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threadedComments/threadedComment7.xml" ContentType="application/vnd.ms-excel.threadedcomments+xml"/>
  <Override PartName="/xl/comments11.xml" ContentType="application/vnd.openxmlformats-officedocument.spreadsheetml.comments+xml"/>
  <Override PartName="/xl/threadedComments/threadedComment8.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defaultThemeVersion="166925"/>
  <mc:AlternateContent xmlns:mc="http://schemas.openxmlformats.org/markup-compatibility/2006">
    <mc:Choice Requires="x15">
      <x15ac:absPath xmlns:x15ac="http://schemas.microsoft.com/office/spreadsheetml/2010/11/ac" url="https://barvin-my.sharepoint.com/personal/administrator_barvin_com/Documents/SHARED/Real Estate/~~Acquisitions~~/~~Prospective Acquisitions~~/TX - Longview - The Reserve at Towne Crossing/"/>
    </mc:Choice>
  </mc:AlternateContent>
  <xr:revisionPtr revIDLastSave="88" documentId="8_{ACB2CB4F-3052-4B3B-8C50-1E106A6978AC}" xr6:coauthVersionLast="47" xr6:coauthVersionMax="47" xr10:uidLastSave="{E1DC7EA1-2E99-4249-B426-123D8CE4100B}"/>
  <bookViews>
    <workbookView xWindow="-28920" yWindow="-75" windowWidth="29040" windowHeight="15840" xr2:uid="{9BAA63A5-1E45-47DB-9208-5DAD2D7DE7CE}"/>
  </bookViews>
  <sheets>
    <sheet name="Project Summary" sheetId="2" r:id="rId1"/>
    <sheet name="Cash Flow_Monthly" sheetId="10" r:id="rId2"/>
    <sheet name="Sales Comps" sheetId="20" state="hidden" r:id="rId3"/>
    <sheet name="Rent Comps" sheetId="18" state="hidden" r:id="rId4"/>
    <sheet name="Pro Forma" sheetId="4" r:id="rId5"/>
    <sheet name="Other Income" sheetId="22" state="hidden" r:id="rId6"/>
    <sheet name="Debt" sheetId="8" r:id="rId7"/>
    <sheet name="Rehab" sheetId="7" state="hidden" r:id="rId8"/>
    <sheet name="Rent Roll (MF &amp; Retail)" sheetId="6" state="hidden" r:id="rId9"/>
    <sheet name="Acquisition Budget" sheetId="9" r:id="rId10"/>
    <sheet name="Historical" sheetId="3" r:id="rId11"/>
    <sheet name="Rent Roll_RedIQ 1" sheetId="12" r:id="rId12"/>
    <sheet name="Rent Roll_RedIQ 2" sheetId="13" r:id="rId13"/>
    <sheet name="Rent Comps_CoStar Dump" sheetId="19" state="hidden" r:id="rId14"/>
    <sheet name="Debt_Monthly" sheetId="11" r:id="rId15"/>
    <sheet name="Rent Roll_Tradeouts" sheetId="14" r:id="rId16"/>
    <sheet name="Rent Model_Base" sheetId="24" r:id="rId17"/>
    <sheet name="Rent Model_S Home" sheetId="25" r:id="rId18"/>
    <sheet name="Rent Model_Market Growth Only" sheetId="26" r:id="rId19"/>
    <sheet name="Waterfall_Levered" sheetId="16" r:id="rId20"/>
    <sheet name="Waterfall_Unlevered" sheetId="23" r:id="rId21"/>
    <sheet name="SOFR Curve" sheetId="15" r:id="rId22"/>
  </sheets>
  <definedNames>
    <definedName name="_xlnm._FilterDatabase" localSheetId="11" hidden="1">'Rent Roll_RedIQ 1'!$A$4:$AL$4</definedName>
    <definedName name="DealName">#REF!</definedName>
    <definedName name="DealUnits">#REF!</definedName>
    <definedName name="Eff_Rent">#REF!</definedName>
    <definedName name="Net_SF_Avg">#REF!</definedName>
    <definedName name="OldDateStamp">#REF!</definedName>
    <definedName name="_xlnm.Print_Area" localSheetId="0">'Project Summary'!$Q$1:$AD$97</definedName>
    <definedName name="PropName">'Rent Roll_RedIQ 1'!#REF!</definedName>
    <definedName name="Purchase_Date">'Project Summary'!$G$3</definedName>
    <definedName name="Sale_Date">#REF!</definedName>
    <definedName name="Ttl_Units">#REF!</definedName>
  </definedNames>
  <calcPr calcId="191028" calcMode="autoNoTabl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77" i="9" l="1"/>
  <c r="M79" i="9"/>
  <c r="M24" i="2"/>
  <c r="N24" i="2" s="1"/>
  <c r="O24" i="2" s="1"/>
  <c r="M78" i="9"/>
  <c r="B30" i="23" l="1"/>
  <c r="ED11" i="23"/>
  <c r="EC11" i="23"/>
  <c r="EB11" i="23"/>
  <c r="EA11" i="23"/>
  <c r="DZ11" i="23"/>
  <c r="DY11" i="23"/>
  <c r="DX11" i="23"/>
  <c r="DW11" i="23"/>
  <c r="DV11" i="23"/>
  <c r="DU11" i="23"/>
  <c r="DT11" i="23"/>
  <c r="DS11" i="23"/>
  <c r="DR11" i="23"/>
  <c r="DQ11" i="23"/>
  <c r="DP11" i="23"/>
  <c r="DO11" i="23"/>
  <c r="DN11" i="23"/>
  <c r="DM11" i="23"/>
  <c r="DL11" i="23"/>
  <c r="DK11" i="23"/>
  <c r="DJ11" i="23"/>
  <c r="DI11" i="23"/>
  <c r="DH11" i="23"/>
  <c r="DG11" i="23"/>
  <c r="DF11" i="23"/>
  <c r="DE11" i="23"/>
  <c r="DD11" i="23"/>
  <c r="DC11" i="23"/>
  <c r="DB11" i="23"/>
  <c r="DA11" i="23"/>
  <c r="CZ11" i="23"/>
  <c r="CY11" i="23"/>
  <c r="CX11" i="23"/>
  <c r="CW11" i="23"/>
  <c r="CV11" i="23"/>
  <c r="CU11" i="23"/>
  <c r="CT11" i="23"/>
  <c r="CS11" i="23"/>
  <c r="CR11" i="23"/>
  <c r="CQ11" i="23"/>
  <c r="CP11" i="23"/>
  <c r="CO11" i="23"/>
  <c r="CN11" i="23"/>
  <c r="CM11" i="23"/>
  <c r="CL11" i="23"/>
  <c r="CK11" i="23"/>
  <c r="CJ11" i="23"/>
  <c r="CI11" i="23"/>
  <c r="CH11" i="23"/>
  <c r="CG11" i="23"/>
  <c r="CF11" i="23"/>
  <c r="CE11" i="23"/>
  <c r="CD11" i="23"/>
  <c r="CC11" i="23"/>
  <c r="CB11" i="23"/>
  <c r="CA11" i="23"/>
  <c r="BZ11" i="23"/>
  <c r="BY11" i="23"/>
  <c r="BX11" i="23"/>
  <c r="BW11" i="23"/>
  <c r="BV11" i="23"/>
  <c r="BU11" i="23"/>
  <c r="BT11" i="23"/>
  <c r="BS11" i="23"/>
  <c r="BR11" i="23"/>
  <c r="BQ11" i="23"/>
  <c r="BP11" i="23"/>
  <c r="BO11" i="23"/>
  <c r="BN11" i="23"/>
  <c r="BM11" i="23"/>
  <c r="BL11" i="23"/>
  <c r="BK11" i="23"/>
  <c r="BJ11" i="23"/>
  <c r="BI11" i="23"/>
  <c r="BH11" i="23"/>
  <c r="BG11" i="23"/>
  <c r="BF11" i="23"/>
  <c r="BE11" i="23"/>
  <c r="BD11" i="23"/>
  <c r="BC11" i="23"/>
  <c r="BB11" i="23"/>
  <c r="BA11" i="23"/>
  <c r="AZ11" i="23"/>
  <c r="AY11" i="23"/>
  <c r="AX11" i="23"/>
  <c r="AW11" i="23"/>
  <c r="AV11" i="23"/>
  <c r="AU11" i="23"/>
  <c r="AT11" i="23"/>
  <c r="AS11" i="23"/>
  <c r="AR11" i="23"/>
  <c r="AQ11" i="23"/>
  <c r="AP11" i="23"/>
  <c r="AO11" i="23"/>
  <c r="AN11" i="23"/>
  <c r="AM11" i="23"/>
  <c r="AL11" i="23"/>
  <c r="AK11" i="23"/>
  <c r="AJ11" i="23"/>
  <c r="AI11" i="23"/>
  <c r="AH11" i="23"/>
  <c r="AG11" i="23"/>
  <c r="AF11" i="23"/>
  <c r="AE11" i="23"/>
  <c r="AD11" i="23"/>
  <c r="AC11" i="23"/>
  <c r="AB11" i="23"/>
  <c r="AA11" i="23"/>
  <c r="Z11" i="23"/>
  <c r="Y11" i="23"/>
  <c r="X11" i="23"/>
  <c r="W11" i="23"/>
  <c r="V11" i="23"/>
  <c r="U11" i="23"/>
  <c r="T11" i="23"/>
  <c r="S11" i="23"/>
  <c r="R11" i="23"/>
  <c r="Q11" i="23"/>
  <c r="P11" i="23"/>
  <c r="O11" i="23"/>
  <c r="P11" i="16"/>
  <c r="Q11" i="16"/>
  <c r="R11" i="16"/>
  <c r="S11" i="16"/>
  <c r="T11" i="16"/>
  <c r="U11" i="16"/>
  <c r="V11" i="16"/>
  <c r="W11" i="16"/>
  <c r="X11" i="16"/>
  <c r="Y11" i="16"/>
  <c r="Z11" i="16"/>
  <c r="AA11" i="16"/>
  <c r="AB11" i="16"/>
  <c r="AC11" i="16"/>
  <c r="AD11" i="16"/>
  <c r="AE11" i="16"/>
  <c r="AF11" i="16"/>
  <c r="AG11" i="16"/>
  <c r="AH11" i="16"/>
  <c r="AI11" i="16"/>
  <c r="AJ11" i="16"/>
  <c r="AK11" i="16"/>
  <c r="AL11" i="16"/>
  <c r="AM11" i="16"/>
  <c r="AN11" i="16"/>
  <c r="AO11" i="16"/>
  <c r="AP11" i="16"/>
  <c r="AQ11" i="16"/>
  <c r="AR11" i="16"/>
  <c r="AS11" i="16"/>
  <c r="AT11" i="16"/>
  <c r="AU11" i="16"/>
  <c r="AV11" i="16"/>
  <c r="AW11" i="16"/>
  <c r="AX11" i="16"/>
  <c r="AY11" i="16"/>
  <c r="AZ11" i="16"/>
  <c r="BA11" i="16"/>
  <c r="BB11" i="16"/>
  <c r="BC11" i="16"/>
  <c r="BD11" i="16"/>
  <c r="BE11" i="16"/>
  <c r="BF11" i="16"/>
  <c r="BG11" i="16"/>
  <c r="BH11" i="16"/>
  <c r="BI11" i="16"/>
  <c r="BJ11" i="16"/>
  <c r="BK11" i="16"/>
  <c r="BL11" i="16"/>
  <c r="BM11" i="16"/>
  <c r="BN11" i="16"/>
  <c r="BO11" i="16"/>
  <c r="BP11" i="16"/>
  <c r="BQ11" i="16"/>
  <c r="BR11" i="16"/>
  <c r="BS11" i="16"/>
  <c r="BT11" i="16"/>
  <c r="BU11" i="16"/>
  <c r="BV11" i="16"/>
  <c r="BW11" i="16"/>
  <c r="BX11" i="16"/>
  <c r="BY11" i="16"/>
  <c r="BZ11" i="16"/>
  <c r="CA11" i="16"/>
  <c r="CB11" i="16"/>
  <c r="CC11" i="16"/>
  <c r="CD11" i="16"/>
  <c r="CE11" i="16"/>
  <c r="CF11" i="16"/>
  <c r="CG11" i="16"/>
  <c r="CH11" i="16"/>
  <c r="CI11" i="16"/>
  <c r="CJ11" i="16"/>
  <c r="CK11" i="16"/>
  <c r="CL11" i="16"/>
  <c r="CM11" i="16"/>
  <c r="CN11" i="16"/>
  <c r="CO11" i="16"/>
  <c r="CP11" i="16"/>
  <c r="CQ11" i="16"/>
  <c r="CR11" i="16"/>
  <c r="CS11" i="16"/>
  <c r="CT11" i="16"/>
  <c r="CU11" i="16"/>
  <c r="CV11" i="16"/>
  <c r="CW11" i="16"/>
  <c r="CX11" i="16"/>
  <c r="CY11" i="16"/>
  <c r="CZ11" i="16"/>
  <c r="DA11" i="16"/>
  <c r="DB11" i="16"/>
  <c r="DC11" i="16"/>
  <c r="DD11" i="16"/>
  <c r="DE11" i="16"/>
  <c r="DF11" i="16"/>
  <c r="DG11" i="16"/>
  <c r="DH11" i="16"/>
  <c r="DI11" i="16"/>
  <c r="DJ11" i="16"/>
  <c r="DK11" i="16"/>
  <c r="DL11" i="16"/>
  <c r="DM11" i="16"/>
  <c r="DN11" i="16"/>
  <c r="DO11" i="16"/>
  <c r="DP11" i="16"/>
  <c r="DQ11" i="16"/>
  <c r="DR11" i="16"/>
  <c r="DS11" i="16"/>
  <c r="DT11" i="16"/>
  <c r="DU11" i="16"/>
  <c r="DV11" i="16"/>
  <c r="DW11" i="16"/>
  <c r="DX11" i="16"/>
  <c r="DY11" i="16"/>
  <c r="DZ11" i="16"/>
  <c r="EA11" i="16"/>
  <c r="EB11" i="16"/>
  <c r="EC11" i="16"/>
  <c r="ED11" i="16"/>
  <c r="O11" i="16"/>
  <c r="O6" i="16"/>
  <c r="D7" i="8" l="1"/>
  <c r="D11" i="8"/>
  <c r="D12" i="8"/>
  <c r="AM27" i="4" l="1"/>
  <c r="B74" i="26"/>
  <c r="B70" i="26"/>
  <c r="B71" i="26" s="1"/>
  <c r="B72" i="26" s="1"/>
  <c r="ED69" i="26"/>
  <c r="EC69" i="26"/>
  <c r="EB69" i="26"/>
  <c r="EA69" i="26"/>
  <c r="DZ69" i="26"/>
  <c r="DY69" i="26"/>
  <c r="DX69" i="26"/>
  <c r="DW69" i="26"/>
  <c r="DV69" i="26"/>
  <c r="DU69" i="26"/>
  <c r="DT69" i="26"/>
  <c r="DS69" i="26"/>
  <c r="DR69" i="26"/>
  <c r="DQ69" i="26"/>
  <c r="DP69" i="26"/>
  <c r="DO69" i="26"/>
  <c r="DN69" i="26"/>
  <c r="DM69" i="26"/>
  <c r="DL69" i="26"/>
  <c r="DK69" i="26"/>
  <c r="DJ69" i="26"/>
  <c r="DI69" i="26"/>
  <c r="DH69" i="26"/>
  <c r="DG69" i="26"/>
  <c r="DF69" i="26"/>
  <c r="DE69" i="26"/>
  <c r="DD69" i="26"/>
  <c r="DC69" i="26"/>
  <c r="DB69" i="26"/>
  <c r="DA69" i="26"/>
  <c r="CZ69" i="26"/>
  <c r="CY69" i="26"/>
  <c r="CX69" i="26"/>
  <c r="CW69" i="26"/>
  <c r="CV69" i="26"/>
  <c r="CU69" i="26"/>
  <c r="CT69" i="26"/>
  <c r="CS69" i="26"/>
  <c r="CR69" i="26"/>
  <c r="CQ69" i="26"/>
  <c r="CP69" i="26"/>
  <c r="CO69" i="26"/>
  <c r="CN69" i="26"/>
  <c r="CM69" i="26"/>
  <c r="CL69" i="26"/>
  <c r="CK69" i="26"/>
  <c r="CJ69" i="26"/>
  <c r="CI69" i="26"/>
  <c r="CH69" i="26"/>
  <c r="CG69" i="26"/>
  <c r="CF69" i="26"/>
  <c r="CE69" i="26"/>
  <c r="CD69" i="26"/>
  <c r="CC69" i="26"/>
  <c r="CB69" i="26"/>
  <c r="CA69" i="26"/>
  <c r="BZ69" i="26"/>
  <c r="BY69" i="26"/>
  <c r="BX69" i="26"/>
  <c r="BW69" i="26"/>
  <c r="BV69" i="26"/>
  <c r="BU69" i="26"/>
  <c r="BT69" i="26"/>
  <c r="BS69" i="26"/>
  <c r="BR69" i="26"/>
  <c r="BQ69" i="26"/>
  <c r="BP69" i="26"/>
  <c r="BO69" i="26"/>
  <c r="BN69" i="26"/>
  <c r="BM69" i="26"/>
  <c r="BL69" i="26"/>
  <c r="BK69" i="26"/>
  <c r="BJ69" i="26"/>
  <c r="BI69" i="26"/>
  <c r="BH69" i="26"/>
  <c r="BG69" i="26"/>
  <c r="BF69" i="26"/>
  <c r="BE69" i="26"/>
  <c r="BD69" i="26"/>
  <c r="BC69" i="26"/>
  <c r="BB69" i="26"/>
  <c r="BA69" i="26"/>
  <c r="AZ69" i="26"/>
  <c r="AY69" i="26"/>
  <c r="AX69" i="26"/>
  <c r="AW69" i="26"/>
  <c r="AV69" i="26"/>
  <c r="AU69" i="26"/>
  <c r="AT69" i="26"/>
  <c r="AS69" i="26"/>
  <c r="AR69" i="26"/>
  <c r="AQ69" i="26"/>
  <c r="AP69" i="26"/>
  <c r="AO69" i="26"/>
  <c r="AN69" i="26"/>
  <c r="AM69" i="26"/>
  <c r="AL69" i="26"/>
  <c r="AK69" i="26"/>
  <c r="AJ69" i="26"/>
  <c r="AI69" i="26"/>
  <c r="AH69" i="26"/>
  <c r="AG69" i="26"/>
  <c r="AF69" i="26"/>
  <c r="AE69" i="26"/>
  <c r="AD69" i="26"/>
  <c r="AC69" i="26"/>
  <c r="AB69" i="26"/>
  <c r="AA69" i="26"/>
  <c r="Z69" i="26"/>
  <c r="Y69" i="26"/>
  <c r="X69" i="26"/>
  <c r="W69" i="26"/>
  <c r="V69" i="26"/>
  <c r="U69" i="26"/>
  <c r="T69" i="26"/>
  <c r="S69" i="26"/>
  <c r="R69" i="26"/>
  <c r="Q69" i="26"/>
  <c r="P69" i="26"/>
  <c r="O69" i="26"/>
  <c r="N69" i="26"/>
  <c r="M69" i="26"/>
  <c r="L69" i="26"/>
  <c r="K69" i="26"/>
  <c r="J69" i="26"/>
  <c r="I69" i="26"/>
  <c r="H69" i="26"/>
  <c r="G69" i="26"/>
  <c r="F69" i="26"/>
  <c r="E69" i="26"/>
  <c r="D69" i="26"/>
  <c r="C69" i="26"/>
  <c r="B69" i="26"/>
  <c r="L53" i="26"/>
  <c r="K53" i="26"/>
  <c r="J53" i="26"/>
  <c r="I53" i="26"/>
  <c r="H53" i="26"/>
  <c r="G53" i="26"/>
  <c r="E53" i="26"/>
  <c r="D53" i="26"/>
  <c r="C51" i="26"/>
  <c r="N50" i="26"/>
  <c r="N53" i="26" s="1"/>
  <c r="M50" i="26"/>
  <c r="M53" i="26" s="1"/>
  <c r="L50" i="26"/>
  <c r="K50" i="26"/>
  <c r="J50" i="26"/>
  <c r="I50" i="26"/>
  <c r="H50" i="26"/>
  <c r="G50" i="26"/>
  <c r="F50" i="26"/>
  <c r="E50" i="26"/>
  <c r="D50" i="26"/>
  <c r="C50" i="26"/>
  <c r="C53" i="26" s="1"/>
  <c r="N48" i="26"/>
  <c r="M48" i="26"/>
  <c r="L48" i="26"/>
  <c r="K48" i="26"/>
  <c r="J48" i="26"/>
  <c r="I48" i="26"/>
  <c r="H48" i="26"/>
  <c r="G48" i="26"/>
  <c r="F48" i="26"/>
  <c r="E48" i="26"/>
  <c r="D48" i="26"/>
  <c r="C48" i="26"/>
  <c r="C45" i="26"/>
  <c r="C44" i="26"/>
  <c r="DW41" i="26"/>
  <c r="DV41" i="26"/>
  <c r="DP41" i="26"/>
  <c r="DO41" i="26"/>
  <c r="DN41" i="26"/>
  <c r="DM41" i="26"/>
  <c r="CU41" i="26"/>
  <c r="CT41" i="26"/>
  <c r="CS41" i="26"/>
  <c r="CG41" i="26"/>
  <c r="CF41" i="26"/>
  <c r="BJ41" i="26"/>
  <c r="BD41" i="26"/>
  <c r="AB41" i="26"/>
  <c r="V41" i="26"/>
  <c r="F41" i="26"/>
  <c r="B39" i="26"/>
  <c r="ED35" i="26"/>
  <c r="EA35" i="26"/>
  <c r="DW35" i="26"/>
  <c r="DV35" i="26"/>
  <c r="DO35" i="26"/>
  <c r="DN35" i="26"/>
  <c r="DM35" i="26"/>
  <c r="DJ35" i="26"/>
  <c r="DI35" i="26"/>
  <c r="DH35" i="26"/>
  <c r="DG35" i="26"/>
  <c r="CT35" i="26"/>
  <c r="CS35" i="26"/>
  <c r="CO35" i="26"/>
  <c r="CO41" i="26" s="1"/>
  <c r="CL35" i="26"/>
  <c r="CK35" i="26"/>
  <c r="CJ35" i="26"/>
  <c r="CG35" i="26"/>
  <c r="CF35" i="26"/>
  <c r="BS35" i="26"/>
  <c r="BR35" i="26"/>
  <c r="BI35" i="26"/>
  <c r="BI41" i="26" s="1"/>
  <c r="BH35" i="26"/>
  <c r="BH41" i="26" s="1"/>
  <c r="BG35" i="26"/>
  <c r="BG41" i="26" s="1"/>
  <c r="BF35" i="26"/>
  <c r="BF41" i="26" s="1"/>
  <c r="BE35" i="26"/>
  <c r="BD35" i="26"/>
  <c r="BC35" i="26"/>
  <c r="BC41" i="26" s="1"/>
  <c r="AQ35" i="26"/>
  <c r="AQ41" i="26" s="1"/>
  <c r="AP35" i="26"/>
  <c r="AO35" i="26"/>
  <c r="AK35" i="26"/>
  <c r="AH35" i="26"/>
  <c r="AH41" i="26" s="1"/>
  <c r="AE35" i="26"/>
  <c r="AB35" i="26"/>
  <c r="W35" i="26"/>
  <c r="T35" i="26"/>
  <c r="S35" i="26"/>
  <c r="S41" i="26" s="1"/>
  <c r="R35" i="26"/>
  <c r="R41" i="26" s="1"/>
  <c r="O35" i="26"/>
  <c r="O41" i="26" s="1"/>
  <c r="N35" i="26"/>
  <c r="M35" i="26"/>
  <c r="E35" i="26"/>
  <c r="ED34" i="26"/>
  <c r="EC34" i="26"/>
  <c r="EC35" i="26" s="1"/>
  <c r="EB34" i="26"/>
  <c r="EA34" i="26"/>
  <c r="DZ34" i="26"/>
  <c r="DZ35" i="26" s="1"/>
  <c r="DY34" i="26"/>
  <c r="DY35" i="26" s="1"/>
  <c r="DX34" i="26"/>
  <c r="DX35" i="26" s="1"/>
  <c r="DW34" i="26"/>
  <c r="DV34" i="26"/>
  <c r="DU34" i="26"/>
  <c r="DT34" i="26"/>
  <c r="DU35" i="26" s="1"/>
  <c r="DU41" i="26" s="1"/>
  <c r="DS34" i="26"/>
  <c r="DR34" i="26"/>
  <c r="DR35" i="26" s="1"/>
  <c r="DR41" i="26" s="1"/>
  <c r="DQ34" i="26"/>
  <c r="DP34" i="26"/>
  <c r="DP35" i="26" s="1"/>
  <c r="DO34" i="26"/>
  <c r="DN34" i="26"/>
  <c r="DM34" i="26"/>
  <c r="DL34" i="26"/>
  <c r="DK34" i="26"/>
  <c r="DJ34" i="26"/>
  <c r="DI34" i="26"/>
  <c r="DH34" i="26"/>
  <c r="DG34" i="26"/>
  <c r="DF34" i="26"/>
  <c r="DE34" i="26"/>
  <c r="DF35" i="26" s="1"/>
  <c r="DD34" i="26"/>
  <c r="DD35" i="26" s="1"/>
  <c r="DC34" i="26"/>
  <c r="DC35" i="26" s="1"/>
  <c r="DB34" i="26"/>
  <c r="DB35" i="26" s="1"/>
  <c r="DB41" i="26" s="1"/>
  <c r="DA34" i="26"/>
  <c r="CZ34" i="26"/>
  <c r="CY34" i="26"/>
  <c r="CX34" i="26"/>
  <c r="CW34" i="26"/>
  <c r="CV34" i="26"/>
  <c r="CV35" i="26" s="1"/>
  <c r="CU34" i="26"/>
  <c r="CU35" i="26" s="1"/>
  <c r="CT34" i="26"/>
  <c r="CS34" i="26"/>
  <c r="CR34" i="26"/>
  <c r="CQ34" i="26"/>
  <c r="CR35" i="26" s="1"/>
  <c r="CP34" i="26"/>
  <c r="CP35" i="26" s="1"/>
  <c r="CO34" i="26"/>
  <c r="CN34" i="26"/>
  <c r="CN35" i="26" s="1"/>
  <c r="CM34" i="26"/>
  <c r="CL34" i="26"/>
  <c r="CK34" i="26"/>
  <c r="CJ34" i="26"/>
  <c r="CI34" i="26"/>
  <c r="CH34" i="26"/>
  <c r="CH35" i="26" s="1"/>
  <c r="CH41" i="26" s="1"/>
  <c r="CG34" i="26"/>
  <c r="CF34" i="26"/>
  <c r="CE34" i="26"/>
  <c r="CD34" i="26"/>
  <c r="CC34" i="26"/>
  <c r="CB34" i="26"/>
  <c r="CB35" i="26" s="1"/>
  <c r="CA34" i="26"/>
  <c r="BZ34" i="26"/>
  <c r="BZ35" i="26" s="1"/>
  <c r="BZ41" i="26" s="1"/>
  <c r="BY34" i="26"/>
  <c r="BX34" i="26"/>
  <c r="BW34" i="26"/>
  <c r="BX35" i="26" s="1"/>
  <c r="BV34" i="26"/>
  <c r="BV35" i="26" s="1"/>
  <c r="BU34" i="26"/>
  <c r="BU35" i="26" s="1"/>
  <c r="BT34" i="26"/>
  <c r="BT35" i="26" s="1"/>
  <c r="BS34" i="26"/>
  <c r="BR34" i="26"/>
  <c r="BQ34" i="26"/>
  <c r="BP34" i="26"/>
  <c r="BQ35" i="26" s="1"/>
  <c r="BO34" i="26"/>
  <c r="BN34" i="26"/>
  <c r="BN35" i="26" s="1"/>
  <c r="BM34" i="26"/>
  <c r="BL34" i="26"/>
  <c r="BL35" i="26" s="1"/>
  <c r="BL41" i="26" s="1"/>
  <c r="BK34" i="26"/>
  <c r="BJ34" i="26"/>
  <c r="BI34" i="26"/>
  <c r="BJ35" i="26" s="1"/>
  <c r="BH34" i="26"/>
  <c r="BG34" i="26"/>
  <c r="BF34" i="26"/>
  <c r="BE34" i="26"/>
  <c r="BD34" i="26"/>
  <c r="BC34" i="26"/>
  <c r="BB34" i="26"/>
  <c r="BA34" i="26"/>
  <c r="BB35" i="26" s="1"/>
  <c r="AZ34" i="26"/>
  <c r="AZ35" i="26" s="1"/>
  <c r="AY34" i="26"/>
  <c r="AX34" i="26"/>
  <c r="AX35" i="26" s="1"/>
  <c r="AW34" i="26"/>
  <c r="AV34" i="26"/>
  <c r="AU34" i="26"/>
  <c r="AT34" i="26"/>
  <c r="AS34" i="26"/>
  <c r="AR34" i="26"/>
  <c r="AR35" i="26" s="1"/>
  <c r="AR41" i="26" s="1"/>
  <c r="AQ34" i="26"/>
  <c r="AP34" i="26"/>
  <c r="AO34" i="26"/>
  <c r="AN34" i="26"/>
  <c r="AM34" i="26"/>
  <c r="AN35" i="26" s="1"/>
  <c r="AL34" i="26"/>
  <c r="AL35" i="26" s="1"/>
  <c r="AK34" i="26"/>
  <c r="AJ34" i="26"/>
  <c r="AJ35" i="26" s="1"/>
  <c r="AJ41" i="26" s="1"/>
  <c r="AI34" i="26"/>
  <c r="AH34" i="26"/>
  <c r="AG34" i="26"/>
  <c r="AF34" i="26"/>
  <c r="AE34" i="26"/>
  <c r="AD34" i="26"/>
  <c r="AD35" i="26" s="1"/>
  <c r="AC34" i="26"/>
  <c r="AC35" i="26" s="1"/>
  <c r="AB34" i="26"/>
  <c r="AA34" i="26"/>
  <c r="Z34" i="26"/>
  <c r="AA35" i="26" s="1"/>
  <c r="Y34" i="26"/>
  <c r="Y35" i="26" s="1"/>
  <c r="X34" i="26"/>
  <c r="X35" i="26" s="1"/>
  <c r="W34" i="26"/>
  <c r="V34" i="26"/>
  <c r="V35" i="26" s="1"/>
  <c r="U34" i="26"/>
  <c r="T34" i="26"/>
  <c r="S34" i="26"/>
  <c r="R34" i="26"/>
  <c r="Q34" i="26"/>
  <c r="P34" i="26"/>
  <c r="P35" i="26" s="1"/>
  <c r="P41" i="26" s="1"/>
  <c r="O34" i="26"/>
  <c r="N34" i="26"/>
  <c r="M34" i="26"/>
  <c r="L34" i="26"/>
  <c r="K34" i="26"/>
  <c r="J34" i="26"/>
  <c r="J35" i="26" s="1"/>
  <c r="I34" i="26"/>
  <c r="H34" i="26"/>
  <c r="H35" i="26" s="1"/>
  <c r="G34" i="26"/>
  <c r="F34" i="26"/>
  <c r="E34" i="26"/>
  <c r="F35" i="26" s="1"/>
  <c r="D34" i="26"/>
  <c r="C34" i="26"/>
  <c r="B34" i="26"/>
  <c r="C24" i="26"/>
  <c r="D24" i="26" s="1"/>
  <c r="ED22" i="26"/>
  <c r="EC22" i="26"/>
  <c r="EB22" i="26"/>
  <c r="EA22" i="26"/>
  <c r="DZ22" i="26"/>
  <c r="DY22" i="26"/>
  <c r="DX22" i="26"/>
  <c r="DW22" i="26"/>
  <c r="DV22" i="26"/>
  <c r="DU22" i="26"/>
  <c r="DT22" i="26"/>
  <c r="DS22" i="26"/>
  <c r="DR22" i="26"/>
  <c r="DQ22" i="26"/>
  <c r="DP22" i="26"/>
  <c r="DO22" i="26"/>
  <c r="DN22" i="26"/>
  <c r="DM22" i="26"/>
  <c r="DL22" i="26"/>
  <c r="DK22" i="26"/>
  <c r="DJ22" i="26"/>
  <c r="DI22" i="26"/>
  <c r="DH22" i="26"/>
  <c r="DG22" i="26"/>
  <c r="DF22" i="26"/>
  <c r="DE22" i="26"/>
  <c r="DD22" i="26"/>
  <c r="DC22" i="26"/>
  <c r="DB22" i="26"/>
  <c r="DA22" i="26"/>
  <c r="CZ22" i="26"/>
  <c r="CY22" i="26"/>
  <c r="CX22" i="26"/>
  <c r="CW22" i="26"/>
  <c r="CV22" i="26"/>
  <c r="CU22" i="26"/>
  <c r="CT22" i="26"/>
  <c r="CS22" i="26"/>
  <c r="CR22" i="26"/>
  <c r="CQ22" i="26"/>
  <c r="CP22" i="26"/>
  <c r="CO22" i="26"/>
  <c r="CN22" i="26"/>
  <c r="CM22" i="26"/>
  <c r="CL22" i="26"/>
  <c r="CK22" i="26"/>
  <c r="CJ22" i="26"/>
  <c r="CI22" i="26"/>
  <c r="CH22" i="26"/>
  <c r="CG22" i="26"/>
  <c r="CF22" i="26"/>
  <c r="CE22" i="26"/>
  <c r="CD22" i="26"/>
  <c r="CC22" i="26"/>
  <c r="CB22" i="26"/>
  <c r="CA22" i="26"/>
  <c r="BZ22" i="26"/>
  <c r="BY22" i="26"/>
  <c r="BX22" i="26"/>
  <c r="BW22" i="26"/>
  <c r="BV22" i="26"/>
  <c r="BU22" i="26"/>
  <c r="BT22" i="26"/>
  <c r="BS22" i="26"/>
  <c r="BR22" i="26"/>
  <c r="BQ22" i="26"/>
  <c r="BP22" i="26"/>
  <c r="BO22" i="26"/>
  <c r="BN22" i="26"/>
  <c r="BM22" i="26"/>
  <c r="BL22" i="26"/>
  <c r="BK22" i="26"/>
  <c r="BJ22" i="26"/>
  <c r="BI22" i="26"/>
  <c r="BH22" i="26"/>
  <c r="BG22" i="26"/>
  <c r="BF22" i="26"/>
  <c r="BE22" i="26"/>
  <c r="BD22" i="26"/>
  <c r="BC22" i="26"/>
  <c r="BB22" i="26"/>
  <c r="BA22" i="26"/>
  <c r="AZ22" i="26"/>
  <c r="AY22" i="26"/>
  <c r="AX22" i="26"/>
  <c r="AW22" i="26"/>
  <c r="AV22" i="26"/>
  <c r="AU22" i="26"/>
  <c r="AT22" i="26"/>
  <c r="AS22" i="26"/>
  <c r="AR22" i="26"/>
  <c r="AQ22" i="26"/>
  <c r="AP22" i="26"/>
  <c r="AO22" i="26"/>
  <c r="AN22" i="26"/>
  <c r="AM22" i="26"/>
  <c r="AL22" i="26"/>
  <c r="AK22" i="26"/>
  <c r="AJ22" i="26"/>
  <c r="AI22" i="26"/>
  <c r="AH22" i="26"/>
  <c r="AG22" i="26"/>
  <c r="AF22" i="26"/>
  <c r="AE22" i="26"/>
  <c r="AD22" i="26"/>
  <c r="AC22" i="26"/>
  <c r="AB22" i="26"/>
  <c r="AA22" i="26"/>
  <c r="Z22" i="26"/>
  <c r="Y22" i="26"/>
  <c r="X22" i="26"/>
  <c r="V22" i="26"/>
  <c r="T22" i="26"/>
  <c r="S22" i="26"/>
  <c r="Q22" i="26"/>
  <c r="P22" i="26"/>
  <c r="O22" i="26"/>
  <c r="N22" i="26"/>
  <c r="M22" i="26"/>
  <c r="L22" i="26"/>
  <c r="K22" i="26"/>
  <c r="J22" i="26"/>
  <c r="I22" i="26"/>
  <c r="H22" i="26"/>
  <c r="G22" i="26"/>
  <c r="F22" i="26"/>
  <c r="E22" i="26"/>
  <c r="D22" i="26"/>
  <c r="C22" i="26"/>
  <c r="C16" i="26"/>
  <c r="C14" i="26"/>
  <c r="D15" i="26" s="1"/>
  <c r="I10" i="26"/>
  <c r="H10" i="26"/>
  <c r="G10" i="26"/>
  <c r="F10" i="26"/>
  <c r="E10" i="26"/>
  <c r="J10" i="26" s="1"/>
  <c r="J9" i="26"/>
  <c r="O8" i="26"/>
  <c r="S5" i="26"/>
  <c r="O4" i="26"/>
  <c r="AM17" i="26"/>
  <c r="AA17" i="26"/>
  <c r="O17" i="26"/>
  <c r="E1" i="26"/>
  <c r="F1" i="26" s="1"/>
  <c r="G1" i="26" s="1"/>
  <c r="H1" i="26" s="1"/>
  <c r="I1" i="26" s="1"/>
  <c r="Y3" i="26"/>
  <c r="X3" i="26"/>
  <c r="W3" i="26"/>
  <c r="AH6" i="26" s="1"/>
  <c r="C35" i="26" l="1"/>
  <c r="C41" i="26" s="1"/>
  <c r="C63" i="26" s="1"/>
  <c r="D35" i="26"/>
  <c r="D41" i="26" s="1"/>
  <c r="AD41" i="26"/>
  <c r="BT41" i="26"/>
  <c r="CV41" i="26"/>
  <c r="DX41" i="26"/>
  <c r="BU41" i="26"/>
  <c r="DY41" i="26"/>
  <c r="BV41" i="26"/>
  <c r="DZ41" i="26"/>
  <c r="BX41" i="26"/>
  <c r="DC41" i="26"/>
  <c r="X41" i="26"/>
  <c r="AL41" i="26"/>
  <c r="AZ41" i="26"/>
  <c r="CB41" i="26"/>
  <c r="CP41" i="26"/>
  <c r="Y41" i="26"/>
  <c r="AN41" i="26"/>
  <c r="BB41" i="26"/>
  <c r="CR41" i="26"/>
  <c r="DF41" i="26"/>
  <c r="D51" i="26"/>
  <c r="E24" i="26"/>
  <c r="J41" i="26"/>
  <c r="DD41" i="26"/>
  <c r="AE41" i="26"/>
  <c r="CC35" i="26"/>
  <c r="DE35" i="26"/>
  <c r="EA41" i="26"/>
  <c r="K35" i="26"/>
  <c r="BO35" i="26"/>
  <c r="DS35" i="26"/>
  <c r="ED41" i="26"/>
  <c r="BE41" i="26"/>
  <c r="AA41" i="26"/>
  <c r="BQ41" i="26"/>
  <c r="L35" i="26"/>
  <c r="DG41" i="26"/>
  <c r="CJ41" i="26"/>
  <c r="DH41" i="26"/>
  <c r="E41" i="26"/>
  <c r="AM35" i="26"/>
  <c r="DI41" i="26"/>
  <c r="AK41" i="26"/>
  <c r="CK41" i="26"/>
  <c r="AC41" i="26"/>
  <c r="BR41" i="26"/>
  <c r="CL41" i="26"/>
  <c r="DJ41" i="26"/>
  <c r="BS41" i="26"/>
  <c r="Q35" i="26"/>
  <c r="AS35" i="26"/>
  <c r="CI35" i="26"/>
  <c r="CW35" i="26"/>
  <c r="DK35" i="26"/>
  <c r="M41" i="26"/>
  <c r="BN41" i="26"/>
  <c r="C31" i="26"/>
  <c r="AF35" i="26"/>
  <c r="AT35" i="26"/>
  <c r="CX35" i="26"/>
  <c r="DL35" i="26"/>
  <c r="CQ35" i="26"/>
  <c r="N41" i="26"/>
  <c r="AO41" i="26"/>
  <c r="AG35" i="26"/>
  <c r="AU35" i="26"/>
  <c r="CZ35" i="26"/>
  <c r="CY35" i="26"/>
  <c r="T41" i="26"/>
  <c r="AP41" i="26"/>
  <c r="L4" i="26"/>
  <c r="AV35" i="26"/>
  <c r="EB35" i="26"/>
  <c r="BA35" i="26"/>
  <c r="BW35" i="26"/>
  <c r="EC41" i="26"/>
  <c r="H41" i="26"/>
  <c r="AX41" i="26"/>
  <c r="CN41" i="26"/>
  <c r="CA35" i="26"/>
  <c r="W41" i="26"/>
  <c r="B18" i="26"/>
  <c r="I35" i="26"/>
  <c r="AY35" i="26"/>
  <c r="BM35" i="26"/>
  <c r="DQ35" i="26"/>
  <c r="CE35" i="26"/>
  <c r="CD35" i="26"/>
  <c r="Z35" i="26"/>
  <c r="DT35" i="26"/>
  <c r="BP35" i="26"/>
  <c r="G35" i="26"/>
  <c r="U35" i="26"/>
  <c r="AI35" i="26"/>
  <c r="AW35" i="26"/>
  <c r="BK35" i="26"/>
  <c r="BY35" i="26"/>
  <c r="CM35" i="26"/>
  <c r="DA35" i="26"/>
  <c r="F53" i="26"/>
  <c r="C54" i="26" l="1"/>
  <c r="C55" i="26" s="1"/>
  <c r="C57" i="26" s="1"/>
  <c r="C64" i="26"/>
  <c r="C65" i="26" s="1"/>
  <c r="C70" i="26"/>
  <c r="C71" i="26" s="1"/>
  <c r="C72" i="26" s="1"/>
  <c r="C58" i="26"/>
  <c r="D45" i="26"/>
  <c r="DT41" i="26"/>
  <c r="CY41" i="26"/>
  <c r="AF41" i="26"/>
  <c r="D63" i="26"/>
  <c r="D31" i="26"/>
  <c r="DA41" i="26"/>
  <c r="CZ41" i="26"/>
  <c r="DE41" i="26"/>
  <c r="CM41" i="26"/>
  <c r="Z41" i="26"/>
  <c r="AM41" i="26"/>
  <c r="CC41" i="26"/>
  <c r="BY41" i="26"/>
  <c r="CD41" i="26"/>
  <c r="CA41" i="26"/>
  <c r="AU41" i="26"/>
  <c r="BK41" i="26"/>
  <c r="CE41" i="26"/>
  <c r="BW41" i="26"/>
  <c r="AG41" i="26"/>
  <c r="AW41" i="26"/>
  <c r="BA41" i="26"/>
  <c r="D54" i="26"/>
  <c r="D55" i="26" s="1"/>
  <c r="AI41" i="26"/>
  <c r="EB41" i="26"/>
  <c r="DK41" i="26"/>
  <c r="U41" i="26"/>
  <c r="AV41" i="26"/>
  <c r="CW41" i="26"/>
  <c r="G41" i="26"/>
  <c r="DQ41" i="26"/>
  <c r="CI41" i="26"/>
  <c r="BM41" i="26"/>
  <c r="AS41" i="26"/>
  <c r="AY41" i="26"/>
  <c r="CQ41" i="26"/>
  <c r="Q41" i="26"/>
  <c r="DS41" i="26"/>
  <c r="I41" i="26"/>
  <c r="DL41" i="26"/>
  <c r="BO41" i="26"/>
  <c r="BP41" i="26"/>
  <c r="L18" i="26"/>
  <c r="N18" i="26"/>
  <c r="Q18" i="26"/>
  <c r="P18" i="26"/>
  <c r="O18" i="26"/>
  <c r="M18" i="26"/>
  <c r="CX41" i="26"/>
  <c r="K41" i="26"/>
  <c r="AT41" i="26"/>
  <c r="L41" i="26"/>
  <c r="E51" i="26"/>
  <c r="F24" i="26"/>
  <c r="F51" i="26" l="1"/>
  <c r="G24" i="26"/>
  <c r="D57" i="26"/>
  <c r="E31" i="26"/>
  <c r="E63" i="26"/>
  <c r="E54" i="26"/>
  <c r="E55" i="26" s="1"/>
  <c r="C59" i="26"/>
  <c r="O47" i="26"/>
  <c r="O48" i="26" l="1"/>
  <c r="O50" i="26"/>
  <c r="D58" i="26"/>
  <c r="E45" i="26"/>
  <c r="E57" i="26" s="1"/>
  <c r="D64" i="26"/>
  <c r="D65" i="26" s="1"/>
  <c r="D70" i="26"/>
  <c r="D71" i="26" s="1"/>
  <c r="D72" i="26" s="1"/>
  <c r="G51" i="26"/>
  <c r="H24" i="26"/>
  <c r="F63" i="26"/>
  <c r="F31" i="26"/>
  <c r="F54" i="26"/>
  <c r="F55" i="26" s="1"/>
  <c r="I24" i="26" l="1"/>
  <c r="H51" i="26"/>
  <c r="G63" i="26"/>
  <c r="G31" i="26"/>
  <c r="G54" i="26"/>
  <c r="G55" i="26" s="1"/>
  <c r="E58" i="26"/>
  <c r="F45" i="26"/>
  <c r="F57" i="26" s="1"/>
  <c r="E64" i="26"/>
  <c r="E65" i="26" s="1"/>
  <c r="E70" i="26"/>
  <c r="E71" i="26" s="1"/>
  <c r="E72" i="26" s="1"/>
  <c r="P47" i="26"/>
  <c r="D59" i="26"/>
  <c r="O53" i="26"/>
  <c r="P48" i="26" l="1"/>
  <c r="P50" i="26"/>
  <c r="F70" i="26"/>
  <c r="F71" i="26" s="1"/>
  <c r="F72" i="26" s="1"/>
  <c r="F64" i="26"/>
  <c r="F65" i="26" s="1"/>
  <c r="G45" i="26"/>
  <c r="G57" i="26" s="1"/>
  <c r="F58" i="26"/>
  <c r="E59" i="26"/>
  <c r="Q47" i="26"/>
  <c r="H63" i="26"/>
  <c r="H31" i="26"/>
  <c r="H54" i="26"/>
  <c r="H55" i="26" s="1"/>
  <c r="J24" i="26"/>
  <c r="I51" i="26"/>
  <c r="I63" i="26" l="1"/>
  <c r="I31" i="26"/>
  <c r="I54" i="26"/>
  <c r="I55" i="26" s="1"/>
  <c r="J51" i="26"/>
  <c r="K24" i="26"/>
  <c r="Q50" i="26"/>
  <c r="Q48" i="26"/>
  <c r="F59" i="26"/>
  <c r="R47" i="26"/>
  <c r="G70" i="26"/>
  <c r="G71" i="26" s="1"/>
  <c r="G72" i="26" s="1"/>
  <c r="H45" i="26"/>
  <c r="H57" i="26" s="1"/>
  <c r="G64" i="26"/>
  <c r="G65" i="26" s="1"/>
  <c r="G58" i="26"/>
  <c r="P53" i="26"/>
  <c r="G59" i="26" l="1"/>
  <c r="S47" i="26"/>
  <c r="H70" i="26"/>
  <c r="H71" i="26" s="1"/>
  <c r="H72" i="26" s="1"/>
  <c r="H58" i="26"/>
  <c r="H64" i="26"/>
  <c r="H65" i="26" s="1"/>
  <c r="I45" i="26"/>
  <c r="I57" i="26" s="1"/>
  <c r="R50" i="26"/>
  <c r="R48" i="26"/>
  <c r="Q53" i="26"/>
  <c r="L24" i="26"/>
  <c r="K51" i="26"/>
  <c r="J63" i="26"/>
  <c r="J54" i="26"/>
  <c r="J55" i="26" s="1"/>
  <c r="J31" i="26"/>
  <c r="J45" i="26" l="1"/>
  <c r="J57" i="26" s="1"/>
  <c r="I58" i="26"/>
  <c r="I64" i="26"/>
  <c r="I65" i="26" s="1"/>
  <c r="I70" i="26"/>
  <c r="I71" i="26" s="1"/>
  <c r="I72" i="26" s="1"/>
  <c r="H59" i="26"/>
  <c r="T47" i="26"/>
  <c r="S48" i="26"/>
  <c r="S50" i="26"/>
  <c r="K63" i="26"/>
  <c r="K31" i="26"/>
  <c r="K54" i="26"/>
  <c r="K55" i="26" s="1"/>
  <c r="L51" i="26"/>
  <c r="M24" i="26"/>
  <c r="R53" i="26"/>
  <c r="M51" i="26" l="1"/>
  <c r="N24" i="26"/>
  <c r="L63" i="26"/>
  <c r="L31" i="26"/>
  <c r="L54" i="26"/>
  <c r="L55" i="26" s="1"/>
  <c r="S53" i="26"/>
  <c r="T50" i="26"/>
  <c r="T48" i="26"/>
  <c r="U47" i="26"/>
  <c r="I59" i="26"/>
  <c r="J58" i="26"/>
  <c r="J64" i="26"/>
  <c r="J65" i="26" s="1"/>
  <c r="J70" i="26"/>
  <c r="J71" i="26" s="1"/>
  <c r="J72" i="26" s="1"/>
  <c r="K45" i="26"/>
  <c r="K57" i="26" s="1"/>
  <c r="V47" i="26" l="1"/>
  <c r="J59" i="26"/>
  <c r="U50" i="26"/>
  <c r="U48" i="26"/>
  <c r="T53" i="26"/>
  <c r="K58" i="26"/>
  <c r="K70" i="26"/>
  <c r="K64" i="26"/>
  <c r="K65" i="26" s="1"/>
  <c r="L45" i="26"/>
  <c r="L57" i="26" s="1"/>
  <c r="Z18" i="26"/>
  <c r="AC18" i="26"/>
  <c r="T18" i="26"/>
  <c r="S18" i="26"/>
  <c r="R18" i="26"/>
  <c r="O24" i="26"/>
  <c r="AB18" i="26"/>
  <c r="AA18" i="26"/>
  <c r="Y18" i="26"/>
  <c r="X18" i="26"/>
  <c r="W18" i="26"/>
  <c r="N51" i="26"/>
  <c r="V18" i="26"/>
  <c r="U18" i="26"/>
  <c r="M63" i="26"/>
  <c r="M31" i="26"/>
  <c r="M54" i="26"/>
  <c r="M55" i="26" s="1"/>
  <c r="V48" i="26" l="1"/>
  <c r="V50" i="26"/>
  <c r="L58" i="26"/>
  <c r="L70" i="26"/>
  <c r="L71" i="26" s="1"/>
  <c r="L72" i="26" s="1"/>
  <c r="L64" i="26"/>
  <c r="L65" i="26" s="1"/>
  <c r="M45" i="26"/>
  <c r="M57" i="26" s="1"/>
  <c r="N63" i="26"/>
  <c r="N31" i="26"/>
  <c r="N54" i="26"/>
  <c r="N55" i="26" s="1"/>
  <c r="K74" i="26"/>
  <c r="K71" i="26"/>
  <c r="K72" i="26" s="1"/>
  <c r="W47" i="26"/>
  <c r="K59" i="26"/>
  <c r="O51" i="26"/>
  <c r="P24" i="26"/>
  <c r="O11" i="26"/>
  <c r="U53" i="26"/>
  <c r="W48" i="26" l="1"/>
  <c r="W50" i="26"/>
  <c r="M58" i="26"/>
  <c r="M64" i="26"/>
  <c r="M65" i="26" s="1"/>
  <c r="M70" i="26"/>
  <c r="M71" i="26" s="1"/>
  <c r="M72" i="26" s="1"/>
  <c r="N45" i="26"/>
  <c r="N57" i="26" s="1"/>
  <c r="X47" i="26"/>
  <c r="L59" i="26"/>
  <c r="P51" i="26"/>
  <c r="Q24" i="26"/>
  <c r="V53" i="26"/>
  <c r="O63" i="26"/>
  <c r="O54" i="26"/>
  <c r="O55" i="26" s="1"/>
  <c r="O31" i="26"/>
  <c r="R24" i="26" l="1"/>
  <c r="Q51" i="26"/>
  <c r="P63" i="26"/>
  <c r="P54" i="26"/>
  <c r="P55" i="26" s="1"/>
  <c r="P31" i="26"/>
  <c r="X48" i="26"/>
  <c r="X50" i="26"/>
  <c r="N64" i="26"/>
  <c r="N65" i="26" s="1"/>
  <c r="N70" i="26"/>
  <c r="N71" i="26" s="1"/>
  <c r="N72" i="26" s="1"/>
  <c r="O45" i="26"/>
  <c r="O57" i="26" s="1"/>
  <c r="N58" i="26"/>
  <c r="Y47" i="26"/>
  <c r="M59" i="26"/>
  <c r="W53" i="26"/>
  <c r="Y48" i="26" l="1"/>
  <c r="Y50" i="26"/>
  <c r="N59" i="26"/>
  <c r="Z47" i="26"/>
  <c r="O70" i="26"/>
  <c r="O71" i="26" s="1"/>
  <c r="O72" i="26" s="1"/>
  <c r="O64" i="26"/>
  <c r="O65" i="26" s="1"/>
  <c r="O66" i="26" s="1"/>
  <c r="P45" i="26"/>
  <c r="P57" i="26" s="1"/>
  <c r="O58" i="26"/>
  <c r="X53" i="26"/>
  <c r="Q63" i="26"/>
  <c r="Q54" i="26"/>
  <c r="Q55" i="26" s="1"/>
  <c r="Q31" i="26"/>
  <c r="R51" i="26"/>
  <c r="S24" i="26"/>
  <c r="R63" i="26" l="1"/>
  <c r="R54" i="26"/>
  <c r="R55" i="26" s="1"/>
  <c r="R31" i="26"/>
  <c r="O59" i="26"/>
  <c r="O60" i="26" s="1"/>
  <c r="AA47" i="26"/>
  <c r="P64" i="26"/>
  <c r="P65" i="26" s="1"/>
  <c r="P66" i="26" s="1"/>
  <c r="Q45" i="26"/>
  <c r="Q57" i="26" s="1"/>
  <c r="P70" i="26"/>
  <c r="P71" i="26" s="1"/>
  <c r="P72" i="26" s="1"/>
  <c r="P58" i="26"/>
  <c r="Z50" i="26"/>
  <c r="Z48" i="26"/>
  <c r="Y53" i="26"/>
  <c r="S51" i="26"/>
  <c r="T24" i="26"/>
  <c r="Z53" i="26" l="1"/>
  <c r="AB47" i="26"/>
  <c r="P59" i="26"/>
  <c r="P60" i="26" s="1"/>
  <c r="R45" i="26"/>
  <c r="R57" i="26" s="1"/>
  <c r="Q64" i="26"/>
  <c r="Q65" i="26" s="1"/>
  <c r="Q66" i="26" s="1"/>
  <c r="Q70" i="26"/>
  <c r="Q71" i="26" s="1"/>
  <c r="Q72" i="26" s="1"/>
  <c r="Q58" i="26"/>
  <c r="AA50" i="26"/>
  <c r="AA48" i="26"/>
  <c r="T51" i="26"/>
  <c r="U24" i="26"/>
  <c r="S63" i="26"/>
  <c r="S54" i="26"/>
  <c r="S55" i="26" s="1"/>
  <c r="S31" i="26"/>
  <c r="U23" i="26" l="1"/>
  <c r="U51" i="26"/>
  <c r="V24" i="26"/>
  <c r="T63" i="26"/>
  <c r="T54" i="26"/>
  <c r="T55" i="26" s="1"/>
  <c r="T31" i="26"/>
  <c r="AA53" i="26"/>
  <c r="AC47" i="26"/>
  <c r="Q59" i="26"/>
  <c r="Q60" i="26" s="1"/>
  <c r="S45" i="26"/>
  <c r="S57" i="26" s="1"/>
  <c r="R70" i="26"/>
  <c r="R71" i="26" s="1"/>
  <c r="R72" i="26" s="1"/>
  <c r="R58" i="26"/>
  <c r="R64" i="26"/>
  <c r="R65" i="26" s="1"/>
  <c r="R66" i="26" s="1"/>
  <c r="AB50" i="26"/>
  <c r="AB48" i="26"/>
  <c r="AD47" i="26" l="1"/>
  <c r="R59" i="26"/>
  <c r="R60" i="26" s="1"/>
  <c r="T45" i="26"/>
  <c r="T57" i="26" s="1"/>
  <c r="S58" i="26"/>
  <c r="S70" i="26"/>
  <c r="S71" i="26" s="1"/>
  <c r="S72" i="26" s="1"/>
  <c r="S64" i="26"/>
  <c r="S65" i="26" s="1"/>
  <c r="S66" i="26" s="1"/>
  <c r="AC48" i="26"/>
  <c r="AC50" i="26"/>
  <c r="V51" i="26"/>
  <c r="W24" i="26"/>
  <c r="U63" i="26"/>
  <c r="U54" i="26"/>
  <c r="U55" i="26" s="1"/>
  <c r="U31" i="26"/>
  <c r="AB53" i="26"/>
  <c r="W51" i="26" l="1"/>
  <c r="X24" i="26"/>
  <c r="V63" i="26"/>
  <c r="V54" i="26"/>
  <c r="V55" i="26" s="1"/>
  <c r="V31" i="26"/>
  <c r="AC53" i="26"/>
  <c r="S59" i="26"/>
  <c r="S60" i="26" s="1"/>
  <c r="AE47" i="26"/>
  <c r="T70" i="26"/>
  <c r="T71" i="26" s="1"/>
  <c r="T72" i="26" s="1"/>
  <c r="T64" i="26"/>
  <c r="T65" i="26" s="1"/>
  <c r="T66" i="26" s="1"/>
  <c r="U45" i="26"/>
  <c r="U57" i="26" s="1"/>
  <c r="T58" i="26"/>
  <c r="AD48" i="26"/>
  <c r="AD50" i="26"/>
  <c r="T59" i="26" l="1"/>
  <c r="T60" i="26" s="1"/>
  <c r="AF47" i="26"/>
  <c r="U58" i="26"/>
  <c r="V45" i="26"/>
  <c r="V57" i="26" s="1"/>
  <c r="U64" i="26"/>
  <c r="U65" i="26" s="1"/>
  <c r="U66" i="26" s="1"/>
  <c r="U70" i="26"/>
  <c r="U71" i="26" s="1"/>
  <c r="U72" i="26" s="1"/>
  <c r="AE48" i="26"/>
  <c r="AE50" i="26"/>
  <c r="AD53" i="26"/>
  <c r="Y24" i="26"/>
  <c r="X51" i="26"/>
  <c r="W63" i="26"/>
  <c r="W54" i="26"/>
  <c r="W55" i="26" s="1"/>
  <c r="W31" i="26"/>
  <c r="X63" i="26" l="1"/>
  <c r="X54" i="26"/>
  <c r="X55" i="26" s="1"/>
  <c r="X31" i="26"/>
  <c r="Z24" i="26"/>
  <c r="Y51" i="26"/>
  <c r="AE53" i="26"/>
  <c r="V58" i="26"/>
  <c r="V64" i="26"/>
  <c r="V65" i="26" s="1"/>
  <c r="V66" i="26" s="1"/>
  <c r="E6" i="26" s="1"/>
  <c r="V70" i="26"/>
  <c r="V71" i="26" s="1"/>
  <c r="V72" i="26" s="1"/>
  <c r="W45" i="26"/>
  <c r="W57" i="26" s="1"/>
  <c r="U59" i="26"/>
  <c r="U60" i="26" s="1"/>
  <c r="AG47" i="26"/>
  <c r="AF50" i="26"/>
  <c r="AF48" i="26"/>
  <c r="AG48" i="26" l="1"/>
  <c r="AG50" i="26"/>
  <c r="X45" i="26"/>
  <c r="X57" i="26" s="1"/>
  <c r="W64" i="26"/>
  <c r="W65" i="26" s="1"/>
  <c r="W66" i="26" s="1"/>
  <c r="W70" i="26"/>
  <c r="W71" i="26" s="1"/>
  <c r="W72" i="26" s="1"/>
  <c r="W58" i="26"/>
  <c r="V59" i="26"/>
  <c r="V60" i="26" s="1"/>
  <c r="E5" i="26" s="1"/>
  <c r="AH47" i="26"/>
  <c r="Y63" i="26"/>
  <c r="Y54" i="26"/>
  <c r="Y55" i="26" s="1"/>
  <c r="Y31" i="26"/>
  <c r="Z51" i="26"/>
  <c r="AA24" i="26"/>
  <c r="AN18" i="26"/>
  <c r="AJ18" i="26"/>
  <c r="AI18" i="26"/>
  <c r="AH18" i="26"/>
  <c r="AG18" i="26"/>
  <c r="AK18" i="26"/>
  <c r="AF18" i="26"/>
  <c r="AE18" i="26"/>
  <c r="AD18" i="26"/>
  <c r="AO18" i="26"/>
  <c r="AM18" i="26"/>
  <c r="AL18" i="26"/>
  <c r="AF53" i="26"/>
  <c r="Z63" i="26" l="1"/>
  <c r="Z54" i="26"/>
  <c r="Z55" i="26" s="1"/>
  <c r="Z31" i="26"/>
  <c r="AH48" i="26"/>
  <c r="AH50" i="26"/>
  <c r="W59" i="26"/>
  <c r="W60" i="26" s="1"/>
  <c r="AI47" i="26"/>
  <c r="X64" i="26"/>
  <c r="X65" i="26" s="1"/>
  <c r="X66" i="26" s="1"/>
  <c r="X70" i="26"/>
  <c r="X71" i="26" s="1"/>
  <c r="X72" i="26" s="1"/>
  <c r="Y45" i="26"/>
  <c r="Y57" i="26" s="1"/>
  <c r="X58" i="26"/>
  <c r="AG53" i="26"/>
  <c r="AB24" i="26"/>
  <c r="AA51" i="26"/>
  <c r="AA11" i="26"/>
  <c r="AJ47" i="26" l="1"/>
  <c r="X59" i="26"/>
  <c r="X60" i="26" s="1"/>
  <c r="Y58" i="26"/>
  <c r="Y70" i="26"/>
  <c r="Y71" i="26" s="1"/>
  <c r="Y72" i="26" s="1"/>
  <c r="Z45" i="26"/>
  <c r="Z57" i="26" s="1"/>
  <c r="Y64" i="26"/>
  <c r="Y65" i="26" s="1"/>
  <c r="Y66" i="26" s="1"/>
  <c r="AI50" i="26"/>
  <c r="AI48" i="26"/>
  <c r="AH53" i="26"/>
  <c r="AA63" i="26"/>
  <c r="AA54" i="26"/>
  <c r="AA55" i="26" s="1"/>
  <c r="AA31" i="26"/>
  <c r="AB51" i="26"/>
  <c r="AC24" i="26"/>
  <c r="AI53" i="26" l="1"/>
  <c r="Z64" i="26"/>
  <c r="Z65" i="26" s="1"/>
  <c r="Z66" i="26" s="1"/>
  <c r="Z70" i="26"/>
  <c r="Z71" i="26" s="1"/>
  <c r="Z72" i="26" s="1"/>
  <c r="Z58" i="26"/>
  <c r="AA45" i="26"/>
  <c r="AA57" i="26" s="1"/>
  <c r="AK47" i="26"/>
  <c r="Y59" i="26"/>
  <c r="Y60" i="26" s="1"/>
  <c r="AC51" i="26"/>
  <c r="AD24" i="26"/>
  <c r="AJ50" i="26"/>
  <c r="AJ48" i="26"/>
  <c r="AB63" i="26"/>
  <c r="AB54" i="26"/>
  <c r="AB55" i="26" s="1"/>
  <c r="AB31" i="26"/>
  <c r="AJ53" i="26" l="1"/>
  <c r="AD51" i="26"/>
  <c r="AE24" i="26"/>
  <c r="AC63" i="26"/>
  <c r="AC54" i="26"/>
  <c r="AC55" i="26" s="1"/>
  <c r="AC31" i="26"/>
  <c r="AK50" i="26"/>
  <c r="AK48" i="26"/>
  <c r="AA58" i="26"/>
  <c r="AA70" i="26"/>
  <c r="AA71" i="26" s="1"/>
  <c r="AA72" i="26" s="1"/>
  <c r="AA64" i="26"/>
  <c r="AA65" i="26" s="1"/>
  <c r="AA66" i="26" s="1"/>
  <c r="AB45" i="26"/>
  <c r="AB57" i="26" s="1"/>
  <c r="Z59" i="26"/>
  <c r="Z60" i="26" s="1"/>
  <c r="AL47" i="26"/>
  <c r="AB70" i="26" l="1"/>
  <c r="AB71" i="26" s="1"/>
  <c r="AB72" i="26" s="1"/>
  <c r="AB58" i="26"/>
  <c r="AC45" i="26"/>
  <c r="AC57" i="26" s="1"/>
  <c r="AB64" i="26"/>
  <c r="AB65" i="26" s="1"/>
  <c r="AB66" i="26" s="1"/>
  <c r="AA59" i="26"/>
  <c r="AA60" i="26" s="1"/>
  <c r="AM47" i="26"/>
  <c r="AK53" i="26"/>
  <c r="AE51" i="26"/>
  <c r="AF24" i="26"/>
  <c r="AD63" i="26"/>
  <c r="AD54" i="26"/>
  <c r="AD55" i="26" s="1"/>
  <c r="AD31" i="26"/>
  <c r="AL48" i="26"/>
  <c r="AL50" i="26"/>
  <c r="AF51" i="26" l="1"/>
  <c r="AG24" i="26"/>
  <c r="AE63" i="26"/>
  <c r="AE54" i="26"/>
  <c r="AE55" i="26" s="1"/>
  <c r="AE31" i="26"/>
  <c r="AM48" i="26"/>
  <c r="AM50" i="26"/>
  <c r="AC58" i="26"/>
  <c r="AC70" i="26"/>
  <c r="AC71" i="26" s="1"/>
  <c r="AC72" i="26" s="1"/>
  <c r="AD45" i="26"/>
  <c r="AD57" i="26" s="1"/>
  <c r="AC64" i="26"/>
  <c r="AC65" i="26" s="1"/>
  <c r="AC66" i="26" s="1"/>
  <c r="AL53" i="26"/>
  <c r="AB59" i="26"/>
  <c r="AB60" i="26" s="1"/>
  <c r="AN47" i="26"/>
  <c r="AD70" i="26" l="1"/>
  <c r="AD71" i="26" s="1"/>
  <c r="AD72" i="26" s="1"/>
  <c r="AD64" i="26"/>
  <c r="AD65" i="26" s="1"/>
  <c r="AD66" i="26" s="1"/>
  <c r="AE45" i="26"/>
  <c r="AE57" i="26" s="1"/>
  <c r="AD58" i="26"/>
  <c r="AO47" i="26"/>
  <c r="AC59" i="26"/>
  <c r="AC60" i="26" s="1"/>
  <c r="AM53" i="26"/>
  <c r="AN48" i="26"/>
  <c r="AN50" i="26"/>
  <c r="AG23" i="26"/>
  <c r="AH24" i="26"/>
  <c r="AG51" i="26"/>
  <c r="AF63" i="26"/>
  <c r="AF54" i="26"/>
  <c r="AF55" i="26" s="1"/>
  <c r="AF31" i="26"/>
  <c r="AG63" i="26" l="1"/>
  <c r="AG54" i="26"/>
  <c r="AG55" i="26" s="1"/>
  <c r="AG31" i="26"/>
  <c r="AI24" i="26"/>
  <c r="AH51" i="26"/>
  <c r="AN53" i="26"/>
  <c r="AO50" i="26"/>
  <c r="AO48" i="26"/>
  <c r="AD59" i="26"/>
  <c r="AD60" i="26" s="1"/>
  <c r="AP47" i="26"/>
  <c r="AE64" i="26"/>
  <c r="AE65" i="26" s="1"/>
  <c r="AE66" i="26" s="1"/>
  <c r="AE70" i="26"/>
  <c r="AE71" i="26" s="1"/>
  <c r="AE72" i="26" s="1"/>
  <c r="AF45" i="26"/>
  <c r="AF57" i="26" s="1"/>
  <c r="AE58" i="26"/>
  <c r="AP50" i="26" l="1"/>
  <c r="AP48" i="26"/>
  <c r="AO53" i="26"/>
  <c r="AH63" i="26"/>
  <c r="AH54" i="26"/>
  <c r="AH55" i="26" s="1"/>
  <c r="AH31" i="26"/>
  <c r="AJ24" i="26"/>
  <c r="AI51" i="26"/>
  <c r="AQ47" i="26"/>
  <c r="AE59" i="26"/>
  <c r="AF64" i="26"/>
  <c r="AF65" i="26" s="1"/>
  <c r="AF66" i="26" s="1"/>
  <c r="AF70" i="26"/>
  <c r="AF71" i="26" s="1"/>
  <c r="AF72" i="26" s="1"/>
  <c r="AF58" i="26"/>
  <c r="AG45" i="26"/>
  <c r="AG57" i="26" s="1"/>
  <c r="AE60" i="26" l="1"/>
  <c r="AE61" i="26"/>
  <c r="AQ48" i="26"/>
  <c r="AQ50" i="26"/>
  <c r="AI63" i="26"/>
  <c r="AI54" i="26"/>
  <c r="AI55" i="26" s="1"/>
  <c r="AI31" i="26"/>
  <c r="AK24" i="26"/>
  <c r="AJ51" i="26"/>
  <c r="AG70" i="26"/>
  <c r="AG71" i="26" s="1"/>
  <c r="AG72" i="26" s="1"/>
  <c r="AG58" i="26"/>
  <c r="AG64" i="26"/>
  <c r="AG65" i="26" s="1"/>
  <c r="AG66" i="26" s="1"/>
  <c r="AH45" i="26"/>
  <c r="AH57" i="26" s="1"/>
  <c r="AR47" i="26"/>
  <c r="AF59" i="26"/>
  <c r="AF60" i="26" s="1"/>
  <c r="AP53" i="26"/>
  <c r="AH70" i="26" l="1"/>
  <c r="AH71" i="26" s="1"/>
  <c r="AH72" i="26" s="1"/>
  <c r="AH64" i="26"/>
  <c r="AH65" i="26" s="1"/>
  <c r="AH66" i="26" s="1"/>
  <c r="F6" i="26" s="1"/>
  <c r="AI45" i="26"/>
  <c r="AI57" i="26" s="1"/>
  <c r="AH58" i="26"/>
  <c r="AG59" i="26"/>
  <c r="AG60" i="26" s="1"/>
  <c r="AS47" i="26"/>
  <c r="AJ63" i="26"/>
  <c r="AJ54" i="26"/>
  <c r="AJ55" i="26" s="1"/>
  <c r="AJ31" i="26"/>
  <c r="AL24" i="26"/>
  <c r="AK51" i="26"/>
  <c r="AQ53" i="26"/>
  <c r="AR48" i="26"/>
  <c r="AR50" i="26"/>
  <c r="AK63" i="26" l="1"/>
  <c r="AK54" i="26"/>
  <c r="AK55" i="26" s="1"/>
  <c r="AK31" i="26"/>
  <c r="AR18" i="26"/>
  <c r="AX18" i="26"/>
  <c r="AW18" i="26"/>
  <c r="AV18" i="26"/>
  <c r="AU18" i="26"/>
  <c r="AT18" i="26"/>
  <c r="AS18" i="26"/>
  <c r="AQ18" i="26"/>
  <c r="AP18" i="26"/>
  <c r="AL51" i="26"/>
  <c r="AM24" i="26"/>
  <c r="AS48" i="26"/>
  <c r="AS50" i="26"/>
  <c r="AT47" i="26"/>
  <c r="AH59" i="26"/>
  <c r="AH60" i="26" s="1"/>
  <c r="F5" i="26" s="1"/>
  <c r="AJ45" i="26"/>
  <c r="AJ57" i="26" s="1"/>
  <c r="AI58" i="26"/>
  <c r="AI64" i="26"/>
  <c r="AI65" i="26" s="1"/>
  <c r="AI66" i="26" s="1"/>
  <c r="AI70" i="26"/>
  <c r="AI71" i="26" s="1"/>
  <c r="AI72" i="26" s="1"/>
  <c r="AR53" i="26"/>
  <c r="AL63" i="26" l="1"/>
  <c r="AL54" i="26"/>
  <c r="AL55" i="26" s="1"/>
  <c r="AL31" i="26"/>
  <c r="AI59" i="26"/>
  <c r="AI60" i="26" s="1"/>
  <c r="AU47" i="26"/>
  <c r="AJ58" i="26"/>
  <c r="AJ64" i="26"/>
  <c r="AJ65" i="26" s="1"/>
  <c r="AJ66" i="26" s="1"/>
  <c r="AK45" i="26"/>
  <c r="AK57" i="26" s="1"/>
  <c r="AJ70" i="26"/>
  <c r="AJ71" i="26" s="1"/>
  <c r="AJ72" i="26" s="1"/>
  <c r="AT50" i="26"/>
  <c r="AT48" i="26"/>
  <c r="AS53" i="26"/>
  <c r="AN24" i="26"/>
  <c r="AM11" i="26"/>
  <c r="AM51" i="26"/>
  <c r="AT53" i="26" l="1"/>
  <c r="AL45" i="26"/>
  <c r="AL57" i="26" s="1"/>
  <c r="AK58" i="26"/>
  <c r="AK64" i="26"/>
  <c r="AK65" i="26" s="1"/>
  <c r="AK66" i="26" s="1"/>
  <c r="AK70" i="26"/>
  <c r="AK71" i="26" s="1"/>
  <c r="AK72" i="26" s="1"/>
  <c r="AJ59" i="26"/>
  <c r="AJ60" i="26" s="1"/>
  <c r="AV47" i="26"/>
  <c r="AU48" i="26"/>
  <c r="AU50" i="26"/>
  <c r="AM63" i="26"/>
  <c r="AM54" i="26"/>
  <c r="AM55" i="26" s="1"/>
  <c r="AM31" i="26"/>
  <c r="AN51" i="26"/>
  <c r="AO24" i="26"/>
  <c r="AU53" i="26" l="1"/>
  <c r="AV48" i="26"/>
  <c r="AV50" i="26"/>
  <c r="AW47" i="26"/>
  <c r="AK59" i="26"/>
  <c r="AK60" i="26" s="1"/>
  <c r="AM45" i="26"/>
  <c r="AM57" i="26" s="1"/>
  <c r="AL58" i="26"/>
  <c r="AL64" i="26"/>
  <c r="AL65" i="26" s="1"/>
  <c r="AL66" i="26" s="1"/>
  <c r="AL70" i="26"/>
  <c r="AL71" i="26" s="1"/>
  <c r="AL72" i="26" s="1"/>
  <c r="AO51" i="26"/>
  <c r="AP24" i="26"/>
  <c r="AN63" i="26"/>
  <c r="AN54" i="26"/>
  <c r="AN55" i="26" s="1"/>
  <c r="AN31" i="26"/>
  <c r="AQ24" i="26" l="1"/>
  <c r="AP51" i="26"/>
  <c r="AO63" i="26"/>
  <c r="AO54" i="26"/>
  <c r="AO55" i="26" s="1"/>
  <c r="AO31" i="26"/>
  <c r="AX47" i="26"/>
  <c r="AL59" i="26"/>
  <c r="AL60" i="26" s="1"/>
  <c r="AM58" i="26"/>
  <c r="AN45" i="26"/>
  <c r="AN57" i="26" s="1"/>
  <c r="AM64" i="26"/>
  <c r="AM65" i="26" s="1"/>
  <c r="AM66" i="26" s="1"/>
  <c r="AM70" i="26"/>
  <c r="AM71" i="26" s="1"/>
  <c r="AM72" i="26" s="1"/>
  <c r="AW48" i="26"/>
  <c r="AW50" i="26"/>
  <c r="AV53" i="26"/>
  <c r="AW53" i="26" l="1"/>
  <c r="AN58" i="26"/>
  <c r="AO45" i="26"/>
  <c r="AO57" i="26" s="1"/>
  <c r="AN64" i="26"/>
  <c r="AN65" i="26" s="1"/>
  <c r="AN66" i="26" s="1"/>
  <c r="AN70" i="26"/>
  <c r="AN71" i="26" s="1"/>
  <c r="AN72" i="26" s="1"/>
  <c r="AY47" i="26"/>
  <c r="AM59" i="26"/>
  <c r="AM60" i="26" s="1"/>
  <c r="AX48" i="26"/>
  <c r="AX50" i="26"/>
  <c r="AP63" i="26"/>
  <c r="AP54" i="26"/>
  <c r="AP55" i="26" s="1"/>
  <c r="AP31" i="26"/>
  <c r="AR24" i="26"/>
  <c r="AQ51" i="26"/>
  <c r="AY48" i="26" l="1"/>
  <c r="AY50" i="26"/>
  <c r="AZ47" i="26"/>
  <c r="AN59" i="26"/>
  <c r="AN60" i="26" s="1"/>
  <c r="AQ63" i="26"/>
  <c r="AQ54" i="26"/>
  <c r="AQ55" i="26" s="1"/>
  <c r="AQ31" i="26"/>
  <c r="AX53" i="26"/>
  <c r="AO58" i="26"/>
  <c r="AO64" i="26"/>
  <c r="AO65" i="26" s="1"/>
  <c r="AO66" i="26" s="1"/>
  <c r="AP45" i="26"/>
  <c r="AP57" i="26" s="1"/>
  <c r="AO70" i="26"/>
  <c r="AO71" i="26" s="1"/>
  <c r="AO72" i="26" s="1"/>
  <c r="AR51" i="26"/>
  <c r="AS24" i="26"/>
  <c r="AR63" i="26" l="1"/>
  <c r="AR54" i="26"/>
  <c r="AR55" i="26" s="1"/>
  <c r="AR31" i="26"/>
  <c r="AP58" i="26"/>
  <c r="AP64" i="26"/>
  <c r="AP65" i="26" s="1"/>
  <c r="AP66" i="26" s="1"/>
  <c r="AQ45" i="26"/>
  <c r="AQ57" i="26" s="1"/>
  <c r="AP70" i="26"/>
  <c r="AP71" i="26" s="1"/>
  <c r="AP72" i="26" s="1"/>
  <c r="AO59" i="26"/>
  <c r="AO60" i="26" s="1"/>
  <c r="BA47" i="26"/>
  <c r="AZ48" i="26"/>
  <c r="AZ50" i="26"/>
  <c r="AS51" i="26"/>
  <c r="AS23" i="26"/>
  <c r="AT24" i="26"/>
  <c r="AY53" i="26"/>
  <c r="AQ70" i="26" l="1"/>
  <c r="AQ71" i="26" s="1"/>
  <c r="AQ72" i="26" s="1"/>
  <c r="AR45" i="26"/>
  <c r="AR57" i="26" s="1"/>
  <c r="AQ64" i="26"/>
  <c r="AQ65" i="26" s="1"/>
  <c r="AQ66" i="26" s="1"/>
  <c r="AQ58" i="26"/>
  <c r="AS63" i="26"/>
  <c r="AS54" i="26"/>
  <c r="AS55" i="26" s="1"/>
  <c r="AS31" i="26"/>
  <c r="AZ53" i="26"/>
  <c r="BA48" i="26"/>
  <c r="BA50" i="26"/>
  <c r="BB47" i="26"/>
  <c r="AP59" i="26"/>
  <c r="AP60" i="26" s="1"/>
  <c r="AT51" i="26"/>
  <c r="AU24" i="26"/>
  <c r="BB48" i="26" l="1"/>
  <c r="BB50" i="26"/>
  <c r="BA53" i="26"/>
  <c r="BC47" i="26"/>
  <c r="AQ59" i="26"/>
  <c r="AU51" i="26"/>
  <c r="AV24" i="26"/>
  <c r="AR70" i="26"/>
  <c r="AR71" i="26" s="1"/>
  <c r="AR72" i="26" s="1"/>
  <c r="AR64" i="26"/>
  <c r="AR65" i="26" s="1"/>
  <c r="AR66" i="26" s="1"/>
  <c r="AR58" i="26"/>
  <c r="AS45" i="26"/>
  <c r="AS57" i="26" s="1"/>
  <c r="AT63" i="26"/>
  <c r="AT54" i="26"/>
  <c r="AT55" i="26" s="1"/>
  <c r="AT31" i="26"/>
  <c r="AR59" i="26" l="1"/>
  <c r="AR60" i="26" s="1"/>
  <c r="BD47" i="26"/>
  <c r="AS70" i="26"/>
  <c r="AS71" i="26" s="1"/>
  <c r="AS72" i="26" s="1"/>
  <c r="AS64" i="26"/>
  <c r="AS65" i="26" s="1"/>
  <c r="AS66" i="26" s="1"/>
  <c r="AS58" i="26"/>
  <c r="AT45" i="26"/>
  <c r="AT57" i="26" s="1"/>
  <c r="AV51" i="26"/>
  <c r="AW24" i="26"/>
  <c r="AU63" i="26"/>
  <c r="AU54" i="26"/>
  <c r="AU55" i="26" s="1"/>
  <c r="AU31" i="26"/>
  <c r="AQ61" i="26"/>
  <c r="AQ60" i="26"/>
  <c r="BC48" i="26"/>
  <c r="BC50" i="26"/>
  <c r="BB53" i="26"/>
  <c r="AW51" i="26" l="1"/>
  <c r="AX24" i="26"/>
  <c r="AS59" i="26"/>
  <c r="AS60" i="26" s="1"/>
  <c r="BE47" i="26"/>
  <c r="AV63" i="26"/>
  <c r="AV54" i="26"/>
  <c r="AV55" i="26" s="1"/>
  <c r="AV31" i="26"/>
  <c r="AT70" i="26"/>
  <c r="AT71" i="26" s="1"/>
  <c r="AT72" i="26" s="1"/>
  <c r="AT64" i="26"/>
  <c r="AT65" i="26" s="1"/>
  <c r="AT66" i="26" s="1"/>
  <c r="AT58" i="26"/>
  <c r="AU45" i="26"/>
  <c r="AU57" i="26" s="1"/>
  <c r="BD50" i="26"/>
  <c r="BD48" i="26"/>
  <c r="BC53" i="26"/>
  <c r="BD53" i="26" l="1"/>
  <c r="AU64" i="26"/>
  <c r="AU65" i="26" s="1"/>
  <c r="AU66" i="26" s="1"/>
  <c r="AU58" i="26"/>
  <c r="AU70" i="26"/>
  <c r="AU71" i="26" s="1"/>
  <c r="AU72" i="26" s="1"/>
  <c r="AV45" i="26"/>
  <c r="AV57" i="26" s="1"/>
  <c r="BF47" i="26"/>
  <c r="AT59" i="26"/>
  <c r="AT60" i="26" s="1"/>
  <c r="BE50" i="26"/>
  <c r="BE48" i="26"/>
  <c r="BB18" i="26"/>
  <c r="BG18" i="26"/>
  <c r="AZ18" i="26"/>
  <c r="AX51" i="26"/>
  <c r="AY18" i="26"/>
  <c r="AY24" i="26" s="1"/>
  <c r="BF18" i="26"/>
  <c r="BE18" i="26"/>
  <c r="BD18" i="26"/>
  <c r="BC18" i="26"/>
  <c r="BA18" i="26"/>
  <c r="BJ18" i="26"/>
  <c r="BI18" i="26"/>
  <c r="BH18" i="26"/>
  <c r="AW63" i="26"/>
  <c r="AW54" i="26"/>
  <c r="AW55" i="26" s="1"/>
  <c r="AW31" i="26"/>
  <c r="AY51" i="26" l="1"/>
  <c r="AY11" i="26"/>
  <c r="AZ24" i="26"/>
  <c r="AX63" i="26"/>
  <c r="AX54" i="26"/>
  <c r="AX55" i="26" s="1"/>
  <c r="AX31" i="26"/>
  <c r="BE53" i="26"/>
  <c r="BF50" i="26"/>
  <c r="BF48" i="26"/>
  <c r="AV70" i="26"/>
  <c r="AV71" i="26" s="1"/>
  <c r="AV72" i="26" s="1"/>
  <c r="AV64" i="26"/>
  <c r="AV65" i="26" s="1"/>
  <c r="AV66" i="26" s="1"/>
  <c r="AV58" i="26"/>
  <c r="AW45" i="26"/>
  <c r="AW57" i="26" s="1"/>
  <c r="AU59" i="26"/>
  <c r="AU60" i="26" s="1"/>
  <c r="BG47" i="26"/>
  <c r="AW64" i="26" l="1"/>
  <c r="AW65" i="26" s="1"/>
  <c r="AW66" i="26" s="1"/>
  <c r="AX45" i="26"/>
  <c r="AX57" i="26" s="1"/>
  <c r="AW58" i="26"/>
  <c r="AW70" i="26"/>
  <c r="AW71" i="26" s="1"/>
  <c r="AW72" i="26" s="1"/>
  <c r="AV59" i="26"/>
  <c r="AV60" i="26" s="1"/>
  <c r="BH47" i="26"/>
  <c r="BF53" i="26"/>
  <c r="BA24" i="26"/>
  <c r="AZ51" i="26"/>
  <c r="BG50" i="26"/>
  <c r="BG48" i="26"/>
  <c r="H5" i="26"/>
  <c r="H6" i="26" s="1"/>
  <c r="G5" i="26"/>
  <c r="AY63" i="26"/>
  <c r="AY54" i="26"/>
  <c r="AY55" i="26" s="1"/>
  <c r="AY31" i="26"/>
  <c r="BG53" i="26" l="1"/>
  <c r="AZ63" i="26"/>
  <c r="AZ54" i="26"/>
  <c r="AZ55" i="26" s="1"/>
  <c r="AZ31" i="26"/>
  <c r="BB24" i="26"/>
  <c r="BA51" i="26"/>
  <c r="BH50" i="26"/>
  <c r="BH48" i="26"/>
  <c r="AW59" i="26"/>
  <c r="AW60" i="26" s="1"/>
  <c r="BI47" i="26"/>
  <c r="AY45" i="26"/>
  <c r="AY57" i="26" s="1"/>
  <c r="AX64" i="26"/>
  <c r="AX65" i="26" s="1"/>
  <c r="AX66" i="26" s="1"/>
  <c r="AX70" i="26"/>
  <c r="AX71" i="26" s="1"/>
  <c r="AX72" i="26" s="1"/>
  <c r="AX58" i="26"/>
  <c r="G6" i="26"/>
  <c r="AZ45" i="26" l="1"/>
  <c r="AZ57" i="26" s="1"/>
  <c r="AY64" i="26"/>
  <c r="AY65" i="26" s="1"/>
  <c r="AY66" i="26" s="1"/>
  <c r="AY70" i="26"/>
  <c r="AY71" i="26" s="1"/>
  <c r="AY72" i="26" s="1"/>
  <c r="AY58" i="26"/>
  <c r="BI50" i="26"/>
  <c r="BI48" i="26"/>
  <c r="BH53" i="26"/>
  <c r="BA63" i="26"/>
  <c r="BA54" i="26"/>
  <c r="BA55" i="26" s="1"/>
  <c r="BA31" i="26"/>
  <c r="BB51" i="26"/>
  <c r="BC24" i="26"/>
  <c r="BJ47" i="26"/>
  <c r="AX59" i="26"/>
  <c r="AX60" i="26" s="1"/>
  <c r="BD24" i="26" l="1"/>
  <c r="BC51" i="26"/>
  <c r="BB63" i="26"/>
  <c r="BB54" i="26"/>
  <c r="BB55" i="26" s="1"/>
  <c r="BB31" i="26"/>
  <c r="BI53" i="26"/>
  <c r="AY59" i="26"/>
  <c r="AY60" i="26" s="1"/>
  <c r="BK47" i="26"/>
  <c r="BJ50" i="26"/>
  <c r="BJ48" i="26"/>
  <c r="AZ58" i="26"/>
  <c r="AZ70" i="26"/>
  <c r="AZ71" i="26" s="1"/>
  <c r="AZ72" i="26" s="1"/>
  <c r="AZ64" i="26"/>
  <c r="AZ65" i="26" s="1"/>
  <c r="AZ66" i="26" s="1"/>
  <c r="BA45" i="26"/>
  <c r="BA57" i="26" s="1"/>
  <c r="AZ59" i="26" l="1"/>
  <c r="AZ60" i="26" s="1"/>
  <c r="BL47" i="26"/>
  <c r="BJ53" i="26"/>
  <c r="BK50" i="26"/>
  <c r="BK48" i="26"/>
  <c r="BA58" i="26"/>
  <c r="BA64" i="26"/>
  <c r="BA65" i="26" s="1"/>
  <c r="BA66" i="26" s="1"/>
  <c r="BB45" i="26"/>
  <c r="BB57" i="26" s="1"/>
  <c r="BA70" i="26"/>
  <c r="BA71" i="26" s="1"/>
  <c r="BA72" i="26" s="1"/>
  <c r="BC63" i="26"/>
  <c r="BC54" i="26"/>
  <c r="BC55" i="26" s="1"/>
  <c r="BC31" i="26"/>
  <c r="BD51" i="26"/>
  <c r="BE24" i="26"/>
  <c r="BB58" i="26" l="1"/>
  <c r="BB64" i="26"/>
  <c r="BB65" i="26" s="1"/>
  <c r="BB66" i="26" s="1"/>
  <c r="BC45" i="26"/>
  <c r="BC57" i="26" s="1"/>
  <c r="BB70" i="26"/>
  <c r="BB71" i="26" s="1"/>
  <c r="BB72" i="26" s="1"/>
  <c r="BM47" i="26"/>
  <c r="BA59" i="26"/>
  <c r="BA60" i="26" s="1"/>
  <c r="BK53" i="26"/>
  <c r="BE51" i="26"/>
  <c r="BF24" i="26"/>
  <c r="BE23" i="26"/>
  <c r="BL50" i="26"/>
  <c r="BL48" i="26"/>
  <c r="BD54" i="26"/>
  <c r="BD55" i="26" s="1"/>
  <c r="BD31" i="26"/>
  <c r="BL53" i="26" l="1"/>
  <c r="BG24" i="26"/>
  <c r="BF51" i="26"/>
  <c r="BE54" i="26"/>
  <c r="BE55" i="26" s="1"/>
  <c r="BE31" i="26"/>
  <c r="BM50" i="26"/>
  <c r="BM48" i="26"/>
  <c r="BD45" i="26"/>
  <c r="BD57" i="26" s="1"/>
  <c r="BC70" i="26"/>
  <c r="BC71" i="26" s="1"/>
  <c r="BC72" i="26" s="1"/>
  <c r="BC58" i="26"/>
  <c r="BC64" i="26"/>
  <c r="BC65" i="26" s="1"/>
  <c r="BC66" i="26" s="1"/>
  <c r="BN47" i="26"/>
  <c r="BB59" i="26"/>
  <c r="BB60" i="26" s="1"/>
  <c r="BN48" i="26" l="1"/>
  <c r="BN50" i="26"/>
  <c r="BO47" i="26"/>
  <c r="BC59" i="26"/>
  <c r="BE45" i="26"/>
  <c r="BE57" i="26" s="1"/>
  <c r="BD70" i="26"/>
  <c r="BD71" i="26" s="1"/>
  <c r="BD72" i="26" s="1"/>
  <c r="BD58" i="26"/>
  <c r="BD64" i="26"/>
  <c r="BD65" i="26" s="1"/>
  <c r="BD66" i="26" s="1"/>
  <c r="BM53" i="26"/>
  <c r="BF54" i="26"/>
  <c r="BF55" i="26" s="1"/>
  <c r="BF31" i="26"/>
  <c r="BH24" i="26"/>
  <c r="BG51" i="26"/>
  <c r="BG54" i="26" l="1"/>
  <c r="BG55" i="26" s="1"/>
  <c r="BG31" i="26"/>
  <c r="BH51" i="26"/>
  <c r="BI24" i="26"/>
  <c r="BP47" i="26"/>
  <c r="BD59" i="26"/>
  <c r="BD60" i="26" s="1"/>
  <c r="BE58" i="26"/>
  <c r="BF45" i="26"/>
  <c r="BF57" i="26" s="1"/>
  <c r="BE70" i="26"/>
  <c r="BE71" i="26" s="1"/>
  <c r="BE72" i="26" s="1"/>
  <c r="BE64" i="26"/>
  <c r="BE65" i="26" s="1"/>
  <c r="BE66" i="26" s="1"/>
  <c r="BC61" i="26"/>
  <c r="BC60" i="26"/>
  <c r="BO48" i="26"/>
  <c r="BO50" i="26"/>
  <c r="BN53" i="26"/>
  <c r="BQ47" i="26" l="1"/>
  <c r="BE59" i="26"/>
  <c r="BE60" i="26" s="1"/>
  <c r="BG45" i="26"/>
  <c r="BG57" i="26" s="1"/>
  <c r="BF70" i="26"/>
  <c r="BF71" i="26" s="1"/>
  <c r="BF72" i="26" s="1"/>
  <c r="BF58" i="26"/>
  <c r="BF64" i="26"/>
  <c r="BF65" i="26" s="1"/>
  <c r="BF66" i="26" s="1"/>
  <c r="BP48" i="26"/>
  <c r="BP50" i="26"/>
  <c r="BI51" i="26"/>
  <c r="BJ24" i="26"/>
  <c r="BH54" i="26"/>
  <c r="BH55" i="26" s="1"/>
  <c r="BH31" i="26"/>
  <c r="BO53" i="26"/>
  <c r="BP18" i="26" l="1"/>
  <c r="BV18" i="26"/>
  <c r="BQ18" i="26"/>
  <c r="BO18" i="26"/>
  <c r="BN18" i="26"/>
  <c r="BM18" i="26"/>
  <c r="BJ51" i="26"/>
  <c r="BU18" i="26"/>
  <c r="BT18" i="26"/>
  <c r="BS18" i="26"/>
  <c r="BR18" i="26"/>
  <c r="BL18" i="26"/>
  <c r="BK18" i="26"/>
  <c r="BK24" i="26" s="1"/>
  <c r="BI54" i="26"/>
  <c r="BI55" i="26" s="1"/>
  <c r="BI31" i="26"/>
  <c r="BP53" i="26"/>
  <c r="BF59" i="26"/>
  <c r="BF60" i="26" s="1"/>
  <c r="BR47" i="26"/>
  <c r="BG70" i="26"/>
  <c r="BG71" i="26" s="1"/>
  <c r="BG72" i="26" s="1"/>
  <c r="BH45" i="26"/>
  <c r="BH57" i="26" s="1"/>
  <c r="BG64" i="26"/>
  <c r="BG65" i="26" s="1"/>
  <c r="BG66" i="26" s="1"/>
  <c r="BG58" i="26"/>
  <c r="BQ48" i="26"/>
  <c r="BQ50" i="26"/>
  <c r="BL24" i="26" l="1"/>
  <c r="BK51" i="26"/>
  <c r="BQ53" i="26"/>
  <c r="BG59" i="26"/>
  <c r="BG60" i="26" s="1"/>
  <c r="BS47" i="26"/>
  <c r="BH70" i="26"/>
  <c r="BH71" i="26" s="1"/>
  <c r="BH72" i="26" s="1"/>
  <c r="BH64" i="26"/>
  <c r="BH65" i="26" s="1"/>
  <c r="BH66" i="26" s="1"/>
  <c r="BH58" i="26"/>
  <c r="BI45" i="26"/>
  <c r="BI57" i="26" s="1"/>
  <c r="BR48" i="26"/>
  <c r="BR50" i="26"/>
  <c r="BJ54" i="26"/>
  <c r="BJ55" i="26" s="1"/>
  <c r="BJ31" i="26"/>
  <c r="BR53" i="26" l="1"/>
  <c r="BI70" i="26"/>
  <c r="BI71" i="26" s="1"/>
  <c r="BI72" i="26" s="1"/>
  <c r="BI64" i="26"/>
  <c r="BI65" i="26" s="1"/>
  <c r="BI66" i="26" s="1"/>
  <c r="BJ45" i="26"/>
  <c r="BJ57" i="26" s="1"/>
  <c r="BI58" i="26"/>
  <c r="BH59" i="26"/>
  <c r="BH60" i="26" s="1"/>
  <c r="BT47" i="26"/>
  <c r="BS50" i="26"/>
  <c r="BS48" i="26"/>
  <c r="BK54" i="26"/>
  <c r="BK55" i="26" s="1"/>
  <c r="BK31" i="26"/>
  <c r="BL51" i="26"/>
  <c r="BM24" i="26"/>
  <c r="BL54" i="26" l="1"/>
  <c r="BL55" i="26" s="1"/>
  <c r="BL31" i="26"/>
  <c r="BS53" i="26"/>
  <c r="BJ70" i="26"/>
  <c r="BJ71" i="26" s="1"/>
  <c r="BJ72" i="26" s="1"/>
  <c r="BJ64" i="26"/>
  <c r="BJ65" i="26" s="1"/>
  <c r="BJ66" i="26" s="1"/>
  <c r="BK45" i="26"/>
  <c r="BK57" i="26" s="1"/>
  <c r="BJ58" i="26"/>
  <c r="BT50" i="26"/>
  <c r="BT48" i="26"/>
  <c r="BI59" i="26"/>
  <c r="BI60" i="26" s="1"/>
  <c r="BU47" i="26"/>
  <c r="BM51" i="26"/>
  <c r="BN24" i="26"/>
  <c r="BM54" i="26" l="1"/>
  <c r="BM55" i="26" s="1"/>
  <c r="BM31" i="26"/>
  <c r="BU50" i="26"/>
  <c r="BU48" i="26"/>
  <c r="BT53" i="26"/>
  <c r="BK70" i="26"/>
  <c r="BK71" i="26" s="1"/>
  <c r="BK72" i="26" s="1"/>
  <c r="BL45" i="26"/>
  <c r="BL57" i="26" s="1"/>
  <c r="BK58" i="26"/>
  <c r="BK64" i="26"/>
  <c r="BN51" i="26"/>
  <c r="BO24" i="26"/>
  <c r="BV47" i="26"/>
  <c r="BJ59" i="26"/>
  <c r="BJ60" i="26" s="1"/>
  <c r="BV50" i="26" l="1"/>
  <c r="BV48" i="26"/>
  <c r="BN54" i="26"/>
  <c r="BN55" i="26" s="1"/>
  <c r="BN31" i="26"/>
  <c r="BL64" i="26"/>
  <c r="BL65" i="26" s="1"/>
  <c r="BL66" i="26" s="1"/>
  <c r="BM45" i="26"/>
  <c r="BM57" i="26" s="1"/>
  <c r="BL70" i="26"/>
  <c r="BL71" i="26" s="1"/>
  <c r="BL72" i="26" s="1"/>
  <c r="BL58" i="26"/>
  <c r="BP24" i="26"/>
  <c r="BO51" i="26"/>
  <c r="J6" i="26"/>
  <c r="K6" i="26" s="1"/>
  <c r="BK65" i="26"/>
  <c r="BK66" i="26" s="1"/>
  <c r="J5" i="26"/>
  <c r="K5" i="26" s="1"/>
  <c r="BW47" i="26"/>
  <c r="BK59" i="26"/>
  <c r="BK60" i="26" s="1"/>
  <c r="BU53" i="26"/>
  <c r="BW50" i="26" l="1"/>
  <c r="BW48" i="26"/>
  <c r="BP51" i="26"/>
  <c r="BQ24" i="26"/>
  <c r="BN45" i="26"/>
  <c r="BN57" i="26" s="1"/>
  <c r="BM64" i="26"/>
  <c r="BM65" i="26" s="1"/>
  <c r="BM66" i="26" s="1"/>
  <c r="BM70" i="26"/>
  <c r="BM71" i="26" s="1"/>
  <c r="BM72" i="26" s="1"/>
  <c r="BM58" i="26"/>
  <c r="BO54" i="26"/>
  <c r="BO55" i="26" s="1"/>
  <c r="BO31" i="26"/>
  <c r="BX47" i="26"/>
  <c r="BL59" i="26"/>
  <c r="BL60" i="26" s="1"/>
  <c r="BV53" i="26"/>
  <c r="BX50" i="26" l="1"/>
  <c r="BX48" i="26"/>
  <c r="BY47" i="26"/>
  <c r="BM59" i="26"/>
  <c r="BM60" i="26" s="1"/>
  <c r="BO45" i="26"/>
  <c r="BO57" i="26" s="1"/>
  <c r="BN58" i="26"/>
  <c r="BN64" i="26"/>
  <c r="BN65" i="26" s="1"/>
  <c r="BN66" i="26" s="1"/>
  <c r="BN70" i="26"/>
  <c r="BN71" i="26" s="1"/>
  <c r="BN72" i="26" s="1"/>
  <c r="BQ51" i="26"/>
  <c r="BR24" i="26"/>
  <c r="BP54" i="26"/>
  <c r="BP55" i="26" s="1"/>
  <c r="BP31" i="26"/>
  <c r="BW53" i="26"/>
  <c r="BR51" i="26" l="1"/>
  <c r="BS24" i="26"/>
  <c r="BN59" i="26"/>
  <c r="BN60" i="26" s="1"/>
  <c r="BN61" i="26"/>
  <c r="BZ47" i="26"/>
  <c r="BQ54" i="26"/>
  <c r="BQ55" i="26" s="1"/>
  <c r="BQ31" i="26"/>
  <c r="BO58" i="26"/>
  <c r="BO64" i="26"/>
  <c r="BO65" i="26" s="1"/>
  <c r="BO66" i="26" s="1"/>
  <c r="BO70" i="26"/>
  <c r="BO71" i="26" s="1"/>
  <c r="BO72" i="26" s="1"/>
  <c r="BP45" i="26"/>
  <c r="BP57" i="26" s="1"/>
  <c r="BY50" i="26"/>
  <c r="BY48" i="26"/>
  <c r="BX53" i="26"/>
  <c r="BY53" i="26" l="1"/>
  <c r="BP58" i="26"/>
  <c r="BP64" i="26"/>
  <c r="BP65" i="26" s="1"/>
  <c r="BP66" i="26" s="1"/>
  <c r="BP70" i="26"/>
  <c r="BP71" i="26" s="1"/>
  <c r="BP72" i="26" s="1"/>
  <c r="BQ45" i="26"/>
  <c r="BQ57" i="26" s="1"/>
  <c r="BO59" i="26"/>
  <c r="BO60" i="26" s="1"/>
  <c r="CA47" i="26"/>
  <c r="BO61" i="26"/>
  <c r="BZ50" i="26"/>
  <c r="BZ48" i="26"/>
  <c r="BS51" i="26"/>
  <c r="BT24" i="26"/>
  <c r="BR54" i="26"/>
  <c r="BR55" i="26" s="1"/>
  <c r="BR31" i="26"/>
  <c r="BU24" i="26" l="1"/>
  <c r="BT51" i="26"/>
  <c r="BZ53" i="26"/>
  <c r="BQ58" i="26"/>
  <c r="BQ64" i="26"/>
  <c r="BQ65" i="26" s="1"/>
  <c r="BQ66" i="26" s="1"/>
  <c r="BQ70" i="26"/>
  <c r="BQ71" i="26" s="1"/>
  <c r="BQ72" i="26" s="1"/>
  <c r="BR45" i="26"/>
  <c r="BR57" i="26" s="1"/>
  <c r="BS54" i="26"/>
  <c r="BS55" i="26" s="1"/>
  <c r="BS31" i="26"/>
  <c r="CA50" i="26"/>
  <c r="CA48" i="26"/>
  <c r="BP59" i="26"/>
  <c r="BP60" i="26" s="1"/>
  <c r="CB47" i="26"/>
  <c r="BP61" i="26"/>
  <c r="BR58" i="26" l="1"/>
  <c r="BR64" i="26"/>
  <c r="BR65" i="26" s="1"/>
  <c r="BR66" i="26" s="1"/>
  <c r="BR70" i="26"/>
  <c r="BS45" i="26"/>
  <c r="BS57" i="26" s="1"/>
  <c r="CB48" i="26"/>
  <c r="CB50" i="26"/>
  <c r="CA53" i="26"/>
  <c r="CC47" i="26"/>
  <c r="BQ59" i="26"/>
  <c r="BQ60" i="26" s="1"/>
  <c r="BQ61" i="26"/>
  <c r="BT54" i="26"/>
  <c r="BT55" i="26" s="1"/>
  <c r="BT31" i="26"/>
  <c r="BV24" i="26"/>
  <c r="BU51" i="26"/>
  <c r="CC48" i="26" l="1"/>
  <c r="CC50" i="26"/>
  <c r="CB53" i="26"/>
  <c r="BS64" i="26"/>
  <c r="BS65" i="26" s="1"/>
  <c r="BS66" i="26" s="1"/>
  <c r="BS70" i="26"/>
  <c r="BS58" i="26"/>
  <c r="BT45" i="26"/>
  <c r="BT57" i="26" s="1"/>
  <c r="BU54" i="26"/>
  <c r="BU55" i="26" s="1"/>
  <c r="BU31" i="26"/>
  <c r="CD18" i="26"/>
  <c r="BW24" i="26"/>
  <c r="CG18" i="26"/>
  <c r="CF18" i="26"/>
  <c r="CE18" i="26"/>
  <c r="CC18" i="26"/>
  <c r="CA18" i="26"/>
  <c r="BZ18" i="26"/>
  <c r="BY18" i="26"/>
  <c r="BX18" i="26"/>
  <c r="BW18" i="26"/>
  <c r="BV51" i="26"/>
  <c r="CH18" i="26"/>
  <c r="CB18" i="26"/>
  <c r="CD47" i="26"/>
  <c r="BR61" i="26"/>
  <c r="BR59" i="26"/>
  <c r="BR60" i="26" s="1"/>
  <c r="BW51" i="26" l="1"/>
  <c r="BX24" i="26"/>
  <c r="BV54" i="26"/>
  <c r="BV55" i="26" s="1"/>
  <c r="BV31" i="26"/>
  <c r="CD48" i="26"/>
  <c r="CD50" i="26"/>
  <c r="BT58" i="26"/>
  <c r="BT70" i="26"/>
  <c r="BT64" i="26"/>
  <c r="BT65" i="26" s="1"/>
  <c r="BT66" i="26" s="1"/>
  <c r="BU45" i="26"/>
  <c r="BU57" i="26" s="1"/>
  <c r="BS61" i="26"/>
  <c r="BS59" i="26"/>
  <c r="BS60" i="26" s="1"/>
  <c r="I5" i="26" s="1"/>
  <c r="CE47" i="26"/>
  <c r="CC53" i="26"/>
  <c r="CE48" i="26" l="1"/>
  <c r="CE50" i="26"/>
  <c r="BU58" i="26"/>
  <c r="BU64" i="26"/>
  <c r="BU65" i="26" s="1"/>
  <c r="BU66" i="26" s="1"/>
  <c r="BV45" i="26"/>
  <c r="BV57" i="26" s="1"/>
  <c r="BU70" i="26"/>
  <c r="I6" i="26"/>
  <c r="L6" i="26" s="1"/>
  <c r="L5" i="26"/>
  <c r="BT59" i="26"/>
  <c r="BT60" i="26" s="1"/>
  <c r="CF47" i="26"/>
  <c r="BT61" i="26"/>
  <c r="CD53" i="26"/>
  <c r="BX51" i="26"/>
  <c r="BY24" i="26"/>
  <c r="BW54" i="26"/>
  <c r="BW55" i="26" s="1"/>
  <c r="BW31" i="26"/>
  <c r="BX54" i="26" l="1"/>
  <c r="BX55" i="26" s="1"/>
  <c r="BX31" i="26"/>
  <c r="CF48" i="26"/>
  <c r="CF50" i="26"/>
  <c r="BV58" i="26"/>
  <c r="BV64" i="26"/>
  <c r="BV65" i="26" s="1"/>
  <c r="BV66" i="26" s="1"/>
  <c r="BW45" i="26"/>
  <c r="BW57" i="26" s="1"/>
  <c r="BV70" i="26"/>
  <c r="CG47" i="26"/>
  <c r="BU61" i="26"/>
  <c r="BU59" i="26"/>
  <c r="BU60" i="26" s="1"/>
  <c r="CE53" i="26"/>
  <c r="BZ24" i="26"/>
  <c r="BY51" i="26"/>
  <c r="BW70" i="26" l="1"/>
  <c r="BW64" i="26"/>
  <c r="BW65" i="26" s="1"/>
  <c r="BW66" i="26" s="1"/>
  <c r="BX45" i="26"/>
  <c r="BX57" i="26" s="1"/>
  <c r="BW58" i="26"/>
  <c r="CG48" i="26"/>
  <c r="CG50" i="26"/>
  <c r="CH47" i="26"/>
  <c r="BV61" i="26"/>
  <c r="BV59" i="26"/>
  <c r="BV60" i="26" s="1"/>
  <c r="CF53" i="26"/>
  <c r="BY54" i="26"/>
  <c r="BY55" i="26" s="1"/>
  <c r="BY31" i="26"/>
  <c r="CA24" i="26"/>
  <c r="BZ51" i="26"/>
  <c r="CH50" i="26" l="1"/>
  <c r="CH48" i="26"/>
  <c r="CG53" i="26"/>
  <c r="BW59" i="26"/>
  <c r="BW60" i="26" s="1"/>
  <c r="BW61" i="26"/>
  <c r="CI47" i="26"/>
  <c r="BX70" i="26"/>
  <c r="BX64" i="26"/>
  <c r="BX65" i="26" s="1"/>
  <c r="BX66" i="26" s="1"/>
  <c r="BY45" i="26"/>
  <c r="BY57" i="26" s="1"/>
  <c r="BX58" i="26"/>
  <c r="BZ54" i="26"/>
  <c r="BZ55" i="26" s="1"/>
  <c r="BZ31" i="26"/>
  <c r="CB24" i="26"/>
  <c r="CA51" i="26"/>
  <c r="BY70" i="26" l="1"/>
  <c r="BY58" i="26"/>
  <c r="BY64" i="26"/>
  <c r="BY65" i="26" s="1"/>
  <c r="BY66" i="26" s="1"/>
  <c r="BZ45" i="26"/>
  <c r="BZ57" i="26" s="1"/>
  <c r="BX59" i="26"/>
  <c r="BX60" i="26" s="1"/>
  <c r="BX61" i="26"/>
  <c r="CJ47" i="26"/>
  <c r="CI50" i="26"/>
  <c r="CI48" i="26"/>
  <c r="CA54" i="26"/>
  <c r="CA55" i="26" s="1"/>
  <c r="CA31" i="26"/>
  <c r="CH53" i="26"/>
  <c r="CC24" i="26"/>
  <c r="CB51" i="26"/>
  <c r="CI53" i="26" l="1"/>
  <c r="CJ50" i="26"/>
  <c r="CJ48" i="26"/>
  <c r="BZ70" i="26"/>
  <c r="BZ58" i="26"/>
  <c r="CA45" i="26"/>
  <c r="CA57" i="26" s="1"/>
  <c r="BZ64" i="26"/>
  <c r="BZ65" i="26" s="1"/>
  <c r="BZ66" i="26" s="1"/>
  <c r="CB54" i="26"/>
  <c r="CB55" i="26" s="1"/>
  <c r="CB31" i="26"/>
  <c r="BY61" i="26"/>
  <c r="CK47" i="26"/>
  <c r="BY59" i="26"/>
  <c r="BY60" i="26" s="1"/>
  <c r="CD24" i="26"/>
  <c r="CC51" i="26"/>
  <c r="CK50" i="26" l="1"/>
  <c r="CK48" i="26"/>
  <c r="CB45" i="26"/>
  <c r="CB57" i="26" s="1"/>
  <c r="CA64" i="26"/>
  <c r="CA65" i="26" s="1"/>
  <c r="CA66" i="26" s="1"/>
  <c r="CA58" i="26"/>
  <c r="CA70" i="26"/>
  <c r="BZ59" i="26"/>
  <c r="BZ60" i="26" s="1"/>
  <c r="BZ61" i="26"/>
  <c r="CL47" i="26"/>
  <c r="CJ53" i="26"/>
  <c r="CC54" i="26"/>
  <c r="CC55" i="26" s="1"/>
  <c r="CC31" i="26"/>
  <c r="CD51" i="26"/>
  <c r="CE24" i="26"/>
  <c r="CL48" i="26" l="1"/>
  <c r="CL50" i="26"/>
  <c r="CA61" i="26"/>
  <c r="CA59" i="26"/>
  <c r="CA60" i="26" s="1"/>
  <c r="CM47" i="26"/>
  <c r="CC45" i="26"/>
  <c r="CC57" i="26" s="1"/>
  <c r="CB64" i="26"/>
  <c r="CB65" i="26" s="1"/>
  <c r="CB66" i="26" s="1"/>
  <c r="CB58" i="26"/>
  <c r="CB70" i="26"/>
  <c r="CE51" i="26"/>
  <c r="CF24" i="26"/>
  <c r="CD54" i="26"/>
  <c r="CD55" i="26" s="1"/>
  <c r="CD31" i="26"/>
  <c r="CK53" i="26"/>
  <c r="CG24" i="26" l="1"/>
  <c r="CF51" i="26"/>
  <c r="CE54" i="26"/>
  <c r="CE55" i="26" s="1"/>
  <c r="CE31" i="26"/>
  <c r="CB61" i="26"/>
  <c r="CB59" i="26"/>
  <c r="CB60" i="26" s="1"/>
  <c r="CN47" i="26"/>
  <c r="CC58" i="26"/>
  <c r="CC64" i="26"/>
  <c r="CC65" i="26" s="1"/>
  <c r="CC66" i="26" s="1"/>
  <c r="CD45" i="26"/>
  <c r="CD57" i="26" s="1"/>
  <c r="CC70" i="26"/>
  <c r="CM50" i="26"/>
  <c r="CM48" i="26"/>
  <c r="CL53" i="26"/>
  <c r="CD64" i="26" l="1"/>
  <c r="CD65" i="26" s="1"/>
  <c r="CD66" i="26" s="1"/>
  <c r="CD70" i="26"/>
  <c r="CE45" i="26"/>
  <c r="CE57" i="26" s="1"/>
  <c r="CD58" i="26"/>
  <c r="CM53" i="26"/>
  <c r="CC61" i="26"/>
  <c r="CC59" i="26"/>
  <c r="CC60" i="26" s="1"/>
  <c r="CO47" i="26"/>
  <c r="CN50" i="26"/>
  <c r="CN48" i="26"/>
  <c r="CF54" i="26"/>
  <c r="CF55" i="26" s="1"/>
  <c r="CF31" i="26"/>
  <c r="CH24" i="26"/>
  <c r="CG51" i="26"/>
  <c r="CO48" i="26" l="1"/>
  <c r="CO50" i="26"/>
  <c r="CN53" i="26"/>
  <c r="CD59" i="26"/>
  <c r="CD60" i="26" s="1"/>
  <c r="CD61" i="26"/>
  <c r="CP47" i="26"/>
  <c r="CE70" i="26"/>
  <c r="CF45" i="26"/>
  <c r="CF57" i="26" s="1"/>
  <c r="CE64" i="26"/>
  <c r="CE65" i="26" s="1"/>
  <c r="CE66" i="26" s="1"/>
  <c r="CE58" i="26"/>
  <c r="CG54" i="26"/>
  <c r="CG55" i="26" s="1"/>
  <c r="CG31" i="26"/>
  <c r="CR18" i="26"/>
  <c r="CK18" i="26"/>
  <c r="CJ18" i="26"/>
  <c r="CH51" i="26"/>
  <c r="CT18" i="26"/>
  <c r="CS18" i="26"/>
  <c r="CQ18" i="26"/>
  <c r="CP18" i="26"/>
  <c r="CO18" i="26"/>
  <c r="CN18" i="26"/>
  <c r="CM18" i="26"/>
  <c r="CL18" i="26"/>
  <c r="CI18" i="26"/>
  <c r="CI24" i="26" s="1"/>
  <c r="CI51" i="26" l="1"/>
  <c r="CJ24" i="26"/>
  <c r="CE59" i="26"/>
  <c r="CE60" i="26" s="1"/>
  <c r="CE61" i="26"/>
  <c r="CQ47" i="26"/>
  <c r="CG45" i="26"/>
  <c r="CG57" i="26" s="1"/>
  <c r="CF64" i="26"/>
  <c r="CF65" i="26" s="1"/>
  <c r="CF66" i="26" s="1"/>
  <c r="CF70" i="26"/>
  <c r="CF58" i="26"/>
  <c r="CP48" i="26"/>
  <c r="CP50" i="26"/>
  <c r="CH54" i="26"/>
  <c r="CH55" i="26" s="1"/>
  <c r="CH31" i="26"/>
  <c r="CO53" i="26"/>
  <c r="CP53" i="26" l="1"/>
  <c r="CF59" i="26"/>
  <c r="CF60" i="26" s="1"/>
  <c r="CR47" i="26"/>
  <c r="CF61" i="26"/>
  <c r="CG58" i="26"/>
  <c r="CG64" i="26"/>
  <c r="CG65" i="26" s="1"/>
  <c r="CG66" i="26" s="1"/>
  <c r="CH45" i="26"/>
  <c r="CH57" i="26" s="1"/>
  <c r="CG70" i="26"/>
  <c r="CQ48" i="26"/>
  <c r="CQ50" i="26"/>
  <c r="CJ51" i="26"/>
  <c r="CK24" i="26"/>
  <c r="CI54" i="26"/>
  <c r="CI55" i="26" s="1"/>
  <c r="CI31" i="26"/>
  <c r="CJ54" i="26" l="1"/>
  <c r="CJ55" i="26" s="1"/>
  <c r="CJ31" i="26"/>
  <c r="CH58" i="26"/>
  <c r="CI45" i="26"/>
  <c r="CI57" i="26" s="1"/>
  <c r="CH70" i="26"/>
  <c r="CH64" i="26"/>
  <c r="CH65" i="26" s="1"/>
  <c r="CH66" i="26" s="1"/>
  <c r="CK51" i="26"/>
  <c r="CL24" i="26"/>
  <c r="CQ53" i="26"/>
  <c r="CS47" i="26"/>
  <c r="CG59" i="26"/>
  <c r="CG60" i="26" s="1"/>
  <c r="CG61" i="26"/>
  <c r="CR50" i="26"/>
  <c r="CR48" i="26"/>
  <c r="CR53" i="26" l="1"/>
  <c r="CK54" i="26"/>
  <c r="CK55" i="26" s="1"/>
  <c r="CK31" i="26"/>
  <c r="CS50" i="26"/>
  <c r="CS48" i="26"/>
  <c r="CL51" i="26"/>
  <c r="CM24" i="26"/>
  <c r="CI58" i="26"/>
  <c r="CI64" i="26"/>
  <c r="CI65" i="26" s="1"/>
  <c r="CI66" i="26" s="1"/>
  <c r="CJ45" i="26"/>
  <c r="CJ57" i="26" s="1"/>
  <c r="CI70" i="26"/>
  <c r="CH61" i="26"/>
  <c r="CT47" i="26"/>
  <c r="CH59" i="26"/>
  <c r="CH60" i="26" s="1"/>
  <c r="CJ64" i="26" l="1"/>
  <c r="CJ65" i="26" s="1"/>
  <c r="CJ66" i="26" s="1"/>
  <c r="CJ70" i="26"/>
  <c r="CK45" i="26"/>
  <c r="CK57" i="26" s="1"/>
  <c r="CJ58" i="26"/>
  <c r="CI61" i="26"/>
  <c r="CU47" i="26"/>
  <c r="CI59" i="26"/>
  <c r="CI60" i="26" s="1"/>
  <c r="CM51" i="26"/>
  <c r="CN24" i="26"/>
  <c r="CL54" i="26"/>
  <c r="CL55" i="26" s="1"/>
  <c r="CL31" i="26"/>
  <c r="CS53" i="26"/>
  <c r="CT50" i="26"/>
  <c r="CT48" i="26"/>
  <c r="CN51" i="26" l="1"/>
  <c r="CO24" i="26"/>
  <c r="CM54" i="26"/>
  <c r="CM55" i="26" s="1"/>
  <c r="CM31" i="26"/>
  <c r="CU48" i="26"/>
  <c r="CU50" i="26"/>
  <c r="CV47" i="26"/>
  <c r="CJ59" i="26"/>
  <c r="CJ60" i="26" s="1"/>
  <c r="CJ61" i="26"/>
  <c r="CK64" i="26"/>
  <c r="CK65" i="26" s="1"/>
  <c r="CK66" i="26" s="1"/>
  <c r="CK70" i="26"/>
  <c r="CK58" i="26"/>
  <c r="CL45" i="26"/>
  <c r="CL57" i="26" s="1"/>
  <c r="CT53" i="26"/>
  <c r="CL70" i="26" l="1"/>
  <c r="CL64" i="26"/>
  <c r="CL65" i="26" s="1"/>
  <c r="CL66" i="26" s="1"/>
  <c r="CL58" i="26"/>
  <c r="CM45" i="26"/>
  <c r="CM57" i="26" s="1"/>
  <c r="CK59" i="26"/>
  <c r="CK60" i="26" s="1"/>
  <c r="CK61" i="26"/>
  <c r="CW47" i="26"/>
  <c r="CV48" i="26"/>
  <c r="CV50" i="26"/>
  <c r="CU53" i="26"/>
  <c r="CP24" i="26"/>
  <c r="CO51" i="26"/>
  <c r="CN54" i="26"/>
  <c r="CN55" i="26" s="1"/>
  <c r="CN31" i="26"/>
  <c r="CO54" i="26" l="1"/>
  <c r="CO55" i="26" s="1"/>
  <c r="CO31" i="26"/>
  <c r="CP51" i="26"/>
  <c r="CQ24" i="26"/>
  <c r="CV53" i="26"/>
  <c r="CW50" i="26"/>
  <c r="CW48" i="26"/>
  <c r="CM70" i="26"/>
  <c r="CM64" i="26"/>
  <c r="CM65" i="26" s="1"/>
  <c r="CM66" i="26" s="1"/>
  <c r="CM58" i="26"/>
  <c r="CN45" i="26"/>
  <c r="CN57" i="26" s="1"/>
  <c r="CL59" i="26"/>
  <c r="CL60" i="26" s="1"/>
  <c r="CL61" i="26"/>
  <c r="CX47" i="26"/>
  <c r="CM59" i="26" l="1"/>
  <c r="CM60" i="26" s="1"/>
  <c r="CM61" i="26"/>
  <c r="CY47" i="26"/>
  <c r="CO45" i="26"/>
  <c r="CO57" i="26" s="1"/>
  <c r="CN64" i="26"/>
  <c r="CN65" i="26" s="1"/>
  <c r="CN66" i="26" s="1"/>
  <c r="CN58" i="26"/>
  <c r="CN70" i="26"/>
  <c r="CW53" i="26"/>
  <c r="CR24" i="26"/>
  <c r="CQ51" i="26"/>
  <c r="CP54" i="26"/>
  <c r="CP55" i="26" s="1"/>
  <c r="CP31" i="26"/>
  <c r="CX50" i="26"/>
  <c r="CX48" i="26"/>
  <c r="CR51" i="26" l="1"/>
  <c r="CS24" i="26"/>
  <c r="CQ54" i="26"/>
  <c r="CQ55" i="26" s="1"/>
  <c r="CQ31" i="26"/>
  <c r="CN59" i="26"/>
  <c r="CN60" i="26" s="1"/>
  <c r="CZ47" i="26"/>
  <c r="CN61" i="26"/>
  <c r="CP45" i="26"/>
  <c r="CP57" i="26" s="1"/>
  <c r="CO70" i="26"/>
  <c r="CO64" i="26"/>
  <c r="CO65" i="26" s="1"/>
  <c r="CO66" i="26" s="1"/>
  <c r="CO58" i="26"/>
  <c r="CY50" i="26"/>
  <c r="CY48" i="26"/>
  <c r="CX53" i="26"/>
  <c r="CO61" i="26" l="1"/>
  <c r="CO59" i="26"/>
  <c r="CO60" i="26" s="1"/>
  <c r="DA47" i="26"/>
  <c r="CY53" i="26"/>
  <c r="CP70" i="26"/>
  <c r="CQ45" i="26"/>
  <c r="CQ57" i="26" s="1"/>
  <c r="CP58" i="26"/>
  <c r="CP64" i="26"/>
  <c r="CP65" i="26" s="1"/>
  <c r="CP66" i="26" s="1"/>
  <c r="CZ48" i="26"/>
  <c r="CZ50" i="26"/>
  <c r="CS51" i="26"/>
  <c r="CT24" i="26"/>
  <c r="CR54" i="26"/>
  <c r="CR55" i="26" s="1"/>
  <c r="CR31" i="26"/>
  <c r="CS54" i="26" l="1"/>
  <c r="CS55" i="26" s="1"/>
  <c r="CS31" i="26"/>
  <c r="DF18" i="26"/>
  <c r="CZ18" i="26"/>
  <c r="CY18" i="26"/>
  <c r="CX18" i="26"/>
  <c r="CW18" i="26"/>
  <c r="CV18" i="26"/>
  <c r="CU18" i="26"/>
  <c r="DC18" i="26"/>
  <c r="DB18" i="26"/>
  <c r="DA18" i="26"/>
  <c r="CU24" i="26"/>
  <c r="DE18" i="26"/>
  <c r="CT51" i="26"/>
  <c r="DD18" i="26"/>
  <c r="CZ53" i="26"/>
  <c r="CP61" i="26"/>
  <c r="CP59" i="26"/>
  <c r="CP60" i="26" s="1"/>
  <c r="DB47" i="26"/>
  <c r="CQ58" i="26"/>
  <c r="CR45" i="26"/>
  <c r="CR57" i="26" s="1"/>
  <c r="CQ70" i="26"/>
  <c r="CQ64" i="26"/>
  <c r="CQ65" i="26" s="1"/>
  <c r="CQ66" i="26" s="1"/>
  <c r="DA48" i="26"/>
  <c r="DA50" i="26"/>
  <c r="DA53" i="26" l="1"/>
  <c r="CS45" i="26"/>
  <c r="CS57" i="26" s="1"/>
  <c r="CR64" i="26"/>
  <c r="CR65" i="26" s="1"/>
  <c r="CR66" i="26" s="1"/>
  <c r="CR58" i="26"/>
  <c r="CR70" i="26"/>
  <c r="CQ61" i="26"/>
  <c r="DC47" i="26"/>
  <c r="CQ59" i="26"/>
  <c r="CQ60" i="26" s="1"/>
  <c r="CU51" i="26"/>
  <c r="CV24" i="26"/>
  <c r="DB48" i="26"/>
  <c r="DB50" i="26"/>
  <c r="CT54" i="26"/>
  <c r="CT55" i="26" s="1"/>
  <c r="CT31" i="26"/>
  <c r="CU54" i="26" l="1"/>
  <c r="CU55" i="26" s="1"/>
  <c r="CU31" i="26"/>
  <c r="DB53" i="26"/>
  <c r="CV51" i="26"/>
  <c r="CW24" i="26"/>
  <c r="DC48" i="26"/>
  <c r="DC50" i="26"/>
  <c r="CR61" i="26"/>
  <c r="CR59" i="26"/>
  <c r="CR60" i="26" s="1"/>
  <c r="DD47" i="26"/>
  <c r="CS64" i="26"/>
  <c r="CS65" i="26" s="1"/>
  <c r="CS66" i="26" s="1"/>
  <c r="CS58" i="26"/>
  <c r="CS70" i="26"/>
  <c r="CT45" i="26"/>
  <c r="CT57" i="26" s="1"/>
  <c r="CS59" i="26" l="1"/>
  <c r="CS60" i="26" s="1"/>
  <c r="CS61" i="26"/>
  <c r="DE47" i="26"/>
  <c r="DC53" i="26"/>
  <c r="DD48" i="26"/>
  <c r="DD50" i="26"/>
  <c r="CX24" i="26"/>
  <c r="CW51" i="26"/>
  <c r="CV54" i="26"/>
  <c r="CV55" i="26" s="1"/>
  <c r="CV31" i="26"/>
  <c r="CT70" i="26"/>
  <c r="CT58" i="26"/>
  <c r="CT64" i="26"/>
  <c r="CT65" i="26" s="1"/>
  <c r="CT66" i="26" s="1"/>
  <c r="CU45" i="26"/>
  <c r="CU57" i="26" s="1"/>
  <c r="CT61" i="26" l="1"/>
  <c r="DF47" i="26"/>
  <c r="CT59" i="26"/>
  <c r="CT60" i="26" s="1"/>
  <c r="CW54" i="26"/>
  <c r="CW55" i="26" s="1"/>
  <c r="CW31" i="26"/>
  <c r="CY24" i="26"/>
  <c r="CX51" i="26"/>
  <c r="DD53" i="26"/>
  <c r="DE50" i="26"/>
  <c r="DE48" i="26"/>
  <c r="CU64" i="26"/>
  <c r="CU65" i="26" s="1"/>
  <c r="CU66" i="26" s="1"/>
  <c r="CU70" i="26"/>
  <c r="CU58" i="26"/>
  <c r="CV45" i="26"/>
  <c r="CV57" i="26" s="1"/>
  <c r="DE53" i="26" l="1"/>
  <c r="CX54" i="26"/>
  <c r="CX55" i="26" s="1"/>
  <c r="CX31" i="26"/>
  <c r="CZ24" i="26"/>
  <c r="CY51" i="26"/>
  <c r="CV64" i="26"/>
  <c r="CV65" i="26" s="1"/>
  <c r="CV66" i="26" s="1"/>
  <c r="CV70" i="26"/>
  <c r="CW45" i="26"/>
  <c r="CW57" i="26" s="1"/>
  <c r="CV58" i="26"/>
  <c r="DF48" i="26"/>
  <c r="DF50" i="26"/>
  <c r="CU59" i="26"/>
  <c r="CU60" i="26" s="1"/>
  <c r="DG47" i="26"/>
  <c r="CU61" i="26"/>
  <c r="CV59" i="26" l="1"/>
  <c r="CV60" i="26" s="1"/>
  <c r="DH47" i="26"/>
  <c r="CV61" i="26"/>
  <c r="DF53" i="26"/>
  <c r="CW58" i="26"/>
  <c r="CW70" i="26"/>
  <c r="CX45" i="26"/>
  <c r="CX57" i="26" s="1"/>
  <c r="CW64" i="26"/>
  <c r="CW65" i="26" s="1"/>
  <c r="CW66" i="26" s="1"/>
  <c r="CY54" i="26"/>
  <c r="CY55" i="26" s="1"/>
  <c r="CY31" i="26"/>
  <c r="DA24" i="26"/>
  <c r="CZ51" i="26"/>
  <c r="DG48" i="26"/>
  <c r="DG50" i="26"/>
  <c r="DA51" i="26" l="1"/>
  <c r="DB24" i="26"/>
  <c r="CZ54" i="26"/>
  <c r="CZ55" i="26" s="1"/>
  <c r="CZ31" i="26"/>
  <c r="CX58" i="26"/>
  <c r="CY45" i="26"/>
  <c r="CY57" i="26" s="1"/>
  <c r="CX64" i="26"/>
  <c r="CX65" i="26" s="1"/>
  <c r="CX66" i="26" s="1"/>
  <c r="CX70" i="26"/>
  <c r="CW61" i="26"/>
  <c r="DI47" i="26"/>
  <c r="CW59" i="26"/>
  <c r="CW60" i="26" s="1"/>
  <c r="DH48" i="26"/>
  <c r="DH50" i="26"/>
  <c r="DG53" i="26"/>
  <c r="DI48" i="26" l="1"/>
  <c r="DI50" i="26"/>
  <c r="DH53" i="26"/>
  <c r="CY58" i="26"/>
  <c r="CZ45" i="26"/>
  <c r="CZ57" i="26" s="1"/>
  <c r="CY64" i="26"/>
  <c r="CY65" i="26" s="1"/>
  <c r="CY66" i="26" s="1"/>
  <c r="CY70" i="26"/>
  <c r="DJ47" i="26"/>
  <c r="CX61" i="26"/>
  <c r="CX59" i="26"/>
  <c r="CX60" i="26" s="1"/>
  <c r="DB51" i="26"/>
  <c r="DC24" i="26"/>
  <c r="DA54" i="26"/>
  <c r="DA55" i="26" s="1"/>
  <c r="DA31" i="26"/>
  <c r="DD24" i="26" l="1"/>
  <c r="DC51" i="26"/>
  <c r="DB54" i="26"/>
  <c r="DB55" i="26" s="1"/>
  <c r="DB31" i="26"/>
  <c r="DJ48" i="26"/>
  <c r="DJ50" i="26"/>
  <c r="CZ70" i="26"/>
  <c r="CZ64" i="26"/>
  <c r="CZ65" i="26" s="1"/>
  <c r="CZ66" i="26" s="1"/>
  <c r="CZ58" i="26"/>
  <c r="DA45" i="26"/>
  <c r="DA57" i="26" s="1"/>
  <c r="CY59" i="26"/>
  <c r="CY60" i="26" s="1"/>
  <c r="CY61" i="26"/>
  <c r="DK47" i="26"/>
  <c r="DI53" i="26"/>
  <c r="DK48" i="26" l="1"/>
  <c r="DK50" i="26"/>
  <c r="DA58" i="26"/>
  <c r="DA64" i="26"/>
  <c r="DA65" i="26" s="1"/>
  <c r="DA66" i="26" s="1"/>
  <c r="DB45" i="26"/>
  <c r="DB57" i="26" s="1"/>
  <c r="DA70" i="26"/>
  <c r="DL47" i="26"/>
  <c r="CZ61" i="26"/>
  <c r="CZ59" i="26"/>
  <c r="CZ60" i="26" s="1"/>
  <c r="DJ53" i="26"/>
  <c r="DC54" i="26"/>
  <c r="DC55" i="26" s="1"/>
  <c r="DC31" i="26"/>
  <c r="DD51" i="26"/>
  <c r="DE24" i="26"/>
  <c r="DL50" i="26" l="1"/>
  <c r="DL48" i="26"/>
  <c r="DB70" i="26"/>
  <c r="DB64" i="26"/>
  <c r="DB65" i="26" s="1"/>
  <c r="DB66" i="26" s="1"/>
  <c r="DB58" i="26"/>
  <c r="DC45" i="26"/>
  <c r="DC57" i="26" s="1"/>
  <c r="DM47" i="26"/>
  <c r="DA59" i="26"/>
  <c r="DA60" i="26" s="1"/>
  <c r="DA61" i="26"/>
  <c r="DF24" i="26"/>
  <c r="DE51" i="26"/>
  <c r="DK53" i="26"/>
  <c r="DD54" i="26"/>
  <c r="DD55" i="26" s="1"/>
  <c r="DD31" i="26"/>
  <c r="DE54" i="26" l="1"/>
  <c r="DE55" i="26" s="1"/>
  <c r="DE31" i="26"/>
  <c r="DF51" i="26"/>
  <c r="DG24" i="26"/>
  <c r="DO18" i="26"/>
  <c r="DN18" i="26"/>
  <c r="DQ18" i="26"/>
  <c r="DP18" i="26"/>
  <c r="DM18" i="26"/>
  <c r="DL18" i="26"/>
  <c r="DR18" i="26"/>
  <c r="DK18" i="26"/>
  <c r="DJ18" i="26"/>
  <c r="DI18" i="26"/>
  <c r="DH18" i="26"/>
  <c r="DG18" i="26"/>
  <c r="DM50" i="26"/>
  <c r="DM48" i="26"/>
  <c r="DD45" i="26"/>
  <c r="DD57" i="26" s="1"/>
  <c r="DC58" i="26"/>
  <c r="DC64" i="26"/>
  <c r="DC65" i="26" s="1"/>
  <c r="DC66" i="26" s="1"/>
  <c r="DC70" i="26"/>
  <c r="DB59" i="26"/>
  <c r="DB60" i="26" s="1"/>
  <c r="DB61" i="26"/>
  <c r="DN47" i="26"/>
  <c r="DL53" i="26"/>
  <c r="DN50" i="26" l="1"/>
  <c r="DN48" i="26"/>
  <c r="DC61" i="26"/>
  <c r="DC59" i="26"/>
  <c r="DC60" i="26" s="1"/>
  <c r="DO47" i="26"/>
  <c r="DD58" i="26"/>
  <c r="DD64" i="26"/>
  <c r="DD65" i="26" s="1"/>
  <c r="DD66" i="26" s="1"/>
  <c r="DE45" i="26"/>
  <c r="DE57" i="26" s="1"/>
  <c r="DD70" i="26"/>
  <c r="DG51" i="26"/>
  <c r="DH24" i="26"/>
  <c r="DM53" i="26"/>
  <c r="DF54" i="26"/>
  <c r="DF55" i="26" s="1"/>
  <c r="DF31" i="26"/>
  <c r="DG54" i="26" l="1"/>
  <c r="DG55" i="26" s="1"/>
  <c r="DG31" i="26"/>
  <c r="DH51" i="26"/>
  <c r="DI24" i="26"/>
  <c r="DE58" i="26"/>
  <c r="DE70" i="26"/>
  <c r="DE64" i="26"/>
  <c r="DE65" i="26" s="1"/>
  <c r="DE66" i="26" s="1"/>
  <c r="DF45" i="26"/>
  <c r="DF57" i="26" s="1"/>
  <c r="DD59" i="26"/>
  <c r="DD60" i="26" s="1"/>
  <c r="DD61" i="26"/>
  <c r="DP47" i="26"/>
  <c r="DO50" i="26"/>
  <c r="DO48" i="26"/>
  <c r="DN53" i="26"/>
  <c r="DF70" i="26" l="1"/>
  <c r="DG45" i="26"/>
  <c r="DG57" i="26" s="1"/>
  <c r="DF64" i="26"/>
  <c r="DF65" i="26" s="1"/>
  <c r="DF66" i="26" s="1"/>
  <c r="DF58" i="26"/>
  <c r="DE59" i="26"/>
  <c r="DE60" i="26" s="1"/>
  <c r="DE61" i="26"/>
  <c r="DQ47" i="26"/>
  <c r="DO53" i="26"/>
  <c r="DP48" i="26"/>
  <c r="DP50" i="26"/>
  <c r="DJ24" i="26"/>
  <c r="DI51" i="26"/>
  <c r="DH54" i="26"/>
  <c r="DH55" i="26" s="1"/>
  <c r="DH31" i="26"/>
  <c r="DI54" i="26" l="1"/>
  <c r="DI55" i="26" s="1"/>
  <c r="DI31" i="26"/>
  <c r="DP53" i="26"/>
  <c r="DK24" i="26"/>
  <c r="DJ51" i="26"/>
  <c r="DQ48" i="26"/>
  <c r="DQ50" i="26"/>
  <c r="DF61" i="26"/>
  <c r="DF59" i="26"/>
  <c r="DF60" i="26" s="1"/>
  <c r="DR47" i="26"/>
  <c r="DH45" i="26"/>
  <c r="DH57" i="26" s="1"/>
  <c r="DG64" i="26"/>
  <c r="DG65" i="26" s="1"/>
  <c r="DG66" i="26" s="1"/>
  <c r="DG58" i="26"/>
  <c r="DG70" i="26"/>
  <c r="DR48" i="26" l="1"/>
  <c r="DR50" i="26"/>
  <c r="DH64" i="26"/>
  <c r="DH65" i="26" s="1"/>
  <c r="DH66" i="26" s="1"/>
  <c r="DI45" i="26"/>
  <c r="DI57" i="26" s="1"/>
  <c r="DH58" i="26"/>
  <c r="DH70" i="26"/>
  <c r="DQ53" i="26"/>
  <c r="DJ54" i="26"/>
  <c r="DJ55" i="26" s="1"/>
  <c r="DJ31" i="26"/>
  <c r="DL24" i="26"/>
  <c r="DK51" i="26"/>
  <c r="DG59" i="26"/>
  <c r="DG60" i="26" s="1"/>
  <c r="DS47" i="26"/>
  <c r="DG61" i="26"/>
  <c r="DK54" i="26" l="1"/>
  <c r="DK55" i="26" s="1"/>
  <c r="DK31" i="26"/>
  <c r="DL51" i="26"/>
  <c r="DM24" i="26"/>
  <c r="DH59" i="26"/>
  <c r="DH60" i="26" s="1"/>
  <c r="DT47" i="26"/>
  <c r="DH61" i="26"/>
  <c r="DI64" i="26"/>
  <c r="DI65" i="26" s="1"/>
  <c r="DI66" i="26" s="1"/>
  <c r="DJ45" i="26"/>
  <c r="DJ57" i="26" s="1"/>
  <c r="DI58" i="26"/>
  <c r="DI70" i="26"/>
  <c r="DR53" i="26"/>
  <c r="DS50" i="26"/>
  <c r="DS48" i="26"/>
  <c r="DI61" i="26" l="1"/>
  <c r="DI59" i="26"/>
  <c r="DI60" i="26" s="1"/>
  <c r="DU47" i="26"/>
  <c r="DJ58" i="26"/>
  <c r="DJ64" i="26"/>
  <c r="DJ65" i="26" s="1"/>
  <c r="DJ66" i="26" s="1"/>
  <c r="DJ70" i="26"/>
  <c r="DK45" i="26"/>
  <c r="DK57" i="26" s="1"/>
  <c r="DT50" i="26"/>
  <c r="DT48" i="26"/>
  <c r="DM51" i="26"/>
  <c r="DN24" i="26"/>
  <c r="DL54" i="26"/>
  <c r="DL55" i="26" s="1"/>
  <c r="DL31" i="26"/>
  <c r="DS53" i="26"/>
  <c r="DM54" i="26" l="1"/>
  <c r="DM55" i="26" s="1"/>
  <c r="DM31" i="26"/>
  <c r="DN51" i="26"/>
  <c r="DO24" i="26"/>
  <c r="DT53" i="26"/>
  <c r="DK58" i="26"/>
  <c r="DK64" i="26"/>
  <c r="DK65" i="26" s="1"/>
  <c r="DK66" i="26" s="1"/>
  <c r="DK70" i="26"/>
  <c r="DL45" i="26"/>
  <c r="DL57" i="26" s="1"/>
  <c r="DV47" i="26"/>
  <c r="DJ61" i="26"/>
  <c r="DJ59" i="26"/>
  <c r="DJ60" i="26" s="1"/>
  <c r="DU50" i="26"/>
  <c r="DU48" i="26"/>
  <c r="DU53" i="26" l="1"/>
  <c r="DV50" i="26"/>
  <c r="DV48" i="26"/>
  <c r="DL70" i="26"/>
  <c r="DL58" i="26"/>
  <c r="DM45" i="26"/>
  <c r="DM57" i="26" s="1"/>
  <c r="DL64" i="26"/>
  <c r="DL65" i="26" s="1"/>
  <c r="DL66" i="26" s="1"/>
  <c r="DW47" i="26"/>
  <c r="DK59" i="26"/>
  <c r="DK60" i="26" s="1"/>
  <c r="DK61" i="26"/>
  <c r="DO51" i="26"/>
  <c r="DP24" i="26"/>
  <c r="DN54" i="26"/>
  <c r="DN55" i="26" s="1"/>
  <c r="DN31" i="26"/>
  <c r="DW50" i="26" l="1"/>
  <c r="DW48" i="26"/>
  <c r="DP51" i="26"/>
  <c r="DQ24" i="26"/>
  <c r="DO54" i="26"/>
  <c r="DO55" i="26" s="1"/>
  <c r="DO31" i="26"/>
  <c r="DM58" i="26"/>
  <c r="DM64" i="26"/>
  <c r="DM65" i="26" s="1"/>
  <c r="DM66" i="26" s="1"/>
  <c r="DN45" i="26"/>
  <c r="DN57" i="26" s="1"/>
  <c r="DM70" i="26"/>
  <c r="DX47" i="26"/>
  <c r="DL59" i="26"/>
  <c r="DL60" i="26" s="1"/>
  <c r="DL61" i="26"/>
  <c r="DV53" i="26"/>
  <c r="DX50" i="26" l="1"/>
  <c r="DX48" i="26"/>
  <c r="DN70" i="26"/>
  <c r="DN64" i="26"/>
  <c r="DN65" i="26" s="1"/>
  <c r="DN66" i="26" s="1"/>
  <c r="DN58" i="26"/>
  <c r="DO45" i="26"/>
  <c r="DO57" i="26" s="1"/>
  <c r="DM59" i="26"/>
  <c r="DM60" i="26" s="1"/>
  <c r="DY47" i="26"/>
  <c r="DM61" i="26"/>
  <c r="DQ51" i="26"/>
  <c r="DR24" i="26"/>
  <c r="DP54" i="26"/>
  <c r="DP55" i="26" s="1"/>
  <c r="DP31" i="26"/>
  <c r="DW53" i="26"/>
  <c r="DT18" i="26" l="1"/>
  <c r="ED18" i="26"/>
  <c r="EC18" i="26"/>
  <c r="DY18" i="26"/>
  <c r="DX18" i="26"/>
  <c r="DW18" i="26"/>
  <c r="DR51" i="26"/>
  <c r="DV18" i="26"/>
  <c r="DU18" i="26"/>
  <c r="DS18" i="26"/>
  <c r="DS24" i="26" s="1"/>
  <c r="EB18" i="26"/>
  <c r="EA18" i="26"/>
  <c r="DZ18" i="26"/>
  <c r="DY48" i="26"/>
  <c r="DY50" i="26"/>
  <c r="DQ54" i="26"/>
  <c r="DQ55" i="26" s="1"/>
  <c r="DQ31" i="26"/>
  <c r="DO58" i="26"/>
  <c r="DO64" i="26"/>
  <c r="DO65" i="26" s="1"/>
  <c r="DO66" i="26" s="1"/>
  <c r="DO70" i="26"/>
  <c r="DP45" i="26"/>
  <c r="DP57" i="26" s="1"/>
  <c r="DN61" i="26"/>
  <c r="DN59" i="26"/>
  <c r="DN60" i="26" s="1"/>
  <c r="DZ47" i="26"/>
  <c r="DX53" i="26"/>
  <c r="DT24" i="26" l="1"/>
  <c r="DS51" i="26"/>
  <c r="DP70" i="26"/>
  <c r="DQ45" i="26"/>
  <c r="DQ57" i="26" s="1"/>
  <c r="DP58" i="26"/>
  <c r="DP64" i="26"/>
  <c r="DP65" i="26" s="1"/>
  <c r="DP66" i="26" s="1"/>
  <c r="DZ50" i="26"/>
  <c r="DZ48" i="26"/>
  <c r="DR54" i="26"/>
  <c r="DR55" i="26" s="1"/>
  <c r="DR31" i="26"/>
  <c r="DO61" i="26"/>
  <c r="DO59" i="26"/>
  <c r="DO60" i="26" s="1"/>
  <c r="EA47" i="26"/>
  <c r="DY53" i="26"/>
  <c r="EA48" i="26" l="1"/>
  <c r="EA50" i="26"/>
  <c r="DZ53" i="26"/>
  <c r="DP61" i="26"/>
  <c r="DP59" i="26"/>
  <c r="DP60" i="26" s="1"/>
  <c r="EB47" i="26"/>
  <c r="DQ70" i="26"/>
  <c r="DQ64" i="26"/>
  <c r="DQ65" i="26" s="1"/>
  <c r="DQ66" i="26" s="1"/>
  <c r="DR45" i="26"/>
  <c r="DR57" i="26" s="1"/>
  <c r="DQ58" i="26"/>
  <c r="DS54" i="26"/>
  <c r="DS55" i="26" s="1"/>
  <c r="DS31" i="26"/>
  <c r="DT51" i="26"/>
  <c r="DU24" i="26"/>
  <c r="DS45" i="26" l="1"/>
  <c r="DS57" i="26" s="1"/>
  <c r="DR64" i="26"/>
  <c r="DR65" i="26" s="1"/>
  <c r="DR66" i="26" s="1"/>
  <c r="DR70" i="26"/>
  <c r="DR58" i="26"/>
  <c r="DQ61" i="26"/>
  <c r="DQ59" i="26"/>
  <c r="DQ60" i="26" s="1"/>
  <c r="EC47" i="26"/>
  <c r="EB50" i="26"/>
  <c r="EB48" i="26"/>
  <c r="DV24" i="26"/>
  <c r="DU51" i="26"/>
  <c r="EA53" i="26"/>
  <c r="DT54" i="26"/>
  <c r="DT55" i="26" s="1"/>
  <c r="DT31" i="26"/>
  <c r="DV51" i="26" l="1"/>
  <c r="DW24" i="26"/>
  <c r="EC50" i="26"/>
  <c r="EC48" i="26"/>
  <c r="DU54" i="26"/>
  <c r="DU55" i="26" s="1"/>
  <c r="DU31" i="26"/>
  <c r="EB53" i="26"/>
  <c r="ED47" i="26"/>
  <c r="DR61" i="26"/>
  <c r="DR59" i="26"/>
  <c r="DR60" i="26" s="1"/>
  <c r="DS58" i="26"/>
  <c r="DT45" i="26"/>
  <c r="DT57" i="26" s="1"/>
  <c r="DS64" i="26"/>
  <c r="DS65" i="26" s="1"/>
  <c r="DS66" i="26" s="1"/>
  <c r="DS70" i="26"/>
  <c r="DS61" i="26" l="1"/>
  <c r="DS59" i="26"/>
  <c r="DS60" i="26" s="1"/>
  <c r="DT70" i="26"/>
  <c r="DT58" i="26"/>
  <c r="DU45" i="26"/>
  <c r="DU57" i="26" s="1"/>
  <c r="DT64" i="26"/>
  <c r="DT65" i="26" s="1"/>
  <c r="DT66" i="26" s="1"/>
  <c r="ED48" i="26"/>
  <c r="ED50" i="26"/>
  <c r="EC53" i="26"/>
  <c r="DW51" i="26"/>
  <c r="DX24" i="26"/>
  <c r="DV54" i="26"/>
  <c r="DV55" i="26" s="1"/>
  <c r="DV31" i="26"/>
  <c r="DX51" i="26" l="1"/>
  <c r="DY24" i="26"/>
  <c r="DW54" i="26"/>
  <c r="DW55" i="26" s="1"/>
  <c r="DW31" i="26"/>
  <c r="ED53" i="26"/>
  <c r="DV45" i="26"/>
  <c r="DV57" i="26" s="1"/>
  <c r="DU70" i="26"/>
  <c r="DU58" i="26"/>
  <c r="DU64" i="26"/>
  <c r="DU65" i="26" s="1"/>
  <c r="DU66" i="26" s="1"/>
  <c r="DT61" i="26"/>
  <c r="DT59" i="26"/>
  <c r="DT60" i="26" s="1"/>
  <c r="DU61" i="26" l="1"/>
  <c r="DU59" i="26"/>
  <c r="DU60" i="26" s="1"/>
  <c r="DV70" i="26"/>
  <c r="DW45" i="26"/>
  <c r="DW57" i="26" s="1"/>
  <c r="DV58" i="26"/>
  <c r="DV64" i="26"/>
  <c r="DV65" i="26" s="1"/>
  <c r="DV66" i="26" s="1"/>
  <c r="DY51" i="26"/>
  <c r="DZ24" i="26"/>
  <c r="DX54" i="26"/>
  <c r="DX55" i="26" s="1"/>
  <c r="DX31" i="26"/>
  <c r="DZ51" i="26" l="1"/>
  <c r="EA24" i="26"/>
  <c r="DY54" i="26"/>
  <c r="DY55" i="26" s="1"/>
  <c r="DY31" i="26"/>
  <c r="DV61" i="26"/>
  <c r="DV59" i="26"/>
  <c r="DV60" i="26" s="1"/>
  <c r="DW70" i="26"/>
  <c r="DW58" i="26"/>
  <c r="DW64" i="26"/>
  <c r="DW65" i="26" s="1"/>
  <c r="DW66" i="26" s="1"/>
  <c r="DX45" i="26"/>
  <c r="DX57" i="26" s="1"/>
  <c r="DX64" i="26" l="1"/>
  <c r="DX65" i="26" s="1"/>
  <c r="DX66" i="26" s="1"/>
  <c r="DX70" i="26"/>
  <c r="DX58" i="26"/>
  <c r="DY45" i="26"/>
  <c r="DY57" i="26" s="1"/>
  <c r="DW61" i="26"/>
  <c r="DW59" i="26"/>
  <c r="DW60" i="26" s="1"/>
  <c r="EA51" i="26"/>
  <c r="EB24" i="26"/>
  <c r="DZ54" i="26"/>
  <c r="DZ55" i="26" s="1"/>
  <c r="DZ31" i="26"/>
  <c r="EC24" i="26" l="1"/>
  <c r="EB51" i="26"/>
  <c r="EA54" i="26"/>
  <c r="EA55" i="26" s="1"/>
  <c r="EA31" i="26"/>
  <c r="DY64" i="26"/>
  <c r="DY65" i="26" s="1"/>
  <c r="DY66" i="26" s="1"/>
  <c r="DZ45" i="26"/>
  <c r="DZ57" i="26" s="1"/>
  <c r="DY70" i="26"/>
  <c r="DY58" i="26"/>
  <c r="DX61" i="26"/>
  <c r="DX59" i="26"/>
  <c r="DX60" i="26" s="1"/>
  <c r="DY61" i="26" l="1"/>
  <c r="DY59" i="26"/>
  <c r="DY60" i="26" s="1"/>
  <c r="EA45" i="26"/>
  <c r="EA57" i="26" s="1"/>
  <c r="DZ58" i="26"/>
  <c r="DZ70" i="26"/>
  <c r="DZ64" i="26"/>
  <c r="DZ65" i="26" s="1"/>
  <c r="DZ66" i="26" s="1"/>
  <c r="EB54" i="26"/>
  <c r="EB55" i="26" s="1"/>
  <c r="EB31" i="26"/>
  <c r="EC51" i="26"/>
  <c r="ED24" i="26"/>
  <c r="ED51" i="26" s="1"/>
  <c r="ED54" i="26" l="1"/>
  <c r="ED55" i="26" s="1"/>
  <c r="ED31" i="26"/>
  <c r="EC54" i="26"/>
  <c r="EC55" i="26" s="1"/>
  <c r="EC31" i="26"/>
  <c r="DZ59" i="26"/>
  <c r="DZ60" i="26" s="1"/>
  <c r="DZ61" i="26"/>
  <c r="EA58" i="26"/>
  <c r="EA64" i="26"/>
  <c r="EA65" i="26" s="1"/>
  <c r="EA66" i="26" s="1"/>
  <c r="EB45" i="26"/>
  <c r="EB57" i="26" s="1"/>
  <c r="EA70" i="26"/>
  <c r="EB70" i="26" l="1"/>
  <c r="EB64" i="26"/>
  <c r="EB65" i="26" s="1"/>
  <c r="EB66" i="26" s="1"/>
  <c r="EB58" i="26"/>
  <c r="EC45" i="26"/>
  <c r="EC57" i="26" s="1"/>
  <c r="EA59" i="26"/>
  <c r="EA60" i="26" s="1"/>
  <c r="EA61" i="26"/>
  <c r="EC58" i="26" l="1"/>
  <c r="EC64" i="26"/>
  <c r="EC65" i="26" s="1"/>
  <c r="EC66" i="26" s="1"/>
  <c r="EC70" i="26"/>
  <c r="ED45" i="26"/>
  <c r="ED57" i="26" s="1"/>
  <c r="EB59" i="26"/>
  <c r="EB60" i="26" s="1"/>
  <c r="EB61" i="26"/>
  <c r="ED58" i="26" l="1"/>
  <c r="ED64" i="26"/>
  <c r="ED65" i="26" s="1"/>
  <c r="ED66" i="26" s="1"/>
  <c r="ED70" i="26"/>
  <c r="EC59" i="26"/>
  <c r="EC60" i="26" s="1"/>
  <c r="EC61" i="26"/>
  <c r="ED61" i="26" l="1"/>
  <c r="ED59" i="26"/>
  <c r="ED60" i="26" s="1"/>
  <c r="B74" i="25" l="1"/>
  <c r="B70" i="25"/>
  <c r="B71" i="25" s="1"/>
  <c r="B72" i="25" s="1"/>
  <c r="ED69" i="25"/>
  <c r="EC69" i="25"/>
  <c r="EB69" i="25"/>
  <c r="EA69" i="25"/>
  <c r="DZ69" i="25"/>
  <c r="DY69" i="25"/>
  <c r="DX69" i="25"/>
  <c r="DW69" i="25"/>
  <c r="DV69" i="25"/>
  <c r="DU69" i="25"/>
  <c r="DT69" i="25"/>
  <c r="DS69" i="25"/>
  <c r="DR69" i="25"/>
  <c r="DQ69" i="25"/>
  <c r="DP69" i="25"/>
  <c r="DO69" i="25"/>
  <c r="DN69" i="25"/>
  <c r="DM69" i="25"/>
  <c r="DL69" i="25"/>
  <c r="DK69" i="25"/>
  <c r="DJ69" i="25"/>
  <c r="DI69" i="25"/>
  <c r="DH69" i="25"/>
  <c r="DG69" i="25"/>
  <c r="DF69" i="25"/>
  <c r="DE69" i="25"/>
  <c r="DD69" i="25"/>
  <c r="DC69" i="25"/>
  <c r="DB69" i="25"/>
  <c r="DA69" i="25"/>
  <c r="CZ69" i="25"/>
  <c r="CY69" i="25"/>
  <c r="CX69" i="25"/>
  <c r="CW69" i="25"/>
  <c r="CV69" i="25"/>
  <c r="CU69" i="25"/>
  <c r="CT69" i="25"/>
  <c r="CS69" i="25"/>
  <c r="CR69" i="25"/>
  <c r="CQ69" i="25"/>
  <c r="CP69" i="25"/>
  <c r="CO69" i="25"/>
  <c r="CN69" i="25"/>
  <c r="CM69" i="25"/>
  <c r="CL69" i="25"/>
  <c r="CK69" i="25"/>
  <c r="CJ69" i="25"/>
  <c r="CI69" i="25"/>
  <c r="CH69" i="25"/>
  <c r="CG69" i="25"/>
  <c r="CF69" i="25"/>
  <c r="CE69" i="25"/>
  <c r="CD69" i="25"/>
  <c r="CC69" i="25"/>
  <c r="CB69" i="25"/>
  <c r="CA69" i="25"/>
  <c r="BZ69" i="25"/>
  <c r="BY69" i="25"/>
  <c r="BX69" i="25"/>
  <c r="BW69" i="25"/>
  <c r="BV69" i="25"/>
  <c r="BU69" i="25"/>
  <c r="BT69" i="25"/>
  <c r="BS69" i="25"/>
  <c r="BR69" i="25"/>
  <c r="BQ69" i="25"/>
  <c r="BP69" i="25"/>
  <c r="BO69" i="25"/>
  <c r="BN69" i="25"/>
  <c r="BM69" i="25"/>
  <c r="BL69" i="25"/>
  <c r="BK69" i="25"/>
  <c r="BJ69" i="25"/>
  <c r="BI69" i="25"/>
  <c r="BH69" i="25"/>
  <c r="BG69" i="25"/>
  <c r="BF69" i="25"/>
  <c r="BE69" i="25"/>
  <c r="BD69" i="25"/>
  <c r="BC69" i="25"/>
  <c r="BB69" i="25"/>
  <c r="BA69" i="25"/>
  <c r="AZ69" i="25"/>
  <c r="AY69" i="25"/>
  <c r="AX69" i="25"/>
  <c r="AW69" i="25"/>
  <c r="AV69" i="25"/>
  <c r="AU69" i="25"/>
  <c r="AT69" i="25"/>
  <c r="AS69" i="25"/>
  <c r="AR69" i="25"/>
  <c r="AQ69" i="25"/>
  <c r="AP69" i="25"/>
  <c r="AO69" i="25"/>
  <c r="AN69" i="25"/>
  <c r="AM69" i="25"/>
  <c r="AL69" i="25"/>
  <c r="AK69" i="25"/>
  <c r="AJ69" i="25"/>
  <c r="AI69" i="25"/>
  <c r="AH69" i="25"/>
  <c r="AG69" i="25"/>
  <c r="AF69" i="25"/>
  <c r="AE69" i="25"/>
  <c r="AD69" i="25"/>
  <c r="AC69" i="25"/>
  <c r="AB69" i="25"/>
  <c r="AA69" i="25"/>
  <c r="Z69" i="25"/>
  <c r="Y69" i="25"/>
  <c r="X69" i="25"/>
  <c r="W69" i="25"/>
  <c r="V69" i="25"/>
  <c r="U69" i="25"/>
  <c r="T69" i="25"/>
  <c r="S69" i="25"/>
  <c r="R69" i="25"/>
  <c r="Q69" i="25"/>
  <c r="P69" i="25"/>
  <c r="O69" i="25"/>
  <c r="N69" i="25"/>
  <c r="M69" i="25"/>
  <c r="L69" i="25"/>
  <c r="K69" i="25"/>
  <c r="J69" i="25"/>
  <c r="I69" i="25"/>
  <c r="H69" i="25"/>
  <c r="G69" i="25"/>
  <c r="F69" i="25"/>
  <c r="E69" i="25"/>
  <c r="D69" i="25"/>
  <c r="C69" i="25"/>
  <c r="B69" i="25"/>
  <c r="M53" i="25"/>
  <c r="L53" i="25"/>
  <c r="K53" i="25"/>
  <c r="J53" i="25"/>
  <c r="I53" i="25"/>
  <c r="H53" i="25"/>
  <c r="G53" i="25"/>
  <c r="E53" i="25"/>
  <c r="D53" i="25"/>
  <c r="N50" i="25"/>
  <c r="M50" i="25"/>
  <c r="L50" i="25"/>
  <c r="K50" i="25"/>
  <c r="J50" i="25"/>
  <c r="I50" i="25"/>
  <c r="H50" i="25"/>
  <c r="G50" i="25"/>
  <c r="F50" i="25"/>
  <c r="F53" i="25" s="1"/>
  <c r="E50" i="25"/>
  <c r="D50" i="25"/>
  <c r="C50" i="25"/>
  <c r="C53" i="25" s="1"/>
  <c r="N48" i="25"/>
  <c r="M48" i="25"/>
  <c r="L48" i="25"/>
  <c r="K48" i="25"/>
  <c r="J48" i="25"/>
  <c r="I48" i="25"/>
  <c r="H48" i="25"/>
  <c r="G48" i="25"/>
  <c r="F48" i="25"/>
  <c r="E48" i="25"/>
  <c r="D48" i="25"/>
  <c r="C48" i="25"/>
  <c r="C45" i="25"/>
  <c r="C44" i="25"/>
  <c r="ED41" i="25"/>
  <c r="DP41" i="25"/>
  <c r="DO41" i="25"/>
  <c r="DN41" i="25"/>
  <c r="DM41" i="25"/>
  <c r="DL41" i="25"/>
  <c r="DI41" i="25"/>
  <c r="DH41" i="25"/>
  <c r="BQ41" i="25"/>
  <c r="BP41" i="25"/>
  <c r="AO41" i="25"/>
  <c r="Y41" i="25"/>
  <c r="B39" i="25"/>
  <c r="ED35" i="25"/>
  <c r="EC35" i="25"/>
  <c r="EB35" i="25"/>
  <c r="DV35" i="25"/>
  <c r="DU35" i="25"/>
  <c r="DU41" i="25" s="1"/>
  <c r="DT35" i="25"/>
  <c r="DT41" i="25" s="1"/>
  <c r="DS35" i="25"/>
  <c r="DS41" i="25" s="1"/>
  <c r="DP35" i="25"/>
  <c r="DO35" i="25"/>
  <c r="DN35" i="25"/>
  <c r="DM35" i="25"/>
  <c r="DL35" i="25"/>
  <c r="DK35" i="25"/>
  <c r="DH35" i="25"/>
  <c r="DG35" i="25"/>
  <c r="DG41" i="25" s="1"/>
  <c r="DF35" i="25"/>
  <c r="DF41" i="25" s="1"/>
  <c r="DE35" i="25"/>
  <c r="DE41" i="25" s="1"/>
  <c r="CU35" i="25"/>
  <c r="CM35" i="25"/>
  <c r="CL35" i="25"/>
  <c r="CK35" i="25"/>
  <c r="CK41" i="25" s="1"/>
  <c r="CF35" i="25"/>
  <c r="BY35" i="25"/>
  <c r="BX35" i="25"/>
  <c r="BX41" i="25" s="1"/>
  <c r="BW35" i="25"/>
  <c r="BW41" i="25" s="1"/>
  <c r="BV35" i="25"/>
  <c r="BU35" i="25"/>
  <c r="BU41" i="25" s="1"/>
  <c r="BT35" i="25"/>
  <c r="BS35" i="25"/>
  <c r="BR35" i="25"/>
  <c r="BQ35" i="25"/>
  <c r="BD35" i="25"/>
  <c r="BC35" i="25"/>
  <c r="BB35" i="25"/>
  <c r="AV35" i="25"/>
  <c r="AU35" i="25"/>
  <c r="AT35" i="25"/>
  <c r="AP35" i="25"/>
  <c r="AO35" i="25"/>
  <c r="AN35" i="25"/>
  <c r="AN41" i="25" s="1"/>
  <c r="AM35" i="25"/>
  <c r="AM41" i="25" s="1"/>
  <c r="AG35" i="25"/>
  <c r="AF35" i="25"/>
  <c r="AE35" i="25"/>
  <c r="AE41" i="25" s="1"/>
  <c r="AD35" i="25"/>
  <c r="AC35" i="25"/>
  <c r="AB35" i="25"/>
  <c r="AA35" i="25"/>
  <c r="Z35" i="25"/>
  <c r="Y35" i="25"/>
  <c r="N35" i="25"/>
  <c r="M35" i="25"/>
  <c r="M41" i="25" s="1"/>
  <c r="L35" i="25"/>
  <c r="L41" i="25" s="1"/>
  <c r="K35" i="25"/>
  <c r="J35" i="25"/>
  <c r="ED34" i="25"/>
  <c r="EC34" i="25"/>
  <c r="EB34" i="25"/>
  <c r="EA34" i="25"/>
  <c r="EA35" i="25" s="1"/>
  <c r="DZ34" i="25"/>
  <c r="DY34" i="25"/>
  <c r="DX34" i="25"/>
  <c r="DW34" i="25"/>
  <c r="DW35" i="25" s="1"/>
  <c r="DW41" i="25" s="1"/>
  <c r="DV34" i="25"/>
  <c r="DU34" i="25"/>
  <c r="DT34" i="25"/>
  <c r="DS34" i="25"/>
  <c r="DR34" i="25"/>
  <c r="DQ34" i="25"/>
  <c r="DQ35" i="25" s="1"/>
  <c r="DP34" i="25"/>
  <c r="DO34" i="25"/>
  <c r="DN34" i="25"/>
  <c r="DM34" i="25"/>
  <c r="DL34" i="25"/>
  <c r="DK34" i="25"/>
  <c r="DJ34" i="25"/>
  <c r="DI34" i="25"/>
  <c r="DI35" i="25" s="1"/>
  <c r="DH34" i="25"/>
  <c r="DG34" i="25"/>
  <c r="DF34" i="25"/>
  <c r="DE34" i="25"/>
  <c r="DD34" i="25"/>
  <c r="DC34" i="25"/>
  <c r="DC35" i="25" s="1"/>
  <c r="DB34" i="25"/>
  <c r="DA34" i="25"/>
  <c r="CZ34" i="25"/>
  <c r="DA35" i="25" s="1"/>
  <c r="CY34" i="25"/>
  <c r="CZ35" i="25" s="1"/>
  <c r="CX34" i="25"/>
  <c r="CY35" i="25" s="1"/>
  <c r="CW34" i="25"/>
  <c r="CX35" i="25" s="1"/>
  <c r="CV34" i="25"/>
  <c r="CW35" i="25" s="1"/>
  <c r="CU34" i="25"/>
  <c r="CV35" i="25" s="1"/>
  <c r="CT34" i="25"/>
  <c r="CS34" i="25"/>
  <c r="CT35" i="25" s="1"/>
  <c r="CR34" i="25"/>
  <c r="CS35" i="25" s="1"/>
  <c r="CQ34" i="25"/>
  <c r="CR35" i="25" s="1"/>
  <c r="CP34" i="25"/>
  <c r="CQ35" i="25" s="1"/>
  <c r="CO34" i="25"/>
  <c r="CN34" i="25"/>
  <c r="CM34" i="25"/>
  <c r="CL34" i="25"/>
  <c r="CK34" i="25"/>
  <c r="CJ34" i="25"/>
  <c r="CJ35" i="25" s="1"/>
  <c r="CJ41" i="25" s="1"/>
  <c r="CI34" i="25"/>
  <c r="CI35" i="25" s="1"/>
  <c r="CI41" i="25" s="1"/>
  <c r="CH34" i="25"/>
  <c r="CH35" i="25" s="1"/>
  <c r="CG34" i="25"/>
  <c r="CG35" i="25" s="1"/>
  <c r="CF34" i="25"/>
  <c r="CE34" i="25"/>
  <c r="CE35" i="25" s="1"/>
  <c r="CD34" i="25"/>
  <c r="CD35" i="25" s="1"/>
  <c r="CC34" i="25"/>
  <c r="CC35" i="25" s="1"/>
  <c r="CB34" i="25"/>
  <c r="CA34" i="25"/>
  <c r="CA35" i="25" s="1"/>
  <c r="BZ34" i="25"/>
  <c r="BY34" i="25"/>
  <c r="BX34" i="25"/>
  <c r="BW34" i="25"/>
  <c r="BV34" i="25"/>
  <c r="BU34" i="25"/>
  <c r="BT34" i="25"/>
  <c r="BS34" i="25"/>
  <c r="BR34" i="25"/>
  <c r="BQ34" i="25"/>
  <c r="BP34" i="25"/>
  <c r="BP35" i="25" s="1"/>
  <c r="BO34" i="25"/>
  <c r="BO35" i="25" s="1"/>
  <c r="BN34" i="25"/>
  <c r="BM34" i="25"/>
  <c r="BM35" i="25" s="1"/>
  <c r="BM41" i="25" s="1"/>
  <c r="BL34" i="25"/>
  <c r="BK34" i="25"/>
  <c r="BK35" i="25" s="1"/>
  <c r="BJ34" i="25"/>
  <c r="BJ35" i="25" s="1"/>
  <c r="BI34" i="25"/>
  <c r="BI35" i="25" s="1"/>
  <c r="BH34" i="25"/>
  <c r="BH35" i="25" s="1"/>
  <c r="BG34" i="25"/>
  <c r="BG35" i="25" s="1"/>
  <c r="BG41" i="25" s="1"/>
  <c r="BF34" i="25"/>
  <c r="BF35" i="25" s="1"/>
  <c r="BE34" i="25"/>
  <c r="BE35" i="25" s="1"/>
  <c r="BD34" i="25"/>
  <c r="BC34" i="25"/>
  <c r="BB34" i="25"/>
  <c r="BA34" i="25"/>
  <c r="BA35" i="25" s="1"/>
  <c r="AZ34" i="25"/>
  <c r="AY34" i="25"/>
  <c r="AY35" i="25" s="1"/>
  <c r="AX34" i="25"/>
  <c r="AW34" i="25"/>
  <c r="AV34" i="25"/>
  <c r="AU34" i="25"/>
  <c r="AT34" i="25"/>
  <c r="AS34" i="25"/>
  <c r="AS35" i="25" s="1"/>
  <c r="AR34" i="25"/>
  <c r="AR35" i="25" s="1"/>
  <c r="AQ34" i="25"/>
  <c r="AQ35" i="25" s="1"/>
  <c r="AP34" i="25"/>
  <c r="AO34" i="25"/>
  <c r="AN34" i="25"/>
  <c r="AM34" i="25"/>
  <c r="AL34" i="25"/>
  <c r="AK34" i="25"/>
  <c r="AK35" i="25" s="1"/>
  <c r="AJ34" i="25"/>
  <c r="AI34" i="25"/>
  <c r="AH34" i="25"/>
  <c r="AG34" i="25"/>
  <c r="AF34" i="25"/>
  <c r="AE34" i="25"/>
  <c r="AD34" i="25"/>
  <c r="AC34" i="25"/>
  <c r="AB34" i="25"/>
  <c r="AA34" i="25"/>
  <c r="Z34" i="25"/>
  <c r="Y34" i="25"/>
  <c r="X34" i="25"/>
  <c r="W34" i="25"/>
  <c r="V34" i="25"/>
  <c r="U34" i="25"/>
  <c r="T34" i="25"/>
  <c r="S34" i="25"/>
  <c r="R34" i="25"/>
  <c r="R35" i="25" s="1"/>
  <c r="Q34" i="25"/>
  <c r="Q35" i="25" s="1"/>
  <c r="P34" i="25"/>
  <c r="P35" i="25" s="1"/>
  <c r="P41" i="25" s="1"/>
  <c r="O34" i="25"/>
  <c r="O35" i="25" s="1"/>
  <c r="O41" i="25" s="1"/>
  <c r="N34" i="25"/>
  <c r="M34" i="25"/>
  <c r="L34" i="25"/>
  <c r="K34" i="25"/>
  <c r="J34" i="25"/>
  <c r="I34" i="25"/>
  <c r="I35" i="25" s="1"/>
  <c r="H34" i="25"/>
  <c r="G34" i="25"/>
  <c r="F34" i="25"/>
  <c r="E34" i="25"/>
  <c r="D34" i="25"/>
  <c r="C34" i="25"/>
  <c r="C35" i="25" s="1"/>
  <c r="B34" i="25"/>
  <c r="ED22" i="25"/>
  <c r="EC22" i="25"/>
  <c r="EB22" i="25"/>
  <c r="EA22" i="25"/>
  <c r="DZ22" i="25"/>
  <c r="DY22" i="25"/>
  <c r="DX22" i="25"/>
  <c r="DW22" i="25"/>
  <c r="DV22" i="25"/>
  <c r="DU22" i="25"/>
  <c r="DT22" i="25"/>
  <c r="DS22" i="25"/>
  <c r="DR22" i="25"/>
  <c r="DQ22" i="25"/>
  <c r="DP22" i="25"/>
  <c r="DO22" i="25"/>
  <c r="DN22" i="25"/>
  <c r="DM22" i="25"/>
  <c r="DL22" i="25"/>
  <c r="DK22" i="25"/>
  <c r="DJ22" i="25"/>
  <c r="DI22" i="25"/>
  <c r="DH22" i="25"/>
  <c r="DG22" i="25"/>
  <c r="DF22" i="25"/>
  <c r="DE22" i="25"/>
  <c r="DD22" i="25"/>
  <c r="DC22" i="25"/>
  <c r="DB22" i="25"/>
  <c r="DA22" i="25"/>
  <c r="CZ22" i="25"/>
  <c r="CY22" i="25"/>
  <c r="CX22" i="25"/>
  <c r="CW22" i="25"/>
  <c r="CV22" i="25"/>
  <c r="CU22" i="25"/>
  <c r="CT22" i="25"/>
  <c r="CS22" i="25"/>
  <c r="CR22" i="25"/>
  <c r="CQ22" i="25"/>
  <c r="CP22" i="25"/>
  <c r="CO22" i="25"/>
  <c r="CN22" i="25"/>
  <c r="CM22" i="25"/>
  <c r="CL22" i="25"/>
  <c r="CK22" i="25"/>
  <c r="CJ22" i="25"/>
  <c r="CI22" i="25"/>
  <c r="CH22" i="25"/>
  <c r="CG22" i="25"/>
  <c r="CF22" i="25"/>
  <c r="CE22" i="25"/>
  <c r="CD22" i="25"/>
  <c r="CC22" i="25"/>
  <c r="CB22" i="25"/>
  <c r="CA22" i="25"/>
  <c r="BZ22" i="25"/>
  <c r="BY22" i="25"/>
  <c r="BX22" i="25"/>
  <c r="BW22" i="25"/>
  <c r="BV22" i="25"/>
  <c r="BU22" i="25"/>
  <c r="BT22" i="25"/>
  <c r="BS22" i="25"/>
  <c r="BR22" i="25"/>
  <c r="BQ22" i="25"/>
  <c r="BP22" i="25"/>
  <c r="BO22" i="25"/>
  <c r="BN22" i="25"/>
  <c r="BM22" i="25"/>
  <c r="BL22" i="25"/>
  <c r="BK22" i="25"/>
  <c r="BJ22" i="25"/>
  <c r="BI22" i="25"/>
  <c r="BH22" i="25"/>
  <c r="BG22" i="25"/>
  <c r="BF22" i="25"/>
  <c r="BE22" i="25"/>
  <c r="BD22" i="25"/>
  <c r="BC22" i="25"/>
  <c r="BB22" i="25"/>
  <c r="BA22" i="25"/>
  <c r="AZ22" i="25"/>
  <c r="AY22" i="25"/>
  <c r="AX22" i="25"/>
  <c r="AW22" i="25"/>
  <c r="AV22" i="25"/>
  <c r="AU22" i="25"/>
  <c r="AT22" i="25"/>
  <c r="AS22" i="25"/>
  <c r="AR22" i="25"/>
  <c r="AQ22" i="25"/>
  <c r="AP22" i="25"/>
  <c r="AO22" i="25"/>
  <c r="AN22" i="25"/>
  <c r="AM22" i="25"/>
  <c r="AL22" i="25"/>
  <c r="AK22" i="25"/>
  <c r="AJ22" i="25"/>
  <c r="AI22" i="25"/>
  <c r="AH22" i="25"/>
  <c r="AG22" i="25"/>
  <c r="AF22" i="25"/>
  <c r="AE22" i="25"/>
  <c r="AD22" i="25"/>
  <c r="AC22" i="25"/>
  <c r="AB22" i="25"/>
  <c r="AA22" i="25"/>
  <c r="Z22" i="25"/>
  <c r="Y22" i="25"/>
  <c r="X22" i="25"/>
  <c r="V22" i="25"/>
  <c r="T22" i="25"/>
  <c r="S22" i="25"/>
  <c r="Q22" i="25"/>
  <c r="P22" i="25"/>
  <c r="O22" i="25"/>
  <c r="N22" i="25"/>
  <c r="M22" i="25"/>
  <c r="L22" i="25"/>
  <c r="K22" i="25"/>
  <c r="J22" i="25"/>
  <c r="I22" i="25"/>
  <c r="H22" i="25"/>
  <c r="G22" i="25"/>
  <c r="F22" i="25"/>
  <c r="E22" i="25"/>
  <c r="D22" i="25"/>
  <c r="C22" i="25"/>
  <c r="C24" i="25" s="1"/>
  <c r="C51" i="25" s="1"/>
  <c r="AI20" i="25"/>
  <c r="AH20" i="25"/>
  <c r="AG20" i="25"/>
  <c r="AF20" i="25"/>
  <c r="AE20" i="25"/>
  <c r="AD20" i="25"/>
  <c r="AC20" i="25"/>
  <c r="AB20" i="25"/>
  <c r="AA20" i="25"/>
  <c r="Z20" i="25"/>
  <c r="Y20" i="25"/>
  <c r="X20" i="25"/>
  <c r="W20" i="25"/>
  <c r="V20" i="25"/>
  <c r="B18" i="25"/>
  <c r="N18" i="25" s="1"/>
  <c r="C16" i="25"/>
  <c r="C14" i="25"/>
  <c r="D15" i="25" s="1"/>
  <c r="I10" i="25"/>
  <c r="H10" i="25"/>
  <c r="G10" i="25"/>
  <c r="J10" i="25" s="1"/>
  <c r="F10" i="25"/>
  <c r="E10" i="25"/>
  <c r="O8" i="25"/>
  <c r="S5" i="25"/>
  <c r="O4" i="25"/>
  <c r="AM17" i="25"/>
  <c r="AA17" i="25"/>
  <c r="O17" i="25"/>
  <c r="E1" i="25"/>
  <c r="F1" i="25" s="1"/>
  <c r="G1" i="25" s="1"/>
  <c r="H1" i="25" s="1"/>
  <c r="I1" i="25" s="1"/>
  <c r="Y3" i="25"/>
  <c r="X3" i="25"/>
  <c r="W3" i="25"/>
  <c r="AH6" i="25" s="1"/>
  <c r="I41" i="25" l="1"/>
  <c r="BA41" i="25"/>
  <c r="CC41" i="25"/>
  <c r="CR41" i="25"/>
  <c r="J41" i="25"/>
  <c r="AQ41" i="25"/>
  <c r="BE41" i="25"/>
  <c r="CG41" i="25"/>
  <c r="CV41" i="25"/>
  <c r="AT41" i="25"/>
  <c r="C31" i="25"/>
  <c r="AR41" i="25"/>
  <c r="BF41" i="25"/>
  <c r="CH41" i="25"/>
  <c r="CW41" i="25"/>
  <c r="AU41" i="25"/>
  <c r="Q41" i="25"/>
  <c r="AS41" i="25"/>
  <c r="CX41" i="25"/>
  <c r="AV41" i="25"/>
  <c r="R41" i="25"/>
  <c r="BH41" i="25"/>
  <c r="CY41" i="25"/>
  <c r="AA41" i="25"/>
  <c r="BO41" i="25"/>
  <c r="D24" i="25"/>
  <c r="BI41" i="25"/>
  <c r="CZ41" i="25"/>
  <c r="EA41" i="25"/>
  <c r="AB41" i="25"/>
  <c r="CM41" i="25"/>
  <c r="N53" i="25"/>
  <c r="BJ41" i="25"/>
  <c r="DA41" i="25"/>
  <c r="AC41" i="25"/>
  <c r="BK41" i="25"/>
  <c r="EB41" i="25"/>
  <c r="BR41" i="25"/>
  <c r="EC41" i="25"/>
  <c r="L18" i="25"/>
  <c r="Q18" i="25"/>
  <c r="P18" i="25"/>
  <c r="O18" i="25"/>
  <c r="W35" i="25"/>
  <c r="X35" i="25"/>
  <c r="AK41" i="25"/>
  <c r="AY41" i="25"/>
  <c r="CA41" i="25"/>
  <c r="CP35" i="25"/>
  <c r="CO35" i="25"/>
  <c r="DC41" i="25"/>
  <c r="DQ41" i="25"/>
  <c r="C41" i="25"/>
  <c r="C63" i="25" s="1"/>
  <c r="C54" i="25"/>
  <c r="C55" i="25" s="1"/>
  <c r="C57" i="25" s="1"/>
  <c r="BS41" i="25"/>
  <c r="CL41" i="25"/>
  <c r="M18" i="25"/>
  <c r="AL35" i="25"/>
  <c r="AZ35" i="25"/>
  <c r="BN35" i="25"/>
  <c r="CB35" i="25"/>
  <c r="CQ41" i="25"/>
  <c r="BT41" i="25"/>
  <c r="K41" i="25"/>
  <c r="DK41" i="25"/>
  <c r="CS41" i="25"/>
  <c r="AD41" i="25"/>
  <c r="CT41" i="25"/>
  <c r="AF41" i="25"/>
  <c r="BV41" i="25"/>
  <c r="CU41" i="25"/>
  <c r="DJ35" i="25"/>
  <c r="DX35" i="25"/>
  <c r="BY41" i="25"/>
  <c r="AG41" i="25"/>
  <c r="BB41" i="25"/>
  <c r="L4" i="25"/>
  <c r="DY35" i="25"/>
  <c r="BC41" i="25"/>
  <c r="D35" i="25"/>
  <c r="DZ35" i="25"/>
  <c r="N41" i="25"/>
  <c r="BD41" i="25"/>
  <c r="CD41" i="25"/>
  <c r="J9" i="25"/>
  <c r="E35" i="25"/>
  <c r="S35" i="25"/>
  <c r="AP41" i="25"/>
  <c r="CE41" i="25"/>
  <c r="F35" i="25"/>
  <c r="T35" i="25"/>
  <c r="AH35" i="25"/>
  <c r="CF41" i="25"/>
  <c r="G35" i="25"/>
  <c r="U35" i="25"/>
  <c r="AI35" i="25"/>
  <c r="AW35" i="25"/>
  <c r="DV41" i="25"/>
  <c r="H35" i="25"/>
  <c r="V35" i="25"/>
  <c r="AJ35" i="25"/>
  <c r="AX35" i="25"/>
  <c r="BL35" i="25"/>
  <c r="BZ35" i="25"/>
  <c r="CN35" i="25"/>
  <c r="DB35" i="25"/>
  <c r="Z41" i="25"/>
  <c r="DD35" i="25"/>
  <c r="DR35" i="25"/>
  <c r="C64" i="25" l="1"/>
  <c r="C65" i="25" s="1"/>
  <c r="C70" i="25"/>
  <c r="C71" i="25" s="1"/>
  <c r="C72" i="25" s="1"/>
  <c r="C58" i="25"/>
  <c r="D45" i="25"/>
  <c r="AI41" i="25"/>
  <c r="U41" i="25"/>
  <c r="S41" i="25"/>
  <c r="DY41" i="25"/>
  <c r="E24" i="25"/>
  <c r="D51" i="25"/>
  <c r="DB41" i="25"/>
  <c r="G41" i="25"/>
  <c r="E41" i="25"/>
  <c r="CN41" i="25"/>
  <c r="BZ41" i="25"/>
  <c r="BL41" i="25"/>
  <c r="AH41" i="25"/>
  <c r="AX41" i="25"/>
  <c r="T41" i="25"/>
  <c r="X41" i="25"/>
  <c r="AJ41" i="25"/>
  <c r="F41" i="25"/>
  <c r="W41" i="25"/>
  <c r="V41" i="25"/>
  <c r="H41" i="25"/>
  <c r="DX41" i="25"/>
  <c r="DJ41" i="25"/>
  <c r="CB41" i="25"/>
  <c r="DR41" i="25"/>
  <c r="DZ41" i="25"/>
  <c r="BN41" i="25"/>
  <c r="DD41" i="25"/>
  <c r="D41" i="25"/>
  <c r="AZ41" i="25"/>
  <c r="CO41" i="25"/>
  <c r="AW41" i="25"/>
  <c r="AL41" i="25"/>
  <c r="CP41" i="25"/>
  <c r="D63" i="25" l="1"/>
  <c r="D31" i="25"/>
  <c r="F24" i="25"/>
  <c r="E51" i="25"/>
  <c r="D54" i="25"/>
  <c r="D55" i="25" s="1"/>
  <c r="D57" i="25"/>
  <c r="C59" i="25"/>
  <c r="O47" i="25"/>
  <c r="O48" i="25" l="1"/>
  <c r="O50" i="25"/>
  <c r="D58" i="25"/>
  <c r="D64" i="25"/>
  <c r="D65" i="25" s="1"/>
  <c r="D70" i="25"/>
  <c r="D71" i="25" s="1"/>
  <c r="D72" i="25" s="1"/>
  <c r="E45" i="25"/>
  <c r="E63" i="25"/>
  <c r="E31" i="25"/>
  <c r="E54" i="25"/>
  <c r="E55" i="25" s="1"/>
  <c r="G24" i="25"/>
  <c r="F51" i="25"/>
  <c r="F63" i="25" l="1"/>
  <c r="F31" i="25"/>
  <c r="F54" i="25"/>
  <c r="F55" i="25" s="1"/>
  <c r="G51" i="25"/>
  <c r="H24" i="25"/>
  <c r="E57" i="25"/>
  <c r="P47" i="25"/>
  <c r="D59" i="25"/>
  <c r="O53" i="25"/>
  <c r="P48" i="25" l="1"/>
  <c r="P50" i="25"/>
  <c r="E58" i="25"/>
  <c r="F45" i="25"/>
  <c r="F57" i="25" s="1"/>
  <c r="E64" i="25"/>
  <c r="E65" i="25" s="1"/>
  <c r="E70" i="25"/>
  <c r="E71" i="25" s="1"/>
  <c r="E72" i="25" s="1"/>
  <c r="H51" i="25"/>
  <c r="I24" i="25"/>
  <c r="G63" i="25"/>
  <c r="G31" i="25"/>
  <c r="G54" i="25"/>
  <c r="G55" i="25" s="1"/>
  <c r="I51" i="25" l="1"/>
  <c r="J24" i="25"/>
  <c r="H63" i="25"/>
  <c r="H31" i="25"/>
  <c r="H54" i="25"/>
  <c r="H55" i="25" s="1"/>
  <c r="F70" i="25"/>
  <c r="F71" i="25" s="1"/>
  <c r="F72" i="25" s="1"/>
  <c r="F64" i="25"/>
  <c r="F65" i="25" s="1"/>
  <c r="G45" i="25"/>
  <c r="G57" i="25" s="1"/>
  <c r="F58" i="25"/>
  <c r="E59" i="25"/>
  <c r="Q47" i="25"/>
  <c r="P53" i="25"/>
  <c r="Q50" i="25" l="1"/>
  <c r="Q48" i="25"/>
  <c r="R47" i="25"/>
  <c r="F59" i="25"/>
  <c r="G70" i="25"/>
  <c r="G71" i="25" s="1"/>
  <c r="G72" i="25" s="1"/>
  <c r="H45" i="25"/>
  <c r="H57" i="25" s="1"/>
  <c r="G64" i="25"/>
  <c r="G65" i="25" s="1"/>
  <c r="G58" i="25"/>
  <c r="J51" i="25"/>
  <c r="K24" i="25"/>
  <c r="I63" i="25"/>
  <c r="I54" i="25"/>
  <c r="I55" i="25" s="1"/>
  <c r="I31" i="25"/>
  <c r="K51" i="25" l="1"/>
  <c r="L24" i="25"/>
  <c r="J63" i="25"/>
  <c r="J31" i="25"/>
  <c r="J54" i="25"/>
  <c r="J55" i="25" s="1"/>
  <c r="S47" i="25"/>
  <c r="G59" i="25"/>
  <c r="I45" i="25"/>
  <c r="I57" i="25" s="1"/>
  <c r="H70" i="25"/>
  <c r="H71" i="25" s="1"/>
  <c r="H72" i="25" s="1"/>
  <c r="H58" i="25"/>
  <c r="H64" i="25"/>
  <c r="H65" i="25" s="1"/>
  <c r="R50" i="25"/>
  <c r="R48" i="25"/>
  <c r="Q53" i="25"/>
  <c r="R53" i="25" l="1"/>
  <c r="T47" i="25"/>
  <c r="H59" i="25"/>
  <c r="J45" i="25"/>
  <c r="J57" i="25" s="1"/>
  <c r="I58" i="25"/>
  <c r="I70" i="25"/>
  <c r="I71" i="25" s="1"/>
  <c r="I72" i="25" s="1"/>
  <c r="I64" i="25"/>
  <c r="I65" i="25" s="1"/>
  <c r="S50" i="25"/>
  <c r="S48" i="25"/>
  <c r="L51" i="25"/>
  <c r="M24" i="25"/>
  <c r="K31" i="25"/>
  <c r="K63" i="25"/>
  <c r="K54" i="25"/>
  <c r="K55" i="25" s="1"/>
  <c r="N24" i="25" l="1"/>
  <c r="M51" i="25"/>
  <c r="L31" i="25"/>
  <c r="L63" i="25"/>
  <c r="L54" i="25"/>
  <c r="L55" i="25" s="1"/>
  <c r="S53" i="25"/>
  <c r="U47" i="25"/>
  <c r="I59" i="25"/>
  <c r="K45" i="25"/>
  <c r="K57" i="25" s="1"/>
  <c r="J70" i="25"/>
  <c r="J71" i="25" s="1"/>
  <c r="J72" i="25" s="1"/>
  <c r="J64" i="25"/>
  <c r="J65" i="25" s="1"/>
  <c r="J58" i="25"/>
  <c r="T50" i="25"/>
  <c r="T48" i="25"/>
  <c r="T53" i="25" l="1"/>
  <c r="V47" i="25"/>
  <c r="J59" i="25"/>
  <c r="K58" i="25"/>
  <c r="K70" i="25"/>
  <c r="L45" i="25"/>
  <c r="L57" i="25" s="1"/>
  <c r="K64" i="25"/>
  <c r="K65" i="25" s="1"/>
  <c r="U50" i="25"/>
  <c r="U48" i="25"/>
  <c r="M31" i="25"/>
  <c r="M63" i="25"/>
  <c r="M54" i="25"/>
  <c r="M55" i="25" s="1"/>
  <c r="Z18" i="25"/>
  <c r="Y18" i="25"/>
  <c r="X18" i="25"/>
  <c r="W18" i="25"/>
  <c r="AC18" i="25"/>
  <c r="AB18" i="25"/>
  <c r="AA18" i="25"/>
  <c r="V18" i="25"/>
  <c r="U18" i="25"/>
  <c r="T18" i="25"/>
  <c r="O24" i="25"/>
  <c r="S18" i="25"/>
  <c r="R18" i="25"/>
  <c r="N51" i="25"/>
  <c r="N63" i="25" l="1"/>
  <c r="N31" i="25"/>
  <c r="N54" i="25"/>
  <c r="N55" i="25" s="1"/>
  <c r="O51" i="25"/>
  <c r="P24" i="25"/>
  <c r="O11" i="25"/>
  <c r="U53" i="25"/>
  <c r="L58" i="25"/>
  <c r="L70" i="25"/>
  <c r="L71" i="25" s="1"/>
  <c r="L72" i="25" s="1"/>
  <c r="M45" i="25"/>
  <c r="M57" i="25" s="1"/>
  <c r="L64" i="25"/>
  <c r="L65" i="25" s="1"/>
  <c r="K74" i="25"/>
  <c r="K71" i="25"/>
  <c r="K72" i="25" s="1"/>
  <c r="W47" i="25"/>
  <c r="K59" i="25"/>
  <c r="V48" i="25"/>
  <c r="V50" i="25"/>
  <c r="N45" i="25" l="1"/>
  <c r="N57" i="25" s="1"/>
  <c r="M64" i="25"/>
  <c r="M65" i="25" s="1"/>
  <c r="M70" i="25"/>
  <c r="M71" i="25" s="1"/>
  <c r="M72" i="25" s="1"/>
  <c r="M58" i="25"/>
  <c r="X47" i="25"/>
  <c r="L59" i="25"/>
  <c r="P51" i="25"/>
  <c r="Q24" i="25"/>
  <c r="V53" i="25"/>
  <c r="O63" i="25"/>
  <c r="O54" i="25"/>
  <c r="O55" i="25" s="1"/>
  <c r="O31" i="25"/>
  <c r="W48" i="25"/>
  <c r="W50" i="25"/>
  <c r="R24" i="25" l="1"/>
  <c r="Q51" i="25"/>
  <c r="P63" i="25"/>
  <c r="P54" i="25"/>
  <c r="P55" i="25" s="1"/>
  <c r="P31" i="25"/>
  <c r="X48" i="25"/>
  <c r="X50" i="25"/>
  <c r="Y47" i="25"/>
  <c r="M59" i="25"/>
  <c r="W53" i="25"/>
  <c r="N64" i="25"/>
  <c r="N65" i="25" s="1"/>
  <c r="O45" i="25"/>
  <c r="O57" i="25" s="1"/>
  <c r="N70" i="25"/>
  <c r="N71" i="25" s="1"/>
  <c r="N72" i="25" s="1"/>
  <c r="N58" i="25"/>
  <c r="O70" i="25" l="1"/>
  <c r="O71" i="25" s="1"/>
  <c r="O72" i="25" s="1"/>
  <c r="O64" i="25"/>
  <c r="O65" i="25" s="1"/>
  <c r="O66" i="25" s="1"/>
  <c r="P45" i="25"/>
  <c r="P57" i="25" s="1"/>
  <c r="O58" i="25"/>
  <c r="Y48" i="25"/>
  <c r="Y50" i="25"/>
  <c r="X53" i="25"/>
  <c r="Q63" i="25"/>
  <c r="Q54" i="25"/>
  <c r="Q55" i="25" s="1"/>
  <c r="Q31" i="25"/>
  <c r="Z47" i="25"/>
  <c r="N59" i="25"/>
  <c r="S24" i="25"/>
  <c r="R51" i="25"/>
  <c r="Z50" i="25" l="1"/>
  <c r="Z48" i="25"/>
  <c r="Y53" i="25"/>
  <c r="O59" i="25"/>
  <c r="O60" i="25" s="1"/>
  <c r="AA47" i="25"/>
  <c r="P64" i="25"/>
  <c r="P65" i="25" s="1"/>
  <c r="P66" i="25" s="1"/>
  <c r="Q45" i="25"/>
  <c r="Q57" i="25" s="1"/>
  <c r="P70" i="25"/>
  <c r="P71" i="25" s="1"/>
  <c r="P72" i="25" s="1"/>
  <c r="P58" i="25"/>
  <c r="R63" i="25"/>
  <c r="R54" i="25"/>
  <c r="R55" i="25" s="1"/>
  <c r="R31" i="25"/>
  <c r="T24" i="25"/>
  <c r="S51" i="25"/>
  <c r="AB47" i="25" l="1"/>
  <c r="P59" i="25"/>
  <c r="P60" i="25" s="1"/>
  <c r="Q58" i="25"/>
  <c r="R45" i="25"/>
  <c r="R57" i="25" s="1"/>
  <c r="Q64" i="25"/>
  <c r="Q65" i="25" s="1"/>
  <c r="Q66" i="25" s="1"/>
  <c r="Q70" i="25"/>
  <c r="Q71" i="25" s="1"/>
  <c r="Q72" i="25" s="1"/>
  <c r="AA50" i="25"/>
  <c r="AA48" i="25"/>
  <c r="S63" i="25"/>
  <c r="S54" i="25"/>
  <c r="S55" i="25" s="1"/>
  <c r="S31" i="25"/>
  <c r="U24" i="25"/>
  <c r="T51" i="25"/>
  <c r="Z53" i="25"/>
  <c r="T63" i="25" l="1"/>
  <c r="T54" i="25"/>
  <c r="T55" i="25" s="1"/>
  <c r="T31" i="25"/>
  <c r="U23" i="25"/>
  <c r="V24" i="25"/>
  <c r="U51" i="25"/>
  <c r="AA53" i="25"/>
  <c r="R58" i="25"/>
  <c r="S45" i="25"/>
  <c r="S57" i="25" s="1"/>
  <c r="R64" i="25"/>
  <c r="R65" i="25" s="1"/>
  <c r="R66" i="25" s="1"/>
  <c r="R70" i="25"/>
  <c r="R71" i="25" s="1"/>
  <c r="R72" i="25" s="1"/>
  <c r="Q59" i="25"/>
  <c r="Q60" i="25" s="1"/>
  <c r="AC47" i="25"/>
  <c r="AB48" i="25"/>
  <c r="AB50" i="25"/>
  <c r="AC48" i="25" l="1"/>
  <c r="AC50" i="25"/>
  <c r="S58" i="25"/>
  <c r="T45" i="25"/>
  <c r="T57" i="25" s="1"/>
  <c r="S64" i="25"/>
  <c r="S65" i="25" s="1"/>
  <c r="S66" i="25" s="1"/>
  <c r="S70" i="25"/>
  <c r="S71" i="25" s="1"/>
  <c r="S72" i="25" s="1"/>
  <c r="AD47" i="25"/>
  <c r="R59" i="25"/>
  <c r="R60" i="25" s="1"/>
  <c r="U63" i="25"/>
  <c r="U54" i="25"/>
  <c r="U55" i="25" s="1"/>
  <c r="U31" i="25"/>
  <c r="W24" i="25"/>
  <c r="V51" i="25"/>
  <c r="AB53" i="25"/>
  <c r="V63" i="25" l="1"/>
  <c r="V54" i="25"/>
  <c r="V55" i="25" s="1"/>
  <c r="V31" i="25"/>
  <c r="X24" i="25"/>
  <c r="W51" i="25"/>
  <c r="AD48" i="25"/>
  <c r="AD50" i="25"/>
  <c r="T70" i="25"/>
  <c r="T71" i="25" s="1"/>
  <c r="T72" i="25" s="1"/>
  <c r="T64" i="25"/>
  <c r="T65" i="25" s="1"/>
  <c r="T66" i="25" s="1"/>
  <c r="U45" i="25"/>
  <c r="U57" i="25" s="1"/>
  <c r="T58" i="25"/>
  <c r="S59" i="25"/>
  <c r="S60" i="25" s="1"/>
  <c r="AE47" i="25"/>
  <c r="AC53" i="25"/>
  <c r="AE48" i="25" l="1"/>
  <c r="AE50" i="25"/>
  <c r="T59" i="25"/>
  <c r="T60" i="25" s="1"/>
  <c r="AF47" i="25"/>
  <c r="U58" i="25"/>
  <c r="U64" i="25"/>
  <c r="U65" i="25" s="1"/>
  <c r="U66" i="25" s="1"/>
  <c r="U70" i="25"/>
  <c r="U71" i="25" s="1"/>
  <c r="U72" i="25" s="1"/>
  <c r="V45" i="25"/>
  <c r="V57" i="25" s="1"/>
  <c r="AD53" i="25"/>
  <c r="W63" i="25"/>
  <c r="W54" i="25"/>
  <c r="W55" i="25" s="1"/>
  <c r="W31" i="25"/>
  <c r="X51" i="25"/>
  <c r="Y24" i="25"/>
  <c r="X63" i="25" l="1"/>
  <c r="X54" i="25"/>
  <c r="X55" i="25" s="1"/>
  <c r="X31" i="25"/>
  <c r="V58" i="25"/>
  <c r="V64" i="25"/>
  <c r="V65" i="25" s="1"/>
  <c r="V66" i="25" s="1"/>
  <c r="E6" i="25" s="1"/>
  <c r="V70" i="25"/>
  <c r="V71" i="25" s="1"/>
  <c r="V72" i="25" s="1"/>
  <c r="W45" i="25"/>
  <c r="W57" i="25" s="1"/>
  <c r="U59" i="25"/>
  <c r="U60" i="25" s="1"/>
  <c r="AG47" i="25"/>
  <c r="AF50" i="25"/>
  <c r="AF48" i="25"/>
  <c r="AE53" i="25"/>
  <c r="Y51" i="25"/>
  <c r="Z24" i="25"/>
  <c r="AF53" i="25" l="1"/>
  <c r="AG48" i="25"/>
  <c r="AG50" i="25"/>
  <c r="X45" i="25"/>
  <c r="X57" i="25" s="1"/>
  <c r="W64" i="25"/>
  <c r="W65" i="25" s="1"/>
  <c r="W66" i="25" s="1"/>
  <c r="W70" i="25"/>
  <c r="W71" i="25" s="1"/>
  <c r="W72" i="25" s="1"/>
  <c r="W58" i="25"/>
  <c r="V59" i="25"/>
  <c r="V60" i="25" s="1"/>
  <c r="E5" i="25" s="1"/>
  <c r="AH47" i="25"/>
  <c r="Z51" i="25"/>
  <c r="AA24" i="25"/>
  <c r="AN18" i="25"/>
  <c r="AO18" i="25"/>
  <c r="AM18" i="25"/>
  <c r="AL18" i="25"/>
  <c r="AK18" i="25"/>
  <c r="AJ18" i="25"/>
  <c r="AI18" i="25"/>
  <c r="AH18" i="25"/>
  <c r="AG18" i="25"/>
  <c r="AF18" i="25"/>
  <c r="AE18" i="25"/>
  <c r="AD18" i="25"/>
  <c r="Y63" i="25"/>
  <c r="Y54" i="25"/>
  <c r="Y55" i="25" s="1"/>
  <c r="Y31" i="25"/>
  <c r="AA51" i="25" l="1"/>
  <c r="AA11" i="25"/>
  <c r="AB24" i="25"/>
  <c r="Z63" i="25"/>
  <c r="Z54" i="25"/>
  <c r="Z55" i="25" s="1"/>
  <c r="Z31" i="25"/>
  <c r="AH48" i="25"/>
  <c r="AH50" i="25"/>
  <c r="W59" i="25"/>
  <c r="W60" i="25" s="1"/>
  <c r="AI47" i="25"/>
  <c r="X64" i="25"/>
  <c r="X65" i="25" s="1"/>
  <c r="X66" i="25" s="1"/>
  <c r="X70" i="25"/>
  <c r="X71" i="25" s="1"/>
  <c r="X72" i="25" s="1"/>
  <c r="Y45" i="25"/>
  <c r="Y57" i="25" s="1"/>
  <c r="X58" i="25"/>
  <c r="AG53" i="25"/>
  <c r="Y58" i="25" l="1"/>
  <c r="Y70" i="25"/>
  <c r="Y71" i="25" s="1"/>
  <c r="Y72" i="25" s="1"/>
  <c r="Z45" i="25"/>
  <c r="Z57" i="25" s="1"/>
  <c r="Y64" i="25"/>
  <c r="Y65" i="25" s="1"/>
  <c r="Y66" i="25" s="1"/>
  <c r="AI50" i="25"/>
  <c r="AI48" i="25"/>
  <c r="AH53" i="25"/>
  <c r="AB51" i="25"/>
  <c r="AC24" i="25"/>
  <c r="AJ47" i="25"/>
  <c r="X59" i="25"/>
  <c r="X60" i="25" s="1"/>
  <c r="AA63" i="25"/>
  <c r="AA54" i="25"/>
  <c r="AA55" i="25" s="1"/>
  <c r="AA31" i="25"/>
  <c r="AJ50" i="25" l="1"/>
  <c r="AJ48" i="25"/>
  <c r="AC51" i="25"/>
  <c r="AD24" i="25"/>
  <c r="AB63" i="25"/>
  <c r="AB54" i="25"/>
  <c r="AB55" i="25" s="1"/>
  <c r="AB31" i="25"/>
  <c r="AI53" i="25"/>
  <c r="AA45" i="25"/>
  <c r="AA57" i="25" s="1"/>
  <c r="Z64" i="25"/>
  <c r="Z65" i="25" s="1"/>
  <c r="Z66" i="25" s="1"/>
  <c r="Z70" i="25"/>
  <c r="Z71" i="25" s="1"/>
  <c r="Z72" i="25" s="1"/>
  <c r="Z58" i="25"/>
  <c r="AK47" i="25"/>
  <c r="Y59" i="25"/>
  <c r="Y60" i="25" s="1"/>
  <c r="Z59" i="25" l="1"/>
  <c r="Z60" i="25" s="1"/>
  <c r="AL47" i="25"/>
  <c r="AA58" i="25"/>
  <c r="AA70" i="25"/>
  <c r="AA71" i="25" s="1"/>
  <c r="AA72" i="25" s="1"/>
  <c r="AA64" i="25"/>
  <c r="AA65" i="25" s="1"/>
  <c r="AA66" i="25" s="1"/>
  <c r="AB45" i="25"/>
  <c r="AB57" i="25" s="1"/>
  <c r="AD51" i="25"/>
  <c r="AE24" i="25"/>
  <c r="AC63" i="25"/>
  <c r="AC54" i="25"/>
  <c r="AC55" i="25" s="1"/>
  <c r="AC31" i="25"/>
  <c r="AK50" i="25"/>
  <c r="AK48" i="25"/>
  <c r="AJ53" i="25"/>
  <c r="AK53" i="25" l="1"/>
  <c r="AE51" i="25"/>
  <c r="AF24" i="25"/>
  <c r="AD63" i="25"/>
  <c r="AD54" i="25"/>
  <c r="AD55" i="25" s="1"/>
  <c r="AD31" i="25"/>
  <c r="AB70" i="25"/>
  <c r="AB71" i="25" s="1"/>
  <c r="AB72" i="25" s="1"/>
  <c r="AB64" i="25"/>
  <c r="AB65" i="25" s="1"/>
  <c r="AB66" i="25" s="1"/>
  <c r="AB58" i="25"/>
  <c r="AC45" i="25"/>
  <c r="AC57" i="25" s="1"/>
  <c r="AA59" i="25"/>
  <c r="AA60" i="25" s="1"/>
  <c r="AM47" i="25"/>
  <c r="AL48" i="25"/>
  <c r="AL50" i="25"/>
  <c r="AM48" i="25" l="1"/>
  <c r="AM50" i="25"/>
  <c r="AC64" i="25"/>
  <c r="AC65" i="25" s="1"/>
  <c r="AC66" i="25" s="1"/>
  <c r="AC70" i="25"/>
  <c r="AC71" i="25" s="1"/>
  <c r="AC72" i="25" s="1"/>
  <c r="AC58" i="25"/>
  <c r="AD45" i="25"/>
  <c r="AD57" i="25" s="1"/>
  <c r="AB59" i="25"/>
  <c r="AB60" i="25" s="1"/>
  <c r="AN47" i="25"/>
  <c r="AF51" i="25"/>
  <c r="AG24" i="25"/>
  <c r="AE63" i="25"/>
  <c r="AE54" i="25"/>
  <c r="AE55" i="25" s="1"/>
  <c r="AE31" i="25"/>
  <c r="AL53" i="25"/>
  <c r="AG23" i="25" l="1"/>
  <c r="AH24" i="25"/>
  <c r="AG51" i="25"/>
  <c r="AF63" i="25"/>
  <c r="AF54" i="25"/>
  <c r="AF55" i="25" s="1"/>
  <c r="AF31" i="25"/>
  <c r="AN48" i="25"/>
  <c r="AN50" i="25"/>
  <c r="AD70" i="25"/>
  <c r="AD71" i="25" s="1"/>
  <c r="AD72" i="25" s="1"/>
  <c r="AD64" i="25"/>
  <c r="AD65" i="25" s="1"/>
  <c r="AD66" i="25" s="1"/>
  <c r="AD58" i="25"/>
  <c r="AE45" i="25"/>
  <c r="AE57" i="25" s="1"/>
  <c r="AC59" i="25"/>
  <c r="AC60" i="25" s="1"/>
  <c r="AO47" i="25"/>
  <c r="AM53" i="25"/>
  <c r="AE64" i="25" l="1"/>
  <c r="AE65" i="25" s="1"/>
  <c r="AE66" i="25" s="1"/>
  <c r="AE70" i="25"/>
  <c r="AE71" i="25" s="1"/>
  <c r="AE72" i="25" s="1"/>
  <c r="AE58" i="25"/>
  <c r="AF45" i="25"/>
  <c r="AF57" i="25" s="1"/>
  <c r="AD59" i="25"/>
  <c r="AD60" i="25" s="1"/>
  <c r="AP47" i="25"/>
  <c r="AN53" i="25"/>
  <c r="AG63" i="25"/>
  <c r="AG54" i="25"/>
  <c r="AG55" i="25" s="1"/>
  <c r="AG31" i="25"/>
  <c r="AI24" i="25"/>
  <c r="AH51" i="25"/>
  <c r="AO50" i="25"/>
  <c r="AO48" i="25"/>
  <c r="AH63" i="25" l="1"/>
  <c r="AH54" i="25"/>
  <c r="AH55" i="25" s="1"/>
  <c r="AH31" i="25"/>
  <c r="AJ24" i="25"/>
  <c r="AI51" i="25"/>
  <c r="AP50" i="25"/>
  <c r="AP48" i="25"/>
  <c r="AF64" i="25"/>
  <c r="AF65" i="25" s="1"/>
  <c r="AF66" i="25" s="1"/>
  <c r="AF70" i="25"/>
  <c r="AF71" i="25" s="1"/>
  <c r="AF72" i="25" s="1"/>
  <c r="AF58" i="25"/>
  <c r="AG45" i="25"/>
  <c r="AG57" i="25" s="1"/>
  <c r="AQ47" i="25"/>
  <c r="AE59" i="25"/>
  <c r="AO53" i="25"/>
  <c r="AE60" i="25" l="1"/>
  <c r="AE61" i="25"/>
  <c r="AQ48" i="25"/>
  <c r="AQ50" i="25"/>
  <c r="AG70" i="25"/>
  <c r="AG71" i="25" s="1"/>
  <c r="AG72" i="25" s="1"/>
  <c r="AG58" i="25"/>
  <c r="AH45" i="25"/>
  <c r="AH57" i="25" s="1"/>
  <c r="AG64" i="25"/>
  <c r="AG65" i="25" s="1"/>
  <c r="AG66" i="25" s="1"/>
  <c r="AR47" i="25"/>
  <c r="AF59" i="25"/>
  <c r="AF60" i="25" s="1"/>
  <c r="AP53" i="25"/>
  <c r="AI63" i="25"/>
  <c r="AI54" i="25"/>
  <c r="AI55" i="25" s="1"/>
  <c r="AI31" i="25"/>
  <c r="AK24" i="25"/>
  <c r="AJ51" i="25"/>
  <c r="AR48" i="25" l="1"/>
  <c r="AR50" i="25"/>
  <c r="AH70" i="25"/>
  <c r="AH71" i="25" s="1"/>
  <c r="AH72" i="25" s="1"/>
  <c r="AH64" i="25"/>
  <c r="AH65" i="25" s="1"/>
  <c r="AH66" i="25" s="1"/>
  <c r="F6" i="25" s="1"/>
  <c r="AI45" i="25"/>
  <c r="AI57" i="25" s="1"/>
  <c r="AH58" i="25"/>
  <c r="AG59" i="25"/>
  <c r="AG60" i="25" s="1"/>
  <c r="AS47" i="25"/>
  <c r="AQ53" i="25"/>
  <c r="AJ63" i="25"/>
  <c r="AJ54" i="25"/>
  <c r="AJ55" i="25" s="1"/>
  <c r="AJ31" i="25"/>
  <c r="AL24" i="25"/>
  <c r="AK51" i="25"/>
  <c r="AS48" i="25" l="1"/>
  <c r="AS50" i="25"/>
  <c r="AT47" i="25"/>
  <c r="AH59" i="25"/>
  <c r="AH60" i="25" s="1"/>
  <c r="F5" i="25" s="1"/>
  <c r="AJ45" i="25"/>
  <c r="AJ57" i="25" s="1"/>
  <c r="AI58" i="25"/>
  <c r="AI70" i="25"/>
  <c r="AI71" i="25" s="1"/>
  <c r="AI72" i="25" s="1"/>
  <c r="AI64" i="25"/>
  <c r="AI65" i="25" s="1"/>
  <c r="AI66" i="25" s="1"/>
  <c r="AR53" i="25"/>
  <c r="AK63" i="25"/>
  <c r="AK54" i="25"/>
  <c r="AK55" i="25" s="1"/>
  <c r="AK31" i="25"/>
  <c r="AU18" i="25"/>
  <c r="AT18" i="25"/>
  <c r="AS18" i="25"/>
  <c r="AM24" i="25"/>
  <c r="AR18" i="25"/>
  <c r="AQ18" i="25"/>
  <c r="AP18" i="25"/>
  <c r="AL51" i="25"/>
  <c r="AX18" i="25"/>
  <c r="AW18" i="25"/>
  <c r="AV18" i="25"/>
  <c r="AL63" i="25" l="1"/>
  <c r="AL54" i="25"/>
  <c r="AL55" i="25" s="1"/>
  <c r="AL31" i="25"/>
  <c r="AI59" i="25"/>
  <c r="AI60" i="25" s="1"/>
  <c r="AU47" i="25"/>
  <c r="AJ58" i="25"/>
  <c r="AK45" i="25"/>
  <c r="AK57" i="25" s="1"/>
  <c r="AJ70" i="25"/>
  <c r="AJ71" i="25" s="1"/>
  <c r="AJ72" i="25" s="1"/>
  <c r="AJ64" i="25"/>
  <c r="AJ65" i="25" s="1"/>
  <c r="AJ66" i="25" s="1"/>
  <c r="AN24" i="25"/>
  <c r="AM11" i="25"/>
  <c r="AM51" i="25"/>
  <c r="AT50" i="25"/>
  <c r="AT48" i="25"/>
  <c r="AS53" i="25"/>
  <c r="AM63" i="25" l="1"/>
  <c r="AM54" i="25"/>
  <c r="AM55" i="25" s="1"/>
  <c r="AM31" i="25"/>
  <c r="AN51" i="25"/>
  <c r="AO24" i="25"/>
  <c r="AL45" i="25"/>
  <c r="AL57" i="25" s="1"/>
  <c r="AK58" i="25"/>
  <c r="AK64" i="25"/>
  <c r="AK65" i="25" s="1"/>
  <c r="AK66" i="25" s="1"/>
  <c r="AK70" i="25"/>
  <c r="AK71" i="25" s="1"/>
  <c r="AK72" i="25" s="1"/>
  <c r="AJ59" i="25"/>
  <c r="AJ60" i="25" s="1"/>
  <c r="AV47" i="25"/>
  <c r="AU48" i="25"/>
  <c r="AU50" i="25"/>
  <c r="AT53" i="25"/>
  <c r="AU53" i="25" l="1"/>
  <c r="AV48" i="25"/>
  <c r="AV50" i="25"/>
  <c r="AW47" i="25"/>
  <c r="AK59" i="25"/>
  <c r="AK60" i="25" s="1"/>
  <c r="AL58" i="25"/>
  <c r="AM45" i="25"/>
  <c r="AM57" i="25" s="1"/>
  <c r="AL64" i="25"/>
  <c r="AL65" i="25" s="1"/>
  <c r="AL66" i="25" s="1"/>
  <c r="AL70" i="25"/>
  <c r="AL71" i="25" s="1"/>
  <c r="AL72" i="25" s="1"/>
  <c r="AP24" i="25"/>
  <c r="AO51" i="25"/>
  <c r="AN63" i="25"/>
  <c r="AN54" i="25"/>
  <c r="AN55" i="25" s="1"/>
  <c r="AN31" i="25"/>
  <c r="AO54" i="25" l="1"/>
  <c r="AO55" i="25" s="1"/>
  <c r="AO63" i="25"/>
  <c r="AO31" i="25"/>
  <c r="AL59" i="25"/>
  <c r="AL60" i="25" s="1"/>
  <c r="AX47" i="25"/>
  <c r="AQ24" i="25"/>
  <c r="AP51" i="25"/>
  <c r="AM58" i="25"/>
  <c r="AM64" i="25"/>
  <c r="AM65" i="25" s="1"/>
  <c r="AM66" i="25" s="1"/>
  <c r="AN45" i="25"/>
  <c r="AN57" i="25" s="1"/>
  <c r="AM70" i="25"/>
  <c r="AM71" i="25" s="1"/>
  <c r="AM72" i="25" s="1"/>
  <c r="AW48" i="25"/>
  <c r="AW50" i="25"/>
  <c r="AV53" i="25"/>
  <c r="AW53" i="25" l="1"/>
  <c r="AN58" i="25"/>
  <c r="AN64" i="25"/>
  <c r="AN65" i="25" s="1"/>
  <c r="AN66" i="25" s="1"/>
  <c r="AO45" i="25"/>
  <c r="AO57" i="25" s="1"/>
  <c r="AN70" i="25"/>
  <c r="AN71" i="25" s="1"/>
  <c r="AN72" i="25" s="1"/>
  <c r="AY47" i="25"/>
  <c r="AM59" i="25"/>
  <c r="AM60" i="25" s="1"/>
  <c r="AP63" i="25"/>
  <c r="AP54" i="25"/>
  <c r="AP55" i="25" s="1"/>
  <c r="AP31" i="25"/>
  <c r="AQ51" i="25"/>
  <c r="AR24" i="25"/>
  <c r="AX48" i="25"/>
  <c r="AX50" i="25"/>
  <c r="AR51" i="25" l="1"/>
  <c r="AS24" i="25"/>
  <c r="AQ63" i="25"/>
  <c r="AQ54" i="25"/>
  <c r="AQ55" i="25" s="1"/>
  <c r="AQ31" i="25"/>
  <c r="AY48" i="25"/>
  <c r="AY50" i="25"/>
  <c r="AO58" i="25"/>
  <c r="AO64" i="25"/>
  <c r="AO65" i="25" s="1"/>
  <c r="AO66" i="25" s="1"/>
  <c r="AP45" i="25"/>
  <c r="AP57" i="25" s="1"/>
  <c r="AO70" i="25"/>
  <c r="AO71" i="25" s="1"/>
  <c r="AO72" i="25" s="1"/>
  <c r="AZ47" i="25"/>
  <c r="AN59" i="25"/>
  <c r="AN60" i="25" s="1"/>
  <c r="AX53" i="25"/>
  <c r="AZ48" i="25" l="1"/>
  <c r="AZ50" i="25"/>
  <c r="AP58" i="25"/>
  <c r="AP64" i="25"/>
  <c r="AP65" i="25" s="1"/>
  <c r="AP66" i="25" s="1"/>
  <c r="AQ45" i="25"/>
  <c r="AQ57" i="25" s="1"/>
  <c r="AP70" i="25"/>
  <c r="AP71" i="25" s="1"/>
  <c r="AP72" i="25" s="1"/>
  <c r="AO59" i="25"/>
  <c r="AO60" i="25" s="1"/>
  <c r="BA47" i="25"/>
  <c r="AY53" i="25"/>
  <c r="AS51" i="25"/>
  <c r="AS23" i="25"/>
  <c r="AT24" i="25"/>
  <c r="AR63" i="25"/>
  <c r="AR54" i="25"/>
  <c r="AR55" i="25" s="1"/>
  <c r="AR31" i="25"/>
  <c r="AT51" i="25" l="1"/>
  <c r="AU24" i="25"/>
  <c r="AS63" i="25"/>
  <c r="AS54" i="25"/>
  <c r="AS55" i="25" s="1"/>
  <c r="AS31" i="25"/>
  <c r="BA50" i="25"/>
  <c r="BA48" i="25"/>
  <c r="AQ70" i="25"/>
  <c r="AQ71" i="25" s="1"/>
  <c r="AQ72" i="25" s="1"/>
  <c r="AR45" i="25"/>
  <c r="AR57" i="25" s="1"/>
  <c r="AQ64" i="25"/>
  <c r="AQ65" i="25" s="1"/>
  <c r="AQ66" i="25" s="1"/>
  <c r="AQ58" i="25"/>
  <c r="AP59" i="25"/>
  <c r="AP60" i="25" s="1"/>
  <c r="BB47" i="25"/>
  <c r="AZ53" i="25"/>
  <c r="BB48" i="25" l="1"/>
  <c r="BB50" i="25"/>
  <c r="BC47" i="25"/>
  <c r="AQ59" i="25"/>
  <c r="AR70" i="25"/>
  <c r="AR71" i="25" s="1"/>
  <c r="AR72" i="25" s="1"/>
  <c r="AS45" i="25"/>
  <c r="AS57" i="25" s="1"/>
  <c r="AR64" i="25"/>
  <c r="AR65" i="25" s="1"/>
  <c r="AR66" i="25" s="1"/>
  <c r="AR58" i="25"/>
  <c r="BA53" i="25"/>
  <c r="AU51" i="25"/>
  <c r="AV24" i="25"/>
  <c r="AT63" i="25"/>
  <c r="AT54" i="25"/>
  <c r="AT55" i="25" s="1"/>
  <c r="AT31" i="25"/>
  <c r="AV51" i="25" l="1"/>
  <c r="AW24" i="25"/>
  <c r="AU63" i="25"/>
  <c r="AU54" i="25"/>
  <c r="AU55" i="25" s="1"/>
  <c r="AU31" i="25"/>
  <c r="BD47" i="25"/>
  <c r="AR59" i="25"/>
  <c r="AR60" i="25" s="1"/>
  <c r="AS70" i="25"/>
  <c r="AS71" i="25" s="1"/>
  <c r="AS72" i="25" s="1"/>
  <c r="AS64" i="25"/>
  <c r="AS65" i="25" s="1"/>
  <c r="AS66" i="25" s="1"/>
  <c r="AT45" i="25"/>
  <c r="AT57" i="25" s="1"/>
  <c r="AS58" i="25"/>
  <c r="AQ61" i="25"/>
  <c r="AQ60" i="25"/>
  <c r="BC48" i="25"/>
  <c r="BC50" i="25"/>
  <c r="BB53" i="25"/>
  <c r="AS59" i="25" l="1"/>
  <c r="AS60" i="25" s="1"/>
  <c r="BE47" i="25"/>
  <c r="AT70" i="25"/>
  <c r="AT71" i="25" s="1"/>
  <c r="AT72" i="25" s="1"/>
  <c r="AT64" i="25"/>
  <c r="AT65" i="25" s="1"/>
  <c r="AT66" i="25" s="1"/>
  <c r="AT58" i="25"/>
  <c r="AU45" i="25"/>
  <c r="AU57" i="25" s="1"/>
  <c r="BD50" i="25"/>
  <c r="BD48" i="25"/>
  <c r="BC53" i="25"/>
  <c r="AX24" i="25"/>
  <c r="AW51" i="25"/>
  <c r="AV63" i="25"/>
  <c r="AV54" i="25"/>
  <c r="AV55" i="25" s="1"/>
  <c r="AV31" i="25"/>
  <c r="AW63" i="25" l="1"/>
  <c r="AW54" i="25"/>
  <c r="AW55" i="25" s="1"/>
  <c r="AW31" i="25"/>
  <c r="BB18" i="25"/>
  <c r="BD18" i="25"/>
  <c r="AY24" i="25"/>
  <c r="BC18" i="25"/>
  <c r="BA18" i="25"/>
  <c r="AX51" i="25"/>
  <c r="BJ18" i="25"/>
  <c r="BI18" i="25"/>
  <c r="BH18" i="25"/>
  <c r="BG18" i="25"/>
  <c r="BF18" i="25"/>
  <c r="BE18" i="25"/>
  <c r="AZ18" i="25"/>
  <c r="AY18" i="25"/>
  <c r="BD53" i="25"/>
  <c r="AU64" i="25"/>
  <c r="AU65" i="25" s="1"/>
  <c r="AU66" i="25" s="1"/>
  <c r="AU70" i="25"/>
  <c r="AU71" i="25" s="1"/>
  <c r="AU72" i="25" s="1"/>
  <c r="AU58" i="25"/>
  <c r="AV45" i="25"/>
  <c r="AV57" i="25" s="1"/>
  <c r="BF47" i="25"/>
  <c r="AT59" i="25"/>
  <c r="AT60" i="25" s="1"/>
  <c r="BE50" i="25"/>
  <c r="BE48" i="25"/>
  <c r="BE53" i="25" l="1"/>
  <c r="BF48" i="25"/>
  <c r="BF50" i="25"/>
  <c r="AV70" i="25"/>
  <c r="AV71" i="25" s="1"/>
  <c r="AV72" i="25" s="1"/>
  <c r="AV64" i="25"/>
  <c r="AV65" i="25" s="1"/>
  <c r="AV66" i="25" s="1"/>
  <c r="AV58" i="25"/>
  <c r="AW45" i="25"/>
  <c r="AW57" i="25" s="1"/>
  <c r="AU59" i="25"/>
  <c r="AU60" i="25" s="1"/>
  <c r="BG47" i="25"/>
  <c r="AX63" i="25"/>
  <c r="AX54" i="25"/>
  <c r="AX55" i="25" s="1"/>
  <c r="AX31" i="25"/>
  <c r="AZ24" i="25"/>
  <c r="AY51" i="25"/>
  <c r="AY11" i="25"/>
  <c r="BG50" i="25" l="1"/>
  <c r="BG48" i="25"/>
  <c r="AW64" i="25"/>
  <c r="AW65" i="25" s="1"/>
  <c r="AW66" i="25" s="1"/>
  <c r="AX45" i="25"/>
  <c r="AX57" i="25" s="1"/>
  <c r="AW58" i="25"/>
  <c r="AW70" i="25"/>
  <c r="AW71" i="25" s="1"/>
  <c r="AW72" i="25" s="1"/>
  <c r="BH47" i="25"/>
  <c r="AV59" i="25"/>
  <c r="AV60" i="25" s="1"/>
  <c r="H5" i="25"/>
  <c r="H6" i="25" s="1"/>
  <c r="G5" i="25"/>
  <c r="BF53" i="25"/>
  <c r="AY63" i="25"/>
  <c r="AY54" i="25"/>
  <c r="AY55" i="25" s="1"/>
  <c r="AY31" i="25"/>
  <c r="AZ51" i="25"/>
  <c r="BA24" i="25"/>
  <c r="G6" i="25" l="1"/>
  <c r="BH50" i="25"/>
  <c r="BH48" i="25"/>
  <c r="BI47" i="25"/>
  <c r="AW59" i="25"/>
  <c r="AW60" i="25" s="1"/>
  <c r="BA51" i="25"/>
  <c r="BB24" i="25"/>
  <c r="AY45" i="25"/>
  <c r="AY57" i="25" s="1"/>
  <c r="AX64" i="25"/>
  <c r="AX65" i="25" s="1"/>
  <c r="AX66" i="25" s="1"/>
  <c r="AX58" i="25"/>
  <c r="AX70" i="25"/>
  <c r="AX71" i="25" s="1"/>
  <c r="AX72" i="25" s="1"/>
  <c r="AZ63" i="25"/>
  <c r="AZ54" i="25"/>
  <c r="AZ55" i="25" s="1"/>
  <c r="AZ31" i="25"/>
  <c r="BG53" i="25"/>
  <c r="BB51" i="25" l="1"/>
  <c r="BC24" i="25"/>
  <c r="BJ47" i="25"/>
  <c r="AX59" i="25"/>
  <c r="AX60" i="25" s="1"/>
  <c r="AZ45" i="25"/>
  <c r="AZ57" i="25" s="1"/>
  <c r="AY64" i="25"/>
  <c r="AY65" i="25" s="1"/>
  <c r="AY66" i="25" s="1"/>
  <c r="AY58" i="25"/>
  <c r="AY70" i="25"/>
  <c r="AY71" i="25" s="1"/>
  <c r="AY72" i="25" s="1"/>
  <c r="BA63" i="25"/>
  <c r="BA54" i="25"/>
  <c r="BA55" i="25" s="1"/>
  <c r="BA31" i="25"/>
  <c r="BI50" i="25"/>
  <c r="BI48" i="25"/>
  <c r="BH53" i="25"/>
  <c r="AY59" i="25" l="1"/>
  <c r="AY60" i="25" s="1"/>
  <c r="BK47" i="25"/>
  <c r="BI53" i="25"/>
  <c r="AZ58" i="25"/>
  <c r="AZ64" i="25"/>
  <c r="AZ65" i="25" s="1"/>
  <c r="AZ66" i="25" s="1"/>
  <c r="AZ70" i="25"/>
  <c r="AZ71" i="25" s="1"/>
  <c r="AZ72" i="25" s="1"/>
  <c r="BA45" i="25"/>
  <c r="BA57" i="25" s="1"/>
  <c r="BJ50" i="25"/>
  <c r="BJ48" i="25"/>
  <c r="BD24" i="25"/>
  <c r="BC51" i="25"/>
  <c r="BB63" i="25"/>
  <c r="BB54" i="25"/>
  <c r="BB55" i="25" s="1"/>
  <c r="BB31" i="25"/>
  <c r="BC63" i="25" l="1"/>
  <c r="BC54" i="25"/>
  <c r="BC55" i="25" s="1"/>
  <c r="BC31" i="25"/>
  <c r="BE24" i="25"/>
  <c r="BD51" i="25"/>
  <c r="BJ53" i="25"/>
  <c r="BA58" i="25"/>
  <c r="BA64" i="25"/>
  <c r="BA65" i="25" s="1"/>
  <c r="BA66" i="25" s="1"/>
  <c r="BA70" i="25"/>
  <c r="BA71" i="25" s="1"/>
  <c r="BA72" i="25" s="1"/>
  <c r="BB45" i="25"/>
  <c r="BB57" i="25" s="1"/>
  <c r="AZ59" i="25"/>
  <c r="AZ60" i="25" s="1"/>
  <c r="BL47" i="25"/>
  <c r="BK50" i="25"/>
  <c r="BK48" i="25"/>
  <c r="BL48" i="25" l="1"/>
  <c r="BL50" i="25"/>
  <c r="BB58" i="25"/>
  <c r="BB64" i="25"/>
  <c r="BB65" i="25" s="1"/>
  <c r="BB66" i="25" s="1"/>
  <c r="BB70" i="25"/>
  <c r="BB71" i="25" s="1"/>
  <c r="BB72" i="25" s="1"/>
  <c r="BC45" i="25"/>
  <c r="BC57" i="25" s="1"/>
  <c r="BA59" i="25"/>
  <c r="BA60" i="25" s="1"/>
  <c r="BM47" i="25"/>
  <c r="BD54" i="25"/>
  <c r="BD55" i="25" s="1"/>
  <c r="BD31" i="25"/>
  <c r="BE23" i="25"/>
  <c r="BF24" i="25"/>
  <c r="BE51" i="25"/>
  <c r="BK53" i="25"/>
  <c r="BG24" i="25" l="1"/>
  <c r="BF51" i="25"/>
  <c r="BE54" i="25"/>
  <c r="BE55" i="25" s="1"/>
  <c r="BE31" i="25"/>
  <c r="BM48" i="25"/>
  <c r="BM50" i="25"/>
  <c r="BC64" i="25"/>
  <c r="BC65" i="25" s="1"/>
  <c r="BC66" i="25" s="1"/>
  <c r="BC70" i="25"/>
  <c r="BC71" i="25" s="1"/>
  <c r="BC72" i="25" s="1"/>
  <c r="BC58" i="25"/>
  <c r="BD45" i="25"/>
  <c r="BD57" i="25" s="1"/>
  <c r="BN47" i="25"/>
  <c r="BB59" i="25"/>
  <c r="BB60" i="25" s="1"/>
  <c r="BL53" i="25"/>
  <c r="BN48" i="25" l="1"/>
  <c r="BN50" i="25"/>
  <c r="BD58" i="25"/>
  <c r="BE45" i="25"/>
  <c r="BE57" i="25" s="1"/>
  <c r="BD70" i="25"/>
  <c r="BD71" i="25" s="1"/>
  <c r="BD72" i="25" s="1"/>
  <c r="BD64" i="25"/>
  <c r="BD65" i="25" s="1"/>
  <c r="BD66" i="25" s="1"/>
  <c r="BO47" i="25"/>
  <c r="BC59" i="25"/>
  <c r="BM53" i="25"/>
  <c r="BF54" i="25"/>
  <c r="BF55" i="25" s="1"/>
  <c r="BF31" i="25"/>
  <c r="BH24" i="25"/>
  <c r="BG51" i="25"/>
  <c r="BH51" i="25" l="1"/>
  <c r="BI24" i="25"/>
  <c r="BC61" i="25"/>
  <c r="BC60" i="25"/>
  <c r="BO48" i="25"/>
  <c r="BO50" i="25"/>
  <c r="BE58" i="25"/>
  <c r="BF45" i="25"/>
  <c r="BF57" i="25" s="1"/>
  <c r="BE64" i="25"/>
  <c r="BE65" i="25" s="1"/>
  <c r="BE66" i="25" s="1"/>
  <c r="BE70" i="25"/>
  <c r="BE71" i="25" s="1"/>
  <c r="BE72" i="25" s="1"/>
  <c r="BD59" i="25"/>
  <c r="BD60" i="25" s="1"/>
  <c r="BP47" i="25"/>
  <c r="BN53" i="25"/>
  <c r="BG54" i="25"/>
  <c r="BG55" i="25" s="1"/>
  <c r="BG31" i="25"/>
  <c r="BP48" i="25" l="1"/>
  <c r="BP50" i="25"/>
  <c r="BG45" i="25"/>
  <c r="BG57" i="25" s="1"/>
  <c r="BF64" i="25"/>
  <c r="BF65" i="25" s="1"/>
  <c r="BF66" i="25" s="1"/>
  <c r="BF58" i="25"/>
  <c r="BF70" i="25"/>
  <c r="BF71" i="25" s="1"/>
  <c r="BF72" i="25" s="1"/>
  <c r="BE59" i="25"/>
  <c r="BE60" i="25" s="1"/>
  <c r="BQ47" i="25"/>
  <c r="BO53" i="25"/>
  <c r="BI51" i="25"/>
  <c r="BJ24" i="25"/>
  <c r="BH54" i="25"/>
  <c r="BH55" i="25" s="1"/>
  <c r="BH31" i="25"/>
  <c r="BP18" i="25" l="1"/>
  <c r="BS18" i="25"/>
  <c r="BR18" i="25"/>
  <c r="BQ18" i="25"/>
  <c r="BJ51" i="25"/>
  <c r="BM18" i="25"/>
  <c r="BL18" i="25"/>
  <c r="BK18" i="25"/>
  <c r="BV18" i="25"/>
  <c r="BU18" i="25"/>
  <c r="BT18" i="25"/>
  <c r="BO18" i="25"/>
  <c r="BN18" i="25"/>
  <c r="BK24" i="25"/>
  <c r="BI54" i="25"/>
  <c r="BI55" i="25" s="1"/>
  <c r="BI31" i="25"/>
  <c r="BQ48" i="25"/>
  <c r="BQ50" i="25"/>
  <c r="BF59" i="25"/>
  <c r="BF60" i="25" s="1"/>
  <c r="BR47" i="25"/>
  <c r="BG70" i="25"/>
  <c r="BG71" i="25" s="1"/>
  <c r="BG72" i="25" s="1"/>
  <c r="BH45" i="25"/>
  <c r="BH57" i="25" s="1"/>
  <c r="BG64" i="25"/>
  <c r="BG65" i="25" s="1"/>
  <c r="BG66" i="25" s="1"/>
  <c r="BG58" i="25"/>
  <c r="BP53" i="25"/>
  <c r="BK51" i="25" l="1"/>
  <c r="BL24" i="25"/>
  <c r="BG59" i="25"/>
  <c r="BG60" i="25" s="1"/>
  <c r="BS47" i="25"/>
  <c r="BH70" i="25"/>
  <c r="BH71" i="25" s="1"/>
  <c r="BH72" i="25" s="1"/>
  <c r="BH64" i="25"/>
  <c r="BH65" i="25" s="1"/>
  <c r="BH66" i="25" s="1"/>
  <c r="BH58" i="25"/>
  <c r="BI45" i="25"/>
  <c r="BI57" i="25" s="1"/>
  <c r="BR48" i="25"/>
  <c r="BR50" i="25"/>
  <c r="BQ53" i="25"/>
  <c r="BJ54" i="25"/>
  <c r="BJ55" i="25" s="1"/>
  <c r="BJ31" i="25"/>
  <c r="BI70" i="25" l="1"/>
  <c r="BI71" i="25" s="1"/>
  <c r="BI72" i="25" s="1"/>
  <c r="BI64" i="25"/>
  <c r="BI65" i="25" s="1"/>
  <c r="BI66" i="25" s="1"/>
  <c r="BI58" i="25"/>
  <c r="BJ45" i="25"/>
  <c r="BJ57" i="25" s="1"/>
  <c r="BR53" i="25"/>
  <c r="BH59" i="25"/>
  <c r="BH60" i="25" s="1"/>
  <c r="BT47" i="25"/>
  <c r="BS50" i="25"/>
  <c r="BS48" i="25"/>
  <c r="BL51" i="25"/>
  <c r="BM24" i="25"/>
  <c r="BK54" i="25"/>
  <c r="BK55" i="25" s="1"/>
  <c r="BK31" i="25"/>
  <c r="BM51" i="25" l="1"/>
  <c r="BN24" i="25"/>
  <c r="BL54" i="25"/>
  <c r="BL55" i="25" s="1"/>
  <c r="BL31" i="25"/>
  <c r="BS53" i="25"/>
  <c r="BT50" i="25"/>
  <c r="BT48" i="25"/>
  <c r="BJ70" i="25"/>
  <c r="BJ71" i="25" s="1"/>
  <c r="BJ72" i="25" s="1"/>
  <c r="BJ64" i="25"/>
  <c r="BJ65" i="25" s="1"/>
  <c r="BJ66" i="25" s="1"/>
  <c r="BJ58" i="25"/>
  <c r="BK45" i="25"/>
  <c r="BK57" i="25" s="1"/>
  <c r="BI59" i="25"/>
  <c r="BI60" i="25" s="1"/>
  <c r="BU47" i="25"/>
  <c r="BK70" i="25" l="1"/>
  <c r="BK71" i="25" s="1"/>
  <c r="BK72" i="25" s="1"/>
  <c r="BK58" i="25"/>
  <c r="BL45" i="25"/>
  <c r="BL57" i="25" s="1"/>
  <c r="BK64" i="25"/>
  <c r="BJ59" i="25"/>
  <c r="BJ60" i="25" s="1"/>
  <c r="BV47" i="25"/>
  <c r="BT53" i="25"/>
  <c r="BO24" i="25"/>
  <c r="BN51" i="25"/>
  <c r="BU50" i="25"/>
  <c r="BU48" i="25"/>
  <c r="BM54" i="25"/>
  <c r="BM55" i="25" s="1"/>
  <c r="BM31" i="25"/>
  <c r="BU53" i="25" l="1"/>
  <c r="BN54" i="25"/>
  <c r="BN55" i="25" s="1"/>
  <c r="BN31" i="25"/>
  <c r="BO51" i="25"/>
  <c r="BP24" i="25"/>
  <c r="BV50" i="25"/>
  <c r="BV48" i="25"/>
  <c r="J6" i="25"/>
  <c r="K6" i="25" s="1"/>
  <c r="BK65" i="25"/>
  <c r="BK66" i="25" s="1"/>
  <c r="BL64" i="25"/>
  <c r="BL65" i="25" s="1"/>
  <c r="BL66" i="25" s="1"/>
  <c r="BM45" i="25"/>
  <c r="BM57" i="25" s="1"/>
  <c r="BL70" i="25"/>
  <c r="BL71" i="25" s="1"/>
  <c r="BL72" i="25" s="1"/>
  <c r="BL58" i="25"/>
  <c r="BK59" i="25"/>
  <c r="BK60" i="25" s="1"/>
  <c r="J5" i="25"/>
  <c r="K5" i="25" s="1"/>
  <c r="BW47" i="25"/>
  <c r="BN45" i="25" l="1"/>
  <c r="BN57" i="25" s="1"/>
  <c r="BM64" i="25"/>
  <c r="BM65" i="25" s="1"/>
  <c r="BM66" i="25" s="1"/>
  <c r="BM70" i="25"/>
  <c r="BM71" i="25" s="1"/>
  <c r="BM72" i="25" s="1"/>
  <c r="BM58" i="25"/>
  <c r="BV53" i="25"/>
  <c r="BP51" i="25"/>
  <c r="BQ24" i="25"/>
  <c r="BO54" i="25"/>
  <c r="BO55" i="25" s="1"/>
  <c r="BO31" i="25"/>
  <c r="BW50" i="25"/>
  <c r="BW48" i="25"/>
  <c r="BL59" i="25"/>
  <c r="BL60" i="25" s="1"/>
  <c r="BX47" i="25"/>
  <c r="BW53" i="25" l="1"/>
  <c r="BQ51" i="25"/>
  <c r="BR24" i="25"/>
  <c r="BP54" i="25"/>
  <c r="BP55" i="25" s="1"/>
  <c r="BP31" i="25"/>
  <c r="BY47" i="25"/>
  <c r="BM59" i="25"/>
  <c r="BM60" i="25" s="1"/>
  <c r="BX48" i="25"/>
  <c r="BX50" i="25"/>
  <c r="BO45" i="25"/>
  <c r="BO57" i="25" s="1"/>
  <c r="BN70" i="25"/>
  <c r="BN71" i="25" s="1"/>
  <c r="BN72" i="25" s="1"/>
  <c r="BN64" i="25"/>
  <c r="BN65" i="25" s="1"/>
  <c r="BN66" i="25" s="1"/>
  <c r="BN58" i="25"/>
  <c r="BO58" i="25" l="1"/>
  <c r="BP45" i="25"/>
  <c r="BP57" i="25" s="1"/>
  <c r="BO64" i="25"/>
  <c r="BO65" i="25" s="1"/>
  <c r="BO66" i="25" s="1"/>
  <c r="BO70" i="25"/>
  <c r="BO71" i="25" s="1"/>
  <c r="BO72" i="25" s="1"/>
  <c r="BX53" i="25"/>
  <c r="BY48" i="25"/>
  <c r="BY50" i="25"/>
  <c r="BR51" i="25"/>
  <c r="BS24" i="25"/>
  <c r="BQ54" i="25"/>
  <c r="BQ55" i="25" s="1"/>
  <c r="BQ31" i="25"/>
  <c r="BZ47" i="25"/>
  <c r="BN61" i="25"/>
  <c r="BN59" i="25"/>
  <c r="BN60" i="25" s="1"/>
  <c r="BZ48" i="25" l="1"/>
  <c r="BZ50" i="25"/>
  <c r="BS51" i="25"/>
  <c r="BT24" i="25"/>
  <c r="BR54" i="25"/>
  <c r="BR55" i="25" s="1"/>
  <c r="BR31" i="25"/>
  <c r="BY53" i="25"/>
  <c r="BQ45" i="25"/>
  <c r="BQ57" i="25" s="1"/>
  <c r="BP64" i="25"/>
  <c r="BP65" i="25" s="1"/>
  <c r="BP66" i="25" s="1"/>
  <c r="BP70" i="25"/>
  <c r="BP71" i="25" s="1"/>
  <c r="BP72" i="25" s="1"/>
  <c r="BP58" i="25"/>
  <c r="BO59" i="25"/>
  <c r="BO60" i="25" s="1"/>
  <c r="CA47" i="25"/>
  <c r="BO61" i="25"/>
  <c r="BP59" i="25" l="1"/>
  <c r="BP60" i="25" s="1"/>
  <c r="CB47" i="25"/>
  <c r="BP61" i="25"/>
  <c r="BQ58" i="25"/>
  <c r="BR45" i="25"/>
  <c r="BR57" i="25" s="1"/>
  <c r="BQ64" i="25"/>
  <c r="BQ65" i="25" s="1"/>
  <c r="BQ66" i="25" s="1"/>
  <c r="BQ70" i="25"/>
  <c r="BQ71" i="25" s="1"/>
  <c r="BQ72" i="25" s="1"/>
  <c r="BT51" i="25"/>
  <c r="BU24" i="25"/>
  <c r="BS54" i="25"/>
  <c r="BS55" i="25" s="1"/>
  <c r="BS31" i="25"/>
  <c r="BZ53" i="25"/>
  <c r="CA48" i="25"/>
  <c r="CA50" i="25"/>
  <c r="BU51" i="25" l="1"/>
  <c r="BV24" i="25"/>
  <c r="BT54" i="25"/>
  <c r="BT55" i="25" s="1"/>
  <c r="BT31" i="25"/>
  <c r="BR58" i="25"/>
  <c r="BR64" i="25"/>
  <c r="BR65" i="25" s="1"/>
  <c r="BR66" i="25" s="1"/>
  <c r="BR70" i="25"/>
  <c r="BS45" i="25"/>
  <c r="BS57" i="25" s="1"/>
  <c r="CC47" i="25"/>
  <c r="BQ61" i="25"/>
  <c r="BQ59" i="25"/>
  <c r="BQ60" i="25" s="1"/>
  <c r="CA53" i="25"/>
  <c r="CB48" i="25"/>
  <c r="CB50" i="25"/>
  <c r="BS64" i="25" l="1"/>
  <c r="BS65" i="25" s="1"/>
  <c r="BS66" i="25" s="1"/>
  <c r="BS70" i="25"/>
  <c r="BS58" i="25"/>
  <c r="BT45" i="25"/>
  <c r="BT57" i="25" s="1"/>
  <c r="CB53" i="25"/>
  <c r="BU54" i="25"/>
  <c r="BU55" i="25" s="1"/>
  <c r="BU31" i="25"/>
  <c r="CC50" i="25"/>
  <c r="CC48" i="25"/>
  <c r="CD47" i="25"/>
  <c r="BR61" i="25"/>
  <c r="BR59" i="25"/>
  <c r="BR60" i="25" s="1"/>
  <c r="CD18" i="25"/>
  <c r="CH18" i="25"/>
  <c r="CG18" i="25"/>
  <c r="CF18" i="25"/>
  <c r="BV51" i="25"/>
  <c r="CE18" i="25"/>
  <c r="CC18" i="25"/>
  <c r="CB18" i="25"/>
  <c r="CA18" i="25"/>
  <c r="BZ18" i="25"/>
  <c r="BY18" i="25"/>
  <c r="BX18" i="25"/>
  <c r="BW18" i="25"/>
  <c r="BW24" i="25" s="1"/>
  <c r="BW51" i="25" l="1"/>
  <c r="BX24" i="25"/>
  <c r="CD48" i="25"/>
  <c r="CD50" i="25"/>
  <c r="CC53" i="25"/>
  <c r="BV54" i="25"/>
  <c r="BV55" i="25" s="1"/>
  <c r="BV31" i="25"/>
  <c r="BT58" i="25"/>
  <c r="BT64" i="25"/>
  <c r="BT65" i="25" s="1"/>
  <c r="BT66" i="25" s="1"/>
  <c r="BT70" i="25"/>
  <c r="BU45" i="25"/>
  <c r="BU57" i="25" s="1"/>
  <c r="BS61" i="25"/>
  <c r="BS59" i="25"/>
  <c r="BS60" i="25" s="1"/>
  <c r="I5" i="25" s="1"/>
  <c r="CE47" i="25"/>
  <c r="BV45" i="25" l="1"/>
  <c r="BV57" i="25" s="1"/>
  <c r="BU64" i="25"/>
  <c r="BU65" i="25" s="1"/>
  <c r="BU66" i="25" s="1"/>
  <c r="BU70" i="25"/>
  <c r="BU58" i="25"/>
  <c r="BT61" i="25"/>
  <c r="BT59" i="25"/>
  <c r="BT60" i="25" s="1"/>
  <c r="CF47" i="25"/>
  <c r="CD53" i="25"/>
  <c r="CE48" i="25"/>
  <c r="CE50" i="25"/>
  <c r="BX51" i="25"/>
  <c r="BY24" i="25"/>
  <c r="I6" i="25"/>
  <c r="L6" i="25" s="1"/>
  <c r="L5" i="25"/>
  <c r="BW54" i="25"/>
  <c r="BW55" i="25" s="1"/>
  <c r="BW31" i="25"/>
  <c r="CF48" i="25" l="1"/>
  <c r="CF50" i="25"/>
  <c r="BY51" i="25"/>
  <c r="BZ24" i="25"/>
  <c r="BX54" i="25"/>
  <c r="BX55" i="25" s="1"/>
  <c r="BX31" i="25"/>
  <c r="CE53" i="25"/>
  <c r="BU61" i="25"/>
  <c r="BU59" i="25"/>
  <c r="BU60" i="25" s="1"/>
  <c r="CG47" i="25"/>
  <c r="BW45" i="25"/>
  <c r="BW57" i="25" s="1"/>
  <c r="BV64" i="25"/>
  <c r="BV65" i="25" s="1"/>
  <c r="BV66" i="25" s="1"/>
  <c r="BV70" i="25"/>
  <c r="BV58" i="25"/>
  <c r="BW70" i="25" l="1"/>
  <c r="BW64" i="25"/>
  <c r="BW65" i="25" s="1"/>
  <c r="BW66" i="25" s="1"/>
  <c r="BX45" i="25"/>
  <c r="BX57" i="25" s="1"/>
  <c r="BW58" i="25"/>
  <c r="CG48" i="25"/>
  <c r="CG50" i="25"/>
  <c r="CA24" i="25"/>
  <c r="BZ51" i="25"/>
  <c r="BY54" i="25"/>
  <c r="BY55" i="25" s="1"/>
  <c r="BY31" i="25"/>
  <c r="CF53" i="25"/>
  <c r="CH47" i="25"/>
  <c r="BV61" i="25"/>
  <c r="BV59" i="25"/>
  <c r="BV60" i="25" s="1"/>
  <c r="BZ54" i="25" l="1"/>
  <c r="BZ55" i="25" s="1"/>
  <c r="BZ31" i="25"/>
  <c r="CH50" i="25"/>
  <c r="CH48" i="25"/>
  <c r="CB24" i="25"/>
  <c r="CA51" i="25"/>
  <c r="CG53" i="25"/>
  <c r="BW59" i="25"/>
  <c r="BW60" i="25" s="1"/>
  <c r="BW61" i="25"/>
  <c r="CI47" i="25"/>
  <c r="BX70" i="25"/>
  <c r="BX64" i="25"/>
  <c r="BX65" i="25" s="1"/>
  <c r="BX66" i="25" s="1"/>
  <c r="BY45" i="25"/>
  <c r="BY57" i="25" s="1"/>
  <c r="BX58" i="25"/>
  <c r="CI50" i="25" l="1"/>
  <c r="CI48" i="25"/>
  <c r="CA54" i="25"/>
  <c r="CA55" i="25" s="1"/>
  <c r="CA31" i="25"/>
  <c r="CC24" i="25"/>
  <c r="CB51" i="25"/>
  <c r="CH53" i="25"/>
  <c r="BX59" i="25"/>
  <c r="BX60" i="25" s="1"/>
  <c r="BX61" i="25"/>
  <c r="CJ47" i="25"/>
  <c r="BY70" i="25"/>
  <c r="BY58" i="25"/>
  <c r="BY64" i="25"/>
  <c r="BY65" i="25" s="1"/>
  <c r="BY66" i="25" s="1"/>
  <c r="BZ45" i="25"/>
  <c r="BZ57" i="25" s="1"/>
  <c r="BY59" i="25" l="1"/>
  <c r="BY60" i="25" s="1"/>
  <c r="BY61" i="25"/>
  <c r="CK47" i="25"/>
  <c r="CJ50" i="25"/>
  <c r="CJ48" i="25"/>
  <c r="CB54" i="25"/>
  <c r="CB55" i="25" s="1"/>
  <c r="CB31" i="25"/>
  <c r="CD24" i="25"/>
  <c r="CC51" i="25"/>
  <c r="BZ70" i="25"/>
  <c r="BZ58" i="25"/>
  <c r="BZ64" i="25"/>
  <c r="BZ65" i="25" s="1"/>
  <c r="BZ66" i="25" s="1"/>
  <c r="CA45" i="25"/>
  <c r="CA57" i="25" s="1"/>
  <c r="CI53" i="25"/>
  <c r="CB45" i="25" l="1"/>
  <c r="CB57" i="25" s="1"/>
  <c r="CA64" i="25"/>
  <c r="CA65" i="25" s="1"/>
  <c r="CA66" i="25" s="1"/>
  <c r="CA70" i="25"/>
  <c r="CA58" i="25"/>
  <c r="BZ59" i="25"/>
  <c r="BZ60" i="25" s="1"/>
  <c r="BZ61" i="25"/>
  <c r="CL47" i="25"/>
  <c r="CC54" i="25"/>
  <c r="CC55" i="25" s="1"/>
  <c r="CC31" i="25"/>
  <c r="CD51" i="25"/>
  <c r="CE24" i="25"/>
  <c r="CJ53" i="25"/>
  <c r="CK50" i="25"/>
  <c r="CK48" i="25"/>
  <c r="CK53" i="25" l="1"/>
  <c r="CE51" i="25"/>
  <c r="CF24" i="25"/>
  <c r="CD54" i="25"/>
  <c r="CD55" i="25" s="1"/>
  <c r="CD31" i="25"/>
  <c r="CL50" i="25"/>
  <c r="CL48" i="25"/>
  <c r="CA61" i="25"/>
  <c r="CA59" i="25"/>
  <c r="CA60" i="25" s="1"/>
  <c r="CM47" i="25"/>
  <c r="CB64" i="25"/>
  <c r="CB65" i="25" s="1"/>
  <c r="CB66" i="25" s="1"/>
  <c r="CC45" i="25"/>
  <c r="CC57" i="25" s="1"/>
  <c r="CB70" i="25"/>
  <c r="CB58" i="25"/>
  <c r="CC58" i="25" l="1"/>
  <c r="CC64" i="25"/>
  <c r="CC65" i="25" s="1"/>
  <c r="CC66" i="25" s="1"/>
  <c r="CD45" i="25"/>
  <c r="CD57" i="25" s="1"/>
  <c r="CC70" i="25"/>
  <c r="CM50" i="25"/>
  <c r="CM48" i="25"/>
  <c r="CL53" i="25"/>
  <c r="CG24" i="25"/>
  <c r="CF51" i="25"/>
  <c r="CE54" i="25"/>
  <c r="CE55" i="25" s="1"/>
  <c r="CE31" i="25"/>
  <c r="CB61" i="25"/>
  <c r="CN47" i="25"/>
  <c r="CB59" i="25"/>
  <c r="CB60" i="25" s="1"/>
  <c r="CF54" i="25" l="1"/>
  <c r="CF55" i="25" s="1"/>
  <c r="CF31" i="25"/>
  <c r="CM53" i="25"/>
  <c r="CD64" i="25"/>
  <c r="CD65" i="25" s="1"/>
  <c r="CD66" i="25" s="1"/>
  <c r="CD70" i="25"/>
  <c r="CD58" i="25"/>
  <c r="CE45" i="25"/>
  <c r="CE57" i="25" s="1"/>
  <c r="CN50" i="25"/>
  <c r="CN48" i="25"/>
  <c r="CH24" i="25"/>
  <c r="CG51" i="25"/>
  <c r="CO47" i="25"/>
  <c r="CC61" i="25"/>
  <c r="CC59" i="25"/>
  <c r="CC60" i="25" s="1"/>
  <c r="CG54" i="25" l="1"/>
  <c r="CG55" i="25" s="1"/>
  <c r="CG31" i="25"/>
  <c r="CN53" i="25"/>
  <c r="CO48" i="25"/>
  <c r="CO50" i="25"/>
  <c r="CR18" i="25"/>
  <c r="CI18" i="25"/>
  <c r="CI24" i="25" s="1"/>
  <c r="CT18" i="25"/>
  <c r="CS18" i="25"/>
  <c r="CQ18" i="25"/>
  <c r="CP18" i="25"/>
  <c r="CO18" i="25"/>
  <c r="CN18" i="25"/>
  <c r="CH51" i="25"/>
  <c r="CM18" i="25"/>
  <c r="CL18" i="25"/>
  <c r="CK18" i="25"/>
  <c r="CJ18" i="25"/>
  <c r="CE70" i="25"/>
  <c r="CE64" i="25"/>
  <c r="CE65" i="25" s="1"/>
  <c r="CE66" i="25" s="1"/>
  <c r="CE58" i="25"/>
  <c r="CF45" i="25"/>
  <c r="CF57" i="25" s="1"/>
  <c r="CP47" i="25"/>
  <c r="CD61" i="25"/>
  <c r="CD59" i="25"/>
  <c r="CD60" i="25" s="1"/>
  <c r="CI51" i="25" l="1"/>
  <c r="CJ24" i="25"/>
  <c r="CF64" i="25"/>
  <c r="CF65" i="25" s="1"/>
  <c r="CF66" i="25" s="1"/>
  <c r="CF70" i="25"/>
  <c r="CF58" i="25"/>
  <c r="CG45" i="25"/>
  <c r="CG57" i="25" s="1"/>
  <c r="CP48" i="25"/>
  <c r="CP50" i="25"/>
  <c r="CE59" i="25"/>
  <c r="CE60" i="25" s="1"/>
  <c r="CQ47" i="25"/>
  <c r="CE61" i="25"/>
  <c r="CO53" i="25"/>
  <c r="CH54" i="25"/>
  <c r="CH55" i="25" s="1"/>
  <c r="CH31" i="25"/>
  <c r="CQ48" i="25" l="1"/>
  <c r="CQ50" i="25"/>
  <c r="CP53" i="25"/>
  <c r="CG58" i="25"/>
  <c r="CG64" i="25"/>
  <c r="CG65" i="25" s="1"/>
  <c r="CG66" i="25" s="1"/>
  <c r="CG70" i="25"/>
  <c r="CH45" i="25"/>
  <c r="CH57" i="25" s="1"/>
  <c r="CF59" i="25"/>
  <c r="CF60" i="25" s="1"/>
  <c r="CR47" i="25"/>
  <c r="CF61" i="25"/>
  <c r="CJ51" i="25"/>
  <c r="CK24" i="25"/>
  <c r="CI54" i="25"/>
  <c r="CI55" i="25" s="1"/>
  <c r="CI31" i="25"/>
  <c r="CK51" i="25" l="1"/>
  <c r="CL24" i="25"/>
  <c r="CJ54" i="25"/>
  <c r="CJ55" i="25" s="1"/>
  <c r="CJ31" i="25"/>
  <c r="CR48" i="25"/>
  <c r="CR50" i="25"/>
  <c r="CH58" i="25"/>
  <c r="CH70" i="25"/>
  <c r="CI45" i="25"/>
  <c r="CI57" i="25" s="1"/>
  <c r="CH64" i="25"/>
  <c r="CH65" i="25" s="1"/>
  <c r="CH66" i="25" s="1"/>
  <c r="CS47" i="25"/>
  <c r="CG59" i="25"/>
  <c r="CG60" i="25" s="1"/>
  <c r="CG61" i="25"/>
  <c r="CQ53" i="25"/>
  <c r="CS48" i="25" l="1"/>
  <c r="CS50" i="25"/>
  <c r="CI58" i="25"/>
  <c r="CJ45" i="25"/>
  <c r="CJ57" i="25" s="1"/>
  <c r="CI70" i="25"/>
  <c r="CI64" i="25"/>
  <c r="CI65" i="25" s="1"/>
  <c r="CI66" i="25" s="1"/>
  <c r="CH61" i="25"/>
  <c r="CT47" i="25"/>
  <c r="CH59" i="25"/>
  <c r="CH60" i="25" s="1"/>
  <c r="CR53" i="25"/>
  <c r="CL51" i="25"/>
  <c r="CM24" i="25"/>
  <c r="CK54" i="25"/>
  <c r="CK55" i="25" s="1"/>
  <c r="CK31" i="25"/>
  <c r="CL54" i="25" l="1"/>
  <c r="CL55" i="25" s="1"/>
  <c r="CL31" i="25"/>
  <c r="CM51" i="25"/>
  <c r="CN24" i="25"/>
  <c r="CT48" i="25"/>
  <c r="CT50" i="25"/>
  <c r="CJ58" i="25"/>
  <c r="CK45" i="25"/>
  <c r="CK57" i="25" s="1"/>
  <c r="CJ70" i="25"/>
  <c r="CJ64" i="25"/>
  <c r="CJ65" i="25" s="1"/>
  <c r="CJ66" i="25" s="1"/>
  <c r="CI61" i="25"/>
  <c r="CU47" i="25"/>
  <c r="CI59" i="25"/>
  <c r="CI60" i="25" s="1"/>
  <c r="CS53" i="25"/>
  <c r="CU48" i="25" l="1"/>
  <c r="CU50" i="25"/>
  <c r="CK58" i="25"/>
  <c r="CL45" i="25"/>
  <c r="CL57" i="25" s="1"/>
  <c r="CK64" i="25"/>
  <c r="CK65" i="25" s="1"/>
  <c r="CK66" i="25" s="1"/>
  <c r="CK70" i="25"/>
  <c r="CV47" i="25"/>
  <c r="CJ59" i="25"/>
  <c r="CJ60" i="25" s="1"/>
  <c r="CJ61" i="25"/>
  <c r="CT53" i="25"/>
  <c r="CN51" i="25"/>
  <c r="CO24" i="25"/>
  <c r="CM54" i="25"/>
  <c r="CM55" i="25" s="1"/>
  <c r="CM31" i="25"/>
  <c r="CN54" i="25" l="1"/>
  <c r="CN55" i="25" s="1"/>
  <c r="CN31" i="25"/>
  <c r="CP24" i="25"/>
  <c r="CO51" i="25"/>
  <c r="CV48" i="25"/>
  <c r="CV50" i="25"/>
  <c r="CL70" i="25"/>
  <c r="CL64" i="25"/>
  <c r="CL65" i="25" s="1"/>
  <c r="CL66" i="25" s="1"/>
  <c r="CM45" i="25"/>
  <c r="CM57" i="25" s="1"/>
  <c r="CL58" i="25"/>
  <c r="CK59" i="25"/>
  <c r="CK60" i="25" s="1"/>
  <c r="CW47" i="25"/>
  <c r="CK61" i="25"/>
  <c r="CU53" i="25"/>
  <c r="CL61" i="25" l="1"/>
  <c r="CL59" i="25"/>
  <c r="CL60" i="25" s="1"/>
  <c r="CX47" i="25"/>
  <c r="CW50" i="25"/>
  <c r="CW48" i="25"/>
  <c r="CM70" i="25"/>
  <c r="CM64" i="25"/>
  <c r="CM65" i="25" s="1"/>
  <c r="CM66" i="25" s="1"/>
  <c r="CN45" i="25"/>
  <c r="CN57" i="25" s="1"/>
  <c r="CM58" i="25"/>
  <c r="CV53" i="25"/>
  <c r="CO54" i="25"/>
  <c r="CO55" i="25" s="1"/>
  <c r="CO31" i="25"/>
  <c r="CQ24" i="25"/>
  <c r="CP51" i="25"/>
  <c r="CR24" i="25" l="1"/>
  <c r="CQ51" i="25"/>
  <c r="CM59" i="25"/>
  <c r="CM60" i="25" s="1"/>
  <c r="CM61" i="25"/>
  <c r="CY47" i="25"/>
  <c r="CO45" i="25"/>
  <c r="CO57" i="25" s="1"/>
  <c r="CN64" i="25"/>
  <c r="CN65" i="25" s="1"/>
  <c r="CN66" i="25" s="1"/>
  <c r="CN70" i="25"/>
  <c r="CN58" i="25"/>
  <c r="CW53" i="25"/>
  <c r="CX50" i="25"/>
  <c r="CX48" i="25"/>
  <c r="CP54" i="25"/>
  <c r="CP55" i="25" s="1"/>
  <c r="CP31" i="25"/>
  <c r="CX53" i="25" l="1"/>
  <c r="CN61" i="25"/>
  <c r="CN59" i="25"/>
  <c r="CN60" i="25" s="1"/>
  <c r="CZ47" i="25"/>
  <c r="CP45" i="25"/>
  <c r="CP57" i="25" s="1"/>
  <c r="CO70" i="25"/>
  <c r="CO58" i="25"/>
  <c r="CO64" i="25"/>
  <c r="CO65" i="25" s="1"/>
  <c r="CO66" i="25" s="1"/>
  <c r="CY50" i="25"/>
  <c r="CY48" i="25"/>
  <c r="CQ54" i="25"/>
  <c r="CQ55" i="25" s="1"/>
  <c r="CQ31" i="25"/>
  <c r="CR51" i="25"/>
  <c r="CS24" i="25"/>
  <c r="CY53" i="25" l="1"/>
  <c r="CO61" i="25"/>
  <c r="DA47" i="25"/>
  <c r="CO59" i="25"/>
  <c r="CO60" i="25" s="1"/>
  <c r="CP70" i="25"/>
  <c r="CQ45" i="25"/>
  <c r="CQ57" i="25" s="1"/>
  <c r="CP58" i="25"/>
  <c r="CP64" i="25"/>
  <c r="CP65" i="25" s="1"/>
  <c r="CP66" i="25" s="1"/>
  <c r="CZ48" i="25"/>
  <c r="CZ50" i="25"/>
  <c r="CT24" i="25"/>
  <c r="CS51" i="25"/>
  <c r="CR54" i="25"/>
  <c r="CR55" i="25" s="1"/>
  <c r="CR31" i="25"/>
  <c r="DF18" i="25" l="1"/>
  <c r="CW18" i="25"/>
  <c r="CV18" i="25"/>
  <c r="CT51" i="25"/>
  <c r="CU18" i="25"/>
  <c r="DA18" i="25"/>
  <c r="CZ18" i="25"/>
  <c r="CY18" i="25"/>
  <c r="CX18" i="25"/>
  <c r="CU24" i="25"/>
  <c r="DE18" i="25"/>
  <c r="DB18" i="25"/>
  <c r="DD18" i="25"/>
  <c r="DC18" i="25"/>
  <c r="CZ53" i="25"/>
  <c r="CQ58" i="25"/>
  <c r="CR45" i="25"/>
  <c r="CR57" i="25" s="1"/>
  <c r="CQ64" i="25"/>
  <c r="CQ65" i="25" s="1"/>
  <c r="CQ66" i="25" s="1"/>
  <c r="CQ70" i="25"/>
  <c r="CS54" i="25"/>
  <c r="CS55" i="25" s="1"/>
  <c r="CS31" i="25"/>
  <c r="CP61" i="25"/>
  <c r="CP59" i="25"/>
  <c r="CP60" i="25" s="1"/>
  <c r="DB47" i="25"/>
  <c r="DA48" i="25"/>
  <c r="DA50" i="25"/>
  <c r="DA53" i="25" l="1"/>
  <c r="DB50" i="25"/>
  <c r="DB48" i="25"/>
  <c r="CU51" i="25"/>
  <c r="CV24" i="25"/>
  <c r="CS45" i="25"/>
  <c r="CS57" i="25" s="1"/>
  <c r="CR64" i="25"/>
  <c r="CR65" i="25" s="1"/>
  <c r="CR66" i="25" s="1"/>
  <c r="CR58" i="25"/>
  <c r="CR70" i="25"/>
  <c r="CT54" i="25"/>
  <c r="CT55" i="25" s="1"/>
  <c r="CT31" i="25"/>
  <c r="CQ61" i="25"/>
  <c r="CQ59" i="25"/>
  <c r="CQ60" i="25" s="1"/>
  <c r="DC47" i="25"/>
  <c r="CR61" i="25" l="1"/>
  <c r="CR59" i="25"/>
  <c r="CR60" i="25" s="1"/>
  <c r="DD47" i="25"/>
  <c r="CS64" i="25"/>
  <c r="CS65" i="25" s="1"/>
  <c r="CS66" i="25" s="1"/>
  <c r="CS58" i="25"/>
  <c r="CT45" i="25"/>
  <c r="CT57" i="25" s="1"/>
  <c r="CS70" i="25"/>
  <c r="CV51" i="25"/>
  <c r="CW24" i="25"/>
  <c r="CU54" i="25"/>
  <c r="CU55" i="25" s="1"/>
  <c r="CU31" i="25"/>
  <c r="DB53" i="25"/>
  <c r="DC50" i="25"/>
  <c r="DC48" i="25"/>
  <c r="CW51" i="25" l="1"/>
  <c r="CX24" i="25"/>
  <c r="CV54" i="25"/>
  <c r="CV55" i="25" s="1"/>
  <c r="CV31" i="25"/>
  <c r="CT64" i="25"/>
  <c r="CT65" i="25" s="1"/>
  <c r="CT66" i="25" s="1"/>
  <c r="CT70" i="25"/>
  <c r="CT58" i="25"/>
  <c r="CU45" i="25"/>
  <c r="CU57" i="25" s="1"/>
  <c r="CS59" i="25"/>
  <c r="CS60" i="25" s="1"/>
  <c r="DE47" i="25"/>
  <c r="CS61" i="25"/>
  <c r="DD48" i="25"/>
  <c r="DD50" i="25"/>
  <c r="DC53" i="25"/>
  <c r="DD53" i="25" l="1"/>
  <c r="DE50" i="25"/>
  <c r="DE48" i="25"/>
  <c r="CU64" i="25"/>
  <c r="CU65" i="25" s="1"/>
  <c r="CU66" i="25" s="1"/>
  <c r="CU70" i="25"/>
  <c r="CU58" i="25"/>
  <c r="CV45" i="25"/>
  <c r="CV57" i="25" s="1"/>
  <c r="DF47" i="25"/>
  <c r="CT61" i="25"/>
  <c r="CT59" i="25"/>
  <c r="CT60" i="25" s="1"/>
  <c r="CX51" i="25"/>
  <c r="CY24" i="25"/>
  <c r="CW54" i="25"/>
  <c r="CW55" i="25" s="1"/>
  <c r="CW31" i="25"/>
  <c r="CX54" i="25" l="1"/>
  <c r="CX55" i="25" s="1"/>
  <c r="CX31" i="25"/>
  <c r="CY51" i="25"/>
  <c r="CZ24" i="25"/>
  <c r="DF50" i="25"/>
  <c r="DF48" i="25"/>
  <c r="CV64" i="25"/>
  <c r="CV65" i="25" s="1"/>
  <c r="CV66" i="25" s="1"/>
  <c r="CV70" i="25"/>
  <c r="CV58" i="25"/>
  <c r="CW45" i="25"/>
  <c r="CW57" i="25" s="1"/>
  <c r="CU59" i="25"/>
  <c r="CU60" i="25" s="1"/>
  <c r="DG47" i="25"/>
  <c r="CU61" i="25"/>
  <c r="DE53" i="25"/>
  <c r="CW58" i="25" l="1"/>
  <c r="CW70" i="25"/>
  <c r="CW64" i="25"/>
  <c r="CW65" i="25" s="1"/>
  <c r="CW66" i="25" s="1"/>
  <c r="CX45" i="25"/>
  <c r="CX57" i="25" s="1"/>
  <c r="DG50" i="25"/>
  <c r="DG48" i="25"/>
  <c r="CV59" i="25"/>
  <c r="CV60" i="25" s="1"/>
  <c r="DH47" i="25"/>
  <c r="CV61" i="25"/>
  <c r="DF53" i="25"/>
  <c r="DA24" i="25"/>
  <c r="CZ51" i="25"/>
  <c r="CY54" i="25"/>
  <c r="CY55" i="25" s="1"/>
  <c r="CY31" i="25"/>
  <c r="CZ54" i="25" l="1"/>
  <c r="CZ55" i="25" s="1"/>
  <c r="CZ31" i="25"/>
  <c r="DG53" i="25"/>
  <c r="CX58" i="25"/>
  <c r="CX64" i="25"/>
  <c r="CX65" i="25" s="1"/>
  <c r="CX66" i="25" s="1"/>
  <c r="CX70" i="25"/>
  <c r="CY45" i="25"/>
  <c r="CY57" i="25" s="1"/>
  <c r="DA51" i="25"/>
  <c r="DB24" i="25"/>
  <c r="DH50" i="25"/>
  <c r="DH48" i="25"/>
  <c r="DI47" i="25"/>
  <c r="CW61" i="25"/>
  <c r="CW59" i="25"/>
  <c r="CW60" i="25" s="1"/>
  <c r="DI48" i="25" l="1"/>
  <c r="DI50" i="25"/>
  <c r="DA54" i="25"/>
  <c r="DA55" i="25" s="1"/>
  <c r="DA31" i="25"/>
  <c r="DH53" i="25"/>
  <c r="DB51" i="25"/>
  <c r="DC24" i="25"/>
  <c r="CY58" i="25"/>
  <c r="CY64" i="25"/>
  <c r="CY65" i="25" s="1"/>
  <c r="CY66" i="25" s="1"/>
  <c r="CY70" i="25"/>
  <c r="CZ45" i="25"/>
  <c r="CZ57" i="25" s="1"/>
  <c r="DJ47" i="25"/>
  <c r="CX61" i="25"/>
  <c r="CX59" i="25"/>
  <c r="CX60" i="25" s="1"/>
  <c r="CZ70" i="25" l="1"/>
  <c r="CZ64" i="25"/>
  <c r="CZ65" i="25" s="1"/>
  <c r="CZ66" i="25" s="1"/>
  <c r="CZ58" i="25"/>
  <c r="DA45" i="25"/>
  <c r="DA57" i="25" s="1"/>
  <c r="DJ48" i="25"/>
  <c r="DJ50" i="25"/>
  <c r="CY59" i="25"/>
  <c r="CY60" i="25" s="1"/>
  <c r="CY61" i="25"/>
  <c r="DK47" i="25"/>
  <c r="DD24" i="25"/>
  <c r="DC51" i="25"/>
  <c r="DB54" i="25"/>
  <c r="DB55" i="25" s="1"/>
  <c r="DB31" i="25"/>
  <c r="DI53" i="25"/>
  <c r="DC54" i="25" l="1"/>
  <c r="DC55" i="25" s="1"/>
  <c r="DC31" i="25"/>
  <c r="DE24" i="25"/>
  <c r="DD51" i="25"/>
  <c r="DK48" i="25"/>
  <c r="DK50" i="25"/>
  <c r="DJ53" i="25"/>
  <c r="DA64" i="25"/>
  <c r="DA65" i="25" s="1"/>
  <c r="DA66" i="25" s="1"/>
  <c r="DA70" i="25"/>
  <c r="DA58" i="25"/>
  <c r="DB45" i="25"/>
  <c r="DB57" i="25" s="1"/>
  <c r="DL47" i="25"/>
  <c r="CZ61" i="25"/>
  <c r="CZ59" i="25"/>
  <c r="CZ60" i="25" s="1"/>
  <c r="DM47" i="25" l="1"/>
  <c r="DA61" i="25"/>
  <c r="DA59" i="25"/>
  <c r="DA60" i="25" s="1"/>
  <c r="DL50" i="25"/>
  <c r="DL48" i="25"/>
  <c r="DB70" i="25"/>
  <c r="DB64" i="25"/>
  <c r="DB65" i="25" s="1"/>
  <c r="DB66" i="25" s="1"/>
  <c r="DB58" i="25"/>
  <c r="DC45" i="25"/>
  <c r="DC57" i="25" s="1"/>
  <c r="DK53" i="25"/>
  <c r="DD54" i="25"/>
  <c r="DD55" i="25" s="1"/>
  <c r="DD31" i="25"/>
  <c r="DF24" i="25"/>
  <c r="DE51" i="25"/>
  <c r="DD45" i="25" l="1"/>
  <c r="DD57" i="25" s="1"/>
  <c r="DC64" i="25"/>
  <c r="DC65" i="25" s="1"/>
  <c r="DC66" i="25" s="1"/>
  <c r="DC70" i="25"/>
  <c r="DC58" i="25"/>
  <c r="DB59" i="25"/>
  <c r="DB60" i="25" s="1"/>
  <c r="DB61" i="25"/>
  <c r="DN47" i="25"/>
  <c r="DL53" i="25"/>
  <c r="DE54" i="25"/>
  <c r="DE55" i="25" s="1"/>
  <c r="DE31" i="25"/>
  <c r="DF51" i="25"/>
  <c r="DG24" i="25"/>
  <c r="DL18" i="25"/>
  <c r="DK18" i="25"/>
  <c r="DJ18" i="25"/>
  <c r="DR18" i="25"/>
  <c r="DQ18" i="25"/>
  <c r="DP18" i="25"/>
  <c r="DO18" i="25"/>
  <c r="DN18" i="25"/>
  <c r="DM18" i="25"/>
  <c r="DI18" i="25"/>
  <c r="DH18" i="25"/>
  <c r="DG18" i="25"/>
  <c r="DM50" i="25"/>
  <c r="DM48" i="25"/>
  <c r="DF54" i="25" l="1"/>
  <c r="DF55" i="25" s="1"/>
  <c r="DF31" i="25"/>
  <c r="DH24" i="25"/>
  <c r="DG51" i="25"/>
  <c r="DM53" i="25"/>
  <c r="DN50" i="25"/>
  <c r="DN48" i="25"/>
  <c r="DC61" i="25"/>
  <c r="DO47" i="25"/>
  <c r="DC59" i="25"/>
  <c r="DC60" i="25" s="1"/>
  <c r="DE45" i="25"/>
  <c r="DE57" i="25" s="1"/>
  <c r="DD64" i="25"/>
  <c r="DD65" i="25" s="1"/>
  <c r="DD66" i="25" s="1"/>
  <c r="DD70" i="25"/>
  <c r="DD58" i="25"/>
  <c r="DE58" i="25" l="1"/>
  <c r="DE70" i="25"/>
  <c r="DF45" i="25"/>
  <c r="DF57" i="25" s="1"/>
  <c r="DE64" i="25"/>
  <c r="DE65" i="25" s="1"/>
  <c r="DE66" i="25" s="1"/>
  <c r="DO48" i="25"/>
  <c r="DO50" i="25"/>
  <c r="DN53" i="25"/>
  <c r="DG54" i="25"/>
  <c r="DG55" i="25" s="1"/>
  <c r="DG31" i="25"/>
  <c r="DI24" i="25"/>
  <c r="DH51" i="25"/>
  <c r="DD61" i="25"/>
  <c r="DP47" i="25"/>
  <c r="DD59" i="25"/>
  <c r="DD60" i="25" s="1"/>
  <c r="DH54" i="25" l="1"/>
  <c r="DH55" i="25" s="1"/>
  <c r="DH31" i="25"/>
  <c r="DI51" i="25"/>
  <c r="DJ24" i="25"/>
  <c r="DO53" i="25"/>
  <c r="DF70" i="25"/>
  <c r="DG45" i="25"/>
  <c r="DG57" i="25" s="1"/>
  <c r="DF58" i="25"/>
  <c r="DF64" i="25"/>
  <c r="DF65" i="25" s="1"/>
  <c r="DF66" i="25" s="1"/>
  <c r="DP48" i="25"/>
  <c r="DP50" i="25"/>
  <c r="DQ47" i="25"/>
  <c r="DE59" i="25"/>
  <c r="DE60" i="25" s="1"/>
  <c r="DE61" i="25"/>
  <c r="DQ48" i="25" l="1"/>
  <c r="DQ50" i="25"/>
  <c r="DH45" i="25"/>
  <c r="DH57" i="25" s="1"/>
  <c r="DG70" i="25"/>
  <c r="DG58" i="25"/>
  <c r="DG64" i="25"/>
  <c r="DG65" i="25" s="1"/>
  <c r="DG66" i="25" s="1"/>
  <c r="DP53" i="25"/>
  <c r="DF61" i="25"/>
  <c r="DR47" i="25"/>
  <c r="DF59" i="25"/>
  <c r="DF60" i="25" s="1"/>
  <c r="DJ51" i="25"/>
  <c r="DK24" i="25"/>
  <c r="DI54" i="25"/>
  <c r="DI55" i="25" s="1"/>
  <c r="DI31" i="25"/>
  <c r="DK51" i="25" l="1"/>
  <c r="DL24" i="25"/>
  <c r="DJ54" i="25"/>
  <c r="DJ55" i="25" s="1"/>
  <c r="DJ31" i="25"/>
  <c r="DR48" i="25"/>
  <c r="DR50" i="25"/>
  <c r="DG61" i="25"/>
  <c r="DG59" i="25"/>
  <c r="DG60" i="25" s="1"/>
  <c r="DS47" i="25"/>
  <c r="DH64" i="25"/>
  <c r="DH65" i="25" s="1"/>
  <c r="DH66" i="25" s="1"/>
  <c r="DI45" i="25"/>
  <c r="DI57" i="25" s="1"/>
  <c r="DH58" i="25"/>
  <c r="DH70" i="25"/>
  <c r="DQ53" i="25"/>
  <c r="DI64" i="25" l="1"/>
  <c r="DI65" i="25" s="1"/>
  <c r="DI66" i="25" s="1"/>
  <c r="DJ45" i="25"/>
  <c r="DJ57" i="25" s="1"/>
  <c r="DI58" i="25"/>
  <c r="DI70" i="25"/>
  <c r="DH61" i="25"/>
  <c r="DH59" i="25"/>
  <c r="DH60" i="25" s="1"/>
  <c r="DT47" i="25"/>
  <c r="DS50" i="25"/>
  <c r="DS48" i="25"/>
  <c r="DR53" i="25"/>
  <c r="DL51" i="25"/>
  <c r="DM24" i="25"/>
  <c r="DK54" i="25"/>
  <c r="DK55" i="25" s="1"/>
  <c r="DK31" i="25"/>
  <c r="DL54" i="25" l="1"/>
  <c r="DL55" i="25" s="1"/>
  <c r="DL31" i="25"/>
  <c r="DM51" i="25"/>
  <c r="DN24" i="25"/>
  <c r="DS53" i="25"/>
  <c r="DT50" i="25"/>
  <c r="DT48" i="25"/>
  <c r="DI61" i="25"/>
  <c r="DI59" i="25"/>
  <c r="DI60" i="25" s="1"/>
  <c r="DU47" i="25"/>
  <c r="DJ58" i="25"/>
  <c r="DK45" i="25"/>
  <c r="DK57" i="25" s="1"/>
  <c r="DJ64" i="25"/>
  <c r="DJ65" i="25" s="1"/>
  <c r="DJ66" i="25" s="1"/>
  <c r="DJ70" i="25"/>
  <c r="DK58" i="25" l="1"/>
  <c r="DK64" i="25"/>
  <c r="DK65" i="25" s="1"/>
  <c r="DK66" i="25" s="1"/>
  <c r="DL45" i="25"/>
  <c r="DL57" i="25" s="1"/>
  <c r="DK70" i="25"/>
  <c r="DV47" i="25"/>
  <c r="DJ61" i="25"/>
  <c r="DJ59" i="25"/>
  <c r="DJ60" i="25" s="1"/>
  <c r="DU50" i="25"/>
  <c r="DU48" i="25"/>
  <c r="DT53" i="25"/>
  <c r="DO24" i="25"/>
  <c r="DN51" i="25"/>
  <c r="DM54" i="25"/>
  <c r="DM55" i="25" s="1"/>
  <c r="DM31" i="25"/>
  <c r="DN54" i="25" l="1"/>
  <c r="DN55" i="25" s="1"/>
  <c r="DN31" i="25"/>
  <c r="DP24" i="25"/>
  <c r="DO51" i="25"/>
  <c r="DU53" i="25"/>
  <c r="DV50" i="25"/>
  <c r="DV48" i="25"/>
  <c r="DL64" i="25"/>
  <c r="DL65" i="25" s="1"/>
  <c r="DL66" i="25" s="1"/>
  <c r="DL70" i="25"/>
  <c r="DL58" i="25"/>
  <c r="DM45" i="25"/>
  <c r="DM57" i="25" s="1"/>
  <c r="DW47" i="25"/>
  <c r="DK59" i="25"/>
  <c r="DK60" i="25" s="1"/>
  <c r="DK61" i="25"/>
  <c r="DX47" i="25" l="1"/>
  <c r="DL59" i="25"/>
  <c r="DL60" i="25" s="1"/>
  <c r="DL61" i="25"/>
  <c r="DW48" i="25"/>
  <c r="DW50" i="25"/>
  <c r="DM58" i="25"/>
  <c r="DM64" i="25"/>
  <c r="DM65" i="25" s="1"/>
  <c r="DM66" i="25" s="1"/>
  <c r="DM70" i="25"/>
  <c r="DN45" i="25"/>
  <c r="DN57" i="25" s="1"/>
  <c r="DV53" i="25"/>
  <c r="DO54" i="25"/>
  <c r="DO55" i="25" s="1"/>
  <c r="DO31" i="25"/>
  <c r="DP51" i="25"/>
  <c r="DQ24" i="25"/>
  <c r="DN70" i="25" l="1"/>
  <c r="DN64" i="25"/>
  <c r="DN65" i="25" s="1"/>
  <c r="DN66" i="25" s="1"/>
  <c r="DN58" i="25"/>
  <c r="DO45" i="25"/>
  <c r="DO57" i="25" s="1"/>
  <c r="DM59" i="25"/>
  <c r="DM60" i="25" s="1"/>
  <c r="DM61" i="25"/>
  <c r="DY47" i="25"/>
  <c r="DW53" i="25"/>
  <c r="DQ51" i="25"/>
  <c r="DR24" i="25"/>
  <c r="DP54" i="25"/>
  <c r="DP55" i="25" s="1"/>
  <c r="DP31" i="25"/>
  <c r="DX48" i="25"/>
  <c r="DX50" i="25"/>
  <c r="DT18" i="25" l="1"/>
  <c r="EA18" i="25"/>
  <c r="DZ18" i="25"/>
  <c r="DY18" i="25"/>
  <c r="DS18" i="25"/>
  <c r="DS24" i="25"/>
  <c r="DR51" i="25"/>
  <c r="ED18" i="25"/>
  <c r="EC18" i="25"/>
  <c r="EB18" i="25"/>
  <c r="DX18" i="25"/>
  <c r="DW18" i="25"/>
  <c r="DV18" i="25"/>
  <c r="DU18" i="25"/>
  <c r="DQ54" i="25"/>
  <c r="DQ55" i="25" s="1"/>
  <c r="DQ31" i="25"/>
  <c r="DY48" i="25"/>
  <c r="DY50" i="25"/>
  <c r="DO58" i="25"/>
  <c r="DO64" i="25"/>
  <c r="DO65" i="25" s="1"/>
  <c r="DO66" i="25" s="1"/>
  <c r="DO70" i="25"/>
  <c r="DP45" i="25"/>
  <c r="DP57" i="25" s="1"/>
  <c r="DN61" i="25"/>
  <c r="DN59" i="25"/>
  <c r="DN60" i="25" s="1"/>
  <c r="DZ47" i="25"/>
  <c r="DX53" i="25"/>
  <c r="DZ50" i="25" l="1"/>
  <c r="DZ48" i="25"/>
  <c r="DP70" i="25"/>
  <c r="DP64" i="25"/>
  <c r="DP65" i="25" s="1"/>
  <c r="DP66" i="25" s="1"/>
  <c r="DP58" i="25"/>
  <c r="DQ45" i="25"/>
  <c r="DQ57" i="25" s="1"/>
  <c r="DR54" i="25"/>
  <c r="DR55" i="25" s="1"/>
  <c r="DR31" i="25"/>
  <c r="DO61" i="25"/>
  <c r="EA47" i="25"/>
  <c r="DO59" i="25"/>
  <c r="DO60" i="25" s="1"/>
  <c r="DT24" i="25"/>
  <c r="DS51" i="25"/>
  <c r="DY53" i="25"/>
  <c r="DS54" i="25" l="1"/>
  <c r="DS55" i="25" s="1"/>
  <c r="DS31" i="25"/>
  <c r="DT51" i="25"/>
  <c r="DU24" i="25"/>
  <c r="EA48" i="25"/>
  <c r="EA50" i="25"/>
  <c r="DQ70" i="25"/>
  <c r="DQ64" i="25"/>
  <c r="DQ65" i="25" s="1"/>
  <c r="DQ66" i="25" s="1"/>
  <c r="DR45" i="25"/>
  <c r="DR57" i="25" s="1"/>
  <c r="DQ58" i="25"/>
  <c r="EB47" i="25"/>
  <c r="DP61" i="25"/>
  <c r="DP59" i="25"/>
  <c r="DP60" i="25" s="1"/>
  <c r="DZ53" i="25"/>
  <c r="EB50" i="25" l="1"/>
  <c r="EB48" i="25"/>
  <c r="DQ61" i="25"/>
  <c r="DQ59" i="25"/>
  <c r="DQ60" i="25" s="1"/>
  <c r="EC47" i="25"/>
  <c r="DR64" i="25"/>
  <c r="DR65" i="25" s="1"/>
  <c r="DR66" i="25" s="1"/>
  <c r="DR70" i="25"/>
  <c r="DS45" i="25"/>
  <c r="DS57" i="25" s="1"/>
  <c r="DR58" i="25"/>
  <c r="EA53" i="25"/>
  <c r="DV24" i="25"/>
  <c r="DU51" i="25"/>
  <c r="DT54" i="25"/>
  <c r="DT55" i="25" s="1"/>
  <c r="DT31" i="25"/>
  <c r="DU54" i="25" l="1"/>
  <c r="DU55" i="25" s="1"/>
  <c r="DU31" i="25"/>
  <c r="DW24" i="25"/>
  <c r="DV51" i="25"/>
  <c r="ED47" i="25"/>
  <c r="DR61" i="25"/>
  <c r="DR59" i="25"/>
  <c r="DR60" i="25" s="1"/>
  <c r="DS58" i="25"/>
  <c r="DS64" i="25"/>
  <c r="DS65" i="25" s="1"/>
  <c r="DS66" i="25" s="1"/>
  <c r="DS70" i="25"/>
  <c r="DT45" i="25"/>
  <c r="DT57" i="25" s="1"/>
  <c r="EC50" i="25"/>
  <c r="EC48" i="25"/>
  <c r="EB53" i="25"/>
  <c r="EC53" i="25" l="1"/>
  <c r="DT64" i="25"/>
  <c r="DT65" i="25" s="1"/>
  <c r="DT66" i="25" s="1"/>
  <c r="DT70" i="25"/>
  <c r="DU45" i="25"/>
  <c r="DU57" i="25" s="1"/>
  <c r="DT58" i="25"/>
  <c r="DS61" i="25"/>
  <c r="DS59" i="25"/>
  <c r="DS60" i="25" s="1"/>
  <c r="ED50" i="25"/>
  <c r="ED48" i="25"/>
  <c r="DV54" i="25"/>
  <c r="DV55" i="25" s="1"/>
  <c r="DV31" i="25"/>
  <c r="DX24" i="25"/>
  <c r="DW51" i="25"/>
  <c r="DW54" i="25" l="1"/>
  <c r="DW55" i="25" s="1"/>
  <c r="DW31" i="25"/>
  <c r="DY24" i="25"/>
  <c r="DX51" i="25"/>
  <c r="ED53" i="25"/>
  <c r="DT61" i="25"/>
  <c r="DT59" i="25"/>
  <c r="DT60" i="25" s="1"/>
  <c r="DU70" i="25"/>
  <c r="DV45" i="25"/>
  <c r="DV57" i="25" s="1"/>
  <c r="DU64" i="25"/>
  <c r="DU65" i="25" s="1"/>
  <c r="DU66" i="25" s="1"/>
  <c r="DU58" i="25"/>
  <c r="DU61" i="25" l="1"/>
  <c r="DU59" i="25"/>
  <c r="DU60" i="25" s="1"/>
  <c r="DV70" i="25"/>
  <c r="DW45" i="25"/>
  <c r="DW57" i="25" s="1"/>
  <c r="DV64" i="25"/>
  <c r="DV65" i="25" s="1"/>
  <c r="DV66" i="25" s="1"/>
  <c r="DV58" i="25"/>
  <c r="DX54" i="25"/>
  <c r="DX55" i="25" s="1"/>
  <c r="DX31" i="25"/>
  <c r="DZ24" i="25"/>
  <c r="DY51" i="25"/>
  <c r="DY54" i="25" l="1"/>
  <c r="DY55" i="25" s="1"/>
  <c r="DY31" i="25"/>
  <c r="EA24" i="25"/>
  <c r="DZ51" i="25"/>
  <c r="DV61" i="25"/>
  <c r="DV59" i="25"/>
  <c r="DV60" i="25" s="1"/>
  <c r="DX45" i="25"/>
  <c r="DX57" i="25" s="1"/>
  <c r="DW64" i="25"/>
  <c r="DW65" i="25" s="1"/>
  <c r="DW66" i="25" s="1"/>
  <c r="DW70" i="25"/>
  <c r="DW58" i="25"/>
  <c r="DW61" i="25" l="1"/>
  <c r="DW59" i="25"/>
  <c r="DW60" i="25" s="1"/>
  <c r="DX64" i="25"/>
  <c r="DX65" i="25" s="1"/>
  <c r="DX66" i="25" s="1"/>
  <c r="DY45" i="25"/>
  <c r="DY57" i="25" s="1"/>
  <c r="DX70" i="25"/>
  <c r="DX58" i="25"/>
  <c r="DZ54" i="25"/>
  <c r="DZ55" i="25" s="1"/>
  <c r="DZ31" i="25"/>
  <c r="EA51" i="25"/>
  <c r="EB24" i="25"/>
  <c r="EA54" i="25" l="1"/>
  <c r="EA55" i="25" s="1"/>
  <c r="EA31" i="25"/>
  <c r="EB51" i="25"/>
  <c r="EC24" i="25"/>
  <c r="DX61" i="25"/>
  <c r="DX59" i="25"/>
  <c r="DX60" i="25" s="1"/>
  <c r="DY64" i="25"/>
  <c r="DY65" i="25" s="1"/>
  <c r="DY66" i="25" s="1"/>
  <c r="DZ45" i="25"/>
  <c r="DZ57" i="25" s="1"/>
  <c r="DY70" i="25"/>
  <c r="DY58" i="25"/>
  <c r="DY61" i="25" l="1"/>
  <c r="DY59" i="25"/>
  <c r="DY60" i="25" s="1"/>
  <c r="EA45" i="25"/>
  <c r="EA57" i="25" s="1"/>
  <c r="DZ58" i="25"/>
  <c r="DZ64" i="25"/>
  <c r="DZ65" i="25" s="1"/>
  <c r="DZ66" i="25" s="1"/>
  <c r="DZ70" i="25"/>
  <c r="EC51" i="25"/>
  <c r="ED24" i="25"/>
  <c r="ED51" i="25" s="1"/>
  <c r="EB54" i="25"/>
  <c r="EB55" i="25" s="1"/>
  <c r="EB31" i="25"/>
  <c r="ED54" i="25" l="1"/>
  <c r="ED55" i="25" s="1"/>
  <c r="ED31" i="25"/>
  <c r="EC54" i="25"/>
  <c r="EC55" i="25" s="1"/>
  <c r="EC31" i="25"/>
  <c r="DZ61" i="25"/>
  <c r="DZ59" i="25"/>
  <c r="DZ60" i="25" s="1"/>
  <c r="EA58" i="25"/>
  <c r="EA64" i="25"/>
  <c r="EA65" i="25" s="1"/>
  <c r="EA66" i="25" s="1"/>
  <c r="EA70" i="25"/>
  <c r="EB45" i="25"/>
  <c r="EB57" i="25" s="1"/>
  <c r="EB70" i="25" l="1"/>
  <c r="EB64" i="25"/>
  <c r="EB65" i="25" s="1"/>
  <c r="EB66" i="25" s="1"/>
  <c r="EB58" i="25"/>
  <c r="EC45" i="25"/>
  <c r="EC57" i="25" s="1"/>
  <c r="EA59" i="25"/>
  <c r="EA60" i="25" s="1"/>
  <c r="EA61" i="25"/>
  <c r="EC58" i="25" l="1"/>
  <c r="EC64" i="25"/>
  <c r="EC65" i="25" s="1"/>
  <c r="EC66" i="25" s="1"/>
  <c r="EC70" i="25"/>
  <c r="ED45" i="25"/>
  <c r="ED57" i="25" s="1"/>
  <c r="EB59" i="25"/>
  <c r="EB60" i="25" s="1"/>
  <c r="EB61" i="25"/>
  <c r="ED58" i="25" l="1"/>
  <c r="ED64" i="25"/>
  <c r="ED65" i="25" s="1"/>
  <c r="ED66" i="25" s="1"/>
  <c r="ED70" i="25"/>
  <c r="EC59" i="25"/>
  <c r="EC60" i="25" s="1"/>
  <c r="EC61" i="25"/>
  <c r="ED61" i="25" l="1"/>
  <c r="ED59" i="25"/>
  <c r="ED60" i="25" s="1"/>
  <c r="B74" i="24" l="1"/>
  <c r="B71" i="24"/>
  <c r="B72" i="24" s="1"/>
  <c r="B70" i="24"/>
  <c r="ED69" i="24"/>
  <c r="EC69" i="24"/>
  <c r="EB69" i="24"/>
  <c r="EA69" i="24"/>
  <c r="DZ69" i="24"/>
  <c r="DY69" i="24"/>
  <c r="DX69" i="24"/>
  <c r="DW69" i="24"/>
  <c r="DV69" i="24"/>
  <c r="DU69" i="24"/>
  <c r="DT69" i="24"/>
  <c r="DS69" i="24"/>
  <c r="DR69" i="24"/>
  <c r="DQ69" i="24"/>
  <c r="DP69" i="24"/>
  <c r="DO69" i="24"/>
  <c r="DN69" i="24"/>
  <c r="DM69" i="24"/>
  <c r="DL69" i="24"/>
  <c r="DK69" i="24"/>
  <c r="DJ69" i="24"/>
  <c r="DI69" i="24"/>
  <c r="DH69" i="24"/>
  <c r="DG69" i="24"/>
  <c r="DF69" i="24"/>
  <c r="DE69" i="24"/>
  <c r="DD69" i="24"/>
  <c r="DC69" i="24"/>
  <c r="DB69" i="24"/>
  <c r="DA69" i="24"/>
  <c r="CZ69" i="24"/>
  <c r="CY69" i="24"/>
  <c r="CX69" i="24"/>
  <c r="CW69" i="24"/>
  <c r="CV69" i="24"/>
  <c r="CU69" i="24"/>
  <c r="CT69" i="24"/>
  <c r="CS69" i="24"/>
  <c r="CR69" i="24"/>
  <c r="CQ69" i="24"/>
  <c r="CP69" i="24"/>
  <c r="CO69" i="24"/>
  <c r="CN69" i="24"/>
  <c r="CM69" i="24"/>
  <c r="CL69" i="24"/>
  <c r="CK69" i="24"/>
  <c r="CJ69" i="24"/>
  <c r="CI69" i="24"/>
  <c r="CH69" i="24"/>
  <c r="CG69" i="24"/>
  <c r="CF69" i="24"/>
  <c r="CE69" i="24"/>
  <c r="CD69" i="24"/>
  <c r="CC69" i="24"/>
  <c r="CB69" i="24"/>
  <c r="CA69" i="24"/>
  <c r="BZ69" i="24"/>
  <c r="BY69" i="24"/>
  <c r="BX69" i="24"/>
  <c r="BW69" i="24"/>
  <c r="BV69" i="24"/>
  <c r="BU69" i="24"/>
  <c r="BT69" i="24"/>
  <c r="BS69" i="24"/>
  <c r="BR69" i="24"/>
  <c r="BQ69" i="24"/>
  <c r="BP69" i="24"/>
  <c r="BO69" i="24"/>
  <c r="BN69" i="24"/>
  <c r="BM69" i="24"/>
  <c r="BL69" i="24"/>
  <c r="BK69" i="24"/>
  <c r="BJ69" i="24"/>
  <c r="BI69" i="24"/>
  <c r="BH69" i="24"/>
  <c r="BG69" i="24"/>
  <c r="BF69" i="24"/>
  <c r="BE69" i="24"/>
  <c r="BD69" i="24"/>
  <c r="BC69" i="24"/>
  <c r="BB69" i="24"/>
  <c r="BA69" i="24"/>
  <c r="AZ69" i="24"/>
  <c r="AY69" i="24"/>
  <c r="AX69" i="24"/>
  <c r="AW69" i="24"/>
  <c r="AV69" i="24"/>
  <c r="AU69" i="24"/>
  <c r="AT69" i="24"/>
  <c r="AS69" i="24"/>
  <c r="AR69" i="24"/>
  <c r="AQ69" i="24"/>
  <c r="AP69" i="24"/>
  <c r="AO69" i="24"/>
  <c r="AN69" i="24"/>
  <c r="AM69" i="24"/>
  <c r="AL69" i="24"/>
  <c r="AK69" i="24"/>
  <c r="AJ69" i="24"/>
  <c r="AI69" i="24"/>
  <c r="AH69" i="24"/>
  <c r="AG69" i="24"/>
  <c r="AF69" i="24"/>
  <c r="AE69" i="24"/>
  <c r="AD69" i="24"/>
  <c r="AC69" i="24"/>
  <c r="AB69" i="24"/>
  <c r="AA69" i="24"/>
  <c r="Z69" i="24"/>
  <c r="Y69" i="24"/>
  <c r="X69" i="24"/>
  <c r="W69" i="24"/>
  <c r="V69" i="24"/>
  <c r="U69" i="24"/>
  <c r="T69" i="24"/>
  <c r="S69" i="24"/>
  <c r="R69" i="24"/>
  <c r="Q69" i="24"/>
  <c r="P69" i="24"/>
  <c r="O69" i="24"/>
  <c r="N69" i="24"/>
  <c r="M69" i="24"/>
  <c r="L69" i="24"/>
  <c r="K69" i="24"/>
  <c r="J69" i="24"/>
  <c r="I69" i="24"/>
  <c r="H69" i="24"/>
  <c r="G69" i="24"/>
  <c r="F69" i="24"/>
  <c r="E69" i="24"/>
  <c r="D69" i="24"/>
  <c r="C69" i="24"/>
  <c r="B69" i="24"/>
  <c r="N53" i="24"/>
  <c r="M53" i="24"/>
  <c r="L53" i="24"/>
  <c r="K53" i="24"/>
  <c r="H53" i="24"/>
  <c r="G53" i="24"/>
  <c r="N50" i="24"/>
  <c r="M50" i="24"/>
  <c r="L50" i="24"/>
  <c r="K50" i="24"/>
  <c r="J50" i="24"/>
  <c r="I50" i="24"/>
  <c r="H50" i="24"/>
  <c r="G50" i="24"/>
  <c r="F50" i="24"/>
  <c r="F53" i="24" s="1"/>
  <c r="E50" i="24"/>
  <c r="D50" i="24"/>
  <c r="D53" i="24" s="1"/>
  <c r="C50" i="24"/>
  <c r="C53" i="24" s="1"/>
  <c r="N48" i="24"/>
  <c r="M48" i="24"/>
  <c r="L48" i="24"/>
  <c r="K48" i="24"/>
  <c r="J48" i="24"/>
  <c r="I48" i="24"/>
  <c r="H48" i="24"/>
  <c r="G48" i="24"/>
  <c r="F48" i="24"/>
  <c r="E48" i="24"/>
  <c r="D48" i="24"/>
  <c r="C48" i="24"/>
  <c r="C45" i="24"/>
  <c r="DX41" i="24"/>
  <c r="DW41" i="24"/>
  <c r="DJ41" i="24"/>
  <c r="DI41" i="24"/>
  <c r="DH41" i="24"/>
  <c r="DG41" i="24"/>
  <c r="DE41" i="24"/>
  <c r="CT41" i="24"/>
  <c r="CE41" i="24"/>
  <c r="BF41" i="24"/>
  <c r="BD41" i="24"/>
  <c r="X41" i="24"/>
  <c r="W41" i="24"/>
  <c r="P41" i="24"/>
  <c r="O41" i="24"/>
  <c r="N41" i="24"/>
  <c r="M41" i="24"/>
  <c r="B39" i="24"/>
  <c r="DX35" i="24"/>
  <c r="DW35" i="24"/>
  <c r="DV35" i="24"/>
  <c r="DU35" i="24"/>
  <c r="DJ35" i="24"/>
  <c r="DI35" i="24"/>
  <c r="DH35" i="24"/>
  <c r="DG35" i="24"/>
  <c r="DF35" i="24"/>
  <c r="DE35" i="24"/>
  <c r="DD35" i="24"/>
  <c r="CV35" i="24"/>
  <c r="CU35" i="24"/>
  <c r="CU41" i="24" s="1"/>
  <c r="CT35" i="24"/>
  <c r="CH35" i="24"/>
  <c r="CH41" i="24" s="1"/>
  <c r="CG35" i="24"/>
  <c r="CF35" i="24"/>
  <c r="CE35" i="24"/>
  <c r="CD35" i="24"/>
  <c r="CC35" i="24"/>
  <c r="CB35" i="24"/>
  <c r="BQ35" i="24"/>
  <c r="BQ41" i="24" s="1"/>
  <c r="BP35" i="24"/>
  <c r="BO35" i="24"/>
  <c r="BN35" i="24"/>
  <c r="BM35" i="24"/>
  <c r="BL35" i="24"/>
  <c r="BF35" i="24"/>
  <c r="AR35" i="24"/>
  <c r="AQ35" i="24"/>
  <c r="AP35" i="24"/>
  <c r="AK35" i="24"/>
  <c r="AJ35" i="24"/>
  <c r="AI35" i="24"/>
  <c r="AH35" i="24"/>
  <c r="AD35" i="24"/>
  <c r="AD41" i="24" s="1"/>
  <c r="AC35" i="24"/>
  <c r="AC41" i="24" s="1"/>
  <c r="AB35" i="24"/>
  <c r="AB41" i="24" s="1"/>
  <c r="AA35" i="24"/>
  <c r="AA41" i="24" s="1"/>
  <c r="P35" i="24"/>
  <c r="O35" i="24"/>
  <c r="N35" i="24"/>
  <c r="ED34" i="24"/>
  <c r="ED35" i="24" s="1"/>
  <c r="EC34" i="24"/>
  <c r="EB34" i="24"/>
  <c r="EA34" i="24"/>
  <c r="DZ34" i="24"/>
  <c r="DY34" i="24"/>
  <c r="DY35" i="24" s="1"/>
  <c r="DX34" i="24"/>
  <c r="DW34" i="24"/>
  <c r="DV34" i="24"/>
  <c r="DU34" i="24"/>
  <c r="DT34" i="24"/>
  <c r="DT35" i="24" s="1"/>
  <c r="DS34" i="24"/>
  <c r="DR34" i="24"/>
  <c r="DR35" i="24" s="1"/>
  <c r="DR41" i="24" s="1"/>
  <c r="DQ34" i="24"/>
  <c r="DP34" i="24"/>
  <c r="DO34" i="24"/>
  <c r="DN34" i="24"/>
  <c r="DM34" i="24"/>
  <c r="DL34" i="24"/>
  <c r="DK34" i="24"/>
  <c r="DK35" i="24" s="1"/>
  <c r="DJ34" i="24"/>
  <c r="DI34" i="24"/>
  <c r="DH34" i="24"/>
  <c r="DG34" i="24"/>
  <c r="DF34" i="24"/>
  <c r="DE34" i="24"/>
  <c r="DD34" i="24"/>
  <c r="DC34" i="24"/>
  <c r="DB34" i="24"/>
  <c r="DA34" i="24"/>
  <c r="CZ34" i="24"/>
  <c r="CY34" i="24"/>
  <c r="CX34" i="24"/>
  <c r="CW34" i="24"/>
  <c r="CW35" i="24" s="1"/>
  <c r="CV34" i="24"/>
  <c r="CU34" i="24"/>
  <c r="CT34" i="24"/>
  <c r="CS34" i="24"/>
  <c r="CR34" i="24"/>
  <c r="CS35" i="24" s="1"/>
  <c r="CQ34" i="24"/>
  <c r="CQ35" i="24" s="1"/>
  <c r="CQ41" i="24" s="1"/>
  <c r="CP34" i="24"/>
  <c r="CP35" i="24" s="1"/>
  <c r="CO34" i="24"/>
  <c r="CN34" i="24"/>
  <c r="CO35" i="24" s="1"/>
  <c r="CM34" i="24"/>
  <c r="CL34" i="24"/>
  <c r="CK34" i="24"/>
  <c r="CJ34" i="24"/>
  <c r="CI34" i="24"/>
  <c r="CI35" i="24" s="1"/>
  <c r="CH34" i="24"/>
  <c r="CG34" i="24"/>
  <c r="CF34" i="24"/>
  <c r="CE34" i="24"/>
  <c r="CD34" i="24"/>
  <c r="CC34" i="24"/>
  <c r="CB34" i="24"/>
  <c r="CA34" i="24"/>
  <c r="BZ34" i="24"/>
  <c r="CA35" i="24" s="1"/>
  <c r="BY34" i="24"/>
  <c r="BX34" i="24"/>
  <c r="BW34" i="24"/>
  <c r="BV34" i="24"/>
  <c r="BU34" i="24"/>
  <c r="BU35" i="24" s="1"/>
  <c r="BT34" i="24"/>
  <c r="BS34" i="24"/>
  <c r="BT35" i="24" s="1"/>
  <c r="BR34" i="24"/>
  <c r="BS35" i="24" s="1"/>
  <c r="BQ34" i="24"/>
  <c r="BR35" i="24" s="1"/>
  <c r="BR41" i="24" s="1"/>
  <c r="BP34" i="24"/>
  <c r="BO34" i="24"/>
  <c r="BN34" i="24"/>
  <c r="BM34" i="24"/>
  <c r="BL34" i="24"/>
  <c r="BK34" i="24"/>
  <c r="BJ34" i="24"/>
  <c r="BI34" i="24"/>
  <c r="BH34" i="24"/>
  <c r="BG34" i="24"/>
  <c r="BG35" i="24" s="1"/>
  <c r="BF34" i="24"/>
  <c r="BE34" i="24"/>
  <c r="BE35" i="24" s="1"/>
  <c r="BD34" i="24"/>
  <c r="BD35" i="24" s="1"/>
  <c r="BC34" i="24"/>
  <c r="BB34" i="24"/>
  <c r="BA34" i="24"/>
  <c r="BA35" i="24" s="1"/>
  <c r="AZ34" i="24"/>
  <c r="AZ35" i="24" s="1"/>
  <c r="AY34" i="24"/>
  <c r="AX34" i="24"/>
  <c r="AY35" i="24" s="1"/>
  <c r="AW34" i="24"/>
  <c r="AV34" i="24"/>
  <c r="AU34" i="24"/>
  <c r="AT34" i="24"/>
  <c r="AS34" i="24"/>
  <c r="AS35" i="24" s="1"/>
  <c r="AS41" i="24" s="1"/>
  <c r="AR34" i="24"/>
  <c r="AQ34" i="24"/>
  <c r="AP34" i="24"/>
  <c r="AO34" i="24"/>
  <c r="AN34" i="24"/>
  <c r="AM34" i="24"/>
  <c r="AL34" i="24"/>
  <c r="AL35" i="24" s="1"/>
  <c r="AK34" i="24"/>
  <c r="AJ34" i="24"/>
  <c r="AI34" i="24"/>
  <c r="AH34" i="24"/>
  <c r="AG34" i="24"/>
  <c r="AF34" i="24"/>
  <c r="AE34" i="24"/>
  <c r="AE35" i="24" s="1"/>
  <c r="AD34" i="24"/>
  <c r="AC34" i="24"/>
  <c r="AB34" i="24"/>
  <c r="AA34" i="24"/>
  <c r="Z34" i="24"/>
  <c r="Y34" i="24"/>
  <c r="X34" i="24"/>
  <c r="X35" i="24" s="1"/>
  <c r="W34" i="24"/>
  <c r="V34" i="24"/>
  <c r="W35" i="24" s="1"/>
  <c r="U34" i="24"/>
  <c r="T34" i="24"/>
  <c r="S34" i="24"/>
  <c r="R34" i="24"/>
  <c r="Q34" i="24"/>
  <c r="Q35" i="24" s="1"/>
  <c r="P34" i="24"/>
  <c r="O34" i="24"/>
  <c r="N34" i="24"/>
  <c r="M34" i="24"/>
  <c r="L34" i="24"/>
  <c r="M35" i="24" s="1"/>
  <c r="K34" i="24"/>
  <c r="J34" i="24"/>
  <c r="J35" i="24" s="1"/>
  <c r="J41" i="24" s="1"/>
  <c r="I34" i="24"/>
  <c r="H34" i="24"/>
  <c r="G34" i="24"/>
  <c r="F34" i="24"/>
  <c r="E34" i="24"/>
  <c r="D34" i="24"/>
  <c r="C34" i="24"/>
  <c r="B34" i="24"/>
  <c r="C24" i="24"/>
  <c r="C51" i="24" s="1"/>
  <c r="ED22" i="24"/>
  <c r="EC22" i="24"/>
  <c r="EB22" i="24"/>
  <c r="EA22" i="24"/>
  <c r="DZ22" i="24"/>
  <c r="DY22" i="24"/>
  <c r="DX22" i="24"/>
  <c r="DW22" i="24"/>
  <c r="DV22" i="24"/>
  <c r="DU22" i="24"/>
  <c r="DT22" i="24"/>
  <c r="DS22" i="24"/>
  <c r="DR22" i="24"/>
  <c r="DQ22" i="24"/>
  <c r="DP22" i="24"/>
  <c r="DO22" i="24"/>
  <c r="DN22" i="24"/>
  <c r="DM22" i="24"/>
  <c r="DL22" i="24"/>
  <c r="DK22" i="24"/>
  <c r="DJ22" i="24"/>
  <c r="DI22" i="24"/>
  <c r="DH22" i="24"/>
  <c r="DG22" i="24"/>
  <c r="DF22" i="24"/>
  <c r="DE22" i="24"/>
  <c r="DD22" i="24"/>
  <c r="DC22" i="24"/>
  <c r="DB22" i="24"/>
  <c r="DA22" i="24"/>
  <c r="CZ22" i="24"/>
  <c r="CY22" i="24"/>
  <c r="CX22" i="24"/>
  <c r="CW22" i="24"/>
  <c r="CV22" i="24"/>
  <c r="CU22" i="24"/>
  <c r="CT22" i="24"/>
  <c r="CS22" i="24"/>
  <c r="CR22" i="24"/>
  <c r="CQ22" i="24"/>
  <c r="CP22" i="24"/>
  <c r="CO22" i="24"/>
  <c r="CN22" i="24"/>
  <c r="CM22" i="24"/>
  <c r="CL22" i="24"/>
  <c r="CK22" i="24"/>
  <c r="CJ22" i="24"/>
  <c r="CI22" i="24"/>
  <c r="CH22" i="24"/>
  <c r="CG22" i="24"/>
  <c r="CF22" i="24"/>
  <c r="CE22" i="24"/>
  <c r="CD22" i="24"/>
  <c r="CC22" i="24"/>
  <c r="CB22" i="24"/>
  <c r="CA22" i="24"/>
  <c r="BZ22" i="24"/>
  <c r="BY22" i="24"/>
  <c r="BX22" i="24"/>
  <c r="BW22" i="24"/>
  <c r="BV22" i="24"/>
  <c r="BU22" i="24"/>
  <c r="BT22" i="24"/>
  <c r="BS22" i="24"/>
  <c r="BR22" i="24"/>
  <c r="BQ22" i="24"/>
  <c r="BP22" i="24"/>
  <c r="BO22" i="24"/>
  <c r="BN22" i="24"/>
  <c r="BM22" i="24"/>
  <c r="BL22" i="24"/>
  <c r="BK22" i="24"/>
  <c r="BJ22" i="24"/>
  <c r="BI22" i="24"/>
  <c r="BH22" i="24"/>
  <c r="BG22" i="24"/>
  <c r="BF22" i="24"/>
  <c r="BE22" i="24"/>
  <c r="BD22" i="24"/>
  <c r="BC22" i="24"/>
  <c r="BB22" i="24"/>
  <c r="BA22" i="24"/>
  <c r="AZ22" i="24"/>
  <c r="AY22" i="24"/>
  <c r="AX22" i="24"/>
  <c r="AW22" i="24"/>
  <c r="AV22" i="24"/>
  <c r="AU22" i="24"/>
  <c r="AT22" i="24"/>
  <c r="AS22" i="24"/>
  <c r="AR22" i="24"/>
  <c r="AQ22" i="24"/>
  <c r="AP22" i="24"/>
  <c r="AO22" i="24"/>
  <c r="AN22" i="24"/>
  <c r="AM22" i="24"/>
  <c r="AL22" i="24"/>
  <c r="AK22" i="24"/>
  <c r="AJ22" i="24"/>
  <c r="AI22" i="24"/>
  <c r="AH22" i="24"/>
  <c r="AG22" i="24"/>
  <c r="AF22" i="24"/>
  <c r="AE22" i="24"/>
  <c r="AD22" i="24"/>
  <c r="AC22" i="24"/>
  <c r="AB22" i="24"/>
  <c r="AA22" i="24"/>
  <c r="Z22" i="24"/>
  <c r="Y22" i="24"/>
  <c r="X22" i="24"/>
  <c r="V22" i="24"/>
  <c r="T22" i="24"/>
  <c r="S22" i="24"/>
  <c r="R22" i="24"/>
  <c r="Q22" i="24"/>
  <c r="P22" i="24"/>
  <c r="O22" i="24"/>
  <c r="N22" i="24"/>
  <c r="M22" i="24"/>
  <c r="L22" i="24"/>
  <c r="K22" i="24"/>
  <c r="J22" i="24"/>
  <c r="I22" i="24"/>
  <c r="H22" i="24"/>
  <c r="G22" i="24"/>
  <c r="F22" i="24"/>
  <c r="E22" i="24"/>
  <c r="D22" i="24"/>
  <c r="C22" i="24"/>
  <c r="AI20" i="24"/>
  <c r="AH20" i="24"/>
  <c r="AG20" i="24"/>
  <c r="AF20" i="24"/>
  <c r="AE20" i="24"/>
  <c r="AD20" i="24"/>
  <c r="AC20" i="24"/>
  <c r="AB20" i="24"/>
  <c r="AA20" i="24"/>
  <c r="Z20" i="24"/>
  <c r="Y20" i="24"/>
  <c r="X20" i="24"/>
  <c r="W20" i="24"/>
  <c r="V20" i="24"/>
  <c r="C16" i="24"/>
  <c r="D15" i="24"/>
  <c r="C14" i="24"/>
  <c r="I10" i="24"/>
  <c r="H10" i="24"/>
  <c r="G10" i="24"/>
  <c r="J10" i="24" s="1"/>
  <c r="F10" i="24"/>
  <c r="E10" i="24"/>
  <c r="O8" i="24"/>
  <c r="S5" i="24"/>
  <c r="O4" i="24"/>
  <c r="Y3" i="24"/>
  <c r="X3" i="24"/>
  <c r="W3" i="24"/>
  <c r="AH6" i="24" s="1"/>
  <c r="C35" i="24" l="1"/>
  <c r="DF41" i="24"/>
  <c r="I53" i="24"/>
  <c r="AH41" i="24"/>
  <c r="CB41" i="24"/>
  <c r="J53" i="24"/>
  <c r="C41" i="24"/>
  <c r="C63" i="24" s="1"/>
  <c r="C54" i="24"/>
  <c r="C55" i="24" s="1"/>
  <c r="C57" i="24" s="1"/>
  <c r="Q41" i="24"/>
  <c r="AE41" i="24"/>
  <c r="BG41" i="24"/>
  <c r="BU41" i="24"/>
  <c r="CI41" i="24"/>
  <c r="CW41" i="24"/>
  <c r="DK41" i="24"/>
  <c r="DY41" i="24"/>
  <c r="AI41" i="24"/>
  <c r="CC41" i="24"/>
  <c r="D35" i="24"/>
  <c r="R35" i="24"/>
  <c r="AF35" i="24"/>
  <c r="AT35" i="24"/>
  <c r="BH35" i="24"/>
  <c r="BV35" i="24"/>
  <c r="CJ35" i="24"/>
  <c r="CX35" i="24"/>
  <c r="DL35" i="24"/>
  <c r="DZ35" i="24"/>
  <c r="AJ41" i="24"/>
  <c r="E35" i="24"/>
  <c r="S35" i="24"/>
  <c r="AG35" i="24"/>
  <c r="AU35" i="24"/>
  <c r="BI35" i="24"/>
  <c r="BW35" i="24"/>
  <c r="CK35" i="24"/>
  <c r="CY35" i="24"/>
  <c r="DM35" i="24"/>
  <c r="EA35" i="24"/>
  <c r="AK41" i="24"/>
  <c r="CD41" i="24"/>
  <c r="F35" i="24"/>
  <c r="T35" i="24"/>
  <c r="AV35" i="24"/>
  <c r="BJ35" i="24"/>
  <c r="BX35" i="24"/>
  <c r="CL35" i="24"/>
  <c r="CZ35" i="24"/>
  <c r="DN35" i="24"/>
  <c r="EB35" i="24"/>
  <c r="G35" i="24"/>
  <c r="U35" i="24"/>
  <c r="AW35" i="24"/>
  <c r="BY35" i="24"/>
  <c r="EC35" i="24"/>
  <c r="AY41" i="24"/>
  <c r="CA41" i="24"/>
  <c r="CO41" i="24"/>
  <c r="ED41" i="24"/>
  <c r="AZ41" i="24"/>
  <c r="CP41" i="24"/>
  <c r="BK35" i="24"/>
  <c r="AP41" i="24"/>
  <c r="BL41" i="24"/>
  <c r="AQ41" i="24"/>
  <c r="BM41" i="24"/>
  <c r="CV41" i="24"/>
  <c r="DD41" i="24"/>
  <c r="BE41" i="24"/>
  <c r="BT41" i="24"/>
  <c r="BA41" i="24"/>
  <c r="CS41" i="24"/>
  <c r="DT41" i="24"/>
  <c r="CF41" i="24"/>
  <c r="DU41" i="24"/>
  <c r="B18" i="24"/>
  <c r="E1" i="24"/>
  <c r="F1" i="24" s="1"/>
  <c r="G1" i="24" s="1"/>
  <c r="H1" i="24" s="1"/>
  <c r="I1" i="24" s="1"/>
  <c r="L4" i="24"/>
  <c r="CG41" i="24"/>
  <c r="DV41" i="24"/>
  <c r="CM35" i="24"/>
  <c r="DA35" i="24"/>
  <c r="DO35" i="24"/>
  <c r="AR41" i="24"/>
  <c r="C44" i="24"/>
  <c r="I35" i="24"/>
  <c r="H35" i="24"/>
  <c r="DB35" i="24"/>
  <c r="DC35" i="24"/>
  <c r="DP35" i="24"/>
  <c r="V35" i="24"/>
  <c r="BO41" i="24"/>
  <c r="CN35" i="24"/>
  <c r="BN41" i="24"/>
  <c r="DQ35" i="24"/>
  <c r="BP41" i="24"/>
  <c r="AL41" i="24"/>
  <c r="D24" i="24"/>
  <c r="K35" i="24"/>
  <c r="Y35" i="24"/>
  <c r="AM35" i="24"/>
  <c r="DS35" i="24"/>
  <c r="AX35" i="24"/>
  <c r="C31" i="24"/>
  <c r="Z35" i="24"/>
  <c r="AN35" i="24"/>
  <c r="BB35" i="24"/>
  <c r="CR35" i="24"/>
  <c r="J9" i="24"/>
  <c r="AO35" i="24"/>
  <c r="BC35" i="24"/>
  <c r="L35" i="24"/>
  <c r="BZ35" i="24"/>
  <c r="E53" i="24"/>
  <c r="BS41" i="24"/>
  <c r="C70" i="24" l="1"/>
  <c r="C71" i="24" s="1"/>
  <c r="C72" i="24" s="1"/>
  <c r="C64" i="24"/>
  <c r="C65" i="24" s="1"/>
  <c r="C58" i="24"/>
  <c r="D45" i="24"/>
  <c r="AM41" i="24"/>
  <c r="CM41" i="24"/>
  <c r="EA41" i="24"/>
  <c r="DL41" i="24"/>
  <c r="BZ41" i="24"/>
  <c r="Y41" i="24"/>
  <c r="EB41" i="24"/>
  <c r="DM41" i="24"/>
  <c r="CX41" i="24"/>
  <c r="L41" i="24"/>
  <c r="K41" i="24"/>
  <c r="V41" i="24"/>
  <c r="DN41" i="24"/>
  <c r="CY41" i="24"/>
  <c r="CJ41" i="24"/>
  <c r="BC41" i="24"/>
  <c r="D51" i="24"/>
  <c r="E24" i="24"/>
  <c r="DP41" i="24"/>
  <c r="CZ41" i="24"/>
  <c r="CK41" i="24"/>
  <c r="BV41" i="24"/>
  <c r="AO41" i="24"/>
  <c r="DC41" i="24"/>
  <c r="CL41" i="24"/>
  <c r="BW41" i="24"/>
  <c r="BH41" i="24"/>
  <c r="DB41" i="24"/>
  <c r="BK41" i="24"/>
  <c r="BX41" i="24"/>
  <c r="BI41" i="24"/>
  <c r="AT41" i="24"/>
  <c r="BJ41" i="24"/>
  <c r="AU41" i="24"/>
  <c r="AF41" i="24"/>
  <c r="CR41" i="24"/>
  <c r="H41" i="24"/>
  <c r="AV41" i="24"/>
  <c r="AG41" i="24"/>
  <c r="R41" i="24"/>
  <c r="BB41" i="24"/>
  <c r="I41" i="24"/>
  <c r="T41" i="24"/>
  <c r="S41" i="24"/>
  <c r="D41" i="24"/>
  <c r="D54" i="24"/>
  <c r="D55" i="24" s="1"/>
  <c r="AN41" i="24"/>
  <c r="J18" i="24"/>
  <c r="H18" i="24"/>
  <c r="G18" i="24"/>
  <c r="D23" i="24" s="1"/>
  <c r="Q18" i="24"/>
  <c r="P18" i="24"/>
  <c r="O18" i="24"/>
  <c r="N18" i="24"/>
  <c r="M18" i="24"/>
  <c r="L18" i="24"/>
  <c r="K18" i="24"/>
  <c r="I18" i="24"/>
  <c r="EC41" i="24"/>
  <c r="F41" i="24"/>
  <c r="E41" i="24"/>
  <c r="Z41" i="24"/>
  <c r="DQ41" i="24"/>
  <c r="BY41" i="24"/>
  <c r="AW41" i="24"/>
  <c r="AX41" i="24"/>
  <c r="DO41" i="24"/>
  <c r="U41" i="24"/>
  <c r="DS41" i="24"/>
  <c r="CN41" i="24"/>
  <c r="DA41" i="24"/>
  <c r="G41" i="24"/>
  <c r="DZ41" i="24"/>
  <c r="F24" i="24" l="1"/>
  <c r="E51" i="24"/>
  <c r="D63" i="24"/>
  <c r="D31" i="24"/>
  <c r="D57" i="24"/>
  <c r="C59" i="24"/>
  <c r="O47" i="24"/>
  <c r="E23" i="24"/>
  <c r="F23" i="24" s="1"/>
  <c r="G23" i="24" s="1"/>
  <c r="H23" i="24" s="1"/>
  <c r="I23" i="24" s="1"/>
  <c r="J23" i="24" s="1"/>
  <c r="K23" i="24" s="1"/>
  <c r="L23" i="24" s="1"/>
  <c r="M23" i="24" s="1"/>
  <c r="N23" i="24" s="1"/>
  <c r="O48" i="24" l="1"/>
  <c r="O50" i="24"/>
  <c r="E45" i="24"/>
  <c r="D70" i="24"/>
  <c r="D71" i="24" s="1"/>
  <c r="D72" i="24" s="1"/>
  <c r="D64" i="24"/>
  <c r="D65" i="24" s="1"/>
  <c r="D58" i="24"/>
  <c r="E63" i="24"/>
  <c r="E31" i="24"/>
  <c r="E54" i="24"/>
  <c r="E55" i="24" s="1"/>
  <c r="G24" i="24"/>
  <c r="F51" i="24"/>
  <c r="F63" i="24" l="1"/>
  <c r="F31" i="24"/>
  <c r="F54" i="24"/>
  <c r="F55" i="24" s="1"/>
  <c r="G51" i="24"/>
  <c r="H24" i="24"/>
  <c r="D59" i="24"/>
  <c r="P47" i="24"/>
  <c r="E57" i="24"/>
  <c r="O53" i="24"/>
  <c r="F45" i="24" l="1"/>
  <c r="F57" i="24" s="1"/>
  <c r="E64" i="24"/>
  <c r="E65" i="24" s="1"/>
  <c r="E58" i="24"/>
  <c r="E70" i="24"/>
  <c r="E71" i="24" s="1"/>
  <c r="E72" i="24" s="1"/>
  <c r="P48" i="24"/>
  <c r="P50" i="24"/>
  <c r="I24" i="24"/>
  <c r="H51" i="24"/>
  <c r="G31" i="24"/>
  <c r="G63" i="24"/>
  <c r="G54" i="24"/>
  <c r="G55" i="24" s="1"/>
  <c r="H31" i="24" l="1"/>
  <c r="H63" i="24"/>
  <c r="H54" i="24"/>
  <c r="H55" i="24" s="1"/>
  <c r="J24" i="24"/>
  <c r="I51" i="24"/>
  <c r="P53" i="24"/>
  <c r="E59" i="24"/>
  <c r="Q47" i="24"/>
  <c r="F70" i="24"/>
  <c r="F71" i="24" s="1"/>
  <c r="F72" i="24" s="1"/>
  <c r="F64" i="24"/>
  <c r="F65" i="24" s="1"/>
  <c r="G45" i="24"/>
  <c r="G57" i="24" s="1"/>
  <c r="F58" i="24"/>
  <c r="F59" i="24" l="1"/>
  <c r="R47" i="24"/>
  <c r="G70" i="24"/>
  <c r="G71" i="24" s="1"/>
  <c r="G72" i="24" s="1"/>
  <c r="G64" i="24"/>
  <c r="G65" i="24" s="1"/>
  <c r="H45" i="24"/>
  <c r="H57" i="24" s="1"/>
  <c r="G58" i="24"/>
  <c r="Q48" i="24"/>
  <c r="Q50" i="24"/>
  <c r="I63" i="24"/>
  <c r="I31" i="24"/>
  <c r="I54" i="24"/>
  <c r="I55" i="24" s="1"/>
  <c r="K24" i="24"/>
  <c r="J51" i="24"/>
  <c r="J54" i="24" l="1"/>
  <c r="J55" i="24" s="1"/>
  <c r="J63" i="24"/>
  <c r="J31" i="24"/>
  <c r="L24" i="24"/>
  <c r="K51" i="24"/>
  <c r="Q53" i="24"/>
  <c r="S47" i="24"/>
  <c r="G59" i="24"/>
  <c r="H58" i="24"/>
  <c r="H70" i="24"/>
  <c r="H71" i="24" s="1"/>
  <c r="H72" i="24" s="1"/>
  <c r="H64" i="24"/>
  <c r="H65" i="24" s="1"/>
  <c r="I45" i="24"/>
  <c r="I57" i="24" s="1"/>
  <c r="R50" i="24"/>
  <c r="R48" i="24"/>
  <c r="R53" i="24" l="1"/>
  <c r="J45" i="24"/>
  <c r="J57" i="24" s="1"/>
  <c r="I64" i="24"/>
  <c r="I65" i="24" s="1"/>
  <c r="I70" i="24"/>
  <c r="I71" i="24" s="1"/>
  <c r="I72" i="24" s="1"/>
  <c r="I58" i="24"/>
  <c r="T47" i="24"/>
  <c r="H59" i="24"/>
  <c r="S48" i="24"/>
  <c r="S50" i="24"/>
  <c r="K31" i="24"/>
  <c r="K63" i="24"/>
  <c r="K54" i="24"/>
  <c r="K55" i="24" s="1"/>
  <c r="L51" i="24"/>
  <c r="M24" i="24"/>
  <c r="S53" i="24" l="1"/>
  <c r="T50" i="24"/>
  <c r="T48" i="24"/>
  <c r="U47" i="24"/>
  <c r="I59" i="24"/>
  <c r="J58" i="24"/>
  <c r="K45" i="24"/>
  <c r="K57" i="24" s="1"/>
  <c r="J64" i="24"/>
  <c r="J65" i="24" s="1"/>
  <c r="J70" i="24"/>
  <c r="J71" i="24" s="1"/>
  <c r="J72" i="24" s="1"/>
  <c r="M51" i="24"/>
  <c r="N24" i="24"/>
  <c r="L63" i="24"/>
  <c r="L31" i="24"/>
  <c r="L54" i="24"/>
  <c r="L55" i="24" s="1"/>
  <c r="X18" i="24" l="1"/>
  <c r="N51" i="24"/>
  <c r="W18" i="24"/>
  <c r="V18" i="24"/>
  <c r="U18" i="24"/>
  <c r="Y18" i="24"/>
  <c r="T18" i="24"/>
  <c r="S18" i="24"/>
  <c r="R18" i="24"/>
  <c r="O23" i="24" s="1"/>
  <c r="P23" i="24" s="1"/>
  <c r="Q23" i="24" s="1"/>
  <c r="R23" i="24" s="1"/>
  <c r="S23" i="24" s="1"/>
  <c r="T23" i="24" s="1"/>
  <c r="U23" i="24" s="1"/>
  <c r="V23" i="24" s="1"/>
  <c r="W23" i="24" s="1"/>
  <c r="X23" i="24" s="1"/>
  <c r="Y23" i="24" s="1"/>
  <c r="AA18" i="24"/>
  <c r="Z18" i="24"/>
  <c r="O24" i="24"/>
  <c r="AB18" i="24"/>
  <c r="AC18" i="24"/>
  <c r="M63" i="24"/>
  <c r="M31" i="24"/>
  <c r="M54" i="24"/>
  <c r="M55" i="24" s="1"/>
  <c r="K64" i="24"/>
  <c r="K65" i="24" s="1"/>
  <c r="L45" i="24"/>
  <c r="L57" i="24" s="1"/>
  <c r="K58" i="24"/>
  <c r="K70" i="24"/>
  <c r="J59" i="24"/>
  <c r="V47" i="24"/>
  <c r="U48" i="24"/>
  <c r="U50" i="24"/>
  <c r="T53" i="24"/>
  <c r="O51" i="24" l="1"/>
  <c r="O11" i="24"/>
  <c r="P24" i="24"/>
  <c r="U53" i="24"/>
  <c r="V48" i="24"/>
  <c r="V50" i="24"/>
  <c r="Z23" i="24"/>
  <c r="AA23" i="24" s="1"/>
  <c r="AB23" i="24" s="1"/>
  <c r="AC23" i="24" s="1"/>
  <c r="K71" i="24"/>
  <c r="K72" i="24" s="1"/>
  <c r="K74" i="24"/>
  <c r="K59" i="24"/>
  <c r="W47" i="24"/>
  <c r="L58" i="24"/>
  <c r="L70" i="24"/>
  <c r="L71" i="24" s="1"/>
  <c r="L72" i="24" s="1"/>
  <c r="L64" i="24"/>
  <c r="L65" i="24" s="1"/>
  <c r="M45" i="24"/>
  <c r="M57" i="24" s="1"/>
  <c r="N31" i="24"/>
  <c r="N63" i="24"/>
  <c r="N54" i="24"/>
  <c r="N55" i="24" s="1"/>
  <c r="L59" i="24" l="1"/>
  <c r="X47" i="24"/>
  <c r="W48" i="24"/>
  <c r="W50" i="24"/>
  <c r="V53" i="24"/>
  <c r="P51" i="24"/>
  <c r="Q24" i="24"/>
  <c r="M64" i="24"/>
  <c r="M65" i="24" s="1"/>
  <c r="M70" i="24"/>
  <c r="M71" i="24" s="1"/>
  <c r="M72" i="24" s="1"/>
  <c r="M58" i="24"/>
  <c r="N45" i="24"/>
  <c r="N57" i="24" s="1"/>
  <c r="O63" i="24"/>
  <c r="O54" i="24"/>
  <c r="O55" i="24" s="1"/>
  <c r="O31" i="24"/>
  <c r="N64" i="24" l="1"/>
  <c r="N65" i="24" s="1"/>
  <c r="N58" i="24"/>
  <c r="O45" i="24"/>
  <c r="O57" i="24" s="1"/>
  <c r="N70" i="24"/>
  <c r="N71" i="24" s="1"/>
  <c r="N72" i="24" s="1"/>
  <c r="Y47" i="24"/>
  <c r="M59" i="24"/>
  <c r="R24" i="24"/>
  <c r="Q51" i="24"/>
  <c r="P63" i="24"/>
  <c r="P54" i="24"/>
  <c r="P55" i="24" s="1"/>
  <c r="P31" i="24"/>
  <c r="W53" i="24"/>
  <c r="X48" i="24"/>
  <c r="X50" i="24"/>
  <c r="Q63" i="24" l="1"/>
  <c r="Q54" i="24"/>
  <c r="Q55" i="24" s="1"/>
  <c r="Q31" i="24"/>
  <c r="R51" i="24"/>
  <c r="S24" i="24"/>
  <c r="Y50" i="24"/>
  <c r="Y48" i="24"/>
  <c r="O58" i="24"/>
  <c r="P45" i="24"/>
  <c r="P57" i="24" s="1"/>
  <c r="O70" i="24"/>
  <c r="O71" i="24" s="1"/>
  <c r="O72" i="24" s="1"/>
  <c r="O64" i="24"/>
  <c r="O65" i="24" s="1"/>
  <c r="O66" i="24" s="1"/>
  <c r="X53" i="24"/>
  <c r="N59" i="24"/>
  <c r="Z47" i="24"/>
  <c r="R63" i="24" l="1"/>
  <c r="R54" i="24"/>
  <c r="R55" i="24" s="1"/>
  <c r="R31" i="24"/>
  <c r="Z50" i="24"/>
  <c r="Z48" i="24"/>
  <c r="Q45" i="24"/>
  <c r="Q57" i="24" s="1"/>
  <c r="P70" i="24"/>
  <c r="P71" i="24" s="1"/>
  <c r="P72" i="24" s="1"/>
  <c r="P64" i="24"/>
  <c r="P65" i="24" s="1"/>
  <c r="P66" i="24" s="1"/>
  <c r="P58" i="24"/>
  <c r="O59" i="24"/>
  <c r="O60" i="24" s="1"/>
  <c r="AA47" i="24"/>
  <c r="Y53" i="24"/>
  <c r="S51" i="24"/>
  <c r="T24" i="24"/>
  <c r="AA50" i="24" l="1"/>
  <c r="AA48" i="24"/>
  <c r="P59" i="24"/>
  <c r="P60" i="24" s="1"/>
  <c r="AB47" i="24"/>
  <c r="Q58" i="24"/>
  <c r="R45" i="24"/>
  <c r="R57" i="24" s="1"/>
  <c r="Q70" i="24"/>
  <c r="Q71" i="24" s="1"/>
  <c r="Q72" i="24" s="1"/>
  <c r="Q64" i="24"/>
  <c r="Q65" i="24" s="1"/>
  <c r="Q66" i="24" s="1"/>
  <c r="Z53" i="24"/>
  <c r="T51" i="24"/>
  <c r="U24" i="24"/>
  <c r="S63" i="24"/>
  <c r="S54" i="24"/>
  <c r="S55" i="24" s="1"/>
  <c r="S31" i="24"/>
  <c r="U51" i="24" l="1"/>
  <c r="V24" i="24"/>
  <c r="T63" i="24"/>
  <c r="T54" i="24"/>
  <c r="T55" i="24" s="1"/>
  <c r="T31" i="24"/>
  <c r="S45" i="24"/>
  <c r="S57" i="24" s="1"/>
  <c r="R70" i="24"/>
  <c r="R71" i="24" s="1"/>
  <c r="R72" i="24" s="1"/>
  <c r="R58" i="24"/>
  <c r="R64" i="24"/>
  <c r="R65" i="24" s="1"/>
  <c r="R66" i="24" s="1"/>
  <c r="AC47" i="24"/>
  <c r="Q59" i="24"/>
  <c r="Q60" i="24" s="1"/>
  <c r="AB50" i="24"/>
  <c r="AB48" i="24"/>
  <c r="AA53" i="24"/>
  <c r="AB53" i="24" l="1"/>
  <c r="AC50" i="24"/>
  <c r="AC48" i="24"/>
  <c r="AD47" i="24"/>
  <c r="R59" i="24"/>
  <c r="R60" i="24" s="1"/>
  <c r="S70" i="24"/>
  <c r="S71" i="24" s="1"/>
  <c r="S72" i="24" s="1"/>
  <c r="S58" i="24"/>
  <c r="S64" i="24"/>
  <c r="S65" i="24" s="1"/>
  <c r="S66" i="24" s="1"/>
  <c r="T45" i="24"/>
  <c r="T57" i="24" s="1"/>
  <c r="V51" i="24"/>
  <c r="W24" i="24"/>
  <c r="U63" i="24"/>
  <c r="U54" i="24"/>
  <c r="U55" i="24" s="1"/>
  <c r="U31" i="24"/>
  <c r="X24" i="24" l="1"/>
  <c r="W51" i="24"/>
  <c r="V63" i="24"/>
  <c r="V54" i="24"/>
  <c r="V55" i="24" s="1"/>
  <c r="V31" i="24"/>
  <c r="U45" i="24"/>
  <c r="U57" i="24" s="1"/>
  <c r="T70" i="24"/>
  <c r="T71" i="24" s="1"/>
  <c r="T72" i="24" s="1"/>
  <c r="T58" i="24"/>
  <c r="T64" i="24"/>
  <c r="T65" i="24" s="1"/>
  <c r="T66" i="24" s="1"/>
  <c r="AE47" i="24"/>
  <c r="S59" i="24"/>
  <c r="S60" i="24" s="1"/>
  <c r="AD50" i="24"/>
  <c r="AD48" i="24"/>
  <c r="AC53" i="24"/>
  <c r="AD53" i="24" l="1"/>
  <c r="AE50" i="24"/>
  <c r="AE48" i="24"/>
  <c r="T59" i="24"/>
  <c r="T60" i="24" s="1"/>
  <c r="AF47" i="24"/>
  <c r="U70" i="24"/>
  <c r="U71" i="24" s="1"/>
  <c r="U72" i="24" s="1"/>
  <c r="U64" i="24"/>
  <c r="U65" i="24" s="1"/>
  <c r="U66" i="24" s="1"/>
  <c r="U58" i="24"/>
  <c r="V45" i="24"/>
  <c r="V57" i="24" s="1"/>
  <c r="W63" i="24"/>
  <c r="W54" i="24"/>
  <c r="W55" i="24" s="1"/>
  <c r="W31" i="24"/>
  <c r="Y24" i="24"/>
  <c r="X51" i="24"/>
  <c r="V70" i="24" l="1"/>
  <c r="V71" i="24" s="1"/>
  <c r="V72" i="24" s="1"/>
  <c r="V58" i="24"/>
  <c r="V64" i="24"/>
  <c r="V65" i="24" s="1"/>
  <c r="V66" i="24" s="1"/>
  <c r="E6" i="24" s="1"/>
  <c r="W45" i="24"/>
  <c r="W57" i="24" s="1"/>
  <c r="AG47" i="24"/>
  <c r="U59" i="24"/>
  <c r="U60" i="24" s="1"/>
  <c r="AF48" i="24"/>
  <c r="AF50" i="24"/>
  <c r="AE53" i="24"/>
  <c r="X63" i="24"/>
  <c r="X54" i="24"/>
  <c r="X55" i="24" s="1"/>
  <c r="X31" i="24"/>
  <c r="Z24" i="24"/>
  <c r="Y51" i="24"/>
  <c r="AF53" i="24" l="1"/>
  <c r="AG48" i="24"/>
  <c r="AG50" i="24"/>
  <c r="W58" i="24"/>
  <c r="W64" i="24"/>
  <c r="W65" i="24" s="1"/>
  <c r="W66" i="24" s="1"/>
  <c r="W70" i="24"/>
  <c r="W71" i="24" s="1"/>
  <c r="W72" i="24" s="1"/>
  <c r="X45" i="24"/>
  <c r="X57" i="24" s="1"/>
  <c r="Y63" i="24"/>
  <c r="Y54" i="24"/>
  <c r="Y55" i="24" s="1"/>
  <c r="Y31" i="24"/>
  <c r="V59" i="24"/>
  <c r="V60" i="24" s="1"/>
  <c r="E5" i="24" s="1"/>
  <c r="AH47" i="24"/>
  <c r="AL18" i="24"/>
  <c r="AM18" i="24"/>
  <c r="AK18" i="24"/>
  <c r="AJ18" i="24"/>
  <c r="AO18" i="24"/>
  <c r="AN18" i="24"/>
  <c r="AA24" i="24"/>
  <c r="AI18" i="24"/>
  <c r="AH18" i="24"/>
  <c r="AG18" i="24"/>
  <c r="AF18" i="24"/>
  <c r="Z51" i="24"/>
  <c r="AE18" i="24"/>
  <c r="AD18" i="24"/>
  <c r="AD23" i="24" s="1"/>
  <c r="Z63" i="24" l="1"/>
  <c r="Z54" i="24"/>
  <c r="Z55" i="24" s="1"/>
  <c r="Z31" i="24"/>
  <c r="X70" i="24"/>
  <c r="X71" i="24" s="1"/>
  <c r="X72" i="24" s="1"/>
  <c r="X64" i="24"/>
  <c r="X65" i="24" s="1"/>
  <c r="X66" i="24" s="1"/>
  <c r="X58" i="24"/>
  <c r="Y45" i="24"/>
  <c r="Y57" i="24" s="1"/>
  <c r="AB24" i="24"/>
  <c r="AA11" i="24"/>
  <c r="AA51" i="24"/>
  <c r="W59" i="24"/>
  <c r="W60" i="24" s="1"/>
  <c r="AI47" i="24"/>
  <c r="AG53" i="24"/>
  <c r="AE23" i="24"/>
  <c r="AF23" i="24" s="1"/>
  <c r="AG23" i="24" s="1"/>
  <c r="AH23" i="24" s="1"/>
  <c r="AI23" i="24" s="1"/>
  <c r="AJ23" i="24" s="1"/>
  <c r="AK23" i="24" s="1"/>
  <c r="AL23" i="24" s="1"/>
  <c r="AM23" i="24" s="1"/>
  <c r="AN23" i="24" s="1"/>
  <c r="AO23" i="24" s="1"/>
  <c r="AH48" i="24"/>
  <c r="AH50" i="24"/>
  <c r="AI48" i="24" l="1"/>
  <c r="AI50" i="24"/>
  <c r="AA54" i="24"/>
  <c r="AA55" i="24" s="1"/>
  <c r="AA63" i="24"/>
  <c r="AA31" i="24"/>
  <c r="AC24" i="24"/>
  <c r="AB51" i="24"/>
  <c r="Y64" i="24"/>
  <c r="Y65" i="24" s="1"/>
  <c r="Y66" i="24" s="1"/>
  <c r="Y58" i="24"/>
  <c r="Y70" i="24"/>
  <c r="Y71" i="24" s="1"/>
  <c r="Y72" i="24" s="1"/>
  <c r="Z45" i="24"/>
  <c r="Z57" i="24" s="1"/>
  <c r="AJ47" i="24"/>
  <c r="X59" i="24"/>
  <c r="X60" i="24" s="1"/>
  <c r="AH53" i="24"/>
  <c r="AJ48" i="24" l="1"/>
  <c r="AJ50" i="24"/>
  <c r="Z58" i="24"/>
  <c r="Z70" i="24"/>
  <c r="Z71" i="24" s="1"/>
  <c r="Z72" i="24" s="1"/>
  <c r="Z64" i="24"/>
  <c r="Z65" i="24" s="1"/>
  <c r="Z66" i="24" s="1"/>
  <c r="AA45" i="24"/>
  <c r="AA57" i="24" s="1"/>
  <c r="AK47" i="24"/>
  <c r="Y59" i="24"/>
  <c r="Y60" i="24" s="1"/>
  <c r="AB63" i="24"/>
  <c r="AB54" i="24"/>
  <c r="AB55" i="24" s="1"/>
  <c r="AB31" i="24"/>
  <c r="AC51" i="24"/>
  <c r="AD24" i="24"/>
  <c r="AI53" i="24"/>
  <c r="AD51" i="24" l="1"/>
  <c r="AE24" i="24"/>
  <c r="AC63" i="24"/>
  <c r="AC54" i="24"/>
  <c r="AC55" i="24" s="1"/>
  <c r="AC31" i="24"/>
  <c r="AK48" i="24"/>
  <c r="AK50" i="24"/>
  <c r="AA70" i="24"/>
  <c r="AA71" i="24" s="1"/>
  <c r="AA72" i="24" s="1"/>
  <c r="AA64" i="24"/>
  <c r="AA65" i="24" s="1"/>
  <c r="AA66" i="24" s="1"/>
  <c r="AA58" i="24"/>
  <c r="AB45" i="24"/>
  <c r="AB57" i="24" s="1"/>
  <c r="AL47" i="24"/>
  <c r="Z59" i="24"/>
  <c r="Z60" i="24" s="1"/>
  <c r="AJ53" i="24"/>
  <c r="AL48" i="24" l="1"/>
  <c r="AL50" i="24"/>
  <c r="AB64" i="24"/>
  <c r="AB65" i="24" s="1"/>
  <c r="AB66" i="24" s="1"/>
  <c r="AB58" i="24"/>
  <c r="AC45" i="24"/>
  <c r="AC57" i="24" s="1"/>
  <c r="AB70" i="24"/>
  <c r="AB71" i="24" s="1"/>
  <c r="AB72" i="24" s="1"/>
  <c r="AA59" i="24"/>
  <c r="AA60" i="24" s="1"/>
  <c r="AM47" i="24"/>
  <c r="AK53" i="24"/>
  <c r="AE51" i="24"/>
  <c r="AF24" i="24"/>
  <c r="AD63" i="24"/>
  <c r="AD54" i="24"/>
  <c r="AD55" i="24" s="1"/>
  <c r="AD31" i="24"/>
  <c r="AF51" i="24" l="1"/>
  <c r="AG24" i="24"/>
  <c r="AE63" i="24"/>
  <c r="AE54" i="24"/>
  <c r="AE55" i="24" s="1"/>
  <c r="AE31" i="24"/>
  <c r="AM48" i="24"/>
  <c r="AM50" i="24"/>
  <c r="AC58" i="24"/>
  <c r="AD45" i="24"/>
  <c r="AD57" i="24" s="1"/>
  <c r="AC70" i="24"/>
  <c r="AC71" i="24" s="1"/>
  <c r="AC72" i="24" s="1"/>
  <c r="AC64" i="24"/>
  <c r="AC65" i="24" s="1"/>
  <c r="AC66" i="24" s="1"/>
  <c r="AN47" i="24"/>
  <c r="AB59" i="24"/>
  <c r="AB60" i="24" s="1"/>
  <c r="AL53" i="24"/>
  <c r="AN50" i="24" l="1"/>
  <c r="AN48" i="24"/>
  <c r="AD64" i="24"/>
  <c r="AD65" i="24" s="1"/>
  <c r="AD66" i="24" s="1"/>
  <c r="AE45" i="24"/>
  <c r="AE57" i="24" s="1"/>
  <c r="AD58" i="24"/>
  <c r="AD70" i="24"/>
  <c r="AD71" i="24" s="1"/>
  <c r="AD72" i="24" s="1"/>
  <c r="AO47" i="24"/>
  <c r="AC59" i="24"/>
  <c r="AC60" i="24" s="1"/>
  <c r="AM53" i="24"/>
  <c r="AG51" i="24"/>
  <c r="AH24" i="24"/>
  <c r="AF63" i="24"/>
  <c r="AF54" i="24"/>
  <c r="AF55" i="24" s="1"/>
  <c r="AF31" i="24"/>
  <c r="AH51" i="24" l="1"/>
  <c r="AI24" i="24"/>
  <c r="AG63" i="24"/>
  <c r="AG54" i="24"/>
  <c r="AG55" i="24" s="1"/>
  <c r="AG31" i="24"/>
  <c r="AO50" i="24"/>
  <c r="AO48" i="24"/>
  <c r="AD59" i="24"/>
  <c r="AD60" i="24" s="1"/>
  <c r="AP47" i="24"/>
  <c r="AE64" i="24"/>
  <c r="AE65" i="24" s="1"/>
  <c r="AE66" i="24" s="1"/>
  <c r="AE58" i="24"/>
  <c r="AF45" i="24"/>
  <c r="AF57" i="24" s="1"/>
  <c r="AE70" i="24"/>
  <c r="AE71" i="24" s="1"/>
  <c r="AE72" i="24" s="1"/>
  <c r="AN53" i="24"/>
  <c r="AG45" i="24" l="1"/>
  <c r="AG57" i="24" s="1"/>
  <c r="AF58" i="24"/>
  <c r="AF70" i="24"/>
  <c r="AF71" i="24" s="1"/>
  <c r="AF72" i="24" s="1"/>
  <c r="AF64" i="24"/>
  <c r="AF65" i="24" s="1"/>
  <c r="AF66" i="24" s="1"/>
  <c r="AE59" i="24"/>
  <c r="AQ47" i="24"/>
  <c r="AP50" i="24"/>
  <c r="AP48" i="24"/>
  <c r="AO53" i="24"/>
  <c r="AI51" i="24"/>
  <c r="AJ24" i="24"/>
  <c r="AH63" i="24"/>
  <c r="AH54" i="24"/>
  <c r="AH55" i="24" s="1"/>
  <c r="AH31" i="24"/>
  <c r="AJ51" i="24" l="1"/>
  <c r="AK24" i="24"/>
  <c r="AI63" i="24"/>
  <c r="AI54" i="24"/>
  <c r="AI55" i="24" s="1"/>
  <c r="AI31" i="24"/>
  <c r="AP53" i="24"/>
  <c r="AQ48" i="24"/>
  <c r="AQ50" i="24"/>
  <c r="AE60" i="24"/>
  <c r="AE61" i="24"/>
  <c r="AF59" i="24"/>
  <c r="AF60" i="24" s="1"/>
  <c r="AR47" i="24"/>
  <c r="AG58" i="24"/>
  <c r="AH45" i="24"/>
  <c r="AH57" i="24" s="1"/>
  <c r="AG64" i="24"/>
  <c r="AG65" i="24" s="1"/>
  <c r="AG66" i="24" s="1"/>
  <c r="AG70" i="24"/>
  <c r="AG71" i="24" s="1"/>
  <c r="AG72" i="24" s="1"/>
  <c r="AR48" i="24" l="1"/>
  <c r="AR50" i="24"/>
  <c r="AQ53" i="24"/>
  <c r="AI45" i="24"/>
  <c r="AI57" i="24" s="1"/>
  <c r="AH64" i="24"/>
  <c r="AH65" i="24" s="1"/>
  <c r="AH66" i="24" s="1"/>
  <c r="F6" i="24" s="1"/>
  <c r="AH58" i="24"/>
  <c r="AH70" i="24"/>
  <c r="AH71" i="24" s="1"/>
  <c r="AH72" i="24" s="1"/>
  <c r="AK51" i="24"/>
  <c r="AL24" i="24"/>
  <c r="AG59" i="24"/>
  <c r="AG60" i="24" s="1"/>
  <c r="AS47" i="24"/>
  <c r="AJ63" i="24"/>
  <c r="AJ54" i="24"/>
  <c r="AJ55" i="24" s="1"/>
  <c r="AJ31" i="24"/>
  <c r="AS50" i="24" l="1"/>
  <c r="AS48" i="24"/>
  <c r="AL51" i="24"/>
  <c r="AM24" i="24"/>
  <c r="AQ18" i="24"/>
  <c r="AP18" i="24"/>
  <c r="AP23" i="24" s="1"/>
  <c r="AQ23" i="24" s="1"/>
  <c r="AX18" i="24"/>
  <c r="AW18" i="24"/>
  <c r="AV18" i="24"/>
  <c r="AU18" i="24"/>
  <c r="AT18" i="24"/>
  <c r="AS18" i="24"/>
  <c r="AR18" i="24"/>
  <c r="AK63" i="24"/>
  <c r="AK54" i="24"/>
  <c r="AK55" i="24" s="1"/>
  <c r="AK31" i="24"/>
  <c r="AH59" i="24"/>
  <c r="AH60" i="24" s="1"/>
  <c r="F5" i="24" s="1"/>
  <c r="AT47" i="24"/>
  <c r="AI70" i="24"/>
  <c r="AI71" i="24" s="1"/>
  <c r="AI72" i="24" s="1"/>
  <c r="AI64" i="24"/>
  <c r="AI65" i="24" s="1"/>
  <c r="AI66" i="24" s="1"/>
  <c r="AJ45" i="24"/>
  <c r="AJ57" i="24" s="1"/>
  <c r="AI58" i="24"/>
  <c r="AR53" i="24"/>
  <c r="AI59" i="24" l="1"/>
  <c r="AI60" i="24" s="1"/>
  <c r="AU47" i="24"/>
  <c r="AJ70" i="24"/>
  <c r="AJ71" i="24" s="1"/>
  <c r="AJ72" i="24" s="1"/>
  <c r="AJ64" i="24"/>
  <c r="AJ65" i="24" s="1"/>
  <c r="AJ66" i="24" s="1"/>
  <c r="AK45" i="24"/>
  <c r="AK57" i="24" s="1"/>
  <c r="AJ58" i="24"/>
  <c r="AR23" i="24"/>
  <c r="AS23" i="24" s="1"/>
  <c r="AT23" i="24" s="1"/>
  <c r="AU23" i="24" s="1"/>
  <c r="AV23" i="24" s="1"/>
  <c r="AW23" i="24" s="1"/>
  <c r="AX23" i="24" s="1"/>
  <c r="AT50" i="24"/>
  <c r="AT48" i="24"/>
  <c r="AM51" i="24"/>
  <c r="AN24" i="24"/>
  <c r="AM11" i="24"/>
  <c r="AL63" i="24"/>
  <c r="AL54" i="24"/>
  <c r="AL55" i="24" s="1"/>
  <c r="AL31" i="24"/>
  <c r="AS53" i="24"/>
  <c r="AO24" i="24" l="1"/>
  <c r="AN51" i="24"/>
  <c r="AM63" i="24"/>
  <c r="AM54" i="24"/>
  <c r="AM55" i="24" s="1"/>
  <c r="AM31" i="24"/>
  <c r="AT53" i="24"/>
  <c r="AJ59" i="24"/>
  <c r="AJ60" i="24" s="1"/>
  <c r="AV47" i="24"/>
  <c r="AK70" i="24"/>
  <c r="AK71" i="24" s="1"/>
  <c r="AK72" i="24" s="1"/>
  <c r="AK58" i="24"/>
  <c r="AL45" i="24"/>
  <c r="AL57" i="24" s="1"/>
  <c r="AK64" i="24"/>
  <c r="AK65" i="24" s="1"/>
  <c r="AK66" i="24" s="1"/>
  <c r="AU48" i="24"/>
  <c r="AU50" i="24"/>
  <c r="AU53" i="24" l="1"/>
  <c r="AL58" i="24"/>
  <c r="AL70" i="24"/>
  <c r="AL71" i="24" s="1"/>
  <c r="AL72" i="24" s="1"/>
  <c r="AM45" i="24"/>
  <c r="AM57" i="24" s="1"/>
  <c r="AL64" i="24"/>
  <c r="AL65" i="24" s="1"/>
  <c r="AL66" i="24" s="1"/>
  <c r="AK59" i="24"/>
  <c r="AK60" i="24" s="1"/>
  <c r="AW47" i="24"/>
  <c r="AV50" i="24"/>
  <c r="AV48" i="24"/>
  <c r="AN63" i="24"/>
  <c r="AN54" i="24"/>
  <c r="AN55" i="24" s="1"/>
  <c r="AN31" i="24"/>
  <c r="AO51" i="24"/>
  <c r="AP24" i="24"/>
  <c r="AV53" i="24" l="1"/>
  <c r="AW50" i="24"/>
  <c r="AW48" i="24"/>
  <c r="AM70" i="24"/>
  <c r="AM71" i="24" s="1"/>
  <c r="AM72" i="24" s="1"/>
  <c r="AN45" i="24"/>
  <c r="AN57" i="24" s="1"/>
  <c r="AM64" i="24"/>
  <c r="AM65" i="24" s="1"/>
  <c r="AM66" i="24" s="1"/>
  <c r="AM58" i="24"/>
  <c r="AX47" i="24"/>
  <c r="AL59" i="24"/>
  <c r="AL60" i="24" s="1"/>
  <c r="AQ24" i="24"/>
  <c r="AP51" i="24"/>
  <c r="AO63" i="24"/>
  <c r="AO54" i="24"/>
  <c r="AO55" i="24" s="1"/>
  <c r="AO31" i="24"/>
  <c r="AP63" i="24" l="1"/>
  <c r="AP54" i="24"/>
  <c r="AP55" i="24" s="1"/>
  <c r="AP31" i="24"/>
  <c r="AR24" i="24"/>
  <c r="AQ51" i="24"/>
  <c r="AX48" i="24"/>
  <c r="AX50" i="24"/>
  <c r="AY47" i="24"/>
  <c r="AM59" i="24"/>
  <c r="AM60" i="24" s="1"/>
  <c r="AN58" i="24"/>
  <c r="AN70" i="24"/>
  <c r="AN71" i="24" s="1"/>
  <c r="AN72" i="24" s="1"/>
  <c r="AN64" i="24"/>
  <c r="AN65" i="24" s="1"/>
  <c r="AN66" i="24" s="1"/>
  <c r="AO45" i="24"/>
  <c r="AO57" i="24" s="1"/>
  <c r="AW53" i="24"/>
  <c r="AO70" i="24" l="1"/>
  <c r="AO71" i="24" s="1"/>
  <c r="AO72" i="24" s="1"/>
  <c r="AO64" i="24"/>
  <c r="AO65" i="24" s="1"/>
  <c r="AO66" i="24" s="1"/>
  <c r="AO58" i="24"/>
  <c r="AP45" i="24"/>
  <c r="AP57" i="24" s="1"/>
  <c r="AN59" i="24"/>
  <c r="AN60" i="24" s="1"/>
  <c r="AZ47" i="24"/>
  <c r="AY50" i="24"/>
  <c r="AY48" i="24"/>
  <c r="AX53" i="24"/>
  <c r="AQ63" i="24"/>
  <c r="AQ54" i="24"/>
  <c r="AQ55" i="24" s="1"/>
  <c r="AQ31" i="24"/>
  <c r="AR51" i="24"/>
  <c r="AS24" i="24"/>
  <c r="AY53" i="24" l="1"/>
  <c r="AZ48" i="24"/>
  <c r="AZ50" i="24"/>
  <c r="AP70" i="24"/>
  <c r="AP71" i="24" s="1"/>
  <c r="AP72" i="24" s="1"/>
  <c r="AP64" i="24"/>
  <c r="AP65" i="24" s="1"/>
  <c r="AP66" i="24" s="1"/>
  <c r="AP58" i="24"/>
  <c r="AQ45" i="24"/>
  <c r="AQ57" i="24" s="1"/>
  <c r="BA47" i="24"/>
  <c r="AO59" i="24"/>
  <c r="AO60" i="24" s="1"/>
  <c r="AS51" i="24"/>
  <c r="AT24" i="24"/>
  <c r="AR63" i="24"/>
  <c r="AR54" i="24"/>
  <c r="AR55" i="24" s="1"/>
  <c r="AR31" i="24"/>
  <c r="AU24" i="24" l="1"/>
  <c r="AT51" i="24"/>
  <c r="AS63" i="24"/>
  <c r="AS54" i="24"/>
  <c r="AS55" i="24" s="1"/>
  <c r="AS31" i="24"/>
  <c r="BA48" i="24"/>
  <c r="BA50" i="24"/>
  <c r="AQ70" i="24"/>
  <c r="AQ71" i="24" s="1"/>
  <c r="AQ72" i="24" s="1"/>
  <c r="AQ64" i="24"/>
  <c r="AQ65" i="24" s="1"/>
  <c r="AQ66" i="24" s="1"/>
  <c r="AQ58" i="24"/>
  <c r="AR45" i="24"/>
  <c r="AR57" i="24" s="1"/>
  <c r="AP59" i="24"/>
  <c r="AP60" i="24" s="1"/>
  <c r="BB47" i="24"/>
  <c r="AZ53" i="24"/>
  <c r="BB48" i="24" l="1"/>
  <c r="BB50" i="24"/>
  <c r="AR64" i="24"/>
  <c r="AR65" i="24" s="1"/>
  <c r="AR66" i="24" s="1"/>
  <c r="AR58" i="24"/>
  <c r="AS45" i="24"/>
  <c r="AS57" i="24" s="1"/>
  <c r="AR70" i="24"/>
  <c r="AR71" i="24" s="1"/>
  <c r="AR72" i="24" s="1"/>
  <c r="BC47" i="24"/>
  <c r="AQ59" i="24"/>
  <c r="BA53" i="24"/>
  <c r="AT63" i="24"/>
  <c r="AT54" i="24"/>
  <c r="AT55" i="24" s="1"/>
  <c r="AT31" i="24"/>
  <c r="AU51" i="24"/>
  <c r="AV24" i="24"/>
  <c r="AQ60" i="24" l="1"/>
  <c r="AQ61" i="24"/>
  <c r="BC50" i="24"/>
  <c r="BC48" i="24"/>
  <c r="AS58" i="24"/>
  <c r="AS64" i="24"/>
  <c r="AS65" i="24" s="1"/>
  <c r="AS66" i="24" s="1"/>
  <c r="AS70" i="24"/>
  <c r="AS71" i="24" s="1"/>
  <c r="AS72" i="24" s="1"/>
  <c r="AT45" i="24"/>
  <c r="AT57" i="24" s="1"/>
  <c r="BD47" i="24"/>
  <c r="AR59" i="24"/>
  <c r="AR60" i="24" s="1"/>
  <c r="BB53" i="24"/>
  <c r="AW24" i="24"/>
  <c r="AV51" i="24"/>
  <c r="AU63" i="24"/>
  <c r="AU54" i="24"/>
  <c r="AU55" i="24" s="1"/>
  <c r="AU31" i="24"/>
  <c r="AW51" i="24" l="1"/>
  <c r="AX24" i="24"/>
  <c r="BD50" i="24"/>
  <c r="BD48" i="24"/>
  <c r="AU45" i="24"/>
  <c r="AU57" i="24" s="1"/>
  <c r="AT64" i="24"/>
  <c r="AT65" i="24" s="1"/>
  <c r="AT66" i="24" s="1"/>
  <c r="AT58" i="24"/>
  <c r="AT70" i="24"/>
  <c r="AT71" i="24" s="1"/>
  <c r="AT72" i="24" s="1"/>
  <c r="BE47" i="24"/>
  <c r="AS59" i="24"/>
  <c r="AS60" i="24" s="1"/>
  <c r="BC53" i="24"/>
  <c r="AV63" i="24"/>
  <c r="AV54" i="24"/>
  <c r="AV55" i="24" s="1"/>
  <c r="AV31" i="24"/>
  <c r="BE50" i="24" l="1"/>
  <c r="BE48" i="24"/>
  <c r="BF47" i="24"/>
  <c r="AT59" i="24"/>
  <c r="AT60" i="24" s="1"/>
  <c r="AU64" i="24"/>
  <c r="AU65" i="24" s="1"/>
  <c r="AU66" i="24" s="1"/>
  <c r="AV45" i="24"/>
  <c r="AV57" i="24" s="1"/>
  <c r="AU58" i="24"/>
  <c r="AU70" i="24"/>
  <c r="AU71" i="24" s="1"/>
  <c r="AU72" i="24" s="1"/>
  <c r="BD53" i="24"/>
  <c r="AZ18" i="24"/>
  <c r="BB18" i="24"/>
  <c r="BA18" i="24"/>
  <c r="AY18" i="24"/>
  <c r="AY23" i="24" s="1"/>
  <c r="AY24" i="24"/>
  <c r="BI18" i="24"/>
  <c r="BH18" i="24"/>
  <c r="BG18" i="24"/>
  <c r="BF18" i="24"/>
  <c r="BE18" i="24"/>
  <c r="BD18" i="24"/>
  <c r="BC18" i="24"/>
  <c r="AX51" i="24"/>
  <c r="BJ18" i="24"/>
  <c r="AW63" i="24"/>
  <c r="AW54" i="24"/>
  <c r="AW55" i="24" s="1"/>
  <c r="AW31" i="24"/>
  <c r="AX63" i="24" l="1"/>
  <c r="AX54" i="24"/>
  <c r="AX55" i="24" s="1"/>
  <c r="AX31" i="24"/>
  <c r="AU59" i="24"/>
  <c r="AU60" i="24" s="1"/>
  <c r="BG47" i="24"/>
  <c r="AV64" i="24"/>
  <c r="AV65" i="24" s="1"/>
  <c r="AV66" i="24" s="1"/>
  <c r="AV58" i="24"/>
  <c r="AW45" i="24"/>
  <c r="AW57" i="24" s="1"/>
  <c r="AV70" i="24"/>
  <c r="AV71" i="24" s="1"/>
  <c r="AV72" i="24" s="1"/>
  <c r="BF48" i="24"/>
  <c r="BF50" i="24"/>
  <c r="AY11" i="24"/>
  <c r="AY51" i="24"/>
  <c r="AZ24" i="24"/>
  <c r="BE53" i="24"/>
  <c r="AZ23" i="24"/>
  <c r="BA23" i="24" s="1"/>
  <c r="BB23" i="24" s="1"/>
  <c r="BC23" i="24" s="1"/>
  <c r="BD23" i="24" s="1"/>
  <c r="BE23" i="24" s="1"/>
  <c r="BF23" i="24" s="1"/>
  <c r="BG23" i="24" s="1"/>
  <c r="BH23" i="24" s="1"/>
  <c r="BI23" i="24" s="1"/>
  <c r="BJ23" i="24" s="1"/>
  <c r="AY63" i="24" l="1"/>
  <c r="AY54" i="24"/>
  <c r="AY55" i="24" s="1"/>
  <c r="AY31" i="24"/>
  <c r="BF53" i="24"/>
  <c r="AW70" i="24"/>
  <c r="AW71" i="24" s="1"/>
  <c r="AW72" i="24" s="1"/>
  <c r="AW64" i="24"/>
  <c r="AW65" i="24" s="1"/>
  <c r="AW66" i="24" s="1"/>
  <c r="AW58" i="24"/>
  <c r="AX45" i="24"/>
  <c r="AX57" i="24" s="1"/>
  <c r="AV59" i="24"/>
  <c r="AV60" i="24" s="1"/>
  <c r="BH47" i="24"/>
  <c r="BG48" i="24"/>
  <c r="BG50" i="24"/>
  <c r="G5" i="24"/>
  <c r="H5" i="24"/>
  <c r="H6" i="24" s="1"/>
  <c r="BA24" i="24"/>
  <c r="AZ51" i="24"/>
  <c r="G6" i="24" l="1"/>
  <c r="BG53" i="24"/>
  <c r="BH48" i="24"/>
  <c r="BH50" i="24"/>
  <c r="AX58" i="24"/>
  <c r="AY45" i="24"/>
  <c r="AY57" i="24" s="1"/>
  <c r="AX70" i="24"/>
  <c r="AX71" i="24" s="1"/>
  <c r="AX72" i="24" s="1"/>
  <c r="AX64" i="24"/>
  <c r="AX65" i="24" s="1"/>
  <c r="AX66" i="24" s="1"/>
  <c r="AW59" i="24"/>
  <c r="AW60" i="24" s="1"/>
  <c r="BI47" i="24"/>
  <c r="AZ63" i="24"/>
  <c r="AZ54" i="24"/>
  <c r="AZ55" i="24" s="1"/>
  <c r="AZ31" i="24"/>
  <c r="BB24" i="24"/>
  <c r="BA51" i="24"/>
  <c r="BA63" i="24" l="1"/>
  <c r="BA54" i="24"/>
  <c r="BA55" i="24" s="1"/>
  <c r="BA31" i="24"/>
  <c r="BC24" i="24"/>
  <c r="BB51" i="24"/>
  <c r="BI48" i="24"/>
  <c r="BI50" i="24"/>
  <c r="AZ45" i="24"/>
  <c r="AZ57" i="24" s="1"/>
  <c r="AY70" i="24"/>
  <c r="AY71" i="24" s="1"/>
  <c r="AY72" i="24" s="1"/>
  <c r="AY58" i="24"/>
  <c r="AY64" i="24"/>
  <c r="AY65" i="24" s="1"/>
  <c r="AY66" i="24" s="1"/>
  <c r="BJ47" i="24"/>
  <c r="AX59" i="24"/>
  <c r="AX60" i="24" s="1"/>
  <c r="BH53" i="24"/>
  <c r="BJ50" i="24" l="1"/>
  <c r="BJ48" i="24"/>
  <c r="AY59" i="24"/>
  <c r="AY60" i="24" s="1"/>
  <c r="BK47" i="24"/>
  <c r="BA45" i="24"/>
  <c r="BA57" i="24" s="1"/>
  <c r="AZ70" i="24"/>
  <c r="AZ71" i="24" s="1"/>
  <c r="AZ72" i="24" s="1"/>
  <c r="AZ58" i="24"/>
  <c r="AZ64" i="24"/>
  <c r="AZ65" i="24" s="1"/>
  <c r="AZ66" i="24" s="1"/>
  <c r="BI53" i="24"/>
  <c r="BB63" i="24"/>
  <c r="BB54" i="24"/>
  <c r="BB55" i="24" s="1"/>
  <c r="BB31" i="24"/>
  <c r="BD24" i="24"/>
  <c r="BC51" i="24"/>
  <c r="BC63" i="24" l="1"/>
  <c r="BC54" i="24"/>
  <c r="BC55" i="24" s="1"/>
  <c r="BC31" i="24"/>
  <c r="BJ53" i="24"/>
  <c r="BD51" i="24"/>
  <c r="BE24" i="24"/>
  <c r="AZ59" i="24"/>
  <c r="AZ60" i="24" s="1"/>
  <c r="BL47" i="24"/>
  <c r="BA58" i="24"/>
  <c r="BA70" i="24"/>
  <c r="BA71" i="24" s="1"/>
  <c r="BA72" i="24" s="1"/>
  <c r="BB45" i="24"/>
  <c r="BB57" i="24" s="1"/>
  <c r="BA64" i="24"/>
  <c r="BA65" i="24" s="1"/>
  <c r="BA66" i="24" s="1"/>
  <c r="BK50" i="24"/>
  <c r="BK48" i="24"/>
  <c r="BK53" i="24" l="1"/>
  <c r="BB58" i="24"/>
  <c r="BB70" i="24"/>
  <c r="BB71" i="24" s="1"/>
  <c r="BB72" i="24" s="1"/>
  <c r="BC45" i="24"/>
  <c r="BC57" i="24" s="1"/>
  <c r="BB64" i="24"/>
  <c r="BB65" i="24" s="1"/>
  <c r="BB66" i="24" s="1"/>
  <c r="BM47" i="24"/>
  <c r="BA59" i="24"/>
  <c r="BA60" i="24" s="1"/>
  <c r="BL50" i="24"/>
  <c r="BL48" i="24"/>
  <c r="BE51" i="24"/>
  <c r="BF24" i="24"/>
  <c r="BD54" i="24"/>
  <c r="BD55" i="24" s="1"/>
  <c r="BD31" i="24"/>
  <c r="BN47" i="24" l="1"/>
  <c r="BB59" i="24"/>
  <c r="BB60" i="24" s="1"/>
  <c r="BF51" i="24"/>
  <c r="BG24" i="24"/>
  <c r="BE54" i="24"/>
  <c r="BE55" i="24" s="1"/>
  <c r="BE31" i="24"/>
  <c r="BL53" i="24"/>
  <c r="BM50" i="24"/>
  <c r="BM48" i="24"/>
  <c r="BC70" i="24"/>
  <c r="BC71" i="24" s="1"/>
  <c r="BC72" i="24" s="1"/>
  <c r="BC58" i="24"/>
  <c r="BD45" i="24"/>
  <c r="BD57" i="24" s="1"/>
  <c r="BC64" i="24"/>
  <c r="BC65" i="24" s="1"/>
  <c r="BC66" i="24" s="1"/>
  <c r="BF54" i="24" l="1"/>
  <c r="BF55" i="24" s="1"/>
  <c r="BF31" i="24"/>
  <c r="BN48" i="24"/>
  <c r="BN50" i="24"/>
  <c r="BD70" i="24"/>
  <c r="BD71" i="24" s="1"/>
  <c r="BD72" i="24" s="1"/>
  <c r="BD58" i="24"/>
  <c r="BE45" i="24"/>
  <c r="BE57" i="24" s="1"/>
  <c r="BD64" i="24"/>
  <c r="BD65" i="24" s="1"/>
  <c r="BD66" i="24" s="1"/>
  <c r="BO47" i="24"/>
  <c r="BC59" i="24"/>
  <c r="BM53" i="24"/>
  <c r="BG51" i="24"/>
  <c r="BH24" i="24"/>
  <c r="BN53" i="24" l="1"/>
  <c r="BH51" i="24"/>
  <c r="BI24" i="24"/>
  <c r="BG54" i="24"/>
  <c r="BG55" i="24" s="1"/>
  <c r="BG31" i="24"/>
  <c r="BC61" i="24"/>
  <c r="BC60" i="24"/>
  <c r="BO48" i="24"/>
  <c r="BO50" i="24"/>
  <c r="BE70" i="24"/>
  <c r="BE71" i="24" s="1"/>
  <c r="BE72" i="24" s="1"/>
  <c r="BE64" i="24"/>
  <c r="BE65" i="24" s="1"/>
  <c r="BE66" i="24" s="1"/>
  <c r="BE58" i="24"/>
  <c r="BF45" i="24"/>
  <c r="BF57" i="24" s="1"/>
  <c r="BD59" i="24"/>
  <c r="BD60" i="24" s="1"/>
  <c r="BP47" i="24"/>
  <c r="BI51" i="24" l="1"/>
  <c r="BJ24" i="24"/>
  <c r="BP48" i="24"/>
  <c r="BP50" i="24"/>
  <c r="BH54" i="24"/>
  <c r="BH55" i="24" s="1"/>
  <c r="BH31" i="24"/>
  <c r="BF70" i="24"/>
  <c r="BF71" i="24" s="1"/>
  <c r="BF72" i="24" s="1"/>
  <c r="BF58" i="24"/>
  <c r="BG45" i="24"/>
  <c r="BG57" i="24" s="1"/>
  <c r="BF64" i="24"/>
  <c r="BF65" i="24" s="1"/>
  <c r="BF66" i="24" s="1"/>
  <c r="BE59" i="24"/>
  <c r="BE60" i="24" s="1"/>
  <c r="BQ47" i="24"/>
  <c r="BO53" i="24"/>
  <c r="BP53" i="24" l="1"/>
  <c r="BN18" i="24"/>
  <c r="BQ18" i="24"/>
  <c r="BP18" i="24"/>
  <c r="BO18" i="24"/>
  <c r="BJ51" i="24"/>
  <c r="BV18" i="24"/>
  <c r="BU18" i="24"/>
  <c r="BT18" i="24"/>
  <c r="BK18" i="24"/>
  <c r="BK23" i="24" s="1"/>
  <c r="BS18" i="24"/>
  <c r="BR18" i="24"/>
  <c r="BM18" i="24"/>
  <c r="BL18" i="24"/>
  <c r="BQ50" i="24"/>
  <c r="BQ48" i="24"/>
  <c r="BG70" i="24"/>
  <c r="BG71" i="24" s="1"/>
  <c r="BG72" i="24" s="1"/>
  <c r="BG64" i="24"/>
  <c r="BG65" i="24" s="1"/>
  <c r="BG66" i="24" s="1"/>
  <c r="BH45" i="24"/>
  <c r="BH57" i="24" s="1"/>
  <c r="BG58" i="24"/>
  <c r="BF59" i="24"/>
  <c r="BF60" i="24" s="1"/>
  <c r="BR47" i="24"/>
  <c r="BI54" i="24"/>
  <c r="BI55" i="24" s="1"/>
  <c r="BI31" i="24"/>
  <c r="BL23" i="24" l="1"/>
  <c r="BM23" i="24" s="1"/>
  <c r="BN23" i="24" s="1"/>
  <c r="BO23" i="24" s="1"/>
  <c r="BP23" i="24" s="1"/>
  <c r="BQ23" i="24" s="1"/>
  <c r="BR23" i="24"/>
  <c r="BS23" i="24" s="1"/>
  <c r="BT23" i="24" s="1"/>
  <c r="BU23" i="24" s="1"/>
  <c r="BV23" i="24" s="1"/>
  <c r="BR50" i="24"/>
  <c r="BR48" i="24"/>
  <c r="BK24" i="24"/>
  <c r="BS47" i="24"/>
  <c r="BG59" i="24"/>
  <c r="BG60" i="24" s="1"/>
  <c r="BH64" i="24"/>
  <c r="BH65" i="24" s="1"/>
  <c r="BH66" i="24" s="1"/>
  <c r="BI45" i="24"/>
  <c r="BI57" i="24" s="1"/>
  <c r="BH70" i="24"/>
  <c r="BH71" i="24" s="1"/>
  <c r="BH72" i="24" s="1"/>
  <c r="BH58" i="24"/>
  <c r="BJ54" i="24"/>
  <c r="BJ55" i="24" s="1"/>
  <c r="BJ31" i="24"/>
  <c r="BQ53" i="24"/>
  <c r="BI70" i="24" l="1"/>
  <c r="BI71" i="24" s="1"/>
  <c r="BI72" i="24" s="1"/>
  <c r="BI58" i="24"/>
  <c r="BI64" i="24"/>
  <c r="BI65" i="24" s="1"/>
  <c r="BI66" i="24" s="1"/>
  <c r="BJ45" i="24"/>
  <c r="BJ57" i="24" s="1"/>
  <c r="BT47" i="24"/>
  <c r="BH59" i="24"/>
  <c r="BH60" i="24" s="1"/>
  <c r="BS50" i="24"/>
  <c r="BS48" i="24"/>
  <c r="BK51" i="24"/>
  <c r="BL24" i="24"/>
  <c r="BR53" i="24"/>
  <c r="BL51" i="24" l="1"/>
  <c r="BM24" i="24"/>
  <c r="BJ70" i="24"/>
  <c r="BJ71" i="24" s="1"/>
  <c r="BJ72" i="24" s="1"/>
  <c r="BJ58" i="24"/>
  <c r="BJ64" i="24"/>
  <c r="BJ65" i="24" s="1"/>
  <c r="BJ66" i="24" s="1"/>
  <c r="BK45" i="24"/>
  <c r="BK54" i="24"/>
  <c r="BK55" i="24" s="1"/>
  <c r="BK31" i="24"/>
  <c r="BS53" i="24"/>
  <c r="BT50" i="24"/>
  <c r="BT48" i="24"/>
  <c r="BU47" i="24"/>
  <c r="BI59" i="24"/>
  <c r="BI60" i="24" s="1"/>
  <c r="BU48" i="24" l="1"/>
  <c r="BU50" i="24"/>
  <c r="BT53" i="24"/>
  <c r="BK57" i="24"/>
  <c r="BJ59" i="24"/>
  <c r="BJ60" i="24" s="1"/>
  <c r="BV47" i="24"/>
  <c r="BM51" i="24"/>
  <c r="BN24" i="24"/>
  <c r="BL54" i="24"/>
  <c r="BL55" i="24" s="1"/>
  <c r="BL31" i="24"/>
  <c r="BO24" i="24" l="1"/>
  <c r="BN51" i="24"/>
  <c r="BM54" i="24"/>
  <c r="BM55" i="24" s="1"/>
  <c r="BM31" i="24"/>
  <c r="BV48" i="24"/>
  <c r="BV50" i="24"/>
  <c r="BK70" i="24"/>
  <c r="BK71" i="24" s="1"/>
  <c r="BK72" i="24" s="1"/>
  <c r="BK64" i="24"/>
  <c r="BK58" i="24"/>
  <c r="BL45" i="24"/>
  <c r="BL57" i="24" s="1"/>
  <c r="BU53" i="24"/>
  <c r="BM45" i="24" l="1"/>
  <c r="BM57" i="24" s="1"/>
  <c r="BL58" i="24"/>
  <c r="BL64" i="24"/>
  <c r="BL65" i="24" s="1"/>
  <c r="BL66" i="24" s="1"/>
  <c r="BL70" i="24"/>
  <c r="BL71" i="24" s="1"/>
  <c r="BL72" i="24" s="1"/>
  <c r="BK59" i="24"/>
  <c r="BK60" i="24" s="1"/>
  <c r="BW47" i="24"/>
  <c r="J5" i="24"/>
  <c r="K5" i="24" s="1"/>
  <c r="J6" i="24"/>
  <c r="K6" i="24" s="1"/>
  <c r="BK65" i="24"/>
  <c r="BK66" i="24" s="1"/>
  <c r="BV53" i="24"/>
  <c r="BN54" i="24"/>
  <c r="BN55" i="24" s="1"/>
  <c r="BN31" i="24"/>
  <c r="BP24" i="24"/>
  <c r="BO51" i="24"/>
  <c r="BW48" i="24" l="1"/>
  <c r="BW50" i="24"/>
  <c r="BL59" i="24"/>
  <c r="BL60" i="24" s="1"/>
  <c r="BX47" i="24"/>
  <c r="BO54" i="24"/>
  <c r="BO55" i="24" s="1"/>
  <c r="BO31" i="24"/>
  <c r="BM58" i="24"/>
  <c r="BN45" i="24"/>
  <c r="BN57" i="24" s="1"/>
  <c r="BM64" i="24"/>
  <c r="BM65" i="24" s="1"/>
  <c r="BM66" i="24" s="1"/>
  <c r="BM70" i="24"/>
  <c r="BM71" i="24" s="1"/>
  <c r="BM72" i="24" s="1"/>
  <c r="BQ24" i="24"/>
  <c r="BP51" i="24"/>
  <c r="BP54" i="24" l="1"/>
  <c r="BP55" i="24" s="1"/>
  <c r="BP31" i="24"/>
  <c r="BR24" i="24"/>
  <c r="BQ51" i="24"/>
  <c r="BN64" i="24"/>
  <c r="BN65" i="24" s="1"/>
  <c r="BN66" i="24" s="1"/>
  <c r="BN58" i="24"/>
  <c r="BO45" i="24"/>
  <c r="BO57" i="24" s="1"/>
  <c r="BN70" i="24"/>
  <c r="BN71" i="24" s="1"/>
  <c r="BN72" i="24" s="1"/>
  <c r="BM59" i="24"/>
  <c r="BM60" i="24" s="1"/>
  <c r="BY47" i="24"/>
  <c r="BX48" i="24"/>
  <c r="BX50" i="24"/>
  <c r="BW53" i="24"/>
  <c r="BX53" i="24" l="1"/>
  <c r="BY48" i="24"/>
  <c r="BY50" i="24"/>
  <c r="BO58" i="24"/>
  <c r="BO64" i="24"/>
  <c r="BO65" i="24" s="1"/>
  <c r="BO66" i="24" s="1"/>
  <c r="BP45" i="24"/>
  <c r="BP57" i="24" s="1"/>
  <c r="BO70" i="24"/>
  <c r="BO71" i="24" s="1"/>
  <c r="BO72" i="24" s="1"/>
  <c r="BN61" i="24"/>
  <c r="BN59" i="24"/>
  <c r="BN60" i="24" s="1"/>
  <c r="BZ47" i="24"/>
  <c r="BQ54" i="24"/>
  <c r="BQ55" i="24" s="1"/>
  <c r="BQ31" i="24"/>
  <c r="BS24" i="24"/>
  <c r="BR51" i="24"/>
  <c r="BZ48" i="24" l="1"/>
  <c r="BZ50" i="24"/>
  <c r="BP58" i="24"/>
  <c r="BP64" i="24"/>
  <c r="BP65" i="24" s="1"/>
  <c r="BP66" i="24" s="1"/>
  <c r="BQ45" i="24"/>
  <c r="BQ57" i="24" s="1"/>
  <c r="BP70" i="24"/>
  <c r="BP71" i="24" s="1"/>
  <c r="BP72" i="24" s="1"/>
  <c r="BO61" i="24"/>
  <c r="BO59" i="24"/>
  <c r="BO60" i="24" s="1"/>
  <c r="CA47" i="24"/>
  <c r="BY53" i="24"/>
  <c r="BR54" i="24"/>
  <c r="BR55" i="24" s="1"/>
  <c r="BR31" i="24"/>
  <c r="BS51" i="24"/>
  <c r="BT24" i="24"/>
  <c r="CA50" i="24" l="1"/>
  <c r="CA48" i="24"/>
  <c r="BQ58" i="24"/>
  <c r="BR45" i="24"/>
  <c r="BR57" i="24" s="1"/>
  <c r="BQ70" i="24"/>
  <c r="BQ71" i="24" s="1"/>
  <c r="BQ72" i="24" s="1"/>
  <c r="BQ64" i="24"/>
  <c r="BQ65" i="24" s="1"/>
  <c r="BQ66" i="24" s="1"/>
  <c r="CB47" i="24"/>
  <c r="BP61" i="24"/>
  <c r="BP59" i="24"/>
  <c r="BP60" i="24" s="1"/>
  <c r="BT51" i="24"/>
  <c r="BU24" i="24"/>
  <c r="BZ53" i="24"/>
  <c r="BS54" i="24"/>
  <c r="BS55" i="24" s="1"/>
  <c r="BS31" i="24"/>
  <c r="BT54" i="24" l="1"/>
  <c r="BT55" i="24" s="1"/>
  <c r="BT31" i="24"/>
  <c r="BU51" i="24"/>
  <c r="BV24" i="24"/>
  <c r="CB50" i="24"/>
  <c r="CB48" i="24"/>
  <c r="BR70" i="24"/>
  <c r="BR58" i="24"/>
  <c r="BS45" i="24"/>
  <c r="BS57" i="24" s="1"/>
  <c r="BR64" i="24"/>
  <c r="BR65" i="24" s="1"/>
  <c r="BR66" i="24" s="1"/>
  <c r="CC47" i="24"/>
  <c r="BQ61" i="24"/>
  <c r="BQ59" i="24"/>
  <c r="BQ60" i="24" s="1"/>
  <c r="CA53" i="24"/>
  <c r="CC50" i="24" l="1"/>
  <c r="CC48" i="24"/>
  <c r="BS58" i="24"/>
  <c r="BS70" i="24"/>
  <c r="BT45" i="24"/>
  <c r="BT57" i="24" s="1"/>
  <c r="BS64" i="24"/>
  <c r="BS65" i="24" s="1"/>
  <c r="BS66" i="24" s="1"/>
  <c r="CD47" i="24"/>
  <c r="BR61" i="24"/>
  <c r="BR59" i="24"/>
  <c r="BR60" i="24" s="1"/>
  <c r="CB53" i="24"/>
  <c r="CB18" i="24"/>
  <c r="BV51" i="24"/>
  <c r="CF18" i="24"/>
  <c r="CE18" i="24"/>
  <c r="CD18" i="24"/>
  <c r="CA18" i="24"/>
  <c r="BZ18" i="24"/>
  <c r="BY18" i="24"/>
  <c r="BX18" i="24"/>
  <c r="BW18" i="24"/>
  <c r="BW23" i="24" s="1"/>
  <c r="BX23" i="24" s="1"/>
  <c r="BY23" i="24" s="1"/>
  <c r="BZ23" i="24" s="1"/>
  <c r="CA23" i="24" s="1"/>
  <c r="CG18" i="24"/>
  <c r="CC18" i="24"/>
  <c r="BW24" i="24"/>
  <c r="CH18" i="24"/>
  <c r="BU54" i="24"/>
  <c r="BU55" i="24" s="1"/>
  <c r="BU31" i="24"/>
  <c r="BV54" i="24" l="1"/>
  <c r="BV55" i="24" s="1"/>
  <c r="BV31" i="24"/>
  <c r="CB23" i="24"/>
  <c r="CC23" i="24" s="1"/>
  <c r="CD23" i="24" s="1"/>
  <c r="CE23" i="24" s="1"/>
  <c r="CF23" i="24" s="1"/>
  <c r="CG23" i="24" s="1"/>
  <c r="CH23" i="24" s="1"/>
  <c r="BW51" i="24"/>
  <c r="BX24" i="24"/>
  <c r="CD50" i="24"/>
  <c r="CD48" i="24"/>
  <c r="BT70" i="24"/>
  <c r="BT64" i="24"/>
  <c r="BT65" i="24" s="1"/>
  <c r="BT66" i="24" s="1"/>
  <c r="BU45" i="24"/>
  <c r="BU57" i="24" s="1"/>
  <c r="BT58" i="24"/>
  <c r="BS59" i="24"/>
  <c r="BS60" i="24" s="1"/>
  <c r="I5" i="24" s="1"/>
  <c r="CE47" i="24"/>
  <c r="BS61" i="24"/>
  <c r="CC53" i="24"/>
  <c r="I6" i="24" l="1"/>
  <c r="L6" i="24" s="1"/>
  <c r="L5" i="24"/>
  <c r="BW54" i="24"/>
  <c r="BW55" i="24" s="1"/>
  <c r="BW31" i="24"/>
  <c r="CE50" i="24"/>
  <c r="CE48" i="24"/>
  <c r="BT59" i="24"/>
  <c r="BT60" i="24" s="1"/>
  <c r="CF47" i="24"/>
  <c r="BT61" i="24"/>
  <c r="BU70" i="24"/>
  <c r="BU64" i="24"/>
  <c r="BU65" i="24" s="1"/>
  <c r="BU66" i="24" s="1"/>
  <c r="BV45" i="24"/>
  <c r="BV57" i="24" s="1"/>
  <c r="BU58" i="24"/>
  <c r="CD53" i="24"/>
  <c r="BX51" i="24"/>
  <c r="BY24" i="24"/>
  <c r="BW45" i="24" l="1"/>
  <c r="BW57" i="24" s="1"/>
  <c r="BV70" i="24"/>
  <c r="BV58" i="24"/>
  <c r="BV64" i="24"/>
  <c r="BV65" i="24" s="1"/>
  <c r="BV66" i="24" s="1"/>
  <c r="CE53" i="24"/>
  <c r="BU59" i="24"/>
  <c r="BU60" i="24" s="1"/>
  <c r="CG47" i="24"/>
  <c r="BU61" i="24"/>
  <c r="CF48" i="24"/>
  <c r="CF50" i="24"/>
  <c r="BY51" i="24"/>
  <c r="BZ24" i="24"/>
  <c r="BX54" i="24"/>
  <c r="BX55" i="24" s="1"/>
  <c r="BX31" i="24"/>
  <c r="BZ51" i="24" l="1"/>
  <c r="CA24" i="24"/>
  <c r="BY54" i="24"/>
  <c r="BY55" i="24" s="1"/>
  <c r="BY31" i="24"/>
  <c r="CF53" i="24"/>
  <c r="CG48" i="24"/>
  <c r="CG50" i="24"/>
  <c r="BV61" i="24"/>
  <c r="BV59" i="24"/>
  <c r="BV60" i="24" s="1"/>
  <c r="CH47" i="24"/>
  <c r="BW70" i="24"/>
  <c r="BX45" i="24"/>
  <c r="BX57" i="24" s="1"/>
  <c r="BW58" i="24"/>
  <c r="BW64" i="24"/>
  <c r="BW65" i="24" s="1"/>
  <c r="BW66" i="24" s="1"/>
  <c r="BX64" i="24" l="1"/>
  <c r="BX65" i="24" s="1"/>
  <c r="BX66" i="24" s="1"/>
  <c r="BY45" i="24"/>
  <c r="BY57" i="24" s="1"/>
  <c r="BX58" i="24"/>
  <c r="BX70" i="24"/>
  <c r="CH50" i="24"/>
  <c r="CH48" i="24"/>
  <c r="CG53" i="24"/>
  <c r="CA51" i="24"/>
  <c r="CB24" i="24"/>
  <c r="BW61" i="24"/>
  <c r="BW59" i="24"/>
  <c r="BW60" i="24" s="1"/>
  <c r="CI47" i="24"/>
  <c r="BZ54" i="24"/>
  <c r="BZ55" i="24" s="1"/>
  <c r="BZ31" i="24"/>
  <c r="CI50" i="24" l="1"/>
  <c r="CI48" i="24"/>
  <c r="CH53" i="24"/>
  <c r="BY70" i="24"/>
  <c r="BY64" i="24"/>
  <c r="BY65" i="24" s="1"/>
  <c r="BY66" i="24" s="1"/>
  <c r="BZ45" i="24"/>
  <c r="BZ57" i="24" s="1"/>
  <c r="BY58" i="24"/>
  <c r="CB51" i="24"/>
  <c r="CC24" i="24"/>
  <c r="CA54" i="24"/>
  <c r="CA55" i="24" s="1"/>
  <c r="CA31" i="24"/>
  <c r="BX59" i="24"/>
  <c r="BX60" i="24" s="1"/>
  <c r="BX61" i="24"/>
  <c r="CJ47" i="24"/>
  <c r="CC51" i="24" l="1"/>
  <c r="CD24" i="24"/>
  <c r="CB54" i="24"/>
  <c r="CB55" i="24" s="1"/>
  <c r="CB31" i="24"/>
  <c r="BY59" i="24"/>
  <c r="BY60" i="24" s="1"/>
  <c r="CK47" i="24"/>
  <c r="BY61" i="24"/>
  <c r="CA45" i="24"/>
  <c r="CA57" i="24" s="1"/>
  <c r="BZ58" i="24"/>
  <c r="BZ70" i="24"/>
  <c r="BZ64" i="24"/>
  <c r="BZ65" i="24" s="1"/>
  <c r="BZ66" i="24" s="1"/>
  <c r="CJ48" i="24"/>
  <c r="CJ50" i="24"/>
  <c r="CI53" i="24"/>
  <c r="CK48" i="24" l="1"/>
  <c r="CK50" i="24"/>
  <c r="CJ53" i="24"/>
  <c r="BZ59" i="24"/>
  <c r="BZ60" i="24" s="1"/>
  <c r="CL47" i="24"/>
  <c r="BZ61" i="24"/>
  <c r="CB45" i="24"/>
  <c r="CB57" i="24" s="1"/>
  <c r="CA70" i="24"/>
  <c r="CA58" i="24"/>
  <c r="CA64" i="24"/>
  <c r="CA65" i="24" s="1"/>
  <c r="CA66" i="24" s="1"/>
  <c r="CE24" i="24"/>
  <c r="CD51" i="24"/>
  <c r="CC54" i="24"/>
  <c r="CC55" i="24" s="1"/>
  <c r="CC31" i="24"/>
  <c r="CD54" i="24" l="1"/>
  <c r="CD55" i="24" s="1"/>
  <c r="CD31" i="24"/>
  <c r="CM47" i="24"/>
  <c r="CA61" i="24"/>
  <c r="CA59" i="24"/>
  <c r="CA60" i="24" s="1"/>
  <c r="CC45" i="24"/>
  <c r="CC57" i="24" s="1"/>
  <c r="CB70" i="24"/>
  <c r="CB58" i="24"/>
  <c r="CB64" i="24"/>
  <c r="CB65" i="24" s="1"/>
  <c r="CB66" i="24" s="1"/>
  <c r="CL48" i="24"/>
  <c r="CL50" i="24"/>
  <c r="CF24" i="24"/>
  <c r="CE51" i="24"/>
  <c r="CK53" i="24"/>
  <c r="CE54" i="24" l="1"/>
  <c r="CE55" i="24" s="1"/>
  <c r="CE31" i="24"/>
  <c r="CG24" i="24"/>
  <c r="CF51" i="24"/>
  <c r="CL53" i="24"/>
  <c r="CB61" i="24"/>
  <c r="CB59" i="24"/>
  <c r="CB60" i="24" s="1"/>
  <c r="CN47" i="24"/>
  <c r="CC58" i="24"/>
  <c r="CC70" i="24"/>
  <c r="CD45" i="24"/>
  <c r="CD57" i="24" s="1"/>
  <c r="CC64" i="24"/>
  <c r="CC65" i="24" s="1"/>
  <c r="CC66" i="24" s="1"/>
  <c r="CM48" i="24"/>
  <c r="CM50" i="24"/>
  <c r="CC59" i="24" l="1"/>
  <c r="CC60" i="24" s="1"/>
  <c r="CO47" i="24"/>
  <c r="CC61" i="24"/>
  <c r="CD58" i="24"/>
  <c r="CD64" i="24"/>
  <c r="CD65" i="24" s="1"/>
  <c r="CD66" i="24" s="1"/>
  <c r="CD70" i="24"/>
  <c r="CE45" i="24"/>
  <c r="CE57" i="24" s="1"/>
  <c r="CN48" i="24"/>
  <c r="CN50" i="24"/>
  <c r="CF54" i="24"/>
  <c r="CF55" i="24" s="1"/>
  <c r="CF31" i="24"/>
  <c r="CH24" i="24"/>
  <c r="CG51" i="24"/>
  <c r="CM53" i="24"/>
  <c r="CG54" i="24" l="1"/>
  <c r="CG55" i="24" s="1"/>
  <c r="CG31" i="24"/>
  <c r="CN53" i="24"/>
  <c r="CE64" i="24"/>
  <c r="CE65" i="24" s="1"/>
  <c r="CE66" i="24" s="1"/>
  <c r="CE58" i="24"/>
  <c r="CF45" i="24"/>
  <c r="CF57" i="24" s="1"/>
  <c r="CE70" i="24"/>
  <c r="CP47" i="24"/>
  <c r="CD59" i="24"/>
  <c r="CD60" i="24" s="1"/>
  <c r="CD61" i="24"/>
  <c r="CP18" i="24"/>
  <c r="CT18" i="24"/>
  <c r="CS18" i="24"/>
  <c r="CH51" i="24"/>
  <c r="CR18" i="24"/>
  <c r="CQ18" i="24"/>
  <c r="CO18" i="24"/>
  <c r="CN18" i="24"/>
  <c r="CM18" i="24"/>
  <c r="CL18" i="24"/>
  <c r="CK18" i="24"/>
  <c r="CJ18" i="24"/>
  <c r="CI18" i="24"/>
  <c r="CI23" i="24" s="1"/>
  <c r="CJ23" i="24" s="1"/>
  <c r="CK23" i="24" s="1"/>
  <c r="CL23" i="24" s="1"/>
  <c r="CM23" i="24" s="1"/>
  <c r="CN23" i="24" s="1"/>
  <c r="CO23" i="24" s="1"/>
  <c r="CO48" i="24"/>
  <c r="CO50" i="24"/>
  <c r="CP23" i="24" l="1"/>
  <c r="CQ23" i="24" s="1"/>
  <c r="CR23" i="24" s="1"/>
  <c r="CS23" i="24" s="1"/>
  <c r="CT23" i="24" s="1"/>
  <c r="CF58" i="24"/>
  <c r="CG45" i="24"/>
  <c r="CG57" i="24" s="1"/>
  <c r="CF64" i="24"/>
  <c r="CF65" i="24" s="1"/>
  <c r="CF66" i="24" s="1"/>
  <c r="CF70" i="24"/>
  <c r="CE61" i="24"/>
  <c r="CQ47" i="24"/>
  <c r="CE59" i="24"/>
  <c r="CE60" i="24" s="1"/>
  <c r="CO53" i="24"/>
  <c r="CP48" i="24"/>
  <c r="CP50" i="24"/>
  <c r="CI24" i="24"/>
  <c r="CH54" i="24"/>
  <c r="CH55" i="24" s="1"/>
  <c r="CH31" i="24"/>
  <c r="CP53" i="24" l="1"/>
  <c r="CI51" i="24"/>
  <c r="CJ24" i="24"/>
  <c r="CQ48" i="24"/>
  <c r="CQ50" i="24"/>
  <c r="CG58" i="24"/>
  <c r="CH45" i="24"/>
  <c r="CH57" i="24" s="1"/>
  <c r="CG64" i="24"/>
  <c r="CG65" i="24" s="1"/>
  <c r="CG66" i="24" s="1"/>
  <c r="CG70" i="24"/>
  <c r="CR47" i="24"/>
  <c r="CF61" i="24"/>
  <c r="CF59" i="24"/>
  <c r="CF60" i="24" s="1"/>
  <c r="CR50" i="24" l="1"/>
  <c r="CR48" i="24"/>
  <c r="CH58" i="24"/>
  <c r="CI45" i="24"/>
  <c r="CH64" i="24"/>
  <c r="CH65" i="24" s="1"/>
  <c r="CH66" i="24" s="1"/>
  <c r="CH70" i="24"/>
  <c r="CS47" i="24"/>
  <c r="CG61" i="24"/>
  <c r="CG59" i="24"/>
  <c r="CG60" i="24" s="1"/>
  <c r="CQ53" i="24"/>
  <c r="CJ51" i="24"/>
  <c r="CK24" i="24"/>
  <c r="CI54" i="24"/>
  <c r="CI55" i="24" s="1"/>
  <c r="CI31" i="24"/>
  <c r="CK51" i="24" l="1"/>
  <c r="CL24" i="24"/>
  <c r="CJ54" i="24"/>
  <c r="CJ55" i="24" s="1"/>
  <c r="CJ31" i="24"/>
  <c r="CS50" i="24"/>
  <c r="CS48" i="24"/>
  <c r="CI57" i="24"/>
  <c r="CH61" i="24"/>
  <c r="CH59" i="24"/>
  <c r="CH60" i="24" s="1"/>
  <c r="CT47" i="24"/>
  <c r="CR53" i="24"/>
  <c r="CI70" i="24" l="1"/>
  <c r="CI64" i="24"/>
  <c r="CI65" i="24" s="1"/>
  <c r="CI66" i="24" s="1"/>
  <c r="CI58" i="24"/>
  <c r="CJ45" i="24"/>
  <c r="CJ57" i="24" s="1"/>
  <c r="CT48" i="24"/>
  <c r="CT50" i="24"/>
  <c r="CS53" i="24"/>
  <c r="CL51" i="24"/>
  <c r="CM24" i="24"/>
  <c r="CK54" i="24"/>
  <c r="CK55" i="24" s="1"/>
  <c r="CK31" i="24"/>
  <c r="CM51" i="24" l="1"/>
  <c r="CN24" i="24"/>
  <c r="CL54" i="24"/>
  <c r="CL55" i="24" s="1"/>
  <c r="CL31" i="24"/>
  <c r="CT53" i="24"/>
  <c r="CK45" i="24"/>
  <c r="CK57" i="24" s="1"/>
  <c r="CJ64" i="24"/>
  <c r="CJ65" i="24" s="1"/>
  <c r="CJ66" i="24" s="1"/>
  <c r="CJ58" i="24"/>
  <c r="CJ70" i="24"/>
  <c r="CI59" i="24"/>
  <c r="CI60" i="24" s="1"/>
  <c r="CI61" i="24"/>
  <c r="CU47" i="24"/>
  <c r="CU48" i="24" l="1"/>
  <c r="CU50" i="24"/>
  <c r="CJ61" i="24"/>
  <c r="CJ59" i="24"/>
  <c r="CJ60" i="24" s="1"/>
  <c r="CV47" i="24"/>
  <c r="CK70" i="24"/>
  <c r="CK58" i="24"/>
  <c r="CK64" i="24"/>
  <c r="CK65" i="24" s="1"/>
  <c r="CK66" i="24" s="1"/>
  <c r="CL45" i="24"/>
  <c r="CL57" i="24" s="1"/>
  <c r="CN51" i="24"/>
  <c r="CO24" i="24"/>
  <c r="CM54" i="24"/>
  <c r="CM55" i="24" s="1"/>
  <c r="CM31" i="24"/>
  <c r="CO51" i="24" l="1"/>
  <c r="CP24" i="24"/>
  <c r="CN54" i="24"/>
  <c r="CN55" i="24" s="1"/>
  <c r="CN31" i="24"/>
  <c r="CL70" i="24"/>
  <c r="CL58" i="24"/>
  <c r="CL64" i="24"/>
  <c r="CL65" i="24" s="1"/>
  <c r="CL66" i="24" s="1"/>
  <c r="CM45" i="24"/>
  <c r="CM57" i="24" s="1"/>
  <c r="CK59" i="24"/>
  <c r="CK60" i="24" s="1"/>
  <c r="CW47" i="24"/>
  <c r="CK61" i="24"/>
  <c r="CV50" i="24"/>
  <c r="CV48" i="24"/>
  <c r="CU53" i="24"/>
  <c r="CV53" i="24" l="1"/>
  <c r="CW50" i="24"/>
  <c r="CW48" i="24"/>
  <c r="CM70" i="24"/>
  <c r="CM64" i="24"/>
  <c r="CM65" i="24" s="1"/>
  <c r="CM66" i="24" s="1"/>
  <c r="CN45" i="24"/>
  <c r="CN57" i="24" s="1"/>
  <c r="CM58" i="24"/>
  <c r="CL59" i="24"/>
  <c r="CL60" i="24" s="1"/>
  <c r="CX47" i="24"/>
  <c r="CL61" i="24"/>
  <c r="CP51" i="24"/>
  <c r="CQ24" i="24"/>
  <c r="CO54" i="24"/>
  <c r="CO55" i="24" s="1"/>
  <c r="CO31" i="24"/>
  <c r="CW53" i="24" l="1"/>
  <c r="CQ51" i="24"/>
  <c r="CR24" i="24"/>
  <c r="CP54" i="24"/>
  <c r="CP55" i="24" s="1"/>
  <c r="CP31" i="24"/>
  <c r="CX50" i="24"/>
  <c r="CX48" i="24"/>
  <c r="CM61" i="24"/>
  <c r="CM59" i="24"/>
  <c r="CM60" i="24" s="1"/>
  <c r="CY47" i="24"/>
  <c r="CN70" i="24"/>
  <c r="CN64" i="24"/>
  <c r="CN65" i="24" s="1"/>
  <c r="CN66" i="24" s="1"/>
  <c r="CN58" i="24"/>
  <c r="CO45" i="24"/>
  <c r="CO57" i="24" s="1"/>
  <c r="CQ54" i="24" l="1"/>
  <c r="CQ55" i="24" s="1"/>
  <c r="CQ31" i="24"/>
  <c r="CO64" i="24"/>
  <c r="CO65" i="24" s="1"/>
  <c r="CO66" i="24" s="1"/>
  <c r="CO70" i="24"/>
  <c r="CP45" i="24"/>
  <c r="CP57" i="24" s="1"/>
  <c r="CO58" i="24"/>
  <c r="CN61" i="24"/>
  <c r="CN59" i="24"/>
  <c r="CN60" i="24" s="1"/>
  <c r="CZ47" i="24"/>
  <c r="CY48" i="24"/>
  <c r="CY50" i="24"/>
  <c r="CX53" i="24"/>
  <c r="CR51" i="24"/>
  <c r="CS24" i="24"/>
  <c r="CZ48" i="24" l="1"/>
  <c r="CZ50" i="24"/>
  <c r="CY53" i="24"/>
  <c r="CO61" i="24"/>
  <c r="CO59" i="24"/>
  <c r="CO60" i="24" s="1"/>
  <c r="DA47" i="24"/>
  <c r="CQ45" i="24"/>
  <c r="CQ57" i="24" s="1"/>
  <c r="CP58" i="24"/>
  <c r="CP64" i="24"/>
  <c r="CP65" i="24" s="1"/>
  <c r="CP66" i="24" s="1"/>
  <c r="CP70" i="24"/>
  <c r="CT24" i="24"/>
  <c r="CS51" i="24"/>
  <c r="CR54" i="24"/>
  <c r="CR55" i="24" s="1"/>
  <c r="CR31" i="24"/>
  <c r="CP61" i="24" l="1"/>
  <c r="DB47" i="24"/>
  <c r="CP59" i="24"/>
  <c r="CP60" i="24" s="1"/>
  <c r="CS54" i="24"/>
  <c r="CS55" i="24" s="1"/>
  <c r="CS31" i="24"/>
  <c r="DD18" i="24"/>
  <c r="CU18" i="24"/>
  <c r="CU23" i="24" s="1"/>
  <c r="CU24" i="24"/>
  <c r="CW18" i="24"/>
  <c r="CV18" i="24"/>
  <c r="DF18" i="24"/>
  <c r="DE18" i="24"/>
  <c r="DA18" i="24"/>
  <c r="CZ18" i="24"/>
  <c r="CY18" i="24"/>
  <c r="CX18" i="24"/>
  <c r="DC18" i="24"/>
  <c r="DB18" i="24"/>
  <c r="CT51" i="24"/>
  <c r="CR45" i="24"/>
  <c r="CR57" i="24" s="1"/>
  <c r="CQ58" i="24"/>
  <c r="CQ70" i="24"/>
  <c r="CQ64" i="24"/>
  <c r="CQ65" i="24" s="1"/>
  <c r="CQ66" i="24" s="1"/>
  <c r="DA48" i="24"/>
  <c r="DA50" i="24"/>
  <c r="CZ53" i="24"/>
  <c r="DA53" i="24" l="1"/>
  <c r="CV24" i="24"/>
  <c r="CU51" i="24"/>
  <c r="DC47" i="24"/>
  <c r="CQ59" i="24"/>
  <c r="CQ60" i="24" s="1"/>
  <c r="CQ61" i="24"/>
  <c r="CV23" i="24"/>
  <c r="CW23" i="24" s="1"/>
  <c r="CX23" i="24" s="1"/>
  <c r="CY23" i="24" s="1"/>
  <c r="CZ23" i="24" s="1"/>
  <c r="DA23" i="24" s="1"/>
  <c r="DB23" i="24" s="1"/>
  <c r="DC23" i="24" s="1"/>
  <c r="DD23" i="24" s="1"/>
  <c r="DE23" i="24" s="1"/>
  <c r="DF23" i="24" s="1"/>
  <c r="CR58" i="24"/>
  <c r="CS45" i="24"/>
  <c r="CS57" i="24" s="1"/>
  <c r="CR70" i="24"/>
  <c r="CR64" i="24"/>
  <c r="CR65" i="24" s="1"/>
  <c r="CR66" i="24" s="1"/>
  <c r="CT54" i="24"/>
  <c r="CT55" i="24" s="1"/>
  <c r="CT31" i="24"/>
  <c r="DB50" i="24"/>
  <c r="DB48" i="24"/>
  <c r="CS70" i="24" l="1"/>
  <c r="CT45" i="24"/>
  <c r="CT57" i="24" s="1"/>
  <c r="CS58" i="24"/>
  <c r="CS64" i="24"/>
  <c r="CS65" i="24" s="1"/>
  <c r="CS66" i="24" s="1"/>
  <c r="DB53" i="24"/>
  <c r="CR59" i="24"/>
  <c r="CR60" i="24" s="1"/>
  <c r="DD47" i="24"/>
  <c r="CR61" i="24"/>
  <c r="DC48" i="24"/>
  <c r="DC50" i="24"/>
  <c r="CU54" i="24"/>
  <c r="CU55" i="24" s="1"/>
  <c r="CU31" i="24"/>
  <c r="CW24" i="24"/>
  <c r="CV51" i="24"/>
  <c r="DC53" i="24" l="1"/>
  <c r="DD48" i="24"/>
  <c r="DD50" i="24"/>
  <c r="DE47" i="24"/>
  <c r="CS59" i="24"/>
  <c r="CS60" i="24" s="1"/>
  <c r="CS61" i="24"/>
  <c r="CV54" i="24"/>
  <c r="CV55" i="24" s="1"/>
  <c r="CV31" i="24"/>
  <c r="CT58" i="24"/>
  <c r="CT70" i="24"/>
  <c r="CT64" i="24"/>
  <c r="CT65" i="24" s="1"/>
  <c r="CT66" i="24" s="1"/>
  <c r="CU45" i="24"/>
  <c r="CU57" i="24" s="1"/>
  <c r="CW51" i="24"/>
  <c r="CX24" i="24"/>
  <c r="CT59" i="24" l="1"/>
  <c r="CT60" i="24" s="1"/>
  <c r="DF47" i="24"/>
  <c r="CT61" i="24"/>
  <c r="DE48" i="24"/>
  <c r="DE50" i="24"/>
  <c r="CU58" i="24"/>
  <c r="CU64" i="24"/>
  <c r="CU65" i="24" s="1"/>
  <c r="CU66" i="24" s="1"/>
  <c r="CU70" i="24"/>
  <c r="CV45" i="24"/>
  <c r="CV57" i="24" s="1"/>
  <c r="DD53" i="24"/>
  <c r="CX51" i="24"/>
  <c r="CY24" i="24"/>
  <c r="CW54" i="24"/>
  <c r="CW55" i="24" s="1"/>
  <c r="CW31" i="24"/>
  <c r="CY51" i="24" l="1"/>
  <c r="CZ24" i="24"/>
  <c r="CX54" i="24"/>
  <c r="CX55" i="24" s="1"/>
  <c r="CX31" i="24"/>
  <c r="CV64" i="24"/>
  <c r="CV65" i="24" s="1"/>
  <c r="CV66" i="24" s="1"/>
  <c r="CV70" i="24"/>
  <c r="CW45" i="24"/>
  <c r="CW57" i="24" s="1"/>
  <c r="CV58" i="24"/>
  <c r="CU61" i="24"/>
  <c r="DG47" i="24"/>
  <c r="CU59" i="24"/>
  <c r="CU60" i="24" s="1"/>
  <c r="DE53" i="24"/>
  <c r="DF48" i="24"/>
  <c r="DF50" i="24"/>
  <c r="DG50" i="24" l="1"/>
  <c r="DG48" i="24"/>
  <c r="DH47" i="24"/>
  <c r="CV59" i="24"/>
  <c r="CV60" i="24" s="1"/>
  <c r="CV61" i="24"/>
  <c r="CW70" i="24"/>
  <c r="CX45" i="24"/>
  <c r="CX57" i="24" s="1"/>
  <c r="CW58" i="24"/>
  <c r="CW64" i="24"/>
  <c r="CW65" i="24" s="1"/>
  <c r="CW66" i="24" s="1"/>
  <c r="DF53" i="24"/>
  <c r="CZ51" i="24"/>
  <c r="DA24" i="24"/>
  <c r="CY54" i="24"/>
  <c r="CY55" i="24" s="1"/>
  <c r="CY31" i="24"/>
  <c r="DA51" i="24" l="1"/>
  <c r="DB24" i="24"/>
  <c r="CZ54" i="24"/>
  <c r="CZ55" i="24" s="1"/>
  <c r="CZ31" i="24"/>
  <c r="DI47" i="24"/>
  <c r="CW61" i="24"/>
  <c r="CW59" i="24"/>
  <c r="CW60" i="24" s="1"/>
  <c r="CX70" i="24"/>
  <c r="CX64" i="24"/>
  <c r="CX65" i="24" s="1"/>
  <c r="CX66" i="24" s="1"/>
  <c r="CY45" i="24"/>
  <c r="CY57" i="24" s="1"/>
  <c r="CX58" i="24"/>
  <c r="DH48" i="24"/>
  <c r="DH50" i="24"/>
  <c r="DG53" i="24"/>
  <c r="DH53" i="24" l="1"/>
  <c r="CX59" i="24"/>
  <c r="CX60" i="24" s="1"/>
  <c r="DJ47" i="24"/>
  <c r="CX61" i="24"/>
  <c r="CY58" i="24"/>
  <c r="CZ45" i="24"/>
  <c r="CZ57" i="24" s="1"/>
  <c r="CY64" i="24"/>
  <c r="CY65" i="24" s="1"/>
  <c r="CY66" i="24" s="1"/>
  <c r="CY70" i="24"/>
  <c r="DI48" i="24"/>
  <c r="DI50" i="24"/>
  <c r="DB51" i="24"/>
  <c r="DC24" i="24"/>
  <c r="DA54" i="24"/>
  <c r="DA55" i="24" s="1"/>
  <c r="DA31" i="24"/>
  <c r="DC51" i="24" l="1"/>
  <c r="DD24" i="24"/>
  <c r="DB54" i="24"/>
  <c r="DB55" i="24" s="1"/>
  <c r="DB31" i="24"/>
  <c r="DI53" i="24"/>
  <c r="DA45" i="24"/>
  <c r="DA57" i="24" s="1"/>
  <c r="CZ64" i="24"/>
  <c r="CZ65" i="24" s="1"/>
  <c r="CZ66" i="24" s="1"/>
  <c r="CZ58" i="24"/>
  <c r="CZ70" i="24"/>
  <c r="CY61" i="24"/>
  <c r="CY59" i="24"/>
  <c r="CY60" i="24" s="1"/>
  <c r="DK47" i="24"/>
  <c r="DJ48" i="24"/>
  <c r="DJ50" i="24"/>
  <c r="CZ59" i="24" l="1"/>
  <c r="CZ60" i="24" s="1"/>
  <c r="CZ61" i="24"/>
  <c r="DL47" i="24"/>
  <c r="DK50" i="24"/>
  <c r="DK48" i="24"/>
  <c r="DA70" i="24"/>
  <c r="DA64" i="24"/>
  <c r="DA65" i="24" s="1"/>
  <c r="DA66" i="24" s="1"/>
  <c r="DA58" i="24"/>
  <c r="DB45" i="24"/>
  <c r="DB57" i="24" s="1"/>
  <c r="DD51" i="24"/>
  <c r="DE24" i="24"/>
  <c r="DJ53" i="24"/>
  <c r="DC54" i="24"/>
  <c r="DC55" i="24" s="1"/>
  <c r="DC31" i="24"/>
  <c r="DE51" i="24" l="1"/>
  <c r="DF24" i="24"/>
  <c r="DD54" i="24"/>
  <c r="DD55" i="24" s="1"/>
  <c r="DD31" i="24"/>
  <c r="DB70" i="24"/>
  <c r="DB58" i="24"/>
  <c r="DB64" i="24"/>
  <c r="DB65" i="24" s="1"/>
  <c r="DB66" i="24" s="1"/>
  <c r="DC45" i="24"/>
  <c r="DC57" i="24" s="1"/>
  <c r="DA61" i="24"/>
  <c r="DA59" i="24"/>
  <c r="DA60" i="24" s="1"/>
  <c r="DM47" i="24"/>
  <c r="DK53" i="24"/>
  <c r="DL50" i="24"/>
  <c r="DL48" i="24"/>
  <c r="DM48" i="24" l="1"/>
  <c r="DM50" i="24"/>
  <c r="DC58" i="24"/>
  <c r="DC64" i="24"/>
  <c r="DC65" i="24" s="1"/>
  <c r="DC66" i="24" s="1"/>
  <c r="DD45" i="24"/>
  <c r="DD57" i="24" s="1"/>
  <c r="DC70" i="24"/>
  <c r="DB61" i="24"/>
  <c r="DB59" i="24"/>
  <c r="DB60" i="24" s="1"/>
  <c r="DN47" i="24"/>
  <c r="DR18" i="24"/>
  <c r="DF51" i="24"/>
  <c r="DJ18" i="24"/>
  <c r="DI18" i="24"/>
  <c r="DH18" i="24"/>
  <c r="DO18" i="24"/>
  <c r="DN18" i="24"/>
  <c r="DM18" i="24"/>
  <c r="DL18" i="24"/>
  <c r="DK18" i="24"/>
  <c r="DG18" i="24"/>
  <c r="DG23" i="24" s="1"/>
  <c r="DQ18" i="24"/>
  <c r="DP18" i="24"/>
  <c r="DE54" i="24"/>
  <c r="DE55" i="24" s="1"/>
  <c r="DE31" i="24"/>
  <c r="DL53" i="24"/>
  <c r="DH23" i="24" l="1"/>
  <c r="DF54" i="24"/>
  <c r="DF55" i="24" s="1"/>
  <c r="DF31" i="24"/>
  <c r="DN50" i="24"/>
  <c r="DN48" i="24"/>
  <c r="DI23" i="24"/>
  <c r="DJ23" i="24" s="1"/>
  <c r="DK23" i="24" s="1"/>
  <c r="DL23" i="24" s="1"/>
  <c r="DM23" i="24" s="1"/>
  <c r="DN23" i="24" s="1"/>
  <c r="DO23" i="24" s="1"/>
  <c r="DP23" i="24" s="1"/>
  <c r="DQ23" i="24" s="1"/>
  <c r="DR23" i="24" s="1"/>
  <c r="DD64" i="24"/>
  <c r="DD65" i="24" s="1"/>
  <c r="DD66" i="24" s="1"/>
  <c r="DE45" i="24"/>
  <c r="DE57" i="24" s="1"/>
  <c r="DD58" i="24"/>
  <c r="DD70" i="24"/>
  <c r="DG24" i="24"/>
  <c r="DC61" i="24"/>
  <c r="DC59" i="24"/>
  <c r="DC60" i="24" s="1"/>
  <c r="DO47" i="24"/>
  <c r="DM53" i="24"/>
  <c r="DO50" i="24" l="1"/>
  <c r="DO48" i="24"/>
  <c r="DH24" i="24"/>
  <c r="DG51" i="24"/>
  <c r="DD61" i="24"/>
  <c r="DD59" i="24"/>
  <c r="DD60" i="24" s="1"/>
  <c r="DP47" i="24"/>
  <c r="DE64" i="24"/>
  <c r="DE65" i="24" s="1"/>
  <c r="DE66" i="24" s="1"/>
  <c r="DE70" i="24"/>
  <c r="DF45" i="24"/>
  <c r="DF57" i="24" s="1"/>
  <c r="DE58" i="24"/>
  <c r="DN53" i="24"/>
  <c r="DE59" i="24" l="1"/>
  <c r="DE60" i="24" s="1"/>
  <c r="DE61" i="24"/>
  <c r="DQ47" i="24"/>
  <c r="DF58" i="24"/>
  <c r="DF70" i="24"/>
  <c r="DG45" i="24"/>
  <c r="DF64" i="24"/>
  <c r="DF65" i="24" s="1"/>
  <c r="DF66" i="24" s="1"/>
  <c r="DP50" i="24"/>
  <c r="DP48" i="24"/>
  <c r="DG54" i="24"/>
  <c r="DG55" i="24" s="1"/>
  <c r="DG31" i="24"/>
  <c r="DI24" i="24"/>
  <c r="DH51" i="24"/>
  <c r="DO53" i="24"/>
  <c r="DH54" i="24" l="1"/>
  <c r="DH55" i="24" s="1"/>
  <c r="DH31" i="24"/>
  <c r="DJ24" i="24"/>
  <c r="DI51" i="24"/>
  <c r="DP53" i="24"/>
  <c r="DG57" i="24"/>
  <c r="DF59" i="24"/>
  <c r="DF60" i="24" s="1"/>
  <c r="DF61" i="24"/>
  <c r="DR47" i="24"/>
  <c r="DQ50" i="24"/>
  <c r="DQ48" i="24"/>
  <c r="DQ53" i="24" l="1"/>
  <c r="DR50" i="24"/>
  <c r="DR48" i="24"/>
  <c r="DG58" i="24"/>
  <c r="DG70" i="24"/>
  <c r="DG64" i="24"/>
  <c r="DG65" i="24" s="1"/>
  <c r="DG66" i="24" s="1"/>
  <c r="DH45" i="24"/>
  <c r="DH57" i="24" s="1"/>
  <c r="DI54" i="24"/>
  <c r="DI55" i="24" s="1"/>
  <c r="DI31" i="24"/>
  <c r="DK24" i="24"/>
  <c r="DJ51" i="24"/>
  <c r="DJ54" i="24" l="1"/>
  <c r="DJ55" i="24" s="1"/>
  <c r="DJ31" i="24"/>
  <c r="DH58" i="24"/>
  <c r="DH70" i="24"/>
  <c r="DH64" i="24"/>
  <c r="DH65" i="24" s="1"/>
  <c r="DH66" i="24" s="1"/>
  <c r="DI45" i="24"/>
  <c r="DI57" i="24" s="1"/>
  <c r="DL24" i="24"/>
  <c r="DK51" i="24"/>
  <c r="DS47" i="24"/>
  <c r="DG61" i="24"/>
  <c r="DG59" i="24"/>
  <c r="DG60" i="24" s="1"/>
  <c r="DR53" i="24"/>
  <c r="DS48" i="24" l="1"/>
  <c r="DS50" i="24"/>
  <c r="DK54" i="24"/>
  <c r="DK55" i="24" s="1"/>
  <c r="DK31" i="24"/>
  <c r="DM24" i="24"/>
  <c r="DL51" i="24"/>
  <c r="DI58" i="24"/>
  <c r="DI70" i="24"/>
  <c r="DI64" i="24"/>
  <c r="DI65" i="24" s="1"/>
  <c r="DI66" i="24" s="1"/>
  <c r="DJ45" i="24"/>
  <c r="DJ57" i="24" s="1"/>
  <c r="DH59" i="24"/>
  <c r="DH60" i="24" s="1"/>
  <c r="DT47" i="24"/>
  <c r="DH61" i="24"/>
  <c r="DS53" i="24" l="1"/>
  <c r="DT48" i="24"/>
  <c r="DT50" i="24"/>
  <c r="DJ58" i="24"/>
  <c r="DK45" i="24"/>
  <c r="DK57" i="24" s="1"/>
  <c r="DJ70" i="24"/>
  <c r="DJ64" i="24"/>
  <c r="DJ65" i="24" s="1"/>
  <c r="DJ66" i="24" s="1"/>
  <c r="DU47" i="24"/>
  <c r="DI59" i="24"/>
  <c r="DI60" i="24" s="1"/>
  <c r="DI61" i="24"/>
  <c r="DL54" i="24"/>
  <c r="DL55" i="24" s="1"/>
  <c r="DL31" i="24"/>
  <c r="DN24" i="24"/>
  <c r="DM51" i="24"/>
  <c r="DN51" i="24" l="1"/>
  <c r="DO24" i="24"/>
  <c r="DU50" i="24"/>
  <c r="DU48" i="24"/>
  <c r="DK58" i="24"/>
  <c r="DK70" i="24"/>
  <c r="DK64" i="24"/>
  <c r="DK65" i="24" s="1"/>
  <c r="DK66" i="24" s="1"/>
  <c r="DL45" i="24"/>
  <c r="DL57" i="24" s="1"/>
  <c r="DV47" i="24"/>
  <c r="DJ59" i="24"/>
  <c r="DJ60" i="24" s="1"/>
  <c r="DJ61" i="24"/>
  <c r="DT53" i="24"/>
  <c r="DM54" i="24"/>
  <c r="DM55" i="24" s="1"/>
  <c r="DM31" i="24"/>
  <c r="DU53" i="24" l="1"/>
  <c r="DO51" i="24"/>
  <c r="DP24" i="24"/>
  <c r="DN54" i="24"/>
  <c r="DN55" i="24" s="1"/>
  <c r="DN31" i="24"/>
  <c r="DV48" i="24"/>
  <c r="DV50" i="24"/>
  <c r="DM45" i="24"/>
  <c r="DM57" i="24" s="1"/>
  <c r="DL64" i="24"/>
  <c r="DL65" i="24" s="1"/>
  <c r="DL66" i="24" s="1"/>
  <c r="DL70" i="24"/>
  <c r="DL58" i="24"/>
  <c r="DK61" i="24"/>
  <c r="DW47" i="24"/>
  <c r="DK59" i="24"/>
  <c r="DK60" i="24" s="1"/>
  <c r="DL59" i="24" l="1"/>
  <c r="DL60" i="24" s="1"/>
  <c r="DL61" i="24"/>
  <c r="DX47" i="24"/>
  <c r="DM70" i="24"/>
  <c r="DM64" i="24"/>
  <c r="DM65" i="24" s="1"/>
  <c r="DM66" i="24" s="1"/>
  <c r="DN45" i="24"/>
  <c r="DN57" i="24" s="1"/>
  <c r="DM58" i="24"/>
  <c r="DV53" i="24"/>
  <c r="DP51" i="24"/>
  <c r="DQ24" i="24"/>
  <c r="DO54" i="24"/>
  <c r="DO55" i="24" s="1"/>
  <c r="DO31" i="24"/>
  <c r="DW48" i="24"/>
  <c r="DW50" i="24"/>
  <c r="DQ51" i="24" l="1"/>
  <c r="DR24" i="24"/>
  <c r="DP54" i="24"/>
  <c r="DP55" i="24" s="1"/>
  <c r="DP31" i="24"/>
  <c r="DM59" i="24"/>
  <c r="DM60" i="24" s="1"/>
  <c r="DY47" i="24"/>
  <c r="DM61" i="24"/>
  <c r="DN64" i="24"/>
  <c r="DN65" i="24" s="1"/>
  <c r="DN66" i="24" s="1"/>
  <c r="DN70" i="24"/>
  <c r="DO45" i="24"/>
  <c r="DO57" i="24" s="1"/>
  <c r="DN58" i="24"/>
  <c r="DX48" i="24"/>
  <c r="DX50" i="24"/>
  <c r="DW53" i="24"/>
  <c r="DN59" i="24" l="1"/>
  <c r="DN60" i="24" s="1"/>
  <c r="DZ47" i="24"/>
  <c r="DN61" i="24"/>
  <c r="DY48" i="24"/>
  <c r="DY50" i="24"/>
  <c r="DO70" i="24"/>
  <c r="DO64" i="24"/>
  <c r="DO65" i="24" s="1"/>
  <c r="DO66" i="24" s="1"/>
  <c r="DO58" i="24"/>
  <c r="DP45" i="24"/>
  <c r="DP57" i="24" s="1"/>
  <c r="DY18" i="24"/>
  <c r="DX18" i="24"/>
  <c r="DW18" i="24"/>
  <c r="ED18" i="24"/>
  <c r="EC18" i="24"/>
  <c r="EB18" i="24"/>
  <c r="EA18" i="24"/>
  <c r="DZ18" i="24"/>
  <c r="DV18" i="24"/>
  <c r="DU18" i="24"/>
  <c r="DT18" i="24"/>
  <c r="DS18" i="24"/>
  <c r="DS23" i="24" s="1"/>
  <c r="DT23" i="24" s="1"/>
  <c r="DU23" i="24" s="1"/>
  <c r="DV23" i="24" s="1"/>
  <c r="DR51" i="24"/>
  <c r="DS24" i="24"/>
  <c r="DX53" i="24"/>
  <c r="DQ54" i="24"/>
  <c r="DQ55" i="24" s="1"/>
  <c r="DQ31" i="24"/>
  <c r="DS51" i="24" l="1"/>
  <c r="DT24" i="24"/>
  <c r="DO59" i="24"/>
  <c r="DO60" i="24" s="1"/>
  <c r="EA47" i="24"/>
  <c r="DO61" i="24"/>
  <c r="DP58" i="24"/>
  <c r="DQ45" i="24"/>
  <c r="DQ57" i="24" s="1"/>
  <c r="DP70" i="24"/>
  <c r="DP64" i="24"/>
  <c r="DP65" i="24" s="1"/>
  <c r="DP66" i="24" s="1"/>
  <c r="DR54" i="24"/>
  <c r="DR55" i="24" s="1"/>
  <c r="DR31" i="24"/>
  <c r="DW23" i="24"/>
  <c r="DX23" i="24" s="1"/>
  <c r="DY23" i="24" s="1"/>
  <c r="DZ23" i="24" s="1"/>
  <c r="EA23" i="24" s="1"/>
  <c r="EB23" i="24" s="1"/>
  <c r="EC23" i="24" s="1"/>
  <c r="ED23" i="24" s="1"/>
  <c r="DY53" i="24"/>
  <c r="DZ48" i="24"/>
  <c r="DZ50" i="24"/>
  <c r="DR45" i="24" l="1"/>
  <c r="DR57" i="24" s="1"/>
  <c r="DQ70" i="24"/>
  <c r="DQ64" i="24"/>
  <c r="DQ65" i="24" s="1"/>
  <c r="DQ66" i="24" s="1"/>
  <c r="DQ58" i="24"/>
  <c r="EB47" i="24"/>
  <c r="DP59" i="24"/>
  <c r="DP60" i="24" s="1"/>
  <c r="DP61" i="24"/>
  <c r="EA48" i="24"/>
  <c r="EA50" i="24"/>
  <c r="DZ53" i="24"/>
  <c r="DT51" i="24"/>
  <c r="DU24" i="24"/>
  <c r="DS54" i="24"/>
  <c r="DS55" i="24" s="1"/>
  <c r="DS31" i="24"/>
  <c r="DU51" i="24" l="1"/>
  <c r="DV24" i="24"/>
  <c r="DT54" i="24"/>
  <c r="DT55" i="24" s="1"/>
  <c r="DT31" i="24"/>
  <c r="EA53" i="24"/>
  <c r="EB50" i="24"/>
  <c r="EB48" i="24"/>
  <c r="DQ61" i="24"/>
  <c r="EC47" i="24"/>
  <c r="DQ59" i="24"/>
  <c r="DQ60" i="24" s="1"/>
  <c r="DR70" i="24"/>
  <c r="DR58" i="24"/>
  <c r="DS45" i="24"/>
  <c r="DS57" i="24" s="1"/>
  <c r="DR64" i="24"/>
  <c r="DR65" i="24" s="1"/>
  <c r="DR66" i="24" s="1"/>
  <c r="DR61" i="24" l="1"/>
  <c r="ED47" i="24"/>
  <c r="DR59" i="24"/>
  <c r="DR60" i="24" s="1"/>
  <c r="EC50" i="24"/>
  <c r="EC48" i="24"/>
  <c r="EB53" i="24"/>
  <c r="DV51" i="24"/>
  <c r="DW24" i="24"/>
  <c r="DS70" i="24"/>
  <c r="DS58" i="24"/>
  <c r="DT45" i="24"/>
  <c r="DT57" i="24" s="1"/>
  <c r="DS64" i="24"/>
  <c r="DS65" i="24" s="1"/>
  <c r="DS66" i="24" s="1"/>
  <c r="DU54" i="24"/>
  <c r="DU55" i="24" s="1"/>
  <c r="DU31" i="24"/>
  <c r="DT58" i="24" l="1"/>
  <c r="DU45" i="24"/>
  <c r="DU57" i="24" s="1"/>
  <c r="DT64" i="24"/>
  <c r="DT65" i="24" s="1"/>
  <c r="DT66" i="24" s="1"/>
  <c r="DT70" i="24"/>
  <c r="DS59" i="24"/>
  <c r="DS60" i="24" s="1"/>
  <c r="DS61" i="24"/>
  <c r="DW51" i="24"/>
  <c r="DX24" i="24"/>
  <c r="DV54" i="24"/>
  <c r="DV55" i="24" s="1"/>
  <c r="DV31" i="24"/>
  <c r="EC53" i="24"/>
  <c r="ED50" i="24"/>
  <c r="ED48" i="24"/>
  <c r="ED53" i="24" l="1"/>
  <c r="DY24" i="24"/>
  <c r="DX51" i="24"/>
  <c r="DW54" i="24"/>
  <c r="DW55" i="24" s="1"/>
  <c r="DW31" i="24"/>
  <c r="DU64" i="24"/>
  <c r="DU65" i="24" s="1"/>
  <c r="DU66" i="24" s="1"/>
  <c r="DV45" i="24"/>
  <c r="DV57" i="24" s="1"/>
  <c r="DU58" i="24"/>
  <c r="DU70" i="24"/>
  <c r="DT59" i="24"/>
  <c r="DT60" i="24" s="1"/>
  <c r="DT61" i="24"/>
  <c r="DV70" i="24" l="1"/>
  <c r="DV58" i="24"/>
  <c r="DV64" i="24"/>
  <c r="DV65" i="24" s="1"/>
  <c r="DV66" i="24" s="1"/>
  <c r="DW45" i="24"/>
  <c r="DW57" i="24" s="1"/>
  <c r="DX54" i="24"/>
  <c r="DX55" i="24" s="1"/>
  <c r="DX31" i="24"/>
  <c r="DZ24" i="24"/>
  <c r="DY51" i="24"/>
  <c r="DU61" i="24"/>
  <c r="DU59" i="24"/>
  <c r="DU60" i="24" s="1"/>
  <c r="DY54" i="24" l="1"/>
  <c r="DY55" i="24" s="1"/>
  <c r="DY31" i="24"/>
  <c r="EA24" i="24"/>
  <c r="DZ51" i="24"/>
  <c r="DW70" i="24"/>
  <c r="DW58" i="24"/>
  <c r="DW64" i="24"/>
  <c r="DW65" i="24" s="1"/>
  <c r="DW66" i="24" s="1"/>
  <c r="DX45" i="24"/>
  <c r="DX57" i="24" s="1"/>
  <c r="DV59" i="24"/>
  <c r="DV60" i="24" s="1"/>
  <c r="DV61" i="24"/>
  <c r="DX64" i="24" l="1"/>
  <c r="DX65" i="24" s="1"/>
  <c r="DX66" i="24" s="1"/>
  <c r="DY45" i="24"/>
  <c r="DY57" i="24" s="1"/>
  <c r="DX58" i="24"/>
  <c r="DX70" i="24"/>
  <c r="DW59" i="24"/>
  <c r="DW60" i="24" s="1"/>
  <c r="DW61" i="24"/>
  <c r="DZ54" i="24"/>
  <c r="DZ55" i="24" s="1"/>
  <c r="DZ31" i="24"/>
  <c r="EA51" i="24"/>
  <c r="EB24" i="24"/>
  <c r="EA54" i="24" l="1"/>
  <c r="EA55" i="24" s="1"/>
  <c r="EA31" i="24"/>
  <c r="EB51" i="24"/>
  <c r="EC24" i="24"/>
  <c r="DX59" i="24"/>
  <c r="DX60" i="24" s="1"/>
  <c r="DX61" i="24"/>
  <c r="DY58" i="24"/>
  <c r="DY70" i="24"/>
  <c r="DZ45" i="24"/>
  <c r="DZ57" i="24" s="1"/>
  <c r="DY64" i="24"/>
  <c r="DY65" i="24" s="1"/>
  <c r="DY66" i="24" s="1"/>
  <c r="EA45" i="24" l="1"/>
  <c r="EA57" i="24" s="1"/>
  <c r="DZ64" i="24"/>
  <c r="DZ65" i="24" s="1"/>
  <c r="DZ66" i="24" s="1"/>
  <c r="DZ58" i="24"/>
  <c r="DZ70" i="24"/>
  <c r="DY61" i="24"/>
  <c r="DY59" i="24"/>
  <c r="DY60" i="24" s="1"/>
  <c r="EC51" i="24"/>
  <c r="ED24" i="24"/>
  <c r="ED51" i="24" s="1"/>
  <c r="EB54" i="24"/>
  <c r="EB55" i="24" s="1"/>
  <c r="EB31" i="24"/>
  <c r="ED54" i="24" l="1"/>
  <c r="ED55" i="24" s="1"/>
  <c r="ED31" i="24"/>
  <c r="EC54" i="24"/>
  <c r="EC55" i="24" s="1"/>
  <c r="EC31" i="24"/>
  <c r="DZ61" i="24"/>
  <c r="DZ59" i="24"/>
  <c r="DZ60" i="24" s="1"/>
  <c r="EA58" i="24"/>
  <c r="EB45" i="24"/>
  <c r="EB57" i="24" s="1"/>
  <c r="EA70" i="24"/>
  <c r="EA64" i="24"/>
  <c r="EA65" i="24" s="1"/>
  <c r="EA66" i="24" s="1"/>
  <c r="EB70" i="24" l="1"/>
  <c r="EB64" i="24"/>
  <c r="EB65" i="24" s="1"/>
  <c r="EB66" i="24" s="1"/>
  <c r="EC45" i="24"/>
  <c r="EC57" i="24" s="1"/>
  <c r="EB58" i="24"/>
  <c r="EA61" i="24"/>
  <c r="EA59" i="24"/>
  <c r="EA60" i="24" s="1"/>
  <c r="EB59" i="24" l="1"/>
  <c r="EB60" i="24" s="1"/>
  <c r="EB61" i="24"/>
  <c r="EC70" i="24"/>
  <c r="EC64" i="24"/>
  <c r="EC65" i="24" s="1"/>
  <c r="EC66" i="24" s="1"/>
  <c r="EC58" i="24"/>
  <c r="ED45" i="24"/>
  <c r="ED57" i="24" s="1"/>
  <c r="ED58" i="24" l="1"/>
  <c r="ED70" i="24"/>
  <c r="ED64" i="24"/>
  <c r="ED65" i="24" s="1"/>
  <c r="ED66" i="24" s="1"/>
  <c r="EC59" i="24"/>
  <c r="EC60" i="24" s="1"/>
  <c r="EC61" i="24"/>
  <c r="ED59" i="24" l="1"/>
  <c r="ED60" i="24" s="1"/>
  <c r="ED61" i="24"/>
  <c r="I3" i="9" l="1"/>
  <c r="ED158" i="23" l="1"/>
  <c r="EC158" i="23"/>
  <c r="EB158" i="23"/>
  <c r="EA158" i="23"/>
  <c r="DZ158" i="23"/>
  <c r="DY158" i="23"/>
  <c r="DX158" i="23"/>
  <c r="DW158" i="23"/>
  <c r="DV158" i="23"/>
  <c r="DU158" i="23"/>
  <c r="DT158" i="23"/>
  <c r="DS158" i="23"/>
  <c r="DR158" i="23"/>
  <c r="DQ158" i="23"/>
  <c r="DP158" i="23"/>
  <c r="DO158" i="23"/>
  <c r="DN158" i="23"/>
  <c r="DM158" i="23"/>
  <c r="DL158" i="23"/>
  <c r="DK158" i="23"/>
  <c r="DJ158" i="23"/>
  <c r="DI158" i="23"/>
  <c r="DH158" i="23"/>
  <c r="DG158" i="23"/>
  <c r="DF158" i="23"/>
  <c r="DE158" i="23"/>
  <c r="DD158" i="23"/>
  <c r="DC158" i="23"/>
  <c r="DB158" i="23"/>
  <c r="DA158" i="23"/>
  <c r="CZ158" i="23"/>
  <c r="CY158" i="23"/>
  <c r="CX158" i="23"/>
  <c r="CW158" i="23"/>
  <c r="CV158" i="23"/>
  <c r="CU158" i="23"/>
  <c r="CT158" i="23"/>
  <c r="CS158" i="23"/>
  <c r="CR158" i="23"/>
  <c r="CQ158" i="23"/>
  <c r="CP158" i="23"/>
  <c r="CO158" i="23"/>
  <c r="CN158" i="23"/>
  <c r="CM158" i="23"/>
  <c r="CL158" i="23"/>
  <c r="CK158" i="23"/>
  <c r="CJ158" i="23"/>
  <c r="CI158" i="23"/>
  <c r="CH158" i="23"/>
  <c r="CG158" i="23"/>
  <c r="CF158" i="23"/>
  <c r="CE158" i="23"/>
  <c r="CD158" i="23"/>
  <c r="CC158" i="23"/>
  <c r="CB158" i="23"/>
  <c r="CA158" i="23"/>
  <c r="BZ158" i="23"/>
  <c r="BY158" i="23"/>
  <c r="BX158" i="23"/>
  <c r="BW158" i="23"/>
  <c r="BV158" i="23"/>
  <c r="BU158" i="23"/>
  <c r="BT158" i="23"/>
  <c r="BS158" i="23"/>
  <c r="BR158" i="23"/>
  <c r="BQ158" i="23"/>
  <c r="BP158" i="23"/>
  <c r="BO158" i="23"/>
  <c r="BN158" i="23"/>
  <c r="BM158" i="23"/>
  <c r="BL158" i="23"/>
  <c r="BK158" i="23"/>
  <c r="BJ158" i="23"/>
  <c r="BI158" i="23"/>
  <c r="BH158" i="23"/>
  <c r="BG158" i="23"/>
  <c r="BF158" i="23"/>
  <c r="BE158" i="23"/>
  <c r="BD158" i="23"/>
  <c r="BC158" i="23"/>
  <c r="BB158" i="23"/>
  <c r="BA158" i="23"/>
  <c r="AZ158" i="23"/>
  <c r="AY158" i="23"/>
  <c r="AX158" i="23"/>
  <c r="AW158" i="23"/>
  <c r="AV158" i="23"/>
  <c r="AU158" i="23"/>
  <c r="AT158" i="23"/>
  <c r="AS158" i="23"/>
  <c r="AR158" i="23"/>
  <c r="AQ158" i="23"/>
  <c r="AP158" i="23"/>
  <c r="AO158" i="23"/>
  <c r="AN158" i="23"/>
  <c r="AM158" i="23"/>
  <c r="AL158" i="23"/>
  <c r="AK158" i="23"/>
  <c r="AJ158" i="23"/>
  <c r="AI158" i="23"/>
  <c r="AH158" i="23"/>
  <c r="AG158" i="23"/>
  <c r="AF158" i="23"/>
  <c r="AE158" i="23"/>
  <c r="AD158" i="23"/>
  <c r="AC158" i="23"/>
  <c r="AB158" i="23"/>
  <c r="AA158" i="23"/>
  <c r="Z158" i="23"/>
  <c r="Y158" i="23"/>
  <c r="X158" i="23"/>
  <c r="W158" i="23"/>
  <c r="V158" i="23"/>
  <c r="U158" i="23"/>
  <c r="T158" i="23"/>
  <c r="S158" i="23"/>
  <c r="R158" i="23"/>
  <c r="Q158" i="23"/>
  <c r="P158" i="23"/>
  <c r="H147" i="23"/>
  <c r="H146" i="23"/>
  <c r="M145" i="23"/>
  <c r="K145" i="23"/>
  <c r="H145" i="23"/>
  <c r="H143" i="23"/>
  <c r="H140" i="23"/>
  <c r="H139" i="23"/>
  <c r="M138" i="23"/>
  <c r="K138" i="23"/>
  <c r="H138" i="23"/>
  <c r="H136" i="23"/>
  <c r="H133" i="23"/>
  <c r="H132" i="23"/>
  <c r="M131" i="23"/>
  <c r="K131" i="23"/>
  <c r="H131" i="23"/>
  <c r="H129" i="23"/>
  <c r="H126" i="23"/>
  <c r="H125" i="23"/>
  <c r="M124" i="23"/>
  <c r="K124" i="23"/>
  <c r="H124" i="23"/>
  <c r="H123" i="23"/>
  <c r="H122" i="23"/>
  <c r="M75" i="23"/>
  <c r="BN76" i="23" s="1"/>
  <c r="O73" i="23"/>
  <c r="M67" i="23"/>
  <c r="DI68" i="23" s="1"/>
  <c r="O65" i="23"/>
  <c r="M59" i="23"/>
  <c r="CT60" i="23" s="1"/>
  <c r="O57" i="23"/>
  <c r="M51" i="23"/>
  <c r="O49" i="23"/>
  <c r="M43" i="23"/>
  <c r="EC44" i="23" s="1"/>
  <c r="O41" i="23"/>
  <c r="B19" i="23"/>
  <c r="A107" i="23" s="1"/>
  <c r="B18" i="23"/>
  <c r="B26" i="23" s="1"/>
  <c r="B17" i="23"/>
  <c r="A131" i="23" s="1"/>
  <c r="B16" i="23"/>
  <c r="B24" i="23" s="1"/>
  <c r="B15" i="23"/>
  <c r="A39" i="23" s="1"/>
  <c r="ED6" i="23"/>
  <c r="EC6" i="23"/>
  <c r="EB6" i="23"/>
  <c r="EA6" i="23"/>
  <c r="DZ6" i="23"/>
  <c r="DY6" i="23"/>
  <c r="DX6" i="23"/>
  <c r="DW6" i="23"/>
  <c r="DV6" i="23"/>
  <c r="DU6" i="23"/>
  <c r="DT6" i="23"/>
  <c r="DS6" i="23"/>
  <c r="DR6" i="23"/>
  <c r="DQ6" i="23"/>
  <c r="DP6" i="23"/>
  <c r="DO6" i="23"/>
  <c r="DN6" i="23"/>
  <c r="DM6" i="23"/>
  <c r="DL6" i="23"/>
  <c r="DK6" i="23"/>
  <c r="DJ6" i="23"/>
  <c r="DI6" i="23"/>
  <c r="DH6" i="23"/>
  <c r="DG6" i="23"/>
  <c r="DF6" i="23"/>
  <c r="DE6" i="23"/>
  <c r="DD6" i="23"/>
  <c r="DC6" i="23"/>
  <c r="DB6" i="23"/>
  <c r="DA6" i="23"/>
  <c r="CZ6" i="23"/>
  <c r="CY6" i="23"/>
  <c r="CX6" i="23"/>
  <c r="CW6" i="23"/>
  <c r="CV6" i="23"/>
  <c r="CU6" i="23"/>
  <c r="CT6" i="23"/>
  <c r="CS6" i="23"/>
  <c r="CR6" i="23"/>
  <c r="CQ6" i="23"/>
  <c r="CP6" i="23"/>
  <c r="CO6" i="23"/>
  <c r="CN6" i="23"/>
  <c r="CM6" i="23"/>
  <c r="CL6" i="23"/>
  <c r="CK6" i="23"/>
  <c r="CJ6" i="23"/>
  <c r="CI6" i="23"/>
  <c r="CH6" i="23"/>
  <c r="CG6" i="23"/>
  <c r="CF6" i="23"/>
  <c r="CE6" i="23"/>
  <c r="CD6" i="23"/>
  <c r="CC6" i="23"/>
  <c r="CB6" i="23"/>
  <c r="CA6" i="23"/>
  <c r="BZ6" i="23"/>
  <c r="BY6" i="23"/>
  <c r="BX6" i="23"/>
  <c r="BW6" i="23"/>
  <c r="BV6" i="23"/>
  <c r="BU6" i="23"/>
  <c r="BT6" i="23"/>
  <c r="BS6" i="23"/>
  <c r="BR6" i="23"/>
  <c r="BQ6" i="23"/>
  <c r="BP6" i="23"/>
  <c r="BO6" i="23"/>
  <c r="BN6" i="23"/>
  <c r="BM6" i="23"/>
  <c r="BL6" i="23"/>
  <c r="BK6" i="23"/>
  <c r="BJ6" i="23"/>
  <c r="BI6" i="23"/>
  <c r="BH6" i="23"/>
  <c r="BG6" i="23"/>
  <c r="BF6" i="23"/>
  <c r="BE6" i="23"/>
  <c r="BD6" i="23"/>
  <c r="BC6" i="23"/>
  <c r="BB6" i="23"/>
  <c r="BA6" i="23"/>
  <c r="AZ6" i="23"/>
  <c r="AY6" i="23"/>
  <c r="AX6" i="23"/>
  <c r="AW6" i="23"/>
  <c r="AV6" i="23"/>
  <c r="AU6" i="23"/>
  <c r="AT6" i="23"/>
  <c r="AS6" i="23"/>
  <c r="AR6" i="23"/>
  <c r="AQ6" i="23"/>
  <c r="AP6" i="23"/>
  <c r="AO6" i="23"/>
  <c r="AN6" i="23"/>
  <c r="AM6" i="23"/>
  <c r="AL6" i="23"/>
  <c r="AK6" i="23"/>
  <c r="AJ6" i="23"/>
  <c r="AI6" i="23"/>
  <c r="AH6" i="23"/>
  <c r="AG6" i="23"/>
  <c r="AF6" i="23"/>
  <c r="AE6" i="23"/>
  <c r="AD6" i="23"/>
  <c r="AC6" i="23"/>
  <c r="AB6" i="23"/>
  <c r="AA6" i="23"/>
  <c r="Z6" i="23"/>
  <c r="Y6" i="23"/>
  <c r="X6" i="23"/>
  <c r="W6" i="23"/>
  <c r="V6" i="23"/>
  <c r="U6" i="23"/>
  <c r="T6" i="23"/>
  <c r="S6" i="23"/>
  <c r="R6" i="23"/>
  <c r="Q6" i="23"/>
  <c r="P6" i="23"/>
  <c r="O6" i="23"/>
  <c r="ED2" i="23"/>
  <c r="EC2" i="23"/>
  <c r="EB2" i="23"/>
  <c r="EA2" i="23"/>
  <c r="DZ2" i="23"/>
  <c r="DY2" i="23"/>
  <c r="DX2" i="23"/>
  <c r="DW2" i="23"/>
  <c r="DV2" i="23"/>
  <c r="DU2" i="23"/>
  <c r="DT2" i="23"/>
  <c r="DS2" i="23"/>
  <c r="DR2" i="23"/>
  <c r="DQ2" i="23"/>
  <c r="DP2" i="23"/>
  <c r="DO2" i="23"/>
  <c r="DN2" i="23"/>
  <c r="DM2" i="23"/>
  <c r="DL2" i="23"/>
  <c r="DK2" i="23"/>
  <c r="DJ2" i="23"/>
  <c r="DI2" i="23"/>
  <c r="DH2" i="23"/>
  <c r="DG2" i="23"/>
  <c r="DF2" i="23"/>
  <c r="DE2" i="23"/>
  <c r="DD2" i="23"/>
  <c r="DC2" i="23"/>
  <c r="DB2" i="23"/>
  <c r="DA2" i="23"/>
  <c r="CZ2" i="23"/>
  <c r="CY2" i="23"/>
  <c r="CX2" i="23"/>
  <c r="CW2" i="23"/>
  <c r="CV2" i="23"/>
  <c r="CU2" i="23"/>
  <c r="CT2" i="23"/>
  <c r="CS2" i="23"/>
  <c r="CR2" i="23"/>
  <c r="CQ2" i="23"/>
  <c r="CP2" i="23"/>
  <c r="CO2" i="23"/>
  <c r="CN2" i="23"/>
  <c r="CM2" i="23"/>
  <c r="CL2" i="23"/>
  <c r="CK2" i="23"/>
  <c r="CJ2" i="23"/>
  <c r="CI2" i="23"/>
  <c r="CH2" i="23"/>
  <c r="CG2" i="23"/>
  <c r="CF2" i="23"/>
  <c r="CE2" i="23"/>
  <c r="CD2" i="23"/>
  <c r="CC2" i="23"/>
  <c r="CB2" i="23"/>
  <c r="CA2" i="23"/>
  <c r="BZ2" i="23"/>
  <c r="BY2" i="23"/>
  <c r="BX2" i="23"/>
  <c r="BW2" i="23"/>
  <c r="BV2" i="23"/>
  <c r="BU2" i="23"/>
  <c r="BT2" i="23"/>
  <c r="BS2" i="23"/>
  <c r="BR2" i="23"/>
  <c r="BQ2" i="23"/>
  <c r="BP2" i="23"/>
  <c r="BO2" i="23"/>
  <c r="BN2" i="23"/>
  <c r="BM2" i="23"/>
  <c r="BL2" i="23"/>
  <c r="BK2" i="23"/>
  <c r="BJ2" i="23"/>
  <c r="BI2" i="23"/>
  <c r="BH2" i="23"/>
  <c r="BG2" i="23"/>
  <c r="BF2" i="23"/>
  <c r="BE2" i="23"/>
  <c r="BD2" i="23"/>
  <c r="BC2" i="23"/>
  <c r="BB2" i="23"/>
  <c r="BA2" i="23"/>
  <c r="AZ2" i="23"/>
  <c r="AY2" i="23"/>
  <c r="AX2" i="23"/>
  <c r="AW2" i="23"/>
  <c r="AV2" i="23"/>
  <c r="AU2" i="23"/>
  <c r="AT2" i="23"/>
  <c r="AS2" i="23"/>
  <c r="AR2" i="23"/>
  <c r="AQ2" i="23"/>
  <c r="AP2" i="23"/>
  <c r="AO2" i="23"/>
  <c r="AN2" i="23"/>
  <c r="AM2" i="23"/>
  <c r="AL2" i="23"/>
  <c r="AK2" i="23"/>
  <c r="AJ2" i="23"/>
  <c r="AI2" i="23"/>
  <c r="AH2" i="23"/>
  <c r="AG2" i="23"/>
  <c r="AF2" i="23"/>
  <c r="AE2" i="23"/>
  <c r="AD2" i="23"/>
  <c r="AC2" i="23"/>
  <c r="AB2" i="23"/>
  <c r="AA2" i="23"/>
  <c r="Z2" i="23"/>
  <c r="Y2" i="23"/>
  <c r="X2" i="23"/>
  <c r="W2" i="23"/>
  <c r="V2" i="23"/>
  <c r="U2" i="23"/>
  <c r="T2" i="23"/>
  <c r="S2" i="23"/>
  <c r="R2" i="23"/>
  <c r="Q2" i="23"/>
  <c r="P2" i="23"/>
  <c r="O2" i="23"/>
  <c r="O73" i="16"/>
  <c r="O65" i="16"/>
  <c r="O57" i="16"/>
  <c r="O41" i="16"/>
  <c r="O49" i="16"/>
  <c r="AE68" i="23" l="1"/>
  <c r="AQ68" i="23"/>
  <c r="AG68" i="23"/>
  <c r="DK68" i="23"/>
  <c r="DL68" i="23"/>
  <c r="DX68" i="23"/>
  <c r="DY68" i="23"/>
  <c r="B25" i="23"/>
  <c r="CR44" i="23"/>
  <c r="CS44" i="23"/>
  <c r="CU44" i="23"/>
  <c r="AD68" i="23"/>
  <c r="A71" i="23"/>
  <c r="BH60" i="23"/>
  <c r="BS68" i="23"/>
  <c r="BJ60" i="23"/>
  <c r="BT68" i="23"/>
  <c r="BE44" i="23"/>
  <c r="CZ60" i="23"/>
  <c r="BU68" i="23"/>
  <c r="BM44" i="23"/>
  <c r="CI44" i="23"/>
  <c r="CI68" i="23"/>
  <c r="AT68" i="23"/>
  <c r="AU44" i="23"/>
  <c r="BC44" i="23"/>
  <c r="DA60" i="23"/>
  <c r="CH68" i="23"/>
  <c r="CK44" i="23"/>
  <c r="BK60" i="23"/>
  <c r="BL60" i="23"/>
  <c r="ED76" i="23"/>
  <c r="AK76" i="23"/>
  <c r="EC76" i="23"/>
  <c r="DP76" i="23"/>
  <c r="CM76" i="23"/>
  <c r="CL76" i="23"/>
  <c r="CZ76" i="23"/>
  <c r="CU76" i="23"/>
  <c r="BV76" i="23"/>
  <c r="BZ60" i="23"/>
  <c r="AF60" i="23"/>
  <c r="DZ68" i="23"/>
  <c r="DU68" i="23"/>
  <c r="CZ68" i="23"/>
  <c r="CG68" i="23"/>
  <c r="BK68" i="23"/>
  <c r="AP68" i="23"/>
  <c r="U68" i="23"/>
  <c r="DT68" i="23"/>
  <c r="CY68" i="23"/>
  <c r="CF68" i="23"/>
  <c r="BJ68" i="23"/>
  <c r="AO68" i="23"/>
  <c r="T68" i="23"/>
  <c r="BV68" i="23"/>
  <c r="DR68" i="23"/>
  <c r="CX68" i="23"/>
  <c r="CE68" i="23"/>
  <c r="BG68" i="23"/>
  <c r="AN68" i="23"/>
  <c r="S68" i="23"/>
  <c r="CV68" i="23"/>
  <c r="CU68" i="23"/>
  <c r="AI68" i="23"/>
  <c r="CS68" i="23"/>
  <c r="DQ68" i="23"/>
  <c r="CW68" i="23"/>
  <c r="CB68" i="23"/>
  <c r="BF68" i="23"/>
  <c r="AL68" i="23"/>
  <c r="R68" i="23"/>
  <c r="DO68" i="23"/>
  <c r="CA68" i="23"/>
  <c r="BE68" i="23"/>
  <c r="AK68" i="23"/>
  <c r="Q68" i="23"/>
  <c r="DN68" i="23"/>
  <c r="BW68" i="23"/>
  <c r="BD68" i="23"/>
  <c r="O68" i="23"/>
  <c r="DM68" i="23"/>
  <c r="BC68" i="23"/>
  <c r="AH68" i="23"/>
  <c r="EA68" i="23"/>
  <c r="AH60" i="23"/>
  <c r="CK68" i="23"/>
  <c r="CC60" i="23"/>
  <c r="AY68" i="23"/>
  <c r="CE60" i="23"/>
  <c r="BB68" i="23"/>
  <c r="CW44" i="23"/>
  <c r="CF60" i="23"/>
  <c r="BN68" i="23"/>
  <c r="AQ76" i="23"/>
  <c r="AM44" i="23"/>
  <c r="BC60" i="23"/>
  <c r="X68" i="23"/>
  <c r="BP68" i="23"/>
  <c r="DC68" i="23"/>
  <c r="AX76" i="23"/>
  <c r="DS60" i="23"/>
  <c r="DP60" i="23"/>
  <c r="CS60" i="23"/>
  <c r="BY60" i="23"/>
  <c r="AY60" i="23"/>
  <c r="AB60" i="23"/>
  <c r="DO60" i="23"/>
  <c r="CR60" i="23"/>
  <c r="BX60" i="23"/>
  <c r="AX60" i="23"/>
  <c r="AA60" i="23"/>
  <c r="DN60" i="23"/>
  <c r="CQ60" i="23"/>
  <c r="BV60" i="23"/>
  <c r="AW60" i="23"/>
  <c r="Z60" i="23"/>
  <c r="CO60" i="23"/>
  <c r="AT60" i="23"/>
  <c r="CN60" i="23"/>
  <c r="W60" i="23"/>
  <c r="ED60" i="23"/>
  <c r="CI60" i="23"/>
  <c r="AP60" i="23"/>
  <c r="DL60" i="23"/>
  <c r="CP60" i="23"/>
  <c r="BP60" i="23"/>
  <c r="AV60" i="23"/>
  <c r="Y60" i="23"/>
  <c r="DK60" i="23"/>
  <c r="BO60" i="23"/>
  <c r="X60" i="23"/>
  <c r="DH60" i="23"/>
  <c r="BN60" i="23"/>
  <c r="AS60" i="23"/>
  <c r="DG60" i="23"/>
  <c r="BM60" i="23"/>
  <c r="V60" i="23"/>
  <c r="CA60" i="23"/>
  <c r="AU68" i="23"/>
  <c r="CB60" i="23"/>
  <c r="AW68" i="23"/>
  <c r="BB76" i="23"/>
  <c r="DE60" i="23"/>
  <c r="U60" i="23"/>
  <c r="DF60" i="23"/>
  <c r="AE60" i="23"/>
  <c r="DQ60" i="23"/>
  <c r="DR60" i="23"/>
  <c r="CJ68" i="23"/>
  <c r="DV60" i="23"/>
  <c r="EB68" i="23"/>
  <c r="AL60" i="23"/>
  <c r="DY60" i="23"/>
  <c r="CL68" i="23"/>
  <c r="EC68" i="23"/>
  <c r="AM60" i="23"/>
  <c r="CD60" i="23"/>
  <c r="DZ60" i="23"/>
  <c r="AZ68" i="23"/>
  <c r="CM68" i="23"/>
  <c r="DK44" i="23"/>
  <c r="DX44" i="23"/>
  <c r="BV44" i="23"/>
  <c r="AL44" i="23"/>
  <c r="DS44" i="23"/>
  <c r="BT44" i="23"/>
  <c r="AK44" i="23"/>
  <c r="V44" i="23"/>
  <c r="DQ44" i="23"/>
  <c r="BS44" i="23"/>
  <c r="AJ44" i="23"/>
  <c r="DI44" i="23"/>
  <c r="W44" i="23"/>
  <c r="BP44" i="23"/>
  <c r="DB44" i="23"/>
  <c r="BO44" i="23"/>
  <c r="DP44" i="23"/>
  <c r="BR44" i="23"/>
  <c r="AF44" i="23"/>
  <c r="BQ44" i="23"/>
  <c r="DH44" i="23"/>
  <c r="P44" i="23"/>
  <c r="CV44" i="23"/>
  <c r="AN60" i="23"/>
  <c r="EB60" i="23"/>
  <c r="CR68" i="23"/>
  <c r="AN76" i="23"/>
  <c r="O44" i="23"/>
  <c r="AO60" i="23"/>
  <c r="EC60" i="23"/>
  <c r="W68" i="23"/>
  <c r="DA68" i="23"/>
  <c r="AN44" i="23"/>
  <c r="BD60" i="23"/>
  <c r="CW60" i="23"/>
  <c r="Z68" i="23"/>
  <c r="BQ68" i="23"/>
  <c r="DD68" i="23"/>
  <c r="AO44" i="23"/>
  <c r="BG60" i="23"/>
  <c r="CX60" i="23"/>
  <c r="AA68" i="23"/>
  <c r="BR68" i="23"/>
  <c r="DH68" i="23"/>
  <c r="BK76" i="23"/>
  <c r="A146" i="23"/>
  <c r="A139" i="23"/>
  <c r="A101" i="23"/>
  <c r="A132" i="23"/>
  <c r="A153" i="23"/>
  <c r="A125" i="23"/>
  <c r="X44" i="23"/>
  <c r="BL44" i="23"/>
  <c r="CM44" i="23"/>
  <c r="DR44" i="23"/>
  <c r="DU76" i="23"/>
  <c r="DG76" i="23"/>
  <c r="CS76" i="23"/>
  <c r="CE76" i="23"/>
  <c r="BQ76" i="23"/>
  <c r="BC76" i="23"/>
  <c r="AO76" i="23"/>
  <c r="AA76" i="23"/>
  <c r="DS76" i="23"/>
  <c r="DE76" i="23"/>
  <c r="CQ76" i="23"/>
  <c r="CC76" i="23"/>
  <c r="BO76" i="23"/>
  <c r="BA76" i="23"/>
  <c r="AM76" i="23"/>
  <c r="Y76" i="23"/>
  <c r="DX76" i="23"/>
  <c r="DJ76" i="23"/>
  <c r="CV76" i="23"/>
  <c r="CH76" i="23"/>
  <c r="BT76" i="23"/>
  <c r="BF76" i="23"/>
  <c r="AR76" i="23"/>
  <c r="AD76" i="23"/>
  <c r="P76" i="23"/>
  <c r="DT76" i="23"/>
  <c r="DB76" i="23"/>
  <c r="CK76" i="23"/>
  <c r="BS76" i="23"/>
  <c r="AZ76" i="23"/>
  <c r="AI76" i="23"/>
  <c r="R76" i="23"/>
  <c r="DR76" i="23"/>
  <c r="DA76" i="23"/>
  <c r="CJ76" i="23"/>
  <c r="BR76" i="23"/>
  <c r="AY76" i="23"/>
  <c r="AH76" i="23"/>
  <c r="Q76" i="23"/>
  <c r="DY76" i="23"/>
  <c r="DF76" i="23"/>
  <c r="CN76" i="23"/>
  <c r="BW76" i="23"/>
  <c r="BE76" i="23"/>
  <c r="AL76" i="23"/>
  <c r="U76" i="23"/>
  <c r="DW76" i="23"/>
  <c r="CY76" i="23"/>
  <c r="CB76" i="23"/>
  <c r="BH76" i="23"/>
  <c r="AJ76" i="23"/>
  <c r="DV76" i="23"/>
  <c r="CX76" i="23"/>
  <c r="CA76" i="23"/>
  <c r="BG76" i="23"/>
  <c r="AG76" i="23"/>
  <c r="DQ76" i="23"/>
  <c r="CW76" i="23"/>
  <c r="BZ76" i="23"/>
  <c r="BD76" i="23"/>
  <c r="AF76" i="23"/>
  <c r="DH76" i="23"/>
  <c r="CD76" i="23"/>
  <c r="AW76" i="23"/>
  <c r="W76" i="23"/>
  <c r="DL76" i="23"/>
  <c r="CI76" i="23"/>
  <c r="BI76" i="23"/>
  <c r="AB76" i="23"/>
  <c r="DN76" i="23"/>
  <c r="CG76" i="23"/>
  <c r="AV76" i="23"/>
  <c r="S76" i="23"/>
  <c r="DM76" i="23"/>
  <c r="CF76" i="23"/>
  <c r="AU76" i="23"/>
  <c r="O76" i="23"/>
  <c r="DK76" i="23"/>
  <c r="BY76" i="23"/>
  <c r="AT76" i="23"/>
  <c r="DI76" i="23"/>
  <c r="BX76" i="23"/>
  <c r="AS76" i="23"/>
  <c r="DZ76" i="23"/>
  <c r="CO76" i="23"/>
  <c r="BJ76" i="23"/>
  <c r="X76" i="23"/>
  <c r="DO76" i="23"/>
  <c r="BM76" i="23"/>
  <c r="DD76" i="23"/>
  <c r="BL76" i="23"/>
  <c r="EB76" i="23"/>
  <c r="BU76" i="23"/>
  <c r="Z76" i="23"/>
  <c r="EA76" i="23"/>
  <c r="BP76" i="23"/>
  <c r="V76" i="23"/>
  <c r="AP76" i="23"/>
  <c r="DC76" i="23"/>
  <c r="A143" i="23"/>
  <c r="A150" i="23"/>
  <c r="A136" i="23"/>
  <c r="A129" i="23"/>
  <c r="A122" i="23"/>
  <c r="B23" i="23"/>
  <c r="A83" i="23"/>
  <c r="R44" i="23"/>
  <c r="AW44" i="23"/>
  <c r="CE44" i="23"/>
  <c r="T76" i="23"/>
  <c r="CP76" i="23"/>
  <c r="EB44" i="23"/>
  <c r="DN44" i="23"/>
  <c r="CZ44" i="23"/>
  <c r="CL44" i="23"/>
  <c r="BX44" i="23"/>
  <c r="BJ44" i="23"/>
  <c r="AV44" i="23"/>
  <c r="AH44" i="23"/>
  <c r="T44" i="23"/>
  <c r="ED44" i="23"/>
  <c r="DO44" i="23"/>
  <c r="CY44" i="23"/>
  <c r="CJ44" i="23"/>
  <c r="BU44" i="23"/>
  <c r="BF44" i="23"/>
  <c r="AQ44" i="23"/>
  <c r="AB44" i="23"/>
  <c r="DW44" i="23"/>
  <c r="DG44" i="23"/>
  <c r="CQ44" i="23"/>
  <c r="CA44" i="23"/>
  <c r="BK44" i="23"/>
  <c r="AT44" i="23"/>
  <c r="AD44" i="23"/>
  <c r="DV44" i="23"/>
  <c r="DF44" i="23"/>
  <c r="CP44" i="23"/>
  <c r="BZ44" i="23"/>
  <c r="BI44" i="23"/>
  <c r="AS44" i="23"/>
  <c r="AC44" i="23"/>
  <c r="DU44" i="23"/>
  <c r="DE44" i="23"/>
  <c r="CO44" i="23"/>
  <c r="BY44" i="23"/>
  <c r="BH44" i="23"/>
  <c r="AR44" i="23"/>
  <c r="AA44" i="23"/>
  <c r="DT44" i="23"/>
  <c r="DD44" i="23"/>
  <c r="CN44" i="23"/>
  <c r="BW44" i="23"/>
  <c r="BG44" i="23"/>
  <c r="AP44" i="23"/>
  <c r="Z44" i="23"/>
  <c r="DZ44" i="23"/>
  <c r="DJ44" i="23"/>
  <c r="CT44" i="23"/>
  <c r="CD44" i="23"/>
  <c r="BN44" i="23"/>
  <c r="AX44" i="23"/>
  <c r="AG44" i="23"/>
  <c r="Q44" i="23"/>
  <c r="EA44" i="23"/>
  <c r="DA44" i="23"/>
  <c r="CC44" i="23"/>
  <c r="BB44" i="23"/>
  <c r="AE44" i="23"/>
  <c r="DY44" i="23"/>
  <c r="CX44" i="23"/>
  <c r="CB44" i="23"/>
  <c r="BA44" i="23"/>
  <c r="Y44" i="23"/>
  <c r="DC44" i="23"/>
  <c r="CF44" i="23"/>
  <c r="BD44" i="23"/>
  <c r="AI44" i="23"/>
  <c r="S44" i="23"/>
  <c r="AY44" i="23"/>
  <c r="CG44" i="23"/>
  <c r="DL44" i="23"/>
  <c r="A63" i="23"/>
  <c r="AC76" i="23"/>
  <c r="CR76" i="23"/>
  <c r="A151" i="23"/>
  <c r="A144" i="23"/>
  <c r="A130" i="23"/>
  <c r="A123" i="23"/>
  <c r="A137" i="23"/>
  <c r="A89" i="23"/>
  <c r="A47" i="23"/>
  <c r="U44" i="23"/>
  <c r="AZ44" i="23"/>
  <c r="CH44" i="23"/>
  <c r="DM44" i="23"/>
  <c r="AE76" i="23"/>
  <c r="CT76" i="23"/>
  <c r="A140" i="23"/>
  <c r="A133" i="23"/>
  <c r="B27" i="23"/>
  <c r="A154" i="23"/>
  <c r="A126" i="23"/>
  <c r="A138" i="23"/>
  <c r="A124" i="23"/>
  <c r="A145" i="23"/>
  <c r="A95" i="23"/>
  <c r="A152" i="23"/>
  <c r="A55" i="23"/>
  <c r="A147" i="23"/>
  <c r="Q60" i="23"/>
  <c r="AI60" i="23"/>
  <c r="AZ60" i="23"/>
  <c r="BQ60" i="23"/>
  <c r="CJ60" i="23"/>
  <c r="DB60" i="23"/>
  <c r="DX60" i="23"/>
  <c r="DJ60" i="23"/>
  <c r="CV60" i="23"/>
  <c r="CH60" i="23"/>
  <c r="BT60" i="23"/>
  <c r="BF60" i="23"/>
  <c r="AR60" i="23"/>
  <c r="AD60" i="23"/>
  <c r="P60" i="23"/>
  <c r="DW60" i="23"/>
  <c r="DI60" i="23"/>
  <c r="CU60" i="23"/>
  <c r="CG60" i="23"/>
  <c r="BS60" i="23"/>
  <c r="BE60" i="23"/>
  <c r="AQ60" i="23"/>
  <c r="AC60" i="23"/>
  <c r="O60" i="23"/>
  <c r="EA60" i="23"/>
  <c r="DM60" i="23"/>
  <c r="CY60" i="23"/>
  <c r="CK60" i="23"/>
  <c r="BW60" i="23"/>
  <c r="BI60" i="23"/>
  <c r="AU60" i="23"/>
  <c r="AG60" i="23"/>
  <c r="S60" i="23"/>
  <c r="R60" i="23"/>
  <c r="AJ60" i="23"/>
  <c r="BA60" i="23"/>
  <c r="BR60" i="23"/>
  <c r="CL60" i="23"/>
  <c r="DC60" i="23"/>
  <c r="DT60" i="23"/>
  <c r="T60" i="23"/>
  <c r="AK60" i="23"/>
  <c r="BB60" i="23"/>
  <c r="BU60" i="23"/>
  <c r="CM60" i="23"/>
  <c r="DD60" i="23"/>
  <c r="DU60" i="23"/>
  <c r="P68" i="23"/>
  <c r="AF68" i="23"/>
  <c r="AV68" i="23"/>
  <c r="BM68" i="23"/>
  <c r="CD68" i="23"/>
  <c r="CT68" i="23"/>
  <c r="DJ68" i="23"/>
  <c r="ED68" i="23"/>
  <c r="DP68" i="23"/>
  <c r="DB68" i="23"/>
  <c r="CN68" i="23"/>
  <c r="BZ68" i="23"/>
  <c r="BL68" i="23"/>
  <c r="AX68" i="23"/>
  <c r="AJ68" i="23"/>
  <c r="V68" i="23"/>
  <c r="DS68" i="23"/>
  <c r="DE68" i="23"/>
  <c r="CQ68" i="23"/>
  <c r="CC68" i="23"/>
  <c r="BO68" i="23"/>
  <c r="BA68" i="23"/>
  <c r="AM68" i="23"/>
  <c r="Y68" i="23"/>
  <c r="AB68" i="23"/>
  <c r="AR68" i="23"/>
  <c r="BH68" i="23"/>
  <c r="BX68" i="23"/>
  <c r="CO68" i="23"/>
  <c r="DF68" i="23"/>
  <c r="DV68" i="23"/>
  <c r="AC68" i="23"/>
  <c r="AS68" i="23"/>
  <c r="BI68" i="23"/>
  <c r="BY68" i="23"/>
  <c r="CP68" i="23"/>
  <c r="DG68" i="23"/>
  <c r="DW68" i="23"/>
  <c r="Q44" i="4"/>
  <c r="S30" i="4" l="1"/>
  <c r="S32" i="4"/>
  <c r="S33" i="4"/>
  <c r="T15" i="4" l="1"/>
  <c r="U15" i="4"/>
  <c r="M75" i="16" l="1"/>
  <c r="O76" i="16" s="1"/>
  <c r="M67" i="16"/>
  <c r="M59" i="16"/>
  <c r="M43" i="16"/>
  <c r="O44" i="16" s="1"/>
  <c r="P44" i="16" l="1"/>
  <c r="C15" i="18" l="1"/>
  <c r="E15" i="18"/>
  <c r="P75" i="9"/>
  <c r="D5" i="18"/>
  <c r="H130" i="23"/>
  <c r="Q42" i="4"/>
  <c r="Q45" i="4"/>
  <c r="AE15" i="4"/>
  <c r="AF15" i="4"/>
  <c r="X15" i="4"/>
  <c r="Y15" i="4"/>
  <c r="Z15" i="4"/>
  <c r="R55" i="4"/>
  <c r="AC55" i="4" s="1"/>
  <c r="AD55" i="4" s="1"/>
  <c r="AE55" i="4" s="1"/>
  <c r="AF55" i="4" s="1"/>
  <c r="AG55" i="4" s="1"/>
  <c r="AH55" i="4" s="1"/>
  <c r="AI55" i="4" s="1"/>
  <c r="AJ55" i="4" s="1"/>
  <c r="AK55" i="4" s="1"/>
  <c r="N55" i="4"/>
  <c r="M55" i="4" s="1"/>
  <c r="M49" i="4" s="1"/>
  <c r="N49" i="4" s="1"/>
  <c r="CJ42" i="10"/>
  <c r="J122" i="4"/>
  <c r="M75" i="9"/>
  <c r="M80" i="9" s="1"/>
  <c r="N79" i="4"/>
  <c r="T105" i="2"/>
  <c r="Q141" i="4"/>
  <c r="R141" i="4"/>
  <c r="S141" i="4"/>
  <c r="T141" i="4"/>
  <c r="U141" i="4"/>
  <c r="V141" i="4"/>
  <c r="W141" i="4"/>
  <c r="Q171" i="4"/>
  <c r="R171" i="4"/>
  <c r="S171" i="4"/>
  <c r="T171" i="4"/>
  <c r="U171" i="4"/>
  <c r="V171" i="4"/>
  <c r="W171" i="4"/>
  <c r="Q173" i="4"/>
  <c r="R173" i="4"/>
  <c r="S173" i="4"/>
  <c r="T173" i="4"/>
  <c r="U173" i="4"/>
  <c r="V173" i="4"/>
  <c r="W173" i="4" s="1"/>
  <c r="Q175" i="4"/>
  <c r="R175" i="4"/>
  <c r="S175" i="4" s="1"/>
  <c r="T175" i="4" s="1"/>
  <c r="U175" i="4" s="1"/>
  <c r="V175" i="4" s="1"/>
  <c r="W175" i="4" s="1"/>
  <c r="Q177" i="4"/>
  <c r="R177" i="4"/>
  <c r="S177" i="4" s="1"/>
  <c r="T177" i="4" s="1"/>
  <c r="U177" i="4" s="1"/>
  <c r="V177" i="4" s="1"/>
  <c r="W177" i="4" s="1"/>
  <c r="R42" i="4"/>
  <c r="S42" i="4"/>
  <c r="T42" i="4"/>
  <c r="U42" i="4"/>
  <c r="U17" i="13"/>
  <c r="V17" i="13"/>
  <c r="T17" i="13"/>
  <c r="AL23" i="12"/>
  <c r="AL63" i="12"/>
  <c r="AL101" i="12"/>
  <c r="AL152" i="12"/>
  <c r="AL36" i="12"/>
  <c r="AL102" i="12"/>
  <c r="AL188" i="12"/>
  <c r="AL125" i="12"/>
  <c r="AL153" i="12"/>
  <c r="AL186" i="12"/>
  <c r="AL74" i="12"/>
  <c r="AL44" i="12"/>
  <c r="AL17" i="12"/>
  <c r="AL100" i="12"/>
  <c r="AL180" i="12"/>
  <c r="AL170" i="12"/>
  <c r="AL103" i="12"/>
  <c r="AL137" i="12"/>
  <c r="AL173" i="12"/>
  <c r="AL189" i="12"/>
  <c r="AL64" i="12"/>
  <c r="AL126" i="12"/>
  <c r="AL190" i="12"/>
  <c r="AL37" i="12"/>
  <c r="AL16" i="12"/>
  <c r="AL75" i="12"/>
  <c r="AL65" i="12"/>
  <c r="AL5" i="12"/>
  <c r="AL111" i="12"/>
  <c r="AL15" i="12"/>
  <c r="AL76" i="12"/>
  <c r="AL104" i="12"/>
  <c r="AL45" i="12"/>
  <c r="AL138" i="12"/>
  <c r="AL77" i="12"/>
  <c r="AL191" i="12"/>
  <c r="AL78" i="12"/>
  <c r="AL46" i="12"/>
  <c r="AL38" i="12"/>
  <c r="AL139" i="12"/>
  <c r="AL140" i="12"/>
  <c r="AL25" i="12"/>
  <c r="AL112" i="12"/>
  <c r="AL26" i="12"/>
  <c r="AL47" i="12"/>
  <c r="AL79" i="12"/>
  <c r="AL80" i="12"/>
  <c r="AL39" i="12"/>
  <c r="AL62" i="12"/>
  <c r="AL113" i="12"/>
  <c r="AL114" i="12"/>
  <c r="AL81" i="12"/>
  <c r="AL27" i="12"/>
  <c r="AL6" i="12"/>
  <c r="AL96" i="12"/>
  <c r="AL18" i="12"/>
  <c r="AL97" i="12"/>
  <c r="AL98" i="12"/>
  <c r="AL19" i="12"/>
  <c r="AL48" i="12"/>
  <c r="AL28" i="12"/>
  <c r="AL40" i="12"/>
  <c r="AL49" i="12"/>
  <c r="AL82" i="12"/>
  <c r="AL174" i="12"/>
  <c r="AL127" i="12"/>
  <c r="AL192" i="12"/>
  <c r="AL193" i="12"/>
  <c r="AL154" i="12"/>
  <c r="AL182" i="12"/>
  <c r="AL175" i="12"/>
  <c r="AL115" i="12"/>
  <c r="AL155" i="12"/>
  <c r="AL156" i="12"/>
  <c r="AL29" i="12"/>
  <c r="AL141" i="12"/>
  <c r="AL157" i="12"/>
  <c r="AL116" i="12"/>
  <c r="AL50" i="12"/>
  <c r="AL158" i="12"/>
  <c r="AL66" i="12"/>
  <c r="AL142" i="12"/>
  <c r="AL7" i="12"/>
  <c r="AL128" i="12"/>
  <c r="AL194" i="12"/>
  <c r="AL83" i="12"/>
  <c r="AL84" i="12"/>
  <c r="AL195" i="12"/>
  <c r="AL8" i="12"/>
  <c r="AL159" i="12"/>
  <c r="AL160" i="12"/>
  <c r="AL51" i="12"/>
  <c r="AL129" i="12"/>
  <c r="AL117" i="12"/>
  <c r="AL196" i="12"/>
  <c r="AL118" i="12"/>
  <c r="AL197" i="12"/>
  <c r="AL183" i="12"/>
  <c r="AL85" i="12"/>
  <c r="AL184" i="12"/>
  <c r="AL86" i="12"/>
  <c r="AL161" i="12"/>
  <c r="AL198" i="12"/>
  <c r="AL143" i="12"/>
  <c r="AL30" i="12"/>
  <c r="AL109" i="12"/>
  <c r="AL52" i="12"/>
  <c r="AL87" i="12"/>
  <c r="AL199" i="12"/>
  <c r="AL24" i="12"/>
  <c r="AL200" i="12"/>
  <c r="AL201" i="12"/>
  <c r="AL119" i="12"/>
  <c r="AL88" i="12"/>
  <c r="AL89" i="12"/>
  <c r="AL35" i="12"/>
  <c r="AL144" i="12"/>
  <c r="AL120" i="12"/>
  <c r="AL105" i="12"/>
  <c r="AL202" i="12"/>
  <c r="AL20" i="12"/>
  <c r="AL177" i="12"/>
  <c r="AL162" i="12"/>
  <c r="AL203" i="12"/>
  <c r="AL181" i="12"/>
  <c r="AL178" i="12"/>
  <c r="AL53" i="12"/>
  <c r="AL204" i="12"/>
  <c r="AL54" i="12"/>
  <c r="AL67" i="12"/>
  <c r="AL9" i="12"/>
  <c r="AL68" i="12"/>
  <c r="AL145" i="12"/>
  <c r="AL106" i="12"/>
  <c r="AL146" i="12"/>
  <c r="AL69" i="12"/>
  <c r="AL21" i="12"/>
  <c r="AL163" i="12"/>
  <c r="AL205" i="12"/>
  <c r="AL206" i="12"/>
  <c r="AL207" i="12"/>
  <c r="AL41" i="12"/>
  <c r="AL208" i="12"/>
  <c r="AL10" i="12"/>
  <c r="AL164" i="12"/>
  <c r="AL31" i="12"/>
  <c r="AL55" i="12"/>
  <c r="AL121" i="12"/>
  <c r="AL107" i="12"/>
  <c r="AL130" i="12"/>
  <c r="AL108" i="12"/>
  <c r="AL56" i="12"/>
  <c r="AL209" i="12"/>
  <c r="AL57" i="12"/>
  <c r="AL210" i="12"/>
  <c r="AL22" i="12"/>
  <c r="AL176" i="12"/>
  <c r="AL131" i="12"/>
  <c r="AL132" i="12"/>
  <c r="AL99" i="12"/>
  <c r="AL211" i="12"/>
  <c r="AL32" i="12"/>
  <c r="AL165" i="12"/>
  <c r="AL185" i="12"/>
  <c r="AL122" i="12"/>
  <c r="AL212" i="12"/>
  <c r="AL133" i="12"/>
  <c r="AL90" i="12"/>
  <c r="AL11" i="12"/>
  <c r="AL147" i="12"/>
  <c r="AL166" i="12"/>
  <c r="AL171" i="12"/>
  <c r="AL148" i="12"/>
  <c r="AL149" i="12"/>
  <c r="AL167" i="12"/>
  <c r="AL91" i="12"/>
  <c r="AL134" i="12"/>
  <c r="AL58" i="12"/>
  <c r="AL213" i="12"/>
  <c r="AL33" i="12"/>
  <c r="AL34" i="12"/>
  <c r="AL214" i="12"/>
  <c r="AL70" i="12"/>
  <c r="AL71" i="12"/>
  <c r="AL135" i="12"/>
  <c r="AL168" i="12"/>
  <c r="AL169" i="12"/>
  <c r="AL59" i="12"/>
  <c r="AL172" i="12"/>
  <c r="AL215" i="12"/>
  <c r="AL216" i="12"/>
  <c r="AL92" i="12"/>
  <c r="AL12" i="12"/>
  <c r="AL136" i="12"/>
  <c r="AL60" i="12"/>
  <c r="AL42" i="12"/>
  <c r="AL93" i="12"/>
  <c r="AL72" i="12"/>
  <c r="AL13" i="12"/>
  <c r="AL110" i="12"/>
  <c r="AL217" i="12"/>
  <c r="AL123" i="12"/>
  <c r="AL218" i="12"/>
  <c r="AL94" i="12"/>
  <c r="AL43" i="12"/>
  <c r="AL150" i="12"/>
  <c r="AL179" i="12"/>
  <c r="AL124" i="12"/>
  <c r="AL151" i="12"/>
  <c r="AL95" i="12"/>
  <c r="AL61" i="12"/>
  <c r="AL14" i="12"/>
  <c r="AL73" i="12"/>
  <c r="AL219" i="12"/>
  <c r="AL220" i="12"/>
  <c r="AL221" i="12"/>
  <c r="AL222" i="12"/>
  <c r="AL223" i="12"/>
  <c r="AL224" i="12"/>
  <c r="AL225" i="12"/>
  <c r="AL226" i="12"/>
  <c r="AL227" i="12"/>
  <c r="AL228" i="12"/>
  <c r="AL229" i="12"/>
  <c r="AL230" i="12"/>
  <c r="AL231" i="12"/>
  <c r="AL232" i="12"/>
  <c r="AL233" i="12"/>
  <c r="AL234" i="12"/>
  <c r="AL235" i="12"/>
  <c r="AL236" i="12"/>
  <c r="AL237" i="12"/>
  <c r="AL238" i="12"/>
  <c r="AL239" i="12"/>
  <c r="AL240" i="12"/>
  <c r="AL241" i="12"/>
  <c r="AL242" i="12"/>
  <c r="AL243" i="12"/>
  <c r="AL244" i="12"/>
  <c r="AL245" i="12"/>
  <c r="AL246" i="12"/>
  <c r="AL247" i="12"/>
  <c r="AL248" i="12"/>
  <c r="AL249" i="12"/>
  <c r="AL250" i="12"/>
  <c r="AL251" i="12"/>
  <c r="AL252" i="12"/>
  <c r="AL253" i="12"/>
  <c r="AL254" i="12"/>
  <c r="AL255" i="12"/>
  <c r="AL256" i="12"/>
  <c r="AL257" i="12"/>
  <c r="AL258" i="12"/>
  <c r="AL259" i="12"/>
  <c r="AL260" i="12"/>
  <c r="AL261" i="12"/>
  <c r="AL262" i="12"/>
  <c r="AL263" i="12"/>
  <c r="AL264" i="12"/>
  <c r="AL265" i="12"/>
  <c r="AL266" i="12"/>
  <c r="AL267" i="12"/>
  <c r="AL268" i="12"/>
  <c r="AL269" i="12"/>
  <c r="AL270" i="12"/>
  <c r="AL271" i="12"/>
  <c r="AL272" i="12"/>
  <c r="AL273" i="12"/>
  <c r="AL274" i="12"/>
  <c r="AL275" i="12"/>
  <c r="AL276" i="12"/>
  <c r="AL277" i="12"/>
  <c r="AL278" i="12"/>
  <c r="AL279" i="12"/>
  <c r="AL280" i="12"/>
  <c r="AL281" i="12"/>
  <c r="AL282" i="12"/>
  <c r="AL283" i="12"/>
  <c r="AL284" i="12"/>
  <c r="AL285" i="12"/>
  <c r="AL286" i="12"/>
  <c r="AL287" i="12"/>
  <c r="AL288" i="12"/>
  <c r="AL289" i="12"/>
  <c r="AL290" i="12"/>
  <c r="AL291" i="12"/>
  <c r="AL292" i="12"/>
  <c r="AL293" i="12"/>
  <c r="AL294" i="12"/>
  <c r="AL295" i="12"/>
  <c r="AL296" i="12"/>
  <c r="AL297" i="12"/>
  <c r="AL298" i="12"/>
  <c r="AL299" i="12"/>
  <c r="AL300" i="12"/>
  <c r="AL301" i="12"/>
  <c r="AL302" i="12"/>
  <c r="AL303" i="12"/>
  <c r="AL304" i="12"/>
  <c r="AL305" i="12"/>
  <c r="AL306" i="12"/>
  <c r="AL307" i="12"/>
  <c r="AL308" i="12"/>
  <c r="AL309" i="12"/>
  <c r="AL310" i="12"/>
  <c r="AL311" i="12"/>
  <c r="AL312" i="12"/>
  <c r="AL313" i="12"/>
  <c r="AL314" i="12"/>
  <c r="AL315" i="12"/>
  <c r="AL316" i="12"/>
  <c r="AL317" i="12"/>
  <c r="AL318" i="12"/>
  <c r="AL319" i="12"/>
  <c r="AL320" i="12"/>
  <c r="AL321" i="12"/>
  <c r="AL322" i="12"/>
  <c r="AL323" i="12"/>
  <c r="AL324" i="12"/>
  <c r="AL325" i="12"/>
  <c r="AL326" i="12"/>
  <c r="AL327" i="12"/>
  <c r="AL328" i="12"/>
  <c r="AL329" i="12"/>
  <c r="AL330" i="12"/>
  <c r="AL331" i="12"/>
  <c r="AL332" i="12"/>
  <c r="AL333" i="12"/>
  <c r="AL334" i="12"/>
  <c r="AL335" i="12"/>
  <c r="AL336" i="12"/>
  <c r="AL337" i="12"/>
  <c r="AL338" i="12"/>
  <c r="AL339" i="12"/>
  <c r="AL340" i="12"/>
  <c r="AL341" i="12"/>
  <c r="AL342" i="12"/>
  <c r="AL343" i="12"/>
  <c r="AL344" i="12"/>
  <c r="AL345" i="12"/>
  <c r="AL346" i="12"/>
  <c r="AL347" i="12"/>
  <c r="AL348" i="12"/>
  <c r="AL349" i="12"/>
  <c r="AL350" i="12"/>
  <c r="AL351" i="12"/>
  <c r="AL352" i="12"/>
  <c r="AL353" i="12"/>
  <c r="AL354" i="12"/>
  <c r="AL355" i="12"/>
  <c r="AL356" i="12"/>
  <c r="AL357" i="12"/>
  <c r="AL358" i="12"/>
  <c r="AL359" i="12"/>
  <c r="AL360" i="12"/>
  <c r="AL361" i="12"/>
  <c r="AL362" i="12"/>
  <c r="AL363" i="12"/>
  <c r="AL364" i="12"/>
  <c r="AL365" i="12"/>
  <c r="AL366" i="12"/>
  <c r="AL367" i="12"/>
  <c r="AL368" i="12"/>
  <c r="AL369" i="12"/>
  <c r="AL370" i="12"/>
  <c r="AL371" i="12"/>
  <c r="AL372" i="12"/>
  <c r="AL373" i="12"/>
  <c r="AL374" i="12"/>
  <c r="AL375" i="12"/>
  <c r="AL376" i="12"/>
  <c r="AL377" i="12"/>
  <c r="AL378" i="12"/>
  <c r="AL379" i="12"/>
  <c r="AL380" i="12"/>
  <c r="AL381" i="12"/>
  <c r="AL382" i="12"/>
  <c r="AL383" i="12"/>
  <c r="AL384" i="12"/>
  <c r="AL385" i="12"/>
  <c r="AL386" i="12"/>
  <c r="AL387" i="12"/>
  <c r="AL388" i="12"/>
  <c r="AL389" i="12"/>
  <c r="AL390" i="12"/>
  <c r="AL391" i="12"/>
  <c r="AL392" i="12"/>
  <c r="AL393" i="12"/>
  <c r="AL394" i="12"/>
  <c r="AL395" i="12"/>
  <c r="AL396" i="12"/>
  <c r="AL397" i="12"/>
  <c r="AL398" i="12"/>
  <c r="AL399" i="12"/>
  <c r="AL400" i="12"/>
  <c r="AL401" i="12"/>
  <c r="AL402" i="12"/>
  <c r="AL403" i="12"/>
  <c r="AL404" i="12"/>
  <c r="AL405" i="12"/>
  <c r="AL406" i="12"/>
  <c r="AL407" i="12"/>
  <c r="AL408" i="12"/>
  <c r="AL409" i="12"/>
  <c r="AL410" i="12"/>
  <c r="AL411" i="12"/>
  <c r="AL412" i="12"/>
  <c r="AL413" i="12"/>
  <c r="AL414" i="12"/>
  <c r="AL415" i="12"/>
  <c r="AL416" i="12"/>
  <c r="AL417" i="12"/>
  <c r="AL418" i="12"/>
  <c r="AL419" i="12"/>
  <c r="AL420" i="12"/>
  <c r="AL421" i="12"/>
  <c r="AL422" i="12"/>
  <c r="AL423" i="12"/>
  <c r="AL424" i="12"/>
  <c r="AL425" i="12"/>
  <c r="AL426" i="12"/>
  <c r="AL427" i="12"/>
  <c r="AL428" i="12"/>
  <c r="AL429" i="12"/>
  <c r="AL430" i="12"/>
  <c r="AL431" i="12"/>
  <c r="AL432" i="12"/>
  <c r="AL433" i="12"/>
  <c r="AL434" i="12"/>
  <c r="AL435" i="12"/>
  <c r="AL436" i="12"/>
  <c r="AL437" i="12"/>
  <c r="AL438" i="12"/>
  <c r="AL439" i="12"/>
  <c r="AL440" i="12"/>
  <c r="AL441" i="12"/>
  <c r="AL442" i="12"/>
  <c r="AL443" i="12"/>
  <c r="AL444" i="12"/>
  <c r="AL445" i="12"/>
  <c r="AL446" i="12"/>
  <c r="AL447" i="12"/>
  <c r="AL448" i="12"/>
  <c r="AL449" i="12"/>
  <c r="AL450" i="12"/>
  <c r="AL451" i="12"/>
  <c r="AL452" i="12"/>
  <c r="AL453" i="12"/>
  <c r="AL454" i="12"/>
  <c r="AL455" i="12"/>
  <c r="AL456" i="12"/>
  <c r="AL457" i="12"/>
  <c r="AL458" i="12"/>
  <c r="AL459" i="12"/>
  <c r="AL460" i="12"/>
  <c r="AL461" i="12"/>
  <c r="AL462" i="12"/>
  <c r="AL463" i="12"/>
  <c r="AL464" i="12"/>
  <c r="AL465" i="12"/>
  <c r="AL466" i="12"/>
  <c r="AL467" i="12"/>
  <c r="AL468" i="12"/>
  <c r="AL469" i="12"/>
  <c r="AL470" i="12"/>
  <c r="AL471" i="12"/>
  <c r="AL472" i="12"/>
  <c r="AL473" i="12"/>
  <c r="AL474" i="12"/>
  <c r="AL475" i="12"/>
  <c r="AL476" i="12"/>
  <c r="AL477" i="12"/>
  <c r="AL478" i="12"/>
  <c r="AL479" i="12"/>
  <c r="AL480" i="12"/>
  <c r="AL481" i="12"/>
  <c r="AL482" i="12"/>
  <c r="AL483" i="12"/>
  <c r="AL484" i="12"/>
  <c r="AL485" i="12"/>
  <c r="AL486" i="12"/>
  <c r="AL487" i="12"/>
  <c r="AL488" i="12"/>
  <c r="AL489" i="12"/>
  <c r="AL490" i="12"/>
  <c r="AL491" i="12"/>
  <c r="AL492" i="12"/>
  <c r="AL493" i="12"/>
  <c r="AL494" i="12"/>
  <c r="AL495" i="12"/>
  <c r="AL496" i="12"/>
  <c r="AL497" i="12"/>
  <c r="AL498" i="12"/>
  <c r="AL499" i="12"/>
  <c r="AL500" i="12"/>
  <c r="AL501" i="12"/>
  <c r="AL502" i="12"/>
  <c r="AL503" i="12"/>
  <c r="AL504" i="12"/>
  <c r="AL505" i="12"/>
  <c r="AL506" i="12"/>
  <c r="AL507" i="12"/>
  <c r="AL508" i="12"/>
  <c r="AL509" i="12"/>
  <c r="AL510" i="12"/>
  <c r="AL511" i="12"/>
  <c r="AL512" i="12"/>
  <c r="AL513" i="12"/>
  <c r="AL514" i="12"/>
  <c r="AL515" i="12"/>
  <c r="AL516" i="12"/>
  <c r="AL517" i="12"/>
  <c r="AL518" i="12"/>
  <c r="AL519" i="12"/>
  <c r="AL520" i="12"/>
  <c r="AL521" i="12"/>
  <c r="AL522" i="12"/>
  <c r="AL523" i="12"/>
  <c r="AL524" i="12"/>
  <c r="AL525" i="12"/>
  <c r="AL526" i="12"/>
  <c r="AL527" i="12"/>
  <c r="AL528" i="12"/>
  <c r="AL529" i="12"/>
  <c r="AL530" i="12"/>
  <c r="AL531" i="12"/>
  <c r="AL532" i="12"/>
  <c r="AL533" i="12"/>
  <c r="AL534" i="12"/>
  <c r="AL535" i="12"/>
  <c r="AL536" i="12"/>
  <c r="AL537" i="12"/>
  <c r="AL538" i="12"/>
  <c r="AL539" i="12"/>
  <c r="AL540" i="12"/>
  <c r="AL541" i="12"/>
  <c r="AL542" i="12"/>
  <c r="AL543" i="12"/>
  <c r="AL544" i="12"/>
  <c r="AL545" i="12"/>
  <c r="AL546" i="12"/>
  <c r="AL547" i="12"/>
  <c r="AL548" i="12"/>
  <c r="AL549" i="12"/>
  <c r="AL550" i="12"/>
  <c r="AL551" i="12"/>
  <c r="AL552" i="12"/>
  <c r="AL553" i="12"/>
  <c r="AL554" i="12"/>
  <c r="AL555" i="12"/>
  <c r="AL556" i="12"/>
  <c r="AL557" i="12"/>
  <c r="AL558" i="12"/>
  <c r="AL559" i="12"/>
  <c r="AL560" i="12"/>
  <c r="AL561" i="12"/>
  <c r="AL562" i="12"/>
  <c r="AL563" i="12"/>
  <c r="AL564" i="12"/>
  <c r="AL565" i="12"/>
  <c r="AL566" i="12"/>
  <c r="AL567" i="12"/>
  <c r="AL568" i="12"/>
  <c r="AL569" i="12"/>
  <c r="AL570" i="12"/>
  <c r="AL571" i="12"/>
  <c r="AL572" i="12"/>
  <c r="AL573" i="12"/>
  <c r="AL574" i="12"/>
  <c r="AL575" i="12"/>
  <c r="AL576" i="12"/>
  <c r="AL577" i="12"/>
  <c r="AL578" i="12"/>
  <c r="AL579" i="12"/>
  <c r="AL580" i="12"/>
  <c r="AL581" i="12"/>
  <c r="AL582" i="12"/>
  <c r="AL583" i="12"/>
  <c r="AL584" i="12"/>
  <c r="AL585" i="12"/>
  <c r="AL586" i="12"/>
  <c r="AL587" i="12"/>
  <c r="AL588" i="12"/>
  <c r="AL589" i="12"/>
  <c r="AL590" i="12"/>
  <c r="AL591" i="12"/>
  <c r="AL592" i="12"/>
  <c r="AL593" i="12"/>
  <c r="AL594" i="12"/>
  <c r="AL595" i="12"/>
  <c r="AL596" i="12"/>
  <c r="AL597" i="12"/>
  <c r="AL598" i="12"/>
  <c r="AL599" i="12"/>
  <c r="AL600" i="12"/>
  <c r="AL601" i="12"/>
  <c r="AL602" i="12"/>
  <c r="AL603" i="12"/>
  <c r="AL604" i="12"/>
  <c r="AL605" i="12"/>
  <c r="AL606" i="12"/>
  <c r="AL607" i="12"/>
  <c r="AL608" i="12"/>
  <c r="AL609" i="12"/>
  <c r="AL610" i="12"/>
  <c r="AL611" i="12"/>
  <c r="AL612" i="12"/>
  <c r="AL613" i="12"/>
  <c r="AL614" i="12"/>
  <c r="AL615" i="12"/>
  <c r="AL616" i="12"/>
  <c r="AL617" i="12"/>
  <c r="AL618" i="12"/>
  <c r="AL619" i="12"/>
  <c r="AL620" i="12"/>
  <c r="AL621" i="12"/>
  <c r="AL622" i="12"/>
  <c r="AL623" i="12"/>
  <c r="AL624" i="12"/>
  <c r="AL625" i="12"/>
  <c r="AL626" i="12"/>
  <c r="AL627" i="12"/>
  <c r="AL628" i="12"/>
  <c r="AL629" i="12"/>
  <c r="AL630" i="12"/>
  <c r="AL631" i="12"/>
  <c r="AL632" i="12"/>
  <c r="AL633" i="12"/>
  <c r="AL634" i="12"/>
  <c r="AL635" i="12"/>
  <c r="AL636" i="12"/>
  <c r="AL637" i="12"/>
  <c r="AL638" i="12"/>
  <c r="AL639" i="12"/>
  <c r="AL640" i="12"/>
  <c r="AL641" i="12"/>
  <c r="AL642" i="12"/>
  <c r="AL643" i="12"/>
  <c r="AL644" i="12"/>
  <c r="AL645" i="12"/>
  <c r="AL646" i="12"/>
  <c r="AL647" i="12"/>
  <c r="AL648" i="12"/>
  <c r="AL649" i="12"/>
  <c r="AL650" i="12"/>
  <c r="AL651" i="12"/>
  <c r="AL652" i="12"/>
  <c r="AL653" i="12"/>
  <c r="AL654" i="12"/>
  <c r="AL655" i="12"/>
  <c r="AL656" i="12"/>
  <c r="AL657" i="12"/>
  <c r="AL658" i="12"/>
  <c r="AL659" i="12"/>
  <c r="AL660" i="12"/>
  <c r="AL661" i="12"/>
  <c r="AL662" i="12"/>
  <c r="AL663" i="12"/>
  <c r="AL664" i="12"/>
  <c r="AL665" i="12"/>
  <c r="AL666" i="12"/>
  <c r="AL667" i="12"/>
  <c r="AL668" i="12"/>
  <c r="AL669" i="12"/>
  <c r="AL670" i="12"/>
  <c r="AL671" i="12"/>
  <c r="AL672" i="12"/>
  <c r="AL673" i="12"/>
  <c r="AL674" i="12"/>
  <c r="AL675" i="12"/>
  <c r="AL676" i="12"/>
  <c r="AL677" i="12"/>
  <c r="AL678" i="12"/>
  <c r="AL679" i="12"/>
  <c r="AL680" i="12"/>
  <c r="AL681" i="12"/>
  <c r="AL682" i="12"/>
  <c r="AL683" i="12"/>
  <c r="AL684" i="12"/>
  <c r="AL685" i="12"/>
  <c r="AL686" i="12"/>
  <c r="AL687" i="12"/>
  <c r="AL688" i="12"/>
  <c r="AL689" i="12"/>
  <c r="AL690" i="12"/>
  <c r="AL691" i="12"/>
  <c r="AL692" i="12"/>
  <c r="AL693" i="12"/>
  <c r="AL694" i="12"/>
  <c r="AL695" i="12"/>
  <c r="AL696" i="12"/>
  <c r="AL697" i="12"/>
  <c r="AL698" i="12"/>
  <c r="AL699" i="12"/>
  <c r="AL700" i="12"/>
  <c r="AL701" i="12"/>
  <c r="AL702" i="12"/>
  <c r="AL703" i="12"/>
  <c r="AL704" i="12"/>
  <c r="AL705" i="12"/>
  <c r="AL706" i="12"/>
  <c r="AL707" i="12"/>
  <c r="AL708" i="12"/>
  <c r="AL709" i="12"/>
  <c r="AL710" i="12"/>
  <c r="AL711" i="12"/>
  <c r="AL712" i="12"/>
  <c r="AL713" i="12"/>
  <c r="AL714" i="12"/>
  <c r="AL715" i="12"/>
  <c r="AL716" i="12"/>
  <c r="AL717" i="12"/>
  <c r="AL718" i="12"/>
  <c r="AL719" i="12"/>
  <c r="AL720" i="12"/>
  <c r="AL721" i="12"/>
  <c r="AL722" i="12"/>
  <c r="AL723" i="12"/>
  <c r="AL724" i="12"/>
  <c r="AL725" i="12"/>
  <c r="AL726" i="12"/>
  <c r="AL727" i="12"/>
  <c r="AL728" i="12"/>
  <c r="AL729" i="12"/>
  <c r="AL730" i="12"/>
  <c r="AL731" i="12"/>
  <c r="AL732" i="12"/>
  <c r="AL733" i="12"/>
  <c r="AL734" i="12"/>
  <c r="AL735" i="12"/>
  <c r="AL736" i="12"/>
  <c r="AL737" i="12"/>
  <c r="AL738" i="12"/>
  <c r="AL739" i="12"/>
  <c r="AL740" i="12"/>
  <c r="AL741" i="12"/>
  <c r="AL742" i="12"/>
  <c r="AL743" i="12"/>
  <c r="AL744" i="12"/>
  <c r="AL745" i="12"/>
  <c r="AL746" i="12"/>
  <c r="AL747" i="12"/>
  <c r="AL748" i="12"/>
  <c r="AL749" i="12"/>
  <c r="AL750" i="12"/>
  <c r="AL751" i="12"/>
  <c r="AL752" i="12"/>
  <c r="AL753" i="12"/>
  <c r="AL754" i="12"/>
  <c r="AL755" i="12"/>
  <c r="AL756" i="12"/>
  <c r="AL757" i="12"/>
  <c r="AL758" i="12"/>
  <c r="AL759" i="12"/>
  <c r="AL760" i="12"/>
  <c r="AL761" i="12"/>
  <c r="AL762" i="12"/>
  <c r="AL763" i="12"/>
  <c r="AL764" i="12"/>
  <c r="AL765" i="12"/>
  <c r="AL766" i="12"/>
  <c r="AL767" i="12"/>
  <c r="AL768" i="12"/>
  <c r="AL769" i="12"/>
  <c r="AL770" i="12"/>
  <c r="AL771" i="12"/>
  <c r="AL772" i="12"/>
  <c r="AL773" i="12"/>
  <c r="AL774" i="12"/>
  <c r="AL775" i="12"/>
  <c r="AL776" i="12"/>
  <c r="AL777" i="12"/>
  <c r="AL778" i="12"/>
  <c r="AL779" i="12"/>
  <c r="AL780" i="12"/>
  <c r="AL781" i="12"/>
  <c r="AL782" i="12"/>
  <c r="AL783" i="12"/>
  <c r="AL784" i="12"/>
  <c r="AL785" i="12"/>
  <c r="AL786" i="12"/>
  <c r="AL787" i="12"/>
  <c r="AL788" i="12"/>
  <c r="AL789" i="12"/>
  <c r="AL790" i="12"/>
  <c r="AL791" i="12"/>
  <c r="AL792" i="12"/>
  <c r="AL793" i="12"/>
  <c r="AL794" i="12"/>
  <c r="AL795" i="12"/>
  <c r="AL796" i="12"/>
  <c r="AL797" i="12"/>
  <c r="AL798" i="12"/>
  <c r="AL799" i="12"/>
  <c r="AL800" i="12"/>
  <c r="AL801" i="12"/>
  <c r="AL802" i="12"/>
  <c r="AL803" i="12"/>
  <c r="AL804" i="12"/>
  <c r="AL805" i="12"/>
  <c r="AL806" i="12"/>
  <c r="AL807" i="12"/>
  <c r="AL808" i="12"/>
  <c r="AL809" i="12"/>
  <c r="AL810" i="12"/>
  <c r="AL811" i="12"/>
  <c r="AL812" i="12"/>
  <c r="AL813" i="12"/>
  <c r="AL814" i="12"/>
  <c r="AL815" i="12"/>
  <c r="AL816" i="12"/>
  <c r="AL817" i="12"/>
  <c r="AL818" i="12"/>
  <c r="AL819" i="12"/>
  <c r="AL820" i="12"/>
  <c r="AL821" i="12"/>
  <c r="AL822" i="12"/>
  <c r="AL823" i="12"/>
  <c r="AL824" i="12"/>
  <c r="AL825" i="12"/>
  <c r="AL826" i="12"/>
  <c r="AL827" i="12"/>
  <c r="AL828" i="12"/>
  <c r="AL829" i="12"/>
  <c r="AL830" i="12"/>
  <c r="AL831" i="12"/>
  <c r="AL832" i="12"/>
  <c r="AL833" i="12"/>
  <c r="AL834" i="12"/>
  <c r="AL835" i="12"/>
  <c r="AL836" i="12"/>
  <c r="AL837" i="12"/>
  <c r="AL838" i="12"/>
  <c r="AL839" i="12"/>
  <c r="AL840" i="12"/>
  <c r="AL841" i="12"/>
  <c r="AL842" i="12"/>
  <c r="AL843" i="12"/>
  <c r="AL844" i="12"/>
  <c r="AL845" i="12"/>
  <c r="AL846" i="12"/>
  <c r="AL847" i="12"/>
  <c r="AL848" i="12"/>
  <c r="AL849" i="12"/>
  <c r="AL850" i="12"/>
  <c r="AL851" i="12"/>
  <c r="AL852" i="12"/>
  <c r="AL853" i="12"/>
  <c r="AL854" i="12"/>
  <c r="AL855" i="12"/>
  <c r="AL856" i="12"/>
  <c r="AL857" i="12"/>
  <c r="AL858" i="12"/>
  <c r="AL859" i="12"/>
  <c r="AL860" i="12"/>
  <c r="AL861" i="12"/>
  <c r="AL862" i="12"/>
  <c r="AL863" i="12"/>
  <c r="AL864" i="12"/>
  <c r="AL865" i="12"/>
  <c r="AL866" i="12"/>
  <c r="AL867" i="12"/>
  <c r="AL868" i="12"/>
  <c r="AL869" i="12"/>
  <c r="AL870" i="12"/>
  <c r="AL871" i="12"/>
  <c r="AL872" i="12"/>
  <c r="AL873" i="12"/>
  <c r="AL874" i="12"/>
  <c r="AL875" i="12"/>
  <c r="AL876" i="12"/>
  <c r="AL877" i="12"/>
  <c r="AL878" i="12"/>
  <c r="AL879" i="12"/>
  <c r="AL880" i="12"/>
  <c r="AL881" i="12"/>
  <c r="AL882" i="12"/>
  <c r="AL883" i="12"/>
  <c r="AL884" i="12"/>
  <c r="AL885" i="12"/>
  <c r="AL886" i="12"/>
  <c r="AL887" i="12"/>
  <c r="AL888" i="12"/>
  <c r="AL889" i="12"/>
  <c r="AL890" i="12"/>
  <c r="AL891" i="12"/>
  <c r="AL892" i="12"/>
  <c r="AL893" i="12"/>
  <c r="AL894" i="12"/>
  <c r="AL895" i="12"/>
  <c r="AL896" i="12"/>
  <c r="AL897" i="12"/>
  <c r="AL898" i="12"/>
  <c r="AL899" i="12"/>
  <c r="AL900" i="12"/>
  <c r="AL187" i="12"/>
  <c r="Y6" i="18"/>
  <c r="Y7" i="18"/>
  <c r="Y8" i="18"/>
  <c r="AI9" i="11"/>
  <c r="U9" i="11"/>
  <c r="G9" i="11"/>
  <c r="A79" i="4"/>
  <c r="A80" i="4"/>
  <c r="A29" i="6"/>
  <c r="B29" i="6"/>
  <c r="C29" i="6"/>
  <c r="D29" i="6"/>
  <c r="E29" i="6"/>
  <c r="A30" i="6"/>
  <c r="B30" i="6"/>
  <c r="C30" i="6"/>
  <c r="D30" i="6"/>
  <c r="E30" i="6"/>
  <c r="A31" i="6"/>
  <c r="B31" i="6"/>
  <c r="C31" i="6"/>
  <c r="D31" i="6"/>
  <c r="E31" i="6"/>
  <c r="A32" i="6"/>
  <c r="B32" i="6"/>
  <c r="C32" i="6"/>
  <c r="D32" i="6"/>
  <c r="E32" i="6"/>
  <c r="A33" i="6"/>
  <c r="B33" i="6"/>
  <c r="C33" i="6"/>
  <c r="D33" i="6"/>
  <c r="E33" i="6"/>
  <c r="A34" i="6"/>
  <c r="B34" i="6"/>
  <c r="C34" i="6"/>
  <c r="D34" i="6"/>
  <c r="E34" i="6"/>
  <c r="A35" i="6"/>
  <c r="B35" i="6"/>
  <c r="C35" i="6"/>
  <c r="D35" i="6"/>
  <c r="E35" i="6"/>
  <c r="A36" i="6"/>
  <c r="B36" i="6"/>
  <c r="C36" i="6"/>
  <c r="D36" i="6"/>
  <c r="E36" i="6"/>
  <c r="A37" i="6"/>
  <c r="B37" i="6"/>
  <c r="C37" i="6"/>
  <c r="D37" i="6"/>
  <c r="E37" i="6"/>
  <c r="A38" i="6"/>
  <c r="B38" i="6"/>
  <c r="C38" i="6"/>
  <c r="D38" i="6"/>
  <c r="E38" i="6"/>
  <c r="A39" i="6"/>
  <c r="B39" i="6"/>
  <c r="C39" i="6"/>
  <c r="D39" i="6"/>
  <c r="E39" i="6"/>
  <c r="A40" i="6"/>
  <c r="B40" i="6"/>
  <c r="C40" i="6"/>
  <c r="D40" i="6"/>
  <c r="E40" i="6"/>
  <c r="A41" i="6"/>
  <c r="B41" i="6"/>
  <c r="C41" i="6"/>
  <c r="D41" i="6"/>
  <c r="E41" i="6"/>
  <c r="A42" i="6"/>
  <c r="B42" i="6"/>
  <c r="C42" i="6"/>
  <c r="D42" i="6"/>
  <c r="E42" i="6"/>
  <c r="A43" i="6"/>
  <c r="B43" i="6"/>
  <c r="C43" i="6"/>
  <c r="D43" i="6"/>
  <c r="E43" i="6"/>
  <c r="A44" i="6"/>
  <c r="B44" i="6"/>
  <c r="C44" i="6"/>
  <c r="D44" i="6"/>
  <c r="E44" i="6"/>
  <c r="A45" i="6"/>
  <c r="B45" i="6"/>
  <c r="C45" i="6"/>
  <c r="D45" i="6"/>
  <c r="E45" i="6"/>
  <c r="A46" i="6"/>
  <c r="B46" i="6"/>
  <c r="C46" i="6"/>
  <c r="D46" i="6"/>
  <c r="E46" i="6"/>
  <c r="A47" i="6"/>
  <c r="B47" i="6"/>
  <c r="C47" i="6"/>
  <c r="D47" i="6"/>
  <c r="E47" i="6"/>
  <c r="A48" i="6"/>
  <c r="B48" i="6"/>
  <c r="C48" i="6"/>
  <c r="D48" i="6"/>
  <c r="E48" i="6"/>
  <c r="A49" i="6"/>
  <c r="B49" i="6"/>
  <c r="C49" i="6"/>
  <c r="D49" i="6"/>
  <c r="E49" i="6"/>
  <c r="A50" i="6"/>
  <c r="B50" i="6"/>
  <c r="C50" i="6"/>
  <c r="D50" i="6"/>
  <c r="E50" i="6"/>
  <c r="A51" i="6"/>
  <c r="B51" i="6"/>
  <c r="C51" i="6"/>
  <c r="D51" i="6"/>
  <c r="E51" i="6"/>
  <c r="A52" i="6"/>
  <c r="B52" i="6"/>
  <c r="C52" i="6"/>
  <c r="D52" i="6"/>
  <c r="E52" i="6"/>
  <c r="A53" i="6"/>
  <c r="B53" i="6"/>
  <c r="C53" i="6"/>
  <c r="D53" i="6"/>
  <c r="E53" i="6"/>
  <c r="A54" i="6"/>
  <c r="B54" i="6"/>
  <c r="C54" i="6"/>
  <c r="D54" i="6"/>
  <c r="E54" i="6"/>
  <c r="A55" i="6"/>
  <c r="B55" i="6"/>
  <c r="C55" i="6"/>
  <c r="D55" i="6"/>
  <c r="E55" i="6"/>
  <c r="A56" i="6"/>
  <c r="B56" i="6"/>
  <c r="C56" i="6"/>
  <c r="D56" i="6"/>
  <c r="E56" i="6"/>
  <c r="A57" i="6"/>
  <c r="B57" i="6"/>
  <c r="C57" i="6"/>
  <c r="D57" i="6"/>
  <c r="E57" i="6"/>
  <c r="A58" i="6"/>
  <c r="B58" i="6"/>
  <c r="C58" i="6"/>
  <c r="D58" i="6"/>
  <c r="E58" i="6"/>
  <c r="A59" i="6"/>
  <c r="B59" i="6"/>
  <c r="C59" i="6"/>
  <c r="D59" i="6"/>
  <c r="E59" i="6"/>
  <c r="A60" i="6"/>
  <c r="B60" i="6"/>
  <c r="C60" i="6"/>
  <c r="D60" i="6"/>
  <c r="E60" i="6"/>
  <c r="A61" i="6"/>
  <c r="B61" i="6"/>
  <c r="C61" i="6"/>
  <c r="D61" i="6"/>
  <c r="E61" i="6"/>
  <c r="A62" i="6"/>
  <c r="B62" i="6"/>
  <c r="C62" i="6"/>
  <c r="D62" i="6"/>
  <c r="E62" i="6"/>
  <c r="A63" i="6"/>
  <c r="B63" i="6"/>
  <c r="C63" i="6"/>
  <c r="D63" i="6"/>
  <c r="E63" i="6"/>
  <c r="A64" i="6"/>
  <c r="B64" i="6"/>
  <c r="C64" i="6"/>
  <c r="D64" i="6"/>
  <c r="E64" i="6"/>
  <c r="A65" i="6"/>
  <c r="B65" i="6"/>
  <c r="C65" i="6"/>
  <c r="D65" i="6"/>
  <c r="E65" i="6"/>
  <c r="A66" i="6"/>
  <c r="B66" i="6"/>
  <c r="C66" i="6"/>
  <c r="D66" i="6"/>
  <c r="E66" i="6"/>
  <c r="A67" i="6"/>
  <c r="B67" i="6"/>
  <c r="C67" i="6"/>
  <c r="D67" i="6"/>
  <c r="E67" i="6"/>
  <c r="A68" i="6"/>
  <c r="B68" i="6"/>
  <c r="C68" i="6"/>
  <c r="D68" i="6"/>
  <c r="E68" i="6"/>
  <c r="A69" i="6"/>
  <c r="B69" i="6"/>
  <c r="C69" i="6"/>
  <c r="D69" i="6"/>
  <c r="E69" i="6"/>
  <c r="A70" i="6"/>
  <c r="B70" i="6"/>
  <c r="C70" i="6"/>
  <c r="D70" i="6"/>
  <c r="E70" i="6"/>
  <c r="A71" i="6"/>
  <c r="B71" i="6"/>
  <c r="C71" i="6"/>
  <c r="D71" i="6"/>
  <c r="E71" i="6"/>
  <c r="AB75" i="13"/>
  <c r="AC75" i="13"/>
  <c r="AE75" i="13"/>
  <c r="AG75" i="13" s="1"/>
  <c r="K66" i="6" s="1"/>
  <c r="AB76" i="13"/>
  <c r="AC76" i="13"/>
  <c r="AE76" i="13"/>
  <c r="AG76" i="13" s="1"/>
  <c r="K67" i="6" s="1"/>
  <c r="AB77" i="13"/>
  <c r="AC77" i="13"/>
  <c r="AE77" i="13"/>
  <c r="AG77" i="13"/>
  <c r="K68" i="6"/>
  <c r="AB78" i="13"/>
  <c r="AC78" i="13"/>
  <c r="AE78" i="13"/>
  <c r="AG78" i="13" s="1"/>
  <c r="K69" i="6" s="1"/>
  <c r="AB79" i="13"/>
  <c r="AC79" i="13"/>
  <c r="AE79" i="13"/>
  <c r="AG79" i="13"/>
  <c r="K70" i="6"/>
  <c r="AB80" i="13"/>
  <c r="AC80" i="13"/>
  <c r="AE80" i="13"/>
  <c r="AG80" i="13"/>
  <c r="K71" i="6"/>
  <c r="AB59" i="13"/>
  <c r="AC59" i="13"/>
  <c r="AE59" i="13"/>
  <c r="AG59" i="13"/>
  <c r="K50" i="6"/>
  <c r="AB60" i="13"/>
  <c r="AC60" i="13"/>
  <c r="AE60" i="13"/>
  <c r="AG60" i="13"/>
  <c r="K51" i="6" s="1"/>
  <c r="AB61" i="13"/>
  <c r="AC61" i="13"/>
  <c r="AE61" i="13"/>
  <c r="AG61" i="13"/>
  <c r="K52" i="6"/>
  <c r="AB62" i="13"/>
  <c r="AC62" i="13"/>
  <c r="AE62" i="13"/>
  <c r="AG62" i="13"/>
  <c r="K53" i="6"/>
  <c r="AB63" i="13"/>
  <c r="AC63" i="13"/>
  <c r="AE63" i="13"/>
  <c r="AG63" i="13" s="1"/>
  <c r="K54" i="6" s="1"/>
  <c r="AB64" i="13"/>
  <c r="AC64" i="13"/>
  <c r="AE64" i="13"/>
  <c r="AG64" i="13"/>
  <c r="K55" i="6"/>
  <c r="AB65" i="13"/>
  <c r="AC65" i="13"/>
  <c r="AE65" i="13"/>
  <c r="AG65" i="13"/>
  <c r="K56" i="6" s="1"/>
  <c r="AB66" i="13"/>
  <c r="AC66" i="13"/>
  <c r="AE66" i="13"/>
  <c r="AG66" i="13"/>
  <c r="K57" i="6"/>
  <c r="AB67" i="13"/>
  <c r="AC67" i="13"/>
  <c r="AE67" i="13"/>
  <c r="AG67" i="13"/>
  <c r="K58" i="6" s="1"/>
  <c r="AB68" i="13"/>
  <c r="AC68" i="13"/>
  <c r="AE68" i="13"/>
  <c r="AG68" i="13" s="1"/>
  <c r="K59" i="6" s="1"/>
  <c r="AB69" i="13"/>
  <c r="AC69" i="13"/>
  <c r="AE69" i="13"/>
  <c r="AG69" i="13"/>
  <c r="K60" i="6"/>
  <c r="AB70" i="13"/>
  <c r="AC70" i="13"/>
  <c r="AE70" i="13"/>
  <c r="AG70" i="13" s="1"/>
  <c r="K61" i="6" s="1"/>
  <c r="AB71" i="13"/>
  <c r="AC71" i="13"/>
  <c r="AE71" i="13"/>
  <c r="AG71" i="13"/>
  <c r="K62" i="6"/>
  <c r="AB72" i="13"/>
  <c r="AC72" i="13"/>
  <c r="AE72" i="13"/>
  <c r="AG72" i="13"/>
  <c r="K63" i="6"/>
  <c r="AB73" i="13"/>
  <c r="AC73" i="13"/>
  <c r="AE73" i="13"/>
  <c r="AG73" i="13"/>
  <c r="K64" i="6"/>
  <c r="AB74" i="13"/>
  <c r="AC74" i="13"/>
  <c r="AE74" i="13"/>
  <c r="AG74" i="13"/>
  <c r="K65" i="6" s="1"/>
  <c r="P1000" i="19"/>
  <c r="P3" i="19"/>
  <c r="P4" i="19"/>
  <c r="P5" i="19"/>
  <c r="P6" i="19"/>
  <c r="P7" i="19"/>
  <c r="P8" i="19"/>
  <c r="P9" i="19"/>
  <c r="P10" i="19"/>
  <c r="P11" i="19"/>
  <c r="P12" i="19"/>
  <c r="P13" i="19"/>
  <c r="P14" i="19"/>
  <c r="P15" i="19"/>
  <c r="P16" i="19"/>
  <c r="P17" i="19"/>
  <c r="P18" i="19"/>
  <c r="P19" i="19"/>
  <c r="P20" i="19"/>
  <c r="P21" i="19"/>
  <c r="P22" i="19"/>
  <c r="P23" i="19"/>
  <c r="P24" i="19"/>
  <c r="P25" i="19"/>
  <c r="P26" i="19"/>
  <c r="P27" i="19"/>
  <c r="P28" i="19"/>
  <c r="P29" i="19"/>
  <c r="P30" i="19"/>
  <c r="P31" i="19"/>
  <c r="P32" i="19"/>
  <c r="P33" i="19"/>
  <c r="P34" i="19"/>
  <c r="P35" i="19"/>
  <c r="P36" i="19"/>
  <c r="P37" i="19"/>
  <c r="P38" i="19"/>
  <c r="P39" i="19"/>
  <c r="P40" i="19"/>
  <c r="P41" i="19"/>
  <c r="P42" i="19"/>
  <c r="P43" i="19"/>
  <c r="P44" i="19"/>
  <c r="P45" i="19"/>
  <c r="P46" i="19"/>
  <c r="P47" i="19"/>
  <c r="P48" i="19"/>
  <c r="P49" i="19"/>
  <c r="P50" i="19"/>
  <c r="P51" i="19"/>
  <c r="P52" i="19"/>
  <c r="P53" i="19"/>
  <c r="P54" i="19"/>
  <c r="P55" i="19"/>
  <c r="P56" i="19"/>
  <c r="P57" i="19"/>
  <c r="P58" i="19"/>
  <c r="P59" i="19"/>
  <c r="P60" i="19"/>
  <c r="P61" i="19"/>
  <c r="P62" i="19"/>
  <c r="P63" i="19"/>
  <c r="P64" i="19"/>
  <c r="P65" i="19"/>
  <c r="P66" i="19"/>
  <c r="P67" i="19"/>
  <c r="P68" i="19"/>
  <c r="P69" i="19"/>
  <c r="P70" i="19"/>
  <c r="P71" i="19"/>
  <c r="P72" i="19"/>
  <c r="P73" i="19"/>
  <c r="P74" i="19"/>
  <c r="P75" i="19"/>
  <c r="P76" i="19"/>
  <c r="P77" i="19"/>
  <c r="P78" i="19"/>
  <c r="P79" i="19"/>
  <c r="P80" i="19"/>
  <c r="P81" i="19"/>
  <c r="P82" i="19"/>
  <c r="P83" i="19"/>
  <c r="P84" i="19"/>
  <c r="P85" i="19"/>
  <c r="P86" i="19"/>
  <c r="P87" i="19"/>
  <c r="P88" i="19"/>
  <c r="P89" i="19"/>
  <c r="P90" i="19"/>
  <c r="P91" i="19"/>
  <c r="P92" i="19"/>
  <c r="P93" i="19"/>
  <c r="P94" i="19"/>
  <c r="P95" i="19"/>
  <c r="P96" i="19"/>
  <c r="P97" i="19"/>
  <c r="P98" i="19"/>
  <c r="P99" i="19"/>
  <c r="P100" i="19"/>
  <c r="P101" i="19"/>
  <c r="P102" i="19"/>
  <c r="P103" i="19"/>
  <c r="P104" i="19"/>
  <c r="P105" i="19"/>
  <c r="P106" i="19"/>
  <c r="P107" i="19"/>
  <c r="P108" i="19"/>
  <c r="P109" i="19"/>
  <c r="P110" i="19"/>
  <c r="P111" i="19"/>
  <c r="P112" i="19"/>
  <c r="P113" i="19"/>
  <c r="P114" i="19"/>
  <c r="P115" i="19"/>
  <c r="P116" i="19"/>
  <c r="P117" i="19"/>
  <c r="P118" i="19"/>
  <c r="P119" i="19"/>
  <c r="P120" i="19"/>
  <c r="P121" i="19"/>
  <c r="P122" i="19"/>
  <c r="P123" i="19"/>
  <c r="P124" i="19"/>
  <c r="P125" i="19"/>
  <c r="P126" i="19"/>
  <c r="P127" i="19"/>
  <c r="P128" i="19"/>
  <c r="P129" i="19"/>
  <c r="P130" i="19"/>
  <c r="P131" i="19"/>
  <c r="P132" i="19"/>
  <c r="P133" i="19"/>
  <c r="P134" i="19"/>
  <c r="P135" i="19"/>
  <c r="P136" i="19"/>
  <c r="P137" i="19"/>
  <c r="P138" i="19"/>
  <c r="P139" i="19"/>
  <c r="P140" i="19"/>
  <c r="P141" i="19"/>
  <c r="P142" i="19"/>
  <c r="P143" i="19"/>
  <c r="P144" i="19"/>
  <c r="P145" i="19"/>
  <c r="P146" i="19"/>
  <c r="P147" i="19"/>
  <c r="P148" i="19"/>
  <c r="P149" i="19"/>
  <c r="P150" i="19"/>
  <c r="P151" i="19"/>
  <c r="P152" i="19"/>
  <c r="P153" i="19"/>
  <c r="P154" i="19"/>
  <c r="P155" i="19"/>
  <c r="P156" i="19"/>
  <c r="P157" i="19"/>
  <c r="P158" i="19"/>
  <c r="P159" i="19"/>
  <c r="P160" i="19"/>
  <c r="P161" i="19"/>
  <c r="P162" i="19"/>
  <c r="P163" i="19"/>
  <c r="P164" i="19"/>
  <c r="P165" i="19"/>
  <c r="P166" i="19"/>
  <c r="P167" i="19"/>
  <c r="P168" i="19"/>
  <c r="P169" i="19"/>
  <c r="P170" i="19"/>
  <c r="P171" i="19"/>
  <c r="P172" i="19"/>
  <c r="P173" i="19"/>
  <c r="P174" i="19"/>
  <c r="P175" i="19"/>
  <c r="P176" i="19"/>
  <c r="P177" i="19"/>
  <c r="P178" i="19"/>
  <c r="P179" i="19"/>
  <c r="P180" i="19"/>
  <c r="P181" i="19"/>
  <c r="P182" i="19"/>
  <c r="P183" i="19"/>
  <c r="P184" i="19"/>
  <c r="P185" i="19"/>
  <c r="P186" i="19"/>
  <c r="P187" i="19"/>
  <c r="P188" i="19"/>
  <c r="P189" i="19"/>
  <c r="P190" i="19"/>
  <c r="P191" i="19"/>
  <c r="P192" i="19"/>
  <c r="P193" i="19"/>
  <c r="P194" i="19"/>
  <c r="P195" i="19"/>
  <c r="P196" i="19"/>
  <c r="P197" i="19"/>
  <c r="P198" i="19"/>
  <c r="P199" i="19"/>
  <c r="P200" i="19"/>
  <c r="P201" i="19"/>
  <c r="P202" i="19"/>
  <c r="P203" i="19"/>
  <c r="P204" i="19"/>
  <c r="P205" i="19"/>
  <c r="P206" i="19"/>
  <c r="P207" i="19"/>
  <c r="P208" i="19"/>
  <c r="P209" i="19"/>
  <c r="P210" i="19"/>
  <c r="P211" i="19"/>
  <c r="P212" i="19"/>
  <c r="P213" i="19"/>
  <c r="P214" i="19"/>
  <c r="P215" i="19"/>
  <c r="P216" i="19"/>
  <c r="P217" i="19"/>
  <c r="P218" i="19"/>
  <c r="P219" i="19"/>
  <c r="P220" i="19"/>
  <c r="P221" i="19"/>
  <c r="P222" i="19"/>
  <c r="P223" i="19"/>
  <c r="P224" i="19"/>
  <c r="P225" i="19"/>
  <c r="P226" i="19"/>
  <c r="P227" i="19"/>
  <c r="P228" i="19"/>
  <c r="P229" i="19"/>
  <c r="P230" i="19"/>
  <c r="P231" i="19"/>
  <c r="P232" i="19"/>
  <c r="P233" i="19"/>
  <c r="P234" i="19"/>
  <c r="P235" i="19"/>
  <c r="P236" i="19"/>
  <c r="P237" i="19"/>
  <c r="P238" i="19"/>
  <c r="P239" i="19"/>
  <c r="P240" i="19"/>
  <c r="P241" i="19"/>
  <c r="P242" i="19"/>
  <c r="P243" i="19"/>
  <c r="P244" i="19"/>
  <c r="P245" i="19"/>
  <c r="P246" i="19"/>
  <c r="P247" i="19"/>
  <c r="P248" i="19"/>
  <c r="P249" i="19"/>
  <c r="P250" i="19"/>
  <c r="P251" i="19"/>
  <c r="P252" i="19"/>
  <c r="P253" i="19"/>
  <c r="P254" i="19"/>
  <c r="P255" i="19"/>
  <c r="P256" i="19"/>
  <c r="P257" i="19"/>
  <c r="P258" i="19"/>
  <c r="P259" i="19"/>
  <c r="P260" i="19"/>
  <c r="P261" i="19"/>
  <c r="P262" i="19"/>
  <c r="P263" i="19"/>
  <c r="P264" i="19"/>
  <c r="P265" i="19"/>
  <c r="P266" i="19"/>
  <c r="P267" i="19"/>
  <c r="P268" i="19"/>
  <c r="P269" i="19"/>
  <c r="P270" i="19"/>
  <c r="P271" i="19"/>
  <c r="P272" i="19"/>
  <c r="P273" i="19"/>
  <c r="P274" i="19"/>
  <c r="P275" i="19"/>
  <c r="P276" i="19"/>
  <c r="P277" i="19"/>
  <c r="P278" i="19"/>
  <c r="P279" i="19"/>
  <c r="P280" i="19"/>
  <c r="P281" i="19"/>
  <c r="P282" i="19"/>
  <c r="P283" i="19"/>
  <c r="P284" i="19"/>
  <c r="P285" i="19"/>
  <c r="P286" i="19"/>
  <c r="P287" i="19"/>
  <c r="P288" i="19"/>
  <c r="P289" i="19"/>
  <c r="P290" i="19"/>
  <c r="P291" i="19"/>
  <c r="P292" i="19"/>
  <c r="P293" i="19"/>
  <c r="P294" i="19"/>
  <c r="P295" i="19"/>
  <c r="P296" i="19"/>
  <c r="P297" i="19"/>
  <c r="P298" i="19"/>
  <c r="P299" i="19"/>
  <c r="P300" i="19"/>
  <c r="P301" i="19"/>
  <c r="P302" i="19"/>
  <c r="P303" i="19"/>
  <c r="P304" i="19"/>
  <c r="P305" i="19"/>
  <c r="P306" i="19"/>
  <c r="P307" i="19"/>
  <c r="P308" i="19"/>
  <c r="P309" i="19"/>
  <c r="P310" i="19"/>
  <c r="P311" i="19"/>
  <c r="P312" i="19"/>
  <c r="P313" i="19"/>
  <c r="P314" i="19"/>
  <c r="P315" i="19"/>
  <c r="P316" i="19"/>
  <c r="P317" i="19"/>
  <c r="P318" i="19"/>
  <c r="P319" i="19"/>
  <c r="P320" i="19"/>
  <c r="P321" i="19"/>
  <c r="P322" i="19"/>
  <c r="P323" i="19"/>
  <c r="P324" i="19"/>
  <c r="P325" i="19"/>
  <c r="P326" i="19"/>
  <c r="P327" i="19"/>
  <c r="P328" i="19"/>
  <c r="P329" i="19"/>
  <c r="P330" i="19"/>
  <c r="P331" i="19"/>
  <c r="P332" i="19"/>
  <c r="P333" i="19"/>
  <c r="P334" i="19"/>
  <c r="P335" i="19"/>
  <c r="P336" i="19"/>
  <c r="P337" i="19"/>
  <c r="P338" i="19"/>
  <c r="P339" i="19"/>
  <c r="P340" i="19"/>
  <c r="P341" i="19"/>
  <c r="P342" i="19"/>
  <c r="P343" i="19"/>
  <c r="P344" i="19"/>
  <c r="P345" i="19"/>
  <c r="P346" i="19"/>
  <c r="P347" i="19"/>
  <c r="P348" i="19"/>
  <c r="P349" i="19"/>
  <c r="P350" i="19"/>
  <c r="P351" i="19"/>
  <c r="P352" i="19"/>
  <c r="P353" i="19"/>
  <c r="P354" i="19"/>
  <c r="P355" i="19"/>
  <c r="P356" i="19"/>
  <c r="P357" i="19"/>
  <c r="P358" i="19"/>
  <c r="P359" i="19"/>
  <c r="P360" i="19"/>
  <c r="P361" i="19"/>
  <c r="P362" i="19"/>
  <c r="P363" i="19"/>
  <c r="P364" i="19"/>
  <c r="P365" i="19"/>
  <c r="P366" i="19"/>
  <c r="P367" i="19"/>
  <c r="P368" i="19"/>
  <c r="P369" i="19"/>
  <c r="P370" i="19"/>
  <c r="P371" i="19"/>
  <c r="P372" i="19"/>
  <c r="P373" i="19"/>
  <c r="P374" i="19"/>
  <c r="P375" i="19"/>
  <c r="P376" i="19"/>
  <c r="P377" i="19"/>
  <c r="P378" i="19"/>
  <c r="P379" i="19"/>
  <c r="P380" i="19"/>
  <c r="P381" i="19"/>
  <c r="P382" i="19"/>
  <c r="P383" i="19"/>
  <c r="P384" i="19"/>
  <c r="P385" i="19"/>
  <c r="P386" i="19"/>
  <c r="P387" i="19"/>
  <c r="P388" i="19"/>
  <c r="P389" i="19"/>
  <c r="P390" i="19"/>
  <c r="P391" i="19"/>
  <c r="P392" i="19"/>
  <c r="P393" i="19"/>
  <c r="P394" i="19"/>
  <c r="P395" i="19"/>
  <c r="P396" i="19"/>
  <c r="P397" i="19"/>
  <c r="P398" i="19"/>
  <c r="P399" i="19"/>
  <c r="P400" i="19"/>
  <c r="P401" i="19"/>
  <c r="P402" i="19"/>
  <c r="P403" i="19"/>
  <c r="P404" i="19"/>
  <c r="P405" i="19"/>
  <c r="P406" i="19"/>
  <c r="P407" i="19"/>
  <c r="P408" i="19"/>
  <c r="P409" i="19"/>
  <c r="P410" i="19"/>
  <c r="P411" i="19"/>
  <c r="P412" i="19"/>
  <c r="P413" i="19"/>
  <c r="P414" i="19"/>
  <c r="P415" i="19"/>
  <c r="P416" i="19"/>
  <c r="P417" i="19"/>
  <c r="P418" i="19"/>
  <c r="P419" i="19"/>
  <c r="P420" i="19"/>
  <c r="P421" i="19"/>
  <c r="P422" i="19"/>
  <c r="P423" i="19"/>
  <c r="P424" i="19"/>
  <c r="P425" i="19"/>
  <c r="P426" i="19"/>
  <c r="P427" i="19"/>
  <c r="P428" i="19"/>
  <c r="P429" i="19"/>
  <c r="P430" i="19"/>
  <c r="P431" i="19"/>
  <c r="P432" i="19"/>
  <c r="P433" i="19"/>
  <c r="P434" i="19"/>
  <c r="P435" i="19"/>
  <c r="P436" i="19"/>
  <c r="P437" i="19"/>
  <c r="P438" i="19"/>
  <c r="P439" i="19"/>
  <c r="P440" i="19"/>
  <c r="P441" i="19"/>
  <c r="P442" i="19"/>
  <c r="P443" i="19"/>
  <c r="P444" i="19"/>
  <c r="P445" i="19"/>
  <c r="P446" i="19"/>
  <c r="P447" i="19"/>
  <c r="P448" i="19"/>
  <c r="P449" i="19"/>
  <c r="P450" i="19"/>
  <c r="P451" i="19"/>
  <c r="P452" i="19"/>
  <c r="P453" i="19"/>
  <c r="P454" i="19"/>
  <c r="P455" i="19"/>
  <c r="P456" i="19"/>
  <c r="P457" i="19"/>
  <c r="P458" i="19"/>
  <c r="P459" i="19"/>
  <c r="P460" i="19"/>
  <c r="P461" i="19"/>
  <c r="P462" i="19"/>
  <c r="P463" i="19"/>
  <c r="P464" i="19"/>
  <c r="P465" i="19"/>
  <c r="P466" i="19"/>
  <c r="P467" i="19"/>
  <c r="P468" i="19"/>
  <c r="P469" i="19"/>
  <c r="P470" i="19"/>
  <c r="P471" i="19"/>
  <c r="P472" i="19"/>
  <c r="P473" i="19"/>
  <c r="P474" i="19"/>
  <c r="P475" i="19"/>
  <c r="P476" i="19"/>
  <c r="P477" i="19"/>
  <c r="P478" i="19"/>
  <c r="P479" i="19"/>
  <c r="P480" i="19"/>
  <c r="P481" i="19"/>
  <c r="P482" i="19"/>
  <c r="P483" i="19"/>
  <c r="P484" i="19"/>
  <c r="P485" i="19"/>
  <c r="P486" i="19"/>
  <c r="P487" i="19"/>
  <c r="P488" i="19"/>
  <c r="P489" i="19"/>
  <c r="P490" i="19"/>
  <c r="P491" i="19"/>
  <c r="P492" i="19"/>
  <c r="P493" i="19"/>
  <c r="P494" i="19"/>
  <c r="P495" i="19"/>
  <c r="P496" i="19"/>
  <c r="P497" i="19"/>
  <c r="P498" i="19"/>
  <c r="P499" i="19"/>
  <c r="P500" i="19"/>
  <c r="P501" i="19"/>
  <c r="P502" i="19"/>
  <c r="P503" i="19"/>
  <c r="P504" i="19"/>
  <c r="P505" i="19"/>
  <c r="P506" i="19"/>
  <c r="P507" i="19"/>
  <c r="P508" i="19"/>
  <c r="P509" i="19"/>
  <c r="P510" i="19"/>
  <c r="P511" i="19"/>
  <c r="P512" i="19"/>
  <c r="P513" i="19"/>
  <c r="P514" i="19"/>
  <c r="P515" i="19"/>
  <c r="P516" i="19"/>
  <c r="P517" i="19"/>
  <c r="P518" i="19"/>
  <c r="P519" i="19"/>
  <c r="P520" i="19"/>
  <c r="P521" i="19"/>
  <c r="P522" i="19"/>
  <c r="P523" i="19"/>
  <c r="P524" i="19"/>
  <c r="P525" i="19"/>
  <c r="P526" i="19"/>
  <c r="P527" i="19"/>
  <c r="P528" i="19"/>
  <c r="P529" i="19"/>
  <c r="P530" i="19"/>
  <c r="P531" i="19"/>
  <c r="P532" i="19"/>
  <c r="P533" i="19"/>
  <c r="P534" i="19"/>
  <c r="P535" i="19"/>
  <c r="P536" i="19"/>
  <c r="P537" i="19"/>
  <c r="P538" i="19"/>
  <c r="P539" i="19"/>
  <c r="P540" i="19"/>
  <c r="P541" i="19"/>
  <c r="P542" i="19"/>
  <c r="P543" i="19"/>
  <c r="P544" i="19"/>
  <c r="P545" i="19"/>
  <c r="P546" i="19"/>
  <c r="P547" i="19"/>
  <c r="P548" i="19"/>
  <c r="P549" i="19"/>
  <c r="P550" i="19"/>
  <c r="P551" i="19"/>
  <c r="P552" i="19"/>
  <c r="P553" i="19"/>
  <c r="P554" i="19"/>
  <c r="P555" i="19"/>
  <c r="P556" i="19"/>
  <c r="P557" i="19"/>
  <c r="P558" i="19"/>
  <c r="P559" i="19"/>
  <c r="P560" i="19"/>
  <c r="P561" i="19"/>
  <c r="P562" i="19"/>
  <c r="P563" i="19"/>
  <c r="P564" i="19"/>
  <c r="P565" i="19"/>
  <c r="P566" i="19"/>
  <c r="P567" i="19"/>
  <c r="P568" i="19"/>
  <c r="P569" i="19"/>
  <c r="P570" i="19"/>
  <c r="P571" i="19"/>
  <c r="P572" i="19"/>
  <c r="P573" i="19"/>
  <c r="P574" i="19"/>
  <c r="P575" i="19"/>
  <c r="P576" i="19"/>
  <c r="P577" i="19"/>
  <c r="P578" i="19"/>
  <c r="P579" i="19"/>
  <c r="P580" i="19"/>
  <c r="P581" i="19"/>
  <c r="P582" i="19"/>
  <c r="P583" i="19"/>
  <c r="P584" i="19"/>
  <c r="P585" i="19"/>
  <c r="P586" i="19"/>
  <c r="P587" i="19"/>
  <c r="P588" i="19"/>
  <c r="P589" i="19"/>
  <c r="P590" i="19"/>
  <c r="P591" i="19"/>
  <c r="P592" i="19"/>
  <c r="P593" i="19"/>
  <c r="P594" i="19"/>
  <c r="P595" i="19"/>
  <c r="P596" i="19"/>
  <c r="P597" i="19"/>
  <c r="P598" i="19"/>
  <c r="P599" i="19"/>
  <c r="P600" i="19"/>
  <c r="P601" i="19"/>
  <c r="P602" i="19"/>
  <c r="P603" i="19"/>
  <c r="P604" i="19"/>
  <c r="P605" i="19"/>
  <c r="P606" i="19"/>
  <c r="P607" i="19"/>
  <c r="P608" i="19"/>
  <c r="P609" i="19"/>
  <c r="P610" i="19"/>
  <c r="P611" i="19"/>
  <c r="P612" i="19"/>
  <c r="P613" i="19"/>
  <c r="P614" i="19"/>
  <c r="P615" i="19"/>
  <c r="P616" i="19"/>
  <c r="P617" i="19"/>
  <c r="P618" i="19"/>
  <c r="P619" i="19"/>
  <c r="P620" i="19"/>
  <c r="P621" i="19"/>
  <c r="P622" i="19"/>
  <c r="P623" i="19"/>
  <c r="P624" i="19"/>
  <c r="P625" i="19"/>
  <c r="P626" i="19"/>
  <c r="P627" i="19"/>
  <c r="P628" i="19"/>
  <c r="P629" i="19"/>
  <c r="P630" i="19"/>
  <c r="P631" i="19"/>
  <c r="P632" i="19"/>
  <c r="P633" i="19"/>
  <c r="P634" i="19"/>
  <c r="P635" i="19"/>
  <c r="P636" i="19"/>
  <c r="P637" i="19"/>
  <c r="P638" i="19"/>
  <c r="P639" i="19"/>
  <c r="P640" i="19"/>
  <c r="P641" i="19"/>
  <c r="P642" i="19"/>
  <c r="P643" i="19"/>
  <c r="P644" i="19"/>
  <c r="P645" i="19"/>
  <c r="P646" i="19"/>
  <c r="P647" i="19"/>
  <c r="P648" i="19"/>
  <c r="P649" i="19"/>
  <c r="P650" i="19"/>
  <c r="P651" i="19"/>
  <c r="P652" i="19"/>
  <c r="P653" i="19"/>
  <c r="P654" i="19"/>
  <c r="P655" i="19"/>
  <c r="P656" i="19"/>
  <c r="P657" i="19"/>
  <c r="P658" i="19"/>
  <c r="P659" i="19"/>
  <c r="P660" i="19"/>
  <c r="P661" i="19"/>
  <c r="P662" i="19"/>
  <c r="P663" i="19"/>
  <c r="P664" i="19"/>
  <c r="P665" i="19"/>
  <c r="P666" i="19"/>
  <c r="P667" i="19"/>
  <c r="P668" i="19"/>
  <c r="P669" i="19"/>
  <c r="P670" i="19"/>
  <c r="P671" i="19"/>
  <c r="P672" i="19"/>
  <c r="P673" i="19"/>
  <c r="P674" i="19"/>
  <c r="P675" i="19"/>
  <c r="P676" i="19"/>
  <c r="P677" i="19"/>
  <c r="P678" i="19"/>
  <c r="P679" i="19"/>
  <c r="P680" i="19"/>
  <c r="P681" i="19"/>
  <c r="P682" i="19"/>
  <c r="P683" i="19"/>
  <c r="P684" i="19"/>
  <c r="P685" i="19"/>
  <c r="P686" i="19"/>
  <c r="P687" i="19"/>
  <c r="P688" i="19"/>
  <c r="P689" i="19"/>
  <c r="P690" i="19"/>
  <c r="P691" i="19"/>
  <c r="P692" i="19"/>
  <c r="P693" i="19"/>
  <c r="P694" i="19"/>
  <c r="P695" i="19"/>
  <c r="P696" i="19"/>
  <c r="P697" i="19"/>
  <c r="P698" i="19"/>
  <c r="P699" i="19"/>
  <c r="P700" i="19"/>
  <c r="P701" i="19"/>
  <c r="P702" i="19"/>
  <c r="P703" i="19"/>
  <c r="P704" i="19"/>
  <c r="P705" i="19"/>
  <c r="P706" i="19"/>
  <c r="P707" i="19"/>
  <c r="P708" i="19"/>
  <c r="P709" i="19"/>
  <c r="P710" i="19"/>
  <c r="P711" i="19"/>
  <c r="P712" i="19"/>
  <c r="P713" i="19"/>
  <c r="P714" i="19"/>
  <c r="P715" i="19"/>
  <c r="P716" i="19"/>
  <c r="P717" i="19"/>
  <c r="P718" i="19"/>
  <c r="P719" i="19"/>
  <c r="P720" i="19"/>
  <c r="P721" i="19"/>
  <c r="P722" i="19"/>
  <c r="P723" i="19"/>
  <c r="P724" i="19"/>
  <c r="P725" i="19"/>
  <c r="P726" i="19"/>
  <c r="P727" i="19"/>
  <c r="P728" i="19"/>
  <c r="P729" i="19"/>
  <c r="P730" i="19"/>
  <c r="P731" i="19"/>
  <c r="P732" i="19"/>
  <c r="P733" i="19"/>
  <c r="P734" i="19"/>
  <c r="P735" i="19"/>
  <c r="P736" i="19"/>
  <c r="P737" i="19"/>
  <c r="P738" i="19"/>
  <c r="P739" i="19"/>
  <c r="P740" i="19"/>
  <c r="P741" i="19"/>
  <c r="P742" i="19"/>
  <c r="P743" i="19"/>
  <c r="P744" i="19"/>
  <c r="P745" i="19"/>
  <c r="P746" i="19"/>
  <c r="P747" i="19"/>
  <c r="P748" i="19"/>
  <c r="P749" i="19"/>
  <c r="P750" i="19"/>
  <c r="P751" i="19"/>
  <c r="P752" i="19"/>
  <c r="P753" i="19"/>
  <c r="P754" i="19"/>
  <c r="P755" i="19"/>
  <c r="P756" i="19"/>
  <c r="P757" i="19"/>
  <c r="P758" i="19"/>
  <c r="P759" i="19"/>
  <c r="P760" i="19"/>
  <c r="P761" i="19"/>
  <c r="P762" i="19"/>
  <c r="P763" i="19"/>
  <c r="P764" i="19"/>
  <c r="P765" i="19"/>
  <c r="P766" i="19"/>
  <c r="P767" i="19"/>
  <c r="P768" i="19"/>
  <c r="P769" i="19"/>
  <c r="P770" i="19"/>
  <c r="P771" i="19"/>
  <c r="P772" i="19"/>
  <c r="P773" i="19"/>
  <c r="P774" i="19"/>
  <c r="P775" i="19"/>
  <c r="P776" i="19"/>
  <c r="P777" i="19"/>
  <c r="P778" i="19"/>
  <c r="P779" i="19"/>
  <c r="P780" i="19"/>
  <c r="P781" i="19"/>
  <c r="P782" i="19"/>
  <c r="P783" i="19"/>
  <c r="P784" i="19"/>
  <c r="P785" i="19"/>
  <c r="P786" i="19"/>
  <c r="P787" i="19"/>
  <c r="P788" i="19"/>
  <c r="P789" i="19"/>
  <c r="P790" i="19"/>
  <c r="P791" i="19"/>
  <c r="P792" i="19"/>
  <c r="P793" i="19"/>
  <c r="P794" i="19"/>
  <c r="P795" i="19"/>
  <c r="P796" i="19"/>
  <c r="P797" i="19"/>
  <c r="P798" i="19"/>
  <c r="P799" i="19"/>
  <c r="P800" i="19"/>
  <c r="P801" i="19"/>
  <c r="P802" i="19"/>
  <c r="P803" i="19"/>
  <c r="P804" i="19"/>
  <c r="P805" i="19"/>
  <c r="P806" i="19"/>
  <c r="P807" i="19"/>
  <c r="P808" i="19"/>
  <c r="P809" i="19"/>
  <c r="P810" i="19"/>
  <c r="P811" i="19"/>
  <c r="P812" i="19"/>
  <c r="P813" i="19"/>
  <c r="P814" i="19"/>
  <c r="P815" i="19"/>
  <c r="P816" i="19"/>
  <c r="P817" i="19"/>
  <c r="P818" i="19"/>
  <c r="P819" i="19"/>
  <c r="P820" i="19"/>
  <c r="P821" i="19"/>
  <c r="P822" i="19"/>
  <c r="P823" i="19"/>
  <c r="P824" i="19"/>
  <c r="P825" i="19"/>
  <c r="P826" i="19"/>
  <c r="P827" i="19"/>
  <c r="P828" i="19"/>
  <c r="P829" i="19"/>
  <c r="P830" i="19"/>
  <c r="P831" i="19"/>
  <c r="P832" i="19"/>
  <c r="P833" i="19"/>
  <c r="P834" i="19"/>
  <c r="P835" i="19"/>
  <c r="P836" i="19"/>
  <c r="P837" i="19"/>
  <c r="P838" i="19"/>
  <c r="P839" i="19"/>
  <c r="P840" i="19"/>
  <c r="P841" i="19"/>
  <c r="P842" i="19"/>
  <c r="P843" i="19"/>
  <c r="P844" i="19"/>
  <c r="P845" i="19"/>
  <c r="P846" i="19"/>
  <c r="P847" i="19"/>
  <c r="P848" i="19"/>
  <c r="P849" i="19"/>
  <c r="P850" i="19"/>
  <c r="P851" i="19"/>
  <c r="P852" i="19"/>
  <c r="P853" i="19"/>
  <c r="P854" i="19"/>
  <c r="P855" i="19"/>
  <c r="P856" i="19"/>
  <c r="P857" i="19"/>
  <c r="P858" i="19"/>
  <c r="P859" i="19"/>
  <c r="P860" i="19"/>
  <c r="P861" i="19"/>
  <c r="P862" i="19"/>
  <c r="P863" i="19"/>
  <c r="P864" i="19"/>
  <c r="P865" i="19"/>
  <c r="P866" i="19"/>
  <c r="P867" i="19"/>
  <c r="P868" i="19"/>
  <c r="P869" i="19"/>
  <c r="P870" i="19"/>
  <c r="P871" i="19"/>
  <c r="P872" i="19"/>
  <c r="P873" i="19"/>
  <c r="P874" i="19"/>
  <c r="P875" i="19"/>
  <c r="P876" i="19"/>
  <c r="P877" i="19"/>
  <c r="P878" i="19"/>
  <c r="P879" i="19"/>
  <c r="P880" i="19"/>
  <c r="P881" i="19"/>
  <c r="P882" i="19"/>
  <c r="P883" i="19"/>
  <c r="P884" i="19"/>
  <c r="P885" i="19"/>
  <c r="P886" i="19"/>
  <c r="P887" i="19"/>
  <c r="P888" i="19"/>
  <c r="P889" i="19"/>
  <c r="P890" i="19"/>
  <c r="P891" i="19"/>
  <c r="P892" i="19"/>
  <c r="P893" i="19"/>
  <c r="P894" i="19"/>
  <c r="P895" i="19"/>
  <c r="P896" i="19"/>
  <c r="P897" i="19"/>
  <c r="P898" i="19"/>
  <c r="P899" i="19"/>
  <c r="P900" i="19"/>
  <c r="P901" i="19"/>
  <c r="P902" i="19"/>
  <c r="P903" i="19"/>
  <c r="P904" i="19"/>
  <c r="P905" i="19"/>
  <c r="P906" i="19"/>
  <c r="P907" i="19"/>
  <c r="P908" i="19"/>
  <c r="P909" i="19"/>
  <c r="P910" i="19"/>
  <c r="P911" i="19"/>
  <c r="P912" i="19"/>
  <c r="P913" i="19"/>
  <c r="P914" i="19"/>
  <c r="P915" i="19"/>
  <c r="P916" i="19"/>
  <c r="P917" i="19"/>
  <c r="P918" i="19"/>
  <c r="P919" i="19"/>
  <c r="P920" i="19"/>
  <c r="P921" i="19"/>
  <c r="P922" i="19"/>
  <c r="P923" i="19"/>
  <c r="P924" i="19"/>
  <c r="P925" i="19"/>
  <c r="P926" i="19"/>
  <c r="P927" i="19"/>
  <c r="P928" i="19"/>
  <c r="P929" i="19"/>
  <c r="P930" i="19"/>
  <c r="P931" i="19"/>
  <c r="P932" i="19"/>
  <c r="P933" i="19"/>
  <c r="P934" i="19"/>
  <c r="P935" i="19"/>
  <c r="P936" i="19"/>
  <c r="P937" i="19"/>
  <c r="P938" i="19"/>
  <c r="P939" i="19"/>
  <c r="P940" i="19"/>
  <c r="P941" i="19"/>
  <c r="P942" i="19"/>
  <c r="P943" i="19"/>
  <c r="P944" i="19"/>
  <c r="P945" i="19"/>
  <c r="P946" i="19"/>
  <c r="P947" i="19"/>
  <c r="P948" i="19"/>
  <c r="P949" i="19"/>
  <c r="P950" i="19"/>
  <c r="P951" i="19"/>
  <c r="P952" i="19"/>
  <c r="P953" i="19"/>
  <c r="P954" i="19"/>
  <c r="P955" i="19"/>
  <c r="P956" i="19"/>
  <c r="P957" i="19"/>
  <c r="P958" i="19"/>
  <c r="P959" i="19"/>
  <c r="P960" i="19"/>
  <c r="P961" i="19"/>
  <c r="P962" i="19"/>
  <c r="P963" i="19"/>
  <c r="P964" i="19"/>
  <c r="P965" i="19"/>
  <c r="P966" i="19"/>
  <c r="P967" i="19"/>
  <c r="P968" i="19"/>
  <c r="P969" i="19"/>
  <c r="P970" i="19"/>
  <c r="P971" i="19"/>
  <c r="P972" i="19"/>
  <c r="P973" i="19"/>
  <c r="P974" i="19"/>
  <c r="P975" i="19"/>
  <c r="P976" i="19"/>
  <c r="P977" i="19"/>
  <c r="P978" i="19"/>
  <c r="P979" i="19"/>
  <c r="P980" i="19"/>
  <c r="P981" i="19"/>
  <c r="P982" i="19"/>
  <c r="P983" i="19"/>
  <c r="P984" i="19"/>
  <c r="P985" i="19"/>
  <c r="P986" i="19"/>
  <c r="P987" i="19"/>
  <c r="P988" i="19"/>
  <c r="P989" i="19"/>
  <c r="P990" i="19"/>
  <c r="P991" i="19"/>
  <c r="P992" i="19"/>
  <c r="P993" i="19"/>
  <c r="P994" i="19"/>
  <c r="P995" i="19"/>
  <c r="P996" i="19"/>
  <c r="P997" i="19"/>
  <c r="P998" i="19"/>
  <c r="P999" i="19"/>
  <c r="P2" i="19"/>
  <c r="AB14" i="13"/>
  <c r="AC14" i="13"/>
  <c r="AB15" i="13"/>
  <c r="AC15" i="13"/>
  <c r="AB16" i="13"/>
  <c r="AC16" i="13"/>
  <c r="Y15" i="18"/>
  <c r="V41" i="4"/>
  <c r="W41" i="4"/>
  <c r="X41" i="4"/>
  <c r="Y41" i="4"/>
  <c r="Z41" i="4"/>
  <c r="AB29" i="7"/>
  <c r="AA29" i="7"/>
  <c r="AF29" i="7"/>
  <c r="AM29" i="7"/>
  <c r="AT29" i="7"/>
  <c r="AG29" i="7"/>
  <c r="DY29" i="7"/>
  <c r="CW29" i="7"/>
  <c r="BU29" i="7"/>
  <c r="CV29" i="7"/>
  <c r="AR29" i="7"/>
  <c r="DI29" i="7"/>
  <c r="AQ29" i="7"/>
  <c r="EJ29" i="7"/>
  <c r="DH29" i="7"/>
  <c r="CT29" i="7"/>
  <c r="BD29" i="7"/>
  <c r="EI29" i="7"/>
  <c r="BQ29" i="7"/>
  <c r="EE29" i="7"/>
  <c r="DQ29" i="7"/>
  <c r="DC29" i="7"/>
  <c r="CO29" i="7"/>
  <c r="CA29" i="7"/>
  <c r="AK29" i="7"/>
  <c r="AJ29" i="7"/>
  <c r="EQ29" i="7"/>
  <c r="EC29" i="7"/>
  <c r="DO29" i="7"/>
  <c r="DA29" i="7"/>
  <c r="CM29" i="7"/>
  <c r="BY29" i="7"/>
  <c r="BK29" i="7"/>
  <c r="AW29" i="7"/>
  <c r="AI29" i="7"/>
  <c r="DK29" i="7"/>
  <c r="AS29" i="7"/>
  <c r="DJ29" i="7"/>
  <c r="BT29" i="7"/>
  <c r="EK29" i="7"/>
  <c r="CU29" i="7"/>
  <c r="BS29" i="7"/>
  <c r="DV29" i="7"/>
  <c r="AP29" i="7"/>
  <c r="DU29" i="7"/>
  <c r="DG29" i="7"/>
  <c r="CS29" i="7"/>
  <c r="AO29" i="7"/>
  <c r="EH29" i="7"/>
  <c r="DF29" i="7"/>
  <c r="CR29" i="7"/>
  <c r="BP29" i="7"/>
  <c r="EG29" i="7"/>
  <c r="DS29" i="7"/>
  <c r="DE29" i="7"/>
  <c r="CQ29" i="7"/>
  <c r="CC29" i="7"/>
  <c r="BA29" i="7"/>
  <c r="EF29" i="7"/>
  <c r="DR29" i="7"/>
  <c r="DD29" i="7"/>
  <c r="CP29" i="7"/>
  <c r="CB29" i="7"/>
  <c r="BN29" i="7"/>
  <c r="AL29" i="7"/>
  <c r="AY29" i="7"/>
  <c r="ED29" i="7"/>
  <c r="DP29" i="7"/>
  <c r="DB29" i="7"/>
  <c r="CN29" i="7"/>
  <c r="BZ29" i="7"/>
  <c r="AX29" i="7"/>
  <c r="EP29" i="7"/>
  <c r="EB29" i="7"/>
  <c r="DN29" i="7"/>
  <c r="CZ29" i="7"/>
  <c r="CL29" i="7"/>
  <c r="BX29" i="7"/>
  <c r="BJ29" i="7"/>
  <c r="AV29" i="7"/>
  <c r="AH29" i="7"/>
  <c r="CI29" i="7"/>
  <c r="EL29" i="7"/>
  <c r="BF29" i="7"/>
  <c r="CG29" i="7"/>
  <c r="BR29" i="7"/>
  <c r="CE29" i="7"/>
  <c r="BB29" i="7"/>
  <c r="BO29" i="7"/>
  <c r="AZ29" i="7"/>
  <c r="BM29" i="7"/>
  <c r="BL29" i="7"/>
  <c r="EO29" i="7"/>
  <c r="EA29" i="7"/>
  <c r="DM29" i="7"/>
  <c r="CY29" i="7"/>
  <c r="CK29" i="7"/>
  <c r="BW29" i="7"/>
  <c r="BI29" i="7"/>
  <c r="AU29" i="7"/>
  <c r="EM29" i="7"/>
  <c r="BG29" i="7"/>
  <c r="DX29" i="7"/>
  <c r="CH29" i="7"/>
  <c r="DW29" i="7"/>
  <c r="BE29" i="7"/>
  <c r="CF29" i="7"/>
  <c r="BC29" i="7"/>
  <c r="DT29" i="7"/>
  <c r="CD29" i="7"/>
  <c r="AN29" i="7"/>
  <c r="EN29" i="7"/>
  <c r="DZ29" i="7"/>
  <c r="DL29" i="7"/>
  <c r="CX29" i="7"/>
  <c r="CJ29" i="7"/>
  <c r="BV29" i="7"/>
  <c r="BH29" i="7"/>
  <c r="AD29" i="7"/>
  <c r="AC29" i="7"/>
  <c r="AE29" i="7"/>
  <c r="AC22" i="7"/>
  <c r="AC16" i="7"/>
  <c r="AD22" i="7"/>
  <c r="AD16" i="7"/>
  <c r="AB22" i="7"/>
  <c r="AB16" i="7"/>
  <c r="AA22" i="7"/>
  <c r="AA23" i="7"/>
  <c r="AA16" i="7"/>
  <c r="X28" i="7"/>
  <c r="Z28" i="7"/>
  <c r="AB23" i="7"/>
  <c r="AD23" i="7"/>
  <c r="AC23" i="7"/>
  <c r="AK5" i="14"/>
  <c r="K118" i="4"/>
  <c r="K119" i="4"/>
  <c r="K120" i="4"/>
  <c r="K121" i="4"/>
  <c r="K123" i="4"/>
  <c r="K124" i="4"/>
  <c r="K125" i="4"/>
  <c r="K126" i="4"/>
  <c r="K127" i="4"/>
  <c r="J128" i="4"/>
  <c r="I128" i="4"/>
  <c r="I122" i="4"/>
  <c r="I129" i="4"/>
  <c r="J129" i="4"/>
  <c r="J132" i="4"/>
  <c r="K132" i="4"/>
  <c r="K122" i="4"/>
  <c r="K128" i="4"/>
  <c r="K133" i="4"/>
  <c r="K129" i="4"/>
  <c r="A18" i="2"/>
  <c r="P6" i="16"/>
  <c r="Q6" i="16"/>
  <c r="R6" i="16"/>
  <c r="S6" i="16"/>
  <c r="T6" i="16"/>
  <c r="U6" i="16"/>
  <c r="V6" i="16"/>
  <c r="W6" i="16"/>
  <c r="X6" i="16"/>
  <c r="Y6" i="16"/>
  <c r="Z6" i="16"/>
  <c r="AA6" i="16"/>
  <c r="AB6" i="16"/>
  <c r="AC6" i="16"/>
  <c r="AD6" i="16"/>
  <c r="AE6" i="16"/>
  <c r="AF6" i="16"/>
  <c r="AG6" i="16"/>
  <c r="AH6" i="16"/>
  <c r="AI6" i="16"/>
  <c r="AJ6" i="16"/>
  <c r="AK6" i="16"/>
  <c r="AL6" i="16"/>
  <c r="AN6" i="16"/>
  <c r="AO6" i="16"/>
  <c r="AP6" i="16"/>
  <c r="AQ6" i="16"/>
  <c r="AR6" i="16"/>
  <c r="AS6" i="16"/>
  <c r="AT6" i="16"/>
  <c r="AU6" i="16"/>
  <c r="AV6" i="16"/>
  <c r="AW6" i="16"/>
  <c r="AX6" i="16"/>
  <c r="AZ6" i="16"/>
  <c r="BA6" i="16"/>
  <c r="BB6" i="16"/>
  <c r="BC6" i="16"/>
  <c r="BD6" i="16"/>
  <c r="BE6" i="16"/>
  <c r="BF6" i="16"/>
  <c r="BG6" i="16"/>
  <c r="BH6" i="16"/>
  <c r="BI6" i="16"/>
  <c r="BJ6" i="16"/>
  <c r="BL6" i="16"/>
  <c r="BM6" i="16"/>
  <c r="BN6" i="16"/>
  <c r="BO6" i="16"/>
  <c r="BP6" i="16"/>
  <c r="BQ6" i="16"/>
  <c r="BR6" i="16"/>
  <c r="BS6" i="16"/>
  <c r="BT6" i="16"/>
  <c r="BU6" i="16"/>
  <c r="BV6" i="16"/>
  <c r="BW6" i="16"/>
  <c r="BX6" i="16"/>
  <c r="BY6" i="16"/>
  <c r="BZ6" i="16"/>
  <c r="CA6" i="16"/>
  <c r="CB6" i="16"/>
  <c r="CC6" i="16"/>
  <c r="CD6" i="16"/>
  <c r="CE6" i="16"/>
  <c r="CF6" i="16"/>
  <c r="CG6" i="16"/>
  <c r="CH6" i="16"/>
  <c r="CI6" i="16"/>
  <c r="CJ6" i="16"/>
  <c r="CK6" i="16"/>
  <c r="CL6" i="16"/>
  <c r="CM6" i="16"/>
  <c r="CN6" i="16"/>
  <c r="CO6" i="16"/>
  <c r="CP6" i="16"/>
  <c r="CQ6" i="16"/>
  <c r="CR6" i="16"/>
  <c r="CS6" i="16"/>
  <c r="CT6" i="16"/>
  <c r="CU6" i="16"/>
  <c r="CV6" i="16"/>
  <c r="CW6" i="16"/>
  <c r="CX6" i="16"/>
  <c r="CY6" i="16"/>
  <c r="CZ6" i="16"/>
  <c r="DA6" i="16"/>
  <c r="DB6" i="16"/>
  <c r="DC6" i="16"/>
  <c r="DD6" i="16"/>
  <c r="DE6" i="16"/>
  <c r="DF6" i="16"/>
  <c r="DG6" i="16"/>
  <c r="DH6" i="16"/>
  <c r="DI6" i="16"/>
  <c r="DJ6" i="16"/>
  <c r="DK6" i="16"/>
  <c r="DL6" i="16"/>
  <c r="DM6" i="16"/>
  <c r="DN6" i="16"/>
  <c r="DO6" i="16"/>
  <c r="DP6" i="16"/>
  <c r="DQ6" i="16"/>
  <c r="DR6" i="16"/>
  <c r="DS6" i="16"/>
  <c r="DT6" i="16"/>
  <c r="DU6" i="16"/>
  <c r="DV6" i="16"/>
  <c r="DW6" i="16"/>
  <c r="DX6" i="16"/>
  <c r="DY6" i="16"/>
  <c r="DZ6" i="16"/>
  <c r="EA6" i="16"/>
  <c r="EB6" i="16"/>
  <c r="EC6" i="16"/>
  <c r="ED6" i="16"/>
  <c r="E34" i="2"/>
  <c r="B167" i="18"/>
  <c r="B166" i="18"/>
  <c r="B165" i="18"/>
  <c r="B164" i="18"/>
  <c r="A168" i="18" s="1"/>
  <c r="B5" i="18" a="1"/>
  <c r="B161" i="18"/>
  <c r="B160" i="18"/>
  <c r="B159" i="18"/>
  <c r="B158" i="18"/>
  <c r="A162" i="18" s="1"/>
  <c r="B155" i="18"/>
  <c r="B154" i="18"/>
  <c r="B153" i="18"/>
  <c r="B152" i="18"/>
  <c r="A156" i="18"/>
  <c r="C93" i="3"/>
  <c r="D93" i="3"/>
  <c r="E93" i="3"/>
  <c r="F93" i="3"/>
  <c r="G93" i="3"/>
  <c r="H93" i="3"/>
  <c r="I93" i="3"/>
  <c r="J93" i="3"/>
  <c r="K93" i="3"/>
  <c r="L93" i="3"/>
  <c r="M93" i="3"/>
  <c r="N93" i="3"/>
  <c r="B5" i="18"/>
  <c r="B149" i="18"/>
  <c r="B146" i="18"/>
  <c r="A150" i="18" s="1"/>
  <c r="B147" i="18"/>
  <c r="B148" i="18"/>
  <c r="B140" i="18"/>
  <c r="B142" i="18"/>
  <c r="B143" i="18"/>
  <c r="B141" i="18"/>
  <c r="BI5" i="14"/>
  <c r="AU5" i="14"/>
  <c r="BW5" i="14"/>
  <c r="CK5" i="14"/>
  <c r="CY5" i="14"/>
  <c r="DL5" i="14"/>
  <c r="DP5" i="14"/>
  <c r="EA5" i="14"/>
  <c r="J112" i="4"/>
  <c r="H112" i="4"/>
  <c r="F112" i="4"/>
  <c r="D112" i="4"/>
  <c r="M73" i="3"/>
  <c r="F125" i="4"/>
  <c r="E36" i="2"/>
  <c r="A38" i="4"/>
  <c r="A35" i="10"/>
  <c r="A39" i="4"/>
  <c r="A36" i="10"/>
  <c r="A40" i="4"/>
  <c r="A37" i="10"/>
  <c r="P45" i="3"/>
  <c r="R45" i="3"/>
  <c r="T45" i="3"/>
  <c r="V45" i="3"/>
  <c r="D31" i="4"/>
  <c r="P46" i="3"/>
  <c r="R46" i="3"/>
  <c r="H32" i="4"/>
  <c r="T46" i="3"/>
  <c r="F32" i="4"/>
  <c r="V46" i="3"/>
  <c r="D32" i="4"/>
  <c r="P47" i="3"/>
  <c r="J33" i="4"/>
  <c r="R47" i="3"/>
  <c r="H33" i="4"/>
  <c r="T47" i="3"/>
  <c r="V47" i="3"/>
  <c r="P48" i="3"/>
  <c r="R48" i="3"/>
  <c r="H34" i="4"/>
  <c r="T48" i="3"/>
  <c r="F34" i="4"/>
  <c r="V48" i="3"/>
  <c r="D34" i="4"/>
  <c r="P49" i="3"/>
  <c r="J35" i="4"/>
  <c r="R49" i="3"/>
  <c r="H35" i="4"/>
  <c r="T49" i="3"/>
  <c r="F35" i="4"/>
  <c r="V49" i="3"/>
  <c r="D35" i="4"/>
  <c r="P50" i="3"/>
  <c r="J36" i="4"/>
  <c r="R50" i="3"/>
  <c r="H36" i="4"/>
  <c r="T50" i="3"/>
  <c r="F36" i="4"/>
  <c r="V50" i="3"/>
  <c r="D36" i="4"/>
  <c r="P51" i="3"/>
  <c r="J37" i="4"/>
  <c r="R51" i="3"/>
  <c r="H37" i="4"/>
  <c r="T51" i="3"/>
  <c r="F37" i="4"/>
  <c r="V51" i="3"/>
  <c r="D37" i="4"/>
  <c r="P52" i="3"/>
  <c r="J38" i="4"/>
  <c r="R52" i="3"/>
  <c r="H38" i="4"/>
  <c r="T52" i="3"/>
  <c r="F38" i="4"/>
  <c r="V52" i="3"/>
  <c r="D38" i="4"/>
  <c r="P53" i="3"/>
  <c r="J39" i="4"/>
  <c r="R53" i="3"/>
  <c r="H39" i="4"/>
  <c r="T53" i="3"/>
  <c r="F39" i="4"/>
  <c r="V53" i="3"/>
  <c r="D39" i="4"/>
  <c r="A46" i="3"/>
  <c r="A32" i="4"/>
  <c r="A29" i="10"/>
  <c r="A47" i="3"/>
  <c r="A33" i="4"/>
  <c r="A30" i="10"/>
  <c r="A48" i="3"/>
  <c r="A34" i="4"/>
  <c r="A31" i="10"/>
  <c r="A49" i="3"/>
  <c r="A35" i="4"/>
  <c r="A32" i="10"/>
  <c r="A50" i="3"/>
  <c r="A36" i="4"/>
  <c r="A33" i="10"/>
  <c r="A51" i="3"/>
  <c r="A37" i="4"/>
  <c r="A34" i="10"/>
  <c r="A52" i="3"/>
  <c r="A53" i="3"/>
  <c r="A54" i="3"/>
  <c r="A84" i="4"/>
  <c r="A71" i="4"/>
  <c r="A72" i="4"/>
  <c r="A73" i="4"/>
  <c r="A74" i="4"/>
  <c r="A75" i="4"/>
  <c r="A76" i="4"/>
  <c r="A72" i="10"/>
  <c r="A77" i="4"/>
  <c r="A73" i="10"/>
  <c r="A78" i="4"/>
  <c r="A74" i="10"/>
  <c r="A75" i="10"/>
  <c r="A76" i="10"/>
  <c r="A81" i="4"/>
  <c r="A77" i="10"/>
  <c r="A82" i="4"/>
  <c r="A78" i="10"/>
  <c r="A83" i="4"/>
  <c r="A79" i="10"/>
  <c r="A70" i="4"/>
  <c r="AB74" i="4"/>
  <c r="AC74" i="4"/>
  <c r="AD74" i="4"/>
  <c r="AE74" i="4"/>
  <c r="AF74" i="4"/>
  <c r="AG74" i="4"/>
  <c r="AH74" i="4"/>
  <c r="AI74" i="4"/>
  <c r="AJ74" i="4"/>
  <c r="AK74" i="4"/>
  <c r="AB75" i="4"/>
  <c r="AC75" i="4"/>
  <c r="AD75" i="4"/>
  <c r="AE75" i="4"/>
  <c r="AF75" i="4"/>
  <c r="AG75" i="4"/>
  <c r="AH75" i="4"/>
  <c r="AI75" i="4"/>
  <c r="AJ75" i="4"/>
  <c r="AK75" i="4"/>
  <c r="AB76" i="4"/>
  <c r="AC76" i="4"/>
  <c r="AD76" i="4"/>
  <c r="AE76" i="4"/>
  <c r="AF76" i="4"/>
  <c r="AG76" i="4"/>
  <c r="AH76" i="4"/>
  <c r="AI76" i="4"/>
  <c r="AJ76" i="4"/>
  <c r="AK76" i="4"/>
  <c r="AB77" i="4"/>
  <c r="AC77" i="4"/>
  <c r="AD77" i="4"/>
  <c r="AE77" i="4"/>
  <c r="AF77" i="4"/>
  <c r="AG77" i="4"/>
  <c r="AH77" i="4"/>
  <c r="AI77" i="4"/>
  <c r="AJ77" i="4"/>
  <c r="AK77" i="4"/>
  <c r="AB78" i="4"/>
  <c r="AC78" i="4"/>
  <c r="AD78" i="4"/>
  <c r="AE78" i="4"/>
  <c r="AF78" i="4"/>
  <c r="AG78" i="4"/>
  <c r="AH78" i="4"/>
  <c r="AI78" i="4"/>
  <c r="AJ78" i="4"/>
  <c r="AK78" i="4"/>
  <c r="AB79" i="4"/>
  <c r="AC79" i="4"/>
  <c r="AD79" i="4"/>
  <c r="AE79" i="4"/>
  <c r="AF79" i="4"/>
  <c r="AG79" i="4"/>
  <c r="AH79" i="4"/>
  <c r="AI79" i="4"/>
  <c r="AJ79" i="4"/>
  <c r="AK79" i="4"/>
  <c r="AB80" i="4"/>
  <c r="AC80" i="4"/>
  <c r="AD80" i="4"/>
  <c r="AE80" i="4"/>
  <c r="AF80" i="4"/>
  <c r="AG80" i="4"/>
  <c r="AH80" i="4"/>
  <c r="AI80" i="4"/>
  <c r="AJ80" i="4"/>
  <c r="AK80" i="4"/>
  <c r="AB81" i="4"/>
  <c r="AC81" i="4"/>
  <c r="AD81" i="4"/>
  <c r="AE81" i="4"/>
  <c r="AF81" i="4"/>
  <c r="AG81" i="4"/>
  <c r="AH81" i="4"/>
  <c r="AI81" i="4"/>
  <c r="AJ81" i="4"/>
  <c r="AK81" i="4"/>
  <c r="AB82" i="4"/>
  <c r="AC82" i="4"/>
  <c r="AD82" i="4"/>
  <c r="AE82" i="4"/>
  <c r="AF82" i="4"/>
  <c r="AG82" i="4"/>
  <c r="AH82" i="4"/>
  <c r="AI82" i="4"/>
  <c r="AJ82" i="4"/>
  <c r="AK82" i="4"/>
  <c r="AB83" i="4"/>
  <c r="AC83" i="4"/>
  <c r="AD83" i="4"/>
  <c r="AE83" i="4"/>
  <c r="AF83" i="4"/>
  <c r="AG83" i="4"/>
  <c r="AH83" i="4"/>
  <c r="AI83" i="4"/>
  <c r="AJ83" i="4"/>
  <c r="AK83" i="4"/>
  <c r="AB84" i="4"/>
  <c r="AC84" i="4"/>
  <c r="AD84" i="4"/>
  <c r="AE84" i="4"/>
  <c r="AF84" i="4"/>
  <c r="AG84" i="4"/>
  <c r="AH84" i="4"/>
  <c r="AI84" i="4"/>
  <c r="AJ84" i="4"/>
  <c r="AK84" i="4"/>
  <c r="P100" i="3"/>
  <c r="R100" i="3"/>
  <c r="T100" i="3"/>
  <c r="F76" i="4"/>
  <c r="V100" i="3"/>
  <c r="P101" i="3"/>
  <c r="J77" i="4"/>
  <c r="R101" i="3"/>
  <c r="T101" i="3"/>
  <c r="F77" i="4"/>
  <c r="V101" i="3"/>
  <c r="P102" i="3"/>
  <c r="R102" i="3"/>
  <c r="T102" i="3"/>
  <c r="V102" i="3"/>
  <c r="D78" i="4"/>
  <c r="P103" i="3"/>
  <c r="J79" i="4"/>
  <c r="R103" i="3"/>
  <c r="H79" i="4"/>
  <c r="T103" i="3"/>
  <c r="F79" i="4"/>
  <c r="V103" i="3"/>
  <c r="D79" i="4"/>
  <c r="P104" i="3"/>
  <c r="J80" i="4"/>
  <c r="R104" i="3"/>
  <c r="T104" i="3"/>
  <c r="F80" i="4"/>
  <c r="V104" i="3"/>
  <c r="D80" i="4"/>
  <c r="P105" i="3"/>
  <c r="J81" i="4"/>
  <c r="R105" i="3"/>
  <c r="T105" i="3"/>
  <c r="V105" i="3"/>
  <c r="D81" i="4"/>
  <c r="P106" i="3"/>
  <c r="J82" i="4"/>
  <c r="R106" i="3"/>
  <c r="T106" i="3"/>
  <c r="V106" i="3"/>
  <c r="D82" i="4"/>
  <c r="P107" i="3"/>
  <c r="J83" i="4"/>
  <c r="R107" i="3"/>
  <c r="T107" i="3"/>
  <c r="F83" i="4"/>
  <c r="V107" i="3"/>
  <c r="P108" i="3"/>
  <c r="J84" i="4"/>
  <c r="R108" i="3"/>
  <c r="T108" i="3"/>
  <c r="F84" i="4"/>
  <c r="V108" i="3"/>
  <c r="G39" i="4"/>
  <c r="K39" i="4"/>
  <c r="K37" i="4"/>
  <c r="E38" i="4"/>
  <c r="N38" i="4"/>
  <c r="K38" i="4"/>
  <c r="E37" i="4"/>
  <c r="N37" i="4"/>
  <c r="K33" i="4"/>
  <c r="K36" i="4"/>
  <c r="G32" i="4"/>
  <c r="E36" i="4"/>
  <c r="N36" i="4"/>
  <c r="G35" i="4"/>
  <c r="G36" i="4"/>
  <c r="D33" i="4"/>
  <c r="J32" i="4"/>
  <c r="J34" i="4"/>
  <c r="E34" i="4"/>
  <c r="N34" i="4"/>
  <c r="F33" i="4"/>
  <c r="G33" i="4"/>
  <c r="D76" i="4"/>
  <c r="F82" i="4"/>
  <c r="G38" i="4"/>
  <c r="K35" i="4"/>
  <c r="D84" i="4"/>
  <c r="H81" i="4"/>
  <c r="I37" i="4"/>
  <c r="F78" i="4"/>
  <c r="D83" i="4"/>
  <c r="E39" i="4"/>
  <c r="N39" i="4"/>
  <c r="H80" i="4"/>
  <c r="F81" i="4"/>
  <c r="J78" i="4"/>
  <c r="H77" i="4"/>
  <c r="H84" i="4"/>
  <c r="H83" i="4"/>
  <c r="I39" i="4"/>
  <c r="H82" i="4"/>
  <c r="I38" i="4"/>
  <c r="H78" i="4"/>
  <c r="D77" i="4"/>
  <c r="H76" i="4"/>
  <c r="J76" i="4"/>
  <c r="AB50" i="4"/>
  <c r="AC50" i="4"/>
  <c r="P62" i="3"/>
  <c r="AB47" i="13"/>
  <c r="AC47" i="13"/>
  <c r="AB48" i="13"/>
  <c r="AC48" i="13"/>
  <c r="AB49" i="13"/>
  <c r="AC49" i="13"/>
  <c r="AB50" i="13"/>
  <c r="AC50" i="13"/>
  <c r="AB51" i="13"/>
  <c r="AC51" i="13"/>
  <c r="AB52" i="13"/>
  <c r="AC52" i="13"/>
  <c r="AB53" i="13"/>
  <c r="AC53" i="13"/>
  <c r="AB54" i="13"/>
  <c r="AC54" i="13"/>
  <c r="AB55" i="13"/>
  <c r="AC55" i="13"/>
  <c r="G81" i="13"/>
  <c r="H81" i="13"/>
  <c r="I81" i="13"/>
  <c r="J81" i="13"/>
  <c r="K81" i="13"/>
  <c r="W81" i="13"/>
  <c r="X81" i="13"/>
  <c r="Y81" i="13"/>
  <c r="Z81" i="13"/>
  <c r="C2" i="22"/>
  <c r="Q81" i="13"/>
  <c r="N18" i="4"/>
  <c r="G79" i="4"/>
  <c r="S81" i="13"/>
  <c r="Q37" i="4"/>
  <c r="R37" i="4"/>
  <c r="S37" i="4"/>
  <c r="T37" i="4"/>
  <c r="U37" i="4"/>
  <c r="V37" i="4"/>
  <c r="W37" i="4"/>
  <c r="X37" i="4"/>
  <c r="Y37" i="4"/>
  <c r="Z37" i="4"/>
  <c r="P81" i="13"/>
  <c r="K84" i="4"/>
  <c r="E112" i="4"/>
  <c r="G112" i="4"/>
  <c r="K112" i="4"/>
  <c r="I112" i="4"/>
  <c r="Q39" i="4"/>
  <c r="R39" i="4"/>
  <c r="S39" i="4"/>
  <c r="T39" i="4"/>
  <c r="U39" i="4"/>
  <c r="V39" i="4"/>
  <c r="W39" i="4"/>
  <c r="X39" i="4"/>
  <c r="Y39" i="4"/>
  <c r="Z39" i="4"/>
  <c r="Q36" i="4"/>
  <c r="R36" i="4"/>
  <c r="S36" i="4"/>
  <c r="T36" i="4"/>
  <c r="U36" i="4"/>
  <c r="V36" i="4"/>
  <c r="W36" i="4"/>
  <c r="X36" i="4"/>
  <c r="Y36" i="4"/>
  <c r="Z36" i="4"/>
  <c r="Q38" i="4"/>
  <c r="R38" i="4"/>
  <c r="S38" i="4"/>
  <c r="T38" i="4"/>
  <c r="U38" i="4"/>
  <c r="V38" i="4"/>
  <c r="W38" i="4"/>
  <c r="X38" i="4"/>
  <c r="Y38" i="4"/>
  <c r="Z38" i="4"/>
  <c r="V81" i="13"/>
  <c r="W51" i="3"/>
  <c r="I76" i="4"/>
  <c r="K81" i="4"/>
  <c r="G81" i="4"/>
  <c r="O81" i="13"/>
  <c r="N81" i="13"/>
  <c r="S51" i="3"/>
  <c r="Q48" i="3"/>
  <c r="Q106" i="3"/>
  <c r="W102" i="3"/>
  <c r="S108" i="3"/>
  <c r="W52" i="3"/>
  <c r="E82" i="4"/>
  <c r="N82" i="4"/>
  <c r="K78" i="4"/>
  <c r="U105" i="3"/>
  <c r="G37" i="4"/>
  <c r="I78" i="4"/>
  <c r="U103" i="3"/>
  <c r="U104" i="3"/>
  <c r="S53" i="3"/>
  <c r="G77" i="4"/>
  <c r="U45" i="3"/>
  <c r="I82" i="4"/>
  <c r="W108" i="3"/>
  <c r="U108" i="3"/>
  <c r="U106" i="3"/>
  <c r="G83" i="4"/>
  <c r="S101" i="3"/>
  <c r="E81" i="4"/>
  <c r="N81" i="4"/>
  <c r="W104" i="3"/>
  <c r="Q103" i="3"/>
  <c r="S107" i="3"/>
  <c r="K82" i="4"/>
  <c r="Q101" i="3"/>
  <c r="E79" i="4"/>
  <c r="M79" i="4"/>
  <c r="E78" i="4"/>
  <c r="N78" i="4"/>
  <c r="K32" i="4"/>
  <c r="F81" i="13"/>
  <c r="S46" i="3"/>
  <c r="U49" i="3"/>
  <c r="W50" i="3"/>
  <c r="Q52" i="3"/>
  <c r="W49" i="3"/>
  <c r="U53" i="3"/>
  <c r="Q50" i="3"/>
  <c r="U52" i="3"/>
  <c r="Q49" i="3"/>
  <c r="W46" i="3"/>
  <c r="Q51" i="3"/>
  <c r="U51" i="3"/>
  <c r="U50" i="3"/>
  <c r="Q53" i="3"/>
  <c r="E77" i="4"/>
  <c r="N77" i="4"/>
  <c r="I79" i="4"/>
  <c r="Q107" i="3"/>
  <c r="K79" i="4"/>
  <c r="U107" i="3"/>
  <c r="U48" i="3"/>
  <c r="S52" i="3"/>
  <c r="S103" i="3"/>
  <c r="G84" i="4"/>
  <c r="E80" i="4"/>
  <c r="N80" i="4"/>
  <c r="K83" i="4"/>
  <c r="W107" i="3"/>
  <c r="I83" i="4"/>
  <c r="W105" i="3"/>
  <c r="G78" i="4"/>
  <c r="Q105" i="3"/>
  <c r="Q104" i="3"/>
  <c r="S47" i="3"/>
  <c r="S100" i="3"/>
  <c r="U46" i="3"/>
  <c r="W45" i="3"/>
  <c r="S45" i="3"/>
  <c r="Q46" i="3"/>
  <c r="W47" i="3"/>
  <c r="I84" i="4"/>
  <c r="Q108" i="3"/>
  <c r="I81" i="4"/>
  <c r="W106" i="3"/>
  <c r="S102" i="3"/>
  <c r="G76" i="4"/>
  <c r="W48" i="3"/>
  <c r="U47" i="3"/>
  <c r="Q100" i="3"/>
  <c r="U101" i="3"/>
  <c r="U100" i="3"/>
  <c r="I80" i="4"/>
  <c r="S105" i="3"/>
  <c r="G82" i="4"/>
  <c r="Q47" i="3"/>
  <c r="S49" i="3"/>
  <c r="S104" i="3"/>
  <c r="U102" i="3"/>
  <c r="Q45" i="3"/>
  <c r="W53" i="3"/>
  <c r="W101" i="3"/>
  <c r="Q102" i="3"/>
  <c r="K76" i="4"/>
  <c r="I77" i="4"/>
  <c r="E83" i="4"/>
  <c r="N83" i="4"/>
  <c r="E84" i="4"/>
  <c r="N84" i="4"/>
  <c r="E76" i="4"/>
  <c r="N76" i="4"/>
  <c r="S48" i="3"/>
  <c r="S50" i="3"/>
  <c r="S106" i="3"/>
  <c r="G80" i="4"/>
  <c r="W100" i="3"/>
  <c r="K77" i="4"/>
  <c r="W103" i="3"/>
  <c r="K80" i="4"/>
  <c r="E32" i="4"/>
  <c r="N32" i="4"/>
  <c r="E35" i="4"/>
  <c r="N35" i="4"/>
  <c r="I32" i="4"/>
  <c r="I34" i="4"/>
  <c r="K34" i="4"/>
  <c r="I35" i="4"/>
  <c r="E33" i="4"/>
  <c r="N33" i="4"/>
  <c r="G34" i="4"/>
  <c r="I33" i="4"/>
  <c r="I36" i="4"/>
  <c r="Q34" i="4"/>
  <c r="R34" i="4"/>
  <c r="S34" i="4"/>
  <c r="T34" i="4"/>
  <c r="U34" i="4"/>
  <c r="V34" i="4"/>
  <c r="W34" i="4"/>
  <c r="X34" i="4"/>
  <c r="Y34" i="4"/>
  <c r="Z34" i="4"/>
  <c r="M81" i="13"/>
  <c r="U81" i="13"/>
  <c r="T81" i="13"/>
  <c r="L81" i="13"/>
  <c r="M84" i="4"/>
  <c r="AB37" i="4"/>
  <c r="R81" i="13"/>
  <c r="M35" i="4"/>
  <c r="M76" i="4"/>
  <c r="M32" i="4"/>
  <c r="M82" i="4"/>
  <c r="M38" i="4"/>
  <c r="M77" i="4"/>
  <c r="M33" i="4"/>
  <c r="AB38" i="4"/>
  <c r="AC38" i="4"/>
  <c r="AB36" i="4"/>
  <c r="AC36" i="4"/>
  <c r="AB39" i="4"/>
  <c r="M81" i="4"/>
  <c r="M37" i="4"/>
  <c r="M78" i="4"/>
  <c r="M34" i="4"/>
  <c r="M83" i="4"/>
  <c r="M39" i="4"/>
  <c r="M80" i="4"/>
  <c r="M36" i="4"/>
  <c r="Q33" i="4"/>
  <c r="R33" i="4"/>
  <c r="T33" i="4"/>
  <c r="U33" i="4" s="1"/>
  <c r="Q35" i="4"/>
  <c r="R35" i="4"/>
  <c r="S35" i="4"/>
  <c r="T35" i="4"/>
  <c r="U35" i="4"/>
  <c r="V35" i="4"/>
  <c r="W35" i="4"/>
  <c r="X35" i="4"/>
  <c r="Y35" i="4"/>
  <c r="Z35" i="4"/>
  <c r="Q32" i="4"/>
  <c r="R32" i="4"/>
  <c r="T32" i="4"/>
  <c r="AE32" i="4" s="1"/>
  <c r="AC39" i="4"/>
  <c r="AB34" i="4"/>
  <c r="Q10" i="4"/>
  <c r="AB10" i="4"/>
  <c r="A60" i="4"/>
  <c r="A56" i="10"/>
  <c r="AB60" i="4"/>
  <c r="AC60" i="4"/>
  <c r="AD60" i="4"/>
  <c r="AE60" i="4"/>
  <c r="AF60" i="4"/>
  <c r="AG60" i="4"/>
  <c r="AH60" i="4"/>
  <c r="AI60" i="4"/>
  <c r="AJ60" i="4"/>
  <c r="AK60" i="4"/>
  <c r="A61" i="4"/>
  <c r="A57" i="10"/>
  <c r="AB61" i="4"/>
  <c r="AC61" i="4"/>
  <c r="AD61" i="4"/>
  <c r="AE61" i="4"/>
  <c r="AF61" i="4"/>
  <c r="AG61" i="4"/>
  <c r="AH61" i="4"/>
  <c r="AI61" i="4"/>
  <c r="AJ61" i="4"/>
  <c r="AK61" i="4"/>
  <c r="A62" i="4"/>
  <c r="A58" i="10"/>
  <c r="AB62" i="4"/>
  <c r="AC62" i="4"/>
  <c r="AD62" i="4"/>
  <c r="AE62" i="4"/>
  <c r="AF62" i="4"/>
  <c r="AG62" i="4"/>
  <c r="AH62" i="4"/>
  <c r="AI62" i="4"/>
  <c r="AJ62" i="4"/>
  <c r="AK62" i="4"/>
  <c r="A63" i="4"/>
  <c r="A59" i="10"/>
  <c r="AB63" i="4"/>
  <c r="AC63" i="4"/>
  <c r="AD63" i="4"/>
  <c r="AE63" i="4"/>
  <c r="AF63" i="4"/>
  <c r="AG63" i="4"/>
  <c r="AH63" i="4"/>
  <c r="AI63" i="4"/>
  <c r="AJ63" i="4"/>
  <c r="AK63" i="4"/>
  <c r="A64" i="4"/>
  <c r="A60" i="10"/>
  <c r="AB64" i="4"/>
  <c r="AC64" i="4"/>
  <c r="AD64" i="4"/>
  <c r="AE64" i="4"/>
  <c r="AF64" i="4"/>
  <c r="AG64" i="4"/>
  <c r="AH64" i="4"/>
  <c r="AI64" i="4"/>
  <c r="AJ64" i="4"/>
  <c r="AK64" i="4"/>
  <c r="C73" i="3"/>
  <c r="P80" i="3"/>
  <c r="J56" i="4"/>
  <c r="R80" i="3"/>
  <c r="H56" i="4"/>
  <c r="T80" i="3"/>
  <c r="V80" i="3"/>
  <c r="D56" i="4"/>
  <c r="P81" i="3"/>
  <c r="R81" i="3"/>
  <c r="T81" i="3"/>
  <c r="V81" i="3"/>
  <c r="D57" i="4"/>
  <c r="P82" i="3"/>
  <c r="R82" i="3"/>
  <c r="H58" i="4"/>
  <c r="T82" i="3"/>
  <c r="F58" i="4"/>
  <c r="V82" i="3"/>
  <c r="D58" i="4"/>
  <c r="P83" i="3"/>
  <c r="R83" i="3"/>
  <c r="T83" i="3"/>
  <c r="F59" i="4"/>
  <c r="V83" i="3"/>
  <c r="D59" i="4"/>
  <c r="P84" i="3"/>
  <c r="R84" i="3"/>
  <c r="H60" i="4"/>
  <c r="T84" i="3"/>
  <c r="F60" i="4"/>
  <c r="V84" i="3"/>
  <c r="D60" i="4"/>
  <c r="P85" i="3"/>
  <c r="R85" i="3"/>
  <c r="T85" i="3"/>
  <c r="F61" i="4"/>
  <c r="V85" i="3"/>
  <c r="D61" i="4"/>
  <c r="P86" i="3"/>
  <c r="J62" i="4"/>
  <c r="R86" i="3"/>
  <c r="T86" i="3"/>
  <c r="F62" i="4"/>
  <c r="V86" i="3"/>
  <c r="D62" i="4"/>
  <c r="P87" i="3"/>
  <c r="R87" i="3"/>
  <c r="T87" i="3"/>
  <c r="F63" i="4"/>
  <c r="V87" i="3"/>
  <c r="D63" i="4"/>
  <c r="P88" i="3"/>
  <c r="J64" i="4"/>
  <c r="R88" i="3"/>
  <c r="T88" i="3"/>
  <c r="F64" i="4"/>
  <c r="V88" i="3"/>
  <c r="D64" i="4"/>
  <c r="A55" i="4"/>
  <c r="A51" i="10"/>
  <c r="AB55" i="4"/>
  <c r="A56" i="4"/>
  <c r="A52" i="10"/>
  <c r="AB56" i="4"/>
  <c r="AC56" i="4"/>
  <c r="AD56" i="4"/>
  <c r="AE56" i="4"/>
  <c r="AF56" i="4"/>
  <c r="AG56" i="4"/>
  <c r="AH56" i="4"/>
  <c r="AI56" i="4"/>
  <c r="AJ56" i="4"/>
  <c r="AK56" i="4"/>
  <c r="A57" i="4"/>
  <c r="A53" i="10"/>
  <c r="AB57" i="4"/>
  <c r="AC57" i="4"/>
  <c r="AD57" i="4"/>
  <c r="AE57" i="4"/>
  <c r="AF57" i="4"/>
  <c r="AG57" i="4"/>
  <c r="AH57" i="4"/>
  <c r="AI57" i="4"/>
  <c r="AJ57" i="4"/>
  <c r="AK57" i="4"/>
  <c r="A58" i="4"/>
  <c r="A54" i="10"/>
  <c r="AB58" i="4"/>
  <c r="AC58" i="4"/>
  <c r="AD58" i="4"/>
  <c r="AE58" i="4"/>
  <c r="AF58" i="4"/>
  <c r="AG58" i="4"/>
  <c r="AH58" i="4"/>
  <c r="AI58" i="4"/>
  <c r="AJ58" i="4"/>
  <c r="AK58" i="4"/>
  <c r="A59" i="4"/>
  <c r="A55" i="10"/>
  <c r="AB59" i="4"/>
  <c r="AC59" i="4"/>
  <c r="AD59" i="4"/>
  <c r="AE59" i="4"/>
  <c r="AF59" i="4"/>
  <c r="AG59" i="4"/>
  <c r="AH59" i="4"/>
  <c r="AI59" i="4"/>
  <c r="AJ59" i="4"/>
  <c r="AK59" i="4"/>
  <c r="P77" i="3"/>
  <c r="R77" i="3"/>
  <c r="T77" i="3"/>
  <c r="V77" i="3"/>
  <c r="P78" i="3"/>
  <c r="R78" i="3"/>
  <c r="T78" i="3"/>
  <c r="V78" i="3"/>
  <c r="P79" i="3"/>
  <c r="J55" i="4"/>
  <c r="R79" i="3"/>
  <c r="H55" i="4"/>
  <c r="T79" i="3"/>
  <c r="V79" i="3"/>
  <c r="D55" i="4"/>
  <c r="AC37" i="4"/>
  <c r="AD36" i="4"/>
  <c r="AB32" i="4"/>
  <c r="AB35" i="4"/>
  <c r="AB33" i="4"/>
  <c r="AD39" i="4"/>
  <c r="AD38" i="4"/>
  <c r="AD37" i="4"/>
  <c r="AC34" i="4"/>
  <c r="H64" i="4"/>
  <c r="J63" i="4"/>
  <c r="H61" i="4"/>
  <c r="J59" i="4"/>
  <c r="H63" i="4"/>
  <c r="H57" i="4"/>
  <c r="J60" i="4"/>
  <c r="J57" i="4"/>
  <c r="H62" i="4"/>
  <c r="J61" i="4"/>
  <c r="H59" i="4"/>
  <c r="J58" i="4"/>
  <c r="F55" i="4"/>
  <c r="F56" i="4"/>
  <c r="F57" i="4"/>
  <c r="AC33" i="4"/>
  <c r="AC35" i="4"/>
  <c r="AC32" i="4"/>
  <c r="AE38" i="4"/>
  <c r="AE37" i="4"/>
  <c r="AE36" i="4"/>
  <c r="AE39" i="4"/>
  <c r="AD34" i="4"/>
  <c r="B110" i="10"/>
  <c r="A108" i="10"/>
  <c r="A109" i="10"/>
  <c r="A107" i="10"/>
  <c r="B105" i="10"/>
  <c r="R85" i="2" s="1"/>
  <c r="Q108" i="4"/>
  <c r="Q109" i="4"/>
  <c r="Q107" i="4"/>
  <c r="A51" i="4"/>
  <c r="A47" i="10"/>
  <c r="A52" i="4"/>
  <c r="A48" i="10"/>
  <c r="A53" i="4"/>
  <c r="A49" i="10"/>
  <c r="A54" i="4"/>
  <c r="A50" i="10"/>
  <c r="A50" i="4"/>
  <c r="A46" i="10"/>
  <c r="A40" i="3"/>
  <c r="A26" i="4"/>
  <c r="A41" i="3"/>
  <c r="A27" i="4"/>
  <c r="A42" i="3"/>
  <c r="A28" i="4"/>
  <c r="A43" i="3"/>
  <c r="A29" i="4"/>
  <c r="A44" i="3"/>
  <c r="A30" i="4"/>
  <c r="A45" i="3"/>
  <c r="A31" i="4"/>
  <c r="P40" i="3"/>
  <c r="AD32" i="4"/>
  <c r="AD35" i="4"/>
  <c r="AD33" i="4"/>
  <c r="AF38" i="4"/>
  <c r="AF36" i="4"/>
  <c r="AF39" i="4"/>
  <c r="AF37" i="4"/>
  <c r="AE34" i="4"/>
  <c r="A23" i="10"/>
  <c r="J26" i="4"/>
  <c r="T75" i="3"/>
  <c r="V76" i="3"/>
  <c r="F73" i="3"/>
  <c r="P76" i="3"/>
  <c r="AD50" i="4"/>
  <c r="AE50" i="4"/>
  <c r="AB51" i="4"/>
  <c r="AC51" i="4"/>
  <c r="AD51" i="4"/>
  <c r="AE51" i="4"/>
  <c r="AF51" i="4"/>
  <c r="AG51" i="4"/>
  <c r="AH51" i="4"/>
  <c r="AI51" i="4"/>
  <c r="AJ51" i="4"/>
  <c r="AK51" i="4"/>
  <c r="AB52" i="4"/>
  <c r="AC52" i="4"/>
  <c r="AD52" i="4"/>
  <c r="AE52" i="4"/>
  <c r="AF52" i="4"/>
  <c r="AG52" i="4"/>
  <c r="AH52" i="4"/>
  <c r="AI52" i="4"/>
  <c r="AJ52" i="4"/>
  <c r="AK52" i="4"/>
  <c r="AB53" i="4"/>
  <c r="AC53" i="4"/>
  <c r="AD53" i="4"/>
  <c r="AE53" i="4"/>
  <c r="AF53" i="4"/>
  <c r="AG53" i="4"/>
  <c r="AH53" i="4"/>
  <c r="AI53" i="4"/>
  <c r="AJ53" i="4"/>
  <c r="AK53" i="4"/>
  <c r="AB54" i="4"/>
  <c r="AC54" i="4"/>
  <c r="AD54" i="4"/>
  <c r="AE54" i="4"/>
  <c r="AF54" i="4"/>
  <c r="AG54" i="4"/>
  <c r="AH54" i="4"/>
  <c r="AI54" i="4"/>
  <c r="AJ54" i="4"/>
  <c r="AK54" i="4"/>
  <c r="AB65" i="4"/>
  <c r="AC65" i="4"/>
  <c r="AD65" i="4"/>
  <c r="AE65" i="4"/>
  <c r="AF65" i="4"/>
  <c r="AG65" i="4"/>
  <c r="AH65" i="4"/>
  <c r="AI65" i="4"/>
  <c r="AJ65" i="4"/>
  <c r="AK65" i="4"/>
  <c r="P74" i="3"/>
  <c r="R74" i="3"/>
  <c r="T74" i="3"/>
  <c r="F50" i="4"/>
  <c r="V74" i="3"/>
  <c r="D50" i="4"/>
  <c r="P75" i="3"/>
  <c r="R75" i="3"/>
  <c r="H53" i="4"/>
  <c r="F53" i="4"/>
  <c r="D53" i="4"/>
  <c r="F54" i="4"/>
  <c r="D54" i="4"/>
  <c r="P89" i="3"/>
  <c r="R89" i="3"/>
  <c r="T89" i="3"/>
  <c r="V89" i="3"/>
  <c r="P90" i="3"/>
  <c r="R90" i="3"/>
  <c r="T90" i="3"/>
  <c r="V90" i="3"/>
  <c r="P91" i="3"/>
  <c r="R91" i="3"/>
  <c r="T91" i="3"/>
  <c r="V91" i="3"/>
  <c r="P92" i="3"/>
  <c r="R92" i="3"/>
  <c r="T92" i="3"/>
  <c r="V92" i="3"/>
  <c r="P94" i="3"/>
  <c r="R94" i="3"/>
  <c r="T94" i="3"/>
  <c r="V94" i="3"/>
  <c r="P95" i="3"/>
  <c r="R95" i="3"/>
  <c r="T95" i="3"/>
  <c r="V95" i="3"/>
  <c r="P96" i="3"/>
  <c r="R96" i="3"/>
  <c r="T96" i="3"/>
  <c r="V96" i="3"/>
  <c r="P97" i="3"/>
  <c r="R97" i="3"/>
  <c r="T97" i="3"/>
  <c r="V97" i="3"/>
  <c r="P98" i="3"/>
  <c r="J74" i="4"/>
  <c r="K74" i="4"/>
  <c r="R98" i="3"/>
  <c r="H74" i="4"/>
  <c r="I74" i="4"/>
  <c r="T98" i="3"/>
  <c r="F74" i="4"/>
  <c r="G74" i="4"/>
  <c r="V98" i="3"/>
  <c r="D74" i="4"/>
  <c r="E74" i="4"/>
  <c r="N74" i="4"/>
  <c r="P99" i="3"/>
  <c r="J75" i="4"/>
  <c r="K75" i="4"/>
  <c r="R99" i="3"/>
  <c r="H75" i="4"/>
  <c r="I75" i="4"/>
  <c r="T99" i="3"/>
  <c r="F75" i="4"/>
  <c r="G75" i="4"/>
  <c r="V99" i="3"/>
  <c r="D75" i="4"/>
  <c r="E75" i="4"/>
  <c r="P109" i="3"/>
  <c r="R109" i="3"/>
  <c r="T109" i="3"/>
  <c r="V109" i="3"/>
  <c r="P110" i="3"/>
  <c r="R110" i="3"/>
  <c r="T110" i="3"/>
  <c r="V110" i="3"/>
  <c r="P111" i="3"/>
  <c r="R111" i="3"/>
  <c r="T111" i="3"/>
  <c r="V111" i="3"/>
  <c r="P93" i="3"/>
  <c r="D73" i="3"/>
  <c r="E73" i="3"/>
  <c r="G73" i="3"/>
  <c r="H73" i="3"/>
  <c r="I73" i="3"/>
  <c r="K73" i="3"/>
  <c r="L73" i="3"/>
  <c r="M74" i="4"/>
  <c r="M75" i="4"/>
  <c r="AE35" i="4"/>
  <c r="AE33" i="4"/>
  <c r="AG39" i="4"/>
  <c r="AG36" i="4"/>
  <c r="AG37" i="4"/>
  <c r="AG38" i="4"/>
  <c r="AF34" i="4"/>
  <c r="H113" i="3"/>
  <c r="AF50" i="4"/>
  <c r="AG50" i="4"/>
  <c r="AH50" i="4"/>
  <c r="J53" i="4"/>
  <c r="J50" i="4"/>
  <c r="J54" i="4"/>
  <c r="H50" i="4"/>
  <c r="H54" i="4"/>
  <c r="K113" i="3"/>
  <c r="V93" i="3"/>
  <c r="D69" i="4"/>
  <c r="R93" i="3"/>
  <c r="H69" i="4"/>
  <c r="T93" i="3"/>
  <c r="G113" i="3"/>
  <c r="D113" i="3"/>
  <c r="I113" i="3"/>
  <c r="F113" i="3"/>
  <c r="E113" i="3"/>
  <c r="M113" i="3"/>
  <c r="J69" i="4"/>
  <c r="N73" i="3"/>
  <c r="R73" i="3"/>
  <c r="T76" i="3"/>
  <c r="R76" i="3"/>
  <c r="J51" i="4"/>
  <c r="L113" i="3"/>
  <c r="D52" i="4"/>
  <c r="F51" i="4"/>
  <c r="H51" i="4"/>
  <c r="J52" i="4"/>
  <c r="V75" i="3"/>
  <c r="J73" i="3"/>
  <c r="J113" i="3"/>
  <c r="C113" i="3"/>
  <c r="AB70" i="4"/>
  <c r="AC70" i="4"/>
  <c r="AD70" i="4"/>
  <c r="AE70" i="4"/>
  <c r="AF70" i="4"/>
  <c r="AG70" i="4"/>
  <c r="AH70" i="4"/>
  <c r="AI70" i="4"/>
  <c r="AJ70" i="4"/>
  <c r="AK70" i="4"/>
  <c r="AB71" i="4"/>
  <c r="AC71" i="4"/>
  <c r="AD71" i="4"/>
  <c r="AE71" i="4"/>
  <c r="AF71" i="4"/>
  <c r="AG71" i="4"/>
  <c r="AH71" i="4"/>
  <c r="AI71" i="4"/>
  <c r="AJ71" i="4"/>
  <c r="AK71" i="4"/>
  <c r="AB72" i="4"/>
  <c r="AC72" i="4"/>
  <c r="AD72" i="4"/>
  <c r="AE72" i="4"/>
  <c r="AF72" i="4"/>
  <c r="AG72" i="4"/>
  <c r="AH72" i="4"/>
  <c r="AI72" i="4"/>
  <c r="AJ72" i="4"/>
  <c r="AK72" i="4"/>
  <c r="AB73" i="4"/>
  <c r="AC73" i="4"/>
  <c r="AD73" i="4"/>
  <c r="AE73" i="4"/>
  <c r="AF73" i="4"/>
  <c r="AG73" i="4"/>
  <c r="AH73" i="4"/>
  <c r="AI73" i="4"/>
  <c r="AJ73" i="4"/>
  <c r="AK73" i="4"/>
  <c r="A69" i="4"/>
  <c r="A65" i="10"/>
  <c r="Q39" i="2" s="1"/>
  <c r="A66" i="10"/>
  <c r="A67" i="10"/>
  <c r="A68" i="10"/>
  <c r="A69" i="10"/>
  <c r="A70" i="10"/>
  <c r="A71" i="10"/>
  <c r="D73" i="4"/>
  <c r="B112" i="10"/>
  <c r="A103" i="10"/>
  <c r="A104" i="10"/>
  <c r="Q83" i="2" s="1"/>
  <c r="AF35" i="4"/>
  <c r="AH36" i="4"/>
  <c r="AH39" i="4"/>
  <c r="AH37" i="4"/>
  <c r="AH38" i="4"/>
  <c r="AG34" i="4"/>
  <c r="AI50" i="4"/>
  <c r="AJ50" i="4"/>
  <c r="AK50" i="4"/>
  <c r="F69" i="4"/>
  <c r="A28" i="10"/>
  <c r="A27" i="10"/>
  <c r="A26" i="10"/>
  <c r="A25" i="10"/>
  <c r="A24" i="10"/>
  <c r="H52" i="4"/>
  <c r="F52" i="4"/>
  <c r="P73" i="3"/>
  <c r="N113" i="3"/>
  <c r="V73" i="3"/>
  <c r="D49" i="4"/>
  <c r="T73" i="3"/>
  <c r="D51" i="4"/>
  <c r="H71" i="4"/>
  <c r="J70" i="4"/>
  <c r="J73" i="4"/>
  <c r="F72" i="4"/>
  <c r="D71" i="4"/>
  <c r="F73" i="4"/>
  <c r="D72" i="4"/>
  <c r="J71" i="4"/>
  <c r="H72" i="4"/>
  <c r="H70" i="4"/>
  <c r="J72" i="4"/>
  <c r="F70" i="4"/>
  <c r="H73" i="4"/>
  <c r="F71" i="4"/>
  <c r="D70" i="4"/>
  <c r="AG35" i="4"/>
  <c r="AI36" i="4"/>
  <c r="AI38" i="4"/>
  <c r="AI37" i="4"/>
  <c r="AI39" i="4"/>
  <c r="AH34" i="4"/>
  <c r="K26" i="4"/>
  <c r="P113" i="3"/>
  <c r="R113" i="3"/>
  <c r="B5" i="20"/>
  <c r="AH35" i="4"/>
  <c r="AJ39" i="4"/>
  <c r="AK39" i="4"/>
  <c r="AK37" i="4"/>
  <c r="AJ37" i="4"/>
  <c r="AK38" i="4"/>
  <c r="AJ38" i="4"/>
  <c r="AJ36" i="4"/>
  <c r="AK36" i="4"/>
  <c r="AI34" i="4"/>
  <c r="AI35" i="4"/>
  <c r="AJ34" i="4"/>
  <c r="AK34" i="4"/>
  <c r="R87" i="4"/>
  <c r="S87" i="4"/>
  <c r="T87" i="4"/>
  <c r="U87" i="4"/>
  <c r="V87" i="4"/>
  <c r="W87" i="4"/>
  <c r="X87" i="4"/>
  <c r="Y87" i="4"/>
  <c r="Z87" i="4"/>
  <c r="A28" i="7"/>
  <c r="B28" i="7"/>
  <c r="C28" i="7"/>
  <c r="A29" i="7"/>
  <c r="B29" i="7"/>
  <c r="C29" i="7"/>
  <c r="A30" i="7"/>
  <c r="B30" i="7"/>
  <c r="C30" i="7"/>
  <c r="A31" i="7"/>
  <c r="B31" i="7"/>
  <c r="C31" i="7"/>
  <c r="A32" i="7"/>
  <c r="B32" i="7"/>
  <c r="C32" i="7"/>
  <c r="A33" i="7"/>
  <c r="B33" i="7"/>
  <c r="C33" i="7"/>
  <c r="A34" i="7"/>
  <c r="B34" i="7"/>
  <c r="C34" i="7"/>
  <c r="A35" i="7"/>
  <c r="B35" i="7"/>
  <c r="C35" i="7"/>
  <c r="A36" i="7"/>
  <c r="B36" i="7"/>
  <c r="C36" i="7"/>
  <c r="A37" i="7"/>
  <c r="B37" i="7"/>
  <c r="C37" i="7"/>
  <c r="A38" i="7"/>
  <c r="B38" i="7"/>
  <c r="C38" i="7"/>
  <c r="A39" i="7"/>
  <c r="B39" i="7"/>
  <c r="C39" i="7"/>
  <c r="A40" i="7"/>
  <c r="B40" i="7"/>
  <c r="C40" i="7"/>
  <c r="A41" i="7"/>
  <c r="B41" i="7"/>
  <c r="C41" i="7"/>
  <c r="A42" i="7"/>
  <c r="B42" i="7"/>
  <c r="C42" i="7"/>
  <c r="A43" i="7"/>
  <c r="B43" i="7"/>
  <c r="C43" i="7"/>
  <c r="A44" i="7"/>
  <c r="B44" i="7"/>
  <c r="C44" i="7"/>
  <c r="A45" i="7"/>
  <c r="B45" i="7"/>
  <c r="C45" i="7"/>
  <c r="A46" i="7"/>
  <c r="B46" i="7"/>
  <c r="C46" i="7"/>
  <c r="AK35" i="4"/>
  <c r="AJ35" i="4"/>
  <c r="C43" i="14"/>
  <c r="C44" i="14"/>
  <c r="C45" i="14"/>
  <c r="C46" i="14"/>
  <c r="C47" i="14"/>
  <c r="C48" i="14"/>
  <c r="C49" i="14"/>
  <c r="C50" i="14"/>
  <c r="C51" i="14"/>
  <c r="C52" i="14"/>
  <c r="C53" i="14"/>
  <c r="C54" i="14"/>
  <c r="C55" i="14"/>
  <c r="C56" i="14"/>
  <c r="C57" i="14"/>
  <c r="C58" i="14"/>
  <c r="C59" i="14"/>
  <c r="C60" i="14"/>
  <c r="C61" i="14"/>
  <c r="C62" i="14"/>
  <c r="C63" i="14"/>
  <c r="C64" i="14"/>
  <c r="C65" i="14"/>
  <c r="C66" i="14"/>
  <c r="C67" i="14"/>
  <c r="C68" i="14"/>
  <c r="C69" i="14"/>
  <c r="C70" i="14"/>
  <c r="C71" i="14"/>
  <c r="C72" i="14"/>
  <c r="C73" i="14"/>
  <c r="C74" i="14"/>
  <c r="C75" i="14"/>
  <c r="C76" i="14"/>
  <c r="C77" i="14"/>
  <c r="C78" i="14"/>
  <c r="C79" i="14"/>
  <c r="C80" i="14"/>
  <c r="C81" i="14"/>
  <c r="C82" i="14"/>
  <c r="C83" i="14"/>
  <c r="C84" i="14"/>
  <c r="C85" i="14"/>
  <c r="C86" i="14"/>
  <c r="C87" i="14"/>
  <c r="C88" i="14"/>
  <c r="C89" i="14"/>
  <c r="C90" i="14"/>
  <c r="C91" i="14"/>
  <c r="C92" i="14"/>
  <c r="C93" i="14"/>
  <c r="C94" i="14"/>
  <c r="C95" i="14"/>
  <c r="C96" i="14"/>
  <c r="C97" i="14"/>
  <c r="C98" i="14"/>
  <c r="C99" i="14"/>
  <c r="C100" i="14"/>
  <c r="C101" i="14"/>
  <c r="C102" i="14"/>
  <c r="C103" i="14"/>
  <c r="C104" i="14"/>
  <c r="C105" i="14"/>
  <c r="C106" i="14"/>
  <c r="C107" i="14"/>
  <c r="C108" i="14"/>
  <c r="C109" i="14"/>
  <c r="C110" i="14"/>
  <c r="C111" i="14"/>
  <c r="C112" i="14"/>
  <c r="C113" i="14"/>
  <c r="C114" i="14"/>
  <c r="C115" i="14"/>
  <c r="C116" i="14"/>
  <c r="C117" i="14"/>
  <c r="C118" i="14"/>
  <c r="C119" i="14"/>
  <c r="C120" i="14"/>
  <c r="C121" i="14"/>
  <c r="C122" i="14"/>
  <c r="C123" i="14"/>
  <c r="C124" i="14"/>
  <c r="C125" i="14"/>
  <c r="C126" i="14"/>
  <c r="C127" i="14"/>
  <c r="C128" i="14"/>
  <c r="C129" i="14"/>
  <c r="C130" i="14"/>
  <c r="C131" i="14"/>
  <c r="C132" i="14"/>
  <c r="C133" i="14"/>
  <c r="C134" i="14"/>
  <c r="C135" i="14"/>
  <c r="C136" i="14"/>
  <c r="C137" i="14"/>
  <c r="C138" i="14"/>
  <c r="C139" i="14"/>
  <c r="C140" i="14"/>
  <c r="C141" i="14"/>
  <c r="C142" i="14"/>
  <c r="C143" i="14"/>
  <c r="C144" i="14"/>
  <c r="C145" i="14"/>
  <c r="C146" i="14"/>
  <c r="C147" i="14"/>
  <c r="C148" i="14"/>
  <c r="C149" i="14"/>
  <c r="C150" i="14"/>
  <c r="C151" i="14"/>
  <c r="C152" i="14"/>
  <c r="C153" i="14"/>
  <c r="C154" i="14"/>
  <c r="C155" i="14"/>
  <c r="C156" i="14"/>
  <c r="C157" i="14"/>
  <c r="C158" i="14"/>
  <c r="C159" i="14"/>
  <c r="C160" i="14"/>
  <c r="C161" i="14"/>
  <c r="C162" i="14"/>
  <c r="C163" i="14"/>
  <c r="C164" i="14"/>
  <c r="C165" i="14"/>
  <c r="C166" i="14"/>
  <c r="C167" i="14"/>
  <c r="C168" i="14"/>
  <c r="C169" i="14"/>
  <c r="C170" i="14"/>
  <c r="C171" i="14"/>
  <c r="C172" i="14"/>
  <c r="C173" i="14"/>
  <c r="C174" i="14"/>
  <c r="C175" i="14"/>
  <c r="C176" i="14"/>
  <c r="C177" i="14"/>
  <c r="C178" i="14"/>
  <c r="C179" i="14"/>
  <c r="C180" i="14"/>
  <c r="C181" i="14"/>
  <c r="C182" i="14"/>
  <c r="C183" i="14"/>
  <c r="C184" i="14"/>
  <c r="C185" i="14"/>
  <c r="C186" i="14"/>
  <c r="C187" i="14"/>
  <c r="C188" i="14"/>
  <c r="C189" i="14"/>
  <c r="C190" i="14"/>
  <c r="C191" i="14"/>
  <c r="C192" i="14"/>
  <c r="C193" i="14"/>
  <c r="C194" i="14"/>
  <c r="C195" i="14"/>
  <c r="C196" i="14"/>
  <c r="C197" i="14"/>
  <c r="C198" i="14"/>
  <c r="C199" i="14"/>
  <c r="C200" i="14"/>
  <c r="C201" i="14"/>
  <c r="C202" i="14"/>
  <c r="C203" i="14"/>
  <c r="C204" i="14"/>
  <c r="C205" i="14"/>
  <c r="C206" i="14"/>
  <c r="C207" i="14"/>
  <c r="C208" i="14"/>
  <c r="C209" i="14"/>
  <c r="C210" i="14"/>
  <c r="C211" i="14"/>
  <c r="C212" i="14"/>
  <c r="C213" i="14"/>
  <c r="C214" i="14"/>
  <c r="C215" i="14"/>
  <c r="C216" i="14"/>
  <c r="C217" i="14"/>
  <c r="C218" i="14"/>
  <c r="C219" i="14"/>
  <c r="C220" i="14"/>
  <c r="C221" i="14"/>
  <c r="C222" i="14"/>
  <c r="C223" i="14"/>
  <c r="C224" i="14"/>
  <c r="C225" i="14"/>
  <c r="C226" i="14"/>
  <c r="C227" i="14"/>
  <c r="C228" i="14"/>
  <c r="C229" i="14"/>
  <c r="C230" i="14"/>
  <c r="C231" i="14"/>
  <c r="C232" i="14"/>
  <c r="C233" i="14"/>
  <c r="C234" i="14"/>
  <c r="C235" i="14"/>
  <c r="C236" i="14"/>
  <c r="C237" i="14"/>
  <c r="C238" i="14"/>
  <c r="C239" i="14"/>
  <c r="C240" i="14"/>
  <c r="C241" i="14"/>
  <c r="C242" i="14"/>
  <c r="C243" i="14"/>
  <c r="C244" i="14"/>
  <c r="C245" i="14"/>
  <c r="C246" i="14"/>
  <c r="C247" i="14"/>
  <c r="C248" i="14"/>
  <c r="C249" i="14"/>
  <c r="C250" i="14"/>
  <c r="C251" i="14"/>
  <c r="C252" i="14"/>
  <c r="C253" i="14"/>
  <c r="C254" i="14"/>
  <c r="C255" i="14"/>
  <c r="C256" i="14"/>
  <c r="C257" i="14"/>
  <c r="C258" i="14"/>
  <c r="C259" i="14"/>
  <c r="C260" i="14"/>
  <c r="C261" i="14"/>
  <c r="C262" i="14"/>
  <c r="C263" i="14"/>
  <c r="C264" i="14"/>
  <c r="C265" i="14"/>
  <c r="C266" i="14"/>
  <c r="C267" i="14"/>
  <c r="C268" i="14"/>
  <c r="C269" i="14"/>
  <c r="C270" i="14"/>
  <c r="C271" i="14"/>
  <c r="C272" i="14"/>
  <c r="C273" i="14"/>
  <c r="C274" i="14"/>
  <c r="C275" i="14"/>
  <c r="C276" i="14"/>
  <c r="C277" i="14"/>
  <c r="C278" i="14"/>
  <c r="C279" i="14"/>
  <c r="C280" i="14"/>
  <c r="C281" i="14"/>
  <c r="C282" i="14"/>
  <c r="C283" i="14"/>
  <c r="C284" i="14"/>
  <c r="C285" i="14"/>
  <c r="C286" i="14"/>
  <c r="C287" i="14"/>
  <c r="C288" i="14"/>
  <c r="C289" i="14"/>
  <c r="C290" i="14"/>
  <c r="C291" i="14"/>
  <c r="C292" i="14"/>
  <c r="C293" i="14"/>
  <c r="C294" i="14"/>
  <c r="C295" i="14"/>
  <c r="C296" i="14"/>
  <c r="C297" i="14"/>
  <c r="C298" i="14"/>
  <c r="C299" i="14"/>
  <c r="C300" i="14"/>
  <c r="C301" i="14"/>
  <c r="C302" i="14"/>
  <c r="C303" i="14"/>
  <c r="C304" i="14"/>
  <c r="C305" i="14"/>
  <c r="C306" i="14"/>
  <c r="C307" i="14"/>
  <c r="C308" i="14"/>
  <c r="C309" i="14"/>
  <c r="C310" i="14"/>
  <c r="C311" i="14"/>
  <c r="C312" i="14"/>
  <c r="C313" i="14"/>
  <c r="C314" i="14"/>
  <c r="C315" i="14"/>
  <c r="C316" i="14"/>
  <c r="C317" i="14"/>
  <c r="C318" i="14"/>
  <c r="C319" i="14"/>
  <c r="C320" i="14"/>
  <c r="C321" i="14"/>
  <c r="C322" i="14"/>
  <c r="C323" i="14"/>
  <c r="C324" i="14"/>
  <c r="C325" i="14"/>
  <c r="C326" i="14"/>
  <c r="C327" i="14"/>
  <c r="C328" i="14"/>
  <c r="C329" i="14"/>
  <c r="C330" i="14"/>
  <c r="C331" i="14"/>
  <c r="C332" i="14"/>
  <c r="C333" i="14"/>
  <c r="C334" i="14"/>
  <c r="C335" i="14"/>
  <c r="C336" i="14"/>
  <c r="C337" i="14"/>
  <c r="C338" i="14"/>
  <c r="C339" i="14"/>
  <c r="C340" i="14"/>
  <c r="C341" i="14"/>
  <c r="C342" i="14"/>
  <c r="C343" i="14"/>
  <c r="C344" i="14"/>
  <c r="C345" i="14"/>
  <c r="C346" i="14"/>
  <c r="C347" i="14"/>
  <c r="C348" i="14"/>
  <c r="C349" i="14"/>
  <c r="C350" i="14"/>
  <c r="C351" i="14"/>
  <c r="C352" i="14"/>
  <c r="C353" i="14"/>
  <c r="C354" i="14"/>
  <c r="C355" i="14"/>
  <c r="C356" i="14"/>
  <c r="C357" i="14"/>
  <c r="C358" i="14"/>
  <c r="C359" i="14"/>
  <c r="C360" i="14"/>
  <c r="C361" i="14"/>
  <c r="C362" i="14"/>
  <c r="C363" i="14"/>
  <c r="C364" i="14"/>
  <c r="C365" i="14"/>
  <c r="C366" i="14"/>
  <c r="C367" i="14"/>
  <c r="C368" i="14"/>
  <c r="C369" i="14"/>
  <c r="C370" i="14"/>
  <c r="C371" i="14"/>
  <c r="C372" i="14"/>
  <c r="C373" i="14"/>
  <c r="C374" i="14"/>
  <c r="C375" i="14"/>
  <c r="C376" i="14"/>
  <c r="C377" i="14"/>
  <c r="C378" i="14"/>
  <c r="C379" i="14"/>
  <c r="C380" i="14"/>
  <c r="C381" i="14"/>
  <c r="C382" i="14"/>
  <c r="C383" i="14"/>
  <c r="C384" i="14"/>
  <c r="C385" i="14"/>
  <c r="C386" i="14"/>
  <c r="C387" i="14"/>
  <c r="C388" i="14"/>
  <c r="C389" i="14"/>
  <c r="C390" i="14"/>
  <c r="C391" i="14"/>
  <c r="C392" i="14"/>
  <c r="C393" i="14"/>
  <c r="C394" i="14"/>
  <c r="C395" i="14"/>
  <c r="C396" i="14"/>
  <c r="C397" i="14"/>
  <c r="C398" i="14"/>
  <c r="C399" i="14"/>
  <c r="C400" i="14"/>
  <c r="C401" i="14"/>
  <c r="C402" i="14"/>
  <c r="C403" i="14"/>
  <c r="C404" i="14"/>
  <c r="C405" i="14"/>
  <c r="C406" i="14"/>
  <c r="C407" i="14"/>
  <c r="C408" i="14"/>
  <c r="C409" i="14"/>
  <c r="C410" i="14"/>
  <c r="C411" i="14"/>
  <c r="C412" i="14"/>
  <c r="C413" i="14"/>
  <c r="C414" i="14"/>
  <c r="C415" i="14"/>
  <c r="C416" i="14"/>
  <c r="C417" i="14"/>
  <c r="C418" i="14"/>
  <c r="C419" i="14"/>
  <c r="C420" i="14"/>
  <c r="C421" i="14"/>
  <c r="C422" i="14"/>
  <c r="C423" i="14"/>
  <c r="C424" i="14"/>
  <c r="C425" i="14"/>
  <c r="C426" i="14"/>
  <c r="C427" i="14"/>
  <c r="C428" i="14"/>
  <c r="C429" i="14"/>
  <c r="C430" i="14"/>
  <c r="C431" i="14"/>
  <c r="C432" i="14"/>
  <c r="C433" i="14"/>
  <c r="C434" i="14"/>
  <c r="C435" i="14"/>
  <c r="C436" i="14"/>
  <c r="C437" i="14"/>
  <c r="C438" i="14"/>
  <c r="C439" i="14"/>
  <c r="C440" i="14"/>
  <c r="C441" i="14"/>
  <c r="C442" i="14"/>
  <c r="C443" i="14"/>
  <c r="C444" i="14"/>
  <c r="C445" i="14"/>
  <c r="C446" i="14"/>
  <c r="C447" i="14"/>
  <c r="C448" i="14"/>
  <c r="C449" i="14"/>
  <c r="C450" i="14"/>
  <c r="C451" i="14"/>
  <c r="C452" i="14"/>
  <c r="C453" i="14"/>
  <c r="C454" i="14"/>
  <c r="C455" i="14"/>
  <c r="C456" i="14"/>
  <c r="C457" i="14"/>
  <c r="C458" i="14"/>
  <c r="C459" i="14"/>
  <c r="C460" i="14"/>
  <c r="C461" i="14"/>
  <c r="C462" i="14"/>
  <c r="C463" i="14"/>
  <c r="C464" i="14"/>
  <c r="C465" i="14"/>
  <c r="C466" i="14"/>
  <c r="C467" i="14"/>
  <c r="C468" i="14"/>
  <c r="C469" i="14"/>
  <c r="C470" i="14"/>
  <c r="C471" i="14"/>
  <c r="C472" i="14"/>
  <c r="C473" i="14"/>
  <c r="C474" i="14"/>
  <c r="C475" i="14"/>
  <c r="C476" i="14"/>
  <c r="C477" i="14"/>
  <c r="C478" i="14"/>
  <c r="C479" i="14"/>
  <c r="C480" i="14"/>
  <c r="C481" i="14"/>
  <c r="C482" i="14"/>
  <c r="C483" i="14"/>
  <c r="C484" i="14"/>
  <c r="C485" i="14"/>
  <c r="C486" i="14"/>
  <c r="C487" i="14"/>
  <c r="C488" i="14"/>
  <c r="C489" i="14"/>
  <c r="C490" i="14"/>
  <c r="C491" i="14"/>
  <c r="C492" i="14"/>
  <c r="C493" i="14"/>
  <c r="C494" i="14"/>
  <c r="C495" i="14"/>
  <c r="C496" i="14"/>
  <c r="C497" i="14"/>
  <c r="C498" i="14"/>
  <c r="C499" i="14"/>
  <c r="C500" i="14"/>
  <c r="C13" i="14"/>
  <c r="C14" i="14"/>
  <c r="C15" i="14"/>
  <c r="C16" i="14"/>
  <c r="C17" i="14"/>
  <c r="C18" i="14"/>
  <c r="C19" i="14"/>
  <c r="C20" i="14"/>
  <c r="C21" i="14"/>
  <c r="C22" i="14"/>
  <c r="C23" i="14"/>
  <c r="C24" i="14"/>
  <c r="C25" i="14"/>
  <c r="C26" i="14"/>
  <c r="C27" i="14"/>
  <c r="C28" i="14"/>
  <c r="C29" i="14"/>
  <c r="C30" i="14"/>
  <c r="C31" i="14"/>
  <c r="C32" i="14"/>
  <c r="C33" i="14"/>
  <c r="C34" i="14"/>
  <c r="C35" i="14"/>
  <c r="C36" i="14"/>
  <c r="C37" i="14"/>
  <c r="C38" i="14"/>
  <c r="C39" i="14"/>
  <c r="C40" i="14"/>
  <c r="C41" i="14"/>
  <c r="C42" i="14"/>
  <c r="C12" i="14"/>
  <c r="M82" i="2"/>
  <c r="AB39" i="13"/>
  <c r="AC39" i="13"/>
  <c r="AB40" i="13"/>
  <c r="AC40" i="13"/>
  <c r="AB41" i="13"/>
  <c r="AC41" i="13"/>
  <c r="AB42" i="13"/>
  <c r="AC42" i="13"/>
  <c r="AB43" i="13"/>
  <c r="AC43" i="13"/>
  <c r="AB44" i="13"/>
  <c r="AC44" i="13"/>
  <c r="AB45" i="13"/>
  <c r="AC45" i="13"/>
  <c r="AB46" i="13"/>
  <c r="AC46" i="13"/>
  <c r="AB56" i="13"/>
  <c r="AC56" i="13"/>
  <c r="AB57" i="13"/>
  <c r="AC57" i="13"/>
  <c r="AE57" i="13"/>
  <c r="AG57" i="13"/>
  <c r="K48" i="6"/>
  <c r="AB58" i="13"/>
  <c r="AC58" i="13"/>
  <c r="AE58" i="13"/>
  <c r="AG58" i="13"/>
  <c r="K49" i="6" s="1"/>
  <c r="P21" i="3"/>
  <c r="R21" i="3"/>
  <c r="T21" i="3"/>
  <c r="V21" i="3"/>
  <c r="EA143" i="6"/>
  <c r="DZ143" i="6"/>
  <c r="DY143" i="6"/>
  <c r="DX143" i="6"/>
  <c r="DW143" i="6"/>
  <c r="DV143" i="6"/>
  <c r="DU143" i="6"/>
  <c r="DT143" i="6"/>
  <c r="DS143" i="6"/>
  <c r="DR143" i="6"/>
  <c r="DQ143" i="6"/>
  <c r="DP143" i="6"/>
  <c r="DO143" i="6"/>
  <c r="DN143" i="6"/>
  <c r="DM143" i="6"/>
  <c r="DL143" i="6"/>
  <c r="DK143" i="6"/>
  <c r="DJ143" i="6"/>
  <c r="DI143" i="6"/>
  <c r="DH143" i="6"/>
  <c r="DG143" i="6"/>
  <c r="DF143" i="6"/>
  <c r="DE143" i="6"/>
  <c r="DD143" i="6"/>
  <c r="DC143" i="6"/>
  <c r="DB143" i="6"/>
  <c r="DA143" i="6"/>
  <c r="CZ143" i="6"/>
  <c r="CY143" i="6"/>
  <c r="CX143" i="6"/>
  <c r="CW143" i="6"/>
  <c r="CV143" i="6"/>
  <c r="CU143" i="6"/>
  <c r="CT143" i="6"/>
  <c r="CS143" i="6"/>
  <c r="CR143" i="6"/>
  <c r="CQ143" i="6"/>
  <c r="CP143" i="6"/>
  <c r="CO143" i="6"/>
  <c r="CN143" i="6"/>
  <c r="CM143" i="6"/>
  <c r="CL143" i="6"/>
  <c r="CK143" i="6"/>
  <c r="CJ143" i="6"/>
  <c r="CI143" i="6"/>
  <c r="CH143" i="6"/>
  <c r="CG143" i="6"/>
  <c r="CF143" i="6"/>
  <c r="CE143" i="6"/>
  <c r="CD143" i="6"/>
  <c r="CC143" i="6"/>
  <c r="CB143" i="6"/>
  <c r="CA143" i="6"/>
  <c r="BZ143" i="6"/>
  <c r="BY143" i="6"/>
  <c r="BX143" i="6"/>
  <c r="BW143" i="6"/>
  <c r="BV143" i="6"/>
  <c r="BU143" i="6"/>
  <c r="BT143" i="6"/>
  <c r="BS143" i="6"/>
  <c r="BR143" i="6"/>
  <c r="BQ143" i="6"/>
  <c r="BP143" i="6"/>
  <c r="BO143" i="6"/>
  <c r="BN143" i="6"/>
  <c r="BM143" i="6"/>
  <c r="BL143" i="6"/>
  <c r="BK143" i="6"/>
  <c r="BJ143" i="6"/>
  <c r="BI143" i="6"/>
  <c r="BH143" i="6"/>
  <c r="BG143" i="6"/>
  <c r="BF143" i="6"/>
  <c r="BE143" i="6"/>
  <c r="BD143" i="6"/>
  <c r="BC143" i="6"/>
  <c r="BB143" i="6"/>
  <c r="BA143" i="6"/>
  <c r="AZ143" i="6"/>
  <c r="AY143" i="6"/>
  <c r="AX143" i="6"/>
  <c r="AW143" i="6"/>
  <c r="AV143" i="6"/>
  <c r="AU143" i="6"/>
  <c r="AT143" i="6"/>
  <c r="AS143" i="6"/>
  <c r="AR143" i="6"/>
  <c r="AQ143" i="6"/>
  <c r="AP143" i="6"/>
  <c r="AO143" i="6"/>
  <c r="AN143" i="6"/>
  <c r="AM143" i="6"/>
  <c r="AL143" i="6"/>
  <c r="AK143" i="6"/>
  <c r="AJ143" i="6"/>
  <c r="AI143" i="6"/>
  <c r="AH143" i="6"/>
  <c r="AG143" i="6"/>
  <c r="AF143" i="6"/>
  <c r="AE143" i="6"/>
  <c r="AD143" i="6"/>
  <c r="AC143" i="6"/>
  <c r="AB143" i="6"/>
  <c r="AA143" i="6"/>
  <c r="Z143" i="6"/>
  <c r="Y143" i="6"/>
  <c r="X143" i="6"/>
  <c r="W143" i="6"/>
  <c r="V143" i="6"/>
  <c r="U143" i="6"/>
  <c r="T143" i="6"/>
  <c r="S143" i="6"/>
  <c r="R143" i="6"/>
  <c r="Q143" i="6"/>
  <c r="P143" i="6"/>
  <c r="O143" i="6"/>
  <c r="N143" i="6"/>
  <c r="M143" i="6"/>
  <c r="L143" i="6"/>
  <c r="EA142" i="6"/>
  <c r="DZ142" i="6"/>
  <c r="DY142" i="6"/>
  <c r="DX142" i="6"/>
  <c r="DW142" i="6"/>
  <c r="DV142" i="6"/>
  <c r="DU142" i="6"/>
  <c r="DT142" i="6"/>
  <c r="DS142" i="6"/>
  <c r="DR142" i="6"/>
  <c r="DQ142" i="6"/>
  <c r="DP142" i="6"/>
  <c r="DO142" i="6"/>
  <c r="DN142" i="6"/>
  <c r="DM142" i="6"/>
  <c r="DL142" i="6"/>
  <c r="DK142" i="6"/>
  <c r="DJ142" i="6"/>
  <c r="DI142" i="6"/>
  <c r="DH142" i="6"/>
  <c r="DG142" i="6"/>
  <c r="DF142" i="6"/>
  <c r="DE142" i="6"/>
  <c r="DD142" i="6"/>
  <c r="DC142" i="6"/>
  <c r="DB142" i="6"/>
  <c r="DA142" i="6"/>
  <c r="CZ142" i="6"/>
  <c r="CY142" i="6"/>
  <c r="CX142" i="6"/>
  <c r="CW142" i="6"/>
  <c r="CV142" i="6"/>
  <c r="CU142" i="6"/>
  <c r="CT142" i="6"/>
  <c r="CS142" i="6"/>
  <c r="CR142" i="6"/>
  <c r="CQ142" i="6"/>
  <c r="CP142" i="6"/>
  <c r="CO142" i="6"/>
  <c r="CN142" i="6"/>
  <c r="CM142" i="6"/>
  <c r="CL142" i="6"/>
  <c r="CK142" i="6"/>
  <c r="CJ142" i="6"/>
  <c r="CI142" i="6"/>
  <c r="CH142" i="6"/>
  <c r="CG142" i="6"/>
  <c r="CF142" i="6"/>
  <c r="CE142" i="6"/>
  <c r="CD142" i="6"/>
  <c r="CC142" i="6"/>
  <c r="CB142" i="6"/>
  <c r="CA142" i="6"/>
  <c r="BZ142" i="6"/>
  <c r="BY142" i="6"/>
  <c r="BX142" i="6"/>
  <c r="BW142" i="6"/>
  <c r="BV142" i="6"/>
  <c r="BU142" i="6"/>
  <c r="BT142" i="6"/>
  <c r="BS142" i="6"/>
  <c r="BR142" i="6"/>
  <c r="BQ142" i="6"/>
  <c r="BP142" i="6"/>
  <c r="BO142" i="6"/>
  <c r="BN142" i="6"/>
  <c r="BM142" i="6"/>
  <c r="BL142" i="6"/>
  <c r="BK142" i="6"/>
  <c r="BJ142" i="6"/>
  <c r="BI142" i="6"/>
  <c r="BH142" i="6"/>
  <c r="BG142" i="6"/>
  <c r="BF142" i="6"/>
  <c r="BE142" i="6"/>
  <c r="BD142" i="6"/>
  <c r="BC142" i="6"/>
  <c r="BB142" i="6"/>
  <c r="BA142" i="6"/>
  <c r="AZ142" i="6"/>
  <c r="AY142" i="6"/>
  <c r="AX142" i="6"/>
  <c r="AW142" i="6"/>
  <c r="AV142" i="6"/>
  <c r="AU142" i="6"/>
  <c r="AT142" i="6"/>
  <c r="AS142" i="6"/>
  <c r="AR142" i="6"/>
  <c r="AQ142" i="6"/>
  <c r="AP142" i="6"/>
  <c r="AO142" i="6"/>
  <c r="AN142" i="6"/>
  <c r="AM142" i="6"/>
  <c r="AL142" i="6"/>
  <c r="AK142" i="6"/>
  <c r="AJ142" i="6"/>
  <c r="AI142" i="6"/>
  <c r="AH142" i="6"/>
  <c r="AG142" i="6"/>
  <c r="AF142" i="6"/>
  <c r="AE142" i="6"/>
  <c r="AD142" i="6"/>
  <c r="AC142" i="6"/>
  <c r="AB142" i="6"/>
  <c r="AA142" i="6"/>
  <c r="Z142" i="6"/>
  <c r="Y142" i="6"/>
  <c r="X142" i="6"/>
  <c r="W142" i="6"/>
  <c r="V142" i="6"/>
  <c r="U142" i="6"/>
  <c r="T142" i="6"/>
  <c r="S142" i="6"/>
  <c r="R142" i="6"/>
  <c r="Q142" i="6"/>
  <c r="P142" i="6"/>
  <c r="O142" i="6"/>
  <c r="N142" i="6"/>
  <c r="M142" i="6"/>
  <c r="L142" i="6"/>
  <c r="EA132" i="6"/>
  <c r="DZ132" i="6"/>
  <c r="DY132" i="6"/>
  <c r="DX132" i="6"/>
  <c r="DW132" i="6"/>
  <c r="DV132" i="6"/>
  <c r="DU132" i="6"/>
  <c r="DT132" i="6"/>
  <c r="DS132" i="6"/>
  <c r="DR132" i="6"/>
  <c r="DQ132" i="6"/>
  <c r="DP132" i="6"/>
  <c r="DO132" i="6"/>
  <c r="DN132" i="6"/>
  <c r="DM132" i="6"/>
  <c r="DL132" i="6"/>
  <c r="DK132" i="6"/>
  <c r="DJ132" i="6"/>
  <c r="DI132" i="6"/>
  <c r="DH132" i="6"/>
  <c r="DG132" i="6"/>
  <c r="DF132" i="6"/>
  <c r="DE132" i="6"/>
  <c r="DD132" i="6"/>
  <c r="DC132" i="6"/>
  <c r="DB132" i="6"/>
  <c r="DA132" i="6"/>
  <c r="CZ132" i="6"/>
  <c r="CY132" i="6"/>
  <c r="CX132" i="6"/>
  <c r="CW132" i="6"/>
  <c r="CV132" i="6"/>
  <c r="CU132" i="6"/>
  <c r="CT132" i="6"/>
  <c r="CS132" i="6"/>
  <c r="CR132" i="6"/>
  <c r="CQ132" i="6"/>
  <c r="CP132" i="6"/>
  <c r="CO132" i="6"/>
  <c r="CN132" i="6"/>
  <c r="CM132" i="6"/>
  <c r="CL132" i="6"/>
  <c r="CK132" i="6"/>
  <c r="CJ132" i="6"/>
  <c r="CI132" i="6"/>
  <c r="CH132" i="6"/>
  <c r="CG132" i="6"/>
  <c r="CF132" i="6"/>
  <c r="CE132" i="6"/>
  <c r="CD132" i="6"/>
  <c r="CC132" i="6"/>
  <c r="CB132" i="6"/>
  <c r="CA132" i="6"/>
  <c r="BZ132" i="6"/>
  <c r="BY132" i="6"/>
  <c r="BX132" i="6"/>
  <c r="BW132" i="6"/>
  <c r="BV132" i="6"/>
  <c r="BU132" i="6"/>
  <c r="BT132" i="6"/>
  <c r="BS132" i="6"/>
  <c r="BR132" i="6"/>
  <c r="BQ132" i="6"/>
  <c r="BP132" i="6"/>
  <c r="BO132" i="6"/>
  <c r="BN132" i="6"/>
  <c r="BM132" i="6"/>
  <c r="BL132" i="6"/>
  <c r="BK132" i="6"/>
  <c r="BJ132" i="6"/>
  <c r="BI132" i="6"/>
  <c r="BH132" i="6"/>
  <c r="BG132" i="6"/>
  <c r="BF132" i="6"/>
  <c r="BE132" i="6"/>
  <c r="BD132" i="6"/>
  <c r="BC132" i="6"/>
  <c r="BB132" i="6"/>
  <c r="BA132" i="6"/>
  <c r="AZ132" i="6"/>
  <c r="AY132" i="6"/>
  <c r="AX132" i="6"/>
  <c r="AW132" i="6"/>
  <c r="AV132" i="6"/>
  <c r="AU132" i="6"/>
  <c r="AT132" i="6"/>
  <c r="AS132" i="6"/>
  <c r="AR132" i="6"/>
  <c r="AQ132" i="6"/>
  <c r="AP132" i="6"/>
  <c r="AO132" i="6"/>
  <c r="AN132" i="6"/>
  <c r="AM132" i="6"/>
  <c r="AL132" i="6"/>
  <c r="AK132" i="6"/>
  <c r="AJ132" i="6"/>
  <c r="AI132" i="6"/>
  <c r="AH132" i="6"/>
  <c r="AG132" i="6"/>
  <c r="AF132" i="6"/>
  <c r="AE132" i="6"/>
  <c r="AD132" i="6"/>
  <c r="AC132" i="6"/>
  <c r="AB132" i="6"/>
  <c r="AA132" i="6"/>
  <c r="Z132" i="6"/>
  <c r="Y132" i="6"/>
  <c r="X132" i="6"/>
  <c r="W132" i="6"/>
  <c r="V132" i="6"/>
  <c r="U132" i="6"/>
  <c r="T132" i="6"/>
  <c r="S132" i="6"/>
  <c r="R132" i="6"/>
  <c r="Q132" i="6"/>
  <c r="P132" i="6"/>
  <c r="O132" i="6"/>
  <c r="N132" i="6"/>
  <c r="M132" i="6"/>
  <c r="L132" i="6"/>
  <c r="EA131" i="6"/>
  <c r="DZ131" i="6"/>
  <c r="DY131" i="6"/>
  <c r="DX131" i="6"/>
  <c r="DW131" i="6"/>
  <c r="DV131" i="6"/>
  <c r="DU131" i="6"/>
  <c r="DT131" i="6"/>
  <c r="DS131" i="6"/>
  <c r="DR131" i="6"/>
  <c r="DQ131" i="6"/>
  <c r="DP131" i="6"/>
  <c r="DO131" i="6"/>
  <c r="DN131" i="6"/>
  <c r="DM131" i="6"/>
  <c r="DL131" i="6"/>
  <c r="DK131" i="6"/>
  <c r="DJ131" i="6"/>
  <c r="DI131" i="6"/>
  <c r="DH131" i="6"/>
  <c r="DG131" i="6"/>
  <c r="DF131" i="6"/>
  <c r="DE131" i="6"/>
  <c r="DD131" i="6"/>
  <c r="DC131" i="6"/>
  <c r="DB131" i="6"/>
  <c r="DA131" i="6"/>
  <c r="CZ131" i="6"/>
  <c r="CY131" i="6"/>
  <c r="CX131" i="6"/>
  <c r="CW131" i="6"/>
  <c r="CV131" i="6"/>
  <c r="CU131" i="6"/>
  <c r="CT131" i="6"/>
  <c r="CS131" i="6"/>
  <c r="CR131" i="6"/>
  <c r="CQ131" i="6"/>
  <c r="CP131" i="6"/>
  <c r="CO131" i="6"/>
  <c r="CN131" i="6"/>
  <c r="CM131" i="6"/>
  <c r="CL131" i="6"/>
  <c r="CK131" i="6"/>
  <c r="CJ131" i="6"/>
  <c r="CI131" i="6"/>
  <c r="CH131" i="6"/>
  <c r="CG131" i="6"/>
  <c r="CF131" i="6"/>
  <c r="CE131" i="6"/>
  <c r="CD131" i="6"/>
  <c r="CC131" i="6"/>
  <c r="CB131" i="6"/>
  <c r="CA131" i="6"/>
  <c r="BZ131" i="6"/>
  <c r="BY131" i="6"/>
  <c r="BX131" i="6"/>
  <c r="BW131" i="6"/>
  <c r="BV131" i="6"/>
  <c r="BU131" i="6"/>
  <c r="BT131" i="6"/>
  <c r="BS131" i="6"/>
  <c r="BR131" i="6"/>
  <c r="BQ131" i="6"/>
  <c r="BP131" i="6"/>
  <c r="BO131" i="6"/>
  <c r="BN131" i="6"/>
  <c r="BM131" i="6"/>
  <c r="BL131" i="6"/>
  <c r="BK131" i="6"/>
  <c r="BJ131" i="6"/>
  <c r="BI131" i="6"/>
  <c r="BH131" i="6"/>
  <c r="BG131" i="6"/>
  <c r="BF131" i="6"/>
  <c r="BE131" i="6"/>
  <c r="BD131" i="6"/>
  <c r="BC131" i="6"/>
  <c r="BB131" i="6"/>
  <c r="BA131" i="6"/>
  <c r="AZ131" i="6"/>
  <c r="AY131" i="6"/>
  <c r="AX131" i="6"/>
  <c r="AW131" i="6"/>
  <c r="AV131" i="6"/>
  <c r="AU131" i="6"/>
  <c r="AT131" i="6"/>
  <c r="AS131" i="6"/>
  <c r="AR131" i="6"/>
  <c r="AQ131" i="6"/>
  <c r="AP131" i="6"/>
  <c r="AO131" i="6"/>
  <c r="AN131" i="6"/>
  <c r="AM131" i="6"/>
  <c r="AL131" i="6"/>
  <c r="AK131" i="6"/>
  <c r="AJ131" i="6"/>
  <c r="AI131" i="6"/>
  <c r="AH131" i="6"/>
  <c r="AG131" i="6"/>
  <c r="AF131" i="6"/>
  <c r="AE131" i="6"/>
  <c r="AD131" i="6"/>
  <c r="AC131" i="6"/>
  <c r="AB131" i="6"/>
  <c r="AA131" i="6"/>
  <c r="Z131" i="6"/>
  <c r="Y131" i="6"/>
  <c r="X131" i="6"/>
  <c r="W131" i="6"/>
  <c r="V131" i="6"/>
  <c r="U131" i="6"/>
  <c r="T131" i="6"/>
  <c r="S131" i="6"/>
  <c r="R131" i="6"/>
  <c r="Q131" i="6"/>
  <c r="P131" i="6"/>
  <c r="O131" i="6"/>
  <c r="N131" i="6"/>
  <c r="M131" i="6"/>
  <c r="L131" i="6"/>
  <c r="Q158" i="16"/>
  <c r="R158" i="16"/>
  <c r="S158" i="16"/>
  <c r="T158" i="16"/>
  <c r="U158" i="16"/>
  <c r="V158" i="16"/>
  <c r="W158" i="16"/>
  <c r="X158" i="16"/>
  <c r="Y158" i="16"/>
  <c r="Z158" i="16"/>
  <c r="AA158" i="16"/>
  <c r="AB158" i="16"/>
  <c r="AC158" i="16"/>
  <c r="AD158" i="16"/>
  <c r="AE158" i="16"/>
  <c r="AF158" i="16"/>
  <c r="AG158" i="16"/>
  <c r="AH158" i="16"/>
  <c r="AI158" i="16"/>
  <c r="AJ158" i="16"/>
  <c r="AK158" i="16"/>
  <c r="AL158" i="16"/>
  <c r="AM158" i="16"/>
  <c r="AN158" i="16"/>
  <c r="AO158" i="16"/>
  <c r="AP158" i="16"/>
  <c r="AQ158" i="16"/>
  <c r="AR158" i="16"/>
  <c r="AS158" i="16"/>
  <c r="AT158" i="16"/>
  <c r="AU158" i="16"/>
  <c r="AV158" i="16"/>
  <c r="AW158" i="16"/>
  <c r="AX158" i="16"/>
  <c r="AY158" i="16"/>
  <c r="AZ158" i="16"/>
  <c r="BA158" i="16"/>
  <c r="BB158" i="16"/>
  <c r="BC158" i="16"/>
  <c r="BD158" i="16"/>
  <c r="BE158" i="16"/>
  <c r="BF158" i="16"/>
  <c r="BG158" i="16"/>
  <c r="BH158" i="16"/>
  <c r="BI158" i="16"/>
  <c r="BJ158" i="16"/>
  <c r="BK158" i="16"/>
  <c r="BL158" i="16"/>
  <c r="BM158" i="16"/>
  <c r="BN158" i="16"/>
  <c r="BO158" i="16"/>
  <c r="BP158" i="16"/>
  <c r="BQ158" i="16"/>
  <c r="BR158" i="16"/>
  <c r="BS158" i="16"/>
  <c r="BT158" i="16"/>
  <c r="BU158" i="16"/>
  <c r="BV158" i="16"/>
  <c r="BW158" i="16"/>
  <c r="BX158" i="16"/>
  <c r="BY158" i="16"/>
  <c r="BZ158" i="16"/>
  <c r="CA158" i="16"/>
  <c r="CB158" i="16"/>
  <c r="CC158" i="16"/>
  <c r="CD158" i="16"/>
  <c r="CE158" i="16"/>
  <c r="CF158" i="16"/>
  <c r="CG158" i="16"/>
  <c r="CH158" i="16"/>
  <c r="CI158" i="16"/>
  <c r="CJ158" i="16"/>
  <c r="CK158" i="16"/>
  <c r="CL158" i="16"/>
  <c r="CM158" i="16"/>
  <c r="CN158" i="16"/>
  <c r="CO158" i="16"/>
  <c r="CP158" i="16"/>
  <c r="CQ158" i="16"/>
  <c r="CR158" i="16"/>
  <c r="CS158" i="16"/>
  <c r="CT158" i="16"/>
  <c r="CU158" i="16"/>
  <c r="CV158" i="16"/>
  <c r="CW158" i="16"/>
  <c r="CX158" i="16"/>
  <c r="CY158" i="16"/>
  <c r="CZ158" i="16"/>
  <c r="DA158" i="16"/>
  <c r="DB158" i="16"/>
  <c r="DC158" i="16"/>
  <c r="DD158" i="16"/>
  <c r="DE158" i="16"/>
  <c r="DF158" i="16"/>
  <c r="DG158" i="16"/>
  <c r="DH158" i="16"/>
  <c r="DI158" i="16"/>
  <c r="DJ158" i="16"/>
  <c r="DK158" i="16"/>
  <c r="DL158" i="16"/>
  <c r="DM158" i="16"/>
  <c r="DN158" i="16"/>
  <c r="DO158" i="16"/>
  <c r="DP158" i="16"/>
  <c r="DQ158" i="16"/>
  <c r="DR158" i="16"/>
  <c r="DS158" i="16"/>
  <c r="DT158" i="16"/>
  <c r="DU158" i="16"/>
  <c r="DV158" i="16"/>
  <c r="DW158" i="16"/>
  <c r="DX158" i="16"/>
  <c r="DY158" i="16"/>
  <c r="DZ158" i="16"/>
  <c r="EA158" i="16"/>
  <c r="EB158" i="16"/>
  <c r="EC158" i="16"/>
  <c r="ED158" i="16"/>
  <c r="P158" i="16"/>
  <c r="I14" i="14"/>
  <c r="K14" i="14" s="1"/>
  <c r="M14" i="14" s="1"/>
  <c r="I15" i="14"/>
  <c r="K15" i="14" s="1"/>
  <c r="M15" i="14" s="1"/>
  <c r="I16" i="14"/>
  <c r="K16" i="14" s="1"/>
  <c r="M16" i="14" s="1"/>
  <c r="I17" i="14"/>
  <c r="I18" i="14"/>
  <c r="K18" i="14" s="1"/>
  <c r="M18" i="14" s="1"/>
  <c r="I19" i="14"/>
  <c r="I20" i="14"/>
  <c r="K20" i="14" s="1"/>
  <c r="M20" i="14" s="1"/>
  <c r="I21" i="14"/>
  <c r="I22" i="14"/>
  <c r="K22" i="14" s="1"/>
  <c r="M22" i="14" s="1"/>
  <c r="I23" i="14"/>
  <c r="K23" i="14" s="1"/>
  <c r="M23" i="14" s="1"/>
  <c r="I24" i="14"/>
  <c r="K24" i="14" s="1"/>
  <c r="M24" i="14" s="1"/>
  <c r="I25" i="14"/>
  <c r="I26" i="14"/>
  <c r="K26" i="14" s="1"/>
  <c r="M26" i="14" s="1"/>
  <c r="I27" i="14"/>
  <c r="I28" i="14"/>
  <c r="K28" i="14" s="1"/>
  <c r="M28" i="14" s="1"/>
  <c r="I29" i="14"/>
  <c r="K29" i="14" s="1"/>
  <c r="M29" i="14" s="1"/>
  <c r="I30" i="14"/>
  <c r="K30" i="14" s="1"/>
  <c r="M30" i="14" s="1"/>
  <c r="I31" i="14"/>
  <c r="I32" i="14"/>
  <c r="I33" i="14"/>
  <c r="I34" i="14"/>
  <c r="I35" i="14"/>
  <c r="K35" i="14" s="1"/>
  <c r="M35" i="14" s="1"/>
  <c r="I36" i="14"/>
  <c r="K36" i="14" s="1"/>
  <c r="M36" i="14" s="1"/>
  <c r="I37" i="14"/>
  <c r="K37" i="14" s="1"/>
  <c r="M37" i="14" s="1"/>
  <c r="I38" i="14"/>
  <c r="K38" i="14" s="1"/>
  <c r="M38" i="14" s="1"/>
  <c r="I39" i="14"/>
  <c r="K39" i="14" s="1"/>
  <c r="M39" i="14" s="1"/>
  <c r="I40" i="14"/>
  <c r="K40" i="14" s="1"/>
  <c r="M40" i="14" s="1"/>
  <c r="I41" i="14"/>
  <c r="I42" i="14"/>
  <c r="K42" i="14" s="1"/>
  <c r="M42" i="14" s="1"/>
  <c r="I43" i="14"/>
  <c r="K43" i="14" s="1"/>
  <c r="M43" i="14" s="1"/>
  <c r="I44" i="14"/>
  <c r="K44" i="14" s="1"/>
  <c r="M44" i="14" s="1"/>
  <c r="I45" i="14"/>
  <c r="I46" i="14"/>
  <c r="K46" i="14" s="1"/>
  <c r="M46" i="14" s="1"/>
  <c r="I47" i="14"/>
  <c r="K47" i="14" s="1"/>
  <c r="M47" i="14" s="1"/>
  <c r="I48" i="14"/>
  <c r="K48" i="14" s="1"/>
  <c r="M48" i="14" s="1"/>
  <c r="I49" i="14"/>
  <c r="K49" i="14" s="1"/>
  <c r="M49" i="14" s="1"/>
  <c r="I50" i="14"/>
  <c r="K50" i="14" s="1"/>
  <c r="M50" i="14" s="1"/>
  <c r="I51" i="14"/>
  <c r="K51" i="14" s="1"/>
  <c r="M51" i="14" s="1"/>
  <c r="I52" i="14"/>
  <c r="K52" i="14" s="1"/>
  <c r="M52" i="14" s="1"/>
  <c r="I53" i="14"/>
  <c r="K53" i="14" s="1"/>
  <c r="M53" i="14" s="1"/>
  <c r="I54" i="14"/>
  <c r="K54" i="14" s="1"/>
  <c r="M54" i="14" s="1"/>
  <c r="I55" i="14"/>
  <c r="K55" i="14" s="1"/>
  <c r="M55" i="14" s="1"/>
  <c r="I56" i="14"/>
  <c r="K56" i="14" s="1"/>
  <c r="M56" i="14" s="1"/>
  <c r="I57" i="14"/>
  <c r="K57" i="14" s="1"/>
  <c r="M57" i="14" s="1"/>
  <c r="I58" i="14"/>
  <c r="K58" i="14" s="1"/>
  <c r="M58" i="14" s="1"/>
  <c r="I59" i="14"/>
  <c r="K59" i="14" s="1"/>
  <c r="M59" i="14" s="1"/>
  <c r="I60" i="14"/>
  <c r="K60" i="14" s="1"/>
  <c r="M60" i="14" s="1"/>
  <c r="I61" i="14"/>
  <c r="K61" i="14" s="1"/>
  <c r="M61" i="14" s="1"/>
  <c r="I62" i="14"/>
  <c r="K62" i="14" s="1"/>
  <c r="M62" i="14" s="1"/>
  <c r="I63" i="14"/>
  <c r="K63" i="14" s="1"/>
  <c r="M63" i="14" s="1"/>
  <c r="I64" i="14"/>
  <c r="K64" i="14" s="1"/>
  <c r="M64" i="14" s="1"/>
  <c r="I65" i="14"/>
  <c r="K65" i="14" s="1"/>
  <c r="M65" i="14" s="1"/>
  <c r="I66" i="14"/>
  <c r="K66" i="14" s="1"/>
  <c r="M66" i="14" s="1"/>
  <c r="I67" i="14"/>
  <c r="K67" i="14" s="1"/>
  <c r="M67" i="14" s="1"/>
  <c r="I68" i="14"/>
  <c r="K68" i="14" s="1"/>
  <c r="M68" i="14" s="1"/>
  <c r="I69" i="14"/>
  <c r="K69" i="14" s="1"/>
  <c r="M69" i="14" s="1"/>
  <c r="I70" i="14"/>
  <c r="K70" i="14" s="1"/>
  <c r="M70" i="14" s="1"/>
  <c r="I71" i="14"/>
  <c r="K71" i="14" s="1"/>
  <c r="M71" i="14" s="1"/>
  <c r="I72" i="14"/>
  <c r="K72" i="14" s="1"/>
  <c r="M72" i="14" s="1"/>
  <c r="I73" i="14"/>
  <c r="K73" i="14" s="1"/>
  <c r="M73" i="14" s="1"/>
  <c r="I74" i="14"/>
  <c r="K74" i="14" s="1"/>
  <c r="M74" i="14" s="1"/>
  <c r="I75" i="14"/>
  <c r="K75" i="14" s="1"/>
  <c r="M75" i="14" s="1"/>
  <c r="I76" i="14"/>
  <c r="K76" i="14" s="1"/>
  <c r="M76" i="14" s="1"/>
  <c r="I77" i="14"/>
  <c r="K77" i="14" s="1"/>
  <c r="M77" i="14" s="1"/>
  <c r="I78" i="14"/>
  <c r="K78" i="14" s="1"/>
  <c r="M78" i="14" s="1"/>
  <c r="I79" i="14"/>
  <c r="K79" i="14" s="1"/>
  <c r="M79" i="14" s="1"/>
  <c r="I80" i="14"/>
  <c r="K80" i="14" s="1"/>
  <c r="M80" i="14" s="1"/>
  <c r="I81" i="14"/>
  <c r="K81" i="14" s="1"/>
  <c r="M81" i="14" s="1"/>
  <c r="I82" i="14"/>
  <c r="K82" i="14" s="1"/>
  <c r="M82" i="14" s="1"/>
  <c r="I83" i="14"/>
  <c r="K83" i="14" s="1"/>
  <c r="M83" i="14" s="1"/>
  <c r="I84" i="14"/>
  <c r="K84" i="14" s="1"/>
  <c r="M84" i="14" s="1"/>
  <c r="I85" i="14"/>
  <c r="K85" i="14" s="1"/>
  <c r="M85" i="14" s="1"/>
  <c r="I86" i="14"/>
  <c r="K86" i="14" s="1"/>
  <c r="M86" i="14" s="1"/>
  <c r="I87" i="14"/>
  <c r="K87" i="14" s="1"/>
  <c r="M87" i="14" s="1"/>
  <c r="I88" i="14"/>
  <c r="K88" i="14" s="1"/>
  <c r="M88" i="14" s="1"/>
  <c r="I89" i="14"/>
  <c r="K89" i="14" s="1"/>
  <c r="M89" i="14" s="1"/>
  <c r="I90" i="14"/>
  <c r="K90" i="14" s="1"/>
  <c r="M90" i="14" s="1"/>
  <c r="I91" i="14"/>
  <c r="K91" i="14" s="1"/>
  <c r="M91" i="14" s="1"/>
  <c r="I92" i="14"/>
  <c r="K92" i="14" s="1"/>
  <c r="M92" i="14" s="1"/>
  <c r="I93" i="14"/>
  <c r="K93" i="14" s="1"/>
  <c r="M93" i="14" s="1"/>
  <c r="I94" i="14"/>
  <c r="K94" i="14" s="1"/>
  <c r="M94" i="14" s="1"/>
  <c r="I95" i="14"/>
  <c r="K95" i="14" s="1"/>
  <c r="M95" i="14" s="1"/>
  <c r="I96" i="14"/>
  <c r="K96" i="14" s="1"/>
  <c r="M96" i="14" s="1"/>
  <c r="I97" i="14"/>
  <c r="K97" i="14" s="1"/>
  <c r="M97" i="14" s="1"/>
  <c r="I98" i="14"/>
  <c r="K98" i="14" s="1"/>
  <c r="M98" i="14" s="1"/>
  <c r="I99" i="14"/>
  <c r="K99" i="14" s="1"/>
  <c r="M99" i="14" s="1"/>
  <c r="I100" i="14"/>
  <c r="K100" i="14" s="1"/>
  <c r="M100" i="14" s="1"/>
  <c r="I101" i="14"/>
  <c r="K101" i="14" s="1"/>
  <c r="M101" i="14" s="1"/>
  <c r="I102" i="14"/>
  <c r="K102" i="14" s="1"/>
  <c r="M102" i="14" s="1"/>
  <c r="I103" i="14"/>
  <c r="K103" i="14" s="1"/>
  <c r="M103" i="14" s="1"/>
  <c r="I104" i="14"/>
  <c r="K104" i="14" s="1"/>
  <c r="M104" i="14" s="1"/>
  <c r="I105" i="14"/>
  <c r="K105" i="14" s="1"/>
  <c r="M105" i="14" s="1"/>
  <c r="I106" i="14"/>
  <c r="K106" i="14" s="1"/>
  <c r="M106" i="14" s="1"/>
  <c r="I107" i="14"/>
  <c r="K107" i="14" s="1"/>
  <c r="M107" i="14" s="1"/>
  <c r="I108" i="14"/>
  <c r="K108" i="14" s="1"/>
  <c r="M108" i="14" s="1"/>
  <c r="I109" i="14"/>
  <c r="K109" i="14" s="1"/>
  <c r="M109" i="14" s="1"/>
  <c r="I110" i="14"/>
  <c r="K110" i="14" s="1"/>
  <c r="M110" i="14" s="1"/>
  <c r="I111" i="14"/>
  <c r="K111" i="14" s="1"/>
  <c r="M111" i="14" s="1"/>
  <c r="I112" i="14"/>
  <c r="K112" i="14" s="1"/>
  <c r="M112" i="14" s="1"/>
  <c r="I113" i="14"/>
  <c r="K113" i="14" s="1"/>
  <c r="M113" i="14" s="1"/>
  <c r="I114" i="14"/>
  <c r="K114" i="14" s="1"/>
  <c r="M114" i="14" s="1"/>
  <c r="I115" i="14"/>
  <c r="K115" i="14" s="1"/>
  <c r="M115" i="14" s="1"/>
  <c r="I116" i="14"/>
  <c r="K116" i="14" s="1"/>
  <c r="M116" i="14" s="1"/>
  <c r="I117" i="14"/>
  <c r="K117" i="14" s="1"/>
  <c r="M117" i="14" s="1"/>
  <c r="I118" i="14"/>
  <c r="K118" i="14" s="1"/>
  <c r="M118" i="14" s="1"/>
  <c r="I119" i="14"/>
  <c r="K119" i="14" s="1"/>
  <c r="M119" i="14" s="1"/>
  <c r="I120" i="14"/>
  <c r="K120" i="14" s="1"/>
  <c r="M120" i="14" s="1"/>
  <c r="I121" i="14"/>
  <c r="K121" i="14" s="1"/>
  <c r="M121" i="14" s="1"/>
  <c r="I122" i="14"/>
  <c r="K122" i="14" s="1"/>
  <c r="M122" i="14" s="1"/>
  <c r="I123" i="14"/>
  <c r="K123" i="14" s="1"/>
  <c r="M123" i="14" s="1"/>
  <c r="I124" i="14"/>
  <c r="K124" i="14" s="1"/>
  <c r="M124" i="14" s="1"/>
  <c r="I125" i="14"/>
  <c r="K125" i="14" s="1"/>
  <c r="M125" i="14" s="1"/>
  <c r="I126" i="14"/>
  <c r="K126" i="14" s="1"/>
  <c r="M126" i="14" s="1"/>
  <c r="I127" i="14"/>
  <c r="K127" i="14" s="1"/>
  <c r="M127" i="14" s="1"/>
  <c r="I128" i="14"/>
  <c r="K128" i="14" s="1"/>
  <c r="M128" i="14" s="1"/>
  <c r="I129" i="14"/>
  <c r="K129" i="14" s="1"/>
  <c r="M129" i="14" s="1"/>
  <c r="I130" i="14"/>
  <c r="K130" i="14" s="1"/>
  <c r="M130" i="14" s="1"/>
  <c r="I131" i="14"/>
  <c r="K131" i="14" s="1"/>
  <c r="M131" i="14" s="1"/>
  <c r="I132" i="14"/>
  <c r="K132" i="14" s="1"/>
  <c r="M132" i="14" s="1"/>
  <c r="I133" i="14"/>
  <c r="K133" i="14" s="1"/>
  <c r="M133" i="14" s="1"/>
  <c r="I134" i="14"/>
  <c r="K134" i="14" s="1"/>
  <c r="M134" i="14" s="1"/>
  <c r="I135" i="14"/>
  <c r="K135" i="14" s="1"/>
  <c r="M135" i="14" s="1"/>
  <c r="I136" i="14"/>
  <c r="K136" i="14" s="1"/>
  <c r="M136" i="14" s="1"/>
  <c r="I137" i="14"/>
  <c r="K137" i="14" s="1"/>
  <c r="M137" i="14" s="1"/>
  <c r="I138" i="14"/>
  <c r="K138" i="14" s="1"/>
  <c r="M138" i="14" s="1"/>
  <c r="I139" i="14"/>
  <c r="K139" i="14" s="1"/>
  <c r="M139" i="14" s="1"/>
  <c r="I140" i="14"/>
  <c r="K140" i="14" s="1"/>
  <c r="M140" i="14" s="1"/>
  <c r="I141" i="14"/>
  <c r="K141" i="14" s="1"/>
  <c r="M141" i="14" s="1"/>
  <c r="I142" i="14"/>
  <c r="K142" i="14" s="1"/>
  <c r="M142" i="14" s="1"/>
  <c r="I143" i="14"/>
  <c r="K143" i="14" s="1"/>
  <c r="M143" i="14" s="1"/>
  <c r="I144" i="14"/>
  <c r="K144" i="14" s="1"/>
  <c r="M144" i="14" s="1"/>
  <c r="I145" i="14"/>
  <c r="K145" i="14" s="1"/>
  <c r="M145" i="14" s="1"/>
  <c r="I146" i="14"/>
  <c r="K146" i="14" s="1"/>
  <c r="M146" i="14" s="1"/>
  <c r="I147" i="14"/>
  <c r="K147" i="14" s="1"/>
  <c r="M147" i="14" s="1"/>
  <c r="I148" i="14"/>
  <c r="K148" i="14" s="1"/>
  <c r="M148" i="14" s="1"/>
  <c r="I149" i="14"/>
  <c r="K149" i="14" s="1"/>
  <c r="M149" i="14" s="1"/>
  <c r="I150" i="14"/>
  <c r="K150" i="14" s="1"/>
  <c r="M150" i="14" s="1"/>
  <c r="I151" i="14"/>
  <c r="K151" i="14" s="1"/>
  <c r="M151" i="14" s="1"/>
  <c r="I152" i="14"/>
  <c r="K152" i="14" s="1"/>
  <c r="M152" i="14" s="1"/>
  <c r="I153" i="14"/>
  <c r="K153" i="14" s="1"/>
  <c r="M153" i="14" s="1"/>
  <c r="I154" i="14"/>
  <c r="K154" i="14" s="1"/>
  <c r="M154" i="14" s="1"/>
  <c r="I155" i="14"/>
  <c r="K155" i="14" s="1"/>
  <c r="M155" i="14" s="1"/>
  <c r="I156" i="14"/>
  <c r="K156" i="14" s="1"/>
  <c r="M156" i="14" s="1"/>
  <c r="I157" i="14"/>
  <c r="K157" i="14" s="1"/>
  <c r="M157" i="14" s="1"/>
  <c r="I158" i="14"/>
  <c r="K158" i="14" s="1"/>
  <c r="M158" i="14" s="1"/>
  <c r="I159" i="14"/>
  <c r="K159" i="14" s="1"/>
  <c r="M159" i="14" s="1"/>
  <c r="I160" i="14"/>
  <c r="K160" i="14" s="1"/>
  <c r="M160" i="14" s="1"/>
  <c r="I161" i="14"/>
  <c r="K161" i="14" s="1"/>
  <c r="M161" i="14" s="1"/>
  <c r="I162" i="14"/>
  <c r="K162" i="14" s="1"/>
  <c r="M162" i="14" s="1"/>
  <c r="I163" i="14"/>
  <c r="K163" i="14" s="1"/>
  <c r="M163" i="14" s="1"/>
  <c r="I164" i="14"/>
  <c r="K164" i="14" s="1"/>
  <c r="M164" i="14" s="1"/>
  <c r="I165" i="14"/>
  <c r="K165" i="14" s="1"/>
  <c r="M165" i="14" s="1"/>
  <c r="I166" i="14"/>
  <c r="K166" i="14" s="1"/>
  <c r="M166" i="14" s="1"/>
  <c r="I167" i="14"/>
  <c r="K167" i="14" s="1"/>
  <c r="M167" i="14" s="1"/>
  <c r="I168" i="14"/>
  <c r="K168" i="14" s="1"/>
  <c r="M168" i="14" s="1"/>
  <c r="I169" i="14"/>
  <c r="K169" i="14" s="1"/>
  <c r="M169" i="14" s="1"/>
  <c r="I170" i="14"/>
  <c r="K170" i="14" s="1"/>
  <c r="M170" i="14" s="1"/>
  <c r="I171" i="14"/>
  <c r="K171" i="14" s="1"/>
  <c r="M171" i="14" s="1"/>
  <c r="I172" i="14"/>
  <c r="K172" i="14" s="1"/>
  <c r="M172" i="14" s="1"/>
  <c r="I173" i="14"/>
  <c r="K173" i="14" s="1"/>
  <c r="M173" i="14" s="1"/>
  <c r="I174" i="14"/>
  <c r="K174" i="14" s="1"/>
  <c r="M174" i="14" s="1"/>
  <c r="I175" i="14"/>
  <c r="K175" i="14" s="1"/>
  <c r="M175" i="14" s="1"/>
  <c r="I176" i="14"/>
  <c r="K176" i="14" s="1"/>
  <c r="M176" i="14" s="1"/>
  <c r="I177" i="14"/>
  <c r="K177" i="14" s="1"/>
  <c r="M177" i="14" s="1"/>
  <c r="I178" i="14"/>
  <c r="K178" i="14" s="1"/>
  <c r="M178" i="14" s="1"/>
  <c r="I179" i="14"/>
  <c r="K179" i="14" s="1"/>
  <c r="M179" i="14" s="1"/>
  <c r="I180" i="14"/>
  <c r="K180" i="14" s="1"/>
  <c r="M180" i="14" s="1"/>
  <c r="I181" i="14"/>
  <c r="K181" i="14" s="1"/>
  <c r="M181" i="14" s="1"/>
  <c r="I182" i="14"/>
  <c r="K182" i="14" s="1"/>
  <c r="M182" i="14" s="1"/>
  <c r="I183" i="14"/>
  <c r="K183" i="14" s="1"/>
  <c r="M183" i="14" s="1"/>
  <c r="I184" i="14"/>
  <c r="K184" i="14" s="1"/>
  <c r="M184" i="14" s="1"/>
  <c r="I185" i="14"/>
  <c r="K185" i="14" s="1"/>
  <c r="M185" i="14" s="1"/>
  <c r="I186" i="14"/>
  <c r="K186" i="14" s="1"/>
  <c r="M186" i="14" s="1"/>
  <c r="I187" i="14"/>
  <c r="K187" i="14" s="1"/>
  <c r="M187" i="14" s="1"/>
  <c r="I188" i="14"/>
  <c r="K188" i="14" s="1"/>
  <c r="M188" i="14" s="1"/>
  <c r="I189" i="14"/>
  <c r="K189" i="14" s="1"/>
  <c r="M189" i="14" s="1"/>
  <c r="I190" i="14"/>
  <c r="K190" i="14" s="1"/>
  <c r="M190" i="14" s="1"/>
  <c r="I191" i="14"/>
  <c r="K191" i="14" s="1"/>
  <c r="M191" i="14" s="1"/>
  <c r="I192" i="14"/>
  <c r="K192" i="14" s="1"/>
  <c r="M192" i="14" s="1"/>
  <c r="I193" i="14"/>
  <c r="K193" i="14" s="1"/>
  <c r="M193" i="14" s="1"/>
  <c r="I194" i="14"/>
  <c r="K194" i="14" s="1"/>
  <c r="M194" i="14" s="1"/>
  <c r="I195" i="14"/>
  <c r="K195" i="14" s="1"/>
  <c r="M195" i="14" s="1"/>
  <c r="I196" i="14"/>
  <c r="K196" i="14" s="1"/>
  <c r="M196" i="14" s="1"/>
  <c r="I197" i="14"/>
  <c r="K197" i="14" s="1"/>
  <c r="M197" i="14" s="1"/>
  <c r="I198" i="14"/>
  <c r="K198" i="14" s="1"/>
  <c r="M198" i="14" s="1"/>
  <c r="I199" i="14"/>
  <c r="K199" i="14" s="1"/>
  <c r="M199" i="14" s="1"/>
  <c r="I200" i="14"/>
  <c r="K200" i="14" s="1"/>
  <c r="M200" i="14" s="1"/>
  <c r="I201" i="14"/>
  <c r="K201" i="14" s="1"/>
  <c r="M201" i="14" s="1"/>
  <c r="I202" i="14"/>
  <c r="K202" i="14" s="1"/>
  <c r="M202" i="14" s="1"/>
  <c r="I203" i="14"/>
  <c r="K203" i="14" s="1"/>
  <c r="M203" i="14" s="1"/>
  <c r="I204" i="14"/>
  <c r="K204" i="14" s="1"/>
  <c r="M204" i="14" s="1"/>
  <c r="I205" i="14"/>
  <c r="K205" i="14" s="1"/>
  <c r="M205" i="14" s="1"/>
  <c r="I206" i="14"/>
  <c r="K206" i="14" s="1"/>
  <c r="M206" i="14" s="1"/>
  <c r="I207" i="14"/>
  <c r="K207" i="14" s="1"/>
  <c r="M207" i="14" s="1"/>
  <c r="I208" i="14"/>
  <c r="K208" i="14" s="1"/>
  <c r="M208" i="14" s="1"/>
  <c r="I209" i="14"/>
  <c r="K209" i="14" s="1"/>
  <c r="M209" i="14" s="1"/>
  <c r="I210" i="14"/>
  <c r="K210" i="14" s="1"/>
  <c r="M210" i="14" s="1"/>
  <c r="I211" i="14"/>
  <c r="K211" i="14" s="1"/>
  <c r="M211" i="14" s="1"/>
  <c r="I212" i="14"/>
  <c r="K212" i="14" s="1"/>
  <c r="M212" i="14" s="1"/>
  <c r="I213" i="14"/>
  <c r="K213" i="14" s="1"/>
  <c r="M213" i="14" s="1"/>
  <c r="I214" i="14"/>
  <c r="K214" i="14" s="1"/>
  <c r="M214" i="14" s="1"/>
  <c r="I215" i="14"/>
  <c r="K215" i="14" s="1"/>
  <c r="M215" i="14" s="1"/>
  <c r="I216" i="14"/>
  <c r="K216" i="14" s="1"/>
  <c r="M216" i="14" s="1"/>
  <c r="I217" i="14"/>
  <c r="K217" i="14" s="1"/>
  <c r="M217" i="14" s="1"/>
  <c r="I218" i="14"/>
  <c r="K218" i="14" s="1"/>
  <c r="M218" i="14" s="1"/>
  <c r="I219" i="14"/>
  <c r="K219" i="14" s="1"/>
  <c r="M219" i="14" s="1"/>
  <c r="I220" i="14"/>
  <c r="K220" i="14" s="1"/>
  <c r="M220" i="14" s="1"/>
  <c r="I221" i="14"/>
  <c r="K221" i="14" s="1"/>
  <c r="M221" i="14" s="1"/>
  <c r="I222" i="14"/>
  <c r="K222" i="14" s="1"/>
  <c r="M222" i="14" s="1"/>
  <c r="I223" i="14"/>
  <c r="K223" i="14" s="1"/>
  <c r="M223" i="14" s="1"/>
  <c r="I224" i="14"/>
  <c r="K224" i="14" s="1"/>
  <c r="M224" i="14" s="1"/>
  <c r="I225" i="14"/>
  <c r="K225" i="14" s="1"/>
  <c r="M225" i="14" s="1"/>
  <c r="I226" i="14"/>
  <c r="K226" i="14" s="1"/>
  <c r="M226" i="14" s="1"/>
  <c r="I227" i="14"/>
  <c r="K227" i="14" s="1"/>
  <c r="M227" i="14" s="1"/>
  <c r="I228" i="14"/>
  <c r="K228" i="14" s="1"/>
  <c r="M228" i="14" s="1"/>
  <c r="I229" i="14"/>
  <c r="K229" i="14" s="1"/>
  <c r="M229" i="14" s="1"/>
  <c r="I230" i="14"/>
  <c r="K230" i="14" s="1"/>
  <c r="M230" i="14" s="1"/>
  <c r="I231" i="14"/>
  <c r="K231" i="14" s="1"/>
  <c r="M231" i="14" s="1"/>
  <c r="I232" i="14"/>
  <c r="K232" i="14" s="1"/>
  <c r="M232" i="14" s="1"/>
  <c r="I233" i="14"/>
  <c r="K233" i="14" s="1"/>
  <c r="M233" i="14" s="1"/>
  <c r="I234" i="14"/>
  <c r="K234" i="14" s="1"/>
  <c r="M234" i="14" s="1"/>
  <c r="I235" i="14"/>
  <c r="K235" i="14" s="1"/>
  <c r="M235" i="14" s="1"/>
  <c r="I236" i="14"/>
  <c r="K236" i="14" s="1"/>
  <c r="M236" i="14" s="1"/>
  <c r="I237" i="14"/>
  <c r="K237" i="14" s="1"/>
  <c r="M237" i="14" s="1"/>
  <c r="I238" i="14"/>
  <c r="K238" i="14" s="1"/>
  <c r="M238" i="14" s="1"/>
  <c r="I239" i="14"/>
  <c r="K239" i="14" s="1"/>
  <c r="M239" i="14" s="1"/>
  <c r="I240" i="14"/>
  <c r="K240" i="14" s="1"/>
  <c r="M240" i="14" s="1"/>
  <c r="I241" i="14"/>
  <c r="K241" i="14" s="1"/>
  <c r="M241" i="14" s="1"/>
  <c r="I242" i="14"/>
  <c r="K242" i="14" s="1"/>
  <c r="M242" i="14" s="1"/>
  <c r="I243" i="14"/>
  <c r="K243" i="14" s="1"/>
  <c r="M243" i="14" s="1"/>
  <c r="I244" i="14"/>
  <c r="K244" i="14" s="1"/>
  <c r="M244" i="14" s="1"/>
  <c r="I245" i="14"/>
  <c r="K245" i="14" s="1"/>
  <c r="M245" i="14" s="1"/>
  <c r="I246" i="14"/>
  <c r="K246" i="14" s="1"/>
  <c r="M246" i="14" s="1"/>
  <c r="I247" i="14"/>
  <c r="K247" i="14" s="1"/>
  <c r="M247" i="14" s="1"/>
  <c r="I248" i="14"/>
  <c r="K248" i="14" s="1"/>
  <c r="M248" i="14" s="1"/>
  <c r="I249" i="14"/>
  <c r="K249" i="14" s="1"/>
  <c r="M249" i="14" s="1"/>
  <c r="I250" i="14"/>
  <c r="K250" i="14" s="1"/>
  <c r="M250" i="14" s="1"/>
  <c r="I251" i="14"/>
  <c r="K251" i="14" s="1"/>
  <c r="M251" i="14" s="1"/>
  <c r="I252" i="14"/>
  <c r="K252" i="14" s="1"/>
  <c r="M252" i="14" s="1"/>
  <c r="I253" i="14"/>
  <c r="K253" i="14" s="1"/>
  <c r="M253" i="14" s="1"/>
  <c r="I254" i="14"/>
  <c r="K254" i="14" s="1"/>
  <c r="M254" i="14" s="1"/>
  <c r="I255" i="14"/>
  <c r="K255" i="14" s="1"/>
  <c r="M255" i="14" s="1"/>
  <c r="I256" i="14"/>
  <c r="K256" i="14" s="1"/>
  <c r="M256" i="14" s="1"/>
  <c r="I257" i="14"/>
  <c r="K257" i="14" s="1"/>
  <c r="M257" i="14" s="1"/>
  <c r="I258" i="14"/>
  <c r="K258" i="14" s="1"/>
  <c r="M258" i="14" s="1"/>
  <c r="I259" i="14"/>
  <c r="K259" i="14" s="1"/>
  <c r="M259" i="14" s="1"/>
  <c r="I260" i="14"/>
  <c r="K260" i="14" s="1"/>
  <c r="M260" i="14" s="1"/>
  <c r="I261" i="14"/>
  <c r="K261" i="14" s="1"/>
  <c r="M261" i="14" s="1"/>
  <c r="I262" i="14"/>
  <c r="K262" i="14" s="1"/>
  <c r="M262" i="14" s="1"/>
  <c r="I263" i="14"/>
  <c r="K263" i="14" s="1"/>
  <c r="M263" i="14" s="1"/>
  <c r="I264" i="14"/>
  <c r="K264" i="14" s="1"/>
  <c r="M264" i="14" s="1"/>
  <c r="I265" i="14"/>
  <c r="K265" i="14" s="1"/>
  <c r="M265" i="14" s="1"/>
  <c r="I266" i="14"/>
  <c r="K266" i="14" s="1"/>
  <c r="M266" i="14" s="1"/>
  <c r="I267" i="14"/>
  <c r="K267" i="14" s="1"/>
  <c r="M267" i="14" s="1"/>
  <c r="I268" i="14"/>
  <c r="K268" i="14" s="1"/>
  <c r="M268" i="14" s="1"/>
  <c r="I269" i="14"/>
  <c r="K269" i="14" s="1"/>
  <c r="M269" i="14" s="1"/>
  <c r="I270" i="14"/>
  <c r="K270" i="14" s="1"/>
  <c r="M270" i="14" s="1"/>
  <c r="I271" i="14"/>
  <c r="K271" i="14" s="1"/>
  <c r="M271" i="14" s="1"/>
  <c r="I272" i="14"/>
  <c r="K272" i="14" s="1"/>
  <c r="M272" i="14" s="1"/>
  <c r="I273" i="14"/>
  <c r="K273" i="14" s="1"/>
  <c r="M273" i="14" s="1"/>
  <c r="I274" i="14"/>
  <c r="K274" i="14" s="1"/>
  <c r="M274" i="14" s="1"/>
  <c r="I275" i="14"/>
  <c r="K275" i="14" s="1"/>
  <c r="M275" i="14" s="1"/>
  <c r="I276" i="14"/>
  <c r="K276" i="14" s="1"/>
  <c r="M276" i="14" s="1"/>
  <c r="I277" i="14"/>
  <c r="K277" i="14" s="1"/>
  <c r="M277" i="14" s="1"/>
  <c r="I278" i="14"/>
  <c r="K278" i="14" s="1"/>
  <c r="M278" i="14" s="1"/>
  <c r="I279" i="14"/>
  <c r="K279" i="14" s="1"/>
  <c r="M279" i="14" s="1"/>
  <c r="I280" i="14"/>
  <c r="K280" i="14" s="1"/>
  <c r="M280" i="14" s="1"/>
  <c r="I281" i="14"/>
  <c r="K281" i="14" s="1"/>
  <c r="M281" i="14" s="1"/>
  <c r="I282" i="14"/>
  <c r="K282" i="14" s="1"/>
  <c r="M282" i="14" s="1"/>
  <c r="I283" i="14"/>
  <c r="K283" i="14" s="1"/>
  <c r="M283" i="14" s="1"/>
  <c r="I284" i="14"/>
  <c r="K284" i="14" s="1"/>
  <c r="M284" i="14" s="1"/>
  <c r="I285" i="14"/>
  <c r="K285" i="14" s="1"/>
  <c r="M285" i="14" s="1"/>
  <c r="I286" i="14"/>
  <c r="K286" i="14" s="1"/>
  <c r="M286" i="14" s="1"/>
  <c r="I287" i="14"/>
  <c r="K287" i="14" s="1"/>
  <c r="M287" i="14" s="1"/>
  <c r="I288" i="14"/>
  <c r="K288" i="14" s="1"/>
  <c r="M288" i="14" s="1"/>
  <c r="I289" i="14"/>
  <c r="K289" i="14" s="1"/>
  <c r="M289" i="14" s="1"/>
  <c r="I290" i="14"/>
  <c r="K290" i="14" s="1"/>
  <c r="M290" i="14" s="1"/>
  <c r="I291" i="14"/>
  <c r="K291" i="14" s="1"/>
  <c r="M291" i="14" s="1"/>
  <c r="I292" i="14"/>
  <c r="K292" i="14" s="1"/>
  <c r="M292" i="14" s="1"/>
  <c r="I293" i="14"/>
  <c r="K293" i="14" s="1"/>
  <c r="M293" i="14" s="1"/>
  <c r="I294" i="14"/>
  <c r="K294" i="14" s="1"/>
  <c r="M294" i="14" s="1"/>
  <c r="I295" i="14"/>
  <c r="K295" i="14" s="1"/>
  <c r="M295" i="14" s="1"/>
  <c r="I296" i="14"/>
  <c r="K296" i="14" s="1"/>
  <c r="M296" i="14" s="1"/>
  <c r="I297" i="14"/>
  <c r="K297" i="14" s="1"/>
  <c r="M297" i="14" s="1"/>
  <c r="I298" i="14"/>
  <c r="K298" i="14" s="1"/>
  <c r="M298" i="14" s="1"/>
  <c r="I299" i="14"/>
  <c r="K299" i="14" s="1"/>
  <c r="M299" i="14" s="1"/>
  <c r="I300" i="14"/>
  <c r="K300" i="14" s="1"/>
  <c r="M300" i="14" s="1"/>
  <c r="I301" i="14"/>
  <c r="K301" i="14" s="1"/>
  <c r="M301" i="14" s="1"/>
  <c r="I302" i="14"/>
  <c r="K302" i="14" s="1"/>
  <c r="M302" i="14" s="1"/>
  <c r="I303" i="14"/>
  <c r="K303" i="14" s="1"/>
  <c r="M303" i="14" s="1"/>
  <c r="I304" i="14"/>
  <c r="K304" i="14" s="1"/>
  <c r="M304" i="14" s="1"/>
  <c r="I305" i="14"/>
  <c r="K305" i="14" s="1"/>
  <c r="M305" i="14" s="1"/>
  <c r="I306" i="14"/>
  <c r="K306" i="14" s="1"/>
  <c r="M306" i="14" s="1"/>
  <c r="I307" i="14"/>
  <c r="K307" i="14" s="1"/>
  <c r="M307" i="14" s="1"/>
  <c r="I308" i="14"/>
  <c r="K308" i="14" s="1"/>
  <c r="M308" i="14" s="1"/>
  <c r="I309" i="14"/>
  <c r="K309" i="14" s="1"/>
  <c r="M309" i="14" s="1"/>
  <c r="I310" i="14"/>
  <c r="K310" i="14" s="1"/>
  <c r="M310" i="14" s="1"/>
  <c r="I311" i="14"/>
  <c r="K311" i="14" s="1"/>
  <c r="M311" i="14" s="1"/>
  <c r="I312" i="14"/>
  <c r="K312" i="14" s="1"/>
  <c r="M312" i="14" s="1"/>
  <c r="I313" i="14"/>
  <c r="K313" i="14" s="1"/>
  <c r="M313" i="14" s="1"/>
  <c r="I314" i="14"/>
  <c r="K314" i="14" s="1"/>
  <c r="M314" i="14" s="1"/>
  <c r="I315" i="14"/>
  <c r="K315" i="14" s="1"/>
  <c r="M315" i="14" s="1"/>
  <c r="I316" i="14"/>
  <c r="K316" i="14" s="1"/>
  <c r="M316" i="14" s="1"/>
  <c r="I317" i="14"/>
  <c r="K317" i="14" s="1"/>
  <c r="M317" i="14" s="1"/>
  <c r="I318" i="14"/>
  <c r="K318" i="14" s="1"/>
  <c r="M318" i="14" s="1"/>
  <c r="I319" i="14"/>
  <c r="K319" i="14" s="1"/>
  <c r="M319" i="14" s="1"/>
  <c r="I320" i="14"/>
  <c r="K320" i="14" s="1"/>
  <c r="M320" i="14" s="1"/>
  <c r="I321" i="14"/>
  <c r="K321" i="14" s="1"/>
  <c r="M321" i="14" s="1"/>
  <c r="I322" i="14"/>
  <c r="K322" i="14" s="1"/>
  <c r="M322" i="14" s="1"/>
  <c r="I323" i="14"/>
  <c r="K323" i="14" s="1"/>
  <c r="M323" i="14" s="1"/>
  <c r="I324" i="14"/>
  <c r="K324" i="14" s="1"/>
  <c r="M324" i="14" s="1"/>
  <c r="I325" i="14"/>
  <c r="K325" i="14" s="1"/>
  <c r="M325" i="14" s="1"/>
  <c r="I326" i="14"/>
  <c r="K326" i="14" s="1"/>
  <c r="M326" i="14" s="1"/>
  <c r="I327" i="14"/>
  <c r="K327" i="14" s="1"/>
  <c r="M327" i="14" s="1"/>
  <c r="I328" i="14"/>
  <c r="K328" i="14" s="1"/>
  <c r="M328" i="14" s="1"/>
  <c r="I329" i="14"/>
  <c r="K329" i="14" s="1"/>
  <c r="M329" i="14" s="1"/>
  <c r="I330" i="14"/>
  <c r="K330" i="14" s="1"/>
  <c r="M330" i="14" s="1"/>
  <c r="I331" i="14"/>
  <c r="K331" i="14" s="1"/>
  <c r="M331" i="14" s="1"/>
  <c r="I332" i="14"/>
  <c r="K332" i="14" s="1"/>
  <c r="M332" i="14" s="1"/>
  <c r="I333" i="14"/>
  <c r="K333" i="14" s="1"/>
  <c r="M333" i="14" s="1"/>
  <c r="I334" i="14"/>
  <c r="K334" i="14" s="1"/>
  <c r="M334" i="14" s="1"/>
  <c r="I335" i="14"/>
  <c r="K335" i="14" s="1"/>
  <c r="M335" i="14" s="1"/>
  <c r="I336" i="14"/>
  <c r="K336" i="14" s="1"/>
  <c r="M336" i="14" s="1"/>
  <c r="I337" i="14"/>
  <c r="K337" i="14" s="1"/>
  <c r="M337" i="14" s="1"/>
  <c r="I338" i="14"/>
  <c r="K338" i="14" s="1"/>
  <c r="M338" i="14" s="1"/>
  <c r="I339" i="14"/>
  <c r="K339" i="14" s="1"/>
  <c r="M339" i="14" s="1"/>
  <c r="I340" i="14"/>
  <c r="K340" i="14" s="1"/>
  <c r="M340" i="14" s="1"/>
  <c r="I341" i="14"/>
  <c r="K341" i="14" s="1"/>
  <c r="M341" i="14" s="1"/>
  <c r="I342" i="14"/>
  <c r="K342" i="14" s="1"/>
  <c r="M342" i="14" s="1"/>
  <c r="I343" i="14"/>
  <c r="K343" i="14" s="1"/>
  <c r="M343" i="14" s="1"/>
  <c r="I344" i="14"/>
  <c r="K344" i="14" s="1"/>
  <c r="M344" i="14" s="1"/>
  <c r="I345" i="14"/>
  <c r="K345" i="14" s="1"/>
  <c r="M345" i="14" s="1"/>
  <c r="I346" i="14"/>
  <c r="K346" i="14" s="1"/>
  <c r="M346" i="14" s="1"/>
  <c r="I347" i="14"/>
  <c r="K347" i="14" s="1"/>
  <c r="M347" i="14" s="1"/>
  <c r="I348" i="14"/>
  <c r="K348" i="14" s="1"/>
  <c r="M348" i="14" s="1"/>
  <c r="I349" i="14"/>
  <c r="K349" i="14" s="1"/>
  <c r="M349" i="14" s="1"/>
  <c r="I350" i="14"/>
  <c r="K350" i="14" s="1"/>
  <c r="M350" i="14" s="1"/>
  <c r="I351" i="14"/>
  <c r="K351" i="14" s="1"/>
  <c r="M351" i="14" s="1"/>
  <c r="I352" i="14"/>
  <c r="K352" i="14" s="1"/>
  <c r="M352" i="14" s="1"/>
  <c r="I353" i="14"/>
  <c r="K353" i="14" s="1"/>
  <c r="M353" i="14" s="1"/>
  <c r="I354" i="14"/>
  <c r="K354" i="14" s="1"/>
  <c r="M354" i="14" s="1"/>
  <c r="I355" i="14"/>
  <c r="K355" i="14" s="1"/>
  <c r="M355" i="14" s="1"/>
  <c r="I356" i="14"/>
  <c r="K356" i="14" s="1"/>
  <c r="M356" i="14" s="1"/>
  <c r="I357" i="14"/>
  <c r="K357" i="14" s="1"/>
  <c r="M357" i="14" s="1"/>
  <c r="I358" i="14"/>
  <c r="K358" i="14" s="1"/>
  <c r="M358" i="14" s="1"/>
  <c r="I359" i="14"/>
  <c r="K359" i="14" s="1"/>
  <c r="M359" i="14" s="1"/>
  <c r="I360" i="14"/>
  <c r="K360" i="14" s="1"/>
  <c r="M360" i="14" s="1"/>
  <c r="I361" i="14"/>
  <c r="K361" i="14" s="1"/>
  <c r="M361" i="14" s="1"/>
  <c r="I362" i="14"/>
  <c r="K362" i="14" s="1"/>
  <c r="M362" i="14" s="1"/>
  <c r="I363" i="14"/>
  <c r="K363" i="14" s="1"/>
  <c r="M363" i="14" s="1"/>
  <c r="I364" i="14"/>
  <c r="K364" i="14" s="1"/>
  <c r="M364" i="14" s="1"/>
  <c r="I365" i="14"/>
  <c r="K365" i="14" s="1"/>
  <c r="M365" i="14" s="1"/>
  <c r="I366" i="14"/>
  <c r="K366" i="14" s="1"/>
  <c r="M366" i="14" s="1"/>
  <c r="I367" i="14"/>
  <c r="K367" i="14" s="1"/>
  <c r="M367" i="14" s="1"/>
  <c r="I368" i="14"/>
  <c r="K368" i="14" s="1"/>
  <c r="M368" i="14" s="1"/>
  <c r="I369" i="14"/>
  <c r="K369" i="14" s="1"/>
  <c r="M369" i="14" s="1"/>
  <c r="I370" i="14"/>
  <c r="K370" i="14" s="1"/>
  <c r="M370" i="14" s="1"/>
  <c r="I371" i="14"/>
  <c r="K371" i="14" s="1"/>
  <c r="M371" i="14" s="1"/>
  <c r="I372" i="14"/>
  <c r="K372" i="14" s="1"/>
  <c r="M372" i="14" s="1"/>
  <c r="I373" i="14"/>
  <c r="K373" i="14" s="1"/>
  <c r="M373" i="14" s="1"/>
  <c r="I374" i="14"/>
  <c r="K374" i="14" s="1"/>
  <c r="M374" i="14" s="1"/>
  <c r="I375" i="14"/>
  <c r="K375" i="14" s="1"/>
  <c r="M375" i="14" s="1"/>
  <c r="I376" i="14"/>
  <c r="K376" i="14" s="1"/>
  <c r="M376" i="14" s="1"/>
  <c r="I377" i="14"/>
  <c r="K377" i="14" s="1"/>
  <c r="M377" i="14" s="1"/>
  <c r="I378" i="14"/>
  <c r="K378" i="14" s="1"/>
  <c r="M378" i="14" s="1"/>
  <c r="I379" i="14"/>
  <c r="K379" i="14" s="1"/>
  <c r="M379" i="14" s="1"/>
  <c r="I380" i="14"/>
  <c r="K380" i="14" s="1"/>
  <c r="M380" i="14" s="1"/>
  <c r="I381" i="14"/>
  <c r="K381" i="14" s="1"/>
  <c r="M381" i="14" s="1"/>
  <c r="I382" i="14"/>
  <c r="K382" i="14" s="1"/>
  <c r="M382" i="14" s="1"/>
  <c r="I383" i="14"/>
  <c r="K383" i="14" s="1"/>
  <c r="M383" i="14" s="1"/>
  <c r="I384" i="14"/>
  <c r="K384" i="14" s="1"/>
  <c r="M384" i="14" s="1"/>
  <c r="I385" i="14"/>
  <c r="K385" i="14" s="1"/>
  <c r="M385" i="14" s="1"/>
  <c r="I386" i="14"/>
  <c r="K386" i="14" s="1"/>
  <c r="M386" i="14" s="1"/>
  <c r="I387" i="14"/>
  <c r="K387" i="14" s="1"/>
  <c r="M387" i="14" s="1"/>
  <c r="I388" i="14"/>
  <c r="K388" i="14" s="1"/>
  <c r="M388" i="14" s="1"/>
  <c r="I389" i="14"/>
  <c r="K389" i="14" s="1"/>
  <c r="M389" i="14" s="1"/>
  <c r="I390" i="14"/>
  <c r="K390" i="14" s="1"/>
  <c r="M390" i="14" s="1"/>
  <c r="I391" i="14"/>
  <c r="K391" i="14" s="1"/>
  <c r="M391" i="14" s="1"/>
  <c r="I392" i="14"/>
  <c r="K392" i="14" s="1"/>
  <c r="M392" i="14" s="1"/>
  <c r="I393" i="14"/>
  <c r="K393" i="14" s="1"/>
  <c r="M393" i="14" s="1"/>
  <c r="I394" i="14"/>
  <c r="K394" i="14" s="1"/>
  <c r="M394" i="14" s="1"/>
  <c r="I395" i="14"/>
  <c r="K395" i="14" s="1"/>
  <c r="M395" i="14" s="1"/>
  <c r="I396" i="14"/>
  <c r="K396" i="14" s="1"/>
  <c r="M396" i="14" s="1"/>
  <c r="I397" i="14"/>
  <c r="K397" i="14" s="1"/>
  <c r="M397" i="14" s="1"/>
  <c r="I398" i="14"/>
  <c r="K398" i="14" s="1"/>
  <c r="M398" i="14" s="1"/>
  <c r="I399" i="14"/>
  <c r="K399" i="14" s="1"/>
  <c r="M399" i="14" s="1"/>
  <c r="I400" i="14"/>
  <c r="K400" i="14" s="1"/>
  <c r="M400" i="14" s="1"/>
  <c r="I401" i="14"/>
  <c r="K401" i="14" s="1"/>
  <c r="M401" i="14" s="1"/>
  <c r="I402" i="14"/>
  <c r="K402" i="14" s="1"/>
  <c r="M402" i="14" s="1"/>
  <c r="I403" i="14"/>
  <c r="K403" i="14" s="1"/>
  <c r="M403" i="14" s="1"/>
  <c r="I404" i="14"/>
  <c r="K404" i="14" s="1"/>
  <c r="M404" i="14" s="1"/>
  <c r="I405" i="14"/>
  <c r="K405" i="14" s="1"/>
  <c r="M405" i="14" s="1"/>
  <c r="I406" i="14"/>
  <c r="K406" i="14" s="1"/>
  <c r="M406" i="14" s="1"/>
  <c r="I407" i="14"/>
  <c r="K407" i="14" s="1"/>
  <c r="M407" i="14" s="1"/>
  <c r="I408" i="14"/>
  <c r="K408" i="14" s="1"/>
  <c r="M408" i="14" s="1"/>
  <c r="I409" i="14"/>
  <c r="K409" i="14" s="1"/>
  <c r="M409" i="14" s="1"/>
  <c r="I410" i="14"/>
  <c r="K410" i="14" s="1"/>
  <c r="M410" i="14" s="1"/>
  <c r="I411" i="14"/>
  <c r="K411" i="14" s="1"/>
  <c r="M411" i="14" s="1"/>
  <c r="I412" i="14"/>
  <c r="K412" i="14" s="1"/>
  <c r="M412" i="14" s="1"/>
  <c r="I413" i="14"/>
  <c r="K413" i="14" s="1"/>
  <c r="M413" i="14" s="1"/>
  <c r="I414" i="14"/>
  <c r="K414" i="14" s="1"/>
  <c r="M414" i="14" s="1"/>
  <c r="I415" i="14"/>
  <c r="K415" i="14" s="1"/>
  <c r="M415" i="14" s="1"/>
  <c r="I416" i="14"/>
  <c r="K416" i="14" s="1"/>
  <c r="M416" i="14" s="1"/>
  <c r="I417" i="14"/>
  <c r="K417" i="14" s="1"/>
  <c r="M417" i="14" s="1"/>
  <c r="I418" i="14"/>
  <c r="K418" i="14" s="1"/>
  <c r="M418" i="14" s="1"/>
  <c r="I419" i="14"/>
  <c r="K419" i="14" s="1"/>
  <c r="M419" i="14" s="1"/>
  <c r="I420" i="14"/>
  <c r="K420" i="14" s="1"/>
  <c r="M420" i="14" s="1"/>
  <c r="I421" i="14"/>
  <c r="K421" i="14" s="1"/>
  <c r="M421" i="14" s="1"/>
  <c r="I422" i="14"/>
  <c r="K422" i="14" s="1"/>
  <c r="M422" i="14" s="1"/>
  <c r="I423" i="14"/>
  <c r="K423" i="14" s="1"/>
  <c r="M423" i="14" s="1"/>
  <c r="I424" i="14"/>
  <c r="K424" i="14" s="1"/>
  <c r="M424" i="14" s="1"/>
  <c r="I425" i="14"/>
  <c r="K425" i="14" s="1"/>
  <c r="M425" i="14" s="1"/>
  <c r="I426" i="14"/>
  <c r="K426" i="14" s="1"/>
  <c r="M426" i="14" s="1"/>
  <c r="I427" i="14"/>
  <c r="K427" i="14" s="1"/>
  <c r="M427" i="14" s="1"/>
  <c r="I428" i="14"/>
  <c r="K428" i="14" s="1"/>
  <c r="M428" i="14" s="1"/>
  <c r="I429" i="14"/>
  <c r="K429" i="14" s="1"/>
  <c r="M429" i="14" s="1"/>
  <c r="I430" i="14"/>
  <c r="K430" i="14" s="1"/>
  <c r="M430" i="14" s="1"/>
  <c r="I431" i="14"/>
  <c r="K431" i="14" s="1"/>
  <c r="M431" i="14" s="1"/>
  <c r="I432" i="14"/>
  <c r="K432" i="14" s="1"/>
  <c r="M432" i="14" s="1"/>
  <c r="I433" i="14"/>
  <c r="K433" i="14" s="1"/>
  <c r="M433" i="14" s="1"/>
  <c r="I434" i="14"/>
  <c r="K434" i="14" s="1"/>
  <c r="M434" i="14" s="1"/>
  <c r="I435" i="14"/>
  <c r="K435" i="14" s="1"/>
  <c r="M435" i="14" s="1"/>
  <c r="I436" i="14"/>
  <c r="K436" i="14" s="1"/>
  <c r="M436" i="14" s="1"/>
  <c r="I437" i="14"/>
  <c r="K437" i="14" s="1"/>
  <c r="M437" i="14" s="1"/>
  <c r="I438" i="14"/>
  <c r="K438" i="14" s="1"/>
  <c r="M438" i="14" s="1"/>
  <c r="I439" i="14"/>
  <c r="K439" i="14" s="1"/>
  <c r="M439" i="14" s="1"/>
  <c r="I440" i="14"/>
  <c r="K440" i="14" s="1"/>
  <c r="M440" i="14" s="1"/>
  <c r="I441" i="14"/>
  <c r="K441" i="14" s="1"/>
  <c r="M441" i="14" s="1"/>
  <c r="I442" i="14"/>
  <c r="K442" i="14" s="1"/>
  <c r="M442" i="14" s="1"/>
  <c r="I443" i="14"/>
  <c r="K443" i="14" s="1"/>
  <c r="M443" i="14" s="1"/>
  <c r="I444" i="14"/>
  <c r="K444" i="14" s="1"/>
  <c r="M444" i="14" s="1"/>
  <c r="I445" i="14"/>
  <c r="K445" i="14" s="1"/>
  <c r="M445" i="14" s="1"/>
  <c r="I446" i="14"/>
  <c r="K446" i="14" s="1"/>
  <c r="M446" i="14" s="1"/>
  <c r="I447" i="14"/>
  <c r="K447" i="14" s="1"/>
  <c r="M447" i="14" s="1"/>
  <c r="I448" i="14"/>
  <c r="K448" i="14" s="1"/>
  <c r="M448" i="14" s="1"/>
  <c r="I449" i="14"/>
  <c r="K449" i="14" s="1"/>
  <c r="M449" i="14" s="1"/>
  <c r="I450" i="14"/>
  <c r="K450" i="14" s="1"/>
  <c r="M450" i="14" s="1"/>
  <c r="I451" i="14"/>
  <c r="K451" i="14" s="1"/>
  <c r="M451" i="14" s="1"/>
  <c r="I452" i="14"/>
  <c r="K452" i="14" s="1"/>
  <c r="M452" i="14" s="1"/>
  <c r="I453" i="14"/>
  <c r="K453" i="14" s="1"/>
  <c r="M453" i="14" s="1"/>
  <c r="I454" i="14"/>
  <c r="K454" i="14" s="1"/>
  <c r="M454" i="14" s="1"/>
  <c r="I455" i="14"/>
  <c r="K455" i="14" s="1"/>
  <c r="M455" i="14" s="1"/>
  <c r="I456" i="14"/>
  <c r="K456" i="14" s="1"/>
  <c r="M456" i="14" s="1"/>
  <c r="I457" i="14"/>
  <c r="K457" i="14" s="1"/>
  <c r="M457" i="14" s="1"/>
  <c r="I458" i="14"/>
  <c r="K458" i="14" s="1"/>
  <c r="M458" i="14" s="1"/>
  <c r="I459" i="14"/>
  <c r="K459" i="14" s="1"/>
  <c r="M459" i="14" s="1"/>
  <c r="I460" i="14"/>
  <c r="K460" i="14" s="1"/>
  <c r="M460" i="14" s="1"/>
  <c r="I461" i="14"/>
  <c r="K461" i="14" s="1"/>
  <c r="M461" i="14" s="1"/>
  <c r="I462" i="14"/>
  <c r="K462" i="14" s="1"/>
  <c r="M462" i="14" s="1"/>
  <c r="I463" i="14"/>
  <c r="K463" i="14" s="1"/>
  <c r="M463" i="14" s="1"/>
  <c r="I464" i="14"/>
  <c r="K464" i="14" s="1"/>
  <c r="M464" i="14" s="1"/>
  <c r="I465" i="14"/>
  <c r="K465" i="14" s="1"/>
  <c r="M465" i="14" s="1"/>
  <c r="I466" i="14"/>
  <c r="K466" i="14" s="1"/>
  <c r="M466" i="14" s="1"/>
  <c r="I467" i="14"/>
  <c r="K467" i="14" s="1"/>
  <c r="M467" i="14" s="1"/>
  <c r="I468" i="14"/>
  <c r="K468" i="14" s="1"/>
  <c r="M468" i="14" s="1"/>
  <c r="I469" i="14"/>
  <c r="K469" i="14" s="1"/>
  <c r="M469" i="14" s="1"/>
  <c r="I470" i="14"/>
  <c r="K470" i="14" s="1"/>
  <c r="M470" i="14" s="1"/>
  <c r="I471" i="14"/>
  <c r="K471" i="14" s="1"/>
  <c r="M471" i="14" s="1"/>
  <c r="I472" i="14"/>
  <c r="K472" i="14" s="1"/>
  <c r="M472" i="14" s="1"/>
  <c r="I473" i="14"/>
  <c r="K473" i="14" s="1"/>
  <c r="M473" i="14" s="1"/>
  <c r="I474" i="14"/>
  <c r="K474" i="14" s="1"/>
  <c r="M474" i="14" s="1"/>
  <c r="I475" i="14"/>
  <c r="K475" i="14" s="1"/>
  <c r="M475" i="14" s="1"/>
  <c r="I476" i="14"/>
  <c r="K476" i="14" s="1"/>
  <c r="M476" i="14" s="1"/>
  <c r="I477" i="14"/>
  <c r="K477" i="14" s="1"/>
  <c r="M477" i="14" s="1"/>
  <c r="I478" i="14"/>
  <c r="K478" i="14" s="1"/>
  <c r="M478" i="14" s="1"/>
  <c r="I479" i="14"/>
  <c r="K479" i="14" s="1"/>
  <c r="M479" i="14" s="1"/>
  <c r="I480" i="14"/>
  <c r="K480" i="14" s="1"/>
  <c r="M480" i="14" s="1"/>
  <c r="I481" i="14"/>
  <c r="K481" i="14" s="1"/>
  <c r="M481" i="14" s="1"/>
  <c r="I482" i="14"/>
  <c r="K482" i="14" s="1"/>
  <c r="M482" i="14" s="1"/>
  <c r="I483" i="14"/>
  <c r="K483" i="14" s="1"/>
  <c r="M483" i="14" s="1"/>
  <c r="I484" i="14"/>
  <c r="K484" i="14" s="1"/>
  <c r="M484" i="14" s="1"/>
  <c r="I485" i="14"/>
  <c r="K485" i="14" s="1"/>
  <c r="M485" i="14" s="1"/>
  <c r="I486" i="14"/>
  <c r="K486" i="14" s="1"/>
  <c r="M486" i="14" s="1"/>
  <c r="I487" i="14"/>
  <c r="K487" i="14" s="1"/>
  <c r="M487" i="14" s="1"/>
  <c r="I488" i="14"/>
  <c r="K488" i="14" s="1"/>
  <c r="M488" i="14" s="1"/>
  <c r="I489" i="14"/>
  <c r="K489" i="14" s="1"/>
  <c r="M489" i="14" s="1"/>
  <c r="I490" i="14"/>
  <c r="K490" i="14" s="1"/>
  <c r="M490" i="14" s="1"/>
  <c r="I491" i="14"/>
  <c r="K491" i="14" s="1"/>
  <c r="M491" i="14" s="1"/>
  <c r="I492" i="14"/>
  <c r="K492" i="14" s="1"/>
  <c r="M492" i="14" s="1"/>
  <c r="I493" i="14"/>
  <c r="K493" i="14" s="1"/>
  <c r="M493" i="14" s="1"/>
  <c r="I494" i="14"/>
  <c r="K494" i="14" s="1"/>
  <c r="M494" i="14" s="1"/>
  <c r="I495" i="14"/>
  <c r="K495" i="14" s="1"/>
  <c r="M495" i="14" s="1"/>
  <c r="I496" i="14"/>
  <c r="K496" i="14" s="1"/>
  <c r="M496" i="14" s="1"/>
  <c r="I497" i="14"/>
  <c r="K497" i="14" s="1"/>
  <c r="M497" i="14" s="1"/>
  <c r="I498" i="14"/>
  <c r="K498" i="14" s="1"/>
  <c r="M498" i="14" s="1"/>
  <c r="I499" i="14"/>
  <c r="K499" i="14" s="1"/>
  <c r="M499" i="14" s="1"/>
  <c r="I500" i="14"/>
  <c r="K500" i="14" s="1"/>
  <c r="M500" i="14" s="1"/>
  <c r="I13" i="14"/>
  <c r="K13" i="14" s="1"/>
  <c r="M13" i="14" s="1"/>
  <c r="I12" i="14"/>
  <c r="K12" i="14" s="1"/>
  <c r="M12" i="14" s="1"/>
  <c r="D12" i="14"/>
  <c r="AE46" i="13"/>
  <c r="AG46" i="13"/>
  <c r="K37" i="6"/>
  <c r="AE51" i="13"/>
  <c r="AG51" i="13" s="1"/>
  <c r="K42" i="6" s="1"/>
  <c r="AE50" i="13"/>
  <c r="AG50" i="13"/>
  <c r="K41" i="6" s="1"/>
  <c r="AE43" i="13"/>
  <c r="AG43" i="13"/>
  <c r="K34" i="6" s="1"/>
  <c r="AE15" i="13"/>
  <c r="AG15" i="13"/>
  <c r="K6" i="6"/>
  <c r="AE14" i="13"/>
  <c r="AE89" i="13" s="1"/>
  <c r="AG14" i="13"/>
  <c r="K5" i="6"/>
  <c r="AE16" i="13"/>
  <c r="AG16" i="13"/>
  <c r="K7" i="6"/>
  <c r="AE38" i="13"/>
  <c r="AG38" i="13" s="1"/>
  <c r="K29" i="6" s="1"/>
  <c r="AE44" i="13"/>
  <c r="AG44" i="13" s="1"/>
  <c r="K35" i="6" s="1"/>
  <c r="AE52" i="13"/>
  <c r="AG52" i="13"/>
  <c r="K43" i="6"/>
  <c r="AE49" i="13"/>
  <c r="AG49" i="13"/>
  <c r="K40" i="6" s="1"/>
  <c r="AE55" i="13"/>
  <c r="AG55" i="13"/>
  <c r="K46" i="6"/>
  <c r="AE47" i="13"/>
  <c r="AG47" i="13"/>
  <c r="K38" i="6"/>
  <c r="AE48" i="13"/>
  <c r="AG48" i="13"/>
  <c r="K39" i="6"/>
  <c r="AE45" i="13"/>
  <c r="AG45" i="13"/>
  <c r="K36" i="6"/>
  <c r="AE54" i="13"/>
  <c r="AG54" i="13" s="1"/>
  <c r="K45" i="6" s="1"/>
  <c r="AE56" i="13"/>
  <c r="AG56" i="13"/>
  <c r="K47" i="6" s="1"/>
  <c r="AE21" i="13"/>
  <c r="AE53" i="13"/>
  <c r="AG53" i="13" s="1"/>
  <c r="K44" i="6" s="1"/>
  <c r="AE25" i="13"/>
  <c r="AE17" i="13"/>
  <c r="AG17" i="13" s="1"/>
  <c r="K8" i="6" s="1"/>
  <c r="AE39" i="13"/>
  <c r="AG39" i="13"/>
  <c r="K30" i="6"/>
  <c r="AE40" i="13"/>
  <c r="AG40" i="13"/>
  <c r="K31" i="6"/>
  <c r="AE41" i="13"/>
  <c r="AG41" i="13" s="1"/>
  <c r="K32" i="6" s="1"/>
  <c r="AE42" i="13"/>
  <c r="AG42" i="13" s="1"/>
  <c r="K33" i="6" s="1"/>
  <c r="AE37" i="13"/>
  <c r="AG37" i="13"/>
  <c r="K28" i="6"/>
  <c r="AE26" i="13"/>
  <c r="AG26" i="13" s="1"/>
  <c r="K17" i="6" s="1"/>
  <c r="AE29" i="13"/>
  <c r="AG29" i="13" s="1"/>
  <c r="K20" i="6" s="1"/>
  <c r="AE34" i="13"/>
  <c r="AE18" i="13"/>
  <c r="AG18" i="13" s="1"/>
  <c r="K9" i="6" s="1"/>
  <c r="AE32" i="13"/>
  <c r="AG32" i="13" s="1"/>
  <c r="K23" i="6" s="1"/>
  <c r="AE33" i="13"/>
  <c r="AG33" i="13" s="1"/>
  <c r="K24" i="6" s="1"/>
  <c r="AE22" i="13"/>
  <c r="AE23" i="13"/>
  <c r="AE27" i="13"/>
  <c r="AG27" i="13" s="1"/>
  <c r="K18" i="6" s="1"/>
  <c r="AE19" i="13"/>
  <c r="AE24" i="13"/>
  <c r="AE20" i="13"/>
  <c r="AE30" i="13"/>
  <c r="AG30" i="13" s="1"/>
  <c r="K21" i="6" s="1"/>
  <c r="AE28" i="13"/>
  <c r="AG28" i="13" s="1"/>
  <c r="K19" i="6" s="1"/>
  <c r="AE36" i="13"/>
  <c r="AE31" i="13"/>
  <c r="AE35" i="13"/>
  <c r="AG34" i="13"/>
  <c r="K25" i="6" s="1"/>
  <c r="AG19" i="13"/>
  <c r="K10" i="6"/>
  <c r="AG35" i="13"/>
  <c r="K26" i="6"/>
  <c r="AG31" i="13"/>
  <c r="K22" i="6" s="1"/>
  <c r="AG36" i="13"/>
  <c r="K27" i="6" s="1"/>
  <c r="AG20" i="13"/>
  <c r="K11" i="6"/>
  <c r="AG24" i="13"/>
  <c r="K15" i="6" s="1"/>
  <c r="AG23" i="13"/>
  <c r="K14" i="6"/>
  <c r="AG25" i="13"/>
  <c r="K16" i="6" s="1"/>
  <c r="AG22" i="13"/>
  <c r="K13" i="6"/>
  <c r="AG21" i="13"/>
  <c r="K12" i="6"/>
  <c r="A118" i="14"/>
  <c r="B118" i="14"/>
  <c r="D118" i="14"/>
  <c r="E118" i="14"/>
  <c r="A119" i="14"/>
  <c r="B119" i="14"/>
  <c r="D119" i="14"/>
  <c r="A120" i="14"/>
  <c r="B120" i="14"/>
  <c r="D120" i="14"/>
  <c r="A121" i="14"/>
  <c r="B121" i="14"/>
  <c r="D121" i="14"/>
  <c r="E121" i="14"/>
  <c r="A122" i="14"/>
  <c r="B122" i="14"/>
  <c r="D122" i="14"/>
  <c r="E122" i="14"/>
  <c r="A123" i="14"/>
  <c r="B123" i="14"/>
  <c r="D123" i="14"/>
  <c r="A124" i="14"/>
  <c r="B124" i="14"/>
  <c r="D124" i="14"/>
  <c r="A125" i="14"/>
  <c r="B125" i="14"/>
  <c r="D125" i="14"/>
  <c r="A126" i="14"/>
  <c r="B126" i="14"/>
  <c r="D126" i="14"/>
  <c r="A127" i="14"/>
  <c r="B127" i="14"/>
  <c r="D127" i="14"/>
  <c r="A128" i="14"/>
  <c r="B128" i="14"/>
  <c r="D128" i="14"/>
  <c r="A129" i="14"/>
  <c r="B129" i="14"/>
  <c r="D129" i="14"/>
  <c r="E129" i="14"/>
  <c r="A130" i="14"/>
  <c r="B130" i="14"/>
  <c r="D130" i="14"/>
  <c r="A131" i="14"/>
  <c r="B131" i="14"/>
  <c r="D131" i="14"/>
  <c r="E131" i="14"/>
  <c r="A132" i="14"/>
  <c r="B132" i="14"/>
  <c r="D132" i="14"/>
  <c r="A133" i="14"/>
  <c r="B133" i="14"/>
  <c r="D133" i="14"/>
  <c r="A134" i="14"/>
  <c r="B134" i="14"/>
  <c r="D134" i="14"/>
  <c r="E134" i="14"/>
  <c r="A135" i="14"/>
  <c r="B135" i="14"/>
  <c r="D135" i="14"/>
  <c r="A136" i="14"/>
  <c r="B136" i="14"/>
  <c r="D136" i="14"/>
  <c r="A137" i="14"/>
  <c r="B137" i="14"/>
  <c r="D137" i="14"/>
  <c r="A138" i="14"/>
  <c r="B138" i="14"/>
  <c r="D138" i="14"/>
  <c r="A139" i="14"/>
  <c r="B139" i="14"/>
  <c r="D139" i="14"/>
  <c r="E139" i="14"/>
  <c r="A140" i="14"/>
  <c r="B140" i="14"/>
  <c r="D140" i="14"/>
  <c r="A141" i="14"/>
  <c r="B141" i="14"/>
  <c r="D141" i="14"/>
  <c r="A142" i="14"/>
  <c r="B142" i="14"/>
  <c r="D142" i="14"/>
  <c r="E142" i="14"/>
  <c r="A143" i="14"/>
  <c r="B143" i="14"/>
  <c r="D143" i="14"/>
  <c r="A144" i="14"/>
  <c r="B144" i="14"/>
  <c r="D144" i="14"/>
  <c r="A145" i="14"/>
  <c r="B145" i="14"/>
  <c r="D145" i="14"/>
  <c r="A146" i="14"/>
  <c r="B146" i="14"/>
  <c r="D146" i="14"/>
  <c r="E146" i="14"/>
  <c r="A147" i="14"/>
  <c r="B147" i="14"/>
  <c r="D147" i="14"/>
  <c r="E147" i="14"/>
  <c r="A148" i="14"/>
  <c r="B148" i="14"/>
  <c r="D148" i="14"/>
  <c r="A149" i="14"/>
  <c r="B149" i="14"/>
  <c r="D149" i="14"/>
  <c r="A150" i="14"/>
  <c r="B150" i="14"/>
  <c r="D150" i="14"/>
  <c r="A151" i="14"/>
  <c r="B151" i="14"/>
  <c r="D151" i="14"/>
  <c r="A152" i="14"/>
  <c r="B152" i="14"/>
  <c r="D152" i="14"/>
  <c r="E152" i="14"/>
  <c r="A153" i="14"/>
  <c r="B153" i="14"/>
  <c r="D153" i="14"/>
  <c r="A154" i="14"/>
  <c r="B154" i="14"/>
  <c r="D154" i="14"/>
  <c r="E154" i="14"/>
  <c r="A155" i="14"/>
  <c r="B155" i="14"/>
  <c r="D155" i="14"/>
  <c r="A156" i="14"/>
  <c r="B156" i="14"/>
  <c r="D156" i="14"/>
  <c r="E156" i="14"/>
  <c r="A157" i="14"/>
  <c r="B157" i="14"/>
  <c r="D157" i="14"/>
  <c r="E157" i="14"/>
  <c r="A158" i="14"/>
  <c r="B158" i="14"/>
  <c r="D158" i="14"/>
  <c r="A159" i="14"/>
  <c r="B159" i="14"/>
  <c r="D159" i="14"/>
  <c r="A160" i="14"/>
  <c r="B160" i="14"/>
  <c r="D160" i="14"/>
  <c r="E160" i="14"/>
  <c r="A161" i="14"/>
  <c r="B161" i="14"/>
  <c r="D161" i="14"/>
  <c r="A162" i="14"/>
  <c r="B162" i="14"/>
  <c r="D162" i="14"/>
  <c r="A163" i="14"/>
  <c r="B163" i="14"/>
  <c r="D163" i="14"/>
  <c r="A164" i="14"/>
  <c r="B164" i="14"/>
  <c r="D164" i="14"/>
  <c r="A165" i="14"/>
  <c r="B165" i="14"/>
  <c r="D165" i="14"/>
  <c r="A166" i="14"/>
  <c r="B166" i="14"/>
  <c r="D166" i="14"/>
  <c r="A167" i="14"/>
  <c r="B167" i="14"/>
  <c r="D167" i="14"/>
  <c r="A168" i="14"/>
  <c r="B168" i="14"/>
  <c r="D168" i="14"/>
  <c r="A169" i="14"/>
  <c r="B169" i="14"/>
  <c r="D169" i="14"/>
  <c r="E169" i="14"/>
  <c r="A170" i="14"/>
  <c r="B170" i="14"/>
  <c r="D170" i="14"/>
  <c r="A171" i="14"/>
  <c r="B171" i="14"/>
  <c r="D171" i="14"/>
  <c r="E171" i="14"/>
  <c r="A172" i="14"/>
  <c r="B172" i="14"/>
  <c r="D172" i="14"/>
  <c r="A173" i="14"/>
  <c r="B173" i="14"/>
  <c r="D173" i="14"/>
  <c r="A174" i="14"/>
  <c r="B174" i="14"/>
  <c r="D174" i="14"/>
  <c r="E174" i="14"/>
  <c r="A175" i="14"/>
  <c r="B175" i="14"/>
  <c r="D175" i="14"/>
  <c r="A176" i="14"/>
  <c r="B176" i="14"/>
  <c r="D176" i="14"/>
  <c r="E176" i="14"/>
  <c r="A177" i="14"/>
  <c r="B177" i="14"/>
  <c r="D177" i="14"/>
  <c r="A178" i="14"/>
  <c r="B178" i="14"/>
  <c r="D178" i="14"/>
  <c r="E178" i="14"/>
  <c r="A179" i="14"/>
  <c r="B179" i="14"/>
  <c r="D179" i="14"/>
  <c r="A180" i="14"/>
  <c r="B180" i="14"/>
  <c r="D180" i="14"/>
  <c r="E180" i="14"/>
  <c r="A181" i="14"/>
  <c r="B181" i="14"/>
  <c r="D181" i="14"/>
  <c r="A182" i="14"/>
  <c r="B182" i="14"/>
  <c r="D182" i="14"/>
  <c r="A183" i="14"/>
  <c r="B183" i="14"/>
  <c r="D183" i="14"/>
  <c r="E183" i="14"/>
  <c r="A184" i="14"/>
  <c r="B184" i="14"/>
  <c r="D184" i="14"/>
  <c r="E184" i="14"/>
  <c r="A185" i="14"/>
  <c r="B185" i="14"/>
  <c r="D185" i="14"/>
  <c r="A186" i="14"/>
  <c r="B186" i="14"/>
  <c r="D186" i="14"/>
  <c r="A187" i="14"/>
  <c r="B187" i="14"/>
  <c r="D187" i="14"/>
  <c r="A188" i="14"/>
  <c r="B188" i="14"/>
  <c r="D188" i="14"/>
  <c r="E188" i="14"/>
  <c r="A189" i="14"/>
  <c r="B189" i="14"/>
  <c r="D189" i="14"/>
  <c r="A190" i="14"/>
  <c r="B190" i="14"/>
  <c r="D190" i="14"/>
  <c r="A191" i="14"/>
  <c r="B191" i="14"/>
  <c r="D191" i="14"/>
  <c r="E191" i="14"/>
  <c r="A192" i="14"/>
  <c r="B192" i="14"/>
  <c r="D192" i="14"/>
  <c r="E192" i="14"/>
  <c r="A193" i="14"/>
  <c r="B193" i="14"/>
  <c r="D193" i="14"/>
  <c r="E193" i="14"/>
  <c r="A194" i="14"/>
  <c r="B194" i="14"/>
  <c r="D194" i="14"/>
  <c r="A195" i="14"/>
  <c r="B195" i="14"/>
  <c r="D195" i="14"/>
  <c r="E195" i="14"/>
  <c r="A196" i="14"/>
  <c r="B196" i="14"/>
  <c r="D196" i="14"/>
  <c r="E196" i="14"/>
  <c r="A197" i="14"/>
  <c r="B197" i="14"/>
  <c r="D197" i="14"/>
  <c r="E197" i="14"/>
  <c r="A198" i="14"/>
  <c r="B198" i="14"/>
  <c r="D198" i="14"/>
  <c r="A199" i="14"/>
  <c r="B199" i="14"/>
  <c r="D199" i="14"/>
  <c r="A200" i="14"/>
  <c r="B200" i="14"/>
  <c r="D200" i="14"/>
  <c r="E200" i="14"/>
  <c r="A201" i="14"/>
  <c r="B201" i="14"/>
  <c r="D201" i="14"/>
  <c r="A202" i="14"/>
  <c r="B202" i="14"/>
  <c r="D202" i="14"/>
  <c r="A203" i="14"/>
  <c r="B203" i="14"/>
  <c r="D203" i="14"/>
  <c r="E203" i="14"/>
  <c r="A204" i="14"/>
  <c r="B204" i="14"/>
  <c r="D204" i="14"/>
  <c r="A205" i="14"/>
  <c r="B205" i="14"/>
  <c r="D205" i="14"/>
  <c r="E205" i="14"/>
  <c r="A206" i="14"/>
  <c r="B206" i="14"/>
  <c r="D206" i="14"/>
  <c r="A207" i="14"/>
  <c r="B207" i="14"/>
  <c r="D207" i="14"/>
  <c r="A208" i="14"/>
  <c r="B208" i="14"/>
  <c r="D208" i="14"/>
  <c r="A209" i="14"/>
  <c r="B209" i="14"/>
  <c r="D209" i="14"/>
  <c r="A210" i="14"/>
  <c r="B210" i="14"/>
  <c r="D210" i="14"/>
  <c r="A211" i="14"/>
  <c r="B211" i="14"/>
  <c r="D211" i="14"/>
  <c r="A212" i="14"/>
  <c r="B212" i="14"/>
  <c r="D212" i="14"/>
  <c r="A213" i="14"/>
  <c r="B213" i="14"/>
  <c r="D213" i="14"/>
  <c r="E213" i="14"/>
  <c r="A214" i="14"/>
  <c r="B214" i="14"/>
  <c r="D214" i="14"/>
  <c r="E214" i="14"/>
  <c r="A215" i="14"/>
  <c r="B215" i="14"/>
  <c r="D215" i="14"/>
  <c r="A216" i="14"/>
  <c r="B216" i="14"/>
  <c r="D216" i="14"/>
  <c r="A217" i="14"/>
  <c r="B217" i="14"/>
  <c r="D217" i="14"/>
  <c r="E217" i="14"/>
  <c r="A218" i="14"/>
  <c r="B218" i="14"/>
  <c r="D218" i="14"/>
  <c r="A219" i="14"/>
  <c r="B219" i="14"/>
  <c r="D219" i="14"/>
  <c r="A220" i="14"/>
  <c r="B220" i="14"/>
  <c r="D220" i="14"/>
  <c r="E220" i="14"/>
  <c r="A221" i="14"/>
  <c r="B221" i="14"/>
  <c r="D221" i="14"/>
  <c r="A222" i="14"/>
  <c r="B222" i="14"/>
  <c r="D222" i="14"/>
  <c r="A223" i="14"/>
  <c r="B223" i="14"/>
  <c r="D223" i="14"/>
  <c r="A224" i="14"/>
  <c r="B224" i="14"/>
  <c r="D224" i="14"/>
  <c r="A225" i="14"/>
  <c r="B225" i="14"/>
  <c r="D225" i="14"/>
  <c r="A226" i="14"/>
  <c r="B226" i="14"/>
  <c r="D226" i="14"/>
  <c r="A227" i="14"/>
  <c r="B227" i="14"/>
  <c r="D227" i="14"/>
  <c r="A228" i="14"/>
  <c r="B228" i="14"/>
  <c r="D228" i="14"/>
  <c r="E228" i="14"/>
  <c r="A229" i="14"/>
  <c r="B229" i="14"/>
  <c r="D229" i="14"/>
  <c r="A230" i="14"/>
  <c r="B230" i="14"/>
  <c r="D230" i="14"/>
  <c r="A231" i="14"/>
  <c r="B231" i="14"/>
  <c r="D231" i="14"/>
  <c r="A232" i="14"/>
  <c r="B232" i="14"/>
  <c r="D232" i="14"/>
  <c r="A233" i="14"/>
  <c r="B233" i="14"/>
  <c r="D233" i="14"/>
  <c r="E233" i="14"/>
  <c r="A234" i="14"/>
  <c r="B234" i="14"/>
  <c r="D234" i="14"/>
  <c r="A235" i="14"/>
  <c r="B235" i="14"/>
  <c r="D235" i="14"/>
  <c r="E235" i="14"/>
  <c r="A236" i="14"/>
  <c r="B236" i="14"/>
  <c r="D236" i="14"/>
  <c r="A237" i="14"/>
  <c r="B237" i="14"/>
  <c r="D237" i="14"/>
  <c r="A238" i="14"/>
  <c r="B238" i="14"/>
  <c r="D238" i="14"/>
  <c r="A239" i="14"/>
  <c r="B239" i="14"/>
  <c r="D239" i="14"/>
  <c r="E239" i="14"/>
  <c r="A240" i="14"/>
  <c r="B240" i="14"/>
  <c r="D240" i="14"/>
  <c r="A241" i="14"/>
  <c r="B241" i="14"/>
  <c r="D241" i="14"/>
  <c r="A242" i="14"/>
  <c r="B242" i="14"/>
  <c r="D242" i="14"/>
  <c r="A243" i="14"/>
  <c r="B243" i="14"/>
  <c r="D243" i="14"/>
  <c r="E243" i="14"/>
  <c r="A244" i="14"/>
  <c r="B244" i="14"/>
  <c r="D244" i="14"/>
  <c r="A245" i="14"/>
  <c r="B245" i="14"/>
  <c r="D245" i="14"/>
  <c r="E245" i="14"/>
  <c r="A246" i="14"/>
  <c r="B246" i="14"/>
  <c r="D246" i="14"/>
  <c r="A247" i="14"/>
  <c r="B247" i="14"/>
  <c r="D247" i="14"/>
  <c r="E247" i="14"/>
  <c r="A248" i="14"/>
  <c r="B248" i="14"/>
  <c r="D248" i="14"/>
  <c r="A249" i="14"/>
  <c r="B249" i="14"/>
  <c r="D249" i="14"/>
  <c r="E249" i="14"/>
  <c r="A250" i="14"/>
  <c r="B250" i="14"/>
  <c r="D250" i="14"/>
  <c r="A251" i="14"/>
  <c r="B251" i="14"/>
  <c r="D251" i="14"/>
  <c r="A252" i="14"/>
  <c r="B252" i="14"/>
  <c r="D252" i="14"/>
  <c r="A253" i="14"/>
  <c r="B253" i="14"/>
  <c r="D253" i="14"/>
  <c r="A254" i="14"/>
  <c r="B254" i="14"/>
  <c r="D254" i="14"/>
  <c r="E254" i="14"/>
  <c r="A255" i="14"/>
  <c r="B255" i="14"/>
  <c r="D255" i="14"/>
  <c r="A256" i="14"/>
  <c r="B256" i="14"/>
  <c r="D256" i="14"/>
  <c r="A257" i="14"/>
  <c r="B257" i="14"/>
  <c r="D257" i="14"/>
  <c r="A258" i="14"/>
  <c r="B258" i="14"/>
  <c r="D258" i="14"/>
  <c r="A259" i="14"/>
  <c r="B259" i="14"/>
  <c r="D259" i="14"/>
  <c r="A260" i="14"/>
  <c r="B260" i="14"/>
  <c r="D260" i="14"/>
  <c r="A261" i="14"/>
  <c r="B261" i="14"/>
  <c r="D261" i="14"/>
  <c r="E261" i="14"/>
  <c r="A262" i="14"/>
  <c r="B262" i="14"/>
  <c r="D262" i="14"/>
  <c r="E262" i="14"/>
  <c r="A263" i="14"/>
  <c r="B263" i="14"/>
  <c r="D263" i="14"/>
  <c r="A264" i="14"/>
  <c r="B264" i="14"/>
  <c r="D264" i="14"/>
  <c r="A265" i="14"/>
  <c r="B265" i="14"/>
  <c r="D265" i="14"/>
  <c r="E265" i="14"/>
  <c r="A266" i="14"/>
  <c r="B266" i="14"/>
  <c r="D266" i="14"/>
  <c r="A267" i="14"/>
  <c r="B267" i="14"/>
  <c r="D267" i="14"/>
  <c r="A268" i="14"/>
  <c r="B268" i="14"/>
  <c r="D268" i="14"/>
  <c r="A269" i="14"/>
  <c r="B269" i="14"/>
  <c r="D269" i="14"/>
  <c r="A270" i="14"/>
  <c r="B270" i="14"/>
  <c r="D270" i="14"/>
  <c r="A271" i="14"/>
  <c r="B271" i="14"/>
  <c r="D271" i="14"/>
  <c r="A272" i="14"/>
  <c r="B272" i="14"/>
  <c r="D272" i="14"/>
  <c r="A273" i="14"/>
  <c r="B273" i="14"/>
  <c r="D273" i="14"/>
  <c r="E273" i="14"/>
  <c r="A274" i="14"/>
  <c r="B274" i="14"/>
  <c r="D274" i="14"/>
  <c r="A275" i="14"/>
  <c r="B275" i="14"/>
  <c r="D275" i="14"/>
  <c r="A276" i="14"/>
  <c r="B276" i="14"/>
  <c r="D276" i="14"/>
  <c r="E276" i="14"/>
  <c r="A277" i="14"/>
  <c r="B277" i="14"/>
  <c r="D277" i="14"/>
  <c r="A278" i="14"/>
  <c r="B278" i="14"/>
  <c r="D278" i="14"/>
  <c r="A279" i="14"/>
  <c r="B279" i="14"/>
  <c r="D279" i="14"/>
  <c r="A280" i="14"/>
  <c r="B280" i="14"/>
  <c r="D280" i="14"/>
  <c r="A281" i="14"/>
  <c r="B281" i="14"/>
  <c r="D281" i="14"/>
  <c r="A282" i="14"/>
  <c r="B282" i="14"/>
  <c r="D282" i="14"/>
  <c r="A283" i="14"/>
  <c r="B283" i="14"/>
  <c r="D283" i="14"/>
  <c r="A284" i="14"/>
  <c r="B284" i="14"/>
  <c r="D284" i="14"/>
  <c r="E284" i="14"/>
  <c r="A285" i="14"/>
  <c r="B285" i="14"/>
  <c r="D285" i="14"/>
  <c r="E285" i="14"/>
  <c r="A286" i="14"/>
  <c r="B286" i="14"/>
  <c r="D286" i="14"/>
  <c r="A287" i="14"/>
  <c r="B287" i="14"/>
  <c r="D287" i="14"/>
  <c r="A288" i="14"/>
  <c r="B288" i="14"/>
  <c r="D288" i="14"/>
  <c r="E288" i="14"/>
  <c r="A289" i="14"/>
  <c r="B289" i="14"/>
  <c r="D289" i="14"/>
  <c r="A290" i="14"/>
  <c r="B290" i="14"/>
  <c r="D290" i="14"/>
  <c r="A291" i="14"/>
  <c r="B291" i="14"/>
  <c r="D291" i="14"/>
  <c r="A292" i="14"/>
  <c r="B292" i="14"/>
  <c r="D292" i="14"/>
  <c r="A293" i="14"/>
  <c r="B293" i="14"/>
  <c r="D293" i="14"/>
  <c r="A294" i="14"/>
  <c r="B294" i="14"/>
  <c r="D294" i="14"/>
  <c r="A295" i="14"/>
  <c r="B295" i="14"/>
  <c r="D295" i="14"/>
  <c r="A296" i="14"/>
  <c r="B296" i="14"/>
  <c r="D296" i="14"/>
  <c r="A297" i="14"/>
  <c r="B297" i="14"/>
  <c r="D297" i="14"/>
  <c r="E297" i="14"/>
  <c r="A298" i="14"/>
  <c r="B298" i="14"/>
  <c r="D298" i="14"/>
  <c r="A299" i="14"/>
  <c r="B299" i="14"/>
  <c r="D299" i="14"/>
  <c r="A300" i="14"/>
  <c r="B300" i="14"/>
  <c r="D300" i="14"/>
  <c r="A301" i="14"/>
  <c r="B301" i="14"/>
  <c r="D301" i="14"/>
  <c r="A302" i="14"/>
  <c r="B302" i="14"/>
  <c r="D302" i="14"/>
  <c r="A303" i="14"/>
  <c r="B303" i="14"/>
  <c r="D303" i="14"/>
  <c r="A304" i="14"/>
  <c r="B304" i="14"/>
  <c r="D304" i="14"/>
  <c r="E304" i="14"/>
  <c r="A305" i="14"/>
  <c r="B305" i="14"/>
  <c r="D305" i="14"/>
  <c r="A306" i="14"/>
  <c r="B306" i="14"/>
  <c r="D306" i="14"/>
  <c r="E306" i="14"/>
  <c r="A307" i="14"/>
  <c r="B307" i="14"/>
  <c r="D307" i="14"/>
  <c r="A308" i="14"/>
  <c r="B308" i="14"/>
  <c r="D308" i="14"/>
  <c r="E308" i="14"/>
  <c r="A309" i="14"/>
  <c r="B309" i="14"/>
  <c r="D309" i="14"/>
  <c r="A310" i="14"/>
  <c r="B310" i="14"/>
  <c r="D310" i="14"/>
  <c r="E310" i="14"/>
  <c r="A311" i="14"/>
  <c r="B311" i="14"/>
  <c r="D311" i="14"/>
  <c r="A312" i="14"/>
  <c r="B312" i="14"/>
  <c r="D312" i="14"/>
  <c r="E312" i="14"/>
  <c r="A313" i="14"/>
  <c r="B313" i="14"/>
  <c r="D313" i="14"/>
  <c r="A314" i="14"/>
  <c r="B314" i="14"/>
  <c r="D314" i="14"/>
  <c r="E314" i="14"/>
  <c r="A315" i="14"/>
  <c r="B315" i="14"/>
  <c r="D315" i="14"/>
  <c r="A316" i="14"/>
  <c r="B316" i="14"/>
  <c r="D316" i="14"/>
  <c r="A317" i="14"/>
  <c r="B317" i="14"/>
  <c r="D317" i="14"/>
  <c r="E317" i="14"/>
  <c r="A318" i="14"/>
  <c r="B318" i="14"/>
  <c r="D318" i="14"/>
  <c r="A319" i="14"/>
  <c r="B319" i="14"/>
  <c r="D319" i="14"/>
  <c r="A320" i="14"/>
  <c r="B320" i="14"/>
  <c r="D320" i="14"/>
  <c r="E320" i="14"/>
  <c r="A321" i="14"/>
  <c r="B321" i="14"/>
  <c r="D321" i="14"/>
  <c r="A322" i="14"/>
  <c r="B322" i="14"/>
  <c r="D322" i="14"/>
  <c r="A323" i="14"/>
  <c r="B323" i="14"/>
  <c r="D323" i="14"/>
  <c r="A324" i="14"/>
  <c r="B324" i="14"/>
  <c r="D324" i="14"/>
  <c r="A325" i="14"/>
  <c r="B325" i="14"/>
  <c r="D325" i="14"/>
  <c r="A326" i="14"/>
  <c r="B326" i="14"/>
  <c r="D326" i="14"/>
  <c r="A327" i="14"/>
  <c r="B327" i="14"/>
  <c r="D327" i="14"/>
  <c r="A328" i="14"/>
  <c r="B328" i="14"/>
  <c r="D328" i="14"/>
  <c r="A329" i="14"/>
  <c r="B329" i="14"/>
  <c r="D329" i="14"/>
  <c r="A330" i="14"/>
  <c r="B330" i="14"/>
  <c r="D330" i="14"/>
  <c r="A331" i="14"/>
  <c r="B331" i="14"/>
  <c r="D331" i="14"/>
  <c r="A332" i="14"/>
  <c r="B332" i="14"/>
  <c r="D332" i="14"/>
  <c r="A333" i="14"/>
  <c r="B333" i="14"/>
  <c r="D333" i="14"/>
  <c r="E333" i="14"/>
  <c r="A334" i="14"/>
  <c r="B334" i="14"/>
  <c r="D334" i="14"/>
  <c r="A335" i="14"/>
  <c r="B335" i="14"/>
  <c r="D335" i="14"/>
  <c r="A336" i="14"/>
  <c r="B336" i="14"/>
  <c r="D336" i="14"/>
  <c r="A337" i="14"/>
  <c r="B337" i="14"/>
  <c r="D337" i="14"/>
  <c r="A338" i="14"/>
  <c r="B338" i="14"/>
  <c r="D338" i="14"/>
  <c r="A339" i="14"/>
  <c r="B339" i="14"/>
  <c r="D339" i="14"/>
  <c r="A340" i="14"/>
  <c r="B340" i="14"/>
  <c r="D340" i="14"/>
  <c r="E340" i="14"/>
  <c r="A341" i="14"/>
  <c r="B341" i="14"/>
  <c r="D341" i="14"/>
  <c r="A342" i="14"/>
  <c r="B342" i="14"/>
  <c r="D342" i="14"/>
  <c r="A343" i="14"/>
  <c r="B343" i="14"/>
  <c r="D343" i="14"/>
  <c r="A344" i="14"/>
  <c r="B344" i="14"/>
  <c r="D344" i="14"/>
  <c r="E344" i="14"/>
  <c r="A345" i="14"/>
  <c r="B345" i="14"/>
  <c r="D345" i="14"/>
  <c r="A346" i="14"/>
  <c r="B346" i="14"/>
  <c r="D346" i="14"/>
  <c r="E346" i="14"/>
  <c r="A347" i="14"/>
  <c r="B347" i="14"/>
  <c r="D347" i="14"/>
  <c r="A348" i="14"/>
  <c r="B348" i="14"/>
  <c r="D348" i="14"/>
  <c r="A349" i="14"/>
  <c r="B349" i="14"/>
  <c r="D349" i="14"/>
  <c r="E349" i="14"/>
  <c r="A350" i="14"/>
  <c r="B350" i="14"/>
  <c r="D350" i="14"/>
  <c r="A351" i="14"/>
  <c r="B351" i="14"/>
  <c r="D351" i="14"/>
  <c r="A352" i="14"/>
  <c r="B352" i="14"/>
  <c r="D352" i="14"/>
  <c r="A353" i="14"/>
  <c r="B353" i="14"/>
  <c r="D353" i="14"/>
  <c r="A354" i="14"/>
  <c r="B354" i="14"/>
  <c r="E354" i="14"/>
  <c r="D354" i="14"/>
  <c r="A355" i="14"/>
  <c r="B355" i="14"/>
  <c r="D355" i="14"/>
  <c r="E355" i="14"/>
  <c r="A356" i="14"/>
  <c r="B356" i="14"/>
  <c r="D356" i="14"/>
  <c r="A357" i="14"/>
  <c r="B357" i="14"/>
  <c r="D357" i="14"/>
  <c r="A358" i="14"/>
  <c r="B358" i="14"/>
  <c r="D358" i="14"/>
  <c r="E358" i="14"/>
  <c r="A359" i="14"/>
  <c r="B359" i="14"/>
  <c r="D359" i="14"/>
  <c r="A360" i="14"/>
  <c r="B360" i="14"/>
  <c r="D360" i="14"/>
  <c r="A361" i="14"/>
  <c r="B361" i="14"/>
  <c r="D361" i="14"/>
  <c r="A362" i="14"/>
  <c r="B362" i="14"/>
  <c r="D362" i="14"/>
  <c r="A363" i="14"/>
  <c r="B363" i="14"/>
  <c r="D363" i="14"/>
  <c r="A364" i="14"/>
  <c r="B364" i="14"/>
  <c r="D364" i="14"/>
  <c r="A365" i="14"/>
  <c r="B365" i="14"/>
  <c r="E365" i="14"/>
  <c r="D365" i="14"/>
  <c r="A366" i="14"/>
  <c r="B366" i="14"/>
  <c r="D366" i="14"/>
  <c r="E366" i="14"/>
  <c r="A367" i="14"/>
  <c r="B367" i="14"/>
  <c r="D367" i="14"/>
  <c r="A368" i="14"/>
  <c r="B368" i="14"/>
  <c r="D368" i="14"/>
  <c r="A369" i="14"/>
  <c r="B369" i="14"/>
  <c r="D369" i="14"/>
  <c r="E369" i="14"/>
  <c r="A370" i="14"/>
  <c r="B370" i="14"/>
  <c r="D370" i="14"/>
  <c r="E370" i="14"/>
  <c r="A371" i="14"/>
  <c r="B371" i="14"/>
  <c r="E371" i="14"/>
  <c r="D371" i="14"/>
  <c r="A372" i="14"/>
  <c r="B372" i="14"/>
  <c r="D372" i="14"/>
  <c r="A373" i="14"/>
  <c r="B373" i="14"/>
  <c r="D373" i="14"/>
  <c r="A374" i="14"/>
  <c r="B374" i="14"/>
  <c r="D374" i="14"/>
  <c r="A375" i="14"/>
  <c r="B375" i="14"/>
  <c r="D375" i="14"/>
  <c r="E375" i="14"/>
  <c r="A376" i="14"/>
  <c r="B376" i="14"/>
  <c r="D376" i="14"/>
  <c r="A377" i="14"/>
  <c r="B377" i="14"/>
  <c r="D377" i="14"/>
  <c r="A378" i="14"/>
  <c r="B378" i="14"/>
  <c r="D378" i="14"/>
  <c r="A379" i="14"/>
  <c r="B379" i="14"/>
  <c r="D379" i="14"/>
  <c r="E379" i="14"/>
  <c r="A380" i="14"/>
  <c r="B380" i="14"/>
  <c r="D380" i="14"/>
  <c r="A381" i="14"/>
  <c r="B381" i="14"/>
  <c r="D381" i="14"/>
  <c r="A382" i="14"/>
  <c r="B382" i="14"/>
  <c r="D382" i="14"/>
  <c r="A383" i="14"/>
  <c r="B383" i="14"/>
  <c r="D383" i="14"/>
  <c r="E383" i="14"/>
  <c r="A384" i="14"/>
  <c r="B384" i="14"/>
  <c r="D384" i="14"/>
  <c r="A385" i="14"/>
  <c r="B385" i="14"/>
  <c r="D385" i="14"/>
  <c r="A386" i="14"/>
  <c r="B386" i="14"/>
  <c r="D386" i="14"/>
  <c r="A387" i="14"/>
  <c r="B387" i="14"/>
  <c r="D387" i="14"/>
  <c r="E387" i="14"/>
  <c r="A388" i="14"/>
  <c r="B388" i="14"/>
  <c r="D388" i="14"/>
  <c r="A389" i="14"/>
  <c r="B389" i="14"/>
  <c r="D389" i="14"/>
  <c r="A390" i="14"/>
  <c r="B390" i="14"/>
  <c r="D390" i="14"/>
  <c r="A391" i="14"/>
  <c r="B391" i="14"/>
  <c r="D391" i="14"/>
  <c r="A392" i="14"/>
  <c r="B392" i="14"/>
  <c r="D392" i="14"/>
  <c r="A393" i="14"/>
  <c r="B393" i="14"/>
  <c r="D393" i="14"/>
  <c r="A394" i="14"/>
  <c r="B394" i="14"/>
  <c r="D394" i="14"/>
  <c r="A395" i="14"/>
  <c r="B395" i="14"/>
  <c r="D395" i="14"/>
  <c r="E395" i="14"/>
  <c r="A396" i="14"/>
  <c r="B396" i="14"/>
  <c r="E396" i="14"/>
  <c r="D396" i="14"/>
  <c r="A397" i="14"/>
  <c r="B397" i="14"/>
  <c r="D397" i="14"/>
  <c r="A398" i="14"/>
  <c r="B398" i="14"/>
  <c r="D398" i="14"/>
  <c r="A399" i="14"/>
  <c r="B399" i="14"/>
  <c r="D399" i="14"/>
  <c r="A400" i="14"/>
  <c r="B400" i="14"/>
  <c r="D400" i="14"/>
  <c r="E400" i="14"/>
  <c r="A401" i="14"/>
  <c r="B401" i="14"/>
  <c r="D401" i="14"/>
  <c r="A402" i="14"/>
  <c r="B402" i="14"/>
  <c r="D402" i="14"/>
  <c r="A403" i="14"/>
  <c r="B403" i="14"/>
  <c r="E403" i="14"/>
  <c r="D403" i="14"/>
  <c r="A404" i="14"/>
  <c r="B404" i="14"/>
  <c r="D404" i="14"/>
  <c r="A405" i="14"/>
  <c r="B405" i="14"/>
  <c r="D405" i="14"/>
  <c r="A406" i="14"/>
  <c r="B406" i="14"/>
  <c r="D406" i="14"/>
  <c r="A407" i="14"/>
  <c r="B407" i="14"/>
  <c r="D407" i="14"/>
  <c r="E407" i="14"/>
  <c r="A408" i="14"/>
  <c r="B408" i="14"/>
  <c r="D408" i="14"/>
  <c r="A409" i="14"/>
  <c r="B409" i="14"/>
  <c r="D409" i="14"/>
  <c r="A410" i="14"/>
  <c r="B410" i="14"/>
  <c r="D410" i="14"/>
  <c r="A411" i="14"/>
  <c r="B411" i="14"/>
  <c r="E411" i="14"/>
  <c r="D411" i="14"/>
  <c r="A412" i="14"/>
  <c r="B412" i="14"/>
  <c r="E412" i="14"/>
  <c r="D412" i="14"/>
  <c r="A413" i="14"/>
  <c r="B413" i="14"/>
  <c r="D413" i="14"/>
  <c r="A414" i="14"/>
  <c r="B414" i="14"/>
  <c r="D414" i="14"/>
  <c r="A415" i="14"/>
  <c r="B415" i="14"/>
  <c r="D415" i="14"/>
  <c r="E415" i="14"/>
  <c r="A416" i="14"/>
  <c r="B416" i="14"/>
  <c r="D416" i="14"/>
  <c r="A417" i="14"/>
  <c r="B417" i="14"/>
  <c r="D417" i="14"/>
  <c r="A418" i="14"/>
  <c r="B418" i="14"/>
  <c r="D418" i="14"/>
  <c r="A419" i="14"/>
  <c r="B419" i="14"/>
  <c r="D419" i="14"/>
  <c r="A420" i="14"/>
  <c r="B420" i="14"/>
  <c r="D420" i="14"/>
  <c r="E420" i="14"/>
  <c r="A421" i="14"/>
  <c r="B421" i="14"/>
  <c r="D421" i="14"/>
  <c r="A422" i="14"/>
  <c r="B422" i="14"/>
  <c r="D422" i="14"/>
  <c r="A423" i="14"/>
  <c r="B423" i="14"/>
  <c r="D423" i="14"/>
  <c r="E423" i="14"/>
  <c r="A424" i="14"/>
  <c r="B424" i="14"/>
  <c r="D424" i="14"/>
  <c r="E424" i="14"/>
  <c r="A425" i="14"/>
  <c r="B425" i="14"/>
  <c r="D425" i="14"/>
  <c r="A426" i="14"/>
  <c r="B426" i="14"/>
  <c r="D426" i="14"/>
  <c r="A427" i="14"/>
  <c r="B427" i="14"/>
  <c r="D427" i="14"/>
  <c r="E427" i="14"/>
  <c r="A428" i="14"/>
  <c r="B428" i="14"/>
  <c r="D428" i="14"/>
  <c r="A429" i="14"/>
  <c r="B429" i="14"/>
  <c r="D429" i="14"/>
  <c r="A430" i="14"/>
  <c r="B430" i="14"/>
  <c r="D430" i="14"/>
  <c r="A431" i="14"/>
  <c r="B431" i="14"/>
  <c r="D431" i="14"/>
  <c r="A432" i="14"/>
  <c r="B432" i="14"/>
  <c r="D432" i="14"/>
  <c r="A433" i="14"/>
  <c r="B433" i="14"/>
  <c r="D433" i="14"/>
  <c r="A434" i="14"/>
  <c r="B434" i="14"/>
  <c r="D434" i="14"/>
  <c r="A435" i="14"/>
  <c r="B435" i="14"/>
  <c r="D435" i="14"/>
  <c r="E435" i="14"/>
  <c r="A436" i="14"/>
  <c r="B436" i="14"/>
  <c r="D436" i="14"/>
  <c r="A437" i="14"/>
  <c r="B437" i="14"/>
  <c r="D437" i="14"/>
  <c r="A438" i="14"/>
  <c r="B438" i="14"/>
  <c r="D438" i="14"/>
  <c r="A439" i="14"/>
  <c r="B439" i="14"/>
  <c r="D439" i="14"/>
  <c r="A440" i="14"/>
  <c r="B440" i="14"/>
  <c r="D440" i="14"/>
  <c r="A441" i="14"/>
  <c r="B441" i="14"/>
  <c r="D441" i="14"/>
  <c r="A442" i="14"/>
  <c r="B442" i="14"/>
  <c r="D442" i="14"/>
  <c r="A443" i="14"/>
  <c r="B443" i="14"/>
  <c r="D443" i="14"/>
  <c r="E443" i="14"/>
  <c r="A444" i="14"/>
  <c r="B444" i="14"/>
  <c r="D444" i="14"/>
  <c r="E444" i="14"/>
  <c r="A445" i="14"/>
  <c r="B445" i="14"/>
  <c r="D445" i="14"/>
  <c r="A446" i="14"/>
  <c r="B446" i="14"/>
  <c r="D446" i="14"/>
  <c r="A447" i="14"/>
  <c r="B447" i="14"/>
  <c r="D447" i="14"/>
  <c r="E447" i="14"/>
  <c r="A448" i="14"/>
  <c r="B448" i="14"/>
  <c r="D448" i="14"/>
  <c r="A449" i="14"/>
  <c r="B449" i="14"/>
  <c r="D449" i="14"/>
  <c r="A450" i="14"/>
  <c r="B450" i="14"/>
  <c r="D450" i="14"/>
  <c r="A451" i="14"/>
  <c r="B451" i="14"/>
  <c r="D451" i="14"/>
  <c r="A452" i="14"/>
  <c r="B452" i="14"/>
  <c r="D452" i="14"/>
  <c r="E452" i="14"/>
  <c r="A453" i="14"/>
  <c r="B453" i="14"/>
  <c r="D453" i="14"/>
  <c r="E453" i="14"/>
  <c r="A454" i="14"/>
  <c r="B454" i="14"/>
  <c r="D454" i="14"/>
  <c r="A455" i="14"/>
  <c r="B455" i="14"/>
  <c r="D455" i="14"/>
  <c r="E455" i="14"/>
  <c r="A456" i="14"/>
  <c r="B456" i="14"/>
  <c r="D456" i="14"/>
  <c r="A457" i="14"/>
  <c r="B457" i="14"/>
  <c r="D457" i="14"/>
  <c r="A458" i="14"/>
  <c r="B458" i="14"/>
  <c r="D458" i="14"/>
  <c r="A459" i="14"/>
  <c r="B459" i="14"/>
  <c r="D459" i="14"/>
  <c r="E459" i="14"/>
  <c r="A460" i="14"/>
  <c r="B460" i="14"/>
  <c r="D460" i="14"/>
  <c r="E460" i="14"/>
  <c r="A461" i="14"/>
  <c r="B461" i="14"/>
  <c r="D461" i="14"/>
  <c r="A462" i="14"/>
  <c r="B462" i="14"/>
  <c r="D462" i="14"/>
  <c r="A463" i="14"/>
  <c r="B463" i="14"/>
  <c r="E463" i="14"/>
  <c r="D463" i="14"/>
  <c r="A464" i="14"/>
  <c r="B464" i="14"/>
  <c r="D464" i="14"/>
  <c r="E464" i="14"/>
  <c r="A465" i="14"/>
  <c r="B465" i="14"/>
  <c r="D465" i="14"/>
  <c r="A466" i="14"/>
  <c r="B466" i="14"/>
  <c r="D466" i="14"/>
  <c r="A467" i="14"/>
  <c r="B467" i="14"/>
  <c r="D467" i="14"/>
  <c r="E467" i="14"/>
  <c r="A468" i="14"/>
  <c r="B468" i="14"/>
  <c r="D468" i="14"/>
  <c r="A469" i="14"/>
  <c r="B469" i="14"/>
  <c r="D469" i="14"/>
  <c r="A470" i="14"/>
  <c r="B470" i="14"/>
  <c r="D470" i="14"/>
  <c r="A471" i="14"/>
  <c r="B471" i="14"/>
  <c r="D471" i="14"/>
  <c r="A472" i="14"/>
  <c r="B472" i="14"/>
  <c r="D472" i="14"/>
  <c r="E472" i="14"/>
  <c r="A473" i="14"/>
  <c r="B473" i="14"/>
  <c r="D473" i="14"/>
  <c r="A474" i="14"/>
  <c r="B474" i="14"/>
  <c r="D474" i="14"/>
  <c r="A475" i="14"/>
  <c r="B475" i="14"/>
  <c r="D475" i="14"/>
  <c r="A476" i="14"/>
  <c r="B476" i="14"/>
  <c r="E476" i="14"/>
  <c r="D476" i="14"/>
  <c r="A477" i="14"/>
  <c r="B477" i="14"/>
  <c r="D477" i="14"/>
  <c r="E477" i="14"/>
  <c r="A478" i="14"/>
  <c r="B478" i="14"/>
  <c r="D478" i="14"/>
  <c r="A479" i="14"/>
  <c r="B479" i="14"/>
  <c r="D479" i="14"/>
  <c r="A480" i="14"/>
  <c r="B480" i="14"/>
  <c r="D480" i="14"/>
  <c r="A481" i="14"/>
  <c r="B481" i="14"/>
  <c r="D481" i="14"/>
  <c r="A482" i="14"/>
  <c r="B482" i="14"/>
  <c r="D482" i="14"/>
  <c r="A483" i="14"/>
  <c r="B483" i="14"/>
  <c r="D483" i="14"/>
  <c r="E483" i="14"/>
  <c r="A484" i="14"/>
  <c r="B484" i="14"/>
  <c r="D484" i="14"/>
  <c r="A485" i="14"/>
  <c r="B485" i="14"/>
  <c r="D485" i="14"/>
  <c r="A486" i="14"/>
  <c r="B486" i="14"/>
  <c r="D486" i="14"/>
  <c r="A487" i="14"/>
  <c r="B487" i="14"/>
  <c r="D487" i="14"/>
  <c r="A488" i="14"/>
  <c r="B488" i="14"/>
  <c r="D488" i="14"/>
  <c r="A489" i="14"/>
  <c r="B489" i="14"/>
  <c r="D489" i="14"/>
  <c r="A490" i="14"/>
  <c r="B490" i="14"/>
  <c r="D490" i="14"/>
  <c r="A491" i="14"/>
  <c r="B491" i="14"/>
  <c r="D491" i="14"/>
  <c r="A492" i="14"/>
  <c r="B492" i="14"/>
  <c r="D492" i="14"/>
  <c r="A493" i="14"/>
  <c r="B493" i="14"/>
  <c r="D493" i="14"/>
  <c r="A494" i="14"/>
  <c r="B494" i="14"/>
  <c r="D494" i="14"/>
  <c r="A495" i="14"/>
  <c r="B495" i="14"/>
  <c r="D495" i="14"/>
  <c r="E495" i="14"/>
  <c r="A496" i="14"/>
  <c r="B496" i="14"/>
  <c r="D496" i="14"/>
  <c r="E496" i="14"/>
  <c r="A497" i="14"/>
  <c r="B497" i="14"/>
  <c r="D497" i="14"/>
  <c r="A498" i="14"/>
  <c r="B498" i="14"/>
  <c r="D498" i="14"/>
  <c r="A499" i="14"/>
  <c r="B499" i="14"/>
  <c r="D499" i="14"/>
  <c r="E499" i="14"/>
  <c r="A500" i="14"/>
  <c r="B500" i="14"/>
  <c r="D500" i="14"/>
  <c r="A14" i="14"/>
  <c r="B14" i="14"/>
  <c r="A15" i="14"/>
  <c r="B15" i="14"/>
  <c r="A16" i="14"/>
  <c r="B16" i="14"/>
  <c r="A17" i="14"/>
  <c r="B17" i="14"/>
  <c r="A18" i="14"/>
  <c r="B18" i="14"/>
  <c r="A19" i="14"/>
  <c r="B19" i="14"/>
  <c r="A20" i="14"/>
  <c r="B20" i="14"/>
  <c r="A21" i="14"/>
  <c r="B21" i="14"/>
  <c r="A22" i="14"/>
  <c r="B22" i="14"/>
  <c r="A23" i="14"/>
  <c r="B23" i="14"/>
  <c r="A24" i="14"/>
  <c r="B24" i="14"/>
  <c r="A25" i="14"/>
  <c r="B25" i="14"/>
  <c r="A26" i="14"/>
  <c r="B26" i="14"/>
  <c r="A27" i="14"/>
  <c r="B27" i="14"/>
  <c r="A28" i="14"/>
  <c r="B28" i="14"/>
  <c r="A29" i="14"/>
  <c r="B29" i="14"/>
  <c r="A30" i="14"/>
  <c r="B30" i="14"/>
  <c r="A31" i="14"/>
  <c r="B31" i="14"/>
  <c r="A32" i="14"/>
  <c r="B32" i="14"/>
  <c r="A33" i="14"/>
  <c r="B33" i="14"/>
  <c r="A34" i="14"/>
  <c r="B34" i="14"/>
  <c r="A35" i="14"/>
  <c r="B35" i="14"/>
  <c r="A36" i="14"/>
  <c r="B36" i="14"/>
  <c r="A37" i="14"/>
  <c r="B37" i="14"/>
  <c r="A38" i="14"/>
  <c r="B38" i="14"/>
  <c r="A39" i="14"/>
  <c r="B39" i="14"/>
  <c r="A40" i="14"/>
  <c r="B40" i="14"/>
  <c r="A41" i="14"/>
  <c r="B41" i="14"/>
  <c r="A42" i="14"/>
  <c r="B42" i="14"/>
  <c r="A43" i="14"/>
  <c r="B43" i="14"/>
  <c r="A44" i="14"/>
  <c r="B44" i="14"/>
  <c r="A45" i="14"/>
  <c r="B45" i="14"/>
  <c r="A46" i="14"/>
  <c r="B46" i="14"/>
  <c r="A47" i="14"/>
  <c r="B47" i="14"/>
  <c r="A48" i="14"/>
  <c r="B48" i="14"/>
  <c r="A49" i="14"/>
  <c r="B49" i="14"/>
  <c r="A50" i="14"/>
  <c r="B50" i="14"/>
  <c r="A51" i="14"/>
  <c r="B51" i="14"/>
  <c r="A52" i="14"/>
  <c r="B52" i="14"/>
  <c r="A53" i="14"/>
  <c r="B53" i="14"/>
  <c r="A54" i="14"/>
  <c r="B54" i="14"/>
  <c r="A55" i="14"/>
  <c r="B55" i="14"/>
  <c r="A56" i="14"/>
  <c r="B56" i="14"/>
  <c r="A57" i="14"/>
  <c r="B57" i="14"/>
  <c r="A58" i="14"/>
  <c r="B58" i="14"/>
  <c r="A59" i="14"/>
  <c r="B59" i="14"/>
  <c r="A60" i="14"/>
  <c r="B60" i="14"/>
  <c r="A61" i="14"/>
  <c r="B61" i="14"/>
  <c r="A62" i="14"/>
  <c r="B62" i="14"/>
  <c r="A63" i="14"/>
  <c r="B63" i="14"/>
  <c r="A64" i="14"/>
  <c r="B64" i="14"/>
  <c r="A65" i="14"/>
  <c r="B65" i="14"/>
  <c r="A66" i="14"/>
  <c r="B66" i="14"/>
  <c r="A67" i="14"/>
  <c r="B67" i="14"/>
  <c r="A68" i="14"/>
  <c r="B68" i="14"/>
  <c r="A69" i="14"/>
  <c r="B69" i="14"/>
  <c r="A70" i="14"/>
  <c r="B70" i="14"/>
  <c r="A71" i="14"/>
  <c r="B71" i="14"/>
  <c r="A72" i="14"/>
  <c r="B72" i="14"/>
  <c r="A73" i="14"/>
  <c r="B73" i="14"/>
  <c r="A74" i="14"/>
  <c r="B74" i="14"/>
  <c r="A75" i="14"/>
  <c r="B75" i="14"/>
  <c r="A76" i="14"/>
  <c r="B76" i="14"/>
  <c r="A77" i="14"/>
  <c r="B77" i="14"/>
  <c r="A78" i="14"/>
  <c r="B78" i="14"/>
  <c r="A79" i="14"/>
  <c r="B79" i="14"/>
  <c r="A80" i="14"/>
  <c r="B80" i="14"/>
  <c r="A81" i="14"/>
  <c r="B81" i="14"/>
  <c r="A82" i="14"/>
  <c r="B82" i="14"/>
  <c r="A83" i="14"/>
  <c r="B83" i="14"/>
  <c r="A84" i="14"/>
  <c r="B84" i="14"/>
  <c r="A85" i="14"/>
  <c r="B85" i="14"/>
  <c r="A86" i="14"/>
  <c r="B86" i="14"/>
  <c r="A87" i="14"/>
  <c r="B87" i="14"/>
  <c r="A88" i="14"/>
  <c r="B88" i="14"/>
  <c r="A89" i="14"/>
  <c r="B89" i="14"/>
  <c r="A90" i="14"/>
  <c r="B90" i="14"/>
  <c r="A91" i="14"/>
  <c r="B91" i="14"/>
  <c r="A92" i="14"/>
  <c r="B92" i="14"/>
  <c r="A93" i="14"/>
  <c r="B93" i="14"/>
  <c r="A94" i="14"/>
  <c r="B94" i="14"/>
  <c r="A95" i="14"/>
  <c r="B95" i="14"/>
  <c r="A96" i="14"/>
  <c r="B96" i="14"/>
  <c r="A97" i="14"/>
  <c r="B97" i="14"/>
  <c r="A98" i="14"/>
  <c r="B98" i="14"/>
  <c r="A99" i="14"/>
  <c r="B99" i="14"/>
  <c r="A100" i="14"/>
  <c r="B100" i="14"/>
  <c r="A101" i="14"/>
  <c r="B101" i="14"/>
  <c r="A102" i="14"/>
  <c r="B102" i="14"/>
  <c r="A103" i="14"/>
  <c r="B103" i="14"/>
  <c r="A104" i="14"/>
  <c r="B104" i="14"/>
  <c r="A105" i="14"/>
  <c r="B105" i="14"/>
  <c r="A106" i="14"/>
  <c r="B106" i="14"/>
  <c r="A107" i="14"/>
  <c r="B107" i="14"/>
  <c r="A108" i="14"/>
  <c r="B108" i="14"/>
  <c r="A109" i="14"/>
  <c r="B109" i="14"/>
  <c r="A110" i="14"/>
  <c r="B110" i="14"/>
  <c r="A111" i="14"/>
  <c r="B111" i="14"/>
  <c r="A112" i="14"/>
  <c r="B112" i="14"/>
  <c r="A113" i="14"/>
  <c r="B113" i="14"/>
  <c r="A114" i="14"/>
  <c r="B114" i="14"/>
  <c r="A115" i="14"/>
  <c r="B115" i="14"/>
  <c r="A116" i="14"/>
  <c r="B116" i="14"/>
  <c r="A117" i="14"/>
  <c r="B117" i="14"/>
  <c r="B12" i="14"/>
  <c r="B13" i="14"/>
  <c r="D14" i="14"/>
  <c r="E14" i="14"/>
  <c r="D15" i="14"/>
  <c r="D16" i="14"/>
  <c r="E16" i="14"/>
  <c r="D17" i="14"/>
  <c r="E17" i="14"/>
  <c r="D18" i="14"/>
  <c r="D19" i="14"/>
  <c r="D20" i="14"/>
  <c r="E20" i="14"/>
  <c r="D21" i="14"/>
  <c r="E21" i="14"/>
  <c r="D22" i="14"/>
  <c r="E22" i="14"/>
  <c r="D23" i="14"/>
  <c r="D24" i="14"/>
  <c r="E24" i="14"/>
  <c r="D25" i="14"/>
  <c r="E25" i="14"/>
  <c r="D26" i="14"/>
  <c r="E26" i="14"/>
  <c r="D27" i="14"/>
  <c r="E27" i="14"/>
  <c r="D28" i="14"/>
  <c r="E28" i="14"/>
  <c r="D29" i="14"/>
  <c r="D30" i="14"/>
  <c r="E30" i="14"/>
  <c r="D31" i="14"/>
  <c r="D32" i="14"/>
  <c r="E32" i="14"/>
  <c r="D33" i="14"/>
  <c r="E33" i="14"/>
  <c r="D34" i="14"/>
  <c r="D35" i="14"/>
  <c r="E35" i="14"/>
  <c r="D36" i="14"/>
  <c r="E36" i="14"/>
  <c r="D37" i="14"/>
  <c r="D38" i="14"/>
  <c r="E38" i="14"/>
  <c r="D39" i="14"/>
  <c r="D40" i="14"/>
  <c r="E40" i="14"/>
  <c r="D41" i="14"/>
  <c r="E41" i="14"/>
  <c r="D42" i="14"/>
  <c r="D43" i="14"/>
  <c r="E43" i="14"/>
  <c r="D44" i="14"/>
  <c r="E44" i="14"/>
  <c r="D45" i="14"/>
  <c r="D46" i="14"/>
  <c r="E46" i="14"/>
  <c r="D47" i="14"/>
  <c r="D48" i="14"/>
  <c r="E48" i="14"/>
  <c r="D49" i="14"/>
  <c r="E49" i="14"/>
  <c r="D50" i="14"/>
  <c r="D51" i="14"/>
  <c r="E51" i="14"/>
  <c r="D52" i="14"/>
  <c r="E52" i="14"/>
  <c r="D53" i="14"/>
  <c r="D54" i="14"/>
  <c r="E54" i="14"/>
  <c r="D55" i="14"/>
  <c r="D56" i="14"/>
  <c r="E56" i="14"/>
  <c r="D57" i="14"/>
  <c r="E57" i="14"/>
  <c r="D58" i="14"/>
  <c r="D59" i="14"/>
  <c r="E59" i="14"/>
  <c r="D60" i="14"/>
  <c r="E60" i="14"/>
  <c r="D61" i="14"/>
  <c r="D62" i="14"/>
  <c r="E62" i="14"/>
  <c r="D63" i="14"/>
  <c r="D64" i="14"/>
  <c r="E64" i="14"/>
  <c r="D65" i="14"/>
  <c r="E65" i="14"/>
  <c r="D66" i="14"/>
  <c r="D67" i="14"/>
  <c r="E67" i="14"/>
  <c r="D68" i="14"/>
  <c r="E68" i="14"/>
  <c r="D69" i="14"/>
  <c r="E69" i="14"/>
  <c r="D70" i="14"/>
  <c r="E70" i="14"/>
  <c r="D71" i="14"/>
  <c r="D72" i="14"/>
  <c r="E72" i="14"/>
  <c r="D73" i="14"/>
  <c r="E73" i="14"/>
  <c r="D74" i="14"/>
  <c r="D75" i="14"/>
  <c r="E75" i="14"/>
  <c r="D76" i="14"/>
  <c r="E76" i="14"/>
  <c r="D77" i="14"/>
  <c r="D78" i="14"/>
  <c r="E78" i="14"/>
  <c r="D79" i="14"/>
  <c r="D80" i="14"/>
  <c r="E80" i="14"/>
  <c r="D81" i="14"/>
  <c r="E81" i="14"/>
  <c r="D82" i="14"/>
  <c r="D83" i="14"/>
  <c r="E83" i="14"/>
  <c r="D84" i="14"/>
  <c r="E84" i="14"/>
  <c r="D85" i="14"/>
  <c r="D86" i="14"/>
  <c r="E86" i="14"/>
  <c r="D87" i="14"/>
  <c r="D88" i="14"/>
  <c r="E88" i="14"/>
  <c r="D89" i="14"/>
  <c r="E89" i="14"/>
  <c r="D90" i="14"/>
  <c r="D91" i="14"/>
  <c r="E91" i="14"/>
  <c r="D92" i="14"/>
  <c r="E92" i="14"/>
  <c r="D93" i="14"/>
  <c r="D94" i="14"/>
  <c r="E94" i="14"/>
  <c r="D95" i="14"/>
  <c r="D96" i="14"/>
  <c r="E96" i="14"/>
  <c r="D97" i="14"/>
  <c r="E97" i="14"/>
  <c r="D98" i="14"/>
  <c r="D99" i="14"/>
  <c r="E99" i="14"/>
  <c r="D100" i="14"/>
  <c r="E100" i="14"/>
  <c r="D101" i="14"/>
  <c r="E101" i="14"/>
  <c r="D102" i="14"/>
  <c r="E102" i="14"/>
  <c r="D103" i="14"/>
  <c r="D104" i="14"/>
  <c r="E104" i="14"/>
  <c r="D105" i="14"/>
  <c r="E105" i="14"/>
  <c r="D106" i="14"/>
  <c r="D107" i="14"/>
  <c r="E107" i="14"/>
  <c r="D108" i="14"/>
  <c r="D109" i="14"/>
  <c r="D110" i="14"/>
  <c r="E110" i="14"/>
  <c r="D111" i="14"/>
  <c r="D112" i="14"/>
  <c r="E112" i="14"/>
  <c r="D113" i="14"/>
  <c r="E113" i="14"/>
  <c r="D114" i="14"/>
  <c r="D115" i="14"/>
  <c r="E115" i="14"/>
  <c r="D116" i="14"/>
  <c r="D117" i="14"/>
  <c r="A13" i="14"/>
  <c r="D13" i="14"/>
  <c r="E13" i="14"/>
  <c r="Z29" i="6"/>
  <c r="AP29" i="6"/>
  <c r="BF29" i="6"/>
  <c r="BV29" i="6"/>
  <c r="CL29" i="6"/>
  <c r="DD29" i="6"/>
  <c r="DT29" i="6"/>
  <c r="CC30" i="6"/>
  <c r="BC31" i="6"/>
  <c r="AN32" i="6"/>
  <c r="BV32" i="6"/>
  <c r="CZ32" i="6"/>
  <c r="AG33" i="6"/>
  <c r="BC33" i="6"/>
  <c r="BV33" i="6"/>
  <c r="CT33" i="6"/>
  <c r="DM33" i="6"/>
  <c r="AU34" i="6"/>
  <c r="CU34" i="6"/>
  <c r="Z35" i="6"/>
  <c r="AQ35" i="6"/>
  <c r="BI35" i="6"/>
  <c r="CA35" i="6"/>
  <c r="CR35" i="6"/>
  <c r="DI35" i="6"/>
  <c r="DZ35" i="6"/>
  <c r="W38" i="6"/>
  <c r="AP38" i="6"/>
  <c r="BG38" i="6"/>
  <c r="BX38" i="6"/>
  <c r="CP38" i="6"/>
  <c r="DG38" i="6"/>
  <c r="DX38" i="6"/>
  <c r="Z39" i="6"/>
  <c r="BD39" i="6"/>
  <c r="CL39" i="6"/>
  <c r="DK39" i="6"/>
  <c r="M40" i="6"/>
  <c r="AU40" i="6"/>
  <c r="CC40" i="6"/>
  <c r="DC40" i="6"/>
  <c r="AG41" i="6"/>
  <c r="BH41" i="6"/>
  <c r="CM41" i="6"/>
  <c r="DL41" i="6"/>
  <c r="U42" i="6"/>
  <c r="BM42" i="6"/>
  <c r="DH42" i="6"/>
  <c r="N43" i="6"/>
  <c r="AV43" i="6"/>
  <c r="CD43" i="6"/>
  <c r="DM43" i="6"/>
  <c r="P44" i="6"/>
  <c r="AQ44" i="6"/>
  <c r="BP44" i="6"/>
  <c r="CL44" i="6"/>
  <c r="DJ44" i="6"/>
  <c r="BR45" i="6"/>
  <c r="DP45" i="6"/>
  <c r="U46" i="6"/>
  <c r="AL46" i="6"/>
  <c r="BC46" i="6"/>
  <c r="BV46" i="6"/>
  <c r="CM46" i="6"/>
  <c r="DD46" i="6"/>
  <c r="DU46" i="6"/>
  <c r="O47" i="6"/>
  <c r="AD47" i="6"/>
  <c r="AT47" i="6"/>
  <c r="BI47" i="6"/>
  <c r="BX47" i="6"/>
  <c r="CM47" i="6"/>
  <c r="DB47" i="6"/>
  <c r="DQ47" i="6"/>
  <c r="Z49" i="6"/>
  <c r="AR49" i="6"/>
  <c r="BK49" i="6"/>
  <c r="CB49" i="6"/>
  <c r="L29" i="6"/>
  <c r="AB29" i="6"/>
  <c r="AR29" i="6"/>
  <c r="BH29" i="6"/>
  <c r="BX29" i="6"/>
  <c r="CP29" i="6"/>
  <c r="DF29" i="6"/>
  <c r="DV29" i="6"/>
  <c r="CB31" i="6"/>
  <c r="AP32" i="6"/>
  <c r="CB32" i="6"/>
  <c r="DD32" i="6"/>
  <c r="M33" i="6"/>
  <c r="AK33" i="6"/>
  <c r="BF33" i="6"/>
  <c r="CA33" i="6"/>
  <c r="CV33" i="6"/>
  <c r="DQ33" i="6"/>
  <c r="L34" i="6"/>
  <c r="BP34" i="6"/>
  <c r="CW34" i="6"/>
  <c r="AB35" i="6"/>
  <c r="AT35" i="6"/>
  <c r="BK35" i="6"/>
  <c r="CC35" i="6"/>
  <c r="CT35" i="6"/>
  <c r="DL35" i="6"/>
  <c r="AA38" i="6"/>
  <c r="AR38" i="6"/>
  <c r="BI38" i="6"/>
  <c r="CA38" i="6"/>
  <c r="CR38" i="6"/>
  <c r="DI38" i="6"/>
  <c r="DZ38" i="6"/>
  <c r="AE39" i="6"/>
  <c r="BF39" i="6"/>
  <c r="CO39" i="6"/>
  <c r="DN39" i="6"/>
  <c r="T40" i="6"/>
  <c r="AW40" i="6"/>
  <c r="CE40" i="6"/>
  <c r="DF40" i="6"/>
  <c r="AK41" i="6"/>
  <c r="BJ41" i="6"/>
  <c r="CO41" i="6"/>
  <c r="DP41" i="6"/>
  <c r="AB42" i="6"/>
  <c r="BV42" i="6"/>
  <c r="DL42" i="6"/>
  <c r="U43" i="6"/>
  <c r="AX43" i="6"/>
  <c r="CG43" i="6"/>
  <c r="DQ43" i="6"/>
  <c r="S44" i="6"/>
  <c r="AV44" i="6"/>
  <c r="BR44" i="6"/>
  <c r="CN44" i="6"/>
  <c r="DP44" i="6"/>
  <c r="M45" i="6"/>
  <c r="BZ45" i="6"/>
  <c r="W46" i="6"/>
  <c r="AN46" i="6"/>
  <c r="BF46" i="6"/>
  <c r="BX46" i="6"/>
  <c r="CO46" i="6"/>
  <c r="DF46" i="6"/>
  <c r="DW46" i="6"/>
  <c r="R47" i="6"/>
  <c r="AG47" i="6"/>
  <c r="AV47" i="6"/>
  <c r="BK47" i="6"/>
  <c r="BZ47" i="6"/>
  <c r="CO47" i="6"/>
  <c r="DD47" i="6"/>
  <c r="DS47" i="6"/>
  <c r="AP48" i="6"/>
  <c r="AB49" i="6"/>
  <c r="AU49" i="6"/>
  <c r="BM49" i="6"/>
  <c r="S29" i="6"/>
  <c r="AM29" i="6"/>
  <c r="BE29" i="6"/>
  <c r="CA29" i="6"/>
  <c r="CS29" i="6"/>
  <c r="DK29" i="6"/>
  <c r="R31" i="6"/>
  <c r="DZ31" i="6"/>
  <c r="Z32" i="6"/>
  <c r="BW32" i="6"/>
  <c r="DQ32" i="6"/>
  <c r="R33" i="6"/>
  <c r="AQ33" i="6"/>
  <c r="BQ33" i="6"/>
  <c r="CL33" i="6"/>
  <c r="DL33" i="6"/>
  <c r="BR34" i="6"/>
  <c r="DE34" i="6"/>
  <c r="P35" i="6"/>
  <c r="AK35" i="6"/>
  <c r="BD35" i="6"/>
  <c r="BX35" i="6"/>
  <c r="CS35" i="6"/>
  <c r="DN35" i="6"/>
  <c r="M38" i="6"/>
  <c r="AF38" i="6"/>
  <c r="AZ38" i="6"/>
  <c r="BT38" i="6"/>
  <c r="CO38" i="6"/>
  <c r="DJ38" i="6"/>
  <c r="AM39" i="6"/>
  <c r="BX39" i="6"/>
  <c r="DH39" i="6"/>
  <c r="L40" i="6"/>
  <c r="AX40" i="6"/>
  <c r="CJ40" i="6"/>
  <c r="DS40" i="6"/>
  <c r="P41" i="6"/>
  <c r="BB41" i="6"/>
  <c r="CB41" i="6"/>
  <c r="DJ41" i="6"/>
  <c r="AI42" i="6"/>
  <c r="CC42" i="6"/>
  <c r="DT42" i="6"/>
  <c r="AL43" i="6"/>
  <c r="BZ43" i="6"/>
  <c r="DL43" i="6"/>
  <c r="Y44" i="6"/>
  <c r="AY44" i="6"/>
  <c r="CC44" i="6"/>
  <c r="DB44" i="6"/>
  <c r="BI45" i="6"/>
  <c r="DV45" i="6"/>
  <c r="X46" i="6"/>
  <c r="AR46" i="6"/>
  <c r="BL46" i="6"/>
  <c r="CE46" i="6"/>
  <c r="DA46" i="6"/>
  <c r="DT46" i="6"/>
  <c r="S47" i="6"/>
  <c r="AJ47" i="6"/>
  <c r="BA47" i="6"/>
  <c r="BR47" i="6"/>
  <c r="CJ47" i="6"/>
  <c r="DA47" i="6"/>
  <c r="DT47" i="6"/>
  <c r="AW48" i="6"/>
  <c r="L49" i="6"/>
  <c r="AG49" i="6"/>
  <c r="BD49" i="6"/>
  <c r="BX49" i="6"/>
  <c r="CP49" i="6"/>
  <c r="DG49" i="6"/>
  <c r="DX49" i="6"/>
  <c r="U50" i="6"/>
  <c r="AM50" i="6"/>
  <c r="BH50" i="6"/>
  <c r="BZ50" i="6"/>
  <c r="CS50" i="6"/>
  <c r="Y29" i="6"/>
  <c r="AS29" i="6"/>
  <c r="BM29" i="6"/>
  <c r="CE29" i="6"/>
  <c r="CW29" i="6"/>
  <c r="DQ29" i="6"/>
  <c r="BB30" i="6"/>
  <c r="BD31" i="6"/>
  <c r="AT32" i="6"/>
  <c r="CF32" i="6"/>
  <c r="DU32" i="6"/>
  <c r="Y33" i="6"/>
  <c r="AZ33" i="6"/>
  <c r="BU33" i="6"/>
  <c r="CW33" i="6"/>
  <c r="DT33" i="6"/>
  <c r="AB34" i="6"/>
  <c r="BV34" i="6"/>
  <c r="DS34" i="6"/>
  <c r="U35" i="6"/>
  <c r="AO35" i="6"/>
  <c r="BJ35" i="6"/>
  <c r="CF35" i="6"/>
  <c r="CY35" i="6"/>
  <c r="DT35" i="6"/>
  <c r="Q38" i="6"/>
  <c r="AK38" i="6"/>
  <c r="BF38" i="6"/>
  <c r="CB38" i="6"/>
  <c r="CU38" i="6"/>
  <c r="DO38" i="6"/>
  <c r="N39" i="6"/>
  <c r="BA39" i="6"/>
  <c r="CD39" i="6"/>
  <c r="DO39" i="6"/>
  <c r="Z40" i="6"/>
  <c r="BK40" i="6"/>
  <c r="CN40" i="6"/>
  <c r="DX40" i="6"/>
  <c r="Y41" i="6"/>
  <c r="BF41" i="6"/>
  <c r="CP41" i="6"/>
  <c r="DZ41" i="6"/>
  <c r="AP42" i="6"/>
  <c r="CP42" i="6"/>
  <c r="AU43" i="6"/>
  <c r="CH43" i="6"/>
  <c r="DV43" i="6"/>
  <c r="AF44" i="6"/>
  <c r="BD44" i="6"/>
  <c r="CH44" i="6"/>
  <c r="W29" i="6"/>
  <c r="AT29" i="6"/>
  <c r="BP29" i="6"/>
  <c r="CJ29" i="6"/>
  <c r="DH29" i="6"/>
  <c r="S31" i="6"/>
  <c r="AU32" i="6"/>
  <c r="CT32" i="6"/>
  <c r="AN33" i="6"/>
  <c r="BP33" i="6"/>
  <c r="CP33" i="6"/>
  <c r="DU33" i="6"/>
  <c r="AK34" i="6"/>
  <c r="CM34" i="6"/>
  <c r="AG35" i="6"/>
  <c r="BE35" i="6"/>
  <c r="CD35" i="6"/>
  <c r="DC35" i="6"/>
  <c r="DX35" i="6"/>
  <c r="AB38" i="6"/>
  <c r="AW38" i="6"/>
  <c r="BV38" i="6"/>
  <c r="CT38" i="6"/>
  <c r="DS38" i="6"/>
  <c r="X39" i="6"/>
  <c r="BR39" i="6"/>
  <c r="CV39" i="6"/>
  <c r="BG40" i="6"/>
  <c r="CW40" i="6"/>
  <c r="AN41" i="6"/>
  <c r="BY41" i="6"/>
  <c r="DH41" i="6"/>
  <c r="AL42" i="6"/>
  <c r="CS42" i="6"/>
  <c r="M43" i="6"/>
  <c r="BK43" i="6"/>
  <c r="CX43" i="6"/>
  <c r="O44" i="6"/>
  <c r="BA44" i="6"/>
  <c r="CG44" i="6"/>
  <c r="DO44" i="6"/>
  <c r="N45" i="6"/>
  <c r="CR45" i="6"/>
  <c r="M46" i="6"/>
  <c r="AH46" i="6"/>
  <c r="BE46" i="6"/>
  <c r="CA46" i="6"/>
  <c r="CU46" i="6"/>
  <c r="DR46" i="6"/>
  <c r="P47" i="6"/>
  <c r="AK47" i="6"/>
  <c r="BC47" i="6"/>
  <c r="BV47" i="6"/>
  <c r="CP47" i="6"/>
  <c r="DH47" i="6"/>
  <c r="EA47" i="6"/>
  <c r="DX48" i="6"/>
  <c r="W49" i="6"/>
  <c r="AV49" i="6"/>
  <c r="BS49" i="6"/>
  <c r="CM49" i="6"/>
  <c r="DE49" i="6"/>
  <c r="DW49" i="6"/>
  <c r="V50" i="6"/>
  <c r="AQ50" i="6"/>
  <c r="BK50" i="6"/>
  <c r="CE50" i="6"/>
  <c r="CY50" i="6"/>
  <c r="DS50" i="6"/>
  <c r="AO51" i="6"/>
  <c r="AG52" i="6"/>
  <c r="BF52" i="6"/>
  <c r="CK52" i="6"/>
  <c r="DO52" i="6"/>
  <c r="N53" i="6"/>
  <c r="AD53" i="6"/>
  <c r="AU53" i="6"/>
  <c r="BK53" i="6"/>
  <c r="CA53" i="6"/>
  <c r="AA29" i="6"/>
  <c r="AY29" i="6"/>
  <c r="BT29" i="6"/>
  <c r="CT29" i="6"/>
  <c r="DR29" i="6"/>
  <c r="CP31" i="6"/>
  <c r="T32" i="6"/>
  <c r="BU32" i="6"/>
  <c r="DT32" i="6"/>
  <c r="AB33" i="6"/>
  <c r="BH33" i="6"/>
  <c r="CJ33" i="6"/>
  <c r="DR33" i="6"/>
  <c r="AH34" i="6"/>
  <c r="CO34" i="6"/>
  <c r="L35" i="6"/>
  <c r="AL35" i="6"/>
  <c r="BM35" i="6"/>
  <c r="CJ35" i="6"/>
  <c r="DH35" i="6"/>
  <c r="N38" i="6"/>
  <c r="AL38" i="6"/>
  <c r="BM38" i="6"/>
  <c r="CJ38" i="6"/>
  <c r="DK38" i="6"/>
  <c r="M39" i="6"/>
  <c r="BE39" i="6"/>
  <c r="CU39" i="6"/>
  <c r="BH40" i="6"/>
  <c r="DA40" i="6"/>
  <c r="AQ41" i="6"/>
  <c r="CL41" i="6"/>
  <c r="BJ42" i="6"/>
  <c r="DO42" i="6"/>
  <c r="AN43" i="6"/>
  <c r="CR43" i="6"/>
  <c r="AR44" i="6"/>
  <c r="CE44" i="6"/>
  <c r="DI44" i="6"/>
  <c r="Y45" i="6"/>
  <c r="DE45" i="6"/>
  <c r="P46" i="6"/>
  <c r="AP46" i="6"/>
  <c r="BM46" i="6"/>
  <c r="CK46" i="6"/>
  <c r="DH46" i="6"/>
  <c r="AB47" i="6"/>
  <c r="AX47" i="6"/>
  <c r="BQ47" i="6"/>
  <c r="CL47" i="6"/>
  <c r="DG47" i="6"/>
  <c r="AC49" i="6"/>
  <c r="BB49" i="6"/>
  <c r="BZ49" i="6"/>
  <c r="CT49" i="6"/>
  <c r="DP49" i="6"/>
  <c r="M50" i="6"/>
  <c r="AH50" i="6"/>
  <c r="BC50" i="6"/>
  <c r="CA50" i="6"/>
  <c r="CV50" i="6"/>
  <c r="DP50" i="6"/>
  <c r="AP51" i="6"/>
  <c r="AI52" i="6"/>
  <c r="BN52" i="6"/>
  <c r="CT52" i="6"/>
  <c r="DV52" i="6"/>
  <c r="V53" i="6"/>
  <c r="AM53" i="6"/>
  <c r="BD53" i="6"/>
  <c r="BU53" i="6"/>
  <c r="CM53" i="6"/>
  <c r="DC53" i="6"/>
  <c r="DS53" i="6"/>
  <c r="AK54" i="6"/>
  <c r="CV54" i="6"/>
  <c r="O55" i="6"/>
  <c r="AH55" i="6"/>
  <c r="AZ55" i="6"/>
  <c r="BT55" i="6"/>
  <c r="CN55" i="6"/>
  <c r="DF55" i="6"/>
  <c r="DX55" i="6"/>
  <c r="AY56" i="6"/>
  <c r="DR56" i="6"/>
  <c r="AF57" i="6"/>
  <c r="BV57" i="6"/>
  <c r="DL57" i="6"/>
  <c r="T58" i="6"/>
  <c r="AR58" i="6"/>
  <c r="BN58" i="6"/>
  <c r="CH58" i="6"/>
  <c r="DG58" i="6"/>
  <c r="EA58" i="6"/>
  <c r="AS59" i="6"/>
  <c r="CR59" i="6"/>
  <c r="CL60" i="6"/>
  <c r="S61" i="6"/>
  <c r="BH61" i="6"/>
  <c r="CV61" i="6"/>
  <c r="AG62" i="6"/>
  <c r="BG62" i="6"/>
  <c r="CF62" i="6"/>
  <c r="DG62" i="6"/>
  <c r="AA63" i="6"/>
  <c r="AR63" i="6"/>
  <c r="BI63" i="6"/>
  <c r="CC63" i="6"/>
  <c r="CT63" i="6"/>
  <c r="DK63" i="6"/>
  <c r="AN64" i="6"/>
  <c r="BW64" i="6"/>
  <c r="DG64" i="6"/>
  <c r="L65" i="6"/>
  <c r="AA65" i="6"/>
  <c r="AP65" i="6"/>
  <c r="BE65" i="6"/>
  <c r="BT65" i="6"/>
  <c r="CI65" i="6"/>
  <c r="CX65" i="6"/>
  <c r="DM65" i="6"/>
  <c r="AK66" i="6"/>
  <c r="BT66" i="6"/>
  <c r="DF66" i="6"/>
  <c r="AA67" i="6"/>
  <c r="DR67" i="6"/>
  <c r="AK68" i="6"/>
  <c r="BU68" i="6"/>
  <c r="DN68" i="6"/>
  <c r="N69" i="6"/>
  <c r="AG69" i="6"/>
  <c r="BA69" i="6"/>
  <c r="BW69" i="6"/>
  <c r="CQ69" i="6"/>
  <c r="DJ69" i="6"/>
  <c r="AA70" i="6"/>
  <c r="AR70" i="6"/>
  <c r="BI70" i="6"/>
  <c r="CC70" i="6"/>
  <c r="CT70" i="6"/>
  <c r="DK70" i="6"/>
  <c r="BM71" i="6"/>
  <c r="DS71" i="6"/>
  <c r="AC29" i="6"/>
  <c r="AZ29" i="6"/>
  <c r="BU29" i="6"/>
  <c r="CU29" i="6"/>
  <c r="DS29" i="6"/>
  <c r="CT31" i="6"/>
  <c r="W32" i="6"/>
  <c r="CC32" i="6"/>
  <c r="DX32" i="6"/>
  <c r="AC33" i="6"/>
  <c r="BI33" i="6"/>
  <c r="CK33" i="6"/>
  <c r="DS33" i="6"/>
  <c r="AO34" i="6"/>
  <c r="AF29" i="6"/>
  <c r="BC29" i="6"/>
  <c r="CC29" i="6"/>
  <c r="CY29" i="6"/>
  <c r="DX29" i="6"/>
  <c r="M31" i="6"/>
  <c r="DY31" i="6"/>
  <c r="AH32" i="6"/>
  <c r="CR32" i="6"/>
  <c r="AL33" i="6"/>
  <c r="BR33" i="6"/>
  <c r="CX33" i="6"/>
  <c r="DZ33" i="6"/>
  <c r="AS34" i="6"/>
  <c r="DD34" i="6"/>
  <c r="S35" i="6"/>
  <c r="AR35" i="6"/>
  <c r="BR35" i="6"/>
  <c r="CP35" i="6"/>
  <c r="DR35" i="6"/>
  <c r="S38" i="6"/>
  <c r="AT38" i="6"/>
  <c r="BQ38" i="6"/>
  <c r="CS38" i="6"/>
  <c r="DT38" i="6"/>
  <c r="AB39" i="6"/>
  <c r="BU39" i="6"/>
  <c r="DJ39" i="6"/>
  <c r="AC40" i="6"/>
  <c r="BP40" i="6"/>
  <c r="DH40" i="6"/>
  <c r="O41" i="6"/>
  <c r="BE41" i="6"/>
  <c r="CU41" i="6"/>
  <c r="BX42" i="6"/>
  <c r="BD43" i="6"/>
  <c r="CV43" i="6"/>
  <c r="R44" i="6"/>
  <c r="BC44" i="6"/>
  <c r="CM44" i="6"/>
  <c r="DT44" i="6"/>
  <c r="AO45" i="6"/>
  <c r="DN45" i="6"/>
  <c r="Y46" i="6"/>
  <c r="AV46" i="6"/>
  <c r="BR46" i="6"/>
  <c r="CQ46" i="6"/>
  <c r="DO46" i="6"/>
  <c r="M47" i="6"/>
  <c r="AI47" i="6"/>
  <c r="BD47" i="6"/>
  <c r="BY47" i="6"/>
  <c r="CS47" i="6"/>
  <c r="DM47" i="6"/>
  <c r="AI49" i="6"/>
  <c r="BI49" i="6"/>
  <c r="CE49" i="6"/>
  <c r="DA49" i="6"/>
  <c r="DT49" i="6"/>
  <c r="R50" i="6"/>
  <c r="AP50" i="6"/>
  <c r="BL50" i="6"/>
  <c r="CG50" i="6"/>
  <c r="DD50" i="6"/>
  <c r="DX50" i="6"/>
  <c r="CL51" i="6"/>
  <c r="N52" i="6"/>
  <c r="AM52" i="6"/>
  <c r="BW52" i="6"/>
  <c r="DB52" i="6"/>
  <c r="Z53" i="6"/>
  <c r="AQ53" i="6"/>
  <c r="BI53" i="6"/>
  <c r="BZ53" i="6"/>
  <c r="CR53" i="6"/>
  <c r="DH53" i="6"/>
  <c r="DX53" i="6"/>
  <c r="BB54" i="6"/>
  <c r="DV54" i="6"/>
  <c r="U55" i="6"/>
  <c r="AO55" i="6"/>
  <c r="BG55" i="6"/>
  <c r="BZ55" i="6"/>
  <c r="CR55" i="6"/>
  <c r="DM55" i="6"/>
  <c r="CC56" i="6"/>
  <c r="AP57" i="6"/>
  <c r="CF57" i="6"/>
  <c r="AC58" i="6"/>
  <c r="AV58" i="6"/>
  <c r="BR58" i="6"/>
  <c r="CQ58" i="6"/>
  <c r="DK58" i="6"/>
  <c r="BN59" i="6"/>
  <c r="CY59" i="6"/>
  <c r="AC60" i="6"/>
  <c r="DR60" i="6"/>
  <c r="AJ61" i="6"/>
  <c r="BT61" i="6"/>
  <c r="DL61" i="6"/>
  <c r="O62" i="6"/>
  <c r="AL62" i="6"/>
  <c r="BN62" i="6"/>
  <c r="CP62" i="6"/>
  <c r="DP62" i="6"/>
  <c r="N63" i="6"/>
  <c r="AE63" i="6"/>
  <c r="AY63" i="6"/>
  <c r="BP63" i="6"/>
  <c r="CG63" i="6"/>
  <c r="CX63" i="6"/>
  <c r="DP63" i="6"/>
  <c r="AV64" i="6"/>
  <c r="CL64" i="6"/>
  <c r="DV64" i="6"/>
  <c r="P65" i="6"/>
  <c r="AE65" i="6"/>
  <c r="AT65" i="6"/>
  <c r="BI65" i="6"/>
  <c r="BX65" i="6"/>
  <c r="CN65" i="6"/>
  <c r="DC65" i="6"/>
  <c r="DR65" i="6"/>
  <c r="AU66" i="6"/>
  <c r="CI66" i="6"/>
  <c r="DN66" i="6"/>
  <c r="BF67" i="6"/>
  <c r="AQ68" i="6"/>
  <c r="CI68" i="6"/>
  <c r="DW68" i="6"/>
  <c r="R69" i="6"/>
  <c r="AL69" i="6"/>
  <c r="BH69" i="6"/>
  <c r="CB69" i="6"/>
  <c r="CU69" i="6"/>
  <c r="DS69" i="6"/>
  <c r="N70" i="6"/>
  <c r="AE70" i="6"/>
  <c r="AY70" i="6"/>
  <c r="BP70" i="6"/>
  <c r="CG70" i="6"/>
  <c r="CX70" i="6"/>
  <c r="DP70" i="6"/>
  <c r="CH71" i="6"/>
  <c r="X29" i="6"/>
  <c r="BD29" i="6"/>
  <c r="CH29" i="6"/>
  <c r="DL29" i="6"/>
  <c r="DX31" i="6"/>
  <c r="BB32" i="6"/>
  <c r="DC32" i="6"/>
  <c r="X33" i="6"/>
  <c r="BO33" i="6"/>
  <c r="DC33" i="6"/>
  <c r="CH34" i="6"/>
  <c r="N35" i="6"/>
  <c r="AU35" i="6"/>
  <c r="BU35" i="6"/>
  <c r="CZ35" i="6"/>
  <c r="AI38" i="6"/>
  <c r="BO38" i="6"/>
  <c r="CV38" i="6"/>
  <c r="DW38" i="6"/>
  <c r="AS39" i="6"/>
  <c r="CR39" i="6"/>
  <c r="BL40" i="6"/>
  <c r="DG40" i="6"/>
  <c r="R41" i="6"/>
  <c r="BS41" i="6"/>
  <c r="DG41" i="6"/>
  <c r="AO42" i="6"/>
  <c r="DI42" i="6"/>
  <c r="AF43" i="6"/>
  <c r="CS43" i="6"/>
  <c r="BI44" i="6"/>
  <c r="CX44" i="6"/>
  <c r="CB45" i="6"/>
  <c r="O46" i="6"/>
  <c r="AT46" i="6"/>
  <c r="BT46" i="6"/>
  <c r="CT46" i="6"/>
  <c r="DX46" i="6"/>
  <c r="X47" i="6"/>
  <c r="AU47" i="6"/>
  <c r="BS47" i="6"/>
  <c r="CR47" i="6"/>
  <c r="DO47" i="6"/>
  <c r="AV48" i="6"/>
  <c r="N49" i="6"/>
  <c r="AP49" i="6"/>
  <c r="BT49" i="6"/>
  <c r="CR49" i="6"/>
  <c r="DQ49" i="6"/>
  <c r="P50" i="6"/>
  <c r="AT50" i="6"/>
  <c r="BQ50" i="6"/>
  <c r="CP50" i="6"/>
  <c r="DN50" i="6"/>
  <c r="AY51" i="6"/>
  <c r="L52" i="6"/>
  <c r="AU52" i="6"/>
  <c r="CD52" i="6"/>
  <c r="DN52" i="6"/>
  <c r="P53" i="6"/>
  <c r="AK53" i="6"/>
  <c r="BE53" i="6"/>
  <c r="BY53" i="6"/>
  <c r="CT53" i="6"/>
  <c r="DM53" i="6"/>
  <c r="CQ54" i="6"/>
  <c r="P55" i="6"/>
  <c r="AL55" i="6"/>
  <c r="BJ55" i="6"/>
  <c r="CD55" i="6"/>
  <c r="DA55" i="6"/>
  <c r="DV55" i="6"/>
  <c r="AV56" i="6"/>
  <c r="DV56" i="6"/>
  <c r="AL57" i="6"/>
  <c r="CS57" i="6"/>
  <c r="L58" i="6"/>
  <c r="AH58" i="6"/>
  <c r="BI58" i="6"/>
  <c r="CG58" i="6"/>
  <c r="DI58" i="6"/>
  <c r="BQ59" i="6"/>
  <c r="DN59" i="6"/>
  <c r="BJ60" i="6"/>
  <c r="L61" i="6"/>
  <c r="BG61" i="6"/>
  <c r="CY61" i="6"/>
  <c r="N62" i="6"/>
  <c r="AS62" i="6"/>
  <c r="BW62" i="6"/>
  <c r="CY62" i="6"/>
  <c r="Z63" i="6"/>
  <c r="AT63" i="6"/>
  <c r="BQ63" i="6"/>
  <c r="CJ63" i="6"/>
  <c r="DD63" i="6"/>
  <c r="DY63" i="6"/>
  <c r="AF64" i="6"/>
  <c r="BS64" i="6"/>
  <c r="DS64" i="6"/>
  <c r="Q65" i="6"/>
  <c r="AH65" i="6"/>
  <c r="AZ65" i="6"/>
  <c r="BQ65" i="6"/>
  <c r="CH65" i="6"/>
  <c r="CZ65" i="6"/>
  <c r="DS65" i="6"/>
  <c r="L66" i="6"/>
  <c r="BD66" i="6"/>
  <c r="CS66" i="6"/>
  <c r="DQ67" i="6"/>
  <c r="AM68" i="6"/>
  <c r="CH68" i="6"/>
  <c r="DY68" i="6"/>
  <c r="W69" i="6"/>
  <c r="AV69" i="6"/>
  <c r="BU69" i="6"/>
  <c r="CR69" i="6"/>
  <c r="DQ69" i="6"/>
  <c r="O70" i="6"/>
  <c r="AK70" i="6"/>
  <c r="BD70" i="6"/>
  <c r="BW70" i="6"/>
  <c r="CS70" i="6"/>
  <c r="DM70" i="6"/>
  <c r="CL71" i="6"/>
  <c r="AD29" i="6"/>
  <c r="BG29" i="6"/>
  <c r="CI29" i="6"/>
  <c r="DM29" i="6"/>
  <c r="BC32" i="6"/>
  <c r="DN32" i="6"/>
  <c r="AA33" i="6"/>
  <c r="BS33" i="6"/>
  <c r="DD33" i="6"/>
  <c r="M34" i="6"/>
  <c r="CV34" i="6"/>
  <c r="Q35" i="6"/>
  <c r="AV35" i="6"/>
  <c r="BV35" i="6"/>
  <c r="DD35" i="6"/>
  <c r="AM38" i="6"/>
  <c r="BP38" i="6"/>
  <c r="CX38" i="6"/>
  <c r="DY38" i="6"/>
  <c r="AT39" i="6"/>
  <c r="CS39" i="6"/>
  <c r="BM40" i="6"/>
  <c r="DQ40" i="6"/>
  <c r="V41" i="6"/>
  <c r="BT41" i="6"/>
  <c r="DO41" i="6"/>
  <c r="AQ42" i="6"/>
  <c r="DM42" i="6"/>
  <c r="AG43" i="6"/>
  <c r="CT43" i="6"/>
  <c r="L44" i="6"/>
  <c r="BL44" i="6"/>
  <c r="CY44" i="6"/>
  <c r="CM45" i="6"/>
  <c r="R46" i="6"/>
  <c r="AU46" i="6"/>
  <c r="BW46" i="6"/>
  <c r="CY46" i="6"/>
  <c r="DZ46" i="6"/>
  <c r="Y47" i="6"/>
  <c r="AW47" i="6"/>
  <c r="BT47" i="6"/>
  <c r="CT47" i="6"/>
  <c r="DP47" i="6"/>
  <c r="AZ48" i="6"/>
  <c r="O49" i="6"/>
  <c r="AQ49" i="6"/>
  <c r="BV49" i="6"/>
  <c r="CS49" i="6"/>
  <c r="DR49" i="6"/>
  <c r="S50" i="6"/>
  <c r="AU50" i="6"/>
  <c r="BR50" i="6"/>
  <c r="CR50" i="6"/>
  <c r="DO50" i="6"/>
  <c r="CA51" i="6"/>
  <c r="M52" i="6"/>
  <c r="AW52" i="6"/>
  <c r="CE52" i="6"/>
  <c r="DP52" i="6"/>
  <c r="Q53" i="6"/>
  <c r="AL53" i="6"/>
  <c r="BF53" i="6"/>
  <c r="CC53" i="6"/>
  <c r="CU53" i="6"/>
  <c r="DN53" i="6"/>
  <c r="CU54" i="6"/>
  <c r="Q55" i="6"/>
  <c r="AP55" i="6"/>
  <c r="BK55" i="6"/>
  <c r="CE55" i="6"/>
  <c r="DB55" i="6"/>
  <c r="DW55" i="6"/>
  <c r="AZ56" i="6"/>
  <c r="DW56" i="6"/>
  <c r="AQ57" i="6"/>
  <c r="CW57" i="6"/>
  <c r="M58" i="6"/>
  <c r="AJ58" i="6"/>
  <c r="BJ58" i="6"/>
  <c r="CI58" i="6"/>
  <c r="DJ58" i="6"/>
  <c r="BR59" i="6"/>
  <c r="DV59" i="6"/>
  <c r="BL60" i="6"/>
  <c r="M61" i="6"/>
  <c r="BM61" i="6"/>
  <c r="DK61" i="6"/>
  <c r="P62" i="6"/>
  <c r="AT62" i="6"/>
  <c r="BX62" i="6"/>
  <c r="DC62" i="6"/>
  <c r="AB63" i="6"/>
  <c r="AU63" i="6"/>
  <c r="BR63" i="6"/>
  <c r="CK63" i="6"/>
  <c r="DG63" i="6"/>
  <c r="DZ63" i="6"/>
  <c r="AL64" i="6"/>
  <c r="CB64" i="6"/>
  <c r="DT64" i="6"/>
  <c r="R65" i="6"/>
  <c r="AJ65" i="6"/>
  <c r="BA65" i="6"/>
  <c r="BR65" i="6"/>
  <c r="CJ65" i="6"/>
  <c r="DB65" i="6"/>
  <c r="DT65" i="6"/>
  <c r="M66" i="6"/>
  <c r="BE66" i="6"/>
  <c r="CT66" i="6"/>
  <c r="AO68" i="6"/>
  <c r="CJ68" i="6"/>
  <c r="DZ68" i="6"/>
  <c r="AB69" i="6"/>
  <c r="AX69" i="6"/>
  <c r="BV69" i="6"/>
  <c r="CS69" i="6"/>
  <c r="DT69" i="6"/>
  <c r="P70" i="6"/>
  <c r="AL70" i="6"/>
  <c r="BE70" i="6"/>
  <c r="BX70" i="6"/>
  <c r="CU70" i="6"/>
  <c r="DN70" i="6"/>
  <c r="CN71" i="6"/>
  <c r="AH29" i="6"/>
  <c r="BN29" i="6"/>
  <c r="CQ29" i="6"/>
  <c r="DW29" i="6"/>
  <c r="N31" i="6"/>
  <c r="BF32" i="6"/>
  <c r="AO33" i="6"/>
  <c r="CD33" i="6"/>
  <c r="DG33" i="6"/>
  <c r="AP34" i="6"/>
  <c r="DF34" i="6"/>
  <c r="X35" i="6"/>
  <c r="BA35" i="6"/>
  <c r="CG35" i="6"/>
  <c r="DG35" i="6"/>
  <c r="BA36" i="6"/>
  <c r="P38" i="6"/>
  <c r="AU38" i="6"/>
  <c r="BY38" i="6"/>
  <c r="DC38" i="6"/>
  <c r="BC39" i="6"/>
  <c r="DG39" i="6"/>
  <c r="W40" i="6"/>
  <c r="BU40" i="6"/>
  <c r="DU40" i="6"/>
  <c r="AF41" i="6"/>
  <c r="BZ41" i="6"/>
  <c r="EA41" i="6"/>
  <c r="BE42" i="6"/>
  <c r="AW43" i="6"/>
  <c r="DB43" i="6"/>
  <c r="AB44" i="6"/>
  <c r="BQ44" i="6"/>
  <c r="DC44" i="6"/>
  <c r="L45" i="6"/>
  <c r="DI45" i="6"/>
  <c r="AA46" i="6"/>
  <c r="AY46" i="6"/>
  <c r="CB46" i="6"/>
  <c r="DC46" i="6"/>
  <c r="AC47" i="6"/>
  <c r="BB47" i="6"/>
  <c r="CB47" i="6"/>
  <c r="CX47" i="6"/>
  <c r="DV47" i="6"/>
  <c r="CO48" i="6"/>
  <c r="S49" i="6"/>
  <c r="AX49" i="6"/>
  <c r="CA49" i="6"/>
  <c r="CZ49" i="6"/>
  <c r="DV49" i="6"/>
  <c r="AA50" i="6"/>
  <c r="AY50" i="6"/>
  <c r="BX50" i="6"/>
  <c r="CX50" i="6"/>
  <c r="DW50" i="6"/>
  <c r="CP51" i="6"/>
  <c r="Q52" i="6"/>
  <c r="BA52" i="6"/>
  <c r="CL52" i="6"/>
  <c r="DU52" i="6"/>
  <c r="W53" i="6"/>
  <c r="AP53" i="6"/>
  <c r="BL53" i="6"/>
  <c r="CF53" i="6"/>
  <c r="CY53" i="6"/>
  <c r="DQ53" i="6"/>
  <c r="AL54" i="6"/>
  <c r="DU54" i="6"/>
  <c r="W55" i="6"/>
  <c r="AS55" i="6"/>
  <c r="BN55" i="6"/>
  <c r="CK55" i="6"/>
  <c r="DG55" i="6"/>
  <c r="CD56" i="6"/>
  <c r="AT57" i="6"/>
  <c r="DF57" i="6"/>
  <c r="P58" i="6"/>
  <c r="AQ58" i="6"/>
  <c r="BP58" i="6"/>
  <c r="CR58" i="6"/>
  <c r="DN58" i="6"/>
  <c r="S59" i="6"/>
  <c r="BZ59" i="6"/>
  <c r="EA59" i="6"/>
  <c r="CK60" i="6"/>
  <c r="AD61" i="6"/>
  <c r="BU61" i="6"/>
  <c r="DU61" i="6"/>
  <c r="S62" i="6"/>
  <c r="AZ62" i="6"/>
  <c r="CB62" i="6"/>
  <c r="DI62" i="6"/>
  <c r="L63" i="6"/>
  <c r="AF63" i="6"/>
  <c r="BB63" i="6"/>
  <c r="BU63" i="6"/>
  <c r="CO63" i="6"/>
  <c r="DJ63" i="6"/>
  <c r="AT64" i="6"/>
  <c r="CO64" i="6"/>
  <c r="DZ64" i="6"/>
  <c r="V65" i="6"/>
  <c r="AM65" i="6"/>
  <c r="BD65" i="6"/>
  <c r="BV65" i="6"/>
  <c r="CO65" i="6"/>
  <c r="DF65" i="6"/>
  <c r="DW65" i="6"/>
  <c r="W66" i="6"/>
  <c r="BO66" i="6"/>
  <c r="DE66" i="6"/>
  <c r="AD67" i="6"/>
  <c r="BD68" i="6"/>
  <c r="CU68" i="6"/>
  <c r="AE69" i="6"/>
  <c r="BB69" i="6"/>
  <c r="CA69" i="6"/>
  <c r="DB69" i="6"/>
  <c r="DW69" i="6"/>
  <c r="V70" i="6"/>
  <c r="AO70" i="6"/>
  <c r="BH70" i="6"/>
  <c r="CE70" i="6"/>
  <c r="CY70" i="6"/>
  <c r="DS70" i="6"/>
  <c r="AK71" i="6"/>
  <c r="DG71" i="6"/>
  <c r="AK29" i="6"/>
  <c r="BO29" i="6"/>
  <c r="CR29" i="6"/>
  <c r="DY29" i="6"/>
  <c r="O31" i="6"/>
  <c r="BN32" i="6"/>
  <c r="AP33" i="6"/>
  <c r="CE33" i="6"/>
  <c r="DJ33" i="6"/>
  <c r="AR34" i="6"/>
  <c r="DQ34" i="6"/>
  <c r="Y35" i="6"/>
  <c r="BB35" i="6"/>
  <c r="CH35" i="6"/>
  <c r="DJ35" i="6"/>
  <c r="R38" i="6"/>
  <c r="AV38" i="6"/>
  <c r="CC38" i="6"/>
  <c r="DD38" i="6"/>
  <c r="BH39" i="6"/>
  <c r="DI39" i="6"/>
  <c r="AD40" i="6"/>
  <c r="CD40" i="6"/>
  <c r="DV40" i="6"/>
  <c r="AH41" i="6"/>
  <c r="CA41" i="6"/>
  <c r="BL42" i="6"/>
  <c r="BJ43" i="6"/>
  <c r="DJ43" i="6"/>
  <c r="AG44" i="6"/>
  <c r="BS44" i="6"/>
  <c r="DD44" i="6"/>
  <c r="AD45" i="6"/>
  <c r="T29" i="6"/>
  <c r="BR29" i="6"/>
  <c r="DG29" i="6"/>
  <c r="CE32" i="6"/>
  <c r="P33" i="6"/>
  <c r="BT33" i="6"/>
  <c r="DW33" i="6"/>
  <c r="BU34" i="6"/>
  <c r="W35" i="6"/>
  <c r="BN35" i="6"/>
  <c r="CX35" i="6"/>
  <c r="T38" i="6"/>
  <c r="BH38" i="6"/>
  <c r="CY38" i="6"/>
  <c r="CA39" i="6"/>
  <c r="CF40" i="6"/>
  <c r="BV41" i="6"/>
  <c r="CT42" i="6"/>
  <c r="AC43" i="6"/>
  <c r="DR43" i="6"/>
  <c r="AP44" i="6"/>
  <c r="CZ44" i="6"/>
  <c r="AJ45" i="6"/>
  <c r="AM46" i="6"/>
  <c r="BZ46" i="6"/>
  <c r="DI46" i="6"/>
  <c r="N47" i="6"/>
  <c r="AQ47" i="6"/>
  <c r="CA47" i="6"/>
  <c r="DC47" i="6"/>
  <c r="M49" i="6"/>
  <c r="AY49" i="6"/>
  <c r="CJ49" i="6"/>
  <c r="DJ49" i="6"/>
  <c r="W50" i="6"/>
  <c r="BA50" i="6"/>
  <c r="CH50" i="6"/>
  <c r="DL50" i="6"/>
  <c r="CO51" i="6"/>
  <c r="AC52" i="6"/>
  <c r="BP52" i="6"/>
  <c r="DF52" i="6"/>
  <c r="X53" i="6"/>
  <c r="AW53" i="6"/>
  <c r="BT53" i="6"/>
  <c r="CV53" i="6"/>
  <c r="DT53" i="6"/>
  <c r="BD54" i="6"/>
  <c r="AJ55" i="6"/>
  <c r="BO55" i="6"/>
  <c r="CQ55" i="6"/>
  <c r="DR55" i="6"/>
  <c r="AU56" i="6"/>
  <c r="BN57" i="6"/>
  <c r="AG58" i="6"/>
  <c r="BQ58" i="6"/>
  <c r="CW58" i="6"/>
  <c r="AY59" i="6"/>
  <c r="DX59" i="6"/>
  <c r="DQ60" i="6"/>
  <c r="AP61" i="6"/>
  <c r="CW61" i="6"/>
  <c r="W62" i="6"/>
  <c r="BH62" i="6"/>
  <c r="CS62" i="6"/>
  <c r="AD63" i="6"/>
  <c r="BE63" i="6"/>
  <c r="CE63" i="6"/>
  <c r="DC63" i="6"/>
  <c r="AY64" i="6"/>
  <c r="DC64" i="6"/>
  <c r="O65" i="6"/>
  <c r="AN65" i="6"/>
  <c r="BJ65" i="6"/>
  <c r="CE65" i="6"/>
  <c r="DD65" i="6"/>
  <c r="DY65" i="6"/>
  <c r="AL66" i="6"/>
  <c r="CQ66" i="6"/>
  <c r="BH68" i="6"/>
  <c r="DM68" i="6"/>
  <c r="S69" i="6"/>
  <c r="AY69" i="6"/>
  <c r="CE69" i="6"/>
  <c r="DG69" i="6"/>
  <c r="L70" i="6"/>
  <c r="AN70" i="6"/>
  <c r="BO70" i="6"/>
  <c r="CL70" i="6"/>
  <c r="DL70" i="6"/>
  <c r="AE71" i="6"/>
  <c r="DI71" i="6"/>
  <c r="AE29" i="6"/>
  <c r="BS29" i="6"/>
  <c r="DI29" i="6"/>
  <c r="CS32" i="6"/>
  <c r="Q33" i="6"/>
  <c r="BX33" i="6"/>
  <c r="EA33" i="6"/>
  <c r="BW34" i="6"/>
  <c r="AA35" i="6"/>
  <c r="BP35" i="6"/>
  <c r="DE35" i="6"/>
  <c r="U38" i="6"/>
  <c r="BJ38" i="6"/>
  <c r="CZ38" i="6"/>
  <c r="P39" i="6"/>
  <c r="CC39" i="6"/>
  <c r="CH40" i="6"/>
  <c r="L41" i="6"/>
  <c r="BX41" i="6"/>
  <c r="CU42" i="6"/>
  <c r="AO43" i="6"/>
  <c r="DS43" i="6"/>
  <c r="AW44" i="6"/>
  <c r="DA44" i="6"/>
  <c r="AN45" i="6"/>
  <c r="AQ46" i="6"/>
  <c r="CC46" i="6"/>
  <c r="DJ46" i="6"/>
  <c r="T47" i="6"/>
  <c r="AR47" i="6"/>
  <c r="CC47" i="6"/>
  <c r="DE47" i="6"/>
  <c r="P49" i="6"/>
  <c r="BE49" i="6"/>
  <c r="CK49" i="6"/>
  <c r="DM49" i="6"/>
  <c r="Z50" i="6"/>
  <c r="BB50" i="6"/>
  <c r="CJ50" i="6"/>
  <c r="DM50" i="6"/>
  <c r="DU51" i="6"/>
  <c r="AD52" i="6"/>
  <c r="BT52" i="6"/>
  <c r="DR52" i="6"/>
  <c r="Y53" i="6"/>
  <c r="AY53" i="6"/>
  <c r="BW53" i="6"/>
  <c r="CW53" i="6"/>
  <c r="DV53" i="6"/>
  <c r="BE54" i="6"/>
  <c r="L55" i="6"/>
  <c r="AQ55" i="6"/>
  <c r="BP55" i="6"/>
  <c r="CS55" i="6"/>
  <c r="DS55" i="6"/>
  <c r="BV56" i="6"/>
  <c r="BO57" i="6"/>
  <c r="AK58" i="6"/>
  <c r="BS58" i="6"/>
  <c r="CX58" i="6"/>
  <c r="BO59" i="6"/>
  <c r="DT60" i="6"/>
  <c r="AQ61" i="6"/>
  <c r="DN61" i="6"/>
  <c r="X62" i="6"/>
  <c r="BI62" i="6"/>
  <c r="CT62" i="6"/>
  <c r="AJ63" i="6"/>
  <c r="BF63" i="6"/>
  <c r="CF63" i="6"/>
  <c r="DH63" i="6"/>
  <c r="BJ64" i="6"/>
  <c r="DD64" i="6"/>
  <c r="S65" i="6"/>
  <c r="AO65" i="6"/>
  <c r="BL65" i="6"/>
  <c r="CF65" i="6"/>
  <c r="DE65" i="6"/>
  <c r="DZ65" i="6"/>
  <c r="AP66" i="6"/>
  <c r="CR66" i="6"/>
  <c r="BM68" i="6"/>
  <c r="DQ68" i="6"/>
  <c r="T69" i="6"/>
  <c r="AZ69" i="6"/>
  <c r="CF69" i="6"/>
  <c r="DH69" i="6"/>
  <c r="M70" i="6"/>
  <c r="AP70" i="6"/>
  <c r="BQ70" i="6"/>
  <c r="CN70" i="6"/>
  <c r="DQ70" i="6"/>
  <c r="AF71" i="6"/>
  <c r="DQ71" i="6"/>
  <c r="AG29" i="6"/>
  <c r="BW29" i="6"/>
  <c r="DJ29" i="6"/>
  <c r="P32" i="6"/>
  <c r="CU32" i="6"/>
  <c r="T33" i="6"/>
  <c r="CF33" i="6"/>
  <c r="CC34" i="6"/>
  <c r="AC35" i="6"/>
  <c r="BQ35" i="6"/>
  <c r="DF35" i="6"/>
  <c r="Y38" i="6"/>
  <c r="BK38" i="6"/>
  <c r="DE38" i="6"/>
  <c r="Q39" i="6"/>
  <c r="CN39" i="6"/>
  <c r="S40" i="6"/>
  <c r="CK40" i="6"/>
  <c r="M41" i="6"/>
  <c r="CK41" i="6"/>
  <c r="DG42" i="6"/>
  <c r="AT43" i="6"/>
  <c r="DW43" i="6"/>
  <c r="AX44" i="6"/>
  <c r="DE44" i="6"/>
  <c r="AP45" i="6"/>
  <c r="AW46" i="6"/>
  <c r="CD46" i="6"/>
  <c r="DL46" i="6"/>
  <c r="U47" i="6"/>
  <c r="AY47" i="6"/>
  <c r="CD47" i="6"/>
  <c r="DF47" i="6"/>
  <c r="R49" i="6"/>
  <c r="BF49" i="6"/>
  <c r="CL49" i="6"/>
  <c r="DO49" i="6"/>
  <c r="AB50" i="6"/>
  <c r="BF50" i="6"/>
  <c r="CM50" i="6"/>
  <c r="DT50" i="6"/>
  <c r="DV51" i="6"/>
  <c r="AE52" i="6"/>
  <c r="BX52" i="6"/>
  <c r="DT52" i="6"/>
  <c r="AA53" i="6"/>
  <c r="AZ53" i="6"/>
  <c r="BX53" i="6"/>
  <c r="CZ53" i="6"/>
  <c r="DW53" i="6"/>
  <c r="BM54" i="6"/>
  <c r="M55" i="6"/>
  <c r="AR55" i="6"/>
  <c r="BS55" i="6"/>
  <c r="CT55" i="6"/>
  <c r="DT55" i="6"/>
  <c r="BW56" i="6"/>
  <c r="BQ57" i="6"/>
  <c r="AM58" i="6"/>
  <c r="BW58" i="6"/>
  <c r="CY58" i="6"/>
  <c r="BS59" i="6"/>
  <c r="BE61" i="6"/>
  <c r="DP61" i="6"/>
  <c r="AB62" i="6"/>
  <c r="BM62" i="6"/>
  <c r="CU62" i="6"/>
  <c r="AK63" i="6"/>
  <c r="BG63" i="6"/>
  <c r="CH63" i="6"/>
  <c r="DI63" i="6"/>
  <c r="BM64" i="6"/>
  <c r="DE64" i="6"/>
  <c r="T65" i="6"/>
  <c r="AQ65" i="6"/>
  <c r="BM65" i="6"/>
  <c r="CG65" i="6"/>
  <c r="DG65" i="6"/>
  <c r="EA65" i="6"/>
  <c r="AQ66" i="6"/>
  <c r="CU66" i="6"/>
  <c r="AC67" i="6"/>
  <c r="BN68" i="6"/>
  <c r="DU68" i="6"/>
  <c r="V69" i="6"/>
  <c r="BF69" i="6"/>
  <c r="CJ69" i="6"/>
  <c r="DI69" i="6"/>
  <c r="Q70" i="6"/>
  <c r="AQ70" i="6"/>
  <c r="BR70" i="6"/>
  <c r="CO70" i="6"/>
  <c r="DR70" i="6"/>
  <c r="AL71" i="6"/>
  <c r="DR71" i="6"/>
  <c r="AL29" i="6"/>
  <c r="CB29" i="6"/>
  <c r="DN29" i="6"/>
  <c r="Q31" i="6"/>
  <c r="Q32" i="6"/>
  <c r="CW32" i="6"/>
  <c r="W33" i="6"/>
  <c r="CG33" i="6"/>
  <c r="CX34" i="6"/>
  <c r="AE35" i="6"/>
  <c r="BS35" i="6"/>
  <c r="DM35" i="6"/>
  <c r="AC38" i="6"/>
  <c r="BN38" i="6"/>
  <c r="DF38" i="6"/>
  <c r="Y39" i="6"/>
  <c r="CQ39" i="6"/>
  <c r="V40" i="6"/>
  <c r="AN29" i="6"/>
  <c r="CD29" i="6"/>
  <c r="DU29" i="6"/>
  <c r="AO31" i="6"/>
  <c r="R32" i="6"/>
  <c r="CX32" i="6"/>
  <c r="AF33" i="6"/>
  <c r="CH33" i="6"/>
  <c r="DC34" i="6"/>
  <c r="AF35" i="6"/>
  <c r="BT35" i="6"/>
  <c r="DO35" i="6"/>
  <c r="AD38" i="6"/>
  <c r="BR38" i="6"/>
  <c r="DH38" i="6"/>
  <c r="AG39" i="6"/>
  <c r="CT39" i="6"/>
  <c r="AE40" i="6"/>
  <c r="CM40" i="6"/>
  <c r="X41" i="6"/>
  <c r="CQ41" i="6"/>
  <c r="P42" i="6"/>
  <c r="DR42" i="6"/>
  <c r="BN43" i="6"/>
  <c r="BM44" i="6"/>
  <c r="DR44" i="6"/>
  <c r="BC45" i="6"/>
  <c r="N46" i="6"/>
  <c r="BA46" i="6"/>
  <c r="CJ46" i="6"/>
  <c r="DQ46" i="6"/>
  <c r="W47" i="6"/>
  <c r="BE47" i="6"/>
  <c r="CF47" i="6"/>
  <c r="DJ47" i="6"/>
  <c r="CK48" i="6"/>
  <c r="X49" i="6"/>
  <c r="BJ49" i="6"/>
  <c r="CO49" i="6"/>
  <c r="DU49" i="6"/>
  <c r="AD50" i="6"/>
  <c r="BJ50" i="6"/>
  <c r="CO50" i="6"/>
  <c r="DZ50" i="6"/>
  <c r="DX51" i="6"/>
  <c r="AJ52" i="6"/>
  <c r="CF52" i="6"/>
  <c r="AC53" i="6"/>
  <c r="BB53" i="6"/>
  <c r="CE53" i="6"/>
  <c r="DB53" i="6"/>
  <c r="EA53" i="6"/>
  <c r="CH54" i="6"/>
  <c r="S55" i="6"/>
  <c r="AV55" i="6"/>
  <c r="BX55" i="6"/>
  <c r="CY55" i="6"/>
  <c r="CF56" i="6"/>
  <c r="N57" i="6"/>
  <c r="CC57" i="6"/>
  <c r="N58" i="6"/>
  <c r="AT58" i="6"/>
  <c r="CA58" i="6"/>
  <c r="DF58" i="6"/>
  <c r="CA59" i="6"/>
  <c r="BO61" i="6"/>
  <c r="DW61" i="6"/>
  <c r="AF62" i="6"/>
  <c r="BQ62" i="6"/>
  <c r="DF62" i="6"/>
  <c r="M63" i="6"/>
  <c r="AM63" i="6"/>
  <c r="BJ63" i="6"/>
  <c r="CL63" i="6"/>
  <c r="DM63" i="6"/>
  <c r="R64" i="6"/>
  <c r="BO64" i="6"/>
  <c r="DW64" i="6"/>
  <c r="X65" i="6"/>
  <c r="AS65" i="6"/>
  <c r="BO65" i="6"/>
  <c r="CL65" i="6"/>
  <c r="DI65" i="6"/>
  <c r="AZ66" i="6"/>
  <c r="DK66" i="6"/>
  <c r="BH67" i="6"/>
  <c r="M68" i="6"/>
  <c r="BP68" i="6"/>
  <c r="DX68" i="6"/>
  <c r="AD69" i="6"/>
  <c r="BI69" i="6"/>
  <c r="CL69" i="6"/>
  <c r="DP69" i="6"/>
  <c r="W70" i="6"/>
  <c r="AT70" i="6"/>
  <c r="BT70" i="6"/>
  <c r="CV70" i="6"/>
  <c r="DW70" i="6"/>
  <c r="AO71" i="6"/>
  <c r="AO29" i="6"/>
  <c r="CF29" i="6"/>
  <c r="DZ29" i="6"/>
  <c r="AR31" i="6"/>
  <c r="S32" i="6"/>
  <c r="CY32" i="6"/>
  <c r="AH33" i="6"/>
  <c r="CI33" i="6"/>
  <c r="DR34" i="6"/>
  <c r="AI35" i="6"/>
  <c r="BY35" i="6"/>
  <c r="DS35" i="6"/>
  <c r="AE38" i="6"/>
  <c r="BW38" i="6"/>
  <c r="DM38" i="6"/>
  <c r="AI39" i="6"/>
  <c r="CX39" i="6"/>
  <c r="AF40" i="6"/>
  <c r="CX40" i="6"/>
  <c r="AD41" i="6"/>
  <c r="CR41" i="6"/>
  <c r="AA42" i="6"/>
  <c r="BO43" i="6"/>
  <c r="BN44" i="6"/>
  <c r="DS44" i="6"/>
  <c r="BK45" i="6"/>
  <c r="S46" i="6"/>
  <c r="BB46" i="6"/>
  <c r="CL46" i="6"/>
  <c r="DS46" i="6"/>
  <c r="Z47" i="6"/>
  <c r="BF47" i="6"/>
  <c r="CG47" i="6"/>
  <c r="DL47" i="6"/>
  <c r="CN48" i="6"/>
  <c r="AA49" i="6"/>
  <c r="BL49" i="6"/>
  <c r="CQ49" i="6"/>
  <c r="DZ49" i="6"/>
  <c r="AF50" i="6"/>
  <c r="BN50" i="6"/>
  <c r="CT50" i="6"/>
  <c r="EA50" i="6"/>
  <c r="AK52" i="6"/>
  <c r="CI52" i="6"/>
  <c r="AE53" i="6"/>
  <c r="BC53" i="6"/>
  <c r="CG53" i="6"/>
  <c r="DD53" i="6"/>
  <c r="CI54" i="6"/>
  <c r="V55" i="6"/>
  <c r="AW55" i="6"/>
  <c r="BY55" i="6"/>
  <c r="CZ55" i="6"/>
  <c r="CJ56" i="6"/>
  <c r="O57" i="6"/>
  <c r="CD57" i="6"/>
  <c r="O58" i="6"/>
  <c r="AU58" i="6"/>
  <c r="CB58" i="6"/>
  <c r="DH58" i="6"/>
  <c r="N59" i="6"/>
  <c r="CB59" i="6"/>
  <c r="BP61" i="6"/>
  <c r="DX61" i="6"/>
  <c r="AH62" i="6"/>
  <c r="BV62" i="6"/>
  <c r="DJ62" i="6"/>
  <c r="O63" i="6"/>
  <c r="AN63" i="6"/>
  <c r="BN63" i="6"/>
  <c r="CN63" i="6"/>
  <c r="DN63" i="6"/>
  <c r="S64" i="6"/>
  <c r="BP64" i="6"/>
  <c r="DY64" i="6"/>
  <c r="Y65" i="6"/>
  <c r="AU65" i="6"/>
  <c r="BP65" i="6"/>
  <c r="CP65" i="6"/>
  <c r="DJ65" i="6"/>
  <c r="BM66" i="6"/>
  <c r="DL66" i="6"/>
  <c r="BJ67" i="6"/>
  <c r="N68" i="6"/>
  <c r="BQ68" i="6"/>
  <c r="AF69" i="6"/>
  <c r="BJ69" i="6"/>
  <c r="CN69" i="6"/>
  <c r="DU69" i="6"/>
  <c r="X70" i="6"/>
  <c r="AU70" i="6"/>
  <c r="BU70" i="6"/>
  <c r="CW70" i="6"/>
  <c r="DX70" i="6"/>
  <c r="BI71" i="6"/>
  <c r="AQ29" i="6"/>
  <c r="CG29" i="6"/>
  <c r="EA29" i="6"/>
  <c r="CC31" i="6"/>
  <c r="X32" i="6"/>
  <c r="DR32" i="6"/>
  <c r="AR33" i="6"/>
  <c r="CO33" i="6"/>
  <c r="DX34" i="6"/>
  <c r="AM35" i="6"/>
  <c r="CB35" i="6"/>
  <c r="DU35" i="6"/>
  <c r="BA37" i="6"/>
  <c r="AG38" i="6"/>
  <c r="CD38" i="6"/>
  <c r="DN38" i="6"/>
  <c r="AK39" i="6"/>
  <c r="DL39" i="6"/>
  <c r="AM40" i="6"/>
  <c r="DB40" i="6"/>
  <c r="AM41" i="6"/>
  <c r="DC41" i="6"/>
  <c r="AK42" i="6"/>
  <c r="BP43" i="6"/>
  <c r="BT44" i="6"/>
  <c r="DU44" i="6"/>
  <c r="BT45" i="6"/>
  <c r="V46" i="6"/>
  <c r="BH46" i="6"/>
  <c r="CN46" i="6"/>
  <c r="DV46" i="6"/>
  <c r="AA47" i="6"/>
  <c r="BH47" i="6"/>
  <c r="CH47" i="6"/>
  <c r="DN47" i="6"/>
  <c r="CV48" i="6"/>
  <c r="AD49" i="6"/>
  <c r="BN49" i="6"/>
  <c r="CU49" i="6"/>
  <c r="AG50" i="6"/>
  <c r="BO50" i="6"/>
  <c r="CU50" i="6"/>
  <c r="AL52" i="6"/>
  <c r="CM52" i="6"/>
  <c r="AG53" i="6"/>
  <c r="BG53" i="6"/>
  <c r="CH53" i="6"/>
  <c r="DE53" i="6"/>
  <c r="CP54" i="6"/>
  <c r="Z55" i="6"/>
  <c r="AX55" i="6"/>
  <c r="CA55" i="6"/>
  <c r="DC55" i="6"/>
  <c r="CP56" i="6"/>
  <c r="P57" i="6"/>
  <c r="CR57" i="6"/>
  <c r="Q58" i="6"/>
  <c r="AY58" i="6"/>
  <c r="CD58" i="6"/>
  <c r="DL58" i="6"/>
  <c r="R59" i="6"/>
  <c r="CQ59" i="6"/>
  <c r="AD60" i="6"/>
  <c r="BV61" i="6"/>
  <c r="DY61" i="6"/>
  <c r="AJ62" i="6"/>
  <c r="BZ62" i="6"/>
  <c r="DN62" i="6"/>
  <c r="P63" i="6"/>
  <c r="AO63" i="6"/>
  <c r="BO63" i="6"/>
  <c r="CR63" i="6"/>
  <c r="DQ63" i="6"/>
  <c r="T64" i="6"/>
  <c r="BQ64" i="6"/>
  <c r="EA64" i="6"/>
  <c r="Z65" i="6"/>
  <c r="AV65" i="6"/>
  <c r="BS65" i="6"/>
  <c r="CQ65" i="6"/>
  <c r="DK65" i="6"/>
  <c r="BN66" i="6"/>
  <c r="DM66" i="6"/>
  <c r="BL67" i="6"/>
  <c r="S68" i="6"/>
  <c r="BV68" i="6"/>
  <c r="AH69" i="6"/>
  <c r="BM69" i="6"/>
  <c r="CO69" i="6"/>
  <c r="DV69" i="6"/>
  <c r="Y70" i="6"/>
  <c r="AZ70" i="6"/>
  <c r="BV70" i="6"/>
  <c r="CZ70" i="6"/>
  <c r="DY70" i="6"/>
  <c r="BJ71" i="6"/>
  <c r="AU29" i="6"/>
  <c r="CK29" i="6"/>
  <c r="CD31" i="6"/>
  <c r="Y32" i="6"/>
  <c r="DS32" i="6"/>
  <c r="AV33" i="6"/>
  <c r="CU33" i="6"/>
  <c r="N34" i="6"/>
  <c r="AN35" i="6"/>
  <c r="CI35" i="6"/>
  <c r="DV35" i="6"/>
  <c r="AH38" i="6"/>
  <c r="CE38" i="6"/>
  <c r="DQ38" i="6"/>
  <c r="AL39" i="6"/>
  <c r="DT39" i="6"/>
  <c r="AO40" i="6"/>
  <c r="DE40" i="6"/>
  <c r="AO41" i="6"/>
  <c r="DD41" i="6"/>
  <c r="AR42" i="6"/>
  <c r="BQ43" i="6"/>
  <c r="BV44" i="6"/>
  <c r="DZ44" i="6"/>
  <c r="CA45" i="6"/>
  <c r="AB46" i="6"/>
  <c r="BI46" i="6"/>
  <c r="CP46" i="6"/>
  <c r="EA46" i="6"/>
  <c r="AF47" i="6"/>
  <c r="BJ47" i="6"/>
  <c r="CK47" i="6"/>
  <c r="DR47" i="6"/>
  <c r="CX48" i="6"/>
  <c r="AF49" i="6"/>
  <c r="BO49" i="6"/>
  <c r="CY49" i="6"/>
  <c r="AJ50" i="6"/>
  <c r="BP50" i="6"/>
  <c r="CZ50" i="6"/>
  <c r="AY52" i="6"/>
  <c r="R29" i="6"/>
  <c r="L33" i="6"/>
  <c r="CW35" i="6"/>
  <c r="CI38" i="6"/>
  <c r="BT39" i="6"/>
  <c r="AY40" i="6"/>
  <c r="BC41" i="6"/>
  <c r="O42" i="6"/>
  <c r="V43" i="6"/>
  <c r="DQ44" i="6"/>
  <c r="BO46" i="6"/>
  <c r="BO47" i="6"/>
  <c r="DZ47" i="6"/>
  <c r="AH49" i="6"/>
  <c r="DB49" i="6"/>
  <c r="O50" i="6"/>
  <c r="CF50" i="6"/>
  <c r="AG51" i="6"/>
  <c r="AZ52" i="6"/>
  <c r="DW52" i="6"/>
  <c r="AN53" i="6"/>
  <c r="CI53" i="6"/>
  <c r="DR53" i="6"/>
  <c r="DW54" i="6"/>
  <c r="AU55" i="6"/>
  <c r="CO55" i="6"/>
  <c r="DD57" i="6"/>
  <c r="AD58" i="6"/>
  <c r="CO58" i="6"/>
  <c r="CU59" i="6"/>
  <c r="CJ60" i="6"/>
  <c r="AO61" i="6"/>
  <c r="CJ62" i="6"/>
  <c r="AZ63" i="6"/>
  <c r="CU63" i="6"/>
  <c r="CP64" i="6"/>
  <c r="AB65" i="6"/>
  <c r="BH65" i="6"/>
  <c r="CV65" i="6"/>
  <c r="CO66" i="6"/>
  <c r="CJ67" i="6"/>
  <c r="AP68" i="6"/>
  <c r="AU69" i="6"/>
  <c r="DD69" i="6"/>
  <c r="AC70" i="6"/>
  <c r="BZ70" i="6"/>
  <c r="DJ70" i="6"/>
  <c r="CO71" i="6"/>
  <c r="AV29" i="6"/>
  <c r="AY33" i="6"/>
  <c r="M35" i="6"/>
  <c r="DW35" i="6"/>
  <c r="CL38" i="6"/>
  <c r="BV39" i="6"/>
  <c r="BO40" i="6"/>
  <c r="BD41" i="6"/>
  <c r="AT42" i="6"/>
  <c r="W43" i="6"/>
  <c r="Z44" i="6"/>
  <c r="EA44" i="6"/>
  <c r="BQ46" i="6"/>
  <c r="BP47" i="6"/>
  <c r="AL49" i="6"/>
  <c r="DC49" i="6"/>
  <c r="AC50" i="6"/>
  <c r="CN50" i="6"/>
  <c r="AK51" i="6"/>
  <c r="BB52" i="6"/>
  <c r="AO53" i="6"/>
  <c r="CK53" i="6"/>
  <c r="DY53" i="6"/>
  <c r="AY55" i="6"/>
  <c r="CP55" i="6"/>
  <c r="N56" i="6"/>
  <c r="DH57" i="6"/>
  <c r="AE58" i="6"/>
  <c r="CP58" i="6"/>
  <c r="DD59" i="6"/>
  <c r="CN60" i="6"/>
  <c r="BF61" i="6"/>
  <c r="Q62" i="6"/>
  <c r="CL62" i="6"/>
  <c r="BA63" i="6"/>
  <c r="CV63" i="6"/>
  <c r="CQ64" i="6"/>
  <c r="AC65" i="6"/>
  <c r="BN65" i="6"/>
  <c r="CW65" i="6"/>
  <c r="CP66" i="6"/>
  <c r="CK67" i="6"/>
  <c r="AR68" i="6"/>
  <c r="BG69" i="6"/>
  <c r="DE69" i="6"/>
  <c r="AD70" i="6"/>
  <c r="CD70" i="6"/>
  <c r="DV70" i="6"/>
  <c r="CP71" i="6"/>
  <c r="BA29" i="6"/>
  <c r="BA33" i="6"/>
  <c r="T35" i="6"/>
  <c r="DY35" i="6"/>
  <c r="CM38" i="6"/>
  <c r="BY39" i="6"/>
  <c r="BQ40" i="6"/>
  <c r="BI41" i="6"/>
  <c r="BN42" i="6"/>
  <c r="X43" i="6"/>
  <c r="AA44" i="6"/>
  <c r="BY46" i="6"/>
  <c r="L47" i="6"/>
  <c r="BW47" i="6"/>
  <c r="AM49" i="6"/>
  <c r="DD49" i="6"/>
  <c r="AK50" i="6"/>
  <c r="DC50" i="6"/>
  <c r="CK51" i="6"/>
  <c r="BE52" i="6"/>
  <c r="AR53" i="6"/>
  <c r="CL53" i="6"/>
  <c r="BA55" i="6"/>
  <c r="CW55" i="6"/>
  <c r="O56" i="6"/>
  <c r="DJ57" i="6"/>
  <c r="AF58" i="6"/>
  <c r="CS58" i="6"/>
  <c r="DE59" i="6"/>
  <c r="DP60" i="6"/>
  <c r="CG61" i="6"/>
  <c r="R62" i="6"/>
  <c r="CN62" i="6"/>
  <c r="BC63" i="6"/>
  <c r="CW63" i="6"/>
  <c r="CU64" i="6"/>
  <c r="AD65" i="6"/>
  <c r="BU65" i="6"/>
  <c r="CY65" i="6"/>
  <c r="Q66" i="6"/>
  <c r="CY66" i="6"/>
  <c r="CN67" i="6"/>
  <c r="BG68" i="6"/>
  <c r="BN69" i="6"/>
  <c r="DF69" i="6"/>
  <c r="AF70" i="6"/>
  <c r="CF70" i="6"/>
  <c r="DZ70" i="6"/>
  <c r="DH71" i="6"/>
  <c r="BB29" i="6"/>
  <c r="AO32" i="6"/>
  <c r="BB33" i="6"/>
  <c r="AP35" i="6"/>
  <c r="CQ38" i="6"/>
  <c r="DU39" i="6"/>
  <c r="CL40" i="6"/>
  <c r="BR41" i="6"/>
  <c r="BW42" i="6"/>
  <c r="BL43" i="6"/>
  <c r="AH44" i="6"/>
  <c r="L46" i="6"/>
  <c r="CG46" i="6"/>
  <c r="V47" i="6"/>
  <c r="CE47" i="6"/>
  <c r="AO49" i="6"/>
  <c r="DF49" i="6"/>
  <c r="AL50" i="6"/>
  <c r="DE50" i="6"/>
  <c r="DW51" i="6"/>
  <c r="BL52" i="6"/>
  <c r="AS53" i="6"/>
  <c r="CN53" i="6"/>
  <c r="BE55" i="6"/>
  <c r="DE55" i="6"/>
  <c r="AC56" i="6"/>
  <c r="DK57" i="6"/>
  <c r="AS58" i="6"/>
  <c r="CT58" i="6"/>
  <c r="DG59" i="6"/>
  <c r="CH61" i="6"/>
  <c r="AC62" i="6"/>
  <c r="CQ62" i="6"/>
  <c r="Q63" i="6"/>
  <c r="BD63" i="6"/>
  <c r="CY63" i="6"/>
  <c r="CV64" i="6"/>
  <c r="AF65" i="6"/>
  <c r="BW65" i="6"/>
  <c r="DH65" i="6"/>
  <c r="R66" i="6"/>
  <c r="DW66" i="6"/>
  <c r="DP67" i="6"/>
  <c r="BO68" i="6"/>
  <c r="M69" i="6"/>
  <c r="BO69" i="6"/>
  <c r="DN69" i="6"/>
  <c r="AJ70" i="6"/>
  <c r="CH70" i="6"/>
  <c r="EA70" i="6"/>
  <c r="AH53" i="6"/>
  <c r="AG55" i="6"/>
  <c r="DT56" i="6"/>
  <c r="DZ58" i="6"/>
  <c r="CI63" i="6"/>
  <c r="CC64" i="6"/>
  <c r="BF65" i="6"/>
  <c r="AJ67" i="6"/>
  <c r="AR69" i="6"/>
  <c r="DH70" i="6"/>
  <c r="CV35" i="6"/>
  <c r="BS39" i="6"/>
  <c r="CV44" i="6"/>
  <c r="BN47" i="6"/>
  <c r="CN49" i="6"/>
  <c r="AH52" i="6"/>
  <c r="CD53" i="6"/>
  <c r="AI55" i="6"/>
  <c r="AB58" i="6"/>
  <c r="CT59" i="6"/>
  <c r="CC62" i="6"/>
  <c r="CS63" i="6"/>
  <c r="CU65" i="6"/>
  <c r="AJ68" i="6"/>
  <c r="AB70" i="6"/>
  <c r="CG71" i="6"/>
  <c r="BI29" i="6"/>
  <c r="AQ32" i="6"/>
  <c r="BD33" i="6"/>
  <c r="T34" i="6"/>
  <c r="AW35" i="6"/>
  <c r="L38" i="6"/>
  <c r="DU38" i="6"/>
  <c r="DZ39" i="6"/>
  <c r="DR40" i="6"/>
  <c r="CN41" i="6"/>
  <c r="CD42" i="6"/>
  <c r="CA43" i="6"/>
  <c r="AI44" i="6"/>
  <c r="AC46" i="6"/>
  <c r="CR46" i="6"/>
  <c r="AH47" i="6"/>
  <c r="CN47" i="6"/>
  <c r="AT49" i="6"/>
  <c r="DH49" i="6"/>
  <c r="AR50" i="6"/>
  <c r="DG50" i="6"/>
  <c r="BM52" i="6"/>
  <c r="AV53" i="6"/>
  <c r="CO53" i="6"/>
  <c r="BF55" i="6"/>
  <c r="DH55" i="6"/>
  <c r="AP56" i="6"/>
  <c r="L57" i="6"/>
  <c r="DY57" i="6"/>
  <c r="AZ58" i="6"/>
  <c r="CU58" i="6"/>
  <c r="AE59" i="6"/>
  <c r="DW59" i="6"/>
  <c r="CI61" i="6"/>
  <c r="AK62" i="6"/>
  <c r="CR62" i="6"/>
  <c r="T63" i="6"/>
  <c r="BH63" i="6"/>
  <c r="CZ63" i="6"/>
  <c r="W64" i="6"/>
  <c r="CW64" i="6"/>
  <c r="AG65" i="6"/>
  <c r="BZ65" i="6"/>
  <c r="DL65" i="6"/>
  <c r="AF66" i="6"/>
  <c r="DX66" i="6"/>
  <c r="CG68" i="6"/>
  <c r="O69" i="6"/>
  <c r="BP69" i="6"/>
  <c r="DX69" i="6"/>
  <c r="AM70" i="6"/>
  <c r="CI70" i="6"/>
  <c r="BJ29" i="6"/>
  <c r="BD32" i="6"/>
  <c r="BG33" i="6"/>
  <c r="AT34" i="6"/>
  <c r="AZ35" i="6"/>
  <c r="O38" i="6"/>
  <c r="DV38" i="6"/>
  <c r="EA39" i="6"/>
  <c r="DT40" i="6"/>
  <c r="DE41" i="6"/>
  <c r="CE42" i="6"/>
  <c r="CB43" i="6"/>
  <c r="AJ44" i="6"/>
  <c r="AD46" i="6"/>
  <c r="CS46" i="6"/>
  <c r="AL47" i="6"/>
  <c r="CQ47" i="6"/>
  <c r="AW49" i="6"/>
  <c r="DI49" i="6"/>
  <c r="AV50" i="6"/>
  <c r="DH50" i="6"/>
  <c r="BO52" i="6"/>
  <c r="BA53" i="6"/>
  <c r="CP53" i="6"/>
  <c r="BI55" i="6"/>
  <c r="DI55" i="6"/>
  <c r="AQ56" i="6"/>
  <c r="AE57" i="6"/>
  <c r="BA58" i="6"/>
  <c r="DE58" i="6"/>
  <c r="AG59" i="6"/>
  <c r="CQ61" i="6"/>
  <c r="AM62" i="6"/>
  <c r="DE62" i="6"/>
  <c r="V63" i="6"/>
  <c r="BS63" i="6"/>
  <c r="DB63" i="6"/>
  <c r="X64" i="6"/>
  <c r="DR64" i="6"/>
  <c r="AK65" i="6"/>
  <c r="CA65" i="6"/>
  <c r="DN65" i="6"/>
  <c r="AG66" i="6"/>
  <c r="DY66" i="6"/>
  <c r="CR68" i="6"/>
  <c r="P69" i="6"/>
  <c r="BQ69" i="6"/>
  <c r="DY69" i="6"/>
  <c r="AS70" i="6"/>
  <c r="CJ70" i="6"/>
  <c r="BP32" i="6"/>
  <c r="CY33" i="6"/>
  <c r="BF35" i="6"/>
  <c r="AS38" i="6"/>
  <c r="DU41" i="6"/>
  <c r="CU43" i="6"/>
  <c r="BB44" i="6"/>
  <c r="BB45" i="6"/>
  <c r="DB46" i="6"/>
  <c r="AN47" i="6"/>
  <c r="DZ48" i="6"/>
  <c r="BQ49" i="6"/>
  <c r="AZ50" i="6"/>
  <c r="CN52" i="6"/>
  <c r="M53" i="6"/>
  <c r="BN53" i="6"/>
  <c r="Q54" i="6"/>
  <c r="AA55" i="6"/>
  <c r="BM55" i="6"/>
  <c r="DO55" i="6"/>
  <c r="AK57" i="6"/>
  <c r="BC58" i="6"/>
  <c r="DU58" i="6"/>
  <c r="CS61" i="6"/>
  <c r="AV62" i="6"/>
  <c r="DR62" i="6"/>
  <c r="BV63" i="6"/>
  <c r="DR63" i="6"/>
  <c r="AM64" i="6"/>
  <c r="AR65" i="6"/>
  <c r="DQ65" i="6"/>
  <c r="AJ66" i="6"/>
  <c r="CW68" i="6"/>
  <c r="BZ69" i="6"/>
  <c r="CR70" i="6"/>
  <c r="DV41" i="6"/>
  <c r="BW44" i="6"/>
  <c r="DD45" i="6"/>
  <c r="DE46" i="6"/>
  <c r="AO47" i="6"/>
  <c r="CY47" i="6"/>
  <c r="BW49" i="6"/>
  <c r="DV50" i="6"/>
  <c r="CY52" i="6"/>
  <c r="O53" i="6"/>
  <c r="DG53" i="6"/>
  <c r="V54" i="6"/>
  <c r="AB55" i="6"/>
  <c r="DP55" i="6"/>
  <c r="DE56" i="6"/>
  <c r="AR57" i="6"/>
  <c r="BG58" i="6"/>
  <c r="AO59" i="6"/>
  <c r="O61" i="6"/>
  <c r="BA62" i="6"/>
  <c r="DS62" i="6"/>
  <c r="Y63" i="6"/>
  <c r="DS63" i="6"/>
  <c r="AS64" i="6"/>
  <c r="CD65" i="6"/>
  <c r="DU65" i="6"/>
  <c r="AY66" i="6"/>
  <c r="CX68" i="6"/>
  <c r="CC69" i="6"/>
  <c r="BC70" i="6"/>
  <c r="M29" i="6"/>
  <c r="CX29" i="6"/>
  <c r="CE31" i="6"/>
  <c r="DE33" i="6"/>
  <c r="BT34" i="6"/>
  <c r="CK35" i="6"/>
  <c r="BA38" i="6"/>
  <c r="CF44" i="6"/>
  <c r="DH45" i="6"/>
  <c r="DG46" i="6"/>
  <c r="AP47" i="6"/>
  <c r="CZ47" i="6"/>
  <c r="BY49" i="6"/>
  <c r="O52" i="6"/>
  <c r="CZ52" i="6"/>
  <c r="BP53" i="6"/>
  <c r="DI53" i="6"/>
  <c r="AZ54" i="6"/>
  <c r="CB55" i="6"/>
  <c r="DQ55" i="6"/>
  <c r="DF56" i="6"/>
  <c r="BM58" i="6"/>
  <c r="DW58" i="6"/>
  <c r="AU59" i="6"/>
  <c r="Y61" i="6"/>
  <c r="BB62" i="6"/>
  <c r="DW62" i="6"/>
  <c r="BX63" i="6"/>
  <c r="DV63" i="6"/>
  <c r="AU64" i="6"/>
  <c r="AY65" i="6"/>
  <c r="DV65" i="6"/>
  <c r="BR66" i="6"/>
  <c r="L68" i="6"/>
  <c r="AK69" i="6"/>
  <c r="CK69" i="6"/>
  <c r="BF70" i="6"/>
  <c r="AM71" i="6"/>
  <c r="N29" i="6"/>
  <c r="CZ29" i="6"/>
  <c r="CF31" i="6"/>
  <c r="DF33" i="6"/>
  <c r="BB38" i="6"/>
  <c r="CJ44" i="6"/>
  <c r="AX46" i="6"/>
  <c r="DP46" i="6"/>
  <c r="AZ47" i="6"/>
  <c r="CC49" i="6"/>
  <c r="BW50" i="6"/>
  <c r="P52" i="6"/>
  <c r="U53" i="6"/>
  <c r="BQ53" i="6"/>
  <c r="DJ53" i="6"/>
  <c r="BA54" i="6"/>
  <c r="CC55" i="6"/>
  <c r="DG56" i="6"/>
  <c r="S58" i="6"/>
  <c r="BO58" i="6"/>
  <c r="DX58" i="6"/>
  <c r="AH60" i="6"/>
  <c r="AH61" i="6"/>
  <c r="DX62" i="6"/>
  <c r="AL63" i="6"/>
  <c r="BZ63" i="6"/>
  <c r="AX64" i="6"/>
  <c r="BB65" i="6"/>
  <c r="CR65" i="6"/>
  <c r="BS66" i="6"/>
  <c r="Z68" i="6"/>
  <c r="DK68" i="6"/>
  <c r="CP69" i="6"/>
  <c r="BG70" i="6"/>
  <c r="DD70" i="6"/>
  <c r="O29" i="6"/>
  <c r="DC29" i="6"/>
  <c r="DN33" i="6"/>
  <c r="CO35" i="6"/>
  <c r="BC38" i="6"/>
  <c r="AZ39" i="6"/>
  <c r="N41" i="6"/>
  <c r="CK44" i="6"/>
  <c r="DO45" i="6"/>
  <c r="BJ46" i="6"/>
  <c r="BL47" i="6"/>
  <c r="DU47" i="6"/>
  <c r="CD49" i="6"/>
  <c r="S52" i="6"/>
  <c r="DC52" i="6"/>
  <c r="BR53" i="6"/>
  <c r="DK53" i="6"/>
  <c r="CF54" i="6"/>
  <c r="AE55" i="6"/>
  <c r="DK56" i="6"/>
  <c r="BM57" i="6"/>
  <c r="W58" i="6"/>
  <c r="DY58" i="6"/>
  <c r="BU59" i="6"/>
  <c r="AJ60" i="6"/>
  <c r="BO62" i="6"/>
  <c r="DY62" i="6"/>
  <c r="AP63" i="6"/>
  <c r="DX63" i="6"/>
  <c r="BN64" i="6"/>
  <c r="M65" i="6"/>
  <c r="CS65" i="6"/>
  <c r="BU66" i="6"/>
  <c r="DV68" i="6"/>
  <c r="AQ69" i="6"/>
  <c r="CT69" i="6"/>
  <c r="BJ70" i="6"/>
  <c r="DG70" i="6"/>
  <c r="BO71" i="6"/>
  <c r="P29" i="6"/>
  <c r="DE29" i="6"/>
  <c r="DV33" i="6"/>
  <c r="CQ35" i="6"/>
  <c r="CF38" i="6"/>
  <c r="AQ40" i="6"/>
  <c r="AP41" i="6"/>
  <c r="CO44" i="6"/>
  <c r="BK46" i="6"/>
  <c r="BM47" i="6"/>
  <c r="DW47" i="6"/>
  <c r="CH49" i="6"/>
  <c r="L50" i="6"/>
  <c r="CC50" i="6"/>
  <c r="U52" i="6"/>
  <c r="DD52" i="6"/>
  <c r="BS53" i="6"/>
  <c r="DO53" i="6"/>
  <c r="CW54" i="6"/>
  <c r="CI55" i="6"/>
  <c r="CB57" i="6"/>
  <c r="X58" i="6"/>
  <c r="CE58" i="6"/>
  <c r="BH60" i="6"/>
  <c r="AM61" i="6"/>
  <c r="CA62" i="6"/>
  <c r="AQ63" i="6"/>
  <c r="EA63" i="6"/>
  <c r="N65" i="6"/>
  <c r="CT65" i="6"/>
  <c r="BZ66" i="6"/>
  <c r="AH68" i="6"/>
  <c r="CZ69" i="6"/>
  <c r="BN70" i="6"/>
  <c r="BP71" i="6"/>
  <c r="CG38" i="6"/>
  <c r="AV40" i="6"/>
  <c r="T43" i="6"/>
  <c r="BN46" i="6"/>
  <c r="DX47" i="6"/>
  <c r="N50" i="6"/>
  <c r="CD50" i="6"/>
  <c r="DE52" i="6"/>
  <c r="DP53" i="6"/>
  <c r="DT54" i="6"/>
  <c r="CL55" i="6"/>
  <c r="CX57" i="6"/>
  <c r="BM60" i="6"/>
  <c r="AN61" i="6"/>
  <c r="AS63" i="6"/>
  <c r="CD64" i="6"/>
  <c r="BG65" i="6"/>
  <c r="CA66" i="6"/>
  <c r="CH67" i="6"/>
  <c r="AT69" i="6"/>
  <c r="BS70" i="6"/>
  <c r="DI70" i="6"/>
  <c r="BQ29" i="6"/>
  <c r="BE32" i="6"/>
  <c r="BN33" i="6"/>
  <c r="AZ34" i="6"/>
  <c r="BC35" i="6"/>
  <c r="AQ38" i="6"/>
  <c r="DF41" i="6"/>
  <c r="CN42" i="6"/>
  <c r="CF43" i="6"/>
  <c r="AL44" i="6"/>
  <c r="AF46" i="6"/>
  <c r="CZ46" i="6"/>
  <c r="AM47" i="6"/>
  <c r="CU47" i="6"/>
  <c r="AK48" i="6"/>
  <c r="BH49" i="6"/>
  <c r="DS49" i="6"/>
  <c r="AW50" i="6"/>
  <c r="DI50" i="6"/>
  <c r="CC52" i="6"/>
  <c r="L53" i="6"/>
  <c r="BJ53" i="6"/>
  <c r="CS53" i="6"/>
  <c r="N55" i="6"/>
  <c r="BL55" i="6"/>
  <c r="DN55" i="6"/>
  <c r="AR56" i="6"/>
  <c r="AG57" i="6"/>
  <c r="BB58" i="6"/>
  <c r="DM58" i="6"/>
  <c r="AH59" i="6"/>
  <c r="CR61" i="6"/>
  <c r="AU62" i="6"/>
  <c r="DQ62" i="6"/>
  <c r="W63" i="6"/>
  <c r="BT63" i="6"/>
  <c r="DL63" i="6"/>
  <c r="AE64" i="6"/>
  <c r="AL65" i="6"/>
  <c r="CB65" i="6"/>
  <c r="DP65" i="6"/>
  <c r="AH66" i="6"/>
  <c r="EA66" i="6"/>
  <c r="CS68" i="6"/>
  <c r="Q69" i="6"/>
  <c r="BX69" i="6"/>
  <c r="BA70" i="6"/>
  <c r="CK70" i="6"/>
  <c r="CO29" i="6"/>
  <c r="BQ34" i="6"/>
  <c r="DN42" i="6"/>
  <c r="AG46" i="6"/>
  <c r="CV47" i="6"/>
  <c r="DJ50" i="6"/>
  <c r="DA53" i="6"/>
  <c r="CE56" i="6"/>
  <c r="AN59" i="6"/>
  <c r="X63" i="6"/>
  <c r="CC65" i="6"/>
  <c r="AC69" i="6"/>
  <c r="BB70" i="6"/>
  <c r="CV29" i="6"/>
  <c r="CD32" i="6"/>
  <c r="CZ33" i="6"/>
  <c r="BS34" i="6"/>
  <c r="BG35" i="6"/>
  <c r="AY38" i="6"/>
  <c r="CZ43" i="6"/>
  <c r="AI46" i="6"/>
  <c r="BI50" i="6"/>
  <c r="BO53" i="6"/>
  <c r="BW55" i="6"/>
  <c r="DV58" i="6"/>
  <c r="CU61" i="6"/>
  <c r="BW63" i="6"/>
  <c r="AX65" i="6"/>
  <c r="AJ69" i="6"/>
  <c r="DB70" i="6"/>
  <c r="DP43" i="6"/>
  <c r="AK46" i="6"/>
  <c r="BS50" i="6"/>
  <c r="S53" i="6"/>
  <c r="AC55" i="6"/>
  <c r="AS57" i="6"/>
  <c r="DV61" i="6"/>
  <c r="AC63" i="6"/>
  <c r="CK65" i="6"/>
  <c r="CY68" i="6"/>
  <c r="DC70" i="6"/>
  <c r="CM35" i="6"/>
  <c r="DM45" i="6"/>
  <c r="DI47" i="6"/>
  <c r="DA52" i="6"/>
  <c r="AD55" i="6"/>
  <c r="BJ57" i="6"/>
  <c r="AV59" i="6"/>
  <c r="BF62" i="6"/>
  <c r="DW63" i="6"/>
  <c r="DX65" i="6"/>
  <c r="AM69" i="6"/>
  <c r="BL71" i="6"/>
  <c r="DV31" i="6"/>
  <c r="AP40" i="6"/>
  <c r="BY50" i="6"/>
  <c r="AB53" i="6"/>
  <c r="CH55" i="6"/>
  <c r="BX58" i="6"/>
  <c r="AL61" i="6"/>
  <c r="CD63" i="6"/>
  <c r="BC65" i="6"/>
  <c r="AA68" i="6"/>
  <c r="T70" i="6"/>
  <c r="BB39" i="6"/>
  <c r="CS59" i="6"/>
  <c r="Z70" i="6"/>
  <c r="Q29" i="6"/>
  <c r="AX41" i="6"/>
  <c r="V49" i="6"/>
  <c r="AJ53" i="6"/>
  <c r="CF58" i="6"/>
  <c r="W65" i="6"/>
  <c r="DC69" i="6"/>
  <c r="BM70" i="6"/>
  <c r="Z33" i="6"/>
  <c r="CW37" i="6"/>
  <c r="BZ67" i="6"/>
  <c r="AI57" i="6"/>
  <c r="DP57" i="6"/>
  <c r="BU57" i="6"/>
  <c r="AD57" i="6"/>
  <c r="CU57" i="6"/>
  <c r="AA56" i="6"/>
  <c r="BE64" i="6"/>
  <c r="BV64" i="6"/>
  <c r="AH64" i="6"/>
  <c r="CA64" i="6"/>
  <c r="P48" i="6"/>
  <c r="BI64" i="6"/>
  <c r="AJ36" i="6"/>
  <c r="DY36" i="6"/>
  <c r="DQ36" i="6"/>
  <c r="N36" i="6"/>
  <c r="DA36" i="6"/>
  <c r="BI36" i="6"/>
  <c r="BV36" i="6"/>
  <c r="DU36" i="6"/>
  <c r="BZ30" i="6"/>
  <c r="BU30" i="6"/>
  <c r="CX30" i="6"/>
  <c r="BV30" i="6"/>
  <c r="DM30" i="6"/>
  <c r="AP30" i="6"/>
  <c r="BO30" i="6"/>
  <c r="U60" i="6"/>
  <c r="DI60" i="6"/>
  <c r="CU60" i="6"/>
  <c r="CO60" i="6"/>
  <c r="S60" i="6"/>
  <c r="BG60" i="6"/>
  <c r="DZ51" i="6"/>
  <c r="DC51" i="6"/>
  <c r="AD51" i="6"/>
  <c r="CC51" i="6"/>
  <c r="DY51" i="6"/>
  <c r="AS48" i="6"/>
  <c r="DQ48" i="6"/>
  <c r="CU48" i="6"/>
  <c r="V48" i="6"/>
  <c r="CG48" i="6"/>
  <c r="AU48" i="6"/>
  <c r="AW71" i="6"/>
  <c r="M71" i="6"/>
  <c r="DP71" i="6"/>
  <c r="AJ71" i="6"/>
  <c r="CD67" i="6"/>
  <c r="DS51" i="6"/>
  <c r="BD71" i="6"/>
  <c r="BY56" i="6"/>
  <c r="BA56" i="6"/>
  <c r="BC56" i="6"/>
  <c r="M56" i="6"/>
  <c r="AO56" i="6"/>
  <c r="CJ54" i="6"/>
  <c r="AS54" i="6"/>
  <c r="DI54" i="6"/>
  <c r="S54" i="6"/>
  <c r="DM54" i="6"/>
  <c r="DY54" i="6"/>
  <c r="T36" i="6"/>
  <c r="DA59" i="6"/>
  <c r="AQ59" i="6"/>
  <c r="M59" i="6"/>
  <c r="AL59" i="6"/>
  <c r="CI59" i="6"/>
  <c r="N30" i="6"/>
  <c r="CN68" i="6"/>
  <c r="CA68" i="6"/>
  <c r="CK68" i="6"/>
  <c r="AL68" i="6"/>
  <c r="DO61" i="6"/>
  <c r="DD61" i="6"/>
  <c r="CF61" i="6"/>
  <c r="EA61" i="6"/>
  <c r="AT60" i="6"/>
  <c r="CF37" i="6"/>
  <c r="AR66" i="6"/>
  <c r="P66" i="6"/>
  <c r="S66" i="6"/>
  <c r="BL66" i="6"/>
  <c r="EA60" i="6"/>
  <c r="R51" i="6"/>
  <c r="O60" i="6"/>
  <c r="CI45" i="6"/>
  <c r="AX45" i="6"/>
  <c r="AR45" i="6"/>
  <c r="BQ45" i="6"/>
  <c r="V45" i="6"/>
  <c r="O45" i="6"/>
  <c r="BR71" i="6"/>
  <c r="DI64" i="6"/>
  <c r="BB59" i="6"/>
  <c r="BB51" i="6"/>
  <c r="CN37" i="6"/>
  <c r="BS37" i="6"/>
  <c r="CC37" i="6"/>
  <c r="DX37" i="6"/>
  <c r="CM37" i="6"/>
  <c r="DF37" i="6"/>
  <c r="BF37" i="6"/>
  <c r="BY67" i="6"/>
  <c r="BQ67" i="6"/>
  <c r="N67" i="6"/>
  <c r="AG67" i="6"/>
  <c r="CC67" i="6"/>
  <c r="BM59" i="6"/>
  <c r="T57" i="6"/>
  <c r="CO67" i="6"/>
  <c r="T61" i="6"/>
  <c r="CQ56" i="6"/>
  <c r="CD30" i="6"/>
  <c r="R42" i="6"/>
  <c r="DP42" i="6"/>
  <c r="L42" i="6"/>
  <c r="CL42" i="6"/>
  <c r="CA42" i="6"/>
  <c r="AW62" i="6"/>
  <c r="Z62" i="6"/>
  <c r="BE62" i="6"/>
  <c r="CM69" i="6"/>
  <c r="CH69" i="6"/>
  <c r="AS69" i="6"/>
  <c r="DR31" i="6"/>
  <c r="CN31" i="6"/>
  <c r="CO31" i="6"/>
  <c r="CZ31" i="6"/>
  <c r="CS31" i="6"/>
  <c r="X31" i="6"/>
  <c r="DG31" i="6"/>
  <c r="AQ62" i="6"/>
  <c r="AZ40" i="6"/>
  <c r="AK40" i="6"/>
  <c r="AS40" i="6"/>
  <c r="BD40" i="6"/>
  <c r="BY40" i="6"/>
  <c r="CN58" i="6"/>
  <c r="DS58" i="6"/>
  <c r="DC43" i="6"/>
  <c r="BA41" i="6"/>
  <c r="AJ41" i="6"/>
  <c r="BL41" i="6"/>
  <c r="AV41" i="6"/>
  <c r="BR52" i="6"/>
  <c r="BG52" i="6"/>
  <c r="AR52" i="6"/>
  <c r="BU43" i="6"/>
  <c r="AQ43" i="6"/>
  <c r="AH43" i="6"/>
  <c r="BW43" i="6"/>
  <c r="CC58" i="6"/>
  <c r="CS41" i="6"/>
  <c r="S39" i="6"/>
  <c r="DQ39" i="6"/>
  <c r="L39" i="6"/>
  <c r="DK44" i="6"/>
  <c r="BZ44" i="6"/>
  <c r="CK39" i="6"/>
  <c r="DE39" i="6"/>
  <c r="AX34" i="6"/>
  <c r="CD34" i="6"/>
  <c r="BX34" i="6"/>
  <c r="CA34" i="6"/>
  <c r="BH34" i="6"/>
  <c r="AW63" i="6"/>
  <c r="AX70" i="6"/>
  <c r="CX55" i="6"/>
  <c r="BR55" i="6"/>
  <c r="AI65" i="6"/>
  <c r="R63" i="6"/>
  <c r="CW50" i="6"/>
  <c r="BT50" i="6"/>
  <c r="BF44" i="6"/>
  <c r="CV32" i="6"/>
  <c r="DL34" i="6"/>
  <c r="AX32" i="6"/>
  <c r="M32" i="6"/>
  <c r="DY32" i="6"/>
  <c r="BT32" i="6"/>
  <c r="CI32" i="6"/>
  <c r="AO46" i="6"/>
  <c r="DZ53" i="6"/>
  <c r="CG49" i="6"/>
  <c r="CF49" i="6"/>
  <c r="AS47" i="6"/>
  <c r="DP38" i="6"/>
  <c r="DA38" i="6"/>
  <c r="BW35" i="6"/>
  <c r="AI33" i="6"/>
  <c r="DP33" i="6"/>
  <c r="CS33" i="6"/>
  <c r="CM29" i="6"/>
  <c r="AD62" i="6"/>
  <c r="X68" i="6"/>
  <c r="AE37" i="6"/>
  <c r="AT67" i="6"/>
  <c r="AW57" i="6"/>
  <c r="W57" i="6"/>
  <c r="DC57" i="6"/>
  <c r="AY57" i="6"/>
  <c r="DU57" i="6"/>
  <c r="DG68" i="6"/>
  <c r="BT64" i="6"/>
  <c r="CK64" i="6"/>
  <c r="BB64" i="6"/>
  <c r="CT64" i="6"/>
  <c r="DW71" i="6"/>
  <c r="AD64" i="6"/>
  <c r="AX36" i="6"/>
  <c r="S36" i="6"/>
  <c r="P36" i="6"/>
  <c r="AK36" i="6"/>
  <c r="DW36" i="6"/>
  <c r="CE36" i="6"/>
  <c r="DI36" i="6"/>
  <c r="AR36" i="6"/>
  <c r="CN30" i="6"/>
  <c r="CK30" i="6"/>
  <c r="DT30" i="6"/>
  <c r="CR30" i="6"/>
  <c r="AH30" i="6"/>
  <c r="CA30" i="6"/>
  <c r="BI30" i="6"/>
  <c r="AI60" i="6"/>
  <c r="DX60" i="6"/>
  <c r="AN60" i="6"/>
  <c r="DH60" i="6"/>
  <c r="AP60" i="6"/>
  <c r="AB60" i="6"/>
  <c r="AA51" i="6"/>
  <c r="DR51" i="6"/>
  <c r="AW51" i="6"/>
  <c r="DE51" i="6"/>
  <c r="M51" i="6"/>
  <c r="BG48" i="6"/>
  <c r="R48" i="6"/>
  <c r="DL48" i="6"/>
  <c r="AN48" i="6"/>
  <c r="DE48" i="6"/>
  <c r="CB48" i="6"/>
  <c r="BK71" i="6"/>
  <c r="AB71" i="6"/>
  <c r="BU71" i="6"/>
  <c r="BC71" i="6"/>
  <c r="AX67" i="6"/>
  <c r="BW51" i="6"/>
  <c r="Y71" i="6"/>
  <c r="CM56" i="6"/>
  <c r="BQ56" i="6"/>
  <c r="W31" i="6"/>
  <c r="AA66" i="6"/>
  <c r="CE71" i="6"/>
  <c r="BT56" i="6"/>
  <c r="CM57" i="6"/>
  <c r="BS57" i="6"/>
  <c r="AO57" i="6"/>
  <c r="DI57" i="6"/>
  <c r="CA57" i="6"/>
  <c r="AI64" i="6"/>
  <c r="DM64" i="6"/>
  <c r="M64" i="6"/>
  <c r="DK64" i="6"/>
  <c r="AO64" i="6"/>
  <c r="AV71" i="6"/>
  <c r="BG57" i="6"/>
  <c r="CN36" i="6"/>
  <c r="BP36" i="6"/>
  <c r="BR36" i="6"/>
  <c r="CR36" i="6"/>
  <c r="CD36" i="6"/>
  <c r="Y36" i="6"/>
  <c r="AU36" i="6"/>
  <c r="AW30" i="6"/>
  <c r="X30" i="6"/>
  <c r="AA30" i="6"/>
  <c r="BR30" i="6"/>
  <c r="BF30" i="6"/>
  <c r="AK30" i="6"/>
  <c r="CT30" i="6"/>
  <c r="P30" i="6"/>
  <c r="BY60" i="6"/>
  <c r="BQ60" i="6"/>
  <c r="R60" i="6"/>
  <c r="AZ60" i="6"/>
  <c r="CY60" i="6"/>
  <c r="AS51" i="6"/>
  <c r="BX51" i="6"/>
  <c r="BM51" i="6"/>
  <c r="CW51" i="6"/>
  <c r="BE51" i="6"/>
  <c r="DA51" i="6"/>
  <c r="CW48" i="6"/>
  <c r="BN48" i="6"/>
  <c r="BD48" i="6"/>
  <c r="CR48" i="6"/>
  <c r="CH48" i="6"/>
  <c r="BV48" i="6"/>
  <c r="DA71" i="6"/>
  <c r="CJ71" i="6"/>
  <c r="BN71" i="6"/>
  <c r="DL71" i="6"/>
  <c r="CH60" i="6"/>
  <c r="CC48" i="6"/>
  <c r="AU67" i="6"/>
  <c r="T56" i="6"/>
  <c r="DM56" i="6"/>
  <c r="DQ56" i="6"/>
  <c r="CU56" i="6"/>
  <c r="V56" i="6"/>
  <c r="N54" i="6"/>
  <c r="DB54" i="6"/>
  <c r="BK54" i="6"/>
  <c r="DG54" i="6"/>
  <c r="CY54" i="6"/>
  <c r="DN54" i="6"/>
  <c r="DC60" i="6"/>
  <c r="AX59" i="6"/>
  <c r="DQ59" i="6"/>
  <c r="CP59" i="6"/>
  <c r="DT59" i="6"/>
  <c r="CE54" i="6"/>
  <c r="BK68" i="6"/>
  <c r="AF68" i="6"/>
  <c r="AU68" i="6"/>
  <c r="AZ68" i="6"/>
  <c r="DP68" i="6"/>
  <c r="BI61" i="6"/>
  <c r="DT61" i="6"/>
  <c r="AX61" i="6"/>
  <c r="CL61" i="6"/>
  <c r="AD59" i="6"/>
  <c r="U66" i="6"/>
  <c r="CZ66" i="6"/>
  <c r="BX66" i="6"/>
  <c r="CV66" i="6"/>
  <c r="Z66" i="6"/>
  <c r="P60" i="6"/>
  <c r="DF68" i="6"/>
  <c r="Y59" i="6"/>
  <c r="P45" i="6"/>
  <c r="DJ45" i="6"/>
  <c r="DQ45" i="6"/>
  <c r="AB45" i="6"/>
  <c r="DX45" i="6"/>
  <c r="BF45" i="6"/>
  <c r="CD68" i="6"/>
  <c r="DB61" i="6"/>
  <c r="BF57" i="6"/>
  <c r="M48" i="6"/>
  <c r="AF37" i="6"/>
  <c r="AA37" i="6"/>
  <c r="AT37" i="6"/>
  <c r="CG37" i="6"/>
  <c r="AO37" i="6"/>
  <c r="AW37" i="6"/>
  <c r="M37" i="6"/>
  <c r="W67" i="6"/>
  <c r="DY67" i="6"/>
  <c r="CL67" i="6"/>
  <c r="DM67" i="6"/>
  <c r="X51" i="6"/>
  <c r="AX71" i="6"/>
  <c r="DU71" i="6"/>
  <c r="CB66" i="6"/>
  <c r="AO60" i="6"/>
  <c r="BN54" i="6"/>
  <c r="AY62" i="6"/>
  <c r="BZ42" i="6"/>
  <c r="BT42" i="6"/>
  <c r="CH42" i="6"/>
  <c r="AZ42" i="6"/>
  <c r="CB42" i="6"/>
  <c r="DA62" i="6"/>
  <c r="CW62" i="6"/>
  <c r="AX62" i="6"/>
  <c r="AN69" i="6"/>
  <c r="L69" i="6"/>
  <c r="DR69" i="6"/>
  <c r="BK31" i="6"/>
  <c r="AP31" i="6"/>
  <c r="AU31" i="6"/>
  <c r="CQ31" i="6"/>
  <c r="CI31" i="6"/>
  <c r="BQ31" i="6"/>
  <c r="CV31" i="6"/>
  <c r="BF42" i="6"/>
  <c r="BU36" i="6"/>
  <c r="N48" i="6"/>
  <c r="AV67" i="6"/>
  <c r="DS48" i="6"/>
  <c r="DO57" i="6"/>
  <c r="CY57" i="6"/>
  <c r="CK57" i="6"/>
  <c r="AV57" i="6"/>
  <c r="M57" i="6"/>
  <c r="BK64" i="6"/>
  <c r="AQ64" i="6"/>
  <c r="CY64" i="6"/>
  <c r="AJ64" i="6"/>
  <c r="CE64" i="6"/>
  <c r="CW67" i="6"/>
  <c r="DZ56" i="6"/>
  <c r="DP36" i="6"/>
  <c r="CW36" i="6"/>
  <c r="CZ36" i="6"/>
  <c r="AC36" i="6"/>
  <c r="DZ36" i="6"/>
  <c r="CS36" i="6"/>
  <c r="AT36" i="6"/>
  <c r="BY30" i="6"/>
  <c r="BD30" i="6"/>
  <c r="BM30" i="6"/>
  <c r="DJ30" i="6"/>
  <c r="DH30" i="6"/>
  <c r="DD30" i="6"/>
  <c r="CU30" i="6"/>
  <c r="DZ37" i="6"/>
  <c r="DA60" i="6"/>
  <c r="DJ60" i="6"/>
  <c r="BF60" i="6"/>
  <c r="CP60" i="6"/>
  <c r="DU37" i="6"/>
  <c r="N51" i="6"/>
  <c r="DB51" i="6"/>
  <c r="CU51" i="6"/>
  <c r="AF51" i="6"/>
  <c r="DF51" i="6"/>
  <c r="BT51" i="6"/>
  <c r="DY48" i="6"/>
  <c r="CT48" i="6"/>
  <c r="CP48" i="6"/>
  <c r="W48" i="6"/>
  <c r="AG48" i="6"/>
  <c r="X48" i="6"/>
  <c r="L71" i="6"/>
  <c r="DN71" i="6"/>
  <c r="DB71" i="6"/>
  <c r="AH71" i="6"/>
  <c r="AA60" i="6"/>
  <c r="CV37" i="6"/>
  <c r="CB60" i="6"/>
  <c r="AX56" i="6"/>
  <c r="DN56" i="6"/>
  <c r="BE56" i="6"/>
  <c r="AD56" i="6"/>
  <c r="BU56" i="6"/>
  <c r="AR54" i="6"/>
  <c r="X54" i="6"/>
  <c r="CS54" i="6"/>
  <c r="AV54" i="6"/>
  <c r="P54" i="6"/>
  <c r="BR51" i="6"/>
  <c r="AU60" i="6"/>
  <c r="Z59" i="6"/>
  <c r="BH59" i="6"/>
  <c r="DZ59" i="6"/>
  <c r="AM59" i="6"/>
  <c r="DI51" i="6"/>
  <c r="CM68" i="6"/>
  <c r="BZ68" i="6"/>
  <c r="AN68" i="6"/>
  <c r="CL68" i="6"/>
  <c r="AS67" i="6"/>
  <c r="CN61" i="6"/>
  <c r="DS61" i="6"/>
  <c r="CJ61" i="6"/>
  <c r="N61" i="6"/>
  <c r="CD54" i="6"/>
  <c r="AW66" i="6"/>
  <c r="O66" i="6"/>
  <c r="DC66" i="6"/>
  <c r="T66" i="6"/>
  <c r="BQ66" i="6"/>
  <c r="CJ59" i="6"/>
  <c r="DV67" i="6"/>
  <c r="BC51" i="6"/>
  <c r="AU45" i="6"/>
  <c r="S45" i="6"/>
  <c r="AT45" i="6"/>
  <c r="BP45" i="6"/>
  <c r="BA45" i="6"/>
  <c r="X45" i="6"/>
  <c r="W68" i="6"/>
  <c r="BA61" i="6"/>
  <c r="DY56" i="6"/>
  <c r="AM45" i="6"/>
  <c r="BJ37" i="6"/>
  <c r="BI37" i="6"/>
  <c r="CH37" i="6"/>
  <c r="P37" i="6"/>
  <c r="CL37" i="6"/>
  <c r="DQ37" i="6"/>
  <c r="DR37" i="6"/>
  <c r="BA67" i="6"/>
  <c r="AN67" i="6"/>
  <c r="DW67" i="6"/>
  <c r="AH67" i="6"/>
  <c r="CD60" i="6"/>
  <c r="CF68" i="6"/>
  <c r="BQ71" i="6"/>
  <c r="X66" i="6"/>
  <c r="CF59" i="6"/>
  <c r="CQ51" i="6"/>
  <c r="AE42" i="6"/>
  <c r="DD42" i="6"/>
  <c r="DA42" i="6"/>
  <c r="DV42" i="6"/>
  <c r="DF42" i="6"/>
  <c r="AJ42" i="6"/>
  <c r="Y62" i="6"/>
  <c r="EA62" i="6"/>
  <c r="CK62" i="6"/>
  <c r="BR69" i="6"/>
  <c r="BE69" i="6"/>
  <c r="DB62" i="6"/>
  <c r="CM31" i="6"/>
  <c r="BV31" i="6"/>
  <c r="CG31" i="6"/>
  <c r="AB31" i="6"/>
  <c r="AH31" i="6"/>
  <c r="AM31" i="6"/>
  <c r="DH31" i="6"/>
  <c r="DI31" i="6"/>
  <c r="AN40" i="6"/>
  <c r="AA40" i="6"/>
  <c r="N40" i="6"/>
  <c r="AI40" i="6"/>
  <c r="BY58" i="6"/>
  <c r="BT58" i="6"/>
  <c r="DC58" i="6"/>
  <c r="BG41" i="6"/>
  <c r="S41" i="6"/>
  <c r="Z41" i="6"/>
  <c r="CJ41" i="6"/>
  <c r="BV52" i="6"/>
  <c r="AO52" i="6"/>
  <c r="AQ52" i="6"/>
  <c r="BK52" i="6"/>
  <c r="AA43" i="6"/>
  <c r="AB43" i="6"/>
  <c r="P43" i="6"/>
  <c r="CP43" i="6"/>
  <c r="BQ52" i="6"/>
  <c r="BT40" i="6"/>
  <c r="DD39" i="6"/>
  <c r="CW39" i="6"/>
  <c r="DS39" i="6"/>
  <c r="CD44" i="6"/>
  <c r="AU44" i="6"/>
  <c r="BM63" i="6"/>
  <c r="CK34" i="6"/>
  <c r="P34" i="6"/>
  <c r="BI34" i="6"/>
  <c r="BF34" i="6"/>
  <c r="CY34" i="6"/>
  <c r="AW70" i="6"/>
  <c r="Y56" i="6"/>
  <c r="AG37" i="6"/>
  <c r="X71" i="6"/>
  <c r="DA57" i="6"/>
  <c r="BT57" i="6"/>
  <c r="BR57" i="6"/>
  <c r="BH57" i="6"/>
  <c r="AA64" i="6"/>
  <c r="BF64" i="6"/>
  <c r="DL64" i="6"/>
  <c r="CV71" i="6"/>
  <c r="BI56" i="6"/>
  <c r="CU36" i="6"/>
  <c r="CI36" i="6"/>
  <c r="DV36" i="6"/>
  <c r="DE36" i="6"/>
  <c r="AV36" i="6"/>
  <c r="AX30" i="6"/>
  <c r="AS30" i="6"/>
  <c r="CQ30" i="6"/>
  <c r="BP30" i="6"/>
  <c r="CV30" i="6"/>
  <c r="CI67" i="6"/>
  <c r="CF60" i="6"/>
  <c r="L60" i="6"/>
  <c r="BI60" i="6"/>
  <c r="AR51" i="6"/>
  <c r="BY51" i="6"/>
  <c r="DO51" i="6"/>
  <c r="DG51" i="6"/>
  <c r="BU48" i="6"/>
  <c r="EA48" i="6"/>
  <c r="CQ48" i="6"/>
  <c r="DF48" i="6"/>
  <c r="DT37" i="6"/>
  <c r="AQ71" i="6"/>
  <c r="AG71" i="6"/>
  <c r="AN71" i="6"/>
  <c r="AB48" i="6"/>
  <c r="S56" i="6"/>
  <c r="CG56" i="6"/>
  <c r="BX56" i="6"/>
  <c r="AN56" i="6"/>
  <c r="BV54" i="6"/>
  <c r="CM54" i="6"/>
  <c r="AA54" i="6"/>
  <c r="AW54" i="6"/>
  <c r="AB54" i="6"/>
  <c r="CA60" i="6"/>
  <c r="BV59" i="6"/>
  <c r="CN59" i="6"/>
  <c r="CD59" i="6"/>
  <c r="U51" i="6"/>
  <c r="AE68" i="6"/>
  <c r="BL68" i="6"/>
  <c r="AC68" i="6"/>
  <c r="AI61" i="6"/>
  <c r="BJ61" i="6"/>
  <c r="CX61" i="6"/>
  <c r="DI61" i="6"/>
  <c r="BL51" i="6"/>
  <c r="N66" i="6"/>
  <c r="AT66" i="6"/>
  <c r="AN66" i="6"/>
  <c r="DJ61" i="6"/>
  <c r="BK51" i="6"/>
  <c r="BC59" i="6"/>
  <c r="BY45" i="6"/>
  <c r="CU45" i="6"/>
  <c r="CJ45" i="6"/>
  <c r="W45" i="6"/>
  <c r="AK45" i="6"/>
  <c r="BB66" i="6"/>
  <c r="DN57" i="6"/>
  <c r="BT36" i="6"/>
  <c r="DS37" i="6"/>
  <c r="BK37" i="6"/>
  <c r="BH37" i="6"/>
  <c r="T37" i="6"/>
  <c r="BD37" i="6"/>
  <c r="CM67" i="6"/>
  <c r="Y67" i="6"/>
  <c r="AZ67" i="6"/>
  <c r="AP67" i="6"/>
  <c r="CW71" i="6"/>
  <c r="AS71" i="6"/>
  <c r="Y64" i="6"/>
  <c r="DX56" i="6"/>
  <c r="BU62" i="6"/>
  <c r="W42" i="6"/>
  <c r="CG42" i="6"/>
  <c r="DE42" i="6"/>
  <c r="CY42" i="6"/>
  <c r="BR62" i="6"/>
  <c r="BS62" i="6"/>
  <c r="DO69" i="6"/>
  <c r="BT69" i="6"/>
  <c r="V62" i="6"/>
  <c r="BZ31" i="6"/>
  <c r="AC31" i="6"/>
  <c r="BT31" i="6"/>
  <c r="BJ31" i="6"/>
  <c r="AS31" i="6"/>
  <c r="S42" i="6"/>
  <c r="BR40" i="6"/>
  <c r="CR40" i="6"/>
  <c r="O40" i="6"/>
  <c r="DP40" i="6"/>
  <c r="Y58" i="6"/>
  <c r="AO58" i="6"/>
  <c r="CI41" i="6"/>
  <c r="CF41" i="6"/>
  <c r="AA41" i="6"/>
  <c r="DB41" i="6"/>
  <c r="DK52" i="6"/>
  <c r="X52" i="6"/>
  <c r="CS52" i="6"/>
  <c r="CJ43" i="6"/>
  <c r="DU43" i="6"/>
  <c r="DI43" i="6"/>
  <c r="R58" i="6"/>
  <c r="CZ40" i="6"/>
  <c r="AA39" i="6"/>
  <c r="BO39" i="6"/>
  <c r="CI44" i="6"/>
  <c r="CP44" i="6"/>
  <c r="W39" i="6"/>
  <c r="DN34" i="6"/>
  <c r="AV34" i="6"/>
  <c r="DY34" i="6"/>
  <c r="AN34" i="6"/>
  <c r="CG34" i="6"/>
  <c r="CM63" i="6"/>
  <c r="DF63" i="6"/>
  <c r="BB55" i="6"/>
  <c r="DE70" i="6"/>
  <c r="DT63" i="6"/>
  <c r="Q50" i="6"/>
  <c r="DF50" i="6"/>
  <c r="DR50" i="6"/>
  <c r="BB34" i="6"/>
  <c r="AN39" i="6"/>
  <c r="AJ32" i="6"/>
  <c r="AC32" i="6"/>
  <c r="AV32" i="6"/>
  <c r="AK32" i="6"/>
  <c r="Q46" i="6"/>
  <c r="DM46" i="6"/>
  <c r="CI49" i="6"/>
  <c r="CB53" i="6"/>
  <c r="BP46" i="6"/>
  <c r="AX38" i="6"/>
  <c r="AN38" i="6"/>
  <c r="AD35" i="6"/>
  <c r="AS33" i="6"/>
  <c r="DB33" i="6"/>
  <c r="DI33" i="6"/>
  <c r="DO29" i="6"/>
  <c r="AO67" i="6"/>
  <c r="AB36" i="6"/>
  <c r="DB67" i="6"/>
  <c r="V57" i="6"/>
  <c r="CJ57" i="6"/>
  <c r="CP57" i="6"/>
  <c r="CE57" i="6"/>
  <c r="AP64" i="6"/>
  <c r="O64" i="6"/>
  <c r="Q64" i="6"/>
  <c r="BS71" i="6"/>
  <c r="DF54" i="6"/>
  <c r="DJ36" i="6"/>
  <c r="DR36" i="6"/>
  <c r="AD36" i="6"/>
  <c r="EA36" i="6"/>
  <c r="DG36" i="6"/>
  <c r="BL30" i="6"/>
  <c r="CE30" i="6"/>
  <c r="DK30" i="6"/>
  <c r="CY30" i="6"/>
  <c r="O30" i="6"/>
  <c r="AB67" i="6"/>
  <c r="DY60" i="6"/>
  <c r="AE60" i="6"/>
  <c r="CC60" i="6"/>
  <c r="BH51" i="6"/>
  <c r="CN51" i="6"/>
  <c r="AX51" i="6"/>
  <c r="AL51" i="6"/>
  <c r="CI48" i="6"/>
  <c r="S48" i="6"/>
  <c r="DI48" i="6"/>
  <c r="BK48" i="6"/>
  <c r="DN36" i="6"/>
  <c r="BF71" i="6"/>
  <c r="BA71" i="6"/>
  <c r="DF67" i="6"/>
  <c r="AD37" i="6"/>
  <c r="AH56" i="6"/>
  <c r="CW56" i="6"/>
  <c r="CS56" i="6"/>
  <c r="BM56" i="6"/>
  <c r="CX54" i="6"/>
  <c r="DQ54" i="6"/>
  <c r="AU54" i="6"/>
  <c r="BR54" i="6"/>
  <c r="BC54" i="6"/>
  <c r="T60" i="6"/>
  <c r="CK59" i="6"/>
  <c r="DR59" i="6"/>
  <c r="CW59" i="6"/>
  <c r="BR48" i="6"/>
  <c r="AT68" i="6"/>
  <c r="CP68" i="6"/>
  <c r="BS68" i="6"/>
  <c r="AW61" i="6"/>
  <c r="BZ61" i="6"/>
  <c r="DQ61" i="6"/>
  <c r="AK61" i="6"/>
  <c r="T51" i="6"/>
  <c r="AC66" i="6"/>
  <c r="BI66" i="6"/>
  <c r="BJ66" i="6"/>
  <c r="CE61" i="6"/>
  <c r="CE37" i="6"/>
  <c r="CS51" i="6"/>
  <c r="CN45" i="6"/>
  <c r="DL45" i="6"/>
  <c r="DB45" i="6"/>
  <c r="BX45" i="6"/>
  <c r="BS45" i="6"/>
  <c r="Y66" i="6"/>
  <c r="CH57" i="6"/>
  <c r="CO30" i="6"/>
  <c r="W37" i="6"/>
  <c r="CT37" i="6"/>
  <c r="DG37" i="6"/>
  <c r="BR37" i="6"/>
  <c r="CX37" i="6"/>
  <c r="DA67" i="6"/>
  <c r="BC67" i="6"/>
  <c r="BV67" i="6"/>
  <c r="BI67" i="6"/>
  <c r="CA71" i="6"/>
  <c r="Q71" i="6"/>
  <c r="CZ61" i="6"/>
  <c r="BD56" i="6"/>
  <c r="Q42" i="6"/>
  <c r="AM42" i="6"/>
  <c r="DB42" i="6"/>
  <c r="DW42" i="6"/>
  <c r="BI42" i="6"/>
  <c r="CG62" i="6"/>
  <c r="AA62" i="6"/>
  <c r="Y69" i="6"/>
  <c r="CI69" i="6"/>
  <c r="CR42" i="6"/>
  <c r="DB31" i="6"/>
  <c r="BO31" i="6"/>
  <c r="CR31" i="6"/>
  <c r="CK31" i="6"/>
  <c r="CU31" i="6"/>
  <c r="T31" i="6"/>
  <c r="CG40" i="6"/>
  <c r="DI40" i="6"/>
  <c r="AH40" i="6"/>
  <c r="U58" i="6"/>
  <c r="AN58" i="6"/>
  <c r="AA58" i="6"/>
  <c r="CW41" i="6"/>
  <c r="CV41" i="6"/>
  <c r="AT41" i="6"/>
  <c r="R52" i="6"/>
  <c r="EA52" i="6"/>
  <c r="BI52" i="6"/>
  <c r="DJ52" i="6"/>
  <c r="CY43" i="6"/>
  <c r="O43" i="6"/>
  <c r="R43" i="6"/>
  <c r="DQ52" i="6"/>
  <c r="AT40" i="6"/>
  <c r="AQ39" i="6"/>
  <c r="CH39" i="6"/>
  <c r="CW44" i="6"/>
  <c r="DF44" i="6"/>
  <c r="CL34" i="6"/>
  <c r="BJ34" i="6"/>
  <c r="BN34" i="6"/>
  <c r="O34" i="6"/>
  <c r="BG34" i="6"/>
  <c r="DA34" i="6"/>
  <c r="DA63" i="6"/>
  <c r="CB63" i="6"/>
  <c r="BQ55" i="6"/>
  <c r="CP70" i="6"/>
  <c r="DE63" i="6"/>
  <c r="AE50" i="6"/>
  <c r="DU50" i="6"/>
  <c r="DM44" i="6"/>
  <c r="X34" i="6"/>
  <c r="R39" i="6"/>
  <c r="BL32" i="6"/>
  <c r="AS32" i="6"/>
  <c r="BQ32" i="6"/>
  <c r="BG32" i="6"/>
  <c r="AE46" i="6"/>
  <c r="R53" i="6"/>
  <c r="CW49" i="6"/>
  <c r="BM53" i="6"/>
  <c r="AZ46" i="6"/>
  <c r="BL38" i="6"/>
  <c r="BE38" i="6"/>
  <c r="AS35" i="6"/>
  <c r="U33" i="6"/>
  <c r="N33" i="6"/>
  <c r="DY33" i="6"/>
  <c r="V29" i="6"/>
  <c r="S63" i="6"/>
  <c r="T30" i="6"/>
  <c r="R67" i="6"/>
  <c r="AJ57" i="6"/>
  <c r="DR57" i="6"/>
  <c r="Z57" i="6"/>
  <c r="DE57" i="6"/>
  <c r="CI64" i="6"/>
  <c r="AG64" i="6"/>
  <c r="AK64" i="6"/>
  <c r="BB68" i="6"/>
  <c r="BS54" i="6"/>
  <c r="AI36" i="6"/>
  <c r="M36" i="6"/>
  <c r="BF36" i="6"/>
  <c r="BK36" i="6"/>
  <c r="R36" i="6"/>
  <c r="DB30" i="6"/>
  <c r="CW30" i="6"/>
  <c r="AD30" i="6"/>
  <c r="BQ30" i="6"/>
  <c r="BJ30" i="6"/>
  <c r="AW60" i="6"/>
  <c r="Y60" i="6"/>
  <c r="AY60" i="6"/>
  <c r="AG54" i="6"/>
  <c r="CF48" i="6"/>
  <c r="AB56" i="6"/>
  <c r="BL57" i="6"/>
  <c r="AN57" i="6"/>
  <c r="CT57" i="6"/>
  <c r="DC56" i="6"/>
  <c r="AB64" i="6"/>
  <c r="BR64" i="6"/>
  <c r="DQ64" i="6"/>
  <c r="AQ67" i="6"/>
  <c r="CD37" i="6"/>
  <c r="CG36" i="6"/>
  <c r="BD36" i="6"/>
  <c r="AL36" i="6"/>
  <c r="BM36" i="6"/>
  <c r="DO36" i="6"/>
  <c r="AN30" i="6"/>
  <c r="AB30" i="6"/>
  <c r="DL30" i="6"/>
  <c r="BX30" i="6"/>
  <c r="BC30" i="6"/>
  <c r="CM60" i="6"/>
  <c r="BR60" i="6"/>
  <c r="M60" i="6"/>
  <c r="DS36" i="6"/>
  <c r="CX51" i="6"/>
  <c r="CD51" i="6"/>
  <c r="CY51" i="6"/>
  <c r="AN51" i="6"/>
  <c r="AD48" i="6"/>
  <c r="BO48" i="6"/>
  <c r="DM48" i="6"/>
  <c r="AQ48" i="6"/>
  <c r="BY71" i="6"/>
  <c r="AC71" i="6"/>
  <c r="DJ71" i="6"/>
  <c r="BE60" i="6"/>
  <c r="DY30" i="6"/>
  <c r="DA56" i="6"/>
  <c r="AK56" i="6"/>
  <c r="AG56" i="6"/>
  <c r="BN56" i="6"/>
  <c r="AC54" i="6"/>
  <c r="Y54" i="6"/>
  <c r="CT54" i="6"/>
  <c r="AM54" i="6"/>
  <c r="V51" i="6"/>
  <c r="AW59" i="6"/>
  <c r="AA59" i="6"/>
  <c r="BT59" i="6"/>
  <c r="CE59" i="6"/>
  <c r="CK36" i="6"/>
  <c r="DC68" i="6"/>
  <c r="V68" i="6"/>
  <c r="BA68" i="6"/>
  <c r="CM61" i="6"/>
  <c r="AV61" i="6"/>
  <c r="DG61" i="6"/>
  <c r="CT61" i="6"/>
  <c r="Y48" i="6"/>
  <c r="CK66" i="6"/>
  <c r="AB66" i="6"/>
  <c r="DT66" i="6"/>
  <c r="CZ60" i="6"/>
  <c r="CE68" i="6"/>
  <c r="Q45" i="6"/>
  <c r="R45" i="6"/>
  <c r="CF45" i="6"/>
  <c r="CH45" i="6"/>
  <c r="AG45" i="6"/>
  <c r="CU71" i="6"/>
  <c r="Z64" i="6"/>
  <c r="BH56" i="6"/>
  <c r="AX37" i="6"/>
  <c r="CI37" i="6"/>
  <c r="BO37" i="6"/>
  <c r="CK37" i="6"/>
  <c r="AI37" i="6"/>
  <c r="BE37" i="6"/>
  <c r="BP67" i="6"/>
  <c r="DK67" i="6"/>
  <c r="M67" i="6"/>
  <c r="BG67" i="6"/>
  <c r="Y68" i="6"/>
  <c r="AS68" i="6"/>
  <c r="DU60" i="6"/>
  <c r="W54" i="6"/>
  <c r="BU42" i="6"/>
  <c r="CJ42" i="6"/>
  <c r="AX42" i="6"/>
  <c r="V42" i="6"/>
  <c r="EA31" i="6"/>
  <c r="DZ62" i="6"/>
  <c r="AE62" i="6"/>
  <c r="CV69" i="6"/>
  <c r="AO69" i="6"/>
  <c r="U31" i="6"/>
  <c r="BF31" i="6"/>
  <c r="L31" i="6"/>
  <c r="BA31" i="6"/>
  <c r="CW31" i="6"/>
  <c r="P31" i="6"/>
  <c r="BM43" i="6"/>
  <c r="DY40" i="6"/>
  <c r="BJ40" i="6"/>
  <c r="DM40" i="6"/>
  <c r="BK58" i="6"/>
  <c r="CZ58" i="6"/>
  <c r="DS52" i="6"/>
  <c r="W41" i="6"/>
  <c r="AZ41" i="6"/>
  <c r="DR41" i="6"/>
  <c r="BH52" i="6"/>
  <c r="BS52" i="6"/>
  <c r="DH52" i="6"/>
  <c r="AS43" i="6"/>
  <c r="BH43" i="6"/>
  <c r="CL43" i="6"/>
  <c r="BV43" i="6"/>
  <c r="T52" i="6"/>
  <c r="AJ39" i="6"/>
  <c r="CM39" i="6"/>
  <c r="AD39" i="6"/>
  <c r="AK44" i="6"/>
  <c r="AD44" i="6"/>
  <c r="CU44" i="6"/>
  <c r="AW34" i="6"/>
  <c r="AY34" i="6"/>
  <c r="CP34" i="6"/>
  <c r="AC34" i="6"/>
  <c r="AI70" i="6"/>
  <c r="DO34" i="6"/>
  <c r="R55" i="6"/>
  <c r="DJ55" i="6"/>
  <c r="AV70" i="6"/>
  <c r="BL63" i="6"/>
  <c r="BU50" i="6"/>
  <c r="BD50" i="6"/>
  <c r="AN44" i="6"/>
  <c r="DL44" i="6"/>
  <c r="W34" i="6"/>
  <c r="DB32" i="6"/>
  <c r="CQ32" i="6"/>
  <c r="EA32" i="6"/>
  <c r="AL32" i="6"/>
  <c r="BU46" i="6"/>
  <c r="BH53" i="6"/>
  <c r="Y49" i="6"/>
  <c r="T53" i="6"/>
  <c r="Q47" i="6"/>
  <c r="DB38" i="6"/>
  <c r="DR38" i="6"/>
  <c r="DA35" i="6"/>
  <c r="BY33" i="6"/>
  <c r="BJ33" i="6"/>
  <c r="BE33" i="6"/>
  <c r="BL29" i="6"/>
  <c r="V52" i="6"/>
  <c r="AJ48" i="6"/>
  <c r="Z48" i="6"/>
  <c r="BZ57" i="6"/>
  <c r="Z34" i="6"/>
  <c r="DH36" i="6"/>
  <c r="DY71" i="6"/>
  <c r="CN57" i="6"/>
  <c r="BE57" i="6"/>
  <c r="CV57" i="6"/>
  <c r="EA67" i="6"/>
  <c r="CJ64" i="6"/>
  <c r="DF64" i="6"/>
  <c r="BL64" i="6"/>
  <c r="CG66" i="6"/>
  <c r="BL36" i="6"/>
  <c r="O36" i="6"/>
  <c r="CQ36" i="6"/>
  <c r="DD36" i="6"/>
  <c r="AA36" i="6"/>
  <c r="U30" i="6"/>
  <c r="CJ30" i="6"/>
  <c r="BN30" i="6"/>
  <c r="CG30" i="6"/>
  <c r="AL30" i="6"/>
  <c r="EA30" i="6"/>
  <c r="W60" i="6"/>
  <c r="DZ60" i="6"/>
  <c r="BV60" i="6"/>
  <c r="W30" i="6"/>
  <c r="AQ51" i="6"/>
  <c r="Z51" i="6"/>
  <c r="AH51" i="6"/>
  <c r="AM51" i="6"/>
  <c r="BI48" i="6"/>
  <c r="T48" i="6"/>
  <c r="BH48" i="6"/>
  <c r="DC48" i="6"/>
  <c r="DO71" i="6"/>
  <c r="BG71" i="6"/>
  <c r="BZ71" i="6"/>
  <c r="BZ51" i="6"/>
  <c r="DE71" i="6"/>
  <c r="AI56" i="6"/>
  <c r="BR56" i="6"/>
  <c r="CA56" i="6"/>
  <c r="DJ56" i="6"/>
  <c r="BW54" i="6"/>
  <c r="BJ54" i="6"/>
  <c r="AN54" i="6"/>
  <c r="DX54" i="6"/>
  <c r="BS48" i="6"/>
  <c r="BY59" i="6"/>
  <c r="CL59" i="6"/>
  <c r="O59" i="6"/>
  <c r="DU59" i="6"/>
  <c r="DV30" i="6"/>
  <c r="Q68" i="6"/>
  <c r="CB68" i="6"/>
  <c r="CQ68" i="6"/>
  <c r="P61" i="6"/>
  <c r="AU61" i="6"/>
  <c r="AB61" i="6"/>
  <c r="DB60" i="6"/>
  <c r="DU30" i="6"/>
  <c r="AD66" i="6"/>
  <c r="BP66" i="6"/>
  <c r="AO66" i="6"/>
  <c r="AS60" i="6"/>
  <c r="CD61" i="6"/>
  <c r="AS45" i="6"/>
  <c r="BN45" i="6"/>
  <c r="AA45" i="6"/>
  <c r="U45" i="6"/>
  <c r="CC45" i="6"/>
  <c r="R71" i="6"/>
  <c r="V61" i="6"/>
  <c r="DE54" i="6"/>
  <c r="BZ37" i="6"/>
  <c r="DO37" i="6"/>
  <c r="DW37" i="6"/>
  <c r="S37" i="6"/>
  <c r="AK37" i="6"/>
  <c r="BG37" i="6"/>
  <c r="CT67" i="6"/>
  <c r="AM67" i="6"/>
  <c r="BW67" i="6"/>
  <c r="AX60" i="6"/>
  <c r="BS67" i="6"/>
  <c r="DT67" i="6"/>
  <c r="BN60" i="6"/>
  <c r="CY48" i="6"/>
  <c r="CW42" i="6"/>
  <c r="X42" i="6"/>
  <c r="DC42" i="6"/>
  <c r="BY42" i="6"/>
  <c r="U62" i="6"/>
  <c r="BD62" i="6"/>
  <c r="DD62" i="6"/>
  <c r="DZ69" i="6"/>
  <c r="X69" i="6"/>
  <c r="AW31" i="6"/>
  <c r="DD31" i="6"/>
  <c r="AV31" i="6"/>
  <c r="DM31" i="6"/>
  <c r="CX31" i="6"/>
  <c r="DW31" i="6"/>
  <c r="X40" i="6"/>
  <c r="BB40" i="6"/>
  <c r="CS40" i="6"/>
  <c r="P40" i="6"/>
  <c r="DA58" i="6"/>
  <c r="Z58" i="6"/>
  <c r="BU52" i="6"/>
  <c r="BP41" i="6"/>
  <c r="CG41" i="6"/>
  <c r="BN41" i="6"/>
  <c r="CX52" i="6"/>
  <c r="CW52" i="6"/>
  <c r="CA52" i="6"/>
  <c r="CI43" i="6"/>
  <c r="CN43" i="6"/>
  <c r="BQ51" i="6"/>
  <c r="DD71" i="6"/>
  <c r="CI57" i="6"/>
  <c r="DT57" i="6"/>
  <c r="DA64" i="6"/>
  <c r="DX64" i="6"/>
  <c r="DP48" i="6"/>
  <c r="DB36" i="6"/>
  <c r="AY36" i="6"/>
  <c r="CC36" i="6"/>
  <c r="BS36" i="6"/>
  <c r="AO30" i="6"/>
  <c r="AE30" i="6"/>
  <c r="AR30" i="6"/>
  <c r="AL60" i="6"/>
  <c r="CQ60" i="6"/>
  <c r="DG67" i="6"/>
  <c r="AB51" i="6"/>
  <c r="CG51" i="6"/>
  <c r="AZ51" i="6"/>
  <c r="DJ48" i="6"/>
  <c r="CA48" i="6"/>
  <c r="BA48" i="6"/>
  <c r="N71" i="6"/>
  <c r="BB71" i="6"/>
  <c r="DV48" i="6"/>
  <c r="BL56" i="6"/>
  <c r="CI56" i="6"/>
  <c r="DI56" i="6"/>
  <c r="DP54" i="6"/>
  <c r="DJ54" i="6"/>
  <c r="AY54" i="6"/>
  <c r="DX30" i="6"/>
  <c r="DP59" i="6"/>
  <c r="CC59" i="6"/>
  <c r="AJ54" i="6"/>
  <c r="BJ68" i="6"/>
  <c r="BR68" i="6"/>
  <c r="BY61" i="6"/>
  <c r="CP61" i="6"/>
  <c r="BS61" i="6"/>
  <c r="M30" i="6"/>
  <c r="DB66" i="6"/>
  <c r="CW66" i="6"/>
  <c r="AC59" i="6"/>
  <c r="CH59" i="6"/>
  <c r="CD45" i="6"/>
  <c r="DA45" i="6"/>
  <c r="DZ45" i="6"/>
  <c r="DU67" i="6"/>
  <c r="X59" i="6"/>
  <c r="DB37" i="6"/>
  <c r="EA37" i="6"/>
  <c r="BM37" i="6"/>
  <c r="CA37" i="6"/>
  <c r="BK67" i="6"/>
  <c r="CV67" i="6"/>
  <c r="CR67" i="6"/>
  <c r="BC68" i="6"/>
  <c r="DH66" i="6"/>
  <c r="Q57" i="6"/>
  <c r="DK42" i="6"/>
  <c r="AC42" i="6"/>
  <c r="BR42" i="6"/>
  <c r="BY62" i="6"/>
  <c r="CX62" i="6"/>
  <c r="Z69" i="6"/>
  <c r="CE62" i="6"/>
  <c r="Z31" i="6"/>
  <c r="Y31" i="6"/>
  <c r="AK31" i="6"/>
  <c r="DT62" i="6"/>
  <c r="DD40" i="6"/>
  <c r="AB40" i="6"/>
  <c r="CT40" i="6"/>
  <c r="DP58" i="6"/>
  <c r="AX52" i="6"/>
  <c r="AI41" i="6"/>
  <c r="CZ41" i="6"/>
  <c r="Y52" i="6"/>
  <c r="DX52" i="6"/>
  <c r="CW43" i="6"/>
  <c r="BY43" i="6"/>
  <c r="AJ43" i="6"/>
  <c r="CC43" i="6"/>
  <c r="AW39" i="6"/>
  <c r="AC39" i="6"/>
  <c r="V44" i="6"/>
  <c r="CQ44" i="6"/>
  <c r="CJ39" i="6"/>
  <c r="AF34" i="6"/>
  <c r="DG34" i="6"/>
  <c r="AD34" i="6"/>
  <c r="AI63" i="6"/>
  <c r="AX63" i="6"/>
  <c r="Y55" i="6"/>
  <c r="BK65" i="6"/>
  <c r="AK55" i="6"/>
  <c r="AN50" i="6"/>
  <c r="DC39" i="6"/>
  <c r="DV39" i="6"/>
  <c r="V32" i="6"/>
  <c r="DG32" i="6"/>
  <c r="CL32" i="6"/>
  <c r="DM32" i="6"/>
  <c r="AF53" i="6"/>
  <c r="BC49" i="6"/>
  <c r="AJ49" i="6"/>
  <c r="V38" i="6"/>
  <c r="CK38" i="6"/>
  <c r="AH35" i="6"/>
  <c r="AX33" i="6"/>
  <c r="CC33" i="6"/>
  <c r="BZ29" i="6"/>
  <c r="DW60" i="6"/>
  <c r="CC71" i="6"/>
  <c r="DQ57" i="6"/>
  <c r="AA57" i="6"/>
  <c r="DO64" i="6"/>
  <c r="BX64" i="6"/>
  <c r="BP48" i="6"/>
  <c r="X36" i="6"/>
  <c r="AH36" i="6"/>
  <c r="DC36" i="6"/>
  <c r="AZ37" i="6"/>
  <c r="BE30" i="6"/>
  <c r="AF30" i="6"/>
  <c r="AU30" i="6"/>
  <c r="BA60" i="6"/>
  <c r="DL60" i="6"/>
  <c r="DG60" i="6"/>
  <c r="AT51" i="6"/>
  <c r="DP51" i="6"/>
  <c r="CB51" i="6"/>
  <c r="AI48" i="6"/>
  <c r="DN48" i="6"/>
  <c r="CL48" i="6"/>
  <c r="AR71" i="6"/>
  <c r="BX71" i="6"/>
  <c r="CM36" i="6"/>
  <c r="BZ56" i="6"/>
  <c r="CY56" i="6"/>
  <c r="CO56" i="6"/>
  <c r="O54" i="6"/>
  <c r="BL54" i="6"/>
  <c r="BZ54" i="6"/>
  <c r="Q30" i="6"/>
  <c r="BW59" i="6"/>
  <c r="CV59" i="6"/>
  <c r="CR37" i="6"/>
  <c r="CO68" i="6"/>
  <c r="DH68" i="6"/>
  <c r="DA61" i="6"/>
  <c r="DE61" i="6"/>
  <c r="BD61" i="6"/>
  <c r="AI66" i="6"/>
  <c r="DQ66" i="6"/>
  <c r="V66" i="6"/>
  <c r="DX57" i="6"/>
  <c r="P51" i="6"/>
  <c r="CT45" i="6"/>
  <c r="AC45" i="6"/>
  <c r="BE45" i="6"/>
  <c r="CS67" i="6"/>
  <c r="R57" i="6"/>
  <c r="DP37" i="6"/>
  <c r="AB37" i="6"/>
  <c r="DH37" i="6"/>
  <c r="N37" i="6"/>
  <c r="DO67" i="6"/>
  <c r="AF67" i="6"/>
  <c r="DN67" i="6"/>
  <c r="CX67" i="6"/>
  <c r="BA66" i="6"/>
  <c r="W56" i="6"/>
  <c r="DY42" i="6"/>
  <c r="AW42" i="6"/>
  <c r="AU42" i="6"/>
  <c r="CM62" i="6"/>
  <c r="DM62" i="6"/>
  <c r="BD69" i="6"/>
  <c r="BL62" i="6"/>
  <c r="CL31" i="6"/>
  <c r="AY31" i="6"/>
  <c r="DQ31" i="6"/>
  <c r="CZ62" i="6"/>
  <c r="Y40" i="6"/>
  <c r="CA40" i="6"/>
  <c r="DN40" i="6"/>
  <c r="BD58" i="6"/>
  <c r="CE43" i="6"/>
  <c r="AY41" i="6"/>
  <c r="AC41" i="6"/>
  <c r="AN52" i="6"/>
  <c r="BZ52" i="6"/>
  <c r="DK43" i="6"/>
  <c r="CO43" i="6"/>
  <c r="BB43" i="6"/>
  <c r="AY43" i="6"/>
  <c r="BM39" i="6"/>
  <c r="AU39" i="6"/>
  <c r="AZ44" i="6"/>
  <c r="DG44" i="6"/>
  <c r="BK39" i="6"/>
  <c r="Q34" i="6"/>
  <c r="DZ34" i="6"/>
  <c r="BD34" i="6"/>
  <c r="BK63" i="6"/>
  <c r="AH63" i="6"/>
  <c r="AN55" i="6"/>
  <c r="BY65" i="6"/>
  <c r="T55" i="6"/>
  <c r="CK50" i="6"/>
  <c r="CF39" i="6"/>
  <c r="DA39" i="6"/>
  <c r="BZ32" i="6"/>
  <c r="DW32" i="6"/>
  <c r="DI32" i="6"/>
  <c r="BA49" i="6"/>
  <c r="AT53" i="6"/>
  <c r="BR49" i="6"/>
  <c r="T49" i="6"/>
  <c r="AJ38" i="6"/>
  <c r="V35" i="6"/>
  <c r="AY35" i="6"/>
  <c r="BL33" i="6"/>
  <c r="S33" i="6"/>
  <c r="CN29" i="6"/>
  <c r="BU37" i="6"/>
  <c r="DD56" i="6"/>
  <c r="X57" i="6"/>
  <c r="AZ57" i="6"/>
  <c r="L64" i="6"/>
  <c r="CR64" i="6"/>
  <c r="BO67" i="6"/>
  <c r="AM36" i="6"/>
  <c r="BW36" i="6"/>
  <c r="DX36" i="6"/>
  <c r="AI30" i="6"/>
  <c r="DC30" i="6"/>
  <c r="BG30" i="6"/>
  <c r="BA30" i="6"/>
  <c r="BP60" i="6"/>
  <c r="BU60" i="6"/>
  <c r="CI60" i="6"/>
  <c r="BJ51" i="6"/>
  <c r="BD51" i="6"/>
  <c r="DJ51" i="6"/>
  <c r="AY48" i="6"/>
  <c r="CS48" i="6"/>
  <c r="DT48" i="6"/>
  <c r="BV71" i="6"/>
  <c r="CR71" i="6"/>
  <c r="U36" i="6"/>
  <c r="CN56" i="6"/>
  <c r="AE56" i="6"/>
  <c r="AS56" i="6"/>
  <c r="AD54" i="6"/>
  <c r="CC54" i="6"/>
  <c r="DC54" i="6"/>
  <c r="AZ71" i="6"/>
  <c r="DB59" i="6"/>
  <c r="DS59" i="6"/>
  <c r="U37" i="6"/>
  <c r="DD68" i="6"/>
  <c r="EA68" i="6"/>
  <c r="AE61" i="6"/>
  <c r="Z61" i="6"/>
  <c r="BW61" i="6"/>
  <c r="BK66" i="6"/>
  <c r="AE66" i="6"/>
  <c r="CE66" i="6"/>
  <c r="BT54" i="6"/>
  <c r="DA48" i="6"/>
  <c r="EA45" i="6"/>
  <c r="AW45" i="6"/>
  <c r="DG45" i="6"/>
  <c r="BN67" i="6"/>
  <c r="CR56" i="6"/>
  <c r="Q37" i="6"/>
  <c r="AS37" i="6"/>
  <c r="AP37" i="6"/>
  <c r="BB37" i="6"/>
  <c r="AL67" i="6"/>
  <c r="AY67" i="6"/>
  <c r="S67" i="6"/>
  <c r="AR67" i="6"/>
  <c r="DH64" i="6"/>
  <c r="DD54" i="6"/>
  <c r="AG42" i="6"/>
  <c r="BO42" i="6"/>
  <c r="CV42" i="6"/>
  <c r="DO62" i="6"/>
  <c r="M62" i="6"/>
  <c r="BS69" i="6"/>
  <c r="AR62" i="6"/>
  <c r="DT31" i="6"/>
  <c r="BS31" i="6"/>
  <c r="BN31" i="6"/>
  <c r="CD62" i="6"/>
  <c r="BC40" i="6"/>
  <c r="DJ40" i="6"/>
  <c r="Q40" i="6"/>
  <c r="CJ58" i="6"/>
  <c r="BF43" i="6"/>
  <c r="BO41" i="6"/>
  <c r="DT41" i="6"/>
  <c r="BC52" i="6"/>
  <c r="CQ52" i="6"/>
  <c r="DY43" i="6"/>
  <c r="DE43" i="6"/>
  <c r="DH43" i="6"/>
  <c r="Y43" i="6"/>
  <c r="CB39" i="6"/>
  <c r="CY39" i="6"/>
  <c r="BO44" i="6"/>
  <c r="DX44" i="6"/>
  <c r="AP39" i="6"/>
  <c r="AG34" i="6"/>
  <c r="R34" i="6"/>
  <c r="CF34" i="6"/>
  <c r="BY63" i="6"/>
  <c r="AF55" i="6"/>
  <c r="BC55" i="6"/>
  <c r="CM65" i="6"/>
  <c r="AS50" i="6"/>
  <c r="DA50" i="6"/>
  <c r="BJ39" i="6"/>
  <c r="CE39" i="6"/>
  <c r="CN32" i="6"/>
  <c r="O32" i="6"/>
  <c r="AE32" i="6"/>
  <c r="AK49" i="6"/>
  <c r="BV53" i="6"/>
  <c r="CV49" i="6"/>
  <c r="DN46" i="6"/>
  <c r="BZ38" i="6"/>
  <c r="AJ35" i="6"/>
  <c r="BO35" i="6"/>
  <c r="BZ33" i="6"/>
  <c r="AM33" i="6"/>
  <c r="DB29" i="6"/>
  <c r="AD43" i="6"/>
  <c r="DC71" i="6"/>
  <c r="BD57" i="6"/>
  <c r="BX57" i="6"/>
  <c r="CX64" i="6"/>
  <c r="P64" i="6"/>
  <c r="DJ66" i="6"/>
  <c r="BB36" i="6"/>
  <c r="DK36" i="6"/>
  <c r="L36" i="6"/>
  <c r="BK30" i="6"/>
  <c r="DS30" i="6"/>
  <c r="CH30" i="6"/>
  <c r="DW30" i="6"/>
  <c r="CE60" i="6"/>
  <c r="AF60" i="6"/>
  <c r="Q51" i="6"/>
  <c r="Y51" i="6"/>
  <c r="EA51" i="6"/>
  <c r="Q48" i="6"/>
  <c r="CE48" i="6"/>
  <c r="AC48" i="6"/>
  <c r="U71" i="6"/>
  <c r="CK71" i="6"/>
  <c r="DK71" i="6"/>
  <c r="EA71" i="6"/>
  <c r="DB56" i="6"/>
  <c r="DL56" i="6"/>
  <c r="CT56" i="6"/>
  <c r="BI54" i="6"/>
  <c r="DK54" i="6"/>
  <c r="M54" i="6"/>
  <c r="U59" i="6"/>
  <c r="AB59" i="6"/>
  <c r="P59" i="6"/>
  <c r="Q36" i="6"/>
  <c r="DS68" i="6"/>
  <c r="DI68" i="6"/>
  <c r="AT61" i="6"/>
  <c r="AR61" i="6"/>
  <c r="DM61" i="6"/>
  <c r="BY66" i="6"/>
  <c r="CN66" i="6"/>
  <c r="CX66" i="6"/>
  <c r="AH54" i="6"/>
  <c r="AE45" i="6"/>
  <c r="AI45" i="6"/>
  <c r="DU45" i="6"/>
  <c r="BD45" i="6"/>
  <c r="DI66" i="6"/>
  <c r="X56" i="6"/>
  <c r="AU37" i="6"/>
  <c r="DK37" i="6"/>
  <c r="BQ37" i="6"/>
  <c r="CQ37" i="6"/>
  <c r="CE67" i="6"/>
  <c r="BT67" i="6"/>
  <c r="CY67" i="6"/>
  <c r="P67" i="6"/>
  <c r="CF64" i="6"/>
  <c r="BA51" i="6"/>
  <c r="AV42" i="6"/>
  <c r="DU42" i="6"/>
  <c r="EA42" i="6"/>
  <c r="AN62" i="6"/>
  <c r="BP62" i="6"/>
  <c r="CW69" i="6"/>
  <c r="BH42" i="6"/>
  <c r="AA31" i="6"/>
  <c r="DK31" i="6"/>
  <c r="AF31" i="6"/>
  <c r="BJ62" i="6"/>
  <c r="CV40" i="6"/>
  <c r="EA40" i="6"/>
  <c r="AJ40" i="6"/>
  <c r="DR58" i="6"/>
  <c r="Q41" i="6"/>
  <c r="DM41" i="6"/>
  <c r="AB41" i="6"/>
  <c r="CG52" i="6"/>
  <c r="DY52" i="6"/>
  <c r="L43" i="6"/>
  <c r="AZ43" i="6"/>
  <c r="EA43" i="6"/>
  <c r="DW41" i="6"/>
  <c r="CP39" i="6"/>
  <c r="DP39" i="6"/>
  <c r="CS44" i="6"/>
  <c r="DY39" i="6"/>
  <c r="U39" i="6"/>
  <c r="BO34" i="6"/>
  <c r="AM34" i="6"/>
  <c r="CZ34" i="6"/>
  <c r="DO63" i="6"/>
  <c r="AT55" i="6"/>
  <c r="CG55" i="6"/>
  <c r="DA65" i="6"/>
  <c r="BG50" i="6"/>
  <c r="DQ50" i="6"/>
  <c r="AO39" i="6"/>
  <c r="BI39" i="6"/>
  <c r="DP32" i="6"/>
  <c r="AG32" i="6"/>
  <c r="AZ32" i="6"/>
  <c r="AS46" i="6"/>
  <c r="CJ53" i="6"/>
  <c r="DL49" i="6"/>
  <c r="CV46" i="6"/>
  <c r="CN38" i="6"/>
  <c r="AX35" i="6"/>
  <c r="CE35" i="6"/>
  <c r="CN33" i="6"/>
  <c r="BW33" i="6"/>
  <c r="DP29" i="6"/>
  <c r="DV57" i="6"/>
  <c r="CS64" i="6"/>
  <c r="CH64" i="6"/>
  <c r="AZ36" i="6"/>
  <c r="DL36" i="6"/>
  <c r="CT36" i="6"/>
  <c r="DO30" i="6"/>
  <c r="CF30" i="6"/>
  <c r="BH30" i="6"/>
  <c r="CL30" i="6"/>
  <c r="BB60" i="6"/>
  <c r="AG60" i="6"/>
  <c r="AC51" i="6"/>
  <c r="AV51" i="6"/>
  <c r="AJ51" i="6"/>
  <c r="O48" i="6"/>
  <c r="DH48" i="6"/>
  <c r="BJ48" i="6"/>
  <c r="AA71" i="6"/>
  <c r="AU71" i="6"/>
  <c r="DF60" i="6"/>
  <c r="CA67" i="6"/>
  <c r="AJ56" i="6"/>
  <c r="AM56" i="6"/>
  <c r="AF54" i="6"/>
  <c r="T54" i="6"/>
  <c r="CZ54" i="6"/>
  <c r="CM59" i="6"/>
  <c r="L59" i="6"/>
  <c r="BJ59" i="6"/>
  <c r="AW68" i="6"/>
  <c r="DJ68" i="6"/>
  <c r="DR61" i="6"/>
  <c r="BQ61" i="6"/>
  <c r="DO66" i="6"/>
  <c r="CH66" i="6"/>
  <c r="CJ66" i="6"/>
  <c r="CW45" i="6"/>
  <c r="CE45" i="6"/>
  <c r="CP45" i="6"/>
  <c r="BH64" i="6"/>
  <c r="CR51" i="6"/>
  <c r="Z37" i="6"/>
  <c r="R37" i="6"/>
  <c r="X67" i="6"/>
  <c r="AE67" i="6"/>
  <c r="BO56" i="6"/>
  <c r="AS61" i="6"/>
  <c r="DS42" i="6"/>
  <c r="AH42" i="6"/>
  <c r="CX42" i="6"/>
  <c r="AI69" i="6"/>
  <c r="AA69" i="6"/>
  <c r="BY31" i="6"/>
  <c r="AE31" i="6"/>
  <c r="CA31" i="6"/>
  <c r="BS40" i="6"/>
  <c r="BV40" i="6"/>
  <c r="AW58" i="6"/>
  <c r="BU41" i="6"/>
  <c r="CX41" i="6"/>
  <c r="BD52" i="6"/>
  <c r="CR52" i="6"/>
  <c r="DX43" i="6"/>
  <c r="CQ43" i="6"/>
  <c r="BW39" i="6"/>
  <c r="CI39" i="6"/>
  <c r="AR39" i="6"/>
  <c r="BK34" i="6"/>
  <c r="DJ34" i="6"/>
  <c r="DV34" i="6"/>
  <c r="CJ55" i="6"/>
  <c r="EA55" i="6"/>
  <c r="DY50" i="6"/>
  <c r="BE50" i="6"/>
  <c r="U32" i="6"/>
  <c r="AR32" i="6"/>
  <c r="CG32" i="6"/>
  <c r="CW46" i="6"/>
  <c r="DF53" i="6"/>
  <c r="T46" i="6"/>
  <c r="CN35" i="6"/>
  <c r="EA35" i="6"/>
  <c r="U29" i="6"/>
  <c r="CS30" i="6"/>
  <c r="AC64" i="6"/>
  <c r="BD64" i="6"/>
  <c r="DM36" i="6"/>
  <c r="BC36" i="6"/>
  <c r="V30" i="6"/>
  <c r="Z30" i="6"/>
  <c r="CI30" i="6"/>
  <c r="BC60" i="6"/>
  <c r="BD60" i="6"/>
  <c r="BN51" i="6"/>
  <c r="BF51" i="6"/>
  <c r="AT48" i="6"/>
  <c r="CJ48" i="6"/>
  <c r="AP71" i="6"/>
  <c r="DT51" i="6"/>
  <c r="T67" i="6"/>
  <c r="BG56" i="6"/>
  <c r="AT54" i="6"/>
  <c r="AP54" i="6"/>
  <c r="CG54" i="6"/>
  <c r="DO59" i="6"/>
  <c r="CX59" i="6"/>
  <c r="BY68" i="6"/>
  <c r="DE68" i="6"/>
  <c r="Q61" i="6"/>
  <c r="DZ61" i="6"/>
  <c r="BG66" i="6"/>
  <c r="DD66" i="6"/>
  <c r="DG66" i="6"/>
  <c r="DK45" i="6"/>
  <c r="Z45" i="6"/>
  <c r="BH45" i="6"/>
  <c r="CC61" i="6"/>
  <c r="O51" i="6"/>
  <c r="AV37" i="6"/>
  <c r="BN37" i="6"/>
  <c r="CZ37" i="6"/>
  <c r="CP67" i="6"/>
  <c r="DD60" i="6"/>
  <c r="CS60" i="6"/>
  <c r="BT37" i="6"/>
  <c r="CM42" i="6"/>
  <c r="Z42" i="6"/>
  <c r="AO62" i="6"/>
  <c r="CX69" i="6"/>
  <c r="DA31" i="6"/>
  <c r="BU31" i="6"/>
  <c r="AL31" i="6"/>
  <c r="DO43" i="6"/>
  <c r="CO40" i="6"/>
  <c r="CM58" i="6"/>
  <c r="DK41" i="6"/>
  <c r="DN41" i="6"/>
  <c r="CH52" i="6"/>
  <c r="DI52" i="6"/>
  <c r="AI43" i="6"/>
  <c r="DQ58" i="6"/>
  <c r="DB39" i="6"/>
  <c r="CZ39" i="6"/>
  <c r="AC44" i="6"/>
  <c r="V34" i="6"/>
  <c r="Y34" i="6"/>
  <c r="U70" i="6"/>
  <c r="DU70" i="6"/>
  <c r="DT70" i="6"/>
  <c r="AV63" i="6"/>
  <c r="T50" i="6"/>
  <c r="DZ32" i="6"/>
  <c r="AI32" i="6"/>
  <c r="DE32" i="6"/>
  <c r="DK32" i="6"/>
  <c r="AE49" i="6"/>
  <c r="CQ53" i="6"/>
  <c r="BS38" i="6"/>
  <c r="DB35" i="6"/>
  <c r="AW33" i="6"/>
  <c r="AI29" i="6"/>
  <c r="DW48" i="6"/>
  <c r="EA57" i="6"/>
  <c r="AR64" i="6"/>
  <c r="CO57" i="6"/>
  <c r="AF36" i="6"/>
  <c r="CV36" i="6"/>
  <c r="AJ30" i="6"/>
  <c r="AV30" i="6"/>
  <c r="DT36" i="6"/>
  <c r="CV60" i="6"/>
  <c r="CJ51" i="6"/>
  <c r="CE51" i="6"/>
  <c r="CI51" i="6"/>
  <c r="BX48" i="6"/>
  <c r="AM48" i="6"/>
  <c r="DG48" i="6"/>
  <c r="BE71" i="6"/>
  <c r="DT71" i="6"/>
  <c r="S30" i="6"/>
  <c r="R56" i="6"/>
  <c r="Q56" i="6"/>
  <c r="CB56" i="6"/>
  <c r="BH54" i="6"/>
  <c r="CA54" i="6"/>
  <c r="CN54" i="6"/>
  <c r="DK51" i="6"/>
  <c r="V59" i="6"/>
  <c r="BX59" i="6"/>
  <c r="W59" i="6"/>
  <c r="DT68" i="6"/>
  <c r="BE68" i="6"/>
  <c r="AF61" i="6"/>
  <c r="AY61" i="6"/>
  <c r="DR54" i="6"/>
  <c r="BV66" i="6"/>
  <c r="DV66" i="6"/>
  <c r="DZ66" i="6"/>
  <c r="DY45" i="6"/>
  <c r="BL45" i="6"/>
  <c r="CS45" i="6"/>
  <c r="CQ45" i="6"/>
  <c r="CZ48" i="6"/>
  <c r="BC37" i="6"/>
  <c r="DI37" i="6"/>
  <c r="AC37" i="6"/>
  <c r="CF67" i="6"/>
  <c r="AV60" i="6"/>
  <c r="CT71" i="6"/>
  <c r="DI59" i="6"/>
  <c r="BS42" i="6"/>
  <c r="DX42" i="6"/>
  <c r="CH62" i="6"/>
  <c r="BK69" i="6"/>
  <c r="DM69" i="6"/>
  <c r="DU31" i="6"/>
  <c r="AG31" i="6"/>
  <c r="CK43" i="6"/>
  <c r="CY40" i="6"/>
  <c r="DO58" i="6"/>
  <c r="BF58" i="6"/>
  <c r="DY41" i="6"/>
  <c r="DS41" i="6"/>
  <c r="DM52" i="6"/>
  <c r="Z43" i="6"/>
  <c r="AF32" i="6"/>
  <c r="CB71" i="6"/>
  <c r="Y57" i="6"/>
  <c r="AC57" i="6"/>
  <c r="BU64" i="6"/>
  <c r="BC64" i="6"/>
  <c r="BC66" i="6"/>
  <c r="BQ36" i="6"/>
  <c r="BE36" i="6"/>
  <c r="AN36" i="6"/>
  <c r="CM30" i="6"/>
  <c r="DQ30" i="6"/>
  <c r="DI30" i="6"/>
  <c r="DZ30" i="6"/>
  <c r="CT60" i="6"/>
  <c r="DM60" i="6"/>
  <c r="AE51" i="6"/>
  <c r="AU51" i="6"/>
  <c r="AI51" i="6"/>
  <c r="AE48" i="6"/>
  <c r="AL48" i="6"/>
  <c r="BC48" i="6"/>
  <c r="AI71" i="6"/>
  <c r="CZ71" i="6"/>
  <c r="T71" i="6"/>
  <c r="CD71" i="6"/>
  <c r="DP56" i="6"/>
  <c r="L56" i="6"/>
  <c r="DU56" i="6"/>
  <c r="BX54" i="6"/>
  <c r="BP54" i="6"/>
  <c r="AX54" i="6"/>
  <c r="AI59" i="6"/>
  <c r="DC59" i="6"/>
  <c r="BI59" i="6"/>
  <c r="U68" i="6"/>
  <c r="R68" i="6"/>
  <c r="AD68" i="6"/>
  <c r="BX61" i="6"/>
  <c r="BN61" i="6"/>
  <c r="BZ60" i="6"/>
  <c r="CM66" i="6"/>
  <c r="DR66" i="6"/>
  <c r="DU66" i="6"/>
  <c r="DD51" i="6"/>
  <c r="BG45" i="6"/>
  <c r="AY45" i="6"/>
  <c r="AV45" i="6"/>
  <c r="CO45" i="6"/>
  <c r="CF66" i="6"/>
  <c r="BO54" i="6"/>
  <c r="BY37" i="6"/>
  <c r="Y37" i="6"/>
  <c r="DL37" i="6"/>
  <c r="DV37" i="6"/>
  <c r="DI67" i="6"/>
  <c r="DE67" i="6"/>
  <c r="DS67" i="6"/>
  <c r="BI57" i="6"/>
  <c r="BA64" i="6"/>
  <c r="BB48" i="6"/>
  <c r="BK42" i="6"/>
  <c r="AD42" i="6"/>
  <c r="Y42" i="6"/>
  <c r="BC62" i="6"/>
  <c r="DV62" i="6"/>
  <c r="DL69" i="6"/>
  <c r="T42" i="6"/>
  <c r="AQ31" i="6"/>
  <c r="AZ31" i="6"/>
  <c r="BX31" i="6"/>
  <c r="T62" i="6"/>
  <c r="DK40" i="6"/>
  <c r="AG40" i="6"/>
  <c r="BF40" i="6"/>
  <c r="BE58" i="6"/>
  <c r="AE41" i="6"/>
  <c r="T41" i="6"/>
  <c r="AU41" i="6"/>
  <c r="CV52" i="6"/>
  <c r="AA52" i="6"/>
  <c r="AP43" i="6"/>
  <c r="BR43" i="6"/>
  <c r="S43" i="6"/>
  <c r="BW41" i="6"/>
  <c r="DR39" i="6"/>
  <c r="AV39" i="6"/>
  <c r="DH44" i="6"/>
  <c r="DF39" i="6"/>
  <c r="U34" i="6"/>
  <c r="CS34" i="6"/>
  <c r="BY34" i="6"/>
  <c r="DU34" i="6"/>
  <c r="X44" i="6"/>
  <c r="BH55" i="6"/>
  <c r="CV55" i="6"/>
  <c r="DO65" i="6"/>
  <c r="CI50" i="6"/>
  <c r="Y50" i="6"/>
  <c r="T39" i="6"/>
  <c r="CI34" i="6"/>
  <c r="L32" i="6"/>
  <c r="BA32" i="6"/>
  <c r="CO32" i="6"/>
  <c r="BG46" i="6"/>
  <c r="CX53" i="6"/>
  <c r="EA49" i="6"/>
  <c r="CF46" i="6"/>
  <c r="Z38" i="6"/>
  <c r="BL35" i="6"/>
  <c r="CU35" i="6"/>
  <c r="AD33" i="6"/>
  <c r="CQ33" i="6"/>
  <c r="S71" i="6"/>
  <c r="AY71" i="6"/>
  <c r="CZ57" i="6"/>
  <c r="BA57" i="6"/>
  <c r="DN64" i="6"/>
  <c r="BZ64" i="6"/>
  <c r="DJ64" i="6"/>
  <c r="CF36" i="6"/>
  <c r="BX36" i="6"/>
  <c r="Z36" i="6"/>
  <c r="DA30" i="6"/>
  <c r="AT30" i="6"/>
  <c r="AG30" i="6"/>
  <c r="CB30" i="6"/>
  <c r="AM60" i="6"/>
  <c r="N60" i="6"/>
  <c r="BG51" i="6"/>
  <c r="DM51" i="6"/>
  <c r="CH51" i="6"/>
  <c r="DK48" i="6"/>
  <c r="BW48" i="6"/>
  <c r="AF48" i="6"/>
  <c r="CM71" i="6"/>
  <c r="Z71" i="6"/>
  <c r="Z67" i="6"/>
  <c r="DC67" i="6"/>
  <c r="P56" i="6"/>
  <c r="BF56" i="6"/>
  <c r="R54" i="6"/>
  <c r="AO54" i="6"/>
  <c r="CK54" i="6"/>
  <c r="BY54" i="6"/>
  <c r="BK59" i="6"/>
  <c r="BG59" i="6"/>
  <c r="Q59" i="6"/>
  <c r="AI68" i="6"/>
  <c r="AG68" i="6"/>
  <c r="BT68" i="6"/>
  <c r="DC61" i="6"/>
  <c r="AA61" i="6"/>
  <c r="Q60" i="6"/>
  <c r="DA66" i="6"/>
  <c r="AX66" i="6"/>
  <c r="AV66" i="6"/>
  <c r="BY36" i="6"/>
  <c r="BU45" i="6"/>
  <c r="BO45" i="6"/>
  <c r="DT45" i="6"/>
  <c r="T45" i="6"/>
  <c r="CG64" i="6"/>
  <c r="AE54" i="6"/>
  <c r="CO37" i="6"/>
  <c r="DC37" i="6"/>
  <c r="AQ37" i="6"/>
  <c r="L37" i="6"/>
  <c r="DX67" i="6"/>
  <c r="L67" i="6"/>
  <c r="DE60" i="6"/>
  <c r="EA56" i="6"/>
  <c r="CB61" i="6"/>
  <c r="CK45" i="6"/>
  <c r="CO42" i="6"/>
  <c r="BP42" i="6"/>
  <c r="BA42" i="6"/>
  <c r="CV62" i="6"/>
  <c r="U69" i="6"/>
  <c r="EA69" i="6"/>
  <c r="AI31" i="6"/>
  <c r="BG31" i="6"/>
  <c r="DL31" i="6"/>
  <c r="DF31" i="6"/>
  <c r="DZ42" i="6"/>
  <c r="U40" i="6"/>
  <c r="BA40" i="6"/>
  <c r="AI58" i="6"/>
  <c r="BU58" i="6"/>
  <c r="AS41" i="6"/>
  <c r="BQ41" i="6"/>
  <c r="BM41" i="6"/>
  <c r="Z52" i="6"/>
  <c r="BJ52" i="6"/>
  <c r="BE43" i="6"/>
  <c r="DF43" i="6"/>
  <c r="BC43" i="6"/>
  <c r="AW41" i="6"/>
  <c r="BG39" i="6"/>
  <c r="BQ39" i="6"/>
  <c r="DW44" i="6"/>
  <c r="BN39" i="6"/>
  <c r="AI34" i="6"/>
  <c r="DH34" i="6"/>
  <c r="CQ34" i="6"/>
  <c r="AE34" i="6"/>
  <c r="BM34" i="6"/>
  <c r="BV55" i="6"/>
  <c r="DK55" i="6"/>
  <c r="CP63" i="6"/>
  <c r="DK50" i="6"/>
  <c r="AO50" i="6"/>
  <c r="DM34" i="6"/>
  <c r="BA34" i="6"/>
  <c r="AB32" i="6"/>
  <c r="BS32" i="6"/>
  <c r="DJ32" i="6"/>
  <c r="CI46" i="6"/>
  <c r="DL53" i="6"/>
  <c r="DU53" i="6"/>
  <c r="AJ46" i="6"/>
  <c r="AO38" i="6"/>
  <c r="BZ35" i="6"/>
  <c r="DK35" i="6"/>
  <c r="AT33" i="6"/>
  <c r="DK33" i="6"/>
  <c r="N64" i="6"/>
  <c r="BF54" i="6"/>
  <c r="AV68" i="6"/>
  <c r="DM59" i="6"/>
  <c r="DN30" i="6"/>
  <c r="AQ45" i="6"/>
  <c r="DD37" i="6"/>
  <c r="DA37" i="6"/>
  <c r="Z60" i="6"/>
  <c r="AL45" i="6"/>
  <c r="DK62" i="6"/>
  <c r="BW31" i="6"/>
  <c r="CQ42" i="6"/>
  <c r="CK58" i="6"/>
  <c r="CH41" i="6"/>
  <c r="BT43" i="6"/>
  <c r="U41" i="6"/>
  <c r="M44" i="6"/>
  <c r="DW34" i="6"/>
  <c r="AA34" i="6"/>
  <c r="CA63" i="6"/>
  <c r="CJ34" i="6"/>
  <c r="CK32" i="6"/>
  <c r="Q49" i="6"/>
  <c r="BD38" i="6"/>
  <c r="CB33" i="6"/>
  <c r="U57" i="6"/>
  <c r="AB57" i="6"/>
  <c r="AH57" i="6"/>
  <c r="DW57" i="6"/>
  <c r="BN36" i="6"/>
  <c r="AY37" i="6"/>
  <c r="BV51" i="6"/>
  <c r="U48" i="6"/>
  <c r="CF71" i="6"/>
  <c r="CH56" i="6"/>
  <c r="BQ54" i="6"/>
  <c r="AR59" i="6"/>
  <c r="O68" i="6"/>
  <c r="CO59" i="6"/>
  <c r="DF61" i="6"/>
  <c r="BV45" i="6"/>
  <c r="AM37" i="6"/>
  <c r="BB67" i="6"/>
  <c r="Z56" i="6"/>
  <c r="BC42" i="6"/>
  <c r="AW69" i="6"/>
  <c r="DE31" i="6"/>
  <c r="CI40" i="6"/>
  <c r="AP58" i="6"/>
  <c r="DA41" i="6"/>
  <c r="DN43" i="6"/>
  <c r="DW40" i="6"/>
  <c r="CQ63" i="6"/>
  <c r="EA34" i="6"/>
  <c r="DL55" i="6"/>
  <c r="BV50" i="6"/>
  <c r="BH32" i="6"/>
  <c r="DK46" i="6"/>
  <c r="AE47" i="6"/>
  <c r="CR33" i="6"/>
  <c r="BK57" i="6"/>
  <c r="AU57" i="6"/>
  <c r="V64" i="6"/>
  <c r="CA36" i="6"/>
  <c r="AM30" i="6"/>
  <c r="BW60" i="6"/>
  <c r="DA68" i="6"/>
  <c r="BB61" i="6"/>
  <c r="DV60" i="6"/>
  <c r="BP37" i="6"/>
  <c r="DL67" i="6"/>
  <c r="BJ36" i="6"/>
  <c r="BB42" i="6"/>
  <c r="DO31" i="6"/>
  <c r="BR31" i="6"/>
  <c r="DL40" i="6"/>
  <c r="AR41" i="6"/>
  <c r="AB52" i="6"/>
  <c r="U49" i="6"/>
  <c r="W71" i="6"/>
  <c r="DS57" i="6"/>
  <c r="W36" i="6"/>
  <c r="BW57" i="6"/>
  <c r="CZ56" i="6"/>
  <c r="BH36" i="6"/>
  <c r="AC30" i="6"/>
  <c r="X60" i="6"/>
  <c r="L51" i="6"/>
  <c r="AX48" i="6"/>
  <c r="CX71" i="6"/>
  <c r="AT56" i="6"/>
  <c r="DL54" i="6"/>
  <c r="BU54" i="6"/>
  <c r="AK59" i="6"/>
  <c r="DL68" i="6"/>
  <c r="CK61" i="6"/>
  <c r="AM66" i="6"/>
  <c r="DK59" i="6"/>
  <c r="CV45" i="6"/>
  <c r="V37" i="6"/>
  <c r="DM37" i="6"/>
  <c r="BD67" i="6"/>
  <c r="AK67" i="6"/>
  <c r="CK42" i="6"/>
  <c r="AP62" i="6"/>
  <c r="AJ31" i="6"/>
  <c r="DC31" i="6"/>
  <c r="DZ40" i="6"/>
  <c r="DD58" i="6"/>
  <c r="CJ52" i="6"/>
  <c r="DD43" i="6"/>
  <c r="AV52" i="6"/>
  <c r="Q44" i="6"/>
  <c r="BH44" i="6"/>
  <c r="AL34" i="6"/>
  <c r="DF70" i="6"/>
  <c r="AG70" i="6"/>
  <c r="CQ50" i="6"/>
  <c r="AW32" i="6"/>
  <c r="DH32" i="6"/>
  <c r="CH46" i="6"/>
  <c r="BG47" i="6"/>
  <c r="BH35" i="6"/>
  <c r="AU33" i="6"/>
  <c r="DD67" i="6"/>
  <c r="BP56" i="6"/>
  <c r="DO54" i="6"/>
  <c r="AE36" i="6"/>
  <c r="AY30" i="6"/>
  <c r="CG60" i="6"/>
  <c r="CV51" i="6"/>
  <c r="CD48" i="6"/>
  <c r="DM71" i="6"/>
  <c r="AW56" i="6"/>
  <c r="DZ54" i="6"/>
  <c r="DU48" i="6"/>
  <c r="BE59" i="6"/>
  <c r="AB68" i="6"/>
  <c r="DH61" i="6"/>
  <c r="BF66" i="6"/>
  <c r="AF45" i="6"/>
  <c r="CX45" i="6"/>
  <c r="AJ37" i="6"/>
  <c r="BW37" i="6"/>
  <c r="CQ67" i="6"/>
  <c r="AZ59" i="6"/>
  <c r="DQ42" i="6"/>
  <c r="BT62" i="6"/>
  <c r="AX31" i="6"/>
  <c r="AN31" i="6"/>
  <c r="BW40" i="6"/>
  <c r="CU52" i="6"/>
  <c r="DL52" i="6"/>
  <c r="DT43" i="6"/>
  <c r="DA43" i="6"/>
  <c r="AE44" i="6"/>
  <c r="AO44" i="6"/>
  <c r="BE34" i="6"/>
  <c r="CQ70" i="6"/>
  <c r="R70" i="6"/>
  <c r="X50" i="6"/>
  <c r="BK32" i="6"/>
  <c r="AD32" i="6"/>
  <c r="CX46" i="6"/>
  <c r="BU47" i="6"/>
  <c r="CL35" i="6"/>
  <c r="BM33" i="6"/>
  <c r="V67" i="6"/>
  <c r="U64" i="6"/>
  <c r="S57" i="6"/>
  <c r="BG36" i="6"/>
  <c r="BS30" i="6"/>
  <c r="DK60" i="6"/>
  <c r="DN51" i="6"/>
  <c r="BE48" i="6"/>
  <c r="CY71" i="6"/>
  <c r="BK56" i="6"/>
  <c r="BG54" i="6"/>
  <c r="AA48" i="6"/>
  <c r="AT59" i="6"/>
  <c r="AY68" i="6"/>
  <c r="AC61" i="6"/>
  <c r="CC66" i="6"/>
  <c r="BJ45" i="6"/>
  <c r="DF45" i="6"/>
  <c r="BL37" i="6"/>
  <c r="BX37" i="6"/>
  <c r="O67" i="6"/>
  <c r="T59" i="6"/>
  <c r="M42" i="6"/>
  <c r="CI62" i="6"/>
  <c r="BL31" i="6"/>
  <c r="AT31" i="6"/>
  <c r="CQ40" i="6"/>
  <c r="AL41" i="6"/>
  <c r="DZ52" i="6"/>
  <c r="AR43" i="6"/>
  <c r="R40" i="6"/>
  <c r="AS44" i="6"/>
  <c r="W44" i="6"/>
  <c r="S34" i="6"/>
  <c r="CB70" i="6"/>
  <c r="U65" i="6"/>
  <c r="CL50" i="6"/>
  <c r="BY32" i="6"/>
  <c r="AY32" i="6"/>
  <c r="AS49" i="6"/>
  <c r="CI47" i="6"/>
  <c r="DQ35" i="6"/>
  <c r="AW29" i="6"/>
  <c r="R30" i="6"/>
  <c r="AW64" i="6"/>
  <c r="CV56" i="6"/>
  <c r="AQ36" i="6"/>
  <c r="AZ30" i="6"/>
  <c r="AK60" i="6"/>
  <c r="BO51" i="6"/>
  <c r="BY48" i="6"/>
  <c r="BW71" i="6"/>
  <c r="DO56" i="6"/>
  <c r="CL54" i="6"/>
  <c r="CU37" i="6"/>
  <c r="BP59" i="6"/>
  <c r="CC68" i="6"/>
  <c r="AZ61" i="6"/>
  <c r="DS66" i="6"/>
  <c r="DC45" i="6"/>
  <c r="DV71" i="6"/>
  <c r="CY37" i="6"/>
  <c r="DN37" i="6"/>
  <c r="BE67" i="6"/>
  <c r="DM57" i="6"/>
  <c r="AF42" i="6"/>
  <c r="BY69" i="6"/>
  <c r="DP31" i="6"/>
  <c r="BB31" i="6"/>
  <c r="CU40" i="6"/>
  <c r="CE41" i="6"/>
  <c r="W52" i="6"/>
  <c r="BI43" i="6"/>
  <c r="V39" i="6"/>
  <c r="BG44" i="6"/>
  <c r="DX39" i="6"/>
  <c r="CT34" i="6"/>
  <c r="AH70" i="6"/>
  <c r="AW65" i="6"/>
  <c r="DB50" i="6"/>
  <c r="CM32" i="6"/>
  <c r="BR32" i="6"/>
  <c r="BG49" i="6"/>
  <c r="CW47" i="6"/>
  <c r="R35" i="6"/>
  <c r="BK29" i="6"/>
  <c r="BY44" i="6"/>
  <c r="CH32" i="6"/>
  <c r="DK49" i="6"/>
  <c r="DY47" i="6"/>
  <c r="DA29" i="6"/>
  <c r="DZ43" i="6"/>
  <c r="BU55" i="6"/>
  <c r="DF32" i="6"/>
  <c r="DL38" i="6"/>
  <c r="BC57" i="6"/>
  <c r="CZ51" i="6"/>
  <c r="CB54" i="6"/>
  <c r="BI68" i="6"/>
  <c r="DP66" i="6"/>
  <c r="AQ60" i="6"/>
  <c r="CU67" i="6"/>
  <c r="BE31" i="6"/>
  <c r="BH31" i="6"/>
  <c r="CY41" i="6"/>
  <c r="AF39" i="6"/>
  <c r="DP34" i="6"/>
  <c r="CR44" i="6"/>
  <c r="BM32" i="6"/>
  <c r="EA38" i="6"/>
  <c r="CN64" i="6"/>
  <c r="DL51" i="6"/>
  <c r="AR48" i="6"/>
  <c r="BJ56" i="6"/>
  <c r="BX68" i="6"/>
  <c r="W61" i="6"/>
  <c r="DJ59" i="6"/>
  <c r="DJ67" i="6"/>
  <c r="CI42" i="6"/>
  <c r="DJ31" i="6"/>
  <c r="DB58" i="6"/>
  <c r="CV58" i="6"/>
  <c r="BK44" i="6"/>
  <c r="CM70" i="6"/>
  <c r="BI32" i="6"/>
  <c r="DN49" i="6"/>
  <c r="CL57" i="6"/>
  <c r="DR30" i="6"/>
  <c r="BI51" i="6"/>
  <c r="DD48" i="6"/>
  <c r="U54" i="6"/>
  <c r="DR68" i="6"/>
  <c r="CX60" i="6"/>
  <c r="CG59" i="6"/>
  <c r="BR67" i="6"/>
  <c r="BK62" i="6"/>
  <c r="AR40" i="6"/>
  <c r="AE43" i="6"/>
  <c r="BP39" i="6"/>
  <c r="CB34" i="6"/>
  <c r="AX50" i="6"/>
  <c r="Z46" i="6"/>
  <c r="DX33" i="6"/>
  <c r="DU64" i="6"/>
  <c r="BK60" i="6"/>
  <c r="DB48" i="6"/>
  <c r="W51" i="6"/>
  <c r="CO54" i="6"/>
  <c r="BL61" i="6"/>
  <c r="BS60" i="6"/>
  <c r="BL48" i="6"/>
  <c r="T68" i="6"/>
  <c r="DU62" i="6"/>
  <c r="BI40" i="6"/>
  <c r="BG43" i="6"/>
  <c r="CG39" i="6"/>
  <c r="CR34" i="6"/>
  <c r="BM50" i="6"/>
  <c r="AA32" i="6"/>
  <c r="DP35" i="6"/>
  <c r="CQ57" i="6"/>
  <c r="DO60" i="6"/>
  <c r="AH48" i="6"/>
  <c r="AF56" i="6"/>
  <c r="DH59" i="6"/>
  <c r="BR61" i="6"/>
  <c r="AR60" i="6"/>
  <c r="DZ67" i="6"/>
  <c r="BD42" i="6"/>
  <c r="DN31" i="6"/>
  <c r="BV58" i="6"/>
  <c r="BX43" i="6"/>
  <c r="CB44" i="6"/>
  <c r="BL70" i="6"/>
  <c r="CJ32" i="6"/>
  <c r="AZ49" i="6"/>
  <c r="AE33" i="6"/>
  <c r="DZ71" i="6"/>
  <c r="BY64" i="6"/>
  <c r="BM48" i="6"/>
  <c r="AS36" i="6"/>
  <c r="DF30" i="6"/>
  <c r="BX60" i="6"/>
  <c r="CF51" i="6"/>
  <c r="BF48" i="6"/>
  <c r="CQ71" i="6"/>
  <c r="BB56" i="6"/>
  <c r="DA54" i="6"/>
  <c r="X37" i="6"/>
  <c r="DF59" i="6"/>
  <c r="CV68" i="6"/>
  <c r="AI54" i="6"/>
  <c r="CD66" i="6"/>
  <c r="DR45" i="6"/>
  <c r="AT71" i="6"/>
  <c r="AR37" i="6"/>
  <c r="BV37" i="6"/>
  <c r="BX67" i="6"/>
  <c r="CG57" i="6"/>
  <c r="AY42" i="6"/>
  <c r="DA69" i="6"/>
  <c r="CY31" i="6"/>
  <c r="BM31" i="6"/>
  <c r="BE40" i="6"/>
  <c r="CT41" i="6"/>
  <c r="AP52" i="6"/>
  <c r="BA43" i="6"/>
  <c r="AX39" i="6"/>
  <c r="BU44" i="6"/>
  <c r="AJ34" i="6"/>
  <c r="DK34" i="6"/>
  <c r="S70" i="6"/>
  <c r="AG63" i="6"/>
  <c r="CT44" i="6"/>
  <c r="DA32" i="6"/>
  <c r="BJ32" i="6"/>
  <c r="BU49" i="6"/>
  <c r="DK47" i="6"/>
  <c r="BK33" i="6"/>
  <c r="BY29" i="6"/>
  <c r="BY57" i="6"/>
  <c r="CM64" i="6"/>
  <c r="V36" i="6"/>
  <c r="CO36" i="6"/>
  <c r="BW30" i="6"/>
  <c r="CR60" i="6"/>
  <c r="BP51" i="6"/>
  <c r="BZ48" i="6"/>
  <c r="P71" i="6"/>
  <c r="CX56" i="6"/>
  <c r="CR54" i="6"/>
  <c r="CL36" i="6"/>
  <c r="DY59" i="6"/>
  <c r="CZ67" i="6"/>
  <c r="DH51" i="6"/>
  <c r="BC61" i="6"/>
  <c r="AH45" i="6"/>
  <c r="DB68" i="6"/>
  <c r="CB37" i="6"/>
  <c r="DY37" i="6"/>
  <c r="V60" i="6"/>
  <c r="BB57" i="6"/>
  <c r="BQ42" i="6"/>
  <c r="BC69" i="6"/>
  <c r="DS31" i="6"/>
  <c r="AM43" i="6"/>
  <c r="BX40" i="6"/>
  <c r="DI41" i="6"/>
  <c r="BY52" i="6"/>
  <c r="BS43" i="6"/>
  <c r="BL39" i="6"/>
  <c r="DY44" i="6"/>
  <c r="BL34" i="6"/>
  <c r="BC34" i="6"/>
  <c r="DU63" i="6"/>
  <c r="DU55" i="6"/>
  <c r="DO32" i="6"/>
  <c r="CM33" i="6"/>
  <c r="BK70" i="6"/>
  <c r="AM32" i="6"/>
  <c r="CH36" i="6"/>
  <c r="DS56" i="6"/>
  <c r="BD59" i="6"/>
  <c r="BG42" i="6"/>
  <c r="CB52" i="6"/>
  <c r="CF55" i="6"/>
  <c r="AJ33" i="6"/>
  <c r="CY36" i="6"/>
  <c r="AS66" i="6"/>
  <c r="AI62" i="6"/>
  <c r="Q43" i="6"/>
  <c r="AI50" i="6"/>
  <c r="DH33" i="6"/>
  <c r="AG36" i="6"/>
  <c r="AG61" i="6"/>
  <c r="CZ42" i="6"/>
  <c r="CD41" i="6"/>
  <c r="DY55" i="6"/>
  <c r="BU38" i="6"/>
  <c r="CX36" i="6"/>
  <c r="BF68" i="6"/>
  <c r="CG67" i="6"/>
  <c r="DT58" i="6"/>
  <c r="DO70" i="6"/>
  <c r="BP49" i="6"/>
  <c r="CB36" i="6"/>
  <c r="L54" i="6"/>
  <c r="CL45" i="6"/>
  <c r="V31" i="6"/>
  <c r="DM39" i="6"/>
  <c r="T44" i="6"/>
  <c r="AX57" i="6"/>
  <c r="BG64" i="6"/>
  <c r="BZ36" i="6"/>
  <c r="DF36" i="6"/>
  <c r="DE30" i="6"/>
  <c r="DN60" i="6"/>
  <c r="BS51" i="6"/>
  <c r="AO48" i="6"/>
  <c r="CS71" i="6"/>
  <c r="U56" i="6"/>
  <c r="EA54" i="6"/>
  <c r="AJ59" i="6"/>
  <c r="DS54" i="6"/>
  <c r="U61" i="6"/>
  <c r="DR48" i="6"/>
  <c r="X61" i="6"/>
  <c r="CY45" i="6"/>
  <c r="AX68" i="6"/>
  <c r="CS37" i="6"/>
  <c r="U67" i="6"/>
  <c r="BU67" i="6"/>
  <c r="DH62" i="6"/>
  <c r="N42" i="6"/>
  <c r="CG69" i="6"/>
  <c r="AD31" i="6"/>
  <c r="AL40" i="6"/>
  <c r="V58" i="6"/>
  <c r="DX41" i="6"/>
  <c r="CP52" i="6"/>
  <c r="CM43" i="6"/>
  <c r="BZ39" i="6"/>
  <c r="AT44" i="6"/>
  <c r="BZ34" i="6"/>
  <c r="CE34" i="6"/>
  <c r="DZ55" i="6"/>
  <c r="DD55" i="6"/>
  <c r="U44" i="6"/>
  <c r="BX32" i="6"/>
  <c r="DL32" i="6"/>
  <c r="DY49" i="6"/>
  <c r="CH38" i="6"/>
  <c r="DA33" i="6"/>
  <c r="AJ29" i="6"/>
  <c r="DB57" i="6"/>
  <c r="CZ64" i="6"/>
  <c r="AW36" i="6"/>
  <c r="CP36" i="6"/>
  <c r="L30" i="6"/>
  <c r="DS60" i="6"/>
  <c r="CT51" i="6"/>
  <c r="BT48" i="6"/>
  <c r="O71" i="6"/>
  <c r="AL56" i="6"/>
  <c r="Z54" i="6"/>
  <c r="BL59" i="6"/>
  <c r="DO68" i="6"/>
  <c r="BK61" i="6"/>
  <c r="BQ48" i="6"/>
  <c r="BT60" i="6"/>
  <c r="BM45" i="6"/>
  <c r="CW60" i="6"/>
  <c r="DJ37" i="6"/>
  <c r="AI67" i="6"/>
  <c r="Q67" i="6"/>
  <c r="CO62" i="6"/>
  <c r="CF42" i="6"/>
  <c r="DK69" i="6"/>
  <c r="BP31" i="6"/>
  <c r="BN40" i="6"/>
  <c r="AX58" i="6"/>
  <c r="BK41" i="6"/>
  <c r="DG52" i="6"/>
  <c r="DG43" i="6"/>
  <c r="AH39" i="6"/>
  <c r="BJ44" i="6"/>
  <c r="CN34" i="6"/>
  <c r="DT34" i="6"/>
  <c r="X55" i="6"/>
  <c r="CM55" i="6"/>
  <c r="DW39" i="6"/>
  <c r="CP32" i="6"/>
  <c r="N32" i="6"/>
  <c r="AN49" i="6"/>
  <c r="CW38" i="6"/>
  <c r="DO33" i="6"/>
  <c r="AX29" i="6"/>
  <c r="AM57" i="6"/>
  <c r="DP64" i="6"/>
  <c r="BO36" i="6"/>
  <c r="DP30" i="6"/>
  <c r="DG30" i="6"/>
  <c r="AH37" i="6"/>
  <c r="BU51" i="6"/>
  <c r="L48" i="6"/>
  <c r="DF71" i="6"/>
  <c r="BS56" i="6"/>
  <c r="AQ54" i="6"/>
  <c r="AP59" i="6"/>
  <c r="P68" i="6"/>
  <c r="CO61" i="6"/>
  <c r="CJ36" i="6"/>
  <c r="DL59" i="6"/>
  <c r="CG45" i="6"/>
  <c r="BO60" i="6"/>
  <c r="CJ37" i="6"/>
  <c r="AW67" i="6"/>
  <c r="DX71" i="6"/>
  <c r="AS42" i="6"/>
  <c r="DJ42" i="6"/>
  <c r="AP69" i="6"/>
  <c r="CH31" i="6"/>
  <c r="CB40" i="6"/>
  <c r="BL58" i="6"/>
  <c r="CC41" i="6"/>
  <c r="AS52" i="6"/>
  <c r="O39" i="6"/>
  <c r="DV44" i="6"/>
  <c r="DB34" i="6"/>
  <c r="AM55" i="6"/>
  <c r="BO32" i="6"/>
  <c r="AX53" i="6"/>
  <c r="V33" i="6"/>
  <c r="AZ64" i="6"/>
  <c r="BT30" i="6"/>
  <c r="AP36" i="6"/>
  <c r="AO36" i="6"/>
  <c r="DO48" i="6"/>
  <c r="BH71" i="6"/>
  <c r="BF59" i="6"/>
  <c r="R61" i="6"/>
  <c r="CZ45" i="6"/>
  <c r="DE37" i="6"/>
  <c r="V71" i="6"/>
  <c r="BL69" i="6"/>
  <c r="CP40" i="6"/>
  <c r="BZ58" i="6"/>
  <c r="AK43" i="6"/>
  <c r="N44" i="6"/>
  <c r="BY70" i="6"/>
  <c r="BD55" i="6"/>
  <c r="DV32" i="6"/>
  <c r="AI53" i="6"/>
  <c r="BP57" i="6"/>
  <c r="CZ30" i="6"/>
  <c r="AQ30" i="6"/>
  <c r="S51" i="6"/>
  <c r="AD71" i="6"/>
  <c r="DH54" i="6"/>
  <c r="CZ59" i="6"/>
  <c r="CA61" i="6"/>
  <c r="DS45" i="6"/>
  <c r="O37" i="6"/>
  <c r="CZ68" i="6"/>
  <c r="CD69" i="6"/>
  <c r="DO40" i="6"/>
  <c r="DQ41" i="6"/>
  <c r="AY39" i="6"/>
  <c r="AQ34" i="6"/>
  <c r="CU55" i="6"/>
  <c r="BX44" i="6"/>
  <c r="DY46" i="6"/>
  <c r="X38" i="6"/>
  <c r="DB64" i="6"/>
  <c r="DH67" i="6"/>
  <c r="CM48" i="6"/>
  <c r="CB67" i="6"/>
  <c r="CK56" i="6"/>
  <c r="AF59" i="6"/>
  <c r="BH66" i="6"/>
  <c r="DW45" i="6"/>
  <c r="AL37" i="6"/>
  <c r="BW68" i="6"/>
  <c r="CY69" i="6"/>
  <c r="BI31" i="6"/>
  <c r="CL58" i="6"/>
  <c r="BH58" i="6"/>
  <c r="CA44" i="6"/>
  <c r="DA70" i="6"/>
  <c r="BE44" i="6"/>
  <c r="CA32" i="6"/>
  <c r="CX49" i="6"/>
  <c r="DG57" i="6"/>
  <c r="Y30" i="6"/>
  <c r="CM51" i="6"/>
  <c r="BT71" i="6"/>
  <c r="DH56" i="6"/>
  <c r="BA59" i="6"/>
  <c r="BW66" i="6"/>
  <c r="AZ45" i="6"/>
  <c r="AN37" i="6"/>
  <c r="AN42" i="6"/>
  <c r="DL62" i="6"/>
  <c r="CJ31" i="6"/>
  <c r="AF52" i="6"/>
  <c r="AL58" i="6"/>
  <c r="DN44" i="6"/>
  <c r="CA70" i="6"/>
  <c r="AM44" i="6"/>
  <c r="BD46" i="6"/>
  <c r="O33" i="6"/>
  <c r="DZ57" i="6"/>
  <c r="CP30" i="6"/>
  <c r="DQ51" i="6"/>
  <c r="CI71" i="6"/>
  <c r="CL56" i="6"/>
  <c r="CT68" i="6"/>
  <c r="CL66" i="6"/>
  <c r="BW45" i="6"/>
  <c r="CP37" i="6"/>
  <c r="BM67" i="6"/>
  <c r="L62" i="6"/>
  <c r="BZ40" i="6"/>
  <c r="AT52" i="6"/>
  <c r="CO52" i="6"/>
  <c r="DI34" i="6"/>
  <c r="U63" i="6"/>
  <c r="CB50" i="6"/>
  <c r="BS46" i="6"/>
  <c r="O35" i="6"/>
  <c r="E280" i="14"/>
  <c r="E108" i="14"/>
  <c r="E19" i="14"/>
  <c r="E116" i="14"/>
  <c r="E469" i="14"/>
  <c r="E451" i="14"/>
  <c r="E439" i="14"/>
  <c r="E392" i="14"/>
  <c r="E189" i="14"/>
  <c r="E478" i="14"/>
  <c r="E367" i="14"/>
  <c r="E93" i="14"/>
  <c r="E85" i="14"/>
  <c r="E77" i="14"/>
  <c r="E61" i="14"/>
  <c r="E53" i="14"/>
  <c r="E45" i="14"/>
  <c r="E167" i="14"/>
  <c r="E117" i="14"/>
  <c r="E114" i="14"/>
  <c r="E106" i="14"/>
  <c r="E98" i="14"/>
  <c r="E90" i="14"/>
  <c r="E82" i="14"/>
  <c r="E66" i="14"/>
  <c r="E58" i="14"/>
  <c r="E34" i="14"/>
  <c r="E488" i="14"/>
  <c r="E111" i="14"/>
  <c r="E103" i="14"/>
  <c r="E87" i="14"/>
  <c r="E79" i="14"/>
  <c r="E71" i="14"/>
  <c r="E47" i="14"/>
  <c r="E39" i="14"/>
  <c r="E31" i="14"/>
  <c r="E23" i="14"/>
  <c r="E500" i="14"/>
  <c r="E461" i="14"/>
  <c r="E431" i="14"/>
  <c r="E124" i="14"/>
  <c r="E465" i="14"/>
  <c r="E457" i="14"/>
  <c r="E448" i="14"/>
  <c r="E432" i="14"/>
  <c r="E359" i="14"/>
  <c r="E257" i="14"/>
  <c r="E241" i="14"/>
  <c r="E199" i="14"/>
  <c r="E148" i="14"/>
  <c r="E141" i="14"/>
  <c r="E394" i="14"/>
  <c r="E381" i="14"/>
  <c r="E187" i="14"/>
  <c r="E408" i="14"/>
  <c r="E373" i="14"/>
  <c r="E363" i="14"/>
  <c r="E296" i="14"/>
  <c r="E294" i="14"/>
  <c r="E281" i="14"/>
  <c r="E255" i="14"/>
  <c r="E251" i="14"/>
  <c r="E201" i="14"/>
  <c r="E329" i="14"/>
  <c r="E298" i="14"/>
  <c r="E127" i="14"/>
  <c r="E374" i="14"/>
  <c r="E361" i="14"/>
  <c r="E300" i="14"/>
  <c r="E275" i="14"/>
  <c r="E274" i="14"/>
  <c r="E237" i="14"/>
  <c r="E232" i="14"/>
  <c r="E224" i="14"/>
  <c r="E143" i="14"/>
  <c r="E419" i="14"/>
  <c r="E399" i="14"/>
  <c r="E362" i="14"/>
  <c r="E341" i="14"/>
  <c r="E277" i="14"/>
  <c r="E253" i="14"/>
  <c r="E211" i="14"/>
  <c r="E164" i="14"/>
  <c r="E144" i="14"/>
  <c r="E132" i="14"/>
  <c r="E50" i="14"/>
  <c r="E471" i="14"/>
  <c r="E388" i="14"/>
  <c r="E29" i="14"/>
  <c r="E404" i="14"/>
  <c r="E42" i="14"/>
  <c r="E18" i="14"/>
  <c r="E456" i="14"/>
  <c r="E109" i="14"/>
  <c r="E37" i="14"/>
  <c r="E63" i="14"/>
  <c r="E15" i="14"/>
  <c r="E440" i="14"/>
  <c r="E95" i="14"/>
  <c r="E436" i="14"/>
  <c r="E428" i="14"/>
  <c r="E390" i="14"/>
  <c r="E74" i="14"/>
  <c r="E468" i="14"/>
  <c r="E384" i="14"/>
  <c r="E55" i="14"/>
  <c r="E492" i="14"/>
  <c r="E413" i="14"/>
  <c r="E290" i="14"/>
  <c r="E491" i="14"/>
  <c r="E486" i="14"/>
  <c r="E337" i="14"/>
  <c r="E480" i="14"/>
  <c r="E402" i="14"/>
  <c r="E292" i="14"/>
  <c r="E487" i="14"/>
  <c r="E409" i="14"/>
  <c r="E350" i="14"/>
  <c r="E289" i="14"/>
  <c r="E484" i="14"/>
  <c r="E380" i="14"/>
  <c r="E302" i="14"/>
  <c r="E351" i="14"/>
  <c r="E325" i="14"/>
  <c r="E162" i="14"/>
  <c r="E332" i="14"/>
  <c r="E328" i="14"/>
  <c r="E391" i="14"/>
  <c r="E321" i="14"/>
  <c r="E259" i="14"/>
  <c r="E207" i="14"/>
  <c r="E353" i="14"/>
  <c r="E345" i="14"/>
  <c r="E269" i="14"/>
  <c r="E218" i="14"/>
  <c r="E378" i="14"/>
  <c r="E250" i="14"/>
  <c r="E357" i="14"/>
  <c r="E336" i="14"/>
  <c r="E324" i="14"/>
  <c r="E316" i="14"/>
  <c r="E258" i="14"/>
  <c r="E215" i="14"/>
  <c r="E204" i="14"/>
  <c r="E173" i="14"/>
  <c r="E150" i="14"/>
  <c r="E123" i="14"/>
  <c r="E210" i="14"/>
  <c r="E153" i="14"/>
  <c r="E266" i="14"/>
  <c r="E185" i="14"/>
  <c r="E138" i="14"/>
  <c r="E119" i="14"/>
  <c r="E494" i="14"/>
  <c r="E481" i="14"/>
  <c r="E425" i="14"/>
  <c r="E490" i="14"/>
  <c r="E489" i="14"/>
  <c r="E482" i="14"/>
  <c r="E498" i="14"/>
  <c r="E497" i="14"/>
  <c r="E493" i="14"/>
  <c r="E485" i="14"/>
  <c r="E479" i="14"/>
  <c r="E462" i="14"/>
  <c r="E454" i="14"/>
  <c r="E470" i="14"/>
  <c r="E466" i="14"/>
  <c r="E458" i="14"/>
  <c r="E475" i="14"/>
  <c r="E474" i="14"/>
  <c r="E473" i="14"/>
  <c r="E421" i="14"/>
  <c r="E437" i="14"/>
  <c r="E449" i="14"/>
  <c r="E445" i="14"/>
  <c r="E385" i="14"/>
  <c r="E450" i="14"/>
  <c r="E441" i="14"/>
  <c r="E433" i="14"/>
  <c r="E416" i="14"/>
  <c r="E405" i="14"/>
  <c r="E429" i="14"/>
  <c r="E386" i="14"/>
  <c r="E406" i="14"/>
  <c r="E389" i="14"/>
  <c r="E446" i="14"/>
  <c r="E442" i="14"/>
  <c r="E438" i="14"/>
  <c r="E434" i="14"/>
  <c r="E430" i="14"/>
  <c r="E426" i="14"/>
  <c r="E422" i="14"/>
  <c r="E418" i="14"/>
  <c r="E414" i="14"/>
  <c r="E410" i="14"/>
  <c r="E393" i="14"/>
  <c r="E397" i="14"/>
  <c r="E417" i="14"/>
  <c r="E401" i="14"/>
  <c r="E398" i="14"/>
  <c r="E382" i="14"/>
  <c r="E377" i="14"/>
  <c r="E368" i="14"/>
  <c r="E364" i="14"/>
  <c r="E347" i="14"/>
  <c r="E376" i="14"/>
  <c r="E372" i="14"/>
  <c r="E360" i="14"/>
  <c r="E352" i="14"/>
  <c r="E330" i="14"/>
  <c r="E356" i="14"/>
  <c r="E348" i="14"/>
  <c r="E342" i="14"/>
  <c r="E322" i="14"/>
  <c r="E299" i="14"/>
  <c r="E287" i="14"/>
  <c r="E326" i="14"/>
  <c r="E313" i="14"/>
  <c r="E338" i="14"/>
  <c r="E318" i="14"/>
  <c r="E334" i="14"/>
  <c r="E343" i="14"/>
  <c r="E339" i="14"/>
  <c r="E335" i="14"/>
  <c r="E331" i="14"/>
  <c r="E327" i="14"/>
  <c r="E323" i="14"/>
  <c r="E319" i="14"/>
  <c r="E307" i="14"/>
  <c r="E311" i="14"/>
  <c r="E295" i="14"/>
  <c r="E315" i="14"/>
  <c r="E303" i="14"/>
  <c r="E293" i="14"/>
  <c r="E286" i="14"/>
  <c r="E282" i="14"/>
  <c r="E283" i="14"/>
  <c r="E278" i="14"/>
  <c r="E309" i="14"/>
  <c r="E305" i="14"/>
  <c r="E301" i="14"/>
  <c r="E279" i="14"/>
  <c r="E271" i="14"/>
  <c r="E291" i="14"/>
  <c r="E209" i="14"/>
  <c r="E263" i="14"/>
  <c r="E267" i="14"/>
  <c r="E270" i="14"/>
  <c r="E260" i="14"/>
  <c r="E256" i="14"/>
  <c r="E248" i="14"/>
  <c r="E242" i="14"/>
  <c r="E272" i="14"/>
  <c r="E268" i="14"/>
  <c r="E264" i="14"/>
  <c r="E252" i="14"/>
  <c r="E244" i="14"/>
  <c r="E206" i="14"/>
  <c r="E246" i="14"/>
  <c r="E240" i="14"/>
  <c r="E236" i="14"/>
  <c r="E225" i="14"/>
  <c r="E238" i="14"/>
  <c r="E234" i="14"/>
  <c r="E229" i="14"/>
  <c r="E212" i="14"/>
  <c r="E221" i="14"/>
  <c r="E231" i="14"/>
  <c r="E227" i="14"/>
  <c r="E223" i="14"/>
  <c r="E219" i="14"/>
  <c r="E216" i="14"/>
  <c r="E208" i="14"/>
  <c r="E230" i="14"/>
  <c r="E226" i="14"/>
  <c r="E222" i="14"/>
  <c r="E202" i="14"/>
  <c r="E198" i="14"/>
  <c r="E194" i="14"/>
  <c r="E190" i="14"/>
  <c r="E170" i="14"/>
  <c r="E182" i="14"/>
  <c r="E186" i="14"/>
  <c r="E181" i="14"/>
  <c r="E177" i="14"/>
  <c r="E179" i="14"/>
  <c r="E175" i="14"/>
  <c r="E166" i="14"/>
  <c r="E172" i="14"/>
  <c r="E168" i="14"/>
  <c r="E165" i="14"/>
  <c r="E158" i="14"/>
  <c r="E163" i="14"/>
  <c r="E159" i="14"/>
  <c r="E151" i="14"/>
  <c r="E145" i="14"/>
  <c r="E161" i="14"/>
  <c r="E155" i="14"/>
  <c r="E149" i="14"/>
  <c r="E140" i="14"/>
  <c r="E135" i="14"/>
  <c r="E137" i="14"/>
  <c r="E136" i="14"/>
  <c r="E133" i="14"/>
  <c r="E130" i="14"/>
  <c r="E128" i="14"/>
  <c r="E126" i="14"/>
  <c r="E125" i="14"/>
  <c r="E120" i="14"/>
  <c r="A18" i="6"/>
  <c r="B18" i="6"/>
  <c r="C18" i="6"/>
  <c r="D18" i="6"/>
  <c r="E18" i="6"/>
  <c r="A19" i="6"/>
  <c r="B19" i="6"/>
  <c r="C19" i="6"/>
  <c r="D19" i="6"/>
  <c r="E19" i="6"/>
  <c r="A20" i="6"/>
  <c r="B20" i="6"/>
  <c r="C20" i="6"/>
  <c r="D20" i="6"/>
  <c r="E20" i="6"/>
  <c r="A21" i="6"/>
  <c r="B21" i="6"/>
  <c r="C21" i="6"/>
  <c r="D21" i="6"/>
  <c r="E21" i="6"/>
  <c r="A22" i="6"/>
  <c r="B22" i="6"/>
  <c r="C22" i="6"/>
  <c r="D22" i="6"/>
  <c r="E22" i="6"/>
  <c r="A23" i="6"/>
  <c r="B23" i="6"/>
  <c r="C23" i="6"/>
  <c r="D23" i="6"/>
  <c r="E23" i="6"/>
  <c r="A24" i="6"/>
  <c r="B24" i="6"/>
  <c r="C24" i="6"/>
  <c r="D24" i="6"/>
  <c r="E24" i="6"/>
  <c r="A25" i="6"/>
  <c r="B25" i="6"/>
  <c r="C25" i="6"/>
  <c r="D25" i="6"/>
  <c r="E25" i="6"/>
  <c r="A26" i="6"/>
  <c r="B26" i="6"/>
  <c r="C26" i="6"/>
  <c r="D26" i="6"/>
  <c r="E26" i="6"/>
  <c r="A27" i="6"/>
  <c r="B27" i="6"/>
  <c r="C27" i="6"/>
  <c r="D27" i="6"/>
  <c r="E27" i="6"/>
  <c r="A28" i="6"/>
  <c r="B28" i="6"/>
  <c r="C28" i="6"/>
  <c r="D28" i="6"/>
  <c r="E28" i="6"/>
  <c r="A17" i="6"/>
  <c r="B17" i="6"/>
  <c r="C17" i="6"/>
  <c r="D17" i="6"/>
  <c r="E17" i="6"/>
  <c r="A180" i="10"/>
  <c r="I24" i="2"/>
  <c r="I25" i="2"/>
  <c r="I26" i="2"/>
  <c r="I27" i="2"/>
  <c r="I23" i="2"/>
  <c r="K23" i="20"/>
  <c r="B15" i="20"/>
  <c r="C15" i="20" s="1"/>
  <c r="D15" i="20" s="1"/>
  <c r="K14" i="20"/>
  <c r="B14" i="20"/>
  <c r="C14" i="20" s="1"/>
  <c r="K5" i="20"/>
  <c r="D5" i="3"/>
  <c r="E5" i="3"/>
  <c r="F5" i="3"/>
  <c r="G5" i="3"/>
  <c r="H5" i="3"/>
  <c r="I5" i="3"/>
  <c r="J5" i="3"/>
  <c r="K5" i="3"/>
  <c r="L5" i="3"/>
  <c r="M5" i="3"/>
  <c r="N5" i="3"/>
  <c r="C5" i="3"/>
  <c r="G84" i="13"/>
  <c r="I84" i="13"/>
  <c r="G85" i="13"/>
  <c r="I85" i="13"/>
  <c r="G86" i="13"/>
  <c r="I86" i="13"/>
  <c r="G87" i="13"/>
  <c r="I87" i="13"/>
  <c r="G88" i="13"/>
  <c r="Q88" i="13"/>
  <c r="N39" i="2"/>
  <c r="I88" i="13"/>
  <c r="O2" i="19"/>
  <c r="Q2" i="19"/>
  <c r="O3" i="19"/>
  <c r="Q3" i="19"/>
  <c r="O4" i="19"/>
  <c r="Q4" i="19"/>
  <c r="O5" i="19"/>
  <c r="Q5" i="19"/>
  <c r="O6" i="19"/>
  <c r="Q6" i="19"/>
  <c r="O7" i="19"/>
  <c r="Q7" i="19"/>
  <c r="O8" i="19"/>
  <c r="Q8" i="19"/>
  <c r="O9" i="19"/>
  <c r="Q9" i="19"/>
  <c r="O10" i="19"/>
  <c r="Q10" i="19"/>
  <c r="O11" i="19"/>
  <c r="Q11" i="19"/>
  <c r="O12" i="19"/>
  <c r="Q12" i="19"/>
  <c r="O13" i="19"/>
  <c r="Q13" i="19"/>
  <c r="O14" i="19"/>
  <c r="Q14" i="19"/>
  <c r="O15" i="19"/>
  <c r="Q15" i="19"/>
  <c r="O16" i="19"/>
  <c r="Q16" i="19"/>
  <c r="O17" i="19"/>
  <c r="Q17" i="19"/>
  <c r="O18" i="19"/>
  <c r="Q18" i="19"/>
  <c r="O19" i="19"/>
  <c r="Q19" i="19"/>
  <c r="O20" i="19"/>
  <c r="Q20" i="19"/>
  <c r="O21" i="19"/>
  <c r="Q21" i="19"/>
  <c r="O22" i="19"/>
  <c r="Q22" i="19"/>
  <c r="O23" i="19"/>
  <c r="Q23" i="19"/>
  <c r="O24" i="19"/>
  <c r="Q24" i="19"/>
  <c r="O25" i="19"/>
  <c r="Q25" i="19"/>
  <c r="O26" i="19"/>
  <c r="Q26" i="19"/>
  <c r="O27" i="19"/>
  <c r="Q27" i="19"/>
  <c r="O28" i="19"/>
  <c r="Q28" i="19"/>
  <c r="O29" i="19"/>
  <c r="Q29" i="19"/>
  <c r="O30" i="19"/>
  <c r="Q30" i="19"/>
  <c r="O31" i="19"/>
  <c r="Q31" i="19"/>
  <c r="O32" i="19"/>
  <c r="Q32" i="19"/>
  <c r="O33" i="19"/>
  <c r="Q33" i="19"/>
  <c r="O34" i="19"/>
  <c r="Q34" i="19"/>
  <c r="O35" i="19"/>
  <c r="Q35" i="19"/>
  <c r="O36" i="19"/>
  <c r="Q36" i="19"/>
  <c r="O37" i="19"/>
  <c r="Q37" i="19"/>
  <c r="O38" i="19"/>
  <c r="Q38" i="19"/>
  <c r="O39" i="19"/>
  <c r="Q39" i="19"/>
  <c r="O40" i="19"/>
  <c r="Q40" i="19"/>
  <c r="O41" i="19"/>
  <c r="Q41" i="19"/>
  <c r="O42" i="19"/>
  <c r="Q42" i="19"/>
  <c r="W81" i="3"/>
  <c r="U86" i="3"/>
  <c r="K62" i="4"/>
  <c r="U80" i="3"/>
  <c r="W83" i="3"/>
  <c r="U88" i="3"/>
  <c r="W85" i="3"/>
  <c r="U82" i="3"/>
  <c r="U84" i="3"/>
  <c r="W87" i="3"/>
  <c r="G62" i="4"/>
  <c r="Q86" i="3"/>
  <c r="S86" i="3"/>
  <c r="Q87" i="3"/>
  <c r="Q85" i="3"/>
  <c r="S83" i="3"/>
  <c r="E61" i="4"/>
  <c r="N61" i="4"/>
  <c r="U81" i="3"/>
  <c r="G61" i="4"/>
  <c r="U83" i="3"/>
  <c r="Q83" i="3"/>
  <c r="E64" i="4"/>
  <c r="N64" i="4"/>
  <c r="G60" i="4"/>
  <c r="S82" i="3"/>
  <c r="S80" i="3"/>
  <c r="I60" i="4"/>
  <c r="S87" i="3"/>
  <c r="S81" i="3"/>
  <c r="G64" i="4"/>
  <c r="W86" i="3"/>
  <c r="Q88" i="3"/>
  <c r="Q84" i="3"/>
  <c r="U87" i="3"/>
  <c r="E62" i="4"/>
  <c r="N62" i="4"/>
  <c r="U85" i="3"/>
  <c r="W88" i="3"/>
  <c r="W84" i="3"/>
  <c r="W80" i="3"/>
  <c r="S84" i="3"/>
  <c r="S85" i="3"/>
  <c r="W82" i="3"/>
  <c r="Q80" i="3"/>
  <c r="K64" i="4"/>
  <c r="Q81" i="3"/>
  <c r="Q82" i="3"/>
  <c r="E63" i="4"/>
  <c r="N63" i="4"/>
  <c r="G63" i="4"/>
  <c r="E60" i="4"/>
  <c r="N60" i="4"/>
  <c r="S88" i="3"/>
  <c r="I62" i="4"/>
  <c r="K63" i="4"/>
  <c r="I64" i="4"/>
  <c r="K60" i="4"/>
  <c r="I63" i="4"/>
  <c r="K61" i="4"/>
  <c r="I61" i="4"/>
  <c r="Q79" i="3"/>
  <c r="S78" i="3"/>
  <c r="S77" i="3"/>
  <c r="U78" i="3"/>
  <c r="K56" i="4"/>
  <c r="K55" i="4"/>
  <c r="I57" i="4"/>
  <c r="I58" i="4"/>
  <c r="K57" i="4"/>
  <c r="W79" i="3"/>
  <c r="I55" i="4"/>
  <c r="S79" i="3"/>
  <c r="E56" i="4"/>
  <c r="N56" i="4"/>
  <c r="U77" i="3"/>
  <c r="E59" i="4"/>
  <c r="N59" i="4"/>
  <c r="E58" i="4"/>
  <c r="N58" i="4"/>
  <c r="W77" i="3"/>
  <c r="Q77" i="3"/>
  <c r="G59" i="4"/>
  <c r="K59" i="4"/>
  <c r="W78" i="3"/>
  <c r="Q78" i="3"/>
  <c r="E57" i="4"/>
  <c r="N57" i="4"/>
  <c r="I56" i="4"/>
  <c r="G58" i="4"/>
  <c r="U79" i="3"/>
  <c r="E55" i="4"/>
  <c r="K58" i="4"/>
  <c r="G57" i="4"/>
  <c r="I59" i="4"/>
  <c r="G56" i="4"/>
  <c r="G55" i="4"/>
  <c r="M107" i="4"/>
  <c r="AJ107" i="4"/>
  <c r="AI108" i="4"/>
  <c r="AH109" i="4"/>
  <c r="AC108" i="4"/>
  <c r="AK108" i="4"/>
  <c r="AC109" i="4"/>
  <c r="AE108" i="4"/>
  <c r="AG109" i="4"/>
  <c r="AC107" i="4"/>
  <c r="AK107" i="4"/>
  <c r="AJ108" i="4"/>
  <c r="AI109" i="4"/>
  <c r="AD107" i="4"/>
  <c r="AJ109" i="4"/>
  <c r="AD108" i="4"/>
  <c r="AK109" i="4"/>
  <c r="AF107" i="4"/>
  <c r="AD109" i="4"/>
  <c r="AH108" i="4"/>
  <c r="AE107" i="4"/>
  <c r="AG107" i="4"/>
  <c r="AF108" i="4"/>
  <c r="AE109" i="4"/>
  <c r="M108" i="4"/>
  <c r="AH107" i="4"/>
  <c r="AG108" i="4"/>
  <c r="AF109" i="4"/>
  <c r="M109" i="4"/>
  <c r="AI107" i="4"/>
  <c r="AB107" i="4"/>
  <c r="U111" i="3"/>
  <c r="U91" i="3"/>
  <c r="U90" i="3"/>
  <c r="AB109" i="4"/>
  <c r="W74" i="3"/>
  <c r="W96" i="3"/>
  <c r="U98" i="3"/>
  <c r="W89" i="3"/>
  <c r="W92" i="3"/>
  <c r="U109" i="3"/>
  <c r="AB108" i="4"/>
  <c r="U92" i="3"/>
  <c r="W110" i="3"/>
  <c r="W91" i="3"/>
  <c r="G53" i="4"/>
  <c r="Q89" i="3"/>
  <c r="I53" i="4"/>
  <c r="Q93" i="3"/>
  <c r="U89" i="3"/>
  <c r="Q110" i="3"/>
  <c r="S98" i="3"/>
  <c r="S93" i="3"/>
  <c r="W97" i="3"/>
  <c r="Q98" i="3"/>
  <c r="W90" i="3"/>
  <c r="W109" i="3"/>
  <c r="Q95" i="3"/>
  <c r="U75" i="3"/>
  <c r="Q92" i="3"/>
  <c r="S74" i="3"/>
  <c r="S111" i="3"/>
  <c r="U110" i="3"/>
  <c r="Q75" i="3"/>
  <c r="Q99" i="3"/>
  <c r="U99" i="3"/>
  <c r="S92" i="3"/>
  <c r="S96" i="3"/>
  <c r="Q90" i="3"/>
  <c r="Q97" i="3"/>
  <c r="E53" i="4"/>
  <c r="N53" i="4"/>
  <c r="Q94" i="3"/>
  <c r="S91" i="3"/>
  <c r="E54" i="4"/>
  <c r="N54" i="4"/>
  <c r="S90" i="3"/>
  <c r="U96" i="3"/>
  <c r="S97" i="3"/>
  <c r="Q91" i="3"/>
  <c r="Q111" i="3"/>
  <c r="Q74" i="3"/>
  <c r="S99" i="3"/>
  <c r="U94" i="3"/>
  <c r="U95" i="3"/>
  <c r="W94" i="3"/>
  <c r="W99" i="3"/>
  <c r="W95" i="3"/>
  <c r="W98" i="3"/>
  <c r="G50" i="4"/>
  <c r="W111" i="3"/>
  <c r="G54" i="4"/>
  <c r="S110" i="3"/>
  <c r="Q109" i="3"/>
  <c r="E50" i="4"/>
  <c r="N50" i="4"/>
  <c r="M50" i="4"/>
  <c r="S75" i="3"/>
  <c r="U74" i="3"/>
  <c r="S94" i="3"/>
  <c r="Q96" i="3"/>
  <c r="Q76" i="3"/>
  <c r="S95" i="3"/>
  <c r="S109" i="3"/>
  <c r="U97" i="3"/>
  <c r="S89" i="3"/>
  <c r="W76" i="3"/>
  <c r="G51" i="4"/>
  <c r="K52" i="4"/>
  <c r="U76" i="3"/>
  <c r="K50" i="4"/>
  <c r="K51" i="4"/>
  <c r="E69" i="4"/>
  <c r="E52" i="4"/>
  <c r="N52" i="4"/>
  <c r="S76" i="3"/>
  <c r="W93" i="3"/>
  <c r="I50" i="4"/>
  <c r="E73" i="4"/>
  <c r="N73" i="4"/>
  <c r="I51" i="4"/>
  <c r="I69" i="4"/>
  <c r="S73" i="3"/>
  <c r="U93" i="3"/>
  <c r="W75" i="3"/>
  <c r="I54" i="4"/>
  <c r="K53" i="4"/>
  <c r="K54" i="4"/>
  <c r="K69" i="4"/>
  <c r="G52" i="4"/>
  <c r="K71" i="4"/>
  <c r="G73" i="4"/>
  <c r="K73" i="4"/>
  <c r="E51" i="4"/>
  <c r="N51" i="4"/>
  <c r="I71" i="4"/>
  <c r="K72" i="4"/>
  <c r="E71" i="4"/>
  <c r="N71" i="4"/>
  <c r="E72" i="4"/>
  <c r="N72" i="4"/>
  <c r="K70" i="4"/>
  <c r="I52" i="4"/>
  <c r="G70" i="4"/>
  <c r="Q73" i="3"/>
  <c r="E70" i="4"/>
  <c r="N70" i="4"/>
  <c r="G72" i="4"/>
  <c r="G71" i="4"/>
  <c r="U73" i="3"/>
  <c r="W73" i="3"/>
  <c r="I70" i="4"/>
  <c r="I72" i="4"/>
  <c r="G69" i="4"/>
  <c r="I73" i="4"/>
  <c r="U21" i="3"/>
  <c r="Q21" i="3"/>
  <c r="S21" i="3"/>
  <c r="H84" i="13"/>
  <c r="L35" i="2"/>
  <c r="F88" i="13"/>
  <c r="M39" i="2"/>
  <c r="O39" i="2"/>
  <c r="AE88" i="13"/>
  <c r="AE84" i="13"/>
  <c r="K38" i="2"/>
  <c r="AE87" i="13"/>
  <c r="K37" i="2"/>
  <c r="AE86" i="13"/>
  <c r="H86" i="13"/>
  <c r="L37" i="2"/>
  <c r="H85" i="13"/>
  <c r="L36" i="2"/>
  <c r="I89" i="13"/>
  <c r="K36" i="2"/>
  <c r="H88" i="13"/>
  <c r="L39" i="2"/>
  <c r="K39" i="2"/>
  <c r="G89" i="13"/>
  <c r="K35" i="2"/>
  <c r="H87" i="13"/>
  <c r="L38" i="2"/>
  <c r="M71" i="4"/>
  <c r="M73" i="4"/>
  <c r="M72" i="4"/>
  <c r="M63" i="4"/>
  <c r="M64" i="4"/>
  <c r="M58" i="4"/>
  <c r="M53" i="4"/>
  <c r="M52" i="4"/>
  <c r="M57" i="4"/>
  <c r="M54" i="4"/>
  <c r="M59" i="4"/>
  <c r="M61" i="4"/>
  <c r="M51" i="4"/>
  <c r="M60" i="4"/>
  <c r="M70" i="4"/>
  <c r="M62" i="4"/>
  <c r="M56" i="4"/>
  <c r="M110" i="4"/>
  <c r="N110" i="4"/>
  <c r="K40" i="2"/>
  <c r="C45" i="2"/>
  <c r="J131" i="4"/>
  <c r="K131" i="4" s="1"/>
  <c r="B130" i="18"/>
  <c r="B134" i="18"/>
  <c r="B128" i="18"/>
  <c r="A132" i="18" s="1"/>
  <c r="B135" i="18"/>
  <c r="B129" i="18"/>
  <c r="B136" i="18"/>
  <c r="B137" i="18"/>
  <c r="B131" i="18"/>
  <c r="B125" i="18"/>
  <c r="B116" i="18"/>
  <c r="A120" i="18" s="1"/>
  <c r="B118" i="18"/>
  <c r="B122" i="18"/>
  <c r="A126" i="18" s="1"/>
  <c r="B119" i="18"/>
  <c r="B117" i="18"/>
  <c r="B124" i="18"/>
  <c r="B123" i="18"/>
  <c r="C5" i="20"/>
  <c r="F34" i="2"/>
  <c r="F36" i="2"/>
  <c r="L40" i="2"/>
  <c r="J134" i="4"/>
  <c r="K134" i="4" s="1"/>
  <c r="B111" i="18"/>
  <c r="B110" i="18"/>
  <c r="B113" i="18"/>
  <c r="B112" i="18"/>
  <c r="B146" i="6"/>
  <c r="F143" i="6"/>
  <c r="F142" i="6"/>
  <c r="F132" i="6"/>
  <c r="F131" i="6"/>
  <c r="F121" i="6"/>
  <c r="F120" i="6"/>
  <c r="F107" i="6"/>
  <c r="F106" i="6"/>
  <c r="G4" i="2"/>
  <c r="E11" i="18"/>
  <c r="D11" i="18"/>
  <c r="E10" i="18"/>
  <c r="D10" i="18"/>
  <c r="E8" i="18"/>
  <c r="E7" i="18"/>
  <c r="D7" i="18"/>
  <c r="E9" i="18"/>
  <c r="D9" i="18"/>
  <c r="E5" i="18"/>
  <c r="B24" i="18"/>
  <c r="N103" i="4"/>
  <c r="B86" i="6"/>
  <c r="I15" i="8"/>
  <c r="L11" i="15" s="1"/>
  <c r="D8" i="18"/>
  <c r="G8" i="18"/>
  <c r="F96" i="6"/>
  <c r="F95" i="6"/>
  <c r="AB21" i="13"/>
  <c r="AC21" i="13"/>
  <c r="AB22" i="13"/>
  <c r="AC22" i="13"/>
  <c r="AB23" i="13"/>
  <c r="AC23" i="13"/>
  <c r="AB24" i="13"/>
  <c r="AC24" i="13"/>
  <c r="AB25" i="13"/>
  <c r="AC25" i="13"/>
  <c r="AB26" i="13"/>
  <c r="AC26" i="13"/>
  <c r="AB27" i="13"/>
  <c r="AC27" i="13"/>
  <c r="AB28" i="13"/>
  <c r="AC28" i="13"/>
  <c r="AB29" i="13"/>
  <c r="AC29" i="13"/>
  <c r="AB30" i="13"/>
  <c r="AC30" i="13"/>
  <c r="AB31" i="13"/>
  <c r="AC31" i="13"/>
  <c r="AB32" i="13"/>
  <c r="AC32" i="13"/>
  <c r="AB33" i="13"/>
  <c r="AC33" i="13"/>
  <c r="AB34" i="13"/>
  <c r="AC34" i="13"/>
  <c r="AB35" i="13"/>
  <c r="AC35" i="13"/>
  <c r="AB36" i="13"/>
  <c r="AC36" i="13"/>
  <c r="AB37" i="13"/>
  <c r="AC37" i="13"/>
  <c r="AB38" i="13"/>
  <c r="AC38" i="13"/>
  <c r="O61" i="2"/>
  <c r="O53" i="2"/>
  <c r="N61" i="2"/>
  <c r="N53" i="2"/>
  <c r="M53" i="2"/>
  <c r="B28" i="18"/>
  <c r="B27" i="18"/>
  <c r="Q91" i="4"/>
  <c r="Q85" i="4"/>
  <c r="G90" i="6"/>
  <c r="C151" i="6"/>
  <c r="F151" i="6" s="1"/>
  <c r="C152" i="6"/>
  <c r="F152" i="6" s="1"/>
  <c r="C153" i="6"/>
  <c r="F153" i="6" s="1"/>
  <c r="C154" i="6"/>
  <c r="F154" i="6" s="1"/>
  <c r="C150" i="6"/>
  <c r="N15" i="8"/>
  <c r="D15" i="8"/>
  <c r="D16" i="8" s="1"/>
  <c r="A15" i="2"/>
  <c r="A17" i="2"/>
  <c r="A154" i="6"/>
  <c r="E154" i="6"/>
  <c r="A153" i="6"/>
  <c r="E153" i="6"/>
  <c r="A152" i="6"/>
  <c r="E152" i="6"/>
  <c r="A151" i="6"/>
  <c r="E151" i="6"/>
  <c r="A150" i="6"/>
  <c r="E150" i="6" s="1"/>
  <c r="B134" i="6"/>
  <c r="B123" i="6"/>
  <c r="B109" i="6"/>
  <c r="B98" i="6"/>
  <c r="H134" i="6"/>
  <c r="H135" i="6"/>
  <c r="H123" i="6"/>
  <c r="H124" i="6"/>
  <c r="H109" i="6"/>
  <c r="H110" i="6"/>
  <c r="H98" i="6"/>
  <c r="H99" i="6"/>
  <c r="H86" i="6"/>
  <c r="H87" i="6" s="1"/>
  <c r="H88" i="6" s="1"/>
  <c r="H89" i="6" s="1"/>
  <c r="A49" i="9"/>
  <c r="A48" i="9"/>
  <c r="A47" i="9"/>
  <c r="A46" i="9"/>
  <c r="A45" i="9"/>
  <c r="A44" i="9"/>
  <c r="A43" i="9"/>
  <c r="A42" i="9"/>
  <c r="A41" i="9"/>
  <c r="A40" i="9"/>
  <c r="P54" i="3"/>
  <c r="J40" i="4"/>
  <c r="L84" i="2"/>
  <c r="M84" i="2"/>
  <c r="N84" i="2"/>
  <c r="O84" i="2"/>
  <c r="L85" i="2"/>
  <c r="M85" i="2"/>
  <c r="N85" i="2"/>
  <c r="O85" i="2"/>
  <c r="L86" i="2"/>
  <c r="M86" i="2"/>
  <c r="N86" i="2"/>
  <c r="O86" i="2"/>
  <c r="L87" i="2"/>
  <c r="M87" i="2"/>
  <c r="N87" i="2"/>
  <c r="O87" i="2"/>
  <c r="L88" i="2"/>
  <c r="M88" i="2"/>
  <c r="N88" i="2"/>
  <c r="O88" i="2"/>
  <c r="K85" i="2"/>
  <c r="K86" i="2"/>
  <c r="K87" i="2"/>
  <c r="K88" i="2"/>
  <c r="K84" i="2"/>
  <c r="L83" i="2"/>
  <c r="M83" i="2"/>
  <c r="N83" i="2"/>
  <c r="O83" i="2"/>
  <c r="K83" i="2"/>
  <c r="J86" i="2"/>
  <c r="D169" i="4"/>
  <c r="D170" i="4" s="1"/>
  <c r="J88" i="2" s="1"/>
  <c r="D167" i="4"/>
  <c r="D166" i="4"/>
  <c r="J84" i="2" s="1"/>
  <c r="J85" i="2"/>
  <c r="J87" i="2"/>
  <c r="L68" i="2"/>
  <c r="M68" i="2"/>
  <c r="N68" i="2"/>
  <c r="O68" i="2"/>
  <c r="L69" i="2"/>
  <c r="M69" i="2"/>
  <c r="N69" i="2"/>
  <c r="O69" i="2"/>
  <c r="L70" i="2"/>
  <c r="M70" i="2"/>
  <c r="N70" i="2"/>
  <c r="O70" i="2"/>
  <c r="L71" i="2"/>
  <c r="M71" i="2"/>
  <c r="N71" i="2"/>
  <c r="O71" i="2"/>
  <c r="L72" i="2"/>
  <c r="M72" i="2"/>
  <c r="N72" i="2"/>
  <c r="O72" i="2"/>
  <c r="K69" i="2"/>
  <c r="K70" i="2"/>
  <c r="K71" i="2"/>
  <c r="K72" i="2"/>
  <c r="K68" i="2"/>
  <c r="L76" i="2"/>
  <c r="M76" i="2"/>
  <c r="N76" i="2"/>
  <c r="O76" i="2"/>
  <c r="L77" i="2"/>
  <c r="M77" i="2"/>
  <c r="N77" i="2"/>
  <c r="O77" i="2"/>
  <c r="L78" i="2"/>
  <c r="M78" i="2"/>
  <c r="N78" i="2"/>
  <c r="O78" i="2"/>
  <c r="L79" i="2"/>
  <c r="M79" i="2"/>
  <c r="N79" i="2"/>
  <c r="O79" i="2"/>
  <c r="L80" i="2"/>
  <c r="M80" i="2"/>
  <c r="N80" i="2"/>
  <c r="O80" i="2"/>
  <c r="K77" i="2"/>
  <c r="K78" i="2"/>
  <c r="K79" i="2"/>
  <c r="K80" i="2"/>
  <c r="K76" i="2"/>
  <c r="M66" i="2"/>
  <c r="M74" i="2"/>
  <c r="M67" i="2"/>
  <c r="M75" i="2"/>
  <c r="J70" i="2"/>
  <c r="J78" i="2"/>
  <c r="H145" i="4"/>
  <c r="I145" i="4"/>
  <c r="O67" i="2"/>
  <c r="F145" i="4"/>
  <c r="E145" i="4" s="1"/>
  <c r="K67" i="2" s="1"/>
  <c r="D149" i="4"/>
  <c r="D150" i="4" s="1"/>
  <c r="J72" i="2" s="1"/>
  <c r="D147" i="4"/>
  <c r="D146" i="4" s="1"/>
  <c r="J68" i="2" s="1"/>
  <c r="N67" i="2"/>
  <c r="J71" i="2"/>
  <c r="H156" i="4"/>
  <c r="I156" i="4" s="1"/>
  <c r="O75" i="2" s="1"/>
  <c r="F156" i="4"/>
  <c r="D160" i="4"/>
  <c r="J79" i="2" s="1"/>
  <c r="D158" i="4"/>
  <c r="D157" i="4" s="1"/>
  <c r="J76" i="2" s="1"/>
  <c r="E156" i="4"/>
  <c r="K75" i="2"/>
  <c r="L75" i="2"/>
  <c r="D161" i="4"/>
  <c r="J80" i="2"/>
  <c r="AA4" i="3"/>
  <c r="AA9" i="3"/>
  <c r="D9" i="3"/>
  <c r="E9" i="3"/>
  <c r="F9" i="3"/>
  <c r="G9" i="3"/>
  <c r="H9" i="3"/>
  <c r="I9" i="3"/>
  <c r="J9" i="3"/>
  <c r="K9" i="3"/>
  <c r="L9" i="3"/>
  <c r="M9" i="3"/>
  <c r="N9" i="3"/>
  <c r="C9" i="3"/>
  <c r="R8" i="7"/>
  <c r="E51" i="7"/>
  <c r="F51" i="7"/>
  <c r="G51" i="7"/>
  <c r="H51" i="7"/>
  <c r="I51" i="7"/>
  <c r="J51" i="7"/>
  <c r="K51" i="7"/>
  <c r="L51" i="7"/>
  <c r="M51" i="7"/>
  <c r="D51" i="7"/>
  <c r="C51" i="7"/>
  <c r="B18" i="7"/>
  <c r="B19" i="7"/>
  <c r="B20" i="7"/>
  <c r="B21" i="7"/>
  <c r="B22" i="7"/>
  <c r="B23" i="7"/>
  <c r="B24" i="7"/>
  <c r="B25" i="7"/>
  <c r="B26" i="7"/>
  <c r="B27" i="7"/>
  <c r="B17" i="7"/>
  <c r="AC17" i="13"/>
  <c r="AC18" i="13"/>
  <c r="AC19" i="13"/>
  <c r="AC20" i="13"/>
  <c r="Q87" i="13"/>
  <c r="N38" i="2"/>
  <c r="AB17" i="13"/>
  <c r="F87" i="13"/>
  <c r="M38" i="2"/>
  <c r="AB18" i="13"/>
  <c r="AB19" i="13"/>
  <c r="AB20" i="13"/>
  <c r="F86" i="13"/>
  <c r="M37" i="2"/>
  <c r="Q84" i="13"/>
  <c r="N35" i="2"/>
  <c r="Q89" i="13"/>
  <c r="F85" i="13"/>
  <c r="M36" i="2"/>
  <c r="F84" i="13"/>
  <c r="M35" i="2"/>
  <c r="O38" i="2"/>
  <c r="Q85" i="13"/>
  <c r="N36" i="2"/>
  <c r="Q86" i="13"/>
  <c r="N37" i="2"/>
  <c r="C56" i="7"/>
  <c r="S56" i="7" s="1"/>
  <c r="M53" i="7"/>
  <c r="O56" i="7"/>
  <c r="J48" i="2"/>
  <c r="D56" i="7"/>
  <c r="M52" i="7"/>
  <c r="J56" i="7"/>
  <c r="I55" i="7"/>
  <c r="L52" i="7"/>
  <c r="G56" i="7"/>
  <c r="K52" i="7"/>
  <c r="F56" i="7"/>
  <c r="I53" i="7"/>
  <c r="J52" i="7"/>
  <c r="J53" i="7"/>
  <c r="M56" i="7"/>
  <c r="E56" i="7"/>
  <c r="I52" i="7"/>
  <c r="L54" i="7"/>
  <c r="K53" i="7"/>
  <c r="L56" i="7"/>
  <c r="M55" i="7"/>
  <c r="E55" i="7"/>
  <c r="H52" i="7"/>
  <c r="K55" i="7"/>
  <c r="H56" i="7"/>
  <c r="J54" i="7"/>
  <c r="I54" i="7"/>
  <c r="K56" i="7"/>
  <c r="L55" i="7"/>
  <c r="M54" i="7"/>
  <c r="G52" i="7"/>
  <c r="I56" i="7"/>
  <c r="J55" i="7"/>
  <c r="K54" i="7"/>
  <c r="L53" i="7"/>
  <c r="C3" i="15"/>
  <c r="S46" i="7"/>
  <c r="S45" i="7"/>
  <c r="S44" i="7"/>
  <c r="S43" i="7"/>
  <c r="S42" i="7"/>
  <c r="S41" i="7"/>
  <c r="S40" i="7"/>
  <c r="S39" i="7"/>
  <c r="S38" i="7"/>
  <c r="S35" i="7"/>
  <c r="S28" i="7"/>
  <c r="N40" i="2"/>
  <c r="G3" i="18"/>
  <c r="W3" i="18" s="1"/>
  <c r="O36" i="2"/>
  <c r="O37" i="2"/>
  <c r="M40" i="2"/>
  <c r="D45" i="2"/>
  <c r="O35" i="2"/>
  <c r="T53" i="7"/>
  <c r="T56" i="7"/>
  <c r="T55" i="7"/>
  <c r="M57" i="7"/>
  <c r="I57" i="7"/>
  <c r="J57" i="7"/>
  <c r="L57" i="7"/>
  <c r="K57" i="7"/>
  <c r="G36" i="2"/>
  <c r="G34" i="2"/>
  <c r="O40" i="2"/>
  <c r="H3" i="18"/>
  <c r="X3" i="18" s="1"/>
  <c r="E5" i="20"/>
  <c r="E14" i="20"/>
  <c r="E15" i="20"/>
  <c r="E23" i="20"/>
  <c r="T52" i="7"/>
  <c r="T54" i="7"/>
  <c r="E6" i="18"/>
  <c r="E12" i="18"/>
  <c r="D12" i="18"/>
  <c r="E13" i="18"/>
  <c r="D13" i="18"/>
  <c r="E14" i="18"/>
  <c r="D14" i="18"/>
  <c r="Z9" i="18"/>
  <c r="Z10" i="18"/>
  <c r="Z11" i="18"/>
  <c r="Z12" i="18"/>
  <c r="Z13" i="18"/>
  <c r="Z14" i="18"/>
  <c r="Z8" i="18"/>
  <c r="D6" i="18"/>
  <c r="D15" i="18"/>
  <c r="G6" i="18"/>
  <c r="AD91" i="2"/>
  <c r="AC91" i="2"/>
  <c r="AB91" i="2"/>
  <c r="AA91" i="2"/>
  <c r="AA105" i="2"/>
  <c r="Z91" i="2"/>
  <c r="Z105" i="2"/>
  <c r="Y91" i="2"/>
  <c r="Y105" i="2"/>
  <c r="X91" i="2"/>
  <c r="X105" i="2"/>
  <c r="W91" i="2"/>
  <c r="W105" i="2"/>
  <c r="V91" i="2"/>
  <c r="V105" i="2"/>
  <c r="U91" i="2"/>
  <c r="U105" i="2"/>
  <c r="AD82" i="2"/>
  <c r="AC82" i="2"/>
  <c r="AB82" i="2"/>
  <c r="AA82" i="2"/>
  <c r="Z82" i="2"/>
  <c r="Y82" i="2"/>
  <c r="X82" i="2"/>
  <c r="W82" i="2"/>
  <c r="V82" i="2"/>
  <c r="U82" i="2"/>
  <c r="AD62" i="2"/>
  <c r="AC62" i="2"/>
  <c r="AB62" i="2"/>
  <c r="AA62" i="2"/>
  <c r="Z62" i="2"/>
  <c r="Y62" i="2"/>
  <c r="X62" i="2"/>
  <c r="W62" i="2"/>
  <c r="V62" i="2"/>
  <c r="U62" i="2"/>
  <c r="V32" i="2"/>
  <c r="W32" i="2"/>
  <c r="X32" i="2"/>
  <c r="Y32" i="2"/>
  <c r="Z32" i="2"/>
  <c r="AA32" i="2"/>
  <c r="AB32" i="2"/>
  <c r="AC32" i="2"/>
  <c r="AD32" i="2"/>
  <c r="U32" i="2"/>
  <c r="F123" i="4"/>
  <c r="O52" i="2"/>
  <c r="N52" i="2"/>
  <c r="M52" i="2"/>
  <c r="N56" i="2"/>
  <c r="N55" i="2"/>
  <c r="N54" i="2"/>
  <c r="A66" i="9"/>
  <c r="A65" i="9"/>
  <c r="A64" i="9"/>
  <c r="A63" i="9"/>
  <c r="A62" i="9"/>
  <c r="A61" i="9"/>
  <c r="A60" i="9"/>
  <c r="A59" i="9"/>
  <c r="A58" i="9"/>
  <c r="A57" i="9"/>
  <c r="J66" i="9"/>
  <c r="J65" i="9"/>
  <c r="J64" i="9"/>
  <c r="J63" i="9"/>
  <c r="J62" i="9"/>
  <c r="J61" i="9"/>
  <c r="J60" i="9"/>
  <c r="J59" i="9"/>
  <c r="J58" i="9"/>
  <c r="AC85" i="4"/>
  <c r="AD85" i="4"/>
  <c r="AE85" i="4"/>
  <c r="AF85" i="4"/>
  <c r="AG85" i="4"/>
  <c r="AH85" i="4"/>
  <c r="AI85" i="4"/>
  <c r="AJ85" i="4"/>
  <c r="AK85" i="4"/>
  <c r="AB85" i="4"/>
  <c r="G92" i="6"/>
  <c r="G91" i="6"/>
  <c r="G89" i="6"/>
  <c r="G88" i="6"/>
  <c r="G87" i="6"/>
  <c r="G103" i="6"/>
  <c r="G102" i="6"/>
  <c r="G101" i="6"/>
  <c r="G100" i="6"/>
  <c r="G99" i="6"/>
  <c r="G117" i="6"/>
  <c r="G116" i="6"/>
  <c r="G112" i="6"/>
  <c r="G111" i="6"/>
  <c r="G110" i="6"/>
  <c r="G139" i="6"/>
  <c r="G138" i="6"/>
  <c r="G137" i="6"/>
  <c r="G136" i="6"/>
  <c r="G135" i="6"/>
  <c r="G125" i="6"/>
  <c r="G126" i="6"/>
  <c r="G127" i="6"/>
  <c r="G128" i="6"/>
  <c r="G124" i="6"/>
  <c r="A175" i="10"/>
  <c r="B158" i="23" s="1"/>
  <c r="A176" i="10"/>
  <c r="B159" i="23" s="1"/>
  <c r="A177" i="10"/>
  <c r="A178" i="10"/>
  <c r="A179" i="10"/>
  <c r="B181" i="10"/>
  <c r="A174" i="10"/>
  <c r="B159" i="16"/>
  <c r="B158" i="16"/>
  <c r="J11" i="9"/>
  <c r="J12" i="9"/>
  <c r="Z6" i="18"/>
  <c r="Z7" i="18"/>
  <c r="Z5" i="18"/>
  <c r="Z15" i="18"/>
  <c r="C4" i="15"/>
  <c r="C5" i="15"/>
  <c r="C6" i="15"/>
  <c r="C7" i="15"/>
  <c r="C8" i="15"/>
  <c r="C9" i="15"/>
  <c r="C10" i="15"/>
  <c r="C11" i="15"/>
  <c r="C12" i="15"/>
  <c r="C13" i="15"/>
  <c r="C14" i="15"/>
  <c r="C15" i="15"/>
  <c r="C16" i="15"/>
  <c r="C17" i="15"/>
  <c r="C18" i="15"/>
  <c r="C19" i="15"/>
  <c r="C20" i="15"/>
  <c r="C21" i="15"/>
  <c r="C22" i="15"/>
  <c r="C23" i="15"/>
  <c r="C24" i="15"/>
  <c r="C25" i="15"/>
  <c r="C26" i="15"/>
  <c r="C27" i="15"/>
  <c r="C28" i="15"/>
  <c r="C29" i="15"/>
  <c r="C30" i="15"/>
  <c r="C31" i="15"/>
  <c r="C32" i="15"/>
  <c r="C33" i="15"/>
  <c r="C34" i="15"/>
  <c r="C35" i="15"/>
  <c r="C36" i="15"/>
  <c r="C37" i="15"/>
  <c r="C38" i="15"/>
  <c r="C39" i="15"/>
  <c r="C40" i="15"/>
  <c r="C41" i="15"/>
  <c r="C42" i="15"/>
  <c r="C43" i="15"/>
  <c r="C44" i="15"/>
  <c r="C45" i="15"/>
  <c r="C46" i="15"/>
  <c r="C47" i="15"/>
  <c r="C48" i="15"/>
  <c r="C49" i="15"/>
  <c r="C50" i="15"/>
  <c r="C51" i="15"/>
  <c r="C52" i="15"/>
  <c r="C53" i="15"/>
  <c r="C54" i="15"/>
  <c r="C55" i="15"/>
  <c r="C56" i="15"/>
  <c r="C57" i="15"/>
  <c r="C58" i="15"/>
  <c r="C59" i="15"/>
  <c r="C60" i="15"/>
  <c r="C61" i="15"/>
  <c r="C62" i="15"/>
  <c r="C63" i="15"/>
  <c r="C64" i="15"/>
  <c r="C65" i="15"/>
  <c r="C66" i="15"/>
  <c r="C67" i="15"/>
  <c r="C68" i="15"/>
  <c r="C69" i="15"/>
  <c r="C70" i="15"/>
  <c r="C71" i="15"/>
  <c r="C72" i="15"/>
  <c r="C73" i="15"/>
  <c r="C74" i="15"/>
  <c r="C75" i="15"/>
  <c r="C76" i="15"/>
  <c r="C77" i="15"/>
  <c r="C78" i="15"/>
  <c r="C79" i="15"/>
  <c r="C80" i="15"/>
  <c r="C81" i="15"/>
  <c r="C82" i="15"/>
  <c r="C83" i="15"/>
  <c r="C84" i="15"/>
  <c r="C85" i="15"/>
  <c r="C86" i="15"/>
  <c r="C87" i="15"/>
  <c r="C88" i="15"/>
  <c r="C89" i="15"/>
  <c r="C90" i="15"/>
  <c r="C91" i="15"/>
  <c r="C92" i="15"/>
  <c r="C93" i="15"/>
  <c r="C94" i="15"/>
  <c r="C95" i="15"/>
  <c r="C96" i="15"/>
  <c r="C97" i="15"/>
  <c r="C98" i="15"/>
  <c r="C99" i="15"/>
  <c r="C100" i="15"/>
  <c r="C101" i="15"/>
  <c r="C102" i="15"/>
  <c r="C103" i="15"/>
  <c r="C104" i="15"/>
  <c r="C105" i="15"/>
  <c r="C106" i="15"/>
  <c r="C107" i="15"/>
  <c r="C108" i="15"/>
  <c r="C109" i="15"/>
  <c r="C110" i="15"/>
  <c r="C111" i="15"/>
  <c r="C112" i="15"/>
  <c r="C113" i="15"/>
  <c r="C114" i="15"/>
  <c r="C115" i="15"/>
  <c r="C116" i="15"/>
  <c r="C117" i="15"/>
  <c r="C118" i="15"/>
  <c r="C119" i="15"/>
  <c r="C120" i="15"/>
  <c r="C121" i="15"/>
  <c r="C122" i="15"/>
  <c r="C123" i="15"/>
  <c r="F122" i="4"/>
  <c r="B4" i="18"/>
  <c r="B39" i="18" s="1"/>
  <c r="C3" i="18"/>
  <c r="CE5" i="14"/>
  <c r="CF5" i="14"/>
  <c r="CR5" i="14"/>
  <c r="CS5" i="14"/>
  <c r="CU5" i="14"/>
  <c r="DC5" i="14"/>
  <c r="DD5" i="14"/>
  <c r="DE5" i="14"/>
  <c r="DF5" i="14"/>
  <c r="DG5" i="14"/>
  <c r="DH5" i="14"/>
  <c r="DI5" i="14"/>
  <c r="DM5" i="14"/>
  <c r="DW5" i="14"/>
  <c r="DY5" i="14"/>
  <c r="Q43" i="19"/>
  <c r="Q44" i="19"/>
  <c r="Q45" i="19"/>
  <c r="Q46" i="19"/>
  <c r="Q47" i="19"/>
  <c r="Q48" i="19"/>
  <c r="Q49" i="19"/>
  <c r="Q50" i="19"/>
  <c r="Q51" i="19"/>
  <c r="Q52" i="19"/>
  <c r="Q53" i="19"/>
  <c r="Q54" i="19"/>
  <c r="Q55" i="19"/>
  <c r="Q56" i="19"/>
  <c r="Q57" i="19"/>
  <c r="Q58" i="19"/>
  <c r="Q59" i="19"/>
  <c r="Q60" i="19"/>
  <c r="Q61" i="19"/>
  <c r="Q62" i="19"/>
  <c r="Q63" i="19"/>
  <c r="Q64" i="19"/>
  <c r="Q65" i="19"/>
  <c r="Q66" i="19"/>
  <c r="Q67" i="19"/>
  <c r="Q68" i="19"/>
  <c r="Q69" i="19"/>
  <c r="Q70" i="19"/>
  <c r="Q71" i="19"/>
  <c r="Q72" i="19"/>
  <c r="Q73" i="19"/>
  <c r="Q74" i="19"/>
  <c r="Q75" i="19"/>
  <c r="Q76" i="19"/>
  <c r="Q77" i="19"/>
  <c r="Q78" i="19"/>
  <c r="Q79" i="19"/>
  <c r="Q80" i="19"/>
  <c r="Q81" i="19"/>
  <c r="Q82" i="19"/>
  <c r="Q83" i="19"/>
  <c r="Q84" i="19"/>
  <c r="Q85" i="19"/>
  <c r="Q86" i="19"/>
  <c r="Q87" i="19"/>
  <c r="Q88" i="19"/>
  <c r="Q89" i="19"/>
  <c r="Q90" i="19"/>
  <c r="Q91" i="19"/>
  <c r="Q92" i="19"/>
  <c r="Q93" i="19"/>
  <c r="Q94" i="19"/>
  <c r="Q95" i="19"/>
  <c r="Q96" i="19"/>
  <c r="Q97" i="19"/>
  <c r="Q98" i="19"/>
  <c r="Q99" i="19"/>
  <c r="Q100" i="19"/>
  <c r="Q101" i="19"/>
  <c r="Q102" i="19"/>
  <c r="Q103" i="19"/>
  <c r="Q104" i="19"/>
  <c r="Q105" i="19"/>
  <c r="Q106" i="19"/>
  <c r="Q107" i="19"/>
  <c r="Q108" i="19"/>
  <c r="Q109" i="19"/>
  <c r="Q110" i="19"/>
  <c r="Q111" i="19"/>
  <c r="Q112" i="19"/>
  <c r="Q113" i="19"/>
  <c r="Q114" i="19"/>
  <c r="Q115" i="19"/>
  <c r="Q116" i="19"/>
  <c r="Q117" i="19"/>
  <c r="Q118" i="19"/>
  <c r="Q119" i="19"/>
  <c r="Q120" i="19"/>
  <c r="Q121" i="19"/>
  <c r="Q122" i="19"/>
  <c r="Q123" i="19"/>
  <c r="Q124" i="19"/>
  <c r="Q125" i="19"/>
  <c r="Q126" i="19"/>
  <c r="Q127" i="19"/>
  <c r="Q128" i="19"/>
  <c r="Q129" i="19"/>
  <c r="Q130" i="19"/>
  <c r="Q131" i="19"/>
  <c r="Q132" i="19"/>
  <c r="Q133" i="19"/>
  <c r="Q134" i="19"/>
  <c r="Q135" i="19"/>
  <c r="Q136" i="19"/>
  <c r="Q137" i="19"/>
  <c r="Q138" i="19"/>
  <c r="Q139" i="19"/>
  <c r="Q140" i="19"/>
  <c r="Q141" i="19"/>
  <c r="Q142" i="19"/>
  <c r="Q143" i="19"/>
  <c r="Q144" i="19"/>
  <c r="Q145" i="19"/>
  <c r="Q146" i="19"/>
  <c r="Q147" i="19"/>
  <c r="Q148" i="19"/>
  <c r="Q149" i="19"/>
  <c r="Q150" i="19"/>
  <c r="Q151" i="19"/>
  <c r="Q152" i="19"/>
  <c r="Q153" i="19"/>
  <c r="Q154" i="19"/>
  <c r="Q155" i="19"/>
  <c r="Q156" i="19"/>
  <c r="Q157" i="19"/>
  <c r="Q158" i="19"/>
  <c r="Q159" i="19"/>
  <c r="Q160" i="19"/>
  <c r="Q161" i="19"/>
  <c r="Q162" i="19"/>
  <c r="Q163" i="19"/>
  <c r="Q164" i="19"/>
  <c r="Q165" i="19"/>
  <c r="Q166" i="19"/>
  <c r="Q167" i="19"/>
  <c r="Q168" i="19"/>
  <c r="Q169" i="19"/>
  <c r="Q170" i="19"/>
  <c r="Q171" i="19"/>
  <c r="Q172" i="19"/>
  <c r="Q173" i="19"/>
  <c r="Q174" i="19"/>
  <c r="Q175" i="19"/>
  <c r="Q176" i="19"/>
  <c r="Q177" i="19"/>
  <c r="Q178" i="19"/>
  <c r="Q179" i="19"/>
  <c r="Q180" i="19"/>
  <c r="Q181" i="19"/>
  <c r="Q182" i="19"/>
  <c r="Q183" i="19"/>
  <c r="Q184" i="19"/>
  <c r="Q185" i="19"/>
  <c r="Q186" i="19"/>
  <c r="Q187" i="19"/>
  <c r="Q188" i="19"/>
  <c r="Q189" i="19"/>
  <c r="Q190" i="19"/>
  <c r="Q191" i="19"/>
  <c r="Q192" i="19"/>
  <c r="Q193" i="19"/>
  <c r="Q194" i="19"/>
  <c r="Q195" i="19"/>
  <c r="Q196" i="19"/>
  <c r="Q197" i="19"/>
  <c r="Q198" i="19"/>
  <c r="Q199" i="19"/>
  <c r="Q200" i="19"/>
  <c r="Q201" i="19"/>
  <c r="Q202" i="19"/>
  <c r="Q203" i="19"/>
  <c r="Q204" i="19"/>
  <c r="Q205" i="19"/>
  <c r="Q206" i="19"/>
  <c r="Q207" i="19"/>
  <c r="Q208" i="19"/>
  <c r="Q209" i="19"/>
  <c r="Q210" i="19"/>
  <c r="Q211" i="19"/>
  <c r="Q212" i="19"/>
  <c r="Q213" i="19"/>
  <c r="Q214" i="19"/>
  <c r="Q215" i="19"/>
  <c r="Q216" i="19"/>
  <c r="Q217" i="19"/>
  <c r="Q218" i="19"/>
  <c r="Q219" i="19"/>
  <c r="Q220" i="19"/>
  <c r="Q221" i="19"/>
  <c r="Q222" i="19"/>
  <c r="Q223" i="19"/>
  <c r="Q224" i="19"/>
  <c r="Q225" i="19"/>
  <c r="Q226" i="19"/>
  <c r="Q227" i="19"/>
  <c r="Q228" i="19"/>
  <c r="Q229" i="19"/>
  <c r="Q230" i="19"/>
  <c r="Q231" i="19"/>
  <c r="Q232" i="19"/>
  <c r="Q233" i="19"/>
  <c r="Q234" i="19"/>
  <c r="Q235" i="19"/>
  <c r="Q236" i="19"/>
  <c r="Q237" i="19"/>
  <c r="Q238" i="19"/>
  <c r="Q239" i="19"/>
  <c r="Q240" i="19"/>
  <c r="Q241" i="19"/>
  <c r="Q242" i="19"/>
  <c r="Q243" i="19"/>
  <c r="Q244" i="19"/>
  <c r="Q245" i="19"/>
  <c r="Q246" i="19"/>
  <c r="Q247" i="19"/>
  <c r="Q248" i="19"/>
  <c r="Q249" i="19"/>
  <c r="Q250" i="19"/>
  <c r="Q251" i="19"/>
  <c r="Q252" i="19"/>
  <c r="Q253" i="19"/>
  <c r="Q254" i="19"/>
  <c r="Q255" i="19"/>
  <c r="Q256" i="19"/>
  <c r="Q257" i="19"/>
  <c r="Q258" i="19"/>
  <c r="Q259" i="19"/>
  <c r="Q260" i="19"/>
  <c r="Q261" i="19"/>
  <c r="Q262" i="19"/>
  <c r="Q263" i="19"/>
  <c r="Q264" i="19"/>
  <c r="Q265" i="19"/>
  <c r="Q266" i="19"/>
  <c r="Q267" i="19"/>
  <c r="Q268" i="19"/>
  <c r="Q269" i="19"/>
  <c r="Q270" i="19"/>
  <c r="Q271" i="19"/>
  <c r="Q272" i="19"/>
  <c r="Q273" i="19"/>
  <c r="Q274" i="19"/>
  <c r="Q275" i="19"/>
  <c r="Q276" i="19"/>
  <c r="Q277" i="19"/>
  <c r="Q278" i="19"/>
  <c r="Q279" i="19"/>
  <c r="Q280" i="19"/>
  <c r="Q281" i="19"/>
  <c r="Q282" i="19"/>
  <c r="Q283" i="19"/>
  <c r="Q284" i="19"/>
  <c r="Q285" i="19"/>
  <c r="Q286" i="19"/>
  <c r="Q287" i="19"/>
  <c r="Q288" i="19"/>
  <c r="Q289" i="19"/>
  <c r="Q290" i="19"/>
  <c r="Q291" i="19"/>
  <c r="Q292" i="19"/>
  <c r="Q293" i="19"/>
  <c r="Q294" i="19"/>
  <c r="Q295" i="19"/>
  <c r="Q296" i="19"/>
  <c r="Q297" i="19"/>
  <c r="Q298" i="19"/>
  <c r="Q299" i="19"/>
  <c r="Q300" i="19"/>
  <c r="Q301" i="19"/>
  <c r="Q302" i="19"/>
  <c r="Q303" i="19"/>
  <c r="Q304" i="19"/>
  <c r="Q305" i="19"/>
  <c r="Q306" i="19"/>
  <c r="Q307" i="19"/>
  <c r="Q308" i="19"/>
  <c r="Q309" i="19"/>
  <c r="Q310" i="19"/>
  <c r="Q311" i="19"/>
  <c r="Q312" i="19"/>
  <c r="Q313" i="19"/>
  <c r="Q314" i="19"/>
  <c r="Q315" i="19"/>
  <c r="Q316" i="19"/>
  <c r="Q317" i="19"/>
  <c r="Q318" i="19"/>
  <c r="Q319" i="19"/>
  <c r="Q320" i="19"/>
  <c r="Q321" i="19"/>
  <c r="Q322" i="19"/>
  <c r="Q323" i="19"/>
  <c r="Q324" i="19"/>
  <c r="Q325" i="19"/>
  <c r="Q326" i="19"/>
  <c r="Q327" i="19"/>
  <c r="Q328" i="19"/>
  <c r="Q329" i="19"/>
  <c r="Q330" i="19"/>
  <c r="Q331" i="19"/>
  <c r="Q332" i="19"/>
  <c r="Q333" i="19"/>
  <c r="Q334" i="19"/>
  <c r="Q335" i="19"/>
  <c r="Q336" i="19"/>
  <c r="Q337" i="19"/>
  <c r="Q338" i="19"/>
  <c r="Q339" i="19"/>
  <c r="Q340" i="19"/>
  <c r="Q341" i="19"/>
  <c r="Q342" i="19"/>
  <c r="Q343" i="19"/>
  <c r="Q344" i="19"/>
  <c r="Q345" i="19"/>
  <c r="Q346" i="19"/>
  <c r="Q347" i="19"/>
  <c r="Q348" i="19"/>
  <c r="Q349" i="19"/>
  <c r="Q350" i="19"/>
  <c r="Q351" i="19"/>
  <c r="Q352" i="19"/>
  <c r="Q353" i="19"/>
  <c r="Q354" i="19"/>
  <c r="Q355" i="19"/>
  <c r="Q356" i="19"/>
  <c r="Q357" i="19"/>
  <c r="Q358" i="19"/>
  <c r="Q359" i="19"/>
  <c r="Q360" i="19"/>
  <c r="Q361" i="19"/>
  <c r="Q362" i="19"/>
  <c r="Q363" i="19"/>
  <c r="Q364" i="19"/>
  <c r="Q365" i="19"/>
  <c r="Q366" i="19"/>
  <c r="Q367" i="19"/>
  <c r="Q368" i="19"/>
  <c r="Q369" i="19"/>
  <c r="Q370" i="19"/>
  <c r="Q371" i="19"/>
  <c r="Q372" i="19"/>
  <c r="Q373" i="19"/>
  <c r="Q374" i="19"/>
  <c r="Q375" i="19"/>
  <c r="Q376" i="19"/>
  <c r="Q377" i="19"/>
  <c r="Q378" i="19"/>
  <c r="Q379" i="19"/>
  <c r="Q380" i="19"/>
  <c r="Q381" i="19"/>
  <c r="Q382" i="19"/>
  <c r="Q383" i="19"/>
  <c r="Q384" i="19"/>
  <c r="Q385" i="19"/>
  <c r="Q386" i="19"/>
  <c r="Q387" i="19"/>
  <c r="Q388" i="19"/>
  <c r="Q389" i="19"/>
  <c r="Q390" i="19"/>
  <c r="Q391" i="19"/>
  <c r="Q392" i="19"/>
  <c r="Q393" i="19"/>
  <c r="Q394" i="19"/>
  <c r="Q395" i="19"/>
  <c r="Q396" i="19"/>
  <c r="Q397" i="19"/>
  <c r="Q398" i="19"/>
  <c r="Q399" i="19"/>
  <c r="Q400" i="19"/>
  <c r="Q401" i="19"/>
  <c r="Q402" i="19"/>
  <c r="Q403" i="19"/>
  <c r="Q404" i="19"/>
  <c r="Q405" i="19"/>
  <c r="Q406" i="19"/>
  <c r="Q407" i="19"/>
  <c r="Q408" i="19"/>
  <c r="Q409" i="19"/>
  <c r="Q410" i="19"/>
  <c r="Q411" i="19"/>
  <c r="Q412" i="19"/>
  <c r="Q413" i="19"/>
  <c r="Q414" i="19"/>
  <c r="Q415" i="19"/>
  <c r="Q416" i="19"/>
  <c r="Q417" i="19"/>
  <c r="Q418" i="19"/>
  <c r="Q419" i="19"/>
  <c r="Q420" i="19"/>
  <c r="Q421" i="19"/>
  <c r="Q422" i="19"/>
  <c r="Q423" i="19"/>
  <c r="Q424" i="19"/>
  <c r="Q425" i="19"/>
  <c r="Q426" i="19"/>
  <c r="Q427" i="19"/>
  <c r="Q428" i="19"/>
  <c r="Q429" i="19"/>
  <c r="Q430" i="19"/>
  <c r="Q431" i="19"/>
  <c r="Q432" i="19"/>
  <c r="Q433" i="19"/>
  <c r="Q434" i="19"/>
  <c r="Q435" i="19"/>
  <c r="Q436" i="19"/>
  <c r="Q437" i="19"/>
  <c r="Q438" i="19"/>
  <c r="Q439" i="19"/>
  <c r="Q440" i="19"/>
  <c r="Q441" i="19"/>
  <c r="Q442" i="19"/>
  <c r="Q443" i="19"/>
  <c r="Q444" i="19"/>
  <c r="Q445" i="19"/>
  <c r="Q446" i="19"/>
  <c r="Q447" i="19"/>
  <c r="Q448" i="19"/>
  <c r="Q449" i="19"/>
  <c r="Q450" i="19"/>
  <c r="Q451" i="19"/>
  <c r="Q452" i="19"/>
  <c r="Q453" i="19"/>
  <c r="Q454" i="19"/>
  <c r="Q455" i="19"/>
  <c r="Q456" i="19"/>
  <c r="Q457" i="19"/>
  <c r="Q458" i="19"/>
  <c r="Q459" i="19"/>
  <c r="Q460" i="19"/>
  <c r="Q461" i="19"/>
  <c r="Q462" i="19"/>
  <c r="Q463" i="19"/>
  <c r="Q464" i="19"/>
  <c r="Q465" i="19"/>
  <c r="Q466" i="19"/>
  <c r="Q467" i="19"/>
  <c r="Q468" i="19"/>
  <c r="Q469" i="19"/>
  <c r="Q470" i="19"/>
  <c r="Q471" i="19"/>
  <c r="Q472" i="19"/>
  <c r="Q473" i="19"/>
  <c r="Q474" i="19"/>
  <c r="Q475" i="19"/>
  <c r="Q476" i="19"/>
  <c r="Q477" i="19"/>
  <c r="Q478" i="19"/>
  <c r="Q479" i="19"/>
  <c r="Q480" i="19"/>
  <c r="Q481" i="19"/>
  <c r="Q482" i="19"/>
  <c r="Q483" i="19"/>
  <c r="Q484" i="19"/>
  <c r="Q485" i="19"/>
  <c r="Q486" i="19"/>
  <c r="Q487" i="19"/>
  <c r="Q488" i="19"/>
  <c r="Q489" i="19"/>
  <c r="Q490" i="19"/>
  <c r="Q491" i="19"/>
  <c r="Q492" i="19"/>
  <c r="Q493" i="19"/>
  <c r="Q494" i="19"/>
  <c r="Q495" i="19"/>
  <c r="Q496" i="19"/>
  <c r="Q497" i="19"/>
  <c r="Q498" i="19"/>
  <c r="Q499" i="19"/>
  <c r="Q500" i="19"/>
  <c r="Q501" i="19"/>
  <c r="Q502" i="19"/>
  <c r="Q503" i="19"/>
  <c r="Q504" i="19"/>
  <c r="Q505" i="19"/>
  <c r="Q506" i="19"/>
  <c r="Q507" i="19"/>
  <c r="Q508" i="19"/>
  <c r="Q509" i="19"/>
  <c r="Q510" i="19"/>
  <c r="Q511" i="19"/>
  <c r="Q512" i="19"/>
  <c r="Q513" i="19"/>
  <c r="Q514" i="19"/>
  <c r="Q515" i="19"/>
  <c r="Q516" i="19"/>
  <c r="Q517" i="19"/>
  <c r="Q518" i="19"/>
  <c r="Q519" i="19"/>
  <c r="Q520" i="19"/>
  <c r="Q521" i="19"/>
  <c r="Q522" i="19"/>
  <c r="Q523" i="19"/>
  <c r="Q524" i="19"/>
  <c r="Q525" i="19"/>
  <c r="Q526" i="19"/>
  <c r="Q527" i="19"/>
  <c r="Q528" i="19"/>
  <c r="Q529" i="19"/>
  <c r="Q530" i="19"/>
  <c r="Q531" i="19"/>
  <c r="Q532" i="19"/>
  <c r="Q533" i="19"/>
  <c r="Q534" i="19"/>
  <c r="Q535" i="19"/>
  <c r="Q536" i="19"/>
  <c r="Q537" i="19"/>
  <c r="Q538" i="19"/>
  <c r="Q539" i="19"/>
  <c r="Q540" i="19"/>
  <c r="Q541" i="19"/>
  <c r="Q542" i="19"/>
  <c r="Q543" i="19"/>
  <c r="Q544" i="19"/>
  <c r="Q545" i="19"/>
  <c r="Q546" i="19"/>
  <c r="Q547" i="19"/>
  <c r="Q548" i="19"/>
  <c r="Q549" i="19"/>
  <c r="Q550" i="19"/>
  <c r="Q551" i="19"/>
  <c r="Q552" i="19"/>
  <c r="Q553" i="19"/>
  <c r="Q554" i="19"/>
  <c r="Q555" i="19"/>
  <c r="Q556" i="19"/>
  <c r="Q557" i="19"/>
  <c r="Q558" i="19"/>
  <c r="Q559" i="19"/>
  <c r="Q560" i="19"/>
  <c r="Q561" i="19"/>
  <c r="Q562" i="19"/>
  <c r="Q563" i="19"/>
  <c r="Q564" i="19"/>
  <c r="Q565" i="19"/>
  <c r="Q566" i="19"/>
  <c r="Q567" i="19"/>
  <c r="Q568" i="19"/>
  <c r="Q569" i="19"/>
  <c r="Q570" i="19"/>
  <c r="Q571" i="19"/>
  <c r="Q572" i="19"/>
  <c r="Q573" i="19"/>
  <c r="Q574" i="19"/>
  <c r="Q575" i="19"/>
  <c r="Q576" i="19"/>
  <c r="Q577" i="19"/>
  <c r="Q578" i="19"/>
  <c r="Q579" i="19"/>
  <c r="Q580" i="19"/>
  <c r="Q581" i="19"/>
  <c r="Q582" i="19"/>
  <c r="Q583" i="19"/>
  <c r="Q584" i="19"/>
  <c r="Q585" i="19"/>
  <c r="Q586" i="19"/>
  <c r="Q587" i="19"/>
  <c r="Q588" i="19"/>
  <c r="Q589" i="19"/>
  <c r="Q590" i="19"/>
  <c r="Q591" i="19"/>
  <c r="Q592" i="19"/>
  <c r="Q593" i="19"/>
  <c r="Q594" i="19"/>
  <c r="Q595" i="19"/>
  <c r="Q596" i="19"/>
  <c r="Q597" i="19"/>
  <c r="Q598" i="19"/>
  <c r="Q599" i="19"/>
  <c r="Q600" i="19"/>
  <c r="Q601" i="19"/>
  <c r="Q602" i="19"/>
  <c r="Q603" i="19"/>
  <c r="Q604" i="19"/>
  <c r="Q605" i="19"/>
  <c r="Q606" i="19"/>
  <c r="Q607" i="19"/>
  <c r="Q608" i="19"/>
  <c r="Q609" i="19"/>
  <c r="Q610" i="19"/>
  <c r="Q611" i="19"/>
  <c r="Q612" i="19"/>
  <c r="Q613" i="19"/>
  <c r="Q614" i="19"/>
  <c r="Q615" i="19"/>
  <c r="Q616" i="19"/>
  <c r="Q617" i="19"/>
  <c r="Q618" i="19"/>
  <c r="Q619" i="19"/>
  <c r="Q620" i="19"/>
  <c r="Q621" i="19"/>
  <c r="Q622" i="19"/>
  <c r="Q623" i="19"/>
  <c r="Q624" i="19"/>
  <c r="Q625" i="19"/>
  <c r="Q626" i="19"/>
  <c r="Q627" i="19"/>
  <c r="Q628" i="19"/>
  <c r="Q629" i="19"/>
  <c r="Q630" i="19"/>
  <c r="Q631" i="19"/>
  <c r="Q632" i="19"/>
  <c r="Q633" i="19"/>
  <c r="Q634" i="19"/>
  <c r="Q635" i="19"/>
  <c r="Q636" i="19"/>
  <c r="Q637" i="19"/>
  <c r="Q638" i="19"/>
  <c r="Q639" i="19"/>
  <c r="Q640" i="19"/>
  <c r="Q641" i="19"/>
  <c r="Q642" i="19"/>
  <c r="Q643" i="19"/>
  <c r="Q644" i="19"/>
  <c r="Q645" i="19"/>
  <c r="Q646" i="19"/>
  <c r="Q647" i="19"/>
  <c r="Q648" i="19"/>
  <c r="Q649" i="19"/>
  <c r="Q650" i="19"/>
  <c r="Q651" i="19"/>
  <c r="Q652" i="19"/>
  <c r="Q653" i="19"/>
  <c r="Q654" i="19"/>
  <c r="Q655" i="19"/>
  <c r="Q656" i="19"/>
  <c r="Q657" i="19"/>
  <c r="Q658" i="19"/>
  <c r="Q659" i="19"/>
  <c r="Q660" i="19"/>
  <c r="Q661" i="19"/>
  <c r="Q662" i="19"/>
  <c r="Q663" i="19"/>
  <c r="Q664" i="19"/>
  <c r="Q665" i="19"/>
  <c r="Q666" i="19"/>
  <c r="Q667" i="19"/>
  <c r="Q668" i="19"/>
  <c r="Q669" i="19"/>
  <c r="Q670" i="19"/>
  <c r="Q671" i="19"/>
  <c r="Q672" i="19"/>
  <c r="Q673" i="19"/>
  <c r="Q674" i="19"/>
  <c r="Q675" i="19"/>
  <c r="Q676" i="19"/>
  <c r="Q677" i="19"/>
  <c r="Q678" i="19"/>
  <c r="Q679" i="19"/>
  <c r="Q680" i="19"/>
  <c r="Q681" i="19"/>
  <c r="Q682" i="19"/>
  <c r="Q683" i="19"/>
  <c r="Q684" i="19"/>
  <c r="Q685" i="19"/>
  <c r="Q686" i="19"/>
  <c r="Q687" i="19"/>
  <c r="Q688" i="19"/>
  <c r="Q689" i="19"/>
  <c r="Q690" i="19"/>
  <c r="Q691" i="19"/>
  <c r="Q692" i="19"/>
  <c r="Q693" i="19"/>
  <c r="Q694" i="19"/>
  <c r="Q695" i="19"/>
  <c r="Q696" i="19"/>
  <c r="Q697" i="19"/>
  <c r="Q698" i="19"/>
  <c r="Q699" i="19"/>
  <c r="Q700" i="19"/>
  <c r="Q701" i="19"/>
  <c r="Q702" i="19"/>
  <c r="Q703" i="19"/>
  <c r="Q704" i="19"/>
  <c r="Q705" i="19"/>
  <c r="Q706" i="19"/>
  <c r="Q707" i="19"/>
  <c r="Q708" i="19"/>
  <c r="Q709" i="19"/>
  <c r="Q710" i="19"/>
  <c r="Q711" i="19"/>
  <c r="Q712" i="19"/>
  <c r="Q713" i="19"/>
  <c r="Q714" i="19"/>
  <c r="Q715" i="19"/>
  <c r="Q716" i="19"/>
  <c r="Q717" i="19"/>
  <c r="Q718" i="19"/>
  <c r="Q719" i="19"/>
  <c r="Q720" i="19"/>
  <c r="Q721" i="19"/>
  <c r="Q722" i="19"/>
  <c r="Q723" i="19"/>
  <c r="Q724" i="19"/>
  <c r="Q725" i="19"/>
  <c r="Q726" i="19"/>
  <c r="Q727" i="19"/>
  <c r="Q728" i="19"/>
  <c r="Q729" i="19"/>
  <c r="Q730" i="19"/>
  <c r="Q731" i="19"/>
  <c r="Q732" i="19"/>
  <c r="Q733" i="19"/>
  <c r="Q734" i="19"/>
  <c r="Q735" i="19"/>
  <c r="Q736" i="19"/>
  <c r="Q737" i="19"/>
  <c r="Q738" i="19"/>
  <c r="Q739" i="19"/>
  <c r="Q740" i="19"/>
  <c r="Q741" i="19"/>
  <c r="Q742" i="19"/>
  <c r="Q743" i="19"/>
  <c r="Q744" i="19"/>
  <c r="Q745" i="19"/>
  <c r="Q746" i="19"/>
  <c r="Q747" i="19"/>
  <c r="Q748" i="19"/>
  <c r="Q749" i="19"/>
  <c r="Q750" i="19"/>
  <c r="Q751" i="19"/>
  <c r="Q752" i="19"/>
  <c r="Q753" i="19"/>
  <c r="Q754" i="19"/>
  <c r="Q755" i="19"/>
  <c r="Q756" i="19"/>
  <c r="Q757" i="19"/>
  <c r="Q758" i="19"/>
  <c r="Q759" i="19"/>
  <c r="Q760" i="19"/>
  <c r="Q761" i="19"/>
  <c r="Q762" i="19"/>
  <c r="Q763" i="19"/>
  <c r="Q764" i="19"/>
  <c r="Q765" i="19"/>
  <c r="Q766" i="19"/>
  <c r="Q767" i="19"/>
  <c r="Q768" i="19"/>
  <c r="Q769" i="19"/>
  <c r="Q770" i="19"/>
  <c r="Q771" i="19"/>
  <c r="Q772" i="19"/>
  <c r="Q773" i="19"/>
  <c r="Q774" i="19"/>
  <c r="Q775" i="19"/>
  <c r="Q776" i="19"/>
  <c r="Q777" i="19"/>
  <c r="Q778" i="19"/>
  <c r="Q779" i="19"/>
  <c r="Q780" i="19"/>
  <c r="Q781" i="19"/>
  <c r="Q782" i="19"/>
  <c r="Q783" i="19"/>
  <c r="Q784" i="19"/>
  <c r="Q785" i="19"/>
  <c r="Q786" i="19"/>
  <c r="Q787" i="19"/>
  <c r="Q788" i="19"/>
  <c r="Q789" i="19"/>
  <c r="Q790" i="19"/>
  <c r="Q791" i="19"/>
  <c r="Q792" i="19"/>
  <c r="Q793" i="19"/>
  <c r="Q794" i="19"/>
  <c r="Q795" i="19"/>
  <c r="Q796" i="19"/>
  <c r="Q797" i="19"/>
  <c r="Q798" i="19"/>
  <c r="Q799" i="19"/>
  <c r="Q800" i="19"/>
  <c r="Q801" i="19"/>
  <c r="Q802" i="19"/>
  <c r="Q803" i="19"/>
  <c r="Q804" i="19"/>
  <c r="Q805" i="19"/>
  <c r="Q806" i="19"/>
  <c r="Q807" i="19"/>
  <c r="Q808" i="19"/>
  <c r="Q809" i="19"/>
  <c r="Q810" i="19"/>
  <c r="Q811" i="19"/>
  <c r="Q812" i="19"/>
  <c r="Q813" i="19"/>
  <c r="Q814" i="19"/>
  <c r="Q815" i="19"/>
  <c r="Q816" i="19"/>
  <c r="Q817" i="19"/>
  <c r="Q818" i="19"/>
  <c r="Q819" i="19"/>
  <c r="Q820" i="19"/>
  <c r="Q821" i="19"/>
  <c r="Q822" i="19"/>
  <c r="Q823" i="19"/>
  <c r="Q824" i="19"/>
  <c r="Q825" i="19"/>
  <c r="Q826" i="19"/>
  <c r="Q827" i="19"/>
  <c r="Q828" i="19"/>
  <c r="Q829" i="19"/>
  <c r="Q830" i="19"/>
  <c r="Q831" i="19"/>
  <c r="Q832" i="19"/>
  <c r="Q833" i="19"/>
  <c r="Q834" i="19"/>
  <c r="Q835" i="19"/>
  <c r="Q836" i="19"/>
  <c r="Q837" i="19"/>
  <c r="Q838" i="19"/>
  <c r="Q839" i="19"/>
  <c r="Q840" i="19"/>
  <c r="Q841" i="19"/>
  <c r="Q842" i="19"/>
  <c r="Q843" i="19"/>
  <c r="Q844" i="19"/>
  <c r="Q845" i="19"/>
  <c r="Q846" i="19"/>
  <c r="Q847" i="19"/>
  <c r="Q848" i="19"/>
  <c r="Q849" i="19"/>
  <c r="Q850" i="19"/>
  <c r="Q851" i="19"/>
  <c r="Q852" i="19"/>
  <c r="Q853" i="19"/>
  <c r="Q854" i="19"/>
  <c r="Q855" i="19"/>
  <c r="Q856" i="19"/>
  <c r="Q857" i="19"/>
  <c r="Q858" i="19"/>
  <c r="Q859" i="19"/>
  <c r="Q860" i="19"/>
  <c r="Q861" i="19"/>
  <c r="Q862" i="19"/>
  <c r="Q863" i="19"/>
  <c r="Q864" i="19"/>
  <c r="Q865" i="19"/>
  <c r="Q866" i="19"/>
  <c r="Q867" i="19"/>
  <c r="Q868" i="19"/>
  <c r="Q869" i="19"/>
  <c r="Q870" i="19"/>
  <c r="Q871" i="19"/>
  <c r="Q872" i="19"/>
  <c r="Q873" i="19"/>
  <c r="Q874" i="19"/>
  <c r="Q875" i="19"/>
  <c r="Q876" i="19"/>
  <c r="Q877" i="19"/>
  <c r="Q878" i="19"/>
  <c r="Q879" i="19"/>
  <c r="Q880" i="19"/>
  <c r="Q881" i="19"/>
  <c r="Q882" i="19"/>
  <c r="Q883" i="19"/>
  <c r="Q884" i="19"/>
  <c r="Q885" i="19"/>
  <c r="Q886" i="19"/>
  <c r="Q887" i="19"/>
  <c r="Q888" i="19"/>
  <c r="Q889" i="19"/>
  <c r="Q890" i="19"/>
  <c r="Q891" i="19"/>
  <c r="Q892" i="19"/>
  <c r="Q893" i="19"/>
  <c r="Q894" i="19"/>
  <c r="Q895" i="19"/>
  <c r="Q896" i="19"/>
  <c r="Q897" i="19"/>
  <c r="Q898" i="19"/>
  <c r="Q899" i="19"/>
  <c r="Q900" i="19"/>
  <c r="Q901" i="19"/>
  <c r="Q902" i="19"/>
  <c r="Q903" i="19"/>
  <c r="Q904" i="19"/>
  <c r="Q905" i="19"/>
  <c r="Q906" i="19"/>
  <c r="Q907" i="19"/>
  <c r="Q908" i="19"/>
  <c r="Q909" i="19"/>
  <c r="Q910" i="19"/>
  <c r="Q911" i="19"/>
  <c r="Q912" i="19"/>
  <c r="Q913" i="19"/>
  <c r="Q914" i="19"/>
  <c r="Q915" i="19"/>
  <c r="Q916" i="19"/>
  <c r="Q917" i="19"/>
  <c r="Q918" i="19"/>
  <c r="Q919" i="19"/>
  <c r="Q920" i="19"/>
  <c r="Q921" i="19"/>
  <c r="Q922" i="19"/>
  <c r="Q923" i="19"/>
  <c r="Q924" i="19"/>
  <c r="Q925" i="19"/>
  <c r="Q926" i="19"/>
  <c r="Q927" i="19"/>
  <c r="Q928" i="19"/>
  <c r="Q929" i="19"/>
  <c r="Q930" i="19"/>
  <c r="Q931" i="19"/>
  <c r="Q932" i="19"/>
  <c r="Q933" i="19"/>
  <c r="Q934" i="19"/>
  <c r="Q935" i="19"/>
  <c r="Q936" i="19"/>
  <c r="Q937" i="19"/>
  <c r="Q938" i="19"/>
  <c r="Q939" i="19"/>
  <c r="Q940" i="19"/>
  <c r="Q941" i="19"/>
  <c r="Q942" i="19"/>
  <c r="Q943" i="19"/>
  <c r="Q944" i="19"/>
  <c r="Q945" i="19"/>
  <c r="Q946" i="19"/>
  <c r="Q947" i="19"/>
  <c r="Q948" i="19"/>
  <c r="Q949" i="19"/>
  <c r="Q950" i="19"/>
  <c r="Q951" i="19"/>
  <c r="Q952" i="19"/>
  <c r="Q953" i="19"/>
  <c r="Q954" i="19"/>
  <c r="Q955" i="19"/>
  <c r="Q956" i="19"/>
  <c r="Q957" i="19"/>
  <c r="Q958" i="19"/>
  <c r="Q959" i="19"/>
  <c r="Q960" i="19"/>
  <c r="Q961" i="19"/>
  <c r="Q962" i="19"/>
  <c r="Q963" i="19"/>
  <c r="Q964" i="19"/>
  <c r="Q965" i="19"/>
  <c r="Q966" i="19"/>
  <c r="Q967" i="19"/>
  <c r="Q968" i="19"/>
  <c r="Q969" i="19"/>
  <c r="Q970" i="19"/>
  <c r="Q971" i="19"/>
  <c r="Q972" i="19"/>
  <c r="Q973" i="19"/>
  <c r="Q974" i="19"/>
  <c r="Q975" i="19"/>
  <c r="Q976" i="19"/>
  <c r="Q977" i="19"/>
  <c r="Q978" i="19"/>
  <c r="Q979" i="19"/>
  <c r="Q980" i="19"/>
  <c r="Q981" i="19"/>
  <c r="Q982" i="19"/>
  <c r="Q983" i="19"/>
  <c r="Q984" i="19"/>
  <c r="Q985" i="19"/>
  <c r="Q986" i="19"/>
  <c r="Q987" i="19"/>
  <c r="Q988" i="19"/>
  <c r="Q989" i="19"/>
  <c r="Q990" i="19"/>
  <c r="Q991" i="19"/>
  <c r="Q992" i="19"/>
  <c r="Q993" i="19"/>
  <c r="Q994" i="19"/>
  <c r="Q995" i="19"/>
  <c r="Q996" i="19"/>
  <c r="Q997" i="19"/>
  <c r="Q998" i="19"/>
  <c r="Q999" i="19"/>
  <c r="Q1000"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B33" i="18"/>
  <c r="B32" i="18"/>
  <c r="B31" i="18"/>
  <c r="B30" i="18"/>
  <c r="B29" i="18"/>
  <c r="B26" i="18"/>
  <c r="B25" i="18"/>
  <c r="B97" i="18"/>
  <c r="B96" i="18"/>
  <c r="B95" i="18"/>
  <c r="B94" i="18"/>
  <c r="B93" i="18"/>
  <c r="B92" i="18"/>
  <c r="B91" i="18"/>
  <c r="B90" i="18"/>
  <c r="B89" i="18"/>
  <c r="B88" i="18"/>
  <c r="B81" i="18"/>
  <c r="B80" i="18"/>
  <c r="B79" i="18"/>
  <c r="B78" i="18"/>
  <c r="B77" i="18"/>
  <c r="B76" i="18"/>
  <c r="B75" i="18"/>
  <c r="B74" i="18"/>
  <c r="B73" i="18"/>
  <c r="B72" i="18"/>
  <c r="B65" i="18"/>
  <c r="B64" i="18"/>
  <c r="B63" i="18"/>
  <c r="B62" i="18"/>
  <c r="B61" i="18"/>
  <c r="B60" i="18"/>
  <c r="B59" i="18"/>
  <c r="B58" i="18"/>
  <c r="B57" i="18"/>
  <c r="B56" i="18"/>
  <c r="B49" i="18"/>
  <c r="B48" i="18"/>
  <c r="B47" i="18"/>
  <c r="B46" i="18"/>
  <c r="B45" i="18"/>
  <c r="B44" i="18"/>
  <c r="B43" i="18"/>
  <c r="B42" i="18"/>
  <c r="B41" i="18"/>
  <c r="B40" i="18"/>
  <c r="O43" i="19"/>
  <c r="O44" i="19"/>
  <c r="O45" i="19"/>
  <c r="O46" i="19"/>
  <c r="O47" i="19"/>
  <c r="O48" i="19"/>
  <c r="O49" i="19"/>
  <c r="O50" i="19"/>
  <c r="O51" i="19"/>
  <c r="O52" i="19"/>
  <c r="O53" i="19"/>
  <c r="O54" i="19"/>
  <c r="O55" i="19"/>
  <c r="O56" i="19"/>
  <c r="O57" i="19"/>
  <c r="O58" i="19"/>
  <c r="O59" i="19"/>
  <c r="B3" i="18"/>
  <c r="B107" i="18" s="1"/>
  <c r="B106" i="18"/>
  <c r="G7" i="18"/>
  <c r="G14" i="18"/>
  <c r="G13" i="18"/>
  <c r="G10" i="18"/>
  <c r="G11" i="18"/>
  <c r="G12" i="18"/>
  <c r="G9" i="18"/>
  <c r="G5" i="18"/>
  <c r="F12" i="18"/>
  <c r="F5" i="18"/>
  <c r="F11" i="18"/>
  <c r="F7" i="18"/>
  <c r="F10" i="18"/>
  <c r="F6" i="18"/>
  <c r="F9" i="18"/>
  <c r="F14" i="18"/>
  <c r="F8" i="18"/>
  <c r="F13" i="18"/>
  <c r="E72" i="18"/>
  <c r="G72" i="18"/>
  <c r="E40" i="18"/>
  <c r="G40" i="18"/>
  <c r="E48" i="18"/>
  <c r="Z48" i="18"/>
  <c r="E59" i="18"/>
  <c r="F59" i="18"/>
  <c r="E73" i="18"/>
  <c r="G73" i="18"/>
  <c r="E81" i="18"/>
  <c r="F81" i="18"/>
  <c r="E95" i="18"/>
  <c r="Z95" i="18"/>
  <c r="E29" i="18"/>
  <c r="F29" i="18"/>
  <c r="E88" i="18"/>
  <c r="E96" i="18"/>
  <c r="Z96" i="18"/>
  <c r="E30" i="18"/>
  <c r="F30" i="18"/>
  <c r="E28" i="18"/>
  <c r="Z28" i="18"/>
  <c r="E49" i="18"/>
  <c r="Z49" i="18"/>
  <c r="E42" i="18"/>
  <c r="E61" i="18"/>
  <c r="F61" i="18"/>
  <c r="E75" i="18"/>
  <c r="G75" i="18"/>
  <c r="E89" i="18"/>
  <c r="Z89" i="18"/>
  <c r="E97" i="18"/>
  <c r="Z97" i="18"/>
  <c r="E31" i="18"/>
  <c r="F31" i="18"/>
  <c r="E94" i="18"/>
  <c r="F94" i="18"/>
  <c r="E43" i="18"/>
  <c r="E62" i="18"/>
  <c r="F62" i="18"/>
  <c r="E76" i="18"/>
  <c r="F76" i="18"/>
  <c r="E90" i="18"/>
  <c r="Z90" i="18"/>
  <c r="E24" i="18"/>
  <c r="Z24" i="18"/>
  <c r="E32" i="18"/>
  <c r="F32" i="18"/>
  <c r="E80" i="18"/>
  <c r="Z80" i="18"/>
  <c r="E74" i="18"/>
  <c r="F74" i="18"/>
  <c r="E44" i="18"/>
  <c r="F44" i="18"/>
  <c r="E63" i="18"/>
  <c r="G63" i="18"/>
  <c r="I63" i="18"/>
  <c r="E77" i="18"/>
  <c r="Z77" i="18"/>
  <c r="E91" i="18"/>
  <c r="F91" i="18"/>
  <c r="E25" i="18"/>
  <c r="G25" i="18"/>
  <c r="E33" i="18"/>
  <c r="Z33" i="18"/>
  <c r="E58" i="18"/>
  <c r="G58" i="18"/>
  <c r="E41" i="18"/>
  <c r="F41" i="18"/>
  <c r="E45" i="18"/>
  <c r="F45" i="18"/>
  <c r="E56" i="18"/>
  <c r="F56" i="18"/>
  <c r="E64" i="18"/>
  <c r="Z64" i="18"/>
  <c r="E78" i="18"/>
  <c r="Z78" i="18"/>
  <c r="E92" i="18"/>
  <c r="Z92" i="18"/>
  <c r="E26" i="18"/>
  <c r="Z26" i="18"/>
  <c r="E47" i="18"/>
  <c r="F47" i="18"/>
  <c r="E60" i="18"/>
  <c r="G60" i="18"/>
  <c r="E46" i="18"/>
  <c r="Z46" i="18"/>
  <c r="E57" i="18"/>
  <c r="D57" i="18"/>
  <c r="E65" i="18"/>
  <c r="F65" i="18"/>
  <c r="E79" i="18"/>
  <c r="Z79" i="18"/>
  <c r="E93" i="18"/>
  <c r="Z93" i="18"/>
  <c r="E27" i="18"/>
  <c r="F27" i="18"/>
  <c r="D48" i="18"/>
  <c r="D96" i="18"/>
  <c r="D30" i="18"/>
  <c r="B55" i="18"/>
  <c r="Z42" i="18"/>
  <c r="G42" i="18"/>
  <c r="Z40" i="18"/>
  <c r="F43" i="18"/>
  <c r="G43" i="18"/>
  <c r="H13" i="18"/>
  <c r="D73" i="18"/>
  <c r="D43" i="18"/>
  <c r="H12" i="18"/>
  <c r="H11" i="18"/>
  <c r="H6" i="18"/>
  <c r="H5" i="18"/>
  <c r="H10" i="18"/>
  <c r="D31" i="18"/>
  <c r="D59" i="18"/>
  <c r="H7" i="18"/>
  <c r="D28" i="18"/>
  <c r="D92" i="18"/>
  <c r="D47" i="18"/>
  <c r="H9" i="18"/>
  <c r="D32" i="18"/>
  <c r="F15" i="18"/>
  <c r="H14" i="18"/>
  <c r="G15" i="18"/>
  <c r="D97" i="18"/>
  <c r="H8" i="18"/>
  <c r="D95" i="18"/>
  <c r="D76" i="18"/>
  <c r="D27" i="18"/>
  <c r="D94" i="18"/>
  <c r="D65" i="18"/>
  <c r="D62" i="18"/>
  <c r="D79" i="18"/>
  <c r="D64" i="18"/>
  <c r="D75" i="18"/>
  <c r="Z62" i="18"/>
  <c r="D46" i="18"/>
  <c r="D63" i="18"/>
  <c r="D44" i="18"/>
  <c r="G64" i="18"/>
  <c r="I64" i="18"/>
  <c r="D49" i="18"/>
  <c r="D81" i="18"/>
  <c r="G97" i="18"/>
  <c r="I97" i="18"/>
  <c r="F97" i="18"/>
  <c r="D33" i="18"/>
  <c r="Z32" i="18"/>
  <c r="D80" i="18"/>
  <c r="F79" i="18"/>
  <c r="Z63" i="18"/>
  <c r="D78" i="18"/>
  <c r="G62" i="18"/>
  <c r="I62" i="18"/>
  <c r="D45" i="18"/>
  <c r="D29" i="18"/>
  <c r="D93" i="18"/>
  <c r="Z45" i="18"/>
  <c r="G45" i="18"/>
  <c r="D77" i="18"/>
  <c r="D61" i="18"/>
  <c r="G61" i="18"/>
  <c r="Z29" i="18"/>
  <c r="D60" i="18"/>
  <c r="D91" i="18"/>
  <c r="F90" i="18"/>
  <c r="Z25" i="18"/>
  <c r="G24" i="18"/>
  <c r="G56" i="18"/>
  <c r="H56" i="18"/>
  <c r="Z56" i="18"/>
  <c r="F93" i="18"/>
  <c r="Z60" i="18"/>
  <c r="F64" i="18"/>
  <c r="F25" i="18"/>
  <c r="H25" i="18"/>
  <c r="Z44" i="18"/>
  <c r="G32" i="18"/>
  <c r="F46" i="18"/>
  <c r="F60" i="18"/>
  <c r="H60" i="18"/>
  <c r="G44" i="18"/>
  <c r="F96" i="18"/>
  <c r="Z58" i="18"/>
  <c r="G77" i="18"/>
  <c r="G89" i="18"/>
  <c r="I89" i="18"/>
  <c r="G49" i="18"/>
  <c r="I49" i="18"/>
  <c r="G29" i="18"/>
  <c r="Z59" i="18"/>
  <c r="G46" i="18"/>
  <c r="I46" i="18"/>
  <c r="F58" i="18"/>
  <c r="H58" i="18"/>
  <c r="F77" i="18"/>
  <c r="G90" i="18"/>
  <c r="I90" i="18"/>
  <c r="Z43" i="18"/>
  <c r="F49" i="18"/>
  <c r="F48" i="18"/>
  <c r="F63" i="18"/>
  <c r="H63" i="18"/>
  <c r="G96" i="18"/>
  <c r="G95" i="18"/>
  <c r="I95" i="18"/>
  <c r="G27" i="18"/>
  <c r="Z88" i="18"/>
  <c r="E98" i="18"/>
  <c r="G79" i="18"/>
  <c r="I79" i="18"/>
  <c r="Z57" i="18"/>
  <c r="F26" i="18"/>
  <c r="G91" i="18"/>
  <c r="I91" i="18"/>
  <c r="Z74" i="18"/>
  <c r="Z94" i="18"/>
  <c r="F75" i="18"/>
  <c r="H75" i="18"/>
  <c r="F42" i="18"/>
  <c r="G30" i="18"/>
  <c r="I30" i="18"/>
  <c r="F88" i="18"/>
  <c r="F95" i="18"/>
  <c r="F73" i="18"/>
  <c r="H73" i="18"/>
  <c r="Z27" i="18"/>
  <c r="G57" i="18"/>
  <c r="G92" i="18"/>
  <c r="Z91" i="18"/>
  <c r="G74" i="18"/>
  <c r="G94" i="18"/>
  <c r="I94" i="18"/>
  <c r="Z61" i="18"/>
  <c r="Z30" i="18"/>
  <c r="Z81" i="18"/>
  <c r="F57" i="18"/>
  <c r="E50" i="18"/>
  <c r="G47" i="18"/>
  <c r="I47" i="18"/>
  <c r="F92" i="18"/>
  <c r="G81" i="18"/>
  <c r="G59" i="18"/>
  <c r="F40" i="18"/>
  <c r="Z41" i="18"/>
  <c r="G33" i="18"/>
  <c r="Z65" i="18"/>
  <c r="Z47" i="18"/>
  <c r="G78" i="18"/>
  <c r="I78" i="18"/>
  <c r="E66" i="18"/>
  <c r="G41" i="18"/>
  <c r="H41" i="18"/>
  <c r="F33" i="18"/>
  <c r="G80" i="18"/>
  <c r="G76" i="18"/>
  <c r="I76" i="18"/>
  <c r="G31" i="18"/>
  <c r="I31" i="18"/>
  <c r="F89" i="18"/>
  <c r="G28" i="18"/>
  <c r="E34" i="18"/>
  <c r="Z76" i="18"/>
  <c r="Z31" i="18"/>
  <c r="Z75" i="18"/>
  <c r="Z73" i="18"/>
  <c r="Z72" i="18"/>
  <c r="E82" i="18"/>
  <c r="G65" i="18"/>
  <c r="G93" i="18"/>
  <c r="G26" i="18"/>
  <c r="F78" i="18"/>
  <c r="F80" i="18"/>
  <c r="F24" i="18"/>
  <c r="F28" i="18"/>
  <c r="G88" i="18"/>
  <c r="G48" i="18"/>
  <c r="I48" i="18"/>
  <c r="F72" i="18"/>
  <c r="D24" i="18"/>
  <c r="D90" i="18"/>
  <c r="D89" i="18"/>
  <c r="D26" i="18"/>
  <c r="D88" i="18"/>
  <c r="D72" i="18"/>
  <c r="D41" i="18"/>
  <c r="D40" i="18"/>
  <c r="D42" i="18"/>
  <c r="D25" i="18"/>
  <c r="D74" i="18"/>
  <c r="D58" i="18"/>
  <c r="D56" i="18"/>
  <c r="F50" i="18"/>
  <c r="G50" i="18"/>
  <c r="H43" i="18"/>
  <c r="H15" i="18"/>
  <c r="H40" i="18"/>
  <c r="H57" i="18"/>
  <c r="H42" i="18"/>
  <c r="H49" i="18"/>
  <c r="H30" i="18"/>
  <c r="H46" i="18"/>
  <c r="H79" i="18"/>
  <c r="H91" i="18"/>
  <c r="H64" i="18"/>
  <c r="H77" i="18"/>
  <c r="H97" i="18"/>
  <c r="H95" i="18"/>
  <c r="H47" i="18"/>
  <c r="H78" i="18"/>
  <c r="H94" i="18"/>
  <c r="H62" i="18"/>
  <c r="H61" i="18"/>
  <c r="H45" i="18"/>
  <c r="H29" i="18"/>
  <c r="H44" i="18"/>
  <c r="F66" i="18"/>
  <c r="H89" i="18"/>
  <c r="Z66" i="18"/>
  <c r="Z50" i="18"/>
  <c r="G82" i="18"/>
  <c r="F82" i="18"/>
  <c r="H90" i="18"/>
  <c r="I96" i="18"/>
  <c r="H96" i="18"/>
  <c r="I32" i="18"/>
  <c r="H32" i="18"/>
  <c r="H76" i="18"/>
  <c r="Z34" i="18"/>
  <c r="G34" i="18"/>
  <c r="H27" i="18"/>
  <c r="I93" i="18"/>
  <c r="H93" i="18"/>
  <c r="I81" i="18"/>
  <c r="H81" i="18"/>
  <c r="Z98" i="18"/>
  <c r="I33" i="18"/>
  <c r="H33" i="18"/>
  <c r="H26" i="18"/>
  <c r="H31" i="18"/>
  <c r="I88" i="18"/>
  <c r="G98" i="18"/>
  <c r="I65" i="18"/>
  <c r="H65" i="18"/>
  <c r="I80" i="18"/>
  <c r="H80" i="18"/>
  <c r="H74" i="18"/>
  <c r="F98" i="18"/>
  <c r="H88" i="18"/>
  <c r="F34" i="18"/>
  <c r="H24" i="18"/>
  <c r="G66" i="18"/>
  <c r="H72" i="18"/>
  <c r="Z82" i="18"/>
  <c r="H28" i="18"/>
  <c r="I92" i="18"/>
  <c r="H92" i="18"/>
  <c r="H59" i="18"/>
  <c r="H66" i="18"/>
  <c r="H82" i="18"/>
  <c r="H34" i="18"/>
  <c r="H98" i="18"/>
  <c r="A5" i="10"/>
  <c r="O54" i="2"/>
  <c r="O55" i="2"/>
  <c r="O56" i="2"/>
  <c r="O58" i="2"/>
  <c r="N58" i="2"/>
  <c r="N59" i="2"/>
  <c r="O59" i="2"/>
  <c r="M59" i="2"/>
  <c r="M58" i="2"/>
  <c r="M56" i="2"/>
  <c r="M55" i="2"/>
  <c r="M54" i="2"/>
  <c r="A3" i="15"/>
  <c r="A4" i="15" s="1"/>
  <c r="M8" i="15"/>
  <c r="M10" i="15"/>
  <c r="L8" i="15"/>
  <c r="L10" i="15"/>
  <c r="K8" i="15"/>
  <c r="K10" i="15"/>
  <c r="M7" i="15"/>
  <c r="L7" i="15"/>
  <c r="K7" i="15"/>
  <c r="N23" i="8"/>
  <c r="I23" i="8"/>
  <c r="Q56" i="7"/>
  <c r="L48" i="2" s="1"/>
  <c r="E70" i="18"/>
  <c r="G70" i="18" s="1"/>
  <c r="E86" i="18"/>
  <c r="G86" i="18" s="1"/>
  <c r="P56" i="7"/>
  <c r="K48" i="2"/>
  <c r="R56" i="7"/>
  <c r="E22" i="18"/>
  <c r="E23" i="18" s="1"/>
  <c r="G23" i="18" s="1"/>
  <c r="M9" i="15"/>
  <c r="L9" i="15"/>
  <c r="K9" i="15"/>
  <c r="AB8" i="7"/>
  <c r="AC8" i="7"/>
  <c r="AD8" i="7"/>
  <c r="AE8" i="7"/>
  <c r="AF8" i="7"/>
  <c r="AG8" i="7"/>
  <c r="AH8" i="7"/>
  <c r="AI8" i="7"/>
  <c r="AJ8" i="7"/>
  <c r="AK8" i="7"/>
  <c r="AL8" i="7"/>
  <c r="AM8" i="7"/>
  <c r="AN8" i="7"/>
  <c r="AO8" i="7"/>
  <c r="AP8" i="7"/>
  <c r="AQ8" i="7"/>
  <c r="AS8" i="7"/>
  <c r="AT8" i="7"/>
  <c r="AU8" i="7"/>
  <c r="AV8" i="7"/>
  <c r="AW8" i="7"/>
  <c r="AX8" i="7"/>
  <c r="AY8" i="7"/>
  <c r="AZ8" i="7"/>
  <c r="BA8" i="7"/>
  <c r="BB8" i="7"/>
  <c r="BC8" i="7"/>
  <c r="BD8" i="7"/>
  <c r="BE8" i="7"/>
  <c r="BF8" i="7"/>
  <c r="BG8" i="7"/>
  <c r="BH8" i="7"/>
  <c r="BI8" i="7"/>
  <c r="BJ8" i="7"/>
  <c r="BK8" i="7"/>
  <c r="BL8" i="7"/>
  <c r="BM8" i="7"/>
  <c r="BN8" i="7"/>
  <c r="BO8" i="7"/>
  <c r="BP8" i="7"/>
  <c r="BQ8" i="7"/>
  <c r="BR8" i="7"/>
  <c r="BS8" i="7"/>
  <c r="BT8" i="7"/>
  <c r="BU8" i="7"/>
  <c r="BV8" i="7"/>
  <c r="BW8" i="7"/>
  <c r="BX8" i="7"/>
  <c r="BY8" i="7"/>
  <c r="BZ8" i="7"/>
  <c r="CA8" i="7"/>
  <c r="CB8" i="7"/>
  <c r="CC8" i="7"/>
  <c r="CD8" i="7"/>
  <c r="CE8" i="7"/>
  <c r="CF8" i="7"/>
  <c r="CG8" i="7"/>
  <c r="CH8" i="7"/>
  <c r="CI8" i="7"/>
  <c r="CJ8" i="7"/>
  <c r="CK8" i="7"/>
  <c r="CL8" i="7"/>
  <c r="CM8" i="7"/>
  <c r="CN8" i="7"/>
  <c r="CO8" i="7"/>
  <c r="CP8" i="7"/>
  <c r="CQ8" i="7"/>
  <c r="CR8" i="7"/>
  <c r="CS8" i="7"/>
  <c r="CT8" i="7"/>
  <c r="CU8" i="7"/>
  <c r="CV8" i="7"/>
  <c r="CW8" i="7"/>
  <c r="CX8" i="7"/>
  <c r="CY8" i="7"/>
  <c r="CZ8" i="7"/>
  <c r="DA8" i="7"/>
  <c r="DB8" i="7"/>
  <c r="DC8" i="7"/>
  <c r="DD8" i="7"/>
  <c r="DE8" i="7"/>
  <c r="DF8" i="7"/>
  <c r="DG8" i="7"/>
  <c r="DH8" i="7"/>
  <c r="DI8" i="7"/>
  <c r="DJ8" i="7"/>
  <c r="DK8" i="7"/>
  <c r="DL8" i="7"/>
  <c r="DM8" i="7"/>
  <c r="DN8" i="7"/>
  <c r="DO8" i="7"/>
  <c r="DP8" i="7"/>
  <c r="DQ8" i="7"/>
  <c r="DR8" i="7"/>
  <c r="DS8" i="7"/>
  <c r="DT8" i="7"/>
  <c r="DU8" i="7"/>
  <c r="DV8" i="7"/>
  <c r="DW8" i="7"/>
  <c r="DX8" i="7"/>
  <c r="DY8" i="7"/>
  <c r="DZ8" i="7"/>
  <c r="EA8" i="7"/>
  <c r="EB8" i="7"/>
  <c r="EC8" i="7"/>
  <c r="ED8" i="7"/>
  <c r="EE8" i="7"/>
  <c r="EF8" i="7"/>
  <c r="EG8" i="7"/>
  <c r="EH8" i="7"/>
  <c r="EI8" i="7"/>
  <c r="EJ8" i="7"/>
  <c r="EK8" i="7"/>
  <c r="EL8" i="7"/>
  <c r="EM8" i="7"/>
  <c r="EN8" i="7"/>
  <c r="EO8" i="7"/>
  <c r="EP8" i="7"/>
  <c r="EQ8" i="7"/>
  <c r="O28" i="7"/>
  <c r="O35" i="7"/>
  <c r="O38" i="7"/>
  <c r="O39" i="7"/>
  <c r="O40" i="7"/>
  <c r="O41" i="7"/>
  <c r="O42" i="7"/>
  <c r="O43" i="7"/>
  <c r="O44" i="7"/>
  <c r="O45" i="7"/>
  <c r="O46" i="7"/>
  <c r="I47" i="7"/>
  <c r="I13" i="7"/>
  <c r="J45" i="9"/>
  <c r="J47" i="7"/>
  <c r="J13" i="7"/>
  <c r="J46" i="9"/>
  <c r="K47" i="7"/>
  <c r="K13" i="7"/>
  <c r="J47" i="9"/>
  <c r="L47" i="7"/>
  <c r="L13" i="7"/>
  <c r="J48" i="9"/>
  <c r="M47" i="7"/>
  <c r="M13" i="7"/>
  <c r="J49" i="9"/>
  <c r="I25" i="18"/>
  <c r="I27" i="18"/>
  <c r="I28" i="18"/>
  <c r="I24" i="18"/>
  <c r="I26" i="18"/>
  <c r="I29" i="18"/>
  <c r="R43" i="7"/>
  <c r="P43" i="7"/>
  <c r="Q43" i="7"/>
  <c r="R44" i="7"/>
  <c r="P44" i="7"/>
  <c r="Q44" i="7"/>
  <c r="P40" i="7"/>
  <c r="Q40" i="7"/>
  <c r="R40" i="7"/>
  <c r="R39" i="7"/>
  <c r="P39" i="7"/>
  <c r="Q39" i="7"/>
  <c r="P42" i="7"/>
  <c r="Q42" i="7"/>
  <c r="R42" i="7"/>
  <c r="R41" i="7"/>
  <c r="P41" i="7"/>
  <c r="Q41" i="7"/>
  <c r="P38" i="7"/>
  <c r="Q38" i="7"/>
  <c r="R38" i="7"/>
  <c r="P28" i="7"/>
  <c r="Q28" i="7"/>
  <c r="R28" i="7"/>
  <c r="T46" i="7"/>
  <c r="U46" i="7" s="1"/>
  <c r="R46" i="7"/>
  <c r="P46" i="7"/>
  <c r="Q46" i="7"/>
  <c r="R45" i="7"/>
  <c r="P45" i="7"/>
  <c r="Q45" i="7"/>
  <c r="R35" i="7"/>
  <c r="P35" i="7"/>
  <c r="Q35" i="7"/>
  <c r="L84" i="6"/>
  <c r="L98" i="6" s="1"/>
  <c r="L76" i="6"/>
  <c r="M76" i="6" s="1"/>
  <c r="N76" i="6" s="1"/>
  <c r="O76" i="6" s="1"/>
  <c r="P76" i="6" s="1"/>
  <c r="Q76" i="6" s="1"/>
  <c r="R76" i="6" s="1"/>
  <c r="S76" i="6" s="1"/>
  <c r="T76" i="6" s="1"/>
  <c r="U76" i="6" s="1"/>
  <c r="V76" i="6" s="1"/>
  <c r="W76" i="6" s="1"/>
  <c r="X76" i="6" s="1"/>
  <c r="Y76" i="6" s="1"/>
  <c r="Z76" i="6" s="1"/>
  <c r="AA76" i="6" s="1"/>
  <c r="AB76" i="6" s="1"/>
  <c r="AC76" i="6" s="1"/>
  <c r="AD76" i="6" s="1"/>
  <c r="AE76" i="6" s="1"/>
  <c r="AF76" i="6" s="1"/>
  <c r="AG76" i="6" s="1"/>
  <c r="AH76" i="6" s="1"/>
  <c r="AI76" i="6" s="1"/>
  <c r="AJ76" i="6" s="1"/>
  <c r="AK76" i="6" s="1"/>
  <c r="AL76" i="6" s="1"/>
  <c r="AM76" i="6" s="1"/>
  <c r="AN76" i="6" s="1"/>
  <c r="AO76" i="6" s="1"/>
  <c r="AP76" i="6" s="1"/>
  <c r="AQ76" i="6" s="1"/>
  <c r="AR76" i="6" s="1"/>
  <c r="AS76" i="6" s="1"/>
  <c r="AT76" i="6" s="1"/>
  <c r="AU76" i="6" s="1"/>
  <c r="AV76" i="6" s="1"/>
  <c r="AW76" i="6" s="1"/>
  <c r="AX76" i="6" s="1"/>
  <c r="AY76" i="6" s="1"/>
  <c r="AZ76" i="6" s="1"/>
  <c r="BA76" i="6" s="1"/>
  <c r="BB76" i="6" s="1"/>
  <c r="BC76" i="6" s="1"/>
  <c r="BD76" i="6" s="1"/>
  <c r="BE76" i="6" s="1"/>
  <c r="BF76" i="6" s="1"/>
  <c r="BG76" i="6" s="1"/>
  <c r="BH76" i="6" s="1"/>
  <c r="BI76" i="6" s="1"/>
  <c r="BJ76" i="6" s="1"/>
  <c r="BK76" i="6" s="1"/>
  <c r="BL76" i="6" s="1"/>
  <c r="BM76" i="6" s="1"/>
  <c r="BN76" i="6" s="1"/>
  <c r="BO76" i="6" s="1"/>
  <c r="BP76" i="6" s="1"/>
  <c r="BQ76" i="6" s="1"/>
  <c r="BR76" i="6" s="1"/>
  <c r="BS76" i="6" s="1"/>
  <c r="BT76" i="6" s="1"/>
  <c r="BU76" i="6" s="1"/>
  <c r="BV76" i="6" s="1"/>
  <c r="BW76" i="6" s="1"/>
  <c r="BX76" i="6" s="1"/>
  <c r="BY76" i="6" s="1"/>
  <c r="BZ76" i="6" s="1"/>
  <c r="CA76" i="6" s="1"/>
  <c r="CB76" i="6" s="1"/>
  <c r="CC76" i="6" s="1"/>
  <c r="CD76" i="6" s="1"/>
  <c r="CE76" i="6" s="1"/>
  <c r="CF76" i="6" s="1"/>
  <c r="CG76" i="6" s="1"/>
  <c r="CH76" i="6" s="1"/>
  <c r="CI76" i="6" s="1"/>
  <c r="CJ76" i="6" s="1"/>
  <c r="CK76" i="6" s="1"/>
  <c r="CL76" i="6" s="1"/>
  <c r="CM76" i="6" s="1"/>
  <c r="CN76" i="6" s="1"/>
  <c r="CO76" i="6" s="1"/>
  <c r="CP76" i="6" s="1"/>
  <c r="CQ76" i="6" s="1"/>
  <c r="CR76" i="6" s="1"/>
  <c r="CS76" i="6" s="1"/>
  <c r="CT76" i="6" s="1"/>
  <c r="CU76" i="6" s="1"/>
  <c r="CV76" i="6" s="1"/>
  <c r="CW76" i="6" s="1"/>
  <c r="CX76" i="6" s="1"/>
  <c r="CY76" i="6" s="1"/>
  <c r="CZ76" i="6" s="1"/>
  <c r="DA76" i="6" s="1"/>
  <c r="DB76" i="6" s="1"/>
  <c r="DC76" i="6" s="1"/>
  <c r="DD76" i="6" s="1"/>
  <c r="DE76" i="6" s="1"/>
  <c r="DF76" i="6" s="1"/>
  <c r="DG76" i="6" s="1"/>
  <c r="DH76" i="6" s="1"/>
  <c r="DI76" i="6" s="1"/>
  <c r="DJ76" i="6" s="1"/>
  <c r="DK76" i="6" s="1"/>
  <c r="DL76" i="6" s="1"/>
  <c r="DM76" i="6" s="1"/>
  <c r="DN76" i="6" s="1"/>
  <c r="DO76" i="6" s="1"/>
  <c r="DP76" i="6" s="1"/>
  <c r="DQ76" i="6" s="1"/>
  <c r="DR76" i="6" s="1"/>
  <c r="DS76" i="6" s="1"/>
  <c r="DT76" i="6" s="1"/>
  <c r="DU76" i="6" s="1"/>
  <c r="DV76" i="6" s="1"/>
  <c r="DW76" i="6" s="1"/>
  <c r="DX76" i="6" s="1"/>
  <c r="DY76" i="6" s="1"/>
  <c r="DZ76" i="6" s="1"/>
  <c r="EA76" i="6" s="1"/>
  <c r="W11" i="14"/>
  <c r="X11" i="14" s="1"/>
  <c r="L3" i="6"/>
  <c r="M3" i="6" s="1"/>
  <c r="N3" i="6" s="1"/>
  <c r="O3" i="6" s="1"/>
  <c r="P3" i="6" s="1"/>
  <c r="Q3" i="6" s="1"/>
  <c r="R3" i="6" s="1"/>
  <c r="S3" i="6" s="1"/>
  <c r="T3" i="6" s="1"/>
  <c r="U3" i="6" s="1"/>
  <c r="V3" i="6" s="1"/>
  <c r="W3" i="6" s="1"/>
  <c r="X3" i="6" s="1"/>
  <c r="Y3" i="6" s="1"/>
  <c r="Z3" i="6" s="1"/>
  <c r="AA3" i="6" s="1"/>
  <c r="AB3" i="6" s="1"/>
  <c r="AC3" i="6" s="1"/>
  <c r="AD3" i="6" s="1"/>
  <c r="AE3" i="6" s="1"/>
  <c r="AF3" i="6" s="1"/>
  <c r="AG3" i="6" s="1"/>
  <c r="AH3" i="6" s="1"/>
  <c r="AI3" i="6" s="1"/>
  <c r="AJ3" i="6" s="1"/>
  <c r="AK3" i="6" s="1"/>
  <c r="AL3" i="6" s="1"/>
  <c r="AM3" i="6" s="1"/>
  <c r="AN3" i="6" s="1"/>
  <c r="AO3" i="6" s="1"/>
  <c r="AP3" i="6" s="1"/>
  <c r="AQ3" i="6" s="1"/>
  <c r="AR3" i="6" s="1"/>
  <c r="AS3" i="6" s="1"/>
  <c r="AT3" i="6" s="1"/>
  <c r="AU3" i="6" s="1"/>
  <c r="AV3" i="6" s="1"/>
  <c r="AW3" i="6" s="1"/>
  <c r="AX3" i="6" s="1"/>
  <c r="AY3" i="6" s="1"/>
  <c r="AZ3" i="6" s="1"/>
  <c r="BA3" i="6" s="1"/>
  <c r="BB3" i="6" s="1"/>
  <c r="BC3" i="6" s="1"/>
  <c r="BD3" i="6" s="1"/>
  <c r="BE3" i="6" s="1"/>
  <c r="BF3" i="6" s="1"/>
  <c r="BG3" i="6" s="1"/>
  <c r="BH3" i="6" s="1"/>
  <c r="BI3" i="6" s="1"/>
  <c r="BJ3" i="6" s="1"/>
  <c r="BK3" i="6" s="1"/>
  <c r="BL3" i="6" s="1"/>
  <c r="BM3" i="6" s="1"/>
  <c r="BN3" i="6" s="1"/>
  <c r="BO3" i="6" s="1"/>
  <c r="BP3" i="6" s="1"/>
  <c r="BQ3" i="6" s="1"/>
  <c r="BR3" i="6" s="1"/>
  <c r="BS3" i="6" s="1"/>
  <c r="BT3" i="6" s="1"/>
  <c r="BU3" i="6" s="1"/>
  <c r="BV3" i="6" s="1"/>
  <c r="BW3" i="6" s="1"/>
  <c r="BX3" i="6" s="1"/>
  <c r="BY3" i="6" s="1"/>
  <c r="BZ3" i="6" s="1"/>
  <c r="CA3" i="6" s="1"/>
  <c r="CB3" i="6" s="1"/>
  <c r="CC3" i="6" s="1"/>
  <c r="CD3" i="6" s="1"/>
  <c r="CE3" i="6" s="1"/>
  <c r="CF3" i="6" s="1"/>
  <c r="CG3" i="6" s="1"/>
  <c r="CH3" i="6" s="1"/>
  <c r="CI3" i="6" s="1"/>
  <c r="CJ3" i="6" s="1"/>
  <c r="CK3" i="6" s="1"/>
  <c r="CL3" i="6" s="1"/>
  <c r="CM3" i="6" s="1"/>
  <c r="CN3" i="6" s="1"/>
  <c r="CO3" i="6" s="1"/>
  <c r="CP3" i="6" s="1"/>
  <c r="CQ3" i="6" s="1"/>
  <c r="CR3" i="6" s="1"/>
  <c r="CS3" i="6" s="1"/>
  <c r="CT3" i="6" s="1"/>
  <c r="CU3" i="6" s="1"/>
  <c r="CV3" i="6" s="1"/>
  <c r="CW3" i="6" s="1"/>
  <c r="CX3" i="6" s="1"/>
  <c r="CY3" i="6" s="1"/>
  <c r="CZ3" i="6" s="1"/>
  <c r="DA3" i="6" s="1"/>
  <c r="DB3" i="6" s="1"/>
  <c r="DC3" i="6" s="1"/>
  <c r="DD3" i="6" s="1"/>
  <c r="DE3" i="6" s="1"/>
  <c r="DF3" i="6" s="1"/>
  <c r="DG3" i="6" s="1"/>
  <c r="DH3" i="6" s="1"/>
  <c r="DI3" i="6" s="1"/>
  <c r="DJ3" i="6" s="1"/>
  <c r="DK3" i="6" s="1"/>
  <c r="DL3" i="6" s="1"/>
  <c r="DM3" i="6" s="1"/>
  <c r="DN3" i="6" s="1"/>
  <c r="DO3" i="6" s="1"/>
  <c r="DP3" i="6" s="1"/>
  <c r="DQ3" i="6" s="1"/>
  <c r="DR3" i="6" s="1"/>
  <c r="DS3" i="6" s="1"/>
  <c r="DT3" i="6" s="1"/>
  <c r="DU3" i="6" s="1"/>
  <c r="DV3" i="6" s="1"/>
  <c r="DW3" i="6" s="1"/>
  <c r="DX3" i="6" s="1"/>
  <c r="DY3" i="6" s="1"/>
  <c r="DZ3" i="6" s="1"/>
  <c r="EA3" i="6" s="1"/>
  <c r="E16" i="6"/>
  <c r="D16" i="6"/>
  <c r="C16" i="6"/>
  <c r="B16" i="6"/>
  <c r="A16" i="6"/>
  <c r="E15" i="6"/>
  <c r="D15" i="6"/>
  <c r="C15" i="6"/>
  <c r="B15" i="6"/>
  <c r="A15" i="6"/>
  <c r="E14" i="6"/>
  <c r="D14" i="6"/>
  <c r="C14" i="6"/>
  <c r="B14" i="6"/>
  <c r="A14" i="6"/>
  <c r="E13" i="6"/>
  <c r="D13" i="6"/>
  <c r="C13" i="6"/>
  <c r="B13" i="6"/>
  <c r="A13" i="6"/>
  <c r="E12" i="6"/>
  <c r="D12" i="6"/>
  <c r="C12" i="6"/>
  <c r="B12" i="6"/>
  <c r="A12" i="6"/>
  <c r="E11" i="6"/>
  <c r="D11" i="6"/>
  <c r="C11" i="6"/>
  <c r="B11" i="6"/>
  <c r="A11" i="6"/>
  <c r="E10" i="6"/>
  <c r="D10" i="6"/>
  <c r="C10" i="6"/>
  <c r="B10" i="6"/>
  <c r="A10" i="6"/>
  <c r="E9" i="6"/>
  <c r="D9" i="6"/>
  <c r="C9" i="6"/>
  <c r="B9" i="6"/>
  <c r="A9" i="6"/>
  <c r="E8" i="6"/>
  <c r="D8" i="6"/>
  <c r="C8" i="6"/>
  <c r="B8" i="6"/>
  <c r="A8" i="6"/>
  <c r="E7" i="6"/>
  <c r="D7" i="6"/>
  <c r="C7" i="6"/>
  <c r="B7" i="6"/>
  <c r="A7" i="6"/>
  <c r="E6" i="6"/>
  <c r="D6" i="6"/>
  <c r="C6" i="6"/>
  <c r="B6" i="6"/>
  <c r="A6" i="6"/>
  <c r="E5" i="6"/>
  <c r="D5" i="6"/>
  <c r="C5" i="6"/>
  <c r="B5" i="6"/>
  <c r="A5" i="6"/>
  <c r="T43" i="7"/>
  <c r="U43" i="7"/>
  <c r="T40" i="7"/>
  <c r="U40" i="7"/>
  <c r="T45" i="7"/>
  <c r="U45" i="7"/>
  <c r="T39" i="7"/>
  <c r="U39" i="7" s="1"/>
  <c r="T44" i="7"/>
  <c r="U44" i="7"/>
  <c r="T41" i="7"/>
  <c r="U41" i="7" s="1"/>
  <c r="T42" i="7"/>
  <c r="U42" i="7"/>
  <c r="L121" i="6"/>
  <c r="L120" i="6"/>
  <c r="L106" i="6"/>
  <c r="L107" i="6"/>
  <c r="R10" i="14"/>
  <c r="P10" i="14"/>
  <c r="M121" i="6"/>
  <c r="M120" i="6"/>
  <c r="M106" i="6"/>
  <c r="M107" i="6"/>
  <c r="M95" i="6"/>
  <c r="M96" i="6"/>
  <c r="H147" i="16"/>
  <c r="H146" i="16"/>
  <c r="M145" i="16"/>
  <c r="H145" i="16"/>
  <c r="H143" i="16"/>
  <c r="H140" i="16"/>
  <c r="H139" i="16"/>
  <c r="M138" i="16"/>
  <c r="H138" i="16"/>
  <c r="H136" i="16"/>
  <c r="H133" i="16"/>
  <c r="H132" i="16"/>
  <c r="M131" i="16"/>
  <c r="H131" i="16"/>
  <c r="H130" i="16"/>
  <c r="H129" i="16"/>
  <c r="H126" i="16"/>
  <c r="H125" i="16"/>
  <c r="M124" i="16"/>
  <c r="K124" i="16"/>
  <c r="H124" i="16"/>
  <c r="H123" i="16"/>
  <c r="H122" i="16"/>
  <c r="M51" i="16"/>
  <c r="B19" i="16"/>
  <c r="A154" i="16" s="1"/>
  <c r="B18" i="16"/>
  <c r="A101" i="16" s="1"/>
  <c r="B17" i="16"/>
  <c r="A138" i="16" s="1"/>
  <c r="B16" i="16"/>
  <c r="B15" i="16"/>
  <c r="Y2" i="16"/>
  <c r="X2" i="16"/>
  <c r="W2" i="16"/>
  <c r="V2" i="16"/>
  <c r="U2" i="16"/>
  <c r="T2" i="16"/>
  <c r="S2" i="16"/>
  <c r="R2" i="16"/>
  <c r="Q2" i="16"/>
  <c r="P2" i="16"/>
  <c r="O2" i="16"/>
  <c r="G123" i="15"/>
  <c r="G122" i="15"/>
  <c r="G121" i="15"/>
  <c r="G120" i="15"/>
  <c r="G119" i="15"/>
  <c r="G118" i="15"/>
  <c r="G117" i="15"/>
  <c r="G116" i="15"/>
  <c r="G115" i="15"/>
  <c r="G114" i="15"/>
  <c r="G113" i="15"/>
  <c r="G112" i="15"/>
  <c r="G111" i="15"/>
  <c r="G110" i="15"/>
  <c r="G109" i="15"/>
  <c r="G108" i="15"/>
  <c r="G107" i="15"/>
  <c r="G106" i="15"/>
  <c r="G105" i="15"/>
  <c r="G104" i="15"/>
  <c r="G103" i="15"/>
  <c r="G102" i="15"/>
  <c r="G101" i="15"/>
  <c r="G100" i="15"/>
  <c r="G99" i="15"/>
  <c r="G98" i="15"/>
  <c r="G97" i="15"/>
  <c r="G96" i="15"/>
  <c r="G95" i="15"/>
  <c r="G94" i="15"/>
  <c r="G93" i="15"/>
  <c r="G92" i="15"/>
  <c r="G91" i="15"/>
  <c r="G90" i="15"/>
  <c r="G89" i="15"/>
  <c r="G88" i="15"/>
  <c r="G87" i="15"/>
  <c r="G86" i="15"/>
  <c r="G85" i="15"/>
  <c r="G84" i="15"/>
  <c r="G83" i="15"/>
  <c r="G82" i="15"/>
  <c r="G81" i="15"/>
  <c r="G80" i="15"/>
  <c r="G79" i="15"/>
  <c r="G78" i="15"/>
  <c r="G77" i="15"/>
  <c r="G76" i="15"/>
  <c r="G75" i="15"/>
  <c r="G74" i="15"/>
  <c r="G73" i="15"/>
  <c r="G72" i="15"/>
  <c r="G71" i="15"/>
  <c r="G70" i="15"/>
  <c r="G69" i="15"/>
  <c r="G68" i="15"/>
  <c r="G67" i="15"/>
  <c r="G66" i="15"/>
  <c r="G65" i="15"/>
  <c r="G64" i="15"/>
  <c r="G63" i="15"/>
  <c r="G62" i="15"/>
  <c r="G61" i="15"/>
  <c r="G60" i="15"/>
  <c r="G59" i="15"/>
  <c r="G58" i="15"/>
  <c r="G57" i="15"/>
  <c r="G56" i="15"/>
  <c r="G55" i="15"/>
  <c r="G54" i="15"/>
  <c r="G53" i="15"/>
  <c r="G52" i="15"/>
  <c r="G51" i="15"/>
  <c r="G50" i="15"/>
  <c r="G49" i="15"/>
  <c r="G48" i="15"/>
  <c r="G47" i="15"/>
  <c r="G46" i="15"/>
  <c r="G45" i="15"/>
  <c r="G44" i="15"/>
  <c r="G43" i="15"/>
  <c r="G42" i="15"/>
  <c r="G41" i="15"/>
  <c r="G40" i="15"/>
  <c r="G39" i="15"/>
  <c r="G38" i="15"/>
  <c r="G37" i="15"/>
  <c r="G36" i="15"/>
  <c r="G35" i="15"/>
  <c r="G34" i="15"/>
  <c r="G33" i="15"/>
  <c r="G32" i="15"/>
  <c r="G31" i="15"/>
  <c r="G30" i="15"/>
  <c r="G29" i="15"/>
  <c r="G28" i="15"/>
  <c r="G27" i="15"/>
  <c r="G26" i="15"/>
  <c r="G25" i="15"/>
  <c r="G24" i="15"/>
  <c r="G23" i="15"/>
  <c r="G22" i="15"/>
  <c r="G21" i="15"/>
  <c r="G20" i="15"/>
  <c r="G19" i="15"/>
  <c r="G18" i="15"/>
  <c r="G17" i="15"/>
  <c r="G16" i="15"/>
  <c r="G15" i="15"/>
  <c r="G14" i="15"/>
  <c r="G13" i="15"/>
  <c r="G12" i="15"/>
  <c r="G11" i="15"/>
  <c r="G10" i="15"/>
  <c r="G9" i="15"/>
  <c r="G8" i="15"/>
  <c r="G7" i="15"/>
  <c r="G6" i="15"/>
  <c r="G5" i="15"/>
  <c r="G4" i="15"/>
  <c r="G3" i="15"/>
  <c r="E12" i="14"/>
  <c r="A12" i="14"/>
  <c r="AI8" i="11"/>
  <c r="U8" i="11"/>
  <c r="G8" i="11"/>
  <c r="AI7" i="11"/>
  <c r="AN12" i="11"/>
  <c r="U7" i="11"/>
  <c r="Z12" i="11"/>
  <c r="G7" i="11"/>
  <c r="L12" i="11"/>
  <c r="AI5" i="11"/>
  <c r="U5" i="11"/>
  <c r="G5" i="11"/>
  <c r="AI4" i="11"/>
  <c r="U4" i="11"/>
  <c r="G4" i="11"/>
  <c r="AC1" i="11"/>
  <c r="O1" i="11"/>
  <c r="B165" i="10"/>
  <c r="B164" i="10"/>
  <c r="B163" i="10"/>
  <c r="A128" i="10"/>
  <c r="Q73" i="2"/>
  <c r="A122" i="10"/>
  <c r="Q68" i="2"/>
  <c r="A116" i="10"/>
  <c r="Q63" i="2"/>
  <c r="B98" i="10"/>
  <c r="R58" i="2"/>
  <c r="A96" i="10"/>
  <c r="Q56" i="2" s="1"/>
  <c r="B95" i="10"/>
  <c r="R54" i="2" s="1"/>
  <c r="B91" i="10"/>
  <c r="R50" i="2" s="1"/>
  <c r="B84" i="10"/>
  <c r="R43" i="2" s="1"/>
  <c r="A43" i="10"/>
  <c r="Q32" i="2" s="1"/>
  <c r="B41" i="10"/>
  <c r="R22" i="2" s="1"/>
  <c r="B39" i="10"/>
  <c r="R20" i="2" s="1"/>
  <c r="A38" i="10"/>
  <c r="Q19" i="2" s="1"/>
  <c r="A22" i="10"/>
  <c r="Q18" i="2" s="1"/>
  <c r="B20" i="10"/>
  <c r="R16" i="2" s="1"/>
  <c r="B16" i="10"/>
  <c r="R12" i="2" s="1"/>
  <c r="B10" i="10"/>
  <c r="R6" i="2" s="1"/>
  <c r="I69" i="9"/>
  <c r="I52" i="9"/>
  <c r="I68" i="9"/>
  <c r="I51" i="9"/>
  <c r="H3" i="9"/>
  <c r="J2" i="9"/>
  <c r="D6" i="8"/>
  <c r="T38" i="7"/>
  <c r="U38" i="7"/>
  <c r="T35" i="7"/>
  <c r="U35" i="7"/>
  <c r="T28" i="7"/>
  <c r="U28" i="7"/>
  <c r="A27" i="7"/>
  <c r="C27" i="7"/>
  <c r="A26" i="7"/>
  <c r="C26" i="7"/>
  <c r="A25" i="7"/>
  <c r="C25" i="7"/>
  <c r="A24" i="7"/>
  <c r="C24" i="7"/>
  <c r="A23" i="7"/>
  <c r="C23" i="7"/>
  <c r="A22" i="7"/>
  <c r="C22" i="7"/>
  <c r="A21" i="7"/>
  <c r="C21" i="7"/>
  <c r="A20" i="7"/>
  <c r="C20" i="7"/>
  <c r="A19" i="7"/>
  <c r="C19" i="7"/>
  <c r="A18" i="7"/>
  <c r="C18" i="7"/>
  <c r="A17" i="7"/>
  <c r="C17" i="7"/>
  <c r="J97" i="4"/>
  <c r="K97" i="4"/>
  <c r="H97" i="4"/>
  <c r="I97" i="4"/>
  <c r="F97" i="4"/>
  <c r="G97" i="4"/>
  <c r="A97" i="4"/>
  <c r="A93" i="10"/>
  <c r="Q52" i="2" s="1"/>
  <c r="T52" i="2" s="1"/>
  <c r="A94" i="4"/>
  <c r="A90" i="10"/>
  <c r="Q49" i="2" s="1"/>
  <c r="T49" i="2" s="1"/>
  <c r="A93" i="4"/>
  <c r="A89" i="10"/>
  <c r="Q48" i="2" s="1"/>
  <c r="T48" i="2" s="1"/>
  <c r="A92" i="4"/>
  <c r="A88" i="10"/>
  <c r="Q47" i="2" s="1"/>
  <c r="A91" i="4"/>
  <c r="A87" i="10"/>
  <c r="Q46" i="2" s="1"/>
  <c r="T46" i="2" s="1"/>
  <c r="A90" i="4"/>
  <c r="A86" i="10"/>
  <c r="Q45" i="2" s="1"/>
  <c r="A87" i="4"/>
  <c r="A83" i="10"/>
  <c r="Q42" i="2" s="1"/>
  <c r="T42" i="2" s="1"/>
  <c r="A86" i="4"/>
  <c r="A82" i="10"/>
  <c r="Q41" i="2" s="1"/>
  <c r="T41" i="2" s="1"/>
  <c r="A85" i="4"/>
  <c r="A81" i="10"/>
  <c r="Q40" i="2" s="1"/>
  <c r="T40" i="2" s="1"/>
  <c r="A80" i="10"/>
  <c r="A68" i="4"/>
  <c r="A64" i="10"/>
  <c r="Q38" i="2" s="1"/>
  <c r="T38" i="2" s="1"/>
  <c r="A67" i="4"/>
  <c r="A63" i="10"/>
  <c r="Q37" i="2" s="1"/>
  <c r="T37" i="2" s="1"/>
  <c r="A66" i="4"/>
  <c r="A62" i="10"/>
  <c r="Q36" i="2" s="1"/>
  <c r="T36" i="2" s="1"/>
  <c r="A65" i="4"/>
  <c r="A61" i="10"/>
  <c r="Q35" i="2" s="1"/>
  <c r="T35" i="2" s="1"/>
  <c r="A49" i="4"/>
  <c r="A45" i="10"/>
  <c r="Q34" i="2" s="1"/>
  <c r="T34" i="2" s="1"/>
  <c r="A48" i="4"/>
  <c r="A44" i="10"/>
  <c r="Q33" i="2" s="1"/>
  <c r="T33" i="2" s="1"/>
  <c r="A22" i="4"/>
  <c r="A19" i="10"/>
  <c r="Q15" i="2" s="1"/>
  <c r="T15" i="2" s="1"/>
  <c r="A21" i="4"/>
  <c r="A18" i="10"/>
  <c r="Q14" i="2" s="1"/>
  <c r="T14" i="2" s="1"/>
  <c r="A18" i="4"/>
  <c r="A15" i="10"/>
  <c r="Q11" i="2" s="1"/>
  <c r="T11" i="2" s="1"/>
  <c r="A17" i="4"/>
  <c r="A14" i="10"/>
  <c r="Q10" i="2" s="1"/>
  <c r="T10" i="2" s="1"/>
  <c r="A16" i="4"/>
  <c r="A13" i="10"/>
  <c r="Q9" i="2" s="1"/>
  <c r="T9" i="2" s="1"/>
  <c r="A15" i="4"/>
  <c r="A12" i="10"/>
  <c r="Q8" i="2" s="1"/>
  <c r="A10" i="4"/>
  <c r="A7" i="10"/>
  <c r="Q3" i="2" s="1"/>
  <c r="T3" i="2" s="1"/>
  <c r="A11" i="4"/>
  <c r="A8" i="10"/>
  <c r="Q4" i="2" s="1"/>
  <c r="T4" i="2" s="1"/>
  <c r="A12" i="4"/>
  <c r="A9" i="10"/>
  <c r="Q5" i="2" s="1"/>
  <c r="T5" i="2" s="1"/>
  <c r="A9" i="4"/>
  <c r="Q97" i="2"/>
  <c r="Q96" i="2"/>
  <c r="R95" i="2"/>
  <c r="R93" i="2"/>
  <c r="Q92" i="2"/>
  <c r="Q91" i="2"/>
  <c r="R89" i="2"/>
  <c r="Q84" i="2"/>
  <c r="Q82" i="2"/>
  <c r="Q80" i="2"/>
  <c r="Q79" i="2"/>
  <c r="R78" i="2"/>
  <c r="R77" i="2"/>
  <c r="R75" i="2"/>
  <c r="R74" i="2"/>
  <c r="R72" i="2"/>
  <c r="R70" i="2"/>
  <c r="R69" i="2"/>
  <c r="R67" i="2"/>
  <c r="R65" i="2"/>
  <c r="R64" i="2"/>
  <c r="Q62" i="2"/>
  <c r="AE13" i="11"/>
  <c r="Q13" i="11"/>
  <c r="Q14" i="11"/>
  <c r="C13" i="11"/>
  <c r="C14" i="11"/>
  <c r="E3" i="10"/>
  <c r="E6" i="10" s="1"/>
  <c r="D23" i="8"/>
  <c r="M60" i="2" s="1"/>
  <c r="AA12" i="7"/>
  <c r="AB12" i="7" s="1"/>
  <c r="AC12" i="7" s="1"/>
  <c r="AD12" i="7" s="1"/>
  <c r="AE12" i="7" s="1"/>
  <c r="AF12" i="7" s="1"/>
  <c r="AG12" i="7" s="1"/>
  <c r="AH12" i="7" s="1"/>
  <c r="AI12" i="7" s="1"/>
  <c r="AJ12" i="7" s="1"/>
  <c r="AK12" i="7" s="1"/>
  <c r="AL12" i="7" s="1"/>
  <c r="AM12" i="7" s="1"/>
  <c r="AN12" i="7" s="1"/>
  <c r="AO12" i="7" s="1"/>
  <c r="AP12" i="7" s="1"/>
  <c r="AQ12" i="7" s="1"/>
  <c r="AR12" i="7" s="1"/>
  <c r="AS12" i="7" s="1"/>
  <c r="AT12" i="7" s="1"/>
  <c r="AU12" i="7" s="1"/>
  <c r="AV12" i="7" s="1"/>
  <c r="AW12" i="7" s="1"/>
  <c r="AX12" i="7" s="1"/>
  <c r="AY12" i="7" s="1"/>
  <c r="AZ12" i="7" s="1"/>
  <c r="BA12" i="7" s="1"/>
  <c r="BB12" i="7" s="1"/>
  <c r="BC12" i="7" s="1"/>
  <c r="BD12" i="7" s="1"/>
  <c r="BE12" i="7" s="1"/>
  <c r="BF12" i="7" s="1"/>
  <c r="BG12" i="7" s="1"/>
  <c r="BH12" i="7" s="1"/>
  <c r="BI12" i="7" s="1"/>
  <c r="BJ12" i="7" s="1"/>
  <c r="BK12" i="7" s="1"/>
  <c r="BL12" i="7" s="1"/>
  <c r="BM12" i="7" s="1"/>
  <c r="BN12" i="7" s="1"/>
  <c r="BO12" i="7" s="1"/>
  <c r="BP12" i="7" s="1"/>
  <c r="BQ12" i="7" s="1"/>
  <c r="BR12" i="7" s="1"/>
  <c r="BS12" i="7" s="1"/>
  <c r="BT12" i="7" s="1"/>
  <c r="BU12" i="7" s="1"/>
  <c r="BV12" i="7" s="1"/>
  <c r="BW12" i="7" s="1"/>
  <c r="BX12" i="7" s="1"/>
  <c r="BY12" i="7" s="1"/>
  <c r="BZ12" i="7" s="1"/>
  <c r="CA12" i="7" s="1"/>
  <c r="CB12" i="7" s="1"/>
  <c r="CC12" i="7" s="1"/>
  <c r="CD12" i="7" s="1"/>
  <c r="CE12" i="7" s="1"/>
  <c r="CF12" i="7" s="1"/>
  <c r="CG12" i="7" s="1"/>
  <c r="CH12" i="7" s="1"/>
  <c r="CI12" i="7" s="1"/>
  <c r="CJ12" i="7" s="1"/>
  <c r="CK12" i="7" s="1"/>
  <c r="CL12" i="7" s="1"/>
  <c r="CM12" i="7" s="1"/>
  <c r="CN12" i="7" s="1"/>
  <c r="CO12" i="7" s="1"/>
  <c r="CP12" i="7" s="1"/>
  <c r="CQ12" i="7" s="1"/>
  <c r="CR12" i="7" s="1"/>
  <c r="CS12" i="7" s="1"/>
  <c r="CT12" i="7" s="1"/>
  <c r="CU12" i="7" s="1"/>
  <c r="CV12" i="7" s="1"/>
  <c r="CW12" i="7" s="1"/>
  <c r="CX12" i="7" s="1"/>
  <c r="CY12" i="7" s="1"/>
  <c r="CZ12" i="7" s="1"/>
  <c r="DA12" i="7" s="1"/>
  <c r="DB12" i="7" s="1"/>
  <c r="DC12" i="7" s="1"/>
  <c r="DD12" i="7" s="1"/>
  <c r="DE12" i="7" s="1"/>
  <c r="DF12" i="7" s="1"/>
  <c r="DG12" i="7" s="1"/>
  <c r="DH12" i="7" s="1"/>
  <c r="DI12" i="7" s="1"/>
  <c r="DJ12" i="7" s="1"/>
  <c r="DK12" i="7" s="1"/>
  <c r="DL12" i="7" s="1"/>
  <c r="DM12" i="7" s="1"/>
  <c r="DN12" i="7" s="1"/>
  <c r="DO12" i="7" s="1"/>
  <c r="DP12" i="7" s="1"/>
  <c r="DQ12" i="7" s="1"/>
  <c r="DR12" i="7" s="1"/>
  <c r="DS12" i="7" s="1"/>
  <c r="DT12" i="7" s="1"/>
  <c r="DU12" i="7" s="1"/>
  <c r="DV12" i="7" s="1"/>
  <c r="DW12" i="7" s="1"/>
  <c r="DX12" i="7" s="1"/>
  <c r="DY12" i="7" s="1"/>
  <c r="DZ12" i="7" s="1"/>
  <c r="EA12" i="7" s="1"/>
  <c r="EB12" i="7" s="1"/>
  <c r="EC12" i="7" s="1"/>
  <c r="ED12" i="7" s="1"/>
  <c r="EE12" i="7" s="1"/>
  <c r="EF12" i="7" s="1"/>
  <c r="EG12" i="7" s="1"/>
  <c r="EH12" i="7" s="1"/>
  <c r="EI12" i="7" s="1"/>
  <c r="EJ12" i="7" s="1"/>
  <c r="EK12" i="7" s="1"/>
  <c r="EL12" i="7" s="1"/>
  <c r="EM12" i="7" s="1"/>
  <c r="EN12" i="7" s="1"/>
  <c r="EO12" i="7" s="1"/>
  <c r="EP12" i="7" s="1"/>
  <c r="EQ12" i="7" s="1"/>
  <c r="AA4" i="7"/>
  <c r="AB4" i="7" s="1"/>
  <c r="AC4" i="7" s="1"/>
  <c r="AD4" i="7" s="1"/>
  <c r="AE4" i="7" s="1"/>
  <c r="AF4" i="7" s="1"/>
  <c r="AG4" i="7" s="1"/>
  <c r="AH4" i="7" s="1"/>
  <c r="AI4" i="7" s="1"/>
  <c r="AJ4" i="7" s="1"/>
  <c r="AK4" i="7" s="1"/>
  <c r="AL4" i="7" s="1"/>
  <c r="AM4" i="7" s="1"/>
  <c r="AN4" i="7" s="1"/>
  <c r="AO4" i="7" s="1"/>
  <c r="AP4" i="7" s="1"/>
  <c r="AQ4" i="7" s="1"/>
  <c r="AR4" i="7" s="1"/>
  <c r="AS4" i="7" s="1"/>
  <c r="AT4" i="7" s="1"/>
  <c r="AU4" i="7" s="1"/>
  <c r="AV4" i="7" s="1"/>
  <c r="AW4" i="7" s="1"/>
  <c r="AX4" i="7" s="1"/>
  <c r="AY4" i="7" s="1"/>
  <c r="AZ4" i="7" s="1"/>
  <c r="BA4" i="7" s="1"/>
  <c r="BB4" i="7" s="1"/>
  <c r="BC4" i="7" s="1"/>
  <c r="BD4" i="7" s="1"/>
  <c r="BE4" i="7" s="1"/>
  <c r="BF4" i="7" s="1"/>
  <c r="BG4" i="7" s="1"/>
  <c r="BH4" i="7" s="1"/>
  <c r="BI4" i="7" s="1"/>
  <c r="BJ4" i="7" s="1"/>
  <c r="BK4" i="7" s="1"/>
  <c r="BL4" i="7" s="1"/>
  <c r="BM4" i="7" s="1"/>
  <c r="BN4" i="7" s="1"/>
  <c r="BO4" i="7" s="1"/>
  <c r="BP4" i="7" s="1"/>
  <c r="BQ4" i="7" s="1"/>
  <c r="BR4" i="7" s="1"/>
  <c r="BS4" i="7" s="1"/>
  <c r="BT4" i="7" s="1"/>
  <c r="BU4" i="7" s="1"/>
  <c r="BV4" i="7" s="1"/>
  <c r="BW4" i="7" s="1"/>
  <c r="BX4" i="7" s="1"/>
  <c r="BY4" i="7" s="1"/>
  <c r="BZ4" i="7" s="1"/>
  <c r="CA4" i="7" s="1"/>
  <c r="CB4" i="7" s="1"/>
  <c r="CC4" i="7" s="1"/>
  <c r="CD4" i="7" s="1"/>
  <c r="CE4" i="7" s="1"/>
  <c r="CF4" i="7" s="1"/>
  <c r="CG4" i="7" s="1"/>
  <c r="CH4" i="7" s="1"/>
  <c r="CI4" i="7" s="1"/>
  <c r="CJ4" i="7" s="1"/>
  <c r="CK4" i="7" s="1"/>
  <c r="CL4" i="7" s="1"/>
  <c r="CM4" i="7" s="1"/>
  <c r="CN4" i="7" s="1"/>
  <c r="CO4" i="7" s="1"/>
  <c r="CP4" i="7" s="1"/>
  <c r="CQ4" i="7" s="1"/>
  <c r="CR4" i="7" s="1"/>
  <c r="CS4" i="7" s="1"/>
  <c r="CT4" i="7" s="1"/>
  <c r="CU4" i="7" s="1"/>
  <c r="CV4" i="7" s="1"/>
  <c r="CW4" i="7" s="1"/>
  <c r="CX4" i="7" s="1"/>
  <c r="CY4" i="7" s="1"/>
  <c r="CZ4" i="7" s="1"/>
  <c r="DA4" i="7" s="1"/>
  <c r="DB4" i="7" s="1"/>
  <c r="DC4" i="7" s="1"/>
  <c r="DD4" i="7" s="1"/>
  <c r="DE4" i="7" s="1"/>
  <c r="DF4" i="7" s="1"/>
  <c r="DG4" i="7" s="1"/>
  <c r="DH4" i="7" s="1"/>
  <c r="DI4" i="7" s="1"/>
  <c r="DJ4" i="7" s="1"/>
  <c r="DK4" i="7" s="1"/>
  <c r="DL4" i="7" s="1"/>
  <c r="DM4" i="7" s="1"/>
  <c r="DN4" i="7" s="1"/>
  <c r="DO4" i="7" s="1"/>
  <c r="DP4" i="7" s="1"/>
  <c r="DQ4" i="7" s="1"/>
  <c r="DR4" i="7" s="1"/>
  <c r="DS4" i="7" s="1"/>
  <c r="DT4" i="7" s="1"/>
  <c r="DU4" i="7" s="1"/>
  <c r="DV4" i="7" s="1"/>
  <c r="DW4" i="7" s="1"/>
  <c r="DX4" i="7" s="1"/>
  <c r="DY4" i="7" s="1"/>
  <c r="DZ4" i="7" s="1"/>
  <c r="EA4" i="7" s="1"/>
  <c r="EB4" i="7" s="1"/>
  <c r="EC4" i="7" s="1"/>
  <c r="ED4" i="7" s="1"/>
  <c r="EE4" i="7" s="1"/>
  <c r="EF4" i="7" s="1"/>
  <c r="EG4" i="7" s="1"/>
  <c r="EH4" i="7" s="1"/>
  <c r="EI4" i="7" s="1"/>
  <c r="EJ4" i="7" s="1"/>
  <c r="EK4" i="7" s="1"/>
  <c r="EL4" i="7" s="1"/>
  <c r="EM4" i="7" s="1"/>
  <c r="EN4" i="7" s="1"/>
  <c r="EO4" i="7" s="1"/>
  <c r="EP4" i="7" s="1"/>
  <c r="EQ4" i="7" s="1"/>
  <c r="H136" i="6"/>
  <c r="H137" i="6"/>
  <c r="H138" i="6"/>
  <c r="H139" i="6"/>
  <c r="H142" i="6"/>
  <c r="H140" i="6"/>
  <c r="H143" i="6"/>
  <c r="H125" i="6"/>
  <c r="H126" i="6"/>
  <c r="H127" i="6"/>
  <c r="H128" i="6"/>
  <c r="H131" i="6"/>
  <c r="H129" i="6"/>
  <c r="H132" i="6"/>
  <c r="H111" i="6"/>
  <c r="H112" i="6"/>
  <c r="H116" i="6"/>
  <c r="H117" i="6"/>
  <c r="H120" i="6"/>
  <c r="H118" i="6"/>
  <c r="H121" i="6"/>
  <c r="H100" i="6"/>
  <c r="AB97" i="4"/>
  <c r="AC97" i="4"/>
  <c r="AD97" i="4"/>
  <c r="AE97" i="4"/>
  <c r="AF97" i="4"/>
  <c r="AG97" i="4"/>
  <c r="AH97" i="4"/>
  <c r="AI97" i="4"/>
  <c r="AJ97" i="4"/>
  <c r="AK97" i="4"/>
  <c r="AB94" i="4"/>
  <c r="AC94" i="4"/>
  <c r="AD94" i="4"/>
  <c r="AE94" i="4"/>
  <c r="AF94" i="4"/>
  <c r="AG94" i="4"/>
  <c r="AH94" i="4"/>
  <c r="AI94" i="4"/>
  <c r="AJ94" i="4"/>
  <c r="AK94" i="4"/>
  <c r="AB93" i="4"/>
  <c r="AC93" i="4"/>
  <c r="AD93" i="4"/>
  <c r="AE93" i="4"/>
  <c r="AF93" i="4"/>
  <c r="AG93" i="4"/>
  <c r="AH93" i="4"/>
  <c r="AI93" i="4"/>
  <c r="AJ93" i="4"/>
  <c r="AK93" i="4"/>
  <c r="AB92" i="4"/>
  <c r="AC92" i="4"/>
  <c r="AD92" i="4"/>
  <c r="AE92" i="4"/>
  <c r="AF92" i="4"/>
  <c r="AG92" i="4"/>
  <c r="AH92" i="4"/>
  <c r="AI92" i="4"/>
  <c r="AJ92" i="4"/>
  <c r="AK92" i="4"/>
  <c r="AB91" i="4"/>
  <c r="AB90" i="4"/>
  <c r="AC90" i="4"/>
  <c r="AD90" i="4"/>
  <c r="AE90" i="4"/>
  <c r="AF90" i="4"/>
  <c r="AG90" i="4"/>
  <c r="AH90" i="4"/>
  <c r="AI90" i="4"/>
  <c r="AJ90" i="4"/>
  <c r="AK90" i="4"/>
  <c r="AB87" i="4"/>
  <c r="AC87" i="4"/>
  <c r="AD87" i="4"/>
  <c r="AE87" i="4"/>
  <c r="AF87" i="4"/>
  <c r="AG87" i="4"/>
  <c r="AH87" i="4"/>
  <c r="AI87" i="4"/>
  <c r="AJ87" i="4"/>
  <c r="AK87" i="4"/>
  <c r="AB86" i="4"/>
  <c r="AC86" i="4"/>
  <c r="AD86" i="4"/>
  <c r="AE86" i="4"/>
  <c r="AF86" i="4"/>
  <c r="AG86" i="4"/>
  <c r="AH86" i="4"/>
  <c r="AI86" i="4"/>
  <c r="AJ86" i="4"/>
  <c r="AK86" i="4"/>
  <c r="AB68" i="4"/>
  <c r="AC68" i="4"/>
  <c r="AD68" i="4"/>
  <c r="AE68" i="4"/>
  <c r="AF68" i="4"/>
  <c r="AG68" i="4"/>
  <c r="AH68" i="4"/>
  <c r="AI68" i="4"/>
  <c r="AJ68" i="4"/>
  <c r="AK68" i="4"/>
  <c r="AB67" i="4"/>
  <c r="AC67" i="4"/>
  <c r="AD67" i="4"/>
  <c r="AE67" i="4"/>
  <c r="AF67" i="4"/>
  <c r="AG67" i="4"/>
  <c r="AH67" i="4"/>
  <c r="AI67" i="4"/>
  <c r="AJ67" i="4"/>
  <c r="AK67" i="4"/>
  <c r="AB66" i="4"/>
  <c r="AC66" i="4"/>
  <c r="AD66" i="4"/>
  <c r="AE66" i="4"/>
  <c r="AF66" i="4"/>
  <c r="AG66" i="4"/>
  <c r="AH66" i="4"/>
  <c r="AI66" i="4"/>
  <c r="AJ66" i="4"/>
  <c r="AK66" i="4"/>
  <c r="AB48" i="4"/>
  <c r="AC48" i="4"/>
  <c r="AD48" i="4"/>
  <c r="AE48" i="4"/>
  <c r="AF48" i="4"/>
  <c r="AG48" i="4"/>
  <c r="AH48" i="4"/>
  <c r="AI48" i="4"/>
  <c r="AJ48" i="4"/>
  <c r="AK48" i="4"/>
  <c r="AB41" i="4"/>
  <c r="AC41" i="4" s="1"/>
  <c r="AD41" i="4" s="1"/>
  <c r="AE41" i="4" s="1"/>
  <c r="AF41" i="4" s="1"/>
  <c r="AG41" i="4" s="1"/>
  <c r="AH41" i="4" s="1"/>
  <c r="AI41" i="4" s="1"/>
  <c r="AJ41" i="4" s="1"/>
  <c r="AK41" i="4" s="1"/>
  <c r="Q17" i="4"/>
  <c r="R17" i="4"/>
  <c r="S17" i="4"/>
  <c r="T17" i="4"/>
  <c r="U17" i="4"/>
  <c r="V17" i="4"/>
  <c r="W17" i="4"/>
  <c r="X17" i="4"/>
  <c r="Y17" i="4"/>
  <c r="Z17" i="4"/>
  <c r="Q16" i="4"/>
  <c r="R16" i="4"/>
  <c r="T16" i="4"/>
  <c r="U16" i="4"/>
  <c r="V16" i="4"/>
  <c r="W16" i="4"/>
  <c r="X16" i="4"/>
  <c r="Y16" i="4"/>
  <c r="Z16" i="4"/>
  <c r="V123" i="3"/>
  <c r="N121" i="3"/>
  <c r="P121" i="3"/>
  <c r="M121" i="3"/>
  <c r="L121" i="3"/>
  <c r="K121" i="3"/>
  <c r="J121" i="3"/>
  <c r="I121" i="3"/>
  <c r="I125" i="3"/>
  <c r="H121" i="3"/>
  <c r="G121" i="3"/>
  <c r="F121" i="3"/>
  <c r="E121" i="3"/>
  <c r="D121" i="3"/>
  <c r="C121" i="3"/>
  <c r="C125" i="3"/>
  <c r="V119" i="3"/>
  <c r="D94" i="4"/>
  <c r="T119" i="3"/>
  <c r="R119" i="3"/>
  <c r="P119" i="3"/>
  <c r="J94" i="4"/>
  <c r="V118" i="3"/>
  <c r="T118" i="3"/>
  <c r="F93" i="4"/>
  <c r="R118" i="3"/>
  <c r="H93" i="4"/>
  <c r="P118" i="3"/>
  <c r="J93" i="4"/>
  <c r="V117" i="3"/>
  <c r="D92" i="4"/>
  <c r="T117" i="3"/>
  <c r="R117" i="3"/>
  <c r="H92" i="4"/>
  <c r="P117" i="3"/>
  <c r="J92" i="4"/>
  <c r="V116" i="3"/>
  <c r="T116" i="3"/>
  <c r="F91" i="4"/>
  <c r="R116" i="3"/>
  <c r="H91" i="4"/>
  <c r="P116" i="3"/>
  <c r="J91" i="4"/>
  <c r="V115" i="3"/>
  <c r="D90" i="4"/>
  <c r="T115" i="3"/>
  <c r="R115" i="3"/>
  <c r="H90" i="4"/>
  <c r="P115" i="3"/>
  <c r="J90" i="4"/>
  <c r="D87" i="4"/>
  <c r="F87" i="4"/>
  <c r="H87" i="4"/>
  <c r="D86" i="4"/>
  <c r="H86" i="4"/>
  <c r="J86" i="4"/>
  <c r="K40" i="4"/>
  <c r="D68" i="4"/>
  <c r="H68" i="4"/>
  <c r="J68" i="4"/>
  <c r="F67" i="4"/>
  <c r="J67" i="4"/>
  <c r="D66" i="4"/>
  <c r="H66" i="4"/>
  <c r="D65" i="4"/>
  <c r="F65" i="4"/>
  <c r="H65" i="4"/>
  <c r="J65" i="4"/>
  <c r="F49" i="4"/>
  <c r="H49" i="4"/>
  <c r="V72" i="3"/>
  <c r="T72" i="3"/>
  <c r="F48" i="4"/>
  <c r="R72" i="3"/>
  <c r="H48" i="4"/>
  <c r="P72" i="3"/>
  <c r="N67" i="3"/>
  <c r="M67" i="3"/>
  <c r="L67" i="3"/>
  <c r="K67" i="3"/>
  <c r="J67" i="3"/>
  <c r="I67" i="3"/>
  <c r="H67" i="3"/>
  <c r="G67" i="3"/>
  <c r="F67" i="3"/>
  <c r="E67" i="3"/>
  <c r="D67" i="3"/>
  <c r="C67" i="3"/>
  <c r="V64" i="3"/>
  <c r="T64" i="3"/>
  <c r="R64" i="3"/>
  <c r="P64" i="3"/>
  <c r="V63" i="3"/>
  <c r="T63" i="3"/>
  <c r="R63" i="3"/>
  <c r="P63" i="3"/>
  <c r="V62" i="3"/>
  <c r="T62" i="3"/>
  <c r="R62" i="3"/>
  <c r="V61" i="3"/>
  <c r="T61" i="3"/>
  <c r="R61" i="3"/>
  <c r="P61" i="3"/>
  <c r="V60" i="3"/>
  <c r="T60" i="3"/>
  <c r="R60" i="3"/>
  <c r="P60" i="3"/>
  <c r="V59" i="3"/>
  <c r="T59" i="3"/>
  <c r="R59" i="3"/>
  <c r="P59" i="3"/>
  <c r="V58" i="3"/>
  <c r="T58" i="3"/>
  <c r="R58" i="3"/>
  <c r="P58" i="3"/>
  <c r="N56" i="3"/>
  <c r="N17" i="3"/>
  <c r="M56" i="3"/>
  <c r="M17" i="3"/>
  <c r="L56" i="3"/>
  <c r="L17" i="3"/>
  <c r="K56" i="3"/>
  <c r="K17" i="3"/>
  <c r="J56" i="3"/>
  <c r="J17" i="3"/>
  <c r="I56" i="3"/>
  <c r="I17" i="3"/>
  <c r="H56" i="3"/>
  <c r="H17" i="3"/>
  <c r="G56" i="3"/>
  <c r="G17" i="3"/>
  <c r="F56" i="3"/>
  <c r="F17" i="3"/>
  <c r="E56" i="3"/>
  <c r="E17" i="3"/>
  <c r="D56" i="3"/>
  <c r="D17" i="3"/>
  <c r="C56" i="3"/>
  <c r="C17" i="3"/>
  <c r="V54" i="3"/>
  <c r="D40" i="4"/>
  <c r="T54" i="3"/>
  <c r="F40" i="4"/>
  <c r="R54" i="3"/>
  <c r="H40" i="4"/>
  <c r="E31" i="4"/>
  <c r="F31" i="4"/>
  <c r="G31" i="4"/>
  <c r="H31" i="4"/>
  <c r="I31" i="4"/>
  <c r="J31" i="4"/>
  <c r="K31" i="4"/>
  <c r="V44" i="3"/>
  <c r="D30" i="4"/>
  <c r="E30" i="4"/>
  <c r="N30" i="4"/>
  <c r="T44" i="3"/>
  <c r="F30" i="4"/>
  <c r="G30" i="4"/>
  <c r="R44" i="3"/>
  <c r="H30" i="4"/>
  <c r="I30" i="4"/>
  <c r="P44" i="3"/>
  <c r="J30" i="4"/>
  <c r="K30" i="4"/>
  <c r="V43" i="3"/>
  <c r="T43" i="3"/>
  <c r="F29" i="4"/>
  <c r="G29" i="4"/>
  <c r="R43" i="3"/>
  <c r="H29" i="4"/>
  <c r="I29" i="4"/>
  <c r="P43" i="3"/>
  <c r="J29" i="4"/>
  <c r="K29" i="4"/>
  <c r="V42" i="3"/>
  <c r="D28" i="4"/>
  <c r="E28" i="4"/>
  <c r="N28" i="4"/>
  <c r="T42" i="3"/>
  <c r="F28" i="4"/>
  <c r="G28" i="4"/>
  <c r="R42" i="3"/>
  <c r="H28" i="4"/>
  <c r="I28" i="4"/>
  <c r="P42" i="3"/>
  <c r="J28" i="4"/>
  <c r="K28" i="4"/>
  <c r="V41" i="3"/>
  <c r="D27" i="4"/>
  <c r="E27" i="4"/>
  <c r="N27" i="4"/>
  <c r="T41" i="3"/>
  <c r="F27" i="4"/>
  <c r="G27" i="4"/>
  <c r="R41" i="3"/>
  <c r="H27" i="4"/>
  <c r="I27" i="4"/>
  <c r="P41" i="3"/>
  <c r="J27" i="4"/>
  <c r="K27" i="4"/>
  <c r="V40" i="3"/>
  <c r="D26" i="4"/>
  <c r="E26" i="4"/>
  <c r="T40" i="3"/>
  <c r="F26" i="4"/>
  <c r="G26" i="4"/>
  <c r="R40" i="3"/>
  <c r="H26" i="4"/>
  <c r="I26" i="4"/>
  <c r="N38" i="3"/>
  <c r="P38" i="3"/>
  <c r="M38" i="3"/>
  <c r="L38" i="3"/>
  <c r="K38" i="3"/>
  <c r="J38" i="3"/>
  <c r="I38" i="3"/>
  <c r="H38" i="3"/>
  <c r="G38" i="3"/>
  <c r="F38" i="3"/>
  <c r="E38" i="3"/>
  <c r="D38" i="3"/>
  <c r="C38" i="3"/>
  <c r="V36" i="3"/>
  <c r="D22" i="4"/>
  <c r="T36" i="3"/>
  <c r="R36" i="3"/>
  <c r="H22" i="4"/>
  <c r="P36" i="3"/>
  <c r="J22" i="4"/>
  <c r="V35" i="3"/>
  <c r="D21" i="4"/>
  <c r="T35" i="3"/>
  <c r="R35" i="3"/>
  <c r="H21" i="4"/>
  <c r="P35" i="3"/>
  <c r="N33" i="3"/>
  <c r="M33" i="3"/>
  <c r="L33" i="3"/>
  <c r="K33" i="3"/>
  <c r="J33" i="3"/>
  <c r="I33" i="3"/>
  <c r="H33" i="3"/>
  <c r="G33" i="3"/>
  <c r="F33" i="3"/>
  <c r="E33" i="3"/>
  <c r="D33" i="3"/>
  <c r="C33" i="3"/>
  <c r="V31" i="3"/>
  <c r="T31" i="3"/>
  <c r="F18" i="4"/>
  <c r="R31" i="3"/>
  <c r="H18" i="4"/>
  <c r="P31" i="3"/>
  <c r="J18" i="4"/>
  <c r="V30" i="3"/>
  <c r="T30" i="3"/>
  <c r="R30" i="3"/>
  <c r="P30" i="3"/>
  <c r="J17" i="4"/>
  <c r="V29" i="3"/>
  <c r="T29" i="3"/>
  <c r="F16" i="4"/>
  <c r="R29" i="3"/>
  <c r="P29" i="3"/>
  <c r="V28" i="3"/>
  <c r="D15" i="4"/>
  <c r="T28" i="3"/>
  <c r="R28" i="3"/>
  <c r="H15" i="4"/>
  <c r="P28" i="3"/>
  <c r="J15" i="4"/>
  <c r="N26" i="3"/>
  <c r="M26" i="3"/>
  <c r="L26" i="3"/>
  <c r="K26" i="3"/>
  <c r="J26" i="3"/>
  <c r="I26" i="3"/>
  <c r="H26" i="3"/>
  <c r="G26" i="3"/>
  <c r="G3" i="3"/>
  <c r="F26" i="3"/>
  <c r="E26" i="3"/>
  <c r="D26" i="3"/>
  <c r="C26" i="3"/>
  <c r="V22" i="3"/>
  <c r="T22" i="3"/>
  <c r="R22" i="3"/>
  <c r="P22" i="3"/>
  <c r="V23" i="3"/>
  <c r="T23" i="3"/>
  <c r="F11" i="4"/>
  <c r="R23" i="3"/>
  <c r="H11" i="4"/>
  <c r="P23" i="3"/>
  <c r="J11" i="4"/>
  <c r="V24" i="3"/>
  <c r="D12" i="4"/>
  <c r="T24" i="3"/>
  <c r="R24" i="3"/>
  <c r="P24" i="3"/>
  <c r="H9" i="4"/>
  <c r="I9" i="4"/>
  <c r="A13" i="3"/>
  <c r="A12" i="3"/>
  <c r="A11" i="3"/>
  <c r="A10" i="3"/>
  <c r="A9" i="3"/>
  <c r="D1" i="3"/>
  <c r="E1" i="3"/>
  <c r="F1" i="3"/>
  <c r="G1" i="3"/>
  <c r="H1" i="3"/>
  <c r="I1" i="3"/>
  <c r="J1" i="3"/>
  <c r="K1" i="3"/>
  <c r="L1" i="3"/>
  <c r="M1" i="3"/>
  <c r="N1" i="3"/>
  <c r="O21" i="2"/>
  <c r="N21" i="2"/>
  <c r="M21" i="2"/>
  <c r="M17" i="2"/>
  <c r="I7" i="2"/>
  <c r="I6" i="2"/>
  <c r="I5" i="2"/>
  <c r="I4" i="2"/>
  <c r="I3" i="2"/>
  <c r="D29" i="4"/>
  <c r="E29" i="4"/>
  <c r="N29" i="4"/>
  <c r="J36" i="22"/>
  <c r="J37" i="22" s="1"/>
  <c r="K36" i="22"/>
  <c r="K37" i="22"/>
  <c r="L36" i="22"/>
  <c r="L37" i="22"/>
  <c r="M36" i="22"/>
  <c r="M37" i="22"/>
  <c r="N36" i="22"/>
  <c r="N37" i="22"/>
  <c r="D36" i="22"/>
  <c r="D37" i="22"/>
  <c r="E36" i="22"/>
  <c r="E37" i="22"/>
  <c r="G36" i="22"/>
  <c r="G37" i="22"/>
  <c r="H36" i="22"/>
  <c r="H37" i="22"/>
  <c r="I36" i="22"/>
  <c r="I37" i="22"/>
  <c r="F36" i="22"/>
  <c r="F37" i="22"/>
  <c r="P67" i="3"/>
  <c r="Q67" i="3"/>
  <c r="O36" i="22"/>
  <c r="O37" i="22"/>
  <c r="S27" i="7"/>
  <c r="O27" i="7"/>
  <c r="R27" i="7"/>
  <c r="H55" i="7"/>
  <c r="Q31" i="4"/>
  <c r="AB17" i="4"/>
  <c r="Q26" i="4"/>
  <c r="M26" i="4"/>
  <c r="Q28" i="4"/>
  <c r="R28" i="4"/>
  <c r="S28" i="4"/>
  <c r="T28" i="4"/>
  <c r="U28" i="4"/>
  <c r="V28" i="4"/>
  <c r="W28" i="4"/>
  <c r="X28" i="4"/>
  <c r="Y28" i="4"/>
  <c r="Z28" i="4"/>
  <c r="M28" i="4"/>
  <c r="Q27" i="4"/>
  <c r="R27" i="4"/>
  <c r="S27" i="4"/>
  <c r="T27" i="4"/>
  <c r="U27" i="4"/>
  <c r="V27" i="4"/>
  <c r="W27" i="4"/>
  <c r="X27" i="4"/>
  <c r="Y27" i="4"/>
  <c r="Z27" i="4"/>
  <c r="M27" i="4"/>
  <c r="Q30" i="4"/>
  <c r="R30" i="4"/>
  <c r="T30" i="4"/>
  <c r="U30" i="4" s="1"/>
  <c r="M30" i="4"/>
  <c r="A6" i="10"/>
  <c r="Q2" i="2" s="1"/>
  <c r="T2" i="2" s="1"/>
  <c r="N3" i="3"/>
  <c r="E3" i="3"/>
  <c r="H3" i="3"/>
  <c r="I3" i="3"/>
  <c r="M3" i="3"/>
  <c r="F3" i="3"/>
  <c r="J3" i="3"/>
  <c r="C3" i="3"/>
  <c r="K3" i="3"/>
  <c r="D3" i="3"/>
  <c r="L3" i="3"/>
  <c r="AB16" i="4"/>
  <c r="J95" i="4"/>
  <c r="K95" i="4"/>
  <c r="C6" i="3"/>
  <c r="G125" i="3"/>
  <c r="V67" i="3"/>
  <c r="F125" i="3"/>
  <c r="N125" i="3"/>
  <c r="P125" i="3"/>
  <c r="Q125" i="3"/>
  <c r="H101" i="6"/>
  <c r="H102" i="6"/>
  <c r="H103" i="6"/>
  <c r="H106" i="6"/>
  <c r="H104" i="6"/>
  <c r="H107" i="6"/>
  <c r="C54" i="7"/>
  <c r="P54" i="7" s="1"/>
  <c r="C55" i="7"/>
  <c r="R55" i="7" s="1"/>
  <c r="T9" i="3"/>
  <c r="E14" i="3"/>
  <c r="M14" i="3"/>
  <c r="V9" i="3"/>
  <c r="F14" i="3"/>
  <c r="I10" i="3"/>
  <c r="I13" i="3"/>
  <c r="I11" i="3"/>
  <c r="I12" i="3"/>
  <c r="P33" i="3"/>
  <c r="Q33" i="3"/>
  <c r="N14" i="3"/>
  <c r="C11" i="3"/>
  <c r="C12" i="3"/>
  <c r="C13" i="3"/>
  <c r="C10" i="3"/>
  <c r="K12" i="3"/>
  <c r="K10" i="3"/>
  <c r="K13" i="3"/>
  <c r="K11" i="3"/>
  <c r="G14" i="3"/>
  <c r="J12" i="3"/>
  <c r="J10" i="3"/>
  <c r="J11" i="3"/>
  <c r="J13" i="3"/>
  <c r="D12" i="3"/>
  <c r="D10" i="3"/>
  <c r="D13" i="3"/>
  <c r="D11" i="3"/>
  <c r="L12" i="3"/>
  <c r="L13" i="3"/>
  <c r="L10" i="3"/>
  <c r="L11" i="3"/>
  <c r="H14" i="3"/>
  <c r="H85" i="4"/>
  <c r="N11" i="3"/>
  <c r="N13" i="3"/>
  <c r="N12" i="3"/>
  <c r="N10" i="3"/>
  <c r="J14" i="3"/>
  <c r="E11" i="3"/>
  <c r="E10" i="3"/>
  <c r="E12" i="3"/>
  <c r="E13" i="3"/>
  <c r="M11" i="3"/>
  <c r="M10" i="3"/>
  <c r="M12" i="3"/>
  <c r="M13" i="3"/>
  <c r="I14" i="3"/>
  <c r="F11" i="3"/>
  <c r="F12" i="3"/>
  <c r="F10" i="3"/>
  <c r="F13" i="3"/>
  <c r="J10" i="4"/>
  <c r="P9" i="3"/>
  <c r="G13" i="3"/>
  <c r="G11" i="3"/>
  <c r="G12" i="3"/>
  <c r="G10" i="3"/>
  <c r="C14" i="3"/>
  <c r="K14" i="3"/>
  <c r="R9" i="3"/>
  <c r="H10" i="3"/>
  <c r="H13" i="3"/>
  <c r="H11" i="3"/>
  <c r="H12" i="3"/>
  <c r="D14" i="3"/>
  <c r="L14" i="3"/>
  <c r="AC89" i="13"/>
  <c r="C52" i="7"/>
  <c r="C53" i="7"/>
  <c r="C47" i="7"/>
  <c r="T8" i="7"/>
  <c r="S32" i="7"/>
  <c r="F22" i="18"/>
  <c r="F23" i="18" s="1"/>
  <c r="O32" i="7"/>
  <c r="T32" i="7"/>
  <c r="U32" i="7" s="1"/>
  <c r="O33" i="7"/>
  <c r="T33" i="7"/>
  <c r="U33" i="7" s="1"/>
  <c r="P56" i="3"/>
  <c r="P17" i="3"/>
  <c r="J21" i="4"/>
  <c r="Z2" i="16"/>
  <c r="K131" i="16"/>
  <c r="K138" i="16"/>
  <c r="K145" i="16"/>
  <c r="W30" i="3"/>
  <c r="W40" i="3"/>
  <c r="W42" i="3"/>
  <c r="W44" i="3"/>
  <c r="W54" i="3"/>
  <c r="W58" i="3"/>
  <c r="W60" i="3"/>
  <c r="W62" i="3"/>
  <c r="W64" i="3"/>
  <c r="W72" i="3"/>
  <c r="E65" i="4"/>
  <c r="E86" i="4"/>
  <c r="N86" i="4"/>
  <c r="M86" i="4"/>
  <c r="W116" i="3"/>
  <c r="W118" i="3"/>
  <c r="Q121" i="3"/>
  <c r="K11" i="4"/>
  <c r="Q59" i="3"/>
  <c r="I49" i="4"/>
  <c r="I68" i="4"/>
  <c r="I90" i="4"/>
  <c r="Q41" i="3"/>
  <c r="K90" i="4"/>
  <c r="S29" i="3"/>
  <c r="I66" i="4"/>
  <c r="I87" i="4"/>
  <c r="I92" i="4"/>
  <c r="S119" i="3"/>
  <c r="G11" i="4"/>
  <c r="F6" i="7"/>
  <c r="G6" i="7"/>
  <c r="H6" i="7"/>
  <c r="I6" i="7"/>
  <c r="J6" i="7"/>
  <c r="K6" i="7"/>
  <c r="L6" i="7"/>
  <c r="E6" i="7"/>
  <c r="M6" i="7"/>
  <c r="O8" i="7"/>
  <c r="K125" i="3"/>
  <c r="Q24" i="3"/>
  <c r="W31" i="3"/>
  <c r="W29" i="3"/>
  <c r="W41" i="3"/>
  <c r="W61" i="3"/>
  <c r="W63" i="3"/>
  <c r="E49" i="4"/>
  <c r="E66" i="4"/>
  <c r="E92" i="4"/>
  <c r="E94" i="4"/>
  <c r="K93" i="4"/>
  <c r="W43" i="3"/>
  <c r="W59" i="3"/>
  <c r="E87" i="4"/>
  <c r="S24" i="3"/>
  <c r="S22" i="3"/>
  <c r="Q40" i="3"/>
  <c r="Q42" i="3"/>
  <c r="Q44" i="3"/>
  <c r="U24" i="3"/>
  <c r="U22" i="3"/>
  <c r="S30" i="3"/>
  <c r="S58" i="3"/>
  <c r="S60" i="3"/>
  <c r="S62" i="3"/>
  <c r="S64" i="3"/>
  <c r="I48" i="4"/>
  <c r="I65" i="4"/>
  <c r="I93" i="4"/>
  <c r="Q54" i="3"/>
  <c r="Q72" i="3"/>
  <c r="K65" i="4"/>
  <c r="K67" i="4"/>
  <c r="K86" i="4"/>
  <c r="E12" i="4"/>
  <c r="W22" i="3"/>
  <c r="U28" i="3"/>
  <c r="U30" i="3"/>
  <c r="U36" i="3"/>
  <c r="U40" i="3"/>
  <c r="U42" i="3"/>
  <c r="U44" i="3"/>
  <c r="U54" i="3"/>
  <c r="U58" i="3"/>
  <c r="U60" i="3"/>
  <c r="U62" i="3"/>
  <c r="U64" i="3"/>
  <c r="G48" i="4"/>
  <c r="G65" i="4"/>
  <c r="G67" i="4"/>
  <c r="G93" i="4"/>
  <c r="J6" i="3"/>
  <c r="J48" i="4"/>
  <c r="D85" i="4"/>
  <c r="J41" i="4"/>
  <c r="D10" i="4"/>
  <c r="I11" i="4"/>
  <c r="Q29" i="3"/>
  <c r="Q43" i="3"/>
  <c r="Q61" i="3"/>
  <c r="Q63" i="3"/>
  <c r="K68" i="4"/>
  <c r="K92" i="4"/>
  <c r="W123" i="3"/>
  <c r="W21" i="3"/>
  <c r="W23" i="3"/>
  <c r="U31" i="3"/>
  <c r="U35" i="3"/>
  <c r="U41" i="3"/>
  <c r="U43" i="3"/>
  <c r="U59" i="3"/>
  <c r="U61" i="3"/>
  <c r="U63" i="3"/>
  <c r="G49" i="4"/>
  <c r="G87" i="4"/>
  <c r="U115" i="3"/>
  <c r="U117" i="3"/>
  <c r="U119" i="3"/>
  <c r="W115" i="3"/>
  <c r="W24" i="3"/>
  <c r="Q116" i="3"/>
  <c r="D9" i="4"/>
  <c r="E9" i="4"/>
  <c r="F21" i="4"/>
  <c r="F86" i="4"/>
  <c r="G86" i="4"/>
  <c r="W117" i="3"/>
  <c r="D16" i="4"/>
  <c r="J49" i="4"/>
  <c r="D97" i="4"/>
  <c r="E97" i="4"/>
  <c r="T121" i="3"/>
  <c r="U121" i="3"/>
  <c r="Q35" i="3"/>
  <c r="Q118" i="3"/>
  <c r="J12" i="4"/>
  <c r="K12" i="4"/>
  <c r="J16" i="4"/>
  <c r="K6" i="3"/>
  <c r="W36" i="3"/>
  <c r="W119" i="3"/>
  <c r="Q38" i="3"/>
  <c r="D11" i="4"/>
  <c r="E11" i="4"/>
  <c r="J87" i="4"/>
  <c r="K87" i="4"/>
  <c r="T56" i="3"/>
  <c r="T17" i="3"/>
  <c r="D18" i="4"/>
  <c r="J66" i="4"/>
  <c r="K66" i="4"/>
  <c r="E90" i="4"/>
  <c r="W28" i="3"/>
  <c r="J9" i="4"/>
  <c r="K9" i="4"/>
  <c r="T67" i="3"/>
  <c r="S23" i="3"/>
  <c r="S31" i="3"/>
  <c r="S41" i="3"/>
  <c r="S61" i="3"/>
  <c r="S72" i="3"/>
  <c r="I6" i="3"/>
  <c r="V38" i="3"/>
  <c r="D23" i="4"/>
  <c r="R38" i="3"/>
  <c r="V56" i="3"/>
  <c r="V17" i="3"/>
  <c r="U23" i="3"/>
  <c r="U29" i="3"/>
  <c r="U72" i="3"/>
  <c r="U116" i="3"/>
  <c r="U118" i="3"/>
  <c r="F10" i="4"/>
  <c r="F17" i="4"/>
  <c r="J23" i="4"/>
  <c r="K23" i="4"/>
  <c r="D48" i="4"/>
  <c r="D67" i="4"/>
  <c r="E67" i="4"/>
  <c r="F68" i="4"/>
  <c r="G68" i="4"/>
  <c r="M87" i="4"/>
  <c r="D91" i="4"/>
  <c r="D93" i="4"/>
  <c r="E93" i="4"/>
  <c r="F94" i="4"/>
  <c r="G94" i="4"/>
  <c r="H41" i="4"/>
  <c r="T113" i="3"/>
  <c r="U113" i="3"/>
  <c r="Q31" i="3"/>
  <c r="F22" i="4"/>
  <c r="G6" i="3"/>
  <c r="G69" i="3"/>
  <c r="R67" i="3"/>
  <c r="E125" i="3"/>
  <c r="M125" i="3"/>
  <c r="R121" i="3"/>
  <c r="S121" i="3"/>
  <c r="W35" i="3"/>
  <c r="F9" i="4"/>
  <c r="G9" i="4"/>
  <c r="F12" i="4"/>
  <c r="G12" i="4"/>
  <c r="H10" i="4"/>
  <c r="I10" i="4"/>
  <c r="H17" i="4"/>
  <c r="J85" i="4"/>
  <c r="H94" i="4"/>
  <c r="I94" i="4"/>
  <c r="F6" i="3"/>
  <c r="R33" i="3"/>
  <c r="F85" i="4"/>
  <c r="D17" i="4"/>
  <c r="E68" i="4"/>
  <c r="I86" i="4"/>
  <c r="N6" i="3"/>
  <c r="Q22" i="3"/>
  <c r="Q28" i="3"/>
  <c r="Q30" i="3"/>
  <c r="Q36" i="3"/>
  <c r="Q58" i="3"/>
  <c r="Q60" i="3"/>
  <c r="Q62" i="3"/>
  <c r="Q64" i="3"/>
  <c r="Q115" i="3"/>
  <c r="Q117" i="3"/>
  <c r="Q119" i="3"/>
  <c r="Q123" i="3"/>
  <c r="H12" i="4"/>
  <c r="I12" i="4"/>
  <c r="F15" i="4"/>
  <c r="F66" i="4"/>
  <c r="M97" i="4"/>
  <c r="Q23" i="3"/>
  <c r="H69" i="3"/>
  <c r="S28" i="3"/>
  <c r="S36" i="3"/>
  <c r="S40" i="3"/>
  <c r="S42" i="3"/>
  <c r="S44" i="3"/>
  <c r="S54" i="3"/>
  <c r="S115" i="3"/>
  <c r="S117" i="3"/>
  <c r="S123" i="3"/>
  <c r="H16" i="4"/>
  <c r="H67" i="4"/>
  <c r="F90" i="4"/>
  <c r="F92" i="4"/>
  <c r="G92" i="4"/>
  <c r="K94" i="4"/>
  <c r="S35" i="3"/>
  <c r="S43" i="3"/>
  <c r="S59" i="3"/>
  <c r="S63" i="3"/>
  <c r="S116" i="3"/>
  <c r="S118" i="3"/>
  <c r="T26" i="3"/>
  <c r="R56" i="3"/>
  <c r="R17" i="3"/>
  <c r="Q113" i="3"/>
  <c r="J69" i="3"/>
  <c r="U123" i="3"/>
  <c r="M94" i="4"/>
  <c r="G2" i="2"/>
  <c r="D3" i="18"/>
  <c r="C15" i="11"/>
  <c r="F14" i="11"/>
  <c r="AE14" i="11"/>
  <c r="E72" i="6"/>
  <c r="R91" i="4"/>
  <c r="S91" i="4"/>
  <c r="T91" i="4"/>
  <c r="U91" i="4"/>
  <c r="V91" i="4"/>
  <c r="W91" i="4"/>
  <c r="X91" i="4"/>
  <c r="Y91" i="4"/>
  <c r="Z91" i="4"/>
  <c r="R26" i="3"/>
  <c r="R3" i="3"/>
  <c r="D125" i="3"/>
  <c r="V113" i="3"/>
  <c r="W113" i="3"/>
  <c r="L125" i="3"/>
  <c r="S113" i="3"/>
  <c r="E69" i="3"/>
  <c r="E6" i="3"/>
  <c r="V26" i="3"/>
  <c r="M69" i="3"/>
  <c r="M6" i="3"/>
  <c r="V33" i="3"/>
  <c r="D19" i="4"/>
  <c r="V121" i="3"/>
  <c r="W121" i="3"/>
  <c r="H6" i="3"/>
  <c r="T38" i="3"/>
  <c r="H125" i="3"/>
  <c r="D6" i="3"/>
  <c r="L6" i="3"/>
  <c r="I69" i="3"/>
  <c r="P26" i="3"/>
  <c r="P3" i="3"/>
  <c r="T33" i="3"/>
  <c r="C69" i="3"/>
  <c r="K69" i="3"/>
  <c r="J125" i="3"/>
  <c r="D69" i="3"/>
  <c r="F69" i="3"/>
  <c r="N69" i="3"/>
  <c r="L69" i="3"/>
  <c r="J57" i="9"/>
  <c r="I41" i="4"/>
  <c r="H42" i="4"/>
  <c r="K41" i="4"/>
  <c r="J42" i="4"/>
  <c r="M29" i="4"/>
  <c r="Q29" i="4"/>
  <c r="R29" i="4"/>
  <c r="S29" i="4"/>
  <c r="T29" i="4"/>
  <c r="U29" i="4"/>
  <c r="V29" i="4"/>
  <c r="W29" i="4"/>
  <c r="X29" i="4"/>
  <c r="Y29" i="4"/>
  <c r="Z29" i="4"/>
  <c r="T27" i="7"/>
  <c r="U27" i="7"/>
  <c r="P27" i="7"/>
  <c r="Q27" i="7"/>
  <c r="H53" i="7"/>
  <c r="H47" i="7"/>
  <c r="H13" i="7"/>
  <c r="J44" i="9"/>
  <c r="D54" i="7"/>
  <c r="S26" i="7"/>
  <c r="O26" i="7"/>
  <c r="P26" i="7"/>
  <c r="Q26" i="7"/>
  <c r="G54" i="7"/>
  <c r="G53" i="7"/>
  <c r="H54" i="7"/>
  <c r="D55" i="7"/>
  <c r="M68" i="4"/>
  <c r="AB31" i="4"/>
  <c r="M31" i="4"/>
  <c r="AC31" i="4"/>
  <c r="AC17" i="4"/>
  <c r="AB27" i="4"/>
  <c r="AB28" i="4"/>
  <c r="AB26" i="4"/>
  <c r="AB30" i="4"/>
  <c r="D88" i="4"/>
  <c r="E88" i="4"/>
  <c r="I40" i="4"/>
  <c r="E40" i="4"/>
  <c r="N40" i="4"/>
  <c r="G40" i="4"/>
  <c r="I67" i="4"/>
  <c r="H88" i="4"/>
  <c r="G66" i="4"/>
  <c r="F88" i="4"/>
  <c r="G88" i="4"/>
  <c r="K49" i="4"/>
  <c r="J88" i="4"/>
  <c r="K88" i="4"/>
  <c r="AC16" i="4"/>
  <c r="D95" i="4"/>
  <c r="E95" i="4"/>
  <c r="M67" i="4"/>
  <c r="M66" i="4"/>
  <c r="M65" i="4"/>
  <c r="G127" i="3"/>
  <c r="F95" i="4"/>
  <c r="G95" i="4"/>
  <c r="H95" i="4"/>
  <c r="I95" i="4"/>
  <c r="K48" i="4"/>
  <c r="AC10" i="4"/>
  <c r="M92" i="4"/>
  <c r="J29" i="9"/>
  <c r="D6" i="7"/>
  <c r="Q52" i="7"/>
  <c r="L44" i="2" s="1"/>
  <c r="S8" i="7"/>
  <c r="AA8" i="7"/>
  <c r="L77" i="6" s="1"/>
  <c r="E16" i="3"/>
  <c r="E127" i="3"/>
  <c r="L16" i="3"/>
  <c r="L127" i="3"/>
  <c r="J16" i="3"/>
  <c r="J127" i="3"/>
  <c r="F16" i="3"/>
  <c r="F127" i="3"/>
  <c r="I16" i="3"/>
  <c r="I127" i="3"/>
  <c r="D16" i="3"/>
  <c r="D127" i="3"/>
  <c r="N16" i="3"/>
  <c r="N127" i="3"/>
  <c r="H16" i="3"/>
  <c r="H127" i="3"/>
  <c r="M16" i="3"/>
  <c r="M127" i="3"/>
  <c r="K16" i="3"/>
  <c r="K127" i="3"/>
  <c r="C16" i="3"/>
  <c r="C127" i="3"/>
  <c r="S52" i="7"/>
  <c r="V12" i="3"/>
  <c r="V3" i="3"/>
  <c r="T5" i="3"/>
  <c r="T3" i="3"/>
  <c r="Q9" i="3"/>
  <c r="J19" i="4"/>
  <c r="C7" i="3"/>
  <c r="G16" i="3"/>
  <c r="S9" i="3"/>
  <c r="W9" i="3"/>
  <c r="U9" i="3"/>
  <c r="D53" i="7"/>
  <c r="D52" i="7"/>
  <c r="Q56" i="3"/>
  <c r="Q17" i="3"/>
  <c r="G10" i="4"/>
  <c r="K10" i="4"/>
  <c r="E10" i="4"/>
  <c r="E54" i="7"/>
  <c r="S53" i="7"/>
  <c r="M45" i="2" s="1"/>
  <c r="S54" i="7"/>
  <c r="E38" i="18"/>
  <c r="G38" i="18" s="1"/>
  <c r="E54" i="18"/>
  <c r="G54" i="18" s="1"/>
  <c r="O18" i="7"/>
  <c r="T18" i="7"/>
  <c r="U18" i="7" s="1"/>
  <c r="R33" i="7"/>
  <c r="S29" i="7"/>
  <c r="U8" i="7"/>
  <c r="AR8" i="7"/>
  <c r="S22" i="7"/>
  <c r="S33" i="7"/>
  <c r="S23" i="7"/>
  <c r="S30" i="7"/>
  <c r="P33" i="7"/>
  <c r="Q33" i="7"/>
  <c r="S24" i="7"/>
  <c r="P32" i="7"/>
  <c r="Q32" i="7"/>
  <c r="S20" i="7"/>
  <c r="S19" i="7"/>
  <c r="R32" i="7"/>
  <c r="S34" i="7"/>
  <c r="S18" i="7"/>
  <c r="S37" i="7"/>
  <c r="S21" i="7"/>
  <c r="S31" i="7"/>
  <c r="F54" i="18"/>
  <c r="F55" i="18" s="1"/>
  <c r="F38" i="18"/>
  <c r="F39" i="18" s="1"/>
  <c r="F86" i="18"/>
  <c r="F87" i="18" s="1"/>
  <c r="F70" i="18"/>
  <c r="F71" i="18" s="1"/>
  <c r="O34" i="7"/>
  <c r="R34" i="7"/>
  <c r="O29" i="7"/>
  <c r="O24" i="7"/>
  <c r="T24" i="7"/>
  <c r="U24" i="7" s="1"/>
  <c r="O20" i="7"/>
  <c r="O30" i="7"/>
  <c r="T30" i="7"/>
  <c r="U30" i="7" s="1"/>
  <c r="O21" i="7"/>
  <c r="T21" i="7"/>
  <c r="U21" i="7" s="1"/>
  <c r="O37" i="7"/>
  <c r="T37" i="7"/>
  <c r="O23" i="7"/>
  <c r="F54" i="7"/>
  <c r="D47" i="7"/>
  <c r="O31" i="7"/>
  <c r="T31" i="7"/>
  <c r="O19" i="7"/>
  <c r="O22" i="7"/>
  <c r="L95" i="6"/>
  <c r="F25" i="4"/>
  <c r="G25" i="4"/>
  <c r="J25" i="4"/>
  <c r="K25" i="4"/>
  <c r="E3" i="18"/>
  <c r="E4" i="18"/>
  <c r="AA2" i="16"/>
  <c r="D72" i="6"/>
  <c r="J7" i="3"/>
  <c r="H7" i="3"/>
  <c r="T13" i="3"/>
  <c r="G7" i="3"/>
  <c r="R6" i="3"/>
  <c r="E2" i="2"/>
  <c r="U56" i="3"/>
  <c r="U17" i="3"/>
  <c r="T10" i="3"/>
  <c r="T11" i="3"/>
  <c r="T12" i="3"/>
  <c r="V5" i="3"/>
  <c r="Q26" i="3"/>
  <c r="J13" i="4"/>
  <c r="U33" i="3"/>
  <c r="F19" i="4"/>
  <c r="H13" i="4"/>
  <c r="I13" i="4"/>
  <c r="S26" i="3"/>
  <c r="F23" i="4"/>
  <c r="G23" i="4"/>
  <c r="U38" i="3"/>
  <c r="D13" i="4"/>
  <c r="E13" i="4"/>
  <c r="W26" i="3"/>
  <c r="W5" i="3"/>
  <c r="D25" i="4"/>
  <c r="E25" i="4"/>
  <c r="W56" i="3"/>
  <c r="W17" i="3"/>
  <c r="W33" i="3"/>
  <c r="P14" i="3"/>
  <c r="E48" i="4"/>
  <c r="S38" i="3"/>
  <c r="H23" i="4"/>
  <c r="I23" i="4"/>
  <c r="E23" i="4"/>
  <c r="W38" i="3"/>
  <c r="S56" i="3"/>
  <c r="S17" i="3"/>
  <c r="H25" i="4"/>
  <c r="I25" i="4"/>
  <c r="G90" i="4"/>
  <c r="S33" i="3"/>
  <c r="H19" i="4"/>
  <c r="U26" i="3"/>
  <c r="U11" i="3"/>
  <c r="F13" i="4"/>
  <c r="S67" i="3"/>
  <c r="D41" i="4"/>
  <c r="D42" i="4"/>
  <c r="W67" i="3"/>
  <c r="F41" i="4"/>
  <c r="U67" i="3"/>
  <c r="Q15" i="11"/>
  <c r="W14" i="11"/>
  <c r="T14" i="11"/>
  <c r="C16" i="11"/>
  <c r="F15" i="11"/>
  <c r="AH14" i="11"/>
  <c r="AE15" i="11"/>
  <c r="AK14" i="11"/>
  <c r="AC91" i="4"/>
  <c r="V14" i="3"/>
  <c r="V6" i="3"/>
  <c r="T69" i="3"/>
  <c r="T16" i="3"/>
  <c r="R69" i="3"/>
  <c r="R16" i="3"/>
  <c r="P69" i="3"/>
  <c r="P16" i="3"/>
  <c r="N7" i="3"/>
  <c r="V69" i="3"/>
  <c r="V16" i="3"/>
  <c r="R12" i="3"/>
  <c r="R13" i="3"/>
  <c r="R10" i="3"/>
  <c r="R5" i="3"/>
  <c r="R11" i="3"/>
  <c r="Z3" i="18"/>
  <c r="R14" i="3"/>
  <c r="F7" i="3"/>
  <c r="T14" i="3"/>
  <c r="T6" i="3"/>
  <c r="I7" i="3"/>
  <c r="P12" i="3"/>
  <c r="P10" i="3"/>
  <c r="P5" i="3"/>
  <c r="P13" i="3"/>
  <c r="P11" i="3"/>
  <c r="K7" i="3"/>
  <c r="V125" i="3"/>
  <c r="W125" i="3"/>
  <c r="V10" i="3"/>
  <c r="V13" i="3"/>
  <c r="T125" i="3"/>
  <c r="U125" i="3"/>
  <c r="E7" i="3"/>
  <c r="L7" i="3"/>
  <c r="R125" i="3"/>
  <c r="S125" i="3"/>
  <c r="P6" i="3"/>
  <c r="V11" i="3"/>
  <c r="M7" i="3"/>
  <c r="D7" i="3"/>
  <c r="F23" i="2"/>
  <c r="AB29" i="4"/>
  <c r="G41" i="4"/>
  <c r="F42" i="4"/>
  <c r="G42" i="4"/>
  <c r="H57" i="7"/>
  <c r="F55" i="7"/>
  <c r="R26" i="7"/>
  <c r="T26" i="7"/>
  <c r="D13" i="7"/>
  <c r="J40" i="9"/>
  <c r="AD31" i="4"/>
  <c r="M69" i="4"/>
  <c r="N69" i="4"/>
  <c r="AD17" i="4"/>
  <c r="AC26" i="4"/>
  <c r="AC28" i="4"/>
  <c r="AC27" i="4"/>
  <c r="AC30" i="4"/>
  <c r="AC29" i="4"/>
  <c r="AD16" i="4"/>
  <c r="E42" i="4"/>
  <c r="M93" i="4"/>
  <c r="T10" i="4"/>
  <c r="AD10" i="4"/>
  <c r="F4" i="18"/>
  <c r="E98" i="4"/>
  <c r="I42" i="4"/>
  <c r="H98" i="4"/>
  <c r="I88" i="4"/>
  <c r="J98" i="4"/>
  <c r="C34" i="8"/>
  <c r="K42" i="4"/>
  <c r="E41" i="4"/>
  <c r="T19" i="2"/>
  <c r="T20" i="2" s="1"/>
  <c r="G15" i="4"/>
  <c r="G13" i="4"/>
  <c r="K16" i="4"/>
  <c r="K13" i="4"/>
  <c r="E15" i="4"/>
  <c r="T29" i="7"/>
  <c r="U29" i="7" s="1"/>
  <c r="Q53" i="7"/>
  <c r="L45" i="2" s="1"/>
  <c r="L28" i="6"/>
  <c r="L26" i="6"/>
  <c r="E18" i="4"/>
  <c r="D57" i="7"/>
  <c r="L27" i="6"/>
  <c r="M26" i="6"/>
  <c r="M28" i="6"/>
  <c r="M27" i="6"/>
  <c r="E53" i="7"/>
  <c r="E52" i="7"/>
  <c r="K15" i="4"/>
  <c r="K17" i="4"/>
  <c r="K18" i="4"/>
  <c r="G17" i="4"/>
  <c r="I15" i="4"/>
  <c r="I18" i="4"/>
  <c r="E16" i="4"/>
  <c r="I17" i="4"/>
  <c r="G18" i="4"/>
  <c r="G16" i="4"/>
  <c r="I16" i="4"/>
  <c r="E17" i="4"/>
  <c r="Q54" i="7"/>
  <c r="L46" i="2" s="1"/>
  <c r="P18" i="7"/>
  <c r="Q18" i="7"/>
  <c r="R18" i="7"/>
  <c r="R30" i="7"/>
  <c r="T22" i="7"/>
  <c r="U22" i="7" s="1"/>
  <c r="R22" i="7"/>
  <c r="S36" i="7"/>
  <c r="T19" i="7"/>
  <c r="U19" i="7" s="1"/>
  <c r="R19" i="7"/>
  <c r="T23" i="7"/>
  <c r="U23" i="7" s="1"/>
  <c r="P23" i="7"/>
  <c r="Q23" i="7"/>
  <c r="T34" i="7"/>
  <c r="P34" i="7"/>
  <c r="Q34" i="7"/>
  <c r="P19" i="7"/>
  <c r="Q19" i="7"/>
  <c r="P31" i="7"/>
  <c r="Q31" i="7"/>
  <c r="R31" i="7"/>
  <c r="U31" i="7"/>
  <c r="P24" i="7"/>
  <c r="Q24" i="7"/>
  <c r="P30" i="7"/>
  <c r="Q30" i="7"/>
  <c r="R24" i="7"/>
  <c r="R21" i="7"/>
  <c r="P29" i="7"/>
  <c r="Q29" i="7"/>
  <c r="R29" i="7"/>
  <c r="P21" i="7"/>
  <c r="Q21" i="7"/>
  <c r="P37" i="7"/>
  <c r="Q37" i="7"/>
  <c r="R37" i="7"/>
  <c r="U37" i="7"/>
  <c r="P22" i="7"/>
  <c r="Q22" i="7"/>
  <c r="T20" i="7"/>
  <c r="R20" i="7"/>
  <c r="P20" i="7"/>
  <c r="Q20" i="7"/>
  <c r="R23" i="7"/>
  <c r="H48" i="18"/>
  <c r="H50" i="18"/>
  <c r="F52" i="7"/>
  <c r="E47" i="7"/>
  <c r="O36" i="7"/>
  <c r="L23" i="6"/>
  <c r="L22" i="6"/>
  <c r="L24" i="6"/>
  <c r="M25" i="6"/>
  <c r="M22" i="6"/>
  <c r="L21" i="6"/>
  <c r="M21" i="6"/>
  <c r="M23" i="6"/>
  <c r="M24" i="6"/>
  <c r="L25" i="6"/>
  <c r="E3" i="2"/>
  <c r="F3" i="18"/>
  <c r="AB2" i="16"/>
  <c r="S6" i="3"/>
  <c r="U13" i="3"/>
  <c r="S14" i="3"/>
  <c r="U12" i="3"/>
  <c r="F98" i="4"/>
  <c r="Q69" i="3"/>
  <c r="J44" i="4"/>
  <c r="K44" i="4"/>
  <c r="U69" i="3"/>
  <c r="F44" i="4"/>
  <c r="G44" i="4"/>
  <c r="S69" i="3"/>
  <c r="H44" i="4"/>
  <c r="I44" i="4"/>
  <c r="U5" i="3"/>
  <c r="U10" i="3"/>
  <c r="D44" i="4"/>
  <c r="E44" i="4"/>
  <c r="W69" i="3"/>
  <c r="D98" i="4"/>
  <c r="Q16" i="11"/>
  <c r="W15" i="11"/>
  <c r="T15" i="11"/>
  <c r="AE16" i="11"/>
  <c r="AK15" i="11"/>
  <c r="AH15" i="11"/>
  <c r="F16" i="11"/>
  <c r="C17" i="11"/>
  <c r="AD91" i="4"/>
  <c r="W12" i="3"/>
  <c r="T127" i="3"/>
  <c r="U127" i="3"/>
  <c r="R127" i="3"/>
  <c r="S127" i="3"/>
  <c r="W11" i="3"/>
  <c r="R7" i="3"/>
  <c r="V127" i="3"/>
  <c r="W127" i="3"/>
  <c r="Q10" i="3"/>
  <c r="Q11" i="3"/>
  <c r="Q13" i="3"/>
  <c r="Q5" i="3"/>
  <c r="Q14" i="3"/>
  <c r="Q6" i="3"/>
  <c r="Q12" i="3"/>
  <c r="S5" i="3"/>
  <c r="S10" i="3"/>
  <c r="S12" i="3"/>
  <c r="S13" i="3"/>
  <c r="S11" i="3"/>
  <c r="P127" i="3"/>
  <c r="W13" i="3"/>
  <c r="V7" i="3"/>
  <c r="T7" i="3"/>
  <c r="W10" i="3"/>
  <c r="U14" i="3"/>
  <c r="U6" i="3"/>
  <c r="P7" i="3"/>
  <c r="W6" i="3"/>
  <c r="W14" i="3"/>
  <c r="N19" i="4"/>
  <c r="Q15" i="4"/>
  <c r="AC15" i="4"/>
  <c r="I77" i="18"/>
  <c r="I74" i="18"/>
  <c r="G55" i="7"/>
  <c r="G57" i="7"/>
  <c r="G47" i="7"/>
  <c r="G13" i="7"/>
  <c r="J43" i="9"/>
  <c r="S25" i="7"/>
  <c r="O25" i="7"/>
  <c r="P25" i="7"/>
  <c r="Q25" i="7"/>
  <c r="U26" i="7"/>
  <c r="E13" i="7"/>
  <c r="J41" i="9"/>
  <c r="AE31" i="4"/>
  <c r="M40" i="4"/>
  <c r="M25" i="4"/>
  <c r="N25" i="4"/>
  <c r="Q40" i="4"/>
  <c r="R40" i="4"/>
  <c r="S40" i="4"/>
  <c r="T40" i="4"/>
  <c r="U40" i="4"/>
  <c r="V40" i="4"/>
  <c r="W40" i="4"/>
  <c r="X40" i="4"/>
  <c r="Y40" i="4"/>
  <c r="Z40" i="4"/>
  <c r="AE17" i="4"/>
  <c r="AD27" i="4"/>
  <c r="AD28" i="4"/>
  <c r="AD26" i="4"/>
  <c r="AD29" i="4"/>
  <c r="AD30" i="4"/>
  <c r="G23" i="2"/>
  <c r="N120" i="6"/>
  <c r="N121" i="6"/>
  <c r="N107" i="6"/>
  <c r="N106" i="6"/>
  <c r="AE16" i="4"/>
  <c r="U10" i="4"/>
  <c r="AE10" i="4"/>
  <c r="I60" i="18"/>
  <c r="I61" i="18"/>
  <c r="I45" i="18"/>
  <c r="I44" i="18"/>
  <c r="L96" i="6"/>
  <c r="N95" i="6"/>
  <c r="N96" i="6"/>
  <c r="E101" i="4"/>
  <c r="E57" i="7"/>
  <c r="Q7" i="3"/>
  <c r="Q16" i="3"/>
  <c r="S7" i="3"/>
  <c r="S16" i="3"/>
  <c r="W7" i="3"/>
  <c r="W16" i="3"/>
  <c r="U7" i="3"/>
  <c r="U16" i="3"/>
  <c r="N28" i="6"/>
  <c r="N27" i="6"/>
  <c r="N26" i="6"/>
  <c r="I85" i="4"/>
  <c r="I91" i="4"/>
  <c r="J99" i="4"/>
  <c r="K91" i="4"/>
  <c r="K85" i="4"/>
  <c r="E91" i="4"/>
  <c r="E85" i="4"/>
  <c r="G91" i="4"/>
  <c r="G85" i="4"/>
  <c r="G19" i="4"/>
  <c r="K19" i="4"/>
  <c r="E19" i="4"/>
  <c r="I19" i="4"/>
  <c r="T36" i="7"/>
  <c r="U36" i="7" s="1"/>
  <c r="O54" i="7"/>
  <c r="J46" i="2"/>
  <c r="O17" i="7"/>
  <c r="F53" i="7"/>
  <c r="F57" i="7"/>
  <c r="R36" i="7"/>
  <c r="U34" i="7"/>
  <c r="U20" i="7"/>
  <c r="P36" i="7"/>
  <c r="Q36" i="7"/>
  <c r="S17" i="7"/>
  <c r="F47" i="7"/>
  <c r="N21" i="6"/>
  <c r="N23" i="6"/>
  <c r="N24" i="6"/>
  <c r="N25" i="6"/>
  <c r="N22" i="6"/>
  <c r="AC2" i="16"/>
  <c r="D99" i="4"/>
  <c r="F101" i="4"/>
  <c r="F114" i="4"/>
  <c r="G114" i="4"/>
  <c r="D101" i="4"/>
  <c r="D114" i="4"/>
  <c r="E114" i="4"/>
  <c r="J101" i="4"/>
  <c r="J114" i="4"/>
  <c r="K114" i="4"/>
  <c r="H101" i="4"/>
  <c r="H114" i="4"/>
  <c r="I114" i="4"/>
  <c r="H99" i="4"/>
  <c r="F99" i="4"/>
  <c r="Q127" i="3"/>
  <c r="C18" i="11"/>
  <c r="F17" i="11"/>
  <c r="Q17" i="11"/>
  <c r="W16" i="11"/>
  <c r="T16" i="11"/>
  <c r="AE17" i="11"/>
  <c r="AK16" i="11"/>
  <c r="AH16" i="11"/>
  <c r="AE91" i="4"/>
  <c r="AB15" i="4"/>
  <c r="O52" i="7"/>
  <c r="J44" i="2"/>
  <c r="O55" i="7"/>
  <c r="J47" i="2"/>
  <c r="R25" i="7"/>
  <c r="T25" i="7"/>
  <c r="F13" i="7"/>
  <c r="AF31" i="4"/>
  <c r="AB40" i="4"/>
  <c r="AF17" i="4"/>
  <c r="AE26" i="4"/>
  <c r="AE28" i="4"/>
  <c r="AE27" i="4"/>
  <c r="AE30" i="4"/>
  <c r="AE29" i="4"/>
  <c r="O120" i="6"/>
  <c r="O121" i="6"/>
  <c r="O107" i="6"/>
  <c r="O106" i="6"/>
  <c r="AF16" i="4"/>
  <c r="V10" i="4"/>
  <c r="AF10" i="4"/>
  <c r="O95" i="6"/>
  <c r="O96" i="6"/>
  <c r="O28" i="6"/>
  <c r="O26" i="6"/>
  <c r="O27" i="6"/>
  <c r="K98" i="4"/>
  <c r="K101" i="4"/>
  <c r="G98" i="4"/>
  <c r="G101" i="4"/>
  <c r="I98" i="4"/>
  <c r="I101" i="4"/>
  <c r="R17" i="7"/>
  <c r="O53" i="7"/>
  <c r="J45" i="2"/>
  <c r="P17" i="7"/>
  <c r="Q17" i="7"/>
  <c r="O47" i="7"/>
  <c r="X22" i="7"/>
  <c r="T17" i="7"/>
  <c r="U17" i="7" s="1"/>
  <c r="S47" i="7"/>
  <c r="R52" i="7"/>
  <c r="O22" i="6"/>
  <c r="O23" i="6"/>
  <c r="O21" i="6"/>
  <c r="O24" i="6"/>
  <c r="AD2" i="16"/>
  <c r="C19" i="11"/>
  <c r="F18" i="11"/>
  <c r="AK17" i="11"/>
  <c r="AE18" i="11"/>
  <c r="AH17" i="11"/>
  <c r="Q18" i="11"/>
  <c r="T17" i="11"/>
  <c r="W17" i="11"/>
  <c r="AF91" i="4"/>
  <c r="AD15" i="4"/>
  <c r="AG5" i="14"/>
  <c r="J49" i="2"/>
  <c r="U25" i="7"/>
  <c r="AE22" i="7"/>
  <c r="AE16" i="7"/>
  <c r="AD40" i="4"/>
  <c r="AC40" i="4"/>
  <c r="AG31" i="4"/>
  <c r="AG17" i="4"/>
  <c r="AF27" i="4"/>
  <c r="AF28" i="4"/>
  <c r="AF26" i="4"/>
  <c r="AF29" i="4"/>
  <c r="P120" i="6"/>
  <c r="P121" i="6"/>
  <c r="P107" i="6"/>
  <c r="P106" i="6"/>
  <c r="AG16" i="4"/>
  <c r="W10" i="4"/>
  <c r="AG10" i="4"/>
  <c r="P95" i="6"/>
  <c r="P96" i="6"/>
  <c r="J42" i="9"/>
  <c r="R53" i="7"/>
  <c r="P26" i="6"/>
  <c r="P28" i="6"/>
  <c r="P27" i="6"/>
  <c r="P47" i="7"/>
  <c r="Q47" i="7"/>
  <c r="P52" i="7"/>
  <c r="R47" i="7"/>
  <c r="R54" i="7"/>
  <c r="P21" i="6"/>
  <c r="P23" i="6"/>
  <c r="P24" i="6"/>
  <c r="P18" i="6"/>
  <c r="P22" i="6"/>
  <c r="AE2" i="16"/>
  <c r="C20" i="11"/>
  <c r="F19" i="11"/>
  <c r="AE19" i="11"/>
  <c r="AK18" i="11"/>
  <c r="AH18" i="11"/>
  <c r="Q19" i="11"/>
  <c r="W18" i="11"/>
  <c r="T18" i="11"/>
  <c r="AG91" i="4"/>
  <c r="AE23" i="7"/>
  <c r="P15" i="6"/>
  <c r="M9" i="6"/>
  <c r="P13" i="6"/>
  <c r="N17" i="6"/>
  <c r="L17" i="6"/>
  <c r="O13" i="6"/>
  <c r="N20" i="6"/>
  <c r="M20" i="6"/>
  <c r="O17" i="6"/>
  <c r="M16" i="6"/>
  <c r="M17" i="6"/>
  <c r="O15" i="6"/>
  <c r="L14" i="6"/>
  <c r="M13" i="6"/>
  <c r="O20" i="6"/>
  <c r="O16" i="6"/>
  <c r="L13" i="6"/>
  <c r="M19" i="6"/>
  <c r="N16" i="6"/>
  <c r="L20" i="6"/>
  <c r="N13" i="6"/>
  <c r="L16" i="6"/>
  <c r="N15" i="6"/>
  <c r="M15" i="6"/>
  <c r="L15" i="6"/>
  <c r="AE40" i="4"/>
  <c r="AH31" i="4"/>
  <c r="AH17" i="4"/>
  <c r="AG26" i="4"/>
  <c r="AG28" i="4"/>
  <c r="AG27" i="4"/>
  <c r="AF40" i="4"/>
  <c r="AG29" i="4"/>
  <c r="Q120" i="6"/>
  <c r="Q121" i="6"/>
  <c r="Q107" i="6"/>
  <c r="Q106" i="6"/>
  <c r="AH16" i="4"/>
  <c r="X10" i="4"/>
  <c r="AH10" i="4"/>
  <c r="Q96" i="6"/>
  <c r="Q95" i="6"/>
  <c r="K46" i="2"/>
  <c r="P53" i="7"/>
  <c r="K45" i="2" s="1"/>
  <c r="Q26" i="6"/>
  <c r="Q27" i="6"/>
  <c r="Q28" i="6"/>
  <c r="Q19" i="6"/>
  <c r="Q20" i="6"/>
  <c r="Q21" i="6"/>
  <c r="Q23" i="6"/>
  <c r="Q15" i="6"/>
  <c r="Q16" i="6"/>
  <c r="Q18" i="6"/>
  <c r="Q22" i="6"/>
  <c r="Q24" i="6"/>
  <c r="Q17" i="6"/>
  <c r="Q13" i="6"/>
  <c r="AF2" i="16"/>
  <c r="AE20" i="11"/>
  <c r="AH19" i="11"/>
  <c r="Q20" i="11"/>
  <c r="W19" i="11"/>
  <c r="T19" i="11"/>
  <c r="C21" i="11"/>
  <c r="F20" i="11"/>
  <c r="AH91" i="4"/>
  <c r="AF22" i="7"/>
  <c r="AF16" i="7"/>
  <c r="AI31" i="4"/>
  <c r="AI17" i="4"/>
  <c r="AH27" i="4"/>
  <c r="AH28" i="4"/>
  <c r="AH26" i="4"/>
  <c r="AH29" i="4"/>
  <c r="AG40" i="4"/>
  <c r="R120" i="6"/>
  <c r="R121" i="6"/>
  <c r="R107" i="6"/>
  <c r="R106" i="6"/>
  <c r="AI16" i="4"/>
  <c r="Y10" i="4"/>
  <c r="AI10" i="4"/>
  <c r="R96" i="6"/>
  <c r="R95" i="6"/>
  <c r="R28" i="6"/>
  <c r="R27" i="6"/>
  <c r="R23" i="6"/>
  <c r="R26" i="6"/>
  <c r="R22" i="6"/>
  <c r="R16" i="6"/>
  <c r="R18" i="6"/>
  <c r="R24" i="6"/>
  <c r="R13" i="6"/>
  <c r="R19" i="6"/>
  <c r="R21" i="6"/>
  <c r="R17" i="6"/>
  <c r="R15" i="6"/>
  <c r="AG2" i="16"/>
  <c r="AE21" i="11"/>
  <c r="AH20" i="11"/>
  <c r="Q21" i="11"/>
  <c r="W20" i="11"/>
  <c r="T20" i="11"/>
  <c r="F21" i="11"/>
  <c r="C22" i="11"/>
  <c r="AI91" i="4"/>
  <c r="AG15" i="4"/>
  <c r="P20" i="6"/>
  <c r="O18" i="6"/>
  <c r="N18" i="6"/>
  <c r="L18" i="6"/>
  <c r="M18" i="6"/>
  <c r="L19" i="6"/>
  <c r="N19" i="6"/>
  <c r="O19" i="6"/>
  <c r="P17" i="6"/>
  <c r="P16" i="6"/>
  <c r="L9" i="6"/>
  <c r="L11" i="6"/>
  <c r="M11" i="6"/>
  <c r="N11" i="6"/>
  <c r="O11" i="6"/>
  <c r="N9" i="6"/>
  <c r="O9" i="6"/>
  <c r="P9" i="6"/>
  <c r="Q9" i="6"/>
  <c r="P19" i="6"/>
  <c r="P11" i="6"/>
  <c r="AF23" i="7"/>
  <c r="AK31" i="4"/>
  <c r="AJ31" i="4"/>
  <c r="AK17" i="4"/>
  <c r="AJ17" i="4"/>
  <c r="AI26" i="4"/>
  <c r="AI28" i="4"/>
  <c r="AI27" i="4"/>
  <c r="AH40" i="4"/>
  <c r="AI29" i="4"/>
  <c r="S120" i="6"/>
  <c r="S121" i="6"/>
  <c r="S106" i="6"/>
  <c r="S107" i="6"/>
  <c r="AK16" i="4"/>
  <c r="AJ16" i="4"/>
  <c r="Z10" i="4"/>
  <c r="AK10" i="4"/>
  <c r="AJ10" i="4"/>
  <c r="S95" i="6"/>
  <c r="S96" i="6"/>
  <c r="S26" i="6"/>
  <c r="S15" i="6"/>
  <c r="S28" i="6"/>
  <c r="S27" i="6"/>
  <c r="S19" i="6"/>
  <c r="S17" i="6"/>
  <c r="S18" i="6"/>
  <c r="S24" i="6"/>
  <c r="S16" i="6"/>
  <c r="S23" i="6"/>
  <c r="S22" i="6"/>
  <c r="S21" i="6"/>
  <c r="S10" i="6"/>
  <c r="S13" i="6"/>
  <c r="S11" i="6"/>
  <c r="AH2" i="16"/>
  <c r="C23" i="11"/>
  <c r="F22" i="11"/>
  <c r="Q22" i="11"/>
  <c r="T21" i="11"/>
  <c r="AH21" i="11"/>
  <c r="AE22" i="11"/>
  <c r="AJ91" i="4"/>
  <c r="AK91" i="4"/>
  <c r="AH15" i="4"/>
  <c r="L12" i="6"/>
  <c r="M12" i="6"/>
  <c r="N10" i="6"/>
  <c r="R11" i="6"/>
  <c r="Q11" i="6"/>
  <c r="M10" i="6"/>
  <c r="R10" i="6"/>
  <c r="Q10" i="6"/>
  <c r="O10" i="6"/>
  <c r="P10" i="6"/>
  <c r="L10" i="6"/>
  <c r="AG22" i="7"/>
  <c r="AG16" i="7"/>
  <c r="AK27" i="4"/>
  <c r="AJ27" i="4"/>
  <c r="AK28" i="4"/>
  <c r="AJ28" i="4"/>
  <c r="AK26" i="4"/>
  <c r="AJ26" i="4"/>
  <c r="AK29" i="4"/>
  <c r="AJ29" i="4"/>
  <c r="AI40" i="4"/>
  <c r="T121" i="6"/>
  <c r="T120" i="6"/>
  <c r="T107" i="6"/>
  <c r="T106" i="6"/>
  <c r="T96" i="6"/>
  <c r="T95" i="6"/>
  <c r="T28" i="6"/>
  <c r="T26" i="6"/>
  <c r="T27" i="6"/>
  <c r="T15" i="6"/>
  <c r="T22" i="6"/>
  <c r="T18" i="6"/>
  <c r="T17" i="6"/>
  <c r="T10" i="6"/>
  <c r="T24" i="6"/>
  <c r="T16" i="6"/>
  <c r="T23" i="6"/>
  <c r="T21" i="6"/>
  <c r="T13" i="6"/>
  <c r="T11" i="6"/>
  <c r="AI2" i="16"/>
  <c r="F23" i="11"/>
  <c r="C24" i="11"/>
  <c r="T22" i="11"/>
  <c r="Q23" i="11"/>
  <c r="AE23" i="11"/>
  <c r="AH22" i="11"/>
  <c r="AI15" i="4"/>
  <c r="AG23" i="7"/>
  <c r="AK40" i="4"/>
  <c r="AJ40" i="4"/>
  <c r="U121" i="6"/>
  <c r="U120" i="6"/>
  <c r="U107" i="6"/>
  <c r="U106" i="6"/>
  <c r="U95" i="6"/>
  <c r="U96" i="6"/>
  <c r="U28" i="6"/>
  <c r="U26" i="6"/>
  <c r="U27" i="6"/>
  <c r="U15" i="6"/>
  <c r="U23" i="6"/>
  <c r="U17" i="6"/>
  <c r="U10" i="6"/>
  <c r="U24" i="6"/>
  <c r="U21" i="6"/>
  <c r="U18" i="6"/>
  <c r="U16" i="6"/>
  <c r="U22" i="6"/>
  <c r="U13" i="6"/>
  <c r="U11" i="6"/>
  <c r="AJ2" i="16"/>
  <c r="Q24" i="11"/>
  <c r="T23" i="11"/>
  <c r="C25" i="11"/>
  <c r="F24" i="11"/>
  <c r="AE24" i="11"/>
  <c r="AH23" i="11"/>
  <c r="AK15" i="4"/>
  <c r="AJ15" i="4"/>
  <c r="AH22" i="7"/>
  <c r="AH16" i="7"/>
  <c r="V121" i="6"/>
  <c r="V120" i="6"/>
  <c r="V106" i="6"/>
  <c r="V107" i="6"/>
  <c r="V96" i="6"/>
  <c r="V95" i="6"/>
  <c r="V26" i="6"/>
  <c r="V28" i="6"/>
  <c r="V27" i="6"/>
  <c r="V21" i="6"/>
  <c r="V15" i="6"/>
  <c r="V18" i="6"/>
  <c r="V10" i="6"/>
  <c r="V16" i="6"/>
  <c r="V24" i="6"/>
  <c r="V17" i="6"/>
  <c r="V23" i="6"/>
  <c r="V22" i="6"/>
  <c r="V13" i="6"/>
  <c r="V11" i="6"/>
  <c r="AK2" i="16"/>
  <c r="AE25" i="11"/>
  <c r="AH24" i="11"/>
  <c r="C26" i="11"/>
  <c r="F25" i="11"/>
  <c r="Q25" i="11"/>
  <c r="T24" i="11"/>
  <c r="AH23" i="7"/>
  <c r="W121" i="6"/>
  <c r="W120" i="6"/>
  <c r="W107" i="6"/>
  <c r="W106" i="6"/>
  <c r="W95" i="6"/>
  <c r="W96" i="6"/>
  <c r="W28" i="6"/>
  <c r="W27" i="6"/>
  <c r="W26" i="6"/>
  <c r="W10" i="6"/>
  <c r="W23" i="6"/>
  <c r="W21" i="6"/>
  <c r="W13" i="6"/>
  <c r="W15" i="6"/>
  <c r="W22" i="6"/>
  <c r="W17" i="6"/>
  <c r="W24" i="6"/>
  <c r="W18" i="6"/>
  <c r="W16" i="6"/>
  <c r="W11" i="6"/>
  <c r="AL2" i="16"/>
  <c r="Q26" i="11"/>
  <c r="T25" i="11"/>
  <c r="AE26" i="11"/>
  <c r="AH25" i="11"/>
  <c r="C27" i="11"/>
  <c r="F26" i="11"/>
  <c r="AI22" i="7"/>
  <c r="AI16" i="7"/>
  <c r="X120" i="6"/>
  <c r="X121" i="6"/>
  <c r="X107" i="6"/>
  <c r="X106" i="6"/>
  <c r="X96" i="6"/>
  <c r="X95" i="6"/>
  <c r="X28" i="6"/>
  <c r="X26" i="6"/>
  <c r="X27" i="6"/>
  <c r="X19" i="6"/>
  <c r="X21" i="6"/>
  <c r="X16" i="6"/>
  <c r="X18" i="6"/>
  <c r="X22" i="6"/>
  <c r="X10" i="6"/>
  <c r="X15" i="6"/>
  <c r="X17" i="6"/>
  <c r="X24" i="6"/>
  <c r="X23" i="6"/>
  <c r="X20" i="6"/>
  <c r="X13" i="6"/>
  <c r="X25" i="6"/>
  <c r="X14" i="6"/>
  <c r="X9" i="6"/>
  <c r="X11" i="6"/>
  <c r="X12" i="6"/>
  <c r="AM2" i="16"/>
  <c r="AE27" i="11"/>
  <c r="AH26" i="11"/>
  <c r="F27" i="11"/>
  <c r="C28" i="11"/>
  <c r="Q27" i="11"/>
  <c r="T26" i="11"/>
  <c r="AI23" i="7"/>
  <c r="AJ22" i="7"/>
  <c r="Y120" i="6"/>
  <c r="Y121" i="6"/>
  <c r="Y107" i="6"/>
  <c r="Y106" i="6"/>
  <c r="Y95" i="6"/>
  <c r="Y96" i="6"/>
  <c r="Y26" i="6"/>
  <c r="Y27" i="6"/>
  <c r="Y28" i="6"/>
  <c r="Y15" i="6"/>
  <c r="Y25" i="6"/>
  <c r="Y10" i="6"/>
  <c r="Y14" i="6"/>
  <c r="Y16" i="6"/>
  <c r="Y20" i="6"/>
  <c r="Y21" i="6"/>
  <c r="Y23" i="6"/>
  <c r="Y19" i="6"/>
  <c r="Y24" i="6"/>
  <c r="Y18" i="6"/>
  <c r="Y13" i="6"/>
  <c r="Y17" i="6"/>
  <c r="Y22" i="6"/>
  <c r="Y12" i="6"/>
  <c r="Y11" i="6"/>
  <c r="Y9" i="6"/>
  <c r="AN2" i="16"/>
  <c r="Q28" i="11"/>
  <c r="T27" i="11"/>
  <c r="AE28" i="11"/>
  <c r="AH27" i="11"/>
  <c r="C29" i="11"/>
  <c r="F28" i="11"/>
  <c r="AJ23" i="7"/>
  <c r="AK22" i="7"/>
  <c r="AJ16" i="7"/>
  <c r="Z120" i="6"/>
  <c r="Z121" i="6"/>
  <c r="Z106" i="6"/>
  <c r="Z107" i="6"/>
  <c r="Z96" i="6"/>
  <c r="Z95" i="6"/>
  <c r="Z26" i="6"/>
  <c r="Z27" i="6"/>
  <c r="Z28" i="6"/>
  <c r="Z22" i="6"/>
  <c r="Z13" i="6"/>
  <c r="Z16" i="6"/>
  <c r="Z25" i="6"/>
  <c r="Z21" i="6"/>
  <c r="Z10" i="6"/>
  <c r="Z23" i="6"/>
  <c r="Z19" i="6"/>
  <c r="Z15" i="6"/>
  <c r="Z24" i="6"/>
  <c r="Z18" i="6"/>
  <c r="Z20" i="6"/>
  <c r="Z17" i="6"/>
  <c r="Z14" i="6"/>
  <c r="Z11" i="6"/>
  <c r="Z12" i="6"/>
  <c r="Z9" i="6"/>
  <c r="AO2" i="16"/>
  <c r="T28" i="11"/>
  <c r="Q29" i="11"/>
  <c r="AE29" i="11"/>
  <c r="AH28" i="11"/>
  <c r="C30" i="11"/>
  <c r="F29" i="11"/>
  <c r="AK23" i="7"/>
  <c r="AL22" i="7"/>
  <c r="AK16" i="7"/>
  <c r="AA120" i="6"/>
  <c r="AA121" i="6"/>
  <c r="AA107" i="6"/>
  <c r="AA106" i="6"/>
  <c r="AA95" i="6"/>
  <c r="AA96" i="6"/>
  <c r="AA26" i="6"/>
  <c r="AA27" i="6"/>
  <c r="AA28" i="6"/>
  <c r="AA23" i="6"/>
  <c r="AA13" i="6"/>
  <c r="AA18" i="6"/>
  <c r="AA10" i="6"/>
  <c r="AA21" i="6"/>
  <c r="AA19" i="6"/>
  <c r="AA16" i="6"/>
  <c r="AA24" i="6"/>
  <c r="AA17" i="6"/>
  <c r="AA15" i="6"/>
  <c r="AA22" i="6"/>
  <c r="AA25" i="6"/>
  <c r="AA20" i="6"/>
  <c r="AA14" i="6"/>
  <c r="AA12" i="6"/>
  <c r="AA9" i="6"/>
  <c r="AA11" i="6"/>
  <c r="AP2" i="16"/>
  <c r="C31" i="11"/>
  <c r="F30" i="11"/>
  <c r="AH29" i="11"/>
  <c r="AE30" i="11"/>
  <c r="Q30" i="11"/>
  <c r="T29" i="11"/>
  <c r="AL23" i="7"/>
  <c r="AM22" i="7"/>
  <c r="AL16" i="7"/>
  <c r="AB121" i="6"/>
  <c r="AB120" i="6"/>
  <c r="AB107" i="6"/>
  <c r="AB106" i="6"/>
  <c r="AB96" i="6"/>
  <c r="AB95" i="6"/>
  <c r="AB28" i="6"/>
  <c r="AB27" i="6"/>
  <c r="AB26" i="6"/>
  <c r="AB21" i="6"/>
  <c r="AB19" i="6"/>
  <c r="AB15" i="6"/>
  <c r="AB22" i="6"/>
  <c r="AB23" i="6"/>
  <c r="AB18" i="6"/>
  <c r="AB10" i="6"/>
  <c r="AB16" i="6"/>
  <c r="AB17" i="6"/>
  <c r="AB24" i="6"/>
  <c r="AB25" i="6"/>
  <c r="AB13" i="6"/>
  <c r="AB20" i="6"/>
  <c r="AB14" i="6"/>
  <c r="AB9" i="6"/>
  <c r="AB12" i="6"/>
  <c r="AB11" i="6"/>
  <c r="AQ2" i="16"/>
  <c r="AE31" i="11"/>
  <c r="AH30" i="11"/>
  <c r="F31" i="11"/>
  <c r="C32" i="11"/>
  <c r="Q31" i="11"/>
  <c r="T30" i="11"/>
  <c r="AM23" i="7"/>
  <c r="AN22" i="7"/>
  <c r="AM16" i="7"/>
  <c r="AC121" i="6"/>
  <c r="AC120" i="6"/>
  <c r="AC106" i="6"/>
  <c r="AC107" i="6"/>
  <c r="AC95" i="6"/>
  <c r="AC96" i="6"/>
  <c r="AC28" i="6"/>
  <c r="AC27" i="6"/>
  <c r="AC26" i="6"/>
  <c r="AC19" i="6"/>
  <c r="AC15" i="6"/>
  <c r="AC17" i="6"/>
  <c r="AC24" i="6"/>
  <c r="AC21" i="6"/>
  <c r="AC18" i="6"/>
  <c r="AC10" i="6"/>
  <c r="AC20" i="6"/>
  <c r="AC23" i="6"/>
  <c r="AC22" i="6"/>
  <c r="AC16" i="6"/>
  <c r="AC25" i="6"/>
  <c r="AC13" i="6"/>
  <c r="AC14" i="6"/>
  <c r="AC11" i="6"/>
  <c r="AC9" i="6"/>
  <c r="AC12" i="6"/>
  <c r="AR2" i="16"/>
  <c r="Q32" i="11"/>
  <c r="T31" i="11"/>
  <c r="AE32" i="11"/>
  <c r="AH31" i="11"/>
  <c r="C33" i="11"/>
  <c r="F32" i="11"/>
  <c r="AN23" i="7"/>
  <c r="AO22" i="7"/>
  <c r="AN16" i="7"/>
  <c r="AD121" i="6"/>
  <c r="AD120" i="6"/>
  <c r="AD107" i="6"/>
  <c r="AD106" i="6"/>
  <c r="AD96" i="6"/>
  <c r="AD95" i="6"/>
  <c r="AD28" i="6"/>
  <c r="AD26" i="6"/>
  <c r="AD27" i="6"/>
  <c r="AD23" i="6"/>
  <c r="AD15" i="6"/>
  <c r="AD10" i="6"/>
  <c r="AD17" i="6"/>
  <c r="AD20" i="6"/>
  <c r="AD19" i="6"/>
  <c r="AD24" i="6"/>
  <c r="AD13" i="6"/>
  <c r="AD21" i="6"/>
  <c r="AD25" i="6"/>
  <c r="AD18" i="6"/>
  <c r="AD22" i="6"/>
  <c r="AD16" i="6"/>
  <c r="AD14" i="6"/>
  <c r="AD9" i="6"/>
  <c r="AD11" i="6"/>
  <c r="AD12" i="6"/>
  <c r="AS2" i="16"/>
  <c r="AE33" i="11"/>
  <c r="AH32" i="11"/>
  <c r="C34" i="11"/>
  <c r="F33" i="11"/>
  <c r="T32" i="11"/>
  <c r="Q33" i="11"/>
  <c r="AO23" i="7"/>
  <c r="AP22" i="7"/>
  <c r="AO16" i="7"/>
  <c r="AE121" i="6"/>
  <c r="AE120" i="6"/>
  <c r="AE107" i="6"/>
  <c r="AE106" i="6"/>
  <c r="AE95" i="6"/>
  <c r="AE96" i="6"/>
  <c r="AE28" i="6"/>
  <c r="AE26" i="6"/>
  <c r="AE27" i="6"/>
  <c r="AE16" i="6"/>
  <c r="AE23" i="6"/>
  <c r="AE21" i="6"/>
  <c r="AE15" i="6"/>
  <c r="AE17" i="6"/>
  <c r="AE19" i="6"/>
  <c r="AE24" i="6"/>
  <c r="AE22" i="6"/>
  <c r="AE14" i="6"/>
  <c r="AE18" i="6"/>
  <c r="AE10" i="6"/>
  <c r="AE20" i="6"/>
  <c r="AE13" i="6"/>
  <c r="AE25" i="6"/>
  <c r="AE9" i="6"/>
  <c r="AE11" i="6"/>
  <c r="AE12" i="6"/>
  <c r="AT2" i="16"/>
  <c r="C35" i="11"/>
  <c r="F34" i="11"/>
  <c r="Q34" i="11"/>
  <c r="T33" i="11"/>
  <c r="AH33" i="11"/>
  <c r="AE34" i="11"/>
  <c r="AP23" i="7"/>
  <c r="AQ22" i="7"/>
  <c r="AP16" i="7"/>
  <c r="AF120" i="6"/>
  <c r="AF121" i="6"/>
  <c r="AF107" i="6"/>
  <c r="AF106" i="6"/>
  <c r="AF96" i="6"/>
  <c r="AF95" i="6"/>
  <c r="AF26" i="6"/>
  <c r="AF27" i="6"/>
  <c r="AF28" i="6"/>
  <c r="AF15" i="6"/>
  <c r="AF22" i="6"/>
  <c r="AF19" i="6"/>
  <c r="AF23" i="6"/>
  <c r="AF17" i="6"/>
  <c r="AF18" i="6"/>
  <c r="AF13" i="6"/>
  <c r="AF10" i="6"/>
  <c r="AF25" i="6"/>
  <c r="AF21" i="6"/>
  <c r="AF24" i="6"/>
  <c r="AF20" i="6"/>
  <c r="AF16" i="6"/>
  <c r="AF14" i="6"/>
  <c r="AF9" i="6"/>
  <c r="AF11" i="6"/>
  <c r="AF12" i="6"/>
  <c r="AU2" i="16"/>
  <c r="AE35" i="11"/>
  <c r="AH34" i="11"/>
  <c r="F35" i="11"/>
  <c r="C36" i="11"/>
  <c r="Q35" i="11"/>
  <c r="T34" i="11"/>
  <c r="AQ23" i="7"/>
  <c r="AR22" i="7"/>
  <c r="AQ16" i="7"/>
  <c r="AG120" i="6"/>
  <c r="AG121" i="6"/>
  <c r="AG107" i="6"/>
  <c r="AG106" i="6"/>
  <c r="AG95" i="6"/>
  <c r="AG96" i="6"/>
  <c r="AG26" i="6"/>
  <c r="AG28" i="6"/>
  <c r="AG27" i="6"/>
  <c r="AG23" i="6"/>
  <c r="AG10" i="6"/>
  <c r="AG18" i="6"/>
  <c r="AG21" i="6"/>
  <c r="AG24" i="6"/>
  <c r="AG22" i="6"/>
  <c r="AG13" i="6"/>
  <c r="AG15" i="6"/>
  <c r="AG17" i="6"/>
  <c r="AG16" i="6"/>
  <c r="AG19" i="6"/>
  <c r="AG25" i="6"/>
  <c r="AG20" i="6"/>
  <c r="AG14" i="6"/>
  <c r="AG11" i="6"/>
  <c r="AG12" i="6"/>
  <c r="AG9" i="6"/>
  <c r="AV2" i="16"/>
  <c r="AE36" i="11"/>
  <c r="AH35" i="11"/>
  <c r="Q36" i="11"/>
  <c r="T35" i="11"/>
  <c r="C37" i="11"/>
  <c r="F36" i="11"/>
  <c r="AR23" i="7"/>
  <c r="AS22" i="7"/>
  <c r="AR16" i="7"/>
  <c r="AH120" i="6"/>
  <c r="AH121" i="6"/>
  <c r="AH107" i="6"/>
  <c r="AH106" i="6"/>
  <c r="AH96" i="6"/>
  <c r="AH95" i="6"/>
  <c r="AH26" i="6"/>
  <c r="AH27" i="6"/>
  <c r="AH28" i="6"/>
  <c r="AH15" i="6"/>
  <c r="AH22" i="6"/>
  <c r="AH21" i="6"/>
  <c r="AH23" i="6"/>
  <c r="AH24" i="6"/>
  <c r="AH16" i="6"/>
  <c r="AH17" i="6"/>
  <c r="AH10" i="6"/>
  <c r="AH18" i="6"/>
  <c r="AH19" i="6"/>
  <c r="AH25" i="6"/>
  <c r="AH20" i="6"/>
  <c r="AH13" i="6"/>
  <c r="AH14" i="6"/>
  <c r="AH9" i="6"/>
  <c r="AH11" i="6"/>
  <c r="AH12" i="6"/>
  <c r="AW2" i="16"/>
  <c r="T36" i="11"/>
  <c r="Q37" i="11"/>
  <c r="AE37" i="11"/>
  <c r="AH36" i="11"/>
  <c r="C38" i="11"/>
  <c r="F37" i="11"/>
  <c r="AS23" i="7"/>
  <c r="AT22" i="7"/>
  <c r="AS16" i="7"/>
  <c r="AI120" i="6"/>
  <c r="AI121" i="6"/>
  <c r="AI106" i="6"/>
  <c r="AI107" i="6"/>
  <c r="AI95" i="6"/>
  <c r="AI96" i="6"/>
  <c r="AI26" i="6"/>
  <c r="AI27" i="6"/>
  <c r="AI28" i="6"/>
  <c r="AI23" i="6"/>
  <c r="AI21" i="6"/>
  <c r="AI15" i="6"/>
  <c r="AI25" i="6"/>
  <c r="AI18" i="6"/>
  <c r="AI17" i="6"/>
  <c r="AI22" i="6"/>
  <c r="AI16" i="6"/>
  <c r="AI19" i="6"/>
  <c r="AI10" i="6"/>
  <c r="AI24" i="6"/>
  <c r="AI20" i="6"/>
  <c r="AI14" i="6"/>
  <c r="AI13" i="6"/>
  <c r="AI11" i="6"/>
  <c r="AI9" i="6"/>
  <c r="AI12" i="6"/>
  <c r="AX2" i="16"/>
  <c r="Q38" i="11"/>
  <c r="T37" i="11"/>
  <c r="C39" i="11"/>
  <c r="F38" i="11"/>
  <c r="AH37" i="11"/>
  <c r="AE38" i="11"/>
  <c r="AT23" i="7"/>
  <c r="AU22" i="7"/>
  <c r="AT16" i="7"/>
  <c r="AJ121" i="6"/>
  <c r="AJ120" i="6"/>
  <c r="AJ107" i="6"/>
  <c r="AJ106" i="6"/>
  <c r="AJ96" i="6"/>
  <c r="AJ95" i="6"/>
  <c r="AJ26" i="6"/>
  <c r="AJ28" i="6"/>
  <c r="AJ27" i="6"/>
  <c r="AJ23" i="6"/>
  <c r="AJ15" i="6"/>
  <c r="AJ21" i="6"/>
  <c r="AJ17" i="6"/>
  <c r="AJ19" i="6"/>
  <c r="AJ16" i="6"/>
  <c r="AJ20" i="6"/>
  <c r="AJ22" i="6"/>
  <c r="AJ24" i="6"/>
  <c r="AJ18" i="6"/>
  <c r="AJ10" i="6"/>
  <c r="AJ14" i="6"/>
  <c r="AJ13" i="6"/>
  <c r="AJ25" i="6"/>
  <c r="AJ9" i="6"/>
  <c r="AJ11" i="6"/>
  <c r="AJ12" i="6"/>
  <c r="AY2" i="16"/>
  <c r="F39" i="11"/>
  <c r="C40" i="11"/>
  <c r="Q39" i="11"/>
  <c r="T38" i="11"/>
  <c r="AE39" i="11"/>
  <c r="AH38" i="11"/>
  <c r="AU23" i="7"/>
  <c r="AV22" i="7"/>
  <c r="AU16" i="7"/>
  <c r="AK121" i="6"/>
  <c r="AK120" i="6"/>
  <c r="AK107" i="6"/>
  <c r="AK106" i="6"/>
  <c r="AK95" i="6"/>
  <c r="AK96" i="6"/>
  <c r="AK28" i="6"/>
  <c r="AK26" i="6"/>
  <c r="AK27" i="6"/>
  <c r="AK19" i="6"/>
  <c r="AK24" i="6"/>
  <c r="AK23" i="6"/>
  <c r="AK16" i="6"/>
  <c r="AK10" i="6"/>
  <c r="AK25" i="6"/>
  <c r="AK15" i="6"/>
  <c r="AK22" i="6"/>
  <c r="AK21" i="6"/>
  <c r="AK18" i="6"/>
  <c r="AK20" i="6"/>
  <c r="AK17" i="6"/>
  <c r="AK13" i="6"/>
  <c r="AK14" i="6"/>
  <c r="AK9" i="6"/>
  <c r="AK12" i="6"/>
  <c r="AK11" i="6"/>
  <c r="AZ2" i="16"/>
  <c r="Q40" i="11"/>
  <c r="T39" i="11"/>
  <c r="AM39" i="11"/>
  <c r="AL39" i="11"/>
  <c r="AE40" i="11"/>
  <c r="AI39" i="11"/>
  <c r="AJ39" i="11"/>
  <c r="AH39" i="11"/>
  <c r="C41" i="11"/>
  <c r="F40" i="11"/>
  <c r="AV23" i="7"/>
  <c r="AW22" i="7"/>
  <c r="AV16" i="7"/>
  <c r="AL121" i="6"/>
  <c r="AL120" i="6"/>
  <c r="AL107" i="6"/>
  <c r="AL106" i="6"/>
  <c r="M12" i="4"/>
  <c r="N12" i="4" s="1"/>
  <c r="AL96" i="6"/>
  <c r="AL95" i="6"/>
  <c r="AL28" i="6"/>
  <c r="AL26" i="6"/>
  <c r="AL27" i="6"/>
  <c r="AL19" i="6"/>
  <c r="AL17" i="6"/>
  <c r="AL21" i="6"/>
  <c r="AL15" i="6"/>
  <c r="AL20" i="6"/>
  <c r="AL16" i="6"/>
  <c r="AL18" i="6"/>
  <c r="AL24" i="6"/>
  <c r="AL22" i="6"/>
  <c r="AL23" i="6"/>
  <c r="AL10" i="6"/>
  <c r="AL25" i="6"/>
  <c r="AL13" i="6"/>
  <c r="AL14" i="6"/>
  <c r="AL12" i="6"/>
  <c r="AL11" i="6"/>
  <c r="AL9" i="6"/>
  <c r="BA2" i="16"/>
  <c r="AM40" i="11"/>
  <c r="AE41" i="11"/>
  <c r="AL40" i="11"/>
  <c r="AJ40" i="11"/>
  <c r="AI40" i="11"/>
  <c r="AH40" i="11"/>
  <c r="T40" i="11"/>
  <c r="Q41" i="11"/>
  <c r="C42" i="11"/>
  <c r="F41" i="11"/>
  <c r="AW23" i="7"/>
  <c r="AX22" i="7"/>
  <c r="AW16" i="7"/>
  <c r="AM120" i="6"/>
  <c r="AM121" i="6"/>
  <c r="AM107" i="6"/>
  <c r="AM106" i="6"/>
  <c r="AM95" i="6"/>
  <c r="AM96" i="6"/>
  <c r="AM26" i="6"/>
  <c r="AM28" i="6"/>
  <c r="AM27" i="6"/>
  <c r="AM16" i="6"/>
  <c r="AM23" i="6"/>
  <c r="AM20" i="6"/>
  <c r="AM21" i="6"/>
  <c r="AM15" i="6"/>
  <c r="AM18" i="6"/>
  <c r="AM25" i="6"/>
  <c r="AM24" i="6"/>
  <c r="AM22" i="6"/>
  <c r="AM10" i="6"/>
  <c r="AM17" i="6"/>
  <c r="AM19" i="6"/>
  <c r="AM14" i="6"/>
  <c r="AM13" i="6"/>
  <c r="AM12" i="6"/>
  <c r="AM11" i="6"/>
  <c r="AM9" i="6"/>
  <c r="BB2" i="16"/>
  <c r="AI41" i="11"/>
  <c r="AH41" i="11"/>
  <c r="AM41" i="11"/>
  <c r="AE42" i="11"/>
  <c r="AL41" i="11"/>
  <c r="AJ41" i="11"/>
  <c r="Q42" i="11"/>
  <c r="T41" i="11"/>
  <c r="C43" i="11"/>
  <c r="F42" i="11"/>
  <c r="AX23" i="7"/>
  <c r="AY22" i="7"/>
  <c r="AX16" i="7"/>
  <c r="AN120" i="6"/>
  <c r="AN121" i="6"/>
  <c r="AN107" i="6"/>
  <c r="AN106" i="6"/>
  <c r="AN96" i="6"/>
  <c r="AN95" i="6"/>
  <c r="AN27" i="6"/>
  <c r="AN28" i="6"/>
  <c r="AN26" i="6"/>
  <c r="AN19" i="6"/>
  <c r="AN15" i="6"/>
  <c r="AN24" i="6"/>
  <c r="AN17" i="6"/>
  <c r="AN22" i="6"/>
  <c r="AN23" i="6"/>
  <c r="AN18" i="6"/>
  <c r="AN16" i="6"/>
  <c r="AN10" i="6"/>
  <c r="AN21" i="6"/>
  <c r="AN13" i="6"/>
  <c r="AN25" i="6"/>
  <c r="AN20" i="6"/>
  <c r="AN14" i="6"/>
  <c r="AN11" i="6"/>
  <c r="AN12" i="6"/>
  <c r="AN9" i="6"/>
  <c r="BC2" i="16"/>
  <c r="F43" i="11"/>
  <c r="C44" i="11"/>
  <c r="Q43" i="11"/>
  <c r="T42" i="11"/>
  <c r="AE43" i="11"/>
  <c r="AJ42" i="11"/>
  <c r="AI42" i="11"/>
  <c r="AM42" i="11"/>
  <c r="AL42" i="11"/>
  <c r="AH42" i="11"/>
  <c r="AY23" i="7"/>
  <c r="AZ22" i="7"/>
  <c r="AY16" i="7"/>
  <c r="AO120" i="6"/>
  <c r="AO121" i="6"/>
  <c r="AO107" i="6"/>
  <c r="AO106" i="6"/>
  <c r="AO95" i="6"/>
  <c r="AO96" i="6"/>
  <c r="AO27" i="6"/>
  <c r="AO28" i="6"/>
  <c r="AO26" i="6"/>
  <c r="AO22" i="6"/>
  <c r="AO23" i="6"/>
  <c r="AO17" i="6"/>
  <c r="AO19" i="6"/>
  <c r="AO15" i="6"/>
  <c r="AO16" i="6"/>
  <c r="AO20" i="6"/>
  <c r="AO21" i="6"/>
  <c r="AO24" i="6"/>
  <c r="AO18" i="6"/>
  <c r="AO10" i="6"/>
  <c r="AO25" i="6"/>
  <c r="AO14" i="6"/>
  <c r="AO13" i="6"/>
  <c r="AO9" i="6"/>
  <c r="AO12" i="6"/>
  <c r="AO11" i="6"/>
  <c r="BD2" i="16"/>
  <c r="AM43" i="11"/>
  <c r="AL43" i="11"/>
  <c r="AE44" i="11"/>
  <c r="AI43" i="11"/>
  <c r="AJ43" i="11"/>
  <c r="AH43" i="11"/>
  <c r="Q44" i="11"/>
  <c r="T43" i="11"/>
  <c r="C45" i="11"/>
  <c r="F44" i="11"/>
  <c r="AZ23" i="7"/>
  <c r="BA22" i="7"/>
  <c r="AZ16" i="7"/>
  <c r="AP120" i="6"/>
  <c r="AP121" i="6"/>
  <c r="AP106" i="6"/>
  <c r="AP107" i="6"/>
  <c r="AP96" i="6"/>
  <c r="AP95" i="6"/>
  <c r="AP28" i="6"/>
  <c r="AP27" i="6"/>
  <c r="AP26" i="6"/>
  <c r="AP23" i="6"/>
  <c r="AP17" i="6"/>
  <c r="AP18" i="6"/>
  <c r="AP22" i="6"/>
  <c r="AP19" i="6"/>
  <c r="AP10" i="6"/>
  <c r="AP16" i="6"/>
  <c r="AP24" i="6"/>
  <c r="AP20" i="6"/>
  <c r="AP21" i="6"/>
  <c r="AP15" i="6"/>
  <c r="AP14" i="6"/>
  <c r="AP13" i="6"/>
  <c r="AP25" i="6"/>
  <c r="AP12" i="6"/>
  <c r="AP11" i="6"/>
  <c r="AP9" i="6"/>
  <c r="BE2" i="16"/>
  <c r="C46" i="11"/>
  <c r="F45" i="11"/>
  <c r="AM44" i="11"/>
  <c r="AE45" i="11"/>
  <c r="AI44" i="11"/>
  <c r="AH44" i="11"/>
  <c r="AL44" i="11"/>
  <c r="AJ44" i="11"/>
  <c r="T44" i="11"/>
  <c r="Q45" i="11"/>
  <c r="BA23" i="7"/>
  <c r="BB22" i="7"/>
  <c r="BA16" i="7"/>
  <c r="AQ120" i="6"/>
  <c r="AQ121" i="6"/>
  <c r="AQ107" i="6"/>
  <c r="AQ106" i="6"/>
  <c r="AQ95" i="6"/>
  <c r="AQ96" i="6"/>
  <c r="AQ28" i="6"/>
  <c r="AQ26" i="6"/>
  <c r="AQ27" i="6"/>
  <c r="AQ19" i="6"/>
  <c r="AQ10" i="6"/>
  <c r="AQ23" i="6"/>
  <c r="AQ16" i="6"/>
  <c r="AQ21" i="6"/>
  <c r="AQ20" i="6"/>
  <c r="AQ18" i="6"/>
  <c r="AQ13" i="6"/>
  <c r="AQ24" i="6"/>
  <c r="AQ25" i="6"/>
  <c r="AQ15" i="6"/>
  <c r="AQ17" i="6"/>
  <c r="AQ22" i="6"/>
  <c r="AQ14" i="6"/>
  <c r="AQ12" i="6"/>
  <c r="AQ9" i="6"/>
  <c r="AQ11" i="6"/>
  <c r="BF2" i="16"/>
  <c r="AI45" i="11"/>
  <c r="AH45" i="11"/>
  <c r="AM45" i="11"/>
  <c r="AJ45" i="11"/>
  <c r="AE46" i="11"/>
  <c r="AL45" i="11"/>
  <c r="C47" i="11"/>
  <c r="F46" i="11"/>
  <c r="Q46" i="11"/>
  <c r="T45" i="11"/>
  <c r="BB23" i="7"/>
  <c r="BC22" i="7"/>
  <c r="BB16" i="7"/>
  <c r="AR121" i="6"/>
  <c r="AR120" i="6"/>
  <c r="AR107" i="6"/>
  <c r="AR106" i="6"/>
  <c r="AR96" i="6"/>
  <c r="AR95" i="6"/>
  <c r="AR26" i="6"/>
  <c r="AR28" i="6"/>
  <c r="AR27" i="6"/>
  <c r="AR21" i="6"/>
  <c r="AR13" i="6"/>
  <c r="AR15" i="6"/>
  <c r="AR22" i="6"/>
  <c r="AR18" i="6"/>
  <c r="AR19" i="6"/>
  <c r="AR24" i="6"/>
  <c r="AR16" i="6"/>
  <c r="AR20" i="6"/>
  <c r="AR10" i="6"/>
  <c r="AR14" i="6"/>
  <c r="AR17" i="6"/>
  <c r="AR23" i="6"/>
  <c r="AR25" i="6"/>
  <c r="AR9" i="6"/>
  <c r="AR12" i="6"/>
  <c r="AR11" i="6"/>
  <c r="BG2" i="16"/>
  <c r="F47" i="11"/>
  <c r="C48" i="11"/>
  <c r="Q47" i="11"/>
  <c r="T46" i="11"/>
  <c r="AE47" i="11"/>
  <c r="AJ46" i="11"/>
  <c r="AI46" i="11"/>
  <c r="AM46" i="11"/>
  <c r="AL46" i="11"/>
  <c r="AH46" i="11"/>
  <c r="BC23" i="7"/>
  <c r="BD22" i="7"/>
  <c r="BC16" i="7"/>
  <c r="AS121" i="6"/>
  <c r="AS120" i="6"/>
  <c r="AS106" i="6"/>
  <c r="AS107" i="6"/>
  <c r="AS95" i="6"/>
  <c r="AS96" i="6"/>
  <c r="AS26" i="6"/>
  <c r="AS28" i="6"/>
  <c r="AS27" i="6"/>
  <c r="AS23" i="6"/>
  <c r="AS15" i="6"/>
  <c r="AS21" i="6"/>
  <c r="AS18" i="6"/>
  <c r="AS17" i="6"/>
  <c r="AS10" i="6"/>
  <c r="AS24" i="6"/>
  <c r="AS22" i="6"/>
  <c r="AS20" i="6"/>
  <c r="AS25" i="6"/>
  <c r="AS19" i="6"/>
  <c r="AS16" i="6"/>
  <c r="AS14" i="6"/>
  <c r="AS13" i="6"/>
  <c r="AS11" i="6"/>
  <c r="AS12" i="6"/>
  <c r="AS9" i="6"/>
  <c r="BH2" i="16"/>
  <c r="C49" i="11"/>
  <c r="F48" i="11"/>
  <c r="T47" i="11"/>
  <c r="Q48" i="11"/>
  <c r="AM47" i="11"/>
  <c r="AL47" i="11"/>
  <c r="AE48" i="11"/>
  <c r="AI47" i="11"/>
  <c r="AJ47" i="11"/>
  <c r="AH47" i="11"/>
  <c r="BD23" i="7"/>
  <c r="BE22" i="7"/>
  <c r="BD16" i="7"/>
  <c r="AT121" i="6"/>
  <c r="AT120" i="6"/>
  <c r="AT107" i="6"/>
  <c r="AT106" i="6"/>
  <c r="AT96" i="6"/>
  <c r="AT95" i="6"/>
  <c r="AT26" i="6"/>
  <c r="AT28" i="6"/>
  <c r="AT27" i="6"/>
  <c r="AT23" i="6"/>
  <c r="AT21" i="6"/>
  <c r="AT10" i="6"/>
  <c r="AT18" i="6"/>
  <c r="AT15" i="6"/>
  <c r="AT22" i="6"/>
  <c r="AT19" i="6"/>
  <c r="AT16" i="6"/>
  <c r="AT17" i="6"/>
  <c r="AT24" i="6"/>
  <c r="AT13" i="6"/>
  <c r="AT14" i="6"/>
  <c r="AT20" i="6"/>
  <c r="AT25" i="6"/>
  <c r="AT9" i="6"/>
  <c r="AT12" i="6"/>
  <c r="AT11" i="6"/>
  <c r="BI2" i="16"/>
  <c r="AJ48" i="11"/>
  <c r="AI48" i="11"/>
  <c r="AH48" i="11"/>
  <c r="AE49" i="11"/>
  <c r="AM48" i="11"/>
  <c r="AL48" i="11"/>
  <c r="F49" i="11"/>
  <c r="C50" i="11"/>
  <c r="Q49" i="11"/>
  <c r="T48" i="11"/>
  <c r="BE23" i="7"/>
  <c r="BF22" i="7"/>
  <c r="BE16" i="7"/>
  <c r="AU121" i="6"/>
  <c r="AU120" i="6"/>
  <c r="AU107" i="6"/>
  <c r="AU106" i="6"/>
  <c r="AU95" i="6"/>
  <c r="AU96" i="6"/>
  <c r="AU28" i="6"/>
  <c r="AU26" i="6"/>
  <c r="AU27" i="6"/>
  <c r="AU17" i="6"/>
  <c r="AU16" i="6"/>
  <c r="AU21" i="6"/>
  <c r="AU15" i="6"/>
  <c r="AU23" i="6"/>
  <c r="AU18" i="6"/>
  <c r="AU24" i="6"/>
  <c r="AU19" i="6"/>
  <c r="AU22" i="6"/>
  <c r="AU20" i="6"/>
  <c r="AU25" i="6"/>
  <c r="AU12" i="6"/>
  <c r="AU14" i="6"/>
  <c r="AU11" i="6"/>
  <c r="AU13" i="6"/>
  <c r="AU10" i="6"/>
  <c r="AU9" i="6"/>
  <c r="BJ2" i="16"/>
  <c r="T49" i="11"/>
  <c r="Q50" i="11"/>
  <c r="AL49" i="11"/>
  <c r="AI49" i="11"/>
  <c r="AH49" i="11"/>
  <c r="AE50" i="11"/>
  <c r="AJ49" i="11"/>
  <c r="AM49" i="11"/>
  <c r="F50" i="11"/>
  <c r="C51" i="11"/>
  <c r="BF23" i="7"/>
  <c r="BG22" i="7"/>
  <c r="BF16" i="7"/>
  <c r="AV120" i="6"/>
  <c r="AV121" i="6"/>
  <c r="AV107" i="6"/>
  <c r="AV106" i="6"/>
  <c r="AV96" i="6"/>
  <c r="AV95" i="6"/>
  <c r="AV26" i="6"/>
  <c r="AV28" i="6"/>
  <c r="AV20" i="6"/>
  <c r="AV23" i="6"/>
  <c r="AV16" i="6"/>
  <c r="BK2" i="16"/>
  <c r="C52" i="11"/>
  <c r="F51" i="11"/>
  <c r="AH50" i="11"/>
  <c r="AJ50" i="11"/>
  <c r="AI50" i="11"/>
  <c r="AE51" i="11"/>
  <c r="AM50" i="11"/>
  <c r="AL50" i="11"/>
  <c r="T50" i="11"/>
  <c r="Q51" i="11"/>
  <c r="AV12" i="6"/>
  <c r="BG23" i="7"/>
  <c r="BH22" i="7"/>
  <c r="BG16" i="7"/>
  <c r="AV21" i="6"/>
  <c r="AV10" i="6"/>
  <c r="AV13" i="6"/>
  <c r="AV15" i="6"/>
  <c r="AW120" i="6"/>
  <c r="AW121" i="6"/>
  <c r="AV27" i="6"/>
  <c r="AW107" i="6"/>
  <c r="AW106" i="6"/>
  <c r="AV14" i="6"/>
  <c r="AV19" i="6"/>
  <c r="AV9" i="6"/>
  <c r="AW95" i="6"/>
  <c r="AW96" i="6"/>
  <c r="AV22" i="6"/>
  <c r="AV17" i="6"/>
  <c r="AV18" i="6"/>
  <c r="AV11" i="6"/>
  <c r="AW26" i="6"/>
  <c r="AW28" i="6"/>
  <c r="AV24" i="6"/>
  <c r="AW27" i="6"/>
  <c r="AV25" i="6"/>
  <c r="AW25" i="6"/>
  <c r="AW21" i="6"/>
  <c r="AW16" i="6"/>
  <c r="AW23" i="6"/>
  <c r="AW20" i="6"/>
  <c r="AW15" i="6"/>
  <c r="AW10" i="6"/>
  <c r="BL2" i="16"/>
  <c r="F52" i="11"/>
  <c r="C53" i="11"/>
  <c r="AE52" i="11"/>
  <c r="AJ51" i="11"/>
  <c r="AH51" i="11"/>
  <c r="AM51" i="11"/>
  <c r="AL51" i="11"/>
  <c r="AI51" i="11"/>
  <c r="Q52" i="11"/>
  <c r="T51" i="11"/>
  <c r="BH23" i="7"/>
  <c r="BI22" i="7"/>
  <c r="BH16" i="7"/>
  <c r="AW9" i="6"/>
  <c r="AW22" i="6"/>
  <c r="AW18" i="6"/>
  <c r="AW13" i="6"/>
  <c r="AX120" i="6"/>
  <c r="AX121" i="6"/>
  <c r="AX107" i="6"/>
  <c r="AX106" i="6"/>
  <c r="AW12" i="6"/>
  <c r="AW19" i="6"/>
  <c r="AX96" i="6"/>
  <c r="AX95" i="6"/>
  <c r="AX26" i="6"/>
  <c r="AW17" i="6"/>
  <c r="AW11" i="6"/>
  <c r="AW24" i="6"/>
  <c r="AY26" i="6"/>
  <c r="AX28" i="6"/>
  <c r="AX27" i="6"/>
  <c r="AW14" i="6"/>
  <c r="AX20" i="6"/>
  <c r="AX22" i="6"/>
  <c r="AX15" i="6"/>
  <c r="AX24" i="6"/>
  <c r="AX19" i="6"/>
  <c r="AX18" i="6"/>
  <c r="AX21" i="6"/>
  <c r="AX14" i="6"/>
  <c r="BM2" i="16"/>
  <c r="AM52" i="11"/>
  <c r="AL52" i="11"/>
  <c r="AJ52" i="11"/>
  <c r="AI52" i="11"/>
  <c r="AH52" i="11"/>
  <c r="AE53" i="11"/>
  <c r="C54" i="11"/>
  <c r="F53" i="11"/>
  <c r="T52" i="11"/>
  <c r="Q53" i="11"/>
  <c r="BI23" i="7"/>
  <c r="BJ22" i="7"/>
  <c r="BI16" i="7"/>
  <c r="AX9" i="6"/>
  <c r="AX10" i="6"/>
  <c r="AX25" i="6"/>
  <c r="AX17" i="6"/>
  <c r="AX13" i="6"/>
  <c r="AY120" i="6"/>
  <c r="AY121" i="6"/>
  <c r="AY107" i="6"/>
  <c r="AY106" i="6"/>
  <c r="AX23" i="6"/>
  <c r="AX11" i="6"/>
  <c r="AX16" i="6"/>
  <c r="AY95" i="6"/>
  <c r="AY96" i="6"/>
  <c r="AX12" i="6"/>
  <c r="AY28" i="6"/>
  <c r="AZ26" i="6"/>
  <c r="AY12" i="6"/>
  <c r="AY19" i="6"/>
  <c r="AY24" i="6"/>
  <c r="AY22" i="6"/>
  <c r="AY21" i="6"/>
  <c r="AY20" i="6"/>
  <c r="AY16" i="6"/>
  <c r="AY15" i="6"/>
  <c r="AY18" i="6"/>
  <c r="AY14" i="6"/>
  <c r="AY11" i="6"/>
  <c r="AY13" i="6"/>
  <c r="AY10" i="6"/>
  <c r="BN2" i="16"/>
  <c r="T53" i="11"/>
  <c r="Q54" i="11"/>
  <c r="AH53" i="11"/>
  <c r="AL53" i="11"/>
  <c r="AM53" i="11"/>
  <c r="AJ53" i="11"/>
  <c r="AI53" i="11"/>
  <c r="AE54" i="11"/>
  <c r="C55" i="11"/>
  <c r="F54" i="11"/>
  <c r="BJ23" i="7"/>
  <c r="BK22" i="7"/>
  <c r="BJ16" i="7"/>
  <c r="AY9" i="6"/>
  <c r="AY25" i="6"/>
  <c r="AY17" i="6"/>
  <c r="AZ120" i="6"/>
  <c r="AZ121" i="6"/>
  <c r="AZ107" i="6"/>
  <c r="AZ106" i="6"/>
  <c r="AY27" i="6"/>
  <c r="AY23" i="6"/>
  <c r="AZ96" i="6"/>
  <c r="AZ95" i="6"/>
  <c r="BA26" i="6"/>
  <c r="AZ28" i="6"/>
  <c r="AZ23" i="6"/>
  <c r="AZ22" i="6"/>
  <c r="AZ24" i="6"/>
  <c r="AZ18" i="6"/>
  <c r="AZ20" i="6"/>
  <c r="AZ21" i="6"/>
  <c r="AZ19" i="6"/>
  <c r="AZ15" i="6"/>
  <c r="AZ14" i="6"/>
  <c r="BO2" i="16"/>
  <c r="AJ54" i="11"/>
  <c r="AI54" i="11"/>
  <c r="AH54" i="11"/>
  <c r="AM54" i="11"/>
  <c r="AL54" i="11"/>
  <c r="AE55" i="11"/>
  <c r="Q55" i="11"/>
  <c r="T54" i="11"/>
  <c r="F55" i="11"/>
  <c r="C56" i="11"/>
  <c r="BK23" i="7"/>
  <c r="BL22" i="7"/>
  <c r="BK16" i="7"/>
  <c r="AZ9" i="6"/>
  <c r="AZ25" i="6"/>
  <c r="AZ17" i="6"/>
  <c r="AZ10" i="6"/>
  <c r="AZ13" i="6"/>
  <c r="BA121" i="6"/>
  <c r="BA120" i="6"/>
  <c r="BA107" i="6"/>
  <c r="BA106" i="6"/>
  <c r="AZ27" i="6"/>
  <c r="AZ11" i="6"/>
  <c r="AZ16" i="6"/>
  <c r="BA95" i="6"/>
  <c r="BA96" i="6"/>
  <c r="AZ12" i="6"/>
  <c r="BA28" i="6"/>
  <c r="BB26" i="6"/>
  <c r="BA23" i="6"/>
  <c r="BA19" i="6"/>
  <c r="BA20" i="6"/>
  <c r="BA21" i="6"/>
  <c r="BA18" i="6"/>
  <c r="BA22" i="6"/>
  <c r="BA15" i="6"/>
  <c r="BA24" i="6"/>
  <c r="BA14" i="6"/>
  <c r="BA10" i="6"/>
  <c r="BP2" i="16"/>
  <c r="F56" i="11"/>
  <c r="C57" i="11"/>
  <c r="T55" i="11"/>
  <c r="Q56" i="11"/>
  <c r="AL55" i="11"/>
  <c r="AE56" i="11"/>
  <c r="AJ55" i="11"/>
  <c r="AH55" i="11"/>
  <c r="AI55" i="11"/>
  <c r="AM55" i="11"/>
  <c r="BA12" i="6"/>
  <c r="BL23" i="7"/>
  <c r="BM22" i="7"/>
  <c r="BL16" i="7"/>
  <c r="BA9" i="6"/>
  <c r="BA25" i="6"/>
  <c r="BA17" i="6"/>
  <c r="BA13" i="6"/>
  <c r="BB121" i="6"/>
  <c r="BB120" i="6"/>
  <c r="BB107" i="6"/>
  <c r="BB106" i="6"/>
  <c r="BA27" i="6"/>
  <c r="BA11" i="6"/>
  <c r="BA16" i="6"/>
  <c r="BB96" i="6"/>
  <c r="BB95" i="6"/>
  <c r="BC26" i="6"/>
  <c r="BB28" i="6"/>
  <c r="BB23" i="6"/>
  <c r="BB24" i="6"/>
  <c r="BB22" i="6"/>
  <c r="BB20" i="6"/>
  <c r="BB18" i="6"/>
  <c r="BB15" i="6"/>
  <c r="BB19" i="6"/>
  <c r="BB21" i="6"/>
  <c r="BB11" i="6"/>
  <c r="BB14" i="6"/>
  <c r="BB10" i="6"/>
  <c r="BQ2" i="16"/>
  <c r="AM56" i="11"/>
  <c r="AL56" i="11"/>
  <c r="AJ56" i="11"/>
  <c r="AE57" i="11"/>
  <c r="AI56" i="11"/>
  <c r="AH56" i="11"/>
  <c r="T56" i="11"/>
  <c r="Q57" i="11"/>
  <c r="C58" i="11"/>
  <c r="F57" i="11"/>
  <c r="BM23" i="7"/>
  <c r="BN22" i="7"/>
  <c r="BM16" i="7"/>
  <c r="BB9" i="6"/>
  <c r="BB25" i="6"/>
  <c r="BB17" i="6"/>
  <c r="BB13" i="6"/>
  <c r="BC121" i="6"/>
  <c r="BC120" i="6"/>
  <c r="BC107" i="6"/>
  <c r="BC106" i="6"/>
  <c r="BB27" i="6"/>
  <c r="BB16" i="6"/>
  <c r="BC95" i="6"/>
  <c r="BC96" i="6"/>
  <c r="BB12" i="6"/>
  <c r="BC28" i="6"/>
  <c r="BD26" i="6"/>
  <c r="BC25" i="6"/>
  <c r="BC18" i="6"/>
  <c r="BC24" i="6"/>
  <c r="BC21" i="6"/>
  <c r="BC19" i="6"/>
  <c r="BC20" i="6"/>
  <c r="BC15" i="6"/>
  <c r="BC22" i="6"/>
  <c r="BC14" i="6"/>
  <c r="BR2" i="16"/>
  <c r="T57" i="11"/>
  <c r="Q58" i="11"/>
  <c r="F58" i="11"/>
  <c r="C59" i="11"/>
  <c r="AH57" i="11"/>
  <c r="AL57" i="11"/>
  <c r="AE58" i="11"/>
  <c r="AM57" i="11"/>
  <c r="AJ57" i="11"/>
  <c r="AI57" i="11"/>
  <c r="BN23" i="7"/>
  <c r="BO22" i="7"/>
  <c r="BN16" i="7"/>
  <c r="BC9" i="6"/>
  <c r="BC17" i="6"/>
  <c r="BC10" i="6"/>
  <c r="BC13" i="6"/>
  <c r="BD120" i="6"/>
  <c r="BD121" i="6"/>
  <c r="BD107" i="6"/>
  <c r="BD106" i="6"/>
  <c r="BC27" i="6"/>
  <c r="BC11" i="6"/>
  <c r="BC16" i="6"/>
  <c r="BD96" i="6"/>
  <c r="BD95" i="6"/>
  <c r="BC12" i="6"/>
  <c r="BC23" i="6"/>
  <c r="BE26" i="6"/>
  <c r="BD28" i="6"/>
  <c r="BD23" i="6"/>
  <c r="BD20" i="6"/>
  <c r="BD21" i="6"/>
  <c r="BD24" i="6"/>
  <c r="BD22" i="6"/>
  <c r="BD19" i="6"/>
  <c r="BD18" i="6"/>
  <c r="BD15" i="6"/>
  <c r="BD14" i="6"/>
  <c r="BS2" i="16"/>
  <c r="F59" i="11"/>
  <c r="C60" i="11"/>
  <c r="Q59" i="11"/>
  <c r="T58" i="11"/>
  <c r="AJ58" i="11"/>
  <c r="AI58" i="11"/>
  <c r="AH58" i="11"/>
  <c r="AM58" i="11"/>
  <c r="AL58" i="11"/>
  <c r="AE59" i="11"/>
  <c r="BO23" i="7"/>
  <c r="BP22" i="7"/>
  <c r="BO16" i="7"/>
  <c r="BD9" i="6"/>
  <c r="BD10" i="6"/>
  <c r="BD25" i="6"/>
  <c r="BD17" i="6"/>
  <c r="BD13" i="6"/>
  <c r="BE120" i="6"/>
  <c r="BE121" i="6"/>
  <c r="BE107" i="6"/>
  <c r="BE106" i="6"/>
  <c r="BD27" i="6"/>
  <c r="BD11" i="6"/>
  <c r="BD16" i="6"/>
  <c r="BE95" i="6"/>
  <c r="BE96" i="6"/>
  <c r="BD12" i="6"/>
  <c r="BE28" i="6"/>
  <c r="BF26" i="6"/>
  <c r="BE25" i="6"/>
  <c r="BE21" i="6"/>
  <c r="BE18" i="6"/>
  <c r="BE20" i="6"/>
  <c r="BE24" i="6"/>
  <c r="BE19" i="6"/>
  <c r="BE15" i="6"/>
  <c r="BE22" i="6"/>
  <c r="BE14" i="6"/>
  <c r="BT2" i="16"/>
  <c r="AL59" i="11"/>
  <c r="AE60" i="11"/>
  <c r="AJ59" i="11"/>
  <c r="AH59" i="11"/>
  <c r="AI59" i="11"/>
  <c r="AM59" i="11"/>
  <c r="Q60" i="11"/>
  <c r="T59" i="11"/>
  <c r="F60" i="11"/>
  <c r="C61" i="11"/>
  <c r="BP23" i="7"/>
  <c r="BQ22" i="7"/>
  <c r="BP16" i="7"/>
  <c r="BE17" i="6"/>
  <c r="BE9" i="6"/>
  <c r="BE10" i="6"/>
  <c r="BE13" i="6"/>
  <c r="BF120" i="6"/>
  <c r="BF121" i="6"/>
  <c r="BF107" i="6"/>
  <c r="BF106" i="6"/>
  <c r="BE27" i="6"/>
  <c r="BE11" i="6"/>
  <c r="BE16" i="6"/>
  <c r="BF96" i="6"/>
  <c r="BF95" i="6"/>
  <c r="BE12" i="6"/>
  <c r="BE23" i="6"/>
  <c r="BF28" i="6"/>
  <c r="BF23" i="6"/>
  <c r="BF18" i="6"/>
  <c r="BF22" i="6"/>
  <c r="BF19" i="6"/>
  <c r="BF21" i="6"/>
  <c r="BF20" i="6"/>
  <c r="BF15" i="6"/>
  <c r="BF24" i="6"/>
  <c r="BF14" i="6"/>
  <c r="BU2" i="16"/>
  <c r="C62" i="11"/>
  <c r="F61" i="11"/>
  <c r="T60" i="11"/>
  <c r="Q61" i="11"/>
  <c r="AM60" i="11"/>
  <c r="AL60" i="11"/>
  <c r="AJ60" i="11"/>
  <c r="AI60" i="11"/>
  <c r="AH60" i="11"/>
  <c r="AE61" i="11"/>
  <c r="BQ23" i="7"/>
  <c r="BR22" i="7"/>
  <c r="BQ16" i="7"/>
  <c r="BF9" i="6"/>
  <c r="BF10" i="6"/>
  <c r="BF25" i="6"/>
  <c r="BF17" i="6"/>
  <c r="BF13" i="6"/>
  <c r="BG120" i="6"/>
  <c r="BG121" i="6"/>
  <c r="BG107" i="6"/>
  <c r="BG106" i="6"/>
  <c r="BF27" i="6"/>
  <c r="BG26" i="6"/>
  <c r="BF11" i="6"/>
  <c r="BF16" i="6"/>
  <c r="BG28" i="6"/>
  <c r="BG95" i="6"/>
  <c r="BG96" i="6"/>
  <c r="BF12" i="6"/>
  <c r="BG17" i="6"/>
  <c r="BG18" i="6"/>
  <c r="BG24" i="6"/>
  <c r="BG20" i="6"/>
  <c r="BG22" i="6"/>
  <c r="BG21" i="6"/>
  <c r="BG15" i="6"/>
  <c r="BG19" i="6"/>
  <c r="BG14" i="6"/>
  <c r="BG10" i="6"/>
  <c r="BV2" i="16"/>
  <c r="C63" i="11"/>
  <c r="F62" i="11"/>
  <c r="AH61" i="11"/>
  <c r="AL61" i="11"/>
  <c r="AM61" i="11"/>
  <c r="AJ61" i="11"/>
  <c r="AI61" i="11"/>
  <c r="AE62" i="11"/>
  <c r="T61" i="11"/>
  <c r="Q62" i="11"/>
  <c r="BR23" i="7"/>
  <c r="BS22" i="7"/>
  <c r="BR16" i="7"/>
  <c r="BG9" i="6"/>
  <c r="BG25" i="6"/>
  <c r="BG27" i="6"/>
  <c r="BG13" i="6"/>
  <c r="BH121" i="6"/>
  <c r="BH120" i="6"/>
  <c r="BH107" i="6"/>
  <c r="BH106" i="6"/>
  <c r="BG11" i="6"/>
  <c r="BG16" i="6"/>
  <c r="BH96" i="6"/>
  <c r="BH95" i="6"/>
  <c r="BG12" i="6"/>
  <c r="BG23" i="6"/>
  <c r="BH28" i="6"/>
  <c r="BW2" i="16"/>
  <c r="Q63" i="11"/>
  <c r="T62" i="11"/>
  <c r="F63" i="11"/>
  <c r="C64" i="11"/>
  <c r="AJ62" i="11"/>
  <c r="AI62" i="11"/>
  <c r="AH62" i="11"/>
  <c r="AM62" i="11"/>
  <c r="AL62" i="11"/>
  <c r="AE63" i="11"/>
  <c r="BS23" i="7"/>
  <c r="BT22" i="7"/>
  <c r="BS16" i="7"/>
  <c r="BI121" i="6"/>
  <c r="BI120" i="6"/>
  <c r="BI107" i="6"/>
  <c r="BI106" i="6"/>
  <c r="BH27" i="6"/>
  <c r="BH14" i="6"/>
  <c r="BH24" i="6"/>
  <c r="BH16" i="6"/>
  <c r="BI95" i="6"/>
  <c r="BI96" i="6"/>
  <c r="BH18" i="6"/>
  <c r="BH11" i="6"/>
  <c r="BH9" i="6"/>
  <c r="BH10" i="6"/>
  <c r="BH21" i="6"/>
  <c r="BH26" i="6"/>
  <c r="BH13" i="6"/>
  <c r="BI28" i="6"/>
  <c r="BI23" i="6"/>
  <c r="BH12" i="6"/>
  <c r="BH19" i="6"/>
  <c r="BH20" i="6"/>
  <c r="BH17" i="6"/>
  <c r="BH23" i="6"/>
  <c r="BH15" i="6"/>
  <c r="BH22" i="6"/>
  <c r="BH25" i="6"/>
  <c r="BI25" i="6"/>
  <c r="BI19" i="6"/>
  <c r="BX2" i="16"/>
  <c r="F64" i="11"/>
  <c r="C65" i="11"/>
  <c r="AL63" i="11"/>
  <c r="AE64" i="11"/>
  <c r="AJ63" i="11"/>
  <c r="AH63" i="11"/>
  <c r="AI63" i="11"/>
  <c r="AM63" i="11"/>
  <c r="T63" i="11"/>
  <c r="Q64" i="11"/>
  <c r="BT23" i="7"/>
  <c r="BU22" i="7"/>
  <c r="BT16" i="7"/>
  <c r="BI9" i="6"/>
  <c r="BI13" i="6"/>
  <c r="BJ120" i="6"/>
  <c r="BJ121" i="6"/>
  <c r="BJ107" i="6"/>
  <c r="BJ106" i="6"/>
  <c r="BI27" i="6"/>
  <c r="BI14" i="6"/>
  <c r="BI15" i="6"/>
  <c r="BI17" i="6"/>
  <c r="BJ96" i="6"/>
  <c r="BJ95" i="6"/>
  <c r="BJ18" i="6"/>
  <c r="BI18" i="6"/>
  <c r="BI12" i="6"/>
  <c r="BI11" i="6"/>
  <c r="BI10" i="6"/>
  <c r="BI22" i="6"/>
  <c r="BI26" i="6"/>
  <c r="BJ28" i="6"/>
  <c r="BJ21" i="6"/>
  <c r="BI20" i="6"/>
  <c r="BI16" i="6"/>
  <c r="BJ25" i="6"/>
  <c r="BI24" i="6"/>
  <c r="BI21" i="6"/>
  <c r="BK18" i="6"/>
  <c r="BJ22" i="6"/>
  <c r="BJ20" i="6"/>
  <c r="BJ19" i="6"/>
  <c r="BJ14" i="6"/>
  <c r="BY2" i="16"/>
  <c r="C66" i="11"/>
  <c r="F65" i="11"/>
  <c r="AM64" i="11"/>
  <c r="AL64" i="11"/>
  <c r="AJ64" i="11"/>
  <c r="AE65" i="11"/>
  <c r="AH64" i="11"/>
  <c r="AI64" i="11"/>
  <c r="T64" i="11"/>
  <c r="Q65" i="11"/>
  <c r="BU23" i="7"/>
  <c r="BV22" i="7"/>
  <c r="BU16" i="7"/>
  <c r="BJ9" i="6"/>
  <c r="BJ10" i="6"/>
  <c r="BJ13" i="6"/>
  <c r="BJ15" i="6"/>
  <c r="BK120" i="6"/>
  <c r="BK121" i="6"/>
  <c r="BK107" i="6"/>
  <c r="BK106" i="6"/>
  <c r="BJ27" i="6"/>
  <c r="BJ24" i="6"/>
  <c r="BJ11" i="6"/>
  <c r="BJ16" i="6"/>
  <c r="BJ17" i="6"/>
  <c r="BK95" i="6"/>
  <c r="BK96" i="6"/>
  <c r="BJ12" i="6"/>
  <c r="BJ23" i="6"/>
  <c r="BL18" i="6"/>
  <c r="BK28" i="6"/>
  <c r="BK14" i="6"/>
  <c r="BJ26" i="6"/>
  <c r="BK24" i="6"/>
  <c r="BK20" i="6"/>
  <c r="BK15" i="6"/>
  <c r="BK19" i="6"/>
  <c r="BK22" i="6"/>
  <c r="BZ2" i="16"/>
  <c r="AH65" i="11"/>
  <c r="AL65" i="11"/>
  <c r="AE66" i="11"/>
  <c r="AM65" i="11"/>
  <c r="AJ65" i="11"/>
  <c r="AI65" i="11"/>
  <c r="F66" i="11"/>
  <c r="C67" i="11"/>
  <c r="T65" i="11"/>
  <c r="Q66" i="11"/>
  <c r="BV23" i="7"/>
  <c r="BW22" i="7"/>
  <c r="BV16" i="7"/>
  <c r="BK9" i="6"/>
  <c r="BK17" i="6"/>
  <c r="BK25" i="6"/>
  <c r="BK13" i="6"/>
  <c r="BL120" i="6"/>
  <c r="BL121" i="6"/>
  <c r="BL107" i="6"/>
  <c r="BL106" i="6"/>
  <c r="BK27" i="6"/>
  <c r="BK11" i="6"/>
  <c r="BK21" i="6"/>
  <c r="BK16" i="6"/>
  <c r="BL96" i="6"/>
  <c r="BL95" i="6"/>
  <c r="BK12" i="6"/>
  <c r="BK10" i="6"/>
  <c r="BK23" i="6"/>
  <c r="BK26" i="6"/>
  <c r="BM18" i="6"/>
  <c r="BL28" i="6"/>
  <c r="BL15" i="6"/>
  <c r="BL20" i="6"/>
  <c r="BL22" i="6"/>
  <c r="BL19" i="6"/>
  <c r="BL24" i="6"/>
  <c r="BL14" i="6"/>
  <c r="CA2" i="16"/>
  <c r="F67" i="11"/>
  <c r="C68" i="11"/>
  <c r="Q67" i="11"/>
  <c r="T66" i="11"/>
  <c r="AJ66" i="11"/>
  <c r="AI66" i="11"/>
  <c r="AH66" i="11"/>
  <c r="AL66" i="11"/>
  <c r="AE67" i="11"/>
  <c r="AM66" i="11"/>
  <c r="BW23" i="7"/>
  <c r="BX22" i="7"/>
  <c r="BW16" i="7"/>
  <c r="BL9" i="6"/>
  <c r="BL25" i="6"/>
  <c r="BL17" i="6"/>
  <c r="BL23" i="6"/>
  <c r="BL13" i="6"/>
  <c r="BM120" i="6"/>
  <c r="BM121" i="6"/>
  <c r="BM107" i="6"/>
  <c r="BM106" i="6"/>
  <c r="BL27" i="6"/>
  <c r="BL11" i="6"/>
  <c r="BL21" i="6"/>
  <c r="BL16" i="6"/>
  <c r="BM95" i="6"/>
  <c r="BM96" i="6"/>
  <c r="BL12" i="6"/>
  <c r="BL10" i="6"/>
  <c r="BM15" i="6"/>
  <c r="BN18" i="6"/>
  <c r="BM28" i="6"/>
  <c r="BM14" i="6"/>
  <c r="BL26" i="6"/>
  <c r="BM19" i="6"/>
  <c r="BM22" i="6"/>
  <c r="BM24" i="6"/>
  <c r="BM20" i="6"/>
  <c r="BM21" i="6"/>
  <c r="CB2" i="16"/>
  <c r="Q68" i="11"/>
  <c r="T67" i="11"/>
  <c r="F68" i="11"/>
  <c r="C69" i="11"/>
  <c r="AL67" i="11"/>
  <c r="AE68" i="11"/>
  <c r="AJ67" i="11"/>
  <c r="AH67" i="11"/>
  <c r="AI67" i="11"/>
  <c r="AM67" i="11"/>
  <c r="BX23" i="7"/>
  <c r="BY22" i="7"/>
  <c r="BX16" i="7"/>
  <c r="BM9" i="6"/>
  <c r="BM17" i="6"/>
  <c r="BM25" i="6"/>
  <c r="BM13" i="6"/>
  <c r="BN120" i="6"/>
  <c r="BN121" i="6"/>
  <c r="BN107" i="6"/>
  <c r="BN106" i="6"/>
  <c r="BM12" i="6"/>
  <c r="BM27" i="6"/>
  <c r="BM11" i="6"/>
  <c r="BM16" i="6"/>
  <c r="BN96" i="6"/>
  <c r="BN95" i="6"/>
  <c r="BM10" i="6"/>
  <c r="BM23" i="6"/>
  <c r="BM26" i="6"/>
  <c r="BO18" i="6"/>
  <c r="BN28" i="6"/>
  <c r="BN15" i="6"/>
  <c r="BN20" i="6"/>
  <c r="BN22" i="6"/>
  <c r="BN19" i="6"/>
  <c r="BN24" i="6"/>
  <c r="BN14" i="6"/>
  <c r="CC2" i="16"/>
  <c r="T68" i="11"/>
  <c r="Q69" i="11"/>
  <c r="C70" i="11"/>
  <c r="F69" i="11"/>
  <c r="AM68" i="11"/>
  <c r="AL68" i="11"/>
  <c r="AJ68" i="11"/>
  <c r="AI68" i="11"/>
  <c r="AH68" i="11"/>
  <c r="AE69" i="11"/>
  <c r="BY23" i="7"/>
  <c r="BZ22" i="7"/>
  <c r="BY16" i="7"/>
  <c r="BN9" i="6"/>
  <c r="BN17" i="6"/>
  <c r="BN25" i="6"/>
  <c r="BN13" i="6"/>
  <c r="BO120" i="6"/>
  <c r="BO121" i="6"/>
  <c r="BO107" i="6"/>
  <c r="BO106" i="6"/>
  <c r="BN27" i="6"/>
  <c r="BN11" i="6"/>
  <c r="BN16" i="6"/>
  <c r="BN21" i="6"/>
  <c r="BO95" i="6"/>
  <c r="BO96" i="6"/>
  <c r="BN12" i="6"/>
  <c r="BN10" i="6"/>
  <c r="BN23" i="6"/>
  <c r="BO28" i="6"/>
  <c r="BO16" i="6"/>
  <c r="BN26" i="6"/>
  <c r="BO24" i="6"/>
  <c r="BO19" i="6"/>
  <c r="BO15" i="6"/>
  <c r="BO22" i="6"/>
  <c r="BO21" i="6"/>
  <c r="BO20" i="6"/>
  <c r="BP18" i="6"/>
  <c r="BO14" i="6"/>
  <c r="CD2" i="16"/>
  <c r="T69" i="11"/>
  <c r="Q70" i="11"/>
  <c r="C71" i="11"/>
  <c r="F70" i="11"/>
  <c r="AH69" i="11"/>
  <c r="AL69" i="11"/>
  <c r="AM69" i="11"/>
  <c r="AJ69" i="11"/>
  <c r="AI69" i="11"/>
  <c r="AE70" i="11"/>
  <c r="BZ23" i="7"/>
  <c r="CA22" i="7"/>
  <c r="BZ16" i="7"/>
  <c r="BO17" i="6"/>
  <c r="BO25" i="6"/>
  <c r="BO13" i="6"/>
  <c r="BP121" i="6"/>
  <c r="BP120" i="6"/>
  <c r="BP107" i="6"/>
  <c r="BP106" i="6"/>
  <c r="BO27" i="6"/>
  <c r="BO23" i="6"/>
  <c r="BO11" i="6"/>
  <c r="BO9" i="6"/>
  <c r="BP96" i="6"/>
  <c r="BP95" i="6"/>
  <c r="BO12" i="6"/>
  <c r="BO10" i="6"/>
  <c r="BP14" i="6"/>
  <c r="BO26" i="6"/>
  <c r="BQ18" i="6"/>
  <c r="BP28" i="6"/>
  <c r="BP25" i="6"/>
  <c r="BP22" i="6"/>
  <c r="BP19" i="6"/>
  <c r="BP20" i="6"/>
  <c r="BP15" i="6"/>
  <c r="BP24" i="6"/>
  <c r="CE2" i="16"/>
  <c r="F71" i="11"/>
  <c r="C72" i="11"/>
  <c r="Q71" i="11"/>
  <c r="T70" i="11"/>
  <c r="AJ70" i="11"/>
  <c r="AI70" i="11"/>
  <c r="AH70" i="11"/>
  <c r="AM70" i="11"/>
  <c r="AL70" i="11"/>
  <c r="AE71" i="11"/>
  <c r="CA23" i="7"/>
  <c r="CB22" i="7"/>
  <c r="CA16" i="7"/>
  <c r="BP9" i="6"/>
  <c r="BP17" i="6"/>
  <c r="BP23" i="6"/>
  <c r="BP13" i="6"/>
  <c r="BQ121" i="6"/>
  <c r="BQ120" i="6"/>
  <c r="BQ107" i="6"/>
  <c r="BQ106" i="6"/>
  <c r="BP27" i="6"/>
  <c r="BP11" i="6"/>
  <c r="BP16" i="6"/>
  <c r="BP21" i="6"/>
  <c r="BQ95" i="6"/>
  <c r="BQ96" i="6"/>
  <c r="BP12" i="6"/>
  <c r="BP10" i="6"/>
  <c r="BR18" i="6"/>
  <c r="BQ28" i="6"/>
  <c r="BP26" i="6"/>
  <c r="BQ15" i="6"/>
  <c r="BQ22" i="6"/>
  <c r="BQ21" i="6"/>
  <c r="BQ20" i="6"/>
  <c r="BQ24" i="6"/>
  <c r="BQ19" i="6"/>
  <c r="CF2" i="16"/>
  <c r="AL71" i="11"/>
  <c r="AE72" i="11"/>
  <c r="AJ71" i="11"/>
  <c r="AH71" i="11"/>
  <c r="AI71" i="11"/>
  <c r="AM71" i="11"/>
  <c r="T71" i="11"/>
  <c r="Q72" i="11"/>
  <c r="F72" i="11"/>
  <c r="C73" i="11"/>
  <c r="CB23" i="7"/>
  <c r="CC22" i="7"/>
  <c r="CB16" i="7"/>
  <c r="BQ9" i="6"/>
  <c r="BQ14" i="6"/>
  <c r="BQ17" i="6"/>
  <c r="BQ25" i="6"/>
  <c r="BQ13" i="6"/>
  <c r="BR121" i="6"/>
  <c r="BR120" i="6"/>
  <c r="BR107" i="6"/>
  <c r="BR106" i="6"/>
  <c r="BQ27" i="6"/>
  <c r="BQ11" i="6"/>
  <c r="BQ16" i="6"/>
  <c r="BR96" i="6"/>
  <c r="BR95" i="6"/>
  <c r="BQ12" i="6"/>
  <c r="BQ10" i="6"/>
  <c r="BQ23" i="6"/>
  <c r="BQ26" i="6"/>
  <c r="BS28" i="6"/>
  <c r="BR28" i="6"/>
  <c r="BR21" i="6"/>
  <c r="BR10" i="6"/>
  <c r="BR22" i="6"/>
  <c r="BR19" i="6"/>
  <c r="BR20" i="6"/>
  <c r="BR15" i="6"/>
  <c r="BR14" i="6"/>
  <c r="CG2" i="16"/>
  <c r="AM72" i="11"/>
  <c r="AL72" i="11"/>
  <c r="AJ72" i="11"/>
  <c r="AE73" i="11"/>
  <c r="AI72" i="11"/>
  <c r="AH72" i="11"/>
  <c r="C74" i="11"/>
  <c r="F73" i="11"/>
  <c r="T72" i="11"/>
  <c r="Q73" i="11"/>
  <c r="CC23" i="7"/>
  <c r="CD22" i="7"/>
  <c r="CC16" i="7"/>
  <c r="M57" i="2"/>
  <c r="BR9" i="6"/>
  <c r="BR25" i="6"/>
  <c r="BR13" i="6"/>
  <c r="BS121" i="6"/>
  <c r="BS120" i="6"/>
  <c r="BS107" i="6"/>
  <c r="BS106" i="6"/>
  <c r="BR27" i="6"/>
  <c r="BR23" i="6"/>
  <c r="BR11" i="6"/>
  <c r="BR24" i="6"/>
  <c r="BS18" i="6"/>
  <c r="BR16" i="6"/>
  <c r="BR17" i="6"/>
  <c r="BS95" i="6"/>
  <c r="BS96" i="6"/>
  <c r="BR12" i="6"/>
  <c r="BR26" i="6"/>
  <c r="BS25" i="6"/>
  <c r="BS19" i="6"/>
  <c r="BS22" i="6"/>
  <c r="BS15" i="6"/>
  <c r="BS20" i="6"/>
  <c r="CH2" i="16"/>
  <c r="N57" i="2"/>
  <c r="F74" i="11"/>
  <c r="C75" i="11"/>
  <c r="T73" i="11"/>
  <c r="Q74" i="11"/>
  <c r="AH73" i="11"/>
  <c r="AL73" i="11"/>
  <c r="AE74" i="11"/>
  <c r="AM73" i="11"/>
  <c r="AJ73" i="11"/>
  <c r="AI73" i="11"/>
  <c r="CD23" i="7"/>
  <c r="CE22" i="7"/>
  <c r="CD16" i="7"/>
  <c r="BS14" i="6"/>
  <c r="BS23" i="6"/>
  <c r="BS13" i="6"/>
  <c r="BT120" i="6"/>
  <c r="BT121" i="6"/>
  <c r="BT106" i="6"/>
  <c r="BT107" i="6"/>
  <c r="BS27" i="6"/>
  <c r="BS26" i="6"/>
  <c r="BS9" i="6"/>
  <c r="BS24" i="6"/>
  <c r="BS11" i="6"/>
  <c r="BS16" i="6"/>
  <c r="BS21" i="6"/>
  <c r="BS17" i="6"/>
  <c r="BT96" i="6"/>
  <c r="BT95" i="6"/>
  <c r="BS12" i="6"/>
  <c r="BS10" i="6"/>
  <c r="BT28" i="6"/>
  <c r="N60" i="2"/>
  <c r="CI2" i="16"/>
  <c r="Q75" i="11"/>
  <c r="T74" i="11"/>
  <c r="AJ74" i="11"/>
  <c r="AI74" i="11"/>
  <c r="AH74" i="11"/>
  <c r="AM74" i="11"/>
  <c r="AL74" i="11"/>
  <c r="AE75" i="11"/>
  <c r="F75" i="11"/>
  <c r="C76" i="11"/>
  <c r="CE23" i="7"/>
  <c r="CF22" i="7"/>
  <c r="CE16" i="7"/>
  <c r="BU120" i="6"/>
  <c r="BU121" i="6"/>
  <c r="BU107" i="6"/>
  <c r="BU106" i="6"/>
  <c r="BT14" i="6"/>
  <c r="BU95" i="6"/>
  <c r="BU96" i="6"/>
  <c r="BT15" i="6"/>
  <c r="BT18" i="6"/>
  <c r="BT25" i="6"/>
  <c r="BT26" i="6"/>
  <c r="BU28" i="6"/>
  <c r="BT21" i="6"/>
  <c r="BT24" i="6"/>
  <c r="BT20" i="6"/>
  <c r="BT22" i="6"/>
  <c r="BT19" i="6"/>
  <c r="BU22" i="6"/>
  <c r="BU20" i="6"/>
  <c r="U6" i="11"/>
  <c r="Z140" i="11" s="1"/>
  <c r="CJ2" i="16"/>
  <c r="AL75" i="11"/>
  <c r="AE76" i="11"/>
  <c r="AJ75" i="11"/>
  <c r="AH75" i="11"/>
  <c r="AI75" i="11"/>
  <c r="AM75" i="11"/>
  <c r="Q76" i="11"/>
  <c r="T75" i="11"/>
  <c r="F76" i="11"/>
  <c r="C77" i="11"/>
  <c r="CF23" i="7"/>
  <c r="CG22" i="7"/>
  <c r="CF16" i="7"/>
  <c r="BT9" i="6"/>
  <c r="BT12" i="6"/>
  <c r="BT17" i="6"/>
  <c r="BT10" i="6"/>
  <c r="BT13" i="6"/>
  <c r="BU21" i="6"/>
  <c r="BV120" i="6"/>
  <c r="BV121" i="6"/>
  <c r="BV107" i="6"/>
  <c r="BV106" i="6"/>
  <c r="BT27" i="6"/>
  <c r="BU14" i="6"/>
  <c r="BU24" i="6"/>
  <c r="BT11" i="6"/>
  <c r="BU18" i="6"/>
  <c r="BT16" i="6"/>
  <c r="BV96" i="6"/>
  <c r="BV95" i="6"/>
  <c r="BU19" i="6"/>
  <c r="BU11" i="6"/>
  <c r="BT23" i="6"/>
  <c r="BU25" i="6"/>
  <c r="BV28" i="6"/>
  <c r="BU26" i="6"/>
  <c r="BU15" i="6"/>
  <c r="BV24" i="6"/>
  <c r="BV20" i="6"/>
  <c r="BV19" i="6"/>
  <c r="CK2" i="16"/>
  <c r="C78" i="11"/>
  <c r="F77" i="11"/>
  <c r="T76" i="11"/>
  <c r="Q77" i="11"/>
  <c r="AM76" i="11"/>
  <c r="AL76" i="11"/>
  <c r="AJ76" i="11"/>
  <c r="AI76" i="11"/>
  <c r="AH76" i="11"/>
  <c r="AE77" i="11"/>
  <c r="CG23" i="7"/>
  <c r="CH22" i="7"/>
  <c r="CG16" i="7"/>
  <c r="BU9" i="6"/>
  <c r="BV14" i="6"/>
  <c r="BU12" i="6"/>
  <c r="BU17" i="6"/>
  <c r="BV18" i="6"/>
  <c r="BU10" i="6"/>
  <c r="BU13" i="6"/>
  <c r="BW120" i="6"/>
  <c r="BW121" i="6"/>
  <c r="BW106" i="6"/>
  <c r="BW107" i="6"/>
  <c r="BU27" i="6"/>
  <c r="BV22" i="6"/>
  <c r="BV21" i="6"/>
  <c r="BU16" i="6"/>
  <c r="BW95" i="6"/>
  <c r="BW96" i="6"/>
  <c r="BV15" i="6"/>
  <c r="BU23" i="6"/>
  <c r="BV25" i="6"/>
  <c r="BV26" i="6"/>
  <c r="BW28" i="6"/>
  <c r="BW18" i="6"/>
  <c r="BW19" i="6"/>
  <c r="BW20" i="6"/>
  <c r="CL2" i="16"/>
  <c r="AH77" i="11"/>
  <c r="AL77" i="11"/>
  <c r="AM77" i="11"/>
  <c r="AJ77" i="11"/>
  <c r="AI77" i="11"/>
  <c r="AE78" i="11"/>
  <c r="T77" i="11"/>
  <c r="Q78" i="11"/>
  <c r="C79" i="11"/>
  <c r="F78" i="11"/>
  <c r="CH23" i="7"/>
  <c r="CI22" i="7"/>
  <c r="CH16" i="7"/>
  <c r="BW14" i="6"/>
  <c r="BV9" i="6"/>
  <c r="BV13" i="6"/>
  <c r="BV17" i="6"/>
  <c r="BV10" i="6"/>
  <c r="BX121" i="6"/>
  <c r="BX120" i="6"/>
  <c r="BX107" i="6"/>
  <c r="BX106" i="6"/>
  <c r="BV11" i="6"/>
  <c r="BV27" i="6"/>
  <c r="BW24" i="6"/>
  <c r="BW22" i="6"/>
  <c r="BW21" i="6"/>
  <c r="BV12" i="6"/>
  <c r="BV16" i="6"/>
  <c r="BX96" i="6"/>
  <c r="BX95" i="6"/>
  <c r="BW15" i="6"/>
  <c r="BV23" i="6"/>
  <c r="BW9" i="6"/>
  <c r="BX28" i="6"/>
  <c r="BW26" i="6"/>
  <c r="BX18" i="6"/>
  <c r="BX19" i="6"/>
  <c r="BX20" i="6"/>
  <c r="BX21" i="6"/>
  <c r="CM2" i="16"/>
  <c r="F79" i="11"/>
  <c r="C80" i="11"/>
  <c r="AJ78" i="11"/>
  <c r="AI78" i="11"/>
  <c r="AH78" i="11"/>
  <c r="AM78" i="11"/>
  <c r="AL78" i="11"/>
  <c r="AE79" i="11"/>
  <c r="Q79" i="11"/>
  <c r="T78" i="11"/>
  <c r="CI23" i="7"/>
  <c r="CJ22" i="7"/>
  <c r="CI16" i="7"/>
  <c r="BX14" i="6"/>
  <c r="BW13" i="6"/>
  <c r="BW17" i="6"/>
  <c r="BW10" i="6"/>
  <c r="BY121" i="6"/>
  <c r="BY120" i="6"/>
  <c r="BY107" i="6"/>
  <c r="BY106" i="6"/>
  <c r="BW11" i="6"/>
  <c r="BW27" i="6"/>
  <c r="BX24" i="6"/>
  <c r="BX22" i="6"/>
  <c r="BW12" i="6"/>
  <c r="BW16" i="6"/>
  <c r="BY95" i="6"/>
  <c r="BY96" i="6"/>
  <c r="BX15" i="6"/>
  <c r="BW25" i="6"/>
  <c r="BX25" i="6"/>
  <c r="BW23" i="6"/>
  <c r="BX26" i="6"/>
  <c r="BY21" i="6"/>
  <c r="BY28" i="6"/>
  <c r="BY18" i="6"/>
  <c r="BY20" i="6"/>
  <c r="BY19" i="6"/>
  <c r="CN2" i="16"/>
  <c r="AL79" i="11"/>
  <c r="AE80" i="11"/>
  <c r="AJ79" i="11"/>
  <c r="AH79" i="11"/>
  <c r="AI79" i="11"/>
  <c r="AM79" i="11"/>
  <c r="T79" i="11"/>
  <c r="Q80" i="11"/>
  <c r="F80" i="11"/>
  <c r="C81" i="11"/>
  <c r="CJ23" i="7"/>
  <c r="CK22" i="7"/>
  <c r="CJ16" i="7"/>
  <c r="BX9" i="6"/>
  <c r="BY14" i="6"/>
  <c r="BX13" i="6"/>
  <c r="BX17" i="6"/>
  <c r="BX10" i="6"/>
  <c r="BZ121" i="6"/>
  <c r="BZ120" i="6"/>
  <c r="BZ106" i="6"/>
  <c r="BZ107" i="6"/>
  <c r="BX11" i="6"/>
  <c r="BX27" i="6"/>
  <c r="BY24" i="6"/>
  <c r="BY22" i="6"/>
  <c r="BX12" i="6"/>
  <c r="BX16" i="6"/>
  <c r="BZ96" i="6"/>
  <c r="BZ95" i="6"/>
  <c r="BY15" i="6"/>
  <c r="BX23" i="6"/>
  <c r="BY9" i="6"/>
  <c r="BZ28" i="6"/>
  <c r="BY26" i="6"/>
  <c r="BZ18" i="6"/>
  <c r="BZ20" i="6"/>
  <c r="BZ19" i="6"/>
  <c r="BZ24" i="6"/>
  <c r="BZ21" i="6"/>
  <c r="CO2" i="16"/>
  <c r="AM80" i="11"/>
  <c r="AL80" i="11"/>
  <c r="AJ80" i="11"/>
  <c r="AE81" i="11"/>
  <c r="AH80" i="11"/>
  <c r="AI80" i="11"/>
  <c r="T80" i="11"/>
  <c r="Q81" i="11"/>
  <c r="C82" i="11"/>
  <c r="F81" i="11"/>
  <c r="CK23" i="7"/>
  <c r="CL22" i="7"/>
  <c r="CK16" i="7"/>
  <c r="BZ14" i="6"/>
  <c r="BY13" i="6"/>
  <c r="BY17" i="6"/>
  <c r="BY10" i="6"/>
  <c r="CA121" i="6"/>
  <c r="CA120" i="6"/>
  <c r="CA107" i="6"/>
  <c r="CA106" i="6"/>
  <c r="BY11" i="6"/>
  <c r="BY27" i="6"/>
  <c r="BZ22" i="6"/>
  <c r="BY12" i="6"/>
  <c r="BY16" i="6"/>
  <c r="CA95" i="6"/>
  <c r="CA96" i="6"/>
  <c r="BZ15" i="6"/>
  <c r="BY25" i="6"/>
  <c r="BZ9" i="6"/>
  <c r="BY23" i="6"/>
  <c r="BZ26" i="6"/>
  <c r="CA28" i="6"/>
  <c r="CA18" i="6"/>
  <c r="CA19" i="6"/>
  <c r="CA22" i="6"/>
  <c r="CA20" i="6"/>
  <c r="CP2" i="16"/>
  <c r="AH81" i="11"/>
  <c r="AL81" i="11"/>
  <c r="AE82" i="11"/>
  <c r="AM81" i="11"/>
  <c r="AJ81" i="11"/>
  <c r="AI81" i="11"/>
  <c r="T81" i="11"/>
  <c r="Q82" i="11"/>
  <c r="F82" i="11"/>
  <c r="C83" i="11"/>
  <c r="CL23" i="7"/>
  <c r="CM22" i="7"/>
  <c r="CL16" i="7"/>
  <c r="CA14" i="6"/>
  <c r="BZ13" i="6"/>
  <c r="BZ17" i="6"/>
  <c r="BZ10" i="6"/>
  <c r="CB120" i="6"/>
  <c r="CB121" i="6"/>
  <c r="CB107" i="6"/>
  <c r="CB106" i="6"/>
  <c r="BZ11" i="6"/>
  <c r="BZ27" i="6"/>
  <c r="CA24" i="6"/>
  <c r="CA21" i="6"/>
  <c r="BZ12" i="6"/>
  <c r="BZ16" i="6"/>
  <c r="CB96" i="6"/>
  <c r="CB95" i="6"/>
  <c r="CA15" i="6"/>
  <c r="BZ25" i="6"/>
  <c r="CA9" i="6"/>
  <c r="BZ23" i="6"/>
  <c r="CB28" i="6"/>
  <c r="CA23" i="6"/>
  <c r="CA26" i="6"/>
  <c r="CB18" i="6"/>
  <c r="CB24" i="6"/>
  <c r="CB21" i="6"/>
  <c r="CB20" i="6"/>
  <c r="CB19" i="6"/>
  <c r="CQ2" i="16"/>
  <c r="AJ82" i="11"/>
  <c r="AI82" i="11"/>
  <c r="AH82" i="11"/>
  <c r="AL82" i="11"/>
  <c r="AE83" i="11"/>
  <c r="AM82" i="11"/>
  <c r="F83" i="11"/>
  <c r="C84" i="11"/>
  <c r="Q83" i="11"/>
  <c r="T82" i="11"/>
  <c r="CM23" i="7"/>
  <c r="CN22" i="7"/>
  <c r="CM16" i="7"/>
  <c r="CB14" i="6"/>
  <c r="CA13" i="6"/>
  <c r="CA17" i="6"/>
  <c r="CA10" i="6"/>
  <c r="CC120" i="6"/>
  <c r="CC121" i="6"/>
  <c r="CC107" i="6"/>
  <c r="CC106" i="6"/>
  <c r="CA11" i="6"/>
  <c r="CA27" i="6"/>
  <c r="CB22" i="6"/>
  <c r="CA12" i="6"/>
  <c r="CA16" i="6"/>
  <c r="CC95" i="6"/>
  <c r="CC96" i="6"/>
  <c r="CB15" i="6"/>
  <c r="CA25" i="6"/>
  <c r="CB9" i="6"/>
  <c r="CB26" i="6"/>
  <c r="CC28" i="6"/>
  <c r="CC18" i="6"/>
  <c r="CC20" i="6"/>
  <c r="CC19" i="6"/>
  <c r="CR2" i="16"/>
  <c r="F84" i="11"/>
  <c r="C85" i="11"/>
  <c r="Q84" i="11"/>
  <c r="T83" i="11"/>
  <c r="AL83" i="11"/>
  <c r="AE84" i="11"/>
  <c r="AJ83" i="11"/>
  <c r="AH83" i="11"/>
  <c r="AI83" i="11"/>
  <c r="AM83" i="11"/>
  <c r="CN23" i="7"/>
  <c r="CO22" i="7"/>
  <c r="CN16" i="7"/>
  <c r="CC14" i="6"/>
  <c r="CB13" i="6"/>
  <c r="CB17" i="6"/>
  <c r="CB10" i="6"/>
  <c r="CD120" i="6"/>
  <c r="CD121" i="6"/>
  <c r="CD107" i="6"/>
  <c r="CD106" i="6"/>
  <c r="CB11" i="6"/>
  <c r="CB27" i="6"/>
  <c r="CC22" i="6"/>
  <c r="CC24" i="6"/>
  <c r="CC21" i="6"/>
  <c r="CB12" i="6"/>
  <c r="CB16" i="6"/>
  <c r="CD96" i="6"/>
  <c r="CD95" i="6"/>
  <c r="CC15" i="6"/>
  <c r="CB25" i="6"/>
  <c r="CC9" i="6"/>
  <c r="CB23" i="6"/>
  <c r="CE28" i="6"/>
  <c r="CD28" i="6"/>
  <c r="CC26" i="6"/>
  <c r="CD18" i="6"/>
  <c r="CD19" i="6"/>
  <c r="CD21" i="6"/>
  <c r="CD20" i="6"/>
  <c r="CS2" i="16"/>
  <c r="C86" i="11"/>
  <c r="F85" i="11"/>
  <c r="T84" i="11"/>
  <c r="Q85" i="11"/>
  <c r="AM84" i="11"/>
  <c r="AL84" i="11"/>
  <c r="AJ84" i="11"/>
  <c r="AI84" i="11"/>
  <c r="AH84" i="11"/>
  <c r="AE85" i="11"/>
  <c r="CO23" i="7"/>
  <c r="CP22" i="7"/>
  <c r="CO16" i="7"/>
  <c r="CD14" i="6"/>
  <c r="CC13" i="6"/>
  <c r="CC17" i="6"/>
  <c r="CC10" i="6"/>
  <c r="CE120" i="6"/>
  <c r="CE121" i="6"/>
  <c r="CE107" i="6"/>
  <c r="CE106" i="6"/>
  <c r="CC11" i="6"/>
  <c r="CC27" i="6"/>
  <c r="CD22" i="6"/>
  <c r="CD24" i="6"/>
  <c r="CC12" i="6"/>
  <c r="CC16" i="6"/>
  <c r="CE95" i="6"/>
  <c r="CE96" i="6"/>
  <c r="CD15" i="6"/>
  <c r="CC25" i="6"/>
  <c r="CD9" i="6"/>
  <c r="CC23" i="6"/>
  <c r="CD26" i="6"/>
  <c r="CE20" i="6"/>
  <c r="CE19" i="6"/>
  <c r="CT2" i="16"/>
  <c r="F86" i="11"/>
  <c r="C87" i="11"/>
  <c r="AE86" i="11"/>
  <c r="AH85" i="11"/>
  <c r="AL85" i="11"/>
  <c r="AM85" i="11"/>
  <c r="AJ85" i="11"/>
  <c r="AI85" i="11"/>
  <c r="T85" i="11"/>
  <c r="Q86" i="11"/>
  <c r="CP23" i="7"/>
  <c r="CQ22" i="7"/>
  <c r="CP16" i="7"/>
  <c r="CE14" i="6"/>
  <c r="CD17" i="6"/>
  <c r="CE18" i="6"/>
  <c r="CD13" i="6"/>
  <c r="CD10" i="6"/>
  <c r="CF121" i="6"/>
  <c r="CF120" i="6"/>
  <c r="CF107" i="6"/>
  <c r="CF106" i="6"/>
  <c r="CD11" i="6"/>
  <c r="CD27" i="6"/>
  <c r="CE24" i="6"/>
  <c r="CE21" i="6"/>
  <c r="CD12" i="6"/>
  <c r="CD16" i="6"/>
  <c r="CF96" i="6"/>
  <c r="CF95" i="6"/>
  <c r="CE26" i="6"/>
  <c r="CE15" i="6"/>
  <c r="CD25" i="6"/>
  <c r="CE25" i="6"/>
  <c r="CD23" i="6"/>
  <c r="CE22" i="6"/>
  <c r="CF28" i="6"/>
  <c r="CU2" i="16"/>
  <c r="F87" i="11"/>
  <c r="C88" i="11"/>
  <c r="AL86" i="11"/>
  <c r="AE87" i="11"/>
  <c r="AJ86" i="11"/>
  <c r="AI86" i="11"/>
  <c r="AH86" i="11"/>
  <c r="AM86" i="11"/>
  <c r="Q87" i="11"/>
  <c r="T86" i="11"/>
  <c r="CQ23" i="7"/>
  <c r="CR22" i="7"/>
  <c r="CQ16" i="7"/>
  <c r="CE9" i="6"/>
  <c r="CE13" i="6"/>
  <c r="CE17" i="6"/>
  <c r="CE10" i="6"/>
  <c r="CG121" i="6"/>
  <c r="CG120" i="6"/>
  <c r="CG107" i="6"/>
  <c r="CG106" i="6"/>
  <c r="CE11" i="6"/>
  <c r="CE27" i="6"/>
  <c r="CF14" i="6"/>
  <c r="CE12" i="6"/>
  <c r="CE16" i="6"/>
  <c r="CG95" i="6"/>
  <c r="CG96" i="6"/>
  <c r="CF15" i="6"/>
  <c r="CF18" i="6"/>
  <c r="CF25" i="6"/>
  <c r="CE23" i="6"/>
  <c r="CF22" i="6"/>
  <c r="CF26" i="6"/>
  <c r="CG28" i="6"/>
  <c r="CF19" i="6"/>
  <c r="CF21" i="6"/>
  <c r="CF24" i="6"/>
  <c r="CF17" i="6"/>
  <c r="CF23" i="6"/>
  <c r="CF20" i="6"/>
  <c r="CG20" i="6"/>
  <c r="CF11" i="6"/>
  <c r="CV2" i="16"/>
  <c r="AM87" i="11"/>
  <c r="AL87" i="11"/>
  <c r="AE88" i="11"/>
  <c r="AJ87" i="11"/>
  <c r="AI87" i="11"/>
  <c r="AH87" i="11"/>
  <c r="T87" i="11"/>
  <c r="Q88" i="11"/>
  <c r="C89" i="11"/>
  <c r="F88" i="11"/>
  <c r="CR23" i="7"/>
  <c r="CS22" i="7"/>
  <c r="CR16" i="7"/>
  <c r="CF9" i="6"/>
  <c r="CF13" i="6"/>
  <c r="CG14" i="6"/>
  <c r="CF10" i="6"/>
  <c r="CG21" i="6"/>
  <c r="CH121" i="6"/>
  <c r="CH120" i="6"/>
  <c r="CH107" i="6"/>
  <c r="CH106" i="6"/>
  <c r="CF27" i="6"/>
  <c r="CG24" i="6"/>
  <c r="CF16" i="6"/>
  <c r="CH96" i="6"/>
  <c r="CH95" i="6"/>
  <c r="CF12" i="6"/>
  <c r="CH19" i="6"/>
  <c r="CG18" i="6"/>
  <c r="CG19" i="6"/>
  <c r="J10" i="9"/>
  <c r="CG25" i="6"/>
  <c r="CH28" i="6"/>
  <c r="CH14" i="6"/>
  <c r="CG26" i="6"/>
  <c r="CH21" i="6"/>
  <c r="CG22" i="6"/>
  <c r="CG15" i="6"/>
  <c r="CH24" i="6"/>
  <c r="CH22" i="6"/>
  <c r="CH20" i="6"/>
  <c r="CW2" i="16"/>
  <c r="T88" i="11"/>
  <c r="Q89" i="11"/>
  <c r="C90" i="11"/>
  <c r="F89" i="11"/>
  <c r="AH88" i="11"/>
  <c r="AM88" i="11"/>
  <c r="AL88" i="11"/>
  <c r="AI88" i="11"/>
  <c r="AE89" i="11"/>
  <c r="AJ88" i="11"/>
  <c r="CS23" i="7"/>
  <c r="CT22" i="7"/>
  <c r="CS16" i="7"/>
  <c r="CG9" i="6"/>
  <c r="CG10" i="6"/>
  <c r="CG17" i="6"/>
  <c r="CG16" i="6"/>
  <c r="CG13" i="6"/>
  <c r="CH15" i="6"/>
  <c r="CI120" i="6"/>
  <c r="CI121" i="6"/>
  <c r="CI107" i="6"/>
  <c r="CI106" i="6"/>
  <c r="CG27" i="6"/>
  <c r="CG11" i="6"/>
  <c r="CI95" i="6"/>
  <c r="CI96" i="6"/>
  <c r="CG23" i="6"/>
  <c r="CG12" i="6"/>
  <c r="CH18" i="6"/>
  <c r="CH25" i="6"/>
  <c r="CI14" i="6"/>
  <c r="CH26" i="6"/>
  <c r="CI28" i="6"/>
  <c r="CI22" i="6"/>
  <c r="CI24" i="6"/>
  <c r="CI20" i="6"/>
  <c r="CH11" i="6"/>
  <c r="CX2" i="16"/>
  <c r="F90" i="11"/>
  <c r="C91" i="11"/>
  <c r="Q90" i="11"/>
  <c r="T89" i="11"/>
  <c r="AJ89" i="11"/>
  <c r="AI89" i="11"/>
  <c r="AH89" i="11"/>
  <c r="AM89" i="11"/>
  <c r="AE90" i="11"/>
  <c r="AL89" i="11"/>
  <c r="CT23" i="7"/>
  <c r="CU22" i="7"/>
  <c r="CT16" i="7"/>
  <c r="CH9" i="6"/>
  <c r="CH17" i="6"/>
  <c r="CI21" i="6"/>
  <c r="CH13" i="6"/>
  <c r="CH10" i="6"/>
  <c r="CI15" i="6"/>
  <c r="CJ120" i="6"/>
  <c r="CJ121" i="6"/>
  <c r="CJ107" i="6"/>
  <c r="CJ106" i="6"/>
  <c r="CH16" i="6"/>
  <c r="CH27" i="6"/>
  <c r="CI19" i="6"/>
  <c r="CJ96" i="6"/>
  <c r="CJ95" i="6"/>
  <c r="CH23" i="6"/>
  <c r="CH12" i="6"/>
  <c r="CI18" i="6"/>
  <c r="CI25" i="6"/>
  <c r="CJ21" i="6"/>
  <c r="CJ28" i="6"/>
  <c r="CJ14" i="6"/>
  <c r="CI26" i="6"/>
  <c r="CJ20" i="6"/>
  <c r="CJ22" i="6"/>
  <c r="CJ24" i="6"/>
  <c r="CY2" i="16"/>
  <c r="C92" i="11"/>
  <c r="F91" i="11"/>
  <c r="AL90" i="11"/>
  <c r="AM90" i="11"/>
  <c r="AE91" i="11"/>
  <c r="AJ90" i="11"/>
  <c r="AI90" i="11"/>
  <c r="AH90" i="11"/>
  <c r="Q91" i="11"/>
  <c r="T90" i="11"/>
  <c r="CU23" i="7"/>
  <c r="CV22" i="7"/>
  <c r="CU16" i="7"/>
  <c r="CI9" i="6"/>
  <c r="CI10" i="6"/>
  <c r="CI17" i="6"/>
  <c r="CI27" i="6"/>
  <c r="CI13" i="6"/>
  <c r="CJ15" i="6"/>
  <c r="CK120" i="6"/>
  <c r="CK121" i="6"/>
  <c r="CK107" i="6"/>
  <c r="CK106" i="6"/>
  <c r="CJ19" i="6"/>
  <c r="CI11" i="6"/>
  <c r="CI23" i="6"/>
  <c r="CJ12" i="6"/>
  <c r="CI16" i="6"/>
  <c r="CK95" i="6"/>
  <c r="CK96" i="6"/>
  <c r="CI12" i="6"/>
  <c r="CJ18" i="6"/>
  <c r="CJ23" i="6"/>
  <c r="CK14" i="6"/>
  <c r="CJ26" i="6"/>
  <c r="CK28" i="6"/>
  <c r="CK20" i="6"/>
  <c r="CK22" i="6"/>
  <c r="CJ11" i="6"/>
  <c r="CZ2" i="16"/>
  <c r="F92" i="11"/>
  <c r="C93" i="11"/>
  <c r="T91" i="11"/>
  <c r="Q92" i="11"/>
  <c r="AE92" i="11"/>
  <c r="AJ91" i="11"/>
  <c r="AH91" i="11"/>
  <c r="AI91" i="11"/>
  <c r="AM91" i="11"/>
  <c r="AL91" i="11"/>
  <c r="CV23" i="7"/>
  <c r="CW22" i="7"/>
  <c r="CV16" i="7"/>
  <c r="CJ25" i="6"/>
  <c r="CJ9" i="6"/>
  <c r="CJ10" i="6"/>
  <c r="CJ17" i="6"/>
  <c r="CK21" i="6"/>
  <c r="CJ13" i="6"/>
  <c r="CK15" i="6"/>
  <c r="CL120" i="6"/>
  <c r="CL121" i="6"/>
  <c r="CL106" i="6"/>
  <c r="CL107" i="6"/>
  <c r="CJ16" i="6"/>
  <c r="CJ27" i="6"/>
  <c r="CK19" i="6"/>
  <c r="CK25" i="6"/>
  <c r="CK24" i="6"/>
  <c r="CL96" i="6"/>
  <c r="CL95" i="6"/>
  <c r="CK18" i="6"/>
  <c r="CL28" i="6"/>
  <c r="CL14" i="6"/>
  <c r="CK26" i="6"/>
  <c r="CL22" i="6"/>
  <c r="CL20" i="6"/>
  <c r="CK11" i="6"/>
  <c r="DA2" i="16"/>
  <c r="Q93" i="11"/>
  <c r="T92" i="11"/>
  <c r="C94" i="11"/>
  <c r="F93" i="11"/>
  <c r="AM92" i="11"/>
  <c r="AL92" i="11"/>
  <c r="AH92" i="11"/>
  <c r="AE93" i="11"/>
  <c r="AJ92" i="11"/>
  <c r="AI92" i="11"/>
  <c r="CK12" i="6"/>
  <c r="CW23" i="7"/>
  <c r="CX22" i="7"/>
  <c r="CW16" i="7"/>
  <c r="CK17" i="6"/>
  <c r="CK9" i="6"/>
  <c r="CK13" i="6"/>
  <c r="CL21" i="6"/>
  <c r="CK10" i="6"/>
  <c r="CK27" i="6"/>
  <c r="CL15" i="6"/>
  <c r="CM120" i="6"/>
  <c r="CM121" i="6"/>
  <c r="CM107" i="6"/>
  <c r="CM106" i="6"/>
  <c r="CL19" i="6"/>
  <c r="CK16" i="6"/>
  <c r="CK23" i="6"/>
  <c r="CL12" i="6"/>
  <c r="CL24" i="6"/>
  <c r="CL16" i="6"/>
  <c r="CM95" i="6"/>
  <c r="CM96" i="6"/>
  <c r="CL18" i="6"/>
  <c r="CM14" i="6"/>
  <c r="CL26" i="6"/>
  <c r="CM28" i="6"/>
  <c r="CM22" i="6"/>
  <c r="CM20" i="6"/>
  <c r="CL11" i="6"/>
  <c r="DB2" i="16"/>
  <c r="AJ93" i="11"/>
  <c r="AL93" i="11"/>
  <c r="AE94" i="11"/>
  <c r="AI93" i="11"/>
  <c r="AH93" i="11"/>
  <c r="AM93" i="11"/>
  <c r="T93" i="11"/>
  <c r="Q94" i="11"/>
  <c r="C95" i="11"/>
  <c r="F94" i="11"/>
  <c r="CX23" i="7"/>
  <c r="CY22" i="7"/>
  <c r="CX16" i="7"/>
  <c r="CL25" i="6"/>
  <c r="CL9" i="6"/>
  <c r="CL10" i="6"/>
  <c r="CM21" i="6"/>
  <c r="CL17" i="6"/>
  <c r="CL13" i="6"/>
  <c r="CM15" i="6"/>
  <c r="CN120" i="6"/>
  <c r="CN121" i="6"/>
  <c r="CN107" i="6"/>
  <c r="CN106" i="6"/>
  <c r="CM19" i="6"/>
  <c r="CL23" i="6"/>
  <c r="CL27" i="6"/>
  <c r="CM12" i="6"/>
  <c r="CM24" i="6"/>
  <c r="CM16" i="6"/>
  <c r="CM17" i="6"/>
  <c r="CN96" i="6"/>
  <c r="CN95" i="6"/>
  <c r="CM18" i="6"/>
  <c r="CN28" i="6"/>
  <c r="CN14" i="6"/>
  <c r="CM26" i="6"/>
  <c r="CN22" i="6"/>
  <c r="CN20" i="6"/>
  <c r="CM11" i="6"/>
  <c r="DC2" i="16"/>
  <c r="F95" i="11"/>
  <c r="C96" i="11"/>
  <c r="AJ94" i="11"/>
  <c r="AI94" i="11"/>
  <c r="AH94" i="11"/>
  <c r="AL94" i="11"/>
  <c r="AE95" i="11"/>
  <c r="AM94" i="11"/>
  <c r="Q95" i="11"/>
  <c r="T94" i="11"/>
  <c r="CY23" i="7"/>
  <c r="CZ22" i="7"/>
  <c r="CY16" i="7"/>
  <c r="CM25" i="6"/>
  <c r="CM9" i="6"/>
  <c r="CM10" i="6"/>
  <c r="CN21" i="6"/>
  <c r="CM13" i="6"/>
  <c r="CN15" i="6"/>
  <c r="CO121" i="6"/>
  <c r="CO120" i="6"/>
  <c r="CN19" i="6"/>
  <c r="CO107" i="6"/>
  <c r="CO106" i="6"/>
  <c r="CM23" i="6"/>
  <c r="CM27" i="6"/>
  <c r="CN25" i="6"/>
  <c r="CN24" i="6"/>
  <c r="CN16" i="6"/>
  <c r="CO95" i="6"/>
  <c r="CO96" i="6"/>
  <c r="CN18" i="6"/>
  <c r="CO14" i="6"/>
  <c r="CN26" i="6"/>
  <c r="CO28" i="6"/>
  <c r="CO21" i="6"/>
  <c r="CO22" i="6"/>
  <c r="CO24" i="6"/>
  <c r="CO20" i="6"/>
  <c r="CN11" i="6"/>
  <c r="DD2" i="16"/>
  <c r="AL95" i="11"/>
  <c r="AE96" i="11"/>
  <c r="AJ95" i="11"/>
  <c r="AI95" i="11"/>
  <c r="AM95" i="11"/>
  <c r="AH95" i="11"/>
  <c r="F96" i="11"/>
  <c r="C97" i="11"/>
  <c r="Q96" i="11"/>
  <c r="T95" i="11"/>
  <c r="CN12" i="6"/>
  <c r="CZ23" i="7"/>
  <c r="DA22" i="7"/>
  <c r="CZ16" i="7"/>
  <c r="CN9" i="6"/>
  <c r="CN10" i="6"/>
  <c r="CN17" i="6"/>
  <c r="CO9" i="6"/>
  <c r="CN13" i="6"/>
  <c r="CO15" i="6"/>
  <c r="CP121" i="6"/>
  <c r="CP120" i="6"/>
  <c r="CO19" i="6"/>
  <c r="CP107" i="6"/>
  <c r="CP106" i="6"/>
  <c r="CO27" i="6"/>
  <c r="CN23" i="6"/>
  <c r="CN27" i="6"/>
  <c r="CO16" i="6"/>
  <c r="CP96" i="6"/>
  <c r="CP95" i="6"/>
  <c r="CO18" i="6"/>
  <c r="CO23" i="6"/>
  <c r="CP28" i="6"/>
  <c r="CP14" i="6"/>
  <c r="CO26" i="6"/>
  <c r="CP20" i="6"/>
  <c r="CP24" i="6"/>
  <c r="CP22" i="6"/>
  <c r="CO11" i="6"/>
  <c r="DE2" i="16"/>
  <c r="C98" i="11"/>
  <c r="F97" i="11"/>
  <c r="T96" i="11"/>
  <c r="Q97" i="11"/>
  <c r="AM96" i="11"/>
  <c r="AL96" i="11"/>
  <c r="AE97" i="11"/>
  <c r="AH96" i="11"/>
  <c r="AJ96" i="11"/>
  <c r="AI96" i="11"/>
  <c r="CO12" i="6"/>
  <c r="DA23" i="7"/>
  <c r="DB22" i="7"/>
  <c r="DA16" i="7"/>
  <c r="CP16" i="6"/>
  <c r="CO10" i="6"/>
  <c r="CO17" i="6"/>
  <c r="CP21" i="6"/>
  <c r="CP23" i="6"/>
  <c r="CP13" i="6"/>
  <c r="CO25" i="6"/>
  <c r="CO13" i="6"/>
  <c r="CP15" i="6"/>
  <c r="CQ121" i="6"/>
  <c r="CQ120" i="6"/>
  <c r="CQ107" i="6"/>
  <c r="CQ106" i="6"/>
  <c r="CP19" i="6"/>
  <c r="CP27" i="6"/>
  <c r="CQ95" i="6"/>
  <c r="CQ96" i="6"/>
  <c r="CQ28" i="6"/>
  <c r="CQ19" i="6"/>
  <c r="CP18" i="6"/>
  <c r="CP26" i="6"/>
  <c r="CQ22" i="6"/>
  <c r="CQ20" i="6"/>
  <c r="CQ16" i="6"/>
  <c r="CP11" i="6"/>
  <c r="CQ14" i="6"/>
  <c r="DF2" i="16"/>
  <c r="T97" i="11"/>
  <c r="Q98" i="11"/>
  <c r="AH97" i="11"/>
  <c r="AM97" i="11"/>
  <c r="AJ97" i="11"/>
  <c r="AE98" i="11"/>
  <c r="AI97" i="11"/>
  <c r="AL97" i="11"/>
  <c r="C99" i="11"/>
  <c r="F98" i="11"/>
  <c r="CP12" i="6"/>
  <c r="DB23" i="7"/>
  <c r="DC22" i="7"/>
  <c r="DB16" i="7"/>
  <c r="CP17" i="6"/>
  <c r="CP25" i="6"/>
  <c r="CP9" i="6"/>
  <c r="CP10" i="6"/>
  <c r="CQ23" i="6"/>
  <c r="CQ13" i="6"/>
  <c r="CQ15" i="6"/>
  <c r="CR120" i="6"/>
  <c r="CR121" i="6"/>
  <c r="CR107" i="6"/>
  <c r="CR106" i="6"/>
  <c r="CQ27" i="6"/>
  <c r="CQ26" i="6"/>
  <c r="CQ9" i="6"/>
  <c r="CQ24" i="6"/>
  <c r="CQ21" i="6"/>
  <c r="CQ18" i="6"/>
  <c r="CR96" i="6"/>
  <c r="CR95" i="6"/>
  <c r="CQ10" i="6"/>
  <c r="CR28" i="6"/>
  <c r="CQ11" i="6"/>
  <c r="DG2" i="16"/>
  <c r="Q99" i="11"/>
  <c r="T98" i="11"/>
  <c r="AJ98" i="11"/>
  <c r="AI98" i="11"/>
  <c r="AH98" i="11"/>
  <c r="AL98" i="11"/>
  <c r="AE99" i="11"/>
  <c r="AM98" i="11"/>
  <c r="F99" i="11"/>
  <c r="C100" i="11"/>
  <c r="CQ12" i="6"/>
  <c r="DC23" i="7"/>
  <c r="DD22" i="7"/>
  <c r="DC16" i="7"/>
  <c r="CQ17" i="6"/>
  <c r="CR25" i="6"/>
  <c r="CQ25" i="6"/>
  <c r="CS120" i="6"/>
  <c r="CS121" i="6"/>
  <c r="CS107" i="6"/>
  <c r="CS106" i="6"/>
  <c r="CS95" i="6"/>
  <c r="CS96" i="6"/>
  <c r="CR18" i="6"/>
  <c r="CR26" i="6"/>
  <c r="CS28" i="6"/>
  <c r="CR22" i="6"/>
  <c r="CR19" i="6"/>
  <c r="CR24" i="6"/>
  <c r="CR20" i="6"/>
  <c r="CS22" i="6"/>
  <c r="CR15" i="6"/>
  <c r="CS20" i="6"/>
  <c r="CS19" i="6"/>
  <c r="DH2" i="16"/>
  <c r="AL99" i="11"/>
  <c r="AE100" i="11"/>
  <c r="AJ99" i="11"/>
  <c r="AI99" i="11"/>
  <c r="AH99" i="11"/>
  <c r="AM99" i="11"/>
  <c r="Q100" i="11"/>
  <c r="T99" i="11"/>
  <c r="F100" i="11"/>
  <c r="C101" i="11"/>
  <c r="DD23" i="7"/>
  <c r="DE22" i="7"/>
  <c r="DD16" i="7"/>
  <c r="CR9" i="6"/>
  <c r="CR10" i="6"/>
  <c r="CR17" i="6"/>
  <c r="CS18" i="6"/>
  <c r="CR14" i="6"/>
  <c r="CT120" i="6"/>
  <c r="CT121" i="6"/>
  <c r="CT107" i="6"/>
  <c r="CT106" i="6"/>
  <c r="CR16" i="6"/>
  <c r="CR27" i="6"/>
  <c r="CR21" i="6"/>
  <c r="CR12" i="6"/>
  <c r="CS24" i="6"/>
  <c r="CT96" i="6"/>
  <c r="CT95" i="6"/>
  <c r="CR13" i="6"/>
  <c r="CS9" i="6"/>
  <c r="CR23" i="6"/>
  <c r="CT28" i="6"/>
  <c r="CS26" i="6"/>
  <c r="CT20" i="6"/>
  <c r="CT19" i="6"/>
  <c r="CS11" i="6"/>
  <c r="CR11" i="6"/>
  <c r="DI2" i="16"/>
  <c r="C102" i="11"/>
  <c r="F101" i="11"/>
  <c r="T100" i="11"/>
  <c r="Q101" i="11"/>
  <c r="AM100" i="11"/>
  <c r="AL100" i="11"/>
  <c r="AE101" i="11"/>
  <c r="AH100" i="11"/>
  <c r="AJ100" i="11"/>
  <c r="AI100" i="11"/>
  <c r="DE23" i="7"/>
  <c r="DF22" i="7"/>
  <c r="DE16" i="7"/>
  <c r="CS10" i="6"/>
  <c r="CU18" i="6"/>
  <c r="CS17" i="6"/>
  <c r="CT18" i="6"/>
  <c r="CS15" i="6"/>
  <c r="CS14" i="6"/>
  <c r="CU120" i="6"/>
  <c r="CU121" i="6"/>
  <c r="CS21" i="6"/>
  <c r="CU107" i="6"/>
  <c r="CU106" i="6"/>
  <c r="CS16" i="6"/>
  <c r="CS27" i="6"/>
  <c r="CS23" i="6"/>
  <c r="CT24" i="6"/>
  <c r="CU95" i="6"/>
  <c r="CU96" i="6"/>
  <c r="CS12" i="6"/>
  <c r="CT25" i="6"/>
  <c r="CS13" i="6"/>
  <c r="CT22" i="6"/>
  <c r="CT26" i="6"/>
  <c r="CV18" i="6"/>
  <c r="CU28" i="6"/>
  <c r="CS25" i="6"/>
  <c r="CU24" i="6"/>
  <c r="CU19" i="6"/>
  <c r="CU22" i="6"/>
  <c r="CU20" i="6"/>
  <c r="CT11" i="6"/>
  <c r="DJ2" i="16"/>
  <c r="T101" i="11"/>
  <c r="Q102" i="11"/>
  <c r="AH101" i="11"/>
  <c r="AM101" i="11"/>
  <c r="AJ101" i="11"/>
  <c r="AE102" i="11"/>
  <c r="AL101" i="11"/>
  <c r="AI101" i="11"/>
  <c r="C103" i="11"/>
  <c r="F102" i="11"/>
  <c r="DF23" i="7"/>
  <c r="DG22" i="7"/>
  <c r="DF16" i="7"/>
  <c r="CT9" i="6"/>
  <c r="CT10" i="6"/>
  <c r="CT17" i="6"/>
  <c r="CT14" i="6"/>
  <c r="CV121" i="6"/>
  <c r="CV120" i="6"/>
  <c r="CV107" i="6"/>
  <c r="CV106" i="6"/>
  <c r="CT16" i="6"/>
  <c r="CT27" i="6"/>
  <c r="CT21" i="6"/>
  <c r="CT23" i="6"/>
  <c r="CV96" i="6"/>
  <c r="CV95" i="6"/>
  <c r="CT15" i="6"/>
  <c r="CT12" i="6"/>
  <c r="CU9" i="6"/>
  <c r="CT13" i="6"/>
  <c r="CV28" i="6"/>
  <c r="CU26" i="6"/>
  <c r="CV22" i="6"/>
  <c r="CV19" i="6"/>
  <c r="CW18" i="6"/>
  <c r="CU23" i="6"/>
  <c r="CV20" i="6"/>
  <c r="CU11" i="6"/>
  <c r="DK2" i="16"/>
  <c r="Q103" i="11"/>
  <c r="T102" i="11"/>
  <c r="F103" i="11"/>
  <c r="C104" i="11"/>
  <c r="AJ102" i="11"/>
  <c r="AI102" i="11"/>
  <c r="AH102" i="11"/>
  <c r="AL102" i="11"/>
  <c r="AM102" i="11"/>
  <c r="AE103" i="11"/>
  <c r="DG23" i="7"/>
  <c r="DH22" i="7"/>
  <c r="DG16" i="7"/>
  <c r="CU10" i="6"/>
  <c r="CU17" i="6"/>
  <c r="CU21" i="6"/>
  <c r="CU14" i="6"/>
  <c r="CW121" i="6"/>
  <c r="CW120" i="6"/>
  <c r="CW107" i="6"/>
  <c r="CW106" i="6"/>
  <c r="CU16" i="6"/>
  <c r="CU27" i="6"/>
  <c r="CV24" i="6"/>
  <c r="CU15" i="6"/>
  <c r="CW95" i="6"/>
  <c r="CW96" i="6"/>
  <c r="CU25" i="6"/>
  <c r="CU12" i="6"/>
  <c r="CV9" i="6"/>
  <c r="CU13" i="6"/>
  <c r="CV26" i="6"/>
  <c r="CX18" i="6"/>
  <c r="CW28" i="6"/>
  <c r="CW24" i="6"/>
  <c r="CW22" i="6"/>
  <c r="CW20" i="6"/>
  <c r="CW19" i="6"/>
  <c r="CV23" i="6"/>
  <c r="DL2" i="16"/>
  <c r="AL103" i="11"/>
  <c r="AE104" i="11"/>
  <c r="AJ103" i="11"/>
  <c r="AI103" i="11"/>
  <c r="AM103" i="11"/>
  <c r="AH103" i="11"/>
  <c r="F104" i="11"/>
  <c r="C105" i="11"/>
  <c r="Q104" i="11"/>
  <c r="T103" i="11"/>
  <c r="DH23" i="7"/>
  <c r="DI22" i="7"/>
  <c r="DH16" i="7"/>
  <c r="CV10" i="6"/>
  <c r="CV17" i="6"/>
  <c r="CV21" i="6"/>
  <c r="CV14" i="6"/>
  <c r="CX121" i="6"/>
  <c r="CX120" i="6"/>
  <c r="CX107" i="6"/>
  <c r="CX106" i="6"/>
  <c r="CV16" i="6"/>
  <c r="CV27" i="6"/>
  <c r="CV11" i="6"/>
  <c r="CV15" i="6"/>
  <c r="CX96" i="6"/>
  <c r="CX95" i="6"/>
  <c r="CV25" i="6"/>
  <c r="CV12" i="6"/>
  <c r="CW9" i="6"/>
  <c r="CV13" i="6"/>
  <c r="CX28" i="6"/>
  <c r="CW26" i="6"/>
  <c r="CW16" i="6"/>
  <c r="CX20" i="6"/>
  <c r="CW23" i="6"/>
  <c r="CX22" i="6"/>
  <c r="CY18" i="6"/>
  <c r="CX19" i="6"/>
  <c r="CW11" i="6"/>
  <c r="DM2" i="16"/>
  <c r="C106" i="11"/>
  <c r="F105" i="11"/>
  <c r="T104" i="11"/>
  <c r="Q105" i="11"/>
  <c r="AM104" i="11"/>
  <c r="AL104" i="11"/>
  <c r="AE105" i="11"/>
  <c r="AH104" i="11"/>
  <c r="AI104" i="11"/>
  <c r="AJ104" i="11"/>
  <c r="DI23" i="7"/>
  <c r="DJ22" i="7"/>
  <c r="DI16" i="7"/>
  <c r="CW27" i="6"/>
  <c r="CW17" i="6"/>
  <c r="CW10" i="6"/>
  <c r="CW21" i="6"/>
  <c r="CW14" i="6"/>
  <c r="CY120" i="6"/>
  <c r="CY121" i="6"/>
  <c r="CY107" i="6"/>
  <c r="CY106" i="6"/>
  <c r="CX24" i="6"/>
  <c r="CW15" i="6"/>
  <c r="CY95" i="6"/>
  <c r="CY96" i="6"/>
  <c r="CW25" i="6"/>
  <c r="CW12" i="6"/>
  <c r="CX25" i="6"/>
  <c r="CW13" i="6"/>
  <c r="CX26" i="6"/>
  <c r="CY28" i="6"/>
  <c r="CZ18" i="6"/>
  <c r="CY22" i="6"/>
  <c r="CY19" i="6"/>
  <c r="CY24" i="6"/>
  <c r="CY20" i="6"/>
  <c r="CX11" i="6"/>
  <c r="DN2" i="16"/>
  <c r="AH105" i="11"/>
  <c r="AM105" i="11"/>
  <c r="AJ105" i="11"/>
  <c r="AE106" i="11"/>
  <c r="AL105" i="11"/>
  <c r="AI105" i="11"/>
  <c r="C107" i="11"/>
  <c r="F106" i="11"/>
  <c r="T105" i="11"/>
  <c r="Q106" i="11"/>
  <c r="DJ23" i="7"/>
  <c r="DK22" i="7"/>
  <c r="DJ16" i="7"/>
  <c r="CX9" i="6"/>
  <c r="CX10" i="6"/>
  <c r="CX17" i="6"/>
  <c r="CX21" i="6"/>
  <c r="CX14" i="6"/>
  <c r="CZ120" i="6"/>
  <c r="CZ121" i="6"/>
  <c r="CZ107" i="6"/>
  <c r="CZ106" i="6"/>
  <c r="CX16" i="6"/>
  <c r="CX27" i="6"/>
  <c r="CX23" i="6"/>
  <c r="CX15" i="6"/>
  <c r="CZ96" i="6"/>
  <c r="CZ95" i="6"/>
  <c r="CX12" i="6"/>
  <c r="CY25" i="6"/>
  <c r="CX13" i="6"/>
  <c r="CZ28" i="6"/>
  <c r="CZ24" i="6"/>
  <c r="CY26" i="6"/>
  <c r="CZ20" i="6"/>
  <c r="DA18" i="6"/>
  <c r="CZ22" i="6"/>
  <c r="CZ19" i="6"/>
  <c r="CY11" i="6"/>
  <c r="DO2" i="16"/>
  <c r="F107" i="11"/>
  <c r="C108" i="11"/>
  <c r="AJ106" i="11"/>
  <c r="AI106" i="11"/>
  <c r="AH106" i="11"/>
  <c r="AL106" i="11"/>
  <c r="AE107" i="11"/>
  <c r="AM106" i="11"/>
  <c r="Q107" i="11"/>
  <c r="T106" i="11"/>
  <c r="DK23" i="7"/>
  <c r="DL22" i="7"/>
  <c r="DK16" i="7"/>
  <c r="CY9" i="6"/>
  <c r="CY10" i="6"/>
  <c r="CY17" i="6"/>
  <c r="CY21" i="6"/>
  <c r="CY14" i="6"/>
  <c r="DA120" i="6"/>
  <c r="DA121" i="6"/>
  <c r="DA107" i="6"/>
  <c r="DA106" i="6"/>
  <c r="CY16" i="6"/>
  <c r="CY27" i="6"/>
  <c r="CY23" i="6"/>
  <c r="CY15" i="6"/>
  <c r="DA95" i="6"/>
  <c r="DA96" i="6"/>
  <c r="CY12" i="6"/>
  <c r="CY13" i="6"/>
  <c r="CZ26" i="6"/>
  <c r="DB18" i="6"/>
  <c r="DA28" i="6"/>
  <c r="DA19" i="6"/>
  <c r="DA20" i="6"/>
  <c r="DA24" i="6"/>
  <c r="DA22" i="6"/>
  <c r="DP2" i="16"/>
  <c r="AL107" i="11"/>
  <c r="AE108" i="11"/>
  <c r="AJ107" i="11"/>
  <c r="AI107" i="11"/>
  <c r="AH107" i="11"/>
  <c r="AM107" i="11"/>
  <c r="F108" i="11"/>
  <c r="C109" i="11"/>
  <c r="Q108" i="11"/>
  <c r="T107" i="11"/>
  <c r="DL23" i="7"/>
  <c r="DM22" i="7"/>
  <c r="DL16" i="7"/>
  <c r="CZ9" i="6"/>
  <c r="CZ10" i="6"/>
  <c r="CZ17" i="6"/>
  <c r="CZ21" i="6"/>
  <c r="CZ14" i="6"/>
  <c r="DB120" i="6"/>
  <c r="DB121" i="6"/>
  <c r="DB107" i="6"/>
  <c r="DB106" i="6"/>
  <c r="CZ16" i="6"/>
  <c r="CZ27" i="6"/>
  <c r="CZ23" i="6"/>
  <c r="CZ11" i="6"/>
  <c r="CZ15" i="6"/>
  <c r="DB96" i="6"/>
  <c r="DB95" i="6"/>
  <c r="DA9" i="6"/>
  <c r="CZ12" i="6"/>
  <c r="CZ25" i="6"/>
  <c r="CZ13" i="6"/>
  <c r="DC18" i="6"/>
  <c r="DB28" i="6"/>
  <c r="DA26" i="6"/>
  <c r="DB22" i="6"/>
  <c r="DB24" i="6"/>
  <c r="DB20" i="6"/>
  <c r="DA23" i="6"/>
  <c r="DB19" i="6"/>
  <c r="DA11" i="6"/>
  <c r="DQ2" i="16"/>
  <c r="C110" i="11"/>
  <c r="F109" i="11"/>
  <c r="T108" i="11"/>
  <c r="Q109" i="11"/>
  <c r="AM108" i="11"/>
  <c r="AL108" i="11"/>
  <c r="AE109" i="11"/>
  <c r="AH108" i="11"/>
  <c r="AJ108" i="11"/>
  <c r="AI108" i="11"/>
  <c r="DM23" i="7"/>
  <c r="DN22" i="7"/>
  <c r="DM16" i="7"/>
  <c r="DA27" i="6"/>
  <c r="DA17" i="6"/>
  <c r="DA10" i="6"/>
  <c r="DA14" i="6"/>
  <c r="DC120" i="6"/>
  <c r="DC121" i="6"/>
  <c r="DC107" i="6"/>
  <c r="DC106" i="6"/>
  <c r="DA21" i="6"/>
  <c r="DA16" i="6"/>
  <c r="DC95" i="6"/>
  <c r="DC96" i="6"/>
  <c r="DC28" i="6"/>
  <c r="DA15" i="6"/>
  <c r="DA25" i="6"/>
  <c r="DA12" i="6"/>
  <c r="DA13" i="6"/>
  <c r="DB26" i="6"/>
  <c r="DC22" i="6"/>
  <c r="DC19" i="6"/>
  <c r="DC24" i="6"/>
  <c r="DC20" i="6"/>
  <c r="DB11" i="6"/>
  <c r="DR2" i="16"/>
  <c r="AH109" i="11"/>
  <c r="AM109" i="11"/>
  <c r="AJ109" i="11"/>
  <c r="AI109" i="11"/>
  <c r="AE110" i="11"/>
  <c r="AL109" i="11"/>
  <c r="T109" i="11"/>
  <c r="Q110" i="11"/>
  <c r="C111" i="11"/>
  <c r="F110" i="11"/>
  <c r="DN23" i="7"/>
  <c r="DO22" i="7"/>
  <c r="DN16" i="7"/>
  <c r="DB25" i="6"/>
  <c r="DB9" i="6"/>
  <c r="DB10" i="6"/>
  <c r="DB17" i="6"/>
  <c r="DB14" i="6"/>
  <c r="DD121" i="6"/>
  <c r="DD120" i="6"/>
  <c r="DD107" i="6"/>
  <c r="DD106" i="6"/>
  <c r="DC25" i="6"/>
  <c r="DB27" i="6"/>
  <c r="DB21" i="6"/>
  <c r="DC26" i="6"/>
  <c r="DB12" i="6"/>
  <c r="DB23" i="6"/>
  <c r="DC16" i="6"/>
  <c r="DB16" i="6"/>
  <c r="DD96" i="6"/>
  <c r="DD95" i="6"/>
  <c r="DB15" i="6"/>
  <c r="DC10" i="6"/>
  <c r="DB13" i="6"/>
  <c r="DD28" i="6"/>
  <c r="DC11" i="6"/>
  <c r="DS2" i="16"/>
  <c r="F111" i="11"/>
  <c r="C112" i="11"/>
  <c r="AJ110" i="11"/>
  <c r="AI110" i="11"/>
  <c r="AH110" i="11"/>
  <c r="AL110" i="11"/>
  <c r="AE111" i="11"/>
  <c r="AM110" i="11"/>
  <c r="Q111" i="11"/>
  <c r="T110" i="11"/>
  <c r="DO23" i="7"/>
  <c r="DP22" i="7"/>
  <c r="DO16" i="7"/>
  <c r="DC17" i="6"/>
  <c r="DC9" i="6"/>
  <c r="DC27" i="6"/>
  <c r="DC14" i="6"/>
  <c r="DE121" i="6"/>
  <c r="DE120" i="6"/>
  <c r="DE107" i="6"/>
  <c r="DE106" i="6"/>
  <c r="DC21" i="6"/>
  <c r="DC12" i="6"/>
  <c r="DC23" i="6"/>
  <c r="DE95" i="6"/>
  <c r="DE96" i="6"/>
  <c r="DE18" i="6"/>
  <c r="DD18" i="6"/>
  <c r="DC13" i="6"/>
  <c r="DC15" i="6"/>
  <c r="DD15" i="6"/>
  <c r="DD10" i="6"/>
  <c r="DD26" i="6"/>
  <c r="DE28" i="6"/>
  <c r="DD25" i="6"/>
  <c r="DD22" i="6"/>
  <c r="DE19" i="6"/>
  <c r="DD17" i="6"/>
  <c r="DD24" i="6"/>
  <c r="DE22" i="6"/>
  <c r="DD19" i="6"/>
  <c r="DD11" i="6"/>
  <c r="DT2" i="16"/>
  <c r="F112" i="11"/>
  <c r="C113" i="11"/>
  <c r="AL111" i="11"/>
  <c r="AE112" i="11"/>
  <c r="AJ111" i="11"/>
  <c r="AI111" i="11"/>
  <c r="AM111" i="11"/>
  <c r="AH111" i="11"/>
  <c r="Q112" i="11"/>
  <c r="T111" i="11"/>
  <c r="DP23" i="7"/>
  <c r="DQ22" i="7"/>
  <c r="DP16" i="7"/>
  <c r="DD27" i="6"/>
  <c r="DF18" i="6"/>
  <c r="DD14" i="6"/>
  <c r="DF120" i="6"/>
  <c r="DF121" i="6"/>
  <c r="DE25" i="6"/>
  <c r="DD21" i="6"/>
  <c r="DF107" i="6"/>
  <c r="DF106" i="6"/>
  <c r="DE24" i="6"/>
  <c r="DD20" i="6"/>
  <c r="DE20" i="6"/>
  <c r="DF96" i="6"/>
  <c r="DF95" i="6"/>
  <c r="DD12" i="6"/>
  <c r="DD13" i="6"/>
  <c r="DD9" i="6"/>
  <c r="DF28" i="6"/>
  <c r="DE26" i="6"/>
  <c r="DD16" i="6"/>
  <c r="DG18" i="6"/>
  <c r="DD23" i="6"/>
  <c r="DF22" i="6"/>
  <c r="DF24" i="6"/>
  <c r="DF19" i="6"/>
  <c r="DF20" i="6"/>
  <c r="DE11" i="6"/>
  <c r="DU2" i="16"/>
  <c r="C114" i="11"/>
  <c r="F113" i="11"/>
  <c r="T112" i="11"/>
  <c r="Q113" i="11"/>
  <c r="AM112" i="11"/>
  <c r="AL112" i="11"/>
  <c r="AE113" i="11"/>
  <c r="AH112" i="11"/>
  <c r="AJ112" i="11"/>
  <c r="AI112" i="11"/>
  <c r="DQ23" i="7"/>
  <c r="DR22" i="7"/>
  <c r="DQ16" i="7"/>
  <c r="DE9" i="6"/>
  <c r="DE16" i="6"/>
  <c r="DE17" i="6"/>
  <c r="DE10" i="6"/>
  <c r="DE23" i="6"/>
  <c r="DE14" i="6"/>
  <c r="DF9" i="6"/>
  <c r="DE27" i="6"/>
  <c r="DG121" i="6"/>
  <c r="DG120" i="6"/>
  <c r="DG107" i="6"/>
  <c r="DG106" i="6"/>
  <c r="DE21" i="6"/>
  <c r="DF27" i="6"/>
  <c r="DE12" i="6"/>
  <c r="DF16" i="6"/>
  <c r="DE15" i="6"/>
  <c r="DG95" i="6"/>
  <c r="DG96" i="6"/>
  <c r="DE13" i="6"/>
  <c r="DF26" i="6"/>
  <c r="DH18" i="6"/>
  <c r="DG28" i="6"/>
  <c r="DF25" i="6"/>
  <c r="DG24" i="6"/>
  <c r="DG20" i="6"/>
  <c r="DG19" i="6"/>
  <c r="DF23" i="6"/>
  <c r="DG22" i="6"/>
  <c r="DF11" i="6"/>
  <c r="DV2" i="16"/>
  <c r="T113" i="11"/>
  <c r="Q114" i="11"/>
  <c r="C115" i="11"/>
  <c r="F114" i="11"/>
  <c r="AH113" i="11"/>
  <c r="AM113" i="11"/>
  <c r="AJ113" i="11"/>
  <c r="AE114" i="11"/>
  <c r="AL113" i="11"/>
  <c r="AI113" i="11"/>
  <c r="DR23" i="7"/>
  <c r="DS22" i="7"/>
  <c r="DR16" i="7"/>
  <c r="DF17" i="6"/>
  <c r="DF10" i="6"/>
  <c r="DF12" i="6"/>
  <c r="DF14" i="6"/>
  <c r="DH120" i="6"/>
  <c r="DH121" i="6"/>
  <c r="DH107" i="6"/>
  <c r="DH106" i="6"/>
  <c r="DF21" i="6"/>
  <c r="DG27" i="6"/>
  <c r="DG16" i="6"/>
  <c r="DF15" i="6"/>
  <c r="DH96" i="6"/>
  <c r="DH95" i="6"/>
  <c r="DF13" i="6"/>
  <c r="DI18" i="6"/>
  <c r="DH28" i="6"/>
  <c r="DG26" i="6"/>
  <c r="DH19" i="6"/>
  <c r="DH20" i="6"/>
  <c r="DG17" i="6"/>
  <c r="DH22" i="6"/>
  <c r="DG11" i="6"/>
  <c r="DW2" i="16"/>
  <c r="AJ114" i="11"/>
  <c r="AI114" i="11"/>
  <c r="AH114" i="11"/>
  <c r="AL114" i="11"/>
  <c r="AE115" i="11"/>
  <c r="AM114" i="11"/>
  <c r="Q115" i="11"/>
  <c r="T114" i="11"/>
  <c r="F115" i="11"/>
  <c r="C116" i="11"/>
  <c r="DS23" i="7"/>
  <c r="DT22" i="7"/>
  <c r="DS16" i="7"/>
  <c r="DH9" i="6"/>
  <c r="DG10" i="6"/>
  <c r="DG9" i="6"/>
  <c r="DG25" i="6"/>
  <c r="DH10" i="6"/>
  <c r="DG21" i="6"/>
  <c r="DG14" i="6"/>
  <c r="DI120" i="6"/>
  <c r="DI121" i="6"/>
  <c r="DI107" i="6"/>
  <c r="DI106" i="6"/>
  <c r="DH27" i="6"/>
  <c r="DG23" i="6"/>
  <c r="DG12" i="6"/>
  <c r="DH24" i="6"/>
  <c r="DH16" i="6"/>
  <c r="DG15" i="6"/>
  <c r="DI95" i="6"/>
  <c r="DI96" i="6"/>
  <c r="DG13" i="6"/>
  <c r="DH26" i="6"/>
  <c r="DJ18" i="6"/>
  <c r="DI28" i="6"/>
  <c r="DH25" i="6"/>
  <c r="DH17" i="6"/>
  <c r="DI22" i="6"/>
  <c r="DI20" i="6"/>
  <c r="DI25" i="6"/>
  <c r="DI24" i="6"/>
  <c r="DI19" i="6"/>
  <c r="DH11" i="6"/>
  <c r="DX2" i="16"/>
  <c r="AL115" i="11"/>
  <c r="AE116" i="11"/>
  <c r="AJ115" i="11"/>
  <c r="AI115" i="11"/>
  <c r="AM115" i="11"/>
  <c r="AH115" i="11"/>
  <c r="F116" i="11"/>
  <c r="C117" i="11"/>
  <c r="Q116" i="11"/>
  <c r="T115" i="11"/>
  <c r="DT23" i="7"/>
  <c r="DU22" i="7"/>
  <c r="DT16" i="7"/>
  <c r="DI9" i="6"/>
  <c r="DI10" i="6"/>
  <c r="DH21" i="6"/>
  <c r="DH14" i="6"/>
  <c r="DJ120" i="6"/>
  <c r="DJ121" i="6"/>
  <c r="DI27" i="6"/>
  <c r="DJ107" i="6"/>
  <c r="DJ106" i="6"/>
  <c r="DH12" i="6"/>
  <c r="DH23" i="6"/>
  <c r="DI16" i="6"/>
  <c r="DJ96" i="6"/>
  <c r="DJ95" i="6"/>
  <c r="DH15" i="6"/>
  <c r="DH13" i="6"/>
  <c r="DK18" i="6"/>
  <c r="DJ28" i="6"/>
  <c r="DI26" i="6"/>
  <c r="DJ25" i="6"/>
  <c r="DJ20" i="6"/>
  <c r="DJ24" i="6"/>
  <c r="DJ22" i="6"/>
  <c r="DI17" i="6"/>
  <c r="DI23" i="6"/>
  <c r="DJ19" i="6"/>
  <c r="DI11" i="6"/>
  <c r="DY2" i="16"/>
  <c r="C118" i="11"/>
  <c r="F117" i="11"/>
  <c r="T116" i="11"/>
  <c r="Q117" i="11"/>
  <c r="AM116" i="11"/>
  <c r="AL116" i="11"/>
  <c r="AE117" i="11"/>
  <c r="AH116" i="11"/>
  <c r="AJ116" i="11"/>
  <c r="AI116" i="11"/>
  <c r="DU23" i="7"/>
  <c r="DV22" i="7"/>
  <c r="DU16" i="7"/>
  <c r="DJ9" i="6"/>
  <c r="DJ10" i="6"/>
  <c r="DI14" i="6"/>
  <c r="DK120" i="6"/>
  <c r="DK121" i="6"/>
  <c r="DK106" i="6"/>
  <c r="DK107" i="6"/>
  <c r="DJ27" i="6"/>
  <c r="DI21" i="6"/>
  <c r="DI12" i="6"/>
  <c r="DJ16" i="6"/>
  <c r="DK95" i="6"/>
  <c r="DK96" i="6"/>
  <c r="DI15" i="6"/>
  <c r="DI13" i="6"/>
  <c r="DJ26" i="6"/>
  <c r="DK28" i="6"/>
  <c r="DK25" i="6"/>
  <c r="DL18" i="6"/>
  <c r="DJ23" i="6"/>
  <c r="DJ17" i="6"/>
  <c r="DK19" i="6"/>
  <c r="DK20" i="6"/>
  <c r="DJ11" i="6"/>
  <c r="DZ2" i="16"/>
  <c r="T117" i="11"/>
  <c r="Q118" i="11"/>
  <c r="F118" i="11"/>
  <c r="C119" i="11"/>
  <c r="AH117" i="11"/>
  <c r="AM117" i="11"/>
  <c r="AJ117" i="11"/>
  <c r="AE118" i="11"/>
  <c r="AL117" i="11"/>
  <c r="AI117" i="11"/>
  <c r="DV23" i="7"/>
  <c r="DW22" i="7"/>
  <c r="DV16" i="7"/>
  <c r="DK9" i="6"/>
  <c r="DK10" i="6"/>
  <c r="DJ14" i="6"/>
  <c r="DL121" i="6"/>
  <c r="DL120" i="6"/>
  <c r="DL107" i="6"/>
  <c r="DL106" i="6"/>
  <c r="DJ21" i="6"/>
  <c r="DK27" i="6"/>
  <c r="DJ12" i="6"/>
  <c r="DK24" i="6"/>
  <c r="DK16" i="6"/>
  <c r="DL96" i="6"/>
  <c r="DL95" i="6"/>
  <c r="DJ15" i="6"/>
  <c r="DJ13" i="6"/>
  <c r="DM18" i="6"/>
  <c r="DL28" i="6"/>
  <c r="DK26" i="6"/>
  <c r="DL27" i="6"/>
  <c r="DK22" i="6"/>
  <c r="DL22" i="6"/>
  <c r="DL20" i="6"/>
  <c r="DK17" i="6"/>
  <c r="DL25" i="6"/>
  <c r="DL19" i="6"/>
  <c r="DK23" i="6"/>
  <c r="DK11" i="6"/>
  <c r="EA2" i="16"/>
  <c r="Q119" i="11"/>
  <c r="T118" i="11"/>
  <c r="AJ118" i="11"/>
  <c r="AI118" i="11"/>
  <c r="AH118" i="11"/>
  <c r="AE119" i="11"/>
  <c r="AL118" i="11"/>
  <c r="AM118" i="11"/>
  <c r="C120" i="11"/>
  <c r="F119" i="11"/>
  <c r="DW23" i="7"/>
  <c r="DX22" i="7"/>
  <c r="DW16" i="7"/>
  <c r="DL9" i="6"/>
  <c r="DK14" i="6"/>
  <c r="DL10" i="6"/>
  <c r="DM121" i="6"/>
  <c r="DM120" i="6"/>
  <c r="DM107" i="6"/>
  <c r="DM106" i="6"/>
  <c r="DK21" i="6"/>
  <c r="DK12" i="6"/>
  <c r="DL24" i="6"/>
  <c r="DL16" i="6"/>
  <c r="DM95" i="6"/>
  <c r="DM96" i="6"/>
  <c r="DK15" i="6"/>
  <c r="DK13" i="6"/>
  <c r="DL26" i="6"/>
  <c r="DN18" i="6"/>
  <c r="DM28" i="6"/>
  <c r="DL23" i="6"/>
  <c r="DL17" i="6"/>
  <c r="DM19" i="6"/>
  <c r="DM20" i="6"/>
  <c r="DM22" i="6"/>
  <c r="DM25" i="6"/>
  <c r="DL11" i="6"/>
  <c r="EB2" i="16"/>
  <c r="T119" i="11"/>
  <c r="Q120" i="11"/>
  <c r="C121" i="11"/>
  <c r="F120" i="11"/>
  <c r="AL119" i="11"/>
  <c r="AE120" i="11"/>
  <c r="AH119" i="11"/>
  <c r="AM119" i="11"/>
  <c r="AJ119" i="11"/>
  <c r="AI119" i="11"/>
  <c r="DN120" i="6"/>
  <c r="DX23" i="7"/>
  <c r="DY22" i="7"/>
  <c r="DX16" i="7"/>
  <c r="DM9" i="6"/>
  <c r="DL14" i="6"/>
  <c r="DM10" i="6"/>
  <c r="DN121" i="6"/>
  <c r="DN107" i="6"/>
  <c r="DN106" i="6"/>
  <c r="DL21" i="6"/>
  <c r="DM27" i="6"/>
  <c r="DL12" i="6"/>
  <c r="DM24" i="6"/>
  <c r="DM16" i="6"/>
  <c r="DN96" i="6"/>
  <c r="DN95" i="6"/>
  <c r="DL15" i="6"/>
  <c r="DL13" i="6"/>
  <c r="DN28" i="6"/>
  <c r="DM26" i="6"/>
  <c r="DN25" i="6"/>
  <c r="DM17" i="6"/>
  <c r="DN20" i="6"/>
  <c r="DN24" i="6"/>
  <c r="DN19" i="6"/>
  <c r="DN22" i="6"/>
  <c r="DO18" i="6"/>
  <c r="DM23" i="6"/>
  <c r="DM11" i="6"/>
  <c r="EC2" i="16"/>
  <c r="ED2" i="16"/>
  <c r="C122" i="11"/>
  <c r="F121" i="11"/>
  <c r="AH120" i="11"/>
  <c r="AM120" i="11"/>
  <c r="AJ120" i="11"/>
  <c r="AI120" i="11"/>
  <c r="AE121" i="11"/>
  <c r="AL120" i="11"/>
  <c r="T120" i="11"/>
  <c r="Q121" i="11"/>
  <c r="DO120" i="6"/>
  <c r="DY23" i="7"/>
  <c r="DZ22" i="7"/>
  <c r="DY16" i="7"/>
  <c r="DN9" i="6"/>
  <c r="DN10" i="6"/>
  <c r="DM21" i="6"/>
  <c r="DM14" i="6"/>
  <c r="DO121" i="6"/>
  <c r="DO107" i="6"/>
  <c r="DO106" i="6"/>
  <c r="DN27" i="6"/>
  <c r="DM12" i="6"/>
  <c r="DN16" i="6"/>
  <c r="DO95" i="6"/>
  <c r="DO96" i="6"/>
  <c r="DO28" i="6"/>
  <c r="DM15" i="6"/>
  <c r="DM13" i="6"/>
  <c r="DN26" i="6"/>
  <c r="DO25" i="6"/>
  <c r="DN23" i="6"/>
  <c r="DO22" i="6"/>
  <c r="DO20" i="6"/>
  <c r="DO19" i="6"/>
  <c r="DN17" i="6"/>
  <c r="DN11" i="6"/>
  <c r="O57" i="2"/>
  <c r="Q122" i="11"/>
  <c r="T121" i="11"/>
  <c r="AJ121" i="11"/>
  <c r="AI121" i="11"/>
  <c r="AH121" i="11"/>
  <c r="AL121" i="11"/>
  <c r="AE122" i="11"/>
  <c r="AM121" i="11"/>
  <c r="F122" i="11"/>
  <c r="C123" i="11"/>
  <c r="DP120" i="6"/>
  <c r="DZ23" i="7"/>
  <c r="EA22" i="7"/>
  <c r="DZ16" i="7"/>
  <c r="DO9" i="6"/>
  <c r="DN14" i="6"/>
  <c r="DP121" i="6"/>
  <c r="DN21" i="6"/>
  <c r="DP107" i="6"/>
  <c r="DP106" i="6"/>
  <c r="DO27" i="6"/>
  <c r="DN12" i="6"/>
  <c r="DO26" i="6"/>
  <c r="DO24" i="6"/>
  <c r="DO16" i="6"/>
  <c r="DP96" i="6"/>
  <c r="DP95" i="6"/>
  <c r="DN15" i="6"/>
  <c r="DO10" i="6"/>
  <c r="DN13" i="6"/>
  <c r="DP28" i="6"/>
  <c r="DO17" i="6"/>
  <c r="DO23" i="6"/>
  <c r="DO11" i="6"/>
  <c r="O60" i="2"/>
  <c r="AL122" i="11"/>
  <c r="AE123" i="11"/>
  <c r="AJ122" i="11"/>
  <c r="AI122" i="11"/>
  <c r="AM122" i="11"/>
  <c r="AH122" i="11"/>
  <c r="Q123" i="11"/>
  <c r="T122" i="11"/>
  <c r="F123" i="11"/>
  <c r="C124" i="11"/>
  <c r="DQ120" i="6"/>
  <c r="EA23" i="7"/>
  <c r="EB22" i="7"/>
  <c r="EA16" i="7"/>
  <c r="DP27" i="6"/>
  <c r="DO21" i="6"/>
  <c r="DO14" i="6"/>
  <c r="DQ121" i="6"/>
  <c r="DQ107" i="6"/>
  <c r="DQ106" i="6"/>
  <c r="DO12" i="6"/>
  <c r="DQ95" i="6"/>
  <c r="DQ96" i="6"/>
  <c r="DP19" i="6"/>
  <c r="DO13" i="6"/>
  <c r="DO15" i="6"/>
  <c r="DQ28" i="6"/>
  <c r="DQ22" i="6"/>
  <c r="DQ19" i="6"/>
  <c r="AI6" i="11"/>
  <c r="AN188" i="11" s="1"/>
  <c r="T123" i="11"/>
  <c r="Q124" i="11"/>
  <c r="AM123" i="11"/>
  <c r="AL123" i="11"/>
  <c r="AE124" i="11"/>
  <c r="AH123" i="11"/>
  <c r="AI123" i="11"/>
  <c r="AJ123" i="11"/>
  <c r="C125" i="11"/>
  <c r="F124" i="11"/>
  <c r="DR120" i="6"/>
  <c r="EB23" i="7"/>
  <c r="EC22" i="7"/>
  <c r="EB16" i="7"/>
  <c r="DP14" i="6"/>
  <c r="DP22" i="6"/>
  <c r="DP10" i="6"/>
  <c r="DP15" i="6"/>
  <c r="DP18" i="6"/>
  <c r="DQ18" i="6"/>
  <c r="DR18" i="6"/>
  <c r="DR121" i="6"/>
  <c r="DR106" i="6"/>
  <c r="DR107" i="6"/>
  <c r="DQ27" i="6"/>
  <c r="DP25" i="6"/>
  <c r="DP11" i="6"/>
  <c r="DP16" i="6"/>
  <c r="DP12" i="6"/>
  <c r="DP24" i="6"/>
  <c r="DP20" i="6"/>
  <c r="DR96" i="6"/>
  <c r="DR95" i="6"/>
  <c r="DP13" i="6"/>
  <c r="DP9" i="6"/>
  <c r="DQ16" i="6"/>
  <c r="DP26" i="6"/>
  <c r="DS18" i="6"/>
  <c r="DR28" i="6"/>
  <c r="DR25" i="6"/>
  <c r="DP21" i="6"/>
  <c r="DP23" i="6"/>
  <c r="DP17" i="6"/>
  <c r="DQ25" i="6"/>
  <c r="DQ17" i="6"/>
  <c r="DR19" i="6"/>
  <c r="DR22" i="6"/>
  <c r="T124" i="11"/>
  <c r="Q125" i="11"/>
  <c r="AH124" i="11"/>
  <c r="AM124" i="11"/>
  <c r="AJ124" i="11"/>
  <c r="AE125" i="11"/>
  <c r="AL124" i="11"/>
  <c r="AI124" i="11"/>
  <c r="C126" i="11"/>
  <c r="F125" i="11"/>
  <c r="DS120" i="6"/>
  <c r="DQ11" i="6"/>
  <c r="EC23" i="7"/>
  <c r="ED22" i="7"/>
  <c r="EC16" i="7"/>
  <c r="DQ14" i="6"/>
  <c r="DS121" i="6"/>
  <c r="DS107" i="6"/>
  <c r="DS106" i="6"/>
  <c r="DQ21" i="6"/>
  <c r="DR27" i="6"/>
  <c r="DQ23" i="6"/>
  <c r="DQ10" i="6"/>
  <c r="DQ24" i="6"/>
  <c r="DQ12" i="6"/>
  <c r="DQ20" i="6"/>
  <c r="DS95" i="6"/>
  <c r="DS96" i="6"/>
  <c r="DQ13" i="6"/>
  <c r="DQ15" i="6"/>
  <c r="DQ9" i="6"/>
  <c r="DT18" i="6"/>
  <c r="DS28" i="6"/>
  <c r="DR16" i="6"/>
  <c r="DQ26" i="6"/>
  <c r="DS19" i="6"/>
  <c r="DS22" i="6"/>
  <c r="DS25" i="6"/>
  <c r="Q126" i="11"/>
  <c r="T125" i="11"/>
  <c r="AJ125" i="11"/>
  <c r="AI125" i="11"/>
  <c r="AH125" i="11"/>
  <c r="AL125" i="11"/>
  <c r="AE126" i="11"/>
  <c r="AM125" i="11"/>
  <c r="F126" i="11"/>
  <c r="C127" i="11"/>
  <c r="DT120" i="6"/>
  <c r="ED23" i="7"/>
  <c r="EE22" i="7"/>
  <c r="ED16" i="7"/>
  <c r="DR11" i="6"/>
  <c r="DR14" i="6"/>
  <c r="DT121" i="6"/>
  <c r="DR21" i="6"/>
  <c r="DT107" i="6"/>
  <c r="DT106" i="6"/>
  <c r="DS27" i="6"/>
  <c r="DR24" i="6"/>
  <c r="DR23" i="6"/>
  <c r="DR12" i="6"/>
  <c r="DR20" i="6"/>
  <c r="DR17" i="6"/>
  <c r="DT96" i="6"/>
  <c r="DT95" i="6"/>
  <c r="DR15" i="6"/>
  <c r="DR13" i="6"/>
  <c r="DR10" i="6"/>
  <c r="DR9" i="6"/>
  <c r="DS16" i="6"/>
  <c r="DR26" i="6"/>
  <c r="DT28" i="6"/>
  <c r="DU18" i="6"/>
  <c r="DT19" i="6"/>
  <c r="DS17" i="6"/>
  <c r="DT22" i="6"/>
  <c r="AL126" i="11"/>
  <c r="AE127" i="11"/>
  <c r="AJ126" i="11"/>
  <c r="AI126" i="11"/>
  <c r="AM126" i="11"/>
  <c r="AH126" i="11"/>
  <c r="F127" i="11"/>
  <c r="C128" i="11"/>
  <c r="Q127" i="11"/>
  <c r="T126" i="11"/>
  <c r="DU120" i="6"/>
  <c r="EE23" i="7"/>
  <c r="EF22" i="7"/>
  <c r="EE16" i="7"/>
  <c r="DS11" i="6"/>
  <c r="DS13" i="6"/>
  <c r="DS23" i="6"/>
  <c r="DS14" i="6"/>
  <c r="DU121" i="6"/>
  <c r="DU107" i="6"/>
  <c r="DU106" i="6"/>
  <c r="DT27" i="6"/>
  <c r="DS21" i="6"/>
  <c r="DS10" i="6"/>
  <c r="DS24" i="6"/>
  <c r="DS12" i="6"/>
  <c r="DS20" i="6"/>
  <c r="DS15" i="6"/>
  <c r="DU95" i="6"/>
  <c r="DU96" i="6"/>
  <c r="DS9" i="6"/>
  <c r="DV18" i="6"/>
  <c r="DU28" i="6"/>
  <c r="DT16" i="6"/>
  <c r="DS26" i="6"/>
  <c r="DU25" i="6"/>
  <c r="DT25" i="6"/>
  <c r="DU19" i="6"/>
  <c r="C129" i="11"/>
  <c r="F128" i="11"/>
  <c r="AM127" i="11"/>
  <c r="AL127" i="11"/>
  <c r="AE128" i="11"/>
  <c r="AH127" i="11"/>
  <c r="AJ127" i="11"/>
  <c r="AI127" i="11"/>
  <c r="T127" i="11"/>
  <c r="Q128" i="11"/>
  <c r="DV120" i="6"/>
  <c r="EF23" i="7"/>
  <c r="EG22" i="7"/>
  <c r="EF16" i="7"/>
  <c r="DT11" i="6"/>
  <c r="DT13" i="6"/>
  <c r="DT23" i="6"/>
  <c r="DT14" i="6"/>
  <c r="DV121" i="6"/>
  <c r="DV107" i="6"/>
  <c r="DV106" i="6"/>
  <c r="DT21" i="6"/>
  <c r="DU27" i="6"/>
  <c r="DT17" i="6"/>
  <c r="DT24" i="6"/>
  <c r="DT12" i="6"/>
  <c r="DT20" i="6"/>
  <c r="DT15" i="6"/>
  <c r="DV96" i="6"/>
  <c r="DV95" i="6"/>
  <c r="DT10" i="6"/>
  <c r="DT9" i="6"/>
  <c r="DU16" i="6"/>
  <c r="DT26" i="6"/>
  <c r="DW18" i="6"/>
  <c r="DV28" i="6"/>
  <c r="DV25" i="6"/>
  <c r="DU22" i="6"/>
  <c r="DV22" i="6"/>
  <c r="DV19" i="6"/>
  <c r="T128" i="11"/>
  <c r="Q129" i="11"/>
  <c r="AH128" i="11"/>
  <c r="AM128" i="11"/>
  <c r="AJ128" i="11"/>
  <c r="AI128" i="11"/>
  <c r="AE129" i="11"/>
  <c r="AL128" i="11"/>
  <c r="C130" i="11"/>
  <c r="F129" i="11"/>
  <c r="DW120" i="6"/>
  <c r="DU11" i="6"/>
  <c r="EG23" i="7"/>
  <c r="EH22" i="7"/>
  <c r="EG16" i="7"/>
  <c r="DU13" i="6"/>
  <c r="DU23" i="6"/>
  <c r="DU14" i="6"/>
  <c r="DW121" i="6"/>
  <c r="DW107" i="6"/>
  <c r="DW106" i="6"/>
  <c r="DV27" i="6"/>
  <c r="DU21" i="6"/>
  <c r="DU10" i="6"/>
  <c r="DU24" i="6"/>
  <c r="DU17" i="6"/>
  <c r="DU12" i="6"/>
  <c r="DU20" i="6"/>
  <c r="DU15" i="6"/>
  <c r="DW95" i="6"/>
  <c r="DW96" i="6"/>
  <c r="DU9" i="6"/>
  <c r="DX18" i="6"/>
  <c r="DW28" i="6"/>
  <c r="DV11" i="6"/>
  <c r="DU26" i="6"/>
  <c r="DW27" i="6"/>
  <c r="DW22" i="6"/>
  <c r="DV21" i="6"/>
  <c r="DW19" i="6"/>
  <c r="DV23" i="6"/>
  <c r="DW25" i="6"/>
  <c r="Q130" i="11"/>
  <c r="T129" i="11"/>
  <c r="AJ129" i="11"/>
  <c r="AI129" i="11"/>
  <c r="AH129" i="11"/>
  <c r="AL129" i="11"/>
  <c r="AE130" i="11"/>
  <c r="AM129" i="11"/>
  <c r="F130" i="11"/>
  <c r="C131" i="11"/>
  <c r="DX120" i="6"/>
  <c r="EH23" i="7"/>
  <c r="EI22" i="7"/>
  <c r="EH16" i="7"/>
  <c r="DV16" i="6"/>
  <c r="DV13" i="6"/>
  <c r="DV14" i="6"/>
  <c r="DX121" i="6"/>
  <c r="DX107" i="6"/>
  <c r="DX106" i="6"/>
  <c r="DV24" i="6"/>
  <c r="DV12" i="6"/>
  <c r="DV20" i="6"/>
  <c r="DV17" i="6"/>
  <c r="DV15" i="6"/>
  <c r="DX96" i="6"/>
  <c r="DX95" i="6"/>
  <c r="DV10" i="6"/>
  <c r="DV9" i="6"/>
  <c r="DV26" i="6"/>
  <c r="DX28" i="6"/>
  <c r="DY18" i="6"/>
  <c r="DX22" i="6"/>
  <c r="DW21" i="6"/>
  <c r="DW23" i="6"/>
  <c r="DX19" i="6"/>
  <c r="DX25" i="6"/>
  <c r="DW11" i="6"/>
  <c r="AL130" i="11"/>
  <c r="AE131" i="11"/>
  <c r="AJ130" i="11"/>
  <c r="AI130" i="11"/>
  <c r="AM130" i="11"/>
  <c r="AH130" i="11"/>
  <c r="F131" i="11"/>
  <c r="C132" i="11"/>
  <c r="Q131" i="11"/>
  <c r="T130" i="11"/>
  <c r="DY120" i="6"/>
  <c r="EI23" i="7"/>
  <c r="EJ22" i="7"/>
  <c r="EI16" i="7"/>
  <c r="DW16" i="6"/>
  <c r="DW13" i="6"/>
  <c r="DW14" i="6"/>
  <c r="DY121" i="6"/>
  <c r="DY106" i="6"/>
  <c r="DY107" i="6"/>
  <c r="DX27" i="6"/>
  <c r="DW10" i="6"/>
  <c r="DW24" i="6"/>
  <c r="DW12" i="6"/>
  <c r="DW20" i="6"/>
  <c r="DW17" i="6"/>
  <c r="DW15" i="6"/>
  <c r="DX15" i="6"/>
  <c r="DY95" i="6"/>
  <c r="DY96" i="6"/>
  <c r="DW9" i="6"/>
  <c r="DZ18" i="6"/>
  <c r="DY28" i="6"/>
  <c r="DX16" i="6"/>
  <c r="DW26" i="6"/>
  <c r="DX23" i="6"/>
  <c r="DX21" i="6"/>
  <c r="DY19" i="6"/>
  <c r="DY22" i="6"/>
  <c r="C133" i="11"/>
  <c r="F132" i="11"/>
  <c r="AM131" i="11"/>
  <c r="AL131" i="11"/>
  <c r="AE132" i="11"/>
  <c r="AH131" i="11"/>
  <c r="AJ131" i="11"/>
  <c r="AI131" i="11"/>
  <c r="T131" i="11"/>
  <c r="Q132" i="11"/>
  <c r="DZ120" i="6"/>
  <c r="EJ23" i="7"/>
  <c r="EK22" i="7"/>
  <c r="EJ16" i="7"/>
  <c r="DX11" i="6"/>
  <c r="DX14" i="6"/>
  <c r="DX13" i="6"/>
  <c r="DZ121" i="6"/>
  <c r="DZ107" i="6"/>
  <c r="DZ106" i="6"/>
  <c r="DY27" i="6"/>
  <c r="DX24" i="6"/>
  <c r="DX12" i="6"/>
  <c r="DX20" i="6"/>
  <c r="DX17" i="6"/>
  <c r="DY15" i="6"/>
  <c r="DZ96" i="6"/>
  <c r="DZ95" i="6"/>
  <c r="DX10" i="6"/>
  <c r="DX9" i="6"/>
  <c r="DY16" i="6"/>
  <c r="DX26" i="6"/>
  <c r="EA19" i="6"/>
  <c r="EA18" i="6"/>
  <c r="DZ28" i="6"/>
  <c r="DZ15" i="6"/>
  <c r="DZ25" i="6"/>
  <c r="DY25" i="6"/>
  <c r="DZ19" i="6"/>
  <c r="DY23" i="6"/>
  <c r="DZ22" i="6"/>
  <c r="DY21" i="6"/>
  <c r="AH132" i="11"/>
  <c r="AM132" i="11"/>
  <c r="AJ132" i="11"/>
  <c r="AI132" i="11"/>
  <c r="AE133" i="11"/>
  <c r="AL132" i="11"/>
  <c r="C134" i="11"/>
  <c r="F133" i="11"/>
  <c r="T132" i="11"/>
  <c r="Q133" i="11"/>
  <c r="EA120" i="6"/>
  <c r="EK23" i="7"/>
  <c r="EL22" i="7"/>
  <c r="EK16" i="7"/>
  <c r="DY11" i="6"/>
  <c r="DY14" i="6"/>
  <c r="DY13" i="6"/>
  <c r="EA121" i="6"/>
  <c r="EA106" i="6"/>
  <c r="EA107" i="6"/>
  <c r="DZ27" i="6"/>
  <c r="DY17" i="6"/>
  <c r="DY24" i="6"/>
  <c r="DY12" i="6"/>
  <c r="DY20" i="6"/>
  <c r="EA95" i="6"/>
  <c r="EA96" i="6"/>
  <c r="EA28" i="6"/>
  <c r="DY10" i="6"/>
  <c r="DY9" i="6"/>
  <c r="DZ11" i="6"/>
  <c r="DY26" i="6"/>
  <c r="EA27" i="6"/>
  <c r="DZ21" i="6"/>
  <c r="DZ23" i="6"/>
  <c r="AJ133" i="11"/>
  <c r="AI133" i="11"/>
  <c r="AH133" i="11"/>
  <c r="AL133" i="11"/>
  <c r="AE134" i="11"/>
  <c r="AM133" i="11"/>
  <c r="F134" i="11"/>
  <c r="C135" i="11"/>
  <c r="Q134" i="11"/>
  <c r="T133" i="11"/>
  <c r="EL23" i="7"/>
  <c r="EM22" i="7"/>
  <c r="EL16" i="7"/>
  <c r="DZ16" i="6"/>
  <c r="DZ14" i="6"/>
  <c r="DZ13" i="6"/>
  <c r="DZ10" i="6"/>
  <c r="DZ24" i="6"/>
  <c r="EA23" i="6"/>
  <c r="EA21" i="6"/>
  <c r="DZ12" i="6"/>
  <c r="DZ20" i="6"/>
  <c r="DZ17" i="6"/>
  <c r="EA15" i="6"/>
  <c r="EA20" i="6"/>
  <c r="DZ9" i="6"/>
  <c r="EA16" i="6"/>
  <c r="DZ26" i="6"/>
  <c r="EA25" i="6"/>
  <c r="EA14" i="6"/>
  <c r="EA22" i="6"/>
  <c r="AL134" i="11"/>
  <c r="AE135" i="11"/>
  <c r="AJ134" i="11"/>
  <c r="AI134" i="11"/>
  <c r="AM134" i="11"/>
  <c r="AH134" i="11"/>
  <c r="F135" i="11"/>
  <c r="C136" i="11"/>
  <c r="Y134" i="11"/>
  <c r="X134" i="11"/>
  <c r="Q135" i="11"/>
  <c r="T134" i="11"/>
  <c r="U134" i="11"/>
  <c r="V134" i="11"/>
  <c r="EM23" i="7"/>
  <c r="EN22" i="7"/>
  <c r="EM16" i="7"/>
  <c r="EA11" i="6"/>
  <c r="EA13" i="6"/>
  <c r="EA17" i="6"/>
  <c r="EA24" i="6"/>
  <c r="EA26" i="6"/>
  <c r="EA10" i="6"/>
  <c r="EA9" i="6"/>
  <c r="EA12" i="6"/>
  <c r="C137" i="11"/>
  <c r="F136" i="11"/>
  <c r="AM135" i="11"/>
  <c r="AL135" i="11"/>
  <c r="AE136" i="11"/>
  <c r="AH135" i="11"/>
  <c r="AJ135" i="11"/>
  <c r="AI135" i="11"/>
  <c r="T135" i="11"/>
  <c r="Y135" i="11"/>
  <c r="V135" i="11"/>
  <c r="Q136" i="11"/>
  <c r="X135" i="11"/>
  <c r="U135" i="11"/>
  <c r="EN23" i="7"/>
  <c r="EO22" i="7"/>
  <c r="EN16" i="7"/>
  <c r="V136" i="11"/>
  <c r="U136" i="11"/>
  <c r="T136" i="11"/>
  <c r="X136" i="11"/>
  <c r="Q137" i="11"/>
  <c r="Y136" i="11"/>
  <c r="C138" i="11"/>
  <c r="F137" i="11"/>
  <c r="AH136" i="11"/>
  <c r="AM136" i="11"/>
  <c r="AJ136" i="11"/>
  <c r="AE137" i="11"/>
  <c r="AL136" i="11"/>
  <c r="AI136" i="11"/>
  <c r="EO23" i="7"/>
  <c r="EP22" i="7"/>
  <c r="EO16" i="7"/>
  <c r="AJ137" i="11"/>
  <c r="AI137" i="11"/>
  <c r="AH137" i="11"/>
  <c r="AL137" i="11"/>
  <c r="AE138" i="11"/>
  <c r="AM137" i="11"/>
  <c r="X137" i="11"/>
  <c r="Q138" i="11"/>
  <c r="V137" i="11"/>
  <c r="U137" i="11"/>
  <c r="Y137" i="11"/>
  <c r="T137" i="11"/>
  <c r="F138" i="11"/>
  <c r="C139" i="11"/>
  <c r="EP23" i="7"/>
  <c r="EQ22" i="7"/>
  <c r="EP16" i="7"/>
  <c r="AL138" i="11"/>
  <c r="AE139" i="11"/>
  <c r="AJ138" i="11"/>
  <c r="AI138" i="11"/>
  <c r="AM138" i="11"/>
  <c r="AH138" i="11"/>
  <c r="F139" i="11"/>
  <c r="C140" i="11"/>
  <c r="Y138" i="11"/>
  <c r="X138" i="11"/>
  <c r="Q139" i="11"/>
  <c r="T138" i="11"/>
  <c r="V138" i="11"/>
  <c r="U138" i="11"/>
  <c r="EQ23" i="7"/>
  <c r="Z22" i="7"/>
  <c r="EQ16" i="7"/>
  <c r="C141" i="11"/>
  <c r="F140" i="11"/>
  <c r="AM139" i="11"/>
  <c r="AL139" i="11"/>
  <c r="AE140" i="11"/>
  <c r="AH139" i="11"/>
  <c r="AJ139" i="11"/>
  <c r="AI139" i="11"/>
  <c r="T139" i="11"/>
  <c r="Y139" i="11"/>
  <c r="V139" i="11"/>
  <c r="U139" i="11"/>
  <c r="Q140" i="11"/>
  <c r="X139" i="11"/>
  <c r="AH140" i="11"/>
  <c r="AM140" i="11"/>
  <c r="AJ140" i="11"/>
  <c r="AL140" i="11"/>
  <c r="AI140" i="11"/>
  <c r="AE141" i="11"/>
  <c r="V140" i="11"/>
  <c r="U140" i="11"/>
  <c r="T140" i="11"/>
  <c r="X140" i="11"/>
  <c r="Q141" i="11"/>
  <c r="Y140" i="11"/>
  <c r="C142" i="11"/>
  <c r="F141" i="11"/>
  <c r="AJ141" i="11"/>
  <c r="AI141" i="11"/>
  <c r="AH141" i="11"/>
  <c r="AL141" i="11"/>
  <c r="AE142" i="11"/>
  <c r="AM141" i="11"/>
  <c r="X141" i="11"/>
  <c r="Q142" i="11"/>
  <c r="V141" i="11"/>
  <c r="U141" i="11"/>
  <c r="Y141" i="11"/>
  <c r="T141" i="11"/>
  <c r="F142" i="11"/>
  <c r="C143" i="11"/>
  <c r="F143" i="11"/>
  <c r="C144" i="11"/>
  <c r="AL142" i="11"/>
  <c r="AE143" i="11"/>
  <c r="AJ142" i="11"/>
  <c r="AI142" i="11"/>
  <c r="AH142" i="11"/>
  <c r="AM142" i="11"/>
  <c r="Y142" i="11"/>
  <c r="X142" i="11"/>
  <c r="Q143" i="11"/>
  <c r="T142" i="11"/>
  <c r="V142" i="11"/>
  <c r="U142" i="11"/>
  <c r="C145" i="11"/>
  <c r="F144" i="11"/>
  <c r="T143" i="11"/>
  <c r="Y143" i="11"/>
  <c r="V143" i="11"/>
  <c r="U143" i="11"/>
  <c r="Q144" i="11"/>
  <c r="X143" i="11"/>
  <c r="AM143" i="11"/>
  <c r="AL143" i="11"/>
  <c r="AE144" i="11"/>
  <c r="AH143" i="11"/>
  <c r="AJ143" i="11"/>
  <c r="AI143" i="11"/>
  <c r="AH144" i="11"/>
  <c r="AM144" i="11"/>
  <c r="AJ144" i="11"/>
  <c r="AE145" i="11"/>
  <c r="AL144" i="11"/>
  <c r="AI144" i="11"/>
  <c r="C146" i="11"/>
  <c r="F145" i="11"/>
  <c r="V144" i="11"/>
  <c r="U144" i="11"/>
  <c r="T144" i="11"/>
  <c r="X144" i="11"/>
  <c r="Y144" i="11"/>
  <c r="Q145" i="11"/>
  <c r="F146" i="11"/>
  <c r="C147" i="11"/>
  <c r="AJ145" i="11"/>
  <c r="AI145" i="11"/>
  <c r="AH145" i="11"/>
  <c r="AL145" i="11"/>
  <c r="AE146" i="11"/>
  <c r="AM145" i="11"/>
  <c r="X145" i="11"/>
  <c r="Q146" i="11"/>
  <c r="V145" i="11"/>
  <c r="U145" i="11"/>
  <c r="Y145" i="11"/>
  <c r="T145" i="11"/>
  <c r="Y146" i="11"/>
  <c r="X146" i="11"/>
  <c r="Q147" i="11"/>
  <c r="T146" i="11"/>
  <c r="V146" i="11"/>
  <c r="U146" i="11"/>
  <c r="AL146" i="11"/>
  <c r="AE147" i="11"/>
  <c r="AJ146" i="11"/>
  <c r="AI146" i="11"/>
  <c r="AM146" i="11"/>
  <c r="AH146" i="11"/>
  <c r="F147" i="11"/>
  <c r="C148" i="11"/>
  <c r="AM147" i="11"/>
  <c r="AL147" i="11"/>
  <c r="AE148" i="11"/>
  <c r="AH147" i="11"/>
  <c r="AI147" i="11"/>
  <c r="AJ147" i="11"/>
  <c r="C149" i="11"/>
  <c r="F148" i="11"/>
  <c r="T147" i="11"/>
  <c r="Y147" i="11"/>
  <c r="V147" i="11"/>
  <c r="Q148" i="11"/>
  <c r="X147" i="11"/>
  <c r="U147" i="11"/>
  <c r="C150" i="11"/>
  <c r="F149" i="11"/>
  <c r="V148" i="11"/>
  <c r="U148" i="11"/>
  <c r="T148" i="11"/>
  <c r="X148" i="11"/>
  <c r="Y148" i="11"/>
  <c r="Q149" i="11"/>
  <c r="AH148" i="11"/>
  <c r="AM148" i="11"/>
  <c r="AJ148" i="11"/>
  <c r="AE149" i="11"/>
  <c r="AL148" i="11"/>
  <c r="AI148" i="11"/>
  <c r="X149" i="11"/>
  <c r="Q150" i="11"/>
  <c r="V149" i="11"/>
  <c r="U149" i="11"/>
  <c r="Y149" i="11"/>
  <c r="T149" i="11"/>
  <c r="AJ149" i="11"/>
  <c r="AI149" i="11"/>
  <c r="AH149" i="11"/>
  <c r="AL149" i="11"/>
  <c r="AE150" i="11"/>
  <c r="AM149" i="11"/>
  <c r="F150" i="11"/>
  <c r="C151" i="11"/>
  <c r="AL150" i="11"/>
  <c r="AE151" i="11"/>
  <c r="AJ150" i="11"/>
  <c r="AI150" i="11"/>
  <c r="AH150" i="11"/>
  <c r="AM150" i="11"/>
  <c r="F151" i="11"/>
  <c r="C152" i="11"/>
  <c r="Y150" i="11"/>
  <c r="X150" i="11"/>
  <c r="Q151" i="11"/>
  <c r="T150" i="11"/>
  <c r="V150" i="11"/>
  <c r="U150" i="11"/>
  <c r="C153" i="11"/>
  <c r="F152" i="11"/>
  <c r="AM151" i="11"/>
  <c r="AL151" i="11"/>
  <c r="AE152" i="11"/>
  <c r="AH151" i="11"/>
  <c r="AJ151" i="11"/>
  <c r="AI151" i="11"/>
  <c r="T151" i="11"/>
  <c r="Y151" i="11"/>
  <c r="V151" i="11"/>
  <c r="Q152" i="11"/>
  <c r="X151" i="11"/>
  <c r="U151" i="11"/>
  <c r="V152" i="11"/>
  <c r="U152" i="11"/>
  <c r="T152" i="11"/>
  <c r="X152" i="11"/>
  <c r="Q153" i="11"/>
  <c r="Y152" i="11"/>
  <c r="AH152" i="11"/>
  <c r="AM152" i="11"/>
  <c r="AJ152" i="11"/>
  <c r="AI152" i="11"/>
  <c r="AE153" i="11"/>
  <c r="AL152" i="11"/>
  <c r="C154" i="11"/>
  <c r="F153" i="11"/>
  <c r="AJ153" i="11"/>
  <c r="AI153" i="11"/>
  <c r="AH153" i="11"/>
  <c r="AL153" i="11"/>
  <c r="AE154" i="11"/>
  <c r="AM153" i="11"/>
  <c r="X153" i="11"/>
  <c r="Q154" i="11"/>
  <c r="V153" i="11"/>
  <c r="U153" i="11"/>
  <c r="T153" i="11"/>
  <c r="Y153" i="11"/>
  <c r="F154" i="11"/>
  <c r="C155" i="11"/>
  <c r="AL154" i="11"/>
  <c r="AE155" i="11"/>
  <c r="AJ154" i="11"/>
  <c r="AI154" i="11"/>
  <c r="AM154" i="11"/>
  <c r="AH154" i="11"/>
  <c r="Y154" i="11"/>
  <c r="X154" i="11"/>
  <c r="Q155" i="11"/>
  <c r="T154" i="11"/>
  <c r="U154" i="11"/>
  <c r="V154" i="11"/>
  <c r="C156" i="11"/>
  <c r="F155" i="11"/>
  <c r="F156" i="11"/>
  <c r="C157" i="11"/>
  <c r="Q156" i="11"/>
  <c r="T155" i="11"/>
  <c r="Y155" i="11"/>
  <c r="V155" i="11"/>
  <c r="X155" i="11"/>
  <c r="U155" i="11"/>
  <c r="AE156" i="11"/>
  <c r="AJ155" i="11"/>
  <c r="AH155" i="11"/>
  <c r="AM155" i="11"/>
  <c r="AI155" i="11"/>
  <c r="AL155" i="11"/>
  <c r="Y156" i="11"/>
  <c r="X156" i="11"/>
  <c r="U156" i="11"/>
  <c r="Q157" i="11"/>
  <c r="V156" i="11"/>
  <c r="T156" i="11"/>
  <c r="C158" i="11"/>
  <c r="F157" i="11"/>
  <c r="AM156" i="11"/>
  <c r="AL156" i="11"/>
  <c r="AE157" i="11"/>
  <c r="AJ156" i="11"/>
  <c r="AI156" i="11"/>
  <c r="AH156" i="11"/>
  <c r="C159" i="11"/>
  <c r="F158" i="11"/>
  <c r="U157" i="11"/>
  <c r="T157" i="11"/>
  <c r="Q158" i="11"/>
  <c r="X157" i="11"/>
  <c r="V157" i="11"/>
  <c r="Y157" i="11"/>
  <c r="AM157" i="11"/>
  <c r="AL157" i="11"/>
  <c r="AI157" i="11"/>
  <c r="AE158" i="11"/>
  <c r="AJ157" i="11"/>
  <c r="AH157" i="11"/>
  <c r="C160" i="11"/>
  <c r="F159" i="11"/>
  <c r="AI158" i="11"/>
  <c r="AH158" i="11"/>
  <c r="AE159" i="11"/>
  <c r="AJ158" i="11"/>
  <c r="AM158" i="11"/>
  <c r="AL158" i="11"/>
  <c r="Q159" i="11"/>
  <c r="V158" i="11"/>
  <c r="U158" i="11"/>
  <c r="T158" i="11"/>
  <c r="Y158" i="11"/>
  <c r="X158" i="11"/>
  <c r="AE160" i="11"/>
  <c r="AJ159" i="11"/>
  <c r="AI159" i="11"/>
  <c r="AH159" i="11"/>
  <c r="AM159" i="11"/>
  <c r="AL159" i="11"/>
  <c r="F160" i="11"/>
  <c r="C161" i="11"/>
  <c r="Y159" i="11"/>
  <c r="X159" i="11"/>
  <c r="Q160" i="11"/>
  <c r="V159" i="11"/>
  <c r="U159" i="11"/>
  <c r="T159" i="11"/>
  <c r="Y160" i="11"/>
  <c r="X160" i="11"/>
  <c r="U160" i="11"/>
  <c r="Q161" i="11"/>
  <c r="T160" i="11"/>
  <c r="V160" i="11"/>
  <c r="C162" i="11"/>
  <c r="F161" i="11"/>
  <c r="AM160" i="11"/>
  <c r="AL160" i="11"/>
  <c r="AE161" i="11"/>
  <c r="AJ160" i="11"/>
  <c r="AI160" i="11"/>
  <c r="AH160" i="11"/>
  <c r="U161" i="11"/>
  <c r="T161" i="11"/>
  <c r="Q162" i="11"/>
  <c r="Y161" i="11"/>
  <c r="X161" i="11"/>
  <c r="V161" i="11"/>
  <c r="AM161" i="11"/>
  <c r="AL161" i="11"/>
  <c r="AI161" i="11"/>
  <c r="AJ161" i="11"/>
  <c r="AH161" i="11"/>
  <c r="AE162" i="11"/>
  <c r="C163" i="11"/>
  <c r="F162" i="11"/>
  <c r="F163" i="11"/>
  <c r="C164" i="11"/>
  <c r="Q163" i="11"/>
  <c r="V162" i="11"/>
  <c r="U162" i="11"/>
  <c r="T162" i="11"/>
  <c r="Y162" i="11"/>
  <c r="X162" i="11"/>
  <c r="AI162" i="11"/>
  <c r="AH162" i="11"/>
  <c r="AE163" i="11"/>
  <c r="AM162" i="11"/>
  <c r="AL162" i="11"/>
  <c r="AJ162" i="11"/>
  <c r="Y163" i="11"/>
  <c r="X163" i="11"/>
  <c r="Q164" i="11"/>
  <c r="V163" i="11"/>
  <c r="U163" i="11"/>
  <c r="T163" i="11"/>
  <c r="F164" i="11"/>
  <c r="C165" i="11"/>
  <c r="AE164" i="11"/>
  <c r="AJ163" i="11"/>
  <c r="AI163" i="11"/>
  <c r="AH163" i="11"/>
  <c r="AM163" i="11"/>
  <c r="AL163" i="11"/>
  <c r="Y164" i="11"/>
  <c r="X164" i="11"/>
  <c r="U164" i="11"/>
  <c r="V164" i="11"/>
  <c r="T164" i="11"/>
  <c r="Q165" i="11"/>
  <c r="C166" i="11"/>
  <c r="F165" i="11"/>
  <c r="AM164" i="11"/>
  <c r="AL164" i="11"/>
  <c r="AE165" i="11"/>
  <c r="AJ164" i="11"/>
  <c r="AI164" i="11"/>
  <c r="AH164" i="11"/>
  <c r="C167" i="11"/>
  <c r="F166" i="11"/>
  <c r="AM165" i="11"/>
  <c r="AL165" i="11"/>
  <c r="AI165" i="11"/>
  <c r="AJ165" i="11"/>
  <c r="AH165" i="11"/>
  <c r="AE166" i="11"/>
  <c r="U165" i="11"/>
  <c r="T165" i="11"/>
  <c r="Q166" i="11"/>
  <c r="Y165" i="11"/>
  <c r="X165" i="11"/>
  <c r="V165" i="11"/>
  <c r="Q167" i="11"/>
  <c r="V166" i="11"/>
  <c r="U166" i="11"/>
  <c r="T166" i="11"/>
  <c r="Y166" i="11"/>
  <c r="X166" i="11"/>
  <c r="C168" i="11"/>
  <c r="F167" i="11"/>
  <c r="AI166" i="11"/>
  <c r="AH166" i="11"/>
  <c r="AE167" i="11"/>
  <c r="AJ166" i="11"/>
  <c r="AL166" i="11"/>
  <c r="AM166" i="11"/>
  <c r="AE168" i="11"/>
  <c r="AJ167" i="11"/>
  <c r="AI167" i="11"/>
  <c r="AH167" i="11"/>
  <c r="AM167" i="11"/>
  <c r="AL167" i="11"/>
  <c r="F168" i="11"/>
  <c r="C169" i="11"/>
  <c r="Y167" i="11"/>
  <c r="X167" i="11"/>
  <c r="Q168" i="11"/>
  <c r="V167" i="11"/>
  <c r="U167" i="11"/>
  <c r="T167" i="11"/>
  <c r="C170" i="11"/>
  <c r="F169" i="11"/>
  <c r="Y168" i="11"/>
  <c r="X168" i="11"/>
  <c r="U168" i="11"/>
  <c r="Q169" i="11"/>
  <c r="V168" i="11"/>
  <c r="T168" i="11"/>
  <c r="AM168" i="11"/>
  <c r="AL168" i="11"/>
  <c r="AE169" i="11"/>
  <c r="AJ168" i="11"/>
  <c r="AH168" i="11"/>
  <c r="AI168" i="11"/>
  <c r="U169" i="11"/>
  <c r="T169" i="11"/>
  <c r="Q170" i="11"/>
  <c r="V169" i="11"/>
  <c r="Y169" i="11"/>
  <c r="X169" i="11"/>
  <c r="AM169" i="11"/>
  <c r="AL169" i="11"/>
  <c r="AI169" i="11"/>
  <c r="AE170" i="11"/>
  <c r="AJ169" i="11"/>
  <c r="AH169" i="11"/>
  <c r="C171" i="11"/>
  <c r="F170" i="11"/>
  <c r="AI170" i="11"/>
  <c r="AH170" i="11"/>
  <c r="AE171" i="11"/>
  <c r="AL170" i="11"/>
  <c r="AJ170" i="11"/>
  <c r="AM170" i="11"/>
  <c r="Q171" i="11"/>
  <c r="V170" i="11"/>
  <c r="U170" i="11"/>
  <c r="T170" i="11"/>
  <c r="Y170" i="11"/>
  <c r="X170" i="11"/>
  <c r="C172" i="11"/>
  <c r="F171" i="11"/>
  <c r="F172" i="11"/>
  <c r="C173" i="11"/>
  <c r="AE172" i="11"/>
  <c r="AJ171" i="11"/>
  <c r="AI171" i="11"/>
  <c r="AH171" i="11"/>
  <c r="AM171" i="11"/>
  <c r="AL171" i="11"/>
  <c r="Y171" i="11"/>
  <c r="X171" i="11"/>
  <c r="Q172" i="11"/>
  <c r="V171" i="11"/>
  <c r="U171" i="11"/>
  <c r="T171" i="11"/>
  <c r="Q173" i="11"/>
  <c r="Y172" i="11"/>
  <c r="X172" i="11"/>
  <c r="U172" i="11"/>
  <c r="V172" i="11"/>
  <c r="T172" i="11"/>
  <c r="F173" i="11"/>
  <c r="C174" i="11"/>
  <c r="AE173" i="11"/>
  <c r="AJ172" i="11"/>
  <c r="AM172" i="11"/>
  <c r="AL172" i="11"/>
  <c r="AI172" i="11"/>
  <c r="AH172" i="11"/>
  <c r="AM173" i="11"/>
  <c r="AL173" i="11"/>
  <c r="AE174" i="11"/>
  <c r="AH173" i="11"/>
  <c r="AJ173" i="11"/>
  <c r="AI173" i="11"/>
  <c r="C175" i="11"/>
  <c r="F174" i="11"/>
  <c r="T173" i="11"/>
  <c r="Y173" i="11"/>
  <c r="X173" i="11"/>
  <c r="Q174" i="11"/>
  <c r="V173" i="11"/>
  <c r="U173" i="11"/>
  <c r="V174" i="11"/>
  <c r="U174" i="11"/>
  <c r="T174" i="11"/>
  <c r="X174" i="11"/>
  <c r="Q175" i="11"/>
  <c r="Y174" i="11"/>
  <c r="C176" i="11"/>
  <c r="F175" i="11"/>
  <c r="AH174" i="11"/>
  <c r="AM174" i="11"/>
  <c r="AJ174" i="11"/>
  <c r="AI174" i="11"/>
  <c r="AL174" i="11"/>
  <c r="AE175" i="11"/>
  <c r="X175" i="11"/>
  <c r="Q176" i="11"/>
  <c r="V175" i="11"/>
  <c r="U175" i="11"/>
  <c r="Y175" i="11"/>
  <c r="T175" i="11"/>
  <c r="AJ175" i="11"/>
  <c r="AI175" i="11"/>
  <c r="AH175" i="11"/>
  <c r="AL175" i="11"/>
  <c r="AE176" i="11"/>
  <c r="AM175" i="11"/>
  <c r="F176" i="11"/>
  <c r="C177" i="11"/>
  <c r="AL176" i="11"/>
  <c r="AE177" i="11"/>
  <c r="AJ176" i="11"/>
  <c r="AI176" i="11"/>
  <c r="AM176" i="11"/>
  <c r="AH176" i="11"/>
  <c r="Y176" i="11"/>
  <c r="X176" i="11"/>
  <c r="Q177" i="11"/>
  <c r="T176" i="11"/>
  <c r="V176" i="11"/>
  <c r="U176" i="11"/>
  <c r="F177" i="11"/>
  <c r="C178" i="11"/>
  <c r="T177" i="11"/>
  <c r="Y177" i="11"/>
  <c r="V177" i="11"/>
  <c r="U177" i="11"/>
  <c r="X177" i="11"/>
  <c r="Q178" i="11"/>
  <c r="AM177" i="11"/>
  <c r="AL177" i="11"/>
  <c r="AE178" i="11"/>
  <c r="AH177" i="11"/>
  <c r="AJ177" i="11"/>
  <c r="AI177" i="11"/>
  <c r="C179" i="11"/>
  <c r="F178" i="11"/>
  <c r="V178" i="11"/>
  <c r="U178" i="11"/>
  <c r="T178" i="11"/>
  <c r="X178" i="11"/>
  <c r="Q179" i="11"/>
  <c r="Y178" i="11"/>
  <c r="AH178" i="11"/>
  <c r="AM178" i="11"/>
  <c r="AJ178" i="11"/>
  <c r="AI178" i="11"/>
  <c r="AL178" i="11"/>
  <c r="AE179" i="11"/>
  <c r="C180" i="11"/>
  <c r="F179" i="11"/>
  <c r="AJ179" i="11"/>
  <c r="AI179" i="11"/>
  <c r="AH179" i="11"/>
  <c r="AL179" i="11"/>
  <c r="AE180" i="11"/>
  <c r="AM179" i="11"/>
  <c r="X179" i="11"/>
  <c r="Q180" i="11"/>
  <c r="V179" i="11"/>
  <c r="U179" i="11"/>
  <c r="Y179" i="11"/>
  <c r="T179" i="11"/>
  <c r="F180" i="11"/>
  <c r="C181" i="11"/>
  <c r="AL180" i="11"/>
  <c r="AE181" i="11"/>
  <c r="AJ180" i="11"/>
  <c r="AI180" i="11"/>
  <c r="AM180" i="11"/>
  <c r="AH180" i="11"/>
  <c r="F181" i="11"/>
  <c r="C182" i="11"/>
  <c r="Y180" i="11"/>
  <c r="X180" i="11"/>
  <c r="Q181" i="11"/>
  <c r="T180" i="11"/>
  <c r="V180" i="11"/>
  <c r="U180" i="11"/>
  <c r="T181" i="11"/>
  <c r="Y181" i="11"/>
  <c r="V181" i="11"/>
  <c r="U181" i="11"/>
  <c r="Q182" i="11"/>
  <c r="X181" i="11"/>
  <c r="C183" i="11"/>
  <c r="F182" i="11"/>
  <c r="AM181" i="11"/>
  <c r="AL181" i="11"/>
  <c r="AE182" i="11"/>
  <c r="AH181" i="11"/>
  <c r="AJ181" i="11"/>
  <c r="AI181" i="11"/>
  <c r="V182" i="11"/>
  <c r="U182" i="11"/>
  <c r="T182" i="11"/>
  <c r="X182" i="11"/>
  <c r="Q183" i="11"/>
  <c r="Y182" i="11"/>
  <c r="AH182" i="11"/>
  <c r="AM182" i="11"/>
  <c r="AJ182" i="11"/>
  <c r="AI182" i="11"/>
  <c r="AE183" i="11"/>
  <c r="AL182" i="11"/>
  <c r="C184" i="11"/>
  <c r="F183" i="11"/>
  <c r="F184" i="11"/>
  <c r="C185" i="11"/>
  <c r="X183" i="11"/>
  <c r="Q184" i="11"/>
  <c r="V183" i="11"/>
  <c r="U183" i="11"/>
  <c r="Y183" i="11"/>
  <c r="T183" i="11"/>
  <c r="AJ183" i="11"/>
  <c r="AI183" i="11"/>
  <c r="AH183" i="11"/>
  <c r="AL183" i="11"/>
  <c r="AE184" i="11"/>
  <c r="AM183" i="11"/>
  <c r="F185" i="11"/>
  <c r="C186" i="11"/>
  <c r="AL184" i="11"/>
  <c r="AE185" i="11"/>
  <c r="AJ184" i="11"/>
  <c r="AI184" i="11"/>
  <c r="AM184" i="11"/>
  <c r="AH184" i="11"/>
  <c r="Y184" i="11"/>
  <c r="X184" i="11"/>
  <c r="Q185" i="11"/>
  <c r="T184" i="11"/>
  <c r="V184" i="11"/>
  <c r="U184" i="11"/>
  <c r="AM185" i="11"/>
  <c r="AL185" i="11"/>
  <c r="AE186" i="11"/>
  <c r="AH185" i="11"/>
  <c r="AJ185" i="11"/>
  <c r="AI185" i="11"/>
  <c r="C187" i="11"/>
  <c r="F186" i="11"/>
  <c r="T185" i="11"/>
  <c r="Y185" i="11"/>
  <c r="V185" i="11"/>
  <c r="U185" i="11"/>
  <c r="X185" i="11"/>
  <c r="Q186" i="11"/>
  <c r="AH186" i="11"/>
  <c r="AM186" i="11"/>
  <c r="AJ186" i="11"/>
  <c r="AI186" i="11"/>
  <c r="AE187" i="11"/>
  <c r="AL186" i="11"/>
  <c r="V186" i="11"/>
  <c r="U186" i="11"/>
  <c r="T186" i="11"/>
  <c r="X186" i="11"/>
  <c r="Q187" i="11"/>
  <c r="Y186" i="11"/>
  <c r="C188" i="11"/>
  <c r="F187" i="11"/>
  <c r="AL187" i="11"/>
  <c r="AE188" i="11"/>
  <c r="AJ187" i="11"/>
  <c r="AI187" i="11"/>
  <c r="AH187" i="11"/>
  <c r="AM187" i="11"/>
  <c r="C189" i="11"/>
  <c r="F188" i="11"/>
  <c r="X187" i="11"/>
  <c r="V187" i="11"/>
  <c r="U187" i="11"/>
  <c r="Q188" i="11"/>
  <c r="Y187" i="11"/>
  <c r="T187" i="11"/>
  <c r="C190" i="11"/>
  <c r="F189" i="11"/>
  <c r="AM188" i="11"/>
  <c r="AL188" i="11"/>
  <c r="AI188" i="11"/>
  <c r="AJ188" i="11"/>
  <c r="AH188" i="11"/>
  <c r="AE189" i="11"/>
  <c r="T188" i="11"/>
  <c r="Q189" i="11"/>
  <c r="Y188" i="11"/>
  <c r="U188" i="11"/>
  <c r="X188" i="11"/>
  <c r="V188" i="11"/>
  <c r="AI189" i="11"/>
  <c r="AH189" i="11"/>
  <c r="AE190" i="11"/>
  <c r="AJ189" i="11"/>
  <c r="AM189" i="11"/>
  <c r="AL189" i="11"/>
  <c r="C191" i="11"/>
  <c r="F190" i="11"/>
  <c r="Q190" i="11"/>
  <c r="V189" i="11"/>
  <c r="U189" i="11"/>
  <c r="T189" i="11"/>
  <c r="Y189" i="11"/>
  <c r="X189" i="11"/>
  <c r="Y190" i="11"/>
  <c r="X190" i="11"/>
  <c r="Q191" i="11"/>
  <c r="V190" i="11"/>
  <c r="U190" i="11"/>
  <c r="T190" i="11"/>
  <c r="AE191" i="11"/>
  <c r="AJ190" i="11"/>
  <c r="AI190" i="11"/>
  <c r="AH190" i="11"/>
  <c r="AM190" i="11"/>
  <c r="AL190" i="11"/>
  <c r="F191" i="11"/>
  <c r="C192" i="11"/>
  <c r="C193" i="11"/>
  <c r="F192" i="11"/>
  <c r="Y191" i="11"/>
  <c r="X191" i="11"/>
  <c r="U191" i="11"/>
  <c r="Q192" i="11"/>
  <c r="V191" i="11"/>
  <c r="T191" i="11"/>
  <c r="AM191" i="11"/>
  <c r="AL191" i="11"/>
  <c r="AE192" i="11"/>
  <c r="AJ191" i="11"/>
  <c r="AH191" i="11"/>
  <c r="AI191" i="11"/>
  <c r="C194" i="11"/>
  <c r="F193" i="11"/>
  <c r="AM192" i="11"/>
  <c r="AL192" i="11"/>
  <c r="AI192" i="11"/>
  <c r="AE193" i="11"/>
  <c r="AJ192" i="11"/>
  <c r="AH192" i="11"/>
  <c r="U192" i="11"/>
  <c r="T192" i="11"/>
  <c r="Q193" i="11"/>
  <c r="V192" i="11"/>
  <c r="Y192" i="11"/>
  <c r="X192" i="11"/>
  <c r="AI193" i="11"/>
  <c r="AH193" i="11"/>
  <c r="AE194" i="11"/>
  <c r="AL193" i="11"/>
  <c r="AJ193" i="11"/>
  <c r="AM193" i="11"/>
  <c r="C195" i="11"/>
  <c r="F194" i="11"/>
  <c r="Q194" i="11"/>
  <c r="V193" i="11"/>
  <c r="U193" i="11"/>
  <c r="T193" i="11"/>
  <c r="Y193" i="11"/>
  <c r="X193" i="11"/>
  <c r="Y194" i="11"/>
  <c r="X194" i="11"/>
  <c r="Q195" i="11"/>
  <c r="V194" i="11"/>
  <c r="U194" i="11"/>
  <c r="T194" i="11"/>
  <c r="F195" i="11"/>
  <c r="C196" i="11"/>
  <c r="AE195" i="11"/>
  <c r="AJ194" i="11"/>
  <c r="AI194" i="11"/>
  <c r="AH194" i="11"/>
  <c r="AM194" i="11"/>
  <c r="AL194" i="11"/>
  <c r="Y195" i="11"/>
  <c r="X195" i="11"/>
  <c r="U195" i="11"/>
  <c r="V195" i="11"/>
  <c r="T195" i="11"/>
  <c r="Q196" i="11"/>
  <c r="AM195" i="11"/>
  <c r="AL195" i="11"/>
  <c r="AE196" i="11"/>
  <c r="AJ195" i="11"/>
  <c r="AI195" i="11"/>
  <c r="AH195" i="11"/>
  <c r="C197" i="11"/>
  <c r="F196" i="11"/>
  <c r="AM196" i="11"/>
  <c r="AL196" i="11"/>
  <c r="AI196" i="11"/>
  <c r="AH196" i="11"/>
  <c r="AJ196" i="11"/>
  <c r="AE197" i="11"/>
  <c r="C198" i="11"/>
  <c r="F197" i="11"/>
  <c r="U196" i="11"/>
  <c r="T196" i="11"/>
  <c r="Q197" i="11"/>
  <c r="Y196" i="11"/>
  <c r="X196" i="11"/>
  <c r="V196" i="11"/>
  <c r="AI197" i="11"/>
  <c r="AH197" i="11"/>
  <c r="AE198" i="11"/>
  <c r="AM197" i="11"/>
  <c r="AL197" i="11"/>
  <c r="AJ197" i="11"/>
  <c r="F198" i="11"/>
  <c r="C199" i="11"/>
  <c r="Q198" i="11"/>
  <c r="V197" i="11"/>
  <c r="U197" i="11"/>
  <c r="T197" i="11"/>
  <c r="Y197" i="11"/>
  <c r="X197" i="11"/>
  <c r="Y198" i="11"/>
  <c r="X198" i="11"/>
  <c r="Q199" i="11"/>
  <c r="V198" i="11"/>
  <c r="U198" i="11"/>
  <c r="T198" i="11"/>
  <c r="F199" i="11"/>
  <c r="C200" i="11"/>
  <c r="AE199" i="11"/>
  <c r="AJ198" i="11"/>
  <c r="AI198" i="11"/>
  <c r="AH198" i="11"/>
  <c r="AM198" i="11"/>
  <c r="AL198" i="11"/>
  <c r="C201" i="11"/>
  <c r="F200" i="11"/>
  <c r="Y199" i="11"/>
  <c r="X199" i="11"/>
  <c r="U199" i="11"/>
  <c r="V199" i="11"/>
  <c r="T199" i="11"/>
  <c r="Q200" i="11"/>
  <c r="AM199" i="11"/>
  <c r="AL199" i="11"/>
  <c r="AE200" i="11"/>
  <c r="AJ199" i="11"/>
  <c r="AH199" i="11"/>
  <c r="AI199" i="11"/>
  <c r="U200" i="11"/>
  <c r="T200" i="11"/>
  <c r="Q201" i="11"/>
  <c r="V200" i="11"/>
  <c r="Y200" i="11"/>
  <c r="X200" i="11"/>
  <c r="AM200" i="11"/>
  <c r="AL200" i="11"/>
  <c r="AI200" i="11"/>
  <c r="AE201" i="11"/>
  <c r="AJ200" i="11"/>
  <c r="AH200" i="11"/>
  <c r="C202" i="11"/>
  <c r="F201" i="11"/>
  <c r="C203" i="11"/>
  <c r="F202" i="11"/>
  <c r="AI201" i="11"/>
  <c r="AH201" i="11"/>
  <c r="AE202" i="11"/>
  <c r="AL201" i="11"/>
  <c r="AJ201" i="11"/>
  <c r="AM201" i="11"/>
  <c r="Q202" i="11"/>
  <c r="V201" i="11"/>
  <c r="U201" i="11"/>
  <c r="T201" i="11"/>
  <c r="Y201" i="11"/>
  <c r="X201" i="11"/>
  <c r="AJ202" i="11"/>
  <c r="AM202" i="11"/>
  <c r="AL202" i="11"/>
  <c r="AI202" i="11"/>
  <c r="AE203" i="11"/>
  <c r="AH202" i="11"/>
  <c r="F203" i="11"/>
  <c r="C204" i="11"/>
  <c r="X202" i="11"/>
  <c r="Y202" i="11"/>
  <c r="V202" i="11"/>
  <c r="T202" i="11"/>
  <c r="Q203" i="11"/>
  <c r="U202" i="11"/>
  <c r="AL203" i="11"/>
  <c r="AE204" i="11"/>
  <c r="AJ203" i="11"/>
  <c r="AM203" i="11"/>
  <c r="AI203" i="11"/>
  <c r="AH203" i="11"/>
  <c r="F204" i="11"/>
  <c r="C205" i="11"/>
  <c r="X203" i="11"/>
  <c r="Q204" i="11"/>
  <c r="V203" i="11"/>
  <c r="U203" i="11"/>
  <c r="T203" i="11"/>
  <c r="Y203" i="11"/>
  <c r="AM204" i="11"/>
  <c r="AL204" i="11"/>
  <c r="AE205" i="11"/>
  <c r="AI204" i="11"/>
  <c r="AH204" i="11"/>
  <c r="AJ204" i="11"/>
  <c r="T204" i="11"/>
  <c r="Q205" i="11"/>
  <c r="Y204" i="11"/>
  <c r="V204" i="11"/>
  <c r="U204" i="11"/>
  <c r="X204" i="11"/>
  <c r="C206" i="11"/>
  <c r="F205" i="11"/>
  <c r="C207" i="11"/>
  <c r="F206" i="11"/>
  <c r="V205" i="11"/>
  <c r="U205" i="11"/>
  <c r="T205" i="11"/>
  <c r="Q206" i="11"/>
  <c r="Y205" i="11"/>
  <c r="X205" i="11"/>
  <c r="AH205" i="11"/>
  <c r="AM205" i="11"/>
  <c r="AI205" i="11"/>
  <c r="AE206" i="11"/>
  <c r="AL205" i="11"/>
  <c r="AJ205" i="11"/>
  <c r="X206" i="11"/>
  <c r="Q207" i="11"/>
  <c r="V206" i="11"/>
  <c r="U206" i="11"/>
  <c r="Y206" i="11"/>
  <c r="T206" i="11"/>
  <c r="AJ206" i="11"/>
  <c r="AI206" i="11"/>
  <c r="AH206" i="11"/>
  <c r="AE207" i="11"/>
  <c r="AL206" i="11"/>
  <c r="AM206" i="11"/>
  <c r="F207" i="11"/>
  <c r="C208" i="11"/>
  <c r="AL207" i="11"/>
  <c r="AE208" i="11"/>
  <c r="AJ207" i="11"/>
  <c r="AI207" i="11"/>
  <c r="AM207" i="11"/>
  <c r="AH207" i="11"/>
  <c r="F208" i="11"/>
  <c r="C209" i="11"/>
  <c r="Y207" i="11"/>
  <c r="X207" i="11"/>
  <c r="Q208" i="11"/>
  <c r="V207" i="11"/>
  <c r="U207" i="11"/>
  <c r="T207" i="11"/>
  <c r="T208" i="11"/>
  <c r="Y208" i="11"/>
  <c r="U208" i="11"/>
  <c r="V208" i="11"/>
  <c r="Q209" i="11"/>
  <c r="X208" i="11"/>
  <c r="C210" i="11"/>
  <c r="F209" i="11"/>
  <c r="AM208" i="11"/>
  <c r="AL208" i="11"/>
  <c r="AE209" i="11"/>
  <c r="AJ208" i="11"/>
  <c r="AI208" i="11"/>
  <c r="AH208" i="11"/>
  <c r="AH209" i="11"/>
  <c r="AM209" i="11"/>
  <c r="AI209" i="11"/>
  <c r="AE210" i="11"/>
  <c r="AL209" i="11"/>
  <c r="AJ209" i="11"/>
  <c r="V209" i="11"/>
  <c r="U209" i="11"/>
  <c r="T209" i="11"/>
  <c r="Q210" i="11"/>
  <c r="Y209" i="11"/>
  <c r="X209" i="11"/>
  <c r="C211" i="11"/>
  <c r="F210" i="11"/>
  <c r="AJ210" i="11"/>
  <c r="AI210" i="11"/>
  <c r="AH210" i="11"/>
  <c r="AE211" i="11"/>
  <c r="AM210" i="11"/>
  <c r="AL210" i="11"/>
  <c r="X210" i="11"/>
  <c r="Q211" i="11"/>
  <c r="V210" i="11"/>
  <c r="U210" i="11"/>
  <c r="Y210" i="11"/>
  <c r="T210" i="11"/>
  <c r="F211" i="11"/>
  <c r="C212" i="11"/>
  <c r="AL211" i="11"/>
  <c r="AE212" i="11"/>
  <c r="AJ211" i="11"/>
  <c r="AI211" i="11"/>
  <c r="AM211" i="11"/>
  <c r="AH211" i="11"/>
  <c r="F212" i="11"/>
  <c r="C213" i="11"/>
  <c r="Y211" i="11"/>
  <c r="X211" i="11"/>
  <c r="Q212" i="11"/>
  <c r="T211" i="11"/>
  <c r="U211" i="11"/>
  <c r="V211" i="11"/>
  <c r="T212" i="11"/>
  <c r="Y212" i="11"/>
  <c r="V212" i="11"/>
  <c r="U212" i="11"/>
  <c r="Q213" i="11"/>
  <c r="X212" i="11"/>
  <c r="AM212" i="11"/>
  <c r="AL212" i="11"/>
  <c r="AE213" i="11"/>
  <c r="AH212" i="11"/>
  <c r="AJ212" i="11"/>
  <c r="AI212" i="11"/>
  <c r="C214" i="11"/>
  <c r="F213" i="11"/>
  <c r="AH213" i="11"/>
  <c r="AM213" i="11"/>
  <c r="AJ213" i="11"/>
  <c r="AI213" i="11"/>
  <c r="AL213" i="11"/>
  <c r="AE214" i="11"/>
  <c r="C215" i="11"/>
  <c r="F214" i="11"/>
  <c r="V213" i="11"/>
  <c r="U213" i="11"/>
  <c r="T213" i="11"/>
  <c r="X213" i="11"/>
  <c r="Q214" i="11"/>
  <c r="Y213" i="11"/>
  <c r="F215" i="11"/>
  <c r="C216" i="11"/>
  <c r="AJ214" i="11"/>
  <c r="AI214" i="11"/>
  <c r="AH214" i="11"/>
  <c r="AL214" i="11"/>
  <c r="AE215" i="11"/>
  <c r="AM214" i="11"/>
  <c r="X214" i="11"/>
  <c r="Q215" i="11"/>
  <c r="V214" i="11"/>
  <c r="U214" i="11"/>
  <c r="Y214" i="11"/>
  <c r="T214" i="11"/>
  <c r="AL215" i="11"/>
  <c r="AE216" i="11"/>
  <c r="AJ215" i="11"/>
  <c r="AI215" i="11"/>
  <c r="AM215" i="11"/>
  <c r="AH215" i="11"/>
  <c r="Y215" i="11"/>
  <c r="X215" i="11"/>
  <c r="Q216" i="11"/>
  <c r="T215" i="11"/>
  <c r="V215" i="11"/>
  <c r="U215" i="11"/>
  <c r="C217" i="11"/>
  <c r="F216" i="11"/>
  <c r="AE217" i="11"/>
  <c r="AH216" i="11"/>
  <c r="AM216" i="11"/>
  <c r="AJ216" i="11"/>
  <c r="AI216" i="11"/>
  <c r="AL216" i="11"/>
  <c r="C218" i="11"/>
  <c r="F217" i="11"/>
  <c r="V216" i="11"/>
  <c r="T216" i="11"/>
  <c r="Q217" i="11"/>
  <c r="U216" i="11"/>
  <c r="Y216" i="11"/>
  <c r="X216" i="11"/>
  <c r="AM217" i="11"/>
  <c r="AJ217" i="11"/>
  <c r="AE218" i="11"/>
  <c r="AI217" i="11"/>
  <c r="AH217" i="11"/>
  <c r="AL217" i="11"/>
  <c r="X217" i="11"/>
  <c r="Q218" i="11"/>
  <c r="Y217" i="11"/>
  <c r="U217" i="11"/>
  <c r="T217" i="11"/>
  <c r="V217" i="11"/>
  <c r="C219" i="11"/>
  <c r="F218" i="11"/>
  <c r="U218" i="11"/>
  <c r="T218" i="11"/>
  <c r="V218" i="11"/>
  <c r="Y218" i="11"/>
  <c r="X218" i="11"/>
  <c r="Q219" i="11"/>
  <c r="AL218" i="11"/>
  <c r="AI218" i="11"/>
  <c r="AH218" i="11"/>
  <c r="AE219" i="11"/>
  <c r="AJ218" i="11"/>
  <c r="AM218" i="11"/>
  <c r="C220" i="11"/>
  <c r="F219" i="11"/>
  <c r="F220" i="11"/>
  <c r="C221" i="11"/>
  <c r="AI219" i="11"/>
  <c r="AJ219" i="11"/>
  <c r="AM219" i="11"/>
  <c r="AL219" i="11"/>
  <c r="AE220" i="11"/>
  <c r="AH219" i="11"/>
  <c r="Q220" i="11"/>
  <c r="T219" i="11"/>
  <c r="X219" i="11"/>
  <c r="Y219" i="11"/>
  <c r="V219" i="11"/>
  <c r="U219" i="11"/>
  <c r="C222" i="11"/>
  <c r="F221" i="11"/>
  <c r="Y220" i="11"/>
  <c r="Q221" i="11"/>
  <c r="V220" i="11"/>
  <c r="T220" i="11"/>
  <c r="U220" i="11"/>
  <c r="X220" i="11"/>
  <c r="AE221" i="11"/>
  <c r="AH220" i="11"/>
  <c r="AM220" i="11"/>
  <c r="AL220" i="11"/>
  <c r="AJ220" i="11"/>
  <c r="AI220" i="11"/>
  <c r="AM221" i="11"/>
  <c r="AE222" i="11"/>
  <c r="AJ221" i="11"/>
  <c r="AH221" i="11"/>
  <c r="AI221" i="11"/>
  <c r="AL221" i="11"/>
  <c r="C223" i="11"/>
  <c r="F222" i="11"/>
  <c r="Y221" i="11"/>
  <c r="X221" i="11"/>
  <c r="U221" i="11"/>
  <c r="T221" i="11"/>
  <c r="V221" i="11"/>
  <c r="Q222" i="11"/>
  <c r="AM222" i="11"/>
  <c r="AL222" i="11"/>
  <c r="AI222" i="11"/>
  <c r="AH222" i="11"/>
  <c r="AE223" i="11"/>
  <c r="AJ222" i="11"/>
  <c r="C224" i="11"/>
  <c r="F223" i="11"/>
  <c r="U222" i="11"/>
  <c r="Q223" i="11"/>
  <c r="V222" i="11"/>
  <c r="T222" i="11"/>
  <c r="Y222" i="11"/>
  <c r="X222" i="11"/>
  <c r="AI223" i="11"/>
  <c r="AE224" i="11"/>
  <c r="AJ223" i="11"/>
  <c r="AL223" i="11"/>
  <c r="AH223" i="11"/>
  <c r="AM223" i="11"/>
  <c r="Q224" i="11"/>
  <c r="U223" i="11"/>
  <c r="T223" i="11"/>
  <c r="Y223" i="11"/>
  <c r="X223" i="11"/>
  <c r="V223" i="11"/>
  <c r="F224" i="11"/>
  <c r="C225" i="11"/>
  <c r="AE225" i="11"/>
  <c r="AI224" i="11"/>
  <c r="AH224" i="11"/>
  <c r="AM224" i="11"/>
  <c r="AL224" i="11"/>
  <c r="AJ224" i="11"/>
  <c r="Y224" i="11"/>
  <c r="Q225" i="11"/>
  <c r="V224" i="11"/>
  <c r="T224" i="11"/>
  <c r="X224" i="11"/>
  <c r="U224" i="11"/>
  <c r="C226" i="11"/>
  <c r="F225" i="11"/>
  <c r="Y225" i="11"/>
  <c r="X225" i="11"/>
  <c r="U225" i="11"/>
  <c r="T225" i="11"/>
  <c r="Q226" i="11"/>
  <c r="V225" i="11"/>
  <c r="C227" i="11"/>
  <c r="F226" i="11"/>
  <c r="AM225" i="11"/>
  <c r="AE226" i="11"/>
  <c r="AJ225" i="11"/>
  <c r="AI225" i="11"/>
  <c r="AH225" i="11"/>
  <c r="AL225" i="11"/>
  <c r="U226" i="11"/>
  <c r="Q227" i="11"/>
  <c r="V226" i="11"/>
  <c r="X226" i="11"/>
  <c r="T226" i="11"/>
  <c r="Y226" i="11"/>
  <c r="AM226" i="11"/>
  <c r="AL226" i="11"/>
  <c r="AI226" i="11"/>
  <c r="AH226" i="11"/>
  <c r="AE227" i="11"/>
  <c r="AJ226" i="11"/>
  <c r="C228" i="11"/>
  <c r="F227" i="11"/>
  <c r="F228" i="11"/>
  <c r="C229" i="11"/>
  <c r="AI227" i="11"/>
  <c r="AE228" i="11"/>
  <c r="AJ227" i="11"/>
  <c r="AM227" i="11"/>
  <c r="AL227" i="11"/>
  <c r="AH227" i="11"/>
  <c r="Q228" i="11"/>
  <c r="U227" i="11"/>
  <c r="T227" i="11"/>
  <c r="Y227" i="11"/>
  <c r="X227" i="11"/>
  <c r="V227" i="11"/>
  <c r="C230" i="11"/>
  <c r="F229" i="11"/>
  <c r="Y228" i="11"/>
  <c r="Q229" i="11"/>
  <c r="V228" i="11"/>
  <c r="X228" i="11"/>
  <c r="U228" i="11"/>
  <c r="T228" i="11"/>
  <c r="AE229" i="11"/>
  <c r="AI228" i="11"/>
  <c r="AH228" i="11"/>
  <c r="AM228" i="11"/>
  <c r="AL228" i="11"/>
  <c r="AJ228" i="11"/>
  <c r="Y229" i="11"/>
  <c r="X229" i="11"/>
  <c r="U229" i="11"/>
  <c r="T229" i="11"/>
  <c r="V229" i="11"/>
  <c r="Q230" i="11"/>
  <c r="C231" i="11"/>
  <c r="F230" i="11"/>
  <c r="AM229" i="11"/>
  <c r="AE230" i="11"/>
  <c r="AJ229" i="11"/>
  <c r="AL229" i="11"/>
  <c r="AI229" i="11"/>
  <c r="AH229" i="11"/>
  <c r="AM230" i="11"/>
  <c r="AE231" i="11"/>
  <c r="AL230" i="11"/>
  <c r="AI230" i="11"/>
  <c r="AH230" i="11"/>
  <c r="AJ230" i="11"/>
  <c r="C232" i="11"/>
  <c r="F231" i="11"/>
  <c r="Q231" i="11"/>
  <c r="U230" i="11"/>
  <c r="V230" i="11"/>
  <c r="Y230" i="11"/>
  <c r="X230" i="11"/>
  <c r="T230" i="11"/>
  <c r="F232" i="11"/>
  <c r="C233" i="11"/>
  <c r="X231" i="11"/>
  <c r="V231" i="11"/>
  <c r="U231" i="11"/>
  <c r="Y231" i="11"/>
  <c r="Q232" i="11"/>
  <c r="T231" i="11"/>
  <c r="AJ231" i="11"/>
  <c r="AH231" i="11"/>
  <c r="AL231" i="11"/>
  <c r="AE232" i="11"/>
  <c r="AM231" i="11"/>
  <c r="AI231" i="11"/>
  <c r="AL232" i="11"/>
  <c r="AJ232" i="11"/>
  <c r="AI232" i="11"/>
  <c r="AM232" i="11"/>
  <c r="AH232" i="11"/>
  <c r="AE233" i="11"/>
  <c r="X232" i="11"/>
  <c r="Q233" i="11"/>
  <c r="T232" i="11"/>
  <c r="Y232" i="11"/>
  <c r="U232" i="11"/>
  <c r="V232" i="11"/>
  <c r="F233" i="11"/>
  <c r="C234" i="11"/>
  <c r="AL233" i="11"/>
  <c r="AE234" i="11"/>
  <c r="AH233" i="11"/>
  <c r="AJ233" i="11"/>
  <c r="AI233" i="11"/>
  <c r="AM233" i="11"/>
  <c r="F234" i="11"/>
  <c r="C235" i="11"/>
  <c r="T233" i="11"/>
  <c r="Y233" i="11"/>
  <c r="V233" i="11"/>
  <c r="U233" i="11"/>
  <c r="X233" i="11"/>
  <c r="Q234" i="11"/>
  <c r="AH234" i="11"/>
  <c r="AM234" i="11"/>
  <c r="AJ234" i="11"/>
  <c r="AI234" i="11"/>
  <c r="AE235" i="11"/>
  <c r="AL234" i="11"/>
  <c r="V234" i="11"/>
  <c r="T234" i="11"/>
  <c r="X234" i="11"/>
  <c r="Q235" i="11"/>
  <c r="Y234" i="11"/>
  <c r="U234" i="11"/>
  <c r="C236" i="11"/>
  <c r="F235" i="11"/>
  <c r="X235" i="11"/>
  <c r="V235" i="11"/>
  <c r="U235" i="11"/>
  <c r="Y235" i="11"/>
  <c r="T235" i="11"/>
  <c r="Q236" i="11"/>
  <c r="AJ235" i="11"/>
  <c r="AH235" i="11"/>
  <c r="AL235" i="11"/>
  <c r="AE236" i="11"/>
  <c r="AM235" i="11"/>
  <c r="AI235" i="11"/>
  <c r="F236" i="11"/>
  <c r="C237" i="11"/>
  <c r="G6" i="2"/>
  <c r="G5" i="2"/>
  <c r="X236" i="11"/>
  <c r="Q237" i="11"/>
  <c r="T236" i="11"/>
  <c r="Y236" i="11"/>
  <c r="V236" i="11"/>
  <c r="U236" i="11"/>
  <c r="AL236" i="11"/>
  <c r="AJ236" i="11"/>
  <c r="AI236" i="11"/>
  <c r="AM236" i="11"/>
  <c r="AE237" i="11"/>
  <c r="AH236" i="11"/>
  <c r="F237" i="11"/>
  <c r="C238" i="11"/>
  <c r="AL237" i="11"/>
  <c r="AE238" i="11"/>
  <c r="AH237" i="11"/>
  <c r="AI237" i="11"/>
  <c r="AM237" i="11"/>
  <c r="AJ237" i="11"/>
  <c r="C239" i="11"/>
  <c r="F238" i="11"/>
  <c r="T237" i="11"/>
  <c r="Y237" i="11"/>
  <c r="V237" i="11"/>
  <c r="U237" i="11"/>
  <c r="Q238" i="11"/>
  <c r="X237" i="11"/>
  <c r="V238" i="11"/>
  <c r="T238" i="11"/>
  <c r="X238" i="11"/>
  <c r="Q239" i="11"/>
  <c r="U238" i="11"/>
  <c r="Y238" i="11"/>
  <c r="C240" i="11"/>
  <c r="F239" i="11"/>
  <c r="AH238" i="11"/>
  <c r="AM238" i="11"/>
  <c r="AJ238" i="11"/>
  <c r="AI238" i="11"/>
  <c r="AE239" i="11"/>
  <c r="AL238" i="11"/>
  <c r="AJ239" i="11"/>
  <c r="AH239" i="11"/>
  <c r="AL239" i="11"/>
  <c r="AE240" i="11"/>
  <c r="AM239" i="11"/>
  <c r="AI239" i="11"/>
  <c r="X239" i="11"/>
  <c r="V239" i="11"/>
  <c r="U239" i="11"/>
  <c r="Y239" i="11"/>
  <c r="Q240" i="11"/>
  <c r="T239" i="11"/>
  <c r="F240" i="11"/>
  <c r="C241" i="11"/>
  <c r="X240" i="11"/>
  <c r="Q241" i="11"/>
  <c r="T240" i="11"/>
  <c r="U240" i="11"/>
  <c r="Y240" i="11"/>
  <c r="V240" i="11"/>
  <c r="AL240" i="11"/>
  <c r="AJ240" i="11"/>
  <c r="AI240" i="11"/>
  <c r="AM240" i="11"/>
  <c r="AE241" i="11"/>
  <c r="AH240" i="11"/>
  <c r="F241" i="11"/>
  <c r="C242" i="11"/>
  <c r="AL241" i="11"/>
  <c r="AE242" i="11"/>
  <c r="AH241" i="11"/>
  <c r="AJ241" i="11"/>
  <c r="AI241" i="11"/>
  <c r="AM241" i="11"/>
  <c r="C243" i="11"/>
  <c r="F242" i="11"/>
  <c r="T241" i="11"/>
  <c r="Y241" i="11"/>
  <c r="V241" i="11"/>
  <c r="U241" i="11"/>
  <c r="Q242" i="11"/>
  <c r="X241" i="11"/>
  <c r="C244" i="11"/>
  <c r="F243" i="11"/>
  <c r="AH242" i="11"/>
  <c r="AM242" i="11"/>
  <c r="AJ242" i="11"/>
  <c r="AI242" i="11"/>
  <c r="AL242" i="11"/>
  <c r="AE243" i="11"/>
  <c r="V242" i="11"/>
  <c r="T242" i="11"/>
  <c r="X242" i="11"/>
  <c r="Q243" i="11"/>
  <c r="Y242" i="11"/>
  <c r="U242" i="11"/>
  <c r="X243" i="11"/>
  <c r="V243" i="11"/>
  <c r="U243" i="11"/>
  <c r="Y243" i="11"/>
  <c r="T243" i="11"/>
  <c r="Q244" i="11"/>
  <c r="F244" i="11"/>
  <c r="C245" i="11"/>
  <c r="AJ243" i="11"/>
  <c r="AH243" i="11"/>
  <c r="AL243" i="11"/>
  <c r="AE244" i="11"/>
  <c r="AM243" i="11"/>
  <c r="AI243" i="11"/>
  <c r="AL244" i="11"/>
  <c r="AJ244" i="11"/>
  <c r="AI244" i="11"/>
  <c r="AM244" i="11"/>
  <c r="AH244" i="11"/>
  <c r="AE245" i="11"/>
  <c r="X244" i="11"/>
  <c r="Q245" i="11"/>
  <c r="T244" i="11"/>
  <c r="Y244" i="11"/>
  <c r="V244" i="11"/>
  <c r="U244" i="11"/>
  <c r="F245" i="11"/>
  <c r="C246" i="11"/>
  <c r="F246" i="11"/>
  <c r="C247" i="11"/>
  <c r="T245" i="11"/>
  <c r="Y245" i="11"/>
  <c r="V245" i="11"/>
  <c r="U245" i="11"/>
  <c r="Q246" i="11"/>
  <c r="X245" i="11"/>
  <c r="AL245" i="11"/>
  <c r="AE246" i="11"/>
  <c r="AH245" i="11"/>
  <c r="AM245" i="11"/>
  <c r="AJ245" i="11"/>
  <c r="AI245" i="11"/>
  <c r="C248" i="11"/>
  <c r="F247" i="11"/>
  <c r="AH246" i="11"/>
  <c r="AM246" i="11"/>
  <c r="AJ246" i="11"/>
  <c r="AI246" i="11"/>
  <c r="AE247" i="11"/>
  <c r="AL246" i="11"/>
  <c r="V246" i="11"/>
  <c r="T246" i="11"/>
  <c r="X246" i="11"/>
  <c r="Q247" i="11"/>
  <c r="Y246" i="11"/>
  <c r="U246" i="11"/>
  <c r="X247" i="11"/>
  <c r="V247" i="11"/>
  <c r="U247" i="11"/>
  <c r="Y247" i="11"/>
  <c r="T247" i="11"/>
  <c r="Q248" i="11"/>
  <c r="F248" i="11"/>
  <c r="C249" i="11"/>
  <c r="AJ247" i="11"/>
  <c r="AH247" i="11"/>
  <c r="AL247" i="11"/>
  <c r="AE248" i="11"/>
  <c r="AM247" i="11"/>
  <c r="AI247" i="11"/>
  <c r="X248" i="11"/>
  <c r="Q249" i="11"/>
  <c r="T248" i="11"/>
  <c r="U248" i="11"/>
  <c r="Y248" i="11"/>
  <c r="V248" i="11"/>
  <c r="F249" i="11"/>
  <c r="C250" i="11"/>
  <c r="AL248" i="11"/>
  <c r="AJ248" i="11"/>
  <c r="AI248" i="11"/>
  <c r="AM248" i="11"/>
  <c r="AE249" i="11"/>
  <c r="AH248" i="11"/>
  <c r="C251" i="11"/>
  <c r="F250" i="11"/>
  <c r="T249" i="11"/>
  <c r="Y249" i="11"/>
  <c r="V249" i="11"/>
  <c r="U249" i="11"/>
  <c r="Q250" i="11"/>
  <c r="X249" i="11"/>
  <c r="AL249" i="11"/>
  <c r="AE250" i="11"/>
  <c r="AH249" i="11"/>
  <c r="AJ249" i="11"/>
  <c r="AI249" i="11"/>
  <c r="AM249" i="11"/>
  <c r="C252" i="11"/>
  <c r="F251" i="11"/>
  <c r="AH250" i="11"/>
  <c r="AM250" i="11"/>
  <c r="AJ250" i="11"/>
  <c r="AI250" i="11"/>
  <c r="AE251" i="11"/>
  <c r="AL250" i="11"/>
  <c r="V250" i="11"/>
  <c r="T250" i="11"/>
  <c r="X250" i="11"/>
  <c r="Q251" i="11"/>
  <c r="Y250" i="11"/>
  <c r="U250" i="11"/>
  <c r="X251" i="11"/>
  <c r="V251" i="11"/>
  <c r="U251" i="11"/>
  <c r="Y251" i="11"/>
  <c r="Q252" i="11"/>
  <c r="T251" i="11"/>
  <c r="AJ251" i="11"/>
  <c r="AH251" i="11"/>
  <c r="AL251" i="11"/>
  <c r="AE252" i="11"/>
  <c r="AI251" i="11"/>
  <c r="AM251" i="11"/>
  <c r="F252" i="11"/>
  <c r="C253" i="11"/>
  <c r="X252" i="11"/>
  <c r="Q253" i="11"/>
  <c r="T252" i="11"/>
  <c r="V252" i="11"/>
  <c r="U252" i="11"/>
  <c r="Y252" i="11"/>
  <c r="F253" i="11"/>
  <c r="AL252" i="11"/>
  <c r="AJ252" i="11"/>
  <c r="AI252" i="11"/>
  <c r="AM252" i="11"/>
  <c r="AE253" i="11"/>
  <c r="AH252" i="11"/>
  <c r="AL253" i="11"/>
  <c r="AH253" i="11"/>
  <c r="AM253" i="11"/>
  <c r="AJ253" i="11"/>
  <c r="AI253" i="11"/>
  <c r="T253" i="11"/>
  <c r="Y253" i="11"/>
  <c r="V253" i="11"/>
  <c r="U253" i="11"/>
  <c r="X253" i="11"/>
  <c r="O12" i="6"/>
  <c r="N12" i="6"/>
  <c r="P12" i="6"/>
  <c r="T25" i="6"/>
  <c r="V19" i="6"/>
  <c r="W20" i="6"/>
  <c r="U25" i="6"/>
  <c r="U9" i="6"/>
  <c r="P25" i="6"/>
  <c r="O14" i="6"/>
  <c r="R25" i="6"/>
  <c r="P14" i="6"/>
  <c r="V12" i="6"/>
  <c r="T12" i="6"/>
  <c r="Q25" i="6"/>
  <c r="N14" i="6"/>
  <c r="Q14" i="6"/>
  <c r="U14" i="6"/>
  <c r="W12" i="6"/>
  <c r="S12" i="6"/>
  <c r="T9" i="6"/>
  <c r="T20" i="6"/>
  <c r="T14" i="6"/>
  <c r="V20" i="6"/>
  <c r="V25" i="6"/>
  <c r="V14" i="6"/>
  <c r="R12" i="6"/>
  <c r="W19" i="6"/>
  <c r="S20" i="6"/>
  <c r="S9" i="6"/>
  <c r="S14" i="6"/>
  <c r="W25" i="6"/>
  <c r="T19" i="6"/>
  <c r="U19" i="6"/>
  <c r="W14" i="6"/>
  <c r="V9" i="6"/>
  <c r="R20" i="6"/>
  <c r="U20" i="6"/>
  <c r="Q12" i="6"/>
  <c r="U12" i="6"/>
  <c r="M14" i="6"/>
  <c r="R14" i="6"/>
  <c r="O25" i="6"/>
  <c r="S25" i="6"/>
  <c r="R9" i="6"/>
  <c r="W9" i="6"/>
  <c r="Q18" i="4"/>
  <c r="R18" i="4"/>
  <c r="S18" i="4"/>
  <c r="T18" i="4"/>
  <c r="U18" i="4"/>
  <c r="V18" i="4"/>
  <c r="W18" i="4"/>
  <c r="X18" i="4"/>
  <c r="Y18" i="4"/>
  <c r="Z18" i="4"/>
  <c r="AB18" i="4"/>
  <c r="AC18" i="4"/>
  <c r="AD18" i="4"/>
  <c r="AE18" i="4"/>
  <c r="AF18" i="4"/>
  <c r="AG18" i="4"/>
  <c r="AH18" i="4"/>
  <c r="AI18" i="4"/>
  <c r="AK18" i="4"/>
  <c r="AJ18" i="4"/>
  <c r="G7" i="2"/>
  <c r="M41" i="4"/>
  <c r="M42" i="4" s="1"/>
  <c r="N42" i="4" s="1"/>
  <c r="V21" i="11"/>
  <c r="Y21" i="11"/>
  <c r="U22" i="11"/>
  <c r="V22" i="11"/>
  <c r="Y22" i="11"/>
  <c r="U23" i="11"/>
  <c r="X21" i="11"/>
  <c r="V23" i="11"/>
  <c r="Y23" i="11"/>
  <c r="U24" i="11"/>
  <c r="X22" i="11"/>
  <c r="Y24" i="11"/>
  <c r="U25" i="11"/>
  <c r="V24" i="11"/>
  <c r="X23" i="11"/>
  <c r="X24" i="11"/>
  <c r="V25" i="11"/>
  <c r="Y25" i="11"/>
  <c r="U26" i="11"/>
  <c r="V26" i="11"/>
  <c r="Y26" i="11"/>
  <c r="U27" i="11"/>
  <c r="X25" i="11"/>
  <c r="X26" i="11"/>
  <c r="V27" i="11"/>
  <c r="Y27" i="11"/>
  <c r="U28" i="11"/>
  <c r="V28" i="11"/>
  <c r="Y28" i="11"/>
  <c r="U29" i="11"/>
  <c r="X27" i="11"/>
  <c r="V29" i="11"/>
  <c r="Y29" i="11"/>
  <c r="U30" i="11"/>
  <c r="X28" i="11"/>
  <c r="V30" i="11"/>
  <c r="Y30" i="11"/>
  <c r="U31" i="11"/>
  <c r="X29" i="11"/>
  <c r="Y31" i="11"/>
  <c r="U32" i="11"/>
  <c r="V31" i="11"/>
  <c r="X30" i="11"/>
  <c r="X31" i="11"/>
  <c r="Y32" i="11"/>
  <c r="U33" i="11"/>
  <c r="V32" i="11"/>
  <c r="X32" i="11"/>
  <c r="V33" i="11"/>
  <c r="Y33" i="11"/>
  <c r="U34" i="11"/>
  <c r="X33" i="11"/>
  <c r="V34" i="11"/>
  <c r="Y34" i="11"/>
  <c r="U35" i="11"/>
  <c r="Y35" i="11"/>
  <c r="U36" i="11"/>
  <c r="V35" i="11"/>
  <c r="X34" i="11"/>
  <c r="X35" i="11"/>
  <c r="Y36" i="11"/>
  <c r="V36" i="11"/>
  <c r="U37" i="11"/>
  <c r="X36" i="11"/>
  <c r="Y37" i="11"/>
  <c r="U38" i="11"/>
  <c r="V37" i="11"/>
  <c r="Y38" i="11"/>
  <c r="U39" i="11"/>
  <c r="V38" i="11"/>
  <c r="X37" i="11"/>
  <c r="V39" i="11"/>
  <c r="Y39" i="11"/>
  <c r="U40" i="11"/>
  <c r="X38" i="11"/>
  <c r="X39" i="11"/>
  <c r="Y40" i="11"/>
  <c r="U41" i="11"/>
  <c r="V40" i="11"/>
  <c r="X40" i="11"/>
  <c r="V41" i="11"/>
  <c r="Y41" i="11"/>
  <c r="U42" i="11"/>
  <c r="Y42" i="11"/>
  <c r="U43" i="11"/>
  <c r="X41" i="11"/>
  <c r="V42" i="11"/>
  <c r="Y43" i="11"/>
  <c r="U44" i="11"/>
  <c r="V43" i="11"/>
  <c r="X42" i="11"/>
  <c r="Y44" i="11"/>
  <c r="U45" i="11"/>
  <c r="V44" i="11"/>
  <c r="X43" i="11"/>
  <c r="X44" i="11"/>
  <c r="Y45" i="11"/>
  <c r="U46" i="11"/>
  <c r="V45" i="11"/>
  <c r="V46" i="11"/>
  <c r="Y46" i="11"/>
  <c r="U47" i="11"/>
  <c r="X45" i="11"/>
  <c r="Y47" i="11"/>
  <c r="U48" i="11"/>
  <c r="V47" i="11"/>
  <c r="X46" i="11"/>
  <c r="Y48" i="11"/>
  <c r="U49" i="11"/>
  <c r="X47" i="11"/>
  <c r="V48" i="11"/>
  <c r="Y49" i="11"/>
  <c r="U50" i="11"/>
  <c r="V49" i="11"/>
  <c r="X48" i="11"/>
  <c r="Y50" i="11"/>
  <c r="U51" i="11"/>
  <c r="V50" i="11"/>
  <c r="X49" i="11"/>
  <c r="Y51" i="11"/>
  <c r="U52" i="11"/>
  <c r="V51" i="11"/>
  <c r="X50" i="11"/>
  <c r="Y52" i="11"/>
  <c r="U53" i="11"/>
  <c r="V52" i="11"/>
  <c r="X51" i="11"/>
  <c r="Y53" i="11"/>
  <c r="U54" i="11"/>
  <c r="V53" i="11"/>
  <c r="X52" i="11"/>
  <c r="Y54" i="11"/>
  <c r="U55" i="11"/>
  <c r="V54" i="11"/>
  <c r="X53" i="11"/>
  <c r="Y55" i="11"/>
  <c r="U56" i="11"/>
  <c r="V55" i="11"/>
  <c r="X54" i="11"/>
  <c r="Y56" i="11"/>
  <c r="U57" i="11"/>
  <c r="V56" i="11"/>
  <c r="X55" i="11"/>
  <c r="X56" i="11"/>
  <c r="Y57" i="11"/>
  <c r="U58" i="11"/>
  <c r="V57" i="11"/>
  <c r="X57" i="11"/>
  <c r="Y58" i="11"/>
  <c r="U59" i="11"/>
  <c r="V58" i="11"/>
  <c r="X58" i="11"/>
  <c r="V59" i="11"/>
  <c r="Y59" i="11"/>
  <c r="U60" i="11"/>
  <c r="Y60" i="11"/>
  <c r="U61" i="11"/>
  <c r="V60" i="11"/>
  <c r="X59" i="11"/>
  <c r="Y61" i="11"/>
  <c r="U62" i="11"/>
  <c r="X60" i="11"/>
  <c r="V61" i="11"/>
  <c r="Y62" i="11"/>
  <c r="U63" i="11"/>
  <c r="V62" i="11"/>
  <c r="X61" i="11"/>
  <c r="X62" i="11"/>
  <c r="Y63" i="11"/>
  <c r="U64" i="11"/>
  <c r="V63" i="11"/>
  <c r="Y64" i="11"/>
  <c r="U65" i="11"/>
  <c r="V64" i="11"/>
  <c r="X63" i="11"/>
  <c r="V65" i="11"/>
  <c r="Y65" i="11"/>
  <c r="U66" i="11"/>
  <c r="X64" i="11"/>
  <c r="X65" i="11"/>
  <c r="Y66" i="11"/>
  <c r="U67" i="11"/>
  <c r="V66" i="11"/>
  <c r="Y67" i="11"/>
  <c r="U68" i="11"/>
  <c r="V67" i="11"/>
  <c r="X66" i="11"/>
  <c r="X67" i="11"/>
  <c r="Y68" i="11"/>
  <c r="U69" i="11"/>
  <c r="V68" i="11"/>
  <c r="X68" i="11"/>
  <c r="Y69" i="11"/>
  <c r="U70" i="11"/>
  <c r="V69" i="11"/>
  <c r="Y70" i="11"/>
  <c r="U71" i="11"/>
  <c r="V70" i="11"/>
  <c r="X69" i="11"/>
  <c r="X70" i="11"/>
  <c r="V71" i="11"/>
  <c r="Y71" i="11"/>
  <c r="U72" i="11"/>
  <c r="X71" i="11"/>
  <c r="Y72" i="11"/>
  <c r="U73" i="11"/>
  <c r="V72" i="11"/>
  <c r="V73" i="11"/>
  <c r="Y73" i="11"/>
  <c r="U74" i="11"/>
  <c r="X72" i="11"/>
  <c r="X74" i="11"/>
  <c r="X73" i="11"/>
  <c r="V74" i="11"/>
  <c r="Y74" i="11"/>
  <c r="U75" i="11"/>
  <c r="V75" i="11"/>
  <c r="X75" i="11"/>
  <c r="Y75" i="11"/>
  <c r="U76" i="11"/>
  <c r="X76" i="11"/>
  <c r="V76" i="11"/>
  <c r="Y76" i="11"/>
  <c r="U77" i="11"/>
  <c r="X77" i="11"/>
  <c r="V77" i="11"/>
  <c r="Y77" i="11"/>
  <c r="U78" i="11"/>
  <c r="X78" i="11"/>
  <c r="V78" i="11"/>
  <c r="Y78" i="11"/>
  <c r="U79" i="11"/>
  <c r="V79" i="11"/>
  <c r="X79" i="11"/>
  <c r="Y79" i="11"/>
  <c r="U80" i="11"/>
  <c r="X80" i="11"/>
  <c r="V80" i="11"/>
  <c r="Y80" i="11"/>
  <c r="U81" i="11"/>
  <c r="V81" i="11"/>
  <c r="X81" i="11"/>
  <c r="Y81" i="11"/>
  <c r="U82" i="11"/>
  <c r="V82" i="11"/>
  <c r="X82" i="11"/>
  <c r="Y82" i="11"/>
  <c r="U83" i="11"/>
  <c r="V83" i="11"/>
  <c r="X83" i="11"/>
  <c r="Y83" i="11"/>
  <c r="U84" i="11"/>
  <c r="X84" i="11"/>
  <c r="V84" i="11"/>
  <c r="Y84" i="11"/>
  <c r="U85" i="11"/>
  <c r="X85" i="11"/>
  <c r="V85" i="11"/>
  <c r="Y85" i="11"/>
  <c r="U86" i="11"/>
  <c r="V86" i="11"/>
  <c r="X86" i="11"/>
  <c r="Y86" i="11"/>
  <c r="U87" i="11"/>
  <c r="X87" i="11"/>
  <c r="V87" i="11"/>
  <c r="Y87" i="11"/>
  <c r="U88" i="11"/>
  <c r="V88" i="11"/>
  <c r="X88" i="11"/>
  <c r="Y88" i="11"/>
  <c r="U89" i="11"/>
  <c r="X89" i="11"/>
  <c r="V89" i="11"/>
  <c r="Y89" i="11"/>
  <c r="U90" i="11"/>
  <c r="V90" i="11"/>
  <c r="X90" i="11"/>
  <c r="Y90" i="11"/>
  <c r="U91" i="11"/>
  <c r="X91" i="11"/>
  <c r="V91" i="11"/>
  <c r="Y91" i="11"/>
  <c r="U92" i="11"/>
  <c r="V92" i="11"/>
  <c r="X92" i="11"/>
  <c r="Y92" i="11"/>
  <c r="U93" i="11"/>
  <c r="V93" i="11"/>
  <c r="X93" i="11"/>
  <c r="Y93" i="11"/>
  <c r="U94" i="11"/>
  <c r="V94" i="11"/>
  <c r="X94" i="11"/>
  <c r="Y94" i="11"/>
  <c r="U95" i="11"/>
  <c r="X95" i="11"/>
  <c r="V95" i="11"/>
  <c r="Y95" i="11"/>
  <c r="U96" i="11"/>
  <c r="X96" i="11"/>
  <c r="V96" i="11"/>
  <c r="Y96" i="11"/>
  <c r="U97" i="11"/>
  <c r="X97" i="11"/>
  <c r="V97" i="11"/>
  <c r="Y97" i="11"/>
  <c r="U98" i="11"/>
  <c r="X98" i="11"/>
  <c r="V98" i="11"/>
  <c r="Y98" i="11"/>
  <c r="U99" i="11"/>
  <c r="X99" i="11"/>
  <c r="V99" i="11"/>
  <c r="Y99" i="11"/>
  <c r="U100" i="11"/>
  <c r="V100" i="11"/>
  <c r="X100" i="11"/>
  <c r="Y100" i="11"/>
  <c r="U101" i="11"/>
  <c r="V101" i="11"/>
  <c r="X101" i="11"/>
  <c r="Y101" i="11"/>
  <c r="U102" i="11"/>
  <c r="V102" i="11"/>
  <c r="X102" i="11"/>
  <c r="Y102" i="11"/>
  <c r="U103" i="11"/>
  <c r="X103" i="11"/>
  <c r="V103" i="11"/>
  <c r="X104" i="11"/>
  <c r="V105" i="11"/>
  <c r="X105" i="11"/>
  <c r="Y103" i="11"/>
  <c r="U104" i="11"/>
  <c r="Y105" i="11"/>
  <c r="U106" i="11"/>
  <c r="V104" i="11"/>
  <c r="V106" i="11"/>
  <c r="X106" i="11"/>
  <c r="Y104" i="11"/>
  <c r="U105" i="11"/>
  <c r="Y106" i="11"/>
  <c r="U107" i="11"/>
  <c r="V107" i="11"/>
  <c r="X107" i="11"/>
  <c r="Y107" i="11"/>
  <c r="U108" i="11"/>
  <c r="X108" i="11"/>
  <c r="V108" i="11"/>
  <c r="Y108" i="11"/>
  <c r="U109" i="11"/>
  <c r="X109" i="11"/>
  <c r="V109" i="11"/>
  <c r="Y109" i="11"/>
  <c r="U110" i="11"/>
  <c r="X110" i="11"/>
  <c r="V110" i="11"/>
  <c r="Y110" i="11"/>
  <c r="U111" i="11"/>
  <c r="X111" i="11"/>
  <c r="V111" i="11"/>
  <c r="Y111" i="11"/>
  <c r="U112" i="11"/>
  <c r="V112" i="11"/>
  <c r="X112" i="11"/>
  <c r="Y112" i="11"/>
  <c r="U113" i="11"/>
  <c r="X113" i="11"/>
  <c r="V113" i="11"/>
  <c r="Y113" i="11"/>
  <c r="U114" i="11"/>
  <c r="V114" i="11"/>
  <c r="X114" i="11"/>
  <c r="Y114" i="11"/>
  <c r="U115" i="11"/>
  <c r="V115" i="11"/>
  <c r="X115" i="11"/>
  <c r="Y115" i="11"/>
  <c r="U116" i="11"/>
  <c r="X116" i="11"/>
  <c r="V116" i="11"/>
  <c r="Y116" i="11"/>
  <c r="U117" i="11"/>
  <c r="V117" i="11"/>
  <c r="X117" i="11"/>
  <c r="Y117" i="11"/>
  <c r="U118" i="11"/>
  <c r="X118" i="11"/>
  <c r="V118" i="11"/>
  <c r="Y118" i="11"/>
  <c r="U119" i="11"/>
  <c r="X119" i="11"/>
  <c r="V119" i="11"/>
  <c r="Y119" i="11"/>
  <c r="U120" i="11"/>
  <c r="V120" i="11"/>
  <c r="X120" i="11"/>
  <c r="Y120" i="11"/>
  <c r="U121" i="11"/>
  <c r="V121" i="11"/>
  <c r="X121" i="11"/>
  <c r="Y121" i="11"/>
  <c r="U122" i="11"/>
  <c r="V122" i="11"/>
  <c r="X122" i="11"/>
  <c r="Y122" i="11"/>
  <c r="U123" i="11"/>
  <c r="V123" i="11"/>
  <c r="X123" i="11"/>
  <c r="Y123" i="11"/>
  <c r="U124" i="11"/>
  <c r="X124" i="11"/>
  <c r="V124" i="11"/>
  <c r="Y124" i="11"/>
  <c r="U125" i="11"/>
  <c r="V125" i="11"/>
  <c r="X125" i="11"/>
  <c r="Y125" i="11"/>
  <c r="U126" i="11"/>
  <c r="V126" i="11"/>
  <c r="X126" i="11"/>
  <c r="Y126" i="11"/>
  <c r="U127" i="11"/>
  <c r="X127" i="11"/>
  <c r="V127" i="11"/>
  <c r="Y127" i="11"/>
  <c r="U128" i="11"/>
  <c r="X128" i="11"/>
  <c r="V128" i="11"/>
  <c r="Y128" i="11"/>
  <c r="U129" i="11"/>
  <c r="V129" i="11"/>
  <c r="X129" i="11"/>
  <c r="Y129" i="11"/>
  <c r="U130" i="11"/>
  <c r="X130" i="11"/>
  <c r="V130" i="11"/>
  <c r="Y130" i="11"/>
  <c r="U131" i="11"/>
  <c r="X131" i="11"/>
  <c r="V131" i="11"/>
  <c r="Y131" i="11"/>
  <c r="U132" i="11"/>
  <c r="V132" i="11"/>
  <c r="X132" i="11"/>
  <c r="Y132" i="11"/>
  <c r="U133" i="11"/>
  <c r="X133" i="11"/>
  <c r="V133" i="11"/>
  <c r="Y133" i="11"/>
  <c r="G23" i="20"/>
  <c r="D40" i="2"/>
  <c r="U21" i="11"/>
  <c r="I3" i="8"/>
  <c r="N3" i="8"/>
  <c r="AI2" i="11" s="1"/>
  <c r="AM13" i="11" s="1"/>
  <c r="AI14" i="11" s="1"/>
  <c r="O63" i="2"/>
  <c r="O62" i="2"/>
  <c r="N63" i="2"/>
  <c r="N62" i="2"/>
  <c r="AY6" i="16"/>
  <c r="BK6" i="16"/>
  <c r="E29" i="2"/>
  <c r="F29" i="2" s="1"/>
  <c r="AM6" i="16"/>
  <c r="L67" i="2" l="1"/>
  <c r="J69" i="2"/>
  <c r="N75" i="2"/>
  <c r="J77" i="2"/>
  <c r="G6" i="11"/>
  <c r="L205" i="11" s="1"/>
  <c r="AS5" i="14"/>
  <c r="AQ5" i="14"/>
  <c r="J10" i="14"/>
  <c r="AP5" i="14"/>
  <c r="J3" i="9"/>
  <c r="E24" i="2" s="1"/>
  <c r="F24" i="2" s="1"/>
  <c r="EG5" i="14"/>
  <c r="DZ5" i="14"/>
  <c r="DK5" i="14"/>
  <c r="BR5" i="14"/>
  <c r="DJ5" i="14"/>
  <c r="AT5" i="14"/>
  <c r="B54" i="18"/>
  <c r="F124" i="18" s="1"/>
  <c r="J124" i="18" s="1"/>
  <c r="B105" i="18"/>
  <c r="D54" i="18"/>
  <c r="D55" i="18" s="1"/>
  <c r="D66" i="18" s="1"/>
  <c r="H70" i="18"/>
  <c r="I98" i="18"/>
  <c r="M3" i="18"/>
  <c r="E87" i="18"/>
  <c r="G87" i="18" s="1"/>
  <c r="I87" i="18" s="1"/>
  <c r="H136" i="18"/>
  <c r="L136" i="18" s="1"/>
  <c r="D14" i="20"/>
  <c r="F14" i="20" s="1"/>
  <c r="F118" i="18"/>
  <c r="J118" i="18" s="1"/>
  <c r="B157" i="16"/>
  <c r="B157" i="23"/>
  <c r="R3" i="18"/>
  <c r="G112" i="18"/>
  <c r="K112" i="18" s="1"/>
  <c r="E71" i="18"/>
  <c r="I34" i="18"/>
  <c r="E39" i="18"/>
  <c r="B23" i="18"/>
  <c r="F160" i="18"/>
  <c r="J160" i="18" s="1"/>
  <c r="D5" i="20"/>
  <c r="F15" i="20" s="1"/>
  <c r="U3" i="18"/>
  <c r="B86" i="18"/>
  <c r="D86" i="18" s="1"/>
  <c r="D87" i="18" s="1"/>
  <c r="F150" i="6"/>
  <c r="AM5" i="14"/>
  <c r="EJ5" i="14"/>
  <c r="EH5" i="14"/>
  <c r="CD5" i="14"/>
  <c r="BO5" i="14"/>
  <c r="H10" i="14"/>
  <c r="H263" i="14" s="1"/>
  <c r="BG5" i="14"/>
  <c r="AH5" i="14"/>
  <c r="AC5" i="14"/>
  <c r="AF5" i="14"/>
  <c r="DU5" i="14"/>
  <c r="BB5" i="14"/>
  <c r="DV5" i="14"/>
  <c r="DT5" i="14"/>
  <c r="I59" i="18"/>
  <c r="I72" i="18"/>
  <c r="I56" i="18"/>
  <c r="I54" i="18"/>
  <c r="I73" i="18"/>
  <c r="I57" i="18"/>
  <c r="I75" i="18"/>
  <c r="I58" i="18"/>
  <c r="H54" i="18"/>
  <c r="H106" i="18" s="1"/>
  <c r="L106" i="18" s="1"/>
  <c r="I38" i="18"/>
  <c r="H38" i="18"/>
  <c r="I43" i="18"/>
  <c r="I42" i="18"/>
  <c r="I40" i="18"/>
  <c r="I41" i="18"/>
  <c r="I86" i="18"/>
  <c r="H86" i="18"/>
  <c r="D3" i="8"/>
  <c r="M61" i="2"/>
  <c r="E55" i="18"/>
  <c r="L3" i="18"/>
  <c r="Q3" i="18"/>
  <c r="T3" i="18"/>
  <c r="E130" i="18"/>
  <c r="H160" i="18"/>
  <c r="L160" i="18" s="1"/>
  <c r="B22" i="18"/>
  <c r="E164" i="18" s="1"/>
  <c r="E168" i="18" s="1"/>
  <c r="F148" i="18"/>
  <c r="J148" i="18" s="1"/>
  <c r="E112" i="18"/>
  <c r="I112" i="18" s="1"/>
  <c r="G22" i="18"/>
  <c r="B87" i="18"/>
  <c r="B104" i="18"/>
  <c r="J135" i="4"/>
  <c r="H130" i="18"/>
  <c r="L130" i="18" s="1"/>
  <c r="B71" i="18"/>
  <c r="B38" i="18"/>
  <c r="B70" i="18"/>
  <c r="G106" i="18"/>
  <c r="K106" i="18" s="1"/>
  <c r="H148" i="18"/>
  <c r="L148" i="18" s="1"/>
  <c r="G136" i="18"/>
  <c r="K136" i="18" s="1"/>
  <c r="H154" i="18"/>
  <c r="L154" i="18" s="1"/>
  <c r="E116" i="18"/>
  <c r="I116" i="18" s="1"/>
  <c r="E148" i="18"/>
  <c r="I148" i="18" s="1"/>
  <c r="I70" i="18"/>
  <c r="L68" i="11"/>
  <c r="O1" i="23"/>
  <c r="N1" i="23" s="1"/>
  <c r="AN40" i="11"/>
  <c r="Z128" i="11"/>
  <c r="M84" i="6"/>
  <c r="M111" i="6" s="1"/>
  <c r="Z129" i="11"/>
  <c r="L99" i="6"/>
  <c r="L126" i="6"/>
  <c r="Z63" i="11"/>
  <c r="L127" i="6"/>
  <c r="Z183" i="11"/>
  <c r="L136" i="6"/>
  <c r="Z137" i="11"/>
  <c r="L128" i="6"/>
  <c r="Z114" i="11"/>
  <c r="L72" i="11"/>
  <c r="L178" i="11"/>
  <c r="Z178" i="11"/>
  <c r="L226" i="11"/>
  <c r="L179" i="11"/>
  <c r="Z127" i="11"/>
  <c r="Z105" i="11"/>
  <c r="AN47" i="11"/>
  <c r="AN36" i="11"/>
  <c r="L185" i="11"/>
  <c r="L167" i="11"/>
  <c r="L199" i="11"/>
  <c r="L127" i="11"/>
  <c r="L172" i="11"/>
  <c r="L130" i="11"/>
  <c r="L57" i="11"/>
  <c r="Z206" i="11"/>
  <c r="Z188" i="11"/>
  <c r="Z163" i="11"/>
  <c r="Z193" i="11"/>
  <c r="Z161" i="11"/>
  <c r="Z52" i="11"/>
  <c r="Z229" i="11"/>
  <c r="Z159" i="11"/>
  <c r="L131" i="11"/>
  <c r="AN183" i="11"/>
  <c r="L153" i="11"/>
  <c r="L148" i="11"/>
  <c r="Z231" i="11"/>
  <c r="Z35" i="11"/>
  <c r="Z44" i="11"/>
  <c r="AN252" i="11"/>
  <c r="Z121" i="11"/>
  <c r="Z93" i="11"/>
  <c r="L92" i="11"/>
  <c r="L49" i="11"/>
  <c r="Z176" i="11"/>
  <c r="Z210" i="11"/>
  <c r="Z36" i="11"/>
  <c r="AN30" i="11"/>
  <c r="L206" i="11"/>
  <c r="Z72" i="11"/>
  <c r="Z158" i="11"/>
  <c r="Z27" i="11"/>
  <c r="AN161" i="11"/>
  <c r="L123" i="11"/>
  <c r="L220" i="11"/>
  <c r="Z148" i="11"/>
  <c r="Z224" i="11"/>
  <c r="Z155" i="11"/>
  <c r="AN179" i="11"/>
  <c r="AN137" i="11"/>
  <c r="Z123" i="11"/>
  <c r="Z102" i="11"/>
  <c r="L245" i="11"/>
  <c r="L21" i="11"/>
  <c r="Z43" i="11"/>
  <c r="Z25" i="11"/>
  <c r="Z239" i="11"/>
  <c r="M77" i="6"/>
  <c r="Z104" i="11"/>
  <c r="Z133" i="11"/>
  <c r="Z110" i="11"/>
  <c r="Z181" i="11"/>
  <c r="Z153" i="11"/>
  <c r="Z125" i="11"/>
  <c r="L114" i="11"/>
  <c r="L110" i="11"/>
  <c r="L252" i="11"/>
  <c r="L221" i="11"/>
  <c r="Z190" i="11"/>
  <c r="Z186" i="11"/>
  <c r="Z87" i="11"/>
  <c r="Z65" i="11"/>
  <c r="Z236" i="11"/>
  <c r="L135" i="6"/>
  <c r="F3" i="10"/>
  <c r="L123" i="6"/>
  <c r="W4" i="14"/>
  <c r="AN42" i="11"/>
  <c r="AN200" i="11"/>
  <c r="W22" i="14"/>
  <c r="DL17" i="7"/>
  <c r="CW78" i="6" s="1"/>
  <c r="L118" i="6"/>
  <c r="K33" i="14"/>
  <c r="M33" i="14" s="1"/>
  <c r="L137" i="6"/>
  <c r="L134" i="6"/>
  <c r="Z24" i="11"/>
  <c r="Z21" i="11"/>
  <c r="Z150" i="11"/>
  <c r="L101" i="6"/>
  <c r="AN131" i="11"/>
  <c r="L116" i="6"/>
  <c r="AN97" i="11"/>
  <c r="AN164" i="11"/>
  <c r="L93" i="6"/>
  <c r="L138" i="6"/>
  <c r="L88" i="6"/>
  <c r="AN95" i="11"/>
  <c r="AN157" i="11"/>
  <c r="Z173" i="11"/>
  <c r="Z169" i="11"/>
  <c r="Z204" i="11"/>
  <c r="L90" i="6"/>
  <c r="Z132" i="11"/>
  <c r="AN83" i="11"/>
  <c r="AN224" i="11"/>
  <c r="Z167" i="11"/>
  <c r="Z233" i="11"/>
  <c r="Z166" i="11"/>
  <c r="AN126" i="11"/>
  <c r="AN215" i="11"/>
  <c r="L102" i="6"/>
  <c r="L139" i="6"/>
  <c r="L86" i="6"/>
  <c r="W16" i="14"/>
  <c r="L112" i="6"/>
  <c r="AN82" i="11"/>
  <c r="AN165" i="11"/>
  <c r="Z245" i="11"/>
  <c r="Z226" i="11"/>
  <c r="Z144" i="11"/>
  <c r="L111" i="6"/>
  <c r="U77" i="6"/>
  <c r="AN220" i="11"/>
  <c r="AN127" i="11"/>
  <c r="AN206" i="11"/>
  <c r="W23" i="14"/>
  <c r="L91" i="6"/>
  <c r="AN81" i="11"/>
  <c r="L103" i="6"/>
  <c r="Z240" i="11"/>
  <c r="Z207" i="11"/>
  <c r="Z66" i="11"/>
  <c r="Z68" i="11"/>
  <c r="L104" i="6"/>
  <c r="V11" i="14"/>
  <c r="I31" i="2"/>
  <c r="K31" i="2" s="1"/>
  <c r="Y11" i="14"/>
  <c r="K27" i="14"/>
  <c r="M27" i="14" s="1"/>
  <c r="J31" i="2"/>
  <c r="I21" i="4"/>
  <c r="G21" i="4"/>
  <c r="AN246" i="11"/>
  <c r="AN193" i="11"/>
  <c r="AN214" i="11"/>
  <c r="AN146" i="11"/>
  <c r="AN203" i="11"/>
  <c r="AN43" i="11"/>
  <c r="AN80" i="11"/>
  <c r="AN113" i="11"/>
  <c r="AN176" i="11"/>
  <c r="AN187" i="11"/>
  <c r="AN205" i="11"/>
  <c r="AN24" i="11"/>
  <c r="AN56" i="11"/>
  <c r="AN87" i="11"/>
  <c r="AN119" i="11"/>
  <c r="AN230" i="11"/>
  <c r="AN180" i="11"/>
  <c r="AN143" i="11"/>
  <c r="AN25" i="11"/>
  <c r="AN57" i="11"/>
  <c r="AN91" i="11"/>
  <c r="AN122" i="11"/>
  <c r="AN239" i="11"/>
  <c r="AN185" i="11"/>
  <c r="AN58" i="11"/>
  <c r="AN211" i="11"/>
  <c r="AN26" i="11"/>
  <c r="AN92" i="11"/>
  <c r="Z76" i="11"/>
  <c r="L253" i="11"/>
  <c r="L250" i="11"/>
  <c r="Z42" i="11"/>
  <c r="Z47" i="11"/>
  <c r="Z171" i="11"/>
  <c r="Z218" i="11"/>
  <c r="Z69" i="11"/>
  <c r="Z74" i="11"/>
  <c r="W13" i="14"/>
  <c r="K21" i="4"/>
  <c r="P77" i="6"/>
  <c r="N77" i="6"/>
  <c r="K32" i="14"/>
  <c r="M32" i="14" s="1"/>
  <c r="K34" i="14"/>
  <c r="M34" i="14" s="1"/>
  <c r="K17" i="14"/>
  <c r="M17" i="14" s="1"/>
  <c r="W17" i="14"/>
  <c r="K25" i="14"/>
  <c r="M25" i="14" s="1"/>
  <c r="BM17" i="7"/>
  <c r="AX78" i="6" s="1"/>
  <c r="AN117" i="11"/>
  <c r="AN75" i="11"/>
  <c r="AN28" i="11"/>
  <c r="AN231" i="11"/>
  <c r="AN160" i="11"/>
  <c r="Z15" i="11"/>
  <c r="Z192" i="11"/>
  <c r="Z232" i="11"/>
  <c r="Z61" i="11"/>
  <c r="Z249" i="11"/>
  <c r="Z214" i="11"/>
  <c r="Z151" i="11"/>
  <c r="Z251" i="11"/>
  <c r="Z202" i="11"/>
  <c r="Z180" i="11"/>
  <c r="Z146" i="11"/>
  <c r="Z116" i="11"/>
  <c r="Z120" i="11"/>
  <c r="Z195" i="11"/>
  <c r="Z73" i="11"/>
  <c r="Z244" i="11"/>
  <c r="Z196" i="11"/>
  <c r="Z149" i="11"/>
  <c r="Z29" i="11"/>
  <c r="Z215" i="11"/>
  <c r="Z242" i="11"/>
  <c r="Z145" i="11"/>
  <c r="Z50" i="11"/>
  <c r="Z199" i="11"/>
  <c r="Z99" i="11"/>
  <c r="Z109" i="11"/>
  <c r="Z205" i="11"/>
  <c r="Z152" i="11"/>
  <c r="Z222" i="11"/>
  <c r="Z185" i="11"/>
  <c r="Z200" i="11"/>
  <c r="Z38" i="11"/>
  <c r="Z18" i="11"/>
  <c r="Z136" i="11"/>
  <c r="Z216" i="11"/>
  <c r="Z58" i="11"/>
  <c r="Z135" i="11"/>
  <c r="Z86" i="11"/>
  <c r="Z107" i="11"/>
  <c r="Z111" i="11"/>
  <c r="Z14" i="11"/>
  <c r="Z177" i="11"/>
  <c r="Z197" i="11"/>
  <c r="Z34" i="11"/>
  <c r="Z64" i="11"/>
  <c r="Z16" i="11"/>
  <c r="Z122" i="11"/>
  <c r="Z19" i="11"/>
  <c r="Z164" i="11"/>
  <c r="Z182" i="11"/>
  <c r="Z56" i="11"/>
  <c r="Z162" i="11"/>
  <c r="Z70" i="11"/>
  <c r="Z67" i="11"/>
  <c r="Z211" i="11"/>
  <c r="Z198" i="11"/>
  <c r="Z241" i="11"/>
  <c r="Z228" i="11"/>
  <c r="Z40" i="11"/>
  <c r="Z54" i="11"/>
  <c r="Z223" i="11"/>
  <c r="Z219" i="11"/>
  <c r="Z101" i="11"/>
  <c r="Z103" i="11"/>
  <c r="Z112" i="11"/>
  <c r="AN115" i="11"/>
  <c r="AN73" i="11"/>
  <c r="AN27" i="11"/>
  <c r="AN189" i="11"/>
  <c r="AN227" i="11"/>
  <c r="L40" i="11"/>
  <c r="L15" i="11"/>
  <c r="L227" i="11"/>
  <c r="L162" i="11"/>
  <c r="Z141" i="11"/>
  <c r="Z55" i="11"/>
  <c r="Z142" i="11"/>
  <c r="Z253" i="11"/>
  <c r="Z234" i="11"/>
  <c r="Z209" i="11"/>
  <c r="Z246" i="11"/>
  <c r="K41" i="14"/>
  <c r="M41" i="14" s="1"/>
  <c r="AN114" i="11"/>
  <c r="AN66" i="11"/>
  <c r="AN22" i="11"/>
  <c r="AN159" i="11"/>
  <c r="AN222" i="11"/>
  <c r="Z81" i="11"/>
  <c r="AN111" i="11"/>
  <c r="AN65" i="11"/>
  <c r="AN178" i="11"/>
  <c r="AN172" i="11"/>
  <c r="AN217" i="11"/>
  <c r="L108" i="11"/>
  <c r="Z97" i="11"/>
  <c r="Z84" i="11"/>
  <c r="Z82" i="11"/>
  <c r="Z80" i="11"/>
  <c r="L76" i="11"/>
  <c r="L63" i="11"/>
  <c r="L195" i="11"/>
  <c r="L225" i="11"/>
  <c r="Z187" i="11"/>
  <c r="Z39" i="11"/>
  <c r="Z168" i="11"/>
  <c r="Z208" i="11"/>
  <c r="Z53" i="11"/>
  <c r="Z33" i="11"/>
  <c r="Z170" i="11"/>
  <c r="G22" i="4"/>
  <c r="AN110" i="11"/>
  <c r="AN62" i="11"/>
  <c r="AN242" i="11"/>
  <c r="AN236" i="11"/>
  <c r="AN243" i="11"/>
  <c r="Z117" i="11"/>
  <c r="Z115" i="11"/>
  <c r="Z96" i="11"/>
  <c r="L84" i="11"/>
  <c r="L81" i="11"/>
  <c r="Z79" i="11"/>
  <c r="L78" i="11"/>
  <c r="L77" i="11"/>
  <c r="L171" i="11"/>
  <c r="L235" i="11"/>
  <c r="Z75" i="11"/>
  <c r="Z160" i="11"/>
  <c r="Z30" i="11"/>
  <c r="Z48" i="11"/>
  <c r="Z139" i="11"/>
  <c r="Z45" i="11"/>
  <c r="Z41" i="11"/>
  <c r="Z238" i="11"/>
  <c r="K22" i="4"/>
  <c r="W18" i="14"/>
  <c r="I22" i="4"/>
  <c r="Z89" i="11"/>
  <c r="L210" i="11"/>
  <c r="L31" i="11"/>
  <c r="L152" i="11"/>
  <c r="Z49" i="11"/>
  <c r="Z220" i="11"/>
  <c r="Z156" i="11"/>
  <c r="Z194" i="11"/>
  <c r="Z213" i="11"/>
  <c r="Z20" i="11"/>
  <c r="Z252" i="11"/>
  <c r="Z230" i="11"/>
  <c r="AN77" i="11"/>
  <c r="AN29" i="11"/>
  <c r="AN209" i="11"/>
  <c r="AN190" i="11"/>
  <c r="L60" i="11"/>
  <c r="L240" i="11"/>
  <c r="L183" i="11"/>
  <c r="L145" i="11"/>
  <c r="L124" i="11"/>
  <c r="L222" i="11"/>
  <c r="L37" i="11"/>
  <c r="L223" i="11"/>
  <c r="L139" i="11"/>
  <c r="L17" i="11"/>
  <c r="L111" i="11"/>
  <c r="L180" i="11"/>
  <c r="L45" i="11"/>
  <c r="L14" i="11"/>
  <c r="L161" i="11"/>
  <c r="L65" i="11"/>
  <c r="L164" i="11"/>
  <c r="L67" i="11"/>
  <c r="L234" i="11"/>
  <c r="L85" i="11"/>
  <c r="L174" i="11"/>
  <c r="L69" i="11"/>
  <c r="L41" i="11"/>
  <c r="L151" i="11"/>
  <c r="L176" i="11"/>
  <c r="L182" i="11"/>
  <c r="L35" i="11"/>
  <c r="G3" i="11"/>
  <c r="E14" i="11" s="1"/>
  <c r="D31" i="8"/>
  <c r="K12" i="15" s="1"/>
  <c r="K11" i="15"/>
  <c r="Z134" i="11"/>
  <c r="AN132" i="11"/>
  <c r="AN130" i="11"/>
  <c r="Z124" i="11"/>
  <c r="AN105" i="11"/>
  <c r="AN59" i="11"/>
  <c r="AN182" i="11"/>
  <c r="AN184" i="11"/>
  <c r="AN158" i="11"/>
  <c r="Z119" i="11"/>
  <c r="Z118" i="11"/>
  <c r="Z113" i="11"/>
  <c r="Z108" i="11"/>
  <c r="L96" i="11"/>
  <c r="Z95" i="11"/>
  <c r="Z83" i="11"/>
  <c r="L154" i="11"/>
  <c r="L201" i="11"/>
  <c r="Z243" i="11"/>
  <c r="Z189" i="11"/>
  <c r="Z22" i="11"/>
  <c r="Z31" i="11"/>
  <c r="Z59" i="11"/>
  <c r="Z37" i="11"/>
  <c r="Z32" i="11"/>
  <c r="Z248" i="11"/>
  <c r="DZ17" i="7"/>
  <c r="DK78" i="6" s="1"/>
  <c r="AN129" i="11"/>
  <c r="AN125" i="11"/>
  <c r="AN100" i="11"/>
  <c r="AN53" i="11"/>
  <c r="AN249" i="11"/>
  <c r="AN145" i="11"/>
  <c r="AN140" i="11"/>
  <c r="L117" i="11"/>
  <c r="Z98" i="11"/>
  <c r="L95" i="11"/>
  <c r="L94" i="11"/>
  <c r="Z91" i="11"/>
  <c r="Z90" i="11"/>
  <c r="E22" i="4"/>
  <c r="DV17" i="7"/>
  <c r="DG78" i="6" s="1"/>
  <c r="CH17" i="7"/>
  <c r="BS78" i="6" s="1"/>
  <c r="Z131" i="11"/>
  <c r="L129" i="11"/>
  <c r="Z126" i="11"/>
  <c r="AN99" i="11"/>
  <c r="AN50" i="11"/>
  <c r="AN207" i="11"/>
  <c r="AN192" i="11"/>
  <c r="AN166" i="11"/>
  <c r="Z94" i="11"/>
  <c r="L91" i="11"/>
  <c r="L90" i="11"/>
  <c r="Z85" i="11"/>
  <c r="L169" i="11"/>
  <c r="L62" i="11"/>
  <c r="L33" i="11"/>
  <c r="L177" i="11"/>
  <c r="Z138" i="11"/>
  <c r="Z174" i="11"/>
  <c r="Z143" i="11"/>
  <c r="Z203" i="11"/>
  <c r="Z175" i="11"/>
  <c r="Z201" i="11"/>
  <c r="Z23" i="11"/>
  <c r="Z191" i="11"/>
  <c r="W20" i="14"/>
  <c r="L117" i="6"/>
  <c r="L109" i="6"/>
  <c r="B145" i="6"/>
  <c r="L124" i="6"/>
  <c r="L89" i="6"/>
  <c r="L87" i="6"/>
  <c r="L125" i="6"/>
  <c r="P8" i="7"/>
  <c r="Q8" i="7" s="1"/>
  <c r="L92" i="6"/>
  <c r="AZ77" i="6"/>
  <c r="A155" i="6"/>
  <c r="W14" i="14"/>
  <c r="L100" i="6"/>
  <c r="L129" i="6"/>
  <c r="J51" i="9"/>
  <c r="F132" i="4"/>
  <c r="F134" i="4" s="1"/>
  <c r="F137" i="4" s="1"/>
  <c r="M90" i="4" s="1"/>
  <c r="E159" i="10"/>
  <c r="EQ17" i="7"/>
  <c r="EH17" i="7"/>
  <c r="DS78" i="6" s="1"/>
  <c r="BS77" i="6"/>
  <c r="H90" i="6"/>
  <c r="H91" i="6"/>
  <c r="H92" i="6" s="1"/>
  <c r="H95" i="6" s="1"/>
  <c r="H93" i="6" s="1"/>
  <c r="H96" i="6" s="1"/>
  <c r="EF17" i="7"/>
  <c r="DQ78" i="6" s="1"/>
  <c r="CM17" i="7"/>
  <c r="BX78" i="6" s="1"/>
  <c r="CF77" i="6"/>
  <c r="CR17" i="7"/>
  <c r="CC78" i="6" s="1"/>
  <c r="CW17" i="7"/>
  <c r="CH78" i="6" s="1"/>
  <c r="CG17" i="7"/>
  <c r="BR78" i="6" s="1"/>
  <c r="BT17" i="7"/>
  <c r="BE78" i="6" s="1"/>
  <c r="DN17" i="7"/>
  <c r="CY78" i="6" s="1"/>
  <c r="AJ17" i="7"/>
  <c r="U78" i="6" s="1"/>
  <c r="W15" i="14"/>
  <c r="DC17" i="7"/>
  <c r="CN78" i="6" s="1"/>
  <c r="CL17" i="7"/>
  <c r="BW78" i="6" s="1"/>
  <c r="EM17" i="7"/>
  <c r="DX78" i="6" s="1"/>
  <c r="DT17" i="7"/>
  <c r="DE78" i="6" s="1"/>
  <c r="AG17" i="7"/>
  <c r="R78" i="6" s="1"/>
  <c r="AQ17" i="7"/>
  <c r="AB78" i="6" s="1"/>
  <c r="AA17" i="7"/>
  <c r="AN17" i="7"/>
  <c r="Y78" i="6" s="1"/>
  <c r="AZ17" i="7"/>
  <c r="AK78" i="6" s="1"/>
  <c r="BC17" i="7"/>
  <c r="AN78" i="6" s="1"/>
  <c r="BH17" i="7"/>
  <c r="AS78" i="6" s="1"/>
  <c r="BJ17" i="7"/>
  <c r="AU78" i="6" s="1"/>
  <c r="BV17" i="7"/>
  <c r="BG78" i="6" s="1"/>
  <c r="CJ17" i="7"/>
  <c r="BU78" i="6" s="1"/>
  <c r="DU17" i="7"/>
  <c r="DF78" i="6" s="1"/>
  <c r="AC17" i="7"/>
  <c r="N78" i="6" s="1"/>
  <c r="AB17" i="7"/>
  <c r="M78" i="6" s="1"/>
  <c r="AL17" i="7"/>
  <c r="W78" i="6" s="1"/>
  <c r="BB17" i="7"/>
  <c r="AM78" i="6" s="1"/>
  <c r="BD17" i="7"/>
  <c r="AO78" i="6" s="1"/>
  <c r="AY17" i="7"/>
  <c r="AJ78" i="6" s="1"/>
  <c r="BA17" i="7"/>
  <c r="AL78" i="6" s="1"/>
  <c r="AE17" i="7"/>
  <c r="P78" i="6" s="1"/>
  <c r="AX17" i="7"/>
  <c r="AI78" i="6" s="1"/>
  <c r="BG17" i="7"/>
  <c r="AR78" i="6" s="1"/>
  <c r="CT17" i="7"/>
  <c r="CE78" i="6" s="1"/>
  <c r="CU17" i="7"/>
  <c r="CF78" i="6" s="1"/>
  <c r="AS17" i="7"/>
  <c r="AD78" i="6" s="1"/>
  <c r="CB17" i="7"/>
  <c r="BM78" i="6" s="1"/>
  <c r="AM17" i="7"/>
  <c r="X78" i="6" s="1"/>
  <c r="BI17" i="7"/>
  <c r="AT78" i="6" s="1"/>
  <c r="CD17" i="7"/>
  <c r="BO78" i="6" s="1"/>
  <c r="CP17" i="7"/>
  <c r="CA78" i="6" s="1"/>
  <c r="CQ17" i="7"/>
  <c r="CB78" i="6" s="1"/>
  <c r="CY17" i="7"/>
  <c r="CJ78" i="6" s="1"/>
  <c r="DH17" i="7"/>
  <c r="CS78" i="6" s="1"/>
  <c r="DP17" i="7"/>
  <c r="DA78" i="6" s="1"/>
  <c r="BR17" i="7"/>
  <c r="BC78" i="6" s="1"/>
  <c r="AH17" i="7"/>
  <c r="S78" i="6" s="1"/>
  <c r="AO17" i="7"/>
  <c r="Z78" i="6" s="1"/>
  <c r="AV17" i="7"/>
  <c r="AG78" i="6" s="1"/>
  <c r="BW17" i="7"/>
  <c r="BH78" i="6" s="1"/>
  <c r="BU17" i="7"/>
  <c r="BF78" i="6" s="1"/>
  <c r="AT17" i="7"/>
  <c r="AE78" i="6" s="1"/>
  <c r="BE17" i="7"/>
  <c r="AP78" i="6" s="1"/>
  <c r="BF17" i="7"/>
  <c r="AQ78" i="6" s="1"/>
  <c r="BZ17" i="7"/>
  <c r="BK78" i="6" s="1"/>
  <c r="CE17" i="7"/>
  <c r="BP78" i="6" s="1"/>
  <c r="CK17" i="7"/>
  <c r="BV78" i="6" s="1"/>
  <c r="CS17" i="7"/>
  <c r="CD78" i="6" s="1"/>
  <c r="DA17" i="7"/>
  <c r="CL78" i="6" s="1"/>
  <c r="DJ17" i="7"/>
  <c r="CU78" i="6" s="1"/>
  <c r="EE17" i="7"/>
  <c r="DP78" i="6" s="1"/>
  <c r="EG17" i="7"/>
  <c r="DR78" i="6" s="1"/>
  <c r="CZ17" i="7"/>
  <c r="CK78" i="6" s="1"/>
  <c r="CA17" i="7"/>
  <c r="BL78" i="6" s="1"/>
  <c r="AW17" i="7"/>
  <c r="AH78" i="6" s="1"/>
  <c r="AF17" i="7"/>
  <c r="Q78" i="6" s="1"/>
  <c r="CO17" i="7"/>
  <c r="BZ78" i="6" s="1"/>
  <c r="DE17" i="7"/>
  <c r="CP78" i="6" s="1"/>
  <c r="DI17" i="7"/>
  <c r="CT78" i="6" s="1"/>
  <c r="DS17" i="7"/>
  <c r="DD78" i="6" s="1"/>
  <c r="EI17" i="7"/>
  <c r="DT78" i="6" s="1"/>
  <c r="EP17" i="7"/>
  <c r="EA78" i="6" s="1"/>
  <c r="BK17" i="7"/>
  <c r="AV78" i="6" s="1"/>
  <c r="CC17" i="7"/>
  <c r="BN78" i="6" s="1"/>
  <c r="BN17" i="7"/>
  <c r="AY78" i="6" s="1"/>
  <c r="CI17" i="7"/>
  <c r="BT78" i="6" s="1"/>
  <c r="CV17" i="7"/>
  <c r="CG78" i="6" s="1"/>
  <c r="DB17" i="7"/>
  <c r="CM78" i="6" s="1"/>
  <c r="BL17" i="7"/>
  <c r="AW78" i="6" s="1"/>
  <c r="AD17" i="7"/>
  <c r="O78" i="6" s="1"/>
  <c r="AI17" i="7"/>
  <c r="T78" i="6" s="1"/>
  <c r="BY17" i="7"/>
  <c r="BJ78" i="6" s="1"/>
  <c r="CN17" i="7"/>
  <c r="BY78" i="6" s="1"/>
  <c r="DK17" i="7"/>
  <c r="CV78" i="6" s="1"/>
  <c r="EN17" i="7"/>
  <c r="DY78" i="6" s="1"/>
  <c r="BO17" i="7"/>
  <c r="AZ78" i="6" s="1"/>
  <c r="BQ17" i="7"/>
  <c r="BB78" i="6" s="1"/>
  <c r="BS17" i="7"/>
  <c r="BD78" i="6" s="1"/>
  <c r="DW17" i="7"/>
  <c r="DH78" i="6" s="1"/>
  <c r="EB17" i="7"/>
  <c r="DM78" i="6" s="1"/>
  <c r="ED17" i="7"/>
  <c r="DO78" i="6" s="1"/>
  <c r="EL17" i="7"/>
  <c r="DW78" i="6" s="1"/>
  <c r="BX17" i="7"/>
  <c r="BI78" i="6" s="1"/>
  <c r="BP17" i="7"/>
  <c r="BA78" i="6" s="1"/>
  <c r="AK17" i="7"/>
  <c r="V78" i="6" s="1"/>
  <c r="AU17" i="7"/>
  <c r="AF78" i="6" s="1"/>
  <c r="AP17" i="7"/>
  <c r="AA78" i="6" s="1"/>
  <c r="CF17" i="7"/>
  <c r="BQ78" i="6" s="1"/>
  <c r="DO17" i="7"/>
  <c r="CZ78" i="6" s="1"/>
  <c r="EO17" i="7"/>
  <c r="DZ78" i="6" s="1"/>
  <c r="DD17" i="7"/>
  <c r="CO78" i="6" s="1"/>
  <c r="DF17" i="7"/>
  <c r="CQ78" i="6" s="1"/>
  <c r="DQ17" i="7"/>
  <c r="DB78" i="6" s="1"/>
  <c r="BK77" i="6"/>
  <c r="CS77" i="6"/>
  <c r="CM77" i="6"/>
  <c r="AL77" i="6"/>
  <c r="DQ77" i="6"/>
  <c r="DU77" i="6"/>
  <c r="AH77" i="6"/>
  <c r="BR77" i="6"/>
  <c r="BL77" i="6"/>
  <c r="CN77" i="6"/>
  <c r="DB77" i="6"/>
  <c r="CT77" i="6"/>
  <c r="AA77" i="6"/>
  <c r="DP77" i="6"/>
  <c r="BZ77" i="6"/>
  <c r="DI77" i="6"/>
  <c r="BD77" i="6"/>
  <c r="CJ77" i="6"/>
  <c r="AY77" i="6"/>
  <c r="AR77" i="6"/>
  <c r="DW77" i="6"/>
  <c r="CA77" i="6"/>
  <c r="EK17" i="7"/>
  <c r="DV78" i="6" s="1"/>
  <c r="EC17" i="7"/>
  <c r="DN78" i="6" s="1"/>
  <c r="DY17" i="7"/>
  <c r="DJ78" i="6" s="1"/>
  <c r="EA17" i="7"/>
  <c r="DL78" i="6" s="1"/>
  <c r="DX17" i="7"/>
  <c r="DI78" i="6" s="1"/>
  <c r="DR17" i="7"/>
  <c r="DC78" i="6" s="1"/>
  <c r="CX17" i="7"/>
  <c r="CI78" i="6" s="1"/>
  <c r="AC77" i="6"/>
  <c r="DG17" i="7"/>
  <c r="CR78" i="6" s="1"/>
  <c r="AR17" i="7"/>
  <c r="AC78" i="6" s="1"/>
  <c r="EJ17" i="7"/>
  <c r="DU78" i="6" s="1"/>
  <c r="DM17" i="7"/>
  <c r="CX78" i="6" s="1"/>
  <c r="AN98" i="11"/>
  <c r="AN67" i="11"/>
  <c r="AN41" i="11"/>
  <c r="AN136" i="11"/>
  <c r="AN151" i="11"/>
  <c r="AN244" i="11"/>
  <c r="AN196" i="11"/>
  <c r="AN174" i="11"/>
  <c r="AN133" i="11"/>
  <c r="AN101" i="11"/>
  <c r="AN76" i="11"/>
  <c r="AN45" i="11"/>
  <c r="AN16" i="11"/>
  <c r="AN210" i="11"/>
  <c r="AN162" i="11"/>
  <c r="AN173" i="11"/>
  <c r="AN233" i="11"/>
  <c r="AN197" i="11"/>
  <c r="AN194" i="11"/>
  <c r="AN237" i="11"/>
  <c r="AN149" i="11"/>
  <c r="AN213" i="11"/>
  <c r="AN186" i="11"/>
  <c r="AN250" i="11"/>
  <c r="AN18" i="11"/>
  <c r="AN32" i="11"/>
  <c r="AN46" i="11"/>
  <c r="AN60" i="11"/>
  <c r="AN74" i="11"/>
  <c r="AN88" i="11"/>
  <c r="AN102" i="11"/>
  <c r="AN116" i="11"/>
  <c r="AN199" i="11"/>
  <c r="AN153" i="11"/>
  <c r="AN235" i="11"/>
  <c r="AN147" i="11"/>
  <c r="AN144" i="11"/>
  <c r="AN141" i="11"/>
  <c r="AN138" i="11"/>
  <c r="AN135" i="11"/>
  <c r="AN17" i="11"/>
  <c r="AN33" i="11"/>
  <c r="AN48" i="11"/>
  <c r="AN63" i="11"/>
  <c r="AN78" i="11"/>
  <c r="AN93" i="11"/>
  <c r="AN108" i="11"/>
  <c r="AN123" i="11"/>
  <c r="AN134" i="11"/>
  <c r="AN241" i="11"/>
  <c r="AN238" i="11"/>
  <c r="AN168" i="11"/>
  <c r="AN232" i="11"/>
  <c r="AN229" i="11"/>
  <c r="AN226" i="11"/>
  <c r="AN223" i="11"/>
  <c r="AN177" i="11"/>
  <c r="AN19" i="11"/>
  <c r="AN34" i="11"/>
  <c r="AN49" i="11"/>
  <c r="AN64" i="11"/>
  <c r="AN79" i="11"/>
  <c r="AN94" i="11"/>
  <c r="AN109" i="11"/>
  <c r="AN212" i="11"/>
  <c r="AN171" i="11"/>
  <c r="AN155" i="11"/>
  <c r="AN170" i="11"/>
  <c r="AN221" i="11"/>
  <c r="AN181" i="11"/>
  <c r="AN156" i="11"/>
  <c r="AN20" i="11"/>
  <c r="AN37" i="11"/>
  <c r="AN54" i="11"/>
  <c r="AN71" i="11"/>
  <c r="AN89" i="11"/>
  <c r="AN106" i="11"/>
  <c r="AN124" i="11"/>
  <c r="AN148" i="11"/>
  <c r="AN201" i="11"/>
  <c r="AN240" i="11"/>
  <c r="AN191" i="11"/>
  <c r="AN154" i="11"/>
  <c r="AN228" i="11"/>
  <c r="AN202" i="11"/>
  <c r="AN21" i="11"/>
  <c r="AN38" i="11"/>
  <c r="AN55" i="11"/>
  <c r="AN72" i="11"/>
  <c r="AN90" i="11"/>
  <c r="AN107" i="11"/>
  <c r="AN248" i="11"/>
  <c r="AN150" i="11"/>
  <c r="AN195" i="11"/>
  <c r="AN234" i="11"/>
  <c r="AN142" i="11"/>
  <c r="AN245" i="11"/>
  <c r="AN14" i="11"/>
  <c r="AJ14" i="11" s="1"/>
  <c r="AN31" i="11"/>
  <c r="AN51" i="11"/>
  <c r="AN68" i="11"/>
  <c r="AN85" i="11"/>
  <c r="AN103" i="11"/>
  <c r="AN120" i="11"/>
  <c r="AN204" i="11"/>
  <c r="AN198" i="11"/>
  <c r="AN219" i="11"/>
  <c r="AN167" i="11"/>
  <c r="AN218" i="11"/>
  <c r="AN251" i="11"/>
  <c r="AN15" i="11"/>
  <c r="AN35" i="11"/>
  <c r="AN52" i="11"/>
  <c r="AN69" i="11"/>
  <c r="AN86" i="11"/>
  <c r="AN104" i="11"/>
  <c r="AN121" i="11"/>
  <c r="AN128" i="11"/>
  <c r="AN247" i="11"/>
  <c r="AN163" i="11"/>
  <c r="AN152" i="11"/>
  <c r="AN208" i="11"/>
  <c r="AN139" i="11"/>
  <c r="AN23" i="11"/>
  <c r="AN44" i="11"/>
  <c r="AN70" i="11"/>
  <c r="AN96" i="11"/>
  <c r="AN118" i="11"/>
  <c r="AN225" i="11"/>
  <c r="AN175" i="11"/>
  <c r="AN216" i="11"/>
  <c r="AN253" i="11"/>
  <c r="AN169" i="11"/>
  <c r="AN39" i="11"/>
  <c r="AN61" i="11"/>
  <c r="AN84" i="11"/>
  <c r="AN112" i="11"/>
  <c r="AE77" i="6"/>
  <c r="BU77" i="6"/>
  <c r="H23" i="18"/>
  <c r="I23" i="18"/>
  <c r="CG77" i="6"/>
  <c r="AQ77" i="6"/>
  <c r="CZ77" i="6"/>
  <c r="J52" i="9"/>
  <c r="O121" i="4" s="1"/>
  <c r="AK77" i="6"/>
  <c r="AI77" i="6"/>
  <c r="CR77" i="6"/>
  <c r="W21" i="14"/>
  <c r="K21" i="14"/>
  <c r="M21" i="14" s="1"/>
  <c r="AD77" i="6"/>
  <c r="BW77" i="6"/>
  <c r="CK77" i="6"/>
  <c r="W77" i="6"/>
  <c r="AM77" i="6"/>
  <c r="AF77" i="6"/>
  <c r="Y77" i="6"/>
  <c r="DR77" i="6"/>
  <c r="DK77" i="6"/>
  <c r="DD77" i="6"/>
  <c r="CW77" i="6"/>
  <c r="CP77" i="6"/>
  <c r="AV77" i="6"/>
  <c r="EA77" i="6"/>
  <c r="BC77" i="6"/>
  <c r="AO77" i="6"/>
  <c r="Z77" i="6"/>
  <c r="S77" i="6"/>
  <c r="DT77" i="6"/>
  <c r="DM77" i="6"/>
  <c r="DF77" i="6"/>
  <c r="DG77" i="6"/>
  <c r="BM77" i="6"/>
  <c r="CD77" i="6"/>
  <c r="AJ77" i="6"/>
  <c r="BY77" i="6"/>
  <c r="CI77" i="6"/>
  <c r="DX77" i="6"/>
  <c r="BF77" i="6"/>
  <c r="CU77" i="6"/>
  <c r="AS77" i="6"/>
  <c r="DN77" i="6"/>
  <c r="CQ77" i="6"/>
  <c r="AW77" i="6"/>
  <c r="BN77" i="6"/>
  <c r="T77" i="6"/>
  <c r="BA77" i="6"/>
  <c r="DV77" i="6"/>
  <c r="CY77" i="6"/>
  <c r="BE77" i="6"/>
  <c r="BV77" i="6"/>
  <c r="AB77" i="6"/>
  <c r="BI77" i="6"/>
  <c r="BT77" i="6"/>
  <c r="AP77" i="6"/>
  <c r="BH77" i="6"/>
  <c r="AT77" i="6"/>
  <c r="CB77" i="6"/>
  <c r="AX77" i="6"/>
  <c r="BP77" i="6"/>
  <c r="BB77" i="6"/>
  <c r="V77" i="6"/>
  <c r="BO77" i="6"/>
  <c r="CC77" i="6"/>
  <c r="O77" i="6"/>
  <c r="BG77" i="6"/>
  <c r="A5" i="15"/>
  <c r="W12" i="14"/>
  <c r="W10" i="14"/>
  <c r="D3" i="22" s="1"/>
  <c r="N16" i="8"/>
  <c r="E165" i="10" s="1"/>
  <c r="AI3" i="11"/>
  <c r="AG14" i="11" s="1"/>
  <c r="AO14" i="11" s="1"/>
  <c r="M11" i="15"/>
  <c r="N31" i="8"/>
  <c r="M12" i="15" s="1"/>
  <c r="I31" i="8"/>
  <c r="L12" i="15" s="1"/>
  <c r="U3" i="11"/>
  <c r="S14" i="11" s="1"/>
  <c r="I16" i="8"/>
  <c r="E164" i="10" s="1"/>
  <c r="L232" i="11"/>
  <c r="L43" i="11"/>
  <c r="L200" i="11"/>
  <c r="L36" i="11"/>
  <c r="L219" i="11"/>
  <c r="L249" i="11"/>
  <c r="L38" i="11"/>
  <c r="L143" i="11"/>
  <c r="L138" i="11"/>
  <c r="L241" i="11"/>
  <c r="L248" i="11"/>
  <c r="L191" i="11"/>
  <c r="L121" i="11"/>
  <c r="L125" i="11"/>
  <c r="L204" i="11"/>
  <c r="L58" i="11"/>
  <c r="L213" i="11"/>
  <c r="L168" i="11"/>
  <c r="L242" i="11"/>
  <c r="L54" i="11"/>
  <c r="L157" i="11"/>
  <c r="L47" i="11"/>
  <c r="L233" i="11"/>
  <c r="L24" i="11"/>
  <c r="L75" i="11"/>
  <c r="L150" i="11"/>
  <c r="L156" i="11"/>
  <c r="L137" i="11"/>
  <c r="L194" i="11"/>
  <c r="L29" i="11"/>
  <c r="L170" i="11"/>
  <c r="L202" i="11"/>
  <c r="L22" i="11"/>
  <c r="L208" i="11"/>
  <c r="L175" i="11"/>
  <c r="L214" i="11"/>
  <c r="J69" i="9"/>
  <c r="Z227" i="11"/>
  <c r="Z225" i="11"/>
  <c r="Z237" i="11"/>
  <c r="Z28" i="11"/>
  <c r="Z235" i="11"/>
  <c r="Z217" i="11"/>
  <c r="Z46" i="11"/>
  <c r="Z165" i="11"/>
  <c r="Z184" i="11"/>
  <c r="Z71" i="11"/>
  <c r="Z247" i="11"/>
  <c r="Z172" i="11"/>
  <c r="Z57" i="11"/>
  <c r="Z88" i="11"/>
  <c r="Z92" i="11"/>
  <c r="Z100" i="11"/>
  <c r="Z106" i="11"/>
  <c r="Z130" i="11"/>
  <c r="K45" i="14"/>
  <c r="M45" i="14" s="1"/>
  <c r="K19" i="14"/>
  <c r="M19" i="14" s="1"/>
  <c r="W19" i="14"/>
  <c r="Z78" i="11"/>
  <c r="Z77" i="11"/>
  <c r="Z250" i="11"/>
  <c r="Z17" i="11"/>
  <c r="Z212" i="11"/>
  <c r="Z221" i="11"/>
  <c r="Z26" i="11"/>
  <c r="Z62" i="11"/>
  <c r="Z154" i="11"/>
  <c r="Z179" i="11"/>
  <c r="Z147" i="11"/>
  <c r="Z51" i="11"/>
  <c r="Z60" i="11"/>
  <c r="Z157" i="11"/>
  <c r="M44" i="2"/>
  <c r="U52" i="7"/>
  <c r="N44" i="2" s="1"/>
  <c r="O44" i="2" s="1"/>
  <c r="K31" i="14"/>
  <c r="M31" i="14" s="1"/>
  <c r="BJ77" i="6"/>
  <c r="BQ77" i="6"/>
  <c r="BX77" i="6"/>
  <c r="CE77" i="6"/>
  <c r="CL77" i="6"/>
  <c r="DA77" i="6"/>
  <c r="DH77" i="6"/>
  <c r="DO77" i="6"/>
  <c r="E166" i="10"/>
  <c r="E21" i="4"/>
  <c r="CX77" i="6"/>
  <c r="DE77" i="6"/>
  <c r="DL77" i="6"/>
  <c r="DS77" i="6"/>
  <c r="DZ77" i="6"/>
  <c r="R77" i="6"/>
  <c r="AG77" i="6"/>
  <c r="AN77" i="6"/>
  <c r="AU77" i="6"/>
  <c r="L110" i="6"/>
  <c r="L140" i="6"/>
  <c r="AB1" i="3"/>
  <c r="CH77" i="6"/>
  <c r="CO77" i="6"/>
  <c r="CV77" i="6"/>
  <c r="DC77" i="6"/>
  <c r="DJ77" i="6"/>
  <c r="DY77" i="6"/>
  <c r="Q77" i="6"/>
  <c r="X77" i="6"/>
  <c r="CQ5" i="14"/>
  <c r="AB5" i="14"/>
  <c r="CJ5" i="14"/>
  <c r="Y5" i="14"/>
  <c r="CC5" i="14"/>
  <c r="Z5" i="14"/>
  <c r="DS5" i="14"/>
  <c r="BV5" i="14"/>
  <c r="Q10" i="14"/>
  <c r="AA5" i="14"/>
  <c r="S10" i="14"/>
  <c r="X5" i="14"/>
  <c r="DR5" i="14"/>
  <c r="DA5" i="14"/>
  <c r="AD5" i="14"/>
  <c r="W5" i="14"/>
  <c r="BQ5" i="14"/>
  <c r="AJ5" i="14"/>
  <c r="DO5" i="14"/>
  <c r="CX5" i="14"/>
  <c r="AI5" i="14"/>
  <c r="DN5" i="14"/>
  <c r="CW5" i="14"/>
  <c r="BP5" i="14"/>
  <c r="EI5" i="14"/>
  <c r="CT5" i="14"/>
  <c r="BH5" i="14"/>
  <c r="BA5" i="14"/>
  <c r="CI5" i="14"/>
  <c r="BU5" i="14"/>
  <c r="N10" i="14"/>
  <c r="EL5" i="14"/>
  <c r="DX5" i="14"/>
  <c r="CV5" i="14"/>
  <c r="CH5" i="14"/>
  <c r="BT5" i="14"/>
  <c r="BF5" i="14"/>
  <c r="AR5" i="14"/>
  <c r="L10" i="14"/>
  <c r="O10" i="14"/>
  <c r="EK5" i="14"/>
  <c r="CG5" i="14"/>
  <c r="BS5" i="14"/>
  <c r="BE5" i="14"/>
  <c r="BD5" i="14"/>
  <c r="BC5" i="14"/>
  <c r="T10" i="14"/>
  <c r="EF5" i="14"/>
  <c r="CP5" i="14"/>
  <c r="CB5" i="14"/>
  <c r="BN5" i="14"/>
  <c r="AZ5" i="14"/>
  <c r="AO5" i="14"/>
  <c r="EE5" i="14"/>
  <c r="DQ5" i="14"/>
  <c r="CO5" i="14"/>
  <c r="CA5" i="14"/>
  <c r="BM5" i="14"/>
  <c r="AY5" i="14"/>
  <c r="AE5" i="14"/>
  <c r="AN5" i="14"/>
  <c r="ED5" i="14"/>
  <c r="DB5" i="14"/>
  <c r="CN5" i="14"/>
  <c r="BZ5" i="14"/>
  <c r="BL5" i="14"/>
  <c r="AX5" i="14"/>
  <c r="EC5" i="14"/>
  <c r="CM5" i="14"/>
  <c r="BY5" i="14"/>
  <c r="BK5" i="14"/>
  <c r="AW5" i="14"/>
  <c r="AL5" i="14"/>
  <c r="EB5" i="14"/>
  <c r="CZ5" i="14"/>
  <c r="CL5" i="14"/>
  <c r="BX5" i="14"/>
  <c r="BJ5" i="14"/>
  <c r="AV5" i="14"/>
  <c r="U32" i="4"/>
  <c r="V33" i="4"/>
  <c r="AF33" i="4"/>
  <c r="W33" i="4"/>
  <c r="AG33" i="4"/>
  <c r="V30" i="4"/>
  <c r="AF30" i="4"/>
  <c r="U47" i="7"/>
  <c r="K72" i="6"/>
  <c r="T47" i="7"/>
  <c r="AE85" i="13"/>
  <c r="U53" i="7"/>
  <c r="N45" i="2" s="1"/>
  <c r="K44" i="2"/>
  <c r="E106" i="18"/>
  <c r="I106" i="18" s="1"/>
  <c r="C57" i="7"/>
  <c r="T57" i="7"/>
  <c r="F153" i="18"/>
  <c r="J153" i="18" s="1"/>
  <c r="A138" i="18"/>
  <c r="Q55" i="7"/>
  <c r="L47" i="2" s="1"/>
  <c r="L49" i="2" s="1"/>
  <c r="P55" i="7"/>
  <c r="K47" i="2" s="1"/>
  <c r="S55" i="7"/>
  <c r="S57" i="7" s="1"/>
  <c r="F130" i="18"/>
  <c r="J130" i="18" s="1"/>
  <c r="F142" i="18"/>
  <c r="J142" i="18" s="1"/>
  <c r="G142" i="18"/>
  <c r="K142" i="18" s="1"/>
  <c r="H142" i="18"/>
  <c r="L142" i="18" s="1"/>
  <c r="U56" i="7"/>
  <c r="N48" i="2" s="1"/>
  <c r="O48" i="2" s="1"/>
  <c r="M48" i="2"/>
  <c r="A144" i="18"/>
  <c r="G160" i="18"/>
  <c r="K160" i="18" s="1"/>
  <c r="G107" i="18"/>
  <c r="K107" i="18" s="1"/>
  <c r="H107" i="18"/>
  <c r="L107" i="18" s="1"/>
  <c r="E158" i="18"/>
  <c r="E140" i="18"/>
  <c r="F107" i="18"/>
  <c r="J107" i="18" s="1"/>
  <c r="J67" i="9"/>
  <c r="E160" i="18"/>
  <c r="I160" i="18" s="1"/>
  <c r="G166" i="18"/>
  <c r="K166" i="18" s="1"/>
  <c r="F154" i="18"/>
  <c r="J154" i="18" s="1"/>
  <c r="G118" i="18"/>
  <c r="K118" i="18" s="1"/>
  <c r="G154" i="18"/>
  <c r="K154" i="18" s="1"/>
  <c r="E124" i="18"/>
  <c r="I124" i="18" s="1"/>
  <c r="H118" i="18"/>
  <c r="L118" i="18" s="1"/>
  <c r="E154" i="18"/>
  <c r="I154" i="18" s="1"/>
  <c r="F166" i="18"/>
  <c r="J166" i="18" s="1"/>
  <c r="J50" i="9"/>
  <c r="M46" i="2"/>
  <c r="U54" i="7"/>
  <c r="N46" i="2" s="1"/>
  <c r="H124" i="18"/>
  <c r="L124" i="18" s="1"/>
  <c r="G148" i="18"/>
  <c r="K148" i="18" s="1"/>
  <c r="E118" i="18"/>
  <c r="I118" i="18" s="1"/>
  <c r="H166" i="18"/>
  <c r="L166" i="18" s="1"/>
  <c r="E136" i="18"/>
  <c r="I136" i="18" s="1"/>
  <c r="F136" i="18"/>
  <c r="J136" i="18" s="1"/>
  <c r="O57" i="7"/>
  <c r="J68" i="9"/>
  <c r="G124" i="18"/>
  <c r="K124" i="18" s="1"/>
  <c r="E142" i="18"/>
  <c r="I142" i="18" s="1"/>
  <c r="F123" i="18"/>
  <c r="J123" i="18" s="1"/>
  <c r="R57" i="7"/>
  <c r="F106" i="18"/>
  <c r="J106" i="18" s="1"/>
  <c r="G158" i="18"/>
  <c r="K158" i="18" s="1"/>
  <c r="H112" i="18"/>
  <c r="L112" i="18" s="1"/>
  <c r="F112" i="18"/>
  <c r="J112" i="18" s="1"/>
  <c r="A114" i="18"/>
  <c r="O1" i="16"/>
  <c r="N1" i="16" s="1"/>
  <c r="A125" i="16"/>
  <c r="A153" i="16"/>
  <c r="A145" i="16"/>
  <c r="E104" i="10"/>
  <c r="A132" i="16"/>
  <c r="B26" i="16"/>
  <c r="A146" i="16"/>
  <c r="A139" i="16"/>
  <c r="A63" i="16"/>
  <c r="A39" i="16"/>
  <c r="A130" i="16"/>
  <c r="A136" i="16"/>
  <c r="A83" i="16"/>
  <c r="A131" i="16"/>
  <c r="B24" i="16"/>
  <c r="T16" i="2"/>
  <c r="A152" i="16"/>
  <c r="A55" i="16"/>
  <c r="B27" i="16"/>
  <c r="A133" i="16"/>
  <c r="A150" i="16"/>
  <c r="A107" i="16"/>
  <c r="A126" i="16"/>
  <c r="B25" i="16"/>
  <c r="A95" i="16"/>
  <c r="A124" i="16"/>
  <c r="A137" i="16"/>
  <c r="A144" i="16"/>
  <c r="A151" i="16"/>
  <c r="A47" i="16"/>
  <c r="A89" i="16"/>
  <c r="A123" i="16"/>
  <c r="A147" i="16"/>
  <c r="A71" i="16"/>
  <c r="A140" i="16"/>
  <c r="A143" i="16"/>
  <c r="A122" i="16"/>
  <c r="A129" i="16"/>
  <c r="B23" i="16"/>
  <c r="W44" i="16"/>
  <c r="AK44" i="16"/>
  <c r="AY44" i="16"/>
  <c r="BM44" i="16"/>
  <c r="CA44" i="16"/>
  <c r="CO44" i="16"/>
  <c r="DC44" i="16"/>
  <c r="DQ44" i="16"/>
  <c r="X44" i="16"/>
  <c r="AL44" i="16"/>
  <c r="AZ44" i="16"/>
  <c r="BN44" i="16"/>
  <c r="CB44" i="16"/>
  <c r="CP44" i="16"/>
  <c r="DD44" i="16"/>
  <c r="DR44" i="16"/>
  <c r="Y44" i="16"/>
  <c r="AM44" i="16"/>
  <c r="BA44" i="16"/>
  <c r="BO44" i="16"/>
  <c r="CC44" i="16"/>
  <c r="CQ44" i="16"/>
  <c r="DE44" i="16"/>
  <c r="DS44" i="16"/>
  <c r="Z44" i="16"/>
  <c r="AN44" i="16"/>
  <c r="BB44" i="16"/>
  <c r="BP44" i="16"/>
  <c r="CD44" i="16"/>
  <c r="CR44" i="16"/>
  <c r="DF44" i="16"/>
  <c r="DT44" i="16"/>
  <c r="AA44" i="16"/>
  <c r="AO44" i="16"/>
  <c r="BC44" i="16"/>
  <c r="BQ44" i="16"/>
  <c r="CE44" i="16"/>
  <c r="CS44" i="16"/>
  <c r="Q44" i="16"/>
  <c r="AE44" i="16"/>
  <c r="AS44" i="16"/>
  <c r="BG44" i="16"/>
  <c r="BU44" i="16"/>
  <c r="CI44" i="16"/>
  <c r="CW44" i="16"/>
  <c r="DK44" i="16"/>
  <c r="DY44" i="16"/>
  <c r="T44" i="16"/>
  <c r="BJ44" i="16"/>
  <c r="CZ44" i="16"/>
  <c r="R44" i="16"/>
  <c r="AF44" i="16"/>
  <c r="AT44" i="16"/>
  <c r="BH44" i="16"/>
  <c r="BV44" i="16"/>
  <c r="CJ44" i="16"/>
  <c r="CX44" i="16"/>
  <c r="DL44" i="16"/>
  <c r="DZ44" i="16"/>
  <c r="AV44" i="16"/>
  <c r="CL44" i="16"/>
  <c r="EB44" i="16"/>
  <c r="S44" i="16"/>
  <c r="AG44" i="16"/>
  <c r="AU44" i="16"/>
  <c r="BI44" i="16"/>
  <c r="BW44" i="16"/>
  <c r="CK44" i="16"/>
  <c r="CY44" i="16"/>
  <c r="DM44" i="16"/>
  <c r="EA44" i="16"/>
  <c r="AH44" i="16"/>
  <c r="BX44" i="16"/>
  <c r="DN44" i="16"/>
  <c r="AR44" i="16"/>
  <c r="CG44" i="16"/>
  <c r="DP44" i="16"/>
  <c r="AW44" i="16"/>
  <c r="CH44" i="16"/>
  <c r="DU44" i="16"/>
  <c r="AX44" i="16"/>
  <c r="CM44" i="16"/>
  <c r="DV44" i="16"/>
  <c r="BD44" i="16"/>
  <c r="CN44" i="16"/>
  <c r="DW44" i="16"/>
  <c r="BE44" i="16"/>
  <c r="CT44" i="16"/>
  <c r="DX44" i="16"/>
  <c r="U44" i="16"/>
  <c r="BF44" i="16"/>
  <c r="CU44" i="16"/>
  <c r="EC44" i="16"/>
  <c r="V44" i="16"/>
  <c r="BK44" i="16"/>
  <c r="CV44" i="16"/>
  <c r="ED44" i="16"/>
  <c r="AB44" i="16"/>
  <c r="BL44" i="16"/>
  <c r="DA44" i="16"/>
  <c r="AC44" i="16"/>
  <c r="BR44" i="16"/>
  <c r="DB44" i="16"/>
  <c r="AD44" i="16"/>
  <c r="BS44" i="16"/>
  <c r="DG44" i="16"/>
  <c r="BT44" i="16"/>
  <c r="DH44" i="16"/>
  <c r="AJ44" i="16"/>
  <c r="BY44" i="16"/>
  <c r="DJ44" i="16"/>
  <c r="AQ44" i="16"/>
  <c r="DI44" i="16"/>
  <c r="DO44" i="16"/>
  <c r="AP44" i="16"/>
  <c r="AI44" i="16"/>
  <c r="BZ44" i="16"/>
  <c r="CF44" i="16"/>
  <c r="G29" i="2"/>
  <c r="E75" i="10"/>
  <c r="E32" i="10" s="1"/>
  <c r="E51" i="10"/>
  <c r="E80" i="10"/>
  <c r="E37" i="10" s="1"/>
  <c r="E167" i="10"/>
  <c r="E176" i="10" s="1"/>
  <c r="E12" i="10"/>
  <c r="D1" i="22" s="1"/>
  <c r="D2" i="22" s="1"/>
  <c r="D20" i="22" s="1"/>
  <c r="AK114" i="11"/>
  <c r="AK53" i="11"/>
  <c r="AK49" i="11"/>
  <c r="AK66" i="11"/>
  <c r="AK225" i="11"/>
  <c r="AK69" i="11"/>
  <c r="AK51" i="11"/>
  <c r="E74" i="10"/>
  <c r="E31" i="10" s="1"/>
  <c r="E79" i="10"/>
  <c r="E36" i="10" s="1"/>
  <c r="E46" i="10"/>
  <c r="E77" i="10"/>
  <c r="E34" i="10" s="1"/>
  <c r="E73" i="10"/>
  <c r="E30" i="10" s="1"/>
  <c r="E57" i="10"/>
  <c r="E54" i="10"/>
  <c r="E78" i="10"/>
  <c r="E35" i="10" s="1"/>
  <c r="E67" i="10"/>
  <c r="E72" i="10"/>
  <c r="E29" i="10" s="1"/>
  <c r="E66" i="10"/>
  <c r="E23" i="10" s="1"/>
  <c r="E55" i="10"/>
  <c r="E68" i="10"/>
  <c r="E25" i="10" s="1"/>
  <c r="E52" i="10"/>
  <c r="E70" i="10"/>
  <c r="E27" i="10" s="1"/>
  <c r="E107" i="10"/>
  <c r="E158" i="10"/>
  <c r="E64" i="10"/>
  <c r="E60" i="10"/>
  <c r="E109" i="10"/>
  <c r="E83" i="10"/>
  <c r="E48" i="10"/>
  <c r="E108" i="10"/>
  <c r="E88" i="10"/>
  <c r="E163" i="10"/>
  <c r="E82" i="10"/>
  <c r="E93" i="10"/>
  <c r="E76" i="10"/>
  <c r="E33" i="10" s="1"/>
  <c r="E90" i="10"/>
  <c r="E89" i="10"/>
  <c r="E58" i="10"/>
  <c r="E62" i="10"/>
  <c r="E50" i="10"/>
  <c r="E59" i="10"/>
  <c r="E56" i="10"/>
  <c r="E53" i="10"/>
  <c r="E69" i="10"/>
  <c r="E26" i="10" s="1"/>
  <c r="E8" i="10"/>
  <c r="E38" i="10"/>
  <c r="E71" i="10"/>
  <c r="E28" i="10" s="1"/>
  <c r="E63" i="10"/>
  <c r="E49" i="10"/>
  <c r="E47" i="10"/>
  <c r="E61" i="10"/>
  <c r="W239" i="11"/>
  <c r="W107" i="11"/>
  <c r="W123" i="11"/>
  <c r="AK74" i="11"/>
  <c r="W237" i="11"/>
  <c r="W121" i="11"/>
  <c r="W102" i="11"/>
  <c r="W250" i="11"/>
  <c r="AK165" i="11"/>
  <c r="W108" i="11"/>
  <c r="W99" i="11"/>
  <c r="W200" i="11"/>
  <c r="W186" i="11"/>
  <c r="AK177" i="11"/>
  <c r="W120" i="11"/>
  <c r="AK202" i="11"/>
  <c r="AK180" i="11"/>
  <c r="W68" i="11"/>
  <c r="W208" i="11"/>
  <c r="AK178" i="11"/>
  <c r="W43" i="11"/>
  <c r="AK233" i="11"/>
  <c r="W151" i="11"/>
  <c r="AK138" i="11"/>
  <c r="W112" i="11"/>
  <c r="W202" i="11"/>
  <c r="AK107" i="11"/>
  <c r="AK241" i="11"/>
  <c r="AK42" i="11"/>
  <c r="AK102" i="11"/>
  <c r="AK81" i="11"/>
  <c r="AK158" i="11"/>
  <c r="W134" i="11"/>
  <c r="AK194" i="11"/>
  <c r="AK171" i="11"/>
  <c r="W21" i="11"/>
  <c r="AK238" i="11"/>
  <c r="AK173" i="11"/>
  <c r="W170" i="11"/>
  <c r="AK166" i="11"/>
  <c r="AK101" i="11"/>
  <c r="AK87" i="11"/>
  <c r="W234" i="11"/>
  <c r="W172" i="11"/>
  <c r="AK148" i="11"/>
  <c r="AK139" i="11"/>
  <c r="AK196" i="11"/>
  <c r="AK92" i="11"/>
  <c r="W174" i="11"/>
  <c r="W150" i="11"/>
  <c r="W109" i="11"/>
  <c r="AK251" i="11"/>
  <c r="AK124" i="11"/>
  <c r="W229" i="11"/>
  <c r="AK146" i="11"/>
  <c r="AK45" i="11"/>
  <c r="W92" i="11"/>
  <c r="AK223" i="11"/>
  <c r="AK210" i="11"/>
  <c r="W169" i="11"/>
  <c r="W140" i="11"/>
  <c r="W111" i="11"/>
  <c r="W216" i="11"/>
  <c r="W54" i="11"/>
  <c r="AK214" i="11"/>
  <c r="W117" i="11"/>
  <c r="AK219" i="11"/>
  <c r="W185" i="11"/>
  <c r="W188" i="11"/>
  <c r="AK181" i="11"/>
  <c r="AK162" i="11"/>
  <c r="W195" i="11"/>
  <c r="W203" i="11"/>
  <c r="AK200" i="11"/>
  <c r="AK86" i="11"/>
  <c r="W247" i="11"/>
  <c r="AK193" i="11"/>
  <c r="AK91" i="11"/>
  <c r="W187" i="11"/>
  <c r="W159" i="11"/>
  <c r="AK105" i="11"/>
  <c r="AK245" i="11"/>
  <c r="AK221" i="11"/>
  <c r="W215" i="11"/>
  <c r="AK99" i="11"/>
  <c r="AK122" i="11"/>
  <c r="AK70" i="11"/>
  <c r="W131" i="11"/>
  <c r="W63" i="11"/>
  <c r="W75" i="11"/>
  <c r="W149" i="11"/>
  <c r="AK104" i="11"/>
  <c r="AK56" i="11"/>
  <c r="W53" i="11"/>
  <c r="AK249" i="11"/>
  <c r="AK220" i="11"/>
  <c r="W205" i="11"/>
  <c r="AK119" i="11"/>
  <c r="W103" i="11"/>
  <c r="W90" i="11"/>
  <c r="W41" i="11"/>
  <c r="AK237" i="11"/>
  <c r="AK232" i="11"/>
  <c r="W155" i="11"/>
  <c r="W135" i="11"/>
  <c r="AK127" i="11"/>
  <c r="AK106" i="11"/>
  <c r="W241" i="11"/>
  <c r="AK64" i="11"/>
  <c r="W46" i="11"/>
  <c r="W235" i="11"/>
  <c r="W231" i="11"/>
  <c r="AK215" i="11"/>
  <c r="AK123" i="11"/>
  <c r="AK63" i="11"/>
  <c r="AK242" i="11"/>
  <c r="AK212" i="11"/>
  <c r="W192" i="11"/>
  <c r="AK72" i="11"/>
  <c r="AK244" i="11"/>
  <c r="AK236" i="11"/>
  <c r="AK142" i="11"/>
  <c r="W127" i="11"/>
  <c r="W142" i="11"/>
  <c r="AK98" i="11"/>
  <c r="AK47" i="11"/>
  <c r="W184" i="11"/>
  <c r="W110" i="11"/>
  <c r="W198" i="11"/>
  <c r="AK125" i="11"/>
  <c r="AK120" i="11"/>
  <c r="AK111" i="11"/>
  <c r="T6" i="2"/>
  <c r="T28" i="2" s="1"/>
  <c r="W77" i="11"/>
  <c r="W60" i="11"/>
  <c r="AK250" i="11"/>
  <c r="W84" i="11"/>
  <c r="W64" i="11"/>
  <c r="AK152" i="11"/>
  <c r="AK147" i="11"/>
  <c r="W144" i="11"/>
  <c r="W141" i="11"/>
  <c r="AK96" i="11"/>
  <c r="AK205" i="11"/>
  <c r="AK131" i="11"/>
  <c r="AK52" i="11"/>
  <c r="AK39" i="11"/>
  <c r="W61" i="11"/>
  <c r="W38" i="11"/>
  <c r="W58" i="11"/>
  <c r="W238" i="11"/>
  <c r="W222" i="11"/>
  <c r="W217" i="11"/>
  <c r="AK175" i="11"/>
  <c r="W165" i="11"/>
  <c r="AK76" i="11"/>
  <c r="AK68" i="11"/>
  <c r="AK65" i="11"/>
  <c r="W56" i="11"/>
  <c r="W128" i="11"/>
  <c r="AK229" i="11"/>
  <c r="W226" i="11"/>
  <c r="W220" i="11"/>
  <c r="W196" i="11"/>
  <c r="W148" i="11"/>
  <c r="W146" i="11"/>
  <c r="AK48" i="11"/>
  <c r="W98" i="11"/>
  <c r="W30" i="11"/>
  <c r="W51" i="11"/>
  <c r="W42" i="11"/>
  <c r="W37" i="11"/>
  <c r="W209" i="11"/>
  <c r="AK62" i="11"/>
  <c r="W76" i="11"/>
  <c r="W73" i="11"/>
  <c r="W45" i="11"/>
  <c r="W34" i="11"/>
  <c r="W31" i="11"/>
  <c r="W249" i="11"/>
  <c r="W191" i="11"/>
  <c r="AK187" i="11"/>
  <c r="AK157" i="11"/>
  <c r="AK137" i="11"/>
  <c r="AK41" i="11"/>
  <c r="AK248" i="11"/>
  <c r="W248" i="11"/>
  <c r="AK216" i="11"/>
  <c r="W206" i="11"/>
  <c r="W179" i="11"/>
  <c r="AK167" i="11"/>
  <c r="W163" i="11"/>
  <c r="W145" i="11"/>
  <c r="W22" i="11"/>
  <c r="W253" i="11"/>
  <c r="AK246" i="11"/>
  <c r="W245" i="11"/>
  <c r="W244" i="11"/>
  <c r="AK226" i="11"/>
  <c r="W214" i="11"/>
  <c r="AK199" i="11"/>
  <c r="W183" i="11"/>
  <c r="W168" i="11"/>
  <c r="AK141" i="11"/>
  <c r="AK112" i="11"/>
  <c r="AK79" i="11"/>
  <c r="AK61" i="11"/>
  <c r="AK60" i="11"/>
  <c r="W224" i="11"/>
  <c r="AK213" i="11"/>
  <c r="AK206" i="11"/>
  <c r="W197" i="11"/>
  <c r="W176" i="11"/>
  <c r="AK163" i="11"/>
  <c r="W162" i="11"/>
  <c r="AK75" i="11"/>
  <c r="AK54" i="11"/>
  <c r="AK44" i="11"/>
  <c r="W233" i="11"/>
  <c r="AK222" i="11"/>
  <c r="AK156" i="11"/>
  <c r="AK151" i="11"/>
  <c r="AK149" i="11"/>
  <c r="W138" i="11"/>
  <c r="W137" i="11"/>
  <c r="AK129" i="11"/>
  <c r="AK115" i="11"/>
  <c r="AK108" i="11"/>
  <c r="AK93" i="11"/>
  <c r="W132" i="11"/>
  <c r="W57" i="11"/>
  <c r="W55" i="11"/>
  <c r="W113" i="11"/>
  <c r="W85" i="11"/>
  <c r="AK230" i="11"/>
  <c r="W104" i="11"/>
  <c r="W97" i="11"/>
  <c r="W81" i="11"/>
  <c r="W204" i="11"/>
  <c r="AK43" i="11"/>
  <c r="W94" i="11"/>
  <c r="W24" i="11"/>
  <c r="AK159" i="11"/>
  <c r="W80" i="11"/>
  <c r="W74" i="11"/>
  <c r="AK58" i="11"/>
  <c r="AK168" i="11"/>
  <c r="W133" i="11"/>
  <c r="W124" i="11"/>
  <c r="W52" i="11"/>
  <c r="W35" i="11"/>
  <c r="AK140" i="11"/>
  <c r="W50" i="11"/>
  <c r="W175" i="11"/>
  <c r="W96" i="11"/>
  <c r="W178" i="11"/>
  <c r="AK73" i="11"/>
  <c r="W116" i="11"/>
  <c r="W83" i="11"/>
  <c r="W59" i="11"/>
  <c r="W101" i="11"/>
  <c r="W87" i="11"/>
  <c r="W79" i="11"/>
  <c r="AK197" i="11"/>
  <c r="W180" i="11"/>
  <c r="AK46" i="11"/>
  <c r="W95" i="11"/>
  <c r="AK253" i="11"/>
  <c r="AK228" i="11"/>
  <c r="W213" i="11"/>
  <c r="W158" i="11"/>
  <c r="AK145" i="11"/>
  <c r="AK231" i="11"/>
  <c r="AK224" i="11"/>
  <c r="AK172" i="11"/>
  <c r="W166" i="11"/>
  <c r="W164" i="11"/>
  <c r="AK160" i="11"/>
  <c r="AK94" i="11"/>
  <c r="W70" i="11"/>
  <c r="W44" i="11"/>
  <c r="W118" i="11"/>
  <c r="W86" i="11"/>
  <c r="W72" i="11"/>
  <c r="W62" i="11"/>
  <c r="W28" i="11"/>
  <c r="W25" i="11"/>
  <c r="AK239" i="11"/>
  <c r="AK227" i="11"/>
  <c r="W210" i="11"/>
  <c r="W189" i="11"/>
  <c r="AK169" i="11"/>
  <c r="AK110" i="11"/>
  <c r="W251" i="11"/>
  <c r="AK247" i="11"/>
  <c r="W243" i="11"/>
  <c r="AK240" i="11"/>
  <c r="AK218" i="11"/>
  <c r="AK153" i="11"/>
  <c r="AK88" i="11"/>
  <c r="AK192" i="11"/>
  <c r="W160" i="11"/>
  <c r="AK133" i="11"/>
  <c r="AK90" i="11"/>
  <c r="W201" i="11"/>
  <c r="AK198" i="11"/>
  <c r="AK132" i="11"/>
  <c r="AK103" i="11"/>
  <c r="AK80" i="11"/>
  <c r="AK195" i="11"/>
  <c r="AK191" i="11"/>
  <c r="AK121" i="11"/>
  <c r="AK83" i="11"/>
  <c r="AK208" i="11"/>
  <c r="AK176" i="11"/>
  <c r="W143" i="11"/>
  <c r="AK234" i="11"/>
  <c r="W218" i="11"/>
  <c r="AK188" i="11"/>
  <c r="AK182" i="11"/>
  <c r="W167" i="11"/>
  <c r="AK150" i="11"/>
  <c r="AK89" i="11"/>
  <c r="W236" i="11"/>
  <c r="W193" i="11"/>
  <c r="AK186" i="11"/>
  <c r="W171" i="11"/>
  <c r="AK128" i="11"/>
  <c r="W246" i="11"/>
  <c r="W227" i="11"/>
  <c r="AK207" i="11"/>
  <c r="AK203" i="11"/>
  <c r="AK183" i="11"/>
  <c r="AK161" i="11"/>
  <c r="AK154" i="11"/>
  <c r="W152" i="11"/>
  <c r="W136" i="11"/>
  <c r="AK130" i="11"/>
  <c r="AK40" i="11"/>
  <c r="AK252" i="11"/>
  <c r="W240" i="11"/>
  <c r="W225" i="11"/>
  <c r="AK217" i="11"/>
  <c r="W207" i="11"/>
  <c r="AK201" i="11"/>
  <c r="W177" i="11"/>
  <c r="AK143" i="11"/>
  <c r="AK135" i="11"/>
  <c r="AK97" i="11"/>
  <c r="AK84" i="11"/>
  <c r="AK77" i="11"/>
  <c r="AK55" i="11"/>
  <c r="W66" i="11"/>
  <c r="AK82" i="11"/>
  <c r="W91" i="11"/>
  <c r="W49" i="11"/>
  <c r="AK109" i="11"/>
  <c r="I42" i="8"/>
  <c r="U2" i="11"/>
  <c r="Y13" i="11" s="1"/>
  <c r="I38" i="8"/>
  <c r="E160" i="10"/>
  <c r="W89" i="11"/>
  <c r="W32" i="11"/>
  <c r="AM14" i="11"/>
  <c r="AI15" i="11" s="1"/>
  <c r="W27" i="11"/>
  <c r="W119" i="11"/>
  <c r="W100" i="11"/>
  <c r="W65" i="11"/>
  <c r="W33" i="11"/>
  <c r="N38" i="8"/>
  <c r="N42" i="8"/>
  <c r="W114" i="11"/>
  <c r="W106" i="11"/>
  <c r="W129" i="11"/>
  <c r="W78" i="11"/>
  <c r="W29" i="11"/>
  <c r="W105" i="11"/>
  <c r="W115" i="11"/>
  <c r="W71" i="11"/>
  <c r="W36" i="11"/>
  <c r="W39" i="11"/>
  <c r="AK118" i="11"/>
  <c r="W69" i="11"/>
  <c r="W122" i="11"/>
  <c r="W130" i="11"/>
  <c r="W125" i="11"/>
  <c r="W93" i="11"/>
  <c r="T43" i="2"/>
  <c r="W126" i="11"/>
  <c r="W82" i="11"/>
  <c r="W88" i="11"/>
  <c r="W26" i="11"/>
  <c r="W23" i="11"/>
  <c r="W40" i="11"/>
  <c r="W67" i="11"/>
  <c r="W47" i="11"/>
  <c r="W48" i="11"/>
  <c r="W232" i="11"/>
  <c r="AK59" i="11"/>
  <c r="AK116" i="11"/>
  <c r="AK100" i="11"/>
  <c r="AK211" i="11"/>
  <c r="AK209" i="11"/>
  <c r="AK113" i="11"/>
  <c r="AK71" i="11"/>
  <c r="M11" i="4"/>
  <c r="W223" i="11"/>
  <c r="W156" i="11"/>
  <c r="AK126" i="11"/>
  <c r="AK185" i="11"/>
  <c r="AK235" i="11"/>
  <c r="AK189" i="11"/>
  <c r="AK243" i="11"/>
  <c r="AK184" i="11"/>
  <c r="W147" i="11"/>
  <c r="AK144" i="11"/>
  <c r="AK78" i="11"/>
  <c r="AK204" i="11"/>
  <c r="AK117" i="11"/>
  <c r="AK155" i="11"/>
  <c r="W230" i="11"/>
  <c r="W194" i="11"/>
  <c r="W157" i="11"/>
  <c r="W154" i="11"/>
  <c r="AK95" i="11"/>
  <c r="AK85" i="11"/>
  <c r="AK50" i="11"/>
  <c r="W212" i="11"/>
  <c r="W153" i="11"/>
  <c r="AK134" i="11"/>
  <c r="W252" i="11"/>
  <c r="W199" i="11"/>
  <c r="W182" i="11"/>
  <c r="W161" i="11"/>
  <c r="AK190" i="11"/>
  <c r="AK164" i="11"/>
  <c r="AK67" i="11"/>
  <c r="W181" i="11"/>
  <c r="AK170" i="11"/>
  <c r="W242" i="11"/>
  <c r="W228" i="11"/>
  <c r="AK136" i="11"/>
  <c r="AK57" i="11"/>
  <c r="W219" i="11"/>
  <c r="W173" i="11"/>
  <c r="W139" i="11"/>
  <c r="W221" i="11"/>
  <c r="W190" i="11"/>
  <c r="AK179" i="11"/>
  <c r="W211" i="11"/>
  <c r="AK174" i="11"/>
  <c r="O118" i="4" l="1"/>
  <c r="J6" i="9"/>
  <c r="H137" i="23"/>
  <c r="H137" i="16"/>
  <c r="O159" i="23"/>
  <c r="L144" i="11"/>
  <c r="L231" i="11"/>
  <c r="L113" i="11"/>
  <c r="L218" i="11"/>
  <c r="L251" i="11"/>
  <c r="L224" i="11"/>
  <c r="L165" i="11"/>
  <c r="L70" i="11"/>
  <c r="L80" i="11"/>
  <c r="L134" i="11"/>
  <c r="L16" i="11"/>
  <c r="L82" i="11"/>
  <c r="L27" i="11"/>
  <c r="L229" i="11"/>
  <c r="L50" i="11"/>
  <c r="L239" i="11"/>
  <c r="L56" i="11"/>
  <c r="L126" i="11"/>
  <c r="L74" i="11"/>
  <c r="L87" i="11"/>
  <c r="L20" i="11"/>
  <c r="L166" i="11"/>
  <c r="L247" i="11"/>
  <c r="L51" i="11"/>
  <c r="L186" i="11"/>
  <c r="L19" i="11"/>
  <c r="L25" i="11"/>
  <c r="L163" i="11"/>
  <c r="L181" i="11"/>
  <c r="L230" i="11"/>
  <c r="L64" i="11"/>
  <c r="L89" i="11"/>
  <c r="L140" i="11"/>
  <c r="L158" i="11"/>
  <c r="L59" i="11"/>
  <c r="L217" i="11"/>
  <c r="L119" i="11"/>
  <c r="L203" i="11"/>
  <c r="L97" i="11"/>
  <c r="L66" i="11"/>
  <c r="L142" i="11"/>
  <c r="L104" i="11"/>
  <c r="L136" i="11"/>
  <c r="L101" i="11"/>
  <c r="L184" i="11"/>
  <c r="L228" i="11"/>
  <c r="L155" i="11"/>
  <c r="L159" i="11"/>
  <c r="L48" i="11"/>
  <c r="L122" i="11"/>
  <c r="L107" i="11"/>
  <c r="L135" i="11"/>
  <c r="L79" i="11"/>
  <c r="L26" i="11"/>
  <c r="L118" i="11"/>
  <c r="L116" i="11"/>
  <c r="L100" i="11"/>
  <c r="L34" i="11"/>
  <c r="L196" i="11"/>
  <c r="L18" i="11"/>
  <c r="L128" i="11"/>
  <c r="L28" i="11"/>
  <c r="L98" i="11"/>
  <c r="L83" i="11"/>
  <c r="L146" i="11"/>
  <c r="L115" i="11"/>
  <c r="L112" i="11"/>
  <c r="L86" i="11"/>
  <c r="L71" i="11"/>
  <c r="L88" i="11"/>
  <c r="L212" i="11"/>
  <c r="L120" i="11"/>
  <c r="L103" i="11"/>
  <c r="L237" i="11"/>
  <c r="L133" i="11"/>
  <c r="L173" i="11"/>
  <c r="L216" i="11"/>
  <c r="L44" i="11"/>
  <c r="L147" i="11"/>
  <c r="L109" i="11"/>
  <c r="L132" i="11"/>
  <c r="L39" i="11"/>
  <c r="L106" i="11"/>
  <c r="L99" i="11"/>
  <c r="L198" i="11"/>
  <c r="L189" i="11"/>
  <c r="L55" i="11"/>
  <c r="L141" i="11"/>
  <c r="L105" i="11"/>
  <c r="L32" i="11"/>
  <c r="L215" i="11"/>
  <c r="L46" i="11"/>
  <c r="L52" i="11"/>
  <c r="L192" i="11"/>
  <c r="L188" i="11"/>
  <c r="L102" i="11"/>
  <c r="L42" i="11"/>
  <c r="L243" i="11"/>
  <c r="L30" i="11"/>
  <c r="L211" i="11"/>
  <c r="L238" i="11"/>
  <c r="L197" i="11"/>
  <c r="L73" i="11"/>
  <c r="CA79" i="6"/>
  <c r="L23" i="11"/>
  <c r="L53" i="11"/>
  <c r="L61" i="11"/>
  <c r="L93" i="11"/>
  <c r="L244" i="11"/>
  <c r="L160" i="11"/>
  <c r="L190" i="11"/>
  <c r="L207" i="11"/>
  <c r="L193" i="11"/>
  <c r="L246" i="11"/>
  <c r="L187" i="11"/>
  <c r="L209" i="11"/>
  <c r="L149" i="11"/>
  <c r="L236" i="11"/>
  <c r="H259" i="14"/>
  <c r="X259" i="14" s="1"/>
  <c r="DP79" i="6"/>
  <c r="H477" i="14"/>
  <c r="Y477" i="14" s="1"/>
  <c r="H320" i="14"/>
  <c r="J320" i="14" s="1"/>
  <c r="H109" i="14"/>
  <c r="X109" i="14" s="1"/>
  <c r="H281" i="14"/>
  <c r="Y281" i="14" s="1"/>
  <c r="H218" i="14"/>
  <c r="Y218" i="14" s="1"/>
  <c r="H59" i="14"/>
  <c r="H45" i="14"/>
  <c r="H383" i="14"/>
  <c r="Y383" i="14" s="1"/>
  <c r="H105" i="14"/>
  <c r="Y105" i="14" s="1"/>
  <c r="H73" i="14"/>
  <c r="H178" i="14"/>
  <c r="Y178" i="14" s="1"/>
  <c r="H407" i="14"/>
  <c r="J407" i="14" s="1"/>
  <c r="H322" i="14"/>
  <c r="Y322" i="14" s="1"/>
  <c r="H402" i="14"/>
  <c r="H183" i="14"/>
  <c r="W183" i="14" s="1"/>
  <c r="H357" i="14"/>
  <c r="Y357" i="14" s="1"/>
  <c r="H336" i="14"/>
  <c r="J336" i="14" s="1"/>
  <c r="H233" i="14"/>
  <c r="W233" i="14" s="1"/>
  <c r="H483" i="14"/>
  <c r="H214" i="14"/>
  <c r="X214" i="14" s="1"/>
  <c r="H196" i="14"/>
  <c r="Y196" i="14" s="1"/>
  <c r="H454" i="14"/>
  <c r="X454" i="14" s="1"/>
  <c r="H242" i="14"/>
  <c r="H497" i="14"/>
  <c r="H83" i="14"/>
  <c r="Y83" i="14" s="1"/>
  <c r="H443" i="14"/>
  <c r="J443" i="14" s="1"/>
  <c r="H157" i="14"/>
  <c r="W157" i="14" s="1"/>
  <c r="H147" i="14"/>
  <c r="H365" i="14"/>
  <c r="W365" i="14" s="1"/>
  <c r="H189" i="14"/>
  <c r="J189" i="14" s="1"/>
  <c r="H130" i="14"/>
  <c r="X130" i="14" s="1"/>
  <c r="H315" i="14"/>
  <c r="J315" i="14" s="1"/>
  <c r="H161" i="14"/>
  <c r="X161" i="14" s="1"/>
  <c r="H138" i="14"/>
  <c r="X138" i="14" s="1"/>
  <c r="H241" i="14"/>
  <c r="H252" i="14"/>
  <c r="J252" i="14" s="1"/>
  <c r="H321" i="14"/>
  <c r="Y321" i="14" s="1"/>
  <c r="H276" i="14"/>
  <c r="J276" i="14" s="1"/>
  <c r="H493" i="14"/>
  <c r="X493" i="14" s="1"/>
  <c r="H293" i="14"/>
  <c r="J293" i="14" s="1"/>
  <c r="H500" i="14"/>
  <c r="Y500" i="14" s="1"/>
  <c r="H424" i="14"/>
  <c r="W424" i="14" s="1"/>
  <c r="H14" i="14"/>
  <c r="X14" i="14" s="1"/>
  <c r="H404" i="14"/>
  <c r="J404" i="14" s="1"/>
  <c r="H298" i="14"/>
  <c r="Y298" i="14" s="1"/>
  <c r="H348" i="14"/>
  <c r="Y348" i="14" s="1"/>
  <c r="H368" i="14"/>
  <c r="J368" i="14" s="1"/>
  <c r="H110" i="14"/>
  <c r="H254" i="14"/>
  <c r="H394" i="14"/>
  <c r="H496" i="14"/>
  <c r="X496" i="14" s="1"/>
  <c r="H88" i="14"/>
  <c r="H324" i="14"/>
  <c r="X324" i="14" s="1"/>
  <c r="H200" i="14"/>
  <c r="H294" i="14"/>
  <c r="H306" i="14"/>
  <c r="W306" i="14" s="1"/>
  <c r="H210" i="14"/>
  <c r="W210" i="14" s="1"/>
  <c r="H75" i="14"/>
  <c r="W75" i="14" s="1"/>
  <c r="H371" i="14"/>
  <c r="Y371" i="14" s="1"/>
  <c r="H251" i="14"/>
  <c r="J251" i="14" s="1"/>
  <c r="H99" i="14"/>
  <c r="Y99" i="14" s="1"/>
  <c r="H215" i="14"/>
  <c r="H457" i="14"/>
  <c r="Y457" i="14" s="1"/>
  <c r="H219" i="14"/>
  <c r="H458" i="14"/>
  <c r="W458" i="14" s="1"/>
  <c r="H180" i="14"/>
  <c r="H42" i="14"/>
  <c r="J42" i="14" s="1"/>
  <c r="L42" i="14" s="1"/>
  <c r="H266" i="14"/>
  <c r="H325" i="14"/>
  <c r="X325" i="14" s="1"/>
  <c r="H126" i="14"/>
  <c r="H271" i="14"/>
  <c r="X271" i="14" s="1"/>
  <c r="H125" i="14"/>
  <c r="Y125" i="14" s="1"/>
  <c r="H469" i="14"/>
  <c r="Y469" i="14" s="1"/>
  <c r="H434" i="14"/>
  <c r="J434" i="14" s="1"/>
  <c r="H440" i="14"/>
  <c r="J440" i="14" s="1"/>
  <c r="H479" i="14"/>
  <c r="W479" i="14" s="1"/>
  <c r="H331" i="14"/>
  <c r="W331" i="14" s="1"/>
  <c r="H420" i="14"/>
  <c r="H29" i="14"/>
  <c r="Y29" i="14" s="1"/>
  <c r="H55" i="14"/>
  <c r="H30" i="14"/>
  <c r="J30" i="14" s="1"/>
  <c r="H121" i="14"/>
  <c r="H473" i="14"/>
  <c r="X473" i="14" s="1"/>
  <c r="H401" i="14"/>
  <c r="Y401" i="14" s="1"/>
  <c r="H491" i="14"/>
  <c r="Y491" i="14" s="1"/>
  <c r="H329" i="14"/>
  <c r="W329" i="14" s="1"/>
  <c r="H81" i="14"/>
  <c r="Y81" i="14" s="1"/>
  <c r="H310" i="14"/>
  <c r="J310" i="14" s="1"/>
  <c r="H445" i="14"/>
  <c r="H481" i="14"/>
  <c r="W481" i="14" s="1"/>
  <c r="H236" i="14"/>
  <c r="H177" i="14"/>
  <c r="J177" i="14" s="1"/>
  <c r="H370" i="14"/>
  <c r="X370" i="14" s="1"/>
  <c r="H194" i="14"/>
  <c r="J194" i="14" s="1"/>
  <c r="H463" i="14"/>
  <c r="X463" i="14" s="1"/>
  <c r="H474" i="14"/>
  <c r="X474" i="14" s="1"/>
  <c r="H342" i="14"/>
  <c r="Y342" i="14" s="1"/>
  <c r="H412" i="14"/>
  <c r="J412" i="14" s="1"/>
  <c r="H243" i="14"/>
  <c r="X243" i="14" s="1"/>
  <c r="H127" i="14"/>
  <c r="X127" i="14" s="1"/>
  <c r="H292" i="14"/>
  <c r="Y292" i="14" s="1"/>
  <c r="H431" i="14"/>
  <c r="W431" i="14" s="1"/>
  <c r="H139" i="14"/>
  <c r="X139" i="14" s="1"/>
  <c r="H141" i="14"/>
  <c r="Y141" i="14" s="1"/>
  <c r="H438" i="14"/>
  <c r="H137" i="14"/>
  <c r="H158" i="14"/>
  <c r="H154" i="14"/>
  <c r="J154" i="14" s="1"/>
  <c r="H418" i="14"/>
  <c r="W418" i="14" s="1"/>
  <c r="H227" i="14"/>
  <c r="W227" i="14" s="1"/>
  <c r="H101" i="14"/>
  <c r="Y101" i="14" s="1"/>
  <c r="H426" i="14"/>
  <c r="W426" i="14" s="1"/>
  <c r="H128" i="14"/>
  <c r="Y128" i="14" s="1"/>
  <c r="H307" i="14"/>
  <c r="W307" i="14" s="1"/>
  <c r="H34" i="14"/>
  <c r="W34" i="14" s="1"/>
  <c r="H425" i="14"/>
  <c r="X425" i="14" s="1"/>
  <c r="H399" i="14"/>
  <c r="W399" i="14" s="1"/>
  <c r="H466" i="14"/>
  <c r="X466" i="14" s="1"/>
  <c r="H181" i="14"/>
  <c r="H253" i="14"/>
  <c r="Y253" i="14" s="1"/>
  <c r="H96" i="14"/>
  <c r="H364" i="14"/>
  <c r="Y364" i="14" s="1"/>
  <c r="H344" i="14"/>
  <c r="W344" i="14" s="1"/>
  <c r="H411" i="14"/>
  <c r="H24" i="14"/>
  <c r="X24" i="14" s="1"/>
  <c r="H452" i="14"/>
  <c r="J452" i="14" s="1"/>
  <c r="H349" i="14"/>
  <c r="X349" i="14" s="1"/>
  <c r="H387" i="14"/>
  <c r="X387" i="14" s="1"/>
  <c r="H303" i="14"/>
  <c r="Y303" i="14" s="1"/>
  <c r="H19" i="14"/>
  <c r="X19" i="14" s="1"/>
  <c r="H450" i="14"/>
  <c r="X450" i="14" s="1"/>
  <c r="H135" i="14"/>
  <c r="J135" i="14" s="1"/>
  <c r="H197" i="14"/>
  <c r="J197" i="14" s="1"/>
  <c r="H304" i="14"/>
  <c r="J304" i="14" s="1"/>
  <c r="H482" i="14"/>
  <c r="Y482" i="14" s="1"/>
  <c r="H175" i="14"/>
  <c r="H415" i="14"/>
  <c r="J415" i="14" s="1"/>
  <c r="H433" i="14"/>
  <c r="W433" i="14" s="1"/>
  <c r="H85" i="14"/>
  <c r="W85" i="14" s="1"/>
  <c r="H136" i="14"/>
  <c r="W136" i="14" s="1"/>
  <c r="H54" i="14"/>
  <c r="Y54" i="14" s="1"/>
  <c r="H275" i="14"/>
  <c r="X275" i="14" s="1"/>
  <c r="H230" i="14"/>
  <c r="W230" i="14" s="1"/>
  <c r="H409" i="14"/>
  <c r="W409" i="14" s="1"/>
  <c r="H27" i="14"/>
  <c r="J27" i="14" s="1"/>
  <c r="H191" i="14"/>
  <c r="W191" i="14" s="1"/>
  <c r="H280" i="14"/>
  <c r="W280" i="14" s="1"/>
  <c r="H58" i="14"/>
  <c r="H290" i="14"/>
  <c r="H485" i="14"/>
  <c r="Y485" i="14" s="1"/>
  <c r="H103" i="14"/>
  <c r="W103" i="14" s="1"/>
  <c r="H185" i="14"/>
  <c r="H279" i="14"/>
  <c r="H289" i="14"/>
  <c r="H66" i="14"/>
  <c r="W66" i="14" s="1"/>
  <c r="H494" i="14"/>
  <c r="X494" i="14" s="1"/>
  <c r="H226" i="14"/>
  <c r="Y226" i="14" s="1"/>
  <c r="H186" i="14"/>
  <c r="W186" i="14" s="1"/>
  <c r="H313" i="14"/>
  <c r="Y313" i="14" s="1"/>
  <c r="H68" i="14"/>
  <c r="H350" i="14"/>
  <c r="H429" i="14"/>
  <c r="X429" i="14" s="1"/>
  <c r="H176" i="14"/>
  <c r="Y176" i="14" s="1"/>
  <c r="H386" i="14"/>
  <c r="H184" i="14"/>
  <c r="Y184" i="14" s="1"/>
  <c r="H389" i="14"/>
  <c r="Y389" i="14" s="1"/>
  <c r="H369" i="14"/>
  <c r="W369" i="14" s="1"/>
  <c r="H480" i="14"/>
  <c r="J480" i="14" s="1"/>
  <c r="H47" i="14"/>
  <c r="W47" i="14" s="1"/>
  <c r="H373" i="14"/>
  <c r="J373" i="14" s="1"/>
  <c r="H363" i="14"/>
  <c r="X363" i="14" s="1"/>
  <c r="H64" i="14"/>
  <c r="Y64" i="14" s="1"/>
  <c r="H32" i="14"/>
  <c r="W32" i="14" s="1"/>
  <c r="H118" i="14"/>
  <c r="W118" i="14" s="1"/>
  <c r="H95" i="14"/>
  <c r="J95" i="14" s="1"/>
  <c r="H478" i="14"/>
  <c r="X478" i="14" s="1"/>
  <c r="H499" i="14"/>
  <c r="X499" i="14" s="1"/>
  <c r="H487" i="14"/>
  <c r="H372" i="14"/>
  <c r="H76" i="14"/>
  <c r="H56" i="14"/>
  <c r="W56" i="14" s="1"/>
  <c r="H382" i="14"/>
  <c r="W382" i="14" s="1"/>
  <c r="H89" i="14"/>
  <c r="J89" i="14" s="1"/>
  <c r="H416" i="14"/>
  <c r="J416" i="14" s="1"/>
  <c r="H391" i="14"/>
  <c r="X391" i="14" s="1"/>
  <c r="H400" i="14"/>
  <c r="J400" i="14" s="1"/>
  <c r="L400" i="14" s="1"/>
  <c r="H282" i="14"/>
  <c r="X282" i="14" s="1"/>
  <c r="H258" i="14"/>
  <c r="W258" i="14" s="1"/>
  <c r="H79" i="14"/>
  <c r="X79" i="14" s="1"/>
  <c r="H441" i="14"/>
  <c r="W441" i="14" s="1"/>
  <c r="H460" i="14"/>
  <c r="H134" i="14"/>
  <c r="W134" i="14" s="1"/>
  <c r="H106" i="14"/>
  <c r="Y106" i="14" s="1"/>
  <c r="H267" i="14"/>
  <c r="H70" i="14"/>
  <c r="J70" i="14" s="1"/>
  <c r="H448" i="14"/>
  <c r="Y448" i="14" s="1"/>
  <c r="H300" i="14"/>
  <c r="W300" i="14" s="1"/>
  <c r="H378" i="14"/>
  <c r="Y378" i="14" s="1"/>
  <c r="H120" i="14"/>
  <c r="Y120" i="14" s="1"/>
  <c r="H459" i="14"/>
  <c r="Y459" i="14" s="1"/>
  <c r="H153" i="14"/>
  <c r="X153" i="14" s="1"/>
  <c r="H237" i="14"/>
  <c r="J237" i="14" s="1"/>
  <c r="H143" i="14"/>
  <c r="J143" i="14" s="1"/>
  <c r="H311" i="14"/>
  <c r="H155" i="14"/>
  <c r="X155" i="14" s="1"/>
  <c r="H46" i="14"/>
  <c r="W46" i="14" s="1"/>
  <c r="H388" i="14"/>
  <c r="H167" i="14"/>
  <c r="X167" i="14" s="1"/>
  <c r="H432" i="14"/>
  <c r="Y432" i="14" s="1"/>
  <c r="H168" i="14"/>
  <c r="Y168" i="14" s="1"/>
  <c r="H20" i="14"/>
  <c r="X20" i="14" s="1"/>
  <c r="H384" i="14"/>
  <c r="W384" i="14" s="1"/>
  <c r="H449" i="14"/>
  <c r="Y449" i="14" s="1"/>
  <c r="H405" i="14"/>
  <c r="J405" i="14" s="1"/>
  <c r="H208" i="14"/>
  <c r="Y208" i="14" s="1"/>
  <c r="H417" i="14"/>
  <c r="H274" i="14"/>
  <c r="X274" i="14" s="1"/>
  <c r="H148" i="14"/>
  <c r="X148" i="14" s="1"/>
  <c r="H490" i="14"/>
  <c r="H366" i="14"/>
  <c r="H455" i="14"/>
  <c r="H489" i="14"/>
  <c r="X489" i="14" s="1"/>
  <c r="H390" i="14"/>
  <c r="H173" i="14"/>
  <c r="J173" i="14" s="1"/>
  <c r="H145" i="14"/>
  <c r="W145" i="14" s="1"/>
  <c r="H291" i="14"/>
  <c r="Y291" i="14" s="1"/>
  <c r="H385" i="14"/>
  <c r="J385" i="14" s="1"/>
  <c r="H115" i="14"/>
  <c r="Y115" i="14" s="1"/>
  <c r="H257" i="14"/>
  <c r="H129" i="14"/>
  <c r="J129" i="14" s="1"/>
  <c r="H51" i="14"/>
  <c r="X51" i="14" s="1"/>
  <c r="H335" i="14"/>
  <c r="J335" i="14" s="1"/>
  <c r="H67" i="14"/>
  <c r="X67" i="14" s="1"/>
  <c r="H144" i="14"/>
  <c r="H403" i="14"/>
  <c r="H35" i="14"/>
  <c r="J35" i="14" s="1"/>
  <c r="H119" i="14"/>
  <c r="W119" i="14" s="1"/>
  <c r="H74" i="14"/>
  <c r="J74" i="14" s="1"/>
  <c r="H270" i="14"/>
  <c r="W270" i="14" s="1"/>
  <c r="H498" i="14"/>
  <c r="X498" i="14" s="1"/>
  <c r="H446" i="14"/>
  <c r="W446" i="14" s="1"/>
  <c r="H17" i="14"/>
  <c r="X17" i="14" s="1"/>
  <c r="H472" i="14"/>
  <c r="Y472" i="14" s="1"/>
  <c r="H44" i="14"/>
  <c r="X44" i="14" s="1"/>
  <c r="H381" i="14"/>
  <c r="H341" i="14"/>
  <c r="H422" i="14"/>
  <c r="H92" i="14"/>
  <c r="W92" i="14" s="1"/>
  <c r="H39" i="14"/>
  <c r="H354" i="14"/>
  <c r="W354" i="14" s="1"/>
  <c r="H82" i="14"/>
  <c r="W82" i="14" s="1"/>
  <c r="H444" i="14"/>
  <c r="W444" i="14" s="1"/>
  <c r="H162" i="14"/>
  <c r="Y162" i="14" s="1"/>
  <c r="H278" i="14"/>
  <c r="J278" i="14" s="1"/>
  <c r="H23" i="14"/>
  <c r="X23" i="14" s="1"/>
  <c r="H288" i="14"/>
  <c r="X288" i="14" s="1"/>
  <c r="H40" i="14"/>
  <c r="X40" i="14" s="1"/>
  <c r="H397" i="14"/>
  <c r="H152" i="14"/>
  <c r="W152" i="14" s="1"/>
  <c r="H114" i="14"/>
  <c r="H234" i="14"/>
  <c r="H201" i="14"/>
  <c r="H170" i="14"/>
  <c r="H250" i="14"/>
  <c r="W250" i="14" s="1"/>
  <c r="H107" i="14"/>
  <c r="X107" i="14" s="1"/>
  <c r="H195" i="14"/>
  <c r="H199" i="14"/>
  <c r="Y199" i="14" s="1"/>
  <c r="H174" i="14"/>
  <c r="J174" i="14" s="1"/>
  <c r="H221" i="14"/>
  <c r="W221" i="14" s="1"/>
  <c r="H305" i="14"/>
  <c r="X305" i="14" s="1"/>
  <c r="H182" i="14"/>
  <c r="H15" i="14"/>
  <c r="J15" i="14" s="1"/>
  <c r="G104" i="18"/>
  <c r="K104" i="18" s="1"/>
  <c r="F134" i="18"/>
  <c r="J134" i="18" s="1"/>
  <c r="G24" i="2"/>
  <c r="E175" i="10"/>
  <c r="O158" i="23" s="1"/>
  <c r="G105" i="18"/>
  <c r="K105" i="18" s="1"/>
  <c r="G146" i="18"/>
  <c r="K146" i="18" s="1"/>
  <c r="H119" i="18"/>
  <c r="L119" i="18" s="1"/>
  <c r="G130" i="18"/>
  <c r="K130" i="18" s="1"/>
  <c r="E166" i="18"/>
  <c r="I166" i="18" s="1"/>
  <c r="E122" i="18"/>
  <c r="I122" i="18" s="1"/>
  <c r="G116" i="18"/>
  <c r="K116" i="18" s="1"/>
  <c r="F129" i="18"/>
  <c r="J129" i="18" s="1"/>
  <c r="H111" i="18"/>
  <c r="L111" i="18" s="1"/>
  <c r="E149" i="18"/>
  <c r="I149" i="18" s="1"/>
  <c r="F117" i="18"/>
  <c r="J117" i="18" s="1"/>
  <c r="H131" i="18"/>
  <c r="L131" i="18" s="1"/>
  <c r="H129" i="18"/>
  <c r="L129" i="18" s="1"/>
  <c r="E105" i="18"/>
  <c r="I105" i="18" s="1"/>
  <c r="H152" i="18"/>
  <c r="L152" i="18" s="1"/>
  <c r="H475" i="14"/>
  <c r="X475" i="14" s="1"/>
  <c r="H198" i="14"/>
  <c r="H323" i="14"/>
  <c r="W323" i="14" s="1"/>
  <c r="H211" i="14"/>
  <c r="W211" i="14" s="1"/>
  <c r="H204" i="14"/>
  <c r="X204" i="14" s="1"/>
  <c r="H165" i="14"/>
  <c r="J165" i="14" s="1"/>
  <c r="H484" i="14"/>
  <c r="X484" i="14" s="1"/>
  <c r="H476" i="14"/>
  <c r="X476" i="14" s="1"/>
  <c r="H362" i="14"/>
  <c r="J362" i="14" s="1"/>
  <c r="H439" i="14"/>
  <c r="H286" i="14"/>
  <c r="H340" i="14"/>
  <c r="W340" i="14" s="1"/>
  <c r="H122" i="14"/>
  <c r="J122" i="14" s="1"/>
  <c r="H451" i="14"/>
  <c r="W451" i="14" s="1"/>
  <c r="H380" i="14"/>
  <c r="H63" i="14"/>
  <c r="X63" i="14" s="1"/>
  <c r="H328" i="14"/>
  <c r="W328" i="14" s="1"/>
  <c r="H112" i="14"/>
  <c r="Y112" i="14" s="1"/>
  <c r="H72" i="14"/>
  <c r="W72" i="14" s="1"/>
  <c r="H41" i="14"/>
  <c r="X41" i="14" s="1"/>
  <c r="H60" i="14"/>
  <c r="J60" i="14" s="1"/>
  <c r="H21" i="14"/>
  <c r="X21" i="14" s="1"/>
  <c r="H22" i="14"/>
  <c r="H248" i="14"/>
  <c r="H247" i="14"/>
  <c r="J247" i="14" s="1"/>
  <c r="G117" i="18"/>
  <c r="K117" i="18" s="1"/>
  <c r="H123" i="18"/>
  <c r="L123" i="18" s="1"/>
  <c r="H165" i="18"/>
  <c r="L165" i="18" s="1"/>
  <c r="G159" i="18"/>
  <c r="K159" i="18" s="1"/>
  <c r="E137" i="18"/>
  <c r="I137" i="18" s="1"/>
  <c r="G141" i="18"/>
  <c r="K141" i="18" s="1"/>
  <c r="G143" i="18"/>
  <c r="K143" i="18" s="1"/>
  <c r="F143" i="18"/>
  <c r="J143" i="18" s="1"/>
  <c r="H167" i="18"/>
  <c r="L167" i="18" s="1"/>
  <c r="E147" i="18"/>
  <c r="I147" i="18" s="1"/>
  <c r="G119" i="18"/>
  <c r="K119" i="18" s="1"/>
  <c r="G149" i="18"/>
  <c r="K149" i="18" s="1"/>
  <c r="G125" i="18"/>
  <c r="K125" i="18" s="1"/>
  <c r="H137" i="18"/>
  <c r="L137" i="18" s="1"/>
  <c r="F131" i="18"/>
  <c r="J131" i="18" s="1"/>
  <c r="H143" i="18"/>
  <c r="L143" i="18" s="1"/>
  <c r="E167" i="18"/>
  <c r="I167" i="18" s="1"/>
  <c r="G129" i="18"/>
  <c r="K129" i="18" s="1"/>
  <c r="E159" i="18"/>
  <c r="I159" i="18" s="1"/>
  <c r="H207" i="14"/>
  <c r="J207" i="14" s="1"/>
  <c r="H69" i="14"/>
  <c r="X69" i="14" s="1"/>
  <c r="H239" i="14"/>
  <c r="Y239" i="14" s="1"/>
  <c r="H163" i="14"/>
  <c r="W163" i="14" s="1"/>
  <c r="H465" i="14"/>
  <c r="Y465" i="14" s="1"/>
  <c r="H264" i="14"/>
  <c r="X264" i="14" s="1"/>
  <c r="H447" i="14"/>
  <c r="X447" i="14" s="1"/>
  <c r="H142" i="14"/>
  <c r="W142" i="14" s="1"/>
  <c r="H379" i="14"/>
  <c r="W379" i="14" s="1"/>
  <c r="H413" i="14"/>
  <c r="W413" i="14" s="1"/>
  <c r="H256" i="14"/>
  <c r="W256" i="14" s="1"/>
  <c r="H172" i="14"/>
  <c r="X172" i="14" s="1"/>
  <c r="H317" i="14"/>
  <c r="X317" i="14" s="1"/>
  <c r="H240" i="14"/>
  <c r="H62" i="14"/>
  <c r="X62" i="14" s="1"/>
  <c r="H116" i="14"/>
  <c r="Y116" i="14" s="1"/>
  <c r="H57" i="14"/>
  <c r="Y57" i="14" s="1"/>
  <c r="H430" i="14"/>
  <c r="X430" i="14" s="1"/>
  <c r="H124" i="14"/>
  <c r="H283" i="14"/>
  <c r="H166" i="14"/>
  <c r="H123" i="14"/>
  <c r="W123" i="14" s="1"/>
  <c r="H428" i="14"/>
  <c r="J428" i="14" s="1"/>
  <c r="H374" i="14"/>
  <c r="X374" i="14" s="1"/>
  <c r="H84" i="14"/>
  <c r="E141" i="18"/>
  <c r="I141" i="18" s="1"/>
  <c r="E143" i="18"/>
  <c r="I143" i="18" s="1"/>
  <c r="E117" i="18"/>
  <c r="F135" i="18"/>
  <c r="J135" i="18" s="1"/>
  <c r="F141" i="18"/>
  <c r="J141" i="18" s="1"/>
  <c r="H134" i="18"/>
  <c r="L134" i="18" s="1"/>
  <c r="E146" i="18"/>
  <c r="E123" i="18"/>
  <c r="H159" i="18"/>
  <c r="L159" i="18" s="1"/>
  <c r="F137" i="18"/>
  <c r="J137" i="18" s="1"/>
  <c r="G137" i="18"/>
  <c r="K137" i="18" s="1"/>
  <c r="F155" i="18"/>
  <c r="J155" i="18" s="1"/>
  <c r="H423" i="14"/>
  <c r="X423" i="14" s="1"/>
  <c r="H343" i="14"/>
  <c r="Y343" i="14" s="1"/>
  <c r="H91" i="14"/>
  <c r="Y91" i="14" s="1"/>
  <c r="H102" i="14"/>
  <c r="W102" i="14" s="1"/>
  <c r="H217" i="14"/>
  <c r="J217" i="14" s="1"/>
  <c r="H206" i="14"/>
  <c r="X206" i="14" s="1"/>
  <c r="H277" i="14"/>
  <c r="J277" i="14" s="1"/>
  <c r="H235" i="14"/>
  <c r="X235" i="14" s="1"/>
  <c r="H302" i="14"/>
  <c r="H255" i="14"/>
  <c r="H301" i="14"/>
  <c r="H333" i="14"/>
  <c r="H228" i="14"/>
  <c r="H43" i="14"/>
  <c r="W43" i="14" s="1"/>
  <c r="H13" i="14"/>
  <c r="X13" i="14" s="1"/>
  <c r="H296" i="14"/>
  <c r="Y296" i="14" s="1"/>
  <c r="H395" i="14"/>
  <c r="X395" i="14" s="1"/>
  <c r="H268" i="14"/>
  <c r="X268" i="14" s="1"/>
  <c r="H265" i="14"/>
  <c r="J265" i="14" s="1"/>
  <c r="H332" i="14"/>
  <c r="Y332" i="14" s="1"/>
  <c r="H151" i="14"/>
  <c r="W151" i="14" s="1"/>
  <c r="H50" i="14"/>
  <c r="W50" i="14" s="1"/>
  <c r="H78" i="14"/>
  <c r="X78" i="14" s="1"/>
  <c r="H330" i="14"/>
  <c r="Y330" i="14" s="1"/>
  <c r="H285" i="14"/>
  <c r="W285" i="14" s="1"/>
  <c r="E165" i="18"/>
  <c r="I165" i="18" s="1"/>
  <c r="F155" i="6"/>
  <c r="D98" i="18"/>
  <c r="H87" i="18"/>
  <c r="E135" i="18"/>
  <c r="I135" i="18" s="1"/>
  <c r="F105" i="18"/>
  <c r="J105" i="18" s="1"/>
  <c r="F116" i="18"/>
  <c r="J116" i="18" s="1"/>
  <c r="G135" i="18"/>
  <c r="K135" i="18" s="1"/>
  <c r="M93" i="6"/>
  <c r="N84" i="6"/>
  <c r="N126" i="6" s="1"/>
  <c r="G153" i="18"/>
  <c r="K153" i="18" s="1"/>
  <c r="E131" i="18"/>
  <c r="G165" i="18"/>
  <c r="K165" i="18" s="1"/>
  <c r="E129" i="18"/>
  <c r="I129" i="18" s="1"/>
  <c r="M87" i="6"/>
  <c r="H140" i="18"/>
  <c r="L140" i="18" s="1"/>
  <c r="F104" i="18"/>
  <c r="J104" i="18" s="1"/>
  <c r="F119" i="18"/>
  <c r="J119" i="18" s="1"/>
  <c r="E119" i="18"/>
  <c r="I119" i="18" s="1"/>
  <c r="I120" i="18" s="1"/>
  <c r="J6" i="18" s="1"/>
  <c r="E155" i="18"/>
  <c r="I155" i="18" s="1"/>
  <c r="E107" i="18"/>
  <c r="I107" i="18" s="1"/>
  <c r="G161" i="18"/>
  <c r="K161" i="18" s="1"/>
  <c r="H116" i="18"/>
  <c r="L116" i="18" s="1"/>
  <c r="M140" i="6"/>
  <c r="M110" i="6"/>
  <c r="M92" i="6"/>
  <c r="E125" i="18"/>
  <c r="I125" i="18" s="1"/>
  <c r="G110" i="18"/>
  <c r="K110" i="18" s="1"/>
  <c r="F161" i="18"/>
  <c r="J161" i="18" s="1"/>
  <c r="M89" i="6"/>
  <c r="H149" i="18"/>
  <c r="L149" i="18" s="1"/>
  <c r="E128" i="18"/>
  <c r="H125" i="18"/>
  <c r="L125" i="18" s="1"/>
  <c r="E161" i="18"/>
  <c r="I161" i="18" s="1"/>
  <c r="M101" i="6"/>
  <c r="E110" i="18"/>
  <c r="I110" i="18" s="1"/>
  <c r="G113" i="18"/>
  <c r="K113" i="18" s="1"/>
  <c r="G134" i="18"/>
  <c r="K134" i="18" s="1"/>
  <c r="F140" i="18"/>
  <c r="J140" i="18" s="1"/>
  <c r="M91" i="6"/>
  <c r="H461" i="14"/>
  <c r="X461" i="14" s="1"/>
  <c r="H314" i="14"/>
  <c r="W314" i="14" s="1"/>
  <c r="H38" i="14"/>
  <c r="X38" i="14" s="1"/>
  <c r="H146" i="14"/>
  <c r="X146" i="14" s="1"/>
  <c r="H16" i="14"/>
  <c r="H246" i="14"/>
  <c r="Y246" i="14" s="1"/>
  <c r="H131" i="14"/>
  <c r="X131" i="14" s="1"/>
  <c r="H65" i="14"/>
  <c r="W65" i="14" s="1"/>
  <c r="H269" i="14"/>
  <c r="X269" i="14" s="1"/>
  <c r="H117" i="14"/>
  <c r="X117" i="14" s="1"/>
  <c r="H187" i="14"/>
  <c r="X187" i="14" s="1"/>
  <c r="H169" i="14"/>
  <c r="X169" i="14" s="1"/>
  <c r="H132" i="14"/>
  <c r="Y132" i="14" s="1"/>
  <c r="H171" i="14"/>
  <c r="X171" i="14" s="1"/>
  <c r="H98" i="14"/>
  <c r="Y98" i="14" s="1"/>
  <c r="H52" i="14"/>
  <c r="J52" i="14" s="1"/>
  <c r="H334" i="14"/>
  <c r="Y334" i="14" s="1"/>
  <c r="H299" i="14"/>
  <c r="W299" i="14" s="1"/>
  <c r="H104" i="14"/>
  <c r="Y104" i="14" s="1"/>
  <c r="H209" i="14"/>
  <c r="W209" i="14" s="1"/>
  <c r="H406" i="14"/>
  <c r="Y406" i="14" s="1"/>
  <c r="H261" i="14"/>
  <c r="W261" i="14" s="1"/>
  <c r="H359" i="14"/>
  <c r="Y359" i="14" s="1"/>
  <c r="H462" i="14"/>
  <c r="W462" i="14" s="1"/>
  <c r="H435" i="14"/>
  <c r="X435" i="14" s="1"/>
  <c r="H470" i="14"/>
  <c r="X470" i="14" s="1"/>
  <c r="H213" i="14"/>
  <c r="X213" i="14" s="1"/>
  <c r="H249" i="14"/>
  <c r="J249" i="14" s="1"/>
  <c r="H393" i="14"/>
  <c r="Y393" i="14" s="1"/>
  <c r="H456" i="14"/>
  <c r="Y456" i="14" s="1"/>
  <c r="H295" i="14"/>
  <c r="Y295" i="14" s="1"/>
  <c r="H113" i="14"/>
  <c r="W113" i="14" s="1"/>
  <c r="H229" i="14"/>
  <c r="X229" i="14" s="1"/>
  <c r="H244" i="14"/>
  <c r="Y244" i="14" s="1"/>
  <c r="H31" i="14"/>
  <c r="H77" i="14"/>
  <c r="X77" i="14" s="1"/>
  <c r="H26" i="14"/>
  <c r="H375" i="14"/>
  <c r="Y375" i="14" s="1"/>
  <c r="H337" i="14"/>
  <c r="W337" i="14" s="1"/>
  <c r="H97" i="14"/>
  <c r="W97" i="14" s="1"/>
  <c r="H203" i="14"/>
  <c r="W203" i="14" s="1"/>
  <c r="H179" i="14"/>
  <c r="J179" i="14" s="1"/>
  <c r="H468" i="14"/>
  <c r="X468" i="14" s="1"/>
  <c r="H316" i="14"/>
  <c r="W316" i="14" s="1"/>
  <c r="H36" i="14"/>
  <c r="X36" i="14" s="1"/>
  <c r="H492" i="14"/>
  <c r="Y492" i="14" s="1"/>
  <c r="H140" i="14"/>
  <c r="H339" i="14"/>
  <c r="W339" i="14" s="1"/>
  <c r="H86" i="14"/>
  <c r="Y86" i="14" s="1"/>
  <c r="H188" i="14"/>
  <c r="X188" i="14" s="1"/>
  <c r="H355" i="14"/>
  <c r="W355" i="14" s="1"/>
  <c r="H352" i="14"/>
  <c r="Y352" i="14" s="1"/>
  <c r="H338" i="14"/>
  <c r="X338" i="14" s="1"/>
  <c r="H53" i="14"/>
  <c r="J53" i="14" s="1"/>
  <c r="H319" i="14"/>
  <c r="W319" i="14" s="1"/>
  <c r="H205" i="14"/>
  <c r="W205" i="14" s="1"/>
  <c r="H260" i="14"/>
  <c r="Y260" i="14" s="1"/>
  <c r="H284" i="14"/>
  <c r="Y284" i="14" s="1"/>
  <c r="H190" i="14"/>
  <c r="Y190" i="14" s="1"/>
  <c r="H437" i="14"/>
  <c r="Y437" i="14" s="1"/>
  <c r="H488" i="14"/>
  <c r="W488" i="14" s="1"/>
  <c r="H100" i="14"/>
  <c r="Y100" i="14" s="1"/>
  <c r="H80" i="14"/>
  <c r="W80" i="14" s="1"/>
  <c r="H347" i="14"/>
  <c r="W347" i="14" s="1"/>
  <c r="H421" i="14"/>
  <c r="X421" i="14" s="1"/>
  <c r="H33" i="14"/>
  <c r="W33" i="14" s="1"/>
  <c r="H223" i="14"/>
  <c r="X223" i="14" s="1"/>
  <c r="H192" i="14"/>
  <c r="J192" i="14" s="1"/>
  <c r="L192" i="14" s="1"/>
  <c r="H37" i="14"/>
  <c r="X37" i="14" s="1"/>
  <c r="H442" i="14"/>
  <c r="X442" i="14" s="1"/>
  <c r="H262" i="14"/>
  <c r="H272" i="14"/>
  <c r="J272" i="14" s="1"/>
  <c r="H231" i="14"/>
  <c r="Y231" i="14" s="1"/>
  <c r="H238" i="14"/>
  <c r="H18" i="14"/>
  <c r="H216" i="14"/>
  <c r="Y216" i="14" s="1"/>
  <c r="H356" i="14"/>
  <c r="J356" i="14" s="1"/>
  <c r="H327" i="14"/>
  <c r="W327" i="14" s="1"/>
  <c r="H414" i="14"/>
  <c r="J414" i="14" s="1"/>
  <c r="H377" i="14"/>
  <c r="J377" i="14" s="1"/>
  <c r="H225" i="14"/>
  <c r="Y225" i="14" s="1"/>
  <c r="H149" i="14"/>
  <c r="W149" i="14" s="1"/>
  <c r="H93" i="14"/>
  <c r="J93" i="14" s="1"/>
  <c r="H486" i="14"/>
  <c r="X486" i="14" s="1"/>
  <c r="H410" i="14"/>
  <c r="W410" i="14" s="1"/>
  <c r="H71" i="14"/>
  <c r="Y71" i="14" s="1"/>
  <c r="H49" i="14"/>
  <c r="W49" i="14" s="1"/>
  <c r="H376" i="14"/>
  <c r="X376" i="14" s="1"/>
  <c r="H392" i="14"/>
  <c r="W392" i="14" s="1"/>
  <c r="H160" i="14"/>
  <c r="X160" i="14" s="1"/>
  <c r="H87" i="14"/>
  <c r="J87" i="14" s="1"/>
  <c r="H318" i="14"/>
  <c r="Y318" i="14" s="1"/>
  <c r="H232" i="14"/>
  <c r="X232" i="14" s="1"/>
  <c r="H150" i="14"/>
  <c r="W150" i="14" s="1"/>
  <c r="H353" i="14"/>
  <c r="Y353" i="14" s="1"/>
  <c r="H273" i="14"/>
  <c r="W273" i="14" s="1"/>
  <c r="H133" i="14"/>
  <c r="X133" i="14" s="1"/>
  <c r="H156" i="14"/>
  <c r="Y156" i="14" s="1"/>
  <c r="H220" i="14"/>
  <c r="W220" i="14" s="1"/>
  <c r="H358" i="14"/>
  <c r="W358" i="14" s="1"/>
  <c r="H360" i="14"/>
  <c r="W360" i="14" s="1"/>
  <c r="H287" i="14"/>
  <c r="J287" i="14" s="1"/>
  <c r="H471" i="14"/>
  <c r="W471" i="14" s="1"/>
  <c r="H495" i="14"/>
  <c r="Y495" i="14" s="1"/>
  <c r="H90" i="14"/>
  <c r="X90" i="14" s="1"/>
  <c r="H48" i="14"/>
  <c r="W48" i="14" s="1"/>
  <c r="H309" i="14"/>
  <c r="X309" i="14" s="1"/>
  <c r="H427" i="14"/>
  <c r="J427" i="14" s="1"/>
  <c r="H312" i="14"/>
  <c r="X312" i="14" s="1"/>
  <c r="H396" i="14"/>
  <c r="J396" i="14" s="1"/>
  <c r="H94" i="14"/>
  <c r="J94" i="14" s="1"/>
  <c r="H346" i="14"/>
  <c r="Y346" i="14" s="1"/>
  <c r="H453" i="14"/>
  <c r="J453" i="14" s="1"/>
  <c r="H351" i="14"/>
  <c r="X351" i="14" s="1"/>
  <c r="H367" i="14"/>
  <c r="W367" i="14" s="1"/>
  <c r="H28" i="14"/>
  <c r="J28" i="14" s="1"/>
  <c r="H212" i="14"/>
  <c r="J212" i="14" s="1"/>
  <c r="H222" i="14"/>
  <c r="J222" i="14" s="1"/>
  <c r="H398" i="14"/>
  <c r="W398" i="14" s="1"/>
  <c r="H193" i="14"/>
  <c r="Y193" i="14" s="1"/>
  <c r="H408" i="14"/>
  <c r="Y408" i="14" s="1"/>
  <c r="H245" i="14"/>
  <c r="X245" i="14" s="1"/>
  <c r="H436" i="14"/>
  <c r="X436" i="14" s="1"/>
  <c r="H419" i="14"/>
  <c r="W419" i="14" s="1"/>
  <c r="H345" i="14"/>
  <c r="W345" i="14" s="1"/>
  <c r="H464" i="14"/>
  <c r="Y464" i="14" s="1"/>
  <c r="H361" i="14"/>
  <c r="W361" i="14" s="1"/>
  <c r="H202" i="14"/>
  <c r="X202" i="14" s="1"/>
  <c r="H297" i="14"/>
  <c r="Y297" i="14" s="1"/>
  <c r="H108" i="14"/>
  <c r="H159" i="14"/>
  <c r="H326" i="14"/>
  <c r="X326" i="14" s="1"/>
  <c r="H12" i="14"/>
  <c r="H224" i="14"/>
  <c r="J224" i="14" s="1"/>
  <c r="H111" i="14"/>
  <c r="W111" i="14" s="1"/>
  <c r="H164" i="14"/>
  <c r="W164" i="14" s="1"/>
  <c r="H308" i="14"/>
  <c r="Y308" i="14" s="1"/>
  <c r="H25" i="14"/>
  <c r="H61" i="14"/>
  <c r="X61" i="14" s="1"/>
  <c r="H467" i="14"/>
  <c r="X467" i="14" s="1"/>
  <c r="I164" i="18"/>
  <c r="I168" i="18" s="1"/>
  <c r="M137" i="6"/>
  <c r="M104" i="6"/>
  <c r="H22" i="18"/>
  <c r="H104" i="18" s="1"/>
  <c r="L104" i="18" s="1"/>
  <c r="I22" i="18"/>
  <c r="I66" i="18"/>
  <c r="M126" i="6"/>
  <c r="I82" i="18"/>
  <c r="G128" i="18"/>
  <c r="K128" i="18" s="1"/>
  <c r="H158" i="18"/>
  <c r="L158" i="18" s="1"/>
  <c r="E134" i="18"/>
  <c r="M134" i="6"/>
  <c r="M123" i="6"/>
  <c r="F164" i="18"/>
  <c r="J164" i="18" s="1"/>
  <c r="H155" i="18"/>
  <c r="L155" i="18" s="1"/>
  <c r="F149" i="18"/>
  <c r="J149" i="18" s="1"/>
  <c r="F167" i="18"/>
  <c r="J167" i="18" s="1"/>
  <c r="G131" i="18"/>
  <c r="K131" i="18" s="1"/>
  <c r="E113" i="18"/>
  <c r="I113" i="18" s="1"/>
  <c r="F125" i="18"/>
  <c r="J125" i="18" s="1"/>
  <c r="F113" i="18"/>
  <c r="J113" i="18" s="1"/>
  <c r="H113" i="18"/>
  <c r="L113" i="18" s="1"/>
  <c r="G155" i="18"/>
  <c r="K155" i="18" s="1"/>
  <c r="D70" i="18"/>
  <c r="F122" i="18"/>
  <c r="J122" i="18" s="1"/>
  <c r="H161" i="18"/>
  <c r="L161" i="18" s="1"/>
  <c r="K135" i="4"/>
  <c r="J137" i="4"/>
  <c r="A108" i="18"/>
  <c r="E104" i="18"/>
  <c r="I104" i="18" s="1"/>
  <c r="M98" i="6"/>
  <c r="M116" i="6"/>
  <c r="M139" i="6"/>
  <c r="G123" i="18"/>
  <c r="K123" i="18" s="1"/>
  <c r="E111" i="18"/>
  <c r="D38" i="18"/>
  <c r="F165" i="18"/>
  <c r="J165" i="18" s="1"/>
  <c r="F111" i="18"/>
  <c r="J111" i="18" s="1"/>
  <c r="H153" i="18"/>
  <c r="L153" i="18" s="1"/>
  <c r="H135" i="18"/>
  <c r="L135" i="18" s="1"/>
  <c r="E153" i="18"/>
  <c r="I153" i="18" s="1"/>
  <c r="H117" i="18"/>
  <c r="L117" i="18" s="1"/>
  <c r="H141" i="18"/>
  <c r="L141" i="18" s="1"/>
  <c r="G147" i="18"/>
  <c r="K147" i="18" s="1"/>
  <c r="H122" i="18"/>
  <c r="L122" i="18" s="1"/>
  <c r="M99" i="6"/>
  <c r="M118" i="6"/>
  <c r="M135" i="6"/>
  <c r="F147" i="18"/>
  <c r="J147" i="18" s="1"/>
  <c r="H105" i="18"/>
  <c r="L105" i="18" s="1"/>
  <c r="G2" i="11"/>
  <c r="K13" i="11" s="1"/>
  <c r="G14" i="11" s="1"/>
  <c r="M14" i="11" s="1"/>
  <c r="D38" i="8"/>
  <c r="D34" i="8"/>
  <c r="M62" i="2" s="1"/>
  <c r="J9" i="9"/>
  <c r="J18" i="9" s="1"/>
  <c r="J19" i="9" s="1"/>
  <c r="M63" i="2"/>
  <c r="I50" i="18"/>
  <c r="F159" i="18"/>
  <c r="J159" i="18" s="1"/>
  <c r="M100" i="6"/>
  <c r="M138" i="6"/>
  <c r="M102" i="6"/>
  <c r="M86" i="6"/>
  <c r="G164" i="18"/>
  <c r="K164" i="18" s="1"/>
  <c r="H110" i="18"/>
  <c r="L110" i="18" s="1"/>
  <c r="H164" i="18"/>
  <c r="L164" i="18" s="1"/>
  <c r="G122" i="18"/>
  <c r="K122" i="18" s="1"/>
  <c r="H146" i="18"/>
  <c r="L146" i="18" s="1"/>
  <c r="F152" i="18"/>
  <c r="F158" i="18"/>
  <c r="J158" i="18" s="1"/>
  <c r="F128" i="18"/>
  <c r="J128" i="18" s="1"/>
  <c r="D22" i="18"/>
  <c r="G152" i="18"/>
  <c r="E152" i="18"/>
  <c r="H128" i="18"/>
  <c r="L128" i="18" s="1"/>
  <c r="M124" i="6"/>
  <c r="M90" i="6"/>
  <c r="H147" i="18"/>
  <c r="L147" i="18" s="1"/>
  <c r="F110" i="18"/>
  <c r="J110" i="18" s="1"/>
  <c r="F146" i="18"/>
  <c r="J146" i="18" s="1"/>
  <c r="G140" i="18"/>
  <c r="K140" i="18" s="1"/>
  <c r="G167" i="18"/>
  <c r="K167" i="18" s="1"/>
  <c r="G111" i="18"/>
  <c r="K111" i="18" s="1"/>
  <c r="N79" i="6"/>
  <c r="AD3" i="3" s="1"/>
  <c r="P1" i="23"/>
  <c r="F6" i="10"/>
  <c r="D14" i="11"/>
  <c r="M127" i="6"/>
  <c r="M112" i="6"/>
  <c r="M128" i="6"/>
  <c r="P79" i="6"/>
  <c r="AF3" i="3" s="1"/>
  <c r="M117" i="6"/>
  <c r="M125" i="6"/>
  <c r="M129" i="6"/>
  <c r="M109" i="6"/>
  <c r="M136" i="6"/>
  <c r="M103" i="6"/>
  <c r="G3" i="10"/>
  <c r="G60" i="10" s="1"/>
  <c r="F160" i="10"/>
  <c r="Z11" i="14"/>
  <c r="F48" i="10"/>
  <c r="F51" i="10"/>
  <c r="M88" i="6"/>
  <c r="F158" i="10"/>
  <c r="F46" i="10"/>
  <c r="AZ79" i="6"/>
  <c r="F64" i="10"/>
  <c r="F57" i="10"/>
  <c r="F83" i="10"/>
  <c r="F77" i="10"/>
  <c r="F34" i="10" s="1"/>
  <c r="AJ79" i="6"/>
  <c r="F69" i="10"/>
  <c r="F26" i="10" s="1"/>
  <c r="F76" i="10"/>
  <c r="F33" i="10" s="1"/>
  <c r="F70" i="10"/>
  <c r="F27" i="10" s="1"/>
  <c r="BA79" i="6"/>
  <c r="F104" i="10"/>
  <c r="F67" i="10"/>
  <c r="F24" i="10" s="1"/>
  <c r="F59" i="10"/>
  <c r="F73" i="10"/>
  <c r="F30" i="10" s="1"/>
  <c r="F66" i="10"/>
  <c r="F23" i="10" s="1"/>
  <c r="F8" i="10"/>
  <c r="AN79" i="6"/>
  <c r="BR79" i="6"/>
  <c r="E15" i="11"/>
  <c r="E16" i="11" s="1"/>
  <c r="AO79" i="6"/>
  <c r="AB79" i="6"/>
  <c r="AE79" i="6"/>
  <c r="AW79" i="6"/>
  <c r="BV79" i="6"/>
  <c r="DE79" i="6"/>
  <c r="AX79" i="6"/>
  <c r="CO79" i="6"/>
  <c r="AI79" i="6"/>
  <c r="F109" i="10"/>
  <c r="P1" i="16"/>
  <c r="F63" i="10"/>
  <c r="AP79" i="6"/>
  <c r="F9" i="10"/>
  <c r="F49" i="10"/>
  <c r="V79" i="6"/>
  <c r="AL3" i="3" s="1"/>
  <c r="DV79" i="6"/>
  <c r="DD79" i="6"/>
  <c r="DU79" i="6"/>
  <c r="F82" i="10"/>
  <c r="F80" i="10"/>
  <c r="F37" i="10" s="1"/>
  <c r="F89" i="10"/>
  <c r="F75" i="10"/>
  <c r="F32" i="10" s="1"/>
  <c r="F60" i="10"/>
  <c r="F55" i="10"/>
  <c r="F88" i="10"/>
  <c r="F58" i="10"/>
  <c r="F68" i="10"/>
  <c r="F25" i="10" s="1"/>
  <c r="F166" i="10"/>
  <c r="F90" i="10"/>
  <c r="F71" i="10"/>
  <c r="F28" i="10" s="1"/>
  <c r="F74" i="10"/>
  <c r="F31" i="10" s="1"/>
  <c r="J70" i="9"/>
  <c r="J71" i="9" s="1"/>
  <c r="CB79" i="6"/>
  <c r="X10" i="14"/>
  <c r="BK79" i="6"/>
  <c r="AU79" i="6"/>
  <c r="U79" i="6"/>
  <c r="AK3" i="3" s="1"/>
  <c r="F93" i="10"/>
  <c r="F38" i="10"/>
  <c r="F159" i="10"/>
  <c r="AC1" i="3"/>
  <c r="BB79" i="6"/>
  <c r="F86" i="10"/>
  <c r="F163" i="10"/>
  <c r="F52" i="10"/>
  <c r="F61" i="10"/>
  <c r="F78" i="10"/>
  <c r="F35" i="10" s="1"/>
  <c r="F56" i="10"/>
  <c r="F79" i="10"/>
  <c r="F36" i="10" s="1"/>
  <c r="F47" i="10"/>
  <c r="F50" i="10"/>
  <c r="F53" i="10"/>
  <c r="F167" i="10"/>
  <c r="F176" i="10" s="1"/>
  <c r="F54" i="10"/>
  <c r="F62" i="10"/>
  <c r="F72" i="10"/>
  <c r="F29" i="10" s="1"/>
  <c r="F107" i="10"/>
  <c r="F108" i="10"/>
  <c r="DY79" i="6"/>
  <c r="X79" i="6"/>
  <c r="D3" i="15"/>
  <c r="Q79" i="6"/>
  <c r="AG3" i="3" s="1"/>
  <c r="CR79" i="6"/>
  <c r="AC79" i="6"/>
  <c r="DS79" i="6"/>
  <c r="DR79" i="6"/>
  <c r="BX79" i="6"/>
  <c r="AY79" i="6"/>
  <c r="AR79" i="6"/>
  <c r="M79" i="6"/>
  <c r="AC3" i="3" s="1"/>
  <c r="BT79" i="6"/>
  <c r="CU79" i="6"/>
  <c r="M31" i="2"/>
  <c r="CD79" i="6"/>
  <c r="O31" i="2"/>
  <c r="DX79" i="6"/>
  <c r="N31" i="2"/>
  <c r="L147" i="6"/>
  <c r="E19" i="10" s="1"/>
  <c r="DO79" i="6"/>
  <c r="O79" i="6"/>
  <c r="AE3" i="3" s="1"/>
  <c r="AV79" i="6"/>
  <c r="L31" i="2"/>
  <c r="L146" i="6"/>
  <c r="E18" i="10" s="1"/>
  <c r="DG79" i="6"/>
  <c r="BH79" i="6"/>
  <c r="CK79" i="6"/>
  <c r="DH79" i="6"/>
  <c r="T79" i="6"/>
  <c r="AJ3" i="3" s="1"/>
  <c r="AT79" i="6"/>
  <c r="BZ79" i="6"/>
  <c r="BW79" i="6"/>
  <c r="BC79" i="6"/>
  <c r="EA79" i="6"/>
  <c r="DA79" i="6"/>
  <c r="CW79" i="6"/>
  <c r="BO79" i="6"/>
  <c r="BS79" i="6"/>
  <c r="BG79" i="6"/>
  <c r="BF79" i="6"/>
  <c r="AD79" i="6"/>
  <c r="AA79" i="6"/>
  <c r="J53" i="9"/>
  <c r="J54" i="9" s="1"/>
  <c r="R79" i="6"/>
  <c r="AH3" i="3" s="1"/>
  <c r="CC79" i="6"/>
  <c r="BY79" i="6"/>
  <c r="F164" i="10"/>
  <c r="DZ79" i="6"/>
  <c r="AQ79" i="6"/>
  <c r="DN79" i="6"/>
  <c r="CZ79" i="6"/>
  <c r="CM79" i="6"/>
  <c r="BI79" i="6"/>
  <c r="S79" i="6"/>
  <c r="AI3" i="3" s="1"/>
  <c r="BD79" i="6"/>
  <c r="AG79" i="6"/>
  <c r="CI79" i="6"/>
  <c r="CT79" i="6"/>
  <c r="BE79" i="6"/>
  <c r="CP79" i="6"/>
  <c r="AL79" i="6"/>
  <c r="BJ79" i="6"/>
  <c r="CG79" i="6"/>
  <c r="BL79" i="6"/>
  <c r="DK79" i="6"/>
  <c r="DC79" i="6"/>
  <c r="DW79" i="6"/>
  <c r="CX79" i="6"/>
  <c r="DF79" i="6"/>
  <c r="BM79" i="6"/>
  <c r="E4" i="15"/>
  <c r="BU79" i="6"/>
  <c r="AH79" i="6"/>
  <c r="AK79" i="6"/>
  <c r="E179" i="10"/>
  <c r="E86" i="10"/>
  <c r="N90" i="4"/>
  <c r="J30" i="9"/>
  <c r="O5" i="23"/>
  <c r="O10" i="23" s="1"/>
  <c r="E3" i="15"/>
  <c r="CV79" i="6"/>
  <c r="BP79" i="6"/>
  <c r="E177" i="10"/>
  <c r="S15" i="11"/>
  <c r="R14" i="11"/>
  <c r="CQ79" i="6"/>
  <c r="DT79" i="6"/>
  <c r="AM79" i="6"/>
  <c r="CJ79" i="6"/>
  <c r="DJ79" i="6"/>
  <c r="D4" i="15"/>
  <c r="F165" i="10"/>
  <c r="O123" i="4"/>
  <c r="W79" i="6"/>
  <c r="AM3" i="3" s="1"/>
  <c r="CY79" i="6"/>
  <c r="M47" i="2"/>
  <c r="M49" i="2" s="1"/>
  <c r="AS79" i="6"/>
  <c r="Z79" i="6"/>
  <c r="DI79" i="6"/>
  <c r="CS79" i="6"/>
  <c r="CF79" i="6"/>
  <c r="CL79" i="6"/>
  <c r="DB79" i="6"/>
  <c r="CE79" i="6"/>
  <c r="AG15" i="11"/>
  <c r="AO15" i="11" s="1"/>
  <c r="AF14" i="11"/>
  <c r="L78" i="6"/>
  <c r="Z16" i="7"/>
  <c r="BQ79" i="6"/>
  <c r="Q57" i="7"/>
  <c r="CH79" i="6"/>
  <c r="A6" i="15"/>
  <c r="D5" i="15"/>
  <c r="E5" i="15"/>
  <c r="BN79" i="6"/>
  <c r="Y79" i="6"/>
  <c r="DL79" i="6"/>
  <c r="CN79" i="6"/>
  <c r="O122" i="4"/>
  <c r="E178" i="10"/>
  <c r="DM79" i="6"/>
  <c r="AF79" i="6"/>
  <c r="DQ79" i="6"/>
  <c r="AF32" i="4"/>
  <c r="V32" i="4"/>
  <c r="AH33" i="4"/>
  <c r="X33" i="4"/>
  <c r="W30" i="4"/>
  <c r="AG30" i="4"/>
  <c r="I158" i="18"/>
  <c r="E162" i="18"/>
  <c r="U55" i="7"/>
  <c r="N47" i="2" s="1"/>
  <c r="N49" i="2" s="1"/>
  <c r="G4" i="18" s="1"/>
  <c r="I140" i="18"/>
  <c r="I144" i="18" s="1"/>
  <c r="E144" i="18"/>
  <c r="O46" i="2"/>
  <c r="G55" i="18"/>
  <c r="O45" i="2"/>
  <c r="G39" i="18"/>
  <c r="K49" i="2"/>
  <c r="P57" i="7"/>
  <c r="O5" i="16"/>
  <c r="O10" i="16" s="1"/>
  <c r="D4" i="22"/>
  <c r="D11" i="22"/>
  <c r="D14" i="22"/>
  <c r="D17" i="22"/>
  <c r="D8" i="22"/>
  <c r="E168" i="10"/>
  <c r="D26" i="22"/>
  <c r="D23" i="22"/>
  <c r="X263" i="14"/>
  <c r="Y263" i="14"/>
  <c r="W263" i="14"/>
  <c r="J263" i="14"/>
  <c r="E24" i="10"/>
  <c r="E22" i="10" s="1"/>
  <c r="E39" i="10" s="1"/>
  <c r="E65" i="10"/>
  <c r="E45" i="10"/>
  <c r="E110" i="10"/>
  <c r="O159" i="16"/>
  <c r="X4" i="14"/>
  <c r="N11" i="4"/>
  <c r="W11" i="11"/>
  <c r="AM15" i="11"/>
  <c r="AI16" i="11" s="1"/>
  <c r="AJ15" i="11"/>
  <c r="AL14" i="11"/>
  <c r="U14" i="11"/>
  <c r="N41" i="8" a="1"/>
  <c r="N41" i="8" s="1"/>
  <c r="N43" i="8" s="1"/>
  <c r="H14" i="20"/>
  <c r="P140" i="4"/>
  <c r="T29" i="2"/>
  <c r="I14" i="20" s="1"/>
  <c r="J14" i="20" s="1"/>
  <c r="Y306" i="14" l="1"/>
  <c r="H144" i="23"/>
  <c r="H144" i="16"/>
  <c r="J496" i="14"/>
  <c r="L496" i="14" s="1"/>
  <c r="W278" i="14"/>
  <c r="Y47" i="14"/>
  <c r="Y183" i="14"/>
  <c r="J384" i="14"/>
  <c r="L384" i="14" s="1"/>
  <c r="W54" i="14"/>
  <c r="X342" i="14"/>
  <c r="W89" i="14"/>
  <c r="X173" i="14"/>
  <c r="X218" i="14"/>
  <c r="W64" i="14"/>
  <c r="J54" i="14"/>
  <c r="L54" i="14" s="1"/>
  <c r="W405" i="14"/>
  <c r="J78" i="14"/>
  <c r="L78" i="14" s="1"/>
  <c r="X199" i="14"/>
  <c r="J459" i="14"/>
  <c r="L459" i="14" s="1"/>
  <c r="J20" i="14"/>
  <c r="L20" i="14" s="1"/>
  <c r="Y14" i="14"/>
  <c r="Y416" i="14"/>
  <c r="J484" i="14"/>
  <c r="L484" i="14" s="1"/>
  <c r="X416" i="14"/>
  <c r="X162" i="14"/>
  <c r="W259" i="14"/>
  <c r="J259" i="14"/>
  <c r="L259" i="14" s="1"/>
  <c r="J47" i="14"/>
  <c r="L47" i="14" s="1"/>
  <c r="P159" i="23"/>
  <c r="J183" i="14"/>
  <c r="L183" i="14" s="1"/>
  <c r="W162" i="14"/>
  <c r="X89" i="14"/>
  <c r="W128" i="14"/>
  <c r="W24" i="14"/>
  <c r="Y307" i="14"/>
  <c r="Y34" i="14"/>
  <c r="W271" i="14"/>
  <c r="J349" i="14"/>
  <c r="L349" i="14" s="1"/>
  <c r="Y210" i="14"/>
  <c r="J491" i="14"/>
  <c r="L491" i="14" s="1"/>
  <c r="J498" i="14"/>
  <c r="L498" i="14" s="1"/>
  <c r="Y349" i="14"/>
  <c r="X210" i="14"/>
  <c r="J329" i="14"/>
  <c r="L329" i="14" s="1"/>
  <c r="W74" i="14"/>
  <c r="X500" i="14"/>
  <c r="Y270" i="14"/>
  <c r="J82" i="14"/>
  <c r="Y20" i="14"/>
  <c r="J270" i="14"/>
  <c r="L270" i="14" s="1"/>
  <c r="Y243" i="14"/>
  <c r="X444" i="14"/>
  <c r="W325" i="14"/>
  <c r="X66" i="14"/>
  <c r="J399" i="14"/>
  <c r="L399" i="14" s="1"/>
  <c r="Y259" i="14"/>
  <c r="Y145" i="14"/>
  <c r="X480" i="14"/>
  <c r="W130" i="14"/>
  <c r="W218" i="14"/>
  <c r="X399" i="14"/>
  <c r="X491" i="14"/>
  <c r="J271" i="14"/>
  <c r="L271" i="14" s="1"/>
  <c r="W349" i="14"/>
  <c r="W491" i="14"/>
  <c r="J75" i="14"/>
  <c r="L75" i="14" s="1"/>
  <c r="Y119" i="14"/>
  <c r="Y484" i="14"/>
  <c r="Y399" i="14"/>
  <c r="X226" i="14"/>
  <c r="X128" i="14"/>
  <c r="J218" i="14"/>
  <c r="L218" i="14" s="1"/>
  <c r="J64" i="14"/>
  <c r="L64" i="14" s="1"/>
  <c r="X481" i="14"/>
  <c r="Y233" i="14"/>
  <c r="Y320" i="14"/>
  <c r="X434" i="14"/>
  <c r="Y476" i="14"/>
  <c r="X431" i="14"/>
  <c r="J210" i="14"/>
  <c r="L210" i="14" s="1"/>
  <c r="W494" i="14"/>
  <c r="W226" i="14"/>
  <c r="J292" i="14"/>
  <c r="L292" i="14" s="1"/>
  <c r="W476" i="14"/>
  <c r="J128" i="14"/>
  <c r="L128" i="14" s="1"/>
  <c r="X54" i="14"/>
  <c r="X270" i="14"/>
  <c r="J494" i="14"/>
  <c r="L494" i="14" s="1"/>
  <c r="W477" i="14"/>
  <c r="W425" i="14"/>
  <c r="X404" i="14"/>
  <c r="W282" i="14"/>
  <c r="Y409" i="14"/>
  <c r="X477" i="14"/>
  <c r="J425" i="14"/>
  <c r="L425" i="14" s="1"/>
  <c r="W404" i="14"/>
  <c r="Y384" i="14"/>
  <c r="Y385" i="14"/>
  <c r="X208" i="14"/>
  <c r="X384" i="14"/>
  <c r="W363" i="14"/>
  <c r="Y336" i="14"/>
  <c r="W57" i="14"/>
  <c r="J365" i="14"/>
  <c r="L365" i="14" s="1"/>
  <c r="W125" i="14"/>
  <c r="X145" i="14"/>
  <c r="J199" i="14"/>
  <c r="L199" i="14" s="1"/>
  <c r="W450" i="14"/>
  <c r="Y300" i="14"/>
  <c r="J139" i="14"/>
  <c r="L139" i="14" s="1"/>
  <c r="Y32" i="14"/>
  <c r="J409" i="14"/>
  <c r="L409" i="14" s="1"/>
  <c r="Y258" i="14"/>
  <c r="X348" i="14"/>
  <c r="W275" i="14"/>
  <c r="Y365" i="14"/>
  <c r="J125" i="14"/>
  <c r="L125" i="14" s="1"/>
  <c r="W189" i="14"/>
  <c r="J145" i="14"/>
  <c r="L145" i="14" s="1"/>
  <c r="W199" i="14"/>
  <c r="J450" i="14"/>
  <c r="L450" i="14" s="1"/>
  <c r="Y66" i="14"/>
  <c r="J275" i="14"/>
  <c r="L275" i="14" s="1"/>
  <c r="X336" i="14"/>
  <c r="Y271" i="14"/>
  <c r="W484" i="14"/>
  <c r="W459" i="14"/>
  <c r="W243" i="14"/>
  <c r="X307" i="14"/>
  <c r="W466" i="14"/>
  <c r="X300" i="14"/>
  <c r="X446" i="14"/>
  <c r="W371" i="14"/>
  <c r="X183" i="14"/>
  <c r="X365" i="14"/>
  <c r="J162" i="14"/>
  <c r="L162" i="14" s="1"/>
  <c r="J303" i="14"/>
  <c r="L303" i="14" s="1"/>
  <c r="J469" i="14"/>
  <c r="L469" i="14" s="1"/>
  <c r="W81" i="14"/>
  <c r="X378" i="14"/>
  <c r="Y174" i="14"/>
  <c r="J14" i="14"/>
  <c r="L14" i="14" s="1"/>
  <c r="X371" i="14"/>
  <c r="J357" i="14"/>
  <c r="L357" i="14" s="1"/>
  <c r="Y373" i="14"/>
  <c r="Y23" i="14"/>
  <c r="W336" i="14"/>
  <c r="X230" i="14"/>
  <c r="Y275" i="14"/>
  <c r="X291" i="14"/>
  <c r="X469" i="14"/>
  <c r="J378" i="14"/>
  <c r="L378" i="14" s="1"/>
  <c r="Y51" i="14"/>
  <c r="Y404" i="14"/>
  <c r="J371" i="14"/>
  <c r="L371" i="14" s="1"/>
  <c r="X357" i="14"/>
  <c r="Y494" i="14"/>
  <c r="W320" i="14"/>
  <c r="W109" i="14"/>
  <c r="J163" i="14"/>
  <c r="L163" i="14" s="1"/>
  <c r="Y329" i="14"/>
  <c r="J243" i="14"/>
  <c r="L243" i="14" s="1"/>
  <c r="Y189" i="14"/>
  <c r="J477" i="14"/>
  <c r="L477" i="14" s="1"/>
  <c r="Y89" i="14"/>
  <c r="Y75" i="14"/>
  <c r="X47" i="14"/>
  <c r="J300" i="14"/>
  <c r="L300" i="14" s="1"/>
  <c r="X320" i="14"/>
  <c r="J109" i="14"/>
  <c r="L109" i="14" s="1"/>
  <c r="X125" i="14"/>
  <c r="X75" i="14"/>
  <c r="J120" i="14"/>
  <c r="L120" i="14" s="1"/>
  <c r="X329" i="14"/>
  <c r="X189" i="14"/>
  <c r="J307" i="14"/>
  <c r="L307" i="14" s="1"/>
  <c r="W373" i="14"/>
  <c r="Z47" i="14"/>
  <c r="J14" i="11"/>
  <c r="J466" i="14"/>
  <c r="L466" i="14" s="1"/>
  <c r="X64" i="14"/>
  <c r="W139" i="14"/>
  <c r="Y214" i="14"/>
  <c r="J281" i="14"/>
  <c r="L281" i="14" s="1"/>
  <c r="W120" i="14"/>
  <c r="X459" i="14"/>
  <c r="J226" i="14"/>
  <c r="L226" i="14" s="1"/>
  <c r="X258" i="14"/>
  <c r="Y315" i="14"/>
  <c r="Y139" i="14"/>
  <c r="Y446" i="14"/>
  <c r="J481" i="14"/>
  <c r="L481" i="14" s="1"/>
  <c r="W434" i="14"/>
  <c r="Y405" i="14"/>
  <c r="W291" i="14"/>
  <c r="W416" i="14"/>
  <c r="J130" i="14"/>
  <c r="L130" i="14" s="1"/>
  <c r="J348" i="14"/>
  <c r="L348" i="14" s="1"/>
  <c r="Y434" i="14"/>
  <c r="X405" i="14"/>
  <c r="Y127" i="14"/>
  <c r="W498" i="14"/>
  <c r="J387" i="14"/>
  <c r="L387" i="14" s="1"/>
  <c r="W357" i="14"/>
  <c r="X400" i="14"/>
  <c r="X34" i="14"/>
  <c r="J291" i="14"/>
  <c r="L291" i="14" s="1"/>
  <c r="Y130" i="14"/>
  <c r="W348" i="14"/>
  <c r="W378" i="14"/>
  <c r="J127" i="14"/>
  <c r="L127" i="14" s="1"/>
  <c r="Y498" i="14"/>
  <c r="Y450" i="14"/>
  <c r="X373" i="14"/>
  <c r="Y481" i="14"/>
  <c r="Y60" i="14"/>
  <c r="X409" i="14"/>
  <c r="Y310" i="14"/>
  <c r="X251" i="14"/>
  <c r="Y17" i="14"/>
  <c r="X60" i="14"/>
  <c r="X482" i="14"/>
  <c r="J23" i="14"/>
  <c r="L23" i="14" s="1"/>
  <c r="Y251" i="14"/>
  <c r="Y431" i="14"/>
  <c r="W292" i="14"/>
  <c r="J184" i="14"/>
  <c r="L184" i="14" s="1"/>
  <c r="X256" i="14"/>
  <c r="Y331" i="14"/>
  <c r="J492" i="14"/>
  <c r="L492" i="14" s="1"/>
  <c r="J36" i="14"/>
  <c r="L36" i="14" s="1"/>
  <c r="Y154" i="14"/>
  <c r="X457" i="14"/>
  <c r="X331" i="14"/>
  <c r="Y407" i="14"/>
  <c r="Y466" i="14"/>
  <c r="W29" i="14"/>
  <c r="Y288" i="14"/>
  <c r="X335" i="14"/>
  <c r="Y109" i="14"/>
  <c r="Y163" i="14"/>
  <c r="J253" i="14"/>
  <c r="L253" i="14" s="1"/>
  <c r="X303" i="14"/>
  <c r="Y430" i="14"/>
  <c r="W469" i="14"/>
  <c r="X81" i="14"/>
  <c r="J235" i="14"/>
  <c r="L235" i="14" s="1"/>
  <c r="J288" i="14"/>
  <c r="L288" i="14" s="1"/>
  <c r="J115" i="14"/>
  <c r="L115" i="14" s="1"/>
  <c r="W30" i="14"/>
  <c r="W335" i="14"/>
  <c r="W153" i="14"/>
  <c r="Y282" i="14"/>
  <c r="X253" i="14"/>
  <c r="W303" i="14"/>
  <c r="J430" i="14"/>
  <c r="L430" i="14" s="1"/>
  <c r="X142" i="14"/>
  <c r="W135" i="14"/>
  <c r="Y186" i="14"/>
  <c r="W78" i="14"/>
  <c r="W127" i="14"/>
  <c r="X174" i="14"/>
  <c r="W288" i="14"/>
  <c r="X298" i="14"/>
  <c r="Y387" i="14"/>
  <c r="Y363" i="14"/>
  <c r="Y278" i="14"/>
  <c r="W251" i="14"/>
  <c r="Y19" i="14"/>
  <c r="Y454" i="14"/>
  <c r="J454" i="14"/>
  <c r="L454" i="14" s="1"/>
  <c r="X163" i="14"/>
  <c r="J153" i="14"/>
  <c r="L153" i="14" s="1"/>
  <c r="X83" i="14"/>
  <c r="J186" i="14"/>
  <c r="L186" i="14" s="1"/>
  <c r="Y78" i="14"/>
  <c r="W174" i="14"/>
  <c r="J298" i="14"/>
  <c r="L298" i="14" s="1"/>
  <c r="Y123" i="14"/>
  <c r="W391" i="14"/>
  <c r="Y285" i="14"/>
  <c r="X278" i="14"/>
  <c r="W27" i="14"/>
  <c r="X154" i="14"/>
  <c r="W253" i="14"/>
  <c r="Y335" i="14"/>
  <c r="Y153" i="14"/>
  <c r="J499" i="14"/>
  <c r="L499" i="14" s="1"/>
  <c r="X120" i="14"/>
  <c r="J282" i="14"/>
  <c r="L282" i="14" s="1"/>
  <c r="J142" i="14"/>
  <c r="L142" i="14" s="1"/>
  <c r="J50" i="14"/>
  <c r="L50" i="14" s="1"/>
  <c r="W387" i="14"/>
  <c r="J21" i="14"/>
  <c r="L21" i="14" s="1"/>
  <c r="Y305" i="14"/>
  <c r="Y142" i="14"/>
  <c r="X50" i="14"/>
  <c r="X186" i="14"/>
  <c r="X292" i="14"/>
  <c r="J34" i="14"/>
  <c r="L34" i="14" s="1"/>
  <c r="J476" i="14"/>
  <c r="L476" i="14" s="1"/>
  <c r="W496" i="14"/>
  <c r="J363" i="14"/>
  <c r="L363" i="14" s="1"/>
  <c r="E120" i="18"/>
  <c r="G120" i="18" s="1"/>
  <c r="K168" i="18"/>
  <c r="F168" i="18"/>
  <c r="I126" i="18"/>
  <c r="K126" i="18" s="1"/>
  <c r="L7" i="18" s="1"/>
  <c r="Q7" i="18" s="1"/>
  <c r="T7" i="18" s="1"/>
  <c r="J240" i="14"/>
  <c r="L240" i="14" s="1"/>
  <c r="Y240" i="14"/>
  <c r="X240" i="14"/>
  <c r="X195" i="14"/>
  <c r="Y195" i="14"/>
  <c r="J195" i="14"/>
  <c r="L195" i="14" s="1"/>
  <c r="W195" i="14"/>
  <c r="J289" i="14"/>
  <c r="L289" i="14" s="1"/>
  <c r="Y289" i="14"/>
  <c r="W289" i="14"/>
  <c r="X289" i="14"/>
  <c r="Y126" i="14"/>
  <c r="J126" i="14"/>
  <c r="L126" i="14" s="1"/>
  <c r="X126" i="14"/>
  <c r="W402" i="14"/>
  <c r="X402" i="14"/>
  <c r="Y402" i="14"/>
  <c r="J402" i="14"/>
  <c r="L402" i="14" s="1"/>
  <c r="X74" i="14"/>
  <c r="J444" i="14"/>
  <c r="L444" i="14" s="1"/>
  <c r="J448" i="14"/>
  <c r="L448" i="14" s="1"/>
  <c r="W173" i="14"/>
  <c r="J390" i="14"/>
  <c r="L390" i="14" s="1"/>
  <c r="W390" i="14"/>
  <c r="X390" i="14"/>
  <c r="Y390" i="14"/>
  <c r="W279" i="14"/>
  <c r="X279" i="14"/>
  <c r="Y279" i="14"/>
  <c r="J119" i="14"/>
  <c r="L119" i="14" s="1"/>
  <c r="W448" i="14"/>
  <c r="Y480" i="14"/>
  <c r="X119" i="14"/>
  <c r="J432" i="14"/>
  <c r="L432" i="14" s="1"/>
  <c r="Y107" i="14"/>
  <c r="X407" i="14"/>
  <c r="Y82" i="14"/>
  <c r="W126" i="14"/>
  <c r="X432" i="14"/>
  <c r="J107" i="14"/>
  <c r="L107" i="14" s="1"/>
  <c r="W407" i="14"/>
  <c r="X448" i="14"/>
  <c r="X424" i="14"/>
  <c r="J386" i="14"/>
  <c r="L386" i="14" s="1"/>
  <c r="W386" i="14"/>
  <c r="W73" i="14"/>
  <c r="J73" i="14"/>
  <c r="L73" i="14" s="1"/>
  <c r="X73" i="14"/>
  <c r="Y73" i="14"/>
  <c r="Y473" i="14"/>
  <c r="J136" i="14"/>
  <c r="L136" i="14" s="1"/>
  <c r="J85" i="14"/>
  <c r="L85" i="14" s="1"/>
  <c r="Y56" i="14"/>
  <c r="J96" i="14"/>
  <c r="L96" i="14" s="1"/>
  <c r="X96" i="14"/>
  <c r="W96" i="14"/>
  <c r="Y96" i="14"/>
  <c r="X105" i="14"/>
  <c r="W105" i="14"/>
  <c r="J105" i="14"/>
  <c r="L105" i="14" s="1"/>
  <c r="J473" i="14"/>
  <c r="L473" i="14" s="1"/>
  <c r="Y136" i="14"/>
  <c r="X85" i="14"/>
  <c r="X56" i="14"/>
  <c r="W341" i="14"/>
  <c r="X341" i="14"/>
  <c r="J341" i="14"/>
  <c r="L341" i="14" s="1"/>
  <c r="J219" i="14"/>
  <c r="L219" i="14" s="1"/>
  <c r="Y219" i="14"/>
  <c r="J157" i="14"/>
  <c r="L157" i="14" s="1"/>
  <c r="X136" i="14"/>
  <c r="J383" i="14"/>
  <c r="L383" i="14" s="1"/>
  <c r="J56" i="14"/>
  <c r="L56" i="14" s="1"/>
  <c r="X168" i="14"/>
  <c r="X196" i="14"/>
  <c r="J196" i="14"/>
  <c r="L196" i="14" s="1"/>
  <c r="W196" i="14"/>
  <c r="W473" i="14"/>
  <c r="X46" i="14"/>
  <c r="Y157" i="14"/>
  <c r="J24" i="14"/>
  <c r="L24" i="14" s="1"/>
  <c r="W383" i="14"/>
  <c r="Y167" i="14"/>
  <c r="J283" i="14"/>
  <c r="L283" i="14" s="1"/>
  <c r="Y283" i="14"/>
  <c r="J118" i="14"/>
  <c r="L118" i="14" s="1"/>
  <c r="Y118" i="14"/>
  <c r="X118" i="14"/>
  <c r="Y135" i="14"/>
  <c r="X135" i="14"/>
  <c r="J215" i="14"/>
  <c r="L215" i="14" s="1"/>
  <c r="Y215" i="14"/>
  <c r="X215" i="14"/>
  <c r="X59" i="14"/>
  <c r="Y59" i="14"/>
  <c r="J59" i="14"/>
  <c r="L59" i="14" s="1"/>
  <c r="J379" i="14"/>
  <c r="L379" i="14" s="1"/>
  <c r="W478" i="14"/>
  <c r="J178" i="14"/>
  <c r="L178" i="14" s="1"/>
  <c r="J258" i="14"/>
  <c r="L258" i="14" s="1"/>
  <c r="X383" i="14"/>
  <c r="J168" i="14"/>
  <c r="L168" i="14" s="1"/>
  <c r="X379" i="14"/>
  <c r="Y340" i="14"/>
  <c r="X101" i="14"/>
  <c r="X178" i="14"/>
  <c r="Y478" i="14"/>
  <c r="Y428" i="14"/>
  <c r="W178" i="14"/>
  <c r="J382" i="14"/>
  <c r="L382" i="14" s="1"/>
  <c r="Y268" i="14"/>
  <c r="W51" i="14"/>
  <c r="W59" i="14"/>
  <c r="J325" i="14"/>
  <c r="L325" i="14" s="1"/>
  <c r="W412" i="14"/>
  <c r="Y173" i="14"/>
  <c r="X306" i="14"/>
  <c r="W70" i="14"/>
  <c r="X70" i="14"/>
  <c r="X82" i="14"/>
  <c r="W480" i="14"/>
  <c r="W321" i="14"/>
  <c r="X321" i="14"/>
  <c r="Y341" i="14"/>
  <c r="J214" i="14"/>
  <c r="L214" i="14" s="1"/>
  <c r="W214" i="14"/>
  <c r="X340" i="14"/>
  <c r="Y412" i="14"/>
  <c r="J279" i="14"/>
  <c r="L279" i="14" s="1"/>
  <c r="J306" i="14"/>
  <c r="L306" i="14" s="1"/>
  <c r="J51" i="14"/>
  <c r="L51" i="14" s="1"/>
  <c r="Y325" i="14"/>
  <c r="W454" i="14"/>
  <c r="J321" i="14"/>
  <c r="L321" i="14" s="1"/>
  <c r="Y452" i="14"/>
  <c r="W452" i="14"/>
  <c r="X452" i="14"/>
  <c r="J426" i="14"/>
  <c r="L426" i="14" s="1"/>
  <c r="Y426" i="14"/>
  <c r="X426" i="14"/>
  <c r="Y147" i="14"/>
  <c r="X147" i="14"/>
  <c r="J147" i="14"/>
  <c r="L147" i="14" s="1"/>
  <c r="Y198" i="14"/>
  <c r="X198" i="14"/>
  <c r="J198" i="14"/>
  <c r="L198" i="14" s="1"/>
  <c r="J369" i="14"/>
  <c r="L369" i="14" s="1"/>
  <c r="X369" i="14"/>
  <c r="Y369" i="14"/>
  <c r="J294" i="14"/>
  <c r="L294" i="14" s="1"/>
  <c r="Y294" i="14"/>
  <c r="X294" i="14"/>
  <c r="W294" i="14"/>
  <c r="J322" i="14"/>
  <c r="L322" i="14" s="1"/>
  <c r="X322" i="14"/>
  <c r="W322" i="14"/>
  <c r="Y76" i="14"/>
  <c r="W76" i="14"/>
  <c r="Y85" i="14"/>
  <c r="W372" i="14"/>
  <c r="J372" i="14"/>
  <c r="L372" i="14" s="1"/>
  <c r="Y372" i="14"/>
  <c r="J103" i="14"/>
  <c r="L103" i="14" s="1"/>
  <c r="Y103" i="14"/>
  <c r="X144" i="14"/>
  <c r="Y144" i="14"/>
  <c r="W144" i="14"/>
  <c r="J144" i="14"/>
  <c r="L144" i="14" s="1"/>
  <c r="W432" i="14"/>
  <c r="W107" i="14"/>
  <c r="W67" i="14"/>
  <c r="J67" i="14"/>
  <c r="L67" i="14" s="1"/>
  <c r="Y496" i="14"/>
  <c r="J424" i="14"/>
  <c r="L424" i="14" s="1"/>
  <c r="Y424" i="14"/>
  <c r="Y114" i="14"/>
  <c r="J114" i="14"/>
  <c r="L114" i="14" s="1"/>
  <c r="J101" i="14"/>
  <c r="L101" i="14" s="1"/>
  <c r="Y95" i="14"/>
  <c r="W95" i="14"/>
  <c r="W197" i="14"/>
  <c r="X197" i="14"/>
  <c r="Y197" i="14"/>
  <c r="Y438" i="14"/>
  <c r="X438" i="14"/>
  <c r="J438" i="14"/>
  <c r="L438" i="14" s="1"/>
  <c r="W438" i="14"/>
  <c r="W45" i="14"/>
  <c r="J45" i="14"/>
  <c r="L45" i="14" s="1"/>
  <c r="Y45" i="14"/>
  <c r="X45" i="14"/>
  <c r="W101" i="14"/>
  <c r="Y24" i="14"/>
  <c r="X157" i="14"/>
  <c r="Y250" i="14"/>
  <c r="J478" i="14"/>
  <c r="L478" i="14" s="1"/>
  <c r="Y382" i="14"/>
  <c r="W493" i="14"/>
  <c r="X412" i="14"/>
  <c r="W500" i="14"/>
  <c r="J500" i="14"/>
  <c r="L500" i="14" s="1"/>
  <c r="W168" i="14"/>
  <c r="W342" i="14"/>
  <c r="J340" i="14"/>
  <c r="L340" i="14" s="1"/>
  <c r="J79" i="14"/>
  <c r="L79" i="14" s="1"/>
  <c r="J342" i="14"/>
  <c r="L342" i="14" s="1"/>
  <c r="X382" i="14"/>
  <c r="Y74" i="14"/>
  <c r="W147" i="14"/>
  <c r="X304" i="14"/>
  <c r="Y444" i="14"/>
  <c r="Y70" i="14"/>
  <c r="W482" i="14"/>
  <c r="W368" i="14"/>
  <c r="Y368" i="14"/>
  <c r="J431" i="14"/>
  <c r="L431" i="14" s="1"/>
  <c r="J305" i="14"/>
  <c r="L305" i="14" s="1"/>
  <c r="W235" i="14"/>
  <c r="W281" i="14"/>
  <c r="W305" i="14"/>
  <c r="W385" i="14"/>
  <c r="X368" i="14"/>
  <c r="Y235" i="14"/>
  <c r="J446" i="14"/>
  <c r="L446" i="14" s="1"/>
  <c r="X281" i="14"/>
  <c r="J66" i="14"/>
  <c r="L66" i="14" s="1"/>
  <c r="Y21" i="14"/>
  <c r="J17" i="14"/>
  <c r="L17" i="14" s="1"/>
  <c r="J19" i="14"/>
  <c r="L19" i="14" s="1"/>
  <c r="X32" i="14"/>
  <c r="W35" i="14"/>
  <c r="Y35" i="14"/>
  <c r="X267" i="14"/>
  <c r="W267" i="14"/>
  <c r="J267" i="14"/>
  <c r="L267" i="14" s="1"/>
  <c r="X433" i="14"/>
  <c r="Y433" i="14"/>
  <c r="J433" i="14"/>
  <c r="L433" i="14" s="1"/>
  <c r="X200" i="14"/>
  <c r="J200" i="14"/>
  <c r="L200" i="14" s="1"/>
  <c r="Y200" i="14"/>
  <c r="Y238" i="14"/>
  <c r="W238" i="14"/>
  <c r="X238" i="14"/>
  <c r="J238" i="14"/>
  <c r="L238" i="14" s="1"/>
  <c r="J84" i="14"/>
  <c r="L84" i="14" s="1"/>
  <c r="W84" i="14"/>
  <c r="W39" i="14"/>
  <c r="J39" i="14"/>
  <c r="L39" i="14" s="1"/>
  <c r="Y39" i="14"/>
  <c r="W455" i="14"/>
  <c r="X455" i="14"/>
  <c r="Y455" i="14"/>
  <c r="W415" i="14"/>
  <c r="Y415" i="14"/>
  <c r="X415" i="14"/>
  <c r="Y423" i="14"/>
  <c r="Y493" i="14"/>
  <c r="Y256" i="14"/>
  <c r="W201" i="14"/>
  <c r="J201" i="14"/>
  <c r="L201" i="14" s="1"/>
  <c r="Y201" i="14"/>
  <c r="X201" i="14"/>
  <c r="X366" i="14"/>
  <c r="Y366" i="14"/>
  <c r="W366" i="14"/>
  <c r="X487" i="14"/>
  <c r="J487" i="14"/>
  <c r="L487" i="14" s="1"/>
  <c r="Y487" i="14"/>
  <c r="X386" i="14"/>
  <c r="Y386" i="14"/>
  <c r="W175" i="14"/>
  <c r="X175" i="14"/>
  <c r="Y175" i="14"/>
  <c r="J175" i="14"/>
  <c r="L175" i="14" s="1"/>
  <c r="W364" i="14"/>
  <c r="J364" i="14"/>
  <c r="L364" i="14" s="1"/>
  <c r="X364" i="14"/>
  <c r="Y497" i="14"/>
  <c r="J497" i="14"/>
  <c r="L497" i="14" s="1"/>
  <c r="W497" i="14"/>
  <c r="X103" i="14"/>
  <c r="X497" i="14"/>
  <c r="J493" i="14"/>
  <c r="L493" i="14" s="1"/>
  <c r="J324" i="14"/>
  <c r="L324" i="14" s="1"/>
  <c r="X35" i="14"/>
  <c r="X234" i="14"/>
  <c r="Y234" i="14"/>
  <c r="W234" i="14"/>
  <c r="J234" i="14"/>
  <c r="L234" i="14" s="1"/>
  <c r="J290" i="14"/>
  <c r="L290" i="14" s="1"/>
  <c r="W290" i="14"/>
  <c r="Y290" i="14"/>
  <c r="X290" i="14"/>
  <c r="W242" i="14"/>
  <c r="X242" i="14"/>
  <c r="J242" i="14"/>
  <c r="L242" i="14" s="1"/>
  <c r="Y242" i="14"/>
  <c r="J146" i="14"/>
  <c r="L146" i="14" s="1"/>
  <c r="Y293" i="14"/>
  <c r="J176" i="14"/>
  <c r="L176" i="14" s="1"/>
  <c r="W106" i="14"/>
  <c r="Y227" i="14"/>
  <c r="X428" i="14"/>
  <c r="W324" i="14"/>
  <c r="W42" i="14"/>
  <c r="J123" i="14"/>
  <c r="L123" i="14" s="1"/>
  <c r="X123" i="14"/>
  <c r="Y247" i="14"/>
  <c r="X247" i="14"/>
  <c r="W293" i="14"/>
  <c r="J227" i="14"/>
  <c r="L227" i="14" s="1"/>
  <c r="J463" i="14"/>
  <c r="L463" i="14" s="1"/>
  <c r="W428" i="14"/>
  <c r="W304" i="14"/>
  <c r="W429" i="14"/>
  <c r="Y324" i="14"/>
  <c r="W166" i="14"/>
  <c r="X166" i="14"/>
  <c r="J166" i="14"/>
  <c r="L166" i="14" s="1"/>
  <c r="Y166" i="14"/>
  <c r="Y248" i="14"/>
  <c r="W248" i="14"/>
  <c r="X248" i="14"/>
  <c r="Y381" i="14"/>
  <c r="J381" i="14"/>
  <c r="L381" i="14" s="1"/>
  <c r="W381" i="14"/>
  <c r="X381" i="14"/>
  <c r="W350" i="14"/>
  <c r="X350" i="14"/>
  <c r="Y350" i="14"/>
  <c r="J350" i="14"/>
  <c r="L350" i="14" s="1"/>
  <c r="X181" i="14"/>
  <c r="Y181" i="14"/>
  <c r="W181" i="14"/>
  <c r="Y236" i="14"/>
  <c r="X236" i="14"/>
  <c r="J236" i="14"/>
  <c r="L236" i="14" s="1"/>
  <c r="W236" i="14"/>
  <c r="J474" i="14"/>
  <c r="L474" i="14" s="1"/>
  <c r="X389" i="14"/>
  <c r="X176" i="14"/>
  <c r="J331" i="14"/>
  <c r="L331" i="14" s="1"/>
  <c r="X227" i="14"/>
  <c r="W463" i="14"/>
  <c r="Y304" i="14"/>
  <c r="X194" i="14"/>
  <c r="W457" i="14"/>
  <c r="X458" i="14"/>
  <c r="X255" i="14"/>
  <c r="J255" i="14"/>
  <c r="L255" i="14" s="1"/>
  <c r="X22" i="14"/>
  <c r="J22" i="14"/>
  <c r="L22" i="14" s="1"/>
  <c r="W397" i="14"/>
  <c r="Y397" i="14"/>
  <c r="X417" i="14"/>
  <c r="Y417" i="14"/>
  <c r="W138" i="14"/>
  <c r="J138" i="14"/>
  <c r="L138" i="14" s="1"/>
  <c r="Y138" i="14"/>
  <c r="W474" i="14"/>
  <c r="W417" i="14"/>
  <c r="X293" i="14"/>
  <c r="W176" i="14"/>
  <c r="J191" i="14"/>
  <c r="L191" i="14" s="1"/>
  <c r="J458" i="14"/>
  <c r="L458" i="14" s="1"/>
  <c r="J152" i="14"/>
  <c r="L152" i="14" s="1"/>
  <c r="Y129" i="14"/>
  <c r="J285" i="14"/>
  <c r="L285" i="14" s="1"/>
  <c r="W247" i="14"/>
  <c r="W44" i="14"/>
  <c r="J302" i="14"/>
  <c r="L302" i="14" s="1"/>
  <c r="X302" i="14"/>
  <c r="Y302" i="14"/>
  <c r="W302" i="14"/>
  <c r="W124" i="14"/>
  <c r="Y124" i="14"/>
  <c r="X124" i="14"/>
  <c r="W465" i="14"/>
  <c r="X465" i="14"/>
  <c r="J465" i="14"/>
  <c r="L465" i="14" s="1"/>
  <c r="X182" i="14"/>
  <c r="Y182" i="14"/>
  <c r="W182" i="14"/>
  <c r="J182" i="14"/>
  <c r="L182" i="14" s="1"/>
  <c r="W40" i="14"/>
  <c r="Y40" i="14"/>
  <c r="J40" i="14"/>
  <c r="L40" i="14" s="1"/>
  <c r="Y257" i="14"/>
  <c r="W257" i="14"/>
  <c r="X257" i="14"/>
  <c r="X27" i="14"/>
  <c r="Y27" i="14"/>
  <c r="W445" i="14"/>
  <c r="J445" i="14"/>
  <c r="L445" i="14" s="1"/>
  <c r="X445" i="14"/>
  <c r="Y445" i="14"/>
  <c r="W483" i="14"/>
  <c r="Y483" i="14"/>
  <c r="X483" i="14"/>
  <c r="Y194" i="14"/>
  <c r="X485" i="14"/>
  <c r="W274" i="14"/>
  <c r="J13" i="14"/>
  <c r="L13" i="14" s="1"/>
  <c r="W485" i="14"/>
  <c r="Y152" i="14"/>
  <c r="X43" i="14"/>
  <c r="Y280" i="14"/>
  <c r="W129" i="14"/>
  <c r="Y67" i="14"/>
  <c r="Y267" i="14"/>
  <c r="W472" i="14"/>
  <c r="Y177" i="14"/>
  <c r="W440" i="14"/>
  <c r="J208" i="14"/>
  <c r="L208" i="14" s="1"/>
  <c r="J489" i="14"/>
  <c r="L489" i="14" s="1"/>
  <c r="J148" i="14"/>
  <c r="L148" i="14" s="1"/>
  <c r="J485" i="14"/>
  <c r="L485" i="14" s="1"/>
  <c r="Y276" i="14"/>
  <c r="Y274" i="14"/>
  <c r="Y418" i="14"/>
  <c r="J441" i="14"/>
  <c r="L441" i="14" s="1"/>
  <c r="W252" i="14"/>
  <c r="Y43" i="14"/>
  <c r="J280" i="14"/>
  <c r="L280" i="14" s="1"/>
  <c r="X129" i="14"/>
  <c r="J141" i="14"/>
  <c r="L141" i="14" s="1"/>
  <c r="J482" i="14"/>
  <c r="L482" i="14" s="1"/>
  <c r="X285" i="14"/>
  <c r="X380" i="14"/>
  <c r="W380" i="14"/>
  <c r="W185" i="14"/>
  <c r="X185" i="14"/>
  <c r="J185" i="14"/>
  <c r="L185" i="14" s="1"/>
  <c r="X411" i="14"/>
  <c r="W411" i="14"/>
  <c r="Y411" i="14"/>
  <c r="J411" i="14"/>
  <c r="L411" i="14" s="1"/>
  <c r="W121" i="14"/>
  <c r="X121" i="14"/>
  <c r="J121" i="14"/>
  <c r="L121" i="14" s="1"/>
  <c r="Y121" i="14"/>
  <c r="W443" i="14"/>
  <c r="X443" i="14"/>
  <c r="X76" i="14"/>
  <c r="Y443" i="14"/>
  <c r="W403" i="14"/>
  <c r="X403" i="14"/>
  <c r="Y403" i="14"/>
  <c r="J403" i="14"/>
  <c r="L403" i="14" s="1"/>
  <c r="Y388" i="14"/>
  <c r="J388" i="14"/>
  <c r="L388" i="14" s="1"/>
  <c r="J344" i="14"/>
  <c r="L344" i="14" s="1"/>
  <c r="Y344" i="14"/>
  <c r="X30" i="14"/>
  <c r="Y30" i="14"/>
  <c r="J106" i="14"/>
  <c r="L106" i="14" s="1"/>
  <c r="X388" i="14"/>
  <c r="X231" i="14"/>
  <c r="W231" i="14"/>
  <c r="J231" i="14"/>
  <c r="L231" i="14" s="1"/>
  <c r="X92" i="14"/>
  <c r="Y92" i="14"/>
  <c r="J92" i="14"/>
  <c r="L92" i="14" s="1"/>
  <c r="Y134" i="14"/>
  <c r="J134" i="14"/>
  <c r="L134" i="14" s="1"/>
  <c r="X134" i="14"/>
  <c r="J55" i="14"/>
  <c r="L55" i="14" s="1"/>
  <c r="W55" i="14"/>
  <c r="Y55" i="14"/>
  <c r="X55" i="14"/>
  <c r="X106" i="14"/>
  <c r="W388" i="14"/>
  <c r="Y228" i="14"/>
  <c r="J228" i="14"/>
  <c r="L228" i="14" s="1"/>
  <c r="X228" i="14"/>
  <c r="W228" i="14"/>
  <c r="J422" i="14"/>
  <c r="L422" i="14" s="1"/>
  <c r="X422" i="14"/>
  <c r="Y490" i="14"/>
  <c r="W490" i="14"/>
  <c r="X490" i="14"/>
  <c r="J490" i="14"/>
  <c r="L490" i="14" s="1"/>
  <c r="J460" i="14"/>
  <c r="L460" i="14" s="1"/>
  <c r="W460" i="14"/>
  <c r="X460" i="14"/>
  <c r="Y460" i="14"/>
  <c r="W158" i="14"/>
  <c r="Y158" i="14"/>
  <c r="X158" i="14"/>
  <c r="J158" i="14"/>
  <c r="L158" i="14" s="1"/>
  <c r="W370" i="14"/>
  <c r="J370" i="14"/>
  <c r="L370" i="14" s="1"/>
  <c r="X29" i="14"/>
  <c r="J29" i="14"/>
  <c r="L29" i="14" s="1"/>
  <c r="X334" i="14"/>
  <c r="X333" i="14"/>
  <c r="Y333" i="14"/>
  <c r="W333" i="14"/>
  <c r="J333" i="14"/>
  <c r="L333" i="14" s="1"/>
  <c r="Y286" i="14"/>
  <c r="J286" i="14"/>
  <c r="L286" i="14" s="1"/>
  <c r="X286" i="14"/>
  <c r="W286" i="14"/>
  <c r="Y311" i="14"/>
  <c r="X311" i="14"/>
  <c r="Y429" i="14"/>
  <c r="J429" i="14"/>
  <c r="L429" i="14" s="1"/>
  <c r="W58" i="14"/>
  <c r="X58" i="14"/>
  <c r="Y137" i="14"/>
  <c r="W137" i="14"/>
  <c r="X137" i="14"/>
  <c r="J137" i="14"/>
  <c r="L137" i="14" s="1"/>
  <c r="Y420" i="14"/>
  <c r="W420" i="14"/>
  <c r="J420" i="14"/>
  <c r="L420" i="14" s="1"/>
  <c r="X420" i="14"/>
  <c r="W146" i="14"/>
  <c r="Y474" i="14"/>
  <c r="Y458" i="14"/>
  <c r="X42" i="14"/>
  <c r="W439" i="14"/>
  <c r="X439" i="14"/>
  <c r="Y439" i="14"/>
  <c r="J439" i="14"/>
  <c r="L439" i="14" s="1"/>
  <c r="W143" i="14"/>
  <c r="X143" i="14"/>
  <c r="Y143" i="14"/>
  <c r="Y241" i="14"/>
  <c r="J241" i="14"/>
  <c r="L241" i="14" s="1"/>
  <c r="W241" i="14"/>
  <c r="X95" i="14"/>
  <c r="X152" i="14"/>
  <c r="W362" i="14"/>
  <c r="X362" i="14"/>
  <c r="X15" i="14"/>
  <c r="Y15" i="14"/>
  <c r="Y237" i="14"/>
  <c r="X237" i="14"/>
  <c r="W68" i="14"/>
  <c r="Y68" i="14"/>
  <c r="X68" i="14"/>
  <c r="J68" i="14"/>
  <c r="L68" i="14" s="1"/>
  <c r="J479" i="14"/>
  <c r="L479" i="14" s="1"/>
  <c r="Y479" i="14"/>
  <c r="X479" i="14"/>
  <c r="W389" i="14"/>
  <c r="Y463" i="14"/>
  <c r="W194" i="14"/>
  <c r="J457" i="14"/>
  <c r="L457" i="14" s="1"/>
  <c r="W155" i="14"/>
  <c r="J313" i="14"/>
  <c r="L313" i="14" s="1"/>
  <c r="X313" i="14"/>
  <c r="W313" i="14"/>
  <c r="J161" i="14"/>
  <c r="L161" i="14" s="1"/>
  <c r="W161" i="14"/>
  <c r="J417" i="14"/>
  <c r="L417" i="14" s="1"/>
  <c r="W208" i="14"/>
  <c r="Y185" i="14"/>
  <c r="X191" i="14"/>
  <c r="J155" i="14"/>
  <c r="L155" i="14" s="1"/>
  <c r="X276" i="14"/>
  <c r="J389" i="14"/>
  <c r="L389" i="14" s="1"/>
  <c r="W177" i="14"/>
  <c r="Y148" i="14"/>
  <c r="Y191" i="14"/>
  <c r="Y155" i="14"/>
  <c r="W276" i="14"/>
  <c r="J274" i="14"/>
  <c r="L274" i="14" s="1"/>
  <c r="Y441" i="14"/>
  <c r="W79" i="14"/>
  <c r="X472" i="14"/>
  <c r="W499" i="14"/>
  <c r="X177" i="14"/>
  <c r="Y440" i="14"/>
  <c r="W184" i="14"/>
  <c r="W83" i="14"/>
  <c r="W255" i="14"/>
  <c r="J181" i="14"/>
  <c r="L181" i="14" s="1"/>
  <c r="W489" i="14"/>
  <c r="W148" i="14"/>
  <c r="X418" i="14"/>
  <c r="X441" i="14"/>
  <c r="X344" i="14"/>
  <c r="X219" i="14"/>
  <c r="X280" i="14"/>
  <c r="W447" i="14"/>
  <c r="X141" i="14"/>
  <c r="Y161" i="14"/>
  <c r="W237" i="14"/>
  <c r="X159" i="14"/>
  <c r="W159" i="14"/>
  <c r="J354" i="14"/>
  <c r="L354" i="14" s="1"/>
  <c r="Y354" i="14"/>
  <c r="W167" i="14"/>
  <c r="X108" i="14"/>
  <c r="J108" i="14"/>
  <c r="L108" i="14" s="1"/>
  <c r="W170" i="14"/>
  <c r="X170" i="14"/>
  <c r="Y170" i="14"/>
  <c r="J170" i="14"/>
  <c r="L170" i="14" s="1"/>
  <c r="W200" i="14"/>
  <c r="J180" i="14"/>
  <c r="L180" i="14" s="1"/>
  <c r="X180" i="14"/>
  <c r="Y180" i="14"/>
  <c r="W180" i="14"/>
  <c r="Y370" i="14"/>
  <c r="J262" i="14"/>
  <c r="L262" i="14" s="1"/>
  <c r="Y262" i="14"/>
  <c r="X394" i="14"/>
  <c r="Y394" i="14"/>
  <c r="J394" i="14"/>
  <c r="L394" i="14" s="1"/>
  <c r="W394" i="14"/>
  <c r="X254" i="14"/>
  <c r="Y254" i="14"/>
  <c r="W254" i="14"/>
  <c r="J254" i="14"/>
  <c r="L254" i="14" s="1"/>
  <c r="J366" i="14"/>
  <c r="L366" i="14" s="1"/>
  <c r="J44" i="14"/>
  <c r="L44" i="14" s="1"/>
  <c r="Y44" i="14"/>
  <c r="X110" i="14"/>
  <c r="W110" i="14"/>
  <c r="J110" i="14"/>
  <c r="L110" i="14" s="1"/>
  <c r="Y110" i="14"/>
  <c r="W99" i="14"/>
  <c r="J99" i="14"/>
  <c r="L99" i="14" s="1"/>
  <c r="X99" i="14"/>
  <c r="X241" i="14"/>
  <c r="Y79" i="14"/>
  <c r="Y220" i="14"/>
  <c r="J472" i="14"/>
  <c r="L472" i="14" s="1"/>
  <c r="J483" i="14"/>
  <c r="L483" i="14" s="1"/>
  <c r="Y499" i="14"/>
  <c r="J46" i="14"/>
  <c r="L46" i="14" s="1"/>
  <c r="J257" i="14"/>
  <c r="L257" i="14" s="1"/>
  <c r="X492" i="14"/>
  <c r="X440" i="14"/>
  <c r="X250" i="14"/>
  <c r="J397" i="14"/>
  <c r="L397" i="14" s="1"/>
  <c r="X372" i="14"/>
  <c r="X184" i="14"/>
  <c r="J83" i="14"/>
  <c r="L83" i="14" s="1"/>
  <c r="X114" i="14"/>
  <c r="W215" i="14"/>
  <c r="W487" i="14"/>
  <c r="Y489" i="14"/>
  <c r="W422" i="14"/>
  <c r="Y58" i="14"/>
  <c r="J418" i="14"/>
  <c r="L418" i="14" s="1"/>
  <c r="J76" i="14"/>
  <c r="L76" i="14" s="1"/>
  <c r="J167" i="14"/>
  <c r="L167" i="14" s="1"/>
  <c r="J311" i="14"/>
  <c r="L311" i="14" s="1"/>
  <c r="W219" i="14"/>
  <c r="J447" i="14"/>
  <c r="L447" i="14" s="1"/>
  <c r="W141" i="14"/>
  <c r="J248" i="14"/>
  <c r="L248" i="14" s="1"/>
  <c r="J140" i="14"/>
  <c r="L140" i="14" s="1"/>
  <c r="X140" i="14"/>
  <c r="Y266" i="14"/>
  <c r="J266" i="14"/>
  <c r="L266" i="14" s="1"/>
  <c r="W266" i="14"/>
  <c r="X266" i="14"/>
  <c r="J455" i="14"/>
  <c r="L455" i="14" s="1"/>
  <c r="Y42" i="14"/>
  <c r="Y88" i="14"/>
  <c r="W88" i="14"/>
  <c r="X88" i="14"/>
  <c r="J88" i="14"/>
  <c r="L88" i="14" s="1"/>
  <c r="J334" i="14"/>
  <c r="L334" i="14" s="1"/>
  <c r="W154" i="14"/>
  <c r="X39" i="14"/>
  <c r="X252" i="14"/>
  <c r="Y252" i="14"/>
  <c r="W301" i="14"/>
  <c r="X301" i="14"/>
  <c r="Y301" i="14"/>
  <c r="J301" i="14"/>
  <c r="L301" i="14" s="1"/>
  <c r="X330" i="14"/>
  <c r="W330" i="14"/>
  <c r="J124" i="14"/>
  <c r="L124" i="14" s="1"/>
  <c r="X354" i="14"/>
  <c r="Y108" i="14"/>
  <c r="X220" i="14"/>
  <c r="Y379" i="14"/>
  <c r="Y46" i="14"/>
  <c r="W492" i="14"/>
  <c r="J250" i="14"/>
  <c r="L250" i="14" s="1"/>
  <c r="X397" i="14"/>
  <c r="W114" i="14"/>
  <c r="J32" i="14"/>
  <c r="L32" i="14" s="1"/>
  <c r="Y422" i="14"/>
  <c r="J58" i="14"/>
  <c r="L58" i="14" s="1"/>
  <c r="W311" i="14"/>
  <c r="Y447" i="14"/>
  <c r="X315" i="14"/>
  <c r="Y221" i="14"/>
  <c r="X385" i="14"/>
  <c r="W315" i="14"/>
  <c r="X449" i="14"/>
  <c r="Y230" i="14"/>
  <c r="W115" i="14"/>
  <c r="W310" i="14"/>
  <c r="Y400" i="14"/>
  <c r="Y50" i="14"/>
  <c r="X115" i="14"/>
  <c r="X310" i="14"/>
  <c r="W400" i="14"/>
  <c r="J233" i="14"/>
  <c r="L233" i="14" s="1"/>
  <c r="J221" i="14"/>
  <c r="L221" i="14" s="1"/>
  <c r="W449" i="14"/>
  <c r="J230" i="14"/>
  <c r="L230" i="14" s="1"/>
  <c r="Y391" i="14"/>
  <c r="X233" i="14"/>
  <c r="X221" i="14"/>
  <c r="W60" i="14"/>
  <c r="W430" i="14"/>
  <c r="J81" i="14"/>
  <c r="L81" i="14" s="1"/>
  <c r="J449" i="14"/>
  <c r="L449" i="14" s="1"/>
  <c r="Y425" i="14"/>
  <c r="W298" i="14"/>
  <c r="J391" i="14"/>
  <c r="L391" i="14" s="1"/>
  <c r="X401" i="14"/>
  <c r="J401" i="14"/>
  <c r="L401" i="14" s="1"/>
  <c r="W401" i="14"/>
  <c r="E132" i="18"/>
  <c r="F132" i="18" s="1"/>
  <c r="X222" i="14"/>
  <c r="X392" i="14"/>
  <c r="X113" i="14"/>
  <c r="X437" i="14"/>
  <c r="W91" i="14"/>
  <c r="Y102" i="14"/>
  <c r="N136" i="6"/>
  <c r="Y222" i="14"/>
  <c r="J376" i="14"/>
  <c r="L376" i="14" s="1"/>
  <c r="J113" i="14"/>
  <c r="L113" i="14" s="1"/>
  <c r="X190" i="14"/>
  <c r="W334" i="14"/>
  <c r="J296" i="14"/>
  <c r="L296" i="14" s="1"/>
  <c r="Y255" i="14"/>
  <c r="W283" i="14"/>
  <c r="X91" i="14"/>
  <c r="X102" i="14"/>
  <c r="W222" i="14"/>
  <c r="Y113" i="14"/>
  <c r="J339" i="14"/>
  <c r="L339" i="14" s="1"/>
  <c r="W240" i="14"/>
  <c r="X283" i="14"/>
  <c r="J395" i="14"/>
  <c r="L395" i="14" s="1"/>
  <c r="Y362" i="14"/>
  <c r="J91" i="14"/>
  <c r="L91" i="14" s="1"/>
  <c r="J43" i="14"/>
  <c r="L43" i="14" s="1"/>
  <c r="J330" i="14"/>
  <c r="L330" i="14" s="1"/>
  <c r="Y151" i="14"/>
  <c r="W204" i="14"/>
  <c r="X265" i="14"/>
  <c r="W108" i="14"/>
  <c r="Y146" i="14"/>
  <c r="W475" i="14"/>
  <c r="J380" i="14"/>
  <c r="L380" i="14" s="1"/>
  <c r="Y204" i="14"/>
  <c r="J488" i="14"/>
  <c r="L488" i="14" s="1"/>
  <c r="J295" i="14"/>
  <c r="L295" i="14" s="1"/>
  <c r="J63" i="14"/>
  <c r="L63" i="14" s="1"/>
  <c r="Y380" i="14"/>
  <c r="Y69" i="14"/>
  <c r="I128" i="18"/>
  <c r="I132" i="18" s="1"/>
  <c r="K132" i="18" s="1"/>
  <c r="L8" i="18" s="1"/>
  <c r="Q8" i="18" s="1"/>
  <c r="T8" i="18" s="1"/>
  <c r="X297" i="14"/>
  <c r="W437" i="14"/>
  <c r="J406" i="14"/>
  <c r="L406" i="14" s="1"/>
  <c r="Y63" i="14"/>
  <c r="W217" i="14"/>
  <c r="Y264" i="14"/>
  <c r="W69" i="14"/>
  <c r="O158" i="16"/>
  <c r="W38" i="14"/>
  <c r="X165" i="14"/>
  <c r="X239" i="14"/>
  <c r="X100" i="14"/>
  <c r="J360" i="14"/>
  <c r="L360" i="14" s="1"/>
  <c r="W297" i="14"/>
  <c r="J437" i="14"/>
  <c r="L437" i="14" s="1"/>
  <c r="W63" i="14"/>
  <c r="J317" i="14"/>
  <c r="L317" i="14" s="1"/>
  <c r="Y217" i="14"/>
  <c r="J264" i="14"/>
  <c r="L264" i="14" s="1"/>
  <c r="W172" i="14"/>
  <c r="J102" i="14"/>
  <c r="L102" i="14" s="1"/>
  <c r="X398" i="14"/>
  <c r="Y160" i="14"/>
  <c r="W317" i="14"/>
  <c r="X217" i="14"/>
  <c r="J172" i="14"/>
  <c r="L172" i="14" s="1"/>
  <c r="Y22" i="14"/>
  <c r="J151" i="14"/>
  <c r="L151" i="14" s="1"/>
  <c r="X359" i="14"/>
  <c r="Y206" i="14"/>
  <c r="X332" i="14"/>
  <c r="Z485" i="14"/>
  <c r="J204" i="14"/>
  <c r="L204" i="14" s="1"/>
  <c r="W265" i="14"/>
  <c r="J57" i="14"/>
  <c r="L57" i="14" s="1"/>
  <c r="Y328" i="14"/>
  <c r="Y41" i="14"/>
  <c r="Y265" i="14"/>
  <c r="N103" i="6"/>
  <c r="Y212" i="14"/>
  <c r="J328" i="14"/>
  <c r="L328" i="14" s="1"/>
  <c r="J206" i="14"/>
  <c r="L206" i="14" s="1"/>
  <c r="J332" i="14"/>
  <c r="L332" i="14" s="1"/>
  <c r="W116" i="14"/>
  <c r="J268" i="14"/>
  <c r="L268" i="14" s="1"/>
  <c r="J41" i="14"/>
  <c r="L41" i="14" s="1"/>
  <c r="N117" i="6"/>
  <c r="X212" i="14"/>
  <c r="X328" i="14"/>
  <c r="W332" i="14"/>
  <c r="X116" i="14"/>
  <c r="W268" i="14"/>
  <c r="J297" i="14"/>
  <c r="L297" i="14" s="1"/>
  <c r="W376" i="14"/>
  <c r="Y36" i="14"/>
  <c r="J343" i="14"/>
  <c r="L343" i="14" s="1"/>
  <c r="Y13" i="14"/>
  <c r="Y376" i="14"/>
  <c r="X299" i="14"/>
  <c r="Z258" i="14"/>
  <c r="Y413" i="14"/>
  <c r="Y323" i="14"/>
  <c r="J229" i="14"/>
  <c r="L229" i="14" s="1"/>
  <c r="X367" i="14"/>
  <c r="Y287" i="14"/>
  <c r="Y48" i="14"/>
  <c r="X343" i="14"/>
  <c r="W112" i="14"/>
  <c r="X495" i="14"/>
  <c r="X84" i="14"/>
  <c r="X244" i="14"/>
  <c r="N125" i="6"/>
  <c r="W41" i="14"/>
  <c r="Y361" i="14"/>
  <c r="J367" i="14"/>
  <c r="L367" i="14" s="1"/>
  <c r="W287" i="14"/>
  <c r="Y49" i="14"/>
  <c r="J299" i="14"/>
  <c r="L299" i="14" s="1"/>
  <c r="W86" i="14"/>
  <c r="W62" i="14"/>
  <c r="J413" i="14"/>
  <c r="L413" i="14" s="1"/>
  <c r="X277" i="14"/>
  <c r="W343" i="14"/>
  <c r="X72" i="14"/>
  <c r="W264" i="14"/>
  <c r="Y451" i="14"/>
  <c r="X207" i="14"/>
  <c r="X112" i="14"/>
  <c r="Y122" i="14"/>
  <c r="X323" i="14"/>
  <c r="Y84" i="14"/>
  <c r="J13" i="18"/>
  <c r="N129" i="6"/>
  <c r="W36" i="14"/>
  <c r="E138" i="18"/>
  <c r="G138" i="18" s="1"/>
  <c r="X151" i="14"/>
  <c r="X57" i="14"/>
  <c r="N128" i="6"/>
  <c r="N86" i="6"/>
  <c r="Y209" i="14"/>
  <c r="W206" i="14"/>
  <c r="J116" i="14"/>
  <c r="L116" i="14" s="1"/>
  <c r="J209" i="14"/>
  <c r="L209" i="14" s="1"/>
  <c r="Y229" i="14"/>
  <c r="X209" i="14"/>
  <c r="J246" i="14"/>
  <c r="L246" i="14" s="1"/>
  <c r="J211" i="14"/>
  <c r="L211" i="14" s="1"/>
  <c r="N102" i="6"/>
  <c r="X287" i="14"/>
  <c r="W190" i="14"/>
  <c r="X211" i="14"/>
  <c r="J256" i="14"/>
  <c r="L256" i="14" s="1"/>
  <c r="N111" i="6"/>
  <c r="Y367" i="14"/>
  <c r="J190" i="14"/>
  <c r="L190" i="14" s="1"/>
  <c r="J316" i="14"/>
  <c r="L316" i="14" s="1"/>
  <c r="W246" i="14"/>
  <c r="Y211" i="14"/>
  <c r="J112" i="14"/>
  <c r="L112" i="14" s="1"/>
  <c r="N112" i="6"/>
  <c r="Y28" i="14"/>
  <c r="J361" i="14"/>
  <c r="L361" i="14" s="1"/>
  <c r="J49" i="14"/>
  <c r="L49" i="14" s="1"/>
  <c r="X413" i="14"/>
  <c r="W122" i="14"/>
  <c r="J323" i="14"/>
  <c r="L323" i="14" s="1"/>
  <c r="J159" i="14"/>
  <c r="L159" i="14" s="1"/>
  <c r="X49" i="14"/>
  <c r="J100" i="14"/>
  <c r="L100" i="14" s="1"/>
  <c r="W295" i="14"/>
  <c r="X296" i="14"/>
  <c r="W423" i="14"/>
  <c r="W395" i="14"/>
  <c r="J475" i="14"/>
  <c r="L475" i="14" s="1"/>
  <c r="J451" i="14"/>
  <c r="L451" i="14" s="1"/>
  <c r="X122" i="14"/>
  <c r="W374" i="14"/>
  <c r="N137" i="6"/>
  <c r="W239" i="14"/>
  <c r="N88" i="6"/>
  <c r="W198" i="14"/>
  <c r="Z181" i="14"/>
  <c r="N98" i="6"/>
  <c r="Y299" i="14"/>
  <c r="X246" i="14"/>
  <c r="J72" i="14"/>
  <c r="L72" i="14" s="1"/>
  <c r="Y374" i="14"/>
  <c r="Y72" i="14"/>
  <c r="W207" i="14"/>
  <c r="X193" i="14"/>
  <c r="Y360" i="14"/>
  <c r="J38" i="14"/>
  <c r="L38" i="14" s="1"/>
  <c r="Y339" i="14"/>
  <c r="W165" i="14"/>
  <c r="J62" i="14"/>
  <c r="L62" i="14" s="1"/>
  <c r="W277" i="14"/>
  <c r="Y207" i="14"/>
  <c r="J244" i="14"/>
  <c r="L244" i="14" s="1"/>
  <c r="Y159" i="14"/>
  <c r="J193" i="14"/>
  <c r="L193" i="14" s="1"/>
  <c r="W309" i="14"/>
  <c r="X360" i="14"/>
  <c r="J216" i="14"/>
  <c r="L216" i="14" s="1"/>
  <c r="Y38" i="14"/>
  <c r="W100" i="14"/>
  <c r="X339" i="14"/>
  <c r="X295" i="14"/>
  <c r="W296" i="14"/>
  <c r="Y165" i="14"/>
  <c r="J423" i="14"/>
  <c r="L423" i="14" s="1"/>
  <c r="Y317" i="14"/>
  <c r="J239" i="14"/>
  <c r="L239" i="14" s="1"/>
  <c r="Y395" i="14"/>
  <c r="Y62" i="14"/>
  <c r="Y277" i="14"/>
  <c r="Y475" i="14"/>
  <c r="X451" i="14"/>
  <c r="Y172" i="14"/>
  <c r="J69" i="14"/>
  <c r="L69" i="14" s="1"/>
  <c r="N92" i="6"/>
  <c r="J398" i="14"/>
  <c r="L398" i="14" s="1"/>
  <c r="X216" i="14"/>
  <c r="J374" i="14"/>
  <c r="L374" i="14" s="1"/>
  <c r="W495" i="14"/>
  <c r="N87" i="6"/>
  <c r="E150" i="18"/>
  <c r="G150" i="18" s="1"/>
  <c r="I146" i="18"/>
  <c r="I150" i="18" s="1"/>
  <c r="K150" i="18" s="1"/>
  <c r="Z144" i="14"/>
  <c r="Z451" i="14"/>
  <c r="N110" i="6"/>
  <c r="N93" i="6"/>
  <c r="N109" i="6"/>
  <c r="X356" i="14"/>
  <c r="Z63" i="14"/>
  <c r="H162" i="18"/>
  <c r="N101" i="6"/>
  <c r="N139" i="6"/>
  <c r="N89" i="6"/>
  <c r="Y87" i="14"/>
  <c r="W356" i="14"/>
  <c r="Z92" i="14"/>
  <c r="Z369" i="14"/>
  <c r="N104" i="6"/>
  <c r="N99" i="6"/>
  <c r="N135" i="6"/>
  <c r="J462" i="14"/>
  <c r="L462" i="14" s="1"/>
  <c r="N134" i="6"/>
  <c r="O84" i="6"/>
  <c r="O89" i="6" s="1"/>
  <c r="Z239" i="14"/>
  <c r="N116" i="6"/>
  <c r="N138" i="6"/>
  <c r="N124" i="6"/>
  <c r="X87" i="14"/>
  <c r="Z214" i="14"/>
  <c r="W87" i="14"/>
  <c r="J160" i="14"/>
  <c r="L160" i="14" s="1"/>
  <c r="Y356" i="14"/>
  <c r="Z230" i="14"/>
  <c r="X471" i="14"/>
  <c r="Y471" i="14"/>
  <c r="Z330" i="14"/>
  <c r="W229" i="14"/>
  <c r="N140" i="6"/>
  <c r="N127" i="6"/>
  <c r="N123" i="6"/>
  <c r="J269" i="14"/>
  <c r="L269" i="14" s="1"/>
  <c r="N118" i="6"/>
  <c r="N91" i="6"/>
  <c r="J168" i="18"/>
  <c r="N100" i="6"/>
  <c r="Z183" i="14"/>
  <c r="W160" i="14"/>
  <c r="Z162" i="14"/>
  <c r="Z322" i="14"/>
  <c r="Z167" i="14"/>
  <c r="Y326" i="14"/>
  <c r="Z301" i="14"/>
  <c r="W216" i="14"/>
  <c r="J48" i="14"/>
  <c r="L48" i="14" s="1"/>
  <c r="J495" i="14"/>
  <c r="L495" i="14" s="1"/>
  <c r="N90" i="6"/>
  <c r="Y272" i="14"/>
  <c r="X361" i="14"/>
  <c r="J220" i="14"/>
  <c r="L220" i="14" s="1"/>
  <c r="X272" i="14"/>
  <c r="X314" i="14"/>
  <c r="X71" i="14"/>
  <c r="J314" i="14"/>
  <c r="L314" i="14" s="1"/>
  <c r="W52" i="14"/>
  <c r="X456" i="14"/>
  <c r="W435" i="14"/>
  <c r="Y351" i="14"/>
  <c r="J71" i="14"/>
  <c r="L71" i="14" s="1"/>
  <c r="W98" i="14"/>
  <c r="Z282" i="14"/>
  <c r="J126" i="18"/>
  <c r="K7" i="18" s="1"/>
  <c r="X52" i="14"/>
  <c r="W359" i="14"/>
  <c r="Z399" i="14"/>
  <c r="Y461" i="14"/>
  <c r="I114" i="18"/>
  <c r="J114" i="18" s="1"/>
  <c r="K5" i="18" s="1"/>
  <c r="X164" i="14"/>
  <c r="Y453" i="14"/>
  <c r="X358" i="14"/>
  <c r="X410" i="14"/>
  <c r="W468" i="14"/>
  <c r="J359" i="14"/>
  <c r="L359" i="14" s="1"/>
  <c r="Y65" i="14"/>
  <c r="Z403" i="14"/>
  <c r="Z291" i="14"/>
  <c r="X260" i="14"/>
  <c r="W393" i="14"/>
  <c r="W461" i="14"/>
  <c r="H132" i="18"/>
  <c r="E126" i="18"/>
  <c r="H126" i="18" s="1"/>
  <c r="H14" i="11"/>
  <c r="Y314" i="14"/>
  <c r="W272" i="14"/>
  <c r="X25" i="14"/>
  <c r="W25" i="14"/>
  <c r="W351" i="14"/>
  <c r="W71" i="14"/>
  <c r="J98" i="14"/>
  <c r="L98" i="14" s="1"/>
  <c r="J351" i="14"/>
  <c r="L351" i="14" s="1"/>
  <c r="Y52" i="14"/>
  <c r="X98" i="14"/>
  <c r="X284" i="14"/>
  <c r="X26" i="14"/>
  <c r="W26" i="14"/>
  <c r="J393" i="14"/>
  <c r="L393" i="14" s="1"/>
  <c r="Z126" i="14"/>
  <c r="Y164" i="14"/>
  <c r="Z52" i="14"/>
  <c r="J410" i="14"/>
  <c r="L410" i="14" s="1"/>
  <c r="X352" i="14"/>
  <c r="J260" i="14"/>
  <c r="L260" i="14" s="1"/>
  <c r="X393" i="14"/>
  <c r="J20" i="9"/>
  <c r="E27" i="2" s="1"/>
  <c r="F27" i="2" s="1"/>
  <c r="J111" i="14"/>
  <c r="L111" i="14" s="1"/>
  <c r="Y202" i="14"/>
  <c r="W453" i="14"/>
  <c r="Y358" i="14"/>
  <c r="Y410" i="14"/>
  <c r="J468" i="14"/>
  <c r="L468" i="14" s="1"/>
  <c r="W260" i="14"/>
  <c r="Z271" i="14"/>
  <c r="W262" i="14"/>
  <c r="J461" i="14"/>
  <c r="L461" i="14" s="1"/>
  <c r="K120" i="18"/>
  <c r="L6" i="18" s="1"/>
  <c r="Q6" i="18" s="1"/>
  <c r="I108" i="18"/>
  <c r="J108" i="18" s="1"/>
  <c r="Y18" i="14"/>
  <c r="X18" i="14"/>
  <c r="Y16" i="14"/>
  <c r="X16" i="14"/>
  <c r="J284" i="14"/>
  <c r="L284" i="14" s="1"/>
  <c r="W284" i="14"/>
  <c r="Z478" i="14"/>
  <c r="X31" i="14"/>
  <c r="W31" i="14"/>
  <c r="Z131" i="14"/>
  <c r="J358" i="14"/>
  <c r="L358" i="14" s="1"/>
  <c r="Y327" i="14"/>
  <c r="Y468" i="14"/>
  <c r="W131" i="14"/>
  <c r="X316" i="14"/>
  <c r="W470" i="14"/>
  <c r="Z189" i="14"/>
  <c r="X262" i="14"/>
  <c r="X28" i="14"/>
  <c r="W28" i="14"/>
  <c r="I134" i="18"/>
  <c r="I138" i="18" s="1"/>
  <c r="K138" i="18" s="1"/>
  <c r="L9" i="18" s="1"/>
  <c r="Q9" i="18" s="1"/>
  <c r="T9" i="18" s="1"/>
  <c r="X453" i="14"/>
  <c r="X65" i="14"/>
  <c r="J12" i="14"/>
  <c r="L12" i="14" s="1"/>
  <c r="X12" i="14"/>
  <c r="W202" i="14"/>
  <c r="J202" i="14"/>
  <c r="L202" i="14" s="1"/>
  <c r="Z312" i="14"/>
  <c r="J327" i="14"/>
  <c r="L327" i="14" s="1"/>
  <c r="J131" i="14"/>
  <c r="L131" i="14" s="1"/>
  <c r="X86" i="14"/>
  <c r="Y316" i="14"/>
  <c r="X462" i="14"/>
  <c r="Z288" i="14"/>
  <c r="G144" i="18"/>
  <c r="E114" i="18"/>
  <c r="H114" i="18" s="1"/>
  <c r="L120" i="18"/>
  <c r="M6" i="18" s="1"/>
  <c r="L168" i="18"/>
  <c r="G160" i="10"/>
  <c r="J120" i="18"/>
  <c r="K6" i="18" s="1"/>
  <c r="E108" i="18"/>
  <c r="H108" i="18" s="1"/>
  <c r="Y203" i="14"/>
  <c r="Y462" i="14"/>
  <c r="Y111" i="14"/>
  <c r="Y345" i="14"/>
  <c r="J353" i="14"/>
  <c r="L353" i="14" s="1"/>
  <c r="W223" i="14"/>
  <c r="W53" i="14"/>
  <c r="X419" i="14"/>
  <c r="Y61" i="14"/>
  <c r="Y12" i="14"/>
  <c r="X408" i="14"/>
  <c r="X225" i="14"/>
  <c r="W406" i="14"/>
  <c r="W326" i="14"/>
  <c r="W408" i="14"/>
  <c r="W212" i="14"/>
  <c r="J150" i="14"/>
  <c r="L150" i="14" s="1"/>
  <c r="J225" i="14"/>
  <c r="L225" i="14" s="1"/>
  <c r="W456" i="14"/>
  <c r="J16" i="14"/>
  <c r="L16" i="14" s="1"/>
  <c r="Y80" i="14"/>
  <c r="W338" i="14"/>
  <c r="X104" i="14"/>
  <c r="Y467" i="14"/>
  <c r="X203" i="14"/>
  <c r="W61" i="14"/>
  <c r="X111" i="14"/>
  <c r="Y131" i="14"/>
  <c r="J347" i="14"/>
  <c r="L347" i="14" s="1"/>
  <c r="X53" i="14"/>
  <c r="X406" i="14"/>
  <c r="X224" i="14"/>
  <c r="W353" i="14"/>
  <c r="Y347" i="14"/>
  <c r="J338" i="14"/>
  <c r="L338" i="14" s="1"/>
  <c r="J326" i="14"/>
  <c r="L326" i="14" s="1"/>
  <c r="J408" i="14"/>
  <c r="L408" i="14" s="1"/>
  <c r="Y396" i="14"/>
  <c r="W117" i="14"/>
  <c r="X318" i="14"/>
  <c r="W225" i="14"/>
  <c r="J456" i="14"/>
  <c r="L456" i="14" s="1"/>
  <c r="J80" i="14"/>
  <c r="L80" i="14" s="1"/>
  <c r="J188" i="14"/>
  <c r="L188" i="14" s="1"/>
  <c r="Y90" i="14"/>
  <c r="W244" i="14"/>
  <c r="J223" i="14"/>
  <c r="L223" i="14" s="1"/>
  <c r="J419" i="14"/>
  <c r="L419" i="14" s="1"/>
  <c r="X353" i="14"/>
  <c r="X347" i="14"/>
  <c r="W193" i="14"/>
  <c r="W396" i="14"/>
  <c r="W318" i="14"/>
  <c r="W352" i="14"/>
  <c r="X80" i="14"/>
  <c r="J86" i="14"/>
  <c r="L86" i="14" s="1"/>
  <c r="J77" i="14"/>
  <c r="L77" i="14" s="1"/>
  <c r="Y312" i="14"/>
  <c r="X377" i="14"/>
  <c r="J352" i="14"/>
  <c r="L352" i="14" s="1"/>
  <c r="J471" i="14"/>
  <c r="L471" i="14" s="1"/>
  <c r="Y486" i="14"/>
  <c r="J467" i="14"/>
  <c r="L467" i="14" s="1"/>
  <c r="J156" i="14"/>
  <c r="L156" i="14" s="1"/>
  <c r="J205" i="14"/>
  <c r="L205" i="14" s="1"/>
  <c r="J203" i="14"/>
  <c r="L203" i="14" s="1"/>
  <c r="J171" i="14"/>
  <c r="L171" i="14" s="1"/>
  <c r="W156" i="14"/>
  <c r="X205" i="14"/>
  <c r="Y213" i="14"/>
  <c r="X156" i="14"/>
  <c r="W377" i="14"/>
  <c r="W132" i="14"/>
  <c r="Y205" i="14"/>
  <c r="Y97" i="14"/>
  <c r="Y171" i="14"/>
  <c r="J312" i="14"/>
  <c r="L312" i="14" s="1"/>
  <c r="Y150" i="14"/>
  <c r="Y377" i="14"/>
  <c r="J33" i="14"/>
  <c r="L33" i="14" s="1"/>
  <c r="X97" i="14"/>
  <c r="Y26" i="14"/>
  <c r="J464" i="14"/>
  <c r="L464" i="14" s="1"/>
  <c r="Y427" i="14"/>
  <c r="X150" i="14"/>
  <c r="W93" i="14"/>
  <c r="Y249" i="14"/>
  <c r="J319" i="14"/>
  <c r="L319" i="14" s="1"/>
  <c r="X355" i="14"/>
  <c r="Y192" i="14"/>
  <c r="J37" i="14"/>
  <c r="L37" i="14" s="1"/>
  <c r="J308" i="14"/>
  <c r="L308" i="14" s="1"/>
  <c r="Y224" i="14"/>
  <c r="X464" i="14"/>
  <c r="J436" i="14"/>
  <c r="L436" i="14" s="1"/>
  <c r="Y398" i="14"/>
  <c r="W94" i="14"/>
  <c r="W427" i="14"/>
  <c r="J213" i="14"/>
  <c r="L213" i="14" s="1"/>
  <c r="Y133" i="14"/>
  <c r="Y232" i="14"/>
  <c r="X93" i="14"/>
  <c r="X414" i="14"/>
  <c r="W375" i="14"/>
  <c r="X249" i="14"/>
  <c r="Y187" i="14"/>
  <c r="W421" i="14"/>
  <c r="Y319" i="14"/>
  <c r="Y355" i="14"/>
  <c r="X337" i="14"/>
  <c r="Y169" i="14"/>
  <c r="J61" i="14"/>
  <c r="L61" i="14" s="1"/>
  <c r="J31" i="14"/>
  <c r="L31" i="14" s="1"/>
  <c r="W37" i="14"/>
  <c r="J132" i="14"/>
  <c r="L132" i="14" s="1"/>
  <c r="Y419" i="14"/>
  <c r="X346" i="14"/>
  <c r="W486" i="14"/>
  <c r="X132" i="14"/>
  <c r="Y223" i="14"/>
  <c r="Y338" i="14"/>
  <c r="J97" i="14"/>
  <c r="L97" i="14" s="1"/>
  <c r="J442" i="14"/>
  <c r="L442" i="14" s="1"/>
  <c r="X33" i="14"/>
  <c r="Y436" i="14"/>
  <c r="W346" i="14"/>
  <c r="J117" i="14"/>
  <c r="L117" i="14" s="1"/>
  <c r="J486" i="14"/>
  <c r="L486" i="14" s="1"/>
  <c r="W442" i="14"/>
  <c r="J346" i="14"/>
  <c r="L346" i="14" s="1"/>
  <c r="Y37" i="14"/>
  <c r="W224" i="14"/>
  <c r="W436" i="14"/>
  <c r="W213" i="14"/>
  <c r="W133" i="14"/>
  <c r="J375" i="14"/>
  <c r="L375" i="14" s="1"/>
  <c r="Z187" i="14"/>
  <c r="Y33" i="14"/>
  <c r="W464" i="14"/>
  <c r="J245" i="14"/>
  <c r="L245" i="14" s="1"/>
  <c r="Y94" i="14"/>
  <c r="X427" i="14"/>
  <c r="J133" i="14"/>
  <c r="L133" i="14" s="1"/>
  <c r="Y93" i="14"/>
  <c r="W414" i="14"/>
  <c r="W187" i="14"/>
  <c r="X319" i="14"/>
  <c r="J355" i="14"/>
  <c r="L355" i="14" s="1"/>
  <c r="Z179" i="14"/>
  <c r="X308" i="14"/>
  <c r="W245" i="14"/>
  <c r="X94" i="14"/>
  <c r="Y261" i="14"/>
  <c r="Y273" i="14"/>
  <c r="J232" i="14"/>
  <c r="L232" i="14" s="1"/>
  <c r="Y392" i="14"/>
  <c r="J149" i="14"/>
  <c r="L149" i="14" s="1"/>
  <c r="Y414" i="14"/>
  <c r="J18" i="14"/>
  <c r="L18" i="14" s="1"/>
  <c r="X375" i="14"/>
  <c r="W249" i="14"/>
  <c r="J187" i="14"/>
  <c r="L187" i="14" s="1"/>
  <c r="Y421" i="14"/>
  <c r="Z188" i="14"/>
  <c r="W140" i="14"/>
  <c r="W179" i="14"/>
  <c r="Y337" i="14"/>
  <c r="J104" i="14"/>
  <c r="L104" i="14" s="1"/>
  <c r="J169" i="14"/>
  <c r="L169" i="14" s="1"/>
  <c r="Y25" i="14"/>
  <c r="W171" i="14"/>
  <c r="W312" i="14"/>
  <c r="Y442" i="14"/>
  <c r="Y117" i="14"/>
  <c r="W169" i="14"/>
  <c r="W308" i="14"/>
  <c r="J421" i="14"/>
  <c r="L421" i="14" s="1"/>
  <c r="J345" i="14"/>
  <c r="L345" i="14" s="1"/>
  <c r="Y245" i="14"/>
  <c r="J309" i="14"/>
  <c r="L309" i="14" s="1"/>
  <c r="X261" i="14"/>
  <c r="J273" i="14"/>
  <c r="L273" i="14" s="1"/>
  <c r="W232" i="14"/>
  <c r="J392" i="14"/>
  <c r="L392" i="14" s="1"/>
  <c r="Y149" i="14"/>
  <c r="J435" i="14"/>
  <c r="L435" i="14" s="1"/>
  <c r="X488" i="14"/>
  <c r="Y53" i="14"/>
  <c r="W188" i="14"/>
  <c r="Y140" i="14"/>
  <c r="Y179" i="14"/>
  <c r="J337" i="14"/>
  <c r="L337" i="14" s="1"/>
  <c r="Y470" i="14"/>
  <c r="W104" i="14"/>
  <c r="Y269" i="14"/>
  <c r="W77" i="14"/>
  <c r="X192" i="14"/>
  <c r="J261" i="14"/>
  <c r="L261" i="14" s="1"/>
  <c r="J164" i="14"/>
  <c r="L164" i="14" s="1"/>
  <c r="X345" i="14"/>
  <c r="X396" i="14"/>
  <c r="Y309" i="14"/>
  <c r="X273" i="14"/>
  <c r="J318" i="14"/>
  <c r="L318" i="14" s="1"/>
  <c r="Z392" i="14"/>
  <c r="X149" i="14"/>
  <c r="X327" i="14"/>
  <c r="Y435" i="14"/>
  <c r="J65" i="14"/>
  <c r="L65" i="14" s="1"/>
  <c r="Z347" i="14"/>
  <c r="Y488" i="14"/>
  <c r="Z53" i="14"/>
  <c r="Y188" i="14"/>
  <c r="X179" i="14"/>
  <c r="J26" i="14"/>
  <c r="L26" i="14" s="1"/>
  <c r="J470" i="14"/>
  <c r="L470" i="14" s="1"/>
  <c r="W269" i="14"/>
  <c r="Y77" i="14"/>
  <c r="J90" i="14"/>
  <c r="L90" i="14" s="1"/>
  <c r="W90" i="14"/>
  <c r="Y31" i="14"/>
  <c r="W192" i="14"/>
  <c r="W467" i="14"/>
  <c r="X48" i="14"/>
  <c r="J25" i="14"/>
  <c r="L25" i="14" s="1"/>
  <c r="G67" i="10"/>
  <c r="G24" i="10" s="1"/>
  <c r="G61" i="10"/>
  <c r="K152" i="18"/>
  <c r="D23" i="18"/>
  <c r="D34" i="18" s="1"/>
  <c r="M48" i="4"/>
  <c r="K137" i="4"/>
  <c r="G168" i="18"/>
  <c r="G79" i="10"/>
  <c r="G36" i="10" s="1"/>
  <c r="M147" i="6"/>
  <c r="F19" i="10" s="1"/>
  <c r="G59" i="10"/>
  <c r="D71" i="18"/>
  <c r="D82" i="18" s="1"/>
  <c r="G72" i="10"/>
  <c r="G29" i="10" s="1"/>
  <c r="G164" i="10"/>
  <c r="G78" i="10"/>
  <c r="G35" i="10" s="1"/>
  <c r="G64" i="10"/>
  <c r="G70" i="10"/>
  <c r="G27" i="10" s="1"/>
  <c r="D39" i="18"/>
  <c r="D50" i="18" s="1"/>
  <c r="H168" i="18"/>
  <c r="E156" i="18"/>
  <c r="H156" i="18" s="1"/>
  <c r="I152" i="18"/>
  <c r="I156" i="18" s="1"/>
  <c r="L156" i="18" s="1"/>
  <c r="J152" i="18"/>
  <c r="G38" i="10"/>
  <c r="G46" i="10"/>
  <c r="F12" i="10"/>
  <c r="E1" i="22" s="1"/>
  <c r="E2" i="22" s="1"/>
  <c r="E23" i="22" s="1"/>
  <c r="Z159" i="14"/>
  <c r="Z345" i="14"/>
  <c r="Z213" i="14"/>
  <c r="Z120" i="14"/>
  <c r="Z437" i="14"/>
  <c r="Z78" i="14"/>
  <c r="Z134" i="14"/>
  <c r="Z344" i="14"/>
  <c r="Z398" i="14"/>
  <c r="Z94" i="14"/>
  <c r="Z217" i="14"/>
  <c r="Z50" i="14"/>
  <c r="Z24" i="14"/>
  <c r="Z405" i="14"/>
  <c r="Z466" i="14"/>
  <c r="Z280" i="14"/>
  <c r="Z241" i="14"/>
  <c r="Z361" i="14"/>
  <c r="Z231" i="14"/>
  <c r="G52" i="10"/>
  <c r="G74" i="10"/>
  <c r="G31" i="10" s="1"/>
  <c r="Z348" i="14"/>
  <c r="Z196" i="14"/>
  <c r="Z429" i="14"/>
  <c r="G93" i="10"/>
  <c r="Z308" i="14"/>
  <c r="Z48" i="14"/>
  <c r="Z154" i="14"/>
  <c r="Z304" i="14"/>
  <c r="G158" i="10"/>
  <c r="G53" i="10"/>
  <c r="Z169" i="14"/>
  <c r="Z64" i="14"/>
  <c r="Z172" i="14"/>
  <c r="Z193" i="14"/>
  <c r="Z212" i="14"/>
  <c r="Z468" i="14"/>
  <c r="Z113" i="14"/>
  <c r="Z334" i="14"/>
  <c r="Z445" i="14"/>
  <c r="Z59" i="14"/>
  <c r="Z321" i="14"/>
  <c r="Z489" i="14"/>
  <c r="G8" i="10"/>
  <c r="Z355" i="14"/>
  <c r="Z316" i="14"/>
  <c r="Z97" i="14"/>
  <c r="Z101" i="14"/>
  <c r="Z182" i="14"/>
  <c r="Z208" i="14"/>
  <c r="Z333" i="14"/>
  <c r="G166" i="10"/>
  <c r="Z467" i="14"/>
  <c r="Z18" i="14"/>
  <c r="Z237" i="14"/>
  <c r="Z366" i="14"/>
  <c r="Z371" i="14"/>
  <c r="Z298" i="14"/>
  <c r="Z95" i="14"/>
  <c r="Z211" i="14"/>
  <c r="Z368" i="14"/>
  <c r="Z406" i="14"/>
  <c r="Z393" i="14"/>
  <c r="Z26" i="14"/>
  <c r="Z36" i="14"/>
  <c r="Z190" i="14"/>
  <c r="Z275" i="14"/>
  <c r="Z133" i="14"/>
  <c r="Z495" i="14"/>
  <c r="Z161" i="14"/>
  <c r="Z69" i="14"/>
  <c r="Z294" i="14"/>
  <c r="Z388" i="14"/>
  <c r="Z240" i="14"/>
  <c r="Z305" i="14"/>
  <c r="Z474" i="14"/>
  <c r="Z96" i="14"/>
  <c r="Z15" i="14"/>
  <c r="Z442" i="14"/>
  <c r="Z70" i="14"/>
  <c r="Z66" i="14"/>
  <c r="Z441" i="14"/>
  <c r="Z460" i="14"/>
  <c r="Z457" i="14"/>
  <c r="Z259" i="14"/>
  <c r="Z303" i="14"/>
  <c r="Z246" i="14"/>
  <c r="Z65" i="14"/>
  <c r="Z384" i="14"/>
  <c r="Z323" i="14"/>
  <c r="Z306" i="14"/>
  <c r="Z493" i="14"/>
  <c r="Z413" i="14"/>
  <c r="Z438" i="14"/>
  <c r="Z289" i="14"/>
  <c r="Z136" i="14"/>
  <c r="Z163" i="14"/>
  <c r="Z295" i="14"/>
  <c r="Z80" i="14"/>
  <c r="Z40" i="14"/>
  <c r="Z200" i="14"/>
  <c r="Z318" i="14"/>
  <c r="Z37" i="14"/>
  <c r="Z471" i="14"/>
  <c r="Z370" i="14"/>
  <c r="Z425" i="14"/>
  <c r="Z145" i="14"/>
  <c r="Z317" i="14"/>
  <c r="Z428" i="14"/>
  <c r="Z424" i="14"/>
  <c r="Z31" i="14"/>
  <c r="Z51" i="14"/>
  <c r="Z22" i="14"/>
  <c r="Z500" i="14"/>
  <c r="Z267" i="14"/>
  <c r="Z67" i="14"/>
  <c r="Z173" i="14"/>
  <c r="Z310" i="14"/>
  <c r="Z118" i="14"/>
  <c r="Z420" i="14"/>
  <c r="Z122" i="14"/>
  <c r="Z315" i="14"/>
  <c r="Z487" i="14"/>
  <c r="Z85" i="14"/>
  <c r="Z142" i="14"/>
  <c r="Z132" i="14"/>
  <c r="Z327" i="14"/>
  <c r="Z396" i="14"/>
  <c r="Z453" i="14"/>
  <c r="Z28" i="14"/>
  <c r="Z244" i="14"/>
  <c r="Z84" i="14"/>
  <c r="Z58" i="14"/>
  <c r="Z290" i="14"/>
  <c r="Z227" i="14"/>
  <c r="Z171" i="14"/>
  <c r="Z328" i="14"/>
  <c r="Z209" i="14"/>
  <c r="Z21" i="14"/>
  <c r="Z19" i="14"/>
  <c r="Z175" i="14"/>
  <c r="Z454" i="14"/>
  <c r="Z266" i="14"/>
  <c r="Z434" i="14"/>
  <c r="Z124" i="14"/>
  <c r="Z389" i="14"/>
  <c r="Z98" i="14"/>
  <c r="Z410" i="14"/>
  <c r="Z376" i="14"/>
  <c r="Z446" i="14"/>
  <c r="Z121" i="14"/>
  <c r="Z279" i="14"/>
  <c r="Z165" i="14"/>
  <c r="Z497" i="14"/>
  <c r="Z296" i="14"/>
  <c r="Z337" i="14"/>
  <c r="Z421" i="14"/>
  <c r="Z257" i="14"/>
  <c r="Z177" i="14"/>
  <c r="Z156" i="14"/>
  <c r="Z251" i="14"/>
  <c r="Z443" i="14"/>
  <c r="Z439" i="14"/>
  <c r="Z82" i="14"/>
  <c r="Z402" i="14"/>
  <c r="Z483" i="14"/>
  <c r="Z417" i="14"/>
  <c r="Z359" i="14"/>
  <c r="Z309" i="14"/>
  <c r="Z13" i="14"/>
  <c r="Z61" i="14"/>
  <c r="Z43" i="14"/>
  <c r="Z265" i="14"/>
  <c r="Z448" i="14"/>
  <c r="Z140" i="14"/>
  <c r="Z484" i="14"/>
  <c r="Z221" i="14"/>
  <c r="Z499" i="14"/>
  <c r="Z353" i="14"/>
  <c r="Z245" i="14"/>
  <c r="Z117" i="14"/>
  <c r="Z157" i="14"/>
  <c r="Z494" i="14"/>
  <c r="Z283" i="14"/>
  <c r="Z235" i="14"/>
  <c r="Z143" i="14"/>
  <c r="Z111" i="14"/>
  <c r="Z352" i="14"/>
  <c r="Z331" i="14"/>
  <c r="Z83" i="14"/>
  <c r="Z125" i="14"/>
  <c r="Z236" i="14"/>
  <c r="Z41" i="14"/>
  <c r="G47" i="10"/>
  <c r="G90" i="10"/>
  <c r="G51" i="10"/>
  <c r="G55" i="10"/>
  <c r="G63" i="10"/>
  <c r="H3" i="10"/>
  <c r="AE1" i="3" s="1"/>
  <c r="G49" i="10"/>
  <c r="G54" i="10"/>
  <c r="Q1" i="16"/>
  <c r="G76" i="10"/>
  <c r="G33" i="10" s="1"/>
  <c r="G104" i="10"/>
  <c r="G80" i="10"/>
  <c r="G37" i="10" s="1"/>
  <c r="G165" i="10"/>
  <c r="G50" i="10"/>
  <c r="G107" i="10"/>
  <c r="G68" i="10"/>
  <c r="G25" i="10" s="1"/>
  <c r="G159" i="10"/>
  <c r="G167" i="10"/>
  <c r="G176" i="10" s="1"/>
  <c r="G89" i="10"/>
  <c r="G77" i="10"/>
  <c r="G34" i="10" s="1"/>
  <c r="G71" i="10"/>
  <c r="G28" i="10" s="1"/>
  <c r="AD1" i="3"/>
  <c r="G83" i="10"/>
  <c r="G9" i="10"/>
  <c r="G66" i="10"/>
  <c r="G23" i="10" s="1"/>
  <c r="G56" i="10"/>
  <c r="G57" i="10"/>
  <c r="G69" i="10"/>
  <c r="G26" i="10" s="1"/>
  <c r="G163" i="10"/>
  <c r="G88" i="10"/>
  <c r="G48" i="10"/>
  <c r="Z314" i="14"/>
  <c r="Z433" i="14"/>
  <c r="G75" i="10"/>
  <c r="G32" i="10" s="1"/>
  <c r="Z108" i="14"/>
  <c r="Z435" i="14"/>
  <c r="Z381" i="14"/>
  <c r="Z29" i="14"/>
  <c r="Z264" i="14"/>
  <c r="G109" i="10"/>
  <c r="Z229" i="14"/>
  <c r="Z351" i="14"/>
  <c r="Z356" i="14"/>
  <c r="Z340" i="14"/>
  <c r="Z470" i="14"/>
  <c r="Z30" i="14"/>
  <c r="Z423" i="14"/>
  <c r="Z114" i="14"/>
  <c r="Z81" i="14"/>
  <c r="Z383" i="14"/>
  <c r="Z349" i="14"/>
  <c r="G108" i="10"/>
  <c r="Z224" i="14"/>
  <c r="Z419" i="14"/>
  <c r="Z93" i="14"/>
  <c r="Z270" i="14"/>
  <c r="Z119" i="14"/>
  <c r="Z45" i="14"/>
  <c r="G82" i="10"/>
  <c r="G62" i="10"/>
  <c r="Z164" i="14"/>
  <c r="Z377" i="14"/>
  <c r="Z203" i="14"/>
  <c r="Z68" i="14"/>
  <c r="Z496" i="14"/>
  <c r="Z247" i="14"/>
  <c r="G86" i="10"/>
  <c r="G73" i="10"/>
  <c r="G30" i="10" s="1"/>
  <c r="Z320" i="14"/>
  <c r="Z339" i="14"/>
  <c r="Z358" i="14"/>
  <c r="Z100" i="14"/>
  <c r="Z372" i="14"/>
  <c r="Z105" i="14"/>
  <c r="G58" i="10"/>
  <c r="F7" i="10"/>
  <c r="F10" i="10" s="1"/>
  <c r="F13" i="10" s="1"/>
  <c r="Q1" i="23"/>
  <c r="G6" i="10"/>
  <c r="G12" i="10" s="1"/>
  <c r="F1" i="22" s="1"/>
  <c r="F2" i="22" s="1"/>
  <c r="F8" i="22" s="1"/>
  <c r="P142" i="4"/>
  <c r="P172" i="4"/>
  <c r="Z299" i="14"/>
  <c r="Z293" i="14"/>
  <c r="Z109" i="14"/>
  <c r="Z260" i="14"/>
  <c r="Z463" i="14"/>
  <c r="Z263" i="14"/>
  <c r="Z186" i="14"/>
  <c r="Z27" i="14"/>
  <c r="Z73" i="14"/>
  <c r="Z34" i="14"/>
  <c r="Z129" i="14"/>
  <c r="Z141" i="14"/>
  <c r="Z374" i="14"/>
  <c r="Z400" i="14"/>
  <c r="Z90" i="14"/>
  <c r="Z14" i="14"/>
  <c r="Z25" i="14"/>
  <c r="Z427" i="14"/>
  <c r="Z273" i="14"/>
  <c r="Z150" i="14"/>
  <c r="Z38" i="14"/>
  <c r="Z473" i="14"/>
  <c r="Z379" i="14"/>
  <c r="Z198" i="14"/>
  <c r="Z104" i="14"/>
  <c r="Z440" i="14"/>
  <c r="Z364" i="14"/>
  <c r="Z158" i="14"/>
  <c r="Z130" i="14"/>
  <c r="Z55" i="14"/>
  <c r="Z409" i="14"/>
  <c r="Z469" i="14"/>
  <c r="Z243" i="14"/>
  <c r="Z88" i="14"/>
  <c r="Z107" i="14"/>
  <c r="Z475" i="14"/>
  <c r="Z455" i="14"/>
  <c r="Z191" i="14"/>
  <c r="Z127" i="14"/>
  <c r="Z199" i="14"/>
  <c r="Z207" i="14"/>
  <c r="Z422" i="14"/>
  <c r="Z274" i="14"/>
  <c r="Z476" i="14"/>
  <c r="Z450" i="14"/>
  <c r="Z56" i="14"/>
  <c r="Z313" i="14"/>
  <c r="Z219" i="14"/>
  <c r="Z218" i="14"/>
  <c r="Z302" i="14"/>
  <c r="Z447" i="14"/>
  <c r="Z168" i="14"/>
  <c r="Z12" i="14"/>
  <c r="Z20" i="14"/>
  <c r="Z373" i="14"/>
  <c r="Z233" i="14"/>
  <c r="Z238" i="14"/>
  <c r="Z472" i="14"/>
  <c r="Z33" i="14"/>
  <c r="Z206" i="14"/>
  <c r="Z242" i="14"/>
  <c r="Z226" i="14"/>
  <c r="Z254" i="14"/>
  <c r="Z382" i="14"/>
  <c r="Z477" i="14"/>
  <c r="Z461" i="14"/>
  <c r="Z452" i="14"/>
  <c r="Z166" i="14"/>
  <c r="Z180" i="14"/>
  <c r="Z325" i="14"/>
  <c r="Z128" i="14"/>
  <c r="Z123" i="14"/>
  <c r="Z248" i="14"/>
  <c r="Z42" i="14"/>
  <c r="Y10" i="14"/>
  <c r="M146" i="6"/>
  <c r="F18" i="10" s="1"/>
  <c r="Z436" i="14"/>
  <c r="Z261" i="14"/>
  <c r="Z49" i="14"/>
  <c r="Z486" i="14"/>
  <c r="Z225" i="14"/>
  <c r="Z153" i="14"/>
  <c r="Z456" i="14"/>
  <c r="Z54" i="14"/>
  <c r="Z147" i="14"/>
  <c r="Z338" i="14"/>
  <c r="Z492" i="14"/>
  <c r="Z151" i="14"/>
  <c r="Z253" i="14"/>
  <c r="Z350" i="14"/>
  <c r="Z459" i="14"/>
  <c r="Z99" i="14"/>
  <c r="Z178" i="14"/>
  <c r="Z72" i="14"/>
  <c r="Z137" i="14"/>
  <c r="Z228" i="14"/>
  <c r="Z324" i="14"/>
  <c r="Z91" i="14"/>
  <c r="Z498" i="14"/>
  <c r="Z35" i="14"/>
  <c r="Z152" i="14"/>
  <c r="Z76" i="14"/>
  <c r="Z252" i="14"/>
  <c r="Z412" i="14"/>
  <c r="Z480" i="14"/>
  <c r="Z311" i="14"/>
  <c r="Z300" i="14"/>
  <c r="Z357" i="14"/>
  <c r="Z197" i="14"/>
  <c r="Z17" i="14"/>
  <c r="Z202" i="14"/>
  <c r="Z146" i="14"/>
  <c r="Z287" i="14"/>
  <c r="Z71" i="14"/>
  <c r="Z375" i="14"/>
  <c r="Z365" i="14"/>
  <c r="Z103" i="14"/>
  <c r="Z385" i="14"/>
  <c r="Z336" i="14"/>
  <c r="Z286" i="14"/>
  <c r="Z386" i="14"/>
  <c r="Z465" i="14"/>
  <c r="Z32" i="14"/>
  <c r="Z89" i="14"/>
  <c r="Z292" i="14"/>
  <c r="Z155" i="14"/>
  <c r="Z404" i="14"/>
  <c r="Z75" i="14"/>
  <c r="Z490" i="14"/>
  <c r="Z204" i="14"/>
  <c r="Z110" i="14"/>
  <c r="Z23" i="14"/>
  <c r="Z367" i="14"/>
  <c r="Z79" i="14"/>
  <c r="Z87" i="14"/>
  <c r="Z149" i="14"/>
  <c r="Z342" i="14"/>
  <c r="Z415" i="14"/>
  <c r="Z341" i="14"/>
  <c r="Z46" i="14"/>
  <c r="Z176" i="14"/>
  <c r="Z223" i="14"/>
  <c r="Z488" i="14"/>
  <c r="Z284" i="14"/>
  <c r="Z205" i="14"/>
  <c r="Z462" i="14"/>
  <c r="Z269" i="14"/>
  <c r="Z397" i="14"/>
  <c r="Z491" i="14"/>
  <c r="Z329" i="14"/>
  <c r="Z255" i="14"/>
  <c r="Z395" i="14"/>
  <c r="Z39" i="14"/>
  <c r="Z277" i="14"/>
  <c r="Z262" i="14"/>
  <c r="Z378" i="14"/>
  <c r="Z139" i="14"/>
  <c r="Z256" i="14"/>
  <c r="Z174" i="14"/>
  <c r="Z387" i="14"/>
  <c r="Z479" i="14"/>
  <c r="Z391" i="14"/>
  <c r="Z16" i="14"/>
  <c r="Z401" i="14"/>
  <c r="Z346" i="14"/>
  <c r="Z220" i="14"/>
  <c r="Z160" i="14"/>
  <c r="Z414" i="14"/>
  <c r="Z216" i="14"/>
  <c r="Z249" i="14"/>
  <c r="Z431" i="14"/>
  <c r="Z210" i="14"/>
  <c r="Z416" i="14"/>
  <c r="Z106" i="14"/>
  <c r="Z319" i="14"/>
  <c r="Z86" i="14"/>
  <c r="Z60" i="14"/>
  <c r="Z332" i="14"/>
  <c r="Z215" i="14"/>
  <c r="Z62" i="14"/>
  <c r="Z194" i="14"/>
  <c r="Z343" i="14"/>
  <c r="Z170" i="14"/>
  <c r="Z407" i="14"/>
  <c r="Z74" i="14"/>
  <c r="Z148" i="14"/>
  <c r="Z444" i="14"/>
  <c r="Z449" i="14"/>
  <c r="Z116" i="14"/>
  <c r="Z362" i="14"/>
  <c r="Z276" i="14"/>
  <c r="Z458" i="14"/>
  <c r="Z380" i="14"/>
  <c r="Z115" i="14"/>
  <c r="Z57" i="14"/>
  <c r="Z234" i="14"/>
  <c r="Z363" i="14"/>
  <c r="Z192" i="14"/>
  <c r="Z426" i="14"/>
  <c r="Z138" i="14"/>
  <c r="Z482" i="14"/>
  <c r="Z278" i="14"/>
  <c r="AA11" i="14"/>
  <c r="AA137" i="14" s="1"/>
  <c r="Z326" i="14"/>
  <c r="Z297" i="14"/>
  <c r="Z464" i="14"/>
  <c r="Z408" i="14"/>
  <c r="Z222" i="14"/>
  <c r="Z335" i="14"/>
  <c r="Z360" i="14"/>
  <c r="Z232" i="14"/>
  <c r="Z272" i="14"/>
  <c r="Z390" i="14"/>
  <c r="Z250" i="14"/>
  <c r="Z394" i="14"/>
  <c r="Z354" i="14"/>
  <c r="Z184" i="14"/>
  <c r="Z77" i="14"/>
  <c r="Z430" i="14"/>
  <c r="Z411" i="14"/>
  <c r="Z432" i="14"/>
  <c r="Z135" i="14"/>
  <c r="Z185" i="14"/>
  <c r="Z268" i="14"/>
  <c r="Z201" i="14"/>
  <c r="Z307" i="14"/>
  <c r="Z112" i="14"/>
  <c r="Z481" i="14"/>
  <c r="Z418" i="14"/>
  <c r="Z195" i="14"/>
  <c r="Z281" i="14"/>
  <c r="Z102" i="14"/>
  <c r="Z44" i="14"/>
  <c r="Z285" i="14"/>
  <c r="P5" i="23"/>
  <c r="P10" i="23" s="1"/>
  <c r="D15" i="11"/>
  <c r="E25" i="2"/>
  <c r="F25" i="2" s="1"/>
  <c r="E20" i="10"/>
  <c r="F110" i="10"/>
  <c r="F22" i="10"/>
  <c r="F39" i="10" s="1"/>
  <c r="F45" i="10"/>
  <c r="F65" i="10"/>
  <c r="P159" i="16"/>
  <c r="F4" i="15"/>
  <c r="H4" i="15" s="1"/>
  <c r="AA248" i="14"/>
  <c r="AA129" i="14"/>
  <c r="J11" i="18"/>
  <c r="F3" i="15"/>
  <c r="H3" i="15" s="1"/>
  <c r="G162" i="18"/>
  <c r="J34" i="9"/>
  <c r="J35" i="9" s="1"/>
  <c r="P5" i="16"/>
  <c r="P10" i="16" s="1"/>
  <c r="F168" i="10"/>
  <c r="F5" i="15"/>
  <c r="H5" i="15" s="1"/>
  <c r="AF15" i="11"/>
  <c r="AG16" i="11"/>
  <c r="AO16" i="11" s="1"/>
  <c r="E17" i="11"/>
  <c r="E9" i="10"/>
  <c r="E7" i="10" s="1"/>
  <c r="E10" i="10" s="1"/>
  <c r="L79" i="6"/>
  <c r="AB3" i="3" s="1"/>
  <c r="F162" i="18"/>
  <c r="A7" i="15"/>
  <c r="E6" i="15"/>
  <c r="D6" i="15"/>
  <c r="S16" i="11"/>
  <c r="R15" i="11"/>
  <c r="U57" i="7"/>
  <c r="L278" i="14"/>
  <c r="L251" i="14"/>
  <c r="L237" i="14"/>
  <c r="AG32" i="4"/>
  <c r="W32" i="4"/>
  <c r="Y33" i="4"/>
  <c r="AI33" i="4"/>
  <c r="AH30" i="4"/>
  <c r="X30" i="4"/>
  <c r="J14" i="18"/>
  <c r="J144" i="18"/>
  <c r="J10" i="18"/>
  <c r="J12" i="18"/>
  <c r="I39" i="18"/>
  <c r="H39" i="18"/>
  <c r="F144" i="18"/>
  <c r="I55" i="18"/>
  <c r="H55" i="18"/>
  <c r="I162" i="18"/>
  <c r="J162" i="18" s="1"/>
  <c r="H144" i="18"/>
  <c r="H4" i="18"/>
  <c r="T4" i="18"/>
  <c r="Q4" i="18"/>
  <c r="L4" i="18"/>
  <c r="W4" i="18"/>
  <c r="O47" i="2"/>
  <c r="O49" i="2" s="1"/>
  <c r="G71" i="18"/>
  <c r="L144" i="18"/>
  <c r="K144" i="18"/>
  <c r="L70" i="14"/>
  <c r="L173" i="14"/>
  <c r="L247" i="14"/>
  <c r="L443" i="14"/>
  <c r="L197" i="14"/>
  <c r="L373" i="14"/>
  <c r="D5" i="22"/>
  <c r="D21" i="22" s="1"/>
  <c r="L272" i="14"/>
  <c r="L179" i="14"/>
  <c r="L315" i="14"/>
  <c r="L217" i="14"/>
  <c r="L93" i="14"/>
  <c r="L94" i="14"/>
  <c r="L249" i="14"/>
  <c r="L89" i="14"/>
  <c r="L177" i="14"/>
  <c r="L304" i="14"/>
  <c r="L453" i="14"/>
  <c r="L415" i="14"/>
  <c r="L189" i="14"/>
  <c r="L480" i="14"/>
  <c r="L427" i="14"/>
  <c r="L407" i="14"/>
  <c r="L28" i="14"/>
  <c r="L416" i="14"/>
  <c r="L53" i="14"/>
  <c r="L15" i="14"/>
  <c r="L194" i="14"/>
  <c r="L368" i="14"/>
  <c r="L95" i="14"/>
  <c r="L87" i="14"/>
  <c r="L440" i="14"/>
  <c r="L135" i="14"/>
  <c r="L224" i="14"/>
  <c r="L336" i="14"/>
  <c r="L207" i="14"/>
  <c r="L129" i="14"/>
  <c r="L293" i="14"/>
  <c r="L143" i="14"/>
  <c r="L265" i="14"/>
  <c r="L154" i="14"/>
  <c r="L277" i="14"/>
  <c r="L30" i="14"/>
  <c r="L434" i="14"/>
  <c r="L385" i="14"/>
  <c r="L263" i="14"/>
  <c r="L82" i="14"/>
  <c r="L320" i="14"/>
  <c r="L356" i="14"/>
  <c r="L222" i="14"/>
  <c r="L212" i="14"/>
  <c r="L377" i="14"/>
  <c r="L428" i="14"/>
  <c r="L27" i="14"/>
  <c r="L452" i="14"/>
  <c r="L35" i="14"/>
  <c r="L405" i="14"/>
  <c r="L122" i="14"/>
  <c r="L310" i="14"/>
  <c r="L362" i="14"/>
  <c r="L276" i="14"/>
  <c r="L52" i="14"/>
  <c r="L414" i="14"/>
  <c r="L165" i="14"/>
  <c r="L74" i="14"/>
  <c r="L174" i="14"/>
  <c r="L412" i="14"/>
  <c r="L396" i="14"/>
  <c r="L335" i="14"/>
  <c r="L287" i="14"/>
  <c r="L60" i="14"/>
  <c r="L404" i="14"/>
  <c r="L252" i="14"/>
  <c r="Y14" i="11"/>
  <c r="U15" i="11" s="1"/>
  <c r="V14" i="11"/>
  <c r="AA14" i="11"/>
  <c r="Y4" i="14"/>
  <c r="AL15" i="11"/>
  <c r="AJ16" i="11"/>
  <c r="AM16" i="11"/>
  <c r="AI17" i="11" s="1"/>
  <c r="P174" i="4"/>
  <c r="P176" i="4"/>
  <c r="P178" i="4"/>
  <c r="Q159" i="16" l="1"/>
  <c r="J7" i="18"/>
  <c r="H120" i="18"/>
  <c r="F120" i="18"/>
  <c r="L126" i="18"/>
  <c r="M7" i="18" s="1"/>
  <c r="G132" i="18"/>
  <c r="AA335" i="14"/>
  <c r="I14" i="11"/>
  <c r="K14" i="11" s="1"/>
  <c r="G15" i="11" s="1"/>
  <c r="H15" i="11" s="1"/>
  <c r="M15" i="11"/>
  <c r="F108" i="18"/>
  <c r="AA75" i="14"/>
  <c r="AA187" i="14"/>
  <c r="J156" i="18"/>
  <c r="AA36" i="14"/>
  <c r="H150" i="18"/>
  <c r="O125" i="6"/>
  <c r="AA411" i="14"/>
  <c r="O90" i="6"/>
  <c r="F6" i="15"/>
  <c r="H6" i="15" s="1"/>
  <c r="AA115" i="14"/>
  <c r="O118" i="6"/>
  <c r="O127" i="6"/>
  <c r="L150" i="18"/>
  <c r="P84" i="6"/>
  <c r="P140" i="6" s="1"/>
  <c r="O124" i="6"/>
  <c r="O126" i="6"/>
  <c r="O140" i="6"/>
  <c r="F138" i="18"/>
  <c r="O88" i="6"/>
  <c r="O123" i="6"/>
  <c r="L138" i="18"/>
  <c r="M9" i="18" s="1"/>
  <c r="M6" i="6"/>
  <c r="O93" i="6"/>
  <c r="O109" i="6"/>
  <c r="O116" i="6"/>
  <c r="J9" i="18"/>
  <c r="O86" i="6"/>
  <c r="O99" i="6"/>
  <c r="N147" i="6"/>
  <c r="G19" i="10" s="1"/>
  <c r="O134" i="6"/>
  <c r="O91" i="6"/>
  <c r="O128" i="6"/>
  <c r="O110" i="6"/>
  <c r="AA475" i="14"/>
  <c r="R7" i="18"/>
  <c r="F126" i="18"/>
  <c r="AA369" i="14"/>
  <c r="F150" i="18"/>
  <c r="G27" i="2"/>
  <c r="AA495" i="14"/>
  <c r="AA436" i="14"/>
  <c r="J150" i="18"/>
  <c r="AA247" i="14"/>
  <c r="AA490" i="14"/>
  <c r="N146" i="6"/>
  <c r="G18" i="10" s="1"/>
  <c r="AA182" i="14"/>
  <c r="AA181" i="14"/>
  <c r="G126" i="18"/>
  <c r="AA189" i="14"/>
  <c r="H138" i="18"/>
  <c r="L132" i="18"/>
  <c r="M8" i="18" s="1"/>
  <c r="O111" i="6"/>
  <c r="O101" i="6"/>
  <c r="L114" i="18"/>
  <c r="M5" i="18" s="1"/>
  <c r="J132" i="18"/>
  <c r="K8" i="18" s="1"/>
  <c r="U8" i="18" s="1"/>
  <c r="O136" i="6"/>
  <c r="O112" i="6"/>
  <c r="O98" i="6"/>
  <c r="O137" i="6"/>
  <c r="O104" i="6"/>
  <c r="O100" i="6"/>
  <c r="J8" i="18"/>
  <c r="O129" i="6"/>
  <c r="J138" i="18"/>
  <c r="K9" i="18" s="1"/>
  <c r="R9" i="18" s="1"/>
  <c r="O138" i="6"/>
  <c r="O102" i="6"/>
  <c r="O103" i="6"/>
  <c r="O135" i="6"/>
  <c r="O92" i="6"/>
  <c r="O117" i="6"/>
  <c r="O87" i="6"/>
  <c r="O139" i="6"/>
  <c r="AA131" i="14"/>
  <c r="AA198" i="14"/>
  <c r="AA88" i="14"/>
  <c r="AA149" i="14"/>
  <c r="AA445" i="14"/>
  <c r="AA22" i="14"/>
  <c r="AA269" i="14"/>
  <c r="AA468" i="14"/>
  <c r="AA171" i="14"/>
  <c r="F114" i="18"/>
  <c r="AA434" i="14"/>
  <c r="AA21" i="14"/>
  <c r="AA65" i="14"/>
  <c r="AA453" i="14"/>
  <c r="AA452" i="14"/>
  <c r="AA147" i="14"/>
  <c r="AA395" i="14"/>
  <c r="AA222" i="14"/>
  <c r="AA148" i="14"/>
  <c r="AA162" i="14"/>
  <c r="AA333" i="14"/>
  <c r="AA423" i="14"/>
  <c r="AA308" i="14"/>
  <c r="J5" i="18"/>
  <c r="L8" i="6"/>
  <c r="I3" i="10"/>
  <c r="I57" i="10" s="1"/>
  <c r="J36" i="9"/>
  <c r="J37" i="9" s="1"/>
  <c r="E26" i="2" s="1"/>
  <c r="AA238" i="14"/>
  <c r="AA120" i="14"/>
  <c r="AA185" i="14"/>
  <c r="AA105" i="14"/>
  <c r="AA476" i="14"/>
  <c r="K108" i="18"/>
  <c r="L108" i="18"/>
  <c r="AA401" i="14"/>
  <c r="G114" i="18"/>
  <c r="K114" i="18"/>
  <c r="L5" i="18" s="1"/>
  <c r="Q5" i="18" s="1"/>
  <c r="AB11" i="14"/>
  <c r="AB306" i="14" s="1"/>
  <c r="AA121" i="14"/>
  <c r="AA221" i="14"/>
  <c r="AA17" i="14"/>
  <c r="AA180" i="14"/>
  <c r="AA426" i="14"/>
  <c r="AA320" i="14"/>
  <c r="AA126" i="14"/>
  <c r="AA282" i="14"/>
  <c r="AA383" i="14"/>
  <c r="AA288" i="14"/>
  <c r="L7" i="6"/>
  <c r="AA425" i="14"/>
  <c r="AA472" i="14"/>
  <c r="AA212" i="14"/>
  <c r="AA435" i="14"/>
  <c r="AA154" i="14"/>
  <c r="AA184" i="14"/>
  <c r="AA336" i="14"/>
  <c r="AA274" i="14"/>
  <c r="AA389" i="14"/>
  <c r="G108" i="18"/>
  <c r="AA32" i="14"/>
  <c r="AA297" i="14"/>
  <c r="AA106" i="14"/>
  <c r="AA414" i="14"/>
  <c r="AA127" i="14"/>
  <c r="AA286" i="14"/>
  <c r="AA464" i="14"/>
  <c r="AA64" i="14"/>
  <c r="M5" i="6"/>
  <c r="M8" i="6"/>
  <c r="AA296" i="14"/>
  <c r="AA207" i="14"/>
  <c r="AA271" i="14"/>
  <c r="AA422" i="14"/>
  <c r="AA136" i="14"/>
  <c r="AA229" i="14"/>
  <c r="AA27" i="14"/>
  <c r="AA337" i="14"/>
  <c r="AA161" i="14"/>
  <c r="N6" i="6"/>
  <c r="AA384" i="14"/>
  <c r="AA235" i="14"/>
  <c r="AA241" i="14"/>
  <c r="AA396" i="14"/>
  <c r="AA471" i="14"/>
  <c r="AA201" i="14"/>
  <c r="AA166" i="14"/>
  <c r="AA109" i="14"/>
  <c r="AA141" i="14"/>
  <c r="AA213" i="14"/>
  <c r="AA322" i="14"/>
  <c r="G156" i="18"/>
  <c r="H160" i="10"/>
  <c r="AA168" i="14"/>
  <c r="AA433" i="14"/>
  <c r="AA122" i="14"/>
  <c r="AA200" i="14"/>
  <c r="AA484" i="14"/>
  <c r="AA451" i="14"/>
  <c r="AA294" i="14"/>
  <c r="H68" i="10"/>
  <c r="H25" i="10" s="1"/>
  <c r="AA324" i="14"/>
  <c r="AA240" i="14"/>
  <c r="AA415" i="14"/>
  <c r="AA328" i="14"/>
  <c r="AA246" i="14"/>
  <c r="AA458" i="14"/>
  <c r="AA280" i="14"/>
  <c r="AA478" i="14"/>
  <c r="N5" i="6"/>
  <c r="N7" i="6"/>
  <c r="N8" i="6"/>
  <c r="L5" i="6"/>
  <c r="Y2" i="14"/>
  <c r="Y3" i="14" s="1"/>
  <c r="N73" i="6" s="1"/>
  <c r="N82" i="6" s="1"/>
  <c r="W2" i="14"/>
  <c r="W3" i="14" s="1"/>
  <c r="L73" i="6" s="1"/>
  <c r="L6" i="6"/>
  <c r="X2" i="14"/>
  <c r="X3" i="14" s="1"/>
  <c r="M73" i="6" s="1"/>
  <c r="M82" i="6" s="1"/>
  <c r="M7" i="6"/>
  <c r="F20" i="10"/>
  <c r="Q5" i="23"/>
  <c r="Q10" i="23" s="1"/>
  <c r="G110" i="10"/>
  <c r="Q159" i="23"/>
  <c r="E11" i="22"/>
  <c r="E26" i="22"/>
  <c r="N48" i="4"/>
  <c r="E44" i="10"/>
  <c r="F44" i="10"/>
  <c r="H46" i="10"/>
  <c r="H88" i="10"/>
  <c r="G45" i="10"/>
  <c r="H104" i="10"/>
  <c r="E20" i="22"/>
  <c r="H66" i="10"/>
  <c r="H23" i="10" s="1"/>
  <c r="H75" i="10"/>
  <c r="H32" i="10" s="1"/>
  <c r="H47" i="10"/>
  <c r="H93" i="10"/>
  <c r="H61" i="10"/>
  <c r="H50" i="10"/>
  <c r="AA264" i="14"/>
  <c r="AA456" i="14"/>
  <c r="AA377" i="14"/>
  <c r="AA104" i="14"/>
  <c r="AA279" i="14"/>
  <c r="AA186" i="14"/>
  <c r="AA73" i="14"/>
  <c r="AA145" i="14"/>
  <c r="AA276" i="14"/>
  <c r="AA387" i="14"/>
  <c r="E14" i="22"/>
  <c r="G44" i="10"/>
  <c r="F156" i="18"/>
  <c r="K156" i="18"/>
  <c r="H38" i="10"/>
  <c r="E17" i="22"/>
  <c r="H86" i="10"/>
  <c r="H109" i="10"/>
  <c r="H48" i="10"/>
  <c r="H62" i="10"/>
  <c r="H64" i="10"/>
  <c r="H44" i="10"/>
  <c r="R1" i="23"/>
  <c r="H51" i="10"/>
  <c r="H67" i="10"/>
  <c r="H24" i="10" s="1"/>
  <c r="H49" i="10"/>
  <c r="H83" i="10"/>
  <c r="G22" i="10"/>
  <c r="G39" i="10" s="1"/>
  <c r="H70" i="10"/>
  <c r="H27" i="10" s="1"/>
  <c r="H90" i="10"/>
  <c r="H58" i="10"/>
  <c r="H9" i="10"/>
  <c r="H72" i="10"/>
  <c r="H29" i="10" s="1"/>
  <c r="H166" i="10"/>
  <c r="H55" i="10"/>
  <c r="H164" i="10"/>
  <c r="R1" i="16"/>
  <c r="H60" i="10"/>
  <c r="H78" i="10"/>
  <c r="H35" i="10" s="1"/>
  <c r="E8" i="22"/>
  <c r="Q5" i="16"/>
  <c r="Q10" i="16" s="1"/>
  <c r="H52" i="10"/>
  <c r="H8" i="10"/>
  <c r="H163" i="10"/>
  <c r="H79" i="10"/>
  <c r="H36" i="10" s="1"/>
  <c r="H53" i="10"/>
  <c r="H6" i="10"/>
  <c r="H12" i="10" s="1"/>
  <c r="G1" i="22" s="1"/>
  <c r="G2" i="22" s="1"/>
  <c r="H56" i="10"/>
  <c r="H167" i="10"/>
  <c r="H176" i="10" s="1"/>
  <c r="H89" i="10"/>
  <c r="AA52" i="14"/>
  <c r="AA160" i="14"/>
  <c r="AA15" i="14"/>
  <c r="AA63" i="14"/>
  <c r="AA169" i="14"/>
  <c r="AA356" i="14"/>
  <c r="AA37" i="14"/>
  <c r="AA399" i="14"/>
  <c r="AA367" i="14"/>
  <c r="AA173" i="14"/>
  <c r="G168" i="10"/>
  <c r="G65" i="10"/>
  <c r="AA284" i="14"/>
  <c r="F17" i="22"/>
  <c r="AA135" i="14"/>
  <c r="AA239" i="14"/>
  <c r="AA418" i="14"/>
  <c r="AA119" i="14"/>
  <c r="AA38" i="14"/>
  <c r="AA267" i="14"/>
  <c r="AA371" i="14"/>
  <c r="AA329" i="14"/>
  <c r="AA404" i="14"/>
  <c r="AA96" i="14"/>
  <c r="AA143" i="14"/>
  <c r="F20" i="22"/>
  <c r="AA388" i="14"/>
  <c r="AA430" i="14"/>
  <c r="AA300" i="14"/>
  <c r="AA438" i="14"/>
  <c r="AA428" i="14"/>
  <c r="AA227" i="14"/>
  <c r="AA454" i="14"/>
  <c r="AA16" i="14"/>
  <c r="AA214" i="14"/>
  <c r="AA35" i="14"/>
  <c r="AA92" i="14"/>
  <c r="AA78" i="14"/>
  <c r="AA194" i="14"/>
  <c r="H59" i="10"/>
  <c r="H159" i="10"/>
  <c r="AA285" i="14"/>
  <c r="H158" i="10"/>
  <c r="H76" i="10"/>
  <c r="H33" i="10" s="1"/>
  <c r="AA265" i="14"/>
  <c r="AA206" i="14"/>
  <c r="AA493" i="14"/>
  <c r="AA386" i="14"/>
  <c r="AA72" i="14"/>
  <c r="AA175" i="14"/>
  <c r="AA234" i="14"/>
  <c r="AA217" i="14"/>
  <c r="AA362" i="14"/>
  <c r="AA142" i="14"/>
  <c r="AA470" i="14"/>
  <c r="AA303" i="14"/>
  <c r="H165" i="10"/>
  <c r="H69" i="10"/>
  <c r="H26" i="10" s="1"/>
  <c r="H54" i="10"/>
  <c r="H74" i="10"/>
  <c r="H31" i="10" s="1"/>
  <c r="H73" i="10"/>
  <c r="H30" i="10" s="1"/>
  <c r="AA500" i="14"/>
  <c r="AA110" i="14"/>
  <c r="AA355" i="14"/>
  <c r="AA325" i="14"/>
  <c r="AA216" i="14"/>
  <c r="AA150" i="14"/>
  <c r="AA349" i="14"/>
  <c r="AA376" i="14"/>
  <c r="AA491" i="14"/>
  <c r="AA132" i="14"/>
  <c r="AA114" i="14"/>
  <c r="AA253" i="14"/>
  <c r="AA228" i="14"/>
  <c r="AA483" i="14"/>
  <c r="AA47" i="14"/>
  <c r="AA295" i="14"/>
  <c r="AA397" i="14"/>
  <c r="G7" i="10"/>
  <c r="G10" i="10" s="1"/>
  <c r="F11" i="22"/>
  <c r="F14" i="22"/>
  <c r="F23" i="22"/>
  <c r="F26" i="22"/>
  <c r="AA79" i="14"/>
  <c r="AA350" i="14"/>
  <c r="AA113" i="14"/>
  <c r="AA91" i="14"/>
  <c r="AA467" i="14"/>
  <c r="AA431" i="14"/>
  <c r="AA304" i="14"/>
  <c r="H80" i="10"/>
  <c r="H37" i="10" s="1"/>
  <c r="H107" i="10"/>
  <c r="AA258" i="14"/>
  <c r="AA372" i="14"/>
  <c r="AA230" i="14"/>
  <c r="AA391" i="14"/>
  <c r="AA487" i="14"/>
  <c r="AA402" i="14"/>
  <c r="AA275" i="14"/>
  <c r="AA413" i="14"/>
  <c r="AA321" i="14"/>
  <c r="AA26" i="14"/>
  <c r="AA382" i="14"/>
  <c r="AA306" i="14"/>
  <c r="AA421" i="14"/>
  <c r="AA359" i="14"/>
  <c r="AA50" i="14"/>
  <c r="AA332" i="14"/>
  <c r="H77" i="10"/>
  <c r="H34" i="10" s="1"/>
  <c r="H57" i="10"/>
  <c r="AA70" i="14"/>
  <c r="AA291" i="14"/>
  <c r="AA348" i="14"/>
  <c r="AA331" i="14"/>
  <c r="H63" i="10"/>
  <c r="H108" i="10"/>
  <c r="H82" i="10"/>
  <c r="H71" i="10"/>
  <c r="H28" i="10" s="1"/>
  <c r="AA195" i="14"/>
  <c r="AA223" i="14"/>
  <c r="AA144" i="14"/>
  <c r="AA342" i="14"/>
  <c r="AA49" i="14"/>
  <c r="AA102" i="14"/>
  <c r="AA417" i="14"/>
  <c r="AA226" i="14"/>
  <c r="AA305" i="14"/>
  <c r="AA432" i="14"/>
  <c r="AA290" i="14"/>
  <c r="AA461" i="14"/>
  <c r="AA108" i="14"/>
  <c r="AA477" i="14"/>
  <c r="AA56" i="14"/>
  <c r="AA25" i="14"/>
  <c r="AA385" i="14"/>
  <c r="O6" i="6"/>
  <c r="AA277" i="14"/>
  <c r="AA440" i="14"/>
  <c r="AA244" i="14"/>
  <c r="AA130" i="14"/>
  <c r="AA424" i="14"/>
  <c r="AA165" i="14"/>
  <c r="AA459" i="14"/>
  <c r="AA442" i="14"/>
  <c r="AA488" i="14"/>
  <c r="AA368" i="14"/>
  <c r="AA34" i="14"/>
  <c r="AA481" i="14"/>
  <c r="AA192" i="14"/>
  <c r="AA499" i="14"/>
  <c r="AA116" i="14"/>
  <c r="AA351" i="14"/>
  <c r="AA255" i="14"/>
  <c r="AA341" i="14"/>
  <c r="AA167" i="14"/>
  <c r="AA125" i="14"/>
  <c r="AA209" i="14"/>
  <c r="AA283" i="14"/>
  <c r="AA441" i="14"/>
  <c r="AA407" i="14"/>
  <c r="AA317" i="14"/>
  <c r="AA210" i="14"/>
  <c r="AA95" i="14"/>
  <c r="AA58" i="14"/>
  <c r="AA98" i="14"/>
  <c r="AA170" i="14"/>
  <c r="AA29" i="14"/>
  <c r="AA85" i="14"/>
  <c r="AA494" i="14"/>
  <c r="AA311" i="14"/>
  <c r="AA299" i="14"/>
  <c r="AA211" i="14"/>
  <c r="AA250" i="14"/>
  <c r="AA289" i="14"/>
  <c r="AA237" i="14"/>
  <c r="AA205" i="14"/>
  <c r="AA236" i="14"/>
  <c r="AA59" i="14"/>
  <c r="AA380" i="14"/>
  <c r="AA20" i="14"/>
  <c r="AA340" i="14"/>
  <c r="AA429" i="14"/>
  <c r="AA232" i="14"/>
  <c r="AA259" i="14"/>
  <c r="AA416" i="14"/>
  <c r="AA281" i="14"/>
  <c r="AA465" i="14"/>
  <c r="AA403" i="14"/>
  <c r="AA62" i="14"/>
  <c r="AA344" i="14"/>
  <c r="AA208" i="14"/>
  <c r="AA366" i="14"/>
  <c r="AA390" i="14"/>
  <c r="AA256" i="14"/>
  <c r="AA249" i="14"/>
  <c r="AA409" i="14"/>
  <c r="AA23" i="14"/>
  <c r="AA153" i="14"/>
  <c r="AA378" i="14"/>
  <c r="AA193" i="14"/>
  <c r="AA101" i="14"/>
  <c r="AA103" i="14"/>
  <c r="AA496" i="14"/>
  <c r="AA427" i="14"/>
  <c r="AA489" i="14"/>
  <c r="AA203" i="14"/>
  <c r="AA13" i="14"/>
  <c r="AA111" i="14"/>
  <c r="AA179" i="14"/>
  <c r="AA191" i="14"/>
  <c r="AA118" i="14"/>
  <c r="AA152" i="14"/>
  <c r="AA164" i="14"/>
  <c r="AA347" i="14"/>
  <c r="AA460" i="14"/>
  <c r="AA379" i="14"/>
  <c r="AA74" i="14"/>
  <c r="AA437" i="14"/>
  <c r="AA357" i="14"/>
  <c r="AA446" i="14"/>
  <c r="AA177" i="14"/>
  <c r="AA39" i="14"/>
  <c r="AA128" i="14"/>
  <c r="AA469" i="14"/>
  <c r="AA44" i="14"/>
  <c r="AA100" i="14"/>
  <c r="AA220" i="14"/>
  <c r="AA81" i="14"/>
  <c r="AA360" i="14"/>
  <c r="AA338" i="14"/>
  <c r="AA12" i="14"/>
  <c r="AA485" i="14"/>
  <c r="AA257" i="14"/>
  <c r="AA392" i="14"/>
  <c r="AA450" i="14"/>
  <c r="AA278" i="14"/>
  <c r="AA178" i="14"/>
  <c r="AA301" i="14"/>
  <c r="AA343" i="14"/>
  <c r="AA326" i="14"/>
  <c r="AA406" i="14"/>
  <c r="AA174" i="14"/>
  <c r="AA67" i="14"/>
  <c r="AA219" i="14"/>
  <c r="AA224" i="14"/>
  <c r="AA190" i="14"/>
  <c r="AA307" i="14"/>
  <c r="AA398" i="14"/>
  <c r="AA196" i="14"/>
  <c r="AA260" i="14"/>
  <c r="AA66" i="14"/>
  <c r="AA41" i="14"/>
  <c r="AA365" i="14"/>
  <c r="AA107" i="14"/>
  <c r="AA310" i="14"/>
  <c r="AA77" i="14"/>
  <c r="AA68" i="14"/>
  <c r="AA84" i="14"/>
  <c r="AA498" i="14"/>
  <c r="AA151" i="14"/>
  <c r="AA448" i="14"/>
  <c r="AA33" i="14"/>
  <c r="AA447" i="14"/>
  <c r="AA352" i="14"/>
  <c r="AA449" i="14"/>
  <c r="AA420" i="14"/>
  <c r="AA497" i="14"/>
  <c r="AA345" i="14"/>
  <c r="AA24" i="14"/>
  <c r="AA28" i="14"/>
  <c r="AA334" i="14"/>
  <c r="AA134" i="14"/>
  <c r="AA400" i="14"/>
  <c r="AA172" i="14"/>
  <c r="AA159" i="14"/>
  <c r="AA53" i="14"/>
  <c r="AA76" i="14"/>
  <c r="AA327" i="14"/>
  <c r="AA266" i="14"/>
  <c r="AA86" i="14"/>
  <c r="AA251" i="14"/>
  <c r="AA225" i="14"/>
  <c r="AA339" i="14"/>
  <c r="AA262" i="14"/>
  <c r="AA45" i="14"/>
  <c r="AA354" i="14"/>
  <c r="AA364" i="14"/>
  <c r="AA482" i="14"/>
  <c r="AA46" i="14"/>
  <c r="AA473" i="14"/>
  <c r="AA272" i="14"/>
  <c r="AA302" i="14"/>
  <c r="AA80" i="14"/>
  <c r="AA90" i="14"/>
  <c r="AA138" i="14"/>
  <c r="AA71" i="14"/>
  <c r="AA314" i="14"/>
  <c r="AA31" i="14"/>
  <c r="AA270" i="14"/>
  <c r="AA94" i="14"/>
  <c r="AA455" i="14"/>
  <c r="AA312" i="14"/>
  <c r="AA124" i="14"/>
  <c r="AA479" i="14"/>
  <c r="AA156" i="14"/>
  <c r="AA309" i="14"/>
  <c r="AA245" i="14"/>
  <c r="AA393" i="14"/>
  <c r="AA123" i="14"/>
  <c r="AA231" i="14"/>
  <c r="AA444" i="14"/>
  <c r="AA463" i="14"/>
  <c r="AA419" i="14"/>
  <c r="AA157" i="14"/>
  <c r="AA462" i="14"/>
  <c r="AA315" i="14"/>
  <c r="AA197" i="14"/>
  <c r="AA158" i="14"/>
  <c r="AA97" i="14"/>
  <c r="AA480" i="14"/>
  <c r="AA374" i="14"/>
  <c r="AA18" i="14"/>
  <c r="AA268" i="14"/>
  <c r="AA323" i="14"/>
  <c r="AA330" i="14"/>
  <c r="AA287" i="14"/>
  <c r="AA61" i="14"/>
  <c r="AA42" i="14"/>
  <c r="AA112" i="14"/>
  <c r="Z10" i="14"/>
  <c r="AA69" i="14"/>
  <c r="AA313" i="14"/>
  <c r="AA40" i="14"/>
  <c r="AA133" i="14"/>
  <c r="AA89" i="14"/>
  <c r="AA261" i="14"/>
  <c r="AA242" i="14"/>
  <c r="AA43" i="14"/>
  <c r="AA54" i="14"/>
  <c r="AA183" i="14"/>
  <c r="AA93" i="14"/>
  <c r="AA30" i="14"/>
  <c r="AA57" i="14"/>
  <c r="AA375" i="14"/>
  <c r="AA405" i="14"/>
  <c r="AA99" i="14"/>
  <c r="AA346" i="14"/>
  <c r="AA60" i="14"/>
  <c r="AA394" i="14"/>
  <c r="AA457" i="14"/>
  <c r="AA443" i="14"/>
  <c r="AA492" i="14"/>
  <c r="AA188" i="14"/>
  <c r="AA51" i="14"/>
  <c r="AA14" i="14"/>
  <c r="AA410" i="14"/>
  <c r="AA252" i="14"/>
  <c r="AA146" i="14"/>
  <c r="AA243" i="14"/>
  <c r="O8" i="6"/>
  <c r="O5" i="6"/>
  <c r="O7" i="6"/>
  <c r="Z2" i="14"/>
  <c r="Z3" i="14" s="1"/>
  <c r="O73" i="6" s="1"/>
  <c r="O82" i="6" s="1"/>
  <c r="AA373" i="14"/>
  <c r="AA361" i="14"/>
  <c r="AA439" i="14"/>
  <c r="AA155" i="14"/>
  <c r="AA139" i="14"/>
  <c r="AA233" i="14"/>
  <c r="AA87" i="14"/>
  <c r="AA292" i="14"/>
  <c r="AA318" i="14"/>
  <c r="AA466" i="14"/>
  <c r="AA486" i="14"/>
  <c r="AA370" i="14"/>
  <c r="AA254" i="14"/>
  <c r="AA48" i="14"/>
  <c r="AA218" i="14"/>
  <c r="AA293" i="14"/>
  <c r="AA381" i="14"/>
  <c r="AA363" i="14"/>
  <c r="AA140" i="14"/>
  <c r="AA358" i="14"/>
  <c r="AA353" i="14"/>
  <c r="AA316" i="14"/>
  <c r="AA82" i="14"/>
  <c r="AA19" i="14"/>
  <c r="AA263" i="14"/>
  <c r="AA176" i="14"/>
  <c r="AA298" i="14"/>
  <c r="AA163" i="14"/>
  <c r="AA202" i="14"/>
  <c r="AA83" i="14"/>
  <c r="AA199" i="14"/>
  <c r="AA204" i="14"/>
  <c r="AA273" i="14"/>
  <c r="AA408" i="14"/>
  <c r="AA412" i="14"/>
  <c r="AA117" i="14"/>
  <c r="AA474" i="14"/>
  <c r="AA319" i="14"/>
  <c r="AA55" i="14"/>
  <c r="AA215" i="14"/>
  <c r="AC4" i="3"/>
  <c r="D16" i="11"/>
  <c r="D17" i="11" s="1"/>
  <c r="G25" i="2"/>
  <c r="F14" i="10"/>
  <c r="F15" i="10"/>
  <c r="AC9" i="3"/>
  <c r="AC2" i="3" s="1"/>
  <c r="E14" i="10"/>
  <c r="E15" i="10"/>
  <c r="E13" i="10"/>
  <c r="AB4" i="3"/>
  <c r="K162" i="18"/>
  <c r="AB353" i="14"/>
  <c r="AB171" i="14"/>
  <c r="AG17" i="11"/>
  <c r="AO17" i="11" s="1"/>
  <c r="AF16" i="11"/>
  <c r="A8" i="15"/>
  <c r="E7" i="15"/>
  <c r="D7" i="15"/>
  <c r="E18" i="11"/>
  <c r="L162" i="18"/>
  <c r="R16" i="11"/>
  <c r="S17" i="11"/>
  <c r="AH32" i="4"/>
  <c r="X32" i="4"/>
  <c r="AJ33" i="4"/>
  <c r="Z33" i="4"/>
  <c r="AK33" i="4" s="1"/>
  <c r="Y30" i="4"/>
  <c r="AI30" i="4"/>
  <c r="K13" i="18"/>
  <c r="K12" i="18"/>
  <c r="K14" i="18"/>
  <c r="K11" i="18"/>
  <c r="K10" i="18"/>
  <c r="W8" i="18"/>
  <c r="L12" i="18"/>
  <c r="Q12" i="18" s="1"/>
  <c r="L10" i="18"/>
  <c r="L11" i="18"/>
  <c r="Q11" i="18" s="1"/>
  <c r="L13" i="18"/>
  <c r="Q13" i="18" s="1"/>
  <c r="L14" i="18"/>
  <c r="Q14" i="18" s="1"/>
  <c r="W7" i="18"/>
  <c r="X7" i="18" s="1"/>
  <c r="U7" i="18"/>
  <c r="M14" i="18"/>
  <c r="M10" i="18"/>
  <c r="M13" i="18"/>
  <c r="M11" i="18"/>
  <c r="M12" i="18"/>
  <c r="I71" i="18"/>
  <c r="H71" i="18"/>
  <c r="W9" i="18"/>
  <c r="R4" i="18"/>
  <c r="M4" i="18"/>
  <c r="X4" i="18"/>
  <c r="U4" i="18"/>
  <c r="R6" i="18"/>
  <c r="T6" i="18"/>
  <c r="D28" i="22"/>
  <c r="D22" i="22"/>
  <c r="D13" i="22"/>
  <c r="D24" i="22"/>
  <c r="D16" i="22"/>
  <c r="D18" i="22"/>
  <c r="D15" i="22"/>
  <c r="D25" i="22"/>
  <c r="D9" i="22"/>
  <c r="D12" i="22"/>
  <c r="D19" i="22"/>
  <c r="D10" i="22"/>
  <c r="D27" i="22"/>
  <c r="AM17" i="11"/>
  <c r="AI18" i="11" s="1"/>
  <c r="AJ17" i="11"/>
  <c r="AL16" i="11"/>
  <c r="AA15" i="11"/>
  <c r="V15" i="11"/>
  <c r="Y15" i="11"/>
  <c r="U16" i="11" s="1"/>
  <c r="Z4" i="14"/>
  <c r="X14" i="11"/>
  <c r="R159" i="23" l="1"/>
  <c r="J15" i="11"/>
  <c r="I15" i="11" s="1"/>
  <c r="K15" i="11" s="1"/>
  <c r="G16" i="11" s="1"/>
  <c r="M16" i="11"/>
  <c r="M17" i="11" s="1"/>
  <c r="AB455" i="14"/>
  <c r="AB452" i="14"/>
  <c r="AB48" i="14"/>
  <c r="P111" i="6"/>
  <c r="AB372" i="14"/>
  <c r="AB182" i="14"/>
  <c r="AB149" i="14"/>
  <c r="P118" i="6"/>
  <c r="AB221" i="14"/>
  <c r="AB494" i="14"/>
  <c r="AB27" i="14"/>
  <c r="AB46" i="14"/>
  <c r="AB198" i="14"/>
  <c r="AB399" i="14"/>
  <c r="AB422" i="14"/>
  <c r="AB417" i="14"/>
  <c r="AB110" i="14"/>
  <c r="AB295" i="14"/>
  <c r="AB57" i="14"/>
  <c r="AB215" i="14"/>
  <c r="G20" i="10"/>
  <c r="P112" i="6"/>
  <c r="P91" i="6"/>
  <c r="P138" i="6"/>
  <c r="X8" i="18"/>
  <c r="P123" i="6"/>
  <c r="P139" i="6"/>
  <c r="AB335" i="14"/>
  <c r="AB144" i="14"/>
  <c r="P99" i="6"/>
  <c r="P92" i="6"/>
  <c r="P110" i="6"/>
  <c r="P87" i="6"/>
  <c r="AB145" i="14"/>
  <c r="AB484" i="14"/>
  <c r="AB389" i="14"/>
  <c r="AB61" i="14"/>
  <c r="P127" i="6"/>
  <c r="P86" i="6"/>
  <c r="P98" i="6"/>
  <c r="P100" i="6"/>
  <c r="P129" i="6"/>
  <c r="P101" i="6"/>
  <c r="AB112" i="14"/>
  <c r="AB347" i="14"/>
  <c r="AB387" i="14"/>
  <c r="AB395" i="14"/>
  <c r="AB151" i="14"/>
  <c r="P117" i="6"/>
  <c r="P137" i="6"/>
  <c r="AB159" i="14"/>
  <c r="AB463" i="14"/>
  <c r="AB194" i="14"/>
  <c r="AB460" i="14"/>
  <c r="P102" i="6"/>
  <c r="P90" i="6"/>
  <c r="P109" i="6"/>
  <c r="AB245" i="14"/>
  <c r="AB370" i="14"/>
  <c r="AB196" i="14"/>
  <c r="AB123" i="14"/>
  <c r="P125" i="6"/>
  <c r="P128" i="6"/>
  <c r="P88" i="6"/>
  <c r="AB488" i="14"/>
  <c r="P135" i="6"/>
  <c r="P126" i="6"/>
  <c r="AB408" i="14"/>
  <c r="AB281" i="14"/>
  <c r="P93" i="6"/>
  <c r="P134" i="6"/>
  <c r="P104" i="6"/>
  <c r="AB212" i="14"/>
  <c r="AB364" i="14"/>
  <c r="AB105" i="14"/>
  <c r="AB414" i="14"/>
  <c r="P103" i="6"/>
  <c r="P89" i="6"/>
  <c r="P116" i="6"/>
  <c r="AB76" i="14"/>
  <c r="AB166" i="14"/>
  <c r="Q84" i="6"/>
  <c r="Q123" i="6" s="1"/>
  <c r="AB256" i="14"/>
  <c r="P136" i="6"/>
  <c r="P124" i="6"/>
  <c r="AB413" i="14"/>
  <c r="AB220" i="14"/>
  <c r="AB90" i="14"/>
  <c r="AB499" i="14"/>
  <c r="O147" i="6"/>
  <c r="H19" i="10" s="1"/>
  <c r="AB111" i="14"/>
  <c r="AB82" i="14"/>
  <c r="AB496" i="14"/>
  <c r="AB127" i="14"/>
  <c r="AB285" i="14"/>
  <c r="AB266" i="14"/>
  <c r="AB345" i="14"/>
  <c r="AB360" i="14"/>
  <c r="AB208" i="14"/>
  <c r="AB73" i="14"/>
  <c r="AB421" i="14"/>
  <c r="AB19" i="14"/>
  <c r="AB156" i="14"/>
  <c r="AB122" i="14"/>
  <c r="AB206" i="14"/>
  <c r="AB247" i="14"/>
  <c r="AB190" i="14"/>
  <c r="AB316" i="14"/>
  <c r="AB143" i="14"/>
  <c r="AB231" i="14"/>
  <c r="AB183" i="14"/>
  <c r="AB392" i="14"/>
  <c r="AB425" i="14"/>
  <c r="AB410" i="14"/>
  <c r="AB96" i="14"/>
  <c r="AB136" i="14"/>
  <c r="AB267" i="14"/>
  <c r="AB191" i="14"/>
  <c r="O146" i="6"/>
  <c r="H18" i="10" s="1"/>
  <c r="AB379" i="14"/>
  <c r="AB264" i="14"/>
  <c r="AB201" i="14"/>
  <c r="AB342" i="14"/>
  <c r="AB130" i="14"/>
  <c r="AB229" i="14"/>
  <c r="AB294" i="14"/>
  <c r="AB380" i="14"/>
  <c r="AB56" i="14"/>
  <c r="AB153" i="14"/>
  <c r="AB483" i="14"/>
  <c r="AB32" i="14"/>
  <c r="AB142" i="14"/>
  <c r="AB84" i="14"/>
  <c r="R8" i="18"/>
  <c r="X9" i="18"/>
  <c r="AB12" i="14"/>
  <c r="AB251" i="14"/>
  <c r="AB332" i="14"/>
  <c r="AB106" i="14"/>
  <c r="AB292" i="14"/>
  <c r="AB482" i="14"/>
  <c r="AB178" i="14"/>
  <c r="AB54" i="14"/>
  <c r="U9" i="18"/>
  <c r="AB486" i="14"/>
  <c r="AB260" i="14"/>
  <c r="AB152" i="14"/>
  <c r="AB411" i="14"/>
  <c r="AB276" i="14"/>
  <c r="AB269" i="14"/>
  <c r="AB259" i="14"/>
  <c r="I88" i="10"/>
  <c r="I75" i="10"/>
  <c r="I32" i="10" s="1"/>
  <c r="I46" i="10"/>
  <c r="I54" i="10"/>
  <c r="N72" i="6"/>
  <c r="I58" i="10"/>
  <c r="I159" i="10"/>
  <c r="I73" i="10"/>
  <c r="I30" i="10" s="1"/>
  <c r="I109" i="10"/>
  <c r="I78" i="10"/>
  <c r="I35" i="10" s="1"/>
  <c r="F26" i="2"/>
  <c r="G26" i="2"/>
  <c r="I62" i="10"/>
  <c r="I108" i="10"/>
  <c r="I50" i="10"/>
  <c r="I167" i="10"/>
  <c r="I176" i="10" s="1"/>
  <c r="I38" i="10"/>
  <c r="I8" i="10"/>
  <c r="I163" i="10"/>
  <c r="I158" i="10"/>
  <c r="I49" i="10"/>
  <c r="I107" i="10"/>
  <c r="I9" i="10"/>
  <c r="I77" i="10"/>
  <c r="I34" i="10" s="1"/>
  <c r="S1" i="23"/>
  <c r="I6" i="10"/>
  <c r="I12" i="10" s="1"/>
  <c r="H1" i="22" s="1"/>
  <c r="H2" i="22" s="1"/>
  <c r="I44" i="10"/>
  <c r="I86" i="10"/>
  <c r="I53" i="10"/>
  <c r="I104" i="10"/>
  <c r="I70" i="10"/>
  <c r="I27" i="10" s="1"/>
  <c r="I83" i="10"/>
  <c r="I56" i="10"/>
  <c r="I82" i="10"/>
  <c r="I166" i="10"/>
  <c r="I66" i="10"/>
  <c r="I23" i="10" s="1"/>
  <c r="I68" i="10"/>
  <c r="I25" i="10" s="1"/>
  <c r="I93" i="10"/>
  <c r="I51" i="10"/>
  <c r="I74" i="10"/>
  <c r="I31" i="10" s="1"/>
  <c r="I76" i="10"/>
  <c r="I33" i="10" s="1"/>
  <c r="S1" i="16"/>
  <c r="I71" i="10"/>
  <c r="I28" i="10" s="1"/>
  <c r="I64" i="10"/>
  <c r="I48" i="10"/>
  <c r="I69" i="10"/>
  <c r="I26" i="10" s="1"/>
  <c r="AF1" i="3"/>
  <c r="I47" i="10"/>
  <c r="I52" i="10"/>
  <c r="I165" i="10"/>
  <c r="I72" i="10"/>
  <c r="I29" i="10" s="1"/>
  <c r="I89" i="10"/>
  <c r="I63" i="10"/>
  <c r="I67" i="10"/>
  <c r="I24" i="10" s="1"/>
  <c r="I79" i="10"/>
  <c r="I36" i="10" s="1"/>
  <c r="I160" i="10"/>
  <c r="J3" i="10"/>
  <c r="J52" i="10" s="1"/>
  <c r="I90" i="10"/>
  <c r="I61" i="10"/>
  <c r="I164" i="10"/>
  <c r="I55" i="10"/>
  <c r="I60" i="10"/>
  <c r="I59" i="10"/>
  <c r="I80" i="10"/>
  <c r="I37" i="10" s="1"/>
  <c r="AB141" i="14"/>
  <c r="AB333" i="14"/>
  <c r="AB464" i="14"/>
  <c r="AB313" i="14"/>
  <c r="AB352" i="14"/>
  <c r="AB66" i="14"/>
  <c r="AB200" i="14"/>
  <c r="AB495" i="14"/>
  <c r="AB382" i="14"/>
  <c r="AB193" i="14"/>
  <c r="AB252" i="14"/>
  <c r="AB299" i="14"/>
  <c r="AB116" i="14"/>
  <c r="AB456" i="14"/>
  <c r="AB85" i="14"/>
  <c r="AB168" i="14"/>
  <c r="AB75" i="14"/>
  <c r="AB117" i="14"/>
  <c r="AB405" i="14"/>
  <c r="AB366" i="14"/>
  <c r="AB340" i="14"/>
  <c r="AB450" i="14"/>
  <c r="AB491" i="14"/>
  <c r="AB275" i="14"/>
  <c r="AB228" i="14"/>
  <c r="AB33" i="14"/>
  <c r="AB346" i="14"/>
  <c r="AB338" i="14"/>
  <c r="AB385" i="14"/>
  <c r="AB93" i="14"/>
  <c r="AB409" i="14"/>
  <c r="AB471" i="14"/>
  <c r="AB124" i="14"/>
  <c r="AB148" i="14"/>
  <c r="AB271" i="14"/>
  <c r="AB45" i="14"/>
  <c r="AB329" i="14"/>
  <c r="AB443" i="14"/>
  <c r="AB35" i="14"/>
  <c r="AB67" i="14"/>
  <c r="AB481" i="14"/>
  <c r="AB133" i="14"/>
  <c r="AB458" i="14"/>
  <c r="AB317" i="14"/>
  <c r="AB30" i="14"/>
  <c r="AB383" i="14"/>
  <c r="AB330" i="14"/>
  <c r="AB289" i="14"/>
  <c r="AB225" i="14"/>
  <c r="AB255" i="14"/>
  <c r="AB69" i="14"/>
  <c r="AB324" i="14"/>
  <c r="AB81" i="14"/>
  <c r="AB497" i="14"/>
  <c r="AB311" i="14"/>
  <c r="AB435" i="14"/>
  <c r="AB334" i="14"/>
  <c r="AB318" i="14"/>
  <c r="AB248" i="14"/>
  <c r="AB407" i="14"/>
  <c r="AB331" i="14"/>
  <c r="AB44" i="14"/>
  <c r="AB287" i="14"/>
  <c r="AB314" i="14"/>
  <c r="AB197" i="14"/>
  <c r="AB290" i="14"/>
  <c r="AB219" i="14"/>
  <c r="AB319" i="14"/>
  <c r="AB113" i="14"/>
  <c r="AB103" i="14"/>
  <c r="AB462" i="14"/>
  <c r="AB107" i="14"/>
  <c r="AB308" i="14"/>
  <c r="AB459" i="14"/>
  <c r="AB234" i="14"/>
  <c r="AB432" i="14"/>
  <c r="AB202" i="14"/>
  <c r="AB47" i="14"/>
  <c r="AB181" i="14"/>
  <c r="AB118" i="14"/>
  <c r="AB359" i="14"/>
  <c r="AB344" i="14"/>
  <c r="AB469" i="14"/>
  <c r="AB439" i="14"/>
  <c r="AB404" i="14"/>
  <c r="AB244" i="14"/>
  <c r="AB457" i="14"/>
  <c r="AB468" i="14"/>
  <c r="AB243" i="14"/>
  <c r="AB31" i="14"/>
  <c r="AB174" i="14"/>
  <c r="AB222" i="14"/>
  <c r="AB119" i="14"/>
  <c r="AB500" i="14"/>
  <c r="AB293" i="14"/>
  <c r="AB88" i="14"/>
  <c r="AB394" i="14"/>
  <c r="AB426" i="14"/>
  <c r="AB368" i="14"/>
  <c r="AB223" i="14"/>
  <c r="AB373" i="14"/>
  <c r="AB291" i="14"/>
  <c r="AB40" i="14"/>
  <c r="AB175" i="14"/>
  <c r="AB154" i="14"/>
  <c r="AB20" i="14"/>
  <c r="AB179" i="14"/>
  <c r="AB283" i="14"/>
  <c r="AB114" i="14"/>
  <c r="AB466" i="14"/>
  <c r="AB279" i="14"/>
  <c r="AB302" i="14"/>
  <c r="AB277" i="14"/>
  <c r="AB92" i="14"/>
  <c r="AB129" i="14"/>
  <c r="AB102" i="14"/>
  <c r="AB325" i="14"/>
  <c r="AB397" i="14"/>
  <c r="AB115" i="14"/>
  <c r="AB59" i="14"/>
  <c r="AB363" i="14"/>
  <c r="AB155" i="14"/>
  <c r="AB474" i="14"/>
  <c r="AB498" i="14"/>
  <c r="AB83" i="14"/>
  <c r="AB210" i="14"/>
  <c r="AB51" i="14"/>
  <c r="AB374" i="14"/>
  <c r="AB99" i="14"/>
  <c r="AB320" i="14"/>
  <c r="AB77" i="14"/>
  <c r="AB480" i="14"/>
  <c r="AB378" i="14"/>
  <c r="AB286" i="14"/>
  <c r="AB322" i="14"/>
  <c r="AB420" i="14"/>
  <c r="AB216" i="14"/>
  <c r="AB237" i="14"/>
  <c r="AB258" i="14"/>
  <c r="AB280" i="14"/>
  <c r="AB475" i="14"/>
  <c r="AB176" i="14"/>
  <c r="AB447" i="14"/>
  <c r="AB94" i="14"/>
  <c r="AB265" i="14"/>
  <c r="AB310" i="14"/>
  <c r="AB337" i="14"/>
  <c r="AB371" i="14"/>
  <c r="AB365" i="14"/>
  <c r="AB377" i="14"/>
  <c r="AB17" i="14"/>
  <c r="AA10" i="14"/>
  <c r="AB230" i="14"/>
  <c r="AB240" i="14"/>
  <c r="AB89" i="14"/>
  <c r="AB95" i="14"/>
  <c r="AB357" i="14"/>
  <c r="AB170" i="14"/>
  <c r="AB28" i="14"/>
  <c r="AB445" i="14"/>
  <c r="AB381" i="14"/>
  <c r="AB375" i="14"/>
  <c r="AB263" i="14"/>
  <c r="AB241" i="14"/>
  <c r="AB63" i="14"/>
  <c r="AB312" i="14"/>
  <c r="AB15" i="14"/>
  <c r="AB479" i="14"/>
  <c r="AB125" i="14"/>
  <c r="AB86" i="14"/>
  <c r="AB195" i="14"/>
  <c r="AB139" i="14"/>
  <c r="AB356" i="14"/>
  <c r="AB173" i="14"/>
  <c r="AB327" i="14"/>
  <c r="AB384" i="14"/>
  <c r="AB465" i="14"/>
  <c r="AB341" i="14"/>
  <c r="AB454" i="14"/>
  <c r="AB398" i="14"/>
  <c r="AB493" i="14"/>
  <c r="AB369" i="14"/>
  <c r="AB270" i="14"/>
  <c r="AB14" i="14"/>
  <c r="AB177" i="14"/>
  <c r="AB232" i="14"/>
  <c r="AB78" i="14"/>
  <c r="AB427" i="14"/>
  <c r="AB199" i="14"/>
  <c r="AB485" i="14"/>
  <c r="AB104" i="14"/>
  <c r="AB37" i="14"/>
  <c r="AB406" i="14"/>
  <c r="AB42" i="14"/>
  <c r="AB284" i="14"/>
  <c r="AB23" i="14"/>
  <c r="AB257" i="14"/>
  <c r="AB478" i="14"/>
  <c r="AB49" i="14"/>
  <c r="AB315" i="14"/>
  <c r="AB402" i="14"/>
  <c r="AB304" i="14"/>
  <c r="AB300" i="14"/>
  <c r="AB68" i="14"/>
  <c r="AB440" i="14"/>
  <c r="AB41" i="14"/>
  <c r="AB296" i="14"/>
  <c r="AB282" i="14"/>
  <c r="AB442" i="14"/>
  <c r="AB120" i="14"/>
  <c r="AB416" i="14"/>
  <c r="AB467" i="14"/>
  <c r="AB209" i="14"/>
  <c r="AB278" i="14"/>
  <c r="AB184" i="14"/>
  <c r="AB80" i="14"/>
  <c r="AB18" i="14"/>
  <c r="AB298" i="14"/>
  <c r="AB13" i="14"/>
  <c r="AB52" i="14"/>
  <c r="AB396" i="14"/>
  <c r="AB55" i="14"/>
  <c r="AB186" i="14"/>
  <c r="AB53" i="14"/>
  <c r="AB477" i="14"/>
  <c r="AB24" i="14"/>
  <c r="AB126" i="14"/>
  <c r="AB339" i="14"/>
  <c r="AB272" i="14"/>
  <c r="AB25" i="14"/>
  <c r="AB367" i="14"/>
  <c r="AB343" i="14"/>
  <c r="AB297" i="14"/>
  <c r="AB428" i="14"/>
  <c r="AB301" i="14"/>
  <c r="AB65" i="14"/>
  <c r="AB134" i="14"/>
  <c r="AB461" i="14"/>
  <c r="AB438" i="14"/>
  <c r="AB185" i="14"/>
  <c r="AB434" i="14"/>
  <c r="AB424" i="14"/>
  <c r="AB444" i="14"/>
  <c r="AB361" i="14"/>
  <c r="AB254" i="14"/>
  <c r="AB101" i="14"/>
  <c r="AB242" i="14"/>
  <c r="AB249" i="14"/>
  <c r="AB22" i="14"/>
  <c r="AB70" i="14"/>
  <c r="AB351" i="14"/>
  <c r="AB262" i="14"/>
  <c r="AB358" i="14"/>
  <c r="AB43" i="14"/>
  <c r="AB273" i="14"/>
  <c r="AB473" i="14"/>
  <c r="AB204" i="14"/>
  <c r="AB38" i="14"/>
  <c r="AB62" i="14"/>
  <c r="AB449" i="14"/>
  <c r="AB268" i="14"/>
  <c r="AB131" i="14"/>
  <c r="AB236" i="14"/>
  <c r="AB415" i="14"/>
  <c r="AB140" i="14"/>
  <c r="AB146" i="14"/>
  <c r="AB492" i="14"/>
  <c r="AB227" i="14"/>
  <c r="AB214" i="14"/>
  <c r="AB274" i="14"/>
  <c r="AB451" i="14"/>
  <c r="AB393" i="14"/>
  <c r="AB400" i="14"/>
  <c r="AB109" i="14"/>
  <c r="AB233" i="14"/>
  <c r="AB108" i="14"/>
  <c r="AB388" i="14"/>
  <c r="AB218" i="14"/>
  <c r="AB349" i="14"/>
  <c r="AB376" i="14"/>
  <c r="AB489" i="14"/>
  <c r="AB419" i="14"/>
  <c r="AB165" i="14"/>
  <c r="AB60" i="14"/>
  <c r="AB224" i="14"/>
  <c r="AB288" i="14"/>
  <c r="AB26" i="14"/>
  <c r="AB161" i="14"/>
  <c r="AB162" i="14"/>
  <c r="AB172" i="14"/>
  <c r="AB157" i="14"/>
  <c r="AB401" i="14"/>
  <c r="AB163" i="14"/>
  <c r="AB192" i="14"/>
  <c r="AB436" i="14"/>
  <c r="AB423" i="14"/>
  <c r="AB58" i="14"/>
  <c r="AB354" i="14"/>
  <c r="AB391" i="14"/>
  <c r="AB305" i="14"/>
  <c r="AB362" i="14"/>
  <c r="AB418" i="14"/>
  <c r="AB446" i="14"/>
  <c r="AB217" i="14"/>
  <c r="AB476" i="14"/>
  <c r="AB348" i="14"/>
  <c r="AB431" i="14"/>
  <c r="AB490" i="14"/>
  <c r="AB309" i="14"/>
  <c r="AB213" i="14"/>
  <c r="AB160" i="14"/>
  <c r="AB150" i="14"/>
  <c r="AB138" i="14"/>
  <c r="AB238" i="14"/>
  <c r="AB472" i="14"/>
  <c r="AB128" i="14"/>
  <c r="AB328" i="14"/>
  <c r="AB189" i="14"/>
  <c r="AB470" i="14"/>
  <c r="AB448" i="14"/>
  <c r="AB158" i="14"/>
  <c r="AB429" i="14"/>
  <c r="R5" i="18"/>
  <c r="T5" i="18"/>
  <c r="AB50" i="14"/>
  <c r="AB253" i="14"/>
  <c r="AB307" i="14"/>
  <c r="AB36" i="14"/>
  <c r="AB453" i="14"/>
  <c r="AB98" i="14"/>
  <c r="AB326" i="14"/>
  <c r="AB135" i="14"/>
  <c r="AB188" i="14"/>
  <c r="AB207" i="14"/>
  <c r="AB29" i="14"/>
  <c r="AB187" i="14"/>
  <c r="AB64" i="14"/>
  <c r="AB390" i="14"/>
  <c r="AB323" i="14"/>
  <c r="AB167" i="14"/>
  <c r="AB261" i="14"/>
  <c r="AB100" i="14"/>
  <c r="AB87" i="14"/>
  <c r="AB71" i="14"/>
  <c r="AB16" i="14"/>
  <c r="AB21" i="14"/>
  <c r="AB74" i="14"/>
  <c r="AB355" i="14"/>
  <c r="AB39" i="14"/>
  <c r="AB250" i="14"/>
  <c r="AB412" i="14"/>
  <c r="AB350" i="14"/>
  <c r="AB235" i="14"/>
  <c r="AB226" i="14"/>
  <c r="AB169" i="14"/>
  <c r="AB72" i="14"/>
  <c r="AB336" i="14"/>
  <c r="AB211" i="14"/>
  <c r="AC11" i="14"/>
  <c r="AB10" i="14" s="1"/>
  <c r="AB91" i="14"/>
  <c r="AB164" i="14"/>
  <c r="AB180" i="14"/>
  <c r="AB34" i="14"/>
  <c r="AB487" i="14"/>
  <c r="AB203" i="14"/>
  <c r="AB121" i="14"/>
  <c r="AB437" i="14"/>
  <c r="AB433" i="14"/>
  <c r="AB321" i="14"/>
  <c r="AB79" i="14"/>
  <c r="AB246" i="14"/>
  <c r="AB403" i="14"/>
  <c r="AB132" i="14"/>
  <c r="AB205" i="14"/>
  <c r="AB147" i="14"/>
  <c r="AB441" i="14"/>
  <c r="AB97" i="14"/>
  <c r="AB386" i="14"/>
  <c r="AB303" i="14"/>
  <c r="AB239" i="14"/>
  <c r="AB430" i="14"/>
  <c r="AB137" i="14"/>
  <c r="W6" i="14"/>
  <c r="L72" i="6"/>
  <c r="M72" i="6"/>
  <c r="Y6" i="14"/>
  <c r="X6" i="14"/>
  <c r="H7" i="10"/>
  <c r="H10" i="10" s="1"/>
  <c r="H14" i="10" s="1"/>
  <c r="H168" i="10"/>
  <c r="R5" i="23"/>
  <c r="R10" i="23" s="1"/>
  <c r="H110" i="10"/>
  <c r="H45" i="10"/>
  <c r="R159" i="16"/>
  <c r="R5" i="16"/>
  <c r="R10" i="16" s="1"/>
  <c r="AD4" i="3"/>
  <c r="G13" i="10"/>
  <c r="AD9" i="3" s="1"/>
  <c r="AD2" i="3" s="1"/>
  <c r="G15" i="10"/>
  <c r="G14" i="10"/>
  <c r="H22" i="10"/>
  <c r="H39" i="10" s="1"/>
  <c r="H65" i="10"/>
  <c r="P8" i="6"/>
  <c r="P6" i="6"/>
  <c r="P7" i="6"/>
  <c r="O72" i="6"/>
  <c r="P5" i="6"/>
  <c r="AA2" i="14"/>
  <c r="AA3" i="14" s="1"/>
  <c r="P73" i="6" s="1"/>
  <c r="P82" i="6" s="1"/>
  <c r="F16" i="10"/>
  <c r="F41" i="10" s="1"/>
  <c r="F87" i="10" s="1"/>
  <c r="F91" i="10" s="1"/>
  <c r="K15" i="18"/>
  <c r="AB9" i="3"/>
  <c r="AB2" i="3" s="1"/>
  <c r="E16" i="10"/>
  <c r="E41" i="10" s="1"/>
  <c r="F7" i="15"/>
  <c r="H7" i="15" s="1"/>
  <c r="H16" i="11"/>
  <c r="J16" i="11"/>
  <c r="D18" i="11"/>
  <c r="E19" i="11"/>
  <c r="R17" i="11"/>
  <c r="S18" i="11"/>
  <c r="AG18" i="11"/>
  <c r="AO18" i="11" s="1"/>
  <c r="AF17" i="11"/>
  <c r="A9" i="15"/>
  <c r="D8" i="15"/>
  <c r="E8" i="15"/>
  <c r="AI32" i="4"/>
  <c r="Y32" i="4"/>
  <c r="AJ30" i="4"/>
  <c r="Z30" i="4"/>
  <c r="AK30" i="4" s="1"/>
  <c r="M15" i="18"/>
  <c r="U6" i="18"/>
  <c r="W6" i="18"/>
  <c r="X6" i="18" s="1"/>
  <c r="Q10" i="18"/>
  <c r="L15" i="18"/>
  <c r="T12" i="18"/>
  <c r="R12" i="18"/>
  <c r="T13" i="18"/>
  <c r="R13" i="18"/>
  <c r="R11" i="18"/>
  <c r="T11" i="18"/>
  <c r="R14" i="18"/>
  <c r="T14" i="18"/>
  <c r="G11" i="22"/>
  <c r="G8" i="22"/>
  <c r="G26" i="22"/>
  <c r="G20" i="22"/>
  <c r="G23" i="22"/>
  <c r="G14" i="22"/>
  <c r="G17" i="22"/>
  <c r="D29" i="22"/>
  <c r="D39" i="22" s="1"/>
  <c r="D40" i="22" s="1"/>
  <c r="L82" i="6"/>
  <c r="AL17" i="11"/>
  <c r="Y16" i="11"/>
  <c r="U17" i="11" s="1"/>
  <c r="V16" i="11"/>
  <c r="X15" i="11"/>
  <c r="Z6" i="14"/>
  <c r="AA4" i="14"/>
  <c r="AA16" i="11"/>
  <c r="AJ18" i="11"/>
  <c r="AM18" i="11"/>
  <c r="AI19" i="11" s="1"/>
  <c r="S159" i="23" l="1"/>
  <c r="AC368" i="14"/>
  <c r="AC235" i="14"/>
  <c r="AC53" i="14"/>
  <c r="AC383" i="14"/>
  <c r="J83" i="10"/>
  <c r="J50" i="10"/>
  <c r="AC258" i="14"/>
  <c r="AC424" i="14"/>
  <c r="AC461" i="14"/>
  <c r="AC209" i="14"/>
  <c r="AC299" i="14"/>
  <c r="AC397" i="14"/>
  <c r="AC431" i="14"/>
  <c r="AC150" i="14"/>
  <c r="AC15" i="14"/>
  <c r="Q134" i="6"/>
  <c r="AC317" i="14"/>
  <c r="AC277" i="14"/>
  <c r="AC458" i="14"/>
  <c r="Q104" i="6"/>
  <c r="AC375" i="14"/>
  <c r="Q91" i="6"/>
  <c r="J61" i="10"/>
  <c r="AC259" i="14"/>
  <c r="AC46" i="14"/>
  <c r="AC33" i="14"/>
  <c r="AC437" i="14"/>
  <c r="AC152" i="14"/>
  <c r="AC465" i="14"/>
  <c r="AC13" i="14"/>
  <c r="AC248" i="14"/>
  <c r="AC201" i="14"/>
  <c r="AC301" i="14"/>
  <c r="AC403" i="14"/>
  <c r="AC468" i="14"/>
  <c r="AC42" i="14"/>
  <c r="AC253" i="14"/>
  <c r="AC83" i="14"/>
  <c r="P147" i="6"/>
  <c r="I19" i="10" s="1"/>
  <c r="AC212" i="14"/>
  <c r="P146" i="6"/>
  <c r="I18" i="10" s="1"/>
  <c r="AC86" i="14"/>
  <c r="AC261" i="14"/>
  <c r="AC231" i="14"/>
  <c r="AC337" i="14"/>
  <c r="AC120" i="14"/>
  <c r="AC153" i="14"/>
  <c r="AC470" i="14"/>
  <c r="AC474" i="14"/>
  <c r="AC300" i="14"/>
  <c r="AC380" i="14"/>
  <c r="Q88" i="6"/>
  <c r="AC428" i="14"/>
  <c r="Q117" i="6"/>
  <c r="AC202" i="14"/>
  <c r="AC467" i="14"/>
  <c r="AC167" i="14"/>
  <c r="AC466" i="14"/>
  <c r="AC393" i="14"/>
  <c r="AC340" i="14"/>
  <c r="AC102" i="14"/>
  <c r="AC57" i="14"/>
  <c r="J74" i="10"/>
  <c r="J31" i="10" s="1"/>
  <c r="AC341" i="14"/>
  <c r="AC25" i="14"/>
  <c r="AC131" i="14"/>
  <c r="AC236" i="14"/>
  <c r="Q100" i="6"/>
  <c r="J58" i="10"/>
  <c r="Q90" i="6"/>
  <c r="J44" i="10"/>
  <c r="Q102" i="6"/>
  <c r="Q87" i="6"/>
  <c r="J6" i="10"/>
  <c r="J12" i="10" s="1"/>
  <c r="I1" i="22" s="1"/>
  <c r="I2" i="22" s="1"/>
  <c r="J54" i="10"/>
  <c r="Q137" i="6"/>
  <c r="Q93" i="6"/>
  <c r="Q110" i="6"/>
  <c r="T1" i="23"/>
  <c r="J77" i="10"/>
  <c r="J34" i="10" s="1"/>
  <c r="J53" i="10"/>
  <c r="J51" i="10"/>
  <c r="Q109" i="6"/>
  <c r="J79" i="10"/>
  <c r="J36" i="10" s="1"/>
  <c r="Q111" i="6"/>
  <c r="Q118" i="6"/>
  <c r="Q139" i="6"/>
  <c r="Q126" i="6"/>
  <c r="Q140" i="6"/>
  <c r="Q116" i="6"/>
  <c r="J86" i="10"/>
  <c r="Q89" i="6"/>
  <c r="Q99" i="6"/>
  <c r="J165" i="10"/>
  <c r="Q98" i="6"/>
  <c r="J167" i="10"/>
  <c r="J176" i="10" s="1"/>
  <c r="K3" i="10"/>
  <c r="K67" i="10" s="1"/>
  <c r="K24" i="10" s="1"/>
  <c r="Q92" i="6"/>
  <c r="R84" i="6"/>
  <c r="R88" i="6" s="1"/>
  <c r="Q101" i="6"/>
  <c r="J90" i="10"/>
  <c r="Q135" i="6"/>
  <c r="J38" i="10"/>
  <c r="I168" i="10"/>
  <c r="Q124" i="6"/>
  <c r="J159" i="10"/>
  <c r="Q127" i="6"/>
  <c r="J68" i="10"/>
  <c r="J25" i="10" s="1"/>
  <c r="J166" i="10"/>
  <c r="Q128" i="6"/>
  <c r="AE4" i="3"/>
  <c r="J56" i="10"/>
  <c r="Q129" i="6"/>
  <c r="Q86" i="6"/>
  <c r="J71" i="10"/>
  <c r="J28" i="10" s="1"/>
  <c r="AG1" i="3"/>
  <c r="Q112" i="6"/>
  <c r="Q103" i="6"/>
  <c r="Q138" i="6"/>
  <c r="J93" i="10"/>
  <c r="T1" i="16"/>
  <c r="AC316" i="14"/>
  <c r="AC60" i="14"/>
  <c r="AC293" i="14"/>
  <c r="AC445" i="14"/>
  <c r="Q136" i="6"/>
  <c r="Q125" i="6"/>
  <c r="AC444" i="14"/>
  <c r="AC312" i="14"/>
  <c r="AC326" i="14"/>
  <c r="AC491" i="14"/>
  <c r="AC359" i="14"/>
  <c r="AC75" i="14"/>
  <c r="AC485" i="14"/>
  <c r="AC187" i="14"/>
  <c r="J69" i="10"/>
  <c r="J26" i="10" s="1"/>
  <c r="AC79" i="14"/>
  <c r="AC439" i="14"/>
  <c r="AC313" i="14"/>
  <c r="J49" i="10"/>
  <c r="AC414" i="14"/>
  <c r="AC160" i="14"/>
  <c r="AC400" i="14"/>
  <c r="AC284" i="14"/>
  <c r="AC219" i="14"/>
  <c r="AC192" i="14"/>
  <c r="J107" i="10"/>
  <c r="J80" i="10"/>
  <c r="J37" i="10" s="1"/>
  <c r="J158" i="10"/>
  <c r="J64" i="10"/>
  <c r="AC51" i="14"/>
  <c r="AC335" i="14"/>
  <c r="AC355" i="14"/>
  <c r="AC78" i="14"/>
  <c r="AC100" i="14"/>
  <c r="AC314" i="14"/>
  <c r="AC408" i="14"/>
  <c r="AC94" i="14"/>
  <c r="AC481" i="14"/>
  <c r="AC449" i="14"/>
  <c r="J73" i="10"/>
  <c r="J30" i="10" s="1"/>
  <c r="AC104" i="14"/>
  <c r="J89" i="10"/>
  <c r="AC136" i="14"/>
  <c r="AC294" i="14"/>
  <c r="AC111" i="14"/>
  <c r="AC329" i="14"/>
  <c r="AC344" i="14"/>
  <c r="AC343" i="14"/>
  <c r="AC222" i="14"/>
  <c r="AC117" i="14"/>
  <c r="AC155" i="14"/>
  <c r="AC18" i="14"/>
  <c r="AC348" i="14"/>
  <c r="AC322" i="14"/>
  <c r="AC325" i="14"/>
  <c r="AC24" i="14"/>
  <c r="J9" i="10"/>
  <c r="J160" i="10"/>
  <c r="AC454" i="14"/>
  <c r="AC358" i="14"/>
  <c r="AC16" i="14"/>
  <c r="AC310" i="14"/>
  <c r="AC338" i="14"/>
  <c r="AC241" i="14"/>
  <c r="AC112" i="14"/>
  <c r="J82" i="10"/>
  <c r="AC280" i="14"/>
  <c r="AC172" i="14"/>
  <c r="AC195" i="14"/>
  <c r="J8" i="10"/>
  <c r="J88" i="10"/>
  <c r="AC356" i="14"/>
  <c r="AC349" i="14"/>
  <c r="AC71" i="14"/>
  <c r="AC26" i="14"/>
  <c r="AC101" i="14"/>
  <c r="AC495" i="14"/>
  <c r="AC363" i="14"/>
  <c r="AC240" i="14"/>
  <c r="AC168" i="14"/>
  <c r="AC14" i="14"/>
  <c r="J57" i="10"/>
  <c r="J46" i="10"/>
  <c r="AC180" i="14"/>
  <c r="AC320" i="14"/>
  <c r="AC452" i="14"/>
  <c r="AC151" i="14"/>
  <c r="AC472" i="14"/>
  <c r="AC156" i="14"/>
  <c r="AC354" i="14"/>
  <c r="AC58" i="14"/>
  <c r="J108" i="10"/>
  <c r="J78" i="10"/>
  <c r="J35" i="10" s="1"/>
  <c r="J59" i="10"/>
  <c r="AC302" i="14"/>
  <c r="AC390" i="14"/>
  <c r="AC418" i="14"/>
  <c r="AC230" i="14"/>
  <c r="AC385" i="14"/>
  <c r="AC163" i="14"/>
  <c r="AC486" i="14"/>
  <c r="AC228" i="14"/>
  <c r="AC450" i="14"/>
  <c r="AC49" i="14"/>
  <c r="I22" i="10"/>
  <c r="I39" i="10" s="1"/>
  <c r="AC130" i="14"/>
  <c r="AC267" i="14"/>
  <c r="AC54" i="14"/>
  <c r="AC72" i="14"/>
  <c r="AC336" i="14"/>
  <c r="AC164" i="14"/>
  <c r="AC20" i="14"/>
  <c r="AC126" i="14"/>
  <c r="AC361" i="14"/>
  <c r="AC110" i="14"/>
  <c r="AC38" i="14"/>
  <c r="AC247" i="14"/>
  <c r="AC345" i="14"/>
  <c r="AC459" i="14"/>
  <c r="AC379" i="14"/>
  <c r="J66" i="10"/>
  <c r="J23" i="10" s="1"/>
  <c r="J163" i="10"/>
  <c r="AC435" i="14"/>
  <c r="AC369" i="14"/>
  <c r="AC171" i="14"/>
  <c r="AC37" i="14"/>
  <c r="AC125" i="14"/>
  <c r="AC114" i="14"/>
  <c r="AC76" i="14"/>
  <c r="AC122" i="14"/>
  <c r="AC490" i="14"/>
  <c r="AC47" i="14"/>
  <c r="AC427" i="14"/>
  <c r="AC381" i="14"/>
  <c r="AC484" i="14"/>
  <c r="AC489" i="14"/>
  <c r="AC303" i="14"/>
  <c r="AC297" i="14"/>
  <c r="AC263" i="14"/>
  <c r="AC415" i="14"/>
  <c r="AC447" i="14"/>
  <c r="J67" i="10"/>
  <c r="J24" i="10" s="1"/>
  <c r="J76" i="10"/>
  <c r="J33" i="10" s="1"/>
  <c r="J48" i="10"/>
  <c r="AC286" i="14"/>
  <c r="AC482" i="14"/>
  <c r="AC55" i="14"/>
  <c r="AC244" i="14"/>
  <c r="AC419" i="14"/>
  <c r="AC271" i="14"/>
  <c r="AC175" i="14"/>
  <c r="AC149" i="14"/>
  <c r="AC323" i="14"/>
  <c r="AC443" i="14"/>
  <c r="AC499" i="14"/>
  <c r="AC360" i="14"/>
  <c r="AC254" i="14"/>
  <c r="AC29" i="14"/>
  <c r="AC376" i="14"/>
  <c r="AC332" i="14"/>
  <c r="AC327" i="14"/>
  <c r="AC62" i="14"/>
  <c r="AC350" i="14"/>
  <c r="AC67" i="14"/>
  <c r="AC96" i="14"/>
  <c r="AC179" i="14"/>
  <c r="AC135" i="14"/>
  <c r="AC61" i="14"/>
  <c r="AC288" i="14"/>
  <c r="AC413" i="14"/>
  <c r="AC478" i="14"/>
  <c r="AC232" i="14"/>
  <c r="AC115" i="14"/>
  <c r="AC473" i="14"/>
  <c r="AC370" i="14"/>
  <c r="AC48" i="14"/>
  <c r="AC59" i="14"/>
  <c r="AC411" i="14"/>
  <c r="AC308" i="14"/>
  <c r="AC422" i="14"/>
  <c r="AC92" i="14"/>
  <c r="AC266" i="14"/>
  <c r="AC159" i="14"/>
  <c r="AC298" i="14"/>
  <c r="AC269" i="14"/>
  <c r="AC388" i="14"/>
  <c r="AC371" i="14"/>
  <c r="AC255" i="14"/>
  <c r="AC321" i="14"/>
  <c r="J63" i="10"/>
  <c r="AC318" i="14"/>
  <c r="J70" i="10"/>
  <c r="J27" i="10" s="1"/>
  <c r="J62" i="10"/>
  <c r="J109" i="10"/>
  <c r="AC226" i="14"/>
  <c r="AC229" i="14"/>
  <c r="AC77" i="14"/>
  <c r="AC398" i="14"/>
  <c r="AC220" i="14"/>
  <c r="AC279" i="14"/>
  <c r="AC410" i="14"/>
  <c r="AC225" i="14"/>
  <c r="AC433" i="14"/>
  <c r="AC84" i="14"/>
  <c r="AC365" i="14"/>
  <c r="AC352" i="14"/>
  <c r="AC50" i="14"/>
  <c r="AC211" i="14"/>
  <c r="AC93" i="14"/>
  <c r="AC402" i="14"/>
  <c r="AC389" i="14"/>
  <c r="AC194" i="14"/>
  <c r="AC290" i="14"/>
  <c r="AC366" i="14"/>
  <c r="AC394" i="14"/>
  <c r="AC429" i="14"/>
  <c r="AC436" i="14"/>
  <c r="AC432" i="14"/>
  <c r="AC139" i="14"/>
  <c r="AC440" i="14"/>
  <c r="AC315" i="14"/>
  <c r="AC97" i="14"/>
  <c r="AC198" i="14"/>
  <c r="AC41" i="14"/>
  <c r="AC396" i="14"/>
  <c r="AC488" i="14"/>
  <c r="AC251" i="14"/>
  <c r="AC438" i="14"/>
  <c r="AC34" i="14"/>
  <c r="AC377" i="14"/>
  <c r="AC362" i="14"/>
  <c r="AC158" i="14"/>
  <c r="AC88" i="14"/>
  <c r="AC184" i="14"/>
  <c r="AC116" i="14"/>
  <c r="AC105" i="14"/>
  <c r="AC346" i="14"/>
  <c r="AC17" i="14"/>
  <c r="AC183" i="14"/>
  <c r="AC217" i="14"/>
  <c r="AC74" i="14"/>
  <c r="AC123" i="14"/>
  <c r="AC421" i="14"/>
  <c r="AC441" i="14"/>
  <c r="AC233" i="14"/>
  <c r="AC188" i="14"/>
  <c r="AC224" i="14"/>
  <c r="AC182" i="14"/>
  <c r="AC108" i="14"/>
  <c r="AC238" i="14"/>
  <c r="AC425" i="14"/>
  <c r="AC409" i="14"/>
  <c r="AC477" i="14"/>
  <c r="AC430" i="14"/>
  <c r="Q6" i="6"/>
  <c r="Q8" i="6"/>
  <c r="S5" i="23"/>
  <c r="S10" i="23" s="1"/>
  <c r="Q7" i="6"/>
  <c r="I65" i="10"/>
  <c r="AC406" i="14"/>
  <c r="AC63" i="14"/>
  <c r="AC169" i="14"/>
  <c r="AC399" i="14"/>
  <c r="AC27" i="14"/>
  <c r="AC89" i="14"/>
  <c r="AC128" i="14"/>
  <c r="AC39" i="14"/>
  <c r="AC142" i="14"/>
  <c r="AC129" i="14"/>
  <c r="AC483" i="14"/>
  <c r="AC148" i="14"/>
  <c r="AC113" i="14"/>
  <c r="AC200" i="14"/>
  <c r="AC234" i="14"/>
  <c r="AC28" i="14"/>
  <c r="AC145" i="14"/>
  <c r="AC69" i="14"/>
  <c r="AC216" i="14"/>
  <c r="AC276" i="14"/>
  <c r="AC239" i="14"/>
  <c r="AC21" i="14"/>
  <c r="AC221" i="14"/>
  <c r="AC132" i="14"/>
  <c r="AC204" i="14"/>
  <c r="AC109" i="14"/>
  <c r="AC107" i="14"/>
  <c r="AC162" i="14"/>
  <c r="AC285" i="14"/>
  <c r="AC282" i="14"/>
  <c r="AC210" i="14"/>
  <c r="AC85" i="14"/>
  <c r="AC32" i="14"/>
  <c r="AC45" i="14"/>
  <c r="AC270" i="14"/>
  <c r="AC493" i="14"/>
  <c r="J60" i="10"/>
  <c r="J75" i="10"/>
  <c r="J32" i="10" s="1"/>
  <c r="J104" i="10"/>
  <c r="J164" i="10"/>
  <c r="AC434" i="14"/>
  <c r="AC193" i="14"/>
  <c r="AC487" i="14"/>
  <c r="AC272" i="14"/>
  <c r="AC364" i="14"/>
  <c r="AC274" i="14"/>
  <c r="AC386" i="14"/>
  <c r="AC357" i="14"/>
  <c r="AC311" i="14"/>
  <c r="AC492" i="14"/>
  <c r="AC306" i="14"/>
  <c r="AC185" i="14"/>
  <c r="AC44" i="14"/>
  <c r="AC291" i="14"/>
  <c r="AC457" i="14"/>
  <c r="AC43" i="14"/>
  <c r="AC333" i="14"/>
  <c r="AC80" i="14"/>
  <c r="AC161" i="14"/>
  <c r="AC475" i="14"/>
  <c r="AC147" i="14"/>
  <c r="AC190" i="14"/>
  <c r="AC143" i="14"/>
  <c r="AC373" i="14"/>
  <c r="AC166" i="14"/>
  <c r="AC391" i="14"/>
  <c r="AC157" i="14"/>
  <c r="AC208" i="14"/>
  <c r="AC471" i="14"/>
  <c r="AC207" i="14"/>
  <c r="AC273" i="14"/>
  <c r="AC165" i="14"/>
  <c r="AC177" i="14"/>
  <c r="AC264" i="14"/>
  <c r="AC173" i="14"/>
  <c r="S5" i="16"/>
  <c r="S10" i="16" s="1"/>
  <c r="I110" i="10"/>
  <c r="AC134" i="14"/>
  <c r="AC133" i="14"/>
  <c r="AC324" i="14"/>
  <c r="AC289" i="14"/>
  <c r="AC417" i="14"/>
  <c r="AC453" i="14"/>
  <c r="AC98" i="14"/>
  <c r="AC56" i="14"/>
  <c r="AC40" i="14"/>
  <c r="AC382" i="14"/>
  <c r="AC106" i="14"/>
  <c r="AC237" i="14"/>
  <c r="AC137" i="14"/>
  <c r="AC144" i="14"/>
  <c r="AC186" i="14"/>
  <c r="AC82" i="14"/>
  <c r="AC328" i="14"/>
  <c r="AC426" i="14"/>
  <c r="AC64" i="14"/>
  <c r="AC304" i="14"/>
  <c r="AC246" i="14"/>
  <c r="AC205" i="14"/>
  <c r="AC420" i="14"/>
  <c r="AC73" i="14"/>
  <c r="AC500" i="14"/>
  <c r="AC121" i="14"/>
  <c r="AC215" i="14"/>
  <c r="AC70" i="14"/>
  <c r="AC305" i="14"/>
  <c r="AC405" i="14"/>
  <c r="AC384" i="14"/>
  <c r="AC141" i="14"/>
  <c r="AC351" i="14"/>
  <c r="AC442" i="14"/>
  <c r="J72" i="10"/>
  <c r="J29" i="10" s="1"/>
  <c r="J47" i="10"/>
  <c r="J55" i="10"/>
  <c r="AC268" i="14"/>
  <c r="AC146" i="14"/>
  <c r="AC455" i="14"/>
  <c r="AC249" i="14"/>
  <c r="AC497" i="14"/>
  <c r="AC387" i="14"/>
  <c r="AC407" i="14"/>
  <c r="AC374" i="14"/>
  <c r="AC218" i="14"/>
  <c r="AC372" i="14"/>
  <c r="AC214" i="14"/>
  <c r="AC448" i="14"/>
  <c r="AC295" i="14"/>
  <c r="AC176" i="14"/>
  <c r="AC451" i="14"/>
  <c r="AC66" i="14"/>
  <c r="AC191" i="14"/>
  <c r="AC260" i="14"/>
  <c r="AC197" i="14"/>
  <c r="AC170" i="14"/>
  <c r="AC250" i="14"/>
  <c r="AC36" i="14"/>
  <c r="AC174" i="14"/>
  <c r="AC31" i="14"/>
  <c r="AC124" i="14"/>
  <c r="AC464" i="14"/>
  <c r="AC223" i="14"/>
  <c r="AC181" i="14"/>
  <c r="AC296" i="14"/>
  <c r="AC480" i="14"/>
  <c r="AC416" i="14"/>
  <c r="AC404" i="14"/>
  <c r="AC331" i="14"/>
  <c r="AC19" i="14"/>
  <c r="AC401" i="14"/>
  <c r="Q5" i="6"/>
  <c r="AC252" i="14"/>
  <c r="AC265" i="14"/>
  <c r="AC81" i="14"/>
  <c r="AC91" i="14"/>
  <c r="AC65" i="14"/>
  <c r="AC227" i="14"/>
  <c r="AC479" i="14"/>
  <c r="AC213" i="14"/>
  <c r="AC281" i="14"/>
  <c r="AC99" i="14"/>
  <c r="AC307" i="14"/>
  <c r="AC206" i="14"/>
  <c r="AC262" i="14"/>
  <c r="AC257" i="14"/>
  <c r="AC292" i="14"/>
  <c r="AC330" i="14"/>
  <c r="AC118" i="14"/>
  <c r="AC140" i="14"/>
  <c r="AC12" i="14"/>
  <c r="AC22" i="14"/>
  <c r="AC154" i="14"/>
  <c r="AC462" i="14"/>
  <c r="AC68" i="14"/>
  <c r="AC138" i="14"/>
  <c r="AC119" i="14"/>
  <c r="AC245" i="14"/>
  <c r="AC347" i="14"/>
  <c r="AC378" i="14"/>
  <c r="AC395" i="14"/>
  <c r="AC339" i="14"/>
  <c r="AC463" i="14"/>
  <c r="AC367" i="14"/>
  <c r="AC203" i="14"/>
  <c r="AC127" i="14"/>
  <c r="AD11" i="14"/>
  <c r="AC10" i="14" s="1"/>
  <c r="AC392" i="14"/>
  <c r="AC23" i="14"/>
  <c r="AC52" i="14"/>
  <c r="AC35" i="14"/>
  <c r="AC275" i="14"/>
  <c r="AC30" i="14"/>
  <c r="AC412" i="14"/>
  <c r="AC87" i="14"/>
  <c r="AC353" i="14"/>
  <c r="AC278" i="14"/>
  <c r="AC423" i="14"/>
  <c r="AC476" i="14"/>
  <c r="AC469" i="14"/>
  <c r="AC256" i="14"/>
  <c r="AC103" i="14"/>
  <c r="AC199" i="14"/>
  <c r="AC90" i="14"/>
  <c r="AC342" i="14"/>
  <c r="AC334" i="14"/>
  <c r="AC456" i="14"/>
  <c r="AC95" i="14"/>
  <c r="AC496" i="14"/>
  <c r="AC494" i="14"/>
  <c r="AC498" i="14"/>
  <c r="AC283" i="14"/>
  <c r="AC243" i="14"/>
  <c r="AC309" i="14"/>
  <c r="AC319" i="14"/>
  <c r="AC460" i="14"/>
  <c r="AC196" i="14"/>
  <c r="AC189" i="14"/>
  <c r="AC178" i="14"/>
  <c r="AC287" i="14"/>
  <c r="AC242" i="14"/>
  <c r="AC446" i="14"/>
  <c r="I45" i="10"/>
  <c r="U5" i="18"/>
  <c r="W5" i="18"/>
  <c r="X5" i="18" s="1"/>
  <c r="AB2" i="14"/>
  <c r="AB3" i="14" s="1"/>
  <c r="Q73" i="6" s="1"/>
  <c r="Q82" i="6" s="1"/>
  <c r="I7" i="10"/>
  <c r="I10" i="10" s="1"/>
  <c r="I14" i="10" s="1"/>
  <c r="S159" i="16"/>
  <c r="H13" i="10"/>
  <c r="H15" i="10"/>
  <c r="G16" i="10"/>
  <c r="G41" i="10" s="1"/>
  <c r="G87" i="10" s="1"/>
  <c r="G91" i="10" s="1"/>
  <c r="P72" i="6"/>
  <c r="F103" i="10"/>
  <c r="F174" i="10" s="1"/>
  <c r="P157" i="23" s="1"/>
  <c r="F81" i="10"/>
  <c r="F84" i="10" s="1"/>
  <c r="F95" i="10" s="1"/>
  <c r="I16" i="11"/>
  <c r="K16" i="11" s="1"/>
  <c r="G17" i="11" s="1"/>
  <c r="E103" i="10"/>
  <c r="E87" i="10"/>
  <c r="E91" i="10" s="1"/>
  <c r="E81" i="10"/>
  <c r="E84" i="10" s="1"/>
  <c r="H20" i="10"/>
  <c r="D19" i="11"/>
  <c r="E20" i="11"/>
  <c r="AF18" i="11"/>
  <c r="AG19" i="11"/>
  <c r="AO19" i="11" s="1"/>
  <c r="D9" i="15"/>
  <c r="E9" i="15"/>
  <c r="A10" i="15"/>
  <c r="F8" i="15"/>
  <c r="H8" i="15" s="1"/>
  <c r="S19" i="11"/>
  <c r="R18" i="11"/>
  <c r="AD407" i="14"/>
  <c r="AD482" i="14"/>
  <c r="AD43" i="14"/>
  <c r="AD357" i="14"/>
  <c r="AD168" i="14"/>
  <c r="AJ32" i="4"/>
  <c r="Z32" i="4"/>
  <c r="AK32" i="4" s="1"/>
  <c r="U14" i="18"/>
  <c r="W14" i="18"/>
  <c r="X14" i="18" s="1"/>
  <c r="U11" i="18"/>
  <c r="W11" i="18"/>
  <c r="X11" i="18" s="1"/>
  <c r="U13" i="18"/>
  <c r="W13" i="18"/>
  <c r="X13" i="18" s="1"/>
  <c r="T10" i="18"/>
  <c r="R10" i="18"/>
  <c r="R15" i="18" s="1"/>
  <c r="Q15" i="18"/>
  <c r="W12" i="18"/>
  <c r="X12" i="18" s="1"/>
  <c r="U12" i="18"/>
  <c r="H20" i="22"/>
  <c r="H23" i="22"/>
  <c r="H17" i="22"/>
  <c r="H11" i="22"/>
  <c r="H14" i="22"/>
  <c r="H8" i="22"/>
  <c r="H26" i="22"/>
  <c r="D30" i="22"/>
  <c r="V17" i="11"/>
  <c r="Y17" i="11"/>
  <c r="U18" i="11" s="1"/>
  <c r="AJ19" i="11"/>
  <c r="X16" i="11"/>
  <c r="AL18" i="11"/>
  <c r="AA17" i="11"/>
  <c r="AA6" i="14"/>
  <c r="AB4" i="14"/>
  <c r="I20" i="10" l="1"/>
  <c r="T159" i="23"/>
  <c r="K80" i="10"/>
  <c r="K37" i="10" s="1"/>
  <c r="K72" i="10"/>
  <c r="K29" i="10" s="1"/>
  <c r="K89" i="10"/>
  <c r="K59" i="10"/>
  <c r="AD192" i="14"/>
  <c r="AD248" i="14"/>
  <c r="AD305" i="14"/>
  <c r="AD128" i="14"/>
  <c r="K165" i="10"/>
  <c r="AD492" i="14"/>
  <c r="R128" i="6"/>
  <c r="K62" i="10"/>
  <c r="AD42" i="14"/>
  <c r="K79" i="10"/>
  <c r="K36" i="10" s="1"/>
  <c r="AD32" i="14"/>
  <c r="AD67" i="14"/>
  <c r="K63" i="10"/>
  <c r="K51" i="10"/>
  <c r="AD22" i="14"/>
  <c r="K90" i="10"/>
  <c r="AD287" i="14"/>
  <c r="K70" i="10"/>
  <c r="K27" i="10" s="1"/>
  <c r="AD30" i="14"/>
  <c r="AD423" i="14"/>
  <c r="K160" i="10"/>
  <c r="L3" i="10"/>
  <c r="L88" i="10" s="1"/>
  <c r="AD377" i="14"/>
  <c r="AD345" i="14"/>
  <c r="K52" i="10"/>
  <c r="AD450" i="14"/>
  <c r="AD322" i="14"/>
  <c r="AD206" i="14"/>
  <c r="AD161" i="14"/>
  <c r="AD17" i="14"/>
  <c r="AD249" i="14"/>
  <c r="K66" i="10"/>
  <c r="K23" i="10" s="1"/>
  <c r="AD303" i="14"/>
  <c r="AD131" i="14"/>
  <c r="AD235" i="14"/>
  <c r="T5" i="23"/>
  <c r="T10" i="23" s="1"/>
  <c r="AD402" i="14"/>
  <c r="AD163" i="14"/>
  <c r="AD413" i="14"/>
  <c r="AD228" i="14"/>
  <c r="K47" i="10"/>
  <c r="K74" i="10"/>
  <c r="K31" i="10" s="1"/>
  <c r="AD101" i="14"/>
  <c r="AD461" i="14"/>
  <c r="AD432" i="14"/>
  <c r="K58" i="10"/>
  <c r="K71" i="10"/>
  <c r="K28" i="10" s="1"/>
  <c r="AD405" i="14"/>
  <c r="AD102" i="14"/>
  <c r="K159" i="10"/>
  <c r="K57" i="10"/>
  <c r="AD172" i="14"/>
  <c r="AD386" i="14"/>
  <c r="AD263" i="14"/>
  <c r="K108" i="10"/>
  <c r="K76" i="10"/>
  <c r="K33" i="10" s="1"/>
  <c r="AD426" i="14"/>
  <c r="AD16" i="14"/>
  <c r="AD487" i="14"/>
  <c r="K109" i="10"/>
  <c r="K8" i="10"/>
  <c r="R125" i="6"/>
  <c r="R118" i="6"/>
  <c r="J7" i="10"/>
  <c r="J10" i="10" s="1"/>
  <c r="AG4" i="3" s="1"/>
  <c r="K6" i="10"/>
  <c r="K12" i="10" s="1"/>
  <c r="J1" i="22" s="1"/>
  <c r="J2" i="22" s="1"/>
  <c r="R127" i="6"/>
  <c r="Q147" i="6"/>
  <c r="J19" i="10" s="1"/>
  <c r="R86" i="6"/>
  <c r="AH1" i="3"/>
  <c r="K86" i="10"/>
  <c r="U1" i="16"/>
  <c r="I13" i="10"/>
  <c r="AF9" i="3" s="1"/>
  <c r="AF2" i="3" s="1"/>
  <c r="I15" i="10"/>
  <c r="R99" i="6"/>
  <c r="K60" i="10"/>
  <c r="K50" i="10"/>
  <c r="K167" i="10"/>
  <c r="K176" i="10" s="1"/>
  <c r="K73" i="10"/>
  <c r="K30" i="10" s="1"/>
  <c r="AD328" i="14"/>
  <c r="AD79" i="14"/>
  <c r="AD239" i="14"/>
  <c r="AD292" i="14"/>
  <c r="AD277" i="14"/>
  <c r="AD425" i="14"/>
  <c r="R109" i="6"/>
  <c r="R87" i="6"/>
  <c r="U1" i="23"/>
  <c r="Q146" i="6"/>
  <c r="J18" i="10" s="1"/>
  <c r="K163" i="10"/>
  <c r="K55" i="10"/>
  <c r="K77" i="10"/>
  <c r="K34" i="10" s="1"/>
  <c r="K75" i="10"/>
  <c r="K32" i="10" s="1"/>
  <c r="AD368" i="14"/>
  <c r="AD216" i="14"/>
  <c r="AD258" i="14"/>
  <c r="AD381" i="14"/>
  <c r="AD170" i="14"/>
  <c r="AD449" i="14"/>
  <c r="R123" i="6"/>
  <c r="R112" i="6"/>
  <c r="R103" i="6"/>
  <c r="R93" i="6"/>
  <c r="R135" i="6"/>
  <c r="R98" i="6"/>
  <c r="R89" i="6"/>
  <c r="R139" i="6"/>
  <c r="K69" i="10"/>
  <c r="K26" i="10" s="1"/>
  <c r="K93" i="10"/>
  <c r="K104" i="10"/>
  <c r="K49" i="10"/>
  <c r="AD96" i="14"/>
  <c r="AD365" i="14"/>
  <c r="AD160" i="14"/>
  <c r="AD44" i="14"/>
  <c r="AD486" i="14"/>
  <c r="AD298" i="14"/>
  <c r="R92" i="6"/>
  <c r="R134" i="6"/>
  <c r="R117" i="6"/>
  <c r="K56" i="10"/>
  <c r="K53" i="10"/>
  <c r="K54" i="10"/>
  <c r="K48" i="10"/>
  <c r="AD459" i="14"/>
  <c r="AD151" i="14"/>
  <c r="AD53" i="14"/>
  <c r="AD394" i="14"/>
  <c r="AD490" i="14"/>
  <c r="AD245" i="14"/>
  <c r="R102" i="6"/>
  <c r="R91" i="6"/>
  <c r="R111" i="6"/>
  <c r="AF4" i="3"/>
  <c r="J110" i="10"/>
  <c r="R100" i="6"/>
  <c r="K164" i="10"/>
  <c r="K158" i="10"/>
  <c r="K44" i="10"/>
  <c r="R137" i="6"/>
  <c r="R110" i="6"/>
  <c r="R90" i="6"/>
  <c r="K46" i="10"/>
  <c r="K83" i="10"/>
  <c r="AD12" i="14"/>
  <c r="AD288" i="14"/>
  <c r="AD66" i="14"/>
  <c r="AD233" i="14"/>
  <c r="AD117" i="14"/>
  <c r="AD220" i="14"/>
  <c r="R138" i="6"/>
  <c r="R136" i="6"/>
  <c r="R101" i="6"/>
  <c r="K9" i="10"/>
  <c r="AD198" i="14"/>
  <c r="AD149" i="14"/>
  <c r="AD410" i="14"/>
  <c r="R104" i="6"/>
  <c r="R116" i="6"/>
  <c r="R129" i="6"/>
  <c r="R140" i="6"/>
  <c r="K88" i="10"/>
  <c r="K78" i="10"/>
  <c r="K35" i="10" s="1"/>
  <c r="K82" i="10"/>
  <c r="K107" i="10"/>
  <c r="K64" i="10"/>
  <c r="AD28" i="14"/>
  <c r="AD251" i="14"/>
  <c r="AD435" i="14"/>
  <c r="R124" i="6"/>
  <c r="K38" i="10"/>
  <c r="K61" i="10"/>
  <c r="K68" i="10"/>
  <c r="K25" i="10" s="1"/>
  <c r="AD87" i="14"/>
  <c r="AD454" i="14"/>
  <c r="AD360" i="14"/>
  <c r="AD295" i="14"/>
  <c r="AD236" i="14"/>
  <c r="AD29" i="14"/>
  <c r="R126" i="6"/>
  <c r="S84" i="6"/>
  <c r="S109" i="6" s="1"/>
  <c r="J168" i="10"/>
  <c r="AD100" i="14"/>
  <c r="AD366" i="14"/>
  <c r="AD61" i="14"/>
  <c r="AD269" i="14"/>
  <c r="AD500" i="14"/>
  <c r="AD57" i="14"/>
  <c r="AD309" i="14"/>
  <c r="AD297" i="14"/>
  <c r="AD471" i="14"/>
  <c r="AD340" i="14"/>
  <c r="AD330" i="14"/>
  <c r="AD264" i="14"/>
  <c r="AD185" i="14"/>
  <c r="AD176" i="14"/>
  <c r="AD193" i="14"/>
  <c r="AD396" i="14"/>
  <c r="AD312" i="14"/>
  <c r="AD411" i="14"/>
  <c r="AD302" i="14"/>
  <c r="AD338" i="14"/>
  <c r="AD199" i="14"/>
  <c r="AD317" i="14"/>
  <c r="AD355" i="14"/>
  <c r="AD475" i="14"/>
  <c r="AD335" i="14"/>
  <c r="AD219" i="14"/>
  <c r="AD470" i="14"/>
  <c r="AD182" i="14"/>
  <c r="AD320" i="14"/>
  <c r="AD284" i="14"/>
  <c r="AD106" i="14"/>
  <c r="AD247" i="14"/>
  <c r="AD281" i="14"/>
  <c r="AD208" i="14"/>
  <c r="AD68" i="14"/>
  <c r="AD36" i="14"/>
  <c r="AD126" i="14"/>
  <c r="AD81" i="14"/>
  <c r="AD133" i="14"/>
  <c r="AD237" i="14"/>
  <c r="AD306" i="14"/>
  <c r="AD135" i="14"/>
  <c r="AD474" i="14"/>
  <c r="AD150" i="14"/>
  <c r="AD104" i="14"/>
  <c r="AD189" i="14"/>
  <c r="AD299" i="14"/>
  <c r="AD19" i="14"/>
  <c r="AD489" i="14"/>
  <c r="AD466" i="14"/>
  <c r="AD240" i="14"/>
  <c r="AD181" i="14"/>
  <c r="AD234" i="14"/>
  <c r="AD273" i="14"/>
  <c r="AD443" i="14"/>
  <c r="AD384" i="14"/>
  <c r="AD64" i="14"/>
  <c r="AD97" i="14"/>
  <c r="AD211" i="14"/>
  <c r="AD190" i="14"/>
  <c r="AD395" i="14"/>
  <c r="AD392" i="14"/>
  <c r="AD286" i="14"/>
  <c r="AD452" i="14"/>
  <c r="AD415" i="14"/>
  <c r="AD99" i="14"/>
  <c r="AD424" i="14"/>
  <c r="AD460" i="14"/>
  <c r="T159" i="16"/>
  <c r="AD332" i="14"/>
  <c r="AD75" i="14"/>
  <c r="AD271" i="14"/>
  <c r="AD323" i="14"/>
  <c r="AD209" i="14"/>
  <c r="AD215" i="14"/>
  <c r="AD480" i="14"/>
  <c r="AD56" i="14"/>
  <c r="AD319" i="14"/>
  <c r="AD186" i="14"/>
  <c r="AD279" i="14"/>
  <c r="AD98" i="14"/>
  <c r="AD354" i="14"/>
  <c r="AD73" i="14"/>
  <c r="AD167" i="14"/>
  <c r="AD21" i="14"/>
  <c r="AD255" i="14"/>
  <c r="AD361" i="14"/>
  <c r="AD25" i="14"/>
  <c r="AD177" i="14"/>
  <c r="AD438" i="14"/>
  <c r="AD311" i="14"/>
  <c r="AD391" i="14"/>
  <c r="AD325" i="14"/>
  <c r="AD422" i="14"/>
  <c r="AD315" i="14"/>
  <c r="AD440" i="14"/>
  <c r="AD154" i="14"/>
  <c r="AD359" i="14"/>
  <c r="AD442" i="14"/>
  <c r="AD120" i="14"/>
  <c r="AD88" i="14"/>
  <c r="AD468" i="14"/>
  <c r="AD109" i="14"/>
  <c r="AD107" i="14"/>
  <c r="AD313" i="14"/>
  <c r="AD272" i="14"/>
  <c r="AD14" i="14"/>
  <c r="AD60" i="14"/>
  <c r="AD72" i="14"/>
  <c r="AD130" i="14"/>
  <c r="AD430" i="14"/>
  <c r="AD187" i="14"/>
  <c r="AD427" i="14"/>
  <c r="AD165" i="14"/>
  <c r="AD262" i="14"/>
  <c r="AD146" i="14"/>
  <c r="R6" i="6"/>
  <c r="T5" i="16"/>
  <c r="T10" i="16" s="1"/>
  <c r="AD329" i="14"/>
  <c r="AD93" i="14"/>
  <c r="AD362" i="14"/>
  <c r="AD254" i="14"/>
  <c r="AD327" i="14"/>
  <c r="AD371" i="14"/>
  <c r="AD485" i="14"/>
  <c r="AD114" i="14"/>
  <c r="AD499" i="14"/>
  <c r="AD342" i="14"/>
  <c r="AD227" i="14"/>
  <c r="AD188" i="14"/>
  <c r="AD38" i="14"/>
  <c r="AD448" i="14"/>
  <c r="AD132" i="14"/>
  <c r="AD127" i="14"/>
  <c r="AD174" i="14"/>
  <c r="AD353" i="14"/>
  <c r="AD139" i="14"/>
  <c r="AD464" i="14"/>
  <c r="AD259" i="14"/>
  <c r="AD253" i="14"/>
  <c r="AD143" i="14"/>
  <c r="AD65" i="14"/>
  <c r="AD90" i="14"/>
  <c r="AD310" i="14"/>
  <c r="AD138" i="14"/>
  <c r="AD214" i="14"/>
  <c r="AD463" i="14"/>
  <c r="AD283" i="14"/>
  <c r="AD346" i="14"/>
  <c r="AD457" i="14"/>
  <c r="AD275" i="14"/>
  <c r="AD27" i="14"/>
  <c r="AD316" i="14"/>
  <c r="AD74" i="14"/>
  <c r="AD238" i="14"/>
  <c r="AD116" i="14"/>
  <c r="AD266" i="14"/>
  <c r="AD267" i="14"/>
  <c r="AD274" i="14"/>
  <c r="AD84" i="14"/>
  <c r="AD241" i="14"/>
  <c r="AD59" i="14"/>
  <c r="AD77" i="14"/>
  <c r="AD483" i="14"/>
  <c r="AD397" i="14"/>
  <c r="AD250" i="14"/>
  <c r="AD472" i="14"/>
  <c r="AD370" i="14"/>
  <c r="AD210" i="14"/>
  <c r="AD476" i="14"/>
  <c r="AD76" i="14"/>
  <c r="AD49" i="14"/>
  <c r="AD191" i="14"/>
  <c r="AD333" i="14"/>
  <c r="AD184" i="14"/>
  <c r="AD318" i="14"/>
  <c r="AD389" i="14"/>
  <c r="AD401" i="14"/>
  <c r="AD456" i="14"/>
  <c r="AD129" i="14"/>
  <c r="AD451" i="14"/>
  <c r="AD213" i="14"/>
  <c r="AD260" i="14"/>
  <c r="AD420" i="14"/>
  <c r="AD24" i="14"/>
  <c r="AD223" i="14"/>
  <c r="AD123" i="14"/>
  <c r="AD408" i="14"/>
  <c r="AD363" i="14"/>
  <c r="AD369" i="14"/>
  <c r="AD352" i="14"/>
  <c r="AD118" i="14"/>
  <c r="AD378" i="14"/>
  <c r="AD477" i="14"/>
  <c r="AD55" i="14"/>
  <c r="AD148" i="14"/>
  <c r="AD200" i="14"/>
  <c r="AE11" i="14"/>
  <c r="AE93" i="14" s="1"/>
  <c r="R8" i="6"/>
  <c r="Q72" i="6"/>
  <c r="J45" i="10"/>
  <c r="J65" i="10"/>
  <c r="R5" i="6"/>
  <c r="R7" i="6"/>
  <c r="H16" i="10"/>
  <c r="H41" i="10" s="1"/>
  <c r="H103" i="10" s="1"/>
  <c r="H105" i="10" s="1"/>
  <c r="AD285" i="14"/>
  <c r="AD387" i="14"/>
  <c r="AD446" i="14"/>
  <c r="AD307" i="14"/>
  <c r="AD445" i="14"/>
  <c r="AD37" i="14"/>
  <c r="AD218" i="14"/>
  <c r="AD293" i="14"/>
  <c r="AD367" i="14"/>
  <c r="AD414" i="14"/>
  <c r="AD256" i="14"/>
  <c r="AD33" i="14"/>
  <c r="AD23" i="14"/>
  <c r="AD92" i="14"/>
  <c r="AD347" i="14"/>
  <c r="AD294" i="14"/>
  <c r="AD51" i="14"/>
  <c r="AD326" i="14"/>
  <c r="AD373" i="14"/>
  <c r="AD124" i="14"/>
  <c r="AD20" i="14"/>
  <c r="AD231" i="14"/>
  <c r="AD343" i="14"/>
  <c r="AD350" i="14"/>
  <c r="AD155" i="14"/>
  <c r="AD196" i="14"/>
  <c r="AD40" i="14"/>
  <c r="AD433" i="14"/>
  <c r="AD153" i="14"/>
  <c r="AD122" i="14"/>
  <c r="AD121" i="14"/>
  <c r="AD278" i="14"/>
  <c r="AD202" i="14"/>
  <c r="AD204" i="14"/>
  <c r="AD194" i="14"/>
  <c r="AD334" i="14"/>
  <c r="AD400" i="14"/>
  <c r="AD111" i="14"/>
  <c r="AD491" i="14"/>
  <c r="AD455" i="14"/>
  <c r="AD462" i="14"/>
  <c r="AD244" i="14"/>
  <c r="AD80" i="14"/>
  <c r="AD351" i="14"/>
  <c r="AD280" i="14"/>
  <c r="AD113" i="14"/>
  <c r="AD31" i="14"/>
  <c r="AD26" i="14"/>
  <c r="AD41" i="14"/>
  <c r="AD276" i="14"/>
  <c r="AD195" i="14"/>
  <c r="AD171" i="14"/>
  <c r="AD201" i="14"/>
  <c r="AD376" i="14"/>
  <c r="AD290" i="14"/>
  <c r="AD341" i="14"/>
  <c r="AD110" i="14"/>
  <c r="AD282" i="14"/>
  <c r="AD479" i="14"/>
  <c r="J22" i="10"/>
  <c r="J39" i="10" s="1"/>
  <c r="AD304" i="14"/>
  <c r="AD375" i="14"/>
  <c r="AD71" i="14"/>
  <c r="AD497" i="14"/>
  <c r="AD137" i="14"/>
  <c r="AD178" i="14"/>
  <c r="AD404" i="14"/>
  <c r="AD444" i="14"/>
  <c r="AD344" i="14"/>
  <c r="AD175" i="14"/>
  <c r="AD493" i="14"/>
  <c r="AD34" i="14"/>
  <c r="AD221" i="14"/>
  <c r="AD336" i="14"/>
  <c r="AD46" i="14"/>
  <c r="AD78" i="14"/>
  <c r="AD321" i="14"/>
  <c r="AD431" i="14"/>
  <c r="AD390" i="14"/>
  <c r="AD140" i="14"/>
  <c r="AC2" i="14"/>
  <c r="AC3" i="14" s="1"/>
  <c r="R73" i="6" s="1"/>
  <c r="R82" i="6" s="1"/>
  <c r="AD39" i="14"/>
  <c r="AD54" i="14"/>
  <c r="AD356" i="14"/>
  <c r="AD62" i="14"/>
  <c r="AD265" i="14"/>
  <c r="AD82" i="14"/>
  <c r="AD217" i="14"/>
  <c r="AD45" i="14"/>
  <c r="AD141" i="14"/>
  <c r="AD145" i="14"/>
  <c r="AD421" i="14"/>
  <c r="AD94" i="14"/>
  <c r="AD398" i="14"/>
  <c r="AD47" i="14"/>
  <c r="AD152" i="14"/>
  <c r="AD416" i="14"/>
  <c r="AD105" i="14"/>
  <c r="AD469" i="14"/>
  <c r="AD337" i="14"/>
  <c r="AD91" i="14"/>
  <c r="AD232" i="14"/>
  <c r="AD473" i="14"/>
  <c r="AD48" i="14"/>
  <c r="AD246" i="14"/>
  <c r="AD207" i="14"/>
  <c r="AE9" i="3"/>
  <c r="AE2" i="3" s="1"/>
  <c r="AD380" i="14"/>
  <c r="AD458" i="14"/>
  <c r="AD157" i="14"/>
  <c r="AD441" i="14"/>
  <c r="AD417" i="14"/>
  <c r="AD498" i="14"/>
  <c r="AD35" i="14"/>
  <c r="AD225" i="14"/>
  <c r="AD453" i="14"/>
  <c r="AD349" i="14"/>
  <c r="AD429" i="14"/>
  <c r="AD226" i="14"/>
  <c r="AD162" i="14"/>
  <c r="AD183" i="14"/>
  <c r="AD125" i="14"/>
  <c r="AD89" i="14"/>
  <c r="AD63" i="14"/>
  <c r="AD308" i="14"/>
  <c r="AD437" i="14"/>
  <c r="AD399" i="14"/>
  <c r="AD379" i="14"/>
  <c r="AD314" i="14"/>
  <c r="AD212" i="14"/>
  <c r="AD158" i="14"/>
  <c r="AD230" i="14"/>
  <c r="AD484" i="14"/>
  <c r="AD70" i="14"/>
  <c r="AD169" i="14"/>
  <c r="AD180" i="14"/>
  <c r="AD242" i="14"/>
  <c r="AD289" i="14"/>
  <c r="AD393" i="14"/>
  <c r="AD69" i="14"/>
  <c r="AD119" i="14"/>
  <c r="AD300" i="14"/>
  <c r="AD447" i="14"/>
  <c r="AD203" i="14"/>
  <c r="AD406" i="14"/>
  <c r="AD412" i="14"/>
  <c r="AD103" i="14"/>
  <c r="AD418" i="14"/>
  <c r="AD164" i="14"/>
  <c r="AD147" i="14"/>
  <c r="AD261" i="14"/>
  <c r="AD173" i="14"/>
  <c r="AD324" i="14"/>
  <c r="AD488" i="14"/>
  <c r="AD86" i="14"/>
  <c r="AD358" i="14"/>
  <c r="AD243" i="14"/>
  <c r="AD112" i="14"/>
  <c r="AD465" i="14"/>
  <c r="AD224" i="14"/>
  <c r="AD339" i="14"/>
  <c r="AD270" i="14"/>
  <c r="AD428" i="14"/>
  <c r="AD403" i="14"/>
  <c r="AD52" i="14"/>
  <c r="AD372" i="14"/>
  <c r="AD115" i="14"/>
  <c r="AD419" i="14"/>
  <c r="AD159" i="14"/>
  <c r="AD494" i="14"/>
  <c r="AD95" i="14"/>
  <c r="AD478" i="14"/>
  <c r="AD13" i="14"/>
  <c r="AD296" i="14"/>
  <c r="AD197" i="14"/>
  <c r="AD348" i="14"/>
  <c r="AD229" i="14"/>
  <c r="AD179" i="14"/>
  <c r="AD467" i="14"/>
  <c r="AD481" i="14"/>
  <c r="AD136" i="14"/>
  <c r="AD496" i="14"/>
  <c r="AD331" i="14"/>
  <c r="AD252" i="14"/>
  <c r="AD50" i="14"/>
  <c r="AD83" i="14"/>
  <c r="AD18" i="14"/>
  <c r="AD374" i="14"/>
  <c r="AD268" i="14"/>
  <c r="AD166" i="14"/>
  <c r="AD257" i="14"/>
  <c r="AD156" i="14"/>
  <c r="AD144" i="14"/>
  <c r="AD58" i="14"/>
  <c r="AD434" i="14"/>
  <c r="AD436" i="14"/>
  <c r="AD364" i="14"/>
  <c r="AD205" i="14"/>
  <c r="AD85" i="14"/>
  <c r="AD291" i="14"/>
  <c r="AD301" i="14"/>
  <c r="AD388" i="14"/>
  <c r="AD439" i="14"/>
  <c r="AD383" i="14"/>
  <c r="AD108" i="14"/>
  <c r="AD15" i="14"/>
  <c r="AD134" i="14"/>
  <c r="AD385" i="14"/>
  <c r="AD409" i="14"/>
  <c r="AD382" i="14"/>
  <c r="AD222" i="14"/>
  <c r="AD142" i="14"/>
  <c r="AD495" i="14"/>
  <c r="G103" i="10"/>
  <c r="G174" i="10" s="1"/>
  <c r="G81" i="10"/>
  <c r="G84" i="10" s="1"/>
  <c r="G95" i="10" s="1"/>
  <c r="G96" i="10" s="1"/>
  <c r="F105" i="10"/>
  <c r="F112" i="10" s="1"/>
  <c r="P157" i="16"/>
  <c r="E95" i="10"/>
  <c r="E96" i="10" s="1"/>
  <c r="F96" i="10"/>
  <c r="F98" i="10"/>
  <c r="E174" i="10"/>
  <c r="E105" i="10"/>
  <c r="E112" i="10" s="1"/>
  <c r="E21" i="11"/>
  <c r="D20" i="11"/>
  <c r="H17" i="11"/>
  <c r="J17" i="11"/>
  <c r="R19" i="11"/>
  <c r="S20" i="11"/>
  <c r="AG20" i="11"/>
  <c r="AO20" i="11" s="1"/>
  <c r="AF19" i="11"/>
  <c r="AL19" i="11" s="1"/>
  <c r="AK19" i="11" s="1"/>
  <c r="AM19" i="11" s="1"/>
  <c r="AI20" i="11" s="1"/>
  <c r="S124" i="6"/>
  <c r="S87" i="6"/>
  <c r="S137" i="6"/>
  <c r="S127" i="6"/>
  <c r="S126" i="6"/>
  <c r="S134" i="6"/>
  <c r="T84" i="6"/>
  <c r="A11" i="15"/>
  <c r="E10" i="15"/>
  <c r="D10" i="15"/>
  <c r="F9" i="15"/>
  <c r="H9" i="15" s="1"/>
  <c r="U10" i="18"/>
  <c r="U15" i="18" s="1"/>
  <c r="W10" i="18"/>
  <c r="T15" i="18"/>
  <c r="AI1" i="3"/>
  <c r="L83" i="10"/>
  <c r="L44" i="10"/>
  <c r="L62" i="10"/>
  <c r="L49" i="10"/>
  <c r="L67" i="10"/>
  <c r="L24" i="10" s="1"/>
  <c r="L108" i="10"/>
  <c r="L59" i="10"/>
  <c r="L55" i="10"/>
  <c r="L73" i="10"/>
  <c r="L30" i="10" s="1"/>
  <c r="L109" i="10"/>
  <c r="L165" i="10"/>
  <c r="L79" i="10"/>
  <c r="L36" i="10" s="1"/>
  <c r="L53" i="10"/>
  <c r="L38" i="10"/>
  <c r="I23" i="22"/>
  <c r="I11" i="22"/>
  <c r="I20" i="22"/>
  <c r="I14" i="22"/>
  <c r="I26" i="22"/>
  <c r="I17" i="22"/>
  <c r="I8" i="22"/>
  <c r="V18" i="11"/>
  <c r="Y18" i="11"/>
  <c r="U19" i="11" s="1"/>
  <c r="AA18" i="11"/>
  <c r="X17" i="11"/>
  <c r="AB6" i="14"/>
  <c r="AC4" i="14"/>
  <c r="U159" i="23" l="1"/>
  <c r="L56" i="10"/>
  <c r="L89" i="10"/>
  <c r="L46" i="10"/>
  <c r="L104" i="10"/>
  <c r="V1" i="16"/>
  <c r="L71" i="10"/>
  <c r="L28" i="10" s="1"/>
  <c r="L69" i="10"/>
  <c r="L26" i="10" s="1"/>
  <c r="L160" i="10"/>
  <c r="L47" i="10"/>
  <c r="S112" i="6"/>
  <c r="L76" i="10"/>
  <c r="L33" i="10" s="1"/>
  <c r="L167" i="10"/>
  <c r="L176" i="10" s="1"/>
  <c r="L6" i="10"/>
  <c r="L12" i="10" s="1"/>
  <c r="K1" i="22" s="1"/>
  <c r="K2" i="22" s="1"/>
  <c r="L70" i="10"/>
  <c r="L27" i="10" s="1"/>
  <c r="L48" i="10"/>
  <c r="L163" i="10"/>
  <c r="V1" i="23"/>
  <c r="L86" i="10"/>
  <c r="L50" i="10"/>
  <c r="L75" i="10"/>
  <c r="L32" i="10" s="1"/>
  <c r="L58" i="10"/>
  <c r="L68" i="10"/>
  <c r="L25" i="10" s="1"/>
  <c r="L57" i="10"/>
  <c r="M3" i="10"/>
  <c r="M6" i="10" s="1"/>
  <c r="M12" i="10" s="1"/>
  <c r="L82" i="10"/>
  <c r="S91" i="6"/>
  <c r="L63" i="10"/>
  <c r="L107" i="10"/>
  <c r="L110" i="10" s="1"/>
  <c r="L80" i="10"/>
  <c r="L37" i="10" s="1"/>
  <c r="L61" i="10"/>
  <c r="L54" i="10"/>
  <c r="L52" i="10"/>
  <c r="L78" i="10"/>
  <c r="L35" i="10" s="1"/>
  <c r="L77" i="10"/>
  <c r="L34" i="10" s="1"/>
  <c r="L90" i="10"/>
  <c r="AE87" i="14"/>
  <c r="L60" i="10"/>
  <c r="L93" i="10"/>
  <c r="L74" i="10"/>
  <c r="L31" i="10" s="1"/>
  <c r="L51" i="10"/>
  <c r="L159" i="10"/>
  <c r="S99" i="6"/>
  <c r="S140" i="6"/>
  <c r="S104" i="6"/>
  <c r="S89" i="6"/>
  <c r="L158" i="10"/>
  <c r="L66" i="10"/>
  <c r="L23" i="10" s="1"/>
  <c r="L9" i="10"/>
  <c r="S118" i="6"/>
  <c r="L64" i="10"/>
  <c r="L72" i="10"/>
  <c r="L29" i="10" s="1"/>
  <c r="L8" i="10"/>
  <c r="S116" i="6"/>
  <c r="S123" i="6"/>
  <c r="K22" i="10"/>
  <c r="K39" i="10" s="1"/>
  <c r="U5" i="23"/>
  <c r="U10" i="23" s="1"/>
  <c r="K110" i="10"/>
  <c r="K7" i="10"/>
  <c r="K10" i="10" s="1"/>
  <c r="AH4" i="3" s="1"/>
  <c r="R147" i="6"/>
  <c r="K19" i="10" s="1"/>
  <c r="R146" i="6"/>
  <c r="K18" i="10" s="1"/>
  <c r="U159" i="16"/>
  <c r="I16" i="10"/>
  <c r="I41" i="10" s="1"/>
  <c r="I81" i="10" s="1"/>
  <c r="I84" i="10" s="1"/>
  <c r="S138" i="6"/>
  <c r="S103" i="6"/>
  <c r="S86" i="6"/>
  <c r="S129" i="6"/>
  <c r="S111" i="6"/>
  <c r="S100" i="6"/>
  <c r="S125" i="6"/>
  <c r="S98" i="6"/>
  <c r="AE309" i="14"/>
  <c r="AE406" i="14"/>
  <c r="AE50" i="14"/>
  <c r="S139" i="6"/>
  <c r="S90" i="6"/>
  <c r="S110" i="6"/>
  <c r="S128" i="6"/>
  <c r="S117" i="6"/>
  <c r="S101" i="6"/>
  <c r="S135" i="6"/>
  <c r="S88" i="6"/>
  <c r="S93" i="6"/>
  <c r="S136" i="6"/>
  <c r="AE405" i="14"/>
  <c r="S102" i="6"/>
  <c r="S92" i="6"/>
  <c r="AE427" i="14"/>
  <c r="J14" i="10"/>
  <c r="J13" i="10"/>
  <c r="K45" i="10"/>
  <c r="AE336" i="14"/>
  <c r="AE244" i="14"/>
  <c r="AD10" i="14"/>
  <c r="AE434" i="14"/>
  <c r="AE308" i="14"/>
  <c r="AE124" i="14"/>
  <c r="AE395" i="14"/>
  <c r="AE44" i="14"/>
  <c r="AE127" i="14"/>
  <c r="AE147" i="14"/>
  <c r="AE121" i="14"/>
  <c r="AE114" i="14"/>
  <c r="AE51" i="14"/>
  <c r="AE399" i="14"/>
  <c r="AE39" i="14"/>
  <c r="AE177" i="14"/>
  <c r="AE183" i="14"/>
  <c r="AE149" i="14"/>
  <c r="AE325" i="14"/>
  <c r="AE289" i="14"/>
  <c r="AE332" i="14"/>
  <c r="AE357" i="14"/>
  <c r="AE495" i="14"/>
  <c r="AE76" i="14"/>
  <c r="AE462" i="14"/>
  <c r="AE195" i="14"/>
  <c r="AE328" i="14"/>
  <c r="AE98" i="14"/>
  <c r="AE129" i="14"/>
  <c r="AE263" i="14"/>
  <c r="AE120" i="14"/>
  <c r="AE428" i="14"/>
  <c r="AE442" i="14"/>
  <c r="AE355" i="14"/>
  <c r="AE74" i="14"/>
  <c r="AE151" i="14"/>
  <c r="AE180" i="14"/>
  <c r="AE181" i="14"/>
  <c r="AE238" i="14"/>
  <c r="AE376" i="14"/>
  <c r="AE384" i="14"/>
  <c r="AE468" i="14"/>
  <c r="AE58" i="14"/>
  <c r="AE13" i="14"/>
  <c r="AE435" i="14"/>
  <c r="AE70" i="14"/>
  <c r="AE352" i="14"/>
  <c r="AE142" i="14"/>
  <c r="AE213" i="14"/>
  <c r="AE301" i="14"/>
  <c r="AE333" i="14"/>
  <c r="AE299" i="14"/>
  <c r="AE20" i="14"/>
  <c r="AE313" i="14"/>
  <c r="AE331" i="14"/>
  <c r="AE245" i="14"/>
  <c r="AE161" i="14"/>
  <c r="AE37" i="14"/>
  <c r="AE156" i="14"/>
  <c r="AE81" i="14"/>
  <c r="AE382" i="14"/>
  <c r="AE463" i="14"/>
  <c r="AE221" i="14"/>
  <c r="AE240" i="14"/>
  <c r="AF11" i="14"/>
  <c r="AF304" i="14" s="1"/>
  <c r="AE423" i="14"/>
  <c r="AE409" i="14"/>
  <c r="AE486" i="14"/>
  <c r="AE281" i="14"/>
  <c r="AE368" i="14"/>
  <c r="AE363" i="14"/>
  <c r="AE48" i="14"/>
  <c r="AE283" i="14"/>
  <c r="AE91" i="14"/>
  <c r="AE455" i="14"/>
  <c r="AE379" i="14"/>
  <c r="AE83" i="14"/>
  <c r="AE295" i="14"/>
  <c r="AE449" i="14"/>
  <c r="AE415" i="14"/>
  <c r="AE55" i="14"/>
  <c r="AE28" i="14"/>
  <c r="AE261" i="14"/>
  <c r="AE345" i="14"/>
  <c r="AE458" i="14"/>
  <c r="AE282" i="14"/>
  <c r="AE169" i="14"/>
  <c r="AE439" i="14"/>
  <c r="AE194" i="14"/>
  <c r="AE441" i="14"/>
  <c r="AE140" i="14"/>
  <c r="AE199" i="14"/>
  <c r="AE275" i="14"/>
  <c r="AE324" i="14"/>
  <c r="AE302" i="14"/>
  <c r="AE259" i="14"/>
  <c r="AE291" i="14"/>
  <c r="AE364" i="14"/>
  <c r="AE138" i="14"/>
  <c r="AE257" i="14"/>
  <c r="AE262" i="14"/>
  <c r="AE380" i="14"/>
  <c r="AE339" i="14"/>
  <c r="AE459" i="14"/>
  <c r="AE315" i="14"/>
  <c r="AE403" i="14"/>
  <c r="AE372" i="14"/>
  <c r="AE45" i="14"/>
  <c r="AE24" i="14"/>
  <c r="AE54" i="14"/>
  <c r="AE419" i="14"/>
  <c r="AE42" i="14"/>
  <c r="AE424" i="14"/>
  <c r="AE179" i="14"/>
  <c r="AE284" i="14"/>
  <c r="AE15" i="14"/>
  <c r="AE41" i="14"/>
  <c r="AE228" i="14"/>
  <c r="AE78" i="14"/>
  <c r="AE239" i="14"/>
  <c r="AE337" i="14"/>
  <c r="AE185" i="14"/>
  <c r="AE112" i="14"/>
  <c r="AE46" i="14"/>
  <c r="AE341" i="14"/>
  <c r="AE389" i="14"/>
  <c r="AE243" i="14"/>
  <c r="AE38" i="14"/>
  <c r="AE203" i="14"/>
  <c r="AE110" i="14"/>
  <c r="AE413" i="14"/>
  <c r="AE314" i="14"/>
  <c r="AE21" i="14"/>
  <c r="AE278" i="14"/>
  <c r="AE247" i="14"/>
  <c r="AE128" i="14"/>
  <c r="AE393" i="14"/>
  <c r="AE232" i="14"/>
  <c r="AE109" i="14"/>
  <c r="AE164" i="14"/>
  <c r="AE65" i="14"/>
  <c r="AE318" i="14"/>
  <c r="AE72" i="14"/>
  <c r="AE408" i="14"/>
  <c r="AE457" i="14"/>
  <c r="AE152" i="14"/>
  <c r="AE354" i="14"/>
  <c r="AE225" i="14"/>
  <c r="AE86" i="14"/>
  <c r="AE174" i="14"/>
  <c r="AE75" i="14"/>
  <c r="AE444" i="14"/>
  <c r="AE411" i="14"/>
  <c r="AE209" i="14"/>
  <c r="AE342" i="14"/>
  <c r="AE155" i="14"/>
  <c r="AE456" i="14"/>
  <c r="AE64" i="14"/>
  <c r="AE298" i="14"/>
  <c r="AE358" i="14"/>
  <c r="AE265" i="14"/>
  <c r="AE158" i="14"/>
  <c r="AE496" i="14"/>
  <c r="AE397" i="14"/>
  <c r="AE421" i="14"/>
  <c r="AE448" i="14"/>
  <c r="AE63" i="14"/>
  <c r="AE346" i="14"/>
  <c r="AE351" i="14"/>
  <c r="AE280" i="14"/>
  <c r="AE178" i="14"/>
  <c r="AE426" i="14"/>
  <c r="AE202" i="14"/>
  <c r="AE386" i="14"/>
  <c r="AE256" i="14"/>
  <c r="AE176" i="14"/>
  <c r="AE95" i="14"/>
  <c r="AE68" i="14"/>
  <c r="AE467" i="14"/>
  <c r="AE489" i="14"/>
  <c r="AE40" i="14"/>
  <c r="AE381" i="14"/>
  <c r="AE94" i="14"/>
  <c r="AE469" i="14"/>
  <c r="AE264" i="14"/>
  <c r="AE481" i="14"/>
  <c r="AE116" i="14"/>
  <c r="AE36" i="14"/>
  <c r="AE361" i="14"/>
  <c r="AE104" i="14"/>
  <c r="AE286" i="14"/>
  <c r="AE369" i="14"/>
  <c r="AE296" i="14"/>
  <c r="AE404" i="14"/>
  <c r="AE319" i="14"/>
  <c r="AE106" i="14"/>
  <c r="AE490" i="14"/>
  <c r="AE242" i="14"/>
  <c r="AE398" i="14"/>
  <c r="AE366" i="14"/>
  <c r="AE311" i="14"/>
  <c r="AE303" i="14"/>
  <c r="AE197" i="14"/>
  <c r="AE111" i="14"/>
  <c r="AE432" i="14"/>
  <c r="AE451" i="14"/>
  <c r="AE500" i="14"/>
  <c r="AE288" i="14"/>
  <c r="AE266" i="14"/>
  <c r="AE47" i="14"/>
  <c r="AE254" i="14"/>
  <c r="AE113" i="14"/>
  <c r="AE385" i="14"/>
  <c r="AE436" i="14"/>
  <c r="AE491" i="14"/>
  <c r="AE483" i="14"/>
  <c r="AE493" i="14"/>
  <c r="AE477" i="14"/>
  <c r="AE188" i="14"/>
  <c r="AE25" i="14"/>
  <c r="AE480" i="14"/>
  <c r="AE251" i="14"/>
  <c r="AE412" i="14"/>
  <c r="AE305" i="14"/>
  <c r="AE277" i="14"/>
  <c r="AE367" i="14"/>
  <c r="AE71" i="14"/>
  <c r="AE82" i="14"/>
  <c r="AE497" i="14"/>
  <c r="AE12" i="14"/>
  <c r="AE118" i="14"/>
  <c r="AE310" i="14"/>
  <c r="AE163" i="14"/>
  <c r="AE466" i="14"/>
  <c r="AE471" i="14"/>
  <c r="AE165" i="14"/>
  <c r="AE107" i="14"/>
  <c r="AE218" i="14"/>
  <c r="AE292" i="14"/>
  <c r="AE196" i="14"/>
  <c r="AE22" i="14"/>
  <c r="AE473" i="14"/>
  <c r="AE59" i="14"/>
  <c r="AE417" i="14"/>
  <c r="AE438" i="14"/>
  <c r="AE330" i="14"/>
  <c r="AE220" i="14"/>
  <c r="AE274" i="14"/>
  <c r="AE269" i="14"/>
  <c r="AE321" i="14"/>
  <c r="AE360" i="14"/>
  <c r="AE252" i="14"/>
  <c r="AE246" i="14"/>
  <c r="AE276" i="14"/>
  <c r="AE219" i="14"/>
  <c r="AE101" i="14"/>
  <c r="AE206" i="14"/>
  <c r="AE123" i="14"/>
  <c r="AE137" i="14"/>
  <c r="AE27" i="14"/>
  <c r="AE253" i="14"/>
  <c r="AE377" i="14"/>
  <c r="AE410" i="14"/>
  <c r="AE60" i="14"/>
  <c r="AE285" i="14"/>
  <c r="AE53" i="14"/>
  <c r="AE61" i="14"/>
  <c r="AE31" i="14"/>
  <c r="AE189" i="14"/>
  <c r="AE347" i="14"/>
  <c r="AE234" i="14"/>
  <c r="AE17" i="14"/>
  <c r="AE211" i="14"/>
  <c r="AE49" i="14"/>
  <c r="AE184" i="14"/>
  <c r="AE212" i="14"/>
  <c r="AE145" i="14"/>
  <c r="AE316" i="14"/>
  <c r="AE479" i="14"/>
  <c r="AE492" i="14"/>
  <c r="AE297" i="14"/>
  <c r="AE340" i="14"/>
  <c r="AE440" i="14"/>
  <c r="AE139" i="14"/>
  <c r="AE204" i="14"/>
  <c r="AE290" i="14"/>
  <c r="AE248" i="14"/>
  <c r="AE320" i="14"/>
  <c r="AE260" i="14"/>
  <c r="AE217" i="14"/>
  <c r="AE365" i="14"/>
  <c r="AE229" i="14"/>
  <c r="AE30" i="14"/>
  <c r="AE97" i="14"/>
  <c r="AE215" i="14"/>
  <c r="AE401" i="14"/>
  <c r="AE167" i="14"/>
  <c r="AE437" i="14"/>
  <c r="AE374" i="14"/>
  <c r="AE117" i="14"/>
  <c r="AE487" i="14"/>
  <c r="AE304" i="14"/>
  <c r="AE216" i="14"/>
  <c r="AE241" i="14"/>
  <c r="AE146" i="14"/>
  <c r="AE100" i="14"/>
  <c r="AE464" i="14"/>
  <c r="AE267" i="14"/>
  <c r="AE407" i="14"/>
  <c r="AE103" i="14"/>
  <c r="AE56" i="14"/>
  <c r="AE453" i="14"/>
  <c r="AE226" i="14"/>
  <c r="AE272" i="14"/>
  <c r="AE66" i="14"/>
  <c r="AE279" i="14"/>
  <c r="AE193" i="14"/>
  <c r="AE162" i="14"/>
  <c r="AE390" i="14"/>
  <c r="AE383" i="14"/>
  <c r="AE192" i="14"/>
  <c r="AE18" i="14"/>
  <c r="AE323" i="14"/>
  <c r="AE478" i="14"/>
  <c r="AE470" i="14"/>
  <c r="AE159" i="14"/>
  <c r="AE373" i="14"/>
  <c r="AE465" i="14"/>
  <c r="AE186" i="14"/>
  <c r="AE198" i="14"/>
  <c r="AE273" i="14"/>
  <c r="AE73" i="14"/>
  <c r="AE69" i="14"/>
  <c r="AE414" i="14"/>
  <c r="AE85" i="14"/>
  <c r="AE223" i="14"/>
  <c r="AE14" i="14"/>
  <c r="AE326" i="14"/>
  <c r="AE88" i="14"/>
  <c r="AE62" i="14"/>
  <c r="AE173" i="14"/>
  <c r="AE287" i="14"/>
  <c r="AE317" i="14"/>
  <c r="AE312" i="14"/>
  <c r="AE300" i="14"/>
  <c r="AE375" i="14"/>
  <c r="AE227" i="14"/>
  <c r="AE450" i="14"/>
  <c r="AE136" i="14"/>
  <c r="AE233" i="14"/>
  <c r="AE433" i="14"/>
  <c r="AE430" i="14"/>
  <c r="AE43" i="14"/>
  <c r="AE67" i="14"/>
  <c r="AE237" i="14"/>
  <c r="AE125" i="14"/>
  <c r="AE190" i="14"/>
  <c r="AE26" i="14"/>
  <c r="AE144" i="14"/>
  <c r="AE322" i="14"/>
  <c r="AE182" i="14"/>
  <c r="AE96" i="14"/>
  <c r="AE154" i="14"/>
  <c r="AE141" i="14"/>
  <c r="AE392" i="14"/>
  <c r="AE222" i="14"/>
  <c r="AE362" i="14"/>
  <c r="AE171" i="14"/>
  <c r="AE34" i="14"/>
  <c r="AE349" i="14"/>
  <c r="AE370" i="14"/>
  <c r="AE126" i="14"/>
  <c r="AE270" i="14"/>
  <c r="AE452" i="14"/>
  <c r="AE391" i="14"/>
  <c r="AE119" i="14"/>
  <c r="AE224" i="14"/>
  <c r="AE454" i="14"/>
  <c r="AE214" i="14"/>
  <c r="AE488" i="14"/>
  <c r="AE157" i="14"/>
  <c r="AE134" i="14"/>
  <c r="AE418" i="14"/>
  <c r="AE494" i="14"/>
  <c r="AE334" i="14"/>
  <c r="AE460" i="14"/>
  <c r="AE166" i="14"/>
  <c r="AE99" i="14"/>
  <c r="AE371" i="14"/>
  <c r="AE258" i="14"/>
  <c r="AE168" i="14"/>
  <c r="AE235" i="14"/>
  <c r="AE208" i="14"/>
  <c r="AE170" i="14"/>
  <c r="AE387" i="14"/>
  <c r="AE271" i="14"/>
  <c r="AE175" i="14"/>
  <c r="AE335" i="14"/>
  <c r="AE329" i="14"/>
  <c r="AE446" i="14"/>
  <c r="AE32" i="14"/>
  <c r="AE160" i="14"/>
  <c r="AE89" i="14"/>
  <c r="AE90" i="14"/>
  <c r="AE378" i="14"/>
  <c r="AE35" i="14"/>
  <c r="AE77" i="14"/>
  <c r="AE400" i="14"/>
  <c r="AE29" i="14"/>
  <c r="AE306" i="14"/>
  <c r="AE187" i="14"/>
  <c r="AE422" i="14"/>
  <c r="AE80" i="14"/>
  <c r="AE122" i="14"/>
  <c r="AE250" i="14"/>
  <c r="AE52" i="14"/>
  <c r="AE115" i="14"/>
  <c r="AE402" i="14"/>
  <c r="AE231" i="14"/>
  <c r="AE79" i="14"/>
  <c r="AE16" i="14"/>
  <c r="AE416" i="14"/>
  <c r="AE431" i="14"/>
  <c r="AE474" i="14"/>
  <c r="AE268" i="14"/>
  <c r="K65" i="10"/>
  <c r="J15" i="10"/>
  <c r="AE105" i="14"/>
  <c r="AE343" i="14"/>
  <c r="AE108" i="14"/>
  <c r="AE205" i="14"/>
  <c r="AE135" i="14"/>
  <c r="AE482" i="14"/>
  <c r="AE485" i="14"/>
  <c r="AE499" i="14"/>
  <c r="AE201" i="14"/>
  <c r="AE131" i="14"/>
  <c r="AE92" i="14"/>
  <c r="AE153" i="14"/>
  <c r="AE102" i="14"/>
  <c r="AE133" i="14"/>
  <c r="AE23" i="14"/>
  <c r="AE498" i="14"/>
  <c r="AE356" i="14"/>
  <c r="AE148" i="14"/>
  <c r="AE350" i="14"/>
  <c r="AE307" i="14"/>
  <c r="AE236" i="14"/>
  <c r="AE210" i="14"/>
  <c r="AE425" i="14"/>
  <c r="AE33" i="14"/>
  <c r="AE394" i="14"/>
  <c r="AE132" i="14"/>
  <c r="AE348" i="14"/>
  <c r="AE172" i="14"/>
  <c r="AE461" i="14"/>
  <c r="AE344" i="14"/>
  <c r="AE230" i="14"/>
  <c r="AE338" i="14"/>
  <c r="AE420" i="14"/>
  <c r="S6" i="6"/>
  <c r="R72" i="6"/>
  <c r="AE396" i="14"/>
  <c r="AE130" i="14"/>
  <c r="AE150" i="14"/>
  <c r="AE353" i="14"/>
  <c r="AE445" i="14"/>
  <c r="AE359" i="14"/>
  <c r="AE443" i="14"/>
  <c r="AE476" i="14"/>
  <c r="AE84" i="14"/>
  <c r="AE388" i="14"/>
  <c r="AE200" i="14"/>
  <c r="AE293" i="14"/>
  <c r="AE484" i="14"/>
  <c r="AE327" i="14"/>
  <c r="AE255" i="14"/>
  <c r="AE57" i="14"/>
  <c r="AE191" i="14"/>
  <c r="AE207" i="14"/>
  <c r="AE472" i="14"/>
  <c r="AE475" i="14"/>
  <c r="AE447" i="14"/>
  <c r="AE294" i="14"/>
  <c r="AE19" i="14"/>
  <c r="AE429" i="14"/>
  <c r="AE249" i="14"/>
  <c r="AE143" i="14"/>
  <c r="S7" i="6"/>
  <c r="S8" i="6"/>
  <c r="S5" i="6"/>
  <c r="G105" i="10"/>
  <c r="G112" i="10" s="1"/>
  <c r="AD2" i="14"/>
  <c r="AD3" i="14" s="1"/>
  <c r="S73" i="6" s="1"/>
  <c r="S82" i="6" s="1"/>
  <c r="G98" i="10"/>
  <c r="G101" i="10" s="1"/>
  <c r="E98" i="10"/>
  <c r="O4" i="23" s="1"/>
  <c r="O9" i="23" s="1"/>
  <c r="O12" i="23" s="1"/>
  <c r="I17" i="11"/>
  <c r="K17" i="11" s="1"/>
  <c r="G18" i="11" s="1"/>
  <c r="M18" i="11" s="1"/>
  <c r="M19" i="11" s="1"/>
  <c r="M20" i="11" s="1"/>
  <c r="M21" i="11" s="1"/>
  <c r="H174" i="10"/>
  <c r="R157" i="23" s="1"/>
  <c r="H87" i="10"/>
  <c r="H91" i="10" s="1"/>
  <c r="H81" i="10"/>
  <c r="H84" i="10" s="1"/>
  <c r="P4" i="23"/>
  <c r="P9" i="23" s="1"/>
  <c r="P12" i="23" s="1"/>
  <c r="F101" i="10"/>
  <c r="Q157" i="23"/>
  <c r="Q157" i="16"/>
  <c r="F10" i="15"/>
  <c r="H10" i="15" s="1"/>
  <c r="O157" i="23"/>
  <c r="O157" i="16"/>
  <c r="J20" i="10"/>
  <c r="AF138" i="14"/>
  <c r="AF446" i="14"/>
  <c r="AF144" i="14"/>
  <c r="AF227" i="14"/>
  <c r="AF57" i="14"/>
  <c r="AF384" i="14"/>
  <c r="AF178" i="14"/>
  <c r="AF63" i="14"/>
  <c r="AF97" i="14"/>
  <c r="AF100" i="14"/>
  <c r="AF181" i="14"/>
  <c r="AF359" i="14"/>
  <c r="AF20" i="11"/>
  <c r="AL20" i="11" s="1"/>
  <c r="AG21" i="11"/>
  <c r="AO21" i="11" s="1"/>
  <c r="E11" i="15"/>
  <c r="D11" i="15"/>
  <c r="A12" i="15"/>
  <c r="S21" i="11"/>
  <c r="R20" i="11"/>
  <c r="D21" i="11"/>
  <c r="E22" i="11"/>
  <c r="T124" i="6"/>
  <c r="T101" i="6"/>
  <c r="T118" i="6"/>
  <c r="T91" i="6"/>
  <c r="T129" i="6"/>
  <c r="T87" i="6"/>
  <c r="T110" i="6"/>
  <c r="T117" i="6"/>
  <c r="T98" i="6"/>
  <c r="T135" i="6"/>
  <c r="T100" i="6"/>
  <c r="T140" i="6"/>
  <c r="T136" i="6"/>
  <c r="T109" i="6"/>
  <c r="T99" i="6"/>
  <c r="T92" i="6"/>
  <c r="T102" i="6"/>
  <c r="T123" i="6"/>
  <c r="T138" i="6"/>
  <c r="T89" i="6"/>
  <c r="T137" i="6"/>
  <c r="T125" i="6"/>
  <c r="T88" i="6"/>
  <c r="T90" i="6"/>
  <c r="T93" i="6"/>
  <c r="T86" i="6"/>
  <c r="T116" i="6"/>
  <c r="T111" i="6"/>
  <c r="T104" i="6"/>
  <c r="T139" i="6"/>
  <c r="U84" i="6"/>
  <c r="T134" i="6"/>
  <c r="T112" i="6"/>
  <c r="T128" i="6"/>
  <c r="T127" i="6"/>
  <c r="T126" i="6"/>
  <c r="T103" i="6"/>
  <c r="X10" i="18"/>
  <c r="X15" i="18" s="1"/>
  <c r="W15" i="18"/>
  <c r="M53" i="10"/>
  <c r="M58" i="10"/>
  <c r="J17" i="22"/>
  <c r="J14" i="22"/>
  <c r="J8" i="22"/>
  <c r="J23" i="22"/>
  <c r="J11" i="22"/>
  <c r="J20" i="22"/>
  <c r="J26" i="22"/>
  <c r="H112" i="10"/>
  <c r="AJ20" i="11"/>
  <c r="Y19" i="11"/>
  <c r="U20" i="11" s="1"/>
  <c r="V19" i="11"/>
  <c r="X18" i="11"/>
  <c r="AD4" i="14"/>
  <c r="AC6" i="14"/>
  <c r="AA19" i="11"/>
  <c r="K20" i="10" l="1"/>
  <c r="V159" i="23"/>
  <c r="W1" i="23"/>
  <c r="L45" i="10"/>
  <c r="M72" i="10"/>
  <c r="M29" i="10" s="1"/>
  <c r="M47" i="10"/>
  <c r="AF329" i="14"/>
  <c r="M167" i="10"/>
  <c r="M176" i="10" s="1"/>
  <c r="M159" i="10"/>
  <c r="M60" i="10"/>
  <c r="M9" i="10"/>
  <c r="M7" i="10" s="1"/>
  <c r="AF14" i="14"/>
  <c r="M88" i="10"/>
  <c r="M78" i="10"/>
  <c r="M35" i="10" s="1"/>
  <c r="AJ1" i="3"/>
  <c r="N3" i="10"/>
  <c r="AK1" i="3" s="1"/>
  <c r="M80" i="10"/>
  <c r="M37" i="10" s="1"/>
  <c r="M107" i="10"/>
  <c r="M64" i="10"/>
  <c r="M158" i="10"/>
  <c r="M54" i="10"/>
  <c r="M59" i="10"/>
  <c r="M90" i="10"/>
  <c r="M73" i="10"/>
  <c r="M30" i="10" s="1"/>
  <c r="M166" i="10"/>
  <c r="M164" i="10"/>
  <c r="M70" i="10"/>
  <c r="M27" i="10" s="1"/>
  <c r="M71" i="10"/>
  <c r="M28" i="10" s="1"/>
  <c r="M163" i="10"/>
  <c r="M75" i="10"/>
  <c r="M32" i="10" s="1"/>
  <c r="M57" i="10"/>
  <c r="M38" i="10"/>
  <c r="M83" i="10"/>
  <c r="M77" i="10"/>
  <c r="M34" i="10" s="1"/>
  <c r="M86" i="10"/>
  <c r="M68" i="10"/>
  <c r="M25" i="10" s="1"/>
  <c r="V159" i="16"/>
  <c r="M69" i="10"/>
  <c r="M26" i="10" s="1"/>
  <c r="M82" i="10"/>
  <c r="M63" i="10"/>
  <c r="M8" i="10"/>
  <c r="L7" i="10"/>
  <c r="L10" i="10" s="1"/>
  <c r="L15" i="10" s="1"/>
  <c r="L22" i="10"/>
  <c r="L39" i="10" s="1"/>
  <c r="L65" i="10"/>
  <c r="W1" i="16"/>
  <c r="M74" i="10"/>
  <c r="M31" i="10" s="1"/>
  <c r="M89" i="10"/>
  <c r="M52" i="10"/>
  <c r="M109" i="10"/>
  <c r="M50" i="10"/>
  <c r="M93" i="10"/>
  <c r="M44" i="10"/>
  <c r="M76" i="10"/>
  <c r="M33" i="10" s="1"/>
  <c r="M56" i="10"/>
  <c r="M48" i="10"/>
  <c r="M46" i="10"/>
  <c r="M66" i="10"/>
  <c r="M23" i="10" s="1"/>
  <c r="V5" i="23"/>
  <c r="V10" i="23" s="1"/>
  <c r="M165" i="10"/>
  <c r="M51" i="10"/>
  <c r="M62" i="10"/>
  <c r="M67" i="10"/>
  <c r="M24" i="10" s="1"/>
  <c r="M160" i="10"/>
  <c r="M108" i="10"/>
  <c r="M61" i="10"/>
  <c r="M49" i="10"/>
  <c r="M55" i="10"/>
  <c r="M79" i="10"/>
  <c r="M36" i="10" s="1"/>
  <c r="M104" i="10"/>
  <c r="AF89" i="14"/>
  <c r="AF370" i="14"/>
  <c r="AF205" i="14"/>
  <c r="S147" i="6"/>
  <c r="L19" i="10" s="1"/>
  <c r="K15" i="10"/>
  <c r="J16" i="10"/>
  <c r="J41" i="10" s="1"/>
  <c r="J87" i="10" s="1"/>
  <c r="J91" i="10" s="1"/>
  <c r="K14" i="10"/>
  <c r="I103" i="10"/>
  <c r="I105" i="10" s="1"/>
  <c r="I112" i="10" s="1"/>
  <c r="K13" i="10"/>
  <c r="AH9" i="3" s="1"/>
  <c r="AH2" i="3" s="1"/>
  <c r="I87" i="10"/>
  <c r="I91" i="10" s="1"/>
  <c r="I95" i="10" s="1"/>
  <c r="I98" i="10" s="1"/>
  <c r="I101" i="10" s="1"/>
  <c r="S146" i="6"/>
  <c r="L18" i="10" s="1"/>
  <c r="AG9" i="3"/>
  <c r="AG2" i="3" s="1"/>
  <c r="AF308" i="14"/>
  <c r="AF235" i="14"/>
  <c r="AF90" i="14"/>
  <c r="AF171" i="14"/>
  <c r="AF434" i="14"/>
  <c r="AF188" i="14"/>
  <c r="AF296" i="14"/>
  <c r="AF128" i="14"/>
  <c r="AF73" i="14"/>
  <c r="AF405" i="14"/>
  <c r="AF386" i="14"/>
  <c r="AF214" i="14"/>
  <c r="AF38" i="14"/>
  <c r="AF53" i="14"/>
  <c r="AF371" i="14"/>
  <c r="AF477" i="14"/>
  <c r="AF396" i="14"/>
  <c r="AF29" i="14"/>
  <c r="AF391" i="14"/>
  <c r="AF71" i="14"/>
  <c r="AF430" i="14"/>
  <c r="AF264" i="14"/>
  <c r="AF59" i="14"/>
  <c r="AF80" i="14"/>
  <c r="AF17" i="14"/>
  <c r="AF95" i="14"/>
  <c r="AF245" i="14"/>
  <c r="AF166" i="14"/>
  <c r="AF179" i="14"/>
  <c r="AF326" i="14"/>
  <c r="AF204" i="14"/>
  <c r="AF19" i="14"/>
  <c r="AF143" i="14"/>
  <c r="AF436" i="14"/>
  <c r="AF139" i="14"/>
  <c r="AF169" i="14"/>
  <c r="AF218" i="14"/>
  <c r="AF250" i="14"/>
  <c r="AF152" i="14"/>
  <c r="AF347" i="14"/>
  <c r="AF117" i="14"/>
  <c r="AF280" i="14"/>
  <c r="AF42" i="14"/>
  <c r="AF408" i="14"/>
  <c r="AF154" i="14"/>
  <c r="AF318" i="14"/>
  <c r="AF253" i="14"/>
  <c r="AF229" i="14"/>
  <c r="AF470" i="14"/>
  <c r="AF77" i="14"/>
  <c r="AF191" i="14"/>
  <c r="AF423" i="14"/>
  <c r="AF119" i="14"/>
  <c r="AF121" i="14"/>
  <c r="AF67" i="14"/>
  <c r="AF132" i="14"/>
  <c r="AF141" i="14"/>
  <c r="AF48" i="14"/>
  <c r="AF275" i="14"/>
  <c r="AF349" i="14"/>
  <c r="AF385" i="14"/>
  <c r="AF243" i="14"/>
  <c r="AF287" i="14"/>
  <c r="AF107" i="14"/>
  <c r="AF409" i="14"/>
  <c r="AF378" i="14"/>
  <c r="AF248" i="14"/>
  <c r="AF212" i="14"/>
  <c r="AF271" i="14"/>
  <c r="AF147" i="14"/>
  <c r="AF479" i="14"/>
  <c r="AF137" i="14"/>
  <c r="AF277" i="14"/>
  <c r="AF150" i="14"/>
  <c r="AF314" i="14"/>
  <c r="AF426" i="14"/>
  <c r="AF36" i="14"/>
  <c r="AF369" i="14"/>
  <c r="AF127" i="14"/>
  <c r="AF85" i="14"/>
  <c r="AF300" i="14"/>
  <c r="AF91" i="14"/>
  <c r="AF482" i="14"/>
  <c r="AF353" i="14"/>
  <c r="AF406" i="14"/>
  <c r="AF490" i="14"/>
  <c r="AF146" i="14"/>
  <c r="AF228" i="14"/>
  <c r="AF16" i="14"/>
  <c r="AF288" i="14"/>
  <c r="AF120" i="14"/>
  <c r="AF55" i="14"/>
  <c r="AF190" i="14"/>
  <c r="AF265" i="14"/>
  <c r="AF368" i="14"/>
  <c r="AF431" i="14"/>
  <c r="AF180" i="14"/>
  <c r="AF247" i="14"/>
  <c r="AF64" i="14"/>
  <c r="AF249" i="14"/>
  <c r="AF27" i="14"/>
  <c r="AF447" i="14"/>
  <c r="AF333" i="14"/>
  <c r="AF155" i="14"/>
  <c r="AF282" i="14"/>
  <c r="AF69" i="14"/>
  <c r="AF225" i="14"/>
  <c r="AF116" i="14"/>
  <c r="AF40" i="14"/>
  <c r="AF380" i="14"/>
  <c r="AF56" i="14"/>
  <c r="AF219" i="14"/>
  <c r="AF438" i="14"/>
  <c r="AF356" i="14"/>
  <c r="AF403" i="14"/>
  <c r="AF498" i="14"/>
  <c r="AF47" i="14"/>
  <c r="AF402" i="14"/>
  <c r="AF443" i="14"/>
  <c r="AF158" i="14"/>
  <c r="AF220" i="14"/>
  <c r="AF133" i="14"/>
  <c r="AF256" i="14"/>
  <c r="AF464" i="14"/>
  <c r="AG11" i="14"/>
  <c r="AG429" i="14" s="1"/>
  <c r="AF186" i="14"/>
  <c r="AF98" i="14"/>
  <c r="AF259" i="14"/>
  <c r="AF238" i="14"/>
  <c r="AF79" i="14"/>
  <c r="AF162" i="14"/>
  <c r="AF123" i="14"/>
  <c r="AF185" i="14"/>
  <c r="AF299" i="14"/>
  <c r="AF324" i="14"/>
  <c r="AF237" i="14"/>
  <c r="AF194" i="14"/>
  <c r="AF153" i="14"/>
  <c r="AF74" i="14"/>
  <c r="AF325" i="14"/>
  <c r="AF459" i="14"/>
  <c r="AF425" i="14"/>
  <c r="AF269" i="14"/>
  <c r="AF344" i="14"/>
  <c r="AF453" i="14"/>
  <c r="AF493" i="14"/>
  <c r="AF399" i="14"/>
  <c r="AF336" i="14"/>
  <c r="AF115" i="14"/>
  <c r="AF110" i="14"/>
  <c r="AF50" i="14"/>
  <c r="AF327" i="14"/>
  <c r="AF232" i="14"/>
  <c r="AF242" i="14"/>
  <c r="AF448" i="14"/>
  <c r="AF381" i="14"/>
  <c r="AF278" i="14"/>
  <c r="AF492" i="14"/>
  <c r="AF320" i="14"/>
  <c r="AF466" i="14"/>
  <c r="AF401" i="14"/>
  <c r="AF239" i="14"/>
  <c r="AF456" i="14"/>
  <c r="AF130" i="14"/>
  <c r="AF84" i="14"/>
  <c r="AF111" i="14"/>
  <c r="AF410" i="14"/>
  <c r="AF412" i="14"/>
  <c r="AF283" i="14"/>
  <c r="AF113" i="14"/>
  <c r="AF416" i="14"/>
  <c r="AF281" i="14"/>
  <c r="AF142" i="14"/>
  <c r="AF160" i="14"/>
  <c r="AF114" i="14"/>
  <c r="AF196" i="14"/>
  <c r="AF184" i="14"/>
  <c r="AF460" i="14"/>
  <c r="AF106" i="14"/>
  <c r="AF145" i="14"/>
  <c r="AF222" i="14"/>
  <c r="AF148" i="14"/>
  <c r="AF486" i="14"/>
  <c r="AF26" i="14"/>
  <c r="AF289" i="14"/>
  <c r="AF404" i="14"/>
  <c r="AF348" i="14"/>
  <c r="AF149" i="14"/>
  <c r="AF164" i="14"/>
  <c r="AF231" i="14"/>
  <c r="AF41" i="14"/>
  <c r="AF99" i="14"/>
  <c r="AF192" i="14"/>
  <c r="AF109" i="14"/>
  <c r="AF224" i="14"/>
  <c r="AF394" i="14"/>
  <c r="AF350" i="14"/>
  <c r="AF193" i="14"/>
  <c r="AF244" i="14"/>
  <c r="AF469" i="14"/>
  <c r="AF272" i="14"/>
  <c r="AF312" i="14"/>
  <c r="AF342" i="14"/>
  <c r="AF168" i="14"/>
  <c r="AF261" i="14"/>
  <c r="AF167" i="14"/>
  <c r="AF255" i="14"/>
  <c r="AF183" i="14"/>
  <c r="AF315" i="14"/>
  <c r="AF454" i="14"/>
  <c r="AF332" i="14"/>
  <c r="AF96" i="14"/>
  <c r="AF491" i="14"/>
  <c r="AF260" i="14"/>
  <c r="AF210" i="14"/>
  <c r="AF262" i="14"/>
  <c r="AF377" i="14"/>
  <c r="AF413" i="14"/>
  <c r="AF12" i="14"/>
  <c r="AF407" i="14"/>
  <c r="AF49" i="14"/>
  <c r="AF484" i="14"/>
  <c r="AF463" i="14"/>
  <c r="AF298" i="14"/>
  <c r="AF428" i="14"/>
  <c r="AF273" i="14"/>
  <c r="AF92" i="14"/>
  <c r="AF252" i="14"/>
  <c r="AF445" i="14"/>
  <c r="AF60" i="14"/>
  <c r="AF172" i="14"/>
  <c r="AF305" i="14"/>
  <c r="AF475" i="14"/>
  <c r="AF251" i="14"/>
  <c r="AF478" i="14"/>
  <c r="AF18" i="14"/>
  <c r="AF500" i="14"/>
  <c r="AF392" i="14"/>
  <c r="AF330" i="14"/>
  <c r="AF286" i="14"/>
  <c r="AF195" i="14"/>
  <c r="AF226" i="14"/>
  <c r="AF28" i="14"/>
  <c r="AF101" i="14"/>
  <c r="AF496" i="14"/>
  <c r="AF165" i="14"/>
  <c r="AF335" i="14"/>
  <c r="AF206" i="14"/>
  <c r="AF360" i="14"/>
  <c r="AF415" i="14"/>
  <c r="AF432" i="14"/>
  <c r="AF367" i="14"/>
  <c r="AF487" i="14"/>
  <c r="AF66" i="14"/>
  <c r="AF465" i="14"/>
  <c r="AF87" i="14"/>
  <c r="AF455" i="14"/>
  <c r="AF358" i="14"/>
  <c r="AF422" i="14"/>
  <c r="AF240" i="14"/>
  <c r="AF159" i="14"/>
  <c r="AF140" i="14"/>
  <c r="AF292" i="14"/>
  <c r="AF105" i="14"/>
  <c r="AF163" i="14"/>
  <c r="AF310" i="14"/>
  <c r="AF472" i="14"/>
  <c r="AF208" i="14"/>
  <c r="AF175" i="14"/>
  <c r="AF414" i="14"/>
  <c r="AF387" i="14"/>
  <c r="AF474" i="14"/>
  <c r="AF86" i="14"/>
  <c r="AF476" i="14"/>
  <c r="AF129" i="14"/>
  <c r="AF338" i="14"/>
  <c r="AF290" i="14"/>
  <c r="AF246" i="14"/>
  <c r="AF468" i="14"/>
  <c r="AF217" i="14"/>
  <c r="AF424" i="14"/>
  <c r="AF13" i="14"/>
  <c r="AF118" i="14"/>
  <c r="AF33" i="14"/>
  <c r="AF104" i="14"/>
  <c r="AF125" i="14"/>
  <c r="AF112" i="14"/>
  <c r="AF54" i="14"/>
  <c r="AF400" i="14"/>
  <c r="AF103" i="14"/>
  <c r="AF198" i="14"/>
  <c r="AF24" i="14"/>
  <c r="AF293" i="14"/>
  <c r="AF339" i="14"/>
  <c r="AF135" i="14"/>
  <c r="AF170" i="14"/>
  <c r="AF157" i="14"/>
  <c r="AF39" i="14"/>
  <c r="AF211" i="14"/>
  <c r="AF334" i="14"/>
  <c r="AF266" i="14"/>
  <c r="AF345" i="14"/>
  <c r="AF236" i="14"/>
  <c r="AF76" i="14"/>
  <c r="AF376" i="14"/>
  <c r="AF319" i="14"/>
  <c r="AF83" i="14"/>
  <c r="AF307" i="14"/>
  <c r="AF429" i="14"/>
  <c r="AF444" i="14"/>
  <c r="AF257" i="14"/>
  <c r="AF331" i="14"/>
  <c r="AF427" i="14"/>
  <c r="AF375" i="14"/>
  <c r="AF176" i="14"/>
  <c r="AF182" i="14"/>
  <c r="AF31" i="14"/>
  <c r="AF21" i="14"/>
  <c r="AF62" i="14"/>
  <c r="AF189" i="14"/>
  <c r="AF471" i="14"/>
  <c r="AF72" i="14"/>
  <c r="AF322" i="14"/>
  <c r="AF200" i="14"/>
  <c r="AF439" i="14"/>
  <c r="AF301" i="14"/>
  <c r="AF437" i="14"/>
  <c r="AF354" i="14"/>
  <c r="AF22" i="14"/>
  <c r="AF373" i="14"/>
  <c r="AF254" i="14"/>
  <c r="AF328" i="14"/>
  <c r="AF216" i="14"/>
  <c r="AF202" i="14"/>
  <c r="AF362" i="14"/>
  <c r="AF379" i="14"/>
  <c r="AF263" i="14"/>
  <c r="AF433" i="14"/>
  <c r="AF187" i="14"/>
  <c r="AF395" i="14"/>
  <c r="AF30" i="14"/>
  <c r="AF462" i="14"/>
  <c r="AF343" i="14"/>
  <c r="AF276" i="14"/>
  <c r="AF230" i="14"/>
  <c r="AF134" i="14"/>
  <c r="AF233" i="14"/>
  <c r="AF309" i="14"/>
  <c r="AF388" i="14"/>
  <c r="AF174" i="14"/>
  <c r="AF241" i="14"/>
  <c r="AF35" i="14"/>
  <c r="AF417" i="14"/>
  <c r="AF93" i="14"/>
  <c r="AF366" i="14"/>
  <c r="AF357" i="14"/>
  <c r="AF65" i="14"/>
  <c r="AF411" i="14"/>
  <c r="AF316" i="14"/>
  <c r="AF267" i="14"/>
  <c r="AF295" i="14"/>
  <c r="AF15" i="14"/>
  <c r="AF352" i="14"/>
  <c r="AF279" i="14"/>
  <c r="AF383" i="14"/>
  <c r="AF303" i="14"/>
  <c r="AF122" i="14"/>
  <c r="AE10" i="14"/>
  <c r="AF485" i="14"/>
  <c r="AF46" i="14"/>
  <c r="AF389" i="14"/>
  <c r="AF61" i="14"/>
  <c r="AF201" i="14"/>
  <c r="AF108" i="14"/>
  <c r="AF274" i="14"/>
  <c r="AF489" i="14"/>
  <c r="AF32" i="14"/>
  <c r="AF68" i="14"/>
  <c r="AF294" i="14"/>
  <c r="AF499" i="14"/>
  <c r="AF44" i="14"/>
  <c r="AF497" i="14"/>
  <c r="AF124" i="14"/>
  <c r="AF390" i="14"/>
  <c r="AF483" i="14"/>
  <c r="AF37" i="14"/>
  <c r="AF442" i="14"/>
  <c r="AF34" i="14"/>
  <c r="AF480" i="14"/>
  <c r="AF199" i="14"/>
  <c r="AF58" i="14"/>
  <c r="AF82" i="14"/>
  <c r="AF450" i="14"/>
  <c r="AF284" i="14"/>
  <c r="AF70" i="14"/>
  <c r="AF364" i="14"/>
  <c r="AF451" i="14"/>
  <c r="AF223" i="14"/>
  <c r="AF197" i="14"/>
  <c r="AF473" i="14"/>
  <c r="AF321" i="14"/>
  <c r="AF458" i="14"/>
  <c r="AF313" i="14"/>
  <c r="AF75" i="14"/>
  <c r="AF441" i="14"/>
  <c r="AF173" i="14"/>
  <c r="AF340" i="14"/>
  <c r="AF440" i="14"/>
  <c r="AF213" i="14"/>
  <c r="AF81" i="14"/>
  <c r="AF126" i="14"/>
  <c r="AF351" i="14"/>
  <c r="AF488" i="14"/>
  <c r="AF461" i="14"/>
  <c r="AF291" i="14"/>
  <c r="AF374" i="14"/>
  <c r="AF467" i="14"/>
  <c r="AF45" i="14"/>
  <c r="AF418" i="14"/>
  <c r="AF234" i="14"/>
  <c r="AF495" i="14"/>
  <c r="AF382" i="14"/>
  <c r="AF136" i="14"/>
  <c r="AF151" i="14"/>
  <c r="AF452" i="14"/>
  <c r="AF51" i="14"/>
  <c r="AF209" i="14"/>
  <c r="AF355" i="14"/>
  <c r="AF306" i="14"/>
  <c r="AF221" i="14"/>
  <c r="AF23" i="14"/>
  <c r="AF398" i="14"/>
  <c r="AF302" i="14"/>
  <c r="AF177" i="14"/>
  <c r="AF102" i="14"/>
  <c r="AF361" i="14"/>
  <c r="AF88" i="14"/>
  <c r="AF397" i="14"/>
  <c r="AF215" i="14"/>
  <c r="AF207" i="14"/>
  <c r="AF481" i="14"/>
  <c r="AF268" i="14"/>
  <c r="AF341" i="14"/>
  <c r="AF131" i="14"/>
  <c r="AF494" i="14"/>
  <c r="AF420" i="14"/>
  <c r="AF365" i="14"/>
  <c r="AF285" i="14"/>
  <c r="AF346" i="14"/>
  <c r="AF161" i="14"/>
  <c r="AF203" i="14"/>
  <c r="AF25" i="14"/>
  <c r="AF435" i="14"/>
  <c r="AF156" i="14"/>
  <c r="AF457" i="14"/>
  <c r="AF258" i="14"/>
  <c r="AF297" i="14"/>
  <c r="AF311" i="14"/>
  <c r="AF43" i="14"/>
  <c r="AF372" i="14"/>
  <c r="AF317" i="14"/>
  <c r="AF323" i="14"/>
  <c r="AF421" i="14"/>
  <c r="AF52" i="14"/>
  <c r="AF94" i="14"/>
  <c r="AF363" i="14"/>
  <c r="AF337" i="14"/>
  <c r="AF20" i="14"/>
  <c r="AF393" i="14"/>
  <c r="AF270" i="14"/>
  <c r="AF449" i="14"/>
  <c r="AF78" i="14"/>
  <c r="AF419" i="14"/>
  <c r="T6" i="6"/>
  <c r="T7" i="6"/>
  <c r="S72" i="6"/>
  <c r="AE2" i="14"/>
  <c r="AE3" i="14" s="1"/>
  <c r="T73" i="6" s="1"/>
  <c r="T82" i="6" s="1"/>
  <c r="T8" i="6"/>
  <c r="T5" i="6"/>
  <c r="J18" i="11"/>
  <c r="H18" i="11"/>
  <c r="R157" i="16"/>
  <c r="E101" i="10"/>
  <c r="Q4" i="23"/>
  <c r="Q9" i="23" s="1"/>
  <c r="Q12" i="23" s="1"/>
  <c r="H95" i="10"/>
  <c r="H98" i="10" s="1"/>
  <c r="R4" i="23" s="1"/>
  <c r="R9" i="23" s="1"/>
  <c r="R12" i="23" s="1"/>
  <c r="T147" i="6"/>
  <c r="M19" i="10" s="1"/>
  <c r="F11" i="15"/>
  <c r="H11" i="15" s="1"/>
  <c r="D22" i="11"/>
  <c r="E23" i="11"/>
  <c r="M22" i="11"/>
  <c r="AG22" i="11"/>
  <c r="AF21" i="11"/>
  <c r="R21" i="11"/>
  <c r="S22" i="11"/>
  <c r="E12" i="15"/>
  <c r="D12" i="15"/>
  <c r="A13" i="15"/>
  <c r="AG63" i="14"/>
  <c r="AG347" i="14"/>
  <c r="T146" i="6"/>
  <c r="M18" i="10" s="1"/>
  <c r="U98" i="6"/>
  <c r="U125" i="6"/>
  <c r="U91" i="6"/>
  <c r="U126" i="6"/>
  <c r="U129" i="6"/>
  <c r="U118" i="6"/>
  <c r="U112" i="6"/>
  <c r="U117" i="6"/>
  <c r="U87" i="6"/>
  <c r="U86" i="6"/>
  <c r="U135" i="6"/>
  <c r="U102" i="6"/>
  <c r="U140" i="6"/>
  <c r="U100" i="6"/>
  <c r="U99" i="6"/>
  <c r="U124" i="6"/>
  <c r="U101" i="6"/>
  <c r="U104" i="6"/>
  <c r="U92" i="6"/>
  <c r="U89" i="6"/>
  <c r="U88" i="6"/>
  <c r="U134" i="6"/>
  <c r="U93" i="6"/>
  <c r="U123" i="6"/>
  <c r="U137" i="6"/>
  <c r="U110" i="6"/>
  <c r="U103" i="6"/>
  <c r="U116" i="6"/>
  <c r="U127" i="6"/>
  <c r="U111" i="6"/>
  <c r="U136" i="6"/>
  <c r="U139" i="6"/>
  <c r="U90" i="6"/>
  <c r="U109" i="6"/>
  <c r="U138" i="6"/>
  <c r="U128" i="6"/>
  <c r="V84" i="6"/>
  <c r="K11" i="22"/>
  <c r="K23" i="22"/>
  <c r="K26" i="22"/>
  <c r="K14" i="22"/>
  <c r="K20" i="22"/>
  <c r="K17" i="22"/>
  <c r="K8" i="22"/>
  <c r="L1" i="22"/>
  <c r="L2" i="22" s="1"/>
  <c r="X1" i="16"/>
  <c r="N75" i="10"/>
  <c r="N32" i="10" s="1"/>
  <c r="N52" i="10"/>
  <c r="N90" i="10"/>
  <c r="N104" i="10"/>
  <c r="AK20" i="11"/>
  <c r="Y20" i="11"/>
  <c r="V20" i="11"/>
  <c r="AE4" i="14"/>
  <c r="AD6" i="14"/>
  <c r="X19" i="11"/>
  <c r="AA20" i="11"/>
  <c r="W159" i="23" l="1"/>
  <c r="W5" i="23"/>
  <c r="W10" i="23" s="1"/>
  <c r="M110" i="10"/>
  <c r="N158" i="10"/>
  <c r="N165" i="10"/>
  <c r="W5" i="16"/>
  <c r="W10" i="16" s="1"/>
  <c r="N89" i="10"/>
  <c r="N8" i="10"/>
  <c r="N74" i="10"/>
  <c r="N31" i="10" s="1"/>
  <c r="N163" i="10"/>
  <c r="N68" i="10"/>
  <c r="N25" i="10" s="1"/>
  <c r="N79" i="10"/>
  <c r="N36" i="10" s="1"/>
  <c r="N54" i="10"/>
  <c r="N49" i="10"/>
  <c r="N83" i="10"/>
  <c r="N44" i="10"/>
  <c r="N58" i="10"/>
  <c r="AG486" i="14"/>
  <c r="N6" i="10"/>
  <c r="N12" i="10" s="1"/>
  <c r="M1" i="22" s="1"/>
  <c r="M2" i="22" s="1"/>
  <c r="N107" i="10"/>
  <c r="N164" i="10"/>
  <c r="N159" i="10"/>
  <c r="N167" i="10"/>
  <c r="N176" i="10" s="1"/>
  <c r="X1" i="23"/>
  <c r="N51" i="10"/>
  <c r="N61" i="10"/>
  <c r="N72" i="10"/>
  <c r="N29" i="10" s="1"/>
  <c r="N50" i="10"/>
  <c r="N57" i="10"/>
  <c r="N47" i="10"/>
  <c r="N82" i="10"/>
  <c r="N78" i="10"/>
  <c r="N35" i="10" s="1"/>
  <c r="N46" i="10"/>
  <c r="N93" i="10"/>
  <c r="N109" i="10"/>
  <c r="N48" i="10"/>
  <c r="N80" i="10"/>
  <c r="N37" i="10" s="1"/>
  <c r="N71" i="10"/>
  <c r="N28" i="10" s="1"/>
  <c r="N160" i="10"/>
  <c r="W159" i="16"/>
  <c r="N9" i="10"/>
  <c r="N59" i="10"/>
  <c r="N63" i="10"/>
  <c r="N38" i="10"/>
  <c r="N108" i="10"/>
  <c r="N53" i="10"/>
  <c r="N77" i="10"/>
  <c r="N34" i="10" s="1"/>
  <c r="N73" i="10"/>
  <c r="N30" i="10" s="1"/>
  <c r="N67" i="10"/>
  <c r="N24" i="10" s="1"/>
  <c r="N56" i="10"/>
  <c r="N88" i="10"/>
  <c r="N69" i="10"/>
  <c r="N26" i="10" s="1"/>
  <c r="N60" i="10"/>
  <c r="O3" i="10"/>
  <c r="P3" i="10" s="1"/>
  <c r="N62" i="10"/>
  <c r="N76" i="10"/>
  <c r="N33" i="10" s="1"/>
  <c r="N66" i="10"/>
  <c r="N23" i="10" s="1"/>
  <c r="N70" i="10"/>
  <c r="N27" i="10" s="1"/>
  <c r="N86" i="10"/>
  <c r="N55" i="10"/>
  <c r="N64" i="10"/>
  <c r="AG333" i="14"/>
  <c r="M168" i="10"/>
  <c r="AG272" i="14"/>
  <c r="AG254" i="14"/>
  <c r="AG463" i="14"/>
  <c r="AG55" i="14"/>
  <c r="M22" i="10"/>
  <c r="M39" i="10" s="1"/>
  <c r="M45" i="10"/>
  <c r="AG257" i="14"/>
  <c r="M10" i="10"/>
  <c r="AJ4" i="3" s="1"/>
  <c r="M65" i="10"/>
  <c r="L13" i="10"/>
  <c r="L14" i="10"/>
  <c r="AI4" i="3"/>
  <c r="AG261" i="14"/>
  <c r="AG301" i="14"/>
  <c r="L20" i="10"/>
  <c r="AG307" i="14"/>
  <c r="S4" i="23"/>
  <c r="K16" i="10"/>
  <c r="K41" i="10" s="1"/>
  <c r="K103" i="10" s="1"/>
  <c r="K174" i="10" s="1"/>
  <c r="U157" i="23" s="1"/>
  <c r="I174" i="10"/>
  <c r="S157" i="23" s="1"/>
  <c r="I96" i="10"/>
  <c r="I18" i="11"/>
  <c r="K18" i="11" s="1"/>
  <c r="G19" i="11" s="1"/>
  <c r="H19" i="11" s="1"/>
  <c r="AG492" i="14"/>
  <c r="AG423" i="14"/>
  <c r="AG60" i="14"/>
  <c r="AG201" i="14"/>
  <c r="AG239" i="14"/>
  <c r="AG360" i="14"/>
  <c r="AG86" i="14"/>
  <c r="AG147" i="14"/>
  <c r="AG103" i="14"/>
  <c r="AG396" i="14"/>
  <c r="AG323" i="14"/>
  <c r="AG472" i="14"/>
  <c r="AG447" i="14"/>
  <c r="U7" i="6"/>
  <c r="AG98" i="14"/>
  <c r="AG26" i="14"/>
  <c r="AG493" i="14"/>
  <c r="AG191" i="14"/>
  <c r="AG146" i="14"/>
  <c r="AG31" i="14"/>
  <c r="AG248" i="14"/>
  <c r="AG249" i="14"/>
  <c r="AG428" i="14"/>
  <c r="AG183" i="14"/>
  <c r="AG108" i="14"/>
  <c r="AG36" i="14"/>
  <c r="AG338" i="14"/>
  <c r="AG211" i="14"/>
  <c r="AG75" i="14"/>
  <c r="AG13" i="14"/>
  <c r="AG444" i="14"/>
  <c r="AG415" i="14"/>
  <c r="AG283" i="14"/>
  <c r="AG35" i="14"/>
  <c r="AG284" i="14"/>
  <c r="AG194" i="14"/>
  <c r="AG361" i="14"/>
  <c r="AG263" i="14"/>
  <c r="AG92" i="14"/>
  <c r="AG117" i="14"/>
  <c r="AF10" i="14"/>
  <c r="AG174" i="14"/>
  <c r="AG390" i="14"/>
  <c r="AG222" i="14"/>
  <c r="AG23" i="14"/>
  <c r="AG58" i="14"/>
  <c r="AG424" i="14"/>
  <c r="AG124" i="14"/>
  <c r="AG281" i="14"/>
  <c r="AG136" i="14"/>
  <c r="AG368" i="14"/>
  <c r="AG379" i="14"/>
  <c r="AG455" i="14"/>
  <c r="AG325" i="14"/>
  <c r="AG242" i="14"/>
  <c r="AG498" i="14"/>
  <c r="AG134" i="14"/>
  <c r="AG80" i="14"/>
  <c r="AG238" i="14"/>
  <c r="AG161" i="14"/>
  <c r="AG243" i="14"/>
  <c r="AG168" i="14"/>
  <c r="AG305" i="14"/>
  <c r="AG346" i="14"/>
  <c r="AG306" i="14"/>
  <c r="AG200" i="14"/>
  <c r="AG162" i="14"/>
  <c r="AG489" i="14"/>
  <c r="AG99" i="14"/>
  <c r="AG96" i="14"/>
  <c r="AG129" i="14"/>
  <c r="AG358" i="14"/>
  <c r="AG236" i="14"/>
  <c r="AG53" i="14"/>
  <c r="AG198" i="14"/>
  <c r="AG312" i="14"/>
  <c r="AG459" i="14"/>
  <c r="AG409" i="14"/>
  <c r="AG111" i="14"/>
  <c r="AG159" i="14"/>
  <c r="AG102" i="14"/>
  <c r="AG282" i="14"/>
  <c r="AG407" i="14"/>
  <c r="AG477" i="14"/>
  <c r="AG17" i="14"/>
  <c r="AG224" i="14"/>
  <c r="AG187" i="14"/>
  <c r="AG397" i="14"/>
  <c r="AG61" i="14"/>
  <c r="AG126" i="14"/>
  <c r="AG185" i="14"/>
  <c r="AG427" i="14"/>
  <c r="AG446" i="14"/>
  <c r="AG216" i="14"/>
  <c r="AG110" i="14"/>
  <c r="AG202" i="14"/>
  <c r="AG195" i="14"/>
  <c r="AG116" i="14"/>
  <c r="AG275" i="14"/>
  <c r="AG237" i="14"/>
  <c r="AG298" i="14"/>
  <c r="AG89" i="14"/>
  <c r="AG20" i="14"/>
  <c r="AG331" i="14"/>
  <c r="AG288" i="14"/>
  <c r="AG270" i="14"/>
  <c r="AG262" i="14"/>
  <c r="AG431" i="14"/>
  <c r="AG343" i="14"/>
  <c r="AG294" i="14"/>
  <c r="AG319" i="14"/>
  <c r="AG19" i="14"/>
  <c r="AG481" i="14"/>
  <c r="AG499" i="14"/>
  <c r="AG426" i="14"/>
  <c r="AG391" i="14"/>
  <c r="AG491" i="14"/>
  <c r="AG458" i="14"/>
  <c r="AG398" i="14"/>
  <c r="AG247" i="14"/>
  <c r="AG228" i="14"/>
  <c r="AG473" i="14"/>
  <c r="AG484" i="14"/>
  <c r="AG221" i="14"/>
  <c r="AG27" i="14"/>
  <c r="AG353" i="14"/>
  <c r="AG166" i="14"/>
  <c r="AG313" i="14"/>
  <c r="AG452" i="14"/>
  <c r="AG192" i="14"/>
  <c r="AG176" i="14"/>
  <c r="AG279" i="14"/>
  <c r="AG244" i="14"/>
  <c r="AG62" i="14"/>
  <c r="AG113" i="14"/>
  <c r="AG178" i="14"/>
  <c r="AG404" i="14"/>
  <c r="AG320" i="14"/>
  <c r="AG205" i="14"/>
  <c r="AG51" i="14"/>
  <c r="AG403" i="14"/>
  <c r="AG112" i="14"/>
  <c r="AG371" i="14"/>
  <c r="AG336" i="14"/>
  <c r="AG145" i="14"/>
  <c r="AG289" i="14"/>
  <c r="AG330" i="14"/>
  <c r="AG88" i="14"/>
  <c r="AG435" i="14"/>
  <c r="AG293" i="14"/>
  <c r="AG21" i="14"/>
  <c r="AG317" i="14"/>
  <c r="AG97" i="14"/>
  <c r="AG380" i="14"/>
  <c r="AG12" i="14"/>
  <c r="AG131" i="14"/>
  <c r="AG49" i="14"/>
  <c r="AG445" i="14"/>
  <c r="AG265" i="14"/>
  <c r="AG363" i="14"/>
  <c r="AG292" i="14"/>
  <c r="AG408" i="14"/>
  <c r="AG73" i="14"/>
  <c r="AG417" i="14"/>
  <c r="AG253" i="14"/>
  <c r="AG374" i="14"/>
  <c r="AG177" i="14"/>
  <c r="AG54" i="14"/>
  <c r="AG411" i="14"/>
  <c r="AG225" i="14"/>
  <c r="AG310" i="14"/>
  <c r="AG296" i="14"/>
  <c r="AG345" i="14"/>
  <c r="AG156" i="14"/>
  <c r="AG142" i="14"/>
  <c r="AG127" i="14"/>
  <c r="AG87" i="14"/>
  <c r="AG138" i="14"/>
  <c r="AG167" i="14"/>
  <c r="AG297" i="14"/>
  <c r="AG64" i="14"/>
  <c r="AG170" i="14"/>
  <c r="AG441" i="14"/>
  <c r="AG107" i="14"/>
  <c r="AG72" i="14"/>
  <c r="AG79" i="14"/>
  <c r="AG264" i="14"/>
  <c r="AG384" i="14"/>
  <c r="AG324" i="14"/>
  <c r="AG349" i="14"/>
  <c r="AG314" i="14"/>
  <c r="AG39" i="14"/>
  <c r="AG70" i="14"/>
  <c r="AG181" i="14"/>
  <c r="AG18" i="14"/>
  <c r="AG104" i="14"/>
  <c r="AG277" i="14"/>
  <c r="AG245" i="14"/>
  <c r="AG480" i="14"/>
  <c r="AG425" i="14"/>
  <c r="AG327" i="14"/>
  <c r="AG121" i="14"/>
  <c r="AG56" i="14"/>
  <c r="AG250" i="14"/>
  <c r="AG74" i="14"/>
  <c r="AG140" i="14"/>
  <c r="AG197" i="14"/>
  <c r="AG215" i="14"/>
  <c r="AG377" i="14"/>
  <c r="AG182" i="14"/>
  <c r="AG299" i="14"/>
  <c r="AG373" i="14"/>
  <c r="AG114" i="14"/>
  <c r="AG355" i="14"/>
  <c r="AG148" i="14"/>
  <c r="AG451" i="14"/>
  <c r="AG16" i="14"/>
  <c r="AG351" i="14"/>
  <c r="AG350" i="14"/>
  <c r="AG149" i="14"/>
  <c r="AG95" i="14"/>
  <c r="AG118" i="14"/>
  <c r="AG77" i="14"/>
  <c r="AG375" i="14"/>
  <c r="AG436" i="14"/>
  <c r="AG251" i="14"/>
  <c r="AG81" i="14"/>
  <c r="AG401" i="14"/>
  <c r="AG465" i="14"/>
  <c r="AG37" i="14"/>
  <c r="AG271" i="14"/>
  <c r="AG47" i="14"/>
  <c r="AG432" i="14"/>
  <c r="AG369" i="14"/>
  <c r="AG456" i="14"/>
  <c r="AG469" i="14"/>
  <c r="AG366" i="14"/>
  <c r="AG259" i="14"/>
  <c r="AG233" i="14"/>
  <c r="AG337" i="14"/>
  <c r="AG385" i="14"/>
  <c r="AG25" i="14"/>
  <c r="AG448" i="14"/>
  <c r="AG32" i="14"/>
  <c r="AG309" i="14"/>
  <c r="AG246" i="14"/>
  <c r="AG344" i="14"/>
  <c r="AG497" i="14"/>
  <c r="AG135" i="14"/>
  <c r="AG332" i="14"/>
  <c r="AG69" i="14"/>
  <c r="AG348" i="14"/>
  <c r="AG93" i="14"/>
  <c r="AG406" i="14"/>
  <c r="AG362" i="14"/>
  <c r="AG115" i="14"/>
  <c r="AG256" i="14"/>
  <c r="AG218" i="14"/>
  <c r="AG141" i="14"/>
  <c r="AG500" i="14"/>
  <c r="AG144" i="14"/>
  <c r="AG311" i="14"/>
  <c r="AG50" i="14"/>
  <c r="AG14" i="14"/>
  <c r="AG440" i="14"/>
  <c r="AG252" i="14"/>
  <c r="AG318" i="14"/>
  <c r="AG334" i="14"/>
  <c r="AG357" i="14"/>
  <c r="AG29" i="14"/>
  <c r="AG94" i="14"/>
  <c r="AG160" i="14"/>
  <c r="AG163" i="14"/>
  <c r="AG300" i="14"/>
  <c r="AG420" i="14"/>
  <c r="AG378" i="14"/>
  <c r="AG400" i="14"/>
  <c r="AG171" i="14"/>
  <c r="AG276" i="14"/>
  <c r="AG364" i="14"/>
  <c r="AG394" i="14"/>
  <c r="AG158" i="14"/>
  <c r="AG321" i="14"/>
  <c r="AG119" i="14"/>
  <c r="AG232" i="14"/>
  <c r="AG40" i="14"/>
  <c r="AG438" i="14"/>
  <c r="AG235" i="14"/>
  <c r="AG48" i="14"/>
  <c r="AG372" i="14"/>
  <c r="AG130" i="14"/>
  <c r="AG33" i="14"/>
  <c r="AG388" i="14"/>
  <c r="AG106" i="14"/>
  <c r="AG467" i="14"/>
  <c r="AG172" i="14"/>
  <c r="AG410" i="14"/>
  <c r="AG165" i="14"/>
  <c r="AG413" i="14"/>
  <c r="AG204" i="14"/>
  <c r="AG412" i="14"/>
  <c r="AG91" i="14"/>
  <c r="AG483" i="14"/>
  <c r="AG28" i="14"/>
  <c r="AG495" i="14"/>
  <c r="AG234" i="14"/>
  <c r="AG42" i="14"/>
  <c r="AG227" i="14"/>
  <c r="AG65" i="14"/>
  <c r="AG30" i="14"/>
  <c r="AG434" i="14"/>
  <c r="AG341" i="14"/>
  <c r="AG199" i="14"/>
  <c r="AG370" i="14"/>
  <c r="AG382" i="14"/>
  <c r="AG43" i="14"/>
  <c r="AG128" i="14"/>
  <c r="AG260" i="14"/>
  <c r="AG190" i="14"/>
  <c r="AG229" i="14"/>
  <c r="AG258" i="14"/>
  <c r="AG453" i="14"/>
  <c r="AG154" i="14"/>
  <c r="AG220" i="14"/>
  <c r="AG214" i="14"/>
  <c r="AG46" i="14"/>
  <c r="AG295" i="14"/>
  <c r="AG389" i="14"/>
  <c r="AG68" i="14"/>
  <c r="AG175" i="14"/>
  <c r="AG153" i="14"/>
  <c r="AG419" i="14"/>
  <c r="AG206" i="14"/>
  <c r="AG478" i="14"/>
  <c r="AG387" i="14"/>
  <c r="AG179" i="14"/>
  <c r="AG475" i="14"/>
  <c r="AG274" i="14"/>
  <c r="AG328" i="14"/>
  <c r="AG150" i="14"/>
  <c r="AG137" i="14"/>
  <c r="AG482" i="14"/>
  <c r="AG418" i="14"/>
  <c r="AG125" i="14"/>
  <c r="AG100" i="14"/>
  <c r="AG393" i="14"/>
  <c r="AG157" i="14"/>
  <c r="AG487" i="14"/>
  <c r="AG22" i="14"/>
  <c r="AG460" i="14"/>
  <c r="AG210" i="14"/>
  <c r="AG437" i="14"/>
  <c r="AG442" i="14"/>
  <c r="AG286" i="14"/>
  <c r="AG466" i="14"/>
  <c r="AG203" i="14"/>
  <c r="AG322" i="14"/>
  <c r="AG66" i="14"/>
  <c r="AG476" i="14"/>
  <c r="AG38" i="14"/>
  <c r="AG278" i="14"/>
  <c r="AG133" i="14"/>
  <c r="AG303" i="14"/>
  <c r="AG354" i="14"/>
  <c r="AG207" i="14"/>
  <c r="AG255" i="14"/>
  <c r="AG34" i="14"/>
  <c r="AG78" i="14"/>
  <c r="AG494" i="14"/>
  <c r="AG367" i="14"/>
  <c r="AG433" i="14"/>
  <c r="AG454" i="14"/>
  <c r="AG132" i="14"/>
  <c r="AG268" i="14"/>
  <c r="U5" i="6"/>
  <c r="U8" i="6"/>
  <c r="U6" i="6"/>
  <c r="AG213" i="14"/>
  <c r="AG335" i="14"/>
  <c r="AG196" i="14"/>
  <c r="AG365" i="14"/>
  <c r="AG386" i="14"/>
  <c r="AG241" i="14"/>
  <c r="AG479" i="14"/>
  <c r="AG474" i="14"/>
  <c r="AG326" i="14"/>
  <c r="AG101" i="14"/>
  <c r="AG383" i="14"/>
  <c r="AG41" i="14"/>
  <c r="AG180" i="14"/>
  <c r="AG416" i="14"/>
  <c r="AG143" i="14"/>
  <c r="AG402" i="14"/>
  <c r="AG193" i="14"/>
  <c r="AG85" i="14"/>
  <c r="AG490" i="14"/>
  <c r="AG109" i="14"/>
  <c r="AG67" i="14"/>
  <c r="AG188" i="14"/>
  <c r="AG186" i="14"/>
  <c r="AG443" i="14"/>
  <c r="AG84" i="14"/>
  <c r="AG164" i="14"/>
  <c r="AG329" i="14"/>
  <c r="AG471" i="14"/>
  <c r="AG315" i="14"/>
  <c r="AG105" i="14"/>
  <c r="AG209" i="14"/>
  <c r="AG287" i="14"/>
  <c r="AG356" i="14"/>
  <c r="AG395" i="14"/>
  <c r="AG280" i="14"/>
  <c r="AF2" i="14"/>
  <c r="AF3" i="14" s="1"/>
  <c r="U73" i="6" s="1"/>
  <c r="U82" i="6" s="1"/>
  <c r="AG212" i="14"/>
  <c r="AG24" i="14"/>
  <c r="AG52" i="14"/>
  <c r="AG151" i="14"/>
  <c r="AG422" i="14"/>
  <c r="AG90" i="14"/>
  <c r="AG44" i="14"/>
  <c r="AG399" i="14"/>
  <c r="AG352" i="14"/>
  <c r="AG208" i="14"/>
  <c r="AG45" i="14"/>
  <c r="AG430" i="14"/>
  <c r="AG359" i="14"/>
  <c r="AG290" i="14"/>
  <c r="AG82" i="14"/>
  <c r="AG219" i="14"/>
  <c r="AG223" i="14"/>
  <c r="AG76" i="14"/>
  <c r="AG173" i="14"/>
  <c r="AG457" i="14"/>
  <c r="AG376" i="14"/>
  <c r="AG184" i="14"/>
  <c r="AG122" i="14"/>
  <c r="AG83" i="14"/>
  <c r="AG462" i="14"/>
  <c r="AG392" i="14"/>
  <c r="AG405" i="14"/>
  <c r="AG169" i="14"/>
  <c r="AG152" i="14"/>
  <c r="AG123" i="14"/>
  <c r="AG226" i="14"/>
  <c r="AG120" i="14"/>
  <c r="AG488" i="14"/>
  <c r="AG139" i="14"/>
  <c r="AH11" i="14"/>
  <c r="AH391" i="14" s="1"/>
  <c r="AG464" i="14"/>
  <c r="AG71" i="14"/>
  <c r="AG308" i="14"/>
  <c r="AG273" i="14"/>
  <c r="AG240" i="14"/>
  <c r="AG450" i="14"/>
  <c r="AG267" i="14"/>
  <c r="AG231" i="14"/>
  <c r="AG340" i="14"/>
  <c r="AG342" i="14"/>
  <c r="AG449" i="14"/>
  <c r="AG302" i="14"/>
  <c r="AG316" i="14"/>
  <c r="AG266" i="14"/>
  <c r="AG381" i="14"/>
  <c r="AG230" i="14"/>
  <c r="AG291" i="14"/>
  <c r="AG421" i="14"/>
  <c r="AG496" i="14"/>
  <c r="AG285" i="14"/>
  <c r="AG461" i="14"/>
  <c r="AG414" i="14"/>
  <c r="AG304" i="14"/>
  <c r="AG59" i="14"/>
  <c r="AG189" i="14"/>
  <c r="AG269" i="14"/>
  <c r="AG468" i="14"/>
  <c r="AG485" i="14"/>
  <c r="AG15" i="14"/>
  <c r="AG439" i="14"/>
  <c r="AG57" i="14"/>
  <c r="AG217" i="14"/>
  <c r="AG470" i="14"/>
  <c r="AG339" i="14"/>
  <c r="AG155" i="14"/>
  <c r="T72" i="6"/>
  <c r="H96" i="10"/>
  <c r="M20" i="10"/>
  <c r="O6" i="10"/>
  <c r="O12" i="10" s="1"/>
  <c r="J81" i="10"/>
  <c r="J84" i="10" s="1"/>
  <c r="J95" i="10" s="1"/>
  <c r="J103" i="10"/>
  <c r="J174" i="10" s="1"/>
  <c r="T157" i="23" s="1"/>
  <c r="U147" i="6"/>
  <c r="N19" i="10" s="1"/>
  <c r="F12" i="15"/>
  <c r="H12" i="15" s="1"/>
  <c r="U146" i="6"/>
  <c r="N18" i="10" s="1"/>
  <c r="A14" i="15"/>
  <c r="D13" i="15"/>
  <c r="E13" i="15"/>
  <c r="R22" i="11"/>
  <c r="S23" i="11"/>
  <c r="AG23" i="11"/>
  <c r="AF22" i="11"/>
  <c r="AO22" i="11"/>
  <c r="AI11" i="14"/>
  <c r="AH401" i="14"/>
  <c r="AH414" i="14"/>
  <c r="AH500" i="14"/>
  <c r="AH112" i="14"/>
  <c r="AH95" i="14"/>
  <c r="AH224" i="14"/>
  <c r="AH25" i="14"/>
  <c r="AH169" i="14"/>
  <c r="AH295" i="14"/>
  <c r="AH447" i="14"/>
  <c r="AH214" i="14"/>
  <c r="AH455" i="14"/>
  <c r="AH101" i="14"/>
  <c r="AH308" i="14"/>
  <c r="AH229" i="14"/>
  <c r="AH75" i="14"/>
  <c r="AH306" i="14"/>
  <c r="AH389" i="14"/>
  <c r="AH314" i="14"/>
  <c r="AH233" i="14"/>
  <c r="AH146" i="14"/>
  <c r="AH243" i="14"/>
  <c r="AH130" i="14"/>
  <c r="AH470" i="14"/>
  <c r="AH484" i="14"/>
  <c r="V98" i="6"/>
  <c r="V136" i="6"/>
  <c r="V100" i="6"/>
  <c r="V86" i="6"/>
  <c r="V127" i="6"/>
  <c r="V91" i="6"/>
  <c r="V135" i="6"/>
  <c r="V103" i="6"/>
  <c r="V129" i="6"/>
  <c r="V101" i="6"/>
  <c r="V134" i="6"/>
  <c r="V140" i="6"/>
  <c r="V112" i="6"/>
  <c r="V88" i="6"/>
  <c r="V90" i="6"/>
  <c r="V138" i="6"/>
  <c r="V89" i="6"/>
  <c r="V104" i="6"/>
  <c r="V137" i="6"/>
  <c r="V92" i="6"/>
  <c r="V139" i="6"/>
  <c r="V110" i="6"/>
  <c r="V99" i="6"/>
  <c r="V93" i="6"/>
  <c r="V123" i="6"/>
  <c r="V126" i="6"/>
  <c r="V109" i="6"/>
  <c r="V125" i="6"/>
  <c r="V118" i="6"/>
  <c r="V128" i="6"/>
  <c r="V102" i="6"/>
  <c r="V111" i="6"/>
  <c r="W84" i="6"/>
  <c r="V87" i="6"/>
  <c r="V124" i="6"/>
  <c r="V117" i="6"/>
  <c r="V116" i="6"/>
  <c r="E24" i="11"/>
  <c r="D23" i="11"/>
  <c r="M23" i="11"/>
  <c r="L17" i="22"/>
  <c r="L23" i="22"/>
  <c r="L11" i="22"/>
  <c r="L14" i="22"/>
  <c r="L26" i="22"/>
  <c r="L20" i="22"/>
  <c r="L8" i="22"/>
  <c r="AL1" i="3"/>
  <c r="O159" i="10"/>
  <c r="O83" i="10"/>
  <c r="O160" i="10"/>
  <c r="O74" i="10"/>
  <c r="O31" i="10" s="1"/>
  <c r="O58" i="10"/>
  <c r="O76" i="10"/>
  <c r="O33" i="10" s="1"/>
  <c r="O47" i="10"/>
  <c r="O59" i="10"/>
  <c r="O165" i="10"/>
  <c r="O80" i="10"/>
  <c r="O37" i="10" s="1"/>
  <c r="O54" i="10"/>
  <c r="O53" i="10"/>
  <c r="O90" i="10"/>
  <c r="O64" i="10"/>
  <c r="O67" i="10"/>
  <c r="O24" i="10" s="1"/>
  <c r="O48" i="10"/>
  <c r="O107" i="10"/>
  <c r="O52" i="10"/>
  <c r="O56" i="10"/>
  <c r="O69" i="10"/>
  <c r="O26" i="10" s="1"/>
  <c r="O61" i="10"/>
  <c r="O167" i="10"/>
  <c r="O176" i="10" s="1"/>
  <c r="O73" i="10"/>
  <c r="O30" i="10" s="1"/>
  <c r="O44" i="10"/>
  <c r="O93" i="10"/>
  <c r="O158" i="10"/>
  <c r="O49" i="10"/>
  <c r="O50" i="10"/>
  <c r="H101" i="10"/>
  <c r="AM20" i="11"/>
  <c r="AI21" i="11" s="1"/>
  <c r="AA21" i="11"/>
  <c r="AE6" i="14"/>
  <c r="AF4" i="14"/>
  <c r="X20" i="11"/>
  <c r="V11" i="11"/>
  <c r="N7" i="10" l="1"/>
  <c r="N10" i="10" s="1"/>
  <c r="X159" i="23"/>
  <c r="Y159" i="23"/>
  <c r="S9" i="23"/>
  <c r="S12" i="23" s="1"/>
  <c r="M15" i="10"/>
  <c r="M13" i="10"/>
  <c r="AJ9" i="3" s="1"/>
  <c r="AJ2" i="3" s="1"/>
  <c r="N110" i="10"/>
  <c r="M14" i="10"/>
  <c r="N45" i="10"/>
  <c r="N22" i="10"/>
  <c r="N39" i="10" s="1"/>
  <c r="X5" i="23"/>
  <c r="X10" i="23" s="1"/>
  <c r="O38" i="10"/>
  <c r="N65" i="10"/>
  <c r="AH154" i="14"/>
  <c r="AH260" i="14"/>
  <c r="AH119" i="14"/>
  <c r="O86" i="10"/>
  <c r="O9" i="10"/>
  <c r="O7" i="10" s="1"/>
  <c r="O51" i="10"/>
  <c r="AH462" i="14"/>
  <c r="AH60" i="14"/>
  <c r="AH157" i="14"/>
  <c r="AH335" i="14"/>
  <c r="AH85" i="14"/>
  <c r="AH215" i="14"/>
  <c r="O57" i="10"/>
  <c r="O63" i="10"/>
  <c r="AH236" i="14"/>
  <c r="AH152" i="14"/>
  <c r="AH265" i="14"/>
  <c r="AH368" i="14"/>
  <c r="AH86" i="14"/>
  <c r="O164" i="10"/>
  <c r="O72" i="10"/>
  <c r="O29" i="10" s="1"/>
  <c r="O104" i="10"/>
  <c r="AH92" i="14"/>
  <c r="AH22" i="14"/>
  <c r="AH310" i="14"/>
  <c r="AH73" i="14"/>
  <c r="AH494" i="14"/>
  <c r="O89" i="10"/>
  <c r="O108" i="10"/>
  <c r="AH420" i="14"/>
  <c r="AH195" i="14"/>
  <c r="AH264" i="14"/>
  <c r="AH57" i="14"/>
  <c r="AH330" i="14"/>
  <c r="AH242" i="14"/>
  <c r="O109" i="10"/>
  <c r="O166" i="10"/>
  <c r="O163" i="10"/>
  <c r="O70" i="10"/>
  <c r="O27" i="10" s="1"/>
  <c r="O78" i="10"/>
  <c r="O35" i="10" s="1"/>
  <c r="O77" i="10"/>
  <c r="O34" i="10" s="1"/>
  <c r="Y1" i="16"/>
  <c r="AH410" i="14"/>
  <c r="AH66" i="14"/>
  <c r="AH442" i="14"/>
  <c r="AH234" i="14"/>
  <c r="AH499" i="14"/>
  <c r="AH296" i="14"/>
  <c r="AH45" i="14"/>
  <c r="O71" i="10"/>
  <c r="O28" i="10" s="1"/>
  <c r="O88" i="10"/>
  <c r="AH489" i="14"/>
  <c r="AH418" i="14"/>
  <c r="AH80" i="14"/>
  <c r="AH118" i="14"/>
  <c r="AH208" i="14"/>
  <c r="AH136" i="14"/>
  <c r="AH319" i="14"/>
  <c r="Y1" i="23"/>
  <c r="O75" i="10"/>
  <c r="O32" i="10" s="1"/>
  <c r="AH53" i="14"/>
  <c r="O82" i="10"/>
  <c r="AH467" i="14"/>
  <c r="AH179" i="14"/>
  <c r="O66" i="10"/>
  <c r="O23" i="10" s="1"/>
  <c r="O62" i="10"/>
  <c r="O68" i="10"/>
  <c r="O25" i="10" s="1"/>
  <c r="O46" i="10"/>
  <c r="AH212" i="14"/>
  <c r="AH454" i="14"/>
  <c r="AH61" i="14"/>
  <c r="AH129" i="14"/>
  <c r="AH403" i="14"/>
  <c r="AH334" i="14"/>
  <c r="AH128" i="14"/>
  <c r="O60" i="10"/>
  <c r="O8" i="10"/>
  <c r="O55" i="10"/>
  <c r="O79" i="10"/>
  <c r="O36" i="10" s="1"/>
  <c r="AH267" i="14"/>
  <c r="AH464" i="14"/>
  <c r="AH223" i="14"/>
  <c r="AH52" i="14"/>
  <c r="AH270" i="14"/>
  <c r="AH239" i="14"/>
  <c r="AH281" i="14"/>
  <c r="AH347" i="14"/>
  <c r="AH40" i="14"/>
  <c r="AH245" i="14"/>
  <c r="AH411" i="14"/>
  <c r="AH353" i="14"/>
  <c r="AH285" i="14"/>
  <c r="AH436" i="14"/>
  <c r="AH460" i="14"/>
  <c r="AH26" i="14"/>
  <c r="AH284" i="14"/>
  <c r="AH72" i="14"/>
  <c r="AH384" i="14"/>
  <c r="AH35" i="14"/>
  <c r="AH293" i="14"/>
  <c r="AH359" i="14"/>
  <c r="AH216" i="14"/>
  <c r="AH288" i="14"/>
  <c r="AH218" i="14"/>
  <c r="AH188" i="14"/>
  <c r="AH204" i="14"/>
  <c r="AH173" i="14"/>
  <c r="AH485" i="14"/>
  <c r="AH232" i="14"/>
  <c r="AH261" i="14"/>
  <c r="AH332" i="14"/>
  <c r="AH492" i="14"/>
  <c r="AH37" i="14"/>
  <c r="AH177" i="14"/>
  <c r="AH412" i="14"/>
  <c r="AH104" i="14"/>
  <c r="AH451" i="14"/>
  <c r="AH98" i="14"/>
  <c r="AH363" i="14"/>
  <c r="AH83" i="14"/>
  <c r="AH65" i="14"/>
  <c r="AH413" i="14"/>
  <c r="AH205" i="14"/>
  <c r="AH225" i="14"/>
  <c r="AH404" i="14"/>
  <c r="AH131" i="14"/>
  <c r="AH336" i="14"/>
  <c r="AH178" i="14"/>
  <c r="AH113" i="14"/>
  <c r="AH323" i="14"/>
  <c r="AH446" i="14"/>
  <c r="AH328" i="14"/>
  <c r="AH207" i="14"/>
  <c r="AH217" i="14"/>
  <c r="AH346" i="14"/>
  <c r="AH367" i="14"/>
  <c r="AH171" i="14"/>
  <c r="AH38" i="14"/>
  <c r="AH341" i="14"/>
  <c r="AH115" i="14"/>
  <c r="AH406" i="14"/>
  <c r="AH185" i="14"/>
  <c r="AH276" i="14"/>
  <c r="AH161" i="14"/>
  <c r="AH187" i="14"/>
  <c r="AH432" i="14"/>
  <c r="AH93" i="14"/>
  <c r="AH407" i="14"/>
  <c r="AH476" i="14"/>
  <c r="AH375" i="14"/>
  <c r="AH206" i="14"/>
  <c r="AH158" i="14"/>
  <c r="AH498" i="14"/>
  <c r="AH429" i="14"/>
  <c r="AH237" i="14"/>
  <c r="AH183" i="14"/>
  <c r="AH138" i="14"/>
  <c r="AH431" i="14"/>
  <c r="AH448" i="14"/>
  <c r="AH372" i="14"/>
  <c r="AH79" i="14"/>
  <c r="AH271" i="14"/>
  <c r="AH474" i="14"/>
  <c r="AH324" i="14"/>
  <c r="AH59" i="14"/>
  <c r="AH379" i="14"/>
  <c r="AH145" i="14"/>
  <c r="AH345" i="14"/>
  <c r="AH397" i="14"/>
  <c r="AH495" i="14"/>
  <c r="AH126" i="14"/>
  <c r="AH493" i="14"/>
  <c r="AH164" i="14"/>
  <c r="AH311" i="14"/>
  <c r="AH360" i="14"/>
  <c r="AH370" i="14"/>
  <c r="AH159" i="14"/>
  <c r="AH50" i="14"/>
  <c r="AH299" i="14"/>
  <c r="AH356" i="14"/>
  <c r="AH122" i="14"/>
  <c r="AH387" i="14"/>
  <c r="AH124" i="14"/>
  <c r="AH445" i="14"/>
  <c r="AH94" i="14"/>
  <c r="AH110" i="14"/>
  <c r="AH196" i="14"/>
  <c r="AH471" i="14"/>
  <c r="AH303" i="14"/>
  <c r="AH439" i="14"/>
  <c r="AH318" i="14"/>
  <c r="AH222" i="14"/>
  <c r="AH105" i="14"/>
  <c r="AH238" i="14"/>
  <c r="AH419" i="14"/>
  <c r="AH194" i="14"/>
  <c r="AH191" i="14"/>
  <c r="AH89" i="14"/>
  <c r="AH291" i="14"/>
  <c r="AH376" i="14"/>
  <c r="AH33" i="14"/>
  <c r="AH74" i="14"/>
  <c r="AH252" i="14"/>
  <c r="AH490" i="14"/>
  <c r="AH190" i="14"/>
  <c r="AH132" i="14"/>
  <c r="AH496" i="14"/>
  <c r="AH342" i="14"/>
  <c r="AH458" i="14"/>
  <c r="AH339" i="14"/>
  <c r="AH140" i="14"/>
  <c r="AH186" i="14"/>
  <c r="AH141" i="14"/>
  <c r="AH388" i="14"/>
  <c r="AH456" i="14"/>
  <c r="AH99" i="14"/>
  <c r="AH14" i="14"/>
  <c r="AH202" i="14"/>
  <c r="AH180" i="14"/>
  <c r="AH392" i="14"/>
  <c r="AH473" i="14"/>
  <c r="AH433" i="14"/>
  <c r="AH452" i="14"/>
  <c r="AH71" i="14"/>
  <c r="AH175" i="14"/>
  <c r="AH282" i="14"/>
  <c r="AH491" i="14"/>
  <c r="AH228" i="14"/>
  <c r="AH272" i="14"/>
  <c r="AH44" i="14"/>
  <c r="AH120" i="14"/>
  <c r="AH135" i="14"/>
  <c r="AH230" i="14"/>
  <c r="AH268" i="14"/>
  <c r="AH111" i="14"/>
  <c r="AH231" i="14"/>
  <c r="AH361" i="14"/>
  <c r="AH153" i="14"/>
  <c r="AH294" i="14"/>
  <c r="AH275" i="14"/>
  <c r="AH106" i="14"/>
  <c r="AH465" i="14"/>
  <c r="AH69" i="14"/>
  <c r="AH394" i="14"/>
  <c r="AH486" i="14"/>
  <c r="AH286" i="14"/>
  <c r="AH449" i="14"/>
  <c r="AH168" i="14"/>
  <c r="AH91" i="14"/>
  <c r="AH150" i="14"/>
  <c r="AH249" i="14"/>
  <c r="AH263" i="14"/>
  <c r="AH121" i="14"/>
  <c r="AH160" i="14"/>
  <c r="AH23" i="14"/>
  <c r="AH117" i="14"/>
  <c r="AH316" i="14"/>
  <c r="AH137" i="14"/>
  <c r="AH358" i="14"/>
  <c r="AH441" i="14"/>
  <c r="AH251" i="14"/>
  <c r="AH348" i="14"/>
  <c r="AH383" i="14"/>
  <c r="AH469" i="14"/>
  <c r="AH443" i="14"/>
  <c r="AH49" i="14"/>
  <c r="AH326" i="14"/>
  <c r="AH327" i="14"/>
  <c r="AH24" i="14"/>
  <c r="AH54" i="14"/>
  <c r="AH399" i="14"/>
  <c r="AH350" i="14"/>
  <c r="AH43" i="14"/>
  <c r="AH133" i="14"/>
  <c r="AH421" i="14"/>
  <c r="AH457" i="14"/>
  <c r="AH482" i="14"/>
  <c r="AH199" i="14"/>
  <c r="AH301" i="14"/>
  <c r="AH377" i="14"/>
  <c r="AH427" i="14"/>
  <c r="AH279" i="14"/>
  <c r="AH219" i="14"/>
  <c r="AH355" i="14"/>
  <c r="AH396" i="14"/>
  <c r="AH425" i="14"/>
  <c r="AH463" i="14"/>
  <c r="AH378" i="14"/>
  <c r="AH241" i="14"/>
  <c r="AH220" i="14"/>
  <c r="AH28" i="14"/>
  <c r="AH277" i="14"/>
  <c r="AH209" i="14"/>
  <c r="AH16" i="14"/>
  <c r="AH15" i="14"/>
  <c r="AH176" i="14"/>
  <c r="AH20" i="14"/>
  <c r="AH174" i="14"/>
  <c r="AH344" i="14"/>
  <c r="AH402" i="14"/>
  <c r="AH102" i="14"/>
  <c r="AH109" i="14"/>
  <c r="AH18" i="14"/>
  <c r="AG10" i="14"/>
  <c r="AH200" i="14"/>
  <c r="AH290" i="14"/>
  <c r="AH81" i="14"/>
  <c r="AH90" i="14"/>
  <c r="AH78" i="14"/>
  <c r="AH189" i="14"/>
  <c r="AH125" i="14"/>
  <c r="AH478" i="14"/>
  <c r="AH393" i="14"/>
  <c r="AH395" i="14"/>
  <c r="AH435" i="14"/>
  <c r="AH166" i="14"/>
  <c r="AH253" i="14"/>
  <c r="AH278" i="14"/>
  <c r="AH352" i="14"/>
  <c r="AH221" i="14"/>
  <c r="AH198" i="14"/>
  <c r="AH315" i="14"/>
  <c r="AH127" i="14"/>
  <c r="AH12" i="14"/>
  <c r="AH450" i="14"/>
  <c r="AH148" i="14"/>
  <c r="AH67" i="14"/>
  <c r="AH184" i="14"/>
  <c r="AH269" i="14"/>
  <c r="AH333" i="14"/>
  <c r="AH417" i="14"/>
  <c r="AH298" i="14"/>
  <c r="AH423" i="14"/>
  <c r="AH88" i="14"/>
  <c r="AH472" i="14"/>
  <c r="AH162" i="14"/>
  <c r="AH248" i="14"/>
  <c r="AH477" i="14"/>
  <c r="AH76" i="14"/>
  <c r="AH390" i="14"/>
  <c r="AH300" i="14"/>
  <c r="AH405" i="14"/>
  <c r="AH21" i="14"/>
  <c r="AH428" i="14"/>
  <c r="AH438" i="14"/>
  <c r="AH143" i="14"/>
  <c r="AH340" i="14"/>
  <c r="AH82" i="14"/>
  <c r="AH203" i="14"/>
  <c r="AH362" i="14"/>
  <c r="AH430" i="14"/>
  <c r="AH151" i="14"/>
  <c r="AH468" i="14"/>
  <c r="AH273" i="14"/>
  <c r="AH461" i="14"/>
  <c r="AH34" i="14"/>
  <c r="AH304" i="14"/>
  <c r="AH380" i="14"/>
  <c r="AH351" i="14"/>
  <c r="AH142" i="14"/>
  <c r="AH354" i="14"/>
  <c r="AH103" i="14"/>
  <c r="AH39" i="14"/>
  <c r="AH480" i="14"/>
  <c r="AH17" i="14"/>
  <c r="AH246" i="14"/>
  <c r="AH47" i="14"/>
  <c r="AH96" i="14"/>
  <c r="AH357" i="14"/>
  <c r="AH197" i="14"/>
  <c r="AH373" i="14"/>
  <c r="AH440" i="14"/>
  <c r="AH337" i="14"/>
  <c r="AH27" i="14"/>
  <c r="AH266" i="14"/>
  <c r="AH408" i="14"/>
  <c r="AH107" i="14"/>
  <c r="AH466" i="14"/>
  <c r="AH123" i="14"/>
  <c r="AH172" i="14"/>
  <c r="AH329" i="14"/>
  <c r="AH374" i="14"/>
  <c r="AH51" i="14"/>
  <c r="AH235" i="14"/>
  <c r="AH317" i="14"/>
  <c r="AH139" i="14"/>
  <c r="AH58" i="14"/>
  <c r="AH29" i="14"/>
  <c r="AH369" i="14"/>
  <c r="AH364" i="14"/>
  <c r="AH213" i="14"/>
  <c r="AH259" i="14"/>
  <c r="AH30" i="14"/>
  <c r="AH97" i="14"/>
  <c r="AH343" i="14"/>
  <c r="AH13" i="14"/>
  <c r="AH55" i="14"/>
  <c r="AH163" i="14"/>
  <c r="AH48" i="14"/>
  <c r="AH87" i="14"/>
  <c r="AH292" i="14"/>
  <c r="AH400" i="14"/>
  <c r="AH210" i="14"/>
  <c r="AH274" i="14"/>
  <c r="AH422" i="14"/>
  <c r="AH56" i="14"/>
  <c r="AH488" i="14"/>
  <c r="AH321" i="14"/>
  <c r="AH385" i="14"/>
  <c r="AH226" i="14"/>
  <c r="AH258" i="14"/>
  <c r="AH170" i="14"/>
  <c r="AH36" i="14"/>
  <c r="AH280" i="14"/>
  <c r="AH424" i="14"/>
  <c r="AH409" i="14"/>
  <c r="AH70" i="14"/>
  <c r="AH481" i="14"/>
  <c r="AH398" i="14"/>
  <c r="AH114" i="14"/>
  <c r="AH479" i="14"/>
  <c r="AH322" i="14"/>
  <c r="AH144" i="14"/>
  <c r="AH349" i="14"/>
  <c r="AH262" i="14"/>
  <c r="AH156" i="14"/>
  <c r="AH116" i="14"/>
  <c r="AH289" i="14"/>
  <c r="L16" i="10"/>
  <c r="L41" i="10" s="1"/>
  <c r="L103" i="10" s="1"/>
  <c r="L105" i="10" s="1"/>
  <c r="AI9" i="3"/>
  <c r="AI2" i="3" s="1"/>
  <c r="AH416" i="14"/>
  <c r="AH297" i="14"/>
  <c r="AH453" i="14"/>
  <c r="AH434" i="14"/>
  <c r="AH382" i="14"/>
  <c r="AH84" i="14"/>
  <c r="AH108" i="14"/>
  <c r="AH134" i="14"/>
  <c r="AH483" i="14"/>
  <c r="AH487" i="14"/>
  <c r="AH31" i="14"/>
  <c r="AH312" i="14"/>
  <c r="AH459" i="14"/>
  <c r="AH437" i="14"/>
  <c r="AH307" i="14"/>
  <c r="AH149" i="14"/>
  <c r="AH313" i="14"/>
  <c r="AH193" i="14"/>
  <c r="AH325" i="14"/>
  <c r="AH256" i="14"/>
  <c r="AH381" i="14"/>
  <c r="AH331" i="14"/>
  <c r="AH201" i="14"/>
  <c r="AH247" i="14"/>
  <c r="AH244" i="14"/>
  <c r="AH305" i="14"/>
  <c r="AH155" i="14"/>
  <c r="AH444" i="14"/>
  <c r="AH46" i="14"/>
  <c r="AH192" i="14"/>
  <c r="AH320" i="14"/>
  <c r="AH255" i="14"/>
  <c r="AH287" i="14"/>
  <c r="AH63" i="14"/>
  <c r="AH302" i="14"/>
  <c r="AH62" i="14"/>
  <c r="AH371" i="14"/>
  <c r="AH165" i="14"/>
  <c r="AH309" i="14"/>
  <c r="AH100" i="14"/>
  <c r="AH42" i="14"/>
  <c r="AH338" i="14"/>
  <c r="AH19" i="14"/>
  <c r="AH426" i="14"/>
  <c r="AH497" i="14"/>
  <c r="AH254" i="14"/>
  <c r="AH147" i="14"/>
  <c r="AH64" i="14"/>
  <c r="AH366" i="14"/>
  <c r="AH181" i="14"/>
  <c r="AH386" i="14"/>
  <c r="AH182" i="14"/>
  <c r="AH227" i="14"/>
  <c r="AH68" i="14"/>
  <c r="AH32" i="14"/>
  <c r="AH240" i="14"/>
  <c r="AH167" i="14"/>
  <c r="AH415" i="14"/>
  <c r="AH250" i="14"/>
  <c r="AH257" i="14"/>
  <c r="AH211" i="14"/>
  <c r="AH77" i="14"/>
  <c r="AH41" i="14"/>
  <c r="AH475" i="14"/>
  <c r="AH283" i="14"/>
  <c r="AH365" i="14"/>
  <c r="K81" i="10"/>
  <c r="K84" i="10" s="1"/>
  <c r="J19" i="11"/>
  <c r="I19" i="11" s="1"/>
  <c r="K19" i="11" s="1"/>
  <c r="G20" i="11" s="1"/>
  <c r="H20" i="11" s="1"/>
  <c r="K87" i="10"/>
  <c r="K91" i="10" s="1"/>
  <c r="V8" i="6"/>
  <c r="K105" i="10"/>
  <c r="K112" i="10" s="1"/>
  <c r="S157" i="16"/>
  <c r="U72" i="6"/>
  <c r="V6" i="6"/>
  <c r="V5" i="6"/>
  <c r="V7" i="6"/>
  <c r="AG2" i="14"/>
  <c r="AG3" i="14" s="1"/>
  <c r="V73" i="6" s="1"/>
  <c r="V82" i="6" s="1"/>
  <c r="Z1" i="23"/>
  <c r="P6" i="10"/>
  <c r="P12" i="10" s="1"/>
  <c r="U8" i="2" s="1"/>
  <c r="T157" i="16"/>
  <c r="J105" i="10"/>
  <c r="J112" i="10" s="1"/>
  <c r="N20" i="10"/>
  <c r="AO23" i="11"/>
  <c r="Y5" i="23"/>
  <c r="Y10" i="23" s="1"/>
  <c r="D14" i="15"/>
  <c r="A15" i="15"/>
  <c r="E14" i="15"/>
  <c r="AG24" i="11"/>
  <c r="AF23" i="11"/>
  <c r="S24" i="11"/>
  <c r="R23" i="11"/>
  <c r="F13" i="15"/>
  <c r="H13" i="15" s="1"/>
  <c r="AJ11" i="14"/>
  <c r="AI426" i="14"/>
  <c r="AI48" i="14"/>
  <c r="AI34" i="14"/>
  <c r="AI401" i="14"/>
  <c r="AI23" i="14"/>
  <c r="AI49" i="14"/>
  <c r="AI14" i="14"/>
  <c r="AI42" i="14"/>
  <c r="AI30" i="14"/>
  <c r="AI40" i="14"/>
  <c r="AI25" i="14"/>
  <c r="AI36" i="14"/>
  <c r="AI192" i="14"/>
  <c r="AI32" i="14"/>
  <c r="AI44" i="14"/>
  <c r="AI27" i="14"/>
  <c r="AI39" i="14"/>
  <c r="AI12" i="14"/>
  <c r="AI400" i="14"/>
  <c r="AI24" i="14"/>
  <c r="AI46" i="14"/>
  <c r="AI35" i="14"/>
  <c r="AI22" i="14"/>
  <c r="AI19" i="14"/>
  <c r="AI18" i="14"/>
  <c r="AI28" i="14"/>
  <c r="AI45" i="14"/>
  <c r="AI21" i="14"/>
  <c r="AI47" i="14"/>
  <c r="AI38" i="14"/>
  <c r="AI16" i="14"/>
  <c r="AI41" i="14"/>
  <c r="AI29" i="14"/>
  <c r="AI17" i="14"/>
  <c r="AI20" i="14"/>
  <c r="AI37" i="14"/>
  <c r="AI43" i="14"/>
  <c r="AI50" i="14"/>
  <c r="AI13" i="14"/>
  <c r="AI15" i="14"/>
  <c r="AI26" i="14"/>
  <c r="AI33" i="14"/>
  <c r="AI31" i="14"/>
  <c r="AI251" i="14"/>
  <c r="AI61" i="14"/>
  <c r="AI108" i="14"/>
  <c r="AI312" i="14"/>
  <c r="AI190" i="14"/>
  <c r="AI217" i="14"/>
  <c r="AI159" i="14"/>
  <c r="AI223" i="14"/>
  <c r="AI492" i="14"/>
  <c r="AI140" i="14"/>
  <c r="AI397" i="14"/>
  <c r="AI420" i="14"/>
  <c r="AI468" i="14"/>
  <c r="AI210" i="14"/>
  <c r="AI313" i="14"/>
  <c r="AI402" i="14"/>
  <c r="AI430" i="14"/>
  <c r="AI283" i="14"/>
  <c r="AI333" i="14"/>
  <c r="AI205" i="14"/>
  <c r="AI209" i="14"/>
  <c r="AI470" i="14"/>
  <c r="AI392" i="14"/>
  <c r="AI334" i="14"/>
  <c r="AI281" i="14"/>
  <c r="AI345" i="14"/>
  <c r="AI96" i="14"/>
  <c r="AI332" i="14"/>
  <c r="AI461" i="14"/>
  <c r="AI320" i="14"/>
  <c r="AI236" i="14"/>
  <c r="AI377" i="14"/>
  <c r="AI208" i="14"/>
  <c r="AI409" i="14"/>
  <c r="AI81" i="14"/>
  <c r="AI410" i="14"/>
  <c r="AI231" i="14"/>
  <c r="AI56" i="14"/>
  <c r="AI219" i="14"/>
  <c r="AI330" i="14"/>
  <c r="AI67" i="14"/>
  <c r="AI292" i="14"/>
  <c r="AI272" i="14"/>
  <c r="AI179" i="14"/>
  <c r="AI398" i="14"/>
  <c r="AI445" i="14"/>
  <c r="AI183" i="14"/>
  <c r="AI249" i="14"/>
  <c r="AI339" i="14"/>
  <c r="AI390" i="14"/>
  <c r="AI280" i="14"/>
  <c r="AI88" i="14"/>
  <c r="AI248" i="14"/>
  <c r="AI173" i="14"/>
  <c r="AI66" i="14"/>
  <c r="AI149" i="14"/>
  <c r="AI456" i="14"/>
  <c r="AI86" i="14"/>
  <c r="AI359" i="14"/>
  <c r="AI325" i="14"/>
  <c r="AI119" i="14"/>
  <c r="AI115" i="14"/>
  <c r="AI284" i="14"/>
  <c r="AI121" i="14"/>
  <c r="AI473" i="14"/>
  <c r="AI64" i="14"/>
  <c r="AI139" i="14"/>
  <c r="AI199" i="14"/>
  <c r="AI69" i="14"/>
  <c r="AI403" i="14"/>
  <c r="AI260" i="14"/>
  <c r="AI395" i="14"/>
  <c r="AI417" i="14"/>
  <c r="AI500" i="14"/>
  <c r="AI304" i="14"/>
  <c r="AI130" i="14"/>
  <c r="AI350" i="14"/>
  <c r="AI484" i="14"/>
  <c r="AI494" i="14"/>
  <c r="AI271" i="14"/>
  <c r="AI270" i="14"/>
  <c r="AI278" i="14"/>
  <c r="AI471" i="14"/>
  <c r="AI247" i="14"/>
  <c r="AI487" i="14"/>
  <c r="AI198" i="14"/>
  <c r="AI433" i="14"/>
  <c r="AI93" i="14"/>
  <c r="AI490" i="14"/>
  <c r="AI438" i="14"/>
  <c r="AI189" i="14"/>
  <c r="AI146" i="14"/>
  <c r="AI447" i="14"/>
  <c r="AI193" i="14"/>
  <c r="AI120" i="14"/>
  <c r="AI116" i="14"/>
  <c r="AI207" i="14"/>
  <c r="AI243" i="14"/>
  <c r="AI463" i="14"/>
  <c r="AI114" i="14"/>
  <c r="AI68" i="14"/>
  <c r="AI485" i="14"/>
  <c r="AI309" i="14"/>
  <c r="AI211" i="14"/>
  <c r="AI155" i="14"/>
  <c r="AI75" i="14"/>
  <c r="AI131" i="14"/>
  <c r="AI279" i="14"/>
  <c r="AI148" i="14"/>
  <c r="AI448" i="14"/>
  <c r="AI415" i="14"/>
  <c r="AI451" i="14"/>
  <c r="AI408" i="14"/>
  <c r="AI489" i="14"/>
  <c r="AI405" i="14"/>
  <c r="AI276" i="14"/>
  <c r="AI98" i="14"/>
  <c r="AI95" i="14"/>
  <c r="AI87" i="14"/>
  <c r="AI460" i="14"/>
  <c r="AI267" i="14"/>
  <c r="AI84" i="14"/>
  <c r="AI113" i="14"/>
  <c r="AI418" i="14"/>
  <c r="AI380" i="14"/>
  <c r="AI71" i="14"/>
  <c r="AI225" i="14"/>
  <c r="AI459" i="14"/>
  <c r="AI382" i="14"/>
  <c r="AI480" i="14"/>
  <c r="AI182" i="14"/>
  <c r="AI375" i="14"/>
  <c r="AI163" i="14"/>
  <c r="AI253" i="14"/>
  <c r="AI435" i="14"/>
  <c r="AI351" i="14"/>
  <c r="AI200" i="14"/>
  <c r="AI425" i="14"/>
  <c r="AI479" i="14"/>
  <c r="AI347" i="14"/>
  <c r="AI277" i="14"/>
  <c r="AI464" i="14"/>
  <c r="AI127" i="14"/>
  <c r="AI124" i="14"/>
  <c r="AI261" i="14"/>
  <c r="AI266" i="14"/>
  <c r="AI321" i="14"/>
  <c r="AI244" i="14"/>
  <c r="AI366" i="14"/>
  <c r="AI363" i="14"/>
  <c r="AI454" i="14"/>
  <c r="AI59" i="14"/>
  <c r="AI91" i="14"/>
  <c r="AI144" i="14"/>
  <c r="AI453" i="14"/>
  <c r="AI295" i="14"/>
  <c r="AI65" i="14"/>
  <c r="AI429" i="14"/>
  <c r="AI57" i="14"/>
  <c r="AI450" i="14"/>
  <c r="AI300" i="14"/>
  <c r="AI162" i="14"/>
  <c r="AI331" i="14"/>
  <c r="AI184" i="14"/>
  <c r="AI72" i="14"/>
  <c r="AI294" i="14"/>
  <c r="AI218" i="14"/>
  <c r="AI356" i="14"/>
  <c r="AI170" i="14"/>
  <c r="AI449" i="14"/>
  <c r="AI452" i="14"/>
  <c r="AI406" i="14"/>
  <c r="AI122" i="14"/>
  <c r="AI310" i="14"/>
  <c r="AI414" i="14"/>
  <c r="AI156" i="14"/>
  <c r="AI376" i="14"/>
  <c r="AI393" i="14"/>
  <c r="AI166" i="14"/>
  <c r="AI457" i="14"/>
  <c r="AI201" i="14"/>
  <c r="AI228" i="14"/>
  <c r="AI367" i="14"/>
  <c r="AI164" i="14"/>
  <c r="AI424" i="14"/>
  <c r="AI482" i="14"/>
  <c r="AI443" i="14"/>
  <c r="AI337" i="14"/>
  <c r="AI206" i="14"/>
  <c r="AI194" i="14"/>
  <c r="AI133" i="14"/>
  <c r="AI282" i="14"/>
  <c r="AI77" i="14"/>
  <c r="AI215" i="14"/>
  <c r="AI444" i="14"/>
  <c r="AI293" i="14"/>
  <c r="AI92" i="14"/>
  <c r="AI254" i="14"/>
  <c r="AI263" i="14"/>
  <c r="AI82" i="14"/>
  <c r="AI55" i="14"/>
  <c r="AI297" i="14"/>
  <c r="AI476" i="14"/>
  <c r="AI319" i="14"/>
  <c r="AI242" i="14"/>
  <c r="AI413" i="14"/>
  <c r="AI104" i="14"/>
  <c r="AI169" i="14"/>
  <c r="AI63" i="14"/>
  <c r="AI404" i="14"/>
  <c r="AI374" i="14"/>
  <c r="AI151" i="14"/>
  <c r="AI157" i="14"/>
  <c r="AI203" i="14"/>
  <c r="AI316" i="14"/>
  <c r="AI299" i="14"/>
  <c r="AI442" i="14"/>
  <c r="AI229" i="14"/>
  <c r="AI239" i="14"/>
  <c r="AI360" i="14"/>
  <c r="AI416" i="14"/>
  <c r="AI328" i="14"/>
  <c r="AI97" i="14"/>
  <c r="AI388" i="14"/>
  <c r="AI232" i="14"/>
  <c r="AI327" i="14"/>
  <c r="AI352" i="14"/>
  <c r="AI439" i="14"/>
  <c r="AI314" i="14"/>
  <c r="AI195" i="14"/>
  <c r="AI172" i="14"/>
  <c r="AI137" i="14"/>
  <c r="AI111" i="14"/>
  <c r="AI54" i="14"/>
  <c r="AI109" i="14"/>
  <c r="AI105" i="14"/>
  <c r="AI335" i="14"/>
  <c r="AI237" i="14"/>
  <c r="AI138" i="14"/>
  <c r="AI176" i="14"/>
  <c r="AI357" i="14"/>
  <c r="AI112" i="14"/>
  <c r="AI384" i="14"/>
  <c r="AI496" i="14"/>
  <c r="AI99" i="14"/>
  <c r="AI383" i="14"/>
  <c r="AI427" i="14"/>
  <c r="AI455" i="14"/>
  <c r="AI440" i="14"/>
  <c r="AI212" i="14"/>
  <c r="AI428" i="14"/>
  <c r="AI165" i="14"/>
  <c r="AI462" i="14"/>
  <c r="AI259" i="14"/>
  <c r="AI94" i="14"/>
  <c r="AI89" i="14"/>
  <c r="AI117" i="14"/>
  <c r="AI478" i="14"/>
  <c r="AI354" i="14"/>
  <c r="AI422" i="14"/>
  <c r="AI288" i="14"/>
  <c r="AI129" i="14"/>
  <c r="AI407" i="14"/>
  <c r="AI378" i="14"/>
  <c r="AI348" i="14"/>
  <c r="AI214" i="14"/>
  <c r="AI436" i="14"/>
  <c r="AI158" i="14"/>
  <c r="AI467" i="14"/>
  <c r="AI90" i="14"/>
  <c r="AI191" i="14"/>
  <c r="AI220" i="14"/>
  <c r="AI303" i="14"/>
  <c r="AI368" i="14"/>
  <c r="AI437" i="14"/>
  <c r="AI216" i="14"/>
  <c r="AI483" i="14"/>
  <c r="AI475" i="14"/>
  <c r="AI379" i="14"/>
  <c r="AI168" i="14"/>
  <c r="AI275" i="14"/>
  <c r="AI171" i="14"/>
  <c r="AI307" i="14"/>
  <c r="AI174" i="14"/>
  <c r="AI147" i="14"/>
  <c r="AI142" i="14"/>
  <c r="AI221" i="14"/>
  <c r="AI466" i="14"/>
  <c r="AI70" i="14"/>
  <c r="AI197" i="14"/>
  <c r="AI238" i="14"/>
  <c r="AI287" i="14"/>
  <c r="AI134" i="14"/>
  <c r="AI274" i="14"/>
  <c r="AI421" i="14"/>
  <c r="AI431" i="14"/>
  <c r="AI226" i="14"/>
  <c r="AI62" i="14"/>
  <c r="AI101" i="14"/>
  <c r="AI353" i="14"/>
  <c r="AI126" i="14"/>
  <c r="AI474" i="14"/>
  <c r="AI344" i="14"/>
  <c r="AI265" i="14"/>
  <c r="AI188" i="14"/>
  <c r="AI240" i="14"/>
  <c r="AI341" i="14"/>
  <c r="AI235" i="14"/>
  <c r="AI60" i="14"/>
  <c r="AI434" i="14"/>
  <c r="AI110" i="14"/>
  <c r="AI74" i="14"/>
  <c r="AI412" i="14"/>
  <c r="AI396" i="14"/>
  <c r="AI399" i="14"/>
  <c r="AI323" i="14"/>
  <c r="AI291" i="14"/>
  <c r="AI257" i="14"/>
  <c r="AI160" i="14"/>
  <c r="AI135" i="14"/>
  <c r="AI499" i="14"/>
  <c r="AI186" i="14"/>
  <c r="AI423" i="14"/>
  <c r="AI355" i="14"/>
  <c r="AI305" i="14"/>
  <c r="AI258" i="14"/>
  <c r="AI241" i="14"/>
  <c r="AI150" i="14"/>
  <c r="AI187" i="14"/>
  <c r="AI224" i="14"/>
  <c r="AI154" i="14"/>
  <c r="AI493" i="14"/>
  <c r="AI419" i="14"/>
  <c r="AI125" i="14"/>
  <c r="AI369" i="14"/>
  <c r="AI123" i="14"/>
  <c r="AI268" i="14"/>
  <c r="AI285" i="14"/>
  <c r="AI373" i="14"/>
  <c r="AI389" i="14"/>
  <c r="AI273" i="14"/>
  <c r="AI342" i="14"/>
  <c r="AI83" i="14"/>
  <c r="AI143" i="14"/>
  <c r="AI181" i="14"/>
  <c r="AI317" i="14"/>
  <c r="AI465" i="14"/>
  <c r="AI250" i="14"/>
  <c r="AI177" i="14"/>
  <c r="AI432" i="14"/>
  <c r="AI486" i="14"/>
  <c r="AI381" i="14"/>
  <c r="AI78" i="14"/>
  <c r="AI222" i="14"/>
  <c r="AI364" i="14"/>
  <c r="AI386" i="14"/>
  <c r="AI80" i="14"/>
  <c r="AI161" i="14"/>
  <c r="AI175" i="14"/>
  <c r="AI315" i="14"/>
  <c r="AI411" i="14"/>
  <c r="AI178" i="14"/>
  <c r="AI446" i="14"/>
  <c r="AI152" i="14"/>
  <c r="AI167" i="14"/>
  <c r="AI301" i="14"/>
  <c r="AI245" i="14"/>
  <c r="AI153" i="14"/>
  <c r="AI391" i="14"/>
  <c r="AI371" i="14"/>
  <c r="AI132" i="14"/>
  <c r="AI370" i="14"/>
  <c r="AI477" i="14"/>
  <c r="AI488" i="14"/>
  <c r="AI230" i="14"/>
  <c r="AI491" i="14"/>
  <c r="AI76" i="14"/>
  <c r="AI329" i="14"/>
  <c r="AI306" i="14"/>
  <c r="AI58" i="14"/>
  <c r="AI495" i="14"/>
  <c r="AI246" i="14"/>
  <c r="AI349" i="14"/>
  <c r="AI79" i="14"/>
  <c r="AI318" i="14"/>
  <c r="AI361" i="14"/>
  <c r="AI469" i="14"/>
  <c r="AI51" i="14"/>
  <c r="AI53" i="14"/>
  <c r="AI107" i="14"/>
  <c r="AI441" i="14"/>
  <c r="AI141" i="14"/>
  <c r="AI497" i="14"/>
  <c r="AI102" i="14"/>
  <c r="AI180" i="14"/>
  <c r="AI196" i="14"/>
  <c r="AI385" i="14"/>
  <c r="AI204" i="14"/>
  <c r="AI128" i="14"/>
  <c r="AI326" i="14"/>
  <c r="AI52" i="14"/>
  <c r="AI136" i="14"/>
  <c r="AI264" i="14"/>
  <c r="AI298" i="14"/>
  <c r="AI100" i="14"/>
  <c r="AI269" i="14"/>
  <c r="AI302" i="14"/>
  <c r="AI394" i="14"/>
  <c r="AI286" i="14"/>
  <c r="AI233" i="14"/>
  <c r="AI311" i="14"/>
  <c r="AI202" i="14"/>
  <c r="AI234" i="14"/>
  <c r="AI185" i="14"/>
  <c r="AI362" i="14"/>
  <c r="AI340" i="14"/>
  <c r="AI372" i="14"/>
  <c r="AI481" i="14"/>
  <c r="AI322" i="14"/>
  <c r="AI289" i="14"/>
  <c r="AI227" i="14"/>
  <c r="AI346" i="14"/>
  <c r="AI213" i="14"/>
  <c r="AI85" i="14"/>
  <c r="AI73" i="14"/>
  <c r="AI106" i="14"/>
  <c r="AI103" i="14"/>
  <c r="AI336" i="14"/>
  <c r="AI256" i="14"/>
  <c r="AI338" i="14"/>
  <c r="AI118" i="14"/>
  <c r="AI290" i="14"/>
  <c r="AI343" i="14"/>
  <c r="AI498" i="14"/>
  <c r="AI262" i="14"/>
  <c r="AI324" i="14"/>
  <c r="AI296" i="14"/>
  <c r="AI458" i="14"/>
  <c r="AI472" i="14"/>
  <c r="AI252" i="14"/>
  <c r="AI387" i="14"/>
  <c r="AI145" i="14"/>
  <c r="AI365" i="14"/>
  <c r="AI308" i="14"/>
  <c r="AI358" i="14"/>
  <c r="AI255" i="14"/>
  <c r="AH10" i="14"/>
  <c r="W86" i="6"/>
  <c r="W129" i="6"/>
  <c r="W103" i="6"/>
  <c r="W128" i="6"/>
  <c r="W112" i="6"/>
  <c r="W126" i="6"/>
  <c r="W93" i="6"/>
  <c r="W123" i="6"/>
  <c r="W138" i="6"/>
  <c r="W111" i="6"/>
  <c r="W109" i="6"/>
  <c r="W110" i="6"/>
  <c r="W87" i="6"/>
  <c r="W127" i="6"/>
  <c r="W88" i="6"/>
  <c r="W124" i="6"/>
  <c r="X84" i="6"/>
  <c r="W134" i="6"/>
  <c r="W117" i="6"/>
  <c r="W91" i="6"/>
  <c r="W92" i="6"/>
  <c r="W89" i="6"/>
  <c r="W90" i="6"/>
  <c r="W102" i="6"/>
  <c r="W101" i="6"/>
  <c r="W100" i="6"/>
  <c r="W104" i="6"/>
  <c r="W135" i="6"/>
  <c r="W118" i="6"/>
  <c r="W116" i="6"/>
  <c r="W99" i="6"/>
  <c r="W139" i="6"/>
  <c r="W140" i="6"/>
  <c r="W136" i="6"/>
  <c r="W125" i="6"/>
  <c r="W98" i="6"/>
  <c r="W137" i="6"/>
  <c r="E25" i="11"/>
  <c r="D24" i="11"/>
  <c r="M24" i="11"/>
  <c r="V146" i="6"/>
  <c r="O18" i="10" s="1"/>
  <c r="V147" i="6"/>
  <c r="O19" i="10" s="1"/>
  <c r="M17" i="22"/>
  <c r="M26" i="22"/>
  <c r="M11" i="22"/>
  <c r="M23" i="22"/>
  <c r="M20" i="22"/>
  <c r="M8" i="22"/>
  <c r="M14" i="22"/>
  <c r="U157" i="16"/>
  <c r="J96" i="10"/>
  <c r="J98" i="10"/>
  <c r="Y159" i="16"/>
  <c r="N1" i="22"/>
  <c r="N2" i="22" s="1"/>
  <c r="X159" i="16"/>
  <c r="Q3" i="10"/>
  <c r="Z1" i="16"/>
  <c r="AM1" i="3"/>
  <c r="P166" i="10"/>
  <c r="P89" i="10"/>
  <c r="P61" i="10"/>
  <c r="P53" i="10"/>
  <c r="P9" i="10"/>
  <c r="P88" i="10"/>
  <c r="P165" i="10"/>
  <c r="P71" i="10"/>
  <c r="P28" i="10" s="1"/>
  <c r="P108" i="10"/>
  <c r="P90" i="10"/>
  <c r="P46" i="10"/>
  <c r="P109" i="10"/>
  <c r="P79" i="10"/>
  <c r="P36" i="10" s="1"/>
  <c r="P158" i="10"/>
  <c r="P63" i="10"/>
  <c r="P70" i="10"/>
  <c r="P27" i="10" s="1"/>
  <c r="P44" i="10"/>
  <c r="P67" i="10"/>
  <c r="P24" i="10" s="1"/>
  <c r="P60" i="10"/>
  <c r="P55" i="10"/>
  <c r="P76" i="10"/>
  <c r="P33" i="10" s="1"/>
  <c r="P160" i="10"/>
  <c r="P49" i="10"/>
  <c r="P82" i="10"/>
  <c r="P69" i="10"/>
  <c r="P26" i="10" s="1"/>
  <c r="P66" i="10"/>
  <c r="P72" i="10"/>
  <c r="P29" i="10" s="1"/>
  <c r="P47" i="10"/>
  <c r="P93" i="10"/>
  <c r="P56" i="10"/>
  <c r="P51" i="10"/>
  <c r="P83" i="10"/>
  <c r="P54" i="10"/>
  <c r="P58" i="10"/>
  <c r="P73" i="10"/>
  <c r="P30" i="10" s="1"/>
  <c r="P59" i="10"/>
  <c r="P163" i="10"/>
  <c r="P107" i="10"/>
  <c r="P64" i="10"/>
  <c r="P8" i="10"/>
  <c r="P75" i="10"/>
  <c r="P32" i="10" s="1"/>
  <c r="P80" i="10"/>
  <c r="P37" i="10" s="1"/>
  <c r="P164" i="10"/>
  <c r="P167" i="10"/>
  <c r="P176" i="10" s="1"/>
  <c r="P52" i="10"/>
  <c r="P68" i="10"/>
  <c r="P25" i="10" s="1"/>
  <c r="P57" i="10"/>
  <c r="P38" i="10"/>
  <c r="P86" i="10"/>
  <c r="P62" i="10"/>
  <c r="P48" i="10"/>
  <c r="P104" i="10"/>
  <c r="P74" i="10"/>
  <c r="P31" i="10" s="1"/>
  <c r="P78" i="10"/>
  <c r="P35" i="10" s="1"/>
  <c r="P77" i="10"/>
  <c r="P34" i="10" s="1"/>
  <c r="P50" i="10"/>
  <c r="P159" i="10"/>
  <c r="AL21" i="11"/>
  <c r="AJ21" i="11"/>
  <c r="AA22" i="11"/>
  <c r="AG4" i="14"/>
  <c r="AF6" i="14"/>
  <c r="N13" i="10" l="1"/>
  <c r="AK9" i="3" s="1"/>
  <c r="AK2" i="3" s="1"/>
  <c r="N14" i="10"/>
  <c r="M16" i="10"/>
  <c r="M41" i="10" s="1"/>
  <c r="M81" i="10" s="1"/>
  <c r="M84" i="10" s="1"/>
  <c r="AK4" i="3"/>
  <c r="N15" i="10"/>
  <c r="Z159" i="23"/>
  <c r="L87" i="10"/>
  <c r="L91" i="10" s="1"/>
  <c r="L81" i="10"/>
  <c r="L84" i="10" s="1"/>
  <c r="O45" i="10"/>
  <c r="O110" i="10"/>
  <c r="O168" i="10"/>
  <c r="O10" i="10"/>
  <c r="O15" i="10" s="1"/>
  <c r="O65" i="10"/>
  <c r="O22" i="10"/>
  <c r="O39" i="10" s="1"/>
  <c r="Y5" i="16"/>
  <c r="Y10" i="16" s="1"/>
  <c r="T45" i="2"/>
  <c r="T50" i="2" s="1"/>
  <c r="T54" i="2" s="1"/>
  <c r="J20" i="11"/>
  <c r="W7" i="6"/>
  <c r="W8" i="6"/>
  <c r="K95" i="10"/>
  <c r="K98" i="10" s="1"/>
  <c r="K101" i="10" s="1"/>
  <c r="W6" i="6"/>
  <c r="W5" i="6"/>
  <c r="AH2" i="14"/>
  <c r="AH3" i="14" s="1"/>
  <c r="W73" i="6" s="1"/>
  <c r="W82" i="6" s="1"/>
  <c r="I20" i="11"/>
  <c r="K20" i="11" s="1"/>
  <c r="G21" i="11" s="1"/>
  <c r="H21" i="11" s="1"/>
  <c r="V72" i="6"/>
  <c r="P7" i="10"/>
  <c r="P10" i="10" s="1"/>
  <c r="P13" i="10" s="1"/>
  <c r="AM9" i="3" s="1"/>
  <c r="AM2" i="3" s="1"/>
  <c r="J3" i="22"/>
  <c r="E3" i="22"/>
  <c r="E5" i="22" s="1"/>
  <c r="T8" i="2"/>
  <c r="T12" i="2" s="1"/>
  <c r="T22" i="2" s="1"/>
  <c r="T4" i="23"/>
  <c r="T9" i="23" s="1"/>
  <c r="T12" i="23" s="1"/>
  <c r="AA1" i="23"/>
  <c r="Q6" i="10"/>
  <c r="L174" i="10"/>
  <c r="V157" i="23" s="1"/>
  <c r="L3" i="22"/>
  <c r="N3" i="22"/>
  <c r="F3" i="22"/>
  <c r="G3" i="22"/>
  <c r="AO24" i="11"/>
  <c r="K3" i="22"/>
  <c r="M3" i="22"/>
  <c r="O20" i="10"/>
  <c r="Z5" i="23"/>
  <c r="Z10" i="23" s="1"/>
  <c r="AK11" i="14"/>
  <c r="AJ41" i="14"/>
  <c r="AJ36" i="14"/>
  <c r="AJ38" i="14"/>
  <c r="AJ44" i="14"/>
  <c r="AJ13" i="14"/>
  <c r="AJ16" i="14"/>
  <c r="AJ12" i="14"/>
  <c r="AJ31" i="14"/>
  <c r="AJ14" i="14"/>
  <c r="AJ35" i="14"/>
  <c r="AJ34" i="14"/>
  <c r="AJ33" i="14"/>
  <c r="AJ37" i="14"/>
  <c r="AJ27" i="14"/>
  <c r="AJ28" i="14"/>
  <c r="AJ19" i="14"/>
  <c r="AJ30" i="14"/>
  <c r="AJ426" i="14"/>
  <c r="AJ15" i="14"/>
  <c r="AJ400" i="14"/>
  <c r="AJ29" i="14"/>
  <c r="AJ24" i="14"/>
  <c r="AJ25" i="14"/>
  <c r="AJ192" i="14"/>
  <c r="AJ23" i="14"/>
  <c r="AJ26" i="14"/>
  <c r="AJ22" i="14"/>
  <c r="AJ39" i="14"/>
  <c r="AJ21" i="14"/>
  <c r="AJ20" i="14"/>
  <c r="AJ17" i="14"/>
  <c r="AJ40" i="14"/>
  <c r="AJ18" i="14"/>
  <c r="AJ42" i="14"/>
  <c r="AJ32" i="14"/>
  <c r="AJ401" i="14"/>
  <c r="AJ61" i="14"/>
  <c r="AJ482" i="14"/>
  <c r="AJ445" i="14"/>
  <c r="AJ171" i="14"/>
  <c r="AJ206" i="14"/>
  <c r="AJ225" i="14"/>
  <c r="AJ299" i="14"/>
  <c r="AJ343" i="14"/>
  <c r="AJ213" i="14"/>
  <c r="AJ126" i="14"/>
  <c r="AJ303" i="14"/>
  <c r="AJ274" i="14"/>
  <c r="AJ152" i="14"/>
  <c r="AJ43" i="14"/>
  <c r="AJ358" i="14"/>
  <c r="AJ497" i="14"/>
  <c r="AJ282" i="14"/>
  <c r="AJ139" i="14"/>
  <c r="AJ293" i="14"/>
  <c r="AJ246" i="14"/>
  <c r="AJ262" i="14"/>
  <c r="AJ350" i="14"/>
  <c r="AJ395" i="14"/>
  <c r="AJ196" i="14"/>
  <c r="AJ339" i="14"/>
  <c r="AJ419" i="14"/>
  <c r="AJ137" i="14"/>
  <c r="AJ78" i="14"/>
  <c r="AJ294" i="14"/>
  <c r="AJ449" i="14"/>
  <c r="AJ276" i="14"/>
  <c r="AJ49" i="14"/>
  <c r="AJ147" i="14"/>
  <c r="AJ269" i="14"/>
  <c r="AJ219" i="14"/>
  <c r="AJ302" i="14"/>
  <c r="AJ205" i="14"/>
  <c r="AJ370" i="14"/>
  <c r="AJ297" i="14"/>
  <c r="AJ131" i="14"/>
  <c r="AJ185" i="14"/>
  <c r="AJ181" i="14"/>
  <c r="AJ122" i="14"/>
  <c r="AJ362" i="14"/>
  <c r="AJ258" i="14"/>
  <c r="AJ80" i="14"/>
  <c r="AJ190" i="14"/>
  <c r="AJ322" i="14"/>
  <c r="AJ180" i="14"/>
  <c r="AJ345" i="14"/>
  <c r="AJ236" i="14"/>
  <c r="AJ352" i="14"/>
  <c r="AJ90" i="14"/>
  <c r="AJ373" i="14"/>
  <c r="AJ66" i="14"/>
  <c r="AJ161" i="14"/>
  <c r="AJ374" i="14"/>
  <c r="AJ454" i="14"/>
  <c r="AJ292" i="14"/>
  <c r="AJ198" i="14"/>
  <c r="AJ217" i="14"/>
  <c r="AJ127" i="14"/>
  <c r="AJ380" i="14"/>
  <c r="AJ490" i="14"/>
  <c r="AJ250" i="14"/>
  <c r="AJ227" i="14"/>
  <c r="AJ189" i="14"/>
  <c r="AJ182" i="14"/>
  <c r="AJ85" i="14"/>
  <c r="AJ77" i="14"/>
  <c r="AJ76" i="14"/>
  <c r="AJ283" i="14"/>
  <c r="AJ333" i="14"/>
  <c r="AJ191" i="14"/>
  <c r="AJ415" i="14"/>
  <c r="AJ474" i="14"/>
  <c r="AJ256" i="14"/>
  <c r="AJ254" i="14"/>
  <c r="AJ349" i="14"/>
  <c r="AJ110" i="14"/>
  <c r="AJ363" i="14"/>
  <c r="AJ70" i="14"/>
  <c r="AJ495" i="14"/>
  <c r="AJ465" i="14"/>
  <c r="AJ369" i="14"/>
  <c r="AJ159" i="14"/>
  <c r="AJ177" i="14"/>
  <c r="AJ144" i="14"/>
  <c r="AJ453" i="14"/>
  <c r="AJ140" i="14"/>
  <c r="AJ407" i="14"/>
  <c r="AJ360" i="14"/>
  <c r="AJ106" i="14"/>
  <c r="AJ130" i="14"/>
  <c r="AJ107" i="14"/>
  <c r="AJ288" i="14"/>
  <c r="AJ498" i="14"/>
  <c r="AJ351" i="14"/>
  <c r="AJ473" i="14"/>
  <c r="AJ478" i="14"/>
  <c r="AJ451" i="14"/>
  <c r="AJ218" i="14"/>
  <c r="AJ356" i="14"/>
  <c r="AJ88" i="14"/>
  <c r="AJ240" i="14"/>
  <c r="AJ496" i="14"/>
  <c r="AJ489" i="14"/>
  <c r="AJ326" i="14"/>
  <c r="AJ242" i="14"/>
  <c r="AJ63" i="14"/>
  <c r="AJ259" i="14"/>
  <c r="AJ268" i="14"/>
  <c r="AJ55" i="14"/>
  <c r="AJ290" i="14"/>
  <c r="AJ452" i="14"/>
  <c r="AJ305" i="14"/>
  <c r="AJ488" i="14"/>
  <c r="AJ158" i="14"/>
  <c r="AJ462" i="14"/>
  <c r="AJ335" i="14"/>
  <c r="AJ379" i="14"/>
  <c r="AJ393" i="14"/>
  <c r="AJ172" i="14"/>
  <c r="AJ382" i="14"/>
  <c r="AJ375" i="14"/>
  <c r="AJ455" i="14"/>
  <c r="AJ160" i="14"/>
  <c r="AJ437" i="14"/>
  <c r="AJ440" i="14"/>
  <c r="AJ135" i="14"/>
  <c r="AJ133" i="14"/>
  <c r="AJ200" i="14"/>
  <c r="AJ311" i="14"/>
  <c r="AJ186" i="14"/>
  <c r="AJ272" i="14"/>
  <c r="AJ315" i="14"/>
  <c r="AJ481" i="14"/>
  <c r="AJ62" i="14"/>
  <c r="AJ57" i="14"/>
  <c r="AJ346" i="14"/>
  <c r="AJ291" i="14"/>
  <c r="AJ416" i="14"/>
  <c r="AJ328" i="14"/>
  <c r="AJ102" i="14"/>
  <c r="AJ260" i="14"/>
  <c r="AJ493" i="14"/>
  <c r="AJ348" i="14"/>
  <c r="AJ142" i="14"/>
  <c r="AJ273" i="14"/>
  <c r="AJ468" i="14"/>
  <c r="AJ46" i="14"/>
  <c r="AJ116" i="14"/>
  <c r="AJ207" i="14"/>
  <c r="AJ118" i="14"/>
  <c r="AJ309" i="14"/>
  <c r="AJ184" i="14"/>
  <c r="AJ263" i="14"/>
  <c r="AJ366" i="14"/>
  <c r="AJ168" i="14"/>
  <c r="AJ443" i="14"/>
  <c r="AJ285" i="14"/>
  <c r="AJ197" i="14"/>
  <c r="AJ487" i="14"/>
  <c r="AJ113" i="14"/>
  <c r="AJ239" i="14"/>
  <c r="AJ93" i="14"/>
  <c r="AJ418" i="14"/>
  <c r="AJ71" i="14"/>
  <c r="AJ220" i="14"/>
  <c r="AJ253" i="14"/>
  <c r="AJ83" i="14"/>
  <c r="AJ187" i="14"/>
  <c r="AJ447" i="14"/>
  <c r="AJ117" i="14"/>
  <c r="AJ103" i="14"/>
  <c r="AJ344" i="14"/>
  <c r="AJ143" i="14"/>
  <c r="AJ347" i="14"/>
  <c r="AJ402" i="14"/>
  <c r="AJ153" i="14"/>
  <c r="AJ92" i="14"/>
  <c r="AJ112" i="14"/>
  <c r="AJ494" i="14"/>
  <c r="AJ332" i="14"/>
  <c r="AJ155" i="14"/>
  <c r="AJ204" i="14"/>
  <c r="AJ431" i="14"/>
  <c r="AJ279" i="14"/>
  <c r="AJ422" i="14"/>
  <c r="AJ165" i="14"/>
  <c r="AJ235" i="14"/>
  <c r="AJ376" i="14"/>
  <c r="AJ60" i="14"/>
  <c r="AJ491" i="14"/>
  <c r="AJ248" i="14"/>
  <c r="AJ308" i="14"/>
  <c r="AJ397" i="14"/>
  <c r="AJ480" i="14"/>
  <c r="AJ471" i="14"/>
  <c r="AJ175" i="14"/>
  <c r="AJ149" i="14"/>
  <c r="AJ238" i="14"/>
  <c r="AJ372" i="14"/>
  <c r="AJ157" i="14"/>
  <c r="AJ411" i="14"/>
  <c r="AJ183" i="14"/>
  <c r="AJ178" i="14"/>
  <c r="AJ316" i="14"/>
  <c r="AJ323" i="14"/>
  <c r="AJ101" i="14"/>
  <c r="AJ306" i="14"/>
  <c r="AJ367" i="14"/>
  <c r="AJ318" i="14"/>
  <c r="AJ53" i="14"/>
  <c r="AJ176" i="14"/>
  <c r="AJ97" i="14"/>
  <c r="AJ167" i="14"/>
  <c r="AJ301" i="14"/>
  <c r="AJ499" i="14"/>
  <c r="AJ286" i="14"/>
  <c r="AJ69" i="14"/>
  <c r="AJ221" i="14"/>
  <c r="AJ485" i="14"/>
  <c r="AJ371" i="14"/>
  <c r="AJ385" i="14"/>
  <c r="AJ436" i="14"/>
  <c r="AJ209" i="14"/>
  <c r="AJ355" i="14"/>
  <c r="AJ52" i="14"/>
  <c r="AJ365" i="14"/>
  <c r="AJ74" i="14"/>
  <c r="AJ466" i="14"/>
  <c r="AJ195" i="14"/>
  <c r="AJ252" i="14"/>
  <c r="AJ267" i="14"/>
  <c r="AJ51" i="14"/>
  <c r="AJ65" i="14"/>
  <c r="AJ442" i="14"/>
  <c r="AJ237" i="14"/>
  <c r="AJ84" i="14"/>
  <c r="AJ261" i="14"/>
  <c r="AJ277" i="14"/>
  <c r="AJ296" i="14"/>
  <c r="AJ170" i="14"/>
  <c r="AJ406" i="14"/>
  <c r="AJ128" i="14"/>
  <c r="AJ404" i="14"/>
  <c r="AJ472" i="14"/>
  <c r="AJ390" i="14"/>
  <c r="AJ428" i="14"/>
  <c r="AJ314" i="14"/>
  <c r="AJ396" i="14"/>
  <c r="AJ81" i="14"/>
  <c r="AJ392" i="14"/>
  <c r="AJ399" i="14"/>
  <c r="AJ100" i="14"/>
  <c r="AJ56" i="14"/>
  <c r="AJ275" i="14"/>
  <c r="AJ201" i="14"/>
  <c r="AJ307" i="14"/>
  <c r="AJ224" i="14"/>
  <c r="AJ215" i="14"/>
  <c r="AJ114" i="14"/>
  <c r="AJ214" i="14"/>
  <c r="AJ54" i="14"/>
  <c r="AJ264" i="14"/>
  <c r="AJ330" i="14"/>
  <c r="AJ278" i="14"/>
  <c r="AJ459" i="14"/>
  <c r="AJ304" i="14"/>
  <c r="AJ111" i="14"/>
  <c r="AJ377" i="14"/>
  <c r="AJ257" i="14"/>
  <c r="AJ387" i="14"/>
  <c r="AJ403" i="14"/>
  <c r="AJ266" i="14"/>
  <c r="AJ211" i="14"/>
  <c r="AJ470" i="14"/>
  <c r="AJ202" i="14"/>
  <c r="AJ124" i="14"/>
  <c r="AJ199" i="14"/>
  <c r="AJ421" i="14"/>
  <c r="AJ438" i="14"/>
  <c r="AJ319" i="14"/>
  <c r="AJ284" i="14"/>
  <c r="AJ324" i="14"/>
  <c r="AJ364" i="14"/>
  <c r="AJ148" i="14"/>
  <c r="AJ251" i="14"/>
  <c r="AJ173" i="14"/>
  <c r="AJ108" i="14"/>
  <c r="AJ164" i="14"/>
  <c r="AJ87" i="14"/>
  <c r="AJ233" i="14"/>
  <c r="AJ336" i="14"/>
  <c r="AJ458" i="14"/>
  <c r="AJ244" i="14"/>
  <c r="AJ82" i="14"/>
  <c r="AJ456" i="14"/>
  <c r="AJ99" i="14"/>
  <c r="AJ433" i="14"/>
  <c r="AJ120" i="14"/>
  <c r="AJ386" i="14"/>
  <c r="AJ94" i="14"/>
  <c r="AJ134" i="14"/>
  <c r="AJ464" i="14"/>
  <c r="AJ381" i="14"/>
  <c r="AJ247" i="14"/>
  <c r="AJ500" i="14"/>
  <c r="AJ86" i="14"/>
  <c r="AJ469" i="14"/>
  <c r="AJ383" i="14"/>
  <c r="AJ446" i="14"/>
  <c r="AJ98" i="14"/>
  <c r="AJ50" i="14"/>
  <c r="AJ163" i="14"/>
  <c r="AJ193" i="14"/>
  <c r="AJ210" i="14"/>
  <c r="AJ255" i="14"/>
  <c r="AJ391" i="14"/>
  <c r="AJ417" i="14"/>
  <c r="AJ48" i="14"/>
  <c r="AJ72" i="14"/>
  <c r="AJ408" i="14"/>
  <c r="AJ105" i="14"/>
  <c r="AJ298" i="14"/>
  <c r="AJ412" i="14"/>
  <c r="AJ329" i="14"/>
  <c r="AJ169" i="14"/>
  <c r="AJ166" i="14"/>
  <c r="AJ281" i="14"/>
  <c r="AJ229" i="14"/>
  <c r="AJ342" i="14"/>
  <c r="AJ245" i="14"/>
  <c r="AJ394" i="14"/>
  <c r="AJ231" i="14"/>
  <c r="AJ427" i="14"/>
  <c r="AJ241" i="14"/>
  <c r="AJ479" i="14"/>
  <c r="AJ313" i="14"/>
  <c r="AJ434" i="14"/>
  <c r="AJ58" i="14"/>
  <c r="AJ132" i="14"/>
  <c r="AJ475" i="14"/>
  <c r="AJ321" i="14"/>
  <c r="AJ212" i="14"/>
  <c r="AJ405" i="14"/>
  <c r="AJ341" i="14"/>
  <c r="AJ384" i="14"/>
  <c r="AJ115" i="14"/>
  <c r="AJ423" i="14"/>
  <c r="AJ271" i="14"/>
  <c r="AJ476" i="14"/>
  <c r="AJ448" i="14"/>
  <c r="AJ424" i="14"/>
  <c r="AJ340" i="14"/>
  <c r="AJ151" i="14"/>
  <c r="AJ398" i="14"/>
  <c r="AJ203" i="14"/>
  <c r="AJ119" i="14"/>
  <c r="AJ146" i="14"/>
  <c r="AJ463" i="14"/>
  <c r="AJ243" i="14"/>
  <c r="AJ378" i="14"/>
  <c r="AJ354" i="14"/>
  <c r="AJ208" i="14"/>
  <c r="AJ174" i="14"/>
  <c r="AJ230" i="14"/>
  <c r="AJ368" i="14"/>
  <c r="AJ67" i="14"/>
  <c r="AJ359" i="14"/>
  <c r="AJ89" i="14"/>
  <c r="AJ325" i="14"/>
  <c r="AJ492" i="14"/>
  <c r="AJ295" i="14"/>
  <c r="AJ435" i="14"/>
  <c r="AJ216" i="14"/>
  <c r="AJ357" i="14"/>
  <c r="AJ232" i="14"/>
  <c r="AJ483" i="14"/>
  <c r="AJ154" i="14"/>
  <c r="AJ430" i="14"/>
  <c r="AJ188" i="14"/>
  <c r="AJ125" i="14"/>
  <c r="AJ310" i="14"/>
  <c r="AJ414" i="14"/>
  <c r="AJ162" i="14"/>
  <c r="AJ96" i="14"/>
  <c r="AJ439" i="14"/>
  <c r="AJ484" i="14"/>
  <c r="AJ317" i="14"/>
  <c r="AJ467" i="14"/>
  <c r="AJ226" i="14"/>
  <c r="AJ389" i="14"/>
  <c r="AJ249" i="14"/>
  <c r="AJ91" i="14"/>
  <c r="AJ432" i="14"/>
  <c r="AJ47" i="14"/>
  <c r="AJ123" i="14"/>
  <c r="AJ300" i="14"/>
  <c r="AJ425" i="14"/>
  <c r="AJ388" i="14"/>
  <c r="AJ68" i="14"/>
  <c r="AJ327" i="14"/>
  <c r="AJ461" i="14"/>
  <c r="AJ280" i="14"/>
  <c r="AJ145" i="14"/>
  <c r="AJ156" i="14"/>
  <c r="AJ361" i="14"/>
  <c r="AJ320" i="14"/>
  <c r="AJ222" i="14"/>
  <c r="AJ79" i="14"/>
  <c r="AJ136" i="14"/>
  <c r="AJ409" i="14"/>
  <c r="AJ410" i="14"/>
  <c r="AJ234" i="14"/>
  <c r="AJ289" i="14"/>
  <c r="AJ287" i="14"/>
  <c r="AJ312" i="14"/>
  <c r="AJ194" i="14"/>
  <c r="AJ334" i="14"/>
  <c r="AJ460" i="14"/>
  <c r="AJ179" i="14"/>
  <c r="AJ331" i="14"/>
  <c r="AJ59" i="14"/>
  <c r="AJ138" i="14"/>
  <c r="AJ337" i="14"/>
  <c r="AJ228" i="14"/>
  <c r="AJ95" i="14"/>
  <c r="AJ450" i="14"/>
  <c r="AJ121" i="14"/>
  <c r="AJ444" i="14"/>
  <c r="AJ129" i="14"/>
  <c r="AJ265" i="14"/>
  <c r="AJ413" i="14"/>
  <c r="AJ457" i="14"/>
  <c r="AJ45" i="14"/>
  <c r="AJ223" i="14"/>
  <c r="AJ429" i="14"/>
  <c r="AJ73" i="14"/>
  <c r="AJ420" i="14"/>
  <c r="AJ141" i="14"/>
  <c r="AJ486" i="14"/>
  <c r="AJ338" i="14"/>
  <c r="AJ75" i="14"/>
  <c r="AJ109" i="14"/>
  <c r="AJ477" i="14"/>
  <c r="AJ104" i="14"/>
  <c r="AJ441" i="14"/>
  <c r="AJ64" i="14"/>
  <c r="AJ270" i="14"/>
  <c r="AJ150" i="14"/>
  <c r="AJ353" i="14"/>
  <c r="W147" i="6"/>
  <c r="AI2" i="14"/>
  <c r="AI3" i="14" s="1"/>
  <c r="X73" i="6" s="1"/>
  <c r="X82" i="6" s="1"/>
  <c r="X5" i="6"/>
  <c r="F14" i="15"/>
  <c r="H14" i="15" s="1"/>
  <c r="X7" i="6"/>
  <c r="D25" i="11"/>
  <c r="M25" i="11"/>
  <c r="E26" i="11"/>
  <c r="X128" i="6"/>
  <c r="X103" i="6"/>
  <c r="X136" i="6"/>
  <c r="X89" i="6"/>
  <c r="X127" i="6"/>
  <c r="X102" i="6"/>
  <c r="X138" i="6"/>
  <c r="X118" i="6"/>
  <c r="Y84" i="6"/>
  <c r="X124" i="6"/>
  <c r="X91" i="6"/>
  <c r="X125" i="6"/>
  <c r="X99" i="6"/>
  <c r="X129" i="6"/>
  <c r="X88" i="6"/>
  <c r="X90" i="6"/>
  <c r="X126" i="6"/>
  <c r="X87" i="6"/>
  <c r="X101" i="6"/>
  <c r="X116" i="6"/>
  <c r="X135" i="6"/>
  <c r="X112" i="6"/>
  <c r="X111" i="6"/>
  <c r="X104" i="6"/>
  <c r="X123" i="6"/>
  <c r="X140" i="6"/>
  <c r="X109" i="6"/>
  <c r="X139" i="6"/>
  <c r="X117" i="6"/>
  <c r="X86" i="6"/>
  <c r="X93" i="6"/>
  <c r="X98" i="6"/>
  <c r="X110" i="6"/>
  <c r="X92" i="6"/>
  <c r="X100" i="6"/>
  <c r="X137" i="6"/>
  <c r="X134" i="6"/>
  <c r="AG25" i="11"/>
  <c r="AF24" i="11"/>
  <c r="X6" i="6"/>
  <c r="X8" i="6"/>
  <c r="S25" i="11"/>
  <c r="R24" i="11"/>
  <c r="W146" i="6"/>
  <c r="A16" i="15"/>
  <c r="D15" i="15"/>
  <c r="E15" i="15"/>
  <c r="O3" i="22"/>
  <c r="H3" i="22"/>
  <c r="I3" i="22"/>
  <c r="P76" i="16"/>
  <c r="Q166" i="10"/>
  <c r="R3" i="10"/>
  <c r="AA1" i="16"/>
  <c r="Q63" i="10"/>
  <c r="Q54" i="10"/>
  <c r="Q8" i="10"/>
  <c r="Q55" i="10"/>
  <c r="Q86" i="10"/>
  <c r="Q93" i="10"/>
  <c r="Q38" i="10"/>
  <c r="Q59" i="10"/>
  <c r="Q88" i="10"/>
  <c r="Q44" i="10"/>
  <c r="Q78" i="10"/>
  <c r="Q35" i="10" s="1"/>
  <c r="Q49" i="10"/>
  <c r="Q77" i="10"/>
  <c r="Q34" i="10" s="1"/>
  <c r="Q76" i="10"/>
  <c r="Q33" i="10" s="1"/>
  <c r="Q48" i="10"/>
  <c r="Q80" i="10"/>
  <c r="Q37" i="10" s="1"/>
  <c r="Q67" i="10"/>
  <c r="Q24" i="10" s="1"/>
  <c r="Q74" i="10"/>
  <c r="Q31" i="10" s="1"/>
  <c r="Q164" i="10"/>
  <c r="Q109" i="10"/>
  <c r="Q51" i="10"/>
  <c r="Q75" i="10"/>
  <c r="Q32" i="10" s="1"/>
  <c r="Q60" i="10"/>
  <c r="Q108" i="10"/>
  <c r="Q107" i="10"/>
  <c r="Q64" i="10"/>
  <c r="Q79" i="10"/>
  <c r="Q36" i="10" s="1"/>
  <c r="Q72" i="10"/>
  <c r="Q29" i="10" s="1"/>
  <c r="Q53" i="10"/>
  <c r="Q52" i="10"/>
  <c r="Q104" i="10"/>
  <c r="Q58" i="10"/>
  <c r="Q165" i="10"/>
  <c r="Q167" i="10"/>
  <c r="Q176" i="10" s="1"/>
  <c r="Q66" i="10"/>
  <c r="Q73" i="10"/>
  <c r="Q30" i="10" s="1"/>
  <c r="Q71" i="10"/>
  <c r="Q28" i="10" s="1"/>
  <c r="Q160" i="10"/>
  <c r="Q56" i="10"/>
  <c r="Q90" i="10"/>
  <c r="Q163" i="10"/>
  <c r="Q50" i="10"/>
  <c r="Q159" i="10"/>
  <c r="Q89" i="10"/>
  <c r="Q68" i="10"/>
  <c r="Q25" i="10" s="1"/>
  <c r="Q83" i="10"/>
  <c r="Q158" i="10"/>
  <c r="Q69" i="10"/>
  <c r="Q26" i="10" s="1"/>
  <c r="Q57" i="10"/>
  <c r="Q62" i="10"/>
  <c r="Q82" i="10"/>
  <c r="Q46" i="10"/>
  <c r="Q9" i="10"/>
  <c r="Q70" i="10"/>
  <c r="Q27" i="10" s="1"/>
  <c r="Q47" i="10"/>
  <c r="Q61" i="10"/>
  <c r="O1" i="22"/>
  <c r="O2" i="22" s="1"/>
  <c r="P45" i="10"/>
  <c r="Z159" i="16"/>
  <c r="Z5" i="16"/>
  <c r="Z10" i="16" s="1"/>
  <c r="P65" i="10"/>
  <c r="P23" i="10"/>
  <c r="P22" i="10" s="1"/>
  <c r="P39" i="10" s="1"/>
  <c r="P110" i="10"/>
  <c r="J101" i="10"/>
  <c r="N11" i="22"/>
  <c r="N8" i="22"/>
  <c r="N23" i="22"/>
  <c r="N14" i="22"/>
  <c r="N17" i="22"/>
  <c r="N20" i="22"/>
  <c r="N26" i="22"/>
  <c r="L112" i="10"/>
  <c r="P168" i="10"/>
  <c r="O68" i="16"/>
  <c r="AK21" i="11"/>
  <c r="AA23" i="11"/>
  <c r="AH4" i="14"/>
  <c r="AG6" i="14"/>
  <c r="N16" i="10" l="1"/>
  <c r="N41" i="10" s="1"/>
  <c r="N87" i="10" s="1"/>
  <c r="N91" i="10" s="1"/>
  <c r="M103" i="10"/>
  <c r="M105" i="10" s="1"/>
  <c r="M112" i="10" s="1"/>
  <c r="M87" i="10"/>
  <c r="M91" i="10" s="1"/>
  <c r="M95" i="10" s="1"/>
  <c r="M96" i="10" s="1"/>
  <c r="L95" i="10"/>
  <c r="L96" i="10" s="1"/>
  <c r="AA159" i="23"/>
  <c r="W72" i="6"/>
  <c r="AL4" i="3"/>
  <c r="O14" i="10"/>
  <c r="O13" i="10"/>
  <c r="AL9" i="3" s="1"/>
  <c r="AL2" i="3" s="1"/>
  <c r="U4" i="23"/>
  <c r="U9" i="23" s="1"/>
  <c r="U12" i="23" s="1"/>
  <c r="K96" i="10"/>
  <c r="M9" i="4"/>
  <c r="M10" i="4" s="1"/>
  <c r="M13" i="4" s="1"/>
  <c r="J21" i="11"/>
  <c r="I21" i="11" s="1"/>
  <c r="K21" i="11" s="1"/>
  <c r="G22" i="11" s="1"/>
  <c r="H22" i="11" s="1"/>
  <c r="E9" i="22"/>
  <c r="E22" i="22"/>
  <c r="E28" i="22"/>
  <c r="E21" i="22"/>
  <c r="E27" i="22"/>
  <c r="E15" i="22"/>
  <c r="E19" i="22"/>
  <c r="E13" i="22"/>
  <c r="E18" i="22"/>
  <c r="E24" i="22"/>
  <c r="E16" i="22"/>
  <c r="E25" i="22"/>
  <c r="E10" i="22"/>
  <c r="E12" i="22"/>
  <c r="Q12" i="10"/>
  <c r="T58" i="2"/>
  <c r="T59" i="2" s="1"/>
  <c r="T106" i="2" s="1"/>
  <c r="T56" i="2"/>
  <c r="V157" i="16"/>
  <c r="P15" i="10"/>
  <c r="AB1" i="23"/>
  <c r="R6" i="10"/>
  <c r="R12" i="10" s="1"/>
  <c r="AM4" i="3"/>
  <c r="P14" i="10"/>
  <c r="J22" i="11"/>
  <c r="I22" i="11" s="1"/>
  <c r="K22" i="11" s="1"/>
  <c r="G23" i="11" s="1"/>
  <c r="J23" i="11" s="1"/>
  <c r="F5" i="22"/>
  <c r="G5" i="22"/>
  <c r="AO25" i="11"/>
  <c r="AA5" i="23"/>
  <c r="AA10" i="23" s="1"/>
  <c r="Y6" i="6"/>
  <c r="Y8" i="6"/>
  <c r="AJ2" i="14"/>
  <c r="AJ3" i="14" s="1"/>
  <c r="Y73" i="6" s="1"/>
  <c r="Y82" i="6" s="1"/>
  <c r="Y5" i="6"/>
  <c r="A17" i="15"/>
  <c r="E16" i="15"/>
  <c r="D16" i="15"/>
  <c r="X147" i="6"/>
  <c r="Q19" i="10" s="1"/>
  <c r="X72" i="6"/>
  <c r="Y7" i="6"/>
  <c r="R25" i="11"/>
  <c r="S26" i="11"/>
  <c r="X146" i="6"/>
  <c r="Q18" i="10" s="1"/>
  <c r="AL11" i="14"/>
  <c r="AK22" i="14"/>
  <c r="AK400" i="14"/>
  <c r="AK42" i="14"/>
  <c r="AK44" i="14"/>
  <c r="AK24" i="14"/>
  <c r="AK25" i="14"/>
  <c r="AK29" i="14"/>
  <c r="AK30" i="14"/>
  <c r="AK18" i="14"/>
  <c r="AK13" i="14"/>
  <c r="AK14" i="14"/>
  <c r="AK19" i="14"/>
  <c r="AK17" i="14"/>
  <c r="AK401" i="14"/>
  <c r="AK31" i="14"/>
  <c r="AK15" i="14"/>
  <c r="AK192" i="14"/>
  <c r="AK28" i="14"/>
  <c r="AK12" i="14"/>
  <c r="AK23" i="14"/>
  <c r="AK27" i="14"/>
  <c r="AK426" i="14"/>
  <c r="AK26" i="14"/>
  <c r="AK21" i="14"/>
  <c r="AK16" i="14"/>
  <c r="AK20" i="14"/>
  <c r="AK366" i="14"/>
  <c r="AK248" i="14"/>
  <c r="AK238" i="14"/>
  <c r="AK275" i="14"/>
  <c r="AK203" i="14"/>
  <c r="AK433" i="14"/>
  <c r="AK323" i="14"/>
  <c r="AK62" i="14"/>
  <c r="AK306" i="14"/>
  <c r="AK65" i="14"/>
  <c r="AK318" i="14"/>
  <c r="AK387" i="14"/>
  <c r="AK87" i="14"/>
  <c r="AK498" i="14"/>
  <c r="AK425" i="14"/>
  <c r="AK143" i="14"/>
  <c r="AK357" i="14"/>
  <c r="AK180" i="14"/>
  <c r="AK153" i="14"/>
  <c r="AK162" i="14"/>
  <c r="AK478" i="14"/>
  <c r="AK254" i="14"/>
  <c r="AK485" i="14"/>
  <c r="AK458" i="14"/>
  <c r="AK461" i="14"/>
  <c r="AK75" i="14"/>
  <c r="AK475" i="14"/>
  <c r="AK79" i="14"/>
  <c r="AK270" i="14"/>
  <c r="AK181" i="14"/>
  <c r="AK439" i="14"/>
  <c r="AK413" i="14"/>
  <c r="AK105" i="14"/>
  <c r="AK399" i="14"/>
  <c r="AK104" i="14"/>
  <c r="AK259" i="14"/>
  <c r="AK419" i="14"/>
  <c r="AK327" i="14"/>
  <c r="AK132" i="14"/>
  <c r="AK384" i="14"/>
  <c r="AK421" i="14"/>
  <c r="AK88" i="14"/>
  <c r="AK476" i="14"/>
  <c r="AK290" i="14"/>
  <c r="AK305" i="14"/>
  <c r="AK174" i="14"/>
  <c r="AK202" i="14"/>
  <c r="AK404" i="14"/>
  <c r="AK281" i="14"/>
  <c r="AK247" i="14"/>
  <c r="AK226" i="14"/>
  <c r="AK289" i="14"/>
  <c r="AK222" i="14"/>
  <c r="AK35" i="14"/>
  <c r="AK424" i="14"/>
  <c r="AK330" i="14"/>
  <c r="AK229" i="14"/>
  <c r="AK197" i="14"/>
  <c r="AK312" i="14"/>
  <c r="AK272" i="14"/>
  <c r="AK34" i="14"/>
  <c r="AK190" i="14"/>
  <c r="AK101" i="14"/>
  <c r="AK299" i="14"/>
  <c r="AK164" i="14"/>
  <c r="AK397" i="14"/>
  <c r="AK346" i="14"/>
  <c r="AK53" i="14"/>
  <c r="AK307" i="14"/>
  <c r="AK328" i="14"/>
  <c r="AK460" i="14"/>
  <c r="AK200" i="14"/>
  <c r="AK338" i="14"/>
  <c r="AK388" i="14"/>
  <c r="AK465" i="14"/>
  <c r="AK418" i="14"/>
  <c r="AK260" i="14"/>
  <c r="AK332" i="14"/>
  <c r="AK495" i="14"/>
  <c r="AK70" i="14"/>
  <c r="AK471" i="14"/>
  <c r="AK67" i="14"/>
  <c r="AK469" i="14"/>
  <c r="AK171" i="14"/>
  <c r="AK94" i="14"/>
  <c r="AK304" i="14"/>
  <c r="AK429" i="14"/>
  <c r="AK182" i="14"/>
  <c r="AK57" i="14"/>
  <c r="AK455" i="14"/>
  <c r="AK274" i="14"/>
  <c r="AK450" i="14"/>
  <c r="AK441" i="14"/>
  <c r="AK141" i="14"/>
  <c r="AK224" i="14"/>
  <c r="AK301" i="14"/>
  <c r="AK336" i="14"/>
  <c r="AK286" i="14"/>
  <c r="AK41" i="14"/>
  <c r="AK262" i="14"/>
  <c r="AK188" i="14"/>
  <c r="AK434" i="14"/>
  <c r="AK82" i="14"/>
  <c r="AK110" i="14"/>
  <c r="AK145" i="14"/>
  <c r="AK406" i="14"/>
  <c r="AK208" i="14"/>
  <c r="AK52" i="14"/>
  <c r="AK466" i="14"/>
  <c r="AK156" i="14"/>
  <c r="AK457" i="14"/>
  <c r="AK269" i="14"/>
  <c r="AK172" i="14"/>
  <c r="AK205" i="14"/>
  <c r="AK381" i="14"/>
  <c r="AK72" i="14"/>
  <c r="AK214" i="14"/>
  <c r="AK349" i="14"/>
  <c r="AK390" i="14"/>
  <c r="AK320" i="14"/>
  <c r="AK470" i="14"/>
  <c r="AK264" i="14"/>
  <c r="AK422" i="14"/>
  <c r="AK49" i="14"/>
  <c r="AK361" i="14"/>
  <c r="AK147" i="14"/>
  <c r="AK244" i="14"/>
  <c r="AK456" i="14"/>
  <c r="AK411" i="14"/>
  <c r="AK201" i="14"/>
  <c r="AK295" i="14"/>
  <c r="AK353" i="14"/>
  <c r="AK291" i="14"/>
  <c r="AK187" i="14"/>
  <c r="AK120" i="14"/>
  <c r="AK103" i="14"/>
  <c r="AK139" i="14"/>
  <c r="AK243" i="14"/>
  <c r="AK173" i="14"/>
  <c r="AK138" i="14"/>
  <c r="AK443" i="14"/>
  <c r="AK99" i="14"/>
  <c r="AK445" i="14"/>
  <c r="AK45" i="14"/>
  <c r="AK59" i="14"/>
  <c r="AK123" i="14"/>
  <c r="AK284" i="14"/>
  <c r="AK440" i="14"/>
  <c r="AK288" i="14"/>
  <c r="AK468" i="14"/>
  <c r="AK293" i="14"/>
  <c r="AK324" i="14"/>
  <c r="AK378" i="14"/>
  <c r="AK32" i="14"/>
  <c r="AK494" i="14"/>
  <c r="AK78" i="14"/>
  <c r="AK140" i="14"/>
  <c r="AK213" i="14"/>
  <c r="AK300" i="14"/>
  <c r="AK472" i="14"/>
  <c r="AK185" i="14"/>
  <c r="AK37" i="14"/>
  <c r="AK251" i="14"/>
  <c r="AK237" i="14"/>
  <c r="AK61" i="14"/>
  <c r="AK373" i="14"/>
  <c r="AK86" i="14"/>
  <c r="AK372" i="14"/>
  <c r="AK315" i="14"/>
  <c r="AK380" i="14"/>
  <c r="AK325" i="14"/>
  <c r="AK369" i="14"/>
  <c r="AK33" i="14"/>
  <c r="AK427" i="14"/>
  <c r="AK163" i="14"/>
  <c r="AK420" i="14"/>
  <c r="AK115" i="14"/>
  <c r="AK97" i="14"/>
  <c r="AK193" i="14"/>
  <c r="AK486" i="14"/>
  <c r="AK216" i="14"/>
  <c r="AK116" i="14"/>
  <c r="AK313" i="14"/>
  <c r="AK186" i="14"/>
  <c r="AK350" i="14"/>
  <c r="AK255" i="14"/>
  <c r="AK68" i="14"/>
  <c r="AK391" i="14"/>
  <c r="AK385" i="14"/>
  <c r="AK211" i="14"/>
  <c r="AK280" i="14"/>
  <c r="AK352" i="14"/>
  <c r="AK355" i="14"/>
  <c r="AK477" i="14"/>
  <c r="AK298" i="14"/>
  <c r="AK39" i="14"/>
  <c r="AK335" i="14"/>
  <c r="AK392" i="14"/>
  <c r="AK341" i="14"/>
  <c r="AK317" i="14"/>
  <c r="AK268" i="14"/>
  <c r="AK462" i="14"/>
  <c r="AK100" i="14"/>
  <c r="AK302" i="14"/>
  <c r="AK84" i="14"/>
  <c r="AK383" i="14"/>
  <c r="AK459" i="14"/>
  <c r="AK191" i="14"/>
  <c r="AK168" i="14"/>
  <c r="AK285" i="14"/>
  <c r="AK108" i="14"/>
  <c r="AK40" i="14"/>
  <c r="AK71" i="14"/>
  <c r="AK273" i="14"/>
  <c r="AK382" i="14"/>
  <c r="AK146" i="14"/>
  <c r="AK220" i="14"/>
  <c r="AK375" i="14"/>
  <c r="AK126" i="14"/>
  <c r="AK253" i="14"/>
  <c r="AK303" i="14"/>
  <c r="AK73" i="14"/>
  <c r="AK437" i="14"/>
  <c r="AK107" i="14"/>
  <c r="AK261" i="14"/>
  <c r="AK117" i="14"/>
  <c r="AK256" i="14"/>
  <c r="AK76" i="14"/>
  <c r="AK154" i="14"/>
  <c r="AK112" i="14"/>
  <c r="AK464" i="14"/>
  <c r="AK417" i="14"/>
  <c r="AK48" i="14"/>
  <c r="AK218" i="14"/>
  <c r="AK431" i="14"/>
  <c r="AK240" i="14"/>
  <c r="AK310" i="14"/>
  <c r="AK278" i="14"/>
  <c r="AK363" i="14"/>
  <c r="AK292" i="14"/>
  <c r="AK179" i="14"/>
  <c r="AK398" i="14"/>
  <c r="AK113" i="14"/>
  <c r="AK217" i="14"/>
  <c r="AK322" i="14"/>
  <c r="AK178" i="14"/>
  <c r="AK482" i="14"/>
  <c r="AK374" i="14"/>
  <c r="AK487" i="14"/>
  <c r="AK198" i="14"/>
  <c r="AK159" i="14"/>
  <c r="AK343" i="14"/>
  <c r="AK152" i="14"/>
  <c r="AK474" i="14"/>
  <c r="AK210" i="14"/>
  <c r="AK309" i="14"/>
  <c r="AK236" i="14"/>
  <c r="AK109" i="14"/>
  <c r="AK496" i="14"/>
  <c r="AK136" i="14"/>
  <c r="AK409" i="14"/>
  <c r="AK491" i="14"/>
  <c r="AK234" i="14"/>
  <c r="AK297" i="14"/>
  <c r="AK209" i="14"/>
  <c r="AK195" i="14"/>
  <c r="AK183" i="14"/>
  <c r="AK446" i="14"/>
  <c r="AK447" i="14"/>
  <c r="AK69" i="14"/>
  <c r="AK60" i="14"/>
  <c r="AK80" i="14"/>
  <c r="AK194" i="14"/>
  <c r="AK131" i="14"/>
  <c r="AK54" i="14"/>
  <c r="AK405" i="14"/>
  <c r="AK488" i="14"/>
  <c r="AK362" i="14"/>
  <c r="AK258" i="14"/>
  <c r="AK63" i="14"/>
  <c r="AK235" i="14"/>
  <c r="AK454" i="14"/>
  <c r="AK490" i="14"/>
  <c r="AK492" i="14"/>
  <c r="AK150" i="14"/>
  <c r="AK430" i="14"/>
  <c r="AK321" i="14"/>
  <c r="AK122" i="14"/>
  <c r="AK386" i="14"/>
  <c r="AK438" i="14"/>
  <c r="AK38" i="14"/>
  <c r="AK215" i="14"/>
  <c r="AK402" i="14"/>
  <c r="AK283" i="14"/>
  <c r="AK333" i="14"/>
  <c r="AK484" i="14"/>
  <c r="AK106" i="14"/>
  <c r="AK345" i="14"/>
  <c r="AK452" i="14"/>
  <c r="AK314" i="14"/>
  <c r="AK337" i="14"/>
  <c r="AK359" i="14"/>
  <c r="AK51" i="14"/>
  <c r="AK144" i="14"/>
  <c r="AK480" i="14"/>
  <c r="AK360" i="14"/>
  <c r="AK416" i="14"/>
  <c r="AK130" i="14"/>
  <c r="AK121" i="14"/>
  <c r="AK167" i="14"/>
  <c r="AK265" i="14"/>
  <c r="AK102" i="14"/>
  <c r="AK232" i="14"/>
  <c r="AK277" i="14"/>
  <c r="AK151" i="14"/>
  <c r="AK64" i="14"/>
  <c r="AK212" i="14"/>
  <c r="AK448" i="14"/>
  <c r="AK500" i="14"/>
  <c r="AK175" i="14"/>
  <c r="AK161" i="14"/>
  <c r="AK250" i="14"/>
  <c r="AK348" i="14"/>
  <c r="AK356" i="14"/>
  <c r="AK134" i="14"/>
  <c r="AK66" i="14"/>
  <c r="AK93" i="14"/>
  <c r="AK266" i="14"/>
  <c r="AK128" i="14"/>
  <c r="AK410" i="14"/>
  <c r="AK239" i="14"/>
  <c r="AK176" i="14"/>
  <c r="AK133" i="14"/>
  <c r="AK77" i="14"/>
  <c r="AK114" i="14"/>
  <c r="AK394" i="14"/>
  <c r="AK196" i="14"/>
  <c r="AK451" i="14"/>
  <c r="AK137" i="14"/>
  <c r="AK370" i="14"/>
  <c r="AK204" i="14"/>
  <c r="AK170" i="14"/>
  <c r="AK393" i="14"/>
  <c r="AK89" i="14"/>
  <c r="AK371" i="14"/>
  <c r="AK125" i="14"/>
  <c r="AK489" i="14"/>
  <c r="AK367" i="14"/>
  <c r="AK189" i="14"/>
  <c r="AK245" i="14"/>
  <c r="AK483" i="14"/>
  <c r="AK271" i="14"/>
  <c r="AK428" i="14"/>
  <c r="AK365" i="14"/>
  <c r="AK329" i="14"/>
  <c r="AK230" i="14"/>
  <c r="AK231" i="14"/>
  <c r="AK56" i="14"/>
  <c r="AK282" i="14"/>
  <c r="AK479" i="14"/>
  <c r="AK344" i="14"/>
  <c r="AK403" i="14"/>
  <c r="AK118" i="14"/>
  <c r="AK96" i="14"/>
  <c r="AK467" i="14"/>
  <c r="AK91" i="14"/>
  <c r="AK311" i="14"/>
  <c r="AK326" i="14"/>
  <c r="AK389" i="14"/>
  <c r="AK453" i="14"/>
  <c r="AK342" i="14"/>
  <c r="AK83" i="14"/>
  <c r="AK58" i="14"/>
  <c r="AK294" i="14"/>
  <c r="AK279" i="14"/>
  <c r="AK165" i="14"/>
  <c r="AK74" i="14"/>
  <c r="AK379" i="14"/>
  <c r="AK249" i="14"/>
  <c r="AK227" i="14"/>
  <c r="AK308" i="14"/>
  <c r="AK257" i="14"/>
  <c r="AK160" i="14"/>
  <c r="AK233" i="14"/>
  <c r="AK90" i="14"/>
  <c r="AK142" i="14"/>
  <c r="AK98" i="14"/>
  <c r="AK95" i="14"/>
  <c r="AK241" i="14"/>
  <c r="AK135" i="14"/>
  <c r="AK351" i="14"/>
  <c r="AK46" i="14"/>
  <c r="AK36" i="14"/>
  <c r="AK444" i="14"/>
  <c r="AK423" i="14"/>
  <c r="AK184" i="14"/>
  <c r="AK111" i="14"/>
  <c r="AK377" i="14"/>
  <c r="AK158" i="14"/>
  <c r="AK396" i="14"/>
  <c r="AK81" i="14"/>
  <c r="AK55" i="14"/>
  <c r="AK221" i="14"/>
  <c r="AK408" i="14"/>
  <c r="AK129" i="14"/>
  <c r="AK228" i="14"/>
  <c r="AK206" i="14"/>
  <c r="AK415" i="14"/>
  <c r="AK407" i="14"/>
  <c r="AK368" i="14"/>
  <c r="AK358" i="14"/>
  <c r="AK199" i="14"/>
  <c r="AK331" i="14"/>
  <c r="AK412" i="14"/>
  <c r="AK287" i="14"/>
  <c r="AK334" i="14"/>
  <c r="AK166" i="14"/>
  <c r="AK252" i="14"/>
  <c r="AK354" i="14"/>
  <c r="AK449" i="14"/>
  <c r="AK276" i="14"/>
  <c r="AK169" i="14"/>
  <c r="AK267" i="14"/>
  <c r="AK340" i="14"/>
  <c r="AK481" i="14"/>
  <c r="AK177" i="14"/>
  <c r="AK499" i="14"/>
  <c r="AK219" i="14"/>
  <c r="AK246" i="14"/>
  <c r="AK148" i="14"/>
  <c r="AK442" i="14"/>
  <c r="AK47" i="14"/>
  <c r="AK493" i="14"/>
  <c r="AK263" i="14"/>
  <c r="AK149" i="14"/>
  <c r="AK157" i="14"/>
  <c r="AK316" i="14"/>
  <c r="AK225" i="14"/>
  <c r="AK223" i="14"/>
  <c r="AK432" i="14"/>
  <c r="AK50" i="14"/>
  <c r="AK43" i="14"/>
  <c r="AK473" i="14"/>
  <c r="AK497" i="14"/>
  <c r="AK207" i="14"/>
  <c r="AK347" i="14"/>
  <c r="AK395" i="14"/>
  <c r="AK296" i="14"/>
  <c r="AK127" i="14"/>
  <c r="AK85" i="14"/>
  <c r="AK435" i="14"/>
  <c r="AK124" i="14"/>
  <c r="AK463" i="14"/>
  <c r="AK92" i="14"/>
  <c r="AK339" i="14"/>
  <c r="AK155" i="14"/>
  <c r="AK436" i="14"/>
  <c r="AK319" i="14"/>
  <c r="AK414" i="14"/>
  <c r="AK364" i="14"/>
  <c r="AK376" i="14"/>
  <c r="AK119" i="14"/>
  <c r="AK242" i="14"/>
  <c r="AF25" i="11"/>
  <c r="AG26" i="11"/>
  <c r="L5" i="22"/>
  <c r="J5" i="22"/>
  <c r="H5" i="22"/>
  <c r="M5" i="22"/>
  <c r="I5" i="22"/>
  <c r="O5" i="22"/>
  <c r="O28" i="22" s="1"/>
  <c r="N5" i="22"/>
  <c r="K5" i="22"/>
  <c r="Y124" i="6"/>
  <c r="Y100" i="6"/>
  <c r="Y118" i="6"/>
  <c r="Y89" i="6"/>
  <c r="Y90" i="6"/>
  <c r="Y112" i="6"/>
  <c r="Y88" i="6"/>
  <c r="Y98" i="6"/>
  <c r="Y128" i="6"/>
  <c r="Y111" i="6"/>
  <c r="Y136" i="6"/>
  <c r="Y104" i="6"/>
  <c r="Y134" i="6"/>
  <c r="Y138" i="6"/>
  <c r="Y126" i="6"/>
  <c r="Y109" i="6"/>
  <c r="Y135" i="6"/>
  <c r="Y93" i="6"/>
  <c r="Y123" i="6"/>
  <c r="Y137" i="6"/>
  <c r="Y92" i="6"/>
  <c r="Y116" i="6"/>
  <c r="Y127" i="6"/>
  <c r="Y101" i="6"/>
  <c r="Y103" i="6"/>
  <c r="Y99" i="6"/>
  <c r="Y86" i="6"/>
  <c r="Y110" i="6"/>
  <c r="Y129" i="6"/>
  <c r="Y125" i="6"/>
  <c r="Y140" i="6"/>
  <c r="Y117" i="6"/>
  <c r="Y102" i="6"/>
  <c r="Y87" i="6"/>
  <c r="Y91" i="6"/>
  <c r="Y139" i="6"/>
  <c r="Z84" i="6"/>
  <c r="F15" i="15"/>
  <c r="H15" i="15" s="1"/>
  <c r="M21" i="4"/>
  <c r="P18" i="10"/>
  <c r="M22" i="4"/>
  <c r="N22" i="4" s="1"/>
  <c r="P19" i="10"/>
  <c r="E27" i="11"/>
  <c r="D26" i="11"/>
  <c r="Q76" i="16"/>
  <c r="P68" i="16"/>
  <c r="Q168" i="10"/>
  <c r="Q110" i="10"/>
  <c r="Q7" i="10"/>
  <c r="Q10" i="10" s="1"/>
  <c r="Q11" i="10" s="1"/>
  <c r="O8" i="22"/>
  <c r="O20" i="22"/>
  <c r="O11" i="22"/>
  <c r="O23" i="22"/>
  <c r="O26" i="22"/>
  <c r="O14" i="22"/>
  <c r="O17" i="22"/>
  <c r="Q23" i="10"/>
  <c r="Q22" i="10" s="1"/>
  <c r="Q65" i="10"/>
  <c r="AA159" i="16"/>
  <c r="S3" i="10"/>
  <c r="R166" i="10"/>
  <c r="AB1" i="16"/>
  <c r="R83" i="10"/>
  <c r="R55" i="10"/>
  <c r="R90" i="10"/>
  <c r="R52" i="10"/>
  <c r="R164" i="10"/>
  <c r="R89" i="10"/>
  <c r="R9" i="10"/>
  <c r="R46" i="10"/>
  <c r="R63" i="10"/>
  <c r="R38" i="10"/>
  <c r="R160" i="10"/>
  <c r="R79" i="10"/>
  <c r="R36" i="10" s="1"/>
  <c r="R109" i="10"/>
  <c r="R167" i="10"/>
  <c r="R77" i="10"/>
  <c r="R34" i="10" s="1"/>
  <c r="R50" i="10"/>
  <c r="R59" i="10"/>
  <c r="R108" i="10"/>
  <c r="R64" i="10"/>
  <c r="R44" i="10"/>
  <c r="R75" i="10"/>
  <c r="R32" i="10" s="1"/>
  <c r="R73" i="10"/>
  <c r="R30" i="10" s="1"/>
  <c r="R61" i="10"/>
  <c r="R58" i="10"/>
  <c r="R158" i="10"/>
  <c r="R51" i="10"/>
  <c r="R57" i="10"/>
  <c r="R60" i="10"/>
  <c r="R80" i="10"/>
  <c r="R37" i="10" s="1"/>
  <c r="R74" i="10"/>
  <c r="R31" i="10" s="1"/>
  <c r="R93" i="10"/>
  <c r="R62" i="10"/>
  <c r="R88" i="10"/>
  <c r="R53" i="10"/>
  <c r="R66" i="10"/>
  <c r="R56" i="10"/>
  <c r="R68" i="10"/>
  <c r="R25" i="10" s="1"/>
  <c r="R104" i="10"/>
  <c r="R54" i="10"/>
  <c r="R159" i="10"/>
  <c r="R82" i="10"/>
  <c r="R70" i="10"/>
  <c r="R27" i="10" s="1"/>
  <c r="R47" i="10"/>
  <c r="R78" i="10"/>
  <c r="R35" i="10" s="1"/>
  <c r="R76" i="10"/>
  <c r="R33" i="10" s="1"/>
  <c r="R107" i="10"/>
  <c r="R67" i="10"/>
  <c r="R24" i="10" s="1"/>
  <c r="R72" i="10"/>
  <c r="R29" i="10" s="1"/>
  <c r="R48" i="10"/>
  <c r="R86" i="10"/>
  <c r="R8" i="10"/>
  <c r="R71" i="10"/>
  <c r="R28" i="10" s="1"/>
  <c r="R163" i="10"/>
  <c r="R49" i="10"/>
  <c r="R165" i="10"/>
  <c r="R69" i="10"/>
  <c r="R26" i="10" s="1"/>
  <c r="Q45" i="10"/>
  <c r="AA5" i="16"/>
  <c r="AA10" i="16" s="1"/>
  <c r="R76" i="16"/>
  <c r="AM21" i="11"/>
  <c r="AI22" i="11" s="1"/>
  <c r="AA24" i="11"/>
  <c r="AI4" i="14"/>
  <c r="AH6" i="14"/>
  <c r="N81" i="10" l="1"/>
  <c r="N84" i="10" s="1"/>
  <c r="N95" i="10" s="1"/>
  <c r="N98" i="10" s="1"/>
  <c r="N101" i="10" s="1"/>
  <c r="N103" i="10"/>
  <c r="N174" i="10" s="1"/>
  <c r="X157" i="23" s="1"/>
  <c r="M174" i="10"/>
  <c r="W157" i="23" s="1"/>
  <c r="M98" i="10"/>
  <c r="W4" i="23" s="1"/>
  <c r="L98" i="10"/>
  <c r="V4" i="23" s="1"/>
  <c r="V9" i="23" s="1"/>
  <c r="V12" i="23" s="1"/>
  <c r="N9" i="4"/>
  <c r="O16" i="10"/>
  <c r="O41" i="10" s="1"/>
  <c r="O103" i="10" s="1"/>
  <c r="O174" i="10" s="1"/>
  <c r="Y157" i="23" s="1"/>
  <c r="C34" i="2"/>
  <c r="C36" i="2" s="1"/>
  <c r="D36" i="2" s="1"/>
  <c r="E29" i="22"/>
  <c r="P16" i="10"/>
  <c r="R7" i="10"/>
  <c r="R10" i="10" s="1"/>
  <c r="AC1" i="23"/>
  <c r="S6" i="10"/>
  <c r="S12" i="10" s="1"/>
  <c r="H23" i="11"/>
  <c r="I23" i="11" s="1"/>
  <c r="K23" i="11" s="1"/>
  <c r="G24" i="11" s="1"/>
  <c r="H24" i="11" s="1"/>
  <c r="G22" i="22"/>
  <c r="G19" i="22"/>
  <c r="G16" i="22"/>
  <c r="G9" i="22"/>
  <c r="G28" i="22"/>
  <c r="G25" i="22"/>
  <c r="G21" i="22"/>
  <c r="G12" i="22"/>
  <c r="G24" i="22"/>
  <c r="G27" i="22"/>
  <c r="G15" i="22"/>
  <c r="G18" i="22"/>
  <c r="G10" i="22"/>
  <c r="G13" i="22"/>
  <c r="F13" i="22"/>
  <c r="F9" i="22"/>
  <c r="F15" i="22"/>
  <c r="F24" i="22"/>
  <c r="F16" i="22"/>
  <c r="F19" i="22"/>
  <c r="F21" i="22"/>
  <c r="F10" i="22"/>
  <c r="F12" i="22"/>
  <c r="F22" i="22"/>
  <c r="F27" i="22"/>
  <c r="F28" i="22"/>
  <c r="F18" i="22"/>
  <c r="F25" i="22"/>
  <c r="Q14" i="10"/>
  <c r="Q15" i="10"/>
  <c r="Q13" i="10"/>
  <c r="Y147" i="6"/>
  <c r="R19" i="10" s="1"/>
  <c r="Q20" i="10"/>
  <c r="O25" i="22"/>
  <c r="O18" i="22"/>
  <c r="Y72" i="6"/>
  <c r="O10" i="22"/>
  <c r="AB5" i="23"/>
  <c r="O12" i="22"/>
  <c r="O13" i="22"/>
  <c r="O15" i="22"/>
  <c r="O19" i="22"/>
  <c r="H21" i="22"/>
  <c r="H12" i="22"/>
  <c r="H19" i="22"/>
  <c r="H25" i="22"/>
  <c r="H18" i="22"/>
  <c r="H28" i="22"/>
  <c r="H24" i="22"/>
  <c r="H16" i="22"/>
  <c r="H22" i="22"/>
  <c r="H15" i="22"/>
  <c r="H9" i="22"/>
  <c r="H10" i="22"/>
  <c r="H13" i="22"/>
  <c r="H27" i="22"/>
  <c r="Z8" i="6"/>
  <c r="AF26" i="11"/>
  <c r="AG27" i="11"/>
  <c r="AO26" i="11"/>
  <c r="P100" i="10"/>
  <c r="P20" i="10"/>
  <c r="O16" i="22"/>
  <c r="Q100" i="10"/>
  <c r="N21" i="4"/>
  <c r="M23" i="4"/>
  <c r="N23" i="4" s="1"/>
  <c r="I16" i="22"/>
  <c r="I13" i="22"/>
  <c r="I27" i="22"/>
  <c r="I28" i="22"/>
  <c r="I10" i="22"/>
  <c r="I18" i="22"/>
  <c r="I21" i="22"/>
  <c r="I9" i="22"/>
  <c r="I24" i="22"/>
  <c r="I19" i="22"/>
  <c r="I15" i="22"/>
  <c r="I25" i="22"/>
  <c r="I22" i="22"/>
  <c r="I12" i="22"/>
  <c r="O22" i="22"/>
  <c r="M12" i="22"/>
  <c r="M9" i="22"/>
  <c r="M16" i="22"/>
  <c r="M24" i="22"/>
  <c r="M15" i="22"/>
  <c r="M10" i="22"/>
  <c r="M28" i="22"/>
  <c r="M22" i="22"/>
  <c r="M19" i="22"/>
  <c r="M18" i="22"/>
  <c r="M27" i="22"/>
  <c r="M21" i="22"/>
  <c r="M25" i="22"/>
  <c r="M13" i="22"/>
  <c r="Z5" i="6"/>
  <c r="AK2" i="14"/>
  <c r="AK3" i="14" s="1"/>
  <c r="Z73" i="6" s="1"/>
  <c r="Z82" i="6" s="1"/>
  <c r="F16" i="15"/>
  <c r="H16" i="15" s="1"/>
  <c r="Z129" i="6"/>
  <c r="Z110" i="6"/>
  <c r="Z128" i="6"/>
  <c r="Z112" i="6"/>
  <c r="Z136" i="6"/>
  <c r="Z102" i="6"/>
  <c r="Z90" i="6"/>
  <c r="Z139" i="6"/>
  <c r="Z116" i="6"/>
  <c r="Z87" i="6"/>
  <c r="Z104" i="6"/>
  <c r="Z126" i="6"/>
  <c r="Z111" i="6"/>
  <c r="Z100" i="6"/>
  <c r="Z103" i="6"/>
  <c r="Z93" i="6"/>
  <c r="Z91" i="6"/>
  <c r="Z89" i="6"/>
  <c r="Z140" i="6"/>
  <c r="Z88" i="6"/>
  <c r="Z134" i="6"/>
  <c r="Z138" i="6"/>
  <c r="AA84" i="6"/>
  <c r="Z92" i="6"/>
  <c r="Z101" i="6"/>
  <c r="Z124" i="6"/>
  <c r="Z135" i="6"/>
  <c r="Z118" i="6"/>
  <c r="Z123" i="6"/>
  <c r="Z109" i="6"/>
  <c r="Z98" i="6"/>
  <c r="Z86" i="6"/>
  <c r="Z137" i="6"/>
  <c r="Z127" i="6"/>
  <c r="Z125" i="6"/>
  <c r="Z117" i="6"/>
  <c r="Z99" i="6"/>
  <c r="J13" i="22"/>
  <c r="J25" i="22"/>
  <c r="J24" i="22"/>
  <c r="J16" i="22"/>
  <c r="J28" i="22"/>
  <c r="J22" i="22"/>
  <c r="J9" i="22"/>
  <c r="J15" i="22"/>
  <c r="J12" i="22"/>
  <c r="J10" i="22"/>
  <c r="J27" i="22"/>
  <c r="J18" i="22"/>
  <c r="J19" i="22"/>
  <c r="J21" i="22"/>
  <c r="AM11" i="14"/>
  <c r="AL17" i="14"/>
  <c r="AL192" i="14"/>
  <c r="AL18" i="14"/>
  <c r="AL23" i="14"/>
  <c r="AL401" i="14"/>
  <c r="AL426" i="14"/>
  <c r="AL44" i="14"/>
  <c r="AL15" i="14"/>
  <c r="AL42" i="14"/>
  <c r="AL14" i="14"/>
  <c r="AL22" i="14"/>
  <c r="AL16" i="14"/>
  <c r="AL12" i="14"/>
  <c r="AL19" i="14"/>
  <c r="AL20" i="14"/>
  <c r="AL13" i="14"/>
  <c r="AL21" i="14"/>
  <c r="AL400" i="14"/>
  <c r="AL70" i="14"/>
  <c r="AL500" i="14"/>
  <c r="AL487" i="14"/>
  <c r="AL99" i="14"/>
  <c r="AL315" i="14"/>
  <c r="AL226" i="14"/>
  <c r="AL178" i="14"/>
  <c r="AL201" i="14"/>
  <c r="AL89" i="14"/>
  <c r="AL440" i="14"/>
  <c r="AL46" i="14"/>
  <c r="AL41" i="14"/>
  <c r="AL347" i="14"/>
  <c r="AL417" i="14"/>
  <c r="AL218" i="14"/>
  <c r="AL390" i="14"/>
  <c r="AL111" i="14"/>
  <c r="AL396" i="14"/>
  <c r="AL258" i="14"/>
  <c r="AL361" i="14"/>
  <c r="AL335" i="14"/>
  <c r="AL379" i="14"/>
  <c r="AL100" i="14"/>
  <c r="AL137" i="14"/>
  <c r="AL214" i="14"/>
  <c r="AL55" i="14"/>
  <c r="AL436" i="14"/>
  <c r="AL79" i="14"/>
  <c r="AL310" i="14"/>
  <c r="AL422" i="14"/>
  <c r="AL230" i="14"/>
  <c r="AL287" i="14"/>
  <c r="AL393" i="14"/>
  <c r="AL334" i="14"/>
  <c r="AL268" i="14"/>
  <c r="AL234" i="14"/>
  <c r="AL383" i="14"/>
  <c r="AL444" i="14"/>
  <c r="AL464" i="14"/>
  <c r="AL451" i="14"/>
  <c r="AL408" i="14"/>
  <c r="AL405" i="14"/>
  <c r="AL467" i="14"/>
  <c r="AL31" i="14"/>
  <c r="AL275" i="14"/>
  <c r="AL171" i="14"/>
  <c r="AL142" i="14"/>
  <c r="AL343" i="14"/>
  <c r="AL416" i="14"/>
  <c r="AL194" i="14"/>
  <c r="AL73" i="14"/>
  <c r="AL152" i="14"/>
  <c r="AL150" i="14"/>
  <c r="AL224" i="14"/>
  <c r="AL336" i="14"/>
  <c r="AL262" i="14"/>
  <c r="AL357" i="14"/>
  <c r="AL154" i="14"/>
  <c r="AL114" i="14"/>
  <c r="AL180" i="14"/>
  <c r="AL26" i="14"/>
  <c r="AL112" i="14"/>
  <c r="AL331" i="14"/>
  <c r="AL296" i="14"/>
  <c r="AL378" i="14"/>
  <c r="AL32" i="14"/>
  <c r="AL458" i="14"/>
  <c r="AL420" i="14"/>
  <c r="AL328" i="14"/>
  <c r="AL64" i="14"/>
  <c r="AL188" i="14"/>
  <c r="AL366" i="14"/>
  <c r="AL108" i="14"/>
  <c r="AL217" i="14"/>
  <c r="AL323" i="14"/>
  <c r="AL432" i="14"/>
  <c r="AL98" i="14"/>
  <c r="AL308" i="14"/>
  <c r="AL474" i="14"/>
  <c r="AL233" i="14"/>
  <c r="AL216" i="14"/>
  <c r="AL200" i="14"/>
  <c r="AL499" i="14"/>
  <c r="AL36" i="14"/>
  <c r="AL388" i="14"/>
  <c r="AL232" i="14"/>
  <c r="AL260" i="14"/>
  <c r="AL402" i="14"/>
  <c r="AL277" i="14"/>
  <c r="AL153" i="14"/>
  <c r="AL132" i="14"/>
  <c r="AL332" i="14"/>
  <c r="AL72" i="14"/>
  <c r="AL266" i="14"/>
  <c r="AL321" i="14"/>
  <c r="AL354" i="14"/>
  <c r="AL377" i="14"/>
  <c r="AL270" i="14"/>
  <c r="AL305" i="14"/>
  <c r="AL122" i="14"/>
  <c r="AL158" i="14"/>
  <c r="AL329" i="14"/>
  <c r="AL147" i="14"/>
  <c r="AL195" i="14"/>
  <c r="AL252" i="14"/>
  <c r="AL350" i="14"/>
  <c r="AL155" i="14"/>
  <c r="AL475" i="14"/>
  <c r="AL297" i="14"/>
  <c r="AL476" i="14"/>
  <c r="AL240" i="14"/>
  <c r="AL279" i="14"/>
  <c r="AL362" i="14"/>
  <c r="AL414" i="14"/>
  <c r="AL156" i="14"/>
  <c r="AL409" i="14"/>
  <c r="AL386" i="14"/>
  <c r="AL410" i="14"/>
  <c r="AL104" i="14"/>
  <c r="AL169" i="14"/>
  <c r="AL237" i="14"/>
  <c r="AL168" i="14"/>
  <c r="AL424" i="14"/>
  <c r="AL442" i="14"/>
  <c r="AL45" i="14"/>
  <c r="AL144" i="14"/>
  <c r="AL441" i="14"/>
  <c r="AL43" i="14"/>
  <c r="AL141" i="14"/>
  <c r="AL117" i="14"/>
  <c r="AL282" i="14"/>
  <c r="AL479" i="14"/>
  <c r="AL69" i="14"/>
  <c r="AL483" i="14"/>
  <c r="AL267" i="14"/>
  <c r="AL251" i="14"/>
  <c r="AL471" i="14"/>
  <c r="AL197" i="14"/>
  <c r="AL161" i="14"/>
  <c r="AL312" i="14"/>
  <c r="AL238" i="14"/>
  <c r="AL469" i="14"/>
  <c r="AL198" i="14"/>
  <c r="AL80" i="14"/>
  <c r="AL411" i="14"/>
  <c r="AL206" i="14"/>
  <c r="AL316" i="14"/>
  <c r="AL250" i="14"/>
  <c r="AL191" i="14"/>
  <c r="AL91" i="14"/>
  <c r="AL304" i="14"/>
  <c r="AL438" i="14"/>
  <c r="AL342" i="14"/>
  <c r="AL360" i="14"/>
  <c r="AL257" i="14"/>
  <c r="AL126" i="14"/>
  <c r="AL368" i="14"/>
  <c r="AL241" i="14"/>
  <c r="AL473" i="14"/>
  <c r="AL210" i="14"/>
  <c r="AL103" i="14"/>
  <c r="AL497" i="14"/>
  <c r="AL199" i="14"/>
  <c r="AL76" i="14"/>
  <c r="AL478" i="14"/>
  <c r="AL370" i="14"/>
  <c r="AL66" i="14"/>
  <c r="AL90" i="14"/>
  <c r="AL427" i="14"/>
  <c r="AL167" i="14"/>
  <c r="AL431" i="14"/>
  <c r="AL138" i="14"/>
  <c r="AL340" i="14"/>
  <c r="AL337" i="14"/>
  <c r="AL445" i="14"/>
  <c r="AL249" i="14"/>
  <c r="AL492" i="14"/>
  <c r="AL435" i="14"/>
  <c r="AL121" i="14"/>
  <c r="AL358" i="14"/>
  <c r="AL120" i="14"/>
  <c r="AL425" i="14"/>
  <c r="AL394" i="14"/>
  <c r="AL493" i="14"/>
  <c r="AL485" i="14"/>
  <c r="AL345" i="14"/>
  <c r="AL419" i="14"/>
  <c r="AL131" i="14"/>
  <c r="AL29" i="14"/>
  <c r="AL209" i="14"/>
  <c r="AL489" i="14"/>
  <c r="AL276" i="14"/>
  <c r="AL412" i="14"/>
  <c r="AL364" i="14"/>
  <c r="AL457" i="14"/>
  <c r="AL63" i="14"/>
  <c r="AL134" i="14"/>
  <c r="AL172" i="14"/>
  <c r="AL269" i="14"/>
  <c r="AL278" i="14"/>
  <c r="AL94" i="14"/>
  <c r="AL289" i="14"/>
  <c r="AL446" i="14"/>
  <c r="AL325" i="14"/>
  <c r="AL119" i="14"/>
  <c r="AL247" i="14"/>
  <c r="AL229" i="14"/>
  <c r="AL495" i="14"/>
  <c r="AL151" i="14"/>
  <c r="AL113" i="14"/>
  <c r="AL203" i="14"/>
  <c r="AL465" i="14"/>
  <c r="AL59" i="14"/>
  <c r="AL415" i="14"/>
  <c r="AL140" i="14"/>
  <c r="AL295" i="14"/>
  <c r="AL480" i="14"/>
  <c r="AL187" i="14"/>
  <c r="AL288" i="14"/>
  <c r="AL207" i="14"/>
  <c r="AL129" i="14"/>
  <c r="AL246" i="14"/>
  <c r="AL243" i="14"/>
  <c r="AL143" i="14"/>
  <c r="AL162" i="14"/>
  <c r="AL255" i="14"/>
  <c r="AL434" i="14"/>
  <c r="AL494" i="14"/>
  <c r="AL204" i="14"/>
  <c r="AL384" i="14"/>
  <c r="AL421" i="14"/>
  <c r="AL320" i="14"/>
  <c r="AL236" i="14"/>
  <c r="AL356" i="14"/>
  <c r="AL222" i="14"/>
  <c r="AL54" i="14"/>
  <c r="AL181" i="14"/>
  <c r="AL145" i="14"/>
  <c r="AL452" i="14"/>
  <c r="AL488" i="14"/>
  <c r="AL481" i="14"/>
  <c r="AL330" i="14"/>
  <c r="AL61" i="14"/>
  <c r="AL363" i="14"/>
  <c r="AL149" i="14"/>
  <c r="AL86" i="14"/>
  <c r="AL34" i="14"/>
  <c r="AL225" i="14"/>
  <c r="AL33" i="14"/>
  <c r="AL223" i="14"/>
  <c r="AL429" i="14"/>
  <c r="AL220" i="14"/>
  <c r="AL163" i="14"/>
  <c r="AL300" i="14"/>
  <c r="AL324" i="14"/>
  <c r="AL254" i="14"/>
  <c r="AL371" i="14"/>
  <c r="AL205" i="14"/>
  <c r="AL385" i="14"/>
  <c r="AL24" i="14"/>
  <c r="AL174" i="14"/>
  <c r="AL39" i="14"/>
  <c r="AL60" i="14"/>
  <c r="AL88" i="14"/>
  <c r="AL298" i="14"/>
  <c r="AL491" i="14"/>
  <c r="AL448" i="14"/>
  <c r="AL462" i="14"/>
  <c r="AL235" i="14"/>
  <c r="AL455" i="14"/>
  <c r="AL450" i="14"/>
  <c r="AL437" i="14"/>
  <c r="AL351" i="14"/>
  <c r="AL423" i="14"/>
  <c r="AL484" i="14"/>
  <c r="AL477" i="14"/>
  <c r="AL183" i="14"/>
  <c r="AL346" i="14"/>
  <c r="AL58" i="14"/>
  <c r="AL271" i="14"/>
  <c r="AL231" i="14"/>
  <c r="AL341" i="14"/>
  <c r="AL281" i="14"/>
  <c r="AL244" i="14"/>
  <c r="AL299" i="14"/>
  <c r="AL273" i="14"/>
  <c r="AL407" i="14"/>
  <c r="AL291" i="14"/>
  <c r="AL160" i="14"/>
  <c r="AL286" i="14"/>
  <c r="AL186" i="14"/>
  <c r="AL82" i="14"/>
  <c r="AL212" i="14"/>
  <c r="AL245" i="14"/>
  <c r="AL302" i="14"/>
  <c r="AL418" i="14"/>
  <c r="AL53" i="14"/>
  <c r="AL293" i="14"/>
  <c r="AL27" i="14"/>
  <c r="AL128" i="14"/>
  <c r="AL239" i="14"/>
  <c r="AL227" i="14"/>
  <c r="AL85" i="14"/>
  <c r="AL95" i="14"/>
  <c r="AL77" i="14"/>
  <c r="AL139" i="14"/>
  <c r="AL256" i="14"/>
  <c r="AL395" i="14"/>
  <c r="AL482" i="14"/>
  <c r="AL133" i="14"/>
  <c r="AL365" i="14"/>
  <c r="AL391" i="14"/>
  <c r="AL319" i="14"/>
  <c r="AL52" i="14"/>
  <c r="AL285" i="14"/>
  <c r="AL470" i="14"/>
  <c r="AL380" i="14"/>
  <c r="AL67" i="14"/>
  <c r="AL443" i="14"/>
  <c r="AL175" i="14"/>
  <c r="AL456" i="14"/>
  <c r="AL359" i="14"/>
  <c r="AL57" i="14"/>
  <c r="AL313" i="14"/>
  <c r="AL430" i="14"/>
  <c r="AL96" i="14"/>
  <c r="AL125" i="14"/>
  <c r="AL280" i="14"/>
  <c r="AL109" i="14"/>
  <c r="AL376" i="14"/>
  <c r="AL392" i="14"/>
  <c r="AL259" i="14"/>
  <c r="AL166" i="14"/>
  <c r="AL433" i="14"/>
  <c r="AL62" i="14"/>
  <c r="AL71" i="14"/>
  <c r="AL65" i="14"/>
  <c r="AL498" i="14"/>
  <c r="AL35" i="14"/>
  <c r="AL404" i="14"/>
  <c r="AL164" i="14"/>
  <c r="AL83" i="14"/>
  <c r="AL307" i="14"/>
  <c r="AL387" i="14"/>
  <c r="AL447" i="14"/>
  <c r="AL215" i="14"/>
  <c r="AL184" i="14"/>
  <c r="AL349" i="14"/>
  <c r="AL110" i="14"/>
  <c r="AL165" i="14"/>
  <c r="AL399" i="14"/>
  <c r="AL179" i="14"/>
  <c r="AL176" i="14"/>
  <c r="AL301" i="14"/>
  <c r="AL116" i="14"/>
  <c r="AL221" i="14"/>
  <c r="AL283" i="14"/>
  <c r="AL124" i="14"/>
  <c r="AL74" i="14"/>
  <c r="AL81" i="14"/>
  <c r="AL317" i="14"/>
  <c r="AL148" i="14"/>
  <c r="AL454" i="14"/>
  <c r="AL292" i="14"/>
  <c r="AL306" i="14"/>
  <c r="AL397" i="14"/>
  <c r="AL189" i="14"/>
  <c r="AL47" i="14"/>
  <c r="AL28" i="14"/>
  <c r="AL118" i="14"/>
  <c r="AL314" i="14"/>
  <c r="AL398" i="14"/>
  <c r="AL339" i="14"/>
  <c r="AL263" i="14"/>
  <c r="AL326" i="14"/>
  <c r="AL51" i="14"/>
  <c r="AL130" i="14"/>
  <c r="AL37" i="14"/>
  <c r="AL40" i="14"/>
  <c r="AL190" i="14"/>
  <c r="AL101" i="14"/>
  <c r="AL490" i="14"/>
  <c r="AL367" i="14"/>
  <c r="AL38" i="14"/>
  <c r="AL344" i="14"/>
  <c r="AL333" i="14"/>
  <c r="AL78" i="14"/>
  <c r="AL428" i="14"/>
  <c r="AL170" i="14"/>
  <c r="AL496" i="14"/>
  <c r="AL406" i="14"/>
  <c r="AL439" i="14"/>
  <c r="AL105" i="14"/>
  <c r="AL146" i="14"/>
  <c r="AL211" i="14"/>
  <c r="AL466" i="14"/>
  <c r="AL56" i="14"/>
  <c r="AL177" i="14"/>
  <c r="AL48" i="14"/>
  <c r="AL84" i="14"/>
  <c r="AL115" i="14"/>
  <c r="AL468" i="14"/>
  <c r="AL87" i="14"/>
  <c r="AL463" i="14"/>
  <c r="AL248" i="14"/>
  <c r="AL373" i="14"/>
  <c r="AL374" i="14"/>
  <c r="AL372" i="14"/>
  <c r="AL157" i="14"/>
  <c r="AL127" i="14"/>
  <c r="AL353" i="14"/>
  <c r="AL318" i="14"/>
  <c r="AL253" i="14"/>
  <c r="AL284" i="14"/>
  <c r="AL193" i="14"/>
  <c r="AL311" i="14"/>
  <c r="AL338" i="14"/>
  <c r="AL403" i="14"/>
  <c r="AL92" i="14"/>
  <c r="AL30" i="14"/>
  <c r="AL309" i="14"/>
  <c r="AL381" i="14"/>
  <c r="AL348" i="14"/>
  <c r="AL185" i="14"/>
  <c r="AL208" i="14"/>
  <c r="AL202" i="14"/>
  <c r="AL242" i="14"/>
  <c r="AL49" i="14"/>
  <c r="AL219" i="14"/>
  <c r="AL272" i="14"/>
  <c r="AL93" i="14"/>
  <c r="AL389" i="14"/>
  <c r="AL135" i="14"/>
  <c r="AL459" i="14"/>
  <c r="AL274" i="14"/>
  <c r="AL486" i="14"/>
  <c r="AL369" i="14"/>
  <c r="AL106" i="14"/>
  <c r="AL355" i="14"/>
  <c r="AL25" i="14"/>
  <c r="AL173" i="14"/>
  <c r="AL453" i="14"/>
  <c r="AL123" i="14"/>
  <c r="AL375" i="14"/>
  <c r="AL107" i="14"/>
  <c r="AL261" i="14"/>
  <c r="AL102" i="14"/>
  <c r="AL472" i="14"/>
  <c r="AL75" i="14"/>
  <c r="AL294" i="14"/>
  <c r="AL352" i="14"/>
  <c r="AL322" i="14"/>
  <c r="AL228" i="14"/>
  <c r="AL159" i="14"/>
  <c r="AL382" i="14"/>
  <c r="AL182" i="14"/>
  <c r="AL50" i="14"/>
  <c r="AL213" i="14"/>
  <c r="AL303" i="14"/>
  <c r="AL97" i="14"/>
  <c r="AL460" i="14"/>
  <c r="AL265" i="14"/>
  <c r="AL196" i="14"/>
  <c r="AL68" i="14"/>
  <c r="AL327" i="14"/>
  <c r="AL461" i="14"/>
  <c r="AL290" i="14"/>
  <c r="AL449" i="14"/>
  <c r="AL264" i="14"/>
  <c r="AL136" i="14"/>
  <c r="AL413" i="14"/>
  <c r="O21" i="22"/>
  <c r="M15" i="4"/>
  <c r="N13" i="4"/>
  <c r="M17" i="4"/>
  <c r="M18" i="4"/>
  <c r="M16" i="4"/>
  <c r="Z6" i="6"/>
  <c r="S27" i="11"/>
  <c r="R26" i="11"/>
  <c r="O24" i="22"/>
  <c r="O9" i="22"/>
  <c r="K16" i="22"/>
  <c r="K9" i="22"/>
  <c r="K28" i="22"/>
  <c r="K13" i="22"/>
  <c r="K27" i="22"/>
  <c r="K22" i="22"/>
  <c r="K24" i="22"/>
  <c r="K12" i="22"/>
  <c r="K18" i="22"/>
  <c r="K25" i="22"/>
  <c r="K21" i="22"/>
  <c r="K10" i="22"/>
  <c r="K15" i="22"/>
  <c r="K19" i="22"/>
  <c r="D17" i="15"/>
  <c r="E17" i="15"/>
  <c r="A18" i="15"/>
  <c r="L12" i="22"/>
  <c r="L28" i="22"/>
  <c r="L10" i="22"/>
  <c r="L25" i="22"/>
  <c r="L13" i="22"/>
  <c r="L27" i="22"/>
  <c r="L21" i="22"/>
  <c r="L22" i="22"/>
  <c r="L9" i="22"/>
  <c r="L18" i="22"/>
  <c r="L16" i="22"/>
  <c r="L24" i="22"/>
  <c r="L19" i="22"/>
  <c r="L15" i="22"/>
  <c r="E28" i="11"/>
  <c r="D27" i="11"/>
  <c r="Z7" i="6"/>
  <c r="O27" i="22"/>
  <c r="Y146" i="6"/>
  <c r="R18" i="10" s="1"/>
  <c r="R100" i="10" s="1"/>
  <c r="N28" i="22"/>
  <c r="N9" i="22"/>
  <c r="N22" i="22"/>
  <c r="N21" i="22"/>
  <c r="N12" i="22"/>
  <c r="N25" i="22"/>
  <c r="N10" i="22"/>
  <c r="N19" i="22"/>
  <c r="N16" i="22"/>
  <c r="N27" i="22"/>
  <c r="N24" i="22"/>
  <c r="N18" i="22"/>
  <c r="N13" i="22"/>
  <c r="N15" i="22"/>
  <c r="S76" i="16"/>
  <c r="Q68" i="16"/>
  <c r="Q39" i="10"/>
  <c r="AC1" i="16"/>
  <c r="S166" i="10"/>
  <c r="T3" i="10"/>
  <c r="S38" i="10"/>
  <c r="S82" i="10"/>
  <c r="S61" i="10"/>
  <c r="S163" i="10"/>
  <c r="S160" i="10"/>
  <c r="S159" i="10"/>
  <c r="S72" i="10"/>
  <c r="S29" i="10" s="1"/>
  <c r="S90" i="10"/>
  <c r="S70" i="10"/>
  <c r="S27" i="10" s="1"/>
  <c r="S78" i="10"/>
  <c r="S35" i="10" s="1"/>
  <c r="S58" i="10"/>
  <c r="S89" i="10"/>
  <c r="S158" i="10"/>
  <c r="S52" i="10"/>
  <c r="S79" i="10"/>
  <c r="S36" i="10" s="1"/>
  <c r="S77" i="10"/>
  <c r="S34" i="10" s="1"/>
  <c r="S47" i="10"/>
  <c r="S8" i="10"/>
  <c r="S57" i="10"/>
  <c r="S69" i="10"/>
  <c r="S26" i="10" s="1"/>
  <c r="S46" i="10"/>
  <c r="S67" i="10"/>
  <c r="S24" i="10" s="1"/>
  <c r="S59" i="10"/>
  <c r="S54" i="10"/>
  <c r="S44" i="10"/>
  <c r="S83" i="10"/>
  <c r="S49" i="10"/>
  <c r="S68" i="10"/>
  <c r="S25" i="10" s="1"/>
  <c r="S55" i="10"/>
  <c r="S51" i="10"/>
  <c r="S76" i="10"/>
  <c r="S33" i="10" s="1"/>
  <c r="S86" i="10"/>
  <c r="S71" i="10"/>
  <c r="S28" i="10" s="1"/>
  <c r="S164" i="10"/>
  <c r="S63" i="10"/>
  <c r="S66" i="10"/>
  <c r="S165" i="10"/>
  <c r="S9" i="10"/>
  <c r="S88" i="10"/>
  <c r="S74" i="10"/>
  <c r="S31" i="10" s="1"/>
  <c r="S75" i="10"/>
  <c r="S32" i="10" s="1"/>
  <c r="S53" i="10"/>
  <c r="S56" i="10"/>
  <c r="S167" i="10"/>
  <c r="S176" i="10" s="1"/>
  <c r="S60" i="10"/>
  <c r="S108" i="10"/>
  <c r="S73" i="10"/>
  <c r="S30" i="10" s="1"/>
  <c r="S62" i="10"/>
  <c r="S107" i="10"/>
  <c r="S109" i="10"/>
  <c r="S50" i="10"/>
  <c r="S64" i="10"/>
  <c r="S48" i="10"/>
  <c r="S93" i="10"/>
  <c r="S80" i="10"/>
  <c r="S37" i="10" s="1"/>
  <c r="S104" i="10"/>
  <c r="R168" i="10"/>
  <c r="AB5" i="16"/>
  <c r="R23" i="10"/>
  <c r="R22" i="10" s="1"/>
  <c r="R39" i="10" s="1"/>
  <c r="R65" i="10"/>
  <c r="R110" i="10"/>
  <c r="R45" i="10"/>
  <c r="R176" i="10"/>
  <c r="R68" i="16"/>
  <c r="AJ22" i="11"/>
  <c r="AL22" i="11"/>
  <c r="AJ4" i="14"/>
  <c r="AI6" i="14"/>
  <c r="AA25" i="11"/>
  <c r="X157" i="16" l="1"/>
  <c r="N96" i="10"/>
  <c r="N105" i="10"/>
  <c r="N112" i="10" s="1"/>
  <c r="X4" i="23" s="1"/>
  <c r="X9" i="23" s="1"/>
  <c r="X12" i="23" s="1"/>
  <c r="M101" i="10"/>
  <c r="W9" i="23"/>
  <c r="W12" i="23" s="1"/>
  <c r="L101" i="10"/>
  <c r="W157" i="16"/>
  <c r="R15" i="10"/>
  <c r="R11" i="10"/>
  <c r="AB10" i="16"/>
  <c r="AB10" i="23"/>
  <c r="AB159" i="23"/>
  <c r="AC159" i="23"/>
  <c r="O105" i="10"/>
  <c r="O112" i="10" s="1"/>
  <c r="O81" i="10"/>
  <c r="O84" i="10" s="1"/>
  <c r="O87" i="10"/>
  <c r="O91" i="10" s="1"/>
  <c r="D34" i="2"/>
  <c r="P41" i="10"/>
  <c r="P87" i="10" s="1"/>
  <c r="P91" i="10" s="1"/>
  <c r="E39" i="22"/>
  <c r="E40" i="22" s="1"/>
  <c r="E30" i="22"/>
  <c r="Y157" i="16"/>
  <c r="AD1" i="23"/>
  <c r="T6" i="10"/>
  <c r="T12" i="10" s="1"/>
  <c r="J24" i="11"/>
  <c r="I24" i="11" s="1"/>
  <c r="K24" i="11" s="1"/>
  <c r="G25" i="11" s="1"/>
  <c r="H25" i="11" s="1"/>
  <c r="R14" i="10"/>
  <c r="R13" i="10"/>
  <c r="G29" i="22"/>
  <c r="F29" i="22"/>
  <c r="R20" i="10"/>
  <c r="Q16" i="10"/>
  <c r="Q41" i="10" s="1"/>
  <c r="F17" i="15"/>
  <c r="H17" i="15" s="1"/>
  <c r="AC5" i="23"/>
  <c r="AC10" i="23" s="1"/>
  <c r="H29" i="22"/>
  <c r="H30" i="22" s="1"/>
  <c r="O29" i="22"/>
  <c r="O39" i="22" s="1"/>
  <c r="O40" i="22" s="1"/>
  <c r="K29" i="22"/>
  <c r="D18" i="15"/>
  <c r="E18" i="15"/>
  <c r="A19" i="15"/>
  <c r="M29" i="22"/>
  <c r="M19" i="4"/>
  <c r="M44" i="4" s="1"/>
  <c r="AA7" i="6"/>
  <c r="Z72" i="6"/>
  <c r="L29" i="22"/>
  <c r="R27" i="11"/>
  <c r="S28" i="11"/>
  <c r="Z146" i="6"/>
  <c r="S18" i="10" s="1"/>
  <c r="S100" i="10" s="1"/>
  <c r="I29" i="22"/>
  <c r="AN11" i="14"/>
  <c r="AM400" i="14"/>
  <c r="AM44" i="14"/>
  <c r="AM401" i="14"/>
  <c r="AM42" i="14"/>
  <c r="AM192" i="14"/>
  <c r="AM426" i="14"/>
  <c r="AM398" i="14"/>
  <c r="AM80" i="14"/>
  <c r="AM289" i="14"/>
  <c r="AM127" i="14"/>
  <c r="AM415" i="14"/>
  <c r="AM253" i="14"/>
  <c r="AM83" i="14"/>
  <c r="AM435" i="14"/>
  <c r="AM441" i="14"/>
  <c r="AM351" i="14"/>
  <c r="AM117" i="14"/>
  <c r="AM486" i="14"/>
  <c r="AM64" i="14"/>
  <c r="AM311" i="14"/>
  <c r="AM69" i="14"/>
  <c r="AM388" i="14"/>
  <c r="AM76" i="14"/>
  <c r="AM232" i="14"/>
  <c r="AM68" i="14"/>
  <c r="AM331" i="14"/>
  <c r="AM434" i="14"/>
  <c r="AM125" i="14"/>
  <c r="AM155" i="14"/>
  <c r="AM82" i="14"/>
  <c r="AM236" i="14"/>
  <c r="AM352" i="14"/>
  <c r="AM27" i="14"/>
  <c r="AM145" i="14"/>
  <c r="AM314" i="14"/>
  <c r="AM169" i="14"/>
  <c r="AM317" i="14"/>
  <c r="AM252" i="14"/>
  <c r="AM271" i="14"/>
  <c r="AM78" i="14"/>
  <c r="AM218" i="14"/>
  <c r="AM408" i="14"/>
  <c r="AM431" i="14"/>
  <c r="AM428" i="14"/>
  <c r="AM439" i="14"/>
  <c r="AM276" i="14"/>
  <c r="AM52" i="14"/>
  <c r="AM24" i="14"/>
  <c r="AM491" i="14"/>
  <c r="AM134" i="14"/>
  <c r="AM63" i="14"/>
  <c r="AM56" i="14"/>
  <c r="AM25" i="14"/>
  <c r="AM239" i="14"/>
  <c r="AM257" i="14"/>
  <c r="AM447" i="14"/>
  <c r="AM458" i="14"/>
  <c r="AM132" i="14"/>
  <c r="AM72" i="14"/>
  <c r="AM214" i="14"/>
  <c r="AM471" i="14"/>
  <c r="AM37" i="14"/>
  <c r="AM20" i="14"/>
  <c r="AM151" i="14"/>
  <c r="AM369" i="14"/>
  <c r="AM71" i="14"/>
  <c r="AM144" i="14"/>
  <c r="AM360" i="14"/>
  <c r="AM87" i="14"/>
  <c r="AM187" i="14"/>
  <c r="AM498" i="14"/>
  <c r="AM233" i="14"/>
  <c r="AM103" i="14"/>
  <c r="AM425" i="14"/>
  <c r="AM129" i="14"/>
  <c r="AM246" i="14"/>
  <c r="AM102" i="14"/>
  <c r="AM245" i="14"/>
  <c r="AM277" i="14"/>
  <c r="AM153" i="14"/>
  <c r="AM394" i="14"/>
  <c r="AM92" i="14"/>
  <c r="AM65" i="14"/>
  <c r="AM53" i="14"/>
  <c r="AM344" i="14"/>
  <c r="AM391" i="14"/>
  <c r="AM32" i="14"/>
  <c r="AM356" i="14"/>
  <c r="AM436" i="14"/>
  <c r="AM279" i="14"/>
  <c r="AM424" i="14"/>
  <c r="AM40" i="14"/>
  <c r="AM316" i="14"/>
  <c r="AM89" i="14"/>
  <c r="AM325" i="14"/>
  <c r="AM101" i="14"/>
  <c r="AM142" i="14"/>
  <c r="AM51" i="14"/>
  <c r="AM45" i="14"/>
  <c r="AM47" i="14"/>
  <c r="AM343" i="14"/>
  <c r="AM416" i="14"/>
  <c r="AM460" i="14"/>
  <c r="AM256" i="14"/>
  <c r="AM48" i="14"/>
  <c r="AM58" i="14"/>
  <c r="AM385" i="14"/>
  <c r="AM184" i="14"/>
  <c r="AM381" i="14"/>
  <c r="AM421" i="14"/>
  <c r="AM79" i="14"/>
  <c r="AM109" i="14"/>
  <c r="AM290" i="14"/>
  <c r="AM35" i="14"/>
  <c r="AM414" i="14"/>
  <c r="AM165" i="14"/>
  <c r="AM105" i="14"/>
  <c r="AM298" i="14"/>
  <c r="AM409" i="14"/>
  <c r="AM81" i="14"/>
  <c r="AM393" i="14"/>
  <c r="AM472" i="14"/>
  <c r="AM280" i="14"/>
  <c r="AM181" i="14"/>
  <c r="AM74" i="14"/>
  <c r="AM466" i="14"/>
  <c r="AM396" i="14"/>
  <c r="AM12" i="14"/>
  <c r="AM392" i="14"/>
  <c r="AM244" i="14"/>
  <c r="AM161" i="14"/>
  <c r="AM446" i="14"/>
  <c r="AM107" i="14"/>
  <c r="AM293" i="14"/>
  <c r="AM330" i="14"/>
  <c r="AM442" i="14"/>
  <c r="AM31" i="14"/>
  <c r="AM70" i="14"/>
  <c r="AM373" i="14"/>
  <c r="AM487" i="14"/>
  <c r="AM292" i="14"/>
  <c r="AM108" i="14"/>
  <c r="AM203" i="14"/>
  <c r="AM226" i="14"/>
  <c r="AM359" i="14"/>
  <c r="AM201" i="14"/>
  <c r="AM323" i="14"/>
  <c r="AM33" i="14"/>
  <c r="AM295" i="14"/>
  <c r="AM18" i="14"/>
  <c r="AM50" i="14"/>
  <c r="AM300" i="14"/>
  <c r="AM130" i="14"/>
  <c r="AM135" i="14"/>
  <c r="AM22" i="14"/>
  <c r="AM301" i="14"/>
  <c r="AM221" i="14"/>
  <c r="AM243" i="14"/>
  <c r="AM357" i="14"/>
  <c r="AM430" i="14"/>
  <c r="AM283" i="14"/>
  <c r="AM395" i="14"/>
  <c r="AM112" i="14"/>
  <c r="AM197" i="14"/>
  <c r="AM206" i="14"/>
  <c r="AM347" i="14"/>
  <c r="AM493" i="14"/>
  <c r="AM417" i="14"/>
  <c r="AM461" i="14"/>
  <c r="AM212" i="14"/>
  <c r="AM470" i="14"/>
  <c r="AM21" i="14"/>
  <c r="AM237" i="14"/>
  <c r="AM278" i="14"/>
  <c r="AM61" i="14"/>
  <c r="AM495" i="14"/>
  <c r="AM456" i="14"/>
  <c r="AM179" i="14"/>
  <c r="AM178" i="14"/>
  <c r="AM14" i="14"/>
  <c r="AM459" i="14"/>
  <c r="AM223" i="14"/>
  <c r="AM397" i="14"/>
  <c r="AM346" i="14"/>
  <c r="AM213" i="14"/>
  <c r="AM274" i="14"/>
  <c r="AM241" i="14"/>
  <c r="AM474" i="14"/>
  <c r="AM167" i="14"/>
  <c r="AM210" i="14"/>
  <c r="AM36" i="14"/>
  <c r="AM215" i="14"/>
  <c r="AM139" i="14"/>
  <c r="AM41" i="14"/>
  <c r="AM338" i="14"/>
  <c r="AM265" i="14"/>
  <c r="AM403" i="14"/>
  <c r="AM26" i="14"/>
  <c r="AM118" i="14"/>
  <c r="AM327" i="14"/>
  <c r="AM475" i="14"/>
  <c r="AM305" i="14"/>
  <c r="AM136" i="14"/>
  <c r="AM231" i="14"/>
  <c r="AM379" i="14"/>
  <c r="AM156" i="14"/>
  <c r="AM39" i="14"/>
  <c r="AM341" i="14"/>
  <c r="AM399" i="14"/>
  <c r="AM334" i="14"/>
  <c r="AM268" i="14"/>
  <c r="AM234" i="14"/>
  <c r="AM190" i="14"/>
  <c r="AM98" i="14"/>
  <c r="AM247" i="14"/>
  <c r="AM467" i="14"/>
  <c r="AM173" i="14"/>
  <c r="AM249" i="14"/>
  <c r="AM13" i="14"/>
  <c r="AM16" i="14"/>
  <c r="AM304" i="14"/>
  <c r="AM164" i="14"/>
  <c r="AM455" i="14"/>
  <c r="AM141" i="14"/>
  <c r="AM116" i="14"/>
  <c r="AM199" i="14"/>
  <c r="AM483" i="14"/>
  <c r="AM180" i="14"/>
  <c r="AM296" i="14"/>
  <c r="AM378" i="14"/>
  <c r="AM345" i="14"/>
  <c r="AM309" i="14"/>
  <c r="AM205" i="14"/>
  <c r="AM266" i="14"/>
  <c r="AM75" i="14"/>
  <c r="AM294" i="14"/>
  <c r="AM270" i="14"/>
  <c r="AM170" i="14"/>
  <c r="AM477" i="14"/>
  <c r="AM489" i="14"/>
  <c r="AM405" i="14"/>
  <c r="AM362" i="14"/>
  <c r="AM158" i="14"/>
  <c r="AM335" i="14"/>
  <c r="AM166" i="14"/>
  <c r="AM168" i="14"/>
  <c r="AM482" i="14"/>
  <c r="AM84" i="14"/>
  <c r="AM363" i="14"/>
  <c r="AM469" i="14"/>
  <c r="AM34" i="14"/>
  <c r="AM91" i="14"/>
  <c r="AM438" i="14"/>
  <c r="AM453" i="14"/>
  <c r="AM273" i="14"/>
  <c r="AM366" i="14"/>
  <c r="AM372" i="14"/>
  <c r="AM322" i="14"/>
  <c r="AM418" i="14"/>
  <c r="AM19" i="14"/>
  <c r="AM85" i="14"/>
  <c r="AM437" i="14"/>
  <c r="AM262" i="14"/>
  <c r="AM463" i="14"/>
  <c r="AM162" i="14"/>
  <c r="AM255" i="14"/>
  <c r="AM30" i="14"/>
  <c r="AM137" i="14"/>
  <c r="AM88" i="14"/>
  <c r="AM412" i="14"/>
  <c r="AM370" i="14"/>
  <c r="AM326" i="14"/>
  <c r="AM242" i="14"/>
  <c r="AM413" i="14"/>
  <c r="AM376" i="14"/>
  <c r="AM60" i="14"/>
  <c r="AM235" i="14"/>
  <c r="AM172" i="14"/>
  <c r="AM367" i="14"/>
  <c r="AM333" i="14"/>
  <c r="AM451" i="14"/>
  <c r="AM131" i="14"/>
  <c r="AM111" i="14"/>
  <c r="AM285" i="14"/>
  <c r="AM229" i="14"/>
  <c r="AM500" i="14"/>
  <c r="AM411" i="14"/>
  <c r="AM306" i="14"/>
  <c r="AM250" i="14"/>
  <c r="AM342" i="14"/>
  <c r="AM291" i="14"/>
  <c r="AM28" i="14"/>
  <c r="AM318" i="14"/>
  <c r="AM160" i="14"/>
  <c r="AM321" i="14"/>
  <c r="AM355" i="14"/>
  <c r="AM310" i="14"/>
  <c r="AM230" i="14"/>
  <c r="AM433" i="14"/>
  <c r="AM119" i="14"/>
  <c r="AM176" i="14"/>
  <c r="AM440" i="14"/>
  <c r="AM200" i="14"/>
  <c r="AM484" i="14"/>
  <c r="AM55" i="14"/>
  <c r="AM110" i="14"/>
  <c r="AM185" i="14"/>
  <c r="AM258" i="14"/>
  <c r="AM96" i="14"/>
  <c r="AM320" i="14"/>
  <c r="AM387" i="14"/>
  <c r="AM468" i="14"/>
  <c r="AM319" i="14"/>
  <c r="AM49" i="14"/>
  <c r="AM457" i="14"/>
  <c r="AM100" i="14"/>
  <c r="AM138" i="14"/>
  <c r="AM272" i="14"/>
  <c r="AM159" i="14"/>
  <c r="AM57" i="14"/>
  <c r="AM126" i="14"/>
  <c r="AM450" i="14"/>
  <c r="AM152" i="14"/>
  <c r="AM473" i="14"/>
  <c r="AM444" i="14"/>
  <c r="AM324" i="14"/>
  <c r="AM339" i="14"/>
  <c r="AM485" i="14"/>
  <c r="AM371" i="14"/>
  <c r="AM263" i="14"/>
  <c r="AM194" i="14"/>
  <c r="AM186" i="14"/>
  <c r="AM188" i="14"/>
  <c r="AM238" i="14"/>
  <c r="AM183" i="14"/>
  <c r="AM94" i="14"/>
  <c r="AM177" i="14"/>
  <c r="AM189" i="14"/>
  <c r="AM175" i="14"/>
  <c r="AM479" i="14"/>
  <c r="AM260" i="14"/>
  <c r="AM150" i="14"/>
  <c r="AM354" i="14"/>
  <c r="AM90" i="14"/>
  <c r="AM267" i="14"/>
  <c r="AM15" i="14"/>
  <c r="AM121" i="14"/>
  <c r="AM211" i="14"/>
  <c r="AM443" i="14"/>
  <c r="AM149" i="14"/>
  <c r="AM337" i="14"/>
  <c r="AM113" i="14"/>
  <c r="AM198" i="14"/>
  <c r="AM490" i="14"/>
  <c r="AM191" i="14"/>
  <c r="AM140" i="14"/>
  <c r="AM182" i="14"/>
  <c r="AM420" i="14"/>
  <c r="AM261" i="14"/>
  <c r="AM216" i="14"/>
  <c r="AM286" i="14"/>
  <c r="AM423" i="14"/>
  <c r="AM390" i="14"/>
  <c r="AM54" i="14"/>
  <c r="AM452" i="14"/>
  <c r="AM448" i="14"/>
  <c r="AM104" i="14"/>
  <c r="AM259" i="14"/>
  <c r="AM299" i="14"/>
  <c r="AM492" i="14"/>
  <c r="AM382" i="14"/>
  <c r="AM407" i="14"/>
  <c r="AM303" i="14"/>
  <c r="AM97" i="14"/>
  <c r="AM154" i="14"/>
  <c r="AM476" i="14"/>
  <c r="AM86" i="14"/>
  <c r="AM146" i="14"/>
  <c r="AM38" i="14"/>
  <c r="AM332" i="14"/>
  <c r="AM240" i="14"/>
  <c r="AM406" i="14"/>
  <c r="AM422" i="14"/>
  <c r="AM462" i="14"/>
  <c r="AM281" i="14"/>
  <c r="AM445" i="14"/>
  <c r="AM115" i="14"/>
  <c r="AM133" i="14"/>
  <c r="AM499" i="14"/>
  <c r="AM114" i="14"/>
  <c r="AM478" i="14"/>
  <c r="AM494" i="14"/>
  <c r="AM315" i="14"/>
  <c r="AM120" i="14"/>
  <c r="AM377" i="14"/>
  <c r="AM465" i="14"/>
  <c r="AM123" i="14"/>
  <c r="AM284" i="14"/>
  <c r="AM43" i="14"/>
  <c r="AM358" i="14"/>
  <c r="AM350" i="14"/>
  <c r="AM209" i="14"/>
  <c r="AM488" i="14"/>
  <c r="AM202" i="14"/>
  <c r="AM361" i="14"/>
  <c r="AM269" i="14"/>
  <c r="AM340" i="14"/>
  <c r="AM380" i="14"/>
  <c r="AM329" i="14"/>
  <c r="AM195" i="14"/>
  <c r="AM157" i="14"/>
  <c r="AM217" i="14"/>
  <c r="AM389" i="14"/>
  <c r="AM228" i="14"/>
  <c r="AM432" i="14"/>
  <c r="AM307" i="14"/>
  <c r="AM251" i="14"/>
  <c r="AM383" i="14"/>
  <c r="AM171" i="14"/>
  <c r="AM62" i="14"/>
  <c r="AM480" i="14"/>
  <c r="AM427" i="14"/>
  <c r="AM220" i="14"/>
  <c r="AM282" i="14"/>
  <c r="AM313" i="14"/>
  <c r="AM419" i="14"/>
  <c r="AM384" i="14"/>
  <c r="AM297" i="14"/>
  <c r="AM29" i="14"/>
  <c r="AM449" i="14"/>
  <c r="AM365" i="14"/>
  <c r="AM143" i="14"/>
  <c r="AM147" i="14"/>
  <c r="AM248" i="14"/>
  <c r="AM99" i="14"/>
  <c r="AM224" i="14"/>
  <c r="AM222" i="14"/>
  <c r="AM275" i="14"/>
  <c r="AM59" i="14"/>
  <c r="AM254" i="14"/>
  <c r="AM208" i="14"/>
  <c r="AM23" i="14"/>
  <c r="AM481" i="14"/>
  <c r="AM93" i="14"/>
  <c r="AM227" i="14"/>
  <c r="AM308" i="14"/>
  <c r="AM73" i="14"/>
  <c r="AM106" i="14"/>
  <c r="AM288" i="14"/>
  <c r="AM77" i="14"/>
  <c r="AM349" i="14"/>
  <c r="AM264" i="14"/>
  <c r="AM174" i="14"/>
  <c r="AM364" i="14"/>
  <c r="AM410" i="14"/>
  <c r="AM302" i="14"/>
  <c r="AM128" i="14"/>
  <c r="AM386" i="14"/>
  <c r="AM287" i="14"/>
  <c r="AM219" i="14"/>
  <c r="AM454" i="14"/>
  <c r="AM67" i="14"/>
  <c r="AM66" i="14"/>
  <c r="AM374" i="14"/>
  <c r="AM429" i="14"/>
  <c r="AM163" i="14"/>
  <c r="AM368" i="14"/>
  <c r="AM124" i="14"/>
  <c r="AM193" i="14"/>
  <c r="AM402" i="14"/>
  <c r="AM196" i="14"/>
  <c r="AM464" i="14"/>
  <c r="AM204" i="14"/>
  <c r="AM148" i="14"/>
  <c r="AM353" i="14"/>
  <c r="AM375" i="14"/>
  <c r="AM95" i="14"/>
  <c r="AM328" i="14"/>
  <c r="AM46" i="14"/>
  <c r="AM497" i="14"/>
  <c r="AM336" i="14"/>
  <c r="AM17" i="14"/>
  <c r="AM207" i="14"/>
  <c r="AM348" i="14"/>
  <c r="AM496" i="14"/>
  <c r="AM122" i="14"/>
  <c r="AM404" i="14"/>
  <c r="AM312" i="14"/>
  <c r="AM225" i="14"/>
  <c r="N29" i="22"/>
  <c r="AA6" i="6"/>
  <c r="AG28" i="11"/>
  <c r="AF27" i="11"/>
  <c r="AA5" i="6"/>
  <c r="AL2" i="14"/>
  <c r="AL3" i="14" s="1"/>
  <c r="AA73" i="6" s="1"/>
  <c r="AA82" i="6" s="1"/>
  <c r="AA86" i="6"/>
  <c r="AA138" i="6"/>
  <c r="AA100" i="6"/>
  <c r="AA87" i="6"/>
  <c r="AA137" i="6"/>
  <c r="AA116" i="6"/>
  <c r="AB84" i="6"/>
  <c r="AA139" i="6"/>
  <c r="AA104" i="6"/>
  <c r="AA123" i="6"/>
  <c r="AA117" i="6"/>
  <c r="AA91" i="6"/>
  <c r="AA111" i="6"/>
  <c r="AA127" i="6"/>
  <c r="AA125" i="6"/>
  <c r="AA112" i="6"/>
  <c r="AA90" i="6"/>
  <c r="AA140" i="6"/>
  <c r="AA99" i="6"/>
  <c r="AA136" i="6"/>
  <c r="AA89" i="6"/>
  <c r="AA134" i="6"/>
  <c r="AA102" i="6"/>
  <c r="AA109" i="6"/>
  <c r="AA118" i="6"/>
  <c r="AA98" i="6"/>
  <c r="AA93" i="6"/>
  <c r="AA92" i="6"/>
  <c r="AA124" i="6"/>
  <c r="AA126" i="6"/>
  <c r="AA135" i="6"/>
  <c r="AA88" i="6"/>
  <c r="AA128" i="6"/>
  <c r="AA103" i="6"/>
  <c r="AA101" i="6"/>
  <c r="AA110" i="6"/>
  <c r="AA129" i="6"/>
  <c r="E29" i="11"/>
  <c r="D28" i="11"/>
  <c r="AA8" i="6"/>
  <c r="J29" i="22"/>
  <c r="Z147" i="6"/>
  <c r="S19" i="10" s="1"/>
  <c r="S68" i="16"/>
  <c r="S23" i="10"/>
  <c r="S22" i="10" s="1"/>
  <c r="S39" i="10" s="1"/>
  <c r="S65" i="10"/>
  <c r="S45" i="10"/>
  <c r="T166" i="10"/>
  <c r="AD1" i="16"/>
  <c r="U3" i="10"/>
  <c r="T79" i="10"/>
  <c r="T36" i="10" s="1"/>
  <c r="T70" i="10"/>
  <c r="T27" i="10" s="1"/>
  <c r="T78" i="10"/>
  <c r="T35" i="10" s="1"/>
  <c r="T165" i="10"/>
  <c r="T52" i="10"/>
  <c r="T107" i="10"/>
  <c r="T38" i="10"/>
  <c r="T93" i="10"/>
  <c r="T68" i="10"/>
  <c r="T25" i="10" s="1"/>
  <c r="T60" i="10"/>
  <c r="T74" i="10"/>
  <c r="T31" i="10" s="1"/>
  <c r="T80" i="10"/>
  <c r="T37" i="10" s="1"/>
  <c r="T164" i="10"/>
  <c r="T44" i="10"/>
  <c r="T86" i="10"/>
  <c r="T159" i="10"/>
  <c r="T167" i="10"/>
  <c r="T108" i="10"/>
  <c r="T71" i="10"/>
  <c r="T28" i="10" s="1"/>
  <c r="T50" i="10"/>
  <c r="T54" i="10"/>
  <c r="T88" i="10"/>
  <c r="T51" i="10"/>
  <c r="T49" i="10"/>
  <c r="T59" i="10"/>
  <c r="T76" i="10"/>
  <c r="T33" i="10" s="1"/>
  <c r="T64" i="10"/>
  <c r="T75" i="10"/>
  <c r="T32" i="10" s="1"/>
  <c r="T67" i="10"/>
  <c r="T24" i="10" s="1"/>
  <c r="T163" i="10"/>
  <c r="T63" i="10"/>
  <c r="T73" i="10"/>
  <c r="T30" i="10" s="1"/>
  <c r="T82" i="10"/>
  <c r="T61" i="10"/>
  <c r="T83" i="10"/>
  <c r="T66" i="10"/>
  <c r="T58" i="10"/>
  <c r="T90" i="10"/>
  <c r="T77" i="10"/>
  <c r="T34" i="10" s="1"/>
  <c r="T72" i="10"/>
  <c r="T29" i="10" s="1"/>
  <c r="T46" i="10"/>
  <c r="T55" i="10"/>
  <c r="T104" i="10"/>
  <c r="T9" i="10"/>
  <c r="T89" i="10"/>
  <c r="T69" i="10"/>
  <c r="T26" i="10" s="1"/>
  <c r="T53" i="10"/>
  <c r="T160" i="10"/>
  <c r="T8" i="10"/>
  <c r="T158" i="10"/>
  <c r="T57" i="10"/>
  <c r="T47" i="10"/>
  <c r="T109" i="10"/>
  <c r="T56" i="10"/>
  <c r="T62" i="10"/>
  <c r="T48" i="10"/>
  <c r="S110" i="10"/>
  <c r="AC159" i="16"/>
  <c r="S168" i="10"/>
  <c r="AC5" i="16"/>
  <c r="AC10" i="16" s="1"/>
  <c r="AB159" i="16"/>
  <c r="S7" i="10"/>
  <c r="S10" i="10" s="1"/>
  <c r="S11" i="10" s="1"/>
  <c r="AK22" i="11"/>
  <c r="AK4" i="14"/>
  <c r="AJ6" i="14"/>
  <c r="AA26" i="11"/>
  <c r="O95" i="10" l="1"/>
  <c r="O96" i="10" s="1"/>
  <c r="P103" i="10"/>
  <c r="P174" i="10" s="1"/>
  <c r="Z157" i="23" s="1"/>
  <c r="P81" i="10"/>
  <c r="U40" i="2" s="1"/>
  <c r="T7" i="10"/>
  <c r="T10" i="10" s="1"/>
  <c r="T11" i="10" s="1"/>
  <c r="AE1" i="23"/>
  <c r="U6" i="10"/>
  <c r="U12" i="10" s="1"/>
  <c r="R16" i="10"/>
  <c r="R41" i="10" s="1"/>
  <c r="R87" i="10" s="1"/>
  <c r="R91" i="10" s="1"/>
  <c r="J25" i="11"/>
  <c r="I25" i="11" s="1"/>
  <c r="K25" i="11" s="1"/>
  <c r="G26" i="11" s="1"/>
  <c r="M26" i="11" s="1"/>
  <c r="F30" i="22"/>
  <c r="F39" i="22"/>
  <c r="F40" i="22" s="1"/>
  <c r="G39" i="22"/>
  <c r="G40" i="22" s="1"/>
  <c r="G30" i="22"/>
  <c r="S15" i="10"/>
  <c r="S14" i="10"/>
  <c r="S13" i="10"/>
  <c r="S20" i="10"/>
  <c r="O30" i="22"/>
  <c r="H39" i="22"/>
  <c r="H40" i="22" s="1"/>
  <c r="AB7" i="6"/>
  <c r="AD5" i="23"/>
  <c r="L39" i="22"/>
  <c r="L40" i="22" s="1"/>
  <c r="L30" i="22"/>
  <c r="AF28" i="11"/>
  <c r="AG29" i="11"/>
  <c r="J39" i="22"/>
  <c r="J40" i="22" s="1"/>
  <c r="J30" i="22"/>
  <c r="AA146" i="6"/>
  <c r="T18" i="10" s="1"/>
  <c r="AA147" i="6"/>
  <c r="T19" i="10" s="1"/>
  <c r="AA72" i="6"/>
  <c r="AO11" i="14"/>
  <c r="AN426" i="14"/>
  <c r="AN251" i="14"/>
  <c r="AN44" i="14"/>
  <c r="AN401" i="14"/>
  <c r="AN42" i="14"/>
  <c r="AN278" i="14"/>
  <c r="AN400" i="14"/>
  <c r="AN192" i="14"/>
  <c r="AN168" i="14"/>
  <c r="AN366" i="14"/>
  <c r="AN272" i="14"/>
  <c r="AN411" i="14"/>
  <c r="AN465" i="14"/>
  <c r="AN316" i="14"/>
  <c r="AN446" i="14"/>
  <c r="AN51" i="14"/>
  <c r="AN144" i="14"/>
  <c r="AN164" i="14"/>
  <c r="AN453" i="14"/>
  <c r="AN407" i="14"/>
  <c r="AN257" i="14"/>
  <c r="AN368" i="14"/>
  <c r="AN73" i="14"/>
  <c r="AN450" i="14"/>
  <c r="AN301" i="14"/>
  <c r="AN120" i="14"/>
  <c r="AN286" i="14"/>
  <c r="AN479" i="14"/>
  <c r="AN186" i="14"/>
  <c r="AN493" i="14"/>
  <c r="AN48" i="14"/>
  <c r="AN378" i="14"/>
  <c r="AN58" i="14"/>
  <c r="AN371" i="14"/>
  <c r="AN132" i="14"/>
  <c r="AN494" i="14"/>
  <c r="AN184" i="14"/>
  <c r="AN384" i="14"/>
  <c r="AN476" i="14"/>
  <c r="AN354" i="14"/>
  <c r="AN408" i="14"/>
  <c r="AN355" i="14"/>
  <c r="AN208" i="14"/>
  <c r="AN310" i="14"/>
  <c r="AN488" i="14"/>
  <c r="AN24" i="14"/>
  <c r="AN148" i="14"/>
  <c r="AN166" i="14"/>
  <c r="AN404" i="14"/>
  <c r="AN134" i="14"/>
  <c r="AN207" i="14"/>
  <c r="AN472" i="14"/>
  <c r="AN484" i="14"/>
  <c r="AN270" i="14"/>
  <c r="AN466" i="14"/>
  <c r="AN49" i="14"/>
  <c r="AN100" i="14"/>
  <c r="AN169" i="14"/>
  <c r="AN63" i="14"/>
  <c r="AN235" i="14"/>
  <c r="AN195" i="14"/>
  <c r="AN67" i="14"/>
  <c r="AN161" i="14"/>
  <c r="AN454" i="14"/>
  <c r="AN487" i="14"/>
  <c r="AN315" i="14"/>
  <c r="AN203" i="14"/>
  <c r="AN324" i="14"/>
  <c r="AN111" i="14"/>
  <c r="AN428" i="14"/>
  <c r="AN305" i="14"/>
  <c r="AN108" i="14"/>
  <c r="AN238" i="14"/>
  <c r="AN481" i="14"/>
  <c r="AN206" i="14"/>
  <c r="AN225" i="14"/>
  <c r="AN432" i="14"/>
  <c r="AN295" i="14"/>
  <c r="AN146" i="14"/>
  <c r="AN163" i="14"/>
  <c r="AN106" i="14"/>
  <c r="AN130" i="14"/>
  <c r="AN441" i="14"/>
  <c r="AN43" i="14"/>
  <c r="AN141" i="14"/>
  <c r="AN215" i="14"/>
  <c r="AN313" i="14"/>
  <c r="AN243" i="14"/>
  <c r="AN483" i="14"/>
  <c r="AN463" i="14"/>
  <c r="AN402" i="14"/>
  <c r="AN423" i="14"/>
  <c r="AN308" i="14"/>
  <c r="AN497" i="14"/>
  <c r="AN283" i="14"/>
  <c r="AN452" i="14"/>
  <c r="AN319" i="14"/>
  <c r="AN471" i="14"/>
  <c r="AN442" i="14"/>
  <c r="AN495" i="14"/>
  <c r="AN340" i="14"/>
  <c r="AN337" i="14"/>
  <c r="AN157" i="14"/>
  <c r="AN228" i="14"/>
  <c r="AN127" i="14"/>
  <c r="AN191" i="14"/>
  <c r="AN492" i="14"/>
  <c r="AN65" i="14"/>
  <c r="AN342" i="14"/>
  <c r="AN291" i="14"/>
  <c r="AN50" i="14"/>
  <c r="AN53" i="14"/>
  <c r="AN253" i="14"/>
  <c r="AN328" i="14"/>
  <c r="AN425" i="14"/>
  <c r="AN196" i="14"/>
  <c r="AN327" i="14"/>
  <c r="AN461" i="14"/>
  <c r="AN55" i="14"/>
  <c r="AN222" i="14"/>
  <c r="AN212" i="14"/>
  <c r="AN54" i="14"/>
  <c r="AN470" i="14"/>
  <c r="AN449" i="14"/>
  <c r="AN362" i="14"/>
  <c r="AN412" i="14"/>
  <c r="AN231" i="14"/>
  <c r="AN341" i="14"/>
  <c r="AN60" i="14"/>
  <c r="AN317" i="14"/>
  <c r="AN96" i="14"/>
  <c r="AN110" i="14"/>
  <c r="AN321" i="14"/>
  <c r="AN29" i="14"/>
  <c r="AN209" i="14"/>
  <c r="AN145" i="14"/>
  <c r="AN35" i="14"/>
  <c r="AN406" i="14"/>
  <c r="AN136" i="14"/>
  <c r="AN105" i="14"/>
  <c r="AN364" i="14"/>
  <c r="AN491" i="14"/>
  <c r="AN467" i="14"/>
  <c r="AN23" i="14"/>
  <c r="AN91" i="14"/>
  <c r="AN189" i="14"/>
  <c r="AN57" i="14"/>
  <c r="AN416" i="14"/>
  <c r="AN126" i="14"/>
  <c r="AN83" i="14"/>
  <c r="AN97" i="14"/>
  <c r="AN338" i="14"/>
  <c r="AN143" i="14"/>
  <c r="AN247" i="14"/>
  <c r="AN138" i="14"/>
  <c r="AN173" i="14"/>
  <c r="AN383" i="14"/>
  <c r="AN93" i="14"/>
  <c r="AN171" i="14"/>
  <c r="AN94" i="14"/>
  <c r="AN306" i="14"/>
  <c r="AN227" i="14"/>
  <c r="AN224" i="14"/>
  <c r="AN38" i="14"/>
  <c r="AN139" i="14"/>
  <c r="AN154" i="14"/>
  <c r="AN255" i="14"/>
  <c r="AN66" i="14"/>
  <c r="AN14" i="14"/>
  <c r="AN159" i="14"/>
  <c r="AN438" i="14"/>
  <c r="AN307" i="14"/>
  <c r="AN246" i="14"/>
  <c r="AN277" i="14"/>
  <c r="AN394" i="14"/>
  <c r="AN430" i="14"/>
  <c r="AN395" i="14"/>
  <c r="AN485" i="14"/>
  <c r="AN330" i="14"/>
  <c r="AN61" i="14"/>
  <c r="AN312" i="14"/>
  <c r="AN226" i="14"/>
  <c r="AN217" i="14"/>
  <c r="AN322" i="14"/>
  <c r="AN16" i="14"/>
  <c r="AN177" i="14"/>
  <c r="AN85" i="14"/>
  <c r="AN387" i="14"/>
  <c r="AN152" i="14"/>
  <c r="AN46" i="14"/>
  <c r="AN311" i="14"/>
  <c r="AN129" i="14"/>
  <c r="AN293" i="14"/>
  <c r="AN188" i="14"/>
  <c r="AN458" i="14"/>
  <c r="AN381" i="14"/>
  <c r="AN75" i="14"/>
  <c r="AN370" i="14"/>
  <c r="AN320" i="14"/>
  <c r="AN109" i="14"/>
  <c r="AN242" i="14"/>
  <c r="AN202" i="14"/>
  <c r="AN410" i="14"/>
  <c r="AN281" i="14"/>
  <c r="AN448" i="14"/>
  <c r="AN482" i="14"/>
  <c r="AN90" i="14"/>
  <c r="AN292" i="14"/>
  <c r="AN456" i="14"/>
  <c r="AN398" i="14"/>
  <c r="AN62" i="14"/>
  <c r="AN325" i="14"/>
  <c r="AN369" i="14"/>
  <c r="AN119" i="14"/>
  <c r="AN490" i="14"/>
  <c r="AN223" i="14"/>
  <c r="AN18" i="14"/>
  <c r="AN274" i="14"/>
  <c r="AN300" i="14"/>
  <c r="AN474" i="14"/>
  <c r="AN150" i="14"/>
  <c r="AN486" i="14"/>
  <c r="AN64" i="14"/>
  <c r="AN41" i="14"/>
  <c r="AN357" i="14"/>
  <c r="AN245" i="14"/>
  <c r="AN114" i="14"/>
  <c r="AN331" i="14"/>
  <c r="AN475" i="14"/>
  <c r="AN131" i="14"/>
  <c r="AN439" i="14"/>
  <c r="AN128" i="14"/>
  <c r="AN422" i="14"/>
  <c r="AN298" i="14"/>
  <c r="AN424" i="14"/>
  <c r="AN31" i="14"/>
  <c r="AN84" i="14"/>
  <c r="AN197" i="14"/>
  <c r="AN249" i="14"/>
  <c r="AN45" i="14"/>
  <c r="AN33" i="14"/>
  <c r="AN59" i="14"/>
  <c r="AN429" i="14"/>
  <c r="AN40" i="14"/>
  <c r="AN289" i="14"/>
  <c r="AN98" i="14"/>
  <c r="AN140" i="14"/>
  <c r="AN382" i="14"/>
  <c r="AN95" i="14"/>
  <c r="AN121" i="14"/>
  <c r="AN167" i="14"/>
  <c r="AN358" i="14"/>
  <c r="AN336" i="14"/>
  <c r="AN265" i="14"/>
  <c r="AN339" i="14"/>
  <c r="AN263" i="14"/>
  <c r="AN280" i="14"/>
  <c r="AN79" i="14"/>
  <c r="AN477" i="14"/>
  <c r="AN279" i="14"/>
  <c r="AN264" i="14"/>
  <c r="AN413" i="14"/>
  <c r="AN287" i="14"/>
  <c r="AN379" i="14"/>
  <c r="AN399" i="14"/>
  <c r="AN259" i="14"/>
  <c r="AN417" i="14"/>
  <c r="AN385" i="14"/>
  <c r="AN125" i="14"/>
  <c r="AN155" i="14"/>
  <c r="AN218" i="14"/>
  <c r="AN405" i="14"/>
  <c r="AN39" i="14"/>
  <c r="AN252" i="14"/>
  <c r="AN241" i="14"/>
  <c r="AN216" i="14"/>
  <c r="AN36" i="14"/>
  <c r="AN344" i="14"/>
  <c r="AN391" i="14"/>
  <c r="AN266" i="14"/>
  <c r="AN377" i="14"/>
  <c r="AN70" i="14"/>
  <c r="AN175" i="14"/>
  <c r="AN323" i="14"/>
  <c r="AN89" i="14"/>
  <c r="AN333" i="14"/>
  <c r="AN27" i="14"/>
  <c r="AN414" i="14"/>
  <c r="AN376" i="14"/>
  <c r="AN81" i="14"/>
  <c r="AN335" i="14"/>
  <c r="AN219" i="14"/>
  <c r="AN500" i="14"/>
  <c r="AN151" i="14"/>
  <c r="AN71" i="14"/>
  <c r="AN304" i="14"/>
  <c r="AN28" i="14"/>
  <c r="AN318" i="14"/>
  <c r="AN455" i="14"/>
  <c r="AN284" i="14"/>
  <c r="AN282" i="14"/>
  <c r="AN116" i="14"/>
  <c r="AN347" i="14"/>
  <c r="AN462" i="14"/>
  <c r="AN99" i="14"/>
  <c r="AN160" i="14"/>
  <c r="AN464" i="14"/>
  <c r="AN418" i="14"/>
  <c r="AN309" i="14"/>
  <c r="AN211" i="14"/>
  <c r="AN52" i="14"/>
  <c r="AN17" i="14"/>
  <c r="AN180" i="14"/>
  <c r="AN68" i="14"/>
  <c r="AN165" i="14"/>
  <c r="AN156" i="14"/>
  <c r="AN269" i="14"/>
  <c r="AN234" i="14"/>
  <c r="AN267" i="14"/>
  <c r="AN86" i="14"/>
  <c r="AN469" i="14"/>
  <c r="AN178" i="14"/>
  <c r="AN101" i="14"/>
  <c r="AN375" i="14"/>
  <c r="AN420" i="14"/>
  <c r="AN435" i="14"/>
  <c r="AN262" i="14"/>
  <c r="AN162" i="14"/>
  <c r="AN350" i="14"/>
  <c r="AN92" i="14"/>
  <c r="AN296" i="14"/>
  <c r="AN419" i="14"/>
  <c r="AN496" i="14"/>
  <c r="AN363" i="14"/>
  <c r="AN170" i="14"/>
  <c r="AN443" i="14"/>
  <c r="AN359" i="14"/>
  <c r="AN299" i="14"/>
  <c r="AN459" i="14"/>
  <c r="AN480" i="14"/>
  <c r="AN199" i="14"/>
  <c r="AN334" i="14"/>
  <c r="AN365" i="14"/>
  <c r="AN179" i="14"/>
  <c r="AN285" i="14"/>
  <c r="AN427" i="14"/>
  <c r="AN351" i="14"/>
  <c r="AN373" i="14"/>
  <c r="AN34" i="14"/>
  <c r="AN229" i="14"/>
  <c r="AN25" i="14"/>
  <c r="AN250" i="14"/>
  <c r="AN26" i="14"/>
  <c r="AN372" i="14"/>
  <c r="AN367" i="14"/>
  <c r="AN343" i="14"/>
  <c r="AN360" i="14"/>
  <c r="AN213" i="14"/>
  <c r="AN303" i="14"/>
  <c r="AN437" i="14"/>
  <c r="AN22" i="14"/>
  <c r="AN260" i="14"/>
  <c r="AN205" i="14"/>
  <c r="AN332" i="14"/>
  <c r="AN297" i="14"/>
  <c r="AN190" i="14"/>
  <c r="AN142" i="14"/>
  <c r="AN158" i="14"/>
  <c r="AN172" i="14"/>
  <c r="AN194" i="14"/>
  <c r="AN176" i="14"/>
  <c r="AN69" i="14"/>
  <c r="AN153" i="14"/>
  <c r="AN112" i="14"/>
  <c r="AN478" i="14"/>
  <c r="AN78" i="14"/>
  <c r="AN82" i="14"/>
  <c r="AN356" i="14"/>
  <c r="AN74" i="14"/>
  <c r="AN135" i="14"/>
  <c r="AN447" i="14"/>
  <c r="AN349" i="14"/>
  <c r="AN181" i="14"/>
  <c r="AN489" i="14"/>
  <c r="AN302" i="14"/>
  <c r="AN20" i="14"/>
  <c r="AN230" i="14"/>
  <c r="AN392" i="14"/>
  <c r="AN268" i="14"/>
  <c r="AN47" i="14"/>
  <c r="AN346" i="14"/>
  <c r="AN288" i="14"/>
  <c r="AN193" i="14"/>
  <c r="AN403" i="14"/>
  <c r="AN348" i="14"/>
  <c r="AN271" i="14"/>
  <c r="AN421" i="14"/>
  <c r="AN19" i="14"/>
  <c r="AN115" i="14"/>
  <c r="AN124" i="14"/>
  <c r="AN244" i="14"/>
  <c r="AN149" i="14"/>
  <c r="AN113" i="14"/>
  <c r="AN198" i="14"/>
  <c r="AN433" i="14"/>
  <c r="AN183" i="14"/>
  <c r="AN201" i="14"/>
  <c r="AN182" i="14"/>
  <c r="AN87" i="14"/>
  <c r="AN440" i="14"/>
  <c r="AN498" i="14"/>
  <c r="AN117" i="14"/>
  <c r="AN133" i="14"/>
  <c r="AN200" i="14"/>
  <c r="AN499" i="14"/>
  <c r="AN256" i="14"/>
  <c r="AN221" i="14"/>
  <c r="AN434" i="14"/>
  <c r="AN390" i="14"/>
  <c r="AN329" i="14"/>
  <c r="AN258" i="14"/>
  <c r="AN237" i="14"/>
  <c r="AN444" i="14"/>
  <c r="AN240" i="14"/>
  <c r="AN12" i="14"/>
  <c r="AN76" i="14"/>
  <c r="AN396" i="14"/>
  <c r="AN393" i="14"/>
  <c r="AN56" i="14"/>
  <c r="AN187" i="14"/>
  <c r="AN123" i="14"/>
  <c r="AN248" i="14"/>
  <c r="AN273" i="14"/>
  <c r="AN220" i="14"/>
  <c r="AN261" i="14"/>
  <c r="AN233" i="14"/>
  <c r="AN210" i="14"/>
  <c r="AN103" i="14"/>
  <c r="AN254" i="14"/>
  <c r="AN345" i="14"/>
  <c r="AN88" i="14"/>
  <c r="AN431" i="14"/>
  <c r="AN290" i="14"/>
  <c r="AN21" i="14"/>
  <c r="AN276" i="14"/>
  <c r="AN409" i="14"/>
  <c r="AN457" i="14"/>
  <c r="AN104" i="14"/>
  <c r="AN185" i="14"/>
  <c r="AN314" i="14"/>
  <c r="AN361" i="14"/>
  <c r="AN147" i="14"/>
  <c r="AN374" i="14"/>
  <c r="AN239" i="14"/>
  <c r="AN380" i="14"/>
  <c r="AN451" i="14"/>
  <c r="AN445" i="14"/>
  <c r="AN275" i="14"/>
  <c r="AN214" i="14"/>
  <c r="AN32" i="14"/>
  <c r="AN389" i="14"/>
  <c r="AN13" i="14"/>
  <c r="AN397" i="14"/>
  <c r="AN353" i="14"/>
  <c r="AN460" i="14"/>
  <c r="AN77" i="14"/>
  <c r="AN232" i="14"/>
  <c r="AN72" i="14"/>
  <c r="AN137" i="14"/>
  <c r="AN326" i="14"/>
  <c r="AN37" i="14"/>
  <c r="AN15" i="14"/>
  <c r="AN107" i="14"/>
  <c r="AN468" i="14"/>
  <c r="AN473" i="14"/>
  <c r="AN388" i="14"/>
  <c r="AN102" i="14"/>
  <c r="AN30" i="14"/>
  <c r="AN294" i="14"/>
  <c r="AN204" i="14"/>
  <c r="AN236" i="14"/>
  <c r="AN352" i="14"/>
  <c r="AN174" i="14"/>
  <c r="AN386" i="14"/>
  <c r="AN415" i="14"/>
  <c r="AN436" i="14"/>
  <c r="AN122" i="14"/>
  <c r="AN80" i="14"/>
  <c r="AN118" i="14"/>
  <c r="I30" i="22"/>
  <c r="I39" i="22"/>
  <c r="I40" i="22" s="1"/>
  <c r="K39" i="22"/>
  <c r="K40" i="22" s="1"/>
  <c r="K30" i="22"/>
  <c r="AB5" i="6"/>
  <c r="AM2" i="14"/>
  <c r="AM3" i="14" s="1"/>
  <c r="AB73" i="6" s="1"/>
  <c r="AB82" i="6" s="1"/>
  <c r="AB8" i="6"/>
  <c r="AB6" i="6"/>
  <c r="E30" i="11"/>
  <c r="D29" i="11"/>
  <c r="M85" i="4"/>
  <c r="M88" i="4" s="1"/>
  <c r="N44" i="4"/>
  <c r="M91" i="4"/>
  <c r="M95" i="4" s="1"/>
  <c r="N95" i="4" s="1"/>
  <c r="M39" i="22"/>
  <c r="M40" i="22" s="1"/>
  <c r="M30" i="22"/>
  <c r="F18" i="15"/>
  <c r="H18" i="15" s="1"/>
  <c r="R28" i="11"/>
  <c r="S29" i="11"/>
  <c r="A20" i="15"/>
  <c r="D19" i="15"/>
  <c r="E19" i="15"/>
  <c r="N39" i="22"/>
  <c r="N40" i="22" s="1"/>
  <c r="N30" i="22"/>
  <c r="AB126" i="6"/>
  <c r="AB99" i="6"/>
  <c r="AB86" i="6"/>
  <c r="AB109" i="6"/>
  <c r="AB118" i="6"/>
  <c r="AB87" i="6"/>
  <c r="AB135" i="6"/>
  <c r="AB112" i="6"/>
  <c r="AB127" i="6"/>
  <c r="AB91" i="6"/>
  <c r="AB123" i="6"/>
  <c r="AB128" i="6"/>
  <c r="AB100" i="6"/>
  <c r="AB136" i="6"/>
  <c r="AC84" i="6"/>
  <c r="AB129" i="6"/>
  <c r="AB93" i="6"/>
  <c r="AB134" i="6"/>
  <c r="AB139" i="6"/>
  <c r="AB98" i="6"/>
  <c r="AB125" i="6"/>
  <c r="AB137" i="6"/>
  <c r="AB124" i="6"/>
  <c r="AB116" i="6"/>
  <c r="AB110" i="6"/>
  <c r="AB89" i="6"/>
  <c r="AB90" i="6"/>
  <c r="AB140" i="6"/>
  <c r="AB88" i="6"/>
  <c r="AB102" i="6"/>
  <c r="AB111" i="6"/>
  <c r="AB117" i="6"/>
  <c r="AB101" i="6"/>
  <c r="AB92" i="6"/>
  <c r="AB104" i="6"/>
  <c r="AB103" i="6"/>
  <c r="AB138" i="6"/>
  <c r="T45" i="10"/>
  <c r="AD5" i="16"/>
  <c r="T110" i="10"/>
  <c r="AE1" i="16"/>
  <c r="V3" i="10"/>
  <c r="U166" i="10"/>
  <c r="U72" i="10"/>
  <c r="U29" i="10" s="1"/>
  <c r="U69" i="10"/>
  <c r="U26" i="10" s="1"/>
  <c r="U67" i="10"/>
  <c r="U24" i="10" s="1"/>
  <c r="U64" i="10"/>
  <c r="U70" i="10"/>
  <c r="U27" i="10" s="1"/>
  <c r="U57" i="10"/>
  <c r="U93" i="10"/>
  <c r="U104" i="10"/>
  <c r="U76" i="10"/>
  <c r="U33" i="10" s="1"/>
  <c r="U77" i="10"/>
  <c r="U34" i="10" s="1"/>
  <c r="U167" i="10"/>
  <c r="U176" i="10" s="1"/>
  <c r="U44" i="10"/>
  <c r="U107" i="10"/>
  <c r="U79" i="10"/>
  <c r="U36" i="10" s="1"/>
  <c r="U80" i="10"/>
  <c r="U37" i="10" s="1"/>
  <c r="U56" i="10"/>
  <c r="U58" i="10"/>
  <c r="U73" i="10"/>
  <c r="U30" i="10" s="1"/>
  <c r="U75" i="10"/>
  <c r="U32" i="10" s="1"/>
  <c r="U66" i="10"/>
  <c r="U62" i="10"/>
  <c r="U82" i="10"/>
  <c r="U164" i="10"/>
  <c r="U74" i="10"/>
  <c r="U31" i="10" s="1"/>
  <c r="U54" i="10"/>
  <c r="U49" i="10"/>
  <c r="U165" i="10"/>
  <c r="U163" i="10"/>
  <c r="U8" i="10"/>
  <c r="U50" i="10"/>
  <c r="U83" i="10"/>
  <c r="U59" i="10"/>
  <c r="U71" i="10"/>
  <c r="U28" i="10" s="1"/>
  <c r="U47" i="10"/>
  <c r="U108" i="10"/>
  <c r="U109" i="10"/>
  <c r="U9" i="10"/>
  <c r="U53" i="10"/>
  <c r="U90" i="10"/>
  <c r="U158" i="10"/>
  <c r="U78" i="10"/>
  <c r="U35" i="10" s="1"/>
  <c r="U63" i="10"/>
  <c r="U46" i="10"/>
  <c r="U160" i="10"/>
  <c r="U48" i="10"/>
  <c r="U38" i="10"/>
  <c r="U55" i="10"/>
  <c r="U68" i="10"/>
  <c r="U25" i="10" s="1"/>
  <c r="U89" i="10"/>
  <c r="U61" i="10"/>
  <c r="U159" i="10"/>
  <c r="U60" i="10"/>
  <c r="U52" i="10"/>
  <c r="U51" i="10"/>
  <c r="U88" i="10"/>
  <c r="U86" i="10"/>
  <c r="Q87" i="10"/>
  <c r="Q81" i="10"/>
  <c r="Q103" i="10"/>
  <c r="T23" i="10"/>
  <c r="T22" i="10" s="1"/>
  <c r="T65" i="10"/>
  <c r="T168" i="10"/>
  <c r="T176" i="10"/>
  <c r="T76" i="16"/>
  <c r="AM22" i="11"/>
  <c r="AI23" i="11" s="1"/>
  <c r="AA27" i="11"/>
  <c r="AK6" i="14"/>
  <c r="AL4" i="14"/>
  <c r="AD10" i="16" l="1"/>
  <c r="AD10" i="23"/>
  <c r="O98" i="10"/>
  <c r="Y4" i="23" s="1"/>
  <c r="Y9" i="23" s="1"/>
  <c r="Y12" i="23" s="1"/>
  <c r="AD159" i="23"/>
  <c r="AE159" i="23"/>
  <c r="P105" i="10"/>
  <c r="U85" i="2" s="1"/>
  <c r="P84" i="10"/>
  <c r="P95" i="10" s="1"/>
  <c r="P96" i="10" s="1"/>
  <c r="Z157" i="16"/>
  <c r="J26" i="11"/>
  <c r="H26" i="11"/>
  <c r="R103" i="10"/>
  <c r="R174" i="10" s="1"/>
  <c r="AB157" i="23" s="1"/>
  <c r="R81" i="10"/>
  <c r="R84" i="10" s="1"/>
  <c r="R95" i="10" s="1"/>
  <c r="R96" i="10" s="1"/>
  <c r="AF1" i="23"/>
  <c r="V6" i="10"/>
  <c r="V12" i="10" s="1"/>
  <c r="S16" i="10"/>
  <c r="S41" i="10" s="1"/>
  <c r="T15" i="10"/>
  <c r="T14" i="10"/>
  <c r="T13" i="10"/>
  <c r="AE5" i="23"/>
  <c r="AE10" i="23" s="1"/>
  <c r="T20" i="10"/>
  <c r="D42" i="22"/>
  <c r="D30" i="11"/>
  <c r="E31" i="11"/>
  <c r="F19" i="15"/>
  <c r="H19" i="15" s="1"/>
  <c r="AC8" i="6"/>
  <c r="AC7" i="6"/>
  <c r="AC90" i="6"/>
  <c r="AC135" i="6"/>
  <c r="AC102" i="6"/>
  <c r="AC127" i="6"/>
  <c r="AC91" i="6"/>
  <c r="AC138" i="6"/>
  <c r="AC110" i="6"/>
  <c r="AC88" i="6"/>
  <c r="AC134" i="6"/>
  <c r="AC103" i="6"/>
  <c r="AC129" i="6"/>
  <c r="AC126" i="6"/>
  <c r="AC111" i="6"/>
  <c r="AC112" i="6"/>
  <c r="AC104" i="6"/>
  <c r="AC87" i="6"/>
  <c r="AC140" i="6"/>
  <c r="AC92" i="6"/>
  <c r="AC137" i="6"/>
  <c r="AD84" i="6"/>
  <c r="AC139" i="6"/>
  <c r="AC93" i="6"/>
  <c r="AC98" i="6"/>
  <c r="AC99" i="6"/>
  <c r="AC101" i="6"/>
  <c r="AC136" i="6"/>
  <c r="AC86" i="6"/>
  <c r="AC89" i="6"/>
  <c r="AC128" i="6"/>
  <c r="AC109" i="6"/>
  <c r="AC123" i="6"/>
  <c r="AC118" i="6"/>
  <c r="AC124" i="6"/>
  <c r="AC117" i="6"/>
  <c r="AC116" i="6"/>
  <c r="AC100" i="6"/>
  <c r="AC125" i="6"/>
  <c r="N88" i="4"/>
  <c r="M98" i="4"/>
  <c r="AB72" i="6"/>
  <c r="T100" i="10"/>
  <c r="AC6" i="6"/>
  <c r="AC5" i="6"/>
  <c r="AN2" i="14"/>
  <c r="AN3" i="14" s="1"/>
  <c r="AC73" i="6" s="1"/>
  <c r="AC82" i="6" s="1"/>
  <c r="AB147" i="6"/>
  <c r="U19" i="10" s="1"/>
  <c r="AB146" i="6"/>
  <c r="U18" i="10" s="1"/>
  <c r="U100" i="10" s="1"/>
  <c r="AP11" i="14"/>
  <c r="AO42" i="14"/>
  <c r="AO401" i="14"/>
  <c r="AO192" i="14"/>
  <c r="AO426" i="14"/>
  <c r="AO400" i="14"/>
  <c r="AO44" i="14"/>
  <c r="AO482" i="14"/>
  <c r="AO247" i="14"/>
  <c r="AO175" i="14"/>
  <c r="AO292" i="14"/>
  <c r="AO481" i="14"/>
  <c r="AO183" i="14"/>
  <c r="AO94" i="14"/>
  <c r="AO228" i="14"/>
  <c r="AO101" i="14"/>
  <c r="AO142" i="14"/>
  <c r="AO367" i="14"/>
  <c r="AO227" i="14"/>
  <c r="AO346" i="14"/>
  <c r="AO176" i="14"/>
  <c r="AO106" i="14"/>
  <c r="AO447" i="14"/>
  <c r="AO193" i="14"/>
  <c r="AO38" i="14"/>
  <c r="AO256" i="14"/>
  <c r="AO344" i="14"/>
  <c r="AO324" i="14"/>
  <c r="AO483" i="14"/>
  <c r="AO30" i="14"/>
  <c r="AO423" i="14"/>
  <c r="AO472" i="14"/>
  <c r="AO332" i="14"/>
  <c r="AO211" i="14"/>
  <c r="AO131" i="14"/>
  <c r="AO185" i="14"/>
  <c r="AO377" i="14"/>
  <c r="AO109" i="14"/>
  <c r="AO428" i="14"/>
  <c r="AO319" i="14"/>
  <c r="AO414" i="14"/>
  <c r="AO136" i="14"/>
  <c r="AO230" i="14"/>
  <c r="AO393" i="14"/>
  <c r="AO63" i="14"/>
  <c r="AO235" i="14"/>
  <c r="AO184" i="14"/>
  <c r="AO294" i="14"/>
  <c r="AO349" i="14"/>
  <c r="AO110" i="14"/>
  <c r="AO356" i="14"/>
  <c r="AO354" i="14"/>
  <c r="AO27" i="14"/>
  <c r="AO242" i="14"/>
  <c r="AO165" i="14"/>
  <c r="AO462" i="14"/>
  <c r="AO39" i="14"/>
  <c r="AO457" i="14"/>
  <c r="AO335" i="14"/>
  <c r="AO341" i="14"/>
  <c r="AO104" i="14"/>
  <c r="AO317" i="14"/>
  <c r="AO302" i="14"/>
  <c r="AO269" i="14"/>
  <c r="AO134" i="14"/>
  <c r="AO149" i="14"/>
  <c r="AO469" i="14"/>
  <c r="AO34" i="14"/>
  <c r="AO171" i="14"/>
  <c r="AO125" i="14"/>
  <c r="AO82" i="14"/>
  <c r="AO54" i="14"/>
  <c r="AO406" i="14"/>
  <c r="AO489" i="14"/>
  <c r="AO25" i="14"/>
  <c r="AO168" i="14"/>
  <c r="AO67" i="14"/>
  <c r="AO37" i="14"/>
  <c r="AO248" i="14"/>
  <c r="AO337" i="14"/>
  <c r="AO389" i="14"/>
  <c r="AO33" i="14"/>
  <c r="AO459" i="14"/>
  <c r="AO191" i="14"/>
  <c r="AO177" i="14"/>
  <c r="AO438" i="14"/>
  <c r="AO453" i="14"/>
  <c r="AO65" i="14"/>
  <c r="AO427" i="14"/>
  <c r="AO253" i="14"/>
  <c r="AO420" i="14"/>
  <c r="AO288" i="14"/>
  <c r="AO261" i="14"/>
  <c r="AO133" i="14"/>
  <c r="AO116" i="14"/>
  <c r="AO41" i="14"/>
  <c r="AO265" i="14"/>
  <c r="AO196" i="14"/>
  <c r="AO391" i="14"/>
  <c r="AO188" i="14"/>
  <c r="AO118" i="14"/>
  <c r="AO75" i="14"/>
  <c r="AO380" i="14"/>
  <c r="AO59" i="14"/>
  <c r="AO50" i="14"/>
  <c r="AO22" i="14"/>
  <c r="AO210" i="14"/>
  <c r="AO221" i="14"/>
  <c r="AO155" i="14"/>
  <c r="AO475" i="14"/>
  <c r="AO251" i="14"/>
  <c r="AO467" i="14"/>
  <c r="AO190" i="14"/>
  <c r="AO445" i="14"/>
  <c r="AO62" i="14"/>
  <c r="AO299" i="14"/>
  <c r="AO397" i="14"/>
  <c r="AO257" i="14"/>
  <c r="AO303" i="14"/>
  <c r="AO194" i="14"/>
  <c r="AO150" i="14"/>
  <c r="AO135" i="14"/>
  <c r="AO358" i="14"/>
  <c r="AO347" i="14"/>
  <c r="AO255" i="14"/>
  <c r="AO112" i="14"/>
  <c r="AO384" i="14"/>
  <c r="AO320" i="14"/>
  <c r="AO209" i="14"/>
  <c r="AO170" i="14"/>
  <c r="AO477" i="14"/>
  <c r="AO21" i="14"/>
  <c r="AO413" i="14"/>
  <c r="AO258" i="14"/>
  <c r="AO287" i="14"/>
  <c r="AO281" i="14"/>
  <c r="AO434" i="14"/>
  <c r="AO419" i="14"/>
  <c r="AO137" i="14"/>
  <c r="AO88" i="14"/>
  <c r="AO79" i="14"/>
  <c r="AO496" i="14"/>
  <c r="AO52" i="14"/>
  <c r="AO365" i="14"/>
  <c r="AO231" i="14"/>
  <c r="AO373" i="14"/>
  <c r="AO99" i="14"/>
  <c r="AO119" i="14"/>
  <c r="AO225" i="14"/>
  <c r="AO28" i="14"/>
  <c r="AO146" i="14"/>
  <c r="AO425" i="14"/>
  <c r="AO388" i="14"/>
  <c r="AO31" i="14"/>
  <c r="AO23" i="14"/>
  <c r="AO495" i="14"/>
  <c r="AO363" i="14"/>
  <c r="AO179" i="14"/>
  <c r="AO239" i="14"/>
  <c r="AO465" i="14"/>
  <c r="AO325" i="14"/>
  <c r="AO51" i="14"/>
  <c r="AO490" i="14"/>
  <c r="AO432" i="14"/>
  <c r="AO144" i="14"/>
  <c r="AO429" i="14"/>
  <c r="AO353" i="14"/>
  <c r="AO213" i="14"/>
  <c r="AO115" i="14"/>
  <c r="AO152" i="14"/>
  <c r="AO87" i="14"/>
  <c r="AO160" i="14"/>
  <c r="AO143" i="14"/>
  <c r="AO463" i="14"/>
  <c r="AO114" i="14"/>
  <c r="AO92" i="14"/>
  <c r="AO48" i="14"/>
  <c r="AO58" i="14"/>
  <c r="AO202" i="14"/>
  <c r="AO285" i="14"/>
  <c r="AO229" i="14"/>
  <c r="AO85" i="14"/>
  <c r="AO84" i="14"/>
  <c r="AO275" i="14"/>
  <c r="AO40" i="14"/>
  <c r="AO45" i="14"/>
  <c r="AO140" i="14"/>
  <c r="AO18" i="14"/>
  <c r="AO189" i="14"/>
  <c r="AO407" i="14"/>
  <c r="AO318" i="14"/>
  <c r="AO307" i="14"/>
  <c r="AO124" i="14"/>
  <c r="AO440" i="14"/>
  <c r="AO141" i="14"/>
  <c r="AO224" i="14"/>
  <c r="AO233" i="14"/>
  <c r="AO301" i="14"/>
  <c r="AO497" i="14"/>
  <c r="AO286" i="14"/>
  <c r="AO199" i="14"/>
  <c r="AO207" i="14"/>
  <c r="AO246" i="14"/>
  <c r="AO154" i="14"/>
  <c r="AO277" i="14"/>
  <c r="AO378" i="14"/>
  <c r="AO96" i="14"/>
  <c r="AO476" i="14"/>
  <c r="AO264" i="14"/>
  <c r="AO409" i="14"/>
  <c r="AO386" i="14"/>
  <c r="AO491" i="14"/>
  <c r="AO56" i="14"/>
  <c r="AO361" i="14"/>
  <c r="AO259" i="14"/>
  <c r="AO471" i="14"/>
  <c r="AO90" i="14"/>
  <c r="AO359" i="14"/>
  <c r="AO159" i="14"/>
  <c r="AO330" i="14"/>
  <c r="AO340" i="14"/>
  <c r="AO86" i="14"/>
  <c r="AO383" i="14"/>
  <c r="AO226" i="14"/>
  <c r="AO217" i="14"/>
  <c r="AO433" i="14"/>
  <c r="AO289" i="14"/>
  <c r="AO250" i="14"/>
  <c r="AO91" i="14"/>
  <c r="AO342" i="14"/>
  <c r="AO57" i="14"/>
  <c r="AO291" i="14"/>
  <c r="AO15" i="14"/>
  <c r="AO83" i="14"/>
  <c r="AO328" i="14"/>
  <c r="AO351" i="14"/>
  <c r="AO216" i="14"/>
  <c r="AO473" i="14"/>
  <c r="AO103" i="14"/>
  <c r="AO36" i="14"/>
  <c r="AO17" i="14"/>
  <c r="AO479" i="14"/>
  <c r="AO338" i="14"/>
  <c r="AO262" i="14"/>
  <c r="AO493" i="14"/>
  <c r="AO458" i="14"/>
  <c r="AO214" i="14"/>
  <c r="AO449" i="14"/>
  <c r="AO326" i="14"/>
  <c r="AO197" i="14"/>
  <c r="AO372" i="14"/>
  <c r="AO93" i="14"/>
  <c r="AO295" i="14"/>
  <c r="AO382" i="14"/>
  <c r="AO66" i="14"/>
  <c r="AO272" i="14"/>
  <c r="AO14" i="14"/>
  <c r="AO375" i="14"/>
  <c r="AO368" i="14"/>
  <c r="AO73" i="14"/>
  <c r="AO43" i="14"/>
  <c r="AO46" i="14"/>
  <c r="AO77" i="14"/>
  <c r="AO451" i="14"/>
  <c r="AO381" i="14"/>
  <c r="AO222" i="14"/>
  <c r="AO396" i="14"/>
  <c r="AO100" i="14"/>
  <c r="AO166" i="14"/>
  <c r="AO72" i="14"/>
  <c r="AO280" i="14"/>
  <c r="AO240" i="14"/>
  <c r="AO305" i="14"/>
  <c r="AO208" i="14"/>
  <c r="AO439" i="14"/>
  <c r="AO422" i="14"/>
  <c r="AO364" i="14"/>
  <c r="AO404" i="14"/>
  <c r="AO411" i="14"/>
  <c r="AO360" i="14"/>
  <c r="AO416" i="14"/>
  <c r="AO274" i="14"/>
  <c r="AO120" i="14"/>
  <c r="AO139" i="14"/>
  <c r="AO313" i="14"/>
  <c r="AO243" i="14"/>
  <c r="AO232" i="14"/>
  <c r="AO321" i="14"/>
  <c r="AO424" i="14"/>
  <c r="AO267" i="14"/>
  <c r="AO238" i="14"/>
  <c r="AO315" i="14"/>
  <c r="AO369" i="14"/>
  <c r="AO71" i="14"/>
  <c r="AO273" i="14"/>
  <c r="AO126" i="14"/>
  <c r="AO167" i="14"/>
  <c r="AO456" i="14"/>
  <c r="AO415" i="14"/>
  <c r="AO241" i="14"/>
  <c r="AO215" i="14"/>
  <c r="AO129" i="14"/>
  <c r="AO245" i="14"/>
  <c r="AO283" i="14"/>
  <c r="AO333" i="14"/>
  <c r="AO310" i="14"/>
  <c r="AO466" i="14"/>
  <c r="AO430" i="14"/>
  <c r="AO309" i="14"/>
  <c r="AO464" i="14"/>
  <c r="AO322" i="14"/>
  <c r="AO311" i="14"/>
  <c r="AO352" i="14"/>
  <c r="AO500" i="14"/>
  <c r="AO487" i="14"/>
  <c r="AO201" i="14"/>
  <c r="AO474" i="14"/>
  <c r="AO468" i="14"/>
  <c r="AO260" i="14"/>
  <c r="AO153" i="14"/>
  <c r="AO327" i="14"/>
  <c r="AO198" i="14"/>
  <c r="AO405" i="14"/>
  <c r="AO81" i="14"/>
  <c r="AO454" i="14"/>
  <c r="AO151" i="14"/>
  <c r="AO446" i="14"/>
  <c r="AO304" i="14"/>
  <c r="AO200" i="14"/>
  <c r="AO376" i="14"/>
  <c r="AO172" i="14"/>
  <c r="AO290" i="14"/>
  <c r="AO157" i="14"/>
  <c r="AO127" i="14"/>
  <c r="AO387" i="14"/>
  <c r="AO374" i="14"/>
  <c r="AO312" i="14"/>
  <c r="AO402" i="14"/>
  <c r="AO138" i="14"/>
  <c r="AO237" i="14"/>
  <c r="AO178" i="14"/>
  <c r="AO89" i="14"/>
  <c r="AO223" i="14"/>
  <c r="AO220" i="14"/>
  <c r="AO450" i="14"/>
  <c r="AO435" i="14"/>
  <c r="AO107" i="14"/>
  <c r="AO498" i="14"/>
  <c r="AO444" i="14"/>
  <c r="AO485" i="14"/>
  <c r="AO461" i="14"/>
  <c r="AO55" i="14"/>
  <c r="AO60" i="14"/>
  <c r="AO448" i="14"/>
  <c r="AO70" i="14"/>
  <c r="AO20" i="14"/>
  <c r="AO98" i="14"/>
  <c r="AO480" i="14"/>
  <c r="AO417" i="14"/>
  <c r="AO370" i="14"/>
  <c r="AO390" i="14"/>
  <c r="AO488" i="14"/>
  <c r="AO169" i="14"/>
  <c r="AO187" i="14"/>
  <c r="AO97" i="14"/>
  <c r="AO117" i="14"/>
  <c r="AO282" i="14"/>
  <c r="AO111" i="14"/>
  <c r="AO268" i="14"/>
  <c r="AO443" i="14"/>
  <c r="AO164" i="14"/>
  <c r="AO53" i="14"/>
  <c r="AO441" i="14"/>
  <c r="AO64" i="14"/>
  <c r="AO186" i="14"/>
  <c r="AO371" i="14"/>
  <c r="AO132" i="14"/>
  <c r="AO244" i="14"/>
  <c r="AO323" i="14"/>
  <c r="AO16" i="14"/>
  <c r="AO492" i="14"/>
  <c r="AO105" i="14"/>
  <c r="AO203" i="14"/>
  <c r="AO357" i="14"/>
  <c r="AO181" i="14"/>
  <c r="AO145" i="14"/>
  <c r="AO122" i="14"/>
  <c r="AO314" i="14"/>
  <c r="AO158" i="14"/>
  <c r="AO147" i="14"/>
  <c r="AO334" i="14"/>
  <c r="AO123" i="14"/>
  <c r="AO499" i="14"/>
  <c r="AO278" i="14"/>
  <c r="AO108" i="14"/>
  <c r="AO306" i="14"/>
  <c r="AO343" i="14"/>
  <c r="AO163" i="14"/>
  <c r="AO437" i="14"/>
  <c r="AO69" i="14"/>
  <c r="AO76" i="14"/>
  <c r="AO162" i="14"/>
  <c r="AO394" i="14"/>
  <c r="AO478" i="14"/>
  <c r="AO484" i="14"/>
  <c r="AO494" i="14"/>
  <c r="AO408" i="14"/>
  <c r="AO298" i="14"/>
  <c r="AO412" i="14"/>
  <c r="AO392" i="14"/>
  <c r="AO78" i="14"/>
  <c r="AO206" i="14"/>
  <c r="AO271" i="14"/>
  <c r="AO174" i="14"/>
  <c r="AO395" i="14"/>
  <c r="AO204" i="14"/>
  <c r="AO366" i="14"/>
  <c r="AO398" i="14"/>
  <c r="AO95" i="14"/>
  <c r="AO130" i="14"/>
  <c r="AO336" i="14"/>
  <c r="AO296" i="14"/>
  <c r="AO263" i="14"/>
  <c r="AO236" i="14"/>
  <c r="AO470" i="14"/>
  <c r="AO279" i="14"/>
  <c r="AO362" i="14"/>
  <c r="AO74" i="14"/>
  <c r="AO49" i="14"/>
  <c r="AO148" i="14"/>
  <c r="AO219" i="14"/>
  <c r="AO234" i="14"/>
  <c r="AO431" i="14"/>
  <c r="AO270" i="14"/>
  <c r="AO452" i="14"/>
  <c r="AO399" i="14"/>
  <c r="AO195" i="14"/>
  <c r="AO113" i="14"/>
  <c r="AO316" i="14"/>
  <c r="AO13" i="14"/>
  <c r="AO24" i="14"/>
  <c r="AO12" i="14"/>
  <c r="AO379" i="14"/>
  <c r="AO345" i="14"/>
  <c r="AO26" i="14"/>
  <c r="AO212" i="14"/>
  <c r="AO355" i="14"/>
  <c r="AO276" i="14"/>
  <c r="AO329" i="14"/>
  <c r="AO455" i="14"/>
  <c r="AO460" i="14"/>
  <c r="AO350" i="14"/>
  <c r="AO339" i="14"/>
  <c r="AO442" i="14"/>
  <c r="AO249" i="14"/>
  <c r="AO418" i="14"/>
  <c r="AO19" i="14"/>
  <c r="AO182" i="14"/>
  <c r="AO300" i="14"/>
  <c r="AO284" i="14"/>
  <c r="AO486" i="14"/>
  <c r="AO403" i="14"/>
  <c r="AO180" i="14"/>
  <c r="AO68" i="14"/>
  <c r="AO218" i="14"/>
  <c r="AO421" i="14"/>
  <c r="AO297" i="14"/>
  <c r="AO61" i="14"/>
  <c r="AO173" i="14"/>
  <c r="AO308" i="14"/>
  <c r="AO47" i="14"/>
  <c r="AO121" i="14"/>
  <c r="AO293" i="14"/>
  <c r="AO254" i="14"/>
  <c r="AO205" i="14"/>
  <c r="AO385" i="14"/>
  <c r="AO29" i="14"/>
  <c r="AO128" i="14"/>
  <c r="AO156" i="14"/>
  <c r="AO410" i="14"/>
  <c r="AO32" i="14"/>
  <c r="AO80" i="14"/>
  <c r="AO331" i="14"/>
  <c r="AO348" i="14"/>
  <c r="AO161" i="14"/>
  <c r="AO436" i="14"/>
  <c r="AO252" i="14"/>
  <c r="AO102" i="14"/>
  <c r="AO266" i="14"/>
  <c r="AO35" i="14"/>
  <c r="A21" i="15"/>
  <c r="D20" i="15"/>
  <c r="E20" i="15"/>
  <c r="S30" i="11"/>
  <c r="R29" i="11"/>
  <c r="AG30" i="11"/>
  <c r="AF29" i="11"/>
  <c r="U76" i="16"/>
  <c r="U110" i="10"/>
  <c r="Q105" i="10"/>
  <c r="Q174" i="10"/>
  <c r="AA157" i="23" s="1"/>
  <c r="Q84" i="10"/>
  <c r="AE159" i="16"/>
  <c r="T39" i="10"/>
  <c r="W3" i="10"/>
  <c r="V166" i="10"/>
  <c r="AF1" i="16"/>
  <c r="V64" i="10"/>
  <c r="V104" i="10"/>
  <c r="V50" i="10"/>
  <c r="V76" i="10"/>
  <c r="V33" i="10" s="1"/>
  <c r="V8" i="10"/>
  <c r="V49" i="10"/>
  <c r="V164" i="10"/>
  <c r="V90" i="10"/>
  <c r="V78" i="10"/>
  <c r="V35" i="10" s="1"/>
  <c r="V55" i="10"/>
  <c r="V167" i="10"/>
  <c r="V176" i="10" s="1"/>
  <c r="V74" i="10"/>
  <c r="V31" i="10" s="1"/>
  <c r="V86" i="10"/>
  <c r="V79" i="10"/>
  <c r="V36" i="10" s="1"/>
  <c r="V72" i="10"/>
  <c r="V29" i="10" s="1"/>
  <c r="V51" i="10"/>
  <c r="V71" i="10"/>
  <c r="V28" i="10" s="1"/>
  <c r="V108" i="10"/>
  <c r="V165" i="10"/>
  <c r="V46" i="10"/>
  <c r="V54" i="10"/>
  <c r="V56" i="10"/>
  <c r="V57" i="10"/>
  <c r="V77" i="10"/>
  <c r="V34" i="10" s="1"/>
  <c r="V58" i="10"/>
  <c r="V69" i="10"/>
  <c r="V26" i="10" s="1"/>
  <c r="V68" i="10"/>
  <c r="V25" i="10" s="1"/>
  <c r="V83" i="10"/>
  <c r="V59" i="10"/>
  <c r="V109" i="10"/>
  <c r="V93" i="10"/>
  <c r="V60" i="10"/>
  <c r="V44" i="10"/>
  <c r="V160" i="10"/>
  <c r="V89" i="10"/>
  <c r="V9" i="10"/>
  <c r="V67" i="10"/>
  <c r="V24" i="10" s="1"/>
  <c r="V107" i="10"/>
  <c r="V75" i="10"/>
  <c r="V32" i="10" s="1"/>
  <c r="V88" i="10"/>
  <c r="V80" i="10"/>
  <c r="V37" i="10" s="1"/>
  <c r="V70" i="10"/>
  <c r="V27" i="10" s="1"/>
  <c r="V63" i="10"/>
  <c r="V73" i="10"/>
  <c r="V30" i="10" s="1"/>
  <c r="V62" i="10"/>
  <c r="V61" i="10"/>
  <c r="V82" i="10"/>
  <c r="V163" i="10"/>
  <c r="V159" i="10"/>
  <c r="V66" i="10"/>
  <c r="V47" i="10"/>
  <c r="V158" i="10"/>
  <c r="V38" i="10"/>
  <c r="V48" i="10"/>
  <c r="V52" i="10"/>
  <c r="V53" i="10"/>
  <c r="U23" i="10"/>
  <c r="U22" i="10" s="1"/>
  <c r="U39" i="10" s="1"/>
  <c r="U65" i="10"/>
  <c r="U45" i="10"/>
  <c r="AD159" i="16"/>
  <c r="Q91" i="10"/>
  <c r="U168" i="10"/>
  <c r="U7" i="10"/>
  <c r="U10" i="10" s="1"/>
  <c r="U11" i="10" s="1"/>
  <c r="AE5" i="16"/>
  <c r="AE10" i="16" s="1"/>
  <c r="T68" i="16"/>
  <c r="AJ23" i="11"/>
  <c r="AL23" i="11"/>
  <c r="AA28" i="11"/>
  <c r="AM4" i="14"/>
  <c r="AL6" i="14"/>
  <c r="V7" i="10" l="1"/>
  <c r="V10" i="10" s="1"/>
  <c r="O101" i="10"/>
  <c r="AF159" i="23"/>
  <c r="P112" i="10"/>
  <c r="M105" i="4"/>
  <c r="N105" i="4" s="1"/>
  <c r="U54" i="2"/>
  <c r="U55" i="2" s="1"/>
  <c r="P98" i="10"/>
  <c r="U58" i="2" s="1"/>
  <c r="G14" i="20" s="1"/>
  <c r="I26" i="11"/>
  <c r="K26" i="11" s="1"/>
  <c r="G27" i="11" s="1"/>
  <c r="AB157" i="16"/>
  <c r="R105" i="10"/>
  <c r="R112" i="10" s="1"/>
  <c r="R98" i="10"/>
  <c r="AG1" i="23"/>
  <c r="W6" i="10"/>
  <c r="W12" i="10" s="1"/>
  <c r="S81" i="10"/>
  <c r="S84" i="10" s="1"/>
  <c r="S87" i="10"/>
  <c r="S91" i="10" s="1"/>
  <c r="S103" i="10"/>
  <c r="S174" i="10" s="1"/>
  <c r="AC157" i="23" s="1"/>
  <c r="T16" i="10"/>
  <c r="T41" i="10" s="1"/>
  <c r="U13" i="10"/>
  <c r="U15" i="10"/>
  <c r="U14" i="10"/>
  <c r="U20" i="10"/>
  <c r="AF5" i="23"/>
  <c r="AF10" i="23" s="1"/>
  <c r="AC146" i="6"/>
  <c r="V18" i="10" s="1"/>
  <c r="S31" i="11"/>
  <c r="R30" i="11"/>
  <c r="AC72" i="6"/>
  <c r="AD8" i="6"/>
  <c r="E32" i="11"/>
  <c r="D31" i="11"/>
  <c r="AD7" i="6"/>
  <c r="AC147" i="6"/>
  <c r="V19" i="10" s="1"/>
  <c r="F20" i="15"/>
  <c r="H20" i="15" s="1"/>
  <c r="A22" i="15"/>
  <c r="D21" i="15"/>
  <c r="E21" i="15"/>
  <c r="AQ11" i="14"/>
  <c r="AP42" i="14"/>
  <c r="AP426" i="14"/>
  <c r="AP401" i="14"/>
  <c r="AP400" i="14"/>
  <c r="AP192" i="14"/>
  <c r="AP44" i="14"/>
  <c r="AP70" i="14"/>
  <c r="AP138" i="14"/>
  <c r="AP34" i="14"/>
  <c r="AP40" i="14"/>
  <c r="AP19" i="14"/>
  <c r="AP459" i="14"/>
  <c r="AP308" i="14"/>
  <c r="AP382" i="14"/>
  <c r="AP480" i="14"/>
  <c r="AP427" i="14"/>
  <c r="AP163" i="14"/>
  <c r="AP437" i="14"/>
  <c r="AP97" i="14"/>
  <c r="AP167" i="14"/>
  <c r="AP129" i="14"/>
  <c r="AP391" i="14"/>
  <c r="AP345" i="14"/>
  <c r="AP54" i="14"/>
  <c r="AP279" i="14"/>
  <c r="AP405" i="14"/>
  <c r="AP128" i="14"/>
  <c r="AP165" i="14"/>
  <c r="AP202" i="14"/>
  <c r="AP376" i="14"/>
  <c r="AP409" i="14"/>
  <c r="AP287" i="14"/>
  <c r="AP448" i="14"/>
  <c r="AP195" i="14"/>
  <c r="AP56" i="14"/>
  <c r="AP172" i="14"/>
  <c r="AP348" i="14"/>
  <c r="AP82" i="14"/>
  <c r="AP280" i="14"/>
  <c r="AP352" i="14"/>
  <c r="AP29" i="14"/>
  <c r="AP477" i="14"/>
  <c r="AP406" i="14"/>
  <c r="AP488" i="14"/>
  <c r="AP414" i="14"/>
  <c r="AP361" i="14"/>
  <c r="AP379" i="14"/>
  <c r="AP252" i="14"/>
  <c r="AP166" i="14"/>
  <c r="AP229" i="14"/>
  <c r="AP312" i="14"/>
  <c r="AP372" i="14"/>
  <c r="AP217" i="14"/>
  <c r="AP434" i="14"/>
  <c r="AP385" i="14"/>
  <c r="AP320" i="14"/>
  <c r="AP449" i="14"/>
  <c r="AP424" i="14"/>
  <c r="AP442" i="14"/>
  <c r="AP84" i="14"/>
  <c r="AP443" i="14"/>
  <c r="AP315" i="14"/>
  <c r="AP383" i="14"/>
  <c r="AP113" i="14"/>
  <c r="AP157" i="14"/>
  <c r="AP289" i="14"/>
  <c r="AP228" i="14"/>
  <c r="AP14" i="14"/>
  <c r="AP91" i="14"/>
  <c r="AP273" i="14"/>
  <c r="AP126" i="14"/>
  <c r="AP455" i="14"/>
  <c r="AP193" i="14"/>
  <c r="AP301" i="14"/>
  <c r="AP216" i="14"/>
  <c r="AP499" i="14"/>
  <c r="AP46" i="14"/>
  <c r="AP344" i="14"/>
  <c r="AP324" i="14"/>
  <c r="AP232" i="14"/>
  <c r="AP162" i="14"/>
  <c r="AP485" i="14"/>
  <c r="AP145" i="14"/>
  <c r="AP71" i="14"/>
  <c r="AP114" i="14"/>
  <c r="AP112" i="14"/>
  <c r="AP419" i="14"/>
  <c r="AP137" i="14"/>
  <c r="AP377" i="14"/>
  <c r="AP278" i="14"/>
  <c r="AP244" i="14"/>
  <c r="AP247" i="14"/>
  <c r="AP25" i="14"/>
  <c r="AP161" i="14"/>
  <c r="AP149" i="14"/>
  <c r="AP238" i="14"/>
  <c r="AP411" i="14"/>
  <c r="AP359" i="14"/>
  <c r="AP389" i="14"/>
  <c r="AP367" i="14"/>
  <c r="AP164" i="14"/>
  <c r="AP123" i="14"/>
  <c r="AP213" i="14"/>
  <c r="AP83" i="14"/>
  <c r="AP73" i="14"/>
  <c r="AP95" i="14"/>
  <c r="AP420" i="14"/>
  <c r="AP115" i="14"/>
  <c r="AP160" i="14"/>
  <c r="AP261" i="14"/>
  <c r="AP103" i="14"/>
  <c r="AP199" i="14"/>
  <c r="AP76" i="14"/>
  <c r="AP265" i="14"/>
  <c r="AP283" i="14"/>
  <c r="AP395" i="14"/>
  <c r="AP464" i="14"/>
  <c r="AP417" i="14"/>
  <c r="AP378" i="14"/>
  <c r="AP458" i="14"/>
  <c r="AP371" i="14"/>
  <c r="AP96" i="14"/>
  <c r="AP78" i="14"/>
  <c r="AP370" i="14"/>
  <c r="AP181" i="14"/>
  <c r="AP314" i="14"/>
  <c r="AP136" i="14"/>
  <c r="AP100" i="14"/>
  <c r="AP104" i="14"/>
  <c r="AP234" i="14"/>
  <c r="AP327" i="14"/>
  <c r="AP184" i="14"/>
  <c r="AP461" i="14"/>
  <c r="AP354" i="14"/>
  <c r="AP222" i="14"/>
  <c r="AP170" i="14"/>
  <c r="AP21" i="14"/>
  <c r="AP413" i="14"/>
  <c r="AP298" i="14"/>
  <c r="AP329" i="14"/>
  <c r="AP60" i="14"/>
  <c r="AP492" i="14"/>
  <c r="AP360" i="14"/>
  <c r="AP253" i="14"/>
  <c r="AP368" i="14"/>
  <c r="AP241" i="14"/>
  <c r="AP176" i="14"/>
  <c r="AP224" i="14"/>
  <c r="AP351" i="14"/>
  <c r="AP473" i="14"/>
  <c r="AP17" i="14"/>
  <c r="AP154" i="14"/>
  <c r="AP471" i="14"/>
  <c r="AP454" i="14"/>
  <c r="AP178" i="14"/>
  <c r="AP89" i="14"/>
  <c r="AP101" i="14"/>
  <c r="AP98" i="14"/>
  <c r="AP140" i="14"/>
  <c r="AP65" i="14"/>
  <c r="AP397" i="14"/>
  <c r="AP407" i="14"/>
  <c r="AP274" i="14"/>
  <c r="AP150" i="14"/>
  <c r="AP121" i="14"/>
  <c r="AP486" i="14"/>
  <c r="AP286" i="14"/>
  <c r="AP215" i="14"/>
  <c r="AP207" i="14"/>
  <c r="AP311" i="14"/>
  <c r="AP153" i="14"/>
  <c r="AP68" i="14"/>
  <c r="AP296" i="14"/>
  <c r="AP168" i="14"/>
  <c r="AP275" i="14"/>
  <c r="AP325" i="14"/>
  <c r="AP299" i="14"/>
  <c r="AP435" i="14"/>
  <c r="AP313" i="14"/>
  <c r="AP333" i="14"/>
  <c r="AP48" i="14"/>
  <c r="AP421" i="14"/>
  <c r="AP476" i="14"/>
  <c r="AP267" i="14"/>
  <c r="AP374" i="14"/>
  <c r="AP198" i="14"/>
  <c r="AP433" i="14"/>
  <c r="AP323" i="14"/>
  <c r="AP127" i="14"/>
  <c r="AP119" i="14"/>
  <c r="AP250" i="14"/>
  <c r="AP227" i="14"/>
  <c r="AP342" i="14"/>
  <c r="AP343" i="14"/>
  <c r="AP375" i="14"/>
  <c r="AP53" i="14"/>
  <c r="AP22" i="14"/>
  <c r="AP441" i="14"/>
  <c r="AP133" i="14"/>
  <c r="AP336" i="14"/>
  <c r="AP221" i="14"/>
  <c r="AP245" i="14"/>
  <c r="AP180" i="14"/>
  <c r="AP478" i="14"/>
  <c r="AP472" i="14"/>
  <c r="AP125" i="14"/>
  <c r="AP263" i="14"/>
  <c r="AP55" i="14"/>
  <c r="AP319" i="14"/>
  <c r="AP24" i="14"/>
  <c r="AP81" i="14"/>
  <c r="AP219" i="14"/>
  <c r="AP237" i="14"/>
  <c r="AP487" i="14"/>
  <c r="AP183" i="14"/>
  <c r="AP142" i="14"/>
  <c r="AP197" i="14"/>
  <c r="AP482" i="14"/>
  <c r="AP20" i="14"/>
  <c r="AP239" i="14"/>
  <c r="AP94" i="14"/>
  <c r="AP380" i="14"/>
  <c r="AP45" i="14"/>
  <c r="AP189" i="14"/>
  <c r="AP353" i="14"/>
  <c r="AP182" i="14"/>
  <c r="AP28" i="14"/>
  <c r="AP450" i="14"/>
  <c r="AP124" i="14"/>
  <c r="AP460" i="14"/>
  <c r="AP498" i="14"/>
  <c r="AP447" i="14"/>
  <c r="AP497" i="14"/>
  <c r="AP102" i="14"/>
  <c r="AP451" i="14"/>
  <c r="AP484" i="14"/>
  <c r="AP211" i="14"/>
  <c r="AP88" i="14"/>
  <c r="AP212" i="14"/>
  <c r="AP109" i="14"/>
  <c r="AP496" i="14"/>
  <c r="AP122" i="14"/>
  <c r="AP264" i="14"/>
  <c r="AP147" i="14"/>
  <c r="AP281" i="14"/>
  <c r="AP251" i="14"/>
  <c r="AP37" i="14"/>
  <c r="AP90" i="14"/>
  <c r="AP373" i="14"/>
  <c r="AP175" i="14"/>
  <c r="AP340" i="14"/>
  <c r="AP80" i="14"/>
  <c r="AP226" i="14"/>
  <c r="AP337" i="14"/>
  <c r="AP93" i="14"/>
  <c r="AP316" i="14"/>
  <c r="AP47" i="14"/>
  <c r="AP50" i="14"/>
  <c r="AP107" i="14"/>
  <c r="AP233" i="14"/>
  <c r="AP293" i="14"/>
  <c r="AP260" i="14"/>
  <c r="AP331" i="14"/>
  <c r="AP72" i="14"/>
  <c r="AP75" i="14"/>
  <c r="AP204" i="14"/>
  <c r="AP218" i="14"/>
  <c r="AP390" i="14"/>
  <c r="AP452" i="14"/>
  <c r="AP156" i="14"/>
  <c r="AP364" i="14"/>
  <c r="AP457" i="14"/>
  <c r="AP412" i="14"/>
  <c r="AP49" i="14"/>
  <c r="AP410" i="14"/>
  <c r="AP169" i="14"/>
  <c r="AP341" i="14"/>
  <c r="AP490" i="14"/>
  <c r="AP304" i="14"/>
  <c r="AP135" i="14"/>
  <c r="AP200" i="14"/>
  <c r="AP282" i="14"/>
  <c r="AP357" i="14"/>
  <c r="AP456" i="14"/>
  <c r="AP171" i="14"/>
  <c r="AP177" i="14"/>
  <c r="AP146" i="14"/>
  <c r="AP15" i="14"/>
  <c r="AP387" i="14"/>
  <c r="AP117" i="14"/>
  <c r="AP425" i="14"/>
  <c r="AP356" i="14"/>
  <c r="AP470" i="14"/>
  <c r="AP489" i="14"/>
  <c r="AP439" i="14"/>
  <c r="AP62" i="14"/>
  <c r="AP64" i="14"/>
  <c r="AP243" i="14"/>
  <c r="AP118" i="14"/>
  <c r="AP209" i="14"/>
  <c r="AP194" i="14"/>
  <c r="AP479" i="14"/>
  <c r="AP403" i="14"/>
  <c r="AP423" i="14"/>
  <c r="AP381" i="14"/>
  <c r="AP151" i="14"/>
  <c r="AP321" i="14"/>
  <c r="AP270" i="14"/>
  <c r="AP269" i="14"/>
  <c r="AP225" i="14"/>
  <c r="AP236" i="14"/>
  <c r="AP174" i="14"/>
  <c r="AP466" i="14"/>
  <c r="AP481" i="14"/>
  <c r="AP322" i="14"/>
  <c r="AP223" i="14"/>
  <c r="AP440" i="14"/>
  <c r="AP41" i="14"/>
  <c r="AP388" i="14"/>
  <c r="AP188" i="14"/>
  <c r="AP292" i="14"/>
  <c r="AP306" i="14"/>
  <c r="AP105" i="14"/>
  <c r="AP465" i="14"/>
  <c r="AP191" i="14"/>
  <c r="AP203" i="14"/>
  <c r="AP330" i="14"/>
  <c r="AP285" i="14"/>
  <c r="AP35" i="14"/>
  <c r="AP23" i="14"/>
  <c r="AP186" i="14"/>
  <c r="AP415" i="14"/>
  <c r="AP284" i="14"/>
  <c r="AP358" i="14"/>
  <c r="AP31" i="14"/>
  <c r="AP120" i="14"/>
  <c r="AP58" i="14"/>
  <c r="AP326" i="14"/>
  <c r="AP302" i="14"/>
  <c r="AP67" i="14"/>
  <c r="AP108" i="14"/>
  <c r="AP190" i="14"/>
  <c r="AP201" i="14"/>
  <c r="AP13" i="14"/>
  <c r="AP159" i="14"/>
  <c r="AP18" i="14"/>
  <c r="AP85" i="14"/>
  <c r="AP152" i="14"/>
  <c r="AP38" i="14"/>
  <c r="AP69" i="14"/>
  <c r="AP262" i="14"/>
  <c r="AP483" i="14"/>
  <c r="AP475" i="14"/>
  <c r="AP131" i="14"/>
  <c r="AP111" i="14"/>
  <c r="AP428" i="14"/>
  <c r="AP305" i="14"/>
  <c r="AP310" i="14"/>
  <c r="AP422" i="14"/>
  <c r="AP276" i="14"/>
  <c r="AP39" i="14"/>
  <c r="AP12" i="14"/>
  <c r="AP231" i="14"/>
  <c r="AP295" i="14"/>
  <c r="AP462" i="14"/>
  <c r="AP393" i="14"/>
  <c r="AP318" i="14"/>
  <c r="AP246" i="14"/>
  <c r="AP394" i="14"/>
  <c r="AP335" i="14"/>
  <c r="AP392" i="14"/>
  <c r="AP491" i="14"/>
  <c r="AP404" i="14"/>
  <c r="AP430" i="14"/>
  <c r="AP32" i="14"/>
  <c r="AP266" i="14"/>
  <c r="AP143" i="14"/>
  <c r="AP384" i="14"/>
  <c r="AP235" i="14"/>
  <c r="AP61" i="14"/>
  <c r="AP363" i="14"/>
  <c r="AP445" i="14"/>
  <c r="AP369" i="14"/>
  <c r="AP453" i="14"/>
  <c r="AP257" i="14"/>
  <c r="AP307" i="14"/>
  <c r="AP132" i="14"/>
  <c r="AP349" i="14"/>
  <c r="AP110" i="14"/>
  <c r="AP158" i="14"/>
  <c r="AP187" i="14"/>
  <c r="AP130" i="14"/>
  <c r="AP141" i="14"/>
  <c r="AP116" i="14"/>
  <c r="AP493" i="14"/>
  <c r="AP494" i="14"/>
  <c r="AP290" i="14"/>
  <c r="AP362" i="14"/>
  <c r="AP366" i="14"/>
  <c r="AP272" i="14"/>
  <c r="AP66" i="14"/>
  <c r="AP86" i="14"/>
  <c r="AP33" i="14"/>
  <c r="AP144" i="14"/>
  <c r="AP57" i="14"/>
  <c r="AP303" i="14"/>
  <c r="AP139" i="14"/>
  <c r="AP338" i="14"/>
  <c r="AP196" i="14"/>
  <c r="AP332" i="14"/>
  <c r="AP271" i="14"/>
  <c r="AP240" i="14"/>
  <c r="AP399" i="14"/>
  <c r="AP408" i="14"/>
  <c r="AP259" i="14"/>
  <c r="AP36" i="14"/>
  <c r="AP258" i="14"/>
  <c r="AP99" i="14"/>
  <c r="AP365" i="14"/>
  <c r="AP77" i="14"/>
  <c r="AP52" i="14"/>
  <c r="AP334" i="14"/>
  <c r="AP173" i="14"/>
  <c r="AP248" i="14"/>
  <c r="AP418" i="14"/>
  <c r="AP16" i="14"/>
  <c r="AP59" i="14"/>
  <c r="AP438" i="14"/>
  <c r="AP429" i="14"/>
  <c r="AP346" i="14"/>
  <c r="AP291" i="14"/>
  <c r="AP474" i="14"/>
  <c r="AP468" i="14"/>
  <c r="AP402" i="14"/>
  <c r="AP255" i="14"/>
  <c r="AP155" i="14"/>
  <c r="AP294" i="14"/>
  <c r="AP355" i="14"/>
  <c r="AP386" i="14"/>
  <c r="AP63" i="14"/>
  <c r="AP268" i="14"/>
  <c r="AP27" i="14"/>
  <c r="AP317" i="14"/>
  <c r="AP500" i="14"/>
  <c r="AP469" i="14"/>
  <c r="AP148" i="14"/>
  <c r="AP396" i="14"/>
  <c r="AP446" i="14"/>
  <c r="AP74" i="14"/>
  <c r="AP185" i="14"/>
  <c r="AP230" i="14"/>
  <c r="AP134" i="14"/>
  <c r="AP467" i="14"/>
  <c r="AP495" i="14"/>
  <c r="AP398" i="14"/>
  <c r="AP51" i="14"/>
  <c r="AP220" i="14"/>
  <c r="AP416" i="14"/>
  <c r="AP87" i="14"/>
  <c r="AP328" i="14"/>
  <c r="AP288" i="14"/>
  <c r="AP210" i="14"/>
  <c r="AP463" i="14"/>
  <c r="AP350" i="14"/>
  <c r="AP92" i="14"/>
  <c r="AP339" i="14"/>
  <c r="AP30" i="14"/>
  <c r="AP254" i="14"/>
  <c r="AP309" i="14"/>
  <c r="AP205" i="14"/>
  <c r="AP436" i="14"/>
  <c r="AP206" i="14"/>
  <c r="AP249" i="14"/>
  <c r="AP432" i="14"/>
  <c r="AP300" i="14"/>
  <c r="AP106" i="14"/>
  <c r="AP43" i="14"/>
  <c r="AP444" i="14"/>
  <c r="AP256" i="14"/>
  <c r="AP347" i="14"/>
  <c r="AP277" i="14"/>
  <c r="AP26" i="14"/>
  <c r="AP297" i="14"/>
  <c r="AP431" i="14"/>
  <c r="AP208" i="14"/>
  <c r="AP242" i="14"/>
  <c r="AP214" i="14"/>
  <c r="AP179" i="14"/>
  <c r="AP79" i="14"/>
  <c r="AD98" i="6"/>
  <c r="AD128" i="6"/>
  <c r="AE84" i="6"/>
  <c r="AD140" i="6"/>
  <c r="AD116" i="6"/>
  <c r="AD89" i="6"/>
  <c r="AD134" i="6"/>
  <c r="AD125" i="6"/>
  <c r="AD104" i="6"/>
  <c r="AD135" i="6"/>
  <c r="AD100" i="6"/>
  <c r="AD109" i="6"/>
  <c r="AD138" i="6"/>
  <c r="AD101" i="6"/>
  <c r="AD86" i="6"/>
  <c r="AD136" i="6"/>
  <c r="AD91" i="6"/>
  <c r="AD127" i="6"/>
  <c r="AD99" i="6"/>
  <c r="AD137" i="6"/>
  <c r="AD88" i="6"/>
  <c r="AD139" i="6"/>
  <c r="AD87" i="6"/>
  <c r="AD112" i="6"/>
  <c r="AD111" i="6"/>
  <c r="AD123" i="6"/>
  <c r="AD102" i="6"/>
  <c r="AD110" i="6"/>
  <c r="AD118" i="6"/>
  <c r="AD124" i="6"/>
  <c r="AD117" i="6"/>
  <c r="AD103" i="6"/>
  <c r="AD90" i="6"/>
  <c r="AD92" i="6"/>
  <c r="AD129" i="6"/>
  <c r="AD126" i="6"/>
  <c r="AD93" i="6"/>
  <c r="AO2" i="14"/>
  <c r="AO3" i="14" s="1"/>
  <c r="AD73" i="6" s="1"/>
  <c r="AD82" i="6" s="1"/>
  <c r="AD5" i="6"/>
  <c r="AF30" i="11"/>
  <c r="AG31" i="11"/>
  <c r="N98" i="4"/>
  <c r="N101" i="4" s="1"/>
  <c r="M99" i="4"/>
  <c r="M101" i="4"/>
  <c r="AD6" i="6"/>
  <c r="V76" i="16"/>
  <c r="U68" i="16"/>
  <c r="V110" i="10"/>
  <c r="V45" i="10"/>
  <c r="Q95" i="10"/>
  <c r="X3" i="10"/>
  <c r="AG1" i="16"/>
  <c r="W166" i="10"/>
  <c r="W104" i="10"/>
  <c r="W160" i="10"/>
  <c r="W80" i="10"/>
  <c r="W37" i="10" s="1"/>
  <c r="W75" i="10"/>
  <c r="W32" i="10" s="1"/>
  <c r="W165" i="10"/>
  <c r="W48" i="10"/>
  <c r="W78" i="10"/>
  <c r="W35" i="10" s="1"/>
  <c r="W79" i="10"/>
  <c r="W36" i="10" s="1"/>
  <c r="W93" i="10"/>
  <c r="W159" i="10"/>
  <c r="W47" i="10"/>
  <c r="W63" i="10"/>
  <c r="W54" i="10"/>
  <c r="W73" i="10"/>
  <c r="W30" i="10" s="1"/>
  <c r="W67" i="10"/>
  <c r="W24" i="10" s="1"/>
  <c r="W163" i="10"/>
  <c r="W72" i="10"/>
  <c r="W29" i="10" s="1"/>
  <c r="W50" i="10"/>
  <c r="W51" i="10"/>
  <c r="W107" i="10"/>
  <c r="W167" i="10"/>
  <c r="W176" i="10" s="1"/>
  <c r="W55" i="10"/>
  <c r="W52" i="10"/>
  <c r="W38" i="10"/>
  <c r="W59" i="10"/>
  <c r="W46" i="10"/>
  <c r="W69" i="10"/>
  <c r="W26" i="10" s="1"/>
  <c r="W9" i="10"/>
  <c r="W88" i="10"/>
  <c r="W74" i="10"/>
  <c r="W31" i="10" s="1"/>
  <c r="W58" i="10"/>
  <c r="W158" i="10"/>
  <c r="W49" i="10"/>
  <c r="W66" i="10"/>
  <c r="W82" i="10"/>
  <c r="W64" i="10"/>
  <c r="W68" i="10"/>
  <c r="W25" i="10" s="1"/>
  <c r="W71" i="10"/>
  <c r="W28" i="10" s="1"/>
  <c r="W70" i="10"/>
  <c r="W27" i="10" s="1"/>
  <c r="W89" i="10"/>
  <c r="W77" i="10"/>
  <c r="W34" i="10" s="1"/>
  <c r="W44" i="10"/>
  <c r="W62" i="10"/>
  <c r="W86" i="10"/>
  <c r="W83" i="10"/>
  <c r="W61" i="10"/>
  <c r="W164" i="10"/>
  <c r="W76" i="10"/>
  <c r="W33" i="10" s="1"/>
  <c r="W109" i="10"/>
  <c r="W90" i="10"/>
  <c r="W108" i="10"/>
  <c r="W8" i="10"/>
  <c r="W57" i="10"/>
  <c r="W60" i="10"/>
  <c r="W53" i="10"/>
  <c r="W56" i="10"/>
  <c r="V23" i="10"/>
  <c r="V22" i="10" s="1"/>
  <c r="V65" i="10"/>
  <c r="V168" i="10"/>
  <c r="AA157" i="16"/>
  <c r="Q112" i="10"/>
  <c r="AF159" i="16"/>
  <c r="AF5" i="16"/>
  <c r="AF10" i="16" s="1"/>
  <c r="AK23" i="11"/>
  <c r="AA29" i="11"/>
  <c r="AA30" i="11" s="1"/>
  <c r="AM6" i="14"/>
  <c r="AN4" i="14"/>
  <c r="V14" i="10" l="1"/>
  <c r="V11" i="10"/>
  <c r="AG159" i="23"/>
  <c r="H27" i="11"/>
  <c r="M27" i="11"/>
  <c r="G15" i="20"/>
  <c r="U59" i="2"/>
  <c r="U106" i="2" s="1"/>
  <c r="Z4" i="23"/>
  <c r="Z9" i="23" s="1"/>
  <c r="Z12" i="23" s="1"/>
  <c r="M112" i="4"/>
  <c r="N112" i="4" s="1"/>
  <c r="AC157" i="16"/>
  <c r="J27" i="11"/>
  <c r="I27" i="11" s="1"/>
  <c r="K27" i="11" s="1"/>
  <c r="G28" i="11" s="1"/>
  <c r="M28" i="11" s="1"/>
  <c r="M29" i="11" s="1"/>
  <c r="P99" i="10"/>
  <c r="P101" i="10"/>
  <c r="AB4" i="23"/>
  <c r="AB9" i="23" s="1"/>
  <c r="AB12" i="23" s="1"/>
  <c r="R101" i="10"/>
  <c r="V13" i="10"/>
  <c r="V15" i="10"/>
  <c r="AH1" i="23"/>
  <c r="X6" i="10"/>
  <c r="X12" i="10" s="1"/>
  <c r="S105" i="10"/>
  <c r="S112" i="10" s="1"/>
  <c r="T87" i="10"/>
  <c r="T91" i="10" s="1"/>
  <c r="T81" i="10"/>
  <c r="T84" i="10" s="1"/>
  <c r="T103" i="10"/>
  <c r="T174" i="10" s="1"/>
  <c r="AD157" i="23" s="1"/>
  <c r="S95" i="10"/>
  <c r="U16" i="10"/>
  <c r="U41" i="10" s="1"/>
  <c r="U87" i="10" s="1"/>
  <c r="U91" i="10" s="1"/>
  <c r="AG5" i="23"/>
  <c r="AG10" i="23" s="1"/>
  <c r="V20" i="10"/>
  <c r="AR11" i="14"/>
  <c r="AQ42" i="14"/>
  <c r="AQ44" i="14"/>
  <c r="AQ400" i="14"/>
  <c r="AQ401" i="14"/>
  <c r="AQ278" i="14"/>
  <c r="AQ426" i="14"/>
  <c r="AQ192" i="14"/>
  <c r="AQ31" i="14"/>
  <c r="AQ482" i="14"/>
  <c r="AQ229" i="14"/>
  <c r="AQ23" i="14"/>
  <c r="AQ67" i="14"/>
  <c r="AQ151" i="14"/>
  <c r="AQ383" i="14"/>
  <c r="AQ249" i="14"/>
  <c r="AQ14" i="14"/>
  <c r="AQ191" i="14"/>
  <c r="AQ177" i="14"/>
  <c r="AQ47" i="14"/>
  <c r="AQ291" i="14"/>
  <c r="AQ194" i="14"/>
  <c r="AQ307" i="14"/>
  <c r="AQ95" i="14"/>
  <c r="AQ160" i="14"/>
  <c r="AQ187" i="14"/>
  <c r="AQ328" i="14"/>
  <c r="AQ124" i="14"/>
  <c r="AQ133" i="14"/>
  <c r="AQ403" i="14"/>
  <c r="AQ394" i="14"/>
  <c r="AQ451" i="14"/>
  <c r="AQ309" i="14"/>
  <c r="AQ204" i="14"/>
  <c r="AQ431" i="14"/>
  <c r="AQ466" i="14"/>
  <c r="AQ364" i="14"/>
  <c r="AQ329" i="14"/>
  <c r="AQ12" i="14"/>
  <c r="AQ494" i="14"/>
  <c r="AQ125" i="14"/>
  <c r="AQ475" i="14"/>
  <c r="AQ449" i="14"/>
  <c r="AQ319" i="14"/>
  <c r="AQ128" i="14"/>
  <c r="AQ326" i="14"/>
  <c r="AQ392" i="14"/>
  <c r="AQ259" i="14"/>
  <c r="AQ448" i="14"/>
  <c r="AQ172" i="14"/>
  <c r="AQ234" i="14"/>
  <c r="AQ317" i="14"/>
  <c r="AQ302" i="14"/>
  <c r="AQ340" i="14"/>
  <c r="AQ198" i="14"/>
  <c r="AQ389" i="14"/>
  <c r="AQ178" i="14"/>
  <c r="AQ92" i="14"/>
  <c r="AQ381" i="14"/>
  <c r="AQ294" i="14"/>
  <c r="AQ170" i="14"/>
  <c r="AQ237" i="14"/>
  <c r="AQ366" i="14"/>
  <c r="AQ244" i="14"/>
  <c r="AQ197" i="14"/>
  <c r="AQ25" i="14"/>
  <c r="AQ372" i="14"/>
  <c r="AQ80" i="14"/>
  <c r="AQ203" i="14"/>
  <c r="AQ226" i="14"/>
  <c r="AQ239" i="14"/>
  <c r="AQ445" i="14"/>
  <c r="AQ323" i="14"/>
  <c r="AQ446" i="14"/>
  <c r="AQ223" i="14"/>
  <c r="AQ83" i="14"/>
  <c r="AQ368" i="14"/>
  <c r="AQ274" i="14"/>
  <c r="AQ176" i="14"/>
  <c r="AQ135" i="14"/>
  <c r="AQ117" i="14"/>
  <c r="AQ286" i="14"/>
  <c r="AQ17" i="14"/>
  <c r="AQ311" i="14"/>
  <c r="AQ350" i="14"/>
  <c r="AQ157" i="14"/>
  <c r="AQ16" i="14"/>
  <c r="AQ407" i="14"/>
  <c r="AQ358" i="14"/>
  <c r="AQ196" i="14"/>
  <c r="AQ290" i="14"/>
  <c r="AQ267" i="14"/>
  <c r="AQ471" i="14"/>
  <c r="AQ20" i="14"/>
  <c r="AQ374" i="14"/>
  <c r="AQ175" i="14"/>
  <c r="AQ454" i="14"/>
  <c r="AQ398" i="14"/>
  <c r="AQ481" i="14"/>
  <c r="AQ206" i="14"/>
  <c r="AQ201" i="14"/>
  <c r="AQ225" i="14"/>
  <c r="AQ459" i="14"/>
  <c r="AQ415" i="14"/>
  <c r="AQ480" i="14"/>
  <c r="AQ435" i="14"/>
  <c r="AQ486" i="14"/>
  <c r="AQ282" i="14"/>
  <c r="AQ215" i="14"/>
  <c r="AQ344" i="14"/>
  <c r="AQ26" i="14"/>
  <c r="AQ430" i="14"/>
  <c r="AQ333" i="14"/>
  <c r="AQ436" i="14"/>
  <c r="AQ428" i="14"/>
  <c r="AQ27" i="14"/>
  <c r="AQ452" i="14"/>
  <c r="AQ202" i="14"/>
  <c r="AQ462" i="14"/>
  <c r="AQ404" i="14"/>
  <c r="AQ134" i="14"/>
  <c r="AQ371" i="14"/>
  <c r="AQ484" i="14"/>
  <c r="AQ385" i="14"/>
  <c r="AQ266" i="14"/>
  <c r="AQ131" i="14"/>
  <c r="AQ212" i="14"/>
  <c r="AQ377" i="14"/>
  <c r="AQ477" i="14"/>
  <c r="AQ310" i="14"/>
  <c r="AQ314" i="14"/>
  <c r="AQ165" i="14"/>
  <c r="AQ89" i="14"/>
  <c r="AQ18" i="14"/>
  <c r="AQ342" i="14"/>
  <c r="AQ152" i="14"/>
  <c r="AQ168" i="14"/>
  <c r="AQ363" i="14"/>
  <c r="AQ86" i="14"/>
  <c r="AQ337" i="14"/>
  <c r="AQ275" i="14"/>
  <c r="AQ369" i="14"/>
  <c r="AQ273" i="14"/>
  <c r="AQ220" i="14"/>
  <c r="AQ387" i="14"/>
  <c r="AQ474" i="14"/>
  <c r="AQ106" i="14"/>
  <c r="AQ437" i="14"/>
  <c r="AQ107" i="14"/>
  <c r="AQ498" i="14"/>
  <c r="AQ141" i="14"/>
  <c r="AQ36" i="14"/>
  <c r="AQ336" i="14"/>
  <c r="AQ444" i="14"/>
  <c r="AQ41" i="14"/>
  <c r="AQ245" i="14"/>
  <c r="AQ402" i="14"/>
  <c r="AQ391" i="14"/>
  <c r="AQ423" i="14"/>
  <c r="AQ281" i="14"/>
  <c r="AQ490" i="14"/>
  <c r="AQ123" i="14"/>
  <c r="AQ384" i="14"/>
  <c r="AQ145" i="14"/>
  <c r="AQ173" i="14"/>
  <c r="AQ34" i="14"/>
  <c r="AQ411" i="14"/>
  <c r="AQ359" i="14"/>
  <c r="AQ316" i="14"/>
  <c r="AQ13" i="14"/>
  <c r="AQ367" i="14"/>
  <c r="AQ28" i="14"/>
  <c r="AQ416" i="14"/>
  <c r="AQ303" i="14"/>
  <c r="AQ455" i="14"/>
  <c r="AQ73" i="14"/>
  <c r="AQ284" i="14"/>
  <c r="AQ288" i="14"/>
  <c r="AQ200" i="14"/>
  <c r="AQ388" i="14"/>
  <c r="AQ262" i="14"/>
  <c r="AQ232" i="14"/>
  <c r="AQ464" i="14"/>
  <c r="AQ434" i="14"/>
  <c r="AQ58" i="14"/>
  <c r="AQ132" i="14"/>
  <c r="AQ137" i="14"/>
  <c r="AQ78" i="14"/>
  <c r="AQ82" i="14"/>
  <c r="AQ111" i="14"/>
  <c r="AQ54" i="14"/>
  <c r="AQ496" i="14"/>
  <c r="AQ52" i="14"/>
  <c r="AQ158" i="14"/>
  <c r="AQ230" i="14"/>
  <c r="AQ60" i="14"/>
  <c r="AQ252" i="14"/>
  <c r="AQ396" i="14"/>
  <c r="AQ409" i="14"/>
  <c r="AQ258" i="14"/>
  <c r="AQ410" i="14"/>
  <c r="AQ251" i="14"/>
  <c r="AQ433" i="14"/>
  <c r="AQ66" i="14"/>
  <c r="AQ70" i="14"/>
  <c r="AQ179" i="14"/>
  <c r="AQ418" i="14"/>
  <c r="AQ51" i="14"/>
  <c r="AQ159" i="14"/>
  <c r="AQ492" i="14"/>
  <c r="AQ144" i="14"/>
  <c r="AQ429" i="14"/>
  <c r="AQ360" i="14"/>
  <c r="AQ85" i="14"/>
  <c r="AQ468" i="14"/>
  <c r="AQ38" i="14"/>
  <c r="AQ46" i="14"/>
  <c r="AQ313" i="14"/>
  <c r="AQ265" i="14"/>
  <c r="AQ186" i="14"/>
  <c r="AQ188" i="14"/>
  <c r="AQ339" i="14"/>
  <c r="AQ96" i="14"/>
  <c r="AQ184" i="14"/>
  <c r="AQ349" i="14"/>
  <c r="AQ352" i="14"/>
  <c r="AQ79" i="14"/>
  <c r="AQ470" i="14"/>
  <c r="AQ305" i="14"/>
  <c r="AQ138" i="14"/>
  <c r="AQ149" i="14"/>
  <c r="AQ380" i="14"/>
  <c r="AQ101" i="14"/>
  <c r="AQ250" i="14"/>
  <c r="AQ304" i="14"/>
  <c r="AQ108" i="14"/>
  <c r="AQ228" i="14"/>
  <c r="AQ127" i="14"/>
  <c r="AQ45" i="14"/>
  <c r="AQ59" i="14"/>
  <c r="AQ308" i="14"/>
  <c r="AQ57" i="14"/>
  <c r="AQ213" i="14"/>
  <c r="AQ450" i="14"/>
  <c r="AQ87" i="14"/>
  <c r="AQ256" i="14"/>
  <c r="AQ338" i="14"/>
  <c r="AQ102" i="14"/>
  <c r="AQ180" i="14"/>
  <c r="AQ68" i="14"/>
  <c r="AQ297" i="14"/>
  <c r="AQ29" i="14"/>
  <c r="AQ208" i="14"/>
  <c r="AQ414" i="14"/>
  <c r="AQ242" i="14"/>
  <c r="AQ461" i="14"/>
  <c r="AQ236" i="14"/>
  <c r="AQ264" i="14"/>
  <c r="AQ136" i="14"/>
  <c r="AQ169" i="14"/>
  <c r="AQ375" i="14"/>
  <c r="AQ301" i="14"/>
  <c r="AQ483" i="14"/>
  <c r="AQ458" i="14"/>
  <c r="AQ271" i="14"/>
  <c r="AQ218" i="14"/>
  <c r="AQ109" i="14"/>
  <c r="AQ467" i="14"/>
  <c r="AQ90" i="14"/>
  <c r="AQ94" i="14"/>
  <c r="AQ62" i="14"/>
  <c r="AQ370" i="14"/>
  <c r="AQ476" i="14"/>
  <c r="AQ240" i="14"/>
  <c r="AQ406" i="14"/>
  <c r="AQ74" i="14"/>
  <c r="AQ61" i="14"/>
  <c r="AQ37" i="14"/>
  <c r="AQ146" i="14"/>
  <c r="AQ447" i="14"/>
  <c r="AQ69" i="14"/>
  <c r="AQ357" i="14"/>
  <c r="AQ355" i="14"/>
  <c r="AQ365" i="14"/>
  <c r="AQ425" i="14"/>
  <c r="AQ293" i="14"/>
  <c r="AQ112" i="14"/>
  <c r="AQ210" i="14"/>
  <c r="AQ463" i="14"/>
  <c r="AQ373" i="14"/>
  <c r="AQ199" i="14"/>
  <c r="AQ246" i="14"/>
  <c r="AQ276" i="14"/>
  <c r="AQ287" i="14"/>
  <c r="AQ379" i="14"/>
  <c r="AQ268" i="14"/>
  <c r="AQ195" i="14"/>
  <c r="AQ500" i="14"/>
  <c r="AQ248" i="14"/>
  <c r="AQ113" i="14"/>
  <c r="AQ190" i="14"/>
  <c r="AQ289" i="14"/>
  <c r="AQ33" i="14"/>
  <c r="AQ382" i="14"/>
  <c r="AQ353" i="14"/>
  <c r="AQ182" i="14"/>
  <c r="AQ343" i="14"/>
  <c r="AQ50" i="14"/>
  <c r="AQ254" i="14"/>
  <c r="AQ205" i="14"/>
  <c r="AQ376" i="14"/>
  <c r="AQ285" i="14"/>
  <c r="AQ292" i="14"/>
  <c r="AQ312" i="14"/>
  <c r="AQ315" i="14"/>
  <c r="AQ40" i="14"/>
  <c r="AQ306" i="14"/>
  <c r="AQ71" i="14"/>
  <c r="AQ98" i="14"/>
  <c r="AQ142" i="14"/>
  <c r="AQ243" i="14"/>
  <c r="AQ408" i="14"/>
  <c r="AQ432" i="14"/>
  <c r="AQ15" i="14"/>
  <c r="AQ91" i="14"/>
  <c r="AQ84" i="14"/>
  <c r="AQ296" i="14"/>
  <c r="AQ442" i="14"/>
  <c r="AQ171" i="14"/>
  <c r="AQ325" i="14"/>
  <c r="AQ427" i="14"/>
  <c r="AQ241" i="14"/>
  <c r="AQ121" i="14"/>
  <c r="AQ167" i="14"/>
  <c r="AQ497" i="14"/>
  <c r="AQ139" i="14"/>
  <c r="AQ154" i="14"/>
  <c r="AQ162" i="14"/>
  <c r="AQ478" i="14"/>
  <c r="AQ419" i="14"/>
  <c r="AQ155" i="14"/>
  <c r="AQ75" i="14"/>
  <c r="AQ439" i="14"/>
  <c r="AQ81" i="14"/>
  <c r="AQ335" i="14"/>
  <c r="AQ399" i="14"/>
  <c r="AQ104" i="14"/>
  <c r="AQ491" i="14"/>
  <c r="AQ405" i="14"/>
  <c r="AQ99" i="14"/>
  <c r="AQ209" i="14"/>
  <c r="AQ235" i="14"/>
  <c r="AQ65" i="14"/>
  <c r="AQ163" i="14"/>
  <c r="AQ126" i="14"/>
  <c r="AQ150" i="14"/>
  <c r="AQ440" i="14"/>
  <c r="AQ22" i="14"/>
  <c r="AQ116" i="14"/>
  <c r="AQ143" i="14"/>
  <c r="AQ283" i="14"/>
  <c r="AQ214" i="14"/>
  <c r="AQ55" i="14"/>
  <c r="AQ24" i="14"/>
  <c r="AQ105" i="14"/>
  <c r="AQ393" i="14"/>
  <c r="AQ299" i="14"/>
  <c r="AQ351" i="14"/>
  <c r="AQ216" i="14"/>
  <c r="AQ332" i="14"/>
  <c r="AQ211" i="14"/>
  <c r="AQ224" i="14"/>
  <c r="AQ231" i="14"/>
  <c r="AQ238" i="14"/>
  <c r="AQ183" i="14"/>
  <c r="AQ295" i="14"/>
  <c r="AQ300" i="14"/>
  <c r="AQ493" i="14"/>
  <c r="AQ386" i="14"/>
  <c r="AQ334" i="14"/>
  <c r="AQ56" i="14"/>
  <c r="AQ189" i="14"/>
  <c r="AQ318" i="14"/>
  <c r="AQ257" i="14"/>
  <c r="AQ53" i="14"/>
  <c r="AQ473" i="14"/>
  <c r="AQ64" i="14"/>
  <c r="AQ479" i="14"/>
  <c r="AQ221" i="14"/>
  <c r="AQ76" i="14"/>
  <c r="AQ30" i="14"/>
  <c r="AQ320" i="14"/>
  <c r="AQ35" i="14"/>
  <c r="AQ156" i="14"/>
  <c r="AQ148" i="14"/>
  <c r="AQ219" i="14"/>
  <c r="AQ460" i="14"/>
  <c r="AQ330" i="14"/>
  <c r="AQ456" i="14"/>
  <c r="AQ164" i="14"/>
  <c r="AQ97" i="14"/>
  <c r="AQ207" i="14"/>
  <c r="AQ260" i="14"/>
  <c r="AQ417" i="14"/>
  <c r="AQ48" i="14"/>
  <c r="AQ485" i="14"/>
  <c r="AQ489" i="14"/>
  <c r="AQ422" i="14"/>
  <c r="AQ413" i="14"/>
  <c r="AQ488" i="14"/>
  <c r="AQ465" i="14"/>
  <c r="AQ453" i="14"/>
  <c r="AQ346" i="14"/>
  <c r="AQ153" i="14"/>
  <c r="AQ120" i="14"/>
  <c r="AQ114" i="14"/>
  <c r="AQ356" i="14"/>
  <c r="AQ217" i="14"/>
  <c r="AQ119" i="14"/>
  <c r="AQ253" i="14"/>
  <c r="AQ43" i="14"/>
  <c r="AQ397" i="14"/>
  <c r="AQ129" i="14"/>
  <c r="AQ72" i="14"/>
  <c r="AQ222" i="14"/>
  <c r="AQ487" i="14"/>
  <c r="AQ322" i="14"/>
  <c r="AQ115" i="14"/>
  <c r="AQ324" i="14"/>
  <c r="AQ347" i="14"/>
  <c r="AQ277" i="14"/>
  <c r="AQ395" i="14"/>
  <c r="AQ118" i="14"/>
  <c r="AQ472" i="14"/>
  <c r="AQ421" i="14"/>
  <c r="AQ354" i="14"/>
  <c r="AQ270" i="14"/>
  <c r="AQ181" i="14"/>
  <c r="AQ39" i="14"/>
  <c r="AQ147" i="14"/>
  <c r="AQ100" i="14"/>
  <c r="AQ269" i="14"/>
  <c r="AQ378" i="14"/>
  <c r="AQ122" i="14"/>
  <c r="AQ174" i="14"/>
  <c r="AQ166" i="14"/>
  <c r="AQ424" i="14"/>
  <c r="AQ161" i="14"/>
  <c r="AQ298" i="14"/>
  <c r="AQ49" i="14"/>
  <c r="AQ457" i="14"/>
  <c r="AQ32" i="14"/>
  <c r="AQ279" i="14"/>
  <c r="AQ93" i="14"/>
  <c r="AQ327" i="14"/>
  <c r="AQ247" i="14"/>
  <c r="AQ272" i="14"/>
  <c r="AQ469" i="14"/>
  <c r="AQ438" i="14"/>
  <c r="AQ420" i="14"/>
  <c r="AQ130" i="14"/>
  <c r="AQ441" i="14"/>
  <c r="AQ331" i="14"/>
  <c r="AQ348" i="14"/>
  <c r="AQ263" i="14"/>
  <c r="AQ280" i="14"/>
  <c r="AQ443" i="14"/>
  <c r="AQ495" i="14"/>
  <c r="AQ19" i="14"/>
  <c r="AQ227" i="14"/>
  <c r="AQ140" i="14"/>
  <c r="AQ193" i="14"/>
  <c r="AQ261" i="14"/>
  <c r="AQ233" i="14"/>
  <c r="AQ103" i="14"/>
  <c r="AQ77" i="14"/>
  <c r="AQ255" i="14"/>
  <c r="AQ345" i="14"/>
  <c r="AQ390" i="14"/>
  <c r="AQ88" i="14"/>
  <c r="AQ185" i="14"/>
  <c r="AQ21" i="14"/>
  <c r="AQ362" i="14"/>
  <c r="AQ412" i="14"/>
  <c r="AQ361" i="14"/>
  <c r="AQ110" i="14"/>
  <c r="AQ63" i="14"/>
  <c r="AQ321" i="14"/>
  <c r="AQ499" i="14"/>
  <c r="AQ341" i="14"/>
  <c r="D32" i="11"/>
  <c r="E33" i="11"/>
  <c r="AD146" i="6"/>
  <c r="W18" i="10" s="1"/>
  <c r="W100" i="10" s="1"/>
  <c r="AE8" i="6"/>
  <c r="R31" i="11"/>
  <c r="S32" i="11"/>
  <c r="AA31" i="11"/>
  <c r="AE6" i="6"/>
  <c r="AE7" i="6"/>
  <c r="A23" i="15"/>
  <c r="E22" i="15"/>
  <c r="D22" i="15"/>
  <c r="AE129" i="6"/>
  <c r="AE100" i="6"/>
  <c r="AE126" i="6"/>
  <c r="AE99" i="6"/>
  <c r="AE136" i="6"/>
  <c r="AE118" i="6"/>
  <c r="AE116" i="6"/>
  <c r="AE117" i="6"/>
  <c r="AE92" i="6"/>
  <c r="AE125" i="6"/>
  <c r="AF84" i="6"/>
  <c r="AE110" i="6"/>
  <c r="AE87" i="6"/>
  <c r="AE109" i="6"/>
  <c r="AE137" i="6"/>
  <c r="AE89" i="6"/>
  <c r="AE98" i="6"/>
  <c r="AE135" i="6"/>
  <c r="AE88" i="6"/>
  <c r="AE91" i="6"/>
  <c r="AE139" i="6"/>
  <c r="AE138" i="6"/>
  <c r="AE134" i="6"/>
  <c r="AE140" i="6"/>
  <c r="AE104" i="6"/>
  <c r="AE90" i="6"/>
  <c r="AE93" i="6"/>
  <c r="AE86" i="6"/>
  <c r="AE102" i="6"/>
  <c r="AE111" i="6"/>
  <c r="AE112" i="6"/>
  <c r="AE101" i="6"/>
  <c r="AE103" i="6"/>
  <c r="AE127" i="6"/>
  <c r="AE124" i="6"/>
  <c r="AE123" i="6"/>
  <c r="AE128" i="6"/>
  <c r="AE5" i="6"/>
  <c r="AP2" i="14"/>
  <c r="AP3" i="14" s="1"/>
  <c r="AE73" i="6" s="1"/>
  <c r="AE82" i="6" s="1"/>
  <c r="AD72" i="6"/>
  <c r="V100" i="10"/>
  <c r="AD147" i="6"/>
  <c r="W19" i="10" s="1"/>
  <c r="AF31" i="11"/>
  <c r="AG32" i="11"/>
  <c r="F21" i="15"/>
  <c r="H21" i="15" s="1"/>
  <c r="V68" i="16"/>
  <c r="W110" i="10"/>
  <c r="V39" i="10"/>
  <c r="W168" i="10"/>
  <c r="W7" i="10"/>
  <c r="W10" i="10" s="1"/>
  <c r="W11" i="10" s="1"/>
  <c r="W45" i="10"/>
  <c r="Q96" i="10"/>
  <c r="Q98" i="10"/>
  <c r="AA4" i="23" s="1"/>
  <c r="AA9" i="23" s="1"/>
  <c r="AA12" i="23" s="1"/>
  <c r="AG159" i="16"/>
  <c r="AG5" i="16"/>
  <c r="AG10" i="16" s="1"/>
  <c r="W23" i="10"/>
  <c r="W22" i="10" s="1"/>
  <c r="W39" i="10" s="1"/>
  <c r="W65" i="10"/>
  <c r="AH1" i="16"/>
  <c r="Y3" i="10"/>
  <c r="X166" i="10"/>
  <c r="X50" i="10"/>
  <c r="X167" i="10"/>
  <c r="X176" i="10" s="1"/>
  <c r="X38" i="10"/>
  <c r="X76" i="10"/>
  <c r="X33" i="10" s="1"/>
  <c r="X75" i="10"/>
  <c r="X32" i="10" s="1"/>
  <c r="X51" i="10"/>
  <c r="X79" i="10"/>
  <c r="X36" i="10" s="1"/>
  <c r="X73" i="10"/>
  <c r="X30" i="10" s="1"/>
  <c r="X72" i="10"/>
  <c r="X29" i="10" s="1"/>
  <c r="X55" i="10"/>
  <c r="X88" i="10"/>
  <c r="X93" i="10"/>
  <c r="X107" i="10"/>
  <c r="X90" i="10"/>
  <c r="X83" i="10"/>
  <c r="X8" i="10"/>
  <c r="X80" i="10"/>
  <c r="X37" i="10" s="1"/>
  <c r="X57" i="10"/>
  <c r="X165" i="10"/>
  <c r="X56" i="10"/>
  <c r="X62" i="10"/>
  <c r="X82" i="10"/>
  <c r="X70" i="10"/>
  <c r="X27" i="10" s="1"/>
  <c r="X53" i="10"/>
  <c r="X109" i="10"/>
  <c r="X9" i="10"/>
  <c r="X158" i="10"/>
  <c r="X77" i="10"/>
  <c r="X34" i="10" s="1"/>
  <c r="X108" i="10"/>
  <c r="X104" i="10"/>
  <c r="X71" i="10"/>
  <c r="X28" i="10" s="1"/>
  <c r="X54" i="10"/>
  <c r="X89" i="10"/>
  <c r="X68" i="10"/>
  <c r="X25" i="10" s="1"/>
  <c r="X48" i="10"/>
  <c r="X52" i="10"/>
  <c r="X86" i="10"/>
  <c r="X160" i="10"/>
  <c r="X67" i="10"/>
  <c r="X24" i="10" s="1"/>
  <c r="X163" i="10"/>
  <c r="X44" i="10"/>
  <c r="X159" i="10"/>
  <c r="X58" i="10"/>
  <c r="X49" i="10"/>
  <c r="X59" i="10"/>
  <c r="X66" i="10"/>
  <c r="X78" i="10"/>
  <c r="X35" i="10" s="1"/>
  <c r="X46" i="10"/>
  <c r="X60" i="10"/>
  <c r="X63" i="10"/>
  <c r="X47" i="10"/>
  <c r="X64" i="10"/>
  <c r="X61" i="10"/>
  <c r="X164" i="10"/>
  <c r="X69" i="10"/>
  <c r="X26" i="10" s="1"/>
  <c r="X74" i="10"/>
  <c r="X31" i="10" s="1"/>
  <c r="AM23" i="11"/>
  <c r="AI24" i="11" s="1"/>
  <c r="AJ24" i="11" s="1"/>
  <c r="AO4" i="14"/>
  <c r="AN6" i="14"/>
  <c r="AH159" i="23" l="1"/>
  <c r="J28" i="11"/>
  <c r="H28" i="11"/>
  <c r="M114" i="4"/>
  <c r="N114" i="4" s="1"/>
  <c r="V16" i="10"/>
  <c r="V41" i="10" s="1"/>
  <c r="V87" i="10" s="1"/>
  <c r="V91" i="10" s="1"/>
  <c r="X7" i="10"/>
  <c r="X10" i="10" s="1"/>
  <c r="T105" i="10"/>
  <c r="T112" i="10" s="1"/>
  <c r="AI1" i="23"/>
  <c r="Y6" i="10"/>
  <c r="Y12" i="10" s="1"/>
  <c r="U103" i="10"/>
  <c r="U174" i="10" s="1"/>
  <c r="AE157" i="23" s="1"/>
  <c r="S96" i="10"/>
  <c r="S98" i="10"/>
  <c r="S99" i="10" s="1"/>
  <c r="F22" i="15"/>
  <c r="H22" i="15" s="1"/>
  <c r="U81" i="10"/>
  <c r="U84" i="10" s="1"/>
  <c r="U95" i="10" s="1"/>
  <c r="U96" i="10" s="1"/>
  <c r="W13" i="10"/>
  <c r="W15" i="10"/>
  <c r="W14" i="10"/>
  <c r="AH5" i="23"/>
  <c r="AH10" i="23" s="1"/>
  <c r="W20" i="10"/>
  <c r="AQ2" i="14"/>
  <c r="AQ3" i="14" s="1"/>
  <c r="AF73" i="6" s="1"/>
  <c r="AF82" i="6" s="1"/>
  <c r="AF5" i="6"/>
  <c r="S33" i="11"/>
  <c r="R32" i="11"/>
  <c r="AA32" i="11"/>
  <c r="AF8" i="6"/>
  <c r="AG33" i="11"/>
  <c r="AF32" i="11"/>
  <c r="AF6" i="6"/>
  <c r="AS11" i="14"/>
  <c r="AR401" i="14"/>
  <c r="AR426" i="14"/>
  <c r="AR400" i="14"/>
  <c r="AR42" i="14"/>
  <c r="AR192" i="14"/>
  <c r="AR44" i="14"/>
  <c r="AR467" i="14"/>
  <c r="AR278" i="14"/>
  <c r="AR337" i="14"/>
  <c r="AR325" i="14"/>
  <c r="AR91" i="14"/>
  <c r="AR98" i="14"/>
  <c r="AR353" i="14"/>
  <c r="AR50" i="14"/>
  <c r="AR85" i="14"/>
  <c r="AR241" i="14"/>
  <c r="AR121" i="14"/>
  <c r="AR460" i="14"/>
  <c r="AR261" i="14"/>
  <c r="AR216" i="14"/>
  <c r="AR77" i="14"/>
  <c r="AR207" i="14"/>
  <c r="AR102" i="14"/>
  <c r="AR92" i="14"/>
  <c r="AR112" i="14"/>
  <c r="AR263" i="14"/>
  <c r="AR321" i="14"/>
  <c r="AR356" i="14"/>
  <c r="AR436" i="14"/>
  <c r="AR222" i="14"/>
  <c r="AR452" i="14"/>
  <c r="AR264" i="14"/>
  <c r="AR365" i="14"/>
  <c r="AR174" i="14"/>
  <c r="AR156" i="14"/>
  <c r="AR462" i="14"/>
  <c r="AR231" i="14"/>
  <c r="AR60" i="14"/>
  <c r="AR491" i="14"/>
  <c r="AR385" i="14"/>
  <c r="AR381" i="14"/>
  <c r="AR204" i="14"/>
  <c r="AR111" i="14"/>
  <c r="AR54" i="14"/>
  <c r="AR109" i="14"/>
  <c r="AR170" i="14"/>
  <c r="AR314" i="14"/>
  <c r="AR413" i="14"/>
  <c r="AR396" i="14"/>
  <c r="AR364" i="14"/>
  <c r="AR329" i="14"/>
  <c r="AR148" i="14"/>
  <c r="AR404" i="14"/>
  <c r="AR25" i="14"/>
  <c r="AR93" i="14"/>
  <c r="AR378" i="14"/>
  <c r="AR477" i="14"/>
  <c r="AR173" i="14"/>
  <c r="AR340" i="14"/>
  <c r="AR179" i="14"/>
  <c r="AR411" i="14"/>
  <c r="AR322" i="14"/>
  <c r="AR94" i="14"/>
  <c r="AR249" i="14"/>
  <c r="AR62" i="14"/>
  <c r="AR16" i="14"/>
  <c r="AR59" i="14"/>
  <c r="AR367" i="14"/>
  <c r="AR480" i="14"/>
  <c r="AR123" i="14"/>
  <c r="AR213" i="14"/>
  <c r="AR220" i="14"/>
  <c r="AR437" i="14"/>
  <c r="AR167" i="14"/>
  <c r="AR120" i="14"/>
  <c r="AR256" i="14"/>
  <c r="AR143" i="14"/>
  <c r="AR186" i="14"/>
  <c r="AR493" i="14"/>
  <c r="AR68" i="14"/>
  <c r="AR478" i="14"/>
  <c r="AR164" i="14"/>
  <c r="AR429" i="14"/>
  <c r="AR373" i="14"/>
  <c r="AR312" i="14"/>
  <c r="AR272" i="14"/>
  <c r="AR456" i="14"/>
  <c r="AR151" i="14"/>
  <c r="AR383" i="14"/>
  <c r="AR113" i="14"/>
  <c r="AR178" i="14"/>
  <c r="AR289" i="14"/>
  <c r="AR418" i="14"/>
  <c r="AR119" i="14"/>
  <c r="AR13" i="14"/>
  <c r="AR71" i="14"/>
  <c r="AR223" i="14"/>
  <c r="AR273" i="14"/>
  <c r="AR382" i="14"/>
  <c r="AR300" i="14"/>
  <c r="AR176" i="14"/>
  <c r="AR284" i="14"/>
  <c r="AR97" i="14"/>
  <c r="AR117" i="14"/>
  <c r="AR479" i="14"/>
  <c r="AR313" i="14"/>
  <c r="AR69" i="14"/>
  <c r="AR403" i="14"/>
  <c r="AR154" i="14"/>
  <c r="AR162" i="14"/>
  <c r="AR394" i="14"/>
  <c r="AR296" i="14"/>
  <c r="AR423" i="14"/>
  <c r="AR484" i="14"/>
  <c r="AR137" i="14"/>
  <c r="AR214" i="14"/>
  <c r="AR294" i="14"/>
  <c r="AR297" i="14"/>
  <c r="AR476" i="14"/>
  <c r="AR352" i="14"/>
  <c r="AR29" i="14"/>
  <c r="AR185" i="14"/>
  <c r="AR405" i="14"/>
  <c r="AR128" i="14"/>
  <c r="AR310" i="14"/>
  <c r="AR74" i="14"/>
  <c r="AR334" i="14"/>
  <c r="AR219" i="14"/>
  <c r="AR332" i="14"/>
  <c r="AR211" i="14"/>
  <c r="AR431" i="14"/>
  <c r="AR27" i="14"/>
  <c r="AR319" i="14"/>
  <c r="AR122" i="14"/>
  <c r="AR439" i="14"/>
  <c r="AR412" i="14"/>
  <c r="AR39" i="14"/>
  <c r="AR287" i="14"/>
  <c r="AR369" i="14"/>
  <c r="AR182" i="14"/>
  <c r="AR343" i="14"/>
  <c r="AR303" i="14"/>
  <c r="AR233" i="14"/>
  <c r="AR199" i="14"/>
  <c r="AR267" i="14"/>
  <c r="AR23" i="14"/>
  <c r="AR20" i="14"/>
  <c r="AR149" i="14"/>
  <c r="AR398" i="14"/>
  <c r="AR217" i="14"/>
  <c r="AR299" i="14"/>
  <c r="AR159" i="14"/>
  <c r="AR177" i="14"/>
  <c r="AR308" i="14"/>
  <c r="AR28" i="14"/>
  <c r="AR73" i="14"/>
  <c r="AR95" i="14"/>
  <c r="AR450" i="14"/>
  <c r="AR193" i="14"/>
  <c r="AR358" i="14"/>
  <c r="AR499" i="14"/>
  <c r="AR46" i="14"/>
  <c r="AR265" i="14"/>
  <c r="AR333" i="14"/>
  <c r="AR331" i="14"/>
  <c r="AR30" i="14"/>
  <c r="AR254" i="14"/>
  <c r="AR485" i="14"/>
  <c r="AR67" i="14"/>
  <c r="AR459" i="14"/>
  <c r="AR432" i="14"/>
  <c r="AR453" i="14"/>
  <c r="AR75" i="14"/>
  <c r="AR55" i="14"/>
  <c r="AR37" i="14"/>
  <c r="AR363" i="14"/>
  <c r="AR99" i="14"/>
  <c r="AR389" i="14"/>
  <c r="AR201" i="14"/>
  <c r="AR101" i="14"/>
  <c r="AR142" i="14"/>
  <c r="AR438" i="14"/>
  <c r="AR415" i="14"/>
  <c r="AR360" i="14"/>
  <c r="AR146" i="14"/>
  <c r="AR194" i="14"/>
  <c r="AR150" i="14"/>
  <c r="AR328" i="14"/>
  <c r="AR106" i="14"/>
  <c r="AR43" i="14"/>
  <c r="AR38" i="14"/>
  <c r="AR17" i="14"/>
  <c r="AR444" i="14"/>
  <c r="AR324" i="14"/>
  <c r="AR357" i="14"/>
  <c r="AR463" i="14"/>
  <c r="AR451" i="14"/>
  <c r="AR371" i="14"/>
  <c r="AR348" i="14"/>
  <c r="AR271" i="14"/>
  <c r="AR236" i="14"/>
  <c r="AR354" i="14"/>
  <c r="AR408" i="14"/>
  <c r="AR470" i="14"/>
  <c r="AR240" i="14"/>
  <c r="AR290" i="14"/>
  <c r="AR35" i="14"/>
  <c r="AR49" i="14"/>
  <c r="AR258" i="14"/>
  <c r="AR81" i="14"/>
  <c r="AR399" i="14"/>
  <c r="AR234" i="14"/>
  <c r="AR239" i="14"/>
  <c r="AR306" i="14"/>
  <c r="AR140" i="14"/>
  <c r="AR189" i="14"/>
  <c r="AR374" i="14"/>
  <c r="AR454" i="14"/>
  <c r="AR469" i="14"/>
  <c r="AR359" i="14"/>
  <c r="AR89" i="14"/>
  <c r="AR33" i="14"/>
  <c r="AR191" i="14"/>
  <c r="AR227" i="14"/>
  <c r="AR397" i="14"/>
  <c r="AR427" i="14"/>
  <c r="AR346" i="14"/>
  <c r="AR368" i="14"/>
  <c r="AR435" i="14"/>
  <c r="AR224" i="14"/>
  <c r="AR336" i="14"/>
  <c r="AR139" i="14"/>
  <c r="AR430" i="14"/>
  <c r="AR32" i="14"/>
  <c r="AR58" i="14"/>
  <c r="AR327" i="14"/>
  <c r="AR72" i="14"/>
  <c r="AR279" i="14"/>
  <c r="AR136" i="14"/>
  <c r="AR105" i="14"/>
  <c r="AR379" i="14"/>
  <c r="AR238" i="14"/>
  <c r="AR86" i="14"/>
  <c r="AR445" i="14"/>
  <c r="AR237" i="14"/>
  <c r="AR190" i="14"/>
  <c r="AR481" i="14"/>
  <c r="AR51" i="14"/>
  <c r="AR420" i="14"/>
  <c r="AR473" i="14"/>
  <c r="AR103" i="14"/>
  <c r="AR497" i="14"/>
  <c r="AR402" i="14"/>
  <c r="AR464" i="14"/>
  <c r="AR458" i="14"/>
  <c r="AR472" i="14"/>
  <c r="AR155" i="14"/>
  <c r="AR326" i="14"/>
  <c r="AR12" i="14"/>
  <c r="AR410" i="14"/>
  <c r="AR169" i="14"/>
  <c r="AR449" i="14"/>
  <c r="AR259" i="14"/>
  <c r="AR175" i="14"/>
  <c r="AR126" i="14"/>
  <c r="AR260" i="14"/>
  <c r="AR419" i="14"/>
  <c r="AR184" i="14"/>
  <c r="AR475" i="14"/>
  <c r="AR446" i="14"/>
  <c r="AR144" i="14"/>
  <c r="AR295" i="14"/>
  <c r="AR200" i="14"/>
  <c r="AR153" i="14"/>
  <c r="AR48" i="14"/>
  <c r="AR52" i="14"/>
  <c r="AR248" i="14"/>
  <c r="AR84" i="14"/>
  <c r="AR292" i="14"/>
  <c r="AR275" i="14"/>
  <c r="AR157" i="14"/>
  <c r="AR203" i="14"/>
  <c r="AR183" i="14"/>
  <c r="AR323" i="14"/>
  <c r="AR65" i="14"/>
  <c r="AR307" i="14"/>
  <c r="AR344" i="14"/>
  <c r="AR391" i="14"/>
  <c r="AR494" i="14"/>
  <c r="AR125" i="14"/>
  <c r="AR78" i="14"/>
  <c r="AR362" i="14"/>
  <c r="AR165" i="14"/>
  <c r="AR230" i="14"/>
  <c r="AR392" i="14"/>
  <c r="AR243" i="14"/>
  <c r="AR76" i="14"/>
  <c r="AR384" i="14"/>
  <c r="AR251" i="14"/>
  <c r="AR291" i="14"/>
  <c r="AR466" i="14"/>
  <c r="AR361" i="14"/>
  <c r="AR288" i="14"/>
  <c r="AR116" i="14"/>
  <c r="AR349" i="14"/>
  <c r="AR270" i="14"/>
  <c r="AR181" i="14"/>
  <c r="AR442" i="14"/>
  <c r="AR247" i="14"/>
  <c r="AR138" i="14"/>
  <c r="AR40" i="14"/>
  <c r="AR226" i="14"/>
  <c r="AR316" i="14"/>
  <c r="AR163" i="14"/>
  <c r="AR107" i="14"/>
  <c r="AR141" i="14"/>
  <c r="AR210" i="14"/>
  <c r="AR338" i="14"/>
  <c r="AR255" i="14"/>
  <c r="AR196" i="14"/>
  <c r="AR244" i="14"/>
  <c r="AR471" i="14"/>
  <c r="AR70" i="14"/>
  <c r="AR66" i="14"/>
  <c r="AR57" i="14"/>
  <c r="AR132" i="14"/>
  <c r="AR198" i="14"/>
  <c r="AR274" i="14"/>
  <c r="AR390" i="14"/>
  <c r="AR187" i="14"/>
  <c r="AR366" i="14"/>
  <c r="AR229" i="14"/>
  <c r="AR315" i="14"/>
  <c r="AR130" i="14"/>
  <c r="AR377" i="14"/>
  <c r="AR330" i="14"/>
  <c r="AR282" i="14"/>
  <c r="AR443" i="14"/>
  <c r="AR465" i="14"/>
  <c r="AR145" i="14"/>
  <c r="AR317" i="14"/>
  <c r="AR285" i="14"/>
  <c r="AR500" i="14"/>
  <c r="AR304" i="14"/>
  <c r="AR87" i="14"/>
  <c r="AR447" i="14"/>
  <c r="AR232" i="14"/>
  <c r="AR218" i="14"/>
  <c r="AR406" i="14"/>
  <c r="AR414" i="14"/>
  <c r="AR457" i="14"/>
  <c r="AR172" i="14"/>
  <c r="AR152" i="14"/>
  <c r="AR428" i="14"/>
  <c r="AR24" i="14"/>
  <c r="AR56" i="14"/>
  <c r="AR490" i="14"/>
  <c r="AR492" i="14"/>
  <c r="AR342" i="14"/>
  <c r="AR498" i="14"/>
  <c r="AR351" i="14"/>
  <c r="AR301" i="14"/>
  <c r="AR133" i="14"/>
  <c r="AR36" i="14"/>
  <c r="AR221" i="14"/>
  <c r="AR417" i="14"/>
  <c r="AR266" i="14"/>
  <c r="AR370" i="14"/>
  <c r="AR131" i="14"/>
  <c r="AR209" i="14"/>
  <c r="AR489" i="14"/>
  <c r="AR158" i="14"/>
  <c r="AR235" i="14"/>
  <c r="AR448" i="14"/>
  <c r="AR407" i="14"/>
  <c r="AR246" i="14"/>
  <c r="AR483" i="14"/>
  <c r="AR188" i="14"/>
  <c r="AR82" i="14"/>
  <c r="AR421" i="14"/>
  <c r="AR425" i="14"/>
  <c r="AR376" i="14"/>
  <c r="AR269" i="14"/>
  <c r="AR281" i="14"/>
  <c r="AR424" i="14"/>
  <c r="AR250" i="14"/>
  <c r="AR318" i="14"/>
  <c r="AR53" i="14"/>
  <c r="AR253" i="14"/>
  <c r="AR114" i="14"/>
  <c r="AR110" i="14"/>
  <c r="AR355" i="14"/>
  <c r="AR393" i="14"/>
  <c r="AR63" i="14"/>
  <c r="AR268" i="14"/>
  <c r="AR90" i="14"/>
  <c r="AR45" i="14"/>
  <c r="AR83" i="14"/>
  <c r="AR441" i="14"/>
  <c r="AR168" i="14"/>
  <c r="AR482" i="14"/>
  <c r="AR495" i="14"/>
  <c r="AR375" i="14"/>
  <c r="AR22" i="14"/>
  <c r="AR286" i="14"/>
  <c r="AR262" i="14"/>
  <c r="AR283" i="14"/>
  <c r="AR96" i="14"/>
  <c r="AR461" i="14"/>
  <c r="AR212" i="14"/>
  <c r="AR335" i="14"/>
  <c r="AR171" i="14"/>
  <c r="AR440" i="14"/>
  <c r="AR305" i="14"/>
  <c r="AR422" i="14"/>
  <c r="AR433" i="14"/>
  <c r="AR455" i="14"/>
  <c r="AR135" i="14"/>
  <c r="AR147" i="14"/>
  <c r="AR31" i="14"/>
  <c r="AR124" i="14"/>
  <c r="AR215" i="14"/>
  <c r="AR21" i="14"/>
  <c r="AR118" i="14"/>
  <c r="AR202" i="14"/>
  <c r="AR61" i="14"/>
  <c r="AR161" i="14"/>
  <c r="AR34" i="14"/>
  <c r="AR80" i="14"/>
  <c r="AR228" i="14"/>
  <c r="AR380" i="14"/>
  <c r="AR14" i="14"/>
  <c r="AR19" i="14"/>
  <c r="AR225" i="14"/>
  <c r="AR257" i="14"/>
  <c r="AR387" i="14"/>
  <c r="AR160" i="14"/>
  <c r="AR350" i="14"/>
  <c r="AR339" i="14"/>
  <c r="AR205" i="14"/>
  <c r="AR242" i="14"/>
  <c r="AR298" i="14"/>
  <c r="AR195" i="14"/>
  <c r="AR88" i="14"/>
  <c r="AR496" i="14"/>
  <c r="AR208" i="14"/>
  <c r="AR252" i="14"/>
  <c r="AR108" i="14"/>
  <c r="AR372" i="14"/>
  <c r="AR409" i="14"/>
  <c r="AR166" i="14"/>
  <c r="AR134" i="14"/>
  <c r="AR302" i="14"/>
  <c r="AR434" i="14"/>
  <c r="AR488" i="14"/>
  <c r="AR100" i="14"/>
  <c r="AR486" i="14"/>
  <c r="AR64" i="14"/>
  <c r="AR104" i="14"/>
  <c r="AR197" i="14"/>
  <c r="AR487" i="14"/>
  <c r="AR206" i="14"/>
  <c r="AR127" i="14"/>
  <c r="AR18" i="14"/>
  <c r="AR47" i="14"/>
  <c r="AR15" i="14"/>
  <c r="AR115" i="14"/>
  <c r="AR474" i="14"/>
  <c r="AR468" i="14"/>
  <c r="AR41" i="14"/>
  <c r="AR293" i="14"/>
  <c r="AR388" i="14"/>
  <c r="AR277" i="14"/>
  <c r="AR26" i="14"/>
  <c r="AR345" i="14"/>
  <c r="AR416" i="14"/>
  <c r="AR311" i="14"/>
  <c r="AR129" i="14"/>
  <c r="AR180" i="14"/>
  <c r="AR395" i="14"/>
  <c r="AR309" i="14"/>
  <c r="AR280" i="14"/>
  <c r="AR79" i="14"/>
  <c r="AR276" i="14"/>
  <c r="AR347" i="14"/>
  <c r="AR341" i="14"/>
  <c r="AR245" i="14"/>
  <c r="AR320" i="14"/>
  <c r="AR386" i="14"/>
  <c r="AE72" i="6"/>
  <c r="AF140" i="6"/>
  <c r="AF110" i="6"/>
  <c r="AG84" i="6"/>
  <c r="AF90" i="6"/>
  <c r="AF135" i="6"/>
  <c r="AF104" i="6"/>
  <c r="AF134" i="6"/>
  <c r="AF112" i="6"/>
  <c r="AF88" i="6"/>
  <c r="AF136" i="6"/>
  <c r="AF93" i="6"/>
  <c r="AF98" i="6"/>
  <c r="AF139" i="6"/>
  <c r="AF103" i="6"/>
  <c r="AF123" i="6"/>
  <c r="AF138" i="6"/>
  <c r="AF89" i="6"/>
  <c r="AF109" i="6"/>
  <c r="AF137" i="6"/>
  <c r="AF100" i="6"/>
  <c r="AF116" i="6"/>
  <c r="AF118" i="6"/>
  <c r="AF92" i="6"/>
  <c r="AF99" i="6"/>
  <c r="AF91" i="6"/>
  <c r="AF102" i="6"/>
  <c r="AF86" i="6"/>
  <c r="AF111" i="6"/>
  <c r="AF101" i="6"/>
  <c r="AF128" i="6"/>
  <c r="AF129" i="6"/>
  <c r="AF125" i="6"/>
  <c r="AF124" i="6"/>
  <c r="AF127" i="6"/>
  <c r="AF126" i="6"/>
  <c r="AF117" i="6"/>
  <c r="AF87" i="6"/>
  <c r="AF7" i="6"/>
  <c r="D33" i="11"/>
  <c r="E34" i="11"/>
  <c r="AE146" i="6"/>
  <c r="X18" i="10" s="1"/>
  <c r="X100" i="10" s="1"/>
  <c r="AE147" i="6"/>
  <c r="X19" i="10" s="1"/>
  <c r="E23" i="15"/>
  <c r="A24" i="15"/>
  <c r="D23" i="15"/>
  <c r="AH159" i="16"/>
  <c r="AD157" i="16"/>
  <c r="X110" i="10"/>
  <c r="X45" i="10"/>
  <c r="Q99" i="10"/>
  <c r="Q101" i="10"/>
  <c r="R99" i="10"/>
  <c r="T95" i="10"/>
  <c r="AH5" i="16"/>
  <c r="AH10" i="16" s="1"/>
  <c r="Y166" i="10"/>
  <c r="AI1" i="16"/>
  <c r="Z3" i="10"/>
  <c r="Y9" i="10"/>
  <c r="Y64" i="10"/>
  <c r="Y68" i="10"/>
  <c r="Y25" i="10" s="1"/>
  <c r="Y51" i="10"/>
  <c r="Y82" i="10"/>
  <c r="Y104" i="10"/>
  <c r="Y44" i="10"/>
  <c r="Y76" i="10"/>
  <c r="Y33" i="10" s="1"/>
  <c r="Y60" i="10"/>
  <c r="Y63" i="10"/>
  <c r="Y77" i="10"/>
  <c r="Y34" i="10" s="1"/>
  <c r="Y158" i="10"/>
  <c r="Y70" i="10"/>
  <c r="Y27" i="10" s="1"/>
  <c r="Y79" i="10"/>
  <c r="Y36" i="10" s="1"/>
  <c r="Y55" i="10"/>
  <c r="Y71" i="10"/>
  <c r="Y28" i="10" s="1"/>
  <c r="Y167" i="10"/>
  <c r="Y176" i="10" s="1"/>
  <c r="Y164" i="10"/>
  <c r="Y59" i="10"/>
  <c r="Y90" i="10"/>
  <c r="Y165" i="10"/>
  <c r="Y109" i="10"/>
  <c r="Y69" i="10"/>
  <c r="Y26" i="10" s="1"/>
  <c r="Y67" i="10"/>
  <c r="Y24" i="10" s="1"/>
  <c r="Y57" i="10"/>
  <c r="Y74" i="10"/>
  <c r="Y31" i="10" s="1"/>
  <c r="Y54" i="10"/>
  <c r="Y66" i="10"/>
  <c r="Y159" i="10"/>
  <c r="Y86" i="10"/>
  <c r="Y48" i="10"/>
  <c r="Y73" i="10"/>
  <c r="Y30" i="10" s="1"/>
  <c r="Y62" i="10"/>
  <c r="Y56" i="10"/>
  <c r="Y49" i="10"/>
  <c r="Y107" i="10"/>
  <c r="Y8" i="10"/>
  <c r="Y58" i="10"/>
  <c r="Y61" i="10"/>
  <c r="Y78" i="10"/>
  <c r="Y35" i="10" s="1"/>
  <c r="Y83" i="10"/>
  <c r="Y93" i="10"/>
  <c r="Y38" i="10"/>
  <c r="Y89" i="10"/>
  <c r="Y72" i="10"/>
  <c r="Y29" i="10" s="1"/>
  <c r="Y53" i="10"/>
  <c r="Y163" i="10"/>
  <c r="Y46" i="10"/>
  <c r="Y75" i="10"/>
  <c r="Y32" i="10" s="1"/>
  <c r="Y50" i="10"/>
  <c r="Y80" i="10"/>
  <c r="Y37" i="10" s="1"/>
  <c r="Y160" i="10"/>
  <c r="Y88" i="10"/>
  <c r="Y52" i="10"/>
  <c r="Y108" i="10"/>
  <c r="Y47" i="10"/>
  <c r="X168" i="10"/>
  <c r="X23" i="10"/>
  <c r="X22" i="10" s="1"/>
  <c r="X39" i="10" s="1"/>
  <c r="X65" i="10"/>
  <c r="W76" i="16"/>
  <c r="AL24" i="11"/>
  <c r="AK24" i="11" s="1"/>
  <c r="AP4" i="14"/>
  <c r="AO6" i="14"/>
  <c r="X14" i="10" l="1"/>
  <c r="X11" i="10"/>
  <c r="AI159" i="23"/>
  <c r="I28" i="11"/>
  <c r="K28" i="11" s="1"/>
  <c r="G29" i="11" s="1"/>
  <c r="Y7" i="10"/>
  <c r="Y10" i="10" s="1"/>
  <c r="Y11" i="10" s="1"/>
  <c r="U105" i="10"/>
  <c r="U112" i="10" s="1"/>
  <c r="AJ1" i="23"/>
  <c r="Z6" i="10"/>
  <c r="Z12" i="10" s="1"/>
  <c r="X15" i="10"/>
  <c r="V103" i="10"/>
  <c r="V105" i="10" s="1"/>
  <c r="V81" i="10"/>
  <c r="V84" i="10" s="1"/>
  <c r="V95" i="10" s="1"/>
  <c r="X13" i="10"/>
  <c r="X20" i="10"/>
  <c r="AC4" i="23"/>
  <c r="AC9" i="23" s="1"/>
  <c r="AC12" i="23" s="1"/>
  <c r="S101" i="10"/>
  <c r="F23" i="15"/>
  <c r="H23" i="15" s="1"/>
  <c r="W16" i="10"/>
  <c r="W41" i="10" s="1"/>
  <c r="AI5" i="23"/>
  <c r="AI10" i="23" s="1"/>
  <c r="AG7" i="6"/>
  <c r="AF33" i="11"/>
  <c r="AG34" i="11"/>
  <c r="D24" i="15"/>
  <c r="E24" i="15"/>
  <c r="A25" i="15"/>
  <c r="AF72" i="6"/>
  <c r="AT11" i="14"/>
  <c r="AS44" i="14"/>
  <c r="AS401" i="14"/>
  <c r="AS42" i="14"/>
  <c r="AS192" i="14"/>
  <c r="AS426" i="14"/>
  <c r="AS400" i="14"/>
  <c r="AS467" i="14"/>
  <c r="AS330" i="14"/>
  <c r="AS278" i="14"/>
  <c r="AS495" i="14"/>
  <c r="AS373" i="14"/>
  <c r="AS25" i="14"/>
  <c r="AS179" i="14"/>
  <c r="AS113" i="14"/>
  <c r="AS239" i="14"/>
  <c r="AS369" i="14"/>
  <c r="AS250" i="14"/>
  <c r="AS304" i="14"/>
  <c r="AS429" i="14"/>
  <c r="AS123" i="14"/>
  <c r="AS360" i="14"/>
  <c r="AS220" i="14"/>
  <c r="AS15" i="14"/>
  <c r="AS455" i="14"/>
  <c r="AS288" i="14"/>
  <c r="AS444" i="14"/>
  <c r="AS265" i="14"/>
  <c r="AS26" i="14"/>
  <c r="AS464" i="14"/>
  <c r="AS188" i="14"/>
  <c r="AS271" i="14"/>
  <c r="AS349" i="14"/>
  <c r="AS280" i="14"/>
  <c r="AS170" i="14"/>
  <c r="AS496" i="14"/>
  <c r="AS489" i="14"/>
  <c r="AS326" i="14"/>
  <c r="AS242" i="14"/>
  <c r="AS74" i="14"/>
  <c r="AS412" i="14"/>
  <c r="AS386" i="14"/>
  <c r="AS410" i="14"/>
  <c r="AS263" i="14"/>
  <c r="AS321" i="14"/>
  <c r="AS405" i="14"/>
  <c r="AS365" i="14"/>
  <c r="AS136" i="14"/>
  <c r="AS156" i="14"/>
  <c r="AS376" i="14"/>
  <c r="AS12" i="14"/>
  <c r="AS195" i="14"/>
  <c r="AS219" i="14"/>
  <c r="AS448" i="14"/>
  <c r="AS252" i="14"/>
  <c r="AS374" i="14"/>
  <c r="AS255" i="14"/>
  <c r="AS211" i="14"/>
  <c r="AS297" i="14"/>
  <c r="AS354" i="14"/>
  <c r="AS79" i="14"/>
  <c r="AS109" i="14"/>
  <c r="AS240" i="14"/>
  <c r="AS237" i="14"/>
  <c r="AS500" i="14"/>
  <c r="AS175" i="14"/>
  <c r="AS433" i="14"/>
  <c r="AS183" i="14"/>
  <c r="AS178" i="14"/>
  <c r="AS316" i="14"/>
  <c r="AS306" i="14"/>
  <c r="AS308" i="14"/>
  <c r="AS18" i="14"/>
  <c r="AS57" i="14"/>
  <c r="AS318" i="14"/>
  <c r="AS375" i="14"/>
  <c r="AS303" i="14"/>
  <c r="AS387" i="14"/>
  <c r="AS241" i="14"/>
  <c r="AS97" i="14"/>
  <c r="AS124" i="14"/>
  <c r="AS107" i="14"/>
  <c r="AS358" i="14"/>
  <c r="AS486" i="14"/>
  <c r="AS36" i="14"/>
  <c r="AS30" i="14"/>
  <c r="AS254" i="14"/>
  <c r="AS434" i="14"/>
  <c r="AS451" i="14"/>
  <c r="AS58" i="14"/>
  <c r="AS101" i="14"/>
  <c r="AS177" i="14"/>
  <c r="AS194" i="14"/>
  <c r="AS296" i="14"/>
  <c r="AS327" i="14"/>
  <c r="AS482" i="14"/>
  <c r="AS37" i="14"/>
  <c r="AS66" i="14"/>
  <c r="AS86" i="14"/>
  <c r="AS80" i="14"/>
  <c r="AS203" i="14"/>
  <c r="AS249" i="14"/>
  <c r="AS33" i="14"/>
  <c r="AS126" i="14"/>
  <c r="AS85" i="14"/>
  <c r="AS368" i="14"/>
  <c r="AS187" i="14"/>
  <c r="AS133" i="14"/>
  <c r="AS210" i="14"/>
  <c r="AS497" i="14"/>
  <c r="AS246" i="14"/>
  <c r="AS143" i="14"/>
  <c r="AS324" i="14"/>
  <c r="AS180" i="14"/>
  <c r="AS331" i="14"/>
  <c r="AS205" i="14"/>
  <c r="AS125" i="14"/>
  <c r="AS204" i="14"/>
  <c r="AS431" i="14"/>
  <c r="AS24" i="14"/>
  <c r="AS361" i="14"/>
  <c r="AS335" i="14"/>
  <c r="AS392" i="14"/>
  <c r="AS491" i="14"/>
  <c r="AS302" i="14"/>
  <c r="AS82" i="14"/>
  <c r="AS356" i="14"/>
  <c r="AS54" i="14"/>
  <c r="AS355" i="14"/>
  <c r="AS428" i="14"/>
  <c r="AS457" i="14"/>
  <c r="AS230" i="14"/>
  <c r="AS334" i="14"/>
  <c r="AS359" i="14"/>
  <c r="AS450" i="14"/>
  <c r="AS106" i="14"/>
  <c r="AS499" i="14"/>
  <c r="AS357" i="14"/>
  <c r="AS463" i="14"/>
  <c r="AS153" i="14"/>
  <c r="AS340" i="14"/>
  <c r="AS389" i="14"/>
  <c r="AS228" i="14"/>
  <c r="AS127" i="14"/>
  <c r="AS446" i="14"/>
  <c r="AS119" i="14"/>
  <c r="AS367" i="14"/>
  <c r="AS453" i="14"/>
  <c r="AS189" i="14"/>
  <c r="AS343" i="14"/>
  <c r="AS53" i="14"/>
  <c r="AS176" i="14"/>
  <c r="AS120" i="14"/>
  <c r="AS282" i="14"/>
  <c r="AS313" i="14"/>
  <c r="AS388" i="14"/>
  <c r="AS262" i="14"/>
  <c r="AS186" i="14"/>
  <c r="AS132" i="14"/>
  <c r="AS397" i="14"/>
  <c r="AS121" i="14"/>
  <c r="AS336" i="14"/>
  <c r="AS181" i="14"/>
  <c r="AS208" i="14"/>
  <c r="AS248" i="14"/>
  <c r="AS23" i="14"/>
  <c r="AS229" i="14"/>
  <c r="AS20" i="14"/>
  <c r="AS108" i="14"/>
  <c r="AS151" i="14"/>
  <c r="AS469" i="14"/>
  <c r="AS157" i="14"/>
  <c r="AS481" i="14"/>
  <c r="AS171" i="14"/>
  <c r="AS94" i="14"/>
  <c r="AS289" i="14"/>
  <c r="AS62" i="14"/>
  <c r="AS19" i="14"/>
  <c r="AS51" i="14"/>
  <c r="AS490" i="14"/>
  <c r="AS225" i="14"/>
  <c r="AS159" i="14"/>
  <c r="AS480" i="14"/>
  <c r="AS353" i="14"/>
  <c r="AS182" i="14"/>
  <c r="AS50" i="14"/>
  <c r="AS95" i="14"/>
  <c r="AS87" i="14"/>
  <c r="AS437" i="14"/>
  <c r="AS135" i="14"/>
  <c r="AS498" i="14"/>
  <c r="AS473" i="14"/>
  <c r="AS77" i="14"/>
  <c r="AS479" i="14"/>
  <c r="AS102" i="14"/>
  <c r="AS483" i="14"/>
  <c r="AS395" i="14"/>
  <c r="AS339" i="14"/>
  <c r="AS214" i="14"/>
  <c r="AS390" i="14"/>
  <c r="AS421" i="14"/>
  <c r="AS88" i="14"/>
  <c r="AS185" i="14"/>
  <c r="AS436" i="14"/>
  <c r="AS222" i="14"/>
  <c r="AS377" i="14"/>
  <c r="AS270" i="14"/>
  <c r="AS145" i="14"/>
  <c r="AS439" i="14"/>
  <c r="AS128" i="14"/>
  <c r="AS488" i="14"/>
  <c r="AS413" i="14"/>
  <c r="AS105" i="14"/>
  <c r="AS466" i="14"/>
  <c r="AS462" i="14"/>
  <c r="AS329" i="14"/>
  <c r="AS287" i="14"/>
  <c r="AS100" i="14"/>
  <c r="AS269" i="14"/>
  <c r="AS259" i="14"/>
  <c r="AS364" i="14"/>
  <c r="AS231" i="14"/>
  <c r="AS56" i="14"/>
  <c r="AS67" i="14"/>
  <c r="AS465" i="14"/>
  <c r="AS14" i="14"/>
  <c r="AS16" i="14"/>
  <c r="AS223" i="14"/>
  <c r="AS227" i="14"/>
  <c r="AS173" i="14"/>
  <c r="AS70" i="14"/>
  <c r="AS247" i="14"/>
  <c r="AS84" i="14"/>
  <c r="AS138" i="14"/>
  <c r="AS197" i="14"/>
  <c r="AS161" i="14"/>
  <c r="AS272" i="14"/>
  <c r="AS315" i="14"/>
  <c r="AS275" i="14"/>
  <c r="AS198" i="14"/>
  <c r="AS445" i="14"/>
  <c r="AS322" i="14"/>
  <c r="AS93" i="14"/>
  <c r="AS201" i="14"/>
  <c r="AS432" i="14"/>
  <c r="AS47" i="14"/>
  <c r="AS213" i="14"/>
  <c r="AS257" i="14"/>
  <c r="AS416" i="14"/>
  <c r="AS307" i="14"/>
  <c r="AS284" i="14"/>
  <c r="AS440" i="14"/>
  <c r="AS130" i="14"/>
  <c r="AS441" i="14"/>
  <c r="AS43" i="14"/>
  <c r="AS233" i="14"/>
  <c r="AS344" i="14"/>
  <c r="AS311" i="14"/>
  <c r="AS232" i="14"/>
  <c r="AS403" i="14"/>
  <c r="AS347" i="14"/>
  <c r="AS260" i="14"/>
  <c r="AS283" i="14"/>
  <c r="AS68" i="14"/>
  <c r="AS391" i="14"/>
  <c r="AS478" i="14"/>
  <c r="AS118" i="14"/>
  <c r="AS419" i="14"/>
  <c r="AS332" i="14"/>
  <c r="AS348" i="14"/>
  <c r="AS461" i="14"/>
  <c r="AS370" i="14"/>
  <c r="AS110" i="14"/>
  <c r="AS29" i="14"/>
  <c r="AS408" i="14"/>
  <c r="AS290" i="14"/>
  <c r="AS27" i="14"/>
  <c r="AS35" i="14"/>
  <c r="AS165" i="14"/>
  <c r="AS174" i="14"/>
  <c r="AS49" i="14"/>
  <c r="AS317" i="14"/>
  <c r="AS148" i="14"/>
  <c r="AS424" i="14"/>
  <c r="AS31" i="14"/>
  <c r="AS285" i="14"/>
  <c r="AS443" i="14"/>
  <c r="AS456" i="14"/>
  <c r="AS99" i="14"/>
  <c r="AS40" i="14"/>
  <c r="AS323" i="14"/>
  <c r="AS492" i="14"/>
  <c r="AS415" i="14"/>
  <c r="AS13" i="14"/>
  <c r="AS460" i="14"/>
  <c r="AS193" i="14"/>
  <c r="AS207" i="14"/>
  <c r="AS196" i="14"/>
  <c r="AS92" i="14"/>
  <c r="AS294" i="14"/>
  <c r="AS475" i="14"/>
  <c r="AS449" i="14"/>
  <c r="AS276" i="14"/>
  <c r="AS75" i="14"/>
  <c r="AS409" i="14"/>
  <c r="AS404" i="14"/>
  <c r="AS281" i="14"/>
  <c r="AS163" i="14"/>
  <c r="AS150" i="14"/>
  <c r="AS406" i="14"/>
  <c r="AS310" i="14"/>
  <c r="AS286" i="14"/>
  <c r="AS69" i="14"/>
  <c r="AS209" i="14"/>
  <c r="AS238" i="14"/>
  <c r="AS142" i="14"/>
  <c r="AS427" i="14"/>
  <c r="AS83" i="14"/>
  <c r="AS351" i="14"/>
  <c r="AS199" i="14"/>
  <c r="AS76" i="14"/>
  <c r="AS154" i="14"/>
  <c r="AS417" i="14"/>
  <c r="AS48" i="14"/>
  <c r="AS96" i="14"/>
  <c r="AS184" i="14"/>
  <c r="AS111" i="14"/>
  <c r="AS158" i="14"/>
  <c r="AS447" i="14"/>
  <c r="AS117" i="14"/>
  <c r="AS468" i="14"/>
  <c r="AS345" i="14"/>
  <c r="AS168" i="14"/>
  <c r="AS267" i="14"/>
  <c r="AS78" i="14"/>
  <c r="AS258" i="14"/>
  <c r="AS166" i="14"/>
  <c r="AS149" i="14"/>
  <c r="AS372" i="14"/>
  <c r="AS325" i="14"/>
  <c r="AS98" i="14"/>
  <c r="AS140" i="14"/>
  <c r="AS73" i="14"/>
  <c r="AS261" i="14"/>
  <c r="AS46" i="14"/>
  <c r="AS103" i="14"/>
  <c r="AS394" i="14"/>
  <c r="AS341" i="14"/>
  <c r="AS60" i="14"/>
  <c r="AS383" i="14"/>
  <c r="AS411" i="14"/>
  <c r="AS89" i="14"/>
  <c r="AS167" i="14"/>
  <c r="AS484" i="14"/>
  <c r="AS393" i="14"/>
  <c r="AS301" i="14"/>
  <c r="AS292" i="14"/>
  <c r="AS45" i="14"/>
  <c r="AS407" i="14"/>
  <c r="AS273" i="14"/>
  <c r="AS243" i="14"/>
  <c r="AS61" i="14"/>
  <c r="AS71" i="14"/>
  <c r="AS299" i="14"/>
  <c r="AS164" i="14"/>
  <c r="AS17" i="14"/>
  <c r="AS338" i="14"/>
  <c r="AS277" i="14"/>
  <c r="AS458" i="14"/>
  <c r="AS472" i="14"/>
  <c r="AS212" i="14"/>
  <c r="AS256" i="14"/>
  <c r="AS221" i="14"/>
  <c r="AS493" i="14"/>
  <c r="AS494" i="14"/>
  <c r="AS39" i="14"/>
  <c r="AS144" i="14"/>
  <c r="AS152" i="14"/>
  <c r="AS224" i="14"/>
  <c r="AS64" i="14"/>
  <c r="AS162" i="14"/>
  <c r="AS430" i="14"/>
  <c r="AS333" i="14"/>
  <c r="AS485" i="14"/>
  <c r="AS371" i="14"/>
  <c r="AS476" i="14"/>
  <c r="AS477" i="14"/>
  <c r="AS362" i="14"/>
  <c r="AS414" i="14"/>
  <c r="AS396" i="14"/>
  <c r="AS81" i="14"/>
  <c r="AS169" i="14"/>
  <c r="AS38" i="14"/>
  <c r="AS215" i="14"/>
  <c r="AS245" i="14"/>
  <c r="AS112" i="14"/>
  <c r="AS423" i="14"/>
  <c r="AS459" i="14"/>
  <c r="AS295" i="14"/>
  <c r="AS114" i="14"/>
  <c r="AS115" i="14"/>
  <c r="AS200" i="14"/>
  <c r="AS266" i="14"/>
  <c r="AS63" i="14"/>
  <c r="AS28" i="14"/>
  <c r="AS425" i="14"/>
  <c r="AS350" i="14"/>
  <c r="AS384" i="14"/>
  <c r="AS398" i="14"/>
  <c r="AS91" i="14"/>
  <c r="AS342" i="14"/>
  <c r="AS346" i="14"/>
  <c r="AS291" i="14"/>
  <c r="AS328" i="14"/>
  <c r="AS191" i="14"/>
  <c r="AS382" i="14"/>
  <c r="AS420" i="14"/>
  <c r="AS155" i="14"/>
  <c r="AS55" i="14"/>
  <c r="AS131" i="14"/>
  <c r="AS305" i="14"/>
  <c r="AS264" i="14"/>
  <c r="AS90" i="14"/>
  <c r="AS172" i="14"/>
  <c r="AS65" i="14"/>
  <c r="AS274" i="14"/>
  <c r="AS22" i="14"/>
  <c r="AS422" i="14"/>
  <c r="AS470" i="14"/>
  <c r="AS235" i="14"/>
  <c r="AS454" i="14"/>
  <c r="AS312" i="14"/>
  <c r="AS206" i="14"/>
  <c r="AS363" i="14"/>
  <c r="AS251" i="14"/>
  <c r="AS244" i="14"/>
  <c r="AS366" i="14"/>
  <c r="AS116" i="14"/>
  <c r="AS41" i="14"/>
  <c r="AS129" i="14"/>
  <c r="AS293" i="14"/>
  <c r="AS378" i="14"/>
  <c r="AS72" i="14"/>
  <c r="AS352" i="14"/>
  <c r="AS319" i="14"/>
  <c r="AS122" i="14"/>
  <c r="AS314" i="14"/>
  <c r="AS379" i="14"/>
  <c r="AS279" i="14"/>
  <c r="AS52" i="14"/>
  <c r="AS104" i="14"/>
  <c r="AS268" i="14"/>
  <c r="AS134" i="14"/>
  <c r="AS487" i="14"/>
  <c r="AS226" i="14"/>
  <c r="AS418" i="14"/>
  <c r="AS202" i="14"/>
  <c r="AS147" i="14"/>
  <c r="AS160" i="14"/>
  <c r="AS21" i="14"/>
  <c r="AS298" i="14"/>
  <c r="AS442" i="14"/>
  <c r="AS471" i="14"/>
  <c r="AS34" i="14"/>
  <c r="AS217" i="14"/>
  <c r="AS380" i="14"/>
  <c r="AS253" i="14"/>
  <c r="AS435" i="14"/>
  <c r="AS141" i="14"/>
  <c r="AS32" i="14"/>
  <c r="AS385" i="14"/>
  <c r="AS236" i="14"/>
  <c r="AS337" i="14"/>
  <c r="AS190" i="14"/>
  <c r="AS59" i="14"/>
  <c r="AS438" i="14"/>
  <c r="AS474" i="14"/>
  <c r="AS139" i="14"/>
  <c r="AS402" i="14"/>
  <c r="AS381" i="14"/>
  <c r="AS137" i="14"/>
  <c r="AS218" i="14"/>
  <c r="AS320" i="14"/>
  <c r="AS452" i="14"/>
  <c r="AS399" i="14"/>
  <c r="AS234" i="14"/>
  <c r="AS216" i="14"/>
  <c r="AS146" i="14"/>
  <c r="AS300" i="14"/>
  <c r="AS309" i="14"/>
  <c r="S34" i="11"/>
  <c r="R33" i="11"/>
  <c r="AA33" i="11"/>
  <c r="E35" i="11"/>
  <c r="D34" i="11"/>
  <c r="AF146" i="6"/>
  <c r="Y18" i="10" s="1"/>
  <c r="AG8" i="6"/>
  <c r="AR2" i="14"/>
  <c r="AR3" i="14" s="1"/>
  <c r="AG73" i="6" s="1"/>
  <c r="AG82" i="6" s="1"/>
  <c r="AG5" i="6"/>
  <c r="AG134" i="6"/>
  <c r="AG112" i="6"/>
  <c r="AG88" i="6"/>
  <c r="AG98" i="6"/>
  <c r="AG140" i="6"/>
  <c r="AG110" i="6"/>
  <c r="AG89" i="6"/>
  <c r="AG116" i="6"/>
  <c r="AG93" i="6"/>
  <c r="AG118" i="6"/>
  <c r="AG126" i="6"/>
  <c r="AH84" i="6"/>
  <c r="AG124" i="6"/>
  <c r="AG90" i="6"/>
  <c r="AG101" i="6"/>
  <c r="AG139" i="6"/>
  <c r="AG111" i="6"/>
  <c r="AG138" i="6"/>
  <c r="AG92" i="6"/>
  <c r="AG127" i="6"/>
  <c r="AG128" i="6"/>
  <c r="AG86" i="6"/>
  <c r="AG117" i="6"/>
  <c r="AG123" i="6"/>
  <c r="AG103" i="6"/>
  <c r="AG137" i="6"/>
  <c r="AG129" i="6"/>
  <c r="AG102" i="6"/>
  <c r="AG87" i="6"/>
  <c r="AG99" i="6"/>
  <c r="AG109" i="6"/>
  <c r="AG135" i="6"/>
  <c r="AG136" i="6"/>
  <c r="AG104" i="6"/>
  <c r="AG100" i="6"/>
  <c r="AG91" i="6"/>
  <c r="AG125" i="6"/>
  <c r="AG6" i="6"/>
  <c r="AF147" i="6"/>
  <c r="Y19" i="10" s="1"/>
  <c r="U98" i="10"/>
  <c r="Y45" i="10"/>
  <c r="Y110" i="10"/>
  <c r="AI159" i="16"/>
  <c r="T96" i="10"/>
  <c r="T98" i="10"/>
  <c r="AD4" i="23" s="1"/>
  <c r="AD9" i="23" s="1"/>
  <c r="AD12" i="23" s="1"/>
  <c r="AE157" i="16"/>
  <c r="Y168" i="10"/>
  <c r="Y23" i="10"/>
  <c r="Y22" i="10" s="1"/>
  <c r="Y39" i="10" s="1"/>
  <c r="Y65" i="10"/>
  <c r="AI5" i="16"/>
  <c r="AI10" i="16" s="1"/>
  <c r="Z166" i="10"/>
  <c r="AA3" i="10"/>
  <c r="AJ1" i="16"/>
  <c r="Z58" i="10"/>
  <c r="Z63" i="10"/>
  <c r="Z109" i="10"/>
  <c r="Z49" i="10"/>
  <c r="Z107" i="10"/>
  <c r="Z64" i="10"/>
  <c r="Z108" i="10"/>
  <c r="Z9" i="10"/>
  <c r="Z159" i="10"/>
  <c r="Z73" i="10"/>
  <c r="Z30" i="10" s="1"/>
  <c r="Z164" i="10"/>
  <c r="Z72" i="10"/>
  <c r="Z29" i="10" s="1"/>
  <c r="Z86" i="10"/>
  <c r="Z89" i="10"/>
  <c r="Z79" i="10"/>
  <c r="Z36" i="10" s="1"/>
  <c r="Z78" i="10"/>
  <c r="Z35" i="10" s="1"/>
  <c r="Z160" i="10"/>
  <c r="Z57" i="10"/>
  <c r="Z54" i="10"/>
  <c r="Z8" i="10"/>
  <c r="Z56" i="10"/>
  <c r="Z75" i="10"/>
  <c r="Z32" i="10" s="1"/>
  <c r="Z46" i="10"/>
  <c r="Z93" i="10"/>
  <c r="Z52" i="10"/>
  <c r="Z167" i="10"/>
  <c r="Z176" i="10" s="1"/>
  <c r="Z158" i="10"/>
  <c r="Z59" i="10"/>
  <c r="Z68" i="10"/>
  <c r="Z25" i="10" s="1"/>
  <c r="Z71" i="10"/>
  <c r="Z28" i="10" s="1"/>
  <c r="Z104" i="10"/>
  <c r="Z61" i="10"/>
  <c r="Z48" i="10"/>
  <c r="Z47" i="10"/>
  <c r="Z53" i="10"/>
  <c r="Z51" i="10"/>
  <c r="Z66" i="10"/>
  <c r="Z80" i="10"/>
  <c r="Z37" i="10" s="1"/>
  <c r="Z55" i="10"/>
  <c r="Z62" i="10"/>
  <c r="Z90" i="10"/>
  <c r="Z50" i="10"/>
  <c r="Z69" i="10"/>
  <c r="Z26" i="10" s="1"/>
  <c r="Z88" i="10"/>
  <c r="Z44" i="10"/>
  <c r="Z77" i="10"/>
  <c r="Z34" i="10" s="1"/>
  <c r="Z163" i="10"/>
  <c r="Z82" i="10"/>
  <c r="Z60" i="10"/>
  <c r="Z76" i="10"/>
  <c r="Z33" i="10" s="1"/>
  <c r="Z70" i="10"/>
  <c r="Z27" i="10" s="1"/>
  <c r="Z38" i="10"/>
  <c r="Z67" i="10"/>
  <c r="Z24" i="10" s="1"/>
  <c r="Z83" i="10"/>
  <c r="Z165" i="10"/>
  <c r="Z74" i="10"/>
  <c r="Z31" i="10" s="1"/>
  <c r="W68" i="16"/>
  <c r="X76" i="16"/>
  <c r="AM24" i="11"/>
  <c r="AI25" i="11" s="1"/>
  <c r="AL25" i="11" s="1"/>
  <c r="AP6" i="14"/>
  <c r="AQ4" i="14"/>
  <c r="Z7" i="10" l="1"/>
  <c r="Z10" i="10" s="1"/>
  <c r="AJ159" i="23"/>
  <c r="H29" i="11"/>
  <c r="J29" i="11"/>
  <c r="V174" i="10"/>
  <c r="AF157" i="23" s="1"/>
  <c r="AE4" i="23"/>
  <c r="AE9" i="23" s="1"/>
  <c r="AE12" i="23" s="1"/>
  <c r="AK1" i="23"/>
  <c r="AA6" i="10"/>
  <c r="AA12" i="10" s="1"/>
  <c r="X16" i="10"/>
  <c r="X41" i="10" s="1"/>
  <c r="AG72" i="6"/>
  <c r="Y14" i="10"/>
  <c r="Y15" i="10"/>
  <c r="Y13" i="10"/>
  <c r="W81" i="10"/>
  <c r="W84" i="10" s="1"/>
  <c r="W103" i="10"/>
  <c r="W174" i="10" s="1"/>
  <c r="AG157" i="23" s="1"/>
  <c r="W87" i="10"/>
  <c r="W91" i="10" s="1"/>
  <c r="Y20" i="10"/>
  <c r="AJ5" i="23"/>
  <c r="AJ10" i="23" s="1"/>
  <c r="AH7" i="6"/>
  <c r="AH6" i="6"/>
  <c r="S35" i="11"/>
  <c r="R34" i="11"/>
  <c r="AA34" i="11"/>
  <c r="AU11" i="14"/>
  <c r="AT44" i="14"/>
  <c r="AT400" i="14"/>
  <c r="AT192" i="14"/>
  <c r="AT426" i="14"/>
  <c r="AT42" i="14"/>
  <c r="AT401" i="14"/>
  <c r="AT70" i="14"/>
  <c r="AT424" i="14"/>
  <c r="AT374" i="14"/>
  <c r="AT456" i="14"/>
  <c r="AT86" i="14"/>
  <c r="AT372" i="14"/>
  <c r="AT322" i="14"/>
  <c r="AT93" i="14"/>
  <c r="AT119" i="14"/>
  <c r="AT295" i="14"/>
  <c r="AT189" i="14"/>
  <c r="AT57" i="14"/>
  <c r="AT28" i="14"/>
  <c r="AT146" i="14"/>
  <c r="AT375" i="14"/>
  <c r="AT284" i="14"/>
  <c r="AT22" i="14"/>
  <c r="AT103" i="14"/>
  <c r="AT336" i="14"/>
  <c r="AT215" i="14"/>
  <c r="AT17" i="14"/>
  <c r="AT221" i="14"/>
  <c r="AT277" i="14"/>
  <c r="AT118" i="14"/>
  <c r="AT484" i="14"/>
  <c r="AT385" i="14"/>
  <c r="AT381" i="14"/>
  <c r="AT348" i="14"/>
  <c r="AT72" i="14"/>
  <c r="AT297" i="14"/>
  <c r="AT88" i="14"/>
  <c r="AT21" i="14"/>
  <c r="AT122" i="14"/>
  <c r="AT158" i="14"/>
  <c r="AT234" i="14"/>
  <c r="AT155" i="14"/>
  <c r="AT355" i="14"/>
  <c r="AT489" i="14"/>
  <c r="AT74" i="14"/>
  <c r="AT412" i="14"/>
  <c r="AT399" i="14"/>
  <c r="AT269" i="14"/>
  <c r="AT60" i="14"/>
  <c r="AT197" i="14"/>
  <c r="AT238" i="14"/>
  <c r="AT316" i="14"/>
  <c r="AT94" i="14"/>
  <c r="AT478" i="14"/>
  <c r="AT205" i="14"/>
  <c r="AT31" i="14"/>
  <c r="AT138" i="14"/>
  <c r="AT398" i="14"/>
  <c r="AT465" i="14"/>
  <c r="AT201" i="14"/>
  <c r="AT492" i="14"/>
  <c r="AT98" i="14"/>
  <c r="AT140" i="14"/>
  <c r="AT382" i="14"/>
  <c r="AT429" i="14"/>
  <c r="AT47" i="14"/>
  <c r="AT291" i="14"/>
  <c r="AT50" i="14"/>
  <c r="AT15" i="14"/>
  <c r="AT95" i="14"/>
  <c r="AT160" i="14"/>
  <c r="AT435" i="14"/>
  <c r="AT351" i="14"/>
  <c r="AT468" i="14"/>
  <c r="AT497" i="14"/>
  <c r="AT479" i="14"/>
  <c r="AT339" i="14"/>
  <c r="AT262" i="14"/>
  <c r="AT131" i="14"/>
  <c r="AT61" i="14"/>
  <c r="AT330" i="14"/>
  <c r="AT495" i="14"/>
  <c r="AT179" i="14"/>
  <c r="AT315" i="14"/>
  <c r="AT34" i="14"/>
  <c r="AT446" i="14"/>
  <c r="AT380" i="14"/>
  <c r="AT16" i="14"/>
  <c r="AT59" i="14"/>
  <c r="AT91" i="14"/>
  <c r="AT346" i="14"/>
  <c r="AT220" i="14"/>
  <c r="AT318" i="14"/>
  <c r="AT163" i="14"/>
  <c r="AT307" i="14"/>
  <c r="AT437" i="14"/>
  <c r="AT77" i="14"/>
  <c r="AT311" i="14"/>
  <c r="AT338" i="14"/>
  <c r="AT102" i="14"/>
  <c r="AT245" i="14"/>
  <c r="AT186" i="14"/>
  <c r="AT92" i="14"/>
  <c r="AT391" i="14"/>
  <c r="AT254" i="14"/>
  <c r="AT345" i="14"/>
  <c r="AT472" i="14"/>
  <c r="AT236" i="14"/>
  <c r="AT280" i="14"/>
  <c r="AT422" i="14"/>
  <c r="AT365" i="14"/>
  <c r="AT396" i="14"/>
  <c r="AT376" i="14"/>
  <c r="AT364" i="14"/>
  <c r="AT410" i="14"/>
  <c r="AT379" i="14"/>
  <c r="AT169" i="14"/>
  <c r="AT166" i="14"/>
  <c r="AT56" i="14"/>
  <c r="AT344" i="14"/>
  <c r="AT75" i="14"/>
  <c r="AT294" i="14"/>
  <c r="AT421" i="14"/>
  <c r="AT352" i="14"/>
  <c r="AT270" i="14"/>
  <c r="AT109" i="14"/>
  <c r="AT449" i="14"/>
  <c r="AT208" i="14"/>
  <c r="AT128" i="14"/>
  <c r="AT242" i="14"/>
  <c r="AT113" i="14"/>
  <c r="AT367" i="14"/>
  <c r="AT73" i="14"/>
  <c r="AT150" i="14"/>
  <c r="AT288" i="14"/>
  <c r="AT301" i="14"/>
  <c r="AT38" i="14"/>
  <c r="AT41" i="14"/>
  <c r="AT265" i="14"/>
  <c r="AT237" i="14"/>
  <c r="AT90" i="14"/>
  <c r="AT247" i="14"/>
  <c r="AT175" i="14"/>
  <c r="AT40" i="14"/>
  <c r="AT190" i="14"/>
  <c r="AT249" i="14"/>
  <c r="AT289" i="14"/>
  <c r="AT223" i="14"/>
  <c r="AT303" i="14"/>
  <c r="AT83" i="14"/>
  <c r="AT85" i="14"/>
  <c r="AT194" i="14"/>
  <c r="AT455" i="14"/>
  <c r="AT187" i="14"/>
  <c r="AT460" i="14"/>
  <c r="AT261" i="14"/>
  <c r="AT117" i="14"/>
  <c r="AT233" i="14"/>
  <c r="AT133" i="14"/>
  <c r="AT116" i="14"/>
  <c r="AT256" i="14"/>
  <c r="AT129" i="14"/>
  <c r="AT180" i="14"/>
  <c r="AT162" i="14"/>
  <c r="AT196" i="14"/>
  <c r="AT417" i="14"/>
  <c r="AT250" i="14"/>
  <c r="AT76" i="14"/>
  <c r="AT68" i="14"/>
  <c r="AT423" i="14"/>
  <c r="AT467" i="14"/>
  <c r="AT23" i="14"/>
  <c r="AT248" i="14"/>
  <c r="AT66" i="14"/>
  <c r="AT80" i="14"/>
  <c r="AT183" i="14"/>
  <c r="AT228" i="14"/>
  <c r="AT89" i="14"/>
  <c r="AT306" i="14"/>
  <c r="AT304" i="14"/>
  <c r="AT432" i="14"/>
  <c r="AT308" i="14"/>
  <c r="AT257" i="14"/>
  <c r="AT368" i="14"/>
  <c r="AT176" i="14"/>
  <c r="AT107" i="14"/>
  <c r="AT282" i="14"/>
  <c r="AT64" i="14"/>
  <c r="AT69" i="14"/>
  <c r="AT430" i="14"/>
  <c r="AT283" i="14"/>
  <c r="AT296" i="14"/>
  <c r="AT309" i="14"/>
  <c r="AT266" i="14"/>
  <c r="AT384" i="14"/>
  <c r="AT349" i="14"/>
  <c r="AT110" i="14"/>
  <c r="AT212" i="14"/>
  <c r="AT428" i="14"/>
  <c r="AT405" i="14"/>
  <c r="AT326" i="14"/>
  <c r="AT174" i="14"/>
  <c r="AT147" i="14"/>
  <c r="AT148" i="14"/>
  <c r="AT404" i="14"/>
  <c r="AT287" i="14"/>
  <c r="AT235" i="14"/>
  <c r="AT366" i="14"/>
  <c r="AT418" i="14"/>
  <c r="AT490" i="14"/>
  <c r="AT244" i="14"/>
  <c r="AT267" i="14"/>
  <c r="AT373" i="14"/>
  <c r="AT99" i="14"/>
  <c r="AT481" i="14"/>
  <c r="AT389" i="14"/>
  <c r="AT142" i="14"/>
  <c r="AT19" i="14"/>
  <c r="AT459" i="14"/>
  <c r="AT177" i="14"/>
  <c r="AT65" i="14"/>
  <c r="AT420" i="14"/>
  <c r="AT387" i="14"/>
  <c r="AT115" i="14"/>
  <c r="AT152" i="14"/>
  <c r="AT241" i="14"/>
  <c r="AT106" i="14"/>
  <c r="AT135" i="14"/>
  <c r="AT121" i="14"/>
  <c r="AT200" i="14"/>
  <c r="AT463" i="14"/>
  <c r="AT125" i="14"/>
  <c r="AT271" i="14"/>
  <c r="AT137" i="14"/>
  <c r="AT390" i="14"/>
  <c r="AT354" i="14"/>
  <c r="AT185" i="14"/>
  <c r="AT111" i="14"/>
  <c r="AT24" i="14"/>
  <c r="AT386" i="14"/>
  <c r="AT172" i="14"/>
  <c r="AT471" i="14"/>
  <c r="AT482" i="14"/>
  <c r="AT272" i="14"/>
  <c r="AT337" i="14"/>
  <c r="AT275" i="14"/>
  <c r="AT411" i="14"/>
  <c r="AT62" i="14"/>
  <c r="AT369" i="14"/>
  <c r="AT13" i="14"/>
  <c r="AT67" i="14"/>
  <c r="AT469" i="14"/>
  <c r="AT226" i="14"/>
  <c r="AT227" i="14"/>
  <c r="AT18" i="14"/>
  <c r="AT353" i="14"/>
  <c r="AT182" i="14"/>
  <c r="AT498" i="14"/>
  <c r="AT141" i="14"/>
  <c r="AT444" i="14"/>
  <c r="AT139" i="14"/>
  <c r="AT483" i="14"/>
  <c r="AT394" i="14"/>
  <c r="AT395" i="14"/>
  <c r="AT419" i="14"/>
  <c r="AT436" i="14"/>
  <c r="AT431" i="14"/>
  <c r="AT240" i="14"/>
  <c r="AT305" i="14"/>
  <c r="AT298" i="14"/>
  <c r="AT49" i="14"/>
  <c r="AT361" i="14"/>
  <c r="AT104" i="14"/>
  <c r="AT252" i="14"/>
  <c r="AT302" i="14"/>
  <c r="AT204" i="14"/>
  <c r="AT29" i="14"/>
  <c r="AT408" i="14"/>
  <c r="AT170" i="14"/>
  <c r="AT477" i="14"/>
  <c r="AT452" i="14"/>
  <c r="AT276" i="14"/>
  <c r="AT457" i="14"/>
  <c r="AT12" i="14"/>
  <c r="AT427" i="14"/>
  <c r="AT167" i="14"/>
  <c r="AT48" i="14"/>
  <c r="AT485" i="14"/>
  <c r="AT332" i="14"/>
  <c r="AT439" i="14"/>
  <c r="AT281" i="14"/>
  <c r="AT292" i="14"/>
  <c r="AT151" i="14"/>
  <c r="AT191" i="14"/>
  <c r="AT480" i="14"/>
  <c r="AT357" i="14"/>
  <c r="AT132" i="14"/>
  <c r="AT55" i="14"/>
  <c r="AT105" i="14"/>
  <c r="AT392" i="14"/>
  <c r="AT334" i="14"/>
  <c r="AT268" i="14"/>
  <c r="AT448" i="14"/>
  <c r="AT363" i="14"/>
  <c r="AT441" i="14"/>
  <c r="AT112" i="14"/>
  <c r="AT434" i="14"/>
  <c r="AT145" i="14"/>
  <c r="AT406" i="14"/>
  <c r="AT335" i="14"/>
  <c r="AT341" i="14"/>
  <c r="AT499" i="14"/>
  <c r="AT494" i="14"/>
  <c r="AT211" i="14"/>
  <c r="AT82" i="14"/>
  <c r="AT219" i="14"/>
  <c r="AT442" i="14"/>
  <c r="AT321" i="14"/>
  <c r="AT443" i="14"/>
  <c r="AT198" i="14"/>
  <c r="AT171" i="14"/>
  <c r="AT213" i="14"/>
  <c r="AT328" i="14"/>
  <c r="AT193" i="14"/>
  <c r="AT402" i="14"/>
  <c r="AT229" i="14"/>
  <c r="AT164" i="14"/>
  <c r="AT101" i="14"/>
  <c r="AT260" i="14"/>
  <c r="AT310" i="14"/>
  <c r="AT214" i="14"/>
  <c r="AT53" i="14"/>
  <c r="AT188" i="14"/>
  <c r="AT312" i="14"/>
  <c r="AT36" i="14"/>
  <c r="AT78" i="14"/>
  <c r="AT81" i="14"/>
  <c r="AT393" i="14"/>
  <c r="AT445" i="14"/>
  <c r="AT293" i="14"/>
  <c r="AT356" i="14"/>
  <c r="AT340" i="14"/>
  <c r="AT278" i="14"/>
  <c r="AT487" i="14"/>
  <c r="AT33" i="14"/>
  <c r="AT144" i="14"/>
  <c r="AT97" i="14"/>
  <c r="AT440" i="14"/>
  <c r="AT207" i="14"/>
  <c r="AT324" i="14"/>
  <c r="AT153" i="14"/>
  <c r="AT371" i="14"/>
  <c r="AT209" i="14"/>
  <c r="AT496" i="14"/>
  <c r="AT264" i="14"/>
  <c r="AT413" i="14"/>
  <c r="AT409" i="14"/>
  <c r="AT39" i="14"/>
  <c r="AT454" i="14"/>
  <c r="AT383" i="14"/>
  <c r="AT239" i="14"/>
  <c r="AT359" i="14"/>
  <c r="AT178" i="14"/>
  <c r="AT325" i="14"/>
  <c r="AT159" i="14"/>
  <c r="AT343" i="14"/>
  <c r="AT286" i="14"/>
  <c r="AT414" i="14"/>
  <c r="AT491" i="14"/>
  <c r="AT216" i="14"/>
  <c r="AT154" i="14"/>
  <c r="AT114" i="14"/>
  <c r="AT96" i="14"/>
  <c r="AT377" i="14"/>
  <c r="AT466" i="14"/>
  <c r="AT259" i="14"/>
  <c r="AT285" i="14"/>
  <c r="AT313" i="14"/>
  <c r="AT184" i="14"/>
  <c r="AT20" i="14"/>
  <c r="AT493" i="14"/>
  <c r="AT52" i="14"/>
  <c r="AT157" i="14"/>
  <c r="AT433" i="14"/>
  <c r="AT165" i="14"/>
  <c r="AT156" i="14"/>
  <c r="AT462" i="14"/>
  <c r="AT300" i="14"/>
  <c r="AT120" i="14"/>
  <c r="AT143" i="14"/>
  <c r="AT26" i="14"/>
  <c r="AT32" i="14"/>
  <c r="AT206" i="14"/>
  <c r="AT323" i="14"/>
  <c r="AT127" i="14"/>
  <c r="AT438" i="14"/>
  <c r="AT415" i="14"/>
  <c r="AT474" i="14"/>
  <c r="AT43" i="14"/>
  <c r="AT473" i="14"/>
  <c r="AT37" i="14"/>
  <c r="AT71" i="14"/>
  <c r="AT299" i="14"/>
  <c r="AT360" i="14"/>
  <c r="AT416" i="14"/>
  <c r="AT126" i="14"/>
  <c r="AT450" i="14"/>
  <c r="AT447" i="14"/>
  <c r="AT224" i="14"/>
  <c r="AT388" i="14"/>
  <c r="AT451" i="14"/>
  <c r="AT458" i="14"/>
  <c r="AT218" i="14"/>
  <c r="AT475" i="14"/>
  <c r="AT476" i="14"/>
  <c r="AT54" i="14"/>
  <c r="AT136" i="14"/>
  <c r="AT329" i="14"/>
  <c r="AT274" i="14"/>
  <c r="AT407" i="14"/>
  <c r="AT362" i="14"/>
  <c r="AT84" i="14"/>
  <c r="AT273" i="14"/>
  <c r="AT258" i="14"/>
  <c r="AT251" i="14"/>
  <c r="AT203" i="14"/>
  <c r="AT290" i="14"/>
  <c r="AT173" i="14"/>
  <c r="AT500" i="14"/>
  <c r="AT217" i="14"/>
  <c r="AT45" i="14"/>
  <c r="AT453" i="14"/>
  <c r="AT397" i="14"/>
  <c r="AT124" i="14"/>
  <c r="AT486" i="14"/>
  <c r="AT46" i="14"/>
  <c r="AT243" i="14"/>
  <c r="AT464" i="14"/>
  <c r="AT58" i="14"/>
  <c r="AT320" i="14"/>
  <c r="AT79" i="14"/>
  <c r="AT230" i="14"/>
  <c r="AT317" i="14"/>
  <c r="AT134" i="14"/>
  <c r="AT470" i="14"/>
  <c r="AT181" i="14"/>
  <c r="AT319" i="14"/>
  <c r="AT202" i="14"/>
  <c r="AT149" i="14"/>
  <c r="AT51" i="14"/>
  <c r="AT225" i="14"/>
  <c r="AT314" i="14"/>
  <c r="AT100" i="14"/>
  <c r="AT195" i="14"/>
  <c r="AT342" i="14"/>
  <c r="AT246" i="14"/>
  <c r="AT370" i="14"/>
  <c r="AT35" i="14"/>
  <c r="AT231" i="14"/>
  <c r="AT347" i="14"/>
  <c r="AT27" i="14"/>
  <c r="AT488" i="14"/>
  <c r="AT253" i="14"/>
  <c r="AT403" i="14"/>
  <c r="AT168" i="14"/>
  <c r="AT25" i="14"/>
  <c r="AT161" i="14"/>
  <c r="AT108" i="14"/>
  <c r="AT255" i="14"/>
  <c r="AT327" i="14"/>
  <c r="AT461" i="14"/>
  <c r="AT14" i="14"/>
  <c r="AT123" i="14"/>
  <c r="AT87" i="14"/>
  <c r="AT130" i="14"/>
  <c r="AT358" i="14"/>
  <c r="AT210" i="14"/>
  <c r="AT232" i="14"/>
  <c r="AT350" i="14"/>
  <c r="AT331" i="14"/>
  <c r="AT378" i="14"/>
  <c r="AT263" i="14"/>
  <c r="AT222" i="14"/>
  <c r="AT279" i="14"/>
  <c r="AT199" i="14"/>
  <c r="AT333" i="14"/>
  <c r="AT425" i="14"/>
  <c r="AT30" i="14"/>
  <c r="AT63" i="14"/>
  <c r="AH5" i="6"/>
  <c r="AS2" i="14"/>
  <c r="AS3" i="14" s="1"/>
  <c r="AH73" i="6" s="1"/>
  <c r="AH82" i="6" s="1"/>
  <c r="AF34" i="11"/>
  <c r="AG35" i="11"/>
  <c r="Y100" i="10"/>
  <c r="AH129" i="6"/>
  <c r="AH110" i="6"/>
  <c r="AH127" i="6"/>
  <c r="AH91" i="6"/>
  <c r="AH137" i="6"/>
  <c r="AH104" i="6"/>
  <c r="AH98" i="6"/>
  <c r="AH140" i="6"/>
  <c r="AH102" i="6"/>
  <c r="AH134" i="6"/>
  <c r="AH117" i="6"/>
  <c r="AH123" i="6"/>
  <c r="AH112" i="6"/>
  <c r="AH109" i="6"/>
  <c r="AH125" i="6"/>
  <c r="AH101" i="6"/>
  <c r="AH126" i="6"/>
  <c r="AH135" i="6"/>
  <c r="AH87" i="6"/>
  <c r="AH90" i="6"/>
  <c r="AH136" i="6"/>
  <c r="AI84" i="6"/>
  <c r="AH128" i="6"/>
  <c r="AH124" i="6"/>
  <c r="AH88" i="6"/>
  <c r="AH139" i="6"/>
  <c r="AH103" i="6"/>
  <c r="AH138" i="6"/>
  <c r="AH118" i="6"/>
  <c r="AH111" i="6"/>
  <c r="AH99" i="6"/>
  <c r="AH89" i="6"/>
  <c r="AH92" i="6"/>
  <c r="AH116" i="6"/>
  <c r="AH100" i="6"/>
  <c r="AH93" i="6"/>
  <c r="AH86" i="6"/>
  <c r="AG147" i="6"/>
  <c r="Z19" i="10" s="1"/>
  <c r="D35" i="11"/>
  <c r="E36" i="11"/>
  <c r="E25" i="15"/>
  <c r="D25" i="15"/>
  <c r="A26" i="15"/>
  <c r="F24" i="15"/>
  <c r="H24" i="15" s="1"/>
  <c r="AG146" i="6"/>
  <c r="Z18" i="10" s="1"/>
  <c r="Z100" i="10" s="1"/>
  <c r="AH8" i="6"/>
  <c r="U101" i="10"/>
  <c r="V112" i="10"/>
  <c r="AJ5" i="16"/>
  <c r="AJ10" i="16" s="1"/>
  <c r="AJ159" i="16"/>
  <c r="V98" i="10"/>
  <c r="V96" i="10"/>
  <c r="Z45" i="10"/>
  <c r="Z168" i="10"/>
  <c r="AK1" i="16"/>
  <c r="AA166" i="10"/>
  <c r="AB3" i="10"/>
  <c r="AA73" i="10"/>
  <c r="AA30" i="10" s="1"/>
  <c r="AA165" i="10"/>
  <c r="AA160" i="10"/>
  <c r="AA74" i="10"/>
  <c r="AA31" i="10" s="1"/>
  <c r="AA59" i="10"/>
  <c r="AA75" i="10"/>
  <c r="AA32" i="10" s="1"/>
  <c r="AA63" i="10"/>
  <c r="AA164" i="10"/>
  <c r="AA109" i="10"/>
  <c r="AA66" i="10"/>
  <c r="AA67" i="10"/>
  <c r="AA24" i="10" s="1"/>
  <c r="AA159" i="10"/>
  <c r="AA56" i="10"/>
  <c r="AA72" i="10"/>
  <c r="AA29" i="10" s="1"/>
  <c r="AA57" i="10"/>
  <c r="AA52" i="10"/>
  <c r="AA51" i="10"/>
  <c r="AA79" i="10"/>
  <c r="AA36" i="10" s="1"/>
  <c r="AA58" i="10"/>
  <c r="AA64" i="10"/>
  <c r="AA108" i="10"/>
  <c r="AA83" i="10"/>
  <c r="AA60" i="10"/>
  <c r="AA50" i="10"/>
  <c r="AA62" i="10"/>
  <c r="AA78" i="10"/>
  <c r="AA35" i="10" s="1"/>
  <c r="AA163" i="10"/>
  <c r="AA8" i="10"/>
  <c r="AA47" i="10"/>
  <c r="AA107" i="10"/>
  <c r="AA80" i="10"/>
  <c r="AA37" i="10" s="1"/>
  <c r="AA167" i="10"/>
  <c r="AA176" i="10" s="1"/>
  <c r="AA46" i="10"/>
  <c r="AA158" i="10"/>
  <c r="AA38" i="10"/>
  <c r="AA53" i="10"/>
  <c r="AA82" i="10"/>
  <c r="AA49" i="10"/>
  <c r="AA55" i="10"/>
  <c r="AA70" i="10"/>
  <c r="AA27" i="10" s="1"/>
  <c r="AA54" i="10"/>
  <c r="AA44" i="10"/>
  <c r="AA90" i="10"/>
  <c r="AA68" i="10"/>
  <c r="AA25" i="10" s="1"/>
  <c r="AA48" i="10"/>
  <c r="AA9" i="10"/>
  <c r="AA69" i="10"/>
  <c r="AA26" i="10" s="1"/>
  <c r="AA93" i="10"/>
  <c r="AA61" i="10"/>
  <c r="AA86" i="10"/>
  <c r="AA71" i="10"/>
  <c r="AA28" i="10" s="1"/>
  <c r="AA88" i="10"/>
  <c r="AA104" i="10"/>
  <c r="AA89" i="10"/>
  <c r="AA77" i="10"/>
  <c r="AA34" i="10" s="1"/>
  <c r="AA76" i="10"/>
  <c r="AA33" i="10" s="1"/>
  <c r="Z23" i="10"/>
  <c r="Z22" i="10" s="1"/>
  <c r="Z39" i="10" s="1"/>
  <c r="Z65" i="10"/>
  <c r="T101" i="10"/>
  <c r="T99" i="10"/>
  <c r="U99" i="10"/>
  <c r="Z110" i="10"/>
  <c r="X68" i="16"/>
  <c r="AJ25" i="11"/>
  <c r="AR4" i="14"/>
  <c r="AQ6" i="14"/>
  <c r="Z15" i="10" l="1"/>
  <c r="Z11" i="10"/>
  <c r="AK159" i="23"/>
  <c r="AA7" i="10"/>
  <c r="AA10" i="10" s="1"/>
  <c r="I29" i="11"/>
  <c r="K29" i="11" s="1"/>
  <c r="G30" i="11" s="1"/>
  <c r="H30" i="11" s="1"/>
  <c r="M30" i="11"/>
  <c r="M31" i="11" s="1"/>
  <c r="M32" i="11" s="1"/>
  <c r="M33" i="11" s="1"/>
  <c r="M34" i="11" s="1"/>
  <c r="M35" i="11" s="1"/>
  <c r="M36" i="11" s="1"/>
  <c r="AF157" i="16"/>
  <c r="AL1" i="23"/>
  <c r="AB6" i="10"/>
  <c r="AB12" i="10" s="1"/>
  <c r="X81" i="10"/>
  <c r="X84" i="10" s="1"/>
  <c r="X103" i="10"/>
  <c r="X105" i="10" s="1"/>
  <c r="X87" i="10"/>
  <c r="X91" i="10" s="1"/>
  <c r="Z13" i="10"/>
  <c r="Z14" i="10"/>
  <c r="W95" i="10"/>
  <c r="W96" i="10" s="1"/>
  <c r="W105" i="10"/>
  <c r="W112" i="10" s="1"/>
  <c r="Z20" i="10"/>
  <c r="Y16" i="10"/>
  <c r="Y41" i="10" s="1"/>
  <c r="Y87" i="10" s="1"/>
  <c r="Y91" i="10" s="1"/>
  <c r="AH72" i="6"/>
  <c r="AF4" i="23"/>
  <c r="AF9" i="23" s="1"/>
  <c r="AF12" i="23" s="1"/>
  <c r="AK5" i="23"/>
  <c r="AK10" i="23" s="1"/>
  <c r="D36" i="11"/>
  <c r="E37" i="11"/>
  <c r="AH147" i="6"/>
  <c r="AA19" i="10" s="1"/>
  <c r="AI138" i="6"/>
  <c r="AI111" i="6"/>
  <c r="AI87" i="6"/>
  <c r="AI139" i="6"/>
  <c r="AI100" i="6"/>
  <c r="AI101" i="6"/>
  <c r="AI109" i="6"/>
  <c r="AI125" i="6"/>
  <c r="AI99" i="6"/>
  <c r="AI128" i="6"/>
  <c r="AI116" i="6"/>
  <c r="AI86" i="6"/>
  <c r="AI136" i="6"/>
  <c r="AI110" i="6"/>
  <c r="AI135" i="6"/>
  <c r="AI92" i="6"/>
  <c r="AI98" i="6"/>
  <c r="AI127" i="6"/>
  <c r="AI124" i="6"/>
  <c r="AI123" i="6"/>
  <c r="AI126" i="6"/>
  <c r="AI117" i="6"/>
  <c r="AI112" i="6"/>
  <c r="AI118" i="6"/>
  <c r="AI137" i="6"/>
  <c r="AJ84" i="6"/>
  <c r="AI140" i="6"/>
  <c r="AI90" i="6"/>
  <c r="AI129" i="6"/>
  <c r="AI104" i="6"/>
  <c r="AI134" i="6"/>
  <c r="AI103" i="6"/>
  <c r="AI88" i="6"/>
  <c r="AI89" i="6"/>
  <c r="AI91" i="6"/>
  <c r="AI102" i="6"/>
  <c r="AI93" i="6"/>
  <c r="AI7" i="6"/>
  <c r="AH146" i="6"/>
  <c r="AA18" i="10" s="1"/>
  <c r="AV11" i="14"/>
  <c r="AU44" i="14"/>
  <c r="AU42" i="14"/>
  <c r="AU37" i="14"/>
  <c r="AU13" i="14"/>
  <c r="AU33" i="14"/>
  <c r="AU161" i="14"/>
  <c r="AU35" i="14"/>
  <c r="AU19" i="14"/>
  <c r="AU28" i="14"/>
  <c r="AU22" i="14"/>
  <c r="AU15" i="14"/>
  <c r="AU401" i="14"/>
  <c r="AU49" i="14"/>
  <c r="AU36" i="14"/>
  <c r="AU34" i="14"/>
  <c r="AU330" i="14"/>
  <c r="AU26" i="14"/>
  <c r="AU25" i="14"/>
  <c r="AU47" i="14"/>
  <c r="AU48" i="14"/>
  <c r="AU30" i="14"/>
  <c r="AU32" i="14"/>
  <c r="AU21" i="14"/>
  <c r="AU14" i="14"/>
  <c r="AU50" i="14"/>
  <c r="AU23" i="14"/>
  <c r="AU426" i="14"/>
  <c r="AU24" i="14"/>
  <c r="AU500" i="14"/>
  <c r="AU20" i="14"/>
  <c r="AU38" i="14"/>
  <c r="AU400" i="14"/>
  <c r="AU251" i="14"/>
  <c r="AU31" i="14"/>
  <c r="AU40" i="14"/>
  <c r="AU46" i="14"/>
  <c r="AU29" i="14"/>
  <c r="AU12" i="14"/>
  <c r="AU16" i="14"/>
  <c r="AU43" i="14"/>
  <c r="AU27" i="14"/>
  <c r="AU39" i="14"/>
  <c r="AU45" i="14"/>
  <c r="AU17" i="14"/>
  <c r="AU18" i="14"/>
  <c r="AU41" i="14"/>
  <c r="AU192" i="14"/>
  <c r="AU467" i="14"/>
  <c r="AU66" i="14"/>
  <c r="AU455" i="14"/>
  <c r="AU451" i="14"/>
  <c r="AU134" i="14"/>
  <c r="AU287" i="14"/>
  <c r="AU279" i="14"/>
  <c r="AU309" i="14"/>
  <c r="AU346" i="14"/>
  <c r="AU314" i="14"/>
  <c r="AU252" i="14"/>
  <c r="AU156" i="14"/>
  <c r="AU79" i="14"/>
  <c r="AU172" i="14"/>
  <c r="AU333" i="14"/>
  <c r="AU350" i="14"/>
  <c r="AU51" i="14"/>
  <c r="AU393" i="14"/>
  <c r="AU485" i="14"/>
  <c r="AU418" i="14"/>
  <c r="AU365" i="14"/>
  <c r="AU447" i="14"/>
  <c r="AU492" i="14"/>
  <c r="AU414" i="14"/>
  <c r="AU327" i="14"/>
  <c r="AU417" i="14"/>
  <c r="AU245" i="14"/>
  <c r="AU343" i="14"/>
  <c r="AU93" i="14"/>
  <c r="AU217" i="14"/>
  <c r="AU477" i="14"/>
  <c r="AU243" i="14"/>
  <c r="AU486" i="14"/>
  <c r="AU91" i="14"/>
  <c r="AU326" i="14"/>
  <c r="AU235" i="14"/>
  <c r="AU464" i="14"/>
  <c r="AU466" i="14"/>
  <c r="AU138" i="14"/>
  <c r="AU282" i="14"/>
  <c r="AU242" i="14"/>
  <c r="AU470" i="14"/>
  <c r="AU291" i="14"/>
  <c r="AU353" i="14"/>
  <c r="AU276" i="14"/>
  <c r="AU476" i="14"/>
  <c r="AU311" i="14"/>
  <c r="AU446" i="14"/>
  <c r="AU166" i="14"/>
  <c r="AU54" i="14"/>
  <c r="AU200" i="14"/>
  <c r="AU164" i="14"/>
  <c r="AU406" i="14"/>
  <c r="AU288" i="14"/>
  <c r="AU255" i="14"/>
  <c r="AU128" i="14"/>
  <c r="AU267" i="14"/>
  <c r="AU248" i="14"/>
  <c r="AU88" i="14"/>
  <c r="AU215" i="14"/>
  <c r="AU210" i="14"/>
  <c r="AU334" i="14"/>
  <c r="AU329" i="14"/>
  <c r="AU76" i="14"/>
  <c r="AU85" i="14"/>
  <c r="AU305" i="14"/>
  <c r="AU281" i="14"/>
  <c r="AU259" i="14"/>
  <c r="AU196" i="14"/>
  <c r="AU102" i="14"/>
  <c r="AU304" i="14"/>
  <c r="AU306" i="14"/>
  <c r="AU496" i="14"/>
  <c r="AU68" i="14"/>
  <c r="AU75" i="14"/>
  <c r="AU420" i="14"/>
  <c r="AU195" i="14"/>
  <c r="AU153" i="14"/>
  <c r="AU320" i="14"/>
  <c r="AU246" i="14"/>
  <c r="AU55" i="14"/>
  <c r="AU391" i="14"/>
  <c r="AU107" i="14"/>
  <c r="AU95" i="14"/>
  <c r="AU342" i="14"/>
  <c r="AU459" i="14"/>
  <c r="AU433" i="14"/>
  <c r="AU231" i="14"/>
  <c r="AU347" i="14"/>
  <c r="AU487" i="14"/>
  <c r="AU159" i="14"/>
  <c r="AU111" i="14"/>
  <c r="AU72" i="14"/>
  <c r="AU254" i="14"/>
  <c r="AU256" i="14"/>
  <c r="AU77" i="14"/>
  <c r="AU375" i="14"/>
  <c r="AU366" i="14"/>
  <c r="AU442" i="14"/>
  <c r="AU443" i="14"/>
  <c r="AU273" i="14"/>
  <c r="AU298" i="14"/>
  <c r="AU294" i="14"/>
  <c r="AU139" i="14"/>
  <c r="AU203" i="14"/>
  <c r="AU301" i="14"/>
  <c r="AU145" i="14"/>
  <c r="AU419" i="14"/>
  <c r="AU481" i="14"/>
  <c r="AU131" i="14"/>
  <c r="AU58" i="14"/>
  <c r="AU388" i="14"/>
  <c r="AU461" i="14"/>
  <c r="AU60" i="14"/>
  <c r="AU104" i="14"/>
  <c r="AU109" i="14"/>
  <c r="AU118" i="14"/>
  <c r="AU395" i="14"/>
  <c r="AU292" i="14"/>
  <c r="AU356" i="14"/>
  <c r="AU87" i="14"/>
  <c r="AU228" i="14"/>
  <c r="AU241" i="14"/>
  <c r="AU244" i="14"/>
  <c r="AU197" i="14"/>
  <c r="AU52" i="14"/>
  <c r="AU169" i="14"/>
  <c r="AU65" i="14"/>
  <c r="AU146" i="14"/>
  <c r="AU277" i="14"/>
  <c r="AU151" i="14"/>
  <c r="AU234" i="14"/>
  <c r="AU456" i="14"/>
  <c r="AU425" i="14"/>
  <c r="AU317" i="14"/>
  <c r="AU266" i="14"/>
  <c r="AU341" i="14"/>
  <c r="AU435" i="14"/>
  <c r="AU97" i="14"/>
  <c r="AU257" i="14"/>
  <c r="AU448" i="14"/>
  <c r="AU490" i="14"/>
  <c r="AU94" i="14"/>
  <c r="AU105" i="14"/>
  <c r="AU167" i="14"/>
  <c r="AU338" i="14"/>
  <c r="AU121" i="14"/>
  <c r="AU179" i="14"/>
  <c r="AU499" i="14"/>
  <c r="AU224" i="14"/>
  <c r="AU154" i="14"/>
  <c r="AU332" i="14"/>
  <c r="AU147" i="14"/>
  <c r="AU462" i="14"/>
  <c r="AU308" i="14"/>
  <c r="AU165" i="14"/>
  <c r="AU223" i="14"/>
  <c r="AU127" i="14"/>
  <c r="AU337" i="14"/>
  <c r="AU101" i="14"/>
  <c r="AU86" i="14"/>
  <c r="AU219" i="14"/>
  <c r="AU413" i="14"/>
  <c r="AU280" i="14"/>
  <c r="AU237" i="14"/>
  <c r="AU285" i="14"/>
  <c r="AU362" i="14"/>
  <c r="AU313" i="14"/>
  <c r="AU53" i="14"/>
  <c r="AU390" i="14"/>
  <c r="AU98" i="14"/>
  <c r="AU250" i="14"/>
  <c r="AU64" i="14"/>
  <c r="AU404" i="14"/>
  <c r="AU180" i="14"/>
  <c r="AU438" i="14"/>
  <c r="AU376" i="14"/>
  <c r="AU270" i="14"/>
  <c r="AU253" i="14"/>
  <c r="AU367" i="14"/>
  <c r="AU220" i="14"/>
  <c r="AU185" i="14"/>
  <c r="AU379" i="14"/>
  <c r="AU120" i="14"/>
  <c r="AU89" i="14"/>
  <c r="AU454" i="14"/>
  <c r="AU369" i="14"/>
  <c r="AU398" i="14"/>
  <c r="AU483" i="14"/>
  <c r="AU299" i="14"/>
  <c r="AU262" i="14"/>
  <c r="AU61" i="14"/>
  <c r="AU429" i="14"/>
  <c r="AU494" i="14"/>
  <c r="AU344" i="14"/>
  <c r="AU187" i="14"/>
  <c r="AU296" i="14"/>
  <c r="AU415" i="14"/>
  <c r="AU432" i="14"/>
  <c r="AU430" i="14"/>
  <c r="AU258" i="14"/>
  <c r="AU340" i="14"/>
  <c r="AU117" i="14"/>
  <c r="AU444" i="14"/>
  <c r="AU171" i="14"/>
  <c r="AU59" i="14"/>
  <c r="AU123" i="14"/>
  <c r="AU407" i="14"/>
  <c r="AU209" i="14"/>
  <c r="AU493" i="14"/>
  <c r="AU265" i="14"/>
  <c r="AU286" i="14"/>
  <c r="AU212" i="14"/>
  <c r="AU377" i="14"/>
  <c r="AU295" i="14"/>
  <c r="AU222" i="14"/>
  <c r="AU497" i="14"/>
  <c r="AU225" i="14"/>
  <c r="AU198" i="14"/>
  <c r="AU491" i="14"/>
  <c r="AU321" i="14"/>
  <c r="AU80" i="14"/>
  <c r="AU392" i="14"/>
  <c r="AU81" i="14"/>
  <c r="AU378" i="14"/>
  <c r="AU230" i="14"/>
  <c r="AU389" i="14"/>
  <c r="AU211" i="14"/>
  <c r="AU405" i="14"/>
  <c r="AU351" i="14"/>
  <c r="AU271" i="14"/>
  <c r="AU498" i="14"/>
  <c r="AU339" i="14"/>
  <c r="AU163" i="14"/>
  <c r="AU480" i="14"/>
  <c r="AU108" i="14"/>
  <c r="AU453" i="14"/>
  <c r="AU184" i="14"/>
  <c r="AU302" i="14"/>
  <c r="AU122" i="14"/>
  <c r="AU136" i="14"/>
  <c r="AU328" i="14"/>
  <c r="AU445" i="14"/>
  <c r="AU229" i="14"/>
  <c r="AU331" i="14"/>
  <c r="AU202" i="14"/>
  <c r="AU457" i="14"/>
  <c r="AU99" i="14"/>
  <c r="AU348" i="14"/>
  <c r="AU409" i="14"/>
  <c r="AU354" i="14"/>
  <c r="AU324" i="14"/>
  <c r="AU384" i="14"/>
  <c r="AU428" i="14"/>
  <c r="AU316" i="14"/>
  <c r="AU440" i="14"/>
  <c r="AU469" i="14"/>
  <c r="AU399" i="14"/>
  <c r="AU133" i="14"/>
  <c r="AU126" i="14"/>
  <c r="AU488" i="14"/>
  <c r="AU380" i="14"/>
  <c r="AU110" i="14"/>
  <c r="AU300" i="14"/>
  <c r="AU370" i="14"/>
  <c r="AU357" i="14"/>
  <c r="AU482" i="14"/>
  <c r="AU387" i="14"/>
  <c r="AU135" i="14"/>
  <c r="AU240" i="14"/>
  <c r="AU363" i="14"/>
  <c r="AU92" i="14"/>
  <c r="AU183" i="14"/>
  <c r="AU158" i="14"/>
  <c r="AU82" i="14"/>
  <c r="AU213" i="14"/>
  <c r="AU315" i="14"/>
  <c r="AU489" i="14"/>
  <c r="AU129" i="14"/>
  <c r="AU402" i="14"/>
  <c r="AU484" i="14"/>
  <c r="AU284" i="14"/>
  <c r="AU260" i="14"/>
  <c r="AU152" i="14"/>
  <c r="AU371" i="14"/>
  <c r="AU170" i="14"/>
  <c r="AU74" i="14"/>
  <c r="AU458" i="14"/>
  <c r="AU436" i="14"/>
  <c r="AU155" i="14"/>
  <c r="AU360" i="14"/>
  <c r="AU182" i="14"/>
  <c r="AU410" i="14"/>
  <c r="AU90" i="14"/>
  <c r="AU214" i="14"/>
  <c r="AU70" i="14"/>
  <c r="AU56" i="14"/>
  <c r="AU274" i="14"/>
  <c r="AU278" i="14"/>
  <c r="AU173" i="14"/>
  <c r="AU106" i="14"/>
  <c r="AU148" i="14"/>
  <c r="AU382" i="14"/>
  <c r="AU397" i="14"/>
  <c r="AU247" i="14"/>
  <c r="AU373" i="14"/>
  <c r="AU175" i="14"/>
  <c r="AU290" i="14"/>
  <c r="AU204" i="14"/>
  <c r="AU78" i="14"/>
  <c r="AU221" i="14"/>
  <c r="AU473" i="14"/>
  <c r="AU437" i="14"/>
  <c r="AU149" i="14"/>
  <c r="AU283" i="14"/>
  <c r="AU63" i="14"/>
  <c r="AU475" i="14"/>
  <c r="AU408" i="14"/>
  <c r="AU205" i="14"/>
  <c r="AU460" i="14"/>
  <c r="AU361" i="14"/>
  <c r="AU441" i="14"/>
  <c r="AU162" i="14"/>
  <c r="AU358" i="14"/>
  <c r="AU383" i="14"/>
  <c r="AU150" i="14"/>
  <c r="AU157" i="14"/>
  <c r="AU386" i="14"/>
  <c r="AU216" i="14"/>
  <c r="AU73" i="14"/>
  <c r="AU249" i="14"/>
  <c r="AU479" i="14"/>
  <c r="AU411" i="14"/>
  <c r="AU189" i="14"/>
  <c r="AU206" i="14"/>
  <c r="AU372" i="14"/>
  <c r="AU452" i="14"/>
  <c r="AU268" i="14"/>
  <c r="AU239" i="14"/>
  <c r="AU160" i="14"/>
  <c r="AU181" i="14"/>
  <c r="AU100" i="14"/>
  <c r="AU412" i="14"/>
  <c r="AU132" i="14"/>
  <c r="AU396" i="14"/>
  <c r="AU176" i="14"/>
  <c r="AU233" i="14"/>
  <c r="AU449" i="14"/>
  <c r="AU190" i="14"/>
  <c r="AU263" i="14"/>
  <c r="AU144" i="14"/>
  <c r="AU416" i="14"/>
  <c r="AU359" i="14"/>
  <c r="AU103" i="14"/>
  <c r="AU201" i="14"/>
  <c r="AU465" i="14"/>
  <c r="AU227" i="14"/>
  <c r="AU177" i="14"/>
  <c r="AU495" i="14"/>
  <c r="AU67" i="14"/>
  <c r="AU352" i="14"/>
  <c r="AU141" i="14"/>
  <c r="AU208" i="14"/>
  <c r="AU325" i="14"/>
  <c r="AU335" i="14"/>
  <c r="AU124" i="14"/>
  <c r="AU394" i="14"/>
  <c r="AU323" i="14"/>
  <c r="AU96" i="14"/>
  <c r="AU322" i="14"/>
  <c r="AU114" i="14"/>
  <c r="AU191" i="14"/>
  <c r="AU119" i="14"/>
  <c r="AU336" i="14"/>
  <c r="AU312" i="14"/>
  <c r="AU385" i="14"/>
  <c r="AU137" i="14"/>
  <c r="AU57" i="14"/>
  <c r="AU140" i="14"/>
  <c r="AU318" i="14"/>
  <c r="AU349" i="14"/>
  <c r="AU289" i="14"/>
  <c r="AU193" i="14"/>
  <c r="AU199" i="14"/>
  <c r="AU218" i="14"/>
  <c r="AU71" i="14"/>
  <c r="AU478" i="14"/>
  <c r="AU439" i="14"/>
  <c r="AU62" i="14"/>
  <c r="AU174" i="14"/>
  <c r="AU463" i="14"/>
  <c r="AU431" i="14"/>
  <c r="AU269" i="14"/>
  <c r="AU261" i="14"/>
  <c r="AU142" i="14"/>
  <c r="AU232" i="14"/>
  <c r="AU293" i="14"/>
  <c r="AU345" i="14"/>
  <c r="AU374" i="14"/>
  <c r="AU471" i="14"/>
  <c r="AU130" i="14"/>
  <c r="AU69" i="14"/>
  <c r="AU194" i="14"/>
  <c r="AU115" i="14"/>
  <c r="AU468" i="14"/>
  <c r="AU427" i="14"/>
  <c r="AU143" i="14"/>
  <c r="AU424" i="14"/>
  <c r="AU168" i="14"/>
  <c r="AU207" i="14"/>
  <c r="AU226" i="14"/>
  <c r="AU275" i="14"/>
  <c r="AU178" i="14"/>
  <c r="AU364" i="14"/>
  <c r="AU434" i="14"/>
  <c r="AU368" i="14"/>
  <c r="AU355" i="14"/>
  <c r="AU423" i="14"/>
  <c r="AU186" i="14"/>
  <c r="AU381" i="14"/>
  <c r="AU188" i="14"/>
  <c r="AU84" i="14"/>
  <c r="AU264" i="14"/>
  <c r="AU403" i="14"/>
  <c r="AU272" i="14"/>
  <c r="AU319" i="14"/>
  <c r="AU303" i="14"/>
  <c r="AU450" i="14"/>
  <c r="AU112" i="14"/>
  <c r="AU422" i="14"/>
  <c r="AU113" i="14"/>
  <c r="AU83" i="14"/>
  <c r="AU310" i="14"/>
  <c r="AU125" i="14"/>
  <c r="AU297" i="14"/>
  <c r="AU421" i="14"/>
  <c r="AU238" i="14"/>
  <c r="AU236" i="14"/>
  <c r="AU472" i="14"/>
  <c r="AU307" i="14"/>
  <c r="AU474" i="14"/>
  <c r="AU116" i="14"/>
  <c r="AI8" i="6"/>
  <c r="R35" i="11"/>
  <c r="S36" i="11"/>
  <c r="AA35" i="11"/>
  <c r="AT2" i="14"/>
  <c r="AT3" i="14" s="1"/>
  <c r="AI73" i="6" s="1"/>
  <c r="AI82" i="6" s="1"/>
  <c r="AI5" i="6"/>
  <c r="A27" i="15"/>
  <c r="E26" i="15"/>
  <c r="D26" i="15"/>
  <c r="AI6" i="6"/>
  <c r="AG36" i="11"/>
  <c r="AF35" i="11"/>
  <c r="F25" i="15"/>
  <c r="H25" i="15" s="1"/>
  <c r="AK5" i="16"/>
  <c r="AK10" i="16" s="1"/>
  <c r="AC3" i="10"/>
  <c r="AL1" i="16"/>
  <c r="AB166" i="10"/>
  <c r="AB71" i="10"/>
  <c r="AB28" i="10" s="1"/>
  <c r="AB52" i="10"/>
  <c r="AB80" i="10"/>
  <c r="AB37" i="10" s="1"/>
  <c r="AB68" i="10"/>
  <c r="AB25" i="10" s="1"/>
  <c r="AB73" i="10"/>
  <c r="AB30" i="10" s="1"/>
  <c r="AB159" i="10"/>
  <c r="AB83" i="10"/>
  <c r="AB165" i="10"/>
  <c r="AB66" i="10"/>
  <c r="AB54" i="10"/>
  <c r="AB69" i="10"/>
  <c r="AB26" i="10" s="1"/>
  <c r="AB90" i="10"/>
  <c r="AB74" i="10"/>
  <c r="AB31" i="10" s="1"/>
  <c r="AB59" i="10"/>
  <c r="AB75" i="10"/>
  <c r="AB32" i="10" s="1"/>
  <c r="AB50" i="10"/>
  <c r="AB72" i="10"/>
  <c r="AB29" i="10" s="1"/>
  <c r="AB108" i="10"/>
  <c r="AB57" i="10"/>
  <c r="AB63" i="10"/>
  <c r="AB107" i="10"/>
  <c r="AB55" i="10"/>
  <c r="AB160" i="10"/>
  <c r="AB47" i="10"/>
  <c r="AB61" i="10"/>
  <c r="AB167" i="10"/>
  <c r="AB176" i="10" s="1"/>
  <c r="AB38" i="10"/>
  <c r="AB60" i="10"/>
  <c r="AB89" i="10"/>
  <c r="AB104" i="10"/>
  <c r="AB158" i="10"/>
  <c r="AB46" i="10"/>
  <c r="AB164" i="10"/>
  <c r="AB8" i="10"/>
  <c r="AB93" i="10"/>
  <c r="AB53" i="10"/>
  <c r="AB9" i="10"/>
  <c r="AB88" i="10"/>
  <c r="AB44" i="10"/>
  <c r="AB163" i="10"/>
  <c r="AB62" i="10"/>
  <c r="AB67" i="10"/>
  <c r="AB24" i="10" s="1"/>
  <c r="AB76" i="10"/>
  <c r="AB33" i="10" s="1"/>
  <c r="AB49" i="10"/>
  <c r="AB70" i="10"/>
  <c r="AB27" i="10" s="1"/>
  <c r="AB56" i="10"/>
  <c r="AB79" i="10"/>
  <c r="AB36" i="10" s="1"/>
  <c r="AB82" i="10"/>
  <c r="AB64" i="10"/>
  <c r="AB109" i="10"/>
  <c r="AB78" i="10"/>
  <c r="AB35" i="10" s="1"/>
  <c r="AB48" i="10"/>
  <c r="AB77" i="10"/>
  <c r="AB34" i="10" s="1"/>
  <c r="AB51" i="10"/>
  <c r="AB58" i="10"/>
  <c r="AB86" i="10"/>
  <c r="V101" i="10"/>
  <c r="AA23" i="10"/>
  <c r="AA22" i="10" s="1"/>
  <c r="AA39" i="10" s="1"/>
  <c r="AA65" i="10"/>
  <c r="AK159" i="16"/>
  <c r="AA168" i="10"/>
  <c r="AA110" i="10"/>
  <c r="AG157" i="16"/>
  <c r="AA45" i="10"/>
  <c r="V99" i="10"/>
  <c r="AK25" i="11"/>
  <c r="AM25" i="11" s="1"/>
  <c r="AI26" i="11" s="1"/>
  <c r="AS4" i="14"/>
  <c r="AR6" i="14"/>
  <c r="AA14" i="10" l="1"/>
  <c r="AA11" i="10"/>
  <c r="AL159" i="23"/>
  <c r="AB7" i="10"/>
  <c r="AB10" i="10" s="1"/>
  <c r="J30" i="11"/>
  <c r="I30" i="11" s="1"/>
  <c r="K30" i="11" s="1"/>
  <c r="G31" i="11" s="1"/>
  <c r="J31" i="11" s="1"/>
  <c r="X174" i="10"/>
  <c r="AH157" i="23" s="1"/>
  <c r="AM1" i="23"/>
  <c r="AC6" i="10"/>
  <c r="AC12" i="10" s="1"/>
  <c r="Z16" i="10"/>
  <c r="Z41" i="10" s="1"/>
  <c r="X95" i="10"/>
  <c r="X98" i="10" s="1"/>
  <c r="X101" i="10" s="1"/>
  <c r="W98" i="10"/>
  <c r="W99" i="10" s="1"/>
  <c r="AA13" i="10"/>
  <c r="Y103" i="10"/>
  <c r="Y105" i="10" s="1"/>
  <c r="Y112" i="10" s="1"/>
  <c r="Y81" i="10"/>
  <c r="Y84" i="10" s="1"/>
  <c r="Y95" i="10" s="1"/>
  <c r="Y96" i="10" s="1"/>
  <c r="AA15" i="10"/>
  <c r="AA20" i="10"/>
  <c r="AA100" i="10"/>
  <c r="AL5" i="23"/>
  <c r="AL10" i="23" s="1"/>
  <c r="AI72" i="6"/>
  <c r="AJ8" i="6"/>
  <c r="AJ7" i="6"/>
  <c r="AG37" i="11"/>
  <c r="AF36" i="11"/>
  <c r="E38" i="11"/>
  <c r="D37" i="11"/>
  <c r="M37" i="11"/>
  <c r="AW11" i="14"/>
  <c r="AV42" i="14"/>
  <c r="AV16" i="14"/>
  <c r="AV18" i="14"/>
  <c r="AV237" i="14"/>
  <c r="AV39" i="14"/>
  <c r="AV19" i="14"/>
  <c r="AV28" i="14"/>
  <c r="AV22" i="14"/>
  <c r="AV38" i="14"/>
  <c r="AV17" i="14"/>
  <c r="AV30" i="14"/>
  <c r="AV32" i="14"/>
  <c r="AV33" i="14"/>
  <c r="AV330" i="14"/>
  <c r="AV31" i="14"/>
  <c r="AV14" i="14"/>
  <c r="AV401" i="14"/>
  <c r="AV70" i="14"/>
  <c r="AV25" i="14"/>
  <c r="AV500" i="14"/>
  <c r="AV26" i="14"/>
  <c r="AV192" i="14"/>
  <c r="AV23" i="14"/>
  <c r="AV41" i="14"/>
  <c r="AV12" i="14"/>
  <c r="AV13" i="14"/>
  <c r="AV20" i="14"/>
  <c r="AV40" i="14"/>
  <c r="AV44" i="14"/>
  <c r="AV29" i="14"/>
  <c r="AV35" i="14"/>
  <c r="AV400" i="14"/>
  <c r="AV37" i="14"/>
  <c r="AV426" i="14"/>
  <c r="AV24" i="14"/>
  <c r="AV161" i="14"/>
  <c r="AV15" i="14"/>
  <c r="AV34" i="14"/>
  <c r="AV27" i="14"/>
  <c r="AV36" i="14"/>
  <c r="AV21" i="14"/>
  <c r="AV247" i="14"/>
  <c r="AV331" i="14"/>
  <c r="AV456" i="14"/>
  <c r="AV348" i="14"/>
  <c r="AV259" i="14"/>
  <c r="AV211" i="14"/>
  <c r="AV266" i="14"/>
  <c r="AV419" i="14"/>
  <c r="AV402" i="14"/>
  <c r="AV176" i="14"/>
  <c r="AV75" i="14"/>
  <c r="AV324" i="14"/>
  <c r="AV364" i="14"/>
  <c r="AV339" i="14"/>
  <c r="AV147" i="14"/>
  <c r="AV43" i="14"/>
  <c r="AV405" i="14"/>
  <c r="AV191" i="14"/>
  <c r="AV399" i="14"/>
  <c r="AV293" i="14"/>
  <c r="AV95" i="14"/>
  <c r="AV385" i="14"/>
  <c r="AV157" i="14"/>
  <c r="AV296" i="14"/>
  <c r="AV209" i="14"/>
  <c r="AV101" i="14"/>
  <c r="AV452" i="14"/>
  <c r="AV270" i="14"/>
  <c r="AV132" i="14"/>
  <c r="AV182" i="14"/>
  <c r="AV227" i="14"/>
  <c r="AV46" i="14"/>
  <c r="AV159" i="14"/>
  <c r="AV125" i="14"/>
  <c r="AV72" i="14"/>
  <c r="AV358" i="14"/>
  <c r="AV261" i="14"/>
  <c r="AV188" i="14"/>
  <c r="AV492" i="14"/>
  <c r="AV436" i="14"/>
  <c r="AV267" i="14"/>
  <c r="AV84" i="14"/>
  <c r="AV90" i="14"/>
  <c r="AV374" i="14"/>
  <c r="AV210" i="14"/>
  <c r="AV429" i="14"/>
  <c r="AV151" i="14"/>
  <c r="AV203" i="14"/>
  <c r="AV394" i="14"/>
  <c r="AV418" i="14"/>
  <c r="AV388" i="14"/>
  <c r="AV154" i="14"/>
  <c r="AV498" i="14"/>
  <c r="AV332" i="14"/>
  <c r="AV365" i="14"/>
  <c r="AV142" i="14"/>
  <c r="AV190" i="14"/>
  <c r="AV395" i="14"/>
  <c r="AV165" i="14"/>
  <c r="AV327" i="14"/>
  <c r="AV344" i="14"/>
  <c r="AV187" i="14"/>
  <c r="AV137" i="14"/>
  <c r="AV415" i="14"/>
  <c r="AV251" i="14"/>
  <c r="AV285" i="14"/>
  <c r="AV61" i="14"/>
  <c r="AV175" i="14"/>
  <c r="AV264" i="14"/>
  <c r="AV455" i="14"/>
  <c r="AV257" i="14"/>
  <c r="AV141" i="14"/>
  <c r="AV425" i="14"/>
  <c r="AV494" i="14"/>
  <c r="AV338" i="14"/>
  <c r="AV370" i="14"/>
  <c r="AV129" i="14"/>
  <c r="AV353" i="14"/>
  <c r="AV393" i="14"/>
  <c r="AV58" i="14"/>
  <c r="AV283" i="14"/>
  <c r="AV322" i="14"/>
  <c r="AV224" i="14"/>
  <c r="AV284" i="14"/>
  <c r="AV389" i="14"/>
  <c r="AV150" i="14"/>
  <c r="AV181" i="14"/>
  <c r="AV475" i="14"/>
  <c r="AV427" i="14"/>
  <c r="AV54" i="14"/>
  <c r="AV460" i="14"/>
  <c r="AV368" i="14"/>
  <c r="AV200" i="14"/>
  <c r="AV480" i="14"/>
  <c r="AV201" i="14"/>
  <c r="AV255" i="14"/>
  <c r="AV479" i="14"/>
  <c r="AV486" i="14"/>
  <c r="AV367" i="14"/>
  <c r="AV326" i="14"/>
  <c r="AV345" i="14"/>
  <c r="AV272" i="14"/>
  <c r="AV207" i="14"/>
  <c r="AV106" i="14"/>
  <c r="AV183" i="14"/>
  <c r="AV448" i="14"/>
  <c r="AV334" i="14"/>
  <c r="AV158" i="14"/>
  <c r="AV213" i="14"/>
  <c r="AV489" i="14"/>
  <c r="AV307" i="14"/>
  <c r="AV124" i="14"/>
  <c r="AV149" i="14"/>
  <c r="AV260" i="14"/>
  <c r="AV171" i="14"/>
  <c r="AV236" i="14"/>
  <c r="AV263" i="14"/>
  <c r="AV414" i="14"/>
  <c r="AV133" i="14"/>
  <c r="AV223" i="14"/>
  <c r="AV450" i="14"/>
  <c r="AV465" i="14"/>
  <c r="AV128" i="14"/>
  <c r="AV403" i="14"/>
  <c r="AV303" i="14"/>
  <c r="AV168" i="14"/>
  <c r="AV248" i="14"/>
  <c r="AV378" i="14"/>
  <c r="AV382" i="14"/>
  <c r="AV315" i="14"/>
  <c r="AV69" i="14"/>
  <c r="AV301" i="14"/>
  <c r="AV242" i="14"/>
  <c r="AV214" i="14"/>
  <c r="AV424" i="14"/>
  <c r="AV67" i="14"/>
  <c r="AV92" i="14"/>
  <c r="AV273" i="14"/>
  <c r="AV282" i="14"/>
  <c r="AV422" i="14"/>
  <c r="AV309" i="14"/>
  <c r="AV85" i="14"/>
  <c r="AV346" i="14"/>
  <c r="AV239" i="14"/>
  <c r="AV139" i="14"/>
  <c r="AV313" i="14"/>
  <c r="AV354" i="14"/>
  <c r="AV68" i="14"/>
  <c r="AV148" i="14"/>
  <c r="AV117" i="14"/>
  <c r="AV194" i="14"/>
  <c r="AV195" i="14"/>
  <c r="AV60" i="14"/>
  <c r="AV218" i="14"/>
  <c r="AV59" i="14"/>
  <c r="AV126" i="14"/>
  <c r="AV312" i="14"/>
  <c r="AV356" i="14"/>
  <c r="AV173" i="14"/>
  <c r="AV471" i="14"/>
  <c r="AV197" i="14"/>
  <c r="AV279" i="14"/>
  <c r="AV490" i="14"/>
  <c r="AV277" i="14"/>
  <c r="AV99" i="14"/>
  <c r="AV131" i="14"/>
  <c r="AV499" i="14"/>
  <c r="AV114" i="14"/>
  <c r="AV109" i="14"/>
  <c r="AV440" i="14"/>
  <c r="AV433" i="14"/>
  <c r="AV355" i="14"/>
  <c r="AV497" i="14"/>
  <c r="AV360" i="14"/>
  <c r="AV268" i="14"/>
  <c r="AV439" i="14"/>
  <c r="AV241" i="14"/>
  <c r="AV347" i="14"/>
  <c r="AV357" i="14"/>
  <c r="AV91" i="14"/>
  <c r="AV220" i="14"/>
  <c r="AV184" i="14"/>
  <c r="AV240" i="14"/>
  <c r="AV120" i="14"/>
  <c r="AV216" i="14"/>
  <c r="AV383" i="14"/>
  <c r="AV491" i="14"/>
  <c r="AV445" i="14"/>
  <c r="AV215" i="14"/>
  <c r="AV397" i="14"/>
  <c r="AV314" i="14"/>
  <c r="AV167" i="14"/>
  <c r="AV431" i="14"/>
  <c r="AV437" i="14"/>
  <c r="AV230" i="14"/>
  <c r="AV351" i="14"/>
  <c r="AV243" i="14"/>
  <c r="AV140" i="14"/>
  <c r="AV47" i="14"/>
  <c r="AV297" i="14"/>
  <c r="AV112" i="14"/>
  <c r="AV169" i="14"/>
  <c r="AV78" i="14"/>
  <c r="AV145" i="14"/>
  <c r="AV178" i="14"/>
  <c r="AV153" i="14"/>
  <c r="AV63" i="14"/>
  <c r="AV292" i="14"/>
  <c r="AV163" i="14"/>
  <c r="AV271" i="14"/>
  <c r="AV113" i="14"/>
  <c r="AV116" i="14"/>
  <c r="AV362" i="14"/>
  <c r="AV421" i="14"/>
  <c r="AV350" i="14"/>
  <c r="AV446" i="14"/>
  <c r="AV484" i="14"/>
  <c r="AV104" i="14"/>
  <c r="AV205" i="14"/>
  <c r="AV108" i="14"/>
  <c r="AV253" i="14"/>
  <c r="AV398" i="14"/>
  <c r="AV238" i="14"/>
  <c r="AV363" i="14"/>
  <c r="AV493" i="14"/>
  <c r="AV473" i="14"/>
  <c r="AV123" i="14"/>
  <c r="AV472" i="14"/>
  <c r="AV420" i="14"/>
  <c r="AV404" i="14"/>
  <c r="AV302" i="14"/>
  <c r="AV386" i="14"/>
  <c r="AV66" i="14"/>
  <c r="AV478" i="14"/>
  <c r="AV410" i="14"/>
  <c r="AV349" i="14"/>
  <c r="AV186" i="14"/>
  <c r="AV321" i="14"/>
  <c r="AV416" i="14"/>
  <c r="AV454" i="14"/>
  <c r="AV97" i="14"/>
  <c r="AV79" i="14"/>
  <c r="AV51" i="14"/>
  <c r="AV481" i="14"/>
  <c r="AV115" i="14"/>
  <c r="AV462" i="14"/>
  <c r="AV180" i="14"/>
  <c r="AV107" i="14"/>
  <c r="AV407" i="14"/>
  <c r="AV441" i="14"/>
  <c r="AV228" i="14"/>
  <c r="AV231" i="14"/>
  <c r="AV86" i="14"/>
  <c r="AV206" i="14"/>
  <c r="AV317" i="14"/>
  <c r="AV274" i="14"/>
  <c r="AV144" i="14"/>
  <c r="AV48" i="14"/>
  <c r="AV428" i="14"/>
  <c r="AV406" i="14"/>
  <c r="AV294" i="14"/>
  <c r="AV252" i="14"/>
  <c r="AV77" i="14"/>
  <c r="AV225" i="14"/>
  <c r="AV138" i="14"/>
  <c r="AV146" i="14"/>
  <c r="AV94" i="14"/>
  <c r="AV53" i="14"/>
  <c r="AV409" i="14"/>
  <c r="AV291" i="14"/>
  <c r="AV340" i="14"/>
  <c r="AV276" i="14"/>
  <c r="AV212" i="14"/>
  <c r="AV320" i="14"/>
  <c r="AV135" i="14"/>
  <c r="AV71" i="14"/>
  <c r="AV217" i="14"/>
  <c r="AV295" i="14"/>
  <c r="AV337" i="14"/>
  <c r="AV49" i="14"/>
  <c r="AV432" i="14"/>
  <c r="AV381" i="14"/>
  <c r="AV408" i="14"/>
  <c r="AV391" i="14"/>
  <c r="AV74" i="14"/>
  <c r="AV289" i="14"/>
  <c r="AV246" i="14"/>
  <c r="AV413" i="14"/>
  <c r="AV352" i="14"/>
  <c r="AV55" i="14"/>
  <c r="AV185" i="14"/>
  <c r="AV311" i="14"/>
  <c r="AV278" i="14"/>
  <c r="AV244" i="14"/>
  <c r="AV341" i="14"/>
  <c r="AV88" i="14"/>
  <c r="AV287" i="14"/>
  <c r="AV329" i="14"/>
  <c r="AV82" i="14"/>
  <c r="AV76" i="14"/>
  <c r="AV234" i="14"/>
  <c r="AV300" i="14"/>
  <c r="AV286" i="14"/>
  <c r="AV121" i="14"/>
  <c r="AV172" i="14"/>
  <c r="AV319" i="14"/>
  <c r="AV179" i="14"/>
  <c r="AV233" i="14"/>
  <c r="AV447" i="14"/>
  <c r="AV316" i="14"/>
  <c r="AV469" i="14"/>
  <c r="AV417" i="14"/>
  <c r="AV73" i="14"/>
  <c r="AV87" i="14"/>
  <c r="AV376" i="14"/>
  <c r="AV487" i="14"/>
  <c r="AV136" i="14"/>
  <c r="AV488" i="14"/>
  <c r="AV80" i="14"/>
  <c r="AV93" i="14"/>
  <c r="AV495" i="14"/>
  <c r="AV281" i="14"/>
  <c r="AV98" i="14"/>
  <c r="AV299" i="14"/>
  <c r="AV52" i="14"/>
  <c r="AV343" i="14"/>
  <c r="AV50" i="14"/>
  <c r="AV372" i="14"/>
  <c r="AV198" i="14"/>
  <c r="AV105" i="14"/>
  <c r="AV196" i="14"/>
  <c r="AV323" i="14"/>
  <c r="AV485" i="14"/>
  <c r="AV444" i="14"/>
  <c r="AV229" i="14"/>
  <c r="AV392" i="14"/>
  <c r="AV81" i="14"/>
  <c r="AV335" i="14"/>
  <c r="AV396" i="14"/>
  <c r="AV221" i="14"/>
  <c r="AV384" i="14"/>
  <c r="AV366" i="14"/>
  <c r="AV430" i="14"/>
  <c r="AV435" i="14"/>
  <c r="AV226" i="14"/>
  <c r="AV305" i="14"/>
  <c r="AV156" i="14"/>
  <c r="AV304" i="14"/>
  <c r="AV468" i="14"/>
  <c r="AV232" i="14"/>
  <c r="AV308" i="14"/>
  <c r="AV434" i="14"/>
  <c r="AV361" i="14"/>
  <c r="AV164" i="14"/>
  <c r="AV219" i="14"/>
  <c r="AV222" i="14"/>
  <c r="AV423" i="14"/>
  <c r="AV162" i="14"/>
  <c r="AV483" i="14"/>
  <c r="AV262" i="14"/>
  <c r="AV83" i="14"/>
  <c r="AV89" i="14"/>
  <c r="AV134" i="14"/>
  <c r="AV390" i="14"/>
  <c r="AV333" i="14"/>
  <c r="AV102" i="14"/>
  <c r="AV245" i="14"/>
  <c r="AV155" i="14"/>
  <c r="AV57" i="14"/>
  <c r="AV474" i="14"/>
  <c r="AV235" i="14"/>
  <c r="AV160" i="14"/>
  <c r="AV467" i="14"/>
  <c r="AV496" i="14"/>
  <c r="AV464" i="14"/>
  <c r="AV482" i="14"/>
  <c r="AV65" i="14"/>
  <c r="AV463" i="14"/>
  <c r="AV119" i="14"/>
  <c r="AV466" i="14"/>
  <c r="AV442" i="14"/>
  <c r="AV174" i="14"/>
  <c r="AV202" i="14"/>
  <c r="AV451" i="14"/>
  <c r="AV298" i="14"/>
  <c r="AV290" i="14"/>
  <c r="AV265" i="14"/>
  <c r="AV470" i="14"/>
  <c r="AV306" i="14"/>
  <c r="AV96" i="14"/>
  <c r="AV380" i="14"/>
  <c r="AV250" i="14"/>
  <c r="AV461" i="14"/>
  <c r="AV449" i="14"/>
  <c r="AV152" i="14"/>
  <c r="AV412" i="14"/>
  <c r="AV477" i="14"/>
  <c r="AV288" i="14"/>
  <c r="AV369" i="14"/>
  <c r="AV280" i="14"/>
  <c r="AV411" i="14"/>
  <c r="AV111" i="14"/>
  <c r="AV379" i="14"/>
  <c r="AV318" i="14"/>
  <c r="AV122" i="14"/>
  <c r="AV45" i="14"/>
  <c r="AV443" i="14"/>
  <c r="AV457" i="14"/>
  <c r="AV204" i="14"/>
  <c r="AV387" i="14"/>
  <c r="AV166" i="14"/>
  <c r="AV377" i="14"/>
  <c r="AV438" i="14"/>
  <c r="AV189" i="14"/>
  <c r="AV56" i="14"/>
  <c r="AV310" i="14"/>
  <c r="AV193" i="14"/>
  <c r="AV328" i="14"/>
  <c r="AV373" i="14"/>
  <c r="AV476" i="14"/>
  <c r="AV459" i="14"/>
  <c r="AV254" i="14"/>
  <c r="AV177" i="14"/>
  <c r="AV62" i="14"/>
  <c r="AV269" i="14"/>
  <c r="AV130" i="14"/>
  <c r="AV325" i="14"/>
  <c r="AV371" i="14"/>
  <c r="AV103" i="14"/>
  <c r="AV110" i="14"/>
  <c r="AV453" i="14"/>
  <c r="AV143" i="14"/>
  <c r="AV275" i="14"/>
  <c r="AV258" i="14"/>
  <c r="AV64" i="14"/>
  <c r="AV170" i="14"/>
  <c r="AV249" i="14"/>
  <c r="AV375" i="14"/>
  <c r="AV199" i="14"/>
  <c r="AV118" i="14"/>
  <c r="AV336" i="14"/>
  <c r="AV127" i="14"/>
  <c r="AV208" i="14"/>
  <c r="AV342" i="14"/>
  <c r="AV458" i="14"/>
  <c r="AV256" i="14"/>
  <c r="AV100" i="14"/>
  <c r="AV359" i="14"/>
  <c r="AJ86" i="6"/>
  <c r="AJ118" i="6"/>
  <c r="AJ91" i="6"/>
  <c r="AJ98" i="6"/>
  <c r="AJ124" i="6"/>
  <c r="AJ93" i="6"/>
  <c r="AJ135" i="6"/>
  <c r="AJ111" i="6"/>
  <c r="AJ123" i="6"/>
  <c r="AJ137" i="6"/>
  <c r="AJ100" i="6"/>
  <c r="AJ104" i="6"/>
  <c r="AJ140" i="6"/>
  <c r="AJ117" i="6"/>
  <c r="AJ103" i="6"/>
  <c r="AJ92" i="6"/>
  <c r="AJ138" i="6"/>
  <c r="AJ87" i="6"/>
  <c r="AJ139" i="6"/>
  <c r="AK84" i="6"/>
  <c r="AJ136" i="6"/>
  <c r="AJ101" i="6"/>
  <c r="AJ90" i="6"/>
  <c r="AJ128" i="6"/>
  <c r="AJ88" i="6"/>
  <c r="AJ102" i="6"/>
  <c r="AJ99" i="6"/>
  <c r="AJ112" i="6"/>
  <c r="AJ89" i="6"/>
  <c r="AJ127" i="6"/>
  <c r="AJ129" i="6"/>
  <c r="AJ125" i="6"/>
  <c r="AJ110" i="6"/>
  <c r="AJ126" i="6"/>
  <c r="AJ116" i="6"/>
  <c r="AJ109" i="6"/>
  <c r="AJ134" i="6"/>
  <c r="AI146" i="6"/>
  <c r="AB18" i="10" s="1"/>
  <c r="AB100" i="10" s="1"/>
  <c r="R36" i="11"/>
  <c r="S37" i="11"/>
  <c r="AA36" i="11"/>
  <c r="F26" i="15"/>
  <c r="H26" i="15" s="1"/>
  <c r="AU2" i="14"/>
  <c r="AU3" i="14" s="1"/>
  <c r="AJ73" i="6" s="1"/>
  <c r="AJ82" i="6" s="1"/>
  <c r="AJ5" i="6"/>
  <c r="AJ6" i="6"/>
  <c r="E27" i="15"/>
  <c r="A28" i="15"/>
  <c r="D27" i="15"/>
  <c r="AI147" i="6"/>
  <c r="AB19" i="10" s="1"/>
  <c r="X112" i="10"/>
  <c r="AB110" i="10"/>
  <c r="AB23" i="10"/>
  <c r="AB22" i="10" s="1"/>
  <c r="AB39" i="10" s="1"/>
  <c r="AB65" i="10"/>
  <c r="AC166" i="10"/>
  <c r="AM1" i="16"/>
  <c r="AD3" i="10"/>
  <c r="AC56" i="10"/>
  <c r="AC163" i="10"/>
  <c r="AC64" i="10"/>
  <c r="AC52" i="10"/>
  <c r="AC108" i="10"/>
  <c r="AC107" i="10"/>
  <c r="AC90" i="10"/>
  <c r="AC93" i="10"/>
  <c r="AC159" i="10"/>
  <c r="AC104" i="10"/>
  <c r="AC44" i="10"/>
  <c r="AC75" i="10"/>
  <c r="AC32" i="10" s="1"/>
  <c r="AC54" i="10"/>
  <c r="AC79" i="10"/>
  <c r="AC36" i="10" s="1"/>
  <c r="AC77" i="10"/>
  <c r="AC34" i="10" s="1"/>
  <c r="AC73" i="10"/>
  <c r="AC30" i="10" s="1"/>
  <c r="AC74" i="10"/>
  <c r="AC31" i="10" s="1"/>
  <c r="AC55" i="10"/>
  <c r="AC8" i="10"/>
  <c r="AC51" i="10"/>
  <c r="AC72" i="10"/>
  <c r="AC29" i="10" s="1"/>
  <c r="AC71" i="10"/>
  <c r="AC28" i="10" s="1"/>
  <c r="AC66" i="10"/>
  <c r="AC70" i="10"/>
  <c r="AC27" i="10" s="1"/>
  <c r="AC61" i="10"/>
  <c r="AC9" i="10"/>
  <c r="AC158" i="10"/>
  <c r="AC78" i="10"/>
  <c r="AC35" i="10" s="1"/>
  <c r="AC80" i="10"/>
  <c r="AC37" i="10" s="1"/>
  <c r="AC57" i="10"/>
  <c r="AC88" i="10"/>
  <c r="AC160" i="10"/>
  <c r="AC69" i="10"/>
  <c r="AC26" i="10" s="1"/>
  <c r="AC164" i="10"/>
  <c r="AC165" i="10"/>
  <c r="AC53" i="10"/>
  <c r="AC89" i="10"/>
  <c r="AC38" i="10"/>
  <c r="AC86" i="10"/>
  <c r="AC60" i="10"/>
  <c r="AC76" i="10"/>
  <c r="AC33" i="10" s="1"/>
  <c r="AC82" i="10"/>
  <c r="AC167" i="10"/>
  <c r="AC176" i="10" s="1"/>
  <c r="AC48" i="10"/>
  <c r="AC83" i="10"/>
  <c r="AC49" i="10"/>
  <c r="AC59" i="10"/>
  <c r="AC63" i="10"/>
  <c r="AC68" i="10"/>
  <c r="AC25" i="10" s="1"/>
  <c r="AC50" i="10"/>
  <c r="AC109" i="10"/>
  <c r="AC58" i="10"/>
  <c r="AC67" i="10"/>
  <c r="AC24" i="10" s="1"/>
  <c r="AC46" i="10"/>
  <c r="AC62" i="10"/>
  <c r="AC47" i="10"/>
  <c r="AL5" i="16"/>
  <c r="AL10" i="16" s="1"/>
  <c r="AB45" i="10"/>
  <c r="AB168" i="10"/>
  <c r="AL159" i="16"/>
  <c r="Y76" i="16"/>
  <c r="AL26" i="11"/>
  <c r="AJ26" i="11"/>
  <c r="AT4" i="14"/>
  <c r="AS6" i="14"/>
  <c r="AB15" i="10" l="1"/>
  <c r="AB11" i="10"/>
  <c r="AM159" i="23"/>
  <c r="H31" i="11"/>
  <c r="I31" i="11" s="1"/>
  <c r="K31" i="11" s="1"/>
  <c r="G32" i="11" s="1"/>
  <c r="AH157" i="16"/>
  <c r="Z103" i="10"/>
  <c r="Z105" i="10" s="1"/>
  <c r="Z87" i="10"/>
  <c r="Z91" i="10" s="1"/>
  <c r="Z81" i="10"/>
  <c r="Z84" i="10" s="1"/>
  <c r="AH4" i="23"/>
  <c r="AH9" i="23" s="1"/>
  <c r="AH12" i="23" s="1"/>
  <c r="X96" i="10"/>
  <c r="AN1" i="23"/>
  <c r="AD6" i="10"/>
  <c r="Y174" i="10"/>
  <c r="AI157" i="23" s="1"/>
  <c r="AA16" i="10"/>
  <c r="AA41" i="10" s="1"/>
  <c r="AA87" i="10" s="1"/>
  <c r="AA91" i="10" s="1"/>
  <c r="X99" i="10"/>
  <c r="W101" i="10"/>
  <c r="AG4" i="23"/>
  <c r="AG9" i="23" s="1"/>
  <c r="AG12" i="23" s="1"/>
  <c r="Y98" i="10"/>
  <c r="AI4" i="23" s="1"/>
  <c r="F27" i="15"/>
  <c r="H27" i="15" s="1"/>
  <c r="AB13" i="10"/>
  <c r="AB14" i="10"/>
  <c r="AB20" i="10"/>
  <c r="AM5" i="23"/>
  <c r="AM10" i="23" s="1"/>
  <c r="AK8" i="6"/>
  <c r="AK140" i="6"/>
  <c r="AK111" i="6"/>
  <c r="AK92" i="6"/>
  <c r="AK139" i="6"/>
  <c r="AK127" i="6"/>
  <c r="AK89" i="6"/>
  <c r="AK129" i="6"/>
  <c r="AK93" i="6"/>
  <c r="AK136" i="6"/>
  <c r="AK101" i="6"/>
  <c r="AK103" i="6"/>
  <c r="AK99" i="6"/>
  <c r="AK128" i="6"/>
  <c r="AK117" i="6"/>
  <c r="AK90" i="6"/>
  <c r="AK134" i="6"/>
  <c r="AK91" i="6"/>
  <c r="AK86" i="6"/>
  <c r="AK100" i="6"/>
  <c r="AK98" i="6"/>
  <c r="AK137" i="6"/>
  <c r="AK87" i="6"/>
  <c r="AK123" i="6"/>
  <c r="AK135" i="6"/>
  <c r="AL84" i="6"/>
  <c r="AK102" i="6"/>
  <c r="AK104" i="6"/>
  <c r="AK110" i="6"/>
  <c r="AK126" i="6"/>
  <c r="AK118" i="6"/>
  <c r="AK124" i="6"/>
  <c r="AK138" i="6"/>
  <c r="AK125" i="6"/>
  <c r="AK116" i="6"/>
  <c r="AK109" i="6"/>
  <c r="AK112" i="6"/>
  <c r="AK88" i="6"/>
  <c r="AJ147" i="6"/>
  <c r="AC19" i="10" s="1"/>
  <c r="D38" i="11"/>
  <c r="E39" i="11"/>
  <c r="AJ72" i="6"/>
  <c r="AK5" i="6"/>
  <c r="AV2" i="14"/>
  <c r="AV3" i="14" s="1"/>
  <c r="AK73" i="6" s="1"/>
  <c r="AK82" i="6" s="1"/>
  <c r="D28" i="15"/>
  <c r="A29" i="15"/>
  <c r="E28" i="15"/>
  <c r="AK7" i="6"/>
  <c r="AK6" i="6"/>
  <c r="R37" i="11"/>
  <c r="S38" i="11"/>
  <c r="AA37" i="11"/>
  <c r="AF37" i="11"/>
  <c r="AG38" i="11"/>
  <c r="AJ146" i="6"/>
  <c r="AC18" i="10" s="1"/>
  <c r="AC100" i="10" s="1"/>
  <c r="AX11" i="14"/>
  <c r="AW31" i="14"/>
  <c r="AW42" i="14"/>
  <c r="AW30" i="14"/>
  <c r="AW426" i="14"/>
  <c r="AW27" i="14"/>
  <c r="AW400" i="14"/>
  <c r="AW192" i="14"/>
  <c r="AW12" i="14"/>
  <c r="AW401" i="14"/>
  <c r="AW25" i="14"/>
  <c r="AW13" i="14"/>
  <c r="AW15" i="14"/>
  <c r="AW161" i="14"/>
  <c r="AW18" i="14"/>
  <c r="AW22" i="14"/>
  <c r="AW20" i="14"/>
  <c r="AW19" i="14"/>
  <c r="AW17" i="14"/>
  <c r="AW21" i="14"/>
  <c r="AW251" i="14"/>
  <c r="AW24" i="14"/>
  <c r="AW500" i="14"/>
  <c r="AW29" i="14"/>
  <c r="AW44" i="14"/>
  <c r="AW23" i="14"/>
  <c r="AW28" i="14"/>
  <c r="AW26" i="14"/>
  <c r="AW14" i="14"/>
  <c r="AW16" i="14"/>
  <c r="AW248" i="14"/>
  <c r="AW37" i="14"/>
  <c r="AW341" i="14"/>
  <c r="AW273" i="14"/>
  <c r="AW88" i="14"/>
  <c r="AW298" i="14"/>
  <c r="AW65" i="14"/>
  <c r="AW325" i="14"/>
  <c r="AW167" i="14"/>
  <c r="AW437" i="14"/>
  <c r="AW117" i="14"/>
  <c r="AW498" i="14"/>
  <c r="AW212" i="14"/>
  <c r="AW171" i="14"/>
  <c r="AW236" i="14"/>
  <c r="AW59" i="14"/>
  <c r="AW170" i="14"/>
  <c r="AW109" i="14"/>
  <c r="AW123" i="14"/>
  <c r="AW126" i="14"/>
  <c r="AW406" i="14"/>
  <c r="AW295" i="14"/>
  <c r="AW228" i="14"/>
  <c r="AW337" i="14"/>
  <c r="AW480" i="14"/>
  <c r="AW108" i="14"/>
  <c r="AW458" i="14"/>
  <c r="AW219" i="14"/>
  <c r="AW479" i="14"/>
  <c r="AW140" i="14"/>
  <c r="AW432" i="14"/>
  <c r="AW240" i="14"/>
  <c r="AW122" i="14"/>
  <c r="AW347" i="14"/>
  <c r="AW173" i="14"/>
  <c r="AW92" i="14"/>
  <c r="AW430" i="14"/>
  <c r="AW435" i="14"/>
  <c r="AW382" i="14"/>
  <c r="AW448" i="14"/>
  <c r="AW169" i="14"/>
  <c r="AW287" i="14"/>
  <c r="AW422" i="14"/>
  <c r="AW76" i="14"/>
  <c r="AW314" i="14"/>
  <c r="AW425" i="14"/>
  <c r="AW53" i="14"/>
  <c r="AW350" i="14"/>
  <c r="AW68" i="14"/>
  <c r="AW96" i="14"/>
  <c r="AW179" i="14"/>
  <c r="AW339" i="14"/>
  <c r="AW153" i="14"/>
  <c r="AW115" i="14"/>
  <c r="AW387" i="14"/>
  <c r="AW60" i="14"/>
  <c r="AW447" i="14"/>
  <c r="AW119" i="14"/>
  <c r="AW399" i="14"/>
  <c r="AW414" i="14"/>
  <c r="AW433" i="14"/>
  <c r="AW355" i="14"/>
  <c r="AW372" i="14"/>
  <c r="AW376" i="14"/>
  <c r="AW452" i="14"/>
  <c r="AW229" i="14"/>
  <c r="AW269" i="14"/>
  <c r="AW204" i="14"/>
  <c r="AW69" i="14"/>
  <c r="AW79" i="14"/>
  <c r="AW301" i="14"/>
  <c r="AW121" i="14"/>
  <c r="AW172" i="14"/>
  <c r="AW396" i="14"/>
  <c r="AW390" i="14"/>
  <c r="AW463" i="14"/>
  <c r="AW38" i="14"/>
  <c r="AW323" i="14"/>
  <c r="AW380" i="14"/>
  <c r="AW233" i="14"/>
  <c r="AW147" i="14"/>
  <c r="AW245" i="14"/>
  <c r="AW351" i="14"/>
  <c r="AW249" i="14"/>
  <c r="AW177" i="14"/>
  <c r="AW386" i="14"/>
  <c r="AW328" i="14"/>
  <c r="AW366" i="14"/>
  <c r="AW66" i="14"/>
  <c r="AW285" i="14"/>
  <c r="AW363" i="14"/>
  <c r="AW374" i="14"/>
  <c r="AW81" i="14"/>
  <c r="AW378" i="14"/>
  <c r="AW331" i="14"/>
  <c r="AW134" i="14"/>
  <c r="AW309" i="14"/>
  <c r="AW85" i="14"/>
  <c r="AW315" i="14"/>
  <c r="AW281" i="14"/>
  <c r="AW105" i="14"/>
  <c r="AW286" i="14"/>
  <c r="AW370" i="14"/>
  <c r="AW211" i="14"/>
  <c r="AW394" i="14"/>
  <c r="AW460" i="14"/>
  <c r="AW385" i="14"/>
  <c r="AW73" i="14"/>
  <c r="AW466" i="14"/>
  <c r="AW413" i="14"/>
  <c r="AW357" i="14"/>
  <c r="AW442" i="14"/>
  <c r="AW70" i="14"/>
  <c r="AW373" i="14"/>
  <c r="AW175" i="14"/>
  <c r="AW455" i="14"/>
  <c r="AW294" i="14"/>
  <c r="AW290" i="14"/>
  <c r="AW362" i="14"/>
  <c r="AW335" i="14"/>
  <c r="AW359" i="14"/>
  <c r="AW145" i="14"/>
  <c r="AW424" i="14"/>
  <c r="AW67" i="14"/>
  <c r="AW40" i="14"/>
  <c r="AW52" i="14"/>
  <c r="AW215" i="14"/>
  <c r="AW183" i="14"/>
  <c r="AW457" i="14"/>
  <c r="AW421" i="14"/>
  <c r="AW429" i="14"/>
  <c r="AW151" i="14"/>
  <c r="AW266" i="14"/>
  <c r="AW221" i="14"/>
  <c r="AW473" i="14"/>
  <c r="AW291" i="14"/>
  <c r="AW364" i="14"/>
  <c r="AW320" i="14"/>
  <c r="AW371" i="14"/>
  <c r="AW144" i="14"/>
  <c r="AW327" i="14"/>
  <c r="AW336" i="14"/>
  <c r="AW107" i="14"/>
  <c r="AW54" i="14"/>
  <c r="AW459" i="14"/>
  <c r="AW164" i="14"/>
  <c r="AW163" i="14"/>
  <c r="AW74" i="14"/>
  <c r="AW243" i="14"/>
  <c r="AW354" i="14"/>
  <c r="AW178" i="14"/>
  <c r="AW224" i="14"/>
  <c r="AW293" i="14"/>
  <c r="AW33" i="14"/>
  <c r="AW231" i="14"/>
  <c r="AW137" i="14"/>
  <c r="AW101" i="14"/>
  <c r="AW369" i="14"/>
  <c r="AW453" i="14"/>
  <c r="AW34" i="14"/>
  <c r="AW136" i="14"/>
  <c r="AW321" i="14"/>
  <c r="AW381" i="14"/>
  <c r="AW112" i="14"/>
  <c r="AW193" i="14"/>
  <c r="AW299" i="14"/>
  <c r="AW162" i="14"/>
  <c r="AW497" i="14"/>
  <c r="AW182" i="14"/>
  <c r="AW125" i="14"/>
  <c r="AW235" i="14"/>
  <c r="AW310" i="14"/>
  <c r="AW45" i="14"/>
  <c r="AW113" i="14"/>
  <c r="AW261" i="14"/>
  <c r="AW188" i="14"/>
  <c r="AW256" i="14"/>
  <c r="AW264" i="14"/>
  <c r="AW277" i="14"/>
  <c r="AW313" i="14"/>
  <c r="AW234" i="14"/>
  <c r="AW496" i="14"/>
  <c r="AW418" i="14"/>
  <c r="AW36" i="14"/>
  <c r="AW154" i="14"/>
  <c r="AW389" i="14"/>
  <c r="AW263" i="14"/>
  <c r="AW180" i="14"/>
  <c r="AW223" i="14"/>
  <c r="AW292" i="14"/>
  <c r="AW205" i="14"/>
  <c r="AW441" i="14"/>
  <c r="AW302" i="14"/>
  <c r="AW379" i="14"/>
  <c r="AW56" i="14"/>
  <c r="AW77" i="14"/>
  <c r="AW80" i="14"/>
  <c r="AW489" i="14"/>
  <c r="AW75" i="14"/>
  <c r="AW195" i="14"/>
  <c r="AW377" i="14"/>
  <c r="AW469" i="14"/>
  <c r="AW133" i="14"/>
  <c r="AW200" i="14"/>
  <c r="AW326" i="14"/>
  <c r="AW106" i="14"/>
  <c r="AW397" i="14"/>
  <c r="AW82" i="14"/>
  <c r="AW307" i="14"/>
  <c r="AW203" i="14"/>
  <c r="AW317" i="14"/>
  <c r="AW419" i="14"/>
  <c r="AW181" i="14"/>
  <c r="AW87" i="14"/>
  <c r="AW439" i="14"/>
  <c r="AW41" i="14"/>
  <c r="AW375" i="14"/>
  <c r="AW130" i="14"/>
  <c r="AW265" i="14"/>
  <c r="AW258" i="14"/>
  <c r="AW493" i="14"/>
  <c r="AW356" i="14"/>
  <c r="AW132" i="14"/>
  <c r="AW398" i="14"/>
  <c r="AW410" i="14"/>
  <c r="AW345" i="14"/>
  <c r="AW274" i="14"/>
  <c r="AW55" i="14"/>
  <c r="AW128" i="14"/>
  <c r="AW46" i="14"/>
  <c r="AW383" i="14"/>
  <c r="AW451" i="14"/>
  <c r="AW279" i="14"/>
  <c r="AW226" i="14"/>
  <c r="AW208" i="14"/>
  <c r="AW78" i="14"/>
  <c r="AW156" i="14"/>
  <c r="AW39" i="14"/>
  <c r="AW242" i="14"/>
  <c r="AW333" i="14"/>
  <c r="AW102" i="14"/>
  <c r="AW98" i="14"/>
  <c r="AW276" i="14"/>
  <c r="AW283" i="14"/>
  <c r="AW499" i="14"/>
  <c r="AW104" i="14"/>
  <c r="AW166" i="14"/>
  <c r="AW199" i="14"/>
  <c r="AW218" i="14"/>
  <c r="AW417" i="14"/>
  <c r="AW71" i="14"/>
  <c r="AW155" i="14"/>
  <c r="AW159" i="14"/>
  <c r="AW89" i="14"/>
  <c r="AW168" i="14"/>
  <c r="AW210" i="14"/>
  <c r="AW484" i="14"/>
  <c r="AW332" i="14"/>
  <c r="AW47" i="14"/>
  <c r="AW456" i="14"/>
  <c r="AW230" i="14"/>
  <c r="AW365" i="14"/>
  <c r="AW63" i="14"/>
  <c r="AW465" i="14"/>
  <c r="AW97" i="14"/>
  <c r="AW305" i="14"/>
  <c r="AW150" i="14"/>
  <c r="AW443" i="14"/>
  <c r="AW244" i="14"/>
  <c r="AW267" i="14"/>
  <c r="AW330" i="14"/>
  <c r="AW239" i="14"/>
  <c r="AW275" i="14"/>
  <c r="AW300" i="14"/>
  <c r="AW494" i="14"/>
  <c r="AW431" i="14"/>
  <c r="AW51" i="14"/>
  <c r="AW148" i="14"/>
  <c r="AW194" i="14"/>
  <c r="AW405" i="14"/>
  <c r="AW246" i="14"/>
  <c r="AW434" i="14"/>
  <c r="AW143" i="14"/>
  <c r="AW86" i="14"/>
  <c r="AW220" i="14"/>
  <c r="AW319" i="14"/>
  <c r="AW407" i="14"/>
  <c r="AW368" i="14"/>
  <c r="AW196" i="14"/>
  <c r="AW247" i="14"/>
  <c r="AW139" i="14"/>
  <c r="AW384" i="14"/>
  <c r="AW472" i="14"/>
  <c r="AW308" i="14"/>
  <c r="AW392" i="14"/>
  <c r="AW352" i="14"/>
  <c r="AW282" i="14"/>
  <c r="AW471" i="14"/>
  <c r="AW94" i="14"/>
  <c r="AW402" i="14"/>
  <c r="AW58" i="14"/>
  <c r="AW311" i="14"/>
  <c r="AW420" i="14"/>
  <c r="AW344" i="14"/>
  <c r="AW50" i="14"/>
  <c r="AW157" i="14"/>
  <c r="AW296" i="14"/>
  <c r="AW209" i="14"/>
  <c r="AW436" i="14"/>
  <c r="AW303" i="14"/>
  <c r="AW111" i="14"/>
  <c r="AW189" i="14"/>
  <c r="AW491" i="14"/>
  <c r="AW297" i="14"/>
  <c r="AW116" i="14"/>
  <c r="AW83" i="14"/>
  <c r="AW467" i="14"/>
  <c r="AW207" i="14"/>
  <c r="AW475" i="14"/>
  <c r="AW361" i="14"/>
  <c r="AW423" i="14"/>
  <c r="AW487" i="14"/>
  <c r="AW213" i="14"/>
  <c r="AW176" i="14"/>
  <c r="AW95" i="14"/>
  <c r="AW450" i="14"/>
  <c r="AW120" i="14"/>
  <c r="AW254" i="14"/>
  <c r="AW278" i="14"/>
  <c r="AW158" i="14"/>
  <c r="AW259" i="14"/>
  <c r="AW142" i="14"/>
  <c r="AW93" i="14"/>
  <c r="AW280" i="14"/>
  <c r="AW403" i="14"/>
  <c r="AW91" i="14"/>
  <c r="AW353" i="14"/>
  <c r="AW388" i="14"/>
  <c r="AW428" i="14"/>
  <c r="AW342" i="14"/>
  <c r="AW312" i="14"/>
  <c r="AW412" i="14"/>
  <c r="AW48" i="14"/>
  <c r="AW474" i="14"/>
  <c r="AW454" i="14"/>
  <c r="AW197" i="14"/>
  <c r="AW90" i="14"/>
  <c r="AW32" i="14"/>
  <c r="AW440" i="14"/>
  <c r="AW408" i="14"/>
  <c r="AW127" i="14"/>
  <c r="AW222" i="14"/>
  <c r="AW358" i="14"/>
  <c r="AW237" i="14"/>
  <c r="AW202" i="14"/>
  <c r="AW346" i="14"/>
  <c r="AW348" i="14"/>
  <c r="AW338" i="14"/>
  <c r="AW470" i="14"/>
  <c r="AW103" i="14"/>
  <c r="AW481" i="14"/>
  <c r="AW476" i="14"/>
  <c r="AW485" i="14"/>
  <c r="AW462" i="14"/>
  <c r="AW43" i="14"/>
  <c r="AW316" i="14"/>
  <c r="AW190" i="14"/>
  <c r="AW395" i="14"/>
  <c r="AW100" i="14"/>
  <c r="AW187" i="14"/>
  <c r="AW288" i="14"/>
  <c r="AW201" i="14"/>
  <c r="AW255" i="14"/>
  <c r="AW415" i="14"/>
  <c r="AW253" i="14"/>
  <c r="AW227" i="14"/>
  <c r="AW411" i="14"/>
  <c r="AW185" i="14"/>
  <c r="AW72" i="14"/>
  <c r="AW62" i="14"/>
  <c r="AW445" i="14"/>
  <c r="AW124" i="14"/>
  <c r="AW99" i="14"/>
  <c r="AW214" i="14"/>
  <c r="AW304" i="14"/>
  <c r="AW306" i="14"/>
  <c r="AW149" i="14"/>
  <c r="AW152" i="14"/>
  <c r="AW492" i="14"/>
  <c r="AW232" i="14"/>
  <c r="AW318" i="14"/>
  <c r="AW262" i="14"/>
  <c r="AW238" i="14"/>
  <c r="AW329" i="14"/>
  <c r="AW206" i="14"/>
  <c r="AW268" i="14"/>
  <c r="AW84" i="14"/>
  <c r="AW322" i="14"/>
  <c r="AW160" i="14"/>
  <c r="AW174" i="14"/>
  <c r="AW138" i="14"/>
  <c r="AW334" i="14"/>
  <c r="AW141" i="14"/>
  <c r="AW146" i="14"/>
  <c r="AW409" i="14"/>
  <c r="AW129" i="14"/>
  <c r="AW324" i="14"/>
  <c r="AW446" i="14"/>
  <c r="AW64" i="14"/>
  <c r="AW118" i="14"/>
  <c r="AW165" i="14"/>
  <c r="AW110" i="14"/>
  <c r="AW343" i="14"/>
  <c r="AW217" i="14"/>
  <c r="AW270" i="14"/>
  <c r="AW486" i="14"/>
  <c r="AW360" i="14"/>
  <c r="AW367" i="14"/>
  <c r="AW198" i="14"/>
  <c r="AW216" i="14"/>
  <c r="AW272" i="14"/>
  <c r="AW482" i="14"/>
  <c r="AW61" i="14"/>
  <c r="AW495" i="14"/>
  <c r="AW257" i="14"/>
  <c r="AW490" i="14"/>
  <c r="AW393" i="14"/>
  <c r="AW131" i="14"/>
  <c r="AW284" i="14"/>
  <c r="AW191" i="14"/>
  <c r="AW477" i="14"/>
  <c r="AW241" i="14"/>
  <c r="AW225" i="14"/>
  <c r="AW416" i="14"/>
  <c r="AW483" i="14"/>
  <c r="AW449" i="14"/>
  <c r="AW340" i="14"/>
  <c r="AW260" i="14"/>
  <c r="AW289" i="14"/>
  <c r="AW250" i="14"/>
  <c r="AW461" i="14"/>
  <c r="AW114" i="14"/>
  <c r="AW468" i="14"/>
  <c r="AW488" i="14"/>
  <c r="AW404" i="14"/>
  <c r="AW271" i="14"/>
  <c r="AW391" i="14"/>
  <c r="AW349" i="14"/>
  <c r="AW57" i="14"/>
  <c r="AW252" i="14"/>
  <c r="AW49" i="14"/>
  <c r="AW135" i="14"/>
  <c r="AW438" i="14"/>
  <c r="AW427" i="14"/>
  <c r="AW478" i="14"/>
  <c r="AW186" i="14"/>
  <c r="AW444" i="14"/>
  <c r="AW464" i="14"/>
  <c r="AW35" i="14"/>
  <c r="AW184" i="14"/>
  <c r="AC168" i="10"/>
  <c r="AM5" i="16"/>
  <c r="AM10" i="16" s="1"/>
  <c r="AC7" i="10"/>
  <c r="AC10" i="10" s="1"/>
  <c r="AC11" i="10" s="1"/>
  <c r="AC23" i="10"/>
  <c r="AC22" i="10" s="1"/>
  <c r="AC65" i="10"/>
  <c r="AN1" i="16"/>
  <c r="AE3" i="10"/>
  <c r="AD166" i="10"/>
  <c r="AD61" i="10"/>
  <c r="AD38" i="10"/>
  <c r="AD48" i="10"/>
  <c r="AD62" i="10"/>
  <c r="AD55" i="10"/>
  <c r="AD51" i="10"/>
  <c r="AD72" i="10"/>
  <c r="AD29" i="10" s="1"/>
  <c r="AD83" i="10"/>
  <c r="AD53" i="10"/>
  <c r="AD164" i="10"/>
  <c r="AD79" i="10"/>
  <c r="AD36" i="10" s="1"/>
  <c r="AD57" i="10"/>
  <c r="AD78" i="10"/>
  <c r="AD35" i="10" s="1"/>
  <c r="AD58" i="10"/>
  <c r="AD73" i="10"/>
  <c r="AD30" i="10" s="1"/>
  <c r="AD88" i="10"/>
  <c r="AD70" i="10"/>
  <c r="AD27" i="10" s="1"/>
  <c r="AD89" i="10"/>
  <c r="AD76" i="10"/>
  <c r="AD33" i="10" s="1"/>
  <c r="AD49" i="10"/>
  <c r="AD93" i="10"/>
  <c r="AD71" i="10"/>
  <c r="AD28" i="10" s="1"/>
  <c r="AD69" i="10"/>
  <c r="AD26" i="10" s="1"/>
  <c r="AD8" i="10"/>
  <c r="AD74" i="10"/>
  <c r="AD31" i="10" s="1"/>
  <c r="AD56" i="10"/>
  <c r="AD160" i="10"/>
  <c r="AD9" i="10"/>
  <c r="AD75" i="10"/>
  <c r="AD32" i="10" s="1"/>
  <c r="AD46" i="10"/>
  <c r="AD167" i="10"/>
  <c r="AD176" i="10" s="1"/>
  <c r="AD107" i="10"/>
  <c r="AD158" i="10"/>
  <c r="AD52" i="10"/>
  <c r="AD80" i="10"/>
  <c r="AD37" i="10" s="1"/>
  <c r="AD82" i="10"/>
  <c r="AD44" i="10"/>
  <c r="AD86" i="10"/>
  <c r="AD64" i="10"/>
  <c r="AD68" i="10"/>
  <c r="AD25" i="10" s="1"/>
  <c r="AD66" i="10"/>
  <c r="AD159" i="10"/>
  <c r="AD63" i="10"/>
  <c r="AD59" i="10"/>
  <c r="AD60" i="10"/>
  <c r="AD108" i="10"/>
  <c r="AD109" i="10"/>
  <c r="AD163" i="10"/>
  <c r="AD54" i="10"/>
  <c r="AD90" i="10"/>
  <c r="AD47" i="10"/>
  <c r="AD50" i="10"/>
  <c r="AD67" i="10"/>
  <c r="AD24" i="10" s="1"/>
  <c r="AD77" i="10"/>
  <c r="AD34" i="10" s="1"/>
  <c r="AD104" i="10"/>
  <c r="AM159" i="16"/>
  <c r="AC45" i="10"/>
  <c r="AC110" i="10"/>
  <c r="Y68" i="16"/>
  <c r="AK26" i="11"/>
  <c r="AT6" i="14"/>
  <c r="AU4" i="14"/>
  <c r="AN159" i="23" l="1"/>
  <c r="AI9" i="23"/>
  <c r="AI12" i="23" s="1"/>
  <c r="H32" i="11"/>
  <c r="J32" i="11"/>
  <c r="Z174" i="10"/>
  <c r="AJ157" i="23" s="1"/>
  <c r="Z95" i="10"/>
  <c r="Z96" i="10" s="1"/>
  <c r="AA81" i="10"/>
  <c r="AA84" i="10" s="1"/>
  <c r="AA95" i="10" s="1"/>
  <c r="AA96" i="10" s="1"/>
  <c r="AI157" i="16"/>
  <c r="Y99" i="10"/>
  <c r="AA103" i="10"/>
  <c r="AA174" i="10" s="1"/>
  <c r="AK157" i="23" s="1"/>
  <c r="AD7" i="10"/>
  <c r="AD10" i="10" s="1"/>
  <c r="AD12" i="10"/>
  <c r="AO1" i="23"/>
  <c r="AE6" i="10"/>
  <c r="Y101" i="10"/>
  <c r="AN5" i="23"/>
  <c r="AN10" i="23" s="1"/>
  <c r="AC20" i="10"/>
  <c r="AB16" i="10"/>
  <c r="AB41" i="10" s="1"/>
  <c r="AB103" i="10" s="1"/>
  <c r="AC13" i="10"/>
  <c r="AC14" i="10"/>
  <c r="AC15" i="10"/>
  <c r="F28" i="15"/>
  <c r="H28" i="15" s="1"/>
  <c r="AK72" i="6"/>
  <c r="AK147" i="6"/>
  <c r="AD19" i="10" s="1"/>
  <c r="AL6" i="6"/>
  <c r="AY11" i="14"/>
  <c r="AX23" i="14"/>
  <c r="AX500" i="14"/>
  <c r="AX278" i="14"/>
  <c r="AX13" i="14"/>
  <c r="AX14" i="14"/>
  <c r="AX18" i="14"/>
  <c r="AX161" i="14"/>
  <c r="AX16" i="14"/>
  <c r="AX44" i="14"/>
  <c r="AX400" i="14"/>
  <c r="AX19" i="14"/>
  <c r="AX17" i="14"/>
  <c r="AX192" i="14"/>
  <c r="AX251" i="14"/>
  <c r="AX22" i="14"/>
  <c r="AX12" i="14"/>
  <c r="AX42" i="14"/>
  <c r="AX15" i="14"/>
  <c r="AX20" i="14"/>
  <c r="AX401" i="14"/>
  <c r="AX21" i="14"/>
  <c r="AX426" i="14"/>
  <c r="AX90" i="14"/>
  <c r="AX392" i="14"/>
  <c r="AX130" i="14"/>
  <c r="AX448" i="14"/>
  <c r="AX82" i="14"/>
  <c r="AX213" i="14"/>
  <c r="AX139" i="14"/>
  <c r="AX151" i="14"/>
  <c r="AX300" i="14"/>
  <c r="AX99" i="14"/>
  <c r="AX39" i="14"/>
  <c r="AX242" i="14"/>
  <c r="AX102" i="14"/>
  <c r="AX98" i="14"/>
  <c r="AX496" i="14"/>
  <c r="AX354" i="14"/>
  <c r="AX148" i="14"/>
  <c r="AX260" i="14"/>
  <c r="AX115" i="14"/>
  <c r="AX428" i="14"/>
  <c r="AX218" i="14"/>
  <c r="AX181" i="14"/>
  <c r="AX118" i="14"/>
  <c r="AX232" i="14"/>
  <c r="AX246" i="14"/>
  <c r="AX407" i="14"/>
  <c r="AX48" i="14"/>
  <c r="AX361" i="14"/>
  <c r="AX441" i="14"/>
  <c r="AX26" i="14"/>
  <c r="AX185" i="14"/>
  <c r="AX310" i="14"/>
  <c r="AX116" i="14"/>
  <c r="AX45" i="14"/>
  <c r="AX445" i="14"/>
  <c r="AX454" i="14"/>
  <c r="AX442" i="14"/>
  <c r="AX285" i="14"/>
  <c r="AX175" i="14"/>
  <c r="AX24" i="14"/>
  <c r="AX52" i="14"/>
  <c r="AX309" i="14"/>
  <c r="AX141" i="14"/>
  <c r="AX105" i="14"/>
  <c r="AX167" i="14"/>
  <c r="AX286" i="14"/>
  <c r="AX409" i="14"/>
  <c r="AX214" i="14"/>
  <c r="AX211" i="14"/>
  <c r="AX333" i="14"/>
  <c r="AX437" i="14"/>
  <c r="AX51" i="14"/>
  <c r="AX43" i="14"/>
  <c r="AX440" i="14"/>
  <c r="AX100" i="14"/>
  <c r="AX417" i="14"/>
  <c r="AX342" i="14"/>
  <c r="AX71" i="14"/>
  <c r="AX434" i="14"/>
  <c r="AX337" i="14"/>
  <c r="AX480" i="14"/>
  <c r="AX248" i="14"/>
  <c r="AX173" i="14"/>
  <c r="AX378" i="14"/>
  <c r="AX435" i="14"/>
  <c r="AX429" i="14"/>
  <c r="AX156" i="14"/>
  <c r="AX103" i="14"/>
  <c r="AX230" i="14"/>
  <c r="AX485" i="14"/>
  <c r="AX28" i="14"/>
  <c r="AX484" i="14"/>
  <c r="AX212" i="14"/>
  <c r="AX384" i="14"/>
  <c r="AX190" i="14"/>
  <c r="AX59" i="14"/>
  <c r="AX469" i="14"/>
  <c r="AX399" i="14"/>
  <c r="AX293" i="14"/>
  <c r="AX312" i="14"/>
  <c r="AX355" i="14"/>
  <c r="AX478" i="14"/>
  <c r="AX450" i="14"/>
  <c r="AX73" i="14"/>
  <c r="AX163" i="14"/>
  <c r="AX87" i="14"/>
  <c r="AX74" i="14"/>
  <c r="AX472" i="14"/>
  <c r="AX303" i="14"/>
  <c r="AX113" i="14"/>
  <c r="AX349" i="14"/>
  <c r="AX56" i="14"/>
  <c r="AX274" i="14"/>
  <c r="AX244" i="14"/>
  <c r="AX92" i="14"/>
  <c r="AX88" i="14"/>
  <c r="AX215" i="14"/>
  <c r="AX169" i="14"/>
  <c r="AX279" i="14"/>
  <c r="AX239" i="14"/>
  <c r="AX313" i="14"/>
  <c r="AX317" i="14"/>
  <c r="AX431" i="14"/>
  <c r="AX32" i="14"/>
  <c r="AX463" i="14"/>
  <c r="AX291" i="14"/>
  <c r="AX176" i="14"/>
  <c r="AX276" i="14"/>
  <c r="AX319" i="14"/>
  <c r="AX418" i="14"/>
  <c r="AX36" i="14"/>
  <c r="AX250" i="14"/>
  <c r="AX284" i="14"/>
  <c r="AX332" i="14"/>
  <c r="AX389" i="14"/>
  <c r="AX170" i="14"/>
  <c r="AX35" i="14"/>
  <c r="AX135" i="14"/>
  <c r="AX126" i="14"/>
  <c r="AX137" i="14"/>
  <c r="AX101" i="14"/>
  <c r="AX201" i="14"/>
  <c r="AX376" i="14"/>
  <c r="AX280" i="14"/>
  <c r="AX424" i="14"/>
  <c r="AX374" i="14"/>
  <c r="AX273" i="14"/>
  <c r="AX106" i="14"/>
  <c r="AX329" i="14"/>
  <c r="AX422" i="14"/>
  <c r="AX76" i="14"/>
  <c r="AX208" i="14"/>
  <c r="AX493" i="14"/>
  <c r="AX78" i="14"/>
  <c r="AX79" i="14"/>
  <c r="AX121" i="14"/>
  <c r="AX390" i="14"/>
  <c r="AX138" i="14"/>
  <c r="AX25" i="14"/>
  <c r="AX363" i="14"/>
  <c r="AX210" i="14"/>
  <c r="AX456" i="14"/>
  <c r="AX124" i="14"/>
  <c r="AX301" i="14"/>
  <c r="AX396" i="14"/>
  <c r="AX145" i="14"/>
  <c r="AX75" i="14"/>
  <c r="AX446" i="14"/>
  <c r="AX180" i="14"/>
  <c r="AX385" i="14"/>
  <c r="AX50" i="14"/>
  <c r="AX200" i="14"/>
  <c r="AX406" i="14"/>
  <c r="AX264" i="14"/>
  <c r="AX352" i="14"/>
  <c r="AX202" i="14"/>
  <c r="AX134" i="14"/>
  <c r="AX146" i="14"/>
  <c r="AX204" i="14"/>
  <c r="AX335" i="14"/>
  <c r="AX96" i="14"/>
  <c r="AX179" i="14"/>
  <c r="AX236" i="14"/>
  <c r="AX492" i="14"/>
  <c r="AX187" i="14"/>
  <c r="AX54" i="14"/>
  <c r="AX295" i="14"/>
  <c r="AX228" i="14"/>
  <c r="AX357" i="14"/>
  <c r="AX91" i="14"/>
  <c r="AX122" i="14"/>
  <c r="AX491" i="14"/>
  <c r="AX188" i="14"/>
  <c r="AX77" i="14"/>
  <c r="AX318" i="14"/>
  <c r="AX261" i="14"/>
  <c r="AX289" i="14"/>
  <c r="AX345" i="14"/>
  <c r="AX41" i="14"/>
  <c r="AX488" i="14"/>
  <c r="AX321" i="14"/>
  <c r="AX216" i="14"/>
  <c r="AX272" i="14"/>
  <c r="AX341" i="14"/>
  <c r="AX331" i="14"/>
  <c r="AX65" i="14"/>
  <c r="AX370" i="14"/>
  <c r="AX340" i="14"/>
  <c r="AX178" i="14"/>
  <c r="AX58" i="14"/>
  <c r="AX461" i="14"/>
  <c r="AX166" i="14"/>
  <c r="AX447" i="14"/>
  <c r="AX414" i="14"/>
  <c r="AX86" i="14"/>
  <c r="AX132" i="14"/>
  <c r="AX162" i="14"/>
  <c r="AX57" i="14"/>
  <c r="AX184" i="14"/>
  <c r="AX198" i="14"/>
  <c r="AX375" i="14"/>
  <c r="AX31" i="14"/>
  <c r="AX197" i="14"/>
  <c r="AX482" i="14"/>
  <c r="AX419" i="14"/>
  <c r="AX129" i="14"/>
  <c r="AX68" i="14"/>
  <c r="AX380" i="14"/>
  <c r="AX233" i="14"/>
  <c r="AX475" i="14"/>
  <c r="AX55" i="14"/>
  <c r="AX223" i="14"/>
  <c r="AX452" i="14"/>
  <c r="AX398" i="14"/>
  <c r="AX381" i="14"/>
  <c r="AX61" i="14"/>
  <c r="AX287" i="14"/>
  <c r="AX314" i="14"/>
  <c r="AX353" i="14"/>
  <c r="AX304" i="14"/>
  <c r="AX117" i="14"/>
  <c r="AX171" i="14"/>
  <c r="AX395" i="14"/>
  <c r="AX351" i="14"/>
  <c r="AX155" i="14"/>
  <c r="AX453" i="14"/>
  <c r="AX177" i="14"/>
  <c r="AX386" i="14"/>
  <c r="AX67" i="14"/>
  <c r="AX397" i="14"/>
  <c r="AX94" i="14"/>
  <c r="AX359" i="14"/>
  <c r="AX195" i="14"/>
  <c r="AX209" i="14"/>
  <c r="AX84" i="14"/>
  <c r="AX30" i="14"/>
  <c r="AX235" i="14"/>
  <c r="AX95" i="14"/>
  <c r="AX415" i="14"/>
  <c r="AX249" i="14"/>
  <c r="AX486" i="14"/>
  <c r="AX432" i="14"/>
  <c r="AX471" i="14"/>
  <c r="AX168" i="14"/>
  <c r="AX489" i="14"/>
  <c r="AX362" i="14"/>
  <c r="AX172" i="14"/>
  <c r="AX306" i="14"/>
  <c r="AX402" i="14"/>
  <c r="AX114" i="14"/>
  <c r="AX339" i="14"/>
  <c r="AX63" i="14"/>
  <c r="AX165" i="14"/>
  <c r="AX344" i="14"/>
  <c r="AX217" i="14"/>
  <c r="AX33" i="14"/>
  <c r="AX433" i="14"/>
  <c r="AX296" i="14"/>
  <c r="AX164" i="14"/>
  <c r="AX111" i="14"/>
  <c r="AX83" i="14"/>
  <c r="AX481" i="14"/>
  <c r="AX226" i="14"/>
  <c r="AX262" i="14"/>
  <c r="AX229" i="14"/>
  <c r="AX330" i="14"/>
  <c r="AX373" i="14"/>
  <c r="AX81" i="14"/>
  <c r="AX207" i="14"/>
  <c r="AX257" i="14"/>
  <c r="AX457" i="14"/>
  <c r="AX325" i="14"/>
  <c r="AX266" i="14"/>
  <c r="AX393" i="14"/>
  <c r="AX131" i="14"/>
  <c r="AX499" i="14"/>
  <c r="AX364" i="14"/>
  <c r="AX408" i="14"/>
  <c r="AX245" i="14"/>
  <c r="AX133" i="14"/>
  <c r="AX292" i="14"/>
  <c r="AX438" i="14"/>
  <c r="AX369" i="14"/>
  <c r="AX497" i="14"/>
  <c r="AX253" i="14"/>
  <c r="AX46" i="14"/>
  <c r="AX189" i="14"/>
  <c r="AX350" i="14"/>
  <c r="AX227" i="14"/>
  <c r="AX483" i="14"/>
  <c r="AX403" i="14"/>
  <c r="AX281" i="14"/>
  <c r="AX495" i="14"/>
  <c r="AX455" i="14"/>
  <c r="AX199" i="14"/>
  <c r="AX85" i="14"/>
  <c r="AX247" i="14"/>
  <c r="AX40" i="14"/>
  <c r="AX158" i="14"/>
  <c r="AX29" i="14"/>
  <c r="AX494" i="14"/>
  <c r="AX468" i="14"/>
  <c r="AX320" i="14"/>
  <c r="AX308" i="14"/>
  <c r="AX110" i="14"/>
  <c r="AX327" i="14"/>
  <c r="AX49" i="14"/>
  <c r="AX464" i="14"/>
  <c r="AX241" i="14"/>
  <c r="AX413" i="14"/>
  <c r="AX423" i="14"/>
  <c r="AX367" i="14"/>
  <c r="AX411" i="14"/>
  <c r="AX220" i="14"/>
  <c r="AX302" i="14"/>
  <c r="AX34" i="14"/>
  <c r="AX410" i="14"/>
  <c r="AX254" i="14"/>
  <c r="AX112" i="14"/>
  <c r="AX196" i="14"/>
  <c r="AX283" i="14"/>
  <c r="AX271" i="14"/>
  <c r="AX474" i="14"/>
  <c r="AX316" i="14"/>
  <c r="AX436" i="14"/>
  <c r="AX467" i="14"/>
  <c r="AX154" i="14"/>
  <c r="AX365" i="14"/>
  <c r="AX405" i="14"/>
  <c r="AX136" i="14"/>
  <c r="AX193" i="14"/>
  <c r="AX420" i="14"/>
  <c r="AX104" i="14"/>
  <c r="AX377" i="14"/>
  <c r="AX263" i="14"/>
  <c r="AX191" i="14"/>
  <c r="AX205" i="14"/>
  <c r="AX182" i="14"/>
  <c r="AX125" i="14"/>
  <c r="AX186" i="14"/>
  <c r="AX47" i="14"/>
  <c r="AX328" i="14"/>
  <c r="AX238" i="14"/>
  <c r="AX203" i="14"/>
  <c r="AX153" i="14"/>
  <c r="AX60" i="14"/>
  <c r="AX142" i="14"/>
  <c r="AX459" i="14"/>
  <c r="AX430" i="14"/>
  <c r="AX265" i="14"/>
  <c r="AX425" i="14"/>
  <c r="AX338" i="14"/>
  <c r="AX356" i="14"/>
  <c r="AX479" i="14"/>
  <c r="AX366" i="14"/>
  <c r="AX334" i="14"/>
  <c r="AX37" i="14"/>
  <c r="AX267" i="14"/>
  <c r="AX174" i="14"/>
  <c r="AX451" i="14"/>
  <c r="AX269" i="14"/>
  <c r="AX490" i="14"/>
  <c r="AX421" i="14"/>
  <c r="AX160" i="14"/>
  <c r="AX259" i="14"/>
  <c r="AX258" i="14"/>
  <c r="AX38" i="14"/>
  <c r="AX149" i="14"/>
  <c r="AX324" i="14"/>
  <c r="AX387" i="14"/>
  <c r="AX27" i="14"/>
  <c r="AX152" i="14"/>
  <c r="AX427" i="14"/>
  <c r="AX391" i="14"/>
  <c r="AX412" i="14"/>
  <c r="AX460" i="14"/>
  <c r="AX127" i="14"/>
  <c r="AX143" i="14"/>
  <c r="AX458" i="14"/>
  <c r="AX128" i="14"/>
  <c r="AX487" i="14"/>
  <c r="AX416" i="14"/>
  <c r="AX282" i="14"/>
  <c r="AX298" i="14"/>
  <c r="AX277" i="14"/>
  <c r="AX470" i="14"/>
  <c r="AX322" i="14"/>
  <c r="AX498" i="14"/>
  <c r="AX449" i="14"/>
  <c r="AX336" i="14"/>
  <c r="AX270" i="14"/>
  <c r="AX268" i="14"/>
  <c r="AX72" i="14"/>
  <c r="AX379" i="14"/>
  <c r="AX297" i="14"/>
  <c r="AX70" i="14"/>
  <c r="AX234" i="14"/>
  <c r="AX221" i="14"/>
  <c r="AX360" i="14"/>
  <c r="AX307" i="14"/>
  <c r="AX444" i="14"/>
  <c r="AX93" i="14"/>
  <c r="AX157" i="14"/>
  <c r="AX66" i="14"/>
  <c r="AX382" i="14"/>
  <c r="AX183" i="14"/>
  <c r="AX294" i="14"/>
  <c r="AX252" i="14"/>
  <c r="AX275" i="14"/>
  <c r="AX53" i="14"/>
  <c r="AX323" i="14"/>
  <c r="AX462" i="14"/>
  <c r="AX371" i="14"/>
  <c r="AX404" i="14"/>
  <c r="AX107" i="14"/>
  <c r="AX255" i="14"/>
  <c r="AX219" i="14"/>
  <c r="AX347" i="14"/>
  <c r="AX243" i="14"/>
  <c r="AX240" i="14"/>
  <c r="AX120" i="14"/>
  <c r="AX89" i="14"/>
  <c r="AX80" i="14"/>
  <c r="AX237" i="14"/>
  <c r="AX443" i="14"/>
  <c r="AX97" i="14"/>
  <c r="AX346" i="14"/>
  <c r="AX315" i="14"/>
  <c r="AX290" i="14"/>
  <c r="AX388" i="14"/>
  <c r="AX64" i="14"/>
  <c r="AX147" i="14"/>
  <c r="AX109" i="14"/>
  <c r="AX288" i="14"/>
  <c r="AX108" i="14"/>
  <c r="AX358" i="14"/>
  <c r="AX256" i="14"/>
  <c r="AX299" i="14"/>
  <c r="AX372" i="14"/>
  <c r="AX150" i="14"/>
  <c r="AX123" i="14"/>
  <c r="AX206" i="14"/>
  <c r="AX348" i="14"/>
  <c r="AX473" i="14"/>
  <c r="AX477" i="14"/>
  <c r="AX465" i="14"/>
  <c r="AX222" i="14"/>
  <c r="AX69" i="14"/>
  <c r="AX476" i="14"/>
  <c r="AX119" i="14"/>
  <c r="AX159" i="14"/>
  <c r="AX439" i="14"/>
  <c r="AX305" i="14"/>
  <c r="AX311" i="14"/>
  <c r="AX194" i="14"/>
  <c r="AX368" i="14"/>
  <c r="AX231" i="14"/>
  <c r="AX466" i="14"/>
  <c r="AX140" i="14"/>
  <c r="AX383" i="14"/>
  <c r="AX62" i="14"/>
  <c r="AX343" i="14"/>
  <c r="AX326" i="14"/>
  <c r="AX394" i="14"/>
  <c r="AX224" i="14"/>
  <c r="AX225" i="14"/>
  <c r="AX144" i="14"/>
  <c r="AF38" i="11"/>
  <c r="AG39" i="11"/>
  <c r="R38" i="11"/>
  <c r="S39" i="11"/>
  <c r="AA38" i="11"/>
  <c r="E40" i="11"/>
  <c r="D39" i="11"/>
  <c r="AL7" i="6"/>
  <c r="AL136" i="6"/>
  <c r="AL110" i="6"/>
  <c r="AL123" i="6"/>
  <c r="AL129" i="6"/>
  <c r="AL99" i="6"/>
  <c r="AL140" i="6"/>
  <c r="AL102" i="6"/>
  <c r="AL87" i="6"/>
  <c r="AL138" i="6"/>
  <c r="AM84" i="6"/>
  <c r="AL111" i="6"/>
  <c r="AL137" i="6"/>
  <c r="AL91" i="6"/>
  <c r="AL86" i="6"/>
  <c r="AL104" i="6"/>
  <c r="AL103" i="6"/>
  <c r="AL101" i="6"/>
  <c r="AL92" i="6"/>
  <c r="AL88" i="6"/>
  <c r="AL134" i="6"/>
  <c r="AL139" i="6"/>
  <c r="AL93" i="6"/>
  <c r="AL117" i="6"/>
  <c r="AL112" i="6"/>
  <c r="AL109" i="6"/>
  <c r="AL116" i="6"/>
  <c r="AL124" i="6"/>
  <c r="AL100" i="6"/>
  <c r="AL98" i="6"/>
  <c r="AL135" i="6"/>
  <c r="AL118" i="6"/>
  <c r="AL89" i="6"/>
  <c r="AL126" i="6"/>
  <c r="AL125" i="6"/>
  <c r="AL128" i="6"/>
  <c r="AL90" i="6"/>
  <c r="AL127" i="6"/>
  <c r="AK146" i="6"/>
  <c r="AD18" i="10" s="1"/>
  <c r="AW2" i="14"/>
  <c r="AW3" i="14" s="1"/>
  <c r="AL73" i="6" s="1"/>
  <c r="AL82" i="6" s="1"/>
  <c r="AL5" i="6"/>
  <c r="AL8" i="6"/>
  <c r="D29" i="15"/>
  <c r="A30" i="15"/>
  <c r="E29" i="15"/>
  <c r="AC39" i="10"/>
  <c r="AE166" i="10"/>
  <c r="AF3" i="10"/>
  <c r="AO1" i="16"/>
  <c r="AE71" i="10"/>
  <c r="AE28" i="10" s="1"/>
  <c r="AE66" i="10"/>
  <c r="AE86" i="10"/>
  <c r="AE75" i="10"/>
  <c r="AE32" i="10" s="1"/>
  <c r="AE79" i="10"/>
  <c r="AE36" i="10" s="1"/>
  <c r="AE63" i="10"/>
  <c r="AE167" i="10"/>
  <c r="AE176" i="10" s="1"/>
  <c r="AE78" i="10"/>
  <c r="AE35" i="10" s="1"/>
  <c r="AE163" i="10"/>
  <c r="AE72" i="10"/>
  <c r="AE29" i="10" s="1"/>
  <c r="AE160" i="10"/>
  <c r="AE77" i="10"/>
  <c r="AE34" i="10" s="1"/>
  <c r="AE67" i="10"/>
  <c r="AE24" i="10" s="1"/>
  <c r="AE49" i="10"/>
  <c r="AE53" i="10"/>
  <c r="AE54" i="10"/>
  <c r="AE73" i="10"/>
  <c r="AE30" i="10" s="1"/>
  <c r="AE159" i="10"/>
  <c r="AE47" i="10"/>
  <c r="AE56" i="10"/>
  <c r="AE55" i="10"/>
  <c r="AE90" i="10"/>
  <c r="AE107" i="10"/>
  <c r="AE74" i="10"/>
  <c r="AE31" i="10" s="1"/>
  <c r="AE89" i="10"/>
  <c r="AE109" i="10"/>
  <c r="AE58" i="10"/>
  <c r="AE52" i="10"/>
  <c r="AE46" i="10"/>
  <c r="AE8" i="10"/>
  <c r="AE64" i="10"/>
  <c r="AE70" i="10"/>
  <c r="AE27" i="10" s="1"/>
  <c r="AE51" i="10"/>
  <c r="AE59" i="10"/>
  <c r="AE83" i="10"/>
  <c r="AE164" i="10"/>
  <c r="AE165" i="10"/>
  <c r="AE108" i="10"/>
  <c r="AE158" i="10"/>
  <c r="AE50" i="10"/>
  <c r="AE80" i="10"/>
  <c r="AE37" i="10" s="1"/>
  <c r="AE48" i="10"/>
  <c r="AE9" i="10"/>
  <c r="AE57" i="10"/>
  <c r="AE38" i="10"/>
  <c r="AE68" i="10"/>
  <c r="AE25" i="10" s="1"/>
  <c r="AE76" i="10"/>
  <c r="AE33" i="10" s="1"/>
  <c r="AE93" i="10"/>
  <c r="AE88" i="10"/>
  <c r="AE60" i="10"/>
  <c r="AE82" i="10"/>
  <c r="AE62" i="10"/>
  <c r="AE69" i="10"/>
  <c r="AE26" i="10" s="1"/>
  <c r="AE104" i="10"/>
  <c r="AE44" i="10"/>
  <c r="AE61" i="10"/>
  <c r="AN159" i="16"/>
  <c r="AD45" i="10"/>
  <c r="AD110" i="10"/>
  <c r="AD23" i="10"/>
  <c r="AD22" i="10" s="1"/>
  <c r="AD39" i="10" s="1"/>
  <c r="AD65" i="10"/>
  <c r="Z112" i="10"/>
  <c r="Z76" i="16"/>
  <c r="AM26" i="11"/>
  <c r="AI27" i="11" s="1"/>
  <c r="AO27" i="11" s="1"/>
  <c r="AU6" i="14"/>
  <c r="AV4" i="14"/>
  <c r="AD15" i="10" l="1"/>
  <c r="AD11" i="10"/>
  <c r="AO159" i="23"/>
  <c r="I32" i="11"/>
  <c r="K32" i="11" s="1"/>
  <c r="G33" i="11" s="1"/>
  <c r="H33" i="11" s="1"/>
  <c r="J33" i="11"/>
  <c r="AJ157" i="16"/>
  <c r="Z98" i="10"/>
  <c r="AJ4" i="23" s="1"/>
  <c r="AJ9" i="23" s="1"/>
  <c r="AJ12" i="23" s="1"/>
  <c r="AK157" i="16"/>
  <c r="AA98" i="10"/>
  <c r="AA101" i="10" s="1"/>
  <c r="AA105" i="10"/>
  <c r="AA112" i="10" s="1"/>
  <c r="AE12" i="10"/>
  <c r="AB81" i="10"/>
  <c r="AB84" i="10" s="1"/>
  <c r="AP1" i="23"/>
  <c r="AF6" i="10"/>
  <c r="AF12" i="10" s="1"/>
  <c r="AB87" i="10"/>
  <c r="AB91" i="10" s="1"/>
  <c r="AD13" i="10"/>
  <c r="AD14" i="10"/>
  <c r="F29" i="15"/>
  <c r="H29" i="15" s="1"/>
  <c r="AD20" i="10"/>
  <c r="AC16" i="10"/>
  <c r="AC41" i="10" s="1"/>
  <c r="AO5" i="23"/>
  <c r="AO10" i="23" s="1"/>
  <c r="AL72" i="6"/>
  <c r="AF39" i="11"/>
  <c r="AG40" i="11"/>
  <c r="R39" i="11"/>
  <c r="S40" i="11"/>
  <c r="AA39" i="11"/>
  <c r="AL146" i="6"/>
  <c r="AE18" i="10" s="1"/>
  <c r="AE100" i="10" s="1"/>
  <c r="AM5" i="6"/>
  <c r="AX2" i="14"/>
  <c r="AX3" i="14" s="1"/>
  <c r="AM73" i="6" s="1"/>
  <c r="AM82" i="6" s="1"/>
  <c r="AZ11" i="14"/>
  <c r="AY44" i="14"/>
  <c r="AY401" i="14"/>
  <c r="AY161" i="14"/>
  <c r="AY426" i="14"/>
  <c r="AY424" i="14"/>
  <c r="AY42" i="14"/>
  <c r="AY500" i="14"/>
  <c r="AY192" i="14"/>
  <c r="AY400" i="14"/>
  <c r="AY278" i="14"/>
  <c r="AY76" i="14"/>
  <c r="AY85" i="14"/>
  <c r="AY490" i="14"/>
  <c r="AY425" i="14"/>
  <c r="AY301" i="14"/>
  <c r="AY221" i="14"/>
  <c r="AY68" i="14"/>
  <c r="AY446" i="14"/>
  <c r="AY499" i="14"/>
  <c r="AY60" i="14"/>
  <c r="AY404" i="14"/>
  <c r="AY107" i="14"/>
  <c r="AY355" i="14"/>
  <c r="AY164" i="14"/>
  <c r="AY288" i="14"/>
  <c r="AY453" i="14"/>
  <c r="AY487" i="14"/>
  <c r="AY111" i="14"/>
  <c r="AY186" i="14"/>
  <c r="AY386" i="14"/>
  <c r="AY136" i="14"/>
  <c r="AY77" i="14"/>
  <c r="AY274" i="14"/>
  <c r="AY272" i="14"/>
  <c r="AY231" i="14"/>
  <c r="AY465" i="14"/>
  <c r="AY251" i="14"/>
  <c r="AY168" i="14"/>
  <c r="AY31" i="14"/>
  <c r="AY138" i="14"/>
  <c r="AY373" i="14"/>
  <c r="AY20" i="14"/>
  <c r="AY17" i="14"/>
  <c r="AY298" i="14"/>
  <c r="AY294" i="14"/>
  <c r="AY290" i="14"/>
  <c r="AY139" i="14"/>
  <c r="AY281" i="14"/>
  <c r="AY277" i="14"/>
  <c r="AY307" i="14"/>
  <c r="AY206" i="14"/>
  <c r="AY359" i="14"/>
  <c r="AY354" i="14"/>
  <c r="AY176" i="14"/>
  <c r="AY230" i="14"/>
  <c r="AY64" i="14"/>
  <c r="AY212" i="14"/>
  <c r="AY104" i="14"/>
  <c r="AY405" i="14"/>
  <c r="AY427" i="14"/>
  <c r="AY469" i="14"/>
  <c r="AY336" i="14"/>
  <c r="AY407" i="14"/>
  <c r="AY312" i="14"/>
  <c r="AY459" i="14"/>
  <c r="AY33" i="14"/>
  <c r="AY127" i="14"/>
  <c r="AY385" i="14"/>
  <c r="AY209" i="14"/>
  <c r="AY101" i="14"/>
  <c r="AY271" i="14"/>
  <c r="AY249" i="14"/>
  <c r="AY285" i="14"/>
  <c r="AY267" i="14"/>
  <c r="AY66" i="14"/>
  <c r="AY392" i="14"/>
  <c r="AY448" i="14"/>
  <c r="AY158" i="14"/>
  <c r="AY239" i="14"/>
  <c r="AY15" i="14"/>
  <c r="AY325" i="14"/>
  <c r="AY456" i="14"/>
  <c r="AY105" i="14"/>
  <c r="AY99" i="14"/>
  <c r="AY258" i="14"/>
  <c r="AY473" i="14"/>
  <c r="AY291" i="14"/>
  <c r="AY402" i="14"/>
  <c r="AY96" i="14"/>
  <c r="AY117" i="14"/>
  <c r="AY199" i="14"/>
  <c r="AY119" i="14"/>
  <c r="AY170" i="14"/>
  <c r="AY100" i="14"/>
  <c r="AY30" i="14"/>
  <c r="AY133" i="14"/>
  <c r="AY434" i="14"/>
  <c r="AY477" i="14"/>
  <c r="AY458" i="14"/>
  <c r="AY436" i="14"/>
  <c r="AY280" i="14"/>
  <c r="AY268" i="14"/>
  <c r="AY439" i="14"/>
  <c r="AY189" i="14"/>
  <c r="AY432" i="14"/>
  <c r="AY416" i="14"/>
  <c r="AY299" i="14"/>
  <c r="AY238" i="14"/>
  <c r="AY467" i="14"/>
  <c r="AY430" i="14"/>
  <c r="AY451" i="14"/>
  <c r="AY146" i="14"/>
  <c r="AY396" i="14"/>
  <c r="AY38" i="14"/>
  <c r="AY437" i="14"/>
  <c r="AY19" i="14"/>
  <c r="AY393" i="14"/>
  <c r="AY324" i="14"/>
  <c r="AY194" i="14"/>
  <c r="AY339" i="14"/>
  <c r="AY468" i="14"/>
  <c r="AY27" i="14"/>
  <c r="AY320" i="14"/>
  <c r="AY181" i="14"/>
  <c r="AY475" i="14"/>
  <c r="AY245" i="14"/>
  <c r="AY361" i="14"/>
  <c r="AY163" i="14"/>
  <c r="AY86" i="14"/>
  <c r="AY222" i="14"/>
  <c r="AY84" i="14"/>
  <c r="AY37" i="14"/>
  <c r="AY92" i="14"/>
  <c r="AY130" i="14"/>
  <c r="AY215" i="14"/>
  <c r="AY346" i="14"/>
  <c r="AY489" i="14"/>
  <c r="AY259" i="14"/>
  <c r="AY350" i="14"/>
  <c r="AY366" i="14"/>
  <c r="AY70" i="14"/>
  <c r="AY12" i="14"/>
  <c r="AY279" i="14"/>
  <c r="AY314" i="14"/>
  <c r="AY141" i="14"/>
  <c r="AY21" i="14"/>
  <c r="AY265" i="14"/>
  <c r="AY156" i="14"/>
  <c r="AY53" i="14"/>
  <c r="AY214" i="14"/>
  <c r="AY323" i="14"/>
  <c r="AY319" i="14"/>
  <c r="AY322" i="14"/>
  <c r="AY388" i="14"/>
  <c r="AY233" i="14"/>
  <c r="AY384" i="14"/>
  <c r="AY377" i="14"/>
  <c r="AY142" i="14"/>
  <c r="AY109" i="14"/>
  <c r="AY408" i="14"/>
  <c r="AY412" i="14"/>
  <c r="AY460" i="14"/>
  <c r="AY201" i="14"/>
  <c r="AY369" i="14"/>
  <c r="AY452" i="14"/>
  <c r="AY423" i="14"/>
  <c r="AY162" i="14"/>
  <c r="AY247" i="14"/>
  <c r="AY173" i="14"/>
  <c r="AY443" i="14"/>
  <c r="AY25" i="14"/>
  <c r="AY341" i="14"/>
  <c r="AY97" i="14"/>
  <c r="AY457" i="14"/>
  <c r="AY309" i="14"/>
  <c r="AY315" i="14"/>
  <c r="AY151" i="14"/>
  <c r="AY124" i="14"/>
  <c r="AY79" i="14"/>
  <c r="AY242" i="14"/>
  <c r="AY470" i="14"/>
  <c r="AY394" i="14"/>
  <c r="AY102" i="14"/>
  <c r="AY498" i="14"/>
  <c r="AY260" i="14"/>
  <c r="AY152" i="14"/>
  <c r="AY126" i="14"/>
  <c r="AY450" i="14"/>
  <c r="AY255" i="14"/>
  <c r="AY128" i="14"/>
  <c r="AY155" i="14"/>
  <c r="AY472" i="14"/>
  <c r="AY182" i="14"/>
  <c r="AY358" i="14"/>
  <c r="AY235" i="14"/>
  <c r="AY83" i="14"/>
  <c r="AY270" i="14"/>
  <c r="AY122" i="14"/>
  <c r="AY491" i="14"/>
  <c r="AY375" i="14"/>
  <c r="AY29" i="14"/>
  <c r="AY353" i="14"/>
  <c r="AY98" i="14"/>
  <c r="AY195" i="14"/>
  <c r="AY153" i="14"/>
  <c r="AY316" i="14"/>
  <c r="AY144" i="14"/>
  <c r="AY246" i="14"/>
  <c r="AY137" i="14"/>
  <c r="AY413" i="14"/>
  <c r="AY303" i="14"/>
  <c r="AY289" i="14"/>
  <c r="AY41" i="14"/>
  <c r="AY445" i="14"/>
  <c r="AY264" i="14"/>
  <c r="AY16" i="14"/>
  <c r="AY286" i="14"/>
  <c r="AY121" i="14"/>
  <c r="AY13" i="14"/>
  <c r="AY58" i="14"/>
  <c r="AY28" i="14"/>
  <c r="AY217" i="14"/>
  <c r="AY376" i="14"/>
  <c r="AY184" i="14"/>
  <c r="AY229" i="14"/>
  <c r="AY88" i="14"/>
  <c r="AY431" i="14"/>
  <c r="AY148" i="14"/>
  <c r="AY420" i="14"/>
  <c r="AY263" i="14"/>
  <c r="AY292" i="14"/>
  <c r="AY200" i="14"/>
  <c r="AY415" i="14"/>
  <c r="AY357" i="14"/>
  <c r="AY227" i="14"/>
  <c r="AY381" i="14"/>
  <c r="AY188" i="14"/>
  <c r="AY262" i="14"/>
  <c r="AY454" i="14"/>
  <c r="AY495" i="14"/>
  <c r="AY174" i="14"/>
  <c r="AY287" i="14"/>
  <c r="AY329" i="14"/>
  <c r="AY234" i="14"/>
  <c r="AY145" i="14"/>
  <c r="AY51" i="14"/>
  <c r="AY311" i="14"/>
  <c r="AY428" i="14"/>
  <c r="AY479" i="14"/>
  <c r="AY398" i="14"/>
  <c r="AY474" i="14"/>
  <c r="AY397" i="14"/>
  <c r="AY300" i="14"/>
  <c r="AY103" i="14"/>
  <c r="AY486" i="14"/>
  <c r="AY318" i="14"/>
  <c r="AY254" i="14"/>
  <c r="AY134" i="14"/>
  <c r="AY203" i="14"/>
  <c r="AY447" i="14"/>
  <c r="AY219" i="14"/>
  <c r="AY310" i="14"/>
  <c r="AY45" i="14"/>
  <c r="AY471" i="14"/>
  <c r="AY67" i="14"/>
  <c r="AY175" i="14"/>
  <c r="AY207" i="14"/>
  <c r="AY382" i="14"/>
  <c r="AY213" i="14"/>
  <c r="AY429" i="14"/>
  <c r="AY275" i="14"/>
  <c r="AY167" i="14"/>
  <c r="AY390" i="14"/>
  <c r="AY418" i="14"/>
  <c r="AY179" i="14"/>
  <c r="AY36" i="14"/>
  <c r="AY14" i="14"/>
  <c r="AY327" i="14"/>
  <c r="AY223" i="14"/>
  <c r="AY50" i="14"/>
  <c r="AY73" i="14"/>
  <c r="AY410" i="14"/>
  <c r="AY496" i="14"/>
  <c r="AY115" i="14"/>
  <c r="AY328" i="14"/>
  <c r="AY414" i="14"/>
  <c r="AY356" i="14"/>
  <c r="AY95" i="14"/>
  <c r="AY306" i="14"/>
  <c r="AY236" i="14"/>
  <c r="AY331" i="14"/>
  <c r="AY435" i="14"/>
  <c r="AY210" i="14"/>
  <c r="AY169" i="14"/>
  <c r="AY362" i="14"/>
  <c r="AY313" i="14"/>
  <c r="AY172" i="14"/>
  <c r="AY196" i="14"/>
  <c r="AY178" i="14"/>
  <c r="AY283" i="14"/>
  <c r="AY389" i="14"/>
  <c r="AY59" i="14"/>
  <c r="AY118" i="14"/>
  <c r="AY180" i="14"/>
  <c r="AY399" i="14"/>
  <c r="AY165" i="14"/>
  <c r="AY433" i="14"/>
  <c r="AY372" i="14"/>
  <c r="AY132" i="14"/>
  <c r="AY367" i="14"/>
  <c r="AY159" i="14"/>
  <c r="AY185" i="14"/>
  <c r="AY302" i="14"/>
  <c r="AY120" i="14"/>
  <c r="AY63" i="14"/>
  <c r="AY72" i="14"/>
  <c r="AY383" i="14"/>
  <c r="AY82" i="14"/>
  <c r="AY18" i="14"/>
  <c r="AY494" i="14"/>
  <c r="AY61" i="14"/>
  <c r="AY135" i="14"/>
  <c r="AY57" i="14"/>
  <c r="AY226" i="14"/>
  <c r="AY461" i="14"/>
  <c r="AY244" i="14"/>
  <c r="AY482" i="14"/>
  <c r="AY81" i="14"/>
  <c r="AY455" i="14"/>
  <c r="AY317" i="14"/>
  <c r="AY409" i="14"/>
  <c r="AY340" i="14"/>
  <c r="AY75" i="14"/>
  <c r="AY154" i="14"/>
  <c r="AY22" i="14"/>
  <c r="AY166" i="14"/>
  <c r="AY43" i="14"/>
  <c r="AY371" i="14"/>
  <c r="AY123" i="14"/>
  <c r="AY71" i="14"/>
  <c r="AY54" i="14"/>
  <c r="AY406" i="14"/>
  <c r="AY143" i="14"/>
  <c r="AY347" i="14"/>
  <c r="AY243" i="14"/>
  <c r="AY140" i="14"/>
  <c r="AY379" i="14"/>
  <c r="AY47" i="14"/>
  <c r="AY493" i="14"/>
  <c r="AY365" i="14"/>
  <c r="AY492" i="14"/>
  <c r="AY391" i="14"/>
  <c r="AY93" i="14"/>
  <c r="AY46" i="14"/>
  <c r="AY387" i="14"/>
  <c r="AY74" i="14"/>
  <c r="AY91" i="14"/>
  <c r="AY442" i="14"/>
  <c r="AY305" i="14"/>
  <c r="AY421" i="14"/>
  <c r="AY78" i="14"/>
  <c r="AY395" i="14"/>
  <c r="AY55" i="14"/>
  <c r="AY344" i="14"/>
  <c r="AY342" i="14"/>
  <c r="AY368" i="14"/>
  <c r="AY87" i="14"/>
  <c r="AY349" i="14"/>
  <c r="AY345" i="14"/>
  <c r="AY193" i="14"/>
  <c r="AY363" i="14"/>
  <c r="AY160" i="14"/>
  <c r="AY419" i="14"/>
  <c r="AY476" i="14"/>
  <c r="AY478" i="14"/>
  <c r="AY464" i="14"/>
  <c r="AY462" i="14"/>
  <c r="AY202" i="14"/>
  <c r="AY248" i="14"/>
  <c r="AY378" i="14"/>
  <c r="AY183" i="14"/>
  <c r="AY252" i="14"/>
  <c r="AY69" i="14"/>
  <c r="AY276" i="14"/>
  <c r="AY131" i="14"/>
  <c r="AY224" i="14"/>
  <c r="AY284" i="14"/>
  <c r="AY444" i="14"/>
  <c r="AY438" i="14"/>
  <c r="AY228" i="14"/>
  <c r="AY241" i="14"/>
  <c r="AY113" i="14"/>
  <c r="AY297" i="14"/>
  <c r="AY112" i="14"/>
  <c r="AY256" i="14"/>
  <c r="AY116" i="14"/>
  <c r="AY23" i="14"/>
  <c r="AY39" i="14"/>
  <c r="AY481" i="14"/>
  <c r="AY380" i="14"/>
  <c r="AY250" i="14"/>
  <c r="AY114" i="14"/>
  <c r="AY35" i="14"/>
  <c r="AY187" i="14"/>
  <c r="AY343" i="14"/>
  <c r="AY497" i="14"/>
  <c r="AY360" i="14"/>
  <c r="AY326" i="14"/>
  <c r="AY488" i="14"/>
  <c r="AY330" i="14"/>
  <c r="AY26" i="14"/>
  <c r="AY480" i="14"/>
  <c r="AY374" i="14"/>
  <c r="AY352" i="14"/>
  <c r="AY40" i="14"/>
  <c r="AY106" i="14"/>
  <c r="AY49" i="14"/>
  <c r="AY90" i="14"/>
  <c r="AY257" i="14"/>
  <c r="AY237" i="14"/>
  <c r="AY24" i="14"/>
  <c r="AY282" i="14"/>
  <c r="AY422" i="14"/>
  <c r="AY208" i="14"/>
  <c r="AY204" i="14"/>
  <c r="AY335" i="14"/>
  <c r="AY338" i="14"/>
  <c r="AY266" i="14"/>
  <c r="AY333" i="14"/>
  <c r="AY149" i="14"/>
  <c r="AY364" i="14"/>
  <c r="AY171" i="14"/>
  <c r="AY218" i="14"/>
  <c r="AY296" i="14"/>
  <c r="AY108" i="14"/>
  <c r="AY466" i="14"/>
  <c r="AY253" i="14"/>
  <c r="AY225" i="14"/>
  <c r="AY220" i="14"/>
  <c r="AY56" i="14"/>
  <c r="AY62" i="14"/>
  <c r="AY483" i="14"/>
  <c r="AY197" i="14"/>
  <c r="AY273" i="14"/>
  <c r="AY334" i="14"/>
  <c r="AY269" i="14"/>
  <c r="AY348" i="14"/>
  <c r="AY129" i="14"/>
  <c r="AY484" i="14"/>
  <c r="AY110" i="14"/>
  <c r="AY295" i="14"/>
  <c r="AY177" i="14"/>
  <c r="AY34" i="14"/>
  <c r="AY216" i="14"/>
  <c r="AY89" i="14"/>
  <c r="AY332" i="14"/>
  <c r="AY441" i="14"/>
  <c r="AY321" i="14"/>
  <c r="AY94" i="14"/>
  <c r="AY293" i="14"/>
  <c r="AY80" i="14"/>
  <c r="AY65" i="14"/>
  <c r="AY463" i="14"/>
  <c r="AY337" i="14"/>
  <c r="AY411" i="14"/>
  <c r="AY52" i="14"/>
  <c r="AY147" i="14"/>
  <c r="AY150" i="14"/>
  <c r="AY191" i="14"/>
  <c r="AY125" i="14"/>
  <c r="AY198" i="14"/>
  <c r="AY351" i="14"/>
  <c r="AY370" i="14"/>
  <c r="AY417" i="14"/>
  <c r="AY205" i="14"/>
  <c r="AY485" i="14"/>
  <c r="AY48" i="14"/>
  <c r="AY304" i="14"/>
  <c r="AY211" i="14"/>
  <c r="AY449" i="14"/>
  <c r="AY232" i="14"/>
  <c r="AY261" i="14"/>
  <c r="AY32" i="14"/>
  <c r="AY440" i="14"/>
  <c r="AY190" i="14"/>
  <c r="AY157" i="14"/>
  <c r="AY308" i="14"/>
  <c r="AY240" i="14"/>
  <c r="AY403" i="14"/>
  <c r="A31" i="15"/>
  <c r="E30" i="15"/>
  <c r="D30" i="15"/>
  <c r="AM7" i="6"/>
  <c r="E41" i="11"/>
  <c r="D40" i="11"/>
  <c r="AM86" i="6"/>
  <c r="AM124" i="6"/>
  <c r="AM93" i="6"/>
  <c r="AM110" i="6"/>
  <c r="AM88" i="6"/>
  <c r="AM123" i="6"/>
  <c r="AM129" i="6"/>
  <c r="AM112" i="6"/>
  <c r="AM126" i="6"/>
  <c r="AN84" i="6"/>
  <c r="AM138" i="6"/>
  <c r="AM103" i="6"/>
  <c r="AM137" i="6"/>
  <c r="AM92" i="6"/>
  <c r="AM111" i="6"/>
  <c r="AM100" i="6"/>
  <c r="AM140" i="6"/>
  <c r="AM125" i="6"/>
  <c r="AM139" i="6"/>
  <c r="AM91" i="6"/>
  <c r="AM134" i="6"/>
  <c r="AM136" i="6"/>
  <c r="AM87" i="6"/>
  <c r="AM109" i="6"/>
  <c r="AM135" i="6"/>
  <c r="AM90" i="6"/>
  <c r="AM104" i="6"/>
  <c r="AM99" i="6"/>
  <c r="AM128" i="6"/>
  <c r="AM117" i="6"/>
  <c r="AM118" i="6"/>
  <c r="AM116" i="6"/>
  <c r="AM98" i="6"/>
  <c r="AM102" i="6"/>
  <c r="AM101" i="6"/>
  <c r="AM127" i="6"/>
  <c r="AM89" i="6"/>
  <c r="AD100" i="10"/>
  <c r="AL147" i="6"/>
  <c r="AE19" i="10" s="1"/>
  <c r="AM6" i="6"/>
  <c r="AM8" i="6"/>
  <c r="AO5" i="16"/>
  <c r="AO10" i="16" s="1"/>
  <c r="AE23" i="10"/>
  <c r="AE22" i="10" s="1"/>
  <c r="AE65" i="10"/>
  <c r="AE168" i="10"/>
  <c r="AO159" i="16"/>
  <c r="AF166" i="10"/>
  <c r="AG3" i="10"/>
  <c r="AP1" i="16"/>
  <c r="AF66" i="10"/>
  <c r="AF89" i="10"/>
  <c r="AF70" i="10"/>
  <c r="AF27" i="10" s="1"/>
  <c r="AF9" i="10"/>
  <c r="AF167" i="10"/>
  <c r="AF176" i="10" s="1"/>
  <c r="AF72" i="10"/>
  <c r="AF29" i="10" s="1"/>
  <c r="AF55" i="10"/>
  <c r="AF56" i="10"/>
  <c r="AF62" i="10"/>
  <c r="AF8" i="10"/>
  <c r="AF74" i="10"/>
  <c r="AF31" i="10" s="1"/>
  <c r="AF93" i="10"/>
  <c r="AF79" i="10"/>
  <c r="AF36" i="10" s="1"/>
  <c r="AF78" i="10"/>
  <c r="AF35" i="10" s="1"/>
  <c r="AF76" i="10"/>
  <c r="AF33" i="10" s="1"/>
  <c r="AF73" i="10"/>
  <c r="AF30" i="10" s="1"/>
  <c r="AF165" i="10"/>
  <c r="AF50" i="10"/>
  <c r="AF108" i="10"/>
  <c r="AF80" i="10"/>
  <c r="AF37" i="10" s="1"/>
  <c r="AF44" i="10"/>
  <c r="AF160" i="10"/>
  <c r="AF68" i="10"/>
  <c r="AF25" i="10" s="1"/>
  <c r="AF83" i="10"/>
  <c r="AF71" i="10"/>
  <c r="AF28" i="10" s="1"/>
  <c r="AF77" i="10"/>
  <c r="AF34" i="10" s="1"/>
  <c r="AF57" i="10"/>
  <c r="AF54" i="10"/>
  <c r="AF64" i="10"/>
  <c r="AF38" i="10"/>
  <c r="AF109" i="10"/>
  <c r="AF61" i="10"/>
  <c r="AF47" i="10"/>
  <c r="AF104" i="10"/>
  <c r="AF60" i="10"/>
  <c r="AF63" i="10"/>
  <c r="AF58" i="10"/>
  <c r="AF69" i="10"/>
  <c r="AF26" i="10" s="1"/>
  <c r="AF158" i="10"/>
  <c r="AF51" i="10"/>
  <c r="AF53" i="10"/>
  <c r="AF52" i="10"/>
  <c r="AF67" i="10"/>
  <c r="AF24" i="10" s="1"/>
  <c r="AF163" i="10"/>
  <c r="AF48" i="10"/>
  <c r="AF46" i="10"/>
  <c r="AF75" i="10"/>
  <c r="AF32" i="10" s="1"/>
  <c r="AF90" i="10"/>
  <c r="AF59" i="10"/>
  <c r="AF88" i="10"/>
  <c r="AF159" i="10"/>
  <c r="AF86" i="10"/>
  <c r="AF82" i="10"/>
  <c r="AF107" i="10"/>
  <c r="AF164" i="10"/>
  <c r="AF49" i="10"/>
  <c r="AE7" i="10"/>
  <c r="AE10" i="10" s="1"/>
  <c r="AE11" i="10" s="1"/>
  <c r="AB105" i="10"/>
  <c r="AB112" i="10" s="1"/>
  <c r="AB174" i="10"/>
  <c r="AL157" i="23" s="1"/>
  <c r="AE110" i="10"/>
  <c r="AE45" i="10"/>
  <c r="Z68" i="16"/>
  <c r="AL27" i="11"/>
  <c r="AJ27" i="11"/>
  <c r="AV6" i="14"/>
  <c r="AW4" i="14"/>
  <c r="AP159" i="23" l="1"/>
  <c r="I33" i="11"/>
  <c r="K33" i="11" s="1"/>
  <c r="G34" i="11" s="1"/>
  <c r="Z99" i="10"/>
  <c r="Z101" i="10"/>
  <c r="AA99" i="10"/>
  <c r="AK4" i="23"/>
  <c r="AK9" i="23" s="1"/>
  <c r="AK12" i="23" s="1"/>
  <c r="AB95" i="10"/>
  <c r="AB96" i="10" s="1"/>
  <c r="AF7" i="10"/>
  <c r="AF10" i="10" s="1"/>
  <c r="AF11" i="10" s="1"/>
  <c r="AE20" i="10"/>
  <c r="AQ1" i="23"/>
  <c r="AG6" i="10"/>
  <c r="AG12" i="10" s="1"/>
  <c r="AD16" i="10"/>
  <c r="AD41" i="10" s="1"/>
  <c r="AD103" i="10" s="1"/>
  <c r="AE13" i="10"/>
  <c r="AE15" i="10"/>
  <c r="AE14" i="10"/>
  <c r="F30" i="15"/>
  <c r="H30" i="15" s="1"/>
  <c r="AP5" i="23"/>
  <c r="AP10" i="23" s="1"/>
  <c r="AN8" i="6"/>
  <c r="E42" i="11"/>
  <c r="D41" i="11"/>
  <c r="AM146" i="6"/>
  <c r="AF18" i="10" s="1"/>
  <c r="AF100" i="10" s="1"/>
  <c r="AY2" i="14"/>
  <c r="AY3" i="14" s="1"/>
  <c r="AN73" i="6" s="1"/>
  <c r="AN82" i="6" s="1"/>
  <c r="AN5" i="6"/>
  <c r="S41" i="11"/>
  <c r="R40" i="11"/>
  <c r="AA40" i="11"/>
  <c r="AN7" i="6"/>
  <c r="AN140" i="6"/>
  <c r="AN112" i="6"/>
  <c r="AN100" i="6"/>
  <c r="AN138" i="6"/>
  <c r="AN118" i="6"/>
  <c r="AN91" i="6"/>
  <c r="AN124" i="6"/>
  <c r="AN92" i="6"/>
  <c r="AN86" i="6"/>
  <c r="AN126" i="6"/>
  <c r="AN87" i="6"/>
  <c r="AN136" i="6"/>
  <c r="AN102" i="6"/>
  <c r="AN125" i="6"/>
  <c r="AN93" i="6"/>
  <c r="AN90" i="6"/>
  <c r="AN116" i="6"/>
  <c r="AN111" i="6"/>
  <c r="AN134" i="6"/>
  <c r="AN139" i="6"/>
  <c r="AO84" i="6"/>
  <c r="AN123" i="6"/>
  <c r="AN137" i="6"/>
  <c r="AN135" i="6"/>
  <c r="AN128" i="6"/>
  <c r="AN89" i="6"/>
  <c r="AN109" i="6"/>
  <c r="AN99" i="6"/>
  <c r="AN129" i="6"/>
  <c r="AN117" i="6"/>
  <c r="AN101" i="6"/>
  <c r="AN110" i="6"/>
  <c r="AN104" i="6"/>
  <c r="AN98" i="6"/>
  <c r="AN88" i="6"/>
  <c r="AN127" i="6"/>
  <c r="AN103" i="6"/>
  <c r="AN6" i="6"/>
  <c r="A32" i="15"/>
  <c r="D31" i="15"/>
  <c r="E31" i="15"/>
  <c r="AM147" i="6"/>
  <c r="AF19" i="10" s="1"/>
  <c r="AF40" i="11"/>
  <c r="AG41" i="11"/>
  <c r="BA11" i="14"/>
  <c r="AZ426" i="14"/>
  <c r="AZ192" i="14"/>
  <c r="AZ400" i="14"/>
  <c r="AZ42" i="14"/>
  <c r="AZ500" i="14"/>
  <c r="AZ401" i="14"/>
  <c r="AZ44" i="14"/>
  <c r="AZ278" i="14"/>
  <c r="AZ161" i="14"/>
  <c r="AZ285" i="14"/>
  <c r="AZ471" i="14"/>
  <c r="AZ424" i="14"/>
  <c r="AZ248" i="14"/>
  <c r="AZ175" i="14"/>
  <c r="AZ457" i="14"/>
  <c r="AZ362" i="14"/>
  <c r="AZ421" i="14"/>
  <c r="AZ313" i="14"/>
  <c r="AZ396" i="14"/>
  <c r="AZ214" i="14"/>
  <c r="AZ291" i="14"/>
  <c r="AZ19" i="14"/>
  <c r="AZ178" i="14"/>
  <c r="AZ250" i="14"/>
  <c r="AZ195" i="14"/>
  <c r="AZ387" i="14"/>
  <c r="AZ27" i="14"/>
  <c r="AZ152" i="14"/>
  <c r="AZ142" i="14"/>
  <c r="AZ344" i="14"/>
  <c r="AZ342" i="14"/>
  <c r="AZ223" i="14"/>
  <c r="AZ460" i="14"/>
  <c r="AZ50" i="14"/>
  <c r="AZ351" i="14"/>
  <c r="AZ423" i="14"/>
  <c r="AZ439" i="14"/>
  <c r="AZ302" i="14"/>
  <c r="AZ410" i="14"/>
  <c r="AZ62" i="14"/>
  <c r="AZ491" i="14"/>
  <c r="AZ375" i="14"/>
  <c r="AZ299" i="14"/>
  <c r="AZ238" i="14"/>
  <c r="AZ270" i="14"/>
  <c r="AZ23" i="14"/>
  <c r="AZ341" i="14"/>
  <c r="AZ202" i="14"/>
  <c r="AZ134" i="14"/>
  <c r="AZ15" i="14"/>
  <c r="AZ208" i="14"/>
  <c r="AZ335" i="14"/>
  <c r="AZ275" i="14"/>
  <c r="AZ348" i="14"/>
  <c r="AZ370" i="14"/>
  <c r="AZ402" i="14"/>
  <c r="AZ319" i="14"/>
  <c r="AZ233" i="14"/>
  <c r="AZ114" i="14"/>
  <c r="AZ147" i="14"/>
  <c r="AZ59" i="14"/>
  <c r="AZ109" i="14"/>
  <c r="AZ232" i="14"/>
  <c r="AZ35" i="14"/>
  <c r="AZ55" i="14"/>
  <c r="AZ95" i="14"/>
  <c r="AZ343" i="14"/>
  <c r="AZ205" i="14"/>
  <c r="AZ244" i="14"/>
  <c r="AZ168" i="14"/>
  <c r="AZ352" i="14"/>
  <c r="AZ52" i="14"/>
  <c r="AZ451" i="14"/>
  <c r="AZ106" i="14"/>
  <c r="AZ213" i="14"/>
  <c r="AZ314" i="14"/>
  <c r="AZ139" i="14"/>
  <c r="AZ490" i="14"/>
  <c r="AZ94" i="14"/>
  <c r="AZ203" i="14"/>
  <c r="AZ145" i="14"/>
  <c r="AZ211" i="14"/>
  <c r="AZ350" i="14"/>
  <c r="AZ394" i="14"/>
  <c r="AZ276" i="14"/>
  <c r="AZ446" i="14"/>
  <c r="AZ499" i="14"/>
  <c r="AZ339" i="14"/>
  <c r="AZ444" i="14"/>
  <c r="AZ468" i="14"/>
  <c r="AZ63" i="14"/>
  <c r="AZ126" i="14"/>
  <c r="AZ217" i="14"/>
  <c r="AZ337" i="14"/>
  <c r="AZ86" i="14"/>
  <c r="AZ466" i="14"/>
  <c r="AZ452" i="14"/>
  <c r="AZ357" i="14"/>
  <c r="AZ125" i="14"/>
  <c r="AZ185" i="14"/>
  <c r="AZ289" i="14"/>
  <c r="AZ310" i="14"/>
  <c r="AZ445" i="14"/>
  <c r="AZ70" i="14"/>
  <c r="AZ247" i="14"/>
  <c r="AZ392" i="14"/>
  <c r="AZ12" i="14"/>
  <c r="AZ76" i="14"/>
  <c r="AZ346" i="14"/>
  <c r="AZ305" i="14"/>
  <c r="AZ252" i="14"/>
  <c r="AZ493" i="14"/>
  <c r="AZ325" i="14"/>
  <c r="AZ69" i="14"/>
  <c r="AZ121" i="14"/>
  <c r="AZ359" i="14"/>
  <c r="AZ259" i="14"/>
  <c r="AZ258" i="14"/>
  <c r="AZ390" i="14"/>
  <c r="AZ476" i="14"/>
  <c r="AZ283" i="14"/>
  <c r="AZ380" i="14"/>
  <c r="AZ449" i="14"/>
  <c r="AZ377" i="14"/>
  <c r="AZ199" i="14"/>
  <c r="AZ246" i="14"/>
  <c r="AZ440" i="14"/>
  <c r="AZ110" i="14"/>
  <c r="AZ327" i="14"/>
  <c r="AZ417" i="14"/>
  <c r="AZ187" i="14"/>
  <c r="AZ71" i="14"/>
  <c r="AZ296" i="14"/>
  <c r="AZ200" i="14"/>
  <c r="AZ74" i="14"/>
  <c r="AZ249" i="14"/>
  <c r="AZ330" i="14"/>
  <c r="AZ482" i="14"/>
  <c r="AZ37" i="14"/>
  <c r="AZ197" i="14"/>
  <c r="AZ88" i="14"/>
  <c r="AZ331" i="14"/>
  <c r="AZ40" i="14"/>
  <c r="AZ397" i="14"/>
  <c r="AZ298" i="14"/>
  <c r="AZ141" i="14"/>
  <c r="AZ429" i="14"/>
  <c r="AZ206" i="14"/>
  <c r="AZ53" i="14"/>
  <c r="AZ29" i="14"/>
  <c r="AZ32" i="14"/>
  <c r="AZ378" i="14"/>
  <c r="AZ65" i="14"/>
  <c r="AZ269" i="14"/>
  <c r="AZ290" i="14"/>
  <c r="AZ78" i="14"/>
  <c r="AZ494" i="14"/>
  <c r="AZ160" i="14"/>
  <c r="AZ172" i="14"/>
  <c r="AZ38" i="14"/>
  <c r="AZ353" i="14"/>
  <c r="AZ306" i="14"/>
  <c r="AZ230" i="14"/>
  <c r="AZ461" i="14"/>
  <c r="AZ365" i="14"/>
  <c r="AZ236" i="14"/>
  <c r="AZ181" i="14"/>
  <c r="AZ414" i="14"/>
  <c r="AZ133" i="14"/>
  <c r="AZ434" i="14"/>
  <c r="AZ450" i="14"/>
  <c r="AZ288" i="14"/>
  <c r="AZ231" i="14"/>
  <c r="AZ464" i="14"/>
  <c r="AZ255" i="14"/>
  <c r="AZ403" i="14"/>
  <c r="AZ84" i="14"/>
  <c r="AZ273" i="14"/>
  <c r="AZ435" i="14"/>
  <c r="AZ294" i="14"/>
  <c r="AZ239" i="14"/>
  <c r="AZ489" i="14"/>
  <c r="AZ13" i="14"/>
  <c r="AZ409" i="14"/>
  <c r="AZ103" i="14"/>
  <c r="AZ149" i="14"/>
  <c r="AZ393" i="14"/>
  <c r="AZ485" i="14"/>
  <c r="AZ418" i="14"/>
  <c r="AZ484" i="14"/>
  <c r="AZ212" i="14"/>
  <c r="AZ462" i="14"/>
  <c r="AZ218" i="14"/>
  <c r="AZ119" i="14"/>
  <c r="AZ469" i="14"/>
  <c r="AZ107" i="14"/>
  <c r="AZ292" i="14"/>
  <c r="AZ164" i="14"/>
  <c r="AZ241" i="14"/>
  <c r="AZ347" i="14"/>
  <c r="AZ184" i="14"/>
  <c r="AZ488" i="14"/>
  <c r="AZ256" i="14"/>
  <c r="AZ356" i="14"/>
  <c r="AZ101" i="14"/>
  <c r="AZ372" i="14"/>
  <c r="AZ243" i="14"/>
  <c r="AZ453" i="14"/>
  <c r="AZ268" i="14"/>
  <c r="AZ56" i="14"/>
  <c r="AZ83" i="14"/>
  <c r="AZ349" i="14"/>
  <c r="AZ47" i="14"/>
  <c r="AZ345" i="14"/>
  <c r="AZ274" i="14"/>
  <c r="AZ454" i="14"/>
  <c r="AZ373" i="14"/>
  <c r="AZ169" i="14"/>
  <c r="AZ158" i="14"/>
  <c r="AZ315" i="14"/>
  <c r="AZ281" i="14"/>
  <c r="AZ21" i="14"/>
  <c r="AZ129" i="14"/>
  <c r="AZ75" i="14"/>
  <c r="AZ308" i="14"/>
  <c r="AZ245" i="14"/>
  <c r="AZ376" i="14"/>
  <c r="AZ411" i="14"/>
  <c r="AZ254" i="14"/>
  <c r="AZ45" i="14"/>
  <c r="AZ92" i="14"/>
  <c r="AZ207" i="14"/>
  <c r="AZ210" i="14"/>
  <c r="AZ18" i="14"/>
  <c r="AZ317" i="14"/>
  <c r="AZ311" i="14"/>
  <c r="AZ179" i="14"/>
  <c r="AZ22" i="14"/>
  <c r="AZ447" i="14"/>
  <c r="AZ150" i="14"/>
  <c r="AZ405" i="14"/>
  <c r="AZ263" i="14"/>
  <c r="AZ406" i="14"/>
  <c r="AZ49" i="14"/>
  <c r="AZ182" i="14"/>
  <c r="AZ430" i="14"/>
  <c r="AZ300" i="14"/>
  <c r="AZ153" i="14"/>
  <c r="AZ144" i="14"/>
  <c r="AZ180" i="14"/>
  <c r="AZ369" i="14"/>
  <c r="AZ72" i="14"/>
  <c r="AZ318" i="14"/>
  <c r="AZ113" i="14"/>
  <c r="AZ116" i="14"/>
  <c r="AZ366" i="14"/>
  <c r="AZ82" i="14"/>
  <c r="AZ68" i="14"/>
  <c r="AZ322" i="14"/>
  <c r="AZ157" i="14"/>
  <c r="AZ188" i="14"/>
  <c r="AZ329" i="14"/>
  <c r="AZ28" i="14"/>
  <c r="AZ220" i="14"/>
  <c r="AZ383" i="14"/>
  <c r="AZ297" i="14"/>
  <c r="AZ328" i="14"/>
  <c r="AZ89" i="14"/>
  <c r="AZ215" i="14"/>
  <c r="AZ412" i="14"/>
  <c r="AZ386" i="14"/>
  <c r="AZ31" i="14"/>
  <c r="AZ237" i="14"/>
  <c r="AZ61" i="14"/>
  <c r="AZ334" i="14"/>
  <c r="AZ204" i="14"/>
  <c r="AZ277" i="14"/>
  <c r="AZ340" i="14"/>
  <c r="AZ284" i="14"/>
  <c r="AZ194" i="14"/>
  <c r="AZ389" i="14"/>
  <c r="AZ43" i="14"/>
  <c r="AZ371" i="14"/>
  <c r="AZ137" i="14"/>
  <c r="AZ279" i="14"/>
  <c r="AZ51" i="14"/>
  <c r="AZ287" i="14"/>
  <c r="AZ155" i="14"/>
  <c r="AZ271" i="14"/>
  <c r="AZ235" i="14"/>
  <c r="AZ25" i="14"/>
  <c r="AZ30" i="14"/>
  <c r="AZ124" i="14"/>
  <c r="AZ48" i="14"/>
  <c r="AZ264" i="14"/>
  <c r="AZ151" i="14"/>
  <c r="AZ286" i="14"/>
  <c r="AZ39" i="14"/>
  <c r="AZ437" i="14"/>
  <c r="AZ154" i="14"/>
  <c r="AZ115" i="14"/>
  <c r="AZ104" i="14"/>
  <c r="AZ428" i="14"/>
  <c r="AZ166" i="14"/>
  <c r="AZ407" i="14"/>
  <c r="AZ361" i="14"/>
  <c r="AZ477" i="14"/>
  <c r="AZ87" i="14"/>
  <c r="AZ128" i="14"/>
  <c r="AZ303" i="14"/>
  <c r="AZ420" i="14"/>
  <c r="AZ148" i="14"/>
  <c r="AZ332" i="14"/>
  <c r="AZ463" i="14"/>
  <c r="AZ190" i="14"/>
  <c r="AZ127" i="14"/>
  <c r="AZ262" i="14"/>
  <c r="AZ20" i="14"/>
  <c r="AZ422" i="14"/>
  <c r="AZ301" i="14"/>
  <c r="AZ473" i="14"/>
  <c r="AZ415" i="14"/>
  <c r="AZ321" i="14"/>
  <c r="AZ209" i="14"/>
  <c r="AZ363" i="14"/>
  <c r="AZ442" i="14"/>
  <c r="AZ173" i="14"/>
  <c r="AZ229" i="14"/>
  <c r="AZ448" i="14"/>
  <c r="AZ105" i="14"/>
  <c r="AZ167" i="14"/>
  <c r="AZ242" i="14"/>
  <c r="AZ431" i="14"/>
  <c r="AZ419" i="14"/>
  <c r="AZ354" i="14"/>
  <c r="AZ36" i="14"/>
  <c r="AZ117" i="14"/>
  <c r="AZ14" i="14"/>
  <c r="AZ433" i="14"/>
  <c r="AZ295" i="14"/>
  <c r="AZ132" i="14"/>
  <c r="AZ497" i="14"/>
  <c r="AZ253" i="14"/>
  <c r="AZ120" i="14"/>
  <c r="AZ216" i="14"/>
  <c r="AZ495" i="14"/>
  <c r="AZ131" i="14"/>
  <c r="AZ364" i="14"/>
  <c r="AZ123" i="14"/>
  <c r="AZ399" i="14"/>
  <c r="AZ54" i="14"/>
  <c r="AZ367" i="14"/>
  <c r="AZ240" i="14"/>
  <c r="AZ267" i="14"/>
  <c r="AZ176" i="14"/>
  <c r="AZ492" i="14"/>
  <c r="AZ33" i="14"/>
  <c r="AZ379" i="14"/>
  <c r="AZ374" i="14"/>
  <c r="AZ478" i="14"/>
  <c r="AZ163" i="14"/>
  <c r="AZ108" i="14"/>
  <c r="AZ222" i="14"/>
  <c r="AZ227" i="14"/>
  <c r="AZ46" i="14"/>
  <c r="AZ34" i="14"/>
  <c r="AZ265" i="14"/>
  <c r="AZ234" i="14"/>
  <c r="AZ96" i="14"/>
  <c r="AZ191" i="14"/>
  <c r="AZ475" i="14"/>
  <c r="AZ408" i="14"/>
  <c r="AZ391" i="14"/>
  <c r="AZ336" i="14"/>
  <c r="AZ135" i="14"/>
  <c r="AZ93" i="14"/>
  <c r="AZ368" i="14"/>
  <c r="AZ251" i="14"/>
  <c r="AZ66" i="14"/>
  <c r="AZ174" i="14"/>
  <c r="AZ196" i="14"/>
  <c r="AZ130" i="14"/>
  <c r="AZ282" i="14"/>
  <c r="AZ309" i="14"/>
  <c r="AZ425" i="14"/>
  <c r="AZ99" i="14"/>
  <c r="AZ221" i="14"/>
  <c r="AZ388" i="14"/>
  <c r="AZ64" i="14"/>
  <c r="AZ165" i="14"/>
  <c r="AZ293" i="14"/>
  <c r="AZ355" i="14"/>
  <c r="AZ472" i="14"/>
  <c r="AZ225" i="14"/>
  <c r="AZ159" i="14"/>
  <c r="AZ177" i="14"/>
  <c r="AZ186" i="14"/>
  <c r="AZ90" i="14"/>
  <c r="AZ85" i="14"/>
  <c r="AZ338" i="14"/>
  <c r="AZ170" i="14"/>
  <c r="AZ118" i="14"/>
  <c r="AZ427" i="14"/>
  <c r="AZ100" i="14"/>
  <c r="AZ436" i="14"/>
  <c r="AZ140" i="14"/>
  <c r="AZ398" i="14"/>
  <c r="AZ111" i="14"/>
  <c r="AZ261" i="14"/>
  <c r="AZ41" i="14"/>
  <c r="AZ320" i="14"/>
  <c r="AZ413" i="14"/>
  <c r="AZ57" i="14"/>
  <c r="AZ136" i="14"/>
  <c r="AZ77" i="14"/>
  <c r="AZ443" i="14"/>
  <c r="AZ58" i="14"/>
  <c r="AZ455" i="14"/>
  <c r="AZ171" i="14"/>
  <c r="AZ312" i="14"/>
  <c r="AZ81" i="14"/>
  <c r="AZ17" i="14"/>
  <c r="AZ189" i="14"/>
  <c r="AZ496" i="14"/>
  <c r="AZ226" i="14"/>
  <c r="AZ67" i="14"/>
  <c r="AZ138" i="14"/>
  <c r="AZ257" i="14"/>
  <c r="AZ156" i="14"/>
  <c r="AZ102" i="14"/>
  <c r="AZ304" i="14"/>
  <c r="AZ481" i="14"/>
  <c r="AZ224" i="14"/>
  <c r="AZ384" i="14"/>
  <c r="AZ316" i="14"/>
  <c r="AZ438" i="14"/>
  <c r="AZ441" i="14"/>
  <c r="AZ228" i="14"/>
  <c r="AZ458" i="14"/>
  <c r="AZ162" i="14"/>
  <c r="AZ479" i="14"/>
  <c r="AZ91" i="14"/>
  <c r="AZ487" i="14"/>
  <c r="AZ326" i="14"/>
  <c r="AZ474" i="14"/>
  <c r="AZ381" i="14"/>
  <c r="AZ112" i="14"/>
  <c r="AZ24" i="14"/>
  <c r="AZ382" i="14"/>
  <c r="AZ183" i="14"/>
  <c r="AZ266" i="14"/>
  <c r="AZ98" i="14"/>
  <c r="AZ324" i="14"/>
  <c r="AZ260" i="14"/>
  <c r="AZ404" i="14"/>
  <c r="AZ385" i="14"/>
  <c r="AZ143" i="14"/>
  <c r="AZ465" i="14"/>
  <c r="AZ219" i="14"/>
  <c r="AZ122" i="14"/>
  <c r="AZ483" i="14"/>
  <c r="AZ80" i="14"/>
  <c r="AZ456" i="14"/>
  <c r="AZ73" i="14"/>
  <c r="AZ467" i="14"/>
  <c r="AZ307" i="14"/>
  <c r="AZ16" i="14"/>
  <c r="AZ395" i="14"/>
  <c r="AZ97" i="14"/>
  <c r="AZ26" i="14"/>
  <c r="AZ432" i="14"/>
  <c r="AZ79" i="14"/>
  <c r="AZ416" i="14"/>
  <c r="AZ470" i="14"/>
  <c r="AZ486" i="14"/>
  <c r="AZ498" i="14"/>
  <c r="AZ146" i="14"/>
  <c r="AZ459" i="14"/>
  <c r="AZ360" i="14"/>
  <c r="AZ358" i="14"/>
  <c r="AZ198" i="14"/>
  <c r="AZ323" i="14"/>
  <c r="AZ480" i="14"/>
  <c r="AZ272" i="14"/>
  <c r="AZ333" i="14"/>
  <c r="AZ280" i="14"/>
  <c r="AZ60" i="14"/>
  <c r="AZ193" i="14"/>
  <c r="AZ201" i="14"/>
  <c r="AM72" i="6"/>
  <c r="AF168" i="10"/>
  <c r="AF45" i="10"/>
  <c r="AF110" i="10"/>
  <c r="AE39" i="10"/>
  <c r="AG166" i="10"/>
  <c r="AQ1" i="16"/>
  <c r="AH3" i="10"/>
  <c r="AG46" i="10"/>
  <c r="AG158" i="10"/>
  <c r="AG62" i="10"/>
  <c r="AG9" i="10"/>
  <c r="AG90" i="10"/>
  <c r="AG49" i="10"/>
  <c r="AG55" i="10"/>
  <c r="AG44" i="10"/>
  <c r="AG164" i="10"/>
  <c r="AG77" i="10"/>
  <c r="AG34" i="10" s="1"/>
  <c r="AG56" i="10"/>
  <c r="AG51" i="10"/>
  <c r="AG68" i="10"/>
  <c r="AG25" i="10" s="1"/>
  <c r="AG73" i="10"/>
  <c r="AG30" i="10" s="1"/>
  <c r="AG80" i="10"/>
  <c r="AG37" i="10" s="1"/>
  <c r="AG53" i="10"/>
  <c r="AG107" i="10"/>
  <c r="AG52" i="10"/>
  <c r="AG89" i="10"/>
  <c r="AG86" i="10"/>
  <c r="AG54" i="10"/>
  <c r="AG167" i="10"/>
  <c r="AG176" i="10" s="1"/>
  <c r="AG66" i="10"/>
  <c r="AG47" i="10"/>
  <c r="AG165" i="10"/>
  <c r="AG8" i="10"/>
  <c r="AG75" i="10"/>
  <c r="AG32" i="10" s="1"/>
  <c r="AG74" i="10"/>
  <c r="AG31" i="10" s="1"/>
  <c r="AG58" i="10"/>
  <c r="AG160" i="10"/>
  <c r="AG57" i="10"/>
  <c r="AG83" i="10"/>
  <c r="AG79" i="10"/>
  <c r="AG36" i="10" s="1"/>
  <c r="AG159" i="10"/>
  <c r="AG48" i="10"/>
  <c r="AG72" i="10"/>
  <c r="AG29" i="10" s="1"/>
  <c r="AG61" i="10"/>
  <c r="AG104" i="10"/>
  <c r="AG82" i="10"/>
  <c r="AG163" i="10"/>
  <c r="AG67" i="10"/>
  <c r="AG24" i="10" s="1"/>
  <c r="AG70" i="10"/>
  <c r="AG27" i="10" s="1"/>
  <c r="AG71" i="10"/>
  <c r="AG28" i="10" s="1"/>
  <c r="AG63" i="10"/>
  <c r="AG59" i="10"/>
  <c r="AG69" i="10"/>
  <c r="AG26" i="10" s="1"/>
  <c r="AG76" i="10"/>
  <c r="AG33" i="10" s="1"/>
  <c r="AG93" i="10"/>
  <c r="AG109" i="10"/>
  <c r="AG78" i="10"/>
  <c r="AG35" i="10" s="1"/>
  <c r="AG50" i="10"/>
  <c r="AG60" i="10"/>
  <c r="AG64" i="10"/>
  <c r="AG38" i="10"/>
  <c r="AG108" i="10"/>
  <c r="AG88" i="10"/>
  <c r="AP5" i="16"/>
  <c r="AP10" i="16" s="1"/>
  <c r="AL157" i="16"/>
  <c r="AF23" i="10"/>
  <c r="AF22" i="10" s="1"/>
  <c r="AF39" i="10" s="1"/>
  <c r="AF65" i="10"/>
  <c r="AP159" i="16"/>
  <c r="AC103" i="10"/>
  <c r="AC81" i="10"/>
  <c r="AC87" i="10"/>
  <c r="AK27" i="11"/>
  <c r="AX4" i="14"/>
  <c r="AW6" i="14"/>
  <c r="AQ159" i="23" l="1"/>
  <c r="H34" i="11"/>
  <c r="J34" i="11"/>
  <c r="V54" i="2"/>
  <c r="V55" i="2" s="1"/>
  <c r="AB98" i="10"/>
  <c r="AL4" i="23" s="1"/>
  <c r="AL9" i="23" s="1"/>
  <c r="AL12" i="23" s="1"/>
  <c r="AF15" i="10"/>
  <c r="AF13" i="10"/>
  <c r="AF14" i="10"/>
  <c r="AR1" i="23"/>
  <c r="AH6" i="10"/>
  <c r="AH12" i="10" s="1"/>
  <c r="AD81" i="10"/>
  <c r="AD84" i="10" s="1"/>
  <c r="AD87" i="10"/>
  <c r="AD91" i="10" s="1"/>
  <c r="AE16" i="10"/>
  <c r="AE41" i="10" s="1"/>
  <c r="AQ5" i="23"/>
  <c r="AQ10" i="23" s="1"/>
  <c r="AO7" i="6"/>
  <c r="AO6" i="6"/>
  <c r="AN147" i="6"/>
  <c r="AG19" i="10" s="1"/>
  <c r="AN72" i="6"/>
  <c r="BB11" i="14"/>
  <c r="BA192" i="14"/>
  <c r="BA500" i="14"/>
  <c r="BA400" i="14"/>
  <c r="BA44" i="14"/>
  <c r="BA401" i="14"/>
  <c r="BA278" i="14"/>
  <c r="BA42" i="14"/>
  <c r="BA426" i="14"/>
  <c r="BA161" i="14"/>
  <c r="BA471" i="14"/>
  <c r="BA31" i="14"/>
  <c r="BA70" i="14"/>
  <c r="BA25" i="14"/>
  <c r="BA138" i="14"/>
  <c r="BA374" i="14"/>
  <c r="BA264" i="14"/>
  <c r="BA352" i="14"/>
  <c r="BA52" i="14"/>
  <c r="BA169" i="14"/>
  <c r="BA226" i="14"/>
  <c r="BA141" i="14"/>
  <c r="BA21" i="14"/>
  <c r="BA234" i="14"/>
  <c r="BA275" i="14"/>
  <c r="BA338" i="14"/>
  <c r="BA359" i="14"/>
  <c r="BA370" i="14"/>
  <c r="BA38" i="14"/>
  <c r="BA64" i="14"/>
  <c r="BA384" i="14"/>
  <c r="BA377" i="14"/>
  <c r="BA316" i="14"/>
  <c r="BA119" i="14"/>
  <c r="BA63" i="14"/>
  <c r="BA475" i="14"/>
  <c r="BA180" i="14"/>
  <c r="BA440" i="14"/>
  <c r="BA133" i="14"/>
  <c r="BA312" i="14"/>
  <c r="BA434" i="14"/>
  <c r="BA33" i="14"/>
  <c r="BA87" i="14"/>
  <c r="BA415" i="14"/>
  <c r="BA372" i="14"/>
  <c r="BA249" i="14"/>
  <c r="BA280" i="14"/>
  <c r="BA497" i="14"/>
  <c r="BA225" i="14"/>
  <c r="BA177" i="14"/>
  <c r="BA381" i="14"/>
  <c r="BA254" i="14"/>
  <c r="BA112" i="14"/>
  <c r="BA41" i="14"/>
  <c r="BA216" i="14"/>
  <c r="BA296" i="14"/>
  <c r="BA66" i="14"/>
  <c r="BA248" i="14"/>
  <c r="BA363" i="14"/>
  <c r="BA331" i="14"/>
  <c r="BA215" i="14"/>
  <c r="BA457" i="14"/>
  <c r="BA85" i="14"/>
  <c r="BA346" i="14"/>
  <c r="BA16" i="14"/>
  <c r="BA300" i="14"/>
  <c r="BA317" i="14"/>
  <c r="BA494" i="14"/>
  <c r="BA258" i="14"/>
  <c r="BA396" i="14"/>
  <c r="BA102" i="14"/>
  <c r="BA148" i="14"/>
  <c r="BA484" i="14"/>
  <c r="BA195" i="14"/>
  <c r="BA364" i="14"/>
  <c r="BA260" i="14"/>
  <c r="BA462" i="14"/>
  <c r="BA152" i="14"/>
  <c r="BA170" i="14"/>
  <c r="BA123" i="14"/>
  <c r="BA217" i="14"/>
  <c r="BA412" i="14"/>
  <c r="BA48" i="14"/>
  <c r="BA478" i="14"/>
  <c r="BA108" i="14"/>
  <c r="BA222" i="14"/>
  <c r="BA173" i="14"/>
  <c r="BA84" i="14"/>
  <c r="BA287" i="14"/>
  <c r="BA422" i="14"/>
  <c r="BA309" i="14"/>
  <c r="BA252" i="14"/>
  <c r="BA421" i="14"/>
  <c r="BA277" i="14"/>
  <c r="BA151" i="14"/>
  <c r="BA53" i="14"/>
  <c r="BA286" i="14"/>
  <c r="BA13" i="14"/>
  <c r="BA354" i="14"/>
  <c r="BA481" i="14"/>
  <c r="BA36" i="14"/>
  <c r="BA498" i="14"/>
  <c r="BA194" i="14"/>
  <c r="BA449" i="14"/>
  <c r="BA332" i="14"/>
  <c r="BA387" i="14"/>
  <c r="BA60" i="14"/>
  <c r="BA447" i="14"/>
  <c r="BA236" i="14"/>
  <c r="BA404" i="14"/>
  <c r="BA109" i="14"/>
  <c r="BA165" i="14"/>
  <c r="BA35" i="14"/>
  <c r="BA187" i="14"/>
  <c r="BA127" i="14"/>
  <c r="BA164" i="14"/>
  <c r="BA228" i="14"/>
  <c r="BA464" i="14"/>
  <c r="BA465" i="14"/>
  <c r="BA271" i="14"/>
  <c r="BA398" i="14"/>
  <c r="BA220" i="14"/>
  <c r="BA302" i="14"/>
  <c r="BA240" i="14"/>
  <c r="BA358" i="14"/>
  <c r="BA491" i="14"/>
  <c r="BA47" i="14"/>
  <c r="BA90" i="14"/>
  <c r="BA251" i="14"/>
  <c r="BA373" i="14"/>
  <c r="BA175" i="14"/>
  <c r="BA174" i="14"/>
  <c r="BA382" i="14"/>
  <c r="BA282" i="14"/>
  <c r="BA65" i="14"/>
  <c r="BA208" i="14"/>
  <c r="BA429" i="14"/>
  <c r="BA335" i="14"/>
  <c r="BA156" i="14"/>
  <c r="BA348" i="14"/>
  <c r="BA103" i="14"/>
  <c r="BA98" i="14"/>
  <c r="BA311" i="14"/>
  <c r="BA224" i="14"/>
  <c r="BA28" i="14"/>
  <c r="BA154" i="14"/>
  <c r="BA115" i="14"/>
  <c r="BA150" i="14"/>
  <c r="BA190" i="14"/>
  <c r="BA218" i="14"/>
  <c r="BA59" i="14"/>
  <c r="BA107" i="14"/>
  <c r="BA441" i="14"/>
  <c r="BA337" i="14"/>
  <c r="BA49" i="14"/>
  <c r="BA436" i="14"/>
  <c r="BA155" i="14"/>
  <c r="BA472" i="14"/>
  <c r="BA23" i="14"/>
  <c r="BA61" i="14"/>
  <c r="BA442" i="14"/>
  <c r="BA207" i="14"/>
  <c r="BA158" i="14"/>
  <c r="BA305" i="14"/>
  <c r="BA204" i="14"/>
  <c r="BA99" i="14"/>
  <c r="BA431" i="14"/>
  <c r="BA419" i="14"/>
  <c r="BA467" i="14"/>
  <c r="BA267" i="14"/>
  <c r="BA424" i="14"/>
  <c r="BA397" i="14"/>
  <c r="BA334" i="14"/>
  <c r="BA146" i="14"/>
  <c r="BA281" i="14"/>
  <c r="BA333" i="14"/>
  <c r="BA350" i="14"/>
  <c r="BA394" i="14"/>
  <c r="BA463" i="14"/>
  <c r="BA58" i="14"/>
  <c r="BA339" i="14"/>
  <c r="BA468" i="14"/>
  <c r="BA166" i="14"/>
  <c r="BA263" i="14"/>
  <c r="BA14" i="14"/>
  <c r="BA246" i="14"/>
  <c r="BA343" i="14"/>
  <c r="BA361" i="14"/>
  <c r="BA143" i="14"/>
  <c r="BA241" i="14"/>
  <c r="BA376" i="14"/>
  <c r="BA12" i="14"/>
  <c r="BA298" i="14"/>
  <c r="BA290" i="14"/>
  <c r="BA69" i="14"/>
  <c r="BA121" i="14"/>
  <c r="BA214" i="14"/>
  <c r="BA291" i="14"/>
  <c r="BA306" i="14"/>
  <c r="BA75" i="14"/>
  <c r="BA380" i="14"/>
  <c r="BA388" i="14"/>
  <c r="BA191" i="14"/>
  <c r="BA427" i="14"/>
  <c r="BA100" i="14"/>
  <c r="BA336" i="14"/>
  <c r="BA223" i="14"/>
  <c r="BA356" i="14"/>
  <c r="BA86" i="14"/>
  <c r="BA318" i="14"/>
  <c r="BA410" i="14"/>
  <c r="BA483" i="14"/>
  <c r="BA416" i="14"/>
  <c r="BA45" i="14"/>
  <c r="BA272" i="14"/>
  <c r="BA128" i="14"/>
  <c r="BA423" i="14"/>
  <c r="BA140" i="14"/>
  <c r="BA326" i="14"/>
  <c r="BA193" i="14"/>
  <c r="BA80" i="14"/>
  <c r="BA289" i="14"/>
  <c r="BA455" i="14"/>
  <c r="BA40" i="14"/>
  <c r="BA329" i="14"/>
  <c r="BA82" i="14"/>
  <c r="BA213" i="14"/>
  <c r="BA94" i="14"/>
  <c r="BA145" i="14"/>
  <c r="BA142" i="14"/>
  <c r="BA327" i="14"/>
  <c r="BA135" i="14"/>
  <c r="BA209" i="14"/>
  <c r="BA91" i="14"/>
  <c r="BA136" i="14"/>
  <c r="BA341" i="14"/>
  <c r="BA239" i="14"/>
  <c r="BA314" i="14"/>
  <c r="BA206" i="14"/>
  <c r="BA105" i="14"/>
  <c r="BA409" i="14"/>
  <c r="BA353" i="14"/>
  <c r="BA230" i="14"/>
  <c r="BA104" i="14"/>
  <c r="BA54" i="14"/>
  <c r="BA157" i="14"/>
  <c r="BA111" i="14"/>
  <c r="BA375" i="14"/>
  <c r="BA92" i="14"/>
  <c r="BA139" i="14"/>
  <c r="BA167" i="14"/>
  <c r="BA51" i="14"/>
  <c r="BA320" i="14"/>
  <c r="BA308" i="14"/>
  <c r="BA245" i="14"/>
  <c r="BA344" i="14"/>
  <c r="BA50" i="14"/>
  <c r="BA201" i="14"/>
  <c r="BA413" i="14"/>
  <c r="BA26" i="14"/>
  <c r="BA122" i="14"/>
  <c r="BA56" i="14"/>
  <c r="BA310" i="14"/>
  <c r="BA17" i="14"/>
  <c r="BA269" i="14"/>
  <c r="BA221" i="14"/>
  <c r="BA304" i="14"/>
  <c r="BA233" i="14"/>
  <c r="BA113" i="14"/>
  <c r="BA274" i="14"/>
  <c r="BA365" i="14"/>
  <c r="BA357" i="14"/>
  <c r="BA182" i="14"/>
  <c r="BA46" i="14"/>
  <c r="BA439" i="14"/>
  <c r="BA186" i="14"/>
  <c r="BA238" i="14"/>
  <c r="BA20" i="14"/>
  <c r="BA149" i="14"/>
  <c r="BA371" i="14"/>
  <c r="BA231" i="14"/>
  <c r="BA360" i="14"/>
  <c r="BA185" i="14"/>
  <c r="BA134" i="14"/>
  <c r="BA244" i="14"/>
  <c r="BA273" i="14"/>
  <c r="BA435" i="14"/>
  <c r="BA183" i="14"/>
  <c r="BA315" i="14"/>
  <c r="BA490" i="14"/>
  <c r="BA313" i="14"/>
  <c r="BA325" i="14"/>
  <c r="BA470" i="14"/>
  <c r="BA131" i="14"/>
  <c r="BA250" i="14"/>
  <c r="BA212" i="14"/>
  <c r="BA408" i="14"/>
  <c r="BA110" i="14"/>
  <c r="BA292" i="14"/>
  <c r="BA255" i="14"/>
  <c r="BA489" i="14"/>
  <c r="BA405" i="14"/>
  <c r="BA118" i="14"/>
  <c r="BA126" i="14"/>
  <c r="BA459" i="14"/>
  <c r="BA362" i="14"/>
  <c r="BA367" i="14"/>
  <c r="BA76" i="14"/>
  <c r="BA340" i="14"/>
  <c r="BA492" i="14"/>
  <c r="BA303" i="14"/>
  <c r="BA184" i="14"/>
  <c r="BA210" i="14"/>
  <c r="BA307" i="14"/>
  <c r="BA319" i="14"/>
  <c r="BA96" i="14"/>
  <c r="BA27" i="14"/>
  <c r="BA414" i="14"/>
  <c r="BA458" i="14"/>
  <c r="BA474" i="14"/>
  <c r="BA366" i="14"/>
  <c r="BA88" i="14"/>
  <c r="BA106" i="14"/>
  <c r="BA15" i="14"/>
  <c r="BA78" i="14"/>
  <c r="BA390" i="14"/>
  <c r="BA117" i="14"/>
  <c r="BA22" i="14"/>
  <c r="BA153" i="14"/>
  <c r="BA43" i="14"/>
  <c r="BA469" i="14"/>
  <c r="BA205" i="14"/>
  <c r="BA460" i="14"/>
  <c r="BA355" i="14"/>
  <c r="BA101" i="14"/>
  <c r="BA347" i="14"/>
  <c r="BA162" i="14"/>
  <c r="BA34" i="14"/>
  <c r="BA433" i="14"/>
  <c r="BA83" i="14"/>
  <c r="BA81" i="14"/>
  <c r="BA132" i="14"/>
  <c r="BA189" i="14"/>
  <c r="BA454" i="14"/>
  <c r="BA330" i="14"/>
  <c r="BA247" i="14"/>
  <c r="BA392" i="14"/>
  <c r="BA448" i="14"/>
  <c r="BA124" i="14"/>
  <c r="BA288" i="14"/>
  <c r="BA299" i="14"/>
  <c r="BA181" i="14"/>
  <c r="BA368" i="14"/>
  <c r="BA351" i="14"/>
  <c r="BA487" i="14"/>
  <c r="BA430" i="14"/>
  <c r="BA257" i="14"/>
  <c r="BA279" i="14"/>
  <c r="BA196" i="14"/>
  <c r="BA129" i="14"/>
  <c r="BA19" i="14"/>
  <c r="BA444" i="14"/>
  <c r="BA389" i="14"/>
  <c r="BA428" i="14"/>
  <c r="BA399" i="14"/>
  <c r="BA407" i="14"/>
  <c r="BA125" i="14"/>
  <c r="BA349" i="14"/>
  <c r="BA262" i="14"/>
  <c r="BA473" i="14"/>
  <c r="BA179" i="14"/>
  <c r="BA406" i="14"/>
  <c r="BA270" i="14"/>
  <c r="BA120" i="14"/>
  <c r="BA203" i="14"/>
  <c r="BA172" i="14"/>
  <c r="BA418" i="14"/>
  <c r="BA295" i="14"/>
  <c r="BA253" i="14"/>
  <c r="BA482" i="14"/>
  <c r="BA259" i="14"/>
  <c r="BA30" i="14"/>
  <c r="BA285" i="14"/>
  <c r="BA283" i="14"/>
  <c r="BA200" i="14"/>
  <c r="BA73" i="14"/>
  <c r="BA74" i="14"/>
  <c r="BA486" i="14"/>
  <c r="BA411" i="14"/>
  <c r="BA62" i="14"/>
  <c r="BA297" i="14"/>
  <c r="BA256" i="14"/>
  <c r="BA437" i="14"/>
  <c r="BA232" i="14"/>
  <c r="BA293" i="14"/>
  <c r="BA438" i="14"/>
  <c r="BA57" i="14"/>
  <c r="BA495" i="14"/>
  <c r="BA37" i="14"/>
  <c r="BA89" i="14"/>
  <c r="BA168" i="14"/>
  <c r="BA197" i="14"/>
  <c r="BA24" i="14"/>
  <c r="BA97" i="14"/>
  <c r="BA294" i="14"/>
  <c r="BA265" i="14"/>
  <c r="BA266" i="14"/>
  <c r="BA32" i="14"/>
  <c r="BA461" i="14"/>
  <c r="BA171" i="14"/>
  <c r="BA55" i="14"/>
  <c r="BA71" i="14"/>
  <c r="BA477" i="14"/>
  <c r="BA480" i="14"/>
  <c r="BA452" i="14"/>
  <c r="BA403" i="14"/>
  <c r="BA243" i="14"/>
  <c r="BA379" i="14"/>
  <c r="BA261" i="14"/>
  <c r="BA488" i="14"/>
  <c r="BA345" i="14"/>
  <c r="BA229" i="14"/>
  <c r="BA160" i="14"/>
  <c r="BA242" i="14"/>
  <c r="BA402" i="14"/>
  <c r="BA276" i="14"/>
  <c r="BA476" i="14"/>
  <c r="BA466" i="14"/>
  <c r="BA159" i="14"/>
  <c r="BA432" i="14"/>
  <c r="BA198" i="14"/>
  <c r="BA29" i="14"/>
  <c r="BA383" i="14"/>
  <c r="BA386" i="14"/>
  <c r="BA77" i="14"/>
  <c r="BA450" i="14"/>
  <c r="BA18" i="14"/>
  <c r="BA456" i="14"/>
  <c r="BA188" i="14"/>
  <c r="BA485" i="14"/>
  <c r="BA72" i="14"/>
  <c r="BA378" i="14"/>
  <c r="BA79" i="14"/>
  <c r="BA301" i="14"/>
  <c r="BA39" i="14"/>
  <c r="BA114" i="14"/>
  <c r="BA284" i="14"/>
  <c r="BA199" i="14"/>
  <c r="BA144" i="14"/>
  <c r="BA417" i="14"/>
  <c r="BA391" i="14"/>
  <c r="BA95" i="14"/>
  <c r="BA163" i="14"/>
  <c r="BA137" i="14"/>
  <c r="BA453" i="14"/>
  <c r="BA116" i="14"/>
  <c r="BA443" i="14"/>
  <c r="BA202" i="14"/>
  <c r="BA451" i="14"/>
  <c r="BA425" i="14"/>
  <c r="BA342" i="14"/>
  <c r="BA369" i="14"/>
  <c r="BA178" i="14"/>
  <c r="BA67" i="14"/>
  <c r="BA130" i="14"/>
  <c r="BA147" i="14"/>
  <c r="BA385" i="14"/>
  <c r="BA211" i="14"/>
  <c r="BA323" i="14"/>
  <c r="BA324" i="14"/>
  <c r="BA420" i="14"/>
  <c r="BA237" i="14"/>
  <c r="BA393" i="14"/>
  <c r="BA93" i="14"/>
  <c r="BA496" i="14"/>
  <c r="BA235" i="14"/>
  <c r="BA328" i="14"/>
  <c r="BA219" i="14"/>
  <c r="BA479" i="14"/>
  <c r="BA321" i="14"/>
  <c r="BA446" i="14"/>
  <c r="BA445" i="14"/>
  <c r="BA322" i="14"/>
  <c r="BA227" i="14"/>
  <c r="BA493" i="14"/>
  <c r="BA68" i="14"/>
  <c r="BA499" i="14"/>
  <c r="BA176" i="14"/>
  <c r="BA268" i="14"/>
  <c r="BA395" i="14"/>
  <c r="AN146" i="6"/>
  <c r="AG18" i="10" s="1"/>
  <c r="AO86" i="6"/>
  <c r="AO137" i="6"/>
  <c r="AO111" i="6"/>
  <c r="AO109" i="6"/>
  <c r="AO125" i="6"/>
  <c r="AO102" i="6"/>
  <c r="AO138" i="6"/>
  <c r="AO101" i="6"/>
  <c r="AP84" i="6"/>
  <c r="AO98" i="6"/>
  <c r="AO117" i="6"/>
  <c r="AO118" i="6"/>
  <c r="AO91" i="6"/>
  <c r="AO134" i="6"/>
  <c r="AO126" i="6"/>
  <c r="AO99" i="6"/>
  <c r="AO110" i="6"/>
  <c r="AO90" i="6"/>
  <c r="AO103" i="6"/>
  <c r="AO93" i="6"/>
  <c r="AO92" i="6"/>
  <c r="AO100" i="6"/>
  <c r="AO116" i="6"/>
  <c r="AO124" i="6"/>
  <c r="AO128" i="6"/>
  <c r="AO127" i="6"/>
  <c r="AO123" i="6"/>
  <c r="AO112" i="6"/>
  <c r="AO139" i="6"/>
  <c r="AO89" i="6"/>
  <c r="AO87" i="6"/>
  <c r="AO104" i="6"/>
  <c r="AO129" i="6"/>
  <c r="AO88" i="6"/>
  <c r="AO140" i="6"/>
  <c r="AO135" i="6"/>
  <c r="AO136" i="6"/>
  <c r="D42" i="11"/>
  <c r="E43" i="11"/>
  <c r="AF20" i="10"/>
  <c r="AF41" i="11"/>
  <c r="AG42" i="11"/>
  <c r="AZ2" i="14"/>
  <c r="AZ3" i="14" s="1"/>
  <c r="AO73" i="6" s="1"/>
  <c r="AO82" i="6" s="1"/>
  <c r="AO5" i="6"/>
  <c r="F31" i="15"/>
  <c r="H31" i="15" s="1"/>
  <c r="AO8" i="6"/>
  <c r="A33" i="15"/>
  <c r="D32" i="15"/>
  <c r="E32" i="15"/>
  <c r="R41" i="11"/>
  <c r="S42" i="11"/>
  <c r="AA41" i="11"/>
  <c r="AG168" i="10"/>
  <c r="AG110" i="10"/>
  <c r="AG7" i="10"/>
  <c r="AG10" i="10" s="1"/>
  <c r="AG11" i="10" s="1"/>
  <c r="AG45" i="10"/>
  <c r="AQ5" i="16"/>
  <c r="AQ10" i="16" s="1"/>
  <c r="AH166" i="10"/>
  <c r="AI3" i="10"/>
  <c r="AR1" i="16"/>
  <c r="AH59" i="10"/>
  <c r="AH57" i="10"/>
  <c r="AH82" i="10"/>
  <c r="AH64" i="10"/>
  <c r="AH77" i="10"/>
  <c r="AH34" i="10" s="1"/>
  <c r="AH55" i="10"/>
  <c r="AH74" i="10"/>
  <c r="AH31" i="10" s="1"/>
  <c r="AH165" i="10"/>
  <c r="AH63" i="10"/>
  <c r="AH47" i="10"/>
  <c r="AH90" i="10"/>
  <c r="AH67" i="10"/>
  <c r="AH24" i="10" s="1"/>
  <c r="AH86" i="10"/>
  <c r="AH61" i="10"/>
  <c r="AH68" i="10"/>
  <c r="AH25" i="10" s="1"/>
  <c r="AH83" i="10"/>
  <c r="AH73" i="10"/>
  <c r="AH30" i="10" s="1"/>
  <c r="AH167" i="10"/>
  <c r="AH176" i="10" s="1"/>
  <c r="AH9" i="10"/>
  <c r="AH107" i="10"/>
  <c r="AH69" i="10"/>
  <c r="AH26" i="10" s="1"/>
  <c r="AH78" i="10"/>
  <c r="AH35" i="10" s="1"/>
  <c r="AH88" i="10"/>
  <c r="AH56" i="10"/>
  <c r="AH76" i="10"/>
  <c r="AH33" i="10" s="1"/>
  <c r="AH38" i="10"/>
  <c r="AH50" i="10"/>
  <c r="AH108" i="10"/>
  <c r="AH70" i="10"/>
  <c r="AH27" i="10" s="1"/>
  <c r="AH164" i="10"/>
  <c r="AH54" i="10"/>
  <c r="AH60" i="10"/>
  <c r="AH93" i="10"/>
  <c r="AH58" i="10"/>
  <c r="AH160" i="10"/>
  <c r="AH62" i="10"/>
  <c r="AH163" i="10"/>
  <c r="AH79" i="10"/>
  <c r="AH36" i="10" s="1"/>
  <c r="AH104" i="10"/>
  <c r="AH159" i="10"/>
  <c r="AH158" i="10"/>
  <c r="AH48" i="10"/>
  <c r="AH49" i="10"/>
  <c r="AH51" i="10"/>
  <c r="AH80" i="10"/>
  <c r="AH37" i="10" s="1"/>
  <c r="AH71" i="10"/>
  <c r="AH28" i="10" s="1"/>
  <c r="AH89" i="10"/>
  <c r="AH8" i="10"/>
  <c r="AH75" i="10"/>
  <c r="AH32" i="10" s="1"/>
  <c r="AH109" i="10"/>
  <c r="AH72" i="10"/>
  <c r="AH29" i="10" s="1"/>
  <c r="AH53" i="10"/>
  <c r="AH52" i="10"/>
  <c r="AH46" i="10"/>
  <c r="AH44" i="10"/>
  <c r="AH66" i="10"/>
  <c r="AG23" i="10"/>
  <c r="AG22" i="10" s="1"/>
  <c r="AG65" i="10"/>
  <c r="AD105" i="10"/>
  <c r="AD112" i="10" s="1"/>
  <c r="AD174" i="10"/>
  <c r="AN157" i="23" s="1"/>
  <c r="AQ159" i="16"/>
  <c r="AC91" i="10"/>
  <c r="AC84" i="10"/>
  <c r="AC105" i="10"/>
  <c r="AC174" i="10"/>
  <c r="AM157" i="23" s="1"/>
  <c r="AA76" i="16"/>
  <c r="AM27" i="11"/>
  <c r="AI28" i="11" s="1"/>
  <c r="AX6" i="14"/>
  <c r="AY4" i="14"/>
  <c r="AR159" i="23" l="1"/>
  <c r="I34" i="11"/>
  <c r="K34" i="11" s="1"/>
  <c r="G35" i="11" s="1"/>
  <c r="H35" i="11"/>
  <c r="J35" i="11"/>
  <c r="I35" i="11" s="1"/>
  <c r="K35" i="11" s="1"/>
  <c r="G36" i="11" s="1"/>
  <c r="AH7" i="10"/>
  <c r="AH10" i="10" s="1"/>
  <c r="AH11" i="10" s="1"/>
  <c r="AG20" i="10"/>
  <c r="AB101" i="10"/>
  <c r="AB99" i="10"/>
  <c r="AF16" i="10"/>
  <c r="AF41" i="10" s="1"/>
  <c r="AD95" i="10"/>
  <c r="AD96" i="10" s="1"/>
  <c r="AS1" i="23"/>
  <c r="AI6" i="10"/>
  <c r="AI12" i="10" s="1"/>
  <c r="AR5" i="23"/>
  <c r="AR10" i="23" s="1"/>
  <c r="AE81" i="10"/>
  <c r="AE84" i="10" s="1"/>
  <c r="AE87" i="10"/>
  <c r="AE91" i="10" s="1"/>
  <c r="AE103" i="10"/>
  <c r="AE105" i="10" s="1"/>
  <c r="AE112" i="10" s="1"/>
  <c r="AL28" i="11"/>
  <c r="AO28" i="11"/>
  <c r="AO29" i="11" s="1"/>
  <c r="AG15" i="10"/>
  <c r="AG13" i="10"/>
  <c r="AG14" i="10"/>
  <c r="AG100" i="10"/>
  <c r="AO147" i="6"/>
  <c r="AH19" i="10" s="1"/>
  <c r="AG43" i="11"/>
  <c r="AF42" i="11"/>
  <c r="AP8" i="6"/>
  <c r="AO146" i="6"/>
  <c r="AH18" i="10" s="1"/>
  <c r="F32" i="15"/>
  <c r="H32" i="15" s="1"/>
  <c r="AP6" i="6"/>
  <c r="A34" i="15"/>
  <c r="E33" i="15"/>
  <c r="D33" i="15"/>
  <c r="AO72" i="6"/>
  <c r="AP5" i="6"/>
  <c r="BA2" i="14"/>
  <c r="BA3" i="14" s="1"/>
  <c r="AP73" i="6" s="1"/>
  <c r="AP82" i="6" s="1"/>
  <c r="R42" i="11"/>
  <c r="S43" i="11"/>
  <c r="AA42" i="11"/>
  <c r="BC11" i="14"/>
  <c r="BB400" i="14"/>
  <c r="BB426" i="14"/>
  <c r="BB251" i="14"/>
  <c r="BB500" i="14"/>
  <c r="BB401" i="14"/>
  <c r="BB278" i="14"/>
  <c r="BB192" i="14"/>
  <c r="BB44" i="14"/>
  <c r="BB161" i="14"/>
  <c r="BB42" i="14"/>
  <c r="BB467" i="14"/>
  <c r="BB285" i="14"/>
  <c r="BB61" i="14"/>
  <c r="BB92" i="14"/>
  <c r="BB430" i="14"/>
  <c r="BB282" i="14"/>
  <c r="BB397" i="14"/>
  <c r="BB269" i="14"/>
  <c r="BB305" i="14"/>
  <c r="BB78" i="14"/>
  <c r="BB494" i="14"/>
  <c r="BB145" i="14"/>
  <c r="BB463" i="14"/>
  <c r="BB473" i="14"/>
  <c r="BB340" i="14"/>
  <c r="BB276" i="14"/>
  <c r="BB380" i="14"/>
  <c r="BB233" i="14"/>
  <c r="BB114" i="14"/>
  <c r="BB284" i="14"/>
  <c r="BB420" i="14"/>
  <c r="BB104" i="14"/>
  <c r="BB320" i="14"/>
  <c r="BB100" i="14"/>
  <c r="BB478" i="14"/>
  <c r="BB201" i="14"/>
  <c r="BB255" i="14"/>
  <c r="BB376" i="14"/>
  <c r="BB413" i="14"/>
  <c r="BB120" i="14"/>
  <c r="BB345" i="14"/>
  <c r="BB330" i="14"/>
  <c r="BB247" i="14"/>
  <c r="BB138" i="14"/>
  <c r="BB183" i="14"/>
  <c r="BB226" i="14"/>
  <c r="BB490" i="14"/>
  <c r="BB301" i="14"/>
  <c r="BB259" i="14"/>
  <c r="BB19" i="14"/>
  <c r="BB496" i="14"/>
  <c r="BB58" i="14"/>
  <c r="BB485" i="14"/>
  <c r="BB224" i="14"/>
  <c r="BB28" i="14"/>
  <c r="BB171" i="14"/>
  <c r="BB27" i="14"/>
  <c r="BB199" i="14"/>
  <c r="BB236" i="14"/>
  <c r="BB218" i="14"/>
  <c r="BB263" i="14"/>
  <c r="BB180" i="14"/>
  <c r="BB246" i="14"/>
  <c r="BB110" i="14"/>
  <c r="BB93" i="14"/>
  <c r="BB460" i="14"/>
  <c r="BB441" i="14"/>
  <c r="BB241" i="14"/>
  <c r="BB248" i="14"/>
  <c r="BB81" i="14"/>
  <c r="BB17" i="14"/>
  <c r="BB382" i="14"/>
  <c r="BB202" i="14"/>
  <c r="BB294" i="14"/>
  <c r="BB315" i="14"/>
  <c r="BB290" i="14"/>
  <c r="BB16" i="14"/>
  <c r="BB300" i="14"/>
  <c r="BB317" i="14"/>
  <c r="BB359" i="14"/>
  <c r="BB214" i="14"/>
  <c r="BB51" i="14"/>
  <c r="BB176" i="14"/>
  <c r="BB179" i="14"/>
  <c r="BB64" i="14"/>
  <c r="BB166" i="14"/>
  <c r="BB152" i="14"/>
  <c r="BB405" i="14"/>
  <c r="BB144" i="14"/>
  <c r="BB395" i="14"/>
  <c r="BB292" i="14"/>
  <c r="BB412" i="14"/>
  <c r="BB48" i="14"/>
  <c r="BB33" i="14"/>
  <c r="BB157" i="14"/>
  <c r="BB295" i="14"/>
  <c r="BB270" i="14"/>
  <c r="BB423" i="14"/>
  <c r="BB140" i="14"/>
  <c r="BB453" i="14"/>
  <c r="BB411" i="14"/>
  <c r="BB410" i="14"/>
  <c r="BB488" i="14"/>
  <c r="BB321" i="14"/>
  <c r="BB237" i="14"/>
  <c r="BB173" i="14"/>
  <c r="BB341" i="14"/>
  <c r="BB130" i="14"/>
  <c r="BB287" i="14"/>
  <c r="BB425" i="14"/>
  <c r="BB29" i="14"/>
  <c r="BB338" i="14"/>
  <c r="BB172" i="14"/>
  <c r="BB470" i="14"/>
  <c r="BB196" i="14"/>
  <c r="BB354" i="14"/>
  <c r="BB230" i="14"/>
  <c r="BB96" i="14"/>
  <c r="BB117" i="14"/>
  <c r="BB153" i="14"/>
  <c r="BB428" i="14"/>
  <c r="BB365" i="14"/>
  <c r="BB371" i="14"/>
  <c r="BB14" i="14"/>
  <c r="BB427" i="14"/>
  <c r="BB336" i="14"/>
  <c r="BB343" i="14"/>
  <c r="BB407" i="14"/>
  <c r="BB205" i="14"/>
  <c r="BB127" i="14"/>
  <c r="BB433" i="14"/>
  <c r="BB50" i="14"/>
  <c r="BB209" i="14"/>
  <c r="BB231" i="14"/>
  <c r="BB219" i="14"/>
  <c r="BB132" i="14"/>
  <c r="BB67" i="14"/>
  <c r="BB20" i="14"/>
  <c r="BB451" i="14"/>
  <c r="BB210" i="14"/>
  <c r="BB448" i="14"/>
  <c r="BB15" i="14"/>
  <c r="BB139" i="14"/>
  <c r="BB313" i="14"/>
  <c r="BB18" i="14"/>
  <c r="BB156" i="14"/>
  <c r="BB124" i="14"/>
  <c r="BB396" i="14"/>
  <c r="BB197" i="14"/>
  <c r="BB24" i="14"/>
  <c r="BB134" i="14"/>
  <c r="BB329" i="14"/>
  <c r="BB158" i="14"/>
  <c r="BB82" i="14"/>
  <c r="BB76" i="14"/>
  <c r="BB362" i="14"/>
  <c r="BB69" i="14"/>
  <c r="BB79" i="14"/>
  <c r="BB39" i="14"/>
  <c r="BB409" i="14"/>
  <c r="BB242" i="14"/>
  <c r="BB402" i="14"/>
  <c r="BB283" i="14"/>
  <c r="BB324" i="14"/>
  <c r="BB418" i="14"/>
  <c r="BB449" i="14"/>
  <c r="BB387" i="14"/>
  <c r="BB389" i="14"/>
  <c r="BB43" i="14"/>
  <c r="BB119" i="14"/>
  <c r="BB232" i="14"/>
  <c r="BB123" i="14"/>
  <c r="BB344" i="14"/>
  <c r="BB217" i="14"/>
  <c r="BB296" i="14"/>
  <c r="BB351" i="14"/>
  <c r="BB415" i="14"/>
  <c r="BB271" i="14"/>
  <c r="BB436" i="14"/>
  <c r="BB267" i="14"/>
  <c r="BB207" i="14"/>
  <c r="BB257" i="14"/>
  <c r="BB141" i="14"/>
  <c r="BB325" i="14"/>
  <c r="BB32" i="14"/>
  <c r="BB129" i="14"/>
  <c r="BB339" i="14"/>
  <c r="BB468" i="14"/>
  <c r="BB377" i="14"/>
  <c r="BB165" i="14"/>
  <c r="BB361" i="14"/>
  <c r="BB143" i="14"/>
  <c r="BB162" i="14"/>
  <c r="BB159" i="14"/>
  <c r="BB177" i="14"/>
  <c r="BB383" i="14"/>
  <c r="BB47" i="14"/>
  <c r="BB289" i="14"/>
  <c r="BB458" i="14"/>
  <c r="BB303" i="14"/>
  <c r="BB225" i="14"/>
  <c r="BB111" i="14"/>
  <c r="BB189" i="14"/>
  <c r="BB302" i="14"/>
  <c r="BB379" i="14"/>
  <c r="BB186" i="14"/>
  <c r="BB136" i="14"/>
  <c r="BB188" i="14"/>
  <c r="BB112" i="14"/>
  <c r="BB272" i="14"/>
  <c r="BB193" i="14"/>
  <c r="BB52" i="14"/>
  <c r="BB203" i="14"/>
  <c r="BB286" i="14"/>
  <c r="BB13" i="14"/>
  <c r="BB434" i="14"/>
  <c r="BB74" i="14"/>
  <c r="BB155" i="14"/>
  <c r="BB220" i="14"/>
  <c r="BB116" i="14"/>
  <c r="BB424" i="14"/>
  <c r="BB37" i="14"/>
  <c r="BB455" i="14"/>
  <c r="BB319" i="14"/>
  <c r="BB212" i="14"/>
  <c r="BB399" i="14"/>
  <c r="BB245" i="14"/>
  <c r="BB459" i="14"/>
  <c r="BB87" i="14"/>
  <c r="BB86" i="14"/>
  <c r="BB369" i="14"/>
  <c r="BB281" i="14"/>
  <c r="BB444" i="14"/>
  <c r="BB150" i="14"/>
  <c r="BB475" i="14"/>
  <c r="BB55" i="14"/>
  <c r="BB391" i="14"/>
  <c r="BB133" i="14"/>
  <c r="BB135" i="14"/>
  <c r="BB406" i="14"/>
  <c r="BB163" i="14"/>
  <c r="BB182" i="14"/>
  <c r="BB125" i="14"/>
  <c r="BB328" i="14"/>
  <c r="BB416" i="14"/>
  <c r="BB40" i="14"/>
  <c r="BB215" i="14"/>
  <c r="BB346" i="14"/>
  <c r="BB105" i="14"/>
  <c r="BB211" i="14"/>
  <c r="BB461" i="14"/>
  <c r="BB408" i="14"/>
  <c r="BB466" i="14"/>
  <c r="BB349" i="14"/>
  <c r="BB97" i="14"/>
  <c r="BB499" i="14"/>
  <c r="BB107" i="14"/>
  <c r="BB403" i="14"/>
  <c r="BB357" i="14"/>
  <c r="BB367" i="14"/>
  <c r="BB268" i="14"/>
  <c r="BB77" i="14"/>
  <c r="BB66" i="14"/>
  <c r="BB31" i="14"/>
  <c r="BB373" i="14"/>
  <c r="BB88" i="14"/>
  <c r="BB53" i="14"/>
  <c r="BB121" i="14"/>
  <c r="BB266" i="14"/>
  <c r="BB394" i="14"/>
  <c r="BB103" i="14"/>
  <c r="BB38" i="14"/>
  <c r="BB291" i="14"/>
  <c r="BB149" i="14"/>
  <c r="BB393" i="14"/>
  <c r="BB75" i="14"/>
  <c r="BB498" i="14"/>
  <c r="BB260" i="14"/>
  <c r="BB492" i="14"/>
  <c r="BB170" i="14"/>
  <c r="BB187" i="14"/>
  <c r="BB54" i="14"/>
  <c r="BB438" i="14"/>
  <c r="BB477" i="14"/>
  <c r="BB244" i="14"/>
  <c r="BB148" i="14"/>
  <c r="BB101" i="14"/>
  <c r="BB80" i="14"/>
  <c r="BB312" i="14"/>
  <c r="BB445" i="14"/>
  <c r="BB419" i="14"/>
  <c r="BB154" i="14"/>
  <c r="BB374" i="14"/>
  <c r="BB94" i="14"/>
  <c r="BB49" i="14"/>
  <c r="BB252" i="14"/>
  <c r="BB370" i="14"/>
  <c r="BB22" i="14"/>
  <c r="BB175" i="14"/>
  <c r="BB273" i="14"/>
  <c r="BB204" i="14"/>
  <c r="BB277" i="14"/>
  <c r="BB167" i="14"/>
  <c r="BB250" i="14"/>
  <c r="BB316" i="14"/>
  <c r="BB126" i="14"/>
  <c r="BB137" i="14"/>
  <c r="BB243" i="14"/>
  <c r="BB487" i="14"/>
  <c r="BB184" i="14"/>
  <c r="BB41" i="14"/>
  <c r="BB253" i="14"/>
  <c r="BB34" i="14"/>
  <c r="BB70" i="14"/>
  <c r="BB62" i="14"/>
  <c r="BB229" i="14"/>
  <c r="BB337" i="14"/>
  <c r="BB491" i="14"/>
  <c r="BB168" i="14"/>
  <c r="BB90" i="14"/>
  <c r="BB314" i="14"/>
  <c r="BB206" i="14"/>
  <c r="BB447" i="14"/>
  <c r="BB223" i="14"/>
  <c r="BB30" i="14"/>
  <c r="BB26" i="14"/>
  <c r="BB298" i="14"/>
  <c r="BB482" i="14"/>
  <c r="BB363" i="14"/>
  <c r="BB264" i="14"/>
  <c r="BB106" i="14"/>
  <c r="BB169" i="14"/>
  <c r="BB213" i="14"/>
  <c r="BB489" i="14"/>
  <c r="BB21" i="14"/>
  <c r="BB429" i="14"/>
  <c r="BB118" i="14"/>
  <c r="BB414" i="14"/>
  <c r="BB227" i="14"/>
  <c r="BB91" i="14"/>
  <c r="BB398" i="14"/>
  <c r="BB432" i="14"/>
  <c r="BB113" i="14"/>
  <c r="BB56" i="14"/>
  <c r="BB274" i="14"/>
  <c r="BB45" i="14"/>
  <c r="BB454" i="14"/>
  <c r="BB442" i="14"/>
  <c r="BB464" i="14"/>
  <c r="BB497" i="14"/>
  <c r="BB234" i="14"/>
  <c r="BB476" i="14"/>
  <c r="BB181" i="14"/>
  <c r="BB495" i="14"/>
  <c r="BB443" i="14"/>
  <c r="BB239" i="14"/>
  <c r="BB311" i="14"/>
  <c r="BB36" i="14"/>
  <c r="BB479" i="14"/>
  <c r="BB57" i="14"/>
  <c r="BB437" i="14"/>
  <c r="BB484" i="14"/>
  <c r="BB385" i="14"/>
  <c r="BB249" i="14"/>
  <c r="BB360" i="14"/>
  <c r="BB318" i="14"/>
  <c r="BB235" i="14"/>
  <c r="BB483" i="14"/>
  <c r="BB299" i="14"/>
  <c r="BB348" i="14"/>
  <c r="BB350" i="14"/>
  <c r="BB332" i="14"/>
  <c r="BB63" i="14"/>
  <c r="BB308" i="14"/>
  <c r="BB73" i="14"/>
  <c r="BB256" i="14"/>
  <c r="BB378" i="14"/>
  <c r="BB421" i="14"/>
  <c r="BB258" i="14"/>
  <c r="BB431" i="14"/>
  <c r="BB200" i="14"/>
  <c r="BB471" i="14"/>
  <c r="BB23" i="14"/>
  <c r="BB392" i="14"/>
  <c r="BB307" i="14"/>
  <c r="BB275" i="14"/>
  <c r="BB333" i="14"/>
  <c r="BB194" i="14"/>
  <c r="BB364" i="14"/>
  <c r="BB60" i="14"/>
  <c r="BB147" i="14"/>
  <c r="BB404" i="14"/>
  <c r="BB342" i="14"/>
  <c r="BB368" i="14"/>
  <c r="BB280" i="14"/>
  <c r="BB46" i="14"/>
  <c r="BB439" i="14"/>
  <c r="BB198" i="14"/>
  <c r="BB326" i="14"/>
  <c r="BB474" i="14"/>
  <c r="BB310" i="14"/>
  <c r="BB381" i="14"/>
  <c r="BB375" i="14"/>
  <c r="BB238" i="14"/>
  <c r="BB331" i="14"/>
  <c r="BB146" i="14"/>
  <c r="BB208" i="14"/>
  <c r="BB151" i="14"/>
  <c r="BB115" i="14"/>
  <c r="BB190" i="14"/>
  <c r="BB128" i="14"/>
  <c r="BB472" i="14"/>
  <c r="BB486" i="14"/>
  <c r="BB254" i="14"/>
  <c r="BB89" i="14"/>
  <c r="BB59" i="14"/>
  <c r="BB122" i="14"/>
  <c r="BB334" i="14"/>
  <c r="BB304" i="14"/>
  <c r="BB322" i="14"/>
  <c r="BB195" i="14"/>
  <c r="BB261" i="14"/>
  <c r="BB84" i="14"/>
  <c r="BB457" i="14"/>
  <c r="BB366" i="14"/>
  <c r="BB25" i="14"/>
  <c r="BB12" i="14"/>
  <c r="BB435" i="14"/>
  <c r="BB309" i="14"/>
  <c r="BB390" i="14"/>
  <c r="BB98" i="14"/>
  <c r="BB178" i="14"/>
  <c r="BB131" i="14"/>
  <c r="BB109" i="14"/>
  <c r="BB440" i="14"/>
  <c r="BB35" i="14"/>
  <c r="BB293" i="14"/>
  <c r="BB71" i="14"/>
  <c r="BB355" i="14"/>
  <c r="BB450" i="14"/>
  <c r="BB480" i="14"/>
  <c r="BB465" i="14"/>
  <c r="BB222" i="14"/>
  <c r="BB358" i="14"/>
  <c r="BB297" i="14"/>
  <c r="BB174" i="14"/>
  <c r="BB352" i="14"/>
  <c r="BB422" i="14"/>
  <c r="BB323" i="14"/>
  <c r="BB446" i="14"/>
  <c r="BB469" i="14"/>
  <c r="BB417" i="14"/>
  <c r="BB95" i="14"/>
  <c r="BB356" i="14"/>
  <c r="BB228" i="14"/>
  <c r="BB347" i="14"/>
  <c r="BB240" i="14"/>
  <c r="BB83" i="14"/>
  <c r="BB327" i="14"/>
  <c r="BB279" i="14"/>
  <c r="BB372" i="14"/>
  <c r="BB85" i="14"/>
  <c r="BB493" i="14"/>
  <c r="BB456" i="14"/>
  <c r="BB68" i="14"/>
  <c r="BB481" i="14"/>
  <c r="BB160" i="14"/>
  <c r="BB221" i="14"/>
  <c r="BB216" i="14"/>
  <c r="BB335" i="14"/>
  <c r="BB191" i="14"/>
  <c r="BB386" i="14"/>
  <c r="BB288" i="14"/>
  <c r="BB306" i="14"/>
  <c r="BB65" i="14"/>
  <c r="BB353" i="14"/>
  <c r="BB462" i="14"/>
  <c r="BB185" i="14"/>
  <c r="BB72" i="14"/>
  <c r="BB99" i="14"/>
  <c r="BB452" i="14"/>
  <c r="BB388" i="14"/>
  <c r="BB384" i="14"/>
  <c r="BB142" i="14"/>
  <c r="BB108" i="14"/>
  <c r="BB262" i="14"/>
  <c r="BB265" i="14"/>
  <c r="BB102" i="14"/>
  <c r="BB164" i="14"/>
  <c r="D43" i="11"/>
  <c r="E44" i="11"/>
  <c r="AP7" i="6"/>
  <c r="AP136" i="6"/>
  <c r="AP91" i="6"/>
  <c r="AP140" i="6"/>
  <c r="AP100" i="6"/>
  <c r="AP89" i="6"/>
  <c r="AP109" i="6"/>
  <c r="AP118" i="6"/>
  <c r="AP92" i="6"/>
  <c r="AP137" i="6"/>
  <c r="AP102" i="6"/>
  <c r="AP98" i="6"/>
  <c r="AP116" i="6"/>
  <c r="AP86" i="6"/>
  <c r="AP139" i="6"/>
  <c r="AP126" i="6"/>
  <c r="AP90" i="6"/>
  <c r="AP104" i="6"/>
  <c r="AP112" i="6"/>
  <c r="AP101" i="6"/>
  <c r="AP138" i="6"/>
  <c r="AP88" i="6"/>
  <c r="AP129" i="6"/>
  <c r="AP87" i="6"/>
  <c r="AP128" i="6"/>
  <c r="AQ84" i="6"/>
  <c r="AP99" i="6"/>
  <c r="AP93" i="6"/>
  <c r="AP111" i="6"/>
  <c r="AP110" i="6"/>
  <c r="AP134" i="6"/>
  <c r="AP103" i="6"/>
  <c r="AP135" i="6"/>
  <c r="AP124" i="6"/>
  <c r="AP125" i="6"/>
  <c r="AP127" i="6"/>
  <c r="AP117" i="6"/>
  <c r="AP123" i="6"/>
  <c r="AG39" i="10"/>
  <c r="AH65" i="10"/>
  <c r="AH23" i="10"/>
  <c r="AH22" i="10" s="1"/>
  <c r="AH39" i="10" s="1"/>
  <c r="AH168" i="10"/>
  <c r="AC95" i="10"/>
  <c r="AH110" i="10"/>
  <c r="AH45" i="10"/>
  <c r="AR5" i="16"/>
  <c r="AR10" i="16" s="1"/>
  <c r="AS1" i="16"/>
  <c r="AJ3" i="10"/>
  <c r="AI166" i="10"/>
  <c r="AI9" i="10"/>
  <c r="AI90" i="10"/>
  <c r="AI75" i="10"/>
  <c r="AI32" i="10" s="1"/>
  <c r="AI107" i="10"/>
  <c r="AI46" i="10"/>
  <c r="AI165" i="10"/>
  <c r="AI164" i="10"/>
  <c r="AI73" i="10"/>
  <c r="AI30" i="10" s="1"/>
  <c r="AI76" i="10"/>
  <c r="AI33" i="10" s="1"/>
  <c r="AI88" i="10"/>
  <c r="AI71" i="10"/>
  <c r="AI28" i="10" s="1"/>
  <c r="AI72" i="10"/>
  <c r="AI29" i="10" s="1"/>
  <c r="AI59" i="10"/>
  <c r="AI66" i="10"/>
  <c r="AI77" i="10"/>
  <c r="AI34" i="10" s="1"/>
  <c r="AI67" i="10"/>
  <c r="AI24" i="10" s="1"/>
  <c r="AI60" i="10"/>
  <c r="AI55" i="10"/>
  <c r="AI89" i="10"/>
  <c r="AI61" i="10"/>
  <c r="AI83" i="10"/>
  <c r="AI70" i="10"/>
  <c r="AI27" i="10" s="1"/>
  <c r="AI62" i="10"/>
  <c r="AI158" i="10"/>
  <c r="AI54" i="10"/>
  <c r="AI80" i="10"/>
  <c r="AI37" i="10" s="1"/>
  <c r="AI57" i="10"/>
  <c r="AI58" i="10"/>
  <c r="AI38" i="10"/>
  <c r="AI47" i="10"/>
  <c r="AI167" i="10"/>
  <c r="AI176" i="10" s="1"/>
  <c r="AI79" i="10"/>
  <c r="AI36" i="10" s="1"/>
  <c r="AI64" i="10"/>
  <c r="AI8" i="10"/>
  <c r="AI86" i="10"/>
  <c r="AI93" i="10"/>
  <c r="AI49" i="10"/>
  <c r="AI108" i="10"/>
  <c r="AI44" i="10"/>
  <c r="AI69" i="10"/>
  <c r="AI26" i="10" s="1"/>
  <c r="AI53" i="10"/>
  <c r="AI48" i="10"/>
  <c r="AI52" i="10"/>
  <c r="AI104" i="10"/>
  <c r="AI74" i="10"/>
  <c r="AI31" i="10" s="1"/>
  <c r="AI78" i="10"/>
  <c r="AI35" i="10" s="1"/>
  <c r="AI56" i="10"/>
  <c r="AI159" i="10"/>
  <c r="AI109" i="10"/>
  <c r="AI68" i="10"/>
  <c r="AI25" i="10" s="1"/>
  <c r="AI82" i="10"/>
  <c r="AI163" i="10"/>
  <c r="AI63" i="10"/>
  <c r="AI160" i="10"/>
  <c r="AI51" i="10"/>
  <c r="AI50" i="10"/>
  <c r="AM157" i="16"/>
  <c r="AC112" i="10"/>
  <c r="AN157" i="16"/>
  <c r="AR159" i="16"/>
  <c r="AA68" i="16"/>
  <c r="AJ28" i="11"/>
  <c r="AY6" i="14"/>
  <c r="AZ4" i="14"/>
  <c r="AS159" i="23" l="1"/>
  <c r="J36" i="11"/>
  <c r="H36" i="11"/>
  <c r="AF81" i="10"/>
  <c r="AF84" i="10" s="1"/>
  <c r="AF87" i="10"/>
  <c r="AF91" i="10" s="1"/>
  <c r="AF103" i="10"/>
  <c r="AF174" i="10" s="1"/>
  <c r="AP157" i="23" s="1"/>
  <c r="AI7" i="10"/>
  <c r="AI10" i="10" s="1"/>
  <c r="AE174" i="10"/>
  <c r="AO157" i="23" s="1"/>
  <c r="AD98" i="10"/>
  <c r="AN4" i="23" s="1"/>
  <c r="AN9" i="23" s="1"/>
  <c r="AN12" i="23" s="1"/>
  <c r="AT1" i="23"/>
  <c r="AJ6" i="10"/>
  <c r="AJ12" i="10" s="1"/>
  <c r="AE95" i="10"/>
  <c r="AE96" i="10" s="1"/>
  <c r="AH15" i="10"/>
  <c r="AH14" i="10"/>
  <c r="AH13" i="10"/>
  <c r="AH20" i="10"/>
  <c r="AA43" i="11"/>
  <c r="AG16" i="10"/>
  <c r="AG41" i="10" s="1"/>
  <c r="AS5" i="23"/>
  <c r="AS10" i="23" s="1"/>
  <c r="E34" i="15"/>
  <c r="A35" i="15"/>
  <c r="D34" i="15"/>
  <c r="BD11" i="14"/>
  <c r="BC161" i="14"/>
  <c r="BC426" i="14"/>
  <c r="BC401" i="14"/>
  <c r="BC44" i="14"/>
  <c r="BC500" i="14"/>
  <c r="BC42" i="14"/>
  <c r="BC192" i="14"/>
  <c r="BC251" i="14"/>
  <c r="BC400" i="14"/>
  <c r="BC278" i="14"/>
  <c r="BC70" i="14"/>
  <c r="BC20" i="14"/>
  <c r="BC12" i="14"/>
  <c r="BC257" i="14"/>
  <c r="BC329" i="14"/>
  <c r="BC158" i="14"/>
  <c r="BC422" i="14"/>
  <c r="BC53" i="14"/>
  <c r="BC203" i="14"/>
  <c r="BC394" i="14"/>
  <c r="BC322" i="14"/>
  <c r="BC179" i="14"/>
  <c r="BC461" i="14"/>
  <c r="BC154" i="14"/>
  <c r="BC263" i="14"/>
  <c r="BC371" i="14"/>
  <c r="BC165" i="14"/>
  <c r="BC336" i="14"/>
  <c r="BC54" i="14"/>
  <c r="BC73" i="14"/>
  <c r="BC143" i="14"/>
  <c r="BC86" i="14"/>
  <c r="BC464" i="14"/>
  <c r="BC403" i="14"/>
  <c r="BC318" i="14"/>
  <c r="BC198" i="14"/>
  <c r="BC474" i="14"/>
  <c r="BC256" i="14"/>
  <c r="BC416" i="14"/>
  <c r="BC61" i="14"/>
  <c r="BC471" i="14"/>
  <c r="BC81" i="14"/>
  <c r="BC130" i="14"/>
  <c r="BC378" i="14"/>
  <c r="BC451" i="14"/>
  <c r="BC397" i="14"/>
  <c r="BC265" i="14"/>
  <c r="BC313" i="14"/>
  <c r="BC234" i="14"/>
  <c r="BC78" i="14"/>
  <c r="BC145" i="14"/>
  <c r="BC419" i="14"/>
  <c r="BC38" i="14"/>
  <c r="BC393" i="14"/>
  <c r="BC380" i="14"/>
  <c r="BC404" i="14"/>
  <c r="BC475" i="14"/>
  <c r="BC293" i="14"/>
  <c r="BC292" i="14"/>
  <c r="BC157" i="14"/>
  <c r="BC477" i="14"/>
  <c r="BC201" i="14"/>
  <c r="BC458" i="14"/>
  <c r="BC443" i="14"/>
  <c r="BC183" i="14"/>
  <c r="BC298" i="14"/>
  <c r="BC226" i="14"/>
  <c r="BC489" i="14"/>
  <c r="BC21" i="14"/>
  <c r="BC409" i="14"/>
  <c r="BC19" i="14"/>
  <c r="BC171" i="14"/>
  <c r="BC462" i="14"/>
  <c r="BC27" i="14"/>
  <c r="BC180" i="14"/>
  <c r="BC440" i="14"/>
  <c r="BC93" i="14"/>
  <c r="BC288" i="14"/>
  <c r="BC372" i="14"/>
  <c r="BC132" i="14"/>
  <c r="BC26" i="14"/>
  <c r="BC162" i="14"/>
  <c r="BC57" i="14"/>
  <c r="BC225" i="14"/>
  <c r="BC379" i="14"/>
  <c r="BC122" i="14"/>
  <c r="BC120" i="14"/>
  <c r="BC261" i="14"/>
  <c r="BC188" i="14"/>
  <c r="BC41" i="14"/>
  <c r="BC116" i="14"/>
  <c r="BC84" i="14"/>
  <c r="BC482" i="14"/>
  <c r="BC202" i="14"/>
  <c r="BC210" i="14"/>
  <c r="BC204" i="14"/>
  <c r="BC277" i="14"/>
  <c r="BC167" i="14"/>
  <c r="BC300" i="14"/>
  <c r="BC160" i="14"/>
  <c r="BC242" i="14"/>
  <c r="BC266" i="14"/>
  <c r="BC129" i="14"/>
  <c r="BC304" i="14"/>
  <c r="BC233" i="14"/>
  <c r="BC420" i="14"/>
  <c r="BC195" i="14"/>
  <c r="BC444" i="14"/>
  <c r="BC447" i="14"/>
  <c r="BC152" i="14"/>
  <c r="BC232" i="14"/>
  <c r="BC344" i="14"/>
  <c r="BC48" i="14"/>
  <c r="BC459" i="14"/>
  <c r="BC438" i="14"/>
  <c r="BC478" i="14"/>
  <c r="BC255" i="14"/>
  <c r="BC347" i="14"/>
  <c r="BC497" i="14"/>
  <c r="BC486" i="14"/>
  <c r="BC267" i="14"/>
  <c r="BC23" i="14"/>
  <c r="BC392" i="14"/>
  <c r="BC174" i="14"/>
  <c r="BC352" i="14"/>
  <c r="BC435" i="14"/>
  <c r="BC282" i="14"/>
  <c r="BC134" i="14"/>
  <c r="BC85" i="14"/>
  <c r="BC314" i="14"/>
  <c r="BC490" i="14"/>
  <c r="BC281" i="14"/>
  <c r="BC307" i="14"/>
  <c r="BC105" i="14"/>
  <c r="BC494" i="14"/>
  <c r="BC338" i="14"/>
  <c r="BC211" i="14"/>
  <c r="BC467" i="14"/>
  <c r="BC424" i="14"/>
  <c r="BC31" i="14"/>
  <c r="BC138" i="14"/>
  <c r="BC373" i="14"/>
  <c r="BC374" i="14"/>
  <c r="BC430" i="14"/>
  <c r="BC455" i="14"/>
  <c r="BC382" i="14"/>
  <c r="BC169" i="14"/>
  <c r="BC305" i="14"/>
  <c r="BC18" i="14"/>
  <c r="BC99" i="14"/>
  <c r="BC317" i="14"/>
  <c r="BC286" i="14"/>
  <c r="BC470" i="14"/>
  <c r="BC32" i="14"/>
  <c r="BC102" i="14"/>
  <c r="BC496" i="14"/>
  <c r="BC96" i="14"/>
  <c r="BC250" i="14"/>
  <c r="BC64" i="14"/>
  <c r="BC284" i="14"/>
  <c r="BC150" i="14"/>
  <c r="BC316" i="14"/>
  <c r="BC191" i="14"/>
  <c r="BC118" i="14"/>
  <c r="BC399" i="14"/>
  <c r="BC55" i="14"/>
  <c r="BC30" i="14"/>
  <c r="BC417" i="14"/>
  <c r="BC433" i="14"/>
  <c r="BC441" i="14"/>
  <c r="BC228" i="14"/>
  <c r="BC480" i="14"/>
  <c r="BC466" i="14"/>
  <c r="BC270" i="14"/>
  <c r="BC222" i="14"/>
  <c r="BC155" i="14"/>
  <c r="BC479" i="14"/>
  <c r="BC244" i="14"/>
  <c r="BC247" i="14"/>
  <c r="BC197" i="14"/>
  <c r="BC331" i="14"/>
  <c r="BC275" i="14"/>
  <c r="BC425" i="14"/>
  <c r="BC172" i="14"/>
  <c r="BC39" i="14"/>
  <c r="BC333" i="14"/>
  <c r="BC340" i="14"/>
  <c r="BC402" i="14"/>
  <c r="BC276" i="14"/>
  <c r="BC324" i="14"/>
  <c r="BC384" i="14"/>
  <c r="BC115" i="14"/>
  <c r="BC35" i="14"/>
  <c r="BC245" i="14"/>
  <c r="BC460" i="14"/>
  <c r="BC413" i="14"/>
  <c r="BC436" i="14"/>
  <c r="BC243" i="14"/>
  <c r="BC140" i="14"/>
  <c r="BC472" i="14"/>
  <c r="BC487" i="14"/>
  <c r="BC47" i="14"/>
  <c r="BC274" i="14"/>
  <c r="BC454" i="14"/>
  <c r="BC77" i="14"/>
  <c r="BC80" i="14"/>
  <c r="BC106" i="14"/>
  <c r="BC14" i="14"/>
  <c r="BC355" i="14"/>
  <c r="BC101" i="14"/>
  <c r="BC452" i="14"/>
  <c r="BC398" i="14"/>
  <c r="BC349" i="14"/>
  <c r="BC273" i="14"/>
  <c r="BC40" i="14"/>
  <c r="BC52" i="14"/>
  <c r="BC76" i="14"/>
  <c r="BC315" i="14"/>
  <c r="BC431" i="14"/>
  <c r="BC196" i="14"/>
  <c r="BC463" i="14"/>
  <c r="BC473" i="14"/>
  <c r="BC283" i="14"/>
  <c r="BC484" i="14"/>
  <c r="BC166" i="14"/>
  <c r="BC142" i="14"/>
  <c r="BC135" i="14"/>
  <c r="BC126" i="14"/>
  <c r="BC337" i="14"/>
  <c r="BC423" i="14"/>
  <c r="BC91" i="14"/>
  <c r="BC213" i="14"/>
  <c r="BC190" i="14"/>
  <c r="BC469" i="14"/>
  <c r="BC408" i="14"/>
  <c r="BC407" i="14"/>
  <c r="BC368" i="14"/>
  <c r="BC376" i="14"/>
  <c r="BC46" i="14"/>
  <c r="BC383" i="14"/>
  <c r="BC66" i="14"/>
  <c r="BC16" i="14"/>
  <c r="BC176" i="14"/>
  <c r="BC319" i="14"/>
  <c r="BC117" i="14"/>
  <c r="BC405" i="14"/>
  <c r="BC133" i="14"/>
  <c r="BC184" i="14"/>
  <c r="BC148" i="14"/>
  <c r="BC108" i="14"/>
  <c r="BC249" i="14"/>
  <c r="BC303" i="14"/>
  <c r="BC227" i="14"/>
  <c r="BC491" i="14"/>
  <c r="BC168" i="14"/>
  <c r="BC287" i="14"/>
  <c r="BC346" i="14"/>
  <c r="BC476" i="14"/>
  <c r="BC428" i="14"/>
  <c r="BC312" i="14"/>
  <c r="BC406" i="14"/>
  <c r="BC280" i="14"/>
  <c r="BC411" i="14"/>
  <c r="BC113" i="14"/>
  <c r="BC25" i="14"/>
  <c r="BC341" i="14"/>
  <c r="BC264" i="14"/>
  <c r="BC294" i="14"/>
  <c r="BC214" i="14"/>
  <c r="BC58" i="14"/>
  <c r="BC224" i="14"/>
  <c r="BC364" i="14"/>
  <c r="BC59" i="14"/>
  <c r="BC246" i="14"/>
  <c r="BC434" i="14"/>
  <c r="BC295" i="14"/>
  <c r="BC74" i="14"/>
  <c r="BC219" i="14"/>
  <c r="BC442" i="14"/>
  <c r="BC92" i="14"/>
  <c r="BC369" i="14"/>
  <c r="BC175" i="14"/>
  <c r="BC36" i="14"/>
  <c r="BC418" i="14"/>
  <c r="BC22" i="14"/>
  <c r="BC209" i="14"/>
  <c r="BC220" i="14"/>
  <c r="BC334" i="14"/>
  <c r="BC164" i="14"/>
  <c r="BC90" i="14"/>
  <c r="BC229" i="14"/>
  <c r="BC279" i="14"/>
  <c r="BC290" i="14"/>
  <c r="BC121" i="14"/>
  <c r="BC98" i="14"/>
  <c r="BC306" i="14"/>
  <c r="BC354" i="14"/>
  <c r="BC332" i="14"/>
  <c r="BC199" i="14"/>
  <c r="BC63" i="14"/>
  <c r="BC109" i="14"/>
  <c r="BC427" i="14"/>
  <c r="BC110" i="14"/>
  <c r="BC187" i="14"/>
  <c r="BC223" i="14"/>
  <c r="BC33" i="14"/>
  <c r="BC50" i="14"/>
  <c r="BC357" i="14"/>
  <c r="BC240" i="14"/>
  <c r="BC136" i="14"/>
  <c r="BC377" i="14"/>
  <c r="BC87" i="14"/>
  <c r="BC321" i="14"/>
  <c r="BC493" i="14"/>
  <c r="BC488" i="14"/>
  <c r="BC216" i="14"/>
  <c r="BC83" i="14"/>
  <c r="BC28" i="14"/>
  <c r="BC75" i="14"/>
  <c r="BC212" i="14"/>
  <c r="BC421" i="14"/>
  <c r="BC181" i="14"/>
  <c r="BC127" i="14"/>
  <c r="BC353" i="14"/>
  <c r="BC449" i="14"/>
  <c r="BC218" i="14"/>
  <c r="BC343" i="14"/>
  <c r="BC141" i="14"/>
  <c r="BC67" i="14"/>
  <c r="BC207" i="14"/>
  <c r="BC239" i="14"/>
  <c r="BC15" i="14"/>
  <c r="BC362" i="14"/>
  <c r="BC325" i="14"/>
  <c r="BC13" i="14"/>
  <c r="BC51" i="14"/>
  <c r="BC178" i="14"/>
  <c r="BC230" i="14"/>
  <c r="BC131" i="14"/>
  <c r="BC104" i="14"/>
  <c r="BC492" i="14"/>
  <c r="BC217" i="14"/>
  <c r="BC137" i="14"/>
  <c r="BC360" i="14"/>
  <c r="BC182" i="14"/>
  <c r="BC326" i="14"/>
  <c r="BC328" i="14"/>
  <c r="BC299" i="14"/>
  <c r="BC320" i="14"/>
  <c r="BC125" i="14"/>
  <c r="BC62" i="14"/>
  <c r="BC381" i="14"/>
  <c r="BC262" i="14"/>
  <c r="BC495" i="14"/>
  <c r="BC173" i="14"/>
  <c r="BC88" i="14"/>
  <c r="BC221" i="14"/>
  <c r="BC389" i="14"/>
  <c r="BC365" i="14"/>
  <c r="BC205" i="14"/>
  <c r="BC351" i="14"/>
  <c r="BC297" i="14"/>
  <c r="BC437" i="14"/>
  <c r="BC123" i="14"/>
  <c r="BC186" i="14"/>
  <c r="BC448" i="14"/>
  <c r="BC456" i="14"/>
  <c r="BC29" i="14"/>
  <c r="BC370" i="14"/>
  <c r="BC350" i="14"/>
  <c r="BC323" i="14"/>
  <c r="BC153" i="14"/>
  <c r="BC144" i="14"/>
  <c r="BC308" i="14"/>
  <c r="BC391" i="14"/>
  <c r="BC415" i="14"/>
  <c r="BC439" i="14"/>
  <c r="BC72" i="14"/>
  <c r="BC177" i="14"/>
  <c r="BC386" i="14"/>
  <c r="BC114" i="14"/>
  <c r="BC94" i="14"/>
  <c r="BC446" i="14"/>
  <c r="BC342" i="14"/>
  <c r="BC24" i="14"/>
  <c r="BC330" i="14"/>
  <c r="BC285" i="14"/>
  <c r="BC65" i="14"/>
  <c r="BC146" i="14"/>
  <c r="BC151" i="14"/>
  <c r="BC301" i="14"/>
  <c r="BC499" i="14"/>
  <c r="BC498" i="14"/>
  <c r="BC107" i="14"/>
  <c r="BC200" i="14"/>
  <c r="BC163" i="14"/>
  <c r="BC231" i="14"/>
  <c r="BC465" i="14"/>
  <c r="BC453" i="14"/>
  <c r="BC268" i="14"/>
  <c r="BC432" i="14"/>
  <c r="BC358" i="14"/>
  <c r="BC56" i="14"/>
  <c r="BC235" i="14"/>
  <c r="BC272" i="14"/>
  <c r="BC363" i="14"/>
  <c r="BC429" i="14"/>
  <c r="BC69" i="14"/>
  <c r="BC156" i="14"/>
  <c r="BC103" i="14"/>
  <c r="BC194" i="14"/>
  <c r="BC339" i="14"/>
  <c r="BC468" i="14"/>
  <c r="BC119" i="14"/>
  <c r="BC327" i="14"/>
  <c r="BC345" i="14"/>
  <c r="BC112" i="14"/>
  <c r="BC238" i="14"/>
  <c r="BC269" i="14"/>
  <c r="BC68" i="14"/>
  <c r="BC49" i="14"/>
  <c r="BC34" i="14"/>
  <c r="BC414" i="14"/>
  <c r="BC310" i="14"/>
  <c r="BC375" i="14"/>
  <c r="BC215" i="14"/>
  <c r="BC82" i="14"/>
  <c r="BC445" i="14"/>
  <c r="BC366" i="14"/>
  <c r="BC139" i="14"/>
  <c r="BC208" i="14"/>
  <c r="BC17" i="14"/>
  <c r="BC237" i="14"/>
  <c r="BC37" i="14"/>
  <c r="BC248" i="14"/>
  <c r="BC97" i="14"/>
  <c r="BC457" i="14"/>
  <c r="BC124" i="14"/>
  <c r="BC348" i="14"/>
  <c r="BC359" i="14"/>
  <c r="BC291" i="14"/>
  <c r="BC485" i="14"/>
  <c r="BC388" i="14"/>
  <c r="BC260" i="14"/>
  <c r="BC60" i="14"/>
  <c r="BC147" i="14"/>
  <c r="BC43" i="14"/>
  <c r="BC170" i="14"/>
  <c r="BC395" i="14"/>
  <c r="BC100" i="14"/>
  <c r="BC385" i="14"/>
  <c r="BC241" i="14"/>
  <c r="BC159" i="14"/>
  <c r="BC410" i="14"/>
  <c r="BC254" i="14"/>
  <c r="BC193" i="14"/>
  <c r="BC309" i="14"/>
  <c r="BC252" i="14"/>
  <c r="BC335" i="14"/>
  <c r="BC79" i="14"/>
  <c r="BC236" i="14"/>
  <c r="BC412" i="14"/>
  <c r="BC361" i="14"/>
  <c r="BC296" i="14"/>
  <c r="BC450" i="14"/>
  <c r="BC185" i="14"/>
  <c r="BC289" i="14"/>
  <c r="BC258" i="14"/>
  <c r="BC189" i="14"/>
  <c r="BC111" i="14"/>
  <c r="BC311" i="14"/>
  <c r="BC483" i="14"/>
  <c r="BC71" i="14"/>
  <c r="BC271" i="14"/>
  <c r="BC387" i="14"/>
  <c r="BC95" i="14"/>
  <c r="BC206" i="14"/>
  <c r="BC259" i="14"/>
  <c r="BC356" i="14"/>
  <c r="BC396" i="14"/>
  <c r="BC253" i="14"/>
  <c r="BC45" i="14"/>
  <c r="BC390" i="14"/>
  <c r="BC89" i="14"/>
  <c r="BC128" i="14"/>
  <c r="BC149" i="14"/>
  <c r="BC367" i="14"/>
  <c r="BC302" i="14"/>
  <c r="BC481" i="14"/>
  <c r="AP147" i="6"/>
  <c r="AI19" i="10" s="1"/>
  <c r="AP146" i="6"/>
  <c r="AI18" i="10" s="1"/>
  <c r="AQ6" i="6"/>
  <c r="R43" i="11"/>
  <c r="S44" i="11"/>
  <c r="AG44" i="11"/>
  <c r="AF43" i="11"/>
  <c r="AQ137" i="6"/>
  <c r="AQ100" i="6"/>
  <c r="AQ118" i="6"/>
  <c r="AQ135" i="6"/>
  <c r="AQ104" i="6"/>
  <c r="AQ116" i="6"/>
  <c r="AQ87" i="6"/>
  <c r="AQ138" i="6"/>
  <c r="AQ102" i="6"/>
  <c r="AQ86" i="6"/>
  <c r="AQ111" i="6"/>
  <c r="AQ110" i="6"/>
  <c r="AQ129" i="6"/>
  <c r="AQ88" i="6"/>
  <c r="AQ128" i="6"/>
  <c r="AQ89" i="6"/>
  <c r="AQ127" i="6"/>
  <c r="AQ112" i="6"/>
  <c r="AQ103" i="6"/>
  <c r="AQ134" i="6"/>
  <c r="AQ93" i="6"/>
  <c r="AQ90" i="6"/>
  <c r="AQ139" i="6"/>
  <c r="AQ125" i="6"/>
  <c r="AQ123" i="6"/>
  <c r="AQ92" i="6"/>
  <c r="AQ109" i="6"/>
  <c r="AQ101" i="6"/>
  <c r="AQ98" i="6"/>
  <c r="AQ91" i="6"/>
  <c r="AQ136" i="6"/>
  <c r="AQ140" i="6"/>
  <c r="AQ124" i="6"/>
  <c r="AQ126" i="6"/>
  <c r="AQ117" i="6"/>
  <c r="AR84" i="6"/>
  <c r="AQ99" i="6"/>
  <c r="AQ7" i="6"/>
  <c r="AQ8" i="6"/>
  <c r="AP72" i="6"/>
  <c r="AH100" i="10"/>
  <c r="AQ5" i="6"/>
  <c r="BB2" i="14"/>
  <c r="BB3" i="14" s="1"/>
  <c r="AQ73" i="6" s="1"/>
  <c r="AQ82" i="6" s="1"/>
  <c r="F33" i="15"/>
  <c r="H33" i="15" s="1"/>
  <c r="E45" i="11"/>
  <c r="D44" i="11"/>
  <c r="AI45" i="10"/>
  <c r="AJ166" i="10"/>
  <c r="AT1" i="16"/>
  <c r="AK3" i="10"/>
  <c r="AJ49" i="10"/>
  <c r="AJ83" i="10"/>
  <c r="AJ109" i="10"/>
  <c r="AJ72" i="10"/>
  <c r="AJ29" i="10" s="1"/>
  <c r="AJ54" i="10"/>
  <c r="AJ79" i="10"/>
  <c r="AJ36" i="10" s="1"/>
  <c r="AJ8" i="10"/>
  <c r="AJ56" i="10"/>
  <c r="AJ51" i="10"/>
  <c r="AJ77" i="10"/>
  <c r="AJ34" i="10" s="1"/>
  <c r="AJ52" i="10"/>
  <c r="AJ75" i="10"/>
  <c r="AJ32" i="10" s="1"/>
  <c r="AJ69" i="10"/>
  <c r="AJ26" i="10" s="1"/>
  <c r="AJ164" i="10"/>
  <c r="AJ89" i="10"/>
  <c r="AJ53" i="10"/>
  <c r="AJ63" i="10"/>
  <c r="AJ74" i="10"/>
  <c r="AJ31" i="10" s="1"/>
  <c r="AJ9" i="10"/>
  <c r="AJ68" i="10"/>
  <c r="AJ25" i="10" s="1"/>
  <c r="AJ44" i="10"/>
  <c r="AJ82" i="10"/>
  <c r="AJ104" i="10"/>
  <c r="AJ67" i="10"/>
  <c r="AJ24" i="10" s="1"/>
  <c r="AJ80" i="10"/>
  <c r="AJ37" i="10" s="1"/>
  <c r="AJ78" i="10"/>
  <c r="AJ35" i="10" s="1"/>
  <c r="AJ70" i="10"/>
  <c r="AJ27" i="10" s="1"/>
  <c r="AJ76" i="10"/>
  <c r="AJ33" i="10" s="1"/>
  <c r="AJ60" i="10"/>
  <c r="AJ93" i="10"/>
  <c r="AJ66" i="10"/>
  <c r="AJ86" i="10"/>
  <c r="AJ50" i="10"/>
  <c r="AJ158" i="10"/>
  <c r="AJ64" i="10"/>
  <c r="AJ107" i="10"/>
  <c r="AJ108" i="10"/>
  <c r="AJ57" i="10"/>
  <c r="AJ59" i="10"/>
  <c r="AJ55" i="10"/>
  <c r="AJ163" i="10"/>
  <c r="AJ160" i="10"/>
  <c r="AJ62" i="10"/>
  <c r="AJ159" i="10"/>
  <c r="AJ46" i="10"/>
  <c r="AJ73" i="10"/>
  <c r="AJ30" i="10" s="1"/>
  <c r="AJ90" i="10"/>
  <c r="AJ167" i="10"/>
  <c r="AJ176" i="10" s="1"/>
  <c r="AJ38" i="10"/>
  <c r="AJ165" i="10"/>
  <c r="AJ48" i="10"/>
  <c r="AJ61" i="10"/>
  <c r="AJ88" i="10"/>
  <c r="AJ71" i="10"/>
  <c r="AJ28" i="10" s="1"/>
  <c r="AJ47" i="10"/>
  <c r="AJ58" i="10"/>
  <c r="AI110" i="10"/>
  <c r="AI168" i="10"/>
  <c r="AI23" i="10"/>
  <c r="AI22" i="10" s="1"/>
  <c r="AI39" i="10" s="1"/>
  <c r="AI65" i="10"/>
  <c r="AS5" i="16"/>
  <c r="AS10" i="16" s="1"/>
  <c r="AS159" i="16"/>
  <c r="AC96" i="10"/>
  <c r="AC98" i="10"/>
  <c r="AM4" i="23" s="1"/>
  <c r="AM9" i="23" s="1"/>
  <c r="AM12" i="23" s="1"/>
  <c r="AK28" i="11"/>
  <c r="BA4" i="14"/>
  <c r="AZ6" i="14"/>
  <c r="AI13" i="10" l="1"/>
  <c r="AI11" i="10"/>
  <c r="AT159" i="23"/>
  <c r="I36" i="11"/>
  <c r="K36" i="11" s="1"/>
  <c r="G37" i="11" s="1"/>
  <c r="J37" i="11" s="1"/>
  <c r="H37" i="11"/>
  <c r="AF105" i="10"/>
  <c r="AF112" i="10" s="1"/>
  <c r="AP157" i="16"/>
  <c r="AF95" i="10"/>
  <c r="AF96" i="10" s="1"/>
  <c r="AD101" i="10"/>
  <c r="AO157" i="16"/>
  <c r="AU1" i="23"/>
  <c r="AK6" i="10"/>
  <c r="AK12" i="10" s="1"/>
  <c r="AI15" i="10"/>
  <c r="AI20" i="10"/>
  <c r="AI14" i="10"/>
  <c r="AE98" i="10"/>
  <c r="AO4" i="23" s="1"/>
  <c r="AO9" i="23" s="1"/>
  <c r="AO12" i="23" s="1"/>
  <c r="AH16" i="10"/>
  <c r="AH41" i="10" s="1"/>
  <c r="AH81" i="10" s="1"/>
  <c r="AH84" i="10" s="1"/>
  <c r="F34" i="15"/>
  <c r="H34" i="15" s="1"/>
  <c r="AG103" i="10"/>
  <c r="AG174" i="10" s="1"/>
  <c r="AQ157" i="23" s="1"/>
  <c r="AG87" i="10"/>
  <c r="AG91" i="10" s="1"/>
  <c r="AG81" i="10"/>
  <c r="AG84" i="10" s="1"/>
  <c r="AQ146" i="6"/>
  <c r="AJ18" i="10" s="1"/>
  <c r="AQ147" i="6"/>
  <c r="AJ19" i="10" s="1"/>
  <c r="AI100" i="10"/>
  <c r="AT5" i="23"/>
  <c r="AT10" i="23" s="1"/>
  <c r="AF44" i="11"/>
  <c r="AG45" i="11"/>
  <c r="S45" i="11"/>
  <c r="R44" i="11"/>
  <c r="AA44" i="11"/>
  <c r="AR109" i="6"/>
  <c r="AR127" i="6"/>
  <c r="AR117" i="6"/>
  <c r="AR123" i="6"/>
  <c r="AR124" i="6"/>
  <c r="AR116" i="6"/>
  <c r="AR128" i="6"/>
  <c r="AR92" i="6"/>
  <c r="AR139" i="6"/>
  <c r="AR100" i="6"/>
  <c r="AR140" i="6"/>
  <c r="AR112" i="6"/>
  <c r="AR138" i="6"/>
  <c r="AR102" i="6"/>
  <c r="AR101" i="6"/>
  <c r="AR89" i="6"/>
  <c r="AR103" i="6"/>
  <c r="AR90" i="6"/>
  <c r="AR111" i="6"/>
  <c r="AR87" i="6"/>
  <c r="AS84" i="6"/>
  <c r="AR125" i="6"/>
  <c r="AR110" i="6"/>
  <c r="AR135" i="6"/>
  <c r="AR136" i="6"/>
  <c r="AR86" i="6"/>
  <c r="AR126" i="6"/>
  <c r="AR137" i="6"/>
  <c r="AR129" i="6"/>
  <c r="AR118" i="6"/>
  <c r="AR104" i="6"/>
  <c r="AR91" i="6"/>
  <c r="AR99" i="6"/>
  <c r="AR134" i="6"/>
  <c r="AR93" i="6"/>
  <c r="AR98" i="6"/>
  <c r="AR88" i="6"/>
  <c r="BE11" i="14"/>
  <c r="BD278" i="14"/>
  <c r="BD401" i="14"/>
  <c r="BD44" i="14"/>
  <c r="BD161" i="14"/>
  <c r="BD42" i="14"/>
  <c r="BD426" i="14"/>
  <c r="BD500" i="14"/>
  <c r="BD400" i="14"/>
  <c r="BD192" i="14"/>
  <c r="BD471" i="14"/>
  <c r="BD267" i="14"/>
  <c r="BD168" i="14"/>
  <c r="BD373" i="14"/>
  <c r="BD24" i="14"/>
  <c r="BD378" i="14"/>
  <c r="BD435" i="14"/>
  <c r="BD215" i="14"/>
  <c r="BD210" i="14"/>
  <c r="BD97" i="14"/>
  <c r="BD146" i="14"/>
  <c r="BD493" i="14"/>
  <c r="BD317" i="14"/>
  <c r="BD409" i="14"/>
  <c r="BD470" i="14"/>
  <c r="BD306" i="14"/>
  <c r="BD96" i="14"/>
  <c r="BD283" i="14"/>
  <c r="BD28" i="14"/>
  <c r="BD389" i="14"/>
  <c r="BD308" i="14"/>
  <c r="BD35" i="14"/>
  <c r="BD412" i="14"/>
  <c r="BD356" i="14"/>
  <c r="BD241" i="14"/>
  <c r="BD465" i="14"/>
  <c r="BD271" i="14"/>
  <c r="BD303" i="14"/>
  <c r="BD411" i="14"/>
  <c r="BD379" i="14"/>
  <c r="BD488" i="14"/>
  <c r="BD83" i="14"/>
  <c r="BD80" i="14"/>
  <c r="BD138" i="14"/>
  <c r="BD273" i="14"/>
  <c r="BD88" i="14"/>
  <c r="BD106" i="14"/>
  <c r="BD315" i="14"/>
  <c r="BD252" i="14"/>
  <c r="BD421" i="14"/>
  <c r="BD325" i="14"/>
  <c r="BD456" i="14"/>
  <c r="BD79" i="14"/>
  <c r="BD338" i="14"/>
  <c r="BD196" i="14"/>
  <c r="BD129" i="14"/>
  <c r="BD103" i="14"/>
  <c r="BD473" i="14"/>
  <c r="BD304" i="14"/>
  <c r="BD323" i="14"/>
  <c r="BD481" i="14"/>
  <c r="BD194" i="14"/>
  <c r="BD150" i="14"/>
  <c r="BD320" i="14"/>
  <c r="BD191" i="14"/>
  <c r="BD245" i="14"/>
  <c r="BD133" i="14"/>
  <c r="BD126" i="14"/>
  <c r="BD361" i="14"/>
  <c r="BD295" i="14"/>
  <c r="BD87" i="14"/>
  <c r="BD219" i="14"/>
  <c r="BD285" i="14"/>
  <c r="BD397" i="14"/>
  <c r="BD134" i="14"/>
  <c r="BD82" i="14"/>
  <c r="BD313" i="14"/>
  <c r="BD266" i="14"/>
  <c r="BD333" i="14"/>
  <c r="BD437" i="14"/>
  <c r="BD149" i="14"/>
  <c r="BD319" i="14"/>
  <c r="BD115" i="14"/>
  <c r="BD104" i="14"/>
  <c r="BD218" i="14"/>
  <c r="BD492" i="14"/>
  <c r="BD123" i="14"/>
  <c r="BD205" i="14"/>
  <c r="BD296" i="14"/>
  <c r="BD137" i="14"/>
  <c r="BD101" i="14"/>
  <c r="BD128" i="14"/>
  <c r="BD497" i="14"/>
  <c r="BD182" i="14"/>
  <c r="BD318" i="14"/>
  <c r="BD198" i="14"/>
  <c r="BD62" i="14"/>
  <c r="BD136" i="14"/>
  <c r="BD89" i="14"/>
  <c r="BD70" i="14"/>
  <c r="BD23" i="14"/>
  <c r="BD330" i="14"/>
  <c r="BD455" i="14"/>
  <c r="BD422" i="14"/>
  <c r="BD226" i="14"/>
  <c r="BD15" i="14"/>
  <c r="BD290" i="14"/>
  <c r="BD275" i="14"/>
  <c r="BD353" i="14"/>
  <c r="BD340" i="14"/>
  <c r="BD485" i="14"/>
  <c r="BD322" i="14"/>
  <c r="BD484" i="14"/>
  <c r="BD142" i="14"/>
  <c r="BD119" i="14"/>
  <c r="BD404" i="14"/>
  <c r="BD469" i="14"/>
  <c r="BD165" i="14"/>
  <c r="BD408" i="14"/>
  <c r="BD30" i="14"/>
  <c r="BD391" i="14"/>
  <c r="BD93" i="14"/>
  <c r="BD477" i="14"/>
  <c r="BD143" i="14"/>
  <c r="BD351" i="14"/>
  <c r="BD369" i="14"/>
  <c r="BD162" i="14"/>
  <c r="BD479" i="14"/>
  <c r="BD482" i="14"/>
  <c r="BD81" i="14"/>
  <c r="BD334" i="14"/>
  <c r="BD457" i="14"/>
  <c r="BD309" i="14"/>
  <c r="BD213" i="14"/>
  <c r="BD94" i="14"/>
  <c r="BD160" i="14"/>
  <c r="BD258" i="14"/>
  <c r="BD251" i="14"/>
  <c r="BD31" i="14"/>
  <c r="BD37" i="14"/>
  <c r="BD247" i="14"/>
  <c r="BD20" i="14"/>
  <c r="BD130" i="14"/>
  <c r="BD331" i="14"/>
  <c r="BD207" i="14"/>
  <c r="BD451" i="14"/>
  <c r="BD489" i="14"/>
  <c r="BD204" i="14"/>
  <c r="BD307" i="14"/>
  <c r="BD206" i="14"/>
  <c r="BD234" i="14"/>
  <c r="BD335" i="14"/>
  <c r="BD29" i="14"/>
  <c r="BD259" i="14"/>
  <c r="BD431" i="14"/>
  <c r="BD390" i="14"/>
  <c r="BD98" i="14"/>
  <c r="BD114" i="14"/>
  <c r="BD498" i="14"/>
  <c r="BD153" i="14"/>
  <c r="BD260" i="14"/>
  <c r="BD444" i="14"/>
  <c r="BD27" i="14"/>
  <c r="BD405" i="14"/>
  <c r="BD170" i="14"/>
  <c r="BD440" i="14"/>
  <c r="BD427" i="14"/>
  <c r="BD100" i="14"/>
  <c r="BD293" i="14"/>
  <c r="BD135" i="14"/>
  <c r="BD95" i="14"/>
  <c r="BD368" i="14"/>
  <c r="BD438" i="14"/>
  <c r="BD478" i="14"/>
  <c r="BD108" i="14"/>
  <c r="BD495" i="14"/>
  <c r="BD175" i="14"/>
  <c r="BD382" i="14"/>
  <c r="BD282" i="14"/>
  <c r="BD183" i="14"/>
  <c r="BD208" i="14"/>
  <c r="BD156" i="14"/>
  <c r="BD166" i="14"/>
  <c r="BD43" i="14"/>
  <c r="BD190" i="14"/>
  <c r="BD371" i="14"/>
  <c r="BD417" i="14"/>
  <c r="BD407" i="14"/>
  <c r="BD71" i="14"/>
  <c r="BD288" i="14"/>
  <c r="BD458" i="14"/>
  <c r="BD486" i="14"/>
  <c r="BD225" i="14"/>
  <c r="BD432" i="14"/>
  <c r="BD240" i="14"/>
  <c r="BD261" i="14"/>
  <c r="BD326" i="14"/>
  <c r="BD310" i="14"/>
  <c r="BD345" i="14"/>
  <c r="BD274" i="14"/>
  <c r="BD413" i="14"/>
  <c r="BD253" i="14"/>
  <c r="BD367" i="14"/>
  <c r="BD185" i="14"/>
  <c r="BD321" i="14"/>
  <c r="BD381" i="14"/>
  <c r="BD256" i="14"/>
  <c r="BD398" i="14"/>
  <c r="BD45" i="14"/>
  <c r="BD229" i="14"/>
  <c r="BD239" i="14"/>
  <c r="BD16" i="14"/>
  <c r="BD105" i="14"/>
  <c r="BD121" i="14"/>
  <c r="BD419" i="14"/>
  <c r="BD221" i="14"/>
  <c r="BD311" i="14"/>
  <c r="BD22" i="14"/>
  <c r="BD428" i="14"/>
  <c r="BD50" i="14"/>
  <c r="BD436" i="14"/>
  <c r="BD227" i="14"/>
  <c r="BD159" i="14"/>
  <c r="BD111" i="14"/>
  <c r="BD34" i="14"/>
  <c r="BD328" i="14"/>
  <c r="BD374" i="14"/>
  <c r="BD329" i="14"/>
  <c r="BD158" i="14"/>
  <c r="BD279" i="14"/>
  <c r="BD65" i="14"/>
  <c r="BD21" i="14"/>
  <c r="BD277" i="14"/>
  <c r="BD167" i="14"/>
  <c r="BD51" i="14"/>
  <c r="BD420" i="14"/>
  <c r="BD246" i="14"/>
  <c r="BD33" i="14"/>
  <c r="BD415" i="14"/>
  <c r="BD357" i="14"/>
  <c r="BD220" i="14"/>
  <c r="BD454" i="14"/>
  <c r="BD392" i="14"/>
  <c r="BD40" i="14"/>
  <c r="BD448" i="14"/>
  <c r="BD78" i="14"/>
  <c r="BD13" i="14"/>
  <c r="BD396" i="14"/>
  <c r="BD145" i="14"/>
  <c r="BD211" i="14"/>
  <c r="BD476" i="14"/>
  <c r="BD179" i="14"/>
  <c r="BD63" i="14"/>
  <c r="BD399" i="14"/>
  <c r="BD223" i="14"/>
  <c r="BD48" i="14"/>
  <c r="BD459" i="14"/>
  <c r="BD433" i="14"/>
  <c r="BD480" i="14"/>
  <c r="BD249" i="14"/>
  <c r="BD280" i="14"/>
  <c r="BD47" i="14"/>
  <c r="BD297" i="14"/>
  <c r="BD362" i="14"/>
  <c r="BD203" i="14"/>
  <c r="BD453" i="14"/>
  <c r="BD383" i="14"/>
  <c r="BD445" i="14"/>
  <c r="BD359" i="14"/>
  <c r="BD209" i="14"/>
  <c r="BD222" i="14"/>
  <c r="BD116" i="14"/>
  <c r="BD193" i="14"/>
  <c r="BD17" i="14"/>
  <c r="BD394" i="14"/>
  <c r="BD132" i="14"/>
  <c r="BD439" i="14"/>
  <c r="BD112" i="14"/>
  <c r="BD483" i="14"/>
  <c r="BD92" i="14"/>
  <c r="BD169" i="14"/>
  <c r="BD141" i="14"/>
  <c r="BD151" i="14"/>
  <c r="BD178" i="14"/>
  <c r="BD64" i="14"/>
  <c r="BD152" i="14"/>
  <c r="BD355" i="14"/>
  <c r="BD358" i="14"/>
  <c r="BD366" i="14"/>
  <c r="BD248" i="14"/>
  <c r="BD61" i="14"/>
  <c r="BD463" i="14"/>
  <c r="BD468" i="14"/>
  <c r="BD177" i="14"/>
  <c r="BD188" i="14"/>
  <c r="BD139" i="14"/>
  <c r="BD174" i="14"/>
  <c r="BD233" i="14"/>
  <c r="BD475" i="14"/>
  <c r="BD272" i="14"/>
  <c r="BD67" i="14"/>
  <c r="BD341" i="14"/>
  <c r="BD287" i="14"/>
  <c r="BD314" i="14"/>
  <c r="BD429" i="14"/>
  <c r="BD242" i="14"/>
  <c r="BD214" i="14"/>
  <c r="BD102" i="14"/>
  <c r="BD75" i="14"/>
  <c r="BD58" i="14"/>
  <c r="BD380" i="14"/>
  <c r="BD418" i="14"/>
  <c r="BD224" i="14"/>
  <c r="BD377" i="14"/>
  <c r="BD263" i="14"/>
  <c r="BD14" i="14"/>
  <c r="BD327" i="14"/>
  <c r="BD344" i="14"/>
  <c r="BD441" i="14"/>
  <c r="BD73" i="14"/>
  <c r="BD376" i="14"/>
  <c r="BD140" i="14"/>
  <c r="BD91" i="14"/>
  <c r="BD56" i="14"/>
  <c r="BD461" i="14"/>
  <c r="BD491" i="14"/>
  <c r="BD305" i="14"/>
  <c r="BD157" i="14"/>
  <c r="BD464" i="14"/>
  <c r="BD180" i="14"/>
  <c r="BD443" i="14"/>
  <c r="BD36" i="14"/>
  <c r="BD301" i="14"/>
  <c r="BD237" i="14"/>
  <c r="BD202" i="14"/>
  <c r="BD281" i="14"/>
  <c r="BD39" i="14"/>
  <c r="BD350" i="14"/>
  <c r="BD148" i="14"/>
  <c r="BD364" i="14"/>
  <c r="BD212" i="14"/>
  <c r="BD332" i="14"/>
  <c r="BD365" i="14"/>
  <c r="BD59" i="14"/>
  <c r="BD181" i="14"/>
  <c r="BD292" i="14"/>
  <c r="BD434" i="14"/>
  <c r="BD337" i="14"/>
  <c r="BD86" i="14"/>
  <c r="BD74" i="14"/>
  <c r="BD255" i="14"/>
  <c r="BD372" i="14"/>
  <c r="BD270" i="14"/>
  <c r="BD155" i="14"/>
  <c r="BD184" i="14"/>
  <c r="BD474" i="14"/>
  <c r="BD41" i="14"/>
  <c r="BD77" i="14"/>
  <c r="BD76" i="14"/>
  <c r="BD172" i="14"/>
  <c r="BD19" i="14"/>
  <c r="BD117" i="14"/>
  <c r="BD49" i="14"/>
  <c r="BD189" i="14"/>
  <c r="BD299" i="14"/>
  <c r="BD238" i="14"/>
  <c r="BD244" i="14"/>
  <c r="BD90" i="14"/>
  <c r="BD370" i="14"/>
  <c r="BD414" i="14"/>
  <c r="BD403" i="14"/>
  <c r="BD125" i="14"/>
  <c r="BD467" i="14"/>
  <c r="BD449" i="14"/>
  <c r="BD54" i="14"/>
  <c r="BD264" i="14"/>
  <c r="BD388" i="14"/>
  <c r="BD447" i="14"/>
  <c r="BD201" i="14"/>
  <c r="BD452" i="14"/>
  <c r="BD302" i="14"/>
  <c r="BD496" i="14"/>
  <c r="BD446" i="14"/>
  <c r="BD154" i="14"/>
  <c r="BD395" i="14"/>
  <c r="BD450" i="14"/>
  <c r="BD406" i="14"/>
  <c r="BD466" i="14"/>
  <c r="BD26" i="14"/>
  <c r="BD113" i="14"/>
  <c r="BD363" i="14"/>
  <c r="BD18" i="14"/>
  <c r="BD144" i="14"/>
  <c r="BD336" i="14"/>
  <c r="BD235" i="14"/>
  <c r="BD346" i="14"/>
  <c r="BD442" i="14"/>
  <c r="BD173" i="14"/>
  <c r="BD257" i="14"/>
  <c r="BD298" i="14"/>
  <c r="BD176" i="14"/>
  <c r="BD250" i="14"/>
  <c r="BD384" i="14"/>
  <c r="BD199" i="14"/>
  <c r="BD236" i="14"/>
  <c r="BD118" i="14"/>
  <c r="BD110" i="14"/>
  <c r="BD343" i="14"/>
  <c r="BD347" i="14"/>
  <c r="BD360" i="14"/>
  <c r="BD386" i="14"/>
  <c r="BD254" i="14"/>
  <c r="BD216" i="14"/>
  <c r="BD32" i="14"/>
  <c r="BD38" i="14"/>
  <c r="BD499" i="14"/>
  <c r="BD60" i="14"/>
  <c r="BD243" i="14"/>
  <c r="BD120" i="14"/>
  <c r="BD349" i="14"/>
  <c r="BD494" i="14"/>
  <c r="BD68" i="14"/>
  <c r="BD462" i="14"/>
  <c r="BD69" i="14"/>
  <c r="BD300" i="14"/>
  <c r="BD230" i="14"/>
  <c r="BD171" i="14"/>
  <c r="BD375" i="14"/>
  <c r="BD52" i="14"/>
  <c r="BD197" i="14"/>
  <c r="BD84" i="14"/>
  <c r="BD66" i="14"/>
  <c r="BD352" i="14"/>
  <c r="BD85" i="14"/>
  <c r="BD269" i="14"/>
  <c r="BD490" i="14"/>
  <c r="BD99" i="14"/>
  <c r="BD354" i="14"/>
  <c r="BD402" i="14"/>
  <c r="BD393" i="14"/>
  <c r="BD276" i="14"/>
  <c r="BD387" i="14"/>
  <c r="BD232" i="14"/>
  <c r="BD55" i="14"/>
  <c r="BD187" i="14"/>
  <c r="BD342" i="14"/>
  <c r="BD312" i="14"/>
  <c r="BD460" i="14"/>
  <c r="BD127" i="14"/>
  <c r="BD231" i="14"/>
  <c r="BD472" i="14"/>
  <c r="BD423" i="14"/>
  <c r="BD57" i="14"/>
  <c r="BD268" i="14"/>
  <c r="BD72" i="14"/>
  <c r="BD186" i="14"/>
  <c r="BD289" i="14"/>
  <c r="BD262" i="14"/>
  <c r="BD416" i="14"/>
  <c r="BD25" i="14"/>
  <c r="BD12" i="14"/>
  <c r="BD265" i="14"/>
  <c r="BD53" i="14"/>
  <c r="BD316" i="14"/>
  <c r="BD217" i="14"/>
  <c r="BD164" i="14"/>
  <c r="BD430" i="14"/>
  <c r="BD286" i="14"/>
  <c r="BD424" i="14"/>
  <c r="BD294" i="14"/>
  <c r="BD487" i="14"/>
  <c r="BD131" i="14"/>
  <c r="BD147" i="14"/>
  <c r="BD46" i="14"/>
  <c r="BD107" i="14"/>
  <c r="BD410" i="14"/>
  <c r="BD291" i="14"/>
  <c r="BD163" i="14"/>
  <c r="BD122" i="14"/>
  <c r="BD425" i="14"/>
  <c r="BD324" i="14"/>
  <c r="BD284" i="14"/>
  <c r="BD109" i="14"/>
  <c r="BD228" i="14"/>
  <c r="BD124" i="14"/>
  <c r="BD195" i="14"/>
  <c r="BD385" i="14"/>
  <c r="BD348" i="14"/>
  <c r="BD339" i="14"/>
  <c r="BD200" i="14"/>
  <c r="AR8" i="6"/>
  <c r="BC2" i="14"/>
  <c r="BC3" i="14" s="1"/>
  <c r="AR73" i="6" s="1"/>
  <c r="AR82" i="6" s="1"/>
  <c r="AR5" i="6"/>
  <c r="E46" i="11"/>
  <c r="D45" i="11"/>
  <c r="AR6" i="6"/>
  <c r="D35" i="15"/>
  <c r="A36" i="15"/>
  <c r="E35" i="15"/>
  <c r="AQ72" i="6"/>
  <c r="AR7" i="6"/>
  <c r="AU1" i="16"/>
  <c r="AK166" i="10"/>
  <c r="AL3" i="10"/>
  <c r="AK83" i="10"/>
  <c r="AK165" i="10"/>
  <c r="AK77" i="10"/>
  <c r="AK34" i="10" s="1"/>
  <c r="AK47" i="10"/>
  <c r="AK67" i="10"/>
  <c r="AK24" i="10" s="1"/>
  <c r="AK108" i="10"/>
  <c r="AK57" i="10"/>
  <c r="AK61" i="10"/>
  <c r="AK93" i="10"/>
  <c r="AK159" i="10"/>
  <c r="AK68" i="10"/>
  <c r="AK25" i="10" s="1"/>
  <c r="AK63" i="10"/>
  <c r="AK38" i="10"/>
  <c r="AK46" i="10"/>
  <c r="AK80" i="10"/>
  <c r="AK37" i="10" s="1"/>
  <c r="AK60" i="10"/>
  <c r="AK9" i="10"/>
  <c r="AK50" i="10"/>
  <c r="AK66" i="10"/>
  <c r="AK79" i="10"/>
  <c r="AK36" i="10" s="1"/>
  <c r="AK89" i="10"/>
  <c r="AK55" i="10"/>
  <c r="AK70" i="10"/>
  <c r="AK27" i="10" s="1"/>
  <c r="AK73" i="10"/>
  <c r="AK30" i="10" s="1"/>
  <c r="AK52" i="10"/>
  <c r="AK78" i="10"/>
  <c r="AK35" i="10" s="1"/>
  <c r="AK48" i="10"/>
  <c r="AK86" i="10"/>
  <c r="AK163" i="10"/>
  <c r="AK56" i="10"/>
  <c r="AK54" i="10"/>
  <c r="AK167" i="10"/>
  <c r="AK176" i="10" s="1"/>
  <c r="AK158" i="10"/>
  <c r="AK82" i="10"/>
  <c r="AK109" i="10"/>
  <c r="AK51" i="10"/>
  <c r="AK107" i="10"/>
  <c r="AK75" i="10"/>
  <c r="AK32" i="10" s="1"/>
  <c r="AK44" i="10"/>
  <c r="AK71" i="10"/>
  <c r="AK28" i="10" s="1"/>
  <c r="AK74" i="10"/>
  <c r="AK31" i="10" s="1"/>
  <c r="AK72" i="10"/>
  <c r="AK29" i="10" s="1"/>
  <c r="AK104" i="10"/>
  <c r="AK90" i="10"/>
  <c r="AK160" i="10"/>
  <c r="AK64" i="10"/>
  <c r="AK53" i="10"/>
  <c r="AK76" i="10"/>
  <c r="AK33" i="10" s="1"/>
  <c r="AK164" i="10"/>
  <c r="AK88" i="10"/>
  <c r="AK69" i="10"/>
  <c r="AK26" i="10" s="1"/>
  <c r="AK59" i="10"/>
  <c r="AK8" i="10"/>
  <c r="AK49" i="10"/>
  <c r="AK58" i="10"/>
  <c r="AK62" i="10"/>
  <c r="AJ7" i="10"/>
  <c r="AJ10" i="10" s="1"/>
  <c r="AJ11" i="10" s="1"/>
  <c r="AJ168" i="10"/>
  <c r="AJ23" i="10"/>
  <c r="AJ22" i="10" s="1"/>
  <c r="AJ39" i="10" s="1"/>
  <c r="AJ65" i="10"/>
  <c r="AT159" i="16"/>
  <c r="AJ110" i="10"/>
  <c r="AT5" i="16"/>
  <c r="AT10" i="16" s="1"/>
  <c r="AC101" i="10"/>
  <c r="AC99" i="10"/>
  <c r="AD99" i="10"/>
  <c r="AJ45" i="10"/>
  <c r="AB76" i="16"/>
  <c r="AM28" i="11"/>
  <c r="AI29" i="11" s="1"/>
  <c r="AJ29" i="11" s="1"/>
  <c r="BB4" i="14"/>
  <c r="BA6" i="14"/>
  <c r="AU159" i="23" l="1"/>
  <c r="AK7" i="10"/>
  <c r="AK10" i="10" s="1"/>
  <c r="I37" i="11"/>
  <c r="K37" i="11" s="1"/>
  <c r="G38" i="11" s="1"/>
  <c r="AF98" i="10"/>
  <c r="AF99" i="10" s="1"/>
  <c r="AI16" i="10"/>
  <c r="AI41" i="10" s="1"/>
  <c r="AI87" i="10" s="1"/>
  <c r="AI91" i="10" s="1"/>
  <c r="AE101" i="10"/>
  <c r="AH87" i="10"/>
  <c r="AH91" i="10" s="1"/>
  <c r="AH95" i="10" s="1"/>
  <c r="AH96" i="10" s="1"/>
  <c r="AV1" i="23"/>
  <c r="AL6" i="10"/>
  <c r="AL12" i="10" s="1"/>
  <c r="AH103" i="10"/>
  <c r="AH105" i="10" s="1"/>
  <c r="AH112" i="10" s="1"/>
  <c r="AE99" i="10"/>
  <c r="AG105" i="10"/>
  <c r="AG112" i="10" s="1"/>
  <c r="AJ20" i="10"/>
  <c r="AJ100" i="10"/>
  <c r="AJ15" i="10"/>
  <c r="AJ14" i="10"/>
  <c r="AJ13" i="10"/>
  <c r="F35" i="15"/>
  <c r="H35" i="15" s="1"/>
  <c r="AS8" i="6"/>
  <c r="AR72" i="6"/>
  <c r="AU5" i="23"/>
  <c r="AU10" i="23" s="1"/>
  <c r="AS6" i="6"/>
  <c r="AS7" i="6"/>
  <c r="AR147" i="6"/>
  <c r="AK19" i="10" s="1"/>
  <c r="AS118" i="6"/>
  <c r="AS112" i="6"/>
  <c r="AS90" i="6"/>
  <c r="AS116" i="6"/>
  <c r="AS92" i="6"/>
  <c r="AS123" i="6"/>
  <c r="AS125" i="6"/>
  <c r="AS100" i="6"/>
  <c r="AS127" i="6"/>
  <c r="AS87" i="6"/>
  <c r="AS136" i="6"/>
  <c r="AS101" i="6"/>
  <c r="AS135" i="6"/>
  <c r="AS91" i="6"/>
  <c r="AS126" i="6"/>
  <c r="AS111" i="6"/>
  <c r="AS110" i="6"/>
  <c r="AS103" i="6"/>
  <c r="AS99" i="6"/>
  <c r="AS102" i="6"/>
  <c r="AS124" i="6"/>
  <c r="AS128" i="6"/>
  <c r="AS104" i="6"/>
  <c r="AS89" i="6"/>
  <c r="AS140" i="6"/>
  <c r="AS139" i="6"/>
  <c r="AS138" i="6"/>
  <c r="AS134" i="6"/>
  <c r="AS117" i="6"/>
  <c r="AS86" i="6"/>
  <c r="AT84" i="6"/>
  <c r="AS109" i="6"/>
  <c r="AS93" i="6"/>
  <c r="AS137" i="6"/>
  <c r="AS129" i="6"/>
  <c r="AS98" i="6"/>
  <c r="AS88" i="6"/>
  <c r="E47" i="11"/>
  <c r="D46" i="11"/>
  <c r="R45" i="11"/>
  <c r="S46" i="11"/>
  <c r="AA45" i="11"/>
  <c r="BF11" i="14"/>
  <c r="BE42" i="14"/>
  <c r="BE400" i="14"/>
  <c r="BE192" i="14"/>
  <c r="BE44" i="14"/>
  <c r="BE500" i="14"/>
  <c r="BE401" i="14"/>
  <c r="BE426" i="14"/>
  <c r="BE161" i="14"/>
  <c r="BE278" i="14"/>
  <c r="BE61" i="14"/>
  <c r="BE265" i="14"/>
  <c r="BE335" i="14"/>
  <c r="BE286" i="14"/>
  <c r="BE121" i="14"/>
  <c r="BE323" i="14"/>
  <c r="BE230" i="14"/>
  <c r="BE388" i="14"/>
  <c r="BE166" i="14"/>
  <c r="BE462" i="14"/>
  <c r="BE427" i="14"/>
  <c r="BE408" i="14"/>
  <c r="BE55" i="14"/>
  <c r="BE30" i="14"/>
  <c r="BE135" i="14"/>
  <c r="BE459" i="14"/>
  <c r="BE127" i="14"/>
  <c r="BE433" i="14"/>
  <c r="BE200" i="14"/>
  <c r="BE231" i="14"/>
  <c r="BE347" i="14"/>
  <c r="BE466" i="14"/>
  <c r="BE436" i="14"/>
  <c r="BE155" i="14"/>
  <c r="BE162" i="14"/>
  <c r="BE57" i="14"/>
  <c r="BE268" i="14"/>
  <c r="BE184" i="14"/>
  <c r="BE113" i="14"/>
  <c r="BE383" i="14"/>
  <c r="BE297" i="14"/>
  <c r="BE483" i="14"/>
  <c r="BE193" i="14"/>
  <c r="BE285" i="14"/>
  <c r="BE168" i="14"/>
  <c r="BE455" i="14"/>
  <c r="BE257" i="14"/>
  <c r="BE158" i="14"/>
  <c r="BE82" i="14"/>
  <c r="BE213" i="14"/>
  <c r="BE489" i="14"/>
  <c r="BE305" i="14"/>
  <c r="BE204" i="14"/>
  <c r="BE156" i="14"/>
  <c r="BE306" i="14"/>
  <c r="BE149" i="14"/>
  <c r="BE75" i="14"/>
  <c r="BE283" i="14"/>
  <c r="BE499" i="14"/>
  <c r="BE420" i="14"/>
  <c r="BE389" i="14"/>
  <c r="BE107" i="14"/>
  <c r="BE50" i="14"/>
  <c r="BE73" i="14"/>
  <c r="BE229" i="14"/>
  <c r="BE237" i="14"/>
  <c r="BE366" i="14"/>
  <c r="BE482" i="14"/>
  <c r="BE373" i="14"/>
  <c r="BE374" i="14"/>
  <c r="BE24" i="14"/>
  <c r="BE207" i="14"/>
  <c r="BE282" i="14"/>
  <c r="BE457" i="14"/>
  <c r="BE208" i="14"/>
  <c r="BE307" i="14"/>
  <c r="BE206" i="14"/>
  <c r="BE419" i="14"/>
  <c r="BE148" i="14"/>
  <c r="BE476" i="14"/>
  <c r="BE154" i="14"/>
  <c r="BE365" i="14"/>
  <c r="BE142" i="14"/>
  <c r="BE191" i="14"/>
  <c r="BE232" i="14"/>
  <c r="BE414" i="14"/>
  <c r="BE110" i="14"/>
  <c r="BE327" i="14"/>
  <c r="BE407" i="14"/>
  <c r="BE71" i="14"/>
  <c r="BE385" i="14"/>
  <c r="BE406" i="14"/>
  <c r="BE209" i="14"/>
  <c r="BE241" i="14"/>
  <c r="BE369" i="14"/>
  <c r="BE222" i="14"/>
  <c r="BE235" i="14"/>
  <c r="BE112" i="14"/>
  <c r="BE262" i="14"/>
  <c r="BE454" i="14"/>
  <c r="BE244" i="14"/>
  <c r="BE70" i="14"/>
  <c r="BE443" i="14"/>
  <c r="BE37" i="14"/>
  <c r="BE20" i="14"/>
  <c r="BE264" i="14"/>
  <c r="BE40" i="14"/>
  <c r="BE97" i="14"/>
  <c r="BE329" i="14"/>
  <c r="BE141" i="14"/>
  <c r="BE151" i="14"/>
  <c r="BE234" i="14"/>
  <c r="BE78" i="14"/>
  <c r="BE99" i="14"/>
  <c r="BE79" i="14"/>
  <c r="BE102" i="14"/>
  <c r="BE68" i="14"/>
  <c r="BE402" i="14"/>
  <c r="BE178" i="14"/>
  <c r="BE64" i="14"/>
  <c r="BE498" i="14"/>
  <c r="BE364" i="14"/>
  <c r="BE316" i="14"/>
  <c r="BE123" i="14"/>
  <c r="BE399" i="14"/>
  <c r="BE342" i="14"/>
  <c r="BE312" i="14"/>
  <c r="BE54" i="14"/>
  <c r="BE295" i="14"/>
  <c r="BE458" i="14"/>
  <c r="BE26" i="14"/>
  <c r="BE251" i="14"/>
  <c r="BE267" i="14"/>
  <c r="BE23" i="14"/>
  <c r="BE424" i="14"/>
  <c r="BE341" i="14"/>
  <c r="BE183" i="14"/>
  <c r="BE279" i="14"/>
  <c r="BE421" i="14"/>
  <c r="BE167" i="14"/>
  <c r="BE203" i="14"/>
  <c r="BE172" i="14"/>
  <c r="BE39" i="14"/>
  <c r="BE470" i="14"/>
  <c r="BE467" i="14"/>
  <c r="BE247" i="14"/>
  <c r="BE392" i="14"/>
  <c r="BE174" i="14"/>
  <c r="BE352" i="14"/>
  <c r="BE88" i="14"/>
  <c r="BE298" i="14"/>
  <c r="BE15" i="14"/>
  <c r="BE252" i="14"/>
  <c r="BE493" i="14"/>
  <c r="BE425" i="14"/>
  <c r="BE359" i="14"/>
  <c r="BE340" i="14"/>
  <c r="BE176" i="14"/>
  <c r="BE131" i="14"/>
  <c r="BE485" i="14"/>
  <c r="BE104" i="14"/>
  <c r="BE152" i="14"/>
  <c r="BE63" i="14"/>
  <c r="BE35" i="14"/>
  <c r="BE391" i="14"/>
  <c r="BE292" i="14"/>
  <c r="BE48" i="14"/>
  <c r="BE355" i="14"/>
  <c r="BE87" i="14"/>
  <c r="BE49" i="14"/>
  <c r="BE497" i="14"/>
  <c r="BE330" i="14"/>
  <c r="BE451" i="14"/>
  <c r="BE334" i="14"/>
  <c r="BE226" i="14"/>
  <c r="BE429" i="14"/>
  <c r="BE348" i="14"/>
  <c r="BE338" i="14"/>
  <c r="BE266" i="14"/>
  <c r="BE284" i="14"/>
  <c r="BE194" i="14"/>
  <c r="BE147" i="14"/>
  <c r="BE118" i="14"/>
  <c r="BE217" i="14"/>
  <c r="BE434" i="14"/>
  <c r="BE441" i="14"/>
  <c r="BE477" i="14"/>
  <c r="BE74" i="14"/>
  <c r="BE465" i="14"/>
  <c r="BE219" i="14"/>
  <c r="BE398" i="14"/>
  <c r="BE487" i="14"/>
  <c r="BE111" i="14"/>
  <c r="BE189" i="14"/>
  <c r="BE56" i="14"/>
  <c r="BE186" i="14"/>
  <c r="BE216" i="14"/>
  <c r="BE80" i="14"/>
  <c r="BE376" i="14"/>
  <c r="BE34" i="14"/>
  <c r="BE77" i="14"/>
  <c r="BE416" i="14"/>
  <c r="BE175" i="14"/>
  <c r="BE81" i="14"/>
  <c r="BE448" i="14"/>
  <c r="BE287" i="14"/>
  <c r="BE456" i="14"/>
  <c r="BE258" i="14"/>
  <c r="BE350" i="14"/>
  <c r="BE354" i="14"/>
  <c r="BE212" i="14"/>
  <c r="BE181" i="14"/>
  <c r="BE337" i="14"/>
  <c r="BE372" i="14"/>
  <c r="BE188" i="14"/>
  <c r="BE106" i="14"/>
  <c r="BE139" i="14"/>
  <c r="BE313" i="14"/>
  <c r="BE94" i="14"/>
  <c r="BE437" i="14"/>
  <c r="BE19" i="14"/>
  <c r="BE395" i="14"/>
  <c r="BE464" i="14"/>
  <c r="BE302" i="14"/>
  <c r="BE17" i="14"/>
  <c r="BE169" i="14"/>
  <c r="BE65" i="14"/>
  <c r="BE105" i="14"/>
  <c r="BE221" i="14"/>
  <c r="BE129" i="14"/>
  <c r="BE233" i="14"/>
  <c r="BE461" i="14"/>
  <c r="BE59" i="14"/>
  <c r="BE478" i="14"/>
  <c r="BE411" i="14"/>
  <c r="BE349" i="14"/>
  <c r="BE314" i="14"/>
  <c r="BE196" i="14"/>
  <c r="BE353" i="14"/>
  <c r="BE58" i="14"/>
  <c r="BE446" i="14"/>
  <c r="BE332" i="14"/>
  <c r="BE387" i="14"/>
  <c r="BE404" i="14"/>
  <c r="BE351" i="14"/>
  <c r="BE430" i="14"/>
  <c r="BE51" i="14"/>
  <c r="BE324" i="14"/>
  <c r="BE343" i="14"/>
  <c r="BE157" i="14"/>
  <c r="BE201" i="14"/>
  <c r="BE136" i="14"/>
  <c r="BE130" i="14"/>
  <c r="BE397" i="14"/>
  <c r="BE422" i="14"/>
  <c r="BE190" i="14"/>
  <c r="BE438" i="14"/>
  <c r="BE452" i="14"/>
  <c r="BE182" i="14"/>
  <c r="BE62" i="14"/>
  <c r="BE491" i="14"/>
  <c r="BE116" i="14"/>
  <c r="BE138" i="14"/>
  <c r="BE248" i="14"/>
  <c r="BE495" i="14"/>
  <c r="BE12" i="14"/>
  <c r="BE239" i="14"/>
  <c r="BE290" i="14"/>
  <c r="BE146" i="14"/>
  <c r="BE69" i="14"/>
  <c r="BE124" i="14"/>
  <c r="BE13" i="14"/>
  <c r="BE32" i="14"/>
  <c r="BE468" i="14"/>
  <c r="BE377" i="14"/>
  <c r="BE236" i="14"/>
  <c r="BE109" i="14"/>
  <c r="BE245" i="14"/>
  <c r="BE460" i="14"/>
  <c r="BE143" i="14"/>
  <c r="BE360" i="14"/>
  <c r="BE409" i="14"/>
  <c r="BE357" i="14"/>
  <c r="BE46" i="14"/>
  <c r="BE488" i="14"/>
  <c r="BE211" i="14"/>
  <c r="BE120" i="14"/>
  <c r="BE89" i="14"/>
  <c r="BE84" i="14"/>
  <c r="BE378" i="14"/>
  <c r="BE280" i="14"/>
  <c r="BE472" i="14"/>
  <c r="BE442" i="14"/>
  <c r="BE173" i="14"/>
  <c r="BE90" i="14"/>
  <c r="BE202" i="14"/>
  <c r="BE281" i="14"/>
  <c r="BE21" i="14"/>
  <c r="BE317" i="14"/>
  <c r="BE29" i="14"/>
  <c r="BE333" i="14"/>
  <c r="BE179" i="14"/>
  <c r="BE36" i="14"/>
  <c r="BE492" i="14"/>
  <c r="BE296" i="14"/>
  <c r="BE255" i="14"/>
  <c r="BE413" i="14"/>
  <c r="BE270" i="14"/>
  <c r="BE423" i="14"/>
  <c r="BE227" i="14"/>
  <c r="BE125" i="14"/>
  <c r="BE379" i="14"/>
  <c r="BE326" i="14"/>
  <c r="BE362" i="14"/>
  <c r="BE249" i="14"/>
  <c r="BE215" i="14"/>
  <c r="BE494" i="14"/>
  <c r="BE428" i="14"/>
  <c r="BE198" i="14"/>
  <c r="BE41" i="14"/>
  <c r="BE496" i="14"/>
  <c r="BE220" i="14"/>
  <c r="BE431" i="14"/>
  <c r="BE481" i="14"/>
  <c r="BE453" i="14"/>
  <c r="BE358" i="14"/>
  <c r="BE60" i="14"/>
  <c r="BE47" i="14"/>
  <c r="BE256" i="14"/>
  <c r="BE238" i="14"/>
  <c r="BE197" i="14"/>
  <c r="BE92" i="14"/>
  <c r="BE273" i="14"/>
  <c r="BE331" i="14"/>
  <c r="BE277" i="14"/>
  <c r="BE275" i="14"/>
  <c r="BE390" i="14"/>
  <c r="BE214" i="14"/>
  <c r="BE463" i="14"/>
  <c r="BE98" i="14"/>
  <c r="BE380" i="14"/>
  <c r="BE418" i="14"/>
  <c r="BE484" i="14"/>
  <c r="BE153" i="14"/>
  <c r="BE115" i="14"/>
  <c r="BE405" i="14"/>
  <c r="BE263" i="14"/>
  <c r="BE180" i="14"/>
  <c r="BE133" i="14"/>
  <c r="BE126" i="14"/>
  <c r="BE223" i="14"/>
  <c r="BE33" i="14"/>
  <c r="BE101" i="14"/>
  <c r="BE128" i="14"/>
  <c r="BE240" i="14"/>
  <c r="BE261" i="14"/>
  <c r="BE289" i="14"/>
  <c r="BE321" i="14"/>
  <c r="BE381" i="14"/>
  <c r="BE375" i="14"/>
  <c r="BE445" i="14"/>
  <c r="BE272" i="14"/>
  <c r="BE300" i="14"/>
  <c r="BE444" i="14"/>
  <c r="BE471" i="14"/>
  <c r="BE308" i="14"/>
  <c r="BE344" i="14"/>
  <c r="BE187" i="14"/>
  <c r="BE480" i="14"/>
  <c r="BE140" i="14"/>
  <c r="BE319" i="14"/>
  <c r="BE14" i="14"/>
  <c r="BE132" i="14"/>
  <c r="BE299" i="14"/>
  <c r="BE18" i="14"/>
  <c r="BE320" i="14"/>
  <c r="BE246" i="14"/>
  <c r="BE95" i="14"/>
  <c r="BE225" i="14"/>
  <c r="BE346" i="14"/>
  <c r="BE16" i="14"/>
  <c r="BE370" i="14"/>
  <c r="BE304" i="14"/>
  <c r="BE22" i="14"/>
  <c r="BE199" i="14"/>
  <c r="BE100" i="14"/>
  <c r="BE205" i="14"/>
  <c r="BE163" i="14"/>
  <c r="BE72" i="14"/>
  <c r="BE288" i="14"/>
  <c r="BE159" i="14"/>
  <c r="BE254" i="14"/>
  <c r="BE25" i="14"/>
  <c r="BE382" i="14"/>
  <c r="BE134" i="14"/>
  <c r="BE85" i="14"/>
  <c r="BE396" i="14"/>
  <c r="BE393" i="14"/>
  <c r="BE311" i="14"/>
  <c r="BE449" i="14"/>
  <c r="BE260" i="14"/>
  <c r="BE371" i="14"/>
  <c r="BE144" i="14"/>
  <c r="BE170" i="14"/>
  <c r="BE417" i="14"/>
  <c r="BE93" i="14"/>
  <c r="BE450" i="14"/>
  <c r="BE108" i="14"/>
  <c r="BE479" i="14"/>
  <c r="BE486" i="14"/>
  <c r="BE367" i="14"/>
  <c r="BE410" i="14"/>
  <c r="BE122" i="14"/>
  <c r="BE328" i="14"/>
  <c r="BE294" i="14"/>
  <c r="BE291" i="14"/>
  <c r="BE86" i="14"/>
  <c r="BE403" i="14"/>
  <c r="BE91" i="14"/>
  <c r="BE474" i="14"/>
  <c r="BE67" i="14"/>
  <c r="BE31" i="14"/>
  <c r="BE52" i="14"/>
  <c r="BE28" i="14"/>
  <c r="BE195" i="14"/>
  <c r="BE145" i="14"/>
  <c r="BE250" i="14"/>
  <c r="BE309" i="14"/>
  <c r="BE66" i="14"/>
  <c r="BE363" i="14"/>
  <c r="BE315" i="14"/>
  <c r="BE325" i="14"/>
  <c r="BE160" i="14"/>
  <c r="BE242" i="14"/>
  <c r="BE394" i="14"/>
  <c r="BE103" i="14"/>
  <c r="BE38" i="14"/>
  <c r="BE322" i="14"/>
  <c r="BE339" i="14"/>
  <c r="BE27" i="14"/>
  <c r="BE119" i="14"/>
  <c r="BE469" i="14"/>
  <c r="BE336" i="14"/>
  <c r="BE356" i="14"/>
  <c r="BE361" i="14"/>
  <c r="BE368" i="14"/>
  <c r="BE164" i="14"/>
  <c r="BE439" i="14"/>
  <c r="BE185" i="14"/>
  <c r="BE432" i="14"/>
  <c r="BE177" i="14"/>
  <c r="BE310" i="14"/>
  <c r="BE83" i="14"/>
  <c r="BE435" i="14"/>
  <c r="BE301" i="14"/>
  <c r="BE224" i="14"/>
  <c r="BE384" i="14"/>
  <c r="BE43" i="14"/>
  <c r="BE440" i="14"/>
  <c r="BE165" i="14"/>
  <c r="BE293" i="14"/>
  <c r="BE137" i="14"/>
  <c r="BE253" i="14"/>
  <c r="BE386" i="14"/>
  <c r="BE45" i="14"/>
  <c r="BE210" i="14"/>
  <c r="BE76" i="14"/>
  <c r="BE475" i="14"/>
  <c r="BE271" i="14"/>
  <c r="BE303" i="14"/>
  <c r="BE259" i="14"/>
  <c r="BE117" i="14"/>
  <c r="BE114" i="14"/>
  <c r="BE228" i="14"/>
  <c r="BE274" i="14"/>
  <c r="BE150" i="14"/>
  <c r="BE412" i="14"/>
  <c r="BE243" i="14"/>
  <c r="BE473" i="14"/>
  <c r="BE269" i="14"/>
  <c r="BE96" i="14"/>
  <c r="BE171" i="14"/>
  <c r="BE490" i="14"/>
  <c r="BE345" i="14"/>
  <c r="BE53" i="14"/>
  <c r="BE447" i="14"/>
  <c r="BE218" i="14"/>
  <c r="BE276" i="14"/>
  <c r="BE415" i="14"/>
  <c r="BE318" i="14"/>
  <c r="AG46" i="11"/>
  <c r="AF45" i="11"/>
  <c r="BD2" i="14"/>
  <c r="BD3" i="14" s="1"/>
  <c r="AS73" i="6" s="1"/>
  <c r="AS82" i="6" s="1"/>
  <c r="AS5" i="6"/>
  <c r="AR146" i="6"/>
  <c r="AK18" i="10" s="1"/>
  <c r="A37" i="15"/>
  <c r="D36" i="15"/>
  <c r="E36" i="15"/>
  <c r="AK168" i="10"/>
  <c r="AK23" i="10"/>
  <c r="AK22" i="10" s="1"/>
  <c r="AK39" i="10" s="1"/>
  <c r="AK65" i="10"/>
  <c r="AQ157" i="16"/>
  <c r="AK110" i="10"/>
  <c r="AG95" i="10"/>
  <c r="AU5" i="16"/>
  <c r="AU10" i="16" s="1"/>
  <c r="AL166" i="10"/>
  <c r="AV1" i="16"/>
  <c r="AM3" i="10"/>
  <c r="AL76" i="10"/>
  <c r="AL33" i="10" s="1"/>
  <c r="AL163" i="10"/>
  <c r="AL80" i="10"/>
  <c r="AL37" i="10" s="1"/>
  <c r="AL159" i="10"/>
  <c r="AL77" i="10"/>
  <c r="AL34" i="10" s="1"/>
  <c r="AL72" i="10"/>
  <c r="AL29" i="10" s="1"/>
  <c r="AL86" i="10"/>
  <c r="AL47" i="10"/>
  <c r="AL55" i="10"/>
  <c r="AL67" i="10"/>
  <c r="AL24" i="10" s="1"/>
  <c r="AL160" i="10"/>
  <c r="AL59" i="10"/>
  <c r="AL51" i="10"/>
  <c r="AL79" i="10"/>
  <c r="AL36" i="10" s="1"/>
  <c r="AL164" i="10"/>
  <c r="AL53" i="10"/>
  <c r="AL78" i="10"/>
  <c r="AL35" i="10" s="1"/>
  <c r="AL54" i="10"/>
  <c r="AL93" i="10"/>
  <c r="AL58" i="10"/>
  <c r="AL83" i="10"/>
  <c r="AL56" i="10"/>
  <c r="AL69" i="10"/>
  <c r="AL26" i="10" s="1"/>
  <c r="AL165" i="10"/>
  <c r="AL63" i="10"/>
  <c r="AL46" i="10"/>
  <c r="AL71" i="10"/>
  <c r="AL28" i="10" s="1"/>
  <c r="AL167" i="10"/>
  <c r="AL176" i="10" s="1"/>
  <c r="AL68" i="10"/>
  <c r="AL25" i="10" s="1"/>
  <c r="AL109" i="10"/>
  <c r="AL44" i="10"/>
  <c r="AL50" i="10"/>
  <c r="AL48" i="10"/>
  <c r="AL88" i="10"/>
  <c r="AL82" i="10"/>
  <c r="AL57" i="10"/>
  <c r="AL104" i="10"/>
  <c r="AL9" i="10"/>
  <c r="AL49" i="10"/>
  <c r="AL74" i="10"/>
  <c r="AL31" i="10" s="1"/>
  <c r="AL8" i="10"/>
  <c r="AL73" i="10"/>
  <c r="AL30" i="10" s="1"/>
  <c r="AL90" i="10"/>
  <c r="AL62" i="10"/>
  <c r="AL158" i="10"/>
  <c r="AL107" i="10"/>
  <c r="AL108" i="10"/>
  <c r="AL70" i="10"/>
  <c r="AL27" i="10" s="1"/>
  <c r="AL60" i="10"/>
  <c r="AL89" i="10"/>
  <c r="AL38" i="10"/>
  <c r="AL64" i="10"/>
  <c r="AL52" i="10"/>
  <c r="AL66" i="10"/>
  <c r="AL75" i="10"/>
  <c r="AL32" i="10" s="1"/>
  <c r="AL61" i="10"/>
  <c r="AK45" i="10"/>
  <c r="AU159" i="16"/>
  <c r="AB68" i="16"/>
  <c r="AL29" i="11"/>
  <c r="AK29" i="11" s="1"/>
  <c r="BB6" i="14"/>
  <c r="BC4" i="14"/>
  <c r="AK13" i="10" l="1"/>
  <c r="AK11" i="10"/>
  <c r="AV159" i="23"/>
  <c r="M38" i="11"/>
  <c r="M39" i="11" s="1"/>
  <c r="M40" i="11" s="1"/>
  <c r="M41" i="11" s="1"/>
  <c r="H38" i="11"/>
  <c r="J38" i="11"/>
  <c r="AF101" i="10"/>
  <c r="AP4" i="23"/>
  <c r="AP9" i="23" s="1"/>
  <c r="AP12" i="23" s="1"/>
  <c r="AH174" i="10"/>
  <c r="AR157" i="23" s="1"/>
  <c r="AI103" i="10"/>
  <c r="AI105" i="10" s="1"/>
  <c r="AI81" i="10"/>
  <c r="AI84" i="10" s="1"/>
  <c r="AL7" i="10"/>
  <c r="AL10" i="10" s="1"/>
  <c r="AW1" i="23"/>
  <c r="AM6" i="10"/>
  <c r="AM12" i="10" s="1"/>
  <c r="AK15" i="10"/>
  <c r="AK14" i="10"/>
  <c r="AK20" i="10"/>
  <c r="AJ16" i="10"/>
  <c r="AJ41" i="10" s="1"/>
  <c r="AJ103" i="10" s="1"/>
  <c r="AK100" i="10"/>
  <c r="AV5" i="23"/>
  <c r="AV10" i="23" s="1"/>
  <c r="AT139" i="6"/>
  <c r="AT102" i="6"/>
  <c r="AT89" i="6"/>
  <c r="AT136" i="6"/>
  <c r="AT101" i="6"/>
  <c r="AT90" i="6"/>
  <c r="AT112" i="6"/>
  <c r="AT99" i="6"/>
  <c r="AT134" i="6"/>
  <c r="AT118" i="6"/>
  <c r="AT87" i="6"/>
  <c r="AT126" i="6"/>
  <c r="AT92" i="6"/>
  <c r="AT125" i="6"/>
  <c r="AT93" i="6"/>
  <c r="AT110" i="6"/>
  <c r="AT111" i="6"/>
  <c r="AT100" i="6"/>
  <c r="AT117" i="6"/>
  <c r="AT103" i="6"/>
  <c r="AT104" i="6"/>
  <c r="AT124" i="6"/>
  <c r="AT116" i="6"/>
  <c r="AT123" i="6"/>
  <c r="AT91" i="6"/>
  <c r="AT137" i="6"/>
  <c r="AT138" i="6"/>
  <c r="AT135" i="6"/>
  <c r="AT140" i="6"/>
  <c r="AT109" i="6"/>
  <c r="AT98" i="6"/>
  <c r="AT86" i="6"/>
  <c r="AT128" i="6"/>
  <c r="AT127" i="6"/>
  <c r="AT129" i="6"/>
  <c r="AU84" i="6"/>
  <c r="AT88" i="6"/>
  <c r="S47" i="11"/>
  <c r="R46" i="11"/>
  <c r="AA46" i="11"/>
  <c r="AS147" i="6"/>
  <c r="AL19" i="10" s="1"/>
  <c r="AF46" i="11"/>
  <c r="AG47" i="11"/>
  <c r="AT5" i="6"/>
  <c r="BE2" i="14"/>
  <c r="BE3" i="14" s="1"/>
  <c r="AT73" i="6" s="1"/>
  <c r="AT82" i="6" s="1"/>
  <c r="F36" i="15"/>
  <c r="H36" i="15" s="1"/>
  <c r="D47" i="11"/>
  <c r="E48" i="11"/>
  <c r="A38" i="15"/>
  <c r="E37" i="15"/>
  <c r="D37" i="15"/>
  <c r="AT6" i="6"/>
  <c r="AT8" i="6"/>
  <c r="AT7" i="6"/>
  <c r="BG11" i="14"/>
  <c r="BH11" i="14" s="1"/>
  <c r="BI11" i="14" s="1"/>
  <c r="BJ11" i="14" s="1"/>
  <c r="BK11" i="14" s="1"/>
  <c r="BL11" i="14" s="1"/>
  <c r="BM11" i="14" s="1"/>
  <c r="BN11" i="14" s="1"/>
  <c r="BO11" i="14" s="1"/>
  <c r="BP11" i="14" s="1"/>
  <c r="BQ11" i="14" s="1"/>
  <c r="BR11" i="14" s="1"/>
  <c r="BS11" i="14" s="1"/>
  <c r="BT11" i="14" s="1"/>
  <c r="BU11" i="14" s="1"/>
  <c r="BV11" i="14" s="1"/>
  <c r="BW11" i="14" s="1"/>
  <c r="BX11" i="14" s="1"/>
  <c r="BY11" i="14" s="1"/>
  <c r="BZ11" i="14" s="1"/>
  <c r="CA11" i="14" s="1"/>
  <c r="CB11" i="14" s="1"/>
  <c r="CC11" i="14" s="1"/>
  <c r="CD11" i="14" s="1"/>
  <c r="CE11" i="14" s="1"/>
  <c r="CF11" i="14" s="1"/>
  <c r="CG11" i="14" s="1"/>
  <c r="CH11" i="14" s="1"/>
  <c r="CI11" i="14" s="1"/>
  <c r="CJ11" i="14" s="1"/>
  <c r="CK11" i="14" s="1"/>
  <c r="CL11" i="14" s="1"/>
  <c r="CM11" i="14" s="1"/>
  <c r="CN11" i="14" s="1"/>
  <c r="CO11" i="14" s="1"/>
  <c r="CP11" i="14" s="1"/>
  <c r="CQ11" i="14" s="1"/>
  <c r="CR11" i="14" s="1"/>
  <c r="CS11" i="14" s="1"/>
  <c r="CT11" i="14" s="1"/>
  <c r="CU11" i="14" s="1"/>
  <c r="CV11" i="14" s="1"/>
  <c r="CW11" i="14" s="1"/>
  <c r="CX11" i="14" s="1"/>
  <c r="CY11" i="14" s="1"/>
  <c r="CZ11" i="14" s="1"/>
  <c r="DA11" i="14" s="1"/>
  <c r="DB11" i="14" s="1"/>
  <c r="DC11" i="14" s="1"/>
  <c r="DD11" i="14" s="1"/>
  <c r="DE11" i="14" s="1"/>
  <c r="DF11" i="14" s="1"/>
  <c r="DG11" i="14" s="1"/>
  <c r="DH11" i="14" s="1"/>
  <c r="DI11" i="14" s="1"/>
  <c r="DJ11" i="14" s="1"/>
  <c r="DK11" i="14" s="1"/>
  <c r="DL11" i="14" s="1"/>
  <c r="DM11" i="14" s="1"/>
  <c r="DN11" i="14" s="1"/>
  <c r="DO11" i="14" s="1"/>
  <c r="DP11" i="14" s="1"/>
  <c r="DQ11" i="14" s="1"/>
  <c r="DR11" i="14" s="1"/>
  <c r="DS11" i="14" s="1"/>
  <c r="DT11" i="14" s="1"/>
  <c r="DU11" i="14" s="1"/>
  <c r="DV11" i="14" s="1"/>
  <c r="DW11" i="14" s="1"/>
  <c r="DX11" i="14" s="1"/>
  <c r="DY11" i="14" s="1"/>
  <c r="DZ11" i="14" s="1"/>
  <c r="EA11" i="14" s="1"/>
  <c r="EB11" i="14" s="1"/>
  <c r="EC11" i="14" s="1"/>
  <c r="ED11" i="14" s="1"/>
  <c r="EE11" i="14" s="1"/>
  <c r="EF11" i="14" s="1"/>
  <c r="EG11" i="14" s="1"/>
  <c r="EH11" i="14" s="1"/>
  <c r="EI11" i="14" s="1"/>
  <c r="EJ11" i="14" s="1"/>
  <c r="EK11" i="14" s="1"/>
  <c r="EL11" i="14" s="1"/>
  <c r="BF192" i="14"/>
  <c r="N192" i="14" s="1"/>
  <c r="BG192" i="14" s="1"/>
  <c r="BF500" i="14"/>
  <c r="N500" i="14" s="1"/>
  <c r="BG500" i="14" s="1"/>
  <c r="BF400" i="14"/>
  <c r="N400" i="14" s="1"/>
  <c r="BG400" i="14" s="1"/>
  <c r="BF278" i="14"/>
  <c r="N278" i="14" s="1"/>
  <c r="BG278" i="14" s="1"/>
  <c r="BF426" i="14"/>
  <c r="N426" i="14" s="1"/>
  <c r="BG426" i="14" s="1"/>
  <c r="BF42" i="14"/>
  <c r="N42" i="14" s="1"/>
  <c r="BG42" i="14" s="1"/>
  <c r="BF401" i="14"/>
  <c r="N401" i="14" s="1"/>
  <c r="BF161" i="14"/>
  <c r="N161" i="14" s="1"/>
  <c r="BG161" i="14" s="1"/>
  <c r="BF44" i="14"/>
  <c r="N44" i="14" s="1"/>
  <c r="BG44" i="14" s="1"/>
  <c r="BF17" i="14"/>
  <c r="BF382" i="14"/>
  <c r="N382" i="14" s="1"/>
  <c r="BG382" i="14" s="1"/>
  <c r="BF202" i="14"/>
  <c r="N202" i="14" s="1"/>
  <c r="BG202" i="14" s="1"/>
  <c r="BF183" i="14"/>
  <c r="N183" i="14" s="1"/>
  <c r="BF15" i="14"/>
  <c r="N15" i="14" s="1"/>
  <c r="BF489" i="14"/>
  <c r="N489" i="14" s="1"/>
  <c r="BG489" i="14" s="1"/>
  <c r="BF290" i="14"/>
  <c r="N290" i="14" s="1"/>
  <c r="BF281" i="14"/>
  <c r="N281" i="14" s="1"/>
  <c r="BG281" i="14" s="1"/>
  <c r="BF204" i="14"/>
  <c r="N204" i="14" s="1"/>
  <c r="BG204" i="14" s="1"/>
  <c r="BF307" i="14"/>
  <c r="N307" i="14" s="1"/>
  <c r="BF429" i="14"/>
  <c r="N429" i="14" s="1"/>
  <c r="BF206" i="14"/>
  <c r="N206" i="14" s="1"/>
  <c r="BG206" i="14" s="1"/>
  <c r="BF105" i="14"/>
  <c r="N105" i="14" s="1"/>
  <c r="BG105" i="14" s="1"/>
  <c r="BF160" i="14"/>
  <c r="N160" i="14" s="1"/>
  <c r="BG160" i="14" s="1"/>
  <c r="BF431" i="14"/>
  <c r="N431" i="14" s="1"/>
  <c r="BG431" i="14" s="1"/>
  <c r="BF196" i="14"/>
  <c r="N196" i="14" s="1"/>
  <c r="BG196" i="14" s="1"/>
  <c r="BF353" i="14"/>
  <c r="N353" i="14" s="1"/>
  <c r="BG353" i="14" s="1"/>
  <c r="BF319" i="14"/>
  <c r="N319" i="14" s="1"/>
  <c r="BF131" i="14"/>
  <c r="N131" i="14" s="1"/>
  <c r="BF58" i="14"/>
  <c r="N58" i="14" s="1"/>
  <c r="BF224" i="14"/>
  <c r="N224" i="14" s="1"/>
  <c r="BF194" i="14"/>
  <c r="N194" i="14" s="1"/>
  <c r="BG194" i="14" s="1"/>
  <c r="BF332" i="14"/>
  <c r="N332" i="14" s="1"/>
  <c r="BG332" i="14" s="1"/>
  <c r="BF153" i="14"/>
  <c r="N153" i="14" s="1"/>
  <c r="BG153" i="14" s="1"/>
  <c r="BF150" i="14"/>
  <c r="N150" i="14" s="1"/>
  <c r="BG150" i="14" s="1"/>
  <c r="BF292" i="14"/>
  <c r="N292" i="14" s="1"/>
  <c r="BG292" i="14" s="1"/>
  <c r="BF137" i="14"/>
  <c r="N137" i="14" s="1"/>
  <c r="BG137" i="14" s="1"/>
  <c r="BF222" i="14"/>
  <c r="N222" i="14" s="1"/>
  <c r="BF253" i="14"/>
  <c r="N253" i="14" s="1"/>
  <c r="BG253" i="14" s="1"/>
  <c r="BF398" i="14"/>
  <c r="N398" i="14" s="1"/>
  <c r="BG398" i="14" s="1"/>
  <c r="BF349" i="14"/>
  <c r="N349" i="14" s="1"/>
  <c r="BF289" i="14"/>
  <c r="N289" i="14" s="1"/>
  <c r="BG289" i="14" s="1"/>
  <c r="BF155" i="14"/>
  <c r="N155" i="14" s="1"/>
  <c r="BF25" i="14"/>
  <c r="N25" i="14" s="1"/>
  <c r="BF84" i="14"/>
  <c r="N84" i="14" s="1"/>
  <c r="BG84" i="14" s="1"/>
  <c r="BF392" i="14"/>
  <c r="N392" i="14" s="1"/>
  <c r="BG392" i="14" s="1"/>
  <c r="BF264" i="14"/>
  <c r="N264" i="14" s="1"/>
  <c r="BG264" i="14" s="1"/>
  <c r="BF352" i="14"/>
  <c r="N352" i="14" s="1"/>
  <c r="BG352" i="14" s="1"/>
  <c r="BF329" i="14"/>
  <c r="N329" i="14" s="1"/>
  <c r="BF269" i="14"/>
  <c r="N269" i="14" s="1"/>
  <c r="BG269" i="14" s="1"/>
  <c r="BF21" i="14"/>
  <c r="N21" i="14" s="1"/>
  <c r="BG21" i="14" s="1"/>
  <c r="BF99" i="14"/>
  <c r="N99" i="14" s="1"/>
  <c r="BF121" i="14"/>
  <c r="N121" i="14" s="1"/>
  <c r="BG121" i="14" s="1"/>
  <c r="BF172" i="14"/>
  <c r="N172" i="14" s="1"/>
  <c r="BG172" i="14" s="1"/>
  <c r="BF266" i="14"/>
  <c r="N266" i="14" s="1"/>
  <c r="BG266" i="14" s="1"/>
  <c r="BF463" i="14"/>
  <c r="N463" i="14" s="1"/>
  <c r="BG463" i="14" s="1"/>
  <c r="BF322" i="14"/>
  <c r="N322" i="14" s="1"/>
  <c r="BG322" i="14" s="1"/>
  <c r="BF117" i="14"/>
  <c r="N117" i="14" s="1"/>
  <c r="BG117" i="14" s="1"/>
  <c r="BF284" i="14"/>
  <c r="N284" i="14" s="1"/>
  <c r="BG284" i="14" s="1"/>
  <c r="BF384" i="14"/>
  <c r="N384" i="14" s="1"/>
  <c r="BF63" i="14"/>
  <c r="N63" i="14" s="1"/>
  <c r="BF181" i="14"/>
  <c r="N181" i="14" s="1"/>
  <c r="BG181" i="14" s="1"/>
  <c r="BF30" i="14"/>
  <c r="N30" i="14" s="1"/>
  <c r="BF143" i="14"/>
  <c r="N143" i="14" s="1"/>
  <c r="BG143" i="14" s="1"/>
  <c r="BF228" i="14"/>
  <c r="N228" i="14" s="1"/>
  <c r="BG228" i="14" s="1"/>
  <c r="BF86" i="14"/>
  <c r="N86" i="14" s="1"/>
  <c r="BG86" i="14" s="1"/>
  <c r="BF351" i="14"/>
  <c r="N351" i="14" s="1"/>
  <c r="BG351" i="14" s="1"/>
  <c r="BF280" i="14"/>
  <c r="N280" i="14" s="1"/>
  <c r="BG280" i="14" s="1"/>
  <c r="BF61" i="14"/>
  <c r="N61" i="14" s="1"/>
  <c r="BF267" i="14"/>
  <c r="N267" i="14" s="1"/>
  <c r="BG267" i="14" s="1"/>
  <c r="BF23" i="14"/>
  <c r="N23" i="14" s="1"/>
  <c r="BG23" i="14" s="1"/>
  <c r="BF197" i="14"/>
  <c r="N197" i="14" s="1"/>
  <c r="BG197" i="14" s="1"/>
  <c r="BF173" i="14"/>
  <c r="N173" i="14" s="1"/>
  <c r="BF31" i="14"/>
  <c r="N31" i="14" s="1"/>
  <c r="BG31" i="14" s="1"/>
  <c r="BF20" i="14"/>
  <c r="N20" i="14" s="1"/>
  <c r="BG20" i="14" s="1"/>
  <c r="BF341" i="14"/>
  <c r="N341" i="14" s="1"/>
  <c r="BG341" i="14" s="1"/>
  <c r="BF92" i="14"/>
  <c r="N92" i="14" s="1"/>
  <c r="BF130" i="14"/>
  <c r="N130" i="14" s="1"/>
  <c r="BF174" i="14"/>
  <c r="N174" i="14" s="1"/>
  <c r="BF331" i="14"/>
  <c r="N331" i="14" s="1"/>
  <c r="BG331" i="14" s="1"/>
  <c r="BF265" i="14"/>
  <c r="N265" i="14" s="1"/>
  <c r="BG265" i="14" s="1"/>
  <c r="BF234" i="14"/>
  <c r="N234" i="14" s="1"/>
  <c r="BF335" i="14"/>
  <c r="N335" i="14" s="1"/>
  <c r="BG335" i="14" s="1"/>
  <c r="BF275" i="14"/>
  <c r="N275" i="14" s="1"/>
  <c r="BF124" i="14"/>
  <c r="N124" i="14" s="1"/>
  <c r="BG124" i="14" s="1"/>
  <c r="BF348" i="14"/>
  <c r="N348" i="14" s="1"/>
  <c r="BF242" i="14"/>
  <c r="N242" i="14" s="1"/>
  <c r="BF470" i="14"/>
  <c r="N470" i="14" s="1"/>
  <c r="BG470" i="14" s="1"/>
  <c r="BF311" i="14"/>
  <c r="N311" i="14" s="1"/>
  <c r="BG311" i="14" s="1"/>
  <c r="BF418" i="14"/>
  <c r="N418" i="14" s="1"/>
  <c r="BF114" i="14"/>
  <c r="N114" i="14" s="1"/>
  <c r="BG114" i="14" s="1"/>
  <c r="BF43" i="14"/>
  <c r="N43" i="14" s="1"/>
  <c r="BG43" i="14" s="1"/>
  <c r="BF263" i="14"/>
  <c r="N263" i="14" s="1"/>
  <c r="BG263" i="14" s="1"/>
  <c r="BF344" i="14"/>
  <c r="N344" i="14" s="1"/>
  <c r="BG344" i="14" s="1"/>
  <c r="BF336" i="14"/>
  <c r="N336" i="14" s="1"/>
  <c r="BG336" i="14" s="1"/>
  <c r="BF343" i="14"/>
  <c r="N343" i="14" s="1"/>
  <c r="BG343" i="14" s="1"/>
  <c r="BF438" i="14"/>
  <c r="N438" i="14" s="1"/>
  <c r="BG438" i="14" s="1"/>
  <c r="BF219" i="14"/>
  <c r="N219" i="14" s="1"/>
  <c r="BG219" i="14" s="1"/>
  <c r="BF376" i="14"/>
  <c r="N376" i="14" s="1"/>
  <c r="BG376" i="14" s="1"/>
  <c r="BF243" i="14"/>
  <c r="N243" i="14" s="1"/>
  <c r="BG243" i="14" s="1"/>
  <c r="BF360" i="14"/>
  <c r="N360" i="14" s="1"/>
  <c r="BG360" i="14" s="1"/>
  <c r="BF227" i="14"/>
  <c r="N227" i="14" s="1"/>
  <c r="BG227" i="14" s="1"/>
  <c r="BF186" i="14"/>
  <c r="N186" i="14" s="1"/>
  <c r="BG186" i="14" s="1"/>
  <c r="BF381" i="14"/>
  <c r="N381" i="14" s="1"/>
  <c r="BG381" i="14" s="1"/>
  <c r="BF216" i="14"/>
  <c r="N216" i="14" s="1"/>
  <c r="BG216" i="14" s="1"/>
  <c r="BF83" i="14"/>
  <c r="N83" i="14" s="1"/>
  <c r="BF80" i="14"/>
  <c r="N80" i="14" s="1"/>
  <c r="BG80" i="14" s="1"/>
  <c r="BF442" i="14"/>
  <c r="N442" i="14" s="1"/>
  <c r="BG442" i="14" s="1"/>
  <c r="BF229" i="14"/>
  <c r="N229" i="14" s="1"/>
  <c r="BG229" i="14" s="1"/>
  <c r="BF443" i="14"/>
  <c r="N443" i="14" s="1"/>
  <c r="BG443" i="14" s="1"/>
  <c r="BF435" i="14"/>
  <c r="N435" i="14" s="1"/>
  <c r="BG435" i="14" s="1"/>
  <c r="BF490" i="14"/>
  <c r="N490" i="14" s="1"/>
  <c r="BG490" i="14" s="1"/>
  <c r="BF362" i="14"/>
  <c r="N362" i="14" s="1"/>
  <c r="BG362" i="14" s="1"/>
  <c r="BF421" i="14"/>
  <c r="N421" i="14" s="1"/>
  <c r="BG421" i="14" s="1"/>
  <c r="BF18" i="14"/>
  <c r="N18" i="14" s="1"/>
  <c r="BG18" i="14" s="1"/>
  <c r="BF94" i="14"/>
  <c r="N94" i="14" s="1"/>
  <c r="BG94" i="14" s="1"/>
  <c r="BF39" i="14"/>
  <c r="N39" i="14" s="1"/>
  <c r="BF350" i="14"/>
  <c r="N350" i="14" s="1"/>
  <c r="BG350" i="14" s="1"/>
  <c r="BF221" i="14"/>
  <c r="N221" i="14" s="1"/>
  <c r="BF51" i="14"/>
  <c r="N51" i="14" s="1"/>
  <c r="BG51" i="14" s="1"/>
  <c r="BF323" i="14"/>
  <c r="N323" i="14" s="1"/>
  <c r="BF179" i="14"/>
  <c r="N179" i="14" s="1"/>
  <c r="BF212" i="14"/>
  <c r="N212" i="14" s="1"/>
  <c r="BG212" i="14" s="1"/>
  <c r="BF147" i="14"/>
  <c r="N147" i="14" s="1"/>
  <c r="BG147" i="14" s="1"/>
  <c r="BF144" i="14"/>
  <c r="N144" i="14" s="1"/>
  <c r="BG144" i="14" s="1"/>
  <c r="BF492" i="14"/>
  <c r="N492" i="14" s="1"/>
  <c r="BG492" i="14" s="1"/>
  <c r="BF308" i="14"/>
  <c r="N308" i="14" s="1"/>
  <c r="BG308" i="14" s="1"/>
  <c r="BF412" i="14"/>
  <c r="N412" i="14" s="1"/>
  <c r="BG412" i="14" s="1"/>
  <c r="BF368" i="14"/>
  <c r="N368" i="14" s="1"/>
  <c r="BG368" i="14" s="1"/>
  <c r="BF157" i="14"/>
  <c r="N157" i="14" s="1"/>
  <c r="BF406" i="14"/>
  <c r="N406" i="14" s="1"/>
  <c r="BG406" i="14" s="1"/>
  <c r="BF108" i="14"/>
  <c r="N108" i="14" s="1"/>
  <c r="BG108" i="14" s="1"/>
  <c r="BF415" i="14"/>
  <c r="N415" i="14" s="1"/>
  <c r="BG415" i="14" s="1"/>
  <c r="BF271" i="14"/>
  <c r="N271" i="14" s="1"/>
  <c r="BF270" i="14"/>
  <c r="N270" i="14" s="1"/>
  <c r="BG270" i="14" s="1"/>
  <c r="BF70" i="14"/>
  <c r="N70" i="14" s="1"/>
  <c r="BG70" i="14" s="1"/>
  <c r="BF66" i="14"/>
  <c r="N66" i="14" s="1"/>
  <c r="BF12" i="14"/>
  <c r="BF430" i="14"/>
  <c r="N430" i="14" s="1"/>
  <c r="BF97" i="14"/>
  <c r="N97" i="14" s="1"/>
  <c r="BG97" i="14" s="1"/>
  <c r="BF239" i="14"/>
  <c r="N239" i="14" s="1"/>
  <c r="BG239" i="14" s="1"/>
  <c r="BF252" i="14"/>
  <c r="N252" i="14" s="1"/>
  <c r="BG252" i="14" s="1"/>
  <c r="BF286" i="14"/>
  <c r="N286" i="14" s="1"/>
  <c r="BG286" i="14" s="1"/>
  <c r="BF333" i="14"/>
  <c r="N333" i="14" s="1"/>
  <c r="BG333" i="14" s="1"/>
  <c r="BF237" i="14"/>
  <c r="N237" i="14" s="1"/>
  <c r="BG237" i="14" s="1"/>
  <c r="BF495" i="14"/>
  <c r="N495" i="14" s="1"/>
  <c r="BG495" i="14" s="1"/>
  <c r="BF175" i="14"/>
  <c r="N175" i="14" s="1"/>
  <c r="BG175" i="14" s="1"/>
  <c r="BF213" i="14"/>
  <c r="N213" i="14" s="1"/>
  <c r="BG213" i="14" s="1"/>
  <c r="BF203" i="14"/>
  <c r="N203" i="14" s="1"/>
  <c r="BG203" i="14" s="1"/>
  <c r="BF211" i="14"/>
  <c r="N211" i="14" s="1"/>
  <c r="BG211" i="14" s="1"/>
  <c r="BF419" i="14"/>
  <c r="N419" i="14" s="1"/>
  <c r="BG419" i="14" s="1"/>
  <c r="BF437" i="14"/>
  <c r="N437" i="14" s="1"/>
  <c r="BG437" i="14" s="1"/>
  <c r="BF19" i="14"/>
  <c r="N19" i="14" s="1"/>
  <c r="BF178" i="14"/>
  <c r="N178" i="14" s="1"/>
  <c r="BG178" i="14" s="1"/>
  <c r="BF393" i="14"/>
  <c r="N393" i="14" s="1"/>
  <c r="BG393" i="14" s="1"/>
  <c r="BF276" i="14"/>
  <c r="N276" i="14" s="1"/>
  <c r="BG276" i="14" s="1"/>
  <c r="BF28" i="14"/>
  <c r="N28" i="14" s="1"/>
  <c r="BG28" i="14" s="1"/>
  <c r="BF420" i="14"/>
  <c r="N420" i="14" s="1"/>
  <c r="BG420" i="14" s="1"/>
  <c r="BF428" i="14"/>
  <c r="N428" i="14" s="1"/>
  <c r="BG428" i="14" s="1"/>
  <c r="BF475" i="14"/>
  <c r="N475" i="14" s="1"/>
  <c r="BG475" i="14" s="1"/>
  <c r="BF407" i="14"/>
  <c r="N407" i="14" s="1"/>
  <c r="BG407" i="14" s="1"/>
  <c r="BF342" i="14"/>
  <c r="N342" i="14" s="1"/>
  <c r="BG342" i="14" s="1"/>
  <c r="BF477" i="14"/>
  <c r="N477" i="14" s="1"/>
  <c r="BG477" i="14" s="1"/>
  <c r="BF209" i="14"/>
  <c r="N209" i="14" s="1"/>
  <c r="BG209" i="14" s="1"/>
  <c r="BF372" i="14"/>
  <c r="N372" i="14" s="1"/>
  <c r="BG372" i="14" s="1"/>
  <c r="BF347" i="14"/>
  <c r="N347" i="14" s="1"/>
  <c r="BF249" i="14"/>
  <c r="N249" i="14" s="1"/>
  <c r="BG249" i="14" s="1"/>
  <c r="BF472" i="14"/>
  <c r="N472" i="14" s="1"/>
  <c r="BG472" i="14" s="1"/>
  <c r="BF26" i="14"/>
  <c r="N26" i="14" s="1"/>
  <c r="BG26" i="14" s="1"/>
  <c r="BF486" i="14"/>
  <c r="N486" i="14" s="1"/>
  <c r="BG486" i="14" s="1"/>
  <c r="BF24" i="14"/>
  <c r="N24" i="14" s="1"/>
  <c r="BF85" i="14"/>
  <c r="N85" i="14" s="1"/>
  <c r="BF38" i="14"/>
  <c r="N38" i="14" s="1"/>
  <c r="BG38" i="14" s="1"/>
  <c r="BF304" i="14"/>
  <c r="N304" i="14" s="1"/>
  <c r="BF481" i="14"/>
  <c r="N481" i="14" s="1"/>
  <c r="BG481" i="14" s="1"/>
  <c r="BF364" i="14"/>
  <c r="N364" i="14" s="1"/>
  <c r="BF60" i="14"/>
  <c r="N60" i="14" s="1"/>
  <c r="BG60" i="14" s="1"/>
  <c r="BF199" i="14"/>
  <c r="N199" i="14" s="1"/>
  <c r="BG199" i="14" s="1"/>
  <c r="BF316" i="14"/>
  <c r="N316" i="14" s="1"/>
  <c r="BG316" i="14" s="1"/>
  <c r="BF170" i="14"/>
  <c r="N170" i="14" s="1"/>
  <c r="BG170" i="14" s="1"/>
  <c r="BF232" i="14"/>
  <c r="N232" i="14" s="1"/>
  <c r="BG232" i="14" s="1"/>
  <c r="BF110" i="14"/>
  <c r="N110" i="14" s="1"/>
  <c r="BG110" i="14" s="1"/>
  <c r="BF327" i="14"/>
  <c r="N327" i="14" s="1"/>
  <c r="BF296" i="14"/>
  <c r="N296" i="14" s="1"/>
  <c r="BG296" i="14" s="1"/>
  <c r="BF423" i="14"/>
  <c r="N423" i="14" s="1"/>
  <c r="BG423" i="14" s="1"/>
  <c r="BF41" i="14"/>
  <c r="N41" i="14" s="1"/>
  <c r="BG41" i="14" s="1"/>
  <c r="BF436" i="14"/>
  <c r="N436" i="14" s="1"/>
  <c r="BG436" i="14" s="1"/>
  <c r="BF432" i="14"/>
  <c r="N432" i="14" s="1"/>
  <c r="BG432" i="14" s="1"/>
  <c r="BF358" i="14"/>
  <c r="N358" i="14" s="1"/>
  <c r="BG358" i="14" s="1"/>
  <c r="BF383" i="14"/>
  <c r="N383" i="14" s="1"/>
  <c r="BG383" i="14" s="1"/>
  <c r="BF112" i="14"/>
  <c r="N112" i="14" s="1"/>
  <c r="BF482" i="14"/>
  <c r="N482" i="14" s="1"/>
  <c r="BG482" i="14" s="1"/>
  <c r="BF273" i="14"/>
  <c r="N273" i="14" s="1"/>
  <c r="BG273" i="14" s="1"/>
  <c r="BF88" i="14"/>
  <c r="N88" i="14" s="1"/>
  <c r="BG88" i="14" s="1"/>
  <c r="BF139" i="14"/>
  <c r="N139" i="14" s="1"/>
  <c r="BF78" i="14"/>
  <c r="N78" i="14" s="1"/>
  <c r="BF233" i="14"/>
  <c r="N233" i="14" s="1"/>
  <c r="BF115" i="14"/>
  <c r="N115" i="14" s="1"/>
  <c r="BG115" i="14" s="1"/>
  <c r="BF59" i="14"/>
  <c r="N59" i="14" s="1"/>
  <c r="BG59" i="14" s="1"/>
  <c r="BF469" i="14"/>
  <c r="N469" i="14" s="1"/>
  <c r="BG469" i="14" s="1"/>
  <c r="BF217" i="14"/>
  <c r="N217" i="14" s="1"/>
  <c r="BG217" i="14" s="1"/>
  <c r="BF33" i="14"/>
  <c r="N33" i="14" s="1"/>
  <c r="BG33" i="14" s="1"/>
  <c r="BF73" i="14"/>
  <c r="N73" i="14" s="1"/>
  <c r="BG73" i="14" s="1"/>
  <c r="BF295" i="14"/>
  <c r="N295" i="14" s="1"/>
  <c r="BG295" i="14" s="1"/>
  <c r="BF113" i="14"/>
  <c r="N113" i="14" s="1"/>
  <c r="BG113" i="14" s="1"/>
  <c r="BF491" i="14"/>
  <c r="N491" i="14" s="1"/>
  <c r="BG491" i="14" s="1"/>
  <c r="BF326" i="14"/>
  <c r="N326" i="14" s="1"/>
  <c r="BG326" i="14" s="1"/>
  <c r="BF454" i="14"/>
  <c r="N454" i="14" s="1"/>
  <c r="BF37" i="14"/>
  <c r="N37" i="14" s="1"/>
  <c r="BF373" i="14"/>
  <c r="N373" i="14" s="1"/>
  <c r="BG373" i="14" s="1"/>
  <c r="BF448" i="14"/>
  <c r="N448" i="14" s="1"/>
  <c r="BG448" i="14" s="1"/>
  <c r="BF50" i="14"/>
  <c r="N50" i="14" s="1"/>
  <c r="BF303" i="14"/>
  <c r="N303" i="14" s="1"/>
  <c r="BG303" i="14" s="1"/>
  <c r="BF29" i="14"/>
  <c r="N29" i="14" s="1"/>
  <c r="BF283" i="14"/>
  <c r="N283" i="14" s="1"/>
  <c r="BF195" i="14"/>
  <c r="N195" i="14" s="1"/>
  <c r="BG195" i="14" s="1"/>
  <c r="BF389" i="14"/>
  <c r="N389" i="14" s="1"/>
  <c r="BG389" i="14" s="1"/>
  <c r="BF166" i="14"/>
  <c r="N166" i="14" s="1"/>
  <c r="BF447" i="14"/>
  <c r="N447" i="14" s="1"/>
  <c r="BG447" i="14" s="1"/>
  <c r="BF93" i="14"/>
  <c r="N93" i="14" s="1"/>
  <c r="BG93" i="14" s="1"/>
  <c r="BF302" i="14"/>
  <c r="N302" i="14" s="1"/>
  <c r="BF474" i="14"/>
  <c r="N474" i="14" s="1"/>
  <c r="BG474" i="14" s="1"/>
  <c r="BF89" i="14"/>
  <c r="N89" i="14" s="1"/>
  <c r="BG89" i="14" s="1"/>
  <c r="BF169" i="14"/>
  <c r="N169" i="14" s="1"/>
  <c r="BG169" i="14" s="1"/>
  <c r="BF279" i="14"/>
  <c r="N279" i="14" s="1"/>
  <c r="BF65" i="14"/>
  <c r="N65" i="14" s="1"/>
  <c r="BG65" i="14" s="1"/>
  <c r="BF494" i="14"/>
  <c r="N494" i="14" s="1"/>
  <c r="BG494" i="14" s="1"/>
  <c r="BF340" i="14"/>
  <c r="N340" i="14" s="1"/>
  <c r="BG340" i="14" s="1"/>
  <c r="BF36" i="14"/>
  <c r="N36" i="14" s="1"/>
  <c r="BF22" i="14"/>
  <c r="N22" i="14" s="1"/>
  <c r="BF444" i="14"/>
  <c r="N444" i="14" s="1"/>
  <c r="BF223" i="14"/>
  <c r="N223" i="14" s="1"/>
  <c r="BF48" i="14"/>
  <c r="N48" i="14" s="1"/>
  <c r="BF480" i="14"/>
  <c r="N480" i="14" s="1"/>
  <c r="BF136" i="14"/>
  <c r="N136" i="14" s="1"/>
  <c r="BG136" i="14" s="1"/>
  <c r="BF116" i="14"/>
  <c r="N116" i="14" s="1"/>
  <c r="BG116" i="14" s="1"/>
  <c r="BF387" i="14"/>
  <c r="N387" i="14" s="1"/>
  <c r="BG387" i="14" s="1"/>
  <c r="BF74" i="14"/>
  <c r="N74" i="14" s="1"/>
  <c r="BG74" i="14" s="1"/>
  <c r="BF465" i="14"/>
  <c r="N465" i="14" s="1"/>
  <c r="BF413" i="14"/>
  <c r="N413" i="14" s="1"/>
  <c r="BF452" i="14"/>
  <c r="N452" i="14" s="1"/>
  <c r="BF479" i="14"/>
  <c r="N479" i="14" s="1"/>
  <c r="BG479" i="14" s="1"/>
  <c r="BF91" i="14"/>
  <c r="N91" i="14" s="1"/>
  <c r="BG91" i="14" s="1"/>
  <c r="BF125" i="14"/>
  <c r="N125" i="14" s="1"/>
  <c r="BG125" i="14" s="1"/>
  <c r="BF184" i="14"/>
  <c r="N184" i="14" s="1"/>
  <c r="BG184" i="14" s="1"/>
  <c r="BF122" i="14"/>
  <c r="N122" i="14" s="1"/>
  <c r="BG122" i="14" s="1"/>
  <c r="BF47" i="14"/>
  <c r="N47" i="14" s="1"/>
  <c r="BF262" i="14"/>
  <c r="N262" i="14" s="1"/>
  <c r="BG262" i="14" s="1"/>
  <c r="BF375" i="14"/>
  <c r="N375" i="14" s="1"/>
  <c r="BG375" i="14" s="1"/>
  <c r="BF467" i="14"/>
  <c r="N467" i="14" s="1"/>
  <c r="BF294" i="14"/>
  <c r="N294" i="14" s="1"/>
  <c r="BG294" i="14" s="1"/>
  <c r="BF404" i="14"/>
  <c r="N404" i="14" s="1"/>
  <c r="BG404" i="14" s="1"/>
  <c r="BF123" i="14"/>
  <c r="N123" i="14" s="1"/>
  <c r="BF205" i="14"/>
  <c r="N205" i="14" s="1"/>
  <c r="BF459" i="14"/>
  <c r="N459" i="14" s="1"/>
  <c r="BF450" i="14"/>
  <c r="N450" i="14" s="1"/>
  <c r="BF464" i="14"/>
  <c r="N464" i="14" s="1"/>
  <c r="BG464" i="14" s="1"/>
  <c r="BF138" i="14"/>
  <c r="N138" i="14" s="1"/>
  <c r="BG138" i="14" s="1"/>
  <c r="BF363" i="14"/>
  <c r="N363" i="14" s="1"/>
  <c r="BF282" i="14"/>
  <c r="N282" i="14" s="1"/>
  <c r="BG282" i="14" s="1"/>
  <c r="BF257" i="14"/>
  <c r="N257" i="14" s="1"/>
  <c r="BF298" i="14"/>
  <c r="N298" i="14" s="1"/>
  <c r="BG298" i="14" s="1"/>
  <c r="BF309" i="14"/>
  <c r="N309" i="14" s="1"/>
  <c r="BG309" i="14" s="1"/>
  <c r="BF129" i="14"/>
  <c r="N129" i="14" s="1"/>
  <c r="BF380" i="14"/>
  <c r="N380" i="14" s="1"/>
  <c r="BG380" i="14" s="1"/>
  <c r="BF484" i="14"/>
  <c r="N484" i="14" s="1"/>
  <c r="BG484" i="14" s="1"/>
  <c r="BF405" i="14"/>
  <c r="N405" i="14" s="1"/>
  <c r="BF118" i="14"/>
  <c r="N118" i="14" s="1"/>
  <c r="BG118" i="14" s="1"/>
  <c r="BF427" i="14"/>
  <c r="N427" i="14" s="1"/>
  <c r="BG427" i="14" s="1"/>
  <c r="BF361" i="14"/>
  <c r="N361" i="14" s="1"/>
  <c r="BG361" i="14" s="1"/>
  <c r="BF87" i="14"/>
  <c r="N87" i="14" s="1"/>
  <c r="BG87" i="14" s="1"/>
  <c r="BF168" i="14"/>
  <c r="N168" i="14" s="1"/>
  <c r="BG168" i="14" s="1"/>
  <c r="BF163" i="14"/>
  <c r="N163" i="14" s="1"/>
  <c r="BG163" i="14" s="1"/>
  <c r="BF408" i="14"/>
  <c r="N408" i="14" s="1"/>
  <c r="BG408" i="14" s="1"/>
  <c r="BF120" i="14"/>
  <c r="N120" i="14" s="1"/>
  <c r="BG120" i="14" s="1"/>
  <c r="BF374" i="14"/>
  <c r="N374" i="14" s="1"/>
  <c r="BF167" i="14"/>
  <c r="N167" i="14" s="1"/>
  <c r="BF321" i="14"/>
  <c r="N321" i="14" s="1"/>
  <c r="BG321" i="14" s="1"/>
  <c r="BF40" i="14"/>
  <c r="N40" i="14" s="1"/>
  <c r="BF287" i="14"/>
  <c r="N287" i="14" s="1"/>
  <c r="BF225" i="14"/>
  <c r="N225" i="14" s="1"/>
  <c r="BG225" i="14" s="1"/>
  <c r="BF251" i="14"/>
  <c r="N251" i="14" s="1"/>
  <c r="BG251" i="14" s="1"/>
  <c r="BF451" i="14"/>
  <c r="N451" i="14" s="1"/>
  <c r="BF76" i="14"/>
  <c r="N76" i="14" s="1"/>
  <c r="BF156" i="14"/>
  <c r="N156" i="14" s="1"/>
  <c r="BG156" i="14" s="1"/>
  <c r="BF13" i="14"/>
  <c r="N13" i="14" s="1"/>
  <c r="BF103" i="14"/>
  <c r="N103" i="14" s="1"/>
  <c r="BF149" i="14"/>
  <c r="N149" i="14" s="1"/>
  <c r="BG149" i="14" s="1"/>
  <c r="BF324" i="14"/>
  <c r="N324" i="14" s="1"/>
  <c r="BG324" i="14" s="1"/>
  <c r="BF468" i="14"/>
  <c r="N468" i="14" s="1"/>
  <c r="BG468" i="14" s="1"/>
  <c r="BF365" i="14"/>
  <c r="N365" i="14" s="1"/>
  <c r="BF417" i="14"/>
  <c r="N417" i="14" s="1"/>
  <c r="BG417" i="14" s="1"/>
  <c r="BF54" i="14"/>
  <c r="N54" i="14" s="1"/>
  <c r="BG54" i="14" s="1"/>
  <c r="BF164" i="14"/>
  <c r="N164" i="14" s="1"/>
  <c r="BG164" i="14" s="1"/>
  <c r="BF241" i="14"/>
  <c r="N241" i="14" s="1"/>
  <c r="BF299" i="14"/>
  <c r="N299" i="14" s="1"/>
  <c r="BG299" i="14" s="1"/>
  <c r="BF14" i="14"/>
  <c r="BF72" i="14"/>
  <c r="N72" i="14" s="1"/>
  <c r="BF445" i="14"/>
  <c r="N445" i="14" s="1"/>
  <c r="BG445" i="14" s="1"/>
  <c r="BF244" i="14"/>
  <c r="N244" i="14" s="1"/>
  <c r="BG244" i="14" s="1"/>
  <c r="BF81" i="14"/>
  <c r="N81" i="14" s="1"/>
  <c r="BF215" i="14"/>
  <c r="N215" i="14" s="1"/>
  <c r="BG215" i="14" s="1"/>
  <c r="BF158" i="14"/>
  <c r="N158" i="14" s="1"/>
  <c r="BF75" i="14"/>
  <c r="N75" i="14" s="1"/>
  <c r="BG75" i="14" s="1"/>
  <c r="BF142" i="14"/>
  <c r="N142" i="14" s="1"/>
  <c r="BF126" i="14"/>
  <c r="N126" i="14" s="1"/>
  <c r="BG126" i="14" s="1"/>
  <c r="BF317" i="14"/>
  <c r="N317" i="14" s="1"/>
  <c r="BF90" i="14"/>
  <c r="N90" i="14" s="1"/>
  <c r="BG90" i="14" s="1"/>
  <c r="BF52" i="14"/>
  <c r="N52" i="14" s="1"/>
  <c r="BG52" i="14" s="1"/>
  <c r="BF318" i="14"/>
  <c r="N318" i="14" s="1"/>
  <c r="BG318" i="14" s="1"/>
  <c r="BF248" i="14"/>
  <c r="N248" i="14" s="1"/>
  <c r="BF210" i="14"/>
  <c r="N210" i="14" s="1"/>
  <c r="BF314" i="14"/>
  <c r="N314" i="14" s="1"/>
  <c r="BG314" i="14" s="1"/>
  <c r="BF315" i="14"/>
  <c r="N315" i="14" s="1"/>
  <c r="BG315" i="14" s="1"/>
  <c r="BF146" i="14"/>
  <c r="N146" i="14" s="1"/>
  <c r="BG146" i="14" s="1"/>
  <c r="BF313" i="14"/>
  <c r="N313" i="14" s="1"/>
  <c r="BG313" i="14" s="1"/>
  <c r="BF250" i="14"/>
  <c r="N250" i="14" s="1"/>
  <c r="BG250" i="14" s="1"/>
  <c r="BF377" i="14"/>
  <c r="N377" i="14" s="1"/>
  <c r="BG377" i="14" s="1"/>
  <c r="BF152" i="14"/>
  <c r="N152" i="14" s="1"/>
  <c r="BG152" i="14" s="1"/>
  <c r="BF246" i="14"/>
  <c r="N246" i="14" s="1"/>
  <c r="BF245" i="14"/>
  <c r="N245" i="14" s="1"/>
  <c r="BG245" i="14" s="1"/>
  <c r="BF135" i="14"/>
  <c r="N135" i="14" s="1"/>
  <c r="BG135" i="14" s="1"/>
  <c r="BF187" i="14"/>
  <c r="N187" i="14" s="1"/>
  <c r="BG187" i="14" s="1"/>
  <c r="BF355" i="14"/>
  <c r="N355" i="14" s="1"/>
  <c r="BG355" i="14" s="1"/>
  <c r="BF369" i="14"/>
  <c r="N369" i="14" s="1"/>
  <c r="BF357" i="14"/>
  <c r="N357" i="14" s="1"/>
  <c r="BG357" i="14" s="1"/>
  <c r="BF46" i="14"/>
  <c r="N46" i="14" s="1"/>
  <c r="BF159" i="14"/>
  <c r="N159" i="14" s="1"/>
  <c r="BG159" i="14" s="1"/>
  <c r="BF185" i="14"/>
  <c r="N185" i="14" s="1"/>
  <c r="BF188" i="14"/>
  <c r="N188" i="14" s="1"/>
  <c r="BG188" i="14" s="1"/>
  <c r="BF402" i="14"/>
  <c r="N402" i="14" s="1"/>
  <c r="BG402" i="14" s="1"/>
  <c r="BF104" i="14"/>
  <c r="N104" i="14" s="1"/>
  <c r="BG104" i="14" s="1"/>
  <c r="BF133" i="14"/>
  <c r="N133" i="14" s="1"/>
  <c r="BF182" i="14"/>
  <c r="N182" i="14" s="1"/>
  <c r="BG182" i="14" s="1"/>
  <c r="BF397" i="14"/>
  <c r="N397" i="14" s="1"/>
  <c r="BG397" i="14" s="1"/>
  <c r="BF154" i="14"/>
  <c r="N154" i="14" s="1"/>
  <c r="BG154" i="14" s="1"/>
  <c r="BF449" i="14"/>
  <c r="N449" i="14" s="1"/>
  <c r="BG449" i="14" s="1"/>
  <c r="BF180" i="14"/>
  <c r="N180" i="14" s="1"/>
  <c r="BG180" i="14" s="1"/>
  <c r="BF433" i="14"/>
  <c r="N433" i="14" s="1"/>
  <c r="BG433" i="14" s="1"/>
  <c r="BF455" i="14"/>
  <c r="N455" i="14" s="1"/>
  <c r="BG455" i="14" s="1"/>
  <c r="BF337" i="14"/>
  <c r="N337" i="14" s="1"/>
  <c r="BF111" i="14"/>
  <c r="N111" i="14" s="1"/>
  <c r="BF300" i="14"/>
  <c r="N300" i="14" s="1"/>
  <c r="BF396" i="14"/>
  <c r="N396" i="14" s="1"/>
  <c r="BG396" i="14" s="1"/>
  <c r="BF148" i="14"/>
  <c r="N148" i="14" s="1"/>
  <c r="BF399" i="14"/>
  <c r="N399" i="14" s="1"/>
  <c r="BF49" i="14"/>
  <c r="N49" i="14" s="1"/>
  <c r="BF77" i="14"/>
  <c r="N77" i="14" s="1"/>
  <c r="BG77" i="14" s="1"/>
  <c r="BF416" i="14"/>
  <c r="N416" i="14" s="1"/>
  <c r="BG416" i="14" s="1"/>
  <c r="BF106" i="14"/>
  <c r="N106" i="14" s="1"/>
  <c r="BG106" i="14" s="1"/>
  <c r="BF258" i="14"/>
  <c r="N258" i="14" s="1"/>
  <c r="BG258" i="14" s="1"/>
  <c r="BF230" i="14"/>
  <c r="N230" i="14" s="1"/>
  <c r="BG230" i="14" s="1"/>
  <c r="BF461" i="14"/>
  <c r="N461" i="14" s="1"/>
  <c r="BG461" i="14" s="1"/>
  <c r="BF171" i="14"/>
  <c r="N171" i="14" s="1"/>
  <c r="BG171" i="14" s="1"/>
  <c r="BF414" i="14"/>
  <c r="N414" i="14" s="1"/>
  <c r="BF200" i="14"/>
  <c r="N200" i="14" s="1"/>
  <c r="BG200" i="14" s="1"/>
  <c r="BF268" i="14"/>
  <c r="N268" i="14" s="1"/>
  <c r="BG268" i="14" s="1"/>
  <c r="BF198" i="14"/>
  <c r="N198" i="14" s="1"/>
  <c r="BF310" i="14"/>
  <c r="N310" i="14" s="1"/>
  <c r="BG310" i="14" s="1"/>
  <c r="BF67" i="14"/>
  <c r="N67" i="14" s="1"/>
  <c r="BG67" i="14" s="1"/>
  <c r="BF82" i="14"/>
  <c r="N82" i="14" s="1"/>
  <c r="BF305" i="14"/>
  <c r="N305" i="14" s="1"/>
  <c r="BG305" i="14" s="1"/>
  <c r="BF193" i="14"/>
  <c r="N193" i="14" s="1"/>
  <c r="BG193" i="14" s="1"/>
  <c r="BF330" i="14"/>
  <c r="N330" i="14" s="1"/>
  <c r="BF366" i="14"/>
  <c r="N366" i="14" s="1"/>
  <c r="BG366" i="14" s="1"/>
  <c r="BF285" i="14"/>
  <c r="N285" i="14" s="1"/>
  <c r="BF247" i="14"/>
  <c r="N247" i="14" s="1"/>
  <c r="BG247" i="14" s="1"/>
  <c r="BF334" i="14"/>
  <c r="N334" i="14" s="1"/>
  <c r="BG334" i="14" s="1"/>
  <c r="BF457" i="14"/>
  <c r="N457" i="14" s="1"/>
  <c r="BG457" i="14" s="1"/>
  <c r="BF422" i="14"/>
  <c r="N422" i="14" s="1"/>
  <c r="BG422" i="14" s="1"/>
  <c r="BF493" i="14"/>
  <c r="N493" i="14" s="1"/>
  <c r="BG493" i="14" s="1"/>
  <c r="BF53" i="14"/>
  <c r="N53" i="14" s="1"/>
  <c r="BG53" i="14" s="1"/>
  <c r="BF79" i="14"/>
  <c r="N79" i="14" s="1"/>
  <c r="BG79" i="14" s="1"/>
  <c r="BF359" i="14"/>
  <c r="N359" i="14" s="1"/>
  <c r="BG359" i="14" s="1"/>
  <c r="BF390" i="14"/>
  <c r="N390" i="14" s="1"/>
  <c r="BF370" i="14"/>
  <c r="N370" i="14" s="1"/>
  <c r="BG370" i="14" s="1"/>
  <c r="BF102" i="14"/>
  <c r="N102" i="14" s="1"/>
  <c r="BG102" i="14" s="1"/>
  <c r="BF291" i="14"/>
  <c r="N291" i="14" s="1"/>
  <c r="BF98" i="14"/>
  <c r="N98" i="14" s="1"/>
  <c r="BF306" i="14"/>
  <c r="N306" i="14" s="1"/>
  <c r="BG306" i="14" s="1"/>
  <c r="BF496" i="14"/>
  <c r="N496" i="14" s="1"/>
  <c r="BG496" i="14" s="1"/>
  <c r="BF68" i="14"/>
  <c r="N68" i="14" s="1"/>
  <c r="BF446" i="14"/>
  <c r="N446" i="14" s="1"/>
  <c r="BG446" i="14" s="1"/>
  <c r="BF339" i="14"/>
  <c r="N339" i="14" s="1"/>
  <c r="BF218" i="14"/>
  <c r="N218" i="14" s="1"/>
  <c r="BG218" i="14" s="1"/>
  <c r="BF109" i="14"/>
  <c r="N109" i="14" s="1"/>
  <c r="BG109" i="14" s="1"/>
  <c r="BF440" i="14"/>
  <c r="N440" i="14" s="1"/>
  <c r="BG440" i="14" s="1"/>
  <c r="BF35" i="14"/>
  <c r="N35" i="14" s="1"/>
  <c r="BG35" i="14" s="1"/>
  <c r="BF95" i="14"/>
  <c r="N95" i="14" s="1"/>
  <c r="BG95" i="14" s="1"/>
  <c r="BF356" i="14"/>
  <c r="N356" i="14" s="1"/>
  <c r="BG356" i="14" s="1"/>
  <c r="BF478" i="14"/>
  <c r="N478" i="14" s="1"/>
  <c r="BF466" i="14"/>
  <c r="N466" i="14" s="1"/>
  <c r="BF240" i="14"/>
  <c r="N240" i="14" s="1"/>
  <c r="BG240" i="14" s="1"/>
  <c r="BF45" i="14"/>
  <c r="N45" i="14" s="1"/>
  <c r="BG45" i="14" s="1"/>
  <c r="BF141" i="14"/>
  <c r="N141" i="14" s="1"/>
  <c r="BG141" i="14" s="1"/>
  <c r="BF409" i="14"/>
  <c r="N409" i="14" s="1"/>
  <c r="BG409" i="14" s="1"/>
  <c r="BF394" i="14"/>
  <c r="N394" i="14" s="1"/>
  <c r="BF485" i="14"/>
  <c r="N485" i="14" s="1"/>
  <c r="BF462" i="14"/>
  <c r="N462" i="14" s="1"/>
  <c r="BF162" i="14"/>
  <c r="N162" i="14" s="1"/>
  <c r="BG162" i="14" s="1"/>
  <c r="BF367" i="14"/>
  <c r="N367" i="14" s="1"/>
  <c r="BF410" i="14"/>
  <c r="N410" i="14" s="1"/>
  <c r="BG410" i="14" s="1"/>
  <c r="BF379" i="14"/>
  <c r="N379" i="14" s="1"/>
  <c r="BG379" i="14" s="1"/>
  <c r="BF274" i="14"/>
  <c r="N274" i="14" s="1"/>
  <c r="BG274" i="14" s="1"/>
  <c r="BF208" i="14"/>
  <c r="N208" i="14" s="1"/>
  <c r="BG208" i="14" s="1"/>
  <c r="BF145" i="14"/>
  <c r="N145" i="14" s="1"/>
  <c r="BG145" i="14" s="1"/>
  <c r="BF119" i="14"/>
  <c r="N119" i="14" s="1"/>
  <c r="BG119" i="14" s="1"/>
  <c r="BF176" i="14"/>
  <c r="N176" i="14" s="1"/>
  <c r="BG176" i="14" s="1"/>
  <c r="BF64" i="14"/>
  <c r="N64" i="14" s="1"/>
  <c r="BG64" i="14" s="1"/>
  <c r="BF57" i="14"/>
  <c r="BF471" i="14"/>
  <c r="N471" i="14" s="1"/>
  <c r="BG471" i="14" s="1"/>
  <c r="BF378" i="14"/>
  <c r="N378" i="14" s="1"/>
  <c r="BG378" i="14" s="1"/>
  <c r="BF207" i="14"/>
  <c r="N207" i="14" s="1"/>
  <c r="BF134" i="14"/>
  <c r="N134" i="14" s="1"/>
  <c r="BG134" i="14" s="1"/>
  <c r="BF346" i="14"/>
  <c r="N346" i="14" s="1"/>
  <c r="BG346" i="14" s="1"/>
  <c r="BF226" i="14"/>
  <c r="N226" i="14" s="1"/>
  <c r="BG226" i="14" s="1"/>
  <c r="BF277" i="14"/>
  <c r="N277" i="14" s="1"/>
  <c r="BG277" i="14" s="1"/>
  <c r="BF151" i="14"/>
  <c r="N151" i="14" s="1"/>
  <c r="BF425" i="14"/>
  <c r="N425" i="14" s="1"/>
  <c r="BF214" i="14"/>
  <c r="N214" i="14" s="1"/>
  <c r="BF32" i="14"/>
  <c r="N32" i="14" s="1"/>
  <c r="BF476" i="14"/>
  <c r="N476" i="14" s="1"/>
  <c r="BG476" i="14" s="1"/>
  <c r="BF499" i="14"/>
  <c r="N499" i="14" s="1"/>
  <c r="BG499" i="14" s="1"/>
  <c r="BF498" i="14"/>
  <c r="N498" i="14" s="1"/>
  <c r="BG498" i="14" s="1"/>
  <c r="BF190" i="14"/>
  <c r="N190" i="14" s="1"/>
  <c r="BG190" i="14" s="1"/>
  <c r="BF236" i="14"/>
  <c r="N236" i="14" s="1"/>
  <c r="BF191" i="14"/>
  <c r="N191" i="14" s="1"/>
  <c r="BG191" i="14" s="1"/>
  <c r="BF434" i="14"/>
  <c r="N434" i="14" s="1"/>
  <c r="BG434" i="14" s="1"/>
  <c r="BF201" i="14"/>
  <c r="N201" i="14" s="1"/>
  <c r="BF128" i="14"/>
  <c r="N128" i="14" s="1"/>
  <c r="BF403" i="14"/>
  <c r="N403" i="14" s="1"/>
  <c r="BG403" i="14" s="1"/>
  <c r="BF140" i="14"/>
  <c r="N140" i="14" s="1"/>
  <c r="BG140" i="14" s="1"/>
  <c r="BF189" i="14"/>
  <c r="N189" i="14" s="1"/>
  <c r="BG189" i="14" s="1"/>
  <c r="BF34" i="14"/>
  <c r="N34" i="14" s="1"/>
  <c r="BG34" i="14" s="1"/>
  <c r="BF261" i="14"/>
  <c r="N261" i="14" s="1"/>
  <c r="BG261" i="14" s="1"/>
  <c r="BF235" i="14"/>
  <c r="N235" i="14" s="1"/>
  <c r="BG235" i="14" s="1"/>
  <c r="BF386" i="14"/>
  <c r="N386" i="14" s="1"/>
  <c r="BG386" i="14" s="1"/>
  <c r="BF488" i="14"/>
  <c r="N488" i="14" s="1"/>
  <c r="BF345" i="14"/>
  <c r="N345" i="14" s="1"/>
  <c r="BG345" i="14" s="1"/>
  <c r="BF256" i="14"/>
  <c r="N256" i="14" s="1"/>
  <c r="BG256" i="14" s="1"/>
  <c r="BF328" i="14"/>
  <c r="N328" i="14" s="1"/>
  <c r="BG328" i="14" s="1"/>
  <c r="BF238" i="14"/>
  <c r="N238" i="14" s="1"/>
  <c r="BF424" i="14"/>
  <c r="N424" i="14" s="1"/>
  <c r="BG424" i="14" s="1"/>
  <c r="BF325" i="14"/>
  <c r="N325" i="14" s="1"/>
  <c r="BG325" i="14" s="1"/>
  <c r="BF354" i="14"/>
  <c r="N354" i="14" s="1"/>
  <c r="BG354" i="14" s="1"/>
  <c r="BF96" i="14"/>
  <c r="N96" i="14" s="1"/>
  <c r="BG96" i="14" s="1"/>
  <c r="BF371" i="14"/>
  <c r="N371" i="14" s="1"/>
  <c r="BF395" i="14"/>
  <c r="N395" i="14" s="1"/>
  <c r="BG395" i="14" s="1"/>
  <c r="BF107" i="14"/>
  <c r="N107" i="14" s="1"/>
  <c r="BF460" i="14"/>
  <c r="N460" i="14" s="1"/>
  <c r="BG460" i="14" s="1"/>
  <c r="BF127" i="14"/>
  <c r="N127" i="14" s="1"/>
  <c r="BG127" i="14" s="1"/>
  <c r="BF441" i="14"/>
  <c r="N441" i="14" s="1"/>
  <c r="BG441" i="14" s="1"/>
  <c r="BF231" i="14"/>
  <c r="N231" i="14" s="1"/>
  <c r="BG231" i="14" s="1"/>
  <c r="BF101" i="14"/>
  <c r="N101" i="14" s="1"/>
  <c r="BG101" i="14" s="1"/>
  <c r="BF458" i="14"/>
  <c r="N458" i="14" s="1"/>
  <c r="BF255" i="14"/>
  <c r="N255" i="14" s="1"/>
  <c r="BG255" i="14" s="1"/>
  <c r="BF453" i="14"/>
  <c r="N453" i="14" s="1"/>
  <c r="BG453" i="14" s="1"/>
  <c r="BF487" i="14"/>
  <c r="N487" i="14" s="1"/>
  <c r="BF220" i="14"/>
  <c r="N220" i="14" s="1"/>
  <c r="BF439" i="14"/>
  <c r="N439" i="14" s="1"/>
  <c r="BG439" i="14" s="1"/>
  <c r="BF62" i="14"/>
  <c r="N62" i="14" s="1"/>
  <c r="BG62" i="14" s="1"/>
  <c r="BF272" i="14"/>
  <c r="N272" i="14" s="1"/>
  <c r="BG272" i="14" s="1"/>
  <c r="BF497" i="14"/>
  <c r="N497" i="14" s="1"/>
  <c r="BG497" i="14" s="1"/>
  <c r="BF16" i="14"/>
  <c r="N16" i="14" s="1"/>
  <c r="BG16" i="14" s="1"/>
  <c r="BF473" i="14"/>
  <c r="N473" i="14" s="1"/>
  <c r="BG473" i="14" s="1"/>
  <c r="BF288" i="14"/>
  <c r="N288" i="14" s="1"/>
  <c r="BG288" i="14" s="1"/>
  <c r="BF56" i="14"/>
  <c r="N56" i="14" s="1"/>
  <c r="BF69" i="14"/>
  <c r="N69" i="14" s="1"/>
  <c r="BG69" i="14" s="1"/>
  <c r="BF320" i="14"/>
  <c r="N320" i="14" s="1"/>
  <c r="BG320" i="14" s="1"/>
  <c r="BF259" i="14"/>
  <c r="N259" i="14" s="1"/>
  <c r="BF388" i="14"/>
  <c r="N388" i="14" s="1"/>
  <c r="BG388" i="14" s="1"/>
  <c r="BF100" i="14"/>
  <c r="N100" i="14" s="1"/>
  <c r="BF391" i="14"/>
  <c r="N391" i="14" s="1"/>
  <c r="BF385" i="14"/>
  <c r="N385" i="14" s="1"/>
  <c r="BG385" i="14" s="1"/>
  <c r="BF297" i="14"/>
  <c r="N297" i="14" s="1"/>
  <c r="BF165" i="14"/>
  <c r="N165" i="14" s="1"/>
  <c r="BG165" i="14" s="1"/>
  <c r="BF55" i="14"/>
  <c r="N55" i="14" s="1"/>
  <c r="BF456" i="14"/>
  <c r="N456" i="14" s="1"/>
  <c r="BG456" i="14" s="1"/>
  <c r="BF27" i="14"/>
  <c r="N27" i="14" s="1"/>
  <c r="BG27" i="14" s="1"/>
  <c r="BF293" i="14"/>
  <c r="N293" i="14" s="1"/>
  <c r="BG293" i="14" s="1"/>
  <c r="BF254" i="14"/>
  <c r="N254" i="14" s="1"/>
  <c r="BG254" i="14" s="1"/>
  <c r="BF483" i="14"/>
  <c r="N483" i="14" s="1"/>
  <c r="BG483" i="14" s="1"/>
  <c r="BF177" i="14"/>
  <c r="N177" i="14" s="1"/>
  <c r="BG177" i="14" s="1"/>
  <c r="BF338" i="14"/>
  <c r="N338" i="14" s="1"/>
  <c r="BF260" i="14"/>
  <c r="N260" i="14" s="1"/>
  <c r="BG260" i="14" s="1"/>
  <c r="BF301" i="14"/>
  <c r="N301" i="14" s="1"/>
  <c r="BG301" i="14" s="1"/>
  <c r="BF71" i="14"/>
  <c r="N71" i="14" s="1"/>
  <c r="BG71" i="14" s="1"/>
  <c r="BF132" i="14"/>
  <c r="N132" i="14" s="1"/>
  <c r="BF411" i="14"/>
  <c r="N411" i="14" s="1"/>
  <c r="BF312" i="14"/>
  <c r="N312" i="14" s="1"/>
  <c r="BG312" i="14" s="1"/>
  <c r="AS146" i="6"/>
  <c r="AL18" i="10" s="1"/>
  <c r="AS72" i="6"/>
  <c r="AH98" i="10"/>
  <c r="AR4" i="23" s="1"/>
  <c r="AL168" i="10"/>
  <c r="AL110" i="10"/>
  <c r="AM166" i="10"/>
  <c r="AW1" i="16"/>
  <c r="AN3" i="10"/>
  <c r="AM66" i="10"/>
  <c r="AM160" i="10"/>
  <c r="AM49" i="10"/>
  <c r="AM72" i="10"/>
  <c r="AM29" i="10" s="1"/>
  <c r="AM56" i="10"/>
  <c r="AM74" i="10"/>
  <c r="AM31" i="10" s="1"/>
  <c r="AM73" i="10"/>
  <c r="AM30" i="10" s="1"/>
  <c r="AM78" i="10"/>
  <c r="AM35" i="10" s="1"/>
  <c r="AM163" i="10"/>
  <c r="AM109" i="10"/>
  <c r="AM67" i="10"/>
  <c r="AM24" i="10" s="1"/>
  <c r="AM90" i="10"/>
  <c r="AM46" i="10"/>
  <c r="AM58" i="10"/>
  <c r="AM57" i="10"/>
  <c r="AM80" i="10"/>
  <c r="AM37" i="10" s="1"/>
  <c r="AM79" i="10"/>
  <c r="AM36" i="10" s="1"/>
  <c r="AM60" i="10"/>
  <c r="AM68" i="10"/>
  <c r="AM25" i="10" s="1"/>
  <c r="AM159" i="10"/>
  <c r="AM54" i="10"/>
  <c r="AM71" i="10"/>
  <c r="AM28" i="10" s="1"/>
  <c r="AM48" i="10"/>
  <c r="AM50" i="10"/>
  <c r="AM82" i="10"/>
  <c r="AM53" i="10"/>
  <c r="AM75" i="10"/>
  <c r="AM32" i="10" s="1"/>
  <c r="AM83" i="10"/>
  <c r="AM88" i="10"/>
  <c r="AM69" i="10"/>
  <c r="AM26" i="10" s="1"/>
  <c r="AM64" i="10"/>
  <c r="AM51" i="10"/>
  <c r="AM76" i="10"/>
  <c r="AM33" i="10" s="1"/>
  <c r="AM107" i="10"/>
  <c r="AM8" i="10"/>
  <c r="AM167" i="10"/>
  <c r="AM176" i="10" s="1"/>
  <c r="AM93" i="10"/>
  <c r="AM38" i="10"/>
  <c r="AM89" i="10"/>
  <c r="AM63" i="10"/>
  <c r="AM108" i="10"/>
  <c r="AM9" i="10"/>
  <c r="AM158" i="10"/>
  <c r="AM104" i="10"/>
  <c r="AM165" i="10"/>
  <c r="AM164" i="10"/>
  <c r="AM47" i="10"/>
  <c r="AM62" i="10"/>
  <c r="AM77" i="10"/>
  <c r="AM34" i="10" s="1"/>
  <c r="AM59" i="10"/>
  <c r="AM52" i="10"/>
  <c r="AM61" i="10"/>
  <c r="AM86" i="10"/>
  <c r="AM55" i="10"/>
  <c r="AM44" i="10"/>
  <c r="AM70" i="10"/>
  <c r="AM27" i="10" s="1"/>
  <c r="AL45" i="10"/>
  <c r="AL23" i="10"/>
  <c r="AL22" i="10" s="1"/>
  <c r="AL39" i="10" s="1"/>
  <c r="AL65" i="10"/>
  <c r="AV5" i="16"/>
  <c r="AV10" i="16" s="1"/>
  <c r="AV159" i="16"/>
  <c r="AG98" i="10"/>
  <c r="AQ4" i="23" s="1"/>
  <c r="AQ9" i="23" s="1"/>
  <c r="AQ12" i="23" s="1"/>
  <c r="AG96" i="10"/>
  <c r="AC76" i="16"/>
  <c r="AM29" i="11"/>
  <c r="AI30" i="11" s="1"/>
  <c r="BC6" i="14"/>
  <c r="BD4" i="14"/>
  <c r="AL13" i="10" l="1"/>
  <c r="AL11" i="10"/>
  <c r="AW159" i="23"/>
  <c r="AR9" i="23"/>
  <c r="AR12" i="23" s="1"/>
  <c r="I38" i="11"/>
  <c r="K38" i="11" s="1"/>
  <c r="G39" i="11" s="1"/>
  <c r="AI174" i="10"/>
  <c r="AS157" i="23" s="1"/>
  <c r="AR157" i="16"/>
  <c r="AM7" i="10"/>
  <c r="AM10" i="10" s="1"/>
  <c r="AJ81" i="10"/>
  <c r="AJ84" i="10" s="1"/>
  <c r="AX1" i="23"/>
  <c r="AN6" i="10"/>
  <c r="AN12" i="10" s="1"/>
  <c r="AK16" i="10"/>
  <c r="AK41" i="10" s="1"/>
  <c r="AJ87" i="10"/>
  <c r="AJ91" i="10" s="1"/>
  <c r="F37" i="15"/>
  <c r="H37" i="15" s="1"/>
  <c r="AL14" i="10"/>
  <c r="AL15" i="10"/>
  <c r="AT72" i="6"/>
  <c r="AL20" i="10"/>
  <c r="AL100" i="10"/>
  <c r="AW5" i="23"/>
  <c r="AW10" i="23" s="1"/>
  <c r="BG414" i="14"/>
  <c r="BH414" i="14" s="1"/>
  <c r="BI414" i="14" s="1"/>
  <c r="BJ414" i="14" s="1"/>
  <c r="BK414" i="14" s="1"/>
  <c r="BL414" i="14" s="1"/>
  <c r="BM414" i="14" s="1"/>
  <c r="BN414" i="14" s="1"/>
  <c r="BO414" i="14" s="1"/>
  <c r="BP414" i="14" s="1"/>
  <c r="BQ414" i="14" s="1"/>
  <c r="BR414" i="14" s="1"/>
  <c r="BH288" i="14"/>
  <c r="BI288" i="14" s="1"/>
  <c r="BJ288" i="14" s="1"/>
  <c r="BK288" i="14" s="1"/>
  <c r="BL288" i="14" s="1"/>
  <c r="BM288" i="14" s="1"/>
  <c r="BN288" i="14" s="1"/>
  <c r="BO288" i="14" s="1"/>
  <c r="BP288" i="14" s="1"/>
  <c r="BQ288" i="14" s="1"/>
  <c r="BR288" i="14" s="1"/>
  <c r="BH455" i="14"/>
  <c r="BI455" i="14" s="1"/>
  <c r="BJ455" i="14" s="1"/>
  <c r="BK455" i="14" s="1"/>
  <c r="BL455" i="14" s="1"/>
  <c r="BM455" i="14" s="1"/>
  <c r="BN455" i="14" s="1"/>
  <c r="BO455" i="14" s="1"/>
  <c r="BP455" i="14" s="1"/>
  <c r="BQ455" i="14" s="1"/>
  <c r="BR455" i="14" s="1"/>
  <c r="BG450" i="14"/>
  <c r="BH450" i="14" s="1"/>
  <c r="BI450" i="14" s="1"/>
  <c r="BJ450" i="14" s="1"/>
  <c r="BK450" i="14" s="1"/>
  <c r="BL450" i="14" s="1"/>
  <c r="BM450" i="14" s="1"/>
  <c r="BN450" i="14" s="1"/>
  <c r="BO450" i="14" s="1"/>
  <c r="BP450" i="14" s="1"/>
  <c r="BQ450" i="14" s="1"/>
  <c r="BR450" i="14" s="1"/>
  <c r="BG29" i="14"/>
  <c r="BH29" i="14" s="1"/>
  <c r="BI29" i="14" s="1"/>
  <c r="BJ29" i="14" s="1"/>
  <c r="BK29" i="14" s="1"/>
  <c r="BL29" i="14" s="1"/>
  <c r="BM29" i="14" s="1"/>
  <c r="BN29" i="14" s="1"/>
  <c r="BO29" i="14" s="1"/>
  <c r="BP29" i="14" s="1"/>
  <c r="BQ29" i="14" s="1"/>
  <c r="BR29" i="14" s="1"/>
  <c r="BG85" i="14"/>
  <c r="BH227" i="14"/>
  <c r="BI227" i="14" s="1"/>
  <c r="BJ227" i="14" s="1"/>
  <c r="BK227" i="14" s="1"/>
  <c r="BL227" i="14" s="1"/>
  <c r="BM227" i="14" s="1"/>
  <c r="BN227" i="14" s="1"/>
  <c r="BO227" i="14" s="1"/>
  <c r="BP227" i="14" s="1"/>
  <c r="BQ227" i="14" s="1"/>
  <c r="BR227" i="14" s="1"/>
  <c r="BH127" i="14"/>
  <c r="BI127" i="14" s="1"/>
  <c r="BJ127" i="14" s="1"/>
  <c r="BK127" i="14" s="1"/>
  <c r="BL127" i="14" s="1"/>
  <c r="BM127" i="14" s="1"/>
  <c r="BN127" i="14" s="1"/>
  <c r="BO127" i="14" s="1"/>
  <c r="BP127" i="14" s="1"/>
  <c r="BQ127" i="14" s="1"/>
  <c r="BR127" i="14" s="1"/>
  <c r="BH433" i="14"/>
  <c r="BI433" i="14" s="1"/>
  <c r="BJ433" i="14" s="1"/>
  <c r="BK433" i="14" s="1"/>
  <c r="BL433" i="14" s="1"/>
  <c r="BM433" i="14" s="1"/>
  <c r="BN433" i="14" s="1"/>
  <c r="BO433" i="14" s="1"/>
  <c r="BP433" i="14" s="1"/>
  <c r="BQ433" i="14" s="1"/>
  <c r="BR433" i="14" s="1"/>
  <c r="BG459" i="14"/>
  <c r="BH459" i="14" s="1"/>
  <c r="BI459" i="14" s="1"/>
  <c r="BJ459" i="14" s="1"/>
  <c r="BK459" i="14" s="1"/>
  <c r="BL459" i="14" s="1"/>
  <c r="BM459" i="14" s="1"/>
  <c r="BN459" i="14" s="1"/>
  <c r="BO459" i="14" s="1"/>
  <c r="BP459" i="14" s="1"/>
  <c r="BQ459" i="14" s="1"/>
  <c r="BR459" i="14" s="1"/>
  <c r="BH360" i="14"/>
  <c r="BI360" i="14" s="1"/>
  <c r="BJ360" i="14" s="1"/>
  <c r="BK360" i="14" s="1"/>
  <c r="BL360" i="14" s="1"/>
  <c r="BM360" i="14" s="1"/>
  <c r="BN360" i="14" s="1"/>
  <c r="BO360" i="14" s="1"/>
  <c r="BP360" i="14" s="1"/>
  <c r="BQ360" i="14" s="1"/>
  <c r="BR360" i="14" s="1"/>
  <c r="BH16" i="14"/>
  <c r="BI16" i="14" s="1"/>
  <c r="BJ16" i="14" s="1"/>
  <c r="BK16" i="14" s="1"/>
  <c r="BL16" i="14" s="1"/>
  <c r="BM16" i="14" s="1"/>
  <c r="BN16" i="14" s="1"/>
  <c r="BO16" i="14" s="1"/>
  <c r="BP16" i="14" s="1"/>
  <c r="BQ16" i="14" s="1"/>
  <c r="BR16" i="14" s="1"/>
  <c r="BH176" i="14"/>
  <c r="BI176" i="14" s="1"/>
  <c r="BJ176" i="14" s="1"/>
  <c r="BK176" i="14" s="1"/>
  <c r="BL176" i="14" s="1"/>
  <c r="BM176" i="14" s="1"/>
  <c r="BN176" i="14" s="1"/>
  <c r="BO176" i="14" s="1"/>
  <c r="BP176" i="14" s="1"/>
  <c r="BQ176" i="14" s="1"/>
  <c r="BR176" i="14" s="1"/>
  <c r="BH355" i="14"/>
  <c r="BI355" i="14" s="1"/>
  <c r="BJ355" i="14" s="1"/>
  <c r="BK355" i="14" s="1"/>
  <c r="BL355" i="14" s="1"/>
  <c r="BM355" i="14" s="1"/>
  <c r="BN355" i="14" s="1"/>
  <c r="BO355" i="14" s="1"/>
  <c r="BP355" i="14" s="1"/>
  <c r="BQ355" i="14" s="1"/>
  <c r="BR355" i="14" s="1"/>
  <c r="BG205" i="14"/>
  <c r="BH205" i="14" s="1"/>
  <c r="BI205" i="14" s="1"/>
  <c r="BJ205" i="14" s="1"/>
  <c r="BK205" i="14" s="1"/>
  <c r="BL205" i="14" s="1"/>
  <c r="BM205" i="14" s="1"/>
  <c r="BN205" i="14" s="1"/>
  <c r="BO205" i="14" s="1"/>
  <c r="BP205" i="14" s="1"/>
  <c r="BQ205" i="14" s="1"/>
  <c r="BR205" i="14" s="1"/>
  <c r="BH115" i="14"/>
  <c r="BI115" i="14" s="1"/>
  <c r="BJ115" i="14" s="1"/>
  <c r="BK115" i="14" s="1"/>
  <c r="BL115" i="14" s="1"/>
  <c r="BM115" i="14" s="1"/>
  <c r="BN115" i="14" s="1"/>
  <c r="BO115" i="14" s="1"/>
  <c r="BP115" i="14" s="1"/>
  <c r="BQ115" i="14" s="1"/>
  <c r="BR115" i="14" s="1"/>
  <c r="BH412" i="14"/>
  <c r="BI412" i="14" s="1"/>
  <c r="BJ412" i="14" s="1"/>
  <c r="BK412" i="14" s="1"/>
  <c r="BL412" i="14" s="1"/>
  <c r="BM412" i="14" s="1"/>
  <c r="BN412" i="14" s="1"/>
  <c r="BO412" i="14" s="1"/>
  <c r="BP412" i="14" s="1"/>
  <c r="BQ412" i="14" s="1"/>
  <c r="BR412" i="14" s="1"/>
  <c r="BH197" i="14"/>
  <c r="BI197" i="14" s="1"/>
  <c r="BJ197" i="14" s="1"/>
  <c r="BK197" i="14" s="1"/>
  <c r="BL197" i="14" s="1"/>
  <c r="BM197" i="14" s="1"/>
  <c r="BN197" i="14" s="1"/>
  <c r="BO197" i="14" s="1"/>
  <c r="BP197" i="14" s="1"/>
  <c r="BQ197" i="14" s="1"/>
  <c r="BR197" i="14" s="1"/>
  <c r="AT146" i="6"/>
  <c r="AM18" i="10" s="1"/>
  <c r="AM100" i="10" s="1"/>
  <c r="BH261" i="14"/>
  <c r="BI261" i="14" s="1"/>
  <c r="BJ261" i="14" s="1"/>
  <c r="BK261" i="14" s="1"/>
  <c r="BL261" i="14" s="1"/>
  <c r="BM261" i="14" s="1"/>
  <c r="BN261" i="14" s="1"/>
  <c r="BO261" i="14" s="1"/>
  <c r="BP261" i="14" s="1"/>
  <c r="BQ261" i="14" s="1"/>
  <c r="BR261" i="14" s="1"/>
  <c r="BH119" i="14"/>
  <c r="BI119" i="14" s="1"/>
  <c r="BJ119" i="14" s="1"/>
  <c r="BK119" i="14" s="1"/>
  <c r="BL119" i="14" s="1"/>
  <c r="BM119" i="14" s="1"/>
  <c r="BN119" i="14" s="1"/>
  <c r="BO119" i="14" s="1"/>
  <c r="BP119" i="14" s="1"/>
  <c r="BQ119" i="14" s="1"/>
  <c r="BR119" i="14" s="1"/>
  <c r="BH258" i="14"/>
  <c r="BI258" i="14" s="1"/>
  <c r="BJ258" i="14" s="1"/>
  <c r="BK258" i="14" s="1"/>
  <c r="BL258" i="14" s="1"/>
  <c r="BM258" i="14" s="1"/>
  <c r="BN258" i="14" s="1"/>
  <c r="BO258" i="14" s="1"/>
  <c r="BP258" i="14" s="1"/>
  <c r="BQ258" i="14" s="1"/>
  <c r="BR258" i="14" s="1"/>
  <c r="BG241" i="14"/>
  <c r="BH241" i="14" s="1"/>
  <c r="BI241" i="14" s="1"/>
  <c r="BJ241" i="14" s="1"/>
  <c r="BK241" i="14" s="1"/>
  <c r="BL241" i="14" s="1"/>
  <c r="BM241" i="14" s="1"/>
  <c r="BN241" i="14" s="1"/>
  <c r="BO241" i="14" s="1"/>
  <c r="BP241" i="14" s="1"/>
  <c r="BQ241" i="14" s="1"/>
  <c r="BR241" i="14" s="1"/>
  <c r="BG465" i="14"/>
  <c r="BH465" i="14" s="1"/>
  <c r="BI465" i="14" s="1"/>
  <c r="BJ465" i="14" s="1"/>
  <c r="BK465" i="14" s="1"/>
  <c r="BL465" i="14" s="1"/>
  <c r="BM465" i="14" s="1"/>
  <c r="BN465" i="14" s="1"/>
  <c r="BO465" i="14" s="1"/>
  <c r="BP465" i="14" s="1"/>
  <c r="BQ465" i="14" s="1"/>
  <c r="BR465" i="14" s="1"/>
  <c r="BG233" i="14"/>
  <c r="BH233" i="14" s="1"/>
  <c r="BI233" i="14" s="1"/>
  <c r="BJ233" i="14" s="1"/>
  <c r="BK233" i="14" s="1"/>
  <c r="BL233" i="14" s="1"/>
  <c r="BM233" i="14" s="1"/>
  <c r="BN233" i="14" s="1"/>
  <c r="BO233" i="14" s="1"/>
  <c r="BP233" i="14" s="1"/>
  <c r="BQ233" i="14" s="1"/>
  <c r="BR233" i="14" s="1"/>
  <c r="BH239" i="14"/>
  <c r="BI239" i="14" s="1"/>
  <c r="BJ239" i="14" s="1"/>
  <c r="BK239" i="14" s="1"/>
  <c r="BL239" i="14" s="1"/>
  <c r="BM239" i="14" s="1"/>
  <c r="BN239" i="14" s="1"/>
  <c r="BO239" i="14" s="1"/>
  <c r="BP239" i="14" s="1"/>
  <c r="BQ239" i="14" s="1"/>
  <c r="BR239" i="14" s="1"/>
  <c r="BH23" i="14"/>
  <c r="BI23" i="14" s="1"/>
  <c r="BJ23" i="14" s="1"/>
  <c r="BK23" i="14" s="1"/>
  <c r="BL23" i="14" s="1"/>
  <c r="BM23" i="14" s="1"/>
  <c r="BN23" i="14" s="1"/>
  <c r="BO23" i="14" s="1"/>
  <c r="BP23" i="14" s="1"/>
  <c r="BQ23" i="14" s="1"/>
  <c r="BR23" i="14" s="1"/>
  <c r="BG371" i="14"/>
  <c r="BH371" i="14" s="1"/>
  <c r="BI371" i="14" s="1"/>
  <c r="BJ371" i="14" s="1"/>
  <c r="BK371" i="14" s="1"/>
  <c r="BL371" i="14" s="1"/>
  <c r="BM371" i="14" s="1"/>
  <c r="BN371" i="14" s="1"/>
  <c r="BO371" i="14" s="1"/>
  <c r="BP371" i="14" s="1"/>
  <c r="BQ371" i="14" s="1"/>
  <c r="BR371" i="14" s="1"/>
  <c r="BH397" i="14"/>
  <c r="BI397" i="14" s="1"/>
  <c r="BJ397" i="14" s="1"/>
  <c r="BK397" i="14" s="1"/>
  <c r="BL397" i="14" s="1"/>
  <c r="BM397" i="14" s="1"/>
  <c r="BN397" i="14" s="1"/>
  <c r="BO397" i="14" s="1"/>
  <c r="BP397" i="14" s="1"/>
  <c r="BQ397" i="14" s="1"/>
  <c r="BR397" i="14" s="1"/>
  <c r="BG40" i="14"/>
  <c r="BH40" i="14" s="1"/>
  <c r="BI40" i="14" s="1"/>
  <c r="BJ40" i="14" s="1"/>
  <c r="BK40" i="14" s="1"/>
  <c r="BL40" i="14" s="1"/>
  <c r="BM40" i="14" s="1"/>
  <c r="BN40" i="14" s="1"/>
  <c r="BO40" i="14" s="1"/>
  <c r="BP40" i="14" s="1"/>
  <c r="BQ40" i="14" s="1"/>
  <c r="BR40" i="14" s="1"/>
  <c r="BG139" i="14"/>
  <c r="BH139" i="14" s="1"/>
  <c r="BI139" i="14" s="1"/>
  <c r="BJ139" i="14" s="1"/>
  <c r="BK139" i="14" s="1"/>
  <c r="BL139" i="14" s="1"/>
  <c r="BM139" i="14" s="1"/>
  <c r="BN139" i="14" s="1"/>
  <c r="BO139" i="14" s="1"/>
  <c r="BP139" i="14" s="1"/>
  <c r="BQ139" i="14" s="1"/>
  <c r="BR139" i="14" s="1"/>
  <c r="BH335" i="14"/>
  <c r="BI335" i="14" s="1"/>
  <c r="BJ335" i="14" s="1"/>
  <c r="BK335" i="14" s="1"/>
  <c r="BL335" i="14" s="1"/>
  <c r="BM335" i="14" s="1"/>
  <c r="BN335" i="14" s="1"/>
  <c r="BO335" i="14" s="1"/>
  <c r="BP335" i="14" s="1"/>
  <c r="BQ335" i="14" s="1"/>
  <c r="BR335" i="14" s="1"/>
  <c r="BH274" i="14"/>
  <c r="BI274" i="14" s="1"/>
  <c r="BJ274" i="14" s="1"/>
  <c r="BK274" i="14" s="1"/>
  <c r="BL274" i="14" s="1"/>
  <c r="BM274" i="14" s="1"/>
  <c r="BN274" i="14" s="1"/>
  <c r="BO274" i="14" s="1"/>
  <c r="BP274" i="14" s="1"/>
  <c r="BQ274" i="14" s="1"/>
  <c r="BR274" i="14" s="1"/>
  <c r="BG246" i="14"/>
  <c r="BH437" i="14"/>
  <c r="BI437" i="14" s="1"/>
  <c r="BJ437" i="14" s="1"/>
  <c r="BK437" i="14" s="1"/>
  <c r="BL437" i="14" s="1"/>
  <c r="BM437" i="14" s="1"/>
  <c r="BN437" i="14" s="1"/>
  <c r="BO437" i="14" s="1"/>
  <c r="BP437" i="14" s="1"/>
  <c r="BQ437" i="14" s="1"/>
  <c r="BR437" i="14" s="1"/>
  <c r="BG338" i="14"/>
  <c r="BH338" i="14" s="1"/>
  <c r="BI338" i="14" s="1"/>
  <c r="BJ338" i="14" s="1"/>
  <c r="BK338" i="14" s="1"/>
  <c r="BL338" i="14" s="1"/>
  <c r="BM338" i="14" s="1"/>
  <c r="BN338" i="14" s="1"/>
  <c r="BO338" i="14" s="1"/>
  <c r="BP338" i="14" s="1"/>
  <c r="BQ338" i="14" s="1"/>
  <c r="BR338" i="14" s="1"/>
  <c r="BG259" i="14"/>
  <c r="BH259" i="14" s="1"/>
  <c r="BI259" i="14" s="1"/>
  <c r="BJ259" i="14" s="1"/>
  <c r="BK259" i="14" s="1"/>
  <c r="BL259" i="14" s="1"/>
  <c r="BM259" i="14" s="1"/>
  <c r="BN259" i="14" s="1"/>
  <c r="BO259" i="14" s="1"/>
  <c r="BP259" i="14" s="1"/>
  <c r="BQ259" i="14" s="1"/>
  <c r="BR259" i="14" s="1"/>
  <c r="BH255" i="14"/>
  <c r="BI255" i="14" s="1"/>
  <c r="BJ255" i="14" s="1"/>
  <c r="BK255" i="14" s="1"/>
  <c r="BL255" i="14" s="1"/>
  <c r="BM255" i="14" s="1"/>
  <c r="BN255" i="14" s="1"/>
  <c r="BO255" i="14" s="1"/>
  <c r="BP255" i="14" s="1"/>
  <c r="BQ255" i="14" s="1"/>
  <c r="BR255" i="14" s="1"/>
  <c r="BG238" i="14"/>
  <c r="BH238" i="14" s="1"/>
  <c r="BI238" i="14" s="1"/>
  <c r="BJ238" i="14" s="1"/>
  <c r="BK238" i="14" s="1"/>
  <c r="BL238" i="14" s="1"/>
  <c r="BM238" i="14" s="1"/>
  <c r="BN238" i="14" s="1"/>
  <c r="BO238" i="14" s="1"/>
  <c r="BP238" i="14" s="1"/>
  <c r="BQ238" i="14" s="1"/>
  <c r="BR238" i="14" s="1"/>
  <c r="BH434" i="14"/>
  <c r="BI434" i="14" s="1"/>
  <c r="BJ434" i="14" s="1"/>
  <c r="BK434" i="14" s="1"/>
  <c r="BL434" i="14" s="1"/>
  <c r="BM434" i="14" s="1"/>
  <c r="BN434" i="14" s="1"/>
  <c r="BO434" i="14" s="1"/>
  <c r="BP434" i="14" s="1"/>
  <c r="BQ434" i="14" s="1"/>
  <c r="BR434" i="14" s="1"/>
  <c r="BH134" i="14"/>
  <c r="BI134" i="14" s="1"/>
  <c r="BJ134" i="14" s="1"/>
  <c r="BK134" i="14" s="1"/>
  <c r="BL134" i="14" s="1"/>
  <c r="BM134" i="14" s="1"/>
  <c r="BN134" i="14" s="1"/>
  <c r="BO134" i="14" s="1"/>
  <c r="BP134" i="14" s="1"/>
  <c r="BQ134" i="14" s="1"/>
  <c r="BR134" i="14" s="1"/>
  <c r="BH162" i="14"/>
  <c r="BI162" i="14" s="1"/>
  <c r="BJ162" i="14" s="1"/>
  <c r="BK162" i="14" s="1"/>
  <c r="BL162" i="14" s="1"/>
  <c r="BM162" i="14" s="1"/>
  <c r="BN162" i="14" s="1"/>
  <c r="BO162" i="14" s="1"/>
  <c r="BP162" i="14" s="1"/>
  <c r="BQ162" i="14" s="1"/>
  <c r="BR162" i="14" s="1"/>
  <c r="BH109" i="14"/>
  <c r="BI109" i="14" s="1"/>
  <c r="BJ109" i="14" s="1"/>
  <c r="BK109" i="14" s="1"/>
  <c r="BL109" i="14" s="1"/>
  <c r="BM109" i="14" s="1"/>
  <c r="BN109" i="14" s="1"/>
  <c r="BO109" i="14" s="1"/>
  <c r="BP109" i="14" s="1"/>
  <c r="BQ109" i="14" s="1"/>
  <c r="BR109" i="14" s="1"/>
  <c r="BH53" i="14"/>
  <c r="BI53" i="14" s="1"/>
  <c r="BJ53" i="14" s="1"/>
  <c r="BK53" i="14" s="1"/>
  <c r="BL53" i="14" s="1"/>
  <c r="BM53" i="14" s="1"/>
  <c r="BN53" i="14" s="1"/>
  <c r="BO53" i="14" s="1"/>
  <c r="BP53" i="14" s="1"/>
  <c r="BQ53" i="14" s="1"/>
  <c r="BR53" i="14" s="1"/>
  <c r="BG198" i="14"/>
  <c r="BH198" i="14" s="1"/>
  <c r="BI198" i="14" s="1"/>
  <c r="BJ198" i="14" s="1"/>
  <c r="BK198" i="14" s="1"/>
  <c r="BL198" i="14" s="1"/>
  <c r="BM198" i="14" s="1"/>
  <c r="BN198" i="14" s="1"/>
  <c r="BO198" i="14" s="1"/>
  <c r="BP198" i="14" s="1"/>
  <c r="BQ198" i="14" s="1"/>
  <c r="BR198" i="14" s="1"/>
  <c r="BH396" i="14"/>
  <c r="BI396" i="14" s="1"/>
  <c r="BJ396" i="14" s="1"/>
  <c r="BK396" i="14" s="1"/>
  <c r="BL396" i="14" s="1"/>
  <c r="BM396" i="14" s="1"/>
  <c r="BN396" i="14" s="1"/>
  <c r="BO396" i="14" s="1"/>
  <c r="BP396" i="14" s="1"/>
  <c r="BQ396" i="14" s="1"/>
  <c r="BR396" i="14" s="1"/>
  <c r="BH188" i="14"/>
  <c r="BI188" i="14" s="1"/>
  <c r="BJ188" i="14" s="1"/>
  <c r="BK188" i="14" s="1"/>
  <c r="BL188" i="14" s="1"/>
  <c r="BM188" i="14" s="1"/>
  <c r="BN188" i="14" s="1"/>
  <c r="BO188" i="14" s="1"/>
  <c r="BP188" i="14" s="1"/>
  <c r="BQ188" i="14" s="1"/>
  <c r="BR188" i="14" s="1"/>
  <c r="BH313" i="14"/>
  <c r="BI313" i="14" s="1"/>
  <c r="BJ313" i="14" s="1"/>
  <c r="BK313" i="14" s="1"/>
  <c r="BL313" i="14" s="1"/>
  <c r="BM313" i="14" s="1"/>
  <c r="BN313" i="14" s="1"/>
  <c r="BO313" i="14" s="1"/>
  <c r="BP313" i="14" s="1"/>
  <c r="BQ313" i="14" s="1"/>
  <c r="BR313" i="14" s="1"/>
  <c r="BH215" i="14"/>
  <c r="BI215" i="14" s="1"/>
  <c r="BJ215" i="14" s="1"/>
  <c r="BK215" i="14" s="1"/>
  <c r="BL215" i="14" s="1"/>
  <c r="BM215" i="14" s="1"/>
  <c r="BN215" i="14" s="1"/>
  <c r="BO215" i="14" s="1"/>
  <c r="BP215" i="14" s="1"/>
  <c r="BQ215" i="14" s="1"/>
  <c r="BR215" i="14" s="1"/>
  <c r="BH149" i="14"/>
  <c r="BI149" i="14" s="1"/>
  <c r="BJ149" i="14" s="1"/>
  <c r="BK149" i="14" s="1"/>
  <c r="BL149" i="14" s="1"/>
  <c r="BM149" i="14" s="1"/>
  <c r="BN149" i="14" s="1"/>
  <c r="BO149" i="14" s="1"/>
  <c r="BP149" i="14" s="1"/>
  <c r="BQ149" i="14" s="1"/>
  <c r="BR149" i="14" s="1"/>
  <c r="BH408" i="14"/>
  <c r="BI408" i="14" s="1"/>
  <c r="BJ408" i="14" s="1"/>
  <c r="BK408" i="14" s="1"/>
  <c r="BL408" i="14" s="1"/>
  <c r="BM408" i="14" s="1"/>
  <c r="BN408" i="14" s="1"/>
  <c r="BO408" i="14" s="1"/>
  <c r="BP408" i="14" s="1"/>
  <c r="BQ408" i="14" s="1"/>
  <c r="BR408" i="14" s="1"/>
  <c r="BH282" i="14"/>
  <c r="BI282" i="14" s="1"/>
  <c r="BJ282" i="14" s="1"/>
  <c r="BK282" i="14" s="1"/>
  <c r="BL282" i="14" s="1"/>
  <c r="BM282" i="14" s="1"/>
  <c r="BN282" i="14" s="1"/>
  <c r="BO282" i="14" s="1"/>
  <c r="BP282" i="14" s="1"/>
  <c r="BQ282" i="14" s="1"/>
  <c r="BR282" i="14" s="1"/>
  <c r="BH122" i="14"/>
  <c r="BI122" i="14" s="1"/>
  <c r="BJ122" i="14" s="1"/>
  <c r="BK122" i="14" s="1"/>
  <c r="BL122" i="14" s="1"/>
  <c r="BM122" i="14" s="1"/>
  <c r="BN122" i="14" s="1"/>
  <c r="BO122" i="14" s="1"/>
  <c r="BP122" i="14" s="1"/>
  <c r="BQ122" i="14" s="1"/>
  <c r="BR122" i="14" s="1"/>
  <c r="BG223" i="14"/>
  <c r="BH223" i="14" s="1"/>
  <c r="BI223" i="14" s="1"/>
  <c r="BJ223" i="14" s="1"/>
  <c r="BK223" i="14" s="1"/>
  <c r="BL223" i="14" s="1"/>
  <c r="BM223" i="14" s="1"/>
  <c r="BN223" i="14" s="1"/>
  <c r="BO223" i="14" s="1"/>
  <c r="BP223" i="14" s="1"/>
  <c r="BQ223" i="14" s="1"/>
  <c r="BR223" i="14" s="1"/>
  <c r="BG166" i="14"/>
  <c r="BH166" i="14" s="1"/>
  <c r="BI166" i="14" s="1"/>
  <c r="BJ166" i="14" s="1"/>
  <c r="BK166" i="14" s="1"/>
  <c r="BL166" i="14" s="1"/>
  <c r="BM166" i="14" s="1"/>
  <c r="BN166" i="14" s="1"/>
  <c r="BO166" i="14" s="1"/>
  <c r="BP166" i="14" s="1"/>
  <c r="BQ166" i="14" s="1"/>
  <c r="BR166" i="14" s="1"/>
  <c r="BH295" i="14"/>
  <c r="BI295" i="14" s="1"/>
  <c r="BJ295" i="14" s="1"/>
  <c r="BK295" i="14" s="1"/>
  <c r="BL295" i="14" s="1"/>
  <c r="BM295" i="14" s="1"/>
  <c r="BN295" i="14" s="1"/>
  <c r="BO295" i="14" s="1"/>
  <c r="BP295" i="14" s="1"/>
  <c r="BQ295" i="14" s="1"/>
  <c r="BR295" i="14" s="1"/>
  <c r="BH383" i="14"/>
  <c r="BI383" i="14" s="1"/>
  <c r="BJ383" i="14" s="1"/>
  <c r="BK383" i="14" s="1"/>
  <c r="BL383" i="14" s="1"/>
  <c r="BM383" i="14" s="1"/>
  <c r="BN383" i="14" s="1"/>
  <c r="BO383" i="14" s="1"/>
  <c r="BP383" i="14" s="1"/>
  <c r="BQ383" i="14" s="1"/>
  <c r="BR383" i="14" s="1"/>
  <c r="BG364" i="14"/>
  <c r="BH364" i="14" s="1"/>
  <c r="BI364" i="14" s="1"/>
  <c r="BJ364" i="14" s="1"/>
  <c r="BK364" i="14" s="1"/>
  <c r="BL364" i="14" s="1"/>
  <c r="BM364" i="14" s="1"/>
  <c r="BN364" i="14" s="1"/>
  <c r="BO364" i="14" s="1"/>
  <c r="BP364" i="14" s="1"/>
  <c r="BQ364" i="14" s="1"/>
  <c r="BR364" i="14" s="1"/>
  <c r="BH342" i="14"/>
  <c r="BI342" i="14" s="1"/>
  <c r="BJ342" i="14" s="1"/>
  <c r="BK342" i="14" s="1"/>
  <c r="BL342" i="14" s="1"/>
  <c r="BM342" i="14" s="1"/>
  <c r="BN342" i="14" s="1"/>
  <c r="BO342" i="14" s="1"/>
  <c r="BP342" i="14" s="1"/>
  <c r="BQ342" i="14" s="1"/>
  <c r="BR342" i="14" s="1"/>
  <c r="BH213" i="14"/>
  <c r="BI213" i="14" s="1"/>
  <c r="BJ213" i="14" s="1"/>
  <c r="BK213" i="14" s="1"/>
  <c r="BL213" i="14" s="1"/>
  <c r="BM213" i="14" s="1"/>
  <c r="BN213" i="14" s="1"/>
  <c r="BO213" i="14" s="1"/>
  <c r="BP213" i="14" s="1"/>
  <c r="BQ213" i="14" s="1"/>
  <c r="BR213" i="14" s="1"/>
  <c r="BG271" i="14"/>
  <c r="BH271" i="14" s="1"/>
  <c r="BI271" i="14" s="1"/>
  <c r="BJ271" i="14" s="1"/>
  <c r="BK271" i="14" s="1"/>
  <c r="BL271" i="14" s="1"/>
  <c r="BM271" i="14" s="1"/>
  <c r="BN271" i="14" s="1"/>
  <c r="BO271" i="14" s="1"/>
  <c r="BP271" i="14" s="1"/>
  <c r="BQ271" i="14" s="1"/>
  <c r="BR271" i="14" s="1"/>
  <c r="BH51" i="14"/>
  <c r="BI51" i="14" s="1"/>
  <c r="BJ51" i="14" s="1"/>
  <c r="BK51" i="14" s="1"/>
  <c r="BL51" i="14" s="1"/>
  <c r="BM51" i="14" s="1"/>
  <c r="BN51" i="14" s="1"/>
  <c r="BO51" i="14" s="1"/>
  <c r="BP51" i="14" s="1"/>
  <c r="BQ51" i="14" s="1"/>
  <c r="BR51" i="14" s="1"/>
  <c r="BG83" i="14"/>
  <c r="BH83" i="14" s="1"/>
  <c r="BI83" i="14" s="1"/>
  <c r="BJ83" i="14" s="1"/>
  <c r="BK83" i="14" s="1"/>
  <c r="BL83" i="14" s="1"/>
  <c r="BM83" i="14" s="1"/>
  <c r="BN83" i="14" s="1"/>
  <c r="BO83" i="14" s="1"/>
  <c r="BP83" i="14" s="1"/>
  <c r="BQ83" i="14" s="1"/>
  <c r="BR83" i="14" s="1"/>
  <c r="BH43" i="14"/>
  <c r="BI43" i="14" s="1"/>
  <c r="BJ43" i="14" s="1"/>
  <c r="BK43" i="14" s="1"/>
  <c r="BL43" i="14" s="1"/>
  <c r="BM43" i="14" s="1"/>
  <c r="BN43" i="14" s="1"/>
  <c r="BO43" i="14" s="1"/>
  <c r="BP43" i="14" s="1"/>
  <c r="BQ43" i="14" s="1"/>
  <c r="BR43" i="14" s="1"/>
  <c r="BG130" i="14"/>
  <c r="BH130" i="14" s="1"/>
  <c r="BI130" i="14" s="1"/>
  <c r="BJ130" i="14" s="1"/>
  <c r="BK130" i="14" s="1"/>
  <c r="BL130" i="14" s="1"/>
  <c r="BM130" i="14" s="1"/>
  <c r="BN130" i="14" s="1"/>
  <c r="BO130" i="14" s="1"/>
  <c r="BP130" i="14" s="1"/>
  <c r="BQ130" i="14" s="1"/>
  <c r="BR130" i="14" s="1"/>
  <c r="BH143" i="14"/>
  <c r="BI143" i="14" s="1"/>
  <c r="BJ143" i="14" s="1"/>
  <c r="BK143" i="14" s="1"/>
  <c r="BL143" i="14" s="1"/>
  <c r="BM143" i="14" s="1"/>
  <c r="BN143" i="14" s="1"/>
  <c r="BO143" i="14" s="1"/>
  <c r="BP143" i="14" s="1"/>
  <c r="BQ143" i="14" s="1"/>
  <c r="BR143" i="14" s="1"/>
  <c r="BH269" i="14"/>
  <c r="BI269" i="14" s="1"/>
  <c r="BJ269" i="14" s="1"/>
  <c r="BK269" i="14" s="1"/>
  <c r="BL269" i="14" s="1"/>
  <c r="BM269" i="14" s="1"/>
  <c r="BN269" i="14" s="1"/>
  <c r="BO269" i="14" s="1"/>
  <c r="BP269" i="14" s="1"/>
  <c r="BQ269" i="14" s="1"/>
  <c r="BR269" i="14" s="1"/>
  <c r="BH292" i="14"/>
  <c r="BI292" i="14" s="1"/>
  <c r="BJ292" i="14" s="1"/>
  <c r="BK292" i="14" s="1"/>
  <c r="BL292" i="14" s="1"/>
  <c r="BM292" i="14" s="1"/>
  <c r="BN292" i="14" s="1"/>
  <c r="BO292" i="14" s="1"/>
  <c r="BP292" i="14" s="1"/>
  <c r="BQ292" i="14" s="1"/>
  <c r="BR292" i="14" s="1"/>
  <c r="BH206" i="14"/>
  <c r="BI206" i="14" s="1"/>
  <c r="BJ206" i="14" s="1"/>
  <c r="BK206" i="14" s="1"/>
  <c r="BL206" i="14" s="1"/>
  <c r="BM206" i="14" s="1"/>
  <c r="BN206" i="14" s="1"/>
  <c r="BO206" i="14" s="1"/>
  <c r="BP206" i="14" s="1"/>
  <c r="BQ206" i="14" s="1"/>
  <c r="BR206" i="14" s="1"/>
  <c r="BG401" i="14"/>
  <c r="BH401" i="14" s="1"/>
  <c r="BI401" i="14" s="1"/>
  <c r="BJ401" i="14" s="1"/>
  <c r="BK401" i="14" s="1"/>
  <c r="BL401" i="14" s="1"/>
  <c r="BM401" i="14" s="1"/>
  <c r="BN401" i="14" s="1"/>
  <c r="BO401" i="14" s="1"/>
  <c r="BP401" i="14" s="1"/>
  <c r="BQ401" i="14" s="1"/>
  <c r="BR401" i="14" s="1"/>
  <c r="E38" i="15"/>
  <c r="A39" i="15"/>
  <c r="D38" i="15"/>
  <c r="R47" i="11"/>
  <c r="S48" i="11"/>
  <c r="AA47" i="11"/>
  <c r="BG56" i="14"/>
  <c r="BH446" i="14"/>
  <c r="BI446" i="14" s="1"/>
  <c r="BJ446" i="14" s="1"/>
  <c r="BK446" i="14" s="1"/>
  <c r="BL446" i="14" s="1"/>
  <c r="BM446" i="14" s="1"/>
  <c r="BN446" i="14" s="1"/>
  <c r="BO446" i="14" s="1"/>
  <c r="BP446" i="14" s="1"/>
  <c r="BQ446" i="14" s="1"/>
  <c r="BR446" i="14" s="1"/>
  <c r="BG46" i="14"/>
  <c r="BH46" i="14" s="1"/>
  <c r="BI46" i="14" s="1"/>
  <c r="BJ46" i="14" s="1"/>
  <c r="BK46" i="14" s="1"/>
  <c r="BL46" i="14" s="1"/>
  <c r="BM46" i="14" s="1"/>
  <c r="BN46" i="14" s="1"/>
  <c r="BO46" i="14" s="1"/>
  <c r="BP46" i="14" s="1"/>
  <c r="BQ46" i="14" s="1"/>
  <c r="BR46" i="14" s="1"/>
  <c r="BH91" i="14"/>
  <c r="BI91" i="14" s="1"/>
  <c r="BJ91" i="14" s="1"/>
  <c r="BK91" i="14" s="1"/>
  <c r="BL91" i="14" s="1"/>
  <c r="BM91" i="14" s="1"/>
  <c r="BN91" i="14" s="1"/>
  <c r="BO91" i="14" s="1"/>
  <c r="BP91" i="14" s="1"/>
  <c r="BQ91" i="14" s="1"/>
  <c r="BR91" i="14" s="1"/>
  <c r="BH428" i="14"/>
  <c r="BI428" i="14" s="1"/>
  <c r="BJ428" i="14" s="1"/>
  <c r="BK428" i="14" s="1"/>
  <c r="BL428" i="14" s="1"/>
  <c r="BM428" i="14" s="1"/>
  <c r="BN428" i="14" s="1"/>
  <c r="BO428" i="14" s="1"/>
  <c r="BP428" i="14" s="1"/>
  <c r="BQ428" i="14" s="1"/>
  <c r="BR428" i="14" s="1"/>
  <c r="BG39" i="14"/>
  <c r="BG63" i="14"/>
  <c r="BH63" i="14" s="1"/>
  <c r="BI63" i="14" s="1"/>
  <c r="BJ63" i="14" s="1"/>
  <c r="BK63" i="14" s="1"/>
  <c r="BL63" i="14" s="1"/>
  <c r="BM63" i="14" s="1"/>
  <c r="BN63" i="14" s="1"/>
  <c r="BO63" i="14" s="1"/>
  <c r="BP63" i="14" s="1"/>
  <c r="BQ63" i="14" s="1"/>
  <c r="BR63" i="14" s="1"/>
  <c r="BH498" i="14"/>
  <c r="BI498" i="14" s="1"/>
  <c r="BJ498" i="14" s="1"/>
  <c r="BK498" i="14" s="1"/>
  <c r="BL498" i="14" s="1"/>
  <c r="BM498" i="14" s="1"/>
  <c r="BN498" i="14" s="1"/>
  <c r="BO498" i="14" s="1"/>
  <c r="BP498" i="14" s="1"/>
  <c r="BQ498" i="14" s="1"/>
  <c r="BR498" i="14" s="1"/>
  <c r="BH361" i="14"/>
  <c r="BI361" i="14" s="1"/>
  <c r="BJ361" i="14" s="1"/>
  <c r="BK361" i="14" s="1"/>
  <c r="BL361" i="14" s="1"/>
  <c r="BM361" i="14" s="1"/>
  <c r="BN361" i="14" s="1"/>
  <c r="BO361" i="14" s="1"/>
  <c r="BP361" i="14" s="1"/>
  <c r="BQ361" i="14" s="1"/>
  <c r="BR361" i="14" s="1"/>
  <c r="BH400" i="14"/>
  <c r="BI400" i="14" s="1"/>
  <c r="BJ400" i="14" s="1"/>
  <c r="BK400" i="14" s="1"/>
  <c r="BL400" i="14" s="1"/>
  <c r="BM400" i="14" s="1"/>
  <c r="BN400" i="14" s="1"/>
  <c r="BO400" i="14" s="1"/>
  <c r="BP400" i="14" s="1"/>
  <c r="BQ400" i="14" s="1"/>
  <c r="BR400" i="14" s="1"/>
  <c r="BH27" i="14"/>
  <c r="BI27" i="14" s="1"/>
  <c r="BJ27" i="14" s="1"/>
  <c r="BK27" i="14" s="1"/>
  <c r="BL27" i="14" s="1"/>
  <c r="BM27" i="14" s="1"/>
  <c r="BN27" i="14" s="1"/>
  <c r="BO27" i="14" s="1"/>
  <c r="BP27" i="14" s="1"/>
  <c r="BQ27" i="14" s="1"/>
  <c r="BR27" i="14" s="1"/>
  <c r="BH461" i="14"/>
  <c r="BI461" i="14" s="1"/>
  <c r="BJ461" i="14" s="1"/>
  <c r="BK461" i="14" s="1"/>
  <c r="BL461" i="14" s="1"/>
  <c r="BM461" i="14" s="1"/>
  <c r="BN461" i="14" s="1"/>
  <c r="BO461" i="14" s="1"/>
  <c r="BP461" i="14" s="1"/>
  <c r="BQ461" i="14" s="1"/>
  <c r="BR461" i="14" s="1"/>
  <c r="BH494" i="14"/>
  <c r="BI494" i="14" s="1"/>
  <c r="BJ494" i="14" s="1"/>
  <c r="BK494" i="14" s="1"/>
  <c r="BL494" i="14" s="1"/>
  <c r="BM494" i="14" s="1"/>
  <c r="BN494" i="14" s="1"/>
  <c r="BO494" i="14" s="1"/>
  <c r="BP494" i="14" s="1"/>
  <c r="BQ494" i="14" s="1"/>
  <c r="BR494" i="14" s="1"/>
  <c r="BH28" i="14"/>
  <c r="BI28" i="14" s="1"/>
  <c r="BJ28" i="14" s="1"/>
  <c r="BK28" i="14" s="1"/>
  <c r="BL28" i="14" s="1"/>
  <c r="BM28" i="14" s="1"/>
  <c r="BN28" i="14" s="1"/>
  <c r="BO28" i="14" s="1"/>
  <c r="BP28" i="14" s="1"/>
  <c r="BQ28" i="14" s="1"/>
  <c r="BR28" i="14" s="1"/>
  <c r="BH306" i="14"/>
  <c r="BI306" i="14" s="1"/>
  <c r="BJ306" i="14" s="1"/>
  <c r="BK306" i="14" s="1"/>
  <c r="BL306" i="14" s="1"/>
  <c r="BM306" i="14" s="1"/>
  <c r="BN306" i="14" s="1"/>
  <c r="BO306" i="14" s="1"/>
  <c r="BP306" i="14" s="1"/>
  <c r="BQ306" i="14" s="1"/>
  <c r="BR306" i="14" s="1"/>
  <c r="BH299" i="14"/>
  <c r="BI299" i="14" s="1"/>
  <c r="BJ299" i="14" s="1"/>
  <c r="BK299" i="14" s="1"/>
  <c r="BL299" i="14" s="1"/>
  <c r="BM299" i="14" s="1"/>
  <c r="BN299" i="14" s="1"/>
  <c r="BO299" i="14" s="1"/>
  <c r="BP299" i="14" s="1"/>
  <c r="BQ299" i="14" s="1"/>
  <c r="BR299" i="14" s="1"/>
  <c r="BH296" i="14"/>
  <c r="BI296" i="14" s="1"/>
  <c r="BJ296" i="14" s="1"/>
  <c r="BK296" i="14" s="1"/>
  <c r="BL296" i="14" s="1"/>
  <c r="BM296" i="14" s="1"/>
  <c r="BN296" i="14" s="1"/>
  <c r="BO296" i="14" s="1"/>
  <c r="BP296" i="14" s="1"/>
  <c r="BQ296" i="14" s="1"/>
  <c r="BR296" i="14" s="1"/>
  <c r="BH243" i="14"/>
  <c r="BI243" i="14" s="1"/>
  <c r="BJ243" i="14" s="1"/>
  <c r="BK243" i="14" s="1"/>
  <c r="BL243" i="14" s="1"/>
  <c r="BM243" i="14" s="1"/>
  <c r="BN243" i="14" s="1"/>
  <c r="BO243" i="14" s="1"/>
  <c r="BP243" i="14" s="1"/>
  <c r="BQ243" i="14" s="1"/>
  <c r="BR243" i="14" s="1"/>
  <c r="BG25" i="14"/>
  <c r="BH25" i="14" s="1"/>
  <c r="BI25" i="14" s="1"/>
  <c r="BJ25" i="14" s="1"/>
  <c r="BK25" i="14" s="1"/>
  <c r="BL25" i="14" s="1"/>
  <c r="BM25" i="14" s="1"/>
  <c r="BN25" i="14" s="1"/>
  <c r="BO25" i="14" s="1"/>
  <c r="BP25" i="14" s="1"/>
  <c r="BQ25" i="14" s="1"/>
  <c r="BR25" i="14" s="1"/>
  <c r="BG55" i="14"/>
  <c r="BH55" i="14" s="1"/>
  <c r="BI55" i="14" s="1"/>
  <c r="BJ55" i="14" s="1"/>
  <c r="BK55" i="14" s="1"/>
  <c r="BL55" i="14" s="1"/>
  <c r="BM55" i="14" s="1"/>
  <c r="BN55" i="14" s="1"/>
  <c r="BO55" i="14" s="1"/>
  <c r="BP55" i="14" s="1"/>
  <c r="BQ55" i="14" s="1"/>
  <c r="BR55" i="14" s="1"/>
  <c r="BG107" i="14"/>
  <c r="BH107" i="14" s="1"/>
  <c r="BI107" i="14" s="1"/>
  <c r="BJ107" i="14" s="1"/>
  <c r="BK107" i="14" s="1"/>
  <c r="BL107" i="14" s="1"/>
  <c r="BM107" i="14" s="1"/>
  <c r="BN107" i="14" s="1"/>
  <c r="BO107" i="14" s="1"/>
  <c r="BP107" i="14" s="1"/>
  <c r="BQ107" i="14" s="1"/>
  <c r="BR107" i="14" s="1"/>
  <c r="BG32" i="14"/>
  <c r="BH32" i="14" s="1"/>
  <c r="BI32" i="14" s="1"/>
  <c r="BJ32" i="14" s="1"/>
  <c r="BK32" i="14" s="1"/>
  <c r="BL32" i="14" s="1"/>
  <c r="BM32" i="14" s="1"/>
  <c r="BN32" i="14" s="1"/>
  <c r="BO32" i="14" s="1"/>
  <c r="BP32" i="14" s="1"/>
  <c r="BQ32" i="14" s="1"/>
  <c r="BR32" i="14" s="1"/>
  <c r="BH366" i="14"/>
  <c r="BI366" i="14" s="1"/>
  <c r="BJ366" i="14" s="1"/>
  <c r="BK366" i="14" s="1"/>
  <c r="BL366" i="14" s="1"/>
  <c r="BM366" i="14" s="1"/>
  <c r="BN366" i="14" s="1"/>
  <c r="BO366" i="14" s="1"/>
  <c r="BP366" i="14" s="1"/>
  <c r="BQ366" i="14" s="1"/>
  <c r="BR366" i="14" s="1"/>
  <c r="BH52" i="14"/>
  <c r="BI52" i="14" s="1"/>
  <c r="BJ52" i="14" s="1"/>
  <c r="BK52" i="14" s="1"/>
  <c r="BL52" i="14" s="1"/>
  <c r="BM52" i="14" s="1"/>
  <c r="BN52" i="14" s="1"/>
  <c r="BO52" i="14" s="1"/>
  <c r="BP52" i="14" s="1"/>
  <c r="BQ52" i="14" s="1"/>
  <c r="BR52" i="14" s="1"/>
  <c r="BG405" i="14"/>
  <c r="BH405" i="14" s="1"/>
  <c r="BI405" i="14" s="1"/>
  <c r="BJ405" i="14" s="1"/>
  <c r="BK405" i="14" s="1"/>
  <c r="BL405" i="14" s="1"/>
  <c r="BM405" i="14" s="1"/>
  <c r="BN405" i="14" s="1"/>
  <c r="BO405" i="14" s="1"/>
  <c r="BP405" i="14" s="1"/>
  <c r="BQ405" i="14" s="1"/>
  <c r="BR405" i="14" s="1"/>
  <c r="BG123" i="14"/>
  <c r="BH123" i="14" s="1"/>
  <c r="BI123" i="14" s="1"/>
  <c r="BJ123" i="14" s="1"/>
  <c r="BK123" i="14" s="1"/>
  <c r="BL123" i="14" s="1"/>
  <c r="BM123" i="14" s="1"/>
  <c r="BN123" i="14" s="1"/>
  <c r="BO123" i="14" s="1"/>
  <c r="BP123" i="14" s="1"/>
  <c r="BQ123" i="14" s="1"/>
  <c r="BR123" i="14" s="1"/>
  <c r="BG279" i="14"/>
  <c r="BH279" i="14" s="1"/>
  <c r="BI279" i="14" s="1"/>
  <c r="BJ279" i="14" s="1"/>
  <c r="BK279" i="14" s="1"/>
  <c r="BL279" i="14" s="1"/>
  <c r="BM279" i="14" s="1"/>
  <c r="BN279" i="14" s="1"/>
  <c r="BO279" i="14" s="1"/>
  <c r="BP279" i="14" s="1"/>
  <c r="BQ279" i="14" s="1"/>
  <c r="BR279" i="14" s="1"/>
  <c r="BG327" i="14"/>
  <c r="BH327" i="14" s="1"/>
  <c r="BI327" i="14" s="1"/>
  <c r="BJ327" i="14" s="1"/>
  <c r="BK327" i="14" s="1"/>
  <c r="BL327" i="14" s="1"/>
  <c r="BM327" i="14" s="1"/>
  <c r="BN327" i="14" s="1"/>
  <c r="BO327" i="14" s="1"/>
  <c r="BP327" i="14" s="1"/>
  <c r="BQ327" i="14" s="1"/>
  <c r="BR327" i="14" s="1"/>
  <c r="BH393" i="14"/>
  <c r="BI393" i="14" s="1"/>
  <c r="BJ393" i="14" s="1"/>
  <c r="BK393" i="14" s="1"/>
  <c r="BL393" i="14" s="1"/>
  <c r="BM393" i="14" s="1"/>
  <c r="BN393" i="14" s="1"/>
  <c r="BO393" i="14" s="1"/>
  <c r="BP393" i="14" s="1"/>
  <c r="BQ393" i="14" s="1"/>
  <c r="BR393" i="14" s="1"/>
  <c r="BH362" i="14"/>
  <c r="BI362" i="14" s="1"/>
  <c r="BJ362" i="14" s="1"/>
  <c r="BK362" i="14" s="1"/>
  <c r="BL362" i="14" s="1"/>
  <c r="BM362" i="14" s="1"/>
  <c r="BN362" i="14" s="1"/>
  <c r="BO362" i="14" s="1"/>
  <c r="BP362" i="14" s="1"/>
  <c r="BQ362" i="14" s="1"/>
  <c r="BR362" i="14" s="1"/>
  <c r="BH322" i="14"/>
  <c r="BI322" i="14" s="1"/>
  <c r="BJ322" i="14" s="1"/>
  <c r="BK322" i="14" s="1"/>
  <c r="BL322" i="14" s="1"/>
  <c r="BM322" i="14" s="1"/>
  <c r="BN322" i="14" s="1"/>
  <c r="BO322" i="14" s="1"/>
  <c r="BP322" i="14" s="1"/>
  <c r="BQ322" i="14" s="1"/>
  <c r="BR322" i="14" s="1"/>
  <c r="BG131" i="14"/>
  <c r="BH131" i="14" s="1"/>
  <c r="BI131" i="14" s="1"/>
  <c r="BJ131" i="14" s="1"/>
  <c r="BK131" i="14" s="1"/>
  <c r="BL131" i="14" s="1"/>
  <c r="BM131" i="14" s="1"/>
  <c r="BN131" i="14" s="1"/>
  <c r="BO131" i="14" s="1"/>
  <c r="BP131" i="14" s="1"/>
  <c r="BQ131" i="14" s="1"/>
  <c r="BR131" i="14" s="1"/>
  <c r="BG15" i="14"/>
  <c r="BH312" i="14"/>
  <c r="BI312" i="14" s="1"/>
  <c r="BJ312" i="14" s="1"/>
  <c r="BK312" i="14" s="1"/>
  <c r="BL312" i="14" s="1"/>
  <c r="BM312" i="14" s="1"/>
  <c r="BN312" i="14" s="1"/>
  <c r="BO312" i="14" s="1"/>
  <c r="BP312" i="14" s="1"/>
  <c r="BQ312" i="14" s="1"/>
  <c r="BR312" i="14" s="1"/>
  <c r="BH34" i="14"/>
  <c r="BI34" i="14" s="1"/>
  <c r="BJ34" i="14" s="1"/>
  <c r="BK34" i="14" s="1"/>
  <c r="BL34" i="14" s="1"/>
  <c r="BM34" i="14" s="1"/>
  <c r="BN34" i="14" s="1"/>
  <c r="BO34" i="14" s="1"/>
  <c r="BP34" i="14" s="1"/>
  <c r="BQ34" i="14" s="1"/>
  <c r="BR34" i="14" s="1"/>
  <c r="BH106" i="14"/>
  <c r="BI106" i="14" s="1"/>
  <c r="BJ106" i="14" s="1"/>
  <c r="BK106" i="14" s="1"/>
  <c r="BL106" i="14" s="1"/>
  <c r="BM106" i="14" s="1"/>
  <c r="BN106" i="14" s="1"/>
  <c r="BO106" i="14" s="1"/>
  <c r="BP106" i="14" s="1"/>
  <c r="BQ106" i="14" s="1"/>
  <c r="BR106" i="14" s="1"/>
  <c r="BH404" i="14"/>
  <c r="BI404" i="14" s="1"/>
  <c r="BJ404" i="14" s="1"/>
  <c r="BK404" i="14" s="1"/>
  <c r="BL404" i="14" s="1"/>
  <c r="BM404" i="14" s="1"/>
  <c r="BN404" i="14" s="1"/>
  <c r="BO404" i="14" s="1"/>
  <c r="BP404" i="14" s="1"/>
  <c r="BQ404" i="14" s="1"/>
  <c r="BR404" i="14" s="1"/>
  <c r="BH110" i="14"/>
  <c r="BI110" i="14" s="1"/>
  <c r="BJ110" i="14" s="1"/>
  <c r="BK110" i="14" s="1"/>
  <c r="BL110" i="14" s="1"/>
  <c r="BM110" i="14" s="1"/>
  <c r="BN110" i="14" s="1"/>
  <c r="BO110" i="14" s="1"/>
  <c r="BP110" i="14" s="1"/>
  <c r="BQ110" i="14" s="1"/>
  <c r="BR110" i="14" s="1"/>
  <c r="BH463" i="14"/>
  <c r="BI463" i="14" s="1"/>
  <c r="BJ463" i="14" s="1"/>
  <c r="BK463" i="14" s="1"/>
  <c r="BL463" i="14" s="1"/>
  <c r="BM463" i="14" s="1"/>
  <c r="BN463" i="14" s="1"/>
  <c r="BO463" i="14" s="1"/>
  <c r="BP463" i="14" s="1"/>
  <c r="BQ463" i="14" s="1"/>
  <c r="BR463" i="14" s="1"/>
  <c r="BH189" i="14"/>
  <c r="BI189" i="14" s="1"/>
  <c r="BJ189" i="14" s="1"/>
  <c r="BK189" i="14" s="1"/>
  <c r="BL189" i="14" s="1"/>
  <c r="BM189" i="14" s="1"/>
  <c r="BN189" i="14" s="1"/>
  <c r="BO189" i="14" s="1"/>
  <c r="BP189" i="14" s="1"/>
  <c r="BQ189" i="14" s="1"/>
  <c r="BR189" i="14" s="1"/>
  <c r="BH380" i="14"/>
  <c r="BI380" i="14" s="1"/>
  <c r="BJ380" i="14" s="1"/>
  <c r="BK380" i="14" s="1"/>
  <c r="BL380" i="14" s="1"/>
  <c r="BM380" i="14" s="1"/>
  <c r="BN380" i="14" s="1"/>
  <c r="BO380" i="14" s="1"/>
  <c r="BP380" i="14" s="1"/>
  <c r="BQ380" i="14" s="1"/>
  <c r="BR380" i="14" s="1"/>
  <c r="BH177" i="14"/>
  <c r="BI177" i="14" s="1"/>
  <c r="BJ177" i="14" s="1"/>
  <c r="BK177" i="14" s="1"/>
  <c r="BL177" i="14" s="1"/>
  <c r="BM177" i="14" s="1"/>
  <c r="BN177" i="14" s="1"/>
  <c r="BO177" i="14" s="1"/>
  <c r="BP177" i="14" s="1"/>
  <c r="BQ177" i="14" s="1"/>
  <c r="BR177" i="14" s="1"/>
  <c r="BH320" i="14"/>
  <c r="BI320" i="14" s="1"/>
  <c r="BJ320" i="14" s="1"/>
  <c r="BK320" i="14" s="1"/>
  <c r="BL320" i="14" s="1"/>
  <c r="BM320" i="14" s="1"/>
  <c r="BN320" i="14" s="1"/>
  <c r="BO320" i="14" s="1"/>
  <c r="BP320" i="14" s="1"/>
  <c r="BQ320" i="14" s="1"/>
  <c r="BR320" i="14" s="1"/>
  <c r="BG458" i="14"/>
  <c r="BH458" i="14" s="1"/>
  <c r="BI458" i="14" s="1"/>
  <c r="BJ458" i="14" s="1"/>
  <c r="BK458" i="14" s="1"/>
  <c r="BL458" i="14" s="1"/>
  <c r="BM458" i="14" s="1"/>
  <c r="BN458" i="14" s="1"/>
  <c r="BO458" i="14" s="1"/>
  <c r="BP458" i="14" s="1"/>
  <c r="BQ458" i="14" s="1"/>
  <c r="BR458" i="14" s="1"/>
  <c r="BH328" i="14"/>
  <c r="BI328" i="14" s="1"/>
  <c r="BJ328" i="14" s="1"/>
  <c r="BK328" i="14" s="1"/>
  <c r="BL328" i="14" s="1"/>
  <c r="BM328" i="14" s="1"/>
  <c r="BN328" i="14" s="1"/>
  <c r="BO328" i="14" s="1"/>
  <c r="BP328" i="14" s="1"/>
  <c r="BQ328" i="14" s="1"/>
  <c r="BR328" i="14" s="1"/>
  <c r="BH191" i="14"/>
  <c r="BI191" i="14" s="1"/>
  <c r="BJ191" i="14" s="1"/>
  <c r="BK191" i="14" s="1"/>
  <c r="BL191" i="14" s="1"/>
  <c r="BM191" i="14" s="1"/>
  <c r="BN191" i="14" s="1"/>
  <c r="BO191" i="14" s="1"/>
  <c r="BP191" i="14" s="1"/>
  <c r="BQ191" i="14" s="1"/>
  <c r="BR191" i="14" s="1"/>
  <c r="BG207" i="14"/>
  <c r="BH207" i="14" s="1"/>
  <c r="BI207" i="14" s="1"/>
  <c r="BJ207" i="14" s="1"/>
  <c r="BK207" i="14" s="1"/>
  <c r="BL207" i="14" s="1"/>
  <c r="BM207" i="14" s="1"/>
  <c r="BN207" i="14" s="1"/>
  <c r="BO207" i="14" s="1"/>
  <c r="BP207" i="14" s="1"/>
  <c r="BQ207" i="14" s="1"/>
  <c r="BR207" i="14" s="1"/>
  <c r="BG462" i="14"/>
  <c r="BH462" i="14" s="1"/>
  <c r="BI462" i="14" s="1"/>
  <c r="BJ462" i="14" s="1"/>
  <c r="BK462" i="14" s="1"/>
  <c r="BL462" i="14" s="1"/>
  <c r="BM462" i="14" s="1"/>
  <c r="BN462" i="14" s="1"/>
  <c r="BO462" i="14" s="1"/>
  <c r="BP462" i="14" s="1"/>
  <c r="BQ462" i="14" s="1"/>
  <c r="BR462" i="14" s="1"/>
  <c r="BH218" i="14"/>
  <c r="BI218" i="14" s="1"/>
  <c r="BJ218" i="14" s="1"/>
  <c r="BK218" i="14" s="1"/>
  <c r="BL218" i="14" s="1"/>
  <c r="BM218" i="14" s="1"/>
  <c r="BN218" i="14" s="1"/>
  <c r="BO218" i="14" s="1"/>
  <c r="BP218" i="14" s="1"/>
  <c r="BQ218" i="14" s="1"/>
  <c r="BR218" i="14" s="1"/>
  <c r="BH493" i="14"/>
  <c r="BI493" i="14" s="1"/>
  <c r="BJ493" i="14" s="1"/>
  <c r="BK493" i="14" s="1"/>
  <c r="BL493" i="14" s="1"/>
  <c r="BM493" i="14" s="1"/>
  <c r="BN493" i="14" s="1"/>
  <c r="BO493" i="14" s="1"/>
  <c r="BP493" i="14" s="1"/>
  <c r="BQ493" i="14" s="1"/>
  <c r="BR493" i="14" s="1"/>
  <c r="BH268" i="14"/>
  <c r="BI268" i="14" s="1"/>
  <c r="BJ268" i="14" s="1"/>
  <c r="BK268" i="14" s="1"/>
  <c r="BL268" i="14" s="1"/>
  <c r="BM268" i="14" s="1"/>
  <c r="BN268" i="14" s="1"/>
  <c r="BO268" i="14" s="1"/>
  <c r="BP268" i="14" s="1"/>
  <c r="BQ268" i="14" s="1"/>
  <c r="BR268" i="14" s="1"/>
  <c r="BG300" i="14"/>
  <c r="BH300" i="14" s="1"/>
  <c r="BI300" i="14" s="1"/>
  <c r="BJ300" i="14" s="1"/>
  <c r="BK300" i="14" s="1"/>
  <c r="BL300" i="14" s="1"/>
  <c r="BM300" i="14" s="1"/>
  <c r="BN300" i="14" s="1"/>
  <c r="BO300" i="14" s="1"/>
  <c r="BP300" i="14" s="1"/>
  <c r="BQ300" i="14" s="1"/>
  <c r="BR300" i="14" s="1"/>
  <c r="BG185" i="14"/>
  <c r="BH185" i="14" s="1"/>
  <c r="BI185" i="14" s="1"/>
  <c r="BJ185" i="14" s="1"/>
  <c r="BK185" i="14" s="1"/>
  <c r="BL185" i="14" s="1"/>
  <c r="BM185" i="14" s="1"/>
  <c r="BN185" i="14" s="1"/>
  <c r="BO185" i="14" s="1"/>
  <c r="BP185" i="14" s="1"/>
  <c r="BQ185" i="14" s="1"/>
  <c r="BR185" i="14" s="1"/>
  <c r="BH146" i="14"/>
  <c r="BI146" i="14" s="1"/>
  <c r="BJ146" i="14" s="1"/>
  <c r="BK146" i="14" s="1"/>
  <c r="BL146" i="14" s="1"/>
  <c r="BM146" i="14" s="1"/>
  <c r="BN146" i="14" s="1"/>
  <c r="BO146" i="14" s="1"/>
  <c r="BP146" i="14" s="1"/>
  <c r="BQ146" i="14" s="1"/>
  <c r="BR146" i="14" s="1"/>
  <c r="BG81" i="14"/>
  <c r="BH81" i="14" s="1"/>
  <c r="BI81" i="14" s="1"/>
  <c r="BJ81" i="14" s="1"/>
  <c r="BK81" i="14" s="1"/>
  <c r="BL81" i="14" s="1"/>
  <c r="BM81" i="14" s="1"/>
  <c r="BN81" i="14" s="1"/>
  <c r="BO81" i="14" s="1"/>
  <c r="BP81" i="14" s="1"/>
  <c r="BQ81" i="14" s="1"/>
  <c r="BR81" i="14" s="1"/>
  <c r="BG103" i="14"/>
  <c r="BH163" i="14"/>
  <c r="BI163" i="14" s="1"/>
  <c r="BJ163" i="14" s="1"/>
  <c r="BK163" i="14" s="1"/>
  <c r="BL163" i="14" s="1"/>
  <c r="BM163" i="14" s="1"/>
  <c r="BN163" i="14" s="1"/>
  <c r="BO163" i="14" s="1"/>
  <c r="BP163" i="14" s="1"/>
  <c r="BQ163" i="14" s="1"/>
  <c r="BR163" i="14" s="1"/>
  <c r="BG363" i="14"/>
  <c r="BH363" i="14" s="1"/>
  <c r="BI363" i="14" s="1"/>
  <c r="BJ363" i="14" s="1"/>
  <c r="BK363" i="14" s="1"/>
  <c r="BL363" i="14" s="1"/>
  <c r="BM363" i="14" s="1"/>
  <c r="BN363" i="14" s="1"/>
  <c r="BO363" i="14" s="1"/>
  <c r="BP363" i="14" s="1"/>
  <c r="BQ363" i="14" s="1"/>
  <c r="BR363" i="14" s="1"/>
  <c r="BH184" i="14"/>
  <c r="BI184" i="14" s="1"/>
  <c r="BJ184" i="14" s="1"/>
  <c r="BK184" i="14" s="1"/>
  <c r="BL184" i="14" s="1"/>
  <c r="BM184" i="14" s="1"/>
  <c r="BN184" i="14" s="1"/>
  <c r="BO184" i="14" s="1"/>
  <c r="BP184" i="14" s="1"/>
  <c r="BQ184" i="14" s="1"/>
  <c r="BR184" i="14" s="1"/>
  <c r="BG444" i="14"/>
  <c r="BH444" i="14" s="1"/>
  <c r="BI444" i="14" s="1"/>
  <c r="BJ444" i="14" s="1"/>
  <c r="BK444" i="14" s="1"/>
  <c r="BL444" i="14" s="1"/>
  <c r="BM444" i="14" s="1"/>
  <c r="BN444" i="14" s="1"/>
  <c r="BO444" i="14" s="1"/>
  <c r="BP444" i="14" s="1"/>
  <c r="BQ444" i="14" s="1"/>
  <c r="BR444" i="14" s="1"/>
  <c r="BH389" i="14"/>
  <c r="BI389" i="14" s="1"/>
  <c r="BJ389" i="14" s="1"/>
  <c r="BK389" i="14" s="1"/>
  <c r="BL389" i="14" s="1"/>
  <c r="BM389" i="14" s="1"/>
  <c r="BN389" i="14" s="1"/>
  <c r="BO389" i="14" s="1"/>
  <c r="BP389" i="14" s="1"/>
  <c r="BQ389" i="14" s="1"/>
  <c r="BR389" i="14" s="1"/>
  <c r="BH73" i="14"/>
  <c r="BI73" i="14" s="1"/>
  <c r="BJ73" i="14" s="1"/>
  <c r="BK73" i="14" s="1"/>
  <c r="BL73" i="14" s="1"/>
  <c r="BM73" i="14" s="1"/>
  <c r="BN73" i="14" s="1"/>
  <c r="BO73" i="14" s="1"/>
  <c r="BP73" i="14" s="1"/>
  <c r="BQ73" i="14" s="1"/>
  <c r="BR73" i="14" s="1"/>
  <c r="BH358" i="14"/>
  <c r="BI358" i="14" s="1"/>
  <c r="BJ358" i="14" s="1"/>
  <c r="BK358" i="14" s="1"/>
  <c r="BL358" i="14" s="1"/>
  <c r="BM358" i="14" s="1"/>
  <c r="BN358" i="14" s="1"/>
  <c r="BO358" i="14" s="1"/>
  <c r="BP358" i="14" s="1"/>
  <c r="BQ358" i="14" s="1"/>
  <c r="BR358" i="14" s="1"/>
  <c r="BH481" i="14"/>
  <c r="BI481" i="14" s="1"/>
  <c r="BJ481" i="14" s="1"/>
  <c r="BK481" i="14" s="1"/>
  <c r="BL481" i="14" s="1"/>
  <c r="BM481" i="14" s="1"/>
  <c r="BN481" i="14" s="1"/>
  <c r="BO481" i="14" s="1"/>
  <c r="BP481" i="14" s="1"/>
  <c r="BQ481" i="14" s="1"/>
  <c r="BR481" i="14" s="1"/>
  <c r="BH407" i="14"/>
  <c r="BI407" i="14" s="1"/>
  <c r="BJ407" i="14" s="1"/>
  <c r="BK407" i="14" s="1"/>
  <c r="BL407" i="14" s="1"/>
  <c r="BM407" i="14" s="1"/>
  <c r="BN407" i="14" s="1"/>
  <c r="BO407" i="14" s="1"/>
  <c r="BP407" i="14" s="1"/>
  <c r="BQ407" i="14" s="1"/>
  <c r="BR407" i="14" s="1"/>
  <c r="BH175" i="14"/>
  <c r="BI175" i="14" s="1"/>
  <c r="BJ175" i="14" s="1"/>
  <c r="BK175" i="14" s="1"/>
  <c r="BL175" i="14" s="1"/>
  <c r="BM175" i="14" s="1"/>
  <c r="BN175" i="14" s="1"/>
  <c r="BO175" i="14" s="1"/>
  <c r="BP175" i="14" s="1"/>
  <c r="BQ175" i="14" s="1"/>
  <c r="BR175" i="14" s="1"/>
  <c r="BH415" i="14"/>
  <c r="BI415" i="14" s="1"/>
  <c r="BJ415" i="14" s="1"/>
  <c r="BK415" i="14" s="1"/>
  <c r="BL415" i="14" s="1"/>
  <c r="BM415" i="14" s="1"/>
  <c r="BN415" i="14" s="1"/>
  <c r="BO415" i="14" s="1"/>
  <c r="BP415" i="14" s="1"/>
  <c r="BQ415" i="14" s="1"/>
  <c r="BR415" i="14" s="1"/>
  <c r="BG221" i="14"/>
  <c r="BH221" i="14" s="1"/>
  <c r="BI221" i="14" s="1"/>
  <c r="BJ221" i="14" s="1"/>
  <c r="BK221" i="14" s="1"/>
  <c r="BL221" i="14" s="1"/>
  <c r="BM221" i="14" s="1"/>
  <c r="BN221" i="14" s="1"/>
  <c r="BO221" i="14" s="1"/>
  <c r="BP221" i="14" s="1"/>
  <c r="BQ221" i="14" s="1"/>
  <c r="BR221" i="14" s="1"/>
  <c r="BH216" i="14"/>
  <c r="BI216" i="14" s="1"/>
  <c r="BJ216" i="14" s="1"/>
  <c r="BK216" i="14" s="1"/>
  <c r="BL216" i="14" s="1"/>
  <c r="BM216" i="14" s="1"/>
  <c r="BN216" i="14" s="1"/>
  <c r="BO216" i="14" s="1"/>
  <c r="BP216" i="14" s="1"/>
  <c r="BQ216" i="14" s="1"/>
  <c r="BR216" i="14" s="1"/>
  <c r="BH114" i="14"/>
  <c r="BI114" i="14" s="1"/>
  <c r="BJ114" i="14" s="1"/>
  <c r="BK114" i="14" s="1"/>
  <c r="BL114" i="14" s="1"/>
  <c r="BM114" i="14" s="1"/>
  <c r="BN114" i="14" s="1"/>
  <c r="BO114" i="14" s="1"/>
  <c r="BP114" i="14" s="1"/>
  <c r="BQ114" i="14" s="1"/>
  <c r="BR114" i="14" s="1"/>
  <c r="BG92" i="14"/>
  <c r="BH92" i="14" s="1"/>
  <c r="BI92" i="14" s="1"/>
  <c r="BJ92" i="14" s="1"/>
  <c r="BK92" i="14" s="1"/>
  <c r="BL92" i="14" s="1"/>
  <c r="BM92" i="14" s="1"/>
  <c r="BN92" i="14" s="1"/>
  <c r="BO92" i="14" s="1"/>
  <c r="BP92" i="14" s="1"/>
  <c r="BQ92" i="14" s="1"/>
  <c r="BR92" i="14" s="1"/>
  <c r="BG30" i="14"/>
  <c r="BH30" i="14" s="1"/>
  <c r="BI30" i="14" s="1"/>
  <c r="BJ30" i="14" s="1"/>
  <c r="BK30" i="14" s="1"/>
  <c r="BL30" i="14" s="1"/>
  <c r="BM30" i="14" s="1"/>
  <c r="BN30" i="14" s="1"/>
  <c r="BO30" i="14" s="1"/>
  <c r="BP30" i="14" s="1"/>
  <c r="BQ30" i="14" s="1"/>
  <c r="BR30" i="14" s="1"/>
  <c r="BG329" i="14"/>
  <c r="BH329" i="14" s="1"/>
  <c r="BI329" i="14" s="1"/>
  <c r="BJ329" i="14" s="1"/>
  <c r="BK329" i="14" s="1"/>
  <c r="BL329" i="14" s="1"/>
  <c r="BM329" i="14" s="1"/>
  <c r="BN329" i="14" s="1"/>
  <c r="BO329" i="14" s="1"/>
  <c r="BP329" i="14" s="1"/>
  <c r="BQ329" i="14" s="1"/>
  <c r="BR329" i="14" s="1"/>
  <c r="BH150" i="14"/>
  <c r="BI150" i="14" s="1"/>
  <c r="BJ150" i="14" s="1"/>
  <c r="BK150" i="14" s="1"/>
  <c r="BL150" i="14" s="1"/>
  <c r="BM150" i="14" s="1"/>
  <c r="BN150" i="14" s="1"/>
  <c r="BO150" i="14" s="1"/>
  <c r="BP150" i="14" s="1"/>
  <c r="BQ150" i="14" s="1"/>
  <c r="BR150" i="14" s="1"/>
  <c r="BG429" i="14"/>
  <c r="BH429" i="14" s="1"/>
  <c r="BI429" i="14" s="1"/>
  <c r="BJ429" i="14" s="1"/>
  <c r="BK429" i="14" s="1"/>
  <c r="BL429" i="14" s="1"/>
  <c r="BM429" i="14" s="1"/>
  <c r="BN429" i="14" s="1"/>
  <c r="BO429" i="14" s="1"/>
  <c r="BP429" i="14" s="1"/>
  <c r="BQ429" i="14" s="1"/>
  <c r="BR429" i="14" s="1"/>
  <c r="BH42" i="14"/>
  <c r="BI42" i="14" s="1"/>
  <c r="BJ42" i="14" s="1"/>
  <c r="BK42" i="14" s="1"/>
  <c r="BL42" i="14" s="1"/>
  <c r="BM42" i="14" s="1"/>
  <c r="BN42" i="14" s="1"/>
  <c r="BO42" i="14" s="1"/>
  <c r="BP42" i="14" s="1"/>
  <c r="BQ42" i="14" s="1"/>
  <c r="BR42" i="14" s="1"/>
  <c r="D48" i="11"/>
  <c r="E49" i="11"/>
  <c r="BH254" i="14"/>
  <c r="BI254" i="14" s="1"/>
  <c r="BJ254" i="14" s="1"/>
  <c r="BK254" i="14" s="1"/>
  <c r="BL254" i="14" s="1"/>
  <c r="BM254" i="14" s="1"/>
  <c r="BN254" i="14" s="1"/>
  <c r="BO254" i="14" s="1"/>
  <c r="BP254" i="14" s="1"/>
  <c r="BQ254" i="14" s="1"/>
  <c r="BR254" i="14" s="1"/>
  <c r="BH190" i="14"/>
  <c r="BI190" i="14" s="1"/>
  <c r="BJ190" i="14" s="1"/>
  <c r="BK190" i="14" s="1"/>
  <c r="BL190" i="14" s="1"/>
  <c r="BM190" i="14" s="1"/>
  <c r="BN190" i="14" s="1"/>
  <c r="BO190" i="14" s="1"/>
  <c r="BP190" i="14" s="1"/>
  <c r="BQ190" i="14" s="1"/>
  <c r="BR190" i="14" s="1"/>
  <c r="BH314" i="14"/>
  <c r="BI314" i="14" s="1"/>
  <c r="BJ314" i="14" s="1"/>
  <c r="BK314" i="14" s="1"/>
  <c r="BL314" i="14" s="1"/>
  <c r="BM314" i="14" s="1"/>
  <c r="BN314" i="14" s="1"/>
  <c r="BO314" i="14" s="1"/>
  <c r="BP314" i="14" s="1"/>
  <c r="BQ314" i="14" s="1"/>
  <c r="BR314" i="14" s="1"/>
  <c r="BG283" i="14"/>
  <c r="BH283" i="14" s="1"/>
  <c r="BI283" i="14" s="1"/>
  <c r="BJ283" i="14" s="1"/>
  <c r="BK283" i="14" s="1"/>
  <c r="BL283" i="14" s="1"/>
  <c r="BM283" i="14" s="1"/>
  <c r="BN283" i="14" s="1"/>
  <c r="BO283" i="14" s="1"/>
  <c r="BP283" i="14" s="1"/>
  <c r="BQ283" i="14" s="1"/>
  <c r="BR283" i="14" s="1"/>
  <c r="BH278" i="14"/>
  <c r="BI278" i="14" s="1"/>
  <c r="BJ278" i="14" s="1"/>
  <c r="BK278" i="14" s="1"/>
  <c r="BL278" i="14" s="1"/>
  <c r="BM278" i="14" s="1"/>
  <c r="BN278" i="14" s="1"/>
  <c r="BO278" i="14" s="1"/>
  <c r="BP278" i="14" s="1"/>
  <c r="BQ278" i="14" s="1"/>
  <c r="BR278" i="14" s="1"/>
  <c r="BH409" i="14"/>
  <c r="BI409" i="14" s="1"/>
  <c r="BJ409" i="14" s="1"/>
  <c r="BK409" i="14" s="1"/>
  <c r="BL409" i="14" s="1"/>
  <c r="BM409" i="14" s="1"/>
  <c r="BN409" i="14" s="1"/>
  <c r="BO409" i="14" s="1"/>
  <c r="BP409" i="14" s="1"/>
  <c r="BQ409" i="14" s="1"/>
  <c r="BR409" i="14" s="1"/>
  <c r="BH479" i="14"/>
  <c r="BI479" i="14" s="1"/>
  <c r="BJ479" i="14" s="1"/>
  <c r="BK479" i="14" s="1"/>
  <c r="BL479" i="14" s="1"/>
  <c r="BM479" i="14" s="1"/>
  <c r="BN479" i="14" s="1"/>
  <c r="BO479" i="14" s="1"/>
  <c r="BP479" i="14" s="1"/>
  <c r="BQ479" i="14" s="1"/>
  <c r="BR479" i="14" s="1"/>
  <c r="BH31" i="14"/>
  <c r="BI31" i="14" s="1"/>
  <c r="BJ31" i="14" s="1"/>
  <c r="BK31" i="14" s="1"/>
  <c r="BL31" i="14" s="1"/>
  <c r="BM31" i="14" s="1"/>
  <c r="BN31" i="14" s="1"/>
  <c r="BO31" i="14" s="1"/>
  <c r="BP31" i="14" s="1"/>
  <c r="BQ31" i="14" s="1"/>
  <c r="BR31" i="14" s="1"/>
  <c r="BH386" i="14"/>
  <c r="BI386" i="14" s="1"/>
  <c r="BJ386" i="14" s="1"/>
  <c r="BK386" i="14" s="1"/>
  <c r="BL386" i="14" s="1"/>
  <c r="BM386" i="14" s="1"/>
  <c r="BN386" i="14" s="1"/>
  <c r="BO386" i="14" s="1"/>
  <c r="BP386" i="14" s="1"/>
  <c r="BQ386" i="14" s="1"/>
  <c r="BR386" i="14" s="1"/>
  <c r="BH141" i="14"/>
  <c r="BI141" i="14" s="1"/>
  <c r="BJ141" i="14" s="1"/>
  <c r="BK141" i="14" s="1"/>
  <c r="BL141" i="14" s="1"/>
  <c r="BM141" i="14" s="1"/>
  <c r="BN141" i="14" s="1"/>
  <c r="BO141" i="14" s="1"/>
  <c r="BP141" i="14" s="1"/>
  <c r="BQ141" i="14" s="1"/>
  <c r="BR141" i="14" s="1"/>
  <c r="BG248" i="14"/>
  <c r="BH248" i="14" s="1"/>
  <c r="BI248" i="14" s="1"/>
  <c r="BJ248" i="14" s="1"/>
  <c r="BK248" i="14" s="1"/>
  <c r="BL248" i="14" s="1"/>
  <c r="BM248" i="14" s="1"/>
  <c r="BN248" i="14" s="1"/>
  <c r="BO248" i="14" s="1"/>
  <c r="BP248" i="14" s="1"/>
  <c r="BQ248" i="14" s="1"/>
  <c r="BR248" i="14" s="1"/>
  <c r="BG452" i="14"/>
  <c r="BH452" i="14" s="1"/>
  <c r="BI452" i="14" s="1"/>
  <c r="BJ452" i="14" s="1"/>
  <c r="BK452" i="14" s="1"/>
  <c r="BL452" i="14" s="1"/>
  <c r="BM452" i="14" s="1"/>
  <c r="BN452" i="14" s="1"/>
  <c r="BO452" i="14" s="1"/>
  <c r="BP452" i="14" s="1"/>
  <c r="BQ452" i="14" s="1"/>
  <c r="BR452" i="14" s="1"/>
  <c r="BG24" i="14"/>
  <c r="BH24" i="14" s="1"/>
  <c r="BI24" i="14" s="1"/>
  <c r="BJ24" i="14" s="1"/>
  <c r="BK24" i="14" s="1"/>
  <c r="BL24" i="14" s="1"/>
  <c r="BM24" i="14" s="1"/>
  <c r="BN24" i="14" s="1"/>
  <c r="BO24" i="14" s="1"/>
  <c r="BP24" i="14" s="1"/>
  <c r="BQ24" i="14" s="1"/>
  <c r="BR24" i="14" s="1"/>
  <c r="BH500" i="14"/>
  <c r="BI500" i="14" s="1"/>
  <c r="BJ500" i="14" s="1"/>
  <c r="BK500" i="14" s="1"/>
  <c r="BL500" i="14" s="1"/>
  <c r="BM500" i="14" s="1"/>
  <c r="BN500" i="14" s="1"/>
  <c r="BO500" i="14" s="1"/>
  <c r="BP500" i="14" s="1"/>
  <c r="BQ500" i="14" s="1"/>
  <c r="BR500" i="14" s="1"/>
  <c r="BH460" i="14"/>
  <c r="BI460" i="14" s="1"/>
  <c r="BJ460" i="14" s="1"/>
  <c r="BK460" i="14" s="1"/>
  <c r="BL460" i="14" s="1"/>
  <c r="BM460" i="14" s="1"/>
  <c r="BN460" i="14" s="1"/>
  <c r="BO460" i="14" s="1"/>
  <c r="BP460" i="14" s="1"/>
  <c r="BQ460" i="14" s="1"/>
  <c r="BR460" i="14" s="1"/>
  <c r="BH497" i="14"/>
  <c r="BI497" i="14" s="1"/>
  <c r="BJ497" i="14" s="1"/>
  <c r="BK497" i="14" s="1"/>
  <c r="BL497" i="14" s="1"/>
  <c r="BM497" i="14" s="1"/>
  <c r="BN497" i="14" s="1"/>
  <c r="BO497" i="14" s="1"/>
  <c r="BP497" i="14" s="1"/>
  <c r="BQ497" i="14" s="1"/>
  <c r="BR497" i="14" s="1"/>
  <c r="BH240" i="14"/>
  <c r="BI240" i="14" s="1"/>
  <c r="BJ240" i="14" s="1"/>
  <c r="BK240" i="14" s="1"/>
  <c r="BL240" i="14" s="1"/>
  <c r="BM240" i="14" s="1"/>
  <c r="BN240" i="14" s="1"/>
  <c r="BO240" i="14" s="1"/>
  <c r="BP240" i="14" s="1"/>
  <c r="BQ240" i="14" s="1"/>
  <c r="BR240" i="14" s="1"/>
  <c r="BG98" i="14"/>
  <c r="BH98" i="14" s="1"/>
  <c r="BI98" i="14" s="1"/>
  <c r="BJ98" i="14" s="1"/>
  <c r="BK98" i="14" s="1"/>
  <c r="BL98" i="14" s="1"/>
  <c r="BM98" i="14" s="1"/>
  <c r="BN98" i="14" s="1"/>
  <c r="BO98" i="14" s="1"/>
  <c r="BP98" i="14" s="1"/>
  <c r="BQ98" i="14" s="1"/>
  <c r="BR98" i="14" s="1"/>
  <c r="BH187" i="14"/>
  <c r="BI187" i="14" s="1"/>
  <c r="BJ187" i="14" s="1"/>
  <c r="BK187" i="14" s="1"/>
  <c r="BL187" i="14" s="1"/>
  <c r="BM187" i="14" s="1"/>
  <c r="BN187" i="14" s="1"/>
  <c r="BO187" i="14" s="1"/>
  <c r="BP187" i="14" s="1"/>
  <c r="BQ187" i="14" s="1"/>
  <c r="BR187" i="14" s="1"/>
  <c r="BH225" i="14"/>
  <c r="BI225" i="14" s="1"/>
  <c r="BJ225" i="14" s="1"/>
  <c r="BK225" i="14" s="1"/>
  <c r="BL225" i="14" s="1"/>
  <c r="BM225" i="14" s="1"/>
  <c r="BN225" i="14" s="1"/>
  <c r="BO225" i="14" s="1"/>
  <c r="BP225" i="14" s="1"/>
  <c r="BQ225" i="14" s="1"/>
  <c r="BR225" i="14" s="1"/>
  <c r="BH448" i="14"/>
  <c r="BI448" i="14" s="1"/>
  <c r="BJ448" i="14" s="1"/>
  <c r="BK448" i="14" s="1"/>
  <c r="BL448" i="14" s="1"/>
  <c r="BM448" i="14" s="1"/>
  <c r="BN448" i="14" s="1"/>
  <c r="BO448" i="14" s="1"/>
  <c r="BP448" i="14" s="1"/>
  <c r="BQ448" i="14" s="1"/>
  <c r="BR448" i="14" s="1"/>
  <c r="BH26" i="14"/>
  <c r="BI26" i="14" s="1"/>
  <c r="BJ26" i="14" s="1"/>
  <c r="BK26" i="14" s="1"/>
  <c r="BL26" i="14" s="1"/>
  <c r="BM26" i="14" s="1"/>
  <c r="BN26" i="14" s="1"/>
  <c r="BO26" i="14" s="1"/>
  <c r="BP26" i="14" s="1"/>
  <c r="BQ26" i="14" s="1"/>
  <c r="BR26" i="14" s="1"/>
  <c r="BH308" i="14"/>
  <c r="BI308" i="14" s="1"/>
  <c r="BJ308" i="14" s="1"/>
  <c r="BK308" i="14" s="1"/>
  <c r="BL308" i="14" s="1"/>
  <c r="BM308" i="14" s="1"/>
  <c r="BN308" i="14" s="1"/>
  <c r="BO308" i="14" s="1"/>
  <c r="BP308" i="14" s="1"/>
  <c r="BQ308" i="14" s="1"/>
  <c r="BR308" i="14" s="1"/>
  <c r="BH376" i="14"/>
  <c r="BI376" i="14" s="1"/>
  <c r="BJ376" i="14" s="1"/>
  <c r="BK376" i="14" s="1"/>
  <c r="BL376" i="14" s="1"/>
  <c r="BM376" i="14" s="1"/>
  <c r="BN376" i="14" s="1"/>
  <c r="BO376" i="14" s="1"/>
  <c r="BP376" i="14" s="1"/>
  <c r="BQ376" i="14" s="1"/>
  <c r="BR376" i="14" s="1"/>
  <c r="BH124" i="14"/>
  <c r="BI124" i="14" s="1"/>
  <c r="BJ124" i="14" s="1"/>
  <c r="BK124" i="14" s="1"/>
  <c r="BL124" i="14" s="1"/>
  <c r="BM124" i="14" s="1"/>
  <c r="BN124" i="14" s="1"/>
  <c r="BO124" i="14" s="1"/>
  <c r="BP124" i="14" s="1"/>
  <c r="BQ124" i="14" s="1"/>
  <c r="BR124" i="14" s="1"/>
  <c r="BG155" i="14"/>
  <c r="BH155" i="14" s="1"/>
  <c r="BI155" i="14" s="1"/>
  <c r="BJ155" i="14" s="1"/>
  <c r="BK155" i="14" s="1"/>
  <c r="BL155" i="14" s="1"/>
  <c r="BM155" i="14" s="1"/>
  <c r="BN155" i="14" s="1"/>
  <c r="BO155" i="14" s="1"/>
  <c r="BP155" i="14" s="1"/>
  <c r="BQ155" i="14" s="1"/>
  <c r="BR155" i="14" s="1"/>
  <c r="BH165" i="14"/>
  <c r="BI165" i="14" s="1"/>
  <c r="BJ165" i="14" s="1"/>
  <c r="BK165" i="14" s="1"/>
  <c r="BL165" i="14" s="1"/>
  <c r="BM165" i="14" s="1"/>
  <c r="BN165" i="14" s="1"/>
  <c r="BO165" i="14" s="1"/>
  <c r="BP165" i="14" s="1"/>
  <c r="BQ165" i="14" s="1"/>
  <c r="BR165" i="14" s="1"/>
  <c r="BG466" i="14"/>
  <c r="BH466" i="14" s="1"/>
  <c r="BI466" i="14" s="1"/>
  <c r="BJ466" i="14" s="1"/>
  <c r="BK466" i="14" s="1"/>
  <c r="BL466" i="14" s="1"/>
  <c r="BM466" i="14" s="1"/>
  <c r="BN466" i="14" s="1"/>
  <c r="BO466" i="14" s="1"/>
  <c r="BP466" i="14" s="1"/>
  <c r="BQ466" i="14" s="1"/>
  <c r="BR466" i="14" s="1"/>
  <c r="BH154" i="14"/>
  <c r="BI154" i="14" s="1"/>
  <c r="BJ154" i="14" s="1"/>
  <c r="BK154" i="14" s="1"/>
  <c r="BL154" i="14" s="1"/>
  <c r="BM154" i="14" s="1"/>
  <c r="BN154" i="14" s="1"/>
  <c r="BO154" i="14" s="1"/>
  <c r="BP154" i="14" s="1"/>
  <c r="BQ154" i="14" s="1"/>
  <c r="BR154" i="14" s="1"/>
  <c r="BH164" i="14"/>
  <c r="BI164" i="14" s="1"/>
  <c r="BJ164" i="14" s="1"/>
  <c r="BK164" i="14" s="1"/>
  <c r="BL164" i="14" s="1"/>
  <c r="BM164" i="14" s="1"/>
  <c r="BN164" i="14" s="1"/>
  <c r="BO164" i="14" s="1"/>
  <c r="BP164" i="14" s="1"/>
  <c r="BQ164" i="14" s="1"/>
  <c r="BR164" i="14" s="1"/>
  <c r="BH169" i="14"/>
  <c r="BI169" i="14" s="1"/>
  <c r="BJ169" i="14" s="1"/>
  <c r="BK169" i="14" s="1"/>
  <c r="BL169" i="14" s="1"/>
  <c r="BM169" i="14" s="1"/>
  <c r="BN169" i="14" s="1"/>
  <c r="BO169" i="14" s="1"/>
  <c r="BP169" i="14" s="1"/>
  <c r="BQ169" i="14" s="1"/>
  <c r="BR169" i="14" s="1"/>
  <c r="BH97" i="14"/>
  <c r="BI97" i="14" s="1"/>
  <c r="BJ97" i="14" s="1"/>
  <c r="BK97" i="14" s="1"/>
  <c r="BL97" i="14" s="1"/>
  <c r="BM97" i="14" s="1"/>
  <c r="BN97" i="14" s="1"/>
  <c r="BO97" i="14" s="1"/>
  <c r="BP97" i="14" s="1"/>
  <c r="BQ97" i="14" s="1"/>
  <c r="BR97" i="14" s="1"/>
  <c r="BH289" i="14"/>
  <c r="BI289" i="14" s="1"/>
  <c r="BJ289" i="14" s="1"/>
  <c r="BK289" i="14" s="1"/>
  <c r="BL289" i="14" s="1"/>
  <c r="BM289" i="14" s="1"/>
  <c r="BN289" i="14" s="1"/>
  <c r="BO289" i="14" s="1"/>
  <c r="BP289" i="14" s="1"/>
  <c r="BQ289" i="14" s="1"/>
  <c r="BR289" i="14" s="1"/>
  <c r="BG297" i="14"/>
  <c r="BH297" i="14" s="1"/>
  <c r="BI297" i="14" s="1"/>
  <c r="BJ297" i="14" s="1"/>
  <c r="BK297" i="14" s="1"/>
  <c r="BL297" i="14" s="1"/>
  <c r="BM297" i="14" s="1"/>
  <c r="BN297" i="14" s="1"/>
  <c r="BO297" i="14" s="1"/>
  <c r="BP297" i="14" s="1"/>
  <c r="BQ297" i="14" s="1"/>
  <c r="BR297" i="14" s="1"/>
  <c r="BH208" i="14"/>
  <c r="BI208" i="14" s="1"/>
  <c r="BJ208" i="14" s="1"/>
  <c r="BK208" i="14" s="1"/>
  <c r="BL208" i="14" s="1"/>
  <c r="BM208" i="14" s="1"/>
  <c r="BN208" i="14" s="1"/>
  <c r="BO208" i="14" s="1"/>
  <c r="BP208" i="14" s="1"/>
  <c r="BQ208" i="14" s="1"/>
  <c r="BR208" i="14" s="1"/>
  <c r="BH193" i="14"/>
  <c r="BI193" i="14" s="1"/>
  <c r="BJ193" i="14" s="1"/>
  <c r="BK193" i="14" s="1"/>
  <c r="BL193" i="14" s="1"/>
  <c r="BM193" i="14" s="1"/>
  <c r="BN193" i="14" s="1"/>
  <c r="BO193" i="14" s="1"/>
  <c r="BP193" i="14" s="1"/>
  <c r="BQ193" i="14" s="1"/>
  <c r="BR193" i="14" s="1"/>
  <c r="BH54" i="14"/>
  <c r="BI54" i="14" s="1"/>
  <c r="BJ54" i="14" s="1"/>
  <c r="BK54" i="14" s="1"/>
  <c r="BL54" i="14" s="1"/>
  <c r="BM54" i="14" s="1"/>
  <c r="BN54" i="14" s="1"/>
  <c r="BO54" i="14" s="1"/>
  <c r="BP54" i="14" s="1"/>
  <c r="BQ54" i="14" s="1"/>
  <c r="BR54" i="14" s="1"/>
  <c r="BH89" i="14"/>
  <c r="BI89" i="14" s="1"/>
  <c r="BJ89" i="14" s="1"/>
  <c r="BK89" i="14" s="1"/>
  <c r="BL89" i="14" s="1"/>
  <c r="BM89" i="14" s="1"/>
  <c r="BN89" i="14" s="1"/>
  <c r="BO89" i="14" s="1"/>
  <c r="BP89" i="14" s="1"/>
  <c r="BQ89" i="14" s="1"/>
  <c r="BR89" i="14" s="1"/>
  <c r="BG430" i="14"/>
  <c r="BH430" i="14" s="1"/>
  <c r="BI430" i="14" s="1"/>
  <c r="BJ430" i="14" s="1"/>
  <c r="BK430" i="14" s="1"/>
  <c r="BL430" i="14" s="1"/>
  <c r="BM430" i="14" s="1"/>
  <c r="BN430" i="14" s="1"/>
  <c r="BO430" i="14" s="1"/>
  <c r="BP430" i="14" s="1"/>
  <c r="BQ430" i="14" s="1"/>
  <c r="BR430" i="14" s="1"/>
  <c r="AG48" i="11"/>
  <c r="AF47" i="11"/>
  <c r="BG132" i="14"/>
  <c r="BH132" i="14" s="1"/>
  <c r="BI132" i="14" s="1"/>
  <c r="BJ132" i="14" s="1"/>
  <c r="BK132" i="14" s="1"/>
  <c r="BL132" i="14" s="1"/>
  <c r="BM132" i="14" s="1"/>
  <c r="BN132" i="14" s="1"/>
  <c r="BO132" i="14" s="1"/>
  <c r="BP132" i="14" s="1"/>
  <c r="BQ132" i="14" s="1"/>
  <c r="BR132" i="14" s="1"/>
  <c r="BG151" i="14"/>
  <c r="BH417" i="14"/>
  <c r="BI417" i="14" s="1"/>
  <c r="BJ417" i="14" s="1"/>
  <c r="BK417" i="14" s="1"/>
  <c r="BL417" i="14" s="1"/>
  <c r="BM417" i="14" s="1"/>
  <c r="BN417" i="14" s="1"/>
  <c r="BO417" i="14" s="1"/>
  <c r="BP417" i="14" s="1"/>
  <c r="BQ417" i="14" s="1"/>
  <c r="BR417" i="14" s="1"/>
  <c r="BF2" i="14"/>
  <c r="BF3" i="14" s="1"/>
  <c r="AU73" i="6" s="1"/>
  <c r="AU82" i="6" s="1"/>
  <c r="AU5" i="6"/>
  <c r="N12" i="14"/>
  <c r="BH483" i="14"/>
  <c r="BI483" i="14" s="1"/>
  <c r="BJ483" i="14" s="1"/>
  <c r="BK483" i="14" s="1"/>
  <c r="BL483" i="14" s="1"/>
  <c r="BM483" i="14" s="1"/>
  <c r="BN483" i="14" s="1"/>
  <c r="BO483" i="14" s="1"/>
  <c r="BP483" i="14" s="1"/>
  <c r="BQ483" i="14" s="1"/>
  <c r="BR483" i="14" s="1"/>
  <c r="BH69" i="14"/>
  <c r="BI69" i="14" s="1"/>
  <c r="BJ69" i="14" s="1"/>
  <c r="BK69" i="14" s="1"/>
  <c r="BL69" i="14" s="1"/>
  <c r="BM69" i="14" s="1"/>
  <c r="BN69" i="14" s="1"/>
  <c r="BO69" i="14" s="1"/>
  <c r="BP69" i="14" s="1"/>
  <c r="BQ69" i="14" s="1"/>
  <c r="BR69" i="14" s="1"/>
  <c r="BH101" i="14"/>
  <c r="BI101" i="14" s="1"/>
  <c r="BJ101" i="14" s="1"/>
  <c r="BK101" i="14" s="1"/>
  <c r="BL101" i="14" s="1"/>
  <c r="BM101" i="14" s="1"/>
  <c r="BN101" i="14" s="1"/>
  <c r="BO101" i="14" s="1"/>
  <c r="BP101" i="14" s="1"/>
  <c r="BQ101" i="14" s="1"/>
  <c r="BR101" i="14" s="1"/>
  <c r="BH256" i="14"/>
  <c r="BI256" i="14" s="1"/>
  <c r="BJ256" i="14" s="1"/>
  <c r="BK256" i="14" s="1"/>
  <c r="BL256" i="14" s="1"/>
  <c r="BM256" i="14" s="1"/>
  <c r="BN256" i="14" s="1"/>
  <c r="BO256" i="14" s="1"/>
  <c r="BP256" i="14" s="1"/>
  <c r="BQ256" i="14" s="1"/>
  <c r="BR256" i="14" s="1"/>
  <c r="BG236" i="14"/>
  <c r="BH236" i="14" s="1"/>
  <c r="BI236" i="14" s="1"/>
  <c r="BJ236" i="14" s="1"/>
  <c r="BK236" i="14" s="1"/>
  <c r="BL236" i="14" s="1"/>
  <c r="BM236" i="14" s="1"/>
  <c r="BN236" i="14" s="1"/>
  <c r="BO236" i="14" s="1"/>
  <c r="BP236" i="14" s="1"/>
  <c r="BQ236" i="14" s="1"/>
  <c r="BR236" i="14" s="1"/>
  <c r="BH378" i="14"/>
  <c r="BI378" i="14" s="1"/>
  <c r="BJ378" i="14" s="1"/>
  <c r="BK378" i="14" s="1"/>
  <c r="BL378" i="14" s="1"/>
  <c r="BM378" i="14" s="1"/>
  <c r="BN378" i="14" s="1"/>
  <c r="BO378" i="14" s="1"/>
  <c r="BP378" i="14" s="1"/>
  <c r="BQ378" i="14" s="1"/>
  <c r="BR378" i="14" s="1"/>
  <c r="BG485" i="14"/>
  <c r="BH485" i="14" s="1"/>
  <c r="BI485" i="14" s="1"/>
  <c r="BJ485" i="14" s="1"/>
  <c r="BK485" i="14" s="1"/>
  <c r="BL485" i="14" s="1"/>
  <c r="BM485" i="14" s="1"/>
  <c r="BN485" i="14" s="1"/>
  <c r="BO485" i="14" s="1"/>
  <c r="BP485" i="14" s="1"/>
  <c r="BQ485" i="14" s="1"/>
  <c r="BR485" i="14" s="1"/>
  <c r="BG339" i="14"/>
  <c r="BH339" i="14" s="1"/>
  <c r="BI339" i="14" s="1"/>
  <c r="BJ339" i="14" s="1"/>
  <c r="BK339" i="14" s="1"/>
  <c r="BL339" i="14" s="1"/>
  <c r="BM339" i="14" s="1"/>
  <c r="BN339" i="14" s="1"/>
  <c r="BO339" i="14" s="1"/>
  <c r="BP339" i="14" s="1"/>
  <c r="BQ339" i="14" s="1"/>
  <c r="BR339" i="14" s="1"/>
  <c r="BH422" i="14"/>
  <c r="BI422" i="14" s="1"/>
  <c r="BJ422" i="14" s="1"/>
  <c r="BK422" i="14" s="1"/>
  <c r="BL422" i="14" s="1"/>
  <c r="BM422" i="14" s="1"/>
  <c r="BN422" i="14" s="1"/>
  <c r="BO422" i="14" s="1"/>
  <c r="BP422" i="14" s="1"/>
  <c r="BQ422" i="14" s="1"/>
  <c r="BR422" i="14" s="1"/>
  <c r="BH200" i="14"/>
  <c r="BI200" i="14" s="1"/>
  <c r="BJ200" i="14" s="1"/>
  <c r="BK200" i="14" s="1"/>
  <c r="BL200" i="14" s="1"/>
  <c r="BM200" i="14" s="1"/>
  <c r="BN200" i="14" s="1"/>
  <c r="BO200" i="14" s="1"/>
  <c r="BP200" i="14" s="1"/>
  <c r="BQ200" i="14" s="1"/>
  <c r="BR200" i="14" s="1"/>
  <c r="BG111" i="14"/>
  <c r="BH111" i="14" s="1"/>
  <c r="BI111" i="14" s="1"/>
  <c r="BJ111" i="14" s="1"/>
  <c r="BK111" i="14" s="1"/>
  <c r="BL111" i="14" s="1"/>
  <c r="BM111" i="14" s="1"/>
  <c r="BN111" i="14" s="1"/>
  <c r="BO111" i="14" s="1"/>
  <c r="BP111" i="14" s="1"/>
  <c r="BQ111" i="14" s="1"/>
  <c r="BR111" i="14" s="1"/>
  <c r="BH159" i="14"/>
  <c r="BI159" i="14" s="1"/>
  <c r="BJ159" i="14" s="1"/>
  <c r="BK159" i="14" s="1"/>
  <c r="BL159" i="14" s="1"/>
  <c r="BM159" i="14" s="1"/>
  <c r="BN159" i="14" s="1"/>
  <c r="BO159" i="14" s="1"/>
  <c r="BP159" i="14" s="1"/>
  <c r="BQ159" i="14" s="1"/>
  <c r="BR159" i="14" s="1"/>
  <c r="BH315" i="14"/>
  <c r="BI315" i="14" s="1"/>
  <c r="BJ315" i="14" s="1"/>
  <c r="BK315" i="14" s="1"/>
  <c r="BL315" i="14" s="1"/>
  <c r="BM315" i="14" s="1"/>
  <c r="BN315" i="14" s="1"/>
  <c r="BO315" i="14" s="1"/>
  <c r="BP315" i="14" s="1"/>
  <c r="BQ315" i="14" s="1"/>
  <c r="BR315" i="14" s="1"/>
  <c r="BH244" i="14"/>
  <c r="BI244" i="14" s="1"/>
  <c r="BJ244" i="14" s="1"/>
  <c r="BK244" i="14" s="1"/>
  <c r="BL244" i="14" s="1"/>
  <c r="BM244" i="14" s="1"/>
  <c r="BN244" i="14" s="1"/>
  <c r="BO244" i="14" s="1"/>
  <c r="BP244" i="14" s="1"/>
  <c r="BQ244" i="14" s="1"/>
  <c r="BR244" i="14" s="1"/>
  <c r="BG13" i="14"/>
  <c r="BH13" i="14" s="1"/>
  <c r="BI13" i="14" s="1"/>
  <c r="BJ13" i="14" s="1"/>
  <c r="BK13" i="14" s="1"/>
  <c r="BL13" i="14" s="1"/>
  <c r="BM13" i="14" s="1"/>
  <c r="BN13" i="14" s="1"/>
  <c r="BO13" i="14" s="1"/>
  <c r="BP13" i="14" s="1"/>
  <c r="BQ13" i="14" s="1"/>
  <c r="BR13" i="14" s="1"/>
  <c r="BH168" i="14"/>
  <c r="BI168" i="14" s="1"/>
  <c r="BJ168" i="14" s="1"/>
  <c r="BK168" i="14" s="1"/>
  <c r="BL168" i="14" s="1"/>
  <c r="BM168" i="14" s="1"/>
  <c r="BN168" i="14" s="1"/>
  <c r="BO168" i="14" s="1"/>
  <c r="BP168" i="14" s="1"/>
  <c r="BQ168" i="14" s="1"/>
  <c r="BR168" i="14" s="1"/>
  <c r="BH138" i="14"/>
  <c r="BI138" i="14" s="1"/>
  <c r="BJ138" i="14" s="1"/>
  <c r="BK138" i="14" s="1"/>
  <c r="BL138" i="14" s="1"/>
  <c r="BM138" i="14" s="1"/>
  <c r="BN138" i="14" s="1"/>
  <c r="BO138" i="14" s="1"/>
  <c r="BP138" i="14" s="1"/>
  <c r="BQ138" i="14" s="1"/>
  <c r="BR138" i="14" s="1"/>
  <c r="BH125" i="14"/>
  <c r="BI125" i="14" s="1"/>
  <c r="BJ125" i="14" s="1"/>
  <c r="BK125" i="14" s="1"/>
  <c r="BL125" i="14" s="1"/>
  <c r="BM125" i="14" s="1"/>
  <c r="BN125" i="14" s="1"/>
  <c r="BO125" i="14" s="1"/>
  <c r="BP125" i="14" s="1"/>
  <c r="BQ125" i="14" s="1"/>
  <c r="BR125" i="14" s="1"/>
  <c r="BG22" i="14"/>
  <c r="BH22" i="14" s="1"/>
  <c r="BI22" i="14" s="1"/>
  <c r="BJ22" i="14" s="1"/>
  <c r="BK22" i="14" s="1"/>
  <c r="BL22" i="14" s="1"/>
  <c r="BM22" i="14" s="1"/>
  <c r="BN22" i="14" s="1"/>
  <c r="BO22" i="14" s="1"/>
  <c r="BP22" i="14" s="1"/>
  <c r="BQ22" i="14" s="1"/>
  <c r="BR22" i="14" s="1"/>
  <c r="BH195" i="14"/>
  <c r="BI195" i="14" s="1"/>
  <c r="BJ195" i="14" s="1"/>
  <c r="BK195" i="14" s="1"/>
  <c r="BL195" i="14" s="1"/>
  <c r="BM195" i="14" s="1"/>
  <c r="BN195" i="14" s="1"/>
  <c r="BO195" i="14" s="1"/>
  <c r="BP195" i="14" s="1"/>
  <c r="BQ195" i="14" s="1"/>
  <c r="BR195" i="14" s="1"/>
  <c r="BH33" i="14"/>
  <c r="BI33" i="14" s="1"/>
  <c r="BJ33" i="14" s="1"/>
  <c r="BK33" i="14" s="1"/>
  <c r="BL33" i="14" s="1"/>
  <c r="BM33" i="14" s="1"/>
  <c r="BN33" i="14" s="1"/>
  <c r="BO33" i="14" s="1"/>
  <c r="BP33" i="14" s="1"/>
  <c r="BQ33" i="14" s="1"/>
  <c r="BR33" i="14" s="1"/>
  <c r="BH432" i="14"/>
  <c r="BI432" i="14" s="1"/>
  <c r="BJ432" i="14" s="1"/>
  <c r="BK432" i="14" s="1"/>
  <c r="BL432" i="14" s="1"/>
  <c r="BM432" i="14" s="1"/>
  <c r="BN432" i="14" s="1"/>
  <c r="BO432" i="14" s="1"/>
  <c r="BP432" i="14" s="1"/>
  <c r="BQ432" i="14" s="1"/>
  <c r="BR432" i="14" s="1"/>
  <c r="BG304" i="14"/>
  <c r="BH304" i="14" s="1"/>
  <c r="BI304" i="14" s="1"/>
  <c r="BJ304" i="14" s="1"/>
  <c r="BK304" i="14" s="1"/>
  <c r="BL304" i="14" s="1"/>
  <c r="BM304" i="14" s="1"/>
  <c r="BN304" i="14" s="1"/>
  <c r="BO304" i="14" s="1"/>
  <c r="BP304" i="14" s="1"/>
  <c r="BQ304" i="14" s="1"/>
  <c r="BR304" i="14" s="1"/>
  <c r="BH475" i="14"/>
  <c r="BI475" i="14" s="1"/>
  <c r="BJ475" i="14" s="1"/>
  <c r="BK475" i="14" s="1"/>
  <c r="BL475" i="14" s="1"/>
  <c r="BM475" i="14" s="1"/>
  <c r="BN475" i="14" s="1"/>
  <c r="BO475" i="14" s="1"/>
  <c r="BP475" i="14" s="1"/>
  <c r="BQ475" i="14" s="1"/>
  <c r="BR475" i="14" s="1"/>
  <c r="BH495" i="14"/>
  <c r="BI495" i="14" s="1"/>
  <c r="BJ495" i="14" s="1"/>
  <c r="BK495" i="14" s="1"/>
  <c r="BL495" i="14" s="1"/>
  <c r="BM495" i="14" s="1"/>
  <c r="BN495" i="14" s="1"/>
  <c r="BO495" i="14" s="1"/>
  <c r="BP495" i="14" s="1"/>
  <c r="BQ495" i="14" s="1"/>
  <c r="BR495" i="14" s="1"/>
  <c r="BH108" i="14"/>
  <c r="BI108" i="14" s="1"/>
  <c r="BJ108" i="14" s="1"/>
  <c r="BK108" i="14" s="1"/>
  <c r="BL108" i="14" s="1"/>
  <c r="BM108" i="14" s="1"/>
  <c r="BN108" i="14" s="1"/>
  <c r="BO108" i="14" s="1"/>
  <c r="BP108" i="14" s="1"/>
  <c r="BQ108" i="14" s="1"/>
  <c r="BR108" i="14" s="1"/>
  <c r="BH350" i="14"/>
  <c r="BI350" i="14" s="1"/>
  <c r="BJ350" i="14" s="1"/>
  <c r="BK350" i="14" s="1"/>
  <c r="BL350" i="14" s="1"/>
  <c r="BM350" i="14" s="1"/>
  <c r="BN350" i="14" s="1"/>
  <c r="BO350" i="14" s="1"/>
  <c r="BP350" i="14" s="1"/>
  <c r="BQ350" i="14" s="1"/>
  <c r="BR350" i="14" s="1"/>
  <c r="BH381" i="14"/>
  <c r="BI381" i="14" s="1"/>
  <c r="BJ381" i="14" s="1"/>
  <c r="BK381" i="14" s="1"/>
  <c r="BL381" i="14" s="1"/>
  <c r="BM381" i="14" s="1"/>
  <c r="BN381" i="14" s="1"/>
  <c r="BO381" i="14" s="1"/>
  <c r="BP381" i="14" s="1"/>
  <c r="BQ381" i="14" s="1"/>
  <c r="BR381" i="14" s="1"/>
  <c r="BG418" i="14"/>
  <c r="BH418" i="14" s="1"/>
  <c r="BI418" i="14" s="1"/>
  <c r="BJ418" i="14" s="1"/>
  <c r="BK418" i="14" s="1"/>
  <c r="BL418" i="14" s="1"/>
  <c r="BM418" i="14" s="1"/>
  <c r="BN418" i="14" s="1"/>
  <c r="BO418" i="14" s="1"/>
  <c r="BP418" i="14" s="1"/>
  <c r="BQ418" i="14" s="1"/>
  <c r="BR418" i="14" s="1"/>
  <c r="BH341" i="14"/>
  <c r="BI341" i="14" s="1"/>
  <c r="BJ341" i="14" s="1"/>
  <c r="BK341" i="14" s="1"/>
  <c r="BL341" i="14" s="1"/>
  <c r="BM341" i="14" s="1"/>
  <c r="BN341" i="14" s="1"/>
  <c r="BO341" i="14" s="1"/>
  <c r="BP341" i="14" s="1"/>
  <c r="BQ341" i="14" s="1"/>
  <c r="BR341" i="14" s="1"/>
  <c r="BH181" i="14"/>
  <c r="BI181" i="14" s="1"/>
  <c r="BJ181" i="14" s="1"/>
  <c r="BK181" i="14" s="1"/>
  <c r="BL181" i="14" s="1"/>
  <c r="BM181" i="14" s="1"/>
  <c r="BN181" i="14" s="1"/>
  <c r="BO181" i="14" s="1"/>
  <c r="BP181" i="14" s="1"/>
  <c r="BQ181" i="14" s="1"/>
  <c r="BR181" i="14" s="1"/>
  <c r="BH352" i="14"/>
  <c r="BI352" i="14" s="1"/>
  <c r="BJ352" i="14" s="1"/>
  <c r="BK352" i="14" s="1"/>
  <c r="BL352" i="14" s="1"/>
  <c r="BM352" i="14" s="1"/>
  <c r="BN352" i="14" s="1"/>
  <c r="BO352" i="14" s="1"/>
  <c r="BP352" i="14" s="1"/>
  <c r="BQ352" i="14" s="1"/>
  <c r="BR352" i="14" s="1"/>
  <c r="BH153" i="14"/>
  <c r="BI153" i="14" s="1"/>
  <c r="BJ153" i="14" s="1"/>
  <c r="BK153" i="14" s="1"/>
  <c r="BL153" i="14" s="1"/>
  <c r="BM153" i="14" s="1"/>
  <c r="BN153" i="14" s="1"/>
  <c r="BO153" i="14" s="1"/>
  <c r="BP153" i="14" s="1"/>
  <c r="BQ153" i="14" s="1"/>
  <c r="BR153" i="14" s="1"/>
  <c r="BG307" i="14"/>
  <c r="BH307" i="14" s="1"/>
  <c r="BI307" i="14" s="1"/>
  <c r="BJ307" i="14" s="1"/>
  <c r="BK307" i="14" s="1"/>
  <c r="BL307" i="14" s="1"/>
  <c r="BM307" i="14" s="1"/>
  <c r="BN307" i="14" s="1"/>
  <c r="BO307" i="14" s="1"/>
  <c r="BP307" i="14" s="1"/>
  <c r="BQ307" i="14" s="1"/>
  <c r="BR307" i="14" s="1"/>
  <c r="BH426" i="14"/>
  <c r="BI426" i="14" s="1"/>
  <c r="BJ426" i="14" s="1"/>
  <c r="BK426" i="14" s="1"/>
  <c r="BL426" i="14" s="1"/>
  <c r="BM426" i="14" s="1"/>
  <c r="BN426" i="14" s="1"/>
  <c r="BO426" i="14" s="1"/>
  <c r="BP426" i="14" s="1"/>
  <c r="BQ426" i="14" s="1"/>
  <c r="BR426" i="14" s="1"/>
  <c r="AU109" i="6"/>
  <c r="AU128" i="6"/>
  <c r="AU103" i="6"/>
  <c r="AU86" i="6"/>
  <c r="AU126" i="6"/>
  <c r="AU93" i="6"/>
  <c r="AU138" i="6"/>
  <c r="AU101" i="6"/>
  <c r="AU98" i="6"/>
  <c r="AU102" i="6"/>
  <c r="AU110" i="6"/>
  <c r="AU89" i="6"/>
  <c r="AU134" i="6"/>
  <c r="AU116" i="6"/>
  <c r="AU112" i="6"/>
  <c r="AU90" i="6"/>
  <c r="AU100" i="6"/>
  <c r="AU137" i="6"/>
  <c r="AU87" i="6"/>
  <c r="AU129" i="6"/>
  <c r="AU123" i="6"/>
  <c r="AU127" i="6"/>
  <c r="AU124" i="6"/>
  <c r="AU136" i="6"/>
  <c r="AU88" i="6"/>
  <c r="AU140" i="6"/>
  <c r="AU118" i="6"/>
  <c r="AU139" i="6"/>
  <c r="AU135" i="6"/>
  <c r="AU117" i="6"/>
  <c r="AV84" i="6"/>
  <c r="AU92" i="6"/>
  <c r="AU91" i="6"/>
  <c r="AU99" i="6"/>
  <c r="AU111" i="6"/>
  <c r="AU104" i="6"/>
  <c r="AU125" i="6"/>
  <c r="BH231" i="14"/>
  <c r="BI231" i="14" s="1"/>
  <c r="BJ231" i="14" s="1"/>
  <c r="BK231" i="14" s="1"/>
  <c r="BL231" i="14" s="1"/>
  <c r="BM231" i="14" s="1"/>
  <c r="BN231" i="14" s="1"/>
  <c r="BO231" i="14" s="1"/>
  <c r="BP231" i="14" s="1"/>
  <c r="BQ231" i="14" s="1"/>
  <c r="BR231" i="14" s="1"/>
  <c r="BH471" i="14"/>
  <c r="BI471" i="14" s="1"/>
  <c r="BJ471" i="14" s="1"/>
  <c r="BK471" i="14" s="1"/>
  <c r="BL471" i="14" s="1"/>
  <c r="BM471" i="14" s="1"/>
  <c r="BN471" i="14" s="1"/>
  <c r="BO471" i="14" s="1"/>
  <c r="BP471" i="14" s="1"/>
  <c r="BQ471" i="14" s="1"/>
  <c r="BR471" i="14" s="1"/>
  <c r="BG394" i="14"/>
  <c r="BH394" i="14" s="1"/>
  <c r="BI394" i="14" s="1"/>
  <c r="BJ394" i="14" s="1"/>
  <c r="BK394" i="14" s="1"/>
  <c r="BL394" i="14" s="1"/>
  <c r="BM394" i="14" s="1"/>
  <c r="BN394" i="14" s="1"/>
  <c r="BO394" i="14" s="1"/>
  <c r="BP394" i="14" s="1"/>
  <c r="BQ394" i="14" s="1"/>
  <c r="BR394" i="14" s="1"/>
  <c r="BG337" i="14"/>
  <c r="BH337" i="14" s="1"/>
  <c r="BI337" i="14" s="1"/>
  <c r="BJ337" i="14" s="1"/>
  <c r="BK337" i="14" s="1"/>
  <c r="BL337" i="14" s="1"/>
  <c r="BM337" i="14" s="1"/>
  <c r="BN337" i="14" s="1"/>
  <c r="BO337" i="14" s="1"/>
  <c r="BP337" i="14" s="1"/>
  <c r="BQ337" i="14" s="1"/>
  <c r="BR337" i="14" s="1"/>
  <c r="BH156" i="14"/>
  <c r="BI156" i="14" s="1"/>
  <c r="BJ156" i="14" s="1"/>
  <c r="BK156" i="14" s="1"/>
  <c r="BL156" i="14" s="1"/>
  <c r="BM156" i="14" s="1"/>
  <c r="BN156" i="14" s="1"/>
  <c r="BO156" i="14" s="1"/>
  <c r="BP156" i="14" s="1"/>
  <c r="BQ156" i="14" s="1"/>
  <c r="BR156" i="14" s="1"/>
  <c r="BH87" i="14"/>
  <c r="BI87" i="14" s="1"/>
  <c r="BJ87" i="14" s="1"/>
  <c r="BK87" i="14" s="1"/>
  <c r="BL87" i="14" s="1"/>
  <c r="BM87" i="14" s="1"/>
  <c r="BN87" i="14" s="1"/>
  <c r="BO87" i="14" s="1"/>
  <c r="BP87" i="14" s="1"/>
  <c r="BQ87" i="14" s="1"/>
  <c r="BR87" i="14" s="1"/>
  <c r="BH436" i="14"/>
  <c r="BI436" i="14" s="1"/>
  <c r="BJ436" i="14" s="1"/>
  <c r="BK436" i="14" s="1"/>
  <c r="BL436" i="14" s="1"/>
  <c r="BM436" i="14" s="1"/>
  <c r="BN436" i="14" s="1"/>
  <c r="BO436" i="14" s="1"/>
  <c r="BP436" i="14" s="1"/>
  <c r="BQ436" i="14" s="1"/>
  <c r="BR436" i="14" s="1"/>
  <c r="BH237" i="14"/>
  <c r="BI237" i="14" s="1"/>
  <c r="BJ237" i="14" s="1"/>
  <c r="BK237" i="14" s="1"/>
  <c r="BL237" i="14" s="1"/>
  <c r="BM237" i="14" s="1"/>
  <c r="BN237" i="14" s="1"/>
  <c r="BO237" i="14" s="1"/>
  <c r="BP237" i="14" s="1"/>
  <c r="BQ237" i="14" s="1"/>
  <c r="BR237" i="14" s="1"/>
  <c r="BH311" i="14"/>
  <c r="BI311" i="14" s="1"/>
  <c r="BJ311" i="14" s="1"/>
  <c r="BK311" i="14" s="1"/>
  <c r="BL311" i="14" s="1"/>
  <c r="BM311" i="14" s="1"/>
  <c r="BN311" i="14" s="1"/>
  <c r="BO311" i="14" s="1"/>
  <c r="BP311" i="14" s="1"/>
  <c r="BQ311" i="14" s="1"/>
  <c r="BR311" i="14" s="1"/>
  <c r="BH264" i="14"/>
  <c r="BI264" i="14" s="1"/>
  <c r="BJ264" i="14" s="1"/>
  <c r="BK264" i="14" s="1"/>
  <c r="BL264" i="14" s="1"/>
  <c r="BM264" i="14" s="1"/>
  <c r="BN264" i="14" s="1"/>
  <c r="BO264" i="14" s="1"/>
  <c r="BP264" i="14" s="1"/>
  <c r="BQ264" i="14" s="1"/>
  <c r="BR264" i="14" s="1"/>
  <c r="BH204" i="14"/>
  <c r="BI204" i="14" s="1"/>
  <c r="BJ204" i="14" s="1"/>
  <c r="BK204" i="14" s="1"/>
  <c r="BL204" i="14" s="1"/>
  <c r="BM204" i="14" s="1"/>
  <c r="BN204" i="14" s="1"/>
  <c r="BO204" i="14" s="1"/>
  <c r="BP204" i="14" s="1"/>
  <c r="BQ204" i="14" s="1"/>
  <c r="BR204" i="14" s="1"/>
  <c r="BH293" i="14"/>
  <c r="BI293" i="14" s="1"/>
  <c r="BJ293" i="14" s="1"/>
  <c r="BK293" i="14" s="1"/>
  <c r="BL293" i="14" s="1"/>
  <c r="BM293" i="14" s="1"/>
  <c r="BN293" i="14" s="1"/>
  <c r="BO293" i="14" s="1"/>
  <c r="BP293" i="14" s="1"/>
  <c r="BQ293" i="14" s="1"/>
  <c r="BR293" i="14" s="1"/>
  <c r="BG488" i="14"/>
  <c r="BH488" i="14" s="1"/>
  <c r="BI488" i="14" s="1"/>
  <c r="BJ488" i="14" s="1"/>
  <c r="BK488" i="14" s="1"/>
  <c r="BL488" i="14" s="1"/>
  <c r="BM488" i="14" s="1"/>
  <c r="BN488" i="14" s="1"/>
  <c r="BO488" i="14" s="1"/>
  <c r="BP488" i="14" s="1"/>
  <c r="BQ488" i="14" s="1"/>
  <c r="BR488" i="14" s="1"/>
  <c r="AU8" i="6"/>
  <c r="N57" i="14"/>
  <c r="BG68" i="14"/>
  <c r="BH68" i="14" s="1"/>
  <c r="BI68" i="14" s="1"/>
  <c r="BJ68" i="14" s="1"/>
  <c r="BK68" i="14" s="1"/>
  <c r="BL68" i="14" s="1"/>
  <c r="BM68" i="14" s="1"/>
  <c r="BN68" i="14" s="1"/>
  <c r="BO68" i="14" s="1"/>
  <c r="BP68" i="14" s="1"/>
  <c r="BQ68" i="14" s="1"/>
  <c r="BR68" i="14" s="1"/>
  <c r="BH357" i="14"/>
  <c r="BI357" i="14" s="1"/>
  <c r="BJ357" i="14" s="1"/>
  <c r="BK357" i="14" s="1"/>
  <c r="BL357" i="14" s="1"/>
  <c r="BM357" i="14" s="1"/>
  <c r="BN357" i="14" s="1"/>
  <c r="BO357" i="14" s="1"/>
  <c r="BP357" i="14" s="1"/>
  <c r="BQ357" i="14" s="1"/>
  <c r="BR357" i="14" s="1"/>
  <c r="BG72" i="14"/>
  <c r="BH72" i="14" s="1"/>
  <c r="BI72" i="14" s="1"/>
  <c r="BJ72" i="14" s="1"/>
  <c r="BK72" i="14" s="1"/>
  <c r="BL72" i="14" s="1"/>
  <c r="BM72" i="14" s="1"/>
  <c r="BN72" i="14" s="1"/>
  <c r="BO72" i="14" s="1"/>
  <c r="BP72" i="14" s="1"/>
  <c r="BQ72" i="14" s="1"/>
  <c r="BR72" i="14" s="1"/>
  <c r="BH340" i="14"/>
  <c r="BI340" i="14" s="1"/>
  <c r="BJ340" i="14" s="1"/>
  <c r="BK340" i="14" s="1"/>
  <c r="BL340" i="14" s="1"/>
  <c r="BM340" i="14" s="1"/>
  <c r="BN340" i="14" s="1"/>
  <c r="BO340" i="14" s="1"/>
  <c r="BP340" i="14" s="1"/>
  <c r="BQ340" i="14" s="1"/>
  <c r="BR340" i="14" s="1"/>
  <c r="BH41" i="14"/>
  <c r="BI41" i="14" s="1"/>
  <c r="BJ41" i="14" s="1"/>
  <c r="BK41" i="14" s="1"/>
  <c r="BL41" i="14" s="1"/>
  <c r="BM41" i="14" s="1"/>
  <c r="BN41" i="14" s="1"/>
  <c r="BO41" i="14" s="1"/>
  <c r="BP41" i="14" s="1"/>
  <c r="BQ41" i="14" s="1"/>
  <c r="BR41" i="14" s="1"/>
  <c r="BH333" i="14"/>
  <c r="BI333" i="14" s="1"/>
  <c r="BJ333" i="14" s="1"/>
  <c r="BK333" i="14" s="1"/>
  <c r="BL333" i="14" s="1"/>
  <c r="BM333" i="14" s="1"/>
  <c r="BN333" i="14" s="1"/>
  <c r="BO333" i="14" s="1"/>
  <c r="BP333" i="14" s="1"/>
  <c r="BQ333" i="14" s="1"/>
  <c r="BR333" i="14" s="1"/>
  <c r="BH470" i="14"/>
  <c r="BI470" i="14" s="1"/>
  <c r="BJ470" i="14" s="1"/>
  <c r="BK470" i="14" s="1"/>
  <c r="BL470" i="14" s="1"/>
  <c r="BM470" i="14" s="1"/>
  <c r="BN470" i="14" s="1"/>
  <c r="BO470" i="14" s="1"/>
  <c r="BP470" i="14" s="1"/>
  <c r="BQ470" i="14" s="1"/>
  <c r="BR470" i="14" s="1"/>
  <c r="BG384" i="14"/>
  <c r="BH384" i="14" s="1"/>
  <c r="BI384" i="14" s="1"/>
  <c r="BJ384" i="14" s="1"/>
  <c r="BK384" i="14" s="1"/>
  <c r="BL384" i="14" s="1"/>
  <c r="BM384" i="14" s="1"/>
  <c r="BN384" i="14" s="1"/>
  <c r="BO384" i="14" s="1"/>
  <c r="BP384" i="14" s="1"/>
  <c r="BQ384" i="14" s="1"/>
  <c r="BR384" i="14" s="1"/>
  <c r="BH194" i="14"/>
  <c r="BI194" i="14" s="1"/>
  <c r="BJ194" i="14" s="1"/>
  <c r="BK194" i="14" s="1"/>
  <c r="BL194" i="14" s="1"/>
  <c r="BM194" i="14" s="1"/>
  <c r="BN194" i="14" s="1"/>
  <c r="BO194" i="14" s="1"/>
  <c r="BP194" i="14" s="1"/>
  <c r="BQ194" i="14" s="1"/>
  <c r="BR194" i="14" s="1"/>
  <c r="BH473" i="14"/>
  <c r="BI473" i="14" s="1"/>
  <c r="BJ473" i="14" s="1"/>
  <c r="BK473" i="14" s="1"/>
  <c r="BL473" i="14" s="1"/>
  <c r="BM473" i="14" s="1"/>
  <c r="BN473" i="14" s="1"/>
  <c r="BO473" i="14" s="1"/>
  <c r="BP473" i="14" s="1"/>
  <c r="BQ473" i="14" s="1"/>
  <c r="BR473" i="14" s="1"/>
  <c r="BH64" i="14"/>
  <c r="BI64" i="14" s="1"/>
  <c r="BJ64" i="14" s="1"/>
  <c r="BK64" i="14" s="1"/>
  <c r="BL64" i="14" s="1"/>
  <c r="BM64" i="14" s="1"/>
  <c r="BN64" i="14" s="1"/>
  <c r="BO64" i="14" s="1"/>
  <c r="BP64" i="14" s="1"/>
  <c r="BQ64" i="14" s="1"/>
  <c r="BR64" i="14" s="1"/>
  <c r="BH496" i="14"/>
  <c r="BI496" i="14" s="1"/>
  <c r="BJ496" i="14" s="1"/>
  <c r="BK496" i="14" s="1"/>
  <c r="BL496" i="14" s="1"/>
  <c r="BM496" i="14" s="1"/>
  <c r="BN496" i="14" s="1"/>
  <c r="BO496" i="14" s="1"/>
  <c r="BP496" i="14" s="1"/>
  <c r="BQ496" i="14" s="1"/>
  <c r="BR496" i="14" s="1"/>
  <c r="BG369" i="14"/>
  <c r="BH369" i="14" s="1"/>
  <c r="BI369" i="14" s="1"/>
  <c r="BJ369" i="14" s="1"/>
  <c r="BK369" i="14" s="1"/>
  <c r="BL369" i="14" s="1"/>
  <c r="BM369" i="14" s="1"/>
  <c r="BN369" i="14" s="1"/>
  <c r="BO369" i="14" s="1"/>
  <c r="BP369" i="14" s="1"/>
  <c r="BQ369" i="14" s="1"/>
  <c r="BR369" i="14" s="1"/>
  <c r="AU6" i="6"/>
  <c r="N14" i="14"/>
  <c r="BH427" i="14"/>
  <c r="BI427" i="14" s="1"/>
  <c r="BJ427" i="14" s="1"/>
  <c r="BK427" i="14" s="1"/>
  <c r="BL427" i="14" s="1"/>
  <c r="BM427" i="14" s="1"/>
  <c r="BN427" i="14" s="1"/>
  <c r="BO427" i="14" s="1"/>
  <c r="BP427" i="14" s="1"/>
  <c r="BQ427" i="14" s="1"/>
  <c r="BR427" i="14" s="1"/>
  <c r="BH423" i="14"/>
  <c r="BI423" i="14" s="1"/>
  <c r="BJ423" i="14" s="1"/>
  <c r="BK423" i="14" s="1"/>
  <c r="BL423" i="14" s="1"/>
  <c r="BM423" i="14" s="1"/>
  <c r="BN423" i="14" s="1"/>
  <c r="BO423" i="14" s="1"/>
  <c r="BP423" i="14" s="1"/>
  <c r="BQ423" i="14" s="1"/>
  <c r="BR423" i="14" s="1"/>
  <c r="BH368" i="14"/>
  <c r="BI368" i="14" s="1"/>
  <c r="BJ368" i="14" s="1"/>
  <c r="BK368" i="14" s="1"/>
  <c r="BL368" i="14" s="1"/>
  <c r="BM368" i="14" s="1"/>
  <c r="BN368" i="14" s="1"/>
  <c r="BO368" i="14" s="1"/>
  <c r="BP368" i="14" s="1"/>
  <c r="BQ368" i="14" s="1"/>
  <c r="BR368" i="14" s="1"/>
  <c r="BG242" i="14"/>
  <c r="BH242" i="14" s="1"/>
  <c r="BI242" i="14" s="1"/>
  <c r="BJ242" i="14" s="1"/>
  <c r="BK242" i="14" s="1"/>
  <c r="BL242" i="14" s="1"/>
  <c r="BM242" i="14" s="1"/>
  <c r="BN242" i="14" s="1"/>
  <c r="BO242" i="14" s="1"/>
  <c r="BP242" i="14" s="1"/>
  <c r="BQ242" i="14" s="1"/>
  <c r="BR242" i="14" s="1"/>
  <c r="BG173" i="14"/>
  <c r="BH84" i="14"/>
  <c r="BI84" i="14" s="1"/>
  <c r="BJ84" i="14" s="1"/>
  <c r="BK84" i="14" s="1"/>
  <c r="BL84" i="14" s="1"/>
  <c r="BM84" i="14" s="1"/>
  <c r="BN84" i="14" s="1"/>
  <c r="BO84" i="14" s="1"/>
  <c r="BP84" i="14" s="1"/>
  <c r="BQ84" i="14" s="1"/>
  <c r="BR84" i="14" s="1"/>
  <c r="BG290" i="14"/>
  <c r="BH290" i="14" s="1"/>
  <c r="BI290" i="14" s="1"/>
  <c r="BJ290" i="14" s="1"/>
  <c r="BK290" i="14" s="1"/>
  <c r="BL290" i="14" s="1"/>
  <c r="BM290" i="14" s="1"/>
  <c r="BN290" i="14" s="1"/>
  <c r="BO290" i="14" s="1"/>
  <c r="BP290" i="14" s="1"/>
  <c r="BQ290" i="14" s="1"/>
  <c r="BR290" i="14" s="1"/>
  <c r="BH235" i="14"/>
  <c r="BI235" i="14" s="1"/>
  <c r="BJ235" i="14" s="1"/>
  <c r="BK235" i="14" s="1"/>
  <c r="BL235" i="14" s="1"/>
  <c r="BM235" i="14" s="1"/>
  <c r="BN235" i="14" s="1"/>
  <c r="BO235" i="14" s="1"/>
  <c r="BP235" i="14" s="1"/>
  <c r="BQ235" i="14" s="1"/>
  <c r="BR235" i="14" s="1"/>
  <c r="BH230" i="14"/>
  <c r="BI230" i="14" s="1"/>
  <c r="BJ230" i="14" s="1"/>
  <c r="BK230" i="14" s="1"/>
  <c r="BL230" i="14" s="1"/>
  <c r="BM230" i="14" s="1"/>
  <c r="BN230" i="14" s="1"/>
  <c r="BO230" i="14" s="1"/>
  <c r="BP230" i="14" s="1"/>
  <c r="BQ230" i="14" s="1"/>
  <c r="BR230" i="14" s="1"/>
  <c r="BH318" i="14"/>
  <c r="BI318" i="14" s="1"/>
  <c r="BJ318" i="14" s="1"/>
  <c r="BK318" i="14" s="1"/>
  <c r="BL318" i="14" s="1"/>
  <c r="BM318" i="14" s="1"/>
  <c r="BN318" i="14" s="1"/>
  <c r="BO318" i="14" s="1"/>
  <c r="BP318" i="14" s="1"/>
  <c r="BQ318" i="14" s="1"/>
  <c r="BR318" i="14" s="1"/>
  <c r="BH118" i="14"/>
  <c r="BI118" i="14" s="1"/>
  <c r="BJ118" i="14" s="1"/>
  <c r="BK118" i="14" s="1"/>
  <c r="BL118" i="14" s="1"/>
  <c r="BM118" i="14" s="1"/>
  <c r="BN118" i="14" s="1"/>
  <c r="BO118" i="14" s="1"/>
  <c r="BP118" i="14" s="1"/>
  <c r="BQ118" i="14" s="1"/>
  <c r="BR118" i="14" s="1"/>
  <c r="BG413" i="14"/>
  <c r="BH413" i="14" s="1"/>
  <c r="BI413" i="14" s="1"/>
  <c r="BJ413" i="14" s="1"/>
  <c r="BK413" i="14" s="1"/>
  <c r="BL413" i="14" s="1"/>
  <c r="BM413" i="14" s="1"/>
  <c r="BN413" i="14" s="1"/>
  <c r="BO413" i="14" s="1"/>
  <c r="BP413" i="14" s="1"/>
  <c r="BQ413" i="14" s="1"/>
  <c r="BR413" i="14" s="1"/>
  <c r="BG50" i="14"/>
  <c r="BH50" i="14" s="1"/>
  <c r="BI50" i="14" s="1"/>
  <c r="BJ50" i="14" s="1"/>
  <c r="BK50" i="14" s="1"/>
  <c r="BL50" i="14" s="1"/>
  <c r="BM50" i="14" s="1"/>
  <c r="BN50" i="14" s="1"/>
  <c r="BO50" i="14" s="1"/>
  <c r="BP50" i="14" s="1"/>
  <c r="BQ50" i="14" s="1"/>
  <c r="BR50" i="14" s="1"/>
  <c r="BH486" i="14"/>
  <c r="BI486" i="14" s="1"/>
  <c r="BJ486" i="14" s="1"/>
  <c r="BK486" i="14" s="1"/>
  <c r="BL486" i="14" s="1"/>
  <c r="BM486" i="14" s="1"/>
  <c r="BN486" i="14" s="1"/>
  <c r="BO486" i="14" s="1"/>
  <c r="BP486" i="14" s="1"/>
  <c r="BQ486" i="14" s="1"/>
  <c r="BR486" i="14" s="1"/>
  <c r="BH252" i="14"/>
  <c r="BI252" i="14" s="1"/>
  <c r="BJ252" i="14" s="1"/>
  <c r="BK252" i="14" s="1"/>
  <c r="BL252" i="14" s="1"/>
  <c r="BM252" i="14" s="1"/>
  <c r="BN252" i="14" s="1"/>
  <c r="BO252" i="14" s="1"/>
  <c r="BP252" i="14" s="1"/>
  <c r="BQ252" i="14" s="1"/>
  <c r="BR252" i="14" s="1"/>
  <c r="BH421" i="14"/>
  <c r="BI421" i="14" s="1"/>
  <c r="BJ421" i="14" s="1"/>
  <c r="BK421" i="14" s="1"/>
  <c r="BL421" i="14" s="1"/>
  <c r="BM421" i="14" s="1"/>
  <c r="BN421" i="14" s="1"/>
  <c r="BO421" i="14" s="1"/>
  <c r="BP421" i="14" s="1"/>
  <c r="BQ421" i="14" s="1"/>
  <c r="BR421" i="14" s="1"/>
  <c r="BG348" i="14"/>
  <c r="BH348" i="14" s="1"/>
  <c r="BI348" i="14" s="1"/>
  <c r="BJ348" i="14" s="1"/>
  <c r="BK348" i="14" s="1"/>
  <c r="BL348" i="14" s="1"/>
  <c r="BM348" i="14" s="1"/>
  <c r="BN348" i="14" s="1"/>
  <c r="BO348" i="14" s="1"/>
  <c r="BP348" i="14" s="1"/>
  <c r="BQ348" i="14" s="1"/>
  <c r="BR348" i="14" s="1"/>
  <c r="BH117" i="14"/>
  <c r="BI117" i="14" s="1"/>
  <c r="BJ117" i="14" s="1"/>
  <c r="BK117" i="14" s="1"/>
  <c r="BL117" i="14" s="1"/>
  <c r="BM117" i="14" s="1"/>
  <c r="BN117" i="14" s="1"/>
  <c r="BO117" i="14" s="1"/>
  <c r="BP117" i="14" s="1"/>
  <c r="BQ117" i="14" s="1"/>
  <c r="BR117" i="14" s="1"/>
  <c r="BG58" i="14"/>
  <c r="BH58" i="14" s="1"/>
  <c r="BI58" i="14" s="1"/>
  <c r="BH489" i="14"/>
  <c r="BI489" i="14" s="1"/>
  <c r="BJ489" i="14" s="1"/>
  <c r="BK489" i="14" s="1"/>
  <c r="BL489" i="14" s="1"/>
  <c r="BM489" i="14" s="1"/>
  <c r="BN489" i="14" s="1"/>
  <c r="BO489" i="14" s="1"/>
  <c r="BP489" i="14" s="1"/>
  <c r="BQ489" i="14" s="1"/>
  <c r="BR489" i="14" s="1"/>
  <c r="BH192" i="14"/>
  <c r="BI192" i="14" s="1"/>
  <c r="BJ192" i="14" s="1"/>
  <c r="BK192" i="14" s="1"/>
  <c r="BL192" i="14" s="1"/>
  <c r="BM192" i="14" s="1"/>
  <c r="BN192" i="14" s="1"/>
  <c r="BO192" i="14" s="1"/>
  <c r="BP192" i="14" s="1"/>
  <c r="BQ192" i="14" s="1"/>
  <c r="BR192" i="14" s="1"/>
  <c r="BH449" i="14"/>
  <c r="BI449" i="14" s="1"/>
  <c r="BJ449" i="14" s="1"/>
  <c r="BK449" i="14" s="1"/>
  <c r="BL449" i="14" s="1"/>
  <c r="BM449" i="14" s="1"/>
  <c r="BN449" i="14" s="1"/>
  <c r="BO449" i="14" s="1"/>
  <c r="BP449" i="14" s="1"/>
  <c r="BQ449" i="14" s="1"/>
  <c r="BR449" i="14" s="1"/>
  <c r="BH272" i="14"/>
  <c r="BI272" i="14" s="1"/>
  <c r="BJ272" i="14" s="1"/>
  <c r="BK272" i="14" s="1"/>
  <c r="BL272" i="14" s="1"/>
  <c r="BM272" i="14" s="1"/>
  <c r="BN272" i="14" s="1"/>
  <c r="BO272" i="14" s="1"/>
  <c r="BP272" i="14" s="1"/>
  <c r="BQ272" i="14" s="1"/>
  <c r="BR272" i="14" s="1"/>
  <c r="BH145" i="14"/>
  <c r="BI145" i="14" s="1"/>
  <c r="BJ145" i="14" s="1"/>
  <c r="BK145" i="14" s="1"/>
  <c r="BL145" i="14" s="1"/>
  <c r="BM145" i="14" s="1"/>
  <c r="BN145" i="14" s="1"/>
  <c r="BO145" i="14" s="1"/>
  <c r="BP145" i="14" s="1"/>
  <c r="BQ145" i="14" s="1"/>
  <c r="BR145" i="14" s="1"/>
  <c r="BG330" i="14"/>
  <c r="BH330" i="14" s="1"/>
  <c r="BI330" i="14" s="1"/>
  <c r="BJ330" i="14" s="1"/>
  <c r="BK330" i="14" s="1"/>
  <c r="BL330" i="14" s="1"/>
  <c r="BM330" i="14" s="1"/>
  <c r="BN330" i="14" s="1"/>
  <c r="BO330" i="14" s="1"/>
  <c r="BP330" i="14" s="1"/>
  <c r="BQ330" i="14" s="1"/>
  <c r="BR330" i="14" s="1"/>
  <c r="BH90" i="14"/>
  <c r="BI90" i="14" s="1"/>
  <c r="BJ90" i="14" s="1"/>
  <c r="BK90" i="14" s="1"/>
  <c r="BL90" i="14" s="1"/>
  <c r="BM90" i="14" s="1"/>
  <c r="BN90" i="14" s="1"/>
  <c r="BO90" i="14" s="1"/>
  <c r="BP90" i="14" s="1"/>
  <c r="BQ90" i="14" s="1"/>
  <c r="BR90" i="14" s="1"/>
  <c r="BH484" i="14"/>
  <c r="BI484" i="14" s="1"/>
  <c r="BJ484" i="14" s="1"/>
  <c r="BK484" i="14" s="1"/>
  <c r="BL484" i="14" s="1"/>
  <c r="BM484" i="14" s="1"/>
  <c r="BN484" i="14" s="1"/>
  <c r="BO484" i="14" s="1"/>
  <c r="BP484" i="14" s="1"/>
  <c r="BQ484" i="14" s="1"/>
  <c r="BR484" i="14" s="1"/>
  <c r="BH373" i="14"/>
  <c r="BI373" i="14" s="1"/>
  <c r="BJ373" i="14" s="1"/>
  <c r="BK373" i="14" s="1"/>
  <c r="BL373" i="14" s="1"/>
  <c r="BM373" i="14" s="1"/>
  <c r="BN373" i="14" s="1"/>
  <c r="BO373" i="14" s="1"/>
  <c r="BP373" i="14" s="1"/>
  <c r="BQ373" i="14" s="1"/>
  <c r="BR373" i="14" s="1"/>
  <c r="BG78" i="14"/>
  <c r="BH178" i="14"/>
  <c r="BI178" i="14" s="1"/>
  <c r="BJ178" i="14" s="1"/>
  <c r="BK178" i="14" s="1"/>
  <c r="BL178" i="14" s="1"/>
  <c r="BM178" i="14" s="1"/>
  <c r="BN178" i="14" s="1"/>
  <c r="BO178" i="14" s="1"/>
  <c r="BP178" i="14" s="1"/>
  <c r="BQ178" i="14" s="1"/>
  <c r="BR178" i="14" s="1"/>
  <c r="BH490" i="14"/>
  <c r="BI490" i="14" s="1"/>
  <c r="BJ490" i="14" s="1"/>
  <c r="BK490" i="14" s="1"/>
  <c r="BL490" i="14" s="1"/>
  <c r="BM490" i="14" s="1"/>
  <c r="BN490" i="14" s="1"/>
  <c r="BO490" i="14" s="1"/>
  <c r="BP490" i="14" s="1"/>
  <c r="BQ490" i="14" s="1"/>
  <c r="BR490" i="14" s="1"/>
  <c r="BH219" i="14"/>
  <c r="BI219" i="14" s="1"/>
  <c r="BJ219" i="14" s="1"/>
  <c r="BK219" i="14" s="1"/>
  <c r="BL219" i="14" s="1"/>
  <c r="BM219" i="14" s="1"/>
  <c r="BN219" i="14" s="1"/>
  <c r="BO219" i="14" s="1"/>
  <c r="BP219" i="14" s="1"/>
  <c r="BQ219" i="14" s="1"/>
  <c r="BR219" i="14" s="1"/>
  <c r="BG275" i="14"/>
  <c r="BH275" i="14" s="1"/>
  <c r="BI275" i="14" s="1"/>
  <c r="BJ275" i="14" s="1"/>
  <c r="BK275" i="14" s="1"/>
  <c r="BL275" i="14" s="1"/>
  <c r="BM275" i="14" s="1"/>
  <c r="BN275" i="14" s="1"/>
  <c r="BO275" i="14" s="1"/>
  <c r="BP275" i="14" s="1"/>
  <c r="BQ275" i="14" s="1"/>
  <c r="BR275" i="14" s="1"/>
  <c r="BG319" i="14"/>
  <c r="BH319" i="14" s="1"/>
  <c r="BI319" i="14" s="1"/>
  <c r="BJ319" i="14" s="1"/>
  <c r="BK319" i="14" s="1"/>
  <c r="BL319" i="14" s="1"/>
  <c r="BM319" i="14" s="1"/>
  <c r="BN319" i="14" s="1"/>
  <c r="BO319" i="14" s="1"/>
  <c r="BP319" i="14" s="1"/>
  <c r="BQ319" i="14" s="1"/>
  <c r="BR319" i="14" s="1"/>
  <c r="BH62" i="14"/>
  <c r="BI62" i="14" s="1"/>
  <c r="BJ62" i="14" s="1"/>
  <c r="BK62" i="14" s="1"/>
  <c r="BL62" i="14" s="1"/>
  <c r="BM62" i="14" s="1"/>
  <c r="BN62" i="14" s="1"/>
  <c r="BO62" i="14" s="1"/>
  <c r="BP62" i="14" s="1"/>
  <c r="BQ62" i="14" s="1"/>
  <c r="BR62" i="14" s="1"/>
  <c r="BG478" i="14"/>
  <c r="BH478" i="14" s="1"/>
  <c r="BI478" i="14" s="1"/>
  <c r="BJ478" i="14" s="1"/>
  <c r="BK478" i="14" s="1"/>
  <c r="BL478" i="14" s="1"/>
  <c r="BM478" i="14" s="1"/>
  <c r="BN478" i="14" s="1"/>
  <c r="BO478" i="14" s="1"/>
  <c r="BP478" i="14" s="1"/>
  <c r="BQ478" i="14" s="1"/>
  <c r="BR478" i="14" s="1"/>
  <c r="BH416" i="14"/>
  <c r="BI416" i="14" s="1"/>
  <c r="BJ416" i="14" s="1"/>
  <c r="BK416" i="14" s="1"/>
  <c r="BL416" i="14" s="1"/>
  <c r="BM416" i="14" s="1"/>
  <c r="BN416" i="14" s="1"/>
  <c r="BO416" i="14" s="1"/>
  <c r="BP416" i="14" s="1"/>
  <c r="BQ416" i="14" s="1"/>
  <c r="BR416" i="14" s="1"/>
  <c r="BG317" i="14"/>
  <c r="BH317" i="14" s="1"/>
  <c r="BI317" i="14" s="1"/>
  <c r="BJ317" i="14" s="1"/>
  <c r="BK317" i="14" s="1"/>
  <c r="BL317" i="14" s="1"/>
  <c r="BM317" i="14" s="1"/>
  <c r="BN317" i="14" s="1"/>
  <c r="BO317" i="14" s="1"/>
  <c r="BP317" i="14" s="1"/>
  <c r="BQ317" i="14" s="1"/>
  <c r="BR317" i="14" s="1"/>
  <c r="BH387" i="14"/>
  <c r="BI387" i="14" s="1"/>
  <c r="BJ387" i="14" s="1"/>
  <c r="BK387" i="14" s="1"/>
  <c r="BL387" i="14" s="1"/>
  <c r="BM387" i="14" s="1"/>
  <c r="BN387" i="14" s="1"/>
  <c r="BO387" i="14" s="1"/>
  <c r="BP387" i="14" s="1"/>
  <c r="BQ387" i="14" s="1"/>
  <c r="BR387" i="14" s="1"/>
  <c r="BH232" i="14"/>
  <c r="BI232" i="14" s="1"/>
  <c r="BJ232" i="14" s="1"/>
  <c r="BK232" i="14" s="1"/>
  <c r="BL232" i="14" s="1"/>
  <c r="BM232" i="14" s="1"/>
  <c r="BN232" i="14" s="1"/>
  <c r="BO232" i="14" s="1"/>
  <c r="BP232" i="14" s="1"/>
  <c r="BQ232" i="14" s="1"/>
  <c r="BR232" i="14" s="1"/>
  <c r="BG19" i="14"/>
  <c r="BH19" i="14" s="1"/>
  <c r="BI19" i="14" s="1"/>
  <c r="BJ19" i="14" s="1"/>
  <c r="BK19" i="14" s="1"/>
  <c r="BL19" i="14" s="1"/>
  <c r="BM19" i="14" s="1"/>
  <c r="BN19" i="14" s="1"/>
  <c r="BO19" i="14" s="1"/>
  <c r="BP19" i="14" s="1"/>
  <c r="BQ19" i="14" s="1"/>
  <c r="BR19" i="14" s="1"/>
  <c r="BH435" i="14"/>
  <c r="BI435" i="14" s="1"/>
  <c r="BJ435" i="14" s="1"/>
  <c r="BK435" i="14" s="1"/>
  <c r="BL435" i="14" s="1"/>
  <c r="BM435" i="14" s="1"/>
  <c r="BN435" i="14" s="1"/>
  <c r="BO435" i="14" s="1"/>
  <c r="BP435" i="14" s="1"/>
  <c r="BQ435" i="14" s="1"/>
  <c r="BR435" i="14" s="1"/>
  <c r="BH266" i="14"/>
  <c r="BI266" i="14" s="1"/>
  <c r="BJ266" i="14" s="1"/>
  <c r="BK266" i="14" s="1"/>
  <c r="BL266" i="14" s="1"/>
  <c r="BM266" i="14" s="1"/>
  <c r="BN266" i="14" s="1"/>
  <c r="BO266" i="14" s="1"/>
  <c r="BP266" i="14" s="1"/>
  <c r="BQ266" i="14" s="1"/>
  <c r="BR266" i="14" s="1"/>
  <c r="BH353" i="14"/>
  <c r="BI353" i="14" s="1"/>
  <c r="BJ353" i="14" s="1"/>
  <c r="BK353" i="14" s="1"/>
  <c r="BL353" i="14" s="1"/>
  <c r="BM353" i="14" s="1"/>
  <c r="BN353" i="14" s="1"/>
  <c r="BO353" i="14" s="1"/>
  <c r="BP353" i="14" s="1"/>
  <c r="BQ353" i="14" s="1"/>
  <c r="BR353" i="14" s="1"/>
  <c r="BH202" i="14"/>
  <c r="BI202" i="14" s="1"/>
  <c r="BJ202" i="14" s="1"/>
  <c r="BK202" i="14" s="1"/>
  <c r="BL202" i="14" s="1"/>
  <c r="BM202" i="14" s="1"/>
  <c r="BN202" i="14" s="1"/>
  <c r="BO202" i="14" s="1"/>
  <c r="BP202" i="14" s="1"/>
  <c r="BQ202" i="14" s="1"/>
  <c r="BR202" i="14" s="1"/>
  <c r="BH439" i="14"/>
  <c r="BI439" i="14" s="1"/>
  <c r="BJ439" i="14" s="1"/>
  <c r="BK439" i="14" s="1"/>
  <c r="BL439" i="14" s="1"/>
  <c r="BM439" i="14" s="1"/>
  <c r="BN439" i="14" s="1"/>
  <c r="BO439" i="14" s="1"/>
  <c r="BP439" i="14" s="1"/>
  <c r="BQ439" i="14" s="1"/>
  <c r="BR439" i="14" s="1"/>
  <c r="BH140" i="14"/>
  <c r="BI140" i="14" s="1"/>
  <c r="BJ140" i="14" s="1"/>
  <c r="BK140" i="14" s="1"/>
  <c r="BL140" i="14" s="1"/>
  <c r="BM140" i="14" s="1"/>
  <c r="BN140" i="14" s="1"/>
  <c r="BO140" i="14" s="1"/>
  <c r="BP140" i="14" s="1"/>
  <c r="BQ140" i="14" s="1"/>
  <c r="BR140" i="14" s="1"/>
  <c r="BH370" i="14"/>
  <c r="BI370" i="14" s="1"/>
  <c r="BJ370" i="14" s="1"/>
  <c r="BK370" i="14" s="1"/>
  <c r="BL370" i="14" s="1"/>
  <c r="BM370" i="14" s="1"/>
  <c r="BN370" i="14" s="1"/>
  <c r="BO370" i="14" s="1"/>
  <c r="BP370" i="14" s="1"/>
  <c r="BQ370" i="14" s="1"/>
  <c r="BR370" i="14" s="1"/>
  <c r="BH77" i="14"/>
  <c r="BI77" i="14" s="1"/>
  <c r="BJ77" i="14" s="1"/>
  <c r="BK77" i="14" s="1"/>
  <c r="BL77" i="14" s="1"/>
  <c r="BM77" i="14" s="1"/>
  <c r="BN77" i="14" s="1"/>
  <c r="BO77" i="14" s="1"/>
  <c r="BP77" i="14" s="1"/>
  <c r="BQ77" i="14" s="1"/>
  <c r="BR77" i="14" s="1"/>
  <c r="BH321" i="14"/>
  <c r="BI321" i="14" s="1"/>
  <c r="BJ321" i="14" s="1"/>
  <c r="BK321" i="14" s="1"/>
  <c r="BL321" i="14" s="1"/>
  <c r="BM321" i="14" s="1"/>
  <c r="BN321" i="14" s="1"/>
  <c r="BO321" i="14" s="1"/>
  <c r="BP321" i="14" s="1"/>
  <c r="BQ321" i="14" s="1"/>
  <c r="BR321" i="14" s="1"/>
  <c r="BG467" i="14"/>
  <c r="BH467" i="14" s="1"/>
  <c r="BI467" i="14" s="1"/>
  <c r="BJ467" i="14" s="1"/>
  <c r="BK467" i="14" s="1"/>
  <c r="BL467" i="14" s="1"/>
  <c r="BM467" i="14" s="1"/>
  <c r="BN467" i="14" s="1"/>
  <c r="BO467" i="14" s="1"/>
  <c r="BP467" i="14" s="1"/>
  <c r="BQ467" i="14" s="1"/>
  <c r="BR467" i="14" s="1"/>
  <c r="BH116" i="14"/>
  <c r="BI116" i="14" s="1"/>
  <c r="BJ116" i="14" s="1"/>
  <c r="BK116" i="14" s="1"/>
  <c r="BL116" i="14" s="1"/>
  <c r="BM116" i="14" s="1"/>
  <c r="BN116" i="14" s="1"/>
  <c r="BO116" i="14" s="1"/>
  <c r="BP116" i="14" s="1"/>
  <c r="BQ116" i="14" s="1"/>
  <c r="BR116" i="14" s="1"/>
  <c r="BG454" i="14"/>
  <c r="BH454" i="14" s="1"/>
  <c r="BI454" i="14" s="1"/>
  <c r="BJ454" i="14" s="1"/>
  <c r="BK454" i="14" s="1"/>
  <c r="BL454" i="14" s="1"/>
  <c r="BM454" i="14" s="1"/>
  <c r="BN454" i="14" s="1"/>
  <c r="BO454" i="14" s="1"/>
  <c r="BP454" i="14" s="1"/>
  <c r="BQ454" i="14" s="1"/>
  <c r="BR454" i="14" s="1"/>
  <c r="BH170" i="14"/>
  <c r="BI170" i="14" s="1"/>
  <c r="BJ170" i="14" s="1"/>
  <c r="BK170" i="14" s="1"/>
  <c r="BL170" i="14" s="1"/>
  <c r="BM170" i="14" s="1"/>
  <c r="BN170" i="14" s="1"/>
  <c r="BO170" i="14" s="1"/>
  <c r="BP170" i="14" s="1"/>
  <c r="BQ170" i="14" s="1"/>
  <c r="BR170" i="14" s="1"/>
  <c r="BH147" i="14"/>
  <c r="BI147" i="14" s="1"/>
  <c r="BJ147" i="14" s="1"/>
  <c r="BK147" i="14" s="1"/>
  <c r="BL147" i="14" s="1"/>
  <c r="BM147" i="14" s="1"/>
  <c r="BN147" i="14" s="1"/>
  <c r="BO147" i="14" s="1"/>
  <c r="BP147" i="14" s="1"/>
  <c r="BQ147" i="14" s="1"/>
  <c r="BR147" i="14" s="1"/>
  <c r="BH343" i="14"/>
  <c r="BI343" i="14" s="1"/>
  <c r="BJ343" i="14" s="1"/>
  <c r="BK343" i="14" s="1"/>
  <c r="BL343" i="14" s="1"/>
  <c r="BM343" i="14" s="1"/>
  <c r="BN343" i="14" s="1"/>
  <c r="BO343" i="14" s="1"/>
  <c r="BP343" i="14" s="1"/>
  <c r="BQ343" i="14" s="1"/>
  <c r="BR343" i="14" s="1"/>
  <c r="BH280" i="14"/>
  <c r="BI280" i="14" s="1"/>
  <c r="BJ280" i="14" s="1"/>
  <c r="BK280" i="14" s="1"/>
  <c r="BL280" i="14" s="1"/>
  <c r="BM280" i="14" s="1"/>
  <c r="BN280" i="14" s="1"/>
  <c r="BO280" i="14" s="1"/>
  <c r="BP280" i="14" s="1"/>
  <c r="BQ280" i="14" s="1"/>
  <c r="BR280" i="14" s="1"/>
  <c r="BH398" i="14"/>
  <c r="BI398" i="14" s="1"/>
  <c r="BJ398" i="14" s="1"/>
  <c r="BK398" i="14" s="1"/>
  <c r="BL398" i="14" s="1"/>
  <c r="BM398" i="14" s="1"/>
  <c r="BN398" i="14" s="1"/>
  <c r="BO398" i="14" s="1"/>
  <c r="BP398" i="14" s="1"/>
  <c r="BQ398" i="14" s="1"/>
  <c r="BR398" i="14" s="1"/>
  <c r="BH196" i="14"/>
  <c r="BI196" i="14" s="1"/>
  <c r="BJ196" i="14" s="1"/>
  <c r="BK196" i="14" s="1"/>
  <c r="BL196" i="14" s="1"/>
  <c r="BM196" i="14" s="1"/>
  <c r="BN196" i="14" s="1"/>
  <c r="BO196" i="14" s="1"/>
  <c r="BP196" i="14" s="1"/>
  <c r="BQ196" i="14" s="1"/>
  <c r="BR196" i="14" s="1"/>
  <c r="BG391" i="14"/>
  <c r="BH391" i="14" s="1"/>
  <c r="BI391" i="14" s="1"/>
  <c r="BJ391" i="14" s="1"/>
  <c r="BK391" i="14" s="1"/>
  <c r="BL391" i="14" s="1"/>
  <c r="BM391" i="14" s="1"/>
  <c r="BN391" i="14" s="1"/>
  <c r="BO391" i="14" s="1"/>
  <c r="BP391" i="14" s="1"/>
  <c r="BQ391" i="14" s="1"/>
  <c r="BR391" i="14" s="1"/>
  <c r="BG220" i="14"/>
  <c r="BH220" i="14" s="1"/>
  <c r="BI220" i="14" s="1"/>
  <c r="BJ220" i="14" s="1"/>
  <c r="BK220" i="14" s="1"/>
  <c r="BL220" i="14" s="1"/>
  <c r="BM220" i="14" s="1"/>
  <c r="BN220" i="14" s="1"/>
  <c r="BO220" i="14" s="1"/>
  <c r="BP220" i="14" s="1"/>
  <c r="BQ220" i="14" s="1"/>
  <c r="BR220" i="14" s="1"/>
  <c r="BH403" i="14"/>
  <c r="BI403" i="14" s="1"/>
  <c r="BJ403" i="14" s="1"/>
  <c r="BK403" i="14" s="1"/>
  <c r="BL403" i="14" s="1"/>
  <c r="BM403" i="14" s="1"/>
  <c r="BN403" i="14" s="1"/>
  <c r="BO403" i="14" s="1"/>
  <c r="BP403" i="14" s="1"/>
  <c r="BQ403" i="14" s="1"/>
  <c r="BR403" i="14" s="1"/>
  <c r="BH379" i="14"/>
  <c r="BI379" i="14" s="1"/>
  <c r="BJ379" i="14" s="1"/>
  <c r="BK379" i="14" s="1"/>
  <c r="BL379" i="14" s="1"/>
  <c r="BM379" i="14" s="1"/>
  <c r="BN379" i="14" s="1"/>
  <c r="BO379" i="14" s="1"/>
  <c r="BP379" i="14" s="1"/>
  <c r="BQ379" i="14" s="1"/>
  <c r="BR379" i="14" s="1"/>
  <c r="BH95" i="14"/>
  <c r="BI95" i="14" s="1"/>
  <c r="BJ95" i="14" s="1"/>
  <c r="BK95" i="14" s="1"/>
  <c r="BL95" i="14" s="1"/>
  <c r="BM95" i="14" s="1"/>
  <c r="BN95" i="14" s="1"/>
  <c r="BO95" i="14" s="1"/>
  <c r="BP95" i="14" s="1"/>
  <c r="BQ95" i="14" s="1"/>
  <c r="BR95" i="14" s="1"/>
  <c r="BG82" i="14"/>
  <c r="BH82" i="14" s="1"/>
  <c r="BI82" i="14" s="1"/>
  <c r="BJ82" i="14" s="1"/>
  <c r="BK82" i="14" s="1"/>
  <c r="BL82" i="14" s="1"/>
  <c r="BM82" i="14" s="1"/>
  <c r="BN82" i="14" s="1"/>
  <c r="BO82" i="14" s="1"/>
  <c r="BP82" i="14" s="1"/>
  <c r="BQ82" i="14" s="1"/>
  <c r="BR82" i="14" s="1"/>
  <c r="BG133" i="14"/>
  <c r="BH133" i="14" s="1"/>
  <c r="BI133" i="14" s="1"/>
  <c r="BJ133" i="14" s="1"/>
  <c r="BK133" i="14" s="1"/>
  <c r="BL133" i="14" s="1"/>
  <c r="BM133" i="14" s="1"/>
  <c r="BN133" i="14" s="1"/>
  <c r="BO133" i="14" s="1"/>
  <c r="BP133" i="14" s="1"/>
  <c r="BQ133" i="14" s="1"/>
  <c r="BR133" i="14" s="1"/>
  <c r="BG142" i="14"/>
  <c r="BH142" i="14" s="1"/>
  <c r="BI142" i="14" s="1"/>
  <c r="BJ142" i="14" s="1"/>
  <c r="BK142" i="14" s="1"/>
  <c r="BL142" i="14" s="1"/>
  <c r="BM142" i="14" s="1"/>
  <c r="BN142" i="14" s="1"/>
  <c r="BO142" i="14" s="1"/>
  <c r="BP142" i="14" s="1"/>
  <c r="BQ142" i="14" s="1"/>
  <c r="BR142" i="14" s="1"/>
  <c r="BH309" i="14"/>
  <c r="BI309" i="14" s="1"/>
  <c r="BJ309" i="14" s="1"/>
  <c r="BK309" i="14" s="1"/>
  <c r="BL309" i="14" s="1"/>
  <c r="BM309" i="14" s="1"/>
  <c r="BN309" i="14" s="1"/>
  <c r="BO309" i="14" s="1"/>
  <c r="BP309" i="14" s="1"/>
  <c r="BQ309" i="14" s="1"/>
  <c r="BR309" i="14" s="1"/>
  <c r="BH136" i="14"/>
  <c r="BI136" i="14" s="1"/>
  <c r="BJ136" i="14" s="1"/>
  <c r="BK136" i="14" s="1"/>
  <c r="BL136" i="14" s="1"/>
  <c r="BM136" i="14" s="1"/>
  <c r="BN136" i="14" s="1"/>
  <c r="BO136" i="14" s="1"/>
  <c r="BP136" i="14" s="1"/>
  <c r="BQ136" i="14" s="1"/>
  <c r="BR136" i="14" s="1"/>
  <c r="BH326" i="14"/>
  <c r="BI326" i="14" s="1"/>
  <c r="BJ326" i="14" s="1"/>
  <c r="BK326" i="14" s="1"/>
  <c r="BL326" i="14" s="1"/>
  <c r="BM326" i="14" s="1"/>
  <c r="BN326" i="14" s="1"/>
  <c r="BO326" i="14" s="1"/>
  <c r="BP326" i="14" s="1"/>
  <c r="BQ326" i="14" s="1"/>
  <c r="BR326" i="14" s="1"/>
  <c r="BH273" i="14"/>
  <c r="BI273" i="14" s="1"/>
  <c r="BJ273" i="14" s="1"/>
  <c r="BK273" i="14" s="1"/>
  <c r="BL273" i="14" s="1"/>
  <c r="BM273" i="14" s="1"/>
  <c r="BN273" i="14" s="1"/>
  <c r="BO273" i="14" s="1"/>
  <c r="BP273" i="14" s="1"/>
  <c r="BQ273" i="14" s="1"/>
  <c r="BR273" i="14" s="1"/>
  <c r="BH316" i="14"/>
  <c r="BI316" i="14" s="1"/>
  <c r="BJ316" i="14" s="1"/>
  <c r="BK316" i="14" s="1"/>
  <c r="BL316" i="14" s="1"/>
  <c r="BM316" i="14" s="1"/>
  <c r="BN316" i="14" s="1"/>
  <c r="BO316" i="14" s="1"/>
  <c r="BP316" i="14" s="1"/>
  <c r="BQ316" i="14" s="1"/>
  <c r="BR316" i="14" s="1"/>
  <c r="BH419" i="14"/>
  <c r="BI419" i="14" s="1"/>
  <c r="BJ419" i="14" s="1"/>
  <c r="BK419" i="14" s="1"/>
  <c r="BL419" i="14" s="1"/>
  <c r="BM419" i="14" s="1"/>
  <c r="BN419" i="14" s="1"/>
  <c r="BO419" i="14" s="1"/>
  <c r="BP419" i="14" s="1"/>
  <c r="BQ419" i="14" s="1"/>
  <c r="BR419" i="14" s="1"/>
  <c r="BG66" i="14"/>
  <c r="BH66" i="14" s="1"/>
  <c r="BI66" i="14" s="1"/>
  <c r="BJ66" i="14" s="1"/>
  <c r="BK66" i="14" s="1"/>
  <c r="BL66" i="14" s="1"/>
  <c r="BM66" i="14" s="1"/>
  <c r="BN66" i="14" s="1"/>
  <c r="BO66" i="14" s="1"/>
  <c r="BP66" i="14" s="1"/>
  <c r="BQ66" i="14" s="1"/>
  <c r="BR66" i="14" s="1"/>
  <c r="BH212" i="14"/>
  <c r="BI212" i="14" s="1"/>
  <c r="BJ212" i="14" s="1"/>
  <c r="BK212" i="14" s="1"/>
  <c r="BL212" i="14" s="1"/>
  <c r="BM212" i="14" s="1"/>
  <c r="BN212" i="14" s="1"/>
  <c r="BO212" i="14" s="1"/>
  <c r="BP212" i="14" s="1"/>
  <c r="BQ212" i="14" s="1"/>
  <c r="BR212" i="14" s="1"/>
  <c r="BH229" i="14"/>
  <c r="BI229" i="14" s="1"/>
  <c r="BJ229" i="14" s="1"/>
  <c r="BK229" i="14" s="1"/>
  <c r="BL229" i="14" s="1"/>
  <c r="BM229" i="14" s="1"/>
  <c r="BN229" i="14" s="1"/>
  <c r="BO229" i="14" s="1"/>
  <c r="BP229" i="14" s="1"/>
  <c r="BQ229" i="14" s="1"/>
  <c r="BR229" i="14" s="1"/>
  <c r="BH336" i="14"/>
  <c r="BI336" i="14" s="1"/>
  <c r="BJ336" i="14" s="1"/>
  <c r="BK336" i="14" s="1"/>
  <c r="BL336" i="14" s="1"/>
  <c r="BM336" i="14" s="1"/>
  <c r="BN336" i="14" s="1"/>
  <c r="BO336" i="14" s="1"/>
  <c r="BP336" i="14" s="1"/>
  <c r="BQ336" i="14" s="1"/>
  <c r="BR336" i="14" s="1"/>
  <c r="BH265" i="14"/>
  <c r="BI265" i="14" s="1"/>
  <c r="BJ265" i="14" s="1"/>
  <c r="BK265" i="14" s="1"/>
  <c r="BL265" i="14" s="1"/>
  <c r="BM265" i="14" s="1"/>
  <c r="BN265" i="14" s="1"/>
  <c r="BO265" i="14" s="1"/>
  <c r="BP265" i="14" s="1"/>
  <c r="BQ265" i="14" s="1"/>
  <c r="BR265" i="14" s="1"/>
  <c r="BH351" i="14"/>
  <c r="BI351" i="14" s="1"/>
  <c r="BJ351" i="14" s="1"/>
  <c r="BK351" i="14" s="1"/>
  <c r="BL351" i="14" s="1"/>
  <c r="BM351" i="14" s="1"/>
  <c r="BN351" i="14" s="1"/>
  <c r="BO351" i="14" s="1"/>
  <c r="BP351" i="14" s="1"/>
  <c r="BQ351" i="14" s="1"/>
  <c r="BR351" i="14" s="1"/>
  <c r="BH121" i="14"/>
  <c r="BI121" i="14" s="1"/>
  <c r="BJ121" i="14" s="1"/>
  <c r="BK121" i="14" s="1"/>
  <c r="BL121" i="14" s="1"/>
  <c r="BM121" i="14" s="1"/>
  <c r="BN121" i="14" s="1"/>
  <c r="BO121" i="14" s="1"/>
  <c r="BP121" i="14" s="1"/>
  <c r="BQ121" i="14" s="1"/>
  <c r="BR121" i="14" s="1"/>
  <c r="BH253" i="14"/>
  <c r="BI253" i="14" s="1"/>
  <c r="BJ253" i="14" s="1"/>
  <c r="BK253" i="14" s="1"/>
  <c r="BL253" i="14" s="1"/>
  <c r="BM253" i="14" s="1"/>
  <c r="BN253" i="14" s="1"/>
  <c r="BO253" i="14" s="1"/>
  <c r="BP253" i="14" s="1"/>
  <c r="BQ253" i="14" s="1"/>
  <c r="BR253" i="14" s="1"/>
  <c r="BH431" i="14"/>
  <c r="BI431" i="14" s="1"/>
  <c r="BJ431" i="14" s="1"/>
  <c r="BK431" i="14" s="1"/>
  <c r="BL431" i="14" s="1"/>
  <c r="BM431" i="14" s="1"/>
  <c r="BN431" i="14" s="1"/>
  <c r="BO431" i="14" s="1"/>
  <c r="BP431" i="14" s="1"/>
  <c r="BQ431" i="14" s="1"/>
  <c r="BR431" i="14" s="1"/>
  <c r="AU7" i="6"/>
  <c r="N17" i="14"/>
  <c r="BH301" i="14"/>
  <c r="BI301" i="14" s="1"/>
  <c r="BJ301" i="14" s="1"/>
  <c r="BK301" i="14" s="1"/>
  <c r="BL301" i="14" s="1"/>
  <c r="BM301" i="14" s="1"/>
  <c r="BN301" i="14" s="1"/>
  <c r="BO301" i="14" s="1"/>
  <c r="BP301" i="14" s="1"/>
  <c r="BQ301" i="14" s="1"/>
  <c r="BR301" i="14" s="1"/>
  <c r="BG100" i="14"/>
  <c r="BG487" i="14"/>
  <c r="BH487" i="14" s="1"/>
  <c r="BI487" i="14" s="1"/>
  <c r="BJ487" i="14" s="1"/>
  <c r="BK487" i="14" s="1"/>
  <c r="BL487" i="14" s="1"/>
  <c r="BM487" i="14" s="1"/>
  <c r="BN487" i="14" s="1"/>
  <c r="BO487" i="14" s="1"/>
  <c r="BP487" i="14" s="1"/>
  <c r="BQ487" i="14" s="1"/>
  <c r="BR487" i="14" s="1"/>
  <c r="BH325" i="14"/>
  <c r="BI325" i="14" s="1"/>
  <c r="BJ325" i="14" s="1"/>
  <c r="BK325" i="14" s="1"/>
  <c r="BL325" i="14" s="1"/>
  <c r="BM325" i="14" s="1"/>
  <c r="BN325" i="14" s="1"/>
  <c r="BO325" i="14" s="1"/>
  <c r="BP325" i="14" s="1"/>
  <c r="BQ325" i="14" s="1"/>
  <c r="BR325" i="14" s="1"/>
  <c r="BG128" i="14"/>
  <c r="BH128" i="14" s="1"/>
  <c r="BI128" i="14" s="1"/>
  <c r="BJ128" i="14" s="1"/>
  <c r="BK128" i="14" s="1"/>
  <c r="BL128" i="14" s="1"/>
  <c r="BM128" i="14" s="1"/>
  <c r="BN128" i="14" s="1"/>
  <c r="BO128" i="14" s="1"/>
  <c r="BP128" i="14" s="1"/>
  <c r="BQ128" i="14" s="1"/>
  <c r="BR128" i="14" s="1"/>
  <c r="BH226" i="14"/>
  <c r="BI226" i="14" s="1"/>
  <c r="BJ226" i="14" s="1"/>
  <c r="BK226" i="14" s="1"/>
  <c r="BL226" i="14" s="1"/>
  <c r="BM226" i="14" s="1"/>
  <c r="BN226" i="14" s="1"/>
  <c r="BO226" i="14" s="1"/>
  <c r="BP226" i="14" s="1"/>
  <c r="BQ226" i="14" s="1"/>
  <c r="BR226" i="14" s="1"/>
  <c r="BH410" i="14"/>
  <c r="BI410" i="14" s="1"/>
  <c r="BJ410" i="14" s="1"/>
  <c r="BK410" i="14" s="1"/>
  <c r="BL410" i="14" s="1"/>
  <c r="BM410" i="14" s="1"/>
  <c r="BN410" i="14" s="1"/>
  <c r="BO410" i="14" s="1"/>
  <c r="BP410" i="14" s="1"/>
  <c r="BQ410" i="14" s="1"/>
  <c r="BR410" i="14" s="1"/>
  <c r="BH35" i="14"/>
  <c r="BI35" i="14" s="1"/>
  <c r="BJ35" i="14" s="1"/>
  <c r="BK35" i="14" s="1"/>
  <c r="BL35" i="14" s="1"/>
  <c r="BM35" i="14" s="1"/>
  <c r="BN35" i="14" s="1"/>
  <c r="BO35" i="14" s="1"/>
  <c r="BP35" i="14" s="1"/>
  <c r="BQ35" i="14" s="1"/>
  <c r="BR35" i="14" s="1"/>
  <c r="BH359" i="14"/>
  <c r="BI359" i="14" s="1"/>
  <c r="BJ359" i="14" s="1"/>
  <c r="BK359" i="14" s="1"/>
  <c r="BL359" i="14" s="1"/>
  <c r="BM359" i="14" s="1"/>
  <c r="BN359" i="14" s="1"/>
  <c r="BO359" i="14" s="1"/>
  <c r="BP359" i="14" s="1"/>
  <c r="BQ359" i="14" s="1"/>
  <c r="BR359" i="14" s="1"/>
  <c r="BH67" i="14"/>
  <c r="BI67" i="14" s="1"/>
  <c r="BJ67" i="14" s="1"/>
  <c r="BK67" i="14" s="1"/>
  <c r="BL67" i="14" s="1"/>
  <c r="BM67" i="14" s="1"/>
  <c r="BN67" i="14" s="1"/>
  <c r="BO67" i="14" s="1"/>
  <c r="BP67" i="14" s="1"/>
  <c r="BQ67" i="14" s="1"/>
  <c r="BR67" i="14" s="1"/>
  <c r="BG399" i="14"/>
  <c r="BH399" i="14" s="1"/>
  <c r="BI399" i="14" s="1"/>
  <c r="BJ399" i="14" s="1"/>
  <c r="BK399" i="14" s="1"/>
  <c r="BL399" i="14" s="1"/>
  <c r="BM399" i="14" s="1"/>
  <c r="BN399" i="14" s="1"/>
  <c r="BO399" i="14" s="1"/>
  <c r="BP399" i="14" s="1"/>
  <c r="BQ399" i="14" s="1"/>
  <c r="BR399" i="14" s="1"/>
  <c r="BH104" i="14"/>
  <c r="BI104" i="14" s="1"/>
  <c r="BJ104" i="14" s="1"/>
  <c r="BK104" i="14" s="1"/>
  <c r="BL104" i="14" s="1"/>
  <c r="BM104" i="14" s="1"/>
  <c r="BN104" i="14" s="1"/>
  <c r="BO104" i="14" s="1"/>
  <c r="BP104" i="14" s="1"/>
  <c r="BQ104" i="14" s="1"/>
  <c r="BR104" i="14" s="1"/>
  <c r="BH377" i="14"/>
  <c r="BI377" i="14" s="1"/>
  <c r="BJ377" i="14" s="1"/>
  <c r="BK377" i="14" s="1"/>
  <c r="BL377" i="14" s="1"/>
  <c r="BM377" i="14" s="1"/>
  <c r="BN377" i="14" s="1"/>
  <c r="BO377" i="14" s="1"/>
  <c r="BP377" i="14" s="1"/>
  <c r="BQ377" i="14" s="1"/>
  <c r="BR377" i="14" s="1"/>
  <c r="BH75" i="14"/>
  <c r="BI75" i="14" s="1"/>
  <c r="BJ75" i="14" s="1"/>
  <c r="BK75" i="14" s="1"/>
  <c r="BL75" i="14" s="1"/>
  <c r="BM75" i="14" s="1"/>
  <c r="BN75" i="14" s="1"/>
  <c r="BO75" i="14" s="1"/>
  <c r="BP75" i="14" s="1"/>
  <c r="BQ75" i="14" s="1"/>
  <c r="BR75" i="14" s="1"/>
  <c r="BH468" i="14"/>
  <c r="BI468" i="14" s="1"/>
  <c r="BJ468" i="14" s="1"/>
  <c r="BK468" i="14" s="1"/>
  <c r="BL468" i="14" s="1"/>
  <c r="BM468" i="14" s="1"/>
  <c r="BN468" i="14" s="1"/>
  <c r="BO468" i="14" s="1"/>
  <c r="BP468" i="14" s="1"/>
  <c r="BQ468" i="14" s="1"/>
  <c r="BR468" i="14" s="1"/>
  <c r="BG374" i="14"/>
  <c r="BH298" i="14"/>
  <c r="BI298" i="14" s="1"/>
  <c r="BJ298" i="14" s="1"/>
  <c r="BK298" i="14" s="1"/>
  <c r="BL298" i="14" s="1"/>
  <c r="BM298" i="14" s="1"/>
  <c r="BN298" i="14" s="1"/>
  <c r="BO298" i="14" s="1"/>
  <c r="BP298" i="14" s="1"/>
  <c r="BQ298" i="14" s="1"/>
  <c r="BR298" i="14" s="1"/>
  <c r="BH262" i="14"/>
  <c r="BI262" i="14" s="1"/>
  <c r="BJ262" i="14" s="1"/>
  <c r="BK262" i="14" s="1"/>
  <c r="BL262" i="14" s="1"/>
  <c r="BM262" i="14" s="1"/>
  <c r="BN262" i="14" s="1"/>
  <c r="BO262" i="14" s="1"/>
  <c r="BP262" i="14" s="1"/>
  <c r="BQ262" i="14" s="1"/>
  <c r="BR262" i="14" s="1"/>
  <c r="BG480" i="14"/>
  <c r="BH480" i="14" s="1"/>
  <c r="BI480" i="14" s="1"/>
  <c r="BJ480" i="14" s="1"/>
  <c r="BK480" i="14" s="1"/>
  <c r="BL480" i="14" s="1"/>
  <c r="BM480" i="14" s="1"/>
  <c r="BN480" i="14" s="1"/>
  <c r="BO480" i="14" s="1"/>
  <c r="BP480" i="14" s="1"/>
  <c r="BQ480" i="14" s="1"/>
  <c r="BR480" i="14" s="1"/>
  <c r="BH93" i="14"/>
  <c r="BI93" i="14" s="1"/>
  <c r="BJ93" i="14" s="1"/>
  <c r="BK93" i="14" s="1"/>
  <c r="BL93" i="14" s="1"/>
  <c r="BM93" i="14" s="1"/>
  <c r="BN93" i="14" s="1"/>
  <c r="BO93" i="14" s="1"/>
  <c r="BP93" i="14" s="1"/>
  <c r="BQ93" i="14" s="1"/>
  <c r="BR93" i="14" s="1"/>
  <c r="BH491" i="14"/>
  <c r="BI491" i="14" s="1"/>
  <c r="BJ491" i="14" s="1"/>
  <c r="BK491" i="14" s="1"/>
  <c r="BL491" i="14" s="1"/>
  <c r="BM491" i="14" s="1"/>
  <c r="BN491" i="14" s="1"/>
  <c r="BO491" i="14" s="1"/>
  <c r="BP491" i="14" s="1"/>
  <c r="BQ491" i="14" s="1"/>
  <c r="BR491" i="14" s="1"/>
  <c r="BH482" i="14"/>
  <c r="BI482" i="14" s="1"/>
  <c r="BJ482" i="14" s="1"/>
  <c r="BK482" i="14" s="1"/>
  <c r="BL482" i="14" s="1"/>
  <c r="BM482" i="14" s="1"/>
  <c r="BN482" i="14" s="1"/>
  <c r="BO482" i="14" s="1"/>
  <c r="BP482" i="14" s="1"/>
  <c r="BQ482" i="14" s="1"/>
  <c r="BR482" i="14" s="1"/>
  <c r="BH199" i="14"/>
  <c r="BI199" i="14" s="1"/>
  <c r="BJ199" i="14" s="1"/>
  <c r="BK199" i="14" s="1"/>
  <c r="BL199" i="14" s="1"/>
  <c r="BM199" i="14" s="1"/>
  <c r="BN199" i="14" s="1"/>
  <c r="BO199" i="14" s="1"/>
  <c r="BP199" i="14" s="1"/>
  <c r="BQ199" i="14" s="1"/>
  <c r="BR199" i="14" s="1"/>
  <c r="BH209" i="14"/>
  <c r="BI209" i="14" s="1"/>
  <c r="BJ209" i="14" s="1"/>
  <c r="BK209" i="14" s="1"/>
  <c r="BL209" i="14" s="1"/>
  <c r="BM209" i="14" s="1"/>
  <c r="BN209" i="14" s="1"/>
  <c r="BO209" i="14" s="1"/>
  <c r="BP209" i="14" s="1"/>
  <c r="BQ209" i="14" s="1"/>
  <c r="BR209" i="14" s="1"/>
  <c r="BH211" i="14"/>
  <c r="BI211" i="14" s="1"/>
  <c r="BJ211" i="14" s="1"/>
  <c r="BK211" i="14" s="1"/>
  <c r="BL211" i="14" s="1"/>
  <c r="BM211" i="14" s="1"/>
  <c r="BN211" i="14" s="1"/>
  <c r="BO211" i="14" s="1"/>
  <c r="BP211" i="14" s="1"/>
  <c r="BQ211" i="14" s="1"/>
  <c r="BR211" i="14" s="1"/>
  <c r="BH70" i="14"/>
  <c r="BI70" i="14" s="1"/>
  <c r="BJ70" i="14" s="1"/>
  <c r="BK70" i="14" s="1"/>
  <c r="BL70" i="14" s="1"/>
  <c r="BM70" i="14" s="1"/>
  <c r="BN70" i="14" s="1"/>
  <c r="BO70" i="14" s="1"/>
  <c r="BP70" i="14" s="1"/>
  <c r="BQ70" i="14" s="1"/>
  <c r="BR70" i="14" s="1"/>
  <c r="BG179" i="14"/>
  <c r="BH179" i="14" s="1"/>
  <c r="BI179" i="14" s="1"/>
  <c r="BJ179" i="14" s="1"/>
  <c r="BK179" i="14" s="1"/>
  <c r="BL179" i="14" s="1"/>
  <c r="BM179" i="14" s="1"/>
  <c r="BN179" i="14" s="1"/>
  <c r="BO179" i="14" s="1"/>
  <c r="BP179" i="14" s="1"/>
  <c r="BQ179" i="14" s="1"/>
  <c r="BR179" i="14" s="1"/>
  <c r="BH442" i="14"/>
  <c r="BI442" i="14" s="1"/>
  <c r="BJ442" i="14" s="1"/>
  <c r="BK442" i="14" s="1"/>
  <c r="BL442" i="14" s="1"/>
  <c r="BM442" i="14" s="1"/>
  <c r="BN442" i="14" s="1"/>
  <c r="BO442" i="14" s="1"/>
  <c r="BP442" i="14" s="1"/>
  <c r="BQ442" i="14" s="1"/>
  <c r="BR442" i="14" s="1"/>
  <c r="BH344" i="14"/>
  <c r="BI344" i="14" s="1"/>
  <c r="BJ344" i="14" s="1"/>
  <c r="BK344" i="14" s="1"/>
  <c r="BL344" i="14" s="1"/>
  <c r="BM344" i="14" s="1"/>
  <c r="BN344" i="14" s="1"/>
  <c r="BO344" i="14" s="1"/>
  <c r="BP344" i="14" s="1"/>
  <c r="BQ344" i="14" s="1"/>
  <c r="BR344" i="14" s="1"/>
  <c r="BH331" i="14"/>
  <c r="BI331" i="14" s="1"/>
  <c r="BJ331" i="14" s="1"/>
  <c r="BK331" i="14" s="1"/>
  <c r="BL331" i="14" s="1"/>
  <c r="BM331" i="14" s="1"/>
  <c r="BN331" i="14" s="1"/>
  <c r="BO331" i="14" s="1"/>
  <c r="BP331" i="14" s="1"/>
  <c r="BQ331" i="14" s="1"/>
  <c r="BR331" i="14" s="1"/>
  <c r="BH86" i="14"/>
  <c r="BI86" i="14" s="1"/>
  <c r="BJ86" i="14" s="1"/>
  <c r="BK86" i="14" s="1"/>
  <c r="BL86" i="14" s="1"/>
  <c r="BM86" i="14" s="1"/>
  <c r="BN86" i="14" s="1"/>
  <c r="BO86" i="14" s="1"/>
  <c r="BP86" i="14" s="1"/>
  <c r="BQ86" i="14" s="1"/>
  <c r="BR86" i="14" s="1"/>
  <c r="BG99" i="14"/>
  <c r="BH99" i="14" s="1"/>
  <c r="BI99" i="14" s="1"/>
  <c r="BJ99" i="14" s="1"/>
  <c r="BK99" i="14" s="1"/>
  <c r="BL99" i="14" s="1"/>
  <c r="BM99" i="14" s="1"/>
  <c r="BN99" i="14" s="1"/>
  <c r="BO99" i="14" s="1"/>
  <c r="BP99" i="14" s="1"/>
  <c r="BQ99" i="14" s="1"/>
  <c r="BR99" i="14" s="1"/>
  <c r="BG222" i="14"/>
  <c r="BH222" i="14" s="1"/>
  <c r="BI222" i="14" s="1"/>
  <c r="BJ222" i="14" s="1"/>
  <c r="BK222" i="14" s="1"/>
  <c r="BL222" i="14" s="1"/>
  <c r="BM222" i="14" s="1"/>
  <c r="BN222" i="14" s="1"/>
  <c r="BO222" i="14" s="1"/>
  <c r="BP222" i="14" s="1"/>
  <c r="BQ222" i="14" s="1"/>
  <c r="BR222" i="14" s="1"/>
  <c r="BH160" i="14"/>
  <c r="BI160" i="14" s="1"/>
  <c r="BJ160" i="14" s="1"/>
  <c r="BK160" i="14" s="1"/>
  <c r="BL160" i="14" s="1"/>
  <c r="BM160" i="14" s="1"/>
  <c r="BN160" i="14" s="1"/>
  <c r="BO160" i="14" s="1"/>
  <c r="BP160" i="14" s="1"/>
  <c r="BQ160" i="14" s="1"/>
  <c r="BR160" i="14" s="1"/>
  <c r="BH44" i="14"/>
  <c r="BI44" i="14" s="1"/>
  <c r="BJ44" i="14" s="1"/>
  <c r="BK44" i="14" s="1"/>
  <c r="BL44" i="14" s="1"/>
  <c r="BM44" i="14" s="1"/>
  <c r="BN44" i="14" s="1"/>
  <c r="BO44" i="14" s="1"/>
  <c r="BP44" i="14" s="1"/>
  <c r="BQ44" i="14" s="1"/>
  <c r="BR44" i="14" s="1"/>
  <c r="BH345" i="14"/>
  <c r="BI345" i="14" s="1"/>
  <c r="BJ345" i="14" s="1"/>
  <c r="BK345" i="14" s="1"/>
  <c r="BL345" i="14" s="1"/>
  <c r="BM345" i="14" s="1"/>
  <c r="BN345" i="14" s="1"/>
  <c r="BO345" i="14" s="1"/>
  <c r="BP345" i="14" s="1"/>
  <c r="BQ345" i="14" s="1"/>
  <c r="BR345" i="14" s="1"/>
  <c r="BH457" i="14"/>
  <c r="BI457" i="14" s="1"/>
  <c r="BJ457" i="14" s="1"/>
  <c r="BK457" i="14" s="1"/>
  <c r="BL457" i="14" s="1"/>
  <c r="BM457" i="14" s="1"/>
  <c r="BN457" i="14" s="1"/>
  <c r="BO457" i="14" s="1"/>
  <c r="BP457" i="14" s="1"/>
  <c r="BQ457" i="14" s="1"/>
  <c r="BR457" i="14" s="1"/>
  <c r="BH445" i="14"/>
  <c r="BI445" i="14" s="1"/>
  <c r="BJ445" i="14" s="1"/>
  <c r="BK445" i="14" s="1"/>
  <c r="BL445" i="14" s="1"/>
  <c r="BM445" i="14" s="1"/>
  <c r="BN445" i="14" s="1"/>
  <c r="BO445" i="14" s="1"/>
  <c r="BP445" i="14" s="1"/>
  <c r="BQ445" i="14" s="1"/>
  <c r="BR445" i="14" s="1"/>
  <c r="BH464" i="14"/>
  <c r="BI464" i="14" s="1"/>
  <c r="BJ464" i="14" s="1"/>
  <c r="BK464" i="14" s="1"/>
  <c r="BL464" i="14" s="1"/>
  <c r="BM464" i="14" s="1"/>
  <c r="BN464" i="14" s="1"/>
  <c r="BO464" i="14" s="1"/>
  <c r="BP464" i="14" s="1"/>
  <c r="BQ464" i="14" s="1"/>
  <c r="BR464" i="14" s="1"/>
  <c r="BG36" i="14"/>
  <c r="BH36" i="14" s="1"/>
  <c r="BI36" i="14" s="1"/>
  <c r="BJ36" i="14" s="1"/>
  <c r="BK36" i="14" s="1"/>
  <c r="BL36" i="14" s="1"/>
  <c r="BM36" i="14" s="1"/>
  <c r="BN36" i="14" s="1"/>
  <c r="BO36" i="14" s="1"/>
  <c r="BP36" i="14" s="1"/>
  <c r="BQ36" i="14" s="1"/>
  <c r="BR36" i="14" s="1"/>
  <c r="BH217" i="14"/>
  <c r="BI217" i="14" s="1"/>
  <c r="BJ217" i="14" s="1"/>
  <c r="BK217" i="14" s="1"/>
  <c r="BL217" i="14" s="1"/>
  <c r="BM217" i="14" s="1"/>
  <c r="BN217" i="14" s="1"/>
  <c r="BO217" i="14" s="1"/>
  <c r="BP217" i="14" s="1"/>
  <c r="BQ217" i="14" s="1"/>
  <c r="BR217" i="14" s="1"/>
  <c r="BH38" i="14"/>
  <c r="BI38" i="14" s="1"/>
  <c r="BJ38" i="14" s="1"/>
  <c r="BK38" i="14" s="1"/>
  <c r="BL38" i="14" s="1"/>
  <c r="BM38" i="14" s="1"/>
  <c r="BN38" i="14" s="1"/>
  <c r="BO38" i="14" s="1"/>
  <c r="BP38" i="14" s="1"/>
  <c r="BQ38" i="14" s="1"/>
  <c r="BR38" i="14" s="1"/>
  <c r="BH406" i="14"/>
  <c r="BI406" i="14" s="1"/>
  <c r="BJ406" i="14" s="1"/>
  <c r="BK406" i="14" s="1"/>
  <c r="BL406" i="14" s="1"/>
  <c r="BM406" i="14" s="1"/>
  <c r="BN406" i="14" s="1"/>
  <c r="BO406" i="14" s="1"/>
  <c r="BP406" i="14" s="1"/>
  <c r="BQ406" i="14" s="1"/>
  <c r="BR406" i="14" s="1"/>
  <c r="BH186" i="14"/>
  <c r="BI186" i="14" s="1"/>
  <c r="BJ186" i="14" s="1"/>
  <c r="BK186" i="14" s="1"/>
  <c r="BL186" i="14" s="1"/>
  <c r="BM186" i="14" s="1"/>
  <c r="BN186" i="14" s="1"/>
  <c r="BO186" i="14" s="1"/>
  <c r="BP186" i="14" s="1"/>
  <c r="BQ186" i="14" s="1"/>
  <c r="BR186" i="14" s="1"/>
  <c r="BH20" i="14"/>
  <c r="BI20" i="14" s="1"/>
  <c r="BJ20" i="14" s="1"/>
  <c r="BK20" i="14" s="1"/>
  <c r="BL20" i="14" s="1"/>
  <c r="BM20" i="14" s="1"/>
  <c r="BN20" i="14" s="1"/>
  <c r="BO20" i="14" s="1"/>
  <c r="BP20" i="14" s="1"/>
  <c r="BQ20" i="14" s="1"/>
  <c r="BR20" i="14" s="1"/>
  <c r="BH332" i="14"/>
  <c r="BI332" i="14" s="1"/>
  <c r="BJ332" i="14" s="1"/>
  <c r="BK332" i="14" s="1"/>
  <c r="BL332" i="14" s="1"/>
  <c r="BM332" i="14" s="1"/>
  <c r="BN332" i="14" s="1"/>
  <c r="BO332" i="14" s="1"/>
  <c r="BP332" i="14" s="1"/>
  <c r="BQ332" i="14" s="1"/>
  <c r="BR332" i="14" s="1"/>
  <c r="BH441" i="14"/>
  <c r="BI441" i="14" s="1"/>
  <c r="BJ441" i="14" s="1"/>
  <c r="BK441" i="14" s="1"/>
  <c r="BL441" i="14" s="1"/>
  <c r="BM441" i="14" s="1"/>
  <c r="BN441" i="14" s="1"/>
  <c r="BO441" i="14" s="1"/>
  <c r="BP441" i="14" s="1"/>
  <c r="BQ441" i="14" s="1"/>
  <c r="BR441" i="14" s="1"/>
  <c r="BH334" i="14"/>
  <c r="BI334" i="14" s="1"/>
  <c r="BJ334" i="14" s="1"/>
  <c r="BK334" i="14" s="1"/>
  <c r="BL334" i="14" s="1"/>
  <c r="BM334" i="14" s="1"/>
  <c r="BN334" i="14" s="1"/>
  <c r="BO334" i="14" s="1"/>
  <c r="BP334" i="14" s="1"/>
  <c r="BQ334" i="14" s="1"/>
  <c r="BR334" i="14" s="1"/>
  <c r="BH171" i="14"/>
  <c r="BI171" i="14" s="1"/>
  <c r="BJ171" i="14" s="1"/>
  <c r="BK171" i="14" s="1"/>
  <c r="BL171" i="14" s="1"/>
  <c r="BM171" i="14" s="1"/>
  <c r="BN171" i="14" s="1"/>
  <c r="BO171" i="14" s="1"/>
  <c r="BP171" i="14" s="1"/>
  <c r="BQ171" i="14" s="1"/>
  <c r="BR171" i="14" s="1"/>
  <c r="BG210" i="14"/>
  <c r="BH210" i="14" s="1"/>
  <c r="BI210" i="14" s="1"/>
  <c r="BJ210" i="14" s="1"/>
  <c r="BK210" i="14" s="1"/>
  <c r="BL210" i="14" s="1"/>
  <c r="BM210" i="14" s="1"/>
  <c r="BN210" i="14" s="1"/>
  <c r="BO210" i="14" s="1"/>
  <c r="BP210" i="14" s="1"/>
  <c r="BQ210" i="14" s="1"/>
  <c r="BR210" i="14" s="1"/>
  <c r="BG76" i="14"/>
  <c r="BH469" i="14"/>
  <c r="BI469" i="14" s="1"/>
  <c r="BJ469" i="14" s="1"/>
  <c r="BK469" i="14" s="1"/>
  <c r="BL469" i="14" s="1"/>
  <c r="BM469" i="14" s="1"/>
  <c r="BN469" i="14" s="1"/>
  <c r="BO469" i="14" s="1"/>
  <c r="BP469" i="14" s="1"/>
  <c r="BQ469" i="14" s="1"/>
  <c r="BR469" i="14" s="1"/>
  <c r="BH420" i="14"/>
  <c r="BI420" i="14" s="1"/>
  <c r="BJ420" i="14" s="1"/>
  <c r="BK420" i="14" s="1"/>
  <c r="BL420" i="14" s="1"/>
  <c r="BM420" i="14" s="1"/>
  <c r="BN420" i="14" s="1"/>
  <c r="BO420" i="14" s="1"/>
  <c r="BP420" i="14" s="1"/>
  <c r="BQ420" i="14" s="1"/>
  <c r="BR420" i="14" s="1"/>
  <c r="BG157" i="14"/>
  <c r="BH157" i="14" s="1"/>
  <c r="BI157" i="14" s="1"/>
  <c r="BJ157" i="14" s="1"/>
  <c r="BK157" i="14" s="1"/>
  <c r="BL157" i="14" s="1"/>
  <c r="BM157" i="14" s="1"/>
  <c r="BN157" i="14" s="1"/>
  <c r="BO157" i="14" s="1"/>
  <c r="BP157" i="14" s="1"/>
  <c r="BQ157" i="14" s="1"/>
  <c r="BR157" i="14" s="1"/>
  <c r="BH94" i="14"/>
  <c r="BI94" i="14" s="1"/>
  <c r="BJ94" i="14" s="1"/>
  <c r="BK94" i="14" s="1"/>
  <c r="BL94" i="14" s="1"/>
  <c r="BM94" i="14" s="1"/>
  <c r="BN94" i="14" s="1"/>
  <c r="BO94" i="14" s="1"/>
  <c r="BP94" i="14" s="1"/>
  <c r="BQ94" i="14" s="1"/>
  <c r="BR94" i="14" s="1"/>
  <c r="BH392" i="14"/>
  <c r="BI392" i="14" s="1"/>
  <c r="BJ392" i="14" s="1"/>
  <c r="BK392" i="14" s="1"/>
  <c r="BL392" i="14" s="1"/>
  <c r="BM392" i="14" s="1"/>
  <c r="BN392" i="14" s="1"/>
  <c r="BO392" i="14" s="1"/>
  <c r="BP392" i="14" s="1"/>
  <c r="BQ392" i="14" s="1"/>
  <c r="BR392" i="14" s="1"/>
  <c r="BH281" i="14"/>
  <c r="BI281" i="14" s="1"/>
  <c r="BJ281" i="14" s="1"/>
  <c r="BK281" i="14" s="1"/>
  <c r="BL281" i="14" s="1"/>
  <c r="BM281" i="14" s="1"/>
  <c r="BN281" i="14" s="1"/>
  <c r="BO281" i="14" s="1"/>
  <c r="BP281" i="14" s="1"/>
  <c r="BQ281" i="14" s="1"/>
  <c r="BR281" i="14" s="1"/>
  <c r="BH499" i="14"/>
  <c r="BI499" i="14" s="1"/>
  <c r="BJ499" i="14" s="1"/>
  <c r="BK499" i="14" s="1"/>
  <c r="BL499" i="14" s="1"/>
  <c r="BM499" i="14" s="1"/>
  <c r="BN499" i="14" s="1"/>
  <c r="BO499" i="14" s="1"/>
  <c r="BP499" i="14" s="1"/>
  <c r="BQ499" i="14" s="1"/>
  <c r="BR499" i="14" s="1"/>
  <c r="BH247" i="14"/>
  <c r="BI247" i="14" s="1"/>
  <c r="BJ247" i="14" s="1"/>
  <c r="BK247" i="14" s="1"/>
  <c r="BL247" i="14" s="1"/>
  <c r="BM247" i="14" s="1"/>
  <c r="BN247" i="14" s="1"/>
  <c r="BO247" i="14" s="1"/>
  <c r="BP247" i="14" s="1"/>
  <c r="BQ247" i="14" s="1"/>
  <c r="BR247" i="14" s="1"/>
  <c r="BG451" i="14"/>
  <c r="BH451" i="14" s="1"/>
  <c r="BI451" i="14" s="1"/>
  <c r="BJ451" i="14" s="1"/>
  <c r="BK451" i="14" s="1"/>
  <c r="BL451" i="14" s="1"/>
  <c r="BM451" i="14" s="1"/>
  <c r="BN451" i="14" s="1"/>
  <c r="BO451" i="14" s="1"/>
  <c r="BP451" i="14" s="1"/>
  <c r="BQ451" i="14" s="1"/>
  <c r="BR451" i="14" s="1"/>
  <c r="BH303" i="14"/>
  <c r="BI303" i="14" s="1"/>
  <c r="BJ303" i="14" s="1"/>
  <c r="BK303" i="14" s="1"/>
  <c r="BL303" i="14" s="1"/>
  <c r="BM303" i="14" s="1"/>
  <c r="BN303" i="14" s="1"/>
  <c r="BO303" i="14" s="1"/>
  <c r="BP303" i="14" s="1"/>
  <c r="BQ303" i="14" s="1"/>
  <c r="BR303" i="14" s="1"/>
  <c r="BH59" i="14"/>
  <c r="BI59" i="14" s="1"/>
  <c r="BJ59" i="14" s="1"/>
  <c r="BK59" i="14" s="1"/>
  <c r="BL59" i="14" s="1"/>
  <c r="BM59" i="14" s="1"/>
  <c r="BN59" i="14" s="1"/>
  <c r="BO59" i="14" s="1"/>
  <c r="BP59" i="14" s="1"/>
  <c r="BQ59" i="14" s="1"/>
  <c r="BR59" i="14" s="1"/>
  <c r="BH286" i="14"/>
  <c r="BI286" i="14" s="1"/>
  <c r="BJ286" i="14" s="1"/>
  <c r="BK286" i="14" s="1"/>
  <c r="BL286" i="14" s="1"/>
  <c r="BM286" i="14" s="1"/>
  <c r="BN286" i="14" s="1"/>
  <c r="BO286" i="14" s="1"/>
  <c r="BP286" i="14" s="1"/>
  <c r="BQ286" i="14" s="1"/>
  <c r="BR286" i="14" s="1"/>
  <c r="BH18" i="14"/>
  <c r="BI18" i="14" s="1"/>
  <c r="BJ18" i="14" s="1"/>
  <c r="BK18" i="14" s="1"/>
  <c r="BL18" i="14" s="1"/>
  <c r="BM18" i="14" s="1"/>
  <c r="BN18" i="14" s="1"/>
  <c r="BO18" i="14" s="1"/>
  <c r="BP18" i="14" s="1"/>
  <c r="BQ18" i="14" s="1"/>
  <c r="BR18" i="14" s="1"/>
  <c r="BH284" i="14"/>
  <c r="BI284" i="14" s="1"/>
  <c r="BJ284" i="14" s="1"/>
  <c r="BK284" i="14" s="1"/>
  <c r="BL284" i="14" s="1"/>
  <c r="BM284" i="14" s="1"/>
  <c r="BN284" i="14" s="1"/>
  <c r="BO284" i="14" s="1"/>
  <c r="BP284" i="14" s="1"/>
  <c r="BQ284" i="14" s="1"/>
  <c r="BR284" i="14" s="1"/>
  <c r="BG224" i="14"/>
  <c r="BH224" i="14" s="1"/>
  <c r="BI224" i="14" s="1"/>
  <c r="BJ224" i="14" s="1"/>
  <c r="BK224" i="14" s="1"/>
  <c r="BL224" i="14" s="1"/>
  <c r="BM224" i="14" s="1"/>
  <c r="BN224" i="14" s="1"/>
  <c r="BO224" i="14" s="1"/>
  <c r="BP224" i="14" s="1"/>
  <c r="BQ224" i="14" s="1"/>
  <c r="BR224" i="14" s="1"/>
  <c r="BH456" i="14"/>
  <c r="BI456" i="14" s="1"/>
  <c r="BJ456" i="14" s="1"/>
  <c r="BK456" i="14" s="1"/>
  <c r="BL456" i="14" s="1"/>
  <c r="BM456" i="14" s="1"/>
  <c r="BN456" i="14" s="1"/>
  <c r="BO456" i="14" s="1"/>
  <c r="BP456" i="14" s="1"/>
  <c r="BQ456" i="14" s="1"/>
  <c r="BR456" i="14" s="1"/>
  <c r="BH476" i="14"/>
  <c r="BI476" i="14" s="1"/>
  <c r="BJ476" i="14" s="1"/>
  <c r="BK476" i="14" s="1"/>
  <c r="BL476" i="14" s="1"/>
  <c r="BM476" i="14" s="1"/>
  <c r="BN476" i="14" s="1"/>
  <c r="BO476" i="14" s="1"/>
  <c r="BP476" i="14" s="1"/>
  <c r="BQ476" i="14" s="1"/>
  <c r="BR476" i="14" s="1"/>
  <c r="BH45" i="14"/>
  <c r="BI45" i="14" s="1"/>
  <c r="BJ45" i="14" s="1"/>
  <c r="BK45" i="14" s="1"/>
  <c r="BL45" i="14" s="1"/>
  <c r="BM45" i="14" s="1"/>
  <c r="BN45" i="14" s="1"/>
  <c r="BO45" i="14" s="1"/>
  <c r="BP45" i="14" s="1"/>
  <c r="BQ45" i="14" s="1"/>
  <c r="BR45" i="14" s="1"/>
  <c r="BG285" i="14"/>
  <c r="BH285" i="14" s="1"/>
  <c r="BI285" i="14" s="1"/>
  <c r="BJ285" i="14" s="1"/>
  <c r="BK285" i="14" s="1"/>
  <c r="BL285" i="14" s="1"/>
  <c r="BM285" i="14" s="1"/>
  <c r="BN285" i="14" s="1"/>
  <c r="BO285" i="14" s="1"/>
  <c r="BP285" i="14" s="1"/>
  <c r="BQ285" i="14" s="1"/>
  <c r="BR285" i="14" s="1"/>
  <c r="BH180" i="14"/>
  <c r="BI180" i="14" s="1"/>
  <c r="BJ180" i="14" s="1"/>
  <c r="BK180" i="14" s="1"/>
  <c r="BL180" i="14" s="1"/>
  <c r="BM180" i="14" s="1"/>
  <c r="BN180" i="14" s="1"/>
  <c r="BO180" i="14" s="1"/>
  <c r="BP180" i="14" s="1"/>
  <c r="BQ180" i="14" s="1"/>
  <c r="BR180" i="14" s="1"/>
  <c r="BH251" i="14"/>
  <c r="BI251" i="14" s="1"/>
  <c r="BJ251" i="14" s="1"/>
  <c r="BK251" i="14" s="1"/>
  <c r="BL251" i="14" s="1"/>
  <c r="BM251" i="14" s="1"/>
  <c r="BN251" i="14" s="1"/>
  <c r="BO251" i="14" s="1"/>
  <c r="BP251" i="14" s="1"/>
  <c r="BQ251" i="14" s="1"/>
  <c r="BR251" i="14" s="1"/>
  <c r="BH65" i="14"/>
  <c r="BI65" i="14" s="1"/>
  <c r="BJ65" i="14" s="1"/>
  <c r="BK65" i="14" s="1"/>
  <c r="BL65" i="14" s="1"/>
  <c r="BM65" i="14" s="1"/>
  <c r="BN65" i="14" s="1"/>
  <c r="BO65" i="14" s="1"/>
  <c r="BP65" i="14" s="1"/>
  <c r="BQ65" i="14" s="1"/>
  <c r="BR65" i="14" s="1"/>
  <c r="BH276" i="14"/>
  <c r="BI276" i="14" s="1"/>
  <c r="BJ276" i="14" s="1"/>
  <c r="BK276" i="14" s="1"/>
  <c r="BL276" i="14" s="1"/>
  <c r="BM276" i="14" s="1"/>
  <c r="BN276" i="14" s="1"/>
  <c r="BO276" i="14" s="1"/>
  <c r="BP276" i="14" s="1"/>
  <c r="BQ276" i="14" s="1"/>
  <c r="BR276" i="14" s="1"/>
  <c r="BH395" i="14"/>
  <c r="BI395" i="14" s="1"/>
  <c r="BJ395" i="14" s="1"/>
  <c r="BK395" i="14" s="1"/>
  <c r="BL395" i="14" s="1"/>
  <c r="BM395" i="14" s="1"/>
  <c r="BN395" i="14" s="1"/>
  <c r="BO395" i="14" s="1"/>
  <c r="BP395" i="14" s="1"/>
  <c r="BQ395" i="14" s="1"/>
  <c r="BR395" i="14" s="1"/>
  <c r="BG214" i="14"/>
  <c r="BG291" i="14"/>
  <c r="BH291" i="14" s="1"/>
  <c r="BI291" i="14" s="1"/>
  <c r="BJ291" i="14" s="1"/>
  <c r="BK291" i="14" s="1"/>
  <c r="BL291" i="14" s="1"/>
  <c r="BM291" i="14" s="1"/>
  <c r="BN291" i="14" s="1"/>
  <c r="BO291" i="14" s="1"/>
  <c r="BP291" i="14" s="1"/>
  <c r="BQ291" i="14" s="1"/>
  <c r="BR291" i="14" s="1"/>
  <c r="BH135" i="14"/>
  <c r="BI135" i="14" s="1"/>
  <c r="BJ135" i="14" s="1"/>
  <c r="BK135" i="14" s="1"/>
  <c r="BL135" i="14" s="1"/>
  <c r="BM135" i="14" s="1"/>
  <c r="BN135" i="14" s="1"/>
  <c r="BO135" i="14" s="1"/>
  <c r="BP135" i="14" s="1"/>
  <c r="BQ135" i="14" s="1"/>
  <c r="BR135" i="14" s="1"/>
  <c r="BG287" i="14"/>
  <c r="BH74" i="14"/>
  <c r="BI74" i="14" s="1"/>
  <c r="BJ74" i="14" s="1"/>
  <c r="BK74" i="14" s="1"/>
  <c r="BL74" i="14" s="1"/>
  <c r="BM74" i="14" s="1"/>
  <c r="BN74" i="14" s="1"/>
  <c r="BO74" i="14" s="1"/>
  <c r="BP74" i="14" s="1"/>
  <c r="BQ74" i="14" s="1"/>
  <c r="BR74" i="14" s="1"/>
  <c r="BH472" i="14"/>
  <c r="BI472" i="14" s="1"/>
  <c r="BJ472" i="14" s="1"/>
  <c r="BK472" i="14" s="1"/>
  <c r="BL472" i="14" s="1"/>
  <c r="BM472" i="14" s="1"/>
  <c r="BN472" i="14" s="1"/>
  <c r="BO472" i="14" s="1"/>
  <c r="BP472" i="14" s="1"/>
  <c r="BQ472" i="14" s="1"/>
  <c r="BR472" i="14" s="1"/>
  <c r="BH492" i="14"/>
  <c r="BI492" i="14" s="1"/>
  <c r="BJ492" i="14" s="1"/>
  <c r="BK492" i="14" s="1"/>
  <c r="BL492" i="14" s="1"/>
  <c r="BM492" i="14" s="1"/>
  <c r="BN492" i="14" s="1"/>
  <c r="BO492" i="14" s="1"/>
  <c r="BP492" i="14" s="1"/>
  <c r="BQ492" i="14" s="1"/>
  <c r="BR492" i="14" s="1"/>
  <c r="BH267" i="14"/>
  <c r="BI267" i="14" s="1"/>
  <c r="BJ267" i="14" s="1"/>
  <c r="BK267" i="14" s="1"/>
  <c r="BL267" i="14" s="1"/>
  <c r="BM267" i="14" s="1"/>
  <c r="BN267" i="14" s="1"/>
  <c r="BO267" i="14" s="1"/>
  <c r="BP267" i="14" s="1"/>
  <c r="BQ267" i="14" s="1"/>
  <c r="BR267" i="14" s="1"/>
  <c r="BG183" i="14"/>
  <c r="BH183" i="14" s="1"/>
  <c r="BI183" i="14" s="1"/>
  <c r="BJ183" i="14" s="1"/>
  <c r="BK183" i="14" s="1"/>
  <c r="BL183" i="14" s="1"/>
  <c r="BM183" i="14" s="1"/>
  <c r="BN183" i="14" s="1"/>
  <c r="BO183" i="14" s="1"/>
  <c r="BP183" i="14" s="1"/>
  <c r="BQ183" i="14" s="1"/>
  <c r="BR183" i="14" s="1"/>
  <c r="BG411" i="14"/>
  <c r="BH411" i="14" s="1"/>
  <c r="BI411" i="14" s="1"/>
  <c r="BJ411" i="14" s="1"/>
  <c r="BK411" i="14" s="1"/>
  <c r="BL411" i="14" s="1"/>
  <c r="BM411" i="14" s="1"/>
  <c r="BN411" i="14" s="1"/>
  <c r="BO411" i="14" s="1"/>
  <c r="BP411" i="14" s="1"/>
  <c r="BQ411" i="14" s="1"/>
  <c r="BR411" i="14" s="1"/>
  <c r="BG425" i="14"/>
  <c r="BH102" i="14"/>
  <c r="BI102" i="14" s="1"/>
  <c r="BJ102" i="14" s="1"/>
  <c r="BK102" i="14" s="1"/>
  <c r="BL102" i="14" s="1"/>
  <c r="BM102" i="14" s="1"/>
  <c r="BN102" i="14" s="1"/>
  <c r="BO102" i="14" s="1"/>
  <c r="BP102" i="14" s="1"/>
  <c r="BQ102" i="14" s="1"/>
  <c r="BR102" i="14" s="1"/>
  <c r="BH245" i="14"/>
  <c r="BI245" i="14" s="1"/>
  <c r="BJ245" i="14" s="1"/>
  <c r="BK245" i="14" s="1"/>
  <c r="BL245" i="14" s="1"/>
  <c r="BM245" i="14" s="1"/>
  <c r="BN245" i="14" s="1"/>
  <c r="BO245" i="14" s="1"/>
  <c r="BP245" i="14" s="1"/>
  <c r="BQ245" i="14" s="1"/>
  <c r="BR245" i="14" s="1"/>
  <c r="BH294" i="14"/>
  <c r="BI294" i="14" s="1"/>
  <c r="BJ294" i="14" s="1"/>
  <c r="BK294" i="14" s="1"/>
  <c r="BL294" i="14" s="1"/>
  <c r="BM294" i="14" s="1"/>
  <c r="BN294" i="14" s="1"/>
  <c r="BO294" i="14" s="1"/>
  <c r="BP294" i="14" s="1"/>
  <c r="BQ294" i="14" s="1"/>
  <c r="BR294" i="14" s="1"/>
  <c r="BG37" i="14"/>
  <c r="BH37" i="14" s="1"/>
  <c r="BI37" i="14" s="1"/>
  <c r="BJ37" i="14" s="1"/>
  <c r="BK37" i="14" s="1"/>
  <c r="BL37" i="14" s="1"/>
  <c r="BM37" i="14" s="1"/>
  <c r="BN37" i="14" s="1"/>
  <c r="BO37" i="14" s="1"/>
  <c r="BP37" i="14" s="1"/>
  <c r="BQ37" i="14" s="1"/>
  <c r="BR37" i="14" s="1"/>
  <c r="BH249" i="14"/>
  <c r="BI249" i="14" s="1"/>
  <c r="BJ249" i="14" s="1"/>
  <c r="BK249" i="14" s="1"/>
  <c r="BL249" i="14" s="1"/>
  <c r="BM249" i="14" s="1"/>
  <c r="BN249" i="14" s="1"/>
  <c r="BO249" i="14" s="1"/>
  <c r="BP249" i="14" s="1"/>
  <c r="BQ249" i="14" s="1"/>
  <c r="BR249" i="14" s="1"/>
  <c r="BH144" i="14"/>
  <c r="BI144" i="14" s="1"/>
  <c r="BJ144" i="14" s="1"/>
  <c r="BK144" i="14" s="1"/>
  <c r="BL144" i="14" s="1"/>
  <c r="BM144" i="14" s="1"/>
  <c r="BN144" i="14" s="1"/>
  <c r="BO144" i="14" s="1"/>
  <c r="BP144" i="14" s="1"/>
  <c r="BQ144" i="14" s="1"/>
  <c r="BR144" i="14" s="1"/>
  <c r="BH438" i="14"/>
  <c r="BI438" i="14" s="1"/>
  <c r="BJ438" i="14" s="1"/>
  <c r="BK438" i="14" s="1"/>
  <c r="BL438" i="14" s="1"/>
  <c r="BM438" i="14" s="1"/>
  <c r="BN438" i="14" s="1"/>
  <c r="BO438" i="14" s="1"/>
  <c r="BP438" i="14" s="1"/>
  <c r="BQ438" i="14" s="1"/>
  <c r="BR438" i="14" s="1"/>
  <c r="BG61" i="14"/>
  <c r="BH61" i="14" s="1"/>
  <c r="BI61" i="14" s="1"/>
  <c r="BJ61" i="14" s="1"/>
  <c r="BK61" i="14" s="1"/>
  <c r="BL61" i="14" s="1"/>
  <c r="BM61" i="14" s="1"/>
  <c r="BN61" i="14" s="1"/>
  <c r="BO61" i="14" s="1"/>
  <c r="BP61" i="14" s="1"/>
  <c r="BQ61" i="14" s="1"/>
  <c r="BR61" i="14" s="1"/>
  <c r="BG349" i="14"/>
  <c r="BH349" i="14" s="1"/>
  <c r="BI349" i="14" s="1"/>
  <c r="BJ349" i="14" s="1"/>
  <c r="BK349" i="14" s="1"/>
  <c r="BL349" i="14" s="1"/>
  <c r="BM349" i="14" s="1"/>
  <c r="BN349" i="14" s="1"/>
  <c r="BO349" i="14" s="1"/>
  <c r="BP349" i="14" s="1"/>
  <c r="BQ349" i="14" s="1"/>
  <c r="BR349" i="14" s="1"/>
  <c r="AT147" i="6"/>
  <c r="AM19" i="10" s="1"/>
  <c r="BH385" i="14"/>
  <c r="BI385" i="14" s="1"/>
  <c r="BJ385" i="14" s="1"/>
  <c r="BK385" i="14" s="1"/>
  <c r="BL385" i="14" s="1"/>
  <c r="BM385" i="14" s="1"/>
  <c r="BN385" i="14" s="1"/>
  <c r="BO385" i="14" s="1"/>
  <c r="BP385" i="14" s="1"/>
  <c r="BQ385" i="14" s="1"/>
  <c r="BR385" i="14" s="1"/>
  <c r="BH96" i="14"/>
  <c r="BI96" i="14" s="1"/>
  <c r="BJ96" i="14" s="1"/>
  <c r="BK96" i="14" s="1"/>
  <c r="BL96" i="14" s="1"/>
  <c r="BM96" i="14" s="1"/>
  <c r="BN96" i="14" s="1"/>
  <c r="BO96" i="14" s="1"/>
  <c r="BP96" i="14" s="1"/>
  <c r="BQ96" i="14" s="1"/>
  <c r="BR96" i="14" s="1"/>
  <c r="BH356" i="14"/>
  <c r="BI356" i="14" s="1"/>
  <c r="BJ356" i="14" s="1"/>
  <c r="BK356" i="14" s="1"/>
  <c r="BL356" i="14" s="1"/>
  <c r="BM356" i="14" s="1"/>
  <c r="BN356" i="14" s="1"/>
  <c r="BO356" i="14" s="1"/>
  <c r="BP356" i="14" s="1"/>
  <c r="BQ356" i="14" s="1"/>
  <c r="BR356" i="14" s="1"/>
  <c r="BH305" i="14"/>
  <c r="BI305" i="14" s="1"/>
  <c r="BJ305" i="14" s="1"/>
  <c r="BK305" i="14" s="1"/>
  <c r="BL305" i="14" s="1"/>
  <c r="BM305" i="14" s="1"/>
  <c r="BN305" i="14" s="1"/>
  <c r="BO305" i="14" s="1"/>
  <c r="BP305" i="14" s="1"/>
  <c r="BQ305" i="14" s="1"/>
  <c r="BR305" i="14" s="1"/>
  <c r="BH182" i="14"/>
  <c r="BI182" i="14" s="1"/>
  <c r="BJ182" i="14" s="1"/>
  <c r="BK182" i="14" s="1"/>
  <c r="BL182" i="14" s="1"/>
  <c r="BM182" i="14" s="1"/>
  <c r="BN182" i="14" s="1"/>
  <c r="BO182" i="14" s="1"/>
  <c r="BP182" i="14" s="1"/>
  <c r="BQ182" i="14" s="1"/>
  <c r="BR182" i="14" s="1"/>
  <c r="BH126" i="14"/>
  <c r="BI126" i="14" s="1"/>
  <c r="BJ126" i="14" s="1"/>
  <c r="BK126" i="14" s="1"/>
  <c r="BL126" i="14" s="1"/>
  <c r="BM126" i="14" s="1"/>
  <c r="BN126" i="14" s="1"/>
  <c r="BO126" i="14" s="1"/>
  <c r="BP126" i="14" s="1"/>
  <c r="BQ126" i="14" s="1"/>
  <c r="BR126" i="14" s="1"/>
  <c r="BG129" i="14"/>
  <c r="BH129" i="14" s="1"/>
  <c r="BI129" i="14" s="1"/>
  <c r="BJ129" i="14" s="1"/>
  <c r="BK129" i="14" s="1"/>
  <c r="BL129" i="14" s="1"/>
  <c r="BM129" i="14" s="1"/>
  <c r="BN129" i="14" s="1"/>
  <c r="BO129" i="14" s="1"/>
  <c r="BP129" i="14" s="1"/>
  <c r="BQ129" i="14" s="1"/>
  <c r="BR129" i="14" s="1"/>
  <c r="BH474" i="14"/>
  <c r="BI474" i="14" s="1"/>
  <c r="BJ474" i="14" s="1"/>
  <c r="BK474" i="14" s="1"/>
  <c r="BL474" i="14" s="1"/>
  <c r="BM474" i="14" s="1"/>
  <c r="BN474" i="14" s="1"/>
  <c r="BO474" i="14" s="1"/>
  <c r="BP474" i="14" s="1"/>
  <c r="BQ474" i="14" s="1"/>
  <c r="BR474" i="14" s="1"/>
  <c r="BH88" i="14"/>
  <c r="BI88" i="14" s="1"/>
  <c r="BJ88" i="14" s="1"/>
  <c r="BK88" i="14" s="1"/>
  <c r="BL88" i="14" s="1"/>
  <c r="BM88" i="14" s="1"/>
  <c r="BN88" i="14" s="1"/>
  <c r="BO88" i="14" s="1"/>
  <c r="BP88" i="14" s="1"/>
  <c r="BQ88" i="14" s="1"/>
  <c r="BR88" i="14" s="1"/>
  <c r="BG347" i="14"/>
  <c r="BH347" i="14" s="1"/>
  <c r="BI347" i="14" s="1"/>
  <c r="BJ347" i="14" s="1"/>
  <c r="BK347" i="14" s="1"/>
  <c r="BL347" i="14" s="1"/>
  <c r="BM347" i="14" s="1"/>
  <c r="BN347" i="14" s="1"/>
  <c r="BO347" i="14" s="1"/>
  <c r="BP347" i="14" s="1"/>
  <c r="BQ347" i="14" s="1"/>
  <c r="BR347" i="14" s="1"/>
  <c r="BH443" i="14"/>
  <c r="BI443" i="14" s="1"/>
  <c r="BJ443" i="14" s="1"/>
  <c r="BK443" i="14" s="1"/>
  <c r="BL443" i="14" s="1"/>
  <c r="BM443" i="14" s="1"/>
  <c r="BN443" i="14" s="1"/>
  <c r="BO443" i="14" s="1"/>
  <c r="BP443" i="14" s="1"/>
  <c r="BQ443" i="14" s="1"/>
  <c r="BR443" i="14" s="1"/>
  <c r="BG234" i="14"/>
  <c r="BH234" i="14" s="1"/>
  <c r="BI234" i="14" s="1"/>
  <c r="BJ234" i="14" s="1"/>
  <c r="BK234" i="14" s="1"/>
  <c r="BL234" i="14" s="1"/>
  <c r="BM234" i="14" s="1"/>
  <c r="BN234" i="14" s="1"/>
  <c r="BO234" i="14" s="1"/>
  <c r="BP234" i="14" s="1"/>
  <c r="BQ234" i="14" s="1"/>
  <c r="BR234" i="14" s="1"/>
  <c r="BH172" i="14"/>
  <c r="BI172" i="14" s="1"/>
  <c r="BJ172" i="14" s="1"/>
  <c r="BK172" i="14" s="1"/>
  <c r="BL172" i="14" s="1"/>
  <c r="BM172" i="14" s="1"/>
  <c r="BN172" i="14" s="1"/>
  <c r="BO172" i="14" s="1"/>
  <c r="BP172" i="14" s="1"/>
  <c r="BQ172" i="14" s="1"/>
  <c r="BR172" i="14" s="1"/>
  <c r="BH382" i="14"/>
  <c r="BI382" i="14" s="1"/>
  <c r="BJ382" i="14" s="1"/>
  <c r="BK382" i="14" s="1"/>
  <c r="BL382" i="14" s="1"/>
  <c r="BM382" i="14" s="1"/>
  <c r="BN382" i="14" s="1"/>
  <c r="BO382" i="14" s="1"/>
  <c r="BP382" i="14" s="1"/>
  <c r="BQ382" i="14" s="1"/>
  <c r="BR382" i="14" s="1"/>
  <c r="BH71" i="14"/>
  <c r="BI71" i="14" s="1"/>
  <c r="BJ71" i="14" s="1"/>
  <c r="BK71" i="14" s="1"/>
  <c r="BL71" i="14" s="1"/>
  <c r="BM71" i="14" s="1"/>
  <c r="BN71" i="14" s="1"/>
  <c r="BO71" i="14" s="1"/>
  <c r="BP71" i="14" s="1"/>
  <c r="BQ71" i="14" s="1"/>
  <c r="BR71" i="14" s="1"/>
  <c r="BH354" i="14"/>
  <c r="BI354" i="14" s="1"/>
  <c r="BJ354" i="14" s="1"/>
  <c r="BK354" i="14" s="1"/>
  <c r="BL354" i="14" s="1"/>
  <c r="BM354" i="14" s="1"/>
  <c r="BN354" i="14" s="1"/>
  <c r="BO354" i="14" s="1"/>
  <c r="BP354" i="14" s="1"/>
  <c r="BQ354" i="14" s="1"/>
  <c r="BR354" i="14" s="1"/>
  <c r="BH277" i="14"/>
  <c r="BI277" i="14" s="1"/>
  <c r="BJ277" i="14" s="1"/>
  <c r="BK277" i="14" s="1"/>
  <c r="BL277" i="14" s="1"/>
  <c r="BM277" i="14" s="1"/>
  <c r="BN277" i="14" s="1"/>
  <c r="BO277" i="14" s="1"/>
  <c r="BP277" i="14" s="1"/>
  <c r="BQ277" i="14" s="1"/>
  <c r="BR277" i="14" s="1"/>
  <c r="BG390" i="14"/>
  <c r="BH390" i="14" s="1"/>
  <c r="BI390" i="14" s="1"/>
  <c r="BJ390" i="14" s="1"/>
  <c r="BK390" i="14" s="1"/>
  <c r="BL390" i="14" s="1"/>
  <c r="BM390" i="14" s="1"/>
  <c r="BN390" i="14" s="1"/>
  <c r="BO390" i="14" s="1"/>
  <c r="BP390" i="14" s="1"/>
  <c r="BQ390" i="14" s="1"/>
  <c r="BR390" i="14" s="1"/>
  <c r="BG49" i="14"/>
  <c r="BH49" i="14" s="1"/>
  <c r="BI49" i="14" s="1"/>
  <c r="BJ49" i="14" s="1"/>
  <c r="BK49" i="14" s="1"/>
  <c r="BL49" i="14" s="1"/>
  <c r="BM49" i="14" s="1"/>
  <c r="BN49" i="14" s="1"/>
  <c r="BO49" i="14" s="1"/>
  <c r="BP49" i="14" s="1"/>
  <c r="BQ49" i="14" s="1"/>
  <c r="BR49" i="14" s="1"/>
  <c r="BH152" i="14"/>
  <c r="BI152" i="14" s="1"/>
  <c r="BJ152" i="14" s="1"/>
  <c r="BK152" i="14" s="1"/>
  <c r="BL152" i="14" s="1"/>
  <c r="BM152" i="14" s="1"/>
  <c r="BN152" i="14" s="1"/>
  <c r="BO152" i="14" s="1"/>
  <c r="BP152" i="14" s="1"/>
  <c r="BQ152" i="14" s="1"/>
  <c r="BR152" i="14" s="1"/>
  <c r="BG365" i="14"/>
  <c r="BH365" i="14" s="1"/>
  <c r="BI365" i="14" s="1"/>
  <c r="BJ365" i="14" s="1"/>
  <c r="BK365" i="14" s="1"/>
  <c r="BL365" i="14" s="1"/>
  <c r="BM365" i="14" s="1"/>
  <c r="BN365" i="14" s="1"/>
  <c r="BO365" i="14" s="1"/>
  <c r="BP365" i="14" s="1"/>
  <c r="BQ365" i="14" s="1"/>
  <c r="BR365" i="14" s="1"/>
  <c r="BG167" i="14"/>
  <c r="BH167" i="14" s="1"/>
  <c r="BI167" i="14" s="1"/>
  <c r="BJ167" i="14" s="1"/>
  <c r="BK167" i="14" s="1"/>
  <c r="BL167" i="14" s="1"/>
  <c r="BM167" i="14" s="1"/>
  <c r="BN167" i="14" s="1"/>
  <c r="BO167" i="14" s="1"/>
  <c r="BP167" i="14" s="1"/>
  <c r="BQ167" i="14" s="1"/>
  <c r="BR167" i="14" s="1"/>
  <c r="BH375" i="14"/>
  <c r="BI375" i="14" s="1"/>
  <c r="BJ375" i="14" s="1"/>
  <c r="BK375" i="14" s="1"/>
  <c r="BL375" i="14" s="1"/>
  <c r="BM375" i="14" s="1"/>
  <c r="BN375" i="14" s="1"/>
  <c r="BO375" i="14" s="1"/>
  <c r="BP375" i="14" s="1"/>
  <c r="BQ375" i="14" s="1"/>
  <c r="BR375" i="14" s="1"/>
  <c r="BG302" i="14"/>
  <c r="BH372" i="14"/>
  <c r="BI372" i="14" s="1"/>
  <c r="BJ372" i="14" s="1"/>
  <c r="BK372" i="14" s="1"/>
  <c r="BL372" i="14" s="1"/>
  <c r="BM372" i="14" s="1"/>
  <c r="BN372" i="14" s="1"/>
  <c r="BO372" i="14" s="1"/>
  <c r="BP372" i="14" s="1"/>
  <c r="BQ372" i="14" s="1"/>
  <c r="BR372" i="14" s="1"/>
  <c r="BH260" i="14"/>
  <c r="BI260" i="14" s="1"/>
  <c r="BJ260" i="14" s="1"/>
  <c r="BK260" i="14" s="1"/>
  <c r="BL260" i="14" s="1"/>
  <c r="BM260" i="14" s="1"/>
  <c r="BN260" i="14" s="1"/>
  <c r="BO260" i="14" s="1"/>
  <c r="BP260" i="14" s="1"/>
  <c r="BQ260" i="14" s="1"/>
  <c r="BR260" i="14" s="1"/>
  <c r="BH388" i="14"/>
  <c r="BI388" i="14" s="1"/>
  <c r="BJ388" i="14" s="1"/>
  <c r="BK388" i="14" s="1"/>
  <c r="BL388" i="14" s="1"/>
  <c r="BM388" i="14" s="1"/>
  <c r="BN388" i="14" s="1"/>
  <c r="BO388" i="14" s="1"/>
  <c r="BP388" i="14" s="1"/>
  <c r="BQ388" i="14" s="1"/>
  <c r="BR388" i="14" s="1"/>
  <c r="BH453" i="14"/>
  <c r="BI453" i="14" s="1"/>
  <c r="BJ453" i="14" s="1"/>
  <c r="BK453" i="14" s="1"/>
  <c r="BL453" i="14" s="1"/>
  <c r="BM453" i="14" s="1"/>
  <c r="BN453" i="14" s="1"/>
  <c r="BO453" i="14" s="1"/>
  <c r="BP453" i="14" s="1"/>
  <c r="BQ453" i="14" s="1"/>
  <c r="BR453" i="14" s="1"/>
  <c r="BH424" i="14"/>
  <c r="BI424" i="14" s="1"/>
  <c r="BJ424" i="14" s="1"/>
  <c r="BK424" i="14" s="1"/>
  <c r="BL424" i="14" s="1"/>
  <c r="BM424" i="14" s="1"/>
  <c r="BN424" i="14" s="1"/>
  <c r="BO424" i="14" s="1"/>
  <c r="BP424" i="14" s="1"/>
  <c r="BQ424" i="14" s="1"/>
  <c r="BR424" i="14" s="1"/>
  <c r="BG201" i="14"/>
  <c r="BH201" i="14" s="1"/>
  <c r="BI201" i="14" s="1"/>
  <c r="BJ201" i="14" s="1"/>
  <c r="BK201" i="14" s="1"/>
  <c r="BL201" i="14" s="1"/>
  <c r="BM201" i="14" s="1"/>
  <c r="BN201" i="14" s="1"/>
  <c r="BO201" i="14" s="1"/>
  <c r="BP201" i="14" s="1"/>
  <c r="BQ201" i="14" s="1"/>
  <c r="BR201" i="14" s="1"/>
  <c r="BH346" i="14"/>
  <c r="BI346" i="14" s="1"/>
  <c r="BJ346" i="14" s="1"/>
  <c r="BK346" i="14" s="1"/>
  <c r="BL346" i="14" s="1"/>
  <c r="BM346" i="14" s="1"/>
  <c r="BN346" i="14" s="1"/>
  <c r="BO346" i="14" s="1"/>
  <c r="BP346" i="14" s="1"/>
  <c r="BQ346" i="14" s="1"/>
  <c r="BR346" i="14" s="1"/>
  <c r="BG367" i="14"/>
  <c r="BH367" i="14" s="1"/>
  <c r="BI367" i="14" s="1"/>
  <c r="BJ367" i="14" s="1"/>
  <c r="BK367" i="14" s="1"/>
  <c r="BL367" i="14" s="1"/>
  <c r="BM367" i="14" s="1"/>
  <c r="BN367" i="14" s="1"/>
  <c r="BO367" i="14" s="1"/>
  <c r="BP367" i="14" s="1"/>
  <c r="BQ367" i="14" s="1"/>
  <c r="BR367" i="14" s="1"/>
  <c r="BH440" i="14"/>
  <c r="BI440" i="14" s="1"/>
  <c r="BJ440" i="14" s="1"/>
  <c r="BK440" i="14" s="1"/>
  <c r="BL440" i="14" s="1"/>
  <c r="BM440" i="14" s="1"/>
  <c r="BN440" i="14" s="1"/>
  <c r="BO440" i="14" s="1"/>
  <c r="BP440" i="14" s="1"/>
  <c r="BQ440" i="14" s="1"/>
  <c r="BR440" i="14" s="1"/>
  <c r="BH79" i="14"/>
  <c r="BI79" i="14" s="1"/>
  <c r="BJ79" i="14" s="1"/>
  <c r="BK79" i="14" s="1"/>
  <c r="BL79" i="14" s="1"/>
  <c r="BM79" i="14" s="1"/>
  <c r="BN79" i="14" s="1"/>
  <c r="BO79" i="14" s="1"/>
  <c r="BP79" i="14" s="1"/>
  <c r="BQ79" i="14" s="1"/>
  <c r="BR79" i="14" s="1"/>
  <c r="BH310" i="14"/>
  <c r="BI310" i="14" s="1"/>
  <c r="BJ310" i="14" s="1"/>
  <c r="BK310" i="14" s="1"/>
  <c r="BL310" i="14" s="1"/>
  <c r="BM310" i="14" s="1"/>
  <c r="BN310" i="14" s="1"/>
  <c r="BO310" i="14" s="1"/>
  <c r="BP310" i="14" s="1"/>
  <c r="BQ310" i="14" s="1"/>
  <c r="BR310" i="14" s="1"/>
  <c r="BG148" i="14"/>
  <c r="BH148" i="14" s="1"/>
  <c r="BI148" i="14" s="1"/>
  <c r="BJ148" i="14" s="1"/>
  <c r="BK148" i="14" s="1"/>
  <c r="BL148" i="14" s="1"/>
  <c r="BM148" i="14" s="1"/>
  <c r="BN148" i="14" s="1"/>
  <c r="BO148" i="14" s="1"/>
  <c r="BP148" i="14" s="1"/>
  <c r="BQ148" i="14" s="1"/>
  <c r="BR148" i="14" s="1"/>
  <c r="BH402" i="14"/>
  <c r="BI402" i="14" s="1"/>
  <c r="BJ402" i="14" s="1"/>
  <c r="BK402" i="14" s="1"/>
  <c r="BL402" i="14" s="1"/>
  <c r="BM402" i="14" s="1"/>
  <c r="BN402" i="14" s="1"/>
  <c r="BO402" i="14" s="1"/>
  <c r="BP402" i="14" s="1"/>
  <c r="BQ402" i="14" s="1"/>
  <c r="BR402" i="14" s="1"/>
  <c r="BH250" i="14"/>
  <c r="BI250" i="14" s="1"/>
  <c r="BJ250" i="14" s="1"/>
  <c r="BK250" i="14" s="1"/>
  <c r="BL250" i="14" s="1"/>
  <c r="BM250" i="14" s="1"/>
  <c r="BN250" i="14" s="1"/>
  <c r="BO250" i="14" s="1"/>
  <c r="BP250" i="14" s="1"/>
  <c r="BQ250" i="14" s="1"/>
  <c r="BR250" i="14" s="1"/>
  <c r="BG158" i="14"/>
  <c r="BH158" i="14" s="1"/>
  <c r="BI158" i="14" s="1"/>
  <c r="BJ158" i="14" s="1"/>
  <c r="BK158" i="14" s="1"/>
  <c r="BL158" i="14" s="1"/>
  <c r="BM158" i="14" s="1"/>
  <c r="BN158" i="14" s="1"/>
  <c r="BO158" i="14" s="1"/>
  <c r="BP158" i="14" s="1"/>
  <c r="BQ158" i="14" s="1"/>
  <c r="BR158" i="14" s="1"/>
  <c r="BH324" i="14"/>
  <c r="BI324" i="14" s="1"/>
  <c r="BJ324" i="14" s="1"/>
  <c r="BK324" i="14" s="1"/>
  <c r="BL324" i="14" s="1"/>
  <c r="BM324" i="14" s="1"/>
  <c r="BN324" i="14" s="1"/>
  <c r="BO324" i="14" s="1"/>
  <c r="BP324" i="14" s="1"/>
  <c r="BQ324" i="14" s="1"/>
  <c r="BR324" i="14" s="1"/>
  <c r="BH120" i="14"/>
  <c r="BI120" i="14" s="1"/>
  <c r="BJ120" i="14" s="1"/>
  <c r="BK120" i="14" s="1"/>
  <c r="BL120" i="14" s="1"/>
  <c r="BM120" i="14" s="1"/>
  <c r="BN120" i="14" s="1"/>
  <c r="BO120" i="14" s="1"/>
  <c r="BP120" i="14" s="1"/>
  <c r="BQ120" i="14" s="1"/>
  <c r="BR120" i="14" s="1"/>
  <c r="BG257" i="14"/>
  <c r="BH257" i="14" s="1"/>
  <c r="BI257" i="14" s="1"/>
  <c r="BJ257" i="14" s="1"/>
  <c r="BK257" i="14" s="1"/>
  <c r="BL257" i="14" s="1"/>
  <c r="BM257" i="14" s="1"/>
  <c r="BN257" i="14" s="1"/>
  <c r="BO257" i="14" s="1"/>
  <c r="BP257" i="14" s="1"/>
  <c r="BQ257" i="14" s="1"/>
  <c r="BR257" i="14" s="1"/>
  <c r="BG47" i="14"/>
  <c r="BH47" i="14" s="1"/>
  <c r="BI47" i="14" s="1"/>
  <c r="BJ47" i="14" s="1"/>
  <c r="BK47" i="14" s="1"/>
  <c r="BL47" i="14" s="1"/>
  <c r="BM47" i="14" s="1"/>
  <c r="BN47" i="14" s="1"/>
  <c r="BO47" i="14" s="1"/>
  <c r="BP47" i="14" s="1"/>
  <c r="BQ47" i="14" s="1"/>
  <c r="BR47" i="14" s="1"/>
  <c r="BG48" i="14"/>
  <c r="BH48" i="14" s="1"/>
  <c r="BI48" i="14" s="1"/>
  <c r="BJ48" i="14" s="1"/>
  <c r="BK48" i="14" s="1"/>
  <c r="BL48" i="14" s="1"/>
  <c r="BM48" i="14" s="1"/>
  <c r="BN48" i="14" s="1"/>
  <c r="BO48" i="14" s="1"/>
  <c r="BP48" i="14" s="1"/>
  <c r="BQ48" i="14" s="1"/>
  <c r="BR48" i="14" s="1"/>
  <c r="BH447" i="14"/>
  <c r="BI447" i="14" s="1"/>
  <c r="BJ447" i="14" s="1"/>
  <c r="BK447" i="14" s="1"/>
  <c r="BL447" i="14" s="1"/>
  <c r="BM447" i="14" s="1"/>
  <c r="BN447" i="14" s="1"/>
  <c r="BO447" i="14" s="1"/>
  <c r="BP447" i="14" s="1"/>
  <c r="BQ447" i="14" s="1"/>
  <c r="BR447" i="14" s="1"/>
  <c r="BH113" i="14"/>
  <c r="BI113" i="14" s="1"/>
  <c r="BJ113" i="14" s="1"/>
  <c r="BK113" i="14" s="1"/>
  <c r="BL113" i="14" s="1"/>
  <c r="BM113" i="14" s="1"/>
  <c r="BN113" i="14" s="1"/>
  <c r="BO113" i="14" s="1"/>
  <c r="BP113" i="14" s="1"/>
  <c r="BQ113" i="14" s="1"/>
  <c r="BR113" i="14" s="1"/>
  <c r="BG112" i="14"/>
  <c r="BH112" i="14" s="1"/>
  <c r="BI112" i="14" s="1"/>
  <c r="BJ112" i="14" s="1"/>
  <c r="BK112" i="14" s="1"/>
  <c r="BL112" i="14" s="1"/>
  <c r="BM112" i="14" s="1"/>
  <c r="BN112" i="14" s="1"/>
  <c r="BO112" i="14" s="1"/>
  <c r="BP112" i="14" s="1"/>
  <c r="BQ112" i="14" s="1"/>
  <c r="BR112" i="14" s="1"/>
  <c r="BH60" i="14"/>
  <c r="BI60" i="14" s="1"/>
  <c r="BJ60" i="14" s="1"/>
  <c r="BK60" i="14" s="1"/>
  <c r="BL60" i="14" s="1"/>
  <c r="BM60" i="14" s="1"/>
  <c r="BN60" i="14" s="1"/>
  <c r="BO60" i="14" s="1"/>
  <c r="BP60" i="14" s="1"/>
  <c r="BQ60" i="14" s="1"/>
  <c r="BR60" i="14" s="1"/>
  <c r="BH477" i="14"/>
  <c r="BI477" i="14" s="1"/>
  <c r="BJ477" i="14" s="1"/>
  <c r="BK477" i="14" s="1"/>
  <c r="BL477" i="14" s="1"/>
  <c r="BM477" i="14" s="1"/>
  <c r="BN477" i="14" s="1"/>
  <c r="BO477" i="14" s="1"/>
  <c r="BP477" i="14" s="1"/>
  <c r="BQ477" i="14" s="1"/>
  <c r="BR477" i="14" s="1"/>
  <c r="BH203" i="14"/>
  <c r="BI203" i="14" s="1"/>
  <c r="BJ203" i="14" s="1"/>
  <c r="BK203" i="14" s="1"/>
  <c r="BL203" i="14" s="1"/>
  <c r="BM203" i="14" s="1"/>
  <c r="BN203" i="14" s="1"/>
  <c r="BO203" i="14" s="1"/>
  <c r="BP203" i="14" s="1"/>
  <c r="BQ203" i="14" s="1"/>
  <c r="BR203" i="14" s="1"/>
  <c r="BH270" i="14"/>
  <c r="BI270" i="14" s="1"/>
  <c r="BJ270" i="14" s="1"/>
  <c r="BK270" i="14" s="1"/>
  <c r="BL270" i="14" s="1"/>
  <c r="BM270" i="14" s="1"/>
  <c r="BN270" i="14" s="1"/>
  <c r="BO270" i="14" s="1"/>
  <c r="BP270" i="14" s="1"/>
  <c r="BQ270" i="14" s="1"/>
  <c r="BR270" i="14" s="1"/>
  <c r="BG323" i="14"/>
  <c r="BH80" i="14"/>
  <c r="BI80" i="14" s="1"/>
  <c r="BJ80" i="14" s="1"/>
  <c r="BK80" i="14" s="1"/>
  <c r="BL80" i="14" s="1"/>
  <c r="BM80" i="14" s="1"/>
  <c r="BN80" i="14" s="1"/>
  <c r="BO80" i="14" s="1"/>
  <c r="BP80" i="14" s="1"/>
  <c r="BQ80" i="14" s="1"/>
  <c r="BR80" i="14" s="1"/>
  <c r="BH263" i="14"/>
  <c r="BI263" i="14" s="1"/>
  <c r="BJ263" i="14" s="1"/>
  <c r="BK263" i="14" s="1"/>
  <c r="BL263" i="14" s="1"/>
  <c r="BM263" i="14" s="1"/>
  <c r="BN263" i="14" s="1"/>
  <c r="BO263" i="14" s="1"/>
  <c r="BP263" i="14" s="1"/>
  <c r="BQ263" i="14" s="1"/>
  <c r="BR263" i="14" s="1"/>
  <c r="BG174" i="14"/>
  <c r="BH174" i="14" s="1"/>
  <c r="BI174" i="14" s="1"/>
  <c r="BJ174" i="14" s="1"/>
  <c r="BK174" i="14" s="1"/>
  <c r="BL174" i="14" s="1"/>
  <c r="BM174" i="14" s="1"/>
  <c r="BN174" i="14" s="1"/>
  <c r="BO174" i="14" s="1"/>
  <c r="BP174" i="14" s="1"/>
  <c r="BQ174" i="14" s="1"/>
  <c r="BR174" i="14" s="1"/>
  <c r="BH228" i="14"/>
  <c r="BI228" i="14" s="1"/>
  <c r="BJ228" i="14" s="1"/>
  <c r="BK228" i="14" s="1"/>
  <c r="BL228" i="14" s="1"/>
  <c r="BM228" i="14" s="1"/>
  <c r="BN228" i="14" s="1"/>
  <c r="BO228" i="14" s="1"/>
  <c r="BP228" i="14" s="1"/>
  <c r="BQ228" i="14" s="1"/>
  <c r="BR228" i="14" s="1"/>
  <c r="BH21" i="14"/>
  <c r="BI21" i="14" s="1"/>
  <c r="BJ21" i="14" s="1"/>
  <c r="BK21" i="14" s="1"/>
  <c r="BL21" i="14" s="1"/>
  <c r="BM21" i="14" s="1"/>
  <c r="BN21" i="14" s="1"/>
  <c r="BO21" i="14" s="1"/>
  <c r="BP21" i="14" s="1"/>
  <c r="BQ21" i="14" s="1"/>
  <c r="BR21" i="14" s="1"/>
  <c r="BH137" i="14"/>
  <c r="BI137" i="14" s="1"/>
  <c r="BJ137" i="14" s="1"/>
  <c r="BK137" i="14" s="1"/>
  <c r="BL137" i="14" s="1"/>
  <c r="BM137" i="14" s="1"/>
  <c r="BN137" i="14" s="1"/>
  <c r="BO137" i="14" s="1"/>
  <c r="BP137" i="14" s="1"/>
  <c r="BQ137" i="14" s="1"/>
  <c r="BR137" i="14" s="1"/>
  <c r="BH105" i="14"/>
  <c r="BI105" i="14" s="1"/>
  <c r="BJ105" i="14" s="1"/>
  <c r="BK105" i="14" s="1"/>
  <c r="BL105" i="14" s="1"/>
  <c r="BM105" i="14" s="1"/>
  <c r="BN105" i="14" s="1"/>
  <c r="BO105" i="14" s="1"/>
  <c r="BP105" i="14" s="1"/>
  <c r="BQ105" i="14" s="1"/>
  <c r="BR105" i="14" s="1"/>
  <c r="BH161" i="14"/>
  <c r="BI161" i="14" s="1"/>
  <c r="BJ161" i="14" s="1"/>
  <c r="BK161" i="14" s="1"/>
  <c r="BL161" i="14" s="1"/>
  <c r="BM161" i="14" s="1"/>
  <c r="BN161" i="14" s="1"/>
  <c r="BO161" i="14" s="1"/>
  <c r="BP161" i="14" s="1"/>
  <c r="BQ161" i="14" s="1"/>
  <c r="BR161" i="14" s="1"/>
  <c r="AH101" i="10"/>
  <c r="AN166" i="10"/>
  <c r="AX1" i="16"/>
  <c r="AO3" i="10"/>
  <c r="AN53" i="10"/>
  <c r="AN61" i="10"/>
  <c r="AN109" i="10"/>
  <c r="AN58" i="10"/>
  <c r="AN165" i="10"/>
  <c r="AN64" i="10"/>
  <c r="AN50" i="10"/>
  <c r="AN89" i="10"/>
  <c r="AN59" i="10"/>
  <c r="AN159" i="10"/>
  <c r="AN73" i="10"/>
  <c r="AN30" i="10" s="1"/>
  <c r="AN79" i="10"/>
  <c r="AN36" i="10" s="1"/>
  <c r="AN77" i="10"/>
  <c r="AN34" i="10" s="1"/>
  <c r="AN48" i="10"/>
  <c r="AN51" i="10"/>
  <c r="AN107" i="10"/>
  <c r="AN93" i="10"/>
  <c r="AN44" i="10"/>
  <c r="AN66" i="10"/>
  <c r="AN82" i="10"/>
  <c r="AN74" i="10"/>
  <c r="AN31" i="10" s="1"/>
  <c r="AN38" i="10"/>
  <c r="AN83" i="10"/>
  <c r="AN72" i="10"/>
  <c r="AN29" i="10" s="1"/>
  <c r="AN67" i="10"/>
  <c r="AN24" i="10" s="1"/>
  <c r="AN75" i="10"/>
  <c r="AN32" i="10" s="1"/>
  <c r="AN49" i="10"/>
  <c r="AN78" i="10"/>
  <c r="AN35" i="10" s="1"/>
  <c r="AN76" i="10"/>
  <c r="AN33" i="10" s="1"/>
  <c r="AN60" i="10"/>
  <c r="AN80" i="10"/>
  <c r="AN37" i="10" s="1"/>
  <c r="AN158" i="10"/>
  <c r="AN167" i="10"/>
  <c r="AN176" i="10" s="1"/>
  <c r="AN8" i="10"/>
  <c r="AN55" i="10"/>
  <c r="AN47" i="10"/>
  <c r="AN46" i="10"/>
  <c r="AN70" i="10"/>
  <c r="AN27" i="10" s="1"/>
  <c r="AN71" i="10"/>
  <c r="AN28" i="10" s="1"/>
  <c r="AN69" i="10"/>
  <c r="AN26" i="10" s="1"/>
  <c r="AN56" i="10"/>
  <c r="AN54" i="10"/>
  <c r="AN104" i="10"/>
  <c r="AN164" i="10"/>
  <c r="AN108" i="10"/>
  <c r="AN62" i="10"/>
  <c r="AN163" i="10"/>
  <c r="AN68" i="10"/>
  <c r="AN25" i="10" s="1"/>
  <c r="AN160" i="10"/>
  <c r="AN90" i="10"/>
  <c r="AN57" i="10"/>
  <c r="AN52" i="10"/>
  <c r="AN88" i="10"/>
  <c r="AN9" i="10"/>
  <c r="AN63" i="10"/>
  <c r="AN86" i="10"/>
  <c r="AM110" i="10"/>
  <c r="AM168" i="10"/>
  <c r="AM23" i="10"/>
  <c r="AM22" i="10" s="1"/>
  <c r="AM39" i="10" s="1"/>
  <c r="AM65" i="10"/>
  <c r="AW159" i="16"/>
  <c r="AI95" i="10"/>
  <c r="AG101" i="10"/>
  <c r="AG99" i="10"/>
  <c r="AH99" i="10"/>
  <c r="AJ105" i="10"/>
  <c r="AJ112" i="10" s="1"/>
  <c r="AJ174" i="10"/>
  <c r="AT157" i="23" s="1"/>
  <c r="AW5" i="16"/>
  <c r="AW10" i="16" s="1"/>
  <c r="AI112" i="10"/>
  <c r="AM45" i="10"/>
  <c r="AC68" i="16"/>
  <c r="AJ30" i="11"/>
  <c r="AL30" i="11"/>
  <c r="AO30" i="11"/>
  <c r="BD6" i="14"/>
  <c r="BE4" i="14"/>
  <c r="AM14" i="10" l="1"/>
  <c r="AM11" i="10"/>
  <c r="AX159" i="23"/>
  <c r="H39" i="11"/>
  <c r="J39" i="11"/>
  <c r="AS157" i="16"/>
  <c r="AN7" i="10"/>
  <c r="AN10" i="10" s="1"/>
  <c r="O134" i="14"/>
  <c r="BS134" i="14" s="1"/>
  <c r="O402" i="14"/>
  <c r="BS402" i="14" s="1"/>
  <c r="BT402" i="14" s="1"/>
  <c r="BU402" i="14" s="1"/>
  <c r="BV402" i="14" s="1"/>
  <c r="BW402" i="14" s="1"/>
  <c r="BX402" i="14" s="1"/>
  <c r="BY402" i="14" s="1"/>
  <c r="BZ402" i="14" s="1"/>
  <c r="CA402" i="14" s="1"/>
  <c r="CB402" i="14" s="1"/>
  <c r="CC402" i="14" s="1"/>
  <c r="CD402" i="14" s="1"/>
  <c r="AJ95" i="10"/>
  <c r="AJ98" i="10" s="1"/>
  <c r="AT4" i="23" s="1"/>
  <c r="AT9" i="23" s="1"/>
  <c r="AT12" i="23" s="1"/>
  <c r="O397" i="14"/>
  <c r="BS397" i="14" s="1"/>
  <c r="AY1" i="23"/>
  <c r="AO6" i="10"/>
  <c r="AO12" i="10" s="1"/>
  <c r="AK103" i="10"/>
  <c r="AK81" i="10"/>
  <c r="AK84" i="10" s="1"/>
  <c r="AK87" i="10"/>
  <c r="AK91" i="10" s="1"/>
  <c r="O260" i="14"/>
  <c r="BS260" i="14" s="1"/>
  <c r="BT260" i="14" s="1"/>
  <c r="BU260" i="14" s="1"/>
  <c r="BV260" i="14" s="1"/>
  <c r="BW260" i="14" s="1"/>
  <c r="BX260" i="14" s="1"/>
  <c r="BY260" i="14" s="1"/>
  <c r="BZ260" i="14" s="1"/>
  <c r="CA260" i="14" s="1"/>
  <c r="CB260" i="14" s="1"/>
  <c r="CC260" i="14" s="1"/>
  <c r="CD260" i="14" s="1"/>
  <c r="O483" i="14"/>
  <c r="BS483" i="14" s="1"/>
  <c r="BT483" i="14" s="1"/>
  <c r="BU483" i="14" s="1"/>
  <c r="BV483" i="14" s="1"/>
  <c r="BW483" i="14" s="1"/>
  <c r="BX483" i="14" s="1"/>
  <c r="BY483" i="14" s="1"/>
  <c r="BZ483" i="14" s="1"/>
  <c r="CA483" i="14" s="1"/>
  <c r="CB483" i="14" s="1"/>
  <c r="CC483" i="14" s="1"/>
  <c r="CD483" i="14" s="1"/>
  <c r="O326" i="14"/>
  <c r="BS326" i="14" s="1"/>
  <c r="O263" i="14"/>
  <c r="BS263" i="14" s="1"/>
  <c r="O382" i="14"/>
  <c r="BS382" i="14" s="1"/>
  <c r="O45" i="14"/>
  <c r="BS45" i="14" s="1"/>
  <c r="O286" i="14"/>
  <c r="BS286" i="14" s="1"/>
  <c r="BT286" i="14" s="1"/>
  <c r="BU286" i="14" s="1"/>
  <c r="BV286" i="14" s="1"/>
  <c r="BW286" i="14" s="1"/>
  <c r="BX286" i="14" s="1"/>
  <c r="BY286" i="14" s="1"/>
  <c r="BZ286" i="14" s="1"/>
  <c r="CA286" i="14" s="1"/>
  <c r="CB286" i="14" s="1"/>
  <c r="CC286" i="14" s="1"/>
  <c r="CD286" i="14" s="1"/>
  <c r="O232" i="14"/>
  <c r="BS232" i="14" s="1"/>
  <c r="O270" i="14"/>
  <c r="BS270" i="14" s="1"/>
  <c r="BT270" i="14" s="1"/>
  <c r="BU270" i="14" s="1"/>
  <c r="BV270" i="14" s="1"/>
  <c r="BW270" i="14" s="1"/>
  <c r="BX270" i="14" s="1"/>
  <c r="BY270" i="14" s="1"/>
  <c r="BZ270" i="14" s="1"/>
  <c r="CA270" i="14" s="1"/>
  <c r="CB270" i="14" s="1"/>
  <c r="CC270" i="14" s="1"/>
  <c r="CD270" i="14" s="1"/>
  <c r="O267" i="14"/>
  <c r="BS267" i="14" s="1"/>
  <c r="O194" i="14"/>
  <c r="BS194" i="14" s="1"/>
  <c r="BT194" i="14" s="1"/>
  <c r="BU194" i="14" s="1"/>
  <c r="BV194" i="14" s="1"/>
  <c r="BW194" i="14" s="1"/>
  <c r="BX194" i="14" s="1"/>
  <c r="BY194" i="14" s="1"/>
  <c r="BZ194" i="14" s="1"/>
  <c r="CA194" i="14" s="1"/>
  <c r="CB194" i="14" s="1"/>
  <c r="CC194" i="14" s="1"/>
  <c r="CD194" i="14" s="1"/>
  <c r="O117" i="14"/>
  <c r="BS117" i="14" s="1"/>
  <c r="O169" i="14"/>
  <c r="BS169" i="14" s="1"/>
  <c r="O71" i="14"/>
  <c r="BS71" i="14" s="1"/>
  <c r="O482" i="14"/>
  <c r="BS482" i="14" s="1"/>
  <c r="O310" i="14"/>
  <c r="BS310" i="14" s="1"/>
  <c r="O416" i="14"/>
  <c r="BS416" i="14" s="1"/>
  <c r="O228" i="14"/>
  <c r="BS228" i="14" s="1"/>
  <c r="BT228" i="14" s="1"/>
  <c r="BU228" i="14" s="1"/>
  <c r="BV228" i="14" s="1"/>
  <c r="BW228" i="14" s="1"/>
  <c r="BX228" i="14" s="1"/>
  <c r="BY228" i="14" s="1"/>
  <c r="BZ228" i="14" s="1"/>
  <c r="CA228" i="14" s="1"/>
  <c r="CB228" i="14" s="1"/>
  <c r="CC228" i="14" s="1"/>
  <c r="CD228" i="14" s="1"/>
  <c r="O140" i="14"/>
  <c r="BS140" i="14" s="1"/>
  <c r="O341" i="14"/>
  <c r="BS341" i="14" s="1"/>
  <c r="O407" i="14"/>
  <c r="BS407" i="14" s="1"/>
  <c r="BT407" i="14" s="1"/>
  <c r="BU407" i="14" s="1"/>
  <c r="BV407" i="14" s="1"/>
  <c r="BW407" i="14" s="1"/>
  <c r="BX407" i="14" s="1"/>
  <c r="BY407" i="14" s="1"/>
  <c r="BZ407" i="14" s="1"/>
  <c r="CA407" i="14" s="1"/>
  <c r="CB407" i="14" s="1"/>
  <c r="CC407" i="14" s="1"/>
  <c r="CD407" i="14" s="1"/>
  <c r="O473" i="14"/>
  <c r="BS473" i="14" s="1"/>
  <c r="O54" i="14"/>
  <c r="BS54" i="14" s="1"/>
  <c r="O486" i="14"/>
  <c r="BS486" i="14" s="1"/>
  <c r="O423" i="14"/>
  <c r="BS423" i="14" s="1"/>
  <c r="BT423" i="14" s="1"/>
  <c r="BU423" i="14" s="1"/>
  <c r="BV423" i="14" s="1"/>
  <c r="BW423" i="14" s="1"/>
  <c r="BX423" i="14" s="1"/>
  <c r="BY423" i="14" s="1"/>
  <c r="BZ423" i="14" s="1"/>
  <c r="CA423" i="14" s="1"/>
  <c r="CB423" i="14" s="1"/>
  <c r="CC423" i="14" s="1"/>
  <c r="CD423" i="14" s="1"/>
  <c r="O436" i="14"/>
  <c r="BS436" i="14" s="1"/>
  <c r="O360" i="14"/>
  <c r="BS360" i="14" s="1"/>
  <c r="O469" i="14"/>
  <c r="BS469" i="14" s="1"/>
  <c r="O313" i="14"/>
  <c r="BS313" i="14" s="1"/>
  <c r="BT313" i="14" s="1"/>
  <c r="BU313" i="14" s="1"/>
  <c r="BV313" i="14" s="1"/>
  <c r="BW313" i="14" s="1"/>
  <c r="BX313" i="14" s="1"/>
  <c r="BY313" i="14" s="1"/>
  <c r="BZ313" i="14" s="1"/>
  <c r="CA313" i="14" s="1"/>
  <c r="CB313" i="14" s="1"/>
  <c r="CC313" i="14" s="1"/>
  <c r="CD313" i="14" s="1"/>
  <c r="O106" i="14"/>
  <c r="BS106" i="14" s="1"/>
  <c r="O324" i="14"/>
  <c r="BS324" i="14" s="1"/>
  <c r="O240" i="14"/>
  <c r="BS240" i="14" s="1"/>
  <c r="BT240" i="14" s="1"/>
  <c r="BU240" i="14" s="1"/>
  <c r="BV240" i="14" s="1"/>
  <c r="BW240" i="14" s="1"/>
  <c r="BX240" i="14" s="1"/>
  <c r="BY240" i="14" s="1"/>
  <c r="BZ240" i="14" s="1"/>
  <c r="CA240" i="14" s="1"/>
  <c r="CB240" i="14" s="1"/>
  <c r="CC240" i="14" s="1"/>
  <c r="CD240" i="14" s="1"/>
  <c r="O184" i="14"/>
  <c r="BS184" i="14" s="1"/>
  <c r="F38" i="15"/>
  <c r="H38" i="15" s="1"/>
  <c r="O44" i="14"/>
  <c r="BS44" i="14" s="1"/>
  <c r="BT44" i="14" s="1"/>
  <c r="BU44" i="14" s="1"/>
  <c r="BV44" i="14" s="1"/>
  <c r="BW44" i="14" s="1"/>
  <c r="BX44" i="14" s="1"/>
  <c r="BY44" i="14" s="1"/>
  <c r="BZ44" i="14" s="1"/>
  <c r="CA44" i="14" s="1"/>
  <c r="CB44" i="14" s="1"/>
  <c r="CC44" i="14" s="1"/>
  <c r="CD44" i="14" s="1"/>
  <c r="O202" i="14"/>
  <c r="BS202" i="14" s="1"/>
  <c r="O497" i="14"/>
  <c r="BS497" i="14" s="1"/>
  <c r="AM13" i="10"/>
  <c r="AM15" i="10"/>
  <c r="O203" i="14"/>
  <c r="BS203" i="14" s="1"/>
  <c r="O102" i="14"/>
  <c r="BS102" i="14" s="1"/>
  <c r="O442" i="14"/>
  <c r="BS442" i="14" s="1"/>
  <c r="O325" i="14"/>
  <c r="BS325" i="14" s="1"/>
  <c r="BT325" i="14" s="1"/>
  <c r="BU325" i="14" s="1"/>
  <c r="BV325" i="14" s="1"/>
  <c r="BW325" i="14" s="1"/>
  <c r="BX325" i="14" s="1"/>
  <c r="BY325" i="14" s="1"/>
  <c r="BZ325" i="14" s="1"/>
  <c r="CA325" i="14" s="1"/>
  <c r="CB325" i="14" s="1"/>
  <c r="CC325" i="14" s="1"/>
  <c r="CD325" i="14" s="1"/>
  <c r="O336" i="14"/>
  <c r="BS336" i="14" s="1"/>
  <c r="O170" i="14"/>
  <c r="BS170" i="14" s="1"/>
  <c r="BT170" i="14" s="1"/>
  <c r="BU170" i="14" s="1"/>
  <c r="BV170" i="14" s="1"/>
  <c r="BW170" i="14" s="1"/>
  <c r="BX170" i="14" s="1"/>
  <c r="BY170" i="14" s="1"/>
  <c r="BZ170" i="14" s="1"/>
  <c r="CA170" i="14" s="1"/>
  <c r="CB170" i="14" s="1"/>
  <c r="CC170" i="14" s="1"/>
  <c r="CD170" i="14" s="1"/>
  <c r="O159" i="14"/>
  <c r="BS159" i="14" s="1"/>
  <c r="BT159" i="14" s="1"/>
  <c r="BU159" i="14" s="1"/>
  <c r="BV159" i="14" s="1"/>
  <c r="BW159" i="14" s="1"/>
  <c r="BX159" i="14" s="1"/>
  <c r="BY159" i="14" s="1"/>
  <c r="BZ159" i="14" s="1"/>
  <c r="CA159" i="14" s="1"/>
  <c r="CB159" i="14" s="1"/>
  <c r="CC159" i="14" s="1"/>
  <c r="CD159" i="14" s="1"/>
  <c r="O420" i="14"/>
  <c r="BS420" i="14" s="1"/>
  <c r="BT420" i="14" s="1"/>
  <c r="BU420" i="14" s="1"/>
  <c r="BV420" i="14" s="1"/>
  <c r="BW420" i="14" s="1"/>
  <c r="BX420" i="14" s="1"/>
  <c r="BY420" i="14" s="1"/>
  <c r="BZ420" i="14" s="1"/>
  <c r="CA420" i="14" s="1"/>
  <c r="CB420" i="14" s="1"/>
  <c r="CC420" i="14" s="1"/>
  <c r="CD420" i="14" s="1"/>
  <c r="O217" i="14"/>
  <c r="BS217" i="14" s="1"/>
  <c r="O136" i="14"/>
  <c r="BS136" i="14" s="1"/>
  <c r="O272" i="14"/>
  <c r="BS272" i="14" s="1"/>
  <c r="O175" i="14"/>
  <c r="BS175" i="14" s="1"/>
  <c r="O351" i="14"/>
  <c r="BS351" i="14" s="1"/>
  <c r="BT351" i="14" s="1"/>
  <c r="BU351" i="14" s="1"/>
  <c r="BV351" i="14" s="1"/>
  <c r="BW351" i="14" s="1"/>
  <c r="BX351" i="14" s="1"/>
  <c r="BY351" i="14" s="1"/>
  <c r="BZ351" i="14" s="1"/>
  <c r="CA351" i="14" s="1"/>
  <c r="CB351" i="14" s="1"/>
  <c r="CC351" i="14" s="1"/>
  <c r="CD351" i="14" s="1"/>
  <c r="O432" i="14"/>
  <c r="BS432" i="14" s="1"/>
  <c r="O97" i="14"/>
  <c r="BS97" i="14" s="1"/>
  <c r="O225" i="14"/>
  <c r="BS225" i="14" s="1"/>
  <c r="BT225" i="14" s="1"/>
  <c r="BU225" i="14" s="1"/>
  <c r="BV225" i="14" s="1"/>
  <c r="BW225" i="14" s="1"/>
  <c r="BX225" i="14" s="1"/>
  <c r="BY225" i="14" s="1"/>
  <c r="BZ225" i="14" s="1"/>
  <c r="CA225" i="14" s="1"/>
  <c r="CB225" i="14" s="1"/>
  <c r="CC225" i="14" s="1"/>
  <c r="CD225" i="14" s="1"/>
  <c r="O141" i="14"/>
  <c r="BS141" i="14" s="1"/>
  <c r="O42" i="14"/>
  <c r="BS42" i="14" s="1"/>
  <c r="BT42" i="14" s="1"/>
  <c r="BU42" i="14" s="1"/>
  <c r="BV42" i="14" s="1"/>
  <c r="BW42" i="14" s="1"/>
  <c r="BX42" i="14" s="1"/>
  <c r="BY42" i="14" s="1"/>
  <c r="BZ42" i="14" s="1"/>
  <c r="CA42" i="14" s="1"/>
  <c r="CB42" i="14" s="1"/>
  <c r="CC42" i="14" s="1"/>
  <c r="CD42" i="14" s="1"/>
  <c r="O20" i="14"/>
  <c r="BS20" i="14" s="1"/>
  <c r="O490" i="14"/>
  <c r="BS490" i="14" s="1"/>
  <c r="O231" i="14"/>
  <c r="BS231" i="14" s="1"/>
  <c r="O33" i="14"/>
  <c r="BS33" i="14" s="1"/>
  <c r="O448" i="14"/>
  <c r="BS448" i="14" s="1"/>
  <c r="O415" i="14"/>
  <c r="BS415" i="14" s="1"/>
  <c r="BT415" i="14" s="1"/>
  <c r="BU415" i="14" s="1"/>
  <c r="BV415" i="14" s="1"/>
  <c r="BW415" i="14" s="1"/>
  <c r="BX415" i="14" s="1"/>
  <c r="BY415" i="14" s="1"/>
  <c r="BZ415" i="14" s="1"/>
  <c r="CA415" i="14" s="1"/>
  <c r="CB415" i="14" s="1"/>
  <c r="CC415" i="14" s="1"/>
  <c r="CD415" i="14" s="1"/>
  <c r="O191" i="14"/>
  <c r="BS191" i="14" s="1"/>
  <c r="BT191" i="14" s="1"/>
  <c r="BU191" i="14" s="1"/>
  <c r="BV191" i="14" s="1"/>
  <c r="BW191" i="14" s="1"/>
  <c r="BX191" i="14" s="1"/>
  <c r="BY191" i="14" s="1"/>
  <c r="BZ191" i="14" s="1"/>
  <c r="CA191" i="14" s="1"/>
  <c r="CB191" i="14" s="1"/>
  <c r="CC191" i="14" s="1"/>
  <c r="CD191" i="14" s="1"/>
  <c r="AL16" i="10"/>
  <c r="AL41" i="10" s="1"/>
  <c r="AL81" i="10" s="1"/>
  <c r="AL84" i="10" s="1"/>
  <c r="O172" i="14"/>
  <c r="BS172" i="14" s="1"/>
  <c r="O65" i="14"/>
  <c r="BS65" i="14" s="1"/>
  <c r="BT65" i="14" s="1"/>
  <c r="BU65" i="14" s="1"/>
  <c r="BV65" i="14" s="1"/>
  <c r="BW65" i="14" s="1"/>
  <c r="BX65" i="14" s="1"/>
  <c r="BY65" i="14" s="1"/>
  <c r="BZ65" i="14" s="1"/>
  <c r="CA65" i="14" s="1"/>
  <c r="CB65" i="14" s="1"/>
  <c r="CC65" i="14" s="1"/>
  <c r="CD65" i="14" s="1"/>
  <c r="O59" i="14"/>
  <c r="BS59" i="14" s="1"/>
  <c r="O344" i="14"/>
  <c r="BS344" i="14" s="1"/>
  <c r="O309" i="14"/>
  <c r="BS309" i="14" s="1"/>
  <c r="BT309" i="14" s="1"/>
  <c r="BU309" i="14" s="1"/>
  <c r="BV309" i="14" s="1"/>
  <c r="BW309" i="14" s="1"/>
  <c r="BX309" i="14" s="1"/>
  <c r="BY309" i="14" s="1"/>
  <c r="BZ309" i="14" s="1"/>
  <c r="CA309" i="14" s="1"/>
  <c r="CB309" i="14" s="1"/>
  <c r="CC309" i="14" s="1"/>
  <c r="CD309" i="14" s="1"/>
  <c r="O439" i="14"/>
  <c r="BS439" i="14" s="1"/>
  <c r="O145" i="14"/>
  <c r="BS145" i="14" s="1"/>
  <c r="O69" i="14"/>
  <c r="BS69" i="14" s="1"/>
  <c r="BT69" i="14" s="1"/>
  <c r="BU69" i="14" s="1"/>
  <c r="BV69" i="14" s="1"/>
  <c r="BW69" i="14" s="1"/>
  <c r="BX69" i="14" s="1"/>
  <c r="BY69" i="14" s="1"/>
  <c r="BZ69" i="14" s="1"/>
  <c r="CA69" i="14" s="1"/>
  <c r="CB69" i="14" s="1"/>
  <c r="CC69" i="14" s="1"/>
  <c r="CD69" i="14" s="1"/>
  <c r="O296" i="14"/>
  <c r="BS296" i="14" s="1"/>
  <c r="O88" i="14"/>
  <c r="BS88" i="14" s="1"/>
  <c r="O445" i="14"/>
  <c r="BS445" i="14" s="1"/>
  <c r="O187" i="14"/>
  <c r="BS187" i="14" s="1"/>
  <c r="O135" i="14"/>
  <c r="BS135" i="14" s="1"/>
  <c r="O94" i="14"/>
  <c r="BS94" i="14" s="1"/>
  <c r="BT94" i="14" s="1"/>
  <c r="BU94" i="14" s="1"/>
  <c r="BV94" i="14" s="1"/>
  <c r="BW94" i="14" s="1"/>
  <c r="BX94" i="14" s="1"/>
  <c r="BY94" i="14" s="1"/>
  <c r="BZ94" i="14" s="1"/>
  <c r="CA94" i="14" s="1"/>
  <c r="CB94" i="14" s="1"/>
  <c r="CC94" i="14" s="1"/>
  <c r="CD94" i="14" s="1"/>
  <c r="O377" i="14"/>
  <c r="BS377" i="14" s="1"/>
  <c r="O212" i="14"/>
  <c r="BS212" i="14" s="1"/>
  <c r="O193" i="14"/>
  <c r="BS193" i="14" s="1"/>
  <c r="O124" i="14"/>
  <c r="BS124" i="14" s="1"/>
  <c r="BT124" i="14" s="1"/>
  <c r="BU124" i="14" s="1"/>
  <c r="BV124" i="14" s="1"/>
  <c r="BW124" i="14" s="1"/>
  <c r="BX124" i="14" s="1"/>
  <c r="BY124" i="14" s="1"/>
  <c r="BZ124" i="14" s="1"/>
  <c r="CA124" i="14" s="1"/>
  <c r="CB124" i="14" s="1"/>
  <c r="CC124" i="14" s="1"/>
  <c r="CD124" i="14" s="1"/>
  <c r="O73" i="14"/>
  <c r="BS73" i="14" s="1"/>
  <c r="BT73" i="14" s="1"/>
  <c r="BU73" i="14" s="1"/>
  <c r="BV73" i="14" s="1"/>
  <c r="BW73" i="14" s="1"/>
  <c r="BX73" i="14" s="1"/>
  <c r="BY73" i="14" s="1"/>
  <c r="BZ73" i="14" s="1"/>
  <c r="CA73" i="14" s="1"/>
  <c r="CB73" i="14" s="1"/>
  <c r="CC73" i="14" s="1"/>
  <c r="CD73" i="14" s="1"/>
  <c r="O268" i="14"/>
  <c r="BS268" i="14" s="1"/>
  <c r="O380" i="14"/>
  <c r="BS380" i="14" s="1"/>
  <c r="O464" i="14"/>
  <c r="BS464" i="14" s="1"/>
  <c r="O93" i="14"/>
  <c r="BS93" i="14" s="1"/>
  <c r="O219" i="14"/>
  <c r="BS219" i="14" s="1"/>
  <c r="O89" i="14"/>
  <c r="BS89" i="14" s="1"/>
  <c r="O355" i="14"/>
  <c r="BS355" i="14" s="1"/>
  <c r="O189" i="14"/>
  <c r="BS189" i="14" s="1"/>
  <c r="O393" i="14"/>
  <c r="BS393" i="14" s="1"/>
  <c r="O206" i="14"/>
  <c r="BS206" i="14" s="1"/>
  <c r="BT206" i="14" s="1"/>
  <c r="BU206" i="14" s="1"/>
  <c r="BV206" i="14" s="1"/>
  <c r="BW206" i="14" s="1"/>
  <c r="BX206" i="14" s="1"/>
  <c r="BY206" i="14" s="1"/>
  <c r="BZ206" i="14" s="1"/>
  <c r="CA206" i="14" s="1"/>
  <c r="CB206" i="14" s="1"/>
  <c r="CC206" i="14" s="1"/>
  <c r="CD206" i="14" s="1"/>
  <c r="O18" i="14"/>
  <c r="BS18" i="14" s="1"/>
  <c r="BT18" i="14" s="1"/>
  <c r="BU18" i="14" s="1"/>
  <c r="BV18" i="14" s="1"/>
  <c r="BW18" i="14" s="1"/>
  <c r="BX18" i="14" s="1"/>
  <c r="BY18" i="14" s="1"/>
  <c r="BZ18" i="14" s="1"/>
  <c r="CA18" i="14" s="1"/>
  <c r="CB18" i="14" s="1"/>
  <c r="CC18" i="14" s="1"/>
  <c r="CD18" i="14" s="1"/>
  <c r="O160" i="14"/>
  <c r="BS160" i="14" s="1"/>
  <c r="O75" i="14"/>
  <c r="BS75" i="14" s="1"/>
  <c r="BT75" i="14" s="1"/>
  <c r="BU75" i="14" s="1"/>
  <c r="BV75" i="14" s="1"/>
  <c r="BW75" i="14" s="1"/>
  <c r="BX75" i="14" s="1"/>
  <c r="BY75" i="14" s="1"/>
  <c r="BZ75" i="14" s="1"/>
  <c r="CA75" i="14" s="1"/>
  <c r="CB75" i="14" s="1"/>
  <c r="CC75" i="14" s="1"/>
  <c r="CD75" i="14" s="1"/>
  <c r="O368" i="14"/>
  <c r="BS368" i="14" s="1"/>
  <c r="O311" i="14"/>
  <c r="BS311" i="14" s="1"/>
  <c r="O500" i="14"/>
  <c r="BS500" i="14" s="1"/>
  <c r="AM20" i="10"/>
  <c r="O392" i="14"/>
  <c r="BS392" i="14" s="1"/>
  <c r="O116" i="14"/>
  <c r="BS116" i="14" s="1"/>
  <c r="BT116" i="14" s="1"/>
  <c r="BU116" i="14" s="1"/>
  <c r="BV116" i="14" s="1"/>
  <c r="BW116" i="14" s="1"/>
  <c r="BX116" i="14" s="1"/>
  <c r="BY116" i="14" s="1"/>
  <c r="BZ116" i="14" s="1"/>
  <c r="CA116" i="14" s="1"/>
  <c r="CB116" i="14" s="1"/>
  <c r="CC116" i="14" s="1"/>
  <c r="CD116" i="14" s="1"/>
  <c r="O118" i="14"/>
  <c r="BS118" i="14" s="1"/>
  <c r="O381" i="14"/>
  <c r="BS381" i="14" s="1"/>
  <c r="BT381" i="14" s="1"/>
  <c r="BU381" i="14" s="1"/>
  <c r="BV381" i="14" s="1"/>
  <c r="BW381" i="14" s="1"/>
  <c r="BX381" i="14" s="1"/>
  <c r="BY381" i="14" s="1"/>
  <c r="BZ381" i="14" s="1"/>
  <c r="CA381" i="14" s="1"/>
  <c r="CB381" i="14" s="1"/>
  <c r="CC381" i="14" s="1"/>
  <c r="CD381" i="14" s="1"/>
  <c r="O195" i="14"/>
  <c r="BS195" i="14" s="1"/>
  <c r="O34" i="14"/>
  <c r="BS34" i="14" s="1"/>
  <c r="BT34" i="14" s="1"/>
  <c r="BU34" i="14" s="1"/>
  <c r="BV34" i="14" s="1"/>
  <c r="BW34" i="14" s="1"/>
  <c r="BX34" i="14" s="1"/>
  <c r="BY34" i="14" s="1"/>
  <c r="BZ34" i="14" s="1"/>
  <c r="CA34" i="14" s="1"/>
  <c r="CB34" i="14" s="1"/>
  <c r="CC34" i="14" s="1"/>
  <c r="CD34" i="14" s="1"/>
  <c r="O143" i="14"/>
  <c r="BS143" i="14" s="1"/>
  <c r="O53" i="14"/>
  <c r="BS53" i="14" s="1"/>
  <c r="O437" i="14"/>
  <c r="BS437" i="14" s="1"/>
  <c r="O318" i="14"/>
  <c r="BS318" i="14" s="1"/>
  <c r="O350" i="14"/>
  <c r="BS350" i="14" s="1"/>
  <c r="BT350" i="14" s="1"/>
  <c r="BU350" i="14" s="1"/>
  <c r="BV350" i="14" s="1"/>
  <c r="BW350" i="14" s="1"/>
  <c r="BX350" i="14" s="1"/>
  <c r="BY350" i="14" s="1"/>
  <c r="BZ350" i="14" s="1"/>
  <c r="CA350" i="14" s="1"/>
  <c r="CB350" i="14" s="1"/>
  <c r="CC350" i="14" s="1"/>
  <c r="CD350" i="14" s="1"/>
  <c r="O409" i="14"/>
  <c r="BS409" i="14" s="1"/>
  <c r="O312" i="14"/>
  <c r="BS312" i="14" s="1"/>
  <c r="O109" i="14"/>
  <c r="BS109" i="14" s="1"/>
  <c r="O79" i="14"/>
  <c r="BS79" i="14" s="1"/>
  <c r="O468" i="14"/>
  <c r="BS468" i="14" s="1"/>
  <c r="BT468" i="14" s="1"/>
  <c r="BU468" i="14" s="1"/>
  <c r="BV468" i="14" s="1"/>
  <c r="BW468" i="14" s="1"/>
  <c r="BX468" i="14" s="1"/>
  <c r="BY468" i="14" s="1"/>
  <c r="BZ468" i="14" s="1"/>
  <c r="CA468" i="14" s="1"/>
  <c r="CB468" i="14" s="1"/>
  <c r="CC468" i="14" s="1"/>
  <c r="CD468" i="14" s="1"/>
  <c r="O196" i="14"/>
  <c r="BS196" i="14" s="1"/>
  <c r="O108" i="14"/>
  <c r="BS108" i="14" s="1"/>
  <c r="O378" i="14"/>
  <c r="BS378" i="14" s="1"/>
  <c r="BT378" i="14" s="1"/>
  <c r="BU378" i="14" s="1"/>
  <c r="BV378" i="14" s="1"/>
  <c r="BW378" i="14" s="1"/>
  <c r="BX378" i="14" s="1"/>
  <c r="BY378" i="14" s="1"/>
  <c r="BZ378" i="14" s="1"/>
  <c r="CA378" i="14" s="1"/>
  <c r="CB378" i="14" s="1"/>
  <c r="CC378" i="14" s="1"/>
  <c r="CD378" i="14" s="1"/>
  <c r="O308" i="14"/>
  <c r="BS308" i="14" s="1"/>
  <c r="O278" i="14"/>
  <c r="BS278" i="14" s="1"/>
  <c r="BT278" i="14" s="1"/>
  <c r="BU278" i="14" s="1"/>
  <c r="BV278" i="14" s="1"/>
  <c r="BW278" i="14" s="1"/>
  <c r="BX278" i="14" s="1"/>
  <c r="BY278" i="14" s="1"/>
  <c r="BZ278" i="14" s="1"/>
  <c r="CA278" i="14" s="1"/>
  <c r="CB278" i="14" s="1"/>
  <c r="CC278" i="14" s="1"/>
  <c r="CD278" i="14" s="1"/>
  <c r="O52" i="14"/>
  <c r="BS52" i="14" s="1"/>
  <c r="O43" i="14"/>
  <c r="BS43" i="14" s="1"/>
  <c r="BT43" i="14" s="1"/>
  <c r="BU43" i="14" s="1"/>
  <c r="BV43" i="14" s="1"/>
  <c r="BW43" i="14" s="1"/>
  <c r="BX43" i="14" s="1"/>
  <c r="BY43" i="14" s="1"/>
  <c r="BZ43" i="14" s="1"/>
  <c r="CA43" i="14" s="1"/>
  <c r="CB43" i="14" s="1"/>
  <c r="CC43" i="14" s="1"/>
  <c r="CD43" i="14" s="1"/>
  <c r="O282" i="14"/>
  <c r="BS282" i="14" s="1"/>
  <c r="O162" i="14"/>
  <c r="BS162" i="14" s="1"/>
  <c r="O137" i="14"/>
  <c r="BS137" i="14" s="1"/>
  <c r="O375" i="14"/>
  <c r="BS375" i="14" s="1"/>
  <c r="BT375" i="14" s="1"/>
  <c r="BU375" i="14" s="1"/>
  <c r="BV375" i="14" s="1"/>
  <c r="BW375" i="14" s="1"/>
  <c r="BX375" i="14" s="1"/>
  <c r="BY375" i="14" s="1"/>
  <c r="BZ375" i="14" s="1"/>
  <c r="CA375" i="14" s="1"/>
  <c r="CB375" i="14" s="1"/>
  <c r="CC375" i="14" s="1"/>
  <c r="CD375" i="14" s="1"/>
  <c r="O126" i="14"/>
  <c r="BS126" i="14" s="1"/>
  <c r="O476" i="14"/>
  <c r="BS476" i="14" s="1"/>
  <c r="O406" i="14"/>
  <c r="BS406" i="14" s="1"/>
  <c r="BT406" i="14" s="1"/>
  <c r="BU406" i="14" s="1"/>
  <c r="BV406" i="14" s="1"/>
  <c r="BW406" i="14" s="1"/>
  <c r="BX406" i="14" s="1"/>
  <c r="BY406" i="14" s="1"/>
  <c r="BZ406" i="14" s="1"/>
  <c r="CA406" i="14" s="1"/>
  <c r="CB406" i="14" s="1"/>
  <c r="CC406" i="14" s="1"/>
  <c r="CD406" i="14" s="1"/>
  <c r="O70" i="14"/>
  <c r="BS70" i="14" s="1"/>
  <c r="BT70" i="14" s="1"/>
  <c r="BU70" i="14" s="1"/>
  <c r="BV70" i="14" s="1"/>
  <c r="BW70" i="14" s="1"/>
  <c r="BX70" i="14" s="1"/>
  <c r="BY70" i="14" s="1"/>
  <c r="BZ70" i="14" s="1"/>
  <c r="CA70" i="14" s="1"/>
  <c r="CB70" i="14" s="1"/>
  <c r="CC70" i="14" s="1"/>
  <c r="CD70" i="14" s="1"/>
  <c r="O262" i="14"/>
  <c r="BS262" i="14" s="1"/>
  <c r="O67" i="14"/>
  <c r="BS67" i="14" s="1"/>
  <c r="O301" i="14"/>
  <c r="BS301" i="14" s="1"/>
  <c r="O387" i="14"/>
  <c r="BS387" i="14" s="1"/>
  <c r="O426" i="14"/>
  <c r="BS426" i="14" s="1"/>
  <c r="O422" i="14"/>
  <c r="BS422" i="14" s="1"/>
  <c r="O150" i="14"/>
  <c r="BS150" i="14" s="1"/>
  <c r="O463" i="14"/>
  <c r="BS463" i="14" s="1"/>
  <c r="BT463" i="14" s="1"/>
  <c r="BU463" i="14" s="1"/>
  <c r="BV463" i="14" s="1"/>
  <c r="BW463" i="14" s="1"/>
  <c r="BX463" i="14" s="1"/>
  <c r="BY463" i="14" s="1"/>
  <c r="BZ463" i="14" s="1"/>
  <c r="CA463" i="14" s="1"/>
  <c r="CB463" i="14" s="1"/>
  <c r="CC463" i="14" s="1"/>
  <c r="CD463" i="14" s="1"/>
  <c r="O322" i="14"/>
  <c r="BS322" i="14" s="1"/>
  <c r="O28" i="14"/>
  <c r="BS28" i="14" s="1"/>
  <c r="O91" i="14"/>
  <c r="BS91" i="14" s="1"/>
  <c r="O342" i="14"/>
  <c r="BS342" i="14" s="1"/>
  <c r="O408" i="14"/>
  <c r="BS408" i="14" s="1"/>
  <c r="O455" i="14"/>
  <c r="BS455" i="14" s="1"/>
  <c r="O60" i="14"/>
  <c r="BS60" i="14" s="1"/>
  <c r="O182" i="14"/>
  <c r="BS182" i="14" s="1"/>
  <c r="O144" i="14"/>
  <c r="BS144" i="14" s="1"/>
  <c r="O395" i="14"/>
  <c r="BS395" i="14" s="1"/>
  <c r="O456" i="14"/>
  <c r="BS456" i="14" s="1"/>
  <c r="O211" i="14"/>
  <c r="BS211" i="14" s="1"/>
  <c r="BT211" i="14" s="1"/>
  <c r="BU211" i="14" s="1"/>
  <c r="BV211" i="14" s="1"/>
  <c r="BW211" i="14" s="1"/>
  <c r="BX211" i="14" s="1"/>
  <c r="BY211" i="14" s="1"/>
  <c r="BZ211" i="14" s="1"/>
  <c r="CA211" i="14" s="1"/>
  <c r="CB211" i="14" s="1"/>
  <c r="CC211" i="14" s="1"/>
  <c r="CD211" i="14" s="1"/>
  <c r="O298" i="14"/>
  <c r="BS298" i="14" s="1"/>
  <c r="O489" i="14"/>
  <c r="BS489" i="14" s="1"/>
  <c r="O204" i="14"/>
  <c r="BS204" i="14" s="1"/>
  <c r="O314" i="14"/>
  <c r="BS314" i="14" s="1"/>
  <c r="O110" i="14"/>
  <c r="BS110" i="14" s="1"/>
  <c r="O494" i="14"/>
  <c r="BS494" i="14" s="1"/>
  <c r="O149" i="14"/>
  <c r="BS149" i="14" s="1"/>
  <c r="BT149" i="14" s="1"/>
  <c r="BU149" i="14" s="1"/>
  <c r="BV149" i="14" s="1"/>
  <c r="BW149" i="14" s="1"/>
  <c r="BX149" i="14" s="1"/>
  <c r="BY149" i="14" s="1"/>
  <c r="BZ149" i="14" s="1"/>
  <c r="CA149" i="14" s="1"/>
  <c r="CB149" i="14" s="1"/>
  <c r="CC149" i="14" s="1"/>
  <c r="CD149" i="14" s="1"/>
  <c r="O335" i="14"/>
  <c r="BS335" i="14" s="1"/>
  <c r="O258" i="14"/>
  <c r="BS258" i="14" s="1"/>
  <c r="O288" i="14"/>
  <c r="BS288" i="14" s="1"/>
  <c r="O424" i="14"/>
  <c r="BS424" i="14" s="1"/>
  <c r="O249" i="14"/>
  <c r="O171" i="14"/>
  <c r="BS171" i="14" s="1"/>
  <c r="O209" i="14"/>
  <c r="BS209" i="14" s="1"/>
  <c r="O410" i="14"/>
  <c r="BS410" i="14" s="1"/>
  <c r="O431" i="14"/>
  <c r="BS431" i="14" s="1"/>
  <c r="O419" i="14"/>
  <c r="BS419" i="14" s="1"/>
  <c r="O484" i="14"/>
  <c r="BS484" i="14" s="1"/>
  <c r="O417" i="14"/>
  <c r="BS417" i="14" s="1"/>
  <c r="BT417" i="14" s="1"/>
  <c r="BU417" i="14" s="1"/>
  <c r="BV417" i="14" s="1"/>
  <c r="BW417" i="14" s="1"/>
  <c r="BX417" i="14" s="1"/>
  <c r="BY417" i="14" s="1"/>
  <c r="BZ417" i="14" s="1"/>
  <c r="CA417" i="14" s="1"/>
  <c r="CB417" i="14" s="1"/>
  <c r="CC417" i="14" s="1"/>
  <c r="CD417" i="14" s="1"/>
  <c r="O165" i="14"/>
  <c r="BS165" i="14" s="1"/>
  <c r="O190" i="14"/>
  <c r="BS190" i="14" s="1"/>
  <c r="O146" i="14"/>
  <c r="BS146" i="14" s="1"/>
  <c r="O461" i="14"/>
  <c r="BS461" i="14" s="1"/>
  <c r="O383" i="14"/>
  <c r="BS383" i="14" s="1"/>
  <c r="BT383" i="14" s="1"/>
  <c r="BU383" i="14" s="1"/>
  <c r="BV383" i="14" s="1"/>
  <c r="BW383" i="14" s="1"/>
  <c r="BX383" i="14" s="1"/>
  <c r="BY383" i="14" s="1"/>
  <c r="BZ383" i="14" s="1"/>
  <c r="CA383" i="14" s="1"/>
  <c r="CB383" i="14" s="1"/>
  <c r="CC383" i="14" s="1"/>
  <c r="CD383" i="14" s="1"/>
  <c r="O215" i="14"/>
  <c r="BS215" i="14" s="1"/>
  <c r="O119" i="14"/>
  <c r="BS119" i="14" s="1"/>
  <c r="O453" i="14"/>
  <c r="BS453" i="14" s="1"/>
  <c r="BT453" i="14" s="1"/>
  <c r="BU453" i="14" s="1"/>
  <c r="BV453" i="14" s="1"/>
  <c r="BW453" i="14" s="1"/>
  <c r="BX453" i="14" s="1"/>
  <c r="BY453" i="14" s="1"/>
  <c r="BZ453" i="14" s="1"/>
  <c r="CA453" i="14" s="1"/>
  <c r="CB453" i="14" s="1"/>
  <c r="CC453" i="14" s="1"/>
  <c r="CD453" i="14" s="1"/>
  <c r="O152" i="14"/>
  <c r="BS152" i="14" s="1"/>
  <c r="O96" i="14"/>
  <c r="BS96" i="14" s="1"/>
  <c r="O472" i="14"/>
  <c r="BS472" i="14" s="1"/>
  <c r="O334" i="14"/>
  <c r="BS334" i="14" s="1"/>
  <c r="O253" i="14"/>
  <c r="BS253" i="14" s="1"/>
  <c r="O316" i="14"/>
  <c r="BS316" i="14" s="1"/>
  <c r="O90" i="14"/>
  <c r="BS90" i="14" s="1"/>
  <c r="O235" i="14"/>
  <c r="BS235" i="14" s="1"/>
  <c r="O244" i="14"/>
  <c r="BS244" i="14" s="1"/>
  <c r="BT244" i="14" s="1"/>
  <c r="BU244" i="14" s="1"/>
  <c r="BV244" i="14" s="1"/>
  <c r="BW244" i="14" s="1"/>
  <c r="BX244" i="14" s="1"/>
  <c r="BY244" i="14" s="1"/>
  <c r="BZ244" i="14" s="1"/>
  <c r="CA244" i="14" s="1"/>
  <c r="CB244" i="14" s="1"/>
  <c r="CC244" i="14" s="1"/>
  <c r="CD244" i="14" s="1"/>
  <c r="O27" i="14"/>
  <c r="BS27" i="14" s="1"/>
  <c r="O295" i="14"/>
  <c r="BS295" i="14" s="1"/>
  <c r="BT295" i="14" s="1"/>
  <c r="BU295" i="14" s="1"/>
  <c r="BV295" i="14" s="1"/>
  <c r="BW295" i="14" s="1"/>
  <c r="BX295" i="14" s="1"/>
  <c r="BY295" i="14" s="1"/>
  <c r="BZ295" i="14" s="1"/>
  <c r="CA295" i="14" s="1"/>
  <c r="CB295" i="14" s="1"/>
  <c r="CC295" i="14" s="1"/>
  <c r="CD295" i="14" s="1"/>
  <c r="O237" i="14"/>
  <c r="BS237" i="14" s="1"/>
  <c r="O255" i="14"/>
  <c r="BS255" i="14" s="1"/>
  <c r="O388" i="14"/>
  <c r="BS388" i="14" s="1"/>
  <c r="O385" i="14"/>
  <c r="BS385" i="14" s="1"/>
  <c r="O294" i="14"/>
  <c r="BS294" i="14" s="1"/>
  <c r="O74" i="14"/>
  <c r="O180" i="14"/>
  <c r="BS180" i="14" s="1"/>
  <c r="O441" i="14"/>
  <c r="BS441" i="14" s="1"/>
  <c r="O403" i="14"/>
  <c r="BS403" i="14" s="1"/>
  <c r="BT403" i="14" s="1"/>
  <c r="BU403" i="14" s="1"/>
  <c r="BV403" i="14" s="1"/>
  <c r="BW403" i="14" s="1"/>
  <c r="BX403" i="14" s="1"/>
  <c r="BY403" i="14" s="1"/>
  <c r="BZ403" i="14" s="1"/>
  <c r="CA403" i="14" s="1"/>
  <c r="CB403" i="14" s="1"/>
  <c r="CC403" i="14" s="1"/>
  <c r="CD403" i="14" s="1"/>
  <c r="O421" i="14"/>
  <c r="BS421" i="14" s="1"/>
  <c r="BT421" i="14" s="1"/>
  <c r="BU421" i="14" s="1"/>
  <c r="BV421" i="14" s="1"/>
  <c r="BW421" i="14" s="1"/>
  <c r="BX421" i="14" s="1"/>
  <c r="BY421" i="14" s="1"/>
  <c r="BZ421" i="14" s="1"/>
  <c r="CA421" i="14" s="1"/>
  <c r="CB421" i="14" s="1"/>
  <c r="CC421" i="14" s="1"/>
  <c r="CD421" i="14" s="1"/>
  <c r="O64" i="14"/>
  <c r="BS64" i="14" s="1"/>
  <c r="O357" i="14"/>
  <c r="BS357" i="14" s="1"/>
  <c r="O315" i="14"/>
  <c r="BS315" i="14" s="1"/>
  <c r="BT315" i="14" s="1"/>
  <c r="BU315" i="14" s="1"/>
  <c r="BV315" i="14" s="1"/>
  <c r="BW315" i="14" s="1"/>
  <c r="BX315" i="14" s="1"/>
  <c r="BY315" i="14" s="1"/>
  <c r="BZ315" i="14" s="1"/>
  <c r="CA315" i="14" s="1"/>
  <c r="CB315" i="14" s="1"/>
  <c r="CC315" i="14" s="1"/>
  <c r="CD315" i="14" s="1"/>
  <c r="O289" i="14"/>
  <c r="BS289" i="14" s="1"/>
  <c r="O243" i="14"/>
  <c r="BS243" i="14" s="1"/>
  <c r="O197" i="14"/>
  <c r="BS197" i="14" s="1"/>
  <c r="O21" i="14"/>
  <c r="BS21" i="14" s="1"/>
  <c r="O477" i="14"/>
  <c r="BS477" i="14" s="1"/>
  <c r="O120" i="14"/>
  <c r="BS120" i="14" s="1"/>
  <c r="O440" i="14"/>
  <c r="BS440" i="14" s="1"/>
  <c r="O354" i="14"/>
  <c r="BS354" i="14" s="1"/>
  <c r="O474" i="14"/>
  <c r="BS474" i="14" s="1"/>
  <c r="O245" i="14"/>
  <c r="BS245" i="14" s="1"/>
  <c r="O281" i="14"/>
  <c r="BS281" i="14" s="1"/>
  <c r="O38" i="14"/>
  <c r="BS38" i="14" s="1"/>
  <c r="O104" i="14"/>
  <c r="BS104" i="14" s="1"/>
  <c r="O121" i="14"/>
  <c r="BS121" i="14" s="1"/>
  <c r="O147" i="14"/>
  <c r="BS147" i="14" s="1"/>
  <c r="O178" i="14"/>
  <c r="BS178" i="14" s="1"/>
  <c r="O153" i="14"/>
  <c r="BS153" i="14" s="1"/>
  <c r="O168" i="14"/>
  <c r="BS168" i="14" s="1"/>
  <c r="O164" i="14"/>
  <c r="BS164" i="14" s="1"/>
  <c r="O479" i="14"/>
  <c r="BS479" i="14" s="1"/>
  <c r="O216" i="14"/>
  <c r="BS216" i="14" s="1"/>
  <c r="O389" i="14"/>
  <c r="BS389" i="14" s="1"/>
  <c r="O328" i="14"/>
  <c r="BS328" i="14" s="1"/>
  <c r="O428" i="14"/>
  <c r="BS428" i="14" s="1"/>
  <c r="O51" i="14"/>
  <c r="BS51" i="14" s="1"/>
  <c r="O303" i="14"/>
  <c r="BS303" i="14" s="1"/>
  <c r="O332" i="14"/>
  <c r="BS332" i="14" s="1"/>
  <c r="O86" i="14"/>
  <c r="BS86" i="14" s="1"/>
  <c r="O35" i="14"/>
  <c r="BS35" i="14" s="1"/>
  <c r="O229" i="14"/>
  <c r="BS229" i="14" s="1"/>
  <c r="O230" i="14"/>
  <c r="BS230" i="14" s="1"/>
  <c r="O427" i="14"/>
  <c r="O470" i="14"/>
  <c r="BS470" i="14" s="1"/>
  <c r="O400" i="14"/>
  <c r="BS400" i="14" s="1"/>
  <c r="O412" i="14"/>
  <c r="BS412" i="14" s="1"/>
  <c r="O433" i="14"/>
  <c r="BS433" i="14" s="1"/>
  <c r="O115" i="14"/>
  <c r="BS115" i="14" s="1"/>
  <c r="O127" i="14"/>
  <c r="BS127" i="14" s="1"/>
  <c r="AX5" i="23"/>
  <c r="AX10" i="23" s="1"/>
  <c r="O492" i="14"/>
  <c r="BS492" i="14" s="1"/>
  <c r="O276" i="14"/>
  <c r="BS276" i="14" s="1"/>
  <c r="O247" i="14"/>
  <c r="BS247" i="14" s="1"/>
  <c r="O345" i="14"/>
  <c r="BS345" i="14" s="1"/>
  <c r="O491" i="14"/>
  <c r="BS491" i="14" s="1"/>
  <c r="O226" i="14"/>
  <c r="BS226" i="14" s="1"/>
  <c r="O370" i="14"/>
  <c r="BS370" i="14" s="1"/>
  <c r="O252" i="14"/>
  <c r="BS252" i="14" s="1"/>
  <c r="O340" i="14"/>
  <c r="BS340" i="14" s="1"/>
  <c r="O264" i="14"/>
  <c r="BS264" i="14" s="1"/>
  <c r="O471" i="14"/>
  <c r="BS471" i="14" s="1"/>
  <c r="O376" i="14"/>
  <c r="BS376" i="14" s="1"/>
  <c r="O386" i="14"/>
  <c r="BS386" i="14" s="1"/>
  <c r="O306" i="14"/>
  <c r="BS306" i="14" s="1"/>
  <c r="O227" i="14"/>
  <c r="BS227" i="14" s="1"/>
  <c r="BJ58" i="14"/>
  <c r="BK58" i="14" s="1"/>
  <c r="BL58" i="14" s="1"/>
  <c r="O48" i="14"/>
  <c r="S49" i="11"/>
  <c r="R48" i="11"/>
  <c r="AA48" i="11"/>
  <c r="O233" i="14"/>
  <c r="BS233" i="14" s="1"/>
  <c r="O155" i="14"/>
  <c r="BS155" i="14" s="1"/>
  <c r="O452" i="14"/>
  <c r="O348" i="14"/>
  <c r="O72" i="14"/>
  <c r="O221" i="14"/>
  <c r="BH39" i="14"/>
  <c r="BI39" i="14" s="1"/>
  <c r="BJ39" i="14" s="1"/>
  <c r="BK39" i="14" s="1"/>
  <c r="BL39" i="14" s="1"/>
  <c r="BM39" i="14" s="1"/>
  <c r="BN39" i="14" s="1"/>
  <c r="BO39" i="14" s="1"/>
  <c r="BP39" i="14" s="1"/>
  <c r="BQ39" i="14" s="1"/>
  <c r="BR39" i="14" s="1"/>
  <c r="O66" i="14"/>
  <c r="O142" i="14"/>
  <c r="O129" i="14"/>
  <c r="BS129" i="14" s="1"/>
  <c r="O444" i="14"/>
  <c r="BS444" i="14" s="1"/>
  <c r="O451" i="14"/>
  <c r="O99" i="14"/>
  <c r="O161" i="14"/>
  <c r="O80" i="14"/>
  <c r="BS80" i="14" s="1"/>
  <c r="O113" i="14"/>
  <c r="O372" i="14"/>
  <c r="BS372" i="14" s="1"/>
  <c r="O443" i="14"/>
  <c r="BS443" i="14" s="1"/>
  <c r="O305" i="14"/>
  <c r="BS305" i="14" s="1"/>
  <c r="O95" i="14"/>
  <c r="BS95" i="14" s="1"/>
  <c r="O280" i="14"/>
  <c r="O321" i="14"/>
  <c r="O266" i="14"/>
  <c r="O449" i="14"/>
  <c r="BS449" i="14" s="1"/>
  <c r="O84" i="14"/>
  <c r="BS84" i="14" s="1"/>
  <c r="O333" i="14"/>
  <c r="BS333" i="14" s="1"/>
  <c r="O87" i="14"/>
  <c r="BS87" i="14" s="1"/>
  <c r="O352" i="14"/>
  <c r="O495" i="14"/>
  <c r="BS495" i="14" s="1"/>
  <c r="O125" i="14"/>
  <c r="BS125" i="14" s="1"/>
  <c r="O256" i="14"/>
  <c r="O208" i="14"/>
  <c r="BS208" i="14" s="1"/>
  <c r="O481" i="14"/>
  <c r="O163" i="14"/>
  <c r="O493" i="14"/>
  <c r="BS493" i="14" s="1"/>
  <c r="O320" i="14"/>
  <c r="O361" i="14"/>
  <c r="BS361" i="14" s="1"/>
  <c r="O446" i="14"/>
  <c r="O292" i="14"/>
  <c r="BS292" i="14" s="1"/>
  <c r="O188" i="14"/>
  <c r="O434" i="14"/>
  <c r="BS434" i="14" s="1"/>
  <c r="O23" i="14"/>
  <c r="O261" i="14"/>
  <c r="O183" i="14"/>
  <c r="O291" i="14"/>
  <c r="BS291" i="14" s="1"/>
  <c r="O24" i="14"/>
  <c r="O198" i="14"/>
  <c r="BH214" i="14"/>
  <c r="BI214" i="14" s="1"/>
  <c r="BJ214" i="14" s="1"/>
  <c r="BK214" i="14" s="1"/>
  <c r="BL214" i="14" s="1"/>
  <c r="BM214" i="14" s="1"/>
  <c r="BN214" i="14" s="1"/>
  <c r="BO214" i="14" s="1"/>
  <c r="BP214" i="14" s="1"/>
  <c r="BQ214" i="14" s="1"/>
  <c r="BR214" i="14" s="1"/>
  <c r="O55" i="14"/>
  <c r="BS55" i="14" s="1"/>
  <c r="O47" i="14"/>
  <c r="BS47" i="14" s="1"/>
  <c r="O148" i="14"/>
  <c r="O167" i="14"/>
  <c r="BG12" i="14"/>
  <c r="O391" i="14"/>
  <c r="BS391" i="14" s="1"/>
  <c r="O454" i="14"/>
  <c r="BS454" i="14" s="1"/>
  <c r="O390" i="14"/>
  <c r="BS390" i="14" s="1"/>
  <c r="O478" i="14"/>
  <c r="BS478" i="14" s="1"/>
  <c r="BH78" i="14"/>
  <c r="BI78" i="14" s="1"/>
  <c r="BJ78" i="14" s="1"/>
  <c r="BK78" i="14" s="1"/>
  <c r="BL78" i="14" s="1"/>
  <c r="BM78" i="14" s="1"/>
  <c r="BN78" i="14" s="1"/>
  <c r="BO78" i="14" s="1"/>
  <c r="BP78" i="14" s="1"/>
  <c r="BQ78" i="14" s="1"/>
  <c r="BR78" i="14" s="1"/>
  <c r="O50" i="14"/>
  <c r="O369" i="14"/>
  <c r="BS369" i="14" s="1"/>
  <c r="O488" i="14"/>
  <c r="AU147" i="6"/>
  <c r="AN19" i="10" s="1"/>
  <c r="O111" i="14"/>
  <c r="BS111" i="14" s="1"/>
  <c r="E50" i="11"/>
  <c r="D49" i="11"/>
  <c r="O92" i="14"/>
  <c r="O271" i="14"/>
  <c r="BS271" i="14" s="1"/>
  <c r="O223" i="14"/>
  <c r="O274" i="14"/>
  <c r="O16" i="14"/>
  <c r="AU146" i="6"/>
  <c r="AN18" i="10" s="1"/>
  <c r="AN100" i="10" s="1"/>
  <c r="O242" i="14"/>
  <c r="O63" i="14"/>
  <c r="O465" i="14"/>
  <c r="AU72" i="6"/>
  <c r="O40" i="14"/>
  <c r="O158" i="14"/>
  <c r="O367" i="14"/>
  <c r="BS367" i="14" s="1"/>
  <c r="O105" i="14"/>
  <c r="BS105" i="14" s="1"/>
  <c r="BH323" i="14"/>
  <c r="BI323" i="14" s="1"/>
  <c r="BJ323" i="14" s="1"/>
  <c r="BK323" i="14" s="1"/>
  <c r="BL323" i="14" s="1"/>
  <c r="BM323" i="14" s="1"/>
  <c r="BN323" i="14" s="1"/>
  <c r="BO323" i="14" s="1"/>
  <c r="BP323" i="14" s="1"/>
  <c r="BQ323" i="14" s="1"/>
  <c r="BR323" i="14" s="1"/>
  <c r="O447" i="14"/>
  <c r="BS447" i="14" s="1"/>
  <c r="O250" i="14"/>
  <c r="O346" i="14"/>
  <c r="BS346" i="14" s="1"/>
  <c r="BH302" i="14"/>
  <c r="BI302" i="14" s="1"/>
  <c r="BJ302" i="14" s="1"/>
  <c r="BK302" i="14" s="1"/>
  <c r="BL302" i="14" s="1"/>
  <c r="BM302" i="14" s="1"/>
  <c r="BN302" i="14" s="1"/>
  <c r="BO302" i="14" s="1"/>
  <c r="BP302" i="14" s="1"/>
  <c r="BQ302" i="14" s="1"/>
  <c r="BR302" i="14" s="1"/>
  <c r="O277" i="14"/>
  <c r="O356" i="14"/>
  <c r="O411" i="14"/>
  <c r="BS411" i="14" s="1"/>
  <c r="O210" i="14"/>
  <c r="BS210" i="14" s="1"/>
  <c r="O379" i="14"/>
  <c r="BS379" i="14" s="1"/>
  <c r="O343" i="14"/>
  <c r="O77" i="14"/>
  <c r="BS77" i="14" s="1"/>
  <c r="O435" i="14"/>
  <c r="BS435" i="14" s="1"/>
  <c r="O62" i="14"/>
  <c r="BS62" i="14" s="1"/>
  <c r="O373" i="14"/>
  <c r="O192" i="14"/>
  <c r="BH173" i="14"/>
  <c r="BI173" i="14" s="1"/>
  <c r="BJ173" i="14" s="1"/>
  <c r="BK173" i="14" s="1"/>
  <c r="BL173" i="14" s="1"/>
  <c r="BM173" i="14" s="1"/>
  <c r="BN173" i="14" s="1"/>
  <c r="BO173" i="14" s="1"/>
  <c r="BP173" i="14" s="1"/>
  <c r="BQ173" i="14" s="1"/>
  <c r="BR173" i="14" s="1"/>
  <c r="O496" i="14"/>
  <c r="BS496" i="14" s="1"/>
  <c r="O41" i="14"/>
  <c r="BS41" i="14" s="1"/>
  <c r="O293" i="14"/>
  <c r="O156" i="14"/>
  <c r="BS156" i="14" s="1"/>
  <c r="O181" i="14"/>
  <c r="O475" i="14"/>
  <c r="BS475" i="14" s="1"/>
  <c r="O138" i="14"/>
  <c r="BS138" i="14" s="1"/>
  <c r="O200" i="14"/>
  <c r="O101" i="14"/>
  <c r="BS101" i="14" s="1"/>
  <c r="O132" i="14"/>
  <c r="BS132" i="14" s="1"/>
  <c r="O466" i="14"/>
  <c r="BS466" i="14" s="1"/>
  <c r="O114" i="14"/>
  <c r="BS114" i="14" s="1"/>
  <c r="O358" i="14"/>
  <c r="BS358" i="14" s="1"/>
  <c r="BH103" i="14"/>
  <c r="BI103" i="14" s="1"/>
  <c r="BJ103" i="14" s="1"/>
  <c r="BK103" i="14" s="1"/>
  <c r="BL103" i="14" s="1"/>
  <c r="BM103" i="14" s="1"/>
  <c r="BN103" i="14" s="1"/>
  <c r="BO103" i="14" s="1"/>
  <c r="BP103" i="14" s="1"/>
  <c r="BQ103" i="14" s="1"/>
  <c r="BR103" i="14" s="1"/>
  <c r="O218" i="14"/>
  <c r="BS218" i="14" s="1"/>
  <c r="O177" i="14"/>
  <c r="O32" i="14"/>
  <c r="O498" i="14"/>
  <c r="BS498" i="14" s="1"/>
  <c r="BH56" i="14"/>
  <c r="BI56" i="14" s="1"/>
  <c r="BJ56" i="14" s="1"/>
  <c r="BK56" i="14" s="1"/>
  <c r="BL56" i="14" s="1"/>
  <c r="BM56" i="14" s="1"/>
  <c r="BN56" i="14" s="1"/>
  <c r="BO56" i="14" s="1"/>
  <c r="BP56" i="14" s="1"/>
  <c r="BQ56" i="14" s="1"/>
  <c r="BR56" i="14" s="1"/>
  <c r="O269" i="14"/>
  <c r="O213" i="14"/>
  <c r="BS213" i="14" s="1"/>
  <c r="O122" i="14"/>
  <c r="O396" i="14"/>
  <c r="BS396" i="14" s="1"/>
  <c r="O239" i="14"/>
  <c r="BS239" i="14" s="1"/>
  <c r="O29" i="14"/>
  <c r="O347" i="14"/>
  <c r="BS347" i="14" s="1"/>
  <c r="O413" i="14"/>
  <c r="BS413" i="14" s="1"/>
  <c r="O297" i="14"/>
  <c r="O450" i="14"/>
  <c r="BS450" i="14" s="1"/>
  <c r="O201" i="14"/>
  <c r="O337" i="14"/>
  <c r="AG49" i="11"/>
  <c r="AF48" i="11"/>
  <c r="O81" i="14"/>
  <c r="BS81" i="14" s="1"/>
  <c r="O279" i="14"/>
  <c r="O220" i="14"/>
  <c r="BS220" i="14" s="1"/>
  <c r="O275" i="14"/>
  <c r="BS275" i="14" s="1"/>
  <c r="O394" i="14"/>
  <c r="BS394" i="14" s="1"/>
  <c r="O418" i="14"/>
  <c r="BS418" i="14" s="1"/>
  <c r="O430" i="14"/>
  <c r="O429" i="14"/>
  <c r="BS429" i="14" s="1"/>
  <c r="O130" i="14"/>
  <c r="O364" i="14"/>
  <c r="O259" i="14"/>
  <c r="O36" i="14"/>
  <c r="BS36" i="14" s="1"/>
  <c r="O222" i="14"/>
  <c r="BS222" i="14" s="1"/>
  <c r="O248" i="14"/>
  <c r="BH15" i="14"/>
  <c r="BI15" i="14" s="1"/>
  <c r="BJ15" i="14" s="1"/>
  <c r="BK15" i="14" s="1"/>
  <c r="BL15" i="14" s="1"/>
  <c r="BM15" i="14" s="1"/>
  <c r="BN15" i="14" s="1"/>
  <c r="BO15" i="14" s="1"/>
  <c r="BP15" i="14" s="1"/>
  <c r="BQ15" i="14" s="1"/>
  <c r="BR15" i="14" s="1"/>
  <c r="A40" i="15"/>
  <c r="D39" i="15"/>
  <c r="E39" i="15"/>
  <c r="O485" i="14"/>
  <c r="O185" i="14"/>
  <c r="BS185" i="14" s="1"/>
  <c r="O338" i="14"/>
  <c r="O349" i="14"/>
  <c r="BS349" i="14" s="1"/>
  <c r="O133" i="14"/>
  <c r="BS133" i="14" s="1"/>
  <c r="O131" i="14"/>
  <c r="O405" i="14"/>
  <c r="O205" i="14"/>
  <c r="BS205" i="14" s="1"/>
  <c r="O174" i="14"/>
  <c r="O61" i="14"/>
  <c r="O224" i="14"/>
  <c r="BS224" i="14" s="1"/>
  <c r="O487" i="14"/>
  <c r="O398" i="14"/>
  <c r="O353" i="14"/>
  <c r="BS353" i="14" s="1"/>
  <c r="BG14" i="14"/>
  <c r="BG57" i="14"/>
  <c r="BG17" i="14"/>
  <c r="O238" i="14"/>
  <c r="O285" i="14"/>
  <c r="AV139" i="6"/>
  <c r="AV117" i="6"/>
  <c r="AV88" i="6"/>
  <c r="AV140" i="6"/>
  <c r="AV116" i="6"/>
  <c r="AW84" i="6"/>
  <c r="AV109" i="6"/>
  <c r="AV126" i="6"/>
  <c r="AV92" i="6"/>
  <c r="AV135" i="6"/>
  <c r="AV100" i="6"/>
  <c r="AV123" i="6"/>
  <c r="AV104" i="6"/>
  <c r="AV98" i="6"/>
  <c r="AV138" i="6"/>
  <c r="AV103" i="6"/>
  <c r="AV111" i="6"/>
  <c r="AV90" i="6"/>
  <c r="AV101" i="6"/>
  <c r="AV127" i="6"/>
  <c r="AV112" i="6"/>
  <c r="AV118" i="6"/>
  <c r="AV102" i="6"/>
  <c r="AV86" i="6"/>
  <c r="AV128" i="6"/>
  <c r="AV134" i="6"/>
  <c r="AV125" i="6"/>
  <c r="AV137" i="6"/>
  <c r="AV136" i="6"/>
  <c r="AV129" i="6"/>
  <c r="AV89" i="6"/>
  <c r="AV124" i="6"/>
  <c r="AV99" i="6"/>
  <c r="AV93" i="6"/>
  <c r="AV91" i="6"/>
  <c r="AV87" i="6"/>
  <c r="AV110" i="6"/>
  <c r="O327" i="14"/>
  <c r="O107" i="14"/>
  <c r="BS107" i="14" s="1"/>
  <c r="O19" i="14"/>
  <c r="O319" i="14"/>
  <c r="BS319" i="14" s="1"/>
  <c r="O304" i="14"/>
  <c r="O462" i="14"/>
  <c r="BS462" i="14" s="1"/>
  <c r="O37" i="14"/>
  <c r="O179" i="14"/>
  <c r="BS179" i="14" s="1"/>
  <c r="O459" i="14"/>
  <c r="BS459" i="14" s="1"/>
  <c r="O13" i="14"/>
  <c r="O339" i="14"/>
  <c r="BS339" i="14" s="1"/>
  <c r="O207" i="14"/>
  <c r="O139" i="14"/>
  <c r="BS139" i="14" s="1"/>
  <c r="O157" i="14"/>
  <c r="BS157" i="14" s="1"/>
  <c r="O480" i="14"/>
  <c r="BS480" i="14" s="1"/>
  <c r="O128" i="14"/>
  <c r="O98" i="14"/>
  <c r="O283" i="14"/>
  <c r="BS283" i="14" s="1"/>
  <c r="O123" i="14"/>
  <c r="O25" i="14"/>
  <c r="BS25" i="14" s="1"/>
  <c r="O257" i="14"/>
  <c r="BS257" i="14" s="1"/>
  <c r="O365" i="14"/>
  <c r="BS365" i="14" s="1"/>
  <c r="O330" i="14"/>
  <c r="O241" i="14"/>
  <c r="BS241" i="14" s="1"/>
  <c r="O399" i="14"/>
  <c r="O414" i="14"/>
  <c r="O317" i="14"/>
  <c r="BS317" i="14" s="1"/>
  <c r="O384" i="14"/>
  <c r="O68" i="14"/>
  <c r="O307" i="14"/>
  <c r="O329" i="14"/>
  <c r="BS329" i="14" s="1"/>
  <c r="O300" i="14"/>
  <c r="BS300" i="14" s="1"/>
  <c r="O401" i="14"/>
  <c r="BS401" i="14" s="1"/>
  <c r="O83" i="14"/>
  <c r="O112" i="14"/>
  <c r="BS112" i="14" s="1"/>
  <c r="O49" i="14"/>
  <c r="O234" i="14"/>
  <c r="O438" i="14"/>
  <c r="BS438" i="14" s="1"/>
  <c r="BH425" i="14"/>
  <c r="BI425" i="14" s="1"/>
  <c r="BJ425" i="14" s="1"/>
  <c r="BK425" i="14" s="1"/>
  <c r="BL425" i="14" s="1"/>
  <c r="BM425" i="14" s="1"/>
  <c r="BN425" i="14" s="1"/>
  <c r="BO425" i="14" s="1"/>
  <c r="BP425" i="14" s="1"/>
  <c r="BQ425" i="14" s="1"/>
  <c r="BR425" i="14" s="1"/>
  <c r="BH287" i="14"/>
  <c r="BI287" i="14" s="1"/>
  <c r="BJ287" i="14" s="1"/>
  <c r="BK287" i="14" s="1"/>
  <c r="BL287" i="14" s="1"/>
  <c r="BM287" i="14" s="1"/>
  <c r="BN287" i="14" s="1"/>
  <c r="BO287" i="14" s="1"/>
  <c r="BP287" i="14" s="1"/>
  <c r="BQ287" i="14" s="1"/>
  <c r="BR287" i="14" s="1"/>
  <c r="O251" i="14"/>
  <c r="BS251" i="14" s="1"/>
  <c r="O284" i="14"/>
  <c r="BS284" i="14" s="1"/>
  <c r="O499" i="14"/>
  <c r="BS499" i="14" s="1"/>
  <c r="BH76" i="14"/>
  <c r="BI76" i="14" s="1"/>
  <c r="BJ76" i="14" s="1"/>
  <c r="BK76" i="14" s="1"/>
  <c r="BL76" i="14" s="1"/>
  <c r="BM76" i="14" s="1"/>
  <c r="BN76" i="14" s="1"/>
  <c r="BO76" i="14" s="1"/>
  <c r="BP76" i="14" s="1"/>
  <c r="BQ76" i="14" s="1"/>
  <c r="BR76" i="14" s="1"/>
  <c r="O186" i="14"/>
  <c r="BS186" i="14" s="1"/>
  <c r="O457" i="14"/>
  <c r="O331" i="14"/>
  <c r="O199" i="14"/>
  <c r="BH374" i="14"/>
  <c r="BI374" i="14" s="1"/>
  <c r="BJ374" i="14" s="1"/>
  <c r="BK374" i="14" s="1"/>
  <c r="BL374" i="14" s="1"/>
  <c r="BM374" i="14" s="1"/>
  <c r="BN374" i="14" s="1"/>
  <c r="BO374" i="14" s="1"/>
  <c r="BP374" i="14" s="1"/>
  <c r="BQ374" i="14" s="1"/>
  <c r="BR374" i="14" s="1"/>
  <c r="O359" i="14"/>
  <c r="BS359" i="14" s="1"/>
  <c r="BH100" i="14"/>
  <c r="BI100" i="14" s="1"/>
  <c r="BJ100" i="14" s="1"/>
  <c r="BK100" i="14" s="1"/>
  <c r="BL100" i="14" s="1"/>
  <c r="BM100" i="14" s="1"/>
  <c r="BN100" i="14" s="1"/>
  <c r="BO100" i="14" s="1"/>
  <c r="BP100" i="14" s="1"/>
  <c r="BQ100" i="14" s="1"/>
  <c r="BR100" i="14" s="1"/>
  <c r="O265" i="14"/>
  <c r="O273" i="14"/>
  <c r="BS273" i="14" s="1"/>
  <c r="O82" i="14"/>
  <c r="O467" i="14"/>
  <c r="BS467" i="14" s="1"/>
  <c r="O290" i="14"/>
  <c r="O22" i="14"/>
  <c r="BS22" i="14" s="1"/>
  <c r="O236" i="14"/>
  <c r="BS236" i="14" s="1"/>
  <c r="BH151" i="14"/>
  <c r="BI151" i="14" s="1"/>
  <c r="BJ151" i="14" s="1"/>
  <c r="BK151" i="14" s="1"/>
  <c r="BL151" i="14" s="1"/>
  <c r="BM151" i="14" s="1"/>
  <c r="BN151" i="14" s="1"/>
  <c r="BO151" i="14" s="1"/>
  <c r="BP151" i="14" s="1"/>
  <c r="BQ151" i="14" s="1"/>
  <c r="BR151" i="14" s="1"/>
  <c r="O154" i="14"/>
  <c r="BS154" i="14" s="1"/>
  <c r="O26" i="14"/>
  <c r="O460" i="14"/>
  <c r="BS460" i="14" s="1"/>
  <c r="O31" i="14"/>
  <c r="BS31" i="14" s="1"/>
  <c r="O254" i="14"/>
  <c r="BS254" i="14" s="1"/>
  <c r="O30" i="14"/>
  <c r="O363" i="14"/>
  <c r="BS363" i="14" s="1"/>
  <c r="O458" i="14"/>
  <c r="BS458" i="14" s="1"/>
  <c r="O404" i="14"/>
  <c r="O362" i="14"/>
  <c r="BS362" i="14" s="1"/>
  <c r="O366" i="14"/>
  <c r="O299" i="14"/>
  <c r="BS299" i="14" s="1"/>
  <c r="O46" i="14"/>
  <c r="BS46" i="14" s="1"/>
  <c r="O166" i="14"/>
  <c r="BH246" i="14"/>
  <c r="BI246" i="14" s="1"/>
  <c r="BJ246" i="14" s="1"/>
  <c r="BK246" i="14" s="1"/>
  <c r="BL246" i="14" s="1"/>
  <c r="BM246" i="14" s="1"/>
  <c r="BN246" i="14" s="1"/>
  <c r="BO246" i="14" s="1"/>
  <c r="BP246" i="14" s="1"/>
  <c r="BQ246" i="14" s="1"/>
  <c r="BR246" i="14" s="1"/>
  <c r="O371" i="14"/>
  <c r="BS371" i="14" s="1"/>
  <c r="O176" i="14"/>
  <c r="BS176" i="14" s="1"/>
  <c r="BH85" i="14"/>
  <c r="BI85" i="14" s="1"/>
  <c r="BJ85" i="14" s="1"/>
  <c r="BK85" i="14" s="1"/>
  <c r="BL85" i="14" s="1"/>
  <c r="BM85" i="14" s="1"/>
  <c r="BN85" i="14" s="1"/>
  <c r="BO85" i="14" s="1"/>
  <c r="BP85" i="14" s="1"/>
  <c r="BQ85" i="14" s="1"/>
  <c r="BR85" i="14" s="1"/>
  <c r="AN168" i="10"/>
  <c r="AX5" i="16"/>
  <c r="AX10" i="16" s="1"/>
  <c r="AI96" i="10"/>
  <c r="AI98" i="10"/>
  <c r="AS4" i="23" s="1"/>
  <c r="AS9" i="23" s="1"/>
  <c r="AS12" i="23" s="1"/>
  <c r="AT157" i="16"/>
  <c r="AN110" i="10"/>
  <c r="AN23" i="10"/>
  <c r="AN22" i="10" s="1"/>
  <c r="AN39" i="10" s="1"/>
  <c r="AN65" i="10"/>
  <c r="AN45" i="10"/>
  <c r="AX159" i="16"/>
  <c r="AO166" i="10"/>
  <c r="AP3" i="10"/>
  <c r="AY1" i="16"/>
  <c r="AO71" i="10"/>
  <c r="AO28" i="10" s="1"/>
  <c r="AO88" i="10"/>
  <c r="AO70" i="10"/>
  <c r="AO27" i="10" s="1"/>
  <c r="AO38" i="10"/>
  <c r="AO159" i="10"/>
  <c r="AO164" i="10"/>
  <c r="AO79" i="10"/>
  <c r="AO36" i="10" s="1"/>
  <c r="AO109" i="10"/>
  <c r="AO77" i="10"/>
  <c r="AO34" i="10" s="1"/>
  <c r="AO90" i="10"/>
  <c r="AO76" i="10"/>
  <c r="AO33" i="10" s="1"/>
  <c r="AO48" i="10"/>
  <c r="AO56" i="10"/>
  <c r="AO160" i="10"/>
  <c r="AO58" i="10"/>
  <c r="AO74" i="10"/>
  <c r="AO31" i="10" s="1"/>
  <c r="AO108" i="10"/>
  <c r="AO89" i="10"/>
  <c r="AO163" i="10"/>
  <c r="AO66" i="10"/>
  <c r="AO53" i="10"/>
  <c r="AO83" i="10"/>
  <c r="AO73" i="10"/>
  <c r="AO30" i="10" s="1"/>
  <c r="AO68" i="10"/>
  <c r="AO25" i="10" s="1"/>
  <c r="AO165" i="10"/>
  <c r="AO57" i="10"/>
  <c r="AO50" i="10"/>
  <c r="AO59" i="10"/>
  <c r="AO63" i="10"/>
  <c r="AO61" i="10"/>
  <c r="AO52" i="10"/>
  <c r="AO78" i="10"/>
  <c r="AO35" i="10" s="1"/>
  <c r="AO69" i="10"/>
  <c r="AO26" i="10" s="1"/>
  <c r="AO64" i="10"/>
  <c r="AO62" i="10"/>
  <c r="AO8" i="10"/>
  <c r="AO72" i="10"/>
  <c r="AO29" i="10" s="1"/>
  <c r="AO67" i="10"/>
  <c r="AO24" i="10" s="1"/>
  <c r="AO46" i="10"/>
  <c r="AO82" i="10"/>
  <c r="AO80" i="10"/>
  <c r="AO37" i="10" s="1"/>
  <c r="AO86" i="10"/>
  <c r="AO104" i="10"/>
  <c r="AO49" i="10"/>
  <c r="AO158" i="10"/>
  <c r="AO75" i="10"/>
  <c r="AO32" i="10" s="1"/>
  <c r="AO54" i="10"/>
  <c r="AO107" i="10"/>
  <c r="AO44" i="10"/>
  <c r="AO93" i="10"/>
  <c r="AO51" i="10"/>
  <c r="AO167" i="10"/>
  <c r="AO176" i="10" s="1"/>
  <c r="AO47" i="10"/>
  <c r="AO55" i="10"/>
  <c r="AO9" i="10"/>
  <c r="AO60" i="10"/>
  <c r="AK30" i="11"/>
  <c r="AM30" i="11" s="1"/>
  <c r="AI31" i="11" s="1"/>
  <c r="AO31" i="11"/>
  <c r="BE6" i="14"/>
  <c r="BF4" i="14"/>
  <c r="AN13" i="10" l="1"/>
  <c r="AN11" i="10"/>
  <c r="AY159" i="23"/>
  <c r="I39" i="11"/>
  <c r="K39" i="11" s="1"/>
  <c r="G40" i="11" s="1"/>
  <c r="J40" i="11"/>
  <c r="H40" i="11"/>
  <c r="BT134" i="14"/>
  <c r="BU134" i="14" s="1"/>
  <c r="BV134" i="14" s="1"/>
  <c r="BW134" i="14" s="1"/>
  <c r="BX134" i="14" s="1"/>
  <c r="BY134" i="14" s="1"/>
  <c r="BZ134" i="14" s="1"/>
  <c r="CA134" i="14" s="1"/>
  <c r="CB134" i="14" s="1"/>
  <c r="CC134" i="14" s="1"/>
  <c r="CD134" i="14" s="1"/>
  <c r="AJ96" i="10"/>
  <c r="BT397" i="14"/>
  <c r="BU397" i="14" s="1"/>
  <c r="BV397" i="14" s="1"/>
  <c r="BW397" i="14" s="1"/>
  <c r="BX397" i="14" s="1"/>
  <c r="BY397" i="14" s="1"/>
  <c r="BZ397" i="14" s="1"/>
  <c r="CA397" i="14" s="1"/>
  <c r="CB397" i="14" s="1"/>
  <c r="CC397" i="14" s="1"/>
  <c r="CD397" i="14" s="1"/>
  <c r="BT482" i="14"/>
  <c r="BU482" i="14" s="1"/>
  <c r="BV482" i="14" s="1"/>
  <c r="BW482" i="14" s="1"/>
  <c r="BX482" i="14" s="1"/>
  <c r="BY482" i="14" s="1"/>
  <c r="BZ482" i="14" s="1"/>
  <c r="CA482" i="14" s="1"/>
  <c r="CB482" i="14" s="1"/>
  <c r="CC482" i="14" s="1"/>
  <c r="CD482" i="14" s="1"/>
  <c r="AK95" i="10"/>
  <c r="AK98" i="10" s="1"/>
  <c r="AK99" i="10" s="1"/>
  <c r="AZ1" i="23"/>
  <c r="AP6" i="10"/>
  <c r="AP12" i="10" s="1"/>
  <c r="AK105" i="10"/>
  <c r="AK112" i="10" s="1"/>
  <c r="AK174" i="10"/>
  <c r="BT326" i="14"/>
  <c r="BU326" i="14" s="1"/>
  <c r="BV326" i="14" s="1"/>
  <c r="BW326" i="14" s="1"/>
  <c r="BX326" i="14" s="1"/>
  <c r="BY326" i="14" s="1"/>
  <c r="BZ326" i="14" s="1"/>
  <c r="CA326" i="14" s="1"/>
  <c r="CB326" i="14" s="1"/>
  <c r="CC326" i="14" s="1"/>
  <c r="CD326" i="14" s="1"/>
  <c r="BT45" i="14"/>
  <c r="BU45" i="14" s="1"/>
  <c r="BV45" i="14" s="1"/>
  <c r="BW45" i="14" s="1"/>
  <c r="BX45" i="14" s="1"/>
  <c r="BY45" i="14" s="1"/>
  <c r="BZ45" i="14" s="1"/>
  <c r="CA45" i="14" s="1"/>
  <c r="CB45" i="14" s="1"/>
  <c r="CC45" i="14" s="1"/>
  <c r="CD45" i="14" s="1"/>
  <c r="BT232" i="14"/>
  <c r="BU232" i="14" s="1"/>
  <c r="BV232" i="14" s="1"/>
  <c r="BW232" i="14" s="1"/>
  <c r="BX232" i="14" s="1"/>
  <c r="BY232" i="14" s="1"/>
  <c r="BZ232" i="14" s="1"/>
  <c r="CA232" i="14" s="1"/>
  <c r="CB232" i="14" s="1"/>
  <c r="CC232" i="14" s="1"/>
  <c r="CD232" i="14" s="1"/>
  <c r="BT310" i="14"/>
  <c r="BU310" i="14" s="1"/>
  <c r="BV310" i="14" s="1"/>
  <c r="BW310" i="14" s="1"/>
  <c r="BX310" i="14" s="1"/>
  <c r="BY310" i="14" s="1"/>
  <c r="BZ310" i="14" s="1"/>
  <c r="CA310" i="14" s="1"/>
  <c r="CB310" i="14" s="1"/>
  <c r="CC310" i="14" s="1"/>
  <c r="CD310" i="14" s="1"/>
  <c r="BT169" i="14"/>
  <c r="BU169" i="14" s="1"/>
  <c r="BV169" i="14" s="1"/>
  <c r="BW169" i="14" s="1"/>
  <c r="BX169" i="14" s="1"/>
  <c r="BY169" i="14" s="1"/>
  <c r="BZ169" i="14" s="1"/>
  <c r="CA169" i="14" s="1"/>
  <c r="CB169" i="14" s="1"/>
  <c r="CC169" i="14" s="1"/>
  <c r="CD169" i="14" s="1"/>
  <c r="BT117" i="14"/>
  <c r="BU117" i="14" s="1"/>
  <c r="BV117" i="14" s="1"/>
  <c r="BW117" i="14" s="1"/>
  <c r="BX117" i="14" s="1"/>
  <c r="BY117" i="14" s="1"/>
  <c r="BZ117" i="14" s="1"/>
  <c r="CA117" i="14" s="1"/>
  <c r="CB117" i="14" s="1"/>
  <c r="CC117" i="14" s="1"/>
  <c r="CD117" i="14" s="1"/>
  <c r="BT106" i="14"/>
  <c r="BU106" i="14" s="1"/>
  <c r="BV106" i="14" s="1"/>
  <c r="BW106" i="14" s="1"/>
  <c r="BX106" i="14" s="1"/>
  <c r="BY106" i="14" s="1"/>
  <c r="BZ106" i="14" s="1"/>
  <c r="CA106" i="14" s="1"/>
  <c r="CB106" i="14" s="1"/>
  <c r="CC106" i="14" s="1"/>
  <c r="CD106" i="14" s="1"/>
  <c r="BT416" i="14"/>
  <c r="BU416" i="14" s="1"/>
  <c r="BV416" i="14" s="1"/>
  <c r="BW416" i="14" s="1"/>
  <c r="BX416" i="14" s="1"/>
  <c r="BY416" i="14" s="1"/>
  <c r="BZ416" i="14" s="1"/>
  <c r="CA416" i="14" s="1"/>
  <c r="CB416" i="14" s="1"/>
  <c r="CC416" i="14" s="1"/>
  <c r="CD416" i="14" s="1"/>
  <c r="BT267" i="14"/>
  <c r="BU267" i="14" s="1"/>
  <c r="BV267" i="14" s="1"/>
  <c r="BW267" i="14" s="1"/>
  <c r="BX267" i="14" s="1"/>
  <c r="BY267" i="14" s="1"/>
  <c r="BZ267" i="14" s="1"/>
  <c r="CA267" i="14" s="1"/>
  <c r="CB267" i="14" s="1"/>
  <c r="CC267" i="14" s="1"/>
  <c r="CD267" i="14" s="1"/>
  <c r="BT324" i="14"/>
  <c r="BU324" i="14" s="1"/>
  <c r="BV324" i="14" s="1"/>
  <c r="BW324" i="14" s="1"/>
  <c r="BX324" i="14" s="1"/>
  <c r="BY324" i="14" s="1"/>
  <c r="BZ324" i="14" s="1"/>
  <c r="CA324" i="14" s="1"/>
  <c r="CB324" i="14" s="1"/>
  <c r="CC324" i="14" s="1"/>
  <c r="CD324" i="14" s="1"/>
  <c r="AN15" i="10"/>
  <c r="BT71" i="14"/>
  <c r="BU71" i="14" s="1"/>
  <c r="BV71" i="14" s="1"/>
  <c r="BW71" i="14" s="1"/>
  <c r="BX71" i="14" s="1"/>
  <c r="BY71" i="14" s="1"/>
  <c r="BZ71" i="14" s="1"/>
  <c r="CA71" i="14" s="1"/>
  <c r="CB71" i="14" s="1"/>
  <c r="CC71" i="14" s="1"/>
  <c r="CD71" i="14" s="1"/>
  <c r="AN14" i="10"/>
  <c r="BT473" i="14"/>
  <c r="BU473" i="14" s="1"/>
  <c r="BV473" i="14" s="1"/>
  <c r="BW473" i="14" s="1"/>
  <c r="BX473" i="14" s="1"/>
  <c r="BY473" i="14" s="1"/>
  <c r="BZ473" i="14" s="1"/>
  <c r="CA473" i="14" s="1"/>
  <c r="CB473" i="14" s="1"/>
  <c r="CC473" i="14" s="1"/>
  <c r="CD473" i="14" s="1"/>
  <c r="BT141" i="14"/>
  <c r="BU141" i="14" s="1"/>
  <c r="BV141" i="14" s="1"/>
  <c r="BW141" i="14" s="1"/>
  <c r="BX141" i="14" s="1"/>
  <c r="BY141" i="14" s="1"/>
  <c r="BZ141" i="14" s="1"/>
  <c r="CA141" i="14" s="1"/>
  <c r="CB141" i="14" s="1"/>
  <c r="CC141" i="14" s="1"/>
  <c r="CD141" i="14" s="1"/>
  <c r="BT54" i="14"/>
  <c r="BU54" i="14" s="1"/>
  <c r="BV54" i="14" s="1"/>
  <c r="BW54" i="14" s="1"/>
  <c r="BX54" i="14" s="1"/>
  <c r="BY54" i="14" s="1"/>
  <c r="BZ54" i="14" s="1"/>
  <c r="CA54" i="14" s="1"/>
  <c r="CB54" i="14" s="1"/>
  <c r="CC54" i="14" s="1"/>
  <c r="CD54" i="14" s="1"/>
  <c r="BT33" i="14"/>
  <c r="BU33" i="14" s="1"/>
  <c r="BV33" i="14" s="1"/>
  <c r="BW33" i="14" s="1"/>
  <c r="BX33" i="14" s="1"/>
  <c r="BY33" i="14" s="1"/>
  <c r="BZ33" i="14" s="1"/>
  <c r="CA33" i="14" s="1"/>
  <c r="CB33" i="14" s="1"/>
  <c r="CC33" i="14" s="1"/>
  <c r="CD33" i="14" s="1"/>
  <c r="BT486" i="14"/>
  <c r="BU486" i="14" s="1"/>
  <c r="BV486" i="14" s="1"/>
  <c r="BW486" i="14" s="1"/>
  <c r="BX486" i="14" s="1"/>
  <c r="BY486" i="14" s="1"/>
  <c r="BZ486" i="14" s="1"/>
  <c r="CA486" i="14" s="1"/>
  <c r="CB486" i="14" s="1"/>
  <c r="CC486" i="14" s="1"/>
  <c r="CD486" i="14" s="1"/>
  <c r="BT341" i="14"/>
  <c r="BU341" i="14" s="1"/>
  <c r="BV341" i="14" s="1"/>
  <c r="BW341" i="14" s="1"/>
  <c r="BX341" i="14" s="1"/>
  <c r="BY341" i="14" s="1"/>
  <c r="BZ341" i="14" s="1"/>
  <c r="CA341" i="14" s="1"/>
  <c r="CB341" i="14" s="1"/>
  <c r="CC341" i="14" s="1"/>
  <c r="CD341" i="14" s="1"/>
  <c r="BT231" i="14"/>
  <c r="BU231" i="14" s="1"/>
  <c r="BV231" i="14" s="1"/>
  <c r="BW231" i="14" s="1"/>
  <c r="BX231" i="14" s="1"/>
  <c r="BY231" i="14" s="1"/>
  <c r="BZ231" i="14" s="1"/>
  <c r="CA231" i="14" s="1"/>
  <c r="CB231" i="14" s="1"/>
  <c r="CC231" i="14" s="1"/>
  <c r="CD231" i="14" s="1"/>
  <c r="BT289" i="14"/>
  <c r="BU289" i="14" s="1"/>
  <c r="BV289" i="14" s="1"/>
  <c r="BW289" i="14" s="1"/>
  <c r="BX289" i="14" s="1"/>
  <c r="BY289" i="14" s="1"/>
  <c r="BZ289" i="14" s="1"/>
  <c r="CA289" i="14" s="1"/>
  <c r="CB289" i="14" s="1"/>
  <c r="CC289" i="14" s="1"/>
  <c r="CD289" i="14" s="1"/>
  <c r="BT476" i="14"/>
  <c r="BU476" i="14" s="1"/>
  <c r="BV476" i="14" s="1"/>
  <c r="BW476" i="14" s="1"/>
  <c r="BX476" i="14" s="1"/>
  <c r="BY476" i="14" s="1"/>
  <c r="BZ476" i="14" s="1"/>
  <c r="CA476" i="14" s="1"/>
  <c r="CB476" i="14" s="1"/>
  <c r="CC476" i="14" s="1"/>
  <c r="CD476" i="14" s="1"/>
  <c r="BT102" i="14"/>
  <c r="BU102" i="14" s="1"/>
  <c r="BV102" i="14" s="1"/>
  <c r="BW102" i="14" s="1"/>
  <c r="BX102" i="14" s="1"/>
  <c r="BY102" i="14" s="1"/>
  <c r="BZ102" i="14" s="1"/>
  <c r="CA102" i="14" s="1"/>
  <c r="CB102" i="14" s="1"/>
  <c r="CC102" i="14" s="1"/>
  <c r="CD102" i="14" s="1"/>
  <c r="BT97" i="14"/>
  <c r="BU97" i="14" s="1"/>
  <c r="BV97" i="14" s="1"/>
  <c r="BW97" i="14" s="1"/>
  <c r="BX97" i="14" s="1"/>
  <c r="BY97" i="14" s="1"/>
  <c r="BZ97" i="14" s="1"/>
  <c r="CA97" i="14" s="1"/>
  <c r="CB97" i="14" s="1"/>
  <c r="CC97" i="14" s="1"/>
  <c r="CD97" i="14" s="1"/>
  <c r="BT432" i="14"/>
  <c r="BU432" i="14" s="1"/>
  <c r="BV432" i="14" s="1"/>
  <c r="BW432" i="14" s="1"/>
  <c r="BX432" i="14" s="1"/>
  <c r="BY432" i="14" s="1"/>
  <c r="BZ432" i="14" s="1"/>
  <c r="CA432" i="14" s="1"/>
  <c r="CB432" i="14" s="1"/>
  <c r="CC432" i="14" s="1"/>
  <c r="CD432" i="14" s="1"/>
  <c r="BT436" i="14"/>
  <c r="BU436" i="14" s="1"/>
  <c r="BV436" i="14" s="1"/>
  <c r="BW436" i="14" s="1"/>
  <c r="BX436" i="14" s="1"/>
  <c r="BY436" i="14" s="1"/>
  <c r="BZ436" i="14" s="1"/>
  <c r="CA436" i="14" s="1"/>
  <c r="CB436" i="14" s="1"/>
  <c r="CC436" i="14" s="1"/>
  <c r="CD436" i="14" s="1"/>
  <c r="BT469" i="14"/>
  <c r="BU469" i="14" s="1"/>
  <c r="BV469" i="14" s="1"/>
  <c r="BW469" i="14" s="1"/>
  <c r="BX469" i="14" s="1"/>
  <c r="BY469" i="14" s="1"/>
  <c r="BZ469" i="14" s="1"/>
  <c r="CA469" i="14" s="1"/>
  <c r="CB469" i="14" s="1"/>
  <c r="CC469" i="14" s="1"/>
  <c r="CD469" i="14" s="1"/>
  <c r="BT64" i="14"/>
  <c r="BU64" i="14" s="1"/>
  <c r="BV64" i="14" s="1"/>
  <c r="BW64" i="14" s="1"/>
  <c r="BX64" i="14" s="1"/>
  <c r="BY64" i="14" s="1"/>
  <c r="BZ64" i="14" s="1"/>
  <c r="CA64" i="14" s="1"/>
  <c r="CB64" i="14" s="1"/>
  <c r="CC64" i="14" s="1"/>
  <c r="CD64" i="14" s="1"/>
  <c r="BT442" i="14"/>
  <c r="BU442" i="14" s="1"/>
  <c r="BV442" i="14" s="1"/>
  <c r="BW442" i="14" s="1"/>
  <c r="BX442" i="14" s="1"/>
  <c r="BY442" i="14" s="1"/>
  <c r="BZ442" i="14" s="1"/>
  <c r="CA442" i="14" s="1"/>
  <c r="CB442" i="14" s="1"/>
  <c r="CC442" i="14" s="1"/>
  <c r="CD442" i="14" s="1"/>
  <c r="BT135" i="14"/>
  <c r="BU135" i="14" s="1"/>
  <c r="BV135" i="14" s="1"/>
  <c r="BW135" i="14" s="1"/>
  <c r="BX135" i="14" s="1"/>
  <c r="BY135" i="14" s="1"/>
  <c r="BZ135" i="14" s="1"/>
  <c r="CA135" i="14" s="1"/>
  <c r="CB135" i="14" s="1"/>
  <c r="CC135" i="14" s="1"/>
  <c r="CD135" i="14" s="1"/>
  <c r="BT203" i="14"/>
  <c r="BU203" i="14" s="1"/>
  <c r="BV203" i="14" s="1"/>
  <c r="BW203" i="14" s="1"/>
  <c r="BX203" i="14" s="1"/>
  <c r="BY203" i="14" s="1"/>
  <c r="BZ203" i="14" s="1"/>
  <c r="CA203" i="14" s="1"/>
  <c r="CB203" i="14" s="1"/>
  <c r="CC203" i="14" s="1"/>
  <c r="CD203" i="14" s="1"/>
  <c r="BT360" i="14"/>
  <c r="BU360" i="14" s="1"/>
  <c r="BV360" i="14" s="1"/>
  <c r="BW360" i="14" s="1"/>
  <c r="BX360" i="14" s="1"/>
  <c r="BY360" i="14" s="1"/>
  <c r="BZ360" i="14" s="1"/>
  <c r="CA360" i="14" s="1"/>
  <c r="CB360" i="14" s="1"/>
  <c r="CC360" i="14" s="1"/>
  <c r="CD360" i="14" s="1"/>
  <c r="BT140" i="14"/>
  <c r="BU140" i="14" s="1"/>
  <c r="BV140" i="14" s="1"/>
  <c r="BW140" i="14" s="1"/>
  <c r="BX140" i="14" s="1"/>
  <c r="BY140" i="14" s="1"/>
  <c r="BZ140" i="14" s="1"/>
  <c r="CA140" i="14" s="1"/>
  <c r="CB140" i="14" s="1"/>
  <c r="CC140" i="14" s="1"/>
  <c r="CD140" i="14" s="1"/>
  <c r="BT20" i="14"/>
  <c r="BU20" i="14" s="1"/>
  <c r="BV20" i="14" s="1"/>
  <c r="BW20" i="14" s="1"/>
  <c r="BX20" i="14" s="1"/>
  <c r="BY20" i="14" s="1"/>
  <c r="BZ20" i="14" s="1"/>
  <c r="CA20" i="14" s="1"/>
  <c r="CB20" i="14" s="1"/>
  <c r="CC20" i="14" s="1"/>
  <c r="CD20" i="14" s="1"/>
  <c r="BT342" i="14"/>
  <c r="BU342" i="14" s="1"/>
  <c r="BV342" i="14" s="1"/>
  <c r="BW342" i="14" s="1"/>
  <c r="BX342" i="14" s="1"/>
  <c r="BY342" i="14" s="1"/>
  <c r="BZ342" i="14" s="1"/>
  <c r="CA342" i="14" s="1"/>
  <c r="CB342" i="14" s="1"/>
  <c r="CC342" i="14" s="1"/>
  <c r="CD342" i="14" s="1"/>
  <c r="BT217" i="14"/>
  <c r="BU217" i="14" s="1"/>
  <c r="BV217" i="14" s="1"/>
  <c r="BW217" i="14" s="1"/>
  <c r="BX217" i="14" s="1"/>
  <c r="BY217" i="14" s="1"/>
  <c r="BZ217" i="14" s="1"/>
  <c r="CA217" i="14" s="1"/>
  <c r="CB217" i="14" s="1"/>
  <c r="CC217" i="14" s="1"/>
  <c r="CD217" i="14" s="1"/>
  <c r="BT336" i="14"/>
  <c r="BU336" i="14" s="1"/>
  <c r="BV336" i="14" s="1"/>
  <c r="BW336" i="14" s="1"/>
  <c r="BX336" i="14" s="1"/>
  <c r="BY336" i="14" s="1"/>
  <c r="BZ336" i="14" s="1"/>
  <c r="CA336" i="14" s="1"/>
  <c r="CB336" i="14" s="1"/>
  <c r="CC336" i="14" s="1"/>
  <c r="CD336" i="14" s="1"/>
  <c r="BT79" i="14"/>
  <c r="BU79" i="14" s="1"/>
  <c r="BV79" i="14" s="1"/>
  <c r="BW79" i="14" s="1"/>
  <c r="BX79" i="14" s="1"/>
  <c r="BY79" i="14" s="1"/>
  <c r="BZ79" i="14" s="1"/>
  <c r="CA79" i="14" s="1"/>
  <c r="CB79" i="14" s="1"/>
  <c r="CC79" i="14" s="1"/>
  <c r="CD79" i="14" s="1"/>
  <c r="BT145" i="14"/>
  <c r="BU145" i="14" s="1"/>
  <c r="BV145" i="14" s="1"/>
  <c r="BW145" i="14" s="1"/>
  <c r="BX145" i="14" s="1"/>
  <c r="BY145" i="14" s="1"/>
  <c r="BZ145" i="14" s="1"/>
  <c r="CA145" i="14" s="1"/>
  <c r="CB145" i="14" s="1"/>
  <c r="CC145" i="14" s="1"/>
  <c r="CD145" i="14" s="1"/>
  <c r="BT497" i="14"/>
  <c r="BU497" i="14" s="1"/>
  <c r="BV497" i="14" s="1"/>
  <c r="BW497" i="14" s="1"/>
  <c r="BX497" i="14" s="1"/>
  <c r="BY497" i="14" s="1"/>
  <c r="BZ497" i="14" s="1"/>
  <c r="CA497" i="14" s="1"/>
  <c r="CB497" i="14" s="1"/>
  <c r="CC497" i="14" s="1"/>
  <c r="CD497" i="14" s="1"/>
  <c r="BT202" i="14"/>
  <c r="BU202" i="14" s="1"/>
  <c r="BV202" i="14" s="1"/>
  <c r="BW202" i="14" s="1"/>
  <c r="BX202" i="14" s="1"/>
  <c r="BY202" i="14" s="1"/>
  <c r="BZ202" i="14" s="1"/>
  <c r="CA202" i="14" s="1"/>
  <c r="CB202" i="14" s="1"/>
  <c r="CC202" i="14" s="1"/>
  <c r="CD202" i="14" s="1"/>
  <c r="BT184" i="14"/>
  <c r="BU184" i="14" s="1"/>
  <c r="BV184" i="14" s="1"/>
  <c r="BW184" i="14" s="1"/>
  <c r="BX184" i="14" s="1"/>
  <c r="BY184" i="14" s="1"/>
  <c r="BZ184" i="14" s="1"/>
  <c r="CA184" i="14" s="1"/>
  <c r="CB184" i="14" s="1"/>
  <c r="CC184" i="14" s="1"/>
  <c r="CD184" i="14" s="1"/>
  <c r="BT296" i="14"/>
  <c r="BU296" i="14" s="1"/>
  <c r="BV296" i="14" s="1"/>
  <c r="BW296" i="14" s="1"/>
  <c r="BX296" i="14" s="1"/>
  <c r="BY296" i="14" s="1"/>
  <c r="BZ296" i="14" s="1"/>
  <c r="CA296" i="14" s="1"/>
  <c r="CB296" i="14" s="1"/>
  <c r="CC296" i="14" s="1"/>
  <c r="CD296" i="14" s="1"/>
  <c r="BT490" i="14"/>
  <c r="BU490" i="14" s="1"/>
  <c r="BV490" i="14" s="1"/>
  <c r="BW490" i="14" s="1"/>
  <c r="BX490" i="14" s="1"/>
  <c r="BY490" i="14" s="1"/>
  <c r="BZ490" i="14" s="1"/>
  <c r="CA490" i="14" s="1"/>
  <c r="CB490" i="14" s="1"/>
  <c r="CC490" i="14" s="1"/>
  <c r="CD490" i="14" s="1"/>
  <c r="AM16" i="10"/>
  <c r="AM41" i="10" s="1"/>
  <c r="BT219" i="14"/>
  <c r="BU219" i="14" s="1"/>
  <c r="BV219" i="14" s="1"/>
  <c r="BW219" i="14" s="1"/>
  <c r="BX219" i="14" s="1"/>
  <c r="BY219" i="14" s="1"/>
  <c r="BZ219" i="14" s="1"/>
  <c r="CA219" i="14" s="1"/>
  <c r="CB219" i="14" s="1"/>
  <c r="CC219" i="14" s="1"/>
  <c r="CD219" i="14" s="1"/>
  <c r="BT461" i="14"/>
  <c r="BU461" i="14" s="1"/>
  <c r="BV461" i="14" s="1"/>
  <c r="BW461" i="14" s="1"/>
  <c r="BX461" i="14" s="1"/>
  <c r="BY461" i="14" s="1"/>
  <c r="BZ461" i="14" s="1"/>
  <c r="CA461" i="14" s="1"/>
  <c r="CB461" i="14" s="1"/>
  <c r="CC461" i="14" s="1"/>
  <c r="CD461" i="14" s="1"/>
  <c r="BT355" i="14"/>
  <c r="BU355" i="14" s="1"/>
  <c r="BV355" i="14" s="1"/>
  <c r="BW355" i="14" s="1"/>
  <c r="BX355" i="14" s="1"/>
  <c r="BY355" i="14" s="1"/>
  <c r="BZ355" i="14" s="1"/>
  <c r="CA355" i="14" s="1"/>
  <c r="CB355" i="14" s="1"/>
  <c r="CC355" i="14" s="1"/>
  <c r="CD355" i="14" s="1"/>
  <c r="BT118" i="14"/>
  <c r="BU118" i="14" s="1"/>
  <c r="BV118" i="14" s="1"/>
  <c r="BW118" i="14" s="1"/>
  <c r="BX118" i="14" s="1"/>
  <c r="BY118" i="14" s="1"/>
  <c r="BZ118" i="14" s="1"/>
  <c r="CA118" i="14" s="1"/>
  <c r="CB118" i="14" s="1"/>
  <c r="CC118" i="14" s="1"/>
  <c r="CD118" i="14" s="1"/>
  <c r="BT408" i="14"/>
  <c r="BU408" i="14" s="1"/>
  <c r="BV408" i="14" s="1"/>
  <c r="BW408" i="14" s="1"/>
  <c r="BX408" i="14" s="1"/>
  <c r="BY408" i="14" s="1"/>
  <c r="BZ408" i="14" s="1"/>
  <c r="CA408" i="14" s="1"/>
  <c r="CB408" i="14" s="1"/>
  <c r="CC408" i="14" s="1"/>
  <c r="CD408" i="14" s="1"/>
  <c r="BT272" i="14"/>
  <c r="BU272" i="14" s="1"/>
  <c r="BV272" i="14" s="1"/>
  <c r="BW272" i="14" s="1"/>
  <c r="BX272" i="14" s="1"/>
  <c r="BY272" i="14" s="1"/>
  <c r="BZ272" i="14" s="1"/>
  <c r="CA272" i="14" s="1"/>
  <c r="CB272" i="14" s="1"/>
  <c r="CC272" i="14" s="1"/>
  <c r="CD272" i="14" s="1"/>
  <c r="BT172" i="14"/>
  <c r="BU172" i="14" s="1"/>
  <c r="BV172" i="14" s="1"/>
  <c r="BW172" i="14" s="1"/>
  <c r="BX172" i="14" s="1"/>
  <c r="BY172" i="14" s="1"/>
  <c r="BZ172" i="14" s="1"/>
  <c r="CA172" i="14" s="1"/>
  <c r="CB172" i="14" s="1"/>
  <c r="CC172" i="14" s="1"/>
  <c r="CD172" i="14" s="1"/>
  <c r="BT27" i="14"/>
  <c r="BU27" i="14" s="1"/>
  <c r="BV27" i="14" s="1"/>
  <c r="BW27" i="14" s="1"/>
  <c r="BX27" i="14" s="1"/>
  <c r="BY27" i="14" s="1"/>
  <c r="BZ27" i="14" s="1"/>
  <c r="CA27" i="14" s="1"/>
  <c r="CB27" i="14" s="1"/>
  <c r="CC27" i="14" s="1"/>
  <c r="CD27" i="14" s="1"/>
  <c r="BT136" i="14"/>
  <c r="BU136" i="14" s="1"/>
  <c r="BV136" i="14" s="1"/>
  <c r="BW136" i="14" s="1"/>
  <c r="BX136" i="14" s="1"/>
  <c r="BY136" i="14" s="1"/>
  <c r="BZ136" i="14" s="1"/>
  <c r="CA136" i="14" s="1"/>
  <c r="CB136" i="14" s="1"/>
  <c r="CC136" i="14" s="1"/>
  <c r="CD136" i="14" s="1"/>
  <c r="BT437" i="14"/>
  <c r="BU437" i="14" s="1"/>
  <c r="BV437" i="14" s="1"/>
  <c r="BW437" i="14" s="1"/>
  <c r="BX437" i="14" s="1"/>
  <c r="BY437" i="14" s="1"/>
  <c r="BZ437" i="14" s="1"/>
  <c r="CA437" i="14" s="1"/>
  <c r="CB437" i="14" s="1"/>
  <c r="CC437" i="14" s="1"/>
  <c r="CD437" i="14" s="1"/>
  <c r="BT60" i="14"/>
  <c r="BU60" i="14" s="1"/>
  <c r="BV60" i="14" s="1"/>
  <c r="BW60" i="14" s="1"/>
  <c r="BX60" i="14" s="1"/>
  <c r="BY60" i="14" s="1"/>
  <c r="BZ60" i="14" s="1"/>
  <c r="CA60" i="14" s="1"/>
  <c r="CB60" i="14" s="1"/>
  <c r="CC60" i="14" s="1"/>
  <c r="CD60" i="14" s="1"/>
  <c r="BT165" i="14"/>
  <c r="BU165" i="14" s="1"/>
  <c r="BV165" i="14" s="1"/>
  <c r="BW165" i="14" s="1"/>
  <c r="BX165" i="14" s="1"/>
  <c r="BY165" i="14" s="1"/>
  <c r="BZ165" i="14" s="1"/>
  <c r="CA165" i="14" s="1"/>
  <c r="CB165" i="14" s="1"/>
  <c r="CC165" i="14" s="1"/>
  <c r="CD165" i="14" s="1"/>
  <c r="BT392" i="14"/>
  <c r="BU392" i="14" s="1"/>
  <c r="BV392" i="14" s="1"/>
  <c r="BW392" i="14" s="1"/>
  <c r="BX392" i="14" s="1"/>
  <c r="BY392" i="14" s="1"/>
  <c r="BZ392" i="14" s="1"/>
  <c r="CA392" i="14" s="1"/>
  <c r="CB392" i="14" s="1"/>
  <c r="CC392" i="14" s="1"/>
  <c r="CD392" i="14" s="1"/>
  <c r="BT190" i="14"/>
  <c r="BU190" i="14" s="1"/>
  <c r="BV190" i="14" s="1"/>
  <c r="BW190" i="14" s="1"/>
  <c r="BX190" i="14" s="1"/>
  <c r="BY190" i="14" s="1"/>
  <c r="BZ190" i="14" s="1"/>
  <c r="CA190" i="14" s="1"/>
  <c r="CB190" i="14" s="1"/>
  <c r="CC190" i="14" s="1"/>
  <c r="CD190" i="14" s="1"/>
  <c r="BT175" i="14"/>
  <c r="BU175" i="14" s="1"/>
  <c r="BV175" i="14" s="1"/>
  <c r="BW175" i="14" s="1"/>
  <c r="BX175" i="14" s="1"/>
  <c r="BY175" i="14" s="1"/>
  <c r="BZ175" i="14" s="1"/>
  <c r="CA175" i="14" s="1"/>
  <c r="CB175" i="14" s="1"/>
  <c r="CC175" i="14" s="1"/>
  <c r="CD175" i="14" s="1"/>
  <c r="BT59" i="14"/>
  <c r="BU59" i="14" s="1"/>
  <c r="BV59" i="14" s="1"/>
  <c r="BW59" i="14" s="1"/>
  <c r="BX59" i="14" s="1"/>
  <c r="BY59" i="14" s="1"/>
  <c r="BZ59" i="14" s="1"/>
  <c r="CA59" i="14" s="1"/>
  <c r="CB59" i="14" s="1"/>
  <c r="CC59" i="14" s="1"/>
  <c r="CD59" i="14" s="1"/>
  <c r="BT424" i="14"/>
  <c r="BU424" i="14" s="1"/>
  <c r="BV424" i="14" s="1"/>
  <c r="BW424" i="14" s="1"/>
  <c r="BX424" i="14" s="1"/>
  <c r="BY424" i="14" s="1"/>
  <c r="BZ424" i="14" s="1"/>
  <c r="CA424" i="14" s="1"/>
  <c r="CB424" i="14" s="1"/>
  <c r="CC424" i="14" s="1"/>
  <c r="CD424" i="14" s="1"/>
  <c r="BT262" i="14"/>
  <c r="BU262" i="14" s="1"/>
  <c r="BV262" i="14" s="1"/>
  <c r="BW262" i="14" s="1"/>
  <c r="BX262" i="14" s="1"/>
  <c r="BY262" i="14" s="1"/>
  <c r="BZ262" i="14" s="1"/>
  <c r="CA262" i="14" s="1"/>
  <c r="CB262" i="14" s="1"/>
  <c r="CC262" i="14" s="1"/>
  <c r="CD262" i="14" s="1"/>
  <c r="BT439" i="14"/>
  <c r="BU439" i="14" s="1"/>
  <c r="BV439" i="14" s="1"/>
  <c r="BW439" i="14" s="1"/>
  <c r="BX439" i="14" s="1"/>
  <c r="BY439" i="14" s="1"/>
  <c r="BZ439" i="14" s="1"/>
  <c r="CA439" i="14" s="1"/>
  <c r="CB439" i="14" s="1"/>
  <c r="CC439" i="14" s="1"/>
  <c r="CD439" i="14" s="1"/>
  <c r="BT193" i="14"/>
  <c r="BU193" i="14" s="1"/>
  <c r="BV193" i="14" s="1"/>
  <c r="BW193" i="14" s="1"/>
  <c r="BX193" i="14" s="1"/>
  <c r="BY193" i="14" s="1"/>
  <c r="BZ193" i="14" s="1"/>
  <c r="CA193" i="14" s="1"/>
  <c r="CB193" i="14" s="1"/>
  <c r="CC193" i="14" s="1"/>
  <c r="CD193" i="14" s="1"/>
  <c r="AL87" i="10"/>
  <c r="AL91" i="10" s="1"/>
  <c r="AL95" i="10" s="1"/>
  <c r="BT90" i="14"/>
  <c r="BU90" i="14" s="1"/>
  <c r="BV90" i="14" s="1"/>
  <c r="BW90" i="14" s="1"/>
  <c r="BX90" i="14" s="1"/>
  <c r="BY90" i="14" s="1"/>
  <c r="BZ90" i="14" s="1"/>
  <c r="CA90" i="14" s="1"/>
  <c r="CB90" i="14" s="1"/>
  <c r="CC90" i="14" s="1"/>
  <c r="CD90" i="14" s="1"/>
  <c r="BT268" i="14"/>
  <c r="BU268" i="14" s="1"/>
  <c r="BV268" i="14" s="1"/>
  <c r="BW268" i="14" s="1"/>
  <c r="BX268" i="14" s="1"/>
  <c r="BY268" i="14" s="1"/>
  <c r="BZ268" i="14" s="1"/>
  <c r="CA268" i="14" s="1"/>
  <c r="CB268" i="14" s="1"/>
  <c r="CC268" i="14" s="1"/>
  <c r="CD268" i="14" s="1"/>
  <c r="BT160" i="14"/>
  <c r="BU160" i="14" s="1"/>
  <c r="BV160" i="14" s="1"/>
  <c r="BW160" i="14" s="1"/>
  <c r="BX160" i="14" s="1"/>
  <c r="BY160" i="14" s="1"/>
  <c r="BZ160" i="14" s="1"/>
  <c r="CA160" i="14" s="1"/>
  <c r="CB160" i="14" s="1"/>
  <c r="CC160" i="14" s="1"/>
  <c r="CD160" i="14" s="1"/>
  <c r="BT88" i="14"/>
  <c r="BT189" i="14"/>
  <c r="BU189" i="14" s="1"/>
  <c r="BV189" i="14" s="1"/>
  <c r="BW189" i="14" s="1"/>
  <c r="BX189" i="14" s="1"/>
  <c r="BY189" i="14" s="1"/>
  <c r="BZ189" i="14" s="1"/>
  <c r="CA189" i="14" s="1"/>
  <c r="CB189" i="14" s="1"/>
  <c r="CC189" i="14" s="1"/>
  <c r="CD189" i="14" s="1"/>
  <c r="BT344" i="14"/>
  <c r="BU344" i="14" s="1"/>
  <c r="BV344" i="14" s="1"/>
  <c r="BW344" i="14" s="1"/>
  <c r="BX344" i="14" s="1"/>
  <c r="BY344" i="14" s="1"/>
  <c r="BZ344" i="14" s="1"/>
  <c r="CA344" i="14" s="1"/>
  <c r="CB344" i="14" s="1"/>
  <c r="CC344" i="14" s="1"/>
  <c r="CD344" i="14" s="1"/>
  <c r="BT393" i="14"/>
  <c r="BU393" i="14" s="1"/>
  <c r="BV393" i="14" s="1"/>
  <c r="BW393" i="14" s="1"/>
  <c r="BX393" i="14" s="1"/>
  <c r="BY393" i="14" s="1"/>
  <c r="BZ393" i="14" s="1"/>
  <c r="CA393" i="14" s="1"/>
  <c r="CB393" i="14" s="1"/>
  <c r="CC393" i="14" s="1"/>
  <c r="CD393" i="14" s="1"/>
  <c r="BT357" i="14"/>
  <c r="BU357" i="14" s="1"/>
  <c r="BV357" i="14" s="1"/>
  <c r="BW357" i="14" s="1"/>
  <c r="BX357" i="14" s="1"/>
  <c r="BY357" i="14" s="1"/>
  <c r="BZ357" i="14" s="1"/>
  <c r="CA357" i="14" s="1"/>
  <c r="CB357" i="14" s="1"/>
  <c r="CC357" i="14" s="1"/>
  <c r="CD357" i="14" s="1"/>
  <c r="AL103" i="10"/>
  <c r="AL174" i="10" s="1"/>
  <c r="AV157" i="23" s="1"/>
  <c r="BT445" i="14"/>
  <c r="BU445" i="14" s="1"/>
  <c r="BV445" i="14" s="1"/>
  <c r="BW445" i="14" s="1"/>
  <c r="BX445" i="14" s="1"/>
  <c r="BY445" i="14" s="1"/>
  <c r="BZ445" i="14" s="1"/>
  <c r="CA445" i="14" s="1"/>
  <c r="CB445" i="14" s="1"/>
  <c r="CC445" i="14" s="1"/>
  <c r="CD445" i="14" s="1"/>
  <c r="BT448" i="14"/>
  <c r="BU448" i="14" s="1"/>
  <c r="BV448" i="14" s="1"/>
  <c r="BW448" i="14" s="1"/>
  <c r="BX448" i="14" s="1"/>
  <c r="BY448" i="14" s="1"/>
  <c r="BZ448" i="14" s="1"/>
  <c r="CA448" i="14" s="1"/>
  <c r="CB448" i="14" s="1"/>
  <c r="CC448" i="14" s="1"/>
  <c r="CD448" i="14" s="1"/>
  <c r="BT235" i="14"/>
  <c r="BU235" i="14" s="1"/>
  <c r="BV235" i="14" s="1"/>
  <c r="BW235" i="14" s="1"/>
  <c r="BX235" i="14" s="1"/>
  <c r="BY235" i="14" s="1"/>
  <c r="BZ235" i="14" s="1"/>
  <c r="CA235" i="14" s="1"/>
  <c r="CB235" i="14" s="1"/>
  <c r="CC235" i="14" s="1"/>
  <c r="CD235" i="14" s="1"/>
  <c r="BT258" i="14"/>
  <c r="BU258" i="14" s="1"/>
  <c r="BV258" i="14" s="1"/>
  <c r="BW258" i="14" s="1"/>
  <c r="BX258" i="14" s="1"/>
  <c r="BY258" i="14" s="1"/>
  <c r="BZ258" i="14" s="1"/>
  <c r="CA258" i="14" s="1"/>
  <c r="CB258" i="14" s="1"/>
  <c r="CC258" i="14" s="1"/>
  <c r="CD258" i="14" s="1"/>
  <c r="BT187" i="14"/>
  <c r="BU187" i="14" s="1"/>
  <c r="BV187" i="14" s="1"/>
  <c r="BW187" i="14" s="1"/>
  <c r="BX187" i="14" s="1"/>
  <c r="BY187" i="14" s="1"/>
  <c r="BZ187" i="14" s="1"/>
  <c r="CA187" i="14" s="1"/>
  <c r="CB187" i="14" s="1"/>
  <c r="CC187" i="14" s="1"/>
  <c r="CD187" i="14" s="1"/>
  <c r="BT197" i="14"/>
  <c r="BU197" i="14" s="1"/>
  <c r="BV197" i="14" s="1"/>
  <c r="BW197" i="14" s="1"/>
  <c r="BX197" i="14" s="1"/>
  <c r="BY197" i="14" s="1"/>
  <c r="BZ197" i="14" s="1"/>
  <c r="CA197" i="14" s="1"/>
  <c r="CB197" i="14" s="1"/>
  <c r="CC197" i="14" s="1"/>
  <c r="CD197" i="14" s="1"/>
  <c r="BT253" i="14"/>
  <c r="BU253" i="14" s="1"/>
  <c r="BV253" i="14" s="1"/>
  <c r="BW253" i="14" s="1"/>
  <c r="BX253" i="14" s="1"/>
  <c r="BY253" i="14" s="1"/>
  <c r="BZ253" i="14" s="1"/>
  <c r="CA253" i="14" s="1"/>
  <c r="CB253" i="14" s="1"/>
  <c r="CC253" i="14" s="1"/>
  <c r="CD253" i="14" s="1"/>
  <c r="BT212" i="14"/>
  <c r="BU212" i="14" s="1"/>
  <c r="BV212" i="14" s="1"/>
  <c r="BW212" i="14" s="1"/>
  <c r="BX212" i="14" s="1"/>
  <c r="BY212" i="14" s="1"/>
  <c r="BZ212" i="14" s="1"/>
  <c r="CA212" i="14" s="1"/>
  <c r="CB212" i="14" s="1"/>
  <c r="CC212" i="14" s="1"/>
  <c r="CD212" i="14" s="1"/>
  <c r="BT52" i="14"/>
  <c r="BU52" i="14" s="1"/>
  <c r="BV52" i="14" s="1"/>
  <c r="BW52" i="14" s="1"/>
  <c r="BX52" i="14" s="1"/>
  <c r="BY52" i="14" s="1"/>
  <c r="BZ52" i="14" s="1"/>
  <c r="CA52" i="14" s="1"/>
  <c r="CB52" i="14" s="1"/>
  <c r="CC52" i="14" s="1"/>
  <c r="CD52" i="14" s="1"/>
  <c r="BT471" i="14"/>
  <c r="BU471" i="14" s="1"/>
  <c r="BV471" i="14" s="1"/>
  <c r="BW471" i="14" s="1"/>
  <c r="BX471" i="14" s="1"/>
  <c r="BY471" i="14" s="1"/>
  <c r="BZ471" i="14" s="1"/>
  <c r="CA471" i="14" s="1"/>
  <c r="CB471" i="14" s="1"/>
  <c r="CC471" i="14" s="1"/>
  <c r="CD471" i="14" s="1"/>
  <c r="BT464" i="14"/>
  <c r="BU464" i="14" s="1"/>
  <c r="BV464" i="14" s="1"/>
  <c r="BW464" i="14" s="1"/>
  <c r="BX464" i="14" s="1"/>
  <c r="BY464" i="14" s="1"/>
  <c r="BZ464" i="14" s="1"/>
  <c r="CA464" i="14" s="1"/>
  <c r="CB464" i="14" s="1"/>
  <c r="CC464" i="14" s="1"/>
  <c r="CD464" i="14" s="1"/>
  <c r="BT377" i="14"/>
  <c r="BU377" i="14" s="1"/>
  <c r="BV377" i="14" s="1"/>
  <c r="BW377" i="14" s="1"/>
  <c r="BX377" i="14" s="1"/>
  <c r="BY377" i="14" s="1"/>
  <c r="BZ377" i="14" s="1"/>
  <c r="CA377" i="14" s="1"/>
  <c r="CB377" i="14" s="1"/>
  <c r="CC377" i="14" s="1"/>
  <c r="CD377" i="14" s="1"/>
  <c r="F39" i="15"/>
  <c r="H39" i="15" s="1"/>
  <c r="BT380" i="14"/>
  <c r="BU380" i="14" s="1"/>
  <c r="BV380" i="14" s="1"/>
  <c r="BW380" i="14" s="1"/>
  <c r="BX380" i="14" s="1"/>
  <c r="BY380" i="14" s="1"/>
  <c r="BZ380" i="14" s="1"/>
  <c r="CA380" i="14" s="1"/>
  <c r="CB380" i="14" s="1"/>
  <c r="CC380" i="14" s="1"/>
  <c r="CD380" i="14" s="1"/>
  <c r="BT500" i="14"/>
  <c r="BU500" i="14" s="1"/>
  <c r="BV500" i="14" s="1"/>
  <c r="BW500" i="14" s="1"/>
  <c r="BX500" i="14" s="1"/>
  <c r="BY500" i="14" s="1"/>
  <c r="BZ500" i="14" s="1"/>
  <c r="CA500" i="14" s="1"/>
  <c r="CB500" i="14" s="1"/>
  <c r="CC500" i="14" s="1"/>
  <c r="CD500" i="14" s="1"/>
  <c r="BT494" i="14"/>
  <c r="BU494" i="14" s="1"/>
  <c r="BV494" i="14" s="1"/>
  <c r="BW494" i="14" s="1"/>
  <c r="BX494" i="14" s="1"/>
  <c r="BY494" i="14" s="1"/>
  <c r="BZ494" i="14" s="1"/>
  <c r="CA494" i="14" s="1"/>
  <c r="CB494" i="14" s="1"/>
  <c r="CC494" i="14" s="1"/>
  <c r="CD494" i="14" s="1"/>
  <c r="BT89" i="14"/>
  <c r="BU89" i="14" s="1"/>
  <c r="BV89" i="14" s="1"/>
  <c r="BW89" i="14" s="1"/>
  <c r="BX89" i="14" s="1"/>
  <c r="BY89" i="14" s="1"/>
  <c r="BZ89" i="14" s="1"/>
  <c r="CA89" i="14" s="1"/>
  <c r="CB89" i="14" s="1"/>
  <c r="CC89" i="14" s="1"/>
  <c r="CD89" i="14" s="1"/>
  <c r="BT368" i="14"/>
  <c r="BU368" i="14" s="1"/>
  <c r="BV368" i="14" s="1"/>
  <c r="BW368" i="14" s="1"/>
  <c r="BX368" i="14" s="1"/>
  <c r="BY368" i="14" s="1"/>
  <c r="BZ368" i="14" s="1"/>
  <c r="CA368" i="14" s="1"/>
  <c r="CB368" i="14" s="1"/>
  <c r="CC368" i="14" s="1"/>
  <c r="CD368" i="14" s="1"/>
  <c r="BT196" i="14"/>
  <c r="BU196" i="14" s="1"/>
  <c r="BV196" i="14" s="1"/>
  <c r="BW196" i="14" s="1"/>
  <c r="BX196" i="14" s="1"/>
  <c r="BY196" i="14" s="1"/>
  <c r="BZ196" i="14" s="1"/>
  <c r="CA196" i="14" s="1"/>
  <c r="CB196" i="14" s="1"/>
  <c r="CC196" i="14" s="1"/>
  <c r="CD196" i="14" s="1"/>
  <c r="BT38" i="14"/>
  <c r="BU38" i="14" s="1"/>
  <c r="BV38" i="14" s="1"/>
  <c r="BW38" i="14" s="1"/>
  <c r="BX38" i="14" s="1"/>
  <c r="BY38" i="14" s="1"/>
  <c r="BZ38" i="14" s="1"/>
  <c r="CA38" i="14" s="1"/>
  <c r="CB38" i="14" s="1"/>
  <c r="CC38" i="14" s="1"/>
  <c r="CD38" i="14" s="1"/>
  <c r="BT243" i="14"/>
  <c r="BT93" i="14"/>
  <c r="BT492" i="14"/>
  <c r="BU492" i="14" s="1"/>
  <c r="BV492" i="14" s="1"/>
  <c r="BW492" i="14" s="1"/>
  <c r="BX492" i="14" s="1"/>
  <c r="BY492" i="14" s="1"/>
  <c r="BZ492" i="14" s="1"/>
  <c r="CA492" i="14" s="1"/>
  <c r="CB492" i="14" s="1"/>
  <c r="CC492" i="14" s="1"/>
  <c r="CD492" i="14" s="1"/>
  <c r="O214" i="14"/>
  <c r="BS214" i="14" s="1"/>
  <c r="O103" i="14"/>
  <c r="BS103" i="14" s="1"/>
  <c r="BT376" i="14"/>
  <c r="BU376" i="14" s="1"/>
  <c r="BV376" i="14" s="1"/>
  <c r="BW376" i="14" s="1"/>
  <c r="BX376" i="14" s="1"/>
  <c r="BY376" i="14" s="1"/>
  <c r="BZ376" i="14" s="1"/>
  <c r="CA376" i="14" s="1"/>
  <c r="CB376" i="14" s="1"/>
  <c r="CC376" i="14" s="1"/>
  <c r="CD376" i="14" s="1"/>
  <c r="BT311" i="14"/>
  <c r="BU311" i="14" s="1"/>
  <c r="BV311" i="14" s="1"/>
  <c r="BW311" i="14" s="1"/>
  <c r="BX311" i="14" s="1"/>
  <c r="BY311" i="14" s="1"/>
  <c r="BZ311" i="14" s="1"/>
  <c r="CA311" i="14" s="1"/>
  <c r="CB311" i="14" s="1"/>
  <c r="CC311" i="14" s="1"/>
  <c r="CD311" i="14" s="1"/>
  <c r="BT180" i="14"/>
  <c r="BU180" i="14" s="1"/>
  <c r="BV180" i="14" s="1"/>
  <c r="BW180" i="14" s="1"/>
  <c r="BX180" i="14" s="1"/>
  <c r="BY180" i="14" s="1"/>
  <c r="BZ180" i="14" s="1"/>
  <c r="CA180" i="14" s="1"/>
  <c r="CB180" i="14" s="1"/>
  <c r="CC180" i="14" s="1"/>
  <c r="CD180" i="14" s="1"/>
  <c r="BT455" i="14"/>
  <c r="BU455" i="14" s="1"/>
  <c r="BV455" i="14" s="1"/>
  <c r="BW455" i="14" s="1"/>
  <c r="BX455" i="14" s="1"/>
  <c r="BY455" i="14" s="1"/>
  <c r="BZ455" i="14" s="1"/>
  <c r="CA455" i="14" s="1"/>
  <c r="CB455" i="14" s="1"/>
  <c r="CC455" i="14" s="1"/>
  <c r="CD455" i="14" s="1"/>
  <c r="BT389" i="14"/>
  <c r="BU389" i="14" s="1"/>
  <c r="BV389" i="14" s="1"/>
  <c r="BW389" i="14" s="1"/>
  <c r="BX389" i="14" s="1"/>
  <c r="BY389" i="14" s="1"/>
  <c r="BZ389" i="14" s="1"/>
  <c r="CA389" i="14" s="1"/>
  <c r="CB389" i="14" s="1"/>
  <c r="CC389" i="14" s="1"/>
  <c r="CD389" i="14" s="1"/>
  <c r="BT409" i="14"/>
  <c r="BU409" i="14" s="1"/>
  <c r="BV409" i="14" s="1"/>
  <c r="BW409" i="14" s="1"/>
  <c r="BX409" i="14" s="1"/>
  <c r="BY409" i="14" s="1"/>
  <c r="BZ409" i="14" s="1"/>
  <c r="CA409" i="14" s="1"/>
  <c r="CB409" i="14" s="1"/>
  <c r="CC409" i="14" s="1"/>
  <c r="CD409" i="14" s="1"/>
  <c r="BT162" i="14"/>
  <c r="BU162" i="14" s="1"/>
  <c r="BV162" i="14" s="1"/>
  <c r="BW162" i="14" s="1"/>
  <c r="BX162" i="14" s="1"/>
  <c r="BY162" i="14" s="1"/>
  <c r="BZ162" i="14" s="1"/>
  <c r="CA162" i="14" s="1"/>
  <c r="CB162" i="14" s="1"/>
  <c r="CC162" i="14" s="1"/>
  <c r="CD162" i="14" s="1"/>
  <c r="BT354" i="14"/>
  <c r="BU354" i="14" s="1"/>
  <c r="BV354" i="14" s="1"/>
  <c r="BW354" i="14" s="1"/>
  <c r="BX354" i="14" s="1"/>
  <c r="BY354" i="14" s="1"/>
  <c r="BZ354" i="14" s="1"/>
  <c r="CA354" i="14" s="1"/>
  <c r="CB354" i="14" s="1"/>
  <c r="CC354" i="14" s="1"/>
  <c r="CD354" i="14" s="1"/>
  <c r="BT419" i="14"/>
  <c r="BU419" i="14" s="1"/>
  <c r="BV419" i="14" s="1"/>
  <c r="BW419" i="14" s="1"/>
  <c r="BX419" i="14" s="1"/>
  <c r="BY419" i="14" s="1"/>
  <c r="BZ419" i="14" s="1"/>
  <c r="CA419" i="14" s="1"/>
  <c r="CB419" i="14" s="1"/>
  <c r="CC419" i="14" s="1"/>
  <c r="CD419" i="14" s="1"/>
  <c r="BT456" i="14"/>
  <c r="BU456" i="14" s="1"/>
  <c r="BV456" i="14" s="1"/>
  <c r="BW456" i="14" s="1"/>
  <c r="BX456" i="14" s="1"/>
  <c r="BY456" i="14" s="1"/>
  <c r="BZ456" i="14" s="1"/>
  <c r="CA456" i="14" s="1"/>
  <c r="CB456" i="14" s="1"/>
  <c r="CC456" i="14" s="1"/>
  <c r="CD456" i="14" s="1"/>
  <c r="BT410" i="14"/>
  <c r="BU410" i="14" s="1"/>
  <c r="BV410" i="14" s="1"/>
  <c r="BW410" i="14" s="1"/>
  <c r="BX410" i="14" s="1"/>
  <c r="BY410" i="14" s="1"/>
  <c r="BZ410" i="14" s="1"/>
  <c r="CA410" i="14" s="1"/>
  <c r="CB410" i="14" s="1"/>
  <c r="CC410" i="14" s="1"/>
  <c r="CD410" i="14" s="1"/>
  <c r="BS427" i="14"/>
  <c r="BT427" i="14" s="1"/>
  <c r="BU427" i="14" s="1"/>
  <c r="BV427" i="14" s="1"/>
  <c r="BW427" i="14" s="1"/>
  <c r="BX427" i="14" s="1"/>
  <c r="BY427" i="14" s="1"/>
  <c r="BZ427" i="14" s="1"/>
  <c r="CA427" i="14" s="1"/>
  <c r="CB427" i="14" s="1"/>
  <c r="CC427" i="14" s="1"/>
  <c r="CD427" i="14" s="1"/>
  <c r="BT334" i="14"/>
  <c r="BU334" i="14" s="1"/>
  <c r="BV334" i="14" s="1"/>
  <c r="BW334" i="14" s="1"/>
  <c r="BX334" i="14" s="1"/>
  <c r="BY334" i="14" s="1"/>
  <c r="BZ334" i="14" s="1"/>
  <c r="CA334" i="14" s="1"/>
  <c r="CB334" i="14" s="1"/>
  <c r="CC334" i="14" s="1"/>
  <c r="CD334" i="14" s="1"/>
  <c r="BT137" i="14"/>
  <c r="BU137" i="14" s="1"/>
  <c r="BV137" i="14" s="1"/>
  <c r="BW137" i="14" s="1"/>
  <c r="BX137" i="14" s="1"/>
  <c r="BY137" i="14" s="1"/>
  <c r="BZ137" i="14" s="1"/>
  <c r="CA137" i="14" s="1"/>
  <c r="CB137" i="14" s="1"/>
  <c r="CC137" i="14" s="1"/>
  <c r="CD137" i="14" s="1"/>
  <c r="BT314" i="14"/>
  <c r="BU314" i="14" s="1"/>
  <c r="BV314" i="14" s="1"/>
  <c r="BW314" i="14" s="1"/>
  <c r="BX314" i="14" s="1"/>
  <c r="BY314" i="14" s="1"/>
  <c r="BZ314" i="14" s="1"/>
  <c r="CA314" i="14" s="1"/>
  <c r="CB314" i="14" s="1"/>
  <c r="CC314" i="14" s="1"/>
  <c r="CD314" i="14" s="1"/>
  <c r="BT245" i="14"/>
  <c r="BU245" i="14" s="1"/>
  <c r="BV245" i="14" s="1"/>
  <c r="BW245" i="14" s="1"/>
  <c r="BX245" i="14" s="1"/>
  <c r="BY245" i="14" s="1"/>
  <c r="BZ245" i="14" s="1"/>
  <c r="CA245" i="14" s="1"/>
  <c r="CB245" i="14" s="1"/>
  <c r="CC245" i="14" s="1"/>
  <c r="CD245" i="14" s="1"/>
  <c r="O323" i="14"/>
  <c r="BS323" i="14" s="1"/>
  <c r="BT312" i="14"/>
  <c r="BU312" i="14" s="1"/>
  <c r="BV312" i="14" s="1"/>
  <c r="BW312" i="14" s="1"/>
  <c r="BX312" i="14" s="1"/>
  <c r="BY312" i="14" s="1"/>
  <c r="BZ312" i="14" s="1"/>
  <c r="CA312" i="14" s="1"/>
  <c r="CB312" i="14" s="1"/>
  <c r="CC312" i="14" s="1"/>
  <c r="CD312" i="14" s="1"/>
  <c r="BT108" i="14"/>
  <c r="BU108" i="14" s="1"/>
  <c r="BV108" i="14" s="1"/>
  <c r="BW108" i="14" s="1"/>
  <c r="BX108" i="14" s="1"/>
  <c r="BY108" i="14" s="1"/>
  <c r="BZ108" i="14" s="1"/>
  <c r="CA108" i="14" s="1"/>
  <c r="CB108" i="14" s="1"/>
  <c r="CC108" i="14" s="1"/>
  <c r="CD108" i="14" s="1"/>
  <c r="BT204" i="14"/>
  <c r="BU204" i="14" s="1"/>
  <c r="BV204" i="14" s="1"/>
  <c r="BW204" i="14" s="1"/>
  <c r="BX204" i="14" s="1"/>
  <c r="BY204" i="14" s="1"/>
  <c r="BZ204" i="14" s="1"/>
  <c r="CA204" i="14" s="1"/>
  <c r="CB204" i="14" s="1"/>
  <c r="CC204" i="14" s="1"/>
  <c r="CD204" i="14" s="1"/>
  <c r="BT433" i="14"/>
  <c r="BU433" i="14" s="1"/>
  <c r="BV433" i="14" s="1"/>
  <c r="BW433" i="14" s="1"/>
  <c r="BX433" i="14" s="1"/>
  <c r="BY433" i="14" s="1"/>
  <c r="BZ433" i="14" s="1"/>
  <c r="CA433" i="14" s="1"/>
  <c r="CB433" i="14" s="1"/>
  <c r="CC433" i="14" s="1"/>
  <c r="CD433" i="14" s="1"/>
  <c r="P433" i="14" s="1"/>
  <c r="CE433" i="14" s="1"/>
  <c r="CF433" i="14" s="1"/>
  <c r="CG433" i="14" s="1"/>
  <c r="CH433" i="14" s="1"/>
  <c r="CI433" i="14" s="1"/>
  <c r="CJ433" i="14" s="1"/>
  <c r="CK433" i="14" s="1"/>
  <c r="CL433" i="14" s="1"/>
  <c r="CM433" i="14" s="1"/>
  <c r="CN433" i="14" s="1"/>
  <c r="CO433" i="14" s="1"/>
  <c r="CP433" i="14" s="1"/>
  <c r="BT53" i="14"/>
  <c r="BU53" i="14" s="1"/>
  <c r="BV53" i="14" s="1"/>
  <c r="BW53" i="14" s="1"/>
  <c r="BX53" i="14" s="1"/>
  <c r="BY53" i="14" s="1"/>
  <c r="BZ53" i="14" s="1"/>
  <c r="CA53" i="14" s="1"/>
  <c r="CB53" i="14" s="1"/>
  <c r="CC53" i="14" s="1"/>
  <c r="CD53" i="14" s="1"/>
  <c r="BT255" i="14"/>
  <c r="BU255" i="14" s="1"/>
  <c r="BV255" i="14" s="1"/>
  <c r="BW255" i="14" s="1"/>
  <c r="BX255" i="14" s="1"/>
  <c r="BY255" i="14" s="1"/>
  <c r="BZ255" i="14" s="1"/>
  <c r="CA255" i="14" s="1"/>
  <c r="CB255" i="14" s="1"/>
  <c r="CC255" i="14" s="1"/>
  <c r="CD255" i="14" s="1"/>
  <c r="BT146" i="14"/>
  <c r="BU146" i="14" s="1"/>
  <c r="BV146" i="14" s="1"/>
  <c r="BW146" i="14" s="1"/>
  <c r="BX146" i="14" s="1"/>
  <c r="BY146" i="14" s="1"/>
  <c r="BZ146" i="14" s="1"/>
  <c r="CA146" i="14" s="1"/>
  <c r="CB146" i="14" s="1"/>
  <c r="CC146" i="14" s="1"/>
  <c r="CD146" i="14" s="1"/>
  <c r="BT316" i="14"/>
  <c r="BU316" i="14" s="1"/>
  <c r="BV316" i="14" s="1"/>
  <c r="BW316" i="14" s="1"/>
  <c r="BX316" i="14" s="1"/>
  <c r="BY316" i="14" s="1"/>
  <c r="BZ316" i="14" s="1"/>
  <c r="CA316" i="14" s="1"/>
  <c r="CB316" i="14" s="1"/>
  <c r="CC316" i="14" s="1"/>
  <c r="CD316" i="14" s="1"/>
  <c r="BT322" i="14"/>
  <c r="BU322" i="14" s="1"/>
  <c r="BV322" i="14" s="1"/>
  <c r="BW322" i="14" s="1"/>
  <c r="BX322" i="14" s="1"/>
  <c r="BY322" i="14" s="1"/>
  <c r="BZ322" i="14" s="1"/>
  <c r="CA322" i="14" s="1"/>
  <c r="CB322" i="14" s="1"/>
  <c r="CC322" i="14" s="1"/>
  <c r="CD322" i="14" s="1"/>
  <c r="BT164" i="14"/>
  <c r="BU164" i="14" s="1"/>
  <c r="BV164" i="14" s="1"/>
  <c r="BW164" i="14" s="1"/>
  <c r="BX164" i="14" s="1"/>
  <c r="BY164" i="14" s="1"/>
  <c r="BZ164" i="14" s="1"/>
  <c r="CA164" i="14" s="1"/>
  <c r="CB164" i="14" s="1"/>
  <c r="CC164" i="14" s="1"/>
  <c r="CD164" i="14" s="1"/>
  <c r="BT109" i="14"/>
  <c r="BU109" i="14" s="1"/>
  <c r="BV109" i="14" s="1"/>
  <c r="BW109" i="14" s="1"/>
  <c r="BX109" i="14" s="1"/>
  <c r="BY109" i="14" s="1"/>
  <c r="BZ109" i="14" s="1"/>
  <c r="CA109" i="14" s="1"/>
  <c r="CB109" i="14" s="1"/>
  <c r="CC109" i="14" s="1"/>
  <c r="CD109" i="14" s="1"/>
  <c r="BT282" i="14"/>
  <c r="BU282" i="14" s="1"/>
  <c r="BV282" i="14" s="1"/>
  <c r="BW282" i="14" s="1"/>
  <c r="BX282" i="14" s="1"/>
  <c r="BY282" i="14" s="1"/>
  <c r="BZ282" i="14" s="1"/>
  <c r="CA282" i="14" s="1"/>
  <c r="CB282" i="14" s="1"/>
  <c r="CC282" i="14" s="1"/>
  <c r="CD282" i="14" s="1"/>
  <c r="BT441" i="14"/>
  <c r="BU441" i="14" s="1"/>
  <c r="BV441" i="14" s="1"/>
  <c r="BW441" i="14" s="1"/>
  <c r="BX441" i="14" s="1"/>
  <c r="BY441" i="14" s="1"/>
  <c r="BZ441" i="14" s="1"/>
  <c r="CA441" i="14" s="1"/>
  <c r="CB441" i="14" s="1"/>
  <c r="CC441" i="14" s="1"/>
  <c r="CD441" i="14" s="1"/>
  <c r="BT428" i="14"/>
  <c r="BU428" i="14" s="1"/>
  <c r="BV428" i="14" s="1"/>
  <c r="BW428" i="14" s="1"/>
  <c r="BX428" i="14" s="1"/>
  <c r="BY428" i="14" s="1"/>
  <c r="BZ428" i="14" s="1"/>
  <c r="CA428" i="14" s="1"/>
  <c r="CB428" i="14" s="1"/>
  <c r="CC428" i="14" s="1"/>
  <c r="CD428" i="14" s="1"/>
  <c r="BT318" i="14"/>
  <c r="BU318" i="14" s="1"/>
  <c r="BV318" i="14" s="1"/>
  <c r="BW318" i="14" s="1"/>
  <c r="BX318" i="14" s="1"/>
  <c r="BY318" i="14" s="1"/>
  <c r="BZ318" i="14" s="1"/>
  <c r="CA318" i="14" s="1"/>
  <c r="CB318" i="14" s="1"/>
  <c r="CC318" i="14" s="1"/>
  <c r="CD318" i="14" s="1"/>
  <c r="BT110" i="14"/>
  <c r="BU110" i="14" s="1"/>
  <c r="BV110" i="14" s="1"/>
  <c r="BW110" i="14" s="1"/>
  <c r="BX110" i="14" s="1"/>
  <c r="BY110" i="14" s="1"/>
  <c r="BZ110" i="14" s="1"/>
  <c r="CA110" i="14" s="1"/>
  <c r="CB110" i="14" s="1"/>
  <c r="CC110" i="14" s="1"/>
  <c r="CD110" i="14" s="1"/>
  <c r="BT126" i="14"/>
  <c r="BU126" i="14" s="1"/>
  <c r="BV126" i="14" s="1"/>
  <c r="BW126" i="14" s="1"/>
  <c r="BX126" i="14" s="1"/>
  <c r="BY126" i="14" s="1"/>
  <c r="BZ126" i="14" s="1"/>
  <c r="CA126" i="14" s="1"/>
  <c r="CB126" i="14" s="1"/>
  <c r="CC126" i="14" s="1"/>
  <c r="CD126" i="14" s="1"/>
  <c r="BT370" i="14"/>
  <c r="BU370" i="14" s="1"/>
  <c r="BV370" i="14" s="1"/>
  <c r="BW370" i="14" s="1"/>
  <c r="BX370" i="14" s="1"/>
  <c r="BY370" i="14" s="1"/>
  <c r="BZ370" i="14" s="1"/>
  <c r="CA370" i="14" s="1"/>
  <c r="CB370" i="14" s="1"/>
  <c r="CC370" i="14" s="1"/>
  <c r="CD370" i="14" s="1"/>
  <c r="BT308" i="14"/>
  <c r="BT28" i="14"/>
  <c r="BU28" i="14" s="1"/>
  <c r="BV28" i="14" s="1"/>
  <c r="BW28" i="14" s="1"/>
  <c r="BX28" i="14" s="1"/>
  <c r="BY28" i="14" s="1"/>
  <c r="BZ28" i="14" s="1"/>
  <c r="CA28" i="14" s="1"/>
  <c r="CB28" i="14" s="1"/>
  <c r="CC28" i="14" s="1"/>
  <c r="CD28" i="14" s="1"/>
  <c r="BT143" i="14"/>
  <c r="BU143" i="14" s="1"/>
  <c r="BV143" i="14" s="1"/>
  <c r="BW143" i="14" s="1"/>
  <c r="BX143" i="14" s="1"/>
  <c r="BY143" i="14" s="1"/>
  <c r="BZ143" i="14" s="1"/>
  <c r="CA143" i="14" s="1"/>
  <c r="CB143" i="14" s="1"/>
  <c r="CC143" i="14" s="1"/>
  <c r="CD143" i="14" s="1"/>
  <c r="BT484" i="14"/>
  <c r="BU484" i="14" s="1"/>
  <c r="BV484" i="14" s="1"/>
  <c r="BW484" i="14" s="1"/>
  <c r="BX484" i="14" s="1"/>
  <c r="BY484" i="14" s="1"/>
  <c r="BZ484" i="14" s="1"/>
  <c r="CA484" i="14" s="1"/>
  <c r="CB484" i="14" s="1"/>
  <c r="CC484" i="14" s="1"/>
  <c r="CD484" i="14" s="1"/>
  <c r="BS249" i="14"/>
  <c r="BT249" i="14" s="1"/>
  <c r="BT215" i="14"/>
  <c r="BU215" i="14" s="1"/>
  <c r="BV215" i="14" s="1"/>
  <c r="BW215" i="14" s="1"/>
  <c r="BX215" i="14" s="1"/>
  <c r="BY215" i="14" s="1"/>
  <c r="BZ215" i="14" s="1"/>
  <c r="CA215" i="14" s="1"/>
  <c r="CB215" i="14" s="1"/>
  <c r="CC215" i="14" s="1"/>
  <c r="CD215" i="14" s="1"/>
  <c r="BT119" i="14"/>
  <c r="BU119" i="14" s="1"/>
  <c r="BV119" i="14" s="1"/>
  <c r="BW119" i="14" s="1"/>
  <c r="BX119" i="14" s="1"/>
  <c r="BY119" i="14" s="1"/>
  <c r="BZ119" i="14" s="1"/>
  <c r="CA119" i="14" s="1"/>
  <c r="CB119" i="14" s="1"/>
  <c r="CC119" i="14" s="1"/>
  <c r="CD119" i="14" s="1"/>
  <c r="BS74" i="14"/>
  <c r="BT74" i="14" s="1"/>
  <c r="BT144" i="14"/>
  <c r="BU144" i="14" s="1"/>
  <c r="BV144" i="14" s="1"/>
  <c r="BW144" i="14" s="1"/>
  <c r="BX144" i="14" s="1"/>
  <c r="BY144" i="14" s="1"/>
  <c r="BZ144" i="14" s="1"/>
  <c r="CA144" i="14" s="1"/>
  <c r="CB144" i="14" s="1"/>
  <c r="CC144" i="14" s="1"/>
  <c r="CD144" i="14" s="1"/>
  <c r="BT168" i="14"/>
  <c r="BU168" i="14" s="1"/>
  <c r="BV168" i="14" s="1"/>
  <c r="BW168" i="14" s="1"/>
  <c r="BX168" i="14" s="1"/>
  <c r="BY168" i="14" s="1"/>
  <c r="BZ168" i="14" s="1"/>
  <c r="CA168" i="14" s="1"/>
  <c r="CB168" i="14" s="1"/>
  <c r="CC168" i="14" s="1"/>
  <c r="CD168" i="14" s="1"/>
  <c r="BT237" i="14"/>
  <c r="BU237" i="14" s="1"/>
  <c r="BV237" i="14" s="1"/>
  <c r="BW237" i="14" s="1"/>
  <c r="BX237" i="14" s="1"/>
  <c r="BY237" i="14" s="1"/>
  <c r="BZ237" i="14" s="1"/>
  <c r="CA237" i="14" s="1"/>
  <c r="CB237" i="14" s="1"/>
  <c r="CC237" i="14" s="1"/>
  <c r="CD237" i="14" s="1"/>
  <c r="BT247" i="14"/>
  <c r="BU247" i="14" s="1"/>
  <c r="BV247" i="14" s="1"/>
  <c r="BW247" i="14" s="1"/>
  <c r="BX247" i="14" s="1"/>
  <c r="BY247" i="14" s="1"/>
  <c r="BZ247" i="14" s="1"/>
  <c r="CA247" i="14" s="1"/>
  <c r="CB247" i="14" s="1"/>
  <c r="CC247" i="14" s="1"/>
  <c r="CD247" i="14" s="1"/>
  <c r="O85" i="14"/>
  <c r="BT431" i="14"/>
  <c r="BU431" i="14" s="1"/>
  <c r="BV431" i="14" s="1"/>
  <c r="BW431" i="14" s="1"/>
  <c r="BX431" i="14" s="1"/>
  <c r="BY431" i="14" s="1"/>
  <c r="BZ431" i="14" s="1"/>
  <c r="CA431" i="14" s="1"/>
  <c r="CB431" i="14" s="1"/>
  <c r="CC431" i="14" s="1"/>
  <c r="CD431" i="14" s="1"/>
  <c r="BT440" i="14"/>
  <c r="BU440" i="14" s="1"/>
  <c r="BV440" i="14" s="1"/>
  <c r="BW440" i="14" s="1"/>
  <c r="BX440" i="14" s="1"/>
  <c r="BY440" i="14" s="1"/>
  <c r="BZ440" i="14" s="1"/>
  <c r="CA440" i="14" s="1"/>
  <c r="CB440" i="14" s="1"/>
  <c r="CC440" i="14" s="1"/>
  <c r="CD440" i="14" s="1"/>
  <c r="BT412" i="14"/>
  <c r="BU412" i="14" s="1"/>
  <c r="BV412" i="14" s="1"/>
  <c r="BW412" i="14" s="1"/>
  <c r="BX412" i="14" s="1"/>
  <c r="BY412" i="14" s="1"/>
  <c r="BZ412" i="14" s="1"/>
  <c r="CA412" i="14" s="1"/>
  <c r="CB412" i="14" s="1"/>
  <c r="CC412" i="14" s="1"/>
  <c r="CD412" i="14" s="1"/>
  <c r="BT472" i="14"/>
  <c r="BU472" i="14" s="1"/>
  <c r="BV472" i="14" s="1"/>
  <c r="BW472" i="14" s="1"/>
  <c r="BX472" i="14" s="1"/>
  <c r="BY472" i="14" s="1"/>
  <c r="BZ472" i="14" s="1"/>
  <c r="CA472" i="14" s="1"/>
  <c r="CB472" i="14" s="1"/>
  <c r="CC472" i="14" s="1"/>
  <c r="CD472" i="14" s="1"/>
  <c r="BT96" i="14"/>
  <c r="BU96" i="14" s="1"/>
  <c r="BV96" i="14" s="1"/>
  <c r="BW96" i="14" s="1"/>
  <c r="BX96" i="14" s="1"/>
  <c r="BY96" i="14" s="1"/>
  <c r="BZ96" i="14" s="1"/>
  <c r="CA96" i="14" s="1"/>
  <c r="CB96" i="14" s="1"/>
  <c r="CC96" i="14" s="1"/>
  <c r="CD96" i="14" s="1"/>
  <c r="BT301" i="14"/>
  <c r="BU301" i="14" s="1"/>
  <c r="BV301" i="14" s="1"/>
  <c r="BW301" i="14" s="1"/>
  <c r="BX301" i="14" s="1"/>
  <c r="BY301" i="14" s="1"/>
  <c r="BZ301" i="14" s="1"/>
  <c r="CA301" i="14" s="1"/>
  <c r="CB301" i="14" s="1"/>
  <c r="CC301" i="14" s="1"/>
  <c r="CD301" i="14" s="1"/>
  <c r="BT477" i="14"/>
  <c r="BU477" i="14" s="1"/>
  <c r="BV477" i="14" s="1"/>
  <c r="BW477" i="14" s="1"/>
  <c r="BX477" i="14" s="1"/>
  <c r="BY477" i="14" s="1"/>
  <c r="BZ477" i="14" s="1"/>
  <c r="CA477" i="14" s="1"/>
  <c r="CB477" i="14" s="1"/>
  <c r="CC477" i="14" s="1"/>
  <c r="CD477" i="14" s="1"/>
  <c r="BT395" i="14"/>
  <c r="BU395" i="14" s="1"/>
  <c r="BV395" i="14" s="1"/>
  <c r="BW395" i="14" s="1"/>
  <c r="BX395" i="14" s="1"/>
  <c r="BY395" i="14" s="1"/>
  <c r="BZ395" i="14" s="1"/>
  <c r="CA395" i="14" s="1"/>
  <c r="CB395" i="14" s="1"/>
  <c r="CC395" i="14" s="1"/>
  <c r="CD395" i="14" s="1"/>
  <c r="BT387" i="14"/>
  <c r="BU387" i="14" s="1"/>
  <c r="BV387" i="14" s="1"/>
  <c r="BW387" i="14" s="1"/>
  <c r="BX387" i="14" s="1"/>
  <c r="BY387" i="14" s="1"/>
  <c r="BZ387" i="14" s="1"/>
  <c r="CA387" i="14" s="1"/>
  <c r="CB387" i="14" s="1"/>
  <c r="CC387" i="14" s="1"/>
  <c r="CD387" i="14" s="1"/>
  <c r="BT340" i="14"/>
  <c r="BU340" i="14" s="1"/>
  <c r="BV340" i="14" s="1"/>
  <c r="BW340" i="14" s="1"/>
  <c r="BX340" i="14" s="1"/>
  <c r="BY340" i="14" s="1"/>
  <c r="BZ340" i="14" s="1"/>
  <c r="CA340" i="14" s="1"/>
  <c r="CB340" i="14" s="1"/>
  <c r="CC340" i="14" s="1"/>
  <c r="CD340" i="14" s="1"/>
  <c r="BT264" i="14"/>
  <c r="BU264" i="14" s="1"/>
  <c r="BV264" i="14" s="1"/>
  <c r="BW264" i="14" s="1"/>
  <c r="BX264" i="14" s="1"/>
  <c r="BY264" i="14" s="1"/>
  <c r="BZ264" i="14" s="1"/>
  <c r="CA264" i="14" s="1"/>
  <c r="CB264" i="14" s="1"/>
  <c r="CC264" i="14" s="1"/>
  <c r="CD264" i="14" s="1"/>
  <c r="BT422" i="14"/>
  <c r="BU422" i="14" s="1"/>
  <c r="BV422" i="14" s="1"/>
  <c r="BW422" i="14" s="1"/>
  <c r="BX422" i="14" s="1"/>
  <c r="BY422" i="14" s="1"/>
  <c r="BZ422" i="14" s="1"/>
  <c r="CA422" i="14" s="1"/>
  <c r="CB422" i="14" s="1"/>
  <c r="CC422" i="14" s="1"/>
  <c r="CD422" i="14" s="1"/>
  <c r="O173" i="14"/>
  <c r="BS173" i="14" s="1"/>
  <c r="BT173" i="14" s="1"/>
  <c r="BU173" i="14" s="1"/>
  <c r="BV173" i="14" s="1"/>
  <c r="BW173" i="14" s="1"/>
  <c r="BX173" i="14" s="1"/>
  <c r="BY173" i="14" s="1"/>
  <c r="BZ173" i="14" s="1"/>
  <c r="CA173" i="14" s="1"/>
  <c r="CB173" i="14" s="1"/>
  <c r="CC173" i="14" s="1"/>
  <c r="CD173" i="14" s="1"/>
  <c r="O374" i="14"/>
  <c r="BS374" i="14" s="1"/>
  <c r="BT294" i="14"/>
  <c r="BU294" i="14" s="1"/>
  <c r="BV294" i="14" s="1"/>
  <c r="BW294" i="14" s="1"/>
  <c r="BX294" i="14" s="1"/>
  <c r="BY294" i="14" s="1"/>
  <c r="BZ294" i="14" s="1"/>
  <c r="CA294" i="14" s="1"/>
  <c r="CB294" i="14" s="1"/>
  <c r="CC294" i="14" s="1"/>
  <c r="CD294" i="14" s="1"/>
  <c r="BT298" i="14"/>
  <c r="BU298" i="14" s="1"/>
  <c r="BV298" i="14" s="1"/>
  <c r="BW298" i="14" s="1"/>
  <c r="BX298" i="14" s="1"/>
  <c r="BY298" i="14" s="1"/>
  <c r="BZ298" i="14" s="1"/>
  <c r="CA298" i="14" s="1"/>
  <c r="CB298" i="14" s="1"/>
  <c r="CC298" i="14" s="1"/>
  <c r="CD298" i="14" s="1"/>
  <c r="BT388" i="14"/>
  <c r="BU388" i="14" s="1"/>
  <c r="BV388" i="14" s="1"/>
  <c r="BW388" i="14" s="1"/>
  <c r="BX388" i="14" s="1"/>
  <c r="BY388" i="14" s="1"/>
  <c r="BZ388" i="14" s="1"/>
  <c r="CA388" i="14" s="1"/>
  <c r="CB388" i="14" s="1"/>
  <c r="CC388" i="14" s="1"/>
  <c r="CD388" i="14" s="1"/>
  <c r="BT150" i="14"/>
  <c r="BU150" i="14" s="1"/>
  <c r="BV150" i="14" s="1"/>
  <c r="BW150" i="14" s="1"/>
  <c r="BX150" i="14" s="1"/>
  <c r="BY150" i="14" s="1"/>
  <c r="BZ150" i="14" s="1"/>
  <c r="CA150" i="14" s="1"/>
  <c r="CB150" i="14" s="1"/>
  <c r="CC150" i="14" s="1"/>
  <c r="CD150" i="14" s="1"/>
  <c r="BT252" i="14"/>
  <c r="BU252" i="14" s="1"/>
  <c r="BV252" i="14" s="1"/>
  <c r="BW252" i="14" s="1"/>
  <c r="BX252" i="14" s="1"/>
  <c r="BY252" i="14" s="1"/>
  <c r="BZ252" i="14" s="1"/>
  <c r="CA252" i="14" s="1"/>
  <c r="CB252" i="14" s="1"/>
  <c r="CC252" i="14" s="1"/>
  <c r="CD252" i="14" s="1"/>
  <c r="BT21" i="14"/>
  <c r="BU21" i="14" s="1"/>
  <c r="BV21" i="14" s="1"/>
  <c r="BW21" i="14" s="1"/>
  <c r="BX21" i="14" s="1"/>
  <c r="BY21" i="14" s="1"/>
  <c r="BZ21" i="14" s="1"/>
  <c r="CA21" i="14" s="1"/>
  <c r="CB21" i="14" s="1"/>
  <c r="CC21" i="14" s="1"/>
  <c r="CD21" i="14" s="1"/>
  <c r="BT216" i="14"/>
  <c r="BU216" i="14" s="1"/>
  <c r="BV216" i="14" s="1"/>
  <c r="BW216" i="14" s="1"/>
  <c r="BX216" i="14" s="1"/>
  <c r="BY216" i="14" s="1"/>
  <c r="BZ216" i="14" s="1"/>
  <c r="CA216" i="14" s="1"/>
  <c r="CB216" i="14" s="1"/>
  <c r="CC216" i="14" s="1"/>
  <c r="CD216" i="14" s="1"/>
  <c r="BT209" i="14"/>
  <c r="BU209" i="14" s="1"/>
  <c r="BV209" i="14" s="1"/>
  <c r="BW209" i="14" s="1"/>
  <c r="BX209" i="14" s="1"/>
  <c r="BY209" i="14" s="1"/>
  <c r="BZ209" i="14" s="1"/>
  <c r="CA209" i="14" s="1"/>
  <c r="CB209" i="14" s="1"/>
  <c r="CC209" i="14" s="1"/>
  <c r="CD209" i="14" s="1"/>
  <c r="BT426" i="14"/>
  <c r="BU426" i="14" s="1"/>
  <c r="BV426" i="14" s="1"/>
  <c r="BW426" i="14" s="1"/>
  <c r="BX426" i="14" s="1"/>
  <c r="BY426" i="14" s="1"/>
  <c r="BZ426" i="14" s="1"/>
  <c r="CA426" i="14" s="1"/>
  <c r="CB426" i="14" s="1"/>
  <c r="CC426" i="14" s="1"/>
  <c r="CD426" i="14" s="1"/>
  <c r="BT385" i="14"/>
  <c r="BU385" i="14" s="1"/>
  <c r="BV385" i="14" s="1"/>
  <c r="BW385" i="14" s="1"/>
  <c r="BX385" i="14" s="1"/>
  <c r="BY385" i="14" s="1"/>
  <c r="BZ385" i="14" s="1"/>
  <c r="CA385" i="14" s="1"/>
  <c r="CB385" i="14" s="1"/>
  <c r="CC385" i="14" s="1"/>
  <c r="CD385" i="14" s="1"/>
  <c r="BT335" i="14"/>
  <c r="BU335" i="14" s="1"/>
  <c r="BV335" i="14" s="1"/>
  <c r="BW335" i="14" s="1"/>
  <c r="BX335" i="14" s="1"/>
  <c r="BY335" i="14" s="1"/>
  <c r="BZ335" i="14" s="1"/>
  <c r="CA335" i="14" s="1"/>
  <c r="CB335" i="14" s="1"/>
  <c r="CC335" i="14" s="1"/>
  <c r="CD335" i="14" s="1"/>
  <c r="BT120" i="14"/>
  <c r="BU120" i="14" s="1"/>
  <c r="BV120" i="14" s="1"/>
  <c r="BW120" i="14" s="1"/>
  <c r="BX120" i="14" s="1"/>
  <c r="BY120" i="14" s="1"/>
  <c r="BZ120" i="14" s="1"/>
  <c r="CA120" i="14" s="1"/>
  <c r="CB120" i="14" s="1"/>
  <c r="CC120" i="14" s="1"/>
  <c r="CD120" i="14" s="1"/>
  <c r="BT489" i="14"/>
  <c r="BU489" i="14" s="1"/>
  <c r="BV489" i="14" s="1"/>
  <c r="BW489" i="14" s="1"/>
  <c r="BX489" i="14" s="1"/>
  <c r="BY489" i="14" s="1"/>
  <c r="BZ489" i="14" s="1"/>
  <c r="CA489" i="14" s="1"/>
  <c r="CB489" i="14" s="1"/>
  <c r="CC489" i="14" s="1"/>
  <c r="CD489" i="14" s="1"/>
  <c r="BT288" i="14"/>
  <c r="BU288" i="14" s="1"/>
  <c r="BV288" i="14" s="1"/>
  <c r="BW288" i="14" s="1"/>
  <c r="BX288" i="14" s="1"/>
  <c r="BY288" i="14" s="1"/>
  <c r="BZ288" i="14" s="1"/>
  <c r="CA288" i="14" s="1"/>
  <c r="CB288" i="14" s="1"/>
  <c r="CC288" i="14" s="1"/>
  <c r="CD288" i="14" s="1"/>
  <c r="BT67" i="14"/>
  <c r="BU67" i="14" s="1"/>
  <c r="BV67" i="14" s="1"/>
  <c r="BW67" i="14" s="1"/>
  <c r="BX67" i="14" s="1"/>
  <c r="BY67" i="14" s="1"/>
  <c r="BZ67" i="14" s="1"/>
  <c r="CA67" i="14" s="1"/>
  <c r="CB67" i="14" s="1"/>
  <c r="CC67" i="14" s="1"/>
  <c r="CD67" i="14" s="1"/>
  <c r="BT470" i="14"/>
  <c r="BU470" i="14" s="1"/>
  <c r="BV470" i="14" s="1"/>
  <c r="BW470" i="14" s="1"/>
  <c r="BX470" i="14" s="1"/>
  <c r="BY470" i="14" s="1"/>
  <c r="BZ470" i="14" s="1"/>
  <c r="CA470" i="14" s="1"/>
  <c r="CB470" i="14" s="1"/>
  <c r="CC470" i="14" s="1"/>
  <c r="CD470" i="14" s="1"/>
  <c r="BT182" i="14"/>
  <c r="BU182" i="14" s="1"/>
  <c r="BV182" i="14" s="1"/>
  <c r="BW182" i="14" s="1"/>
  <c r="BX182" i="14" s="1"/>
  <c r="BY182" i="14" s="1"/>
  <c r="BZ182" i="14" s="1"/>
  <c r="CA182" i="14" s="1"/>
  <c r="CB182" i="14" s="1"/>
  <c r="CC182" i="14" s="1"/>
  <c r="CD182" i="14" s="1"/>
  <c r="O100" i="14"/>
  <c r="BS100" i="14" s="1"/>
  <c r="BT100" i="14" s="1"/>
  <c r="BU100" i="14" s="1"/>
  <c r="BV100" i="14" s="1"/>
  <c r="BW100" i="14" s="1"/>
  <c r="BX100" i="14" s="1"/>
  <c r="BY100" i="14" s="1"/>
  <c r="BZ100" i="14" s="1"/>
  <c r="CA100" i="14" s="1"/>
  <c r="CB100" i="14" s="1"/>
  <c r="CC100" i="14" s="1"/>
  <c r="CD100" i="14" s="1"/>
  <c r="O39" i="14"/>
  <c r="BS39" i="14" s="1"/>
  <c r="AN20" i="10"/>
  <c r="O425" i="14"/>
  <c r="BT178" i="14"/>
  <c r="BU178" i="14" s="1"/>
  <c r="BV178" i="14" s="1"/>
  <c r="BW178" i="14" s="1"/>
  <c r="BX178" i="14" s="1"/>
  <c r="BY178" i="14" s="1"/>
  <c r="BZ178" i="14" s="1"/>
  <c r="CA178" i="14" s="1"/>
  <c r="CB178" i="14" s="1"/>
  <c r="CC178" i="14" s="1"/>
  <c r="CD178" i="14" s="1"/>
  <c r="BT281" i="14"/>
  <c r="BU281" i="14" s="1"/>
  <c r="BV281" i="14" s="1"/>
  <c r="BW281" i="14" s="1"/>
  <c r="BX281" i="14" s="1"/>
  <c r="BY281" i="14" s="1"/>
  <c r="BZ281" i="14" s="1"/>
  <c r="CA281" i="14" s="1"/>
  <c r="CB281" i="14" s="1"/>
  <c r="CC281" i="14" s="1"/>
  <c r="CD281" i="14" s="1"/>
  <c r="O246" i="14"/>
  <c r="BS246" i="14" s="1"/>
  <c r="BT328" i="14"/>
  <c r="BT386" i="14"/>
  <c r="BU386" i="14" s="1"/>
  <c r="BV386" i="14" s="1"/>
  <c r="BW386" i="14" s="1"/>
  <c r="BX386" i="14" s="1"/>
  <c r="BY386" i="14" s="1"/>
  <c r="BZ386" i="14" s="1"/>
  <c r="CA386" i="14" s="1"/>
  <c r="CB386" i="14" s="1"/>
  <c r="CC386" i="14" s="1"/>
  <c r="CD386" i="14" s="1"/>
  <c r="O287" i="14"/>
  <c r="BS287" i="14" s="1"/>
  <c r="BT345" i="14"/>
  <c r="BU345" i="14" s="1"/>
  <c r="BV345" i="14" s="1"/>
  <c r="BW345" i="14" s="1"/>
  <c r="BX345" i="14" s="1"/>
  <c r="BY345" i="14" s="1"/>
  <c r="BZ345" i="14" s="1"/>
  <c r="CA345" i="14" s="1"/>
  <c r="CB345" i="14" s="1"/>
  <c r="CC345" i="14" s="1"/>
  <c r="CD345" i="14" s="1"/>
  <c r="BT86" i="14"/>
  <c r="BU86" i="14" s="1"/>
  <c r="BV86" i="14" s="1"/>
  <c r="BW86" i="14" s="1"/>
  <c r="BX86" i="14" s="1"/>
  <c r="BY86" i="14" s="1"/>
  <c r="BZ86" i="14" s="1"/>
  <c r="CA86" i="14" s="1"/>
  <c r="CB86" i="14" s="1"/>
  <c r="CC86" i="14" s="1"/>
  <c r="CD86" i="14" s="1"/>
  <c r="BT121" i="14"/>
  <c r="BU121" i="14" s="1"/>
  <c r="BV121" i="14" s="1"/>
  <c r="BW121" i="14" s="1"/>
  <c r="BX121" i="14" s="1"/>
  <c r="BY121" i="14" s="1"/>
  <c r="BZ121" i="14" s="1"/>
  <c r="CA121" i="14" s="1"/>
  <c r="CB121" i="14" s="1"/>
  <c r="CC121" i="14" s="1"/>
  <c r="CD121" i="14" s="1"/>
  <c r="BT115" i="14"/>
  <c r="BU115" i="14" s="1"/>
  <c r="BV115" i="14" s="1"/>
  <c r="BW115" i="14" s="1"/>
  <c r="BX115" i="14" s="1"/>
  <c r="BY115" i="14" s="1"/>
  <c r="BZ115" i="14" s="1"/>
  <c r="CA115" i="14" s="1"/>
  <c r="CB115" i="14" s="1"/>
  <c r="CC115" i="14" s="1"/>
  <c r="CD115" i="14" s="1"/>
  <c r="BT306" i="14"/>
  <c r="BU306" i="14" s="1"/>
  <c r="BV306" i="14" s="1"/>
  <c r="BW306" i="14" s="1"/>
  <c r="BX306" i="14" s="1"/>
  <c r="BY306" i="14" s="1"/>
  <c r="BZ306" i="14" s="1"/>
  <c r="CA306" i="14" s="1"/>
  <c r="CB306" i="14" s="1"/>
  <c r="CC306" i="14" s="1"/>
  <c r="CD306" i="14" s="1"/>
  <c r="BT35" i="14"/>
  <c r="BU35" i="14" s="1"/>
  <c r="BV35" i="14" s="1"/>
  <c r="BW35" i="14" s="1"/>
  <c r="BX35" i="14" s="1"/>
  <c r="BY35" i="14" s="1"/>
  <c r="BZ35" i="14" s="1"/>
  <c r="CA35" i="14" s="1"/>
  <c r="CB35" i="14" s="1"/>
  <c r="CC35" i="14" s="1"/>
  <c r="CD35" i="14" s="1"/>
  <c r="BT332" i="14"/>
  <c r="BU332" i="14" s="1"/>
  <c r="BV332" i="14" s="1"/>
  <c r="BW332" i="14" s="1"/>
  <c r="BX332" i="14" s="1"/>
  <c r="BY332" i="14" s="1"/>
  <c r="BZ332" i="14" s="1"/>
  <c r="CA332" i="14" s="1"/>
  <c r="CB332" i="14" s="1"/>
  <c r="CC332" i="14" s="1"/>
  <c r="CD332" i="14" s="1"/>
  <c r="BT226" i="14"/>
  <c r="BU226" i="14" s="1"/>
  <c r="BV226" i="14" s="1"/>
  <c r="BW226" i="14" s="1"/>
  <c r="BX226" i="14" s="1"/>
  <c r="BY226" i="14" s="1"/>
  <c r="BZ226" i="14" s="1"/>
  <c r="CA226" i="14" s="1"/>
  <c r="CB226" i="14" s="1"/>
  <c r="CC226" i="14" s="1"/>
  <c r="CD226" i="14" s="1"/>
  <c r="BT303" i="14"/>
  <c r="BT229" i="14"/>
  <c r="BU229" i="14" s="1"/>
  <c r="BV229" i="14" s="1"/>
  <c r="BW229" i="14" s="1"/>
  <c r="BX229" i="14" s="1"/>
  <c r="BY229" i="14" s="1"/>
  <c r="BZ229" i="14" s="1"/>
  <c r="CA229" i="14" s="1"/>
  <c r="CB229" i="14" s="1"/>
  <c r="CC229" i="14" s="1"/>
  <c r="CD229" i="14" s="1"/>
  <c r="BT51" i="14"/>
  <c r="BU51" i="14" s="1"/>
  <c r="BV51" i="14" s="1"/>
  <c r="BW51" i="14" s="1"/>
  <c r="BX51" i="14" s="1"/>
  <c r="BY51" i="14" s="1"/>
  <c r="BZ51" i="14" s="1"/>
  <c r="CA51" i="14" s="1"/>
  <c r="CB51" i="14" s="1"/>
  <c r="CC51" i="14" s="1"/>
  <c r="CD51" i="14" s="1"/>
  <c r="BT491" i="14"/>
  <c r="BU491" i="14" s="1"/>
  <c r="BV491" i="14" s="1"/>
  <c r="BW491" i="14" s="1"/>
  <c r="BX491" i="14" s="1"/>
  <c r="BY491" i="14" s="1"/>
  <c r="BZ491" i="14" s="1"/>
  <c r="CA491" i="14" s="1"/>
  <c r="CB491" i="14" s="1"/>
  <c r="CC491" i="14" s="1"/>
  <c r="CD491" i="14" s="1"/>
  <c r="BT230" i="14"/>
  <c r="BU230" i="14" s="1"/>
  <c r="BV230" i="14" s="1"/>
  <c r="BW230" i="14" s="1"/>
  <c r="BX230" i="14" s="1"/>
  <c r="BY230" i="14" s="1"/>
  <c r="BZ230" i="14" s="1"/>
  <c r="CA230" i="14" s="1"/>
  <c r="CB230" i="14" s="1"/>
  <c r="CC230" i="14" s="1"/>
  <c r="CD230" i="14" s="1"/>
  <c r="BT153" i="14"/>
  <c r="BU153" i="14" s="1"/>
  <c r="BV153" i="14" s="1"/>
  <c r="BW153" i="14" s="1"/>
  <c r="BX153" i="14" s="1"/>
  <c r="BY153" i="14" s="1"/>
  <c r="BZ153" i="14" s="1"/>
  <c r="CA153" i="14" s="1"/>
  <c r="CB153" i="14" s="1"/>
  <c r="CC153" i="14" s="1"/>
  <c r="CD153" i="14" s="1"/>
  <c r="BT276" i="14"/>
  <c r="BU276" i="14" s="1"/>
  <c r="BV276" i="14" s="1"/>
  <c r="BW276" i="14" s="1"/>
  <c r="BX276" i="14" s="1"/>
  <c r="BY276" i="14" s="1"/>
  <c r="BZ276" i="14" s="1"/>
  <c r="CA276" i="14" s="1"/>
  <c r="CB276" i="14" s="1"/>
  <c r="CC276" i="14" s="1"/>
  <c r="CD276" i="14" s="1"/>
  <c r="BT227" i="14"/>
  <c r="BU227" i="14" s="1"/>
  <c r="BV227" i="14" s="1"/>
  <c r="BW227" i="14" s="1"/>
  <c r="BX227" i="14" s="1"/>
  <c r="BY227" i="14" s="1"/>
  <c r="BZ227" i="14" s="1"/>
  <c r="CA227" i="14" s="1"/>
  <c r="CB227" i="14" s="1"/>
  <c r="CC227" i="14" s="1"/>
  <c r="CD227" i="14" s="1"/>
  <c r="BT127" i="14"/>
  <c r="BU127" i="14" s="1"/>
  <c r="BV127" i="14" s="1"/>
  <c r="BW127" i="14" s="1"/>
  <c r="BX127" i="14" s="1"/>
  <c r="BY127" i="14" s="1"/>
  <c r="BZ127" i="14" s="1"/>
  <c r="CA127" i="14" s="1"/>
  <c r="CB127" i="14" s="1"/>
  <c r="CC127" i="14" s="1"/>
  <c r="CD127" i="14" s="1"/>
  <c r="BT147" i="14"/>
  <c r="BU147" i="14" s="1"/>
  <c r="BV147" i="14" s="1"/>
  <c r="BW147" i="14" s="1"/>
  <c r="BX147" i="14" s="1"/>
  <c r="BY147" i="14" s="1"/>
  <c r="BZ147" i="14" s="1"/>
  <c r="CA147" i="14" s="1"/>
  <c r="CB147" i="14" s="1"/>
  <c r="CC147" i="14" s="1"/>
  <c r="CD147" i="14" s="1"/>
  <c r="AY5" i="23"/>
  <c r="AY10" i="23" s="1"/>
  <c r="BT283" i="14"/>
  <c r="BU283" i="14" s="1"/>
  <c r="BV283" i="14" s="1"/>
  <c r="BW283" i="14" s="1"/>
  <c r="BX283" i="14" s="1"/>
  <c r="BY283" i="14" s="1"/>
  <c r="BZ283" i="14" s="1"/>
  <c r="CA283" i="14" s="1"/>
  <c r="CB283" i="14" s="1"/>
  <c r="CC283" i="14" s="1"/>
  <c r="CD283" i="14" s="1"/>
  <c r="BT77" i="14"/>
  <c r="BU77" i="14" s="1"/>
  <c r="BV77" i="14" s="1"/>
  <c r="BW77" i="14" s="1"/>
  <c r="BX77" i="14" s="1"/>
  <c r="BY77" i="14" s="1"/>
  <c r="BZ77" i="14" s="1"/>
  <c r="CA77" i="14" s="1"/>
  <c r="CB77" i="14" s="1"/>
  <c r="CC77" i="14" s="1"/>
  <c r="CD77" i="14" s="1"/>
  <c r="BT429" i="14"/>
  <c r="BU429" i="14" s="1"/>
  <c r="BV429" i="14" s="1"/>
  <c r="BW429" i="14" s="1"/>
  <c r="BX429" i="14" s="1"/>
  <c r="BY429" i="14" s="1"/>
  <c r="BZ429" i="14" s="1"/>
  <c r="CA429" i="14" s="1"/>
  <c r="CB429" i="14" s="1"/>
  <c r="CC429" i="14" s="1"/>
  <c r="CD429" i="14" s="1"/>
  <c r="BS285" i="14"/>
  <c r="BT285" i="14" s="1"/>
  <c r="BU285" i="14" s="1"/>
  <c r="BV285" i="14" s="1"/>
  <c r="BW285" i="14" s="1"/>
  <c r="BX285" i="14" s="1"/>
  <c r="BY285" i="14" s="1"/>
  <c r="BZ285" i="14" s="1"/>
  <c r="CA285" i="14" s="1"/>
  <c r="CB285" i="14" s="1"/>
  <c r="CC285" i="14" s="1"/>
  <c r="CD285" i="14" s="1"/>
  <c r="BH57" i="14"/>
  <c r="AV8" i="6"/>
  <c r="BT133" i="14"/>
  <c r="BU133" i="14" s="1"/>
  <c r="BV133" i="14" s="1"/>
  <c r="BW133" i="14" s="1"/>
  <c r="BX133" i="14" s="1"/>
  <c r="BY133" i="14" s="1"/>
  <c r="BZ133" i="14" s="1"/>
  <c r="CA133" i="14" s="1"/>
  <c r="CB133" i="14" s="1"/>
  <c r="CC133" i="14" s="1"/>
  <c r="CD133" i="14" s="1"/>
  <c r="BS451" i="14"/>
  <c r="BT451" i="14" s="1"/>
  <c r="BU451" i="14" s="1"/>
  <c r="BV451" i="14" s="1"/>
  <c r="BW451" i="14" s="1"/>
  <c r="BX451" i="14" s="1"/>
  <c r="BY451" i="14" s="1"/>
  <c r="BZ451" i="14" s="1"/>
  <c r="CA451" i="14" s="1"/>
  <c r="CB451" i="14" s="1"/>
  <c r="CC451" i="14" s="1"/>
  <c r="CD451" i="14" s="1"/>
  <c r="BS404" i="14"/>
  <c r="BS82" i="14"/>
  <c r="BT82" i="14" s="1"/>
  <c r="BU82" i="14" s="1"/>
  <c r="BV82" i="14" s="1"/>
  <c r="BW82" i="14" s="1"/>
  <c r="BX82" i="14" s="1"/>
  <c r="BY82" i="14" s="1"/>
  <c r="BZ82" i="14" s="1"/>
  <c r="CA82" i="14" s="1"/>
  <c r="CB82" i="14" s="1"/>
  <c r="CC82" i="14" s="1"/>
  <c r="CD82" i="14" s="1"/>
  <c r="BS414" i="14"/>
  <c r="BT414" i="14" s="1"/>
  <c r="BU414" i="14" s="1"/>
  <c r="BV414" i="14" s="1"/>
  <c r="BW414" i="14" s="1"/>
  <c r="BX414" i="14" s="1"/>
  <c r="BY414" i="14" s="1"/>
  <c r="BZ414" i="14" s="1"/>
  <c r="CA414" i="14" s="1"/>
  <c r="CB414" i="14" s="1"/>
  <c r="CC414" i="14" s="1"/>
  <c r="CD414" i="14" s="1"/>
  <c r="BS181" i="14"/>
  <c r="BT181" i="14" s="1"/>
  <c r="BU181" i="14" s="1"/>
  <c r="BV181" i="14" s="1"/>
  <c r="BW181" i="14" s="1"/>
  <c r="BX181" i="14" s="1"/>
  <c r="BY181" i="14" s="1"/>
  <c r="BZ181" i="14" s="1"/>
  <c r="CA181" i="14" s="1"/>
  <c r="CB181" i="14" s="1"/>
  <c r="CC181" i="14" s="1"/>
  <c r="CD181" i="14" s="1"/>
  <c r="BT111" i="14"/>
  <c r="BU111" i="14" s="1"/>
  <c r="BV111" i="14" s="1"/>
  <c r="BW111" i="14" s="1"/>
  <c r="BX111" i="14" s="1"/>
  <c r="BY111" i="14" s="1"/>
  <c r="BZ111" i="14" s="1"/>
  <c r="CA111" i="14" s="1"/>
  <c r="CB111" i="14" s="1"/>
  <c r="CC111" i="14" s="1"/>
  <c r="CD111" i="14" s="1"/>
  <c r="BS142" i="14"/>
  <c r="BT142" i="14" s="1"/>
  <c r="BU142" i="14" s="1"/>
  <c r="BV142" i="14" s="1"/>
  <c r="BW142" i="14" s="1"/>
  <c r="BX142" i="14" s="1"/>
  <c r="BY142" i="14" s="1"/>
  <c r="BZ142" i="14" s="1"/>
  <c r="CA142" i="14" s="1"/>
  <c r="CB142" i="14" s="1"/>
  <c r="CC142" i="14" s="1"/>
  <c r="CD142" i="14" s="1"/>
  <c r="BT498" i="14"/>
  <c r="BU498" i="14" s="1"/>
  <c r="BV498" i="14" s="1"/>
  <c r="BW498" i="14" s="1"/>
  <c r="BX498" i="14" s="1"/>
  <c r="BY498" i="14" s="1"/>
  <c r="BZ498" i="14" s="1"/>
  <c r="CA498" i="14" s="1"/>
  <c r="CB498" i="14" s="1"/>
  <c r="CC498" i="14" s="1"/>
  <c r="CD498" i="14" s="1"/>
  <c r="P18" i="14"/>
  <c r="BS66" i="14"/>
  <c r="BT66" i="14" s="1"/>
  <c r="BU66" i="14" s="1"/>
  <c r="BV66" i="14" s="1"/>
  <c r="BW66" i="14" s="1"/>
  <c r="BX66" i="14" s="1"/>
  <c r="BY66" i="14" s="1"/>
  <c r="BZ66" i="14" s="1"/>
  <c r="CA66" i="14" s="1"/>
  <c r="CB66" i="14" s="1"/>
  <c r="CC66" i="14" s="1"/>
  <c r="CD66" i="14" s="1"/>
  <c r="BT25" i="14"/>
  <c r="BU25" i="14" s="1"/>
  <c r="BV25" i="14" s="1"/>
  <c r="BW25" i="14" s="1"/>
  <c r="BX25" i="14" s="1"/>
  <c r="BY25" i="14" s="1"/>
  <c r="BZ25" i="14" s="1"/>
  <c r="CA25" i="14" s="1"/>
  <c r="CB25" i="14" s="1"/>
  <c r="CC25" i="14" s="1"/>
  <c r="CD25" i="14" s="1"/>
  <c r="BT157" i="14"/>
  <c r="BU157" i="14" s="1"/>
  <c r="BV157" i="14" s="1"/>
  <c r="BW157" i="14" s="1"/>
  <c r="BX157" i="14" s="1"/>
  <c r="BY157" i="14" s="1"/>
  <c r="BZ157" i="14" s="1"/>
  <c r="CA157" i="14" s="1"/>
  <c r="CB157" i="14" s="1"/>
  <c r="CC157" i="14" s="1"/>
  <c r="CD157" i="14" s="1"/>
  <c r="BS207" i="14"/>
  <c r="BT207" i="14" s="1"/>
  <c r="BU207" i="14" s="1"/>
  <c r="BV207" i="14" s="1"/>
  <c r="BW207" i="14" s="1"/>
  <c r="BX207" i="14" s="1"/>
  <c r="BY207" i="14" s="1"/>
  <c r="BZ207" i="14" s="1"/>
  <c r="CA207" i="14" s="1"/>
  <c r="CB207" i="14" s="1"/>
  <c r="CC207" i="14" s="1"/>
  <c r="CD207" i="14" s="1"/>
  <c r="BT107" i="14"/>
  <c r="BU107" i="14" s="1"/>
  <c r="BV107" i="14" s="1"/>
  <c r="BW107" i="14" s="1"/>
  <c r="BX107" i="14" s="1"/>
  <c r="BY107" i="14" s="1"/>
  <c r="BZ107" i="14" s="1"/>
  <c r="CA107" i="14" s="1"/>
  <c r="CB107" i="14" s="1"/>
  <c r="CC107" i="14" s="1"/>
  <c r="CD107" i="14" s="1"/>
  <c r="BT353" i="14"/>
  <c r="BU353" i="14" s="1"/>
  <c r="BV353" i="14" s="1"/>
  <c r="BW353" i="14" s="1"/>
  <c r="BX353" i="14" s="1"/>
  <c r="BY353" i="14" s="1"/>
  <c r="BZ353" i="14" s="1"/>
  <c r="CA353" i="14" s="1"/>
  <c r="CB353" i="14" s="1"/>
  <c r="CC353" i="14" s="1"/>
  <c r="CD353" i="14" s="1"/>
  <c r="BT275" i="14"/>
  <c r="BU275" i="14" s="1"/>
  <c r="BV275" i="14" s="1"/>
  <c r="BW275" i="14" s="1"/>
  <c r="BX275" i="14" s="1"/>
  <c r="BY275" i="14" s="1"/>
  <c r="BZ275" i="14" s="1"/>
  <c r="CA275" i="14" s="1"/>
  <c r="CB275" i="14" s="1"/>
  <c r="CC275" i="14" s="1"/>
  <c r="CD275" i="14" s="1"/>
  <c r="AF49" i="11"/>
  <c r="AG50" i="11"/>
  <c r="BT358" i="14"/>
  <c r="BU358" i="14" s="1"/>
  <c r="BV358" i="14" s="1"/>
  <c r="BW358" i="14" s="1"/>
  <c r="BX358" i="14" s="1"/>
  <c r="BY358" i="14" s="1"/>
  <c r="BZ358" i="14" s="1"/>
  <c r="CA358" i="14" s="1"/>
  <c r="CB358" i="14" s="1"/>
  <c r="CC358" i="14" s="1"/>
  <c r="CD358" i="14" s="1"/>
  <c r="BS192" i="14"/>
  <c r="BT192" i="14" s="1"/>
  <c r="BU192" i="14" s="1"/>
  <c r="BV192" i="14" s="1"/>
  <c r="BW192" i="14" s="1"/>
  <c r="BX192" i="14" s="1"/>
  <c r="BY192" i="14" s="1"/>
  <c r="BZ192" i="14" s="1"/>
  <c r="CA192" i="14" s="1"/>
  <c r="CB192" i="14" s="1"/>
  <c r="CC192" i="14" s="1"/>
  <c r="CD192" i="14" s="1"/>
  <c r="BT447" i="14"/>
  <c r="BU447" i="14" s="1"/>
  <c r="BV447" i="14" s="1"/>
  <c r="BW447" i="14" s="1"/>
  <c r="BX447" i="14" s="1"/>
  <c r="BY447" i="14" s="1"/>
  <c r="BZ447" i="14" s="1"/>
  <c r="CA447" i="14" s="1"/>
  <c r="CB447" i="14" s="1"/>
  <c r="CC447" i="14" s="1"/>
  <c r="CD447" i="14" s="1"/>
  <c r="BS320" i="14"/>
  <c r="BT320" i="14" s="1"/>
  <c r="BU320" i="14" s="1"/>
  <c r="BV320" i="14" s="1"/>
  <c r="BW320" i="14" s="1"/>
  <c r="BX320" i="14" s="1"/>
  <c r="BY320" i="14" s="1"/>
  <c r="BZ320" i="14" s="1"/>
  <c r="CA320" i="14" s="1"/>
  <c r="CB320" i="14" s="1"/>
  <c r="CC320" i="14" s="1"/>
  <c r="CD320" i="14" s="1"/>
  <c r="BS266" i="14"/>
  <c r="BT266" i="14" s="1"/>
  <c r="BU266" i="14" s="1"/>
  <c r="BV266" i="14" s="1"/>
  <c r="BW266" i="14" s="1"/>
  <c r="BX266" i="14" s="1"/>
  <c r="BY266" i="14" s="1"/>
  <c r="BZ266" i="14" s="1"/>
  <c r="CA266" i="14" s="1"/>
  <c r="CB266" i="14" s="1"/>
  <c r="CC266" i="14" s="1"/>
  <c r="CD266" i="14" s="1"/>
  <c r="BS161" i="14"/>
  <c r="BT161" i="14" s="1"/>
  <c r="BU161" i="14" s="1"/>
  <c r="BV161" i="14" s="1"/>
  <c r="BW161" i="14" s="1"/>
  <c r="BX161" i="14" s="1"/>
  <c r="BY161" i="14" s="1"/>
  <c r="BZ161" i="14" s="1"/>
  <c r="CA161" i="14" s="1"/>
  <c r="CB161" i="14" s="1"/>
  <c r="CC161" i="14" s="1"/>
  <c r="CD161" i="14" s="1"/>
  <c r="BS221" i="14"/>
  <c r="BT221" i="14" s="1"/>
  <c r="BU221" i="14" s="1"/>
  <c r="BV221" i="14" s="1"/>
  <c r="BW221" i="14" s="1"/>
  <c r="BX221" i="14" s="1"/>
  <c r="BY221" i="14" s="1"/>
  <c r="BZ221" i="14" s="1"/>
  <c r="CA221" i="14" s="1"/>
  <c r="CB221" i="14" s="1"/>
  <c r="CC221" i="14" s="1"/>
  <c r="CD221" i="14" s="1"/>
  <c r="BT435" i="14"/>
  <c r="BU435" i="14" s="1"/>
  <c r="BV435" i="14" s="1"/>
  <c r="BW435" i="14" s="1"/>
  <c r="BX435" i="14" s="1"/>
  <c r="BY435" i="14" s="1"/>
  <c r="BZ435" i="14" s="1"/>
  <c r="CA435" i="14" s="1"/>
  <c r="CB435" i="14" s="1"/>
  <c r="CC435" i="14" s="1"/>
  <c r="CD435" i="14" s="1"/>
  <c r="BT367" i="14"/>
  <c r="BU367" i="14" s="1"/>
  <c r="BV367" i="14" s="1"/>
  <c r="BW367" i="14" s="1"/>
  <c r="BX367" i="14" s="1"/>
  <c r="BY367" i="14" s="1"/>
  <c r="BZ367" i="14" s="1"/>
  <c r="CA367" i="14" s="1"/>
  <c r="CB367" i="14" s="1"/>
  <c r="CC367" i="14" s="1"/>
  <c r="CD367" i="14" s="1"/>
  <c r="BT319" i="14"/>
  <c r="BU319" i="14" s="1"/>
  <c r="BV319" i="14" s="1"/>
  <c r="BW319" i="14" s="1"/>
  <c r="BX319" i="14" s="1"/>
  <c r="BY319" i="14" s="1"/>
  <c r="BZ319" i="14" s="1"/>
  <c r="CA319" i="14" s="1"/>
  <c r="CB319" i="14" s="1"/>
  <c r="CC319" i="14" s="1"/>
  <c r="CD319" i="14" s="1"/>
  <c r="P407" i="14"/>
  <c r="P295" i="14"/>
  <c r="BT299" i="14"/>
  <c r="BU299" i="14" s="1"/>
  <c r="BV299" i="14" s="1"/>
  <c r="BW299" i="14" s="1"/>
  <c r="BX299" i="14" s="1"/>
  <c r="BY299" i="14" s="1"/>
  <c r="BZ299" i="14" s="1"/>
  <c r="CA299" i="14" s="1"/>
  <c r="CB299" i="14" s="1"/>
  <c r="CC299" i="14" s="1"/>
  <c r="CD299" i="14" s="1"/>
  <c r="BS290" i="14"/>
  <c r="BT290" i="14" s="1"/>
  <c r="BU290" i="14" s="1"/>
  <c r="BV290" i="14" s="1"/>
  <c r="BW290" i="14" s="1"/>
  <c r="BX290" i="14" s="1"/>
  <c r="BY290" i="14" s="1"/>
  <c r="BZ290" i="14" s="1"/>
  <c r="CA290" i="14" s="1"/>
  <c r="CB290" i="14" s="1"/>
  <c r="CC290" i="14" s="1"/>
  <c r="CD290" i="14" s="1"/>
  <c r="P65" i="14"/>
  <c r="P211" i="14"/>
  <c r="BT155" i="14"/>
  <c r="BU155" i="14" s="1"/>
  <c r="BV155" i="14" s="1"/>
  <c r="BW155" i="14" s="1"/>
  <c r="BX155" i="14" s="1"/>
  <c r="BY155" i="14" s="1"/>
  <c r="BZ155" i="14" s="1"/>
  <c r="CA155" i="14" s="1"/>
  <c r="CB155" i="14" s="1"/>
  <c r="CC155" i="14" s="1"/>
  <c r="CD155" i="14" s="1"/>
  <c r="BT273" i="14"/>
  <c r="BU273" i="14" s="1"/>
  <c r="BV273" i="14" s="1"/>
  <c r="BW273" i="14" s="1"/>
  <c r="BX273" i="14" s="1"/>
  <c r="BY273" i="14" s="1"/>
  <c r="BZ273" i="14" s="1"/>
  <c r="CA273" i="14" s="1"/>
  <c r="CB273" i="14" s="1"/>
  <c r="CC273" i="14" s="1"/>
  <c r="CD273" i="14" s="1"/>
  <c r="P273" i="14" s="1"/>
  <c r="P225" i="14"/>
  <c r="BT176" i="14"/>
  <c r="BU176" i="14" s="1"/>
  <c r="BV176" i="14" s="1"/>
  <c r="BW176" i="14" s="1"/>
  <c r="BX176" i="14" s="1"/>
  <c r="BY176" i="14" s="1"/>
  <c r="BZ176" i="14" s="1"/>
  <c r="CA176" i="14" s="1"/>
  <c r="CB176" i="14" s="1"/>
  <c r="CC176" i="14" s="1"/>
  <c r="CD176" i="14" s="1"/>
  <c r="BT460" i="14"/>
  <c r="BU460" i="14" s="1"/>
  <c r="BV460" i="14" s="1"/>
  <c r="BW460" i="14" s="1"/>
  <c r="BX460" i="14" s="1"/>
  <c r="BY460" i="14" s="1"/>
  <c r="BZ460" i="14" s="1"/>
  <c r="CA460" i="14" s="1"/>
  <c r="CB460" i="14" s="1"/>
  <c r="CC460" i="14" s="1"/>
  <c r="CD460" i="14" s="1"/>
  <c r="BS199" i="14"/>
  <c r="BT199" i="14" s="1"/>
  <c r="BU199" i="14" s="1"/>
  <c r="BV199" i="14" s="1"/>
  <c r="BW199" i="14" s="1"/>
  <c r="BX199" i="14" s="1"/>
  <c r="BY199" i="14" s="1"/>
  <c r="BZ199" i="14" s="1"/>
  <c r="CA199" i="14" s="1"/>
  <c r="CB199" i="14" s="1"/>
  <c r="CC199" i="14" s="1"/>
  <c r="CD199" i="14" s="1"/>
  <c r="BS83" i="14"/>
  <c r="BT83" i="14" s="1"/>
  <c r="BU83" i="14" s="1"/>
  <c r="BV83" i="14" s="1"/>
  <c r="BW83" i="14" s="1"/>
  <c r="BX83" i="14" s="1"/>
  <c r="BY83" i="14" s="1"/>
  <c r="BZ83" i="14" s="1"/>
  <c r="CA83" i="14" s="1"/>
  <c r="CB83" i="14" s="1"/>
  <c r="CC83" i="14" s="1"/>
  <c r="CD83" i="14" s="1"/>
  <c r="BT371" i="14"/>
  <c r="BU371" i="14" s="1"/>
  <c r="BV371" i="14" s="1"/>
  <c r="BW371" i="14" s="1"/>
  <c r="BX371" i="14" s="1"/>
  <c r="BY371" i="14" s="1"/>
  <c r="BZ371" i="14" s="1"/>
  <c r="CA371" i="14" s="1"/>
  <c r="CB371" i="14" s="1"/>
  <c r="CC371" i="14" s="1"/>
  <c r="CD371" i="14" s="1"/>
  <c r="BS331" i="14"/>
  <c r="P417" i="14"/>
  <c r="CE417" i="14" s="1"/>
  <c r="BS123" i="14"/>
  <c r="BT123" i="14" s="1"/>
  <c r="BU123" i="14" s="1"/>
  <c r="BV123" i="14" s="1"/>
  <c r="BW123" i="14" s="1"/>
  <c r="BX123" i="14" s="1"/>
  <c r="BY123" i="14" s="1"/>
  <c r="BZ123" i="14" s="1"/>
  <c r="CA123" i="14" s="1"/>
  <c r="CB123" i="14" s="1"/>
  <c r="CC123" i="14" s="1"/>
  <c r="CD123" i="14" s="1"/>
  <c r="BT339" i="14"/>
  <c r="BU339" i="14" s="1"/>
  <c r="BV339" i="14" s="1"/>
  <c r="BW339" i="14" s="1"/>
  <c r="BX339" i="14" s="1"/>
  <c r="BY339" i="14" s="1"/>
  <c r="BZ339" i="14" s="1"/>
  <c r="CA339" i="14" s="1"/>
  <c r="CB339" i="14" s="1"/>
  <c r="CC339" i="14" s="1"/>
  <c r="CD339" i="14" s="1"/>
  <c r="BS327" i="14"/>
  <c r="BT327" i="14" s="1"/>
  <c r="BU327" i="14" s="1"/>
  <c r="BV327" i="14" s="1"/>
  <c r="BW327" i="14" s="1"/>
  <c r="BX327" i="14" s="1"/>
  <c r="BY327" i="14" s="1"/>
  <c r="BZ327" i="14" s="1"/>
  <c r="CA327" i="14" s="1"/>
  <c r="CB327" i="14" s="1"/>
  <c r="CC327" i="14" s="1"/>
  <c r="CD327" i="14" s="1"/>
  <c r="BS398" i="14"/>
  <c r="BT398" i="14" s="1"/>
  <c r="BU398" i="14" s="1"/>
  <c r="BV398" i="14" s="1"/>
  <c r="BW398" i="14" s="1"/>
  <c r="BX398" i="14" s="1"/>
  <c r="BY398" i="14" s="1"/>
  <c r="BZ398" i="14" s="1"/>
  <c r="CA398" i="14" s="1"/>
  <c r="CB398" i="14" s="1"/>
  <c r="CC398" i="14" s="1"/>
  <c r="CD398" i="14" s="1"/>
  <c r="P240" i="14"/>
  <c r="CE240" i="14" s="1"/>
  <c r="D40" i="15"/>
  <c r="E40" i="15"/>
  <c r="A41" i="15"/>
  <c r="BT220" i="14"/>
  <c r="BU220" i="14" s="1"/>
  <c r="BV220" i="14" s="1"/>
  <c r="BW220" i="14" s="1"/>
  <c r="BX220" i="14" s="1"/>
  <c r="BY220" i="14" s="1"/>
  <c r="BZ220" i="14" s="1"/>
  <c r="CA220" i="14" s="1"/>
  <c r="CB220" i="14" s="1"/>
  <c r="CC220" i="14" s="1"/>
  <c r="CD220" i="14" s="1"/>
  <c r="BS337" i="14"/>
  <c r="BT337" i="14" s="1"/>
  <c r="BU337" i="14" s="1"/>
  <c r="BV337" i="14" s="1"/>
  <c r="BW337" i="14" s="1"/>
  <c r="BX337" i="14" s="1"/>
  <c r="BY337" i="14" s="1"/>
  <c r="BZ337" i="14" s="1"/>
  <c r="CA337" i="14" s="1"/>
  <c r="CB337" i="14" s="1"/>
  <c r="CC337" i="14" s="1"/>
  <c r="CD337" i="14" s="1"/>
  <c r="BT347" i="14"/>
  <c r="BU347" i="14" s="1"/>
  <c r="BV347" i="14" s="1"/>
  <c r="BW347" i="14" s="1"/>
  <c r="BX347" i="14" s="1"/>
  <c r="BY347" i="14" s="1"/>
  <c r="BZ347" i="14" s="1"/>
  <c r="CA347" i="14" s="1"/>
  <c r="CB347" i="14" s="1"/>
  <c r="CC347" i="14" s="1"/>
  <c r="CD347" i="14" s="1"/>
  <c r="BT114" i="14"/>
  <c r="BU114" i="14" s="1"/>
  <c r="BV114" i="14" s="1"/>
  <c r="BW114" i="14" s="1"/>
  <c r="BX114" i="14" s="1"/>
  <c r="BY114" i="14" s="1"/>
  <c r="BZ114" i="14" s="1"/>
  <c r="CA114" i="14" s="1"/>
  <c r="CB114" i="14" s="1"/>
  <c r="CC114" i="14" s="1"/>
  <c r="CD114" i="14" s="1"/>
  <c r="BS373" i="14"/>
  <c r="BT373" i="14" s="1"/>
  <c r="BU373" i="14" s="1"/>
  <c r="BV373" i="14" s="1"/>
  <c r="BW373" i="14" s="1"/>
  <c r="BX373" i="14" s="1"/>
  <c r="BY373" i="14" s="1"/>
  <c r="BZ373" i="14" s="1"/>
  <c r="CA373" i="14" s="1"/>
  <c r="CB373" i="14" s="1"/>
  <c r="CC373" i="14" s="1"/>
  <c r="CD373" i="14" s="1"/>
  <c r="P70" i="14"/>
  <c r="O302" i="14"/>
  <c r="BS302" i="14" s="1"/>
  <c r="D50" i="11"/>
  <c r="E51" i="11"/>
  <c r="BT478" i="14"/>
  <c r="BU478" i="14" s="1"/>
  <c r="BV478" i="14" s="1"/>
  <c r="BW478" i="14" s="1"/>
  <c r="BX478" i="14" s="1"/>
  <c r="BY478" i="14" s="1"/>
  <c r="BZ478" i="14" s="1"/>
  <c r="CA478" i="14" s="1"/>
  <c r="CB478" i="14" s="1"/>
  <c r="CC478" i="14" s="1"/>
  <c r="CD478" i="14" s="1"/>
  <c r="BT291" i="14"/>
  <c r="BU291" i="14" s="1"/>
  <c r="BV291" i="14" s="1"/>
  <c r="BW291" i="14" s="1"/>
  <c r="BX291" i="14" s="1"/>
  <c r="BY291" i="14" s="1"/>
  <c r="BZ291" i="14" s="1"/>
  <c r="CA291" i="14" s="1"/>
  <c r="CB291" i="14" s="1"/>
  <c r="CC291" i="14" s="1"/>
  <c r="CD291" i="14" s="1"/>
  <c r="P34" i="14"/>
  <c r="BT493" i="14"/>
  <c r="BU493" i="14" s="1"/>
  <c r="BV493" i="14" s="1"/>
  <c r="BW493" i="14" s="1"/>
  <c r="BX493" i="14" s="1"/>
  <c r="BY493" i="14" s="1"/>
  <c r="BZ493" i="14" s="1"/>
  <c r="CA493" i="14" s="1"/>
  <c r="CB493" i="14" s="1"/>
  <c r="CC493" i="14" s="1"/>
  <c r="CD493" i="14" s="1"/>
  <c r="BS321" i="14"/>
  <c r="BT129" i="14"/>
  <c r="BU129" i="14" s="1"/>
  <c r="BV129" i="14" s="1"/>
  <c r="BW129" i="14" s="1"/>
  <c r="BX129" i="14" s="1"/>
  <c r="BY129" i="14" s="1"/>
  <c r="BZ129" i="14" s="1"/>
  <c r="CA129" i="14" s="1"/>
  <c r="CB129" i="14" s="1"/>
  <c r="CC129" i="14" s="1"/>
  <c r="CD129" i="14" s="1"/>
  <c r="BS72" i="14"/>
  <c r="BT72" i="14" s="1"/>
  <c r="BU72" i="14" s="1"/>
  <c r="BV72" i="14" s="1"/>
  <c r="BW72" i="14" s="1"/>
  <c r="BX72" i="14" s="1"/>
  <c r="BY72" i="14" s="1"/>
  <c r="BZ72" i="14" s="1"/>
  <c r="CA72" i="14" s="1"/>
  <c r="CB72" i="14" s="1"/>
  <c r="CC72" i="14" s="1"/>
  <c r="CD72" i="14" s="1"/>
  <c r="BT233" i="14"/>
  <c r="BU233" i="14" s="1"/>
  <c r="BV233" i="14" s="1"/>
  <c r="BW233" i="14" s="1"/>
  <c r="BX233" i="14" s="1"/>
  <c r="BY233" i="14" s="1"/>
  <c r="BZ233" i="14" s="1"/>
  <c r="CA233" i="14" s="1"/>
  <c r="CB233" i="14" s="1"/>
  <c r="CC233" i="14" s="1"/>
  <c r="CD233" i="14" s="1"/>
  <c r="BS166" i="14"/>
  <c r="BT166" i="14" s="1"/>
  <c r="BU166" i="14" s="1"/>
  <c r="BV166" i="14" s="1"/>
  <c r="BW166" i="14" s="1"/>
  <c r="BX166" i="14" s="1"/>
  <c r="BY166" i="14" s="1"/>
  <c r="BZ166" i="14" s="1"/>
  <c r="CA166" i="14" s="1"/>
  <c r="CB166" i="14" s="1"/>
  <c r="CC166" i="14" s="1"/>
  <c r="CD166" i="14" s="1"/>
  <c r="BT186" i="14"/>
  <c r="BU186" i="14" s="1"/>
  <c r="BV186" i="14" s="1"/>
  <c r="BW186" i="14" s="1"/>
  <c r="BX186" i="14" s="1"/>
  <c r="BY186" i="14" s="1"/>
  <c r="BZ186" i="14" s="1"/>
  <c r="CA186" i="14" s="1"/>
  <c r="CB186" i="14" s="1"/>
  <c r="CC186" i="14" s="1"/>
  <c r="CD186" i="14" s="1"/>
  <c r="P116" i="14"/>
  <c r="BS98" i="14"/>
  <c r="BS19" i="14"/>
  <c r="BT19" i="14" s="1"/>
  <c r="BU19" i="14" s="1"/>
  <c r="BV19" i="14" s="1"/>
  <c r="BW19" i="14" s="1"/>
  <c r="BX19" i="14" s="1"/>
  <c r="BY19" i="14" s="1"/>
  <c r="BZ19" i="14" s="1"/>
  <c r="CA19" i="14" s="1"/>
  <c r="CB19" i="14" s="1"/>
  <c r="CC19" i="14" s="1"/>
  <c r="CD19" i="14" s="1"/>
  <c r="P270" i="14"/>
  <c r="CE270" i="14" s="1"/>
  <c r="BS200" i="14"/>
  <c r="BT200" i="14" s="1"/>
  <c r="BU200" i="14" s="1"/>
  <c r="BV200" i="14" s="1"/>
  <c r="BW200" i="14" s="1"/>
  <c r="BX200" i="14" s="1"/>
  <c r="BY200" i="14" s="1"/>
  <c r="BZ200" i="14" s="1"/>
  <c r="CA200" i="14" s="1"/>
  <c r="CB200" i="14" s="1"/>
  <c r="CC200" i="14" s="1"/>
  <c r="CD200" i="14" s="1"/>
  <c r="BS40" i="14"/>
  <c r="BT40" i="14" s="1"/>
  <c r="BU40" i="14" s="1"/>
  <c r="BV40" i="14" s="1"/>
  <c r="BW40" i="14" s="1"/>
  <c r="BX40" i="14" s="1"/>
  <c r="BY40" i="14" s="1"/>
  <c r="BZ40" i="14" s="1"/>
  <c r="CA40" i="14" s="1"/>
  <c r="CB40" i="14" s="1"/>
  <c r="CC40" i="14" s="1"/>
  <c r="CD40" i="14" s="1"/>
  <c r="BS242" i="14"/>
  <c r="BT242" i="14" s="1"/>
  <c r="BU242" i="14" s="1"/>
  <c r="BV242" i="14" s="1"/>
  <c r="BW242" i="14" s="1"/>
  <c r="BX242" i="14" s="1"/>
  <c r="BY242" i="14" s="1"/>
  <c r="BZ242" i="14" s="1"/>
  <c r="CA242" i="14" s="1"/>
  <c r="CB242" i="14" s="1"/>
  <c r="CC242" i="14" s="1"/>
  <c r="CD242" i="14" s="1"/>
  <c r="BT271" i="14"/>
  <c r="BU271" i="14" s="1"/>
  <c r="BV271" i="14" s="1"/>
  <c r="BW271" i="14" s="1"/>
  <c r="BX271" i="14" s="1"/>
  <c r="BY271" i="14" s="1"/>
  <c r="BZ271" i="14" s="1"/>
  <c r="CA271" i="14" s="1"/>
  <c r="CB271" i="14" s="1"/>
  <c r="CC271" i="14" s="1"/>
  <c r="CD271" i="14" s="1"/>
  <c r="P406" i="14"/>
  <c r="CE406" i="14" s="1"/>
  <c r="BS167" i="14"/>
  <c r="BS131" i="14"/>
  <c r="BT131" i="14" s="1"/>
  <c r="BU131" i="14" s="1"/>
  <c r="BV131" i="14" s="1"/>
  <c r="BW131" i="14" s="1"/>
  <c r="BX131" i="14" s="1"/>
  <c r="BY131" i="14" s="1"/>
  <c r="BZ131" i="14" s="1"/>
  <c r="CA131" i="14" s="1"/>
  <c r="CB131" i="14" s="1"/>
  <c r="CC131" i="14" s="1"/>
  <c r="CD131" i="14" s="1"/>
  <c r="BT251" i="14"/>
  <c r="BU251" i="14" s="1"/>
  <c r="BV251" i="14" s="1"/>
  <c r="BW251" i="14" s="1"/>
  <c r="BX251" i="14" s="1"/>
  <c r="BY251" i="14" s="1"/>
  <c r="BZ251" i="14" s="1"/>
  <c r="CA251" i="14" s="1"/>
  <c r="CB251" i="14" s="1"/>
  <c r="CC251" i="14" s="1"/>
  <c r="CD251" i="14" s="1"/>
  <c r="BT257" i="14"/>
  <c r="BU257" i="14" s="1"/>
  <c r="BV257" i="14" s="1"/>
  <c r="BW257" i="14" s="1"/>
  <c r="BX257" i="14" s="1"/>
  <c r="BY257" i="14" s="1"/>
  <c r="BZ257" i="14" s="1"/>
  <c r="CA257" i="14" s="1"/>
  <c r="CB257" i="14" s="1"/>
  <c r="CC257" i="14" s="1"/>
  <c r="CD257" i="14" s="1"/>
  <c r="BT47" i="14"/>
  <c r="BU47" i="14" s="1"/>
  <c r="BV47" i="14" s="1"/>
  <c r="BW47" i="14" s="1"/>
  <c r="BX47" i="14" s="1"/>
  <c r="BY47" i="14" s="1"/>
  <c r="BZ47" i="14" s="1"/>
  <c r="CA47" i="14" s="1"/>
  <c r="CB47" i="14" s="1"/>
  <c r="CC47" i="14" s="1"/>
  <c r="CD47" i="14" s="1"/>
  <c r="BT125" i="14"/>
  <c r="BU125" i="14" s="1"/>
  <c r="BV125" i="14" s="1"/>
  <c r="BW125" i="14" s="1"/>
  <c r="BX125" i="14" s="1"/>
  <c r="BY125" i="14" s="1"/>
  <c r="BZ125" i="14" s="1"/>
  <c r="CA125" i="14" s="1"/>
  <c r="CB125" i="14" s="1"/>
  <c r="CC125" i="14" s="1"/>
  <c r="CD125" i="14" s="1"/>
  <c r="BS48" i="14"/>
  <c r="BT48" i="14" s="1"/>
  <c r="BU48" i="14" s="1"/>
  <c r="BV48" i="14" s="1"/>
  <c r="BW48" i="14" s="1"/>
  <c r="BX48" i="14" s="1"/>
  <c r="BY48" i="14" s="1"/>
  <c r="BZ48" i="14" s="1"/>
  <c r="CA48" i="14" s="1"/>
  <c r="CB48" i="14" s="1"/>
  <c r="CC48" i="14" s="1"/>
  <c r="CD48" i="14" s="1"/>
  <c r="P42" i="14"/>
  <c r="CE42" i="14" s="1"/>
  <c r="BM58" i="14"/>
  <c r="BN58" i="14" s="1"/>
  <c r="BS26" i="14"/>
  <c r="BT26" i="14" s="1"/>
  <c r="BU26" i="14" s="1"/>
  <c r="BV26" i="14" s="1"/>
  <c r="BW26" i="14" s="1"/>
  <c r="BX26" i="14" s="1"/>
  <c r="BY26" i="14" s="1"/>
  <c r="BZ26" i="14" s="1"/>
  <c r="CA26" i="14" s="1"/>
  <c r="CB26" i="14" s="1"/>
  <c r="CC26" i="14" s="1"/>
  <c r="CD26" i="14" s="1"/>
  <c r="BT401" i="14"/>
  <c r="BU401" i="14" s="1"/>
  <c r="BV401" i="14" s="1"/>
  <c r="BW401" i="14" s="1"/>
  <c r="BX401" i="14" s="1"/>
  <c r="BY401" i="14" s="1"/>
  <c r="BZ401" i="14" s="1"/>
  <c r="CA401" i="14" s="1"/>
  <c r="CB401" i="14" s="1"/>
  <c r="CC401" i="14" s="1"/>
  <c r="CD401" i="14" s="1"/>
  <c r="BT154" i="14"/>
  <c r="BU154" i="14" s="1"/>
  <c r="BV154" i="14" s="1"/>
  <c r="BW154" i="14" s="1"/>
  <c r="BX154" i="14" s="1"/>
  <c r="BY154" i="14" s="1"/>
  <c r="BZ154" i="14" s="1"/>
  <c r="CA154" i="14" s="1"/>
  <c r="CB154" i="14" s="1"/>
  <c r="CC154" i="14" s="1"/>
  <c r="CD154" i="14" s="1"/>
  <c r="BS457" i="14"/>
  <c r="BT457" i="14" s="1"/>
  <c r="BU457" i="14" s="1"/>
  <c r="BV457" i="14" s="1"/>
  <c r="BW457" i="14" s="1"/>
  <c r="BX457" i="14" s="1"/>
  <c r="BY457" i="14" s="1"/>
  <c r="BZ457" i="14" s="1"/>
  <c r="CA457" i="14" s="1"/>
  <c r="CB457" i="14" s="1"/>
  <c r="CC457" i="14" s="1"/>
  <c r="CD457" i="14" s="1"/>
  <c r="BS307" i="14"/>
  <c r="BT307" i="14" s="1"/>
  <c r="BU307" i="14" s="1"/>
  <c r="BV307" i="14" s="1"/>
  <c r="BW307" i="14" s="1"/>
  <c r="BX307" i="14" s="1"/>
  <c r="BY307" i="14" s="1"/>
  <c r="BZ307" i="14" s="1"/>
  <c r="CA307" i="14" s="1"/>
  <c r="CB307" i="14" s="1"/>
  <c r="CC307" i="14" s="1"/>
  <c r="CD307" i="14" s="1"/>
  <c r="P453" i="14"/>
  <c r="CE453" i="14" s="1"/>
  <c r="BS13" i="14"/>
  <c r="BT13" i="14" s="1"/>
  <c r="BU13" i="14" s="1"/>
  <c r="BV13" i="14" s="1"/>
  <c r="BW13" i="14" s="1"/>
  <c r="BX13" i="14" s="1"/>
  <c r="BY13" i="14" s="1"/>
  <c r="BZ13" i="14" s="1"/>
  <c r="CA13" i="14" s="1"/>
  <c r="CB13" i="14" s="1"/>
  <c r="CC13" i="14" s="1"/>
  <c r="CD13" i="14" s="1"/>
  <c r="BT462" i="14"/>
  <c r="BU462" i="14" s="1"/>
  <c r="BV462" i="14" s="1"/>
  <c r="BW462" i="14" s="1"/>
  <c r="BX462" i="14" s="1"/>
  <c r="BY462" i="14" s="1"/>
  <c r="BZ462" i="14" s="1"/>
  <c r="CA462" i="14" s="1"/>
  <c r="CB462" i="14" s="1"/>
  <c r="CC462" i="14" s="1"/>
  <c r="CD462" i="14" s="1"/>
  <c r="BS487" i="14"/>
  <c r="BT487" i="14" s="1"/>
  <c r="BU487" i="14" s="1"/>
  <c r="BV487" i="14" s="1"/>
  <c r="BW487" i="14" s="1"/>
  <c r="BX487" i="14" s="1"/>
  <c r="BY487" i="14" s="1"/>
  <c r="BZ487" i="14" s="1"/>
  <c r="CA487" i="14" s="1"/>
  <c r="CB487" i="14" s="1"/>
  <c r="CC487" i="14" s="1"/>
  <c r="CD487" i="14" s="1"/>
  <c r="P351" i="14"/>
  <c r="CE351" i="14" s="1"/>
  <c r="P350" i="14"/>
  <c r="O15" i="14"/>
  <c r="BS29" i="14"/>
  <c r="BT29" i="14" s="1"/>
  <c r="BU29" i="14" s="1"/>
  <c r="BV29" i="14" s="1"/>
  <c r="BW29" i="14" s="1"/>
  <c r="BX29" i="14" s="1"/>
  <c r="BY29" i="14" s="1"/>
  <c r="BZ29" i="14" s="1"/>
  <c r="CA29" i="14" s="1"/>
  <c r="CB29" i="14" s="1"/>
  <c r="CC29" i="14" s="1"/>
  <c r="CD29" i="14" s="1"/>
  <c r="BT466" i="14"/>
  <c r="BU466" i="14" s="1"/>
  <c r="BV466" i="14" s="1"/>
  <c r="BW466" i="14" s="1"/>
  <c r="BX466" i="14" s="1"/>
  <c r="BY466" i="14" s="1"/>
  <c r="BZ466" i="14" s="1"/>
  <c r="CA466" i="14" s="1"/>
  <c r="CB466" i="14" s="1"/>
  <c r="CC466" i="14" s="1"/>
  <c r="CD466" i="14" s="1"/>
  <c r="BT62" i="14"/>
  <c r="BU62" i="14" s="1"/>
  <c r="BV62" i="14" s="1"/>
  <c r="BW62" i="14" s="1"/>
  <c r="BX62" i="14" s="1"/>
  <c r="BY62" i="14" s="1"/>
  <c r="BZ62" i="14" s="1"/>
  <c r="CA62" i="14" s="1"/>
  <c r="CB62" i="14" s="1"/>
  <c r="CC62" i="14" s="1"/>
  <c r="CD62" i="14" s="1"/>
  <c r="BT105" i="14"/>
  <c r="BU105" i="14" s="1"/>
  <c r="BV105" i="14" s="1"/>
  <c r="BW105" i="14" s="1"/>
  <c r="BX105" i="14" s="1"/>
  <c r="BY105" i="14" s="1"/>
  <c r="BZ105" i="14" s="1"/>
  <c r="CA105" i="14" s="1"/>
  <c r="CB105" i="14" s="1"/>
  <c r="CC105" i="14" s="1"/>
  <c r="CD105" i="14" s="1"/>
  <c r="BS16" i="14"/>
  <c r="BT16" i="14" s="1"/>
  <c r="BU16" i="14" s="1"/>
  <c r="BV16" i="14" s="1"/>
  <c r="BW16" i="14" s="1"/>
  <c r="BX16" i="14" s="1"/>
  <c r="BY16" i="14" s="1"/>
  <c r="BZ16" i="14" s="1"/>
  <c r="CA16" i="14" s="1"/>
  <c r="CB16" i="14" s="1"/>
  <c r="CC16" i="14" s="1"/>
  <c r="CD16" i="14" s="1"/>
  <c r="BT479" i="14"/>
  <c r="BU479" i="14" s="1"/>
  <c r="BV479" i="14" s="1"/>
  <c r="BW479" i="14" s="1"/>
  <c r="BX479" i="14" s="1"/>
  <c r="BY479" i="14" s="1"/>
  <c r="BZ479" i="14" s="1"/>
  <c r="CA479" i="14" s="1"/>
  <c r="CB479" i="14" s="1"/>
  <c r="CC479" i="14" s="1"/>
  <c r="CD479" i="14" s="1"/>
  <c r="BT390" i="14"/>
  <c r="BU390" i="14" s="1"/>
  <c r="BV390" i="14" s="1"/>
  <c r="BW390" i="14" s="1"/>
  <c r="BX390" i="14" s="1"/>
  <c r="BY390" i="14" s="1"/>
  <c r="BZ390" i="14" s="1"/>
  <c r="CA390" i="14" s="1"/>
  <c r="CB390" i="14" s="1"/>
  <c r="CC390" i="14" s="1"/>
  <c r="CD390" i="14" s="1"/>
  <c r="BS183" i="14"/>
  <c r="BS163" i="14"/>
  <c r="BT163" i="14" s="1"/>
  <c r="BU163" i="14" s="1"/>
  <c r="BV163" i="14" s="1"/>
  <c r="BW163" i="14" s="1"/>
  <c r="BX163" i="14" s="1"/>
  <c r="BY163" i="14" s="1"/>
  <c r="BZ163" i="14" s="1"/>
  <c r="CA163" i="14" s="1"/>
  <c r="CB163" i="14" s="1"/>
  <c r="CC163" i="14" s="1"/>
  <c r="CD163" i="14" s="1"/>
  <c r="BS280" i="14"/>
  <c r="BT280" i="14" s="1"/>
  <c r="BU280" i="14" s="1"/>
  <c r="BV280" i="14" s="1"/>
  <c r="BW280" i="14" s="1"/>
  <c r="BX280" i="14" s="1"/>
  <c r="BY280" i="14" s="1"/>
  <c r="BZ280" i="14" s="1"/>
  <c r="CA280" i="14" s="1"/>
  <c r="CB280" i="14" s="1"/>
  <c r="CC280" i="14" s="1"/>
  <c r="CD280" i="14" s="1"/>
  <c r="BS348" i="14"/>
  <c r="BT348" i="14" s="1"/>
  <c r="BU348" i="14" s="1"/>
  <c r="BV348" i="14" s="1"/>
  <c r="BW348" i="14" s="1"/>
  <c r="BX348" i="14" s="1"/>
  <c r="BY348" i="14" s="1"/>
  <c r="BZ348" i="14" s="1"/>
  <c r="CA348" i="14" s="1"/>
  <c r="CB348" i="14" s="1"/>
  <c r="CC348" i="14" s="1"/>
  <c r="CD348" i="14" s="1"/>
  <c r="P75" i="14"/>
  <c r="BS68" i="14"/>
  <c r="P415" i="14"/>
  <c r="CE415" i="14" s="1"/>
  <c r="P170" i="14"/>
  <c r="BS304" i="14"/>
  <c r="BT304" i="14" s="1"/>
  <c r="BU304" i="14" s="1"/>
  <c r="BV304" i="14" s="1"/>
  <c r="BW304" i="14" s="1"/>
  <c r="BX304" i="14" s="1"/>
  <c r="BY304" i="14" s="1"/>
  <c r="BZ304" i="14" s="1"/>
  <c r="CA304" i="14" s="1"/>
  <c r="CB304" i="14" s="1"/>
  <c r="CC304" i="14" s="1"/>
  <c r="CD304" i="14" s="1"/>
  <c r="P69" i="14"/>
  <c r="BS274" i="14"/>
  <c r="BT274" i="14" s="1"/>
  <c r="BU274" i="14" s="1"/>
  <c r="BV274" i="14" s="1"/>
  <c r="BW274" i="14" s="1"/>
  <c r="BX274" i="14" s="1"/>
  <c r="BY274" i="14" s="1"/>
  <c r="BZ274" i="14" s="1"/>
  <c r="CA274" i="14" s="1"/>
  <c r="CB274" i="14" s="1"/>
  <c r="CC274" i="14" s="1"/>
  <c r="CD274" i="14" s="1"/>
  <c r="BT454" i="14"/>
  <c r="BU454" i="14" s="1"/>
  <c r="BV454" i="14" s="1"/>
  <c r="BW454" i="14" s="1"/>
  <c r="BX454" i="14" s="1"/>
  <c r="BY454" i="14" s="1"/>
  <c r="BZ454" i="14" s="1"/>
  <c r="CA454" i="14" s="1"/>
  <c r="CB454" i="14" s="1"/>
  <c r="CC454" i="14" s="1"/>
  <c r="CD454" i="14" s="1"/>
  <c r="BS198" i="14"/>
  <c r="BT198" i="14" s="1"/>
  <c r="BU198" i="14" s="1"/>
  <c r="BV198" i="14" s="1"/>
  <c r="BW198" i="14" s="1"/>
  <c r="BX198" i="14" s="1"/>
  <c r="BY198" i="14" s="1"/>
  <c r="BZ198" i="14" s="1"/>
  <c r="CA198" i="14" s="1"/>
  <c r="CB198" i="14" s="1"/>
  <c r="CC198" i="14" s="1"/>
  <c r="CD198" i="14" s="1"/>
  <c r="BT46" i="14"/>
  <c r="BU46" i="14" s="1"/>
  <c r="BV46" i="14" s="1"/>
  <c r="BW46" i="14" s="1"/>
  <c r="BX46" i="14" s="1"/>
  <c r="BY46" i="14" s="1"/>
  <c r="BZ46" i="14" s="1"/>
  <c r="CA46" i="14" s="1"/>
  <c r="CB46" i="14" s="1"/>
  <c r="CC46" i="14" s="1"/>
  <c r="CD46" i="14" s="1"/>
  <c r="BT236" i="14"/>
  <c r="BU236" i="14" s="1"/>
  <c r="BV236" i="14" s="1"/>
  <c r="BW236" i="14" s="1"/>
  <c r="BX236" i="14" s="1"/>
  <c r="BY236" i="14" s="1"/>
  <c r="BZ236" i="14" s="1"/>
  <c r="CA236" i="14" s="1"/>
  <c r="CB236" i="14" s="1"/>
  <c r="CC236" i="14" s="1"/>
  <c r="CD236" i="14" s="1"/>
  <c r="BS384" i="14"/>
  <c r="BT384" i="14" s="1"/>
  <c r="BU384" i="14" s="1"/>
  <c r="BV384" i="14" s="1"/>
  <c r="BW384" i="14" s="1"/>
  <c r="BX384" i="14" s="1"/>
  <c r="BY384" i="14" s="1"/>
  <c r="BZ384" i="14" s="1"/>
  <c r="CA384" i="14" s="1"/>
  <c r="CB384" i="14" s="1"/>
  <c r="CC384" i="14" s="1"/>
  <c r="CD384" i="14" s="1"/>
  <c r="BS364" i="14"/>
  <c r="BT364" i="14" s="1"/>
  <c r="BU364" i="14" s="1"/>
  <c r="BV364" i="14" s="1"/>
  <c r="BW364" i="14" s="1"/>
  <c r="BX364" i="14" s="1"/>
  <c r="BY364" i="14" s="1"/>
  <c r="BZ364" i="14" s="1"/>
  <c r="CA364" i="14" s="1"/>
  <c r="CB364" i="14" s="1"/>
  <c r="CC364" i="14" s="1"/>
  <c r="CD364" i="14" s="1"/>
  <c r="BT396" i="14"/>
  <c r="BU396" i="14" s="1"/>
  <c r="BV396" i="14" s="1"/>
  <c r="BW396" i="14" s="1"/>
  <c r="BX396" i="14" s="1"/>
  <c r="BY396" i="14" s="1"/>
  <c r="BZ396" i="14" s="1"/>
  <c r="CA396" i="14" s="1"/>
  <c r="CB396" i="14" s="1"/>
  <c r="CC396" i="14" s="1"/>
  <c r="CD396" i="14" s="1"/>
  <c r="BS158" i="14"/>
  <c r="BS223" i="14"/>
  <c r="BT223" i="14" s="1"/>
  <c r="BU223" i="14" s="1"/>
  <c r="BV223" i="14" s="1"/>
  <c r="BW223" i="14" s="1"/>
  <c r="BX223" i="14" s="1"/>
  <c r="BY223" i="14" s="1"/>
  <c r="BZ223" i="14" s="1"/>
  <c r="CA223" i="14" s="1"/>
  <c r="CB223" i="14" s="1"/>
  <c r="CC223" i="14" s="1"/>
  <c r="CD223" i="14" s="1"/>
  <c r="BT391" i="14"/>
  <c r="BU391" i="14" s="1"/>
  <c r="BV391" i="14" s="1"/>
  <c r="BW391" i="14" s="1"/>
  <c r="BX391" i="14" s="1"/>
  <c r="BY391" i="14" s="1"/>
  <c r="BZ391" i="14" s="1"/>
  <c r="CA391" i="14" s="1"/>
  <c r="CB391" i="14" s="1"/>
  <c r="CC391" i="14" s="1"/>
  <c r="CD391" i="14" s="1"/>
  <c r="BS24" i="14"/>
  <c r="BT208" i="14"/>
  <c r="BU208" i="14" s="1"/>
  <c r="BV208" i="14" s="1"/>
  <c r="BW208" i="14" s="1"/>
  <c r="BX208" i="14" s="1"/>
  <c r="BY208" i="14" s="1"/>
  <c r="BZ208" i="14" s="1"/>
  <c r="CA208" i="14" s="1"/>
  <c r="CB208" i="14" s="1"/>
  <c r="CC208" i="14" s="1"/>
  <c r="CD208" i="14" s="1"/>
  <c r="BT499" i="14"/>
  <c r="BU499" i="14" s="1"/>
  <c r="BV499" i="14" s="1"/>
  <c r="BW499" i="14" s="1"/>
  <c r="BX499" i="14" s="1"/>
  <c r="BY499" i="14" s="1"/>
  <c r="BZ499" i="14" s="1"/>
  <c r="CA499" i="14" s="1"/>
  <c r="CB499" i="14" s="1"/>
  <c r="CC499" i="14" s="1"/>
  <c r="CD499" i="14" s="1"/>
  <c r="BS405" i="14"/>
  <c r="BT405" i="14" s="1"/>
  <c r="BU405" i="14" s="1"/>
  <c r="BV405" i="14" s="1"/>
  <c r="BW405" i="14" s="1"/>
  <c r="BX405" i="14" s="1"/>
  <c r="BY405" i="14" s="1"/>
  <c r="BZ405" i="14" s="1"/>
  <c r="CA405" i="14" s="1"/>
  <c r="CB405" i="14" s="1"/>
  <c r="CC405" i="14" s="1"/>
  <c r="CD405" i="14" s="1"/>
  <c r="P94" i="14"/>
  <c r="BS122" i="14"/>
  <c r="BT122" i="14" s="1"/>
  <c r="BU122" i="14" s="1"/>
  <c r="BV122" i="14" s="1"/>
  <c r="BW122" i="14" s="1"/>
  <c r="BX122" i="14" s="1"/>
  <c r="BY122" i="14" s="1"/>
  <c r="BZ122" i="14" s="1"/>
  <c r="CA122" i="14" s="1"/>
  <c r="CB122" i="14" s="1"/>
  <c r="CC122" i="14" s="1"/>
  <c r="CD122" i="14" s="1"/>
  <c r="O151" i="14"/>
  <c r="BT284" i="14"/>
  <c r="BU284" i="14" s="1"/>
  <c r="BV284" i="14" s="1"/>
  <c r="BW284" i="14" s="1"/>
  <c r="BX284" i="14" s="1"/>
  <c r="BY284" i="14" s="1"/>
  <c r="BZ284" i="14" s="1"/>
  <c r="CA284" i="14" s="1"/>
  <c r="CB284" i="14" s="1"/>
  <c r="CC284" i="14" s="1"/>
  <c r="CD284" i="14" s="1"/>
  <c r="BT365" i="14"/>
  <c r="BU365" i="14" s="1"/>
  <c r="BV365" i="14" s="1"/>
  <c r="BW365" i="14" s="1"/>
  <c r="BX365" i="14" s="1"/>
  <c r="BY365" i="14" s="1"/>
  <c r="BZ365" i="14" s="1"/>
  <c r="CA365" i="14" s="1"/>
  <c r="CB365" i="14" s="1"/>
  <c r="CC365" i="14" s="1"/>
  <c r="CD365" i="14" s="1"/>
  <c r="BS248" i="14"/>
  <c r="BT248" i="14" s="1"/>
  <c r="BU248" i="14" s="1"/>
  <c r="BV248" i="14" s="1"/>
  <c r="BW248" i="14" s="1"/>
  <c r="BX248" i="14" s="1"/>
  <c r="BY248" i="14" s="1"/>
  <c r="BZ248" i="14" s="1"/>
  <c r="CA248" i="14" s="1"/>
  <c r="CB248" i="14" s="1"/>
  <c r="CC248" i="14" s="1"/>
  <c r="CD248" i="14" s="1"/>
  <c r="P423" i="14"/>
  <c r="BS279" i="14"/>
  <c r="BT279" i="14" s="1"/>
  <c r="BU279" i="14" s="1"/>
  <c r="BV279" i="14" s="1"/>
  <c r="BW279" i="14" s="1"/>
  <c r="BX279" i="14" s="1"/>
  <c r="BY279" i="14" s="1"/>
  <c r="BZ279" i="14" s="1"/>
  <c r="CA279" i="14" s="1"/>
  <c r="CB279" i="14" s="1"/>
  <c r="CC279" i="14" s="1"/>
  <c r="CD279" i="14" s="1"/>
  <c r="BT362" i="14"/>
  <c r="BU362" i="14" s="1"/>
  <c r="BV362" i="14" s="1"/>
  <c r="BW362" i="14" s="1"/>
  <c r="BX362" i="14" s="1"/>
  <c r="BY362" i="14" s="1"/>
  <c r="BZ362" i="14" s="1"/>
  <c r="CA362" i="14" s="1"/>
  <c r="CB362" i="14" s="1"/>
  <c r="CC362" i="14" s="1"/>
  <c r="CD362" i="14" s="1"/>
  <c r="BT467" i="14"/>
  <c r="BU467" i="14" s="1"/>
  <c r="BV467" i="14" s="1"/>
  <c r="BW467" i="14" s="1"/>
  <c r="BX467" i="14" s="1"/>
  <c r="BY467" i="14" s="1"/>
  <c r="BZ467" i="14" s="1"/>
  <c r="CA467" i="14" s="1"/>
  <c r="CB467" i="14" s="1"/>
  <c r="CC467" i="14" s="1"/>
  <c r="CD467" i="14" s="1"/>
  <c r="BT329" i="14"/>
  <c r="BU329" i="14" s="1"/>
  <c r="BV329" i="14" s="1"/>
  <c r="BW329" i="14" s="1"/>
  <c r="BX329" i="14" s="1"/>
  <c r="BY329" i="14" s="1"/>
  <c r="BZ329" i="14" s="1"/>
  <c r="CA329" i="14" s="1"/>
  <c r="CB329" i="14" s="1"/>
  <c r="CC329" i="14" s="1"/>
  <c r="CD329" i="14" s="1"/>
  <c r="BS399" i="14"/>
  <c r="P194" i="14"/>
  <c r="CE194" i="14" s="1"/>
  <c r="P278" i="14"/>
  <c r="BS269" i="14"/>
  <c r="BT269" i="14" s="1"/>
  <c r="BU269" i="14" s="1"/>
  <c r="BV269" i="14" s="1"/>
  <c r="BW269" i="14" s="1"/>
  <c r="BX269" i="14" s="1"/>
  <c r="BY269" i="14" s="1"/>
  <c r="BZ269" i="14" s="1"/>
  <c r="CA269" i="14" s="1"/>
  <c r="CB269" i="14" s="1"/>
  <c r="CC269" i="14" s="1"/>
  <c r="CD269" i="14" s="1"/>
  <c r="BT475" i="14"/>
  <c r="BU475" i="14" s="1"/>
  <c r="BV475" i="14" s="1"/>
  <c r="BW475" i="14" s="1"/>
  <c r="BX475" i="14" s="1"/>
  <c r="BY475" i="14" s="1"/>
  <c r="BZ475" i="14" s="1"/>
  <c r="CA475" i="14" s="1"/>
  <c r="CB475" i="14" s="1"/>
  <c r="CC475" i="14" s="1"/>
  <c r="CD475" i="14" s="1"/>
  <c r="BT210" i="14"/>
  <c r="BU210" i="14" s="1"/>
  <c r="BV210" i="14" s="1"/>
  <c r="BW210" i="14" s="1"/>
  <c r="BX210" i="14" s="1"/>
  <c r="BY210" i="14" s="1"/>
  <c r="BZ210" i="14" s="1"/>
  <c r="CA210" i="14" s="1"/>
  <c r="CB210" i="14" s="1"/>
  <c r="CC210" i="14" s="1"/>
  <c r="CD210" i="14" s="1"/>
  <c r="BS23" i="14"/>
  <c r="BT23" i="14" s="1"/>
  <c r="BU23" i="14" s="1"/>
  <c r="BV23" i="14" s="1"/>
  <c r="BW23" i="14" s="1"/>
  <c r="BX23" i="14" s="1"/>
  <c r="BY23" i="14" s="1"/>
  <c r="BZ23" i="14" s="1"/>
  <c r="CA23" i="14" s="1"/>
  <c r="CB23" i="14" s="1"/>
  <c r="CC23" i="14" s="1"/>
  <c r="CD23" i="14" s="1"/>
  <c r="BS452" i="14"/>
  <c r="P228" i="14"/>
  <c r="CE228" i="14" s="1"/>
  <c r="P313" i="14"/>
  <c r="P260" i="14"/>
  <c r="CE260" i="14" s="1"/>
  <c r="BT411" i="14"/>
  <c r="BU411" i="14" s="1"/>
  <c r="BV411" i="14" s="1"/>
  <c r="BW411" i="14" s="1"/>
  <c r="BX411" i="14" s="1"/>
  <c r="BY411" i="14" s="1"/>
  <c r="BZ411" i="14" s="1"/>
  <c r="CA411" i="14" s="1"/>
  <c r="CB411" i="14" s="1"/>
  <c r="CC411" i="14" s="1"/>
  <c r="CD411" i="14" s="1"/>
  <c r="BT434" i="14"/>
  <c r="BU434" i="14" s="1"/>
  <c r="BV434" i="14" s="1"/>
  <c r="BW434" i="14" s="1"/>
  <c r="BX434" i="14" s="1"/>
  <c r="BY434" i="14" s="1"/>
  <c r="BZ434" i="14" s="1"/>
  <c r="CA434" i="14" s="1"/>
  <c r="CB434" i="14" s="1"/>
  <c r="CC434" i="14" s="1"/>
  <c r="CD434" i="14" s="1"/>
  <c r="BS352" i="14"/>
  <c r="BT352" i="14" s="1"/>
  <c r="BU352" i="14" s="1"/>
  <c r="BV352" i="14" s="1"/>
  <c r="BW352" i="14" s="1"/>
  <c r="BX352" i="14" s="1"/>
  <c r="BY352" i="14" s="1"/>
  <c r="BZ352" i="14" s="1"/>
  <c r="CA352" i="14" s="1"/>
  <c r="CB352" i="14" s="1"/>
  <c r="CC352" i="14" s="1"/>
  <c r="CD352" i="14" s="1"/>
  <c r="BT305" i="14"/>
  <c r="BU305" i="14" s="1"/>
  <c r="BV305" i="14" s="1"/>
  <c r="BW305" i="14" s="1"/>
  <c r="BX305" i="14" s="1"/>
  <c r="BY305" i="14" s="1"/>
  <c r="BZ305" i="14" s="1"/>
  <c r="CA305" i="14" s="1"/>
  <c r="CB305" i="14" s="1"/>
  <c r="CC305" i="14" s="1"/>
  <c r="CD305" i="14" s="1"/>
  <c r="BT363" i="14"/>
  <c r="BU363" i="14" s="1"/>
  <c r="BV363" i="14" s="1"/>
  <c r="BW363" i="14" s="1"/>
  <c r="BX363" i="14" s="1"/>
  <c r="BY363" i="14" s="1"/>
  <c r="BZ363" i="14" s="1"/>
  <c r="CA363" i="14" s="1"/>
  <c r="CB363" i="14" s="1"/>
  <c r="CC363" i="14" s="1"/>
  <c r="CD363" i="14" s="1"/>
  <c r="BT438" i="14"/>
  <c r="BU438" i="14" s="1"/>
  <c r="BV438" i="14" s="1"/>
  <c r="BW438" i="14" s="1"/>
  <c r="BX438" i="14" s="1"/>
  <c r="BY438" i="14" s="1"/>
  <c r="BZ438" i="14" s="1"/>
  <c r="CA438" i="14" s="1"/>
  <c r="CB438" i="14" s="1"/>
  <c r="CC438" i="14" s="1"/>
  <c r="CD438" i="14" s="1"/>
  <c r="BS238" i="14"/>
  <c r="BT238" i="14" s="1"/>
  <c r="BU238" i="14" s="1"/>
  <c r="BV238" i="14" s="1"/>
  <c r="BW238" i="14" s="1"/>
  <c r="BX238" i="14" s="1"/>
  <c r="BY238" i="14" s="1"/>
  <c r="BZ238" i="14" s="1"/>
  <c r="CA238" i="14" s="1"/>
  <c r="CB238" i="14" s="1"/>
  <c r="CC238" i="14" s="1"/>
  <c r="CD238" i="14" s="1"/>
  <c r="P378" i="14"/>
  <c r="P463" i="14"/>
  <c r="CE463" i="14" s="1"/>
  <c r="P149" i="14"/>
  <c r="BS201" i="14"/>
  <c r="BT201" i="14" s="1"/>
  <c r="BU201" i="14" s="1"/>
  <c r="BV201" i="14" s="1"/>
  <c r="BW201" i="14" s="1"/>
  <c r="BX201" i="14" s="1"/>
  <c r="BY201" i="14" s="1"/>
  <c r="BZ201" i="14" s="1"/>
  <c r="CA201" i="14" s="1"/>
  <c r="CB201" i="14" s="1"/>
  <c r="CC201" i="14" s="1"/>
  <c r="CD201" i="14" s="1"/>
  <c r="BS32" i="14"/>
  <c r="BT32" i="14" s="1"/>
  <c r="BU32" i="14" s="1"/>
  <c r="BV32" i="14" s="1"/>
  <c r="BW32" i="14" s="1"/>
  <c r="BX32" i="14" s="1"/>
  <c r="BY32" i="14" s="1"/>
  <c r="BZ32" i="14" s="1"/>
  <c r="CA32" i="14" s="1"/>
  <c r="CB32" i="14" s="1"/>
  <c r="CC32" i="14" s="1"/>
  <c r="CD32" i="14" s="1"/>
  <c r="BS293" i="14"/>
  <c r="BT293" i="14" s="1"/>
  <c r="BU293" i="14" s="1"/>
  <c r="BV293" i="14" s="1"/>
  <c r="BW293" i="14" s="1"/>
  <c r="BX293" i="14" s="1"/>
  <c r="BY293" i="14" s="1"/>
  <c r="BZ293" i="14" s="1"/>
  <c r="CA293" i="14" s="1"/>
  <c r="CB293" i="14" s="1"/>
  <c r="CC293" i="14" s="1"/>
  <c r="CD293" i="14" s="1"/>
  <c r="BS277" i="14"/>
  <c r="BT277" i="14" s="1"/>
  <c r="BU277" i="14" s="1"/>
  <c r="BV277" i="14" s="1"/>
  <c r="BW277" i="14" s="1"/>
  <c r="BX277" i="14" s="1"/>
  <c r="BY277" i="14" s="1"/>
  <c r="BZ277" i="14" s="1"/>
  <c r="CA277" i="14" s="1"/>
  <c r="CB277" i="14" s="1"/>
  <c r="CC277" i="14" s="1"/>
  <c r="CD277" i="14" s="1"/>
  <c r="P402" i="14"/>
  <c r="CE402" i="14" s="1"/>
  <c r="BS188" i="14"/>
  <c r="BT188" i="14" s="1"/>
  <c r="BU188" i="14" s="1"/>
  <c r="BV188" i="14" s="1"/>
  <c r="BW188" i="14" s="1"/>
  <c r="BX188" i="14" s="1"/>
  <c r="BY188" i="14" s="1"/>
  <c r="BZ188" i="14" s="1"/>
  <c r="CA188" i="14" s="1"/>
  <c r="CB188" i="14" s="1"/>
  <c r="CC188" i="14" s="1"/>
  <c r="CD188" i="14" s="1"/>
  <c r="BT87" i="14"/>
  <c r="BU87" i="14" s="1"/>
  <c r="BV87" i="14" s="1"/>
  <c r="BW87" i="14" s="1"/>
  <c r="BX87" i="14" s="1"/>
  <c r="BY87" i="14" s="1"/>
  <c r="BZ87" i="14" s="1"/>
  <c r="CA87" i="14" s="1"/>
  <c r="CB87" i="14" s="1"/>
  <c r="CC87" i="14" s="1"/>
  <c r="CD87" i="14" s="1"/>
  <c r="BT443" i="14"/>
  <c r="BU443" i="14" s="1"/>
  <c r="BV443" i="14" s="1"/>
  <c r="BW443" i="14" s="1"/>
  <c r="BX443" i="14" s="1"/>
  <c r="BY443" i="14" s="1"/>
  <c r="BZ443" i="14" s="1"/>
  <c r="CA443" i="14" s="1"/>
  <c r="CB443" i="14" s="1"/>
  <c r="CC443" i="14" s="1"/>
  <c r="CD443" i="14" s="1"/>
  <c r="BT444" i="14"/>
  <c r="BU444" i="14" s="1"/>
  <c r="BV444" i="14" s="1"/>
  <c r="BW444" i="14" s="1"/>
  <c r="BX444" i="14" s="1"/>
  <c r="BY444" i="14" s="1"/>
  <c r="BZ444" i="14" s="1"/>
  <c r="CA444" i="14" s="1"/>
  <c r="CB444" i="14" s="1"/>
  <c r="CC444" i="14" s="1"/>
  <c r="CD444" i="14" s="1"/>
  <c r="BS30" i="14"/>
  <c r="BT30" i="14" s="1"/>
  <c r="BU30" i="14" s="1"/>
  <c r="BV30" i="14" s="1"/>
  <c r="BW30" i="14" s="1"/>
  <c r="BX30" i="14" s="1"/>
  <c r="BY30" i="14" s="1"/>
  <c r="BZ30" i="14" s="1"/>
  <c r="CA30" i="14" s="1"/>
  <c r="CB30" i="14" s="1"/>
  <c r="CC30" i="14" s="1"/>
  <c r="CD30" i="14" s="1"/>
  <c r="BS330" i="14"/>
  <c r="BT330" i="14" s="1"/>
  <c r="BU330" i="14" s="1"/>
  <c r="BV330" i="14" s="1"/>
  <c r="BW330" i="14" s="1"/>
  <c r="BX330" i="14" s="1"/>
  <c r="BY330" i="14" s="1"/>
  <c r="BZ330" i="14" s="1"/>
  <c r="CA330" i="14" s="1"/>
  <c r="CB330" i="14" s="1"/>
  <c r="CC330" i="14" s="1"/>
  <c r="CD330" i="14" s="1"/>
  <c r="BT139" i="14"/>
  <c r="BU139" i="14" s="1"/>
  <c r="BV139" i="14" s="1"/>
  <c r="BW139" i="14" s="1"/>
  <c r="BX139" i="14" s="1"/>
  <c r="BY139" i="14" s="1"/>
  <c r="BZ139" i="14" s="1"/>
  <c r="CA139" i="14" s="1"/>
  <c r="CB139" i="14" s="1"/>
  <c r="CC139" i="14" s="1"/>
  <c r="CD139" i="14" s="1"/>
  <c r="BT185" i="14"/>
  <c r="BU185" i="14" s="1"/>
  <c r="BV185" i="14" s="1"/>
  <c r="BW185" i="14" s="1"/>
  <c r="BX185" i="14" s="1"/>
  <c r="BY185" i="14" s="1"/>
  <c r="BZ185" i="14" s="1"/>
  <c r="CA185" i="14" s="1"/>
  <c r="CB185" i="14" s="1"/>
  <c r="CC185" i="14" s="1"/>
  <c r="CD185" i="14" s="1"/>
  <c r="BT413" i="14"/>
  <c r="BU413" i="14" s="1"/>
  <c r="BV413" i="14" s="1"/>
  <c r="BW413" i="14" s="1"/>
  <c r="BX413" i="14" s="1"/>
  <c r="BY413" i="14" s="1"/>
  <c r="BZ413" i="14" s="1"/>
  <c r="CA413" i="14" s="1"/>
  <c r="CB413" i="14" s="1"/>
  <c r="CC413" i="14" s="1"/>
  <c r="CD413" i="14" s="1"/>
  <c r="BS177" i="14"/>
  <c r="BT177" i="14" s="1"/>
  <c r="BU177" i="14" s="1"/>
  <c r="BV177" i="14" s="1"/>
  <c r="BW177" i="14" s="1"/>
  <c r="BX177" i="14" s="1"/>
  <c r="BY177" i="14" s="1"/>
  <c r="BZ177" i="14" s="1"/>
  <c r="CA177" i="14" s="1"/>
  <c r="CB177" i="14" s="1"/>
  <c r="CC177" i="14" s="1"/>
  <c r="CD177" i="14" s="1"/>
  <c r="BT41" i="14"/>
  <c r="BU41" i="14" s="1"/>
  <c r="BV41" i="14" s="1"/>
  <c r="BW41" i="14" s="1"/>
  <c r="BX41" i="14" s="1"/>
  <c r="BY41" i="14" s="1"/>
  <c r="BZ41" i="14" s="1"/>
  <c r="CA41" i="14" s="1"/>
  <c r="CB41" i="14" s="1"/>
  <c r="CC41" i="14" s="1"/>
  <c r="CD41" i="14" s="1"/>
  <c r="BT369" i="14"/>
  <c r="BU369" i="14" s="1"/>
  <c r="BV369" i="14" s="1"/>
  <c r="BW369" i="14" s="1"/>
  <c r="BX369" i="14" s="1"/>
  <c r="BY369" i="14" s="1"/>
  <c r="BZ369" i="14" s="1"/>
  <c r="CA369" i="14" s="1"/>
  <c r="CB369" i="14" s="1"/>
  <c r="CC369" i="14" s="1"/>
  <c r="CD369" i="14" s="1"/>
  <c r="P468" i="14"/>
  <c r="BT292" i="14"/>
  <c r="BU292" i="14" s="1"/>
  <c r="BV292" i="14" s="1"/>
  <c r="BW292" i="14" s="1"/>
  <c r="BX292" i="14" s="1"/>
  <c r="BY292" i="14" s="1"/>
  <c r="BZ292" i="14" s="1"/>
  <c r="CA292" i="14" s="1"/>
  <c r="CB292" i="14" s="1"/>
  <c r="CC292" i="14" s="1"/>
  <c r="CD292" i="14" s="1"/>
  <c r="BT333" i="14"/>
  <c r="BU333" i="14" s="1"/>
  <c r="BV333" i="14" s="1"/>
  <c r="BW333" i="14" s="1"/>
  <c r="BX333" i="14" s="1"/>
  <c r="BY333" i="14" s="1"/>
  <c r="BZ333" i="14" s="1"/>
  <c r="CA333" i="14" s="1"/>
  <c r="CB333" i="14" s="1"/>
  <c r="CC333" i="14" s="1"/>
  <c r="CD333" i="14" s="1"/>
  <c r="BT254" i="14"/>
  <c r="BU254" i="14" s="1"/>
  <c r="BV254" i="14" s="1"/>
  <c r="BW254" i="14" s="1"/>
  <c r="BX254" i="14" s="1"/>
  <c r="BY254" i="14" s="1"/>
  <c r="BZ254" i="14" s="1"/>
  <c r="CA254" i="14" s="1"/>
  <c r="CB254" i="14" s="1"/>
  <c r="CC254" i="14" s="1"/>
  <c r="CD254" i="14" s="1"/>
  <c r="BT359" i="14"/>
  <c r="BU359" i="14" s="1"/>
  <c r="BV359" i="14" s="1"/>
  <c r="BW359" i="14" s="1"/>
  <c r="BX359" i="14" s="1"/>
  <c r="BY359" i="14" s="1"/>
  <c r="BZ359" i="14" s="1"/>
  <c r="CA359" i="14" s="1"/>
  <c r="CB359" i="14" s="1"/>
  <c r="CC359" i="14" s="1"/>
  <c r="CD359" i="14" s="1"/>
  <c r="BS49" i="14"/>
  <c r="BT49" i="14" s="1"/>
  <c r="BU49" i="14" s="1"/>
  <c r="BV49" i="14" s="1"/>
  <c r="BW49" i="14" s="1"/>
  <c r="BX49" i="14" s="1"/>
  <c r="BY49" i="14" s="1"/>
  <c r="BZ49" i="14" s="1"/>
  <c r="CA49" i="14" s="1"/>
  <c r="CB49" i="14" s="1"/>
  <c r="CC49" i="14" s="1"/>
  <c r="CD49" i="14" s="1"/>
  <c r="BS128" i="14"/>
  <c r="BT128" i="14" s="1"/>
  <c r="BU128" i="14" s="1"/>
  <c r="BV128" i="14" s="1"/>
  <c r="BW128" i="14" s="1"/>
  <c r="BX128" i="14" s="1"/>
  <c r="BY128" i="14" s="1"/>
  <c r="BZ128" i="14" s="1"/>
  <c r="CA128" i="14" s="1"/>
  <c r="CB128" i="14" s="1"/>
  <c r="CC128" i="14" s="1"/>
  <c r="CD128" i="14" s="1"/>
  <c r="P44" i="14"/>
  <c r="P206" i="14"/>
  <c r="CE206" i="14" s="1"/>
  <c r="BT205" i="14"/>
  <c r="BU205" i="14" s="1"/>
  <c r="BV205" i="14" s="1"/>
  <c r="BW205" i="14" s="1"/>
  <c r="BX205" i="14" s="1"/>
  <c r="BY205" i="14" s="1"/>
  <c r="BZ205" i="14" s="1"/>
  <c r="CA205" i="14" s="1"/>
  <c r="CB205" i="14" s="1"/>
  <c r="CC205" i="14" s="1"/>
  <c r="CD205" i="14" s="1"/>
  <c r="P315" i="14"/>
  <c r="CE315" i="14" s="1"/>
  <c r="P43" i="14"/>
  <c r="CE43" i="14" s="1"/>
  <c r="P381" i="14"/>
  <c r="BT36" i="14"/>
  <c r="BU36" i="14" s="1"/>
  <c r="BV36" i="14" s="1"/>
  <c r="BW36" i="14" s="1"/>
  <c r="BX36" i="14" s="1"/>
  <c r="BY36" i="14" s="1"/>
  <c r="BZ36" i="14" s="1"/>
  <c r="CA36" i="14" s="1"/>
  <c r="CB36" i="14" s="1"/>
  <c r="CC36" i="14" s="1"/>
  <c r="CD36" i="14" s="1"/>
  <c r="BT418" i="14"/>
  <c r="BU418" i="14" s="1"/>
  <c r="BV418" i="14" s="1"/>
  <c r="BW418" i="14" s="1"/>
  <c r="BX418" i="14" s="1"/>
  <c r="BY418" i="14" s="1"/>
  <c r="BZ418" i="14" s="1"/>
  <c r="CA418" i="14" s="1"/>
  <c r="CB418" i="14" s="1"/>
  <c r="CC418" i="14" s="1"/>
  <c r="CD418" i="14" s="1"/>
  <c r="P483" i="14"/>
  <c r="BT218" i="14"/>
  <c r="BU218" i="14" s="1"/>
  <c r="BV218" i="14" s="1"/>
  <c r="BW218" i="14" s="1"/>
  <c r="BX218" i="14" s="1"/>
  <c r="BY218" i="14" s="1"/>
  <c r="BZ218" i="14" s="1"/>
  <c r="CA218" i="14" s="1"/>
  <c r="CB218" i="14" s="1"/>
  <c r="CC218" i="14" s="1"/>
  <c r="CD218" i="14" s="1"/>
  <c r="BT496" i="14"/>
  <c r="BU496" i="14" s="1"/>
  <c r="BV496" i="14" s="1"/>
  <c r="BW496" i="14" s="1"/>
  <c r="BX496" i="14" s="1"/>
  <c r="BY496" i="14" s="1"/>
  <c r="BZ496" i="14" s="1"/>
  <c r="CA496" i="14" s="1"/>
  <c r="CB496" i="14" s="1"/>
  <c r="CC496" i="14" s="1"/>
  <c r="CD496" i="14" s="1"/>
  <c r="BT346" i="14"/>
  <c r="BU346" i="14" s="1"/>
  <c r="BV346" i="14" s="1"/>
  <c r="BW346" i="14" s="1"/>
  <c r="BX346" i="14" s="1"/>
  <c r="BY346" i="14" s="1"/>
  <c r="BZ346" i="14" s="1"/>
  <c r="CA346" i="14" s="1"/>
  <c r="CB346" i="14" s="1"/>
  <c r="CC346" i="14" s="1"/>
  <c r="CD346" i="14" s="1"/>
  <c r="BS92" i="14"/>
  <c r="BS50" i="14"/>
  <c r="BT50" i="14" s="1"/>
  <c r="BU50" i="14" s="1"/>
  <c r="BV50" i="14" s="1"/>
  <c r="BW50" i="14" s="1"/>
  <c r="BX50" i="14" s="1"/>
  <c r="BY50" i="14" s="1"/>
  <c r="BZ50" i="14" s="1"/>
  <c r="CA50" i="14" s="1"/>
  <c r="CB50" i="14" s="1"/>
  <c r="CC50" i="14" s="1"/>
  <c r="CD50" i="14" s="1"/>
  <c r="BH12" i="14"/>
  <c r="BG2" i="14"/>
  <c r="BG3" i="14" s="1"/>
  <c r="AV73" i="6" s="1"/>
  <c r="AV82" i="6" s="1"/>
  <c r="AV5" i="6"/>
  <c r="BS446" i="14"/>
  <c r="BT446" i="14" s="1"/>
  <c r="BU446" i="14" s="1"/>
  <c r="BV446" i="14" s="1"/>
  <c r="BW446" i="14" s="1"/>
  <c r="BX446" i="14" s="1"/>
  <c r="BY446" i="14" s="1"/>
  <c r="BZ446" i="14" s="1"/>
  <c r="CA446" i="14" s="1"/>
  <c r="CB446" i="14" s="1"/>
  <c r="CC446" i="14" s="1"/>
  <c r="CD446" i="14" s="1"/>
  <c r="BT84" i="14"/>
  <c r="BU84" i="14" s="1"/>
  <c r="BV84" i="14" s="1"/>
  <c r="BW84" i="14" s="1"/>
  <c r="BX84" i="14" s="1"/>
  <c r="BY84" i="14" s="1"/>
  <c r="BZ84" i="14" s="1"/>
  <c r="CA84" i="14" s="1"/>
  <c r="CB84" i="14" s="1"/>
  <c r="CC84" i="14" s="1"/>
  <c r="CD84" i="14" s="1"/>
  <c r="BS113" i="14"/>
  <c r="BT113" i="14" s="1"/>
  <c r="BU113" i="14" s="1"/>
  <c r="BV113" i="14" s="1"/>
  <c r="BW113" i="14" s="1"/>
  <c r="BX113" i="14" s="1"/>
  <c r="BY113" i="14" s="1"/>
  <c r="BZ113" i="14" s="1"/>
  <c r="CA113" i="14" s="1"/>
  <c r="CB113" i="14" s="1"/>
  <c r="CC113" i="14" s="1"/>
  <c r="CD113" i="14" s="1"/>
  <c r="BT224" i="14"/>
  <c r="BU224" i="14" s="1"/>
  <c r="BV224" i="14" s="1"/>
  <c r="BW224" i="14" s="1"/>
  <c r="BX224" i="14" s="1"/>
  <c r="BY224" i="14" s="1"/>
  <c r="BZ224" i="14" s="1"/>
  <c r="CA224" i="14" s="1"/>
  <c r="CB224" i="14" s="1"/>
  <c r="CC224" i="14" s="1"/>
  <c r="CD224" i="14" s="1"/>
  <c r="BS259" i="14"/>
  <c r="BT239" i="14"/>
  <c r="BU239" i="14" s="1"/>
  <c r="BV239" i="14" s="1"/>
  <c r="BW239" i="14" s="1"/>
  <c r="BX239" i="14" s="1"/>
  <c r="BY239" i="14" s="1"/>
  <c r="BZ239" i="14" s="1"/>
  <c r="CA239" i="14" s="1"/>
  <c r="CB239" i="14" s="1"/>
  <c r="CC239" i="14" s="1"/>
  <c r="CD239" i="14" s="1"/>
  <c r="BT132" i="14"/>
  <c r="BU132" i="14" s="1"/>
  <c r="BV132" i="14" s="1"/>
  <c r="BW132" i="14" s="1"/>
  <c r="BX132" i="14" s="1"/>
  <c r="BY132" i="14" s="1"/>
  <c r="BZ132" i="14" s="1"/>
  <c r="CA132" i="14" s="1"/>
  <c r="CB132" i="14" s="1"/>
  <c r="CC132" i="14" s="1"/>
  <c r="CD132" i="14" s="1"/>
  <c r="BS481" i="14"/>
  <c r="BT481" i="14" s="1"/>
  <c r="BU481" i="14" s="1"/>
  <c r="BV481" i="14" s="1"/>
  <c r="BW481" i="14" s="1"/>
  <c r="BX481" i="14" s="1"/>
  <c r="BY481" i="14" s="1"/>
  <c r="BZ481" i="14" s="1"/>
  <c r="CA481" i="14" s="1"/>
  <c r="CB481" i="14" s="1"/>
  <c r="CC481" i="14" s="1"/>
  <c r="CD481" i="14" s="1"/>
  <c r="BT95" i="14"/>
  <c r="BU95" i="14" s="1"/>
  <c r="BV95" i="14" s="1"/>
  <c r="BW95" i="14" s="1"/>
  <c r="BX95" i="14" s="1"/>
  <c r="BY95" i="14" s="1"/>
  <c r="BZ95" i="14" s="1"/>
  <c r="CA95" i="14" s="1"/>
  <c r="CB95" i="14" s="1"/>
  <c r="CC95" i="14" s="1"/>
  <c r="CD95" i="14" s="1"/>
  <c r="BT179" i="14"/>
  <c r="BU179" i="14" s="1"/>
  <c r="BV179" i="14" s="1"/>
  <c r="BW179" i="14" s="1"/>
  <c r="BX179" i="14" s="1"/>
  <c r="BY179" i="14" s="1"/>
  <c r="BZ179" i="14" s="1"/>
  <c r="CA179" i="14" s="1"/>
  <c r="CB179" i="14" s="1"/>
  <c r="CC179" i="14" s="1"/>
  <c r="CD179" i="14" s="1"/>
  <c r="BS61" i="14"/>
  <c r="BT61" i="14" s="1"/>
  <c r="BU61" i="14" s="1"/>
  <c r="BV61" i="14" s="1"/>
  <c r="BW61" i="14" s="1"/>
  <c r="BX61" i="14" s="1"/>
  <c r="BY61" i="14" s="1"/>
  <c r="BZ61" i="14" s="1"/>
  <c r="CA61" i="14" s="1"/>
  <c r="CB61" i="14" s="1"/>
  <c r="CC61" i="14" s="1"/>
  <c r="CD61" i="14" s="1"/>
  <c r="BS485" i="14"/>
  <c r="BT485" i="14" s="1"/>
  <c r="BU485" i="14" s="1"/>
  <c r="BV485" i="14" s="1"/>
  <c r="BW485" i="14" s="1"/>
  <c r="BX485" i="14" s="1"/>
  <c r="BY485" i="14" s="1"/>
  <c r="BZ485" i="14" s="1"/>
  <c r="CA485" i="14" s="1"/>
  <c r="CB485" i="14" s="1"/>
  <c r="CC485" i="14" s="1"/>
  <c r="CD485" i="14" s="1"/>
  <c r="BT101" i="14"/>
  <c r="BU101" i="14" s="1"/>
  <c r="BV101" i="14" s="1"/>
  <c r="BW101" i="14" s="1"/>
  <c r="BX101" i="14" s="1"/>
  <c r="BY101" i="14" s="1"/>
  <c r="BZ101" i="14" s="1"/>
  <c r="CA101" i="14" s="1"/>
  <c r="CB101" i="14" s="1"/>
  <c r="CC101" i="14" s="1"/>
  <c r="CD101" i="14" s="1"/>
  <c r="BS63" i="14"/>
  <c r="BT63" i="14" s="1"/>
  <c r="BU63" i="14" s="1"/>
  <c r="BV63" i="14" s="1"/>
  <c r="BW63" i="14" s="1"/>
  <c r="BX63" i="14" s="1"/>
  <c r="BY63" i="14" s="1"/>
  <c r="BZ63" i="14" s="1"/>
  <c r="CA63" i="14" s="1"/>
  <c r="CB63" i="14" s="1"/>
  <c r="CC63" i="14" s="1"/>
  <c r="CD63" i="14" s="1"/>
  <c r="R49" i="11"/>
  <c r="S50" i="11"/>
  <c r="AA49" i="11"/>
  <c r="BT22" i="14"/>
  <c r="BU22" i="14" s="1"/>
  <c r="BV22" i="14" s="1"/>
  <c r="BW22" i="14" s="1"/>
  <c r="BX22" i="14" s="1"/>
  <c r="BY22" i="14" s="1"/>
  <c r="BZ22" i="14" s="1"/>
  <c r="CA22" i="14" s="1"/>
  <c r="CB22" i="14" s="1"/>
  <c r="CC22" i="14" s="1"/>
  <c r="CD22" i="14" s="1"/>
  <c r="BT317" i="14"/>
  <c r="BU317" i="14" s="1"/>
  <c r="BV317" i="14" s="1"/>
  <c r="BW317" i="14" s="1"/>
  <c r="BX317" i="14" s="1"/>
  <c r="BY317" i="14" s="1"/>
  <c r="BZ317" i="14" s="1"/>
  <c r="CA317" i="14" s="1"/>
  <c r="CB317" i="14" s="1"/>
  <c r="CC317" i="14" s="1"/>
  <c r="CD317" i="14" s="1"/>
  <c r="P420" i="14"/>
  <c r="CE420" i="14" s="1"/>
  <c r="BS37" i="14"/>
  <c r="BT37" i="14" s="1"/>
  <c r="BU37" i="14" s="1"/>
  <c r="BV37" i="14" s="1"/>
  <c r="BW37" i="14" s="1"/>
  <c r="BX37" i="14" s="1"/>
  <c r="BY37" i="14" s="1"/>
  <c r="BZ37" i="14" s="1"/>
  <c r="CA37" i="14" s="1"/>
  <c r="CB37" i="14" s="1"/>
  <c r="CC37" i="14" s="1"/>
  <c r="CD37" i="14" s="1"/>
  <c r="BH14" i="14"/>
  <c r="AV6" i="6"/>
  <c r="P191" i="14"/>
  <c r="BS130" i="14"/>
  <c r="BT130" i="14" s="1"/>
  <c r="BU130" i="14" s="1"/>
  <c r="BV130" i="14" s="1"/>
  <c r="BW130" i="14" s="1"/>
  <c r="BX130" i="14" s="1"/>
  <c r="BY130" i="14" s="1"/>
  <c r="BZ130" i="14" s="1"/>
  <c r="CA130" i="14" s="1"/>
  <c r="CB130" i="14" s="1"/>
  <c r="CC130" i="14" s="1"/>
  <c r="CD130" i="14" s="1"/>
  <c r="BT81" i="14"/>
  <c r="BU81" i="14" s="1"/>
  <c r="BV81" i="14" s="1"/>
  <c r="BW81" i="14" s="1"/>
  <c r="BX81" i="14" s="1"/>
  <c r="BY81" i="14" s="1"/>
  <c r="BZ81" i="14" s="1"/>
  <c r="CA81" i="14" s="1"/>
  <c r="CB81" i="14" s="1"/>
  <c r="CC81" i="14" s="1"/>
  <c r="CD81" i="14" s="1"/>
  <c r="P73" i="14"/>
  <c r="BS343" i="14"/>
  <c r="BT343" i="14" s="1"/>
  <c r="BU343" i="14" s="1"/>
  <c r="BV343" i="14" s="1"/>
  <c r="BW343" i="14" s="1"/>
  <c r="BX343" i="14" s="1"/>
  <c r="BY343" i="14" s="1"/>
  <c r="BZ343" i="14" s="1"/>
  <c r="CA343" i="14" s="1"/>
  <c r="CB343" i="14" s="1"/>
  <c r="CC343" i="14" s="1"/>
  <c r="CD343" i="14" s="1"/>
  <c r="BS366" i="14"/>
  <c r="BT366" i="14" s="1"/>
  <c r="BU366" i="14" s="1"/>
  <c r="BV366" i="14" s="1"/>
  <c r="BW366" i="14" s="1"/>
  <c r="BX366" i="14" s="1"/>
  <c r="BY366" i="14" s="1"/>
  <c r="BZ366" i="14" s="1"/>
  <c r="CA366" i="14" s="1"/>
  <c r="CB366" i="14" s="1"/>
  <c r="CC366" i="14" s="1"/>
  <c r="CD366" i="14" s="1"/>
  <c r="BT300" i="14"/>
  <c r="BU300" i="14" s="1"/>
  <c r="BV300" i="14" s="1"/>
  <c r="BW300" i="14" s="1"/>
  <c r="BX300" i="14" s="1"/>
  <c r="BY300" i="14" s="1"/>
  <c r="BZ300" i="14" s="1"/>
  <c r="CA300" i="14" s="1"/>
  <c r="CB300" i="14" s="1"/>
  <c r="CC300" i="14" s="1"/>
  <c r="CD300" i="14" s="1"/>
  <c r="P403" i="14"/>
  <c r="BT213" i="14"/>
  <c r="BU213" i="14" s="1"/>
  <c r="BV213" i="14" s="1"/>
  <c r="BW213" i="14" s="1"/>
  <c r="BX213" i="14" s="1"/>
  <c r="BY213" i="14" s="1"/>
  <c r="BZ213" i="14" s="1"/>
  <c r="CA213" i="14" s="1"/>
  <c r="CB213" i="14" s="1"/>
  <c r="CC213" i="14" s="1"/>
  <c r="CD213" i="14" s="1"/>
  <c r="BT138" i="14"/>
  <c r="BU138" i="14" s="1"/>
  <c r="BV138" i="14" s="1"/>
  <c r="BW138" i="14" s="1"/>
  <c r="BX138" i="14" s="1"/>
  <c r="BY138" i="14" s="1"/>
  <c r="BZ138" i="14" s="1"/>
  <c r="CA138" i="14" s="1"/>
  <c r="CB138" i="14" s="1"/>
  <c r="CC138" i="14" s="1"/>
  <c r="CD138" i="14" s="1"/>
  <c r="BT379" i="14"/>
  <c r="BU379" i="14" s="1"/>
  <c r="BV379" i="14" s="1"/>
  <c r="BW379" i="14" s="1"/>
  <c r="BX379" i="14" s="1"/>
  <c r="BY379" i="14" s="1"/>
  <c r="BZ379" i="14" s="1"/>
  <c r="CA379" i="14" s="1"/>
  <c r="CB379" i="14" s="1"/>
  <c r="CC379" i="14" s="1"/>
  <c r="CD379" i="14" s="1"/>
  <c r="BS148" i="14"/>
  <c r="BT148" i="14" s="1"/>
  <c r="BU148" i="14" s="1"/>
  <c r="BV148" i="14" s="1"/>
  <c r="BW148" i="14" s="1"/>
  <c r="BX148" i="14" s="1"/>
  <c r="BY148" i="14" s="1"/>
  <c r="BZ148" i="14" s="1"/>
  <c r="CA148" i="14" s="1"/>
  <c r="CB148" i="14" s="1"/>
  <c r="CC148" i="14" s="1"/>
  <c r="CD148" i="14" s="1"/>
  <c r="BS261" i="14"/>
  <c r="BT261" i="14" s="1"/>
  <c r="BU261" i="14" s="1"/>
  <c r="BV261" i="14" s="1"/>
  <c r="BW261" i="14" s="1"/>
  <c r="BX261" i="14" s="1"/>
  <c r="BY261" i="14" s="1"/>
  <c r="BZ261" i="14" s="1"/>
  <c r="CA261" i="14" s="1"/>
  <c r="CB261" i="14" s="1"/>
  <c r="CC261" i="14" s="1"/>
  <c r="CD261" i="14" s="1"/>
  <c r="BS256" i="14"/>
  <c r="BT256" i="14" s="1"/>
  <c r="BU256" i="14" s="1"/>
  <c r="BV256" i="14" s="1"/>
  <c r="BW256" i="14" s="1"/>
  <c r="BX256" i="14" s="1"/>
  <c r="BY256" i="14" s="1"/>
  <c r="BZ256" i="14" s="1"/>
  <c r="CA256" i="14" s="1"/>
  <c r="CB256" i="14" s="1"/>
  <c r="CC256" i="14" s="1"/>
  <c r="CD256" i="14" s="1"/>
  <c r="O76" i="14"/>
  <c r="BS99" i="14"/>
  <c r="BT99" i="14" s="1"/>
  <c r="BU99" i="14" s="1"/>
  <c r="BV99" i="14" s="1"/>
  <c r="BW99" i="14" s="1"/>
  <c r="BX99" i="14" s="1"/>
  <c r="BY99" i="14" s="1"/>
  <c r="BZ99" i="14" s="1"/>
  <c r="CA99" i="14" s="1"/>
  <c r="CB99" i="14" s="1"/>
  <c r="CC99" i="14" s="1"/>
  <c r="CD99" i="14" s="1"/>
  <c r="P286" i="14"/>
  <c r="BT459" i="14"/>
  <c r="BU459" i="14" s="1"/>
  <c r="BV459" i="14" s="1"/>
  <c r="BW459" i="14" s="1"/>
  <c r="BX459" i="14" s="1"/>
  <c r="BY459" i="14" s="1"/>
  <c r="BZ459" i="14" s="1"/>
  <c r="CA459" i="14" s="1"/>
  <c r="CB459" i="14" s="1"/>
  <c r="CC459" i="14" s="1"/>
  <c r="CD459" i="14" s="1"/>
  <c r="P309" i="14"/>
  <c r="AV146" i="6"/>
  <c r="AO18" i="10" s="1"/>
  <c r="BH17" i="14"/>
  <c r="AV7" i="6"/>
  <c r="P159" i="14"/>
  <c r="CE159" i="14" s="1"/>
  <c r="BT349" i="14"/>
  <c r="BU349" i="14" s="1"/>
  <c r="BV349" i="14" s="1"/>
  <c r="BW349" i="14" s="1"/>
  <c r="BX349" i="14" s="1"/>
  <c r="BY349" i="14" s="1"/>
  <c r="BZ349" i="14" s="1"/>
  <c r="CA349" i="14" s="1"/>
  <c r="CB349" i="14" s="1"/>
  <c r="CC349" i="14" s="1"/>
  <c r="CD349" i="14" s="1"/>
  <c r="BS338" i="14"/>
  <c r="BT338" i="14" s="1"/>
  <c r="BU338" i="14" s="1"/>
  <c r="BV338" i="14" s="1"/>
  <c r="BW338" i="14" s="1"/>
  <c r="BX338" i="14" s="1"/>
  <c r="BY338" i="14" s="1"/>
  <c r="BZ338" i="14" s="1"/>
  <c r="CA338" i="14" s="1"/>
  <c r="CB338" i="14" s="1"/>
  <c r="CC338" i="14" s="1"/>
  <c r="CD338" i="14" s="1"/>
  <c r="P244" i="14"/>
  <c r="P124" i="14"/>
  <c r="BT55" i="14"/>
  <c r="BU55" i="14" s="1"/>
  <c r="BV55" i="14" s="1"/>
  <c r="BW55" i="14" s="1"/>
  <c r="BX55" i="14" s="1"/>
  <c r="BY55" i="14" s="1"/>
  <c r="BZ55" i="14" s="1"/>
  <c r="CA55" i="14" s="1"/>
  <c r="CB55" i="14" s="1"/>
  <c r="CC55" i="14" s="1"/>
  <c r="CD55" i="14" s="1"/>
  <c r="P375" i="14"/>
  <c r="CE375" i="14" s="1"/>
  <c r="BT495" i="14"/>
  <c r="BU495" i="14" s="1"/>
  <c r="BV495" i="14" s="1"/>
  <c r="BW495" i="14" s="1"/>
  <c r="BX495" i="14" s="1"/>
  <c r="BY495" i="14" s="1"/>
  <c r="BZ495" i="14" s="1"/>
  <c r="CA495" i="14" s="1"/>
  <c r="CB495" i="14" s="1"/>
  <c r="CC495" i="14" s="1"/>
  <c r="CD495" i="14" s="1"/>
  <c r="BT458" i="14"/>
  <c r="BU458" i="14" s="1"/>
  <c r="BV458" i="14" s="1"/>
  <c r="BW458" i="14" s="1"/>
  <c r="BX458" i="14" s="1"/>
  <c r="BY458" i="14" s="1"/>
  <c r="BZ458" i="14" s="1"/>
  <c r="CA458" i="14" s="1"/>
  <c r="CB458" i="14" s="1"/>
  <c r="CC458" i="14" s="1"/>
  <c r="CD458" i="14" s="1"/>
  <c r="P421" i="14"/>
  <c r="CE421" i="14" s="1"/>
  <c r="BT156" i="14"/>
  <c r="BU156" i="14" s="1"/>
  <c r="BV156" i="14" s="1"/>
  <c r="BW156" i="14" s="1"/>
  <c r="BX156" i="14" s="1"/>
  <c r="BY156" i="14" s="1"/>
  <c r="BZ156" i="14" s="1"/>
  <c r="CA156" i="14" s="1"/>
  <c r="CB156" i="14" s="1"/>
  <c r="CC156" i="14" s="1"/>
  <c r="CD156" i="14" s="1"/>
  <c r="BS356" i="14"/>
  <c r="BT356" i="14" s="1"/>
  <c r="BU356" i="14" s="1"/>
  <c r="BV356" i="14" s="1"/>
  <c r="BW356" i="14" s="1"/>
  <c r="BX356" i="14" s="1"/>
  <c r="BY356" i="14" s="1"/>
  <c r="BZ356" i="14" s="1"/>
  <c r="CA356" i="14" s="1"/>
  <c r="CB356" i="14" s="1"/>
  <c r="CC356" i="14" s="1"/>
  <c r="CD356" i="14" s="1"/>
  <c r="BS265" i="14"/>
  <c r="BT265" i="14" s="1"/>
  <c r="BU265" i="14" s="1"/>
  <c r="BV265" i="14" s="1"/>
  <c r="BW265" i="14" s="1"/>
  <c r="BX265" i="14" s="1"/>
  <c r="BY265" i="14" s="1"/>
  <c r="BZ265" i="14" s="1"/>
  <c r="CA265" i="14" s="1"/>
  <c r="CB265" i="14" s="1"/>
  <c r="CC265" i="14" s="1"/>
  <c r="CD265" i="14" s="1"/>
  <c r="BT241" i="14"/>
  <c r="BU241" i="14" s="1"/>
  <c r="BV241" i="14" s="1"/>
  <c r="BW241" i="14" s="1"/>
  <c r="BX241" i="14" s="1"/>
  <c r="BY241" i="14" s="1"/>
  <c r="BZ241" i="14" s="1"/>
  <c r="CA241" i="14" s="1"/>
  <c r="CB241" i="14" s="1"/>
  <c r="CC241" i="14" s="1"/>
  <c r="CD241" i="14" s="1"/>
  <c r="BS297" i="14"/>
  <c r="BS488" i="14"/>
  <c r="BS234" i="14"/>
  <c r="BT234" i="14" s="1"/>
  <c r="BU234" i="14" s="1"/>
  <c r="BV234" i="14" s="1"/>
  <c r="BW234" i="14" s="1"/>
  <c r="BX234" i="14" s="1"/>
  <c r="BY234" i="14" s="1"/>
  <c r="BZ234" i="14" s="1"/>
  <c r="CA234" i="14" s="1"/>
  <c r="CB234" i="14" s="1"/>
  <c r="CC234" i="14" s="1"/>
  <c r="CD234" i="14" s="1"/>
  <c r="P383" i="14"/>
  <c r="AV147" i="6"/>
  <c r="AO19" i="10" s="1"/>
  <c r="AW86" i="6"/>
  <c r="AW140" i="6"/>
  <c r="AW103" i="6"/>
  <c r="AW100" i="6"/>
  <c r="AW123" i="6"/>
  <c r="AW138" i="6"/>
  <c r="AW118" i="6"/>
  <c r="AX84" i="6"/>
  <c r="AW126" i="6"/>
  <c r="AW102" i="6"/>
  <c r="AW135" i="6"/>
  <c r="AW104" i="6"/>
  <c r="AW117" i="6"/>
  <c r="AW93" i="6"/>
  <c r="AW129" i="6"/>
  <c r="AW89" i="6"/>
  <c r="AW137" i="6"/>
  <c r="AW125" i="6"/>
  <c r="AW116" i="6"/>
  <c r="AW127" i="6"/>
  <c r="AW112" i="6"/>
  <c r="AW139" i="6"/>
  <c r="AW88" i="6"/>
  <c r="AW136" i="6"/>
  <c r="AW87" i="6"/>
  <c r="AW110" i="6"/>
  <c r="AW124" i="6"/>
  <c r="AW134" i="6"/>
  <c r="AW128" i="6"/>
  <c r="AW98" i="6"/>
  <c r="AW101" i="6"/>
  <c r="AW90" i="6"/>
  <c r="AW109" i="6"/>
  <c r="AW99" i="6"/>
  <c r="AW111" i="6"/>
  <c r="AW92" i="6"/>
  <c r="AW91" i="6"/>
  <c r="BS174" i="14"/>
  <c r="BT174" i="14" s="1"/>
  <c r="BU174" i="14" s="1"/>
  <c r="BV174" i="14" s="1"/>
  <c r="BW174" i="14" s="1"/>
  <c r="BX174" i="14" s="1"/>
  <c r="BY174" i="14" s="1"/>
  <c r="BZ174" i="14" s="1"/>
  <c r="CA174" i="14" s="1"/>
  <c r="CB174" i="14" s="1"/>
  <c r="CC174" i="14" s="1"/>
  <c r="CD174" i="14" s="1"/>
  <c r="BT222" i="14"/>
  <c r="BU222" i="14" s="1"/>
  <c r="BV222" i="14" s="1"/>
  <c r="BW222" i="14" s="1"/>
  <c r="BX222" i="14" s="1"/>
  <c r="BY222" i="14" s="1"/>
  <c r="BZ222" i="14" s="1"/>
  <c r="CA222" i="14" s="1"/>
  <c r="CB222" i="14" s="1"/>
  <c r="CC222" i="14" s="1"/>
  <c r="CD222" i="14" s="1"/>
  <c r="BS430" i="14"/>
  <c r="BT430" i="14" s="1"/>
  <c r="BU430" i="14" s="1"/>
  <c r="BV430" i="14" s="1"/>
  <c r="BW430" i="14" s="1"/>
  <c r="BX430" i="14" s="1"/>
  <c r="BY430" i="14" s="1"/>
  <c r="BZ430" i="14" s="1"/>
  <c r="CA430" i="14" s="1"/>
  <c r="CB430" i="14" s="1"/>
  <c r="CC430" i="14" s="1"/>
  <c r="CD430" i="14" s="1"/>
  <c r="BT450" i="14"/>
  <c r="BU450" i="14" s="1"/>
  <c r="BV450" i="14" s="1"/>
  <c r="BW450" i="14" s="1"/>
  <c r="BX450" i="14" s="1"/>
  <c r="BY450" i="14" s="1"/>
  <c r="BZ450" i="14" s="1"/>
  <c r="CA450" i="14" s="1"/>
  <c r="CB450" i="14" s="1"/>
  <c r="CC450" i="14" s="1"/>
  <c r="CD450" i="14" s="1"/>
  <c r="BT372" i="14"/>
  <c r="BU372" i="14" s="1"/>
  <c r="BV372" i="14" s="1"/>
  <c r="BW372" i="14" s="1"/>
  <c r="BX372" i="14" s="1"/>
  <c r="BY372" i="14" s="1"/>
  <c r="BZ372" i="14" s="1"/>
  <c r="CA372" i="14" s="1"/>
  <c r="CB372" i="14" s="1"/>
  <c r="CC372" i="14" s="1"/>
  <c r="CD372" i="14" s="1"/>
  <c r="BT31" i="14"/>
  <c r="BU31" i="14" s="1"/>
  <c r="BV31" i="14" s="1"/>
  <c r="BW31" i="14" s="1"/>
  <c r="BX31" i="14" s="1"/>
  <c r="BY31" i="14" s="1"/>
  <c r="BZ31" i="14" s="1"/>
  <c r="CA31" i="14" s="1"/>
  <c r="CB31" i="14" s="1"/>
  <c r="CC31" i="14" s="1"/>
  <c r="CD31" i="14" s="1"/>
  <c r="BT112" i="14"/>
  <c r="BU112" i="14" s="1"/>
  <c r="BV112" i="14" s="1"/>
  <c r="BW112" i="14" s="1"/>
  <c r="BX112" i="14" s="1"/>
  <c r="BY112" i="14" s="1"/>
  <c r="BZ112" i="14" s="1"/>
  <c r="CA112" i="14" s="1"/>
  <c r="CB112" i="14" s="1"/>
  <c r="CC112" i="14" s="1"/>
  <c r="CD112" i="14" s="1"/>
  <c r="BT91" i="14"/>
  <c r="BU91" i="14" s="1"/>
  <c r="BV91" i="14" s="1"/>
  <c r="BW91" i="14" s="1"/>
  <c r="BX91" i="14" s="1"/>
  <c r="BY91" i="14" s="1"/>
  <c r="BZ91" i="14" s="1"/>
  <c r="CA91" i="14" s="1"/>
  <c r="CB91" i="14" s="1"/>
  <c r="CC91" i="14" s="1"/>
  <c r="CD91" i="14" s="1"/>
  <c r="P325" i="14"/>
  <c r="CE325" i="14" s="1"/>
  <c r="BT480" i="14"/>
  <c r="BU480" i="14" s="1"/>
  <c r="BV480" i="14" s="1"/>
  <c r="BW480" i="14" s="1"/>
  <c r="BX480" i="14" s="1"/>
  <c r="BY480" i="14" s="1"/>
  <c r="BZ480" i="14" s="1"/>
  <c r="CA480" i="14" s="1"/>
  <c r="CB480" i="14" s="1"/>
  <c r="CC480" i="14" s="1"/>
  <c r="CD480" i="14" s="1"/>
  <c r="BT400" i="14"/>
  <c r="BU400" i="14" s="1"/>
  <c r="BV400" i="14" s="1"/>
  <c r="BW400" i="14" s="1"/>
  <c r="BX400" i="14" s="1"/>
  <c r="BY400" i="14" s="1"/>
  <c r="BZ400" i="14" s="1"/>
  <c r="CA400" i="14" s="1"/>
  <c r="CB400" i="14" s="1"/>
  <c r="CC400" i="14" s="1"/>
  <c r="CD400" i="14" s="1"/>
  <c r="BT263" i="14"/>
  <c r="BU263" i="14" s="1"/>
  <c r="BV263" i="14" s="1"/>
  <c r="BW263" i="14" s="1"/>
  <c r="BX263" i="14" s="1"/>
  <c r="BY263" i="14" s="1"/>
  <c r="BZ263" i="14" s="1"/>
  <c r="CA263" i="14" s="1"/>
  <c r="CB263" i="14" s="1"/>
  <c r="CC263" i="14" s="1"/>
  <c r="CD263" i="14" s="1"/>
  <c r="BT195" i="14"/>
  <c r="BU195" i="14" s="1"/>
  <c r="BV195" i="14" s="1"/>
  <c r="BW195" i="14" s="1"/>
  <c r="BX195" i="14" s="1"/>
  <c r="BY195" i="14" s="1"/>
  <c r="BZ195" i="14" s="1"/>
  <c r="CA195" i="14" s="1"/>
  <c r="CB195" i="14" s="1"/>
  <c r="CC195" i="14" s="1"/>
  <c r="CD195" i="14" s="1"/>
  <c r="BT152" i="14"/>
  <c r="BU152" i="14" s="1"/>
  <c r="BV152" i="14" s="1"/>
  <c r="BW152" i="14" s="1"/>
  <c r="BX152" i="14" s="1"/>
  <c r="BY152" i="14" s="1"/>
  <c r="BZ152" i="14" s="1"/>
  <c r="CA152" i="14" s="1"/>
  <c r="CB152" i="14" s="1"/>
  <c r="CC152" i="14" s="1"/>
  <c r="CD152" i="14" s="1"/>
  <c r="BT382" i="14"/>
  <c r="BU382" i="14" s="1"/>
  <c r="BV382" i="14" s="1"/>
  <c r="BW382" i="14" s="1"/>
  <c r="BX382" i="14" s="1"/>
  <c r="BY382" i="14" s="1"/>
  <c r="BZ382" i="14" s="1"/>
  <c r="CA382" i="14" s="1"/>
  <c r="CB382" i="14" s="1"/>
  <c r="CC382" i="14" s="1"/>
  <c r="CD382" i="14" s="1"/>
  <c r="BT394" i="14"/>
  <c r="BU394" i="14" s="1"/>
  <c r="BV394" i="14" s="1"/>
  <c r="BW394" i="14" s="1"/>
  <c r="BX394" i="14" s="1"/>
  <c r="BY394" i="14" s="1"/>
  <c r="BZ394" i="14" s="1"/>
  <c r="CA394" i="14" s="1"/>
  <c r="CB394" i="14" s="1"/>
  <c r="CC394" i="14" s="1"/>
  <c r="CD394" i="14" s="1"/>
  <c r="BT171" i="14"/>
  <c r="BU171" i="14" s="1"/>
  <c r="BV171" i="14" s="1"/>
  <c r="BW171" i="14" s="1"/>
  <c r="BX171" i="14" s="1"/>
  <c r="BY171" i="14" s="1"/>
  <c r="BZ171" i="14" s="1"/>
  <c r="CA171" i="14" s="1"/>
  <c r="CB171" i="14" s="1"/>
  <c r="CC171" i="14" s="1"/>
  <c r="CD171" i="14" s="1"/>
  <c r="BS250" i="14"/>
  <c r="BT250" i="14" s="1"/>
  <c r="BU250" i="14" s="1"/>
  <c r="BV250" i="14" s="1"/>
  <c r="BW250" i="14" s="1"/>
  <c r="BX250" i="14" s="1"/>
  <c r="BY250" i="14" s="1"/>
  <c r="BZ250" i="14" s="1"/>
  <c r="CA250" i="14" s="1"/>
  <c r="CB250" i="14" s="1"/>
  <c r="CC250" i="14" s="1"/>
  <c r="CD250" i="14" s="1"/>
  <c r="BS465" i="14"/>
  <c r="BT465" i="14" s="1"/>
  <c r="BU465" i="14" s="1"/>
  <c r="BV465" i="14" s="1"/>
  <c r="BW465" i="14" s="1"/>
  <c r="BX465" i="14" s="1"/>
  <c r="BY465" i="14" s="1"/>
  <c r="BZ465" i="14" s="1"/>
  <c r="CA465" i="14" s="1"/>
  <c r="CB465" i="14" s="1"/>
  <c r="CC465" i="14" s="1"/>
  <c r="CD465" i="14" s="1"/>
  <c r="O78" i="14"/>
  <c r="BS78" i="14" s="1"/>
  <c r="BT104" i="14"/>
  <c r="BU104" i="14" s="1"/>
  <c r="BV104" i="14" s="1"/>
  <c r="BW104" i="14" s="1"/>
  <c r="BX104" i="14" s="1"/>
  <c r="BY104" i="14" s="1"/>
  <c r="BZ104" i="14" s="1"/>
  <c r="CA104" i="14" s="1"/>
  <c r="CB104" i="14" s="1"/>
  <c r="CC104" i="14" s="1"/>
  <c r="CD104" i="14" s="1"/>
  <c r="BT474" i="14"/>
  <c r="BU474" i="14" s="1"/>
  <c r="BV474" i="14" s="1"/>
  <c r="BW474" i="14" s="1"/>
  <c r="BX474" i="14" s="1"/>
  <c r="BY474" i="14" s="1"/>
  <c r="BZ474" i="14" s="1"/>
  <c r="CA474" i="14" s="1"/>
  <c r="CB474" i="14" s="1"/>
  <c r="CC474" i="14" s="1"/>
  <c r="CD474" i="14" s="1"/>
  <c r="O56" i="14"/>
  <c r="BS56" i="14" s="1"/>
  <c r="BT361" i="14"/>
  <c r="BU361" i="14" s="1"/>
  <c r="BV361" i="14" s="1"/>
  <c r="BW361" i="14" s="1"/>
  <c r="BX361" i="14" s="1"/>
  <c r="BY361" i="14" s="1"/>
  <c r="BZ361" i="14" s="1"/>
  <c r="CA361" i="14" s="1"/>
  <c r="CB361" i="14" s="1"/>
  <c r="CC361" i="14" s="1"/>
  <c r="CD361" i="14" s="1"/>
  <c r="BT449" i="14"/>
  <c r="BU449" i="14" s="1"/>
  <c r="BV449" i="14" s="1"/>
  <c r="BW449" i="14" s="1"/>
  <c r="BX449" i="14" s="1"/>
  <c r="BY449" i="14" s="1"/>
  <c r="BZ449" i="14" s="1"/>
  <c r="CA449" i="14" s="1"/>
  <c r="CB449" i="14" s="1"/>
  <c r="CC449" i="14" s="1"/>
  <c r="CD449" i="14" s="1"/>
  <c r="BT80" i="14"/>
  <c r="BU80" i="14" s="1"/>
  <c r="BV80" i="14" s="1"/>
  <c r="BW80" i="14" s="1"/>
  <c r="BX80" i="14" s="1"/>
  <c r="BY80" i="14" s="1"/>
  <c r="BZ80" i="14" s="1"/>
  <c r="CA80" i="14" s="1"/>
  <c r="CB80" i="14" s="1"/>
  <c r="CC80" i="14" s="1"/>
  <c r="CD80" i="14" s="1"/>
  <c r="AO110" i="10"/>
  <c r="AO23" i="10"/>
  <c r="AO22" i="10" s="1"/>
  <c r="AO65" i="10"/>
  <c r="AI101" i="10"/>
  <c r="AI99" i="10"/>
  <c r="AJ101" i="10"/>
  <c r="AJ99" i="10"/>
  <c r="AO7" i="10"/>
  <c r="AO10" i="10" s="1"/>
  <c r="AO11" i="10" s="1"/>
  <c r="AO168" i="10"/>
  <c r="AP166" i="10"/>
  <c r="AQ3" i="10"/>
  <c r="AZ1" i="16"/>
  <c r="AP86" i="10"/>
  <c r="AP68" i="10"/>
  <c r="AP25" i="10" s="1"/>
  <c r="AP54" i="10"/>
  <c r="AP104" i="10"/>
  <c r="AP89" i="10"/>
  <c r="AP108" i="10"/>
  <c r="AP83" i="10"/>
  <c r="AP75" i="10"/>
  <c r="AP32" i="10" s="1"/>
  <c r="AP46" i="10"/>
  <c r="AP56" i="10"/>
  <c r="AP78" i="10"/>
  <c r="AP35" i="10" s="1"/>
  <c r="AP57" i="10"/>
  <c r="AP77" i="10"/>
  <c r="AP34" i="10" s="1"/>
  <c r="AP79" i="10"/>
  <c r="AP36" i="10" s="1"/>
  <c r="AP76" i="10"/>
  <c r="AP33" i="10" s="1"/>
  <c r="AP63" i="10"/>
  <c r="AP93" i="10"/>
  <c r="AP160" i="10"/>
  <c r="AP107" i="10"/>
  <c r="AP44" i="10"/>
  <c r="AP71" i="10"/>
  <c r="AP28" i="10" s="1"/>
  <c r="AP8" i="10"/>
  <c r="AP165" i="10"/>
  <c r="AP109" i="10"/>
  <c r="AP9" i="10"/>
  <c r="AP7" i="10" s="1"/>
  <c r="AP48" i="10"/>
  <c r="AP72" i="10"/>
  <c r="AP29" i="10" s="1"/>
  <c r="AP74" i="10"/>
  <c r="AP31" i="10" s="1"/>
  <c r="AP62" i="10"/>
  <c r="AP73" i="10"/>
  <c r="AP30" i="10" s="1"/>
  <c r="AP55" i="10"/>
  <c r="AP64" i="10"/>
  <c r="AP66" i="10"/>
  <c r="AP90" i="10"/>
  <c r="AP158" i="10"/>
  <c r="AP38" i="10"/>
  <c r="AP163" i="10"/>
  <c r="AP53" i="10"/>
  <c r="AP60" i="10"/>
  <c r="AP82" i="10"/>
  <c r="AP164" i="10"/>
  <c r="AP50" i="10"/>
  <c r="AP159" i="10"/>
  <c r="AP59" i="10"/>
  <c r="AP70" i="10"/>
  <c r="AP27" i="10" s="1"/>
  <c r="AP58" i="10"/>
  <c r="AP61" i="10"/>
  <c r="AP80" i="10"/>
  <c r="AP37" i="10" s="1"/>
  <c r="AP69" i="10"/>
  <c r="AP26" i="10" s="1"/>
  <c r="AP88" i="10"/>
  <c r="AP49" i="10"/>
  <c r="AP47" i="10"/>
  <c r="AP67" i="10"/>
  <c r="AP24" i="10" s="1"/>
  <c r="AP52" i="10"/>
  <c r="AP51" i="10"/>
  <c r="AP167" i="10"/>
  <c r="AP176" i="10" s="1"/>
  <c r="AY5" i="16"/>
  <c r="AY10" i="16" s="1"/>
  <c r="AO45" i="10"/>
  <c r="AY159" i="16"/>
  <c r="AD76" i="16"/>
  <c r="AL31" i="11"/>
  <c r="AJ31" i="11"/>
  <c r="AO32" i="11"/>
  <c r="BG4" i="14"/>
  <c r="BF6" i="14"/>
  <c r="AZ159" i="23" l="1"/>
  <c r="P134" i="14"/>
  <c r="CE134" i="14" s="1"/>
  <c r="I40" i="11"/>
  <c r="K40" i="11" s="1"/>
  <c r="G41" i="11" s="1"/>
  <c r="AK101" i="10"/>
  <c r="P397" i="14"/>
  <c r="CE397" i="14" s="1"/>
  <c r="CF397" i="14" s="1"/>
  <c r="CG397" i="14" s="1"/>
  <c r="CH397" i="14" s="1"/>
  <c r="CI397" i="14" s="1"/>
  <c r="CJ397" i="14" s="1"/>
  <c r="CK397" i="14" s="1"/>
  <c r="CL397" i="14" s="1"/>
  <c r="CM397" i="14" s="1"/>
  <c r="CN397" i="14" s="1"/>
  <c r="CO397" i="14" s="1"/>
  <c r="CP397" i="14" s="1"/>
  <c r="P81" i="14"/>
  <c r="CE81" i="14" s="1"/>
  <c r="CF81" i="14" s="1"/>
  <c r="CG81" i="14" s="1"/>
  <c r="CH81" i="14" s="1"/>
  <c r="CI81" i="14" s="1"/>
  <c r="CJ81" i="14" s="1"/>
  <c r="CK81" i="14" s="1"/>
  <c r="CL81" i="14" s="1"/>
  <c r="CM81" i="14" s="1"/>
  <c r="CN81" i="14" s="1"/>
  <c r="CO81" i="14" s="1"/>
  <c r="CP81" i="14" s="1"/>
  <c r="P482" i="14"/>
  <c r="CE482" i="14" s="1"/>
  <c r="P449" i="14"/>
  <c r="CE449" i="14" s="1"/>
  <c r="P45" i="14"/>
  <c r="CE45" i="14" s="1"/>
  <c r="CF45" i="14" s="1"/>
  <c r="CG45" i="14" s="1"/>
  <c r="CH45" i="14" s="1"/>
  <c r="CI45" i="14" s="1"/>
  <c r="CJ45" i="14" s="1"/>
  <c r="CK45" i="14" s="1"/>
  <c r="CL45" i="14" s="1"/>
  <c r="CM45" i="14" s="1"/>
  <c r="CN45" i="14" s="1"/>
  <c r="CO45" i="14" s="1"/>
  <c r="CP45" i="14" s="1"/>
  <c r="AU4" i="23"/>
  <c r="AU9" i="23" s="1"/>
  <c r="AU12" i="23" s="1"/>
  <c r="AK96" i="10"/>
  <c r="P267" i="14"/>
  <c r="CE267" i="14" s="1"/>
  <c r="CF267" i="14" s="1"/>
  <c r="CG267" i="14" s="1"/>
  <c r="CH267" i="14" s="1"/>
  <c r="CI267" i="14" s="1"/>
  <c r="CJ267" i="14" s="1"/>
  <c r="CK267" i="14" s="1"/>
  <c r="CL267" i="14" s="1"/>
  <c r="CM267" i="14" s="1"/>
  <c r="CN267" i="14" s="1"/>
  <c r="CO267" i="14" s="1"/>
  <c r="CP267" i="14" s="1"/>
  <c r="P476" i="14"/>
  <c r="CE476" i="14" s="1"/>
  <c r="P20" i="14"/>
  <c r="CE20" i="14" s="1"/>
  <c r="CF20" i="14" s="1"/>
  <c r="CG20" i="14" s="1"/>
  <c r="CH20" i="14" s="1"/>
  <c r="CI20" i="14" s="1"/>
  <c r="CJ20" i="14" s="1"/>
  <c r="CK20" i="14" s="1"/>
  <c r="CL20" i="14" s="1"/>
  <c r="CM20" i="14" s="1"/>
  <c r="CN20" i="14" s="1"/>
  <c r="CO20" i="14" s="1"/>
  <c r="CP20" i="14" s="1"/>
  <c r="P232" i="14"/>
  <c r="CE232" i="14" s="1"/>
  <c r="P326" i="14"/>
  <c r="CE326" i="14" s="1"/>
  <c r="P117" i="14"/>
  <c r="CE117" i="14" s="1"/>
  <c r="P160" i="14"/>
  <c r="CE160" i="14" s="1"/>
  <c r="CF160" i="14" s="1"/>
  <c r="CG160" i="14" s="1"/>
  <c r="CH160" i="14" s="1"/>
  <c r="CI160" i="14" s="1"/>
  <c r="CJ160" i="14" s="1"/>
  <c r="CK160" i="14" s="1"/>
  <c r="CL160" i="14" s="1"/>
  <c r="CM160" i="14" s="1"/>
  <c r="CN160" i="14" s="1"/>
  <c r="CO160" i="14" s="1"/>
  <c r="CP160" i="14" s="1"/>
  <c r="P296" i="14"/>
  <c r="CE296" i="14" s="1"/>
  <c r="BA1" i="23"/>
  <c r="AQ6" i="10"/>
  <c r="AU157" i="23"/>
  <c r="AU157" i="16"/>
  <c r="P486" i="14"/>
  <c r="CE486" i="14" s="1"/>
  <c r="P480" i="14"/>
  <c r="CE480" i="14" s="1"/>
  <c r="P473" i="14"/>
  <c r="CE473" i="14" s="1"/>
  <c r="CF473" i="14" s="1"/>
  <c r="CG473" i="14" s="1"/>
  <c r="CH473" i="14" s="1"/>
  <c r="CI473" i="14" s="1"/>
  <c r="CJ473" i="14" s="1"/>
  <c r="CK473" i="14" s="1"/>
  <c r="CL473" i="14" s="1"/>
  <c r="CM473" i="14" s="1"/>
  <c r="CN473" i="14" s="1"/>
  <c r="CO473" i="14" s="1"/>
  <c r="CP473" i="14" s="1"/>
  <c r="P437" i="14"/>
  <c r="CE437" i="14" s="1"/>
  <c r="CF437" i="14" s="1"/>
  <c r="CG437" i="14" s="1"/>
  <c r="CH437" i="14" s="1"/>
  <c r="CI437" i="14" s="1"/>
  <c r="CJ437" i="14" s="1"/>
  <c r="CK437" i="14" s="1"/>
  <c r="CL437" i="14" s="1"/>
  <c r="CM437" i="14" s="1"/>
  <c r="CN437" i="14" s="1"/>
  <c r="CO437" i="14" s="1"/>
  <c r="CP437" i="14" s="1"/>
  <c r="P310" i="14"/>
  <c r="CE310" i="14" s="1"/>
  <c r="CF310" i="14" s="1"/>
  <c r="CG310" i="14" s="1"/>
  <c r="CH310" i="14" s="1"/>
  <c r="CI310" i="14" s="1"/>
  <c r="CJ310" i="14" s="1"/>
  <c r="CK310" i="14" s="1"/>
  <c r="CL310" i="14" s="1"/>
  <c r="CM310" i="14" s="1"/>
  <c r="CN310" i="14" s="1"/>
  <c r="CO310" i="14" s="1"/>
  <c r="CP310" i="14" s="1"/>
  <c r="P169" i="14"/>
  <c r="CE169" i="14" s="1"/>
  <c r="P416" i="14"/>
  <c r="CE416" i="14" s="1"/>
  <c r="P71" i="14"/>
  <c r="CE71" i="14" s="1"/>
  <c r="P90" i="14"/>
  <c r="CE90" i="14" s="1"/>
  <c r="P106" i="14"/>
  <c r="CE106" i="14" s="1"/>
  <c r="P324" i="14"/>
  <c r="CE324" i="14" s="1"/>
  <c r="P33" i="14"/>
  <c r="CE33" i="14" s="1"/>
  <c r="AN16" i="10"/>
  <c r="AN41" i="10" s="1"/>
  <c r="P292" i="14"/>
  <c r="CE292" i="14" s="1"/>
  <c r="P140" i="14"/>
  <c r="CE140" i="14" s="1"/>
  <c r="P54" i="14"/>
  <c r="CE54" i="14" s="1"/>
  <c r="P372" i="14"/>
  <c r="CE372" i="14" s="1"/>
  <c r="P268" i="14"/>
  <c r="CE268" i="14" s="1"/>
  <c r="CF268" i="14" s="1"/>
  <c r="CG268" i="14" s="1"/>
  <c r="CH268" i="14" s="1"/>
  <c r="CI268" i="14" s="1"/>
  <c r="CJ268" i="14" s="1"/>
  <c r="CK268" i="14" s="1"/>
  <c r="CL268" i="14" s="1"/>
  <c r="CM268" i="14" s="1"/>
  <c r="CN268" i="14" s="1"/>
  <c r="CO268" i="14" s="1"/>
  <c r="CP268" i="14" s="1"/>
  <c r="P62" i="14"/>
  <c r="CE62" i="14" s="1"/>
  <c r="P341" i="14"/>
  <c r="CE341" i="14" s="1"/>
  <c r="P141" i="14"/>
  <c r="CE141" i="14" s="1"/>
  <c r="P60" i="14"/>
  <c r="CE60" i="14" s="1"/>
  <c r="CF60" i="14" s="1"/>
  <c r="CG60" i="14" s="1"/>
  <c r="CH60" i="14" s="1"/>
  <c r="CI60" i="14" s="1"/>
  <c r="CJ60" i="14" s="1"/>
  <c r="CK60" i="14" s="1"/>
  <c r="CL60" i="14" s="1"/>
  <c r="CM60" i="14" s="1"/>
  <c r="CN60" i="14" s="1"/>
  <c r="CO60" i="14" s="1"/>
  <c r="CP60" i="14" s="1"/>
  <c r="P205" i="14"/>
  <c r="CE205" i="14" s="1"/>
  <c r="CF205" i="14" s="1"/>
  <c r="CG205" i="14" s="1"/>
  <c r="CH205" i="14" s="1"/>
  <c r="CI205" i="14" s="1"/>
  <c r="CJ205" i="14" s="1"/>
  <c r="CK205" i="14" s="1"/>
  <c r="CL205" i="14" s="1"/>
  <c r="CM205" i="14" s="1"/>
  <c r="CN205" i="14" s="1"/>
  <c r="CO205" i="14" s="1"/>
  <c r="CP205" i="14" s="1"/>
  <c r="P253" i="14"/>
  <c r="CE253" i="14" s="1"/>
  <c r="P490" i="14"/>
  <c r="CE490" i="14" s="1"/>
  <c r="P231" i="14"/>
  <c r="CE231" i="14" s="1"/>
  <c r="P289" i="14"/>
  <c r="P217" i="14"/>
  <c r="CE217" i="14" s="1"/>
  <c r="P64" i="14"/>
  <c r="CE64" i="14" s="1"/>
  <c r="P432" i="14"/>
  <c r="CE432" i="14" s="1"/>
  <c r="P258" i="14"/>
  <c r="CE258" i="14" s="1"/>
  <c r="P461" i="14"/>
  <c r="CE461" i="14" s="1"/>
  <c r="P458" i="14"/>
  <c r="CE458" i="14" s="1"/>
  <c r="CF458" i="14" s="1"/>
  <c r="CG458" i="14" s="1"/>
  <c r="CH458" i="14" s="1"/>
  <c r="CI458" i="14" s="1"/>
  <c r="CJ458" i="14" s="1"/>
  <c r="CK458" i="14" s="1"/>
  <c r="CL458" i="14" s="1"/>
  <c r="CM458" i="14" s="1"/>
  <c r="CN458" i="14" s="1"/>
  <c r="CO458" i="14" s="1"/>
  <c r="CP458" i="14" s="1"/>
  <c r="P135" i="14"/>
  <c r="CE135" i="14" s="1"/>
  <c r="P203" i="14"/>
  <c r="CE203" i="14" s="1"/>
  <c r="P360" i="14"/>
  <c r="CE360" i="14" s="1"/>
  <c r="P344" i="14"/>
  <c r="CE344" i="14" s="1"/>
  <c r="P442" i="14"/>
  <c r="CE442" i="14" s="1"/>
  <c r="CF442" i="14" s="1"/>
  <c r="CG442" i="14" s="1"/>
  <c r="CH442" i="14" s="1"/>
  <c r="CI442" i="14" s="1"/>
  <c r="CJ442" i="14" s="1"/>
  <c r="CK442" i="14" s="1"/>
  <c r="CL442" i="14" s="1"/>
  <c r="CM442" i="14" s="1"/>
  <c r="CN442" i="14" s="1"/>
  <c r="CO442" i="14" s="1"/>
  <c r="CP442" i="14" s="1"/>
  <c r="AP10" i="10"/>
  <c r="P222" i="14"/>
  <c r="CE222" i="14" s="1"/>
  <c r="P190" i="14"/>
  <c r="CE190" i="14" s="1"/>
  <c r="P469" i="14"/>
  <c r="P97" i="14"/>
  <c r="P436" i="14"/>
  <c r="CE436" i="14" s="1"/>
  <c r="P138" i="14"/>
  <c r="CE138" i="14" s="1"/>
  <c r="CF138" i="14" s="1"/>
  <c r="CG138" i="14" s="1"/>
  <c r="CH138" i="14" s="1"/>
  <c r="CI138" i="14" s="1"/>
  <c r="CJ138" i="14" s="1"/>
  <c r="CK138" i="14" s="1"/>
  <c r="CL138" i="14" s="1"/>
  <c r="CM138" i="14" s="1"/>
  <c r="CN138" i="14" s="1"/>
  <c r="CO138" i="14" s="1"/>
  <c r="CP138" i="14" s="1"/>
  <c r="P102" i="14"/>
  <c r="CE102" i="14" s="1"/>
  <c r="P118" i="14"/>
  <c r="CE118" i="14" s="1"/>
  <c r="P497" i="14"/>
  <c r="CE497" i="14" s="1"/>
  <c r="P291" i="14"/>
  <c r="CE291" i="14" s="1"/>
  <c r="P176" i="14"/>
  <c r="CE176" i="14" s="1"/>
  <c r="P342" i="14"/>
  <c r="P145" i="14"/>
  <c r="CE145" i="14" s="1"/>
  <c r="P467" i="14"/>
  <c r="CE467" i="14" s="1"/>
  <c r="P202" i="14"/>
  <c r="CE202" i="14" s="1"/>
  <c r="P157" i="14"/>
  <c r="CE157" i="14" s="1"/>
  <c r="CF157" i="14" s="1"/>
  <c r="CG157" i="14" s="1"/>
  <c r="CH157" i="14" s="1"/>
  <c r="CI157" i="14" s="1"/>
  <c r="CJ157" i="14" s="1"/>
  <c r="CK157" i="14" s="1"/>
  <c r="CL157" i="14" s="1"/>
  <c r="CM157" i="14" s="1"/>
  <c r="CN157" i="14" s="1"/>
  <c r="CO157" i="14" s="1"/>
  <c r="CP157" i="14" s="1"/>
  <c r="P362" i="14"/>
  <c r="CE362" i="14" s="1"/>
  <c r="P272" i="14"/>
  <c r="CE272" i="14" s="1"/>
  <c r="P175" i="14"/>
  <c r="CE175" i="14" s="1"/>
  <c r="P336" i="14"/>
  <c r="P105" i="14"/>
  <c r="CE105" i="14" s="1"/>
  <c r="P79" i="14"/>
  <c r="CE79" i="14" s="1"/>
  <c r="P184" i="14"/>
  <c r="AM87" i="10"/>
  <c r="AM91" i="10" s="1"/>
  <c r="AM103" i="10"/>
  <c r="AM105" i="10" s="1"/>
  <c r="AM81" i="10"/>
  <c r="AM84" i="10" s="1"/>
  <c r="P393" i="14"/>
  <c r="CE393" i="14" s="1"/>
  <c r="P349" i="14"/>
  <c r="CE349" i="14" s="1"/>
  <c r="P454" i="14"/>
  <c r="CE454" i="14" s="1"/>
  <c r="P392" i="14"/>
  <c r="CE392" i="14" s="1"/>
  <c r="P38" i="14"/>
  <c r="CE38" i="14" s="1"/>
  <c r="P262" i="14"/>
  <c r="CE262" i="14" s="1"/>
  <c r="CF262" i="14" s="1"/>
  <c r="CG262" i="14" s="1"/>
  <c r="CH262" i="14" s="1"/>
  <c r="CI262" i="14" s="1"/>
  <c r="CJ262" i="14" s="1"/>
  <c r="CK262" i="14" s="1"/>
  <c r="CL262" i="14" s="1"/>
  <c r="CM262" i="14" s="1"/>
  <c r="CN262" i="14" s="1"/>
  <c r="CO262" i="14" s="1"/>
  <c r="CP262" i="14" s="1"/>
  <c r="P424" i="14"/>
  <c r="CE424" i="14" s="1"/>
  <c r="P172" i="14"/>
  <c r="CE172" i="14" s="1"/>
  <c r="CF172" i="14" s="1"/>
  <c r="CG172" i="14" s="1"/>
  <c r="CH172" i="14" s="1"/>
  <c r="CI172" i="14" s="1"/>
  <c r="CJ172" i="14" s="1"/>
  <c r="CK172" i="14" s="1"/>
  <c r="CL172" i="14" s="1"/>
  <c r="CM172" i="14" s="1"/>
  <c r="CN172" i="14" s="1"/>
  <c r="CO172" i="14" s="1"/>
  <c r="CP172" i="14" s="1"/>
  <c r="P59" i="14"/>
  <c r="CE59" i="14" s="1"/>
  <c r="CF59" i="14" s="1"/>
  <c r="CG59" i="14" s="1"/>
  <c r="CH59" i="14" s="1"/>
  <c r="CI59" i="14" s="1"/>
  <c r="CJ59" i="14" s="1"/>
  <c r="CK59" i="14" s="1"/>
  <c r="CL59" i="14" s="1"/>
  <c r="CM59" i="14" s="1"/>
  <c r="CN59" i="14" s="1"/>
  <c r="CO59" i="14" s="1"/>
  <c r="CP59" i="14" s="1"/>
  <c r="P136" i="14"/>
  <c r="CE136" i="14" s="1"/>
  <c r="AV157" i="16"/>
  <c r="AL105" i="10"/>
  <c r="AL112" i="10" s="1"/>
  <c r="P196" i="14"/>
  <c r="CE196" i="14" s="1"/>
  <c r="P165" i="14"/>
  <c r="P439" i="14"/>
  <c r="CE439" i="14" s="1"/>
  <c r="P355" i="14"/>
  <c r="CE355" i="14" s="1"/>
  <c r="CF355" i="14" s="1"/>
  <c r="CG355" i="14" s="1"/>
  <c r="CH355" i="14" s="1"/>
  <c r="CI355" i="14" s="1"/>
  <c r="CJ355" i="14" s="1"/>
  <c r="CK355" i="14" s="1"/>
  <c r="CL355" i="14" s="1"/>
  <c r="CM355" i="14" s="1"/>
  <c r="CN355" i="14" s="1"/>
  <c r="CO355" i="14" s="1"/>
  <c r="CP355" i="14" s="1"/>
  <c r="P408" i="14"/>
  <c r="CE408" i="14" s="1"/>
  <c r="CF408" i="14" s="1"/>
  <c r="CG408" i="14" s="1"/>
  <c r="CH408" i="14" s="1"/>
  <c r="CI408" i="14" s="1"/>
  <c r="CJ408" i="14" s="1"/>
  <c r="CK408" i="14" s="1"/>
  <c r="CL408" i="14" s="1"/>
  <c r="CM408" i="14" s="1"/>
  <c r="CN408" i="14" s="1"/>
  <c r="CO408" i="14" s="1"/>
  <c r="CP408" i="14" s="1"/>
  <c r="P27" i="14"/>
  <c r="CE27" i="14" s="1"/>
  <c r="P495" i="14"/>
  <c r="CE495" i="14" s="1"/>
  <c r="P132" i="14"/>
  <c r="CE132" i="14" s="1"/>
  <c r="P445" i="14"/>
  <c r="CE445" i="14" s="1"/>
  <c r="P357" i="14"/>
  <c r="CE357" i="14" s="1"/>
  <c r="P219" i="14"/>
  <c r="CE219" i="14" s="1"/>
  <c r="CF219" i="14" s="1"/>
  <c r="CG219" i="14" s="1"/>
  <c r="CH219" i="14" s="1"/>
  <c r="CI219" i="14" s="1"/>
  <c r="CJ219" i="14" s="1"/>
  <c r="CK219" i="14" s="1"/>
  <c r="CL219" i="14" s="1"/>
  <c r="CM219" i="14" s="1"/>
  <c r="CN219" i="14" s="1"/>
  <c r="CO219" i="14" s="1"/>
  <c r="CP219" i="14" s="1"/>
  <c r="P218" i="14"/>
  <c r="CE218" i="14" s="1"/>
  <c r="P464" i="14"/>
  <c r="CE464" i="14" s="1"/>
  <c r="BT103" i="14"/>
  <c r="BU103" i="14" s="1"/>
  <c r="BV103" i="14" s="1"/>
  <c r="BW103" i="14" s="1"/>
  <c r="BX103" i="14" s="1"/>
  <c r="BY103" i="14" s="1"/>
  <c r="BZ103" i="14" s="1"/>
  <c r="CA103" i="14" s="1"/>
  <c r="CB103" i="14" s="1"/>
  <c r="CC103" i="14" s="1"/>
  <c r="CD103" i="14" s="1"/>
  <c r="P377" i="14"/>
  <c r="CE377" i="14" s="1"/>
  <c r="P388" i="14"/>
  <c r="CE388" i="14" s="1"/>
  <c r="P448" i="14"/>
  <c r="CE448" i="14" s="1"/>
  <c r="CF448" i="14" s="1"/>
  <c r="CG448" i="14" s="1"/>
  <c r="CH448" i="14" s="1"/>
  <c r="CI448" i="14" s="1"/>
  <c r="CJ448" i="14" s="1"/>
  <c r="CK448" i="14" s="1"/>
  <c r="CL448" i="14" s="1"/>
  <c r="CM448" i="14" s="1"/>
  <c r="CN448" i="14" s="1"/>
  <c r="CO448" i="14" s="1"/>
  <c r="CP448" i="14" s="1"/>
  <c r="P193" i="14"/>
  <c r="CE193" i="14" s="1"/>
  <c r="P340" i="14"/>
  <c r="CE340" i="14" s="1"/>
  <c r="BU88" i="14"/>
  <c r="BV88" i="14" s="1"/>
  <c r="BW88" i="14" s="1"/>
  <c r="BX88" i="14" s="1"/>
  <c r="BY88" i="14" s="1"/>
  <c r="BZ88" i="14" s="1"/>
  <c r="CA88" i="14" s="1"/>
  <c r="CB88" i="14" s="1"/>
  <c r="CC88" i="14" s="1"/>
  <c r="CD88" i="14" s="1"/>
  <c r="P114" i="14"/>
  <c r="P189" i="14"/>
  <c r="CE189" i="14" s="1"/>
  <c r="P235" i="14"/>
  <c r="AO15" i="10"/>
  <c r="AO13" i="10"/>
  <c r="AO14" i="10"/>
  <c r="P245" i="14"/>
  <c r="CE245" i="14" s="1"/>
  <c r="P410" i="14"/>
  <c r="CE410" i="14" s="1"/>
  <c r="P52" i="14"/>
  <c r="CE52" i="14" s="1"/>
  <c r="P500" i="14"/>
  <c r="CE500" i="14" s="1"/>
  <c r="P455" i="14"/>
  <c r="CE455" i="14" s="1"/>
  <c r="CF455" i="14" s="1"/>
  <c r="CG455" i="14" s="1"/>
  <c r="CH455" i="14" s="1"/>
  <c r="CI455" i="14" s="1"/>
  <c r="CJ455" i="14" s="1"/>
  <c r="CK455" i="14" s="1"/>
  <c r="CL455" i="14" s="1"/>
  <c r="CM455" i="14" s="1"/>
  <c r="CN455" i="14" s="1"/>
  <c r="CO455" i="14" s="1"/>
  <c r="CP455" i="14" s="1"/>
  <c r="P316" i="14"/>
  <c r="CE316" i="14" s="1"/>
  <c r="P137" i="14"/>
  <c r="CE137" i="14" s="1"/>
  <c r="P380" i="14"/>
  <c r="CE380" i="14" s="1"/>
  <c r="P187" i="14"/>
  <c r="CE187" i="14" s="1"/>
  <c r="CF187" i="14" s="1"/>
  <c r="CG187" i="14" s="1"/>
  <c r="CH187" i="14" s="1"/>
  <c r="CI187" i="14" s="1"/>
  <c r="CJ187" i="14" s="1"/>
  <c r="CK187" i="14" s="1"/>
  <c r="CL187" i="14" s="1"/>
  <c r="CM187" i="14" s="1"/>
  <c r="CN187" i="14" s="1"/>
  <c r="CO187" i="14" s="1"/>
  <c r="CP187" i="14" s="1"/>
  <c r="P237" i="14"/>
  <c r="CE237" i="14" s="1"/>
  <c r="CF237" i="14" s="1"/>
  <c r="CG237" i="14" s="1"/>
  <c r="CH237" i="14" s="1"/>
  <c r="CI237" i="14" s="1"/>
  <c r="CJ237" i="14" s="1"/>
  <c r="CK237" i="14" s="1"/>
  <c r="CL237" i="14" s="1"/>
  <c r="CM237" i="14" s="1"/>
  <c r="CN237" i="14" s="1"/>
  <c r="CO237" i="14" s="1"/>
  <c r="CP237" i="14" s="1"/>
  <c r="P143" i="14"/>
  <c r="CE143" i="14" s="1"/>
  <c r="P459" i="14"/>
  <c r="CE459" i="14" s="1"/>
  <c r="P254" i="14"/>
  <c r="CE254" i="14" s="1"/>
  <c r="P460" i="14"/>
  <c r="CE460" i="14" s="1"/>
  <c r="P447" i="14"/>
  <c r="CE447" i="14" s="1"/>
  <c r="P197" i="14"/>
  <c r="P112" i="14"/>
  <c r="CE112" i="14" s="1"/>
  <c r="CF112" i="14" s="1"/>
  <c r="CG112" i="14" s="1"/>
  <c r="CH112" i="14" s="1"/>
  <c r="CI112" i="14" s="1"/>
  <c r="CJ112" i="14" s="1"/>
  <c r="CK112" i="14" s="1"/>
  <c r="CL112" i="14" s="1"/>
  <c r="CM112" i="14" s="1"/>
  <c r="CN112" i="14" s="1"/>
  <c r="CO112" i="14" s="1"/>
  <c r="CP112" i="14" s="1"/>
  <c r="P139" i="14"/>
  <c r="CE139" i="14" s="1"/>
  <c r="P212" i="14"/>
  <c r="P334" i="14"/>
  <c r="CE334" i="14" s="1"/>
  <c r="P180" i="14"/>
  <c r="P471" i="14"/>
  <c r="CE471" i="14" s="1"/>
  <c r="CF471" i="14" s="1"/>
  <c r="CG471" i="14" s="1"/>
  <c r="CH471" i="14" s="1"/>
  <c r="CI471" i="14" s="1"/>
  <c r="CJ471" i="14" s="1"/>
  <c r="CK471" i="14" s="1"/>
  <c r="CL471" i="14" s="1"/>
  <c r="CM471" i="14" s="1"/>
  <c r="CN471" i="14" s="1"/>
  <c r="CO471" i="14" s="1"/>
  <c r="CP471" i="14" s="1"/>
  <c r="BU74" i="14"/>
  <c r="BV74" i="14" s="1"/>
  <c r="BW74" i="14" s="1"/>
  <c r="BX74" i="14" s="1"/>
  <c r="BY74" i="14" s="1"/>
  <c r="BZ74" i="14" s="1"/>
  <c r="CA74" i="14" s="1"/>
  <c r="CB74" i="14" s="1"/>
  <c r="CC74" i="14" s="1"/>
  <c r="CD74" i="14" s="1"/>
  <c r="BU243" i="14"/>
  <c r="BV243" i="14" s="1"/>
  <c r="BW243" i="14" s="1"/>
  <c r="BX243" i="14" s="1"/>
  <c r="BY243" i="14" s="1"/>
  <c r="BZ243" i="14" s="1"/>
  <c r="CA243" i="14" s="1"/>
  <c r="CB243" i="14" s="1"/>
  <c r="CC243" i="14" s="1"/>
  <c r="CD243" i="14" s="1"/>
  <c r="P472" i="14"/>
  <c r="CE472" i="14" s="1"/>
  <c r="P314" i="14"/>
  <c r="P80" i="14"/>
  <c r="CE80" i="14" s="1"/>
  <c r="P101" i="14"/>
  <c r="CE101" i="14" s="1"/>
  <c r="CF101" i="14" s="1"/>
  <c r="CG101" i="14" s="1"/>
  <c r="CH101" i="14" s="1"/>
  <c r="CI101" i="14" s="1"/>
  <c r="CJ101" i="14" s="1"/>
  <c r="CK101" i="14" s="1"/>
  <c r="CL101" i="14" s="1"/>
  <c r="CM101" i="14" s="1"/>
  <c r="CN101" i="14" s="1"/>
  <c r="CO101" i="14" s="1"/>
  <c r="CP101" i="14" s="1"/>
  <c r="P89" i="14"/>
  <c r="CE89" i="14" s="1"/>
  <c r="CF89" i="14" s="1"/>
  <c r="CG89" i="14" s="1"/>
  <c r="CH89" i="14" s="1"/>
  <c r="CI89" i="14" s="1"/>
  <c r="CJ89" i="14" s="1"/>
  <c r="CK89" i="14" s="1"/>
  <c r="CL89" i="14" s="1"/>
  <c r="CM89" i="14" s="1"/>
  <c r="CN89" i="14" s="1"/>
  <c r="CO89" i="14" s="1"/>
  <c r="CP89" i="14" s="1"/>
  <c r="P186" i="14"/>
  <c r="CE186" i="14" s="1"/>
  <c r="P470" i="14"/>
  <c r="CE470" i="14" s="1"/>
  <c r="P28" i="14"/>
  <c r="P332" i="14"/>
  <c r="CE332" i="14" s="1"/>
  <c r="BT246" i="14"/>
  <c r="BU246" i="14" s="1"/>
  <c r="BV246" i="14" s="1"/>
  <c r="BW246" i="14" s="1"/>
  <c r="BX246" i="14" s="1"/>
  <c r="BY246" i="14" s="1"/>
  <c r="BZ246" i="14" s="1"/>
  <c r="CA246" i="14" s="1"/>
  <c r="CB246" i="14" s="1"/>
  <c r="CC246" i="14" s="1"/>
  <c r="CD246" i="14" s="1"/>
  <c r="P368" i="14"/>
  <c r="CE368" i="14" s="1"/>
  <c r="CF368" i="14" s="1"/>
  <c r="CG368" i="14" s="1"/>
  <c r="CH368" i="14" s="1"/>
  <c r="CI368" i="14" s="1"/>
  <c r="CJ368" i="14" s="1"/>
  <c r="CK368" i="14" s="1"/>
  <c r="CL368" i="14" s="1"/>
  <c r="CM368" i="14" s="1"/>
  <c r="CN368" i="14" s="1"/>
  <c r="CO368" i="14" s="1"/>
  <c r="CP368" i="14" s="1"/>
  <c r="P179" i="14"/>
  <c r="CE179" i="14" s="1"/>
  <c r="CF179" i="14" s="1"/>
  <c r="CG179" i="14" s="1"/>
  <c r="CH179" i="14" s="1"/>
  <c r="CI179" i="14" s="1"/>
  <c r="CJ179" i="14" s="1"/>
  <c r="CK179" i="14" s="1"/>
  <c r="CL179" i="14" s="1"/>
  <c r="CM179" i="14" s="1"/>
  <c r="CN179" i="14" s="1"/>
  <c r="CO179" i="14" s="1"/>
  <c r="CP179" i="14" s="1"/>
  <c r="P443" i="14"/>
  <c r="CE443" i="14" s="1"/>
  <c r="CF443" i="14" s="1"/>
  <c r="CG443" i="14" s="1"/>
  <c r="CH443" i="14" s="1"/>
  <c r="CI443" i="14" s="1"/>
  <c r="CJ443" i="14" s="1"/>
  <c r="CK443" i="14" s="1"/>
  <c r="CL443" i="14" s="1"/>
  <c r="CM443" i="14" s="1"/>
  <c r="CN443" i="14" s="1"/>
  <c r="CO443" i="14" s="1"/>
  <c r="CP443" i="14" s="1"/>
  <c r="P411" i="14"/>
  <c r="CE411" i="14" s="1"/>
  <c r="P429" i="14"/>
  <c r="CE429" i="14" s="1"/>
  <c r="P335" i="14"/>
  <c r="CE335" i="14" s="1"/>
  <c r="BU93" i="14"/>
  <c r="BV93" i="14" s="1"/>
  <c r="BW93" i="14" s="1"/>
  <c r="BX93" i="14" s="1"/>
  <c r="BY93" i="14" s="1"/>
  <c r="BZ93" i="14" s="1"/>
  <c r="CA93" i="14" s="1"/>
  <c r="CB93" i="14" s="1"/>
  <c r="CC93" i="14" s="1"/>
  <c r="CD93" i="14" s="1"/>
  <c r="P127" i="14"/>
  <c r="CE127" i="14" s="1"/>
  <c r="P484" i="14"/>
  <c r="CE484" i="14" s="1"/>
  <c r="P492" i="14"/>
  <c r="CE492" i="14" s="1"/>
  <c r="P108" i="14"/>
  <c r="CE108" i="14" s="1"/>
  <c r="CF108" i="14" s="1"/>
  <c r="CG108" i="14" s="1"/>
  <c r="CH108" i="14" s="1"/>
  <c r="CI108" i="14" s="1"/>
  <c r="CJ108" i="14" s="1"/>
  <c r="CK108" i="14" s="1"/>
  <c r="CL108" i="14" s="1"/>
  <c r="CM108" i="14" s="1"/>
  <c r="CN108" i="14" s="1"/>
  <c r="CO108" i="14" s="1"/>
  <c r="CP108" i="14" s="1"/>
  <c r="P164" i="14"/>
  <c r="CE164" i="14" s="1"/>
  <c r="P95" i="14"/>
  <c r="CE95" i="14" s="1"/>
  <c r="P146" i="14"/>
  <c r="CE146" i="14" s="1"/>
  <c r="P251" i="14"/>
  <c r="CE251" i="14" s="1"/>
  <c r="P493" i="14"/>
  <c r="CE493" i="14" s="1"/>
  <c r="P347" i="14"/>
  <c r="CE347" i="14" s="1"/>
  <c r="P25" i="14"/>
  <c r="CE25" i="14" s="1"/>
  <c r="CF25" i="14" s="1"/>
  <c r="CG25" i="14" s="1"/>
  <c r="CH25" i="14" s="1"/>
  <c r="CI25" i="14" s="1"/>
  <c r="CJ25" i="14" s="1"/>
  <c r="CK25" i="14" s="1"/>
  <c r="CL25" i="14" s="1"/>
  <c r="CM25" i="14" s="1"/>
  <c r="CN25" i="14" s="1"/>
  <c r="CO25" i="14" s="1"/>
  <c r="CP25" i="14" s="1"/>
  <c r="P282" i="14"/>
  <c r="CE282" i="14" s="1"/>
  <c r="P311" i="14"/>
  <c r="BT214" i="14"/>
  <c r="BU214" i="14" s="1"/>
  <c r="BV214" i="14" s="1"/>
  <c r="BW214" i="14" s="1"/>
  <c r="BX214" i="14" s="1"/>
  <c r="BY214" i="14" s="1"/>
  <c r="BZ214" i="14" s="1"/>
  <c r="CA214" i="14" s="1"/>
  <c r="CB214" i="14" s="1"/>
  <c r="CC214" i="14" s="1"/>
  <c r="CD214" i="14" s="1"/>
  <c r="AV72" i="6"/>
  <c r="P376" i="14"/>
  <c r="CE376" i="14" s="1"/>
  <c r="CF376" i="14" s="1"/>
  <c r="CG376" i="14" s="1"/>
  <c r="CH376" i="14" s="1"/>
  <c r="CI376" i="14" s="1"/>
  <c r="CJ376" i="14" s="1"/>
  <c r="CK376" i="14" s="1"/>
  <c r="CL376" i="14" s="1"/>
  <c r="CM376" i="14" s="1"/>
  <c r="CN376" i="14" s="1"/>
  <c r="CO376" i="14" s="1"/>
  <c r="CP376" i="14" s="1"/>
  <c r="P494" i="14"/>
  <c r="CE494" i="14" s="1"/>
  <c r="P389" i="14"/>
  <c r="AO20" i="10"/>
  <c r="P354" i="14"/>
  <c r="CE354" i="14" s="1"/>
  <c r="P168" i="14"/>
  <c r="CE168" i="14" s="1"/>
  <c r="P419" i="14"/>
  <c r="P53" i="14"/>
  <c r="P312" i="14"/>
  <c r="P216" i="14"/>
  <c r="P247" i="14"/>
  <c r="CE247" i="14" s="1"/>
  <c r="P226" i="14"/>
  <c r="CE226" i="14" s="1"/>
  <c r="P162" i="14"/>
  <c r="CE162" i="14" s="1"/>
  <c r="CF162" i="14" s="1"/>
  <c r="CG162" i="14" s="1"/>
  <c r="CH162" i="14" s="1"/>
  <c r="CI162" i="14" s="1"/>
  <c r="CJ162" i="14" s="1"/>
  <c r="CK162" i="14" s="1"/>
  <c r="CL162" i="14" s="1"/>
  <c r="CM162" i="14" s="1"/>
  <c r="CN162" i="14" s="1"/>
  <c r="CO162" i="14" s="1"/>
  <c r="CP162" i="14" s="1"/>
  <c r="P144" i="14"/>
  <c r="P441" i="14"/>
  <c r="CE441" i="14" s="1"/>
  <c r="CF441" i="14" s="1"/>
  <c r="CG441" i="14" s="1"/>
  <c r="CH441" i="14" s="1"/>
  <c r="CI441" i="14" s="1"/>
  <c r="CJ441" i="14" s="1"/>
  <c r="CK441" i="14" s="1"/>
  <c r="CL441" i="14" s="1"/>
  <c r="CM441" i="14" s="1"/>
  <c r="CN441" i="14" s="1"/>
  <c r="CO441" i="14" s="1"/>
  <c r="CP441" i="14" s="1"/>
  <c r="P370" i="14"/>
  <c r="CE370" i="14" s="1"/>
  <c r="CF370" i="14" s="1"/>
  <c r="CG370" i="14" s="1"/>
  <c r="CH370" i="14" s="1"/>
  <c r="CI370" i="14" s="1"/>
  <c r="CJ370" i="14" s="1"/>
  <c r="CK370" i="14" s="1"/>
  <c r="CL370" i="14" s="1"/>
  <c r="CM370" i="14" s="1"/>
  <c r="CN370" i="14" s="1"/>
  <c r="CO370" i="14" s="1"/>
  <c r="CP370" i="14" s="1"/>
  <c r="P346" i="14"/>
  <c r="CE346" i="14" s="1"/>
  <c r="CF346" i="14" s="1"/>
  <c r="CG346" i="14" s="1"/>
  <c r="CH346" i="14" s="1"/>
  <c r="CI346" i="14" s="1"/>
  <c r="CJ346" i="14" s="1"/>
  <c r="CK346" i="14" s="1"/>
  <c r="CL346" i="14" s="1"/>
  <c r="CM346" i="14" s="1"/>
  <c r="CN346" i="14" s="1"/>
  <c r="CO346" i="14" s="1"/>
  <c r="CP346" i="14" s="1"/>
  <c r="P409" i="14"/>
  <c r="CE409" i="14" s="1"/>
  <c r="P396" i="14"/>
  <c r="CE396" i="14" s="1"/>
  <c r="P318" i="14"/>
  <c r="CE318" i="14" s="1"/>
  <c r="P275" i="14"/>
  <c r="CE275" i="14" s="1"/>
  <c r="P110" i="14"/>
  <c r="CE110" i="14" s="1"/>
  <c r="CF110" i="14" s="1"/>
  <c r="CG110" i="14" s="1"/>
  <c r="CH110" i="14" s="1"/>
  <c r="CI110" i="14" s="1"/>
  <c r="CJ110" i="14" s="1"/>
  <c r="CK110" i="14" s="1"/>
  <c r="CL110" i="14" s="1"/>
  <c r="CM110" i="14" s="1"/>
  <c r="CN110" i="14" s="1"/>
  <c r="CO110" i="14" s="1"/>
  <c r="CP110" i="14" s="1"/>
  <c r="BU308" i="14"/>
  <c r="BV308" i="14" s="1"/>
  <c r="BW308" i="14" s="1"/>
  <c r="BX308" i="14" s="1"/>
  <c r="BY308" i="14" s="1"/>
  <c r="BZ308" i="14" s="1"/>
  <c r="CA308" i="14" s="1"/>
  <c r="CB308" i="14" s="1"/>
  <c r="CC308" i="14" s="1"/>
  <c r="CD308" i="14" s="1"/>
  <c r="BT374" i="14"/>
  <c r="BU374" i="14" s="1"/>
  <c r="BV374" i="14" s="1"/>
  <c r="BW374" i="14" s="1"/>
  <c r="BX374" i="14" s="1"/>
  <c r="BY374" i="14" s="1"/>
  <c r="BZ374" i="14" s="1"/>
  <c r="CA374" i="14" s="1"/>
  <c r="CB374" i="14" s="1"/>
  <c r="CC374" i="14" s="1"/>
  <c r="CD374" i="14" s="1"/>
  <c r="P456" i="14"/>
  <c r="CE456" i="14" s="1"/>
  <c r="P252" i="14"/>
  <c r="CE252" i="14" s="1"/>
  <c r="P120" i="14"/>
  <c r="CE120" i="14" s="1"/>
  <c r="P126" i="14"/>
  <c r="CE126" i="14" s="1"/>
  <c r="CF126" i="14" s="1"/>
  <c r="CG126" i="14" s="1"/>
  <c r="CH126" i="14" s="1"/>
  <c r="CI126" i="14" s="1"/>
  <c r="CJ126" i="14" s="1"/>
  <c r="CK126" i="14" s="1"/>
  <c r="CL126" i="14" s="1"/>
  <c r="CM126" i="14" s="1"/>
  <c r="CN126" i="14" s="1"/>
  <c r="CO126" i="14" s="1"/>
  <c r="CP126" i="14" s="1"/>
  <c r="BT287" i="14"/>
  <c r="BU287" i="14" s="1"/>
  <c r="BV287" i="14" s="1"/>
  <c r="BW287" i="14" s="1"/>
  <c r="BX287" i="14" s="1"/>
  <c r="BY287" i="14" s="1"/>
  <c r="BZ287" i="14" s="1"/>
  <c r="CA287" i="14" s="1"/>
  <c r="CB287" i="14" s="1"/>
  <c r="CC287" i="14" s="1"/>
  <c r="CD287" i="14" s="1"/>
  <c r="BS85" i="14"/>
  <c r="BT85" i="14" s="1"/>
  <c r="P264" i="14"/>
  <c r="CE264" i="14" s="1"/>
  <c r="P428" i="14"/>
  <c r="CE428" i="14" s="1"/>
  <c r="P322" i="14"/>
  <c r="P204" i="14"/>
  <c r="P150" i="14"/>
  <c r="CE150" i="14" s="1"/>
  <c r="BT39" i="14"/>
  <c r="BU39" i="14" s="1"/>
  <c r="BV39" i="14" s="1"/>
  <c r="BW39" i="14" s="1"/>
  <c r="BX39" i="14" s="1"/>
  <c r="BY39" i="14" s="1"/>
  <c r="BZ39" i="14" s="1"/>
  <c r="CA39" i="14" s="1"/>
  <c r="CB39" i="14" s="1"/>
  <c r="CC39" i="14" s="1"/>
  <c r="CD39" i="14" s="1"/>
  <c r="P427" i="14"/>
  <c r="CE427" i="14" s="1"/>
  <c r="P413" i="14"/>
  <c r="CE413" i="14" s="1"/>
  <c r="P438" i="14"/>
  <c r="CE438" i="14" s="1"/>
  <c r="P385" i="14"/>
  <c r="CE385" i="14" s="1"/>
  <c r="P371" i="14"/>
  <c r="CE371" i="14" s="1"/>
  <c r="CF371" i="14" s="1"/>
  <c r="CG371" i="14" s="1"/>
  <c r="CH371" i="14" s="1"/>
  <c r="CI371" i="14" s="1"/>
  <c r="CJ371" i="14" s="1"/>
  <c r="CK371" i="14" s="1"/>
  <c r="CL371" i="14" s="1"/>
  <c r="CM371" i="14" s="1"/>
  <c r="CN371" i="14" s="1"/>
  <c r="CO371" i="14" s="1"/>
  <c r="CP371" i="14" s="1"/>
  <c r="P109" i="14"/>
  <c r="CE109" i="14" s="1"/>
  <c r="P299" i="14"/>
  <c r="CE299" i="14" s="1"/>
  <c r="P115" i="14"/>
  <c r="P255" i="14"/>
  <c r="BU249" i="14"/>
  <c r="BV249" i="14" s="1"/>
  <c r="BW249" i="14" s="1"/>
  <c r="BX249" i="14" s="1"/>
  <c r="BY249" i="14" s="1"/>
  <c r="BZ249" i="14" s="1"/>
  <c r="CA249" i="14" s="1"/>
  <c r="CB249" i="14" s="1"/>
  <c r="CC249" i="14" s="1"/>
  <c r="CD249" i="14" s="1"/>
  <c r="P301" i="14"/>
  <c r="CE301" i="14" s="1"/>
  <c r="P361" i="14"/>
  <c r="CE361" i="14" s="1"/>
  <c r="P317" i="14"/>
  <c r="CE317" i="14" s="1"/>
  <c r="P210" i="14"/>
  <c r="CE210" i="14" s="1"/>
  <c r="CF210" i="14" s="1"/>
  <c r="CG210" i="14" s="1"/>
  <c r="CH210" i="14" s="1"/>
  <c r="CI210" i="14" s="1"/>
  <c r="CJ210" i="14" s="1"/>
  <c r="CK210" i="14" s="1"/>
  <c r="CL210" i="14" s="1"/>
  <c r="CM210" i="14" s="1"/>
  <c r="CN210" i="14" s="1"/>
  <c r="CO210" i="14" s="1"/>
  <c r="CP210" i="14" s="1"/>
  <c r="P499" i="14"/>
  <c r="CE499" i="14" s="1"/>
  <c r="P466" i="14"/>
  <c r="CE466" i="14" s="1"/>
  <c r="CF466" i="14" s="1"/>
  <c r="CG466" i="14" s="1"/>
  <c r="CH466" i="14" s="1"/>
  <c r="CI466" i="14" s="1"/>
  <c r="CJ466" i="14" s="1"/>
  <c r="CK466" i="14" s="1"/>
  <c r="CL466" i="14" s="1"/>
  <c r="CM466" i="14" s="1"/>
  <c r="CN466" i="14" s="1"/>
  <c r="CO466" i="14" s="1"/>
  <c r="CP466" i="14" s="1"/>
  <c r="P401" i="14"/>
  <c r="CE401" i="14" s="1"/>
  <c r="P125" i="14"/>
  <c r="CE125" i="14" s="1"/>
  <c r="P233" i="14"/>
  <c r="CE233" i="14" s="1"/>
  <c r="P339" i="14"/>
  <c r="CE339" i="14" s="1"/>
  <c r="CF339" i="14" s="1"/>
  <c r="CG339" i="14" s="1"/>
  <c r="CH339" i="14" s="1"/>
  <c r="CI339" i="14" s="1"/>
  <c r="CJ339" i="14" s="1"/>
  <c r="CK339" i="14" s="1"/>
  <c r="CL339" i="14" s="1"/>
  <c r="CM339" i="14" s="1"/>
  <c r="CN339" i="14" s="1"/>
  <c r="CO339" i="14" s="1"/>
  <c r="CP339" i="14" s="1"/>
  <c r="P155" i="14"/>
  <c r="CE155" i="14" s="1"/>
  <c r="P386" i="14"/>
  <c r="CE386" i="14" s="1"/>
  <c r="CF386" i="14" s="1"/>
  <c r="CG386" i="14" s="1"/>
  <c r="CH386" i="14" s="1"/>
  <c r="CI386" i="14" s="1"/>
  <c r="CJ386" i="14" s="1"/>
  <c r="CK386" i="14" s="1"/>
  <c r="CL386" i="14" s="1"/>
  <c r="CM386" i="14" s="1"/>
  <c r="CN386" i="14" s="1"/>
  <c r="CO386" i="14" s="1"/>
  <c r="CP386" i="14" s="1"/>
  <c r="P21" i="14"/>
  <c r="P431" i="14"/>
  <c r="P22" i="14"/>
  <c r="CE22" i="14" s="1"/>
  <c r="P224" i="14"/>
  <c r="P36" i="14"/>
  <c r="CE36" i="14" s="1"/>
  <c r="P41" i="14"/>
  <c r="CE41" i="14" s="1"/>
  <c r="P305" i="14"/>
  <c r="CE305" i="14" s="1"/>
  <c r="P475" i="14"/>
  <c r="CE475" i="14" s="1"/>
  <c r="P236" i="14"/>
  <c r="CE236" i="14" s="1"/>
  <c r="P77" i="14"/>
  <c r="CE77" i="14" s="1"/>
  <c r="P489" i="14"/>
  <c r="P294" i="14"/>
  <c r="P477" i="14"/>
  <c r="P426" i="14"/>
  <c r="CE426" i="14" s="1"/>
  <c r="P412" i="14"/>
  <c r="CE412" i="14" s="1"/>
  <c r="P67" i="14"/>
  <c r="P300" i="14"/>
  <c r="CE300" i="14" s="1"/>
  <c r="P444" i="14"/>
  <c r="CE444" i="14" s="1"/>
  <c r="P96" i="14"/>
  <c r="CE96" i="14" s="1"/>
  <c r="P46" i="14"/>
  <c r="CE46" i="14" s="1"/>
  <c r="P129" i="14"/>
  <c r="CE129" i="14" s="1"/>
  <c r="P133" i="14"/>
  <c r="CE133" i="14" s="1"/>
  <c r="P288" i="14"/>
  <c r="P387" i="14"/>
  <c r="P156" i="14"/>
  <c r="CE156" i="14" s="1"/>
  <c r="P281" i="14"/>
  <c r="CE281" i="14" s="1"/>
  <c r="CF281" i="14" s="1"/>
  <c r="CG281" i="14" s="1"/>
  <c r="CH281" i="14" s="1"/>
  <c r="CI281" i="14" s="1"/>
  <c r="CJ281" i="14" s="1"/>
  <c r="CK281" i="14" s="1"/>
  <c r="CL281" i="14" s="1"/>
  <c r="CM281" i="14" s="1"/>
  <c r="CN281" i="14" s="1"/>
  <c r="CO281" i="14" s="1"/>
  <c r="CP281" i="14" s="1"/>
  <c r="P358" i="14"/>
  <c r="CE358" i="14" s="1"/>
  <c r="CF358" i="14" s="1"/>
  <c r="CG358" i="14" s="1"/>
  <c r="CH358" i="14" s="1"/>
  <c r="CI358" i="14" s="1"/>
  <c r="CJ358" i="14" s="1"/>
  <c r="CK358" i="14" s="1"/>
  <c r="CL358" i="14" s="1"/>
  <c r="CM358" i="14" s="1"/>
  <c r="CN358" i="14" s="1"/>
  <c r="CO358" i="14" s="1"/>
  <c r="CP358" i="14" s="1"/>
  <c r="P298" i="14"/>
  <c r="P395" i="14"/>
  <c r="P121" i="14"/>
  <c r="CE121" i="14" s="1"/>
  <c r="P182" i="14"/>
  <c r="P119" i="14"/>
  <c r="P209" i="14"/>
  <c r="CE209" i="14" s="1"/>
  <c r="P31" i="14"/>
  <c r="CE31" i="14" s="1"/>
  <c r="CF31" i="14" s="1"/>
  <c r="CG31" i="14" s="1"/>
  <c r="CH31" i="14" s="1"/>
  <c r="CI31" i="14" s="1"/>
  <c r="CJ31" i="14" s="1"/>
  <c r="CK31" i="14" s="1"/>
  <c r="CL31" i="14" s="1"/>
  <c r="CM31" i="14" s="1"/>
  <c r="CN31" i="14" s="1"/>
  <c r="CO31" i="14" s="1"/>
  <c r="CP31" i="14" s="1"/>
  <c r="P379" i="14"/>
  <c r="P215" i="14"/>
  <c r="CE215" i="14" s="1"/>
  <c r="P185" i="14"/>
  <c r="CE185" i="14" s="1"/>
  <c r="P87" i="14"/>
  <c r="CE87" i="14" s="1"/>
  <c r="CF87" i="14" s="1"/>
  <c r="CG87" i="14" s="1"/>
  <c r="CH87" i="14" s="1"/>
  <c r="CI87" i="14" s="1"/>
  <c r="CJ87" i="14" s="1"/>
  <c r="CK87" i="14" s="1"/>
  <c r="CL87" i="14" s="1"/>
  <c r="CM87" i="14" s="1"/>
  <c r="CN87" i="14" s="1"/>
  <c r="CO87" i="14" s="1"/>
  <c r="CP87" i="14" s="1"/>
  <c r="P422" i="14"/>
  <c r="P440" i="14"/>
  <c r="AO100" i="10"/>
  <c r="P86" i="14"/>
  <c r="CE86" i="14" s="1"/>
  <c r="BU328" i="14"/>
  <c r="BV328" i="14" s="1"/>
  <c r="BW328" i="14" s="1"/>
  <c r="BX328" i="14" s="1"/>
  <c r="BY328" i="14" s="1"/>
  <c r="BZ328" i="14" s="1"/>
  <c r="CA328" i="14" s="1"/>
  <c r="CB328" i="14" s="1"/>
  <c r="CC328" i="14" s="1"/>
  <c r="CD328" i="14" s="1"/>
  <c r="P345" i="14"/>
  <c r="CE345" i="14" s="1"/>
  <c r="P229" i="14"/>
  <c r="CE229" i="14" s="1"/>
  <c r="P496" i="14"/>
  <c r="CE496" i="14" s="1"/>
  <c r="CF496" i="14" s="1"/>
  <c r="CG496" i="14" s="1"/>
  <c r="CH496" i="14" s="1"/>
  <c r="CI496" i="14" s="1"/>
  <c r="CJ496" i="14" s="1"/>
  <c r="CK496" i="14" s="1"/>
  <c r="CL496" i="14" s="1"/>
  <c r="CM496" i="14" s="1"/>
  <c r="CN496" i="14" s="1"/>
  <c r="CO496" i="14" s="1"/>
  <c r="CP496" i="14" s="1"/>
  <c r="P363" i="14"/>
  <c r="CE363" i="14" s="1"/>
  <c r="P47" i="14"/>
  <c r="CE47" i="14" s="1"/>
  <c r="P478" i="14"/>
  <c r="CE478" i="14" s="1"/>
  <c r="P220" i="14"/>
  <c r="CE220" i="14" s="1"/>
  <c r="P498" i="14"/>
  <c r="CE498" i="14" s="1"/>
  <c r="P382" i="14"/>
  <c r="CE382" i="14" s="1"/>
  <c r="CF382" i="14" s="1"/>
  <c r="CG382" i="14" s="1"/>
  <c r="CH382" i="14" s="1"/>
  <c r="CI382" i="14" s="1"/>
  <c r="CJ382" i="14" s="1"/>
  <c r="CK382" i="14" s="1"/>
  <c r="CL382" i="14" s="1"/>
  <c r="CM382" i="14" s="1"/>
  <c r="CN382" i="14" s="1"/>
  <c r="CO382" i="14" s="1"/>
  <c r="CP382" i="14" s="1"/>
  <c r="P276" i="14"/>
  <c r="CE276" i="14" s="1"/>
  <c r="P283" i="14"/>
  <c r="CE283" i="14" s="1"/>
  <c r="BU303" i="14"/>
  <c r="BV303" i="14" s="1"/>
  <c r="BW303" i="14" s="1"/>
  <c r="BX303" i="14" s="1"/>
  <c r="BY303" i="14" s="1"/>
  <c r="BZ303" i="14" s="1"/>
  <c r="CA303" i="14" s="1"/>
  <c r="CB303" i="14" s="1"/>
  <c r="CC303" i="14" s="1"/>
  <c r="CD303" i="14" s="1"/>
  <c r="P230" i="14"/>
  <c r="P178" i="14"/>
  <c r="CE178" i="14" s="1"/>
  <c r="BS425" i="14"/>
  <c r="BT425" i="14" s="1"/>
  <c r="BU425" i="14" s="1"/>
  <c r="BV425" i="14" s="1"/>
  <c r="BW425" i="14" s="1"/>
  <c r="BX425" i="14" s="1"/>
  <c r="BY425" i="14" s="1"/>
  <c r="BZ425" i="14" s="1"/>
  <c r="CA425" i="14" s="1"/>
  <c r="CB425" i="14" s="1"/>
  <c r="CC425" i="14" s="1"/>
  <c r="CD425" i="14" s="1"/>
  <c r="P51" i="14"/>
  <c r="CE51" i="14" s="1"/>
  <c r="P153" i="14"/>
  <c r="P227" i="14"/>
  <c r="P491" i="14"/>
  <c r="CE491" i="14" s="1"/>
  <c r="P391" i="14"/>
  <c r="CE391" i="14" s="1"/>
  <c r="P462" i="14"/>
  <c r="CE462" i="14" s="1"/>
  <c r="P147" i="14"/>
  <c r="P306" i="14"/>
  <c r="CE306" i="14" s="1"/>
  <c r="P241" i="14"/>
  <c r="CE241" i="14" s="1"/>
  <c r="P55" i="14"/>
  <c r="CE55" i="14" s="1"/>
  <c r="P369" i="14"/>
  <c r="CE369" i="14" s="1"/>
  <c r="CF369" i="14" s="1"/>
  <c r="CG369" i="14" s="1"/>
  <c r="CH369" i="14" s="1"/>
  <c r="CI369" i="14" s="1"/>
  <c r="CJ369" i="14" s="1"/>
  <c r="CK369" i="14" s="1"/>
  <c r="CL369" i="14" s="1"/>
  <c r="CM369" i="14" s="1"/>
  <c r="CN369" i="14" s="1"/>
  <c r="CO369" i="14" s="1"/>
  <c r="CP369" i="14" s="1"/>
  <c r="P284" i="14"/>
  <c r="CE284" i="14" s="1"/>
  <c r="P35" i="14"/>
  <c r="AZ5" i="23"/>
  <c r="AZ10" i="23" s="1"/>
  <c r="BS76" i="14"/>
  <c r="BT76" i="14" s="1"/>
  <c r="BU76" i="14" s="1"/>
  <c r="BV76" i="14" s="1"/>
  <c r="BW76" i="14" s="1"/>
  <c r="BX76" i="14" s="1"/>
  <c r="BY76" i="14" s="1"/>
  <c r="BZ76" i="14" s="1"/>
  <c r="CA76" i="14" s="1"/>
  <c r="CB76" i="14" s="1"/>
  <c r="CC76" i="14" s="1"/>
  <c r="CD76" i="14" s="1"/>
  <c r="CF260" i="14"/>
  <c r="CG260" i="14" s="1"/>
  <c r="CH260" i="14" s="1"/>
  <c r="CI260" i="14" s="1"/>
  <c r="CJ260" i="14" s="1"/>
  <c r="CK260" i="14" s="1"/>
  <c r="CL260" i="14" s="1"/>
  <c r="CM260" i="14" s="1"/>
  <c r="CN260" i="14" s="1"/>
  <c r="CO260" i="14" s="1"/>
  <c r="CP260" i="14" s="1"/>
  <c r="CF240" i="14"/>
  <c r="CG240" i="14" s="1"/>
  <c r="CH240" i="14" s="1"/>
  <c r="CI240" i="14" s="1"/>
  <c r="CJ240" i="14" s="1"/>
  <c r="CK240" i="14" s="1"/>
  <c r="CL240" i="14" s="1"/>
  <c r="CM240" i="14" s="1"/>
  <c r="CN240" i="14" s="1"/>
  <c r="CO240" i="14" s="1"/>
  <c r="CP240" i="14" s="1"/>
  <c r="CE18" i="14"/>
  <c r="CF18" i="14" s="1"/>
  <c r="CG18" i="14" s="1"/>
  <c r="CH18" i="14" s="1"/>
  <c r="CI18" i="14" s="1"/>
  <c r="CJ18" i="14" s="1"/>
  <c r="CK18" i="14" s="1"/>
  <c r="CL18" i="14" s="1"/>
  <c r="CM18" i="14" s="1"/>
  <c r="CN18" i="14" s="1"/>
  <c r="CO18" i="14" s="1"/>
  <c r="CP18" i="14" s="1"/>
  <c r="P293" i="14"/>
  <c r="CE293" i="14" s="1"/>
  <c r="P223" i="14"/>
  <c r="CF159" i="14"/>
  <c r="CG159" i="14" s="1"/>
  <c r="CH159" i="14" s="1"/>
  <c r="CI159" i="14" s="1"/>
  <c r="CJ159" i="14" s="1"/>
  <c r="CK159" i="14" s="1"/>
  <c r="CL159" i="14" s="1"/>
  <c r="CM159" i="14" s="1"/>
  <c r="CN159" i="14" s="1"/>
  <c r="CO159" i="14" s="1"/>
  <c r="CP159" i="14" s="1"/>
  <c r="CF315" i="14"/>
  <c r="CG315" i="14" s="1"/>
  <c r="CH315" i="14" s="1"/>
  <c r="CI315" i="14" s="1"/>
  <c r="CJ315" i="14" s="1"/>
  <c r="CK315" i="14" s="1"/>
  <c r="CL315" i="14" s="1"/>
  <c r="CM315" i="14" s="1"/>
  <c r="CN315" i="14" s="1"/>
  <c r="CO315" i="14" s="1"/>
  <c r="CP315" i="14" s="1"/>
  <c r="P192" i="14"/>
  <c r="AW147" i="6"/>
  <c r="AP19" i="10" s="1"/>
  <c r="BT158" i="14"/>
  <c r="BU158" i="14" s="1"/>
  <c r="BV158" i="14" s="1"/>
  <c r="BW158" i="14" s="1"/>
  <c r="BX158" i="14" s="1"/>
  <c r="BY158" i="14" s="1"/>
  <c r="BZ158" i="14" s="1"/>
  <c r="CA158" i="14" s="1"/>
  <c r="CB158" i="14" s="1"/>
  <c r="CC158" i="14" s="1"/>
  <c r="CD158" i="14" s="1"/>
  <c r="CE350" i="14"/>
  <c r="CF350" i="14" s="1"/>
  <c r="CG350" i="14" s="1"/>
  <c r="CH350" i="14" s="1"/>
  <c r="CI350" i="14" s="1"/>
  <c r="CJ350" i="14" s="1"/>
  <c r="CK350" i="14" s="1"/>
  <c r="CL350" i="14" s="1"/>
  <c r="CM350" i="14" s="1"/>
  <c r="CN350" i="14" s="1"/>
  <c r="CO350" i="14" s="1"/>
  <c r="CP350" i="14" s="1"/>
  <c r="P207" i="14"/>
  <c r="CE207" i="14" s="1"/>
  <c r="BT56" i="14"/>
  <c r="BU56" i="14" s="1"/>
  <c r="BV56" i="14" s="1"/>
  <c r="BW56" i="14" s="1"/>
  <c r="BX56" i="14" s="1"/>
  <c r="BY56" i="14" s="1"/>
  <c r="BZ56" i="14" s="1"/>
  <c r="CA56" i="14" s="1"/>
  <c r="CB56" i="14" s="1"/>
  <c r="CC56" i="14" s="1"/>
  <c r="CD56" i="14" s="1"/>
  <c r="CE286" i="14"/>
  <c r="CF286" i="14" s="1"/>
  <c r="CG286" i="14" s="1"/>
  <c r="CH286" i="14" s="1"/>
  <c r="CI286" i="14" s="1"/>
  <c r="CJ286" i="14" s="1"/>
  <c r="CK286" i="14" s="1"/>
  <c r="CL286" i="14" s="1"/>
  <c r="CM286" i="14" s="1"/>
  <c r="CN286" i="14" s="1"/>
  <c r="CO286" i="14" s="1"/>
  <c r="CP286" i="14" s="1"/>
  <c r="P213" i="14"/>
  <c r="CE73" i="14"/>
  <c r="CF73" i="14" s="1"/>
  <c r="CG73" i="14" s="1"/>
  <c r="CH73" i="14" s="1"/>
  <c r="CI73" i="14" s="1"/>
  <c r="CJ73" i="14" s="1"/>
  <c r="CK73" i="14" s="1"/>
  <c r="CL73" i="14" s="1"/>
  <c r="CM73" i="14" s="1"/>
  <c r="CN73" i="14" s="1"/>
  <c r="CO73" i="14" s="1"/>
  <c r="CP73" i="14" s="1"/>
  <c r="P239" i="14"/>
  <c r="CE239" i="14" s="1"/>
  <c r="P84" i="14"/>
  <c r="CE84" i="14" s="1"/>
  <c r="CE44" i="14"/>
  <c r="CF44" i="14" s="1"/>
  <c r="CG44" i="14" s="1"/>
  <c r="CH44" i="14" s="1"/>
  <c r="CI44" i="14" s="1"/>
  <c r="CJ44" i="14" s="1"/>
  <c r="CK44" i="14" s="1"/>
  <c r="CL44" i="14" s="1"/>
  <c r="CM44" i="14" s="1"/>
  <c r="CN44" i="14" s="1"/>
  <c r="CO44" i="14" s="1"/>
  <c r="CP44" i="14" s="1"/>
  <c r="P390" i="14"/>
  <c r="CE390" i="14" s="1"/>
  <c r="BT302" i="14"/>
  <c r="BU302" i="14" s="1"/>
  <c r="BV302" i="14" s="1"/>
  <c r="BW302" i="14" s="1"/>
  <c r="BX302" i="14" s="1"/>
  <c r="BY302" i="14" s="1"/>
  <c r="BZ302" i="14" s="1"/>
  <c r="CA302" i="14" s="1"/>
  <c r="CB302" i="14" s="1"/>
  <c r="CC302" i="14" s="1"/>
  <c r="CD302" i="14" s="1"/>
  <c r="P367" i="14"/>
  <c r="CE367" i="14" s="1"/>
  <c r="P107" i="14"/>
  <c r="CE107" i="14" s="1"/>
  <c r="P91" i="14"/>
  <c r="P83" i="14"/>
  <c r="CE191" i="14"/>
  <c r="CF191" i="14" s="1"/>
  <c r="CG191" i="14" s="1"/>
  <c r="CH191" i="14" s="1"/>
  <c r="CI191" i="14" s="1"/>
  <c r="CJ191" i="14" s="1"/>
  <c r="CK191" i="14" s="1"/>
  <c r="CL191" i="14" s="1"/>
  <c r="CM191" i="14" s="1"/>
  <c r="CN191" i="14" s="1"/>
  <c r="CO191" i="14" s="1"/>
  <c r="CP191" i="14" s="1"/>
  <c r="P152" i="14"/>
  <c r="P307" i="14"/>
  <c r="P337" i="14"/>
  <c r="CE337" i="14" s="1"/>
  <c r="CF325" i="14"/>
  <c r="CG325" i="14" s="1"/>
  <c r="CH325" i="14" s="1"/>
  <c r="CI325" i="14" s="1"/>
  <c r="CJ325" i="14" s="1"/>
  <c r="CK325" i="14" s="1"/>
  <c r="CL325" i="14" s="1"/>
  <c r="CM325" i="14" s="1"/>
  <c r="CN325" i="14" s="1"/>
  <c r="CO325" i="14" s="1"/>
  <c r="CP325" i="14" s="1"/>
  <c r="AX86" i="6"/>
  <c r="AX135" i="6"/>
  <c r="AX104" i="6"/>
  <c r="AX128" i="6"/>
  <c r="AX102" i="6"/>
  <c r="AX123" i="6"/>
  <c r="AX139" i="6"/>
  <c r="AX111" i="6"/>
  <c r="AX89" i="6"/>
  <c r="AX127" i="6"/>
  <c r="AX92" i="6"/>
  <c r="AX138" i="6"/>
  <c r="AX103" i="6"/>
  <c r="AX137" i="6"/>
  <c r="AX93" i="6"/>
  <c r="AX110" i="6"/>
  <c r="AX99" i="6"/>
  <c r="AX126" i="6"/>
  <c r="AX118" i="6"/>
  <c r="AX136" i="6"/>
  <c r="AX117" i="6"/>
  <c r="AX129" i="6"/>
  <c r="AY84" i="6"/>
  <c r="AX124" i="6"/>
  <c r="AX112" i="6"/>
  <c r="AX100" i="6"/>
  <c r="AX91" i="6"/>
  <c r="AX90" i="6"/>
  <c r="AX134" i="6"/>
  <c r="AX109" i="6"/>
  <c r="AX88" i="6"/>
  <c r="AX87" i="6"/>
  <c r="AX101" i="6"/>
  <c r="AX98" i="6"/>
  <c r="AX125" i="6"/>
  <c r="AX140" i="6"/>
  <c r="AX116" i="6"/>
  <c r="P173" i="14"/>
  <c r="P61" i="14"/>
  <c r="CE61" i="14" s="1"/>
  <c r="P49" i="14"/>
  <c r="P352" i="14"/>
  <c r="BT399" i="14"/>
  <c r="BU399" i="14" s="1"/>
  <c r="BV399" i="14" s="1"/>
  <c r="BW399" i="14" s="1"/>
  <c r="BX399" i="14" s="1"/>
  <c r="BY399" i="14" s="1"/>
  <c r="BZ399" i="14" s="1"/>
  <c r="CA399" i="14" s="1"/>
  <c r="CB399" i="14" s="1"/>
  <c r="CC399" i="14" s="1"/>
  <c r="CD399" i="14" s="1"/>
  <c r="P279" i="14"/>
  <c r="CE279" i="14" s="1"/>
  <c r="P122" i="14"/>
  <c r="P274" i="14"/>
  <c r="CE274" i="14" s="1"/>
  <c r="CE75" i="14"/>
  <c r="CF75" i="14" s="1"/>
  <c r="CG75" i="14" s="1"/>
  <c r="CH75" i="14" s="1"/>
  <c r="CI75" i="14" s="1"/>
  <c r="CJ75" i="14" s="1"/>
  <c r="CK75" i="14" s="1"/>
  <c r="CL75" i="14" s="1"/>
  <c r="CM75" i="14" s="1"/>
  <c r="CN75" i="14" s="1"/>
  <c r="CO75" i="14" s="1"/>
  <c r="CP75" i="14" s="1"/>
  <c r="P29" i="14"/>
  <c r="CE29" i="14" s="1"/>
  <c r="CF406" i="14"/>
  <c r="CG406" i="14" s="1"/>
  <c r="CH406" i="14" s="1"/>
  <c r="CI406" i="14" s="1"/>
  <c r="CJ406" i="14" s="1"/>
  <c r="CK406" i="14" s="1"/>
  <c r="CL406" i="14" s="1"/>
  <c r="CM406" i="14" s="1"/>
  <c r="CN406" i="14" s="1"/>
  <c r="CO406" i="14" s="1"/>
  <c r="CP406" i="14" s="1"/>
  <c r="CE70" i="14"/>
  <c r="CF70" i="14" s="1"/>
  <c r="CG70" i="14" s="1"/>
  <c r="CH70" i="14" s="1"/>
  <c r="CI70" i="14" s="1"/>
  <c r="CJ70" i="14" s="1"/>
  <c r="CK70" i="14" s="1"/>
  <c r="CL70" i="14" s="1"/>
  <c r="CM70" i="14" s="1"/>
  <c r="CN70" i="14" s="1"/>
  <c r="CO70" i="14" s="1"/>
  <c r="CP70" i="14" s="1"/>
  <c r="CE381" i="14"/>
  <c r="CF381" i="14" s="1"/>
  <c r="CG381" i="14" s="1"/>
  <c r="CH381" i="14" s="1"/>
  <c r="CI381" i="14" s="1"/>
  <c r="CJ381" i="14" s="1"/>
  <c r="CK381" i="14" s="1"/>
  <c r="CL381" i="14" s="1"/>
  <c r="CM381" i="14" s="1"/>
  <c r="CN381" i="14" s="1"/>
  <c r="CO381" i="14" s="1"/>
  <c r="CP381" i="14" s="1"/>
  <c r="P23" i="14"/>
  <c r="CE23" i="14" s="1"/>
  <c r="P13" i="14"/>
  <c r="P277" i="14"/>
  <c r="P465" i="14"/>
  <c r="CE465" i="14" s="1"/>
  <c r="P261" i="14"/>
  <c r="CE261" i="14" s="1"/>
  <c r="P238" i="14"/>
  <c r="AW146" i="6"/>
  <c r="AP18" i="10" s="1"/>
  <c r="AP100" i="10" s="1"/>
  <c r="CF42" i="14"/>
  <c r="CG42" i="14" s="1"/>
  <c r="CH42" i="14" s="1"/>
  <c r="CI42" i="14" s="1"/>
  <c r="CJ42" i="14" s="1"/>
  <c r="CK42" i="14" s="1"/>
  <c r="CL42" i="14" s="1"/>
  <c r="CM42" i="14" s="1"/>
  <c r="CN42" i="14" s="1"/>
  <c r="CO42" i="14" s="1"/>
  <c r="CP42" i="14" s="1"/>
  <c r="P200" i="14"/>
  <c r="CE200" i="14" s="1"/>
  <c r="P430" i="14"/>
  <c r="BT488" i="14"/>
  <c r="BU488" i="14" s="1"/>
  <c r="BV488" i="14" s="1"/>
  <c r="BW488" i="14" s="1"/>
  <c r="BX488" i="14" s="1"/>
  <c r="BY488" i="14" s="1"/>
  <c r="BZ488" i="14" s="1"/>
  <c r="CA488" i="14" s="1"/>
  <c r="CB488" i="14" s="1"/>
  <c r="CC488" i="14" s="1"/>
  <c r="CD488" i="14" s="1"/>
  <c r="CE124" i="14"/>
  <c r="CF124" i="14" s="1"/>
  <c r="CG124" i="14" s="1"/>
  <c r="CH124" i="14" s="1"/>
  <c r="CI124" i="14" s="1"/>
  <c r="CJ124" i="14" s="1"/>
  <c r="CK124" i="14" s="1"/>
  <c r="CL124" i="14" s="1"/>
  <c r="CM124" i="14" s="1"/>
  <c r="CN124" i="14" s="1"/>
  <c r="CO124" i="14" s="1"/>
  <c r="CP124" i="14" s="1"/>
  <c r="P99" i="14"/>
  <c r="CE99" i="14" s="1"/>
  <c r="P37" i="14"/>
  <c r="BT323" i="14"/>
  <c r="BU323" i="14" s="1"/>
  <c r="BV323" i="14" s="1"/>
  <c r="BW323" i="14" s="1"/>
  <c r="BX323" i="14" s="1"/>
  <c r="BY323" i="14" s="1"/>
  <c r="BZ323" i="14" s="1"/>
  <c r="CA323" i="14" s="1"/>
  <c r="CB323" i="14" s="1"/>
  <c r="CC323" i="14" s="1"/>
  <c r="CD323" i="14" s="1"/>
  <c r="BT259" i="14"/>
  <c r="BU259" i="14" s="1"/>
  <c r="BV259" i="14" s="1"/>
  <c r="BW259" i="14" s="1"/>
  <c r="BX259" i="14" s="1"/>
  <c r="BY259" i="14" s="1"/>
  <c r="BZ259" i="14" s="1"/>
  <c r="CA259" i="14" s="1"/>
  <c r="CB259" i="14" s="1"/>
  <c r="CC259" i="14" s="1"/>
  <c r="CD259" i="14" s="1"/>
  <c r="P359" i="14"/>
  <c r="CE359" i="14" s="1"/>
  <c r="P30" i="14"/>
  <c r="CE30" i="14" s="1"/>
  <c r="P434" i="14"/>
  <c r="CE434" i="14" s="1"/>
  <c r="P329" i="14"/>
  <c r="CE329" i="14" s="1"/>
  <c r="CE423" i="14"/>
  <c r="CF423" i="14" s="1"/>
  <c r="CG423" i="14" s="1"/>
  <c r="CH423" i="14" s="1"/>
  <c r="CI423" i="14" s="1"/>
  <c r="CJ423" i="14" s="1"/>
  <c r="CK423" i="14" s="1"/>
  <c r="CL423" i="14" s="1"/>
  <c r="CM423" i="14" s="1"/>
  <c r="CN423" i="14" s="1"/>
  <c r="CO423" i="14" s="1"/>
  <c r="CP423" i="14" s="1"/>
  <c r="CE94" i="14"/>
  <c r="CF94" i="14" s="1"/>
  <c r="CG94" i="14" s="1"/>
  <c r="CH94" i="14" s="1"/>
  <c r="CI94" i="14" s="1"/>
  <c r="CJ94" i="14" s="1"/>
  <c r="CK94" i="14" s="1"/>
  <c r="CL94" i="14" s="1"/>
  <c r="CM94" i="14" s="1"/>
  <c r="CN94" i="14" s="1"/>
  <c r="CO94" i="14" s="1"/>
  <c r="CP94" i="14" s="1"/>
  <c r="BT24" i="14"/>
  <c r="BU24" i="14" s="1"/>
  <c r="BV24" i="14" s="1"/>
  <c r="BW24" i="14" s="1"/>
  <c r="BX24" i="14" s="1"/>
  <c r="BY24" i="14" s="1"/>
  <c r="BZ24" i="14" s="1"/>
  <c r="CA24" i="14" s="1"/>
  <c r="CB24" i="14" s="1"/>
  <c r="CC24" i="14" s="1"/>
  <c r="CD24" i="14" s="1"/>
  <c r="P257" i="14"/>
  <c r="CE257" i="14" s="1"/>
  <c r="P271" i="14"/>
  <c r="CE271" i="14" s="1"/>
  <c r="A42" i="15"/>
  <c r="D41" i="15"/>
  <c r="E41" i="15"/>
  <c r="CE65" i="14"/>
  <c r="P435" i="14"/>
  <c r="CE435" i="14" s="1"/>
  <c r="P66" i="14"/>
  <c r="CE66" i="14" s="1"/>
  <c r="P181" i="14"/>
  <c r="CE181" i="14" s="1"/>
  <c r="P451" i="14"/>
  <c r="P446" i="14"/>
  <c r="CE446" i="14" s="1"/>
  <c r="CE149" i="14"/>
  <c r="CF149" i="14" s="1"/>
  <c r="CG149" i="14" s="1"/>
  <c r="CH149" i="14" s="1"/>
  <c r="CI149" i="14" s="1"/>
  <c r="CJ149" i="14" s="1"/>
  <c r="CK149" i="14" s="1"/>
  <c r="CL149" i="14" s="1"/>
  <c r="CM149" i="14" s="1"/>
  <c r="CN149" i="14" s="1"/>
  <c r="CO149" i="14" s="1"/>
  <c r="CP149" i="14" s="1"/>
  <c r="P384" i="14"/>
  <c r="CE384" i="14" s="1"/>
  <c r="P373" i="14"/>
  <c r="CE373" i="14" s="1"/>
  <c r="AF50" i="11"/>
  <c r="AG51" i="11"/>
  <c r="P130" i="14"/>
  <c r="CF43" i="14"/>
  <c r="CG43" i="14" s="1"/>
  <c r="CH43" i="14" s="1"/>
  <c r="CI43" i="14" s="1"/>
  <c r="CJ43" i="14" s="1"/>
  <c r="CK43" i="14" s="1"/>
  <c r="CL43" i="14" s="1"/>
  <c r="CM43" i="14" s="1"/>
  <c r="CN43" i="14" s="1"/>
  <c r="CO43" i="14" s="1"/>
  <c r="CP43" i="14" s="1"/>
  <c r="P177" i="14"/>
  <c r="CE177" i="14" s="1"/>
  <c r="CE116" i="14"/>
  <c r="BT297" i="14"/>
  <c r="BU297" i="14" s="1"/>
  <c r="BV297" i="14" s="1"/>
  <c r="BW297" i="14" s="1"/>
  <c r="BX297" i="14" s="1"/>
  <c r="BY297" i="14" s="1"/>
  <c r="BZ297" i="14" s="1"/>
  <c r="CA297" i="14" s="1"/>
  <c r="CB297" i="14" s="1"/>
  <c r="CC297" i="14" s="1"/>
  <c r="CD297" i="14" s="1"/>
  <c r="P338" i="14"/>
  <c r="CE338" i="14" s="1"/>
  <c r="P256" i="14"/>
  <c r="CE403" i="14"/>
  <c r="CF403" i="14" s="1"/>
  <c r="CG403" i="14" s="1"/>
  <c r="CH403" i="14" s="1"/>
  <c r="CI403" i="14" s="1"/>
  <c r="CJ403" i="14" s="1"/>
  <c r="CK403" i="14" s="1"/>
  <c r="CL403" i="14" s="1"/>
  <c r="CM403" i="14" s="1"/>
  <c r="CN403" i="14" s="1"/>
  <c r="CO403" i="14" s="1"/>
  <c r="CP403" i="14" s="1"/>
  <c r="CE273" i="14"/>
  <c r="CF273" i="14" s="1"/>
  <c r="CG273" i="14" s="1"/>
  <c r="CH273" i="14" s="1"/>
  <c r="CI273" i="14" s="1"/>
  <c r="CJ273" i="14" s="1"/>
  <c r="CK273" i="14" s="1"/>
  <c r="CL273" i="14" s="1"/>
  <c r="CM273" i="14" s="1"/>
  <c r="CN273" i="14" s="1"/>
  <c r="CO273" i="14" s="1"/>
  <c r="CP273" i="14" s="1"/>
  <c r="P221" i="14"/>
  <c r="CE221" i="14" s="1"/>
  <c r="P356" i="14"/>
  <c r="CE356" i="14" s="1"/>
  <c r="P16" i="14"/>
  <c r="P26" i="14"/>
  <c r="P199" i="14"/>
  <c r="CE199" i="14" s="1"/>
  <c r="CF420" i="14"/>
  <c r="CG420" i="14" s="1"/>
  <c r="CH420" i="14" s="1"/>
  <c r="CI420" i="14" s="1"/>
  <c r="CJ420" i="14" s="1"/>
  <c r="CK420" i="14" s="1"/>
  <c r="CL420" i="14" s="1"/>
  <c r="CM420" i="14" s="1"/>
  <c r="CN420" i="14" s="1"/>
  <c r="CO420" i="14" s="1"/>
  <c r="CP420" i="14" s="1"/>
  <c r="BS15" i="14"/>
  <c r="BT15" i="14" s="1"/>
  <c r="BU15" i="14" s="1"/>
  <c r="BV15" i="14" s="1"/>
  <c r="BW15" i="14" s="1"/>
  <c r="BX15" i="14" s="1"/>
  <c r="BY15" i="14" s="1"/>
  <c r="BZ15" i="14" s="1"/>
  <c r="CA15" i="14" s="1"/>
  <c r="CB15" i="14" s="1"/>
  <c r="CC15" i="14" s="1"/>
  <c r="CD15" i="14" s="1"/>
  <c r="BO58" i="14"/>
  <c r="BP58" i="14" s="1"/>
  <c r="P123" i="14"/>
  <c r="CE123" i="14" s="1"/>
  <c r="BI57" i="14"/>
  <c r="AW8" i="6"/>
  <c r="P63" i="14"/>
  <c r="P304" i="14"/>
  <c r="CE304" i="14" s="1"/>
  <c r="P32" i="14"/>
  <c r="CE32" i="14" s="1"/>
  <c r="P198" i="14"/>
  <c r="CE170" i="14"/>
  <c r="CF170" i="14" s="1"/>
  <c r="CG170" i="14" s="1"/>
  <c r="CH170" i="14" s="1"/>
  <c r="CI170" i="14" s="1"/>
  <c r="CJ170" i="14" s="1"/>
  <c r="CK170" i="14" s="1"/>
  <c r="CL170" i="14" s="1"/>
  <c r="CM170" i="14" s="1"/>
  <c r="CN170" i="14" s="1"/>
  <c r="CO170" i="14" s="1"/>
  <c r="CP170" i="14" s="1"/>
  <c r="P163" i="14"/>
  <c r="P131" i="14"/>
  <c r="P72" i="14"/>
  <c r="CE211" i="14"/>
  <c r="CF211" i="14" s="1"/>
  <c r="CG211" i="14" s="1"/>
  <c r="CH211" i="14" s="1"/>
  <c r="CI211" i="14" s="1"/>
  <c r="CJ211" i="14" s="1"/>
  <c r="CK211" i="14" s="1"/>
  <c r="CL211" i="14" s="1"/>
  <c r="CM211" i="14" s="1"/>
  <c r="CN211" i="14" s="1"/>
  <c r="CO211" i="14" s="1"/>
  <c r="CP211" i="14" s="1"/>
  <c r="CE295" i="14"/>
  <c r="CF295" i="14" s="1"/>
  <c r="CG295" i="14" s="1"/>
  <c r="CH295" i="14" s="1"/>
  <c r="CI295" i="14" s="1"/>
  <c r="CJ295" i="14" s="1"/>
  <c r="CK295" i="14" s="1"/>
  <c r="CL295" i="14" s="1"/>
  <c r="CM295" i="14" s="1"/>
  <c r="CN295" i="14" s="1"/>
  <c r="CO295" i="14" s="1"/>
  <c r="CP295" i="14" s="1"/>
  <c r="P266" i="14"/>
  <c r="CE266" i="14" s="1"/>
  <c r="P195" i="14"/>
  <c r="CE195" i="14" s="1"/>
  <c r="P285" i="14"/>
  <c r="CF351" i="14"/>
  <c r="CG351" i="14" s="1"/>
  <c r="CH351" i="14" s="1"/>
  <c r="CI351" i="14" s="1"/>
  <c r="CJ351" i="14" s="1"/>
  <c r="CK351" i="14" s="1"/>
  <c r="CL351" i="14" s="1"/>
  <c r="CM351" i="14" s="1"/>
  <c r="CN351" i="14" s="1"/>
  <c r="CO351" i="14" s="1"/>
  <c r="CP351" i="14" s="1"/>
  <c r="P263" i="14"/>
  <c r="CE263" i="14" s="1"/>
  <c r="P414" i="14"/>
  <c r="CE383" i="14"/>
  <c r="CF383" i="14" s="1"/>
  <c r="CG383" i="14" s="1"/>
  <c r="CH383" i="14" s="1"/>
  <c r="CI383" i="14" s="1"/>
  <c r="CJ383" i="14" s="1"/>
  <c r="CK383" i="14" s="1"/>
  <c r="CL383" i="14" s="1"/>
  <c r="CM383" i="14" s="1"/>
  <c r="CN383" i="14" s="1"/>
  <c r="CO383" i="14" s="1"/>
  <c r="CP383" i="14" s="1"/>
  <c r="CF375" i="14"/>
  <c r="CG375" i="14" s="1"/>
  <c r="CH375" i="14" s="1"/>
  <c r="CI375" i="14" s="1"/>
  <c r="CJ375" i="14" s="1"/>
  <c r="CK375" i="14" s="1"/>
  <c r="CL375" i="14" s="1"/>
  <c r="CM375" i="14" s="1"/>
  <c r="CN375" i="14" s="1"/>
  <c r="CO375" i="14" s="1"/>
  <c r="CP375" i="14" s="1"/>
  <c r="AW7" i="6"/>
  <c r="BI17" i="14"/>
  <c r="CE309" i="14"/>
  <c r="CF309" i="14" s="1"/>
  <c r="CG309" i="14" s="1"/>
  <c r="CH309" i="14" s="1"/>
  <c r="CI309" i="14" s="1"/>
  <c r="CJ309" i="14" s="1"/>
  <c r="CK309" i="14" s="1"/>
  <c r="CL309" i="14" s="1"/>
  <c r="CM309" i="14" s="1"/>
  <c r="CN309" i="14" s="1"/>
  <c r="CO309" i="14" s="1"/>
  <c r="CP309" i="14" s="1"/>
  <c r="P366" i="14"/>
  <c r="CE366" i="14" s="1"/>
  <c r="P481" i="14"/>
  <c r="P269" i="14"/>
  <c r="P365" i="14"/>
  <c r="CE225" i="14"/>
  <c r="CF225" i="14" s="1"/>
  <c r="CG225" i="14" s="1"/>
  <c r="CH225" i="14" s="1"/>
  <c r="CI225" i="14" s="1"/>
  <c r="CJ225" i="14" s="1"/>
  <c r="CK225" i="14" s="1"/>
  <c r="CL225" i="14" s="1"/>
  <c r="CM225" i="14" s="1"/>
  <c r="CN225" i="14" s="1"/>
  <c r="CO225" i="14" s="1"/>
  <c r="CP225" i="14" s="1"/>
  <c r="P319" i="14"/>
  <c r="P320" i="14"/>
  <c r="CE320" i="14" s="1"/>
  <c r="P171" i="14"/>
  <c r="CE171" i="14" s="1"/>
  <c r="P353" i="14"/>
  <c r="CE353" i="14" s="1"/>
  <c r="P248" i="14"/>
  <c r="CE248" i="14" s="1"/>
  <c r="P40" i="14"/>
  <c r="P250" i="14"/>
  <c r="CE250" i="14" s="1"/>
  <c r="P148" i="14"/>
  <c r="CE148" i="14" s="1"/>
  <c r="CE468" i="14"/>
  <c r="CF468" i="14" s="1"/>
  <c r="CG468" i="14" s="1"/>
  <c r="CH468" i="14" s="1"/>
  <c r="CI468" i="14" s="1"/>
  <c r="CJ468" i="14" s="1"/>
  <c r="CK468" i="14" s="1"/>
  <c r="CL468" i="14" s="1"/>
  <c r="CM468" i="14" s="1"/>
  <c r="CN468" i="14" s="1"/>
  <c r="CO468" i="14" s="1"/>
  <c r="CP468" i="14" s="1"/>
  <c r="P265" i="14"/>
  <c r="P188" i="14"/>
  <c r="CE188" i="14" s="1"/>
  <c r="CE278" i="14"/>
  <c r="CF278" i="14" s="1"/>
  <c r="CG278" i="14" s="1"/>
  <c r="CH278" i="14" s="1"/>
  <c r="CI278" i="14" s="1"/>
  <c r="CJ278" i="14" s="1"/>
  <c r="CK278" i="14" s="1"/>
  <c r="CL278" i="14" s="1"/>
  <c r="CM278" i="14" s="1"/>
  <c r="CN278" i="14" s="1"/>
  <c r="CO278" i="14" s="1"/>
  <c r="CP278" i="14" s="1"/>
  <c r="P100" i="14"/>
  <c r="CE100" i="14" s="1"/>
  <c r="CF415" i="14"/>
  <c r="CG415" i="14" s="1"/>
  <c r="CH415" i="14" s="1"/>
  <c r="CI415" i="14" s="1"/>
  <c r="CJ415" i="14" s="1"/>
  <c r="CK415" i="14" s="1"/>
  <c r="CL415" i="14" s="1"/>
  <c r="CM415" i="14" s="1"/>
  <c r="CN415" i="14" s="1"/>
  <c r="CO415" i="14" s="1"/>
  <c r="CP415" i="14" s="1"/>
  <c r="BT183" i="14"/>
  <c r="BU183" i="14" s="1"/>
  <c r="BV183" i="14" s="1"/>
  <c r="BW183" i="14" s="1"/>
  <c r="BX183" i="14" s="1"/>
  <c r="BY183" i="14" s="1"/>
  <c r="BZ183" i="14" s="1"/>
  <c r="CA183" i="14" s="1"/>
  <c r="CB183" i="14" s="1"/>
  <c r="CC183" i="14" s="1"/>
  <c r="CD183" i="14" s="1"/>
  <c r="P487" i="14"/>
  <c r="P457" i="14"/>
  <c r="CE457" i="14" s="1"/>
  <c r="P19" i="14"/>
  <c r="CE19" i="14" s="1"/>
  <c r="D51" i="11"/>
  <c r="E52" i="11"/>
  <c r="CF417" i="14"/>
  <c r="CG417" i="14" s="1"/>
  <c r="CH417" i="14" s="1"/>
  <c r="CI417" i="14" s="1"/>
  <c r="CJ417" i="14" s="1"/>
  <c r="CK417" i="14" s="1"/>
  <c r="CL417" i="14" s="1"/>
  <c r="CM417" i="14" s="1"/>
  <c r="CN417" i="14" s="1"/>
  <c r="CO417" i="14" s="1"/>
  <c r="CP417" i="14" s="1"/>
  <c r="P474" i="14"/>
  <c r="P142" i="14"/>
  <c r="CE142" i="14" s="1"/>
  <c r="P82" i="14"/>
  <c r="CF421" i="14"/>
  <c r="CG421" i="14" s="1"/>
  <c r="CH421" i="14" s="1"/>
  <c r="CI421" i="14" s="1"/>
  <c r="CJ421" i="14" s="1"/>
  <c r="CK421" i="14" s="1"/>
  <c r="CL421" i="14" s="1"/>
  <c r="CM421" i="14" s="1"/>
  <c r="CN421" i="14" s="1"/>
  <c r="CO421" i="14" s="1"/>
  <c r="CP421" i="14" s="1"/>
  <c r="CE244" i="14"/>
  <c r="CF244" i="14" s="1"/>
  <c r="CG244" i="14" s="1"/>
  <c r="CH244" i="14" s="1"/>
  <c r="CI244" i="14" s="1"/>
  <c r="CJ244" i="14" s="1"/>
  <c r="CK244" i="14" s="1"/>
  <c r="CL244" i="14" s="1"/>
  <c r="CM244" i="14" s="1"/>
  <c r="CN244" i="14" s="1"/>
  <c r="CO244" i="14" s="1"/>
  <c r="CP244" i="14" s="1"/>
  <c r="P348" i="14"/>
  <c r="CE34" i="14"/>
  <c r="CF34" i="14" s="1"/>
  <c r="CG34" i="14" s="1"/>
  <c r="CH34" i="14" s="1"/>
  <c r="CI34" i="14" s="1"/>
  <c r="CJ34" i="14" s="1"/>
  <c r="CK34" i="14" s="1"/>
  <c r="CL34" i="14" s="1"/>
  <c r="CM34" i="14" s="1"/>
  <c r="CN34" i="14" s="1"/>
  <c r="CO34" i="14" s="1"/>
  <c r="CP34" i="14" s="1"/>
  <c r="P327" i="14"/>
  <c r="CE327" i="14" s="1"/>
  <c r="CF463" i="14"/>
  <c r="CG463" i="14" s="1"/>
  <c r="CH463" i="14" s="1"/>
  <c r="CI463" i="14" s="1"/>
  <c r="CJ463" i="14" s="1"/>
  <c r="CK463" i="14" s="1"/>
  <c r="CL463" i="14" s="1"/>
  <c r="CM463" i="14" s="1"/>
  <c r="CN463" i="14" s="1"/>
  <c r="CO463" i="14" s="1"/>
  <c r="CP463" i="14" s="1"/>
  <c r="CE313" i="14"/>
  <c r="P405" i="14"/>
  <c r="CE405" i="14" s="1"/>
  <c r="P166" i="14"/>
  <c r="F40" i="15"/>
  <c r="H40" i="15" s="1"/>
  <c r="BT78" i="14"/>
  <c r="BU78" i="14" s="1"/>
  <c r="BV78" i="14" s="1"/>
  <c r="BW78" i="14" s="1"/>
  <c r="BX78" i="14" s="1"/>
  <c r="BY78" i="14" s="1"/>
  <c r="BZ78" i="14" s="1"/>
  <c r="CA78" i="14" s="1"/>
  <c r="CB78" i="14" s="1"/>
  <c r="CC78" i="14" s="1"/>
  <c r="CD78" i="14" s="1"/>
  <c r="CE378" i="14"/>
  <c r="CF378" i="14" s="1"/>
  <c r="CG378" i="14" s="1"/>
  <c r="CH378" i="14" s="1"/>
  <c r="CI378" i="14" s="1"/>
  <c r="CJ378" i="14" s="1"/>
  <c r="CK378" i="14" s="1"/>
  <c r="CL378" i="14" s="1"/>
  <c r="CM378" i="14" s="1"/>
  <c r="CN378" i="14" s="1"/>
  <c r="CO378" i="14" s="1"/>
  <c r="CP378" i="14" s="1"/>
  <c r="CF453" i="14"/>
  <c r="CG453" i="14" s="1"/>
  <c r="CH453" i="14" s="1"/>
  <c r="CI453" i="14" s="1"/>
  <c r="CJ453" i="14" s="1"/>
  <c r="CK453" i="14" s="1"/>
  <c r="CL453" i="14" s="1"/>
  <c r="CM453" i="14" s="1"/>
  <c r="CN453" i="14" s="1"/>
  <c r="CO453" i="14" s="1"/>
  <c r="CP453" i="14" s="1"/>
  <c r="P48" i="14"/>
  <c r="CE48" i="14" s="1"/>
  <c r="P242" i="14"/>
  <c r="P174" i="14"/>
  <c r="CE174" i="14" s="1"/>
  <c r="BI12" i="14"/>
  <c r="BH2" i="14"/>
  <c r="BH3" i="14" s="1"/>
  <c r="AW73" i="6" s="1"/>
  <c r="AW82" i="6" s="1"/>
  <c r="AW5" i="6"/>
  <c r="CE69" i="14"/>
  <c r="CF69" i="14" s="1"/>
  <c r="CG69" i="14" s="1"/>
  <c r="CH69" i="14" s="1"/>
  <c r="CI69" i="14" s="1"/>
  <c r="CJ69" i="14" s="1"/>
  <c r="CK69" i="14" s="1"/>
  <c r="CL69" i="14" s="1"/>
  <c r="CM69" i="14" s="1"/>
  <c r="CN69" i="14" s="1"/>
  <c r="CO69" i="14" s="1"/>
  <c r="CP69" i="14" s="1"/>
  <c r="P290" i="14"/>
  <c r="CE290" i="14" s="1"/>
  <c r="CF228" i="14"/>
  <c r="CG228" i="14" s="1"/>
  <c r="CH228" i="14" s="1"/>
  <c r="CI228" i="14" s="1"/>
  <c r="CJ228" i="14" s="1"/>
  <c r="CK228" i="14" s="1"/>
  <c r="CL228" i="14" s="1"/>
  <c r="CM228" i="14" s="1"/>
  <c r="CN228" i="14" s="1"/>
  <c r="CO228" i="14" s="1"/>
  <c r="CP228" i="14" s="1"/>
  <c r="BS151" i="14"/>
  <c r="BT151" i="14" s="1"/>
  <c r="BU151" i="14" s="1"/>
  <c r="BV151" i="14" s="1"/>
  <c r="BW151" i="14" s="1"/>
  <c r="BX151" i="14" s="1"/>
  <c r="BY151" i="14" s="1"/>
  <c r="BZ151" i="14" s="1"/>
  <c r="CA151" i="14" s="1"/>
  <c r="CB151" i="14" s="1"/>
  <c r="CC151" i="14" s="1"/>
  <c r="CD151" i="14" s="1"/>
  <c r="P280" i="14"/>
  <c r="P161" i="14"/>
  <c r="CE161" i="14" s="1"/>
  <c r="P128" i="14"/>
  <c r="CF270" i="14"/>
  <c r="CG270" i="14" s="1"/>
  <c r="CH270" i="14" s="1"/>
  <c r="CI270" i="14" s="1"/>
  <c r="CJ270" i="14" s="1"/>
  <c r="CK270" i="14" s="1"/>
  <c r="CL270" i="14" s="1"/>
  <c r="CM270" i="14" s="1"/>
  <c r="CN270" i="14" s="1"/>
  <c r="CO270" i="14" s="1"/>
  <c r="CP270" i="14" s="1"/>
  <c r="CE407" i="14"/>
  <c r="CF407" i="14" s="1"/>
  <c r="CG407" i="14" s="1"/>
  <c r="CH407" i="14" s="1"/>
  <c r="CI407" i="14" s="1"/>
  <c r="CJ407" i="14" s="1"/>
  <c r="CK407" i="14" s="1"/>
  <c r="CL407" i="14" s="1"/>
  <c r="CM407" i="14" s="1"/>
  <c r="CN407" i="14" s="1"/>
  <c r="CO407" i="14" s="1"/>
  <c r="CP407" i="14" s="1"/>
  <c r="BI14" i="14"/>
  <c r="AW6" i="6"/>
  <c r="P485" i="14"/>
  <c r="CE485" i="14" s="1"/>
  <c r="P50" i="14"/>
  <c r="CE483" i="14"/>
  <c r="CF483" i="14" s="1"/>
  <c r="CG483" i="14" s="1"/>
  <c r="CH483" i="14" s="1"/>
  <c r="CI483" i="14" s="1"/>
  <c r="CJ483" i="14" s="1"/>
  <c r="CK483" i="14" s="1"/>
  <c r="CL483" i="14" s="1"/>
  <c r="CM483" i="14" s="1"/>
  <c r="CN483" i="14" s="1"/>
  <c r="CO483" i="14" s="1"/>
  <c r="CP483" i="14" s="1"/>
  <c r="P330" i="14"/>
  <c r="CE330" i="14" s="1"/>
  <c r="P394" i="14"/>
  <c r="CE394" i="14" s="1"/>
  <c r="P450" i="14"/>
  <c r="CE450" i="14" s="1"/>
  <c r="P234" i="14"/>
  <c r="CE234" i="14" s="1"/>
  <c r="P343" i="14"/>
  <c r="S51" i="11"/>
  <c r="R50" i="11"/>
  <c r="AA50" i="11"/>
  <c r="P113" i="14"/>
  <c r="BT92" i="14"/>
  <c r="BU92" i="14" s="1"/>
  <c r="BV92" i="14" s="1"/>
  <c r="BW92" i="14" s="1"/>
  <c r="BX92" i="14" s="1"/>
  <c r="BY92" i="14" s="1"/>
  <c r="BZ92" i="14" s="1"/>
  <c r="CA92" i="14" s="1"/>
  <c r="CB92" i="14" s="1"/>
  <c r="CC92" i="14" s="1"/>
  <c r="CD92" i="14" s="1"/>
  <c r="P418" i="14"/>
  <c r="CE418" i="14" s="1"/>
  <c r="CF206" i="14"/>
  <c r="CG206" i="14" s="1"/>
  <c r="CH206" i="14" s="1"/>
  <c r="CI206" i="14" s="1"/>
  <c r="CJ206" i="14" s="1"/>
  <c r="CK206" i="14" s="1"/>
  <c r="CL206" i="14" s="1"/>
  <c r="CM206" i="14" s="1"/>
  <c r="CN206" i="14" s="1"/>
  <c r="CO206" i="14" s="1"/>
  <c r="CP206" i="14" s="1"/>
  <c r="P333" i="14"/>
  <c r="CF402" i="14"/>
  <c r="CG402" i="14" s="1"/>
  <c r="CH402" i="14" s="1"/>
  <c r="CI402" i="14" s="1"/>
  <c r="CJ402" i="14" s="1"/>
  <c r="CK402" i="14" s="1"/>
  <c r="CL402" i="14" s="1"/>
  <c r="CM402" i="14" s="1"/>
  <c r="CN402" i="14" s="1"/>
  <c r="CO402" i="14" s="1"/>
  <c r="CP402" i="14" s="1"/>
  <c r="P201" i="14"/>
  <c r="CE201" i="14" s="1"/>
  <c r="BT452" i="14"/>
  <c r="BU452" i="14" s="1"/>
  <c r="BV452" i="14" s="1"/>
  <c r="BW452" i="14" s="1"/>
  <c r="BX452" i="14" s="1"/>
  <c r="BY452" i="14" s="1"/>
  <c r="BZ452" i="14" s="1"/>
  <c r="CA452" i="14" s="1"/>
  <c r="CB452" i="14" s="1"/>
  <c r="CC452" i="14" s="1"/>
  <c r="CD452" i="14" s="1"/>
  <c r="CF194" i="14"/>
  <c r="CG194" i="14" s="1"/>
  <c r="CH194" i="14" s="1"/>
  <c r="CI194" i="14" s="1"/>
  <c r="CJ194" i="14" s="1"/>
  <c r="CK194" i="14" s="1"/>
  <c r="CL194" i="14" s="1"/>
  <c r="CM194" i="14" s="1"/>
  <c r="CN194" i="14" s="1"/>
  <c r="CO194" i="14" s="1"/>
  <c r="CP194" i="14" s="1"/>
  <c r="P208" i="14"/>
  <c r="P364" i="14"/>
  <c r="CE364" i="14" s="1"/>
  <c r="BT68" i="14"/>
  <c r="BU68" i="14" s="1"/>
  <c r="BV68" i="14" s="1"/>
  <c r="BW68" i="14" s="1"/>
  <c r="BX68" i="14" s="1"/>
  <c r="BY68" i="14" s="1"/>
  <c r="BZ68" i="14" s="1"/>
  <c r="CA68" i="14" s="1"/>
  <c r="CB68" i="14" s="1"/>
  <c r="CC68" i="14" s="1"/>
  <c r="CD68" i="14" s="1"/>
  <c r="P154" i="14"/>
  <c r="CE154" i="14" s="1"/>
  <c r="BT167" i="14"/>
  <c r="BU167" i="14" s="1"/>
  <c r="BV167" i="14" s="1"/>
  <c r="BW167" i="14" s="1"/>
  <c r="BX167" i="14" s="1"/>
  <c r="BY167" i="14" s="1"/>
  <c r="BZ167" i="14" s="1"/>
  <c r="CA167" i="14" s="1"/>
  <c r="CB167" i="14" s="1"/>
  <c r="CC167" i="14" s="1"/>
  <c r="CD167" i="14" s="1"/>
  <c r="BT98" i="14"/>
  <c r="BU98" i="14" s="1"/>
  <c r="BV98" i="14" s="1"/>
  <c r="BW98" i="14" s="1"/>
  <c r="BX98" i="14" s="1"/>
  <c r="BY98" i="14" s="1"/>
  <c r="BZ98" i="14" s="1"/>
  <c r="CA98" i="14" s="1"/>
  <c r="CB98" i="14" s="1"/>
  <c r="CC98" i="14" s="1"/>
  <c r="CD98" i="14" s="1"/>
  <c r="BT321" i="14"/>
  <c r="BU321" i="14" s="1"/>
  <c r="BV321" i="14" s="1"/>
  <c r="BW321" i="14" s="1"/>
  <c r="BX321" i="14" s="1"/>
  <c r="BY321" i="14" s="1"/>
  <c r="BZ321" i="14" s="1"/>
  <c r="CA321" i="14" s="1"/>
  <c r="CB321" i="14" s="1"/>
  <c r="CC321" i="14" s="1"/>
  <c r="CD321" i="14" s="1"/>
  <c r="Q433" i="14"/>
  <c r="CQ433" i="14" s="1"/>
  <c r="P398" i="14"/>
  <c r="BT331" i="14"/>
  <c r="BU331" i="14" s="1"/>
  <c r="BV331" i="14" s="1"/>
  <c r="BW331" i="14" s="1"/>
  <c r="BX331" i="14" s="1"/>
  <c r="BY331" i="14" s="1"/>
  <c r="BZ331" i="14" s="1"/>
  <c r="CA331" i="14" s="1"/>
  <c r="CB331" i="14" s="1"/>
  <c r="CC331" i="14" s="1"/>
  <c r="CD331" i="14" s="1"/>
  <c r="P479" i="14"/>
  <c r="P104" i="14"/>
  <c r="CE104" i="14" s="1"/>
  <c r="P400" i="14"/>
  <c r="CE400" i="14" s="1"/>
  <c r="P111" i="14"/>
  <c r="CE111" i="14" s="1"/>
  <c r="BT404" i="14"/>
  <c r="BU404" i="14" s="1"/>
  <c r="BV404" i="14" s="1"/>
  <c r="BW404" i="14" s="1"/>
  <c r="BX404" i="14" s="1"/>
  <c r="BY404" i="14" s="1"/>
  <c r="BZ404" i="14" s="1"/>
  <c r="CA404" i="14" s="1"/>
  <c r="CB404" i="14" s="1"/>
  <c r="CC404" i="14" s="1"/>
  <c r="CD404" i="14" s="1"/>
  <c r="AO39" i="10"/>
  <c r="AP168" i="10"/>
  <c r="AL96" i="10"/>
  <c r="AL98" i="10"/>
  <c r="AZ5" i="16"/>
  <c r="AZ10" i="16" s="1"/>
  <c r="AP45" i="10"/>
  <c r="AP65" i="10"/>
  <c r="AP23" i="10"/>
  <c r="AP22" i="10" s="1"/>
  <c r="AP39" i="10" s="1"/>
  <c r="BA1" i="16"/>
  <c r="AR3" i="10"/>
  <c r="AQ166" i="10"/>
  <c r="AQ51" i="10"/>
  <c r="AQ158" i="10"/>
  <c r="AQ62" i="10"/>
  <c r="AQ77" i="10"/>
  <c r="AQ34" i="10" s="1"/>
  <c r="AQ60" i="10"/>
  <c r="AQ50" i="10"/>
  <c r="AQ64" i="10"/>
  <c r="AQ163" i="10"/>
  <c r="AQ79" i="10"/>
  <c r="AQ36" i="10" s="1"/>
  <c r="AQ55" i="10"/>
  <c r="AQ74" i="10"/>
  <c r="AQ31" i="10" s="1"/>
  <c r="AQ8" i="10"/>
  <c r="AQ61" i="10"/>
  <c r="AQ78" i="10"/>
  <c r="AQ35" i="10" s="1"/>
  <c r="AQ159" i="10"/>
  <c r="AQ165" i="10"/>
  <c r="AQ46" i="10"/>
  <c r="AQ80" i="10"/>
  <c r="AQ37" i="10" s="1"/>
  <c r="AQ167" i="10"/>
  <c r="AQ176" i="10" s="1"/>
  <c r="AQ58" i="10"/>
  <c r="AQ59" i="10"/>
  <c r="AQ9" i="10"/>
  <c r="AQ56" i="10"/>
  <c r="AQ67" i="10"/>
  <c r="AQ24" i="10" s="1"/>
  <c r="AQ66" i="10"/>
  <c r="AQ90" i="10"/>
  <c r="AQ86" i="10"/>
  <c r="AQ89" i="10"/>
  <c r="AQ47" i="10"/>
  <c r="AQ88" i="10"/>
  <c r="AQ76" i="10"/>
  <c r="AQ33" i="10" s="1"/>
  <c r="AQ71" i="10"/>
  <c r="AQ28" i="10" s="1"/>
  <c r="AQ48" i="10"/>
  <c r="AQ108" i="10"/>
  <c r="AQ109" i="10"/>
  <c r="AQ164" i="10"/>
  <c r="AQ69" i="10"/>
  <c r="AQ26" i="10" s="1"/>
  <c r="AQ160" i="10"/>
  <c r="AQ44" i="10"/>
  <c r="AQ82" i="10"/>
  <c r="AQ70" i="10"/>
  <c r="AQ27" i="10" s="1"/>
  <c r="AQ72" i="10"/>
  <c r="AQ29" i="10" s="1"/>
  <c r="AQ52" i="10"/>
  <c r="AQ54" i="10"/>
  <c r="AQ68" i="10"/>
  <c r="AQ25" i="10" s="1"/>
  <c r="AQ53" i="10"/>
  <c r="AQ83" i="10"/>
  <c r="AQ57" i="10"/>
  <c r="AQ93" i="10"/>
  <c r="AQ107" i="10"/>
  <c r="AQ75" i="10"/>
  <c r="AQ32" i="10" s="1"/>
  <c r="AQ38" i="10"/>
  <c r="AQ63" i="10"/>
  <c r="AQ73" i="10"/>
  <c r="AQ30" i="10" s="1"/>
  <c r="AQ49" i="10"/>
  <c r="AQ104" i="10"/>
  <c r="AZ159" i="16"/>
  <c r="AP110" i="10"/>
  <c r="AD68" i="16"/>
  <c r="AO33" i="11"/>
  <c r="AK31" i="11"/>
  <c r="BG6" i="14"/>
  <c r="BH4" i="14"/>
  <c r="AP14" i="10" l="1"/>
  <c r="AP11" i="10"/>
  <c r="CF134" i="14"/>
  <c r="CG134" i="14" s="1"/>
  <c r="CH134" i="14" s="1"/>
  <c r="CI134" i="14" s="1"/>
  <c r="CJ134" i="14" s="1"/>
  <c r="CK134" i="14" s="1"/>
  <c r="CL134" i="14" s="1"/>
  <c r="CM134" i="14" s="1"/>
  <c r="CN134" i="14" s="1"/>
  <c r="CO134" i="14" s="1"/>
  <c r="CP134" i="14" s="1"/>
  <c r="BA159" i="23"/>
  <c r="J41" i="11"/>
  <c r="H41" i="11"/>
  <c r="Q473" i="14"/>
  <c r="CQ473" i="14" s="1"/>
  <c r="CR473" i="14" s="1"/>
  <c r="CS473" i="14" s="1"/>
  <c r="CT473" i="14" s="1"/>
  <c r="CU473" i="14" s="1"/>
  <c r="CV473" i="14" s="1"/>
  <c r="CW473" i="14" s="1"/>
  <c r="CX473" i="14" s="1"/>
  <c r="CY473" i="14" s="1"/>
  <c r="CZ473" i="14" s="1"/>
  <c r="DA473" i="14" s="1"/>
  <c r="DB473" i="14" s="1"/>
  <c r="Q45" i="14"/>
  <c r="CQ45" i="14" s="1"/>
  <c r="Q267" i="14"/>
  <c r="CQ267" i="14" s="1"/>
  <c r="CR267" i="14" s="1"/>
  <c r="CS267" i="14" s="1"/>
  <c r="CT267" i="14" s="1"/>
  <c r="CU267" i="14" s="1"/>
  <c r="CV267" i="14" s="1"/>
  <c r="CW267" i="14" s="1"/>
  <c r="CX267" i="14" s="1"/>
  <c r="CY267" i="14" s="1"/>
  <c r="CZ267" i="14" s="1"/>
  <c r="DA267" i="14" s="1"/>
  <c r="DB267" i="14" s="1"/>
  <c r="CF71" i="14"/>
  <c r="CG71" i="14" s="1"/>
  <c r="CH71" i="14" s="1"/>
  <c r="CI71" i="14" s="1"/>
  <c r="CJ71" i="14" s="1"/>
  <c r="CK71" i="14" s="1"/>
  <c r="CL71" i="14" s="1"/>
  <c r="CM71" i="14" s="1"/>
  <c r="CN71" i="14" s="1"/>
  <c r="CO71" i="14" s="1"/>
  <c r="CP71" i="14" s="1"/>
  <c r="CF449" i="14"/>
  <c r="CG449" i="14" s="1"/>
  <c r="CH449" i="14" s="1"/>
  <c r="CI449" i="14" s="1"/>
  <c r="CJ449" i="14" s="1"/>
  <c r="CK449" i="14" s="1"/>
  <c r="CL449" i="14" s="1"/>
  <c r="CM449" i="14" s="1"/>
  <c r="CN449" i="14" s="1"/>
  <c r="CO449" i="14" s="1"/>
  <c r="CP449" i="14" s="1"/>
  <c r="CF482" i="14"/>
  <c r="CG482" i="14" s="1"/>
  <c r="CH482" i="14" s="1"/>
  <c r="CI482" i="14" s="1"/>
  <c r="CJ482" i="14" s="1"/>
  <c r="CK482" i="14" s="1"/>
  <c r="CL482" i="14" s="1"/>
  <c r="CM482" i="14" s="1"/>
  <c r="CN482" i="14" s="1"/>
  <c r="CO482" i="14" s="1"/>
  <c r="CP482" i="14" s="1"/>
  <c r="CF296" i="14"/>
  <c r="CG296" i="14" s="1"/>
  <c r="CH296" i="14" s="1"/>
  <c r="CI296" i="14" s="1"/>
  <c r="CJ296" i="14" s="1"/>
  <c r="CK296" i="14" s="1"/>
  <c r="CL296" i="14" s="1"/>
  <c r="CM296" i="14" s="1"/>
  <c r="CN296" i="14" s="1"/>
  <c r="CO296" i="14" s="1"/>
  <c r="CP296" i="14" s="1"/>
  <c r="CF117" i="14"/>
  <c r="CG117" i="14" s="1"/>
  <c r="CH117" i="14" s="1"/>
  <c r="CI117" i="14" s="1"/>
  <c r="CJ117" i="14" s="1"/>
  <c r="CK117" i="14" s="1"/>
  <c r="CL117" i="14" s="1"/>
  <c r="CM117" i="14" s="1"/>
  <c r="CN117" i="14" s="1"/>
  <c r="CO117" i="14" s="1"/>
  <c r="CP117" i="14" s="1"/>
  <c r="Q310" i="14"/>
  <c r="CQ310" i="14" s="1"/>
  <c r="CF476" i="14"/>
  <c r="CG476" i="14" s="1"/>
  <c r="CH476" i="14" s="1"/>
  <c r="CI476" i="14" s="1"/>
  <c r="CJ476" i="14" s="1"/>
  <c r="CK476" i="14" s="1"/>
  <c r="CL476" i="14" s="1"/>
  <c r="CM476" i="14" s="1"/>
  <c r="CN476" i="14" s="1"/>
  <c r="CO476" i="14" s="1"/>
  <c r="CP476" i="14" s="1"/>
  <c r="CF326" i="14"/>
  <c r="CG326" i="14" s="1"/>
  <c r="CH326" i="14" s="1"/>
  <c r="CI326" i="14" s="1"/>
  <c r="CJ326" i="14" s="1"/>
  <c r="CK326" i="14" s="1"/>
  <c r="CL326" i="14" s="1"/>
  <c r="CM326" i="14" s="1"/>
  <c r="CN326" i="14" s="1"/>
  <c r="CO326" i="14" s="1"/>
  <c r="CP326" i="14" s="1"/>
  <c r="CF486" i="14"/>
  <c r="CG486" i="14" s="1"/>
  <c r="CH486" i="14" s="1"/>
  <c r="CI486" i="14" s="1"/>
  <c r="CJ486" i="14" s="1"/>
  <c r="CK486" i="14" s="1"/>
  <c r="CL486" i="14" s="1"/>
  <c r="CM486" i="14" s="1"/>
  <c r="CN486" i="14" s="1"/>
  <c r="CO486" i="14" s="1"/>
  <c r="CP486" i="14" s="1"/>
  <c r="AQ7" i="10"/>
  <c r="AQ10" i="10" s="1"/>
  <c r="AQ11" i="10" s="1"/>
  <c r="CF232" i="14"/>
  <c r="CG232" i="14" s="1"/>
  <c r="CH232" i="14" s="1"/>
  <c r="CI232" i="14" s="1"/>
  <c r="CJ232" i="14" s="1"/>
  <c r="CK232" i="14" s="1"/>
  <c r="CL232" i="14" s="1"/>
  <c r="CM232" i="14" s="1"/>
  <c r="CN232" i="14" s="1"/>
  <c r="CO232" i="14" s="1"/>
  <c r="CP232" i="14" s="1"/>
  <c r="CF480" i="14"/>
  <c r="CG480" i="14" s="1"/>
  <c r="CH480" i="14" s="1"/>
  <c r="CI480" i="14" s="1"/>
  <c r="CJ480" i="14" s="1"/>
  <c r="CK480" i="14" s="1"/>
  <c r="CL480" i="14" s="1"/>
  <c r="CM480" i="14" s="1"/>
  <c r="CN480" i="14" s="1"/>
  <c r="CO480" i="14" s="1"/>
  <c r="CP480" i="14" s="1"/>
  <c r="AQ12" i="10"/>
  <c r="CF90" i="14"/>
  <c r="CG90" i="14" s="1"/>
  <c r="CH90" i="14" s="1"/>
  <c r="CI90" i="14" s="1"/>
  <c r="CJ90" i="14" s="1"/>
  <c r="CK90" i="14" s="1"/>
  <c r="CL90" i="14" s="1"/>
  <c r="CM90" i="14" s="1"/>
  <c r="CN90" i="14" s="1"/>
  <c r="CO90" i="14" s="1"/>
  <c r="CP90" i="14" s="1"/>
  <c r="CF169" i="14"/>
  <c r="CG169" i="14" s="1"/>
  <c r="CH169" i="14" s="1"/>
  <c r="CI169" i="14" s="1"/>
  <c r="CJ169" i="14" s="1"/>
  <c r="CK169" i="14" s="1"/>
  <c r="CL169" i="14" s="1"/>
  <c r="CM169" i="14" s="1"/>
  <c r="CN169" i="14" s="1"/>
  <c r="CO169" i="14" s="1"/>
  <c r="CP169" i="14" s="1"/>
  <c r="BB1" i="23"/>
  <c r="AR6" i="10"/>
  <c r="AR12" i="10" s="1"/>
  <c r="CF106" i="14"/>
  <c r="CG106" i="14" s="1"/>
  <c r="CH106" i="14" s="1"/>
  <c r="CI106" i="14" s="1"/>
  <c r="CJ106" i="14" s="1"/>
  <c r="CK106" i="14" s="1"/>
  <c r="CL106" i="14" s="1"/>
  <c r="CM106" i="14" s="1"/>
  <c r="CN106" i="14" s="1"/>
  <c r="CO106" i="14" s="1"/>
  <c r="CP106" i="14" s="1"/>
  <c r="CF416" i="14"/>
  <c r="CG416" i="14" s="1"/>
  <c r="CH416" i="14" s="1"/>
  <c r="CI416" i="14" s="1"/>
  <c r="CJ416" i="14" s="1"/>
  <c r="CK416" i="14" s="1"/>
  <c r="CL416" i="14" s="1"/>
  <c r="CM416" i="14" s="1"/>
  <c r="CN416" i="14" s="1"/>
  <c r="CO416" i="14" s="1"/>
  <c r="CP416" i="14" s="1"/>
  <c r="CF324" i="14"/>
  <c r="CG324" i="14" s="1"/>
  <c r="CH324" i="14" s="1"/>
  <c r="CI324" i="14" s="1"/>
  <c r="CJ324" i="14" s="1"/>
  <c r="CK324" i="14" s="1"/>
  <c r="CL324" i="14" s="1"/>
  <c r="CM324" i="14" s="1"/>
  <c r="CN324" i="14" s="1"/>
  <c r="CO324" i="14" s="1"/>
  <c r="CP324" i="14" s="1"/>
  <c r="CF33" i="14"/>
  <c r="CG33" i="14" s="1"/>
  <c r="CH33" i="14" s="1"/>
  <c r="CI33" i="14" s="1"/>
  <c r="CJ33" i="14" s="1"/>
  <c r="CK33" i="14" s="1"/>
  <c r="CL33" i="14" s="1"/>
  <c r="CM33" i="14" s="1"/>
  <c r="CN33" i="14" s="1"/>
  <c r="CO33" i="14" s="1"/>
  <c r="CP33" i="14" s="1"/>
  <c r="CF258" i="14"/>
  <c r="CG258" i="14" s="1"/>
  <c r="CH258" i="14" s="1"/>
  <c r="CI258" i="14" s="1"/>
  <c r="CJ258" i="14" s="1"/>
  <c r="CK258" i="14" s="1"/>
  <c r="CL258" i="14" s="1"/>
  <c r="CM258" i="14" s="1"/>
  <c r="CN258" i="14" s="1"/>
  <c r="CO258" i="14" s="1"/>
  <c r="CP258" i="14" s="1"/>
  <c r="Q442" i="14"/>
  <c r="CQ442" i="14" s="1"/>
  <c r="CR442" i="14" s="1"/>
  <c r="CS442" i="14" s="1"/>
  <c r="CT442" i="14" s="1"/>
  <c r="CU442" i="14" s="1"/>
  <c r="CV442" i="14" s="1"/>
  <c r="CW442" i="14" s="1"/>
  <c r="CX442" i="14" s="1"/>
  <c r="CY442" i="14" s="1"/>
  <c r="CZ442" i="14" s="1"/>
  <c r="DA442" i="14" s="1"/>
  <c r="DB442" i="14" s="1"/>
  <c r="AN81" i="10"/>
  <c r="AN84" i="10" s="1"/>
  <c r="AN87" i="10"/>
  <c r="AN91" i="10" s="1"/>
  <c r="AN103" i="10"/>
  <c r="AN174" i="10" s="1"/>
  <c r="AX157" i="23" s="1"/>
  <c r="CF217" i="14"/>
  <c r="CG217" i="14" s="1"/>
  <c r="CH217" i="14" s="1"/>
  <c r="CI217" i="14" s="1"/>
  <c r="CJ217" i="14" s="1"/>
  <c r="CK217" i="14" s="1"/>
  <c r="CL217" i="14" s="1"/>
  <c r="CM217" i="14" s="1"/>
  <c r="CN217" i="14" s="1"/>
  <c r="CO217" i="14" s="1"/>
  <c r="CP217" i="14" s="1"/>
  <c r="CF372" i="14"/>
  <c r="CG372" i="14" s="1"/>
  <c r="CH372" i="14" s="1"/>
  <c r="CI372" i="14" s="1"/>
  <c r="CJ372" i="14" s="1"/>
  <c r="CK372" i="14" s="1"/>
  <c r="CL372" i="14" s="1"/>
  <c r="CM372" i="14" s="1"/>
  <c r="CN372" i="14" s="1"/>
  <c r="CO372" i="14" s="1"/>
  <c r="CP372" i="14" s="1"/>
  <c r="CF140" i="14"/>
  <c r="CG140" i="14" s="1"/>
  <c r="CH140" i="14" s="1"/>
  <c r="CI140" i="14" s="1"/>
  <c r="CJ140" i="14" s="1"/>
  <c r="CK140" i="14" s="1"/>
  <c r="CL140" i="14" s="1"/>
  <c r="CM140" i="14" s="1"/>
  <c r="CN140" i="14" s="1"/>
  <c r="CO140" i="14" s="1"/>
  <c r="CP140" i="14" s="1"/>
  <c r="CF54" i="14"/>
  <c r="CG54" i="14" s="1"/>
  <c r="CH54" i="14" s="1"/>
  <c r="CI54" i="14" s="1"/>
  <c r="CJ54" i="14" s="1"/>
  <c r="CK54" i="14" s="1"/>
  <c r="CL54" i="14" s="1"/>
  <c r="CM54" i="14" s="1"/>
  <c r="CN54" i="14" s="1"/>
  <c r="CO54" i="14" s="1"/>
  <c r="CP54" i="14" s="1"/>
  <c r="CF141" i="14"/>
  <c r="CG141" i="14" s="1"/>
  <c r="CH141" i="14" s="1"/>
  <c r="CI141" i="14" s="1"/>
  <c r="CJ141" i="14" s="1"/>
  <c r="CK141" i="14" s="1"/>
  <c r="CL141" i="14" s="1"/>
  <c r="CM141" i="14" s="1"/>
  <c r="CN141" i="14" s="1"/>
  <c r="CO141" i="14" s="1"/>
  <c r="CP141" i="14" s="1"/>
  <c r="CF461" i="14"/>
  <c r="CG461" i="14" s="1"/>
  <c r="CH461" i="14" s="1"/>
  <c r="CI461" i="14" s="1"/>
  <c r="CJ461" i="14" s="1"/>
  <c r="CK461" i="14" s="1"/>
  <c r="CL461" i="14" s="1"/>
  <c r="CM461" i="14" s="1"/>
  <c r="CN461" i="14" s="1"/>
  <c r="CO461" i="14" s="1"/>
  <c r="CP461" i="14" s="1"/>
  <c r="CF341" i="14"/>
  <c r="CG341" i="14" s="1"/>
  <c r="CH341" i="14" s="1"/>
  <c r="CI341" i="14" s="1"/>
  <c r="CJ341" i="14" s="1"/>
  <c r="CK341" i="14" s="1"/>
  <c r="CL341" i="14" s="1"/>
  <c r="CM341" i="14" s="1"/>
  <c r="CN341" i="14" s="1"/>
  <c r="CO341" i="14" s="1"/>
  <c r="CP341" i="14" s="1"/>
  <c r="CF62" i="14"/>
  <c r="CG62" i="14" s="1"/>
  <c r="CH62" i="14" s="1"/>
  <c r="CI62" i="14" s="1"/>
  <c r="CJ62" i="14" s="1"/>
  <c r="CK62" i="14" s="1"/>
  <c r="CL62" i="14" s="1"/>
  <c r="CM62" i="14" s="1"/>
  <c r="CN62" i="14" s="1"/>
  <c r="CO62" i="14" s="1"/>
  <c r="CP62" i="14" s="1"/>
  <c r="Q448" i="14"/>
  <c r="CQ448" i="14" s="1"/>
  <c r="CF316" i="14"/>
  <c r="CG316" i="14" s="1"/>
  <c r="CH316" i="14" s="1"/>
  <c r="CI316" i="14" s="1"/>
  <c r="CJ316" i="14" s="1"/>
  <c r="CK316" i="14" s="1"/>
  <c r="CL316" i="14" s="1"/>
  <c r="CM316" i="14" s="1"/>
  <c r="CN316" i="14" s="1"/>
  <c r="CO316" i="14" s="1"/>
  <c r="CP316" i="14" s="1"/>
  <c r="CF253" i="14"/>
  <c r="CG253" i="14" s="1"/>
  <c r="CH253" i="14" s="1"/>
  <c r="CI253" i="14" s="1"/>
  <c r="CJ253" i="14" s="1"/>
  <c r="CK253" i="14" s="1"/>
  <c r="CL253" i="14" s="1"/>
  <c r="CM253" i="14" s="1"/>
  <c r="CN253" i="14" s="1"/>
  <c r="CO253" i="14" s="1"/>
  <c r="CP253" i="14" s="1"/>
  <c r="CF203" i="14"/>
  <c r="CG203" i="14" s="1"/>
  <c r="CH203" i="14" s="1"/>
  <c r="CI203" i="14" s="1"/>
  <c r="CJ203" i="14" s="1"/>
  <c r="CK203" i="14" s="1"/>
  <c r="CL203" i="14" s="1"/>
  <c r="CM203" i="14" s="1"/>
  <c r="CN203" i="14" s="1"/>
  <c r="CO203" i="14" s="1"/>
  <c r="CP203" i="14" s="1"/>
  <c r="CF231" i="14"/>
  <c r="CG231" i="14" s="1"/>
  <c r="CH231" i="14" s="1"/>
  <c r="CI231" i="14" s="1"/>
  <c r="CJ231" i="14" s="1"/>
  <c r="CK231" i="14" s="1"/>
  <c r="CL231" i="14" s="1"/>
  <c r="CM231" i="14" s="1"/>
  <c r="CN231" i="14" s="1"/>
  <c r="CO231" i="14" s="1"/>
  <c r="CP231" i="14" s="1"/>
  <c r="CF332" i="14"/>
  <c r="CG332" i="14" s="1"/>
  <c r="CH332" i="14" s="1"/>
  <c r="CI332" i="14" s="1"/>
  <c r="CJ332" i="14" s="1"/>
  <c r="CK332" i="14" s="1"/>
  <c r="CL332" i="14" s="1"/>
  <c r="CM332" i="14" s="1"/>
  <c r="CN332" i="14" s="1"/>
  <c r="CO332" i="14" s="1"/>
  <c r="CP332" i="14" s="1"/>
  <c r="CF490" i="14"/>
  <c r="CG490" i="14" s="1"/>
  <c r="CH490" i="14" s="1"/>
  <c r="CI490" i="14" s="1"/>
  <c r="CJ490" i="14" s="1"/>
  <c r="CK490" i="14" s="1"/>
  <c r="CL490" i="14" s="1"/>
  <c r="CM490" i="14" s="1"/>
  <c r="CN490" i="14" s="1"/>
  <c r="CO490" i="14" s="1"/>
  <c r="CP490" i="14" s="1"/>
  <c r="CF105" i="14"/>
  <c r="CG105" i="14" s="1"/>
  <c r="CH105" i="14" s="1"/>
  <c r="CI105" i="14" s="1"/>
  <c r="CJ105" i="14" s="1"/>
  <c r="CK105" i="14" s="1"/>
  <c r="CL105" i="14" s="1"/>
  <c r="CM105" i="14" s="1"/>
  <c r="CN105" i="14" s="1"/>
  <c r="CO105" i="14" s="1"/>
  <c r="CP105" i="14" s="1"/>
  <c r="Q60" i="14"/>
  <c r="CQ60" i="14" s="1"/>
  <c r="CR60" i="14" s="1"/>
  <c r="CS60" i="14" s="1"/>
  <c r="CT60" i="14" s="1"/>
  <c r="CU60" i="14" s="1"/>
  <c r="CV60" i="14" s="1"/>
  <c r="CW60" i="14" s="1"/>
  <c r="CX60" i="14" s="1"/>
  <c r="CY60" i="14" s="1"/>
  <c r="CZ60" i="14" s="1"/>
  <c r="DA60" i="14" s="1"/>
  <c r="DB60" i="14" s="1"/>
  <c r="AM95" i="10"/>
  <c r="AM98" i="10" s="1"/>
  <c r="AP13" i="10"/>
  <c r="CF38" i="14"/>
  <c r="CG38" i="14" s="1"/>
  <c r="CH38" i="14" s="1"/>
  <c r="CI38" i="14" s="1"/>
  <c r="CJ38" i="14" s="1"/>
  <c r="CK38" i="14" s="1"/>
  <c r="CL38" i="14" s="1"/>
  <c r="CM38" i="14" s="1"/>
  <c r="CN38" i="14" s="1"/>
  <c r="CO38" i="14" s="1"/>
  <c r="CP38" i="14" s="1"/>
  <c r="CF222" i="14"/>
  <c r="CG222" i="14" s="1"/>
  <c r="CH222" i="14" s="1"/>
  <c r="CI222" i="14" s="1"/>
  <c r="CJ222" i="14" s="1"/>
  <c r="CK222" i="14" s="1"/>
  <c r="CL222" i="14" s="1"/>
  <c r="CM222" i="14" s="1"/>
  <c r="CN222" i="14" s="1"/>
  <c r="CO222" i="14" s="1"/>
  <c r="CP222" i="14" s="1"/>
  <c r="CF291" i="14"/>
  <c r="CG291" i="14" s="1"/>
  <c r="CH291" i="14" s="1"/>
  <c r="CI291" i="14" s="1"/>
  <c r="CJ291" i="14" s="1"/>
  <c r="CK291" i="14" s="1"/>
  <c r="CL291" i="14" s="1"/>
  <c r="CM291" i="14" s="1"/>
  <c r="CN291" i="14" s="1"/>
  <c r="CO291" i="14" s="1"/>
  <c r="CP291" i="14" s="1"/>
  <c r="CF196" i="14"/>
  <c r="CG196" i="14" s="1"/>
  <c r="CH196" i="14" s="1"/>
  <c r="CI196" i="14" s="1"/>
  <c r="CJ196" i="14" s="1"/>
  <c r="CK196" i="14" s="1"/>
  <c r="CL196" i="14" s="1"/>
  <c r="CM196" i="14" s="1"/>
  <c r="CN196" i="14" s="1"/>
  <c r="CO196" i="14" s="1"/>
  <c r="CP196" i="14" s="1"/>
  <c r="AP15" i="10"/>
  <c r="CF432" i="14"/>
  <c r="CG432" i="14" s="1"/>
  <c r="CH432" i="14" s="1"/>
  <c r="CI432" i="14" s="1"/>
  <c r="CJ432" i="14" s="1"/>
  <c r="CK432" i="14" s="1"/>
  <c r="CL432" i="14" s="1"/>
  <c r="CM432" i="14" s="1"/>
  <c r="CN432" i="14" s="1"/>
  <c r="CO432" i="14" s="1"/>
  <c r="CP432" i="14" s="1"/>
  <c r="CF64" i="14"/>
  <c r="CG64" i="14" s="1"/>
  <c r="CH64" i="14" s="1"/>
  <c r="CI64" i="14" s="1"/>
  <c r="CJ64" i="14" s="1"/>
  <c r="CK64" i="14" s="1"/>
  <c r="CL64" i="14" s="1"/>
  <c r="CM64" i="14" s="1"/>
  <c r="CN64" i="14" s="1"/>
  <c r="CO64" i="14" s="1"/>
  <c r="CP64" i="14" s="1"/>
  <c r="CF135" i="14"/>
  <c r="CG135" i="14" s="1"/>
  <c r="CH135" i="14" s="1"/>
  <c r="CI135" i="14" s="1"/>
  <c r="CJ135" i="14" s="1"/>
  <c r="CK135" i="14" s="1"/>
  <c r="CL135" i="14" s="1"/>
  <c r="CM135" i="14" s="1"/>
  <c r="CN135" i="14" s="1"/>
  <c r="CO135" i="14" s="1"/>
  <c r="CP135" i="14" s="1"/>
  <c r="P183" i="14"/>
  <c r="CE183" i="14" s="1"/>
  <c r="CF102" i="14"/>
  <c r="CG102" i="14" s="1"/>
  <c r="CH102" i="14" s="1"/>
  <c r="CI102" i="14" s="1"/>
  <c r="CJ102" i="14" s="1"/>
  <c r="CK102" i="14" s="1"/>
  <c r="CL102" i="14" s="1"/>
  <c r="CM102" i="14" s="1"/>
  <c r="CN102" i="14" s="1"/>
  <c r="CO102" i="14" s="1"/>
  <c r="CP102" i="14" s="1"/>
  <c r="CF344" i="14"/>
  <c r="CG344" i="14" s="1"/>
  <c r="CH344" i="14" s="1"/>
  <c r="CI344" i="14" s="1"/>
  <c r="CJ344" i="14" s="1"/>
  <c r="CK344" i="14" s="1"/>
  <c r="CL344" i="14" s="1"/>
  <c r="CM344" i="14" s="1"/>
  <c r="CN344" i="14" s="1"/>
  <c r="CO344" i="14" s="1"/>
  <c r="CP344" i="14" s="1"/>
  <c r="CF497" i="14"/>
  <c r="CG497" i="14" s="1"/>
  <c r="CH497" i="14" s="1"/>
  <c r="CI497" i="14" s="1"/>
  <c r="CJ497" i="14" s="1"/>
  <c r="CK497" i="14" s="1"/>
  <c r="CL497" i="14" s="1"/>
  <c r="CM497" i="14" s="1"/>
  <c r="CN497" i="14" s="1"/>
  <c r="CO497" i="14" s="1"/>
  <c r="CP497" i="14" s="1"/>
  <c r="CE289" i="14"/>
  <c r="CF289" i="14" s="1"/>
  <c r="CG289" i="14" s="1"/>
  <c r="CH289" i="14" s="1"/>
  <c r="CI289" i="14" s="1"/>
  <c r="CJ289" i="14" s="1"/>
  <c r="CK289" i="14" s="1"/>
  <c r="CL289" i="14" s="1"/>
  <c r="CM289" i="14" s="1"/>
  <c r="CN289" i="14" s="1"/>
  <c r="CO289" i="14" s="1"/>
  <c r="CP289" i="14" s="1"/>
  <c r="CF190" i="14"/>
  <c r="CG190" i="14" s="1"/>
  <c r="CH190" i="14" s="1"/>
  <c r="CI190" i="14" s="1"/>
  <c r="CJ190" i="14" s="1"/>
  <c r="CK190" i="14" s="1"/>
  <c r="CL190" i="14" s="1"/>
  <c r="CM190" i="14" s="1"/>
  <c r="CN190" i="14" s="1"/>
  <c r="CO190" i="14" s="1"/>
  <c r="CP190" i="14" s="1"/>
  <c r="CF467" i="14"/>
  <c r="CG467" i="14" s="1"/>
  <c r="CH467" i="14" s="1"/>
  <c r="CI467" i="14" s="1"/>
  <c r="CJ467" i="14" s="1"/>
  <c r="CK467" i="14" s="1"/>
  <c r="CL467" i="14" s="1"/>
  <c r="CM467" i="14" s="1"/>
  <c r="CN467" i="14" s="1"/>
  <c r="CO467" i="14" s="1"/>
  <c r="CP467" i="14" s="1"/>
  <c r="CF377" i="14"/>
  <c r="CG377" i="14" s="1"/>
  <c r="CH377" i="14" s="1"/>
  <c r="CI377" i="14" s="1"/>
  <c r="CJ377" i="14" s="1"/>
  <c r="CK377" i="14" s="1"/>
  <c r="CL377" i="14" s="1"/>
  <c r="CM377" i="14" s="1"/>
  <c r="CN377" i="14" s="1"/>
  <c r="CO377" i="14" s="1"/>
  <c r="CP377" i="14" s="1"/>
  <c r="CF349" i="14"/>
  <c r="CG349" i="14" s="1"/>
  <c r="CH349" i="14" s="1"/>
  <c r="CI349" i="14" s="1"/>
  <c r="CJ349" i="14" s="1"/>
  <c r="CK349" i="14" s="1"/>
  <c r="CL349" i="14" s="1"/>
  <c r="CM349" i="14" s="1"/>
  <c r="CN349" i="14" s="1"/>
  <c r="CO349" i="14" s="1"/>
  <c r="CP349" i="14" s="1"/>
  <c r="CF393" i="14"/>
  <c r="CG393" i="14" s="1"/>
  <c r="CH393" i="14" s="1"/>
  <c r="CI393" i="14" s="1"/>
  <c r="CJ393" i="14" s="1"/>
  <c r="CK393" i="14" s="1"/>
  <c r="CL393" i="14" s="1"/>
  <c r="CM393" i="14" s="1"/>
  <c r="CN393" i="14" s="1"/>
  <c r="CO393" i="14" s="1"/>
  <c r="CP393" i="14" s="1"/>
  <c r="CF176" i="14"/>
  <c r="CG176" i="14" s="1"/>
  <c r="CH176" i="14" s="1"/>
  <c r="CI176" i="14" s="1"/>
  <c r="CJ176" i="14" s="1"/>
  <c r="CK176" i="14" s="1"/>
  <c r="CL176" i="14" s="1"/>
  <c r="CM176" i="14" s="1"/>
  <c r="CN176" i="14" s="1"/>
  <c r="CO176" i="14" s="1"/>
  <c r="CP176" i="14" s="1"/>
  <c r="CE469" i="14"/>
  <c r="CF469" i="14" s="1"/>
  <c r="CG469" i="14" s="1"/>
  <c r="CH469" i="14" s="1"/>
  <c r="CI469" i="14" s="1"/>
  <c r="CJ469" i="14" s="1"/>
  <c r="CK469" i="14" s="1"/>
  <c r="CL469" i="14" s="1"/>
  <c r="CM469" i="14" s="1"/>
  <c r="CN469" i="14" s="1"/>
  <c r="CO469" i="14" s="1"/>
  <c r="CP469" i="14" s="1"/>
  <c r="CF118" i="14"/>
  <c r="CG118" i="14" s="1"/>
  <c r="CH118" i="14" s="1"/>
  <c r="CI118" i="14" s="1"/>
  <c r="CJ118" i="14" s="1"/>
  <c r="CK118" i="14" s="1"/>
  <c r="CL118" i="14" s="1"/>
  <c r="CM118" i="14" s="1"/>
  <c r="CN118" i="14" s="1"/>
  <c r="CO118" i="14" s="1"/>
  <c r="CP118" i="14" s="1"/>
  <c r="AM174" i="10"/>
  <c r="AW157" i="23" s="1"/>
  <c r="CF445" i="14"/>
  <c r="CG445" i="14" s="1"/>
  <c r="CH445" i="14" s="1"/>
  <c r="CI445" i="14" s="1"/>
  <c r="CJ445" i="14" s="1"/>
  <c r="CK445" i="14" s="1"/>
  <c r="CL445" i="14" s="1"/>
  <c r="CM445" i="14" s="1"/>
  <c r="CN445" i="14" s="1"/>
  <c r="CO445" i="14" s="1"/>
  <c r="CP445" i="14" s="1"/>
  <c r="CF79" i="14"/>
  <c r="CG79" i="14" s="1"/>
  <c r="CH79" i="14" s="1"/>
  <c r="CI79" i="14" s="1"/>
  <c r="CJ79" i="14" s="1"/>
  <c r="CK79" i="14" s="1"/>
  <c r="CL79" i="14" s="1"/>
  <c r="CM79" i="14" s="1"/>
  <c r="CN79" i="14" s="1"/>
  <c r="CO79" i="14" s="1"/>
  <c r="CP79" i="14" s="1"/>
  <c r="CE97" i="14"/>
  <c r="CF97" i="14" s="1"/>
  <c r="CG97" i="14" s="1"/>
  <c r="CH97" i="14" s="1"/>
  <c r="CI97" i="14" s="1"/>
  <c r="CJ97" i="14" s="1"/>
  <c r="CK97" i="14" s="1"/>
  <c r="CL97" i="14" s="1"/>
  <c r="CM97" i="14" s="1"/>
  <c r="CN97" i="14" s="1"/>
  <c r="CO97" i="14" s="1"/>
  <c r="CP97" i="14" s="1"/>
  <c r="CF52" i="14"/>
  <c r="CG52" i="14" s="1"/>
  <c r="CH52" i="14" s="1"/>
  <c r="CI52" i="14" s="1"/>
  <c r="CJ52" i="14" s="1"/>
  <c r="CK52" i="14" s="1"/>
  <c r="CL52" i="14" s="1"/>
  <c r="CM52" i="14" s="1"/>
  <c r="CN52" i="14" s="1"/>
  <c r="CO52" i="14" s="1"/>
  <c r="CP52" i="14" s="1"/>
  <c r="CF132" i="14"/>
  <c r="CG132" i="14" s="1"/>
  <c r="CH132" i="14" s="1"/>
  <c r="CI132" i="14" s="1"/>
  <c r="CJ132" i="14" s="1"/>
  <c r="CK132" i="14" s="1"/>
  <c r="CL132" i="14" s="1"/>
  <c r="CM132" i="14" s="1"/>
  <c r="CN132" i="14" s="1"/>
  <c r="CO132" i="14" s="1"/>
  <c r="CP132" i="14" s="1"/>
  <c r="CF484" i="14"/>
  <c r="CG484" i="14" s="1"/>
  <c r="CH484" i="14" s="1"/>
  <c r="CI484" i="14" s="1"/>
  <c r="CJ484" i="14" s="1"/>
  <c r="CK484" i="14" s="1"/>
  <c r="CL484" i="14" s="1"/>
  <c r="CM484" i="14" s="1"/>
  <c r="CN484" i="14" s="1"/>
  <c r="CO484" i="14" s="1"/>
  <c r="CP484" i="14" s="1"/>
  <c r="CF27" i="14"/>
  <c r="CG27" i="14" s="1"/>
  <c r="CH27" i="14" s="1"/>
  <c r="CI27" i="14" s="1"/>
  <c r="CJ27" i="14" s="1"/>
  <c r="CK27" i="14" s="1"/>
  <c r="CL27" i="14" s="1"/>
  <c r="CM27" i="14" s="1"/>
  <c r="CN27" i="14" s="1"/>
  <c r="CO27" i="14" s="1"/>
  <c r="CP27" i="14" s="1"/>
  <c r="CF360" i="14"/>
  <c r="Q408" i="14"/>
  <c r="CQ408" i="14" s="1"/>
  <c r="CR408" i="14" s="1"/>
  <c r="CS408" i="14" s="1"/>
  <c r="CT408" i="14" s="1"/>
  <c r="CU408" i="14" s="1"/>
  <c r="CV408" i="14" s="1"/>
  <c r="CW408" i="14" s="1"/>
  <c r="CX408" i="14" s="1"/>
  <c r="CY408" i="14" s="1"/>
  <c r="CZ408" i="14" s="1"/>
  <c r="DA408" i="14" s="1"/>
  <c r="DB408" i="14" s="1"/>
  <c r="CF424" i="14"/>
  <c r="CG424" i="14" s="1"/>
  <c r="CH424" i="14" s="1"/>
  <c r="CI424" i="14" s="1"/>
  <c r="CJ424" i="14" s="1"/>
  <c r="CK424" i="14" s="1"/>
  <c r="CL424" i="14" s="1"/>
  <c r="CM424" i="14" s="1"/>
  <c r="CN424" i="14" s="1"/>
  <c r="CO424" i="14" s="1"/>
  <c r="CP424" i="14" s="1"/>
  <c r="CF362" i="14"/>
  <c r="CG362" i="14" s="1"/>
  <c r="CH362" i="14" s="1"/>
  <c r="CI362" i="14" s="1"/>
  <c r="CJ362" i="14" s="1"/>
  <c r="CK362" i="14" s="1"/>
  <c r="CL362" i="14" s="1"/>
  <c r="CM362" i="14" s="1"/>
  <c r="CN362" i="14" s="1"/>
  <c r="CO362" i="14" s="1"/>
  <c r="CP362" i="14" s="1"/>
  <c r="CF439" i="14"/>
  <c r="CG439" i="14" s="1"/>
  <c r="CH439" i="14" s="1"/>
  <c r="CI439" i="14" s="1"/>
  <c r="CJ439" i="14" s="1"/>
  <c r="CK439" i="14" s="1"/>
  <c r="CL439" i="14" s="1"/>
  <c r="CM439" i="14" s="1"/>
  <c r="CN439" i="14" s="1"/>
  <c r="CO439" i="14" s="1"/>
  <c r="CP439" i="14" s="1"/>
  <c r="Q315" i="14"/>
  <c r="CQ315" i="14" s="1"/>
  <c r="CF409" i="14"/>
  <c r="CG409" i="14" s="1"/>
  <c r="CH409" i="14" s="1"/>
  <c r="CI409" i="14" s="1"/>
  <c r="CJ409" i="14" s="1"/>
  <c r="CK409" i="14" s="1"/>
  <c r="CL409" i="14" s="1"/>
  <c r="CM409" i="14" s="1"/>
  <c r="CN409" i="14" s="1"/>
  <c r="CO409" i="14" s="1"/>
  <c r="CP409" i="14" s="1"/>
  <c r="CF495" i="14"/>
  <c r="CG495" i="14" s="1"/>
  <c r="CH495" i="14" s="1"/>
  <c r="CI495" i="14" s="1"/>
  <c r="CJ495" i="14" s="1"/>
  <c r="CK495" i="14" s="1"/>
  <c r="CL495" i="14" s="1"/>
  <c r="CM495" i="14" s="1"/>
  <c r="CN495" i="14" s="1"/>
  <c r="CO495" i="14" s="1"/>
  <c r="CP495" i="14" s="1"/>
  <c r="CE342" i="14"/>
  <c r="CF342" i="14" s="1"/>
  <c r="CG342" i="14" s="1"/>
  <c r="CH342" i="14" s="1"/>
  <c r="CI342" i="14" s="1"/>
  <c r="CJ342" i="14" s="1"/>
  <c r="CK342" i="14" s="1"/>
  <c r="CL342" i="14" s="1"/>
  <c r="CM342" i="14" s="1"/>
  <c r="CN342" i="14" s="1"/>
  <c r="CO342" i="14" s="1"/>
  <c r="CP342" i="14" s="1"/>
  <c r="Q406" i="14"/>
  <c r="CQ406" i="14" s="1"/>
  <c r="CR406" i="14" s="1"/>
  <c r="CS406" i="14" s="1"/>
  <c r="CT406" i="14" s="1"/>
  <c r="CU406" i="14" s="1"/>
  <c r="CV406" i="14" s="1"/>
  <c r="CW406" i="14" s="1"/>
  <c r="CX406" i="14" s="1"/>
  <c r="CY406" i="14" s="1"/>
  <c r="CZ406" i="14" s="1"/>
  <c r="DA406" i="14" s="1"/>
  <c r="DB406" i="14" s="1"/>
  <c r="Q159" i="14"/>
  <c r="CQ159" i="14" s="1"/>
  <c r="P328" i="14"/>
  <c r="CE328" i="14" s="1"/>
  <c r="CF272" i="14"/>
  <c r="CG272" i="14" s="1"/>
  <c r="CH272" i="14" s="1"/>
  <c r="CI272" i="14" s="1"/>
  <c r="CJ272" i="14" s="1"/>
  <c r="CK272" i="14" s="1"/>
  <c r="CL272" i="14" s="1"/>
  <c r="CM272" i="14" s="1"/>
  <c r="CN272" i="14" s="1"/>
  <c r="CO272" i="14" s="1"/>
  <c r="CP272" i="14" s="1"/>
  <c r="CF202" i="14"/>
  <c r="CG202" i="14" s="1"/>
  <c r="CH202" i="14" s="1"/>
  <c r="CI202" i="14" s="1"/>
  <c r="CJ202" i="14" s="1"/>
  <c r="CK202" i="14" s="1"/>
  <c r="CL202" i="14" s="1"/>
  <c r="CM202" i="14" s="1"/>
  <c r="CN202" i="14" s="1"/>
  <c r="CO202" i="14" s="1"/>
  <c r="CP202" i="14" s="1"/>
  <c r="CE184" i="14"/>
  <c r="CF184" i="14" s="1"/>
  <c r="CG184" i="14" s="1"/>
  <c r="CH184" i="14" s="1"/>
  <c r="CI184" i="14" s="1"/>
  <c r="CJ184" i="14" s="1"/>
  <c r="CK184" i="14" s="1"/>
  <c r="CL184" i="14" s="1"/>
  <c r="CM184" i="14" s="1"/>
  <c r="CN184" i="14" s="1"/>
  <c r="CO184" i="14" s="1"/>
  <c r="CP184" i="14" s="1"/>
  <c r="Q355" i="14"/>
  <c r="CQ355" i="14" s="1"/>
  <c r="CF392" i="14"/>
  <c r="Q270" i="14"/>
  <c r="CQ270" i="14" s="1"/>
  <c r="CR270" i="14" s="1"/>
  <c r="CS270" i="14" s="1"/>
  <c r="CT270" i="14" s="1"/>
  <c r="CU270" i="14" s="1"/>
  <c r="CV270" i="14" s="1"/>
  <c r="CW270" i="14" s="1"/>
  <c r="CX270" i="14" s="1"/>
  <c r="CY270" i="14" s="1"/>
  <c r="CZ270" i="14" s="1"/>
  <c r="DA270" i="14" s="1"/>
  <c r="DB270" i="14" s="1"/>
  <c r="CF175" i="14"/>
  <c r="CG175" i="14" s="1"/>
  <c r="CH175" i="14" s="1"/>
  <c r="CI175" i="14" s="1"/>
  <c r="CJ175" i="14" s="1"/>
  <c r="CK175" i="14" s="1"/>
  <c r="CL175" i="14" s="1"/>
  <c r="CM175" i="14" s="1"/>
  <c r="CN175" i="14" s="1"/>
  <c r="CO175" i="14" s="1"/>
  <c r="CP175" i="14" s="1"/>
  <c r="CE336" i="14"/>
  <c r="CF336" i="14" s="1"/>
  <c r="CG336" i="14" s="1"/>
  <c r="CH336" i="14" s="1"/>
  <c r="CI336" i="14" s="1"/>
  <c r="CJ336" i="14" s="1"/>
  <c r="CK336" i="14" s="1"/>
  <c r="CL336" i="14" s="1"/>
  <c r="CM336" i="14" s="1"/>
  <c r="CN336" i="14" s="1"/>
  <c r="CO336" i="14" s="1"/>
  <c r="CP336" i="14" s="1"/>
  <c r="AV4" i="23"/>
  <c r="AV9" i="23" s="1"/>
  <c r="AV12" i="23" s="1"/>
  <c r="P56" i="14"/>
  <c r="CE56" i="14" s="1"/>
  <c r="Q219" i="14"/>
  <c r="CQ219" i="14" s="1"/>
  <c r="CF254" i="14"/>
  <c r="CG254" i="14" s="1"/>
  <c r="CH254" i="14" s="1"/>
  <c r="CI254" i="14" s="1"/>
  <c r="CJ254" i="14" s="1"/>
  <c r="CK254" i="14" s="1"/>
  <c r="CL254" i="14" s="1"/>
  <c r="CM254" i="14" s="1"/>
  <c r="CN254" i="14" s="1"/>
  <c r="CO254" i="14" s="1"/>
  <c r="CP254" i="14" s="1"/>
  <c r="Q240" i="14"/>
  <c r="CQ240" i="14" s="1"/>
  <c r="CF357" i="14"/>
  <c r="CG357" i="14" s="1"/>
  <c r="CH357" i="14" s="1"/>
  <c r="CI357" i="14" s="1"/>
  <c r="CJ357" i="14" s="1"/>
  <c r="CK357" i="14" s="1"/>
  <c r="CL357" i="14" s="1"/>
  <c r="CM357" i="14" s="1"/>
  <c r="CN357" i="14" s="1"/>
  <c r="CO357" i="14" s="1"/>
  <c r="CP357" i="14" s="1"/>
  <c r="CE114" i="14"/>
  <c r="CF114" i="14" s="1"/>
  <c r="CG114" i="14" s="1"/>
  <c r="CH114" i="14" s="1"/>
  <c r="CI114" i="14" s="1"/>
  <c r="CJ114" i="14" s="1"/>
  <c r="CK114" i="14" s="1"/>
  <c r="CL114" i="14" s="1"/>
  <c r="CM114" i="14" s="1"/>
  <c r="CN114" i="14" s="1"/>
  <c r="CO114" i="14" s="1"/>
  <c r="CP114" i="14" s="1"/>
  <c r="CF412" i="14"/>
  <c r="CG412" i="14" s="1"/>
  <c r="CH412" i="14" s="1"/>
  <c r="CI412" i="14" s="1"/>
  <c r="CJ412" i="14" s="1"/>
  <c r="CK412" i="14" s="1"/>
  <c r="CL412" i="14" s="1"/>
  <c r="CM412" i="14" s="1"/>
  <c r="CN412" i="14" s="1"/>
  <c r="CO412" i="14" s="1"/>
  <c r="CP412" i="14" s="1"/>
  <c r="Q453" i="14"/>
  <c r="CQ453" i="14" s="1"/>
  <c r="CF136" i="14"/>
  <c r="P303" i="14"/>
  <c r="CE303" i="14" s="1"/>
  <c r="CF303" i="14" s="1"/>
  <c r="CG303" i="14" s="1"/>
  <c r="CH303" i="14" s="1"/>
  <c r="CI303" i="14" s="1"/>
  <c r="CJ303" i="14" s="1"/>
  <c r="CK303" i="14" s="1"/>
  <c r="CL303" i="14" s="1"/>
  <c r="CM303" i="14" s="1"/>
  <c r="CN303" i="14" s="1"/>
  <c r="CO303" i="14" s="1"/>
  <c r="CP303" i="14" s="1"/>
  <c r="CF464" i="14"/>
  <c r="CG464" i="14" s="1"/>
  <c r="CH464" i="14" s="1"/>
  <c r="CI464" i="14" s="1"/>
  <c r="CJ464" i="14" s="1"/>
  <c r="CK464" i="14" s="1"/>
  <c r="CL464" i="14" s="1"/>
  <c r="CM464" i="14" s="1"/>
  <c r="CN464" i="14" s="1"/>
  <c r="CO464" i="14" s="1"/>
  <c r="CP464" i="14" s="1"/>
  <c r="P103" i="14"/>
  <c r="CE103" i="14" s="1"/>
  <c r="CE165" i="14"/>
  <c r="CF165" i="14" s="1"/>
  <c r="CG165" i="14" s="1"/>
  <c r="CH165" i="14" s="1"/>
  <c r="CI165" i="14" s="1"/>
  <c r="CJ165" i="14" s="1"/>
  <c r="CK165" i="14" s="1"/>
  <c r="CL165" i="14" s="1"/>
  <c r="CM165" i="14" s="1"/>
  <c r="CN165" i="14" s="1"/>
  <c r="CO165" i="14" s="1"/>
  <c r="CP165" i="14" s="1"/>
  <c r="Q59" i="14"/>
  <c r="CQ59" i="14" s="1"/>
  <c r="CR59" i="14" s="1"/>
  <c r="CS59" i="14" s="1"/>
  <c r="CT59" i="14" s="1"/>
  <c r="CU59" i="14" s="1"/>
  <c r="CV59" i="14" s="1"/>
  <c r="CW59" i="14" s="1"/>
  <c r="CX59" i="14" s="1"/>
  <c r="CY59" i="14" s="1"/>
  <c r="CZ59" i="14" s="1"/>
  <c r="DA59" i="14" s="1"/>
  <c r="DB59" i="14" s="1"/>
  <c r="CF413" i="14"/>
  <c r="CG413" i="14" s="1"/>
  <c r="CH413" i="14" s="1"/>
  <c r="CI413" i="14" s="1"/>
  <c r="CJ413" i="14" s="1"/>
  <c r="CK413" i="14" s="1"/>
  <c r="CL413" i="14" s="1"/>
  <c r="CM413" i="14" s="1"/>
  <c r="CN413" i="14" s="1"/>
  <c r="CO413" i="14" s="1"/>
  <c r="CP413" i="14" s="1"/>
  <c r="CF218" i="14"/>
  <c r="CG218" i="14" s="1"/>
  <c r="CH218" i="14" s="1"/>
  <c r="CI218" i="14" s="1"/>
  <c r="CJ218" i="14" s="1"/>
  <c r="CK218" i="14" s="1"/>
  <c r="CL218" i="14" s="1"/>
  <c r="CM218" i="14" s="1"/>
  <c r="CN218" i="14" s="1"/>
  <c r="CO218" i="14" s="1"/>
  <c r="CP218" i="14" s="1"/>
  <c r="Q471" i="14"/>
  <c r="CQ471" i="14" s="1"/>
  <c r="CF143" i="14"/>
  <c r="CG143" i="14" s="1"/>
  <c r="CH143" i="14" s="1"/>
  <c r="CI143" i="14" s="1"/>
  <c r="CJ143" i="14" s="1"/>
  <c r="CK143" i="14" s="1"/>
  <c r="CL143" i="14" s="1"/>
  <c r="CM143" i="14" s="1"/>
  <c r="CN143" i="14" s="1"/>
  <c r="CO143" i="14" s="1"/>
  <c r="CP143" i="14" s="1"/>
  <c r="CF470" i="14"/>
  <c r="CG470" i="14" s="1"/>
  <c r="CH470" i="14" s="1"/>
  <c r="CI470" i="14" s="1"/>
  <c r="CJ470" i="14" s="1"/>
  <c r="CK470" i="14" s="1"/>
  <c r="CL470" i="14" s="1"/>
  <c r="CM470" i="14" s="1"/>
  <c r="CN470" i="14" s="1"/>
  <c r="CO470" i="14" s="1"/>
  <c r="CP470" i="14" s="1"/>
  <c r="CF245" i="14"/>
  <c r="CG245" i="14" s="1"/>
  <c r="CH245" i="14" s="1"/>
  <c r="CI245" i="14" s="1"/>
  <c r="CJ245" i="14" s="1"/>
  <c r="CK245" i="14" s="1"/>
  <c r="CL245" i="14" s="1"/>
  <c r="CM245" i="14" s="1"/>
  <c r="CN245" i="14" s="1"/>
  <c r="CO245" i="14" s="1"/>
  <c r="CP245" i="14" s="1"/>
  <c r="Q126" i="14"/>
  <c r="CQ126" i="14" s="1"/>
  <c r="Q441" i="14"/>
  <c r="CQ441" i="14" s="1"/>
  <c r="CF427" i="14"/>
  <c r="CG427" i="14" s="1"/>
  <c r="CH427" i="14" s="1"/>
  <c r="CI427" i="14" s="1"/>
  <c r="CJ427" i="14" s="1"/>
  <c r="CK427" i="14" s="1"/>
  <c r="CL427" i="14" s="1"/>
  <c r="CM427" i="14" s="1"/>
  <c r="CN427" i="14" s="1"/>
  <c r="CO427" i="14" s="1"/>
  <c r="CP427" i="14" s="1"/>
  <c r="Q187" i="14"/>
  <c r="CQ187" i="14" s="1"/>
  <c r="CF388" i="14"/>
  <c r="CG388" i="14" s="1"/>
  <c r="CH388" i="14" s="1"/>
  <c r="CI388" i="14" s="1"/>
  <c r="CJ388" i="14" s="1"/>
  <c r="CK388" i="14" s="1"/>
  <c r="CL388" i="14" s="1"/>
  <c r="CM388" i="14" s="1"/>
  <c r="CN388" i="14" s="1"/>
  <c r="CO388" i="14" s="1"/>
  <c r="CP388" i="14" s="1"/>
  <c r="CF340" i="14"/>
  <c r="CG340" i="14" s="1"/>
  <c r="CH340" i="14" s="1"/>
  <c r="CI340" i="14" s="1"/>
  <c r="CJ340" i="14" s="1"/>
  <c r="CK340" i="14" s="1"/>
  <c r="CL340" i="14" s="1"/>
  <c r="CM340" i="14" s="1"/>
  <c r="CN340" i="14" s="1"/>
  <c r="CO340" i="14" s="1"/>
  <c r="CP340" i="14" s="1"/>
  <c r="CF189" i="14"/>
  <c r="CG189" i="14" s="1"/>
  <c r="CH189" i="14" s="1"/>
  <c r="CI189" i="14" s="1"/>
  <c r="CJ189" i="14" s="1"/>
  <c r="CK189" i="14" s="1"/>
  <c r="CL189" i="14" s="1"/>
  <c r="CM189" i="14" s="1"/>
  <c r="CN189" i="14" s="1"/>
  <c r="CO189" i="14" s="1"/>
  <c r="CP189" i="14" s="1"/>
  <c r="CF492" i="14"/>
  <c r="CG492" i="14" s="1"/>
  <c r="CH492" i="14" s="1"/>
  <c r="CI492" i="14" s="1"/>
  <c r="CJ492" i="14" s="1"/>
  <c r="CK492" i="14" s="1"/>
  <c r="CL492" i="14" s="1"/>
  <c r="CM492" i="14" s="1"/>
  <c r="CN492" i="14" s="1"/>
  <c r="CO492" i="14" s="1"/>
  <c r="CP492" i="14" s="1"/>
  <c r="CF478" i="14"/>
  <c r="CG478" i="14" s="1"/>
  <c r="CH478" i="14" s="1"/>
  <c r="CI478" i="14" s="1"/>
  <c r="CJ478" i="14" s="1"/>
  <c r="CK478" i="14" s="1"/>
  <c r="CL478" i="14" s="1"/>
  <c r="CM478" i="14" s="1"/>
  <c r="CN478" i="14" s="1"/>
  <c r="CO478" i="14" s="1"/>
  <c r="CP478" i="14" s="1"/>
  <c r="Q108" i="14"/>
  <c r="CQ108" i="14" s="1"/>
  <c r="P88" i="14"/>
  <c r="CE235" i="14"/>
  <c r="CF235" i="14" s="1"/>
  <c r="CG235" i="14" s="1"/>
  <c r="CH235" i="14" s="1"/>
  <c r="CI235" i="14" s="1"/>
  <c r="CJ235" i="14" s="1"/>
  <c r="CK235" i="14" s="1"/>
  <c r="CL235" i="14" s="1"/>
  <c r="CM235" i="14" s="1"/>
  <c r="CN235" i="14" s="1"/>
  <c r="CO235" i="14" s="1"/>
  <c r="CP235" i="14" s="1"/>
  <c r="CF193" i="14"/>
  <c r="CG193" i="14" s="1"/>
  <c r="CH193" i="14" s="1"/>
  <c r="CI193" i="14" s="1"/>
  <c r="CJ193" i="14" s="1"/>
  <c r="CK193" i="14" s="1"/>
  <c r="CL193" i="14" s="1"/>
  <c r="CM193" i="14" s="1"/>
  <c r="CN193" i="14" s="1"/>
  <c r="CO193" i="14" s="1"/>
  <c r="CP193" i="14" s="1"/>
  <c r="CF380" i="14"/>
  <c r="CG380" i="14" s="1"/>
  <c r="CH380" i="14" s="1"/>
  <c r="CI380" i="14" s="1"/>
  <c r="CJ380" i="14" s="1"/>
  <c r="CK380" i="14" s="1"/>
  <c r="CL380" i="14" s="1"/>
  <c r="CM380" i="14" s="1"/>
  <c r="CN380" i="14" s="1"/>
  <c r="CO380" i="14" s="1"/>
  <c r="CP380" i="14" s="1"/>
  <c r="Q455" i="14"/>
  <c r="CQ455" i="14" s="1"/>
  <c r="CR455" i="14" s="1"/>
  <c r="CS455" i="14" s="1"/>
  <c r="CT455" i="14" s="1"/>
  <c r="CU455" i="14" s="1"/>
  <c r="CV455" i="14" s="1"/>
  <c r="CW455" i="14" s="1"/>
  <c r="CX455" i="14" s="1"/>
  <c r="CY455" i="14" s="1"/>
  <c r="CZ455" i="14" s="1"/>
  <c r="DA455" i="14" s="1"/>
  <c r="DB455" i="14" s="1"/>
  <c r="CF146" i="14"/>
  <c r="CG146" i="14" s="1"/>
  <c r="CH146" i="14" s="1"/>
  <c r="CI146" i="14" s="1"/>
  <c r="CJ146" i="14" s="1"/>
  <c r="CK146" i="14" s="1"/>
  <c r="CL146" i="14" s="1"/>
  <c r="CM146" i="14" s="1"/>
  <c r="CN146" i="14" s="1"/>
  <c r="CO146" i="14" s="1"/>
  <c r="CP146" i="14" s="1"/>
  <c r="AO16" i="10"/>
  <c r="AO41" i="10" s="1"/>
  <c r="CF109" i="14"/>
  <c r="CG109" i="14" s="1"/>
  <c r="CH109" i="14" s="1"/>
  <c r="CI109" i="14" s="1"/>
  <c r="CJ109" i="14" s="1"/>
  <c r="CK109" i="14" s="1"/>
  <c r="CL109" i="14" s="1"/>
  <c r="CM109" i="14" s="1"/>
  <c r="CN109" i="14" s="1"/>
  <c r="CO109" i="14" s="1"/>
  <c r="CP109" i="14" s="1"/>
  <c r="P308" i="14"/>
  <c r="CE308" i="14" s="1"/>
  <c r="CE212" i="14"/>
  <c r="CF212" i="14" s="1"/>
  <c r="CG212" i="14" s="1"/>
  <c r="CH212" i="14" s="1"/>
  <c r="CI212" i="14" s="1"/>
  <c r="CJ212" i="14" s="1"/>
  <c r="CK212" i="14" s="1"/>
  <c r="CL212" i="14" s="1"/>
  <c r="CM212" i="14" s="1"/>
  <c r="CN212" i="14" s="1"/>
  <c r="CO212" i="14" s="1"/>
  <c r="CP212" i="14" s="1"/>
  <c r="CF334" i="14"/>
  <c r="CG334" i="14" s="1"/>
  <c r="CH334" i="14" s="1"/>
  <c r="CI334" i="14" s="1"/>
  <c r="CJ334" i="14" s="1"/>
  <c r="CK334" i="14" s="1"/>
  <c r="CL334" i="14" s="1"/>
  <c r="CM334" i="14" s="1"/>
  <c r="CN334" i="14" s="1"/>
  <c r="CO334" i="14" s="1"/>
  <c r="CP334" i="14" s="1"/>
  <c r="CF438" i="14"/>
  <c r="CG438" i="14" s="1"/>
  <c r="CH438" i="14" s="1"/>
  <c r="CI438" i="14" s="1"/>
  <c r="CJ438" i="14" s="1"/>
  <c r="CK438" i="14" s="1"/>
  <c r="CL438" i="14" s="1"/>
  <c r="CM438" i="14" s="1"/>
  <c r="CN438" i="14" s="1"/>
  <c r="CO438" i="14" s="1"/>
  <c r="CP438" i="14" s="1"/>
  <c r="CF500" i="14"/>
  <c r="CG500" i="14" s="1"/>
  <c r="CH500" i="14" s="1"/>
  <c r="CI500" i="14" s="1"/>
  <c r="CJ500" i="14" s="1"/>
  <c r="CK500" i="14" s="1"/>
  <c r="CL500" i="14" s="1"/>
  <c r="CM500" i="14" s="1"/>
  <c r="CN500" i="14" s="1"/>
  <c r="CO500" i="14" s="1"/>
  <c r="CP500" i="14" s="1"/>
  <c r="CF305" i="14"/>
  <c r="CG305" i="14" s="1"/>
  <c r="CH305" i="14" s="1"/>
  <c r="CI305" i="14" s="1"/>
  <c r="CJ305" i="14" s="1"/>
  <c r="CK305" i="14" s="1"/>
  <c r="CL305" i="14" s="1"/>
  <c r="CM305" i="14" s="1"/>
  <c r="CN305" i="14" s="1"/>
  <c r="CO305" i="14" s="1"/>
  <c r="CP305" i="14" s="1"/>
  <c r="CF120" i="14"/>
  <c r="CG120" i="14" s="1"/>
  <c r="CH120" i="14" s="1"/>
  <c r="CI120" i="14" s="1"/>
  <c r="CJ120" i="14" s="1"/>
  <c r="CK120" i="14" s="1"/>
  <c r="CL120" i="14" s="1"/>
  <c r="CM120" i="14" s="1"/>
  <c r="CN120" i="14" s="1"/>
  <c r="CO120" i="14" s="1"/>
  <c r="CP120" i="14" s="1"/>
  <c r="CF139" i="14"/>
  <c r="CG139" i="14" s="1"/>
  <c r="CH139" i="14" s="1"/>
  <c r="CI139" i="14" s="1"/>
  <c r="CJ139" i="14" s="1"/>
  <c r="CK139" i="14" s="1"/>
  <c r="CL139" i="14" s="1"/>
  <c r="CM139" i="14" s="1"/>
  <c r="CN139" i="14" s="1"/>
  <c r="CO139" i="14" s="1"/>
  <c r="CP139" i="14" s="1"/>
  <c r="CF401" i="14"/>
  <c r="CG401" i="14" s="1"/>
  <c r="CH401" i="14" s="1"/>
  <c r="CI401" i="14" s="1"/>
  <c r="CJ401" i="14" s="1"/>
  <c r="CK401" i="14" s="1"/>
  <c r="CL401" i="14" s="1"/>
  <c r="CM401" i="14" s="1"/>
  <c r="CN401" i="14" s="1"/>
  <c r="CO401" i="14" s="1"/>
  <c r="CP401" i="14" s="1"/>
  <c r="CE197" i="14"/>
  <c r="CF197" i="14" s="1"/>
  <c r="CG197" i="14" s="1"/>
  <c r="CH197" i="14" s="1"/>
  <c r="CI197" i="14" s="1"/>
  <c r="CJ197" i="14" s="1"/>
  <c r="CK197" i="14" s="1"/>
  <c r="CL197" i="14" s="1"/>
  <c r="CM197" i="14" s="1"/>
  <c r="CN197" i="14" s="1"/>
  <c r="CO197" i="14" s="1"/>
  <c r="CP197" i="14" s="1"/>
  <c r="CF137" i="14"/>
  <c r="CG137" i="14" s="1"/>
  <c r="CH137" i="14" s="1"/>
  <c r="CI137" i="14" s="1"/>
  <c r="CJ137" i="14" s="1"/>
  <c r="CK137" i="14" s="1"/>
  <c r="CL137" i="14" s="1"/>
  <c r="CM137" i="14" s="1"/>
  <c r="CN137" i="14" s="1"/>
  <c r="CO137" i="14" s="1"/>
  <c r="CP137" i="14" s="1"/>
  <c r="CF282" i="14"/>
  <c r="CG282" i="14" s="1"/>
  <c r="CH282" i="14" s="1"/>
  <c r="CI282" i="14" s="1"/>
  <c r="CJ282" i="14" s="1"/>
  <c r="CK282" i="14" s="1"/>
  <c r="CL282" i="14" s="1"/>
  <c r="CM282" i="14" s="1"/>
  <c r="CN282" i="14" s="1"/>
  <c r="CO282" i="14" s="1"/>
  <c r="CP282" i="14" s="1"/>
  <c r="P74" i="14"/>
  <c r="CF460" i="14"/>
  <c r="CG460" i="14" s="1"/>
  <c r="CH460" i="14" s="1"/>
  <c r="CI460" i="14" s="1"/>
  <c r="CJ460" i="14" s="1"/>
  <c r="CK460" i="14" s="1"/>
  <c r="CL460" i="14" s="1"/>
  <c r="CM460" i="14" s="1"/>
  <c r="CN460" i="14" s="1"/>
  <c r="CO460" i="14" s="1"/>
  <c r="CP460" i="14" s="1"/>
  <c r="CF363" i="14"/>
  <c r="CG363" i="14" s="1"/>
  <c r="CH363" i="14" s="1"/>
  <c r="CI363" i="14" s="1"/>
  <c r="CJ363" i="14" s="1"/>
  <c r="CK363" i="14" s="1"/>
  <c r="CL363" i="14" s="1"/>
  <c r="CM363" i="14" s="1"/>
  <c r="CN363" i="14" s="1"/>
  <c r="CO363" i="14" s="1"/>
  <c r="CP363" i="14" s="1"/>
  <c r="CF233" i="14"/>
  <c r="CG233" i="14" s="1"/>
  <c r="CH233" i="14" s="1"/>
  <c r="CI233" i="14" s="1"/>
  <c r="CJ233" i="14" s="1"/>
  <c r="CK233" i="14" s="1"/>
  <c r="CL233" i="14" s="1"/>
  <c r="CM233" i="14" s="1"/>
  <c r="CN233" i="14" s="1"/>
  <c r="CO233" i="14" s="1"/>
  <c r="CP233" i="14" s="1"/>
  <c r="CF156" i="14"/>
  <c r="CG156" i="14" s="1"/>
  <c r="CH156" i="14" s="1"/>
  <c r="CI156" i="14" s="1"/>
  <c r="CJ156" i="14" s="1"/>
  <c r="CK156" i="14" s="1"/>
  <c r="CL156" i="14" s="1"/>
  <c r="CM156" i="14" s="1"/>
  <c r="CN156" i="14" s="1"/>
  <c r="CO156" i="14" s="1"/>
  <c r="CP156" i="14" s="1"/>
  <c r="CF335" i="14"/>
  <c r="CG335" i="14" s="1"/>
  <c r="CH335" i="14" s="1"/>
  <c r="CI335" i="14" s="1"/>
  <c r="CJ335" i="14" s="1"/>
  <c r="CK335" i="14" s="1"/>
  <c r="CL335" i="14" s="1"/>
  <c r="CM335" i="14" s="1"/>
  <c r="CN335" i="14" s="1"/>
  <c r="CO335" i="14" s="1"/>
  <c r="CP335" i="14" s="1"/>
  <c r="Q368" i="14"/>
  <c r="CQ368" i="14" s="1"/>
  <c r="CR368" i="14" s="1"/>
  <c r="CS368" i="14" s="1"/>
  <c r="CT368" i="14" s="1"/>
  <c r="CU368" i="14" s="1"/>
  <c r="CV368" i="14" s="1"/>
  <c r="CW368" i="14" s="1"/>
  <c r="CX368" i="14" s="1"/>
  <c r="CY368" i="14" s="1"/>
  <c r="CZ368" i="14" s="1"/>
  <c r="DA368" i="14" s="1"/>
  <c r="DB368" i="14" s="1"/>
  <c r="CF125" i="14"/>
  <c r="CG125" i="14" s="1"/>
  <c r="CH125" i="14" s="1"/>
  <c r="CI125" i="14" s="1"/>
  <c r="CJ125" i="14" s="1"/>
  <c r="CK125" i="14" s="1"/>
  <c r="CL125" i="14" s="1"/>
  <c r="CM125" i="14" s="1"/>
  <c r="CN125" i="14" s="1"/>
  <c r="CO125" i="14" s="1"/>
  <c r="CP125" i="14" s="1"/>
  <c r="CF493" i="14"/>
  <c r="CG493" i="14" s="1"/>
  <c r="CH493" i="14" s="1"/>
  <c r="CI493" i="14" s="1"/>
  <c r="CJ493" i="14" s="1"/>
  <c r="CK493" i="14" s="1"/>
  <c r="CL493" i="14" s="1"/>
  <c r="CM493" i="14" s="1"/>
  <c r="CN493" i="14" s="1"/>
  <c r="CO493" i="14" s="1"/>
  <c r="CP493" i="14" s="1"/>
  <c r="CF127" i="14"/>
  <c r="CG127" i="14" s="1"/>
  <c r="CH127" i="14" s="1"/>
  <c r="CI127" i="14" s="1"/>
  <c r="CJ127" i="14" s="1"/>
  <c r="CK127" i="14" s="1"/>
  <c r="CL127" i="14" s="1"/>
  <c r="CM127" i="14" s="1"/>
  <c r="CN127" i="14" s="1"/>
  <c r="CO127" i="14" s="1"/>
  <c r="CP127" i="14" s="1"/>
  <c r="CF447" i="14"/>
  <c r="Q206" i="14"/>
  <c r="CQ206" i="14" s="1"/>
  <c r="CF186" i="14"/>
  <c r="CG186" i="14" s="1"/>
  <c r="CH186" i="14" s="1"/>
  <c r="CI186" i="14" s="1"/>
  <c r="CJ186" i="14" s="1"/>
  <c r="CK186" i="14" s="1"/>
  <c r="CL186" i="14" s="1"/>
  <c r="CM186" i="14" s="1"/>
  <c r="CN186" i="14" s="1"/>
  <c r="CO186" i="14" s="1"/>
  <c r="CP186" i="14" s="1"/>
  <c r="CF41" i="14"/>
  <c r="CG41" i="14" s="1"/>
  <c r="CH41" i="14" s="1"/>
  <c r="CI41" i="14" s="1"/>
  <c r="CJ41" i="14" s="1"/>
  <c r="CK41" i="14" s="1"/>
  <c r="CL41" i="14" s="1"/>
  <c r="CM41" i="14" s="1"/>
  <c r="CN41" i="14" s="1"/>
  <c r="CO41" i="14" s="1"/>
  <c r="CP41" i="14" s="1"/>
  <c r="CF251" i="14"/>
  <c r="CG251" i="14" s="1"/>
  <c r="CH251" i="14" s="1"/>
  <c r="CI251" i="14" s="1"/>
  <c r="CJ251" i="14" s="1"/>
  <c r="CK251" i="14" s="1"/>
  <c r="CL251" i="14" s="1"/>
  <c r="CM251" i="14" s="1"/>
  <c r="CN251" i="14" s="1"/>
  <c r="CO251" i="14" s="1"/>
  <c r="CP251" i="14" s="1"/>
  <c r="CE180" i="14"/>
  <c r="CF180" i="14" s="1"/>
  <c r="CG180" i="14" s="1"/>
  <c r="CH180" i="14" s="1"/>
  <c r="CI180" i="14" s="1"/>
  <c r="CJ180" i="14" s="1"/>
  <c r="CK180" i="14" s="1"/>
  <c r="CL180" i="14" s="1"/>
  <c r="CM180" i="14" s="1"/>
  <c r="CN180" i="14" s="1"/>
  <c r="CO180" i="14" s="1"/>
  <c r="CP180" i="14" s="1"/>
  <c r="CF95" i="14"/>
  <c r="CG95" i="14" s="1"/>
  <c r="CH95" i="14" s="1"/>
  <c r="CI95" i="14" s="1"/>
  <c r="CJ95" i="14" s="1"/>
  <c r="CK95" i="14" s="1"/>
  <c r="CL95" i="14" s="1"/>
  <c r="CM95" i="14" s="1"/>
  <c r="CN95" i="14" s="1"/>
  <c r="CO95" i="14" s="1"/>
  <c r="CP95" i="14" s="1"/>
  <c r="CF494" i="14"/>
  <c r="CG494" i="14" s="1"/>
  <c r="CH494" i="14" s="1"/>
  <c r="CI494" i="14" s="1"/>
  <c r="CJ494" i="14" s="1"/>
  <c r="CK494" i="14" s="1"/>
  <c r="CL494" i="14" s="1"/>
  <c r="CM494" i="14" s="1"/>
  <c r="CN494" i="14" s="1"/>
  <c r="CO494" i="14" s="1"/>
  <c r="CP494" i="14" s="1"/>
  <c r="CF168" i="14"/>
  <c r="CG168" i="14" s="1"/>
  <c r="CH168" i="14" s="1"/>
  <c r="CI168" i="14" s="1"/>
  <c r="CJ168" i="14" s="1"/>
  <c r="CK168" i="14" s="1"/>
  <c r="CL168" i="14" s="1"/>
  <c r="CM168" i="14" s="1"/>
  <c r="CN168" i="14" s="1"/>
  <c r="CO168" i="14" s="1"/>
  <c r="CP168" i="14" s="1"/>
  <c r="Q260" i="14"/>
  <c r="CQ260" i="14" s="1"/>
  <c r="P243" i="14"/>
  <c r="CF429" i="14"/>
  <c r="CG429" i="14" s="1"/>
  <c r="CH429" i="14" s="1"/>
  <c r="CI429" i="14" s="1"/>
  <c r="CJ429" i="14" s="1"/>
  <c r="CK429" i="14" s="1"/>
  <c r="CL429" i="14" s="1"/>
  <c r="CM429" i="14" s="1"/>
  <c r="CN429" i="14" s="1"/>
  <c r="CO429" i="14" s="1"/>
  <c r="CP429" i="14" s="1"/>
  <c r="CF275" i="14"/>
  <c r="CG275" i="14" s="1"/>
  <c r="CH275" i="14" s="1"/>
  <c r="CI275" i="14" s="1"/>
  <c r="CJ275" i="14" s="1"/>
  <c r="CK275" i="14" s="1"/>
  <c r="CL275" i="14" s="1"/>
  <c r="CM275" i="14" s="1"/>
  <c r="CN275" i="14" s="1"/>
  <c r="CO275" i="14" s="1"/>
  <c r="CP275" i="14" s="1"/>
  <c r="CE389" i="14"/>
  <c r="CF389" i="14" s="1"/>
  <c r="CG389" i="14" s="1"/>
  <c r="CH389" i="14" s="1"/>
  <c r="CI389" i="14" s="1"/>
  <c r="CJ389" i="14" s="1"/>
  <c r="CK389" i="14" s="1"/>
  <c r="CL389" i="14" s="1"/>
  <c r="CM389" i="14" s="1"/>
  <c r="CN389" i="14" s="1"/>
  <c r="CO389" i="14" s="1"/>
  <c r="CP389" i="14" s="1"/>
  <c r="CE28" i="14"/>
  <c r="CF28" i="14" s="1"/>
  <c r="CG28" i="14" s="1"/>
  <c r="CH28" i="14" s="1"/>
  <c r="CI28" i="14" s="1"/>
  <c r="CJ28" i="14" s="1"/>
  <c r="CK28" i="14" s="1"/>
  <c r="CL28" i="14" s="1"/>
  <c r="CM28" i="14" s="1"/>
  <c r="CN28" i="14" s="1"/>
  <c r="CO28" i="14" s="1"/>
  <c r="CP28" i="14" s="1"/>
  <c r="CF96" i="14"/>
  <c r="CG96" i="14" s="1"/>
  <c r="CH96" i="14" s="1"/>
  <c r="CI96" i="14" s="1"/>
  <c r="CJ96" i="14" s="1"/>
  <c r="CK96" i="14" s="1"/>
  <c r="CL96" i="14" s="1"/>
  <c r="CM96" i="14" s="1"/>
  <c r="CN96" i="14" s="1"/>
  <c r="CO96" i="14" s="1"/>
  <c r="CP96" i="14" s="1"/>
  <c r="P246" i="14"/>
  <c r="CE246" i="14" s="1"/>
  <c r="CF428" i="14"/>
  <c r="CG428" i="14" s="1"/>
  <c r="CH428" i="14" s="1"/>
  <c r="CI428" i="14" s="1"/>
  <c r="CJ428" i="14" s="1"/>
  <c r="CK428" i="14" s="1"/>
  <c r="CL428" i="14" s="1"/>
  <c r="CM428" i="14" s="1"/>
  <c r="CN428" i="14" s="1"/>
  <c r="CO428" i="14" s="1"/>
  <c r="CP428" i="14" s="1"/>
  <c r="CE314" i="14"/>
  <c r="CF314" i="14" s="1"/>
  <c r="CG314" i="14" s="1"/>
  <c r="CH314" i="14" s="1"/>
  <c r="CI314" i="14" s="1"/>
  <c r="CJ314" i="14" s="1"/>
  <c r="CK314" i="14" s="1"/>
  <c r="CL314" i="14" s="1"/>
  <c r="CM314" i="14" s="1"/>
  <c r="CN314" i="14" s="1"/>
  <c r="CO314" i="14" s="1"/>
  <c r="CP314" i="14" s="1"/>
  <c r="CF220" i="14"/>
  <c r="CG220" i="14" s="1"/>
  <c r="CH220" i="14" s="1"/>
  <c r="CI220" i="14" s="1"/>
  <c r="CJ220" i="14" s="1"/>
  <c r="CK220" i="14" s="1"/>
  <c r="CL220" i="14" s="1"/>
  <c r="CM220" i="14" s="1"/>
  <c r="CN220" i="14" s="1"/>
  <c r="CO220" i="14" s="1"/>
  <c r="CP220" i="14" s="1"/>
  <c r="CE224" i="14"/>
  <c r="CF224" i="14" s="1"/>
  <c r="CF164" i="14"/>
  <c r="CG164" i="14" s="1"/>
  <c r="CH164" i="14" s="1"/>
  <c r="CI164" i="14" s="1"/>
  <c r="CJ164" i="14" s="1"/>
  <c r="CK164" i="14" s="1"/>
  <c r="CL164" i="14" s="1"/>
  <c r="CM164" i="14" s="1"/>
  <c r="CN164" i="14" s="1"/>
  <c r="CO164" i="14" s="1"/>
  <c r="CP164" i="14" s="1"/>
  <c r="CF472" i="14"/>
  <c r="CG472" i="14" s="1"/>
  <c r="CH472" i="14" s="1"/>
  <c r="CI472" i="14" s="1"/>
  <c r="CJ472" i="14" s="1"/>
  <c r="CK472" i="14" s="1"/>
  <c r="CL472" i="14" s="1"/>
  <c r="CM472" i="14" s="1"/>
  <c r="CN472" i="14" s="1"/>
  <c r="CO472" i="14" s="1"/>
  <c r="CP472" i="14" s="1"/>
  <c r="CE311" i="14"/>
  <c r="CF311" i="14" s="1"/>
  <c r="CG311" i="14" s="1"/>
  <c r="CH311" i="14" s="1"/>
  <c r="CI311" i="14" s="1"/>
  <c r="CJ311" i="14" s="1"/>
  <c r="CK311" i="14" s="1"/>
  <c r="CL311" i="14" s="1"/>
  <c r="CM311" i="14" s="1"/>
  <c r="CN311" i="14" s="1"/>
  <c r="CO311" i="14" s="1"/>
  <c r="CP311" i="14" s="1"/>
  <c r="CF347" i="14"/>
  <c r="CG347" i="14" s="1"/>
  <c r="CH347" i="14" s="1"/>
  <c r="CI347" i="14" s="1"/>
  <c r="CJ347" i="14" s="1"/>
  <c r="CK347" i="14" s="1"/>
  <c r="CL347" i="14" s="1"/>
  <c r="CM347" i="14" s="1"/>
  <c r="CN347" i="14" s="1"/>
  <c r="CO347" i="14" s="1"/>
  <c r="CP347" i="14" s="1"/>
  <c r="CF411" i="14"/>
  <c r="CG411" i="14" s="1"/>
  <c r="CH411" i="14" s="1"/>
  <c r="CI411" i="14" s="1"/>
  <c r="CJ411" i="14" s="1"/>
  <c r="CK411" i="14" s="1"/>
  <c r="CL411" i="14" s="1"/>
  <c r="CM411" i="14" s="1"/>
  <c r="CN411" i="14" s="1"/>
  <c r="CO411" i="14" s="1"/>
  <c r="CP411" i="14" s="1"/>
  <c r="CF80" i="14"/>
  <c r="CG80" i="14" s="1"/>
  <c r="CH80" i="14" s="1"/>
  <c r="CI80" i="14" s="1"/>
  <c r="CJ80" i="14" s="1"/>
  <c r="CK80" i="14" s="1"/>
  <c r="CL80" i="14" s="1"/>
  <c r="CM80" i="14" s="1"/>
  <c r="CN80" i="14" s="1"/>
  <c r="CO80" i="14" s="1"/>
  <c r="CP80" i="14" s="1"/>
  <c r="CF22" i="14"/>
  <c r="CG22" i="14" s="1"/>
  <c r="CH22" i="14" s="1"/>
  <c r="CI22" i="14" s="1"/>
  <c r="CJ22" i="14" s="1"/>
  <c r="CK22" i="14" s="1"/>
  <c r="CL22" i="14" s="1"/>
  <c r="CM22" i="14" s="1"/>
  <c r="CN22" i="14" s="1"/>
  <c r="CO22" i="14" s="1"/>
  <c r="CP22" i="14" s="1"/>
  <c r="CF133" i="14"/>
  <c r="CG133" i="14" s="1"/>
  <c r="CH133" i="14" s="1"/>
  <c r="CI133" i="14" s="1"/>
  <c r="CJ133" i="14" s="1"/>
  <c r="CK133" i="14" s="1"/>
  <c r="CL133" i="14" s="1"/>
  <c r="CM133" i="14" s="1"/>
  <c r="CN133" i="14" s="1"/>
  <c r="CO133" i="14" s="1"/>
  <c r="CP133" i="14" s="1"/>
  <c r="P93" i="14"/>
  <c r="P214" i="14"/>
  <c r="AP20" i="10"/>
  <c r="BU85" i="14"/>
  <c r="BV85" i="14" s="1"/>
  <c r="BW85" i="14" s="1"/>
  <c r="BX85" i="14" s="1"/>
  <c r="BY85" i="14" s="1"/>
  <c r="BZ85" i="14" s="1"/>
  <c r="CA85" i="14" s="1"/>
  <c r="CB85" i="14" s="1"/>
  <c r="CC85" i="14" s="1"/>
  <c r="CD85" i="14" s="1"/>
  <c r="CF185" i="14"/>
  <c r="CG185" i="14" s="1"/>
  <c r="CH185" i="14" s="1"/>
  <c r="CI185" i="14" s="1"/>
  <c r="CJ185" i="14" s="1"/>
  <c r="CK185" i="14" s="1"/>
  <c r="CL185" i="14" s="1"/>
  <c r="CM185" i="14" s="1"/>
  <c r="CN185" i="14" s="1"/>
  <c r="CO185" i="14" s="1"/>
  <c r="CP185" i="14" s="1"/>
  <c r="CE204" i="14"/>
  <c r="CF204" i="14" s="1"/>
  <c r="CG204" i="14" s="1"/>
  <c r="CH204" i="14" s="1"/>
  <c r="CI204" i="14" s="1"/>
  <c r="CJ204" i="14" s="1"/>
  <c r="CK204" i="14" s="1"/>
  <c r="CL204" i="14" s="1"/>
  <c r="CM204" i="14" s="1"/>
  <c r="CN204" i="14" s="1"/>
  <c r="CO204" i="14" s="1"/>
  <c r="CP204" i="14" s="1"/>
  <c r="CE322" i="14"/>
  <c r="CF322" i="14" s="1"/>
  <c r="CG322" i="14" s="1"/>
  <c r="CH322" i="14" s="1"/>
  <c r="CI322" i="14" s="1"/>
  <c r="CJ322" i="14" s="1"/>
  <c r="CK322" i="14" s="1"/>
  <c r="CL322" i="14" s="1"/>
  <c r="CM322" i="14" s="1"/>
  <c r="CN322" i="14" s="1"/>
  <c r="CO322" i="14" s="1"/>
  <c r="CP322" i="14" s="1"/>
  <c r="CE216" i="14"/>
  <c r="CF216" i="14" s="1"/>
  <c r="CG216" i="14" s="1"/>
  <c r="CH216" i="14" s="1"/>
  <c r="CI216" i="14" s="1"/>
  <c r="CJ216" i="14" s="1"/>
  <c r="CK216" i="14" s="1"/>
  <c r="CL216" i="14" s="1"/>
  <c r="CM216" i="14" s="1"/>
  <c r="CN216" i="14" s="1"/>
  <c r="CO216" i="14" s="1"/>
  <c r="CP216" i="14" s="1"/>
  <c r="CF129" i="14"/>
  <c r="CG129" i="14" s="1"/>
  <c r="CH129" i="14" s="1"/>
  <c r="CI129" i="14" s="1"/>
  <c r="CJ129" i="14" s="1"/>
  <c r="CK129" i="14" s="1"/>
  <c r="CL129" i="14" s="1"/>
  <c r="CM129" i="14" s="1"/>
  <c r="CN129" i="14" s="1"/>
  <c r="CO129" i="14" s="1"/>
  <c r="CP129" i="14" s="1"/>
  <c r="CE312" i="14"/>
  <c r="CF312" i="14" s="1"/>
  <c r="CG312" i="14" s="1"/>
  <c r="CH312" i="14" s="1"/>
  <c r="CI312" i="14" s="1"/>
  <c r="CJ312" i="14" s="1"/>
  <c r="CK312" i="14" s="1"/>
  <c r="CL312" i="14" s="1"/>
  <c r="CM312" i="14" s="1"/>
  <c r="CN312" i="14" s="1"/>
  <c r="CO312" i="14" s="1"/>
  <c r="CP312" i="14" s="1"/>
  <c r="CF178" i="14"/>
  <c r="CG178" i="14" s="1"/>
  <c r="CH178" i="14" s="1"/>
  <c r="CI178" i="14" s="1"/>
  <c r="CJ178" i="14" s="1"/>
  <c r="CK178" i="14" s="1"/>
  <c r="CL178" i="14" s="1"/>
  <c r="CM178" i="14" s="1"/>
  <c r="CN178" i="14" s="1"/>
  <c r="CO178" i="14" s="1"/>
  <c r="CP178" i="14" s="1"/>
  <c r="CE53" i="14"/>
  <c r="CF53" i="14" s="1"/>
  <c r="CG53" i="14" s="1"/>
  <c r="CH53" i="14" s="1"/>
  <c r="CI53" i="14" s="1"/>
  <c r="CJ53" i="14" s="1"/>
  <c r="CK53" i="14" s="1"/>
  <c r="CL53" i="14" s="1"/>
  <c r="CM53" i="14" s="1"/>
  <c r="CN53" i="14" s="1"/>
  <c r="CO53" i="14" s="1"/>
  <c r="CP53" i="14" s="1"/>
  <c r="CF150" i="14"/>
  <c r="CG150" i="14" s="1"/>
  <c r="CH150" i="14" s="1"/>
  <c r="CI150" i="14" s="1"/>
  <c r="CJ150" i="14" s="1"/>
  <c r="CK150" i="14" s="1"/>
  <c r="CL150" i="14" s="1"/>
  <c r="CM150" i="14" s="1"/>
  <c r="CN150" i="14" s="1"/>
  <c r="CO150" i="14" s="1"/>
  <c r="CP150" i="14" s="1"/>
  <c r="CF226" i="14"/>
  <c r="CG226" i="14" s="1"/>
  <c r="CH226" i="14" s="1"/>
  <c r="CI226" i="14" s="1"/>
  <c r="CJ226" i="14" s="1"/>
  <c r="CK226" i="14" s="1"/>
  <c r="CL226" i="14" s="1"/>
  <c r="CM226" i="14" s="1"/>
  <c r="CN226" i="14" s="1"/>
  <c r="CO226" i="14" s="1"/>
  <c r="CP226" i="14" s="1"/>
  <c r="CE431" i="14"/>
  <c r="CF431" i="14" s="1"/>
  <c r="CG431" i="14" s="1"/>
  <c r="CH431" i="14" s="1"/>
  <c r="CI431" i="14" s="1"/>
  <c r="CJ431" i="14" s="1"/>
  <c r="CK431" i="14" s="1"/>
  <c r="CL431" i="14" s="1"/>
  <c r="CM431" i="14" s="1"/>
  <c r="CN431" i="14" s="1"/>
  <c r="CO431" i="14" s="1"/>
  <c r="CP431" i="14" s="1"/>
  <c r="Q110" i="14"/>
  <c r="CQ110" i="14" s="1"/>
  <c r="CE419" i="14"/>
  <c r="CF419" i="14" s="1"/>
  <c r="CG419" i="14" s="1"/>
  <c r="CH419" i="14" s="1"/>
  <c r="CI419" i="14" s="1"/>
  <c r="CJ419" i="14" s="1"/>
  <c r="CK419" i="14" s="1"/>
  <c r="CL419" i="14" s="1"/>
  <c r="CM419" i="14" s="1"/>
  <c r="CN419" i="14" s="1"/>
  <c r="CO419" i="14" s="1"/>
  <c r="CP419" i="14" s="1"/>
  <c r="CF215" i="14"/>
  <c r="CG215" i="14" s="1"/>
  <c r="CH215" i="14" s="1"/>
  <c r="CI215" i="14" s="1"/>
  <c r="CJ215" i="14" s="1"/>
  <c r="CK215" i="14" s="1"/>
  <c r="CL215" i="14" s="1"/>
  <c r="CM215" i="14" s="1"/>
  <c r="CN215" i="14" s="1"/>
  <c r="CO215" i="14" s="1"/>
  <c r="CP215" i="14" s="1"/>
  <c r="CF264" i="14"/>
  <c r="CG264" i="14" s="1"/>
  <c r="CH264" i="14" s="1"/>
  <c r="CI264" i="14" s="1"/>
  <c r="CJ264" i="14" s="1"/>
  <c r="CK264" i="14" s="1"/>
  <c r="CL264" i="14" s="1"/>
  <c r="CM264" i="14" s="1"/>
  <c r="CN264" i="14" s="1"/>
  <c r="CO264" i="14" s="1"/>
  <c r="CP264" i="14" s="1"/>
  <c r="CF426" i="14"/>
  <c r="CG426" i="14" s="1"/>
  <c r="CH426" i="14" s="1"/>
  <c r="CI426" i="14" s="1"/>
  <c r="CJ426" i="14" s="1"/>
  <c r="CK426" i="14" s="1"/>
  <c r="CL426" i="14" s="1"/>
  <c r="CM426" i="14" s="1"/>
  <c r="CN426" i="14" s="1"/>
  <c r="CO426" i="14" s="1"/>
  <c r="CP426" i="14" s="1"/>
  <c r="CE255" i="14"/>
  <c r="CF255" i="14" s="1"/>
  <c r="CG255" i="14" s="1"/>
  <c r="CH255" i="14" s="1"/>
  <c r="CI255" i="14" s="1"/>
  <c r="CJ255" i="14" s="1"/>
  <c r="CK255" i="14" s="1"/>
  <c r="CL255" i="14" s="1"/>
  <c r="CM255" i="14" s="1"/>
  <c r="CN255" i="14" s="1"/>
  <c r="CO255" i="14" s="1"/>
  <c r="CP255" i="14" s="1"/>
  <c r="CE115" i="14"/>
  <c r="CF115" i="14" s="1"/>
  <c r="CG115" i="14" s="1"/>
  <c r="CH115" i="14" s="1"/>
  <c r="CI115" i="14" s="1"/>
  <c r="CJ115" i="14" s="1"/>
  <c r="CK115" i="14" s="1"/>
  <c r="CL115" i="14" s="1"/>
  <c r="CM115" i="14" s="1"/>
  <c r="CN115" i="14" s="1"/>
  <c r="CO115" i="14" s="1"/>
  <c r="CP115" i="14" s="1"/>
  <c r="Q162" i="14"/>
  <c r="CQ162" i="14" s="1"/>
  <c r="CR162" i="14" s="1"/>
  <c r="CS162" i="14" s="1"/>
  <c r="CT162" i="14" s="1"/>
  <c r="CU162" i="14" s="1"/>
  <c r="CV162" i="14" s="1"/>
  <c r="CW162" i="14" s="1"/>
  <c r="CX162" i="14" s="1"/>
  <c r="CY162" i="14" s="1"/>
  <c r="CZ162" i="14" s="1"/>
  <c r="DA162" i="14" s="1"/>
  <c r="DB162" i="14" s="1"/>
  <c r="CF46" i="14"/>
  <c r="CG46" i="14" s="1"/>
  <c r="CH46" i="14" s="1"/>
  <c r="CI46" i="14" s="1"/>
  <c r="CJ46" i="14" s="1"/>
  <c r="CK46" i="14" s="1"/>
  <c r="CL46" i="14" s="1"/>
  <c r="CM46" i="14" s="1"/>
  <c r="CN46" i="14" s="1"/>
  <c r="CO46" i="14" s="1"/>
  <c r="CP46" i="14" s="1"/>
  <c r="Q421" i="14"/>
  <c r="CQ421" i="14" s="1"/>
  <c r="P287" i="14"/>
  <c r="CE287" i="14" s="1"/>
  <c r="CF287" i="14" s="1"/>
  <c r="CG287" i="14" s="1"/>
  <c r="CH287" i="14" s="1"/>
  <c r="CI287" i="14" s="1"/>
  <c r="CJ287" i="14" s="1"/>
  <c r="CK287" i="14" s="1"/>
  <c r="CL287" i="14" s="1"/>
  <c r="CM287" i="14" s="1"/>
  <c r="CN287" i="14" s="1"/>
  <c r="CO287" i="14" s="1"/>
  <c r="CP287" i="14" s="1"/>
  <c r="CF456" i="14"/>
  <c r="CG456" i="14" s="1"/>
  <c r="CH456" i="14" s="1"/>
  <c r="CI456" i="14" s="1"/>
  <c r="CJ456" i="14" s="1"/>
  <c r="CK456" i="14" s="1"/>
  <c r="CL456" i="14" s="1"/>
  <c r="CM456" i="14" s="1"/>
  <c r="CN456" i="14" s="1"/>
  <c r="CO456" i="14" s="1"/>
  <c r="CP456" i="14" s="1"/>
  <c r="CE144" i="14"/>
  <c r="CF144" i="14" s="1"/>
  <c r="CG144" i="14" s="1"/>
  <c r="CH144" i="14" s="1"/>
  <c r="CI144" i="14" s="1"/>
  <c r="CJ144" i="14" s="1"/>
  <c r="CK144" i="14" s="1"/>
  <c r="CL144" i="14" s="1"/>
  <c r="CM144" i="14" s="1"/>
  <c r="CN144" i="14" s="1"/>
  <c r="CO144" i="14" s="1"/>
  <c r="CP144" i="14" s="1"/>
  <c r="CF499" i="14"/>
  <c r="CG499" i="14" s="1"/>
  <c r="CH499" i="14" s="1"/>
  <c r="CI499" i="14" s="1"/>
  <c r="CJ499" i="14" s="1"/>
  <c r="CK499" i="14" s="1"/>
  <c r="CL499" i="14" s="1"/>
  <c r="CM499" i="14" s="1"/>
  <c r="CN499" i="14" s="1"/>
  <c r="CO499" i="14" s="1"/>
  <c r="CP499" i="14" s="1"/>
  <c r="P374" i="14"/>
  <c r="CF77" i="14"/>
  <c r="CF299" i="14"/>
  <c r="CG299" i="14" s="1"/>
  <c r="CH299" i="14" s="1"/>
  <c r="CI299" i="14" s="1"/>
  <c r="CJ299" i="14" s="1"/>
  <c r="CK299" i="14" s="1"/>
  <c r="CL299" i="14" s="1"/>
  <c r="CM299" i="14" s="1"/>
  <c r="CN299" i="14" s="1"/>
  <c r="CO299" i="14" s="1"/>
  <c r="CP299" i="14" s="1"/>
  <c r="CF317" i="14"/>
  <c r="CG317" i="14" s="1"/>
  <c r="CH317" i="14" s="1"/>
  <c r="CI317" i="14" s="1"/>
  <c r="CJ317" i="14" s="1"/>
  <c r="CK317" i="14" s="1"/>
  <c r="CL317" i="14" s="1"/>
  <c r="CM317" i="14" s="1"/>
  <c r="CN317" i="14" s="1"/>
  <c r="CO317" i="14" s="1"/>
  <c r="CP317" i="14" s="1"/>
  <c r="CF47" i="14"/>
  <c r="CG47" i="14" s="1"/>
  <c r="CH47" i="14" s="1"/>
  <c r="CI47" i="14" s="1"/>
  <c r="CJ47" i="14" s="1"/>
  <c r="CK47" i="14" s="1"/>
  <c r="CL47" i="14" s="1"/>
  <c r="CM47" i="14" s="1"/>
  <c r="CN47" i="14" s="1"/>
  <c r="CO47" i="14" s="1"/>
  <c r="CP47" i="14" s="1"/>
  <c r="CF252" i="14"/>
  <c r="CG252" i="14" s="1"/>
  <c r="CH252" i="14" s="1"/>
  <c r="CI252" i="14" s="1"/>
  <c r="CJ252" i="14" s="1"/>
  <c r="CK252" i="14" s="1"/>
  <c r="CL252" i="14" s="1"/>
  <c r="CM252" i="14" s="1"/>
  <c r="CN252" i="14" s="1"/>
  <c r="CO252" i="14" s="1"/>
  <c r="CP252" i="14" s="1"/>
  <c r="CF396" i="14"/>
  <c r="CG396" i="14" s="1"/>
  <c r="CH396" i="14" s="1"/>
  <c r="CI396" i="14" s="1"/>
  <c r="CJ396" i="14" s="1"/>
  <c r="CK396" i="14" s="1"/>
  <c r="CL396" i="14" s="1"/>
  <c r="CM396" i="14" s="1"/>
  <c r="CN396" i="14" s="1"/>
  <c r="CO396" i="14" s="1"/>
  <c r="CP396" i="14" s="1"/>
  <c r="CF385" i="14"/>
  <c r="CG385" i="14" s="1"/>
  <c r="CH385" i="14" s="1"/>
  <c r="CI385" i="14" s="1"/>
  <c r="CJ385" i="14" s="1"/>
  <c r="CK385" i="14" s="1"/>
  <c r="CL385" i="14" s="1"/>
  <c r="CM385" i="14" s="1"/>
  <c r="CN385" i="14" s="1"/>
  <c r="CO385" i="14" s="1"/>
  <c r="CP385" i="14" s="1"/>
  <c r="CF354" i="14"/>
  <c r="CG354" i="14" s="1"/>
  <c r="CH354" i="14" s="1"/>
  <c r="CI354" i="14" s="1"/>
  <c r="CJ354" i="14" s="1"/>
  <c r="CK354" i="14" s="1"/>
  <c r="CL354" i="14" s="1"/>
  <c r="CM354" i="14" s="1"/>
  <c r="CN354" i="14" s="1"/>
  <c r="CO354" i="14" s="1"/>
  <c r="CP354" i="14" s="1"/>
  <c r="P39" i="14"/>
  <c r="CE39" i="14" s="1"/>
  <c r="CF491" i="14"/>
  <c r="CG491" i="14" s="1"/>
  <c r="CH491" i="14" s="1"/>
  <c r="CI491" i="14" s="1"/>
  <c r="CJ491" i="14" s="1"/>
  <c r="CK491" i="14" s="1"/>
  <c r="CL491" i="14" s="1"/>
  <c r="CM491" i="14" s="1"/>
  <c r="CN491" i="14" s="1"/>
  <c r="CO491" i="14" s="1"/>
  <c r="CP491" i="14" s="1"/>
  <c r="CE379" i="14"/>
  <c r="CF379" i="14" s="1"/>
  <c r="CG379" i="14" s="1"/>
  <c r="CH379" i="14" s="1"/>
  <c r="CI379" i="14" s="1"/>
  <c r="CJ379" i="14" s="1"/>
  <c r="CK379" i="14" s="1"/>
  <c r="CL379" i="14" s="1"/>
  <c r="CM379" i="14" s="1"/>
  <c r="CN379" i="14" s="1"/>
  <c r="CO379" i="14" s="1"/>
  <c r="CP379" i="14" s="1"/>
  <c r="CF498" i="14"/>
  <c r="CG498" i="14" s="1"/>
  <c r="CH498" i="14" s="1"/>
  <c r="CI498" i="14" s="1"/>
  <c r="CJ498" i="14" s="1"/>
  <c r="CK498" i="14" s="1"/>
  <c r="CL498" i="14" s="1"/>
  <c r="CM498" i="14" s="1"/>
  <c r="CN498" i="14" s="1"/>
  <c r="CO498" i="14" s="1"/>
  <c r="CP498" i="14" s="1"/>
  <c r="CE119" i="14"/>
  <c r="CE67" i="14"/>
  <c r="CF67" i="14" s="1"/>
  <c r="CG67" i="14" s="1"/>
  <c r="CH67" i="14" s="1"/>
  <c r="CI67" i="14" s="1"/>
  <c r="CJ67" i="14" s="1"/>
  <c r="CK67" i="14" s="1"/>
  <c r="CL67" i="14" s="1"/>
  <c r="CM67" i="14" s="1"/>
  <c r="CN67" i="14" s="1"/>
  <c r="CO67" i="14" s="1"/>
  <c r="CP67" i="14" s="1"/>
  <c r="CF475" i="14"/>
  <c r="CG475" i="14" s="1"/>
  <c r="CH475" i="14" s="1"/>
  <c r="CI475" i="14" s="1"/>
  <c r="CJ475" i="14" s="1"/>
  <c r="CK475" i="14" s="1"/>
  <c r="CL475" i="14" s="1"/>
  <c r="CM475" i="14" s="1"/>
  <c r="CN475" i="14" s="1"/>
  <c r="CO475" i="14" s="1"/>
  <c r="CP475" i="14" s="1"/>
  <c r="CF86" i="14"/>
  <c r="CG86" i="14" s="1"/>
  <c r="CH86" i="14" s="1"/>
  <c r="CI86" i="14" s="1"/>
  <c r="CJ86" i="14" s="1"/>
  <c r="CK86" i="14" s="1"/>
  <c r="CL86" i="14" s="1"/>
  <c r="CM86" i="14" s="1"/>
  <c r="CN86" i="14" s="1"/>
  <c r="CO86" i="14" s="1"/>
  <c r="CP86" i="14" s="1"/>
  <c r="CF300" i="14"/>
  <c r="CG300" i="14" s="1"/>
  <c r="CH300" i="14" s="1"/>
  <c r="CI300" i="14" s="1"/>
  <c r="CJ300" i="14" s="1"/>
  <c r="CK300" i="14" s="1"/>
  <c r="CL300" i="14" s="1"/>
  <c r="CM300" i="14" s="1"/>
  <c r="CN300" i="14" s="1"/>
  <c r="CO300" i="14" s="1"/>
  <c r="CP300" i="14" s="1"/>
  <c r="Q43" i="14"/>
  <c r="CQ43" i="14" s="1"/>
  <c r="P323" i="14"/>
  <c r="CE323" i="14" s="1"/>
  <c r="Q42" i="14"/>
  <c r="CQ42" i="14" s="1"/>
  <c r="CE182" i="14"/>
  <c r="CF182" i="14" s="1"/>
  <c r="CG182" i="14" s="1"/>
  <c r="CH182" i="14" s="1"/>
  <c r="CI182" i="14" s="1"/>
  <c r="CJ182" i="14" s="1"/>
  <c r="CK182" i="14" s="1"/>
  <c r="CL182" i="14" s="1"/>
  <c r="CM182" i="14" s="1"/>
  <c r="CN182" i="14" s="1"/>
  <c r="CO182" i="14" s="1"/>
  <c r="CP182" i="14" s="1"/>
  <c r="CE395" i="14"/>
  <c r="CF395" i="14" s="1"/>
  <c r="CG395" i="14" s="1"/>
  <c r="CH395" i="14" s="1"/>
  <c r="CI395" i="14" s="1"/>
  <c r="CJ395" i="14" s="1"/>
  <c r="CK395" i="14" s="1"/>
  <c r="CL395" i="14" s="1"/>
  <c r="CM395" i="14" s="1"/>
  <c r="CN395" i="14" s="1"/>
  <c r="CO395" i="14" s="1"/>
  <c r="CP395" i="14" s="1"/>
  <c r="Q194" i="14"/>
  <c r="CQ194" i="14" s="1"/>
  <c r="CF236" i="14"/>
  <c r="CG236" i="14" s="1"/>
  <c r="CH236" i="14" s="1"/>
  <c r="CI236" i="14" s="1"/>
  <c r="CJ236" i="14" s="1"/>
  <c r="CK236" i="14" s="1"/>
  <c r="CL236" i="14" s="1"/>
  <c r="CM236" i="14" s="1"/>
  <c r="CN236" i="14" s="1"/>
  <c r="CO236" i="14" s="1"/>
  <c r="CP236" i="14" s="1"/>
  <c r="P425" i="14"/>
  <c r="CE425" i="14" s="1"/>
  <c r="CE422" i="14"/>
  <c r="CF422" i="14" s="1"/>
  <c r="CG422" i="14" s="1"/>
  <c r="CH422" i="14" s="1"/>
  <c r="CI422" i="14" s="1"/>
  <c r="CJ422" i="14" s="1"/>
  <c r="CK422" i="14" s="1"/>
  <c r="CL422" i="14" s="1"/>
  <c r="CM422" i="14" s="1"/>
  <c r="CN422" i="14" s="1"/>
  <c r="CO422" i="14" s="1"/>
  <c r="CP422" i="14" s="1"/>
  <c r="CE387" i="14"/>
  <c r="CF387" i="14" s="1"/>
  <c r="CG387" i="14" s="1"/>
  <c r="CH387" i="14" s="1"/>
  <c r="CI387" i="14" s="1"/>
  <c r="CJ387" i="14" s="1"/>
  <c r="CK387" i="14" s="1"/>
  <c r="CL387" i="14" s="1"/>
  <c r="CM387" i="14" s="1"/>
  <c r="CN387" i="14" s="1"/>
  <c r="CO387" i="14" s="1"/>
  <c r="CP387" i="14" s="1"/>
  <c r="CE298" i="14"/>
  <c r="CF298" i="14" s="1"/>
  <c r="CG298" i="14" s="1"/>
  <c r="CH298" i="14" s="1"/>
  <c r="CI298" i="14" s="1"/>
  <c r="CJ298" i="14" s="1"/>
  <c r="CK298" i="14" s="1"/>
  <c r="CL298" i="14" s="1"/>
  <c r="CM298" i="14" s="1"/>
  <c r="CN298" i="14" s="1"/>
  <c r="CO298" i="14" s="1"/>
  <c r="CP298" i="14" s="1"/>
  <c r="CF55" i="14"/>
  <c r="CG55" i="14" s="1"/>
  <c r="CH55" i="14" s="1"/>
  <c r="CI55" i="14" s="1"/>
  <c r="CJ55" i="14" s="1"/>
  <c r="CK55" i="14" s="1"/>
  <c r="CL55" i="14" s="1"/>
  <c r="CM55" i="14" s="1"/>
  <c r="CN55" i="14" s="1"/>
  <c r="CO55" i="14" s="1"/>
  <c r="CP55" i="14" s="1"/>
  <c r="CF301" i="14"/>
  <c r="CG301" i="14" s="1"/>
  <c r="CH301" i="14" s="1"/>
  <c r="CI301" i="14" s="1"/>
  <c r="CJ301" i="14" s="1"/>
  <c r="CK301" i="14" s="1"/>
  <c r="CL301" i="14" s="1"/>
  <c r="CM301" i="14" s="1"/>
  <c r="CN301" i="14" s="1"/>
  <c r="CO301" i="14" s="1"/>
  <c r="CP301" i="14" s="1"/>
  <c r="CE440" i="14"/>
  <c r="CF440" i="14" s="1"/>
  <c r="CG440" i="14" s="1"/>
  <c r="CH440" i="14" s="1"/>
  <c r="CI440" i="14" s="1"/>
  <c r="CJ440" i="14" s="1"/>
  <c r="CK440" i="14" s="1"/>
  <c r="CL440" i="14" s="1"/>
  <c r="CM440" i="14" s="1"/>
  <c r="CN440" i="14" s="1"/>
  <c r="CO440" i="14" s="1"/>
  <c r="CP440" i="14" s="1"/>
  <c r="CF361" i="14"/>
  <c r="CG361" i="14" s="1"/>
  <c r="CH361" i="14" s="1"/>
  <c r="CI361" i="14" s="1"/>
  <c r="CJ361" i="14" s="1"/>
  <c r="CK361" i="14" s="1"/>
  <c r="CL361" i="14" s="1"/>
  <c r="CM361" i="14" s="1"/>
  <c r="CN361" i="14" s="1"/>
  <c r="CO361" i="14" s="1"/>
  <c r="CP361" i="14" s="1"/>
  <c r="CF444" i="14"/>
  <c r="CG444" i="14" s="1"/>
  <c r="CH444" i="14" s="1"/>
  <c r="CI444" i="14" s="1"/>
  <c r="CJ444" i="14" s="1"/>
  <c r="CK444" i="14" s="1"/>
  <c r="CL444" i="14" s="1"/>
  <c r="CM444" i="14" s="1"/>
  <c r="CN444" i="14" s="1"/>
  <c r="CO444" i="14" s="1"/>
  <c r="CP444" i="14" s="1"/>
  <c r="CF306" i="14"/>
  <c r="CG306" i="14" s="1"/>
  <c r="CH306" i="14" s="1"/>
  <c r="CI306" i="14" s="1"/>
  <c r="CJ306" i="14" s="1"/>
  <c r="CK306" i="14" s="1"/>
  <c r="CL306" i="14" s="1"/>
  <c r="CM306" i="14" s="1"/>
  <c r="CN306" i="14" s="1"/>
  <c r="CO306" i="14" s="1"/>
  <c r="CP306" i="14" s="1"/>
  <c r="P331" i="14"/>
  <c r="CE331" i="14" s="1"/>
  <c r="CF331" i="14" s="1"/>
  <c r="CG331" i="14" s="1"/>
  <c r="CH331" i="14" s="1"/>
  <c r="CI331" i="14" s="1"/>
  <c r="CJ331" i="14" s="1"/>
  <c r="CK331" i="14" s="1"/>
  <c r="CL331" i="14" s="1"/>
  <c r="CM331" i="14" s="1"/>
  <c r="CN331" i="14" s="1"/>
  <c r="CO331" i="14" s="1"/>
  <c r="CP331" i="14" s="1"/>
  <c r="CE288" i="14"/>
  <c r="CF288" i="14" s="1"/>
  <c r="CG288" i="14" s="1"/>
  <c r="CH288" i="14" s="1"/>
  <c r="CI288" i="14" s="1"/>
  <c r="CJ288" i="14" s="1"/>
  <c r="CK288" i="14" s="1"/>
  <c r="CL288" i="14" s="1"/>
  <c r="CM288" i="14" s="1"/>
  <c r="CN288" i="14" s="1"/>
  <c r="CO288" i="14" s="1"/>
  <c r="CP288" i="14" s="1"/>
  <c r="CE477" i="14"/>
  <c r="CF477" i="14" s="1"/>
  <c r="CG477" i="14" s="1"/>
  <c r="CH477" i="14" s="1"/>
  <c r="CI477" i="14" s="1"/>
  <c r="CJ477" i="14" s="1"/>
  <c r="CK477" i="14" s="1"/>
  <c r="CL477" i="14" s="1"/>
  <c r="CM477" i="14" s="1"/>
  <c r="CN477" i="14" s="1"/>
  <c r="CO477" i="14" s="1"/>
  <c r="CP477" i="14" s="1"/>
  <c r="CF276" i="14"/>
  <c r="CG276" i="14" s="1"/>
  <c r="CH276" i="14" s="1"/>
  <c r="CI276" i="14" s="1"/>
  <c r="CJ276" i="14" s="1"/>
  <c r="CK276" i="14" s="1"/>
  <c r="CL276" i="14" s="1"/>
  <c r="CM276" i="14" s="1"/>
  <c r="CN276" i="14" s="1"/>
  <c r="CO276" i="14" s="1"/>
  <c r="CP276" i="14" s="1"/>
  <c r="BA5" i="23"/>
  <c r="BA10" i="23" s="1"/>
  <c r="P78" i="14"/>
  <c r="CE78" i="14" s="1"/>
  <c r="CF78" i="14" s="1"/>
  <c r="CG78" i="14" s="1"/>
  <c r="CH78" i="14" s="1"/>
  <c r="CI78" i="14" s="1"/>
  <c r="CJ78" i="14" s="1"/>
  <c r="CK78" i="14" s="1"/>
  <c r="CL78" i="14" s="1"/>
  <c r="CM78" i="14" s="1"/>
  <c r="CN78" i="14" s="1"/>
  <c r="CO78" i="14" s="1"/>
  <c r="CP78" i="14" s="1"/>
  <c r="CF209" i="14"/>
  <c r="CG209" i="14" s="1"/>
  <c r="CH209" i="14" s="1"/>
  <c r="CI209" i="14" s="1"/>
  <c r="CJ209" i="14" s="1"/>
  <c r="CK209" i="14" s="1"/>
  <c r="CL209" i="14" s="1"/>
  <c r="CM209" i="14" s="1"/>
  <c r="CN209" i="14" s="1"/>
  <c r="CO209" i="14" s="1"/>
  <c r="CP209" i="14" s="1"/>
  <c r="Q417" i="14"/>
  <c r="CQ417" i="14" s="1"/>
  <c r="Q415" i="14"/>
  <c r="CQ415" i="14" s="1"/>
  <c r="CF121" i="14"/>
  <c r="CG121" i="14" s="1"/>
  <c r="CH121" i="14" s="1"/>
  <c r="CI121" i="14" s="1"/>
  <c r="CJ121" i="14" s="1"/>
  <c r="CK121" i="14" s="1"/>
  <c r="CL121" i="14" s="1"/>
  <c r="CM121" i="14" s="1"/>
  <c r="CN121" i="14" s="1"/>
  <c r="CO121" i="14" s="1"/>
  <c r="CP121" i="14" s="1"/>
  <c r="Q386" i="14"/>
  <c r="CQ386" i="14" s="1"/>
  <c r="CE294" i="14"/>
  <c r="CF294" i="14" s="1"/>
  <c r="CG294" i="14" s="1"/>
  <c r="CH294" i="14" s="1"/>
  <c r="CI294" i="14" s="1"/>
  <c r="CJ294" i="14" s="1"/>
  <c r="CK294" i="14" s="1"/>
  <c r="CL294" i="14" s="1"/>
  <c r="CM294" i="14" s="1"/>
  <c r="CN294" i="14" s="1"/>
  <c r="CO294" i="14" s="1"/>
  <c r="CP294" i="14" s="1"/>
  <c r="P249" i="14"/>
  <c r="CE249" i="14" s="1"/>
  <c r="CF249" i="14" s="1"/>
  <c r="CG249" i="14" s="1"/>
  <c r="CH249" i="14" s="1"/>
  <c r="CI249" i="14" s="1"/>
  <c r="CJ249" i="14" s="1"/>
  <c r="CK249" i="14" s="1"/>
  <c r="CL249" i="14" s="1"/>
  <c r="CM249" i="14" s="1"/>
  <c r="CN249" i="14" s="1"/>
  <c r="CO249" i="14" s="1"/>
  <c r="CP249" i="14" s="1"/>
  <c r="P321" i="14"/>
  <c r="CE321" i="14" s="1"/>
  <c r="CF321" i="14" s="1"/>
  <c r="CG321" i="14" s="1"/>
  <c r="CH321" i="14" s="1"/>
  <c r="CI321" i="14" s="1"/>
  <c r="CJ321" i="14" s="1"/>
  <c r="CK321" i="14" s="1"/>
  <c r="CL321" i="14" s="1"/>
  <c r="CM321" i="14" s="1"/>
  <c r="CN321" i="14" s="1"/>
  <c r="CO321" i="14" s="1"/>
  <c r="CP321" i="14" s="1"/>
  <c r="CE489" i="14"/>
  <c r="CF489" i="14" s="1"/>
  <c r="CG489" i="14" s="1"/>
  <c r="CH489" i="14" s="1"/>
  <c r="CI489" i="14" s="1"/>
  <c r="CJ489" i="14" s="1"/>
  <c r="CK489" i="14" s="1"/>
  <c r="CL489" i="14" s="1"/>
  <c r="CM489" i="14" s="1"/>
  <c r="CN489" i="14" s="1"/>
  <c r="CO489" i="14" s="1"/>
  <c r="CP489" i="14" s="1"/>
  <c r="CF36" i="14"/>
  <c r="CG36" i="14" s="1"/>
  <c r="CH36" i="14" s="1"/>
  <c r="CI36" i="14" s="1"/>
  <c r="CJ36" i="14" s="1"/>
  <c r="CK36" i="14" s="1"/>
  <c r="CL36" i="14" s="1"/>
  <c r="CM36" i="14" s="1"/>
  <c r="CN36" i="14" s="1"/>
  <c r="CO36" i="14" s="1"/>
  <c r="CP36" i="14" s="1"/>
  <c r="P24" i="14"/>
  <c r="CE24" i="14" s="1"/>
  <c r="CF155" i="14"/>
  <c r="CG155" i="14" s="1"/>
  <c r="CH155" i="14" s="1"/>
  <c r="CI155" i="14" s="1"/>
  <c r="CJ155" i="14" s="1"/>
  <c r="CK155" i="14" s="1"/>
  <c r="CL155" i="14" s="1"/>
  <c r="CM155" i="14" s="1"/>
  <c r="CN155" i="14" s="1"/>
  <c r="CO155" i="14" s="1"/>
  <c r="CP155" i="14" s="1"/>
  <c r="P259" i="14"/>
  <c r="CE259" i="14" s="1"/>
  <c r="CF259" i="14" s="1"/>
  <c r="CG259" i="14" s="1"/>
  <c r="CH259" i="14" s="1"/>
  <c r="CI259" i="14" s="1"/>
  <c r="CJ259" i="14" s="1"/>
  <c r="CK259" i="14" s="1"/>
  <c r="CL259" i="14" s="1"/>
  <c r="CM259" i="14" s="1"/>
  <c r="CN259" i="14" s="1"/>
  <c r="CO259" i="14" s="1"/>
  <c r="CP259" i="14" s="1"/>
  <c r="CE21" i="14"/>
  <c r="CF21" i="14" s="1"/>
  <c r="CG21" i="14" s="1"/>
  <c r="CH21" i="14" s="1"/>
  <c r="CI21" i="14" s="1"/>
  <c r="CJ21" i="14" s="1"/>
  <c r="CK21" i="14" s="1"/>
  <c r="CL21" i="14" s="1"/>
  <c r="CM21" i="14" s="1"/>
  <c r="CN21" i="14" s="1"/>
  <c r="CO21" i="14" s="1"/>
  <c r="CP21" i="14" s="1"/>
  <c r="P452" i="14"/>
  <c r="CE452" i="14" s="1"/>
  <c r="CE35" i="14"/>
  <c r="CF35" i="14" s="1"/>
  <c r="CG35" i="14" s="1"/>
  <c r="CH35" i="14" s="1"/>
  <c r="CI35" i="14" s="1"/>
  <c r="CJ35" i="14" s="1"/>
  <c r="CK35" i="14" s="1"/>
  <c r="CL35" i="14" s="1"/>
  <c r="CM35" i="14" s="1"/>
  <c r="CN35" i="14" s="1"/>
  <c r="CO35" i="14" s="1"/>
  <c r="CP35" i="14" s="1"/>
  <c r="CF391" i="14"/>
  <c r="P302" i="14"/>
  <c r="CE302" i="14" s="1"/>
  <c r="CE230" i="14"/>
  <c r="CF230" i="14" s="1"/>
  <c r="CG230" i="14" s="1"/>
  <c r="CH230" i="14" s="1"/>
  <c r="CI230" i="14" s="1"/>
  <c r="CJ230" i="14" s="1"/>
  <c r="CK230" i="14" s="1"/>
  <c r="CL230" i="14" s="1"/>
  <c r="CM230" i="14" s="1"/>
  <c r="CN230" i="14" s="1"/>
  <c r="CO230" i="14" s="1"/>
  <c r="CP230" i="14" s="1"/>
  <c r="P98" i="14"/>
  <c r="CE98" i="14" s="1"/>
  <c r="P404" i="14"/>
  <c r="CE404" i="14" s="1"/>
  <c r="P167" i="14"/>
  <c r="CE167" i="14" s="1"/>
  <c r="CF241" i="14"/>
  <c r="Q228" i="14"/>
  <c r="CQ228" i="14" s="1"/>
  <c r="CR228" i="14" s="1"/>
  <c r="CS228" i="14" s="1"/>
  <c r="CT228" i="14" s="1"/>
  <c r="CU228" i="14" s="1"/>
  <c r="CV228" i="14" s="1"/>
  <c r="CW228" i="14" s="1"/>
  <c r="CX228" i="14" s="1"/>
  <c r="CY228" i="14" s="1"/>
  <c r="CZ228" i="14" s="1"/>
  <c r="DA228" i="14" s="1"/>
  <c r="DB228" i="14" s="1"/>
  <c r="Q375" i="14"/>
  <c r="CQ375" i="14" s="1"/>
  <c r="P399" i="14"/>
  <c r="CE399" i="14" s="1"/>
  <c r="CF399" i="14" s="1"/>
  <c r="CG399" i="14" s="1"/>
  <c r="CH399" i="14" s="1"/>
  <c r="CI399" i="14" s="1"/>
  <c r="CJ399" i="14" s="1"/>
  <c r="CK399" i="14" s="1"/>
  <c r="CL399" i="14" s="1"/>
  <c r="CM399" i="14" s="1"/>
  <c r="CN399" i="14" s="1"/>
  <c r="CO399" i="14" s="1"/>
  <c r="CP399" i="14" s="1"/>
  <c r="P158" i="14"/>
  <c r="CE158" i="14" s="1"/>
  <c r="CE227" i="14"/>
  <c r="CF227" i="14" s="1"/>
  <c r="CG227" i="14" s="1"/>
  <c r="CH227" i="14" s="1"/>
  <c r="CI227" i="14" s="1"/>
  <c r="CJ227" i="14" s="1"/>
  <c r="CK227" i="14" s="1"/>
  <c r="CL227" i="14" s="1"/>
  <c r="CM227" i="14" s="1"/>
  <c r="CN227" i="14" s="1"/>
  <c r="CO227" i="14" s="1"/>
  <c r="CP227" i="14" s="1"/>
  <c r="CF284" i="14"/>
  <c r="CG284" i="14" s="1"/>
  <c r="CH284" i="14" s="1"/>
  <c r="CI284" i="14" s="1"/>
  <c r="CJ284" i="14" s="1"/>
  <c r="CK284" i="14" s="1"/>
  <c r="CL284" i="14" s="1"/>
  <c r="CM284" i="14" s="1"/>
  <c r="CN284" i="14" s="1"/>
  <c r="CO284" i="14" s="1"/>
  <c r="CP284" i="14" s="1"/>
  <c r="CF345" i="14"/>
  <c r="CG345" i="14" s="1"/>
  <c r="CH345" i="14" s="1"/>
  <c r="CI345" i="14" s="1"/>
  <c r="CJ345" i="14" s="1"/>
  <c r="CK345" i="14" s="1"/>
  <c r="CL345" i="14" s="1"/>
  <c r="CM345" i="14" s="1"/>
  <c r="CN345" i="14" s="1"/>
  <c r="CO345" i="14" s="1"/>
  <c r="CP345" i="14" s="1"/>
  <c r="CF283" i="14"/>
  <c r="CG283" i="14" s="1"/>
  <c r="CH283" i="14" s="1"/>
  <c r="CI283" i="14" s="1"/>
  <c r="CJ283" i="14" s="1"/>
  <c r="CK283" i="14" s="1"/>
  <c r="CL283" i="14" s="1"/>
  <c r="CM283" i="14" s="1"/>
  <c r="CN283" i="14" s="1"/>
  <c r="CO283" i="14" s="1"/>
  <c r="CP283" i="14" s="1"/>
  <c r="Q351" i="14"/>
  <c r="CQ351" i="14" s="1"/>
  <c r="P488" i="14"/>
  <c r="CE488" i="14" s="1"/>
  <c r="CF488" i="14" s="1"/>
  <c r="CG488" i="14" s="1"/>
  <c r="CH488" i="14" s="1"/>
  <c r="CI488" i="14" s="1"/>
  <c r="CJ488" i="14" s="1"/>
  <c r="CK488" i="14" s="1"/>
  <c r="CL488" i="14" s="1"/>
  <c r="CM488" i="14" s="1"/>
  <c r="CN488" i="14" s="1"/>
  <c r="CO488" i="14" s="1"/>
  <c r="CP488" i="14" s="1"/>
  <c r="CE153" i="14"/>
  <c r="CF153" i="14" s="1"/>
  <c r="CG153" i="14" s="1"/>
  <c r="CH153" i="14" s="1"/>
  <c r="CI153" i="14" s="1"/>
  <c r="CJ153" i="14" s="1"/>
  <c r="CK153" i="14" s="1"/>
  <c r="CL153" i="14" s="1"/>
  <c r="CM153" i="14" s="1"/>
  <c r="CN153" i="14" s="1"/>
  <c r="CO153" i="14" s="1"/>
  <c r="CP153" i="14" s="1"/>
  <c r="CE147" i="14"/>
  <c r="CF147" i="14" s="1"/>
  <c r="CG147" i="14" s="1"/>
  <c r="CH147" i="14" s="1"/>
  <c r="CI147" i="14" s="1"/>
  <c r="CJ147" i="14" s="1"/>
  <c r="CK147" i="14" s="1"/>
  <c r="CL147" i="14" s="1"/>
  <c r="CM147" i="14" s="1"/>
  <c r="CN147" i="14" s="1"/>
  <c r="CO147" i="14" s="1"/>
  <c r="CP147" i="14" s="1"/>
  <c r="Q420" i="14"/>
  <c r="CQ420" i="14" s="1"/>
  <c r="CF51" i="14"/>
  <c r="P297" i="14"/>
  <c r="CE297" i="14" s="1"/>
  <c r="CF462" i="14"/>
  <c r="P68" i="14"/>
  <c r="CE68" i="14" s="1"/>
  <c r="CF293" i="14"/>
  <c r="CG293" i="14" s="1"/>
  <c r="CH293" i="14" s="1"/>
  <c r="CI293" i="14" s="1"/>
  <c r="CJ293" i="14" s="1"/>
  <c r="CK293" i="14" s="1"/>
  <c r="CL293" i="14" s="1"/>
  <c r="CM293" i="14" s="1"/>
  <c r="CN293" i="14" s="1"/>
  <c r="CO293" i="14" s="1"/>
  <c r="CP293" i="14" s="1"/>
  <c r="CE479" i="14"/>
  <c r="CF479" i="14" s="1"/>
  <c r="CG479" i="14" s="1"/>
  <c r="CH479" i="14" s="1"/>
  <c r="CI479" i="14" s="1"/>
  <c r="CJ479" i="14" s="1"/>
  <c r="CK479" i="14" s="1"/>
  <c r="CL479" i="14" s="1"/>
  <c r="CM479" i="14" s="1"/>
  <c r="CN479" i="14" s="1"/>
  <c r="CO479" i="14" s="1"/>
  <c r="CP479" i="14" s="1"/>
  <c r="CE343" i="14"/>
  <c r="CF343" i="14" s="1"/>
  <c r="CG343" i="14" s="1"/>
  <c r="CH343" i="14" s="1"/>
  <c r="CI343" i="14" s="1"/>
  <c r="CJ343" i="14" s="1"/>
  <c r="CK343" i="14" s="1"/>
  <c r="CL343" i="14" s="1"/>
  <c r="CM343" i="14" s="1"/>
  <c r="CN343" i="14" s="1"/>
  <c r="CO343" i="14" s="1"/>
  <c r="CP343" i="14" s="1"/>
  <c r="CF457" i="14"/>
  <c r="CG457" i="14" s="1"/>
  <c r="CH457" i="14" s="1"/>
  <c r="CI457" i="14" s="1"/>
  <c r="CJ457" i="14" s="1"/>
  <c r="CK457" i="14" s="1"/>
  <c r="CL457" i="14" s="1"/>
  <c r="CM457" i="14" s="1"/>
  <c r="CN457" i="14" s="1"/>
  <c r="CO457" i="14" s="1"/>
  <c r="CP457" i="14" s="1"/>
  <c r="Q157" i="14"/>
  <c r="CQ157" i="14" s="1"/>
  <c r="Q112" i="14"/>
  <c r="CF304" i="14"/>
  <c r="CG304" i="14" s="1"/>
  <c r="CH304" i="14" s="1"/>
  <c r="CI304" i="14" s="1"/>
  <c r="CJ304" i="14" s="1"/>
  <c r="CK304" i="14" s="1"/>
  <c r="CL304" i="14" s="1"/>
  <c r="CM304" i="14" s="1"/>
  <c r="CN304" i="14" s="1"/>
  <c r="CO304" i="14" s="1"/>
  <c r="CP304" i="14" s="1"/>
  <c r="CE16" i="14"/>
  <c r="CF16" i="14" s="1"/>
  <c r="CG16" i="14" s="1"/>
  <c r="CH16" i="14" s="1"/>
  <c r="CI16" i="14" s="1"/>
  <c r="CJ16" i="14" s="1"/>
  <c r="CK16" i="14" s="1"/>
  <c r="CL16" i="14" s="1"/>
  <c r="CM16" i="14" s="1"/>
  <c r="CN16" i="14" s="1"/>
  <c r="CO16" i="14" s="1"/>
  <c r="CP16" i="14" s="1"/>
  <c r="CE256" i="14"/>
  <c r="CE451" i="14"/>
  <c r="CF451" i="14" s="1"/>
  <c r="CG451" i="14" s="1"/>
  <c r="CH451" i="14" s="1"/>
  <c r="CI451" i="14" s="1"/>
  <c r="CJ451" i="14" s="1"/>
  <c r="CK451" i="14" s="1"/>
  <c r="CL451" i="14" s="1"/>
  <c r="CM451" i="14" s="1"/>
  <c r="CN451" i="14" s="1"/>
  <c r="CO451" i="14" s="1"/>
  <c r="CP451" i="14" s="1"/>
  <c r="AY129" i="6"/>
  <c r="AY118" i="6"/>
  <c r="AY135" i="6"/>
  <c r="AY103" i="6"/>
  <c r="AY90" i="6"/>
  <c r="AY86" i="6"/>
  <c r="AY138" i="6"/>
  <c r="AY104" i="6"/>
  <c r="AY101" i="6"/>
  <c r="AY98" i="6"/>
  <c r="AY136" i="6"/>
  <c r="AY93" i="6"/>
  <c r="AY134" i="6"/>
  <c r="AY100" i="6"/>
  <c r="AY123" i="6"/>
  <c r="AY137" i="6"/>
  <c r="AY110" i="6"/>
  <c r="AY112" i="6"/>
  <c r="AY116" i="6"/>
  <c r="AY126" i="6"/>
  <c r="AY125" i="6"/>
  <c r="AY127" i="6"/>
  <c r="AY109" i="6"/>
  <c r="AY117" i="6"/>
  <c r="AY128" i="6"/>
  <c r="AY89" i="6"/>
  <c r="AY139" i="6"/>
  <c r="AZ84" i="6"/>
  <c r="AY140" i="6"/>
  <c r="AY124" i="6"/>
  <c r="AY111" i="6"/>
  <c r="AY102" i="6"/>
  <c r="AY92" i="6"/>
  <c r="AY99" i="6"/>
  <c r="AY91" i="6"/>
  <c r="AY88" i="6"/>
  <c r="AY87" i="6"/>
  <c r="CE398" i="14"/>
  <c r="CF398" i="14" s="1"/>
  <c r="CG398" i="14" s="1"/>
  <c r="CH398" i="14" s="1"/>
  <c r="CI398" i="14" s="1"/>
  <c r="CJ398" i="14" s="1"/>
  <c r="CK398" i="14" s="1"/>
  <c r="CL398" i="14" s="1"/>
  <c r="CM398" i="14" s="1"/>
  <c r="CN398" i="14" s="1"/>
  <c r="CO398" i="14" s="1"/>
  <c r="CP398" i="14" s="1"/>
  <c r="CF338" i="14"/>
  <c r="CG338" i="14" s="1"/>
  <c r="CH338" i="14" s="1"/>
  <c r="CI338" i="14" s="1"/>
  <c r="CJ338" i="14" s="1"/>
  <c r="CK338" i="14" s="1"/>
  <c r="CL338" i="14" s="1"/>
  <c r="CM338" i="14" s="1"/>
  <c r="CN338" i="14" s="1"/>
  <c r="CO338" i="14" s="1"/>
  <c r="CP338" i="14" s="1"/>
  <c r="CE242" i="14"/>
  <c r="CF242" i="14" s="1"/>
  <c r="CG242" i="14" s="1"/>
  <c r="CH242" i="14" s="1"/>
  <c r="CI242" i="14" s="1"/>
  <c r="CJ242" i="14" s="1"/>
  <c r="CK242" i="14" s="1"/>
  <c r="CL242" i="14" s="1"/>
  <c r="CM242" i="14" s="1"/>
  <c r="CN242" i="14" s="1"/>
  <c r="CO242" i="14" s="1"/>
  <c r="CP242" i="14" s="1"/>
  <c r="AW72" i="6"/>
  <c r="CF161" i="14"/>
  <c r="CG161" i="14" s="1"/>
  <c r="CH161" i="14" s="1"/>
  <c r="CI161" i="14" s="1"/>
  <c r="CJ161" i="14" s="1"/>
  <c r="CK161" i="14" s="1"/>
  <c r="CL161" i="14" s="1"/>
  <c r="CM161" i="14" s="1"/>
  <c r="CN161" i="14" s="1"/>
  <c r="CO161" i="14" s="1"/>
  <c r="CP161" i="14" s="1"/>
  <c r="CE348" i="14"/>
  <c r="CF348" i="14" s="1"/>
  <c r="CG348" i="14" s="1"/>
  <c r="CH348" i="14" s="1"/>
  <c r="CI348" i="14" s="1"/>
  <c r="CJ348" i="14" s="1"/>
  <c r="CK348" i="14" s="1"/>
  <c r="CL348" i="14" s="1"/>
  <c r="CM348" i="14" s="1"/>
  <c r="CN348" i="14" s="1"/>
  <c r="CO348" i="14" s="1"/>
  <c r="CP348" i="14" s="1"/>
  <c r="CE82" i="14"/>
  <c r="CF82" i="14" s="1"/>
  <c r="CG82" i="14" s="1"/>
  <c r="CH82" i="14" s="1"/>
  <c r="CI82" i="14" s="1"/>
  <c r="CJ82" i="14" s="1"/>
  <c r="CK82" i="14" s="1"/>
  <c r="CL82" i="14" s="1"/>
  <c r="CM82" i="14" s="1"/>
  <c r="CN82" i="14" s="1"/>
  <c r="CO82" i="14" s="1"/>
  <c r="CP82" i="14" s="1"/>
  <c r="D52" i="11"/>
  <c r="E53" i="11"/>
  <c r="CF366" i="14"/>
  <c r="CG366" i="14" s="1"/>
  <c r="CH366" i="14" s="1"/>
  <c r="CI366" i="14" s="1"/>
  <c r="CJ366" i="14" s="1"/>
  <c r="CK366" i="14" s="1"/>
  <c r="CL366" i="14" s="1"/>
  <c r="CM366" i="14" s="1"/>
  <c r="CN366" i="14" s="1"/>
  <c r="CO366" i="14" s="1"/>
  <c r="CP366" i="14" s="1"/>
  <c r="CF30" i="14"/>
  <c r="CG30" i="14" s="1"/>
  <c r="CH30" i="14" s="1"/>
  <c r="CI30" i="14" s="1"/>
  <c r="CJ30" i="14" s="1"/>
  <c r="CK30" i="14" s="1"/>
  <c r="CL30" i="14" s="1"/>
  <c r="CM30" i="14" s="1"/>
  <c r="CN30" i="14" s="1"/>
  <c r="CO30" i="14" s="1"/>
  <c r="CP30" i="14" s="1"/>
  <c r="CF274" i="14"/>
  <c r="CG274" i="14" s="1"/>
  <c r="CH274" i="14" s="1"/>
  <c r="CI274" i="14" s="1"/>
  <c r="CJ274" i="14" s="1"/>
  <c r="CK274" i="14" s="1"/>
  <c r="CL274" i="14" s="1"/>
  <c r="CM274" i="14" s="1"/>
  <c r="CN274" i="14" s="1"/>
  <c r="CO274" i="14" s="1"/>
  <c r="CP274" i="14" s="1"/>
  <c r="CF207" i="14"/>
  <c r="CG207" i="14" s="1"/>
  <c r="CH207" i="14" s="1"/>
  <c r="CI207" i="14" s="1"/>
  <c r="CJ207" i="14" s="1"/>
  <c r="CK207" i="14" s="1"/>
  <c r="CL207" i="14" s="1"/>
  <c r="CM207" i="14" s="1"/>
  <c r="CN207" i="14" s="1"/>
  <c r="CO207" i="14" s="1"/>
  <c r="CP207" i="14" s="1"/>
  <c r="S52" i="11"/>
  <c r="R51" i="11"/>
  <c r="AA51" i="11"/>
  <c r="CE122" i="14"/>
  <c r="CF122" i="14" s="1"/>
  <c r="CG122" i="14" s="1"/>
  <c r="CH122" i="14" s="1"/>
  <c r="CI122" i="14" s="1"/>
  <c r="CJ122" i="14" s="1"/>
  <c r="CK122" i="14" s="1"/>
  <c r="CL122" i="14" s="1"/>
  <c r="CM122" i="14" s="1"/>
  <c r="CN122" i="14" s="1"/>
  <c r="CO122" i="14" s="1"/>
  <c r="CP122" i="14" s="1"/>
  <c r="CF104" i="14"/>
  <c r="CG104" i="14" s="1"/>
  <c r="CH104" i="14" s="1"/>
  <c r="CI104" i="14" s="1"/>
  <c r="CJ104" i="14" s="1"/>
  <c r="CK104" i="14" s="1"/>
  <c r="CL104" i="14" s="1"/>
  <c r="CM104" i="14" s="1"/>
  <c r="CN104" i="14" s="1"/>
  <c r="CO104" i="14" s="1"/>
  <c r="CP104" i="14" s="1"/>
  <c r="AG52" i="11"/>
  <c r="AF51" i="11"/>
  <c r="CF234" i="14"/>
  <c r="CG234" i="14" s="1"/>
  <c r="CH234" i="14" s="1"/>
  <c r="CI234" i="14" s="1"/>
  <c r="CJ234" i="14" s="1"/>
  <c r="CK234" i="14" s="1"/>
  <c r="CL234" i="14" s="1"/>
  <c r="CM234" i="14" s="1"/>
  <c r="CN234" i="14" s="1"/>
  <c r="CO234" i="14" s="1"/>
  <c r="CP234" i="14" s="1"/>
  <c r="CF257" i="14"/>
  <c r="CG257" i="14" s="1"/>
  <c r="CH257" i="14" s="1"/>
  <c r="CI257" i="14" s="1"/>
  <c r="CJ257" i="14" s="1"/>
  <c r="CK257" i="14" s="1"/>
  <c r="CL257" i="14" s="1"/>
  <c r="CM257" i="14" s="1"/>
  <c r="CN257" i="14" s="1"/>
  <c r="CO257" i="14" s="1"/>
  <c r="CP257" i="14" s="1"/>
  <c r="Q339" i="14"/>
  <c r="CQ339" i="14" s="1"/>
  <c r="CF394" i="14"/>
  <c r="CG394" i="14" s="1"/>
  <c r="CH394" i="14" s="1"/>
  <c r="CI394" i="14" s="1"/>
  <c r="CJ394" i="14" s="1"/>
  <c r="CK394" i="14" s="1"/>
  <c r="CL394" i="14" s="1"/>
  <c r="CM394" i="14" s="1"/>
  <c r="CN394" i="14" s="1"/>
  <c r="CO394" i="14" s="1"/>
  <c r="CP394" i="14" s="1"/>
  <c r="Q358" i="14"/>
  <c r="Q31" i="14"/>
  <c r="CQ31" i="14" s="1"/>
  <c r="Q376" i="14"/>
  <c r="Q18" i="14"/>
  <c r="CQ18" i="14" s="1"/>
  <c r="CE166" i="14"/>
  <c r="CF327" i="14"/>
  <c r="CG327" i="14" s="1"/>
  <c r="CH327" i="14" s="1"/>
  <c r="CI327" i="14" s="1"/>
  <c r="CJ327" i="14" s="1"/>
  <c r="CK327" i="14" s="1"/>
  <c r="CL327" i="14" s="1"/>
  <c r="CM327" i="14" s="1"/>
  <c r="CN327" i="14" s="1"/>
  <c r="CO327" i="14" s="1"/>
  <c r="CP327" i="14" s="1"/>
  <c r="CF266" i="14"/>
  <c r="CG266" i="14" s="1"/>
  <c r="CH266" i="14" s="1"/>
  <c r="CI266" i="14" s="1"/>
  <c r="CJ266" i="14" s="1"/>
  <c r="CK266" i="14" s="1"/>
  <c r="CL266" i="14" s="1"/>
  <c r="CM266" i="14" s="1"/>
  <c r="CN266" i="14" s="1"/>
  <c r="CO266" i="14" s="1"/>
  <c r="CP266" i="14" s="1"/>
  <c r="Q205" i="14"/>
  <c r="CQ205" i="14" s="1"/>
  <c r="CF201" i="14"/>
  <c r="CG201" i="14" s="1"/>
  <c r="CH201" i="14" s="1"/>
  <c r="CI201" i="14" s="1"/>
  <c r="CJ201" i="14" s="1"/>
  <c r="CK201" i="14" s="1"/>
  <c r="CL201" i="14" s="1"/>
  <c r="CM201" i="14" s="1"/>
  <c r="CN201" i="14" s="1"/>
  <c r="CO201" i="14" s="1"/>
  <c r="CP201" i="14" s="1"/>
  <c r="Q463" i="14"/>
  <c r="CQ463" i="14" s="1"/>
  <c r="CF142" i="14"/>
  <c r="CG142" i="14" s="1"/>
  <c r="CH142" i="14" s="1"/>
  <c r="CI142" i="14" s="1"/>
  <c r="CJ142" i="14" s="1"/>
  <c r="CK142" i="14" s="1"/>
  <c r="CL142" i="14" s="1"/>
  <c r="CM142" i="14" s="1"/>
  <c r="CN142" i="14" s="1"/>
  <c r="CO142" i="14" s="1"/>
  <c r="CP142" i="14" s="1"/>
  <c r="CF100" i="14"/>
  <c r="CG100" i="14" s="1"/>
  <c r="CH100" i="14" s="1"/>
  <c r="CI100" i="14" s="1"/>
  <c r="CJ100" i="14" s="1"/>
  <c r="CK100" i="14" s="1"/>
  <c r="CL100" i="14" s="1"/>
  <c r="CM100" i="14" s="1"/>
  <c r="CN100" i="14" s="1"/>
  <c r="CO100" i="14" s="1"/>
  <c r="CP100" i="14" s="1"/>
  <c r="Q211" i="14"/>
  <c r="Q101" i="14"/>
  <c r="Q281" i="14"/>
  <c r="CQ281" i="14" s="1"/>
  <c r="CF359" i="14"/>
  <c r="CG359" i="14" s="1"/>
  <c r="CH359" i="14" s="1"/>
  <c r="CI359" i="14" s="1"/>
  <c r="CJ359" i="14" s="1"/>
  <c r="CK359" i="14" s="1"/>
  <c r="CL359" i="14" s="1"/>
  <c r="CM359" i="14" s="1"/>
  <c r="CN359" i="14" s="1"/>
  <c r="CO359" i="14" s="1"/>
  <c r="CP359" i="14" s="1"/>
  <c r="CE277" i="14"/>
  <c r="AX147" i="6"/>
  <c r="AQ19" i="10" s="1"/>
  <c r="AX146" i="6"/>
  <c r="AQ18" i="10" s="1"/>
  <c r="Q160" i="14"/>
  <c r="CQ160" i="14" s="1"/>
  <c r="Q73" i="14"/>
  <c r="CE223" i="14"/>
  <c r="CF223" i="14" s="1"/>
  <c r="CG223" i="14" s="1"/>
  <c r="CH223" i="14" s="1"/>
  <c r="CI223" i="14" s="1"/>
  <c r="CJ223" i="14" s="1"/>
  <c r="CK223" i="14" s="1"/>
  <c r="CL223" i="14" s="1"/>
  <c r="CM223" i="14" s="1"/>
  <c r="CN223" i="14" s="1"/>
  <c r="CO223" i="14" s="1"/>
  <c r="CP223" i="14" s="1"/>
  <c r="CF261" i="14"/>
  <c r="CG261" i="14" s="1"/>
  <c r="CH261" i="14" s="1"/>
  <c r="CI261" i="14" s="1"/>
  <c r="CJ261" i="14" s="1"/>
  <c r="CK261" i="14" s="1"/>
  <c r="CL261" i="14" s="1"/>
  <c r="CM261" i="14" s="1"/>
  <c r="CN261" i="14" s="1"/>
  <c r="CO261" i="14" s="1"/>
  <c r="CP261" i="14" s="1"/>
  <c r="CE192" i="14"/>
  <c r="CF192" i="14" s="1"/>
  <c r="CG192" i="14" s="1"/>
  <c r="CH192" i="14" s="1"/>
  <c r="CI192" i="14" s="1"/>
  <c r="CJ192" i="14" s="1"/>
  <c r="CK192" i="14" s="1"/>
  <c r="CL192" i="14" s="1"/>
  <c r="CM192" i="14" s="1"/>
  <c r="CN192" i="14" s="1"/>
  <c r="CO192" i="14" s="1"/>
  <c r="CP192" i="14" s="1"/>
  <c r="Q407" i="14"/>
  <c r="CQ407" i="14" s="1"/>
  <c r="CF48" i="14"/>
  <c r="CG48" i="14" s="1"/>
  <c r="CH48" i="14" s="1"/>
  <c r="CI48" i="14" s="1"/>
  <c r="CJ48" i="14" s="1"/>
  <c r="CK48" i="14" s="1"/>
  <c r="CL48" i="14" s="1"/>
  <c r="CM48" i="14" s="1"/>
  <c r="CN48" i="14" s="1"/>
  <c r="CO48" i="14" s="1"/>
  <c r="CP48" i="14" s="1"/>
  <c r="Q378" i="14"/>
  <c r="CQ378" i="14" s="1"/>
  <c r="CF111" i="14"/>
  <c r="CG111" i="14" s="1"/>
  <c r="CH111" i="14" s="1"/>
  <c r="CI111" i="14" s="1"/>
  <c r="CJ111" i="14" s="1"/>
  <c r="CK111" i="14" s="1"/>
  <c r="CL111" i="14" s="1"/>
  <c r="CM111" i="14" s="1"/>
  <c r="CN111" i="14" s="1"/>
  <c r="CO111" i="14" s="1"/>
  <c r="CP111" i="14" s="1"/>
  <c r="CF154" i="14"/>
  <c r="CG154" i="14" s="1"/>
  <c r="CH154" i="14" s="1"/>
  <c r="CI154" i="14" s="1"/>
  <c r="CJ154" i="14" s="1"/>
  <c r="CK154" i="14" s="1"/>
  <c r="CL154" i="14" s="1"/>
  <c r="CM154" i="14" s="1"/>
  <c r="CN154" i="14" s="1"/>
  <c r="CO154" i="14" s="1"/>
  <c r="CP154" i="14" s="1"/>
  <c r="Q402" i="14"/>
  <c r="CQ402" i="14" s="1"/>
  <c r="CF330" i="14"/>
  <c r="CG330" i="14" s="1"/>
  <c r="CH330" i="14" s="1"/>
  <c r="CI330" i="14" s="1"/>
  <c r="CJ330" i="14" s="1"/>
  <c r="CK330" i="14" s="1"/>
  <c r="CL330" i="14" s="1"/>
  <c r="CM330" i="14" s="1"/>
  <c r="CN330" i="14" s="1"/>
  <c r="CO330" i="14" s="1"/>
  <c r="CP330" i="14" s="1"/>
  <c r="Q237" i="14"/>
  <c r="CQ237" i="14" s="1"/>
  <c r="CF19" i="14"/>
  <c r="CG19" i="14" s="1"/>
  <c r="CH19" i="14" s="1"/>
  <c r="CI19" i="14" s="1"/>
  <c r="CJ19" i="14" s="1"/>
  <c r="CK19" i="14" s="1"/>
  <c r="CL19" i="14" s="1"/>
  <c r="CM19" i="14" s="1"/>
  <c r="CN19" i="14" s="1"/>
  <c r="CO19" i="14" s="1"/>
  <c r="CP19" i="14" s="1"/>
  <c r="Q382" i="14"/>
  <c r="CQ382" i="14" s="1"/>
  <c r="CE365" i="14"/>
  <c r="CF365" i="14" s="1"/>
  <c r="CG365" i="14" s="1"/>
  <c r="CH365" i="14" s="1"/>
  <c r="CI365" i="14" s="1"/>
  <c r="CJ365" i="14" s="1"/>
  <c r="CK365" i="14" s="1"/>
  <c r="CL365" i="14" s="1"/>
  <c r="CM365" i="14" s="1"/>
  <c r="CN365" i="14" s="1"/>
  <c r="CO365" i="14" s="1"/>
  <c r="CP365" i="14" s="1"/>
  <c r="Q309" i="14"/>
  <c r="Q370" i="14"/>
  <c r="CQ370" i="14" s="1"/>
  <c r="Q496" i="14"/>
  <c r="CF116" i="14"/>
  <c r="CG116" i="14" s="1"/>
  <c r="CH116" i="14" s="1"/>
  <c r="CI116" i="14" s="1"/>
  <c r="CJ116" i="14" s="1"/>
  <c r="CK116" i="14" s="1"/>
  <c r="CL116" i="14" s="1"/>
  <c r="CM116" i="14" s="1"/>
  <c r="CN116" i="14" s="1"/>
  <c r="CO116" i="14" s="1"/>
  <c r="CP116" i="14" s="1"/>
  <c r="Q346" i="14"/>
  <c r="CQ346" i="14" s="1"/>
  <c r="CF292" i="14"/>
  <c r="CG292" i="14" s="1"/>
  <c r="CH292" i="14" s="1"/>
  <c r="CI292" i="14" s="1"/>
  <c r="CJ292" i="14" s="1"/>
  <c r="CK292" i="14" s="1"/>
  <c r="CL292" i="14" s="1"/>
  <c r="CM292" i="14" s="1"/>
  <c r="CN292" i="14" s="1"/>
  <c r="CO292" i="14" s="1"/>
  <c r="CP292" i="14" s="1"/>
  <c r="Q325" i="14"/>
  <c r="CF367" i="14"/>
  <c r="CG367" i="14" s="1"/>
  <c r="CH367" i="14" s="1"/>
  <c r="CI367" i="14" s="1"/>
  <c r="CJ367" i="14" s="1"/>
  <c r="CK367" i="14" s="1"/>
  <c r="CL367" i="14" s="1"/>
  <c r="CM367" i="14" s="1"/>
  <c r="CN367" i="14" s="1"/>
  <c r="CO367" i="14" s="1"/>
  <c r="CP367" i="14" s="1"/>
  <c r="CF390" i="14"/>
  <c r="CG390" i="14" s="1"/>
  <c r="CH390" i="14" s="1"/>
  <c r="CI390" i="14" s="1"/>
  <c r="CJ390" i="14" s="1"/>
  <c r="CK390" i="14" s="1"/>
  <c r="CL390" i="14" s="1"/>
  <c r="CM390" i="14" s="1"/>
  <c r="CN390" i="14" s="1"/>
  <c r="CO390" i="14" s="1"/>
  <c r="CP390" i="14" s="1"/>
  <c r="CE213" i="14"/>
  <c r="CF213" i="14" s="1"/>
  <c r="CG213" i="14" s="1"/>
  <c r="CH213" i="14" s="1"/>
  <c r="CI213" i="14" s="1"/>
  <c r="CJ213" i="14" s="1"/>
  <c r="CK213" i="14" s="1"/>
  <c r="CL213" i="14" s="1"/>
  <c r="CM213" i="14" s="1"/>
  <c r="CN213" i="14" s="1"/>
  <c r="CO213" i="14" s="1"/>
  <c r="CP213" i="14" s="1"/>
  <c r="Q350" i="14"/>
  <c r="CF400" i="14"/>
  <c r="CG400" i="14" s="1"/>
  <c r="CH400" i="14" s="1"/>
  <c r="CI400" i="14" s="1"/>
  <c r="CJ400" i="14" s="1"/>
  <c r="CK400" i="14" s="1"/>
  <c r="CL400" i="14" s="1"/>
  <c r="CM400" i="14" s="1"/>
  <c r="CN400" i="14" s="1"/>
  <c r="CO400" i="14" s="1"/>
  <c r="CP400" i="14" s="1"/>
  <c r="CE414" i="14"/>
  <c r="CF414" i="14" s="1"/>
  <c r="CG414" i="14" s="1"/>
  <c r="CH414" i="14" s="1"/>
  <c r="CI414" i="14" s="1"/>
  <c r="CJ414" i="14" s="1"/>
  <c r="CK414" i="14" s="1"/>
  <c r="CL414" i="14" s="1"/>
  <c r="CM414" i="14" s="1"/>
  <c r="CN414" i="14" s="1"/>
  <c r="CO414" i="14" s="1"/>
  <c r="CP414" i="14" s="1"/>
  <c r="CF32" i="14"/>
  <c r="CG32" i="14" s="1"/>
  <c r="CH32" i="14" s="1"/>
  <c r="CI32" i="14" s="1"/>
  <c r="CJ32" i="14" s="1"/>
  <c r="CK32" i="14" s="1"/>
  <c r="CL32" i="14" s="1"/>
  <c r="CM32" i="14" s="1"/>
  <c r="CN32" i="14" s="1"/>
  <c r="CO32" i="14" s="1"/>
  <c r="CP32" i="14" s="1"/>
  <c r="CF446" i="14"/>
  <c r="CG446" i="14" s="1"/>
  <c r="CH446" i="14" s="1"/>
  <c r="CI446" i="14" s="1"/>
  <c r="CJ446" i="14" s="1"/>
  <c r="CK446" i="14" s="1"/>
  <c r="CL446" i="14" s="1"/>
  <c r="CM446" i="14" s="1"/>
  <c r="CN446" i="14" s="1"/>
  <c r="CO446" i="14" s="1"/>
  <c r="CP446" i="14" s="1"/>
  <c r="Q381" i="14"/>
  <c r="CQ381" i="14" s="1"/>
  <c r="Q268" i="14"/>
  <c r="Q483" i="14"/>
  <c r="CQ483" i="14" s="1"/>
  <c r="CF290" i="14"/>
  <c r="CG290" i="14" s="1"/>
  <c r="CH290" i="14" s="1"/>
  <c r="CI290" i="14" s="1"/>
  <c r="CJ290" i="14" s="1"/>
  <c r="CK290" i="14" s="1"/>
  <c r="CL290" i="14" s="1"/>
  <c r="CM290" i="14" s="1"/>
  <c r="CN290" i="14" s="1"/>
  <c r="CO290" i="14" s="1"/>
  <c r="CP290" i="14" s="1"/>
  <c r="CF174" i="14"/>
  <c r="CG174" i="14" s="1"/>
  <c r="CH174" i="14" s="1"/>
  <c r="CI174" i="14" s="1"/>
  <c r="CJ174" i="14" s="1"/>
  <c r="CK174" i="14" s="1"/>
  <c r="CL174" i="14" s="1"/>
  <c r="CM174" i="14" s="1"/>
  <c r="CN174" i="14" s="1"/>
  <c r="CO174" i="14" s="1"/>
  <c r="CP174" i="14" s="1"/>
  <c r="Q179" i="14"/>
  <c r="CQ179" i="14" s="1"/>
  <c r="CE26" i="14"/>
  <c r="CF26" i="14" s="1"/>
  <c r="CG26" i="14" s="1"/>
  <c r="CH26" i="14" s="1"/>
  <c r="CI26" i="14" s="1"/>
  <c r="CJ26" i="14" s="1"/>
  <c r="CK26" i="14" s="1"/>
  <c r="CL26" i="14" s="1"/>
  <c r="CM26" i="14" s="1"/>
  <c r="CN26" i="14" s="1"/>
  <c r="CO26" i="14" s="1"/>
  <c r="CP26" i="14" s="1"/>
  <c r="F41" i="15"/>
  <c r="H41" i="15" s="1"/>
  <c r="CE49" i="14"/>
  <c r="CF49" i="14" s="1"/>
  <c r="CG49" i="14" s="1"/>
  <c r="CH49" i="14" s="1"/>
  <c r="CI49" i="14" s="1"/>
  <c r="CJ49" i="14" s="1"/>
  <c r="CK49" i="14" s="1"/>
  <c r="CL49" i="14" s="1"/>
  <c r="CM49" i="14" s="1"/>
  <c r="CN49" i="14" s="1"/>
  <c r="CO49" i="14" s="1"/>
  <c r="CP49" i="14" s="1"/>
  <c r="CF177" i="14"/>
  <c r="CG177" i="14" s="1"/>
  <c r="CH177" i="14" s="1"/>
  <c r="CI177" i="14" s="1"/>
  <c r="CJ177" i="14" s="1"/>
  <c r="CK177" i="14" s="1"/>
  <c r="CL177" i="14" s="1"/>
  <c r="CM177" i="14" s="1"/>
  <c r="CN177" i="14" s="1"/>
  <c r="CO177" i="14" s="1"/>
  <c r="CP177" i="14" s="1"/>
  <c r="A43" i="15"/>
  <c r="E42" i="15"/>
  <c r="D42" i="15"/>
  <c r="Q172" i="14"/>
  <c r="Q286" i="14"/>
  <c r="CE40" i="14"/>
  <c r="CF40" i="14" s="1"/>
  <c r="CG40" i="14" s="1"/>
  <c r="CH40" i="14" s="1"/>
  <c r="CI40" i="14" s="1"/>
  <c r="CJ40" i="14" s="1"/>
  <c r="CK40" i="14" s="1"/>
  <c r="CL40" i="14" s="1"/>
  <c r="CM40" i="14" s="1"/>
  <c r="CN40" i="14" s="1"/>
  <c r="CO40" i="14" s="1"/>
  <c r="CP40" i="14" s="1"/>
  <c r="CF356" i="14"/>
  <c r="CG356" i="14" s="1"/>
  <c r="CH356" i="14" s="1"/>
  <c r="CI356" i="14" s="1"/>
  <c r="CJ356" i="14" s="1"/>
  <c r="CK356" i="14" s="1"/>
  <c r="CL356" i="14" s="1"/>
  <c r="CM356" i="14" s="1"/>
  <c r="CN356" i="14" s="1"/>
  <c r="CO356" i="14" s="1"/>
  <c r="CP356" i="14" s="1"/>
  <c r="CE333" i="14"/>
  <c r="CF333" i="14" s="1"/>
  <c r="CG333" i="14" s="1"/>
  <c r="CH333" i="14" s="1"/>
  <c r="CI333" i="14" s="1"/>
  <c r="CJ333" i="14" s="1"/>
  <c r="CK333" i="14" s="1"/>
  <c r="CL333" i="14" s="1"/>
  <c r="CM333" i="14" s="1"/>
  <c r="CN333" i="14" s="1"/>
  <c r="CO333" i="14" s="1"/>
  <c r="CP333" i="14" s="1"/>
  <c r="Q262" i="14"/>
  <c r="CE487" i="14"/>
  <c r="CF487" i="14" s="1"/>
  <c r="CG487" i="14" s="1"/>
  <c r="CH487" i="14" s="1"/>
  <c r="CI487" i="14" s="1"/>
  <c r="CJ487" i="14" s="1"/>
  <c r="CK487" i="14" s="1"/>
  <c r="CL487" i="14" s="1"/>
  <c r="CM487" i="14" s="1"/>
  <c r="CN487" i="14" s="1"/>
  <c r="CO487" i="14" s="1"/>
  <c r="CP487" i="14" s="1"/>
  <c r="CF320" i="14"/>
  <c r="CG320" i="14" s="1"/>
  <c r="CH320" i="14" s="1"/>
  <c r="CI320" i="14" s="1"/>
  <c r="CJ320" i="14" s="1"/>
  <c r="CK320" i="14" s="1"/>
  <c r="CL320" i="14" s="1"/>
  <c r="CM320" i="14" s="1"/>
  <c r="CN320" i="14" s="1"/>
  <c r="CO320" i="14" s="1"/>
  <c r="CP320" i="14" s="1"/>
  <c r="BJ57" i="14"/>
  <c r="AX8" i="6"/>
  <c r="CF329" i="14"/>
  <c r="CG329" i="14" s="1"/>
  <c r="CH329" i="14" s="1"/>
  <c r="CI329" i="14" s="1"/>
  <c r="CJ329" i="14" s="1"/>
  <c r="CK329" i="14" s="1"/>
  <c r="CL329" i="14" s="1"/>
  <c r="CM329" i="14" s="1"/>
  <c r="CN329" i="14" s="1"/>
  <c r="CO329" i="14" s="1"/>
  <c r="CP329" i="14" s="1"/>
  <c r="CF200" i="14"/>
  <c r="CG200" i="14" s="1"/>
  <c r="CH200" i="14" s="1"/>
  <c r="CI200" i="14" s="1"/>
  <c r="CJ200" i="14" s="1"/>
  <c r="CK200" i="14" s="1"/>
  <c r="CL200" i="14" s="1"/>
  <c r="CM200" i="14" s="1"/>
  <c r="CN200" i="14" s="1"/>
  <c r="CO200" i="14" s="1"/>
  <c r="CP200" i="14" s="1"/>
  <c r="CF279" i="14"/>
  <c r="CG279" i="14" s="1"/>
  <c r="CH279" i="14" s="1"/>
  <c r="CI279" i="14" s="1"/>
  <c r="CJ279" i="14" s="1"/>
  <c r="CK279" i="14" s="1"/>
  <c r="CL279" i="14" s="1"/>
  <c r="CM279" i="14" s="1"/>
  <c r="CN279" i="14" s="1"/>
  <c r="CO279" i="14" s="1"/>
  <c r="CP279" i="14" s="1"/>
  <c r="CE280" i="14"/>
  <c r="CF280" i="14" s="1"/>
  <c r="CG280" i="14" s="1"/>
  <c r="CH280" i="14" s="1"/>
  <c r="CI280" i="14" s="1"/>
  <c r="CJ280" i="14" s="1"/>
  <c r="CK280" i="14" s="1"/>
  <c r="CL280" i="14" s="1"/>
  <c r="CM280" i="14" s="1"/>
  <c r="CN280" i="14" s="1"/>
  <c r="CO280" i="14" s="1"/>
  <c r="CP280" i="14" s="1"/>
  <c r="CF364" i="14"/>
  <c r="CG364" i="14" s="1"/>
  <c r="CH364" i="14" s="1"/>
  <c r="CI364" i="14" s="1"/>
  <c r="CJ364" i="14" s="1"/>
  <c r="CK364" i="14" s="1"/>
  <c r="CL364" i="14" s="1"/>
  <c r="CM364" i="14" s="1"/>
  <c r="CN364" i="14" s="1"/>
  <c r="CO364" i="14" s="1"/>
  <c r="CP364" i="14" s="1"/>
  <c r="CF485" i="14"/>
  <c r="CG485" i="14" s="1"/>
  <c r="CH485" i="14" s="1"/>
  <c r="CI485" i="14" s="1"/>
  <c r="CJ485" i="14" s="1"/>
  <c r="CK485" i="14" s="1"/>
  <c r="CL485" i="14" s="1"/>
  <c r="CM485" i="14" s="1"/>
  <c r="CN485" i="14" s="1"/>
  <c r="CO485" i="14" s="1"/>
  <c r="CP485" i="14" s="1"/>
  <c r="Q466" i="14"/>
  <c r="CF450" i="14"/>
  <c r="CG450" i="14" s="1"/>
  <c r="CH450" i="14" s="1"/>
  <c r="CI450" i="14" s="1"/>
  <c r="CJ450" i="14" s="1"/>
  <c r="CK450" i="14" s="1"/>
  <c r="CL450" i="14" s="1"/>
  <c r="CM450" i="14" s="1"/>
  <c r="CN450" i="14" s="1"/>
  <c r="CO450" i="14" s="1"/>
  <c r="CP450" i="14" s="1"/>
  <c r="Q244" i="14"/>
  <c r="CQ244" i="14" s="1"/>
  <c r="CF148" i="14"/>
  <c r="CG148" i="14" s="1"/>
  <c r="CH148" i="14" s="1"/>
  <c r="CI148" i="14" s="1"/>
  <c r="CJ148" i="14" s="1"/>
  <c r="CK148" i="14" s="1"/>
  <c r="CL148" i="14" s="1"/>
  <c r="CM148" i="14" s="1"/>
  <c r="CN148" i="14" s="1"/>
  <c r="CO148" i="14" s="1"/>
  <c r="CP148" i="14" s="1"/>
  <c r="Q383" i="14"/>
  <c r="CQ383" i="14" s="1"/>
  <c r="CF123" i="14"/>
  <c r="CG123" i="14" s="1"/>
  <c r="CH123" i="14" s="1"/>
  <c r="CI123" i="14" s="1"/>
  <c r="CJ123" i="14" s="1"/>
  <c r="CK123" i="14" s="1"/>
  <c r="CL123" i="14" s="1"/>
  <c r="CM123" i="14" s="1"/>
  <c r="CN123" i="14" s="1"/>
  <c r="CO123" i="14" s="1"/>
  <c r="CP123" i="14" s="1"/>
  <c r="CE163" i="14"/>
  <c r="CF163" i="14" s="1"/>
  <c r="CG163" i="14" s="1"/>
  <c r="CH163" i="14" s="1"/>
  <c r="CI163" i="14" s="1"/>
  <c r="CJ163" i="14" s="1"/>
  <c r="CK163" i="14" s="1"/>
  <c r="CL163" i="14" s="1"/>
  <c r="CM163" i="14" s="1"/>
  <c r="CN163" i="14" s="1"/>
  <c r="CO163" i="14" s="1"/>
  <c r="CP163" i="14" s="1"/>
  <c r="BQ58" i="14"/>
  <c r="CF221" i="14"/>
  <c r="CG221" i="14" s="1"/>
  <c r="CH221" i="14" s="1"/>
  <c r="CI221" i="14" s="1"/>
  <c r="CJ221" i="14" s="1"/>
  <c r="CK221" i="14" s="1"/>
  <c r="CL221" i="14" s="1"/>
  <c r="CM221" i="14" s="1"/>
  <c r="CN221" i="14" s="1"/>
  <c r="CO221" i="14" s="1"/>
  <c r="CP221" i="14" s="1"/>
  <c r="CF384" i="14"/>
  <c r="CG384" i="14" s="1"/>
  <c r="CH384" i="14" s="1"/>
  <c r="CI384" i="14" s="1"/>
  <c r="CJ384" i="14" s="1"/>
  <c r="CK384" i="14" s="1"/>
  <c r="CL384" i="14" s="1"/>
  <c r="CM384" i="14" s="1"/>
  <c r="CN384" i="14" s="1"/>
  <c r="CO384" i="14" s="1"/>
  <c r="CP384" i="14" s="1"/>
  <c r="Q124" i="14"/>
  <c r="CE152" i="14"/>
  <c r="CF152" i="14" s="1"/>
  <c r="CG152" i="14" s="1"/>
  <c r="CH152" i="14" s="1"/>
  <c r="CI152" i="14" s="1"/>
  <c r="CJ152" i="14" s="1"/>
  <c r="CK152" i="14" s="1"/>
  <c r="CL152" i="14" s="1"/>
  <c r="CM152" i="14" s="1"/>
  <c r="CN152" i="14" s="1"/>
  <c r="CO152" i="14" s="1"/>
  <c r="CP152" i="14" s="1"/>
  <c r="Q44" i="14"/>
  <c r="CQ44" i="14" s="1"/>
  <c r="CF23" i="14"/>
  <c r="CG23" i="14" s="1"/>
  <c r="CH23" i="14" s="1"/>
  <c r="CI23" i="14" s="1"/>
  <c r="CJ23" i="14" s="1"/>
  <c r="CK23" i="14" s="1"/>
  <c r="CL23" i="14" s="1"/>
  <c r="CM23" i="14" s="1"/>
  <c r="CN23" i="14" s="1"/>
  <c r="CO23" i="14" s="1"/>
  <c r="CP23" i="14" s="1"/>
  <c r="Q273" i="14"/>
  <c r="CQ273" i="14" s="1"/>
  <c r="Q397" i="14"/>
  <c r="Q149" i="14"/>
  <c r="CQ149" i="14" s="1"/>
  <c r="CF435" i="14"/>
  <c r="CG435" i="14" s="1"/>
  <c r="CH435" i="14" s="1"/>
  <c r="CI435" i="14" s="1"/>
  <c r="CJ435" i="14" s="1"/>
  <c r="CK435" i="14" s="1"/>
  <c r="CL435" i="14" s="1"/>
  <c r="CM435" i="14" s="1"/>
  <c r="CN435" i="14" s="1"/>
  <c r="CO435" i="14" s="1"/>
  <c r="CP435" i="14" s="1"/>
  <c r="CE430" i="14"/>
  <c r="CF430" i="14" s="1"/>
  <c r="CG430" i="14" s="1"/>
  <c r="CH430" i="14" s="1"/>
  <c r="CI430" i="14" s="1"/>
  <c r="CJ430" i="14" s="1"/>
  <c r="CK430" i="14" s="1"/>
  <c r="CL430" i="14" s="1"/>
  <c r="CM430" i="14" s="1"/>
  <c r="CN430" i="14" s="1"/>
  <c r="CO430" i="14" s="1"/>
  <c r="CP430" i="14" s="1"/>
  <c r="Q70" i="14"/>
  <c r="CE352" i="14"/>
  <c r="CF352" i="14" s="1"/>
  <c r="CG352" i="14" s="1"/>
  <c r="CH352" i="14" s="1"/>
  <c r="CI352" i="14" s="1"/>
  <c r="CJ352" i="14" s="1"/>
  <c r="CK352" i="14" s="1"/>
  <c r="CL352" i="14" s="1"/>
  <c r="CM352" i="14" s="1"/>
  <c r="CN352" i="14" s="1"/>
  <c r="CO352" i="14" s="1"/>
  <c r="CP352" i="14" s="1"/>
  <c r="CE91" i="14"/>
  <c r="CF91" i="14" s="1"/>
  <c r="CG91" i="14" s="1"/>
  <c r="CH91" i="14" s="1"/>
  <c r="CI91" i="14" s="1"/>
  <c r="CJ91" i="14" s="1"/>
  <c r="CK91" i="14" s="1"/>
  <c r="CL91" i="14" s="1"/>
  <c r="CM91" i="14" s="1"/>
  <c r="CN91" i="14" s="1"/>
  <c r="CO91" i="14" s="1"/>
  <c r="CP91" i="14" s="1"/>
  <c r="CF84" i="14"/>
  <c r="CG84" i="14" s="1"/>
  <c r="CH84" i="14" s="1"/>
  <c r="CI84" i="14" s="1"/>
  <c r="CJ84" i="14" s="1"/>
  <c r="CK84" i="14" s="1"/>
  <c r="CL84" i="14" s="1"/>
  <c r="CM84" i="14" s="1"/>
  <c r="CN84" i="14" s="1"/>
  <c r="CO84" i="14" s="1"/>
  <c r="CP84" i="14" s="1"/>
  <c r="Q25" i="14"/>
  <c r="CQ25" i="14" s="1"/>
  <c r="CE265" i="14"/>
  <c r="CF265" i="14" s="1"/>
  <c r="CG265" i="14" s="1"/>
  <c r="CH265" i="14" s="1"/>
  <c r="CI265" i="14" s="1"/>
  <c r="CJ265" i="14" s="1"/>
  <c r="CK265" i="14" s="1"/>
  <c r="CL265" i="14" s="1"/>
  <c r="CM265" i="14" s="1"/>
  <c r="CN265" i="14" s="1"/>
  <c r="CO265" i="14" s="1"/>
  <c r="CP265" i="14" s="1"/>
  <c r="AX7" i="6"/>
  <c r="BJ17" i="14"/>
  <c r="Q458" i="14"/>
  <c r="Q94" i="14"/>
  <c r="CE238" i="14"/>
  <c r="CF238" i="14" s="1"/>
  <c r="CG238" i="14" s="1"/>
  <c r="CH238" i="14" s="1"/>
  <c r="CI238" i="14" s="1"/>
  <c r="CJ238" i="14" s="1"/>
  <c r="CK238" i="14" s="1"/>
  <c r="CL238" i="14" s="1"/>
  <c r="CM238" i="14" s="1"/>
  <c r="CN238" i="14" s="1"/>
  <c r="CO238" i="14" s="1"/>
  <c r="CP238" i="14" s="1"/>
  <c r="Q191" i="14"/>
  <c r="CF353" i="14"/>
  <c r="CG353" i="14" s="1"/>
  <c r="CH353" i="14" s="1"/>
  <c r="CI353" i="14" s="1"/>
  <c r="CJ353" i="14" s="1"/>
  <c r="CK353" i="14" s="1"/>
  <c r="CL353" i="14" s="1"/>
  <c r="CM353" i="14" s="1"/>
  <c r="CN353" i="14" s="1"/>
  <c r="CO353" i="14" s="1"/>
  <c r="CP353" i="14" s="1"/>
  <c r="CE269" i="14"/>
  <c r="CF269" i="14" s="1"/>
  <c r="CG269" i="14" s="1"/>
  <c r="CH269" i="14" s="1"/>
  <c r="CI269" i="14" s="1"/>
  <c r="CJ269" i="14" s="1"/>
  <c r="CK269" i="14" s="1"/>
  <c r="CL269" i="14" s="1"/>
  <c r="CM269" i="14" s="1"/>
  <c r="CN269" i="14" s="1"/>
  <c r="CO269" i="14" s="1"/>
  <c r="CP269" i="14" s="1"/>
  <c r="Q20" i="14"/>
  <c r="CE50" i="14"/>
  <c r="CF50" i="14" s="1"/>
  <c r="CG50" i="14" s="1"/>
  <c r="CH50" i="14" s="1"/>
  <c r="CI50" i="14" s="1"/>
  <c r="CJ50" i="14" s="1"/>
  <c r="CK50" i="14" s="1"/>
  <c r="CL50" i="14" s="1"/>
  <c r="CM50" i="14" s="1"/>
  <c r="CN50" i="14" s="1"/>
  <c r="CO50" i="14" s="1"/>
  <c r="CP50" i="14" s="1"/>
  <c r="Q278" i="14"/>
  <c r="CF171" i="14"/>
  <c r="CG171" i="14" s="1"/>
  <c r="CH171" i="14" s="1"/>
  <c r="CI171" i="14" s="1"/>
  <c r="CJ171" i="14" s="1"/>
  <c r="CK171" i="14" s="1"/>
  <c r="CL171" i="14" s="1"/>
  <c r="CM171" i="14" s="1"/>
  <c r="CN171" i="14" s="1"/>
  <c r="CO171" i="14" s="1"/>
  <c r="CP171" i="14" s="1"/>
  <c r="Q87" i="14"/>
  <c r="Q423" i="14"/>
  <c r="CE474" i="14"/>
  <c r="CF474" i="14" s="1"/>
  <c r="CG474" i="14" s="1"/>
  <c r="CH474" i="14" s="1"/>
  <c r="CI474" i="14" s="1"/>
  <c r="CJ474" i="14" s="1"/>
  <c r="CK474" i="14" s="1"/>
  <c r="CL474" i="14" s="1"/>
  <c r="CM474" i="14" s="1"/>
  <c r="CN474" i="14" s="1"/>
  <c r="CO474" i="14" s="1"/>
  <c r="CP474" i="14" s="1"/>
  <c r="CF263" i="14"/>
  <c r="CG263" i="14" s="1"/>
  <c r="CH263" i="14" s="1"/>
  <c r="CI263" i="14" s="1"/>
  <c r="CJ263" i="14" s="1"/>
  <c r="CK263" i="14" s="1"/>
  <c r="CL263" i="14" s="1"/>
  <c r="CM263" i="14" s="1"/>
  <c r="CN263" i="14" s="1"/>
  <c r="CO263" i="14" s="1"/>
  <c r="CP263" i="14" s="1"/>
  <c r="Q403" i="14"/>
  <c r="CQ403" i="14" s="1"/>
  <c r="CE37" i="14"/>
  <c r="CE13" i="14"/>
  <c r="CF13" i="14" s="1"/>
  <c r="CG13" i="14" s="1"/>
  <c r="CH13" i="14" s="1"/>
  <c r="CI13" i="14" s="1"/>
  <c r="CJ13" i="14" s="1"/>
  <c r="CK13" i="14" s="1"/>
  <c r="CL13" i="14" s="1"/>
  <c r="CM13" i="14" s="1"/>
  <c r="CN13" i="14" s="1"/>
  <c r="CO13" i="14" s="1"/>
  <c r="CP13" i="14" s="1"/>
  <c r="CE173" i="14"/>
  <c r="CF173" i="14" s="1"/>
  <c r="CG173" i="14" s="1"/>
  <c r="CH173" i="14" s="1"/>
  <c r="CI173" i="14" s="1"/>
  <c r="CJ173" i="14" s="1"/>
  <c r="CK173" i="14" s="1"/>
  <c r="CL173" i="14" s="1"/>
  <c r="CM173" i="14" s="1"/>
  <c r="CN173" i="14" s="1"/>
  <c r="CO173" i="14" s="1"/>
  <c r="CP173" i="14" s="1"/>
  <c r="Q468" i="14"/>
  <c r="Q443" i="14"/>
  <c r="CQ443" i="14" s="1"/>
  <c r="CE319" i="14"/>
  <c r="CF319" i="14" s="1"/>
  <c r="CG319" i="14" s="1"/>
  <c r="CH319" i="14" s="1"/>
  <c r="CI319" i="14" s="1"/>
  <c r="CJ319" i="14" s="1"/>
  <c r="CK319" i="14" s="1"/>
  <c r="CL319" i="14" s="1"/>
  <c r="CM319" i="14" s="1"/>
  <c r="CN319" i="14" s="1"/>
  <c r="CO319" i="14" s="1"/>
  <c r="CP319" i="14" s="1"/>
  <c r="CE285" i="14"/>
  <c r="CF285" i="14" s="1"/>
  <c r="CG285" i="14" s="1"/>
  <c r="CH285" i="14" s="1"/>
  <c r="CI285" i="14" s="1"/>
  <c r="CJ285" i="14" s="1"/>
  <c r="CK285" i="14" s="1"/>
  <c r="CL285" i="14" s="1"/>
  <c r="CM285" i="14" s="1"/>
  <c r="CN285" i="14" s="1"/>
  <c r="CO285" i="14" s="1"/>
  <c r="CP285" i="14" s="1"/>
  <c r="CF271" i="14"/>
  <c r="CG271" i="14" s="1"/>
  <c r="CH271" i="14" s="1"/>
  <c r="CI271" i="14" s="1"/>
  <c r="CJ271" i="14" s="1"/>
  <c r="CK271" i="14" s="1"/>
  <c r="CL271" i="14" s="1"/>
  <c r="CM271" i="14" s="1"/>
  <c r="CN271" i="14" s="1"/>
  <c r="CO271" i="14" s="1"/>
  <c r="CP271" i="14" s="1"/>
  <c r="CF99" i="14"/>
  <c r="CG99" i="14" s="1"/>
  <c r="CH99" i="14" s="1"/>
  <c r="CI99" i="14" s="1"/>
  <c r="CJ99" i="14" s="1"/>
  <c r="CK99" i="14" s="1"/>
  <c r="CL99" i="14" s="1"/>
  <c r="CM99" i="14" s="1"/>
  <c r="CN99" i="14" s="1"/>
  <c r="CO99" i="14" s="1"/>
  <c r="CP99" i="14" s="1"/>
  <c r="Q369" i="14"/>
  <c r="CQ369" i="14" s="1"/>
  <c r="Q69" i="14"/>
  <c r="CF188" i="14"/>
  <c r="CG188" i="14" s="1"/>
  <c r="CH188" i="14" s="1"/>
  <c r="CI188" i="14" s="1"/>
  <c r="CJ188" i="14" s="1"/>
  <c r="CK188" i="14" s="1"/>
  <c r="CL188" i="14" s="1"/>
  <c r="CM188" i="14" s="1"/>
  <c r="CN188" i="14" s="1"/>
  <c r="CO188" i="14" s="1"/>
  <c r="CP188" i="14" s="1"/>
  <c r="CF195" i="14"/>
  <c r="CG195" i="14" s="1"/>
  <c r="CH195" i="14" s="1"/>
  <c r="CI195" i="14" s="1"/>
  <c r="CJ195" i="14" s="1"/>
  <c r="CK195" i="14" s="1"/>
  <c r="CL195" i="14" s="1"/>
  <c r="CM195" i="14" s="1"/>
  <c r="CN195" i="14" s="1"/>
  <c r="CO195" i="14" s="1"/>
  <c r="CP195" i="14" s="1"/>
  <c r="CE72" i="14"/>
  <c r="CF72" i="14" s="1"/>
  <c r="CG72" i="14" s="1"/>
  <c r="CH72" i="14" s="1"/>
  <c r="CI72" i="14" s="1"/>
  <c r="CJ72" i="14" s="1"/>
  <c r="CK72" i="14" s="1"/>
  <c r="CL72" i="14" s="1"/>
  <c r="CM72" i="14" s="1"/>
  <c r="CN72" i="14" s="1"/>
  <c r="CO72" i="14" s="1"/>
  <c r="CP72" i="14" s="1"/>
  <c r="CF199" i="14"/>
  <c r="CG199" i="14" s="1"/>
  <c r="CH199" i="14" s="1"/>
  <c r="CI199" i="14" s="1"/>
  <c r="CJ199" i="14" s="1"/>
  <c r="CK199" i="14" s="1"/>
  <c r="CL199" i="14" s="1"/>
  <c r="CM199" i="14" s="1"/>
  <c r="CN199" i="14" s="1"/>
  <c r="CO199" i="14" s="1"/>
  <c r="CP199" i="14" s="1"/>
  <c r="CF181" i="14"/>
  <c r="CG181" i="14" s="1"/>
  <c r="CH181" i="14" s="1"/>
  <c r="CI181" i="14" s="1"/>
  <c r="CJ181" i="14" s="1"/>
  <c r="CK181" i="14" s="1"/>
  <c r="CL181" i="14" s="1"/>
  <c r="CM181" i="14" s="1"/>
  <c r="CN181" i="14" s="1"/>
  <c r="CO181" i="14" s="1"/>
  <c r="CP181" i="14" s="1"/>
  <c r="Q89" i="14"/>
  <c r="CQ89" i="14" s="1"/>
  <c r="CF337" i="14"/>
  <c r="CG337" i="14" s="1"/>
  <c r="CH337" i="14" s="1"/>
  <c r="CI337" i="14" s="1"/>
  <c r="CJ337" i="14" s="1"/>
  <c r="CK337" i="14" s="1"/>
  <c r="CL337" i="14" s="1"/>
  <c r="CM337" i="14" s="1"/>
  <c r="CN337" i="14" s="1"/>
  <c r="CO337" i="14" s="1"/>
  <c r="CP337" i="14" s="1"/>
  <c r="CE83" i="14"/>
  <c r="CF83" i="14" s="1"/>
  <c r="CG83" i="14" s="1"/>
  <c r="CH83" i="14" s="1"/>
  <c r="CI83" i="14" s="1"/>
  <c r="CJ83" i="14" s="1"/>
  <c r="CK83" i="14" s="1"/>
  <c r="CL83" i="14" s="1"/>
  <c r="CM83" i="14" s="1"/>
  <c r="CN83" i="14" s="1"/>
  <c r="CO83" i="14" s="1"/>
  <c r="CP83" i="14" s="1"/>
  <c r="CR433" i="14"/>
  <c r="CS433" i="14" s="1"/>
  <c r="CT433" i="14" s="1"/>
  <c r="CU433" i="14" s="1"/>
  <c r="CV433" i="14" s="1"/>
  <c r="CW433" i="14" s="1"/>
  <c r="CX433" i="14" s="1"/>
  <c r="CY433" i="14" s="1"/>
  <c r="CZ433" i="14" s="1"/>
  <c r="DA433" i="14" s="1"/>
  <c r="DB433" i="14" s="1"/>
  <c r="CE208" i="14"/>
  <c r="CF208" i="14" s="1"/>
  <c r="CG208" i="14" s="1"/>
  <c r="CH208" i="14" s="1"/>
  <c r="CI208" i="14" s="1"/>
  <c r="CJ208" i="14" s="1"/>
  <c r="CK208" i="14" s="1"/>
  <c r="CL208" i="14" s="1"/>
  <c r="CM208" i="14" s="1"/>
  <c r="CN208" i="14" s="1"/>
  <c r="CO208" i="14" s="1"/>
  <c r="CP208" i="14" s="1"/>
  <c r="CE128" i="14"/>
  <c r="CF128" i="14" s="1"/>
  <c r="CG128" i="14" s="1"/>
  <c r="CH128" i="14" s="1"/>
  <c r="CI128" i="14" s="1"/>
  <c r="CJ128" i="14" s="1"/>
  <c r="CK128" i="14" s="1"/>
  <c r="CL128" i="14" s="1"/>
  <c r="CM128" i="14" s="1"/>
  <c r="CN128" i="14" s="1"/>
  <c r="CO128" i="14" s="1"/>
  <c r="CP128" i="14" s="1"/>
  <c r="P151" i="14"/>
  <c r="CE151" i="14" s="1"/>
  <c r="Q225" i="14"/>
  <c r="CQ225" i="14" s="1"/>
  <c r="CE131" i="14"/>
  <c r="CF131" i="14" s="1"/>
  <c r="CG131" i="14" s="1"/>
  <c r="CH131" i="14" s="1"/>
  <c r="CI131" i="14" s="1"/>
  <c r="CJ131" i="14" s="1"/>
  <c r="CK131" i="14" s="1"/>
  <c r="CL131" i="14" s="1"/>
  <c r="CM131" i="14" s="1"/>
  <c r="CN131" i="14" s="1"/>
  <c r="CO131" i="14" s="1"/>
  <c r="CP131" i="14" s="1"/>
  <c r="CE63" i="14"/>
  <c r="CF63" i="14" s="1"/>
  <c r="CG63" i="14" s="1"/>
  <c r="CH63" i="14" s="1"/>
  <c r="CI63" i="14" s="1"/>
  <c r="CJ63" i="14" s="1"/>
  <c r="CK63" i="14" s="1"/>
  <c r="CL63" i="14" s="1"/>
  <c r="CM63" i="14" s="1"/>
  <c r="CN63" i="14" s="1"/>
  <c r="CO63" i="14" s="1"/>
  <c r="CP63" i="14" s="1"/>
  <c r="CF373" i="14"/>
  <c r="CG373" i="14" s="1"/>
  <c r="CH373" i="14" s="1"/>
  <c r="CI373" i="14" s="1"/>
  <c r="CJ373" i="14" s="1"/>
  <c r="CK373" i="14" s="1"/>
  <c r="CL373" i="14" s="1"/>
  <c r="CM373" i="14" s="1"/>
  <c r="CN373" i="14" s="1"/>
  <c r="CO373" i="14" s="1"/>
  <c r="CP373" i="14" s="1"/>
  <c r="CF66" i="14"/>
  <c r="CG66" i="14" s="1"/>
  <c r="CH66" i="14" s="1"/>
  <c r="CI66" i="14" s="1"/>
  <c r="CJ66" i="14" s="1"/>
  <c r="CK66" i="14" s="1"/>
  <c r="CL66" i="14" s="1"/>
  <c r="CM66" i="14" s="1"/>
  <c r="CN66" i="14" s="1"/>
  <c r="CO66" i="14" s="1"/>
  <c r="CP66" i="14" s="1"/>
  <c r="CF434" i="14"/>
  <c r="CG434" i="14" s="1"/>
  <c r="CH434" i="14" s="1"/>
  <c r="CI434" i="14" s="1"/>
  <c r="CJ434" i="14" s="1"/>
  <c r="CK434" i="14" s="1"/>
  <c r="CL434" i="14" s="1"/>
  <c r="CM434" i="14" s="1"/>
  <c r="CN434" i="14" s="1"/>
  <c r="CO434" i="14" s="1"/>
  <c r="CP434" i="14" s="1"/>
  <c r="Q371" i="14"/>
  <c r="CQ371" i="14" s="1"/>
  <c r="CE307" i="14"/>
  <c r="CF307" i="14" s="1"/>
  <c r="CG307" i="14" s="1"/>
  <c r="CH307" i="14" s="1"/>
  <c r="CI307" i="14" s="1"/>
  <c r="CJ307" i="14" s="1"/>
  <c r="CK307" i="14" s="1"/>
  <c r="CL307" i="14" s="1"/>
  <c r="CM307" i="14" s="1"/>
  <c r="CN307" i="14" s="1"/>
  <c r="CO307" i="14" s="1"/>
  <c r="CP307" i="14" s="1"/>
  <c r="P76" i="14"/>
  <c r="CE76" i="14" s="1"/>
  <c r="CF418" i="14"/>
  <c r="CG418" i="14" s="1"/>
  <c r="CH418" i="14" s="1"/>
  <c r="CI418" i="14" s="1"/>
  <c r="CJ418" i="14" s="1"/>
  <c r="CK418" i="14" s="1"/>
  <c r="CL418" i="14" s="1"/>
  <c r="CM418" i="14" s="1"/>
  <c r="CN418" i="14" s="1"/>
  <c r="CO418" i="14" s="1"/>
  <c r="CP418" i="14" s="1"/>
  <c r="AX6" i="6"/>
  <c r="BJ14" i="14"/>
  <c r="CF250" i="14"/>
  <c r="CG250" i="14" s="1"/>
  <c r="CH250" i="14" s="1"/>
  <c r="CI250" i="14" s="1"/>
  <c r="CJ250" i="14" s="1"/>
  <c r="CK250" i="14" s="1"/>
  <c r="CL250" i="14" s="1"/>
  <c r="CM250" i="14" s="1"/>
  <c r="CN250" i="14" s="1"/>
  <c r="CO250" i="14" s="1"/>
  <c r="CP250" i="14" s="1"/>
  <c r="CE130" i="14"/>
  <c r="CF130" i="14" s="1"/>
  <c r="CG130" i="14" s="1"/>
  <c r="CH130" i="14" s="1"/>
  <c r="CI130" i="14" s="1"/>
  <c r="CJ130" i="14" s="1"/>
  <c r="CK130" i="14" s="1"/>
  <c r="CL130" i="14" s="1"/>
  <c r="CM130" i="14" s="1"/>
  <c r="CN130" i="14" s="1"/>
  <c r="CO130" i="14" s="1"/>
  <c r="CP130" i="14" s="1"/>
  <c r="CF465" i="14"/>
  <c r="CG465" i="14" s="1"/>
  <c r="CH465" i="14" s="1"/>
  <c r="CI465" i="14" s="1"/>
  <c r="CJ465" i="14" s="1"/>
  <c r="CK465" i="14" s="1"/>
  <c r="CL465" i="14" s="1"/>
  <c r="CM465" i="14" s="1"/>
  <c r="CN465" i="14" s="1"/>
  <c r="CO465" i="14" s="1"/>
  <c r="CP465" i="14" s="1"/>
  <c r="CF29" i="14"/>
  <c r="CG29" i="14" s="1"/>
  <c r="CH29" i="14" s="1"/>
  <c r="CI29" i="14" s="1"/>
  <c r="CJ29" i="14" s="1"/>
  <c r="CK29" i="14" s="1"/>
  <c r="CL29" i="14" s="1"/>
  <c r="CM29" i="14" s="1"/>
  <c r="CN29" i="14" s="1"/>
  <c r="CO29" i="14" s="1"/>
  <c r="CP29" i="14" s="1"/>
  <c r="CF61" i="14"/>
  <c r="CG61" i="14" s="1"/>
  <c r="CH61" i="14" s="1"/>
  <c r="CI61" i="14" s="1"/>
  <c r="CJ61" i="14" s="1"/>
  <c r="CK61" i="14" s="1"/>
  <c r="CL61" i="14" s="1"/>
  <c r="CM61" i="14" s="1"/>
  <c r="CN61" i="14" s="1"/>
  <c r="CO61" i="14" s="1"/>
  <c r="CP61" i="14" s="1"/>
  <c r="P92" i="14"/>
  <c r="CE92" i="14" s="1"/>
  <c r="CE113" i="14"/>
  <c r="CF113" i="14" s="1"/>
  <c r="CG113" i="14" s="1"/>
  <c r="CH113" i="14" s="1"/>
  <c r="CI113" i="14" s="1"/>
  <c r="CJ113" i="14" s="1"/>
  <c r="CK113" i="14" s="1"/>
  <c r="CL113" i="14" s="1"/>
  <c r="CM113" i="14" s="1"/>
  <c r="CN113" i="14" s="1"/>
  <c r="CO113" i="14" s="1"/>
  <c r="CP113" i="14" s="1"/>
  <c r="CF405" i="14"/>
  <c r="CG405" i="14" s="1"/>
  <c r="CH405" i="14" s="1"/>
  <c r="CI405" i="14" s="1"/>
  <c r="CJ405" i="14" s="1"/>
  <c r="CK405" i="14" s="1"/>
  <c r="CL405" i="14" s="1"/>
  <c r="CM405" i="14" s="1"/>
  <c r="CN405" i="14" s="1"/>
  <c r="CO405" i="14" s="1"/>
  <c r="CP405" i="14" s="1"/>
  <c r="Q138" i="14"/>
  <c r="CQ138" i="14" s="1"/>
  <c r="Q170" i="14"/>
  <c r="CQ170" i="14" s="1"/>
  <c r="CF247" i="14"/>
  <c r="CG247" i="14" s="1"/>
  <c r="CH247" i="14" s="1"/>
  <c r="CI247" i="14" s="1"/>
  <c r="CJ247" i="14" s="1"/>
  <c r="CK247" i="14" s="1"/>
  <c r="CL247" i="14" s="1"/>
  <c r="CM247" i="14" s="1"/>
  <c r="CN247" i="14" s="1"/>
  <c r="CO247" i="14" s="1"/>
  <c r="CP247" i="14" s="1"/>
  <c r="AX5" i="6"/>
  <c r="BJ12" i="14"/>
  <c r="BI2" i="14"/>
  <c r="BI3" i="14" s="1"/>
  <c r="AX73" i="6" s="1"/>
  <c r="AX82" i="6" s="1"/>
  <c r="CF318" i="14"/>
  <c r="CG318" i="14" s="1"/>
  <c r="CH318" i="14" s="1"/>
  <c r="CI318" i="14" s="1"/>
  <c r="CJ318" i="14" s="1"/>
  <c r="CK318" i="14" s="1"/>
  <c r="CL318" i="14" s="1"/>
  <c r="CM318" i="14" s="1"/>
  <c r="CN318" i="14" s="1"/>
  <c r="CO318" i="14" s="1"/>
  <c r="CP318" i="14" s="1"/>
  <c r="CF313" i="14"/>
  <c r="CG313" i="14" s="1"/>
  <c r="CH313" i="14" s="1"/>
  <c r="CI313" i="14" s="1"/>
  <c r="CJ313" i="14" s="1"/>
  <c r="CK313" i="14" s="1"/>
  <c r="CL313" i="14" s="1"/>
  <c r="CM313" i="14" s="1"/>
  <c r="CN313" i="14" s="1"/>
  <c r="CO313" i="14" s="1"/>
  <c r="CP313" i="14" s="1"/>
  <c r="Q34" i="14"/>
  <c r="CQ34" i="14" s="1"/>
  <c r="CF454" i="14"/>
  <c r="CG454" i="14" s="1"/>
  <c r="CH454" i="14" s="1"/>
  <c r="CI454" i="14" s="1"/>
  <c r="CJ454" i="14" s="1"/>
  <c r="CK454" i="14" s="1"/>
  <c r="CL454" i="14" s="1"/>
  <c r="CM454" i="14" s="1"/>
  <c r="CN454" i="14" s="1"/>
  <c r="CO454" i="14" s="1"/>
  <c r="CP454" i="14" s="1"/>
  <c r="CF459" i="14"/>
  <c r="CG459" i="14" s="1"/>
  <c r="CH459" i="14" s="1"/>
  <c r="CI459" i="14" s="1"/>
  <c r="CJ459" i="14" s="1"/>
  <c r="CK459" i="14" s="1"/>
  <c r="CL459" i="14" s="1"/>
  <c r="CM459" i="14" s="1"/>
  <c r="CN459" i="14" s="1"/>
  <c r="CO459" i="14" s="1"/>
  <c r="CP459" i="14" s="1"/>
  <c r="CF436" i="14"/>
  <c r="CG436" i="14" s="1"/>
  <c r="CH436" i="14" s="1"/>
  <c r="CI436" i="14" s="1"/>
  <c r="CJ436" i="14" s="1"/>
  <c r="CK436" i="14" s="1"/>
  <c r="CL436" i="14" s="1"/>
  <c r="CM436" i="14" s="1"/>
  <c r="CN436" i="14" s="1"/>
  <c r="CO436" i="14" s="1"/>
  <c r="CP436" i="14" s="1"/>
  <c r="CF248" i="14"/>
  <c r="CG248" i="14" s="1"/>
  <c r="CH248" i="14" s="1"/>
  <c r="CI248" i="14" s="1"/>
  <c r="CJ248" i="14" s="1"/>
  <c r="CK248" i="14" s="1"/>
  <c r="CL248" i="14" s="1"/>
  <c r="CM248" i="14" s="1"/>
  <c r="CN248" i="14" s="1"/>
  <c r="CO248" i="14" s="1"/>
  <c r="CP248" i="14" s="1"/>
  <c r="CE481" i="14"/>
  <c r="CF481" i="14" s="1"/>
  <c r="CG481" i="14" s="1"/>
  <c r="CH481" i="14" s="1"/>
  <c r="CI481" i="14" s="1"/>
  <c r="CJ481" i="14" s="1"/>
  <c r="CK481" i="14" s="1"/>
  <c r="CL481" i="14" s="1"/>
  <c r="CM481" i="14" s="1"/>
  <c r="CN481" i="14" s="1"/>
  <c r="CO481" i="14" s="1"/>
  <c r="CP481" i="14" s="1"/>
  <c r="CF410" i="14"/>
  <c r="CG410" i="14" s="1"/>
  <c r="CH410" i="14" s="1"/>
  <c r="CI410" i="14" s="1"/>
  <c r="CJ410" i="14" s="1"/>
  <c r="CK410" i="14" s="1"/>
  <c r="CL410" i="14" s="1"/>
  <c r="CM410" i="14" s="1"/>
  <c r="CN410" i="14" s="1"/>
  <c r="CO410" i="14" s="1"/>
  <c r="CP410" i="14" s="1"/>
  <c r="Q295" i="14"/>
  <c r="CE198" i="14"/>
  <c r="CF198" i="14" s="1"/>
  <c r="CG198" i="14" s="1"/>
  <c r="CH198" i="14" s="1"/>
  <c r="CI198" i="14" s="1"/>
  <c r="CJ198" i="14" s="1"/>
  <c r="CK198" i="14" s="1"/>
  <c r="CL198" i="14" s="1"/>
  <c r="CM198" i="14" s="1"/>
  <c r="CN198" i="14" s="1"/>
  <c r="CO198" i="14" s="1"/>
  <c r="CP198" i="14" s="1"/>
  <c r="P15" i="14"/>
  <c r="CF229" i="14"/>
  <c r="CG229" i="14" s="1"/>
  <c r="CH229" i="14" s="1"/>
  <c r="CI229" i="14" s="1"/>
  <c r="CJ229" i="14" s="1"/>
  <c r="CK229" i="14" s="1"/>
  <c r="CL229" i="14" s="1"/>
  <c r="CM229" i="14" s="1"/>
  <c r="CN229" i="14" s="1"/>
  <c r="CO229" i="14" s="1"/>
  <c r="CP229" i="14" s="1"/>
  <c r="Q437" i="14"/>
  <c r="CQ437" i="14" s="1"/>
  <c r="CF65" i="14"/>
  <c r="CG65" i="14" s="1"/>
  <c r="CH65" i="14" s="1"/>
  <c r="CI65" i="14" s="1"/>
  <c r="CJ65" i="14" s="1"/>
  <c r="CK65" i="14" s="1"/>
  <c r="CL65" i="14" s="1"/>
  <c r="CM65" i="14" s="1"/>
  <c r="CN65" i="14" s="1"/>
  <c r="CO65" i="14" s="1"/>
  <c r="CP65" i="14" s="1"/>
  <c r="CF145" i="14"/>
  <c r="CG145" i="14" s="1"/>
  <c r="CH145" i="14" s="1"/>
  <c r="CI145" i="14" s="1"/>
  <c r="CJ145" i="14" s="1"/>
  <c r="CK145" i="14" s="1"/>
  <c r="CL145" i="14" s="1"/>
  <c r="CM145" i="14" s="1"/>
  <c r="CN145" i="14" s="1"/>
  <c r="CO145" i="14" s="1"/>
  <c r="CP145" i="14" s="1"/>
  <c r="Q75" i="14"/>
  <c r="Q81" i="14"/>
  <c r="CQ81" i="14" s="1"/>
  <c r="Q210" i="14"/>
  <c r="CF107" i="14"/>
  <c r="CG107" i="14" s="1"/>
  <c r="CH107" i="14" s="1"/>
  <c r="CI107" i="14" s="1"/>
  <c r="CJ107" i="14" s="1"/>
  <c r="CK107" i="14" s="1"/>
  <c r="CL107" i="14" s="1"/>
  <c r="CM107" i="14" s="1"/>
  <c r="CN107" i="14" s="1"/>
  <c r="CO107" i="14" s="1"/>
  <c r="CP107" i="14" s="1"/>
  <c r="CF239" i="14"/>
  <c r="CG239" i="14" s="1"/>
  <c r="CH239" i="14" s="1"/>
  <c r="CI239" i="14" s="1"/>
  <c r="CJ239" i="14" s="1"/>
  <c r="CK239" i="14" s="1"/>
  <c r="CL239" i="14" s="1"/>
  <c r="CM239" i="14" s="1"/>
  <c r="CN239" i="14" s="1"/>
  <c r="CO239" i="14" s="1"/>
  <c r="CP239" i="14" s="1"/>
  <c r="BA5" i="16"/>
  <c r="BA10" i="16" s="1"/>
  <c r="AQ168" i="10"/>
  <c r="AQ45" i="10"/>
  <c r="AQ23" i="10"/>
  <c r="AQ22" i="10" s="1"/>
  <c r="AQ65" i="10"/>
  <c r="AM112" i="10"/>
  <c r="AQ110" i="10"/>
  <c r="BB1" i="16"/>
  <c r="AR166" i="10"/>
  <c r="AS3" i="10"/>
  <c r="AR163" i="10"/>
  <c r="AR60" i="10"/>
  <c r="AR164" i="10"/>
  <c r="AR77" i="10"/>
  <c r="AR34" i="10" s="1"/>
  <c r="AR109" i="10"/>
  <c r="AR160" i="10"/>
  <c r="AR165" i="10"/>
  <c r="AR51" i="10"/>
  <c r="AR86" i="10"/>
  <c r="AR46" i="10"/>
  <c r="AR50" i="10"/>
  <c r="AR90" i="10"/>
  <c r="AR72" i="10"/>
  <c r="AR29" i="10" s="1"/>
  <c r="AR64" i="10"/>
  <c r="AR108" i="10"/>
  <c r="AR75" i="10"/>
  <c r="AR32" i="10" s="1"/>
  <c r="AR167" i="10"/>
  <c r="AR176" i="10" s="1"/>
  <c r="AR49" i="10"/>
  <c r="AR69" i="10"/>
  <c r="AR26" i="10" s="1"/>
  <c r="AR107" i="10"/>
  <c r="AR38" i="10"/>
  <c r="AR76" i="10"/>
  <c r="AR33" i="10" s="1"/>
  <c r="AR158" i="10"/>
  <c r="AR89" i="10"/>
  <c r="AR54" i="10"/>
  <c r="AR53" i="10"/>
  <c r="AR57" i="10"/>
  <c r="AR70" i="10"/>
  <c r="AR27" i="10" s="1"/>
  <c r="AR74" i="10"/>
  <c r="AR31" i="10" s="1"/>
  <c r="AR48" i="10"/>
  <c r="AR83" i="10"/>
  <c r="AR73" i="10"/>
  <c r="AR30" i="10" s="1"/>
  <c r="AR63" i="10"/>
  <c r="AR79" i="10"/>
  <c r="AR36" i="10" s="1"/>
  <c r="AR52" i="10"/>
  <c r="AR47" i="10"/>
  <c r="AR55" i="10"/>
  <c r="AR62" i="10"/>
  <c r="AR58" i="10"/>
  <c r="AR80" i="10"/>
  <c r="AR37" i="10" s="1"/>
  <c r="AR66" i="10"/>
  <c r="AR56" i="10"/>
  <c r="AR59" i="10"/>
  <c r="AR159" i="10"/>
  <c r="AR8" i="10"/>
  <c r="AR78" i="10"/>
  <c r="AR35" i="10" s="1"/>
  <c r="AR67" i="10"/>
  <c r="AR24" i="10" s="1"/>
  <c r="AR61" i="10"/>
  <c r="AR68" i="10"/>
  <c r="AR25" i="10" s="1"/>
  <c r="AR82" i="10"/>
  <c r="AR71" i="10"/>
  <c r="AR28" i="10" s="1"/>
  <c r="AR93" i="10"/>
  <c r="AR9" i="10"/>
  <c r="AR88" i="10"/>
  <c r="AR104" i="10"/>
  <c r="AR44" i="10"/>
  <c r="BA159" i="16"/>
  <c r="AL101" i="10"/>
  <c r="AL99" i="10"/>
  <c r="AM31" i="11"/>
  <c r="AI32" i="11" s="1"/>
  <c r="AO34" i="11"/>
  <c r="BI4" i="14"/>
  <c r="BH6" i="14"/>
  <c r="Q134" i="14" l="1"/>
  <c r="CQ134" i="14" s="1"/>
  <c r="BB159" i="23"/>
  <c r="CR45" i="14"/>
  <c r="CS45" i="14" s="1"/>
  <c r="CT45" i="14" s="1"/>
  <c r="CU45" i="14" s="1"/>
  <c r="CV45" i="14" s="1"/>
  <c r="CW45" i="14" s="1"/>
  <c r="CX45" i="14" s="1"/>
  <c r="CY45" i="14" s="1"/>
  <c r="CZ45" i="14" s="1"/>
  <c r="DA45" i="14" s="1"/>
  <c r="DB45" i="14" s="1"/>
  <c r="I41" i="11"/>
  <c r="K41" i="11" s="1"/>
  <c r="G42" i="11" s="1"/>
  <c r="Q71" i="14"/>
  <c r="CQ71" i="14" s="1"/>
  <c r="Q486" i="14"/>
  <c r="CQ486" i="14" s="1"/>
  <c r="CR486" i="14" s="1"/>
  <c r="CS486" i="14" s="1"/>
  <c r="CT486" i="14" s="1"/>
  <c r="CU486" i="14" s="1"/>
  <c r="CV486" i="14" s="1"/>
  <c r="CW486" i="14" s="1"/>
  <c r="CX486" i="14" s="1"/>
  <c r="CY486" i="14" s="1"/>
  <c r="CZ486" i="14" s="1"/>
  <c r="DA486" i="14" s="1"/>
  <c r="DB486" i="14" s="1"/>
  <c r="CR310" i="14"/>
  <c r="CS310" i="14" s="1"/>
  <c r="CT310" i="14" s="1"/>
  <c r="CU310" i="14" s="1"/>
  <c r="CV310" i="14" s="1"/>
  <c r="CW310" i="14" s="1"/>
  <c r="CX310" i="14" s="1"/>
  <c r="CY310" i="14" s="1"/>
  <c r="CZ310" i="14" s="1"/>
  <c r="DA310" i="14" s="1"/>
  <c r="DB310" i="14" s="1"/>
  <c r="Q476" i="14"/>
  <c r="CQ476" i="14" s="1"/>
  <c r="Q449" i="14"/>
  <c r="CQ449" i="14" s="1"/>
  <c r="Q117" i="14"/>
  <c r="CQ117" i="14" s="1"/>
  <c r="Q296" i="14"/>
  <c r="CQ296" i="14" s="1"/>
  <c r="Q482" i="14"/>
  <c r="CQ482" i="14" s="1"/>
  <c r="Q90" i="14"/>
  <c r="CQ90" i="14" s="1"/>
  <c r="Q326" i="14"/>
  <c r="CQ326" i="14" s="1"/>
  <c r="Q232" i="14"/>
  <c r="CQ232" i="14" s="1"/>
  <c r="AN95" i="10"/>
  <c r="AN96" i="10" s="1"/>
  <c r="Q480" i="14"/>
  <c r="CQ480" i="14" s="1"/>
  <c r="CR480" i="14" s="1"/>
  <c r="CS480" i="14" s="1"/>
  <c r="CT480" i="14" s="1"/>
  <c r="CU480" i="14" s="1"/>
  <c r="CV480" i="14" s="1"/>
  <c r="CW480" i="14" s="1"/>
  <c r="CX480" i="14" s="1"/>
  <c r="CY480" i="14" s="1"/>
  <c r="CZ480" i="14" s="1"/>
  <c r="DA480" i="14" s="1"/>
  <c r="DB480" i="14" s="1"/>
  <c r="AR7" i="10"/>
  <c r="AR10" i="10" s="1"/>
  <c r="Q203" i="14"/>
  <c r="CQ203" i="14" s="1"/>
  <c r="Q316" i="14"/>
  <c r="CQ316" i="14" s="1"/>
  <c r="CR316" i="14" s="1"/>
  <c r="CS316" i="14" s="1"/>
  <c r="CT316" i="14" s="1"/>
  <c r="CU316" i="14" s="1"/>
  <c r="CV316" i="14" s="1"/>
  <c r="CW316" i="14" s="1"/>
  <c r="CX316" i="14" s="1"/>
  <c r="CY316" i="14" s="1"/>
  <c r="CZ316" i="14" s="1"/>
  <c r="DA316" i="14" s="1"/>
  <c r="DB316" i="14" s="1"/>
  <c r="Q324" i="14"/>
  <c r="CQ324" i="14" s="1"/>
  <c r="Q106" i="14"/>
  <c r="CQ106" i="14" s="1"/>
  <c r="Q416" i="14"/>
  <c r="CQ416" i="14" s="1"/>
  <c r="CR416" i="14" s="1"/>
  <c r="CS416" i="14" s="1"/>
  <c r="CT416" i="14" s="1"/>
  <c r="CU416" i="14" s="1"/>
  <c r="CV416" i="14" s="1"/>
  <c r="CW416" i="14" s="1"/>
  <c r="CX416" i="14" s="1"/>
  <c r="CY416" i="14" s="1"/>
  <c r="CZ416" i="14" s="1"/>
  <c r="DA416" i="14" s="1"/>
  <c r="DB416" i="14" s="1"/>
  <c r="Q169" i="14"/>
  <c r="CQ169" i="14" s="1"/>
  <c r="BC1" i="23"/>
  <c r="AS6" i="10"/>
  <c r="AS12" i="10" s="1"/>
  <c r="Q64" i="14"/>
  <c r="CQ64" i="14" s="1"/>
  <c r="Q253" i="14"/>
  <c r="CQ253" i="14" s="1"/>
  <c r="CR253" i="14" s="1"/>
  <c r="CS253" i="14" s="1"/>
  <c r="CT253" i="14" s="1"/>
  <c r="CU253" i="14" s="1"/>
  <c r="CV253" i="14" s="1"/>
  <c r="CW253" i="14" s="1"/>
  <c r="CX253" i="14" s="1"/>
  <c r="CY253" i="14" s="1"/>
  <c r="CZ253" i="14" s="1"/>
  <c r="DA253" i="14" s="1"/>
  <c r="DB253" i="14" s="1"/>
  <c r="Q33" i="14"/>
  <c r="CQ33" i="14" s="1"/>
  <c r="Q217" i="14"/>
  <c r="CQ217" i="14" s="1"/>
  <c r="Q258" i="14"/>
  <c r="CQ258" i="14" s="1"/>
  <c r="CR258" i="14" s="1"/>
  <c r="CS258" i="14" s="1"/>
  <c r="CT258" i="14" s="1"/>
  <c r="CU258" i="14" s="1"/>
  <c r="CV258" i="14" s="1"/>
  <c r="CW258" i="14" s="1"/>
  <c r="CX258" i="14" s="1"/>
  <c r="CY258" i="14" s="1"/>
  <c r="CZ258" i="14" s="1"/>
  <c r="DA258" i="14" s="1"/>
  <c r="DB258" i="14" s="1"/>
  <c r="Q141" i="14"/>
  <c r="CQ141" i="14" s="1"/>
  <c r="CR141" i="14" s="1"/>
  <c r="CS141" i="14" s="1"/>
  <c r="CT141" i="14" s="1"/>
  <c r="CU141" i="14" s="1"/>
  <c r="CV141" i="14" s="1"/>
  <c r="CW141" i="14" s="1"/>
  <c r="CX141" i="14" s="1"/>
  <c r="CY141" i="14" s="1"/>
  <c r="CZ141" i="14" s="1"/>
  <c r="DA141" i="14" s="1"/>
  <c r="DB141" i="14" s="1"/>
  <c r="Q231" i="14"/>
  <c r="CQ231" i="14" s="1"/>
  <c r="AQ20" i="10"/>
  <c r="AN105" i="10"/>
  <c r="AN112" i="10" s="1"/>
  <c r="Q52" i="14"/>
  <c r="CQ52" i="14" s="1"/>
  <c r="Q491" i="14"/>
  <c r="CQ491" i="14" s="1"/>
  <c r="CR491" i="14" s="1"/>
  <c r="CS491" i="14" s="1"/>
  <c r="CT491" i="14" s="1"/>
  <c r="CU491" i="14" s="1"/>
  <c r="CV491" i="14" s="1"/>
  <c r="CW491" i="14" s="1"/>
  <c r="CX491" i="14" s="1"/>
  <c r="CY491" i="14" s="1"/>
  <c r="CZ491" i="14" s="1"/>
  <c r="DA491" i="14" s="1"/>
  <c r="DB491" i="14" s="1"/>
  <c r="Q291" i="14"/>
  <c r="CQ291" i="14" s="1"/>
  <c r="Q341" i="14"/>
  <c r="CQ341" i="14" s="1"/>
  <c r="Q105" i="14"/>
  <c r="Q62" i="14"/>
  <c r="CQ62" i="14" s="1"/>
  <c r="Q372" i="14"/>
  <c r="CQ372" i="14" s="1"/>
  <c r="Q111" i="14"/>
  <c r="CQ111" i="14" s="1"/>
  <c r="Q140" i="14"/>
  <c r="CQ140" i="14" s="1"/>
  <c r="Q344" i="14"/>
  <c r="CQ344" i="14" s="1"/>
  <c r="Q461" i="14"/>
  <c r="CQ461" i="14" s="1"/>
  <c r="Q497" i="14"/>
  <c r="CQ497" i="14" s="1"/>
  <c r="CR497" i="14" s="1"/>
  <c r="CS497" i="14" s="1"/>
  <c r="CT497" i="14" s="1"/>
  <c r="CU497" i="14" s="1"/>
  <c r="CV497" i="14" s="1"/>
  <c r="CW497" i="14" s="1"/>
  <c r="CX497" i="14" s="1"/>
  <c r="CY497" i="14" s="1"/>
  <c r="CZ497" i="14" s="1"/>
  <c r="DA497" i="14" s="1"/>
  <c r="DB497" i="14" s="1"/>
  <c r="Q38" i="14"/>
  <c r="CQ38" i="14" s="1"/>
  <c r="CR471" i="14"/>
  <c r="CS471" i="14" s="1"/>
  <c r="CT471" i="14" s="1"/>
  <c r="CU471" i="14" s="1"/>
  <c r="CV471" i="14" s="1"/>
  <c r="CW471" i="14" s="1"/>
  <c r="CX471" i="14" s="1"/>
  <c r="CY471" i="14" s="1"/>
  <c r="CZ471" i="14" s="1"/>
  <c r="DA471" i="14" s="1"/>
  <c r="DB471" i="14" s="1"/>
  <c r="CR448" i="14"/>
  <c r="CS448" i="14" s="1"/>
  <c r="CT448" i="14" s="1"/>
  <c r="CU448" i="14" s="1"/>
  <c r="CV448" i="14" s="1"/>
  <c r="CW448" i="14" s="1"/>
  <c r="CX448" i="14" s="1"/>
  <c r="CY448" i="14" s="1"/>
  <c r="CZ448" i="14" s="1"/>
  <c r="DA448" i="14" s="1"/>
  <c r="DB448" i="14" s="1"/>
  <c r="AM96" i="10"/>
  <c r="Q222" i="14"/>
  <c r="CQ222" i="14" s="1"/>
  <c r="CR222" i="14" s="1"/>
  <c r="CS222" i="14" s="1"/>
  <c r="CT222" i="14" s="1"/>
  <c r="CU222" i="14" s="1"/>
  <c r="CV222" i="14" s="1"/>
  <c r="CW222" i="14" s="1"/>
  <c r="CX222" i="14" s="1"/>
  <c r="CY222" i="14" s="1"/>
  <c r="CZ222" i="14" s="1"/>
  <c r="DA222" i="14" s="1"/>
  <c r="DB222" i="14" s="1"/>
  <c r="Q495" i="14"/>
  <c r="CQ495" i="14" s="1"/>
  <c r="Q490" i="14"/>
  <c r="CQ490" i="14" s="1"/>
  <c r="CR490" i="14" s="1"/>
  <c r="CS490" i="14" s="1"/>
  <c r="CT490" i="14" s="1"/>
  <c r="CU490" i="14" s="1"/>
  <c r="CV490" i="14" s="1"/>
  <c r="CW490" i="14" s="1"/>
  <c r="CX490" i="14" s="1"/>
  <c r="CY490" i="14" s="1"/>
  <c r="CZ490" i="14" s="1"/>
  <c r="DA490" i="14" s="1"/>
  <c r="DB490" i="14" s="1"/>
  <c r="AP16" i="10"/>
  <c r="AP41" i="10" s="1"/>
  <c r="AP87" i="10" s="1"/>
  <c r="AP91" i="10" s="1"/>
  <c r="Q102" i="14"/>
  <c r="CQ102" i="14" s="1"/>
  <c r="Q135" i="14"/>
  <c r="Q362" i="14"/>
  <c r="CQ362" i="14" s="1"/>
  <c r="CR362" i="14" s="1"/>
  <c r="CS362" i="14" s="1"/>
  <c r="CT362" i="14" s="1"/>
  <c r="CU362" i="14" s="1"/>
  <c r="CV362" i="14" s="1"/>
  <c r="CW362" i="14" s="1"/>
  <c r="CX362" i="14" s="1"/>
  <c r="CY362" i="14" s="1"/>
  <c r="CZ362" i="14" s="1"/>
  <c r="DA362" i="14" s="1"/>
  <c r="DB362" i="14" s="1"/>
  <c r="Q424" i="14"/>
  <c r="CQ424" i="14" s="1"/>
  <c r="CF183" i="14"/>
  <c r="CG183" i="14" s="1"/>
  <c r="CH183" i="14" s="1"/>
  <c r="CI183" i="14" s="1"/>
  <c r="CJ183" i="14" s="1"/>
  <c r="CK183" i="14" s="1"/>
  <c r="CL183" i="14" s="1"/>
  <c r="CM183" i="14" s="1"/>
  <c r="CN183" i="14" s="1"/>
  <c r="CO183" i="14" s="1"/>
  <c r="CP183" i="14" s="1"/>
  <c r="Q432" i="14"/>
  <c r="CQ432" i="14" s="1"/>
  <c r="Q196" i="14"/>
  <c r="CQ196" i="14" s="1"/>
  <c r="Q289" i="14"/>
  <c r="CQ289" i="14" s="1"/>
  <c r="CR289" i="14" s="1"/>
  <c r="CS289" i="14" s="1"/>
  <c r="CT289" i="14" s="1"/>
  <c r="CU289" i="14" s="1"/>
  <c r="CV289" i="14" s="1"/>
  <c r="CW289" i="14" s="1"/>
  <c r="CX289" i="14" s="1"/>
  <c r="CY289" i="14" s="1"/>
  <c r="CZ289" i="14" s="1"/>
  <c r="DA289" i="14" s="1"/>
  <c r="DB289" i="14" s="1"/>
  <c r="CF103" i="14"/>
  <c r="CG103" i="14" s="1"/>
  <c r="CH103" i="14" s="1"/>
  <c r="CI103" i="14" s="1"/>
  <c r="CJ103" i="14" s="1"/>
  <c r="CK103" i="14" s="1"/>
  <c r="CL103" i="14" s="1"/>
  <c r="CM103" i="14" s="1"/>
  <c r="CN103" i="14" s="1"/>
  <c r="CO103" i="14" s="1"/>
  <c r="CP103" i="14" s="1"/>
  <c r="Q500" i="14"/>
  <c r="CQ500" i="14" s="1"/>
  <c r="CR500" i="14" s="1"/>
  <c r="CS500" i="14" s="1"/>
  <c r="CT500" i="14" s="1"/>
  <c r="CU500" i="14" s="1"/>
  <c r="CV500" i="14" s="1"/>
  <c r="CW500" i="14" s="1"/>
  <c r="CX500" i="14" s="1"/>
  <c r="CY500" i="14" s="1"/>
  <c r="CZ500" i="14" s="1"/>
  <c r="DA500" i="14" s="1"/>
  <c r="DB500" i="14" s="1"/>
  <c r="Q132" i="14"/>
  <c r="CQ132" i="14" s="1"/>
  <c r="CR132" i="14" s="1"/>
  <c r="CS132" i="14" s="1"/>
  <c r="CT132" i="14" s="1"/>
  <c r="CU132" i="14" s="1"/>
  <c r="CV132" i="14" s="1"/>
  <c r="CW132" i="14" s="1"/>
  <c r="CX132" i="14" s="1"/>
  <c r="CY132" i="14" s="1"/>
  <c r="CZ132" i="14" s="1"/>
  <c r="DA132" i="14" s="1"/>
  <c r="DB132" i="14" s="1"/>
  <c r="CR355" i="14"/>
  <c r="CS355" i="14" s="1"/>
  <c r="CT355" i="14" s="1"/>
  <c r="CU355" i="14" s="1"/>
  <c r="CV355" i="14" s="1"/>
  <c r="CW355" i="14" s="1"/>
  <c r="CX355" i="14" s="1"/>
  <c r="CY355" i="14" s="1"/>
  <c r="CZ355" i="14" s="1"/>
  <c r="DA355" i="14" s="1"/>
  <c r="DB355" i="14" s="1"/>
  <c r="Q218" i="14"/>
  <c r="CQ218" i="14" s="1"/>
  <c r="Q349" i="14"/>
  <c r="CQ349" i="14" s="1"/>
  <c r="Q445" i="14"/>
  <c r="CQ445" i="14" s="1"/>
  <c r="CR445" i="14" s="1"/>
  <c r="CS445" i="14" s="1"/>
  <c r="CT445" i="14" s="1"/>
  <c r="CU445" i="14" s="1"/>
  <c r="CV445" i="14" s="1"/>
  <c r="CW445" i="14" s="1"/>
  <c r="CX445" i="14" s="1"/>
  <c r="CY445" i="14" s="1"/>
  <c r="CZ445" i="14" s="1"/>
  <c r="DA445" i="14" s="1"/>
  <c r="DB445" i="14" s="1"/>
  <c r="Q27" i="14"/>
  <c r="CQ27" i="14" s="1"/>
  <c r="CR27" i="14" s="1"/>
  <c r="CS27" i="14" s="1"/>
  <c r="CT27" i="14" s="1"/>
  <c r="CU27" i="14" s="1"/>
  <c r="CV27" i="14" s="1"/>
  <c r="CW27" i="14" s="1"/>
  <c r="CX27" i="14" s="1"/>
  <c r="CY27" i="14" s="1"/>
  <c r="CZ27" i="14" s="1"/>
  <c r="DA27" i="14" s="1"/>
  <c r="DB27" i="14" s="1"/>
  <c r="Q469" i="14"/>
  <c r="Q79" i="14"/>
  <c r="CQ79" i="14" s="1"/>
  <c r="CR79" i="14" s="1"/>
  <c r="CS79" i="14" s="1"/>
  <c r="CT79" i="14" s="1"/>
  <c r="CU79" i="14" s="1"/>
  <c r="CV79" i="14" s="1"/>
  <c r="CW79" i="14" s="1"/>
  <c r="CX79" i="14" s="1"/>
  <c r="CY79" i="14" s="1"/>
  <c r="CZ79" i="14" s="1"/>
  <c r="DA79" i="14" s="1"/>
  <c r="DB79" i="14" s="1"/>
  <c r="Q118" i="14"/>
  <c r="CQ118" i="14" s="1"/>
  <c r="Q484" i="14"/>
  <c r="CQ484" i="14" s="1"/>
  <c r="Q439" i="14"/>
  <c r="CQ439" i="14" s="1"/>
  <c r="CR439" i="14" s="1"/>
  <c r="CS439" i="14" s="1"/>
  <c r="CT439" i="14" s="1"/>
  <c r="CU439" i="14" s="1"/>
  <c r="CV439" i="14" s="1"/>
  <c r="CW439" i="14" s="1"/>
  <c r="CX439" i="14" s="1"/>
  <c r="CY439" i="14" s="1"/>
  <c r="CZ439" i="14" s="1"/>
  <c r="DA439" i="14" s="1"/>
  <c r="DB439" i="14" s="1"/>
  <c r="CF56" i="14"/>
  <c r="CG56" i="14" s="1"/>
  <c r="CH56" i="14" s="1"/>
  <c r="CI56" i="14" s="1"/>
  <c r="CJ56" i="14" s="1"/>
  <c r="CK56" i="14" s="1"/>
  <c r="CL56" i="14" s="1"/>
  <c r="CM56" i="14" s="1"/>
  <c r="CN56" i="14" s="1"/>
  <c r="CO56" i="14" s="1"/>
  <c r="CP56" i="14" s="1"/>
  <c r="Q176" i="14"/>
  <c r="CQ176" i="14" s="1"/>
  <c r="CR240" i="14"/>
  <c r="CS240" i="14" s="1"/>
  <c r="CT240" i="14" s="1"/>
  <c r="CU240" i="14" s="1"/>
  <c r="CV240" i="14" s="1"/>
  <c r="CW240" i="14" s="1"/>
  <c r="CX240" i="14" s="1"/>
  <c r="CY240" i="14" s="1"/>
  <c r="CZ240" i="14" s="1"/>
  <c r="DA240" i="14" s="1"/>
  <c r="DB240" i="14" s="1"/>
  <c r="Q97" i="14"/>
  <c r="Q467" i="14"/>
  <c r="CR315" i="14"/>
  <c r="CS315" i="14" s="1"/>
  <c r="CT315" i="14" s="1"/>
  <c r="CU315" i="14" s="1"/>
  <c r="CV315" i="14" s="1"/>
  <c r="CW315" i="14" s="1"/>
  <c r="CX315" i="14" s="1"/>
  <c r="CY315" i="14" s="1"/>
  <c r="CZ315" i="14" s="1"/>
  <c r="DA315" i="14" s="1"/>
  <c r="DB315" i="14" s="1"/>
  <c r="CG360" i="14"/>
  <c r="CH360" i="14" s="1"/>
  <c r="CI360" i="14" s="1"/>
  <c r="CJ360" i="14" s="1"/>
  <c r="CK360" i="14" s="1"/>
  <c r="CL360" i="14" s="1"/>
  <c r="CM360" i="14" s="1"/>
  <c r="CN360" i="14" s="1"/>
  <c r="CO360" i="14" s="1"/>
  <c r="CP360" i="14" s="1"/>
  <c r="Q357" i="14"/>
  <c r="CQ357" i="14" s="1"/>
  <c r="Q202" i="14"/>
  <c r="CQ202" i="14" s="1"/>
  <c r="AW157" i="16"/>
  <c r="Q377" i="14"/>
  <c r="CQ377" i="14" s="1"/>
  <c r="Q393" i="14"/>
  <c r="CQ393" i="14" s="1"/>
  <c r="Q409" i="14"/>
  <c r="CQ409" i="14" s="1"/>
  <c r="Q190" i="14"/>
  <c r="CQ190" i="14" s="1"/>
  <c r="CR190" i="14" s="1"/>
  <c r="CS190" i="14" s="1"/>
  <c r="CT190" i="14" s="1"/>
  <c r="CU190" i="14" s="1"/>
  <c r="CV190" i="14" s="1"/>
  <c r="CW190" i="14" s="1"/>
  <c r="CX190" i="14" s="1"/>
  <c r="CY190" i="14" s="1"/>
  <c r="CZ190" i="14" s="1"/>
  <c r="DA190" i="14" s="1"/>
  <c r="DB190" i="14" s="1"/>
  <c r="Q150" i="14"/>
  <c r="CQ150" i="14" s="1"/>
  <c r="Q336" i="14"/>
  <c r="Q189" i="14"/>
  <c r="CQ189" i="14" s="1"/>
  <c r="CR189" i="14" s="1"/>
  <c r="CS189" i="14" s="1"/>
  <c r="CT189" i="14" s="1"/>
  <c r="CU189" i="14" s="1"/>
  <c r="CV189" i="14" s="1"/>
  <c r="CW189" i="14" s="1"/>
  <c r="CX189" i="14" s="1"/>
  <c r="CY189" i="14" s="1"/>
  <c r="CZ189" i="14" s="1"/>
  <c r="DA189" i="14" s="1"/>
  <c r="DB189" i="14" s="1"/>
  <c r="Q334" i="14"/>
  <c r="CQ334" i="14" s="1"/>
  <c r="CR334" i="14" s="1"/>
  <c r="CS334" i="14" s="1"/>
  <c r="CT334" i="14" s="1"/>
  <c r="CU334" i="14" s="1"/>
  <c r="CV334" i="14" s="1"/>
  <c r="CW334" i="14" s="1"/>
  <c r="CX334" i="14" s="1"/>
  <c r="CY334" i="14" s="1"/>
  <c r="CZ334" i="14" s="1"/>
  <c r="DA334" i="14" s="1"/>
  <c r="DB334" i="14" s="1"/>
  <c r="Q143" i="14"/>
  <c r="CQ143" i="14" s="1"/>
  <c r="CF328" i="14"/>
  <c r="CG328" i="14" s="1"/>
  <c r="CH328" i="14" s="1"/>
  <c r="CI328" i="14" s="1"/>
  <c r="CJ328" i="14" s="1"/>
  <c r="CK328" i="14" s="1"/>
  <c r="CL328" i="14" s="1"/>
  <c r="CM328" i="14" s="1"/>
  <c r="CN328" i="14" s="1"/>
  <c r="CO328" i="14" s="1"/>
  <c r="CP328" i="14" s="1"/>
  <c r="CG392" i="14"/>
  <c r="CH392" i="14" s="1"/>
  <c r="CI392" i="14" s="1"/>
  <c r="CJ392" i="14" s="1"/>
  <c r="CK392" i="14" s="1"/>
  <c r="CL392" i="14" s="1"/>
  <c r="CM392" i="14" s="1"/>
  <c r="CN392" i="14" s="1"/>
  <c r="CO392" i="14" s="1"/>
  <c r="CP392" i="14" s="1"/>
  <c r="CR108" i="14"/>
  <c r="CS108" i="14" s="1"/>
  <c r="CT108" i="14" s="1"/>
  <c r="CU108" i="14" s="1"/>
  <c r="CV108" i="14" s="1"/>
  <c r="CW108" i="14" s="1"/>
  <c r="CX108" i="14" s="1"/>
  <c r="CY108" i="14" s="1"/>
  <c r="CZ108" i="14" s="1"/>
  <c r="DA108" i="14" s="1"/>
  <c r="DB108" i="14" s="1"/>
  <c r="Q342" i="14"/>
  <c r="Q186" i="14"/>
  <c r="CQ186" i="14" s="1"/>
  <c r="Q464" i="14"/>
  <c r="CQ464" i="14" s="1"/>
  <c r="Q184" i="14"/>
  <c r="Q272" i="14"/>
  <c r="CQ272" i="14" s="1"/>
  <c r="Q46" i="14"/>
  <c r="CQ46" i="14" s="1"/>
  <c r="CR46" i="14" s="1"/>
  <c r="CS46" i="14" s="1"/>
  <c r="CT46" i="14" s="1"/>
  <c r="CU46" i="14" s="1"/>
  <c r="CV46" i="14" s="1"/>
  <c r="CW46" i="14" s="1"/>
  <c r="CX46" i="14" s="1"/>
  <c r="CY46" i="14" s="1"/>
  <c r="CZ46" i="14" s="1"/>
  <c r="DA46" i="14" s="1"/>
  <c r="DB46" i="14" s="1"/>
  <c r="CR159" i="14"/>
  <c r="CS159" i="14" s="1"/>
  <c r="CT159" i="14" s="1"/>
  <c r="CU159" i="14" s="1"/>
  <c r="CV159" i="14" s="1"/>
  <c r="CW159" i="14" s="1"/>
  <c r="CX159" i="14" s="1"/>
  <c r="CY159" i="14" s="1"/>
  <c r="CZ159" i="14" s="1"/>
  <c r="DA159" i="14" s="1"/>
  <c r="DB159" i="14" s="1"/>
  <c r="Q127" i="14"/>
  <c r="CQ127" i="14" s="1"/>
  <c r="Q175" i="14"/>
  <c r="F42" i="15"/>
  <c r="H42" i="15" s="1"/>
  <c r="Q114" i="14"/>
  <c r="CQ114" i="14" s="1"/>
  <c r="Q95" i="14"/>
  <c r="CQ95" i="14" s="1"/>
  <c r="CR187" i="14"/>
  <c r="CS187" i="14" s="1"/>
  <c r="CT187" i="14" s="1"/>
  <c r="CU187" i="14" s="1"/>
  <c r="CV187" i="14" s="1"/>
  <c r="CW187" i="14" s="1"/>
  <c r="CX187" i="14" s="1"/>
  <c r="CY187" i="14" s="1"/>
  <c r="CZ187" i="14" s="1"/>
  <c r="DA187" i="14" s="1"/>
  <c r="DB187" i="14" s="1"/>
  <c r="Q165" i="14"/>
  <c r="Q271" i="14"/>
  <c r="CQ271" i="14" s="1"/>
  <c r="CR271" i="14" s="1"/>
  <c r="CS271" i="14" s="1"/>
  <c r="CT271" i="14" s="1"/>
  <c r="CU271" i="14" s="1"/>
  <c r="CV271" i="14" s="1"/>
  <c r="CW271" i="14" s="1"/>
  <c r="CX271" i="14" s="1"/>
  <c r="CY271" i="14" s="1"/>
  <c r="CZ271" i="14" s="1"/>
  <c r="DA271" i="14" s="1"/>
  <c r="DB271" i="14" s="1"/>
  <c r="Q412" i="14"/>
  <c r="CQ412" i="14" s="1"/>
  <c r="CR412" i="14" s="1"/>
  <c r="CS412" i="14" s="1"/>
  <c r="CT412" i="14" s="1"/>
  <c r="CU412" i="14" s="1"/>
  <c r="CV412" i="14" s="1"/>
  <c r="CW412" i="14" s="1"/>
  <c r="CX412" i="14" s="1"/>
  <c r="CY412" i="14" s="1"/>
  <c r="CZ412" i="14" s="1"/>
  <c r="DA412" i="14" s="1"/>
  <c r="DB412" i="14" s="1"/>
  <c r="Q401" i="14"/>
  <c r="CQ401" i="14" s="1"/>
  <c r="CR401" i="14" s="1"/>
  <c r="CS401" i="14" s="1"/>
  <c r="CT401" i="14" s="1"/>
  <c r="CU401" i="14" s="1"/>
  <c r="CV401" i="14" s="1"/>
  <c r="CW401" i="14" s="1"/>
  <c r="CX401" i="14" s="1"/>
  <c r="CY401" i="14" s="1"/>
  <c r="CZ401" i="14" s="1"/>
  <c r="DA401" i="14" s="1"/>
  <c r="DB401" i="14" s="1"/>
  <c r="Q257" i="14"/>
  <c r="CQ257" i="14" s="1"/>
  <c r="Q161" i="14"/>
  <c r="CQ161" i="14" s="1"/>
  <c r="CR453" i="14"/>
  <c r="CS453" i="14" s="1"/>
  <c r="CT453" i="14" s="1"/>
  <c r="CU453" i="14" s="1"/>
  <c r="CV453" i="14" s="1"/>
  <c r="CW453" i="14" s="1"/>
  <c r="CX453" i="14" s="1"/>
  <c r="CY453" i="14" s="1"/>
  <c r="CZ453" i="14" s="1"/>
  <c r="DA453" i="14" s="1"/>
  <c r="DB453" i="14" s="1"/>
  <c r="Q413" i="14"/>
  <c r="CQ413" i="14" s="1"/>
  <c r="CR413" i="14" s="1"/>
  <c r="CS413" i="14" s="1"/>
  <c r="CT413" i="14" s="1"/>
  <c r="CU413" i="14" s="1"/>
  <c r="CV413" i="14" s="1"/>
  <c r="CW413" i="14" s="1"/>
  <c r="CX413" i="14" s="1"/>
  <c r="CY413" i="14" s="1"/>
  <c r="CZ413" i="14" s="1"/>
  <c r="DA413" i="14" s="1"/>
  <c r="DB413" i="14" s="1"/>
  <c r="Q266" i="14"/>
  <c r="CQ266" i="14" s="1"/>
  <c r="CR266" i="14" s="1"/>
  <c r="CS266" i="14" s="1"/>
  <c r="CT266" i="14" s="1"/>
  <c r="CU266" i="14" s="1"/>
  <c r="CV266" i="14" s="1"/>
  <c r="CW266" i="14" s="1"/>
  <c r="CX266" i="14" s="1"/>
  <c r="CY266" i="14" s="1"/>
  <c r="CZ266" i="14" s="1"/>
  <c r="DA266" i="14" s="1"/>
  <c r="DB266" i="14" s="1"/>
  <c r="Q380" i="14"/>
  <c r="CQ380" i="14" s="1"/>
  <c r="CR380" i="14" s="1"/>
  <c r="CS380" i="14" s="1"/>
  <c r="CT380" i="14" s="1"/>
  <c r="CU380" i="14" s="1"/>
  <c r="CV380" i="14" s="1"/>
  <c r="CW380" i="14" s="1"/>
  <c r="CX380" i="14" s="1"/>
  <c r="CY380" i="14" s="1"/>
  <c r="CZ380" i="14" s="1"/>
  <c r="DA380" i="14" s="1"/>
  <c r="DB380" i="14" s="1"/>
  <c r="Q388" i="14"/>
  <c r="CG136" i="14"/>
  <c r="CH136" i="14" s="1"/>
  <c r="CI136" i="14" s="1"/>
  <c r="CJ136" i="14" s="1"/>
  <c r="CK136" i="14" s="1"/>
  <c r="CL136" i="14" s="1"/>
  <c r="CM136" i="14" s="1"/>
  <c r="CN136" i="14" s="1"/>
  <c r="CO136" i="14" s="1"/>
  <c r="CP136" i="14" s="1"/>
  <c r="Q254" i="14"/>
  <c r="Q239" i="14"/>
  <c r="CQ239" i="14" s="1"/>
  <c r="Q146" i="14"/>
  <c r="Q338" i="14"/>
  <c r="CQ338" i="14" s="1"/>
  <c r="CR338" i="14" s="1"/>
  <c r="CS338" i="14" s="1"/>
  <c r="CT338" i="14" s="1"/>
  <c r="CU338" i="14" s="1"/>
  <c r="CV338" i="14" s="1"/>
  <c r="CW338" i="14" s="1"/>
  <c r="CX338" i="14" s="1"/>
  <c r="CY338" i="14" s="1"/>
  <c r="CZ338" i="14" s="1"/>
  <c r="DA338" i="14" s="1"/>
  <c r="DB338" i="14" s="1"/>
  <c r="Q460" i="14"/>
  <c r="CQ460" i="14" s="1"/>
  <c r="Q438" i="14"/>
  <c r="CQ438" i="14" s="1"/>
  <c r="Q96" i="14"/>
  <c r="CQ96" i="14" s="1"/>
  <c r="CR96" i="14" s="1"/>
  <c r="CS96" i="14" s="1"/>
  <c r="CT96" i="14" s="1"/>
  <c r="CU96" i="14" s="1"/>
  <c r="CV96" i="14" s="1"/>
  <c r="CW96" i="14" s="1"/>
  <c r="CX96" i="14" s="1"/>
  <c r="CY96" i="14" s="1"/>
  <c r="CZ96" i="14" s="1"/>
  <c r="DA96" i="14" s="1"/>
  <c r="DB96" i="14" s="1"/>
  <c r="Q137" i="14"/>
  <c r="Q233" i="14"/>
  <c r="CQ233" i="14" s="1"/>
  <c r="Q193" i="14"/>
  <c r="CQ193" i="14" s="1"/>
  <c r="CR193" i="14" s="1"/>
  <c r="CS193" i="14" s="1"/>
  <c r="CT193" i="14" s="1"/>
  <c r="CU193" i="14" s="1"/>
  <c r="CV193" i="14" s="1"/>
  <c r="CW193" i="14" s="1"/>
  <c r="CX193" i="14" s="1"/>
  <c r="CY193" i="14" s="1"/>
  <c r="CZ193" i="14" s="1"/>
  <c r="DA193" i="14" s="1"/>
  <c r="DB193" i="14" s="1"/>
  <c r="Q164" i="14"/>
  <c r="CQ164" i="14" s="1"/>
  <c r="CE88" i="14"/>
  <c r="CF88" i="14" s="1"/>
  <c r="CG88" i="14" s="1"/>
  <c r="CH88" i="14" s="1"/>
  <c r="CI88" i="14" s="1"/>
  <c r="CJ88" i="14" s="1"/>
  <c r="CK88" i="14" s="1"/>
  <c r="CL88" i="14" s="1"/>
  <c r="CM88" i="14" s="1"/>
  <c r="CN88" i="14" s="1"/>
  <c r="CO88" i="14" s="1"/>
  <c r="CP88" i="14" s="1"/>
  <c r="Q363" i="14"/>
  <c r="CQ363" i="14" s="1"/>
  <c r="CR363" i="14" s="1"/>
  <c r="CS363" i="14" s="1"/>
  <c r="CT363" i="14" s="1"/>
  <c r="CU363" i="14" s="1"/>
  <c r="CV363" i="14" s="1"/>
  <c r="CW363" i="14" s="1"/>
  <c r="CX363" i="14" s="1"/>
  <c r="CY363" i="14" s="1"/>
  <c r="CZ363" i="14" s="1"/>
  <c r="DA363" i="14" s="1"/>
  <c r="DB363" i="14" s="1"/>
  <c r="CR126" i="14"/>
  <c r="CS126" i="14" s="1"/>
  <c r="CT126" i="14" s="1"/>
  <c r="CU126" i="14" s="1"/>
  <c r="CV126" i="14" s="1"/>
  <c r="CW126" i="14" s="1"/>
  <c r="CX126" i="14" s="1"/>
  <c r="CY126" i="14" s="1"/>
  <c r="CZ126" i="14" s="1"/>
  <c r="DA126" i="14" s="1"/>
  <c r="DB126" i="14" s="1"/>
  <c r="CR441" i="14"/>
  <c r="CS441" i="14" s="1"/>
  <c r="CT441" i="14" s="1"/>
  <c r="CU441" i="14" s="1"/>
  <c r="CV441" i="14" s="1"/>
  <c r="CW441" i="14" s="1"/>
  <c r="CX441" i="14" s="1"/>
  <c r="CY441" i="14" s="1"/>
  <c r="CZ441" i="14" s="1"/>
  <c r="DA441" i="14" s="1"/>
  <c r="DB441" i="14" s="1"/>
  <c r="Q129" i="14"/>
  <c r="CQ129" i="14" s="1"/>
  <c r="Q470" i="14"/>
  <c r="CQ470" i="14" s="1"/>
  <c r="CF308" i="14"/>
  <c r="CG308" i="14" s="1"/>
  <c r="CH308" i="14" s="1"/>
  <c r="CI308" i="14" s="1"/>
  <c r="CJ308" i="14" s="1"/>
  <c r="CK308" i="14" s="1"/>
  <c r="CL308" i="14" s="1"/>
  <c r="CM308" i="14" s="1"/>
  <c r="CN308" i="14" s="1"/>
  <c r="CO308" i="14" s="1"/>
  <c r="CP308" i="14" s="1"/>
  <c r="Q121" i="14"/>
  <c r="CQ121" i="14" s="1"/>
  <c r="Q427" i="14"/>
  <c r="CQ427" i="14" s="1"/>
  <c r="CR427" i="14" s="1"/>
  <c r="CS427" i="14" s="1"/>
  <c r="CT427" i="14" s="1"/>
  <c r="CU427" i="14" s="1"/>
  <c r="CV427" i="14" s="1"/>
  <c r="CW427" i="14" s="1"/>
  <c r="CX427" i="14" s="1"/>
  <c r="CY427" i="14" s="1"/>
  <c r="CZ427" i="14" s="1"/>
  <c r="DA427" i="14" s="1"/>
  <c r="DB427" i="14" s="1"/>
  <c r="Q171" i="14"/>
  <c r="CQ171" i="14" s="1"/>
  <c r="CR171" i="14" s="1"/>
  <c r="CS171" i="14" s="1"/>
  <c r="CT171" i="14" s="1"/>
  <c r="CU171" i="14" s="1"/>
  <c r="CV171" i="14" s="1"/>
  <c r="CW171" i="14" s="1"/>
  <c r="CX171" i="14" s="1"/>
  <c r="CY171" i="14" s="1"/>
  <c r="CZ171" i="14" s="1"/>
  <c r="DA171" i="14" s="1"/>
  <c r="DB171" i="14" s="1"/>
  <c r="CR206" i="14"/>
  <c r="CS206" i="14" s="1"/>
  <c r="CT206" i="14" s="1"/>
  <c r="CU206" i="14" s="1"/>
  <c r="CV206" i="14" s="1"/>
  <c r="CW206" i="14" s="1"/>
  <c r="CX206" i="14" s="1"/>
  <c r="CY206" i="14" s="1"/>
  <c r="CZ206" i="14" s="1"/>
  <c r="DA206" i="14" s="1"/>
  <c r="DB206" i="14" s="1"/>
  <c r="Q340" i="14"/>
  <c r="CQ340" i="14" s="1"/>
  <c r="CR340" i="14" s="1"/>
  <c r="CS340" i="14" s="1"/>
  <c r="CT340" i="14" s="1"/>
  <c r="CU340" i="14" s="1"/>
  <c r="CV340" i="14" s="1"/>
  <c r="CW340" i="14" s="1"/>
  <c r="CX340" i="14" s="1"/>
  <c r="CY340" i="14" s="1"/>
  <c r="CZ340" i="14" s="1"/>
  <c r="DA340" i="14" s="1"/>
  <c r="DB340" i="14" s="1"/>
  <c r="Q478" i="14"/>
  <c r="CQ478" i="14" s="1"/>
  <c r="CR478" i="14" s="1"/>
  <c r="CS478" i="14" s="1"/>
  <c r="CT478" i="14" s="1"/>
  <c r="CU478" i="14" s="1"/>
  <c r="CV478" i="14" s="1"/>
  <c r="CW478" i="14" s="1"/>
  <c r="CX478" i="14" s="1"/>
  <c r="CY478" i="14" s="1"/>
  <c r="CZ478" i="14" s="1"/>
  <c r="DA478" i="14" s="1"/>
  <c r="DB478" i="14" s="1"/>
  <c r="Q492" i="14"/>
  <c r="Q235" i="14"/>
  <c r="AQ13" i="10"/>
  <c r="AQ15" i="10"/>
  <c r="AQ14" i="10"/>
  <c r="Q221" i="14"/>
  <c r="CQ221" i="14" s="1"/>
  <c r="Q282" i="14"/>
  <c r="CQ282" i="14" s="1"/>
  <c r="Q245" i="14"/>
  <c r="AO103" i="10"/>
  <c r="AO174" i="10" s="1"/>
  <c r="AY157" i="23" s="1"/>
  <c r="AO81" i="10"/>
  <c r="AO84" i="10" s="1"/>
  <c r="AO87" i="10"/>
  <c r="AO91" i="10" s="1"/>
  <c r="Q335" i="14"/>
  <c r="Q197" i="14"/>
  <c r="Q400" i="14"/>
  <c r="CQ400" i="14" s="1"/>
  <c r="Q125" i="14"/>
  <c r="CQ125" i="14" s="1"/>
  <c r="CR125" i="14" s="1"/>
  <c r="CS125" i="14" s="1"/>
  <c r="CT125" i="14" s="1"/>
  <c r="CU125" i="14" s="1"/>
  <c r="CV125" i="14" s="1"/>
  <c r="CW125" i="14" s="1"/>
  <c r="CX125" i="14" s="1"/>
  <c r="CY125" i="14" s="1"/>
  <c r="CZ125" i="14" s="1"/>
  <c r="DA125" i="14" s="1"/>
  <c r="DB125" i="14" s="1"/>
  <c r="Q156" i="14"/>
  <c r="Q251" i="14"/>
  <c r="CQ251" i="14" s="1"/>
  <c r="Q109" i="14"/>
  <c r="CQ109" i="14" s="1"/>
  <c r="Q493" i="14"/>
  <c r="CQ493" i="14" s="1"/>
  <c r="Q305" i="14"/>
  <c r="CQ305" i="14" s="1"/>
  <c r="CF246" i="14"/>
  <c r="CG246" i="14" s="1"/>
  <c r="CH246" i="14" s="1"/>
  <c r="CI246" i="14" s="1"/>
  <c r="CJ246" i="14" s="1"/>
  <c r="CK246" i="14" s="1"/>
  <c r="CL246" i="14" s="1"/>
  <c r="CM246" i="14" s="1"/>
  <c r="CN246" i="14" s="1"/>
  <c r="CO246" i="14" s="1"/>
  <c r="CP246" i="14" s="1"/>
  <c r="Q120" i="14"/>
  <c r="CQ120" i="14" s="1"/>
  <c r="Q195" i="14"/>
  <c r="CQ195" i="14" s="1"/>
  <c r="CR195" i="14" s="1"/>
  <c r="CS195" i="14" s="1"/>
  <c r="CT195" i="14" s="1"/>
  <c r="CU195" i="14" s="1"/>
  <c r="CV195" i="14" s="1"/>
  <c r="CW195" i="14" s="1"/>
  <c r="CX195" i="14" s="1"/>
  <c r="CY195" i="14" s="1"/>
  <c r="CZ195" i="14" s="1"/>
  <c r="DA195" i="14" s="1"/>
  <c r="DB195" i="14" s="1"/>
  <c r="Q23" i="14"/>
  <c r="CQ23" i="14" s="1"/>
  <c r="CR23" i="14" s="1"/>
  <c r="CS23" i="14" s="1"/>
  <c r="CT23" i="14" s="1"/>
  <c r="CU23" i="14" s="1"/>
  <c r="CV23" i="14" s="1"/>
  <c r="CW23" i="14" s="1"/>
  <c r="CX23" i="14" s="1"/>
  <c r="CY23" i="14" s="1"/>
  <c r="CZ23" i="14" s="1"/>
  <c r="DA23" i="14" s="1"/>
  <c r="DB23" i="14" s="1"/>
  <c r="Q133" i="14"/>
  <c r="Q54" i="14"/>
  <c r="CQ54" i="14" s="1"/>
  <c r="CR54" i="14" s="1"/>
  <c r="CS54" i="14" s="1"/>
  <c r="CT54" i="14" s="1"/>
  <c r="CU54" i="14" s="1"/>
  <c r="CV54" i="14" s="1"/>
  <c r="CW54" i="14" s="1"/>
  <c r="CX54" i="14" s="1"/>
  <c r="CY54" i="14" s="1"/>
  <c r="CZ54" i="14" s="1"/>
  <c r="DA54" i="14" s="1"/>
  <c r="DB54" i="14" s="1"/>
  <c r="CE74" i="14"/>
  <c r="CF74" i="14" s="1"/>
  <c r="CG74" i="14" s="1"/>
  <c r="CH74" i="14" s="1"/>
  <c r="CI74" i="14" s="1"/>
  <c r="CJ74" i="14" s="1"/>
  <c r="CK74" i="14" s="1"/>
  <c r="CL74" i="14" s="1"/>
  <c r="CM74" i="14" s="1"/>
  <c r="CN74" i="14" s="1"/>
  <c r="CO74" i="14" s="1"/>
  <c r="CP74" i="14" s="1"/>
  <c r="Q180" i="14"/>
  <c r="CQ180" i="14" s="1"/>
  <c r="CR180" i="14" s="1"/>
  <c r="CS180" i="14" s="1"/>
  <c r="CT180" i="14" s="1"/>
  <c r="CU180" i="14" s="1"/>
  <c r="CV180" i="14" s="1"/>
  <c r="CW180" i="14" s="1"/>
  <c r="CX180" i="14" s="1"/>
  <c r="CY180" i="14" s="1"/>
  <c r="CZ180" i="14" s="1"/>
  <c r="DA180" i="14" s="1"/>
  <c r="DB180" i="14" s="1"/>
  <c r="Q107" i="14"/>
  <c r="CQ107" i="14" s="1"/>
  <c r="CR107" i="14" s="1"/>
  <c r="CS107" i="14" s="1"/>
  <c r="CT107" i="14" s="1"/>
  <c r="CU107" i="14" s="1"/>
  <c r="CV107" i="14" s="1"/>
  <c r="CW107" i="14" s="1"/>
  <c r="CX107" i="14" s="1"/>
  <c r="CY107" i="14" s="1"/>
  <c r="CZ107" i="14" s="1"/>
  <c r="DA107" i="14" s="1"/>
  <c r="DB107" i="14" s="1"/>
  <c r="CR110" i="14"/>
  <c r="CS110" i="14" s="1"/>
  <c r="CT110" i="14" s="1"/>
  <c r="CU110" i="14" s="1"/>
  <c r="CV110" i="14" s="1"/>
  <c r="CW110" i="14" s="1"/>
  <c r="CX110" i="14" s="1"/>
  <c r="CY110" i="14" s="1"/>
  <c r="CZ110" i="14" s="1"/>
  <c r="DA110" i="14" s="1"/>
  <c r="DB110" i="14" s="1"/>
  <c r="Q185" i="14"/>
  <c r="CQ185" i="14" s="1"/>
  <c r="Q215" i="14"/>
  <c r="CQ215" i="14" s="1"/>
  <c r="CR215" i="14" s="1"/>
  <c r="CS215" i="14" s="1"/>
  <c r="CT215" i="14" s="1"/>
  <c r="CU215" i="14" s="1"/>
  <c r="CV215" i="14" s="1"/>
  <c r="CW215" i="14" s="1"/>
  <c r="CX215" i="14" s="1"/>
  <c r="CY215" i="14" s="1"/>
  <c r="CZ215" i="14" s="1"/>
  <c r="DA215" i="14" s="1"/>
  <c r="DB215" i="14" s="1"/>
  <c r="Q41" i="14"/>
  <c r="CQ41" i="14" s="1"/>
  <c r="CG447" i="14"/>
  <c r="CH447" i="14" s="1"/>
  <c r="CI447" i="14" s="1"/>
  <c r="CJ447" i="14" s="1"/>
  <c r="CK447" i="14" s="1"/>
  <c r="CL447" i="14" s="1"/>
  <c r="CM447" i="14" s="1"/>
  <c r="CN447" i="14" s="1"/>
  <c r="CO447" i="14" s="1"/>
  <c r="CP447" i="14" s="1"/>
  <c r="Q212" i="14"/>
  <c r="Q139" i="14"/>
  <c r="CQ139" i="14" s="1"/>
  <c r="Q178" i="14"/>
  <c r="Q116" i="14"/>
  <c r="CQ116" i="14" s="1"/>
  <c r="CR116" i="14" s="1"/>
  <c r="CS116" i="14" s="1"/>
  <c r="CT116" i="14" s="1"/>
  <c r="CU116" i="14" s="1"/>
  <c r="CV116" i="14" s="1"/>
  <c r="CW116" i="14" s="1"/>
  <c r="CX116" i="14" s="1"/>
  <c r="CY116" i="14" s="1"/>
  <c r="CZ116" i="14" s="1"/>
  <c r="DA116" i="14" s="1"/>
  <c r="DB116" i="14" s="1"/>
  <c r="Q327" i="14"/>
  <c r="CQ327" i="14" s="1"/>
  <c r="CG224" i="14"/>
  <c r="CH224" i="14" s="1"/>
  <c r="CI224" i="14" s="1"/>
  <c r="CJ224" i="14" s="1"/>
  <c r="CK224" i="14" s="1"/>
  <c r="CL224" i="14" s="1"/>
  <c r="CM224" i="14" s="1"/>
  <c r="CN224" i="14" s="1"/>
  <c r="CO224" i="14" s="1"/>
  <c r="CP224" i="14" s="1"/>
  <c r="Q314" i="14"/>
  <c r="CQ314" i="14" s="1"/>
  <c r="CR314" i="14" s="1"/>
  <c r="CS314" i="14" s="1"/>
  <c r="CT314" i="14" s="1"/>
  <c r="CU314" i="14" s="1"/>
  <c r="CV314" i="14" s="1"/>
  <c r="CW314" i="14" s="1"/>
  <c r="CX314" i="14" s="1"/>
  <c r="CY314" i="14" s="1"/>
  <c r="CZ314" i="14" s="1"/>
  <c r="DA314" i="14" s="1"/>
  <c r="DB314" i="14" s="1"/>
  <c r="Q332" i="14"/>
  <c r="CQ332" i="14" s="1"/>
  <c r="CE243" i="14"/>
  <c r="CF243" i="14" s="1"/>
  <c r="CG243" i="14" s="1"/>
  <c r="CH243" i="14" s="1"/>
  <c r="CI243" i="14" s="1"/>
  <c r="CJ243" i="14" s="1"/>
  <c r="CK243" i="14" s="1"/>
  <c r="CL243" i="14" s="1"/>
  <c r="CM243" i="14" s="1"/>
  <c r="CN243" i="14" s="1"/>
  <c r="CO243" i="14" s="1"/>
  <c r="CP243" i="14" s="1"/>
  <c r="Q275" i="14"/>
  <c r="CQ275" i="14" s="1"/>
  <c r="Q276" i="14"/>
  <c r="CQ276" i="14" s="1"/>
  <c r="Q354" i="14"/>
  <c r="Q494" i="14"/>
  <c r="CQ494" i="14" s="1"/>
  <c r="CR494" i="14" s="1"/>
  <c r="CS494" i="14" s="1"/>
  <c r="CT494" i="14" s="1"/>
  <c r="CU494" i="14" s="1"/>
  <c r="CV494" i="14" s="1"/>
  <c r="CW494" i="14" s="1"/>
  <c r="CX494" i="14" s="1"/>
  <c r="CY494" i="14" s="1"/>
  <c r="CZ494" i="14" s="1"/>
  <c r="DA494" i="14" s="1"/>
  <c r="DB494" i="14" s="1"/>
  <c r="Q456" i="14"/>
  <c r="CQ456" i="14" s="1"/>
  <c r="Q311" i="14"/>
  <c r="Q168" i="14"/>
  <c r="Q29" i="14"/>
  <c r="CQ29" i="14" s="1"/>
  <c r="Q199" i="14"/>
  <c r="CQ199" i="14" s="1"/>
  <c r="Q320" i="14"/>
  <c r="Q104" i="14"/>
  <c r="CQ104" i="14" s="1"/>
  <c r="CR104" i="14" s="1"/>
  <c r="CS104" i="14" s="1"/>
  <c r="CT104" i="14" s="1"/>
  <c r="CU104" i="14" s="1"/>
  <c r="CV104" i="14" s="1"/>
  <c r="CW104" i="14" s="1"/>
  <c r="CX104" i="14" s="1"/>
  <c r="CY104" i="14" s="1"/>
  <c r="CZ104" i="14" s="1"/>
  <c r="DA104" i="14" s="1"/>
  <c r="DB104" i="14" s="1"/>
  <c r="Q347" i="14"/>
  <c r="Q429" i="14"/>
  <c r="CQ429" i="14" s="1"/>
  <c r="Q22" i="14"/>
  <c r="Q499" i="14"/>
  <c r="CQ499" i="14" s="1"/>
  <c r="CR260" i="14"/>
  <c r="CS260" i="14" s="1"/>
  <c r="CT260" i="14" s="1"/>
  <c r="CU260" i="14" s="1"/>
  <c r="CV260" i="14" s="1"/>
  <c r="CW260" i="14" s="1"/>
  <c r="CX260" i="14" s="1"/>
  <c r="CY260" i="14" s="1"/>
  <c r="CZ260" i="14" s="1"/>
  <c r="DA260" i="14" s="1"/>
  <c r="DB260" i="14" s="1"/>
  <c r="Q28" i="14"/>
  <c r="CR421" i="14"/>
  <c r="CS421" i="14" s="1"/>
  <c r="CT421" i="14" s="1"/>
  <c r="CU421" i="14" s="1"/>
  <c r="CV421" i="14" s="1"/>
  <c r="CW421" i="14" s="1"/>
  <c r="CX421" i="14" s="1"/>
  <c r="CY421" i="14" s="1"/>
  <c r="CZ421" i="14" s="1"/>
  <c r="DA421" i="14" s="1"/>
  <c r="DB421" i="14" s="1"/>
  <c r="Q472" i="14"/>
  <c r="CQ472" i="14" s="1"/>
  <c r="Q411" i="14"/>
  <c r="Q220" i="14"/>
  <c r="CQ220" i="14" s="1"/>
  <c r="CR220" i="14" s="1"/>
  <c r="CS220" i="14" s="1"/>
  <c r="CT220" i="14" s="1"/>
  <c r="CU220" i="14" s="1"/>
  <c r="CV220" i="14" s="1"/>
  <c r="CW220" i="14" s="1"/>
  <c r="CX220" i="14" s="1"/>
  <c r="CY220" i="14" s="1"/>
  <c r="CZ220" i="14" s="1"/>
  <c r="DA220" i="14" s="1"/>
  <c r="DB220" i="14" s="1"/>
  <c r="CE214" i="14"/>
  <c r="CF214" i="14" s="1"/>
  <c r="CG214" i="14" s="1"/>
  <c r="CH214" i="14" s="1"/>
  <c r="CI214" i="14" s="1"/>
  <c r="CJ214" i="14" s="1"/>
  <c r="CK214" i="14" s="1"/>
  <c r="CL214" i="14" s="1"/>
  <c r="CM214" i="14" s="1"/>
  <c r="CN214" i="14" s="1"/>
  <c r="CO214" i="14" s="1"/>
  <c r="CP214" i="14" s="1"/>
  <c r="Q80" i="14"/>
  <c r="CR415" i="14"/>
  <c r="CS415" i="14" s="1"/>
  <c r="CT415" i="14" s="1"/>
  <c r="CU415" i="14" s="1"/>
  <c r="CV415" i="14" s="1"/>
  <c r="CW415" i="14" s="1"/>
  <c r="CX415" i="14" s="1"/>
  <c r="CY415" i="14" s="1"/>
  <c r="CZ415" i="14" s="1"/>
  <c r="DA415" i="14" s="1"/>
  <c r="DB415" i="14" s="1"/>
  <c r="CE93" i="14"/>
  <c r="CF93" i="14" s="1"/>
  <c r="CG93" i="14" s="1"/>
  <c r="CH93" i="14" s="1"/>
  <c r="CI93" i="14" s="1"/>
  <c r="CJ93" i="14" s="1"/>
  <c r="CK93" i="14" s="1"/>
  <c r="CL93" i="14" s="1"/>
  <c r="CM93" i="14" s="1"/>
  <c r="CN93" i="14" s="1"/>
  <c r="CO93" i="14" s="1"/>
  <c r="CP93" i="14" s="1"/>
  <c r="CF24" i="14"/>
  <c r="CG24" i="14" s="1"/>
  <c r="CH24" i="14" s="1"/>
  <c r="CI24" i="14" s="1"/>
  <c r="CJ24" i="14" s="1"/>
  <c r="CK24" i="14" s="1"/>
  <c r="CL24" i="14" s="1"/>
  <c r="CM24" i="14" s="1"/>
  <c r="CN24" i="14" s="1"/>
  <c r="CO24" i="14" s="1"/>
  <c r="CP24" i="14" s="1"/>
  <c r="Q373" i="14"/>
  <c r="CQ373" i="14" s="1"/>
  <c r="Q123" i="14"/>
  <c r="CQ123" i="14" s="1"/>
  <c r="Q428" i="14"/>
  <c r="CQ428" i="14" s="1"/>
  <c r="Q389" i="14"/>
  <c r="Q115" i="14"/>
  <c r="CF167" i="14"/>
  <c r="CG167" i="14" s="1"/>
  <c r="CH167" i="14" s="1"/>
  <c r="CI167" i="14" s="1"/>
  <c r="CJ167" i="14" s="1"/>
  <c r="CK167" i="14" s="1"/>
  <c r="CL167" i="14" s="1"/>
  <c r="CM167" i="14" s="1"/>
  <c r="CN167" i="14" s="1"/>
  <c r="CO167" i="14" s="1"/>
  <c r="CP167" i="14" s="1"/>
  <c r="CG77" i="14"/>
  <c r="CH77" i="14" s="1"/>
  <c r="CI77" i="14" s="1"/>
  <c r="CJ77" i="14" s="1"/>
  <c r="CK77" i="14" s="1"/>
  <c r="CL77" i="14" s="1"/>
  <c r="CM77" i="14" s="1"/>
  <c r="CN77" i="14" s="1"/>
  <c r="CO77" i="14" s="1"/>
  <c r="CP77" i="14" s="1"/>
  <c r="CF39" i="14"/>
  <c r="CG39" i="14" s="1"/>
  <c r="CH39" i="14" s="1"/>
  <c r="CI39" i="14" s="1"/>
  <c r="CJ39" i="14" s="1"/>
  <c r="CK39" i="14" s="1"/>
  <c r="CL39" i="14" s="1"/>
  <c r="CM39" i="14" s="1"/>
  <c r="CN39" i="14" s="1"/>
  <c r="CO39" i="14" s="1"/>
  <c r="CP39" i="14" s="1"/>
  <c r="Q317" i="14"/>
  <c r="CQ317" i="14" s="1"/>
  <c r="Q86" i="14"/>
  <c r="Q385" i="14"/>
  <c r="CQ385" i="14" s="1"/>
  <c r="CR385" i="14" s="1"/>
  <c r="CS385" i="14" s="1"/>
  <c r="CT385" i="14" s="1"/>
  <c r="CU385" i="14" s="1"/>
  <c r="CV385" i="14" s="1"/>
  <c r="CW385" i="14" s="1"/>
  <c r="CX385" i="14" s="1"/>
  <c r="CY385" i="14" s="1"/>
  <c r="CZ385" i="14" s="1"/>
  <c r="DA385" i="14" s="1"/>
  <c r="DB385" i="14" s="1"/>
  <c r="Q306" i="14"/>
  <c r="CQ306" i="14" s="1"/>
  <c r="Q337" i="14"/>
  <c r="CQ337" i="14" s="1"/>
  <c r="CR375" i="14"/>
  <c r="CS375" i="14" s="1"/>
  <c r="CT375" i="14" s="1"/>
  <c r="CU375" i="14" s="1"/>
  <c r="CV375" i="14" s="1"/>
  <c r="CW375" i="14" s="1"/>
  <c r="CX375" i="14" s="1"/>
  <c r="CY375" i="14" s="1"/>
  <c r="CZ375" i="14" s="1"/>
  <c r="DA375" i="14" s="1"/>
  <c r="DB375" i="14" s="1"/>
  <c r="Q431" i="14"/>
  <c r="CQ431" i="14" s="1"/>
  <c r="Q475" i="14"/>
  <c r="CQ475" i="14" s="1"/>
  <c r="CR475" i="14" s="1"/>
  <c r="CS475" i="14" s="1"/>
  <c r="CT475" i="14" s="1"/>
  <c r="CU475" i="14" s="1"/>
  <c r="CV475" i="14" s="1"/>
  <c r="CW475" i="14" s="1"/>
  <c r="CX475" i="14" s="1"/>
  <c r="CY475" i="14" s="1"/>
  <c r="CZ475" i="14" s="1"/>
  <c r="DA475" i="14" s="1"/>
  <c r="DB475" i="14" s="1"/>
  <c r="P85" i="14"/>
  <c r="Q322" i="14"/>
  <c r="Q255" i="14"/>
  <c r="Q419" i="14"/>
  <c r="CF68" i="14"/>
  <c r="CG68" i="14" s="1"/>
  <c r="CH68" i="14" s="1"/>
  <c r="CI68" i="14" s="1"/>
  <c r="CJ68" i="14" s="1"/>
  <c r="CK68" i="14" s="1"/>
  <c r="CL68" i="14" s="1"/>
  <c r="CM68" i="14" s="1"/>
  <c r="CN68" i="14" s="1"/>
  <c r="CO68" i="14" s="1"/>
  <c r="CP68" i="14" s="1"/>
  <c r="Q226" i="14"/>
  <c r="CQ226" i="14" s="1"/>
  <c r="CR226" i="14" s="1"/>
  <c r="CS226" i="14" s="1"/>
  <c r="CT226" i="14" s="1"/>
  <c r="CU226" i="14" s="1"/>
  <c r="CV226" i="14" s="1"/>
  <c r="CW226" i="14" s="1"/>
  <c r="CX226" i="14" s="1"/>
  <c r="CY226" i="14" s="1"/>
  <c r="CZ226" i="14" s="1"/>
  <c r="DA226" i="14" s="1"/>
  <c r="DB226" i="14" s="1"/>
  <c r="Q252" i="14"/>
  <c r="CQ252" i="14" s="1"/>
  <c r="CR252" i="14" s="1"/>
  <c r="CS252" i="14" s="1"/>
  <c r="CT252" i="14" s="1"/>
  <c r="CU252" i="14" s="1"/>
  <c r="CV252" i="14" s="1"/>
  <c r="CW252" i="14" s="1"/>
  <c r="CX252" i="14" s="1"/>
  <c r="CY252" i="14" s="1"/>
  <c r="CZ252" i="14" s="1"/>
  <c r="DA252" i="14" s="1"/>
  <c r="DB252" i="14" s="1"/>
  <c r="Q299" i="14"/>
  <c r="CQ299" i="14" s="1"/>
  <c r="Q47" i="14"/>
  <c r="CQ47" i="14" s="1"/>
  <c r="CE374" i="14"/>
  <c r="CF374" i="14" s="1"/>
  <c r="CG374" i="14" s="1"/>
  <c r="CH374" i="14" s="1"/>
  <c r="CI374" i="14" s="1"/>
  <c r="CJ374" i="14" s="1"/>
  <c r="CK374" i="14" s="1"/>
  <c r="CL374" i="14" s="1"/>
  <c r="CM374" i="14" s="1"/>
  <c r="CN374" i="14" s="1"/>
  <c r="CO374" i="14" s="1"/>
  <c r="CP374" i="14" s="1"/>
  <c r="Q312" i="14"/>
  <c r="Q144" i="14"/>
  <c r="Q216" i="14"/>
  <c r="Q204" i="14"/>
  <c r="CR420" i="14"/>
  <c r="CS420" i="14" s="1"/>
  <c r="CT420" i="14" s="1"/>
  <c r="CU420" i="14" s="1"/>
  <c r="CV420" i="14" s="1"/>
  <c r="CW420" i="14" s="1"/>
  <c r="CX420" i="14" s="1"/>
  <c r="CY420" i="14" s="1"/>
  <c r="CZ420" i="14" s="1"/>
  <c r="DA420" i="14" s="1"/>
  <c r="DB420" i="14" s="1"/>
  <c r="Q53" i="14"/>
  <c r="Q426" i="14"/>
  <c r="CQ426" i="14" s="1"/>
  <c r="Q396" i="14"/>
  <c r="CQ396" i="14" s="1"/>
  <c r="Q264" i="14"/>
  <c r="CQ264" i="14" s="1"/>
  <c r="Q250" i="14"/>
  <c r="CQ250" i="14" s="1"/>
  <c r="CR250" i="14" s="1"/>
  <c r="CS250" i="14" s="1"/>
  <c r="CT250" i="14" s="1"/>
  <c r="CU250" i="14" s="1"/>
  <c r="CV250" i="14" s="1"/>
  <c r="CW250" i="14" s="1"/>
  <c r="CX250" i="14" s="1"/>
  <c r="CY250" i="14" s="1"/>
  <c r="CZ250" i="14" s="1"/>
  <c r="DA250" i="14" s="1"/>
  <c r="DB250" i="14" s="1"/>
  <c r="Q434" i="14"/>
  <c r="CQ434" i="14" s="1"/>
  <c r="CR434" i="14" s="1"/>
  <c r="CS434" i="14" s="1"/>
  <c r="CT434" i="14" s="1"/>
  <c r="CU434" i="14" s="1"/>
  <c r="CV434" i="14" s="1"/>
  <c r="CW434" i="14" s="1"/>
  <c r="CX434" i="14" s="1"/>
  <c r="CY434" i="14" s="1"/>
  <c r="CZ434" i="14" s="1"/>
  <c r="DA434" i="14" s="1"/>
  <c r="DB434" i="14" s="1"/>
  <c r="Q287" i="14"/>
  <c r="CQ287" i="14" s="1"/>
  <c r="Q148" i="14"/>
  <c r="CQ148" i="14" s="1"/>
  <c r="Q55" i="14"/>
  <c r="CQ55" i="14" s="1"/>
  <c r="Q248" i="14"/>
  <c r="CQ248" i="14" s="1"/>
  <c r="Q418" i="14"/>
  <c r="CQ418" i="14" s="1"/>
  <c r="CR418" i="14" s="1"/>
  <c r="CS418" i="14" s="1"/>
  <c r="CT418" i="14" s="1"/>
  <c r="CU418" i="14" s="1"/>
  <c r="CV418" i="14" s="1"/>
  <c r="CW418" i="14" s="1"/>
  <c r="CX418" i="14" s="1"/>
  <c r="CY418" i="14" s="1"/>
  <c r="CZ418" i="14" s="1"/>
  <c r="DA418" i="14" s="1"/>
  <c r="DB418" i="14" s="1"/>
  <c r="Q188" i="14"/>
  <c r="CQ188" i="14" s="1"/>
  <c r="Q19" i="14"/>
  <c r="CQ19" i="14" s="1"/>
  <c r="CR417" i="14"/>
  <c r="CF297" i="14"/>
  <c r="CG297" i="14" s="1"/>
  <c r="CH297" i="14" s="1"/>
  <c r="CI297" i="14" s="1"/>
  <c r="CJ297" i="14" s="1"/>
  <c r="CK297" i="14" s="1"/>
  <c r="CL297" i="14" s="1"/>
  <c r="CM297" i="14" s="1"/>
  <c r="CN297" i="14" s="1"/>
  <c r="CO297" i="14" s="1"/>
  <c r="CP297" i="14" s="1"/>
  <c r="Q477" i="14"/>
  <c r="Q36" i="14"/>
  <c r="Q298" i="14"/>
  <c r="Q300" i="14"/>
  <c r="CQ300" i="14" s="1"/>
  <c r="Q489" i="14"/>
  <c r="Q288" i="14"/>
  <c r="Q209" i="14"/>
  <c r="CF425" i="14"/>
  <c r="CG425" i="14" s="1"/>
  <c r="CH425" i="14" s="1"/>
  <c r="CI425" i="14" s="1"/>
  <c r="CJ425" i="14" s="1"/>
  <c r="CK425" i="14" s="1"/>
  <c r="CL425" i="14" s="1"/>
  <c r="CM425" i="14" s="1"/>
  <c r="CN425" i="14" s="1"/>
  <c r="CO425" i="14" s="1"/>
  <c r="CP425" i="14" s="1"/>
  <c r="Q395" i="14"/>
  <c r="R433" i="14"/>
  <c r="DC433" i="14" s="1"/>
  <c r="DD433" i="14" s="1"/>
  <c r="DE433" i="14" s="1"/>
  <c r="DF433" i="14" s="1"/>
  <c r="DG433" i="14" s="1"/>
  <c r="DH433" i="14" s="1"/>
  <c r="DI433" i="14" s="1"/>
  <c r="DJ433" i="14" s="1"/>
  <c r="DK433" i="14" s="1"/>
  <c r="DL433" i="14" s="1"/>
  <c r="DM433" i="14" s="1"/>
  <c r="DN433" i="14" s="1"/>
  <c r="Q181" i="14"/>
  <c r="CQ181" i="14" s="1"/>
  <c r="Q384" i="14"/>
  <c r="CQ384" i="14" s="1"/>
  <c r="Q364" i="14"/>
  <c r="CQ364" i="14" s="1"/>
  <c r="CF302" i="14"/>
  <c r="Q249" i="14"/>
  <c r="CQ249" i="14" s="1"/>
  <c r="Q410" i="14"/>
  <c r="CQ410" i="14" s="1"/>
  <c r="Q387" i="14"/>
  <c r="CQ387" i="14" s="1"/>
  <c r="Q444" i="14"/>
  <c r="Q301" i="14"/>
  <c r="CQ301" i="14" s="1"/>
  <c r="CR301" i="14" s="1"/>
  <c r="CS301" i="14" s="1"/>
  <c r="CT301" i="14" s="1"/>
  <c r="CU301" i="14" s="1"/>
  <c r="CV301" i="14" s="1"/>
  <c r="CW301" i="14" s="1"/>
  <c r="CX301" i="14" s="1"/>
  <c r="CY301" i="14" s="1"/>
  <c r="CZ301" i="14" s="1"/>
  <c r="DA301" i="14" s="1"/>
  <c r="DB301" i="14" s="1"/>
  <c r="Q236" i="14"/>
  <c r="CQ236" i="14" s="1"/>
  <c r="Q353" i="14"/>
  <c r="CQ353" i="14" s="1"/>
  <c r="Q234" i="14"/>
  <c r="CQ234" i="14" s="1"/>
  <c r="Q366" i="14"/>
  <c r="CQ366" i="14" s="1"/>
  <c r="Q182" i="14"/>
  <c r="CF323" i="14"/>
  <c r="CG323" i="14" s="1"/>
  <c r="CH323" i="14" s="1"/>
  <c r="CI323" i="14" s="1"/>
  <c r="CJ323" i="14" s="1"/>
  <c r="CK323" i="14" s="1"/>
  <c r="CL323" i="14" s="1"/>
  <c r="CM323" i="14" s="1"/>
  <c r="CN323" i="14" s="1"/>
  <c r="CO323" i="14" s="1"/>
  <c r="CP323" i="14" s="1"/>
  <c r="Q21" i="14"/>
  <c r="Q422" i="14"/>
  <c r="Q361" i="14"/>
  <c r="Q498" i="14"/>
  <c r="CQ498" i="14" s="1"/>
  <c r="Q379" i="14"/>
  <c r="CQ379" i="14" s="1"/>
  <c r="Q330" i="14"/>
  <c r="CQ330" i="14" s="1"/>
  <c r="Q67" i="14"/>
  <c r="Q155" i="14"/>
  <c r="CR386" i="14"/>
  <c r="CS386" i="14" s="1"/>
  <c r="CT386" i="14" s="1"/>
  <c r="CU386" i="14" s="1"/>
  <c r="CV386" i="14" s="1"/>
  <c r="CW386" i="14" s="1"/>
  <c r="CX386" i="14" s="1"/>
  <c r="CY386" i="14" s="1"/>
  <c r="CZ386" i="14" s="1"/>
  <c r="DA386" i="14" s="1"/>
  <c r="DB386" i="14" s="1"/>
  <c r="CR43" i="14"/>
  <c r="CS43" i="14" s="1"/>
  <c r="CT43" i="14" s="1"/>
  <c r="CU43" i="14" s="1"/>
  <c r="CV43" i="14" s="1"/>
  <c r="CW43" i="14" s="1"/>
  <c r="CX43" i="14" s="1"/>
  <c r="CY43" i="14" s="1"/>
  <c r="CZ43" i="14" s="1"/>
  <c r="DA43" i="14" s="1"/>
  <c r="DB43" i="14" s="1"/>
  <c r="CR42" i="14"/>
  <c r="CS42" i="14" s="1"/>
  <c r="CT42" i="14" s="1"/>
  <c r="CU42" i="14" s="1"/>
  <c r="CV42" i="14" s="1"/>
  <c r="CW42" i="14" s="1"/>
  <c r="CX42" i="14" s="1"/>
  <c r="CY42" i="14" s="1"/>
  <c r="CZ42" i="14" s="1"/>
  <c r="DA42" i="14" s="1"/>
  <c r="DB42" i="14" s="1"/>
  <c r="Q450" i="14"/>
  <c r="CQ450" i="14" s="1"/>
  <c r="Q294" i="14"/>
  <c r="Q440" i="14"/>
  <c r="CF119" i="14"/>
  <c r="CG119" i="14" s="1"/>
  <c r="CH119" i="14" s="1"/>
  <c r="CI119" i="14" s="1"/>
  <c r="CJ119" i="14" s="1"/>
  <c r="CK119" i="14" s="1"/>
  <c r="CL119" i="14" s="1"/>
  <c r="CM119" i="14" s="1"/>
  <c r="CN119" i="14" s="1"/>
  <c r="CO119" i="14" s="1"/>
  <c r="CP119" i="14" s="1"/>
  <c r="AQ100" i="10"/>
  <c r="CG51" i="14"/>
  <c r="CH51" i="14" s="1"/>
  <c r="CI51" i="14" s="1"/>
  <c r="CJ51" i="14" s="1"/>
  <c r="CK51" i="14" s="1"/>
  <c r="CL51" i="14" s="1"/>
  <c r="CM51" i="14" s="1"/>
  <c r="CN51" i="14" s="1"/>
  <c r="CO51" i="14" s="1"/>
  <c r="CP51" i="14" s="1"/>
  <c r="CF404" i="14"/>
  <c r="CR351" i="14"/>
  <c r="Q313" i="14"/>
  <c r="CQ313" i="14" s="1"/>
  <c r="CF158" i="14"/>
  <c r="CG158" i="14" s="1"/>
  <c r="CH158" i="14" s="1"/>
  <c r="CI158" i="14" s="1"/>
  <c r="CJ158" i="14" s="1"/>
  <c r="CK158" i="14" s="1"/>
  <c r="CL158" i="14" s="1"/>
  <c r="CM158" i="14" s="1"/>
  <c r="CN158" i="14" s="1"/>
  <c r="CO158" i="14" s="1"/>
  <c r="CP158" i="14" s="1"/>
  <c r="Q394" i="14"/>
  <c r="CQ394" i="14" s="1"/>
  <c r="Q318" i="14"/>
  <c r="CQ318" i="14" s="1"/>
  <c r="Q227" i="14"/>
  <c r="Q230" i="14"/>
  <c r="Q145" i="14"/>
  <c r="CQ145" i="14" s="1"/>
  <c r="CR145" i="14" s="1"/>
  <c r="CS145" i="14" s="1"/>
  <c r="CT145" i="14" s="1"/>
  <c r="CU145" i="14" s="1"/>
  <c r="CV145" i="14" s="1"/>
  <c r="CW145" i="14" s="1"/>
  <c r="CX145" i="14" s="1"/>
  <c r="CY145" i="14" s="1"/>
  <c r="CZ145" i="14" s="1"/>
  <c r="DA145" i="14" s="1"/>
  <c r="DB145" i="14" s="1"/>
  <c r="Q147" i="14"/>
  <c r="AW4" i="23"/>
  <c r="AW9" i="23" s="1"/>
  <c r="AW12" i="23" s="1"/>
  <c r="Q465" i="14"/>
  <c r="CQ465" i="14" s="1"/>
  <c r="CR465" i="14" s="1"/>
  <c r="CS465" i="14" s="1"/>
  <c r="CT465" i="14" s="1"/>
  <c r="CU465" i="14" s="1"/>
  <c r="CV465" i="14" s="1"/>
  <c r="CW465" i="14" s="1"/>
  <c r="CX465" i="14" s="1"/>
  <c r="CY465" i="14" s="1"/>
  <c r="CZ465" i="14" s="1"/>
  <c r="DA465" i="14" s="1"/>
  <c r="DB465" i="14" s="1"/>
  <c r="Q279" i="14"/>
  <c r="CQ279" i="14" s="1"/>
  <c r="Q177" i="14"/>
  <c r="CQ177" i="14" s="1"/>
  <c r="CR177" i="14" s="1"/>
  <c r="CS177" i="14" s="1"/>
  <c r="CT177" i="14" s="1"/>
  <c r="CU177" i="14" s="1"/>
  <c r="CV177" i="14" s="1"/>
  <c r="CW177" i="14" s="1"/>
  <c r="CX177" i="14" s="1"/>
  <c r="CY177" i="14" s="1"/>
  <c r="CZ177" i="14" s="1"/>
  <c r="DA177" i="14" s="1"/>
  <c r="DB177" i="14" s="1"/>
  <c r="Q142" i="14"/>
  <c r="CQ142" i="14" s="1"/>
  <c r="CF452" i="14"/>
  <c r="CG452" i="14" s="1"/>
  <c r="CH452" i="14" s="1"/>
  <c r="CI452" i="14" s="1"/>
  <c r="CJ452" i="14" s="1"/>
  <c r="CK452" i="14" s="1"/>
  <c r="CL452" i="14" s="1"/>
  <c r="CM452" i="14" s="1"/>
  <c r="CN452" i="14" s="1"/>
  <c r="CO452" i="14" s="1"/>
  <c r="CP452" i="14" s="1"/>
  <c r="Q30" i="14"/>
  <c r="CQ30" i="14" s="1"/>
  <c r="Q35" i="14"/>
  <c r="Q200" i="14"/>
  <c r="CQ200" i="14" s="1"/>
  <c r="Q174" i="14"/>
  <c r="CQ174" i="14" s="1"/>
  <c r="CR174" i="14" s="1"/>
  <c r="CS174" i="14" s="1"/>
  <c r="CT174" i="14" s="1"/>
  <c r="CU174" i="14" s="1"/>
  <c r="CV174" i="14" s="1"/>
  <c r="CW174" i="14" s="1"/>
  <c r="CX174" i="14" s="1"/>
  <c r="CY174" i="14" s="1"/>
  <c r="CZ174" i="14" s="1"/>
  <c r="DA174" i="14" s="1"/>
  <c r="DB174" i="14" s="1"/>
  <c r="CG391" i="14"/>
  <c r="CH391" i="14" s="1"/>
  <c r="CI391" i="14" s="1"/>
  <c r="CJ391" i="14" s="1"/>
  <c r="CK391" i="14" s="1"/>
  <c r="CL391" i="14" s="1"/>
  <c r="CM391" i="14" s="1"/>
  <c r="CN391" i="14" s="1"/>
  <c r="CO391" i="14" s="1"/>
  <c r="CP391" i="14" s="1"/>
  <c r="Q283" i="14"/>
  <c r="CF98" i="14"/>
  <c r="CG98" i="14" s="1"/>
  <c r="CH98" i="14" s="1"/>
  <c r="CI98" i="14" s="1"/>
  <c r="CJ98" i="14" s="1"/>
  <c r="CK98" i="14" s="1"/>
  <c r="CL98" i="14" s="1"/>
  <c r="CM98" i="14" s="1"/>
  <c r="CN98" i="14" s="1"/>
  <c r="CO98" i="14" s="1"/>
  <c r="CP98" i="14" s="1"/>
  <c r="Q247" i="14"/>
  <c r="CQ247" i="14" s="1"/>
  <c r="CR247" i="14" s="1"/>
  <c r="CS247" i="14" s="1"/>
  <c r="CT247" i="14" s="1"/>
  <c r="CU247" i="14" s="1"/>
  <c r="CV247" i="14" s="1"/>
  <c r="CW247" i="14" s="1"/>
  <c r="CX247" i="14" s="1"/>
  <c r="CY247" i="14" s="1"/>
  <c r="CZ247" i="14" s="1"/>
  <c r="DA247" i="14" s="1"/>
  <c r="DB247" i="14" s="1"/>
  <c r="CG462" i="14"/>
  <c r="CH462" i="14" s="1"/>
  <c r="CI462" i="14" s="1"/>
  <c r="CJ462" i="14" s="1"/>
  <c r="CK462" i="14" s="1"/>
  <c r="CL462" i="14" s="1"/>
  <c r="CM462" i="14" s="1"/>
  <c r="CN462" i="14" s="1"/>
  <c r="CO462" i="14" s="1"/>
  <c r="CP462" i="14" s="1"/>
  <c r="Q153" i="14"/>
  <c r="CG241" i="14"/>
  <c r="CH241" i="14" s="1"/>
  <c r="CI241" i="14" s="1"/>
  <c r="CJ241" i="14" s="1"/>
  <c r="CK241" i="14" s="1"/>
  <c r="CL241" i="14" s="1"/>
  <c r="CM241" i="14" s="1"/>
  <c r="CN241" i="14" s="1"/>
  <c r="CO241" i="14" s="1"/>
  <c r="CP241" i="14" s="1"/>
  <c r="Q345" i="14"/>
  <c r="Q99" i="14"/>
  <c r="CQ99" i="14" s="1"/>
  <c r="Q329" i="14"/>
  <c r="CQ329" i="14" s="1"/>
  <c r="Q290" i="14"/>
  <c r="CQ290" i="14" s="1"/>
  <c r="CR290" i="14" s="1"/>
  <c r="CS290" i="14" s="1"/>
  <c r="CT290" i="14" s="1"/>
  <c r="CU290" i="14" s="1"/>
  <c r="CV290" i="14" s="1"/>
  <c r="CW290" i="14" s="1"/>
  <c r="CX290" i="14" s="1"/>
  <c r="CY290" i="14" s="1"/>
  <c r="CZ290" i="14" s="1"/>
  <c r="DA290" i="14" s="1"/>
  <c r="DB290" i="14" s="1"/>
  <c r="Q292" i="14"/>
  <c r="CQ292" i="14" s="1"/>
  <c r="Q207" i="14"/>
  <c r="CQ207" i="14" s="1"/>
  <c r="Q303" i="14"/>
  <c r="Q284" i="14"/>
  <c r="CQ284" i="14" s="1"/>
  <c r="CR284" i="14" s="1"/>
  <c r="CS284" i="14" s="1"/>
  <c r="CT284" i="14" s="1"/>
  <c r="CU284" i="14" s="1"/>
  <c r="CV284" i="14" s="1"/>
  <c r="CW284" i="14" s="1"/>
  <c r="CX284" i="14" s="1"/>
  <c r="CY284" i="14" s="1"/>
  <c r="CZ284" i="14" s="1"/>
  <c r="DA284" i="14" s="1"/>
  <c r="DB284" i="14" s="1"/>
  <c r="AM99" i="10"/>
  <c r="BB5" i="23"/>
  <c r="BB10" i="23" s="1"/>
  <c r="CR170" i="14"/>
  <c r="CS170" i="14" s="1"/>
  <c r="CT170" i="14" s="1"/>
  <c r="CU170" i="14" s="1"/>
  <c r="CV170" i="14" s="1"/>
  <c r="CW170" i="14" s="1"/>
  <c r="CX170" i="14" s="1"/>
  <c r="CY170" i="14" s="1"/>
  <c r="CZ170" i="14" s="1"/>
  <c r="DA170" i="14" s="1"/>
  <c r="DB170" i="14" s="1"/>
  <c r="Q331" i="14"/>
  <c r="CR149" i="14"/>
  <c r="CS149" i="14" s="1"/>
  <c r="CT149" i="14" s="1"/>
  <c r="CU149" i="14" s="1"/>
  <c r="CV149" i="14" s="1"/>
  <c r="CW149" i="14" s="1"/>
  <c r="CX149" i="14" s="1"/>
  <c r="CY149" i="14" s="1"/>
  <c r="CZ149" i="14" s="1"/>
  <c r="DA149" i="14" s="1"/>
  <c r="DB149" i="14" s="1"/>
  <c r="CR18" i="14"/>
  <c r="CS18" i="14" s="1"/>
  <c r="CT18" i="14" s="1"/>
  <c r="CU18" i="14" s="1"/>
  <c r="CV18" i="14" s="1"/>
  <c r="CW18" i="14" s="1"/>
  <c r="CX18" i="14" s="1"/>
  <c r="CY18" i="14" s="1"/>
  <c r="CZ18" i="14" s="1"/>
  <c r="DA18" i="14" s="1"/>
  <c r="DB18" i="14" s="1"/>
  <c r="CR25" i="14"/>
  <c r="CS25" i="14" s="1"/>
  <c r="CT25" i="14" s="1"/>
  <c r="CU25" i="14" s="1"/>
  <c r="CV25" i="14" s="1"/>
  <c r="CW25" i="14" s="1"/>
  <c r="CX25" i="14" s="1"/>
  <c r="CY25" i="14" s="1"/>
  <c r="CZ25" i="14" s="1"/>
  <c r="DA25" i="14" s="1"/>
  <c r="DB25" i="14" s="1"/>
  <c r="Q40" i="14"/>
  <c r="CQ40" i="14" s="1"/>
  <c r="Q16" i="14"/>
  <c r="Q26" i="14"/>
  <c r="CQ26" i="14" s="1"/>
  <c r="CQ210" i="14"/>
  <c r="CR210" i="14" s="1"/>
  <c r="CS210" i="14" s="1"/>
  <c r="CT210" i="14" s="1"/>
  <c r="CU210" i="14" s="1"/>
  <c r="CV210" i="14" s="1"/>
  <c r="CW210" i="14" s="1"/>
  <c r="CX210" i="14" s="1"/>
  <c r="CY210" i="14" s="1"/>
  <c r="CZ210" i="14" s="1"/>
  <c r="DA210" i="14" s="1"/>
  <c r="DB210" i="14" s="1"/>
  <c r="CF151" i="14"/>
  <c r="CG151" i="14" s="1"/>
  <c r="CH151" i="14" s="1"/>
  <c r="CI151" i="14" s="1"/>
  <c r="CJ151" i="14" s="1"/>
  <c r="CK151" i="14" s="1"/>
  <c r="CL151" i="14" s="1"/>
  <c r="CM151" i="14" s="1"/>
  <c r="CN151" i="14" s="1"/>
  <c r="CO151" i="14" s="1"/>
  <c r="CP151" i="14" s="1"/>
  <c r="CQ87" i="14"/>
  <c r="Q84" i="14"/>
  <c r="CQ84" i="14" s="1"/>
  <c r="CR179" i="14"/>
  <c r="CS179" i="14" s="1"/>
  <c r="CT179" i="14" s="1"/>
  <c r="CU179" i="14" s="1"/>
  <c r="CV179" i="14" s="1"/>
  <c r="CW179" i="14" s="1"/>
  <c r="CX179" i="14" s="1"/>
  <c r="CY179" i="14" s="1"/>
  <c r="CZ179" i="14" s="1"/>
  <c r="DA179" i="14" s="1"/>
  <c r="DB179" i="14" s="1"/>
  <c r="Q390" i="14"/>
  <c r="Q48" i="14"/>
  <c r="CQ48" i="14" s="1"/>
  <c r="CQ73" i="14"/>
  <c r="CR73" i="14" s="1"/>
  <c r="CS73" i="14" s="1"/>
  <c r="CT73" i="14" s="1"/>
  <c r="CU73" i="14" s="1"/>
  <c r="CV73" i="14" s="1"/>
  <c r="CW73" i="14" s="1"/>
  <c r="CX73" i="14" s="1"/>
  <c r="CY73" i="14" s="1"/>
  <c r="CZ73" i="14" s="1"/>
  <c r="DA73" i="14" s="1"/>
  <c r="DB73" i="14" s="1"/>
  <c r="AZ140" i="6"/>
  <c r="AZ110" i="6"/>
  <c r="AZ93" i="6"/>
  <c r="AZ86" i="6"/>
  <c r="AZ137" i="6"/>
  <c r="AZ112" i="6"/>
  <c r="AZ88" i="6"/>
  <c r="AZ124" i="6"/>
  <c r="AZ87" i="6"/>
  <c r="AZ125" i="6"/>
  <c r="AZ123" i="6"/>
  <c r="AZ126" i="6"/>
  <c r="AZ101" i="6"/>
  <c r="AZ98" i="6"/>
  <c r="AZ127" i="6"/>
  <c r="BA84" i="6"/>
  <c r="AZ109" i="6"/>
  <c r="AZ103" i="6"/>
  <c r="AZ99" i="6"/>
  <c r="AZ89" i="6"/>
  <c r="AZ134" i="6"/>
  <c r="AZ91" i="6"/>
  <c r="AZ111" i="6"/>
  <c r="AZ138" i="6"/>
  <c r="AZ102" i="6"/>
  <c r="AZ116" i="6"/>
  <c r="AZ104" i="6"/>
  <c r="AZ100" i="6"/>
  <c r="AZ136" i="6"/>
  <c r="AZ90" i="6"/>
  <c r="AZ92" i="6"/>
  <c r="AZ139" i="6"/>
  <c r="AZ128" i="6"/>
  <c r="AZ135" i="6"/>
  <c r="AZ117" i="6"/>
  <c r="AZ129" i="6"/>
  <c r="AZ118" i="6"/>
  <c r="Q457" i="14"/>
  <c r="CQ457" i="14" s="1"/>
  <c r="CQ191" i="14"/>
  <c r="CR191" i="14" s="1"/>
  <c r="CS191" i="14" s="1"/>
  <c r="CT191" i="14" s="1"/>
  <c r="CU191" i="14" s="1"/>
  <c r="CV191" i="14" s="1"/>
  <c r="CW191" i="14" s="1"/>
  <c r="CX191" i="14" s="1"/>
  <c r="CY191" i="14" s="1"/>
  <c r="CZ191" i="14" s="1"/>
  <c r="DA191" i="14" s="1"/>
  <c r="DB191" i="14" s="1"/>
  <c r="CR483" i="14"/>
  <c r="CS483" i="14" s="1"/>
  <c r="CT483" i="14" s="1"/>
  <c r="CU483" i="14" s="1"/>
  <c r="CV483" i="14" s="1"/>
  <c r="CW483" i="14" s="1"/>
  <c r="CX483" i="14" s="1"/>
  <c r="CY483" i="14" s="1"/>
  <c r="CZ483" i="14" s="1"/>
  <c r="DA483" i="14" s="1"/>
  <c r="DB483" i="14" s="1"/>
  <c r="CR81" i="14"/>
  <c r="CS81" i="14" s="1"/>
  <c r="CT81" i="14" s="1"/>
  <c r="CU81" i="14" s="1"/>
  <c r="CV81" i="14" s="1"/>
  <c r="CW81" i="14" s="1"/>
  <c r="CX81" i="14" s="1"/>
  <c r="CY81" i="14" s="1"/>
  <c r="CZ81" i="14" s="1"/>
  <c r="DA81" i="14" s="1"/>
  <c r="DB81" i="14" s="1"/>
  <c r="R228" i="14"/>
  <c r="AY6" i="6"/>
  <c r="BK14" i="14"/>
  <c r="Q285" i="14"/>
  <c r="CQ285" i="14" s="1"/>
  <c r="Q13" i="14"/>
  <c r="Q163" i="14"/>
  <c r="CQ163" i="14" s="1"/>
  <c r="CR244" i="14"/>
  <c r="CS244" i="14" s="1"/>
  <c r="CT244" i="14" s="1"/>
  <c r="CU244" i="14" s="1"/>
  <c r="CV244" i="14" s="1"/>
  <c r="CW244" i="14" s="1"/>
  <c r="CX244" i="14" s="1"/>
  <c r="CY244" i="14" s="1"/>
  <c r="CZ244" i="14" s="1"/>
  <c r="DA244" i="14" s="1"/>
  <c r="DB244" i="14" s="1"/>
  <c r="BK57" i="14"/>
  <c r="AY8" i="6"/>
  <c r="CQ172" i="14"/>
  <c r="CR172" i="14" s="1"/>
  <c r="CS172" i="14" s="1"/>
  <c r="CT172" i="14" s="1"/>
  <c r="CU172" i="14" s="1"/>
  <c r="CV172" i="14" s="1"/>
  <c r="CW172" i="14" s="1"/>
  <c r="CX172" i="14" s="1"/>
  <c r="CY172" i="14" s="1"/>
  <c r="CZ172" i="14" s="1"/>
  <c r="DA172" i="14" s="1"/>
  <c r="DB172" i="14" s="1"/>
  <c r="CR160" i="14"/>
  <c r="CS160" i="14" s="1"/>
  <c r="CT160" i="14" s="1"/>
  <c r="CU160" i="14" s="1"/>
  <c r="CV160" i="14" s="1"/>
  <c r="CW160" i="14" s="1"/>
  <c r="CX160" i="14" s="1"/>
  <c r="CY160" i="14" s="1"/>
  <c r="CZ160" i="14" s="1"/>
  <c r="DA160" i="14" s="1"/>
  <c r="DB160" i="14" s="1"/>
  <c r="AF52" i="11"/>
  <c r="AG53" i="11"/>
  <c r="E54" i="11"/>
  <c r="D53" i="11"/>
  <c r="Q451" i="14"/>
  <c r="CQ75" i="14"/>
  <c r="CR75" i="14" s="1"/>
  <c r="CS75" i="14" s="1"/>
  <c r="CT75" i="14" s="1"/>
  <c r="CU75" i="14" s="1"/>
  <c r="CV75" i="14" s="1"/>
  <c r="CW75" i="14" s="1"/>
  <c r="CX75" i="14" s="1"/>
  <c r="CY75" i="14" s="1"/>
  <c r="CZ75" i="14" s="1"/>
  <c r="DA75" i="14" s="1"/>
  <c r="DB75" i="14" s="1"/>
  <c r="CR407" i="14"/>
  <c r="CS407" i="14" s="1"/>
  <c r="CT407" i="14" s="1"/>
  <c r="CU407" i="14" s="1"/>
  <c r="CV407" i="14" s="1"/>
  <c r="CW407" i="14" s="1"/>
  <c r="CX407" i="14" s="1"/>
  <c r="CY407" i="14" s="1"/>
  <c r="CZ407" i="14" s="1"/>
  <c r="DA407" i="14" s="1"/>
  <c r="DB407" i="14" s="1"/>
  <c r="CQ397" i="14"/>
  <c r="Q414" i="14"/>
  <c r="CR370" i="14"/>
  <c r="CS370" i="14" s="1"/>
  <c r="CT370" i="14" s="1"/>
  <c r="CU370" i="14" s="1"/>
  <c r="CV370" i="14" s="1"/>
  <c r="CW370" i="14" s="1"/>
  <c r="CX370" i="14" s="1"/>
  <c r="CY370" i="14" s="1"/>
  <c r="CZ370" i="14" s="1"/>
  <c r="DA370" i="14" s="1"/>
  <c r="DB370" i="14" s="1"/>
  <c r="Q259" i="14"/>
  <c r="CQ259" i="14" s="1"/>
  <c r="AX72" i="6"/>
  <c r="CF37" i="14"/>
  <c r="CG37" i="14" s="1"/>
  <c r="CH37" i="14" s="1"/>
  <c r="CI37" i="14" s="1"/>
  <c r="CJ37" i="14" s="1"/>
  <c r="CK37" i="14" s="1"/>
  <c r="CL37" i="14" s="1"/>
  <c r="CM37" i="14" s="1"/>
  <c r="CN37" i="14" s="1"/>
  <c r="CO37" i="14" s="1"/>
  <c r="CP37" i="14" s="1"/>
  <c r="R368" i="14"/>
  <c r="DC368" i="14" s="1"/>
  <c r="Q50" i="14"/>
  <c r="Q265" i="14"/>
  <c r="Q435" i="14"/>
  <c r="Q32" i="14"/>
  <c r="CQ32" i="14" s="1"/>
  <c r="Q367" i="14"/>
  <c r="CQ367" i="14" s="1"/>
  <c r="Q359" i="14"/>
  <c r="CQ359" i="14" s="1"/>
  <c r="Q100" i="14"/>
  <c r="CQ100" i="14" s="1"/>
  <c r="R60" i="14"/>
  <c r="DC60" i="14" s="1"/>
  <c r="R52" i="11"/>
  <c r="S53" i="11"/>
  <c r="AA52" i="11"/>
  <c r="Q274" i="14"/>
  <c r="CQ274" i="14" s="1"/>
  <c r="Q398" i="14"/>
  <c r="AY147" i="6"/>
  <c r="AR19" i="10" s="1"/>
  <c r="CR219" i="14"/>
  <c r="CS219" i="14" s="1"/>
  <c r="CT219" i="14" s="1"/>
  <c r="CU219" i="14" s="1"/>
  <c r="CV219" i="14" s="1"/>
  <c r="CW219" i="14" s="1"/>
  <c r="CX219" i="14" s="1"/>
  <c r="CY219" i="14" s="1"/>
  <c r="CZ219" i="14" s="1"/>
  <c r="DA219" i="14" s="1"/>
  <c r="DB219" i="14" s="1"/>
  <c r="CF256" i="14"/>
  <c r="CG256" i="14" s="1"/>
  <c r="CH256" i="14" s="1"/>
  <c r="CI256" i="14" s="1"/>
  <c r="CJ256" i="14" s="1"/>
  <c r="CK256" i="14" s="1"/>
  <c r="CL256" i="14" s="1"/>
  <c r="CM256" i="14" s="1"/>
  <c r="CN256" i="14" s="1"/>
  <c r="CO256" i="14" s="1"/>
  <c r="CP256" i="14" s="1"/>
  <c r="Q49" i="14"/>
  <c r="CQ49" i="14" s="1"/>
  <c r="CQ325" i="14"/>
  <c r="Q198" i="14"/>
  <c r="CQ198" i="14" s="1"/>
  <c r="CQ268" i="14"/>
  <c r="CR268" i="14" s="1"/>
  <c r="CS268" i="14" s="1"/>
  <c r="CT268" i="14" s="1"/>
  <c r="CU268" i="14" s="1"/>
  <c r="CV268" i="14" s="1"/>
  <c r="CW268" i="14" s="1"/>
  <c r="CX268" i="14" s="1"/>
  <c r="CY268" i="14" s="1"/>
  <c r="CZ268" i="14" s="1"/>
  <c r="DA268" i="14" s="1"/>
  <c r="DB268" i="14" s="1"/>
  <c r="CR31" i="14"/>
  <c r="CS31" i="14" s="1"/>
  <c r="CT31" i="14" s="1"/>
  <c r="CU31" i="14" s="1"/>
  <c r="CV31" i="14" s="1"/>
  <c r="CW31" i="14" s="1"/>
  <c r="CX31" i="14" s="1"/>
  <c r="CY31" i="14" s="1"/>
  <c r="CZ31" i="14" s="1"/>
  <c r="DA31" i="14" s="1"/>
  <c r="DB31" i="14" s="1"/>
  <c r="AY146" i="6"/>
  <c r="AR18" i="10" s="1"/>
  <c r="AR100" i="10" s="1"/>
  <c r="CR138" i="14"/>
  <c r="CS138" i="14" s="1"/>
  <c r="CT138" i="14" s="1"/>
  <c r="CU138" i="14" s="1"/>
  <c r="CV138" i="14" s="1"/>
  <c r="CW138" i="14" s="1"/>
  <c r="CX138" i="14" s="1"/>
  <c r="CY138" i="14" s="1"/>
  <c r="CZ138" i="14" s="1"/>
  <c r="DA138" i="14" s="1"/>
  <c r="DB138" i="14" s="1"/>
  <c r="CQ262" i="14"/>
  <c r="CQ286" i="14"/>
  <c r="CR286" i="14" s="1"/>
  <c r="CS286" i="14" s="1"/>
  <c r="CT286" i="14" s="1"/>
  <c r="CU286" i="14" s="1"/>
  <c r="CV286" i="14" s="1"/>
  <c r="CW286" i="14" s="1"/>
  <c r="CX286" i="14" s="1"/>
  <c r="CY286" i="14" s="1"/>
  <c r="CZ286" i="14" s="1"/>
  <c r="DA286" i="14" s="1"/>
  <c r="DB286" i="14" s="1"/>
  <c r="D43" i="15"/>
  <c r="E43" i="15"/>
  <c r="A44" i="15"/>
  <c r="CR346" i="14"/>
  <c r="CS346" i="14" s="1"/>
  <c r="CT346" i="14" s="1"/>
  <c r="CU346" i="14" s="1"/>
  <c r="CV346" i="14" s="1"/>
  <c r="CW346" i="14" s="1"/>
  <c r="CX346" i="14" s="1"/>
  <c r="CY346" i="14" s="1"/>
  <c r="CZ346" i="14" s="1"/>
  <c r="DA346" i="14" s="1"/>
  <c r="DB346" i="14" s="1"/>
  <c r="Q365" i="14"/>
  <c r="CQ365" i="14" s="1"/>
  <c r="Q488" i="14"/>
  <c r="Q242" i="14"/>
  <c r="CR237" i="14"/>
  <c r="CS237" i="14" s="1"/>
  <c r="CT237" i="14" s="1"/>
  <c r="CU237" i="14" s="1"/>
  <c r="CV237" i="14" s="1"/>
  <c r="CW237" i="14" s="1"/>
  <c r="CX237" i="14" s="1"/>
  <c r="CY237" i="14" s="1"/>
  <c r="CZ237" i="14" s="1"/>
  <c r="DA237" i="14" s="1"/>
  <c r="DB237" i="14" s="1"/>
  <c r="CR34" i="14"/>
  <c r="CS34" i="14" s="1"/>
  <c r="CT34" i="14" s="1"/>
  <c r="CU34" i="14" s="1"/>
  <c r="CV34" i="14" s="1"/>
  <c r="CW34" i="14" s="1"/>
  <c r="CX34" i="14" s="1"/>
  <c r="CY34" i="14" s="1"/>
  <c r="CZ34" i="14" s="1"/>
  <c r="DA34" i="14" s="1"/>
  <c r="DB34" i="14" s="1"/>
  <c r="Q352" i="14"/>
  <c r="CQ352" i="14" s="1"/>
  <c r="R406" i="14"/>
  <c r="CR403" i="14"/>
  <c r="CS403" i="14" s="1"/>
  <c r="CT403" i="14" s="1"/>
  <c r="CU403" i="14" s="1"/>
  <c r="CV403" i="14" s="1"/>
  <c r="CW403" i="14" s="1"/>
  <c r="CX403" i="14" s="1"/>
  <c r="CY403" i="14" s="1"/>
  <c r="CZ403" i="14" s="1"/>
  <c r="DA403" i="14" s="1"/>
  <c r="DB403" i="14" s="1"/>
  <c r="CQ278" i="14"/>
  <c r="CR278" i="14" s="1"/>
  <c r="CS278" i="14" s="1"/>
  <c r="CT278" i="14" s="1"/>
  <c r="CU278" i="14" s="1"/>
  <c r="CV278" i="14" s="1"/>
  <c r="CW278" i="14" s="1"/>
  <c r="CX278" i="14" s="1"/>
  <c r="CY278" i="14" s="1"/>
  <c r="CZ278" i="14" s="1"/>
  <c r="DA278" i="14" s="1"/>
  <c r="DB278" i="14" s="1"/>
  <c r="R455" i="14"/>
  <c r="R473" i="14"/>
  <c r="DC473" i="14" s="1"/>
  <c r="Q173" i="14"/>
  <c r="CQ173" i="14" s="1"/>
  <c r="CQ458" i="14"/>
  <c r="CR458" i="14" s="1"/>
  <c r="CS458" i="14" s="1"/>
  <c r="CT458" i="14" s="1"/>
  <c r="CU458" i="14" s="1"/>
  <c r="CV458" i="14" s="1"/>
  <c r="CW458" i="14" s="1"/>
  <c r="CX458" i="14" s="1"/>
  <c r="CY458" i="14" s="1"/>
  <c r="CZ458" i="14" s="1"/>
  <c r="DA458" i="14" s="1"/>
  <c r="DB458" i="14" s="1"/>
  <c r="CQ350" i="14"/>
  <c r="CR350" i="14" s="1"/>
  <c r="CS350" i="14" s="1"/>
  <c r="CT350" i="14" s="1"/>
  <c r="CU350" i="14" s="1"/>
  <c r="CV350" i="14" s="1"/>
  <c r="CW350" i="14" s="1"/>
  <c r="CX350" i="14" s="1"/>
  <c r="CY350" i="14" s="1"/>
  <c r="CZ350" i="14" s="1"/>
  <c r="DA350" i="14" s="1"/>
  <c r="DB350" i="14" s="1"/>
  <c r="R270" i="14"/>
  <c r="DC270" i="14" s="1"/>
  <c r="CQ211" i="14"/>
  <c r="CR211" i="14" s="1"/>
  <c r="CS211" i="14" s="1"/>
  <c r="CT211" i="14" s="1"/>
  <c r="CU211" i="14" s="1"/>
  <c r="CV211" i="14" s="1"/>
  <c r="CW211" i="14" s="1"/>
  <c r="CX211" i="14" s="1"/>
  <c r="CY211" i="14" s="1"/>
  <c r="CZ211" i="14" s="1"/>
  <c r="DA211" i="14" s="1"/>
  <c r="DB211" i="14" s="1"/>
  <c r="Q122" i="14"/>
  <c r="CQ122" i="14" s="1"/>
  <c r="Q65" i="14"/>
  <c r="CQ65" i="14" s="1"/>
  <c r="Q436" i="14"/>
  <c r="CQ436" i="14" s="1"/>
  <c r="Q479" i="14"/>
  <c r="CQ479" i="14" s="1"/>
  <c r="Q474" i="14"/>
  <c r="CQ474" i="14" s="1"/>
  <c r="CE15" i="14"/>
  <c r="Q91" i="14"/>
  <c r="CR281" i="14"/>
  <c r="CS281" i="14" s="1"/>
  <c r="CT281" i="14" s="1"/>
  <c r="CU281" i="14" s="1"/>
  <c r="CV281" i="14" s="1"/>
  <c r="CW281" i="14" s="1"/>
  <c r="CX281" i="14" s="1"/>
  <c r="CY281" i="14" s="1"/>
  <c r="CZ281" i="14" s="1"/>
  <c r="DA281" i="14" s="1"/>
  <c r="DB281" i="14" s="1"/>
  <c r="CQ376" i="14"/>
  <c r="CR376" i="14" s="1"/>
  <c r="CS376" i="14" s="1"/>
  <c r="CT376" i="14" s="1"/>
  <c r="CU376" i="14" s="1"/>
  <c r="CV376" i="14" s="1"/>
  <c r="CW376" i="14" s="1"/>
  <c r="CX376" i="14" s="1"/>
  <c r="CY376" i="14" s="1"/>
  <c r="CZ376" i="14" s="1"/>
  <c r="DA376" i="14" s="1"/>
  <c r="DB376" i="14" s="1"/>
  <c r="Q63" i="14"/>
  <c r="Q208" i="14"/>
  <c r="CQ208" i="14" s="1"/>
  <c r="CR89" i="14"/>
  <c r="CS89" i="14" s="1"/>
  <c r="CT89" i="14" s="1"/>
  <c r="CU89" i="14" s="1"/>
  <c r="CV89" i="14" s="1"/>
  <c r="CW89" i="14" s="1"/>
  <c r="CX89" i="14" s="1"/>
  <c r="CY89" i="14" s="1"/>
  <c r="CZ89" i="14" s="1"/>
  <c r="DA89" i="14" s="1"/>
  <c r="DB89" i="14" s="1"/>
  <c r="CR273" i="14"/>
  <c r="CS273" i="14" s="1"/>
  <c r="CT273" i="14" s="1"/>
  <c r="CU273" i="14" s="1"/>
  <c r="CV273" i="14" s="1"/>
  <c r="CW273" i="14" s="1"/>
  <c r="CX273" i="14" s="1"/>
  <c r="CY273" i="14" s="1"/>
  <c r="CZ273" i="14" s="1"/>
  <c r="DA273" i="14" s="1"/>
  <c r="DB273" i="14" s="1"/>
  <c r="CF76" i="14"/>
  <c r="CG76" i="14" s="1"/>
  <c r="CH76" i="14" s="1"/>
  <c r="CI76" i="14" s="1"/>
  <c r="CJ76" i="14" s="1"/>
  <c r="CK76" i="14" s="1"/>
  <c r="CL76" i="14" s="1"/>
  <c r="CM76" i="14" s="1"/>
  <c r="CN76" i="14" s="1"/>
  <c r="CO76" i="14" s="1"/>
  <c r="CP76" i="14" s="1"/>
  <c r="Q72" i="14"/>
  <c r="CQ72" i="14" s="1"/>
  <c r="Q319" i="14"/>
  <c r="CQ319" i="14" s="1"/>
  <c r="Q269" i="14"/>
  <c r="CQ269" i="14" s="1"/>
  <c r="Q78" i="14"/>
  <c r="CQ78" i="14" s="1"/>
  <c r="CR383" i="14"/>
  <c r="CS383" i="14" s="1"/>
  <c r="CT383" i="14" s="1"/>
  <c r="CU383" i="14" s="1"/>
  <c r="CV383" i="14" s="1"/>
  <c r="CW383" i="14" s="1"/>
  <c r="CX383" i="14" s="1"/>
  <c r="CY383" i="14" s="1"/>
  <c r="CZ383" i="14" s="1"/>
  <c r="DA383" i="14" s="1"/>
  <c r="DB383" i="14" s="1"/>
  <c r="CQ468" i="14"/>
  <c r="CR468" i="14" s="1"/>
  <c r="CS468" i="14" s="1"/>
  <c r="CT468" i="14" s="1"/>
  <c r="CU468" i="14" s="1"/>
  <c r="CV468" i="14" s="1"/>
  <c r="CW468" i="14" s="1"/>
  <c r="CX468" i="14" s="1"/>
  <c r="CY468" i="14" s="1"/>
  <c r="CZ468" i="14" s="1"/>
  <c r="DA468" i="14" s="1"/>
  <c r="DB468" i="14" s="1"/>
  <c r="CQ358" i="14"/>
  <c r="CR358" i="14" s="1"/>
  <c r="CS358" i="14" s="1"/>
  <c r="CT358" i="14" s="1"/>
  <c r="CU358" i="14" s="1"/>
  <c r="CV358" i="14" s="1"/>
  <c r="CW358" i="14" s="1"/>
  <c r="CX358" i="14" s="1"/>
  <c r="CY358" i="14" s="1"/>
  <c r="CZ358" i="14" s="1"/>
  <c r="DA358" i="14" s="1"/>
  <c r="DB358" i="14" s="1"/>
  <c r="Q343" i="14"/>
  <c r="CQ343" i="14" s="1"/>
  <c r="CQ94" i="14"/>
  <c r="CR94" i="14" s="1"/>
  <c r="CS94" i="14" s="1"/>
  <c r="CT94" i="14" s="1"/>
  <c r="CU94" i="14" s="1"/>
  <c r="CV94" i="14" s="1"/>
  <c r="CW94" i="14" s="1"/>
  <c r="CX94" i="14" s="1"/>
  <c r="CY94" i="14" s="1"/>
  <c r="CZ94" i="14" s="1"/>
  <c r="DA94" i="14" s="1"/>
  <c r="DB94" i="14" s="1"/>
  <c r="CR225" i="14"/>
  <c r="CS225" i="14" s="1"/>
  <c r="CT225" i="14" s="1"/>
  <c r="CU225" i="14" s="1"/>
  <c r="CV225" i="14" s="1"/>
  <c r="CW225" i="14" s="1"/>
  <c r="CX225" i="14" s="1"/>
  <c r="CY225" i="14" s="1"/>
  <c r="CZ225" i="14" s="1"/>
  <c r="DA225" i="14" s="1"/>
  <c r="DB225" i="14" s="1"/>
  <c r="Q152" i="14"/>
  <c r="CQ152" i="14" s="1"/>
  <c r="Q481" i="14"/>
  <c r="CQ481" i="14" s="1"/>
  <c r="AY5" i="6"/>
  <c r="BJ2" i="14"/>
  <c r="BJ3" i="14" s="1"/>
  <c r="AY73" i="6" s="1"/>
  <c r="AY82" i="6" s="1"/>
  <c r="BK12" i="14"/>
  <c r="Q405" i="14"/>
  <c r="CQ405" i="14" s="1"/>
  <c r="Q113" i="14"/>
  <c r="CQ69" i="14"/>
  <c r="CR69" i="14" s="1"/>
  <c r="CS69" i="14" s="1"/>
  <c r="CT69" i="14" s="1"/>
  <c r="CU69" i="14" s="1"/>
  <c r="CV69" i="14" s="1"/>
  <c r="CW69" i="14" s="1"/>
  <c r="CX69" i="14" s="1"/>
  <c r="CY69" i="14" s="1"/>
  <c r="CZ69" i="14" s="1"/>
  <c r="DA69" i="14" s="1"/>
  <c r="DB69" i="14" s="1"/>
  <c r="Q430" i="14"/>
  <c r="CQ466" i="14"/>
  <c r="CR466" i="14" s="1"/>
  <c r="CS466" i="14" s="1"/>
  <c r="CT466" i="14" s="1"/>
  <c r="CU466" i="14" s="1"/>
  <c r="CV466" i="14" s="1"/>
  <c r="CW466" i="14" s="1"/>
  <c r="CX466" i="14" s="1"/>
  <c r="CY466" i="14" s="1"/>
  <c r="CZ466" i="14" s="1"/>
  <c r="DA466" i="14" s="1"/>
  <c r="DB466" i="14" s="1"/>
  <c r="Q333" i="14"/>
  <c r="Q446" i="14"/>
  <c r="CQ446" i="14" s="1"/>
  <c r="CR402" i="14"/>
  <c r="CS402" i="14" s="1"/>
  <c r="CT402" i="14" s="1"/>
  <c r="CU402" i="14" s="1"/>
  <c r="CV402" i="14" s="1"/>
  <c r="CW402" i="14" s="1"/>
  <c r="CX402" i="14" s="1"/>
  <c r="CY402" i="14" s="1"/>
  <c r="CZ402" i="14" s="1"/>
  <c r="DA402" i="14" s="1"/>
  <c r="DB402" i="14" s="1"/>
  <c r="Q261" i="14"/>
  <c r="Q223" i="14"/>
  <c r="Q459" i="14"/>
  <c r="Q304" i="14"/>
  <c r="CQ304" i="14" s="1"/>
  <c r="R162" i="14"/>
  <c r="DC162" i="14" s="1"/>
  <c r="Q293" i="14"/>
  <c r="CQ293" i="14" s="1"/>
  <c r="Q83" i="14"/>
  <c r="CQ83" i="14" s="1"/>
  <c r="Q280" i="14"/>
  <c r="CQ280" i="14" s="1"/>
  <c r="CF92" i="14"/>
  <c r="CG92" i="14" s="1"/>
  <c r="CH92" i="14" s="1"/>
  <c r="CI92" i="14" s="1"/>
  <c r="CJ92" i="14" s="1"/>
  <c r="CK92" i="14" s="1"/>
  <c r="CL92" i="14" s="1"/>
  <c r="CM92" i="14" s="1"/>
  <c r="CN92" i="14" s="1"/>
  <c r="CO92" i="14" s="1"/>
  <c r="CP92" i="14" s="1"/>
  <c r="CR371" i="14"/>
  <c r="CS371" i="14" s="1"/>
  <c r="CT371" i="14" s="1"/>
  <c r="CU371" i="14" s="1"/>
  <c r="CV371" i="14" s="1"/>
  <c r="CW371" i="14" s="1"/>
  <c r="CX371" i="14" s="1"/>
  <c r="CY371" i="14" s="1"/>
  <c r="CZ371" i="14" s="1"/>
  <c r="DA371" i="14" s="1"/>
  <c r="DB371" i="14" s="1"/>
  <c r="Q128" i="14"/>
  <c r="R267" i="14"/>
  <c r="Q82" i="14"/>
  <c r="CQ82" i="14" s="1"/>
  <c r="R408" i="14"/>
  <c r="DC408" i="14" s="1"/>
  <c r="CQ20" i="14"/>
  <c r="CR20" i="14" s="1"/>
  <c r="CS20" i="14" s="1"/>
  <c r="CT20" i="14" s="1"/>
  <c r="CU20" i="14" s="1"/>
  <c r="CV20" i="14" s="1"/>
  <c r="CW20" i="14" s="1"/>
  <c r="CX20" i="14" s="1"/>
  <c r="CY20" i="14" s="1"/>
  <c r="CZ20" i="14" s="1"/>
  <c r="DA20" i="14" s="1"/>
  <c r="DB20" i="14" s="1"/>
  <c r="Q130" i="14"/>
  <c r="CQ130" i="14" s="1"/>
  <c r="CR44" i="14"/>
  <c r="CS44" i="14" s="1"/>
  <c r="CT44" i="14" s="1"/>
  <c r="CU44" i="14" s="1"/>
  <c r="CV44" i="14" s="1"/>
  <c r="CW44" i="14" s="1"/>
  <c r="CX44" i="14" s="1"/>
  <c r="CY44" i="14" s="1"/>
  <c r="CZ44" i="14" s="1"/>
  <c r="DA44" i="14" s="1"/>
  <c r="DB44" i="14" s="1"/>
  <c r="CR339" i="14"/>
  <c r="CS339" i="14" s="1"/>
  <c r="CT339" i="14" s="1"/>
  <c r="CU339" i="14" s="1"/>
  <c r="CV339" i="14" s="1"/>
  <c r="CW339" i="14" s="1"/>
  <c r="CX339" i="14" s="1"/>
  <c r="CY339" i="14" s="1"/>
  <c r="CZ339" i="14" s="1"/>
  <c r="DA339" i="14" s="1"/>
  <c r="DB339" i="14" s="1"/>
  <c r="Q348" i="14"/>
  <c r="CQ348" i="14" s="1"/>
  <c r="Q238" i="14"/>
  <c r="CQ238" i="14" s="1"/>
  <c r="CR463" i="14"/>
  <c r="CS463" i="14" s="1"/>
  <c r="CT463" i="14" s="1"/>
  <c r="CU463" i="14" s="1"/>
  <c r="CV463" i="14" s="1"/>
  <c r="CW463" i="14" s="1"/>
  <c r="CX463" i="14" s="1"/>
  <c r="CY463" i="14" s="1"/>
  <c r="CZ463" i="14" s="1"/>
  <c r="DA463" i="14" s="1"/>
  <c r="DB463" i="14" s="1"/>
  <c r="CR205" i="14"/>
  <c r="CS205" i="14" s="1"/>
  <c r="CT205" i="14" s="1"/>
  <c r="CU205" i="14" s="1"/>
  <c r="CV205" i="14" s="1"/>
  <c r="CW205" i="14" s="1"/>
  <c r="CX205" i="14" s="1"/>
  <c r="CY205" i="14" s="1"/>
  <c r="CZ205" i="14" s="1"/>
  <c r="DA205" i="14" s="1"/>
  <c r="DB205" i="14" s="1"/>
  <c r="CQ295" i="14"/>
  <c r="CR295" i="14" s="1"/>
  <c r="CS295" i="14" s="1"/>
  <c r="CT295" i="14" s="1"/>
  <c r="CU295" i="14" s="1"/>
  <c r="CV295" i="14" s="1"/>
  <c r="CW295" i="14" s="1"/>
  <c r="CX295" i="14" s="1"/>
  <c r="CY295" i="14" s="1"/>
  <c r="CZ295" i="14" s="1"/>
  <c r="DA295" i="14" s="1"/>
  <c r="DB295" i="14" s="1"/>
  <c r="Q131" i="14"/>
  <c r="CR443" i="14"/>
  <c r="CS443" i="14" s="1"/>
  <c r="CT443" i="14" s="1"/>
  <c r="CU443" i="14" s="1"/>
  <c r="CV443" i="14" s="1"/>
  <c r="CW443" i="14" s="1"/>
  <c r="CX443" i="14" s="1"/>
  <c r="CY443" i="14" s="1"/>
  <c r="CZ443" i="14" s="1"/>
  <c r="DA443" i="14" s="1"/>
  <c r="DB443" i="14" s="1"/>
  <c r="CQ70" i="14"/>
  <c r="CR70" i="14" s="1"/>
  <c r="CS70" i="14" s="1"/>
  <c r="CT70" i="14" s="1"/>
  <c r="CU70" i="14" s="1"/>
  <c r="CV70" i="14" s="1"/>
  <c r="CW70" i="14" s="1"/>
  <c r="CX70" i="14" s="1"/>
  <c r="CY70" i="14" s="1"/>
  <c r="CZ70" i="14" s="1"/>
  <c r="DA70" i="14" s="1"/>
  <c r="DB70" i="14" s="1"/>
  <c r="Q487" i="14"/>
  <c r="CQ487" i="14" s="1"/>
  <c r="CQ309" i="14"/>
  <c r="Q192" i="14"/>
  <c r="CQ192" i="14" s="1"/>
  <c r="CQ112" i="14"/>
  <c r="CR112" i="14" s="1"/>
  <c r="CS112" i="14" s="1"/>
  <c r="CT112" i="14" s="1"/>
  <c r="CU112" i="14" s="1"/>
  <c r="CV112" i="14" s="1"/>
  <c r="CW112" i="14" s="1"/>
  <c r="CX112" i="14" s="1"/>
  <c r="CY112" i="14" s="1"/>
  <c r="CZ112" i="14" s="1"/>
  <c r="DA112" i="14" s="1"/>
  <c r="DB112" i="14" s="1"/>
  <c r="CR381" i="14"/>
  <c r="CS381" i="14" s="1"/>
  <c r="CT381" i="14" s="1"/>
  <c r="CU381" i="14" s="1"/>
  <c r="CV381" i="14" s="1"/>
  <c r="CW381" i="14" s="1"/>
  <c r="CX381" i="14" s="1"/>
  <c r="CY381" i="14" s="1"/>
  <c r="CZ381" i="14" s="1"/>
  <c r="DA381" i="14" s="1"/>
  <c r="DB381" i="14" s="1"/>
  <c r="CQ101" i="14"/>
  <c r="CR101" i="14" s="1"/>
  <c r="CS101" i="14" s="1"/>
  <c r="CT101" i="14" s="1"/>
  <c r="CU101" i="14" s="1"/>
  <c r="CV101" i="14" s="1"/>
  <c r="CW101" i="14" s="1"/>
  <c r="CX101" i="14" s="1"/>
  <c r="CY101" i="14" s="1"/>
  <c r="CZ101" i="14" s="1"/>
  <c r="DA101" i="14" s="1"/>
  <c r="DB101" i="14" s="1"/>
  <c r="BR58" i="14"/>
  <c r="O58" i="14" s="1"/>
  <c r="CR437" i="14"/>
  <c r="CS437" i="14" s="1"/>
  <c r="CT437" i="14" s="1"/>
  <c r="CU437" i="14" s="1"/>
  <c r="CV437" i="14" s="1"/>
  <c r="CW437" i="14" s="1"/>
  <c r="CX437" i="14" s="1"/>
  <c r="CY437" i="14" s="1"/>
  <c r="CZ437" i="14" s="1"/>
  <c r="DA437" i="14" s="1"/>
  <c r="DB437" i="14" s="1"/>
  <c r="CR194" i="14"/>
  <c r="CS194" i="14" s="1"/>
  <c r="CT194" i="14" s="1"/>
  <c r="CU194" i="14" s="1"/>
  <c r="CV194" i="14" s="1"/>
  <c r="CW194" i="14" s="1"/>
  <c r="CX194" i="14" s="1"/>
  <c r="CY194" i="14" s="1"/>
  <c r="CZ194" i="14" s="1"/>
  <c r="DA194" i="14" s="1"/>
  <c r="DB194" i="14" s="1"/>
  <c r="Q61" i="14"/>
  <c r="CQ61" i="14" s="1"/>
  <c r="Q307" i="14"/>
  <c r="CQ307" i="14" s="1"/>
  <c r="Q66" i="14"/>
  <c r="CQ66" i="14" s="1"/>
  <c r="Q321" i="14"/>
  <c r="CR369" i="14"/>
  <c r="CS369" i="14" s="1"/>
  <c r="CT369" i="14" s="1"/>
  <c r="CU369" i="14" s="1"/>
  <c r="CV369" i="14" s="1"/>
  <c r="CW369" i="14" s="1"/>
  <c r="CX369" i="14" s="1"/>
  <c r="CY369" i="14" s="1"/>
  <c r="CZ369" i="14" s="1"/>
  <c r="DA369" i="14" s="1"/>
  <c r="DB369" i="14" s="1"/>
  <c r="Q263" i="14"/>
  <c r="CQ423" i="14"/>
  <c r="CR423" i="14" s="1"/>
  <c r="CS423" i="14" s="1"/>
  <c r="CT423" i="14" s="1"/>
  <c r="CU423" i="14" s="1"/>
  <c r="CV423" i="14" s="1"/>
  <c r="CW423" i="14" s="1"/>
  <c r="CX423" i="14" s="1"/>
  <c r="CY423" i="14" s="1"/>
  <c r="CZ423" i="14" s="1"/>
  <c r="DA423" i="14" s="1"/>
  <c r="DB423" i="14" s="1"/>
  <c r="AY7" i="6"/>
  <c r="BK17" i="14"/>
  <c r="CQ124" i="14"/>
  <c r="CR124" i="14" s="1"/>
  <c r="CS124" i="14" s="1"/>
  <c r="CT124" i="14" s="1"/>
  <c r="CU124" i="14" s="1"/>
  <c r="CV124" i="14" s="1"/>
  <c r="CW124" i="14" s="1"/>
  <c r="CX124" i="14" s="1"/>
  <c r="CY124" i="14" s="1"/>
  <c r="CZ124" i="14" s="1"/>
  <c r="DA124" i="14" s="1"/>
  <c r="DB124" i="14" s="1"/>
  <c r="Q485" i="14"/>
  <c r="CQ485" i="14" s="1"/>
  <c r="Q399" i="14"/>
  <c r="CQ399" i="14" s="1"/>
  <c r="Q356" i="14"/>
  <c r="CQ356" i="14" s="1"/>
  <c r="Q213" i="14"/>
  <c r="CQ496" i="14"/>
  <c r="CR496" i="14" s="1"/>
  <c r="CS496" i="14" s="1"/>
  <c r="CT496" i="14" s="1"/>
  <c r="CU496" i="14" s="1"/>
  <c r="CV496" i="14" s="1"/>
  <c r="CW496" i="14" s="1"/>
  <c r="CX496" i="14" s="1"/>
  <c r="CY496" i="14" s="1"/>
  <c r="CZ496" i="14" s="1"/>
  <c r="DA496" i="14" s="1"/>
  <c r="DB496" i="14" s="1"/>
  <c r="CR382" i="14"/>
  <c r="CS382" i="14" s="1"/>
  <c r="CT382" i="14" s="1"/>
  <c r="CU382" i="14" s="1"/>
  <c r="CV382" i="14" s="1"/>
  <c r="CW382" i="14" s="1"/>
  <c r="CX382" i="14" s="1"/>
  <c r="CY382" i="14" s="1"/>
  <c r="CZ382" i="14" s="1"/>
  <c r="DA382" i="14" s="1"/>
  <c r="DB382" i="14" s="1"/>
  <c r="Q154" i="14"/>
  <c r="CR378" i="14"/>
  <c r="CS378" i="14" s="1"/>
  <c r="CT378" i="14" s="1"/>
  <c r="CU378" i="14" s="1"/>
  <c r="CV378" i="14" s="1"/>
  <c r="CW378" i="14" s="1"/>
  <c r="CX378" i="14" s="1"/>
  <c r="CY378" i="14" s="1"/>
  <c r="CZ378" i="14" s="1"/>
  <c r="DA378" i="14" s="1"/>
  <c r="DB378" i="14" s="1"/>
  <c r="CF277" i="14"/>
  <c r="CG277" i="14" s="1"/>
  <c r="CH277" i="14" s="1"/>
  <c r="CI277" i="14" s="1"/>
  <c r="CJ277" i="14" s="1"/>
  <c r="CK277" i="14" s="1"/>
  <c r="CL277" i="14" s="1"/>
  <c r="CM277" i="14" s="1"/>
  <c r="CN277" i="14" s="1"/>
  <c r="CO277" i="14" s="1"/>
  <c r="CP277" i="14" s="1"/>
  <c r="Q201" i="14"/>
  <c r="CF166" i="14"/>
  <c r="CG166" i="14" s="1"/>
  <c r="CH166" i="14" s="1"/>
  <c r="CI166" i="14" s="1"/>
  <c r="CJ166" i="14" s="1"/>
  <c r="CK166" i="14" s="1"/>
  <c r="CL166" i="14" s="1"/>
  <c r="CM166" i="14" s="1"/>
  <c r="CN166" i="14" s="1"/>
  <c r="CO166" i="14" s="1"/>
  <c r="CP166" i="14" s="1"/>
  <c r="R442" i="14"/>
  <c r="R59" i="14"/>
  <c r="DC59" i="14" s="1"/>
  <c r="Q229" i="14"/>
  <c r="Q454" i="14"/>
  <c r="CR157" i="14"/>
  <c r="CS157" i="14" s="1"/>
  <c r="CT157" i="14" s="1"/>
  <c r="CU157" i="14" s="1"/>
  <c r="CV157" i="14" s="1"/>
  <c r="CW157" i="14" s="1"/>
  <c r="CX157" i="14" s="1"/>
  <c r="CY157" i="14" s="1"/>
  <c r="CZ157" i="14" s="1"/>
  <c r="DA157" i="14" s="1"/>
  <c r="DB157" i="14" s="1"/>
  <c r="AR168" i="10"/>
  <c r="AQ39" i="10"/>
  <c r="BB5" i="16"/>
  <c r="BB10" i="16" s="1"/>
  <c r="AR45" i="10"/>
  <c r="AM101" i="10"/>
  <c r="AR110" i="10"/>
  <c r="AT3" i="10"/>
  <c r="AS166" i="10"/>
  <c r="BC1" i="16"/>
  <c r="AS86" i="10"/>
  <c r="AS160" i="10"/>
  <c r="AS107" i="10"/>
  <c r="AS38" i="10"/>
  <c r="AS54" i="10"/>
  <c r="AS159" i="10"/>
  <c r="AS75" i="10"/>
  <c r="AS32" i="10" s="1"/>
  <c r="AS158" i="10"/>
  <c r="AS83" i="10"/>
  <c r="AS88" i="10"/>
  <c r="AS76" i="10"/>
  <c r="AS33" i="10" s="1"/>
  <c r="AS63" i="10"/>
  <c r="AS71" i="10"/>
  <c r="AS28" i="10" s="1"/>
  <c r="AS56" i="10"/>
  <c r="AS73" i="10"/>
  <c r="AS30" i="10" s="1"/>
  <c r="AS167" i="10"/>
  <c r="AS176" i="10" s="1"/>
  <c r="AS80" i="10"/>
  <c r="AS37" i="10" s="1"/>
  <c r="AS51" i="10"/>
  <c r="AS79" i="10"/>
  <c r="AS36" i="10" s="1"/>
  <c r="AS70" i="10"/>
  <c r="AS27" i="10" s="1"/>
  <c r="AS55" i="10"/>
  <c r="AS77" i="10"/>
  <c r="AS34" i="10" s="1"/>
  <c r="AS52" i="10"/>
  <c r="AS57" i="10"/>
  <c r="AS163" i="10"/>
  <c r="AS78" i="10"/>
  <c r="AS35" i="10" s="1"/>
  <c r="AS9" i="10"/>
  <c r="AS53" i="10"/>
  <c r="AS108" i="10"/>
  <c r="AS46" i="10"/>
  <c r="AS164" i="10"/>
  <c r="AS8" i="10"/>
  <c r="AS48" i="10"/>
  <c r="AS93" i="10"/>
  <c r="AS90" i="10"/>
  <c r="AS104" i="10"/>
  <c r="AS165" i="10"/>
  <c r="AS60" i="10"/>
  <c r="AS62" i="10"/>
  <c r="AS47" i="10"/>
  <c r="AS50" i="10"/>
  <c r="AS49" i="10"/>
  <c r="AS89" i="10"/>
  <c r="AS72" i="10"/>
  <c r="AS29" i="10" s="1"/>
  <c r="AS74" i="10"/>
  <c r="AS31" i="10" s="1"/>
  <c r="AS66" i="10"/>
  <c r="AS64" i="10"/>
  <c r="AS67" i="10"/>
  <c r="AS24" i="10" s="1"/>
  <c r="AS68" i="10"/>
  <c r="AS25" i="10" s="1"/>
  <c r="AS61" i="10"/>
  <c r="AS44" i="10"/>
  <c r="AS82" i="10"/>
  <c r="AS109" i="10"/>
  <c r="AS58" i="10"/>
  <c r="AS69" i="10"/>
  <c r="AS26" i="10" s="1"/>
  <c r="AS59" i="10"/>
  <c r="BB159" i="16"/>
  <c r="AX157" i="16"/>
  <c r="AR23" i="10"/>
  <c r="AR22" i="10" s="1"/>
  <c r="AR39" i="10" s="1"/>
  <c r="AR65" i="10"/>
  <c r="AE76" i="16"/>
  <c r="AO35" i="11"/>
  <c r="AL32" i="11"/>
  <c r="AJ32" i="11"/>
  <c r="BJ4" i="14"/>
  <c r="BI6" i="14"/>
  <c r="CR134" i="14" l="1"/>
  <c r="CS134" i="14" s="1"/>
  <c r="CT134" i="14" s="1"/>
  <c r="CU134" i="14" s="1"/>
  <c r="CV134" i="14" s="1"/>
  <c r="CW134" i="14" s="1"/>
  <c r="CX134" i="14" s="1"/>
  <c r="CY134" i="14" s="1"/>
  <c r="CZ134" i="14" s="1"/>
  <c r="DA134" i="14" s="1"/>
  <c r="DB134" i="14" s="1"/>
  <c r="AR15" i="10"/>
  <c r="AR11" i="10"/>
  <c r="R45" i="14"/>
  <c r="DC45" i="14" s="1"/>
  <c r="BC159" i="23"/>
  <c r="CR71" i="14"/>
  <c r="CS71" i="14" s="1"/>
  <c r="CT71" i="14" s="1"/>
  <c r="CU71" i="14" s="1"/>
  <c r="CV71" i="14" s="1"/>
  <c r="CW71" i="14" s="1"/>
  <c r="CX71" i="14" s="1"/>
  <c r="CY71" i="14" s="1"/>
  <c r="CZ71" i="14" s="1"/>
  <c r="DA71" i="14" s="1"/>
  <c r="DB71" i="14" s="1"/>
  <c r="M42" i="11"/>
  <c r="M43" i="11" s="1"/>
  <c r="M44" i="11" s="1"/>
  <c r="M45" i="11" s="1"/>
  <c r="M46" i="11" s="1"/>
  <c r="M47" i="11" s="1"/>
  <c r="M48" i="11" s="1"/>
  <c r="M49" i="11" s="1"/>
  <c r="J42" i="11"/>
  <c r="H42" i="11"/>
  <c r="CR449" i="14"/>
  <c r="CS449" i="14" s="1"/>
  <c r="CT449" i="14" s="1"/>
  <c r="CU449" i="14" s="1"/>
  <c r="CV449" i="14" s="1"/>
  <c r="CW449" i="14" s="1"/>
  <c r="CX449" i="14" s="1"/>
  <c r="CY449" i="14" s="1"/>
  <c r="CZ449" i="14" s="1"/>
  <c r="DA449" i="14" s="1"/>
  <c r="DB449" i="14" s="1"/>
  <c r="CR476" i="14"/>
  <c r="CS476" i="14" s="1"/>
  <c r="CT476" i="14" s="1"/>
  <c r="CU476" i="14" s="1"/>
  <c r="CV476" i="14" s="1"/>
  <c r="CW476" i="14" s="1"/>
  <c r="CX476" i="14" s="1"/>
  <c r="CY476" i="14" s="1"/>
  <c r="CZ476" i="14" s="1"/>
  <c r="DA476" i="14" s="1"/>
  <c r="DB476" i="14" s="1"/>
  <c r="R310" i="14"/>
  <c r="DC310" i="14" s="1"/>
  <c r="CR482" i="14"/>
  <c r="CS482" i="14" s="1"/>
  <c r="CT482" i="14" s="1"/>
  <c r="CU482" i="14" s="1"/>
  <c r="CV482" i="14" s="1"/>
  <c r="CW482" i="14" s="1"/>
  <c r="CX482" i="14" s="1"/>
  <c r="CY482" i="14" s="1"/>
  <c r="CZ482" i="14" s="1"/>
  <c r="DA482" i="14" s="1"/>
  <c r="DB482" i="14" s="1"/>
  <c r="CR90" i="14"/>
  <c r="CS90" i="14" s="1"/>
  <c r="CT90" i="14" s="1"/>
  <c r="CU90" i="14" s="1"/>
  <c r="CV90" i="14" s="1"/>
  <c r="CW90" i="14" s="1"/>
  <c r="CX90" i="14" s="1"/>
  <c r="CY90" i="14" s="1"/>
  <c r="CZ90" i="14" s="1"/>
  <c r="DA90" i="14" s="1"/>
  <c r="DB90" i="14" s="1"/>
  <c r="AN98" i="10"/>
  <c r="AX4" i="23" s="1"/>
  <c r="AX9" i="23" s="1"/>
  <c r="AX12" i="23" s="1"/>
  <c r="CR117" i="14"/>
  <c r="CS117" i="14" s="1"/>
  <c r="CT117" i="14" s="1"/>
  <c r="CU117" i="14" s="1"/>
  <c r="CV117" i="14" s="1"/>
  <c r="CW117" i="14" s="1"/>
  <c r="CX117" i="14" s="1"/>
  <c r="CY117" i="14" s="1"/>
  <c r="CZ117" i="14" s="1"/>
  <c r="DA117" i="14" s="1"/>
  <c r="DB117" i="14" s="1"/>
  <c r="CR296" i="14"/>
  <c r="CS296" i="14" s="1"/>
  <c r="CT296" i="14" s="1"/>
  <c r="CU296" i="14" s="1"/>
  <c r="CV296" i="14" s="1"/>
  <c r="CW296" i="14" s="1"/>
  <c r="CX296" i="14" s="1"/>
  <c r="CY296" i="14" s="1"/>
  <c r="CZ296" i="14" s="1"/>
  <c r="DA296" i="14" s="1"/>
  <c r="DB296" i="14" s="1"/>
  <c r="CR326" i="14"/>
  <c r="CS326" i="14" s="1"/>
  <c r="CT326" i="14" s="1"/>
  <c r="CU326" i="14" s="1"/>
  <c r="CV326" i="14" s="1"/>
  <c r="CW326" i="14" s="1"/>
  <c r="CX326" i="14" s="1"/>
  <c r="CY326" i="14" s="1"/>
  <c r="CZ326" i="14" s="1"/>
  <c r="DA326" i="14" s="1"/>
  <c r="DB326" i="14" s="1"/>
  <c r="CR232" i="14"/>
  <c r="CS232" i="14" s="1"/>
  <c r="CT232" i="14" s="1"/>
  <c r="CU232" i="14" s="1"/>
  <c r="CV232" i="14" s="1"/>
  <c r="CW232" i="14" s="1"/>
  <c r="CX232" i="14" s="1"/>
  <c r="CY232" i="14" s="1"/>
  <c r="CZ232" i="14" s="1"/>
  <c r="DA232" i="14" s="1"/>
  <c r="DB232" i="14" s="1"/>
  <c r="CR324" i="14"/>
  <c r="CS324" i="14" s="1"/>
  <c r="CT324" i="14" s="1"/>
  <c r="CU324" i="14" s="1"/>
  <c r="CV324" i="14" s="1"/>
  <c r="CW324" i="14" s="1"/>
  <c r="CX324" i="14" s="1"/>
  <c r="CY324" i="14" s="1"/>
  <c r="CZ324" i="14" s="1"/>
  <c r="DA324" i="14" s="1"/>
  <c r="DB324" i="14" s="1"/>
  <c r="CR33" i="14"/>
  <c r="CS33" i="14" s="1"/>
  <c r="CT33" i="14" s="1"/>
  <c r="CU33" i="14" s="1"/>
  <c r="CV33" i="14" s="1"/>
  <c r="CW33" i="14" s="1"/>
  <c r="CX33" i="14" s="1"/>
  <c r="CY33" i="14" s="1"/>
  <c r="CZ33" i="14" s="1"/>
  <c r="DA33" i="14" s="1"/>
  <c r="DB33" i="14" s="1"/>
  <c r="CR169" i="14"/>
  <c r="CS169" i="14" s="1"/>
  <c r="CT169" i="14" s="1"/>
  <c r="CU169" i="14" s="1"/>
  <c r="CV169" i="14" s="1"/>
  <c r="CW169" i="14" s="1"/>
  <c r="CX169" i="14" s="1"/>
  <c r="CY169" i="14" s="1"/>
  <c r="CZ169" i="14" s="1"/>
  <c r="DA169" i="14" s="1"/>
  <c r="DB169" i="14" s="1"/>
  <c r="R382" i="14"/>
  <c r="DC382" i="14" s="1"/>
  <c r="DD382" i="14" s="1"/>
  <c r="DE382" i="14" s="1"/>
  <c r="DF382" i="14" s="1"/>
  <c r="DG382" i="14" s="1"/>
  <c r="DH382" i="14" s="1"/>
  <c r="DI382" i="14" s="1"/>
  <c r="DJ382" i="14" s="1"/>
  <c r="DK382" i="14" s="1"/>
  <c r="DL382" i="14" s="1"/>
  <c r="DM382" i="14" s="1"/>
  <c r="DN382" i="14" s="1"/>
  <c r="CR106" i="14"/>
  <c r="CS106" i="14" s="1"/>
  <c r="CT106" i="14" s="1"/>
  <c r="CU106" i="14" s="1"/>
  <c r="CV106" i="14" s="1"/>
  <c r="CW106" i="14" s="1"/>
  <c r="CX106" i="14" s="1"/>
  <c r="CY106" i="14" s="1"/>
  <c r="CZ106" i="14" s="1"/>
  <c r="DA106" i="14" s="1"/>
  <c r="DB106" i="14" s="1"/>
  <c r="CR203" i="14"/>
  <c r="CS203" i="14" s="1"/>
  <c r="CT203" i="14" s="1"/>
  <c r="CU203" i="14" s="1"/>
  <c r="CV203" i="14" s="1"/>
  <c r="CW203" i="14" s="1"/>
  <c r="CX203" i="14" s="1"/>
  <c r="CY203" i="14" s="1"/>
  <c r="CZ203" i="14" s="1"/>
  <c r="DA203" i="14" s="1"/>
  <c r="DB203" i="14" s="1"/>
  <c r="CR64" i="14"/>
  <c r="CS64" i="14" s="1"/>
  <c r="CT64" i="14" s="1"/>
  <c r="CU64" i="14" s="1"/>
  <c r="CV64" i="14" s="1"/>
  <c r="CW64" i="14" s="1"/>
  <c r="CX64" i="14" s="1"/>
  <c r="CY64" i="14" s="1"/>
  <c r="CZ64" i="14" s="1"/>
  <c r="DA64" i="14" s="1"/>
  <c r="DB64" i="14" s="1"/>
  <c r="R316" i="14"/>
  <c r="DC316" i="14" s="1"/>
  <c r="R253" i="14"/>
  <c r="DC253" i="14" s="1"/>
  <c r="R141" i="14"/>
  <c r="DC141" i="14" s="1"/>
  <c r="CR495" i="14"/>
  <c r="CS495" i="14" s="1"/>
  <c r="CT495" i="14" s="1"/>
  <c r="CU495" i="14" s="1"/>
  <c r="CV495" i="14" s="1"/>
  <c r="CW495" i="14" s="1"/>
  <c r="CX495" i="14" s="1"/>
  <c r="CY495" i="14" s="1"/>
  <c r="CZ495" i="14" s="1"/>
  <c r="DA495" i="14" s="1"/>
  <c r="DB495" i="14" s="1"/>
  <c r="BD1" i="23"/>
  <c r="AT6" i="10"/>
  <c r="AT12" i="10" s="1"/>
  <c r="R258" i="14"/>
  <c r="DC258" i="14" s="1"/>
  <c r="R416" i="14"/>
  <c r="DC416" i="14" s="1"/>
  <c r="DD416" i="14" s="1"/>
  <c r="DE416" i="14" s="1"/>
  <c r="DF416" i="14" s="1"/>
  <c r="DG416" i="14" s="1"/>
  <c r="DH416" i="14" s="1"/>
  <c r="DI416" i="14" s="1"/>
  <c r="DJ416" i="14" s="1"/>
  <c r="DK416" i="14" s="1"/>
  <c r="DL416" i="14" s="1"/>
  <c r="DM416" i="14" s="1"/>
  <c r="DN416" i="14" s="1"/>
  <c r="CR217" i="14"/>
  <c r="CS217" i="14" s="1"/>
  <c r="CT217" i="14" s="1"/>
  <c r="CU217" i="14" s="1"/>
  <c r="CV217" i="14" s="1"/>
  <c r="CW217" i="14" s="1"/>
  <c r="CX217" i="14" s="1"/>
  <c r="CY217" i="14" s="1"/>
  <c r="CZ217" i="14" s="1"/>
  <c r="DA217" i="14" s="1"/>
  <c r="DB217" i="14" s="1"/>
  <c r="Q77" i="14"/>
  <c r="CQ77" i="14" s="1"/>
  <c r="CR77" i="14" s="1"/>
  <c r="CS77" i="14" s="1"/>
  <c r="CT77" i="14" s="1"/>
  <c r="CU77" i="14" s="1"/>
  <c r="CV77" i="14" s="1"/>
  <c r="CW77" i="14" s="1"/>
  <c r="CX77" i="14" s="1"/>
  <c r="CY77" i="14" s="1"/>
  <c r="CZ77" i="14" s="1"/>
  <c r="DA77" i="14" s="1"/>
  <c r="DB77" i="14" s="1"/>
  <c r="CR150" i="14"/>
  <c r="CS150" i="14" s="1"/>
  <c r="CT150" i="14" s="1"/>
  <c r="CU150" i="14" s="1"/>
  <c r="CV150" i="14" s="1"/>
  <c r="CW150" i="14" s="1"/>
  <c r="CX150" i="14" s="1"/>
  <c r="CY150" i="14" s="1"/>
  <c r="CZ150" i="14" s="1"/>
  <c r="DA150" i="14" s="1"/>
  <c r="DB150" i="14" s="1"/>
  <c r="CR231" i="14"/>
  <c r="CS231" i="14" s="1"/>
  <c r="CT231" i="14" s="1"/>
  <c r="CU231" i="14" s="1"/>
  <c r="CV231" i="14" s="1"/>
  <c r="CW231" i="14" s="1"/>
  <c r="CX231" i="14" s="1"/>
  <c r="CY231" i="14" s="1"/>
  <c r="CZ231" i="14" s="1"/>
  <c r="DA231" i="14" s="1"/>
  <c r="DB231" i="14" s="1"/>
  <c r="CR52" i="14"/>
  <c r="CS52" i="14" s="1"/>
  <c r="CT52" i="14" s="1"/>
  <c r="CU52" i="14" s="1"/>
  <c r="CV52" i="14" s="1"/>
  <c r="CW52" i="14" s="1"/>
  <c r="CX52" i="14" s="1"/>
  <c r="CY52" i="14" s="1"/>
  <c r="CZ52" i="14" s="1"/>
  <c r="DA52" i="14" s="1"/>
  <c r="DB52" i="14" s="1"/>
  <c r="W85" i="2"/>
  <c r="CR239" i="14"/>
  <c r="CS239" i="14" s="1"/>
  <c r="CT239" i="14" s="1"/>
  <c r="CU239" i="14" s="1"/>
  <c r="CV239" i="14" s="1"/>
  <c r="CW239" i="14" s="1"/>
  <c r="CX239" i="14" s="1"/>
  <c r="CY239" i="14" s="1"/>
  <c r="CZ239" i="14" s="1"/>
  <c r="DA239" i="14" s="1"/>
  <c r="DB239" i="14" s="1"/>
  <c r="CR38" i="14"/>
  <c r="CS38" i="14" s="1"/>
  <c r="CT38" i="14" s="1"/>
  <c r="CU38" i="14" s="1"/>
  <c r="CV38" i="14" s="1"/>
  <c r="CW38" i="14" s="1"/>
  <c r="CX38" i="14" s="1"/>
  <c r="CY38" i="14" s="1"/>
  <c r="CZ38" i="14" s="1"/>
  <c r="DA38" i="14" s="1"/>
  <c r="DB38" i="14" s="1"/>
  <c r="CR461" i="14"/>
  <c r="CS461" i="14" s="1"/>
  <c r="CT461" i="14" s="1"/>
  <c r="CU461" i="14" s="1"/>
  <c r="CV461" i="14" s="1"/>
  <c r="CW461" i="14" s="1"/>
  <c r="CX461" i="14" s="1"/>
  <c r="CY461" i="14" s="1"/>
  <c r="CZ461" i="14" s="1"/>
  <c r="DA461" i="14" s="1"/>
  <c r="DB461" i="14" s="1"/>
  <c r="CR341" i="14"/>
  <c r="CS341" i="14" s="1"/>
  <c r="CT341" i="14" s="1"/>
  <c r="CU341" i="14" s="1"/>
  <c r="CV341" i="14" s="1"/>
  <c r="CW341" i="14" s="1"/>
  <c r="CX341" i="14" s="1"/>
  <c r="CY341" i="14" s="1"/>
  <c r="CZ341" i="14" s="1"/>
  <c r="DA341" i="14" s="1"/>
  <c r="DB341" i="14" s="1"/>
  <c r="R355" i="14"/>
  <c r="DC355" i="14" s="1"/>
  <c r="CR111" i="14"/>
  <c r="CS111" i="14" s="1"/>
  <c r="CT111" i="14" s="1"/>
  <c r="CU111" i="14" s="1"/>
  <c r="CV111" i="14" s="1"/>
  <c r="CW111" i="14" s="1"/>
  <c r="CX111" i="14" s="1"/>
  <c r="CY111" i="14" s="1"/>
  <c r="CZ111" i="14" s="1"/>
  <c r="DA111" i="14" s="1"/>
  <c r="DB111" i="14" s="1"/>
  <c r="Q360" i="14"/>
  <c r="CQ360" i="14" s="1"/>
  <c r="CR360" i="14" s="1"/>
  <c r="CS360" i="14" s="1"/>
  <c r="CT360" i="14" s="1"/>
  <c r="CU360" i="14" s="1"/>
  <c r="CV360" i="14" s="1"/>
  <c r="CW360" i="14" s="1"/>
  <c r="CX360" i="14" s="1"/>
  <c r="CY360" i="14" s="1"/>
  <c r="CZ360" i="14" s="1"/>
  <c r="DA360" i="14" s="1"/>
  <c r="DB360" i="14" s="1"/>
  <c r="CR344" i="14"/>
  <c r="CS344" i="14" s="1"/>
  <c r="CT344" i="14" s="1"/>
  <c r="CU344" i="14" s="1"/>
  <c r="CV344" i="14" s="1"/>
  <c r="CW344" i="14" s="1"/>
  <c r="CX344" i="14" s="1"/>
  <c r="CY344" i="14" s="1"/>
  <c r="CZ344" i="14" s="1"/>
  <c r="DA344" i="14" s="1"/>
  <c r="DB344" i="14" s="1"/>
  <c r="CR372" i="14"/>
  <c r="CS372" i="14" s="1"/>
  <c r="CT372" i="14" s="1"/>
  <c r="CU372" i="14" s="1"/>
  <c r="CV372" i="14" s="1"/>
  <c r="CW372" i="14" s="1"/>
  <c r="CX372" i="14" s="1"/>
  <c r="CY372" i="14" s="1"/>
  <c r="CZ372" i="14" s="1"/>
  <c r="DA372" i="14" s="1"/>
  <c r="DB372" i="14" s="1"/>
  <c r="R222" i="14"/>
  <c r="DC222" i="14" s="1"/>
  <c r="CR140" i="14"/>
  <c r="CS140" i="14" s="1"/>
  <c r="CT140" i="14" s="1"/>
  <c r="CU140" i="14" s="1"/>
  <c r="CV140" i="14" s="1"/>
  <c r="CW140" i="14" s="1"/>
  <c r="CX140" i="14" s="1"/>
  <c r="CY140" i="14" s="1"/>
  <c r="CZ140" i="14" s="1"/>
  <c r="DA140" i="14" s="1"/>
  <c r="DB140" i="14" s="1"/>
  <c r="R132" i="14"/>
  <c r="DC132" i="14" s="1"/>
  <c r="DD132" i="14" s="1"/>
  <c r="DE132" i="14" s="1"/>
  <c r="DF132" i="14" s="1"/>
  <c r="DG132" i="14" s="1"/>
  <c r="DH132" i="14" s="1"/>
  <c r="DI132" i="14" s="1"/>
  <c r="DJ132" i="14" s="1"/>
  <c r="DK132" i="14" s="1"/>
  <c r="DL132" i="14" s="1"/>
  <c r="DM132" i="14" s="1"/>
  <c r="DN132" i="14" s="1"/>
  <c r="CR62" i="14"/>
  <c r="CS62" i="14" s="1"/>
  <c r="CT62" i="14" s="1"/>
  <c r="CU62" i="14" s="1"/>
  <c r="CV62" i="14" s="1"/>
  <c r="CW62" i="14" s="1"/>
  <c r="CX62" i="14" s="1"/>
  <c r="CY62" i="14" s="1"/>
  <c r="CZ62" i="14" s="1"/>
  <c r="DA62" i="14" s="1"/>
  <c r="DB62" i="14" s="1"/>
  <c r="CR291" i="14"/>
  <c r="CS291" i="14" s="1"/>
  <c r="CT291" i="14" s="1"/>
  <c r="CU291" i="14" s="1"/>
  <c r="CV291" i="14" s="1"/>
  <c r="CW291" i="14" s="1"/>
  <c r="CX291" i="14" s="1"/>
  <c r="CY291" i="14" s="1"/>
  <c r="CZ291" i="14" s="1"/>
  <c r="DA291" i="14" s="1"/>
  <c r="DB291" i="14" s="1"/>
  <c r="R471" i="14"/>
  <c r="DC471" i="14" s="1"/>
  <c r="Q183" i="14"/>
  <c r="CQ183" i="14" s="1"/>
  <c r="CR183" i="14" s="1"/>
  <c r="CS183" i="14" s="1"/>
  <c r="CT183" i="14" s="1"/>
  <c r="CU183" i="14" s="1"/>
  <c r="CV183" i="14" s="1"/>
  <c r="CW183" i="14" s="1"/>
  <c r="CX183" i="14" s="1"/>
  <c r="CY183" i="14" s="1"/>
  <c r="CZ183" i="14" s="1"/>
  <c r="DA183" i="14" s="1"/>
  <c r="DB183" i="14" s="1"/>
  <c r="R445" i="14"/>
  <c r="DC445" i="14" s="1"/>
  <c r="CR218" i="14"/>
  <c r="CS218" i="14" s="1"/>
  <c r="CT218" i="14" s="1"/>
  <c r="CU218" i="14" s="1"/>
  <c r="CV218" i="14" s="1"/>
  <c r="CW218" i="14" s="1"/>
  <c r="CX218" i="14" s="1"/>
  <c r="CY218" i="14" s="1"/>
  <c r="CZ218" i="14" s="1"/>
  <c r="DA218" i="14" s="1"/>
  <c r="DB218" i="14" s="1"/>
  <c r="R159" i="14"/>
  <c r="DC159" i="14" s="1"/>
  <c r="CQ105" i="14"/>
  <c r="CR105" i="14" s="1"/>
  <c r="CS105" i="14" s="1"/>
  <c r="CT105" i="14" s="1"/>
  <c r="CU105" i="14" s="1"/>
  <c r="CV105" i="14" s="1"/>
  <c r="CW105" i="14" s="1"/>
  <c r="CX105" i="14" s="1"/>
  <c r="CY105" i="14" s="1"/>
  <c r="CZ105" i="14" s="1"/>
  <c r="DA105" i="14" s="1"/>
  <c r="DB105" i="14" s="1"/>
  <c r="R497" i="14"/>
  <c r="DC497" i="14" s="1"/>
  <c r="R448" i="14"/>
  <c r="DC448" i="14" s="1"/>
  <c r="DD448" i="14" s="1"/>
  <c r="DE448" i="14" s="1"/>
  <c r="DF448" i="14" s="1"/>
  <c r="DG448" i="14" s="1"/>
  <c r="DH448" i="14" s="1"/>
  <c r="DI448" i="14" s="1"/>
  <c r="DJ448" i="14" s="1"/>
  <c r="DK448" i="14" s="1"/>
  <c r="DL448" i="14" s="1"/>
  <c r="DM448" i="14" s="1"/>
  <c r="DN448" i="14" s="1"/>
  <c r="R362" i="14"/>
  <c r="DC362" i="14" s="1"/>
  <c r="R189" i="14"/>
  <c r="DC189" i="14" s="1"/>
  <c r="R381" i="14"/>
  <c r="DC381" i="14" s="1"/>
  <c r="Q392" i="14"/>
  <c r="CQ392" i="14" s="1"/>
  <c r="CR392" i="14" s="1"/>
  <c r="CS392" i="14" s="1"/>
  <c r="CT392" i="14" s="1"/>
  <c r="CU392" i="14" s="1"/>
  <c r="CV392" i="14" s="1"/>
  <c r="CW392" i="14" s="1"/>
  <c r="CX392" i="14" s="1"/>
  <c r="CY392" i="14" s="1"/>
  <c r="CZ392" i="14" s="1"/>
  <c r="DA392" i="14" s="1"/>
  <c r="DB392" i="14" s="1"/>
  <c r="R315" i="14"/>
  <c r="DC315" i="14" s="1"/>
  <c r="CR349" i="14"/>
  <c r="CS349" i="14" s="1"/>
  <c r="CT349" i="14" s="1"/>
  <c r="CU349" i="14" s="1"/>
  <c r="CV349" i="14" s="1"/>
  <c r="CW349" i="14" s="1"/>
  <c r="CX349" i="14" s="1"/>
  <c r="CY349" i="14" s="1"/>
  <c r="CZ349" i="14" s="1"/>
  <c r="DA349" i="14" s="1"/>
  <c r="DB349" i="14" s="1"/>
  <c r="CR102" i="14"/>
  <c r="CS102" i="14" s="1"/>
  <c r="CT102" i="14" s="1"/>
  <c r="CU102" i="14" s="1"/>
  <c r="CV102" i="14" s="1"/>
  <c r="CW102" i="14" s="1"/>
  <c r="CX102" i="14" s="1"/>
  <c r="CY102" i="14" s="1"/>
  <c r="CZ102" i="14" s="1"/>
  <c r="DA102" i="14" s="1"/>
  <c r="DB102" i="14" s="1"/>
  <c r="R289" i="14"/>
  <c r="DC289" i="14" s="1"/>
  <c r="DD289" i="14" s="1"/>
  <c r="DE289" i="14" s="1"/>
  <c r="DF289" i="14" s="1"/>
  <c r="DG289" i="14" s="1"/>
  <c r="DH289" i="14" s="1"/>
  <c r="DI289" i="14" s="1"/>
  <c r="DJ289" i="14" s="1"/>
  <c r="DK289" i="14" s="1"/>
  <c r="DL289" i="14" s="1"/>
  <c r="DM289" i="14" s="1"/>
  <c r="DN289" i="14" s="1"/>
  <c r="R240" i="14"/>
  <c r="DC240" i="14" s="1"/>
  <c r="CR377" i="14"/>
  <c r="CS377" i="14" s="1"/>
  <c r="CT377" i="14" s="1"/>
  <c r="CU377" i="14" s="1"/>
  <c r="CV377" i="14" s="1"/>
  <c r="CW377" i="14" s="1"/>
  <c r="CX377" i="14" s="1"/>
  <c r="CY377" i="14" s="1"/>
  <c r="CZ377" i="14" s="1"/>
  <c r="DA377" i="14" s="1"/>
  <c r="DB377" i="14" s="1"/>
  <c r="CR432" i="14"/>
  <c r="CS432" i="14" s="1"/>
  <c r="CT432" i="14" s="1"/>
  <c r="CU432" i="14" s="1"/>
  <c r="CV432" i="14" s="1"/>
  <c r="CW432" i="14" s="1"/>
  <c r="CX432" i="14" s="1"/>
  <c r="CY432" i="14" s="1"/>
  <c r="CZ432" i="14" s="1"/>
  <c r="DA432" i="14" s="1"/>
  <c r="DB432" i="14" s="1"/>
  <c r="CR196" i="14"/>
  <c r="CS196" i="14" s="1"/>
  <c r="CT196" i="14" s="1"/>
  <c r="CU196" i="14" s="1"/>
  <c r="CV196" i="14" s="1"/>
  <c r="CW196" i="14" s="1"/>
  <c r="CX196" i="14" s="1"/>
  <c r="CY196" i="14" s="1"/>
  <c r="CZ196" i="14" s="1"/>
  <c r="DA196" i="14" s="1"/>
  <c r="DB196" i="14" s="1"/>
  <c r="R187" i="14"/>
  <c r="DC187" i="14" s="1"/>
  <c r="DD187" i="14" s="1"/>
  <c r="DE187" i="14" s="1"/>
  <c r="DF187" i="14" s="1"/>
  <c r="DG187" i="14" s="1"/>
  <c r="DH187" i="14" s="1"/>
  <c r="DI187" i="14" s="1"/>
  <c r="DJ187" i="14" s="1"/>
  <c r="DK187" i="14" s="1"/>
  <c r="DL187" i="14" s="1"/>
  <c r="DM187" i="14" s="1"/>
  <c r="DN187" i="14" s="1"/>
  <c r="CR393" i="14"/>
  <c r="CS393" i="14" s="1"/>
  <c r="CT393" i="14" s="1"/>
  <c r="CU393" i="14" s="1"/>
  <c r="CV393" i="14" s="1"/>
  <c r="CW393" i="14" s="1"/>
  <c r="CX393" i="14" s="1"/>
  <c r="CY393" i="14" s="1"/>
  <c r="CZ393" i="14" s="1"/>
  <c r="DA393" i="14" s="1"/>
  <c r="DB393" i="14" s="1"/>
  <c r="R89" i="14"/>
  <c r="DC89" i="14" s="1"/>
  <c r="CR424" i="14"/>
  <c r="CS424" i="14" s="1"/>
  <c r="CT424" i="14" s="1"/>
  <c r="CU424" i="14" s="1"/>
  <c r="CV424" i="14" s="1"/>
  <c r="CW424" i="14" s="1"/>
  <c r="CX424" i="14" s="1"/>
  <c r="CY424" i="14" s="1"/>
  <c r="CZ424" i="14" s="1"/>
  <c r="DA424" i="14" s="1"/>
  <c r="DB424" i="14" s="1"/>
  <c r="CQ135" i="14"/>
  <c r="CR135" i="14" s="1"/>
  <c r="CS135" i="14" s="1"/>
  <c r="CT135" i="14" s="1"/>
  <c r="CU135" i="14" s="1"/>
  <c r="CV135" i="14" s="1"/>
  <c r="CW135" i="14" s="1"/>
  <c r="CX135" i="14" s="1"/>
  <c r="CY135" i="14" s="1"/>
  <c r="CZ135" i="14" s="1"/>
  <c r="DA135" i="14" s="1"/>
  <c r="DB135" i="14" s="1"/>
  <c r="R437" i="14"/>
  <c r="DC437" i="14" s="1"/>
  <c r="DD437" i="14" s="1"/>
  <c r="DE437" i="14" s="1"/>
  <c r="DF437" i="14" s="1"/>
  <c r="DG437" i="14" s="1"/>
  <c r="DH437" i="14" s="1"/>
  <c r="DI437" i="14" s="1"/>
  <c r="DJ437" i="14" s="1"/>
  <c r="DK437" i="14" s="1"/>
  <c r="DL437" i="14" s="1"/>
  <c r="DM437" i="14" s="1"/>
  <c r="DN437" i="14" s="1"/>
  <c r="Q103" i="14"/>
  <c r="CQ103" i="14" s="1"/>
  <c r="CR282" i="14"/>
  <c r="CS282" i="14" s="1"/>
  <c r="CT282" i="14" s="1"/>
  <c r="CU282" i="14" s="1"/>
  <c r="CV282" i="14" s="1"/>
  <c r="CW282" i="14" s="1"/>
  <c r="CX282" i="14" s="1"/>
  <c r="CY282" i="14" s="1"/>
  <c r="CZ282" i="14" s="1"/>
  <c r="DA282" i="14" s="1"/>
  <c r="DB282" i="14" s="1"/>
  <c r="R157" i="14"/>
  <c r="DC157" i="14" s="1"/>
  <c r="CR272" i="14"/>
  <c r="CS272" i="14" s="1"/>
  <c r="CT272" i="14" s="1"/>
  <c r="CU272" i="14" s="1"/>
  <c r="CV272" i="14" s="1"/>
  <c r="CW272" i="14" s="1"/>
  <c r="CX272" i="14" s="1"/>
  <c r="CY272" i="14" s="1"/>
  <c r="CZ272" i="14" s="1"/>
  <c r="DA272" i="14" s="1"/>
  <c r="DB272" i="14" s="1"/>
  <c r="CR202" i="14"/>
  <c r="CS202" i="14" s="1"/>
  <c r="CT202" i="14" s="1"/>
  <c r="CU202" i="14" s="1"/>
  <c r="CV202" i="14" s="1"/>
  <c r="CW202" i="14" s="1"/>
  <c r="CX202" i="14" s="1"/>
  <c r="CY202" i="14" s="1"/>
  <c r="CZ202" i="14" s="1"/>
  <c r="DA202" i="14" s="1"/>
  <c r="DB202" i="14" s="1"/>
  <c r="CR484" i="14"/>
  <c r="CS484" i="14" s="1"/>
  <c r="CT484" i="14" s="1"/>
  <c r="CU484" i="14" s="1"/>
  <c r="CV484" i="14" s="1"/>
  <c r="CW484" i="14" s="1"/>
  <c r="CX484" i="14" s="1"/>
  <c r="CY484" i="14" s="1"/>
  <c r="CZ484" i="14" s="1"/>
  <c r="DA484" i="14" s="1"/>
  <c r="DB484" i="14" s="1"/>
  <c r="Q328" i="14"/>
  <c r="CQ328" i="14" s="1"/>
  <c r="CR221" i="14"/>
  <c r="CS221" i="14" s="1"/>
  <c r="CT221" i="14" s="1"/>
  <c r="CU221" i="14" s="1"/>
  <c r="CV221" i="14" s="1"/>
  <c r="CW221" i="14" s="1"/>
  <c r="CX221" i="14" s="1"/>
  <c r="CY221" i="14" s="1"/>
  <c r="CZ221" i="14" s="1"/>
  <c r="DA221" i="14" s="1"/>
  <c r="DB221" i="14" s="1"/>
  <c r="CR143" i="14"/>
  <c r="CS143" i="14" s="1"/>
  <c r="CT143" i="14" s="1"/>
  <c r="CU143" i="14" s="1"/>
  <c r="CV143" i="14" s="1"/>
  <c r="CW143" i="14" s="1"/>
  <c r="CX143" i="14" s="1"/>
  <c r="CY143" i="14" s="1"/>
  <c r="CZ143" i="14" s="1"/>
  <c r="DA143" i="14" s="1"/>
  <c r="DB143" i="14" s="1"/>
  <c r="CR464" i="14"/>
  <c r="CS464" i="14" s="1"/>
  <c r="CT464" i="14" s="1"/>
  <c r="CU464" i="14" s="1"/>
  <c r="CV464" i="14" s="1"/>
  <c r="CW464" i="14" s="1"/>
  <c r="CX464" i="14" s="1"/>
  <c r="CY464" i="14" s="1"/>
  <c r="CZ464" i="14" s="1"/>
  <c r="DA464" i="14" s="1"/>
  <c r="DB464" i="14" s="1"/>
  <c r="AP103" i="10"/>
  <c r="AP105" i="10" s="1"/>
  <c r="AP112" i="10" s="1"/>
  <c r="CR409" i="14"/>
  <c r="CS409" i="14" s="1"/>
  <c r="CT409" i="14" s="1"/>
  <c r="CU409" i="14" s="1"/>
  <c r="CV409" i="14" s="1"/>
  <c r="CW409" i="14" s="1"/>
  <c r="CX409" i="14" s="1"/>
  <c r="CY409" i="14" s="1"/>
  <c r="CZ409" i="14" s="1"/>
  <c r="DA409" i="14" s="1"/>
  <c r="DB409" i="14" s="1"/>
  <c r="CQ467" i="14"/>
  <c r="CR467" i="14" s="1"/>
  <c r="CS467" i="14" s="1"/>
  <c r="CT467" i="14" s="1"/>
  <c r="CU467" i="14" s="1"/>
  <c r="CV467" i="14" s="1"/>
  <c r="CW467" i="14" s="1"/>
  <c r="CX467" i="14" s="1"/>
  <c r="CY467" i="14" s="1"/>
  <c r="CZ467" i="14" s="1"/>
  <c r="DA467" i="14" s="1"/>
  <c r="DB467" i="14" s="1"/>
  <c r="CR176" i="14"/>
  <c r="CS176" i="14" s="1"/>
  <c r="CT176" i="14" s="1"/>
  <c r="CU176" i="14" s="1"/>
  <c r="CV176" i="14" s="1"/>
  <c r="CW176" i="14" s="1"/>
  <c r="CX176" i="14" s="1"/>
  <c r="CY176" i="14" s="1"/>
  <c r="CZ176" i="14" s="1"/>
  <c r="DA176" i="14" s="1"/>
  <c r="DB176" i="14" s="1"/>
  <c r="CR118" i="14"/>
  <c r="CS118" i="14" s="1"/>
  <c r="CT118" i="14" s="1"/>
  <c r="CU118" i="14" s="1"/>
  <c r="CV118" i="14" s="1"/>
  <c r="CW118" i="14" s="1"/>
  <c r="CX118" i="14" s="1"/>
  <c r="CY118" i="14" s="1"/>
  <c r="CZ118" i="14" s="1"/>
  <c r="DA118" i="14" s="1"/>
  <c r="DB118" i="14" s="1"/>
  <c r="CR357" i="14"/>
  <c r="CS357" i="14" s="1"/>
  <c r="CT357" i="14" s="1"/>
  <c r="CU357" i="14" s="1"/>
  <c r="CV357" i="14" s="1"/>
  <c r="CW357" i="14" s="1"/>
  <c r="CX357" i="14" s="1"/>
  <c r="CY357" i="14" s="1"/>
  <c r="CZ357" i="14" s="1"/>
  <c r="DA357" i="14" s="1"/>
  <c r="DB357" i="14" s="1"/>
  <c r="R190" i="14"/>
  <c r="DC190" i="14" s="1"/>
  <c r="CQ97" i="14"/>
  <c r="CR97" i="14" s="1"/>
  <c r="CS97" i="14" s="1"/>
  <c r="CT97" i="14" s="1"/>
  <c r="CU97" i="14" s="1"/>
  <c r="CV97" i="14" s="1"/>
  <c r="CW97" i="14" s="1"/>
  <c r="CX97" i="14" s="1"/>
  <c r="CY97" i="14" s="1"/>
  <c r="CZ97" i="14" s="1"/>
  <c r="DA97" i="14" s="1"/>
  <c r="DB97" i="14" s="1"/>
  <c r="Q56" i="14"/>
  <c r="CQ56" i="14" s="1"/>
  <c r="CQ469" i="14"/>
  <c r="CR469" i="14" s="1"/>
  <c r="CS469" i="14" s="1"/>
  <c r="CT469" i="14" s="1"/>
  <c r="CU469" i="14" s="1"/>
  <c r="CV469" i="14" s="1"/>
  <c r="CW469" i="14" s="1"/>
  <c r="CX469" i="14" s="1"/>
  <c r="CY469" i="14" s="1"/>
  <c r="CZ469" i="14" s="1"/>
  <c r="DA469" i="14" s="1"/>
  <c r="DB469" i="14" s="1"/>
  <c r="AP81" i="10"/>
  <c r="AP84" i="10" s="1"/>
  <c r="AP95" i="10" s="1"/>
  <c r="R383" i="14"/>
  <c r="DC383" i="14" s="1"/>
  <c r="Q308" i="14"/>
  <c r="CQ308" i="14" s="1"/>
  <c r="CR308" i="14" s="1"/>
  <c r="CS308" i="14" s="1"/>
  <c r="CT308" i="14" s="1"/>
  <c r="CU308" i="14" s="1"/>
  <c r="CV308" i="14" s="1"/>
  <c r="CW308" i="14" s="1"/>
  <c r="CX308" i="14" s="1"/>
  <c r="CY308" i="14" s="1"/>
  <c r="CZ308" i="14" s="1"/>
  <c r="DA308" i="14" s="1"/>
  <c r="DB308" i="14" s="1"/>
  <c r="CR186" i="14"/>
  <c r="CS186" i="14" s="1"/>
  <c r="CT186" i="14" s="1"/>
  <c r="CU186" i="14" s="1"/>
  <c r="CV186" i="14" s="1"/>
  <c r="CW186" i="14" s="1"/>
  <c r="CX186" i="14" s="1"/>
  <c r="CY186" i="14" s="1"/>
  <c r="CZ186" i="14" s="1"/>
  <c r="DA186" i="14" s="1"/>
  <c r="DB186" i="14" s="1"/>
  <c r="CR95" i="14"/>
  <c r="CS95" i="14" s="1"/>
  <c r="CT95" i="14" s="1"/>
  <c r="CU95" i="14" s="1"/>
  <c r="CV95" i="14" s="1"/>
  <c r="CW95" i="14" s="1"/>
  <c r="CX95" i="14" s="1"/>
  <c r="CY95" i="14" s="1"/>
  <c r="CZ95" i="14" s="1"/>
  <c r="DA95" i="14" s="1"/>
  <c r="DB95" i="14" s="1"/>
  <c r="CR426" i="14"/>
  <c r="CS426" i="14" s="1"/>
  <c r="CT426" i="14" s="1"/>
  <c r="CU426" i="14" s="1"/>
  <c r="CV426" i="14" s="1"/>
  <c r="CW426" i="14" s="1"/>
  <c r="CX426" i="14" s="1"/>
  <c r="CY426" i="14" s="1"/>
  <c r="CZ426" i="14" s="1"/>
  <c r="DA426" i="14" s="1"/>
  <c r="DB426" i="14" s="1"/>
  <c r="CR438" i="14"/>
  <c r="CS438" i="14" s="1"/>
  <c r="CT438" i="14" s="1"/>
  <c r="CU438" i="14" s="1"/>
  <c r="CV438" i="14" s="1"/>
  <c r="CW438" i="14" s="1"/>
  <c r="CX438" i="14" s="1"/>
  <c r="CY438" i="14" s="1"/>
  <c r="CZ438" i="14" s="1"/>
  <c r="DA438" i="14" s="1"/>
  <c r="DB438" i="14" s="1"/>
  <c r="CR275" i="14"/>
  <c r="CS275" i="14" s="1"/>
  <c r="CT275" i="14" s="1"/>
  <c r="CU275" i="14" s="1"/>
  <c r="CV275" i="14" s="1"/>
  <c r="CW275" i="14" s="1"/>
  <c r="CX275" i="14" s="1"/>
  <c r="CY275" i="14" s="1"/>
  <c r="CZ275" i="14" s="1"/>
  <c r="DA275" i="14" s="1"/>
  <c r="DB275" i="14" s="1"/>
  <c r="AR14" i="10"/>
  <c r="R160" i="14"/>
  <c r="DC160" i="14" s="1"/>
  <c r="DD160" i="14" s="1"/>
  <c r="DE160" i="14" s="1"/>
  <c r="DF160" i="14" s="1"/>
  <c r="DG160" i="14" s="1"/>
  <c r="DH160" i="14" s="1"/>
  <c r="DI160" i="14" s="1"/>
  <c r="DJ160" i="14" s="1"/>
  <c r="DK160" i="14" s="1"/>
  <c r="DL160" i="14" s="1"/>
  <c r="DM160" i="14" s="1"/>
  <c r="DN160" i="14" s="1"/>
  <c r="CQ342" i="14"/>
  <c r="CR342" i="14" s="1"/>
  <c r="CS342" i="14" s="1"/>
  <c r="CT342" i="14" s="1"/>
  <c r="CU342" i="14" s="1"/>
  <c r="CV342" i="14" s="1"/>
  <c r="CW342" i="14" s="1"/>
  <c r="CX342" i="14" s="1"/>
  <c r="CY342" i="14" s="1"/>
  <c r="CZ342" i="14" s="1"/>
  <c r="DA342" i="14" s="1"/>
  <c r="DB342" i="14" s="1"/>
  <c r="AR13" i="10"/>
  <c r="CR114" i="14"/>
  <c r="CS114" i="14" s="1"/>
  <c r="CT114" i="14" s="1"/>
  <c r="CU114" i="14" s="1"/>
  <c r="CV114" i="14" s="1"/>
  <c r="CW114" i="14" s="1"/>
  <c r="CX114" i="14" s="1"/>
  <c r="CY114" i="14" s="1"/>
  <c r="CZ114" i="14" s="1"/>
  <c r="DA114" i="14" s="1"/>
  <c r="DB114" i="14" s="1"/>
  <c r="CR257" i="14"/>
  <c r="CS257" i="14" s="1"/>
  <c r="CT257" i="14" s="1"/>
  <c r="CU257" i="14" s="1"/>
  <c r="CV257" i="14" s="1"/>
  <c r="CW257" i="14" s="1"/>
  <c r="CX257" i="14" s="1"/>
  <c r="CY257" i="14" s="1"/>
  <c r="CZ257" i="14" s="1"/>
  <c r="DA257" i="14" s="1"/>
  <c r="DB257" i="14" s="1"/>
  <c r="CR120" i="14"/>
  <c r="CS120" i="14" s="1"/>
  <c r="CT120" i="14" s="1"/>
  <c r="CU120" i="14" s="1"/>
  <c r="CV120" i="14" s="1"/>
  <c r="CW120" i="14" s="1"/>
  <c r="CX120" i="14" s="1"/>
  <c r="CY120" i="14" s="1"/>
  <c r="CZ120" i="14" s="1"/>
  <c r="DA120" i="14" s="1"/>
  <c r="DB120" i="14" s="1"/>
  <c r="CR400" i="14"/>
  <c r="CS400" i="14" s="1"/>
  <c r="CT400" i="14" s="1"/>
  <c r="CU400" i="14" s="1"/>
  <c r="CV400" i="14" s="1"/>
  <c r="CW400" i="14" s="1"/>
  <c r="CX400" i="14" s="1"/>
  <c r="CY400" i="14" s="1"/>
  <c r="CZ400" i="14" s="1"/>
  <c r="DA400" i="14" s="1"/>
  <c r="DB400" i="14" s="1"/>
  <c r="R441" i="14"/>
  <c r="DC441" i="14" s="1"/>
  <c r="CR127" i="14"/>
  <c r="CS127" i="14" s="1"/>
  <c r="CT127" i="14" s="1"/>
  <c r="CU127" i="14" s="1"/>
  <c r="CV127" i="14" s="1"/>
  <c r="CW127" i="14" s="1"/>
  <c r="CX127" i="14" s="1"/>
  <c r="CY127" i="14" s="1"/>
  <c r="CZ127" i="14" s="1"/>
  <c r="DA127" i="14" s="1"/>
  <c r="DB127" i="14" s="1"/>
  <c r="CR472" i="14"/>
  <c r="CS472" i="14" s="1"/>
  <c r="CT472" i="14" s="1"/>
  <c r="CU472" i="14" s="1"/>
  <c r="CV472" i="14" s="1"/>
  <c r="CW472" i="14" s="1"/>
  <c r="CX472" i="14" s="1"/>
  <c r="CY472" i="14" s="1"/>
  <c r="CZ472" i="14" s="1"/>
  <c r="DA472" i="14" s="1"/>
  <c r="DB472" i="14" s="1"/>
  <c r="R380" i="14"/>
  <c r="DC380" i="14" s="1"/>
  <c r="DD380" i="14" s="1"/>
  <c r="DE380" i="14" s="1"/>
  <c r="DF380" i="14" s="1"/>
  <c r="DG380" i="14" s="1"/>
  <c r="DH380" i="14" s="1"/>
  <c r="DI380" i="14" s="1"/>
  <c r="DJ380" i="14" s="1"/>
  <c r="DK380" i="14" s="1"/>
  <c r="DL380" i="14" s="1"/>
  <c r="DM380" i="14" s="1"/>
  <c r="DN380" i="14" s="1"/>
  <c r="CQ175" i="14"/>
  <c r="CR175" i="14" s="1"/>
  <c r="CS175" i="14" s="1"/>
  <c r="CT175" i="14" s="1"/>
  <c r="CU175" i="14" s="1"/>
  <c r="CV175" i="14" s="1"/>
  <c r="CW175" i="14" s="1"/>
  <c r="CX175" i="14" s="1"/>
  <c r="CY175" i="14" s="1"/>
  <c r="CZ175" i="14" s="1"/>
  <c r="DA175" i="14" s="1"/>
  <c r="DB175" i="14" s="1"/>
  <c r="Q224" i="14"/>
  <c r="CQ224" i="14" s="1"/>
  <c r="CQ184" i="14"/>
  <c r="CR184" i="14" s="1"/>
  <c r="CS184" i="14" s="1"/>
  <c r="CT184" i="14" s="1"/>
  <c r="CU184" i="14" s="1"/>
  <c r="CV184" i="14" s="1"/>
  <c r="CW184" i="14" s="1"/>
  <c r="CX184" i="14" s="1"/>
  <c r="CY184" i="14" s="1"/>
  <c r="CZ184" i="14" s="1"/>
  <c r="DA184" i="14" s="1"/>
  <c r="DB184" i="14" s="1"/>
  <c r="R108" i="14"/>
  <c r="DC108" i="14" s="1"/>
  <c r="DD108" i="14" s="1"/>
  <c r="DE108" i="14" s="1"/>
  <c r="DF108" i="14" s="1"/>
  <c r="DG108" i="14" s="1"/>
  <c r="DH108" i="14" s="1"/>
  <c r="DI108" i="14" s="1"/>
  <c r="DJ108" i="14" s="1"/>
  <c r="DK108" i="14" s="1"/>
  <c r="DL108" i="14" s="1"/>
  <c r="DM108" i="14" s="1"/>
  <c r="DN108" i="14" s="1"/>
  <c r="CR129" i="14"/>
  <c r="CS129" i="14" s="1"/>
  <c r="CT129" i="14" s="1"/>
  <c r="CU129" i="14" s="1"/>
  <c r="CV129" i="14" s="1"/>
  <c r="CW129" i="14" s="1"/>
  <c r="CX129" i="14" s="1"/>
  <c r="CY129" i="14" s="1"/>
  <c r="CZ129" i="14" s="1"/>
  <c r="DA129" i="14" s="1"/>
  <c r="DB129" i="14" s="1"/>
  <c r="CQ336" i="14"/>
  <c r="CR336" i="14" s="1"/>
  <c r="CS336" i="14" s="1"/>
  <c r="CT336" i="14" s="1"/>
  <c r="CU336" i="14" s="1"/>
  <c r="CV336" i="14" s="1"/>
  <c r="CW336" i="14" s="1"/>
  <c r="CX336" i="14" s="1"/>
  <c r="CY336" i="14" s="1"/>
  <c r="CZ336" i="14" s="1"/>
  <c r="DA336" i="14" s="1"/>
  <c r="DB336" i="14" s="1"/>
  <c r="AO105" i="10"/>
  <c r="AO112" i="10" s="1"/>
  <c r="R421" i="14"/>
  <c r="DC421" i="14" s="1"/>
  <c r="R273" i="14"/>
  <c r="DC273" i="14" s="1"/>
  <c r="DD273" i="14" s="1"/>
  <c r="DE273" i="14" s="1"/>
  <c r="DF273" i="14" s="1"/>
  <c r="DG273" i="14" s="1"/>
  <c r="DH273" i="14" s="1"/>
  <c r="DI273" i="14" s="1"/>
  <c r="DJ273" i="14" s="1"/>
  <c r="DK273" i="14" s="1"/>
  <c r="DL273" i="14" s="1"/>
  <c r="DM273" i="14" s="1"/>
  <c r="DN273" i="14" s="1"/>
  <c r="CQ254" i="14"/>
  <c r="CR254" i="14" s="1"/>
  <c r="CS254" i="14" s="1"/>
  <c r="CT254" i="14" s="1"/>
  <c r="CU254" i="14" s="1"/>
  <c r="CV254" i="14" s="1"/>
  <c r="CW254" i="14" s="1"/>
  <c r="CX254" i="14" s="1"/>
  <c r="CY254" i="14" s="1"/>
  <c r="CZ254" i="14" s="1"/>
  <c r="DA254" i="14" s="1"/>
  <c r="DB254" i="14" s="1"/>
  <c r="Q136" i="14"/>
  <c r="CQ146" i="14"/>
  <c r="CR146" i="14" s="1"/>
  <c r="CR429" i="14"/>
  <c r="CS429" i="14" s="1"/>
  <c r="CT429" i="14" s="1"/>
  <c r="CU429" i="14" s="1"/>
  <c r="CV429" i="14" s="1"/>
  <c r="CW429" i="14" s="1"/>
  <c r="CX429" i="14" s="1"/>
  <c r="CY429" i="14" s="1"/>
  <c r="CZ429" i="14" s="1"/>
  <c r="DA429" i="14" s="1"/>
  <c r="DB429" i="14" s="1"/>
  <c r="R301" i="14"/>
  <c r="DC301" i="14" s="1"/>
  <c r="CQ388" i="14"/>
  <c r="CR388" i="14" s="1"/>
  <c r="CS388" i="14" s="1"/>
  <c r="CT388" i="14" s="1"/>
  <c r="CU388" i="14" s="1"/>
  <c r="CV388" i="14" s="1"/>
  <c r="CW388" i="14" s="1"/>
  <c r="CX388" i="14" s="1"/>
  <c r="CY388" i="14" s="1"/>
  <c r="CZ388" i="14" s="1"/>
  <c r="DA388" i="14" s="1"/>
  <c r="DB388" i="14" s="1"/>
  <c r="CQ165" i="14"/>
  <c r="R453" i="14"/>
  <c r="DC453" i="14" s="1"/>
  <c r="CR236" i="14"/>
  <c r="CS236" i="14" s="1"/>
  <c r="CT236" i="14" s="1"/>
  <c r="CU236" i="14" s="1"/>
  <c r="CV236" i="14" s="1"/>
  <c r="CW236" i="14" s="1"/>
  <c r="CX236" i="14" s="1"/>
  <c r="CY236" i="14" s="1"/>
  <c r="CZ236" i="14" s="1"/>
  <c r="DA236" i="14" s="1"/>
  <c r="DB236" i="14" s="1"/>
  <c r="CR161" i="14"/>
  <c r="CS161" i="14" s="1"/>
  <c r="CT161" i="14" s="1"/>
  <c r="CU161" i="14" s="1"/>
  <c r="CV161" i="14" s="1"/>
  <c r="CW161" i="14" s="1"/>
  <c r="CX161" i="14" s="1"/>
  <c r="CY161" i="14" s="1"/>
  <c r="CZ161" i="14" s="1"/>
  <c r="DA161" i="14" s="1"/>
  <c r="DB161" i="14" s="1"/>
  <c r="R193" i="14"/>
  <c r="DC193" i="14" s="1"/>
  <c r="R478" i="14"/>
  <c r="DC478" i="14" s="1"/>
  <c r="CR460" i="14"/>
  <c r="CS460" i="14" s="1"/>
  <c r="CT460" i="14" s="1"/>
  <c r="CU460" i="14" s="1"/>
  <c r="CV460" i="14" s="1"/>
  <c r="CW460" i="14" s="1"/>
  <c r="CX460" i="14" s="1"/>
  <c r="CY460" i="14" s="1"/>
  <c r="CZ460" i="14" s="1"/>
  <c r="DA460" i="14" s="1"/>
  <c r="DB460" i="14" s="1"/>
  <c r="Q88" i="14"/>
  <c r="R340" i="14"/>
  <c r="DC340" i="14" s="1"/>
  <c r="CR123" i="14"/>
  <c r="CS123" i="14" s="1"/>
  <c r="CT123" i="14" s="1"/>
  <c r="CU123" i="14" s="1"/>
  <c r="CV123" i="14" s="1"/>
  <c r="CW123" i="14" s="1"/>
  <c r="CX123" i="14" s="1"/>
  <c r="CY123" i="14" s="1"/>
  <c r="CZ123" i="14" s="1"/>
  <c r="DA123" i="14" s="1"/>
  <c r="DB123" i="14" s="1"/>
  <c r="CR121" i="14"/>
  <c r="CS121" i="14" s="1"/>
  <c r="CT121" i="14" s="1"/>
  <c r="CU121" i="14" s="1"/>
  <c r="CV121" i="14" s="1"/>
  <c r="CW121" i="14" s="1"/>
  <c r="CX121" i="14" s="1"/>
  <c r="CY121" i="14" s="1"/>
  <c r="CZ121" i="14" s="1"/>
  <c r="DA121" i="14" s="1"/>
  <c r="DB121" i="14" s="1"/>
  <c r="CR305" i="14"/>
  <c r="CS305" i="14" s="1"/>
  <c r="CT305" i="14" s="1"/>
  <c r="CU305" i="14" s="1"/>
  <c r="CV305" i="14" s="1"/>
  <c r="CW305" i="14" s="1"/>
  <c r="CX305" i="14" s="1"/>
  <c r="CY305" i="14" s="1"/>
  <c r="CZ305" i="14" s="1"/>
  <c r="DA305" i="14" s="1"/>
  <c r="DB305" i="14" s="1"/>
  <c r="R126" i="14"/>
  <c r="CQ245" i="14"/>
  <c r="CR245" i="14" s="1"/>
  <c r="CS245" i="14" s="1"/>
  <c r="CT245" i="14" s="1"/>
  <c r="CU245" i="14" s="1"/>
  <c r="CV245" i="14" s="1"/>
  <c r="CW245" i="14" s="1"/>
  <c r="CX245" i="14" s="1"/>
  <c r="CY245" i="14" s="1"/>
  <c r="CZ245" i="14" s="1"/>
  <c r="DA245" i="14" s="1"/>
  <c r="DB245" i="14" s="1"/>
  <c r="R206" i="14"/>
  <c r="DC206" i="14" s="1"/>
  <c r="R44" i="14"/>
  <c r="DC44" i="14" s="1"/>
  <c r="CR164" i="14"/>
  <c r="CS164" i="14" s="1"/>
  <c r="CT164" i="14" s="1"/>
  <c r="CU164" i="14" s="1"/>
  <c r="CV164" i="14" s="1"/>
  <c r="CW164" i="14" s="1"/>
  <c r="CX164" i="14" s="1"/>
  <c r="CY164" i="14" s="1"/>
  <c r="CZ164" i="14" s="1"/>
  <c r="DA164" i="14" s="1"/>
  <c r="DB164" i="14" s="1"/>
  <c r="Q447" i="14"/>
  <c r="CQ447" i="14" s="1"/>
  <c r="CQ492" i="14"/>
  <c r="CR492" i="14" s="1"/>
  <c r="CS492" i="14" s="1"/>
  <c r="CT492" i="14" s="1"/>
  <c r="CU492" i="14" s="1"/>
  <c r="CV492" i="14" s="1"/>
  <c r="CW492" i="14" s="1"/>
  <c r="CX492" i="14" s="1"/>
  <c r="CY492" i="14" s="1"/>
  <c r="CZ492" i="14" s="1"/>
  <c r="DA492" i="14" s="1"/>
  <c r="DB492" i="14" s="1"/>
  <c r="CR233" i="14"/>
  <c r="CS233" i="14" s="1"/>
  <c r="CT233" i="14" s="1"/>
  <c r="CU233" i="14" s="1"/>
  <c r="CV233" i="14" s="1"/>
  <c r="CW233" i="14" s="1"/>
  <c r="CX233" i="14" s="1"/>
  <c r="CY233" i="14" s="1"/>
  <c r="CZ233" i="14" s="1"/>
  <c r="DA233" i="14" s="1"/>
  <c r="DB233" i="14" s="1"/>
  <c r="R375" i="14"/>
  <c r="DC375" i="14" s="1"/>
  <c r="CR185" i="14"/>
  <c r="CS185" i="14" s="1"/>
  <c r="CT185" i="14" s="1"/>
  <c r="CU185" i="14" s="1"/>
  <c r="CV185" i="14" s="1"/>
  <c r="CW185" i="14" s="1"/>
  <c r="CX185" i="14" s="1"/>
  <c r="CY185" i="14" s="1"/>
  <c r="CZ185" i="14" s="1"/>
  <c r="DA185" i="14" s="1"/>
  <c r="DB185" i="14" s="1"/>
  <c r="CR29" i="14"/>
  <c r="CS29" i="14" s="1"/>
  <c r="CT29" i="14" s="1"/>
  <c r="CU29" i="14" s="1"/>
  <c r="CV29" i="14" s="1"/>
  <c r="CW29" i="14" s="1"/>
  <c r="CX29" i="14" s="1"/>
  <c r="CY29" i="14" s="1"/>
  <c r="CZ29" i="14" s="1"/>
  <c r="DA29" i="14" s="1"/>
  <c r="DB29" i="14" s="1"/>
  <c r="AQ16" i="10"/>
  <c r="AQ41" i="10" s="1"/>
  <c r="CR499" i="14"/>
  <c r="CS499" i="14" s="1"/>
  <c r="CT499" i="14" s="1"/>
  <c r="CU499" i="14" s="1"/>
  <c r="CV499" i="14" s="1"/>
  <c r="CW499" i="14" s="1"/>
  <c r="CX499" i="14" s="1"/>
  <c r="CY499" i="14" s="1"/>
  <c r="CZ499" i="14" s="1"/>
  <c r="DA499" i="14" s="1"/>
  <c r="DB499" i="14" s="1"/>
  <c r="CQ137" i="14"/>
  <c r="Q246" i="14"/>
  <c r="CQ246" i="14" s="1"/>
  <c r="CQ178" i="14"/>
  <c r="CR178" i="14" s="1"/>
  <c r="CS178" i="14" s="1"/>
  <c r="CT178" i="14" s="1"/>
  <c r="CU178" i="14" s="1"/>
  <c r="CV178" i="14" s="1"/>
  <c r="CW178" i="14" s="1"/>
  <c r="CX178" i="14" s="1"/>
  <c r="CY178" i="14" s="1"/>
  <c r="CZ178" i="14" s="1"/>
  <c r="DA178" i="14" s="1"/>
  <c r="DB178" i="14" s="1"/>
  <c r="R415" i="14"/>
  <c r="DC415" i="14" s="1"/>
  <c r="R427" i="14"/>
  <c r="DC427" i="14" s="1"/>
  <c r="DD427" i="14" s="1"/>
  <c r="DE427" i="14" s="1"/>
  <c r="DF427" i="14" s="1"/>
  <c r="DG427" i="14" s="1"/>
  <c r="DH427" i="14" s="1"/>
  <c r="DI427" i="14" s="1"/>
  <c r="DJ427" i="14" s="1"/>
  <c r="DK427" i="14" s="1"/>
  <c r="DL427" i="14" s="1"/>
  <c r="DM427" i="14" s="1"/>
  <c r="DN427" i="14" s="1"/>
  <c r="R225" i="14"/>
  <c r="DC225" i="14" s="1"/>
  <c r="CQ235" i="14"/>
  <c r="CR235" i="14" s="1"/>
  <c r="CS235" i="14" s="1"/>
  <c r="CT235" i="14" s="1"/>
  <c r="CU235" i="14" s="1"/>
  <c r="CV235" i="14" s="1"/>
  <c r="CW235" i="14" s="1"/>
  <c r="CX235" i="14" s="1"/>
  <c r="CY235" i="14" s="1"/>
  <c r="CZ235" i="14" s="1"/>
  <c r="DA235" i="14" s="1"/>
  <c r="DB235" i="14" s="1"/>
  <c r="CR199" i="14"/>
  <c r="CS199" i="14" s="1"/>
  <c r="CT199" i="14" s="1"/>
  <c r="CU199" i="14" s="1"/>
  <c r="CV199" i="14" s="1"/>
  <c r="CW199" i="14" s="1"/>
  <c r="CX199" i="14" s="1"/>
  <c r="CY199" i="14" s="1"/>
  <c r="CZ199" i="14" s="1"/>
  <c r="DA199" i="14" s="1"/>
  <c r="DB199" i="14" s="1"/>
  <c r="CR47" i="14"/>
  <c r="CS47" i="14" s="1"/>
  <c r="CT47" i="14" s="1"/>
  <c r="CU47" i="14" s="1"/>
  <c r="CV47" i="14" s="1"/>
  <c r="CW47" i="14" s="1"/>
  <c r="CX47" i="14" s="1"/>
  <c r="CY47" i="14" s="1"/>
  <c r="CZ47" i="14" s="1"/>
  <c r="DA47" i="14" s="1"/>
  <c r="DB47" i="14" s="1"/>
  <c r="R54" i="14"/>
  <c r="DC54" i="14" s="1"/>
  <c r="DD54" i="14" s="1"/>
  <c r="DE54" i="14" s="1"/>
  <c r="DF54" i="14" s="1"/>
  <c r="DG54" i="14" s="1"/>
  <c r="DH54" i="14" s="1"/>
  <c r="DI54" i="14" s="1"/>
  <c r="DJ54" i="14" s="1"/>
  <c r="DK54" i="14" s="1"/>
  <c r="DL54" i="14" s="1"/>
  <c r="DM54" i="14" s="1"/>
  <c r="DN54" i="14" s="1"/>
  <c r="CQ197" i="14"/>
  <c r="CR197" i="14" s="1"/>
  <c r="CS197" i="14" s="1"/>
  <c r="CT197" i="14" s="1"/>
  <c r="CU197" i="14" s="1"/>
  <c r="CV197" i="14" s="1"/>
  <c r="CW197" i="14" s="1"/>
  <c r="CX197" i="14" s="1"/>
  <c r="CY197" i="14" s="1"/>
  <c r="CZ197" i="14" s="1"/>
  <c r="DA197" i="14" s="1"/>
  <c r="DB197" i="14" s="1"/>
  <c r="CR493" i="14"/>
  <c r="CS493" i="14" s="1"/>
  <c r="CT493" i="14" s="1"/>
  <c r="CU493" i="14" s="1"/>
  <c r="CV493" i="14" s="1"/>
  <c r="CW493" i="14" s="1"/>
  <c r="CX493" i="14" s="1"/>
  <c r="CY493" i="14" s="1"/>
  <c r="CZ493" i="14" s="1"/>
  <c r="DA493" i="14" s="1"/>
  <c r="DB493" i="14" s="1"/>
  <c r="CQ156" i="14"/>
  <c r="CR156" i="14" s="1"/>
  <c r="CS156" i="14" s="1"/>
  <c r="CT156" i="14" s="1"/>
  <c r="CU156" i="14" s="1"/>
  <c r="CV156" i="14" s="1"/>
  <c r="CW156" i="14" s="1"/>
  <c r="CX156" i="14" s="1"/>
  <c r="CY156" i="14" s="1"/>
  <c r="CZ156" i="14" s="1"/>
  <c r="DA156" i="14" s="1"/>
  <c r="DB156" i="14" s="1"/>
  <c r="R180" i="14"/>
  <c r="DC180" i="14" s="1"/>
  <c r="CR327" i="14"/>
  <c r="CS327" i="14" s="1"/>
  <c r="CT327" i="14" s="1"/>
  <c r="CU327" i="14" s="1"/>
  <c r="CV327" i="14" s="1"/>
  <c r="CW327" i="14" s="1"/>
  <c r="CX327" i="14" s="1"/>
  <c r="CY327" i="14" s="1"/>
  <c r="CZ327" i="14" s="1"/>
  <c r="DA327" i="14" s="1"/>
  <c r="DB327" i="14" s="1"/>
  <c r="R226" i="14"/>
  <c r="DC226" i="14" s="1"/>
  <c r="R110" i="14"/>
  <c r="CQ212" i="14"/>
  <c r="CR212" i="14" s="1"/>
  <c r="CS212" i="14" s="1"/>
  <c r="CT212" i="14" s="1"/>
  <c r="CU212" i="14" s="1"/>
  <c r="CV212" i="14" s="1"/>
  <c r="CW212" i="14" s="1"/>
  <c r="CX212" i="14" s="1"/>
  <c r="CY212" i="14" s="1"/>
  <c r="CZ212" i="14" s="1"/>
  <c r="DA212" i="14" s="1"/>
  <c r="DB212" i="14" s="1"/>
  <c r="CR139" i="14"/>
  <c r="CS139" i="14" s="1"/>
  <c r="CT139" i="14" s="1"/>
  <c r="CU139" i="14" s="1"/>
  <c r="CV139" i="14" s="1"/>
  <c r="CW139" i="14" s="1"/>
  <c r="CX139" i="14" s="1"/>
  <c r="CY139" i="14" s="1"/>
  <c r="CZ139" i="14" s="1"/>
  <c r="DA139" i="14" s="1"/>
  <c r="DB139" i="14" s="1"/>
  <c r="CR498" i="14"/>
  <c r="CR55" i="14"/>
  <c r="CS55" i="14" s="1"/>
  <c r="CT55" i="14" s="1"/>
  <c r="CU55" i="14" s="1"/>
  <c r="CV55" i="14" s="1"/>
  <c r="CW55" i="14" s="1"/>
  <c r="CX55" i="14" s="1"/>
  <c r="CY55" i="14" s="1"/>
  <c r="CZ55" i="14" s="1"/>
  <c r="DA55" i="14" s="1"/>
  <c r="DB55" i="14" s="1"/>
  <c r="CR251" i="14"/>
  <c r="CS251" i="14" s="1"/>
  <c r="CT251" i="14" s="1"/>
  <c r="CU251" i="14" s="1"/>
  <c r="CV251" i="14" s="1"/>
  <c r="CW251" i="14" s="1"/>
  <c r="CX251" i="14" s="1"/>
  <c r="CY251" i="14" s="1"/>
  <c r="CZ251" i="14" s="1"/>
  <c r="DA251" i="14" s="1"/>
  <c r="DB251" i="14" s="1"/>
  <c r="Q74" i="14"/>
  <c r="CQ133" i="14"/>
  <c r="CR133" i="14" s="1"/>
  <c r="CS133" i="14" s="1"/>
  <c r="CT133" i="14" s="1"/>
  <c r="CU133" i="14" s="1"/>
  <c r="CV133" i="14" s="1"/>
  <c r="CW133" i="14" s="1"/>
  <c r="CX133" i="14" s="1"/>
  <c r="CY133" i="14" s="1"/>
  <c r="CZ133" i="14" s="1"/>
  <c r="DA133" i="14" s="1"/>
  <c r="DB133" i="14" s="1"/>
  <c r="CR109" i="14"/>
  <c r="CS109" i="14" s="1"/>
  <c r="CT109" i="14" s="1"/>
  <c r="CU109" i="14" s="1"/>
  <c r="CV109" i="14" s="1"/>
  <c r="CW109" i="14" s="1"/>
  <c r="CX109" i="14" s="1"/>
  <c r="CY109" i="14" s="1"/>
  <c r="CZ109" i="14" s="1"/>
  <c r="DA109" i="14" s="1"/>
  <c r="DB109" i="14" s="1"/>
  <c r="CQ320" i="14"/>
  <c r="CR320" i="14" s="1"/>
  <c r="CS320" i="14" s="1"/>
  <c r="CT320" i="14" s="1"/>
  <c r="CU320" i="14" s="1"/>
  <c r="CV320" i="14" s="1"/>
  <c r="CW320" i="14" s="1"/>
  <c r="CX320" i="14" s="1"/>
  <c r="CY320" i="14" s="1"/>
  <c r="CZ320" i="14" s="1"/>
  <c r="DA320" i="14" s="1"/>
  <c r="DB320" i="14" s="1"/>
  <c r="CQ335" i="14"/>
  <c r="CR335" i="14" s="1"/>
  <c r="CS335" i="14" s="1"/>
  <c r="CT335" i="14" s="1"/>
  <c r="CU335" i="14" s="1"/>
  <c r="CV335" i="14" s="1"/>
  <c r="CW335" i="14" s="1"/>
  <c r="CX335" i="14" s="1"/>
  <c r="CY335" i="14" s="1"/>
  <c r="CZ335" i="14" s="1"/>
  <c r="DA335" i="14" s="1"/>
  <c r="DB335" i="14" s="1"/>
  <c r="Q462" i="14"/>
  <c r="CQ462" i="14" s="1"/>
  <c r="CR462" i="14" s="1"/>
  <c r="CS462" i="14" s="1"/>
  <c r="CT462" i="14" s="1"/>
  <c r="CU462" i="14" s="1"/>
  <c r="CV462" i="14" s="1"/>
  <c r="CW462" i="14" s="1"/>
  <c r="CX462" i="14" s="1"/>
  <c r="CY462" i="14" s="1"/>
  <c r="CZ462" i="14" s="1"/>
  <c r="DA462" i="14" s="1"/>
  <c r="DB462" i="14" s="1"/>
  <c r="CR41" i="14"/>
  <c r="CS41" i="14" s="1"/>
  <c r="CT41" i="14" s="1"/>
  <c r="CU41" i="14" s="1"/>
  <c r="CV41" i="14" s="1"/>
  <c r="CW41" i="14" s="1"/>
  <c r="CX41" i="14" s="1"/>
  <c r="CY41" i="14" s="1"/>
  <c r="CZ41" i="14" s="1"/>
  <c r="DA41" i="14" s="1"/>
  <c r="DB41" i="14" s="1"/>
  <c r="CQ22" i="14"/>
  <c r="CR22" i="14" s="1"/>
  <c r="CS22" i="14" s="1"/>
  <c r="CT22" i="14" s="1"/>
  <c r="CU22" i="14" s="1"/>
  <c r="CV22" i="14" s="1"/>
  <c r="CW22" i="14" s="1"/>
  <c r="CX22" i="14" s="1"/>
  <c r="CY22" i="14" s="1"/>
  <c r="CZ22" i="14" s="1"/>
  <c r="DA22" i="14" s="1"/>
  <c r="DB22" i="14" s="1"/>
  <c r="CR456" i="14"/>
  <c r="CS456" i="14" s="1"/>
  <c r="CT456" i="14" s="1"/>
  <c r="CU456" i="14" s="1"/>
  <c r="CV456" i="14" s="1"/>
  <c r="CW456" i="14" s="1"/>
  <c r="CX456" i="14" s="1"/>
  <c r="CY456" i="14" s="1"/>
  <c r="CZ456" i="14" s="1"/>
  <c r="DA456" i="14" s="1"/>
  <c r="DB456" i="14" s="1"/>
  <c r="R378" i="14"/>
  <c r="DC378" i="14" s="1"/>
  <c r="CR181" i="14"/>
  <c r="CS181" i="14" s="1"/>
  <c r="CT181" i="14" s="1"/>
  <c r="CU181" i="14" s="1"/>
  <c r="CV181" i="14" s="1"/>
  <c r="CW181" i="14" s="1"/>
  <c r="CX181" i="14" s="1"/>
  <c r="CY181" i="14" s="1"/>
  <c r="CZ181" i="14" s="1"/>
  <c r="DA181" i="14" s="1"/>
  <c r="DB181" i="14" s="1"/>
  <c r="CR373" i="14"/>
  <c r="CS373" i="14" s="1"/>
  <c r="CT373" i="14" s="1"/>
  <c r="CU373" i="14" s="1"/>
  <c r="CV373" i="14" s="1"/>
  <c r="CW373" i="14" s="1"/>
  <c r="CX373" i="14" s="1"/>
  <c r="CY373" i="14" s="1"/>
  <c r="CZ373" i="14" s="1"/>
  <c r="DA373" i="14" s="1"/>
  <c r="DB373" i="14" s="1"/>
  <c r="CR337" i="14"/>
  <c r="CS337" i="14" s="1"/>
  <c r="CT337" i="14" s="1"/>
  <c r="CU337" i="14" s="1"/>
  <c r="CV337" i="14" s="1"/>
  <c r="CW337" i="14" s="1"/>
  <c r="CX337" i="14" s="1"/>
  <c r="CY337" i="14" s="1"/>
  <c r="CZ337" i="14" s="1"/>
  <c r="DA337" i="14" s="1"/>
  <c r="DB337" i="14" s="1"/>
  <c r="R334" i="14"/>
  <c r="CQ354" i="14"/>
  <c r="CR354" i="14" s="1"/>
  <c r="CS354" i="14" s="1"/>
  <c r="CT354" i="14" s="1"/>
  <c r="CU354" i="14" s="1"/>
  <c r="CV354" i="14" s="1"/>
  <c r="CW354" i="14" s="1"/>
  <c r="CX354" i="14" s="1"/>
  <c r="CY354" i="14" s="1"/>
  <c r="CZ354" i="14" s="1"/>
  <c r="DA354" i="14" s="1"/>
  <c r="DB354" i="14" s="1"/>
  <c r="CR148" i="14"/>
  <c r="CS148" i="14" s="1"/>
  <c r="CT148" i="14" s="1"/>
  <c r="CU148" i="14" s="1"/>
  <c r="CV148" i="14" s="1"/>
  <c r="CW148" i="14" s="1"/>
  <c r="CX148" i="14" s="1"/>
  <c r="CY148" i="14" s="1"/>
  <c r="CZ148" i="14" s="1"/>
  <c r="DA148" i="14" s="1"/>
  <c r="DB148" i="14" s="1"/>
  <c r="CR276" i="14"/>
  <c r="CS276" i="14" s="1"/>
  <c r="CT276" i="14" s="1"/>
  <c r="CU276" i="14" s="1"/>
  <c r="CV276" i="14" s="1"/>
  <c r="CW276" i="14" s="1"/>
  <c r="CX276" i="14" s="1"/>
  <c r="CY276" i="14" s="1"/>
  <c r="CZ276" i="14" s="1"/>
  <c r="DA276" i="14" s="1"/>
  <c r="DB276" i="14" s="1"/>
  <c r="R260" i="14"/>
  <c r="DC260" i="14" s="1"/>
  <c r="CR248" i="14"/>
  <c r="CS248" i="14" s="1"/>
  <c r="CT248" i="14" s="1"/>
  <c r="CU248" i="14" s="1"/>
  <c r="CV248" i="14" s="1"/>
  <c r="CW248" i="14" s="1"/>
  <c r="CX248" i="14" s="1"/>
  <c r="CY248" i="14" s="1"/>
  <c r="CZ248" i="14" s="1"/>
  <c r="DA248" i="14" s="1"/>
  <c r="DB248" i="14" s="1"/>
  <c r="R385" i="14"/>
  <c r="DC385" i="14" s="1"/>
  <c r="DD385" i="14" s="1"/>
  <c r="DE385" i="14" s="1"/>
  <c r="DF385" i="14" s="1"/>
  <c r="DG385" i="14" s="1"/>
  <c r="DH385" i="14" s="1"/>
  <c r="DI385" i="14" s="1"/>
  <c r="DJ385" i="14" s="1"/>
  <c r="DK385" i="14" s="1"/>
  <c r="DL385" i="14" s="1"/>
  <c r="DM385" i="14" s="1"/>
  <c r="DN385" i="14" s="1"/>
  <c r="CQ347" i="14"/>
  <c r="CR347" i="14" s="1"/>
  <c r="CS347" i="14" s="1"/>
  <c r="CT347" i="14" s="1"/>
  <c r="CU347" i="14" s="1"/>
  <c r="CV347" i="14" s="1"/>
  <c r="CW347" i="14" s="1"/>
  <c r="CX347" i="14" s="1"/>
  <c r="CY347" i="14" s="1"/>
  <c r="CZ347" i="14" s="1"/>
  <c r="DA347" i="14" s="1"/>
  <c r="DB347" i="14" s="1"/>
  <c r="R486" i="14"/>
  <c r="R314" i="14"/>
  <c r="DC314" i="14" s="1"/>
  <c r="Q93" i="14"/>
  <c r="CQ80" i="14"/>
  <c r="CR80" i="14" s="1"/>
  <c r="CS80" i="14" s="1"/>
  <c r="CT80" i="14" s="1"/>
  <c r="CU80" i="14" s="1"/>
  <c r="CV80" i="14" s="1"/>
  <c r="CW80" i="14" s="1"/>
  <c r="CX80" i="14" s="1"/>
  <c r="CY80" i="14" s="1"/>
  <c r="CZ80" i="14" s="1"/>
  <c r="DA80" i="14" s="1"/>
  <c r="DB80" i="14" s="1"/>
  <c r="CQ168" i="14"/>
  <c r="CR168" i="14" s="1"/>
  <c r="CS168" i="14" s="1"/>
  <c r="CT168" i="14" s="1"/>
  <c r="CU168" i="14" s="1"/>
  <c r="CV168" i="14" s="1"/>
  <c r="CW168" i="14" s="1"/>
  <c r="CX168" i="14" s="1"/>
  <c r="CY168" i="14" s="1"/>
  <c r="CZ168" i="14" s="1"/>
  <c r="DA168" i="14" s="1"/>
  <c r="DB168" i="14" s="1"/>
  <c r="CQ311" i="14"/>
  <c r="CR311" i="14" s="1"/>
  <c r="CS311" i="14" s="1"/>
  <c r="CT311" i="14" s="1"/>
  <c r="CU311" i="14" s="1"/>
  <c r="CV311" i="14" s="1"/>
  <c r="CW311" i="14" s="1"/>
  <c r="CX311" i="14" s="1"/>
  <c r="CY311" i="14" s="1"/>
  <c r="CZ311" i="14" s="1"/>
  <c r="DA311" i="14" s="1"/>
  <c r="DB311" i="14" s="1"/>
  <c r="CQ389" i="14"/>
  <c r="CR389" i="14" s="1"/>
  <c r="CS389" i="14" s="1"/>
  <c r="CT389" i="14" s="1"/>
  <c r="CU389" i="14" s="1"/>
  <c r="CV389" i="14" s="1"/>
  <c r="CW389" i="14" s="1"/>
  <c r="CX389" i="14" s="1"/>
  <c r="CY389" i="14" s="1"/>
  <c r="CZ389" i="14" s="1"/>
  <c r="DA389" i="14" s="1"/>
  <c r="DB389" i="14" s="1"/>
  <c r="Q214" i="14"/>
  <c r="CR287" i="14"/>
  <c r="CS287" i="14" s="1"/>
  <c r="CT287" i="14" s="1"/>
  <c r="CU287" i="14" s="1"/>
  <c r="CV287" i="14" s="1"/>
  <c r="CW287" i="14" s="1"/>
  <c r="CX287" i="14" s="1"/>
  <c r="CY287" i="14" s="1"/>
  <c r="CZ287" i="14" s="1"/>
  <c r="DA287" i="14" s="1"/>
  <c r="DB287" i="14" s="1"/>
  <c r="CQ411" i="14"/>
  <c r="CR411" i="14" s="1"/>
  <c r="CS411" i="14" s="1"/>
  <c r="CT411" i="14" s="1"/>
  <c r="CU411" i="14" s="1"/>
  <c r="CV411" i="14" s="1"/>
  <c r="CW411" i="14" s="1"/>
  <c r="CX411" i="14" s="1"/>
  <c r="CY411" i="14" s="1"/>
  <c r="CZ411" i="14" s="1"/>
  <c r="DA411" i="14" s="1"/>
  <c r="DB411" i="14" s="1"/>
  <c r="CR384" i="14"/>
  <c r="CS384" i="14" s="1"/>
  <c r="CT384" i="14" s="1"/>
  <c r="CU384" i="14" s="1"/>
  <c r="CV384" i="14" s="1"/>
  <c r="CW384" i="14" s="1"/>
  <c r="CX384" i="14" s="1"/>
  <c r="CY384" i="14" s="1"/>
  <c r="CZ384" i="14" s="1"/>
  <c r="DA384" i="14" s="1"/>
  <c r="DB384" i="14" s="1"/>
  <c r="CR306" i="14"/>
  <c r="CS306" i="14" s="1"/>
  <c r="CT306" i="14" s="1"/>
  <c r="CU306" i="14" s="1"/>
  <c r="CV306" i="14" s="1"/>
  <c r="CW306" i="14" s="1"/>
  <c r="CX306" i="14" s="1"/>
  <c r="CY306" i="14" s="1"/>
  <c r="CZ306" i="14" s="1"/>
  <c r="DA306" i="14" s="1"/>
  <c r="DB306" i="14" s="1"/>
  <c r="Q24" i="14"/>
  <c r="R443" i="14"/>
  <c r="DC443" i="14" s="1"/>
  <c r="R237" i="14"/>
  <c r="DC237" i="14" s="1"/>
  <c r="CR428" i="14"/>
  <c r="CQ28" i="14"/>
  <c r="CR28" i="14" s="1"/>
  <c r="CS28" i="14" s="1"/>
  <c r="CT28" i="14" s="1"/>
  <c r="CU28" i="14" s="1"/>
  <c r="CV28" i="14" s="1"/>
  <c r="CW28" i="14" s="1"/>
  <c r="CX28" i="14" s="1"/>
  <c r="CY28" i="14" s="1"/>
  <c r="CZ28" i="14" s="1"/>
  <c r="DA28" i="14" s="1"/>
  <c r="DB28" i="14" s="1"/>
  <c r="Q243" i="14"/>
  <c r="CQ243" i="14" s="1"/>
  <c r="R490" i="14"/>
  <c r="DC490" i="14" s="1"/>
  <c r="DD490" i="14" s="1"/>
  <c r="DE490" i="14" s="1"/>
  <c r="DF490" i="14" s="1"/>
  <c r="DG490" i="14" s="1"/>
  <c r="DH490" i="14" s="1"/>
  <c r="DI490" i="14" s="1"/>
  <c r="DJ490" i="14" s="1"/>
  <c r="DK490" i="14" s="1"/>
  <c r="DL490" i="14" s="1"/>
  <c r="DM490" i="14" s="1"/>
  <c r="DN490" i="14" s="1"/>
  <c r="CR330" i="14"/>
  <c r="CS330" i="14" s="1"/>
  <c r="CT330" i="14" s="1"/>
  <c r="CU330" i="14" s="1"/>
  <c r="CV330" i="14" s="1"/>
  <c r="CW330" i="14" s="1"/>
  <c r="CX330" i="14" s="1"/>
  <c r="CY330" i="14" s="1"/>
  <c r="CZ330" i="14" s="1"/>
  <c r="DA330" i="14" s="1"/>
  <c r="DB330" i="14" s="1"/>
  <c r="CR264" i="14"/>
  <c r="CS264" i="14" s="1"/>
  <c r="CT264" i="14" s="1"/>
  <c r="CU264" i="14" s="1"/>
  <c r="CV264" i="14" s="1"/>
  <c r="CW264" i="14" s="1"/>
  <c r="CX264" i="14" s="1"/>
  <c r="CY264" i="14" s="1"/>
  <c r="CZ264" i="14" s="1"/>
  <c r="DA264" i="14" s="1"/>
  <c r="DB264" i="14" s="1"/>
  <c r="CQ204" i="14"/>
  <c r="Q39" i="14"/>
  <c r="CQ39" i="14" s="1"/>
  <c r="CQ216" i="14"/>
  <c r="CR216" i="14" s="1"/>
  <c r="CS216" i="14" s="1"/>
  <c r="CT216" i="14" s="1"/>
  <c r="CU216" i="14" s="1"/>
  <c r="CV216" i="14" s="1"/>
  <c r="CW216" i="14" s="1"/>
  <c r="CX216" i="14" s="1"/>
  <c r="CY216" i="14" s="1"/>
  <c r="CZ216" i="14" s="1"/>
  <c r="DA216" i="14" s="1"/>
  <c r="DB216" i="14" s="1"/>
  <c r="Q452" i="14"/>
  <c r="CQ452" i="14" s="1"/>
  <c r="CR207" i="14"/>
  <c r="CS207" i="14" s="1"/>
  <c r="CT207" i="14" s="1"/>
  <c r="CU207" i="14" s="1"/>
  <c r="CV207" i="14" s="1"/>
  <c r="CW207" i="14" s="1"/>
  <c r="CX207" i="14" s="1"/>
  <c r="CY207" i="14" s="1"/>
  <c r="CZ207" i="14" s="1"/>
  <c r="DA207" i="14" s="1"/>
  <c r="DB207" i="14" s="1"/>
  <c r="CR317" i="14"/>
  <c r="CS317" i="14" s="1"/>
  <c r="CT317" i="14" s="1"/>
  <c r="CU317" i="14" s="1"/>
  <c r="CV317" i="14" s="1"/>
  <c r="CW317" i="14" s="1"/>
  <c r="CX317" i="14" s="1"/>
  <c r="CY317" i="14" s="1"/>
  <c r="CZ317" i="14" s="1"/>
  <c r="DA317" i="14" s="1"/>
  <c r="DB317" i="14" s="1"/>
  <c r="CQ144" i="14"/>
  <c r="CR144" i="14" s="1"/>
  <c r="CS144" i="14" s="1"/>
  <c r="CT144" i="14" s="1"/>
  <c r="CU144" i="14" s="1"/>
  <c r="CV144" i="14" s="1"/>
  <c r="CW144" i="14" s="1"/>
  <c r="CX144" i="14" s="1"/>
  <c r="CY144" i="14" s="1"/>
  <c r="CZ144" i="14" s="1"/>
  <c r="DA144" i="14" s="1"/>
  <c r="DB144" i="14" s="1"/>
  <c r="CR234" i="14"/>
  <c r="CS234" i="14" s="1"/>
  <c r="CT234" i="14" s="1"/>
  <c r="CU234" i="14" s="1"/>
  <c r="CV234" i="14" s="1"/>
  <c r="CW234" i="14" s="1"/>
  <c r="CX234" i="14" s="1"/>
  <c r="CY234" i="14" s="1"/>
  <c r="CZ234" i="14" s="1"/>
  <c r="DA234" i="14" s="1"/>
  <c r="DB234" i="14" s="1"/>
  <c r="Q68" i="14"/>
  <c r="CQ68" i="14" s="1"/>
  <c r="CQ312" i="14"/>
  <c r="CR312" i="14" s="1"/>
  <c r="CS312" i="14" s="1"/>
  <c r="CT312" i="14" s="1"/>
  <c r="CU312" i="14" s="1"/>
  <c r="CV312" i="14" s="1"/>
  <c r="CW312" i="14" s="1"/>
  <c r="CX312" i="14" s="1"/>
  <c r="CY312" i="14" s="1"/>
  <c r="CZ312" i="14" s="1"/>
  <c r="DA312" i="14" s="1"/>
  <c r="DB312" i="14" s="1"/>
  <c r="CQ115" i="14"/>
  <c r="CR115" i="14" s="1"/>
  <c r="CS115" i="14" s="1"/>
  <c r="CT115" i="14" s="1"/>
  <c r="CU115" i="14" s="1"/>
  <c r="CV115" i="14" s="1"/>
  <c r="CW115" i="14" s="1"/>
  <c r="CX115" i="14" s="1"/>
  <c r="CY115" i="14" s="1"/>
  <c r="CZ115" i="14" s="1"/>
  <c r="DA115" i="14" s="1"/>
  <c r="DB115" i="14" s="1"/>
  <c r="CQ255" i="14"/>
  <c r="CR396" i="14"/>
  <c r="CS396" i="14" s="1"/>
  <c r="CT396" i="14" s="1"/>
  <c r="CU396" i="14" s="1"/>
  <c r="CV396" i="14" s="1"/>
  <c r="CW396" i="14" s="1"/>
  <c r="CX396" i="14" s="1"/>
  <c r="CY396" i="14" s="1"/>
  <c r="CZ396" i="14" s="1"/>
  <c r="DA396" i="14" s="1"/>
  <c r="DB396" i="14" s="1"/>
  <c r="CR249" i="14"/>
  <c r="CS249" i="14" s="1"/>
  <c r="CT249" i="14" s="1"/>
  <c r="CU249" i="14" s="1"/>
  <c r="CV249" i="14" s="1"/>
  <c r="CW249" i="14" s="1"/>
  <c r="CX249" i="14" s="1"/>
  <c r="CY249" i="14" s="1"/>
  <c r="CZ249" i="14" s="1"/>
  <c r="DA249" i="14" s="1"/>
  <c r="DB249" i="14" s="1"/>
  <c r="CR188" i="14"/>
  <c r="CS188" i="14" s="1"/>
  <c r="CT188" i="14" s="1"/>
  <c r="CU188" i="14" s="1"/>
  <c r="CV188" i="14" s="1"/>
  <c r="CW188" i="14" s="1"/>
  <c r="CX188" i="14" s="1"/>
  <c r="CY188" i="14" s="1"/>
  <c r="CZ188" i="14" s="1"/>
  <c r="DA188" i="14" s="1"/>
  <c r="DB188" i="14" s="1"/>
  <c r="CR299" i="14"/>
  <c r="CS299" i="14" s="1"/>
  <c r="CT299" i="14" s="1"/>
  <c r="CU299" i="14" s="1"/>
  <c r="CV299" i="14" s="1"/>
  <c r="CW299" i="14" s="1"/>
  <c r="CX299" i="14" s="1"/>
  <c r="CY299" i="14" s="1"/>
  <c r="CZ299" i="14" s="1"/>
  <c r="DA299" i="14" s="1"/>
  <c r="DB299" i="14" s="1"/>
  <c r="Q374" i="14"/>
  <c r="CQ419" i="14"/>
  <c r="CR419" i="14" s="1"/>
  <c r="CS419" i="14" s="1"/>
  <c r="CT419" i="14" s="1"/>
  <c r="CU419" i="14" s="1"/>
  <c r="CV419" i="14" s="1"/>
  <c r="CW419" i="14" s="1"/>
  <c r="CX419" i="14" s="1"/>
  <c r="CY419" i="14" s="1"/>
  <c r="CZ419" i="14" s="1"/>
  <c r="DA419" i="14" s="1"/>
  <c r="DB419" i="14" s="1"/>
  <c r="R27" i="14"/>
  <c r="Q425" i="14"/>
  <c r="CQ322" i="14"/>
  <c r="CR322" i="14" s="1"/>
  <c r="CS322" i="14" s="1"/>
  <c r="CT322" i="14" s="1"/>
  <c r="CU322" i="14" s="1"/>
  <c r="CV322" i="14" s="1"/>
  <c r="CW322" i="14" s="1"/>
  <c r="CX322" i="14" s="1"/>
  <c r="CY322" i="14" s="1"/>
  <c r="CZ322" i="14" s="1"/>
  <c r="DA322" i="14" s="1"/>
  <c r="DB322" i="14" s="1"/>
  <c r="CQ53" i="14"/>
  <c r="CR53" i="14" s="1"/>
  <c r="CS53" i="14" s="1"/>
  <c r="CT53" i="14" s="1"/>
  <c r="CU53" i="14" s="1"/>
  <c r="CV53" i="14" s="1"/>
  <c r="CW53" i="14" s="1"/>
  <c r="CX53" i="14" s="1"/>
  <c r="CY53" i="14" s="1"/>
  <c r="CZ53" i="14" s="1"/>
  <c r="DA53" i="14" s="1"/>
  <c r="DB53" i="14" s="1"/>
  <c r="CR292" i="14"/>
  <c r="CS292" i="14" s="1"/>
  <c r="CT292" i="14" s="1"/>
  <c r="CU292" i="14" s="1"/>
  <c r="CV292" i="14" s="1"/>
  <c r="CW292" i="14" s="1"/>
  <c r="CX292" i="14" s="1"/>
  <c r="CY292" i="14" s="1"/>
  <c r="CZ292" i="14" s="1"/>
  <c r="DA292" i="14" s="1"/>
  <c r="DB292" i="14" s="1"/>
  <c r="R79" i="14"/>
  <c r="DC79" i="14" s="1"/>
  <c r="CR431" i="14"/>
  <c r="CS431" i="14" s="1"/>
  <c r="CT431" i="14" s="1"/>
  <c r="CU431" i="14" s="1"/>
  <c r="CV431" i="14" s="1"/>
  <c r="CW431" i="14" s="1"/>
  <c r="CX431" i="14" s="1"/>
  <c r="CY431" i="14" s="1"/>
  <c r="CZ431" i="14" s="1"/>
  <c r="DA431" i="14" s="1"/>
  <c r="DB431" i="14" s="1"/>
  <c r="CR200" i="14"/>
  <c r="CS200" i="14" s="1"/>
  <c r="CT200" i="14" s="1"/>
  <c r="CU200" i="14" s="1"/>
  <c r="CV200" i="14" s="1"/>
  <c r="CW200" i="14" s="1"/>
  <c r="CX200" i="14" s="1"/>
  <c r="CY200" i="14" s="1"/>
  <c r="CZ200" i="14" s="1"/>
  <c r="DA200" i="14" s="1"/>
  <c r="DB200" i="14" s="1"/>
  <c r="CE85" i="14"/>
  <c r="CF85" i="14" s="1"/>
  <c r="CG85" i="14" s="1"/>
  <c r="CH85" i="14" s="1"/>
  <c r="CI85" i="14" s="1"/>
  <c r="CJ85" i="14" s="1"/>
  <c r="CK85" i="14" s="1"/>
  <c r="CL85" i="14" s="1"/>
  <c r="CM85" i="14" s="1"/>
  <c r="CN85" i="14" s="1"/>
  <c r="CO85" i="14" s="1"/>
  <c r="CP85" i="14" s="1"/>
  <c r="R420" i="14"/>
  <c r="DC420" i="14" s="1"/>
  <c r="Q167" i="14"/>
  <c r="CQ167" i="14" s="1"/>
  <c r="R475" i="14"/>
  <c r="DC475" i="14" s="1"/>
  <c r="DD475" i="14" s="1"/>
  <c r="DE475" i="14" s="1"/>
  <c r="DF475" i="14" s="1"/>
  <c r="DG475" i="14" s="1"/>
  <c r="DH475" i="14" s="1"/>
  <c r="DI475" i="14" s="1"/>
  <c r="DJ475" i="14" s="1"/>
  <c r="DK475" i="14" s="1"/>
  <c r="DL475" i="14" s="1"/>
  <c r="DM475" i="14" s="1"/>
  <c r="DN475" i="14" s="1"/>
  <c r="CR353" i="14"/>
  <c r="CS353" i="14" s="1"/>
  <c r="CT353" i="14" s="1"/>
  <c r="CU353" i="14" s="1"/>
  <c r="CV353" i="14" s="1"/>
  <c r="CW353" i="14" s="1"/>
  <c r="CX353" i="14" s="1"/>
  <c r="CY353" i="14" s="1"/>
  <c r="CZ353" i="14" s="1"/>
  <c r="DA353" i="14" s="1"/>
  <c r="DB353" i="14" s="1"/>
  <c r="CQ86" i="14"/>
  <c r="CR86" i="14" s="1"/>
  <c r="CS86" i="14" s="1"/>
  <c r="CT86" i="14" s="1"/>
  <c r="CU86" i="14" s="1"/>
  <c r="CV86" i="14" s="1"/>
  <c r="CW86" i="14" s="1"/>
  <c r="CX86" i="14" s="1"/>
  <c r="CY86" i="14" s="1"/>
  <c r="CZ86" i="14" s="1"/>
  <c r="DA86" i="14" s="1"/>
  <c r="DB86" i="14" s="1"/>
  <c r="CQ444" i="14"/>
  <c r="CR444" i="14" s="1"/>
  <c r="CS444" i="14" s="1"/>
  <c r="CT444" i="14" s="1"/>
  <c r="CU444" i="14" s="1"/>
  <c r="CV444" i="14" s="1"/>
  <c r="CW444" i="14" s="1"/>
  <c r="CX444" i="14" s="1"/>
  <c r="CY444" i="14" s="1"/>
  <c r="CZ444" i="14" s="1"/>
  <c r="DA444" i="14" s="1"/>
  <c r="DB444" i="14" s="1"/>
  <c r="CR387" i="14"/>
  <c r="CS387" i="14" s="1"/>
  <c r="CT387" i="14" s="1"/>
  <c r="CU387" i="14" s="1"/>
  <c r="CV387" i="14" s="1"/>
  <c r="CW387" i="14" s="1"/>
  <c r="CX387" i="14" s="1"/>
  <c r="CY387" i="14" s="1"/>
  <c r="CZ387" i="14" s="1"/>
  <c r="DA387" i="14" s="1"/>
  <c r="DB387" i="14" s="1"/>
  <c r="CQ395" i="14"/>
  <c r="CR395" i="14" s="1"/>
  <c r="CS395" i="14" s="1"/>
  <c r="CT395" i="14" s="1"/>
  <c r="CU395" i="14" s="1"/>
  <c r="CV395" i="14" s="1"/>
  <c r="CW395" i="14" s="1"/>
  <c r="CX395" i="14" s="1"/>
  <c r="CY395" i="14" s="1"/>
  <c r="CZ395" i="14" s="1"/>
  <c r="DA395" i="14" s="1"/>
  <c r="DB395" i="14" s="1"/>
  <c r="CQ477" i="14"/>
  <c r="CR477" i="14" s="1"/>
  <c r="CS477" i="14" s="1"/>
  <c r="CT477" i="14" s="1"/>
  <c r="CU477" i="14" s="1"/>
  <c r="CV477" i="14" s="1"/>
  <c r="CW477" i="14" s="1"/>
  <c r="CX477" i="14" s="1"/>
  <c r="CY477" i="14" s="1"/>
  <c r="CZ477" i="14" s="1"/>
  <c r="DA477" i="14" s="1"/>
  <c r="DB477" i="14" s="1"/>
  <c r="CR313" i="14"/>
  <c r="CS313" i="14" s="1"/>
  <c r="CT313" i="14" s="1"/>
  <c r="CU313" i="14" s="1"/>
  <c r="CV313" i="14" s="1"/>
  <c r="CW313" i="14" s="1"/>
  <c r="CX313" i="14" s="1"/>
  <c r="CY313" i="14" s="1"/>
  <c r="CZ313" i="14" s="1"/>
  <c r="DA313" i="14" s="1"/>
  <c r="DB313" i="14" s="1"/>
  <c r="R346" i="14"/>
  <c r="DC346" i="14" s="1"/>
  <c r="R31" i="14"/>
  <c r="DC31" i="14" s="1"/>
  <c r="Q391" i="14"/>
  <c r="CQ391" i="14" s="1"/>
  <c r="Q158" i="14"/>
  <c r="CQ158" i="14" s="1"/>
  <c r="CR318" i="14"/>
  <c r="CS318" i="14" s="1"/>
  <c r="CT318" i="14" s="1"/>
  <c r="CU318" i="14" s="1"/>
  <c r="CV318" i="14" s="1"/>
  <c r="CW318" i="14" s="1"/>
  <c r="CX318" i="14" s="1"/>
  <c r="CY318" i="14" s="1"/>
  <c r="CZ318" i="14" s="1"/>
  <c r="DA318" i="14" s="1"/>
  <c r="DB318" i="14" s="1"/>
  <c r="CQ182" i="14"/>
  <c r="CQ209" i="14"/>
  <c r="CR209" i="14" s="1"/>
  <c r="CS209" i="14" s="1"/>
  <c r="CT209" i="14" s="1"/>
  <c r="CU209" i="14" s="1"/>
  <c r="CV209" i="14" s="1"/>
  <c r="CW209" i="14" s="1"/>
  <c r="CX209" i="14" s="1"/>
  <c r="CY209" i="14" s="1"/>
  <c r="CZ209" i="14" s="1"/>
  <c r="DA209" i="14" s="1"/>
  <c r="DB209" i="14" s="1"/>
  <c r="R179" i="14"/>
  <c r="DC179" i="14" s="1"/>
  <c r="DD179" i="14" s="1"/>
  <c r="DE179" i="14" s="1"/>
  <c r="DF179" i="14" s="1"/>
  <c r="DG179" i="14" s="1"/>
  <c r="DH179" i="14" s="1"/>
  <c r="DI179" i="14" s="1"/>
  <c r="DJ179" i="14" s="1"/>
  <c r="DK179" i="14" s="1"/>
  <c r="DL179" i="14" s="1"/>
  <c r="DM179" i="14" s="1"/>
  <c r="DN179" i="14" s="1"/>
  <c r="Q241" i="14"/>
  <c r="CQ241" i="14" s="1"/>
  <c r="CQ36" i="14"/>
  <c r="CG302" i="14"/>
  <c r="CH302" i="14" s="1"/>
  <c r="CI302" i="14" s="1"/>
  <c r="CJ302" i="14" s="1"/>
  <c r="CK302" i="14" s="1"/>
  <c r="CL302" i="14" s="1"/>
  <c r="CM302" i="14" s="1"/>
  <c r="CN302" i="14" s="1"/>
  <c r="CO302" i="14" s="1"/>
  <c r="CP302" i="14" s="1"/>
  <c r="CR379" i="14"/>
  <c r="CS379" i="14" s="1"/>
  <c r="CT379" i="14" s="1"/>
  <c r="CU379" i="14" s="1"/>
  <c r="CV379" i="14" s="1"/>
  <c r="CW379" i="14" s="1"/>
  <c r="CX379" i="14" s="1"/>
  <c r="CY379" i="14" s="1"/>
  <c r="CZ379" i="14" s="1"/>
  <c r="DA379" i="14" s="1"/>
  <c r="DB379" i="14" s="1"/>
  <c r="R407" i="14"/>
  <c r="DC407" i="14" s="1"/>
  <c r="CR19" i="14"/>
  <c r="CS19" i="14" s="1"/>
  <c r="CT19" i="14" s="1"/>
  <c r="CU19" i="14" s="1"/>
  <c r="CV19" i="14" s="1"/>
  <c r="CW19" i="14" s="1"/>
  <c r="CX19" i="14" s="1"/>
  <c r="CY19" i="14" s="1"/>
  <c r="CZ19" i="14" s="1"/>
  <c r="DA19" i="14" s="1"/>
  <c r="DB19" i="14" s="1"/>
  <c r="R81" i="14"/>
  <c r="DC81" i="14" s="1"/>
  <c r="CR364" i="14"/>
  <c r="CS364" i="14" s="1"/>
  <c r="CT364" i="14" s="1"/>
  <c r="CU364" i="14" s="1"/>
  <c r="CV364" i="14" s="1"/>
  <c r="CW364" i="14" s="1"/>
  <c r="CX364" i="14" s="1"/>
  <c r="CY364" i="14" s="1"/>
  <c r="CZ364" i="14" s="1"/>
  <c r="DA364" i="14" s="1"/>
  <c r="DB364" i="14" s="1"/>
  <c r="R42" i="14"/>
  <c r="CS417" i="14"/>
  <c r="CT417" i="14" s="1"/>
  <c r="CU417" i="14" s="1"/>
  <c r="CV417" i="14" s="1"/>
  <c r="CW417" i="14" s="1"/>
  <c r="CX417" i="14" s="1"/>
  <c r="CY417" i="14" s="1"/>
  <c r="CZ417" i="14" s="1"/>
  <c r="DA417" i="14" s="1"/>
  <c r="DB417" i="14" s="1"/>
  <c r="CR450" i="14"/>
  <c r="CS450" i="14" s="1"/>
  <c r="CT450" i="14" s="1"/>
  <c r="CU450" i="14" s="1"/>
  <c r="CV450" i="14" s="1"/>
  <c r="CW450" i="14" s="1"/>
  <c r="CX450" i="14" s="1"/>
  <c r="CY450" i="14" s="1"/>
  <c r="CZ450" i="14" s="1"/>
  <c r="DA450" i="14" s="1"/>
  <c r="DB450" i="14" s="1"/>
  <c r="CQ288" i="14"/>
  <c r="CR288" i="14" s="1"/>
  <c r="CS288" i="14" s="1"/>
  <c r="CT288" i="14" s="1"/>
  <c r="CU288" i="14" s="1"/>
  <c r="CV288" i="14" s="1"/>
  <c r="CW288" i="14" s="1"/>
  <c r="CX288" i="14" s="1"/>
  <c r="CY288" i="14" s="1"/>
  <c r="CZ288" i="14" s="1"/>
  <c r="DA288" i="14" s="1"/>
  <c r="DB288" i="14" s="1"/>
  <c r="CQ489" i="14"/>
  <c r="CR489" i="14" s="1"/>
  <c r="CS489" i="14" s="1"/>
  <c r="CT489" i="14" s="1"/>
  <c r="CU489" i="14" s="1"/>
  <c r="CV489" i="14" s="1"/>
  <c r="CW489" i="14" s="1"/>
  <c r="CX489" i="14" s="1"/>
  <c r="CY489" i="14" s="1"/>
  <c r="CZ489" i="14" s="1"/>
  <c r="DA489" i="14" s="1"/>
  <c r="DB489" i="14" s="1"/>
  <c r="R43" i="14"/>
  <c r="DC43" i="14" s="1"/>
  <c r="CR410" i="14"/>
  <c r="CS410" i="14" s="1"/>
  <c r="CT410" i="14" s="1"/>
  <c r="CU410" i="14" s="1"/>
  <c r="CV410" i="14" s="1"/>
  <c r="CW410" i="14" s="1"/>
  <c r="CX410" i="14" s="1"/>
  <c r="CY410" i="14" s="1"/>
  <c r="CZ410" i="14" s="1"/>
  <c r="DA410" i="14" s="1"/>
  <c r="DB410" i="14" s="1"/>
  <c r="Q323" i="14"/>
  <c r="CQ323" i="14" s="1"/>
  <c r="Q277" i="14"/>
  <c r="CQ440" i="14"/>
  <c r="CR440" i="14" s="1"/>
  <c r="CS440" i="14" s="1"/>
  <c r="CT440" i="14" s="1"/>
  <c r="CU440" i="14" s="1"/>
  <c r="CV440" i="14" s="1"/>
  <c r="CW440" i="14" s="1"/>
  <c r="CX440" i="14" s="1"/>
  <c r="CY440" i="14" s="1"/>
  <c r="CZ440" i="14" s="1"/>
  <c r="DA440" i="14" s="1"/>
  <c r="DB440" i="14" s="1"/>
  <c r="CQ155" i="14"/>
  <c r="CR155" i="14" s="1"/>
  <c r="CS155" i="14" s="1"/>
  <c r="CT155" i="14" s="1"/>
  <c r="CU155" i="14" s="1"/>
  <c r="CV155" i="14" s="1"/>
  <c r="CW155" i="14" s="1"/>
  <c r="CX155" i="14" s="1"/>
  <c r="CY155" i="14" s="1"/>
  <c r="CZ155" i="14" s="1"/>
  <c r="DA155" i="14" s="1"/>
  <c r="DB155" i="14" s="1"/>
  <c r="CQ361" i="14"/>
  <c r="CR361" i="14" s="1"/>
  <c r="CS361" i="14" s="1"/>
  <c r="CT361" i="14" s="1"/>
  <c r="CU361" i="14" s="1"/>
  <c r="CV361" i="14" s="1"/>
  <c r="CW361" i="14" s="1"/>
  <c r="CX361" i="14" s="1"/>
  <c r="CY361" i="14" s="1"/>
  <c r="CZ361" i="14" s="1"/>
  <c r="DA361" i="14" s="1"/>
  <c r="DB361" i="14" s="1"/>
  <c r="R386" i="14"/>
  <c r="R494" i="14"/>
  <c r="CR394" i="14"/>
  <c r="CS394" i="14" s="1"/>
  <c r="CT394" i="14" s="1"/>
  <c r="CU394" i="14" s="1"/>
  <c r="CV394" i="14" s="1"/>
  <c r="CW394" i="14" s="1"/>
  <c r="CX394" i="14" s="1"/>
  <c r="CY394" i="14" s="1"/>
  <c r="CZ394" i="14" s="1"/>
  <c r="DA394" i="14" s="1"/>
  <c r="DB394" i="14" s="1"/>
  <c r="R25" i="14"/>
  <c r="DC25" i="14" s="1"/>
  <c r="CR300" i="14"/>
  <c r="CS300" i="14" s="1"/>
  <c r="CT300" i="14" s="1"/>
  <c r="CU300" i="14" s="1"/>
  <c r="CV300" i="14" s="1"/>
  <c r="CW300" i="14" s="1"/>
  <c r="CX300" i="14" s="1"/>
  <c r="CY300" i="14" s="1"/>
  <c r="CZ300" i="14" s="1"/>
  <c r="DA300" i="14" s="1"/>
  <c r="DB300" i="14" s="1"/>
  <c r="CQ294" i="14"/>
  <c r="CR294" i="14" s="1"/>
  <c r="CS294" i="14" s="1"/>
  <c r="CT294" i="14" s="1"/>
  <c r="CU294" i="14" s="1"/>
  <c r="CV294" i="14" s="1"/>
  <c r="CW294" i="14" s="1"/>
  <c r="CX294" i="14" s="1"/>
  <c r="CY294" i="14" s="1"/>
  <c r="CZ294" i="14" s="1"/>
  <c r="DA294" i="14" s="1"/>
  <c r="DB294" i="14" s="1"/>
  <c r="CQ67" i="14"/>
  <c r="CQ422" i="14"/>
  <c r="CR422" i="14" s="1"/>
  <c r="CS422" i="14" s="1"/>
  <c r="CT422" i="14" s="1"/>
  <c r="CU422" i="14" s="1"/>
  <c r="CV422" i="14" s="1"/>
  <c r="CW422" i="14" s="1"/>
  <c r="CX422" i="14" s="1"/>
  <c r="CY422" i="14" s="1"/>
  <c r="CZ422" i="14" s="1"/>
  <c r="DA422" i="14" s="1"/>
  <c r="DB422" i="14" s="1"/>
  <c r="Q119" i="14"/>
  <c r="CQ298" i="14"/>
  <c r="CR298" i="14" s="1"/>
  <c r="CS298" i="14" s="1"/>
  <c r="CT298" i="14" s="1"/>
  <c r="CU298" i="14" s="1"/>
  <c r="CV298" i="14" s="1"/>
  <c r="CW298" i="14" s="1"/>
  <c r="CX298" i="14" s="1"/>
  <c r="CY298" i="14" s="1"/>
  <c r="CZ298" i="14" s="1"/>
  <c r="DA298" i="14" s="1"/>
  <c r="DB298" i="14" s="1"/>
  <c r="R170" i="14"/>
  <c r="DC170" i="14" s="1"/>
  <c r="CR470" i="14"/>
  <c r="CS470" i="14" s="1"/>
  <c r="CT470" i="14" s="1"/>
  <c r="CU470" i="14" s="1"/>
  <c r="CV470" i="14" s="1"/>
  <c r="CW470" i="14" s="1"/>
  <c r="CX470" i="14" s="1"/>
  <c r="CY470" i="14" s="1"/>
  <c r="CZ470" i="14" s="1"/>
  <c r="DA470" i="14" s="1"/>
  <c r="DB470" i="14" s="1"/>
  <c r="CQ21" i="14"/>
  <c r="CR21" i="14" s="1"/>
  <c r="CS21" i="14" s="1"/>
  <c r="CT21" i="14" s="1"/>
  <c r="CU21" i="14" s="1"/>
  <c r="CV21" i="14" s="1"/>
  <c r="CW21" i="14" s="1"/>
  <c r="CX21" i="14" s="1"/>
  <c r="CY21" i="14" s="1"/>
  <c r="CZ21" i="14" s="1"/>
  <c r="DA21" i="14" s="1"/>
  <c r="DB21" i="14" s="1"/>
  <c r="CR332" i="14"/>
  <c r="CS332" i="14" s="1"/>
  <c r="CT332" i="14" s="1"/>
  <c r="CU332" i="14" s="1"/>
  <c r="CV332" i="14" s="1"/>
  <c r="CW332" i="14" s="1"/>
  <c r="CX332" i="14" s="1"/>
  <c r="CY332" i="14" s="1"/>
  <c r="CZ332" i="14" s="1"/>
  <c r="DA332" i="14" s="1"/>
  <c r="DB332" i="14" s="1"/>
  <c r="Q297" i="14"/>
  <c r="AR20" i="10"/>
  <c r="CQ147" i="14"/>
  <c r="CR147" i="14" s="1"/>
  <c r="CS147" i="14" s="1"/>
  <c r="CT147" i="14" s="1"/>
  <c r="CU147" i="14" s="1"/>
  <c r="CV147" i="14" s="1"/>
  <c r="CW147" i="14" s="1"/>
  <c r="CX147" i="14" s="1"/>
  <c r="CY147" i="14" s="1"/>
  <c r="CZ147" i="14" s="1"/>
  <c r="DA147" i="14" s="1"/>
  <c r="DB147" i="14" s="1"/>
  <c r="R369" i="14"/>
  <c r="DC369" i="14" s="1"/>
  <c r="R339" i="14"/>
  <c r="DC339" i="14" s="1"/>
  <c r="Q76" i="14"/>
  <c r="CQ76" i="14" s="1"/>
  <c r="R403" i="14"/>
  <c r="DC403" i="14" s="1"/>
  <c r="R18" i="14"/>
  <c r="DC18" i="14" s="1"/>
  <c r="CQ230" i="14"/>
  <c r="CR230" i="14" s="1"/>
  <c r="CS230" i="14" s="1"/>
  <c r="CT230" i="14" s="1"/>
  <c r="CU230" i="14" s="1"/>
  <c r="CV230" i="14" s="1"/>
  <c r="CW230" i="14" s="1"/>
  <c r="CX230" i="14" s="1"/>
  <c r="CY230" i="14" s="1"/>
  <c r="CZ230" i="14" s="1"/>
  <c r="DA230" i="14" s="1"/>
  <c r="DB230" i="14" s="1"/>
  <c r="CS351" i="14"/>
  <c r="CT351" i="14" s="1"/>
  <c r="CU351" i="14" s="1"/>
  <c r="CV351" i="14" s="1"/>
  <c r="CW351" i="14" s="1"/>
  <c r="CX351" i="14" s="1"/>
  <c r="CY351" i="14" s="1"/>
  <c r="CZ351" i="14" s="1"/>
  <c r="DA351" i="14" s="1"/>
  <c r="DB351" i="14" s="1"/>
  <c r="CG404" i="14"/>
  <c r="CH404" i="14" s="1"/>
  <c r="CI404" i="14" s="1"/>
  <c r="CJ404" i="14" s="1"/>
  <c r="CK404" i="14" s="1"/>
  <c r="CL404" i="14" s="1"/>
  <c r="CM404" i="14" s="1"/>
  <c r="CN404" i="14" s="1"/>
  <c r="CO404" i="14" s="1"/>
  <c r="CP404" i="14" s="1"/>
  <c r="R284" i="14"/>
  <c r="DC284" i="14" s="1"/>
  <c r="CR279" i="14"/>
  <c r="CR142" i="14"/>
  <c r="CS142" i="14" s="1"/>
  <c r="CT142" i="14" s="1"/>
  <c r="CU142" i="14" s="1"/>
  <c r="CV142" i="14" s="1"/>
  <c r="CW142" i="14" s="1"/>
  <c r="CX142" i="14" s="1"/>
  <c r="CY142" i="14" s="1"/>
  <c r="CZ142" i="14" s="1"/>
  <c r="DA142" i="14" s="1"/>
  <c r="DB142" i="14" s="1"/>
  <c r="CQ303" i="14"/>
  <c r="CR303" i="14" s="1"/>
  <c r="CS303" i="14" s="1"/>
  <c r="CT303" i="14" s="1"/>
  <c r="CU303" i="14" s="1"/>
  <c r="CV303" i="14" s="1"/>
  <c r="CW303" i="14" s="1"/>
  <c r="CX303" i="14" s="1"/>
  <c r="CY303" i="14" s="1"/>
  <c r="CZ303" i="14" s="1"/>
  <c r="DA303" i="14" s="1"/>
  <c r="DB303" i="14" s="1"/>
  <c r="R500" i="14"/>
  <c r="R205" i="14"/>
  <c r="DC205" i="14" s="1"/>
  <c r="DD205" i="14" s="1"/>
  <c r="DE205" i="14" s="1"/>
  <c r="DF205" i="14" s="1"/>
  <c r="DG205" i="14" s="1"/>
  <c r="DH205" i="14" s="1"/>
  <c r="DI205" i="14" s="1"/>
  <c r="DJ205" i="14" s="1"/>
  <c r="DK205" i="14" s="1"/>
  <c r="DL205" i="14" s="1"/>
  <c r="DM205" i="14" s="1"/>
  <c r="DN205" i="14" s="1"/>
  <c r="R402" i="14"/>
  <c r="DC402" i="14" s="1"/>
  <c r="CR329" i="14"/>
  <c r="CS329" i="14" s="1"/>
  <c r="CT329" i="14" s="1"/>
  <c r="CU329" i="14" s="1"/>
  <c r="CV329" i="14" s="1"/>
  <c r="CW329" i="14" s="1"/>
  <c r="CX329" i="14" s="1"/>
  <c r="CY329" i="14" s="1"/>
  <c r="CZ329" i="14" s="1"/>
  <c r="DA329" i="14" s="1"/>
  <c r="DB329" i="14" s="1"/>
  <c r="R244" i="14"/>
  <c r="DC244" i="14" s="1"/>
  <c r="R149" i="14"/>
  <c r="DC149" i="14" s="1"/>
  <c r="CQ153" i="14"/>
  <c r="CR153" i="14" s="1"/>
  <c r="CS153" i="14" s="1"/>
  <c r="CT153" i="14" s="1"/>
  <c r="CU153" i="14" s="1"/>
  <c r="CV153" i="14" s="1"/>
  <c r="CW153" i="14" s="1"/>
  <c r="CX153" i="14" s="1"/>
  <c r="CY153" i="14" s="1"/>
  <c r="CZ153" i="14" s="1"/>
  <c r="DA153" i="14" s="1"/>
  <c r="DB153" i="14" s="1"/>
  <c r="Q51" i="14"/>
  <c r="R34" i="14"/>
  <c r="DC34" i="14" s="1"/>
  <c r="R370" i="14"/>
  <c r="DC370" i="14" s="1"/>
  <c r="DD370" i="14" s="1"/>
  <c r="DE370" i="14" s="1"/>
  <c r="DF370" i="14" s="1"/>
  <c r="DG370" i="14" s="1"/>
  <c r="DH370" i="14" s="1"/>
  <c r="DI370" i="14" s="1"/>
  <c r="DJ370" i="14" s="1"/>
  <c r="DK370" i="14" s="1"/>
  <c r="DL370" i="14" s="1"/>
  <c r="DM370" i="14" s="1"/>
  <c r="DN370" i="14" s="1"/>
  <c r="CQ283" i="14"/>
  <c r="CR283" i="14" s="1"/>
  <c r="CS283" i="14" s="1"/>
  <c r="CT283" i="14" s="1"/>
  <c r="CU283" i="14" s="1"/>
  <c r="CV283" i="14" s="1"/>
  <c r="CW283" i="14" s="1"/>
  <c r="CX283" i="14" s="1"/>
  <c r="CY283" i="14" s="1"/>
  <c r="CZ283" i="14" s="1"/>
  <c r="DA283" i="14" s="1"/>
  <c r="DB283" i="14" s="1"/>
  <c r="CQ345" i="14"/>
  <c r="CR345" i="14" s="1"/>
  <c r="CS345" i="14" s="1"/>
  <c r="CT345" i="14" s="1"/>
  <c r="CU345" i="14" s="1"/>
  <c r="CV345" i="14" s="1"/>
  <c r="CW345" i="14" s="1"/>
  <c r="CX345" i="14" s="1"/>
  <c r="CY345" i="14" s="1"/>
  <c r="CZ345" i="14" s="1"/>
  <c r="DA345" i="14" s="1"/>
  <c r="DB345" i="14" s="1"/>
  <c r="CQ227" i="14"/>
  <c r="CR227" i="14" s="1"/>
  <c r="CS227" i="14" s="1"/>
  <c r="CT227" i="14" s="1"/>
  <c r="CU227" i="14" s="1"/>
  <c r="CV227" i="14" s="1"/>
  <c r="CW227" i="14" s="1"/>
  <c r="CX227" i="14" s="1"/>
  <c r="CY227" i="14" s="1"/>
  <c r="CZ227" i="14" s="1"/>
  <c r="DA227" i="14" s="1"/>
  <c r="DB227" i="14" s="1"/>
  <c r="CR30" i="14"/>
  <c r="CS30" i="14" s="1"/>
  <c r="CT30" i="14" s="1"/>
  <c r="CU30" i="14" s="1"/>
  <c r="CV30" i="14" s="1"/>
  <c r="CW30" i="14" s="1"/>
  <c r="CX30" i="14" s="1"/>
  <c r="CY30" i="14" s="1"/>
  <c r="CZ30" i="14" s="1"/>
  <c r="DA30" i="14" s="1"/>
  <c r="DB30" i="14" s="1"/>
  <c r="CR99" i="14"/>
  <c r="CS99" i="14" s="1"/>
  <c r="CT99" i="14" s="1"/>
  <c r="CU99" i="14" s="1"/>
  <c r="CV99" i="14" s="1"/>
  <c r="CW99" i="14" s="1"/>
  <c r="CX99" i="14" s="1"/>
  <c r="CY99" i="14" s="1"/>
  <c r="CZ99" i="14" s="1"/>
  <c r="DA99" i="14" s="1"/>
  <c r="DB99" i="14" s="1"/>
  <c r="CQ35" i="14"/>
  <c r="CR35" i="14" s="1"/>
  <c r="CS35" i="14" s="1"/>
  <c r="CT35" i="14" s="1"/>
  <c r="CU35" i="14" s="1"/>
  <c r="CV35" i="14" s="1"/>
  <c r="CW35" i="14" s="1"/>
  <c r="CX35" i="14" s="1"/>
  <c r="CY35" i="14" s="1"/>
  <c r="CZ35" i="14" s="1"/>
  <c r="DA35" i="14" s="1"/>
  <c r="DB35" i="14" s="1"/>
  <c r="Q98" i="14"/>
  <c r="BC5" i="23"/>
  <c r="BC10" i="23" s="1"/>
  <c r="CQ430" i="14"/>
  <c r="CR430" i="14" s="1"/>
  <c r="CS430" i="14" s="1"/>
  <c r="CT430" i="14" s="1"/>
  <c r="CU430" i="14" s="1"/>
  <c r="CV430" i="14" s="1"/>
  <c r="CW430" i="14" s="1"/>
  <c r="CX430" i="14" s="1"/>
  <c r="CY430" i="14" s="1"/>
  <c r="CZ430" i="14" s="1"/>
  <c r="DA430" i="14" s="1"/>
  <c r="DB430" i="14" s="1"/>
  <c r="R278" i="14"/>
  <c r="DC278" i="14" s="1"/>
  <c r="CR293" i="14"/>
  <c r="CS293" i="14" s="1"/>
  <c r="CT293" i="14" s="1"/>
  <c r="CU293" i="14" s="1"/>
  <c r="CV293" i="14" s="1"/>
  <c r="CW293" i="14" s="1"/>
  <c r="CX293" i="14" s="1"/>
  <c r="CY293" i="14" s="1"/>
  <c r="CZ293" i="14" s="1"/>
  <c r="DA293" i="14" s="1"/>
  <c r="DB293" i="14" s="1"/>
  <c r="R75" i="14"/>
  <c r="R210" i="14"/>
  <c r="DC210" i="14" s="1"/>
  <c r="CR485" i="14"/>
  <c r="CS485" i="14" s="1"/>
  <c r="CT485" i="14" s="1"/>
  <c r="CU485" i="14" s="1"/>
  <c r="CV485" i="14" s="1"/>
  <c r="CW485" i="14" s="1"/>
  <c r="CX485" i="14" s="1"/>
  <c r="CY485" i="14" s="1"/>
  <c r="CZ485" i="14" s="1"/>
  <c r="DA485" i="14" s="1"/>
  <c r="DB485" i="14" s="1"/>
  <c r="CR307" i="14"/>
  <c r="CS307" i="14" s="1"/>
  <c r="CT307" i="14" s="1"/>
  <c r="CU307" i="14" s="1"/>
  <c r="CV307" i="14" s="1"/>
  <c r="CW307" i="14" s="1"/>
  <c r="CX307" i="14" s="1"/>
  <c r="CY307" i="14" s="1"/>
  <c r="CZ307" i="14" s="1"/>
  <c r="DA307" i="14" s="1"/>
  <c r="DB307" i="14" s="1"/>
  <c r="R371" i="14"/>
  <c r="DC371" i="14" s="1"/>
  <c r="CQ113" i="14"/>
  <c r="CR269" i="14"/>
  <c r="CS269" i="14" s="1"/>
  <c r="CT269" i="14" s="1"/>
  <c r="CU269" i="14" s="1"/>
  <c r="CV269" i="14" s="1"/>
  <c r="CW269" i="14" s="1"/>
  <c r="CX269" i="14" s="1"/>
  <c r="CY269" i="14" s="1"/>
  <c r="CZ269" i="14" s="1"/>
  <c r="DA269" i="14" s="1"/>
  <c r="DB269" i="14" s="1"/>
  <c r="CR65" i="14"/>
  <c r="CS65" i="14" s="1"/>
  <c r="CT65" i="14" s="1"/>
  <c r="CU65" i="14" s="1"/>
  <c r="CV65" i="14" s="1"/>
  <c r="CW65" i="14" s="1"/>
  <c r="CX65" i="14" s="1"/>
  <c r="CY65" i="14" s="1"/>
  <c r="CZ65" i="14" s="1"/>
  <c r="DA65" i="14" s="1"/>
  <c r="DB65" i="14" s="1"/>
  <c r="DD270" i="14"/>
  <c r="DE270" i="14" s="1"/>
  <c r="DF270" i="14" s="1"/>
  <c r="DG270" i="14" s="1"/>
  <c r="DH270" i="14" s="1"/>
  <c r="DI270" i="14" s="1"/>
  <c r="DJ270" i="14" s="1"/>
  <c r="DK270" i="14" s="1"/>
  <c r="DL270" i="14" s="1"/>
  <c r="DM270" i="14" s="1"/>
  <c r="DN270" i="14" s="1"/>
  <c r="CQ398" i="14"/>
  <c r="CQ265" i="14"/>
  <c r="CR265" i="14" s="1"/>
  <c r="CS265" i="14" s="1"/>
  <c r="CT265" i="14" s="1"/>
  <c r="CU265" i="14" s="1"/>
  <c r="CV265" i="14" s="1"/>
  <c r="CW265" i="14" s="1"/>
  <c r="CX265" i="14" s="1"/>
  <c r="CY265" i="14" s="1"/>
  <c r="CZ265" i="14" s="1"/>
  <c r="DA265" i="14" s="1"/>
  <c r="DB265" i="14" s="1"/>
  <c r="AY72" i="6"/>
  <c r="CR40" i="14"/>
  <c r="CS40" i="14" s="1"/>
  <c r="CT40" i="14" s="1"/>
  <c r="CU40" i="14" s="1"/>
  <c r="CV40" i="14" s="1"/>
  <c r="CW40" i="14" s="1"/>
  <c r="CX40" i="14" s="1"/>
  <c r="CY40" i="14" s="1"/>
  <c r="CZ40" i="14" s="1"/>
  <c r="DA40" i="14" s="1"/>
  <c r="DB40" i="14" s="1"/>
  <c r="R350" i="14"/>
  <c r="CR198" i="14"/>
  <c r="CS198" i="14" s="1"/>
  <c r="CT198" i="14" s="1"/>
  <c r="CU198" i="14" s="1"/>
  <c r="CV198" i="14" s="1"/>
  <c r="CW198" i="14" s="1"/>
  <c r="CX198" i="14" s="1"/>
  <c r="CY198" i="14" s="1"/>
  <c r="CZ198" i="14" s="1"/>
  <c r="DA198" i="14" s="1"/>
  <c r="DB198" i="14" s="1"/>
  <c r="R46" i="14"/>
  <c r="DC46" i="14" s="1"/>
  <c r="R96" i="14"/>
  <c r="DC96" i="14" s="1"/>
  <c r="DC267" i="14"/>
  <c r="DD267" i="14" s="1"/>
  <c r="DE267" i="14" s="1"/>
  <c r="DF267" i="14" s="1"/>
  <c r="DG267" i="14" s="1"/>
  <c r="DH267" i="14" s="1"/>
  <c r="DI267" i="14" s="1"/>
  <c r="DJ267" i="14" s="1"/>
  <c r="DK267" i="14" s="1"/>
  <c r="DL267" i="14" s="1"/>
  <c r="DM267" i="14" s="1"/>
  <c r="DN267" i="14" s="1"/>
  <c r="CQ201" i="14"/>
  <c r="CR201" i="14" s="1"/>
  <c r="CS201" i="14" s="1"/>
  <c r="CT201" i="14" s="1"/>
  <c r="CU201" i="14" s="1"/>
  <c r="CV201" i="14" s="1"/>
  <c r="CW201" i="14" s="1"/>
  <c r="CX201" i="14" s="1"/>
  <c r="CY201" i="14" s="1"/>
  <c r="CZ201" i="14" s="1"/>
  <c r="DA201" i="14" s="1"/>
  <c r="DB201" i="14" s="1"/>
  <c r="AZ7" i="6"/>
  <c r="BL17" i="14"/>
  <c r="CR61" i="14"/>
  <c r="CS61" i="14" s="1"/>
  <c r="CT61" i="14" s="1"/>
  <c r="CU61" i="14" s="1"/>
  <c r="CV61" i="14" s="1"/>
  <c r="CW61" i="14" s="1"/>
  <c r="CX61" i="14" s="1"/>
  <c r="CY61" i="14" s="1"/>
  <c r="CZ61" i="14" s="1"/>
  <c r="DA61" i="14" s="1"/>
  <c r="DB61" i="14" s="1"/>
  <c r="CR405" i="14"/>
  <c r="CS405" i="14" s="1"/>
  <c r="CT405" i="14" s="1"/>
  <c r="CU405" i="14" s="1"/>
  <c r="CV405" i="14" s="1"/>
  <c r="CW405" i="14" s="1"/>
  <c r="CX405" i="14" s="1"/>
  <c r="CY405" i="14" s="1"/>
  <c r="CZ405" i="14" s="1"/>
  <c r="DA405" i="14" s="1"/>
  <c r="DB405" i="14" s="1"/>
  <c r="CR173" i="14"/>
  <c r="CS173" i="14" s="1"/>
  <c r="CT173" i="14" s="1"/>
  <c r="CU173" i="14" s="1"/>
  <c r="CV173" i="14" s="1"/>
  <c r="CW173" i="14" s="1"/>
  <c r="CX173" i="14" s="1"/>
  <c r="CY173" i="14" s="1"/>
  <c r="CZ173" i="14" s="1"/>
  <c r="DA173" i="14" s="1"/>
  <c r="DB173" i="14" s="1"/>
  <c r="R412" i="14"/>
  <c r="CR49" i="14"/>
  <c r="CS49" i="14" s="1"/>
  <c r="CT49" i="14" s="1"/>
  <c r="CU49" i="14" s="1"/>
  <c r="CV49" i="14" s="1"/>
  <c r="CW49" i="14" s="1"/>
  <c r="CX49" i="14" s="1"/>
  <c r="CY49" i="14" s="1"/>
  <c r="CZ49" i="14" s="1"/>
  <c r="DA49" i="14" s="1"/>
  <c r="DB49" i="14" s="1"/>
  <c r="CQ50" i="14"/>
  <c r="Q37" i="14"/>
  <c r="Q166" i="14"/>
  <c r="CQ166" i="14" s="1"/>
  <c r="R194" i="14"/>
  <c r="DC194" i="14" s="1"/>
  <c r="R465" i="14"/>
  <c r="CQ261" i="14"/>
  <c r="CR261" i="14" s="1"/>
  <c r="CS261" i="14" s="1"/>
  <c r="CT261" i="14" s="1"/>
  <c r="CU261" i="14" s="1"/>
  <c r="CV261" i="14" s="1"/>
  <c r="CW261" i="14" s="1"/>
  <c r="CX261" i="14" s="1"/>
  <c r="CY261" i="14" s="1"/>
  <c r="CZ261" i="14" s="1"/>
  <c r="DA261" i="14" s="1"/>
  <c r="DB261" i="14" s="1"/>
  <c r="CR481" i="14"/>
  <c r="CS481" i="14" s="1"/>
  <c r="CT481" i="14" s="1"/>
  <c r="CU481" i="14" s="1"/>
  <c r="CV481" i="14" s="1"/>
  <c r="CW481" i="14" s="1"/>
  <c r="CX481" i="14" s="1"/>
  <c r="CY481" i="14" s="1"/>
  <c r="CZ481" i="14" s="1"/>
  <c r="DA481" i="14" s="1"/>
  <c r="DB481" i="14" s="1"/>
  <c r="R423" i="14"/>
  <c r="CR343" i="14"/>
  <c r="CS343" i="14" s="1"/>
  <c r="CT343" i="14" s="1"/>
  <c r="CU343" i="14" s="1"/>
  <c r="CV343" i="14" s="1"/>
  <c r="CW343" i="14" s="1"/>
  <c r="CX343" i="14" s="1"/>
  <c r="CY343" i="14" s="1"/>
  <c r="CZ343" i="14" s="1"/>
  <c r="DA343" i="14" s="1"/>
  <c r="DB343" i="14" s="1"/>
  <c r="R145" i="14"/>
  <c r="R104" i="14"/>
  <c r="DC104" i="14" s="1"/>
  <c r="Q92" i="14"/>
  <c r="CR83" i="14"/>
  <c r="CS83" i="14" s="1"/>
  <c r="CT83" i="14" s="1"/>
  <c r="CU83" i="14" s="1"/>
  <c r="CV83" i="14" s="1"/>
  <c r="CW83" i="14" s="1"/>
  <c r="CX83" i="14" s="1"/>
  <c r="CY83" i="14" s="1"/>
  <c r="CZ83" i="14" s="1"/>
  <c r="DA83" i="14" s="1"/>
  <c r="DB83" i="14" s="1"/>
  <c r="R401" i="14"/>
  <c r="AZ5" i="6"/>
  <c r="BK2" i="14"/>
  <c r="BK3" i="14" s="1"/>
  <c r="AZ73" i="6" s="1"/>
  <c r="AZ82" i="6" s="1"/>
  <c r="BL12" i="14"/>
  <c r="R195" i="14"/>
  <c r="CR319" i="14"/>
  <c r="CS319" i="14" s="1"/>
  <c r="CT319" i="14" s="1"/>
  <c r="CU319" i="14" s="1"/>
  <c r="CV319" i="14" s="1"/>
  <c r="CW319" i="14" s="1"/>
  <c r="CX319" i="14" s="1"/>
  <c r="CY319" i="14" s="1"/>
  <c r="CZ319" i="14" s="1"/>
  <c r="DA319" i="14" s="1"/>
  <c r="DB319" i="14" s="1"/>
  <c r="R281" i="14"/>
  <c r="CR122" i="14"/>
  <c r="CS122" i="14" s="1"/>
  <c r="CT122" i="14" s="1"/>
  <c r="CU122" i="14" s="1"/>
  <c r="CV122" i="14" s="1"/>
  <c r="CW122" i="14" s="1"/>
  <c r="CX122" i="14" s="1"/>
  <c r="CY122" i="14" s="1"/>
  <c r="CZ122" i="14" s="1"/>
  <c r="DA122" i="14" s="1"/>
  <c r="DB122" i="14" s="1"/>
  <c r="R116" i="14"/>
  <c r="DC455" i="14"/>
  <c r="DD455" i="14" s="1"/>
  <c r="DE455" i="14" s="1"/>
  <c r="DF455" i="14" s="1"/>
  <c r="DG455" i="14" s="1"/>
  <c r="DH455" i="14" s="1"/>
  <c r="DI455" i="14" s="1"/>
  <c r="DJ455" i="14" s="1"/>
  <c r="DK455" i="14" s="1"/>
  <c r="DL455" i="14" s="1"/>
  <c r="DM455" i="14" s="1"/>
  <c r="DN455" i="14" s="1"/>
  <c r="Q256" i="14"/>
  <c r="CR163" i="14"/>
  <c r="CS163" i="14" s="1"/>
  <c r="CT163" i="14" s="1"/>
  <c r="CU163" i="14" s="1"/>
  <c r="CV163" i="14" s="1"/>
  <c r="CW163" i="14" s="1"/>
  <c r="CX163" i="14" s="1"/>
  <c r="CY163" i="14" s="1"/>
  <c r="CZ163" i="14" s="1"/>
  <c r="DA163" i="14" s="1"/>
  <c r="DB163" i="14" s="1"/>
  <c r="R23" i="14"/>
  <c r="R252" i="14"/>
  <c r="S433" i="14"/>
  <c r="R363" i="14"/>
  <c r="CR26" i="14"/>
  <c r="CS26" i="14" s="1"/>
  <c r="CT26" i="14" s="1"/>
  <c r="CU26" i="14" s="1"/>
  <c r="CV26" i="14" s="1"/>
  <c r="CW26" i="14" s="1"/>
  <c r="CX26" i="14" s="1"/>
  <c r="CY26" i="14" s="1"/>
  <c r="CZ26" i="14" s="1"/>
  <c r="DA26" i="14" s="1"/>
  <c r="DB26" i="14" s="1"/>
  <c r="R271" i="14"/>
  <c r="DC271" i="14" s="1"/>
  <c r="R358" i="14"/>
  <c r="CR84" i="14"/>
  <c r="CS84" i="14" s="1"/>
  <c r="CT84" i="14" s="1"/>
  <c r="CU84" i="14" s="1"/>
  <c r="CV84" i="14" s="1"/>
  <c r="CW84" i="14" s="1"/>
  <c r="CX84" i="14" s="1"/>
  <c r="CY84" i="14" s="1"/>
  <c r="CZ84" i="14" s="1"/>
  <c r="DA84" i="14" s="1"/>
  <c r="DB84" i="14" s="1"/>
  <c r="R124" i="14"/>
  <c r="DC124" i="14" s="1"/>
  <c r="CR487" i="14"/>
  <c r="CS487" i="14" s="1"/>
  <c r="CT487" i="14" s="1"/>
  <c r="CU487" i="14" s="1"/>
  <c r="CV487" i="14" s="1"/>
  <c r="CW487" i="14" s="1"/>
  <c r="CX487" i="14" s="1"/>
  <c r="CY487" i="14" s="1"/>
  <c r="CZ487" i="14" s="1"/>
  <c r="DA487" i="14" s="1"/>
  <c r="DB487" i="14" s="1"/>
  <c r="DD408" i="14"/>
  <c r="DE408" i="14" s="1"/>
  <c r="DF408" i="14" s="1"/>
  <c r="DG408" i="14" s="1"/>
  <c r="DH408" i="14" s="1"/>
  <c r="DI408" i="14" s="1"/>
  <c r="DJ408" i="14" s="1"/>
  <c r="DK408" i="14" s="1"/>
  <c r="DL408" i="14" s="1"/>
  <c r="DM408" i="14" s="1"/>
  <c r="DN408" i="14" s="1"/>
  <c r="CR82" i="14"/>
  <c r="CS82" i="14" s="1"/>
  <c r="CT82" i="14" s="1"/>
  <c r="CU82" i="14" s="1"/>
  <c r="CV82" i="14" s="1"/>
  <c r="CW82" i="14" s="1"/>
  <c r="CX82" i="14" s="1"/>
  <c r="CY82" i="14" s="1"/>
  <c r="CZ82" i="14" s="1"/>
  <c r="DA82" i="14" s="1"/>
  <c r="DB82" i="14" s="1"/>
  <c r="CR446" i="14"/>
  <c r="CS446" i="14" s="1"/>
  <c r="CT446" i="14" s="1"/>
  <c r="CU446" i="14" s="1"/>
  <c r="CV446" i="14" s="1"/>
  <c r="CW446" i="14" s="1"/>
  <c r="CX446" i="14" s="1"/>
  <c r="CY446" i="14" s="1"/>
  <c r="CZ446" i="14" s="1"/>
  <c r="DA446" i="14" s="1"/>
  <c r="DB446" i="14" s="1"/>
  <c r="R338" i="14"/>
  <c r="DC338" i="14" s="1"/>
  <c r="CQ488" i="14"/>
  <c r="CR488" i="14" s="1"/>
  <c r="CS488" i="14" s="1"/>
  <c r="CT488" i="14" s="1"/>
  <c r="CU488" i="14" s="1"/>
  <c r="CV488" i="14" s="1"/>
  <c r="CW488" i="14" s="1"/>
  <c r="CX488" i="14" s="1"/>
  <c r="CY488" i="14" s="1"/>
  <c r="CZ488" i="14" s="1"/>
  <c r="DA488" i="14" s="1"/>
  <c r="DB488" i="14" s="1"/>
  <c r="F43" i="15"/>
  <c r="H43" i="15" s="1"/>
  <c r="R219" i="14"/>
  <c r="DC219" i="14" s="1"/>
  <c r="D54" i="11"/>
  <c r="E55" i="11"/>
  <c r="R191" i="14"/>
  <c r="AZ147" i="6"/>
  <c r="AS19" i="10" s="1"/>
  <c r="CR87" i="14"/>
  <c r="CS87" i="14" s="1"/>
  <c r="CT87" i="14" s="1"/>
  <c r="CU87" i="14" s="1"/>
  <c r="CV87" i="14" s="1"/>
  <c r="CW87" i="14" s="1"/>
  <c r="CX87" i="14" s="1"/>
  <c r="CY87" i="14" s="1"/>
  <c r="CZ87" i="14" s="1"/>
  <c r="DA87" i="14" s="1"/>
  <c r="DB87" i="14" s="1"/>
  <c r="CR356" i="14"/>
  <c r="CS356" i="14" s="1"/>
  <c r="CT356" i="14" s="1"/>
  <c r="CU356" i="14" s="1"/>
  <c r="CV356" i="14" s="1"/>
  <c r="CW356" i="14" s="1"/>
  <c r="CX356" i="14" s="1"/>
  <c r="CY356" i="14" s="1"/>
  <c r="CZ356" i="14" s="1"/>
  <c r="DA356" i="14" s="1"/>
  <c r="DB356" i="14" s="1"/>
  <c r="CR130" i="14"/>
  <c r="CS130" i="14" s="1"/>
  <c r="CT130" i="14" s="1"/>
  <c r="CU130" i="14" s="1"/>
  <c r="CV130" i="14" s="1"/>
  <c r="CW130" i="14" s="1"/>
  <c r="CX130" i="14" s="1"/>
  <c r="CY130" i="14" s="1"/>
  <c r="CZ130" i="14" s="1"/>
  <c r="DA130" i="14" s="1"/>
  <c r="DB130" i="14" s="1"/>
  <c r="R177" i="14"/>
  <c r="DC177" i="14" s="1"/>
  <c r="R73" i="14"/>
  <c r="DC73" i="14" s="1"/>
  <c r="DD473" i="14"/>
  <c r="DE473" i="14" s="1"/>
  <c r="DF473" i="14" s="1"/>
  <c r="DG473" i="14" s="1"/>
  <c r="DH473" i="14" s="1"/>
  <c r="DI473" i="14" s="1"/>
  <c r="DJ473" i="14" s="1"/>
  <c r="DK473" i="14" s="1"/>
  <c r="DL473" i="14" s="1"/>
  <c r="DM473" i="14" s="1"/>
  <c r="DN473" i="14" s="1"/>
  <c r="R434" i="14"/>
  <c r="CR72" i="14"/>
  <c r="CS72" i="14" s="1"/>
  <c r="CT72" i="14" s="1"/>
  <c r="CU72" i="14" s="1"/>
  <c r="CV72" i="14" s="1"/>
  <c r="CW72" i="14" s="1"/>
  <c r="CX72" i="14" s="1"/>
  <c r="CY72" i="14" s="1"/>
  <c r="CZ72" i="14" s="1"/>
  <c r="DA72" i="14" s="1"/>
  <c r="DB72" i="14" s="1"/>
  <c r="R174" i="14"/>
  <c r="DC228" i="14"/>
  <c r="DD228" i="14" s="1"/>
  <c r="DE228" i="14" s="1"/>
  <c r="DF228" i="14" s="1"/>
  <c r="DG228" i="14" s="1"/>
  <c r="DH228" i="14" s="1"/>
  <c r="DI228" i="14" s="1"/>
  <c r="DJ228" i="14" s="1"/>
  <c r="DK228" i="14" s="1"/>
  <c r="DL228" i="14" s="1"/>
  <c r="DM228" i="14" s="1"/>
  <c r="DN228" i="14" s="1"/>
  <c r="CR457" i="14"/>
  <c r="CS457" i="14" s="1"/>
  <c r="CT457" i="14" s="1"/>
  <c r="CU457" i="14" s="1"/>
  <c r="CV457" i="14" s="1"/>
  <c r="CW457" i="14" s="1"/>
  <c r="CX457" i="14" s="1"/>
  <c r="CY457" i="14" s="1"/>
  <c r="CZ457" i="14" s="1"/>
  <c r="DA457" i="14" s="1"/>
  <c r="DB457" i="14" s="1"/>
  <c r="R266" i="14"/>
  <c r="DC266" i="14" s="1"/>
  <c r="CR274" i="14"/>
  <c r="CS274" i="14" s="1"/>
  <c r="CT274" i="14" s="1"/>
  <c r="CU274" i="14" s="1"/>
  <c r="CV274" i="14" s="1"/>
  <c r="CW274" i="14" s="1"/>
  <c r="CX274" i="14" s="1"/>
  <c r="CY274" i="14" s="1"/>
  <c r="CZ274" i="14" s="1"/>
  <c r="DA274" i="14" s="1"/>
  <c r="DB274" i="14" s="1"/>
  <c r="CR367" i="14"/>
  <c r="CS367" i="14" s="1"/>
  <c r="CT367" i="14" s="1"/>
  <c r="CU367" i="14" s="1"/>
  <c r="CV367" i="14" s="1"/>
  <c r="CW367" i="14" s="1"/>
  <c r="CX367" i="14" s="1"/>
  <c r="CY367" i="14" s="1"/>
  <c r="CZ367" i="14" s="1"/>
  <c r="DA367" i="14" s="1"/>
  <c r="DB367" i="14" s="1"/>
  <c r="CQ131" i="14"/>
  <c r="CR131" i="14" s="1"/>
  <c r="CS131" i="14" s="1"/>
  <c r="CT131" i="14" s="1"/>
  <c r="CU131" i="14" s="1"/>
  <c r="CV131" i="14" s="1"/>
  <c r="CW131" i="14" s="1"/>
  <c r="CX131" i="14" s="1"/>
  <c r="CY131" i="14" s="1"/>
  <c r="CZ131" i="14" s="1"/>
  <c r="DA131" i="14" s="1"/>
  <c r="DB131" i="14" s="1"/>
  <c r="CR192" i="14"/>
  <c r="CS192" i="14" s="1"/>
  <c r="CT192" i="14" s="1"/>
  <c r="CU192" i="14" s="1"/>
  <c r="CV192" i="14" s="1"/>
  <c r="CW192" i="14" s="1"/>
  <c r="CX192" i="14" s="1"/>
  <c r="CY192" i="14" s="1"/>
  <c r="CZ192" i="14" s="1"/>
  <c r="DA192" i="14" s="1"/>
  <c r="DB192" i="14" s="1"/>
  <c r="R107" i="14"/>
  <c r="DC107" i="14" s="1"/>
  <c r="CQ263" i="14"/>
  <c r="CR263" i="14" s="1"/>
  <c r="CS263" i="14" s="1"/>
  <c r="CT263" i="14" s="1"/>
  <c r="CU263" i="14" s="1"/>
  <c r="CV263" i="14" s="1"/>
  <c r="CW263" i="14" s="1"/>
  <c r="CX263" i="14" s="1"/>
  <c r="CY263" i="14" s="1"/>
  <c r="CZ263" i="14" s="1"/>
  <c r="DA263" i="14" s="1"/>
  <c r="DB263" i="14" s="1"/>
  <c r="R101" i="14"/>
  <c r="DC101" i="14" s="1"/>
  <c r="CR238" i="14"/>
  <c r="CS238" i="14" s="1"/>
  <c r="CT238" i="14" s="1"/>
  <c r="CU238" i="14" s="1"/>
  <c r="CV238" i="14" s="1"/>
  <c r="CW238" i="14" s="1"/>
  <c r="CX238" i="14" s="1"/>
  <c r="CY238" i="14" s="1"/>
  <c r="CZ238" i="14" s="1"/>
  <c r="DA238" i="14" s="1"/>
  <c r="DB238" i="14" s="1"/>
  <c r="CR479" i="14"/>
  <c r="CS479" i="14" s="1"/>
  <c r="CT479" i="14" s="1"/>
  <c r="CU479" i="14" s="1"/>
  <c r="CV479" i="14" s="1"/>
  <c r="CW479" i="14" s="1"/>
  <c r="CX479" i="14" s="1"/>
  <c r="CY479" i="14" s="1"/>
  <c r="CZ479" i="14" s="1"/>
  <c r="DA479" i="14" s="1"/>
  <c r="DB479" i="14" s="1"/>
  <c r="DC406" i="14"/>
  <c r="DD406" i="14" s="1"/>
  <c r="DE406" i="14" s="1"/>
  <c r="DF406" i="14" s="1"/>
  <c r="DG406" i="14" s="1"/>
  <c r="DH406" i="14" s="1"/>
  <c r="DI406" i="14" s="1"/>
  <c r="DJ406" i="14" s="1"/>
  <c r="DK406" i="14" s="1"/>
  <c r="DL406" i="14" s="1"/>
  <c r="DM406" i="14" s="1"/>
  <c r="DN406" i="14" s="1"/>
  <c r="CQ451" i="14"/>
  <c r="CR451" i="14" s="1"/>
  <c r="CS451" i="14" s="1"/>
  <c r="CT451" i="14" s="1"/>
  <c r="CU451" i="14" s="1"/>
  <c r="CV451" i="14" s="1"/>
  <c r="CW451" i="14" s="1"/>
  <c r="CX451" i="14" s="1"/>
  <c r="CY451" i="14" s="1"/>
  <c r="CZ451" i="14" s="1"/>
  <c r="DA451" i="14" s="1"/>
  <c r="DB451" i="14" s="1"/>
  <c r="CQ154" i="14"/>
  <c r="CR154" i="14" s="1"/>
  <c r="CS154" i="14" s="1"/>
  <c r="CT154" i="14" s="1"/>
  <c r="CU154" i="14" s="1"/>
  <c r="CV154" i="14" s="1"/>
  <c r="CW154" i="14" s="1"/>
  <c r="CX154" i="14" s="1"/>
  <c r="CY154" i="14" s="1"/>
  <c r="CZ154" i="14" s="1"/>
  <c r="DA154" i="14" s="1"/>
  <c r="DB154" i="14" s="1"/>
  <c r="R154" i="14" s="1"/>
  <c r="DC154" i="14" s="1"/>
  <c r="R491" i="14"/>
  <c r="DC491" i="14" s="1"/>
  <c r="R295" i="14"/>
  <c r="R69" i="14"/>
  <c r="DC69" i="14" s="1"/>
  <c r="R468" i="14"/>
  <c r="AZ146" i="6"/>
  <c r="AS18" i="10" s="1"/>
  <c r="AS100" i="10" s="1"/>
  <c r="CQ229" i="14"/>
  <c r="CR229" i="14" s="1"/>
  <c r="CS229" i="14" s="1"/>
  <c r="CT229" i="14" s="1"/>
  <c r="CU229" i="14" s="1"/>
  <c r="CV229" i="14" s="1"/>
  <c r="CW229" i="14" s="1"/>
  <c r="CX229" i="14" s="1"/>
  <c r="CY229" i="14" s="1"/>
  <c r="CZ229" i="14" s="1"/>
  <c r="DA229" i="14" s="1"/>
  <c r="DB229" i="14" s="1"/>
  <c r="R247" i="14"/>
  <c r="DC247" i="14" s="1"/>
  <c r="CR352" i="14"/>
  <c r="CS352" i="14" s="1"/>
  <c r="CT352" i="14" s="1"/>
  <c r="CU352" i="14" s="1"/>
  <c r="CV352" i="14" s="1"/>
  <c r="CW352" i="14" s="1"/>
  <c r="CX352" i="14" s="1"/>
  <c r="CY352" i="14" s="1"/>
  <c r="CZ352" i="14" s="1"/>
  <c r="DA352" i="14" s="1"/>
  <c r="DB352" i="14" s="1"/>
  <c r="BL57" i="14"/>
  <c r="AZ8" i="6"/>
  <c r="BA109" i="6"/>
  <c r="BA139" i="6"/>
  <c r="BA103" i="6"/>
  <c r="BA127" i="6"/>
  <c r="BA102" i="6"/>
  <c r="BA134" i="6"/>
  <c r="BA137" i="6"/>
  <c r="BA111" i="6"/>
  <c r="BA100" i="6"/>
  <c r="BA116" i="6"/>
  <c r="BA118" i="6"/>
  <c r="BA89" i="6"/>
  <c r="BA90" i="6"/>
  <c r="BA117" i="6"/>
  <c r="BA88" i="6"/>
  <c r="BA86" i="6"/>
  <c r="BA124" i="6"/>
  <c r="BA98" i="6"/>
  <c r="BA110" i="6"/>
  <c r="BA92" i="6"/>
  <c r="BA140" i="6"/>
  <c r="BA87" i="6"/>
  <c r="BA129" i="6"/>
  <c r="BB84" i="6"/>
  <c r="BA136" i="6"/>
  <c r="BA93" i="6"/>
  <c r="BA123" i="6"/>
  <c r="BA101" i="6"/>
  <c r="BA91" i="6"/>
  <c r="BA104" i="6"/>
  <c r="BA138" i="6"/>
  <c r="BA125" i="6"/>
  <c r="BA126" i="6"/>
  <c r="BA135" i="6"/>
  <c r="BA99" i="6"/>
  <c r="BA112" i="6"/>
  <c r="BA128" i="6"/>
  <c r="R125" i="14"/>
  <c r="DD59" i="14"/>
  <c r="DE59" i="14" s="1"/>
  <c r="DF59" i="14" s="1"/>
  <c r="DG59" i="14" s="1"/>
  <c r="DH59" i="14" s="1"/>
  <c r="DI59" i="14" s="1"/>
  <c r="DJ59" i="14" s="1"/>
  <c r="DK59" i="14" s="1"/>
  <c r="DL59" i="14" s="1"/>
  <c r="DM59" i="14" s="1"/>
  <c r="DN59" i="14" s="1"/>
  <c r="R496" i="14"/>
  <c r="DC496" i="14" s="1"/>
  <c r="CQ321" i="14"/>
  <c r="CR321" i="14" s="1"/>
  <c r="CS321" i="14" s="1"/>
  <c r="CT321" i="14" s="1"/>
  <c r="CU321" i="14" s="1"/>
  <c r="CV321" i="14" s="1"/>
  <c r="CW321" i="14" s="1"/>
  <c r="CX321" i="14" s="1"/>
  <c r="CY321" i="14" s="1"/>
  <c r="CZ321" i="14" s="1"/>
  <c r="DA321" i="14" s="1"/>
  <c r="DB321" i="14" s="1"/>
  <c r="CR348" i="14"/>
  <c r="CS348" i="14" s="1"/>
  <c r="CT348" i="14" s="1"/>
  <c r="CU348" i="14" s="1"/>
  <c r="CV348" i="14" s="1"/>
  <c r="CW348" i="14" s="1"/>
  <c r="CX348" i="14" s="1"/>
  <c r="CY348" i="14" s="1"/>
  <c r="CZ348" i="14" s="1"/>
  <c r="DA348" i="14" s="1"/>
  <c r="DB348" i="14" s="1"/>
  <c r="CR152" i="14"/>
  <c r="CS152" i="14" s="1"/>
  <c r="CT152" i="14" s="1"/>
  <c r="CU152" i="14" s="1"/>
  <c r="CV152" i="14" s="1"/>
  <c r="CW152" i="14" s="1"/>
  <c r="CX152" i="14" s="1"/>
  <c r="CY152" i="14" s="1"/>
  <c r="CZ152" i="14" s="1"/>
  <c r="DA152" i="14" s="1"/>
  <c r="DB152" i="14" s="1"/>
  <c r="R94" i="14"/>
  <c r="DC94" i="14" s="1"/>
  <c r="CQ91" i="14"/>
  <c r="CR91" i="14" s="1"/>
  <c r="CS91" i="14" s="1"/>
  <c r="CT91" i="14" s="1"/>
  <c r="CU91" i="14" s="1"/>
  <c r="CV91" i="14" s="1"/>
  <c r="CW91" i="14" s="1"/>
  <c r="CX91" i="14" s="1"/>
  <c r="CY91" i="14" s="1"/>
  <c r="CZ91" i="14" s="1"/>
  <c r="DA91" i="14" s="1"/>
  <c r="DB91" i="14" s="1"/>
  <c r="R458" i="14"/>
  <c r="DC458" i="14" s="1"/>
  <c r="R286" i="14"/>
  <c r="R138" i="14"/>
  <c r="DC138" i="14" s="1"/>
  <c r="CR100" i="14"/>
  <c r="CS100" i="14" s="1"/>
  <c r="CT100" i="14" s="1"/>
  <c r="CU100" i="14" s="1"/>
  <c r="CV100" i="14" s="1"/>
  <c r="CW100" i="14" s="1"/>
  <c r="CX100" i="14" s="1"/>
  <c r="CY100" i="14" s="1"/>
  <c r="CZ100" i="14" s="1"/>
  <c r="DA100" i="14" s="1"/>
  <c r="DB100" i="14" s="1"/>
  <c r="CQ435" i="14"/>
  <c r="CR435" i="14" s="1"/>
  <c r="CS435" i="14" s="1"/>
  <c r="CT435" i="14" s="1"/>
  <c r="CU435" i="14" s="1"/>
  <c r="CV435" i="14" s="1"/>
  <c r="CW435" i="14" s="1"/>
  <c r="CX435" i="14" s="1"/>
  <c r="CY435" i="14" s="1"/>
  <c r="CZ435" i="14" s="1"/>
  <c r="DA435" i="14" s="1"/>
  <c r="DB435" i="14" s="1"/>
  <c r="CQ414" i="14"/>
  <c r="CR414" i="14" s="1"/>
  <c r="CS414" i="14" s="1"/>
  <c r="CT414" i="14" s="1"/>
  <c r="CU414" i="14" s="1"/>
  <c r="CV414" i="14" s="1"/>
  <c r="CW414" i="14" s="1"/>
  <c r="CX414" i="14" s="1"/>
  <c r="CY414" i="14" s="1"/>
  <c r="CZ414" i="14" s="1"/>
  <c r="DA414" i="14" s="1"/>
  <c r="DB414" i="14" s="1"/>
  <c r="R483" i="14"/>
  <c r="DC483" i="14" s="1"/>
  <c r="CQ390" i="14"/>
  <c r="CR390" i="14" s="1"/>
  <c r="CS390" i="14" s="1"/>
  <c r="CT390" i="14" s="1"/>
  <c r="CU390" i="14" s="1"/>
  <c r="CV390" i="14" s="1"/>
  <c r="CW390" i="14" s="1"/>
  <c r="CX390" i="14" s="1"/>
  <c r="CY390" i="14" s="1"/>
  <c r="CZ390" i="14" s="1"/>
  <c r="DA390" i="14" s="1"/>
  <c r="DB390" i="14" s="1"/>
  <c r="Q151" i="14"/>
  <c r="CQ151" i="14" s="1"/>
  <c r="CQ223" i="14"/>
  <c r="CR223" i="14" s="1"/>
  <c r="CS223" i="14" s="1"/>
  <c r="CT223" i="14" s="1"/>
  <c r="CU223" i="14" s="1"/>
  <c r="CV223" i="14" s="1"/>
  <c r="CW223" i="14" s="1"/>
  <c r="CX223" i="14" s="1"/>
  <c r="CY223" i="14" s="1"/>
  <c r="CZ223" i="14" s="1"/>
  <c r="DA223" i="14" s="1"/>
  <c r="DB223" i="14" s="1"/>
  <c r="DD368" i="14"/>
  <c r="DE368" i="14" s="1"/>
  <c r="DF368" i="14" s="1"/>
  <c r="DG368" i="14" s="1"/>
  <c r="DH368" i="14" s="1"/>
  <c r="DI368" i="14" s="1"/>
  <c r="DJ368" i="14" s="1"/>
  <c r="DK368" i="14" s="1"/>
  <c r="DL368" i="14" s="1"/>
  <c r="DM368" i="14" s="1"/>
  <c r="DN368" i="14" s="1"/>
  <c r="CQ331" i="14"/>
  <c r="CR331" i="14" s="1"/>
  <c r="CS331" i="14" s="1"/>
  <c r="CT331" i="14" s="1"/>
  <c r="CU331" i="14" s="1"/>
  <c r="CV331" i="14" s="1"/>
  <c r="CW331" i="14" s="1"/>
  <c r="CX331" i="14" s="1"/>
  <c r="CY331" i="14" s="1"/>
  <c r="CZ331" i="14" s="1"/>
  <c r="DA331" i="14" s="1"/>
  <c r="DB331" i="14" s="1"/>
  <c r="CR399" i="14"/>
  <c r="CS399" i="14" s="1"/>
  <c r="CT399" i="14" s="1"/>
  <c r="CU399" i="14" s="1"/>
  <c r="CV399" i="14" s="1"/>
  <c r="CW399" i="14" s="1"/>
  <c r="CX399" i="14" s="1"/>
  <c r="CY399" i="14" s="1"/>
  <c r="CZ399" i="14" s="1"/>
  <c r="DA399" i="14" s="1"/>
  <c r="DB399" i="14" s="1"/>
  <c r="R418" i="14"/>
  <c r="DC418" i="14" s="1"/>
  <c r="CR32" i="14"/>
  <c r="CS32" i="14" s="1"/>
  <c r="CT32" i="14" s="1"/>
  <c r="CU32" i="14" s="1"/>
  <c r="CV32" i="14" s="1"/>
  <c r="CW32" i="14" s="1"/>
  <c r="CX32" i="14" s="1"/>
  <c r="CY32" i="14" s="1"/>
  <c r="CZ32" i="14" s="1"/>
  <c r="DA32" i="14" s="1"/>
  <c r="DB32" i="14" s="1"/>
  <c r="DD162" i="14"/>
  <c r="DE162" i="14" s="1"/>
  <c r="DF162" i="14" s="1"/>
  <c r="DG162" i="14" s="1"/>
  <c r="DH162" i="14" s="1"/>
  <c r="DI162" i="14" s="1"/>
  <c r="DJ162" i="14" s="1"/>
  <c r="DK162" i="14" s="1"/>
  <c r="DL162" i="14" s="1"/>
  <c r="DM162" i="14" s="1"/>
  <c r="DN162" i="14" s="1"/>
  <c r="R53" i="11"/>
  <c r="S54" i="11"/>
  <c r="AA53" i="11"/>
  <c r="CR304" i="14"/>
  <c r="CS304" i="14" s="1"/>
  <c r="CT304" i="14" s="1"/>
  <c r="CU304" i="14" s="1"/>
  <c r="CV304" i="14" s="1"/>
  <c r="CW304" i="14" s="1"/>
  <c r="CX304" i="14" s="1"/>
  <c r="CY304" i="14" s="1"/>
  <c r="CZ304" i="14" s="1"/>
  <c r="DA304" i="14" s="1"/>
  <c r="DB304" i="14" s="1"/>
  <c r="R172" i="14"/>
  <c r="CR309" i="14"/>
  <c r="CS309" i="14" s="1"/>
  <c r="CT309" i="14" s="1"/>
  <c r="CU309" i="14" s="1"/>
  <c r="CV309" i="14" s="1"/>
  <c r="CW309" i="14" s="1"/>
  <c r="CX309" i="14" s="1"/>
  <c r="CY309" i="14" s="1"/>
  <c r="CZ309" i="14" s="1"/>
  <c r="DA309" i="14" s="1"/>
  <c r="DB309" i="14" s="1"/>
  <c r="CQ459" i="14"/>
  <c r="CR459" i="14" s="1"/>
  <c r="CS459" i="14" s="1"/>
  <c r="CT459" i="14" s="1"/>
  <c r="CU459" i="14" s="1"/>
  <c r="CV459" i="14" s="1"/>
  <c r="CW459" i="14" s="1"/>
  <c r="CX459" i="14" s="1"/>
  <c r="CY459" i="14" s="1"/>
  <c r="CZ459" i="14" s="1"/>
  <c r="DA459" i="14" s="1"/>
  <c r="DB459" i="14" s="1"/>
  <c r="CR208" i="14"/>
  <c r="CS208" i="14" s="1"/>
  <c r="CT208" i="14" s="1"/>
  <c r="CU208" i="14" s="1"/>
  <c r="CV208" i="14" s="1"/>
  <c r="CW208" i="14" s="1"/>
  <c r="CX208" i="14" s="1"/>
  <c r="CY208" i="14" s="1"/>
  <c r="CZ208" i="14" s="1"/>
  <c r="DA208" i="14" s="1"/>
  <c r="DB208" i="14" s="1"/>
  <c r="CR474" i="14"/>
  <c r="CS474" i="14" s="1"/>
  <c r="CT474" i="14" s="1"/>
  <c r="CU474" i="14" s="1"/>
  <c r="CV474" i="14" s="1"/>
  <c r="CW474" i="14" s="1"/>
  <c r="CX474" i="14" s="1"/>
  <c r="CY474" i="14" s="1"/>
  <c r="CZ474" i="14" s="1"/>
  <c r="DA474" i="14" s="1"/>
  <c r="DB474" i="14" s="1"/>
  <c r="CQ242" i="14"/>
  <c r="CR242" i="14" s="1"/>
  <c r="CS242" i="14" s="1"/>
  <c r="CT242" i="14" s="1"/>
  <c r="CU242" i="14" s="1"/>
  <c r="CV242" i="14" s="1"/>
  <c r="CW242" i="14" s="1"/>
  <c r="CX242" i="14" s="1"/>
  <c r="CY242" i="14" s="1"/>
  <c r="CZ242" i="14" s="1"/>
  <c r="DA242" i="14" s="1"/>
  <c r="DB242" i="14" s="1"/>
  <c r="E44" i="15"/>
  <c r="D44" i="15"/>
  <c r="A45" i="15"/>
  <c r="BS58" i="14"/>
  <c r="BT58" i="14" s="1"/>
  <c r="R413" i="14"/>
  <c r="DC413" i="14" s="1"/>
  <c r="R171" i="14"/>
  <c r="DC171" i="14" s="1"/>
  <c r="CQ63" i="14"/>
  <c r="CR63" i="14" s="1"/>
  <c r="CS63" i="14" s="1"/>
  <c r="CT63" i="14" s="1"/>
  <c r="CU63" i="14" s="1"/>
  <c r="CV63" i="14" s="1"/>
  <c r="CW63" i="14" s="1"/>
  <c r="CX63" i="14" s="1"/>
  <c r="CY63" i="14" s="1"/>
  <c r="CZ63" i="14" s="1"/>
  <c r="DA63" i="14" s="1"/>
  <c r="DB63" i="14" s="1"/>
  <c r="R220" i="14"/>
  <c r="DC220" i="14" s="1"/>
  <c r="R268" i="14"/>
  <c r="CQ13" i="14"/>
  <c r="CR13" i="14" s="1"/>
  <c r="CS13" i="14" s="1"/>
  <c r="CT13" i="14" s="1"/>
  <c r="CU13" i="14" s="1"/>
  <c r="CV13" i="14" s="1"/>
  <c r="CW13" i="14" s="1"/>
  <c r="CX13" i="14" s="1"/>
  <c r="CY13" i="14" s="1"/>
  <c r="CZ13" i="14" s="1"/>
  <c r="DA13" i="14" s="1"/>
  <c r="DB13" i="14" s="1"/>
  <c r="CR48" i="14"/>
  <c r="CS48" i="14" s="1"/>
  <c r="CT48" i="14" s="1"/>
  <c r="CU48" i="14" s="1"/>
  <c r="CV48" i="14" s="1"/>
  <c r="CW48" i="14" s="1"/>
  <c r="CX48" i="14" s="1"/>
  <c r="CY48" i="14" s="1"/>
  <c r="CZ48" i="14" s="1"/>
  <c r="DA48" i="14" s="1"/>
  <c r="DB48" i="14" s="1"/>
  <c r="CQ16" i="14"/>
  <c r="CQ454" i="14"/>
  <c r="CR454" i="14" s="1"/>
  <c r="CS454" i="14" s="1"/>
  <c r="CT454" i="14" s="1"/>
  <c r="CU454" i="14" s="1"/>
  <c r="CV454" i="14" s="1"/>
  <c r="CW454" i="14" s="1"/>
  <c r="CX454" i="14" s="1"/>
  <c r="CY454" i="14" s="1"/>
  <c r="CZ454" i="14" s="1"/>
  <c r="DA454" i="14" s="1"/>
  <c r="DB454" i="14" s="1"/>
  <c r="R290" i="14"/>
  <c r="DC290" i="14" s="1"/>
  <c r="R70" i="14"/>
  <c r="CQ333" i="14"/>
  <c r="R211" i="14"/>
  <c r="DC211" i="14" s="1"/>
  <c r="R250" i="14"/>
  <c r="DD60" i="14"/>
  <c r="DE60" i="14" s="1"/>
  <c r="DF60" i="14" s="1"/>
  <c r="DG60" i="14" s="1"/>
  <c r="DH60" i="14" s="1"/>
  <c r="DI60" i="14" s="1"/>
  <c r="DJ60" i="14" s="1"/>
  <c r="DK60" i="14" s="1"/>
  <c r="DL60" i="14" s="1"/>
  <c r="DM60" i="14" s="1"/>
  <c r="DN60" i="14" s="1"/>
  <c r="CR285" i="14"/>
  <c r="CS285" i="14" s="1"/>
  <c r="CT285" i="14" s="1"/>
  <c r="CU285" i="14" s="1"/>
  <c r="CV285" i="14" s="1"/>
  <c r="CW285" i="14" s="1"/>
  <c r="CX285" i="14" s="1"/>
  <c r="CY285" i="14" s="1"/>
  <c r="CZ285" i="14" s="1"/>
  <c r="DA285" i="14" s="1"/>
  <c r="DB285" i="14" s="1"/>
  <c r="DC442" i="14"/>
  <c r="DD442" i="14" s="1"/>
  <c r="DE442" i="14" s="1"/>
  <c r="DF442" i="14" s="1"/>
  <c r="DG442" i="14" s="1"/>
  <c r="DH442" i="14" s="1"/>
  <c r="DI442" i="14" s="1"/>
  <c r="DJ442" i="14" s="1"/>
  <c r="DK442" i="14" s="1"/>
  <c r="DL442" i="14" s="1"/>
  <c r="DM442" i="14" s="1"/>
  <c r="DN442" i="14" s="1"/>
  <c r="CQ213" i="14"/>
  <c r="CR213" i="14" s="1"/>
  <c r="CS213" i="14" s="1"/>
  <c r="CT213" i="14" s="1"/>
  <c r="CU213" i="14" s="1"/>
  <c r="CV213" i="14" s="1"/>
  <c r="CW213" i="14" s="1"/>
  <c r="CX213" i="14" s="1"/>
  <c r="CY213" i="14" s="1"/>
  <c r="CZ213" i="14" s="1"/>
  <c r="DA213" i="14" s="1"/>
  <c r="DB213" i="14" s="1"/>
  <c r="R439" i="14"/>
  <c r="DC439" i="14" s="1"/>
  <c r="CR66" i="14"/>
  <c r="CS66" i="14" s="1"/>
  <c r="CT66" i="14" s="1"/>
  <c r="CU66" i="14" s="1"/>
  <c r="CV66" i="14" s="1"/>
  <c r="CW66" i="14" s="1"/>
  <c r="CX66" i="14" s="1"/>
  <c r="CY66" i="14" s="1"/>
  <c r="CZ66" i="14" s="1"/>
  <c r="DA66" i="14" s="1"/>
  <c r="DB66" i="14" s="1"/>
  <c r="R112" i="14"/>
  <c r="R463" i="14"/>
  <c r="DC463" i="14" s="1"/>
  <c r="CR366" i="14"/>
  <c r="CS366" i="14" s="1"/>
  <c r="CT366" i="14" s="1"/>
  <c r="CU366" i="14" s="1"/>
  <c r="CV366" i="14" s="1"/>
  <c r="CW366" i="14" s="1"/>
  <c r="CX366" i="14" s="1"/>
  <c r="CY366" i="14" s="1"/>
  <c r="CZ366" i="14" s="1"/>
  <c r="DA366" i="14" s="1"/>
  <c r="DB366" i="14" s="1"/>
  <c r="R20" i="14"/>
  <c r="DC20" i="14" s="1"/>
  <c r="CQ128" i="14"/>
  <c r="CR128" i="14" s="1"/>
  <c r="CS128" i="14" s="1"/>
  <c r="CT128" i="14" s="1"/>
  <c r="CU128" i="14" s="1"/>
  <c r="CV128" i="14" s="1"/>
  <c r="CW128" i="14" s="1"/>
  <c r="CX128" i="14" s="1"/>
  <c r="CY128" i="14" s="1"/>
  <c r="CZ128" i="14" s="1"/>
  <c r="DA128" i="14" s="1"/>
  <c r="DB128" i="14" s="1"/>
  <c r="CR280" i="14"/>
  <c r="CS280" i="14" s="1"/>
  <c r="CT280" i="14" s="1"/>
  <c r="CU280" i="14" s="1"/>
  <c r="CV280" i="14" s="1"/>
  <c r="CW280" i="14" s="1"/>
  <c r="CX280" i="14" s="1"/>
  <c r="CY280" i="14" s="1"/>
  <c r="CZ280" i="14" s="1"/>
  <c r="DA280" i="14" s="1"/>
  <c r="DB280" i="14" s="1"/>
  <c r="R480" i="14"/>
  <c r="DC480" i="14" s="1"/>
  <c r="R466" i="14"/>
  <c r="CR78" i="14"/>
  <c r="CS78" i="14" s="1"/>
  <c r="CT78" i="14" s="1"/>
  <c r="CU78" i="14" s="1"/>
  <c r="CV78" i="14" s="1"/>
  <c r="CW78" i="14" s="1"/>
  <c r="CX78" i="14" s="1"/>
  <c r="CY78" i="14" s="1"/>
  <c r="CZ78" i="14" s="1"/>
  <c r="DA78" i="14" s="1"/>
  <c r="DB78" i="14" s="1"/>
  <c r="R376" i="14"/>
  <c r="CF15" i="14"/>
  <c r="CG15" i="14" s="1"/>
  <c r="CH15" i="14" s="1"/>
  <c r="CI15" i="14" s="1"/>
  <c r="CJ15" i="14" s="1"/>
  <c r="CK15" i="14" s="1"/>
  <c r="CL15" i="14" s="1"/>
  <c r="CM15" i="14" s="1"/>
  <c r="CN15" i="14" s="1"/>
  <c r="CO15" i="14" s="1"/>
  <c r="CP15" i="14" s="1"/>
  <c r="CR436" i="14"/>
  <c r="CS436" i="14" s="1"/>
  <c r="CT436" i="14" s="1"/>
  <c r="CU436" i="14" s="1"/>
  <c r="CV436" i="14" s="1"/>
  <c r="CW436" i="14" s="1"/>
  <c r="CX436" i="14" s="1"/>
  <c r="CY436" i="14" s="1"/>
  <c r="CZ436" i="14" s="1"/>
  <c r="DA436" i="14" s="1"/>
  <c r="DB436" i="14" s="1"/>
  <c r="R215" i="14"/>
  <c r="DC215" i="14" s="1"/>
  <c r="CR365" i="14"/>
  <c r="CS365" i="14" s="1"/>
  <c r="CT365" i="14" s="1"/>
  <c r="CU365" i="14" s="1"/>
  <c r="CV365" i="14" s="1"/>
  <c r="CW365" i="14" s="1"/>
  <c r="CX365" i="14" s="1"/>
  <c r="CY365" i="14" s="1"/>
  <c r="CZ365" i="14" s="1"/>
  <c r="DA365" i="14" s="1"/>
  <c r="DB365" i="14" s="1"/>
  <c r="CR262" i="14"/>
  <c r="CS262" i="14" s="1"/>
  <c r="CT262" i="14" s="1"/>
  <c r="CU262" i="14" s="1"/>
  <c r="CV262" i="14" s="1"/>
  <c r="CW262" i="14" s="1"/>
  <c r="CX262" i="14" s="1"/>
  <c r="CY262" i="14" s="1"/>
  <c r="CZ262" i="14" s="1"/>
  <c r="DA262" i="14" s="1"/>
  <c r="DB262" i="14" s="1"/>
  <c r="CR325" i="14"/>
  <c r="CS325" i="14" s="1"/>
  <c r="CT325" i="14" s="1"/>
  <c r="CU325" i="14" s="1"/>
  <c r="CV325" i="14" s="1"/>
  <c r="CW325" i="14" s="1"/>
  <c r="CX325" i="14" s="1"/>
  <c r="CY325" i="14" s="1"/>
  <c r="CZ325" i="14" s="1"/>
  <c r="DA325" i="14" s="1"/>
  <c r="DB325" i="14" s="1"/>
  <c r="CR359" i="14"/>
  <c r="CS359" i="14" s="1"/>
  <c r="CT359" i="14" s="1"/>
  <c r="CU359" i="14" s="1"/>
  <c r="CV359" i="14" s="1"/>
  <c r="CW359" i="14" s="1"/>
  <c r="CX359" i="14" s="1"/>
  <c r="CY359" i="14" s="1"/>
  <c r="CZ359" i="14" s="1"/>
  <c r="DA359" i="14" s="1"/>
  <c r="DB359" i="14" s="1"/>
  <c r="CR259" i="14"/>
  <c r="CS259" i="14" s="1"/>
  <c r="CT259" i="14" s="1"/>
  <c r="CU259" i="14" s="1"/>
  <c r="CV259" i="14" s="1"/>
  <c r="CW259" i="14" s="1"/>
  <c r="CX259" i="14" s="1"/>
  <c r="CY259" i="14" s="1"/>
  <c r="CZ259" i="14" s="1"/>
  <c r="DA259" i="14" s="1"/>
  <c r="DB259" i="14" s="1"/>
  <c r="CR397" i="14"/>
  <c r="CS397" i="14" s="1"/>
  <c r="CT397" i="14" s="1"/>
  <c r="CU397" i="14" s="1"/>
  <c r="CV397" i="14" s="1"/>
  <c r="CW397" i="14" s="1"/>
  <c r="CX397" i="14" s="1"/>
  <c r="CY397" i="14" s="1"/>
  <c r="CZ397" i="14" s="1"/>
  <c r="DA397" i="14" s="1"/>
  <c r="DB397" i="14" s="1"/>
  <c r="AF53" i="11"/>
  <c r="AG54" i="11"/>
  <c r="AZ6" i="6"/>
  <c r="BL14" i="14"/>
  <c r="BC159" i="16"/>
  <c r="AS7" i="10"/>
  <c r="AS10" i="10" s="1"/>
  <c r="AS11" i="10" s="1"/>
  <c r="AS110" i="10"/>
  <c r="AS168" i="10"/>
  <c r="AO95" i="10"/>
  <c r="BC5" i="16"/>
  <c r="BC10" i="16" s="1"/>
  <c r="AS23" i="10"/>
  <c r="AS22" i="10" s="1"/>
  <c r="AS39" i="10" s="1"/>
  <c r="AS65" i="10"/>
  <c r="BD1" i="16"/>
  <c r="AT166" i="10"/>
  <c r="AU3" i="10"/>
  <c r="AT55" i="10"/>
  <c r="AT164" i="10"/>
  <c r="AT66" i="10"/>
  <c r="AT61" i="10"/>
  <c r="AT51" i="10"/>
  <c r="AT44" i="10"/>
  <c r="AT160" i="10"/>
  <c r="AT46" i="10"/>
  <c r="AT167" i="10"/>
  <c r="AT176" i="10" s="1"/>
  <c r="AT53" i="10"/>
  <c r="AT76" i="10"/>
  <c r="AT33" i="10" s="1"/>
  <c r="AT50" i="10"/>
  <c r="AT48" i="10"/>
  <c r="AT159" i="10"/>
  <c r="AT59" i="10"/>
  <c r="AT63" i="10"/>
  <c r="AT71" i="10"/>
  <c r="AT28" i="10" s="1"/>
  <c r="AT93" i="10"/>
  <c r="AT57" i="10"/>
  <c r="AT107" i="10"/>
  <c r="AT90" i="10"/>
  <c r="AT68" i="10"/>
  <c r="AT25" i="10" s="1"/>
  <c r="AT74" i="10"/>
  <c r="AT31" i="10" s="1"/>
  <c r="AT69" i="10"/>
  <c r="AT26" i="10" s="1"/>
  <c r="AT89" i="10"/>
  <c r="AT73" i="10"/>
  <c r="AT30" i="10" s="1"/>
  <c r="AT77" i="10"/>
  <c r="AT34" i="10" s="1"/>
  <c r="AT72" i="10"/>
  <c r="AT29" i="10" s="1"/>
  <c r="AT158" i="10"/>
  <c r="AT165" i="10"/>
  <c r="AT8" i="10"/>
  <c r="AT67" i="10"/>
  <c r="AT24" i="10" s="1"/>
  <c r="AT64" i="10"/>
  <c r="AT88" i="10"/>
  <c r="AT82" i="10"/>
  <c r="AT70" i="10"/>
  <c r="AT27" i="10" s="1"/>
  <c r="AT78" i="10"/>
  <c r="AT35" i="10" s="1"/>
  <c r="AT62" i="10"/>
  <c r="AT104" i="10"/>
  <c r="AT38" i="10"/>
  <c r="AT49" i="10"/>
  <c r="AT108" i="10"/>
  <c r="AT163" i="10"/>
  <c r="AT47" i="10"/>
  <c r="AT86" i="10"/>
  <c r="AT79" i="10"/>
  <c r="AT36" i="10" s="1"/>
  <c r="AT52" i="10"/>
  <c r="AT56" i="10"/>
  <c r="AT54" i="10"/>
  <c r="AT75" i="10"/>
  <c r="AT32" i="10" s="1"/>
  <c r="AT80" i="10"/>
  <c r="AT37" i="10" s="1"/>
  <c r="AT60" i="10"/>
  <c r="AT109" i="10"/>
  <c r="AT83" i="10"/>
  <c r="AT58" i="10"/>
  <c r="AT9" i="10"/>
  <c r="AY157" i="16"/>
  <c r="AS45" i="10"/>
  <c r="AE68" i="16"/>
  <c r="AK32" i="11"/>
  <c r="AO36" i="11"/>
  <c r="BK4" i="14"/>
  <c r="BJ6" i="14"/>
  <c r="R134" i="14" l="1"/>
  <c r="DC134" i="14" s="1"/>
  <c r="DD45" i="14"/>
  <c r="DE45" i="14" s="1"/>
  <c r="DF45" i="14" s="1"/>
  <c r="DG45" i="14" s="1"/>
  <c r="DH45" i="14" s="1"/>
  <c r="DI45" i="14" s="1"/>
  <c r="DJ45" i="14" s="1"/>
  <c r="DK45" i="14" s="1"/>
  <c r="DL45" i="14" s="1"/>
  <c r="DM45" i="14" s="1"/>
  <c r="DN45" i="14" s="1"/>
  <c r="R71" i="14"/>
  <c r="DC71" i="14" s="1"/>
  <c r="DD71" i="14" s="1"/>
  <c r="DE71" i="14" s="1"/>
  <c r="DF71" i="14" s="1"/>
  <c r="DG71" i="14" s="1"/>
  <c r="DH71" i="14" s="1"/>
  <c r="DI71" i="14" s="1"/>
  <c r="DJ71" i="14" s="1"/>
  <c r="DK71" i="14" s="1"/>
  <c r="DL71" i="14" s="1"/>
  <c r="DM71" i="14" s="1"/>
  <c r="DN71" i="14" s="1"/>
  <c r="BD159" i="23"/>
  <c r="R449" i="14"/>
  <c r="DC449" i="14" s="1"/>
  <c r="I42" i="11"/>
  <c r="K42" i="11" s="1"/>
  <c r="G43" i="11" s="1"/>
  <c r="H43" i="11"/>
  <c r="J43" i="11"/>
  <c r="R482" i="14"/>
  <c r="DC482" i="14" s="1"/>
  <c r="DD482" i="14" s="1"/>
  <c r="DE482" i="14" s="1"/>
  <c r="DF482" i="14" s="1"/>
  <c r="DG482" i="14" s="1"/>
  <c r="DH482" i="14" s="1"/>
  <c r="DI482" i="14" s="1"/>
  <c r="DJ482" i="14" s="1"/>
  <c r="DK482" i="14" s="1"/>
  <c r="DL482" i="14" s="1"/>
  <c r="DM482" i="14" s="1"/>
  <c r="DN482" i="14" s="1"/>
  <c r="DD310" i="14"/>
  <c r="DE310" i="14" s="1"/>
  <c r="DF310" i="14" s="1"/>
  <c r="DG310" i="14" s="1"/>
  <c r="DH310" i="14" s="1"/>
  <c r="DI310" i="14" s="1"/>
  <c r="DJ310" i="14" s="1"/>
  <c r="DK310" i="14" s="1"/>
  <c r="DL310" i="14" s="1"/>
  <c r="DM310" i="14" s="1"/>
  <c r="DN310" i="14" s="1"/>
  <c r="R476" i="14"/>
  <c r="DC476" i="14" s="1"/>
  <c r="R90" i="14"/>
  <c r="DC90" i="14" s="1"/>
  <c r="W58" i="2"/>
  <c r="W59" i="2" s="1"/>
  <c r="W106" i="2" s="1"/>
  <c r="AN99" i="10"/>
  <c r="AN101" i="10"/>
  <c r="F44" i="15"/>
  <c r="H44" i="15" s="1"/>
  <c r="DD258" i="14"/>
  <c r="DE258" i="14" s="1"/>
  <c r="DF258" i="14" s="1"/>
  <c r="DG258" i="14" s="1"/>
  <c r="DH258" i="14" s="1"/>
  <c r="DI258" i="14" s="1"/>
  <c r="DJ258" i="14" s="1"/>
  <c r="DK258" i="14" s="1"/>
  <c r="DL258" i="14" s="1"/>
  <c r="DM258" i="14" s="1"/>
  <c r="DN258" i="14" s="1"/>
  <c r="R117" i="14"/>
  <c r="DC117" i="14" s="1"/>
  <c r="R203" i="14"/>
  <c r="DC203" i="14" s="1"/>
  <c r="R232" i="14"/>
  <c r="DC232" i="14" s="1"/>
  <c r="R296" i="14"/>
  <c r="DC296" i="14" s="1"/>
  <c r="DD296" i="14" s="1"/>
  <c r="DE296" i="14" s="1"/>
  <c r="DF296" i="14" s="1"/>
  <c r="DG296" i="14" s="1"/>
  <c r="DH296" i="14" s="1"/>
  <c r="DI296" i="14" s="1"/>
  <c r="DJ296" i="14" s="1"/>
  <c r="DK296" i="14" s="1"/>
  <c r="DL296" i="14" s="1"/>
  <c r="DM296" i="14" s="1"/>
  <c r="DN296" i="14" s="1"/>
  <c r="R326" i="14"/>
  <c r="DC326" i="14" s="1"/>
  <c r="R324" i="14"/>
  <c r="DC324" i="14" s="1"/>
  <c r="R169" i="14"/>
  <c r="DC169" i="14" s="1"/>
  <c r="R106" i="14"/>
  <c r="DC106" i="14" s="1"/>
  <c r="R64" i="14"/>
  <c r="DC64" i="14" s="1"/>
  <c r="R33" i="14"/>
  <c r="DC33" i="14" s="1"/>
  <c r="DD141" i="14"/>
  <c r="DE141" i="14" s="1"/>
  <c r="DF141" i="14" s="1"/>
  <c r="DG141" i="14" s="1"/>
  <c r="DH141" i="14" s="1"/>
  <c r="DI141" i="14" s="1"/>
  <c r="DJ141" i="14" s="1"/>
  <c r="DK141" i="14" s="1"/>
  <c r="DL141" i="14" s="1"/>
  <c r="DM141" i="14" s="1"/>
  <c r="DN141" i="14" s="1"/>
  <c r="R239" i="14"/>
  <c r="DC239" i="14" s="1"/>
  <c r="R62" i="14"/>
  <c r="DD253" i="14"/>
  <c r="DE253" i="14" s="1"/>
  <c r="DF253" i="14" s="1"/>
  <c r="DG253" i="14" s="1"/>
  <c r="DH253" i="14" s="1"/>
  <c r="DI253" i="14" s="1"/>
  <c r="DJ253" i="14" s="1"/>
  <c r="DK253" i="14" s="1"/>
  <c r="DL253" i="14" s="1"/>
  <c r="DM253" i="14" s="1"/>
  <c r="DN253" i="14" s="1"/>
  <c r="AT7" i="10"/>
  <c r="AT10" i="10" s="1"/>
  <c r="DD316" i="14"/>
  <c r="DE316" i="14" s="1"/>
  <c r="DF316" i="14" s="1"/>
  <c r="DG316" i="14" s="1"/>
  <c r="DH316" i="14" s="1"/>
  <c r="DI316" i="14" s="1"/>
  <c r="DJ316" i="14" s="1"/>
  <c r="DK316" i="14" s="1"/>
  <c r="DL316" i="14" s="1"/>
  <c r="DM316" i="14" s="1"/>
  <c r="DN316" i="14" s="1"/>
  <c r="R217" i="14"/>
  <c r="DC217" i="14" s="1"/>
  <c r="DD217" i="14" s="1"/>
  <c r="DE217" i="14" s="1"/>
  <c r="DF217" i="14" s="1"/>
  <c r="DG217" i="14" s="1"/>
  <c r="DH217" i="14" s="1"/>
  <c r="DI217" i="14" s="1"/>
  <c r="DJ217" i="14" s="1"/>
  <c r="DK217" i="14" s="1"/>
  <c r="DL217" i="14" s="1"/>
  <c r="DM217" i="14" s="1"/>
  <c r="DN217" i="14" s="1"/>
  <c r="S416" i="14"/>
  <c r="DO416" i="14" s="1"/>
  <c r="R495" i="14"/>
  <c r="DC495" i="14" s="1"/>
  <c r="R52" i="14"/>
  <c r="DC52" i="14" s="1"/>
  <c r="BE1" i="23"/>
  <c r="AU6" i="10"/>
  <c r="AU12" i="10" s="1"/>
  <c r="R150" i="14"/>
  <c r="DC150" i="14" s="1"/>
  <c r="DD150" i="14" s="1"/>
  <c r="DE150" i="14" s="1"/>
  <c r="DF150" i="14" s="1"/>
  <c r="DG150" i="14" s="1"/>
  <c r="DH150" i="14" s="1"/>
  <c r="DI150" i="14" s="1"/>
  <c r="DJ150" i="14" s="1"/>
  <c r="DK150" i="14" s="1"/>
  <c r="DL150" i="14" s="1"/>
  <c r="DM150" i="14" s="1"/>
  <c r="DN150" i="14" s="1"/>
  <c r="R40" i="14"/>
  <c r="DC40" i="14" s="1"/>
  <c r="DD40" i="14" s="1"/>
  <c r="DE40" i="14" s="1"/>
  <c r="DF40" i="14" s="1"/>
  <c r="DG40" i="14" s="1"/>
  <c r="DH40" i="14" s="1"/>
  <c r="DI40" i="14" s="1"/>
  <c r="DJ40" i="14" s="1"/>
  <c r="DK40" i="14" s="1"/>
  <c r="DL40" i="14" s="1"/>
  <c r="DM40" i="14" s="1"/>
  <c r="DN40" i="14" s="1"/>
  <c r="R38" i="14"/>
  <c r="DC38" i="14" s="1"/>
  <c r="R344" i="14"/>
  <c r="DC344" i="14" s="1"/>
  <c r="R231" i="14"/>
  <c r="DC231" i="14" s="1"/>
  <c r="DD231" i="14" s="1"/>
  <c r="DE231" i="14" s="1"/>
  <c r="DF231" i="14" s="1"/>
  <c r="DG231" i="14" s="1"/>
  <c r="DH231" i="14" s="1"/>
  <c r="DI231" i="14" s="1"/>
  <c r="DJ231" i="14" s="1"/>
  <c r="DK231" i="14" s="1"/>
  <c r="DL231" i="14" s="1"/>
  <c r="DM231" i="14" s="1"/>
  <c r="DN231" i="14" s="1"/>
  <c r="R291" i="14"/>
  <c r="DC291" i="14" s="1"/>
  <c r="DD291" i="14" s="1"/>
  <c r="DE291" i="14" s="1"/>
  <c r="DF291" i="14" s="1"/>
  <c r="DG291" i="14" s="1"/>
  <c r="DH291" i="14" s="1"/>
  <c r="DI291" i="14" s="1"/>
  <c r="DJ291" i="14" s="1"/>
  <c r="DK291" i="14" s="1"/>
  <c r="DL291" i="14" s="1"/>
  <c r="DM291" i="14" s="1"/>
  <c r="DN291" i="14" s="1"/>
  <c r="R111" i="14"/>
  <c r="DC111" i="14" s="1"/>
  <c r="DD355" i="14"/>
  <c r="DE355" i="14" s="1"/>
  <c r="DF355" i="14" s="1"/>
  <c r="DG355" i="14" s="1"/>
  <c r="DH355" i="14" s="1"/>
  <c r="DI355" i="14" s="1"/>
  <c r="DJ355" i="14" s="1"/>
  <c r="DK355" i="14" s="1"/>
  <c r="DL355" i="14" s="1"/>
  <c r="DM355" i="14" s="1"/>
  <c r="DN355" i="14" s="1"/>
  <c r="R461" i="14"/>
  <c r="DC461" i="14" s="1"/>
  <c r="R100" i="14"/>
  <c r="DC100" i="14" s="1"/>
  <c r="S380" i="14"/>
  <c r="DO380" i="14" s="1"/>
  <c r="DD189" i="14"/>
  <c r="DE189" i="14" s="1"/>
  <c r="DF189" i="14" s="1"/>
  <c r="DG189" i="14" s="1"/>
  <c r="DH189" i="14" s="1"/>
  <c r="DI189" i="14" s="1"/>
  <c r="DJ189" i="14" s="1"/>
  <c r="DK189" i="14" s="1"/>
  <c r="DL189" i="14" s="1"/>
  <c r="DM189" i="14" s="1"/>
  <c r="DN189" i="14" s="1"/>
  <c r="DD497" i="14"/>
  <c r="DE497" i="14" s="1"/>
  <c r="DF497" i="14" s="1"/>
  <c r="DG497" i="14" s="1"/>
  <c r="DH497" i="14" s="1"/>
  <c r="DI497" i="14" s="1"/>
  <c r="DJ497" i="14" s="1"/>
  <c r="DK497" i="14" s="1"/>
  <c r="DL497" i="14" s="1"/>
  <c r="DM497" i="14" s="1"/>
  <c r="DN497" i="14" s="1"/>
  <c r="R341" i="14"/>
  <c r="DC341" i="14" s="1"/>
  <c r="DD341" i="14" s="1"/>
  <c r="DE341" i="14" s="1"/>
  <c r="DF341" i="14" s="1"/>
  <c r="DG341" i="14" s="1"/>
  <c r="DH341" i="14" s="1"/>
  <c r="DI341" i="14" s="1"/>
  <c r="DJ341" i="14" s="1"/>
  <c r="DK341" i="14" s="1"/>
  <c r="DL341" i="14" s="1"/>
  <c r="DM341" i="14" s="1"/>
  <c r="DN341" i="14" s="1"/>
  <c r="R140" i="14"/>
  <c r="DC140" i="14" s="1"/>
  <c r="DD140" i="14" s="1"/>
  <c r="DE140" i="14" s="1"/>
  <c r="DF140" i="14" s="1"/>
  <c r="DG140" i="14" s="1"/>
  <c r="DH140" i="14" s="1"/>
  <c r="DI140" i="14" s="1"/>
  <c r="DJ140" i="14" s="1"/>
  <c r="DK140" i="14" s="1"/>
  <c r="DL140" i="14" s="1"/>
  <c r="DM140" i="14" s="1"/>
  <c r="DN140" i="14" s="1"/>
  <c r="R372" i="14"/>
  <c r="DC372" i="14" s="1"/>
  <c r="DD372" i="14" s="1"/>
  <c r="DE372" i="14" s="1"/>
  <c r="DF372" i="14" s="1"/>
  <c r="DG372" i="14" s="1"/>
  <c r="DH372" i="14" s="1"/>
  <c r="DI372" i="14" s="1"/>
  <c r="DJ372" i="14" s="1"/>
  <c r="DK372" i="14" s="1"/>
  <c r="DL372" i="14" s="1"/>
  <c r="DM372" i="14" s="1"/>
  <c r="DN372" i="14" s="1"/>
  <c r="DD362" i="14"/>
  <c r="DE362" i="14" s="1"/>
  <c r="DF362" i="14" s="1"/>
  <c r="DG362" i="14" s="1"/>
  <c r="DH362" i="14" s="1"/>
  <c r="DI362" i="14" s="1"/>
  <c r="DJ362" i="14" s="1"/>
  <c r="DK362" i="14" s="1"/>
  <c r="DL362" i="14" s="1"/>
  <c r="DM362" i="14" s="1"/>
  <c r="DN362" i="14" s="1"/>
  <c r="S108" i="14"/>
  <c r="DO108" i="14" s="1"/>
  <c r="DP108" i="14" s="1"/>
  <c r="DQ108" i="14" s="1"/>
  <c r="DR108" i="14" s="1"/>
  <c r="DS108" i="14" s="1"/>
  <c r="DT108" i="14" s="1"/>
  <c r="DU108" i="14" s="1"/>
  <c r="DV108" i="14" s="1"/>
  <c r="DW108" i="14" s="1"/>
  <c r="DX108" i="14" s="1"/>
  <c r="DY108" i="14" s="1"/>
  <c r="DZ108" i="14" s="1"/>
  <c r="DD315" i="14"/>
  <c r="DE315" i="14" s="1"/>
  <c r="DF315" i="14" s="1"/>
  <c r="DG315" i="14" s="1"/>
  <c r="DH315" i="14" s="1"/>
  <c r="DI315" i="14" s="1"/>
  <c r="DJ315" i="14" s="1"/>
  <c r="DK315" i="14" s="1"/>
  <c r="DL315" i="14" s="1"/>
  <c r="DM315" i="14" s="1"/>
  <c r="DN315" i="14" s="1"/>
  <c r="DD222" i="14"/>
  <c r="DE222" i="14" s="1"/>
  <c r="DF222" i="14" s="1"/>
  <c r="DG222" i="14" s="1"/>
  <c r="DH222" i="14" s="1"/>
  <c r="DI222" i="14" s="1"/>
  <c r="DJ222" i="14" s="1"/>
  <c r="DK222" i="14" s="1"/>
  <c r="DL222" i="14" s="1"/>
  <c r="DM222" i="14" s="1"/>
  <c r="DN222" i="14" s="1"/>
  <c r="DD240" i="14"/>
  <c r="DE240" i="14" s="1"/>
  <c r="DF240" i="14" s="1"/>
  <c r="DG240" i="14" s="1"/>
  <c r="DH240" i="14" s="1"/>
  <c r="DI240" i="14" s="1"/>
  <c r="DJ240" i="14" s="1"/>
  <c r="DK240" i="14" s="1"/>
  <c r="DL240" i="14" s="1"/>
  <c r="DM240" i="14" s="1"/>
  <c r="DN240" i="14" s="1"/>
  <c r="R282" i="14"/>
  <c r="DC282" i="14" s="1"/>
  <c r="DD282" i="14" s="1"/>
  <c r="DE282" i="14" s="1"/>
  <c r="DF282" i="14" s="1"/>
  <c r="DG282" i="14" s="1"/>
  <c r="DH282" i="14" s="1"/>
  <c r="DI282" i="14" s="1"/>
  <c r="DJ282" i="14" s="1"/>
  <c r="DK282" i="14" s="1"/>
  <c r="DL282" i="14" s="1"/>
  <c r="DM282" i="14" s="1"/>
  <c r="DN282" i="14" s="1"/>
  <c r="R102" i="14"/>
  <c r="DC102" i="14" s="1"/>
  <c r="R426" i="14"/>
  <c r="DC426" i="14" s="1"/>
  <c r="DD471" i="14"/>
  <c r="DE471" i="14" s="1"/>
  <c r="DF471" i="14" s="1"/>
  <c r="DG471" i="14" s="1"/>
  <c r="DH471" i="14" s="1"/>
  <c r="DI471" i="14" s="1"/>
  <c r="DJ471" i="14" s="1"/>
  <c r="DK471" i="14" s="1"/>
  <c r="DL471" i="14" s="1"/>
  <c r="DM471" i="14" s="1"/>
  <c r="DN471" i="14" s="1"/>
  <c r="R127" i="14"/>
  <c r="DC127" i="14" s="1"/>
  <c r="DD127" i="14" s="1"/>
  <c r="DE127" i="14" s="1"/>
  <c r="DF127" i="14" s="1"/>
  <c r="DG127" i="14" s="1"/>
  <c r="DH127" i="14" s="1"/>
  <c r="DI127" i="14" s="1"/>
  <c r="DJ127" i="14" s="1"/>
  <c r="DK127" i="14" s="1"/>
  <c r="DL127" i="14" s="1"/>
  <c r="DM127" i="14" s="1"/>
  <c r="DN127" i="14" s="1"/>
  <c r="DD159" i="14"/>
  <c r="DE159" i="14" s="1"/>
  <c r="DF159" i="14" s="1"/>
  <c r="DG159" i="14" s="1"/>
  <c r="DH159" i="14" s="1"/>
  <c r="DI159" i="14" s="1"/>
  <c r="DJ159" i="14" s="1"/>
  <c r="DK159" i="14" s="1"/>
  <c r="DL159" i="14" s="1"/>
  <c r="DM159" i="14" s="1"/>
  <c r="DN159" i="14" s="1"/>
  <c r="R429" i="14"/>
  <c r="DC429" i="14" s="1"/>
  <c r="DD429" i="14" s="1"/>
  <c r="DE429" i="14" s="1"/>
  <c r="DF429" i="14" s="1"/>
  <c r="DG429" i="14" s="1"/>
  <c r="DH429" i="14" s="1"/>
  <c r="DI429" i="14" s="1"/>
  <c r="DJ429" i="14" s="1"/>
  <c r="DK429" i="14" s="1"/>
  <c r="DL429" i="14" s="1"/>
  <c r="DM429" i="14" s="1"/>
  <c r="DN429" i="14" s="1"/>
  <c r="CR328" i="14"/>
  <c r="CS328" i="14" s="1"/>
  <c r="CT328" i="14" s="1"/>
  <c r="CU328" i="14" s="1"/>
  <c r="CV328" i="14" s="1"/>
  <c r="CW328" i="14" s="1"/>
  <c r="CX328" i="14" s="1"/>
  <c r="CY328" i="14" s="1"/>
  <c r="CZ328" i="14" s="1"/>
  <c r="DA328" i="14" s="1"/>
  <c r="DB328" i="14" s="1"/>
  <c r="DD445" i="14"/>
  <c r="DE445" i="14" s="1"/>
  <c r="DF445" i="14" s="1"/>
  <c r="DG445" i="14" s="1"/>
  <c r="DH445" i="14" s="1"/>
  <c r="DI445" i="14" s="1"/>
  <c r="DJ445" i="14" s="1"/>
  <c r="DK445" i="14" s="1"/>
  <c r="DL445" i="14" s="1"/>
  <c r="DM445" i="14" s="1"/>
  <c r="DN445" i="14" s="1"/>
  <c r="R105" i="14"/>
  <c r="R272" i="14"/>
  <c r="DC272" i="14" s="1"/>
  <c r="DD272" i="14" s="1"/>
  <c r="DE272" i="14" s="1"/>
  <c r="DF272" i="14" s="1"/>
  <c r="DG272" i="14" s="1"/>
  <c r="DH272" i="14" s="1"/>
  <c r="DI272" i="14" s="1"/>
  <c r="DJ272" i="14" s="1"/>
  <c r="DK272" i="14" s="1"/>
  <c r="DL272" i="14" s="1"/>
  <c r="DM272" i="14" s="1"/>
  <c r="DN272" i="14" s="1"/>
  <c r="R424" i="14"/>
  <c r="DC424" i="14" s="1"/>
  <c r="R218" i="14"/>
  <c r="DC218" i="14" s="1"/>
  <c r="DD218" i="14" s="1"/>
  <c r="DE218" i="14" s="1"/>
  <c r="DF218" i="14" s="1"/>
  <c r="DG218" i="14" s="1"/>
  <c r="DH218" i="14" s="1"/>
  <c r="DI218" i="14" s="1"/>
  <c r="DJ218" i="14" s="1"/>
  <c r="DK218" i="14" s="1"/>
  <c r="DL218" i="14" s="1"/>
  <c r="DM218" i="14" s="1"/>
  <c r="DN218" i="14" s="1"/>
  <c r="R176" i="14"/>
  <c r="DC176" i="14" s="1"/>
  <c r="AR16" i="10"/>
  <c r="AR41" i="10" s="1"/>
  <c r="AR87" i="10" s="1"/>
  <c r="AR91" i="10" s="1"/>
  <c r="R393" i="14"/>
  <c r="DC393" i="14" s="1"/>
  <c r="DD393" i="14" s="1"/>
  <c r="DE393" i="14" s="1"/>
  <c r="DF393" i="14" s="1"/>
  <c r="DG393" i="14" s="1"/>
  <c r="DH393" i="14" s="1"/>
  <c r="DI393" i="14" s="1"/>
  <c r="DJ393" i="14" s="1"/>
  <c r="DK393" i="14" s="1"/>
  <c r="DL393" i="14" s="1"/>
  <c r="DM393" i="14" s="1"/>
  <c r="DN393" i="14" s="1"/>
  <c r="R432" i="14"/>
  <c r="DC432" i="14" s="1"/>
  <c r="DD432" i="14" s="1"/>
  <c r="DE432" i="14" s="1"/>
  <c r="DF432" i="14" s="1"/>
  <c r="DG432" i="14" s="1"/>
  <c r="DH432" i="14" s="1"/>
  <c r="DI432" i="14" s="1"/>
  <c r="DJ432" i="14" s="1"/>
  <c r="DK432" i="14" s="1"/>
  <c r="DL432" i="14" s="1"/>
  <c r="DM432" i="14" s="1"/>
  <c r="DN432" i="14" s="1"/>
  <c r="R308" i="14"/>
  <c r="DC308" i="14" s="1"/>
  <c r="DD308" i="14" s="1"/>
  <c r="DE308" i="14" s="1"/>
  <c r="DF308" i="14" s="1"/>
  <c r="DG308" i="14" s="1"/>
  <c r="DH308" i="14" s="1"/>
  <c r="DI308" i="14" s="1"/>
  <c r="DJ308" i="14" s="1"/>
  <c r="DK308" i="14" s="1"/>
  <c r="DL308" i="14" s="1"/>
  <c r="DM308" i="14" s="1"/>
  <c r="DN308" i="14" s="1"/>
  <c r="CR103" i="14"/>
  <c r="CS103" i="14" s="1"/>
  <c r="CT103" i="14" s="1"/>
  <c r="CU103" i="14" s="1"/>
  <c r="CV103" i="14" s="1"/>
  <c r="CW103" i="14" s="1"/>
  <c r="CX103" i="14" s="1"/>
  <c r="CY103" i="14" s="1"/>
  <c r="CZ103" i="14" s="1"/>
  <c r="DA103" i="14" s="1"/>
  <c r="DB103" i="14" s="1"/>
  <c r="R377" i="14"/>
  <c r="S187" i="14"/>
  <c r="DO187" i="14" s="1"/>
  <c r="DD383" i="14"/>
  <c r="DE383" i="14" s="1"/>
  <c r="DF383" i="14" s="1"/>
  <c r="DG383" i="14" s="1"/>
  <c r="DH383" i="14" s="1"/>
  <c r="DI383" i="14" s="1"/>
  <c r="DJ383" i="14" s="1"/>
  <c r="DK383" i="14" s="1"/>
  <c r="DL383" i="14" s="1"/>
  <c r="DM383" i="14" s="1"/>
  <c r="DN383" i="14" s="1"/>
  <c r="DD301" i="14"/>
  <c r="DE301" i="14" s="1"/>
  <c r="DF301" i="14" s="1"/>
  <c r="DG301" i="14" s="1"/>
  <c r="DH301" i="14" s="1"/>
  <c r="DI301" i="14" s="1"/>
  <c r="DJ301" i="14" s="1"/>
  <c r="DK301" i="14" s="1"/>
  <c r="DL301" i="14" s="1"/>
  <c r="DM301" i="14" s="1"/>
  <c r="DN301" i="14" s="1"/>
  <c r="R349" i="14"/>
  <c r="DC349" i="14" s="1"/>
  <c r="R135" i="14"/>
  <c r="DC135" i="14" s="1"/>
  <c r="R221" i="14"/>
  <c r="DC221" i="14" s="1"/>
  <c r="DD221" i="14" s="1"/>
  <c r="DE221" i="14" s="1"/>
  <c r="DF221" i="14" s="1"/>
  <c r="DG221" i="14" s="1"/>
  <c r="DH221" i="14" s="1"/>
  <c r="DI221" i="14" s="1"/>
  <c r="DJ221" i="14" s="1"/>
  <c r="DK221" i="14" s="1"/>
  <c r="DL221" i="14" s="1"/>
  <c r="DM221" i="14" s="1"/>
  <c r="DN221" i="14" s="1"/>
  <c r="DD89" i="14"/>
  <c r="DE89" i="14" s="1"/>
  <c r="DF89" i="14" s="1"/>
  <c r="DG89" i="14" s="1"/>
  <c r="DH89" i="14" s="1"/>
  <c r="DI89" i="14" s="1"/>
  <c r="DJ89" i="14" s="1"/>
  <c r="DK89" i="14" s="1"/>
  <c r="DL89" i="14" s="1"/>
  <c r="DM89" i="14" s="1"/>
  <c r="DN89" i="14" s="1"/>
  <c r="DD157" i="14"/>
  <c r="DE157" i="14" s="1"/>
  <c r="DF157" i="14" s="1"/>
  <c r="DG157" i="14" s="1"/>
  <c r="DH157" i="14" s="1"/>
  <c r="DI157" i="14" s="1"/>
  <c r="DJ157" i="14" s="1"/>
  <c r="DK157" i="14" s="1"/>
  <c r="DL157" i="14" s="1"/>
  <c r="DM157" i="14" s="1"/>
  <c r="DN157" i="14" s="1"/>
  <c r="DD415" i="14"/>
  <c r="DE415" i="14" s="1"/>
  <c r="DF415" i="14" s="1"/>
  <c r="DG415" i="14" s="1"/>
  <c r="DH415" i="14" s="1"/>
  <c r="DI415" i="14" s="1"/>
  <c r="DJ415" i="14" s="1"/>
  <c r="DK415" i="14" s="1"/>
  <c r="DL415" i="14" s="1"/>
  <c r="DM415" i="14" s="1"/>
  <c r="DN415" i="14" s="1"/>
  <c r="R464" i="14"/>
  <c r="DC464" i="14" s="1"/>
  <c r="R409" i="14"/>
  <c r="DC409" i="14" s="1"/>
  <c r="R202" i="14"/>
  <c r="DC202" i="14" s="1"/>
  <c r="R196" i="14"/>
  <c r="DC196" i="14" s="1"/>
  <c r="DD407" i="14"/>
  <c r="DE407" i="14" s="1"/>
  <c r="DF407" i="14" s="1"/>
  <c r="DG407" i="14" s="1"/>
  <c r="DH407" i="14" s="1"/>
  <c r="DI407" i="14" s="1"/>
  <c r="DJ407" i="14" s="1"/>
  <c r="DK407" i="14" s="1"/>
  <c r="DL407" i="14" s="1"/>
  <c r="DM407" i="14" s="1"/>
  <c r="DN407" i="14" s="1"/>
  <c r="R129" i="14"/>
  <c r="DC129" i="14" s="1"/>
  <c r="DD129" i="14" s="1"/>
  <c r="DE129" i="14" s="1"/>
  <c r="DF129" i="14" s="1"/>
  <c r="DG129" i="14" s="1"/>
  <c r="DH129" i="14" s="1"/>
  <c r="DI129" i="14" s="1"/>
  <c r="DJ129" i="14" s="1"/>
  <c r="DK129" i="14" s="1"/>
  <c r="DL129" i="14" s="1"/>
  <c r="DM129" i="14" s="1"/>
  <c r="DN129" i="14" s="1"/>
  <c r="CR56" i="14"/>
  <c r="CS56" i="14" s="1"/>
  <c r="CT56" i="14" s="1"/>
  <c r="CU56" i="14" s="1"/>
  <c r="CV56" i="14" s="1"/>
  <c r="CW56" i="14" s="1"/>
  <c r="CX56" i="14" s="1"/>
  <c r="CY56" i="14" s="1"/>
  <c r="CZ56" i="14" s="1"/>
  <c r="DA56" i="14" s="1"/>
  <c r="DB56" i="14" s="1"/>
  <c r="R387" i="14"/>
  <c r="DC387" i="14" s="1"/>
  <c r="DD387" i="14" s="1"/>
  <c r="DE387" i="14" s="1"/>
  <c r="DF387" i="14" s="1"/>
  <c r="DG387" i="14" s="1"/>
  <c r="DH387" i="14" s="1"/>
  <c r="DI387" i="14" s="1"/>
  <c r="DJ387" i="14" s="1"/>
  <c r="DK387" i="14" s="1"/>
  <c r="DL387" i="14" s="1"/>
  <c r="DM387" i="14" s="1"/>
  <c r="DN387" i="14" s="1"/>
  <c r="AP174" i="10"/>
  <c r="AZ157" i="23" s="1"/>
  <c r="R143" i="14"/>
  <c r="DC143" i="14" s="1"/>
  <c r="R274" i="14"/>
  <c r="DC274" i="14" s="1"/>
  <c r="R484" i="14"/>
  <c r="DC484" i="14" s="1"/>
  <c r="DD484" i="14" s="1"/>
  <c r="DE484" i="14" s="1"/>
  <c r="DF484" i="14" s="1"/>
  <c r="DG484" i="14" s="1"/>
  <c r="DH484" i="14" s="1"/>
  <c r="DI484" i="14" s="1"/>
  <c r="DJ484" i="14" s="1"/>
  <c r="DK484" i="14" s="1"/>
  <c r="DL484" i="14" s="1"/>
  <c r="DM484" i="14" s="1"/>
  <c r="DN484" i="14" s="1"/>
  <c r="CR447" i="14"/>
  <c r="CS447" i="14" s="1"/>
  <c r="CT447" i="14" s="1"/>
  <c r="CU447" i="14" s="1"/>
  <c r="CV447" i="14" s="1"/>
  <c r="CW447" i="14" s="1"/>
  <c r="CX447" i="14" s="1"/>
  <c r="CY447" i="14" s="1"/>
  <c r="CZ447" i="14" s="1"/>
  <c r="DA447" i="14" s="1"/>
  <c r="DB447" i="14" s="1"/>
  <c r="R467" i="14"/>
  <c r="DD453" i="14"/>
  <c r="DE453" i="14" s="1"/>
  <c r="DF453" i="14" s="1"/>
  <c r="DG453" i="14" s="1"/>
  <c r="DH453" i="14" s="1"/>
  <c r="DI453" i="14" s="1"/>
  <c r="DJ453" i="14" s="1"/>
  <c r="DK453" i="14" s="1"/>
  <c r="DL453" i="14" s="1"/>
  <c r="DM453" i="14" s="1"/>
  <c r="DN453" i="14" s="1"/>
  <c r="R357" i="14"/>
  <c r="R41" i="14"/>
  <c r="DC41" i="14" s="1"/>
  <c r="R123" i="14"/>
  <c r="DC123" i="14" s="1"/>
  <c r="DD421" i="14"/>
  <c r="DE421" i="14" s="1"/>
  <c r="DF421" i="14" s="1"/>
  <c r="DG421" i="14" s="1"/>
  <c r="DH421" i="14" s="1"/>
  <c r="DI421" i="14" s="1"/>
  <c r="DJ421" i="14" s="1"/>
  <c r="DK421" i="14" s="1"/>
  <c r="DL421" i="14" s="1"/>
  <c r="DM421" i="14" s="1"/>
  <c r="DN421" i="14" s="1"/>
  <c r="R472" i="14"/>
  <c r="DC472" i="14" s="1"/>
  <c r="DD472" i="14" s="1"/>
  <c r="DE472" i="14" s="1"/>
  <c r="DF472" i="14" s="1"/>
  <c r="DG472" i="14" s="1"/>
  <c r="DH472" i="14" s="1"/>
  <c r="DI472" i="14" s="1"/>
  <c r="DJ472" i="14" s="1"/>
  <c r="DK472" i="14" s="1"/>
  <c r="DL472" i="14" s="1"/>
  <c r="DM472" i="14" s="1"/>
  <c r="DN472" i="14" s="1"/>
  <c r="R185" i="14"/>
  <c r="DC185" i="14" s="1"/>
  <c r="DD441" i="14"/>
  <c r="DE441" i="14" s="1"/>
  <c r="DF441" i="14" s="1"/>
  <c r="DG441" i="14" s="1"/>
  <c r="DH441" i="14" s="1"/>
  <c r="DI441" i="14" s="1"/>
  <c r="DJ441" i="14" s="1"/>
  <c r="DK441" i="14" s="1"/>
  <c r="DL441" i="14" s="1"/>
  <c r="DM441" i="14" s="1"/>
  <c r="DN441" i="14" s="1"/>
  <c r="R400" i="14"/>
  <c r="DC400" i="14" s="1"/>
  <c r="DD400" i="14" s="1"/>
  <c r="DE400" i="14" s="1"/>
  <c r="DF400" i="14" s="1"/>
  <c r="DG400" i="14" s="1"/>
  <c r="DH400" i="14" s="1"/>
  <c r="DI400" i="14" s="1"/>
  <c r="DJ400" i="14" s="1"/>
  <c r="DK400" i="14" s="1"/>
  <c r="DL400" i="14" s="1"/>
  <c r="DM400" i="14" s="1"/>
  <c r="DN400" i="14" s="1"/>
  <c r="DD225" i="14"/>
  <c r="DE225" i="14" s="1"/>
  <c r="DF225" i="14" s="1"/>
  <c r="DG225" i="14" s="1"/>
  <c r="DH225" i="14" s="1"/>
  <c r="DI225" i="14" s="1"/>
  <c r="DJ225" i="14" s="1"/>
  <c r="DK225" i="14" s="1"/>
  <c r="DL225" i="14" s="1"/>
  <c r="DM225" i="14" s="1"/>
  <c r="DN225" i="14" s="1"/>
  <c r="DD260" i="14"/>
  <c r="DE260" i="14" s="1"/>
  <c r="DF260" i="14" s="1"/>
  <c r="DG260" i="14" s="1"/>
  <c r="DH260" i="14" s="1"/>
  <c r="DI260" i="14" s="1"/>
  <c r="DJ260" i="14" s="1"/>
  <c r="DK260" i="14" s="1"/>
  <c r="DL260" i="14" s="1"/>
  <c r="DM260" i="14" s="1"/>
  <c r="DN260" i="14" s="1"/>
  <c r="R186" i="14"/>
  <c r="DC186" i="14" s="1"/>
  <c r="CR224" i="14"/>
  <c r="CS224" i="14" s="1"/>
  <c r="CT224" i="14" s="1"/>
  <c r="CU224" i="14" s="1"/>
  <c r="CV224" i="14" s="1"/>
  <c r="CW224" i="14" s="1"/>
  <c r="CX224" i="14" s="1"/>
  <c r="CY224" i="14" s="1"/>
  <c r="CZ224" i="14" s="1"/>
  <c r="DA224" i="14" s="1"/>
  <c r="DB224" i="14" s="1"/>
  <c r="R438" i="14"/>
  <c r="DC438" i="14" s="1"/>
  <c r="DD438" i="14" s="1"/>
  <c r="DE438" i="14" s="1"/>
  <c r="DF438" i="14" s="1"/>
  <c r="DG438" i="14" s="1"/>
  <c r="DH438" i="14" s="1"/>
  <c r="DI438" i="14" s="1"/>
  <c r="DJ438" i="14" s="1"/>
  <c r="DK438" i="14" s="1"/>
  <c r="DL438" i="14" s="1"/>
  <c r="DM438" i="14" s="1"/>
  <c r="DN438" i="14" s="1"/>
  <c r="R360" i="14"/>
  <c r="R275" i="14"/>
  <c r="DC275" i="14" s="1"/>
  <c r="R469" i="14"/>
  <c r="R285" i="14"/>
  <c r="DC285" i="14" s="1"/>
  <c r="R95" i="14"/>
  <c r="DC95" i="14" s="1"/>
  <c r="Q404" i="14"/>
  <c r="CQ404" i="14" s="1"/>
  <c r="CR404" i="14" s="1"/>
  <c r="CS404" i="14" s="1"/>
  <c r="CT404" i="14" s="1"/>
  <c r="CU404" i="14" s="1"/>
  <c r="CV404" i="14" s="1"/>
  <c r="CW404" i="14" s="1"/>
  <c r="CX404" i="14" s="1"/>
  <c r="CY404" i="14" s="1"/>
  <c r="CZ404" i="14" s="1"/>
  <c r="DA404" i="14" s="1"/>
  <c r="DB404" i="14" s="1"/>
  <c r="R97" i="14"/>
  <c r="R118" i="14"/>
  <c r="R462" i="14"/>
  <c r="DC462" i="14" s="1"/>
  <c r="R365" i="14"/>
  <c r="DC365" i="14" s="1"/>
  <c r="R120" i="14"/>
  <c r="DC120" i="14" s="1"/>
  <c r="DD120" i="14" s="1"/>
  <c r="DE120" i="14" s="1"/>
  <c r="DF120" i="14" s="1"/>
  <c r="DG120" i="14" s="1"/>
  <c r="DH120" i="14" s="1"/>
  <c r="DI120" i="14" s="1"/>
  <c r="DJ120" i="14" s="1"/>
  <c r="DK120" i="14" s="1"/>
  <c r="DL120" i="14" s="1"/>
  <c r="DM120" i="14" s="1"/>
  <c r="DN120" i="14" s="1"/>
  <c r="R114" i="14"/>
  <c r="DC114" i="14" s="1"/>
  <c r="R257" i="14"/>
  <c r="DC257" i="14" s="1"/>
  <c r="DD257" i="14" s="1"/>
  <c r="DE257" i="14" s="1"/>
  <c r="DF257" i="14" s="1"/>
  <c r="DG257" i="14" s="1"/>
  <c r="DH257" i="14" s="1"/>
  <c r="DI257" i="14" s="1"/>
  <c r="DJ257" i="14" s="1"/>
  <c r="DK257" i="14" s="1"/>
  <c r="DL257" i="14" s="1"/>
  <c r="DM257" i="14" s="1"/>
  <c r="DN257" i="14" s="1"/>
  <c r="CR246" i="14"/>
  <c r="CS246" i="14" s="1"/>
  <c r="CT246" i="14" s="1"/>
  <c r="CU246" i="14" s="1"/>
  <c r="CV246" i="14" s="1"/>
  <c r="CW246" i="14" s="1"/>
  <c r="CX246" i="14" s="1"/>
  <c r="CY246" i="14" s="1"/>
  <c r="CZ246" i="14" s="1"/>
  <c r="DA246" i="14" s="1"/>
  <c r="DB246" i="14" s="1"/>
  <c r="CR39" i="14"/>
  <c r="CS39" i="14" s="1"/>
  <c r="CT39" i="14" s="1"/>
  <c r="CU39" i="14" s="1"/>
  <c r="CV39" i="14" s="1"/>
  <c r="CW39" i="14" s="1"/>
  <c r="CX39" i="14" s="1"/>
  <c r="CY39" i="14" s="1"/>
  <c r="CZ39" i="14" s="1"/>
  <c r="DA39" i="14" s="1"/>
  <c r="DB39" i="14" s="1"/>
  <c r="R184" i="14"/>
  <c r="DC184" i="14" s="1"/>
  <c r="DD184" i="14" s="1"/>
  <c r="DE184" i="14" s="1"/>
  <c r="DF184" i="14" s="1"/>
  <c r="DG184" i="14" s="1"/>
  <c r="DH184" i="14" s="1"/>
  <c r="DI184" i="14" s="1"/>
  <c r="DJ184" i="14" s="1"/>
  <c r="DK184" i="14" s="1"/>
  <c r="DL184" i="14" s="1"/>
  <c r="DM184" i="14" s="1"/>
  <c r="DN184" i="14" s="1"/>
  <c r="R148" i="14"/>
  <c r="DC148" i="14" s="1"/>
  <c r="R336" i="14"/>
  <c r="DD478" i="14"/>
  <c r="DE478" i="14" s="1"/>
  <c r="DF478" i="14" s="1"/>
  <c r="DG478" i="14" s="1"/>
  <c r="DH478" i="14" s="1"/>
  <c r="DI478" i="14" s="1"/>
  <c r="DJ478" i="14" s="1"/>
  <c r="DK478" i="14" s="1"/>
  <c r="DL478" i="14" s="1"/>
  <c r="DM478" i="14" s="1"/>
  <c r="DN478" i="14" s="1"/>
  <c r="DD193" i="14"/>
  <c r="DE193" i="14" s="1"/>
  <c r="DF193" i="14" s="1"/>
  <c r="DG193" i="14" s="1"/>
  <c r="DH193" i="14" s="1"/>
  <c r="DI193" i="14" s="1"/>
  <c r="DJ193" i="14" s="1"/>
  <c r="DK193" i="14" s="1"/>
  <c r="DL193" i="14" s="1"/>
  <c r="DM193" i="14" s="1"/>
  <c r="DN193" i="14" s="1"/>
  <c r="R342" i="14"/>
  <c r="R161" i="14"/>
  <c r="DC161" i="14" s="1"/>
  <c r="DD161" i="14" s="1"/>
  <c r="DE161" i="14" s="1"/>
  <c r="DF161" i="14" s="1"/>
  <c r="DG161" i="14" s="1"/>
  <c r="DH161" i="14" s="1"/>
  <c r="DI161" i="14" s="1"/>
  <c r="DJ161" i="14" s="1"/>
  <c r="DK161" i="14" s="1"/>
  <c r="DL161" i="14" s="1"/>
  <c r="DM161" i="14" s="1"/>
  <c r="DN161" i="14" s="1"/>
  <c r="R175" i="14"/>
  <c r="S473" i="14"/>
  <c r="DO473" i="14" s="1"/>
  <c r="R29" i="14"/>
  <c r="DC29" i="14" s="1"/>
  <c r="R173" i="14"/>
  <c r="DC173" i="14" s="1"/>
  <c r="R392" i="14"/>
  <c r="CS146" i="14"/>
  <c r="CT146" i="14" s="1"/>
  <c r="CU146" i="14" s="1"/>
  <c r="CV146" i="14" s="1"/>
  <c r="CW146" i="14" s="1"/>
  <c r="CX146" i="14" s="1"/>
  <c r="CY146" i="14" s="1"/>
  <c r="CZ146" i="14" s="1"/>
  <c r="DA146" i="14" s="1"/>
  <c r="DB146" i="14" s="1"/>
  <c r="S54" i="14"/>
  <c r="DO54" i="14" s="1"/>
  <c r="R373" i="14"/>
  <c r="DC373" i="14" s="1"/>
  <c r="DD373" i="14" s="1"/>
  <c r="DE373" i="14" s="1"/>
  <c r="DF373" i="14" s="1"/>
  <c r="DG373" i="14" s="1"/>
  <c r="DH373" i="14" s="1"/>
  <c r="DI373" i="14" s="1"/>
  <c r="DJ373" i="14" s="1"/>
  <c r="DK373" i="14" s="1"/>
  <c r="DL373" i="14" s="1"/>
  <c r="DM373" i="14" s="1"/>
  <c r="DN373" i="14" s="1"/>
  <c r="S162" i="14"/>
  <c r="DO162" i="14" s="1"/>
  <c r="R236" i="14"/>
  <c r="DC236" i="14" s="1"/>
  <c r="DD236" i="14" s="1"/>
  <c r="DE236" i="14" s="1"/>
  <c r="DF236" i="14" s="1"/>
  <c r="DG236" i="14" s="1"/>
  <c r="DH236" i="14" s="1"/>
  <c r="DI236" i="14" s="1"/>
  <c r="DJ236" i="14" s="1"/>
  <c r="DK236" i="14" s="1"/>
  <c r="DL236" i="14" s="1"/>
  <c r="DM236" i="14" s="1"/>
  <c r="DN236" i="14" s="1"/>
  <c r="R388" i="14"/>
  <c r="DC388" i="14" s="1"/>
  <c r="DD44" i="14"/>
  <c r="DE44" i="14" s="1"/>
  <c r="DF44" i="14" s="1"/>
  <c r="DG44" i="14" s="1"/>
  <c r="DH44" i="14" s="1"/>
  <c r="DI44" i="14" s="1"/>
  <c r="DJ44" i="14" s="1"/>
  <c r="DK44" i="14" s="1"/>
  <c r="DL44" i="14" s="1"/>
  <c r="DM44" i="14" s="1"/>
  <c r="DN44" i="14" s="1"/>
  <c r="R164" i="14"/>
  <c r="DC164" i="14" s="1"/>
  <c r="CQ136" i="14"/>
  <c r="R460" i="14"/>
  <c r="DC460" i="14" s="1"/>
  <c r="DD460" i="14" s="1"/>
  <c r="DE460" i="14" s="1"/>
  <c r="DF460" i="14" s="1"/>
  <c r="DG460" i="14" s="1"/>
  <c r="DH460" i="14" s="1"/>
  <c r="DI460" i="14" s="1"/>
  <c r="DJ460" i="14" s="1"/>
  <c r="DK460" i="14" s="1"/>
  <c r="DL460" i="14" s="1"/>
  <c r="DM460" i="14" s="1"/>
  <c r="DN460" i="14" s="1"/>
  <c r="R163" i="14"/>
  <c r="DC163" i="14" s="1"/>
  <c r="DD163" i="14" s="1"/>
  <c r="DE163" i="14" s="1"/>
  <c r="DF163" i="14" s="1"/>
  <c r="DG163" i="14" s="1"/>
  <c r="DH163" i="14" s="1"/>
  <c r="DI163" i="14" s="1"/>
  <c r="DJ163" i="14" s="1"/>
  <c r="DK163" i="14" s="1"/>
  <c r="DL163" i="14" s="1"/>
  <c r="DM163" i="14" s="1"/>
  <c r="DN163" i="14" s="1"/>
  <c r="R61" i="14"/>
  <c r="DC61" i="14" s="1"/>
  <c r="DD340" i="14"/>
  <c r="DE340" i="14" s="1"/>
  <c r="DF340" i="14" s="1"/>
  <c r="DG340" i="14" s="1"/>
  <c r="DH340" i="14" s="1"/>
  <c r="DI340" i="14" s="1"/>
  <c r="DJ340" i="14" s="1"/>
  <c r="DK340" i="14" s="1"/>
  <c r="DL340" i="14" s="1"/>
  <c r="DM340" i="14" s="1"/>
  <c r="DN340" i="14" s="1"/>
  <c r="R254" i="14"/>
  <c r="DC254" i="14" s="1"/>
  <c r="R200" i="14"/>
  <c r="DC200" i="14" s="1"/>
  <c r="CR165" i="14"/>
  <c r="CS165" i="14" s="1"/>
  <c r="CT165" i="14" s="1"/>
  <c r="CU165" i="14" s="1"/>
  <c r="CV165" i="14" s="1"/>
  <c r="CW165" i="14" s="1"/>
  <c r="CX165" i="14" s="1"/>
  <c r="CY165" i="14" s="1"/>
  <c r="CZ165" i="14" s="1"/>
  <c r="DA165" i="14" s="1"/>
  <c r="DB165" i="14" s="1"/>
  <c r="R245" i="14"/>
  <c r="R235" i="14"/>
  <c r="DC126" i="14"/>
  <c r="DD126" i="14" s="1"/>
  <c r="DE126" i="14" s="1"/>
  <c r="DF126" i="14" s="1"/>
  <c r="DG126" i="14" s="1"/>
  <c r="DH126" i="14" s="1"/>
  <c r="DI126" i="14" s="1"/>
  <c r="DJ126" i="14" s="1"/>
  <c r="DK126" i="14" s="1"/>
  <c r="DL126" i="14" s="1"/>
  <c r="DM126" i="14" s="1"/>
  <c r="DN126" i="14" s="1"/>
  <c r="DD226" i="14"/>
  <c r="DE226" i="14" s="1"/>
  <c r="DF226" i="14" s="1"/>
  <c r="DG226" i="14" s="1"/>
  <c r="DH226" i="14" s="1"/>
  <c r="DI226" i="14" s="1"/>
  <c r="DJ226" i="14" s="1"/>
  <c r="DK226" i="14" s="1"/>
  <c r="DL226" i="14" s="1"/>
  <c r="DM226" i="14" s="1"/>
  <c r="DN226" i="14" s="1"/>
  <c r="DD375" i="14"/>
  <c r="DE375" i="14" s="1"/>
  <c r="DF375" i="14" s="1"/>
  <c r="DG375" i="14" s="1"/>
  <c r="DH375" i="14" s="1"/>
  <c r="DI375" i="14" s="1"/>
  <c r="DJ375" i="14" s="1"/>
  <c r="DK375" i="14" s="1"/>
  <c r="DL375" i="14" s="1"/>
  <c r="DM375" i="14" s="1"/>
  <c r="DN375" i="14" s="1"/>
  <c r="R47" i="14"/>
  <c r="R199" i="14"/>
  <c r="DC199" i="14" s="1"/>
  <c r="DD199" i="14" s="1"/>
  <c r="DE199" i="14" s="1"/>
  <c r="DF199" i="14" s="1"/>
  <c r="DG199" i="14" s="1"/>
  <c r="DH199" i="14" s="1"/>
  <c r="DI199" i="14" s="1"/>
  <c r="DJ199" i="14" s="1"/>
  <c r="DK199" i="14" s="1"/>
  <c r="DL199" i="14" s="1"/>
  <c r="DM199" i="14" s="1"/>
  <c r="DN199" i="14" s="1"/>
  <c r="R492" i="14"/>
  <c r="DD206" i="14"/>
  <c r="DE206" i="14" s="1"/>
  <c r="DF206" i="14" s="1"/>
  <c r="DG206" i="14" s="1"/>
  <c r="DH206" i="14" s="1"/>
  <c r="DI206" i="14" s="1"/>
  <c r="DJ206" i="14" s="1"/>
  <c r="DK206" i="14" s="1"/>
  <c r="DL206" i="14" s="1"/>
  <c r="DM206" i="14" s="1"/>
  <c r="DN206" i="14" s="1"/>
  <c r="R188" i="14"/>
  <c r="DC188" i="14" s="1"/>
  <c r="R320" i="14"/>
  <c r="DC320" i="14" s="1"/>
  <c r="DD320" i="14" s="1"/>
  <c r="DE320" i="14" s="1"/>
  <c r="DF320" i="14" s="1"/>
  <c r="DG320" i="14" s="1"/>
  <c r="DH320" i="14" s="1"/>
  <c r="DI320" i="14" s="1"/>
  <c r="DJ320" i="14" s="1"/>
  <c r="DK320" i="14" s="1"/>
  <c r="DL320" i="14" s="1"/>
  <c r="DM320" i="14" s="1"/>
  <c r="DN320" i="14" s="1"/>
  <c r="R436" i="14"/>
  <c r="DC436" i="14" s="1"/>
  <c r="DD436" i="14" s="1"/>
  <c r="DE436" i="14" s="1"/>
  <c r="DF436" i="14" s="1"/>
  <c r="DG436" i="14" s="1"/>
  <c r="DH436" i="14" s="1"/>
  <c r="DI436" i="14" s="1"/>
  <c r="DJ436" i="14" s="1"/>
  <c r="DK436" i="14" s="1"/>
  <c r="DL436" i="14" s="1"/>
  <c r="DM436" i="14" s="1"/>
  <c r="DN436" i="14" s="1"/>
  <c r="S436" i="14" s="1"/>
  <c r="DO436" i="14" s="1"/>
  <c r="R457" i="14"/>
  <c r="DC457" i="14" s="1"/>
  <c r="R356" i="14"/>
  <c r="DC356" i="14" s="1"/>
  <c r="R499" i="14"/>
  <c r="DC499" i="14" s="1"/>
  <c r="DD314" i="14"/>
  <c r="DE314" i="14" s="1"/>
  <c r="DF314" i="14" s="1"/>
  <c r="DG314" i="14" s="1"/>
  <c r="DH314" i="14" s="1"/>
  <c r="DI314" i="14" s="1"/>
  <c r="DJ314" i="14" s="1"/>
  <c r="DK314" i="14" s="1"/>
  <c r="DL314" i="14" s="1"/>
  <c r="DM314" i="14" s="1"/>
  <c r="DN314" i="14" s="1"/>
  <c r="R178" i="14"/>
  <c r="DC178" i="14" s="1"/>
  <c r="R121" i="14"/>
  <c r="DC121" i="14" s="1"/>
  <c r="DD121" i="14" s="1"/>
  <c r="DE121" i="14" s="1"/>
  <c r="DF121" i="14" s="1"/>
  <c r="DG121" i="14" s="1"/>
  <c r="DH121" i="14" s="1"/>
  <c r="DI121" i="14" s="1"/>
  <c r="DJ121" i="14" s="1"/>
  <c r="DK121" i="14" s="1"/>
  <c r="DL121" i="14" s="1"/>
  <c r="DM121" i="14" s="1"/>
  <c r="DN121" i="14" s="1"/>
  <c r="R233" i="14"/>
  <c r="DC233" i="14" s="1"/>
  <c r="CR137" i="14"/>
  <c r="CS137" i="14" s="1"/>
  <c r="CT137" i="14" s="1"/>
  <c r="CU137" i="14" s="1"/>
  <c r="CV137" i="14" s="1"/>
  <c r="CW137" i="14" s="1"/>
  <c r="CX137" i="14" s="1"/>
  <c r="CY137" i="14" s="1"/>
  <c r="CZ137" i="14" s="1"/>
  <c r="DA137" i="14" s="1"/>
  <c r="DB137" i="14" s="1"/>
  <c r="CQ88" i="14"/>
  <c r="CR88" i="14" s="1"/>
  <c r="CS88" i="14" s="1"/>
  <c r="CT88" i="14" s="1"/>
  <c r="CU88" i="14" s="1"/>
  <c r="CV88" i="14" s="1"/>
  <c r="CW88" i="14" s="1"/>
  <c r="CX88" i="14" s="1"/>
  <c r="CY88" i="14" s="1"/>
  <c r="CZ88" i="14" s="1"/>
  <c r="DA88" i="14" s="1"/>
  <c r="DB88" i="14" s="1"/>
  <c r="AS14" i="10"/>
  <c r="AS15" i="10"/>
  <c r="AS13" i="10"/>
  <c r="CQ74" i="14"/>
  <c r="CR74" i="14" s="1"/>
  <c r="CS74" i="14" s="1"/>
  <c r="CT74" i="14" s="1"/>
  <c r="CU74" i="14" s="1"/>
  <c r="CV74" i="14" s="1"/>
  <c r="CW74" i="14" s="1"/>
  <c r="CX74" i="14" s="1"/>
  <c r="CY74" i="14" s="1"/>
  <c r="CZ74" i="14" s="1"/>
  <c r="DA74" i="14" s="1"/>
  <c r="DB74" i="14" s="1"/>
  <c r="R327" i="14"/>
  <c r="R493" i="14"/>
  <c r="DC493" i="14" s="1"/>
  <c r="R335" i="14"/>
  <c r="DC335" i="14" s="1"/>
  <c r="DD335" i="14" s="1"/>
  <c r="DE335" i="14" s="1"/>
  <c r="DF335" i="14" s="1"/>
  <c r="DG335" i="14" s="1"/>
  <c r="DH335" i="14" s="1"/>
  <c r="DI335" i="14" s="1"/>
  <c r="DJ335" i="14" s="1"/>
  <c r="DK335" i="14" s="1"/>
  <c r="DL335" i="14" s="1"/>
  <c r="DM335" i="14" s="1"/>
  <c r="DN335" i="14" s="1"/>
  <c r="BA147" i="6"/>
  <c r="AT19" i="10" s="1"/>
  <c r="R337" i="14"/>
  <c r="DC337" i="14" s="1"/>
  <c r="DC110" i="14"/>
  <c r="DD110" i="14" s="1"/>
  <c r="DE110" i="14" s="1"/>
  <c r="DF110" i="14" s="1"/>
  <c r="DG110" i="14" s="1"/>
  <c r="DH110" i="14" s="1"/>
  <c r="DI110" i="14" s="1"/>
  <c r="DJ110" i="14" s="1"/>
  <c r="DK110" i="14" s="1"/>
  <c r="DL110" i="14" s="1"/>
  <c r="DM110" i="14" s="1"/>
  <c r="DN110" i="14" s="1"/>
  <c r="R396" i="14"/>
  <c r="DC396" i="14" s="1"/>
  <c r="R181" i="14"/>
  <c r="DC181" i="14" s="1"/>
  <c r="R248" i="14"/>
  <c r="DC248" i="14" s="1"/>
  <c r="CR452" i="14"/>
  <c r="CS452" i="14" s="1"/>
  <c r="CT452" i="14" s="1"/>
  <c r="CU452" i="14" s="1"/>
  <c r="CV452" i="14" s="1"/>
  <c r="CW452" i="14" s="1"/>
  <c r="CX452" i="14" s="1"/>
  <c r="CY452" i="14" s="1"/>
  <c r="CZ452" i="14" s="1"/>
  <c r="DA452" i="14" s="1"/>
  <c r="DB452" i="14" s="1"/>
  <c r="R65" i="14"/>
  <c r="DC65" i="14" s="1"/>
  <c r="R109" i="14"/>
  <c r="DC109" i="14" s="1"/>
  <c r="R133" i="14"/>
  <c r="R139" i="14"/>
  <c r="R353" i="14"/>
  <c r="DC353" i="14" s="1"/>
  <c r="R156" i="14"/>
  <c r="DC156" i="14" s="1"/>
  <c r="CS498" i="14"/>
  <c r="CT498" i="14" s="1"/>
  <c r="CU498" i="14" s="1"/>
  <c r="CV498" i="14" s="1"/>
  <c r="CW498" i="14" s="1"/>
  <c r="CX498" i="14" s="1"/>
  <c r="CY498" i="14" s="1"/>
  <c r="CZ498" i="14" s="1"/>
  <c r="DA498" i="14" s="1"/>
  <c r="DB498" i="14" s="1"/>
  <c r="R55" i="14"/>
  <c r="R197" i="14"/>
  <c r="R212" i="14"/>
  <c r="DD180" i="14"/>
  <c r="DE180" i="14" s="1"/>
  <c r="DF180" i="14" s="1"/>
  <c r="DG180" i="14" s="1"/>
  <c r="DH180" i="14" s="1"/>
  <c r="DI180" i="14" s="1"/>
  <c r="DJ180" i="14" s="1"/>
  <c r="DK180" i="14" s="1"/>
  <c r="DL180" i="14" s="1"/>
  <c r="DM180" i="14" s="1"/>
  <c r="DN180" i="14" s="1"/>
  <c r="R348" i="14"/>
  <c r="DC348" i="14" s="1"/>
  <c r="CQ277" i="14"/>
  <c r="R251" i="14"/>
  <c r="DC251" i="14" s="1"/>
  <c r="DD251" i="14" s="1"/>
  <c r="DE251" i="14" s="1"/>
  <c r="DF251" i="14" s="1"/>
  <c r="DG251" i="14" s="1"/>
  <c r="DH251" i="14" s="1"/>
  <c r="DI251" i="14" s="1"/>
  <c r="DJ251" i="14" s="1"/>
  <c r="DK251" i="14" s="1"/>
  <c r="DL251" i="14" s="1"/>
  <c r="DM251" i="14" s="1"/>
  <c r="DN251" i="14" s="1"/>
  <c r="R354" i="14"/>
  <c r="CR76" i="14"/>
  <c r="CS76" i="14" s="1"/>
  <c r="CT76" i="14" s="1"/>
  <c r="CU76" i="14" s="1"/>
  <c r="CV76" i="14" s="1"/>
  <c r="CW76" i="14" s="1"/>
  <c r="CX76" i="14" s="1"/>
  <c r="CY76" i="14" s="1"/>
  <c r="CZ76" i="14" s="1"/>
  <c r="DA76" i="14" s="1"/>
  <c r="DB76" i="14" s="1"/>
  <c r="CQ24" i="14"/>
  <c r="CR24" i="14" s="1"/>
  <c r="CS24" i="14" s="1"/>
  <c r="CT24" i="14" s="1"/>
  <c r="CU24" i="14" s="1"/>
  <c r="CV24" i="14" s="1"/>
  <c r="CW24" i="14" s="1"/>
  <c r="CX24" i="14" s="1"/>
  <c r="CY24" i="14" s="1"/>
  <c r="CZ24" i="14" s="1"/>
  <c r="DA24" i="14" s="1"/>
  <c r="DB24" i="14" s="1"/>
  <c r="R168" i="14"/>
  <c r="DD237" i="14"/>
  <c r="DE237" i="14" s="1"/>
  <c r="DF237" i="14" s="1"/>
  <c r="DG237" i="14" s="1"/>
  <c r="DH237" i="14" s="1"/>
  <c r="DI237" i="14" s="1"/>
  <c r="DJ237" i="14" s="1"/>
  <c r="DK237" i="14" s="1"/>
  <c r="DL237" i="14" s="1"/>
  <c r="DM237" i="14" s="1"/>
  <c r="DN237" i="14" s="1"/>
  <c r="R450" i="14"/>
  <c r="DC450" i="14" s="1"/>
  <c r="CR158" i="14"/>
  <c r="CS158" i="14" s="1"/>
  <c r="CT158" i="14" s="1"/>
  <c r="CU158" i="14" s="1"/>
  <c r="CV158" i="14" s="1"/>
  <c r="CW158" i="14" s="1"/>
  <c r="CX158" i="14" s="1"/>
  <c r="CY158" i="14" s="1"/>
  <c r="CZ158" i="14" s="1"/>
  <c r="DA158" i="14" s="1"/>
  <c r="DB158" i="14" s="1"/>
  <c r="R319" i="14"/>
  <c r="DC319" i="14" s="1"/>
  <c r="R142" i="14"/>
  <c r="DC142" i="14" s="1"/>
  <c r="R306" i="14"/>
  <c r="DC306" i="14" s="1"/>
  <c r="R411" i="14"/>
  <c r="DC411" i="14" s="1"/>
  <c r="CQ93" i="14"/>
  <c r="CR93" i="14" s="1"/>
  <c r="CS93" i="14" s="1"/>
  <c r="CT93" i="14" s="1"/>
  <c r="CU93" i="14" s="1"/>
  <c r="CV93" i="14" s="1"/>
  <c r="CW93" i="14" s="1"/>
  <c r="CX93" i="14" s="1"/>
  <c r="CY93" i="14" s="1"/>
  <c r="CZ93" i="14" s="1"/>
  <c r="DA93" i="14" s="1"/>
  <c r="DB93" i="14" s="1"/>
  <c r="R347" i="14"/>
  <c r="DC347" i="14" s="1"/>
  <c r="DD347" i="14" s="1"/>
  <c r="DE347" i="14" s="1"/>
  <c r="DF347" i="14" s="1"/>
  <c r="DG347" i="14" s="1"/>
  <c r="DH347" i="14" s="1"/>
  <c r="DI347" i="14" s="1"/>
  <c r="DJ347" i="14" s="1"/>
  <c r="DK347" i="14" s="1"/>
  <c r="DL347" i="14" s="1"/>
  <c r="DM347" i="14" s="1"/>
  <c r="DN347" i="14" s="1"/>
  <c r="DC334" i="14"/>
  <c r="DD334" i="14" s="1"/>
  <c r="DE334" i="14" s="1"/>
  <c r="DF334" i="14" s="1"/>
  <c r="DG334" i="14" s="1"/>
  <c r="DH334" i="14" s="1"/>
  <c r="DI334" i="14" s="1"/>
  <c r="DJ334" i="14" s="1"/>
  <c r="DK334" i="14" s="1"/>
  <c r="DL334" i="14" s="1"/>
  <c r="DM334" i="14" s="1"/>
  <c r="DN334" i="14" s="1"/>
  <c r="DD443" i="14"/>
  <c r="DE443" i="14" s="1"/>
  <c r="DF443" i="14" s="1"/>
  <c r="DG443" i="14" s="1"/>
  <c r="DH443" i="14" s="1"/>
  <c r="DI443" i="14" s="1"/>
  <c r="DJ443" i="14" s="1"/>
  <c r="DK443" i="14" s="1"/>
  <c r="DL443" i="14" s="1"/>
  <c r="DM443" i="14" s="1"/>
  <c r="DN443" i="14" s="1"/>
  <c r="R80" i="14"/>
  <c r="DD170" i="14"/>
  <c r="DE170" i="14" s="1"/>
  <c r="DF170" i="14" s="1"/>
  <c r="DG170" i="14" s="1"/>
  <c r="DH170" i="14" s="1"/>
  <c r="DI170" i="14" s="1"/>
  <c r="DJ170" i="14" s="1"/>
  <c r="DK170" i="14" s="1"/>
  <c r="DL170" i="14" s="1"/>
  <c r="DM170" i="14" s="1"/>
  <c r="DN170" i="14" s="1"/>
  <c r="R384" i="14"/>
  <c r="DC384" i="14" s="1"/>
  <c r="R192" i="14"/>
  <c r="DC192" i="14" s="1"/>
  <c r="CR243" i="14"/>
  <c r="CS243" i="14" s="1"/>
  <c r="CT243" i="14" s="1"/>
  <c r="CU243" i="14" s="1"/>
  <c r="CV243" i="14" s="1"/>
  <c r="CW243" i="14" s="1"/>
  <c r="CX243" i="14" s="1"/>
  <c r="CY243" i="14" s="1"/>
  <c r="CZ243" i="14" s="1"/>
  <c r="DA243" i="14" s="1"/>
  <c r="DB243" i="14" s="1"/>
  <c r="DD43" i="14"/>
  <c r="R22" i="14"/>
  <c r="R399" i="14"/>
  <c r="DC399" i="14" s="1"/>
  <c r="R332" i="14"/>
  <c r="DC332" i="14" s="1"/>
  <c r="CS428" i="14"/>
  <c r="CT428" i="14" s="1"/>
  <c r="CU428" i="14" s="1"/>
  <c r="CV428" i="14" s="1"/>
  <c r="CW428" i="14" s="1"/>
  <c r="CX428" i="14" s="1"/>
  <c r="CY428" i="14" s="1"/>
  <c r="CZ428" i="14" s="1"/>
  <c r="DA428" i="14" s="1"/>
  <c r="DB428" i="14" s="1"/>
  <c r="R389" i="14"/>
  <c r="DC486" i="14"/>
  <c r="DD486" i="14" s="1"/>
  <c r="DE486" i="14" s="1"/>
  <c r="DF486" i="14" s="1"/>
  <c r="DG486" i="14" s="1"/>
  <c r="DH486" i="14" s="1"/>
  <c r="DI486" i="14" s="1"/>
  <c r="DJ486" i="14" s="1"/>
  <c r="DK486" i="14" s="1"/>
  <c r="DL486" i="14" s="1"/>
  <c r="DM486" i="14" s="1"/>
  <c r="DN486" i="14" s="1"/>
  <c r="R287" i="14"/>
  <c r="DC287" i="14" s="1"/>
  <c r="DD287" i="14" s="1"/>
  <c r="DE287" i="14" s="1"/>
  <c r="DF287" i="14" s="1"/>
  <c r="DG287" i="14" s="1"/>
  <c r="DH287" i="14" s="1"/>
  <c r="DI287" i="14" s="1"/>
  <c r="DJ287" i="14" s="1"/>
  <c r="DK287" i="14" s="1"/>
  <c r="DL287" i="14" s="1"/>
  <c r="DM287" i="14" s="1"/>
  <c r="DN287" i="14" s="1"/>
  <c r="R311" i="14"/>
  <c r="CQ214" i="14"/>
  <c r="CR214" i="14" s="1"/>
  <c r="CS214" i="14" s="1"/>
  <c r="CT214" i="14" s="1"/>
  <c r="CU214" i="14" s="1"/>
  <c r="CV214" i="14" s="1"/>
  <c r="CW214" i="14" s="1"/>
  <c r="CX214" i="14" s="1"/>
  <c r="CY214" i="14" s="1"/>
  <c r="CZ214" i="14" s="1"/>
  <c r="DA214" i="14" s="1"/>
  <c r="DB214" i="14" s="1"/>
  <c r="R28" i="14"/>
  <c r="R479" i="14"/>
  <c r="DC479" i="14" s="1"/>
  <c r="DD420" i="14"/>
  <c r="DE420" i="14" s="1"/>
  <c r="DF420" i="14" s="1"/>
  <c r="DG420" i="14" s="1"/>
  <c r="DH420" i="14" s="1"/>
  <c r="DI420" i="14" s="1"/>
  <c r="DJ420" i="14" s="1"/>
  <c r="DK420" i="14" s="1"/>
  <c r="DL420" i="14" s="1"/>
  <c r="DM420" i="14" s="1"/>
  <c r="DN420" i="14" s="1"/>
  <c r="R49" i="14"/>
  <c r="DC49" i="14" s="1"/>
  <c r="R293" i="14"/>
  <c r="DC293" i="14" s="1"/>
  <c r="DD403" i="14"/>
  <c r="DE403" i="14" s="1"/>
  <c r="DF403" i="14" s="1"/>
  <c r="DG403" i="14" s="1"/>
  <c r="DH403" i="14" s="1"/>
  <c r="DI403" i="14" s="1"/>
  <c r="DJ403" i="14" s="1"/>
  <c r="DK403" i="14" s="1"/>
  <c r="DL403" i="14" s="1"/>
  <c r="DM403" i="14" s="1"/>
  <c r="DN403" i="14" s="1"/>
  <c r="R276" i="14"/>
  <c r="DC276" i="14" s="1"/>
  <c r="DD276" i="14" s="1"/>
  <c r="DE276" i="14" s="1"/>
  <c r="DF276" i="14" s="1"/>
  <c r="DG276" i="14" s="1"/>
  <c r="DH276" i="14" s="1"/>
  <c r="DI276" i="14" s="1"/>
  <c r="DJ276" i="14" s="1"/>
  <c r="DK276" i="14" s="1"/>
  <c r="DL276" i="14" s="1"/>
  <c r="DM276" i="14" s="1"/>
  <c r="DN276" i="14" s="1"/>
  <c r="R456" i="14"/>
  <c r="DC456" i="14" s="1"/>
  <c r="DD456" i="14" s="1"/>
  <c r="DE456" i="14" s="1"/>
  <c r="DF456" i="14" s="1"/>
  <c r="DG456" i="14" s="1"/>
  <c r="DH456" i="14" s="1"/>
  <c r="DI456" i="14" s="1"/>
  <c r="DJ456" i="14" s="1"/>
  <c r="DK456" i="14" s="1"/>
  <c r="DL456" i="14" s="1"/>
  <c r="DM456" i="14" s="1"/>
  <c r="DN456" i="14" s="1"/>
  <c r="R86" i="14"/>
  <c r="DC86" i="14" s="1"/>
  <c r="DD86" i="14" s="1"/>
  <c r="DE86" i="14" s="1"/>
  <c r="DF86" i="14" s="1"/>
  <c r="DG86" i="14" s="1"/>
  <c r="DH86" i="14" s="1"/>
  <c r="DI86" i="14" s="1"/>
  <c r="DJ86" i="14" s="1"/>
  <c r="DK86" i="14" s="1"/>
  <c r="DL86" i="14" s="1"/>
  <c r="DM86" i="14" s="1"/>
  <c r="DN86" i="14" s="1"/>
  <c r="CQ374" i="14"/>
  <c r="CR374" i="14" s="1"/>
  <c r="CS374" i="14" s="1"/>
  <c r="CT374" i="14" s="1"/>
  <c r="CU374" i="14" s="1"/>
  <c r="CV374" i="14" s="1"/>
  <c r="CW374" i="14" s="1"/>
  <c r="CX374" i="14" s="1"/>
  <c r="CY374" i="14" s="1"/>
  <c r="CZ374" i="14" s="1"/>
  <c r="DA374" i="14" s="1"/>
  <c r="DB374" i="14" s="1"/>
  <c r="R144" i="14"/>
  <c r="DC144" i="14" s="1"/>
  <c r="DD144" i="14" s="1"/>
  <c r="DE144" i="14" s="1"/>
  <c r="DF144" i="14" s="1"/>
  <c r="DG144" i="14" s="1"/>
  <c r="DH144" i="14" s="1"/>
  <c r="DI144" i="14" s="1"/>
  <c r="DJ144" i="14" s="1"/>
  <c r="DK144" i="14" s="1"/>
  <c r="DL144" i="14" s="1"/>
  <c r="DM144" i="14" s="1"/>
  <c r="DN144" i="14" s="1"/>
  <c r="DD81" i="14"/>
  <c r="DE81" i="14" s="1"/>
  <c r="DF81" i="14" s="1"/>
  <c r="DG81" i="14" s="1"/>
  <c r="DH81" i="14" s="1"/>
  <c r="DI81" i="14" s="1"/>
  <c r="DJ81" i="14" s="1"/>
  <c r="DK81" i="14" s="1"/>
  <c r="DL81" i="14" s="1"/>
  <c r="DM81" i="14" s="1"/>
  <c r="DN81" i="14" s="1"/>
  <c r="R431" i="14"/>
  <c r="DC431" i="14" s="1"/>
  <c r="S490" i="14"/>
  <c r="DO490" i="14" s="1"/>
  <c r="R309" i="14"/>
  <c r="DC309" i="14" s="1"/>
  <c r="R87" i="14"/>
  <c r="DC87" i="14" s="1"/>
  <c r="DD34" i="14"/>
  <c r="DE34" i="14" s="1"/>
  <c r="DF34" i="14" s="1"/>
  <c r="DG34" i="14" s="1"/>
  <c r="DH34" i="14" s="1"/>
  <c r="DI34" i="14" s="1"/>
  <c r="DJ34" i="14" s="1"/>
  <c r="DK34" i="14" s="1"/>
  <c r="DL34" i="14" s="1"/>
  <c r="DM34" i="14" s="1"/>
  <c r="DN34" i="14" s="1"/>
  <c r="R397" i="14"/>
  <c r="DC397" i="14" s="1"/>
  <c r="R234" i="14"/>
  <c r="R313" i="14"/>
  <c r="DC313" i="14" s="1"/>
  <c r="R249" i="14"/>
  <c r="DC27" i="14"/>
  <c r="DD27" i="14" s="1"/>
  <c r="DE27" i="14" s="1"/>
  <c r="DF27" i="14" s="1"/>
  <c r="DG27" i="14" s="1"/>
  <c r="DH27" i="14" s="1"/>
  <c r="DI27" i="14" s="1"/>
  <c r="DJ27" i="14" s="1"/>
  <c r="DK27" i="14" s="1"/>
  <c r="DL27" i="14" s="1"/>
  <c r="DM27" i="14" s="1"/>
  <c r="DN27" i="14" s="1"/>
  <c r="R53" i="14"/>
  <c r="DC53" i="14" s="1"/>
  <c r="R299" i="14"/>
  <c r="CR167" i="14"/>
  <c r="CS167" i="14" s="1"/>
  <c r="CT167" i="14" s="1"/>
  <c r="CU167" i="14" s="1"/>
  <c r="CV167" i="14" s="1"/>
  <c r="CW167" i="14" s="1"/>
  <c r="CX167" i="14" s="1"/>
  <c r="CY167" i="14" s="1"/>
  <c r="CZ167" i="14" s="1"/>
  <c r="DA167" i="14" s="1"/>
  <c r="DB167" i="14" s="1"/>
  <c r="Q85" i="14"/>
  <c r="R292" i="14"/>
  <c r="R305" i="14"/>
  <c r="R216" i="14"/>
  <c r="R312" i="14"/>
  <c r="CR68" i="14"/>
  <c r="CS68" i="14" s="1"/>
  <c r="CT68" i="14" s="1"/>
  <c r="CU68" i="14" s="1"/>
  <c r="CV68" i="14" s="1"/>
  <c r="CW68" i="14" s="1"/>
  <c r="CX68" i="14" s="1"/>
  <c r="CY68" i="14" s="1"/>
  <c r="CZ68" i="14" s="1"/>
  <c r="DA68" i="14" s="1"/>
  <c r="DB68" i="14" s="1"/>
  <c r="R317" i="14"/>
  <c r="DC317" i="14" s="1"/>
  <c r="R330" i="14"/>
  <c r="R322" i="14"/>
  <c r="R207" i="14"/>
  <c r="R419" i="14"/>
  <c r="R115" i="14"/>
  <c r="R77" i="14"/>
  <c r="R364" i="14"/>
  <c r="DC364" i="14" s="1"/>
  <c r="DD79" i="14"/>
  <c r="DE79" i="14" s="1"/>
  <c r="DF79" i="14" s="1"/>
  <c r="DG79" i="14" s="1"/>
  <c r="DH79" i="14" s="1"/>
  <c r="DI79" i="14" s="1"/>
  <c r="DJ79" i="14" s="1"/>
  <c r="DK79" i="14" s="1"/>
  <c r="DL79" i="14" s="1"/>
  <c r="DM79" i="14" s="1"/>
  <c r="DN79" i="14" s="1"/>
  <c r="R78" i="14"/>
  <c r="DC78" i="14" s="1"/>
  <c r="R19" i="14"/>
  <c r="DC19" i="14" s="1"/>
  <c r="DD19" i="14" s="1"/>
  <c r="DE19" i="14" s="1"/>
  <c r="DF19" i="14" s="1"/>
  <c r="DG19" i="14" s="1"/>
  <c r="DH19" i="14" s="1"/>
  <c r="DI19" i="14" s="1"/>
  <c r="DJ19" i="14" s="1"/>
  <c r="DK19" i="14" s="1"/>
  <c r="DL19" i="14" s="1"/>
  <c r="DM19" i="14" s="1"/>
  <c r="DN19" i="14" s="1"/>
  <c r="R367" i="14"/>
  <c r="DC367" i="14" s="1"/>
  <c r="DD25" i="14"/>
  <c r="DE25" i="14" s="1"/>
  <c r="DF25" i="14" s="1"/>
  <c r="DG25" i="14" s="1"/>
  <c r="DH25" i="14" s="1"/>
  <c r="DI25" i="14" s="1"/>
  <c r="DJ25" i="14" s="1"/>
  <c r="DK25" i="14" s="1"/>
  <c r="DL25" i="14" s="1"/>
  <c r="DM25" i="14" s="1"/>
  <c r="DN25" i="14" s="1"/>
  <c r="CR323" i="14"/>
  <c r="CS323" i="14" s="1"/>
  <c r="CT323" i="14" s="1"/>
  <c r="CU323" i="14" s="1"/>
  <c r="CV323" i="14" s="1"/>
  <c r="CW323" i="14" s="1"/>
  <c r="CX323" i="14" s="1"/>
  <c r="CY323" i="14" s="1"/>
  <c r="CZ323" i="14" s="1"/>
  <c r="DA323" i="14" s="1"/>
  <c r="DB323" i="14" s="1"/>
  <c r="R417" i="14"/>
  <c r="DC417" i="14" s="1"/>
  <c r="CQ425" i="14"/>
  <c r="CR425" i="14" s="1"/>
  <c r="CS425" i="14" s="1"/>
  <c r="CT425" i="14" s="1"/>
  <c r="CU425" i="14" s="1"/>
  <c r="CV425" i="14" s="1"/>
  <c r="CW425" i="14" s="1"/>
  <c r="CX425" i="14" s="1"/>
  <c r="CY425" i="14" s="1"/>
  <c r="CZ425" i="14" s="1"/>
  <c r="DA425" i="14" s="1"/>
  <c r="DB425" i="14" s="1"/>
  <c r="CR255" i="14"/>
  <c r="CS255" i="14" s="1"/>
  <c r="CT255" i="14" s="1"/>
  <c r="CU255" i="14" s="1"/>
  <c r="CV255" i="14" s="1"/>
  <c r="CW255" i="14" s="1"/>
  <c r="CX255" i="14" s="1"/>
  <c r="CY255" i="14" s="1"/>
  <c r="CZ255" i="14" s="1"/>
  <c r="DA255" i="14" s="1"/>
  <c r="DB255" i="14" s="1"/>
  <c r="CR204" i="14"/>
  <c r="CS204" i="14" s="1"/>
  <c r="CT204" i="14" s="1"/>
  <c r="CU204" i="14" s="1"/>
  <c r="CV204" i="14" s="1"/>
  <c r="CW204" i="14" s="1"/>
  <c r="CX204" i="14" s="1"/>
  <c r="CY204" i="14" s="1"/>
  <c r="CZ204" i="14" s="1"/>
  <c r="DA204" i="14" s="1"/>
  <c r="DB204" i="14" s="1"/>
  <c r="R264" i="14"/>
  <c r="DD31" i="14"/>
  <c r="DE31" i="14" s="1"/>
  <c r="DF31" i="14" s="1"/>
  <c r="DG31" i="14" s="1"/>
  <c r="DH31" i="14" s="1"/>
  <c r="DI31" i="14" s="1"/>
  <c r="DJ31" i="14" s="1"/>
  <c r="DK31" i="14" s="1"/>
  <c r="DL31" i="14" s="1"/>
  <c r="DM31" i="14" s="1"/>
  <c r="DN31" i="14" s="1"/>
  <c r="R440" i="14"/>
  <c r="R477" i="14"/>
  <c r="R359" i="14"/>
  <c r="DC359" i="14" s="1"/>
  <c r="S60" i="14"/>
  <c r="DO60" i="14" s="1"/>
  <c r="R352" i="14"/>
  <c r="DC352" i="14" s="1"/>
  <c r="R84" i="14"/>
  <c r="DC84" i="14" s="1"/>
  <c r="R198" i="14"/>
  <c r="DC198" i="14" s="1"/>
  <c r="S270" i="14"/>
  <c r="DO270" i="14" s="1"/>
  <c r="R294" i="14"/>
  <c r="R288" i="14"/>
  <c r="CR36" i="14"/>
  <c r="CS36" i="14" s="1"/>
  <c r="CT36" i="14" s="1"/>
  <c r="CU36" i="14" s="1"/>
  <c r="CV36" i="14" s="1"/>
  <c r="CW36" i="14" s="1"/>
  <c r="CX36" i="14" s="1"/>
  <c r="CY36" i="14" s="1"/>
  <c r="CZ36" i="14" s="1"/>
  <c r="DA36" i="14" s="1"/>
  <c r="DB36" i="14" s="1"/>
  <c r="R395" i="14"/>
  <c r="CR241" i="14"/>
  <c r="CS241" i="14" s="1"/>
  <c r="CT241" i="14" s="1"/>
  <c r="CU241" i="14" s="1"/>
  <c r="CV241" i="14" s="1"/>
  <c r="CW241" i="14" s="1"/>
  <c r="CX241" i="14" s="1"/>
  <c r="CY241" i="14" s="1"/>
  <c r="CZ241" i="14" s="1"/>
  <c r="DA241" i="14" s="1"/>
  <c r="DB241" i="14" s="1"/>
  <c r="S59" i="14"/>
  <c r="DO59" i="14" s="1"/>
  <c r="R351" i="14"/>
  <c r="R298" i="14"/>
  <c r="R379" i="14"/>
  <c r="DC379" i="14" s="1"/>
  <c r="CQ297" i="14"/>
  <c r="CR297" i="14" s="1"/>
  <c r="CS297" i="14" s="1"/>
  <c r="CT297" i="14" s="1"/>
  <c r="CU297" i="14" s="1"/>
  <c r="CV297" i="14" s="1"/>
  <c r="CW297" i="14" s="1"/>
  <c r="CX297" i="14" s="1"/>
  <c r="CY297" i="14" s="1"/>
  <c r="CZ297" i="14" s="1"/>
  <c r="DA297" i="14" s="1"/>
  <c r="DB297" i="14" s="1"/>
  <c r="CQ119" i="14"/>
  <c r="CR119" i="14" s="1"/>
  <c r="CS119" i="14" s="1"/>
  <c r="CT119" i="14" s="1"/>
  <c r="CU119" i="14" s="1"/>
  <c r="CV119" i="14" s="1"/>
  <c r="CW119" i="14" s="1"/>
  <c r="CX119" i="14" s="1"/>
  <c r="CY119" i="14" s="1"/>
  <c r="CZ119" i="14" s="1"/>
  <c r="DA119" i="14" s="1"/>
  <c r="DB119" i="14" s="1"/>
  <c r="R410" i="14"/>
  <c r="R300" i="14"/>
  <c r="DC300" i="14" s="1"/>
  <c r="DC386" i="14"/>
  <c r="DD386" i="14" s="1"/>
  <c r="DE386" i="14" s="1"/>
  <c r="DF386" i="14" s="1"/>
  <c r="DG386" i="14" s="1"/>
  <c r="DH386" i="14" s="1"/>
  <c r="DI386" i="14" s="1"/>
  <c r="DJ386" i="14" s="1"/>
  <c r="DK386" i="14" s="1"/>
  <c r="DL386" i="14" s="1"/>
  <c r="DM386" i="14" s="1"/>
  <c r="DN386" i="14" s="1"/>
  <c r="R444" i="14"/>
  <c r="R304" i="14"/>
  <c r="DC304" i="14" s="1"/>
  <c r="R343" i="14"/>
  <c r="DC343" i="14" s="1"/>
  <c r="DD343" i="14" s="1"/>
  <c r="DE343" i="14" s="1"/>
  <c r="DF343" i="14" s="1"/>
  <c r="DG343" i="14" s="1"/>
  <c r="DH343" i="14" s="1"/>
  <c r="DI343" i="14" s="1"/>
  <c r="DJ343" i="14" s="1"/>
  <c r="DK343" i="14" s="1"/>
  <c r="DL343" i="14" s="1"/>
  <c r="DM343" i="14" s="1"/>
  <c r="DN343" i="14" s="1"/>
  <c r="R361" i="14"/>
  <c r="R394" i="14"/>
  <c r="DD369" i="14"/>
  <c r="DE369" i="14" s="1"/>
  <c r="DF369" i="14" s="1"/>
  <c r="DG369" i="14" s="1"/>
  <c r="DH369" i="14" s="1"/>
  <c r="DI369" i="14" s="1"/>
  <c r="DJ369" i="14" s="1"/>
  <c r="DK369" i="14" s="1"/>
  <c r="DL369" i="14" s="1"/>
  <c r="DM369" i="14" s="1"/>
  <c r="DN369" i="14" s="1"/>
  <c r="DD346" i="14"/>
  <c r="DE346" i="14" s="1"/>
  <c r="DF346" i="14" s="1"/>
  <c r="DG346" i="14" s="1"/>
  <c r="DH346" i="14" s="1"/>
  <c r="DI346" i="14" s="1"/>
  <c r="DJ346" i="14" s="1"/>
  <c r="DK346" i="14" s="1"/>
  <c r="DL346" i="14" s="1"/>
  <c r="DM346" i="14" s="1"/>
  <c r="DN346" i="14" s="1"/>
  <c r="R422" i="14"/>
  <c r="R209" i="14"/>
  <c r="R470" i="14"/>
  <c r="DC42" i="14"/>
  <c r="DD42" i="14" s="1"/>
  <c r="DE42" i="14" s="1"/>
  <c r="DF42" i="14" s="1"/>
  <c r="DG42" i="14" s="1"/>
  <c r="DH42" i="14" s="1"/>
  <c r="DI42" i="14" s="1"/>
  <c r="DJ42" i="14" s="1"/>
  <c r="DK42" i="14" s="1"/>
  <c r="DL42" i="14" s="1"/>
  <c r="DM42" i="14" s="1"/>
  <c r="DN42" i="14" s="1"/>
  <c r="DC494" i="14"/>
  <c r="DD494" i="14" s="1"/>
  <c r="DE494" i="14" s="1"/>
  <c r="DF494" i="14" s="1"/>
  <c r="DG494" i="14" s="1"/>
  <c r="DH494" i="14" s="1"/>
  <c r="DI494" i="14" s="1"/>
  <c r="DJ494" i="14" s="1"/>
  <c r="DK494" i="14" s="1"/>
  <c r="DL494" i="14" s="1"/>
  <c r="DM494" i="14" s="1"/>
  <c r="DN494" i="14" s="1"/>
  <c r="R474" i="14"/>
  <c r="DC474" i="14" s="1"/>
  <c r="R487" i="14"/>
  <c r="DC487" i="14" s="1"/>
  <c r="R318" i="14"/>
  <c r="DC318" i="14" s="1"/>
  <c r="R21" i="14"/>
  <c r="CR67" i="14"/>
  <c r="CS67" i="14" s="1"/>
  <c r="CT67" i="14" s="1"/>
  <c r="CU67" i="14" s="1"/>
  <c r="CV67" i="14" s="1"/>
  <c r="CW67" i="14" s="1"/>
  <c r="CX67" i="14" s="1"/>
  <c r="CY67" i="14" s="1"/>
  <c r="CZ67" i="14" s="1"/>
  <c r="DA67" i="14" s="1"/>
  <c r="DB67" i="14" s="1"/>
  <c r="R155" i="14"/>
  <c r="R489" i="14"/>
  <c r="Q302" i="14"/>
  <c r="CR182" i="14"/>
  <c r="CS182" i="14" s="1"/>
  <c r="CT182" i="14" s="1"/>
  <c r="CU182" i="14" s="1"/>
  <c r="CV182" i="14" s="1"/>
  <c r="CW182" i="14" s="1"/>
  <c r="CX182" i="14" s="1"/>
  <c r="CY182" i="14" s="1"/>
  <c r="CZ182" i="14" s="1"/>
  <c r="DA182" i="14" s="1"/>
  <c r="DB182" i="14" s="1"/>
  <c r="AS20" i="10"/>
  <c r="R345" i="14"/>
  <c r="CQ98" i="14"/>
  <c r="CR98" i="14" s="1"/>
  <c r="CS98" i="14" s="1"/>
  <c r="CT98" i="14" s="1"/>
  <c r="CU98" i="14" s="1"/>
  <c r="CV98" i="14" s="1"/>
  <c r="CW98" i="14" s="1"/>
  <c r="CX98" i="14" s="1"/>
  <c r="CY98" i="14" s="1"/>
  <c r="CZ98" i="14" s="1"/>
  <c r="DA98" i="14" s="1"/>
  <c r="DB98" i="14" s="1"/>
  <c r="S368" i="14"/>
  <c r="DO368" i="14" s="1"/>
  <c r="DD402" i="14"/>
  <c r="DE402" i="14" s="1"/>
  <c r="DF402" i="14" s="1"/>
  <c r="DG402" i="14" s="1"/>
  <c r="DH402" i="14" s="1"/>
  <c r="DI402" i="14" s="1"/>
  <c r="DJ402" i="14" s="1"/>
  <c r="DK402" i="14" s="1"/>
  <c r="DL402" i="14" s="1"/>
  <c r="DM402" i="14" s="1"/>
  <c r="DN402" i="14" s="1"/>
  <c r="R405" i="14"/>
  <c r="DC405" i="14" s="1"/>
  <c r="R227" i="14"/>
  <c r="DC227" i="14" s="1"/>
  <c r="R147" i="14"/>
  <c r="DC147" i="14" s="1"/>
  <c r="R303" i="14"/>
  <c r="R262" i="14"/>
  <c r="DC262" i="14" s="1"/>
  <c r="R35" i="14"/>
  <c r="R329" i="14"/>
  <c r="DC500" i="14"/>
  <c r="R153" i="14"/>
  <c r="R259" i="14"/>
  <c r="DC259" i="14" s="1"/>
  <c r="DD259" i="14" s="1"/>
  <c r="DE259" i="14" s="1"/>
  <c r="DF259" i="14" s="1"/>
  <c r="DG259" i="14" s="1"/>
  <c r="DH259" i="14" s="1"/>
  <c r="DI259" i="14" s="1"/>
  <c r="DJ259" i="14" s="1"/>
  <c r="DK259" i="14" s="1"/>
  <c r="DL259" i="14" s="1"/>
  <c r="DM259" i="14" s="1"/>
  <c r="DN259" i="14" s="1"/>
  <c r="R208" i="14"/>
  <c r="DC208" i="14" s="1"/>
  <c r="R152" i="14"/>
  <c r="DC152" i="14" s="1"/>
  <c r="R122" i="14"/>
  <c r="DC122" i="14" s="1"/>
  <c r="DD244" i="14"/>
  <c r="DE244" i="14" s="1"/>
  <c r="DF244" i="14" s="1"/>
  <c r="DG244" i="14" s="1"/>
  <c r="DH244" i="14" s="1"/>
  <c r="DI244" i="14" s="1"/>
  <c r="DJ244" i="14" s="1"/>
  <c r="DK244" i="14" s="1"/>
  <c r="DL244" i="14" s="1"/>
  <c r="DM244" i="14" s="1"/>
  <c r="DN244" i="14" s="1"/>
  <c r="R269" i="14"/>
  <c r="DC269" i="14" s="1"/>
  <c r="CS279" i="14"/>
  <c r="CT279" i="14" s="1"/>
  <c r="CU279" i="14" s="1"/>
  <c r="CV279" i="14" s="1"/>
  <c r="CW279" i="14" s="1"/>
  <c r="CX279" i="14" s="1"/>
  <c r="CY279" i="14" s="1"/>
  <c r="CZ279" i="14" s="1"/>
  <c r="DA279" i="14" s="1"/>
  <c r="DB279" i="14" s="1"/>
  <c r="R99" i="14"/>
  <c r="DC99" i="14" s="1"/>
  <c r="R283" i="14"/>
  <c r="R30" i="14"/>
  <c r="DD339" i="14"/>
  <c r="DE339" i="14" s="1"/>
  <c r="DF339" i="14" s="1"/>
  <c r="DG339" i="14" s="1"/>
  <c r="DH339" i="14" s="1"/>
  <c r="DI339" i="14" s="1"/>
  <c r="DJ339" i="14" s="1"/>
  <c r="DK339" i="14" s="1"/>
  <c r="DL339" i="14" s="1"/>
  <c r="DM339" i="14" s="1"/>
  <c r="DN339" i="14" s="1"/>
  <c r="CQ51" i="14"/>
  <c r="CR51" i="14" s="1"/>
  <c r="CS51" i="14" s="1"/>
  <c r="CT51" i="14" s="1"/>
  <c r="CU51" i="14" s="1"/>
  <c r="CV51" i="14" s="1"/>
  <c r="CW51" i="14" s="1"/>
  <c r="CX51" i="14" s="1"/>
  <c r="CY51" i="14" s="1"/>
  <c r="CZ51" i="14" s="1"/>
  <c r="DA51" i="14" s="1"/>
  <c r="DB51" i="14" s="1"/>
  <c r="R230" i="14"/>
  <c r="R238" i="14"/>
  <c r="S408" i="14"/>
  <c r="DO408" i="14" s="1"/>
  <c r="R26" i="14"/>
  <c r="DC26" i="14" s="1"/>
  <c r="R485" i="14"/>
  <c r="DC485" i="14" s="1"/>
  <c r="CR391" i="14"/>
  <c r="CS391" i="14" s="1"/>
  <c r="CT391" i="14" s="1"/>
  <c r="CU391" i="14" s="1"/>
  <c r="CV391" i="14" s="1"/>
  <c r="CW391" i="14" s="1"/>
  <c r="CX391" i="14" s="1"/>
  <c r="CY391" i="14" s="1"/>
  <c r="CZ391" i="14" s="1"/>
  <c r="DA391" i="14" s="1"/>
  <c r="DB391" i="14" s="1"/>
  <c r="BD5" i="23"/>
  <c r="BD10" i="23" s="1"/>
  <c r="BU58" i="14"/>
  <c r="DD149" i="14"/>
  <c r="DE149" i="14" s="1"/>
  <c r="DF149" i="14" s="1"/>
  <c r="DG149" i="14" s="1"/>
  <c r="DH149" i="14" s="1"/>
  <c r="DI149" i="14" s="1"/>
  <c r="DJ149" i="14" s="1"/>
  <c r="DK149" i="14" s="1"/>
  <c r="DL149" i="14" s="1"/>
  <c r="DM149" i="14" s="1"/>
  <c r="DN149" i="14" s="1"/>
  <c r="DD20" i="14"/>
  <c r="DE20" i="14" s="1"/>
  <c r="DF20" i="14" s="1"/>
  <c r="DG20" i="14" s="1"/>
  <c r="DH20" i="14" s="1"/>
  <c r="DI20" i="14" s="1"/>
  <c r="DJ20" i="14" s="1"/>
  <c r="DK20" i="14" s="1"/>
  <c r="DL20" i="14" s="1"/>
  <c r="DM20" i="14" s="1"/>
  <c r="DN20" i="14" s="1"/>
  <c r="DD480" i="14"/>
  <c r="DE480" i="14" s="1"/>
  <c r="DF480" i="14" s="1"/>
  <c r="DG480" i="14" s="1"/>
  <c r="DH480" i="14" s="1"/>
  <c r="DI480" i="14" s="1"/>
  <c r="DJ480" i="14" s="1"/>
  <c r="DK480" i="14" s="1"/>
  <c r="DL480" i="14" s="1"/>
  <c r="DM480" i="14" s="1"/>
  <c r="DN480" i="14" s="1"/>
  <c r="DC358" i="14"/>
  <c r="DD358" i="14" s="1"/>
  <c r="DE358" i="14" s="1"/>
  <c r="DF358" i="14" s="1"/>
  <c r="DG358" i="14" s="1"/>
  <c r="DH358" i="14" s="1"/>
  <c r="DI358" i="14" s="1"/>
  <c r="DJ358" i="14" s="1"/>
  <c r="DK358" i="14" s="1"/>
  <c r="DL358" i="14" s="1"/>
  <c r="DM358" i="14" s="1"/>
  <c r="DN358" i="14" s="1"/>
  <c r="DD104" i="14"/>
  <c r="DE104" i="14" s="1"/>
  <c r="DF104" i="14" s="1"/>
  <c r="DG104" i="14" s="1"/>
  <c r="DH104" i="14" s="1"/>
  <c r="DI104" i="14" s="1"/>
  <c r="DJ104" i="14" s="1"/>
  <c r="DK104" i="14" s="1"/>
  <c r="DL104" i="14" s="1"/>
  <c r="DM104" i="14" s="1"/>
  <c r="DN104" i="14" s="1"/>
  <c r="CR113" i="14"/>
  <c r="CS113" i="14" s="1"/>
  <c r="CT113" i="14" s="1"/>
  <c r="CU113" i="14" s="1"/>
  <c r="CV113" i="14" s="1"/>
  <c r="CW113" i="14" s="1"/>
  <c r="CX113" i="14" s="1"/>
  <c r="CY113" i="14" s="1"/>
  <c r="CZ113" i="14" s="1"/>
  <c r="DA113" i="14" s="1"/>
  <c r="DB113" i="14" s="1"/>
  <c r="R280" i="14"/>
  <c r="DC280" i="14" s="1"/>
  <c r="DD439" i="14"/>
  <c r="DE439" i="14" s="1"/>
  <c r="DF439" i="14" s="1"/>
  <c r="DG439" i="14" s="1"/>
  <c r="DH439" i="14" s="1"/>
  <c r="DI439" i="14" s="1"/>
  <c r="DJ439" i="14" s="1"/>
  <c r="DK439" i="14" s="1"/>
  <c r="DL439" i="14" s="1"/>
  <c r="DM439" i="14" s="1"/>
  <c r="DN439" i="14" s="1"/>
  <c r="DC70" i="14"/>
  <c r="DD70" i="14" s="1"/>
  <c r="DE70" i="14" s="1"/>
  <c r="DF70" i="14" s="1"/>
  <c r="DG70" i="14" s="1"/>
  <c r="DH70" i="14" s="1"/>
  <c r="DI70" i="14" s="1"/>
  <c r="DJ70" i="14" s="1"/>
  <c r="DK70" i="14" s="1"/>
  <c r="DL70" i="14" s="1"/>
  <c r="DM70" i="14" s="1"/>
  <c r="DN70" i="14" s="1"/>
  <c r="R48" i="14"/>
  <c r="DC48" i="14" s="1"/>
  <c r="DC172" i="14"/>
  <c r="DD172" i="14" s="1"/>
  <c r="DE172" i="14" s="1"/>
  <c r="DF172" i="14" s="1"/>
  <c r="DG172" i="14" s="1"/>
  <c r="DH172" i="14" s="1"/>
  <c r="DI172" i="14" s="1"/>
  <c r="DJ172" i="14" s="1"/>
  <c r="DK172" i="14" s="1"/>
  <c r="DL172" i="14" s="1"/>
  <c r="DM172" i="14" s="1"/>
  <c r="DN172" i="14" s="1"/>
  <c r="S160" i="14"/>
  <c r="DO160" i="14" s="1"/>
  <c r="R451" i="14"/>
  <c r="DC451" i="14" s="1"/>
  <c r="S132" i="14"/>
  <c r="DO132" i="14" s="1"/>
  <c r="R488" i="14"/>
  <c r="DC488" i="14" s="1"/>
  <c r="DC281" i="14"/>
  <c r="DD281" i="14" s="1"/>
  <c r="DE281" i="14" s="1"/>
  <c r="DF281" i="14" s="1"/>
  <c r="DG281" i="14" s="1"/>
  <c r="DH281" i="14" s="1"/>
  <c r="DI281" i="14" s="1"/>
  <c r="DJ281" i="14" s="1"/>
  <c r="DK281" i="14" s="1"/>
  <c r="DL281" i="14" s="1"/>
  <c r="DM281" i="14" s="1"/>
  <c r="DN281" i="14" s="1"/>
  <c r="R325" i="14"/>
  <c r="DC325" i="14" s="1"/>
  <c r="DD496" i="14"/>
  <c r="DE496" i="14" s="1"/>
  <c r="DF496" i="14" s="1"/>
  <c r="DG496" i="14" s="1"/>
  <c r="DH496" i="14" s="1"/>
  <c r="DI496" i="14" s="1"/>
  <c r="DJ496" i="14" s="1"/>
  <c r="DK496" i="14" s="1"/>
  <c r="DL496" i="14" s="1"/>
  <c r="DM496" i="14" s="1"/>
  <c r="DN496" i="14" s="1"/>
  <c r="DD194" i="14"/>
  <c r="DE194" i="14" s="1"/>
  <c r="DF194" i="14" s="1"/>
  <c r="DG194" i="14" s="1"/>
  <c r="DH194" i="14" s="1"/>
  <c r="DI194" i="14" s="1"/>
  <c r="DJ194" i="14" s="1"/>
  <c r="DK194" i="14" s="1"/>
  <c r="DL194" i="14" s="1"/>
  <c r="DM194" i="14" s="1"/>
  <c r="DN194" i="14" s="1"/>
  <c r="S442" i="14"/>
  <c r="DC250" i="14"/>
  <c r="DD138" i="14"/>
  <c r="DE138" i="14" s="1"/>
  <c r="DF138" i="14" s="1"/>
  <c r="DG138" i="14" s="1"/>
  <c r="DH138" i="14" s="1"/>
  <c r="DI138" i="14" s="1"/>
  <c r="DJ138" i="14" s="1"/>
  <c r="DK138" i="14" s="1"/>
  <c r="DL138" i="14" s="1"/>
  <c r="DM138" i="14" s="1"/>
  <c r="DN138" i="14" s="1"/>
  <c r="DD211" i="14"/>
  <c r="DE211" i="14" s="1"/>
  <c r="DF211" i="14" s="1"/>
  <c r="DG211" i="14" s="1"/>
  <c r="DH211" i="14" s="1"/>
  <c r="DI211" i="14" s="1"/>
  <c r="DJ211" i="14" s="1"/>
  <c r="DK211" i="14" s="1"/>
  <c r="DL211" i="14" s="1"/>
  <c r="DM211" i="14" s="1"/>
  <c r="DN211" i="14" s="1"/>
  <c r="DD381" i="14"/>
  <c r="DE381" i="14" s="1"/>
  <c r="DF381" i="14" s="1"/>
  <c r="DG381" i="14" s="1"/>
  <c r="DH381" i="14" s="1"/>
  <c r="DI381" i="14" s="1"/>
  <c r="DJ381" i="14" s="1"/>
  <c r="DK381" i="14" s="1"/>
  <c r="DL381" i="14" s="1"/>
  <c r="DM381" i="14" s="1"/>
  <c r="DN381" i="14" s="1"/>
  <c r="R242" i="14"/>
  <c r="DC242" i="14" s="1"/>
  <c r="S437" i="14"/>
  <c r="DO437" i="14" s="1"/>
  <c r="DC286" i="14"/>
  <c r="DD286" i="14" s="1"/>
  <c r="DE286" i="14" s="1"/>
  <c r="DF286" i="14" s="1"/>
  <c r="DG286" i="14" s="1"/>
  <c r="DH286" i="14" s="1"/>
  <c r="DI286" i="14" s="1"/>
  <c r="DJ286" i="14" s="1"/>
  <c r="DK286" i="14" s="1"/>
  <c r="DL286" i="14" s="1"/>
  <c r="DM286" i="14" s="1"/>
  <c r="DN286" i="14" s="1"/>
  <c r="DD190" i="14"/>
  <c r="DE190" i="14" s="1"/>
  <c r="DF190" i="14" s="1"/>
  <c r="DG190" i="14" s="1"/>
  <c r="DH190" i="14" s="1"/>
  <c r="DI190" i="14" s="1"/>
  <c r="DJ190" i="14" s="1"/>
  <c r="DK190" i="14" s="1"/>
  <c r="DL190" i="14" s="1"/>
  <c r="DM190" i="14" s="1"/>
  <c r="DN190" i="14" s="1"/>
  <c r="R321" i="14"/>
  <c r="BA146" i="6"/>
  <c r="AT18" i="10" s="1"/>
  <c r="R130" i="14"/>
  <c r="DC145" i="14"/>
  <c r="DD145" i="14" s="1"/>
  <c r="DE145" i="14" s="1"/>
  <c r="DF145" i="14" s="1"/>
  <c r="DG145" i="14" s="1"/>
  <c r="DH145" i="14" s="1"/>
  <c r="DI145" i="14" s="1"/>
  <c r="DJ145" i="14" s="1"/>
  <c r="DK145" i="14" s="1"/>
  <c r="DL145" i="14" s="1"/>
  <c r="DM145" i="14" s="1"/>
  <c r="DN145" i="14" s="1"/>
  <c r="Q15" i="14"/>
  <c r="CQ15" i="14" s="1"/>
  <c r="DD338" i="14"/>
  <c r="DE338" i="14" s="1"/>
  <c r="DF338" i="14" s="1"/>
  <c r="DG338" i="14" s="1"/>
  <c r="DH338" i="14" s="1"/>
  <c r="DI338" i="14" s="1"/>
  <c r="DJ338" i="14" s="1"/>
  <c r="DK338" i="14" s="1"/>
  <c r="DL338" i="14" s="1"/>
  <c r="DM338" i="14" s="1"/>
  <c r="DN338" i="14" s="1"/>
  <c r="R128" i="14"/>
  <c r="DD210" i="14"/>
  <c r="DE210" i="14" s="1"/>
  <c r="DF210" i="14" s="1"/>
  <c r="DG210" i="14" s="1"/>
  <c r="DH210" i="14" s="1"/>
  <c r="DI210" i="14" s="1"/>
  <c r="DJ210" i="14" s="1"/>
  <c r="DK210" i="14" s="1"/>
  <c r="DL210" i="14" s="1"/>
  <c r="DM210" i="14" s="1"/>
  <c r="DN210" i="14" s="1"/>
  <c r="DD458" i="14"/>
  <c r="DE458" i="14" s="1"/>
  <c r="DF458" i="14" s="1"/>
  <c r="DG458" i="14" s="1"/>
  <c r="DH458" i="14" s="1"/>
  <c r="DI458" i="14" s="1"/>
  <c r="DJ458" i="14" s="1"/>
  <c r="DK458" i="14" s="1"/>
  <c r="DL458" i="14" s="1"/>
  <c r="DM458" i="14" s="1"/>
  <c r="DN458" i="14" s="1"/>
  <c r="DC468" i="14"/>
  <c r="DD468" i="14" s="1"/>
  <c r="DE468" i="14" s="1"/>
  <c r="DF468" i="14" s="1"/>
  <c r="DG468" i="14" s="1"/>
  <c r="DH468" i="14" s="1"/>
  <c r="DI468" i="14" s="1"/>
  <c r="DJ468" i="14" s="1"/>
  <c r="DK468" i="14" s="1"/>
  <c r="DL468" i="14" s="1"/>
  <c r="DM468" i="14" s="1"/>
  <c r="DN468" i="14" s="1"/>
  <c r="DC268" i="14"/>
  <c r="DD268" i="14" s="1"/>
  <c r="DE268" i="14" s="1"/>
  <c r="DF268" i="14" s="1"/>
  <c r="DG268" i="14" s="1"/>
  <c r="DH268" i="14" s="1"/>
  <c r="DI268" i="14" s="1"/>
  <c r="DJ268" i="14" s="1"/>
  <c r="DK268" i="14" s="1"/>
  <c r="DL268" i="14" s="1"/>
  <c r="DM268" i="14" s="1"/>
  <c r="DN268" i="14" s="1"/>
  <c r="R459" i="14"/>
  <c r="R435" i="14"/>
  <c r="DC435" i="14" s="1"/>
  <c r="DC125" i="14"/>
  <c r="DD125" i="14" s="1"/>
  <c r="DE125" i="14" s="1"/>
  <c r="DF125" i="14" s="1"/>
  <c r="DG125" i="14" s="1"/>
  <c r="DH125" i="14" s="1"/>
  <c r="DI125" i="14" s="1"/>
  <c r="DJ125" i="14" s="1"/>
  <c r="DK125" i="14" s="1"/>
  <c r="DL125" i="14" s="1"/>
  <c r="DM125" i="14" s="1"/>
  <c r="DN125" i="14" s="1"/>
  <c r="S179" i="14"/>
  <c r="DO179" i="14" s="1"/>
  <c r="R366" i="14"/>
  <c r="DC366" i="14" s="1"/>
  <c r="DD177" i="14"/>
  <c r="DE177" i="14" s="1"/>
  <c r="DF177" i="14" s="1"/>
  <c r="DG177" i="14" s="1"/>
  <c r="DH177" i="14" s="1"/>
  <c r="DI177" i="14" s="1"/>
  <c r="DJ177" i="14" s="1"/>
  <c r="DK177" i="14" s="1"/>
  <c r="DL177" i="14" s="1"/>
  <c r="DM177" i="14" s="1"/>
  <c r="DN177" i="14" s="1"/>
  <c r="DD278" i="14"/>
  <c r="DE278" i="14" s="1"/>
  <c r="DF278" i="14" s="1"/>
  <c r="DG278" i="14" s="1"/>
  <c r="DH278" i="14" s="1"/>
  <c r="DI278" i="14" s="1"/>
  <c r="DJ278" i="14" s="1"/>
  <c r="DK278" i="14" s="1"/>
  <c r="DL278" i="14" s="1"/>
  <c r="DM278" i="14" s="1"/>
  <c r="DN278" i="14" s="1"/>
  <c r="S370" i="14"/>
  <c r="DO370" i="14" s="1"/>
  <c r="S205" i="14"/>
  <c r="D55" i="11"/>
  <c r="E56" i="11"/>
  <c r="CQ256" i="14"/>
  <c r="CR256" i="14" s="1"/>
  <c r="CS256" i="14" s="1"/>
  <c r="CT256" i="14" s="1"/>
  <c r="CU256" i="14" s="1"/>
  <c r="CV256" i="14" s="1"/>
  <c r="CW256" i="14" s="1"/>
  <c r="CX256" i="14" s="1"/>
  <c r="CY256" i="14" s="1"/>
  <c r="CZ256" i="14" s="1"/>
  <c r="DA256" i="14" s="1"/>
  <c r="DB256" i="14" s="1"/>
  <c r="R414" i="14"/>
  <c r="DC414" i="14" s="1"/>
  <c r="S289" i="14"/>
  <c r="DO289" i="14" s="1"/>
  <c r="DD107" i="14"/>
  <c r="DE107" i="14" s="1"/>
  <c r="DF107" i="14" s="1"/>
  <c r="DG107" i="14" s="1"/>
  <c r="DH107" i="14" s="1"/>
  <c r="DI107" i="14" s="1"/>
  <c r="DJ107" i="14" s="1"/>
  <c r="DK107" i="14" s="1"/>
  <c r="DL107" i="14" s="1"/>
  <c r="DM107" i="14" s="1"/>
  <c r="DN107" i="14" s="1"/>
  <c r="DC174" i="14"/>
  <c r="DD174" i="14" s="1"/>
  <c r="DE174" i="14" s="1"/>
  <c r="DF174" i="14" s="1"/>
  <c r="DG174" i="14" s="1"/>
  <c r="DH174" i="14" s="1"/>
  <c r="DI174" i="14" s="1"/>
  <c r="DJ174" i="14" s="1"/>
  <c r="DK174" i="14" s="1"/>
  <c r="DL174" i="14" s="1"/>
  <c r="DM174" i="14" s="1"/>
  <c r="DN174" i="14" s="1"/>
  <c r="CR166" i="14"/>
  <c r="CS166" i="14" s="1"/>
  <c r="CT166" i="14" s="1"/>
  <c r="CU166" i="14" s="1"/>
  <c r="CV166" i="14" s="1"/>
  <c r="CW166" i="14" s="1"/>
  <c r="CX166" i="14" s="1"/>
  <c r="CY166" i="14" s="1"/>
  <c r="CZ166" i="14" s="1"/>
  <c r="DA166" i="14" s="1"/>
  <c r="DB166" i="14" s="1"/>
  <c r="DD46" i="14"/>
  <c r="DE46" i="14" s="1"/>
  <c r="DF46" i="14" s="1"/>
  <c r="DG46" i="14" s="1"/>
  <c r="DH46" i="14" s="1"/>
  <c r="DI46" i="14" s="1"/>
  <c r="DJ46" i="14" s="1"/>
  <c r="DK46" i="14" s="1"/>
  <c r="DL46" i="14" s="1"/>
  <c r="DM46" i="14" s="1"/>
  <c r="DN46" i="14" s="1"/>
  <c r="BA8" i="6"/>
  <c r="BM57" i="14"/>
  <c r="DD247" i="14"/>
  <c r="DE247" i="14" s="1"/>
  <c r="DF247" i="14" s="1"/>
  <c r="DG247" i="14" s="1"/>
  <c r="DH247" i="14" s="1"/>
  <c r="DI247" i="14" s="1"/>
  <c r="DJ247" i="14" s="1"/>
  <c r="DK247" i="14" s="1"/>
  <c r="DL247" i="14" s="1"/>
  <c r="DM247" i="14" s="1"/>
  <c r="DN247" i="14" s="1"/>
  <c r="S406" i="14"/>
  <c r="DO406" i="14" s="1"/>
  <c r="S448" i="14"/>
  <c r="DO448" i="14" s="1"/>
  <c r="R131" i="14"/>
  <c r="DC131" i="14" s="1"/>
  <c r="DD266" i="14"/>
  <c r="DE266" i="14" s="1"/>
  <c r="DF266" i="14" s="1"/>
  <c r="DG266" i="14" s="1"/>
  <c r="DH266" i="14" s="1"/>
  <c r="DI266" i="14" s="1"/>
  <c r="DJ266" i="14" s="1"/>
  <c r="DK266" i="14" s="1"/>
  <c r="DL266" i="14" s="1"/>
  <c r="DM266" i="14" s="1"/>
  <c r="DN266" i="14" s="1"/>
  <c r="DC412" i="14"/>
  <c r="DD412" i="14" s="1"/>
  <c r="DE412" i="14" s="1"/>
  <c r="DF412" i="14" s="1"/>
  <c r="DG412" i="14" s="1"/>
  <c r="DH412" i="14" s="1"/>
  <c r="DI412" i="14" s="1"/>
  <c r="DJ412" i="14" s="1"/>
  <c r="DK412" i="14" s="1"/>
  <c r="DL412" i="14" s="1"/>
  <c r="DM412" i="14" s="1"/>
  <c r="DN412" i="14" s="1"/>
  <c r="AZ72" i="6"/>
  <c r="BB126" i="6"/>
  <c r="BB103" i="6"/>
  <c r="BB118" i="6"/>
  <c r="BB110" i="6"/>
  <c r="BB90" i="6"/>
  <c r="BB135" i="6"/>
  <c r="BB104" i="6"/>
  <c r="BB117" i="6"/>
  <c r="BB112" i="6"/>
  <c r="BB92" i="6"/>
  <c r="BB128" i="6"/>
  <c r="BB138" i="6"/>
  <c r="BB99" i="6"/>
  <c r="BB129" i="6"/>
  <c r="BB88" i="6"/>
  <c r="BB101" i="6"/>
  <c r="BB100" i="6"/>
  <c r="BC84" i="6"/>
  <c r="BB137" i="6"/>
  <c r="BB93" i="6"/>
  <c r="BB109" i="6"/>
  <c r="BB102" i="6"/>
  <c r="BB98" i="6"/>
  <c r="BB111" i="6"/>
  <c r="BB87" i="6"/>
  <c r="BB124" i="6"/>
  <c r="BB127" i="6"/>
  <c r="BB125" i="6"/>
  <c r="BB91" i="6"/>
  <c r="BB123" i="6"/>
  <c r="BB140" i="6"/>
  <c r="BB86" i="6"/>
  <c r="BB139" i="6"/>
  <c r="BB136" i="6"/>
  <c r="BB116" i="6"/>
  <c r="BB89" i="6"/>
  <c r="BB134" i="6"/>
  <c r="CR151" i="14"/>
  <c r="CS151" i="14" s="1"/>
  <c r="CT151" i="14" s="1"/>
  <c r="CU151" i="14" s="1"/>
  <c r="CV151" i="14" s="1"/>
  <c r="CW151" i="14" s="1"/>
  <c r="CX151" i="14" s="1"/>
  <c r="CY151" i="14" s="1"/>
  <c r="CZ151" i="14" s="1"/>
  <c r="DA151" i="14" s="1"/>
  <c r="DB151" i="14" s="1"/>
  <c r="R91" i="14"/>
  <c r="DC91" i="14" s="1"/>
  <c r="R183" i="14"/>
  <c r="DC183" i="14" s="1"/>
  <c r="DD69" i="14"/>
  <c r="DE69" i="14" s="1"/>
  <c r="DF69" i="14" s="1"/>
  <c r="DG69" i="14" s="1"/>
  <c r="DH69" i="14" s="1"/>
  <c r="DI69" i="14" s="1"/>
  <c r="DJ69" i="14" s="1"/>
  <c r="DK69" i="14" s="1"/>
  <c r="DL69" i="14" s="1"/>
  <c r="DM69" i="14" s="1"/>
  <c r="DN69" i="14" s="1"/>
  <c r="DC116" i="14"/>
  <c r="DD116" i="14" s="1"/>
  <c r="DE116" i="14" s="1"/>
  <c r="DF116" i="14" s="1"/>
  <c r="DG116" i="14" s="1"/>
  <c r="DH116" i="14" s="1"/>
  <c r="DI116" i="14" s="1"/>
  <c r="DJ116" i="14" s="1"/>
  <c r="DK116" i="14" s="1"/>
  <c r="DL116" i="14" s="1"/>
  <c r="DM116" i="14" s="1"/>
  <c r="DN116" i="14" s="1"/>
  <c r="DD220" i="14"/>
  <c r="DE220" i="14" s="1"/>
  <c r="DF220" i="14" s="1"/>
  <c r="DG220" i="14" s="1"/>
  <c r="DH220" i="14" s="1"/>
  <c r="DI220" i="14" s="1"/>
  <c r="DJ220" i="14" s="1"/>
  <c r="DK220" i="14" s="1"/>
  <c r="DL220" i="14" s="1"/>
  <c r="DM220" i="14" s="1"/>
  <c r="DN220" i="14" s="1"/>
  <c r="DD154" i="14"/>
  <c r="DE154" i="14" s="1"/>
  <c r="DF154" i="14" s="1"/>
  <c r="DG154" i="14" s="1"/>
  <c r="DH154" i="14" s="1"/>
  <c r="DI154" i="14" s="1"/>
  <c r="DJ154" i="14" s="1"/>
  <c r="DK154" i="14" s="1"/>
  <c r="DL154" i="14" s="1"/>
  <c r="DM154" i="14" s="1"/>
  <c r="DN154" i="14" s="1"/>
  <c r="DD219" i="14"/>
  <c r="DE219" i="14" s="1"/>
  <c r="DF219" i="14" s="1"/>
  <c r="DG219" i="14" s="1"/>
  <c r="DH219" i="14" s="1"/>
  <c r="DI219" i="14" s="1"/>
  <c r="DJ219" i="14" s="1"/>
  <c r="DK219" i="14" s="1"/>
  <c r="DL219" i="14" s="1"/>
  <c r="DM219" i="14" s="1"/>
  <c r="DN219" i="14" s="1"/>
  <c r="DC401" i="14"/>
  <c r="DC423" i="14"/>
  <c r="DD423" i="14" s="1"/>
  <c r="DE423" i="14" s="1"/>
  <c r="DF423" i="14" s="1"/>
  <c r="DG423" i="14" s="1"/>
  <c r="DH423" i="14" s="1"/>
  <c r="DI423" i="14" s="1"/>
  <c r="DJ423" i="14" s="1"/>
  <c r="DK423" i="14" s="1"/>
  <c r="DL423" i="14" s="1"/>
  <c r="DM423" i="14" s="1"/>
  <c r="DN423" i="14" s="1"/>
  <c r="R265" i="14"/>
  <c r="DC265" i="14" s="1"/>
  <c r="R213" i="14"/>
  <c r="DC213" i="14" s="1"/>
  <c r="DD101" i="14"/>
  <c r="DE101" i="14" s="1"/>
  <c r="DF101" i="14" s="1"/>
  <c r="DG101" i="14" s="1"/>
  <c r="DH101" i="14" s="1"/>
  <c r="DI101" i="14" s="1"/>
  <c r="DJ101" i="14" s="1"/>
  <c r="DK101" i="14" s="1"/>
  <c r="DL101" i="14" s="1"/>
  <c r="DM101" i="14" s="1"/>
  <c r="DN101" i="14" s="1"/>
  <c r="S228" i="14"/>
  <c r="DO228" i="14" s="1"/>
  <c r="DD96" i="14"/>
  <c r="DE96" i="14" s="1"/>
  <c r="DF96" i="14" s="1"/>
  <c r="DG96" i="14" s="1"/>
  <c r="DH96" i="14" s="1"/>
  <c r="DI96" i="14" s="1"/>
  <c r="DJ96" i="14" s="1"/>
  <c r="DK96" i="14" s="1"/>
  <c r="DL96" i="14" s="1"/>
  <c r="DM96" i="14" s="1"/>
  <c r="DN96" i="14" s="1"/>
  <c r="S475" i="14"/>
  <c r="DD271" i="14"/>
  <c r="DE271" i="14" s="1"/>
  <c r="DF271" i="14" s="1"/>
  <c r="DG271" i="14" s="1"/>
  <c r="DH271" i="14" s="1"/>
  <c r="DI271" i="14" s="1"/>
  <c r="DJ271" i="14" s="1"/>
  <c r="DK271" i="14" s="1"/>
  <c r="DL271" i="14" s="1"/>
  <c r="DM271" i="14" s="1"/>
  <c r="DN271" i="14" s="1"/>
  <c r="DC195" i="14"/>
  <c r="DD195" i="14" s="1"/>
  <c r="DE195" i="14" s="1"/>
  <c r="DF195" i="14" s="1"/>
  <c r="DG195" i="14" s="1"/>
  <c r="DH195" i="14" s="1"/>
  <c r="DI195" i="14" s="1"/>
  <c r="DJ195" i="14" s="1"/>
  <c r="DK195" i="14" s="1"/>
  <c r="DL195" i="14" s="1"/>
  <c r="DM195" i="14" s="1"/>
  <c r="DN195" i="14" s="1"/>
  <c r="DD290" i="14"/>
  <c r="DE290" i="14" s="1"/>
  <c r="DF290" i="14" s="1"/>
  <c r="DG290" i="14" s="1"/>
  <c r="DH290" i="14" s="1"/>
  <c r="DI290" i="14" s="1"/>
  <c r="DJ290" i="14" s="1"/>
  <c r="DK290" i="14" s="1"/>
  <c r="DL290" i="14" s="1"/>
  <c r="DM290" i="14" s="1"/>
  <c r="DN290" i="14" s="1"/>
  <c r="R261" i="14"/>
  <c r="BA7" i="6"/>
  <c r="BM17" i="14"/>
  <c r="R430" i="14"/>
  <c r="BA6" i="6"/>
  <c r="BM14" i="14"/>
  <c r="R331" i="14"/>
  <c r="S385" i="14"/>
  <c r="DD73" i="14"/>
  <c r="DE73" i="14" s="1"/>
  <c r="DF73" i="14" s="1"/>
  <c r="DG73" i="14" s="1"/>
  <c r="DH73" i="14" s="1"/>
  <c r="DI73" i="14" s="1"/>
  <c r="DJ73" i="14" s="1"/>
  <c r="DK73" i="14" s="1"/>
  <c r="DL73" i="14" s="1"/>
  <c r="DM73" i="14" s="1"/>
  <c r="DN73" i="14" s="1"/>
  <c r="S455" i="14"/>
  <c r="DO455" i="14" s="1"/>
  <c r="DD463" i="14"/>
  <c r="DE463" i="14" s="1"/>
  <c r="DF463" i="14" s="1"/>
  <c r="DG463" i="14" s="1"/>
  <c r="DH463" i="14" s="1"/>
  <c r="DI463" i="14" s="1"/>
  <c r="DJ463" i="14" s="1"/>
  <c r="DK463" i="14" s="1"/>
  <c r="DL463" i="14" s="1"/>
  <c r="DM463" i="14" s="1"/>
  <c r="DN463" i="14" s="1"/>
  <c r="AG55" i="11"/>
  <c r="AF54" i="11"/>
  <c r="DD215" i="14"/>
  <c r="DE215" i="14" s="1"/>
  <c r="DF215" i="14" s="1"/>
  <c r="DG215" i="14" s="1"/>
  <c r="DH215" i="14" s="1"/>
  <c r="DI215" i="14" s="1"/>
  <c r="DJ215" i="14" s="1"/>
  <c r="DK215" i="14" s="1"/>
  <c r="DL215" i="14" s="1"/>
  <c r="DM215" i="14" s="1"/>
  <c r="DN215" i="14" s="1"/>
  <c r="DC112" i="14"/>
  <c r="DD112" i="14" s="1"/>
  <c r="DE112" i="14" s="1"/>
  <c r="DF112" i="14" s="1"/>
  <c r="DG112" i="14" s="1"/>
  <c r="DH112" i="14" s="1"/>
  <c r="DI112" i="14" s="1"/>
  <c r="DJ112" i="14" s="1"/>
  <c r="DK112" i="14" s="1"/>
  <c r="DL112" i="14" s="1"/>
  <c r="DM112" i="14" s="1"/>
  <c r="DN112" i="14" s="1"/>
  <c r="R54" i="11"/>
  <c r="S55" i="11"/>
  <c r="AA54" i="11"/>
  <c r="DC295" i="14"/>
  <c r="DD295" i="14" s="1"/>
  <c r="DE295" i="14" s="1"/>
  <c r="DF295" i="14" s="1"/>
  <c r="DG295" i="14" s="1"/>
  <c r="DH295" i="14" s="1"/>
  <c r="DI295" i="14" s="1"/>
  <c r="DJ295" i="14" s="1"/>
  <c r="DK295" i="14" s="1"/>
  <c r="DL295" i="14" s="1"/>
  <c r="DM295" i="14" s="1"/>
  <c r="DN295" i="14" s="1"/>
  <c r="A46" i="15"/>
  <c r="D45" i="15"/>
  <c r="E45" i="15"/>
  <c r="R390" i="14"/>
  <c r="R229" i="14"/>
  <c r="DC229" i="14" s="1"/>
  <c r="R72" i="14"/>
  <c r="DC434" i="14"/>
  <c r="DD434" i="14" s="1"/>
  <c r="DE434" i="14" s="1"/>
  <c r="DF434" i="14" s="1"/>
  <c r="DG434" i="14" s="1"/>
  <c r="DH434" i="14" s="1"/>
  <c r="DI434" i="14" s="1"/>
  <c r="DJ434" i="14" s="1"/>
  <c r="DK434" i="14" s="1"/>
  <c r="DL434" i="14" s="1"/>
  <c r="DM434" i="14" s="1"/>
  <c r="DN434" i="14" s="1"/>
  <c r="DC191" i="14"/>
  <c r="DD191" i="14" s="1"/>
  <c r="DE191" i="14" s="1"/>
  <c r="DF191" i="14" s="1"/>
  <c r="DG191" i="14" s="1"/>
  <c r="DH191" i="14" s="1"/>
  <c r="DI191" i="14" s="1"/>
  <c r="DJ191" i="14" s="1"/>
  <c r="DK191" i="14" s="1"/>
  <c r="DL191" i="14" s="1"/>
  <c r="DM191" i="14" s="1"/>
  <c r="DN191" i="14" s="1"/>
  <c r="R446" i="14"/>
  <c r="DC446" i="14" s="1"/>
  <c r="DD124" i="14"/>
  <c r="DE124" i="14" s="1"/>
  <c r="DF124" i="14" s="1"/>
  <c r="DG124" i="14" s="1"/>
  <c r="DH124" i="14" s="1"/>
  <c r="DI124" i="14" s="1"/>
  <c r="DJ124" i="14" s="1"/>
  <c r="DK124" i="14" s="1"/>
  <c r="DL124" i="14" s="1"/>
  <c r="DM124" i="14" s="1"/>
  <c r="DN124" i="14" s="1"/>
  <c r="R83" i="14"/>
  <c r="DC83" i="14" s="1"/>
  <c r="R481" i="14"/>
  <c r="DC481" i="14" s="1"/>
  <c r="R201" i="14"/>
  <c r="DC201" i="14" s="1"/>
  <c r="S267" i="14"/>
  <c r="DO267" i="14" s="1"/>
  <c r="DC350" i="14"/>
  <c r="DD350" i="14" s="1"/>
  <c r="DE350" i="14" s="1"/>
  <c r="DF350" i="14" s="1"/>
  <c r="DG350" i="14" s="1"/>
  <c r="DH350" i="14" s="1"/>
  <c r="DI350" i="14" s="1"/>
  <c r="DJ350" i="14" s="1"/>
  <c r="DK350" i="14" s="1"/>
  <c r="DL350" i="14" s="1"/>
  <c r="DM350" i="14" s="1"/>
  <c r="DN350" i="14" s="1"/>
  <c r="R307" i="14"/>
  <c r="DC307" i="14" s="1"/>
  <c r="DC23" i="14"/>
  <c r="DD23" i="14" s="1"/>
  <c r="DE23" i="14" s="1"/>
  <c r="DF23" i="14" s="1"/>
  <c r="DG23" i="14" s="1"/>
  <c r="DH23" i="14" s="1"/>
  <c r="DI23" i="14" s="1"/>
  <c r="DJ23" i="14" s="1"/>
  <c r="DK23" i="14" s="1"/>
  <c r="DL23" i="14" s="1"/>
  <c r="DM23" i="14" s="1"/>
  <c r="DN23" i="14" s="1"/>
  <c r="DC376" i="14"/>
  <c r="DD376" i="14" s="1"/>
  <c r="DE376" i="14" s="1"/>
  <c r="DF376" i="14" s="1"/>
  <c r="DG376" i="14" s="1"/>
  <c r="DH376" i="14" s="1"/>
  <c r="DI376" i="14" s="1"/>
  <c r="DJ376" i="14" s="1"/>
  <c r="DK376" i="14" s="1"/>
  <c r="DL376" i="14" s="1"/>
  <c r="DM376" i="14" s="1"/>
  <c r="DN376" i="14" s="1"/>
  <c r="R13" i="14"/>
  <c r="DD413" i="14"/>
  <c r="DE413" i="14" s="1"/>
  <c r="DF413" i="14" s="1"/>
  <c r="DG413" i="14" s="1"/>
  <c r="DH413" i="14" s="1"/>
  <c r="DI413" i="14" s="1"/>
  <c r="DJ413" i="14" s="1"/>
  <c r="DK413" i="14" s="1"/>
  <c r="DL413" i="14" s="1"/>
  <c r="DM413" i="14" s="1"/>
  <c r="DN413" i="14" s="1"/>
  <c r="R454" i="14"/>
  <c r="DC454" i="14" s="1"/>
  <c r="R63" i="14"/>
  <c r="DD483" i="14"/>
  <c r="DE483" i="14" s="1"/>
  <c r="DF483" i="14" s="1"/>
  <c r="DG483" i="14" s="1"/>
  <c r="DH483" i="14" s="1"/>
  <c r="DI483" i="14" s="1"/>
  <c r="DJ483" i="14" s="1"/>
  <c r="DK483" i="14" s="1"/>
  <c r="DL483" i="14" s="1"/>
  <c r="DM483" i="14" s="1"/>
  <c r="DN483" i="14" s="1"/>
  <c r="S382" i="14"/>
  <c r="DO382" i="14" s="1"/>
  <c r="DC363" i="14"/>
  <c r="DD363" i="14" s="1"/>
  <c r="DE363" i="14" s="1"/>
  <c r="DF363" i="14" s="1"/>
  <c r="DG363" i="14" s="1"/>
  <c r="DH363" i="14" s="1"/>
  <c r="DI363" i="14" s="1"/>
  <c r="DJ363" i="14" s="1"/>
  <c r="DK363" i="14" s="1"/>
  <c r="DL363" i="14" s="1"/>
  <c r="DM363" i="14" s="1"/>
  <c r="DN363" i="14" s="1"/>
  <c r="DC252" i="14"/>
  <c r="DD252" i="14" s="1"/>
  <c r="DE252" i="14" s="1"/>
  <c r="DF252" i="14" s="1"/>
  <c r="DG252" i="14" s="1"/>
  <c r="DH252" i="14" s="1"/>
  <c r="DI252" i="14" s="1"/>
  <c r="DJ252" i="14" s="1"/>
  <c r="DK252" i="14" s="1"/>
  <c r="DL252" i="14" s="1"/>
  <c r="DM252" i="14" s="1"/>
  <c r="DN252" i="14" s="1"/>
  <c r="DD171" i="14"/>
  <c r="DE171" i="14" s="1"/>
  <c r="DF171" i="14" s="1"/>
  <c r="DG171" i="14" s="1"/>
  <c r="DH171" i="14" s="1"/>
  <c r="DI171" i="14" s="1"/>
  <c r="DJ171" i="14" s="1"/>
  <c r="DK171" i="14" s="1"/>
  <c r="DL171" i="14" s="1"/>
  <c r="DM171" i="14" s="1"/>
  <c r="DN171" i="14" s="1"/>
  <c r="DD418" i="14"/>
  <c r="DE418" i="14" s="1"/>
  <c r="DF418" i="14" s="1"/>
  <c r="DG418" i="14" s="1"/>
  <c r="DH418" i="14" s="1"/>
  <c r="DI418" i="14" s="1"/>
  <c r="DJ418" i="14" s="1"/>
  <c r="DK418" i="14" s="1"/>
  <c r="DL418" i="14" s="1"/>
  <c r="DM418" i="14" s="1"/>
  <c r="DN418" i="14" s="1"/>
  <c r="R223" i="14"/>
  <c r="R263" i="14"/>
  <c r="DC263" i="14" s="1"/>
  <c r="DD371" i="14"/>
  <c r="DE371" i="14" s="1"/>
  <c r="DF371" i="14" s="1"/>
  <c r="DG371" i="14" s="1"/>
  <c r="DH371" i="14" s="1"/>
  <c r="DI371" i="14" s="1"/>
  <c r="DJ371" i="14" s="1"/>
  <c r="DK371" i="14" s="1"/>
  <c r="DL371" i="14" s="1"/>
  <c r="DM371" i="14" s="1"/>
  <c r="DN371" i="14" s="1"/>
  <c r="CQ37" i="14"/>
  <c r="CR37" i="14" s="1"/>
  <c r="CS37" i="14" s="1"/>
  <c r="CT37" i="14" s="1"/>
  <c r="CU37" i="14" s="1"/>
  <c r="CV37" i="14" s="1"/>
  <c r="CW37" i="14" s="1"/>
  <c r="CX37" i="14" s="1"/>
  <c r="CY37" i="14" s="1"/>
  <c r="CZ37" i="14" s="1"/>
  <c r="DA37" i="14" s="1"/>
  <c r="DB37" i="14" s="1"/>
  <c r="DC75" i="14"/>
  <c r="DD75" i="14" s="1"/>
  <c r="DE75" i="14" s="1"/>
  <c r="DF75" i="14" s="1"/>
  <c r="DG75" i="14" s="1"/>
  <c r="DH75" i="14" s="1"/>
  <c r="DI75" i="14" s="1"/>
  <c r="DJ75" i="14" s="1"/>
  <c r="DK75" i="14" s="1"/>
  <c r="DL75" i="14" s="1"/>
  <c r="DM75" i="14" s="1"/>
  <c r="DN75" i="14" s="1"/>
  <c r="BA5" i="6"/>
  <c r="BM12" i="14"/>
  <c r="BL2" i="14"/>
  <c r="BL3" i="14" s="1"/>
  <c r="BA73" i="6" s="1"/>
  <c r="BA82" i="6" s="1"/>
  <c r="DC465" i="14"/>
  <c r="DD465" i="14" s="1"/>
  <c r="DE465" i="14" s="1"/>
  <c r="DF465" i="14" s="1"/>
  <c r="DG465" i="14" s="1"/>
  <c r="DH465" i="14" s="1"/>
  <c r="DI465" i="14" s="1"/>
  <c r="DJ465" i="14" s="1"/>
  <c r="DK465" i="14" s="1"/>
  <c r="DL465" i="14" s="1"/>
  <c r="DM465" i="14" s="1"/>
  <c r="DN465" i="14" s="1"/>
  <c r="DC466" i="14"/>
  <c r="DD466" i="14" s="1"/>
  <c r="DE466" i="14" s="1"/>
  <c r="DF466" i="14" s="1"/>
  <c r="DG466" i="14" s="1"/>
  <c r="DH466" i="14" s="1"/>
  <c r="DI466" i="14" s="1"/>
  <c r="DJ466" i="14" s="1"/>
  <c r="DK466" i="14" s="1"/>
  <c r="DL466" i="14" s="1"/>
  <c r="DM466" i="14" s="1"/>
  <c r="DN466" i="14" s="1"/>
  <c r="R66" i="14"/>
  <c r="DC66" i="14" s="1"/>
  <c r="CR333" i="14"/>
  <c r="CS333" i="14" s="1"/>
  <c r="CT333" i="14" s="1"/>
  <c r="CU333" i="14" s="1"/>
  <c r="CV333" i="14" s="1"/>
  <c r="CW333" i="14" s="1"/>
  <c r="CX333" i="14" s="1"/>
  <c r="CY333" i="14" s="1"/>
  <c r="CZ333" i="14" s="1"/>
  <c r="DA333" i="14" s="1"/>
  <c r="DB333" i="14" s="1"/>
  <c r="CR16" i="14"/>
  <c r="CS16" i="14" s="1"/>
  <c r="CT16" i="14" s="1"/>
  <c r="CU16" i="14" s="1"/>
  <c r="CV16" i="14" s="1"/>
  <c r="CW16" i="14" s="1"/>
  <c r="CX16" i="14" s="1"/>
  <c r="CY16" i="14" s="1"/>
  <c r="CZ16" i="14" s="1"/>
  <c r="DA16" i="14" s="1"/>
  <c r="DB16" i="14" s="1"/>
  <c r="DD18" i="14"/>
  <c r="DE18" i="14" s="1"/>
  <c r="DF18" i="14" s="1"/>
  <c r="DG18" i="14" s="1"/>
  <c r="DH18" i="14" s="1"/>
  <c r="DI18" i="14" s="1"/>
  <c r="DJ18" i="14" s="1"/>
  <c r="DK18" i="14" s="1"/>
  <c r="DL18" i="14" s="1"/>
  <c r="DM18" i="14" s="1"/>
  <c r="DN18" i="14" s="1"/>
  <c r="R32" i="14"/>
  <c r="DC32" i="14" s="1"/>
  <c r="DD284" i="14"/>
  <c r="DE284" i="14" s="1"/>
  <c r="DF284" i="14" s="1"/>
  <c r="DG284" i="14" s="1"/>
  <c r="DH284" i="14" s="1"/>
  <c r="DI284" i="14" s="1"/>
  <c r="DJ284" i="14" s="1"/>
  <c r="DK284" i="14" s="1"/>
  <c r="DL284" i="14" s="1"/>
  <c r="DM284" i="14" s="1"/>
  <c r="DN284" i="14" s="1"/>
  <c r="DD94" i="14"/>
  <c r="DE94" i="14" s="1"/>
  <c r="DF94" i="14" s="1"/>
  <c r="DG94" i="14" s="1"/>
  <c r="DH94" i="14" s="1"/>
  <c r="DI94" i="14" s="1"/>
  <c r="DJ94" i="14" s="1"/>
  <c r="DK94" i="14" s="1"/>
  <c r="DL94" i="14" s="1"/>
  <c r="DM94" i="14" s="1"/>
  <c r="DN94" i="14" s="1"/>
  <c r="DD491" i="14"/>
  <c r="DE491" i="14" s="1"/>
  <c r="DF491" i="14" s="1"/>
  <c r="DG491" i="14" s="1"/>
  <c r="DH491" i="14" s="1"/>
  <c r="DI491" i="14" s="1"/>
  <c r="DJ491" i="14" s="1"/>
  <c r="DK491" i="14" s="1"/>
  <c r="DL491" i="14" s="1"/>
  <c r="DM491" i="14" s="1"/>
  <c r="DN491" i="14" s="1"/>
  <c r="DD378" i="14"/>
  <c r="DE378" i="14" s="1"/>
  <c r="DF378" i="14" s="1"/>
  <c r="DG378" i="14" s="1"/>
  <c r="DH378" i="14" s="1"/>
  <c r="DI378" i="14" s="1"/>
  <c r="DJ378" i="14" s="1"/>
  <c r="DK378" i="14" s="1"/>
  <c r="DL378" i="14" s="1"/>
  <c r="DM378" i="14" s="1"/>
  <c r="DN378" i="14" s="1"/>
  <c r="R82" i="14"/>
  <c r="DC82" i="14" s="1"/>
  <c r="DO433" i="14"/>
  <c r="CQ92" i="14"/>
  <c r="CR92" i="14" s="1"/>
  <c r="CS92" i="14" s="1"/>
  <c r="CT92" i="14" s="1"/>
  <c r="CU92" i="14" s="1"/>
  <c r="CV92" i="14" s="1"/>
  <c r="CW92" i="14" s="1"/>
  <c r="CX92" i="14" s="1"/>
  <c r="CY92" i="14" s="1"/>
  <c r="CZ92" i="14" s="1"/>
  <c r="DA92" i="14" s="1"/>
  <c r="DB92" i="14" s="1"/>
  <c r="CR50" i="14"/>
  <c r="CS50" i="14" s="1"/>
  <c r="CT50" i="14" s="1"/>
  <c r="CU50" i="14" s="1"/>
  <c r="CV50" i="14" s="1"/>
  <c r="CW50" i="14" s="1"/>
  <c r="CX50" i="14" s="1"/>
  <c r="CY50" i="14" s="1"/>
  <c r="CZ50" i="14" s="1"/>
  <c r="DA50" i="14" s="1"/>
  <c r="DB50" i="14" s="1"/>
  <c r="S427" i="14"/>
  <c r="DO427" i="14" s="1"/>
  <c r="S273" i="14"/>
  <c r="DO273" i="14" s="1"/>
  <c r="CR398" i="14"/>
  <c r="CS398" i="14" s="1"/>
  <c r="CT398" i="14" s="1"/>
  <c r="CU398" i="14" s="1"/>
  <c r="CV398" i="14" s="1"/>
  <c r="CW398" i="14" s="1"/>
  <c r="CX398" i="14" s="1"/>
  <c r="CY398" i="14" s="1"/>
  <c r="CZ398" i="14" s="1"/>
  <c r="DA398" i="14" s="1"/>
  <c r="DB398" i="14" s="1"/>
  <c r="AT110" i="10"/>
  <c r="BD159" i="16"/>
  <c r="AT45" i="10"/>
  <c r="BE1" i="16"/>
  <c r="AU166" i="10"/>
  <c r="AV3" i="10"/>
  <c r="AU86" i="10"/>
  <c r="AU62" i="10"/>
  <c r="AU8" i="10"/>
  <c r="AU82" i="10"/>
  <c r="AU68" i="10"/>
  <c r="AU25" i="10" s="1"/>
  <c r="AU54" i="10"/>
  <c r="AU83" i="10"/>
  <c r="AU74" i="10"/>
  <c r="AU31" i="10" s="1"/>
  <c r="AU160" i="10"/>
  <c r="AU47" i="10"/>
  <c r="AU71" i="10"/>
  <c r="AU28" i="10" s="1"/>
  <c r="AU53" i="10"/>
  <c r="AU76" i="10"/>
  <c r="AU33" i="10" s="1"/>
  <c r="AU158" i="10"/>
  <c r="AU61" i="10"/>
  <c r="AU79" i="10"/>
  <c r="AU36" i="10" s="1"/>
  <c r="AU63" i="10"/>
  <c r="AU56" i="10"/>
  <c r="AU77" i="10"/>
  <c r="AU34" i="10" s="1"/>
  <c r="AU9" i="10"/>
  <c r="AU107" i="10"/>
  <c r="AU58" i="10"/>
  <c r="AU75" i="10"/>
  <c r="AU32" i="10" s="1"/>
  <c r="AU165" i="10"/>
  <c r="AU44" i="10"/>
  <c r="AU69" i="10"/>
  <c r="AU26" i="10" s="1"/>
  <c r="AU57" i="10"/>
  <c r="AU73" i="10"/>
  <c r="AU30" i="10" s="1"/>
  <c r="AU108" i="10"/>
  <c r="AU50" i="10"/>
  <c r="AU66" i="10"/>
  <c r="AU38" i="10"/>
  <c r="AU49" i="10"/>
  <c r="AU167" i="10"/>
  <c r="AU176" i="10" s="1"/>
  <c r="AU104" i="10"/>
  <c r="AU90" i="10"/>
  <c r="AU88" i="10"/>
  <c r="AU70" i="10"/>
  <c r="AU27" i="10" s="1"/>
  <c r="AU52" i="10"/>
  <c r="AU89" i="10"/>
  <c r="AU48" i="10"/>
  <c r="AU46" i="10"/>
  <c r="AU163" i="10"/>
  <c r="AU60" i="10"/>
  <c r="AU78" i="10"/>
  <c r="AU35" i="10" s="1"/>
  <c r="AU59" i="10"/>
  <c r="AU159" i="10"/>
  <c r="AU164" i="10"/>
  <c r="AU67" i="10"/>
  <c r="AU24" i="10" s="1"/>
  <c r="AU64" i="10"/>
  <c r="AU55" i="10"/>
  <c r="AU72" i="10"/>
  <c r="AU29" i="10" s="1"/>
  <c r="AU93" i="10"/>
  <c r="AU80" i="10"/>
  <c r="AU37" i="10" s="1"/>
  <c r="AU109" i="10"/>
  <c r="AU51" i="10"/>
  <c r="AT168" i="10"/>
  <c r="AP96" i="10"/>
  <c r="AP98" i="10"/>
  <c r="AZ4" i="23" s="1"/>
  <c r="BD5" i="16"/>
  <c r="BD10" i="16" s="1"/>
  <c r="AT23" i="10"/>
  <c r="AT22" i="10" s="1"/>
  <c r="AT39" i="10" s="1"/>
  <c r="AT65" i="10"/>
  <c r="AQ87" i="10"/>
  <c r="AQ103" i="10"/>
  <c r="AQ81" i="10"/>
  <c r="AO96" i="10"/>
  <c r="AO98" i="10"/>
  <c r="AY4" i="23" s="1"/>
  <c r="AY9" i="23" s="1"/>
  <c r="AY12" i="23" s="1"/>
  <c r="AO37" i="11"/>
  <c r="AM32" i="11"/>
  <c r="AI33" i="11" s="1"/>
  <c r="BL4" i="14"/>
  <c r="BK6" i="14"/>
  <c r="S45" i="14" l="1"/>
  <c r="DO45" i="14" s="1"/>
  <c r="DP45" i="14" s="1"/>
  <c r="DQ45" i="14" s="1"/>
  <c r="DR45" i="14" s="1"/>
  <c r="DS45" i="14" s="1"/>
  <c r="DT45" i="14" s="1"/>
  <c r="DU45" i="14" s="1"/>
  <c r="DV45" i="14" s="1"/>
  <c r="DW45" i="14" s="1"/>
  <c r="DX45" i="14" s="1"/>
  <c r="DY45" i="14" s="1"/>
  <c r="DZ45" i="14" s="1"/>
  <c r="DD134" i="14"/>
  <c r="DE134" i="14" s="1"/>
  <c r="DF134" i="14" s="1"/>
  <c r="DG134" i="14" s="1"/>
  <c r="DH134" i="14" s="1"/>
  <c r="DI134" i="14" s="1"/>
  <c r="DJ134" i="14" s="1"/>
  <c r="DK134" i="14" s="1"/>
  <c r="DL134" i="14" s="1"/>
  <c r="DM134" i="14" s="1"/>
  <c r="DN134" i="14" s="1"/>
  <c r="S71" i="14"/>
  <c r="DO71" i="14" s="1"/>
  <c r="DP71" i="14" s="1"/>
  <c r="DQ71" i="14" s="1"/>
  <c r="DR71" i="14" s="1"/>
  <c r="DS71" i="14" s="1"/>
  <c r="DT71" i="14" s="1"/>
  <c r="DU71" i="14" s="1"/>
  <c r="DV71" i="14" s="1"/>
  <c r="DW71" i="14" s="1"/>
  <c r="DX71" i="14" s="1"/>
  <c r="DY71" i="14" s="1"/>
  <c r="DZ71" i="14" s="1"/>
  <c r="AT13" i="10"/>
  <c r="AT11" i="10"/>
  <c r="DD449" i="14"/>
  <c r="DE449" i="14" s="1"/>
  <c r="DF449" i="14" s="1"/>
  <c r="DG449" i="14" s="1"/>
  <c r="DH449" i="14" s="1"/>
  <c r="DI449" i="14" s="1"/>
  <c r="DJ449" i="14" s="1"/>
  <c r="DK449" i="14" s="1"/>
  <c r="DL449" i="14" s="1"/>
  <c r="DM449" i="14" s="1"/>
  <c r="DN449" i="14" s="1"/>
  <c r="BE159" i="23"/>
  <c r="AZ9" i="23"/>
  <c r="AZ12" i="23" s="1"/>
  <c r="DD476" i="14"/>
  <c r="DE476" i="14" s="1"/>
  <c r="DF476" i="14" s="1"/>
  <c r="DG476" i="14" s="1"/>
  <c r="DH476" i="14" s="1"/>
  <c r="DI476" i="14" s="1"/>
  <c r="DJ476" i="14" s="1"/>
  <c r="DK476" i="14" s="1"/>
  <c r="DL476" i="14" s="1"/>
  <c r="DM476" i="14" s="1"/>
  <c r="DN476" i="14" s="1"/>
  <c r="S482" i="14"/>
  <c r="DO482" i="14" s="1"/>
  <c r="I43" i="11"/>
  <c r="K43" i="11" s="1"/>
  <c r="G44" i="11" s="1"/>
  <c r="H44" i="11" s="1"/>
  <c r="J44" i="11"/>
  <c r="S310" i="14"/>
  <c r="DO310" i="14" s="1"/>
  <c r="DP310" i="14" s="1"/>
  <c r="DQ310" i="14" s="1"/>
  <c r="DR310" i="14" s="1"/>
  <c r="DS310" i="14" s="1"/>
  <c r="DT310" i="14" s="1"/>
  <c r="DU310" i="14" s="1"/>
  <c r="DV310" i="14" s="1"/>
  <c r="DW310" i="14" s="1"/>
  <c r="DX310" i="14" s="1"/>
  <c r="DY310" i="14" s="1"/>
  <c r="DZ310" i="14" s="1"/>
  <c r="DD90" i="14"/>
  <c r="DE90" i="14" s="1"/>
  <c r="DF90" i="14" s="1"/>
  <c r="DG90" i="14" s="1"/>
  <c r="DH90" i="14" s="1"/>
  <c r="DI90" i="14" s="1"/>
  <c r="DJ90" i="14" s="1"/>
  <c r="DK90" i="14" s="1"/>
  <c r="DL90" i="14" s="1"/>
  <c r="DM90" i="14" s="1"/>
  <c r="DN90" i="14" s="1"/>
  <c r="DD117" i="14"/>
  <c r="DE117" i="14" s="1"/>
  <c r="DF117" i="14" s="1"/>
  <c r="DG117" i="14" s="1"/>
  <c r="DH117" i="14" s="1"/>
  <c r="DI117" i="14" s="1"/>
  <c r="DJ117" i="14" s="1"/>
  <c r="DK117" i="14" s="1"/>
  <c r="DL117" i="14" s="1"/>
  <c r="DM117" i="14" s="1"/>
  <c r="DN117" i="14" s="1"/>
  <c r="S258" i="14"/>
  <c r="DO258" i="14" s="1"/>
  <c r="DD203" i="14"/>
  <c r="DE203" i="14" s="1"/>
  <c r="DF203" i="14" s="1"/>
  <c r="DG203" i="14" s="1"/>
  <c r="DH203" i="14" s="1"/>
  <c r="DI203" i="14" s="1"/>
  <c r="DJ203" i="14" s="1"/>
  <c r="DK203" i="14" s="1"/>
  <c r="DL203" i="14" s="1"/>
  <c r="DM203" i="14" s="1"/>
  <c r="DN203" i="14" s="1"/>
  <c r="S141" i="14"/>
  <c r="DO141" i="14" s="1"/>
  <c r="DP141" i="14" s="1"/>
  <c r="DQ141" i="14" s="1"/>
  <c r="DR141" i="14" s="1"/>
  <c r="DS141" i="14" s="1"/>
  <c r="DT141" i="14" s="1"/>
  <c r="DU141" i="14" s="1"/>
  <c r="DV141" i="14" s="1"/>
  <c r="DW141" i="14" s="1"/>
  <c r="DX141" i="14" s="1"/>
  <c r="DY141" i="14" s="1"/>
  <c r="DZ141" i="14" s="1"/>
  <c r="DD239" i="14"/>
  <c r="DE239" i="14" s="1"/>
  <c r="DF239" i="14" s="1"/>
  <c r="DG239" i="14" s="1"/>
  <c r="DH239" i="14" s="1"/>
  <c r="DI239" i="14" s="1"/>
  <c r="DJ239" i="14" s="1"/>
  <c r="DK239" i="14" s="1"/>
  <c r="DL239" i="14" s="1"/>
  <c r="DM239" i="14" s="1"/>
  <c r="DN239" i="14" s="1"/>
  <c r="DD64" i="14"/>
  <c r="DE64" i="14" s="1"/>
  <c r="DF64" i="14" s="1"/>
  <c r="DG64" i="14" s="1"/>
  <c r="DH64" i="14" s="1"/>
  <c r="DI64" i="14" s="1"/>
  <c r="DJ64" i="14" s="1"/>
  <c r="DK64" i="14" s="1"/>
  <c r="DL64" i="14" s="1"/>
  <c r="DM64" i="14" s="1"/>
  <c r="DN64" i="14" s="1"/>
  <c r="DD106" i="14"/>
  <c r="DE106" i="14" s="1"/>
  <c r="DF106" i="14" s="1"/>
  <c r="DG106" i="14" s="1"/>
  <c r="DH106" i="14" s="1"/>
  <c r="DI106" i="14" s="1"/>
  <c r="DJ106" i="14" s="1"/>
  <c r="DK106" i="14" s="1"/>
  <c r="DL106" i="14" s="1"/>
  <c r="DM106" i="14" s="1"/>
  <c r="DN106" i="14" s="1"/>
  <c r="DD169" i="14"/>
  <c r="DE169" i="14" s="1"/>
  <c r="DF169" i="14" s="1"/>
  <c r="DG169" i="14" s="1"/>
  <c r="DH169" i="14" s="1"/>
  <c r="DI169" i="14" s="1"/>
  <c r="DJ169" i="14" s="1"/>
  <c r="DK169" i="14" s="1"/>
  <c r="DL169" i="14" s="1"/>
  <c r="DM169" i="14" s="1"/>
  <c r="DN169" i="14" s="1"/>
  <c r="S296" i="14"/>
  <c r="DO296" i="14" s="1"/>
  <c r="DP296" i="14" s="1"/>
  <c r="DQ296" i="14" s="1"/>
  <c r="DR296" i="14" s="1"/>
  <c r="DS296" i="14" s="1"/>
  <c r="DT296" i="14" s="1"/>
  <c r="DU296" i="14" s="1"/>
  <c r="DV296" i="14" s="1"/>
  <c r="DW296" i="14" s="1"/>
  <c r="DX296" i="14" s="1"/>
  <c r="DY296" i="14" s="1"/>
  <c r="DZ296" i="14" s="1"/>
  <c r="DD324" i="14"/>
  <c r="DE324" i="14" s="1"/>
  <c r="DF324" i="14" s="1"/>
  <c r="DG324" i="14" s="1"/>
  <c r="DH324" i="14" s="1"/>
  <c r="DI324" i="14" s="1"/>
  <c r="DJ324" i="14" s="1"/>
  <c r="DK324" i="14" s="1"/>
  <c r="DL324" i="14" s="1"/>
  <c r="DM324" i="14" s="1"/>
  <c r="DN324" i="14" s="1"/>
  <c r="DD326" i="14"/>
  <c r="DE326" i="14" s="1"/>
  <c r="DF326" i="14" s="1"/>
  <c r="DG326" i="14" s="1"/>
  <c r="DH326" i="14" s="1"/>
  <c r="DI326" i="14" s="1"/>
  <c r="DJ326" i="14" s="1"/>
  <c r="DK326" i="14" s="1"/>
  <c r="DL326" i="14" s="1"/>
  <c r="DM326" i="14" s="1"/>
  <c r="DN326" i="14" s="1"/>
  <c r="DD232" i="14"/>
  <c r="DE232" i="14" s="1"/>
  <c r="DF232" i="14" s="1"/>
  <c r="DG232" i="14" s="1"/>
  <c r="DH232" i="14" s="1"/>
  <c r="DI232" i="14" s="1"/>
  <c r="DJ232" i="14" s="1"/>
  <c r="DK232" i="14" s="1"/>
  <c r="DL232" i="14" s="1"/>
  <c r="DM232" i="14" s="1"/>
  <c r="DN232" i="14" s="1"/>
  <c r="DC62" i="14"/>
  <c r="DD62" i="14" s="1"/>
  <c r="DE62" i="14" s="1"/>
  <c r="DF62" i="14" s="1"/>
  <c r="DG62" i="14" s="1"/>
  <c r="DH62" i="14" s="1"/>
  <c r="DI62" i="14" s="1"/>
  <c r="DJ62" i="14" s="1"/>
  <c r="DK62" i="14" s="1"/>
  <c r="DL62" i="14" s="1"/>
  <c r="DM62" i="14" s="1"/>
  <c r="DN62" i="14" s="1"/>
  <c r="S253" i="14"/>
  <c r="DO253" i="14" s="1"/>
  <c r="DD100" i="14"/>
  <c r="DE100" i="14" s="1"/>
  <c r="DF100" i="14" s="1"/>
  <c r="DG100" i="14" s="1"/>
  <c r="DH100" i="14" s="1"/>
  <c r="DI100" i="14" s="1"/>
  <c r="DJ100" i="14" s="1"/>
  <c r="DK100" i="14" s="1"/>
  <c r="DL100" i="14" s="1"/>
  <c r="DM100" i="14" s="1"/>
  <c r="DN100" i="14" s="1"/>
  <c r="DD33" i="14"/>
  <c r="DE33" i="14" s="1"/>
  <c r="DF33" i="14" s="1"/>
  <c r="DG33" i="14" s="1"/>
  <c r="DH33" i="14" s="1"/>
  <c r="DI33" i="14" s="1"/>
  <c r="DJ33" i="14" s="1"/>
  <c r="DK33" i="14" s="1"/>
  <c r="DL33" i="14" s="1"/>
  <c r="DM33" i="14" s="1"/>
  <c r="DN33" i="14" s="1"/>
  <c r="S33" i="14" s="1"/>
  <c r="DO33" i="14" s="1"/>
  <c r="S316" i="14"/>
  <c r="DO316" i="14" s="1"/>
  <c r="DD495" i="14"/>
  <c r="DE495" i="14" s="1"/>
  <c r="DF495" i="14" s="1"/>
  <c r="DG495" i="14" s="1"/>
  <c r="DH495" i="14" s="1"/>
  <c r="DI495" i="14" s="1"/>
  <c r="DJ495" i="14" s="1"/>
  <c r="DK495" i="14" s="1"/>
  <c r="DL495" i="14" s="1"/>
  <c r="DM495" i="14" s="1"/>
  <c r="DN495" i="14" s="1"/>
  <c r="DP416" i="14"/>
  <c r="DQ416" i="14" s="1"/>
  <c r="DR416" i="14" s="1"/>
  <c r="DS416" i="14" s="1"/>
  <c r="DT416" i="14" s="1"/>
  <c r="DU416" i="14" s="1"/>
  <c r="DV416" i="14" s="1"/>
  <c r="DW416" i="14" s="1"/>
  <c r="DX416" i="14" s="1"/>
  <c r="DY416" i="14" s="1"/>
  <c r="DZ416" i="14" s="1"/>
  <c r="S240" i="14"/>
  <c r="DO240" i="14" s="1"/>
  <c r="AU7" i="10"/>
  <c r="AU10" i="10" s="1"/>
  <c r="DD38" i="14"/>
  <c r="DE38" i="14" s="1"/>
  <c r="DF38" i="14" s="1"/>
  <c r="DG38" i="14" s="1"/>
  <c r="DH38" i="14" s="1"/>
  <c r="DI38" i="14" s="1"/>
  <c r="DJ38" i="14" s="1"/>
  <c r="DK38" i="14" s="1"/>
  <c r="DL38" i="14" s="1"/>
  <c r="DM38" i="14" s="1"/>
  <c r="DN38" i="14" s="1"/>
  <c r="S231" i="14"/>
  <c r="DO231" i="14" s="1"/>
  <c r="DP231" i="14" s="1"/>
  <c r="DQ231" i="14" s="1"/>
  <c r="DR231" i="14" s="1"/>
  <c r="DS231" i="14" s="1"/>
  <c r="DT231" i="14" s="1"/>
  <c r="DU231" i="14" s="1"/>
  <c r="DV231" i="14" s="1"/>
  <c r="DW231" i="14" s="1"/>
  <c r="DX231" i="14" s="1"/>
  <c r="DY231" i="14" s="1"/>
  <c r="DZ231" i="14" s="1"/>
  <c r="S291" i="14"/>
  <c r="DO291" i="14" s="1"/>
  <c r="DD111" i="14"/>
  <c r="DE111" i="14" s="1"/>
  <c r="DF111" i="14" s="1"/>
  <c r="DG111" i="14" s="1"/>
  <c r="DH111" i="14" s="1"/>
  <c r="DI111" i="14" s="1"/>
  <c r="DJ111" i="14" s="1"/>
  <c r="DK111" i="14" s="1"/>
  <c r="DL111" i="14" s="1"/>
  <c r="DM111" i="14" s="1"/>
  <c r="DN111" i="14" s="1"/>
  <c r="DD344" i="14"/>
  <c r="DE344" i="14" s="1"/>
  <c r="DF344" i="14" s="1"/>
  <c r="DG344" i="14" s="1"/>
  <c r="DH344" i="14" s="1"/>
  <c r="DI344" i="14" s="1"/>
  <c r="DJ344" i="14" s="1"/>
  <c r="DK344" i="14" s="1"/>
  <c r="DL344" i="14" s="1"/>
  <c r="DM344" i="14" s="1"/>
  <c r="DN344" i="14" s="1"/>
  <c r="DD52" i="14"/>
  <c r="DE52" i="14" s="1"/>
  <c r="DF52" i="14" s="1"/>
  <c r="DG52" i="14" s="1"/>
  <c r="DH52" i="14" s="1"/>
  <c r="DI52" i="14" s="1"/>
  <c r="DJ52" i="14" s="1"/>
  <c r="DK52" i="14" s="1"/>
  <c r="DL52" i="14" s="1"/>
  <c r="DM52" i="14" s="1"/>
  <c r="DN52" i="14" s="1"/>
  <c r="BF1" i="23"/>
  <c r="AV6" i="10"/>
  <c r="AV12" i="10" s="1"/>
  <c r="DD176" i="14"/>
  <c r="DE176" i="14" s="1"/>
  <c r="DF176" i="14" s="1"/>
  <c r="DG176" i="14" s="1"/>
  <c r="DH176" i="14" s="1"/>
  <c r="DI176" i="14" s="1"/>
  <c r="DJ176" i="14" s="1"/>
  <c r="DK176" i="14" s="1"/>
  <c r="DL176" i="14" s="1"/>
  <c r="DM176" i="14" s="1"/>
  <c r="DN176" i="14" s="1"/>
  <c r="S218" i="14"/>
  <c r="DO218" i="14" s="1"/>
  <c r="DP380" i="14"/>
  <c r="DQ380" i="14" s="1"/>
  <c r="DR380" i="14" s="1"/>
  <c r="DS380" i="14" s="1"/>
  <c r="DT380" i="14" s="1"/>
  <c r="DU380" i="14" s="1"/>
  <c r="DV380" i="14" s="1"/>
  <c r="DW380" i="14" s="1"/>
  <c r="DX380" i="14" s="1"/>
  <c r="DY380" i="14" s="1"/>
  <c r="DZ380" i="14" s="1"/>
  <c r="DD173" i="14"/>
  <c r="DE173" i="14" s="1"/>
  <c r="DF173" i="14" s="1"/>
  <c r="DG173" i="14" s="1"/>
  <c r="DH173" i="14" s="1"/>
  <c r="DI173" i="14" s="1"/>
  <c r="DJ173" i="14" s="1"/>
  <c r="DK173" i="14" s="1"/>
  <c r="DL173" i="14" s="1"/>
  <c r="DM173" i="14" s="1"/>
  <c r="DN173" i="14" s="1"/>
  <c r="S355" i="14"/>
  <c r="DO355" i="14" s="1"/>
  <c r="S140" i="14"/>
  <c r="DO140" i="14" s="1"/>
  <c r="DP140" i="14" s="1"/>
  <c r="DQ140" i="14" s="1"/>
  <c r="DR140" i="14" s="1"/>
  <c r="DS140" i="14" s="1"/>
  <c r="DT140" i="14" s="1"/>
  <c r="DU140" i="14" s="1"/>
  <c r="DV140" i="14" s="1"/>
  <c r="DW140" i="14" s="1"/>
  <c r="DX140" i="14" s="1"/>
  <c r="DY140" i="14" s="1"/>
  <c r="DZ140" i="14" s="1"/>
  <c r="DD461" i="14"/>
  <c r="DE461" i="14" s="1"/>
  <c r="DF461" i="14" s="1"/>
  <c r="DG461" i="14" s="1"/>
  <c r="DH461" i="14" s="1"/>
  <c r="DI461" i="14" s="1"/>
  <c r="DJ461" i="14" s="1"/>
  <c r="DK461" i="14" s="1"/>
  <c r="DL461" i="14" s="1"/>
  <c r="DM461" i="14" s="1"/>
  <c r="DN461" i="14" s="1"/>
  <c r="S497" i="14"/>
  <c r="DO497" i="14" s="1"/>
  <c r="DP497" i="14" s="1"/>
  <c r="DQ497" i="14" s="1"/>
  <c r="DR497" i="14" s="1"/>
  <c r="DS497" i="14" s="1"/>
  <c r="DT497" i="14" s="1"/>
  <c r="DU497" i="14" s="1"/>
  <c r="DV497" i="14" s="1"/>
  <c r="DW497" i="14" s="1"/>
  <c r="DX497" i="14" s="1"/>
  <c r="DY497" i="14" s="1"/>
  <c r="DZ497" i="14" s="1"/>
  <c r="S189" i="14"/>
  <c r="DO189" i="14" s="1"/>
  <c r="DD188" i="14"/>
  <c r="DE188" i="14" s="1"/>
  <c r="DF188" i="14" s="1"/>
  <c r="DG188" i="14" s="1"/>
  <c r="DH188" i="14" s="1"/>
  <c r="DI188" i="14" s="1"/>
  <c r="DJ188" i="14" s="1"/>
  <c r="DK188" i="14" s="1"/>
  <c r="DL188" i="14" s="1"/>
  <c r="DM188" i="14" s="1"/>
  <c r="DN188" i="14" s="1"/>
  <c r="DD384" i="14"/>
  <c r="DE384" i="14" s="1"/>
  <c r="DF384" i="14" s="1"/>
  <c r="DG384" i="14" s="1"/>
  <c r="DH384" i="14" s="1"/>
  <c r="DI384" i="14" s="1"/>
  <c r="DJ384" i="14" s="1"/>
  <c r="DK384" i="14" s="1"/>
  <c r="DL384" i="14" s="1"/>
  <c r="DM384" i="14" s="1"/>
  <c r="DN384" i="14" s="1"/>
  <c r="DD102" i="14"/>
  <c r="DE102" i="14" s="1"/>
  <c r="DF102" i="14" s="1"/>
  <c r="DG102" i="14" s="1"/>
  <c r="DH102" i="14" s="1"/>
  <c r="DI102" i="14" s="1"/>
  <c r="DJ102" i="14" s="1"/>
  <c r="DK102" i="14" s="1"/>
  <c r="DL102" i="14" s="1"/>
  <c r="DM102" i="14" s="1"/>
  <c r="DN102" i="14" s="1"/>
  <c r="DP187" i="14"/>
  <c r="DQ187" i="14" s="1"/>
  <c r="DR187" i="14" s="1"/>
  <c r="DS187" i="14" s="1"/>
  <c r="DT187" i="14" s="1"/>
  <c r="DU187" i="14" s="1"/>
  <c r="DV187" i="14" s="1"/>
  <c r="DW187" i="14" s="1"/>
  <c r="DX187" i="14" s="1"/>
  <c r="DY187" i="14" s="1"/>
  <c r="DZ187" i="14" s="1"/>
  <c r="S362" i="14"/>
  <c r="DO362" i="14" s="1"/>
  <c r="S315" i="14"/>
  <c r="DO315" i="14" s="1"/>
  <c r="R328" i="14"/>
  <c r="DC328" i="14" s="1"/>
  <c r="DD328" i="14" s="1"/>
  <c r="DE328" i="14" s="1"/>
  <c r="DF328" i="14" s="1"/>
  <c r="DG328" i="14" s="1"/>
  <c r="DH328" i="14" s="1"/>
  <c r="DI328" i="14" s="1"/>
  <c r="DJ328" i="14" s="1"/>
  <c r="DK328" i="14" s="1"/>
  <c r="DL328" i="14" s="1"/>
  <c r="DM328" i="14" s="1"/>
  <c r="DN328" i="14" s="1"/>
  <c r="S159" i="14"/>
  <c r="DO159" i="14" s="1"/>
  <c r="S429" i="14"/>
  <c r="DO429" i="14" s="1"/>
  <c r="DP429" i="14" s="1"/>
  <c r="DQ429" i="14" s="1"/>
  <c r="DR429" i="14" s="1"/>
  <c r="DS429" i="14" s="1"/>
  <c r="DT429" i="14" s="1"/>
  <c r="DU429" i="14" s="1"/>
  <c r="DV429" i="14" s="1"/>
  <c r="DW429" i="14" s="1"/>
  <c r="DX429" i="14" s="1"/>
  <c r="DY429" i="14" s="1"/>
  <c r="DZ429" i="14" s="1"/>
  <c r="S445" i="14"/>
  <c r="DO445" i="14" s="1"/>
  <c r="R103" i="14"/>
  <c r="DC103" i="14" s="1"/>
  <c r="S222" i="14"/>
  <c r="DO222" i="14" s="1"/>
  <c r="DD426" i="14"/>
  <c r="DE426" i="14" s="1"/>
  <c r="DF426" i="14" s="1"/>
  <c r="DG426" i="14" s="1"/>
  <c r="DH426" i="14" s="1"/>
  <c r="DI426" i="14" s="1"/>
  <c r="DJ426" i="14" s="1"/>
  <c r="DK426" i="14" s="1"/>
  <c r="DL426" i="14" s="1"/>
  <c r="DM426" i="14" s="1"/>
  <c r="DN426" i="14" s="1"/>
  <c r="R279" i="14"/>
  <c r="DC279" i="14" s="1"/>
  <c r="DD279" i="14" s="1"/>
  <c r="DE279" i="14" s="1"/>
  <c r="DF279" i="14" s="1"/>
  <c r="DG279" i="14" s="1"/>
  <c r="DH279" i="14" s="1"/>
  <c r="DI279" i="14" s="1"/>
  <c r="DJ279" i="14" s="1"/>
  <c r="DK279" i="14" s="1"/>
  <c r="DL279" i="14" s="1"/>
  <c r="DM279" i="14" s="1"/>
  <c r="DN279" i="14" s="1"/>
  <c r="R428" i="14"/>
  <c r="DC428" i="14" s="1"/>
  <c r="DD428" i="14" s="1"/>
  <c r="DE428" i="14" s="1"/>
  <c r="DF428" i="14" s="1"/>
  <c r="DG428" i="14" s="1"/>
  <c r="DH428" i="14" s="1"/>
  <c r="DI428" i="14" s="1"/>
  <c r="DJ428" i="14" s="1"/>
  <c r="DK428" i="14" s="1"/>
  <c r="DL428" i="14" s="1"/>
  <c r="DM428" i="14" s="1"/>
  <c r="DN428" i="14" s="1"/>
  <c r="S301" i="14"/>
  <c r="DO301" i="14" s="1"/>
  <c r="DD143" i="14"/>
  <c r="DE143" i="14" s="1"/>
  <c r="DF143" i="14" s="1"/>
  <c r="DG143" i="14" s="1"/>
  <c r="DH143" i="14" s="1"/>
  <c r="DI143" i="14" s="1"/>
  <c r="DJ143" i="14" s="1"/>
  <c r="DK143" i="14" s="1"/>
  <c r="DL143" i="14" s="1"/>
  <c r="DM143" i="14" s="1"/>
  <c r="DN143" i="14" s="1"/>
  <c r="S415" i="14"/>
  <c r="DO415" i="14" s="1"/>
  <c r="DP415" i="14" s="1"/>
  <c r="DQ415" i="14" s="1"/>
  <c r="DR415" i="14" s="1"/>
  <c r="DS415" i="14" s="1"/>
  <c r="DT415" i="14" s="1"/>
  <c r="DU415" i="14" s="1"/>
  <c r="DV415" i="14" s="1"/>
  <c r="DW415" i="14" s="1"/>
  <c r="DX415" i="14" s="1"/>
  <c r="DY415" i="14" s="1"/>
  <c r="DZ415" i="14" s="1"/>
  <c r="S89" i="14"/>
  <c r="DO89" i="14" s="1"/>
  <c r="S308" i="14"/>
  <c r="DO308" i="14" s="1"/>
  <c r="DC105" i="14"/>
  <c r="DD105" i="14" s="1"/>
  <c r="DE105" i="14" s="1"/>
  <c r="DF105" i="14" s="1"/>
  <c r="DG105" i="14" s="1"/>
  <c r="DH105" i="14" s="1"/>
  <c r="DI105" i="14" s="1"/>
  <c r="DJ105" i="14" s="1"/>
  <c r="DK105" i="14" s="1"/>
  <c r="DL105" i="14" s="1"/>
  <c r="DM105" i="14" s="1"/>
  <c r="DN105" i="14" s="1"/>
  <c r="S371" i="14"/>
  <c r="DO371" i="14" s="1"/>
  <c r="DD409" i="14"/>
  <c r="DE409" i="14" s="1"/>
  <c r="DF409" i="14" s="1"/>
  <c r="DG409" i="14" s="1"/>
  <c r="DH409" i="14" s="1"/>
  <c r="DI409" i="14" s="1"/>
  <c r="DJ409" i="14" s="1"/>
  <c r="DK409" i="14" s="1"/>
  <c r="DL409" i="14" s="1"/>
  <c r="DM409" i="14" s="1"/>
  <c r="DN409" i="14" s="1"/>
  <c r="R56" i="14"/>
  <c r="DC56" i="14" s="1"/>
  <c r="DD56" i="14" s="1"/>
  <c r="DE56" i="14" s="1"/>
  <c r="DF56" i="14" s="1"/>
  <c r="DG56" i="14" s="1"/>
  <c r="DH56" i="14" s="1"/>
  <c r="DI56" i="14" s="1"/>
  <c r="DJ56" i="14" s="1"/>
  <c r="DK56" i="14" s="1"/>
  <c r="DL56" i="14" s="1"/>
  <c r="DM56" i="14" s="1"/>
  <c r="DN56" i="14" s="1"/>
  <c r="S157" i="14"/>
  <c r="DO157" i="14" s="1"/>
  <c r="DD424" i="14"/>
  <c r="DE424" i="14" s="1"/>
  <c r="DF424" i="14" s="1"/>
  <c r="DG424" i="14" s="1"/>
  <c r="DH424" i="14" s="1"/>
  <c r="DI424" i="14" s="1"/>
  <c r="DJ424" i="14" s="1"/>
  <c r="DK424" i="14" s="1"/>
  <c r="DL424" i="14" s="1"/>
  <c r="DM424" i="14" s="1"/>
  <c r="DN424" i="14" s="1"/>
  <c r="S383" i="14"/>
  <c r="DO383" i="14" s="1"/>
  <c r="DC377" i="14"/>
  <c r="DD377" i="14" s="1"/>
  <c r="DE377" i="14" s="1"/>
  <c r="DF377" i="14" s="1"/>
  <c r="DG377" i="14" s="1"/>
  <c r="DH377" i="14" s="1"/>
  <c r="DI377" i="14" s="1"/>
  <c r="DJ377" i="14" s="1"/>
  <c r="DK377" i="14" s="1"/>
  <c r="DL377" i="14" s="1"/>
  <c r="DM377" i="14" s="1"/>
  <c r="DN377" i="14" s="1"/>
  <c r="S432" i="14"/>
  <c r="DO432" i="14" s="1"/>
  <c r="DD349" i="14"/>
  <c r="DE349" i="14" s="1"/>
  <c r="DF349" i="14" s="1"/>
  <c r="DG349" i="14" s="1"/>
  <c r="DH349" i="14" s="1"/>
  <c r="DI349" i="14" s="1"/>
  <c r="DJ349" i="14" s="1"/>
  <c r="DK349" i="14" s="1"/>
  <c r="DL349" i="14" s="1"/>
  <c r="DM349" i="14" s="1"/>
  <c r="DN349" i="14" s="1"/>
  <c r="DD319" i="14"/>
  <c r="DE319" i="14" s="1"/>
  <c r="DF319" i="14" s="1"/>
  <c r="DG319" i="14" s="1"/>
  <c r="DH319" i="14" s="1"/>
  <c r="DI319" i="14" s="1"/>
  <c r="DJ319" i="14" s="1"/>
  <c r="DK319" i="14" s="1"/>
  <c r="DL319" i="14" s="1"/>
  <c r="DM319" i="14" s="1"/>
  <c r="DN319" i="14" s="1"/>
  <c r="AZ157" i="16"/>
  <c r="AR103" i="10"/>
  <c r="AR105" i="10" s="1"/>
  <c r="AR112" i="10" s="1"/>
  <c r="AR81" i="10"/>
  <c r="AR84" i="10" s="1"/>
  <c r="AR95" i="10" s="1"/>
  <c r="AR98" i="10" s="1"/>
  <c r="S438" i="14"/>
  <c r="DO438" i="14" s="1"/>
  <c r="S206" i="14"/>
  <c r="DO206" i="14" s="1"/>
  <c r="S341" i="14"/>
  <c r="DO341" i="14" s="1"/>
  <c r="DP341" i="14" s="1"/>
  <c r="DQ341" i="14" s="1"/>
  <c r="DR341" i="14" s="1"/>
  <c r="DS341" i="14" s="1"/>
  <c r="DT341" i="14" s="1"/>
  <c r="DU341" i="14" s="1"/>
  <c r="DV341" i="14" s="1"/>
  <c r="DW341" i="14" s="1"/>
  <c r="DX341" i="14" s="1"/>
  <c r="DY341" i="14" s="1"/>
  <c r="DZ341" i="14" s="1"/>
  <c r="R447" i="14"/>
  <c r="DC447" i="14" s="1"/>
  <c r="DD447" i="14" s="1"/>
  <c r="DE447" i="14" s="1"/>
  <c r="DF447" i="14" s="1"/>
  <c r="DG447" i="14" s="1"/>
  <c r="DH447" i="14" s="1"/>
  <c r="DI447" i="14" s="1"/>
  <c r="DJ447" i="14" s="1"/>
  <c r="DK447" i="14" s="1"/>
  <c r="DL447" i="14" s="1"/>
  <c r="DM447" i="14" s="1"/>
  <c r="DN447" i="14" s="1"/>
  <c r="DD185" i="14"/>
  <c r="DE185" i="14" s="1"/>
  <c r="DF185" i="14" s="1"/>
  <c r="DG185" i="14" s="1"/>
  <c r="DH185" i="14" s="1"/>
  <c r="DI185" i="14" s="1"/>
  <c r="DJ185" i="14" s="1"/>
  <c r="DK185" i="14" s="1"/>
  <c r="DL185" i="14" s="1"/>
  <c r="DM185" i="14" s="1"/>
  <c r="DN185" i="14" s="1"/>
  <c r="S484" i="14"/>
  <c r="DO484" i="14" s="1"/>
  <c r="DD464" i="14"/>
  <c r="DE464" i="14" s="1"/>
  <c r="DF464" i="14" s="1"/>
  <c r="DG464" i="14" s="1"/>
  <c r="DH464" i="14" s="1"/>
  <c r="DI464" i="14" s="1"/>
  <c r="DJ464" i="14" s="1"/>
  <c r="DK464" i="14" s="1"/>
  <c r="DL464" i="14" s="1"/>
  <c r="DM464" i="14" s="1"/>
  <c r="DN464" i="14" s="1"/>
  <c r="DD202" i="14"/>
  <c r="DE202" i="14" s="1"/>
  <c r="DF202" i="14" s="1"/>
  <c r="DG202" i="14" s="1"/>
  <c r="DH202" i="14" s="1"/>
  <c r="DI202" i="14" s="1"/>
  <c r="DJ202" i="14" s="1"/>
  <c r="DK202" i="14" s="1"/>
  <c r="DL202" i="14" s="1"/>
  <c r="DM202" i="14" s="1"/>
  <c r="DN202" i="14" s="1"/>
  <c r="DD196" i="14"/>
  <c r="S407" i="14"/>
  <c r="DO407" i="14" s="1"/>
  <c r="DD135" i="14"/>
  <c r="DE135" i="14" s="1"/>
  <c r="DF135" i="14" s="1"/>
  <c r="DG135" i="14" s="1"/>
  <c r="DH135" i="14" s="1"/>
  <c r="DI135" i="14" s="1"/>
  <c r="DJ135" i="14" s="1"/>
  <c r="DK135" i="14" s="1"/>
  <c r="DL135" i="14" s="1"/>
  <c r="DM135" i="14" s="1"/>
  <c r="DN135" i="14" s="1"/>
  <c r="S193" i="14"/>
  <c r="DO193" i="14" s="1"/>
  <c r="S73" i="14"/>
  <c r="DO73" i="14" s="1"/>
  <c r="DD178" i="14"/>
  <c r="DE178" i="14" s="1"/>
  <c r="DF178" i="14" s="1"/>
  <c r="DG178" i="14" s="1"/>
  <c r="DH178" i="14" s="1"/>
  <c r="DI178" i="14" s="1"/>
  <c r="DJ178" i="14" s="1"/>
  <c r="DK178" i="14" s="1"/>
  <c r="DL178" i="14" s="1"/>
  <c r="DM178" i="14" s="1"/>
  <c r="DN178" i="14" s="1"/>
  <c r="S121" i="14"/>
  <c r="DO121" i="14" s="1"/>
  <c r="S161" i="14"/>
  <c r="DO161" i="14" s="1"/>
  <c r="S441" i="14"/>
  <c r="DO441" i="14" s="1"/>
  <c r="DD399" i="14"/>
  <c r="DE399" i="14" s="1"/>
  <c r="DF399" i="14" s="1"/>
  <c r="DG399" i="14" s="1"/>
  <c r="DH399" i="14" s="1"/>
  <c r="DI399" i="14" s="1"/>
  <c r="DJ399" i="14" s="1"/>
  <c r="DK399" i="14" s="1"/>
  <c r="DL399" i="14" s="1"/>
  <c r="DM399" i="14" s="1"/>
  <c r="DN399" i="14" s="1"/>
  <c r="DP54" i="14"/>
  <c r="DQ54" i="14" s="1"/>
  <c r="DR54" i="14" s="1"/>
  <c r="DS54" i="14" s="1"/>
  <c r="DT54" i="14" s="1"/>
  <c r="DU54" i="14" s="1"/>
  <c r="DV54" i="14" s="1"/>
  <c r="DW54" i="14" s="1"/>
  <c r="DX54" i="14" s="1"/>
  <c r="DY54" i="14" s="1"/>
  <c r="DZ54" i="14" s="1"/>
  <c r="DD61" i="14"/>
  <c r="DE61" i="14" s="1"/>
  <c r="DF61" i="14" s="1"/>
  <c r="DG61" i="14" s="1"/>
  <c r="DH61" i="14" s="1"/>
  <c r="DI61" i="14" s="1"/>
  <c r="DJ61" i="14" s="1"/>
  <c r="DK61" i="14" s="1"/>
  <c r="DL61" i="14" s="1"/>
  <c r="DM61" i="14" s="1"/>
  <c r="DN61" i="14" s="1"/>
  <c r="DD274" i="14"/>
  <c r="DE274" i="14" s="1"/>
  <c r="DF274" i="14" s="1"/>
  <c r="DG274" i="14" s="1"/>
  <c r="DH274" i="14" s="1"/>
  <c r="DI274" i="14" s="1"/>
  <c r="DJ274" i="14" s="1"/>
  <c r="DK274" i="14" s="1"/>
  <c r="DL274" i="14" s="1"/>
  <c r="DM274" i="14" s="1"/>
  <c r="DN274" i="14" s="1"/>
  <c r="DD365" i="14"/>
  <c r="DE365" i="14" s="1"/>
  <c r="DF365" i="14" s="1"/>
  <c r="DG365" i="14" s="1"/>
  <c r="DH365" i="14" s="1"/>
  <c r="DI365" i="14" s="1"/>
  <c r="DJ365" i="14" s="1"/>
  <c r="DK365" i="14" s="1"/>
  <c r="DL365" i="14" s="1"/>
  <c r="DM365" i="14" s="1"/>
  <c r="DN365" i="14" s="1"/>
  <c r="DD95" i="14"/>
  <c r="DE95" i="14" s="1"/>
  <c r="DF95" i="14" s="1"/>
  <c r="DG95" i="14" s="1"/>
  <c r="DH95" i="14" s="1"/>
  <c r="DI95" i="14" s="1"/>
  <c r="DJ95" i="14" s="1"/>
  <c r="DK95" i="14" s="1"/>
  <c r="DL95" i="14" s="1"/>
  <c r="DM95" i="14" s="1"/>
  <c r="DN95" i="14" s="1"/>
  <c r="DC469" i="14"/>
  <c r="DD469" i="14" s="1"/>
  <c r="DE469" i="14" s="1"/>
  <c r="DF469" i="14" s="1"/>
  <c r="DG469" i="14" s="1"/>
  <c r="DH469" i="14" s="1"/>
  <c r="DI469" i="14" s="1"/>
  <c r="DJ469" i="14" s="1"/>
  <c r="DK469" i="14" s="1"/>
  <c r="DL469" i="14" s="1"/>
  <c r="DM469" i="14" s="1"/>
  <c r="DN469" i="14" s="1"/>
  <c r="DP473" i="14"/>
  <c r="DQ473" i="14" s="1"/>
  <c r="DR473" i="14" s="1"/>
  <c r="DS473" i="14" s="1"/>
  <c r="DT473" i="14" s="1"/>
  <c r="DU473" i="14" s="1"/>
  <c r="DV473" i="14" s="1"/>
  <c r="DW473" i="14" s="1"/>
  <c r="DX473" i="14" s="1"/>
  <c r="DY473" i="14" s="1"/>
  <c r="DZ473" i="14" s="1"/>
  <c r="S373" i="14"/>
  <c r="DO373" i="14" s="1"/>
  <c r="DP373" i="14" s="1"/>
  <c r="DQ373" i="14" s="1"/>
  <c r="DR373" i="14" s="1"/>
  <c r="DS373" i="14" s="1"/>
  <c r="DT373" i="14" s="1"/>
  <c r="DU373" i="14" s="1"/>
  <c r="DV373" i="14" s="1"/>
  <c r="DW373" i="14" s="1"/>
  <c r="DX373" i="14" s="1"/>
  <c r="DY373" i="14" s="1"/>
  <c r="DZ373" i="14" s="1"/>
  <c r="DD457" i="14"/>
  <c r="DE457" i="14" s="1"/>
  <c r="DF457" i="14" s="1"/>
  <c r="DG457" i="14" s="1"/>
  <c r="DH457" i="14" s="1"/>
  <c r="DI457" i="14" s="1"/>
  <c r="DJ457" i="14" s="1"/>
  <c r="DK457" i="14" s="1"/>
  <c r="DL457" i="14" s="1"/>
  <c r="DM457" i="14" s="1"/>
  <c r="DN457" i="14" s="1"/>
  <c r="R243" i="14"/>
  <c r="DC243" i="14" s="1"/>
  <c r="DD243" i="14" s="1"/>
  <c r="DE243" i="14" s="1"/>
  <c r="DF243" i="14" s="1"/>
  <c r="DG243" i="14" s="1"/>
  <c r="DH243" i="14" s="1"/>
  <c r="DI243" i="14" s="1"/>
  <c r="DJ243" i="14" s="1"/>
  <c r="DK243" i="14" s="1"/>
  <c r="DL243" i="14" s="1"/>
  <c r="DM243" i="14" s="1"/>
  <c r="DN243" i="14" s="1"/>
  <c r="DC357" i="14"/>
  <c r="DD357" i="14" s="1"/>
  <c r="DE357" i="14" s="1"/>
  <c r="DF357" i="14" s="1"/>
  <c r="DG357" i="14" s="1"/>
  <c r="DH357" i="14" s="1"/>
  <c r="DI357" i="14" s="1"/>
  <c r="DJ357" i="14" s="1"/>
  <c r="DK357" i="14" s="1"/>
  <c r="DL357" i="14" s="1"/>
  <c r="DM357" i="14" s="1"/>
  <c r="DN357" i="14" s="1"/>
  <c r="DC360" i="14"/>
  <c r="DD360" i="14" s="1"/>
  <c r="DE360" i="14" s="1"/>
  <c r="DF360" i="14" s="1"/>
  <c r="DG360" i="14" s="1"/>
  <c r="DH360" i="14" s="1"/>
  <c r="DI360" i="14" s="1"/>
  <c r="DJ360" i="14" s="1"/>
  <c r="DK360" i="14" s="1"/>
  <c r="DL360" i="14" s="1"/>
  <c r="DM360" i="14" s="1"/>
  <c r="DN360" i="14" s="1"/>
  <c r="S421" i="14"/>
  <c r="DO421" i="14" s="1"/>
  <c r="DP421" i="14" s="1"/>
  <c r="DQ421" i="14" s="1"/>
  <c r="DR421" i="14" s="1"/>
  <c r="DS421" i="14" s="1"/>
  <c r="DT421" i="14" s="1"/>
  <c r="DU421" i="14" s="1"/>
  <c r="DV421" i="14" s="1"/>
  <c r="DW421" i="14" s="1"/>
  <c r="DX421" i="14" s="1"/>
  <c r="DY421" i="14" s="1"/>
  <c r="DZ421" i="14" s="1"/>
  <c r="DC118" i="14"/>
  <c r="DD118" i="14" s="1"/>
  <c r="DE118" i="14" s="1"/>
  <c r="DF118" i="14" s="1"/>
  <c r="DG118" i="14" s="1"/>
  <c r="DH118" i="14" s="1"/>
  <c r="DI118" i="14" s="1"/>
  <c r="DJ118" i="14" s="1"/>
  <c r="DK118" i="14" s="1"/>
  <c r="DL118" i="14" s="1"/>
  <c r="DM118" i="14" s="1"/>
  <c r="DN118" i="14" s="1"/>
  <c r="DD114" i="14"/>
  <c r="DE114" i="14" s="1"/>
  <c r="DF114" i="14" s="1"/>
  <c r="DG114" i="14" s="1"/>
  <c r="DH114" i="14" s="1"/>
  <c r="DI114" i="14" s="1"/>
  <c r="DJ114" i="14" s="1"/>
  <c r="DK114" i="14" s="1"/>
  <c r="DL114" i="14" s="1"/>
  <c r="DM114" i="14" s="1"/>
  <c r="DN114" i="14" s="1"/>
  <c r="S472" i="14"/>
  <c r="DO472" i="14" s="1"/>
  <c r="DD285" i="14"/>
  <c r="DE285" i="14" s="1"/>
  <c r="DF285" i="14" s="1"/>
  <c r="DG285" i="14" s="1"/>
  <c r="DH285" i="14" s="1"/>
  <c r="DI285" i="14" s="1"/>
  <c r="DJ285" i="14" s="1"/>
  <c r="DK285" i="14" s="1"/>
  <c r="DL285" i="14" s="1"/>
  <c r="DM285" i="14" s="1"/>
  <c r="DN285" i="14" s="1"/>
  <c r="DD462" i="14"/>
  <c r="DE462" i="14" s="1"/>
  <c r="DF462" i="14" s="1"/>
  <c r="DG462" i="14" s="1"/>
  <c r="DH462" i="14" s="1"/>
  <c r="DI462" i="14" s="1"/>
  <c r="DJ462" i="14" s="1"/>
  <c r="DK462" i="14" s="1"/>
  <c r="DL462" i="14" s="1"/>
  <c r="DM462" i="14" s="1"/>
  <c r="DN462" i="14" s="1"/>
  <c r="DD123" i="14"/>
  <c r="DE123" i="14" s="1"/>
  <c r="DF123" i="14" s="1"/>
  <c r="DG123" i="14" s="1"/>
  <c r="DH123" i="14" s="1"/>
  <c r="DI123" i="14" s="1"/>
  <c r="DJ123" i="14" s="1"/>
  <c r="DK123" i="14" s="1"/>
  <c r="DL123" i="14" s="1"/>
  <c r="DM123" i="14" s="1"/>
  <c r="DN123" i="14" s="1"/>
  <c r="S453" i="14"/>
  <c r="DO453" i="14" s="1"/>
  <c r="DC467" i="14"/>
  <c r="DD467" i="14" s="1"/>
  <c r="DE467" i="14" s="1"/>
  <c r="DF467" i="14" s="1"/>
  <c r="DG467" i="14" s="1"/>
  <c r="DH467" i="14" s="1"/>
  <c r="DI467" i="14" s="1"/>
  <c r="DJ467" i="14" s="1"/>
  <c r="DK467" i="14" s="1"/>
  <c r="DL467" i="14" s="1"/>
  <c r="DM467" i="14" s="1"/>
  <c r="DN467" i="14" s="1"/>
  <c r="DP162" i="14"/>
  <c r="DQ162" i="14" s="1"/>
  <c r="DR162" i="14" s="1"/>
  <c r="DS162" i="14" s="1"/>
  <c r="DT162" i="14" s="1"/>
  <c r="DU162" i="14" s="1"/>
  <c r="DV162" i="14" s="1"/>
  <c r="DW162" i="14" s="1"/>
  <c r="DX162" i="14" s="1"/>
  <c r="DY162" i="14" s="1"/>
  <c r="DZ162" i="14" s="1"/>
  <c r="DD41" i="14"/>
  <c r="DE41" i="14" s="1"/>
  <c r="DF41" i="14" s="1"/>
  <c r="DG41" i="14" s="1"/>
  <c r="DH41" i="14" s="1"/>
  <c r="DI41" i="14" s="1"/>
  <c r="DJ41" i="14" s="1"/>
  <c r="DK41" i="14" s="1"/>
  <c r="DL41" i="14" s="1"/>
  <c r="DM41" i="14" s="1"/>
  <c r="DN41" i="14" s="1"/>
  <c r="R246" i="14"/>
  <c r="DC246" i="14" s="1"/>
  <c r="DD246" i="14" s="1"/>
  <c r="DE246" i="14" s="1"/>
  <c r="DF246" i="14" s="1"/>
  <c r="DG246" i="14" s="1"/>
  <c r="DH246" i="14" s="1"/>
  <c r="DI246" i="14" s="1"/>
  <c r="DJ246" i="14" s="1"/>
  <c r="DK246" i="14" s="1"/>
  <c r="DL246" i="14" s="1"/>
  <c r="DM246" i="14" s="1"/>
  <c r="DN246" i="14" s="1"/>
  <c r="DC97" i="14"/>
  <c r="DD97" i="14" s="1"/>
  <c r="DE97" i="14" s="1"/>
  <c r="DF97" i="14" s="1"/>
  <c r="DG97" i="14" s="1"/>
  <c r="DH97" i="14" s="1"/>
  <c r="DI97" i="14" s="1"/>
  <c r="DJ97" i="14" s="1"/>
  <c r="DK97" i="14" s="1"/>
  <c r="DL97" i="14" s="1"/>
  <c r="DM97" i="14" s="1"/>
  <c r="DN97" i="14" s="1"/>
  <c r="DD186" i="14"/>
  <c r="DE186" i="14" s="1"/>
  <c r="DF186" i="14" s="1"/>
  <c r="DG186" i="14" s="1"/>
  <c r="DH186" i="14" s="1"/>
  <c r="DI186" i="14" s="1"/>
  <c r="DJ186" i="14" s="1"/>
  <c r="DK186" i="14" s="1"/>
  <c r="DL186" i="14" s="1"/>
  <c r="DM186" i="14" s="1"/>
  <c r="DN186" i="14" s="1"/>
  <c r="S225" i="14"/>
  <c r="DO225" i="14" s="1"/>
  <c r="DP225" i="14" s="1"/>
  <c r="DQ225" i="14" s="1"/>
  <c r="DR225" i="14" s="1"/>
  <c r="DS225" i="14" s="1"/>
  <c r="DT225" i="14" s="1"/>
  <c r="DU225" i="14" s="1"/>
  <c r="DV225" i="14" s="1"/>
  <c r="DW225" i="14" s="1"/>
  <c r="DX225" i="14" s="1"/>
  <c r="DY225" i="14" s="1"/>
  <c r="DZ225" i="14" s="1"/>
  <c r="S260" i="14"/>
  <c r="DO260" i="14" s="1"/>
  <c r="DP260" i="14" s="1"/>
  <c r="DQ260" i="14" s="1"/>
  <c r="DR260" i="14" s="1"/>
  <c r="DS260" i="14" s="1"/>
  <c r="DT260" i="14" s="1"/>
  <c r="DU260" i="14" s="1"/>
  <c r="DV260" i="14" s="1"/>
  <c r="DW260" i="14" s="1"/>
  <c r="DX260" i="14" s="1"/>
  <c r="DY260" i="14" s="1"/>
  <c r="DZ260" i="14" s="1"/>
  <c r="R224" i="14"/>
  <c r="DC224" i="14" s="1"/>
  <c r="DD224" i="14" s="1"/>
  <c r="DE224" i="14" s="1"/>
  <c r="DF224" i="14" s="1"/>
  <c r="DG224" i="14" s="1"/>
  <c r="DH224" i="14" s="1"/>
  <c r="DI224" i="14" s="1"/>
  <c r="DJ224" i="14" s="1"/>
  <c r="DK224" i="14" s="1"/>
  <c r="DL224" i="14" s="1"/>
  <c r="DM224" i="14" s="1"/>
  <c r="DN224" i="14" s="1"/>
  <c r="DD109" i="14"/>
  <c r="DE109" i="14" s="1"/>
  <c r="DF109" i="14" s="1"/>
  <c r="DG109" i="14" s="1"/>
  <c r="DH109" i="14" s="1"/>
  <c r="DI109" i="14" s="1"/>
  <c r="DJ109" i="14" s="1"/>
  <c r="DK109" i="14" s="1"/>
  <c r="DL109" i="14" s="1"/>
  <c r="DM109" i="14" s="1"/>
  <c r="DN109" i="14" s="1"/>
  <c r="DD275" i="14"/>
  <c r="DE275" i="14" s="1"/>
  <c r="DF275" i="14" s="1"/>
  <c r="DG275" i="14" s="1"/>
  <c r="DH275" i="14" s="1"/>
  <c r="DI275" i="14" s="1"/>
  <c r="DJ275" i="14" s="1"/>
  <c r="DK275" i="14" s="1"/>
  <c r="DL275" i="14" s="1"/>
  <c r="DM275" i="14" s="1"/>
  <c r="DN275" i="14" s="1"/>
  <c r="DC392" i="14"/>
  <c r="DD392" i="14" s="1"/>
  <c r="DE392" i="14" s="1"/>
  <c r="DF392" i="14" s="1"/>
  <c r="DG392" i="14" s="1"/>
  <c r="DH392" i="14" s="1"/>
  <c r="DI392" i="14" s="1"/>
  <c r="DJ392" i="14" s="1"/>
  <c r="DK392" i="14" s="1"/>
  <c r="DL392" i="14" s="1"/>
  <c r="DM392" i="14" s="1"/>
  <c r="DN392" i="14" s="1"/>
  <c r="DD367" i="14"/>
  <c r="DE367" i="14" s="1"/>
  <c r="DF367" i="14" s="1"/>
  <c r="DG367" i="14" s="1"/>
  <c r="DH367" i="14" s="1"/>
  <c r="DI367" i="14" s="1"/>
  <c r="DJ367" i="14" s="1"/>
  <c r="DK367" i="14" s="1"/>
  <c r="DL367" i="14" s="1"/>
  <c r="DM367" i="14" s="1"/>
  <c r="DN367" i="14" s="1"/>
  <c r="R137" i="14"/>
  <c r="DC137" i="14" s="1"/>
  <c r="DD29" i="14"/>
  <c r="DC175" i="14"/>
  <c r="DD175" i="14" s="1"/>
  <c r="DE175" i="14" s="1"/>
  <c r="DF175" i="14" s="1"/>
  <c r="DG175" i="14" s="1"/>
  <c r="DH175" i="14" s="1"/>
  <c r="DI175" i="14" s="1"/>
  <c r="DJ175" i="14" s="1"/>
  <c r="DK175" i="14" s="1"/>
  <c r="DL175" i="14" s="1"/>
  <c r="DM175" i="14" s="1"/>
  <c r="DN175" i="14" s="1"/>
  <c r="DC336" i="14"/>
  <c r="DD336" i="14" s="1"/>
  <c r="DE336" i="14" s="1"/>
  <c r="DF336" i="14" s="1"/>
  <c r="DG336" i="14" s="1"/>
  <c r="DH336" i="14" s="1"/>
  <c r="DI336" i="14" s="1"/>
  <c r="DJ336" i="14" s="1"/>
  <c r="DK336" i="14" s="1"/>
  <c r="DL336" i="14" s="1"/>
  <c r="DM336" i="14" s="1"/>
  <c r="DN336" i="14" s="1"/>
  <c r="R39" i="14"/>
  <c r="DC39" i="14" s="1"/>
  <c r="S184" i="14"/>
  <c r="DO184" i="14" s="1"/>
  <c r="DP184" i="14" s="1"/>
  <c r="DQ184" i="14" s="1"/>
  <c r="DR184" i="14" s="1"/>
  <c r="DS184" i="14" s="1"/>
  <c r="DT184" i="14" s="1"/>
  <c r="DU184" i="14" s="1"/>
  <c r="DV184" i="14" s="1"/>
  <c r="DW184" i="14" s="1"/>
  <c r="DX184" i="14" s="1"/>
  <c r="DY184" i="14" s="1"/>
  <c r="DZ184" i="14" s="1"/>
  <c r="S460" i="14"/>
  <c r="DO460" i="14" s="1"/>
  <c r="DD148" i="14"/>
  <c r="DE148" i="14" s="1"/>
  <c r="DF148" i="14" s="1"/>
  <c r="DG148" i="14" s="1"/>
  <c r="DH148" i="14" s="1"/>
  <c r="DI148" i="14" s="1"/>
  <c r="DJ148" i="14" s="1"/>
  <c r="DK148" i="14" s="1"/>
  <c r="DL148" i="14" s="1"/>
  <c r="DM148" i="14" s="1"/>
  <c r="DN148" i="14" s="1"/>
  <c r="S177" i="14"/>
  <c r="DO177" i="14" s="1"/>
  <c r="S478" i="14"/>
  <c r="DO478" i="14" s="1"/>
  <c r="DC342" i="14"/>
  <c r="DD342" i="14" s="1"/>
  <c r="DE342" i="14" s="1"/>
  <c r="DF342" i="14" s="1"/>
  <c r="DG342" i="14" s="1"/>
  <c r="DH342" i="14" s="1"/>
  <c r="DI342" i="14" s="1"/>
  <c r="DJ342" i="14" s="1"/>
  <c r="DK342" i="14" s="1"/>
  <c r="DL342" i="14" s="1"/>
  <c r="DM342" i="14" s="1"/>
  <c r="DN342" i="14" s="1"/>
  <c r="S171" i="14"/>
  <c r="DO171" i="14" s="1"/>
  <c r="R146" i="14"/>
  <c r="AS16" i="10"/>
  <c r="AS41" i="10" s="1"/>
  <c r="AS87" i="10" s="1"/>
  <c r="AS91" i="10" s="1"/>
  <c r="DD200" i="14"/>
  <c r="DE200" i="14" s="1"/>
  <c r="DF200" i="14" s="1"/>
  <c r="DG200" i="14" s="1"/>
  <c r="DH200" i="14" s="1"/>
  <c r="DI200" i="14" s="1"/>
  <c r="DJ200" i="14" s="1"/>
  <c r="DK200" i="14" s="1"/>
  <c r="DL200" i="14" s="1"/>
  <c r="DM200" i="14" s="1"/>
  <c r="DN200" i="14" s="1"/>
  <c r="DP490" i="14"/>
  <c r="DQ490" i="14" s="1"/>
  <c r="DR490" i="14" s="1"/>
  <c r="DS490" i="14" s="1"/>
  <c r="DT490" i="14" s="1"/>
  <c r="DU490" i="14" s="1"/>
  <c r="DV490" i="14" s="1"/>
  <c r="DW490" i="14" s="1"/>
  <c r="DX490" i="14" s="1"/>
  <c r="DY490" i="14" s="1"/>
  <c r="DZ490" i="14" s="1"/>
  <c r="DD388" i="14"/>
  <c r="DE388" i="14" s="1"/>
  <c r="DF388" i="14" s="1"/>
  <c r="DG388" i="14" s="1"/>
  <c r="DH388" i="14" s="1"/>
  <c r="DI388" i="14" s="1"/>
  <c r="DJ388" i="14" s="1"/>
  <c r="DK388" i="14" s="1"/>
  <c r="DL388" i="14" s="1"/>
  <c r="DM388" i="14" s="1"/>
  <c r="DN388" i="14" s="1"/>
  <c r="DD356" i="14"/>
  <c r="DE356" i="14" s="1"/>
  <c r="DF356" i="14" s="1"/>
  <c r="DG356" i="14" s="1"/>
  <c r="DH356" i="14" s="1"/>
  <c r="DI356" i="14" s="1"/>
  <c r="DJ356" i="14" s="1"/>
  <c r="DK356" i="14" s="1"/>
  <c r="DL356" i="14" s="1"/>
  <c r="DM356" i="14" s="1"/>
  <c r="DN356" i="14" s="1"/>
  <c r="R498" i="14"/>
  <c r="DC498" i="14" s="1"/>
  <c r="DD254" i="14"/>
  <c r="DE254" i="14" s="1"/>
  <c r="DF254" i="14" s="1"/>
  <c r="DG254" i="14" s="1"/>
  <c r="DH254" i="14" s="1"/>
  <c r="DI254" i="14" s="1"/>
  <c r="DJ254" i="14" s="1"/>
  <c r="DK254" i="14" s="1"/>
  <c r="DL254" i="14" s="1"/>
  <c r="DM254" i="14" s="1"/>
  <c r="DN254" i="14" s="1"/>
  <c r="DD309" i="14"/>
  <c r="DE309" i="14" s="1"/>
  <c r="DF309" i="14" s="1"/>
  <c r="DG309" i="14" s="1"/>
  <c r="DH309" i="14" s="1"/>
  <c r="DI309" i="14" s="1"/>
  <c r="DJ309" i="14" s="1"/>
  <c r="DK309" i="14" s="1"/>
  <c r="DL309" i="14" s="1"/>
  <c r="DM309" i="14" s="1"/>
  <c r="DN309" i="14" s="1"/>
  <c r="DD164" i="14"/>
  <c r="DE164" i="14" s="1"/>
  <c r="DF164" i="14" s="1"/>
  <c r="DG164" i="14" s="1"/>
  <c r="DH164" i="14" s="1"/>
  <c r="DI164" i="14" s="1"/>
  <c r="DJ164" i="14" s="1"/>
  <c r="DK164" i="14" s="1"/>
  <c r="DL164" i="14" s="1"/>
  <c r="DM164" i="14" s="1"/>
  <c r="DN164" i="14" s="1"/>
  <c r="S236" i="14"/>
  <c r="DO236" i="14" s="1"/>
  <c r="DP236" i="14" s="1"/>
  <c r="DQ236" i="14" s="1"/>
  <c r="DR236" i="14" s="1"/>
  <c r="DS236" i="14" s="1"/>
  <c r="DT236" i="14" s="1"/>
  <c r="DU236" i="14" s="1"/>
  <c r="DV236" i="14" s="1"/>
  <c r="DW236" i="14" s="1"/>
  <c r="DX236" i="14" s="1"/>
  <c r="DY236" i="14" s="1"/>
  <c r="DZ236" i="14" s="1"/>
  <c r="R167" i="14"/>
  <c r="DC167" i="14" s="1"/>
  <c r="DD87" i="14"/>
  <c r="DE87" i="14" s="1"/>
  <c r="DF87" i="14" s="1"/>
  <c r="DG87" i="14" s="1"/>
  <c r="DH87" i="14" s="1"/>
  <c r="DI87" i="14" s="1"/>
  <c r="DJ87" i="14" s="1"/>
  <c r="DK87" i="14" s="1"/>
  <c r="DL87" i="14" s="1"/>
  <c r="DM87" i="14" s="1"/>
  <c r="DN87" i="14" s="1"/>
  <c r="R165" i="14"/>
  <c r="DC165" i="14" s="1"/>
  <c r="DD233" i="14"/>
  <c r="DE233" i="14" s="1"/>
  <c r="DF233" i="14" s="1"/>
  <c r="DG233" i="14" s="1"/>
  <c r="DH233" i="14" s="1"/>
  <c r="DI233" i="14" s="1"/>
  <c r="DJ233" i="14" s="1"/>
  <c r="DK233" i="14" s="1"/>
  <c r="DL233" i="14" s="1"/>
  <c r="DM233" i="14" s="1"/>
  <c r="DN233" i="14" s="1"/>
  <c r="S44" i="14"/>
  <c r="DO44" i="14" s="1"/>
  <c r="R323" i="14"/>
  <c r="DC323" i="14" s="1"/>
  <c r="S226" i="14"/>
  <c r="DO226" i="14" s="1"/>
  <c r="CR136" i="14"/>
  <c r="CS136" i="14" s="1"/>
  <c r="CT136" i="14" s="1"/>
  <c r="CU136" i="14" s="1"/>
  <c r="CV136" i="14" s="1"/>
  <c r="CW136" i="14" s="1"/>
  <c r="CX136" i="14" s="1"/>
  <c r="CY136" i="14" s="1"/>
  <c r="CZ136" i="14" s="1"/>
  <c r="DA136" i="14" s="1"/>
  <c r="DB136" i="14" s="1"/>
  <c r="S340" i="14"/>
  <c r="DO340" i="14" s="1"/>
  <c r="DP340" i="14" s="1"/>
  <c r="DQ340" i="14" s="1"/>
  <c r="DR340" i="14" s="1"/>
  <c r="DS340" i="14" s="1"/>
  <c r="DT340" i="14" s="1"/>
  <c r="DU340" i="14" s="1"/>
  <c r="DV340" i="14" s="1"/>
  <c r="DW340" i="14" s="1"/>
  <c r="DX340" i="14" s="1"/>
  <c r="DY340" i="14" s="1"/>
  <c r="DZ340" i="14" s="1"/>
  <c r="R452" i="14"/>
  <c r="DC452" i="14" s="1"/>
  <c r="DD452" i="14" s="1"/>
  <c r="DE452" i="14" s="1"/>
  <c r="DF452" i="14" s="1"/>
  <c r="DG452" i="14" s="1"/>
  <c r="DH452" i="14" s="1"/>
  <c r="DI452" i="14" s="1"/>
  <c r="DJ452" i="14" s="1"/>
  <c r="DK452" i="14" s="1"/>
  <c r="DL452" i="14" s="1"/>
  <c r="DM452" i="14" s="1"/>
  <c r="DN452" i="14" s="1"/>
  <c r="S94" i="14"/>
  <c r="DO94" i="14" s="1"/>
  <c r="DP94" i="14" s="1"/>
  <c r="DQ94" i="14" s="1"/>
  <c r="DR94" i="14" s="1"/>
  <c r="DS94" i="14" s="1"/>
  <c r="DT94" i="14" s="1"/>
  <c r="DU94" i="14" s="1"/>
  <c r="DV94" i="14" s="1"/>
  <c r="DW94" i="14" s="1"/>
  <c r="DX94" i="14" s="1"/>
  <c r="DY94" i="14" s="1"/>
  <c r="DZ94" i="14" s="1"/>
  <c r="S278" i="14"/>
  <c r="DO278" i="14" s="1"/>
  <c r="DP278" i="14" s="1"/>
  <c r="DQ278" i="14" s="1"/>
  <c r="DR278" i="14" s="1"/>
  <c r="DS278" i="14" s="1"/>
  <c r="DT278" i="14" s="1"/>
  <c r="DU278" i="14" s="1"/>
  <c r="DV278" i="14" s="1"/>
  <c r="DW278" i="14" s="1"/>
  <c r="DX278" i="14" s="1"/>
  <c r="DY278" i="14" s="1"/>
  <c r="DZ278" i="14" s="1"/>
  <c r="S375" i="14"/>
  <c r="DO375" i="14" s="1"/>
  <c r="R88" i="14"/>
  <c r="DC235" i="14"/>
  <c r="DD235" i="14" s="1"/>
  <c r="DE235" i="14" s="1"/>
  <c r="DF235" i="14" s="1"/>
  <c r="DG235" i="14" s="1"/>
  <c r="DH235" i="14" s="1"/>
  <c r="DI235" i="14" s="1"/>
  <c r="DJ235" i="14" s="1"/>
  <c r="DK235" i="14" s="1"/>
  <c r="DL235" i="14" s="1"/>
  <c r="DM235" i="14" s="1"/>
  <c r="DN235" i="14" s="1"/>
  <c r="DC47" i="14"/>
  <c r="DD47" i="14" s="1"/>
  <c r="DE47" i="14" s="1"/>
  <c r="DF47" i="14" s="1"/>
  <c r="DG47" i="14" s="1"/>
  <c r="DH47" i="14" s="1"/>
  <c r="DI47" i="14" s="1"/>
  <c r="DJ47" i="14" s="1"/>
  <c r="DK47" i="14" s="1"/>
  <c r="DL47" i="14" s="1"/>
  <c r="DM47" i="14" s="1"/>
  <c r="DN47" i="14" s="1"/>
  <c r="S199" i="14"/>
  <c r="DO199" i="14" s="1"/>
  <c r="AT14" i="10"/>
  <c r="AT15" i="10"/>
  <c r="DD499" i="14"/>
  <c r="DE499" i="14" s="1"/>
  <c r="DF499" i="14" s="1"/>
  <c r="DG499" i="14" s="1"/>
  <c r="DH499" i="14" s="1"/>
  <c r="DI499" i="14" s="1"/>
  <c r="DJ499" i="14" s="1"/>
  <c r="DK499" i="14" s="1"/>
  <c r="DL499" i="14" s="1"/>
  <c r="DM499" i="14" s="1"/>
  <c r="DN499" i="14" s="1"/>
  <c r="DD181" i="14"/>
  <c r="DE181" i="14" s="1"/>
  <c r="DF181" i="14" s="1"/>
  <c r="DG181" i="14" s="1"/>
  <c r="DH181" i="14" s="1"/>
  <c r="DI181" i="14" s="1"/>
  <c r="DJ181" i="14" s="1"/>
  <c r="DK181" i="14" s="1"/>
  <c r="DL181" i="14" s="1"/>
  <c r="DM181" i="14" s="1"/>
  <c r="DN181" i="14" s="1"/>
  <c r="S79" i="14"/>
  <c r="DO79" i="14" s="1"/>
  <c r="DP79" i="14" s="1"/>
  <c r="DQ79" i="14" s="1"/>
  <c r="DR79" i="14" s="1"/>
  <c r="DS79" i="14" s="1"/>
  <c r="DT79" i="14" s="1"/>
  <c r="DU79" i="14" s="1"/>
  <c r="DV79" i="14" s="1"/>
  <c r="DW79" i="14" s="1"/>
  <c r="DX79" i="14" s="1"/>
  <c r="DY79" i="14" s="1"/>
  <c r="DZ79" i="14" s="1"/>
  <c r="DC245" i="14"/>
  <c r="DD245" i="14" s="1"/>
  <c r="DE245" i="14" s="1"/>
  <c r="DF245" i="14" s="1"/>
  <c r="DG245" i="14" s="1"/>
  <c r="DH245" i="14" s="1"/>
  <c r="DI245" i="14" s="1"/>
  <c r="DJ245" i="14" s="1"/>
  <c r="DK245" i="14" s="1"/>
  <c r="DL245" i="14" s="1"/>
  <c r="DM245" i="14" s="1"/>
  <c r="DN245" i="14" s="1"/>
  <c r="S314" i="14"/>
  <c r="DO314" i="14" s="1"/>
  <c r="DP314" i="14" s="1"/>
  <c r="DQ314" i="14" s="1"/>
  <c r="DR314" i="14" s="1"/>
  <c r="DS314" i="14" s="1"/>
  <c r="DT314" i="14" s="1"/>
  <c r="DU314" i="14" s="1"/>
  <c r="DV314" i="14" s="1"/>
  <c r="DW314" i="14" s="1"/>
  <c r="DX314" i="14" s="1"/>
  <c r="DY314" i="14" s="1"/>
  <c r="DZ314" i="14" s="1"/>
  <c r="S403" i="14"/>
  <c r="DO403" i="14" s="1"/>
  <c r="DD396" i="14"/>
  <c r="DE396" i="14" s="1"/>
  <c r="DF396" i="14" s="1"/>
  <c r="DG396" i="14" s="1"/>
  <c r="DH396" i="14" s="1"/>
  <c r="DI396" i="14" s="1"/>
  <c r="DJ396" i="14" s="1"/>
  <c r="DK396" i="14" s="1"/>
  <c r="DL396" i="14" s="1"/>
  <c r="DM396" i="14" s="1"/>
  <c r="DN396" i="14" s="1"/>
  <c r="S126" i="14"/>
  <c r="DD493" i="14"/>
  <c r="DE493" i="14" s="1"/>
  <c r="DF493" i="14" s="1"/>
  <c r="DG493" i="14" s="1"/>
  <c r="DH493" i="14" s="1"/>
  <c r="DI493" i="14" s="1"/>
  <c r="DJ493" i="14" s="1"/>
  <c r="DK493" i="14" s="1"/>
  <c r="DL493" i="14" s="1"/>
  <c r="DM493" i="14" s="1"/>
  <c r="DN493" i="14" s="1"/>
  <c r="DD248" i="14"/>
  <c r="DE248" i="14" s="1"/>
  <c r="DF248" i="14" s="1"/>
  <c r="DG248" i="14" s="1"/>
  <c r="DH248" i="14" s="1"/>
  <c r="DI248" i="14" s="1"/>
  <c r="DJ248" i="14" s="1"/>
  <c r="DK248" i="14" s="1"/>
  <c r="DL248" i="14" s="1"/>
  <c r="DM248" i="14" s="1"/>
  <c r="DN248" i="14" s="1"/>
  <c r="DD337" i="14"/>
  <c r="DE337" i="14" s="1"/>
  <c r="DF337" i="14" s="1"/>
  <c r="DG337" i="14" s="1"/>
  <c r="DH337" i="14" s="1"/>
  <c r="DI337" i="14" s="1"/>
  <c r="DJ337" i="14" s="1"/>
  <c r="DK337" i="14" s="1"/>
  <c r="DL337" i="14" s="1"/>
  <c r="DM337" i="14" s="1"/>
  <c r="DN337" i="14" s="1"/>
  <c r="DC492" i="14"/>
  <c r="DD492" i="14" s="1"/>
  <c r="DE492" i="14" s="1"/>
  <c r="DF492" i="14" s="1"/>
  <c r="DG492" i="14" s="1"/>
  <c r="DH492" i="14" s="1"/>
  <c r="DI492" i="14" s="1"/>
  <c r="DJ492" i="14" s="1"/>
  <c r="DK492" i="14" s="1"/>
  <c r="DL492" i="14" s="1"/>
  <c r="DM492" i="14" s="1"/>
  <c r="DN492" i="14" s="1"/>
  <c r="S110" i="14"/>
  <c r="DD431" i="14"/>
  <c r="DE431" i="14" s="1"/>
  <c r="DF431" i="14" s="1"/>
  <c r="DG431" i="14" s="1"/>
  <c r="DH431" i="14" s="1"/>
  <c r="DI431" i="14" s="1"/>
  <c r="DJ431" i="14" s="1"/>
  <c r="DK431" i="14" s="1"/>
  <c r="DL431" i="14" s="1"/>
  <c r="DM431" i="14" s="1"/>
  <c r="DN431" i="14" s="1"/>
  <c r="S402" i="14"/>
  <c r="DO402" i="14" s="1"/>
  <c r="DD293" i="14"/>
  <c r="DE293" i="14" s="1"/>
  <c r="DF293" i="14" s="1"/>
  <c r="DG293" i="14" s="1"/>
  <c r="DH293" i="14" s="1"/>
  <c r="DI293" i="14" s="1"/>
  <c r="DJ293" i="14" s="1"/>
  <c r="DK293" i="14" s="1"/>
  <c r="DL293" i="14" s="1"/>
  <c r="DM293" i="14" s="1"/>
  <c r="DN293" i="14" s="1"/>
  <c r="DD65" i="14"/>
  <c r="DD306" i="14"/>
  <c r="DE306" i="14" s="1"/>
  <c r="DF306" i="14" s="1"/>
  <c r="DG306" i="14" s="1"/>
  <c r="DH306" i="14" s="1"/>
  <c r="DI306" i="14" s="1"/>
  <c r="DJ306" i="14" s="1"/>
  <c r="DK306" i="14" s="1"/>
  <c r="DL306" i="14" s="1"/>
  <c r="DM306" i="14" s="1"/>
  <c r="DN306" i="14" s="1"/>
  <c r="DC197" i="14"/>
  <c r="S217" i="14"/>
  <c r="DC212" i="14"/>
  <c r="DD212" i="14" s="1"/>
  <c r="DE212" i="14" s="1"/>
  <c r="DF212" i="14" s="1"/>
  <c r="DG212" i="14" s="1"/>
  <c r="DH212" i="14" s="1"/>
  <c r="DI212" i="14" s="1"/>
  <c r="DJ212" i="14" s="1"/>
  <c r="DK212" i="14" s="1"/>
  <c r="DL212" i="14" s="1"/>
  <c r="DM212" i="14" s="1"/>
  <c r="DN212" i="14" s="1"/>
  <c r="DD348" i="14"/>
  <c r="DE348" i="14" s="1"/>
  <c r="DF348" i="14" s="1"/>
  <c r="DG348" i="14" s="1"/>
  <c r="DH348" i="14" s="1"/>
  <c r="DI348" i="14" s="1"/>
  <c r="DJ348" i="14" s="1"/>
  <c r="DK348" i="14" s="1"/>
  <c r="DL348" i="14" s="1"/>
  <c r="DM348" i="14" s="1"/>
  <c r="DN348" i="14" s="1"/>
  <c r="DD198" i="14"/>
  <c r="DE198" i="14" s="1"/>
  <c r="DF198" i="14" s="1"/>
  <c r="DG198" i="14" s="1"/>
  <c r="DH198" i="14" s="1"/>
  <c r="DI198" i="14" s="1"/>
  <c r="DJ198" i="14" s="1"/>
  <c r="DK198" i="14" s="1"/>
  <c r="DL198" i="14" s="1"/>
  <c r="DM198" i="14" s="1"/>
  <c r="DN198" i="14" s="1"/>
  <c r="DD156" i="14"/>
  <c r="DE156" i="14" s="1"/>
  <c r="DF156" i="14" s="1"/>
  <c r="DG156" i="14" s="1"/>
  <c r="DH156" i="14" s="1"/>
  <c r="DI156" i="14" s="1"/>
  <c r="DJ156" i="14" s="1"/>
  <c r="DK156" i="14" s="1"/>
  <c r="DL156" i="14" s="1"/>
  <c r="DM156" i="14" s="1"/>
  <c r="DN156" i="14" s="1"/>
  <c r="DP270" i="14"/>
  <c r="DQ270" i="14" s="1"/>
  <c r="DR270" i="14" s="1"/>
  <c r="DS270" i="14" s="1"/>
  <c r="DT270" i="14" s="1"/>
  <c r="DU270" i="14" s="1"/>
  <c r="DV270" i="14" s="1"/>
  <c r="DW270" i="14" s="1"/>
  <c r="DX270" i="14" s="1"/>
  <c r="DY270" i="14" s="1"/>
  <c r="DZ270" i="14" s="1"/>
  <c r="S287" i="14"/>
  <c r="DO287" i="14" s="1"/>
  <c r="DP287" i="14" s="1"/>
  <c r="DQ287" i="14" s="1"/>
  <c r="DR287" i="14" s="1"/>
  <c r="DS287" i="14" s="1"/>
  <c r="DT287" i="14" s="1"/>
  <c r="DU287" i="14" s="1"/>
  <c r="DV287" i="14" s="1"/>
  <c r="DW287" i="14" s="1"/>
  <c r="DX287" i="14" s="1"/>
  <c r="DY287" i="14" s="1"/>
  <c r="DZ287" i="14" s="1"/>
  <c r="DD353" i="14"/>
  <c r="DE353" i="14" s="1"/>
  <c r="DF353" i="14" s="1"/>
  <c r="DG353" i="14" s="1"/>
  <c r="DH353" i="14" s="1"/>
  <c r="DI353" i="14" s="1"/>
  <c r="DJ353" i="14" s="1"/>
  <c r="DK353" i="14" s="1"/>
  <c r="DL353" i="14" s="1"/>
  <c r="DM353" i="14" s="1"/>
  <c r="DN353" i="14" s="1"/>
  <c r="CR277" i="14"/>
  <c r="CS277" i="14" s="1"/>
  <c r="CT277" i="14" s="1"/>
  <c r="CU277" i="14" s="1"/>
  <c r="CV277" i="14" s="1"/>
  <c r="CW277" i="14" s="1"/>
  <c r="CX277" i="14" s="1"/>
  <c r="CY277" i="14" s="1"/>
  <c r="CZ277" i="14" s="1"/>
  <c r="DA277" i="14" s="1"/>
  <c r="DB277" i="14" s="1"/>
  <c r="DC327" i="14"/>
  <c r="DD327" i="14" s="1"/>
  <c r="DE327" i="14" s="1"/>
  <c r="DF327" i="14" s="1"/>
  <c r="DG327" i="14" s="1"/>
  <c r="DH327" i="14" s="1"/>
  <c r="DI327" i="14" s="1"/>
  <c r="DJ327" i="14" s="1"/>
  <c r="DK327" i="14" s="1"/>
  <c r="DL327" i="14" s="1"/>
  <c r="DM327" i="14" s="1"/>
  <c r="DN327" i="14" s="1"/>
  <c r="DC139" i="14"/>
  <c r="DD139" i="14" s="1"/>
  <c r="DE139" i="14" s="1"/>
  <c r="DF139" i="14" s="1"/>
  <c r="DG139" i="14" s="1"/>
  <c r="DH139" i="14" s="1"/>
  <c r="DI139" i="14" s="1"/>
  <c r="DJ139" i="14" s="1"/>
  <c r="DK139" i="14" s="1"/>
  <c r="DL139" i="14" s="1"/>
  <c r="DM139" i="14" s="1"/>
  <c r="DN139" i="14" s="1"/>
  <c r="S251" i="14"/>
  <c r="DO251" i="14" s="1"/>
  <c r="DP251" i="14" s="1"/>
  <c r="DQ251" i="14" s="1"/>
  <c r="DR251" i="14" s="1"/>
  <c r="DS251" i="14" s="1"/>
  <c r="DT251" i="14" s="1"/>
  <c r="DU251" i="14" s="1"/>
  <c r="DV251" i="14" s="1"/>
  <c r="DW251" i="14" s="1"/>
  <c r="DX251" i="14" s="1"/>
  <c r="DY251" i="14" s="1"/>
  <c r="DZ251" i="14" s="1"/>
  <c r="DD142" i="14"/>
  <c r="DE142" i="14" s="1"/>
  <c r="DF142" i="14" s="1"/>
  <c r="DG142" i="14" s="1"/>
  <c r="DH142" i="14" s="1"/>
  <c r="DI142" i="14" s="1"/>
  <c r="DJ142" i="14" s="1"/>
  <c r="DK142" i="14" s="1"/>
  <c r="DL142" i="14" s="1"/>
  <c r="DM142" i="14" s="1"/>
  <c r="DN142" i="14" s="1"/>
  <c r="DP60" i="14"/>
  <c r="DQ60" i="14" s="1"/>
  <c r="DR60" i="14" s="1"/>
  <c r="DS60" i="14" s="1"/>
  <c r="DT60" i="14" s="1"/>
  <c r="DU60" i="14" s="1"/>
  <c r="DV60" i="14" s="1"/>
  <c r="DW60" i="14" s="1"/>
  <c r="DX60" i="14" s="1"/>
  <c r="DY60" i="14" s="1"/>
  <c r="DZ60" i="14" s="1"/>
  <c r="DC55" i="14"/>
  <c r="DD55" i="14" s="1"/>
  <c r="DE55" i="14" s="1"/>
  <c r="DF55" i="14" s="1"/>
  <c r="DG55" i="14" s="1"/>
  <c r="DH55" i="14" s="1"/>
  <c r="DI55" i="14" s="1"/>
  <c r="DJ55" i="14" s="1"/>
  <c r="DK55" i="14" s="1"/>
  <c r="DL55" i="14" s="1"/>
  <c r="DM55" i="14" s="1"/>
  <c r="DN55" i="14" s="1"/>
  <c r="BB146" i="6"/>
  <c r="AU18" i="10" s="1"/>
  <c r="AU100" i="10" s="1"/>
  <c r="DC133" i="14"/>
  <c r="DD133" i="14" s="1"/>
  <c r="DE133" i="14" s="1"/>
  <c r="DF133" i="14" s="1"/>
  <c r="DG133" i="14" s="1"/>
  <c r="DH133" i="14" s="1"/>
  <c r="DI133" i="14" s="1"/>
  <c r="DJ133" i="14" s="1"/>
  <c r="DK133" i="14" s="1"/>
  <c r="DL133" i="14" s="1"/>
  <c r="DM133" i="14" s="1"/>
  <c r="DN133" i="14" s="1"/>
  <c r="S170" i="14"/>
  <c r="DO170" i="14" s="1"/>
  <c r="AT20" i="10"/>
  <c r="S96" i="14"/>
  <c r="DO96" i="14" s="1"/>
  <c r="DD487" i="14"/>
  <c r="DE487" i="14" s="1"/>
  <c r="DF487" i="14" s="1"/>
  <c r="DG487" i="14" s="1"/>
  <c r="DH487" i="14" s="1"/>
  <c r="DI487" i="14" s="1"/>
  <c r="DJ487" i="14" s="1"/>
  <c r="DK487" i="14" s="1"/>
  <c r="DL487" i="14" s="1"/>
  <c r="DM487" i="14" s="1"/>
  <c r="DN487" i="14" s="1"/>
  <c r="S335" i="14"/>
  <c r="DO335" i="14" s="1"/>
  <c r="R76" i="14"/>
  <c r="DC76" i="14" s="1"/>
  <c r="S180" i="14"/>
  <c r="DO180" i="14" s="1"/>
  <c r="DP180" i="14" s="1"/>
  <c r="DQ180" i="14" s="1"/>
  <c r="DR180" i="14" s="1"/>
  <c r="DS180" i="14" s="1"/>
  <c r="DT180" i="14" s="1"/>
  <c r="DU180" i="14" s="1"/>
  <c r="DV180" i="14" s="1"/>
  <c r="DW180" i="14" s="1"/>
  <c r="DX180" i="14" s="1"/>
  <c r="DY180" i="14" s="1"/>
  <c r="DZ180" i="14" s="1"/>
  <c r="R74" i="14"/>
  <c r="S420" i="14"/>
  <c r="DO420" i="14" s="1"/>
  <c r="DD479" i="14"/>
  <c r="DE479" i="14" s="1"/>
  <c r="DF479" i="14" s="1"/>
  <c r="DG479" i="14" s="1"/>
  <c r="DH479" i="14" s="1"/>
  <c r="DI479" i="14" s="1"/>
  <c r="DJ479" i="14" s="1"/>
  <c r="DK479" i="14" s="1"/>
  <c r="DL479" i="14" s="1"/>
  <c r="DM479" i="14" s="1"/>
  <c r="DN479" i="14" s="1"/>
  <c r="DC28" i="14"/>
  <c r="DD28" i="14" s="1"/>
  <c r="DE28" i="14" s="1"/>
  <c r="DF28" i="14" s="1"/>
  <c r="DG28" i="14" s="1"/>
  <c r="DH28" i="14" s="1"/>
  <c r="DI28" i="14" s="1"/>
  <c r="DJ28" i="14" s="1"/>
  <c r="DK28" i="14" s="1"/>
  <c r="DL28" i="14" s="1"/>
  <c r="DM28" i="14" s="1"/>
  <c r="DN28" i="14" s="1"/>
  <c r="R93" i="14"/>
  <c r="DC93" i="14" s="1"/>
  <c r="DD411" i="14"/>
  <c r="DE411" i="14" s="1"/>
  <c r="DF411" i="14" s="1"/>
  <c r="DG411" i="14" s="1"/>
  <c r="DH411" i="14" s="1"/>
  <c r="DI411" i="14" s="1"/>
  <c r="DJ411" i="14" s="1"/>
  <c r="DK411" i="14" s="1"/>
  <c r="DL411" i="14" s="1"/>
  <c r="DM411" i="14" s="1"/>
  <c r="DN411" i="14" s="1"/>
  <c r="DC168" i="14"/>
  <c r="DD168" i="14" s="1"/>
  <c r="DE168" i="14" s="1"/>
  <c r="DF168" i="14" s="1"/>
  <c r="DG168" i="14" s="1"/>
  <c r="DH168" i="14" s="1"/>
  <c r="DI168" i="14" s="1"/>
  <c r="DJ168" i="14" s="1"/>
  <c r="DK168" i="14" s="1"/>
  <c r="DL168" i="14" s="1"/>
  <c r="DM168" i="14" s="1"/>
  <c r="DN168" i="14" s="1"/>
  <c r="S290" i="14"/>
  <c r="DO290" i="14" s="1"/>
  <c r="S347" i="14"/>
  <c r="DO347" i="14" s="1"/>
  <c r="DD450" i="14"/>
  <c r="DE450" i="14" s="1"/>
  <c r="DF450" i="14" s="1"/>
  <c r="DG450" i="14" s="1"/>
  <c r="DH450" i="14" s="1"/>
  <c r="DI450" i="14" s="1"/>
  <c r="DJ450" i="14" s="1"/>
  <c r="DK450" i="14" s="1"/>
  <c r="DL450" i="14" s="1"/>
  <c r="DM450" i="14" s="1"/>
  <c r="DN450" i="14" s="1"/>
  <c r="S471" i="14"/>
  <c r="DO471" i="14" s="1"/>
  <c r="DD332" i="14"/>
  <c r="DE332" i="14" s="1"/>
  <c r="DF332" i="14" s="1"/>
  <c r="DG332" i="14" s="1"/>
  <c r="DH332" i="14" s="1"/>
  <c r="DI332" i="14" s="1"/>
  <c r="DJ332" i="14" s="1"/>
  <c r="DK332" i="14" s="1"/>
  <c r="DL332" i="14" s="1"/>
  <c r="DM332" i="14" s="1"/>
  <c r="DN332" i="14" s="1"/>
  <c r="S150" i="14"/>
  <c r="R214" i="14"/>
  <c r="DC22" i="14"/>
  <c r="DD22" i="14" s="1"/>
  <c r="DE22" i="14" s="1"/>
  <c r="DF22" i="14" s="1"/>
  <c r="DG22" i="14" s="1"/>
  <c r="DH22" i="14" s="1"/>
  <c r="DI22" i="14" s="1"/>
  <c r="DJ22" i="14" s="1"/>
  <c r="DK22" i="14" s="1"/>
  <c r="DL22" i="14" s="1"/>
  <c r="DM22" i="14" s="1"/>
  <c r="DN22" i="14" s="1"/>
  <c r="S486" i="14"/>
  <c r="S272" i="14"/>
  <c r="S456" i="14"/>
  <c r="DO456" i="14" s="1"/>
  <c r="R255" i="14"/>
  <c r="DC389" i="14"/>
  <c r="DD389" i="14" s="1"/>
  <c r="DE389" i="14" s="1"/>
  <c r="DF389" i="14" s="1"/>
  <c r="DG389" i="14" s="1"/>
  <c r="DH389" i="14" s="1"/>
  <c r="DI389" i="14" s="1"/>
  <c r="DJ389" i="14" s="1"/>
  <c r="DK389" i="14" s="1"/>
  <c r="DL389" i="14" s="1"/>
  <c r="DM389" i="14" s="1"/>
  <c r="DN389" i="14" s="1"/>
  <c r="S443" i="14"/>
  <c r="DO443" i="14" s="1"/>
  <c r="DP443" i="14" s="1"/>
  <c r="DQ443" i="14" s="1"/>
  <c r="DR443" i="14" s="1"/>
  <c r="DS443" i="14" s="1"/>
  <c r="DT443" i="14" s="1"/>
  <c r="DU443" i="14" s="1"/>
  <c r="DV443" i="14" s="1"/>
  <c r="DW443" i="14" s="1"/>
  <c r="DX443" i="14" s="1"/>
  <c r="DY443" i="14" s="1"/>
  <c r="DZ443" i="14" s="1"/>
  <c r="R24" i="14"/>
  <c r="R158" i="14"/>
  <c r="DC158" i="14" s="1"/>
  <c r="R204" i="14"/>
  <c r="DC204" i="14" s="1"/>
  <c r="DD204" i="14" s="1"/>
  <c r="DE204" i="14" s="1"/>
  <c r="DF204" i="14" s="1"/>
  <c r="DG204" i="14" s="1"/>
  <c r="DH204" i="14" s="1"/>
  <c r="DI204" i="14" s="1"/>
  <c r="DJ204" i="14" s="1"/>
  <c r="DK204" i="14" s="1"/>
  <c r="DL204" i="14" s="1"/>
  <c r="DM204" i="14" s="1"/>
  <c r="DN204" i="14" s="1"/>
  <c r="DC354" i="14"/>
  <c r="DD354" i="14" s="1"/>
  <c r="DE354" i="14" s="1"/>
  <c r="DF354" i="14" s="1"/>
  <c r="DG354" i="14" s="1"/>
  <c r="DH354" i="14" s="1"/>
  <c r="DI354" i="14" s="1"/>
  <c r="DJ354" i="14" s="1"/>
  <c r="DK354" i="14" s="1"/>
  <c r="DL354" i="14" s="1"/>
  <c r="DM354" i="14" s="1"/>
  <c r="DN354" i="14" s="1"/>
  <c r="S334" i="14"/>
  <c r="DO334" i="14" s="1"/>
  <c r="DD269" i="14"/>
  <c r="DE269" i="14" s="1"/>
  <c r="DF269" i="14" s="1"/>
  <c r="DG269" i="14" s="1"/>
  <c r="DH269" i="14" s="1"/>
  <c r="DI269" i="14" s="1"/>
  <c r="DJ269" i="14" s="1"/>
  <c r="DK269" i="14" s="1"/>
  <c r="DL269" i="14" s="1"/>
  <c r="DM269" i="14" s="1"/>
  <c r="DN269" i="14" s="1"/>
  <c r="S34" i="14"/>
  <c r="DO34" i="14" s="1"/>
  <c r="DD84" i="14"/>
  <c r="DE84" i="14" s="1"/>
  <c r="DF84" i="14" s="1"/>
  <c r="DG84" i="14" s="1"/>
  <c r="DH84" i="14" s="1"/>
  <c r="DI84" i="14" s="1"/>
  <c r="DJ84" i="14" s="1"/>
  <c r="DK84" i="14" s="1"/>
  <c r="DL84" i="14" s="1"/>
  <c r="DM84" i="14" s="1"/>
  <c r="DN84" i="14" s="1"/>
  <c r="DD318" i="14"/>
  <c r="DE318" i="14" s="1"/>
  <c r="DF318" i="14" s="1"/>
  <c r="DG318" i="14" s="1"/>
  <c r="DH318" i="14" s="1"/>
  <c r="DI318" i="14" s="1"/>
  <c r="DJ318" i="14" s="1"/>
  <c r="DK318" i="14" s="1"/>
  <c r="DL318" i="14" s="1"/>
  <c r="DM318" i="14" s="1"/>
  <c r="DN318" i="14" s="1"/>
  <c r="DC311" i="14"/>
  <c r="DD311" i="14" s="1"/>
  <c r="DE311" i="14" s="1"/>
  <c r="DF311" i="14" s="1"/>
  <c r="DG311" i="14" s="1"/>
  <c r="DH311" i="14" s="1"/>
  <c r="DI311" i="14" s="1"/>
  <c r="DJ311" i="14" s="1"/>
  <c r="DK311" i="14" s="1"/>
  <c r="DL311" i="14" s="1"/>
  <c r="DM311" i="14" s="1"/>
  <c r="DN311" i="14" s="1"/>
  <c r="DE43" i="14"/>
  <c r="DF43" i="14" s="1"/>
  <c r="DG43" i="14" s="1"/>
  <c r="DH43" i="14" s="1"/>
  <c r="DI43" i="14" s="1"/>
  <c r="DJ43" i="14" s="1"/>
  <c r="DK43" i="14" s="1"/>
  <c r="DL43" i="14" s="1"/>
  <c r="DM43" i="14" s="1"/>
  <c r="DN43" i="14" s="1"/>
  <c r="DD474" i="14"/>
  <c r="DE474" i="14" s="1"/>
  <c r="DF474" i="14" s="1"/>
  <c r="DG474" i="14" s="1"/>
  <c r="DH474" i="14" s="1"/>
  <c r="DI474" i="14" s="1"/>
  <c r="DJ474" i="14" s="1"/>
  <c r="DK474" i="14" s="1"/>
  <c r="DL474" i="14" s="1"/>
  <c r="DM474" i="14" s="1"/>
  <c r="DN474" i="14" s="1"/>
  <c r="DD364" i="14"/>
  <c r="DE364" i="14" s="1"/>
  <c r="DF364" i="14" s="1"/>
  <c r="DG364" i="14" s="1"/>
  <c r="DH364" i="14" s="1"/>
  <c r="DI364" i="14" s="1"/>
  <c r="DJ364" i="14" s="1"/>
  <c r="DK364" i="14" s="1"/>
  <c r="DL364" i="14" s="1"/>
  <c r="DM364" i="14" s="1"/>
  <c r="DN364" i="14" s="1"/>
  <c r="DD192" i="14"/>
  <c r="DE192" i="14" s="1"/>
  <c r="DF192" i="14" s="1"/>
  <c r="DG192" i="14" s="1"/>
  <c r="DH192" i="14" s="1"/>
  <c r="DI192" i="14" s="1"/>
  <c r="DJ192" i="14" s="1"/>
  <c r="DK192" i="14" s="1"/>
  <c r="DL192" i="14" s="1"/>
  <c r="DM192" i="14" s="1"/>
  <c r="DN192" i="14" s="1"/>
  <c r="DD49" i="14"/>
  <c r="DE49" i="14" s="1"/>
  <c r="DF49" i="14" s="1"/>
  <c r="DG49" i="14" s="1"/>
  <c r="DH49" i="14" s="1"/>
  <c r="DI49" i="14" s="1"/>
  <c r="DJ49" i="14" s="1"/>
  <c r="DK49" i="14" s="1"/>
  <c r="DL49" i="14" s="1"/>
  <c r="DM49" i="14" s="1"/>
  <c r="DN49" i="14" s="1"/>
  <c r="S282" i="14"/>
  <c r="DC80" i="14"/>
  <c r="DD80" i="14" s="1"/>
  <c r="DE80" i="14" s="1"/>
  <c r="DF80" i="14" s="1"/>
  <c r="DG80" i="14" s="1"/>
  <c r="DH80" i="14" s="1"/>
  <c r="DI80" i="14" s="1"/>
  <c r="DJ80" i="14" s="1"/>
  <c r="DK80" i="14" s="1"/>
  <c r="DL80" i="14" s="1"/>
  <c r="DM80" i="14" s="1"/>
  <c r="DN80" i="14" s="1"/>
  <c r="S237" i="14"/>
  <c r="DC115" i="14"/>
  <c r="DD115" i="14" s="1"/>
  <c r="DE115" i="14" s="1"/>
  <c r="DF115" i="14" s="1"/>
  <c r="DG115" i="14" s="1"/>
  <c r="DH115" i="14" s="1"/>
  <c r="DI115" i="14" s="1"/>
  <c r="DJ115" i="14" s="1"/>
  <c r="DK115" i="14" s="1"/>
  <c r="DL115" i="14" s="1"/>
  <c r="DM115" i="14" s="1"/>
  <c r="DN115" i="14" s="1"/>
  <c r="DC264" i="14"/>
  <c r="DD264" i="14" s="1"/>
  <c r="DE264" i="14" s="1"/>
  <c r="DF264" i="14" s="1"/>
  <c r="DG264" i="14" s="1"/>
  <c r="DH264" i="14" s="1"/>
  <c r="DI264" i="14" s="1"/>
  <c r="DJ264" i="14" s="1"/>
  <c r="DK264" i="14" s="1"/>
  <c r="DL264" i="14" s="1"/>
  <c r="DM264" i="14" s="1"/>
  <c r="DN264" i="14" s="1"/>
  <c r="DC234" i="14"/>
  <c r="DD234" i="14" s="1"/>
  <c r="DE234" i="14" s="1"/>
  <c r="DF234" i="14" s="1"/>
  <c r="DG234" i="14" s="1"/>
  <c r="DH234" i="14" s="1"/>
  <c r="DI234" i="14" s="1"/>
  <c r="DJ234" i="14" s="1"/>
  <c r="DK234" i="14" s="1"/>
  <c r="DL234" i="14" s="1"/>
  <c r="DM234" i="14" s="1"/>
  <c r="DN234" i="14" s="1"/>
  <c r="CQ85" i="14"/>
  <c r="CR85" i="14" s="1"/>
  <c r="CS85" i="14" s="1"/>
  <c r="CT85" i="14" s="1"/>
  <c r="CU85" i="14" s="1"/>
  <c r="CV85" i="14" s="1"/>
  <c r="CW85" i="14" s="1"/>
  <c r="CX85" i="14" s="1"/>
  <c r="CY85" i="14" s="1"/>
  <c r="CZ85" i="14" s="1"/>
  <c r="DA85" i="14" s="1"/>
  <c r="DB85" i="14" s="1"/>
  <c r="DD78" i="14"/>
  <c r="DE78" i="14" s="1"/>
  <c r="DF78" i="14" s="1"/>
  <c r="DG78" i="14" s="1"/>
  <c r="DH78" i="14" s="1"/>
  <c r="DI78" i="14" s="1"/>
  <c r="DJ78" i="14" s="1"/>
  <c r="DK78" i="14" s="1"/>
  <c r="DL78" i="14" s="1"/>
  <c r="DM78" i="14" s="1"/>
  <c r="DN78" i="14" s="1"/>
  <c r="S31" i="14"/>
  <c r="DO31" i="14" s="1"/>
  <c r="DP31" i="14" s="1"/>
  <c r="DQ31" i="14" s="1"/>
  <c r="DR31" i="14" s="1"/>
  <c r="DS31" i="14" s="1"/>
  <c r="DT31" i="14" s="1"/>
  <c r="DU31" i="14" s="1"/>
  <c r="DV31" i="14" s="1"/>
  <c r="DW31" i="14" s="1"/>
  <c r="DX31" i="14" s="1"/>
  <c r="DY31" i="14" s="1"/>
  <c r="DZ31" i="14" s="1"/>
  <c r="S86" i="14"/>
  <c r="DO86" i="14" s="1"/>
  <c r="S276" i="14"/>
  <c r="DO276" i="14" s="1"/>
  <c r="DP276" i="14" s="1"/>
  <c r="DQ276" i="14" s="1"/>
  <c r="DR276" i="14" s="1"/>
  <c r="DS276" i="14" s="1"/>
  <c r="DT276" i="14" s="1"/>
  <c r="DU276" i="14" s="1"/>
  <c r="DV276" i="14" s="1"/>
  <c r="DW276" i="14" s="1"/>
  <c r="DX276" i="14" s="1"/>
  <c r="DY276" i="14" s="1"/>
  <c r="DZ276" i="14" s="1"/>
  <c r="DD313" i="14"/>
  <c r="DE313" i="14" s="1"/>
  <c r="DF313" i="14" s="1"/>
  <c r="DG313" i="14" s="1"/>
  <c r="DH313" i="14" s="1"/>
  <c r="DI313" i="14" s="1"/>
  <c r="DJ313" i="14" s="1"/>
  <c r="DK313" i="14" s="1"/>
  <c r="DL313" i="14" s="1"/>
  <c r="DM313" i="14" s="1"/>
  <c r="DN313" i="14" s="1"/>
  <c r="DD317" i="14"/>
  <c r="DE317" i="14" s="1"/>
  <c r="DF317" i="14" s="1"/>
  <c r="DG317" i="14" s="1"/>
  <c r="DH317" i="14" s="1"/>
  <c r="DI317" i="14" s="1"/>
  <c r="DJ317" i="14" s="1"/>
  <c r="DK317" i="14" s="1"/>
  <c r="DL317" i="14" s="1"/>
  <c r="DM317" i="14" s="1"/>
  <c r="DN317" i="14" s="1"/>
  <c r="DC299" i="14"/>
  <c r="S129" i="14"/>
  <c r="DC249" i="14"/>
  <c r="DD249" i="14" s="1"/>
  <c r="DE249" i="14" s="1"/>
  <c r="DF249" i="14" s="1"/>
  <c r="DG249" i="14" s="1"/>
  <c r="DH249" i="14" s="1"/>
  <c r="DI249" i="14" s="1"/>
  <c r="DJ249" i="14" s="1"/>
  <c r="DK249" i="14" s="1"/>
  <c r="DL249" i="14" s="1"/>
  <c r="DM249" i="14" s="1"/>
  <c r="DN249" i="14" s="1"/>
  <c r="S346" i="14"/>
  <c r="DO346" i="14" s="1"/>
  <c r="DP346" i="14" s="1"/>
  <c r="DQ346" i="14" s="1"/>
  <c r="DR346" i="14" s="1"/>
  <c r="DS346" i="14" s="1"/>
  <c r="DT346" i="14" s="1"/>
  <c r="DU346" i="14" s="1"/>
  <c r="DV346" i="14" s="1"/>
  <c r="DW346" i="14" s="1"/>
  <c r="DX346" i="14" s="1"/>
  <c r="DY346" i="14" s="1"/>
  <c r="DZ346" i="14" s="1"/>
  <c r="DC322" i="14"/>
  <c r="DD322" i="14" s="1"/>
  <c r="DE322" i="14" s="1"/>
  <c r="DF322" i="14" s="1"/>
  <c r="DG322" i="14" s="1"/>
  <c r="DH322" i="14" s="1"/>
  <c r="DI322" i="14" s="1"/>
  <c r="DJ322" i="14" s="1"/>
  <c r="DK322" i="14" s="1"/>
  <c r="DL322" i="14" s="1"/>
  <c r="DM322" i="14" s="1"/>
  <c r="DN322" i="14" s="1"/>
  <c r="DC330" i="14"/>
  <c r="DD330" i="14" s="1"/>
  <c r="DE330" i="14" s="1"/>
  <c r="DF330" i="14" s="1"/>
  <c r="DG330" i="14" s="1"/>
  <c r="DH330" i="14" s="1"/>
  <c r="DI330" i="14" s="1"/>
  <c r="DJ330" i="14" s="1"/>
  <c r="DK330" i="14" s="1"/>
  <c r="DL330" i="14" s="1"/>
  <c r="DM330" i="14" s="1"/>
  <c r="DN330" i="14" s="1"/>
  <c r="R68" i="14"/>
  <c r="DC68" i="14" s="1"/>
  <c r="DD68" i="14" s="1"/>
  <c r="DE68" i="14" s="1"/>
  <c r="DF68" i="14" s="1"/>
  <c r="DG68" i="14" s="1"/>
  <c r="DH68" i="14" s="1"/>
  <c r="DI68" i="14" s="1"/>
  <c r="DJ68" i="14" s="1"/>
  <c r="DK68" i="14" s="1"/>
  <c r="DL68" i="14" s="1"/>
  <c r="DM68" i="14" s="1"/>
  <c r="DN68" i="14" s="1"/>
  <c r="R425" i="14"/>
  <c r="DC425" i="14" s="1"/>
  <c r="DD53" i="14"/>
  <c r="DE53" i="14" s="1"/>
  <c r="DF53" i="14" s="1"/>
  <c r="DG53" i="14" s="1"/>
  <c r="DH53" i="14" s="1"/>
  <c r="DI53" i="14" s="1"/>
  <c r="DJ53" i="14" s="1"/>
  <c r="DK53" i="14" s="1"/>
  <c r="DL53" i="14" s="1"/>
  <c r="DM53" i="14" s="1"/>
  <c r="DN53" i="14" s="1"/>
  <c r="S27" i="14"/>
  <c r="DC207" i="14"/>
  <c r="DD207" i="14" s="1"/>
  <c r="DE207" i="14" s="1"/>
  <c r="DF207" i="14" s="1"/>
  <c r="DG207" i="14" s="1"/>
  <c r="DH207" i="14" s="1"/>
  <c r="DI207" i="14" s="1"/>
  <c r="DJ207" i="14" s="1"/>
  <c r="DK207" i="14" s="1"/>
  <c r="DL207" i="14" s="1"/>
  <c r="DM207" i="14" s="1"/>
  <c r="DN207" i="14" s="1"/>
  <c r="DC305" i="14"/>
  <c r="DD305" i="14" s="1"/>
  <c r="DE305" i="14" s="1"/>
  <c r="DF305" i="14" s="1"/>
  <c r="DG305" i="14" s="1"/>
  <c r="DH305" i="14" s="1"/>
  <c r="DI305" i="14" s="1"/>
  <c r="DJ305" i="14" s="1"/>
  <c r="DK305" i="14" s="1"/>
  <c r="DL305" i="14" s="1"/>
  <c r="DM305" i="14" s="1"/>
  <c r="DN305" i="14" s="1"/>
  <c r="DC292" i="14"/>
  <c r="DD292" i="14" s="1"/>
  <c r="DE292" i="14" s="1"/>
  <c r="DF292" i="14" s="1"/>
  <c r="DG292" i="14" s="1"/>
  <c r="DH292" i="14" s="1"/>
  <c r="DI292" i="14" s="1"/>
  <c r="DJ292" i="14" s="1"/>
  <c r="DK292" i="14" s="1"/>
  <c r="DL292" i="14" s="1"/>
  <c r="DM292" i="14" s="1"/>
  <c r="DN292" i="14" s="1"/>
  <c r="DC351" i="14"/>
  <c r="DD351" i="14" s="1"/>
  <c r="DD300" i="14"/>
  <c r="DE300" i="14" s="1"/>
  <c r="DF300" i="14" s="1"/>
  <c r="DG300" i="14" s="1"/>
  <c r="DH300" i="14" s="1"/>
  <c r="DI300" i="14" s="1"/>
  <c r="DJ300" i="14" s="1"/>
  <c r="DK300" i="14" s="1"/>
  <c r="DL300" i="14" s="1"/>
  <c r="DM300" i="14" s="1"/>
  <c r="DN300" i="14" s="1"/>
  <c r="DD417" i="14"/>
  <c r="DE417" i="14" s="1"/>
  <c r="DF417" i="14" s="1"/>
  <c r="DG417" i="14" s="1"/>
  <c r="DH417" i="14" s="1"/>
  <c r="DI417" i="14" s="1"/>
  <c r="DJ417" i="14" s="1"/>
  <c r="DK417" i="14" s="1"/>
  <c r="DL417" i="14" s="1"/>
  <c r="DM417" i="14" s="1"/>
  <c r="DN417" i="14" s="1"/>
  <c r="DC419" i="14"/>
  <c r="DD419" i="14" s="1"/>
  <c r="DE419" i="14" s="1"/>
  <c r="DF419" i="14" s="1"/>
  <c r="DG419" i="14" s="1"/>
  <c r="DH419" i="14" s="1"/>
  <c r="DI419" i="14" s="1"/>
  <c r="DJ419" i="14" s="1"/>
  <c r="DK419" i="14" s="1"/>
  <c r="DL419" i="14" s="1"/>
  <c r="DM419" i="14" s="1"/>
  <c r="DN419" i="14" s="1"/>
  <c r="DC216" i="14"/>
  <c r="DD216" i="14" s="1"/>
  <c r="DE216" i="14" s="1"/>
  <c r="DF216" i="14" s="1"/>
  <c r="DG216" i="14" s="1"/>
  <c r="DH216" i="14" s="1"/>
  <c r="DI216" i="14" s="1"/>
  <c r="DJ216" i="14" s="1"/>
  <c r="DK216" i="14" s="1"/>
  <c r="DL216" i="14" s="1"/>
  <c r="DM216" i="14" s="1"/>
  <c r="DN216" i="14" s="1"/>
  <c r="S144" i="14"/>
  <c r="DO144" i="14" s="1"/>
  <c r="R374" i="14"/>
  <c r="DC374" i="14" s="1"/>
  <c r="DD374" i="14" s="1"/>
  <c r="DE374" i="14" s="1"/>
  <c r="DF374" i="14" s="1"/>
  <c r="DG374" i="14" s="1"/>
  <c r="DH374" i="14" s="1"/>
  <c r="DI374" i="14" s="1"/>
  <c r="DJ374" i="14" s="1"/>
  <c r="DK374" i="14" s="1"/>
  <c r="DL374" i="14" s="1"/>
  <c r="DM374" i="14" s="1"/>
  <c r="DN374" i="14" s="1"/>
  <c r="S81" i="14"/>
  <c r="DO81" i="14" s="1"/>
  <c r="S25" i="14"/>
  <c r="DO25" i="14" s="1"/>
  <c r="DD397" i="14"/>
  <c r="DE397" i="14" s="1"/>
  <c r="DF397" i="14" s="1"/>
  <c r="DG397" i="14" s="1"/>
  <c r="DH397" i="14" s="1"/>
  <c r="DI397" i="14" s="1"/>
  <c r="DJ397" i="14" s="1"/>
  <c r="DK397" i="14" s="1"/>
  <c r="DL397" i="14" s="1"/>
  <c r="DM397" i="14" s="1"/>
  <c r="DN397" i="14" s="1"/>
  <c r="S266" i="14"/>
  <c r="DO266" i="14" s="1"/>
  <c r="DP266" i="14" s="1"/>
  <c r="DQ266" i="14" s="1"/>
  <c r="DR266" i="14" s="1"/>
  <c r="DS266" i="14" s="1"/>
  <c r="DT266" i="14" s="1"/>
  <c r="DU266" i="14" s="1"/>
  <c r="DV266" i="14" s="1"/>
  <c r="DW266" i="14" s="1"/>
  <c r="DX266" i="14" s="1"/>
  <c r="DY266" i="14" s="1"/>
  <c r="DZ266" i="14" s="1"/>
  <c r="S211" i="14"/>
  <c r="DO211" i="14" s="1"/>
  <c r="DC77" i="14"/>
  <c r="DD77" i="14" s="1"/>
  <c r="DE77" i="14" s="1"/>
  <c r="DF77" i="14" s="1"/>
  <c r="DG77" i="14" s="1"/>
  <c r="DH77" i="14" s="1"/>
  <c r="DI77" i="14" s="1"/>
  <c r="DJ77" i="14" s="1"/>
  <c r="DK77" i="14" s="1"/>
  <c r="DL77" i="14" s="1"/>
  <c r="DM77" i="14" s="1"/>
  <c r="DN77" i="14" s="1"/>
  <c r="DC312" i="14"/>
  <c r="DD312" i="14" s="1"/>
  <c r="DE312" i="14" s="1"/>
  <c r="DF312" i="14" s="1"/>
  <c r="DG312" i="14" s="1"/>
  <c r="DH312" i="14" s="1"/>
  <c r="DI312" i="14" s="1"/>
  <c r="DJ312" i="14" s="1"/>
  <c r="DK312" i="14" s="1"/>
  <c r="DL312" i="14" s="1"/>
  <c r="DM312" i="14" s="1"/>
  <c r="DN312" i="14" s="1"/>
  <c r="S418" i="14"/>
  <c r="DO418" i="14" s="1"/>
  <c r="S413" i="14"/>
  <c r="DO413" i="14" s="1"/>
  <c r="S247" i="14"/>
  <c r="DO247" i="14" s="1"/>
  <c r="DD304" i="14"/>
  <c r="DE304" i="14" s="1"/>
  <c r="DF304" i="14" s="1"/>
  <c r="DG304" i="14" s="1"/>
  <c r="DH304" i="14" s="1"/>
  <c r="DI304" i="14" s="1"/>
  <c r="DJ304" i="14" s="1"/>
  <c r="DK304" i="14" s="1"/>
  <c r="DL304" i="14" s="1"/>
  <c r="DM304" i="14" s="1"/>
  <c r="DN304" i="14" s="1"/>
  <c r="S20" i="14"/>
  <c r="DO20" i="14" s="1"/>
  <c r="DC444" i="14"/>
  <c r="DD444" i="14" s="1"/>
  <c r="DE444" i="14" s="1"/>
  <c r="DF444" i="14" s="1"/>
  <c r="DG444" i="14" s="1"/>
  <c r="DH444" i="14" s="1"/>
  <c r="DI444" i="14" s="1"/>
  <c r="DJ444" i="14" s="1"/>
  <c r="DK444" i="14" s="1"/>
  <c r="DL444" i="14" s="1"/>
  <c r="DM444" i="14" s="1"/>
  <c r="DN444" i="14" s="1"/>
  <c r="DC395" i="14"/>
  <c r="DD395" i="14" s="1"/>
  <c r="DE395" i="14" s="1"/>
  <c r="DF395" i="14" s="1"/>
  <c r="DG395" i="14" s="1"/>
  <c r="DH395" i="14" s="1"/>
  <c r="DI395" i="14" s="1"/>
  <c r="DJ395" i="14" s="1"/>
  <c r="DK395" i="14" s="1"/>
  <c r="DL395" i="14" s="1"/>
  <c r="DM395" i="14" s="1"/>
  <c r="DN395" i="14" s="1"/>
  <c r="DC489" i="14"/>
  <c r="DD489" i="14" s="1"/>
  <c r="DE489" i="14" s="1"/>
  <c r="DF489" i="14" s="1"/>
  <c r="DG489" i="14" s="1"/>
  <c r="DH489" i="14" s="1"/>
  <c r="DI489" i="14" s="1"/>
  <c r="DJ489" i="14" s="1"/>
  <c r="DK489" i="14" s="1"/>
  <c r="DL489" i="14" s="1"/>
  <c r="DM489" i="14" s="1"/>
  <c r="DN489" i="14" s="1"/>
  <c r="DC361" i="14"/>
  <c r="DD361" i="14" s="1"/>
  <c r="DE361" i="14" s="1"/>
  <c r="DF361" i="14" s="1"/>
  <c r="DG361" i="14" s="1"/>
  <c r="DH361" i="14" s="1"/>
  <c r="DI361" i="14" s="1"/>
  <c r="DJ361" i="14" s="1"/>
  <c r="DK361" i="14" s="1"/>
  <c r="DL361" i="14" s="1"/>
  <c r="DM361" i="14" s="1"/>
  <c r="DN361" i="14" s="1"/>
  <c r="S386" i="14"/>
  <c r="S372" i="14"/>
  <c r="DC477" i="14"/>
  <c r="DD477" i="14" s="1"/>
  <c r="DE477" i="14" s="1"/>
  <c r="DF477" i="14" s="1"/>
  <c r="DG477" i="14" s="1"/>
  <c r="DH477" i="14" s="1"/>
  <c r="DI477" i="14" s="1"/>
  <c r="DJ477" i="14" s="1"/>
  <c r="DK477" i="14" s="1"/>
  <c r="DL477" i="14" s="1"/>
  <c r="DM477" i="14" s="1"/>
  <c r="DN477" i="14" s="1"/>
  <c r="S463" i="14"/>
  <c r="DO463" i="14" s="1"/>
  <c r="DC155" i="14"/>
  <c r="DD155" i="14" s="1"/>
  <c r="DE155" i="14" s="1"/>
  <c r="DF155" i="14" s="1"/>
  <c r="DG155" i="14" s="1"/>
  <c r="DH155" i="14" s="1"/>
  <c r="DI155" i="14" s="1"/>
  <c r="DJ155" i="14" s="1"/>
  <c r="DK155" i="14" s="1"/>
  <c r="DL155" i="14" s="1"/>
  <c r="DM155" i="14" s="1"/>
  <c r="DN155" i="14" s="1"/>
  <c r="S127" i="14"/>
  <c r="S369" i="14"/>
  <c r="R36" i="14"/>
  <c r="CQ302" i="14"/>
  <c r="CR302" i="14" s="1"/>
  <c r="CS302" i="14" s="1"/>
  <c r="CT302" i="14" s="1"/>
  <c r="CU302" i="14" s="1"/>
  <c r="CV302" i="14" s="1"/>
  <c r="CW302" i="14" s="1"/>
  <c r="CX302" i="14" s="1"/>
  <c r="CY302" i="14" s="1"/>
  <c r="CZ302" i="14" s="1"/>
  <c r="DA302" i="14" s="1"/>
  <c r="DB302" i="14" s="1"/>
  <c r="S494" i="14"/>
  <c r="DC394" i="14"/>
  <c r="DD394" i="14" s="1"/>
  <c r="DE394" i="14" s="1"/>
  <c r="DF394" i="14" s="1"/>
  <c r="DG394" i="14" s="1"/>
  <c r="DH394" i="14" s="1"/>
  <c r="DI394" i="14" s="1"/>
  <c r="DJ394" i="14" s="1"/>
  <c r="DK394" i="14" s="1"/>
  <c r="DL394" i="14" s="1"/>
  <c r="DM394" i="14" s="1"/>
  <c r="DN394" i="14" s="1"/>
  <c r="DC298" i="14"/>
  <c r="DD298" i="14" s="1"/>
  <c r="DE298" i="14" s="1"/>
  <c r="DF298" i="14" s="1"/>
  <c r="DG298" i="14" s="1"/>
  <c r="DH298" i="14" s="1"/>
  <c r="DI298" i="14" s="1"/>
  <c r="DJ298" i="14" s="1"/>
  <c r="DK298" i="14" s="1"/>
  <c r="DL298" i="14" s="1"/>
  <c r="DM298" i="14" s="1"/>
  <c r="DN298" i="14" s="1"/>
  <c r="DC440" i="14"/>
  <c r="DD440" i="14" s="1"/>
  <c r="DE440" i="14" s="1"/>
  <c r="DF440" i="14" s="1"/>
  <c r="DG440" i="14" s="1"/>
  <c r="DH440" i="14" s="1"/>
  <c r="DI440" i="14" s="1"/>
  <c r="DJ440" i="14" s="1"/>
  <c r="DK440" i="14" s="1"/>
  <c r="DL440" i="14" s="1"/>
  <c r="DM440" i="14" s="1"/>
  <c r="DN440" i="14" s="1"/>
  <c r="S42" i="14"/>
  <c r="DD485" i="14"/>
  <c r="DP408" i="14"/>
  <c r="DC470" i="14"/>
  <c r="DD470" i="14" s="1"/>
  <c r="DE470" i="14" s="1"/>
  <c r="DF470" i="14" s="1"/>
  <c r="DG470" i="14" s="1"/>
  <c r="DH470" i="14" s="1"/>
  <c r="DI470" i="14" s="1"/>
  <c r="DJ470" i="14" s="1"/>
  <c r="DK470" i="14" s="1"/>
  <c r="DL470" i="14" s="1"/>
  <c r="DM470" i="14" s="1"/>
  <c r="DN470" i="14" s="1"/>
  <c r="S120" i="14"/>
  <c r="DC294" i="14"/>
  <c r="DD294" i="14" s="1"/>
  <c r="DE294" i="14" s="1"/>
  <c r="DF294" i="14" s="1"/>
  <c r="DG294" i="14" s="1"/>
  <c r="DH294" i="14" s="1"/>
  <c r="DI294" i="14" s="1"/>
  <c r="DJ294" i="14" s="1"/>
  <c r="DK294" i="14" s="1"/>
  <c r="DL294" i="14" s="1"/>
  <c r="DM294" i="14" s="1"/>
  <c r="DN294" i="14" s="1"/>
  <c r="S46" i="14"/>
  <c r="DO46" i="14" s="1"/>
  <c r="DP46" i="14" s="1"/>
  <c r="DQ46" i="14" s="1"/>
  <c r="DR46" i="14" s="1"/>
  <c r="DS46" i="14" s="1"/>
  <c r="DT46" i="14" s="1"/>
  <c r="DU46" i="14" s="1"/>
  <c r="DV46" i="14" s="1"/>
  <c r="DW46" i="14" s="1"/>
  <c r="DX46" i="14" s="1"/>
  <c r="DY46" i="14" s="1"/>
  <c r="DZ46" i="14" s="1"/>
  <c r="DD26" i="14"/>
  <c r="DE26" i="14" s="1"/>
  <c r="DF26" i="14" s="1"/>
  <c r="DG26" i="14" s="1"/>
  <c r="DH26" i="14" s="1"/>
  <c r="DI26" i="14" s="1"/>
  <c r="DJ26" i="14" s="1"/>
  <c r="DK26" i="14" s="1"/>
  <c r="DL26" i="14" s="1"/>
  <c r="DM26" i="14" s="1"/>
  <c r="DN26" i="14" s="1"/>
  <c r="S149" i="14"/>
  <c r="DO149" i="14" s="1"/>
  <c r="DP149" i="14" s="1"/>
  <c r="DQ149" i="14" s="1"/>
  <c r="DR149" i="14" s="1"/>
  <c r="DS149" i="14" s="1"/>
  <c r="DT149" i="14" s="1"/>
  <c r="DU149" i="14" s="1"/>
  <c r="DV149" i="14" s="1"/>
  <c r="DW149" i="14" s="1"/>
  <c r="DX149" i="14" s="1"/>
  <c r="DY149" i="14" s="1"/>
  <c r="DZ149" i="14" s="1"/>
  <c r="DC410" i="14"/>
  <c r="DD410" i="14" s="1"/>
  <c r="DE410" i="14" s="1"/>
  <c r="DF410" i="14" s="1"/>
  <c r="DG410" i="14" s="1"/>
  <c r="DH410" i="14" s="1"/>
  <c r="DI410" i="14" s="1"/>
  <c r="DJ410" i="14" s="1"/>
  <c r="DK410" i="14" s="1"/>
  <c r="DL410" i="14" s="1"/>
  <c r="DM410" i="14" s="1"/>
  <c r="DN410" i="14" s="1"/>
  <c r="R241" i="14"/>
  <c r="R182" i="14"/>
  <c r="DC21" i="14"/>
  <c r="DD21" i="14" s="1"/>
  <c r="DE21" i="14" s="1"/>
  <c r="DF21" i="14" s="1"/>
  <c r="DG21" i="14" s="1"/>
  <c r="DH21" i="14" s="1"/>
  <c r="DI21" i="14" s="1"/>
  <c r="DJ21" i="14" s="1"/>
  <c r="DK21" i="14" s="1"/>
  <c r="DL21" i="14" s="1"/>
  <c r="DM21" i="14" s="1"/>
  <c r="DN21" i="14" s="1"/>
  <c r="DC288" i="14"/>
  <c r="S491" i="14"/>
  <c r="DO491" i="14" s="1"/>
  <c r="DD352" i="14"/>
  <c r="DE352" i="14" s="1"/>
  <c r="DF352" i="14" s="1"/>
  <c r="DG352" i="14" s="1"/>
  <c r="DH352" i="14" s="1"/>
  <c r="DI352" i="14" s="1"/>
  <c r="DJ352" i="14" s="1"/>
  <c r="DK352" i="14" s="1"/>
  <c r="DL352" i="14" s="1"/>
  <c r="DM352" i="14" s="1"/>
  <c r="DN352" i="14" s="1"/>
  <c r="DD359" i="14"/>
  <c r="DE359" i="14" s="1"/>
  <c r="DF359" i="14" s="1"/>
  <c r="DG359" i="14" s="1"/>
  <c r="DH359" i="14" s="1"/>
  <c r="DI359" i="14" s="1"/>
  <c r="DJ359" i="14" s="1"/>
  <c r="DK359" i="14" s="1"/>
  <c r="DL359" i="14" s="1"/>
  <c r="DM359" i="14" s="1"/>
  <c r="DN359" i="14" s="1"/>
  <c r="DC209" i="14"/>
  <c r="DD209" i="14" s="1"/>
  <c r="DE209" i="14" s="1"/>
  <c r="DF209" i="14" s="1"/>
  <c r="DG209" i="14" s="1"/>
  <c r="DH209" i="14" s="1"/>
  <c r="DI209" i="14" s="1"/>
  <c r="DJ209" i="14" s="1"/>
  <c r="DK209" i="14" s="1"/>
  <c r="DL209" i="14" s="1"/>
  <c r="DM209" i="14" s="1"/>
  <c r="DN209" i="14" s="1"/>
  <c r="S393" i="14"/>
  <c r="R67" i="14"/>
  <c r="S244" i="14"/>
  <c r="DO244" i="14" s="1"/>
  <c r="DC422" i="14"/>
  <c r="DD422" i="14" s="1"/>
  <c r="DE422" i="14" s="1"/>
  <c r="DF422" i="14" s="1"/>
  <c r="DG422" i="14" s="1"/>
  <c r="DH422" i="14" s="1"/>
  <c r="DI422" i="14" s="1"/>
  <c r="DJ422" i="14" s="1"/>
  <c r="DK422" i="14" s="1"/>
  <c r="DL422" i="14" s="1"/>
  <c r="DM422" i="14" s="1"/>
  <c r="DN422" i="14" s="1"/>
  <c r="R119" i="14"/>
  <c r="S387" i="14"/>
  <c r="DD379" i="14"/>
  <c r="DE379" i="14" s="1"/>
  <c r="DF379" i="14" s="1"/>
  <c r="DG379" i="14" s="1"/>
  <c r="DH379" i="14" s="1"/>
  <c r="DI379" i="14" s="1"/>
  <c r="DJ379" i="14" s="1"/>
  <c r="DK379" i="14" s="1"/>
  <c r="DL379" i="14" s="1"/>
  <c r="DM379" i="14" s="1"/>
  <c r="DN379" i="14" s="1"/>
  <c r="DP59" i="14"/>
  <c r="DQ59" i="14" s="1"/>
  <c r="DR59" i="14" s="1"/>
  <c r="DS59" i="14" s="1"/>
  <c r="DT59" i="14" s="1"/>
  <c r="DU59" i="14" s="1"/>
  <c r="DV59" i="14" s="1"/>
  <c r="DW59" i="14" s="1"/>
  <c r="DX59" i="14" s="1"/>
  <c r="DY59" i="14" s="1"/>
  <c r="DZ59" i="14" s="1"/>
  <c r="DP368" i="14"/>
  <c r="DQ368" i="14" s="1"/>
  <c r="DR368" i="14" s="1"/>
  <c r="DS368" i="14" s="1"/>
  <c r="DT368" i="14" s="1"/>
  <c r="DU368" i="14" s="1"/>
  <c r="DV368" i="14" s="1"/>
  <c r="DW368" i="14" s="1"/>
  <c r="DX368" i="14" s="1"/>
  <c r="DY368" i="14" s="1"/>
  <c r="DZ368" i="14" s="1"/>
  <c r="R297" i="14"/>
  <c r="DC297" i="14" s="1"/>
  <c r="AT100" i="10"/>
  <c r="DC329" i="14"/>
  <c r="DD329" i="14" s="1"/>
  <c r="DE329" i="14" s="1"/>
  <c r="DF329" i="14" s="1"/>
  <c r="DG329" i="14" s="1"/>
  <c r="DH329" i="14" s="1"/>
  <c r="DI329" i="14" s="1"/>
  <c r="DJ329" i="14" s="1"/>
  <c r="DK329" i="14" s="1"/>
  <c r="DL329" i="14" s="1"/>
  <c r="DM329" i="14" s="1"/>
  <c r="DN329" i="14" s="1"/>
  <c r="DC238" i="14"/>
  <c r="DD238" i="14" s="1"/>
  <c r="DE238" i="14" s="1"/>
  <c r="DF238" i="14" s="1"/>
  <c r="DG238" i="14" s="1"/>
  <c r="DH238" i="14" s="1"/>
  <c r="DI238" i="14" s="1"/>
  <c r="DJ238" i="14" s="1"/>
  <c r="DK238" i="14" s="1"/>
  <c r="DL238" i="14" s="1"/>
  <c r="DM238" i="14" s="1"/>
  <c r="DN238" i="14" s="1"/>
  <c r="R51" i="14"/>
  <c r="DD208" i="14"/>
  <c r="S271" i="14"/>
  <c r="DO271" i="14" s="1"/>
  <c r="S219" i="14"/>
  <c r="DO219" i="14" s="1"/>
  <c r="S220" i="14"/>
  <c r="DC35" i="14"/>
  <c r="DD35" i="14" s="1"/>
  <c r="DE35" i="14" s="1"/>
  <c r="DF35" i="14" s="1"/>
  <c r="DG35" i="14" s="1"/>
  <c r="DH35" i="14" s="1"/>
  <c r="DI35" i="14" s="1"/>
  <c r="DJ35" i="14" s="1"/>
  <c r="DK35" i="14" s="1"/>
  <c r="DL35" i="14" s="1"/>
  <c r="DM35" i="14" s="1"/>
  <c r="DN35" i="14" s="1"/>
  <c r="DC230" i="14"/>
  <c r="DD230" i="14" s="1"/>
  <c r="DE230" i="14" s="1"/>
  <c r="DF230" i="14" s="1"/>
  <c r="DG230" i="14" s="1"/>
  <c r="DH230" i="14" s="1"/>
  <c r="DI230" i="14" s="1"/>
  <c r="DJ230" i="14" s="1"/>
  <c r="DK230" i="14" s="1"/>
  <c r="DL230" i="14" s="1"/>
  <c r="DM230" i="14" s="1"/>
  <c r="DN230" i="14" s="1"/>
  <c r="DC303" i="14"/>
  <c r="DD303" i="14" s="1"/>
  <c r="DE303" i="14" s="1"/>
  <c r="DF303" i="14" s="1"/>
  <c r="DG303" i="14" s="1"/>
  <c r="DH303" i="14" s="1"/>
  <c r="DI303" i="14" s="1"/>
  <c r="DJ303" i="14" s="1"/>
  <c r="DK303" i="14" s="1"/>
  <c r="DL303" i="14" s="1"/>
  <c r="DM303" i="14" s="1"/>
  <c r="DN303" i="14" s="1"/>
  <c r="DD227" i="14"/>
  <c r="DE227" i="14" s="1"/>
  <c r="DF227" i="14" s="1"/>
  <c r="DG227" i="14" s="1"/>
  <c r="DH227" i="14" s="1"/>
  <c r="DI227" i="14" s="1"/>
  <c r="DJ227" i="14" s="1"/>
  <c r="DK227" i="14" s="1"/>
  <c r="DL227" i="14" s="1"/>
  <c r="DM227" i="14" s="1"/>
  <c r="DN227" i="14" s="1"/>
  <c r="R98" i="14"/>
  <c r="DD147" i="14"/>
  <c r="DE147" i="14" s="1"/>
  <c r="DF147" i="14" s="1"/>
  <c r="DG147" i="14" s="1"/>
  <c r="DH147" i="14" s="1"/>
  <c r="DI147" i="14" s="1"/>
  <c r="DJ147" i="14" s="1"/>
  <c r="DK147" i="14" s="1"/>
  <c r="DL147" i="14" s="1"/>
  <c r="DM147" i="14" s="1"/>
  <c r="DN147" i="14" s="1"/>
  <c r="S124" i="14"/>
  <c r="DO124" i="14" s="1"/>
  <c r="R151" i="14"/>
  <c r="DC151" i="14" s="1"/>
  <c r="R166" i="14"/>
  <c r="DC166" i="14" s="1"/>
  <c r="S138" i="14"/>
  <c r="DO138" i="14" s="1"/>
  <c r="S194" i="14"/>
  <c r="DO194" i="14" s="1"/>
  <c r="S439" i="14"/>
  <c r="DO439" i="14" s="1"/>
  <c r="R404" i="14"/>
  <c r="R391" i="14"/>
  <c r="DC345" i="14"/>
  <c r="DD345" i="14" s="1"/>
  <c r="DE345" i="14" s="1"/>
  <c r="DF345" i="14" s="1"/>
  <c r="DG345" i="14" s="1"/>
  <c r="DH345" i="14" s="1"/>
  <c r="DI345" i="14" s="1"/>
  <c r="DJ345" i="14" s="1"/>
  <c r="DK345" i="14" s="1"/>
  <c r="DL345" i="14" s="1"/>
  <c r="DM345" i="14" s="1"/>
  <c r="DN345" i="14" s="1"/>
  <c r="DD405" i="14"/>
  <c r="DE405" i="14" s="1"/>
  <c r="DF405" i="14" s="1"/>
  <c r="DG405" i="14" s="1"/>
  <c r="DH405" i="14" s="1"/>
  <c r="DI405" i="14" s="1"/>
  <c r="DJ405" i="14" s="1"/>
  <c r="DK405" i="14" s="1"/>
  <c r="DL405" i="14" s="1"/>
  <c r="DM405" i="14" s="1"/>
  <c r="DN405" i="14" s="1"/>
  <c r="DD152" i="14"/>
  <c r="DE152" i="14" s="1"/>
  <c r="DF152" i="14" s="1"/>
  <c r="DG152" i="14" s="1"/>
  <c r="DH152" i="14" s="1"/>
  <c r="DI152" i="14" s="1"/>
  <c r="DJ152" i="14" s="1"/>
  <c r="DK152" i="14" s="1"/>
  <c r="DL152" i="14" s="1"/>
  <c r="DM152" i="14" s="1"/>
  <c r="DN152" i="14" s="1"/>
  <c r="DC30" i="14"/>
  <c r="DD30" i="14" s="1"/>
  <c r="DE30" i="14" s="1"/>
  <c r="DF30" i="14" s="1"/>
  <c r="DG30" i="14" s="1"/>
  <c r="DH30" i="14" s="1"/>
  <c r="DI30" i="14" s="1"/>
  <c r="DJ30" i="14" s="1"/>
  <c r="DK30" i="14" s="1"/>
  <c r="DL30" i="14" s="1"/>
  <c r="DM30" i="14" s="1"/>
  <c r="DN30" i="14" s="1"/>
  <c r="DC153" i="14"/>
  <c r="DD153" i="14" s="1"/>
  <c r="DE153" i="14" s="1"/>
  <c r="DF153" i="14" s="1"/>
  <c r="DG153" i="14" s="1"/>
  <c r="DH153" i="14" s="1"/>
  <c r="DI153" i="14" s="1"/>
  <c r="DJ153" i="14" s="1"/>
  <c r="DK153" i="14" s="1"/>
  <c r="DL153" i="14" s="1"/>
  <c r="DM153" i="14" s="1"/>
  <c r="DN153" i="14" s="1"/>
  <c r="S339" i="14"/>
  <c r="DO339" i="14" s="1"/>
  <c r="DP339" i="14" s="1"/>
  <c r="DQ339" i="14" s="1"/>
  <c r="DR339" i="14" s="1"/>
  <c r="DS339" i="14" s="1"/>
  <c r="DT339" i="14" s="1"/>
  <c r="DU339" i="14" s="1"/>
  <c r="DV339" i="14" s="1"/>
  <c r="DW339" i="14" s="1"/>
  <c r="DX339" i="14" s="1"/>
  <c r="DY339" i="14" s="1"/>
  <c r="DZ339" i="14" s="1"/>
  <c r="DC283" i="14"/>
  <c r="DD283" i="14" s="1"/>
  <c r="DE283" i="14" s="1"/>
  <c r="DF283" i="14" s="1"/>
  <c r="DG283" i="14" s="1"/>
  <c r="DH283" i="14" s="1"/>
  <c r="DI283" i="14" s="1"/>
  <c r="DJ283" i="14" s="1"/>
  <c r="DK283" i="14" s="1"/>
  <c r="DL283" i="14" s="1"/>
  <c r="DM283" i="14" s="1"/>
  <c r="DN283" i="14" s="1"/>
  <c r="DD122" i="14"/>
  <c r="DE122" i="14" s="1"/>
  <c r="DF122" i="14" s="1"/>
  <c r="DG122" i="14" s="1"/>
  <c r="DH122" i="14" s="1"/>
  <c r="DI122" i="14" s="1"/>
  <c r="DJ122" i="14" s="1"/>
  <c r="DK122" i="14" s="1"/>
  <c r="DL122" i="14" s="1"/>
  <c r="DM122" i="14" s="1"/>
  <c r="DN122" i="14" s="1"/>
  <c r="BA72" i="6"/>
  <c r="DD99" i="14"/>
  <c r="DE99" i="14" s="1"/>
  <c r="DF99" i="14" s="1"/>
  <c r="DG99" i="14" s="1"/>
  <c r="DH99" i="14" s="1"/>
  <c r="DI99" i="14" s="1"/>
  <c r="DJ99" i="14" s="1"/>
  <c r="DK99" i="14" s="1"/>
  <c r="DL99" i="14" s="1"/>
  <c r="DM99" i="14" s="1"/>
  <c r="DN99" i="14" s="1"/>
  <c r="S483" i="14"/>
  <c r="DO483" i="14" s="1"/>
  <c r="S215" i="14"/>
  <c r="DO215" i="14" s="1"/>
  <c r="DD500" i="14"/>
  <c r="DE500" i="14" s="1"/>
  <c r="DF500" i="14" s="1"/>
  <c r="DG500" i="14" s="1"/>
  <c r="DH500" i="14" s="1"/>
  <c r="DI500" i="14" s="1"/>
  <c r="DJ500" i="14" s="1"/>
  <c r="DK500" i="14" s="1"/>
  <c r="DL500" i="14" s="1"/>
  <c r="DM500" i="14" s="1"/>
  <c r="DN500" i="14" s="1"/>
  <c r="BE5" i="23"/>
  <c r="BE10" i="23" s="1"/>
  <c r="DP436" i="14"/>
  <c r="DQ436" i="14" s="1"/>
  <c r="DR436" i="14" s="1"/>
  <c r="DS436" i="14" s="1"/>
  <c r="DT436" i="14" s="1"/>
  <c r="DU436" i="14" s="1"/>
  <c r="DV436" i="14" s="1"/>
  <c r="DW436" i="14" s="1"/>
  <c r="DX436" i="14" s="1"/>
  <c r="DY436" i="14" s="1"/>
  <c r="DZ436" i="14" s="1"/>
  <c r="DP406" i="14"/>
  <c r="DQ406" i="14" s="1"/>
  <c r="DR406" i="14" s="1"/>
  <c r="DS406" i="14" s="1"/>
  <c r="DT406" i="14" s="1"/>
  <c r="DU406" i="14" s="1"/>
  <c r="DV406" i="14" s="1"/>
  <c r="DW406" i="14" s="1"/>
  <c r="DX406" i="14" s="1"/>
  <c r="DY406" i="14" s="1"/>
  <c r="DZ406" i="14" s="1"/>
  <c r="S466" i="14"/>
  <c r="DO466" i="14" s="1"/>
  <c r="DD454" i="14"/>
  <c r="DE454" i="14" s="1"/>
  <c r="DF454" i="14" s="1"/>
  <c r="DG454" i="14" s="1"/>
  <c r="DH454" i="14" s="1"/>
  <c r="DI454" i="14" s="1"/>
  <c r="DJ454" i="14" s="1"/>
  <c r="DK454" i="14" s="1"/>
  <c r="DL454" i="14" s="1"/>
  <c r="DM454" i="14" s="1"/>
  <c r="DN454" i="14" s="1"/>
  <c r="DP160" i="14"/>
  <c r="DQ160" i="14" s="1"/>
  <c r="DR160" i="14" s="1"/>
  <c r="DS160" i="14" s="1"/>
  <c r="DT160" i="14" s="1"/>
  <c r="DU160" i="14" s="1"/>
  <c r="DV160" i="14" s="1"/>
  <c r="DW160" i="14" s="1"/>
  <c r="DX160" i="14" s="1"/>
  <c r="DY160" i="14" s="1"/>
  <c r="DZ160" i="14" s="1"/>
  <c r="DO385" i="14"/>
  <c r="DP385" i="14" s="1"/>
  <c r="DQ385" i="14" s="1"/>
  <c r="DR385" i="14" s="1"/>
  <c r="DS385" i="14" s="1"/>
  <c r="DT385" i="14" s="1"/>
  <c r="DU385" i="14" s="1"/>
  <c r="DV385" i="14" s="1"/>
  <c r="DW385" i="14" s="1"/>
  <c r="DX385" i="14" s="1"/>
  <c r="DY385" i="14" s="1"/>
  <c r="DZ385" i="14" s="1"/>
  <c r="DC331" i="14"/>
  <c r="DD331" i="14" s="1"/>
  <c r="DE331" i="14" s="1"/>
  <c r="DF331" i="14" s="1"/>
  <c r="DG331" i="14" s="1"/>
  <c r="DH331" i="14" s="1"/>
  <c r="DI331" i="14" s="1"/>
  <c r="DJ331" i="14" s="1"/>
  <c r="DK331" i="14" s="1"/>
  <c r="DL331" i="14" s="1"/>
  <c r="DM331" i="14" s="1"/>
  <c r="DN331" i="14" s="1"/>
  <c r="S69" i="14"/>
  <c r="DO69" i="14" s="1"/>
  <c r="BB147" i="6"/>
  <c r="AU19" i="10" s="1"/>
  <c r="S174" i="14"/>
  <c r="DO174" i="14" s="1"/>
  <c r="DD366" i="14"/>
  <c r="DE366" i="14" s="1"/>
  <c r="DF366" i="14" s="1"/>
  <c r="DG366" i="14" s="1"/>
  <c r="DH366" i="14" s="1"/>
  <c r="DI366" i="14" s="1"/>
  <c r="DJ366" i="14" s="1"/>
  <c r="DK366" i="14" s="1"/>
  <c r="DL366" i="14" s="1"/>
  <c r="DM366" i="14" s="1"/>
  <c r="DN366" i="14" s="1"/>
  <c r="DC130" i="14"/>
  <c r="DD130" i="14" s="1"/>
  <c r="DE130" i="14" s="1"/>
  <c r="DF130" i="14" s="1"/>
  <c r="DG130" i="14" s="1"/>
  <c r="DH130" i="14" s="1"/>
  <c r="DI130" i="14" s="1"/>
  <c r="DJ130" i="14" s="1"/>
  <c r="DK130" i="14" s="1"/>
  <c r="DL130" i="14" s="1"/>
  <c r="DM130" i="14" s="1"/>
  <c r="DN130" i="14" s="1"/>
  <c r="S286" i="14"/>
  <c r="S70" i="14"/>
  <c r="DO70" i="14" s="1"/>
  <c r="S18" i="14"/>
  <c r="DO18" i="14" s="1"/>
  <c r="BC140" i="6"/>
  <c r="BC102" i="6"/>
  <c r="BC112" i="6"/>
  <c r="BC123" i="6"/>
  <c r="BC136" i="6"/>
  <c r="BC111" i="6"/>
  <c r="BC87" i="6"/>
  <c r="BC129" i="6"/>
  <c r="BC103" i="6"/>
  <c r="BC137" i="6"/>
  <c r="BC93" i="6"/>
  <c r="BC125" i="6"/>
  <c r="BC139" i="6"/>
  <c r="BC104" i="6"/>
  <c r="BC138" i="6"/>
  <c r="BC88" i="6"/>
  <c r="BC135" i="6"/>
  <c r="BC92" i="6"/>
  <c r="BC86" i="6"/>
  <c r="BC91" i="6"/>
  <c r="BD84" i="6"/>
  <c r="BC90" i="6"/>
  <c r="BC128" i="6"/>
  <c r="BC126" i="6"/>
  <c r="BC134" i="6"/>
  <c r="BC116" i="6"/>
  <c r="BC109" i="6"/>
  <c r="BC89" i="6"/>
  <c r="BC100" i="6"/>
  <c r="BC99" i="6"/>
  <c r="BC101" i="6"/>
  <c r="BC110" i="6"/>
  <c r="BC127" i="6"/>
  <c r="BC124" i="6"/>
  <c r="BC117" i="6"/>
  <c r="BC98" i="6"/>
  <c r="BC118" i="6"/>
  <c r="S112" i="14"/>
  <c r="DO112" i="14" s="1"/>
  <c r="DC223" i="14"/>
  <c r="DD223" i="14" s="1"/>
  <c r="DE223" i="14" s="1"/>
  <c r="DF223" i="14" s="1"/>
  <c r="DG223" i="14" s="1"/>
  <c r="DH223" i="14" s="1"/>
  <c r="DI223" i="14" s="1"/>
  <c r="DJ223" i="14" s="1"/>
  <c r="DK223" i="14" s="1"/>
  <c r="DL223" i="14" s="1"/>
  <c r="DM223" i="14" s="1"/>
  <c r="DN223" i="14" s="1"/>
  <c r="DD481" i="14"/>
  <c r="DE481" i="14" s="1"/>
  <c r="DF481" i="14" s="1"/>
  <c r="DG481" i="14" s="1"/>
  <c r="DH481" i="14" s="1"/>
  <c r="DI481" i="14" s="1"/>
  <c r="DJ481" i="14" s="1"/>
  <c r="DK481" i="14" s="1"/>
  <c r="DL481" i="14" s="1"/>
  <c r="DM481" i="14" s="1"/>
  <c r="DN481" i="14" s="1"/>
  <c r="DD229" i="14"/>
  <c r="DE229" i="14" s="1"/>
  <c r="DF229" i="14" s="1"/>
  <c r="DG229" i="14" s="1"/>
  <c r="DH229" i="14" s="1"/>
  <c r="DI229" i="14" s="1"/>
  <c r="DJ229" i="14" s="1"/>
  <c r="DK229" i="14" s="1"/>
  <c r="DL229" i="14" s="1"/>
  <c r="DM229" i="14" s="1"/>
  <c r="DN229" i="14" s="1"/>
  <c r="DP370" i="14"/>
  <c r="DQ370" i="14" s="1"/>
  <c r="DR370" i="14" s="1"/>
  <c r="DS370" i="14" s="1"/>
  <c r="DT370" i="14" s="1"/>
  <c r="DU370" i="14" s="1"/>
  <c r="DV370" i="14" s="1"/>
  <c r="DW370" i="14" s="1"/>
  <c r="DX370" i="14" s="1"/>
  <c r="DY370" i="14" s="1"/>
  <c r="DZ370" i="14" s="1"/>
  <c r="CR15" i="14"/>
  <c r="CS15" i="14" s="1"/>
  <c r="CT15" i="14" s="1"/>
  <c r="CU15" i="14" s="1"/>
  <c r="CV15" i="14" s="1"/>
  <c r="CW15" i="14" s="1"/>
  <c r="CX15" i="14" s="1"/>
  <c r="CY15" i="14" s="1"/>
  <c r="CZ15" i="14" s="1"/>
  <c r="DA15" i="14" s="1"/>
  <c r="DB15" i="14" s="1"/>
  <c r="S75" i="14"/>
  <c r="DO75" i="14" s="1"/>
  <c r="S257" i="14"/>
  <c r="DD83" i="14"/>
  <c r="DE83" i="14" s="1"/>
  <c r="DF83" i="14" s="1"/>
  <c r="DG83" i="14" s="1"/>
  <c r="DH83" i="14" s="1"/>
  <c r="DI83" i="14" s="1"/>
  <c r="DJ83" i="14" s="1"/>
  <c r="DK83" i="14" s="1"/>
  <c r="DL83" i="14" s="1"/>
  <c r="DM83" i="14" s="1"/>
  <c r="DN83" i="14" s="1"/>
  <c r="DD213" i="14"/>
  <c r="DE213" i="14" s="1"/>
  <c r="DF213" i="14" s="1"/>
  <c r="DG213" i="14" s="1"/>
  <c r="DH213" i="14" s="1"/>
  <c r="DI213" i="14" s="1"/>
  <c r="DJ213" i="14" s="1"/>
  <c r="DK213" i="14" s="1"/>
  <c r="DL213" i="14" s="1"/>
  <c r="DM213" i="14" s="1"/>
  <c r="DN213" i="14" s="1"/>
  <c r="DP448" i="14"/>
  <c r="DQ448" i="14" s="1"/>
  <c r="DR448" i="14" s="1"/>
  <c r="DS448" i="14" s="1"/>
  <c r="DT448" i="14" s="1"/>
  <c r="DU448" i="14" s="1"/>
  <c r="DV448" i="14" s="1"/>
  <c r="DW448" i="14" s="1"/>
  <c r="DX448" i="14" s="1"/>
  <c r="DY448" i="14" s="1"/>
  <c r="DZ448" i="14" s="1"/>
  <c r="S107" i="14"/>
  <c r="DO107" i="14" s="1"/>
  <c r="S210" i="14"/>
  <c r="DO210" i="14" s="1"/>
  <c r="S378" i="14"/>
  <c r="S281" i="14"/>
  <c r="DO281" i="14" s="1"/>
  <c r="S358" i="14"/>
  <c r="S480" i="14"/>
  <c r="DO480" i="14" s="1"/>
  <c r="DP433" i="14"/>
  <c r="DQ433" i="14" s="1"/>
  <c r="DR433" i="14" s="1"/>
  <c r="DS433" i="14" s="1"/>
  <c r="DT433" i="14" s="1"/>
  <c r="DU433" i="14" s="1"/>
  <c r="DV433" i="14" s="1"/>
  <c r="DW433" i="14" s="1"/>
  <c r="DX433" i="14" s="1"/>
  <c r="DY433" i="14" s="1"/>
  <c r="DZ433" i="14" s="1"/>
  <c r="S40" i="14"/>
  <c r="S376" i="14"/>
  <c r="DO376" i="14" s="1"/>
  <c r="DC430" i="14"/>
  <c r="S252" i="14"/>
  <c r="BB7" i="6"/>
  <c r="BN17" i="14"/>
  <c r="S195" i="14"/>
  <c r="DO195" i="14" s="1"/>
  <c r="DD401" i="14"/>
  <c r="DE401" i="14" s="1"/>
  <c r="DF401" i="14" s="1"/>
  <c r="DG401" i="14" s="1"/>
  <c r="DH401" i="14" s="1"/>
  <c r="DI401" i="14" s="1"/>
  <c r="DJ401" i="14" s="1"/>
  <c r="DK401" i="14" s="1"/>
  <c r="DL401" i="14" s="1"/>
  <c r="DM401" i="14" s="1"/>
  <c r="DN401" i="14" s="1"/>
  <c r="S116" i="14"/>
  <c r="BB8" i="6"/>
  <c r="BN57" i="14"/>
  <c r="S338" i="14"/>
  <c r="DO338" i="14" s="1"/>
  <c r="DD242" i="14"/>
  <c r="DE242" i="14" s="1"/>
  <c r="DF242" i="14" s="1"/>
  <c r="DG242" i="14" s="1"/>
  <c r="DH242" i="14" s="1"/>
  <c r="DI242" i="14" s="1"/>
  <c r="DJ242" i="14" s="1"/>
  <c r="DK242" i="14" s="1"/>
  <c r="DL242" i="14" s="1"/>
  <c r="DM242" i="14" s="1"/>
  <c r="DN242" i="14" s="1"/>
  <c r="S284" i="14"/>
  <c r="R113" i="14"/>
  <c r="DC113" i="14" s="1"/>
  <c r="S104" i="14"/>
  <c r="DO104" i="14" s="1"/>
  <c r="S190" i="14"/>
  <c r="S19" i="14"/>
  <c r="DO19" i="14" s="1"/>
  <c r="BB6" i="6"/>
  <c r="BN14" i="14"/>
  <c r="DD183" i="14"/>
  <c r="DE183" i="14" s="1"/>
  <c r="DF183" i="14" s="1"/>
  <c r="DG183" i="14" s="1"/>
  <c r="DH183" i="14" s="1"/>
  <c r="DI183" i="14" s="1"/>
  <c r="DJ183" i="14" s="1"/>
  <c r="DK183" i="14" s="1"/>
  <c r="DL183" i="14" s="1"/>
  <c r="DM183" i="14" s="1"/>
  <c r="DN183" i="14" s="1"/>
  <c r="S412" i="14"/>
  <c r="DC128" i="14"/>
  <c r="DD128" i="14" s="1"/>
  <c r="DE128" i="14" s="1"/>
  <c r="DF128" i="14" s="1"/>
  <c r="DG128" i="14" s="1"/>
  <c r="DH128" i="14" s="1"/>
  <c r="DI128" i="14" s="1"/>
  <c r="DJ128" i="14" s="1"/>
  <c r="DK128" i="14" s="1"/>
  <c r="DL128" i="14" s="1"/>
  <c r="DM128" i="14" s="1"/>
  <c r="DN128" i="14" s="1"/>
  <c r="DD91" i="14"/>
  <c r="DE91" i="14" s="1"/>
  <c r="DF91" i="14" s="1"/>
  <c r="DG91" i="14" s="1"/>
  <c r="DH91" i="14" s="1"/>
  <c r="DI91" i="14" s="1"/>
  <c r="DJ91" i="14" s="1"/>
  <c r="DK91" i="14" s="1"/>
  <c r="DL91" i="14" s="1"/>
  <c r="DM91" i="14" s="1"/>
  <c r="DN91" i="14" s="1"/>
  <c r="S343" i="14"/>
  <c r="R50" i="14"/>
  <c r="DC50" i="14" s="1"/>
  <c r="DD66" i="14"/>
  <c r="DE66" i="14" s="1"/>
  <c r="DF66" i="14" s="1"/>
  <c r="DG66" i="14" s="1"/>
  <c r="DH66" i="14" s="1"/>
  <c r="DI66" i="14" s="1"/>
  <c r="DJ66" i="14" s="1"/>
  <c r="DK66" i="14" s="1"/>
  <c r="DL66" i="14" s="1"/>
  <c r="DM66" i="14" s="1"/>
  <c r="DN66" i="14" s="1"/>
  <c r="DD265" i="14"/>
  <c r="DE265" i="14" s="1"/>
  <c r="DF265" i="14" s="1"/>
  <c r="DG265" i="14" s="1"/>
  <c r="DH265" i="14" s="1"/>
  <c r="DI265" i="14" s="1"/>
  <c r="DJ265" i="14" s="1"/>
  <c r="DK265" i="14" s="1"/>
  <c r="DL265" i="14" s="1"/>
  <c r="DM265" i="14" s="1"/>
  <c r="DN265" i="14" s="1"/>
  <c r="DP179" i="14"/>
  <c r="DQ179" i="14" s="1"/>
  <c r="DR179" i="14" s="1"/>
  <c r="DS179" i="14" s="1"/>
  <c r="DT179" i="14" s="1"/>
  <c r="DU179" i="14" s="1"/>
  <c r="DV179" i="14" s="1"/>
  <c r="DW179" i="14" s="1"/>
  <c r="DX179" i="14" s="1"/>
  <c r="DY179" i="14" s="1"/>
  <c r="DZ179" i="14" s="1"/>
  <c r="DP273" i="14"/>
  <c r="DQ273" i="14" s="1"/>
  <c r="DR273" i="14" s="1"/>
  <c r="DS273" i="14" s="1"/>
  <c r="DT273" i="14" s="1"/>
  <c r="DU273" i="14" s="1"/>
  <c r="DV273" i="14" s="1"/>
  <c r="DW273" i="14" s="1"/>
  <c r="DX273" i="14" s="1"/>
  <c r="DY273" i="14" s="1"/>
  <c r="DZ273" i="14" s="1"/>
  <c r="DD82" i="14"/>
  <c r="DE82" i="14" s="1"/>
  <c r="DF82" i="14" s="1"/>
  <c r="DG82" i="14" s="1"/>
  <c r="DH82" i="14" s="1"/>
  <c r="DI82" i="14" s="1"/>
  <c r="DJ82" i="14" s="1"/>
  <c r="DK82" i="14" s="1"/>
  <c r="DL82" i="14" s="1"/>
  <c r="DM82" i="14" s="1"/>
  <c r="DN82" i="14" s="1"/>
  <c r="S259" i="14"/>
  <c r="DO259" i="14" s="1"/>
  <c r="DD325" i="14"/>
  <c r="DE325" i="14" s="1"/>
  <c r="DF325" i="14" s="1"/>
  <c r="DG325" i="14" s="1"/>
  <c r="DH325" i="14" s="1"/>
  <c r="DI325" i="14" s="1"/>
  <c r="DJ325" i="14" s="1"/>
  <c r="DK325" i="14" s="1"/>
  <c r="DL325" i="14" s="1"/>
  <c r="DM325" i="14" s="1"/>
  <c r="DN325" i="14" s="1"/>
  <c r="DD446" i="14"/>
  <c r="DE446" i="14" s="1"/>
  <c r="DF446" i="14" s="1"/>
  <c r="DG446" i="14" s="1"/>
  <c r="DH446" i="14" s="1"/>
  <c r="DI446" i="14" s="1"/>
  <c r="DJ446" i="14" s="1"/>
  <c r="DK446" i="14" s="1"/>
  <c r="DL446" i="14" s="1"/>
  <c r="DM446" i="14" s="1"/>
  <c r="DN446" i="14" s="1"/>
  <c r="R256" i="14"/>
  <c r="S423" i="14"/>
  <c r="DO423" i="14" s="1"/>
  <c r="S145" i="14"/>
  <c r="DD263" i="14"/>
  <c r="DE263" i="14" s="1"/>
  <c r="DF263" i="14" s="1"/>
  <c r="DG263" i="14" s="1"/>
  <c r="DH263" i="14" s="1"/>
  <c r="DI263" i="14" s="1"/>
  <c r="DJ263" i="14" s="1"/>
  <c r="DK263" i="14" s="1"/>
  <c r="DL263" i="14" s="1"/>
  <c r="DM263" i="14" s="1"/>
  <c r="DN263" i="14" s="1"/>
  <c r="S434" i="14"/>
  <c r="DO434" i="14" s="1"/>
  <c r="F45" i="15"/>
  <c r="H45" i="15" s="1"/>
  <c r="DP228" i="14"/>
  <c r="DQ228" i="14" s="1"/>
  <c r="DR228" i="14" s="1"/>
  <c r="DS228" i="14" s="1"/>
  <c r="DT228" i="14" s="1"/>
  <c r="DU228" i="14" s="1"/>
  <c r="DV228" i="14" s="1"/>
  <c r="DW228" i="14" s="1"/>
  <c r="DX228" i="14" s="1"/>
  <c r="DY228" i="14" s="1"/>
  <c r="DZ228" i="14" s="1"/>
  <c r="S125" i="14"/>
  <c r="DO125" i="14" s="1"/>
  <c r="DO442" i="14"/>
  <c r="S465" i="14"/>
  <c r="S363" i="14"/>
  <c r="DO363" i="14" s="1"/>
  <c r="DC72" i="14"/>
  <c r="D46" i="15"/>
  <c r="A47" i="15"/>
  <c r="E46" i="15"/>
  <c r="AG56" i="11"/>
  <c r="AF55" i="11"/>
  <c r="DO205" i="14"/>
  <c r="DP205" i="14" s="1"/>
  <c r="DQ205" i="14" s="1"/>
  <c r="DR205" i="14" s="1"/>
  <c r="DS205" i="14" s="1"/>
  <c r="DT205" i="14" s="1"/>
  <c r="DU205" i="14" s="1"/>
  <c r="DV205" i="14" s="1"/>
  <c r="DW205" i="14" s="1"/>
  <c r="DX205" i="14" s="1"/>
  <c r="DY205" i="14" s="1"/>
  <c r="DZ205" i="14" s="1"/>
  <c r="DD435" i="14"/>
  <c r="DE435" i="14" s="1"/>
  <c r="DF435" i="14" s="1"/>
  <c r="DG435" i="14" s="1"/>
  <c r="DH435" i="14" s="1"/>
  <c r="DI435" i="14" s="1"/>
  <c r="DJ435" i="14" s="1"/>
  <c r="DK435" i="14" s="1"/>
  <c r="DL435" i="14" s="1"/>
  <c r="DM435" i="14" s="1"/>
  <c r="DN435" i="14" s="1"/>
  <c r="R16" i="14"/>
  <c r="S381" i="14"/>
  <c r="DO381" i="14" s="1"/>
  <c r="DD307" i="14"/>
  <c r="DE307" i="14" s="1"/>
  <c r="DF307" i="14" s="1"/>
  <c r="DG307" i="14" s="1"/>
  <c r="DH307" i="14" s="1"/>
  <c r="DI307" i="14" s="1"/>
  <c r="DJ307" i="14" s="1"/>
  <c r="DK307" i="14" s="1"/>
  <c r="DL307" i="14" s="1"/>
  <c r="DM307" i="14" s="1"/>
  <c r="DN307" i="14" s="1"/>
  <c r="DP437" i="14"/>
  <c r="DQ437" i="14" s="1"/>
  <c r="DR437" i="14" s="1"/>
  <c r="DS437" i="14" s="1"/>
  <c r="DT437" i="14" s="1"/>
  <c r="DU437" i="14" s="1"/>
  <c r="DV437" i="14" s="1"/>
  <c r="DW437" i="14" s="1"/>
  <c r="DX437" i="14" s="1"/>
  <c r="DY437" i="14" s="1"/>
  <c r="DZ437" i="14" s="1"/>
  <c r="DP427" i="14"/>
  <c r="DQ427" i="14" s="1"/>
  <c r="DR427" i="14" s="1"/>
  <c r="DS427" i="14" s="1"/>
  <c r="DT427" i="14" s="1"/>
  <c r="DU427" i="14" s="1"/>
  <c r="DV427" i="14" s="1"/>
  <c r="DW427" i="14" s="1"/>
  <c r="DX427" i="14" s="1"/>
  <c r="DY427" i="14" s="1"/>
  <c r="DZ427" i="14" s="1"/>
  <c r="DC390" i="14"/>
  <c r="DD390" i="14" s="1"/>
  <c r="DE390" i="14" s="1"/>
  <c r="DF390" i="14" s="1"/>
  <c r="DG390" i="14" s="1"/>
  <c r="DH390" i="14" s="1"/>
  <c r="DI390" i="14" s="1"/>
  <c r="DJ390" i="14" s="1"/>
  <c r="DK390" i="14" s="1"/>
  <c r="DL390" i="14" s="1"/>
  <c r="DM390" i="14" s="1"/>
  <c r="DN390" i="14" s="1"/>
  <c r="S295" i="14"/>
  <c r="DO295" i="14" s="1"/>
  <c r="DD488" i="14"/>
  <c r="DE488" i="14" s="1"/>
  <c r="DF488" i="14" s="1"/>
  <c r="DG488" i="14" s="1"/>
  <c r="DH488" i="14" s="1"/>
  <c r="DI488" i="14" s="1"/>
  <c r="DJ488" i="14" s="1"/>
  <c r="DK488" i="14" s="1"/>
  <c r="DL488" i="14" s="1"/>
  <c r="DM488" i="14" s="1"/>
  <c r="DN488" i="14" s="1"/>
  <c r="R37" i="14"/>
  <c r="D56" i="11"/>
  <c r="E57" i="11"/>
  <c r="DC459" i="14"/>
  <c r="DD459" i="14" s="1"/>
  <c r="DE459" i="14" s="1"/>
  <c r="DF459" i="14" s="1"/>
  <c r="DG459" i="14" s="1"/>
  <c r="DH459" i="14" s="1"/>
  <c r="DI459" i="14" s="1"/>
  <c r="DJ459" i="14" s="1"/>
  <c r="DK459" i="14" s="1"/>
  <c r="DL459" i="14" s="1"/>
  <c r="DM459" i="14" s="1"/>
  <c r="DN459" i="14" s="1"/>
  <c r="DP267" i="14"/>
  <c r="DQ267" i="14" s="1"/>
  <c r="DR267" i="14" s="1"/>
  <c r="DS267" i="14" s="1"/>
  <c r="DT267" i="14" s="1"/>
  <c r="DU267" i="14" s="1"/>
  <c r="DV267" i="14" s="1"/>
  <c r="DW267" i="14" s="1"/>
  <c r="DX267" i="14" s="1"/>
  <c r="DY267" i="14" s="1"/>
  <c r="DZ267" i="14" s="1"/>
  <c r="DP382" i="14"/>
  <c r="DQ382" i="14" s="1"/>
  <c r="DR382" i="14" s="1"/>
  <c r="DS382" i="14" s="1"/>
  <c r="DT382" i="14" s="1"/>
  <c r="DU382" i="14" s="1"/>
  <c r="DV382" i="14" s="1"/>
  <c r="DW382" i="14" s="1"/>
  <c r="DX382" i="14" s="1"/>
  <c r="DY382" i="14" s="1"/>
  <c r="DZ382" i="14" s="1"/>
  <c r="DD201" i="14"/>
  <c r="DE201" i="14" s="1"/>
  <c r="DF201" i="14" s="1"/>
  <c r="DG201" i="14" s="1"/>
  <c r="DH201" i="14" s="1"/>
  <c r="DI201" i="14" s="1"/>
  <c r="DJ201" i="14" s="1"/>
  <c r="DK201" i="14" s="1"/>
  <c r="DL201" i="14" s="1"/>
  <c r="DM201" i="14" s="1"/>
  <c r="DN201" i="14" s="1"/>
  <c r="S320" i="14"/>
  <c r="S268" i="14"/>
  <c r="DO268" i="14" s="1"/>
  <c r="S172" i="14"/>
  <c r="R92" i="14"/>
  <c r="DD32" i="14"/>
  <c r="DE32" i="14" s="1"/>
  <c r="DF32" i="14" s="1"/>
  <c r="DG32" i="14" s="1"/>
  <c r="DH32" i="14" s="1"/>
  <c r="DI32" i="14" s="1"/>
  <c r="DJ32" i="14" s="1"/>
  <c r="DK32" i="14" s="1"/>
  <c r="DL32" i="14" s="1"/>
  <c r="DM32" i="14" s="1"/>
  <c r="DN32" i="14" s="1"/>
  <c r="S23" i="14"/>
  <c r="DO23" i="14" s="1"/>
  <c r="S154" i="14"/>
  <c r="DO154" i="14" s="1"/>
  <c r="T108" i="14"/>
  <c r="EA108" i="14" s="1"/>
  <c r="EB108" i="14" s="1"/>
  <c r="EC108" i="14" s="1"/>
  <c r="ED108" i="14" s="1"/>
  <c r="EE108" i="14" s="1"/>
  <c r="EF108" i="14" s="1"/>
  <c r="EG108" i="14" s="1"/>
  <c r="EH108" i="14" s="1"/>
  <c r="EI108" i="14" s="1"/>
  <c r="EJ108" i="14" s="1"/>
  <c r="EK108" i="14" s="1"/>
  <c r="EL108" i="14" s="1"/>
  <c r="DP289" i="14"/>
  <c r="DQ289" i="14" s="1"/>
  <c r="DR289" i="14" s="1"/>
  <c r="DS289" i="14" s="1"/>
  <c r="DT289" i="14" s="1"/>
  <c r="DU289" i="14" s="1"/>
  <c r="DV289" i="14" s="1"/>
  <c r="DW289" i="14" s="1"/>
  <c r="DX289" i="14" s="1"/>
  <c r="DY289" i="14" s="1"/>
  <c r="DZ289" i="14" s="1"/>
  <c r="S468" i="14"/>
  <c r="DC321" i="14"/>
  <c r="DD321" i="14" s="1"/>
  <c r="DE321" i="14" s="1"/>
  <c r="DF321" i="14" s="1"/>
  <c r="DG321" i="14" s="1"/>
  <c r="DH321" i="14" s="1"/>
  <c r="DI321" i="14" s="1"/>
  <c r="DJ321" i="14" s="1"/>
  <c r="DK321" i="14" s="1"/>
  <c r="DL321" i="14" s="1"/>
  <c r="DM321" i="14" s="1"/>
  <c r="DN321" i="14" s="1"/>
  <c r="R333" i="14"/>
  <c r="DP132" i="14"/>
  <c r="DQ132" i="14" s="1"/>
  <c r="DR132" i="14" s="1"/>
  <c r="DS132" i="14" s="1"/>
  <c r="DT132" i="14" s="1"/>
  <c r="DU132" i="14" s="1"/>
  <c r="DV132" i="14" s="1"/>
  <c r="DW132" i="14" s="1"/>
  <c r="DX132" i="14" s="1"/>
  <c r="DY132" i="14" s="1"/>
  <c r="DZ132" i="14" s="1"/>
  <c r="BV58" i="14"/>
  <c r="S221" i="14"/>
  <c r="DO221" i="14" s="1"/>
  <c r="DC13" i="14"/>
  <c r="DD13" i="14" s="1"/>
  <c r="DE13" i="14" s="1"/>
  <c r="DF13" i="14" s="1"/>
  <c r="DG13" i="14" s="1"/>
  <c r="DH13" i="14" s="1"/>
  <c r="DI13" i="14" s="1"/>
  <c r="DJ13" i="14" s="1"/>
  <c r="DK13" i="14" s="1"/>
  <c r="DL13" i="14" s="1"/>
  <c r="DM13" i="14" s="1"/>
  <c r="DN13" i="14" s="1"/>
  <c r="DP455" i="14"/>
  <c r="DQ455" i="14" s="1"/>
  <c r="DR455" i="14" s="1"/>
  <c r="DS455" i="14" s="1"/>
  <c r="DT455" i="14" s="1"/>
  <c r="DU455" i="14" s="1"/>
  <c r="DV455" i="14" s="1"/>
  <c r="DW455" i="14" s="1"/>
  <c r="DX455" i="14" s="1"/>
  <c r="DY455" i="14" s="1"/>
  <c r="DZ455" i="14" s="1"/>
  <c r="DO475" i="14"/>
  <c r="DP475" i="14" s="1"/>
  <c r="DQ475" i="14" s="1"/>
  <c r="DR475" i="14" s="1"/>
  <c r="DS475" i="14" s="1"/>
  <c r="DT475" i="14" s="1"/>
  <c r="DU475" i="14" s="1"/>
  <c r="DV475" i="14" s="1"/>
  <c r="DW475" i="14" s="1"/>
  <c r="DX475" i="14" s="1"/>
  <c r="DY475" i="14" s="1"/>
  <c r="DZ475" i="14" s="1"/>
  <c r="DD280" i="14"/>
  <c r="DE280" i="14" s="1"/>
  <c r="DF280" i="14" s="1"/>
  <c r="DG280" i="14" s="1"/>
  <c r="DH280" i="14" s="1"/>
  <c r="DI280" i="14" s="1"/>
  <c r="DJ280" i="14" s="1"/>
  <c r="DK280" i="14" s="1"/>
  <c r="DL280" i="14" s="1"/>
  <c r="DM280" i="14" s="1"/>
  <c r="DN280" i="14" s="1"/>
  <c r="S191" i="14"/>
  <c r="S350" i="14"/>
  <c r="BB5" i="6"/>
  <c r="BM2" i="14"/>
  <c r="BM3" i="14" s="1"/>
  <c r="BB73" i="6" s="1"/>
  <c r="BB82" i="6" s="1"/>
  <c r="BN12" i="14"/>
  <c r="DC63" i="14"/>
  <c r="DD63" i="14" s="1"/>
  <c r="DE63" i="14" s="1"/>
  <c r="DF63" i="14" s="1"/>
  <c r="DG63" i="14" s="1"/>
  <c r="DH63" i="14" s="1"/>
  <c r="DI63" i="14" s="1"/>
  <c r="DJ63" i="14" s="1"/>
  <c r="DK63" i="14" s="1"/>
  <c r="DL63" i="14" s="1"/>
  <c r="DM63" i="14" s="1"/>
  <c r="DN63" i="14" s="1"/>
  <c r="R55" i="11"/>
  <c r="S56" i="11"/>
  <c r="AA55" i="11"/>
  <c r="DC261" i="14"/>
  <c r="DD261" i="14" s="1"/>
  <c r="DE261" i="14" s="1"/>
  <c r="DF261" i="14" s="1"/>
  <c r="DG261" i="14" s="1"/>
  <c r="DH261" i="14" s="1"/>
  <c r="DI261" i="14" s="1"/>
  <c r="DJ261" i="14" s="1"/>
  <c r="DK261" i="14" s="1"/>
  <c r="DL261" i="14" s="1"/>
  <c r="DM261" i="14" s="1"/>
  <c r="DN261" i="14" s="1"/>
  <c r="S101" i="14"/>
  <c r="DO101" i="14" s="1"/>
  <c r="S163" i="14"/>
  <c r="DO163" i="14" s="1"/>
  <c r="DD131" i="14"/>
  <c r="DE131" i="14" s="1"/>
  <c r="DF131" i="14" s="1"/>
  <c r="DG131" i="14" s="1"/>
  <c r="DH131" i="14" s="1"/>
  <c r="DI131" i="14" s="1"/>
  <c r="DJ131" i="14" s="1"/>
  <c r="DK131" i="14" s="1"/>
  <c r="DL131" i="14" s="1"/>
  <c r="DM131" i="14" s="1"/>
  <c r="DN131" i="14" s="1"/>
  <c r="DD262" i="14"/>
  <c r="DE262" i="14" s="1"/>
  <c r="DF262" i="14" s="1"/>
  <c r="DG262" i="14" s="1"/>
  <c r="DH262" i="14" s="1"/>
  <c r="DI262" i="14" s="1"/>
  <c r="DJ262" i="14" s="1"/>
  <c r="DK262" i="14" s="1"/>
  <c r="DL262" i="14" s="1"/>
  <c r="DM262" i="14" s="1"/>
  <c r="DN262" i="14" s="1"/>
  <c r="DD414" i="14"/>
  <c r="DE414" i="14" s="1"/>
  <c r="DF414" i="14" s="1"/>
  <c r="DG414" i="14" s="1"/>
  <c r="DH414" i="14" s="1"/>
  <c r="DI414" i="14" s="1"/>
  <c r="DJ414" i="14" s="1"/>
  <c r="DK414" i="14" s="1"/>
  <c r="DL414" i="14" s="1"/>
  <c r="DM414" i="14" s="1"/>
  <c r="DN414" i="14" s="1"/>
  <c r="S458" i="14"/>
  <c r="DO458" i="14" s="1"/>
  <c r="DD250" i="14"/>
  <c r="DE250" i="14" s="1"/>
  <c r="DF250" i="14" s="1"/>
  <c r="DG250" i="14" s="1"/>
  <c r="DH250" i="14" s="1"/>
  <c r="DI250" i="14" s="1"/>
  <c r="DJ250" i="14" s="1"/>
  <c r="DK250" i="14" s="1"/>
  <c r="DL250" i="14" s="1"/>
  <c r="DM250" i="14" s="1"/>
  <c r="DN250" i="14" s="1"/>
  <c r="S496" i="14"/>
  <c r="DO496" i="14" s="1"/>
  <c r="DD451" i="14"/>
  <c r="DE451" i="14" s="1"/>
  <c r="DF451" i="14" s="1"/>
  <c r="DG451" i="14" s="1"/>
  <c r="DH451" i="14" s="1"/>
  <c r="DI451" i="14" s="1"/>
  <c r="DJ451" i="14" s="1"/>
  <c r="DK451" i="14" s="1"/>
  <c r="DL451" i="14" s="1"/>
  <c r="DM451" i="14" s="1"/>
  <c r="DN451" i="14" s="1"/>
  <c r="S451" i="14" s="1"/>
  <c r="DO451" i="14" s="1"/>
  <c r="DD48" i="14"/>
  <c r="DE48" i="14" s="1"/>
  <c r="DF48" i="14" s="1"/>
  <c r="DG48" i="14" s="1"/>
  <c r="DH48" i="14" s="1"/>
  <c r="DI48" i="14" s="1"/>
  <c r="DJ48" i="14" s="1"/>
  <c r="DK48" i="14" s="1"/>
  <c r="DL48" i="14" s="1"/>
  <c r="DM48" i="14" s="1"/>
  <c r="DN48" i="14" s="1"/>
  <c r="R398" i="14"/>
  <c r="DC398" i="14" s="1"/>
  <c r="S400" i="14"/>
  <c r="DO400" i="14" s="1"/>
  <c r="AQ91" i="10"/>
  <c r="AU110" i="10"/>
  <c r="AW3" i="10"/>
  <c r="AV166" i="10"/>
  <c r="BF1" i="16"/>
  <c r="AV160" i="10"/>
  <c r="AV71" i="10"/>
  <c r="AV28" i="10" s="1"/>
  <c r="AV70" i="10"/>
  <c r="AV27" i="10" s="1"/>
  <c r="AV66" i="10"/>
  <c r="AV52" i="10"/>
  <c r="AV78" i="10"/>
  <c r="AV35" i="10" s="1"/>
  <c r="AV86" i="10"/>
  <c r="AV61" i="10"/>
  <c r="AV68" i="10"/>
  <c r="AV25" i="10" s="1"/>
  <c r="AV69" i="10"/>
  <c r="AV26" i="10" s="1"/>
  <c r="AV80" i="10"/>
  <c r="AV37" i="10" s="1"/>
  <c r="AV67" i="10"/>
  <c r="AV24" i="10" s="1"/>
  <c r="AV88" i="10"/>
  <c r="AV79" i="10"/>
  <c r="AV36" i="10" s="1"/>
  <c r="AV59" i="10"/>
  <c r="AV50" i="10"/>
  <c r="AV75" i="10"/>
  <c r="AV32" i="10" s="1"/>
  <c r="AV74" i="10"/>
  <c r="AV31" i="10" s="1"/>
  <c r="AV77" i="10"/>
  <c r="AV34" i="10" s="1"/>
  <c r="AV58" i="10"/>
  <c r="AV57" i="10"/>
  <c r="AV49" i="10"/>
  <c r="AV164" i="10"/>
  <c r="AV55" i="10"/>
  <c r="AV167" i="10"/>
  <c r="AV176" i="10" s="1"/>
  <c r="AV60" i="10"/>
  <c r="AV72" i="10"/>
  <c r="AV29" i="10" s="1"/>
  <c r="AV158" i="10"/>
  <c r="AV93" i="10"/>
  <c r="AV47" i="10"/>
  <c r="AV73" i="10"/>
  <c r="AV30" i="10" s="1"/>
  <c r="AV51" i="10"/>
  <c r="AV53" i="10"/>
  <c r="AV54" i="10"/>
  <c r="AV44" i="10"/>
  <c r="AV62" i="10"/>
  <c r="AV8" i="10"/>
  <c r="AV83" i="10"/>
  <c r="AV89" i="10"/>
  <c r="AV107" i="10"/>
  <c r="AV104" i="10"/>
  <c r="AV38" i="10"/>
  <c r="AV109" i="10"/>
  <c r="AV46" i="10"/>
  <c r="AV9" i="10"/>
  <c r="AV108" i="10"/>
  <c r="AV163" i="10"/>
  <c r="AV159" i="10"/>
  <c r="AV48" i="10"/>
  <c r="AV165" i="10"/>
  <c r="AV56" i="10"/>
  <c r="AV64" i="10"/>
  <c r="AV90" i="10"/>
  <c r="AV76" i="10"/>
  <c r="AV33" i="10" s="1"/>
  <c r="AV82" i="10"/>
  <c r="AV63" i="10"/>
  <c r="AP101" i="10"/>
  <c r="AP99" i="10"/>
  <c r="AU45" i="10"/>
  <c r="AO101" i="10"/>
  <c r="AO99" i="10"/>
  <c r="AU168" i="10"/>
  <c r="BE5" i="16"/>
  <c r="BE10" i="16" s="1"/>
  <c r="AQ105" i="10"/>
  <c r="AQ174" i="10"/>
  <c r="BA157" i="23" s="1"/>
  <c r="BE159" i="16"/>
  <c r="AU65" i="10"/>
  <c r="AU23" i="10"/>
  <c r="AU22" i="10" s="1"/>
  <c r="AQ84" i="10"/>
  <c r="AF76" i="16"/>
  <c r="AL33" i="11"/>
  <c r="AJ33" i="11"/>
  <c r="AO38" i="11"/>
  <c r="BM4" i="14"/>
  <c r="BL6" i="14"/>
  <c r="T71" i="14" l="1"/>
  <c r="EA71" i="14" s="1"/>
  <c r="EB71" i="14" s="1"/>
  <c r="EC71" i="14" s="1"/>
  <c r="ED71" i="14" s="1"/>
  <c r="EE71" i="14" s="1"/>
  <c r="EF71" i="14" s="1"/>
  <c r="EG71" i="14" s="1"/>
  <c r="EH71" i="14" s="1"/>
  <c r="EI71" i="14" s="1"/>
  <c r="EJ71" i="14" s="1"/>
  <c r="EK71" i="14" s="1"/>
  <c r="EL71" i="14" s="1"/>
  <c r="S134" i="14"/>
  <c r="DO134" i="14" s="1"/>
  <c r="S449" i="14"/>
  <c r="DO449" i="14" s="1"/>
  <c r="AU13" i="10"/>
  <c r="AU11" i="10"/>
  <c r="S476" i="14"/>
  <c r="DO476" i="14" s="1"/>
  <c r="S90" i="14"/>
  <c r="DO90" i="14" s="1"/>
  <c r="BF159" i="23"/>
  <c r="DP258" i="14"/>
  <c r="DQ258" i="14" s="1"/>
  <c r="DR258" i="14" s="1"/>
  <c r="DS258" i="14" s="1"/>
  <c r="DT258" i="14" s="1"/>
  <c r="DU258" i="14" s="1"/>
  <c r="DV258" i="14" s="1"/>
  <c r="DW258" i="14" s="1"/>
  <c r="DX258" i="14" s="1"/>
  <c r="DY258" i="14" s="1"/>
  <c r="DZ258" i="14" s="1"/>
  <c r="S117" i="14"/>
  <c r="DO117" i="14" s="1"/>
  <c r="DP117" i="14" s="1"/>
  <c r="DQ117" i="14" s="1"/>
  <c r="DR117" i="14" s="1"/>
  <c r="DS117" i="14" s="1"/>
  <c r="DT117" i="14" s="1"/>
  <c r="DU117" i="14" s="1"/>
  <c r="DV117" i="14" s="1"/>
  <c r="DW117" i="14" s="1"/>
  <c r="DX117" i="14" s="1"/>
  <c r="DY117" i="14" s="1"/>
  <c r="DZ117" i="14" s="1"/>
  <c r="T310" i="14"/>
  <c r="EA310" i="14" s="1"/>
  <c r="EB310" i="14" s="1"/>
  <c r="EC310" i="14" s="1"/>
  <c r="ED310" i="14" s="1"/>
  <c r="EE310" i="14" s="1"/>
  <c r="EF310" i="14" s="1"/>
  <c r="EG310" i="14" s="1"/>
  <c r="EH310" i="14" s="1"/>
  <c r="EI310" i="14" s="1"/>
  <c r="EJ310" i="14" s="1"/>
  <c r="EK310" i="14" s="1"/>
  <c r="EL310" i="14" s="1"/>
  <c r="S239" i="14"/>
  <c r="DO239" i="14" s="1"/>
  <c r="DP239" i="14" s="1"/>
  <c r="DQ239" i="14" s="1"/>
  <c r="DR239" i="14" s="1"/>
  <c r="DS239" i="14" s="1"/>
  <c r="DT239" i="14" s="1"/>
  <c r="DU239" i="14" s="1"/>
  <c r="DV239" i="14" s="1"/>
  <c r="DW239" i="14" s="1"/>
  <c r="DX239" i="14" s="1"/>
  <c r="DY239" i="14" s="1"/>
  <c r="DZ239" i="14" s="1"/>
  <c r="T380" i="14"/>
  <c r="EA380" i="14" s="1"/>
  <c r="EB380" i="14" s="1"/>
  <c r="EC380" i="14" s="1"/>
  <c r="ED380" i="14" s="1"/>
  <c r="EE380" i="14" s="1"/>
  <c r="EF380" i="14" s="1"/>
  <c r="EG380" i="14" s="1"/>
  <c r="EH380" i="14" s="1"/>
  <c r="EI380" i="14" s="1"/>
  <c r="EJ380" i="14" s="1"/>
  <c r="EK380" i="14" s="1"/>
  <c r="EL380" i="14" s="1"/>
  <c r="DP240" i="14"/>
  <c r="DQ240" i="14" s="1"/>
  <c r="DR240" i="14" s="1"/>
  <c r="DS240" i="14" s="1"/>
  <c r="DT240" i="14" s="1"/>
  <c r="DU240" i="14" s="1"/>
  <c r="DV240" i="14" s="1"/>
  <c r="DW240" i="14" s="1"/>
  <c r="DX240" i="14" s="1"/>
  <c r="DY240" i="14" s="1"/>
  <c r="DZ240" i="14" s="1"/>
  <c r="I44" i="11"/>
  <c r="K44" i="11" s="1"/>
  <c r="G45" i="11" s="1"/>
  <c r="S203" i="14"/>
  <c r="DO203" i="14" s="1"/>
  <c r="DP203" i="14" s="1"/>
  <c r="DQ203" i="14" s="1"/>
  <c r="DR203" i="14" s="1"/>
  <c r="DS203" i="14" s="1"/>
  <c r="DT203" i="14" s="1"/>
  <c r="DU203" i="14" s="1"/>
  <c r="DV203" i="14" s="1"/>
  <c r="DW203" i="14" s="1"/>
  <c r="DX203" i="14" s="1"/>
  <c r="DY203" i="14" s="1"/>
  <c r="DZ203" i="14" s="1"/>
  <c r="T141" i="14"/>
  <c r="EA141" i="14" s="1"/>
  <c r="EB141" i="14" s="1"/>
  <c r="EC141" i="14" s="1"/>
  <c r="ED141" i="14" s="1"/>
  <c r="EE141" i="14" s="1"/>
  <c r="EF141" i="14" s="1"/>
  <c r="EG141" i="14" s="1"/>
  <c r="EH141" i="14" s="1"/>
  <c r="EI141" i="14" s="1"/>
  <c r="EJ141" i="14" s="1"/>
  <c r="EK141" i="14" s="1"/>
  <c r="EL141" i="14" s="1"/>
  <c r="S64" i="14"/>
  <c r="DO64" i="14" s="1"/>
  <c r="S326" i="14"/>
  <c r="DO326" i="14" s="1"/>
  <c r="DP326" i="14" s="1"/>
  <c r="DQ326" i="14" s="1"/>
  <c r="DR326" i="14" s="1"/>
  <c r="DS326" i="14" s="1"/>
  <c r="DT326" i="14" s="1"/>
  <c r="DU326" i="14" s="1"/>
  <c r="DV326" i="14" s="1"/>
  <c r="DW326" i="14" s="1"/>
  <c r="DX326" i="14" s="1"/>
  <c r="DY326" i="14" s="1"/>
  <c r="DZ326" i="14" s="1"/>
  <c r="S169" i="14"/>
  <c r="DO169" i="14" s="1"/>
  <c r="DP169" i="14" s="1"/>
  <c r="DQ169" i="14" s="1"/>
  <c r="DR169" i="14" s="1"/>
  <c r="DS169" i="14" s="1"/>
  <c r="DT169" i="14" s="1"/>
  <c r="DU169" i="14" s="1"/>
  <c r="DV169" i="14" s="1"/>
  <c r="DW169" i="14" s="1"/>
  <c r="DX169" i="14" s="1"/>
  <c r="DY169" i="14" s="1"/>
  <c r="DZ169" i="14" s="1"/>
  <c r="S48" i="14"/>
  <c r="DO48" i="14" s="1"/>
  <c r="S106" i="14"/>
  <c r="DO106" i="14" s="1"/>
  <c r="DP106" i="14" s="1"/>
  <c r="DQ106" i="14" s="1"/>
  <c r="DR106" i="14" s="1"/>
  <c r="DS106" i="14" s="1"/>
  <c r="DT106" i="14" s="1"/>
  <c r="DU106" i="14" s="1"/>
  <c r="DV106" i="14" s="1"/>
  <c r="DW106" i="14" s="1"/>
  <c r="DX106" i="14" s="1"/>
  <c r="DY106" i="14" s="1"/>
  <c r="DZ106" i="14" s="1"/>
  <c r="S232" i="14"/>
  <c r="DO232" i="14" s="1"/>
  <c r="DP232" i="14" s="1"/>
  <c r="DQ232" i="14" s="1"/>
  <c r="DR232" i="14" s="1"/>
  <c r="DS232" i="14" s="1"/>
  <c r="DT232" i="14" s="1"/>
  <c r="DU232" i="14" s="1"/>
  <c r="DV232" i="14" s="1"/>
  <c r="DW232" i="14" s="1"/>
  <c r="DX232" i="14" s="1"/>
  <c r="DY232" i="14" s="1"/>
  <c r="DZ232" i="14" s="1"/>
  <c r="S100" i="14"/>
  <c r="DO100" i="14" s="1"/>
  <c r="S324" i="14"/>
  <c r="DO324" i="14" s="1"/>
  <c r="DP324" i="14" s="1"/>
  <c r="DQ324" i="14" s="1"/>
  <c r="DR324" i="14" s="1"/>
  <c r="DS324" i="14" s="1"/>
  <c r="DT324" i="14" s="1"/>
  <c r="DU324" i="14" s="1"/>
  <c r="DV324" i="14" s="1"/>
  <c r="DW324" i="14" s="1"/>
  <c r="DX324" i="14" s="1"/>
  <c r="DY324" i="14" s="1"/>
  <c r="DZ324" i="14" s="1"/>
  <c r="DP253" i="14"/>
  <c r="DQ253" i="14" s="1"/>
  <c r="DR253" i="14" s="1"/>
  <c r="DS253" i="14" s="1"/>
  <c r="DT253" i="14" s="1"/>
  <c r="DU253" i="14" s="1"/>
  <c r="DV253" i="14" s="1"/>
  <c r="DW253" i="14" s="1"/>
  <c r="DX253" i="14" s="1"/>
  <c r="DY253" i="14" s="1"/>
  <c r="DZ253" i="14" s="1"/>
  <c r="T416" i="14"/>
  <c r="EA416" i="14" s="1"/>
  <c r="EB416" i="14" s="1"/>
  <c r="EC416" i="14" s="1"/>
  <c r="ED416" i="14" s="1"/>
  <c r="EE416" i="14" s="1"/>
  <c r="EF416" i="14" s="1"/>
  <c r="EG416" i="14" s="1"/>
  <c r="EH416" i="14" s="1"/>
  <c r="EI416" i="14" s="1"/>
  <c r="EJ416" i="14" s="1"/>
  <c r="EK416" i="14" s="1"/>
  <c r="EL416" i="14" s="1"/>
  <c r="S62" i="14"/>
  <c r="DO62" i="14" s="1"/>
  <c r="DP62" i="14" s="1"/>
  <c r="DQ62" i="14" s="1"/>
  <c r="DR62" i="14" s="1"/>
  <c r="DS62" i="14" s="1"/>
  <c r="DT62" i="14" s="1"/>
  <c r="DU62" i="14" s="1"/>
  <c r="DV62" i="14" s="1"/>
  <c r="DW62" i="14" s="1"/>
  <c r="DX62" i="14" s="1"/>
  <c r="DY62" i="14" s="1"/>
  <c r="DZ62" i="14" s="1"/>
  <c r="S38" i="14"/>
  <c r="DO38" i="14" s="1"/>
  <c r="DP38" i="14" s="1"/>
  <c r="DQ38" i="14" s="1"/>
  <c r="DR38" i="14" s="1"/>
  <c r="DS38" i="14" s="1"/>
  <c r="DT38" i="14" s="1"/>
  <c r="DU38" i="14" s="1"/>
  <c r="DV38" i="14" s="1"/>
  <c r="DW38" i="14" s="1"/>
  <c r="DX38" i="14" s="1"/>
  <c r="DY38" i="14" s="1"/>
  <c r="DZ38" i="14" s="1"/>
  <c r="S495" i="14"/>
  <c r="DO495" i="14" s="1"/>
  <c r="DP291" i="14"/>
  <c r="DQ291" i="14" s="1"/>
  <c r="DR291" i="14" s="1"/>
  <c r="DS291" i="14" s="1"/>
  <c r="DT291" i="14" s="1"/>
  <c r="DU291" i="14" s="1"/>
  <c r="DV291" i="14" s="1"/>
  <c r="DW291" i="14" s="1"/>
  <c r="DX291" i="14" s="1"/>
  <c r="DY291" i="14" s="1"/>
  <c r="DZ291" i="14" s="1"/>
  <c r="S461" i="14"/>
  <c r="DO461" i="14" s="1"/>
  <c r="DP461" i="14" s="1"/>
  <c r="DQ461" i="14" s="1"/>
  <c r="DR461" i="14" s="1"/>
  <c r="DS461" i="14" s="1"/>
  <c r="DT461" i="14" s="1"/>
  <c r="DU461" i="14" s="1"/>
  <c r="DV461" i="14" s="1"/>
  <c r="DW461" i="14" s="1"/>
  <c r="DX461" i="14" s="1"/>
  <c r="DY461" i="14" s="1"/>
  <c r="DZ461" i="14" s="1"/>
  <c r="S344" i="14"/>
  <c r="DO344" i="14" s="1"/>
  <c r="DP344" i="14" s="1"/>
  <c r="DQ344" i="14" s="1"/>
  <c r="DR344" i="14" s="1"/>
  <c r="DS344" i="14" s="1"/>
  <c r="DT344" i="14" s="1"/>
  <c r="DU344" i="14" s="1"/>
  <c r="DV344" i="14" s="1"/>
  <c r="DW344" i="14" s="1"/>
  <c r="DX344" i="14" s="1"/>
  <c r="DY344" i="14" s="1"/>
  <c r="DZ344" i="14" s="1"/>
  <c r="S111" i="14"/>
  <c r="DO111" i="14" s="1"/>
  <c r="T231" i="14"/>
  <c r="EA231" i="14" s="1"/>
  <c r="EB231" i="14" s="1"/>
  <c r="EC231" i="14" s="1"/>
  <c r="ED231" i="14" s="1"/>
  <c r="EE231" i="14" s="1"/>
  <c r="EF231" i="14" s="1"/>
  <c r="EG231" i="14" s="1"/>
  <c r="EH231" i="14" s="1"/>
  <c r="EI231" i="14" s="1"/>
  <c r="EJ231" i="14" s="1"/>
  <c r="EK231" i="14" s="1"/>
  <c r="EL231" i="14" s="1"/>
  <c r="DP371" i="14"/>
  <c r="DQ371" i="14" s="1"/>
  <c r="DR371" i="14" s="1"/>
  <c r="DS371" i="14" s="1"/>
  <c r="DT371" i="14" s="1"/>
  <c r="DU371" i="14" s="1"/>
  <c r="DV371" i="14" s="1"/>
  <c r="DW371" i="14" s="1"/>
  <c r="DX371" i="14" s="1"/>
  <c r="DY371" i="14" s="1"/>
  <c r="DZ371" i="14" s="1"/>
  <c r="AV7" i="10"/>
  <c r="AV10" i="10" s="1"/>
  <c r="AV11" i="10" s="1"/>
  <c r="S176" i="14"/>
  <c r="DO176" i="14" s="1"/>
  <c r="DP315" i="14"/>
  <c r="DQ315" i="14" s="1"/>
  <c r="DR315" i="14" s="1"/>
  <c r="DS315" i="14" s="1"/>
  <c r="DT315" i="14" s="1"/>
  <c r="DU315" i="14" s="1"/>
  <c r="DV315" i="14" s="1"/>
  <c r="DW315" i="14" s="1"/>
  <c r="DX315" i="14" s="1"/>
  <c r="DY315" i="14" s="1"/>
  <c r="DZ315" i="14" s="1"/>
  <c r="S52" i="14"/>
  <c r="DO52" i="14" s="1"/>
  <c r="BG1" i="23"/>
  <c r="AW6" i="10"/>
  <c r="AW12" i="10" s="1"/>
  <c r="S173" i="14"/>
  <c r="DO173" i="14" s="1"/>
  <c r="DP189" i="14"/>
  <c r="DQ189" i="14" s="1"/>
  <c r="DR189" i="14" s="1"/>
  <c r="DS189" i="14" s="1"/>
  <c r="DT189" i="14" s="1"/>
  <c r="DU189" i="14" s="1"/>
  <c r="DV189" i="14" s="1"/>
  <c r="DW189" i="14" s="1"/>
  <c r="DX189" i="14" s="1"/>
  <c r="DY189" i="14" s="1"/>
  <c r="DZ189" i="14" s="1"/>
  <c r="DP355" i="14"/>
  <c r="DQ355" i="14" s="1"/>
  <c r="DR355" i="14" s="1"/>
  <c r="DS355" i="14" s="1"/>
  <c r="DT355" i="14" s="1"/>
  <c r="DU355" i="14" s="1"/>
  <c r="DV355" i="14" s="1"/>
  <c r="DW355" i="14" s="1"/>
  <c r="DX355" i="14" s="1"/>
  <c r="DY355" i="14" s="1"/>
  <c r="DZ355" i="14" s="1"/>
  <c r="DP362" i="14"/>
  <c r="DQ362" i="14" s="1"/>
  <c r="DR362" i="14" s="1"/>
  <c r="DS362" i="14" s="1"/>
  <c r="DT362" i="14" s="1"/>
  <c r="DU362" i="14" s="1"/>
  <c r="DV362" i="14" s="1"/>
  <c r="DW362" i="14" s="1"/>
  <c r="DX362" i="14" s="1"/>
  <c r="DY362" i="14" s="1"/>
  <c r="DZ362" i="14" s="1"/>
  <c r="DP445" i="14"/>
  <c r="DQ445" i="14" s="1"/>
  <c r="DR445" i="14" s="1"/>
  <c r="DS445" i="14" s="1"/>
  <c r="DT445" i="14" s="1"/>
  <c r="DU445" i="14" s="1"/>
  <c r="DV445" i="14" s="1"/>
  <c r="DW445" i="14" s="1"/>
  <c r="DX445" i="14" s="1"/>
  <c r="DY445" i="14" s="1"/>
  <c r="DZ445" i="14" s="1"/>
  <c r="DP121" i="14"/>
  <c r="DQ121" i="14" s="1"/>
  <c r="DR121" i="14" s="1"/>
  <c r="DS121" i="14" s="1"/>
  <c r="DT121" i="14" s="1"/>
  <c r="DU121" i="14" s="1"/>
  <c r="DV121" i="14" s="1"/>
  <c r="DW121" i="14" s="1"/>
  <c r="DX121" i="14" s="1"/>
  <c r="DY121" i="14" s="1"/>
  <c r="DZ121" i="14" s="1"/>
  <c r="DP33" i="14"/>
  <c r="DQ33" i="14" s="1"/>
  <c r="DR33" i="14" s="1"/>
  <c r="DS33" i="14" s="1"/>
  <c r="DT33" i="14" s="1"/>
  <c r="DU33" i="14" s="1"/>
  <c r="DV33" i="14" s="1"/>
  <c r="DW33" i="14" s="1"/>
  <c r="DX33" i="14" s="1"/>
  <c r="DY33" i="14" s="1"/>
  <c r="DZ33" i="14" s="1"/>
  <c r="S462" i="14"/>
  <c r="DO462" i="14" s="1"/>
  <c r="T187" i="14"/>
  <c r="EA187" i="14" s="1"/>
  <c r="EB187" i="14" s="1"/>
  <c r="EC187" i="14" s="1"/>
  <c r="ED187" i="14" s="1"/>
  <c r="EE187" i="14" s="1"/>
  <c r="EF187" i="14" s="1"/>
  <c r="EG187" i="14" s="1"/>
  <c r="EH187" i="14" s="1"/>
  <c r="EI187" i="14" s="1"/>
  <c r="EJ187" i="14" s="1"/>
  <c r="EK187" i="14" s="1"/>
  <c r="EL187" i="14" s="1"/>
  <c r="S384" i="14"/>
  <c r="DO384" i="14" s="1"/>
  <c r="S328" i="14"/>
  <c r="DO328" i="14" s="1"/>
  <c r="S102" i="14"/>
  <c r="DO102" i="14" s="1"/>
  <c r="DP308" i="14"/>
  <c r="DQ308" i="14" s="1"/>
  <c r="DR308" i="14" s="1"/>
  <c r="DS308" i="14" s="1"/>
  <c r="DT308" i="14" s="1"/>
  <c r="DU308" i="14" s="1"/>
  <c r="DV308" i="14" s="1"/>
  <c r="DW308" i="14" s="1"/>
  <c r="DX308" i="14" s="1"/>
  <c r="DY308" i="14" s="1"/>
  <c r="DZ308" i="14" s="1"/>
  <c r="S188" i="14"/>
  <c r="DO188" i="14" s="1"/>
  <c r="DP188" i="14" s="1"/>
  <c r="DQ188" i="14" s="1"/>
  <c r="DR188" i="14" s="1"/>
  <c r="DS188" i="14" s="1"/>
  <c r="DT188" i="14" s="1"/>
  <c r="DU188" i="14" s="1"/>
  <c r="DV188" i="14" s="1"/>
  <c r="DW188" i="14" s="1"/>
  <c r="DX188" i="14" s="1"/>
  <c r="DY188" i="14" s="1"/>
  <c r="DZ188" i="14" s="1"/>
  <c r="S349" i="14"/>
  <c r="DO349" i="14" s="1"/>
  <c r="S156" i="14"/>
  <c r="DO156" i="14" s="1"/>
  <c r="DP193" i="14"/>
  <c r="DQ193" i="14" s="1"/>
  <c r="DR193" i="14" s="1"/>
  <c r="DS193" i="14" s="1"/>
  <c r="DT193" i="14" s="1"/>
  <c r="DU193" i="14" s="1"/>
  <c r="DV193" i="14" s="1"/>
  <c r="DW193" i="14" s="1"/>
  <c r="DX193" i="14" s="1"/>
  <c r="DY193" i="14" s="1"/>
  <c r="DZ193" i="14" s="1"/>
  <c r="DP159" i="14"/>
  <c r="DQ159" i="14" s="1"/>
  <c r="DR159" i="14" s="1"/>
  <c r="DS159" i="14" s="1"/>
  <c r="DT159" i="14" s="1"/>
  <c r="DU159" i="14" s="1"/>
  <c r="DV159" i="14" s="1"/>
  <c r="DW159" i="14" s="1"/>
  <c r="DX159" i="14" s="1"/>
  <c r="DY159" i="14" s="1"/>
  <c r="DZ159" i="14" s="1"/>
  <c r="S319" i="14"/>
  <c r="DO319" i="14" s="1"/>
  <c r="S464" i="14"/>
  <c r="DO464" i="14" s="1"/>
  <c r="DP464" i="14" s="1"/>
  <c r="DQ464" i="14" s="1"/>
  <c r="DR464" i="14" s="1"/>
  <c r="DS464" i="14" s="1"/>
  <c r="DT464" i="14" s="1"/>
  <c r="DU464" i="14" s="1"/>
  <c r="DV464" i="14" s="1"/>
  <c r="DW464" i="14" s="1"/>
  <c r="DX464" i="14" s="1"/>
  <c r="DY464" i="14" s="1"/>
  <c r="DZ464" i="14" s="1"/>
  <c r="T415" i="14"/>
  <c r="EA415" i="14" s="1"/>
  <c r="EB415" i="14" s="1"/>
  <c r="EC415" i="14" s="1"/>
  <c r="ED415" i="14" s="1"/>
  <c r="EE415" i="14" s="1"/>
  <c r="EF415" i="14" s="1"/>
  <c r="EG415" i="14" s="1"/>
  <c r="EH415" i="14" s="1"/>
  <c r="EI415" i="14" s="1"/>
  <c r="EJ415" i="14" s="1"/>
  <c r="EK415" i="14" s="1"/>
  <c r="EL415" i="14" s="1"/>
  <c r="DP222" i="14"/>
  <c r="DQ222" i="14" s="1"/>
  <c r="DR222" i="14" s="1"/>
  <c r="DS222" i="14" s="1"/>
  <c r="DT222" i="14" s="1"/>
  <c r="DU222" i="14" s="1"/>
  <c r="DV222" i="14" s="1"/>
  <c r="DW222" i="14" s="1"/>
  <c r="DX222" i="14" s="1"/>
  <c r="DY222" i="14" s="1"/>
  <c r="DZ222" i="14" s="1"/>
  <c r="DD103" i="14"/>
  <c r="DE103" i="14" s="1"/>
  <c r="DF103" i="14" s="1"/>
  <c r="DG103" i="14" s="1"/>
  <c r="DH103" i="14" s="1"/>
  <c r="DI103" i="14" s="1"/>
  <c r="DJ103" i="14" s="1"/>
  <c r="DK103" i="14" s="1"/>
  <c r="DL103" i="14" s="1"/>
  <c r="DM103" i="14" s="1"/>
  <c r="DN103" i="14" s="1"/>
  <c r="S103" i="14" s="1"/>
  <c r="S143" i="14"/>
  <c r="T260" i="14"/>
  <c r="EA260" i="14" s="1"/>
  <c r="EB260" i="14" s="1"/>
  <c r="EC260" i="14" s="1"/>
  <c r="ED260" i="14" s="1"/>
  <c r="EE260" i="14" s="1"/>
  <c r="EF260" i="14" s="1"/>
  <c r="EG260" i="14" s="1"/>
  <c r="EH260" i="14" s="1"/>
  <c r="EI260" i="14" s="1"/>
  <c r="EJ260" i="14" s="1"/>
  <c r="EK260" i="14" s="1"/>
  <c r="EL260" i="14" s="1"/>
  <c r="S426" i="14"/>
  <c r="DO426" i="14" s="1"/>
  <c r="DP426" i="14" s="1"/>
  <c r="DQ426" i="14" s="1"/>
  <c r="DR426" i="14" s="1"/>
  <c r="DS426" i="14" s="1"/>
  <c r="DT426" i="14" s="1"/>
  <c r="DU426" i="14" s="1"/>
  <c r="DV426" i="14" s="1"/>
  <c r="DW426" i="14" s="1"/>
  <c r="DX426" i="14" s="1"/>
  <c r="DY426" i="14" s="1"/>
  <c r="DZ426" i="14" s="1"/>
  <c r="DP157" i="14"/>
  <c r="DQ157" i="14" s="1"/>
  <c r="DR157" i="14" s="1"/>
  <c r="DS157" i="14" s="1"/>
  <c r="DT157" i="14" s="1"/>
  <c r="DU157" i="14" s="1"/>
  <c r="DV157" i="14" s="1"/>
  <c r="DW157" i="14" s="1"/>
  <c r="DX157" i="14" s="1"/>
  <c r="DY157" i="14" s="1"/>
  <c r="DZ157" i="14" s="1"/>
  <c r="DP301" i="14"/>
  <c r="DQ301" i="14" s="1"/>
  <c r="DR301" i="14" s="1"/>
  <c r="DS301" i="14" s="1"/>
  <c r="DT301" i="14" s="1"/>
  <c r="DU301" i="14" s="1"/>
  <c r="DV301" i="14" s="1"/>
  <c r="DW301" i="14" s="1"/>
  <c r="DX301" i="14" s="1"/>
  <c r="DY301" i="14" s="1"/>
  <c r="DZ301" i="14" s="1"/>
  <c r="S424" i="14"/>
  <c r="DO424" i="14" s="1"/>
  <c r="DP424" i="14" s="1"/>
  <c r="DQ424" i="14" s="1"/>
  <c r="DR424" i="14" s="1"/>
  <c r="DS424" i="14" s="1"/>
  <c r="DT424" i="14" s="1"/>
  <c r="DU424" i="14" s="1"/>
  <c r="DV424" i="14" s="1"/>
  <c r="DW424" i="14" s="1"/>
  <c r="DX424" i="14" s="1"/>
  <c r="DY424" i="14" s="1"/>
  <c r="DZ424" i="14" s="1"/>
  <c r="S185" i="14"/>
  <c r="DO185" i="14" s="1"/>
  <c r="DP89" i="14"/>
  <c r="DQ89" i="14" s="1"/>
  <c r="DR89" i="14" s="1"/>
  <c r="DS89" i="14" s="1"/>
  <c r="DT89" i="14" s="1"/>
  <c r="DU89" i="14" s="1"/>
  <c r="DV89" i="14" s="1"/>
  <c r="DW89" i="14" s="1"/>
  <c r="DX89" i="14" s="1"/>
  <c r="DY89" i="14" s="1"/>
  <c r="DZ89" i="14" s="1"/>
  <c r="S243" i="14"/>
  <c r="DO243" i="14" s="1"/>
  <c r="S285" i="14"/>
  <c r="DO285" i="14" s="1"/>
  <c r="DP206" i="14"/>
  <c r="DQ206" i="14" s="1"/>
  <c r="DR206" i="14" s="1"/>
  <c r="DS206" i="14" s="1"/>
  <c r="DT206" i="14" s="1"/>
  <c r="DU206" i="14" s="1"/>
  <c r="DV206" i="14" s="1"/>
  <c r="DW206" i="14" s="1"/>
  <c r="DX206" i="14" s="1"/>
  <c r="DY206" i="14" s="1"/>
  <c r="DZ206" i="14" s="1"/>
  <c r="S105" i="14"/>
  <c r="DO105" i="14" s="1"/>
  <c r="DP383" i="14"/>
  <c r="DQ383" i="14" s="1"/>
  <c r="DR383" i="14" s="1"/>
  <c r="DS383" i="14" s="1"/>
  <c r="DT383" i="14" s="1"/>
  <c r="DU383" i="14" s="1"/>
  <c r="DV383" i="14" s="1"/>
  <c r="DW383" i="14" s="1"/>
  <c r="DX383" i="14" s="1"/>
  <c r="DY383" i="14" s="1"/>
  <c r="DZ383" i="14" s="1"/>
  <c r="DP438" i="14"/>
  <c r="DQ438" i="14" s="1"/>
  <c r="DR438" i="14" s="1"/>
  <c r="DS438" i="14" s="1"/>
  <c r="DT438" i="14" s="1"/>
  <c r="DU438" i="14" s="1"/>
  <c r="DV438" i="14" s="1"/>
  <c r="DW438" i="14" s="1"/>
  <c r="DX438" i="14" s="1"/>
  <c r="DY438" i="14" s="1"/>
  <c r="DZ438" i="14" s="1"/>
  <c r="S409" i="14"/>
  <c r="DO409" i="14" s="1"/>
  <c r="S499" i="14"/>
  <c r="DO499" i="14" s="1"/>
  <c r="DP432" i="14"/>
  <c r="DQ432" i="14" s="1"/>
  <c r="DR432" i="14" s="1"/>
  <c r="DS432" i="14" s="1"/>
  <c r="DT432" i="14" s="1"/>
  <c r="DU432" i="14" s="1"/>
  <c r="DV432" i="14" s="1"/>
  <c r="DW432" i="14" s="1"/>
  <c r="DX432" i="14" s="1"/>
  <c r="DY432" i="14" s="1"/>
  <c r="DZ432" i="14" s="1"/>
  <c r="S95" i="14"/>
  <c r="DO95" i="14" s="1"/>
  <c r="DP73" i="14"/>
  <c r="DQ73" i="14" s="1"/>
  <c r="DR73" i="14" s="1"/>
  <c r="DS73" i="14" s="1"/>
  <c r="DT73" i="14" s="1"/>
  <c r="DU73" i="14" s="1"/>
  <c r="DV73" i="14" s="1"/>
  <c r="DW73" i="14" s="1"/>
  <c r="DX73" i="14" s="1"/>
  <c r="DY73" i="14" s="1"/>
  <c r="DZ73" i="14" s="1"/>
  <c r="S178" i="14"/>
  <c r="DO178" i="14" s="1"/>
  <c r="DP472" i="14"/>
  <c r="DQ472" i="14" s="1"/>
  <c r="DR472" i="14" s="1"/>
  <c r="DS472" i="14" s="1"/>
  <c r="DT472" i="14" s="1"/>
  <c r="DU472" i="14" s="1"/>
  <c r="DV472" i="14" s="1"/>
  <c r="DW472" i="14" s="1"/>
  <c r="DX472" i="14" s="1"/>
  <c r="DY472" i="14" s="1"/>
  <c r="DZ472" i="14" s="1"/>
  <c r="S337" i="14"/>
  <c r="DO337" i="14" s="1"/>
  <c r="AR174" i="10"/>
  <c r="BB157" i="23" s="1"/>
  <c r="S186" i="14"/>
  <c r="DO186" i="14" s="1"/>
  <c r="T225" i="14"/>
  <c r="EA225" i="14" s="1"/>
  <c r="EB225" i="14" s="1"/>
  <c r="EC225" i="14" s="1"/>
  <c r="ED225" i="14" s="1"/>
  <c r="EE225" i="14" s="1"/>
  <c r="EF225" i="14" s="1"/>
  <c r="EG225" i="14" s="1"/>
  <c r="EH225" i="14" s="1"/>
  <c r="EI225" i="14" s="1"/>
  <c r="EJ225" i="14" s="1"/>
  <c r="EK225" i="14" s="1"/>
  <c r="EL225" i="14" s="1"/>
  <c r="S87" i="14"/>
  <c r="DO87" i="14" s="1"/>
  <c r="T341" i="14"/>
  <c r="EA341" i="14" s="1"/>
  <c r="EB341" i="14" s="1"/>
  <c r="EC341" i="14" s="1"/>
  <c r="ED341" i="14" s="1"/>
  <c r="EE341" i="14" s="1"/>
  <c r="EF341" i="14" s="1"/>
  <c r="EG341" i="14" s="1"/>
  <c r="EH341" i="14" s="1"/>
  <c r="EI341" i="14" s="1"/>
  <c r="EJ341" i="14" s="1"/>
  <c r="EK341" i="14" s="1"/>
  <c r="EL341" i="14" s="1"/>
  <c r="DP460" i="14"/>
  <c r="DQ460" i="14" s="1"/>
  <c r="DR460" i="14" s="1"/>
  <c r="DS460" i="14" s="1"/>
  <c r="DT460" i="14" s="1"/>
  <c r="DU460" i="14" s="1"/>
  <c r="DV460" i="14" s="1"/>
  <c r="DW460" i="14" s="1"/>
  <c r="DX460" i="14" s="1"/>
  <c r="DY460" i="14" s="1"/>
  <c r="DZ460" i="14" s="1"/>
  <c r="S377" i="14"/>
  <c r="T437" i="14"/>
  <c r="EA437" i="14" s="1"/>
  <c r="EB437" i="14" s="1"/>
  <c r="EC437" i="14" s="1"/>
  <c r="ED437" i="14" s="1"/>
  <c r="EE437" i="14" s="1"/>
  <c r="EF437" i="14" s="1"/>
  <c r="EG437" i="14" s="1"/>
  <c r="EH437" i="14" s="1"/>
  <c r="EI437" i="14" s="1"/>
  <c r="EJ437" i="14" s="1"/>
  <c r="EK437" i="14" s="1"/>
  <c r="EL437" i="14" s="1"/>
  <c r="S43" i="14"/>
  <c r="DO43" i="14" s="1"/>
  <c r="DP43" i="14" s="1"/>
  <c r="DQ43" i="14" s="1"/>
  <c r="DR43" i="14" s="1"/>
  <c r="DS43" i="14" s="1"/>
  <c r="DT43" i="14" s="1"/>
  <c r="DU43" i="14" s="1"/>
  <c r="DV43" i="14" s="1"/>
  <c r="DW43" i="14" s="1"/>
  <c r="DX43" i="14" s="1"/>
  <c r="DY43" i="14" s="1"/>
  <c r="DZ43" i="14" s="1"/>
  <c r="DP407" i="14"/>
  <c r="DQ407" i="14" s="1"/>
  <c r="DR407" i="14" s="1"/>
  <c r="DS407" i="14" s="1"/>
  <c r="DT407" i="14" s="1"/>
  <c r="DU407" i="14" s="1"/>
  <c r="DV407" i="14" s="1"/>
  <c r="DW407" i="14" s="1"/>
  <c r="DX407" i="14" s="1"/>
  <c r="DY407" i="14" s="1"/>
  <c r="DZ407" i="14" s="1"/>
  <c r="S388" i="14"/>
  <c r="DO388" i="14" s="1"/>
  <c r="AU15" i="10"/>
  <c r="DP484" i="14"/>
  <c r="DQ484" i="14" s="1"/>
  <c r="DR484" i="14" s="1"/>
  <c r="DS484" i="14" s="1"/>
  <c r="DT484" i="14" s="1"/>
  <c r="DU484" i="14" s="1"/>
  <c r="DV484" i="14" s="1"/>
  <c r="DW484" i="14" s="1"/>
  <c r="DX484" i="14" s="1"/>
  <c r="DY484" i="14" s="1"/>
  <c r="DZ484" i="14" s="1"/>
  <c r="S457" i="14"/>
  <c r="DO457" i="14" s="1"/>
  <c r="S123" i="14"/>
  <c r="DO123" i="14" s="1"/>
  <c r="DP123" i="14" s="1"/>
  <c r="DQ123" i="14" s="1"/>
  <c r="DR123" i="14" s="1"/>
  <c r="DS123" i="14" s="1"/>
  <c r="DT123" i="14" s="1"/>
  <c r="DU123" i="14" s="1"/>
  <c r="DV123" i="14" s="1"/>
  <c r="DW123" i="14" s="1"/>
  <c r="DX123" i="14" s="1"/>
  <c r="DY123" i="14" s="1"/>
  <c r="DZ123" i="14" s="1"/>
  <c r="DE196" i="14"/>
  <c r="DF196" i="14" s="1"/>
  <c r="DG196" i="14" s="1"/>
  <c r="DH196" i="14" s="1"/>
  <c r="DI196" i="14" s="1"/>
  <c r="DJ196" i="14" s="1"/>
  <c r="DK196" i="14" s="1"/>
  <c r="DL196" i="14" s="1"/>
  <c r="DM196" i="14" s="1"/>
  <c r="DN196" i="14" s="1"/>
  <c r="DP441" i="14"/>
  <c r="DQ441" i="14" s="1"/>
  <c r="DR441" i="14" s="1"/>
  <c r="DS441" i="14" s="1"/>
  <c r="DT441" i="14" s="1"/>
  <c r="DU441" i="14" s="1"/>
  <c r="DV441" i="14" s="1"/>
  <c r="DW441" i="14" s="1"/>
  <c r="DX441" i="14" s="1"/>
  <c r="DY441" i="14" s="1"/>
  <c r="DZ441" i="14" s="1"/>
  <c r="S202" i="14"/>
  <c r="DO202" i="14" s="1"/>
  <c r="DP202" i="14" s="1"/>
  <c r="DQ202" i="14" s="1"/>
  <c r="DR202" i="14" s="1"/>
  <c r="DS202" i="14" s="1"/>
  <c r="DT202" i="14" s="1"/>
  <c r="DU202" i="14" s="1"/>
  <c r="DV202" i="14" s="1"/>
  <c r="DW202" i="14" s="1"/>
  <c r="DX202" i="14" s="1"/>
  <c r="DY202" i="14" s="1"/>
  <c r="DZ202" i="14" s="1"/>
  <c r="S109" i="14"/>
  <c r="DO109" i="14" s="1"/>
  <c r="DP109" i="14" s="1"/>
  <c r="DQ109" i="14" s="1"/>
  <c r="DR109" i="14" s="1"/>
  <c r="DS109" i="14" s="1"/>
  <c r="DT109" i="14" s="1"/>
  <c r="DU109" i="14" s="1"/>
  <c r="DV109" i="14" s="1"/>
  <c r="DW109" i="14" s="1"/>
  <c r="DX109" i="14" s="1"/>
  <c r="DY109" i="14" s="1"/>
  <c r="DZ109" i="14" s="1"/>
  <c r="DP161" i="14"/>
  <c r="DQ161" i="14" s="1"/>
  <c r="DR161" i="14" s="1"/>
  <c r="DS161" i="14" s="1"/>
  <c r="DT161" i="14" s="1"/>
  <c r="DU161" i="14" s="1"/>
  <c r="DV161" i="14" s="1"/>
  <c r="DW161" i="14" s="1"/>
  <c r="DX161" i="14" s="1"/>
  <c r="DY161" i="14" s="1"/>
  <c r="DZ161" i="14" s="1"/>
  <c r="S275" i="14"/>
  <c r="DO275" i="14" s="1"/>
  <c r="S399" i="14"/>
  <c r="DO399" i="14" s="1"/>
  <c r="S135" i="14"/>
  <c r="S274" i="14"/>
  <c r="DO274" i="14" s="1"/>
  <c r="DP274" i="14" s="1"/>
  <c r="DQ274" i="14" s="1"/>
  <c r="DR274" i="14" s="1"/>
  <c r="DS274" i="14" s="1"/>
  <c r="DT274" i="14" s="1"/>
  <c r="DU274" i="14" s="1"/>
  <c r="DV274" i="14" s="1"/>
  <c r="DW274" i="14" s="1"/>
  <c r="DX274" i="14" s="1"/>
  <c r="DY274" i="14" s="1"/>
  <c r="DZ274" i="14" s="1"/>
  <c r="T180" i="14"/>
  <c r="EA180" i="14" s="1"/>
  <c r="EB180" i="14" s="1"/>
  <c r="EC180" i="14" s="1"/>
  <c r="ED180" i="14" s="1"/>
  <c r="EE180" i="14" s="1"/>
  <c r="EF180" i="14" s="1"/>
  <c r="EG180" i="14" s="1"/>
  <c r="EH180" i="14" s="1"/>
  <c r="EI180" i="14" s="1"/>
  <c r="EJ180" i="14" s="1"/>
  <c r="EK180" i="14" s="1"/>
  <c r="EL180" i="14" s="1"/>
  <c r="S242" i="14"/>
  <c r="DO242" i="14" s="1"/>
  <c r="S356" i="14"/>
  <c r="DO356" i="14" s="1"/>
  <c r="DP356" i="14" s="1"/>
  <c r="DQ356" i="14" s="1"/>
  <c r="DR356" i="14" s="1"/>
  <c r="DS356" i="14" s="1"/>
  <c r="DT356" i="14" s="1"/>
  <c r="DU356" i="14" s="1"/>
  <c r="DV356" i="14" s="1"/>
  <c r="DW356" i="14" s="1"/>
  <c r="DX356" i="14" s="1"/>
  <c r="DY356" i="14" s="1"/>
  <c r="DZ356" i="14" s="1"/>
  <c r="S446" i="14"/>
  <c r="DO446" i="14" s="1"/>
  <c r="DP446" i="14" s="1"/>
  <c r="DQ446" i="14" s="1"/>
  <c r="DR446" i="14" s="1"/>
  <c r="DS446" i="14" s="1"/>
  <c r="DT446" i="14" s="1"/>
  <c r="DU446" i="14" s="1"/>
  <c r="DV446" i="14" s="1"/>
  <c r="DW446" i="14" s="1"/>
  <c r="DX446" i="14" s="1"/>
  <c r="DY446" i="14" s="1"/>
  <c r="DZ446" i="14" s="1"/>
  <c r="S61" i="14"/>
  <c r="DO61" i="14" s="1"/>
  <c r="T433" i="14"/>
  <c r="EA433" i="14" s="1"/>
  <c r="EB433" i="14" s="1"/>
  <c r="EC433" i="14" s="1"/>
  <c r="ED433" i="14" s="1"/>
  <c r="EE433" i="14" s="1"/>
  <c r="EF433" i="14" s="1"/>
  <c r="EG433" i="14" s="1"/>
  <c r="EH433" i="14" s="1"/>
  <c r="EI433" i="14" s="1"/>
  <c r="EJ433" i="14" s="1"/>
  <c r="EK433" i="14" s="1"/>
  <c r="EL433" i="14" s="1"/>
  <c r="S365" i="14"/>
  <c r="DO365" i="14" s="1"/>
  <c r="T54" i="14"/>
  <c r="EA54" i="14" s="1"/>
  <c r="EB54" i="14" s="1"/>
  <c r="EC54" i="14" s="1"/>
  <c r="ED54" i="14" s="1"/>
  <c r="EE54" i="14" s="1"/>
  <c r="EF54" i="14" s="1"/>
  <c r="EG54" i="14" s="1"/>
  <c r="EH54" i="14" s="1"/>
  <c r="EI54" i="14" s="1"/>
  <c r="EJ54" i="14" s="1"/>
  <c r="EK54" i="14" s="1"/>
  <c r="EL54" i="14" s="1"/>
  <c r="DP478" i="14"/>
  <c r="DQ478" i="14" s="1"/>
  <c r="DR478" i="14" s="1"/>
  <c r="DS478" i="14" s="1"/>
  <c r="DT478" i="14" s="1"/>
  <c r="DU478" i="14" s="1"/>
  <c r="DV478" i="14" s="1"/>
  <c r="DW478" i="14" s="1"/>
  <c r="DX478" i="14" s="1"/>
  <c r="DY478" i="14" s="1"/>
  <c r="DZ478" i="14" s="1"/>
  <c r="S118" i="14"/>
  <c r="DP453" i="14"/>
  <c r="DQ453" i="14" s="1"/>
  <c r="DR453" i="14" s="1"/>
  <c r="DS453" i="14" s="1"/>
  <c r="DT453" i="14" s="1"/>
  <c r="DU453" i="14" s="1"/>
  <c r="DV453" i="14" s="1"/>
  <c r="DW453" i="14" s="1"/>
  <c r="DX453" i="14" s="1"/>
  <c r="DY453" i="14" s="1"/>
  <c r="DZ453" i="14" s="1"/>
  <c r="S360" i="14"/>
  <c r="DD498" i="14"/>
  <c r="DE498" i="14" s="1"/>
  <c r="DF498" i="14" s="1"/>
  <c r="DG498" i="14" s="1"/>
  <c r="DH498" i="14" s="1"/>
  <c r="DI498" i="14" s="1"/>
  <c r="DJ498" i="14" s="1"/>
  <c r="DK498" i="14" s="1"/>
  <c r="DL498" i="14" s="1"/>
  <c r="DM498" i="14" s="1"/>
  <c r="DN498" i="14" s="1"/>
  <c r="S467" i="14"/>
  <c r="DP177" i="14"/>
  <c r="DQ177" i="14" s="1"/>
  <c r="DR177" i="14" s="1"/>
  <c r="DS177" i="14" s="1"/>
  <c r="DT177" i="14" s="1"/>
  <c r="DU177" i="14" s="1"/>
  <c r="DV177" i="14" s="1"/>
  <c r="DW177" i="14" s="1"/>
  <c r="DX177" i="14" s="1"/>
  <c r="DY177" i="14" s="1"/>
  <c r="DZ177" i="14" s="1"/>
  <c r="S246" i="14"/>
  <c r="DO246" i="14" s="1"/>
  <c r="T162" i="14"/>
  <c r="EA162" i="14" s="1"/>
  <c r="EB162" i="14" s="1"/>
  <c r="EC162" i="14" s="1"/>
  <c r="ED162" i="14" s="1"/>
  <c r="EE162" i="14" s="1"/>
  <c r="EF162" i="14" s="1"/>
  <c r="EG162" i="14" s="1"/>
  <c r="EH162" i="14" s="1"/>
  <c r="EI162" i="14" s="1"/>
  <c r="EJ162" i="14" s="1"/>
  <c r="EK162" i="14" s="1"/>
  <c r="EL162" i="14" s="1"/>
  <c r="S200" i="14"/>
  <c r="DO200" i="14" s="1"/>
  <c r="S318" i="14"/>
  <c r="DO318" i="14" s="1"/>
  <c r="T473" i="14"/>
  <c r="EA473" i="14" s="1"/>
  <c r="EB473" i="14" s="1"/>
  <c r="EC473" i="14" s="1"/>
  <c r="ED473" i="14" s="1"/>
  <c r="EE473" i="14" s="1"/>
  <c r="EF473" i="14" s="1"/>
  <c r="EG473" i="14" s="1"/>
  <c r="EH473" i="14" s="1"/>
  <c r="EI473" i="14" s="1"/>
  <c r="EJ473" i="14" s="1"/>
  <c r="EK473" i="14" s="1"/>
  <c r="EL473" i="14" s="1"/>
  <c r="S233" i="14"/>
  <c r="DO233" i="14" s="1"/>
  <c r="S469" i="14"/>
  <c r="DD323" i="14"/>
  <c r="DE323" i="14" s="1"/>
  <c r="DF323" i="14" s="1"/>
  <c r="DG323" i="14" s="1"/>
  <c r="DH323" i="14" s="1"/>
  <c r="DI323" i="14" s="1"/>
  <c r="DJ323" i="14" s="1"/>
  <c r="DK323" i="14" s="1"/>
  <c r="DL323" i="14" s="1"/>
  <c r="DM323" i="14" s="1"/>
  <c r="DN323" i="14" s="1"/>
  <c r="S41" i="14"/>
  <c r="DO41" i="14" s="1"/>
  <c r="DP41" i="14" s="1"/>
  <c r="DQ41" i="14" s="1"/>
  <c r="DR41" i="14" s="1"/>
  <c r="DS41" i="14" s="1"/>
  <c r="DT41" i="14" s="1"/>
  <c r="DU41" i="14" s="1"/>
  <c r="DV41" i="14" s="1"/>
  <c r="DW41" i="14" s="1"/>
  <c r="DX41" i="14" s="1"/>
  <c r="DY41" i="14" s="1"/>
  <c r="DZ41" i="14" s="1"/>
  <c r="S357" i="14"/>
  <c r="S367" i="14"/>
  <c r="DO367" i="14" s="1"/>
  <c r="S148" i="14"/>
  <c r="DO148" i="14" s="1"/>
  <c r="T490" i="14"/>
  <c r="EA490" i="14" s="1"/>
  <c r="EB490" i="14" s="1"/>
  <c r="EC490" i="14" s="1"/>
  <c r="ED490" i="14" s="1"/>
  <c r="EE490" i="14" s="1"/>
  <c r="EF490" i="14" s="1"/>
  <c r="EG490" i="14" s="1"/>
  <c r="EH490" i="14" s="1"/>
  <c r="EI490" i="14" s="1"/>
  <c r="EJ490" i="14" s="1"/>
  <c r="EK490" i="14" s="1"/>
  <c r="EL490" i="14" s="1"/>
  <c r="DD137" i="14"/>
  <c r="DE137" i="14" s="1"/>
  <c r="DF137" i="14" s="1"/>
  <c r="DG137" i="14" s="1"/>
  <c r="DH137" i="14" s="1"/>
  <c r="DI137" i="14" s="1"/>
  <c r="DJ137" i="14" s="1"/>
  <c r="DK137" i="14" s="1"/>
  <c r="DL137" i="14" s="1"/>
  <c r="DM137" i="14" s="1"/>
  <c r="DN137" i="14" s="1"/>
  <c r="S97" i="14"/>
  <c r="DD167" i="14"/>
  <c r="DE167" i="14" s="1"/>
  <c r="DF167" i="14" s="1"/>
  <c r="DG167" i="14" s="1"/>
  <c r="DH167" i="14" s="1"/>
  <c r="DI167" i="14" s="1"/>
  <c r="DJ167" i="14" s="1"/>
  <c r="DK167" i="14" s="1"/>
  <c r="DL167" i="14" s="1"/>
  <c r="DM167" i="14" s="1"/>
  <c r="DN167" i="14" s="1"/>
  <c r="S175" i="14"/>
  <c r="DO175" i="14" s="1"/>
  <c r="DE29" i="14"/>
  <c r="DF29" i="14" s="1"/>
  <c r="DG29" i="14" s="1"/>
  <c r="DH29" i="14" s="1"/>
  <c r="DI29" i="14" s="1"/>
  <c r="DJ29" i="14" s="1"/>
  <c r="DK29" i="14" s="1"/>
  <c r="DL29" i="14" s="1"/>
  <c r="DM29" i="14" s="1"/>
  <c r="DN29" i="14" s="1"/>
  <c r="S254" i="14"/>
  <c r="DO254" i="14" s="1"/>
  <c r="DP403" i="14"/>
  <c r="DQ403" i="14" s="1"/>
  <c r="DR403" i="14" s="1"/>
  <c r="DS403" i="14" s="1"/>
  <c r="DT403" i="14" s="1"/>
  <c r="DU403" i="14" s="1"/>
  <c r="DV403" i="14" s="1"/>
  <c r="DW403" i="14" s="1"/>
  <c r="DX403" i="14" s="1"/>
  <c r="DY403" i="14" s="1"/>
  <c r="DZ403" i="14" s="1"/>
  <c r="S342" i="14"/>
  <c r="DO342" i="14" s="1"/>
  <c r="S198" i="14"/>
  <c r="DO198" i="14" s="1"/>
  <c r="DP483" i="14"/>
  <c r="DQ483" i="14" s="1"/>
  <c r="DR483" i="14" s="1"/>
  <c r="DS483" i="14" s="1"/>
  <c r="DT483" i="14" s="1"/>
  <c r="DU483" i="14" s="1"/>
  <c r="DV483" i="14" s="1"/>
  <c r="DW483" i="14" s="1"/>
  <c r="DX483" i="14" s="1"/>
  <c r="DY483" i="14" s="1"/>
  <c r="DZ483" i="14" s="1"/>
  <c r="S392" i="14"/>
  <c r="S309" i="14"/>
  <c r="DO309" i="14" s="1"/>
  <c r="S336" i="14"/>
  <c r="DO336" i="14" s="1"/>
  <c r="DP336" i="14" s="1"/>
  <c r="DQ336" i="14" s="1"/>
  <c r="DR336" i="14" s="1"/>
  <c r="DS336" i="14" s="1"/>
  <c r="DT336" i="14" s="1"/>
  <c r="DU336" i="14" s="1"/>
  <c r="DV336" i="14" s="1"/>
  <c r="DW336" i="14" s="1"/>
  <c r="DX336" i="14" s="1"/>
  <c r="DY336" i="14" s="1"/>
  <c r="DZ336" i="14" s="1"/>
  <c r="DC146" i="14"/>
  <c r="DD146" i="14" s="1"/>
  <c r="DE146" i="14" s="1"/>
  <c r="DF146" i="14" s="1"/>
  <c r="DG146" i="14" s="1"/>
  <c r="DH146" i="14" s="1"/>
  <c r="DI146" i="14" s="1"/>
  <c r="DJ146" i="14" s="1"/>
  <c r="DK146" i="14" s="1"/>
  <c r="DL146" i="14" s="1"/>
  <c r="DM146" i="14" s="1"/>
  <c r="DN146" i="14" s="1"/>
  <c r="DP171" i="14"/>
  <c r="DQ171" i="14" s="1"/>
  <c r="DR171" i="14" s="1"/>
  <c r="DS171" i="14" s="1"/>
  <c r="DT171" i="14" s="1"/>
  <c r="DU171" i="14" s="1"/>
  <c r="DV171" i="14" s="1"/>
  <c r="DW171" i="14" s="1"/>
  <c r="DX171" i="14" s="1"/>
  <c r="DY171" i="14" s="1"/>
  <c r="DZ171" i="14" s="1"/>
  <c r="DD39" i="14"/>
  <c r="DE39" i="14" s="1"/>
  <c r="DF39" i="14" s="1"/>
  <c r="DG39" i="14" s="1"/>
  <c r="DH39" i="14" s="1"/>
  <c r="DI39" i="14" s="1"/>
  <c r="DJ39" i="14" s="1"/>
  <c r="DK39" i="14" s="1"/>
  <c r="DL39" i="14" s="1"/>
  <c r="DM39" i="14" s="1"/>
  <c r="DN39" i="14" s="1"/>
  <c r="DD158" i="14"/>
  <c r="DE158" i="14" s="1"/>
  <c r="DF158" i="14" s="1"/>
  <c r="DG158" i="14" s="1"/>
  <c r="DH158" i="14" s="1"/>
  <c r="DI158" i="14" s="1"/>
  <c r="DJ158" i="14" s="1"/>
  <c r="DK158" i="14" s="1"/>
  <c r="DL158" i="14" s="1"/>
  <c r="DM158" i="14" s="1"/>
  <c r="DN158" i="14" s="1"/>
  <c r="S411" i="14"/>
  <c r="DO411" i="14" s="1"/>
  <c r="DP411" i="14" s="1"/>
  <c r="DQ411" i="14" s="1"/>
  <c r="DR411" i="14" s="1"/>
  <c r="DS411" i="14" s="1"/>
  <c r="DT411" i="14" s="1"/>
  <c r="DU411" i="14" s="1"/>
  <c r="DV411" i="14" s="1"/>
  <c r="DW411" i="14" s="1"/>
  <c r="DX411" i="14" s="1"/>
  <c r="DY411" i="14" s="1"/>
  <c r="DZ411" i="14" s="1"/>
  <c r="AS81" i="10"/>
  <c r="AS84" i="10" s="1"/>
  <c r="AS95" i="10" s="1"/>
  <c r="AS103" i="10"/>
  <c r="AS105" i="10" s="1"/>
  <c r="AS112" i="10" s="1"/>
  <c r="DP226" i="14"/>
  <c r="DQ226" i="14" s="1"/>
  <c r="DR226" i="14" s="1"/>
  <c r="DS226" i="14" s="1"/>
  <c r="DT226" i="14" s="1"/>
  <c r="DU226" i="14" s="1"/>
  <c r="DV226" i="14" s="1"/>
  <c r="DW226" i="14" s="1"/>
  <c r="DX226" i="14" s="1"/>
  <c r="DY226" i="14" s="1"/>
  <c r="DZ226" i="14" s="1"/>
  <c r="DD165" i="14"/>
  <c r="DE165" i="14" s="1"/>
  <c r="DF165" i="14" s="1"/>
  <c r="DG165" i="14" s="1"/>
  <c r="DH165" i="14" s="1"/>
  <c r="DI165" i="14" s="1"/>
  <c r="DJ165" i="14" s="1"/>
  <c r="DK165" i="14" s="1"/>
  <c r="DL165" i="14" s="1"/>
  <c r="DM165" i="14" s="1"/>
  <c r="DN165" i="14" s="1"/>
  <c r="DD76" i="14"/>
  <c r="DE76" i="14" s="1"/>
  <c r="DF76" i="14" s="1"/>
  <c r="DG76" i="14" s="1"/>
  <c r="DH76" i="14" s="1"/>
  <c r="DI76" i="14" s="1"/>
  <c r="DJ76" i="14" s="1"/>
  <c r="DK76" i="14" s="1"/>
  <c r="DL76" i="14" s="1"/>
  <c r="DM76" i="14" s="1"/>
  <c r="DN76" i="14" s="1"/>
  <c r="T340" i="14"/>
  <c r="EA340" i="14" s="1"/>
  <c r="EB340" i="14" s="1"/>
  <c r="EC340" i="14" s="1"/>
  <c r="ED340" i="14" s="1"/>
  <c r="EE340" i="14" s="1"/>
  <c r="EF340" i="14" s="1"/>
  <c r="EG340" i="14" s="1"/>
  <c r="EH340" i="14" s="1"/>
  <c r="EI340" i="14" s="1"/>
  <c r="EJ340" i="14" s="1"/>
  <c r="EK340" i="14" s="1"/>
  <c r="EL340" i="14" s="1"/>
  <c r="AT16" i="10"/>
  <c r="AT41" i="10" s="1"/>
  <c r="DP44" i="14"/>
  <c r="DQ44" i="14" s="1"/>
  <c r="DR44" i="14" s="1"/>
  <c r="DS44" i="14" s="1"/>
  <c r="DT44" i="14" s="1"/>
  <c r="DU44" i="14" s="1"/>
  <c r="DV44" i="14" s="1"/>
  <c r="DW44" i="14" s="1"/>
  <c r="DX44" i="14" s="1"/>
  <c r="DY44" i="14" s="1"/>
  <c r="DZ44" i="14" s="1"/>
  <c r="S374" i="14"/>
  <c r="DO374" i="14" s="1"/>
  <c r="S183" i="14"/>
  <c r="DO183" i="14" s="1"/>
  <c r="S164" i="14"/>
  <c r="DO164" i="14" s="1"/>
  <c r="DP164" i="14" s="1"/>
  <c r="DQ164" i="14" s="1"/>
  <c r="DR164" i="14" s="1"/>
  <c r="DS164" i="14" s="1"/>
  <c r="DT164" i="14" s="1"/>
  <c r="DU164" i="14" s="1"/>
  <c r="DV164" i="14" s="1"/>
  <c r="DW164" i="14" s="1"/>
  <c r="DX164" i="14" s="1"/>
  <c r="DY164" i="14" s="1"/>
  <c r="DZ164" i="14" s="1"/>
  <c r="R136" i="14"/>
  <c r="AU14" i="10"/>
  <c r="DC88" i="14"/>
  <c r="DD88" i="14" s="1"/>
  <c r="DE88" i="14" s="1"/>
  <c r="DF88" i="14" s="1"/>
  <c r="DG88" i="14" s="1"/>
  <c r="DH88" i="14" s="1"/>
  <c r="DI88" i="14" s="1"/>
  <c r="DJ88" i="14" s="1"/>
  <c r="DK88" i="14" s="1"/>
  <c r="DL88" i="14" s="1"/>
  <c r="DM88" i="14" s="1"/>
  <c r="DN88" i="14" s="1"/>
  <c r="DO126" i="14"/>
  <c r="DP126" i="14" s="1"/>
  <c r="DQ126" i="14" s="1"/>
  <c r="DR126" i="14" s="1"/>
  <c r="DS126" i="14" s="1"/>
  <c r="DT126" i="14" s="1"/>
  <c r="DU126" i="14" s="1"/>
  <c r="DV126" i="14" s="1"/>
  <c r="DW126" i="14" s="1"/>
  <c r="DX126" i="14" s="1"/>
  <c r="DY126" i="14" s="1"/>
  <c r="DZ126" i="14" s="1"/>
  <c r="S131" i="14"/>
  <c r="DO131" i="14" s="1"/>
  <c r="T276" i="14"/>
  <c r="EA276" i="14" s="1"/>
  <c r="EB276" i="14" s="1"/>
  <c r="EC276" i="14" s="1"/>
  <c r="ED276" i="14" s="1"/>
  <c r="EE276" i="14" s="1"/>
  <c r="EF276" i="14" s="1"/>
  <c r="EG276" i="14" s="1"/>
  <c r="EH276" i="14" s="1"/>
  <c r="EI276" i="14" s="1"/>
  <c r="EJ276" i="14" s="1"/>
  <c r="EK276" i="14" s="1"/>
  <c r="EL276" i="14" s="1"/>
  <c r="T370" i="14"/>
  <c r="EA370" i="14" s="1"/>
  <c r="EB370" i="14" s="1"/>
  <c r="EC370" i="14" s="1"/>
  <c r="ED370" i="14" s="1"/>
  <c r="EE370" i="14" s="1"/>
  <c r="EF370" i="14" s="1"/>
  <c r="EG370" i="14" s="1"/>
  <c r="EH370" i="14" s="1"/>
  <c r="EI370" i="14" s="1"/>
  <c r="EJ370" i="14" s="1"/>
  <c r="EK370" i="14" s="1"/>
  <c r="EL370" i="14" s="1"/>
  <c r="S353" i="14"/>
  <c r="DO353" i="14" s="1"/>
  <c r="DP491" i="14"/>
  <c r="DQ491" i="14" s="1"/>
  <c r="DR491" i="14" s="1"/>
  <c r="DS491" i="14" s="1"/>
  <c r="DT491" i="14" s="1"/>
  <c r="DU491" i="14" s="1"/>
  <c r="DV491" i="14" s="1"/>
  <c r="DW491" i="14" s="1"/>
  <c r="DX491" i="14" s="1"/>
  <c r="DY491" i="14" s="1"/>
  <c r="DZ491" i="14" s="1"/>
  <c r="S245" i="14"/>
  <c r="S300" i="14"/>
  <c r="DO300" i="14" s="1"/>
  <c r="DP300" i="14" s="1"/>
  <c r="DQ300" i="14" s="1"/>
  <c r="DR300" i="14" s="1"/>
  <c r="DS300" i="14" s="1"/>
  <c r="DT300" i="14" s="1"/>
  <c r="DU300" i="14" s="1"/>
  <c r="DV300" i="14" s="1"/>
  <c r="DW300" i="14" s="1"/>
  <c r="DX300" i="14" s="1"/>
  <c r="DY300" i="14" s="1"/>
  <c r="DZ300" i="14" s="1"/>
  <c r="S396" i="14"/>
  <c r="DO396" i="14" s="1"/>
  <c r="DP396" i="14" s="1"/>
  <c r="DQ396" i="14" s="1"/>
  <c r="DR396" i="14" s="1"/>
  <c r="DS396" i="14" s="1"/>
  <c r="DT396" i="14" s="1"/>
  <c r="DU396" i="14" s="1"/>
  <c r="DV396" i="14" s="1"/>
  <c r="DW396" i="14" s="1"/>
  <c r="DX396" i="14" s="1"/>
  <c r="DY396" i="14" s="1"/>
  <c r="DZ396" i="14" s="1"/>
  <c r="S47" i="14"/>
  <c r="S248" i="14"/>
  <c r="DO248" i="14" s="1"/>
  <c r="S84" i="14"/>
  <c r="DO84" i="14" s="1"/>
  <c r="DP84" i="14" s="1"/>
  <c r="DQ84" i="14" s="1"/>
  <c r="DR84" i="14" s="1"/>
  <c r="DS84" i="14" s="1"/>
  <c r="DT84" i="14" s="1"/>
  <c r="DU84" i="14" s="1"/>
  <c r="DV84" i="14" s="1"/>
  <c r="DW84" i="14" s="1"/>
  <c r="DX84" i="14" s="1"/>
  <c r="DY84" i="14" s="1"/>
  <c r="DZ84" i="14" s="1"/>
  <c r="DP375" i="14"/>
  <c r="DQ375" i="14" s="1"/>
  <c r="DR375" i="14" s="1"/>
  <c r="DS375" i="14" s="1"/>
  <c r="DT375" i="14" s="1"/>
  <c r="DU375" i="14" s="1"/>
  <c r="DV375" i="14" s="1"/>
  <c r="DW375" i="14" s="1"/>
  <c r="DX375" i="14" s="1"/>
  <c r="DY375" i="14" s="1"/>
  <c r="DZ375" i="14" s="1"/>
  <c r="S431" i="14"/>
  <c r="DO431" i="14" s="1"/>
  <c r="S452" i="14"/>
  <c r="S417" i="14"/>
  <c r="DO417" i="14" s="1"/>
  <c r="DP417" i="14" s="1"/>
  <c r="DQ417" i="14" s="1"/>
  <c r="DR417" i="14" s="1"/>
  <c r="DS417" i="14" s="1"/>
  <c r="DT417" i="14" s="1"/>
  <c r="DU417" i="14" s="1"/>
  <c r="DV417" i="14" s="1"/>
  <c r="DW417" i="14" s="1"/>
  <c r="DX417" i="14" s="1"/>
  <c r="DY417" i="14" s="1"/>
  <c r="DZ417" i="14" s="1"/>
  <c r="T417" i="14" s="1"/>
  <c r="EA417" i="14" s="1"/>
  <c r="EB417" i="14" s="1"/>
  <c r="EC417" i="14" s="1"/>
  <c r="ED417" i="14" s="1"/>
  <c r="EE417" i="14" s="1"/>
  <c r="EF417" i="14" s="1"/>
  <c r="EG417" i="14" s="1"/>
  <c r="EH417" i="14" s="1"/>
  <c r="EI417" i="14" s="1"/>
  <c r="EJ417" i="14" s="1"/>
  <c r="EK417" i="14" s="1"/>
  <c r="EL417" i="14" s="1"/>
  <c r="S492" i="14"/>
  <c r="DO492" i="14" s="1"/>
  <c r="DP34" i="14"/>
  <c r="DQ34" i="14" s="1"/>
  <c r="DR34" i="14" s="1"/>
  <c r="DS34" i="14" s="1"/>
  <c r="DT34" i="14" s="1"/>
  <c r="DU34" i="14" s="1"/>
  <c r="DV34" i="14" s="1"/>
  <c r="DW34" i="14" s="1"/>
  <c r="DX34" i="14" s="1"/>
  <c r="DY34" i="14" s="1"/>
  <c r="DZ34" i="14" s="1"/>
  <c r="T45" i="14"/>
  <c r="EA45" i="14" s="1"/>
  <c r="EB45" i="14" s="1"/>
  <c r="EC45" i="14" s="1"/>
  <c r="ED45" i="14" s="1"/>
  <c r="EE45" i="14" s="1"/>
  <c r="EF45" i="14" s="1"/>
  <c r="EG45" i="14" s="1"/>
  <c r="EH45" i="14" s="1"/>
  <c r="EI45" i="14" s="1"/>
  <c r="EJ45" i="14" s="1"/>
  <c r="EK45" i="14" s="1"/>
  <c r="EL45" i="14" s="1"/>
  <c r="S293" i="14"/>
  <c r="DO293" i="14" s="1"/>
  <c r="DP199" i="14"/>
  <c r="DQ199" i="14" s="1"/>
  <c r="DR199" i="14" s="1"/>
  <c r="DS199" i="14" s="1"/>
  <c r="DT199" i="14" s="1"/>
  <c r="DU199" i="14" s="1"/>
  <c r="DV199" i="14" s="1"/>
  <c r="DW199" i="14" s="1"/>
  <c r="DX199" i="14" s="1"/>
  <c r="DY199" i="14" s="1"/>
  <c r="DZ199" i="14" s="1"/>
  <c r="S493" i="14"/>
  <c r="DO493" i="14" s="1"/>
  <c r="S235" i="14"/>
  <c r="DO235" i="14" s="1"/>
  <c r="S181" i="14"/>
  <c r="DE65" i="14"/>
  <c r="DF65" i="14" s="1"/>
  <c r="DG65" i="14" s="1"/>
  <c r="DH65" i="14" s="1"/>
  <c r="DI65" i="14" s="1"/>
  <c r="DJ65" i="14" s="1"/>
  <c r="DK65" i="14" s="1"/>
  <c r="DL65" i="14" s="1"/>
  <c r="DM65" i="14" s="1"/>
  <c r="DN65" i="14" s="1"/>
  <c r="S487" i="14"/>
  <c r="F46" i="15"/>
  <c r="H46" i="15" s="1"/>
  <c r="S49" i="14"/>
  <c r="DO49" i="14" s="1"/>
  <c r="DP456" i="14"/>
  <c r="DQ456" i="14" s="1"/>
  <c r="DR456" i="14" s="1"/>
  <c r="DS456" i="14" s="1"/>
  <c r="DT456" i="14" s="1"/>
  <c r="DU456" i="14" s="1"/>
  <c r="DV456" i="14" s="1"/>
  <c r="DW456" i="14" s="1"/>
  <c r="DX456" i="14" s="1"/>
  <c r="DY456" i="14" s="1"/>
  <c r="DZ456" i="14" s="1"/>
  <c r="DP25" i="14"/>
  <c r="DQ25" i="14" s="1"/>
  <c r="DR25" i="14" s="1"/>
  <c r="DS25" i="14" s="1"/>
  <c r="DT25" i="14" s="1"/>
  <c r="DU25" i="14" s="1"/>
  <c r="DV25" i="14" s="1"/>
  <c r="DW25" i="14" s="1"/>
  <c r="DX25" i="14" s="1"/>
  <c r="DY25" i="14" s="1"/>
  <c r="DZ25" i="14" s="1"/>
  <c r="S133" i="14"/>
  <c r="AU20" i="10"/>
  <c r="S327" i="14"/>
  <c r="DO327" i="14" s="1"/>
  <c r="S139" i="14"/>
  <c r="DO139" i="14" s="1"/>
  <c r="S306" i="14"/>
  <c r="DO306" i="14" s="1"/>
  <c r="DP316" i="14"/>
  <c r="DQ316" i="14" s="1"/>
  <c r="DR316" i="14" s="1"/>
  <c r="DS316" i="14" s="1"/>
  <c r="DT316" i="14" s="1"/>
  <c r="DU316" i="14" s="1"/>
  <c r="DV316" i="14" s="1"/>
  <c r="DW316" i="14" s="1"/>
  <c r="DX316" i="14" s="1"/>
  <c r="DY316" i="14" s="1"/>
  <c r="DZ316" i="14" s="1"/>
  <c r="S447" i="14"/>
  <c r="DC74" i="14"/>
  <c r="DD74" i="14" s="1"/>
  <c r="DE74" i="14" s="1"/>
  <c r="DF74" i="14" s="1"/>
  <c r="DG74" i="14" s="1"/>
  <c r="DH74" i="14" s="1"/>
  <c r="DI74" i="14" s="1"/>
  <c r="DJ74" i="14" s="1"/>
  <c r="DK74" i="14" s="1"/>
  <c r="DL74" i="14" s="1"/>
  <c r="DM74" i="14" s="1"/>
  <c r="DN74" i="14" s="1"/>
  <c r="S55" i="14"/>
  <c r="S348" i="14"/>
  <c r="T31" i="14"/>
  <c r="EA31" i="14" s="1"/>
  <c r="EB31" i="14" s="1"/>
  <c r="EC31" i="14" s="1"/>
  <c r="ED31" i="14" s="1"/>
  <c r="EE31" i="14" s="1"/>
  <c r="EF31" i="14" s="1"/>
  <c r="EG31" i="14" s="1"/>
  <c r="EH31" i="14" s="1"/>
  <c r="EI31" i="14" s="1"/>
  <c r="EJ31" i="14" s="1"/>
  <c r="EK31" i="14" s="1"/>
  <c r="EL31" i="14" s="1"/>
  <c r="S397" i="14"/>
  <c r="DO397" i="14" s="1"/>
  <c r="DP170" i="14"/>
  <c r="DQ170" i="14" s="1"/>
  <c r="DR170" i="14" s="1"/>
  <c r="DS170" i="14" s="1"/>
  <c r="DT170" i="14" s="1"/>
  <c r="DU170" i="14" s="1"/>
  <c r="DV170" i="14" s="1"/>
  <c r="DW170" i="14" s="1"/>
  <c r="DX170" i="14" s="1"/>
  <c r="DY170" i="14" s="1"/>
  <c r="DZ170" i="14" s="1"/>
  <c r="DO110" i="14"/>
  <c r="DP110" i="14" s="1"/>
  <c r="DQ110" i="14" s="1"/>
  <c r="DR110" i="14" s="1"/>
  <c r="DS110" i="14" s="1"/>
  <c r="DT110" i="14" s="1"/>
  <c r="DU110" i="14" s="1"/>
  <c r="DV110" i="14" s="1"/>
  <c r="DW110" i="14" s="1"/>
  <c r="DX110" i="14" s="1"/>
  <c r="DY110" i="14" s="1"/>
  <c r="DZ110" i="14" s="1"/>
  <c r="S269" i="14"/>
  <c r="S212" i="14"/>
  <c r="T60" i="14"/>
  <c r="EA60" i="14" s="1"/>
  <c r="EB60" i="14" s="1"/>
  <c r="EC60" i="14" s="1"/>
  <c r="ED60" i="14" s="1"/>
  <c r="EE60" i="14" s="1"/>
  <c r="EF60" i="14" s="1"/>
  <c r="EG60" i="14" s="1"/>
  <c r="EH60" i="14" s="1"/>
  <c r="EI60" i="14" s="1"/>
  <c r="EJ60" i="14" s="1"/>
  <c r="EK60" i="14" s="1"/>
  <c r="EL60" i="14" s="1"/>
  <c r="S78" i="14"/>
  <c r="DO78" i="14" s="1"/>
  <c r="S32" i="14"/>
  <c r="DO32" i="14" s="1"/>
  <c r="S83" i="14"/>
  <c r="DO83" i="14" s="1"/>
  <c r="DP463" i="14"/>
  <c r="DQ463" i="14" s="1"/>
  <c r="DR463" i="14" s="1"/>
  <c r="DS463" i="14" s="1"/>
  <c r="DT463" i="14" s="1"/>
  <c r="DU463" i="14" s="1"/>
  <c r="DV463" i="14" s="1"/>
  <c r="DW463" i="14" s="1"/>
  <c r="DX463" i="14" s="1"/>
  <c r="DY463" i="14" s="1"/>
  <c r="DZ463" i="14" s="1"/>
  <c r="DO217" i="14"/>
  <c r="DP217" i="14" s="1"/>
  <c r="DQ217" i="14" s="1"/>
  <c r="DR217" i="14" s="1"/>
  <c r="DS217" i="14" s="1"/>
  <c r="DT217" i="14" s="1"/>
  <c r="DU217" i="14" s="1"/>
  <c r="DV217" i="14" s="1"/>
  <c r="DW217" i="14" s="1"/>
  <c r="DX217" i="14" s="1"/>
  <c r="DY217" i="14" s="1"/>
  <c r="DZ217" i="14" s="1"/>
  <c r="DP96" i="14"/>
  <c r="DQ96" i="14" s="1"/>
  <c r="DR96" i="14" s="1"/>
  <c r="DS96" i="14" s="1"/>
  <c r="DT96" i="14" s="1"/>
  <c r="DU96" i="14" s="1"/>
  <c r="DV96" i="14" s="1"/>
  <c r="DW96" i="14" s="1"/>
  <c r="DX96" i="14" s="1"/>
  <c r="DY96" i="14" s="1"/>
  <c r="DZ96" i="14" s="1"/>
  <c r="T270" i="14"/>
  <c r="EA270" i="14" s="1"/>
  <c r="EB270" i="14" s="1"/>
  <c r="EC270" i="14" s="1"/>
  <c r="ED270" i="14" s="1"/>
  <c r="EE270" i="14" s="1"/>
  <c r="EF270" i="14" s="1"/>
  <c r="EG270" i="14" s="1"/>
  <c r="EH270" i="14" s="1"/>
  <c r="EI270" i="14" s="1"/>
  <c r="EJ270" i="14" s="1"/>
  <c r="EK270" i="14" s="1"/>
  <c r="EL270" i="14" s="1"/>
  <c r="DD197" i="14"/>
  <c r="DE197" i="14" s="1"/>
  <c r="DF197" i="14" s="1"/>
  <c r="DG197" i="14" s="1"/>
  <c r="DH197" i="14" s="1"/>
  <c r="DI197" i="14" s="1"/>
  <c r="DJ197" i="14" s="1"/>
  <c r="DK197" i="14" s="1"/>
  <c r="DL197" i="14" s="1"/>
  <c r="DM197" i="14" s="1"/>
  <c r="DN197" i="14" s="1"/>
  <c r="R277" i="14"/>
  <c r="DE351" i="14"/>
  <c r="DF351" i="14" s="1"/>
  <c r="DG351" i="14" s="1"/>
  <c r="DH351" i="14" s="1"/>
  <c r="DI351" i="14" s="1"/>
  <c r="DJ351" i="14" s="1"/>
  <c r="DK351" i="14" s="1"/>
  <c r="DL351" i="14" s="1"/>
  <c r="DM351" i="14" s="1"/>
  <c r="DN351" i="14" s="1"/>
  <c r="S28" i="14"/>
  <c r="S389" i="14"/>
  <c r="S192" i="14"/>
  <c r="DO192" i="14" s="1"/>
  <c r="DP192" i="14" s="1"/>
  <c r="DQ192" i="14" s="1"/>
  <c r="DR192" i="14" s="1"/>
  <c r="DS192" i="14" s="1"/>
  <c r="DT192" i="14" s="1"/>
  <c r="DU192" i="14" s="1"/>
  <c r="DV192" i="14" s="1"/>
  <c r="DW192" i="14" s="1"/>
  <c r="DX192" i="14" s="1"/>
  <c r="DY192" i="14" s="1"/>
  <c r="DZ192" i="14" s="1"/>
  <c r="S364" i="14"/>
  <c r="DO364" i="14" s="1"/>
  <c r="S332" i="14"/>
  <c r="DO332" i="14" s="1"/>
  <c r="DP332" i="14" s="1"/>
  <c r="DQ332" i="14" s="1"/>
  <c r="DR332" i="14" s="1"/>
  <c r="DS332" i="14" s="1"/>
  <c r="DT332" i="14" s="1"/>
  <c r="DU332" i="14" s="1"/>
  <c r="DV332" i="14" s="1"/>
  <c r="DW332" i="14" s="1"/>
  <c r="DX332" i="14" s="1"/>
  <c r="DY332" i="14" s="1"/>
  <c r="DZ332" i="14" s="1"/>
  <c r="DC255" i="14"/>
  <c r="DD255" i="14" s="1"/>
  <c r="DE255" i="14" s="1"/>
  <c r="DF255" i="14" s="1"/>
  <c r="DG255" i="14" s="1"/>
  <c r="DH255" i="14" s="1"/>
  <c r="DI255" i="14" s="1"/>
  <c r="DJ255" i="14" s="1"/>
  <c r="DK255" i="14" s="1"/>
  <c r="DL255" i="14" s="1"/>
  <c r="DM255" i="14" s="1"/>
  <c r="DN255" i="14" s="1"/>
  <c r="DP347" i="14"/>
  <c r="DQ347" i="14" s="1"/>
  <c r="DR347" i="14" s="1"/>
  <c r="DS347" i="14" s="1"/>
  <c r="DT347" i="14" s="1"/>
  <c r="DU347" i="14" s="1"/>
  <c r="DV347" i="14" s="1"/>
  <c r="DW347" i="14" s="1"/>
  <c r="DX347" i="14" s="1"/>
  <c r="DY347" i="14" s="1"/>
  <c r="DZ347" i="14" s="1"/>
  <c r="DP219" i="14"/>
  <c r="DQ219" i="14" s="1"/>
  <c r="DR219" i="14" s="1"/>
  <c r="DS219" i="14" s="1"/>
  <c r="DT219" i="14" s="1"/>
  <c r="DU219" i="14" s="1"/>
  <c r="DV219" i="14" s="1"/>
  <c r="DW219" i="14" s="1"/>
  <c r="DX219" i="14" s="1"/>
  <c r="DY219" i="14" s="1"/>
  <c r="DZ219" i="14" s="1"/>
  <c r="S311" i="14"/>
  <c r="DO486" i="14"/>
  <c r="DP486" i="14" s="1"/>
  <c r="DQ486" i="14" s="1"/>
  <c r="DR486" i="14" s="1"/>
  <c r="DS486" i="14" s="1"/>
  <c r="DT486" i="14" s="1"/>
  <c r="DU486" i="14" s="1"/>
  <c r="DV486" i="14" s="1"/>
  <c r="DW486" i="14" s="1"/>
  <c r="DX486" i="14" s="1"/>
  <c r="DY486" i="14" s="1"/>
  <c r="DZ486" i="14" s="1"/>
  <c r="S450" i="14"/>
  <c r="DP334" i="14"/>
  <c r="DQ334" i="14" s="1"/>
  <c r="DR334" i="14" s="1"/>
  <c r="DS334" i="14" s="1"/>
  <c r="DT334" i="14" s="1"/>
  <c r="DU334" i="14" s="1"/>
  <c r="DV334" i="14" s="1"/>
  <c r="DW334" i="14" s="1"/>
  <c r="DX334" i="14" s="1"/>
  <c r="DY334" i="14" s="1"/>
  <c r="DZ334" i="14" s="1"/>
  <c r="T443" i="14"/>
  <c r="EA443" i="14" s="1"/>
  <c r="EB443" i="14" s="1"/>
  <c r="EC443" i="14" s="1"/>
  <c r="ED443" i="14" s="1"/>
  <c r="EE443" i="14" s="1"/>
  <c r="EF443" i="14" s="1"/>
  <c r="EG443" i="14" s="1"/>
  <c r="EH443" i="14" s="1"/>
  <c r="EI443" i="14" s="1"/>
  <c r="EJ443" i="14" s="1"/>
  <c r="EK443" i="14" s="1"/>
  <c r="EL443" i="14" s="1"/>
  <c r="S354" i="14"/>
  <c r="DO354" i="14" s="1"/>
  <c r="S168" i="14"/>
  <c r="DO272" i="14"/>
  <c r="DP272" i="14" s="1"/>
  <c r="DQ272" i="14" s="1"/>
  <c r="DR272" i="14" s="1"/>
  <c r="DS272" i="14" s="1"/>
  <c r="DT272" i="14" s="1"/>
  <c r="DU272" i="14" s="1"/>
  <c r="DV272" i="14" s="1"/>
  <c r="DW272" i="14" s="1"/>
  <c r="DX272" i="14" s="1"/>
  <c r="DY272" i="14" s="1"/>
  <c r="DZ272" i="14" s="1"/>
  <c r="DP20" i="14"/>
  <c r="DQ20" i="14" s="1"/>
  <c r="DR20" i="14" s="1"/>
  <c r="DS20" i="14" s="1"/>
  <c r="DT20" i="14" s="1"/>
  <c r="DU20" i="14" s="1"/>
  <c r="DV20" i="14" s="1"/>
  <c r="DW20" i="14" s="1"/>
  <c r="DX20" i="14" s="1"/>
  <c r="DY20" i="14" s="1"/>
  <c r="DZ20" i="14" s="1"/>
  <c r="S213" i="14"/>
  <c r="DO213" i="14" s="1"/>
  <c r="S304" i="14"/>
  <c r="DO304" i="14" s="1"/>
  <c r="DO237" i="14"/>
  <c r="DP237" i="14" s="1"/>
  <c r="DQ237" i="14" s="1"/>
  <c r="DR237" i="14" s="1"/>
  <c r="DS237" i="14" s="1"/>
  <c r="DT237" i="14" s="1"/>
  <c r="DU237" i="14" s="1"/>
  <c r="DV237" i="14" s="1"/>
  <c r="DW237" i="14" s="1"/>
  <c r="DX237" i="14" s="1"/>
  <c r="DY237" i="14" s="1"/>
  <c r="DZ237" i="14" s="1"/>
  <c r="S479" i="14"/>
  <c r="DO479" i="14" s="1"/>
  <c r="DP479" i="14" s="1"/>
  <c r="DQ479" i="14" s="1"/>
  <c r="DR479" i="14" s="1"/>
  <c r="DS479" i="14" s="1"/>
  <c r="DT479" i="14" s="1"/>
  <c r="DU479" i="14" s="1"/>
  <c r="DV479" i="14" s="1"/>
  <c r="DW479" i="14" s="1"/>
  <c r="DX479" i="14" s="1"/>
  <c r="DY479" i="14" s="1"/>
  <c r="DZ479" i="14" s="1"/>
  <c r="DC24" i="14"/>
  <c r="DC214" i="14"/>
  <c r="DD214" i="14" s="1"/>
  <c r="DE214" i="14" s="1"/>
  <c r="DF214" i="14" s="1"/>
  <c r="DG214" i="14" s="1"/>
  <c r="DH214" i="14" s="1"/>
  <c r="DI214" i="14" s="1"/>
  <c r="DJ214" i="14" s="1"/>
  <c r="DK214" i="14" s="1"/>
  <c r="DL214" i="14" s="1"/>
  <c r="DM214" i="14" s="1"/>
  <c r="DN214" i="14" s="1"/>
  <c r="DP290" i="14"/>
  <c r="DQ290" i="14" s="1"/>
  <c r="DR290" i="14" s="1"/>
  <c r="DS290" i="14" s="1"/>
  <c r="DT290" i="14" s="1"/>
  <c r="DU290" i="14" s="1"/>
  <c r="DV290" i="14" s="1"/>
  <c r="DW290" i="14" s="1"/>
  <c r="DX290" i="14" s="1"/>
  <c r="DY290" i="14" s="1"/>
  <c r="DZ290" i="14" s="1"/>
  <c r="DO282" i="14"/>
  <c r="DP282" i="14" s="1"/>
  <c r="DQ282" i="14" s="1"/>
  <c r="DR282" i="14" s="1"/>
  <c r="DS282" i="14" s="1"/>
  <c r="DT282" i="14" s="1"/>
  <c r="DU282" i="14" s="1"/>
  <c r="DV282" i="14" s="1"/>
  <c r="DW282" i="14" s="1"/>
  <c r="DX282" i="14" s="1"/>
  <c r="DY282" i="14" s="1"/>
  <c r="DZ282" i="14" s="1"/>
  <c r="DO150" i="14"/>
  <c r="DP150" i="14" s="1"/>
  <c r="DQ150" i="14" s="1"/>
  <c r="DR150" i="14" s="1"/>
  <c r="DS150" i="14" s="1"/>
  <c r="DT150" i="14" s="1"/>
  <c r="DU150" i="14" s="1"/>
  <c r="DV150" i="14" s="1"/>
  <c r="DW150" i="14" s="1"/>
  <c r="DX150" i="14" s="1"/>
  <c r="DY150" i="14" s="1"/>
  <c r="DZ150" i="14" s="1"/>
  <c r="S224" i="14"/>
  <c r="S22" i="14"/>
  <c r="DP81" i="14"/>
  <c r="DQ81" i="14" s="1"/>
  <c r="DR81" i="14" s="1"/>
  <c r="DS81" i="14" s="1"/>
  <c r="DT81" i="14" s="1"/>
  <c r="DU81" i="14" s="1"/>
  <c r="DV81" i="14" s="1"/>
  <c r="DW81" i="14" s="1"/>
  <c r="DX81" i="14" s="1"/>
  <c r="DY81" i="14" s="1"/>
  <c r="DZ81" i="14" s="1"/>
  <c r="S80" i="14"/>
  <c r="S379" i="14"/>
  <c r="DO379" i="14" s="1"/>
  <c r="T179" i="14"/>
  <c r="EA179" i="14" s="1"/>
  <c r="EB179" i="14" s="1"/>
  <c r="EC179" i="14" s="1"/>
  <c r="ED179" i="14" s="1"/>
  <c r="EE179" i="14" s="1"/>
  <c r="EF179" i="14" s="1"/>
  <c r="EG179" i="14" s="1"/>
  <c r="EH179" i="14" s="1"/>
  <c r="EI179" i="14" s="1"/>
  <c r="EJ179" i="14" s="1"/>
  <c r="EK179" i="14" s="1"/>
  <c r="EL179" i="14" s="1"/>
  <c r="S401" i="14"/>
  <c r="DP420" i="14"/>
  <c r="DQ420" i="14" s="1"/>
  <c r="DR420" i="14" s="1"/>
  <c r="DS420" i="14" s="1"/>
  <c r="DT420" i="14" s="1"/>
  <c r="DU420" i="14" s="1"/>
  <c r="DV420" i="14" s="1"/>
  <c r="DW420" i="14" s="1"/>
  <c r="DX420" i="14" s="1"/>
  <c r="DY420" i="14" s="1"/>
  <c r="DZ420" i="14" s="1"/>
  <c r="S428" i="14"/>
  <c r="DO428" i="14" s="1"/>
  <c r="DP428" i="14" s="1"/>
  <c r="DQ428" i="14" s="1"/>
  <c r="DR428" i="14" s="1"/>
  <c r="DS428" i="14" s="1"/>
  <c r="DT428" i="14" s="1"/>
  <c r="DU428" i="14" s="1"/>
  <c r="DV428" i="14" s="1"/>
  <c r="DW428" i="14" s="1"/>
  <c r="DX428" i="14" s="1"/>
  <c r="DY428" i="14" s="1"/>
  <c r="DZ428" i="14" s="1"/>
  <c r="DD93" i="14"/>
  <c r="DE93" i="14" s="1"/>
  <c r="DF93" i="14" s="1"/>
  <c r="DG93" i="14" s="1"/>
  <c r="DH93" i="14" s="1"/>
  <c r="DI93" i="14" s="1"/>
  <c r="DJ93" i="14" s="1"/>
  <c r="DK93" i="14" s="1"/>
  <c r="DL93" i="14" s="1"/>
  <c r="DM93" i="14" s="1"/>
  <c r="DN93" i="14" s="1"/>
  <c r="S474" i="14"/>
  <c r="DO27" i="14"/>
  <c r="DP27" i="14" s="1"/>
  <c r="DQ27" i="14" s="1"/>
  <c r="DR27" i="14" s="1"/>
  <c r="DS27" i="14" s="1"/>
  <c r="DT27" i="14" s="1"/>
  <c r="DU27" i="14" s="1"/>
  <c r="DV27" i="14" s="1"/>
  <c r="DW27" i="14" s="1"/>
  <c r="DX27" i="14" s="1"/>
  <c r="DY27" i="14" s="1"/>
  <c r="DZ27" i="14" s="1"/>
  <c r="S419" i="14"/>
  <c r="S330" i="14"/>
  <c r="S313" i="14"/>
  <c r="DO313" i="14" s="1"/>
  <c r="DP313" i="14" s="1"/>
  <c r="DQ313" i="14" s="1"/>
  <c r="DR313" i="14" s="1"/>
  <c r="DS313" i="14" s="1"/>
  <c r="DT313" i="14" s="1"/>
  <c r="DU313" i="14" s="1"/>
  <c r="DV313" i="14" s="1"/>
  <c r="DW313" i="14" s="1"/>
  <c r="DX313" i="14" s="1"/>
  <c r="DY313" i="14" s="1"/>
  <c r="DZ313" i="14" s="1"/>
  <c r="S317" i="14"/>
  <c r="DO317" i="14" s="1"/>
  <c r="T79" i="14"/>
  <c r="EA79" i="14" s="1"/>
  <c r="EB79" i="14" s="1"/>
  <c r="EC79" i="14" s="1"/>
  <c r="ED79" i="14" s="1"/>
  <c r="EE79" i="14" s="1"/>
  <c r="EF79" i="14" s="1"/>
  <c r="EG79" i="14" s="1"/>
  <c r="EH79" i="14" s="1"/>
  <c r="EI79" i="14" s="1"/>
  <c r="EJ79" i="14" s="1"/>
  <c r="EK79" i="14" s="1"/>
  <c r="EL79" i="14" s="1"/>
  <c r="S280" i="14"/>
  <c r="DO280" i="14" s="1"/>
  <c r="DP194" i="14"/>
  <c r="DQ194" i="14" s="1"/>
  <c r="DR194" i="14" s="1"/>
  <c r="DS194" i="14" s="1"/>
  <c r="DT194" i="14" s="1"/>
  <c r="DU194" i="14" s="1"/>
  <c r="DV194" i="14" s="1"/>
  <c r="DW194" i="14" s="1"/>
  <c r="DX194" i="14" s="1"/>
  <c r="DY194" i="14" s="1"/>
  <c r="DZ194" i="14" s="1"/>
  <c r="S263" i="14"/>
  <c r="DO263" i="14" s="1"/>
  <c r="DP418" i="14"/>
  <c r="DQ418" i="14" s="1"/>
  <c r="DR418" i="14" s="1"/>
  <c r="DS418" i="14" s="1"/>
  <c r="DT418" i="14" s="1"/>
  <c r="DU418" i="14" s="1"/>
  <c r="DV418" i="14" s="1"/>
  <c r="DW418" i="14" s="1"/>
  <c r="DX418" i="14" s="1"/>
  <c r="DY418" i="14" s="1"/>
  <c r="DZ418" i="14" s="1"/>
  <c r="S142" i="14"/>
  <c r="DO142" i="14" s="1"/>
  <c r="DP142" i="14" s="1"/>
  <c r="DQ142" i="14" s="1"/>
  <c r="DR142" i="14" s="1"/>
  <c r="DS142" i="14" s="1"/>
  <c r="DT142" i="14" s="1"/>
  <c r="DU142" i="14" s="1"/>
  <c r="DV142" i="14" s="1"/>
  <c r="DW142" i="14" s="1"/>
  <c r="DX142" i="14" s="1"/>
  <c r="DY142" i="14" s="1"/>
  <c r="DZ142" i="14" s="1"/>
  <c r="S114" i="14"/>
  <c r="DO114" i="14" s="1"/>
  <c r="S53" i="14"/>
  <c r="DO53" i="14" s="1"/>
  <c r="S249" i="14"/>
  <c r="S115" i="14"/>
  <c r="S322" i="14"/>
  <c r="T346" i="14"/>
  <c r="EA346" i="14" s="1"/>
  <c r="EB346" i="14" s="1"/>
  <c r="EC346" i="14" s="1"/>
  <c r="ED346" i="14" s="1"/>
  <c r="EE346" i="14" s="1"/>
  <c r="EF346" i="14" s="1"/>
  <c r="EG346" i="14" s="1"/>
  <c r="EH346" i="14" s="1"/>
  <c r="EI346" i="14" s="1"/>
  <c r="EJ346" i="14" s="1"/>
  <c r="EK346" i="14" s="1"/>
  <c r="EL346" i="14" s="1"/>
  <c r="DD166" i="14"/>
  <c r="DE166" i="14" s="1"/>
  <c r="DF166" i="14" s="1"/>
  <c r="DG166" i="14" s="1"/>
  <c r="DH166" i="14" s="1"/>
  <c r="DI166" i="14" s="1"/>
  <c r="DJ166" i="14" s="1"/>
  <c r="DK166" i="14" s="1"/>
  <c r="DL166" i="14" s="1"/>
  <c r="DM166" i="14" s="1"/>
  <c r="DN166" i="14" s="1"/>
  <c r="DP86" i="14"/>
  <c r="DQ86" i="14" s="1"/>
  <c r="DR86" i="14" s="1"/>
  <c r="DS86" i="14" s="1"/>
  <c r="DT86" i="14" s="1"/>
  <c r="DU86" i="14" s="1"/>
  <c r="DV86" i="14" s="1"/>
  <c r="DW86" i="14" s="1"/>
  <c r="DX86" i="14" s="1"/>
  <c r="DY86" i="14" s="1"/>
  <c r="DZ86" i="14" s="1"/>
  <c r="S312" i="14"/>
  <c r="S292" i="14"/>
  <c r="DO292" i="14" s="1"/>
  <c r="DP292" i="14" s="1"/>
  <c r="DQ292" i="14" s="1"/>
  <c r="DR292" i="14" s="1"/>
  <c r="DS292" i="14" s="1"/>
  <c r="DT292" i="14" s="1"/>
  <c r="DU292" i="14" s="1"/>
  <c r="DV292" i="14" s="1"/>
  <c r="DW292" i="14" s="1"/>
  <c r="DX292" i="14" s="1"/>
  <c r="DY292" i="14" s="1"/>
  <c r="DZ292" i="14" s="1"/>
  <c r="DD425" i="14"/>
  <c r="DE425" i="14" s="1"/>
  <c r="DF425" i="14" s="1"/>
  <c r="DG425" i="14" s="1"/>
  <c r="DH425" i="14" s="1"/>
  <c r="DI425" i="14" s="1"/>
  <c r="DJ425" i="14" s="1"/>
  <c r="DK425" i="14" s="1"/>
  <c r="DL425" i="14" s="1"/>
  <c r="DM425" i="14" s="1"/>
  <c r="DN425" i="14" s="1"/>
  <c r="S204" i="14"/>
  <c r="S234" i="14"/>
  <c r="DO129" i="14"/>
  <c r="DP129" i="14" s="1"/>
  <c r="DQ129" i="14" s="1"/>
  <c r="DR129" i="14" s="1"/>
  <c r="DS129" i="14" s="1"/>
  <c r="DT129" i="14" s="1"/>
  <c r="DU129" i="14" s="1"/>
  <c r="DV129" i="14" s="1"/>
  <c r="DW129" i="14" s="1"/>
  <c r="DX129" i="14" s="1"/>
  <c r="DY129" i="14" s="1"/>
  <c r="DZ129" i="14" s="1"/>
  <c r="S216" i="14"/>
  <c r="DO216" i="14" s="1"/>
  <c r="DP216" i="14" s="1"/>
  <c r="DQ216" i="14" s="1"/>
  <c r="DR216" i="14" s="1"/>
  <c r="DS216" i="14" s="1"/>
  <c r="DT216" i="14" s="1"/>
  <c r="DU216" i="14" s="1"/>
  <c r="DV216" i="14" s="1"/>
  <c r="DW216" i="14" s="1"/>
  <c r="DX216" i="14" s="1"/>
  <c r="DY216" i="14" s="1"/>
  <c r="DZ216" i="14" s="1"/>
  <c r="S207" i="14"/>
  <c r="DO207" i="14" s="1"/>
  <c r="DP207" i="14" s="1"/>
  <c r="DQ207" i="14" s="1"/>
  <c r="DR207" i="14" s="1"/>
  <c r="DS207" i="14" s="1"/>
  <c r="DT207" i="14" s="1"/>
  <c r="DU207" i="14" s="1"/>
  <c r="DV207" i="14" s="1"/>
  <c r="DW207" i="14" s="1"/>
  <c r="DX207" i="14" s="1"/>
  <c r="DY207" i="14" s="1"/>
  <c r="DZ207" i="14" s="1"/>
  <c r="R85" i="14"/>
  <c r="S264" i="14"/>
  <c r="DO264" i="14" s="1"/>
  <c r="DP264" i="14" s="1"/>
  <c r="DQ264" i="14" s="1"/>
  <c r="DR264" i="14" s="1"/>
  <c r="DS264" i="14" s="1"/>
  <c r="DT264" i="14" s="1"/>
  <c r="DU264" i="14" s="1"/>
  <c r="DV264" i="14" s="1"/>
  <c r="DW264" i="14" s="1"/>
  <c r="DX264" i="14" s="1"/>
  <c r="DY264" i="14" s="1"/>
  <c r="DZ264" i="14" s="1"/>
  <c r="DP211" i="14"/>
  <c r="DQ211" i="14" s="1"/>
  <c r="DR211" i="14" s="1"/>
  <c r="DS211" i="14" s="1"/>
  <c r="DT211" i="14" s="1"/>
  <c r="DU211" i="14" s="1"/>
  <c r="DV211" i="14" s="1"/>
  <c r="DW211" i="14" s="1"/>
  <c r="DX211" i="14" s="1"/>
  <c r="DY211" i="14" s="1"/>
  <c r="DZ211" i="14" s="1"/>
  <c r="DP215" i="14"/>
  <c r="DQ215" i="14" s="1"/>
  <c r="DR215" i="14" s="1"/>
  <c r="DS215" i="14" s="1"/>
  <c r="DT215" i="14" s="1"/>
  <c r="DU215" i="14" s="1"/>
  <c r="DV215" i="14" s="1"/>
  <c r="DW215" i="14" s="1"/>
  <c r="DX215" i="14" s="1"/>
  <c r="DY215" i="14" s="1"/>
  <c r="DZ215" i="14" s="1"/>
  <c r="S77" i="14"/>
  <c r="DO77" i="14" s="1"/>
  <c r="DP77" i="14" s="1"/>
  <c r="DQ77" i="14" s="1"/>
  <c r="DR77" i="14" s="1"/>
  <c r="DS77" i="14" s="1"/>
  <c r="DT77" i="14" s="1"/>
  <c r="DU77" i="14" s="1"/>
  <c r="DV77" i="14" s="1"/>
  <c r="DW77" i="14" s="1"/>
  <c r="DX77" i="14" s="1"/>
  <c r="DY77" i="14" s="1"/>
  <c r="DZ77" i="14" s="1"/>
  <c r="S305" i="14"/>
  <c r="DP482" i="14"/>
  <c r="DQ482" i="14" s="1"/>
  <c r="DR482" i="14" s="1"/>
  <c r="DS482" i="14" s="1"/>
  <c r="DT482" i="14" s="1"/>
  <c r="DU482" i="14" s="1"/>
  <c r="DV482" i="14" s="1"/>
  <c r="DW482" i="14" s="1"/>
  <c r="DX482" i="14" s="1"/>
  <c r="DY482" i="14" s="1"/>
  <c r="DZ482" i="14" s="1"/>
  <c r="DD299" i="14"/>
  <c r="DE299" i="14" s="1"/>
  <c r="DF299" i="14" s="1"/>
  <c r="DG299" i="14" s="1"/>
  <c r="DH299" i="14" s="1"/>
  <c r="DI299" i="14" s="1"/>
  <c r="DJ299" i="14" s="1"/>
  <c r="DK299" i="14" s="1"/>
  <c r="DL299" i="14" s="1"/>
  <c r="DM299" i="14" s="1"/>
  <c r="DN299" i="14" s="1"/>
  <c r="DO42" i="14"/>
  <c r="DP42" i="14" s="1"/>
  <c r="DQ42" i="14" s="1"/>
  <c r="DR42" i="14" s="1"/>
  <c r="DS42" i="14" s="1"/>
  <c r="DT42" i="14" s="1"/>
  <c r="DU42" i="14" s="1"/>
  <c r="DV42" i="14" s="1"/>
  <c r="DW42" i="14" s="1"/>
  <c r="DX42" i="14" s="1"/>
  <c r="DY42" i="14" s="1"/>
  <c r="DZ42" i="14" s="1"/>
  <c r="S440" i="14"/>
  <c r="S394" i="14"/>
  <c r="T140" i="14"/>
  <c r="EA140" i="14" s="1"/>
  <c r="EB140" i="14" s="1"/>
  <c r="EC140" i="14" s="1"/>
  <c r="ED140" i="14" s="1"/>
  <c r="EE140" i="14" s="1"/>
  <c r="EF140" i="14" s="1"/>
  <c r="EG140" i="14" s="1"/>
  <c r="EH140" i="14" s="1"/>
  <c r="EI140" i="14" s="1"/>
  <c r="EJ140" i="14" s="1"/>
  <c r="EK140" i="14" s="1"/>
  <c r="EL140" i="14" s="1"/>
  <c r="DC67" i="14"/>
  <c r="DD67" i="14" s="1"/>
  <c r="DE67" i="14" s="1"/>
  <c r="DF67" i="14" s="1"/>
  <c r="DG67" i="14" s="1"/>
  <c r="DH67" i="14" s="1"/>
  <c r="DI67" i="14" s="1"/>
  <c r="DJ67" i="14" s="1"/>
  <c r="DK67" i="14" s="1"/>
  <c r="DL67" i="14" s="1"/>
  <c r="DM67" i="14" s="1"/>
  <c r="DN67" i="14" s="1"/>
  <c r="S489" i="14"/>
  <c r="S155" i="14"/>
  <c r="DO393" i="14"/>
  <c r="DP393" i="14" s="1"/>
  <c r="DQ393" i="14" s="1"/>
  <c r="DR393" i="14" s="1"/>
  <c r="DS393" i="14" s="1"/>
  <c r="DT393" i="14" s="1"/>
  <c r="DU393" i="14" s="1"/>
  <c r="DV393" i="14" s="1"/>
  <c r="DW393" i="14" s="1"/>
  <c r="DX393" i="14" s="1"/>
  <c r="DY393" i="14" s="1"/>
  <c r="DZ393" i="14" s="1"/>
  <c r="DC182" i="14"/>
  <c r="DD182" i="14" s="1"/>
  <c r="DE182" i="14" s="1"/>
  <c r="DF182" i="14" s="1"/>
  <c r="DG182" i="14" s="1"/>
  <c r="DH182" i="14" s="1"/>
  <c r="DI182" i="14" s="1"/>
  <c r="DJ182" i="14" s="1"/>
  <c r="DK182" i="14" s="1"/>
  <c r="DL182" i="14" s="1"/>
  <c r="DM182" i="14" s="1"/>
  <c r="DN182" i="14" s="1"/>
  <c r="DC241" i="14"/>
  <c r="DD241" i="14" s="1"/>
  <c r="DE241" i="14" s="1"/>
  <c r="DF241" i="14" s="1"/>
  <c r="DG241" i="14" s="1"/>
  <c r="DH241" i="14" s="1"/>
  <c r="DI241" i="14" s="1"/>
  <c r="DJ241" i="14" s="1"/>
  <c r="DK241" i="14" s="1"/>
  <c r="DL241" i="14" s="1"/>
  <c r="DM241" i="14" s="1"/>
  <c r="DN241" i="14" s="1"/>
  <c r="S395" i="14"/>
  <c r="DD297" i="14"/>
  <c r="DE297" i="14" s="1"/>
  <c r="DF297" i="14" s="1"/>
  <c r="DG297" i="14" s="1"/>
  <c r="DH297" i="14" s="1"/>
  <c r="DI297" i="14" s="1"/>
  <c r="DJ297" i="14" s="1"/>
  <c r="DK297" i="14" s="1"/>
  <c r="DL297" i="14" s="1"/>
  <c r="DM297" i="14" s="1"/>
  <c r="DN297" i="14" s="1"/>
  <c r="S410" i="14"/>
  <c r="DP244" i="14"/>
  <c r="DQ244" i="14" s="1"/>
  <c r="DR244" i="14" s="1"/>
  <c r="DS244" i="14" s="1"/>
  <c r="DT244" i="14" s="1"/>
  <c r="DU244" i="14" s="1"/>
  <c r="DV244" i="14" s="1"/>
  <c r="DW244" i="14" s="1"/>
  <c r="DX244" i="14" s="1"/>
  <c r="DY244" i="14" s="1"/>
  <c r="DZ244" i="14" s="1"/>
  <c r="S68" i="14"/>
  <c r="DO494" i="14"/>
  <c r="DP494" i="14" s="1"/>
  <c r="DQ494" i="14" s="1"/>
  <c r="DR494" i="14" s="1"/>
  <c r="DS494" i="14" s="1"/>
  <c r="DT494" i="14" s="1"/>
  <c r="DU494" i="14" s="1"/>
  <c r="DV494" i="14" s="1"/>
  <c r="DW494" i="14" s="1"/>
  <c r="DX494" i="14" s="1"/>
  <c r="DY494" i="14" s="1"/>
  <c r="DZ494" i="14" s="1"/>
  <c r="S477" i="14"/>
  <c r="T59" i="14"/>
  <c r="EA59" i="14" s="1"/>
  <c r="EB59" i="14" s="1"/>
  <c r="EC59" i="14" s="1"/>
  <c r="ED59" i="14" s="1"/>
  <c r="EE59" i="14" s="1"/>
  <c r="EF59" i="14" s="1"/>
  <c r="EG59" i="14" s="1"/>
  <c r="EH59" i="14" s="1"/>
  <c r="EI59" i="14" s="1"/>
  <c r="EJ59" i="14" s="1"/>
  <c r="EK59" i="14" s="1"/>
  <c r="EL59" i="14" s="1"/>
  <c r="S152" i="14"/>
  <c r="DO152" i="14" s="1"/>
  <c r="S201" i="14"/>
  <c r="DO201" i="14" s="1"/>
  <c r="DP201" i="14" s="1"/>
  <c r="DQ201" i="14" s="1"/>
  <c r="DR201" i="14" s="1"/>
  <c r="DS201" i="14" s="1"/>
  <c r="DT201" i="14" s="1"/>
  <c r="DU201" i="14" s="1"/>
  <c r="DV201" i="14" s="1"/>
  <c r="DW201" i="14" s="1"/>
  <c r="DX201" i="14" s="1"/>
  <c r="DY201" i="14" s="1"/>
  <c r="DZ201" i="14" s="1"/>
  <c r="S307" i="14"/>
  <c r="DO307" i="14" s="1"/>
  <c r="DP307" i="14" s="1"/>
  <c r="DQ307" i="14" s="1"/>
  <c r="DR307" i="14" s="1"/>
  <c r="DS307" i="14" s="1"/>
  <c r="DT307" i="14" s="1"/>
  <c r="DU307" i="14" s="1"/>
  <c r="DV307" i="14" s="1"/>
  <c r="DW307" i="14" s="1"/>
  <c r="DX307" i="14" s="1"/>
  <c r="DY307" i="14" s="1"/>
  <c r="DZ307" i="14" s="1"/>
  <c r="DP138" i="14"/>
  <c r="DQ138" i="14" s="1"/>
  <c r="DR138" i="14" s="1"/>
  <c r="DS138" i="14" s="1"/>
  <c r="DT138" i="14" s="1"/>
  <c r="DU138" i="14" s="1"/>
  <c r="DV138" i="14" s="1"/>
  <c r="DW138" i="14" s="1"/>
  <c r="DX138" i="14" s="1"/>
  <c r="DY138" i="14" s="1"/>
  <c r="DZ138" i="14" s="1"/>
  <c r="DP439" i="14"/>
  <c r="DQ439" i="14" s="1"/>
  <c r="DR439" i="14" s="1"/>
  <c r="DS439" i="14" s="1"/>
  <c r="DT439" i="14" s="1"/>
  <c r="DU439" i="14" s="1"/>
  <c r="DV439" i="14" s="1"/>
  <c r="DW439" i="14" s="1"/>
  <c r="DX439" i="14" s="1"/>
  <c r="DY439" i="14" s="1"/>
  <c r="DZ439" i="14" s="1"/>
  <c r="S229" i="14"/>
  <c r="DO229" i="14" s="1"/>
  <c r="DO387" i="14"/>
  <c r="DP387" i="14" s="1"/>
  <c r="DQ387" i="14" s="1"/>
  <c r="DR387" i="14" s="1"/>
  <c r="DS387" i="14" s="1"/>
  <c r="DT387" i="14" s="1"/>
  <c r="DU387" i="14" s="1"/>
  <c r="DV387" i="14" s="1"/>
  <c r="DW387" i="14" s="1"/>
  <c r="DX387" i="14" s="1"/>
  <c r="DY387" i="14" s="1"/>
  <c r="DZ387" i="14" s="1"/>
  <c r="DO372" i="14"/>
  <c r="DP372" i="14" s="1"/>
  <c r="DQ372" i="14" s="1"/>
  <c r="DR372" i="14" s="1"/>
  <c r="DS372" i="14" s="1"/>
  <c r="DT372" i="14" s="1"/>
  <c r="DU372" i="14" s="1"/>
  <c r="DV372" i="14" s="1"/>
  <c r="DW372" i="14" s="1"/>
  <c r="DX372" i="14" s="1"/>
  <c r="DY372" i="14" s="1"/>
  <c r="DZ372" i="14" s="1"/>
  <c r="S21" i="14"/>
  <c r="S209" i="14"/>
  <c r="DO209" i="14" s="1"/>
  <c r="DP209" i="14" s="1"/>
  <c r="DQ209" i="14" s="1"/>
  <c r="DR209" i="14" s="1"/>
  <c r="DS209" i="14" s="1"/>
  <c r="DT209" i="14" s="1"/>
  <c r="DU209" i="14" s="1"/>
  <c r="DV209" i="14" s="1"/>
  <c r="DW209" i="14" s="1"/>
  <c r="DX209" i="14" s="1"/>
  <c r="DY209" i="14" s="1"/>
  <c r="DZ209" i="14" s="1"/>
  <c r="DP413" i="14"/>
  <c r="DQ413" i="14" s="1"/>
  <c r="DR413" i="14" s="1"/>
  <c r="DS413" i="14" s="1"/>
  <c r="DT413" i="14" s="1"/>
  <c r="DU413" i="14" s="1"/>
  <c r="DV413" i="14" s="1"/>
  <c r="DW413" i="14" s="1"/>
  <c r="DX413" i="14" s="1"/>
  <c r="DY413" i="14" s="1"/>
  <c r="DZ413" i="14" s="1"/>
  <c r="R302" i="14"/>
  <c r="DO386" i="14"/>
  <c r="DP386" i="14" s="1"/>
  <c r="DQ386" i="14" s="1"/>
  <c r="DR386" i="14" s="1"/>
  <c r="DS386" i="14" s="1"/>
  <c r="DT386" i="14" s="1"/>
  <c r="DU386" i="14" s="1"/>
  <c r="DV386" i="14" s="1"/>
  <c r="DW386" i="14" s="1"/>
  <c r="DX386" i="14" s="1"/>
  <c r="DY386" i="14" s="1"/>
  <c r="DZ386" i="14" s="1"/>
  <c r="S359" i="14"/>
  <c r="S298" i="14"/>
  <c r="S444" i="14"/>
  <c r="DP247" i="14"/>
  <c r="DQ247" i="14" s="1"/>
  <c r="DR247" i="14" s="1"/>
  <c r="DS247" i="14" s="1"/>
  <c r="DT247" i="14" s="1"/>
  <c r="DU247" i="14" s="1"/>
  <c r="DV247" i="14" s="1"/>
  <c r="DW247" i="14" s="1"/>
  <c r="DX247" i="14" s="1"/>
  <c r="DY247" i="14" s="1"/>
  <c r="DZ247" i="14" s="1"/>
  <c r="DC119" i="14"/>
  <c r="DD119" i="14" s="1"/>
  <c r="DE119" i="14" s="1"/>
  <c r="DF119" i="14" s="1"/>
  <c r="DG119" i="14" s="1"/>
  <c r="DH119" i="14" s="1"/>
  <c r="DI119" i="14" s="1"/>
  <c r="DJ119" i="14" s="1"/>
  <c r="DK119" i="14" s="1"/>
  <c r="DL119" i="14" s="1"/>
  <c r="DM119" i="14" s="1"/>
  <c r="DN119" i="14" s="1"/>
  <c r="S470" i="14"/>
  <c r="DC36" i="14"/>
  <c r="DD36" i="14" s="1"/>
  <c r="DE36" i="14" s="1"/>
  <c r="DF36" i="14" s="1"/>
  <c r="DG36" i="14" s="1"/>
  <c r="DH36" i="14" s="1"/>
  <c r="DI36" i="14" s="1"/>
  <c r="DJ36" i="14" s="1"/>
  <c r="DK36" i="14" s="1"/>
  <c r="DL36" i="14" s="1"/>
  <c r="DM36" i="14" s="1"/>
  <c r="DN36" i="14" s="1"/>
  <c r="S26" i="14"/>
  <c r="DO120" i="14"/>
  <c r="DP120" i="14" s="1"/>
  <c r="DQ120" i="14" s="1"/>
  <c r="DR120" i="14" s="1"/>
  <c r="DS120" i="14" s="1"/>
  <c r="DT120" i="14" s="1"/>
  <c r="DU120" i="14" s="1"/>
  <c r="DV120" i="14" s="1"/>
  <c r="DW120" i="14" s="1"/>
  <c r="DX120" i="14" s="1"/>
  <c r="DY120" i="14" s="1"/>
  <c r="DZ120" i="14" s="1"/>
  <c r="R15" i="14"/>
  <c r="S147" i="14"/>
  <c r="DO147" i="14" s="1"/>
  <c r="DQ408" i="14"/>
  <c r="DR408" i="14" s="1"/>
  <c r="DS408" i="14" s="1"/>
  <c r="DT408" i="14" s="1"/>
  <c r="DU408" i="14" s="1"/>
  <c r="DV408" i="14" s="1"/>
  <c r="DW408" i="14" s="1"/>
  <c r="DX408" i="14" s="1"/>
  <c r="DY408" i="14" s="1"/>
  <c r="DZ408" i="14" s="1"/>
  <c r="DO369" i="14"/>
  <c r="DP369" i="14" s="1"/>
  <c r="DQ369" i="14" s="1"/>
  <c r="DR369" i="14" s="1"/>
  <c r="DS369" i="14" s="1"/>
  <c r="DT369" i="14" s="1"/>
  <c r="DU369" i="14" s="1"/>
  <c r="DV369" i="14" s="1"/>
  <c r="DW369" i="14" s="1"/>
  <c r="DX369" i="14" s="1"/>
  <c r="DY369" i="14" s="1"/>
  <c r="DZ369" i="14" s="1"/>
  <c r="S361" i="14"/>
  <c r="S352" i="14"/>
  <c r="S294" i="14"/>
  <c r="T368" i="14"/>
  <c r="EA368" i="14" s="1"/>
  <c r="EB368" i="14" s="1"/>
  <c r="EC368" i="14" s="1"/>
  <c r="ED368" i="14" s="1"/>
  <c r="EE368" i="14" s="1"/>
  <c r="EF368" i="14" s="1"/>
  <c r="EG368" i="14" s="1"/>
  <c r="EH368" i="14" s="1"/>
  <c r="EI368" i="14" s="1"/>
  <c r="EJ368" i="14" s="1"/>
  <c r="EK368" i="14" s="1"/>
  <c r="EL368" i="14" s="1"/>
  <c r="T427" i="14"/>
  <c r="EA427" i="14" s="1"/>
  <c r="EB427" i="14" s="1"/>
  <c r="EC427" i="14" s="1"/>
  <c r="ED427" i="14" s="1"/>
  <c r="EE427" i="14" s="1"/>
  <c r="EF427" i="14" s="1"/>
  <c r="EG427" i="14" s="1"/>
  <c r="EH427" i="14" s="1"/>
  <c r="EI427" i="14" s="1"/>
  <c r="EJ427" i="14" s="1"/>
  <c r="EK427" i="14" s="1"/>
  <c r="EL427" i="14" s="1"/>
  <c r="S422" i="14"/>
  <c r="DD288" i="14"/>
  <c r="DE288" i="14" s="1"/>
  <c r="DF288" i="14" s="1"/>
  <c r="DG288" i="14" s="1"/>
  <c r="DH288" i="14" s="1"/>
  <c r="DI288" i="14" s="1"/>
  <c r="DJ288" i="14" s="1"/>
  <c r="DK288" i="14" s="1"/>
  <c r="DL288" i="14" s="1"/>
  <c r="DM288" i="14" s="1"/>
  <c r="DN288" i="14" s="1"/>
  <c r="DE485" i="14"/>
  <c r="DF485" i="14" s="1"/>
  <c r="DG485" i="14" s="1"/>
  <c r="DH485" i="14" s="1"/>
  <c r="DI485" i="14" s="1"/>
  <c r="DJ485" i="14" s="1"/>
  <c r="DK485" i="14" s="1"/>
  <c r="DL485" i="14" s="1"/>
  <c r="DM485" i="14" s="1"/>
  <c r="DN485" i="14" s="1"/>
  <c r="DO127" i="14"/>
  <c r="DP127" i="14" s="1"/>
  <c r="DQ127" i="14" s="1"/>
  <c r="DR127" i="14" s="1"/>
  <c r="DS127" i="14" s="1"/>
  <c r="DT127" i="14" s="1"/>
  <c r="DU127" i="14" s="1"/>
  <c r="DV127" i="14" s="1"/>
  <c r="DW127" i="14" s="1"/>
  <c r="DX127" i="14" s="1"/>
  <c r="DY127" i="14" s="1"/>
  <c r="DZ127" i="14" s="1"/>
  <c r="DP471" i="14"/>
  <c r="DQ471" i="14" s="1"/>
  <c r="DR471" i="14" s="1"/>
  <c r="DS471" i="14" s="1"/>
  <c r="DT471" i="14" s="1"/>
  <c r="DU471" i="14" s="1"/>
  <c r="DV471" i="14" s="1"/>
  <c r="DW471" i="14" s="1"/>
  <c r="DX471" i="14" s="1"/>
  <c r="DY471" i="14" s="1"/>
  <c r="DZ471" i="14" s="1"/>
  <c r="T184" i="14"/>
  <c r="EA184" i="14" s="1"/>
  <c r="EB184" i="14" s="1"/>
  <c r="EC184" i="14" s="1"/>
  <c r="ED184" i="14" s="1"/>
  <c r="EE184" i="14" s="1"/>
  <c r="EF184" i="14" s="1"/>
  <c r="EG184" i="14" s="1"/>
  <c r="EH184" i="14" s="1"/>
  <c r="EI184" i="14" s="1"/>
  <c r="EJ184" i="14" s="1"/>
  <c r="EK184" i="14" s="1"/>
  <c r="EL184" i="14" s="1"/>
  <c r="S303" i="14"/>
  <c r="S283" i="14"/>
  <c r="DC391" i="14"/>
  <c r="DD391" i="14" s="1"/>
  <c r="DE391" i="14" s="1"/>
  <c r="DF391" i="14" s="1"/>
  <c r="DG391" i="14" s="1"/>
  <c r="DH391" i="14" s="1"/>
  <c r="DI391" i="14" s="1"/>
  <c r="DJ391" i="14" s="1"/>
  <c r="DK391" i="14" s="1"/>
  <c r="DL391" i="14" s="1"/>
  <c r="DM391" i="14" s="1"/>
  <c r="DN391" i="14" s="1"/>
  <c r="S230" i="14"/>
  <c r="DE208" i="14"/>
  <c r="DF208" i="14" s="1"/>
  <c r="DG208" i="14" s="1"/>
  <c r="DH208" i="14" s="1"/>
  <c r="DI208" i="14" s="1"/>
  <c r="DJ208" i="14" s="1"/>
  <c r="DK208" i="14" s="1"/>
  <c r="DL208" i="14" s="1"/>
  <c r="DM208" i="14" s="1"/>
  <c r="DN208" i="14" s="1"/>
  <c r="S329" i="14"/>
  <c r="DO329" i="14" s="1"/>
  <c r="DD151" i="14"/>
  <c r="DE151" i="14" s="1"/>
  <c r="DF151" i="14" s="1"/>
  <c r="DG151" i="14" s="1"/>
  <c r="DH151" i="14" s="1"/>
  <c r="DI151" i="14" s="1"/>
  <c r="DJ151" i="14" s="1"/>
  <c r="DK151" i="14" s="1"/>
  <c r="DL151" i="14" s="1"/>
  <c r="DM151" i="14" s="1"/>
  <c r="DN151" i="14" s="1"/>
  <c r="DC404" i="14"/>
  <c r="S414" i="14"/>
  <c r="DO414" i="14" s="1"/>
  <c r="T382" i="14"/>
  <c r="EA382" i="14" s="1"/>
  <c r="EB382" i="14" s="1"/>
  <c r="EC382" i="14" s="1"/>
  <c r="ED382" i="14" s="1"/>
  <c r="EE382" i="14" s="1"/>
  <c r="EF382" i="14" s="1"/>
  <c r="EG382" i="14" s="1"/>
  <c r="EH382" i="14" s="1"/>
  <c r="EI382" i="14" s="1"/>
  <c r="EJ382" i="14" s="1"/>
  <c r="EK382" i="14" s="1"/>
  <c r="EL382" i="14" s="1"/>
  <c r="T228" i="14"/>
  <c r="EA228" i="14" s="1"/>
  <c r="EB228" i="14" s="1"/>
  <c r="EC228" i="14" s="1"/>
  <c r="ED228" i="14" s="1"/>
  <c r="EE228" i="14" s="1"/>
  <c r="EF228" i="14" s="1"/>
  <c r="EG228" i="14" s="1"/>
  <c r="EH228" i="14" s="1"/>
  <c r="EI228" i="14" s="1"/>
  <c r="EJ228" i="14" s="1"/>
  <c r="EK228" i="14" s="1"/>
  <c r="EL228" i="14" s="1"/>
  <c r="S250" i="14"/>
  <c r="DO250" i="14" s="1"/>
  <c r="S481" i="14"/>
  <c r="DO481" i="14" s="1"/>
  <c r="T160" i="14"/>
  <c r="EA160" i="14" s="1"/>
  <c r="EB160" i="14" s="1"/>
  <c r="EC160" i="14" s="1"/>
  <c r="ED160" i="14" s="1"/>
  <c r="EE160" i="14" s="1"/>
  <c r="EF160" i="14" s="1"/>
  <c r="EG160" i="14" s="1"/>
  <c r="EH160" i="14" s="1"/>
  <c r="EI160" i="14" s="1"/>
  <c r="EJ160" i="14" s="1"/>
  <c r="EK160" i="14" s="1"/>
  <c r="EL160" i="14" s="1"/>
  <c r="S35" i="14"/>
  <c r="S99" i="14"/>
  <c r="S238" i="14"/>
  <c r="DO238" i="14" s="1"/>
  <c r="DO220" i="14"/>
  <c r="DP220" i="14" s="1"/>
  <c r="DQ220" i="14" s="1"/>
  <c r="DR220" i="14" s="1"/>
  <c r="DS220" i="14" s="1"/>
  <c r="DT220" i="14" s="1"/>
  <c r="DU220" i="14" s="1"/>
  <c r="DV220" i="14" s="1"/>
  <c r="DW220" i="14" s="1"/>
  <c r="DX220" i="14" s="1"/>
  <c r="DY220" i="14" s="1"/>
  <c r="DZ220" i="14" s="1"/>
  <c r="T339" i="14"/>
  <c r="EA339" i="14" s="1"/>
  <c r="EB339" i="14" s="1"/>
  <c r="EC339" i="14" s="1"/>
  <c r="ED339" i="14" s="1"/>
  <c r="EE339" i="14" s="1"/>
  <c r="EF339" i="14" s="1"/>
  <c r="EG339" i="14" s="1"/>
  <c r="EH339" i="14" s="1"/>
  <c r="EI339" i="14" s="1"/>
  <c r="EJ339" i="14" s="1"/>
  <c r="EK339" i="14" s="1"/>
  <c r="EL339" i="14" s="1"/>
  <c r="S153" i="14"/>
  <c r="S345" i="14"/>
  <c r="BB4" i="23"/>
  <c r="T455" i="14"/>
  <c r="EA455" i="14" s="1"/>
  <c r="EB455" i="14" s="1"/>
  <c r="EC455" i="14" s="1"/>
  <c r="ED455" i="14" s="1"/>
  <c r="EE455" i="14" s="1"/>
  <c r="EF455" i="14" s="1"/>
  <c r="EG455" i="14" s="1"/>
  <c r="EH455" i="14" s="1"/>
  <c r="EI455" i="14" s="1"/>
  <c r="EJ455" i="14" s="1"/>
  <c r="EK455" i="14" s="1"/>
  <c r="EL455" i="14" s="1"/>
  <c r="DP271" i="14"/>
  <c r="DQ271" i="14" s="1"/>
  <c r="DR271" i="14" s="1"/>
  <c r="DS271" i="14" s="1"/>
  <c r="DT271" i="14" s="1"/>
  <c r="DU271" i="14" s="1"/>
  <c r="DV271" i="14" s="1"/>
  <c r="DW271" i="14" s="1"/>
  <c r="DX271" i="14" s="1"/>
  <c r="DY271" i="14" s="1"/>
  <c r="DZ271" i="14" s="1"/>
  <c r="DC98" i="14"/>
  <c r="DD98" i="14" s="1"/>
  <c r="DE98" i="14" s="1"/>
  <c r="DF98" i="14" s="1"/>
  <c r="DG98" i="14" s="1"/>
  <c r="DH98" i="14" s="1"/>
  <c r="DI98" i="14" s="1"/>
  <c r="DJ98" i="14" s="1"/>
  <c r="DK98" i="14" s="1"/>
  <c r="DL98" i="14" s="1"/>
  <c r="DM98" i="14" s="1"/>
  <c r="DN98" i="14" s="1"/>
  <c r="S122" i="14"/>
  <c r="S500" i="14"/>
  <c r="DO500" i="14" s="1"/>
  <c r="S30" i="14"/>
  <c r="DC51" i="14"/>
  <c r="DD51" i="14" s="1"/>
  <c r="DE51" i="14" s="1"/>
  <c r="DF51" i="14" s="1"/>
  <c r="DG51" i="14" s="1"/>
  <c r="DH51" i="14" s="1"/>
  <c r="DI51" i="14" s="1"/>
  <c r="DJ51" i="14" s="1"/>
  <c r="DK51" i="14" s="1"/>
  <c r="DL51" i="14" s="1"/>
  <c r="DM51" i="14" s="1"/>
  <c r="DN51" i="14" s="1"/>
  <c r="S56" i="14"/>
  <c r="DP124" i="14"/>
  <c r="DQ124" i="14" s="1"/>
  <c r="DR124" i="14" s="1"/>
  <c r="DS124" i="14" s="1"/>
  <c r="DT124" i="14" s="1"/>
  <c r="DU124" i="14" s="1"/>
  <c r="DV124" i="14" s="1"/>
  <c r="DW124" i="14" s="1"/>
  <c r="DX124" i="14" s="1"/>
  <c r="DY124" i="14" s="1"/>
  <c r="DZ124" i="14" s="1"/>
  <c r="T267" i="14"/>
  <c r="EA267" i="14" s="1"/>
  <c r="EB267" i="14" s="1"/>
  <c r="EC267" i="14" s="1"/>
  <c r="ED267" i="14" s="1"/>
  <c r="EE267" i="14" s="1"/>
  <c r="EF267" i="14" s="1"/>
  <c r="EG267" i="14" s="1"/>
  <c r="EH267" i="14" s="1"/>
  <c r="EI267" i="14" s="1"/>
  <c r="EJ267" i="14" s="1"/>
  <c r="EK267" i="14" s="1"/>
  <c r="EL267" i="14" s="1"/>
  <c r="S454" i="14"/>
  <c r="DO454" i="14" s="1"/>
  <c r="S227" i="14"/>
  <c r="S279" i="14"/>
  <c r="S405" i="14"/>
  <c r="BF5" i="23"/>
  <c r="BF10" i="23" s="1"/>
  <c r="DC256" i="14"/>
  <c r="DD256" i="14" s="1"/>
  <c r="DE256" i="14" s="1"/>
  <c r="DF256" i="14" s="1"/>
  <c r="DG256" i="14" s="1"/>
  <c r="DH256" i="14" s="1"/>
  <c r="DI256" i="14" s="1"/>
  <c r="DJ256" i="14" s="1"/>
  <c r="DK256" i="14" s="1"/>
  <c r="DL256" i="14" s="1"/>
  <c r="DM256" i="14" s="1"/>
  <c r="DN256" i="14" s="1"/>
  <c r="DP376" i="14"/>
  <c r="DQ376" i="14" s="1"/>
  <c r="DR376" i="14" s="1"/>
  <c r="DS376" i="14" s="1"/>
  <c r="DT376" i="14" s="1"/>
  <c r="DU376" i="14" s="1"/>
  <c r="DV376" i="14" s="1"/>
  <c r="DW376" i="14" s="1"/>
  <c r="DX376" i="14" s="1"/>
  <c r="DY376" i="14" s="1"/>
  <c r="DZ376" i="14" s="1"/>
  <c r="DO286" i="14"/>
  <c r="DP286" i="14" s="1"/>
  <c r="DQ286" i="14" s="1"/>
  <c r="DR286" i="14" s="1"/>
  <c r="DS286" i="14" s="1"/>
  <c r="DT286" i="14" s="1"/>
  <c r="DU286" i="14" s="1"/>
  <c r="DV286" i="14" s="1"/>
  <c r="DW286" i="14" s="1"/>
  <c r="DX286" i="14" s="1"/>
  <c r="DY286" i="14" s="1"/>
  <c r="DZ286" i="14" s="1"/>
  <c r="D57" i="11"/>
  <c r="E58" i="11"/>
  <c r="DP101" i="14"/>
  <c r="DQ101" i="14" s="1"/>
  <c r="DR101" i="14" s="1"/>
  <c r="DS101" i="14" s="1"/>
  <c r="DT101" i="14" s="1"/>
  <c r="DU101" i="14" s="1"/>
  <c r="DV101" i="14" s="1"/>
  <c r="DW101" i="14" s="1"/>
  <c r="DX101" i="14" s="1"/>
  <c r="DY101" i="14" s="1"/>
  <c r="DZ101" i="14" s="1"/>
  <c r="T132" i="14"/>
  <c r="EA132" i="14" s="1"/>
  <c r="EB132" i="14" s="1"/>
  <c r="EC132" i="14" s="1"/>
  <c r="ED132" i="14" s="1"/>
  <c r="EE132" i="14" s="1"/>
  <c r="EF132" i="14" s="1"/>
  <c r="EG132" i="14" s="1"/>
  <c r="EH132" i="14" s="1"/>
  <c r="EI132" i="14" s="1"/>
  <c r="EJ132" i="14" s="1"/>
  <c r="EK132" i="14" s="1"/>
  <c r="EL132" i="14" s="1"/>
  <c r="T289" i="14"/>
  <c r="EA289" i="14" s="1"/>
  <c r="EB289" i="14" s="1"/>
  <c r="EC289" i="14" s="1"/>
  <c r="ED289" i="14" s="1"/>
  <c r="EE289" i="14" s="1"/>
  <c r="EF289" i="14" s="1"/>
  <c r="EG289" i="14" s="1"/>
  <c r="EH289" i="14" s="1"/>
  <c r="EI289" i="14" s="1"/>
  <c r="EJ289" i="14" s="1"/>
  <c r="EK289" i="14" s="1"/>
  <c r="EL289" i="14" s="1"/>
  <c r="A48" i="15"/>
  <c r="E47" i="15"/>
  <c r="D47" i="15"/>
  <c r="DO252" i="14"/>
  <c r="DP75" i="14"/>
  <c r="DQ75" i="14" s="1"/>
  <c r="DR75" i="14" s="1"/>
  <c r="DS75" i="14" s="1"/>
  <c r="DT75" i="14" s="1"/>
  <c r="DU75" i="14" s="1"/>
  <c r="DV75" i="14" s="1"/>
  <c r="DW75" i="14" s="1"/>
  <c r="DX75" i="14" s="1"/>
  <c r="DY75" i="14" s="1"/>
  <c r="DZ75" i="14" s="1"/>
  <c r="DP18" i="14"/>
  <c r="DQ18" i="14" s="1"/>
  <c r="DR18" i="14" s="1"/>
  <c r="DS18" i="14" s="1"/>
  <c r="DT18" i="14" s="1"/>
  <c r="DU18" i="14" s="1"/>
  <c r="DV18" i="14" s="1"/>
  <c r="DW18" i="14" s="1"/>
  <c r="DX18" i="14" s="1"/>
  <c r="DY18" i="14" s="1"/>
  <c r="DZ18" i="14" s="1"/>
  <c r="DP174" i="14"/>
  <c r="DQ174" i="14" s="1"/>
  <c r="DR174" i="14" s="1"/>
  <c r="DS174" i="14" s="1"/>
  <c r="DT174" i="14" s="1"/>
  <c r="DU174" i="14" s="1"/>
  <c r="DV174" i="14" s="1"/>
  <c r="DW174" i="14" s="1"/>
  <c r="DX174" i="14" s="1"/>
  <c r="DY174" i="14" s="1"/>
  <c r="DZ174" i="14" s="1"/>
  <c r="T373" i="14"/>
  <c r="EA373" i="14" s="1"/>
  <c r="EB373" i="14" s="1"/>
  <c r="EC373" i="14" s="1"/>
  <c r="ED373" i="14" s="1"/>
  <c r="EE373" i="14" s="1"/>
  <c r="EF373" i="14" s="1"/>
  <c r="EG373" i="14" s="1"/>
  <c r="EH373" i="14" s="1"/>
  <c r="EI373" i="14" s="1"/>
  <c r="EJ373" i="14" s="1"/>
  <c r="EK373" i="14" s="1"/>
  <c r="EL373" i="14" s="1"/>
  <c r="DP381" i="14"/>
  <c r="DQ381" i="14" s="1"/>
  <c r="DR381" i="14" s="1"/>
  <c r="DS381" i="14" s="1"/>
  <c r="DT381" i="14" s="1"/>
  <c r="DU381" i="14" s="1"/>
  <c r="DV381" i="14" s="1"/>
  <c r="DW381" i="14" s="1"/>
  <c r="DX381" i="14" s="1"/>
  <c r="DY381" i="14" s="1"/>
  <c r="DZ381" i="14" s="1"/>
  <c r="T278" i="14"/>
  <c r="EA278" i="14" s="1"/>
  <c r="EB278" i="14" s="1"/>
  <c r="EC278" i="14" s="1"/>
  <c r="ED278" i="14" s="1"/>
  <c r="EE278" i="14" s="1"/>
  <c r="EF278" i="14" s="1"/>
  <c r="EG278" i="14" s="1"/>
  <c r="EH278" i="14" s="1"/>
  <c r="EI278" i="14" s="1"/>
  <c r="EJ278" i="14" s="1"/>
  <c r="EK278" i="14" s="1"/>
  <c r="EL278" i="14" s="1"/>
  <c r="T421" i="14"/>
  <c r="EA421" i="14" s="1"/>
  <c r="EB421" i="14" s="1"/>
  <c r="EC421" i="14" s="1"/>
  <c r="ED421" i="14" s="1"/>
  <c r="EE421" i="14" s="1"/>
  <c r="EF421" i="14" s="1"/>
  <c r="EG421" i="14" s="1"/>
  <c r="EH421" i="14" s="1"/>
  <c r="EI421" i="14" s="1"/>
  <c r="EJ421" i="14" s="1"/>
  <c r="EK421" i="14" s="1"/>
  <c r="EL421" i="14" s="1"/>
  <c r="DO190" i="14"/>
  <c r="DP190" i="14" s="1"/>
  <c r="DQ190" i="14" s="1"/>
  <c r="DR190" i="14" s="1"/>
  <c r="DS190" i="14" s="1"/>
  <c r="DT190" i="14" s="1"/>
  <c r="DU190" i="14" s="1"/>
  <c r="DV190" i="14" s="1"/>
  <c r="DW190" i="14" s="1"/>
  <c r="DX190" i="14" s="1"/>
  <c r="DY190" i="14" s="1"/>
  <c r="DZ190" i="14" s="1"/>
  <c r="DO358" i="14"/>
  <c r="DP358" i="14" s="1"/>
  <c r="DQ358" i="14" s="1"/>
  <c r="DR358" i="14" s="1"/>
  <c r="DS358" i="14" s="1"/>
  <c r="DT358" i="14" s="1"/>
  <c r="DU358" i="14" s="1"/>
  <c r="DV358" i="14" s="1"/>
  <c r="DW358" i="14" s="1"/>
  <c r="DX358" i="14" s="1"/>
  <c r="DY358" i="14" s="1"/>
  <c r="DZ358" i="14" s="1"/>
  <c r="DP458" i="14"/>
  <c r="DQ458" i="14" s="1"/>
  <c r="DR458" i="14" s="1"/>
  <c r="DS458" i="14" s="1"/>
  <c r="DT458" i="14" s="1"/>
  <c r="DU458" i="14" s="1"/>
  <c r="DV458" i="14" s="1"/>
  <c r="DW458" i="14" s="1"/>
  <c r="DX458" i="14" s="1"/>
  <c r="DY458" i="14" s="1"/>
  <c r="DZ458" i="14" s="1"/>
  <c r="T251" i="14"/>
  <c r="EA251" i="14" s="1"/>
  <c r="EB251" i="14" s="1"/>
  <c r="EC251" i="14" s="1"/>
  <c r="ED251" i="14" s="1"/>
  <c r="EE251" i="14" s="1"/>
  <c r="EF251" i="14" s="1"/>
  <c r="EG251" i="14" s="1"/>
  <c r="EH251" i="14" s="1"/>
  <c r="EI251" i="14" s="1"/>
  <c r="EJ251" i="14" s="1"/>
  <c r="EK251" i="14" s="1"/>
  <c r="EL251" i="14" s="1"/>
  <c r="T205" i="14"/>
  <c r="EA205" i="14" s="1"/>
  <c r="EB205" i="14" s="1"/>
  <c r="EC205" i="14" s="1"/>
  <c r="ED205" i="14" s="1"/>
  <c r="EE205" i="14" s="1"/>
  <c r="EF205" i="14" s="1"/>
  <c r="EG205" i="14" s="1"/>
  <c r="EH205" i="14" s="1"/>
  <c r="EI205" i="14" s="1"/>
  <c r="EJ205" i="14" s="1"/>
  <c r="EK205" i="14" s="1"/>
  <c r="EL205" i="14" s="1"/>
  <c r="DP125" i="14"/>
  <c r="DQ125" i="14" s="1"/>
  <c r="DR125" i="14" s="1"/>
  <c r="DS125" i="14" s="1"/>
  <c r="DT125" i="14" s="1"/>
  <c r="DU125" i="14" s="1"/>
  <c r="DV125" i="14" s="1"/>
  <c r="DW125" i="14" s="1"/>
  <c r="DX125" i="14" s="1"/>
  <c r="DY125" i="14" s="1"/>
  <c r="DZ125" i="14" s="1"/>
  <c r="T273" i="14"/>
  <c r="EA273" i="14" s="1"/>
  <c r="EB273" i="14" s="1"/>
  <c r="EC273" i="14" s="1"/>
  <c r="ED273" i="14" s="1"/>
  <c r="EE273" i="14" s="1"/>
  <c r="EF273" i="14" s="1"/>
  <c r="EG273" i="14" s="1"/>
  <c r="EH273" i="14" s="1"/>
  <c r="EI273" i="14" s="1"/>
  <c r="EJ273" i="14" s="1"/>
  <c r="EK273" i="14" s="1"/>
  <c r="EL273" i="14" s="1"/>
  <c r="DD50" i="14"/>
  <c r="DE50" i="14" s="1"/>
  <c r="DF50" i="14" s="1"/>
  <c r="DG50" i="14" s="1"/>
  <c r="DH50" i="14" s="1"/>
  <c r="DI50" i="14" s="1"/>
  <c r="DJ50" i="14" s="1"/>
  <c r="DK50" i="14" s="1"/>
  <c r="DL50" i="14" s="1"/>
  <c r="DM50" i="14" s="1"/>
  <c r="DN50" i="14" s="1"/>
  <c r="BC6" i="6"/>
  <c r="BO14" i="14"/>
  <c r="DP70" i="14"/>
  <c r="DQ70" i="14" s="1"/>
  <c r="DR70" i="14" s="1"/>
  <c r="DS70" i="14" s="1"/>
  <c r="DT70" i="14" s="1"/>
  <c r="DU70" i="14" s="1"/>
  <c r="DV70" i="14" s="1"/>
  <c r="DW70" i="14" s="1"/>
  <c r="DX70" i="14" s="1"/>
  <c r="DY70" i="14" s="1"/>
  <c r="DZ70" i="14" s="1"/>
  <c r="DP466" i="14"/>
  <c r="DQ466" i="14" s="1"/>
  <c r="DR466" i="14" s="1"/>
  <c r="DS466" i="14" s="1"/>
  <c r="DT466" i="14" s="1"/>
  <c r="DU466" i="14" s="1"/>
  <c r="DV466" i="14" s="1"/>
  <c r="DW466" i="14" s="1"/>
  <c r="DX466" i="14" s="1"/>
  <c r="DY466" i="14" s="1"/>
  <c r="DZ466" i="14" s="1"/>
  <c r="DP19" i="14"/>
  <c r="DQ19" i="14" s="1"/>
  <c r="DR19" i="14" s="1"/>
  <c r="DS19" i="14" s="1"/>
  <c r="DT19" i="14" s="1"/>
  <c r="DU19" i="14" s="1"/>
  <c r="DV19" i="14" s="1"/>
  <c r="DW19" i="14" s="1"/>
  <c r="DX19" i="14" s="1"/>
  <c r="DY19" i="14" s="1"/>
  <c r="DZ19" i="14" s="1"/>
  <c r="T266" i="14"/>
  <c r="EA266" i="14" s="1"/>
  <c r="EB266" i="14" s="1"/>
  <c r="EC266" i="14" s="1"/>
  <c r="ED266" i="14" s="1"/>
  <c r="EE266" i="14" s="1"/>
  <c r="EF266" i="14" s="1"/>
  <c r="EG266" i="14" s="1"/>
  <c r="EH266" i="14" s="1"/>
  <c r="EI266" i="14" s="1"/>
  <c r="EJ266" i="14" s="1"/>
  <c r="EK266" i="14" s="1"/>
  <c r="EL266" i="14" s="1"/>
  <c r="DD398" i="14"/>
  <c r="DE398" i="14" s="1"/>
  <c r="DF398" i="14" s="1"/>
  <c r="DG398" i="14" s="1"/>
  <c r="DH398" i="14" s="1"/>
  <c r="DI398" i="14" s="1"/>
  <c r="DJ398" i="14" s="1"/>
  <c r="DK398" i="14" s="1"/>
  <c r="DL398" i="14" s="1"/>
  <c r="DM398" i="14" s="1"/>
  <c r="DN398" i="14" s="1"/>
  <c r="S459" i="14"/>
  <c r="DO459" i="14" s="1"/>
  <c r="S128" i="14"/>
  <c r="DO128" i="14" s="1"/>
  <c r="BC7" i="6"/>
  <c r="BO17" i="14"/>
  <c r="DP400" i="14"/>
  <c r="DQ400" i="14" s="1"/>
  <c r="DR400" i="14" s="1"/>
  <c r="DS400" i="14" s="1"/>
  <c r="DT400" i="14" s="1"/>
  <c r="DU400" i="14" s="1"/>
  <c r="DV400" i="14" s="1"/>
  <c r="DW400" i="14" s="1"/>
  <c r="DX400" i="14" s="1"/>
  <c r="DY400" i="14" s="1"/>
  <c r="DZ400" i="14" s="1"/>
  <c r="S488" i="14"/>
  <c r="DO488" i="14" s="1"/>
  <c r="DD72" i="14"/>
  <c r="DE72" i="14" s="1"/>
  <c r="DF72" i="14" s="1"/>
  <c r="DG72" i="14" s="1"/>
  <c r="DH72" i="14" s="1"/>
  <c r="DI72" i="14" s="1"/>
  <c r="DJ72" i="14" s="1"/>
  <c r="DK72" i="14" s="1"/>
  <c r="DL72" i="14" s="1"/>
  <c r="DM72" i="14" s="1"/>
  <c r="DN72" i="14" s="1"/>
  <c r="S66" i="14"/>
  <c r="BB72" i="6"/>
  <c r="DO116" i="14"/>
  <c r="DP116" i="14" s="1"/>
  <c r="DQ116" i="14" s="1"/>
  <c r="DR116" i="14" s="1"/>
  <c r="DS116" i="14" s="1"/>
  <c r="DT116" i="14" s="1"/>
  <c r="DU116" i="14" s="1"/>
  <c r="DV116" i="14" s="1"/>
  <c r="DW116" i="14" s="1"/>
  <c r="DX116" i="14" s="1"/>
  <c r="DY116" i="14" s="1"/>
  <c r="DZ116" i="14" s="1"/>
  <c r="T314" i="14"/>
  <c r="EA314" i="14" s="1"/>
  <c r="EB314" i="14" s="1"/>
  <c r="EC314" i="14" s="1"/>
  <c r="ED314" i="14" s="1"/>
  <c r="EE314" i="14" s="1"/>
  <c r="EF314" i="14" s="1"/>
  <c r="EG314" i="14" s="1"/>
  <c r="EH314" i="14" s="1"/>
  <c r="EI314" i="14" s="1"/>
  <c r="EJ314" i="14" s="1"/>
  <c r="EK314" i="14" s="1"/>
  <c r="EL314" i="14" s="1"/>
  <c r="BC147" i="6"/>
  <c r="AV19" i="10" s="1"/>
  <c r="DP195" i="14"/>
  <c r="DQ195" i="14" s="1"/>
  <c r="DR195" i="14" s="1"/>
  <c r="DS195" i="14" s="1"/>
  <c r="DT195" i="14" s="1"/>
  <c r="DU195" i="14" s="1"/>
  <c r="DV195" i="14" s="1"/>
  <c r="DW195" i="14" s="1"/>
  <c r="DX195" i="14" s="1"/>
  <c r="DY195" i="14" s="1"/>
  <c r="DZ195" i="14" s="1"/>
  <c r="BD126" i="6"/>
  <c r="BD89" i="6"/>
  <c r="BD129" i="6"/>
  <c r="BD100" i="6"/>
  <c r="BD134" i="6"/>
  <c r="BD138" i="6"/>
  <c r="BD110" i="6"/>
  <c r="BD123" i="6"/>
  <c r="BD124" i="6"/>
  <c r="BD88" i="6"/>
  <c r="BD135" i="6"/>
  <c r="BD92" i="6"/>
  <c r="BD128" i="6"/>
  <c r="BD102" i="6"/>
  <c r="BD90" i="6"/>
  <c r="BD116" i="6"/>
  <c r="BD136" i="6"/>
  <c r="BD93" i="6"/>
  <c r="BD117" i="6"/>
  <c r="BD112" i="6"/>
  <c r="BD104" i="6"/>
  <c r="BD111" i="6"/>
  <c r="BD137" i="6"/>
  <c r="BD125" i="6"/>
  <c r="BD86" i="6"/>
  <c r="BD109" i="6"/>
  <c r="BD91" i="6"/>
  <c r="BD140" i="6"/>
  <c r="BD139" i="6"/>
  <c r="BD101" i="6"/>
  <c r="BD127" i="6"/>
  <c r="BD118" i="6"/>
  <c r="BD103" i="6"/>
  <c r="BD98" i="6"/>
  <c r="BD99" i="6"/>
  <c r="BD87" i="6"/>
  <c r="BE84" i="6"/>
  <c r="DP281" i="14"/>
  <c r="DQ281" i="14" s="1"/>
  <c r="DR281" i="14" s="1"/>
  <c r="DS281" i="14" s="1"/>
  <c r="DT281" i="14" s="1"/>
  <c r="DU281" i="14" s="1"/>
  <c r="DV281" i="14" s="1"/>
  <c r="DW281" i="14" s="1"/>
  <c r="DX281" i="14" s="1"/>
  <c r="DY281" i="14" s="1"/>
  <c r="DZ281" i="14" s="1"/>
  <c r="DP423" i="14"/>
  <c r="DQ423" i="14" s="1"/>
  <c r="DR423" i="14" s="1"/>
  <c r="DS423" i="14" s="1"/>
  <c r="DT423" i="14" s="1"/>
  <c r="DU423" i="14" s="1"/>
  <c r="DV423" i="14" s="1"/>
  <c r="DW423" i="14" s="1"/>
  <c r="DX423" i="14" s="1"/>
  <c r="DY423" i="14" s="1"/>
  <c r="DZ423" i="14" s="1"/>
  <c r="S325" i="14"/>
  <c r="S265" i="14"/>
  <c r="DO265" i="14" s="1"/>
  <c r="DO343" i="14"/>
  <c r="DP343" i="14" s="1"/>
  <c r="DQ343" i="14" s="1"/>
  <c r="DR343" i="14" s="1"/>
  <c r="DS343" i="14" s="1"/>
  <c r="DT343" i="14" s="1"/>
  <c r="DU343" i="14" s="1"/>
  <c r="DV343" i="14" s="1"/>
  <c r="DW343" i="14" s="1"/>
  <c r="DX343" i="14" s="1"/>
  <c r="DY343" i="14" s="1"/>
  <c r="DZ343" i="14" s="1"/>
  <c r="DO412" i="14"/>
  <c r="DP412" i="14" s="1"/>
  <c r="DQ412" i="14" s="1"/>
  <c r="DR412" i="14" s="1"/>
  <c r="DS412" i="14" s="1"/>
  <c r="DT412" i="14" s="1"/>
  <c r="DU412" i="14" s="1"/>
  <c r="DV412" i="14" s="1"/>
  <c r="DW412" i="14" s="1"/>
  <c r="DX412" i="14" s="1"/>
  <c r="DY412" i="14" s="1"/>
  <c r="DZ412" i="14" s="1"/>
  <c r="DD113" i="14"/>
  <c r="DE113" i="14" s="1"/>
  <c r="DF113" i="14" s="1"/>
  <c r="DG113" i="14" s="1"/>
  <c r="DH113" i="14" s="1"/>
  <c r="DI113" i="14" s="1"/>
  <c r="DJ113" i="14" s="1"/>
  <c r="DK113" i="14" s="1"/>
  <c r="DL113" i="14" s="1"/>
  <c r="DM113" i="14" s="1"/>
  <c r="DN113" i="14" s="1"/>
  <c r="DP107" i="14"/>
  <c r="DQ107" i="14" s="1"/>
  <c r="DR107" i="14" s="1"/>
  <c r="DS107" i="14" s="1"/>
  <c r="DT107" i="14" s="1"/>
  <c r="DU107" i="14" s="1"/>
  <c r="DV107" i="14" s="1"/>
  <c r="DW107" i="14" s="1"/>
  <c r="DX107" i="14" s="1"/>
  <c r="DY107" i="14" s="1"/>
  <c r="DZ107" i="14" s="1"/>
  <c r="S366" i="14"/>
  <c r="DO366" i="14" s="1"/>
  <c r="T406" i="14"/>
  <c r="EA406" i="14" s="1"/>
  <c r="EB406" i="14" s="1"/>
  <c r="EC406" i="14" s="1"/>
  <c r="ED406" i="14" s="1"/>
  <c r="EE406" i="14" s="1"/>
  <c r="EF406" i="14" s="1"/>
  <c r="EG406" i="14" s="1"/>
  <c r="EH406" i="14" s="1"/>
  <c r="EI406" i="14" s="1"/>
  <c r="EJ406" i="14" s="1"/>
  <c r="EK406" i="14" s="1"/>
  <c r="EL406" i="14" s="1"/>
  <c r="DC333" i="14"/>
  <c r="DD333" i="14" s="1"/>
  <c r="DE333" i="14" s="1"/>
  <c r="DF333" i="14" s="1"/>
  <c r="DG333" i="14" s="1"/>
  <c r="DH333" i="14" s="1"/>
  <c r="DI333" i="14" s="1"/>
  <c r="DJ333" i="14" s="1"/>
  <c r="DK333" i="14" s="1"/>
  <c r="DL333" i="14" s="1"/>
  <c r="DM333" i="14" s="1"/>
  <c r="DN333" i="14" s="1"/>
  <c r="DP69" i="14"/>
  <c r="DQ69" i="14" s="1"/>
  <c r="DR69" i="14" s="1"/>
  <c r="DS69" i="14" s="1"/>
  <c r="DT69" i="14" s="1"/>
  <c r="DU69" i="14" s="1"/>
  <c r="DV69" i="14" s="1"/>
  <c r="DW69" i="14" s="1"/>
  <c r="DX69" i="14" s="1"/>
  <c r="DY69" i="14" s="1"/>
  <c r="DZ69" i="14" s="1"/>
  <c r="S321" i="14"/>
  <c r="DP363" i="14"/>
  <c r="DQ363" i="14" s="1"/>
  <c r="DR363" i="14" s="1"/>
  <c r="DS363" i="14" s="1"/>
  <c r="DT363" i="14" s="1"/>
  <c r="DU363" i="14" s="1"/>
  <c r="DV363" i="14" s="1"/>
  <c r="DW363" i="14" s="1"/>
  <c r="DX363" i="14" s="1"/>
  <c r="DY363" i="14" s="1"/>
  <c r="DZ363" i="14" s="1"/>
  <c r="T475" i="14"/>
  <c r="EA475" i="14" s="1"/>
  <c r="EB475" i="14" s="1"/>
  <c r="EC475" i="14" s="1"/>
  <c r="ED475" i="14" s="1"/>
  <c r="EE475" i="14" s="1"/>
  <c r="EF475" i="14" s="1"/>
  <c r="EG475" i="14" s="1"/>
  <c r="EH475" i="14" s="1"/>
  <c r="EI475" i="14" s="1"/>
  <c r="EJ475" i="14" s="1"/>
  <c r="EK475" i="14" s="1"/>
  <c r="EL475" i="14" s="1"/>
  <c r="DC92" i="14"/>
  <c r="DD92" i="14" s="1"/>
  <c r="DE92" i="14" s="1"/>
  <c r="DF92" i="14" s="1"/>
  <c r="DG92" i="14" s="1"/>
  <c r="DH92" i="14" s="1"/>
  <c r="DI92" i="14" s="1"/>
  <c r="DJ92" i="14" s="1"/>
  <c r="DK92" i="14" s="1"/>
  <c r="DL92" i="14" s="1"/>
  <c r="DM92" i="14" s="1"/>
  <c r="DN92" i="14" s="1"/>
  <c r="DP295" i="14"/>
  <c r="DQ295" i="14" s="1"/>
  <c r="DR295" i="14" s="1"/>
  <c r="DS295" i="14" s="1"/>
  <c r="DT295" i="14" s="1"/>
  <c r="DU295" i="14" s="1"/>
  <c r="DV295" i="14" s="1"/>
  <c r="DW295" i="14" s="1"/>
  <c r="DX295" i="14" s="1"/>
  <c r="DY295" i="14" s="1"/>
  <c r="DZ295" i="14" s="1"/>
  <c r="DP496" i="14"/>
  <c r="DQ496" i="14" s="1"/>
  <c r="DR496" i="14" s="1"/>
  <c r="DS496" i="14" s="1"/>
  <c r="DT496" i="14" s="1"/>
  <c r="DU496" i="14" s="1"/>
  <c r="DV496" i="14" s="1"/>
  <c r="DW496" i="14" s="1"/>
  <c r="DX496" i="14" s="1"/>
  <c r="DY496" i="14" s="1"/>
  <c r="DZ496" i="14" s="1"/>
  <c r="S63" i="14"/>
  <c r="DO63" i="14" s="1"/>
  <c r="T149" i="14"/>
  <c r="EA149" i="14" s="1"/>
  <c r="EB149" i="14" s="1"/>
  <c r="EC149" i="14" s="1"/>
  <c r="ED149" i="14" s="1"/>
  <c r="EE149" i="14" s="1"/>
  <c r="EF149" i="14" s="1"/>
  <c r="EG149" i="14" s="1"/>
  <c r="EH149" i="14" s="1"/>
  <c r="EI149" i="14" s="1"/>
  <c r="EJ149" i="14" s="1"/>
  <c r="EK149" i="14" s="1"/>
  <c r="EL149" i="14" s="1"/>
  <c r="DP23" i="14"/>
  <c r="DQ23" i="14" s="1"/>
  <c r="DR23" i="14" s="1"/>
  <c r="DS23" i="14" s="1"/>
  <c r="DT23" i="14" s="1"/>
  <c r="DU23" i="14" s="1"/>
  <c r="DV23" i="14" s="1"/>
  <c r="DW23" i="14" s="1"/>
  <c r="DX23" i="14" s="1"/>
  <c r="DY23" i="14" s="1"/>
  <c r="DZ23" i="14" s="1"/>
  <c r="DO320" i="14"/>
  <c r="DP320" i="14" s="1"/>
  <c r="DQ320" i="14" s="1"/>
  <c r="DR320" i="14" s="1"/>
  <c r="DS320" i="14" s="1"/>
  <c r="DT320" i="14" s="1"/>
  <c r="DU320" i="14" s="1"/>
  <c r="DV320" i="14" s="1"/>
  <c r="DW320" i="14" s="1"/>
  <c r="DX320" i="14" s="1"/>
  <c r="DY320" i="14" s="1"/>
  <c r="DZ320" i="14" s="1"/>
  <c r="DP112" i="14"/>
  <c r="DQ112" i="14" s="1"/>
  <c r="DR112" i="14" s="1"/>
  <c r="DS112" i="14" s="1"/>
  <c r="DT112" i="14" s="1"/>
  <c r="DU112" i="14" s="1"/>
  <c r="DV112" i="14" s="1"/>
  <c r="DW112" i="14" s="1"/>
  <c r="DX112" i="14" s="1"/>
  <c r="DY112" i="14" s="1"/>
  <c r="DZ112" i="14" s="1"/>
  <c r="DC16" i="14"/>
  <c r="DP451" i="14"/>
  <c r="DQ451" i="14" s="1"/>
  <c r="DR451" i="14" s="1"/>
  <c r="DS451" i="14" s="1"/>
  <c r="DT451" i="14" s="1"/>
  <c r="DU451" i="14" s="1"/>
  <c r="DV451" i="14" s="1"/>
  <c r="DW451" i="14" s="1"/>
  <c r="DX451" i="14" s="1"/>
  <c r="DY451" i="14" s="1"/>
  <c r="DZ451" i="14" s="1"/>
  <c r="T497" i="14"/>
  <c r="DP338" i="14"/>
  <c r="DQ338" i="14" s="1"/>
  <c r="DR338" i="14" s="1"/>
  <c r="DS338" i="14" s="1"/>
  <c r="DT338" i="14" s="1"/>
  <c r="DU338" i="14" s="1"/>
  <c r="DV338" i="14" s="1"/>
  <c r="DW338" i="14" s="1"/>
  <c r="DX338" i="14" s="1"/>
  <c r="DY338" i="14" s="1"/>
  <c r="DZ338" i="14" s="1"/>
  <c r="DP434" i="14"/>
  <c r="DQ434" i="14" s="1"/>
  <c r="DR434" i="14" s="1"/>
  <c r="DS434" i="14" s="1"/>
  <c r="DT434" i="14" s="1"/>
  <c r="DU434" i="14" s="1"/>
  <c r="DV434" i="14" s="1"/>
  <c r="DW434" i="14" s="1"/>
  <c r="DX434" i="14" s="1"/>
  <c r="DY434" i="14" s="1"/>
  <c r="DZ434" i="14" s="1"/>
  <c r="DO145" i="14"/>
  <c r="DP145" i="14" s="1"/>
  <c r="DQ145" i="14" s="1"/>
  <c r="DR145" i="14" s="1"/>
  <c r="DS145" i="14" s="1"/>
  <c r="DT145" i="14" s="1"/>
  <c r="DU145" i="14" s="1"/>
  <c r="DV145" i="14" s="1"/>
  <c r="DW145" i="14" s="1"/>
  <c r="DX145" i="14" s="1"/>
  <c r="DY145" i="14" s="1"/>
  <c r="DZ145" i="14" s="1"/>
  <c r="DO468" i="14"/>
  <c r="DO172" i="14"/>
  <c r="DP172" i="14" s="1"/>
  <c r="DQ172" i="14" s="1"/>
  <c r="DR172" i="14" s="1"/>
  <c r="DS172" i="14" s="1"/>
  <c r="DT172" i="14" s="1"/>
  <c r="DU172" i="14" s="1"/>
  <c r="DV172" i="14" s="1"/>
  <c r="DW172" i="14" s="1"/>
  <c r="DX172" i="14" s="1"/>
  <c r="DY172" i="14" s="1"/>
  <c r="DZ172" i="14" s="1"/>
  <c r="T94" i="14"/>
  <c r="EA94" i="14" s="1"/>
  <c r="EB94" i="14" s="1"/>
  <c r="EC94" i="14" s="1"/>
  <c r="ED94" i="14" s="1"/>
  <c r="EE94" i="14" s="1"/>
  <c r="EF94" i="14" s="1"/>
  <c r="EG94" i="14" s="1"/>
  <c r="EH94" i="14" s="1"/>
  <c r="EI94" i="14" s="1"/>
  <c r="EJ94" i="14" s="1"/>
  <c r="EK94" i="14" s="1"/>
  <c r="EL94" i="14" s="1"/>
  <c r="S223" i="14"/>
  <c r="DO223" i="14" s="1"/>
  <c r="S331" i="14"/>
  <c r="DO331" i="14" s="1"/>
  <c r="DO350" i="14"/>
  <c r="DP350" i="14" s="1"/>
  <c r="DQ350" i="14" s="1"/>
  <c r="DR350" i="14" s="1"/>
  <c r="DS350" i="14" s="1"/>
  <c r="DT350" i="14" s="1"/>
  <c r="DU350" i="14" s="1"/>
  <c r="DV350" i="14" s="1"/>
  <c r="DW350" i="14" s="1"/>
  <c r="DX350" i="14" s="1"/>
  <c r="DY350" i="14" s="1"/>
  <c r="DZ350" i="14" s="1"/>
  <c r="DP268" i="14"/>
  <c r="DQ268" i="14" s="1"/>
  <c r="DR268" i="14" s="1"/>
  <c r="DS268" i="14" s="1"/>
  <c r="DT268" i="14" s="1"/>
  <c r="DU268" i="14" s="1"/>
  <c r="DV268" i="14" s="1"/>
  <c r="DW268" i="14" s="1"/>
  <c r="DX268" i="14" s="1"/>
  <c r="DY268" i="14" s="1"/>
  <c r="DZ268" i="14" s="1"/>
  <c r="S435" i="14"/>
  <c r="AG57" i="11"/>
  <c r="AF56" i="11"/>
  <c r="DO465" i="14"/>
  <c r="DP465" i="14" s="1"/>
  <c r="DQ465" i="14" s="1"/>
  <c r="DR465" i="14" s="1"/>
  <c r="DS465" i="14" s="1"/>
  <c r="DT465" i="14" s="1"/>
  <c r="DU465" i="14" s="1"/>
  <c r="DV465" i="14" s="1"/>
  <c r="DW465" i="14" s="1"/>
  <c r="DX465" i="14" s="1"/>
  <c r="DY465" i="14" s="1"/>
  <c r="DZ465" i="14" s="1"/>
  <c r="DP259" i="14"/>
  <c r="DQ259" i="14" s="1"/>
  <c r="DR259" i="14" s="1"/>
  <c r="DS259" i="14" s="1"/>
  <c r="DT259" i="14" s="1"/>
  <c r="DU259" i="14" s="1"/>
  <c r="DV259" i="14" s="1"/>
  <c r="DW259" i="14" s="1"/>
  <c r="DX259" i="14" s="1"/>
  <c r="DY259" i="14" s="1"/>
  <c r="DZ259" i="14" s="1"/>
  <c r="DP218" i="14"/>
  <c r="DQ218" i="14" s="1"/>
  <c r="DR218" i="14" s="1"/>
  <c r="DS218" i="14" s="1"/>
  <c r="DT218" i="14" s="1"/>
  <c r="DU218" i="14" s="1"/>
  <c r="DV218" i="14" s="1"/>
  <c r="DW218" i="14" s="1"/>
  <c r="DX218" i="14" s="1"/>
  <c r="DY218" i="14" s="1"/>
  <c r="DZ218" i="14" s="1"/>
  <c r="DO378" i="14"/>
  <c r="DP378" i="14" s="1"/>
  <c r="DQ378" i="14" s="1"/>
  <c r="DR378" i="14" s="1"/>
  <c r="DS378" i="14" s="1"/>
  <c r="DT378" i="14" s="1"/>
  <c r="DU378" i="14" s="1"/>
  <c r="DV378" i="14" s="1"/>
  <c r="DW378" i="14" s="1"/>
  <c r="DX378" i="14" s="1"/>
  <c r="DY378" i="14" s="1"/>
  <c r="DZ378" i="14" s="1"/>
  <c r="T448" i="14"/>
  <c r="EA448" i="14" s="1"/>
  <c r="EB448" i="14" s="1"/>
  <c r="EC448" i="14" s="1"/>
  <c r="ED448" i="14" s="1"/>
  <c r="EE448" i="14" s="1"/>
  <c r="EF448" i="14" s="1"/>
  <c r="EG448" i="14" s="1"/>
  <c r="EH448" i="14" s="1"/>
  <c r="EI448" i="14" s="1"/>
  <c r="EJ448" i="14" s="1"/>
  <c r="EK448" i="14" s="1"/>
  <c r="EL448" i="14" s="1"/>
  <c r="T429" i="14"/>
  <c r="EA429" i="14" s="1"/>
  <c r="EB429" i="14" s="1"/>
  <c r="EC429" i="14" s="1"/>
  <c r="ED429" i="14" s="1"/>
  <c r="EE429" i="14" s="1"/>
  <c r="EF429" i="14" s="1"/>
  <c r="EG429" i="14" s="1"/>
  <c r="EH429" i="14" s="1"/>
  <c r="EI429" i="14" s="1"/>
  <c r="EJ429" i="14" s="1"/>
  <c r="EK429" i="14" s="1"/>
  <c r="EL429" i="14" s="1"/>
  <c r="T436" i="14"/>
  <c r="EA436" i="14" s="1"/>
  <c r="EB436" i="14" s="1"/>
  <c r="EC436" i="14" s="1"/>
  <c r="ED436" i="14" s="1"/>
  <c r="EE436" i="14" s="1"/>
  <c r="EF436" i="14" s="1"/>
  <c r="EG436" i="14" s="1"/>
  <c r="EH436" i="14" s="1"/>
  <c r="EI436" i="14" s="1"/>
  <c r="EJ436" i="14" s="1"/>
  <c r="EK436" i="14" s="1"/>
  <c r="EL436" i="14" s="1"/>
  <c r="DO284" i="14"/>
  <c r="DP210" i="14"/>
  <c r="DQ210" i="14" s="1"/>
  <c r="DR210" i="14" s="1"/>
  <c r="DS210" i="14" s="1"/>
  <c r="DT210" i="14" s="1"/>
  <c r="DU210" i="14" s="1"/>
  <c r="DV210" i="14" s="1"/>
  <c r="DW210" i="14" s="1"/>
  <c r="DX210" i="14" s="1"/>
  <c r="DY210" i="14" s="1"/>
  <c r="DZ210" i="14" s="1"/>
  <c r="S261" i="14"/>
  <c r="S13" i="14"/>
  <c r="BC5" i="6"/>
  <c r="BO12" i="14"/>
  <c r="BN2" i="14"/>
  <c r="BN3" i="14" s="1"/>
  <c r="BC73" i="6" s="1"/>
  <c r="BC82" i="6" s="1"/>
  <c r="DO40" i="14"/>
  <c r="DP40" i="14" s="1"/>
  <c r="DQ40" i="14" s="1"/>
  <c r="DR40" i="14" s="1"/>
  <c r="DS40" i="14" s="1"/>
  <c r="DT40" i="14" s="1"/>
  <c r="DU40" i="14" s="1"/>
  <c r="DV40" i="14" s="1"/>
  <c r="DW40" i="14" s="1"/>
  <c r="DX40" i="14" s="1"/>
  <c r="DY40" i="14" s="1"/>
  <c r="DZ40" i="14" s="1"/>
  <c r="DP480" i="14"/>
  <c r="DQ480" i="14" s="1"/>
  <c r="DR480" i="14" s="1"/>
  <c r="DS480" i="14" s="1"/>
  <c r="DT480" i="14" s="1"/>
  <c r="DU480" i="14" s="1"/>
  <c r="DV480" i="14" s="1"/>
  <c r="DW480" i="14" s="1"/>
  <c r="DX480" i="14" s="1"/>
  <c r="DY480" i="14" s="1"/>
  <c r="DZ480" i="14" s="1"/>
  <c r="DP154" i="14"/>
  <c r="DQ154" i="14" s="1"/>
  <c r="DR154" i="14" s="1"/>
  <c r="DS154" i="14" s="1"/>
  <c r="DT154" i="14" s="1"/>
  <c r="DU154" i="14" s="1"/>
  <c r="DV154" i="14" s="1"/>
  <c r="DW154" i="14" s="1"/>
  <c r="DX154" i="14" s="1"/>
  <c r="DY154" i="14" s="1"/>
  <c r="DZ154" i="14" s="1"/>
  <c r="S130" i="14"/>
  <c r="DO130" i="14" s="1"/>
  <c r="BC146" i="6"/>
  <c r="AV18" i="10" s="1"/>
  <c r="S57" i="11"/>
  <c r="R56" i="11"/>
  <c r="AA56" i="11"/>
  <c r="DP221" i="14"/>
  <c r="DQ221" i="14" s="1"/>
  <c r="DR221" i="14" s="1"/>
  <c r="DS221" i="14" s="1"/>
  <c r="DT221" i="14" s="1"/>
  <c r="DU221" i="14" s="1"/>
  <c r="DV221" i="14" s="1"/>
  <c r="DW221" i="14" s="1"/>
  <c r="DX221" i="14" s="1"/>
  <c r="DY221" i="14" s="1"/>
  <c r="DZ221" i="14" s="1"/>
  <c r="DC37" i="14"/>
  <c r="DD37" i="14" s="1"/>
  <c r="DE37" i="14" s="1"/>
  <c r="DF37" i="14" s="1"/>
  <c r="DG37" i="14" s="1"/>
  <c r="DH37" i="14" s="1"/>
  <c r="DI37" i="14" s="1"/>
  <c r="DJ37" i="14" s="1"/>
  <c r="DK37" i="14" s="1"/>
  <c r="DL37" i="14" s="1"/>
  <c r="DM37" i="14" s="1"/>
  <c r="DN37" i="14" s="1"/>
  <c r="T46" i="14"/>
  <c r="EA46" i="14" s="1"/>
  <c r="EB46" i="14" s="1"/>
  <c r="EC46" i="14" s="1"/>
  <c r="ED46" i="14" s="1"/>
  <c r="EE46" i="14" s="1"/>
  <c r="EF46" i="14" s="1"/>
  <c r="EG46" i="14" s="1"/>
  <c r="EH46" i="14" s="1"/>
  <c r="EI46" i="14" s="1"/>
  <c r="EJ46" i="14" s="1"/>
  <c r="EK46" i="14" s="1"/>
  <c r="EL46" i="14" s="1"/>
  <c r="DP104" i="14"/>
  <c r="DQ104" i="14" s="1"/>
  <c r="DR104" i="14" s="1"/>
  <c r="DS104" i="14" s="1"/>
  <c r="DT104" i="14" s="1"/>
  <c r="DU104" i="14" s="1"/>
  <c r="DV104" i="14" s="1"/>
  <c r="DW104" i="14" s="1"/>
  <c r="DX104" i="14" s="1"/>
  <c r="DY104" i="14" s="1"/>
  <c r="DZ104" i="14" s="1"/>
  <c r="BW58" i="14"/>
  <c r="T296" i="14"/>
  <c r="EA296" i="14" s="1"/>
  <c r="EB296" i="14" s="1"/>
  <c r="EC296" i="14" s="1"/>
  <c r="ED296" i="14" s="1"/>
  <c r="EE296" i="14" s="1"/>
  <c r="EF296" i="14" s="1"/>
  <c r="EG296" i="14" s="1"/>
  <c r="EH296" i="14" s="1"/>
  <c r="EI296" i="14" s="1"/>
  <c r="EJ296" i="14" s="1"/>
  <c r="EK296" i="14" s="1"/>
  <c r="EL296" i="14" s="1"/>
  <c r="S390" i="14"/>
  <c r="DO390" i="14" s="1"/>
  <c r="DP335" i="14"/>
  <c r="DQ335" i="14" s="1"/>
  <c r="DR335" i="14" s="1"/>
  <c r="DS335" i="14" s="1"/>
  <c r="DT335" i="14" s="1"/>
  <c r="DU335" i="14" s="1"/>
  <c r="DV335" i="14" s="1"/>
  <c r="DW335" i="14" s="1"/>
  <c r="DX335" i="14" s="1"/>
  <c r="DY335" i="14" s="1"/>
  <c r="DZ335" i="14" s="1"/>
  <c r="DP163" i="14"/>
  <c r="DQ163" i="14" s="1"/>
  <c r="DR163" i="14" s="1"/>
  <c r="DS163" i="14" s="1"/>
  <c r="DT163" i="14" s="1"/>
  <c r="DU163" i="14" s="1"/>
  <c r="DV163" i="14" s="1"/>
  <c r="DW163" i="14" s="1"/>
  <c r="DX163" i="14" s="1"/>
  <c r="DY163" i="14" s="1"/>
  <c r="DZ163" i="14" s="1"/>
  <c r="DO191" i="14"/>
  <c r="DP191" i="14" s="1"/>
  <c r="DQ191" i="14" s="1"/>
  <c r="DR191" i="14" s="1"/>
  <c r="DS191" i="14" s="1"/>
  <c r="DT191" i="14" s="1"/>
  <c r="DU191" i="14" s="1"/>
  <c r="DV191" i="14" s="1"/>
  <c r="DW191" i="14" s="1"/>
  <c r="DX191" i="14" s="1"/>
  <c r="DY191" i="14" s="1"/>
  <c r="DZ191" i="14" s="1"/>
  <c r="DP144" i="14"/>
  <c r="DQ144" i="14" s="1"/>
  <c r="DR144" i="14" s="1"/>
  <c r="DS144" i="14" s="1"/>
  <c r="DT144" i="14" s="1"/>
  <c r="DU144" i="14" s="1"/>
  <c r="DV144" i="14" s="1"/>
  <c r="DW144" i="14" s="1"/>
  <c r="DX144" i="14" s="1"/>
  <c r="DY144" i="14" s="1"/>
  <c r="DZ144" i="14" s="1"/>
  <c r="T236" i="14"/>
  <c r="EA236" i="14" s="1"/>
  <c r="EB236" i="14" s="1"/>
  <c r="EC236" i="14" s="1"/>
  <c r="ED236" i="14" s="1"/>
  <c r="EE236" i="14" s="1"/>
  <c r="EF236" i="14" s="1"/>
  <c r="EG236" i="14" s="1"/>
  <c r="EH236" i="14" s="1"/>
  <c r="EI236" i="14" s="1"/>
  <c r="EJ236" i="14" s="1"/>
  <c r="EK236" i="14" s="1"/>
  <c r="EL236" i="14" s="1"/>
  <c r="DP442" i="14"/>
  <c r="DQ442" i="14" s="1"/>
  <c r="DR442" i="14" s="1"/>
  <c r="DS442" i="14" s="1"/>
  <c r="DT442" i="14" s="1"/>
  <c r="DU442" i="14" s="1"/>
  <c r="DV442" i="14" s="1"/>
  <c r="DW442" i="14" s="1"/>
  <c r="DX442" i="14" s="1"/>
  <c r="DY442" i="14" s="1"/>
  <c r="DZ442" i="14" s="1"/>
  <c r="DP402" i="14"/>
  <c r="DQ402" i="14" s="1"/>
  <c r="DR402" i="14" s="1"/>
  <c r="DS402" i="14" s="1"/>
  <c r="DT402" i="14" s="1"/>
  <c r="DU402" i="14" s="1"/>
  <c r="DV402" i="14" s="1"/>
  <c r="DW402" i="14" s="1"/>
  <c r="DX402" i="14" s="1"/>
  <c r="DY402" i="14" s="1"/>
  <c r="DZ402" i="14" s="1"/>
  <c r="S82" i="14"/>
  <c r="S91" i="14"/>
  <c r="DO91" i="14" s="1"/>
  <c r="BC8" i="6"/>
  <c r="BO57" i="14"/>
  <c r="DD430" i="14"/>
  <c r="DE430" i="14" s="1"/>
  <c r="DF430" i="14" s="1"/>
  <c r="DG430" i="14" s="1"/>
  <c r="DH430" i="14" s="1"/>
  <c r="DI430" i="14" s="1"/>
  <c r="DJ430" i="14" s="1"/>
  <c r="DK430" i="14" s="1"/>
  <c r="DL430" i="14" s="1"/>
  <c r="DM430" i="14" s="1"/>
  <c r="DN430" i="14" s="1"/>
  <c r="DO257" i="14"/>
  <c r="DP257" i="14" s="1"/>
  <c r="DQ257" i="14" s="1"/>
  <c r="DR257" i="14" s="1"/>
  <c r="DS257" i="14" s="1"/>
  <c r="DT257" i="14" s="1"/>
  <c r="DU257" i="14" s="1"/>
  <c r="DV257" i="14" s="1"/>
  <c r="DW257" i="14" s="1"/>
  <c r="DX257" i="14" s="1"/>
  <c r="DY257" i="14" s="1"/>
  <c r="DZ257" i="14" s="1"/>
  <c r="S262" i="14"/>
  <c r="T287" i="14"/>
  <c r="EA287" i="14" s="1"/>
  <c r="EB287" i="14" s="1"/>
  <c r="EC287" i="14" s="1"/>
  <c r="ED287" i="14" s="1"/>
  <c r="EE287" i="14" s="1"/>
  <c r="EF287" i="14" s="1"/>
  <c r="EG287" i="14" s="1"/>
  <c r="EH287" i="14" s="1"/>
  <c r="EI287" i="14" s="1"/>
  <c r="EJ287" i="14" s="1"/>
  <c r="EK287" i="14" s="1"/>
  <c r="EL287" i="14" s="1"/>
  <c r="T385" i="14"/>
  <c r="EA385" i="14" s="1"/>
  <c r="EB385" i="14" s="1"/>
  <c r="EC385" i="14" s="1"/>
  <c r="ED385" i="14" s="1"/>
  <c r="EE385" i="14" s="1"/>
  <c r="EF385" i="14" s="1"/>
  <c r="EG385" i="14" s="1"/>
  <c r="EH385" i="14" s="1"/>
  <c r="EI385" i="14" s="1"/>
  <c r="EJ385" i="14" s="1"/>
  <c r="EK385" i="14" s="1"/>
  <c r="EL385" i="14" s="1"/>
  <c r="AR96" i="10"/>
  <c r="AX3" i="10"/>
  <c r="BG1" i="16"/>
  <c r="AW166" i="10"/>
  <c r="AW160" i="10"/>
  <c r="AW38" i="10"/>
  <c r="AW93" i="10"/>
  <c r="AW53" i="10"/>
  <c r="AW73" i="10"/>
  <c r="AW30" i="10" s="1"/>
  <c r="AW88" i="10"/>
  <c r="AW76" i="10"/>
  <c r="AW33" i="10" s="1"/>
  <c r="AW51" i="10"/>
  <c r="AW67" i="10"/>
  <c r="AW24" i="10" s="1"/>
  <c r="AW58" i="10"/>
  <c r="AW57" i="10"/>
  <c r="AW167" i="10"/>
  <c r="AW176" i="10" s="1"/>
  <c r="AW59" i="10"/>
  <c r="AW60" i="10"/>
  <c r="AW82" i="10"/>
  <c r="AW75" i="10"/>
  <c r="AW32" i="10" s="1"/>
  <c r="AW47" i="10"/>
  <c r="AW55" i="10"/>
  <c r="AW90" i="10"/>
  <c r="AW52" i="10"/>
  <c r="AW107" i="10"/>
  <c r="AW163" i="10"/>
  <c r="AW71" i="10"/>
  <c r="AW28" i="10" s="1"/>
  <c r="AW49" i="10"/>
  <c r="AW61" i="10"/>
  <c r="AW80" i="10"/>
  <c r="AW37" i="10" s="1"/>
  <c r="AW68" i="10"/>
  <c r="AW25" i="10" s="1"/>
  <c r="AW70" i="10"/>
  <c r="AW27" i="10" s="1"/>
  <c r="AW83" i="10"/>
  <c r="AW66" i="10"/>
  <c r="AW159" i="10"/>
  <c r="AW72" i="10"/>
  <c r="AW29" i="10" s="1"/>
  <c r="AW89" i="10"/>
  <c r="AW79" i="10"/>
  <c r="AW36" i="10" s="1"/>
  <c r="AW109" i="10"/>
  <c r="AW86" i="10"/>
  <c r="AW9" i="10"/>
  <c r="AW48" i="10"/>
  <c r="AW56" i="10"/>
  <c r="AW164" i="10"/>
  <c r="AW62" i="10"/>
  <c r="AW78" i="10"/>
  <c r="AW35" i="10" s="1"/>
  <c r="AW104" i="10"/>
  <c r="AW50" i="10"/>
  <c r="AW108" i="10"/>
  <c r="AW74" i="10"/>
  <c r="AW31" i="10" s="1"/>
  <c r="AW63" i="10"/>
  <c r="AW77" i="10"/>
  <c r="AW34" i="10" s="1"/>
  <c r="AW44" i="10"/>
  <c r="AW69" i="10"/>
  <c r="AW26" i="10" s="1"/>
  <c r="AW54" i="10"/>
  <c r="AW46" i="10"/>
  <c r="AW8" i="10"/>
  <c r="AW158" i="10"/>
  <c r="AW165" i="10"/>
  <c r="AW64" i="10"/>
  <c r="AV23" i="10"/>
  <c r="AV22" i="10" s="1"/>
  <c r="AV39" i="10" s="1"/>
  <c r="AV65" i="10"/>
  <c r="AQ95" i="10"/>
  <c r="AV168" i="10"/>
  <c r="BF159" i="16"/>
  <c r="AV110" i="10"/>
  <c r="BA157" i="16"/>
  <c r="AV45" i="10"/>
  <c r="AU39" i="10"/>
  <c r="BF5" i="16"/>
  <c r="BF10" i="16" s="1"/>
  <c r="AR101" i="10"/>
  <c r="AQ112" i="10"/>
  <c r="AF68" i="16"/>
  <c r="AO39" i="11"/>
  <c r="AK33" i="11"/>
  <c r="BM6" i="14"/>
  <c r="BN4" i="14"/>
  <c r="DP449" i="14" l="1"/>
  <c r="DQ449" i="14" s="1"/>
  <c r="DR449" i="14" s="1"/>
  <c r="DS449" i="14" s="1"/>
  <c r="DT449" i="14" s="1"/>
  <c r="DU449" i="14" s="1"/>
  <c r="DV449" i="14" s="1"/>
  <c r="DW449" i="14" s="1"/>
  <c r="DX449" i="14" s="1"/>
  <c r="DY449" i="14" s="1"/>
  <c r="DZ449" i="14" s="1"/>
  <c r="DP134" i="14"/>
  <c r="DQ134" i="14" s="1"/>
  <c r="DR134" i="14" s="1"/>
  <c r="DS134" i="14" s="1"/>
  <c r="DT134" i="14" s="1"/>
  <c r="DU134" i="14" s="1"/>
  <c r="DV134" i="14" s="1"/>
  <c r="DW134" i="14" s="1"/>
  <c r="DX134" i="14" s="1"/>
  <c r="DY134" i="14" s="1"/>
  <c r="DZ134" i="14" s="1"/>
  <c r="DP476" i="14"/>
  <c r="DQ476" i="14" s="1"/>
  <c r="DR476" i="14" s="1"/>
  <c r="DS476" i="14" s="1"/>
  <c r="DT476" i="14" s="1"/>
  <c r="DU476" i="14" s="1"/>
  <c r="DV476" i="14" s="1"/>
  <c r="DW476" i="14" s="1"/>
  <c r="DX476" i="14" s="1"/>
  <c r="DY476" i="14" s="1"/>
  <c r="DZ476" i="14" s="1"/>
  <c r="DP64" i="14"/>
  <c r="DQ64" i="14" s="1"/>
  <c r="DR64" i="14" s="1"/>
  <c r="DS64" i="14" s="1"/>
  <c r="DT64" i="14" s="1"/>
  <c r="DU64" i="14" s="1"/>
  <c r="DV64" i="14" s="1"/>
  <c r="DW64" i="14" s="1"/>
  <c r="DX64" i="14" s="1"/>
  <c r="DY64" i="14" s="1"/>
  <c r="DZ64" i="14" s="1"/>
  <c r="DP90" i="14"/>
  <c r="DQ90" i="14" s="1"/>
  <c r="DR90" i="14" s="1"/>
  <c r="DS90" i="14" s="1"/>
  <c r="DT90" i="14" s="1"/>
  <c r="DU90" i="14" s="1"/>
  <c r="DV90" i="14" s="1"/>
  <c r="DW90" i="14" s="1"/>
  <c r="DX90" i="14" s="1"/>
  <c r="DY90" i="14" s="1"/>
  <c r="DZ90" i="14" s="1"/>
  <c r="BB9" i="23"/>
  <c r="BB12" i="23" s="1"/>
  <c r="T258" i="14"/>
  <c r="EA258" i="14" s="1"/>
  <c r="EB258" i="14" s="1"/>
  <c r="EC258" i="14" s="1"/>
  <c r="ED258" i="14" s="1"/>
  <c r="EE258" i="14" s="1"/>
  <c r="EF258" i="14" s="1"/>
  <c r="EG258" i="14" s="1"/>
  <c r="EH258" i="14" s="1"/>
  <c r="EI258" i="14" s="1"/>
  <c r="EJ258" i="14" s="1"/>
  <c r="EK258" i="14" s="1"/>
  <c r="EL258" i="14" s="1"/>
  <c r="T117" i="14"/>
  <c r="EA117" i="14" s="1"/>
  <c r="EB117" i="14" s="1"/>
  <c r="EC117" i="14" s="1"/>
  <c r="ED117" i="14" s="1"/>
  <c r="EE117" i="14" s="1"/>
  <c r="EF117" i="14" s="1"/>
  <c r="EG117" i="14" s="1"/>
  <c r="EH117" i="14" s="1"/>
  <c r="EI117" i="14" s="1"/>
  <c r="EJ117" i="14" s="1"/>
  <c r="EK117" i="14" s="1"/>
  <c r="EL117" i="14" s="1"/>
  <c r="BG159" i="23"/>
  <c r="H45" i="11"/>
  <c r="J45" i="11"/>
  <c r="T169" i="14"/>
  <c r="EA169" i="14" s="1"/>
  <c r="EB169" i="14" s="1"/>
  <c r="EC169" i="14" s="1"/>
  <c r="ED169" i="14" s="1"/>
  <c r="EE169" i="14" s="1"/>
  <c r="EF169" i="14" s="1"/>
  <c r="EG169" i="14" s="1"/>
  <c r="EH169" i="14" s="1"/>
  <c r="EI169" i="14" s="1"/>
  <c r="EJ169" i="14" s="1"/>
  <c r="EK169" i="14" s="1"/>
  <c r="EL169" i="14" s="1"/>
  <c r="T326" i="14"/>
  <c r="EA326" i="14" s="1"/>
  <c r="EB326" i="14" s="1"/>
  <c r="EC326" i="14" s="1"/>
  <c r="ED326" i="14" s="1"/>
  <c r="EE326" i="14" s="1"/>
  <c r="EF326" i="14" s="1"/>
  <c r="EG326" i="14" s="1"/>
  <c r="EH326" i="14" s="1"/>
  <c r="EI326" i="14" s="1"/>
  <c r="EJ326" i="14" s="1"/>
  <c r="EK326" i="14" s="1"/>
  <c r="EL326" i="14" s="1"/>
  <c r="DP48" i="14"/>
  <c r="DQ48" i="14" s="1"/>
  <c r="DR48" i="14" s="1"/>
  <c r="DS48" i="14" s="1"/>
  <c r="DT48" i="14" s="1"/>
  <c r="DU48" i="14" s="1"/>
  <c r="DV48" i="14" s="1"/>
  <c r="DW48" i="14" s="1"/>
  <c r="DX48" i="14" s="1"/>
  <c r="DY48" i="14" s="1"/>
  <c r="DZ48" i="14" s="1"/>
  <c r="T232" i="14"/>
  <c r="EA232" i="14" s="1"/>
  <c r="EB232" i="14" s="1"/>
  <c r="EC232" i="14" s="1"/>
  <c r="ED232" i="14" s="1"/>
  <c r="EE232" i="14" s="1"/>
  <c r="EF232" i="14" s="1"/>
  <c r="EG232" i="14" s="1"/>
  <c r="EH232" i="14" s="1"/>
  <c r="EI232" i="14" s="1"/>
  <c r="EJ232" i="14" s="1"/>
  <c r="EK232" i="14" s="1"/>
  <c r="EL232" i="14" s="1"/>
  <c r="DP173" i="14"/>
  <c r="DQ173" i="14" s="1"/>
  <c r="DR173" i="14" s="1"/>
  <c r="DS173" i="14" s="1"/>
  <c r="DT173" i="14" s="1"/>
  <c r="DU173" i="14" s="1"/>
  <c r="DV173" i="14" s="1"/>
  <c r="DW173" i="14" s="1"/>
  <c r="DX173" i="14" s="1"/>
  <c r="DY173" i="14" s="1"/>
  <c r="DZ173" i="14" s="1"/>
  <c r="T106" i="14"/>
  <c r="EA106" i="14" s="1"/>
  <c r="EB106" i="14" s="1"/>
  <c r="EC106" i="14" s="1"/>
  <c r="ED106" i="14" s="1"/>
  <c r="EE106" i="14" s="1"/>
  <c r="EF106" i="14" s="1"/>
  <c r="EG106" i="14" s="1"/>
  <c r="EH106" i="14" s="1"/>
  <c r="EI106" i="14" s="1"/>
  <c r="EJ106" i="14" s="1"/>
  <c r="EK106" i="14" s="1"/>
  <c r="EL106" i="14" s="1"/>
  <c r="DP100" i="14"/>
  <c r="DQ100" i="14" s="1"/>
  <c r="DR100" i="14" s="1"/>
  <c r="DS100" i="14" s="1"/>
  <c r="DT100" i="14" s="1"/>
  <c r="DU100" i="14" s="1"/>
  <c r="DV100" i="14" s="1"/>
  <c r="DW100" i="14" s="1"/>
  <c r="DX100" i="14" s="1"/>
  <c r="DY100" i="14" s="1"/>
  <c r="DZ100" i="14" s="1"/>
  <c r="T461" i="14"/>
  <c r="EA461" i="14" s="1"/>
  <c r="EB461" i="14" s="1"/>
  <c r="EC461" i="14" s="1"/>
  <c r="ED461" i="14" s="1"/>
  <c r="EE461" i="14" s="1"/>
  <c r="EF461" i="14" s="1"/>
  <c r="EG461" i="14" s="1"/>
  <c r="EH461" i="14" s="1"/>
  <c r="EI461" i="14" s="1"/>
  <c r="EJ461" i="14" s="1"/>
  <c r="EK461" i="14" s="1"/>
  <c r="EL461" i="14" s="1"/>
  <c r="DP349" i="14"/>
  <c r="DQ349" i="14" s="1"/>
  <c r="DR349" i="14" s="1"/>
  <c r="DS349" i="14" s="1"/>
  <c r="DT349" i="14" s="1"/>
  <c r="DU349" i="14" s="1"/>
  <c r="DV349" i="14" s="1"/>
  <c r="DW349" i="14" s="1"/>
  <c r="DX349" i="14" s="1"/>
  <c r="DY349" i="14" s="1"/>
  <c r="DZ349" i="14" s="1"/>
  <c r="T253" i="14"/>
  <c r="EA253" i="14" s="1"/>
  <c r="EB253" i="14" s="1"/>
  <c r="EC253" i="14" s="1"/>
  <c r="ED253" i="14" s="1"/>
  <c r="EE253" i="14" s="1"/>
  <c r="EF253" i="14" s="1"/>
  <c r="EG253" i="14" s="1"/>
  <c r="EH253" i="14" s="1"/>
  <c r="EI253" i="14" s="1"/>
  <c r="EJ253" i="14" s="1"/>
  <c r="EK253" i="14" s="1"/>
  <c r="EL253" i="14" s="1"/>
  <c r="DP495" i="14"/>
  <c r="DQ495" i="14" s="1"/>
  <c r="DR495" i="14" s="1"/>
  <c r="DS495" i="14" s="1"/>
  <c r="DT495" i="14" s="1"/>
  <c r="DU495" i="14" s="1"/>
  <c r="DV495" i="14" s="1"/>
  <c r="DW495" i="14" s="1"/>
  <c r="DX495" i="14" s="1"/>
  <c r="DY495" i="14" s="1"/>
  <c r="DZ495" i="14" s="1"/>
  <c r="T324" i="14"/>
  <c r="EA324" i="14" s="1"/>
  <c r="EB324" i="14" s="1"/>
  <c r="EC324" i="14" s="1"/>
  <c r="ED324" i="14" s="1"/>
  <c r="EE324" i="14" s="1"/>
  <c r="EF324" i="14" s="1"/>
  <c r="EG324" i="14" s="1"/>
  <c r="EH324" i="14" s="1"/>
  <c r="EI324" i="14" s="1"/>
  <c r="EJ324" i="14" s="1"/>
  <c r="EK324" i="14" s="1"/>
  <c r="EL324" i="14" s="1"/>
  <c r="DP111" i="14"/>
  <c r="DQ111" i="14" s="1"/>
  <c r="DR111" i="14" s="1"/>
  <c r="DS111" i="14" s="1"/>
  <c r="DT111" i="14" s="1"/>
  <c r="DU111" i="14" s="1"/>
  <c r="DV111" i="14" s="1"/>
  <c r="DW111" i="14" s="1"/>
  <c r="DX111" i="14" s="1"/>
  <c r="DY111" i="14" s="1"/>
  <c r="DZ111" i="14" s="1"/>
  <c r="T291" i="14"/>
  <c r="EA291" i="14" s="1"/>
  <c r="EB291" i="14" s="1"/>
  <c r="EC291" i="14" s="1"/>
  <c r="ED291" i="14" s="1"/>
  <c r="EE291" i="14" s="1"/>
  <c r="EF291" i="14" s="1"/>
  <c r="EG291" i="14" s="1"/>
  <c r="EH291" i="14" s="1"/>
  <c r="EI291" i="14" s="1"/>
  <c r="EJ291" i="14" s="1"/>
  <c r="EK291" i="14" s="1"/>
  <c r="EL291" i="14" s="1"/>
  <c r="T344" i="14"/>
  <c r="EA344" i="14" s="1"/>
  <c r="EB344" i="14" s="1"/>
  <c r="EC344" i="14" s="1"/>
  <c r="ED344" i="14" s="1"/>
  <c r="EE344" i="14" s="1"/>
  <c r="EF344" i="14" s="1"/>
  <c r="EG344" i="14" s="1"/>
  <c r="EH344" i="14" s="1"/>
  <c r="EI344" i="14" s="1"/>
  <c r="EJ344" i="14" s="1"/>
  <c r="EK344" i="14" s="1"/>
  <c r="EL344" i="14" s="1"/>
  <c r="DP409" i="14"/>
  <c r="DQ409" i="14" s="1"/>
  <c r="DR409" i="14" s="1"/>
  <c r="DS409" i="14" s="1"/>
  <c r="DT409" i="14" s="1"/>
  <c r="DU409" i="14" s="1"/>
  <c r="DV409" i="14" s="1"/>
  <c r="DW409" i="14" s="1"/>
  <c r="DX409" i="14" s="1"/>
  <c r="DY409" i="14" s="1"/>
  <c r="DZ409" i="14" s="1"/>
  <c r="T371" i="14"/>
  <c r="EA371" i="14" s="1"/>
  <c r="EB371" i="14" s="1"/>
  <c r="EC371" i="14" s="1"/>
  <c r="ED371" i="14" s="1"/>
  <c r="EE371" i="14" s="1"/>
  <c r="EF371" i="14" s="1"/>
  <c r="EG371" i="14" s="1"/>
  <c r="EH371" i="14" s="1"/>
  <c r="EI371" i="14" s="1"/>
  <c r="EJ371" i="14" s="1"/>
  <c r="EK371" i="14" s="1"/>
  <c r="EL371" i="14" s="1"/>
  <c r="DP176" i="14"/>
  <c r="DQ176" i="14" s="1"/>
  <c r="DR176" i="14" s="1"/>
  <c r="DS176" i="14" s="1"/>
  <c r="DT176" i="14" s="1"/>
  <c r="DU176" i="14" s="1"/>
  <c r="DV176" i="14" s="1"/>
  <c r="DW176" i="14" s="1"/>
  <c r="DX176" i="14" s="1"/>
  <c r="DY176" i="14" s="1"/>
  <c r="DZ176" i="14" s="1"/>
  <c r="T33" i="14"/>
  <c r="EA33" i="14" s="1"/>
  <c r="EB33" i="14" s="1"/>
  <c r="EC33" i="14" s="1"/>
  <c r="ED33" i="14" s="1"/>
  <c r="EE33" i="14" s="1"/>
  <c r="EF33" i="14" s="1"/>
  <c r="EG33" i="14" s="1"/>
  <c r="EH33" i="14" s="1"/>
  <c r="EI33" i="14" s="1"/>
  <c r="EJ33" i="14" s="1"/>
  <c r="EK33" i="14" s="1"/>
  <c r="EL33" i="14" s="1"/>
  <c r="T121" i="14"/>
  <c r="EA121" i="14" s="1"/>
  <c r="EB121" i="14" s="1"/>
  <c r="EC121" i="14" s="1"/>
  <c r="ED121" i="14" s="1"/>
  <c r="EE121" i="14" s="1"/>
  <c r="EF121" i="14" s="1"/>
  <c r="EG121" i="14" s="1"/>
  <c r="EH121" i="14" s="1"/>
  <c r="EI121" i="14" s="1"/>
  <c r="EJ121" i="14" s="1"/>
  <c r="EK121" i="14" s="1"/>
  <c r="EL121" i="14" s="1"/>
  <c r="DP52" i="14"/>
  <c r="DQ52" i="14" s="1"/>
  <c r="DR52" i="14" s="1"/>
  <c r="DS52" i="14" s="1"/>
  <c r="DT52" i="14" s="1"/>
  <c r="DU52" i="14" s="1"/>
  <c r="DV52" i="14" s="1"/>
  <c r="DW52" i="14" s="1"/>
  <c r="DX52" i="14" s="1"/>
  <c r="DY52" i="14" s="1"/>
  <c r="DZ52" i="14" s="1"/>
  <c r="T315" i="14"/>
  <c r="EA315" i="14" s="1"/>
  <c r="EB315" i="14" s="1"/>
  <c r="EC315" i="14" s="1"/>
  <c r="ED315" i="14" s="1"/>
  <c r="EE315" i="14" s="1"/>
  <c r="EF315" i="14" s="1"/>
  <c r="EG315" i="14" s="1"/>
  <c r="EH315" i="14" s="1"/>
  <c r="EI315" i="14" s="1"/>
  <c r="EJ315" i="14" s="1"/>
  <c r="EK315" i="14" s="1"/>
  <c r="EL315" i="14" s="1"/>
  <c r="T189" i="14"/>
  <c r="EA189" i="14" s="1"/>
  <c r="EB189" i="14" s="1"/>
  <c r="EC189" i="14" s="1"/>
  <c r="ED189" i="14" s="1"/>
  <c r="EE189" i="14" s="1"/>
  <c r="EF189" i="14" s="1"/>
  <c r="EG189" i="14" s="1"/>
  <c r="EH189" i="14" s="1"/>
  <c r="EI189" i="14" s="1"/>
  <c r="EJ189" i="14" s="1"/>
  <c r="EK189" i="14" s="1"/>
  <c r="EL189" i="14" s="1"/>
  <c r="AW7" i="10"/>
  <c r="AW10" i="10" s="1"/>
  <c r="T159" i="14"/>
  <c r="EA159" i="14" s="1"/>
  <c r="EB159" i="14" s="1"/>
  <c r="EC159" i="14" s="1"/>
  <c r="ED159" i="14" s="1"/>
  <c r="EE159" i="14" s="1"/>
  <c r="EF159" i="14" s="1"/>
  <c r="EG159" i="14" s="1"/>
  <c r="EH159" i="14" s="1"/>
  <c r="EI159" i="14" s="1"/>
  <c r="EJ159" i="14" s="1"/>
  <c r="EK159" i="14" s="1"/>
  <c r="EL159" i="14" s="1"/>
  <c r="T445" i="14"/>
  <c r="EA445" i="14" s="1"/>
  <c r="EB445" i="14" s="1"/>
  <c r="EC445" i="14" s="1"/>
  <c r="ED445" i="14" s="1"/>
  <c r="EE445" i="14" s="1"/>
  <c r="EF445" i="14" s="1"/>
  <c r="EG445" i="14" s="1"/>
  <c r="EH445" i="14" s="1"/>
  <c r="EI445" i="14" s="1"/>
  <c r="EJ445" i="14" s="1"/>
  <c r="EK445" i="14" s="1"/>
  <c r="EL445" i="14" s="1"/>
  <c r="DP156" i="14"/>
  <c r="DQ156" i="14" s="1"/>
  <c r="DR156" i="14" s="1"/>
  <c r="DS156" i="14" s="1"/>
  <c r="DT156" i="14" s="1"/>
  <c r="DU156" i="14" s="1"/>
  <c r="DV156" i="14" s="1"/>
  <c r="DW156" i="14" s="1"/>
  <c r="DX156" i="14" s="1"/>
  <c r="DY156" i="14" s="1"/>
  <c r="DZ156" i="14" s="1"/>
  <c r="T355" i="14"/>
  <c r="EA355" i="14" s="1"/>
  <c r="EB355" i="14" s="1"/>
  <c r="EC355" i="14" s="1"/>
  <c r="ED355" i="14" s="1"/>
  <c r="EE355" i="14" s="1"/>
  <c r="EF355" i="14" s="1"/>
  <c r="EG355" i="14" s="1"/>
  <c r="EH355" i="14" s="1"/>
  <c r="EI355" i="14" s="1"/>
  <c r="EJ355" i="14" s="1"/>
  <c r="EK355" i="14" s="1"/>
  <c r="EL355" i="14" s="1"/>
  <c r="BH1" i="23"/>
  <c r="AX6" i="10"/>
  <c r="AX12" i="10" s="1"/>
  <c r="DP384" i="14"/>
  <c r="DQ384" i="14" s="1"/>
  <c r="DR384" i="14" s="1"/>
  <c r="DS384" i="14" s="1"/>
  <c r="DT384" i="14" s="1"/>
  <c r="DU384" i="14" s="1"/>
  <c r="DV384" i="14" s="1"/>
  <c r="DW384" i="14" s="1"/>
  <c r="DX384" i="14" s="1"/>
  <c r="DY384" i="14" s="1"/>
  <c r="DZ384" i="14" s="1"/>
  <c r="T308" i="14"/>
  <c r="EA308" i="14" s="1"/>
  <c r="EB308" i="14" s="1"/>
  <c r="EC308" i="14" s="1"/>
  <c r="ED308" i="14" s="1"/>
  <c r="EE308" i="14" s="1"/>
  <c r="EF308" i="14" s="1"/>
  <c r="EG308" i="14" s="1"/>
  <c r="EH308" i="14" s="1"/>
  <c r="EI308" i="14" s="1"/>
  <c r="EJ308" i="14" s="1"/>
  <c r="EK308" i="14" s="1"/>
  <c r="EL308" i="14" s="1"/>
  <c r="DP102" i="14"/>
  <c r="DQ102" i="14" s="1"/>
  <c r="DR102" i="14" s="1"/>
  <c r="DS102" i="14" s="1"/>
  <c r="DT102" i="14" s="1"/>
  <c r="DU102" i="14" s="1"/>
  <c r="DV102" i="14" s="1"/>
  <c r="DW102" i="14" s="1"/>
  <c r="DX102" i="14" s="1"/>
  <c r="DY102" i="14" s="1"/>
  <c r="DZ102" i="14" s="1"/>
  <c r="DP462" i="14"/>
  <c r="DQ462" i="14" s="1"/>
  <c r="DR462" i="14" s="1"/>
  <c r="DS462" i="14" s="1"/>
  <c r="DT462" i="14" s="1"/>
  <c r="DU462" i="14" s="1"/>
  <c r="DV462" i="14" s="1"/>
  <c r="DW462" i="14" s="1"/>
  <c r="DX462" i="14" s="1"/>
  <c r="DY462" i="14" s="1"/>
  <c r="DZ462" i="14" s="1"/>
  <c r="DP328" i="14"/>
  <c r="DQ328" i="14" s="1"/>
  <c r="DR328" i="14" s="1"/>
  <c r="DS328" i="14" s="1"/>
  <c r="DT328" i="14" s="1"/>
  <c r="DU328" i="14" s="1"/>
  <c r="DV328" i="14" s="1"/>
  <c r="DW328" i="14" s="1"/>
  <c r="DX328" i="14" s="1"/>
  <c r="DY328" i="14" s="1"/>
  <c r="DZ328" i="14" s="1"/>
  <c r="T464" i="14"/>
  <c r="EA464" i="14" s="1"/>
  <c r="EB464" i="14" s="1"/>
  <c r="EC464" i="14" s="1"/>
  <c r="ED464" i="14" s="1"/>
  <c r="EE464" i="14" s="1"/>
  <c r="EF464" i="14" s="1"/>
  <c r="EG464" i="14" s="1"/>
  <c r="EH464" i="14" s="1"/>
  <c r="EI464" i="14" s="1"/>
  <c r="EJ464" i="14" s="1"/>
  <c r="EK464" i="14" s="1"/>
  <c r="EL464" i="14" s="1"/>
  <c r="T188" i="14"/>
  <c r="EA188" i="14" s="1"/>
  <c r="EB188" i="14" s="1"/>
  <c r="EC188" i="14" s="1"/>
  <c r="ED188" i="14" s="1"/>
  <c r="EE188" i="14" s="1"/>
  <c r="EF188" i="14" s="1"/>
  <c r="EG188" i="14" s="1"/>
  <c r="EH188" i="14" s="1"/>
  <c r="EI188" i="14" s="1"/>
  <c r="EJ188" i="14" s="1"/>
  <c r="EK188" i="14" s="1"/>
  <c r="EL188" i="14" s="1"/>
  <c r="DP285" i="14"/>
  <c r="DQ285" i="14" s="1"/>
  <c r="DR285" i="14" s="1"/>
  <c r="DS285" i="14" s="1"/>
  <c r="DT285" i="14" s="1"/>
  <c r="DU285" i="14" s="1"/>
  <c r="DV285" i="14" s="1"/>
  <c r="DW285" i="14" s="1"/>
  <c r="DX285" i="14" s="1"/>
  <c r="DY285" i="14" s="1"/>
  <c r="DZ285" i="14" s="1"/>
  <c r="DP280" i="14"/>
  <c r="DQ280" i="14" s="1"/>
  <c r="DR280" i="14" s="1"/>
  <c r="DS280" i="14" s="1"/>
  <c r="DT280" i="14" s="1"/>
  <c r="DU280" i="14" s="1"/>
  <c r="DV280" i="14" s="1"/>
  <c r="DW280" i="14" s="1"/>
  <c r="DX280" i="14" s="1"/>
  <c r="DY280" i="14" s="1"/>
  <c r="DZ280" i="14" s="1"/>
  <c r="T424" i="14"/>
  <c r="EA424" i="14" s="1"/>
  <c r="EB424" i="14" s="1"/>
  <c r="EC424" i="14" s="1"/>
  <c r="ED424" i="14" s="1"/>
  <c r="EE424" i="14" s="1"/>
  <c r="EF424" i="14" s="1"/>
  <c r="EG424" i="14" s="1"/>
  <c r="EH424" i="14" s="1"/>
  <c r="EI424" i="14" s="1"/>
  <c r="EJ424" i="14" s="1"/>
  <c r="EK424" i="14" s="1"/>
  <c r="EL424" i="14" s="1"/>
  <c r="T222" i="14"/>
  <c r="EA222" i="14" s="1"/>
  <c r="EB222" i="14" s="1"/>
  <c r="EC222" i="14" s="1"/>
  <c r="ED222" i="14" s="1"/>
  <c r="EE222" i="14" s="1"/>
  <c r="EF222" i="14" s="1"/>
  <c r="EG222" i="14" s="1"/>
  <c r="EH222" i="14" s="1"/>
  <c r="EI222" i="14" s="1"/>
  <c r="EJ222" i="14" s="1"/>
  <c r="EK222" i="14" s="1"/>
  <c r="EL222" i="14" s="1"/>
  <c r="T73" i="14"/>
  <c r="EA73" i="14" s="1"/>
  <c r="EB73" i="14" s="1"/>
  <c r="EC73" i="14" s="1"/>
  <c r="ED73" i="14" s="1"/>
  <c r="EE73" i="14" s="1"/>
  <c r="EF73" i="14" s="1"/>
  <c r="EG73" i="14" s="1"/>
  <c r="EH73" i="14" s="1"/>
  <c r="EI73" i="14" s="1"/>
  <c r="EJ73" i="14" s="1"/>
  <c r="EK73" i="14" s="1"/>
  <c r="EL73" i="14" s="1"/>
  <c r="T193" i="14"/>
  <c r="EA193" i="14" s="1"/>
  <c r="EB193" i="14" s="1"/>
  <c r="EC193" i="14" s="1"/>
  <c r="ED193" i="14" s="1"/>
  <c r="EE193" i="14" s="1"/>
  <c r="EF193" i="14" s="1"/>
  <c r="EG193" i="14" s="1"/>
  <c r="EH193" i="14" s="1"/>
  <c r="EI193" i="14" s="1"/>
  <c r="EJ193" i="14" s="1"/>
  <c r="EK193" i="14" s="1"/>
  <c r="EL193" i="14" s="1"/>
  <c r="T426" i="14"/>
  <c r="EA426" i="14" s="1"/>
  <c r="EB426" i="14" s="1"/>
  <c r="EC426" i="14" s="1"/>
  <c r="ED426" i="14" s="1"/>
  <c r="EE426" i="14" s="1"/>
  <c r="EF426" i="14" s="1"/>
  <c r="EG426" i="14" s="1"/>
  <c r="EH426" i="14" s="1"/>
  <c r="EI426" i="14" s="1"/>
  <c r="EJ426" i="14" s="1"/>
  <c r="EK426" i="14" s="1"/>
  <c r="EL426" i="14" s="1"/>
  <c r="DP319" i="14"/>
  <c r="DQ319" i="14" s="1"/>
  <c r="DR319" i="14" s="1"/>
  <c r="DS319" i="14" s="1"/>
  <c r="DT319" i="14" s="1"/>
  <c r="DU319" i="14" s="1"/>
  <c r="DV319" i="14" s="1"/>
  <c r="DW319" i="14" s="1"/>
  <c r="DX319" i="14" s="1"/>
  <c r="DY319" i="14" s="1"/>
  <c r="DZ319" i="14" s="1"/>
  <c r="T157" i="14"/>
  <c r="EA157" i="14" s="1"/>
  <c r="EB157" i="14" s="1"/>
  <c r="EC157" i="14" s="1"/>
  <c r="ED157" i="14" s="1"/>
  <c r="EE157" i="14" s="1"/>
  <c r="EF157" i="14" s="1"/>
  <c r="EG157" i="14" s="1"/>
  <c r="EH157" i="14" s="1"/>
  <c r="EI157" i="14" s="1"/>
  <c r="EJ157" i="14" s="1"/>
  <c r="EK157" i="14" s="1"/>
  <c r="EL157" i="14" s="1"/>
  <c r="T407" i="14"/>
  <c r="EA407" i="14" s="1"/>
  <c r="EB407" i="14" s="1"/>
  <c r="EC407" i="14" s="1"/>
  <c r="ED407" i="14" s="1"/>
  <c r="EE407" i="14" s="1"/>
  <c r="EF407" i="14" s="1"/>
  <c r="EG407" i="14" s="1"/>
  <c r="EH407" i="14" s="1"/>
  <c r="EI407" i="14" s="1"/>
  <c r="EJ407" i="14" s="1"/>
  <c r="EK407" i="14" s="1"/>
  <c r="EL407" i="14" s="1"/>
  <c r="T301" i="14"/>
  <c r="EA301" i="14" s="1"/>
  <c r="EB301" i="14" s="1"/>
  <c r="EC301" i="14" s="1"/>
  <c r="ED301" i="14" s="1"/>
  <c r="EE301" i="14" s="1"/>
  <c r="EF301" i="14" s="1"/>
  <c r="EG301" i="14" s="1"/>
  <c r="EH301" i="14" s="1"/>
  <c r="EI301" i="14" s="1"/>
  <c r="EJ301" i="14" s="1"/>
  <c r="EK301" i="14" s="1"/>
  <c r="EL301" i="14" s="1"/>
  <c r="DP185" i="14"/>
  <c r="DQ185" i="14" s="1"/>
  <c r="DR185" i="14" s="1"/>
  <c r="DS185" i="14" s="1"/>
  <c r="DT185" i="14" s="1"/>
  <c r="DU185" i="14" s="1"/>
  <c r="DV185" i="14" s="1"/>
  <c r="DW185" i="14" s="1"/>
  <c r="DX185" i="14" s="1"/>
  <c r="DY185" i="14" s="1"/>
  <c r="DZ185" i="14" s="1"/>
  <c r="T185" i="14" s="1"/>
  <c r="EA185" i="14" s="1"/>
  <c r="EB185" i="14" s="1"/>
  <c r="EC185" i="14" s="1"/>
  <c r="ED185" i="14" s="1"/>
  <c r="EE185" i="14" s="1"/>
  <c r="EF185" i="14" s="1"/>
  <c r="EG185" i="14" s="1"/>
  <c r="EH185" i="14" s="1"/>
  <c r="EI185" i="14" s="1"/>
  <c r="EJ185" i="14" s="1"/>
  <c r="EK185" i="14" s="1"/>
  <c r="EL185" i="14" s="1"/>
  <c r="T206" i="14"/>
  <c r="EA206" i="14" s="1"/>
  <c r="EB206" i="14" s="1"/>
  <c r="EC206" i="14" s="1"/>
  <c r="ED206" i="14" s="1"/>
  <c r="EE206" i="14" s="1"/>
  <c r="EF206" i="14" s="1"/>
  <c r="EG206" i="14" s="1"/>
  <c r="EH206" i="14" s="1"/>
  <c r="EI206" i="14" s="1"/>
  <c r="EJ206" i="14" s="1"/>
  <c r="EK206" i="14" s="1"/>
  <c r="EL206" i="14" s="1"/>
  <c r="DP242" i="14"/>
  <c r="DQ242" i="14" s="1"/>
  <c r="DR242" i="14" s="1"/>
  <c r="DS242" i="14" s="1"/>
  <c r="DT242" i="14" s="1"/>
  <c r="DU242" i="14" s="1"/>
  <c r="DV242" i="14" s="1"/>
  <c r="DW242" i="14" s="1"/>
  <c r="DX242" i="14" s="1"/>
  <c r="DY242" i="14" s="1"/>
  <c r="DZ242" i="14" s="1"/>
  <c r="DP388" i="14"/>
  <c r="DQ388" i="14" s="1"/>
  <c r="DR388" i="14" s="1"/>
  <c r="DS388" i="14" s="1"/>
  <c r="DT388" i="14" s="1"/>
  <c r="DU388" i="14" s="1"/>
  <c r="DV388" i="14" s="1"/>
  <c r="DW388" i="14" s="1"/>
  <c r="DX388" i="14" s="1"/>
  <c r="DY388" i="14" s="1"/>
  <c r="DZ388" i="14" s="1"/>
  <c r="T89" i="14"/>
  <c r="EA89" i="14" s="1"/>
  <c r="EB89" i="14" s="1"/>
  <c r="EC89" i="14" s="1"/>
  <c r="ED89" i="14" s="1"/>
  <c r="EE89" i="14" s="1"/>
  <c r="EF89" i="14" s="1"/>
  <c r="EG89" i="14" s="1"/>
  <c r="EH89" i="14" s="1"/>
  <c r="EI89" i="14" s="1"/>
  <c r="EJ89" i="14" s="1"/>
  <c r="EK89" i="14" s="1"/>
  <c r="EL89" i="14" s="1"/>
  <c r="T472" i="14"/>
  <c r="EA472" i="14" s="1"/>
  <c r="EB472" i="14" s="1"/>
  <c r="EC472" i="14" s="1"/>
  <c r="ED472" i="14" s="1"/>
  <c r="EE472" i="14" s="1"/>
  <c r="EF472" i="14" s="1"/>
  <c r="EG472" i="14" s="1"/>
  <c r="EH472" i="14" s="1"/>
  <c r="EI472" i="14" s="1"/>
  <c r="EJ472" i="14" s="1"/>
  <c r="EK472" i="14" s="1"/>
  <c r="EL472" i="14" s="1"/>
  <c r="DP243" i="14"/>
  <c r="DQ243" i="14" s="1"/>
  <c r="DR243" i="14" s="1"/>
  <c r="DS243" i="14" s="1"/>
  <c r="DT243" i="14" s="1"/>
  <c r="DU243" i="14" s="1"/>
  <c r="DV243" i="14" s="1"/>
  <c r="DW243" i="14" s="1"/>
  <c r="DX243" i="14" s="1"/>
  <c r="DY243" i="14" s="1"/>
  <c r="DZ243" i="14" s="1"/>
  <c r="DO143" i="14"/>
  <c r="DP143" i="14" s="1"/>
  <c r="DQ143" i="14" s="1"/>
  <c r="DR143" i="14" s="1"/>
  <c r="DS143" i="14" s="1"/>
  <c r="DT143" i="14" s="1"/>
  <c r="DU143" i="14" s="1"/>
  <c r="DV143" i="14" s="1"/>
  <c r="DW143" i="14" s="1"/>
  <c r="DX143" i="14" s="1"/>
  <c r="DY143" i="14" s="1"/>
  <c r="DZ143" i="14" s="1"/>
  <c r="T438" i="14"/>
  <c r="EA438" i="14" s="1"/>
  <c r="EB438" i="14" s="1"/>
  <c r="EC438" i="14" s="1"/>
  <c r="ED438" i="14" s="1"/>
  <c r="EE438" i="14" s="1"/>
  <c r="EF438" i="14" s="1"/>
  <c r="EG438" i="14" s="1"/>
  <c r="EH438" i="14" s="1"/>
  <c r="EI438" i="14" s="1"/>
  <c r="EJ438" i="14" s="1"/>
  <c r="EK438" i="14" s="1"/>
  <c r="EL438" i="14" s="1"/>
  <c r="DP499" i="14"/>
  <c r="DQ499" i="14" s="1"/>
  <c r="DR499" i="14" s="1"/>
  <c r="DS499" i="14" s="1"/>
  <c r="DT499" i="14" s="1"/>
  <c r="DU499" i="14" s="1"/>
  <c r="DV499" i="14" s="1"/>
  <c r="DW499" i="14" s="1"/>
  <c r="DX499" i="14" s="1"/>
  <c r="DY499" i="14" s="1"/>
  <c r="DZ499" i="14" s="1"/>
  <c r="DP105" i="14"/>
  <c r="DQ105" i="14" s="1"/>
  <c r="DR105" i="14" s="1"/>
  <c r="DS105" i="14" s="1"/>
  <c r="DT105" i="14" s="1"/>
  <c r="DU105" i="14" s="1"/>
  <c r="DV105" i="14" s="1"/>
  <c r="DW105" i="14" s="1"/>
  <c r="DX105" i="14" s="1"/>
  <c r="DY105" i="14" s="1"/>
  <c r="DZ105" i="14" s="1"/>
  <c r="DP87" i="14"/>
  <c r="DQ87" i="14" s="1"/>
  <c r="DR87" i="14" s="1"/>
  <c r="DS87" i="14" s="1"/>
  <c r="DT87" i="14" s="1"/>
  <c r="DU87" i="14" s="1"/>
  <c r="DV87" i="14" s="1"/>
  <c r="DW87" i="14" s="1"/>
  <c r="DX87" i="14" s="1"/>
  <c r="DY87" i="14" s="1"/>
  <c r="DZ87" i="14" s="1"/>
  <c r="T161" i="14"/>
  <c r="EA161" i="14" s="1"/>
  <c r="EB161" i="14" s="1"/>
  <c r="EC161" i="14" s="1"/>
  <c r="ED161" i="14" s="1"/>
  <c r="EE161" i="14" s="1"/>
  <c r="EF161" i="14" s="1"/>
  <c r="EG161" i="14" s="1"/>
  <c r="EH161" i="14" s="1"/>
  <c r="EI161" i="14" s="1"/>
  <c r="EJ161" i="14" s="1"/>
  <c r="EK161" i="14" s="1"/>
  <c r="EL161" i="14" s="1"/>
  <c r="T460" i="14"/>
  <c r="EA460" i="14" s="1"/>
  <c r="EB460" i="14" s="1"/>
  <c r="EC460" i="14" s="1"/>
  <c r="ED460" i="14" s="1"/>
  <c r="EE460" i="14" s="1"/>
  <c r="EF460" i="14" s="1"/>
  <c r="EG460" i="14" s="1"/>
  <c r="EH460" i="14" s="1"/>
  <c r="EI460" i="14" s="1"/>
  <c r="EJ460" i="14" s="1"/>
  <c r="EK460" i="14" s="1"/>
  <c r="EL460" i="14" s="1"/>
  <c r="S29" i="14"/>
  <c r="DO29" i="14" s="1"/>
  <c r="T383" i="14"/>
  <c r="EA383" i="14" s="1"/>
  <c r="EB383" i="14" s="1"/>
  <c r="EC383" i="14" s="1"/>
  <c r="ED383" i="14" s="1"/>
  <c r="EE383" i="14" s="1"/>
  <c r="EF383" i="14" s="1"/>
  <c r="EG383" i="14" s="1"/>
  <c r="EH383" i="14" s="1"/>
  <c r="EI383" i="14" s="1"/>
  <c r="EJ383" i="14" s="1"/>
  <c r="EK383" i="14" s="1"/>
  <c r="EL383" i="14" s="1"/>
  <c r="DP337" i="14"/>
  <c r="DQ337" i="14" s="1"/>
  <c r="DR337" i="14" s="1"/>
  <c r="DS337" i="14" s="1"/>
  <c r="DT337" i="14" s="1"/>
  <c r="DU337" i="14" s="1"/>
  <c r="DV337" i="14" s="1"/>
  <c r="DW337" i="14" s="1"/>
  <c r="DX337" i="14" s="1"/>
  <c r="DY337" i="14" s="1"/>
  <c r="DZ337" i="14" s="1"/>
  <c r="T432" i="14"/>
  <c r="EA432" i="14" s="1"/>
  <c r="EB432" i="14" s="1"/>
  <c r="EC432" i="14" s="1"/>
  <c r="ED432" i="14" s="1"/>
  <c r="EE432" i="14" s="1"/>
  <c r="EF432" i="14" s="1"/>
  <c r="EG432" i="14" s="1"/>
  <c r="EH432" i="14" s="1"/>
  <c r="EI432" i="14" s="1"/>
  <c r="EJ432" i="14" s="1"/>
  <c r="EK432" i="14" s="1"/>
  <c r="EL432" i="14" s="1"/>
  <c r="BB157" i="16"/>
  <c r="DP95" i="14"/>
  <c r="DQ95" i="14" s="1"/>
  <c r="DR95" i="14" s="1"/>
  <c r="DS95" i="14" s="1"/>
  <c r="DT95" i="14" s="1"/>
  <c r="DU95" i="14" s="1"/>
  <c r="DV95" i="14" s="1"/>
  <c r="DW95" i="14" s="1"/>
  <c r="DX95" i="14" s="1"/>
  <c r="DY95" i="14" s="1"/>
  <c r="DZ95" i="14" s="1"/>
  <c r="T484" i="14"/>
  <c r="EA484" i="14" s="1"/>
  <c r="EB484" i="14" s="1"/>
  <c r="EC484" i="14" s="1"/>
  <c r="ED484" i="14" s="1"/>
  <c r="EE484" i="14" s="1"/>
  <c r="EF484" i="14" s="1"/>
  <c r="EG484" i="14" s="1"/>
  <c r="EH484" i="14" s="1"/>
  <c r="EI484" i="14" s="1"/>
  <c r="EJ484" i="14" s="1"/>
  <c r="EK484" i="14" s="1"/>
  <c r="EL484" i="14" s="1"/>
  <c r="DP178" i="14"/>
  <c r="DQ178" i="14" s="1"/>
  <c r="DR178" i="14" s="1"/>
  <c r="DS178" i="14" s="1"/>
  <c r="DT178" i="14" s="1"/>
  <c r="DU178" i="14" s="1"/>
  <c r="DV178" i="14" s="1"/>
  <c r="DW178" i="14" s="1"/>
  <c r="DX178" i="14" s="1"/>
  <c r="DY178" i="14" s="1"/>
  <c r="DZ178" i="14" s="1"/>
  <c r="DO377" i="14"/>
  <c r="DP377" i="14" s="1"/>
  <c r="DQ377" i="14" s="1"/>
  <c r="DR377" i="14" s="1"/>
  <c r="DS377" i="14" s="1"/>
  <c r="DT377" i="14" s="1"/>
  <c r="DU377" i="14" s="1"/>
  <c r="DV377" i="14" s="1"/>
  <c r="DW377" i="14" s="1"/>
  <c r="DX377" i="14" s="1"/>
  <c r="DY377" i="14" s="1"/>
  <c r="DZ377" i="14" s="1"/>
  <c r="T274" i="14"/>
  <c r="EA274" i="14" s="1"/>
  <c r="EB274" i="14" s="1"/>
  <c r="EC274" i="14" s="1"/>
  <c r="ED274" i="14" s="1"/>
  <c r="EE274" i="14" s="1"/>
  <c r="EF274" i="14" s="1"/>
  <c r="EG274" i="14" s="1"/>
  <c r="EH274" i="14" s="1"/>
  <c r="EI274" i="14" s="1"/>
  <c r="EJ274" i="14" s="1"/>
  <c r="EK274" i="14" s="1"/>
  <c r="EL274" i="14" s="1"/>
  <c r="T411" i="14"/>
  <c r="EA411" i="14" s="1"/>
  <c r="EB411" i="14" s="1"/>
  <c r="EC411" i="14" s="1"/>
  <c r="ED411" i="14" s="1"/>
  <c r="EE411" i="14" s="1"/>
  <c r="EF411" i="14" s="1"/>
  <c r="EG411" i="14" s="1"/>
  <c r="EH411" i="14" s="1"/>
  <c r="EI411" i="14" s="1"/>
  <c r="EJ411" i="14" s="1"/>
  <c r="EK411" i="14" s="1"/>
  <c r="EL411" i="14" s="1"/>
  <c r="DP200" i="14"/>
  <c r="DQ200" i="14" s="1"/>
  <c r="DR200" i="14" s="1"/>
  <c r="DS200" i="14" s="1"/>
  <c r="DT200" i="14" s="1"/>
  <c r="DU200" i="14" s="1"/>
  <c r="DV200" i="14" s="1"/>
  <c r="DW200" i="14" s="1"/>
  <c r="DX200" i="14" s="1"/>
  <c r="DY200" i="14" s="1"/>
  <c r="DZ200" i="14" s="1"/>
  <c r="DP186" i="14"/>
  <c r="DQ186" i="14" s="1"/>
  <c r="DR186" i="14" s="1"/>
  <c r="DS186" i="14" s="1"/>
  <c r="DT186" i="14" s="1"/>
  <c r="DU186" i="14" s="1"/>
  <c r="DV186" i="14" s="1"/>
  <c r="DW186" i="14" s="1"/>
  <c r="DX186" i="14" s="1"/>
  <c r="DY186" i="14" s="1"/>
  <c r="DZ186" i="14" s="1"/>
  <c r="T453" i="14"/>
  <c r="EA453" i="14" s="1"/>
  <c r="EB453" i="14" s="1"/>
  <c r="EC453" i="14" s="1"/>
  <c r="ED453" i="14" s="1"/>
  <c r="EE453" i="14" s="1"/>
  <c r="EF453" i="14" s="1"/>
  <c r="EG453" i="14" s="1"/>
  <c r="EH453" i="14" s="1"/>
  <c r="EI453" i="14" s="1"/>
  <c r="EJ453" i="14" s="1"/>
  <c r="EK453" i="14" s="1"/>
  <c r="EL453" i="14" s="1"/>
  <c r="S196" i="14"/>
  <c r="DO196" i="14" s="1"/>
  <c r="T202" i="14"/>
  <c r="EA202" i="14" s="1"/>
  <c r="EB202" i="14" s="1"/>
  <c r="EC202" i="14" s="1"/>
  <c r="ED202" i="14" s="1"/>
  <c r="EE202" i="14" s="1"/>
  <c r="EF202" i="14" s="1"/>
  <c r="EG202" i="14" s="1"/>
  <c r="EH202" i="14" s="1"/>
  <c r="EI202" i="14" s="1"/>
  <c r="EJ202" i="14" s="1"/>
  <c r="EK202" i="14" s="1"/>
  <c r="EL202" i="14" s="1"/>
  <c r="DP61" i="14"/>
  <c r="DQ61" i="14" s="1"/>
  <c r="DR61" i="14" s="1"/>
  <c r="DS61" i="14" s="1"/>
  <c r="DT61" i="14" s="1"/>
  <c r="DU61" i="14" s="1"/>
  <c r="DV61" i="14" s="1"/>
  <c r="DW61" i="14" s="1"/>
  <c r="DX61" i="14" s="1"/>
  <c r="DY61" i="14" s="1"/>
  <c r="DZ61" i="14" s="1"/>
  <c r="DP457" i="14"/>
  <c r="DQ457" i="14" s="1"/>
  <c r="DR457" i="14" s="1"/>
  <c r="DS457" i="14" s="1"/>
  <c r="DT457" i="14" s="1"/>
  <c r="DU457" i="14" s="1"/>
  <c r="DV457" i="14" s="1"/>
  <c r="DW457" i="14" s="1"/>
  <c r="DX457" i="14" s="1"/>
  <c r="DY457" i="14" s="1"/>
  <c r="DZ457" i="14" s="1"/>
  <c r="DP183" i="14"/>
  <c r="T109" i="14"/>
  <c r="EA109" i="14" s="1"/>
  <c r="EB109" i="14" s="1"/>
  <c r="EC109" i="14" s="1"/>
  <c r="ED109" i="14" s="1"/>
  <c r="EE109" i="14" s="1"/>
  <c r="EF109" i="14" s="1"/>
  <c r="EG109" i="14" s="1"/>
  <c r="EH109" i="14" s="1"/>
  <c r="EI109" i="14" s="1"/>
  <c r="EJ109" i="14" s="1"/>
  <c r="EK109" i="14" s="1"/>
  <c r="EL109" i="14" s="1"/>
  <c r="T177" i="14"/>
  <c r="EA177" i="14" s="1"/>
  <c r="EB177" i="14" s="1"/>
  <c r="EC177" i="14" s="1"/>
  <c r="ED177" i="14" s="1"/>
  <c r="EE177" i="14" s="1"/>
  <c r="EF177" i="14" s="1"/>
  <c r="EG177" i="14" s="1"/>
  <c r="EH177" i="14" s="1"/>
  <c r="EI177" i="14" s="1"/>
  <c r="EJ177" i="14" s="1"/>
  <c r="EK177" i="14" s="1"/>
  <c r="EL177" i="14" s="1"/>
  <c r="DP309" i="14"/>
  <c r="DQ309" i="14" s="1"/>
  <c r="DR309" i="14" s="1"/>
  <c r="DS309" i="14" s="1"/>
  <c r="DT309" i="14" s="1"/>
  <c r="DU309" i="14" s="1"/>
  <c r="DV309" i="14" s="1"/>
  <c r="DW309" i="14" s="1"/>
  <c r="DX309" i="14" s="1"/>
  <c r="DY309" i="14" s="1"/>
  <c r="DZ309" i="14" s="1"/>
  <c r="T356" i="14"/>
  <c r="EA356" i="14" s="1"/>
  <c r="EB356" i="14" s="1"/>
  <c r="EC356" i="14" s="1"/>
  <c r="ED356" i="14" s="1"/>
  <c r="EE356" i="14" s="1"/>
  <c r="EF356" i="14" s="1"/>
  <c r="EG356" i="14" s="1"/>
  <c r="EH356" i="14" s="1"/>
  <c r="EI356" i="14" s="1"/>
  <c r="EJ356" i="14" s="1"/>
  <c r="EK356" i="14" s="1"/>
  <c r="EL356" i="14" s="1"/>
  <c r="AU16" i="10"/>
  <c r="AU41" i="10" s="1"/>
  <c r="AU87" i="10" s="1"/>
  <c r="T441" i="14"/>
  <c r="EA441" i="14" s="1"/>
  <c r="EB441" i="14" s="1"/>
  <c r="EC441" i="14" s="1"/>
  <c r="ED441" i="14" s="1"/>
  <c r="EE441" i="14" s="1"/>
  <c r="EF441" i="14" s="1"/>
  <c r="EG441" i="14" s="1"/>
  <c r="EH441" i="14" s="1"/>
  <c r="EI441" i="14" s="1"/>
  <c r="EJ441" i="14" s="1"/>
  <c r="EK441" i="14" s="1"/>
  <c r="EL441" i="14" s="1"/>
  <c r="DP399" i="14"/>
  <c r="DQ399" i="14" s="1"/>
  <c r="DR399" i="14" s="1"/>
  <c r="DS399" i="14" s="1"/>
  <c r="DT399" i="14" s="1"/>
  <c r="DU399" i="14" s="1"/>
  <c r="DV399" i="14" s="1"/>
  <c r="DW399" i="14" s="1"/>
  <c r="DX399" i="14" s="1"/>
  <c r="DY399" i="14" s="1"/>
  <c r="DZ399" i="14" s="1"/>
  <c r="DP367" i="14"/>
  <c r="DQ367" i="14" s="1"/>
  <c r="DR367" i="14" s="1"/>
  <c r="DS367" i="14" s="1"/>
  <c r="DT367" i="14" s="1"/>
  <c r="DU367" i="14" s="1"/>
  <c r="DV367" i="14" s="1"/>
  <c r="DW367" i="14" s="1"/>
  <c r="DX367" i="14" s="1"/>
  <c r="DY367" i="14" s="1"/>
  <c r="DZ367" i="14" s="1"/>
  <c r="S425" i="14"/>
  <c r="DO425" i="14" s="1"/>
  <c r="DP425" i="14" s="1"/>
  <c r="DQ425" i="14" s="1"/>
  <c r="DR425" i="14" s="1"/>
  <c r="DS425" i="14" s="1"/>
  <c r="DT425" i="14" s="1"/>
  <c r="DU425" i="14" s="1"/>
  <c r="DV425" i="14" s="1"/>
  <c r="DW425" i="14" s="1"/>
  <c r="DX425" i="14" s="1"/>
  <c r="DY425" i="14" s="1"/>
  <c r="DZ425" i="14" s="1"/>
  <c r="DO135" i="14"/>
  <c r="DP135" i="14" s="1"/>
  <c r="DQ135" i="14" s="1"/>
  <c r="DR135" i="14" s="1"/>
  <c r="DS135" i="14" s="1"/>
  <c r="DT135" i="14" s="1"/>
  <c r="DU135" i="14" s="1"/>
  <c r="DV135" i="14" s="1"/>
  <c r="DW135" i="14" s="1"/>
  <c r="DX135" i="14" s="1"/>
  <c r="DY135" i="14" s="1"/>
  <c r="DZ135" i="14" s="1"/>
  <c r="DP365" i="14"/>
  <c r="DQ365" i="14" s="1"/>
  <c r="DR365" i="14" s="1"/>
  <c r="DS365" i="14" s="1"/>
  <c r="DT365" i="14" s="1"/>
  <c r="DU365" i="14" s="1"/>
  <c r="DV365" i="14" s="1"/>
  <c r="DW365" i="14" s="1"/>
  <c r="DX365" i="14" s="1"/>
  <c r="DY365" i="14" s="1"/>
  <c r="DZ365" i="14" s="1"/>
  <c r="T478" i="14"/>
  <c r="EA478" i="14" s="1"/>
  <c r="EB478" i="14" s="1"/>
  <c r="EC478" i="14" s="1"/>
  <c r="ED478" i="14" s="1"/>
  <c r="EE478" i="14" s="1"/>
  <c r="EF478" i="14" s="1"/>
  <c r="EG478" i="14" s="1"/>
  <c r="EH478" i="14" s="1"/>
  <c r="EI478" i="14" s="1"/>
  <c r="EJ478" i="14" s="1"/>
  <c r="EK478" i="14" s="1"/>
  <c r="EL478" i="14" s="1"/>
  <c r="T164" i="14"/>
  <c r="EA164" i="14" s="1"/>
  <c r="EB164" i="14" s="1"/>
  <c r="EC164" i="14" s="1"/>
  <c r="ED164" i="14" s="1"/>
  <c r="EE164" i="14" s="1"/>
  <c r="EF164" i="14" s="1"/>
  <c r="EG164" i="14" s="1"/>
  <c r="EH164" i="14" s="1"/>
  <c r="EI164" i="14" s="1"/>
  <c r="EJ164" i="14" s="1"/>
  <c r="EK164" i="14" s="1"/>
  <c r="EL164" i="14" s="1"/>
  <c r="S167" i="14"/>
  <c r="DO167" i="14" s="1"/>
  <c r="DP198" i="14"/>
  <c r="DQ198" i="14" s="1"/>
  <c r="DR198" i="14" s="1"/>
  <c r="DS198" i="14" s="1"/>
  <c r="DT198" i="14" s="1"/>
  <c r="DU198" i="14" s="1"/>
  <c r="DV198" i="14" s="1"/>
  <c r="DW198" i="14" s="1"/>
  <c r="DX198" i="14" s="1"/>
  <c r="DY198" i="14" s="1"/>
  <c r="DZ198" i="14" s="1"/>
  <c r="T23" i="14"/>
  <c r="EA23" i="14" s="1"/>
  <c r="EB23" i="14" s="1"/>
  <c r="EC23" i="14" s="1"/>
  <c r="ED23" i="14" s="1"/>
  <c r="EE23" i="14" s="1"/>
  <c r="EF23" i="14" s="1"/>
  <c r="EG23" i="14" s="1"/>
  <c r="EH23" i="14" s="1"/>
  <c r="EI23" i="14" s="1"/>
  <c r="EJ23" i="14" s="1"/>
  <c r="EK23" i="14" s="1"/>
  <c r="EL23" i="14" s="1"/>
  <c r="DP233" i="14"/>
  <c r="DQ233" i="14" s="1"/>
  <c r="DR233" i="14" s="1"/>
  <c r="DS233" i="14" s="1"/>
  <c r="DT233" i="14" s="1"/>
  <c r="DU233" i="14" s="1"/>
  <c r="DV233" i="14" s="1"/>
  <c r="DW233" i="14" s="1"/>
  <c r="DX233" i="14" s="1"/>
  <c r="DY233" i="14" s="1"/>
  <c r="DZ233" i="14" s="1"/>
  <c r="T336" i="14"/>
  <c r="EA336" i="14" s="1"/>
  <c r="EB336" i="14" s="1"/>
  <c r="EC336" i="14" s="1"/>
  <c r="ED336" i="14" s="1"/>
  <c r="EE336" i="14" s="1"/>
  <c r="EF336" i="14" s="1"/>
  <c r="EG336" i="14" s="1"/>
  <c r="EH336" i="14" s="1"/>
  <c r="EI336" i="14" s="1"/>
  <c r="EJ336" i="14" s="1"/>
  <c r="EK336" i="14" s="1"/>
  <c r="EL336" i="14" s="1"/>
  <c r="S165" i="14"/>
  <c r="DO165" i="14" s="1"/>
  <c r="DP165" i="14" s="1"/>
  <c r="DQ165" i="14" s="1"/>
  <c r="DR165" i="14" s="1"/>
  <c r="DS165" i="14" s="1"/>
  <c r="DT165" i="14" s="1"/>
  <c r="DU165" i="14" s="1"/>
  <c r="DV165" i="14" s="1"/>
  <c r="DW165" i="14" s="1"/>
  <c r="DX165" i="14" s="1"/>
  <c r="DY165" i="14" s="1"/>
  <c r="DZ165" i="14" s="1"/>
  <c r="S498" i="14"/>
  <c r="DO498" i="14" s="1"/>
  <c r="DP498" i="14" s="1"/>
  <c r="DQ498" i="14" s="1"/>
  <c r="DR498" i="14" s="1"/>
  <c r="DS498" i="14" s="1"/>
  <c r="DT498" i="14" s="1"/>
  <c r="DU498" i="14" s="1"/>
  <c r="DV498" i="14" s="1"/>
  <c r="DW498" i="14" s="1"/>
  <c r="DX498" i="14" s="1"/>
  <c r="DY498" i="14" s="1"/>
  <c r="DZ498" i="14" s="1"/>
  <c r="AS174" i="10"/>
  <c r="BC157" i="23" s="1"/>
  <c r="T171" i="14"/>
  <c r="EA171" i="14" s="1"/>
  <c r="EB171" i="14" s="1"/>
  <c r="EC171" i="14" s="1"/>
  <c r="ED171" i="14" s="1"/>
  <c r="EE171" i="14" s="1"/>
  <c r="EF171" i="14" s="1"/>
  <c r="EG171" i="14" s="1"/>
  <c r="EH171" i="14" s="1"/>
  <c r="EI171" i="14" s="1"/>
  <c r="EJ171" i="14" s="1"/>
  <c r="EK171" i="14" s="1"/>
  <c r="EL171" i="14" s="1"/>
  <c r="DO97" i="14"/>
  <c r="DP97" i="14" s="1"/>
  <c r="DQ97" i="14" s="1"/>
  <c r="DR97" i="14" s="1"/>
  <c r="DS97" i="14" s="1"/>
  <c r="DT97" i="14" s="1"/>
  <c r="DU97" i="14" s="1"/>
  <c r="DV97" i="14" s="1"/>
  <c r="DW97" i="14" s="1"/>
  <c r="DX97" i="14" s="1"/>
  <c r="DY97" i="14" s="1"/>
  <c r="DZ97" i="14" s="1"/>
  <c r="S137" i="14"/>
  <c r="DO137" i="14" s="1"/>
  <c r="DP137" i="14" s="1"/>
  <c r="DQ137" i="14" s="1"/>
  <c r="DR137" i="14" s="1"/>
  <c r="DS137" i="14" s="1"/>
  <c r="DT137" i="14" s="1"/>
  <c r="DU137" i="14" s="1"/>
  <c r="DV137" i="14" s="1"/>
  <c r="DW137" i="14" s="1"/>
  <c r="DX137" i="14" s="1"/>
  <c r="DY137" i="14" s="1"/>
  <c r="DZ137" i="14" s="1"/>
  <c r="DP318" i="14"/>
  <c r="DQ318" i="14" s="1"/>
  <c r="DR318" i="14" s="1"/>
  <c r="DS318" i="14" s="1"/>
  <c r="DT318" i="14" s="1"/>
  <c r="DU318" i="14" s="1"/>
  <c r="DV318" i="14" s="1"/>
  <c r="DW318" i="14" s="1"/>
  <c r="DX318" i="14" s="1"/>
  <c r="DY318" i="14" s="1"/>
  <c r="DZ318" i="14" s="1"/>
  <c r="T38" i="14"/>
  <c r="EA38" i="14" s="1"/>
  <c r="EB38" i="14" s="1"/>
  <c r="EC38" i="14" s="1"/>
  <c r="ED38" i="14" s="1"/>
  <c r="EE38" i="14" s="1"/>
  <c r="EF38" i="14" s="1"/>
  <c r="EG38" i="14" s="1"/>
  <c r="EH38" i="14" s="1"/>
  <c r="EI38" i="14" s="1"/>
  <c r="EJ38" i="14" s="1"/>
  <c r="EK38" i="14" s="1"/>
  <c r="EL38" i="14" s="1"/>
  <c r="DO467" i="14"/>
  <c r="DP467" i="14" s="1"/>
  <c r="DQ467" i="14" s="1"/>
  <c r="DR467" i="14" s="1"/>
  <c r="DS467" i="14" s="1"/>
  <c r="DT467" i="14" s="1"/>
  <c r="DU467" i="14" s="1"/>
  <c r="DV467" i="14" s="1"/>
  <c r="DW467" i="14" s="1"/>
  <c r="DX467" i="14" s="1"/>
  <c r="DY467" i="14" s="1"/>
  <c r="DZ467" i="14" s="1"/>
  <c r="S158" i="14"/>
  <c r="DO158" i="14" s="1"/>
  <c r="DO357" i="14"/>
  <c r="DP357" i="14" s="1"/>
  <c r="DQ357" i="14" s="1"/>
  <c r="DR357" i="14" s="1"/>
  <c r="DS357" i="14" s="1"/>
  <c r="DT357" i="14" s="1"/>
  <c r="DU357" i="14" s="1"/>
  <c r="DV357" i="14" s="1"/>
  <c r="DW357" i="14" s="1"/>
  <c r="DX357" i="14" s="1"/>
  <c r="DY357" i="14" s="1"/>
  <c r="DZ357" i="14" s="1"/>
  <c r="T44" i="14"/>
  <c r="EA44" i="14" s="1"/>
  <c r="EB44" i="14" s="1"/>
  <c r="EC44" i="14" s="1"/>
  <c r="ED44" i="14" s="1"/>
  <c r="EE44" i="14" s="1"/>
  <c r="EF44" i="14" s="1"/>
  <c r="EG44" i="14" s="1"/>
  <c r="EH44" i="14" s="1"/>
  <c r="EI44" i="14" s="1"/>
  <c r="EJ44" i="14" s="1"/>
  <c r="EK44" i="14" s="1"/>
  <c r="EL44" i="14" s="1"/>
  <c r="DO360" i="14"/>
  <c r="DP360" i="14" s="1"/>
  <c r="DQ360" i="14" s="1"/>
  <c r="DR360" i="14" s="1"/>
  <c r="DS360" i="14" s="1"/>
  <c r="DT360" i="14" s="1"/>
  <c r="DU360" i="14" s="1"/>
  <c r="DV360" i="14" s="1"/>
  <c r="DW360" i="14" s="1"/>
  <c r="DX360" i="14" s="1"/>
  <c r="DY360" i="14" s="1"/>
  <c r="DZ360" i="14" s="1"/>
  <c r="S323" i="14"/>
  <c r="DO323" i="14" s="1"/>
  <c r="DP323" i="14" s="1"/>
  <c r="DQ323" i="14" s="1"/>
  <c r="DR323" i="14" s="1"/>
  <c r="DS323" i="14" s="1"/>
  <c r="DT323" i="14" s="1"/>
  <c r="DU323" i="14" s="1"/>
  <c r="DV323" i="14" s="1"/>
  <c r="DW323" i="14" s="1"/>
  <c r="DX323" i="14" s="1"/>
  <c r="DY323" i="14" s="1"/>
  <c r="DZ323" i="14" s="1"/>
  <c r="DO469" i="14"/>
  <c r="DP469" i="14" s="1"/>
  <c r="DQ469" i="14" s="1"/>
  <c r="DR469" i="14" s="1"/>
  <c r="DS469" i="14" s="1"/>
  <c r="DT469" i="14" s="1"/>
  <c r="DU469" i="14" s="1"/>
  <c r="DV469" i="14" s="1"/>
  <c r="DW469" i="14" s="1"/>
  <c r="DX469" i="14" s="1"/>
  <c r="DY469" i="14" s="1"/>
  <c r="DZ469" i="14" s="1"/>
  <c r="T381" i="14"/>
  <c r="EA381" i="14" s="1"/>
  <c r="EB381" i="14" s="1"/>
  <c r="EC381" i="14" s="1"/>
  <c r="ED381" i="14" s="1"/>
  <c r="EE381" i="14" s="1"/>
  <c r="EF381" i="14" s="1"/>
  <c r="EG381" i="14" s="1"/>
  <c r="EH381" i="14" s="1"/>
  <c r="EI381" i="14" s="1"/>
  <c r="EJ381" i="14" s="1"/>
  <c r="EK381" i="14" s="1"/>
  <c r="EL381" i="14" s="1"/>
  <c r="S39" i="14"/>
  <c r="DO39" i="14" s="1"/>
  <c r="DP39" i="14" s="1"/>
  <c r="DQ39" i="14" s="1"/>
  <c r="DR39" i="14" s="1"/>
  <c r="DS39" i="14" s="1"/>
  <c r="DT39" i="14" s="1"/>
  <c r="DU39" i="14" s="1"/>
  <c r="DV39" i="14" s="1"/>
  <c r="DW39" i="14" s="1"/>
  <c r="DX39" i="14" s="1"/>
  <c r="DY39" i="14" s="1"/>
  <c r="DZ39" i="14" s="1"/>
  <c r="T203" i="14"/>
  <c r="EA203" i="14" s="1"/>
  <c r="EB203" i="14" s="1"/>
  <c r="EC203" i="14" s="1"/>
  <c r="ED203" i="14" s="1"/>
  <c r="EE203" i="14" s="1"/>
  <c r="EF203" i="14" s="1"/>
  <c r="EG203" i="14" s="1"/>
  <c r="EH203" i="14" s="1"/>
  <c r="EI203" i="14" s="1"/>
  <c r="EJ203" i="14" s="1"/>
  <c r="EK203" i="14" s="1"/>
  <c r="EL203" i="14" s="1"/>
  <c r="DP248" i="14"/>
  <c r="DQ248" i="14" s="1"/>
  <c r="DR248" i="14" s="1"/>
  <c r="DS248" i="14" s="1"/>
  <c r="DT248" i="14" s="1"/>
  <c r="DU248" i="14" s="1"/>
  <c r="DV248" i="14" s="1"/>
  <c r="DW248" i="14" s="1"/>
  <c r="DX248" i="14" s="1"/>
  <c r="DY248" i="14" s="1"/>
  <c r="DZ248" i="14" s="1"/>
  <c r="DP148" i="14"/>
  <c r="DQ148" i="14" s="1"/>
  <c r="DR148" i="14" s="1"/>
  <c r="DS148" i="14" s="1"/>
  <c r="DT148" i="14" s="1"/>
  <c r="DU148" i="14" s="1"/>
  <c r="DV148" i="14" s="1"/>
  <c r="DW148" i="14" s="1"/>
  <c r="DX148" i="14" s="1"/>
  <c r="DY148" i="14" s="1"/>
  <c r="DZ148" i="14" s="1"/>
  <c r="DO118" i="14"/>
  <c r="DP118" i="14" s="1"/>
  <c r="DQ118" i="14" s="1"/>
  <c r="DR118" i="14" s="1"/>
  <c r="DS118" i="14" s="1"/>
  <c r="DT118" i="14" s="1"/>
  <c r="DU118" i="14" s="1"/>
  <c r="DV118" i="14" s="1"/>
  <c r="DW118" i="14" s="1"/>
  <c r="DX118" i="14" s="1"/>
  <c r="DY118" i="14" s="1"/>
  <c r="DZ118" i="14" s="1"/>
  <c r="T403" i="14"/>
  <c r="EA403" i="14" s="1"/>
  <c r="EB403" i="14" s="1"/>
  <c r="EC403" i="14" s="1"/>
  <c r="ED403" i="14" s="1"/>
  <c r="EE403" i="14" s="1"/>
  <c r="EF403" i="14" s="1"/>
  <c r="EG403" i="14" s="1"/>
  <c r="EH403" i="14" s="1"/>
  <c r="EI403" i="14" s="1"/>
  <c r="EJ403" i="14" s="1"/>
  <c r="EK403" i="14" s="1"/>
  <c r="EL403" i="14" s="1"/>
  <c r="T154" i="14"/>
  <c r="EA154" i="14" s="1"/>
  <c r="EB154" i="14" s="1"/>
  <c r="EC154" i="14" s="1"/>
  <c r="ED154" i="14" s="1"/>
  <c r="EE154" i="14" s="1"/>
  <c r="EF154" i="14" s="1"/>
  <c r="EG154" i="14" s="1"/>
  <c r="EH154" i="14" s="1"/>
  <c r="EI154" i="14" s="1"/>
  <c r="EJ154" i="14" s="1"/>
  <c r="EK154" i="14" s="1"/>
  <c r="EL154" i="14" s="1"/>
  <c r="T334" i="14"/>
  <c r="EA334" i="14" s="1"/>
  <c r="EB334" i="14" s="1"/>
  <c r="EC334" i="14" s="1"/>
  <c r="ED334" i="14" s="1"/>
  <c r="EE334" i="14" s="1"/>
  <c r="EF334" i="14" s="1"/>
  <c r="EG334" i="14" s="1"/>
  <c r="EH334" i="14" s="1"/>
  <c r="EI334" i="14" s="1"/>
  <c r="EJ334" i="14" s="1"/>
  <c r="EK334" i="14" s="1"/>
  <c r="EL334" i="14" s="1"/>
  <c r="DP342" i="14"/>
  <c r="DQ342" i="14" s="1"/>
  <c r="DR342" i="14" s="1"/>
  <c r="DS342" i="14" s="1"/>
  <c r="DT342" i="14" s="1"/>
  <c r="DU342" i="14" s="1"/>
  <c r="DV342" i="14" s="1"/>
  <c r="DW342" i="14" s="1"/>
  <c r="DX342" i="14" s="1"/>
  <c r="DY342" i="14" s="1"/>
  <c r="DZ342" i="14" s="1"/>
  <c r="S146" i="14"/>
  <c r="T226" i="14"/>
  <c r="EA226" i="14" s="1"/>
  <c r="EB226" i="14" s="1"/>
  <c r="EC226" i="14" s="1"/>
  <c r="ED226" i="14" s="1"/>
  <c r="EE226" i="14" s="1"/>
  <c r="EF226" i="14" s="1"/>
  <c r="EG226" i="14" s="1"/>
  <c r="EH226" i="14" s="1"/>
  <c r="EI226" i="14" s="1"/>
  <c r="EJ226" i="14" s="1"/>
  <c r="EK226" i="14" s="1"/>
  <c r="EL226" i="14" s="1"/>
  <c r="DP254" i="14"/>
  <c r="DQ254" i="14" s="1"/>
  <c r="DR254" i="14" s="1"/>
  <c r="DS254" i="14" s="1"/>
  <c r="DT254" i="14" s="1"/>
  <c r="DU254" i="14" s="1"/>
  <c r="DV254" i="14" s="1"/>
  <c r="DW254" i="14" s="1"/>
  <c r="DX254" i="14" s="1"/>
  <c r="DY254" i="14" s="1"/>
  <c r="DZ254" i="14" s="1"/>
  <c r="DP175" i="14"/>
  <c r="DQ175" i="14" s="1"/>
  <c r="DR175" i="14" s="1"/>
  <c r="DS175" i="14" s="1"/>
  <c r="DT175" i="14" s="1"/>
  <c r="DU175" i="14" s="1"/>
  <c r="DV175" i="14" s="1"/>
  <c r="DW175" i="14" s="1"/>
  <c r="DX175" i="14" s="1"/>
  <c r="DY175" i="14" s="1"/>
  <c r="DZ175" i="14" s="1"/>
  <c r="DO392" i="14"/>
  <c r="T483" i="14"/>
  <c r="EA483" i="14" s="1"/>
  <c r="EB483" i="14" s="1"/>
  <c r="EC483" i="14" s="1"/>
  <c r="ED483" i="14" s="1"/>
  <c r="EE483" i="14" s="1"/>
  <c r="EF483" i="14" s="1"/>
  <c r="EG483" i="14" s="1"/>
  <c r="EH483" i="14" s="1"/>
  <c r="EI483" i="14" s="1"/>
  <c r="EJ483" i="14" s="1"/>
  <c r="EK483" i="14" s="1"/>
  <c r="EL483" i="14" s="1"/>
  <c r="T300" i="14"/>
  <c r="EA300" i="14" s="1"/>
  <c r="EB300" i="14" s="1"/>
  <c r="EC300" i="14" s="1"/>
  <c r="ED300" i="14" s="1"/>
  <c r="EE300" i="14" s="1"/>
  <c r="EF300" i="14" s="1"/>
  <c r="EG300" i="14" s="1"/>
  <c r="EH300" i="14" s="1"/>
  <c r="EI300" i="14" s="1"/>
  <c r="EJ300" i="14" s="1"/>
  <c r="EK300" i="14" s="1"/>
  <c r="EL300" i="14" s="1"/>
  <c r="T491" i="14"/>
  <c r="EA491" i="14" s="1"/>
  <c r="EB491" i="14" s="1"/>
  <c r="EC491" i="14" s="1"/>
  <c r="ED491" i="14" s="1"/>
  <c r="EE491" i="14" s="1"/>
  <c r="EF491" i="14" s="1"/>
  <c r="EG491" i="14" s="1"/>
  <c r="EH491" i="14" s="1"/>
  <c r="EI491" i="14" s="1"/>
  <c r="EJ491" i="14" s="1"/>
  <c r="EK491" i="14" s="1"/>
  <c r="EL491" i="14" s="1"/>
  <c r="M50" i="11"/>
  <c r="AT103" i="10"/>
  <c r="AT174" i="10" s="1"/>
  <c r="BD157" i="23" s="1"/>
  <c r="AT81" i="10"/>
  <c r="AT84" i="10" s="1"/>
  <c r="AT87" i="10"/>
  <c r="AT91" i="10" s="1"/>
  <c r="T375" i="14"/>
  <c r="EA375" i="14" s="1"/>
  <c r="EB375" i="14" s="1"/>
  <c r="EC375" i="14" s="1"/>
  <c r="ED375" i="14" s="1"/>
  <c r="EE375" i="14" s="1"/>
  <c r="EF375" i="14" s="1"/>
  <c r="EG375" i="14" s="1"/>
  <c r="EH375" i="14" s="1"/>
  <c r="EI375" i="14" s="1"/>
  <c r="EJ375" i="14" s="1"/>
  <c r="EK375" i="14" s="1"/>
  <c r="EL375" i="14" s="1"/>
  <c r="DO103" i="14"/>
  <c r="DP103" i="14" s="1"/>
  <c r="DQ103" i="14" s="1"/>
  <c r="DR103" i="14" s="1"/>
  <c r="DS103" i="14" s="1"/>
  <c r="DT103" i="14" s="1"/>
  <c r="DU103" i="14" s="1"/>
  <c r="DV103" i="14" s="1"/>
  <c r="DW103" i="14" s="1"/>
  <c r="DX103" i="14" s="1"/>
  <c r="DY103" i="14" s="1"/>
  <c r="DZ103" i="14" s="1"/>
  <c r="T215" i="14"/>
  <c r="EA215" i="14" s="1"/>
  <c r="EB215" i="14" s="1"/>
  <c r="EC215" i="14" s="1"/>
  <c r="ED215" i="14" s="1"/>
  <c r="EE215" i="14" s="1"/>
  <c r="EF215" i="14" s="1"/>
  <c r="EG215" i="14" s="1"/>
  <c r="EH215" i="14" s="1"/>
  <c r="EI215" i="14" s="1"/>
  <c r="EJ215" i="14" s="1"/>
  <c r="EK215" i="14" s="1"/>
  <c r="EL215" i="14" s="1"/>
  <c r="DP431" i="14"/>
  <c r="DQ431" i="14" s="1"/>
  <c r="DR431" i="14" s="1"/>
  <c r="DS431" i="14" s="1"/>
  <c r="DT431" i="14" s="1"/>
  <c r="DU431" i="14" s="1"/>
  <c r="DV431" i="14" s="1"/>
  <c r="DW431" i="14" s="1"/>
  <c r="DX431" i="14" s="1"/>
  <c r="DY431" i="14" s="1"/>
  <c r="DZ431" i="14" s="1"/>
  <c r="S93" i="14"/>
  <c r="DO93" i="14" s="1"/>
  <c r="S76" i="14"/>
  <c r="DO76" i="14" s="1"/>
  <c r="DP493" i="14"/>
  <c r="DQ493" i="14" s="1"/>
  <c r="DR493" i="14" s="1"/>
  <c r="DS493" i="14" s="1"/>
  <c r="DT493" i="14" s="1"/>
  <c r="DU493" i="14" s="1"/>
  <c r="DV493" i="14" s="1"/>
  <c r="DW493" i="14" s="1"/>
  <c r="DX493" i="14" s="1"/>
  <c r="DY493" i="14" s="1"/>
  <c r="DZ493" i="14" s="1"/>
  <c r="T493" i="14" s="1"/>
  <c r="EA493" i="14" s="1"/>
  <c r="EB493" i="14" s="1"/>
  <c r="EC493" i="14" s="1"/>
  <c r="ED493" i="14" s="1"/>
  <c r="EE493" i="14" s="1"/>
  <c r="EF493" i="14" s="1"/>
  <c r="EG493" i="14" s="1"/>
  <c r="EH493" i="14" s="1"/>
  <c r="EI493" i="14" s="1"/>
  <c r="EJ493" i="14" s="1"/>
  <c r="EK493" i="14" s="1"/>
  <c r="EL493" i="14" s="1"/>
  <c r="DC136" i="14"/>
  <c r="DD136" i="14" s="1"/>
  <c r="DE136" i="14" s="1"/>
  <c r="DF136" i="14" s="1"/>
  <c r="DG136" i="14" s="1"/>
  <c r="DH136" i="14" s="1"/>
  <c r="DI136" i="14" s="1"/>
  <c r="DJ136" i="14" s="1"/>
  <c r="DK136" i="14" s="1"/>
  <c r="DL136" i="14" s="1"/>
  <c r="DM136" i="14" s="1"/>
  <c r="DN136" i="14" s="1"/>
  <c r="T199" i="14"/>
  <c r="EA199" i="14" s="1"/>
  <c r="EB199" i="14" s="1"/>
  <c r="EC199" i="14" s="1"/>
  <c r="ED199" i="14" s="1"/>
  <c r="EE199" i="14" s="1"/>
  <c r="EF199" i="14" s="1"/>
  <c r="EG199" i="14" s="1"/>
  <c r="EH199" i="14" s="1"/>
  <c r="EI199" i="14" s="1"/>
  <c r="EJ199" i="14" s="1"/>
  <c r="EK199" i="14" s="1"/>
  <c r="EL199" i="14" s="1"/>
  <c r="T96" i="14"/>
  <c r="EA96" i="14" s="1"/>
  <c r="EB96" i="14" s="1"/>
  <c r="EC96" i="14" s="1"/>
  <c r="ED96" i="14" s="1"/>
  <c r="EE96" i="14" s="1"/>
  <c r="EF96" i="14" s="1"/>
  <c r="EG96" i="14" s="1"/>
  <c r="EH96" i="14" s="1"/>
  <c r="EI96" i="14" s="1"/>
  <c r="EJ96" i="14" s="1"/>
  <c r="EK96" i="14" s="1"/>
  <c r="EL96" i="14" s="1"/>
  <c r="S65" i="14"/>
  <c r="DO65" i="14" s="1"/>
  <c r="DP65" i="14" s="1"/>
  <c r="DQ65" i="14" s="1"/>
  <c r="DR65" i="14" s="1"/>
  <c r="DS65" i="14" s="1"/>
  <c r="DT65" i="14" s="1"/>
  <c r="DU65" i="14" s="1"/>
  <c r="DV65" i="14" s="1"/>
  <c r="DW65" i="14" s="1"/>
  <c r="DX65" i="14" s="1"/>
  <c r="DY65" i="14" s="1"/>
  <c r="DZ65" i="14" s="1"/>
  <c r="F47" i="15"/>
  <c r="H47" i="15" s="1"/>
  <c r="DP131" i="14"/>
  <c r="DP32" i="14"/>
  <c r="DQ32" i="14" s="1"/>
  <c r="DR32" i="14" s="1"/>
  <c r="DS32" i="14" s="1"/>
  <c r="DT32" i="14" s="1"/>
  <c r="DU32" i="14" s="1"/>
  <c r="DV32" i="14" s="1"/>
  <c r="DW32" i="14" s="1"/>
  <c r="DX32" i="14" s="1"/>
  <c r="DY32" i="14" s="1"/>
  <c r="DZ32" i="14" s="1"/>
  <c r="DP353" i="14"/>
  <c r="DQ353" i="14" s="1"/>
  <c r="DR353" i="14" s="1"/>
  <c r="DS353" i="14" s="1"/>
  <c r="DT353" i="14" s="1"/>
  <c r="DU353" i="14" s="1"/>
  <c r="DV353" i="14" s="1"/>
  <c r="DW353" i="14" s="1"/>
  <c r="DX353" i="14" s="1"/>
  <c r="DY353" i="14" s="1"/>
  <c r="DZ353" i="14" s="1"/>
  <c r="DO47" i="14"/>
  <c r="DP47" i="14" s="1"/>
  <c r="DQ47" i="14" s="1"/>
  <c r="DR47" i="14" s="1"/>
  <c r="DS47" i="14" s="1"/>
  <c r="DT47" i="14" s="1"/>
  <c r="DU47" i="14" s="1"/>
  <c r="DV47" i="14" s="1"/>
  <c r="DW47" i="14" s="1"/>
  <c r="DX47" i="14" s="1"/>
  <c r="DY47" i="14" s="1"/>
  <c r="DZ47" i="14" s="1"/>
  <c r="DP293" i="14"/>
  <c r="DQ293" i="14" s="1"/>
  <c r="DR293" i="14" s="1"/>
  <c r="DS293" i="14" s="1"/>
  <c r="DT293" i="14" s="1"/>
  <c r="DU293" i="14" s="1"/>
  <c r="DV293" i="14" s="1"/>
  <c r="DW293" i="14" s="1"/>
  <c r="DX293" i="14" s="1"/>
  <c r="DY293" i="14" s="1"/>
  <c r="DZ293" i="14" s="1"/>
  <c r="DO181" i="14"/>
  <c r="DP181" i="14" s="1"/>
  <c r="DQ181" i="14" s="1"/>
  <c r="DR181" i="14" s="1"/>
  <c r="DS181" i="14" s="1"/>
  <c r="DT181" i="14" s="1"/>
  <c r="DU181" i="14" s="1"/>
  <c r="DV181" i="14" s="1"/>
  <c r="DW181" i="14" s="1"/>
  <c r="DX181" i="14" s="1"/>
  <c r="DY181" i="14" s="1"/>
  <c r="DZ181" i="14" s="1"/>
  <c r="DO452" i="14"/>
  <c r="DP452" i="14" s="1"/>
  <c r="DQ452" i="14" s="1"/>
  <c r="DR452" i="14" s="1"/>
  <c r="DS452" i="14" s="1"/>
  <c r="DT452" i="14" s="1"/>
  <c r="DU452" i="14" s="1"/>
  <c r="DV452" i="14" s="1"/>
  <c r="DW452" i="14" s="1"/>
  <c r="DX452" i="14" s="1"/>
  <c r="DY452" i="14" s="1"/>
  <c r="DZ452" i="14" s="1"/>
  <c r="T126" i="14"/>
  <c r="EA126" i="14" s="1"/>
  <c r="EB126" i="14" s="1"/>
  <c r="EC126" i="14" s="1"/>
  <c r="ED126" i="14" s="1"/>
  <c r="EE126" i="14" s="1"/>
  <c r="EF126" i="14" s="1"/>
  <c r="EG126" i="14" s="1"/>
  <c r="EH126" i="14" s="1"/>
  <c r="EI126" i="14" s="1"/>
  <c r="EJ126" i="14" s="1"/>
  <c r="EK126" i="14" s="1"/>
  <c r="EL126" i="14" s="1"/>
  <c r="DP492" i="14"/>
  <c r="DQ492" i="14" s="1"/>
  <c r="DR492" i="14" s="1"/>
  <c r="DS492" i="14" s="1"/>
  <c r="DT492" i="14" s="1"/>
  <c r="DU492" i="14" s="1"/>
  <c r="DV492" i="14" s="1"/>
  <c r="DW492" i="14" s="1"/>
  <c r="DX492" i="14" s="1"/>
  <c r="DY492" i="14" s="1"/>
  <c r="DZ492" i="14" s="1"/>
  <c r="DP235" i="14"/>
  <c r="DQ235" i="14" s="1"/>
  <c r="DR235" i="14" s="1"/>
  <c r="DS235" i="14" s="1"/>
  <c r="DT235" i="14" s="1"/>
  <c r="DU235" i="14" s="1"/>
  <c r="DV235" i="14" s="1"/>
  <c r="DW235" i="14" s="1"/>
  <c r="DX235" i="14" s="1"/>
  <c r="DY235" i="14" s="1"/>
  <c r="DZ235" i="14" s="1"/>
  <c r="DO245" i="14"/>
  <c r="DP245" i="14" s="1"/>
  <c r="DQ245" i="14" s="1"/>
  <c r="DR245" i="14" s="1"/>
  <c r="DS245" i="14" s="1"/>
  <c r="DT245" i="14" s="1"/>
  <c r="DU245" i="14" s="1"/>
  <c r="DV245" i="14" s="1"/>
  <c r="DW245" i="14" s="1"/>
  <c r="DX245" i="14" s="1"/>
  <c r="DY245" i="14" s="1"/>
  <c r="DZ245" i="14" s="1"/>
  <c r="DP379" i="14"/>
  <c r="DQ379" i="14" s="1"/>
  <c r="DR379" i="14" s="1"/>
  <c r="DS379" i="14" s="1"/>
  <c r="DT379" i="14" s="1"/>
  <c r="DU379" i="14" s="1"/>
  <c r="DV379" i="14" s="1"/>
  <c r="DW379" i="14" s="1"/>
  <c r="DX379" i="14" s="1"/>
  <c r="DY379" i="14" s="1"/>
  <c r="DZ379" i="14" s="1"/>
  <c r="T413" i="14"/>
  <c r="EA413" i="14" s="1"/>
  <c r="EB413" i="14" s="1"/>
  <c r="EC413" i="14" s="1"/>
  <c r="ED413" i="14" s="1"/>
  <c r="EE413" i="14" s="1"/>
  <c r="EF413" i="14" s="1"/>
  <c r="EG413" i="14" s="1"/>
  <c r="EH413" i="14" s="1"/>
  <c r="EI413" i="14" s="1"/>
  <c r="EJ413" i="14" s="1"/>
  <c r="EK413" i="14" s="1"/>
  <c r="EL413" i="14" s="1"/>
  <c r="DP306" i="14"/>
  <c r="DQ306" i="14" s="1"/>
  <c r="DR306" i="14" s="1"/>
  <c r="DS306" i="14" s="1"/>
  <c r="DT306" i="14" s="1"/>
  <c r="DU306" i="14" s="1"/>
  <c r="DV306" i="14" s="1"/>
  <c r="DW306" i="14" s="1"/>
  <c r="DX306" i="14" s="1"/>
  <c r="DY306" i="14" s="1"/>
  <c r="DZ306" i="14" s="1"/>
  <c r="DP275" i="14"/>
  <c r="DQ275" i="14" s="1"/>
  <c r="DR275" i="14" s="1"/>
  <c r="DS275" i="14" s="1"/>
  <c r="DT275" i="14" s="1"/>
  <c r="DU275" i="14" s="1"/>
  <c r="DV275" i="14" s="1"/>
  <c r="DW275" i="14" s="1"/>
  <c r="DX275" i="14" s="1"/>
  <c r="DY275" i="14" s="1"/>
  <c r="DZ275" i="14" s="1"/>
  <c r="T240" i="14"/>
  <c r="EA240" i="14" s="1"/>
  <c r="EB240" i="14" s="1"/>
  <c r="EC240" i="14" s="1"/>
  <c r="ED240" i="14" s="1"/>
  <c r="EE240" i="14" s="1"/>
  <c r="EF240" i="14" s="1"/>
  <c r="EG240" i="14" s="1"/>
  <c r="EH240" i="14" s="1"/>
  <c r="EI240" i="14" s="1"/>
  <c r="EJ240" i="14" s="1"/>
  <c r="EK240" i="14" s="1"/>
  <c r="EL240" i="14" s="1"/>
  <c r="T34" i="14"/>
  <c r="EA34" i="14" s="1"/>
  <c r="EB34" i="14" s="1"/>
  <c r="EC34" i="14" s="1"/>
  <c r="ED34" i="14" s="1"/>
  <c r="EE34" i="14" s="1"/>
  <c r="EF34" i="14" s="1"/>
  <c r="EG34" i="14" s="1"/>
  <c r="EH34" i="14" s="1"/>
  <c r="EI34" i="14" s="1"/>
  <c r="EJ34" i="14" s="1"/>
  <c r="EK34" i="14" s="1"/>
  <c r="EL34" i="14" s="1"/>
  <c r="AV15" i="10"/>
  <c r="AV14" i="10"/>
  <c r="AV13" i="10"/>
  <c r="T41" i="14"/>
  <c r="EA41" i="14" s="1"/>
  <c r="EB41" i="14" s="1"/>
  <c r="EC41" i="14" s="1"/>
  <c r="ED41" i="14" s="1"/>
  <c r="EE41" i="14" s="1"/>
  <c r="EF41" i="14" s="1"/>
  <c r="EG41" i="14" s="1"/>
  <c r="EH41" i="14" s="1"/>
  <c r="EI41" i="14" s="1"/>
  <c r="EJ41" i="14" s="1"/>
  <c r="EK41" i="14" s="1"/>
  <c r="EL41" i="14" s="1"/>
  <c r="S197" i="14"/>
  <c r="DO197" i="14" s="1"/>
  <c r="S88" i="14"/>
  <c r="T217" i="14"/>
  <c r="EA217" i="14" s="1"/>
  <c r="EB217" i="14" s="1"/>
  <c r="EC217" i="14" s="1"/>
  <c r="ED217" i="14" s="1"/>
  <c r="EE217" i="14" s="1"/>
  <c r="EF217" i="14" s="1"/>
  <c r="EG217" i="14" s="1"/>
  <c r="EH217" i="14" s="1"/>
  <c r="EI217" i="14" s="1"/>
  <c r="EJ217" i="14" s="1"/>
  <c r="EK217" i="14" s="1"/>
  <c r="EL217" i="14" s="1"/>
  <c r="T428" i="14"/>
  <c r="EA428" i="14" s="1"/>
  <c r="EB428" i="14" s="1"/>
  <c r="EC428" i="14" s="1"/>
  <c r="ED428" i="14" s="1"/>
  <c r="EE428" i="14" s="1"/>
  <c r="EF428" i="14" s="1"/>
  <c r="EG428" i="14" s="1"/>
  <c r="EH428" i="14" s="1"/>
  <c r="EI428" i="14" s="1"/>
  <c r="EJ428" i="14" s="1"/>
  <c r="EK428" i="14" s="1"/>
  <c r="EL428" i="14" s="1"/>
  <c r="T219" i="14"/>
  <c r="EA219" i="14" s="1"/>
  <c r="EB219" i="14" s="1"/>
  <c r="EC219" i="14" s="1"/>
  <c r="ED219" i="14" s="1"/>
  <c r="EE219" i="14" s="1"/>
  <c r="EF219" i="14" s="1"/>
  <c r="EG219" i="14" s="1"/>
  <c r="EH219" i="14" s="1"/>
  <c r="EI219" i="14" s="1"/>
  <c r="EJ219" i="14" s="1"/>
  <c r="EK219" i="14" s="1"/>
  <c r="EL219" i="14" s="1"/>
  <c r="T456" i="14"/>
  <c r="EA456" i="14" s="1"/>
  <c r="EB456" i="14" s="1"/>
  <c r="EC456" i="14" s="1"/>
  <c r="ED456" i="14" s="1"/>
  <c r="EE456" i="14" s="1"/>
  <c r="EF456" i="14" s="1"/>
  <c r="EG456" i="14" s="1"/>
  <c r="EH456" i="14" s="1"/>
  <c r="EI456" i="14" s="1"/>
  <c r="EJ456" i="14" s="1"/>
  <c r="EK456" i="14" s="1"/>
  <c r="EL456" i="14" s="1"/>
  <c r="S74" i="14"/>
  <c r="DO74" i="14" s="1"/>
  <c r="DP74" i="14" s="1"/>
  <c r="DQ74" i="14" s="1"/>
  <c r="DR74" i="14" s="1"/>
  <c r="DS74" i="14" s="1"/>
  <c r="DT74" i="14" s="1"/>
  <c r="DU74" i="14" s="1"/>
  <c r="DV74" i="14" s="1"/>
  <c r="DW74" i="14" s="1"/>
  <c r="DX74" i="14" s="1"/>
  <c r="DY74" i="14" s="1"/>
  <c r="DZ74" i="14" s="1"/>
  <c r="T25" i="14"/>
  <c r="EA25" i="14" s="1"/>
  <c r="EB25" i="14" s="1"/>
  <c r="EC25" i="14" s="1"/>
  <c r="ED25" i="14" s="1"/>
  <c r="EE25" i="14" s="1"/>
  <c r="EF25" i="14" s="1"/>
  <c r="EG25" i="14" s="1"/>
  <c r="EH25" i="14" s="1"/>
  <c r="EI25" i="14" s="1"/>
  <c r="EJ25" i="14" s="1"/>
  <c r="EK25" i="14" s="1"/>
  <c r="EL25" i="14" s="1"/>
  <c r="DO401" i="14"/>
  <c r="DP401" i="14" s="1"/>
  <c r="DQ401" i="14" s="1"/>
  <c r="DR401" i="14" s="1"/>
  <c r="DS401" i="14" s="1"/>
  <c r="DT401" i="14" s="1"/>
  <c r="DU401" i="14" s="1"/>
  <c r="DV401" i="14" s="1"/>
  <c r="DW401" i="14" s="1"/>
  <c r="DX401" i="14" s="1"/>
  <c r="DY401" i="14" s="1"/>
  <c r="DZ401" i="14" s="1"/>
  <c r="DO212" i="14"/>
  <c r="DP212" i="14" s="1"/>
  <c r="DQ212" i="14" s="1"/>
  <c r="DR212" i="14" s="1"/>
  <c r="DS212" i="14" s="1"/>
  <c r="DT212" i="14" s="1"/>
  <c r="DU212" i="14" s="1"/>
  <c r="DV212" i="14" s="1"/>
  <c r="DW212" i="14" s="1"/>
  <c r="DX212" i="14" s="1"/>
  <c r="DY212" i="14" s="1"/>
  <c r="DZ212" i="14" s="1"/>
  <c r="T463" i="14"/>
  <c r="EA463" i="14" s="1"/>
  <c r="EB463" i="14" s="1"/>
  <c r="EC463" i="14" s="1"/>
  <c r="ED463" i="14" s="1"/>
  <c r="EE463" i="14" s="1"/>
  <c r="EF463" i="14" s="1"/>
  <c r="EG463" i="14" s="1"/>
  <c r="EH463" i="14" s="1"/>
  <c r="EI463" i="14" s="1"/>
  <c r="EJ463" i="14" s="1"/>
  <c r="EK463" i="14" s="1"/>
  <c r="EL463" i="14" s="1"/>
  <c r="DC277" i="14"/>
  <c r="DD277" i="14" s="1"/>
  <c r="DE277" i="14" s="1"/>
  <c r="DF277" i="14" s="1"/>
  <c r="DG277" i="14" s="1"/>
  <c r="DH277" i="14" s="1"/>
  <c r="DI277" i="14" s="1"/>
  <c r="DJ277" i="14" s="1"/>
  <c r="DK277" i="14" s="1"/>
  <c r="DL277" i="14" s="1"/>
  <c r="DM277" i="14" s="1"/>
  <c r="DN277" i="14" s="1"/>
  <c r="DP78" i="14"/>
  <c r="DQ78" i="14" s="1"/>
  <c r="DR78" i="14" s="1"/>
  <c r="DS78" i="14" s="1"/>
  <c r="DT78" i="14" s="1"/>
  <c r="DU78" i="14" s="1"/>
  <c r="DV78" i="14" s="1"/>
  <c r="DW78" i="14" s="1"/>
  <c r="DX78" i="14" s="1"/>
  <c r="DY78" i="14" s="1"/>
  <c r="DZ78" i="14" s="1"/>
  <c r="T264" i="14"/>
  <c r="EA264" i="14" s="1"/>
  <c r="EB264" i="14" s="1"/>
  <c r="EC264" i="14" s="1"/>
  <c r="ED264" i="14" s="1"/>
  <c r="EE264" i="14" s="1"/>
  <c r="EF264" i="14" s="1"/>
  <c r="EG264" i="14" s="1"/>
  <c r="EH264" i="14" s="1"/>
  <c r="EI264" i="14" s="1"/>
  <c r="EJ264" i="14" s="1"/>
  <c r="EK264" i="14" s="1"/>
  <c r="EL264" i="14" s="1"/>
  <c r="DO269" i="14"/>
  <c r="DP269" i="14" s="1"/>
  <c r="DQ269" i="14" s="1"/>
  <c r="DR269" i="14" s="1"/>
  <c r="DS269" i="14" s="1"/>
  <c r="DT269" i="14" s="1"/>
  <c r="DU269" i="14" s="1"/>
  <c r="DV269" i="14" s="1"/>
  <c r="DW269" i="14" s="1"/>
  <c r="DX269" i="14" s="1"/>
  <c r="DY269" i="14" s="1"/>
  <c r="DZ269" i="14" s="1"/>
  <c r="DO487" i="14"/>
  <c r="DP487" i="14" s="1"/>
  <c r="DQ487" i="14" s="1"/>
  <c r="DR487" i="14" s="1"/>
  <c r="DS487" i="14" s="1"/>
  <c r="DT487" i="14" s="1"/>
  <c r="DU487" i="14" s="1"/>
  <c r="DV487" i="14" s="1"/>
  <c r="DW487" i="14" s="1"/>
  <c r="DX487" i="14" s="1"/>
  <c r="DY487" i="14" s="1"/>
  <c r="DZ487" i="14" s="1"/>
  <c r="DP317" i="14"/>
  <c r="DQ317" i="14" s="1"/>
  <c r="DR317" i="14" s="1"/>
  <c r="DS317" i="14" s="1"/>
  <c r="DT317" i="14" s="1"/>
  <c r="DU317" i="14" s="1"/>
  <c r="DV317" i="14" s="1"/>
  <c r="DW317" i="14" s="1"/>
  <c r="DX317" i="14" s="1"/>
  <c r="DY317" i="14" s="1"/>
  <c r="DZ317" i="14" s="1"/>
  <c r="T290" i="14"/>
  <c r="EA290" i="14" s="1"/>
  <c r="EB290" i="14" s="1"/>
  <c r="EC290" i="14" s="1"/>
  <c r="ED290" i="14" s="1"/>
  <c r="EE290" i="14" s="1"/>
  <c r="EF290" i="14" s="1"/>
  <c r="EG290" i="14" s="1"/>
  <c r="EH290" i="14" s="1"/>
  <c r="EI290" i="14" s="1"/>
  <c r="EJ290" i="14" s="1"/>
  <c r="EK290" i="14" s="1"/>
  <c r="EL290" i="14" s="1"/>
  <c r="DO447" i="14"/>
  <c r="DP447" i="14" s="1"/>
  <c r="DQ447" i="14" s="1"/>
  <c r="DR447" i="14" s="1"/>
  <c r="DS447" i="14" s="1"/>
  <c r="DT447" i="14" s="1"/>
  <c r="DU447" i="14" s="1"/>
  <c r="DV447" i="14" s="1"/>
  <c r="DW447" i="14" s="1"/>
  <c r="DX447" i="14" s="1"/>
  <c r="DY447" i="14" s="1"/>
  <c r="DZ447" i="14" s="1"/>
  <c r="DP327" i="14"/>
  <c r="DQ327" i="14" s="1"/>
  <c r="DR327" i="14" s="1"/>
  <c r="DS327" i="14" s="1"/>
  <c r="DT327" i="14" s="1"/>
  <c r="DU327" i="14" s="1"/>
  <c r="DV327" i="14" s="1"/>
  <c r="DW327" i="14" s="1"/>
  <c r="DX327" i="14" s="1"/>
  <c r="DY327" i="14" s="1"/>
  <c r="DZ327" i="14" s="1"/>
  <c r="DO133" i="14"/>
  <c r="DP133" i="14" s="1"/>
  <c r="DQ133" i="14" s="1"/>
  <c r="DR133" i="14" s="1"/>
  <c r="DS133" i="14" s="1"/>
  <c r="DT133" i="14" s="1"/>
  <c r="DU133" i="14" s="1"/>
  <c r="DV133" i="14" s="1"/>
  <c r="DW133" i="14" s="1"/>
  <c r="DX133" i="14" s="1"/>
  <c r="DY133" i="14" s="1"/>
  <c r="DZ133" i="14" s="1"/>
  <c r="BD146" i="6"/>
  <c r="AW18" i="10" s="1"/>
  <c r="AW100" i="10" s="1"/>
  <c r="T363" i="14"/>
  <c r="EA363" i="14" s="1"/>
  <c r="EB363" i="14" s="1"/>
  <c r="EC363" i="14" s="1"/>
  <c r="ED363" i="14" s="1"/>
  <c r="EE363" i="14" s="1"/>
  <c r="EF363" i="14" s="1"/>
  <c r="EG363" i="14" s="1"/>
  <c r="EH363" i="14" s="1"/>
  <c r="EI363" i="14" s="1"/>
  <c r="EJ363" i="14" s="1"/>
  <c r="EK363" i="14" s="1"/>
  <c r="EL363" i="14" s="1"/>
  <c r="T20" i="14"/>
  <c r="EA20" i="14" s="1"/>
  <c r="EB20" i="14" s="1"/>
  <c r="EC20" i="14" s="1"/>
  <c r="ED20" i="14" s="1"/>
  <c r="EE20" i="14" s="1"/>
  <c r="EF20" i="14" s="1"/>
  <c r="EG20" i="14" s="1"/>
  <c r="EH20" i="14" s="1"/>
  <c r="EI20" i="14" s="1"/>
  <c r="EJ20" i="14" s="1"/>
  <c r="EK20" i="14" s="1"/>
  <c r="EL20" i="14" s="1"/>
  <c r="DP397" i="14"/>
  <c r="DQ397" i="14" s="1"/>
  <c r="DR397" i="14" s="1"/>
  <c r="DS397" i="14" s="1"/>
  <c r="DT397" i="14" s="1"/>
  <c r="DU397" i="14" s="1"/>
  <c r="DV397" i="14" s="1"/>
  <c r="DW397" i="14" s="1"/>
  <c r="DX397" i="14" s="1"/>
  <c r="DY397" i="14" s="1"/>
  <c r="DZ397" i="14" s="1"/>
  <c r="T110" i="14"/>
  <c r="EA110" i="14" s="1"/>
  <c r="EB110" i="14" s="1"/>
  <c r="EC110" i="14" s="1"/>
  <c r="ED110" i="14" s="1"/>
  <c r="EE110" i="14" s="1"/>
  <c r="EF110" i="14" s="1"/>
  <c r="EG110" i="14" s="1"/>
  <c r="EH110" i="14" s="1"/>
  <c r="EI110" i="14" s="1"/>
  <c r="EJ110" i="14" s="1"/>
  <c r="EK110" i="14" s="1"/>
  <c r="EL110" i="14" s="1"/>
  <c r="T170" i="14"/>
  <c r="EA170" i="14" s="1"/>
  <c r="EB170" i="14" s="1"/>
  <c r="EC170" i="14" s="1"/>
  <c r="ED170" i="14" s="1"/>
  <c r="EE170" i="14" s="1"/>
  <c r="EF170" i="14" s="1"/>
  <c r="EG170" i="14" s="1"/>
  <c r="EH170" i="14" s="1"/>
  <c r="EI170" i="14" s="1"/>
  <c r="EJ170" i="14" s="1"/>
  <c r="EK170" i="14" s="1"/>
  <c r="EL170" i="14" s="1"/>
  <c r="DO348" i="14"/>
  <c r="DP348" i="14" s="1"/>
  <c r="DQ348" i="14" s="1"/>
  <c r="DR348" i="14" s="1"/>
  <c r="DS348" i="14" s="1"/>
  <c r="DT348" i="14" s="1"/>
  <c r="DU348" i="14" s="1"/>
  <c r="DV348" i="14" s="1"/>
  <c r="DW348" i="14" s="1"/>
  <c r="DX348" i="14" s="1"/>
  <c r="DY348" i="14" s="1"/>
  <c r="DZ348" i="14" s="1"/>
  <c r="DP139" i="14"/>
  <c r="DQ139" i="14" s="1"/>
  <c r="DR139" i="14" s="1"/>
  <c r="DS139" i="14" s="1"/>
  <c r="DT139" i="14" s="1"/>
  <c r="DU139" i="14" s="1"/>
  <c r="DV139" i="14" s="1"/>
  <c r="DW139" i="14" s="1"/>
  <c r="DX139" i="14" s="1"/>
  <c r="DY139" i="14" s="1"/>
  <c r="DZ139" i="14" s="1"/>
  <c r="DO55" i="14"/>
  <c r="DP55" i="14" s="1"/>
  <c r="DQ55" i="14" s="1"/>
  <c r="DR55" i="14" s="1"/>
  <c r="DS55" i="14" s="1"/>
  <c r="DT55" i="14" s="1"/>
  <c r="DU55" i="14" s="1"/>
  <c r="DV55" i="14" s="1"/>
  <c r="DW55" i="14" s="1"/>
  <c r="DX55" i="14" s="1"/>
  <c r="DY55" i="14" s="1"/>
  <c r="DZ55" i="14" s="1"/>
  <c r="DP83" i="14"/>
  <c r="DQ83" i="14" s="1"/>
  <c r="DR83" i="14" s="1"/>
  <c r="DS83" i="14" s="1"/>
  <c r="DT83" i="14" s="1"/>
  <c r="DU83" i="14" s="1"/>
  <c r="DV83" i="14" s="1"/>
  <c r="DW83" i="14" s="1"/>
  <c r="DX83" i="14" s="1"/>
  <c r="DY83" i="14" s="1"/>
  <c r="DZ83" i="14" s="1"/>
  <c r="DP49" i="14"/>
  <c r="DQ49" i="14" s="1"/>
  <c r="DR49" i="14" s="1"/>
  <c r="DS49" i="14" s="1"/>
  <c r="DT49" i="14" s="1"/>
  <c r="DU49" i="14" s="1"/>
  <c r="DV49" i="14" s="1"/>
  <c r="DW49" i="14" s="1"/>
  <c r="DX49" i="14" s="1"/>
  <c r="DY49" i="14" s="1"/>
  <c r="DZ49" i="14" s="1"/>
  <c r="T479" i="14"/>
  <c r="EA479" i="14" s="1"/>
  <c r="EB479" i="14" s="1"/>
  <c r="EC479" i="14" s="1"/>
  <c r="ED479" i="14" s="1"/>
  <c r="EE479" i="14" s="1"/>
  <c r="EF479" i="14" s="1"/>
  <c r="EG479" i="14" s="1"/>
  <c r="EH479" i="14" s="1"/>
  <c r="EI479" i="14" s="1"/>
  <c r="EJ479" i="14" s="1"/>
  <c r="EK479" i="14" s="1"/>
  <c r="EL479" i="14" s="1"/>
  <c r="T338" i="14"/>
  <c r="EA338" i="14" s="1"/>
  <c r="EB338" i="14" s="1"/>
  <c r="EC338" i="14" s="1"/>
  <c r="ED338" i="14" s="1"/>
  <c r="EE338" i="14" s="1"/>
  <c r="EF338" i="14" s="1"/>
  <c r="EG338" i="14" s="1"/>
  <c r="EH338" i="14" s="1"/>
  <c r="EI338" i="14" s="1"/>
  <c r="EJ338" i="14" s="1"/>
  <c r="EK338" i="14" s="1"/>
  <c r="EL338" i="14" s="1"/>
  <c r="T316" i="14"/>
  <c r="EA316" i="14" s="1"/>
  <c r="EB316" i="14" s="1"/>
  <c r="EC316" i="14" s="1"/>
  <c r="ED316" i="14" s="1"/>
  <c r="EE316" i="14" s="1"/>
  <c r="EF316" i="14" s="1"/>
  <c r="EG316" i="14" s="1"/>
  <c r="EH316" i="14" s="1"/>
  <c r="EI316" i="14" s="1"/>
  <c r="EJ316" i="14" s="1"/>
  <c r="EK316" i="14" s="1"/>
  <c r="EL316" i="14" s="1"/>
  <c r="T347" i="14"/>
  <c r="EA347" i="14" s="1"/>
  <c r="EB347" i="14" s="1"/>
  <c r="EC347" i="14" s="1"/>
  <c r="ED347" i="14" s="1"/>
  <c r="EE347" i="14" s="1"/>
  <c r="EF347" i="14" s="1"/>
  <c r="EG347" i="14" s="1"/>
  <c r="EH347" i="14" s="1"/>
  <c r="EI347" i="14" s="1"/>
  <c r="EJ347" i="14" s="1"/>
  <c r="EK347" i="14" s="1"/>
  <c r="EL347" i="14" s="1"/>
  <c r="S255" i="14"/>
  <c r="DO255" i="14" s="1"/>
  <c r="T471" i="14"/>
  <c r="EA471" i="14" s="1"/>
  <c r="EB471" i="14" s="1"/>
  <c r="EC471" i="14" s="1"/>
  <c r="ED471" i="14" s="1"/>
  <c r="EE471" i="14" s="1"/>
  <c r="EF471" i="14" s="1"/>
  <c r="EG471" i="14" s="1"/>
  <c r="EH471" i="14" s="1"/>
  <c r="EI471" i="14" s="1"/>
  <c r="EJ471" i="14" s="1"/>
  <c r="EK471" i="14" s="1"/>
  <c r="EL471" i="14" s="1"/>
  <c r="DP304" i="14"/>
  <c r="DQ304" i="14" s="1"/>
  <c r="DR304" i="14" s="1"/>
  <c r="DS304" i="14" s="1"/>
  <c r="DT304" i="14" s="1"/>
  <c r="DU304" i="14" s="1"/>
  <c r="DV304" i="14" s="1"/>
  <c r="DW304" i="14" s="1"/>
  <c r="DX304" i="14" s="1"/>
  <c r="DY304" i="14" s="1"/>
  <c r="DZ304" i="14" s="1"/>
  <c r="DO450" i="14"/>
  <c r="DP450" i="14" s="1"/>
  <c r="DQ450" i="14" s="1"/>
  <c r="DR450" i="14" s="1"/>
  <c r="DS450" i="14" s="1"/>
  <c r="DT450" i="14" s="1"/>
  <c r="DU450" i="14" s="1"/>
  <c r="DV450" i="14" s="1"/>
  <c r="DW450" i="14" s="1"/>
  <c r="DX450" i="14" s="1"/>
  <c r="DY450" i="14" s="1"/>
  <c r="DZ450" i="14" s="1"/>
  <c r="T124" i="14"/>
  <c r="EA124" i="14" s="1"/>
  <c r="EB124" i="14" s="1"/>
  <c r="EC124" i="14" s="1"/>
  <c r="ED124" i="14" s="1"/>
  <c r="EE124" i="14" s="1"/>
  <c r="EF124" i="14" s="1"/>
  <c r="EG124" i="14" s="1"/>
  <c r="EH124" i="14" s="1"/>
  <c r="EI124" i="14" s="1"/>
  <c r="EJ124" i="14" s="1"/>
  <c r="EK124" i="14" s="1"/>
  <c r="EL124" i="14" s="1"/>
  <c r="DP147" i="14"/>
  <c r="DQ147" i="14" s="1"/>
  <c r="DR147" i="14" s="1"/>
  <c r="DS147" i="14" s="1"/>
  <c r="DT147" i="14" s="1"/>
  <c r="DU147" i="14" s="1"/>
  <c r="DV147" i="14" s="1"/>
  <c r="DW147" i="14" s="1"/>
  <c r="DX147" i="14" s="1"/>
  <c r="DY147" i="14" s="1"/>
  <c r="DZ147" i="14" s="1"/>
  <c r="T282" i="14"/>
  <c r="EA282" i="14" s="1"/>
  <c r="EB282" i="14" s="1"/>
  <c r="EC282" i="14" s="1"/>
  <c r="ED282" i="14" s="1"/>
  <c r="EE282" i="14" s="1"/>
  <c r="EF282" i="14" s="1"/>
  <c r="EG282" i="14" s="1"/>
  <c r="EH282" i="14" s="1"/>
  <c r="EI282" i="14" s="1"/>
  <c r="EJ282" i="14" s="1"/>
  <c r="EK282" i="14" s="1"/>
  <c r="EL282" i="14" s="1"/>
  <c r="T486" i="14"/>
  <c r="EA486" i="14" s="1"/>
  <c r="EB486" i="14" s="1"/>
  <c r="EC486" i="14" s="1"/>
  <c r="ED486" i="14" s="1"/>
  <c r="EE486" i="14" s="1"/>
  <c r="EF486" i="14" s="1"/>
  <c r="EG486" i="14" s="1"/>
  <c r="EH486" i="14" s="1"/>
  <c r="EI486" i="14" s="1"/>
  <c r="EJ486" i="14" s="1"/>
  <c r="EK486" i="14" s="1"/>
  <c r="EL486" i="14" s="1"/>
  <c r="DO28" i="14"/>
  <c r="DP28" i="14" s="1"/>
  <c r="DQ28" i="14" s="1"/>
  <c r="DR28" i="14" s="1"/>
  <c r="DS28" i="14" s="1"/>
  <c r="DT28" i="14" s="1"/>
  <c r="DU28" i="14" s="1"/>
  <c r="DV28" i="14" s="1"/>
  <c r="DW28" i="14" s="1"/>
  <c r="DX28" i="14" s="1"/>
  <c r="DY28" i="14" s="1"/>
  <c r="DZ28" i="14" s="1"/>
  <c r="S297" i="14"/>
  <c r="T272" i="14"/>
  <c r="EA272" i="14" s="1"/>
  <c r="EB272" i="14" s="1"/>
  <c r="EC272" i="14" s="1"/>
  <c r="ED272" i="14" s="1"/>
  <c r="EE272" i="14" s="1"/>
  <c r="EF272" i="14" s="1"/>
  <c r="EG272" i="14" s="1"/>
  <c r="EH272" i="14" s="1"/>
  <c r="EI272" i="14" s="1"/>
  <c r="EJ272" i="14" s="1"/>
  <c r="EK272" i="14" s="1"/>
  <c r="EL272" i="14" s="1"/>
  <c r="DO311" i="14"/>
  <c r="DP311" i="14" s="1"/>
  <c r="DQ311" i="14" s="1"/>
  <c r="DR311" i="14" s="1"/>
  <c r="DS311" i="14" s="1"/>
  <c r="DT311" i="14" s="1"/>
  <c r="DU311" i="14" s="1"/>
  <c r="DV311" i="14" s="1"/>
  <c r="DW311" i="14" s="1"/>
  <c r="DX311" i="14" s="1"/>
  <c r="DY311" i="14" s="1"/>
  <c r="DZ311" i="14" s="1"/>
  <c r="DP152" i="14"/>
  <c r="DQ152" i="14" s="1"/>
  <c r="DR152" i="14" s="1"/>
  <c r="DS152" i="14" s="1"/>
  <c r="DT152" i="14" s="1"/>
  <c r="DU152" i="14" s="1"/>
  <c r="DV152" i="14" s="1"/>
  <c r="DW152" i="14" s="1"/>
  <c r="DX152" i="14" s="1"/>
  <c r="DY152" i="14" s="1"/>
  <c r="DZ152" i="14" s="1"/>
  <c r="DO224" i="14"/>
  <c r="DP224" i="14" s="1"/>
  <c r="DQ224" i="14" s="1"/>
  <c r="DR224" i="14" s="1"/>
  <c r="DS224" i="14" s="1"/>
  <c r="DT224" i="14" s="1"/>
  <c r="DU224" i="14" s="1"/>
  <c r="DV224" i="14" s="1"/>
  <c r="DW224" i="14" s="1"/>
  <c r="DX224" i="14" s="1"/>
  <c r="DY224" i="14" s="1"/>
  <c r="DZ224" i="14" s="1"/>
  <c r="DO168" i="14"/>
  <c r="DP168" i="14" s="1"/>
  <c r="DQ168" i="14" s="1"/>
  <c r="DR168" i="14" s="1"/>
  <c r="DS168" i="14" s="1"/>
  <c r="DT168" i="14" s="1"/>
  <c r="DU168" i="14" s="1"/>
  <c r="DV168" i="14" s="1"/>
  <c r="DW168" i="14" s="1"/>
  <c r="DX168" i="14" s="1"/>
  <c r="DY168" i="14" s="1"/>
  <c r="DZ168" i="14" s="1"/>
  <c r="S351" i="14"/>
  <c r="DO22" i="14"/>
  <c r="DP22" i="14" s="1"/>
  <c r="DQ22" i="14" s="1"/>
  <c r="DR22" i="14" s="1"/>
  <c r="DS22" i="14" s="1"/>
  <c r="DT22" i="14" s="1"/>
  <c r="DU22" i="14" s="1"/>
  <c r="DV22" i="14" s="1"/>
  <c r="DW22" i="14" s="1"/>
  <c r="DX22" i="14" s="1"/>
  <c r="DY22" i="14" s="1"/>
  <c r="DZ22" i="14" s="1"/>
  <c r="T237" i="14"/>
  <c r="EA237" i="14" s="1"/>
  <c r="EB237" i="14" s="1"/>
  <c r="EC237" i="14" s="1"/>
  <c r="ED237" i="14" s="1"/>
  <c r="EE237" i="14" s="1"/>
  <c r="EF237" i="14" s="1"/>
  <c r="EG237" i="14" s="1"/>
  <c r="EH237" i="14" s="1"/>
  <c r="EI237" i="14" s="1"/>
  <c r="EJ237" i="14" s="1"/>
  <c r="EK237" i="14" s="1"/>
  <c r="EL237" i="14" s="1"/>
  <c r="T150" i="14"/>
  <c r="EA150" i="14" s="1"/>
  <c r="EB150" i="14" s="1"/>
  <c r="EC150" i="14" s="1"/>
  <c r="ED150" i="14" s="1"/>
  <c r="EE150" i="14" s="1"/>
  <c r="EF150" i="14" s="1"/>
  <c r="EG150" i="14" s="1"/>
  <c r="EH150" i="14" s="1"/>
  <c r="EI150" i="14" s="1"/>
  <c r="EJ150" i="14" s="1"/>
  <c r="EK150" i="14" s="1"/>
  <c r="EL150" i="14" s="1"/>
  <c r="S166" i="14"/>
  <c r="DO166" i="14" s="1"/>
  <c r="DP166" i="14" s="1"/>
  <c r="DQ166" i="14" s="1"/>
  <c r="DR166" i="14" s="1"/>
  <c r="DS166" i="14" s="1"/>
  <c r="DT166" i="14" s="1"/>
  <c r="DU166" i="14" s="1"/>
  <c r="DV166" i="14" s="1"/>
  <c r="DW166" i="14" s="1"/>
  <c r="DX166" i="14" s="1"/>
  <c r="DY166" i="14" s="1"/>
  <c r="DZ166" i="14" s="1"/>
  <c r="T420" i="14"/>
  <c r="EA420" i="14" s="1"/>
  <c r="EB420" i="14" s="1"/>
  <c r="EC420" i="14" s="1"/>
  <c r="ED420" i="14" s="1"/>
  <c r="EE420" i="14" s="1"/>
  <c r="EF420" i="14" s="1"/>
  <c r="EG420" i="14" s="1"/>
  <c r="EH420" i="14" s="1"/>
  <c r="EI420" i="14" s="1"/>
  <c r="EJ420" i="14" s="1"/>
  <c r="EK420" i="14" s="1"/>
  <c r="EL420" i="14" s="1"/>
  <c r="S214" i="14"/>
  <c r="DO214" i="14" s="1"/>
  <c r="T43" i="14"/>
  <c r="EA43" i="14" s="1"/>
  <c r="EB43" i="14" s="1"/>
  <c r="EC43" i="14" s="1"/>
  <c r="ED43" i="14" s="1"/>
  <c r="EE43" i="14" s="1"/>
  <c r="EF43" i="14" s="1"/>
  <c r="EG43" i="14" s="1"/>
  <c r="EH43" i="14" s="1"/>
  <c r="EI43" i="14" s="1"/>
  <c r="EJ43" i="14" s="1"/>
  <c r="EK43" i="14" s="1"/>
  <c r="EL43" i="14" s="1"/>
  <c r="DP354" i="14"/>
  <c r="DQ354" i="14" s="1"/>
  <c r="DR354" i="14" s="1"/>
  <c r="DS354" i="14" s="1"/>
  <c r="DT354" i="14" s="1"/>
  <c r="DU354" i="14" s="1"/>
  <c r="DV354" i="14" s="1"/>
  <c r="DW354" i="14" s="1"/>
  <c r="DX354" i="14" s="1"/>
  <c r="DY354" i="14" s="1"/>
  <c r="DZ354" i="14" s="1"/>
  <c r="T354" i="14" s="1"/>
  <c r="EA354" i="14" s="1"/>
  <c r="EB354" i="14" s="1"/>
  <c r="EC354" i="14" s="1"/>
  <c r="ED354" i="14" s="1"/>
  <c r="EE354" i="14" s="1"/>
  <c r="EF354" i="14" s="1"/>
  <c r="EG354" i="14" s="1"/>
  <c r="EH354" i="14" s="1"/>
  <c r="EI354" i="14" s="1"/>
  <c r="EJ354" i="14" s="1"/>
  <c r="EK354" i="14" s="1"/>
  <c r="EL354" i="14" s="1"/>
  <c r="DO474" i="14"/>
  <c r="DP474" i="14" s="1"/>
  <c r="DQ474" i="14" s="1"/>
  <c r="DR474" i="14" s="1"/>
  <c r="DS474" i="14" s="1"/>
  <c r="DT474" i="14" s="1"/>
  <c r="DU474" i="14" s="1"/>
  <c r="DV474" i="14" s="1"/>
  <c r="DW474" i="14" s="1"/>
  <c r="DX474" i="14" s="1"/>
  <c r="DY474" i="14" s="1"/>
  <c r="DZ474" i="14" s="1"/>
  <c r="DO389" i="14"/>
  <c r="DP389" i="14" s="1"/>
  <c r="DQ389" i="14" s="1"/>
  <c r="DR389" i="14" s="1"/>
  <c r="DS389" i="14" s="1"/>
  <c r="DT389" i="14" s="1"/>
  <c r="DU389" i="14" s="1"/>
  <c r="DV389" i="14" s="1"/>
  <c r="DW389" i="14" s="1"/>
  <c r="DX389" i="14" s="1"/>
  <c r="DY389" i="14" s="1"/>
  <c r="DZ389" i="14" s="1"/>
  <c r="DP213" i="14"/>
  <c r="T192" i="14"/>
  <c r="EA192" i="14" s="1"/>
  <c r="EB192" i="14" s="1"/>
  <c r="EC192" i="14" s="1"/>
  <c r="ED192" i="14" s="1"/>
  <c r="EE192" i="14" s="1"/>
  <c r="EF192" i="14" s="1"/>
  <c r="EG192" i="14" s="1"/>
  <c r="EH192" i="14" s="1"/>
  <c r="EI192" i="14" s="1"/>
  <c r="EJ192" i="14" s="1"/>
  <c r="EK192" i="14" s="1"/>
  <c r="EL192" i="14" s="1"/>
  <c r="T376" i="14"/>
  <c r="EA376" i="14" s="1"/>
  <c r="EB376" i="14" s="1"/>
  <c r="EC376" i="14" s="1"/>
  <c r="ED376" i="14" s="1"/>
  <c r="EE376" i="14" s="1"/>
  <c r="EF376" i="14" s="1"/>
  <c r="EG376" i="14" s="1"/>
  <c r="EH376" i="14" s="1"/>
  <c r="EI376" i="14" s="1"/>
  <c r="EJ376" i="14" s="1"/>
  <c r="EK376" i="14" s="1"/>
  <c r="EL376" i="14" s="1"/>
  <c r="DP364" i="14"/>
  <c r="DQ364" i="14" s="1"/>
  <c r="DR364" i="14" s="1"/>
  <c r="DS364" i="14" s="1"/>
  <c r="DT364" i="14" s="1"/>
  <c r="DU364" i="14" s="1"/>
  <c r="DV364" i="14" s="1"/>
  <c r="DW364" i="14" s="1"/>
  <c r="DX364" i="14" s="1"/>
  <c r="DY364" i="14" s="1"/>
  <c r="DZ364" i="14" s="1"/>
  <c r="DO80" i="14"/>
  <c r="DP80" i="14" s="1"/>
  <c r="DQ80" i="14" s="1"/>
  <c r="DR80" i="14" s="1"/>
  <c r="DS80" i="14" s="1"/>
  <c r="DT80" i="14" s="1"/>
  <c r="DU80" i="14" s="1"/>
  <c r="DV80" i="14" s="1"/>
  <c r="DW80" i="14" s="1"/>
  <c r="DX80" i="14" s="1"/>
  <c r="DY80" i="14" s="1"/>
  <c r="DZ80" i="14" s="1"/>
  <c r="DD24" i="14"/>
  <c r="DE24" i="14" s="1"/>
  <c r="DF24" i="14" s="1"/>
  <c r="DG24" i="14" s="1"/>
  <c r="DH24" i="14" s="1"/>
  <c r="DI24" i="14" s="1"/>
  <c r="DJ24" i="14" s="1"/>
  <c r="DK24" i="14" s="1"/>
  <c r="DL24" i="14" s="1"/>
  <c r="DM24" i="14" s="1"/>
  <c r="DN24" i="14" s="1"/>
  <c r="T81" i="14"/>
  <c r="EA81" i="14" s="1"/>
  <c r="EB81" i="14" s="1"/>
  <c r="EC81" i="14" s="1"/>
  <c r="ED81" i="14" s="1"/>
  <c r="EE81" i="14" s="1"/>
  <c r="EF81" i="14" s="1"/>
  <c r="EG81" i="14" s="1"/>
  <c r="EH81" i="14" s="1"/>
  <c r="EI81" i="14" s="1"/>
  <c r="EJ81" i="14" s="1"/>
  <c r="EK81" i="14" s="1"/>
  <c r="EL81" i="14" s="1"/>
  <c r="AV20" i="10"/>
  <c r="DO312" i="14"/>
  <c r="DP312" i="14" s="1"/>
  <c r="DQ312" i="14" s="1"/>
  <c r="DR312" i="14" s="1"/>
  <c r="DS312" i="14" s="1"/>
  <c r="DT312" i="14" s="1"/>
  <c r="DU312" i="14" s="1"/>
  <c r="DV312" i="14" s="1"/>
  <c r="DW312" i="14" s="1"/>
  <c r="DX312" i="14" s="1"/>
  <c r="DY312" i="14" s="1"/>
  <c r="DZ312" i="14" s="1"/>
  <c r="DO419" i="14"/>
  <c r="DP419" i="14" s="1"/>
  <c r="DQ419" i="14" s="1"/>
  <c r="DR419" i="14" s="1"/>
  <c r="DS419" i="14" s="1"/>
  <c r="DT419" i="14" s="1"/>
  <c r="DU419" i="14" s="1"/>
  <c r="DV419" i="14" s="1"/>
  <c r="DW419" i="14" s="1"/>
  <c r="DX419" i="14" s="1"/>
  <c r="DY419" i="14" s="1"/>
  <c r="DZ419" i="14" s="1"/>
  <c r="T27" i="14"/>
  <c r="EA27" i="14" s="1"/>
  <c r="EB27" i="14" s="1"/>
  <c r="EC27" i="14" s="1"/>
  <c r="ED27" i="14" s="1"/>
  <c r="EE27" i="14" s="1"/>
  <c r="EF27" i="14" s="1"/>
  <c r="EG27" i="14" s="1"/>
  <c r="EH27" i="14" s="1"/>
  <c r="EI27" i="14" s="1"/>
  <c r="EJ27" i="14" s="1"/>
  <c r="EK27" i="14" s="1"/>
  <c r="EL27" i="14" s="1"/>
  <c r="T77" i="14"/>
  <c r="EA77" i="14" s="1"/>
  <c r="EB77" i="14" s="1"/>
  <c r="EC77" i="14" s="1"/>
  <c r="ED77" i="14" s="1"/>
  <c r="EE77" i="14" s="1"/>
  <c r="EF77" i="14" s="1"/>
  <c r="EG77" i="14" s="1"/>
  <c r="EH77" i="14" s="1"/>
  <c r="EI77" i="14" s="1"/>
  <c r="EJ77" i="14" s="1"/>
  <c r="EK77" i="14" s="1"/>
  <c r="EL77" i="14" s="1"/>
  <c r="T247" i="14"/>
  <c r="EA247" i="14" s="1"/>
  <c r="EB247" i="14" s="1"/>
  <c r="EC247" i="14" s="1"/>
  <c r="ED247" i="14" s="1"/>
  <c r="EE247" i="14" s="1"/>
  <c r="EF247" i="14" s="1"/>
  <c r="EG247" i="14" s="1"/>
  <c r="EH247" i="14" s="1"/>
  <c r="EI247" i="14" s="1"/>
  <c r="EJ247" i="14" s="1"/>
  <c r="EK247" i="14" s="1"/>
  <c r="EL247" i="14" s="1"/>
  <c r="DO322" i="14"/>
  <c r="DP322" i="14" s="1"/>
  <c r="DQ322" i="14" s="1"/>
  <c r="DR322" i="14" s="1"/>
  <c r="DS322" i="14" s="1"/>
  <c r="DT322" i="14" s="1"/>
  <c r="DU322" i="14" s="1"/>
  <c r="DV322" i="14" s="1"/>
  <c r="DW322" i="14" s="1"/>
  <c r="DX322" i="14" s="1"/>
  <c r="DY322" i="14" s="1"/>
  <c r="DZ322" i="14" s="1"/>
  <c r="DC15" i="14"/>
  <c r="DD15" i="14" s="1"/>
  <c r="DE15" i="14" s="1"/>
  <c r="DF15" i="14" s="1"/>
  <c r="DG15" i="14" s="1"/>
  <c r="DH15" i="14" s="1"/>
  <c r="DI15" i="14" s="1"/>
  <c r="DJ15" i="14" s="1"/>
  <c r="DK15" i="14" s="1"/>
  <c r="DL15" i="14" s="1"/>
  <c r="DM15" i="14" s="1"/>
  <c r="DN15" i="14" s="1"/>
  <c r="DO234" i="14"/>
  <c r="DP234" i="14" s="1"/>
  <c r="DQ234" i="14" s="1"/>
  <c r="DR234" i="14" s="1"/>
  <c r="DS234" i="14" s="1"/>
  <c r="DT234" i="14" s="1"/>
  <c r="DU234" i="14" s="1"/>
  <c r="DV234" i="14" s="1"/>
  <c r="DW234" i="14" s="1"/>
  <c r="DX234" i="14" s="1"/>
  <c r="DY234" i="14" s="1"/>
  <c r="DZ234" i="14" s="1"/>
  <c r="S288" i="14"/>
  <c r="DO288" i="14" s="1"/>
  <c r="T482" i="14"/>
  <c r="EA482" i="14" s="1"/>
  <c r="EB482" i="14" s="1"/>
  <c r="EC482" i="14" s="1"/>
  <c r="ED482" i="14" s="1"/>
  <c r="EE482" i="14" s="1"/>
  <c r="EF482" i="14" s="1"/>
  <c r="EG482" i="14" s="1"/>
  <c r="EH482" i="14" s="1"/>
  <c r="EI482" i="14" s="1"/>
  <c r="EJ482" i="14" s="1"/>
  <c r="EK482" i="14" s="1"/>
  <c r="EL482" i="14" s="1"/>
  <c r="DO115" i="14"/>
  <c r="DP115" i="14" s="1"/>
  <c r="DQ115" i="14" s="1"/>
  <c r="DR115" i="14" s="1"/>
  <c r="DS115" i="14" s="1"/>
  <c r="DT115" i="14" s="1"/>
  <c r="DU115" i="14" s="1"/>
  <c r="DV115" i="14" s="1"/>
  <c r="DW115" i="14" s="1"/>
  <c r="DX115" i="14" s="1"/>
  <c r="DY115" i="14" s="1"/>
  <c r="DZ115" i="14" s="1"/>
  <c r="DO305" i="14"/>
  <c r="DP305" i="14" s="1"/>
  <c r="DQ305" i="14" s="1"/>
  <c r="DR305" i="14" s="1"/>
  <c r="DS305" i="14" s="1"/>
  <c r="DT305" i="14" s="1"/>
  <c r="DU305" i="14" s="1"/>
  <c r="DV305" i="14" s="1"/>
  <c r="DW305" i="14" s="1"/>
  <c r="DX305" i="14" s="1"/>
  <c r="DY305" i="14" s="1"/>
  <c r="DZ305" i="14" s="1"/>
  <c r="T86" i="14"/>
  <c r="EA86" i="14" s="1"/>
  <c r="EB86" i="14" s="1"/>
  <c r="EC86" i="14" s="1"/>
  <c r="ED86" i="14" s="1"/>
  <c r="EE86" i="14" s="1"/>
  <c r="EF86" i="14" s="1"/>
  <c r="EG86" i="14" s="1"/>
  <c r="EH86" i="14" s="1"/>
  <c r="EI86" i="14" s="1"/>
  <c r="EJ86" i="14" s="1"/>
  <c r="EK86" i="14" s="1"/>
  <c r="EL86" i="14" s="1"/>
  <c r="DO249" i="14"/>
  <c r="DP249" i="14" s="1"/>
  <c r="DQ249" i="14" s="1"/>
  <c r="DR249" i="14" s="1"/>
  <c r="DS249" i="14" s="1"/>
  <c r="DT249" i="14" s="1"/>
  <c r="DU249" i="14" s="1"/>
  <c r="DV249" i="14" s="1"/>
  <c r="DW249" i="14" s="1"/>
  <c r="DX249" i="14" s="1"/>
  <c r="DY249" i="14" s="1"/>
  <c r="DZ249" i="14" s="1"/>
  <c r="T75" i="14"/>
  <c r="EA75" i="14" s="1"/>
  <c r="EB75" i="14" s="1"/>
  <c r="EC75" i="14" s="1"/>
  <c r="ED75" i="14" s="1"/>
  <c r="EE75" i="14" s="1"/>
  <c r="EF75" i="14" s="1"/>
  <c r="EG75" i="14" s="1"/>
  <c r="EH75" i="14" s="1"/>
  <c r="EI75" i="14" s="1"/>
  <c r="EJ75" i="14" s="1"/>
  <c r="EK75" i="14" s="1"/>
  <c r="EL75" i="14" s="1"/>
  <c r="DO204" i="14"/>
  <c r="DP204" i="14" s="1"/>
  <c r="DQ204" i="14" s="1"/>
  <c r="DR204" i="14" s="1"/>
  <c r="DS204" i="14" s="1"/>
  <c r="DT204" i="14" s="1"/>
  <c r="DU204" i="14" s="1"/>
  <c r="DV204" i="14" s="1"/>
  <c r="DW204" i="14" s="1"/>
  <c r="DX204" i="14" s="1"/>
  <c r="DY204" i="14" s="1"/>
  <c r="DZ204" i="14" s="1"/>
  <c r="DP53" i="14"/>
  <c r="DQ53" i="14" s="1"/>
  <c r="DR53" i="14" s="1"/>
  <c r="DS53" i="14" s="1"/>
  <c r="DT53" i="14" s="1"/>
  <c r="DU53" i="14" s="1"/>
  <c r="DV53" i="14" s="1"/>
  <c r="DW53" i="14" s="1"/>
  <c r="DX53" i="14" s="1"/>
  <c r="DY53" i="14" s="1"/>
  <c r="DZ53" i="14" s="1"/>
  <c r="S299" i="14"/>
  <c r="T207" i="14"/>
  <c r="EA207" i="14" s="1"/>
  <c r="EB207" i="14" s="1"/>
  <c r="EC207" i="14" s="1"/>
  <c r="ED207" i="14" s="1"/>
  <c r="EE207" i="14" s="1"/>
  <c r="EF207" i="14" s="1"/>
  <c r="EG207" i="14" s="1"/>
  <c r="EH207" i="14" s="1"/>
  <c r="EI207" i="14" s="1"/>
  <c r="EJ207" i="14" s="1"/>
  <c r="EK207" i="14" s="1"/>
  <c r="EL207" i="14" s="1"/>
  <c r="T129" i="14"/>
  <c r="EA129" i="14" s="1"/>
  <c r="EB129" i="14" s="1"/>
  <c r="EC129" i="14" s="1"/>
  <c r="ED129" i="14" s="1"/>
  <c r="EE129" i="14" s="1"/>
  <c r="EF129" i="14" s="1"/>
  <c r="EG129" i="14" s="1"/>
  <c r="EH129" i="14" s="1"/>
  <c r="EI129" i="14" s="1"/>
  <c r="EJ129" i="14" s="1"/>
  <c r="EK129" i="14" s="1"/>
  <c r="EL129" i="14" s="1"/>
  <c r="T209" i="14"/>
  <c r="EA209" i="14" s="1"/>
  <c r="EB209" i="14" s="1"/>
  <c r="EC209" i="14" s="1"/>
  <c r="ED209" i="14" s="1"/>
  <c r="EE209" i="14" s="1"/>
  <c r="EF209" i="14" s="1"/>
  <c r="EG209" i="14" s="1"/>
  <c r="EH209" i="14" s="1"/>
  <c r="EI209" i="14" s="1"/>
  <c r="EJ209" i="14" s="1"/>
  <c r="EK209" i="14" s="1"/>
  <c r="EL209" i="14" s="1"/>
  <c r="T211" i="14"/>
  <c r="EA211" i="14" s="1"/>
  <c r="EB211" i="14" s="1"/>
  <c r="EC211" i="14" s="1"/>
  <c r="ED211" i="14" s="1"/>
  <c r="EE211" i="14" s="1"/>
  <c r="EF211" i="14" s="1"/>
  <c r="EG211" i="14" s="1"/>
  <c r="EH211" i="14" s="1"/>
  <c r="EI211" i="14" s="1"/>
  <c r="EJ211" i="14" s="1"/>
  <c r="EK211" i="14" s="1"/>
  <c r="EL211" i="14" s="1"/>
  <c r="DO330" i="14"/>
  <c r="DP330" i="14" s="1"/>
  <c r="DQ330" i="14" s="1"/>
  <c r="DR330" i="14" s="1"/>
  <c r="DS330" i="14" s="1"/>
  <c r="DT330" i="14" s="1"/>
  <c r="DU330" i="14" s="1"/>
  <c r="DV330" i="14" s="1"/>
  <c r="DW330" i="14" s="1"/>
  <c r="DX330" i="14" s="1"/>
  <c r="DY330" i="14" s="1"/>
  <c r="DZ330" i="14" s="1"/>
  <c r="T216" i="14"/>
  <c r="EA216" i="14" s="1"/>
  <c r="EB216" i="14" s="1"/>
  <c r="EC216" i="14" s="1"/>
  <c r="ED216" i="14" s="1"/>
  <c r="EE216" i="14" s="1"/>
  <c r="EF216" i="14" s="1"/>
  <c r="EG216" i="14" s="1"/>
  <c r="EH216" i="14" s="1"/>
  <c r="EI216" i="14" s="1"/>
  <c r="EJ216" i="14" s="1"/>
  <c r="EK216" i="14" s="1"/>
  <c r="EL216" i="14" s="1"/>
  <c r="DP263" i="14"/>
  <c r="T292" i="14"/>
  <c r="EA292" i="14" s="1"/>
  <c r="EB292" i="14" s="1"/>
  <c r="EC292" i="14" s="1"/>
  <c r="ED292" i="14" s="1"/>
  <c r="EE292" i="14" s="1"/>
  <c r="EF292" i="14" s="1"/>
  <c r="EG292" i="14" s="1"/>
  <c r="EH292" i="14" s="1"/>
  <c r="EI292" i="14" s="1"/>
  <c r="EJ292" i="14" s="1"/>
  <c r="EK292" i="14" s="1"/>
  <c r="EL292" i="14" s="1"/>
  <c r="T418" i="14"/>
  <c r="EA418" i="14" s="1"/>
  <c r="EB418" i="14" s="1"/>
  <c r="EC418" i="14" s="1"/>
  <c r="ED418" i="14" s="1"/>
  <c r="EE418" i="14" s="1"/>
  <c r="EF418" i="14" s="1"/>
  <c r="EG418" i="14" s="1"/>
  <c r="EH418" i="14" s="1"/>
  <c r="EI418" i="14" s="1"/>
  <c r="EJ418" i="14" s="1"/>
  <c r="EK418" i="14" s="1"/>
  <c r="EL418" i="14" s="1"/>
  <c r="DC85" i="14"/>
  <c r="DD85" i="14" s="1"/>
  <c r="DE85" i="14" s="1"/>
  <c r="DF85" i="14" s="1"/>
  <c r="DG85" i="14" s="1"/>
  <c r="DH85" i="14" s="1"/>
  <c r="DI85" i="14" s="1"/>
  <c r="DJ85" i="14" s="1"/>
  <c r="DK85" i="14" s="1"/>
  <c r="DL85" i="14" s="1"/>
  <c r="DM85" i="14" s="1"/>
  <c r="DN85" i="14" s="1"/>
  <c r="T194" i="14"/>
  <c r="EA194" i="14" s="1"/>
  <c r="EB194" i="14" s="1"/>
  <c r="EC194" i="14" s="1"/>
  <c r="ED194" i="14" s="1"/>
  <c r="EE194" i="14" s="1"/>
  <c r="EF194" i="14" s="1"/>
  <c r="EG194" i="14" s="1"/>
  <c r="EH194" i="14" s="1"/>
  <c r="EI194" i="14" s="1"/>
  <c r="EJ194" i="14" s="1"/>
  <c r="EK194" i="14" s="1"/>
  <c r="EL194" i="14" s="1"/>
  <c r="DO294" i="14"/>
  <c r="DP294" i="14" s="1"/>
  <c r="DQ294" i="14" s="1"/>
  <c r="DR294" i="14" s="1"/>
  <c r="DS294" i="14" s="1"/>
  <c r="DT294" i="14" s="1"/>
  <c r="DU294" i="14" s="1"/>
  <c r="DV294" i="14" s="1"/>
  <c r="DW294" i="14" s="1"/>
  <c r="DX294" i="14" s="1"/>
  <c r="DY294" i="14" s="1"/>
  <c r="DZ294" i="14" s="1"/>
  <c r="DO352" i="14"/>
  <c r="DP352" i="14" s="1"/>
  <c r="DQ352" i="14" s="1"/>
  <c r="DR352" i="14" s="1"/>
  <c r="DS352" i="14" s="1"/>
  <c r="DT352" i="14" s="1"/>
  <c r="DU352" i="14" s="1"/>
  <c r="DV352" i="14" s="1"/>
  <c r="DW352" i="14" s="1"/>
  <c r="DX352" i="14" s="1"/>
  <c r="DY352" i="14" s="1"/>
  <c r="DZ352" i="14" s="1"/>
  <c r="DO361" i="14"/>
  <c r="DP361" i="14" s="1"/>
  <c r="DQ361" i="14" s="1"/>
  <c r="DR361" i="14" s="1"/>
  <c r="DS361" i="14" s="1"/>
  <c r="DT361" i="14" s="1"/>
  <c r="DU361" i="14" s="1"/>
  <c r="DV361" i="14" s="1"/>
  <c r="DW361" i="14" s="1"/>
  <c r="DX361" i="14" s="1"/>
  <c r="DY361" i="14" s="1"/>
  <c r="DZ361" i="14" s="1"/>
  <c r="DO26" i="14"/>
  <c r="DP26" i="14" s="1"/>
  <c r="DQ26" i="14" s="1"/>
  <c r="DR26" i="14" s="1"/>
  <c r="DS26" i="14" s="1"/>
  <c r="DT26" i="14" s="1"/>
  <c r="DU26" i="14" s="1"/>
  <c r="DV26" i="14" s="1"/>
  <c r="DW26" i="14" s="1"/>
  <c r="DX26" i="14" s="1"/>
  <c r="DY26" i="14" s="1"/>
  <c r="DZ26" i="14" s="1"/>
  <c r="T62" i="14"/>
  <c r="EA62" i="14" s="1"/>
  <c r="EB62" i="14" s="1"/>
  <c r="EC62" i="14" s="1"/>
  <c r="ED62" i="14" s="1"/>
  <c r="EE62" i="14" s="1"/>
  <c r="EF62" i="14" s="1"/>
  <c r="EG62" i="14" s="1"/>
  <c r="EH62" i="14" s="1"/>
  <c r="EI62" i="14" s="1"/>
  <c r="EJ62" i="14" s="1"/>
  <c r="EK62" i="14" s="1"/>
  <c r="EL62" i="14" s="1"/>
  <c r="DO395" i="14"/>
  <c r="DP395" i="14" s="1"/>
  <c r="DQ395" i="14" s="1"/>
  <c r="DR395" i="14" s="1"/>
  <c r="DS395" i="14" s="1"/>
  <c r="DT395" i="14" s="1"/>
  <c r="DU395" i="14" s="1"/>
  <c r="DV395" i="14" s="1"/>
  <c r="DW395" i="14" s="1"/>
  <c r="DX395" i="14" s="1"/>
  <c r="DY395" i="14" s="1"/>
  <c r="DZ395" i="14" s="1"/>
  <c r="DO489" i="14"/>
  <c r="DP489" i="14" s="1"/>
  <c r="DQ489" i="14" s="1"/>
  <c r="DR489" i="14" s="1"/>
  <c r="DS489" i="14" s="1"/>
  <c r="DT489" i="14" s="1"/>
  <c r="DU489" i="14" s="1"/>
  <c r="DV489" i="14" s="1"/>
  <c r="DW489" i="14" s="1"/>
  <c r="DX489" i="14" s="1"/>
  <c r="DY489" i="14" s="1"/>
  <c r="DZ489" i="14" s="1"/>
  <c r="DP414" i="14"/>
  <c r="DQ414" i="14" s="1"/>
  <c r="DR414" i="14" s="1"/>
  <c r="DS414" i="14" s="1"/>
  <c r="DT414" i="14" s="1"/>
  <c r="DU414" i="14" s="1"/>
  <c r="DV414" i="14" s="1"/>
  <c r="DW414" i="14" s="1"/>
  <c r="DX414" i="14" s="1"/>
  <c r="DY414" i="14" s="1"/>
  <c r="DZ414" i="14" s="1"/>
  <c r="T127" i="14"/>
  <c r="EA127" i="14" s="1"/>
  <c r="EB127" i="14" s="1"/>
  <c r="EC127" i="14" s="1"/>
  <c r="ED127" i="14" s="1"/>
  <c r="EE127" i="14" s="1"/>
  <c r="EF127" i="14" s="1"/>
  <c r="EG127" i="14" s="1"/>
  <c r="EH127" i="14" s="1"/>
  <c r="EI127" i="14" s="1"/>
  <c r="EJ127" i="14" s="1"/>
  <c r="EK127" i="14" s="1"/>
  <c r="EL127" i="14" s="1"/>
  <c r="T369" i="14"/>
  <c r="EA369" i="14" s="1"/>
  <c r="EB369" i="14" s="1"/>
  <c r="EC369" i="14" s="1"/>
  <c r="ED369" i="14" s="1"/>
  <c r="EE369" i="14" s="1"/>
  <c r="EF369" i="14" s="1"/>
  <c r="EG369" i="14" s="1"/>
  <c r="EH369" i="14" s="1"/>
  <c r="EI369" i="14" s="1"/>
  <c r="EJ369" i="14" s="1"/>
  <c r="EK369" i="14" s="1"/>
  <c r="EL369" i="14" s="1"/>
  <c r="S36" i="14"/>
  <c r="DO440" i="14"/>
  <c r="DP440" i="14" s="1"/>
  <c r="DQ440" i="14" s="1"/>
  <c r="DR440" i="14" s="1"/>
  <c r="DS440" i="14" s="1"/>
  <c r="DT440" i="14" s="1"/>
  <c r="DU440" i="14" s="1"/>
  <c r="DV440" i="14" s="1"/>
  <c r="DW440" i="14" s="1"/>
  <c r="DX440" i="14" s="1"/>
  <c r="DY440" i="14" s="1"/>
  <c r="DZ440" i="14" s="1"/>
  <c r="DO410" i="14"/>
  <c r="DP410" i="14" s="1"/>
  <c r="DQ410" i="14" s="1"/>
  <c r="DR410" i="14" s="1"/>
  <c r="DS410" i="14" s="1"/>
  <c r="DT410" i="14" s="1"/>
  <c r="DU410" i="14" s="1"/>
  <c r="DV410" i="14" s="1"/>
  <c r="DW410" i="14" s="1"/>
  <c r="DX410" i="14" s="1"/>
  <c r="DY410" i="14" s="1"/>
  <c r="DZ410" i="14" s="1"/>
  <c r="DC302" i="14"/>
  <c r="DD302" i="14" s="1"/>
  <c r="DE302" i="14" s="1"/>
  <c r="DF302" i="14" s="1"/>
  <c r="DG302" i="14" s="1"/>
  <c r="DH302" i="14" s="1"/>
  <c r="DI302" i="14" s="1"/>
  <c r="DJ302" i="14" s="1"/>
  <c r="DK302" i="14" s="1"/>
  <c r="DL302" i="14" s="1"/>
  <c r="DM302" i="14" s="1"/>
  <c r="DN302" i="14" s="1"/>
  <c r="DP229" i="14"/>
  <c r="DQ229" i="14" s="1"/>
  <c r="DR229" i="14" s="1"/>
  <c r="DS229" i="14" s="1"/>
  <c r="DT229" i="14" s="1"/>
  <c r="DU229" i="14" s="1"/>
  <c r="DV229" i="14" s="1"/>
  <c r="DW229" i="14" s="1"/>
  <c r="DX229" i="14" s="1"/>
  <c r="DY229" i="14" s="1"/>
  <c r="DZ229" i="14" s="1"/>
  <c r="S113" i="14"/>
  <c r="DO113" i="14" s="1"/>
  <c r="T271" i="14"/>
  <c r="EA271" i="14" s="1"/>
  <c r="EB271" i="14" s="1"/>
  <c r="EC271" i="14" s="1"/>
  <c r="ED271" i="14" s="1"/>
  <c r="EE271" i="14" s="1"/>
  <c r="EF271" i="14" s="1"/>
  <c r="EG271" i="14" s="1"/>
  <c r="EH271" i="14" s="1"/>
  <c r="EI271" i="14" s="1"/>
  <c r="EJ271" i="14" s="1"/>
  <c r="EK271" i="14" s="1"/>
  <c r="EL271" i="14" s="1"/>
  <c r="S208" i="14"/>
  <c r="DO208" i="14" s="1"/>
  <c r="DP208" i="14" s="1"/>
  <c r="DQ208" i="14" s="1"/>
  <c r="DR208" i="14" s="1"/>
  <c r="DS208" i="14" s="1"/>
  <c r="DT208" i="14" s="1"/>
  <c r="DU208" i="14" s="1"/>
  <c r="DV208" i="14" s="1"/>
  <c r="DW208" i="14" s="1"/>
  <c r="DX208" i="14" s="1"/>
  <c r="DY208" i="14" s="1"/>
  <c r="DZ208" i="14" s="1"/>
  <c r="S485" i="14"/>
  <c r="T408" i="14"/>
  <c r="EA408" i="14" s="1"/>
  <c r="EB408" i="14" s="1"/>
  <c r="EC408" i="14" s="1"/>
  <c r="ED408" i="14" s="1"/>
  <c r="EE408" i="14" s="1"/>
  <c r="EF408" i="14" s="1"/>
  <c r="EG408" i="14" s="1"/>
  <c r="EH408" i="14" s="1"/>
  <c r="EI408" i="14" s="1"/>
  <c r="EJ408" i="14" s="1"/>
  <c r="EK408" i="14" s="1"/>
  <c r="EL408" i="14" s="1"/>
  <c r="DO470" i="14"/>
  <c r="DP470" i="14" s="1"/>
  <c r="DQ470" i="14" s="1"/>
  <c r="DR470" i="14" s="1"/>
  <c r="DS470" i="14" s="1"/>
  <c r="DT470" i="14" s="1"/>
  <c r="DU470" i="14" s="1"/>
  <c r="DV470" i="14" s="1"/>
  <c r="DW470" i="14" s="1"/>
  <c r="DX470" i="14" s="1"/>
  <c r="DY470" i="14" s="1"/>
  <c r="DZ470" i="14" s="1"/>
  <c r="S241" i="14"/>
  <c r="S67" i="14"/>
  <c r="DO298" i="14"/>
  <c r="DP298" i="14" s="1"/>
  <c r="DQ298" i="14" s="1"/>
  <c r="DR298" i="14" s="1"/>
  <c r="DS298" i="14" s="1"/>
  <c r="DT298" i="14" s="1"/>
  <c r="DU298" i="14" s="1"/>
  <c r="DV298" i="14" s="1"/>
  <c r="DW298" i="14" s="1"/>
  <c r="DX298" i="14" s="1"/>
  <c r="DY298" i="14" s="1"/>
  <c r="DZ298" i="14" s="1"/>
  <c r="T387" i="14"/>
  <c r="EA387" i="14" s="1"/>
  <c r="EB387" i="14" s="1"/>
  <c r="EC387" i="14" s="1"/>
  <c r="ED387" i="14" s="1"/>
  <c r="EE387" i="14" s="1"/>
  <c r="EF387" i="14" s="1"/>
  <c r="EG387" i="14" s="1"/>
  <c r="EH387" i="14" s="1"/>
  <c r="EI387" i="14" s="1"/>
  <c r="EJ387" i="14" s="1"/>
  <c r="EK387" i="14" s="1"/>
  <c r="EL387" i="14" s="1"/>
  <c r="T42" i="14"/>
  <c r="EA42" i="14" s="1"/>
  <c r="EB42" i="14" s="1"/>
  <c r="EC42" i="14" s="1"/>
  <c r="ED42" i="14" s="1"/>
  <c r="EE42" i="14" s="1"/>
  <c r="EF42" i="14" s="1"/>
  <c r="EG42" i="14" s="1"/>
  <c r="EH42" i="14" s="1"/>
  <c r="EI42" i="14" s="1"/>
  <c r="EJ42" i="14" s="1"/>
  <c r="EK42" i="14" s="1"/>
  <c r="EL42" i="14" s="1"/>
  <c r="T386" i="14"/>
  <c r="EA386" i="14" s="1"/>
  <c r="EB386" i="14" s="1"/>
  <c r="EC386" i="14" s="1"/>
  <c r="ED386" i="14" s="1"/>
  <c r="EE386" i="14" s="1"/>
  <c r="EF386" i="14" s="1"/>
  <c r="EG386" i="14" s="1"/>
  <c r="EH386" i="14" s="1"/>
  <c r="EI386" i="14" s="1"/>
  <c r="EJ386" i="14" s="1"/>
  <c r="EK386" i="14" s="1"/>
  <c r="EL386" i="14" s="1"/>
  <c r="T244" i="14"/>
  <c r="EA244" i="14" s="1"/>
  <c r="EB244" i="14" s="1"/>
  <c r="EC244" i="14" s="1"/>
  <c r="ED244" i="14" s="1"/>
  <c r="EE244" i="14" s="1"/>
  <c r="EF244" i="14" s="1"/>
  <c r="EG244" i="14" s="1"/>
  <c r="EH244" i="14" s="1"/>
  <c r="EI244" i="14" s="1"/>
  <c r="EJ244" i="14" s="1"/>
  <c r="EK244" i="14" s="1"/>
  <c r="EL244" i="14" s="1"/>
  <c r="T138" i="14"/>
  <c r="EA138" i="14" s="1"/>
  <c r="EB138" i="14" s="1"/>
  <c r="EC138" i="14" s="1"/>
  <c r="ED138" i="14" s="1"/>
  <c r="EE138" i="14" s="1"/>
  <c r="EF138" i="14" s="1"/>
  <c r="EG138" i="14" s="1"/>
  <c r="EH138" i="14" s="1"/>
  <c r="EI138" i="14" s="1"/>
  <c r="EJ138" i="14" s="1"/>
  <c r="EK138" i="14" s="1"/>
  <c r="EL138" i="14" s="1"/>
  <c r="S119" i="14"/>
  <c r="S182" i="14"/>
  <c r="DO182" i="14" s="1"/>
  <c r="DO359" i="14"/>
  <c r="DP359" i="14" s="1"/>
  <c r="DQ359" i="14" s="1"/>
  <c r="DR359" i="14" s="1"/>
  <c r="DS359" i="14" s="1"/>
  <c r="DT359" i="14" s="1"/>
  <c r="DU359" i="14" s="1"/>
  <c r="DV359" i="14" s="1"/>
  <c r="DW359" i="14" s="1"/>
  <c r="DX359" i="14" s="1"/>
  <c r="DY359" i="14" s="1"/>
  <c r="DZ359" i="14" s="1"/>
  <c r="T163" i="14"/>
  <c r="EA163" i="14" s="1"/>
  <c r="EB163" i="14" s="1"/>
  <c r="EC163" i="14" s="1"/>
  <c r="ED163" i="14" s="1"/>
  <c r="EE163" i="14" s="1"/>
  <c r="EF163" i="14" s="1"/>
  <c r="EG163" i="14" s="1"/>
  <c r="EH163" i="14" s="1"/>
  <c r="EI163" i="14" s="1"/>
  <c r="EJ163" i="14" s="1"/>
  <c r="EK163" i="14" s="1"/>
  <c r="EL163" i="14" s="1"/>
  <c r="T104" i="14"/>
  <c r="EA104" i="14" s="1"/>
  <c r="EB104" i="14" s="1"/>
  <c r="EC104" i="14" s="1"/>
  <c r="ED104" i="14" s="1"/>
  <c r="EE104" i="14" s="1"/>
  <c r="EF104" i="14" s="1"/>
  <c r="EG104" i="14" s="1"/>
  <c r="EH104" i="14" s="1"/>
  <c r="EI104" i="14" s="1"/>
  <c r="EJ104" i="14" s="1"/>
  <c r="EK104" i="14" s="1"/>
  <c r="EL104" i="14" s="1"/>
  <c r="T70" i="14"/>
  <c r="EA70" i="14" s="1"/>
  <c r="EB70" i="14" s="1"/>
  <c r="EC70" i="14" s="1"/>
  <c r="ED70" i="14" s="1"/>
  <c r="EE70" i="14" s="1"/>
  <c r="EF70" i="14" s="1"/>
  <c r="EG70" i="14" s="1"/>
  <c r="EH70" i="14" s="1"/>
  <c r="EI70" i="14" s="1"/>
  <c r="EJ70" i="14" s="1"/>
  <c r="EK70" i="14" s="1"/>
  <c r="EL70" i="14" s="1"/>
  <c r="DP238" i="14"/>
  <c r="DQ238" i="14" s="1"/>
  <c r="DR238" i="14" s="1"/>
  <c r="DS238" i="14" s="1"/>
  <c r="DT238" i="14" s="1"/>
  <c r="DU238" i="14" s="1"/>
  <c r="DV238" i="14" s="1"/>
  <c r="DW238" i="14" s="1"/>
  <c r="DX238" i="14" s="1"/>
  <c r="DY238" i="14" s="1"/>
  <c r="DZ238" i="14" s="1"/>
  <c r="DO422" i="14"/>
  <c r="DP422" i="14" s="1"/>
  <c r="DQ422" i="14" s="1"/>
  <c r="DR422" i="14" s="1"/>
  <c r="DS422" i="14" s="1"/>
  <c r="DT422" i="14" s="1"/>
  <c r="DU422" i="14" s="1"/>
  <c r="DV422" i="14" s="1"/>
  <c r="DW422" i="14" s="1"/>
  <c r="DX422" i="14" s="1"/>
  <c r="DY422" i="14" s="1"/>
  <c r="DZ422" i="14" s="1"/>
  <c r="DO21" i="14"/>
  <c r="DP21" i="14" s="1"/>
  <c r="DQ21" i="14" s="1"/>
  <c r="DR21" i="14" s="1"/>
  <c r="DS21" i="14" s="1"/>
  <c r="DT21" i="14" s="1"/>
  <c r="DU21" i="14" s="1"/>
  <c r="DV21" i="14" s="1"/>
  <c r="DW21" i="14" s="1"/>
  <c r="DX21" i="14" s="1"/>
  <c r="DY21" i="14" s="1"/>
  <c r="DZ21" i="14" s="1"/>
  <c r="DO477" i="14"/>
  <c r="DP477" i="14" s="1"/>
  <c r="DQ477" i="14" s="1"/>
  <c r="DR477" i="14" s="1"/>
  <c r="DS477" i="14" s="1"/>
  <c r="DT477" i="14" s="1"/>
  <c r="DU477" i="14" s="1"/>
  <c r="DV477" i="14" s="1"/>
  <c r="DW477" i="14" s="1"/>
  <c r="DX477" i="14" s="1"/>
  <c r="DY477" i="14" s="1"/>
  <c r="DZ477" i="14" s="1"/>
  <c r="DO394" i="14"/>
  <c r="T332" i="14"/>
  <c r="EA332" i="14" s="1"/>
  <c r="EB332" i="14" s="1"/>
  <c r="EC332" i="14" s="1"/>
  <c r="ED332" i="14" s="1"/>
  <c r="EE332" i="14" s="1"/>
  <c r="EF332" i="14" s="1"/>
  <c r="EG332" i="14" s="1"/>
  <c r="EH332" i="14" s="1"/>
  <c r="EI332" i="14" s="1"/>
  <c r="EJ332" i="14" s="1"/>
  <c r="EK332" i="14" s="1"/>
  <c r="EL332" i="14" s="1"/>
  <c r="DO68" i="14"/>
  <c r="DP68" i="14" s="1"/>
  <c r="DQ68" i="14" s="1"/>
  <c r="DR68" i="14" s="1"/>
  <c r="DS68" i="14" s="1"/>
  <c r="DT68" i="14" s="1"/>
  <c r="DU68" i="14" s="1"/>
  <c r="DV68" i="14" s="1"/>
  <c r="DW68" i="14" s="1"/>
  <c r="DX68" i="14" s="1"/>
  <c r="DY68" i="14" s="1"/>
  <c r="DZ68" i="14" s="1"/>
  <c r="DO155" i="14"/>
  <c r="DP155" i="14" s="1"/>
  <c r="DQ155" i="14" s="1"/>
  <c r="DR155" i="14" s="1"/>
  <c r="DS155" i="14" s="1"/>
  <c r="DT155" i="14" s="1"/>
  <c r="DU155" i="14" s="1"/>
  <c r="DV155" i="14" s="1"/>
  <c r="DW155" i="14" s="1"/>
  <c r="DX155" i="14" s="1"/>
  <c r="DY155" i="14" s="1"/>
  <c r="DZ155" i="14" s="1"/>
  <c r="T123" i="14"/>
  <c r="EA123" i="14" s="1"/>
  <c r="EB123" i="14" s="1"/>
  <c r="EC123" i="14" s="1"/>
  <c r="ED123" i="14" s="1"/>
  <c r="EE123" i="14" s="1"/>
  <c r="EF123" i="14" s="1"/>
  <c r="EG123" i="14" s="1"/>
  <c r="EH123" i="14" s="1"/>
  <c r="EI123" i="14" s="1"/>
  <c r="EJ123" i="14" s="1"/>
  <c r="EK123" i="14" s="1"/>
  <c r="EL123" i="14" s="1"/>
  <c r="T393" i="14"/>
  <c r="EA393" i="14" s="1"/>
  <c r="EB393" i="14" s="1"/>
  <c r="EC393" i="14" s="1"/>
  <c r="ED393" i="14" s="1"/>
  <c r="EE393" i="14" s="1"/>
  <c r="EF393" i="14" s="1"/>
  <c r="EG393" i="14" s="1"/>
  <c r="EH393" i="14" s="1"/>
  <c r="EI393" i="14" s="1"/>
  <c r="EJ393" i="14" s="1"/>
  <c r="EK393" i="14" s="1"/>
  <c r="EL393" i="14" s="1"/>
  <c r="T120" i="14"/>
  <c r="EA120" i="14" s="1"/>
  <c r="EB120" i="14" s="1"/>
  <c r="EC120" i="14" s="1"/>
  <c r="ED120" i="14" s="1"/>
  <c r="EE120" i="14" s="1"/>
  <c r="EF120" i="14" s="1"/>
  <c r="EG120" i="14" s="1"/>
  <c r="EH120" i="14" s="1"/>
  <c r="EI120" i="14" s="1"/>
  <c r="EJ120" i="14" s="1"/>
  <c r="EK120" i="14" s="1"/>
  <c r="EL120" i="14" s="1"/>
  <c r="DP454" i="14"/>
  <c r="DQ454" i="14" s="1"/>
  <c r="DR454" i="14" s="1"/>
  <c r="DS454" i="14" s="1"/>
  <c r="DT454" i="14" s="1"/>
  <c r="DU454" i="14" s="1"/>
  <c r="DV454" i="14" s="1"/>
  <c r="DW454" i="14" s="1"/>
  <c r="DX454" i="14" s="1"/>
  <c r="DY454" i="14" s="1"/>
  <c r="DZ454" i="14" s="1"/>
  <c r="T335" i="14"/>
  <c r="EA335" i="14" s="1"/>
  <c r="EB335" i="14" s="1"/>
  <c r="EC335" i="14" s="1"/>
  <c r="ED335" i="14" s="1"/>
  <c r="EE335" i="14" s="1"/>
  <c r="EF335" i="14" s="1"/>
  <c r="EG335" i="14" s="1"/>
  <c r="EH335" i="14" s="1"/>
  <c r="EI335" i="14" s="1"/>
  <c r="EJ335" i="14" s="1"/>
  <c r="EK335" i="14" s="1"/>
  <c r="EL335" i="14" s="1"/>
  <c r="DO444" i="14"/>
  <c r="DP444" i="14" s="1"/>
  <c r="DQ444" i="14" s="1"/>
  <c r="DR444" i="14" s="1"/>
  <c r="DS444" i="14" s="1"/>
  <c r="DT444" i="14" s="1"/>
  <c r="DU444" i="14" s="1"/>
  <c r="DV444" i="14" s="1"/>
  <c r="DW444" i="14" s="1"/>
  <c r="DX444" i="14" s="1"/>
  <c r="DY444" i="14" s="1"/>
  <c r="DZ444" i="14" s="1"/>
  <c r="T372" i="14"/>
  <c r="T494" i="14"/>
  <c r="EA494" i="14" s="1"/>
  <c r="EB494" i="14" s="1"/>
  <c r="EC494" i="14" s="1"/>
  <c r="ED494" i="14" s="1"/>
  <c r="EE494" i="14" s="1"/>
  <c r="EF494" i="14" s="1"/>
  <c r="EG494" i="14" s="1"/>
  <c r="EH494" i="14" s="1"/>
  <c r="EI494" i="14" s="1"/>
  <c r="EJ494" i="14" s="1"/>
  <c r="EK494" i="14" s="1"/>
  <c r="EL494" i="14" s="1"/>
  <c r="DP114" i="14"/>
  <c r="DQ114" i="14" s="1"/>
  <c r="DR114" i="14" s="1"/>
  <c r="DS114" i="14" s="1"/>
  <c r="DT114" i="14" s="1"/>
  <c r="DU114" i="14" s="1"/>
  <c r="DV114" i="14" s="1"/>
  <c r="DW114" i="14" s="1"/>
  <c r="DX114" i="14" s="1"/>
  <c r="DY114" i="14" s="1"/>
  <c r="DZ114" i="14" s="1"/>
  <c r="T439" i="14"/>
  <c r="EA439" i="14" s="1"/>
  <c r="EB439" i="14" s="1"/>
  <c r="EC439" i="14" s="1"/>
  <c r="ED439" i="14" s="1"/>
  <c r="EE439" i="14" s="1"/>
  <c r="EF439" i="14" s="1"/>
  <c r="EG439" i="14" s="1"/>
  <c r="EH439" i="14" s="1"/>
  <c r="EI439" i="14" s="1"/>
  <c r="EJ439" i="14" s="1"/>
  <c r="EK439" i="14" s="1"/>
  <c r="EL439" i="14" s="1"/>
  <c r="T142" i="14"/>
  <c r="EA142" i="14" s="1"/>
  <c r="EB142" i="14" s="1"/>
  <c r="EC142" i="14" s="1"/>
  <c r="ED142" i="14" s="1"/>
  <c r="EE142" i="14" s="1"/>
  <c r="EF142" i="14" s="1"/>
  <c r="EG142" i="14" s="1"/>
  <c r="EH142" i="14" s="1"/>
  <c r="EI142" i="14" s="1"/>
  <c r="EJ142" i="14" s="1"/>
  <c r="EK142" i="14" s="1"/>
  <c r="EL142" i="14" s="1"/>
  <c r="T239" i="14"/>
  <c r="EA239" i="14" s="1"/>
  <c r="EB239" i="14" s="1"/>
  <c r="EC239" i="14" s="1"/>
  <c r="ED239" i="14" s="1"/>
  <c r="EE239" i="14" s="1"/>
  <c r="EF239" i="14" s="1"/>
  <c r="EG239" i="14" s="1"/>
  <c r="EH239" i="14" s="1"/>
  <c r="EI239" i="14" s="1"/>
  <c r="EJ239" i="14" s="1"/>
  <c r="EK239" i="14" s="1"/>
  <c r="EL239" i="14" s="1"/>
  <c r="T396" i="14"/>
  <c r="EA396" i="14" s="1"/>
  <c r="EB396" i="14" s="1"/>
  <c r="EC396" i="14" s="1"/>
  <c r="ED396" i="14" s="1"/>
  <c r="EE396" i="14" s="1"/>
  <c r="EF396" i="14" s="1"/>
  <c r="EG396" i="14" s="1"/>
  <c r="EH396" i="14" s="1"/>
  <c r="EI396" i="14" s="1"/>
  <c r="EJ396" i="14" s="1"/>
  <c r="EK396" i="14" s="1"/>
  <c r="EL396" i="14" s="1"/>
  <c r="S98" i="14"/>
  <c r="S391" i="14"/>
  <c r="BG5" i="23"/>
  <c r="BG10" i="23" s="1"/>
  <c r="T220" i="14"/>
  <c r="EA220" i="14" s="1"/>
  <c r="EB220" i="14" s="1"/>
  <c r="EC220" i="14" s="1"/>
  <c r="ED220" i="14" s="1"/>
  <c r="EE220" i="14" s="1"/>
  <c r="EF220" i="14" s="1"/>
  <c r="EG220" i="14" s="1"/>
  <c r="EH220" i="14" s="1"/>
  <c r="EI220" i="14" s="1"/>
  <c r="EJ220" i="14" s="1"/>
  <c r="EK220" i="14" s="1"/>
  <c r="EL220" i="14" s="1"/>
  <c r="S151" i="14"/>
  <c r="DO151" i="14" s="1"/>
  <c r="T281" i="14"/>
  <c r="EA281" i="14" s="1"/>
  <c r="EB281" i="14" s="1"/>
  <c r="EC281" i="14" s="1"/>
  <c r="ED281" i="14" s="1"/>
  <c r="EE281" i="14" s="1"/>
  <c r="EF281" i="14" s="1"/>
  <c r="EG281" i="14" s="1"/>
  <c r="EH281" i="14" s="1"/>
  <c r="EI281" i="14" s="1"/>
  <c r="EJ281" i="14" s="1"/>
  <c r="EK281" i="14" s="1"/>
  <c r="EL281" i="14" s="1"/>
  <c r="T402" i="14"/>
  <c r="EA402" i="14" s="1"/>
  <c r="EB402" i="14" s="1"/>
  <c r="EC402" i="14" s="1"/>
  <c r="ED402" i="14" s="1"/>
  <c r="EE402" i="14" s="1"/>
  <c r="EF402" i="14" s="1"/>
  <c r="EG402" i="14" s="1"/>
  <c r="EH402" i="14" s="1"/>
  <c r="EI402" i="14" s="1"/>
  <c r="EJ402" i="14" s="1"/>
  <c r="EK402" i="14" s="1"/>
  <c r="EL402" i="14" s="1"/>
  <c r="DO303" i="14"/>
  <c r="DP303" i="14" s="1"/>
  <c r="DQ303" i="14" s="1"/>
  <c r="DR303" i="14" s="1"/>
  <c r="DS303" i="14" s="1"/>
  <c r="DT303" i="14" s="1"/>
  <c r="DU303" i="14" s="1"/>
  <c r="DV303" i="14" s="1"/>
  <c r="DW303" i="14" s="1"/>
  <c r="DX303" i="14" s="1"/>
  <c r="DY303" i="14" s="1"/>
  <c r="DZ303" i="14" s="1"/>
  <c r="DO345" i="14"/>
  <c r="DP345" i="14" s="1"/>
  <c r="DQ345" i="14" s="1"/>
  <c r="DR345" i="14" s="1"/>
  <c r="DS345" i="14" s="1"/>
  <c r="DT345" i="14" s="1"/>
  <c r="DU345" i="14" s="1"/>
  <c r="DV345" i="14" s="1"/>
  <c r="DW345" i="14" s="1"/>
  <c r="DX345" i="14" s="1"/>
  <c r="DY345" i="14" s="1"/>
  <c r="DZ345" i="14" s="1"/>
  <c r="DO56" i="14"/>
  <c r="DO99" i="14"/>
  <c r="T362" i="14"/>
  <c r="EA362" i="14" s="1"/>
  <c r="EB362" i="14" s="1"/>
  <c r="EC362" i="14" s="1"/>
  <c r="ED362" i="14" s="1"/>
  <c r="EE362" i="14" s="1"/>
  <c r="EF362" i="14" s="1"/>
  <c r="EG362" i="14" s="1"/>
  <c r="EH362" i="14" s="1"/>
  <c r="EI362" i="14" s="1"/>
  <c r="EJ362" i="14" s="1"/>
  <c r="EK362" i="14" s="1"/>
  <c r="EL362" i="14" s="1"/>
  <c r="T101" i="14"/>
  <c r="DO35" i="14"/>
  <c r="DP35" i="14" s="1"/>
  <c r="DQ35" i="14" s="1"/>
  <c r="DR35" i="14" s="1"/>
  <c r="DS35" i="14" s="1"/>
  <c r="DT35" i="14" s="1"/>
  <c r="DU35" i="14" s="1"/>
  <c r="DV35" i="14" s="1"/>
  <c r="DW35" i="14" s="1"/>
  <c r="DX35" i="14" s="1"/>
  <c r="DY35" i="14" s="1"/>
  <c r="DZ35" i="14" s="1"/>
  <c r="DO122" i="14"/>
  <c r="DP122" i="14" s="1"/>
  <c r="DQ122" i="14" s="1"/>
  <c r="DR122" i="14" s="1"/>
  <c r="DS122" i="14" s="1"/>
  <c r="DT122" i="14" s="1"/>
  <c r="DU122" i="14" s="1"/>
  <c r="DV122" i="14" s="1"/>
  <c r="DW122" i="14" s="1"/>
  <c r="DX122" i="14" s="1"/>
  <c r="DY122" i="14" s="1"/>
  <c r="DZ122" i="14" s="1"/>
  <c r="DO153" i="14"/>
  <c r="DP153" i="14" s="1"/>
  <c r="DQ153" i="14" s="1"/>
  <c r="DR153" i="14" s="1"/>
  <c r="DS153" i="14" s="1"/>
  <c r="DT153" i="14" s="1"/>
  <c r="DU153" i="14" s="1"/>
  <c r="DV153" i="14" s="1"/>
  <c r="DW153" i="14" s="1"/>
  <c r="DX153" i="14" s="1"/>
  <c r="DY153" i="14" s="1"/>
  <c r="DZ153" i="14" s="1"/>
  <c r="DO227" i="14"/>
  <c r="DP227" i="14" s="1"/>
  <c r="DQ227" i="14" s="1"/>
  <c r="DR227" i="14" s="1"/>
  <c r="DS227" i="14" s="1"/>
  <c r="DT227" i="14" s="1"/>
  <c r="DU227" i="14" s="1"/>
  <c r="DV227" i="14" s="1"/>
  <c r="DW227" i="14" s="1"/>
  <c r="DX227" i="14" s="1"/>
  <c r="DY227" i="14" s="1"/>
  <c r="DZ227" i="14" s="1"/>
  <c r="T442" i="14"/>
  <c r="EA442" i="14" s="1"/>
  <c r="EB442" i="14" s="1"/>
  <c r="EC442" i="14" s="1"/>
  <c r="ED442" i="14" s="1"/>
  <c r="EE442" i="14" s="1"/>
  <c r="EF442" i="14" s="1"/>
  <c r="EG442" i="14" s="1"/>
  <c r="EH442" i="14" s="1"/>
  <c r="EI442" i="14" s="1"/>
  <c r="EJ442" i="14" s="1"/>
  <c r="EK442" i="14" s="1"/>
  <c r="EL442" i="14" s="1"/>
  <c r="S51" i="14"/>
  <c r="DO51" i="14" s="1"/>
  <c r="DP329" i="14"/>
  <c r="DQ329" i="14" s="1"/>
  <c r="DR329" i="14" s="1"/>
  <c r="DS329" i="14" s="1"/>
  <c r="DT329" i="14" s="1"/>
  <c r="DU329" i="14" s="1"/>
  <c r="DV329" i="14" s="1"/>
  <c r="DW329" i="14" s="1"/>
  <c r="DX329" i="14" s="1"/>
  <c r="DY329" i="14" s="1"/>
  <c r="DZ329" i="14" s="1"/>
  <c r="DP481" i="14"/>
  <c r="DQ481" i="14" s="1"/>
  <c r="DR481" i="14" s="1"/>
  <c r="DS481" i="14" s="1"/>
  <c r="DT481" i="14" s="1"/>
  <c r="DU481" i="14" s="1"/>
  <c r="DV481" i="14" s="1"/>
  <c r="DW481" i="14" s="1"/>
  <c r="DX481" i="14" s="1"/>
  <c r="DY481" i="14" s="1"/>
  <c r="DZ481" i="14" s="1"/>
  <c r="DP500" i="14"/>
  <c r="DQ500" i="14" s="1"/>
  <c r="DR500" i="14" s="1"/>
  <c r="DS500" i="14" s="1"/>
  <c r="DT500" i="14" s="1"/>
  <c r="DU500" i="14" s="1"/>
  <c r="DV500" i="14" s="1"/>
  <c r="DW500" i="14" s="1"/>
  <c r="DX500" i="14" s="1"/>
  <c r="DY500" i="14" s="1"/>
  <c r="DZ500" i="14" s="1"/>
  <c r="DO405" i="14"/>
  <c r="DP405" i="14" s="1"/>
  <c r="DQ405" i="14" s="1"/>
  <c r="DR405" i="14" s="1"/>
  <c r="DS405" i="14" s="1"/>
  <c r="DT405" i="14" s="1"/>
  <c r="DU405" i="14" s="1"/>
  <c r="DV405" i="14" s="1"/>
  <c r="DW405" i="14" s="1"/>
  <c r="DX405" i="14" s="1"/>
  <c r="DY405" i="14" s="1"/>
  <c r="DZ405" i="14" s="1"/>
  <c r="DO230" i="14"/>
  <c r="DP230" i="14" s="1"/>
  <c r="DQ230" i="14" s="1"/>
  <c r="DR230" i="14" s="1"/>
  <c r="DS230" i="14" s="1"/>
  <c r="DT230" i="14" s="1"/>
  <c r="DU230" i="14" s="1"/>
  <c r="DV230" i="14" s="1"/>
  <c r="DW230" i="14" s="1"/>
  <c r="DX230" i="14" s="1"/>
  <c r="DY230" i="14" s="1"/>
  <c r="DZ230" i="14" s="1"/>
  <c r="DO279" i="14"/>
  <c r="DP279" i="14" s="1"/>
  <c r="DQ279" i="14" s="1"/>
  <c r="DR279" i="14" s="1"/>
  <c r="DS279" i="14" s="1"/>
  <c r="DT279" i="14" s="1"/>
  <c r="DU279" i="14" s="1"/>
  <c r="DV279" i="14" s="1"/>
  <c r="DW279" i="14" s="1"/>
  <c r="DX279" i="14" s="1"/>
  <c r="DY279" i="14" s="1"/>
  <c r="DZ279" i="14" s="1"/>
  <c r="DO283" i="14"/>
  <c r="DP283" i="14" s="1"/>
  <c r="DQ283" i="14" s="1"/>
  <c r="DR283" i="14" s="1"/>
  <c r="DS283" i="14" s="1"/>
  <c r="DT283" i="14" s="1"/>
  <c r="DU283" i="14" s="1"/>
  <c r="DV283" i="14" s="1"/>
  <c r="DW283" i="14" s="1"/>
  <c r="DX283" i="14" s="1"/>
  <c r="DY283" i="14" s="1"/>
  <c r="DZ283" i="14" s="1"/>
  <c r="DP250" i="14"/>
  <c r="DQ250" i="14" s="1"/>
  <c r="DR250" i="14" s="1"/>
  <c r="DS250" i="14" s="1"/>
  <c r="DT250" i="14" s="1"/>
  <c r="DU250" i="14" s="1"/>
  <c r="DV250" i="14" s="1"/>
  <c r="DW250" i="14" s="1"/>
  <c r="DX250" i="14" s="1"/>
  <c r="DY250" i="14" s="1"/>
  <c r="DZ250" i="14" s="1"/>
  <c r="T210" i="14"/>
  <c r="EA210" i="14" s="1"/>
  <c r="EB210" i="14" s="1"/>
  <c r="EC210" i="14" s="1"/>
  <c r="ED210" i="14" s="1"/>
  <c r="EE210" i="14" s="1"/>
  <c r="EF210" i="14" s="1"/>
  <c r="EG210" i="14" s="1"/>
  <c r="EH210" i="14" s="1"/>
  <c r="EI210" i="14" s="1"/>
  <c r="EJ210" i="14" s="1"/>
  <c r="EK210" i="14" s="1"/>
  <c r="EL210" i="14" s="1"/>
  <c r="T451" i="14"/>
  <c r="EA451" i="14" s="1"/>
  <c r="EB451" i="14" s="1"/>
  <c r="EC451" i="14" s="1"/>
  <c r="ED451" i="14" s="1"/>
  <c r="EE451" i="14" s="1"/>
  <c r="EF451" i="14" s="1"/>
  <c r="EG451" i="14" s="1"/>
  <c r="EH451" i="14" s="1"/>
  <c r="EI451" i="14" s="1"/>
  <c r="EJ451" i="14" s="1"/>
  <c r="EK451" i="14" s="1"/>
  <c r="EL451" i="14" s="1"/>
  <c r="S398" i="14"/>
  <c r="DO398" i="14" s="1"/>
  <c r="T18" i="14"/>
  <c r="EA18" i="14" s="1"/>
  <c r="EB18" i="14" s="1"/>
  <c r="EC18" i="14" s="1"/>
  <c r="ED18" i="14" s="1"/>
  <c r="EE18" i="14" s="1"/>
  <c r="EF18" i="14" s="1"/>
  <c r="EG18" i="14" s="1"/>
  <c r="EH18" i="14" s="1"/>
  <c r="EI18" i="14" s="1"/>
  <c r="EJ18" i="14" s="1"/>
  <c r="EK18" i="14" s="1"/>
  <c r="EL18" i="14" s="1"/>
  <c r="DO30" i="14"/>
  <c r="DP30" i="14" s="1"/>
  <c r="DQ30" i="14" s="1"/>
  <c r="DR30" i="14" s="1"/>
  <c r="DS30" i="14" s="1"/>
  <c r="DT30" i="14" s="1"/>
  <c r="DU30" i="14" s="1"/>
  <c r="DV30" i="14" s="1"/>
  <c r="DW30" i="14" s="1"/>
  <c r="DX30" i="14" s="1"/>
  <c r="DY30" i="14" s="1"/>
  <c r="DZ30" i="14" s="1"/>
  <c r="DD404" i="14"/>
  <c r="DE404" i="14" s="1"/>
  <c r="DF404" i="14" s="1"/>
  <c r="DG404" i="14" s="1"/>
  <c r="DH404" i="14" s="1"/>
  <c r="DI404" i="14" s="1"/>
  <c r="DJ404" i="14" s="1"/>
  <c r="DK404" i="14" s="1"/>
  <c r="DL404" i="14" s="1"/>
  <c r="DM404" i="14" s="1"/>
  <c r="DN404" i="14" s="1"/>
  <c r="S333" i="14"/>
  <c r="DO13" i="14"/>
  <c r="DP13" i="14" s="1"/>
  <c r="DQ13" i="14" s="1"/>
  <c r="DR13" i="14" s="1"/>
  <c r="DS13" i="14" s="1"/>
  <c r="DT13" i="14" s="1"/>
  <c r="DU13" i="14" s="1"/>
  <c r="DV13" i="14" s="1"/>
  <c r="DW13" i="14" s="1"/>
  <c r="DX13" i="14" s="1"/>
  <c r="DY13" i="14" s="1"/>
  <c r="DZ13" i="14" s="1"/>
  <c r="T257" i="14"/>
  <c r="EA257" i="14" s="1"/>
  <c r="EB257" i="14" s="1"/>
  <c r="EC257" i="14" s="1"/>
  <c r="ED257" i="14" s="1"/>
  <c r="EE257" i="14" s="1"/>
  <c r="EF257" i="14" s="1"/>
  <c r="EG257" i="14" s="1"/>
  <c r="EH257" i="14" s="1"/>
  <c r="EI257" i="14" s="1"/>
  <c r="EJ257" i="14" s="1"/>
  <c r="EK257" i="14" s="1"/>
  <c r="EL257" i="14" s="1"/>
  <c r="T378" i="14"/>
  <c r="EA378" i="14" s="1"/>
  <c r="EB378" i="14" s="1"/>
  <c r="EC378" i="14" s="1"/>
  <c r="ED378" i="14" s="1"/>
  <c r="EE378" i="14" s="1"/>
  <c r="EF378" i="14" s="1"/>
  <c r="EG378" i="14" s="1"/>
  <c r="EH378" i="14" s="1"/>
  <c r="EI378" i="14" s="1"/>
  <c r="EJ378" i="14" s="1"/>
  <c r="EK378" i="14" s="1"/>
  <c r="EL378" i="14" s="1"/>
  <c r="T221" i="14"/>
  <c r="EA221" i="14" s="1"/>
  <c r="EB221" i="14" s="1"/>
  <c r="EC221" i="14" s="1"/>
  <c r="ED221" i="14" s="1"/>
  <c r="EE221" i="14" s="1"/>
  <c r="EF221" i="14" s="1"/>
  <c r="EG221" i="14" s="1"/>
  <c r="EH221" i="14" s="1"/>
  <c r="EI221" i="14" s="1"/>
  <c r="EJ221" i="14" s="1"/>
  <c r="EK221" i="14" s="1"/>
  <c r="EL221" i="14" s="1"/>
  <c r="T259" i="14"/>
  <c r="EA259" i="14" s="1"/>
  <c r="EB259" i="14" s="1"/>
  <c r="EC259" i="14" s="1"/>
  <c r="ED259" i="14" s="1"/>
  <c r="EE259" i="14" s="1"/>
  <c r="EF259" i="14" s="1"/>
  <c r="EG259" i="14" s="1"/>
  <c r="EH259" i="14" s="1"/>
  <c r="EI259" i="14" s="1"/>
  <c r="EJ259" i="14" s="1"/>
  <c r="EK259" i="14" s="1"/>
  <c r="EL259" i="14" s="1"/>
  <c r="T195" i="14"/>
  <c r="EA195" i="14" s="1"/>
  <c r="EB195" i="14" s="1"/>
  <c r="EC195" i="14" s="1"/>
  <c r="ED195" i="14" s="1"/>
  <c r="EE195" i="14" s="1"/>
  <c r="EF195" i="14" s="1"/>
  <c r="EG195" i="14" s="1"/>
  <c r="EH195" i="14" s="1"/>
  <c r="EI195" i="14" s="1"/>
  <c r="EJ195" i="14" s="1"/>
  <c r="EK195" i="14" s="1"/>
  <c r="EL195" i="14" s="1"/>
  <c r="DO66" i="14"/>
  <c r="T400" i="14"/>
  <c r="EA400" i="14" s="1"/>
  <c r="EB400" i="14" s="1"/>
  <c r="EC400" i="14" s="1"/>
  <c r="ED400" i="14" s="1"/>
  <c r="EE400" i="14" s="1"/>
  <c r="EF400" i="14" s="1"/>
  <c r="EG400" i="14" s="1"/>
  <c r="EH400" i="14" s="1"/>
  <c r="EI400" i="14" s="1"/>
  <c r="EJ400" i="14" s="1"/>
  <c r="EK400" i="14" s="1"/>
  <c r="EL400" i="14" s="1"/>
  <c r="DP468" i="14"/>
  <c r="DQ468" i="14" s="1"/>
  <c r="DR468" i="14" s="1"/>
  <c r="DS468" i="14" s="1"/>
  <c r="DT468" i="14" s="1"/>
  <c r="DU468" i="14" s="1"/>
  <c r="DV468" i="14" s="1"/>
  <c r="DW468" i="14" s="1"/>
  <c r="DX468" i="14" s="1"/>
  <c r="DY468" i="14" s="1"/>
  <c r="DZ468" i="14" s="1"/>
  <c r="T190" i="14"/>
  <c r="EA190" i="14" s="1"/>
  <c r="EB190" i="14" s="1"/>
  <c r="EC190" i="14" s="1"/>
  <c r="ED190" i="14" s="1"/>
  <c r="EE190" i="14" s="1"/>
  <c r="EF190" i="14" s="1"/>
  <c r="EG190" i="14" s="1"/>
  <c r="EH190" i="14" s="1"/>
  <c r="EI190" i="14" s="1"/>
  <c r="EJ190" i="14" s="1"/>
  <c r="EK190" i="14" s="1"/>
  <c r="EL190" i="14" s="1"/>
  <c r="T320" i="14"/>
  <c r="EA320" i="14" s="1"/>
  <c r="EB320" i="14" s="1"/>
  <c r="EC320" i="14" s="1"/>
  <c r="ED320" i="14" s="1"/>
  <c r="EE320" i="14" s="1"/>
  <c r="EF320" i="14" s="1"/>
  <c r="EG320" i="14" s="1"/>
  <c r="EH320" i="14" s="1"/>
  <c r="EI320" i="14" s="1"/>
  <c r="EJ320" i="14" s="1"/>
  <c r="EK320" i="14" s="1"/>
  <c r="EL320" i="14" s="1"/>
  <c r="DP91" i="14"/>
  <c r="DQ91" i="14" s="1"/>
  <c r="DR91" i="14" s="1"/>
  <c r="DS91" i="14" s="1"/>
  <c r="DT91" i="14" s="1"/>
  <c r="DU91" i="14" s="1"/>
  <c r="DV91" i="14" s="1"/>
  <c r="DW91" i="14" s="1"/>
  <c r="DX91" i="14" s="1"/>
  <c r="DY91" i="14" s="1"/>
  <c r="DZ91" i="14" s="1"/>
  <c r="T40" i="14"/>
  <c r="EA40" i="14" s="1"/>
  <c r="EB40" i="14" s="1"/>
  <c r="EC40" i="14" s="1"/>
  <c r="ED40" i="14" s="1"/>
  <c r="EE40" i="14" s="1"/>
  <c r="EF40" i="14" s="1"/>
  <c r="EG40" i="14" s="1"/>
  <c r="EH40" i="14" s="1"/>
  <c r="EI40" i="14" s="1"/>
  <c r="EJ40" i="14" s="1"/>
  <c r="EK40" i="14" s="1"/>
  <c r="EL40" i="14" s="1"/>
  <c r="T350" i="14"/>
  <c r="EA350" i="14" s="1"/>
  <c r="EB350" i="14" s="1"/>
  <c r="EC350" i="14" s="1"/>
  <c r="ED350" i="14" s="1"/>
  <c r="EE350" i="14" s="1"/>
  <c r="EF350" i="14" s="1"/>
  <c r="EG350" i="14" s="1"/>
  <c r="EH350" i="14" s="1"/>
  <c r="EI350" i="14" s="1"/>
  <c r="EJ350" i="14" s="1"/>
  <c r="EK350" i="14" s="1"/>
  <c r="EL350" i="14" s="1"/>
  <c r="T112" i="14"/>
  <c r="EA112" i="14" s="1"/>
  <c r="EB112" i="14" s="1"/>
  <c r="EC112" i="14" s="1"/>
  <c r="ED112" i="14" s="1"/>
  <c r="EE112" i="14" s="1"/>
  <c r="EF112" i="14" s="1"/>
  <c r="EG112" i="14" s="1"/>
  <c r="EH112" i="14" s="1"/>
  <c r="EI112" i="14" s="1"/>
  <c r="EJ112" i="14" s="1"/>
  <c r="EK112" i="14" s="1"/>
  <c r="EL112" i="14" s="1"/>
  <c r="S92" i="14"/>
  <c r="DO92" i="14" s="1"/>
  <c r="T313" i="14"/>
  <c r="EA313" i="14" s="1"/>
  <c r="EB313" i="14" s="1"/>
  <c r="EC313" i="14" s="1"/>
  <c r="ED313" i="14" s="1"/>
  <c r="EE313" i="14" s="1"/>
  <c r="EF313" i="14" s="1"/>
  <c r="EG313" i="14" s="1"/>
  <c r="EH313" i="14" s="1"/>
  <c r="EI313" i="14" s="1"/>
  <c r="EJ313" i="14" s="1"/>
  <c r="EK313" i="14" s="1"/>
  <c r="EL313" i="14" s="1"/>
  <c r="BD7" i="6"/>
  <c r="BP17" i="14"/>
  <c r="T125" i="14"/>
  <c r="EA125" i="14" s="1"/>
  <c r="EB125" i="14" s="1"/>
  <c r="EC125" i="14" s="1"/>
  <c r="ED125" i="14" s="1"/>
  <c r="EE125" i="14" s="1"/>
  <c r="EF125" i="14" s="1"/>
  <c r="EG125" i="14" s="1"/>
  <c r="EH125" i="14" s="1"/>
  <c r="EI125" i="14" s="1"/>
  <c r="EJ125" i="14" s="1"/>
  <c r="EK125" i="14" s="1"/>
  <c r="EL125" i="14" s="1"/>
  <c r="T174" i="14"/>
  <c r="EA174" i="14" s="1"/>
  <c r="EB174" i="14" s="1"/>
  <c r="EC174" i="14" s="1"/>
  <c r="ED174" i="14" s="1"/>
  <c r="EE174" i="14" s="1"/>
  <c r="EF174" i="14" s="1"/>
  <c r="EG174" i="14" s="1"/>
  <c r="EH174" i="14" s="1"/>
  <c r="EI174" i="14" s="1"/>
  <c r="EJ174" i="14" s="1"/>
  <c r="EK174" i="14" s="1"/>
  <c r="EL174" i="14" s="1"/>
  <c r="T144" i="14"/>
  <c r="EA144" i="14" s="1"/>
  <c r="EB144" i="14" s="1"/>
  <c r="EC144" i="14" s="1"/>
  <c r="ED144" i="14" s="1"/>
  <c r="EE144" i="14" s="1"/>
  <c r="EF144" i="14" s="1"/>
  <c r="EG144" i="14" s="1"/>
  <c r="EH144" i="14" s="1"/>
  <c r="EI144" i="14" s="1"/>
  <c r="EJ144" i="14" s="1"/>
  <c r="EK144" i="14" s="1"/>
  <c r="EL144" i="14" s="1"/>
  <c r="T286" i="14"/>
  <c r="EA286" i="14" s="1"/>
  <c r="EB286" i="14" s="1"/>
  <c r="EC286" i="14" s="1"/>
  <c r="ED286" i="14" s="1"/>
  <c r="EE286" i="14" s="1"/>
  <c r="EF286" i="14" s="1"/>
  <c r="EG286" i="14" s="1"/>
  <c r="EH286" i="14" s="1"/>
  <c r="EI286" i="14" s="1"/>
  <c r="EJ286" i="14" s="1"/>
  <c r="EK286" i="14" s="1"/>
  <c r="EL286" i="14" s="1"/>
  <c r="BX58" i="14"/>
  <c r="T446" i="14"/>
  <c r="T465" i="14"/>
  <c r="EA465" i="14" s="1"/>
  <c r="EB465" i="14" s="1"/>
  <c r="EC465" i="14" s="1"/>
  <c r="ED465" i="14" s="1"/>
  <c r="EE465" i="14" s="1"/>
  <c r="EF465" i="14" s="1"/>
  <c r="EG465" i="14" s="1"/>
  <c r="EH465" i="14" s="1"/>
  <c r="EI465" i="14" s="1"/>
  <c r="EJ465" i="14" s="1"/>
  <c r="EK465" i="14" s="1"/>
  <c r="EL465" i="14" s="1"/>
  <c r="DO262" i="14"/>
  <c r="DP262" i="14" s="1"/>
  <c r="DQ262" i="14" s="1"/>
  <c r="DR262" i="14" s="1"/>
  <c r="DS262" i="14" s="1"/>
  <c r="DT262" i="14" s="1"/>
  <c r="DU262" i="14" s="1"/>
  <c r="DV262" i="14" s="1"/>
  <c r="DW262" i="14" s="1"/>
  <c r="DX262" i="14" s="1"/>
  <c r="DY262" i="14" s="1"/>
  <c r="DZ262" i="14" s="1"/>
  <c r="DP223" i="14"/>
  <c r="DQ223" i="14" s="1"/>
  <c r="DR223" i="14" s="1"/>
  <c r="DS223" i="14" s="1"/>
  <c r="DT223" i="14" s="1"/>
  <c r="DU223" i="14" s="1"/>
  <c r="DV223" i="14" s="1"/>
  <c r="DW223" i="14" s="1"/>
  <c r="DX223" i="14" s="1"/>
  <c r="DY223" i="14" s="1"/>
  <c r="DZ223" i="14" s="1"/>
  <c r="DO261" i="14"/>
  <c r="DP261" i="14" s="1"/>
  <c r="DQ261" i="14" s="1"/>
  <c r="DR261" i="14" s="1"/>
  <c r="DS261" i="14" s="1"/>
  <c r="DT261" i="14" s="1"/>
  <c r="DU261" i="14" s="1"/>
  <c r="DV261" i="14" s="1"/>
  <c r="DW261" i="14" s="1"/>
  <c r="DX261" i="14" s="1"/>
  <c r="DY261" i="14" s="1"/>
  <c r="DZ261" i="14" s="1"/>
  <c r="T343" i="14"/>
  <c r="EA343" i="14" s="1"/>
  <c r="EB343" i="14" s="1"/>
  <c r="EC343" i="14" s="1"/>
  <c r="ED343" i="14" s="1"/>
  <c r="EE343" i="14" s="1"/>
  <c r="EF343" i="14" s="1"/>
  <c r="EG343" i="14" s="1"/>
  <c r="EH343" i="14" s="1"/>
  <c r="EI343" i="14" s="1"/>
  <c r="EJ343" i="14" s="1"/>
  <c r="EK343" i="14" s="1"/>
  <c r="EL343" i="14" s="1"/>
  <c r="BD5" i="6"/>
  <c r="BO2" i="14"/>
  <c r="BO3" i="14" s="1"/>
  <c r="BD73" i="6" s="1"/>
  <c r="BD82" i="6" s="1"/>
  <c r="BP12" i="14"/>
  <c r="DP488" i="14"/>
  <c r="DQ488" i="14" s="1"/>
  <c r="DR488" i="14" s="1"/>
  <c r="DS488" i="14" s="1"/>
  <c r="DT488" i="14" s="1"/>
  <c r="DU488" i="14" s="1"/>
  <c r="DV488" i="14" s="1"/>
  <c r="DW488" i="14" s="1"/>
  <c r="DX488" i="14" s="1"/>
  <c r="DY488" i="14" s="1"/>
  <c r="DZ488" i="14" s="1"/>
  <c r="DP459" i="14"/>
  <c r="DQ459" i="14" s="1"/>
  <c r="DR459" i="14" s="1"/>
  <c r="DS459" i="14" s="1"/>
  <c r="DT459" i="14" s="1"/>
  <c r="DU459" i="14" s="1"/>
  <c r="DV459" i="14" s="1"/>
  <c r="DW459" i="14" s="1"/>
  <c r="DX459" i="14" s="1"/>
  <c r="DY459" i="14" s="1"/>
  <c r="DZ459" i="14" s="1"/>
  <c r="DO325" i="14"/>
  <c r="DP325" i="14" s="1"/>
  <c r="DQ325" i="14" s="1"/>
  <c r="DR325" i="14" s="1"/>
  <c r="DS325" i="14" s="1"/>
  <c r="DT325" i="14" s="1"/>
  <c r="DU325" i="14" s="1"/>
  <c r="DV325" i="14" s="1"/>
  <c r="DW325" i="14" s="1"/>
  <c r="DX325" i="14" s="1"/>
  <c r="DY325" i="14" s="1"/>
  <c r="DZ325" i="14" s="1"/>
  <c r="BC72" i="6"/>
  <c r="AV100" i="10"/>
  <c r="T218" i="14"/>
  <c r="EA218" i="14" s="1"/>
  <c r="EB218" i="14" s="1"/>
  <c r="EC218" i="14" s="1"/>
  <c r="ED218" i="14" s="1"/>
  <c r="EE218" i="14" s="1"/>
  <c r="EF218" i="14" s="1"/>
  <c r="EG218" i="14" s="1"/>
  <c r="EH218" i="14" s="1"/>
  <c r="EI218" i="14" s="1"/>
  <c r="EJ218" i="14" s="1"/>
  <c r="EK218" i="14" s="1"/>
  <c r="EL218" i="14" s="1"/>
  <c r="T268" i="14"/>
  <c r="EA268" i="14" s="1"/>
  <c r="EB268" i="14" s="1"/>
  <c r="EC268" i="14" s="1"/>
  <c r="ED268" i="14" s="1"/>
  <c r="EE268" i="14" s="1"/>
  <c r="EF268" i="14" s="1"/>
  <c r="EG268" i="14" s="1"/>
  <c r="EH268" i="14" s="1"/>
  <c r="EI268" i="14" s="1"/>
  <c r="EJ268" i="14" s="1"/>
  <c r="EK268" i="14" s="1"/>
  <c r="EL268" i="14" s="1"/>
  <c r="T172" i="14"/>
  <c r="EA172" i="14" s="1"/>
  <c r="EB172" i="14" s="1"/>
  <c r="EC172" i="14" s="1"/>
  <c r="ED172" i="14" s="1"/>
  <c r="EE172" i="14" s="1"/>
  <c r="EF172" i="14" s="1"/>
  <c r="EG172" i="14" s="1"/>
  <c r="EH172" i="14" s="1"/>
  <c r="EI172" i="14" s="1"/>
  <c r="EJ172" i="14" s="1"/>
  <c r="EK172" i="14" s="1"/>
  <c r="EL172" i="14" s="1"/>
  <c r="T434" i="14"/>
  <c r="EA434" i="14" s="1"/>
  <c r="EB434" i="14" s="1"/>
  <c r="EC434" i="14" s="1"/>
  <c r="ED434" i="14" s="1"/>
  <c r="EE434" i="14" s="1"/>
  <c r="EF434" i="14" s="1"/>
  <c r="EG434" i="14" s="1"/>
  <c r="EH434" i="14" s="1"/>
  <c r="EI434" i="14" s="1"/>
  <c r="EJ434" i="14" s="1"/>
  <c r="EK434" i="14" s="1"/>
  <c r="EL434" i="14" s="1"/>
  <c r="DP63" i="14"/>
  <c r="DQ63" i="14" s="1"/>
  <c r="DR63" i="14" s="1"/>
  <c r="DS63" i="14" s="1"/>
  <c r="DT63" i="14" s="1"/>
  <c r="DU63" i="14" s="1"/>
  <c r="DV63" i="14" s="1"/>
  <c r="DW63" i="14" s="1"/>
  <c r="DX63" i="14" s="1"/>
  <c r="DY63" i="14" s="1"/>
  <c r="DZ63" i="14" s="1"/>
  <c r="DP366" i="14"/>
  <c r="DQ366" i="14" s="1"/>
  <c r="DR366" i="14" s="1"/>
  <c r="DS366" i="14" s="1"/>
  <c r="DT366" i="14" s="1"/>
  <c r="DU366" i="14" s="1"/>
  <c r="DV366" i="14" s="1"/>
  <c r="DW366" i="14" s="1"/>
  <c r="DX366" i="14" s="1"/>
  <c r="DY366" i="14" s="1"/>
  <c r="DZ366" i="14" s="1"/>
  <c r="T423" i="14"/>
  <c r="EA423" i="14" s="1"/>
  <c r="EB423" i="14" s="1"/>
  <c r="EC423" i="14" s="1"/>
  <c r="ED423" i="14" s="1"/>
  <c r="EE423" i="14" s="1"/>
  <c r="EF423" i="14" s="1"/>
  <c r="EG423" i="14" s="1"/>
  <c r="EH423" i="14" s="1"/>
  <c r="EI423" i="14" s="1"/>
  <c r="EJ423" i="14" s="1"/>
  <c r="EK423" i="14" s="1"/>
  <c r="EL423" i="14" s="1"/>
  <c r="BD147" i="6"/>
  <c r="AW19" i="10" s="1"/>
  <c r="T458" i="14"/>
  <c r="EA458" i="14" s="1"/>
  <c r="EB458" i="14" s="1"/>
  <c r="EC458" i="14" s="1"/>
  <c r="ED458" i="14" s="1"/>
  <c r="EE458" i="14" s="1"/>
  <c r="EF458" i="14" s="1"/>
  <c r="EG458" i="14" s="1"/>
  <c r="EH458" i="14" s="1"/>
  <c r="EI458" i="14" s="1"/>
  <c r="EJ458" i="14" s="1"/>
  <c r="EK458" i="14" s="1"/>
  <c r="EL458" i="14" s="1"/>
  <c r="E48" i="15"/>
  <c r="A49" i="15"/>
  <c r="D48" i="15"/>
  <c r="DO82" i="14"/>
  <c r="DP82" i="14" s="1"/>
  <c r="DQ82" i="14" s="1"/>
  <c r="DR82" i="14" s="1"/>
  <c r="DS82" i="14" s="1"/>
  <c r="DT82" i="14" s="1"/>
  <c r="DU82" i="14" s="1"/>
  <c r="DV82" i="14" s="1"/>
  <c r="DW82" i="14" s="1"/>
  <c r="DX82" i="14" s="1"/>
  <c r="DY82" i="14" s="1"/>
  <c r="DZ82" i="14" s="1"/>
  <c r="T84" i="14"/>
  <c r="EA84" i="14" s="1"/>
  <c r="EB84" i="14" s="1"/>
  <c r="EC84" i="14" s="1"/>
  <c r="ED84" i="14" s="1"/>
  <c r="EE84" i="14" s="1"/>
  <c r="EF84" i="14" s="1"/>
  <c r="EG84" i="14" s="1"/>
  <c r="EH84" i="14" s="1"/>
  <c r="EI84" i="14" s="1"/>
  <c r="EJ84" i="14" s="1"/>
  <c r="EK84" i="14" s="1"/>
  <c r="EL84" i="14" s="1"/>
  <c r="BE126" i="6"/>
  <c r="BE92" i="6"/>
  <c r="BE124" i="6"/>
  <c r="BE111" i="6"/>
  <c r="BE129" i="6"/>
  <c r="BE117" i="6"/>
  <c r="BE98" i="6"/>
  <c r="BE127" i="6"/>
  <c r="BE87" i="6"/>
  <c r="BE86" i="6"/>
  <c r="BE135" i="6"/>
  <c r="BE93" i="6"/>
  <c r="BE134" i="6"/>
  <c r="BE137" i="6"/>
  <c r="BE102" i="6"/>
  <c r="BE123" i="6"/>
  <c r="BE101" i="6"/>
  <c r="BE110" i="6"/>
  <c r="BE128" i="6"/>
  <c r="BE103" i="6"/>
  <c r="BE99" i="6"/>
  <c r="BE104" i="6"/>
  <c r="BE116" i="6"/>
  <c r="BE118" i="6"/>
  <c r="BE89" i="6"/>
  <c r="BE100" i="6"/>
  <c r="BE109" i="6"/>
  <c r="BE140" i="6"/>
  <c r="BE138" i="6"/>
  <c r="BE90" i="6"/>
  <c r="BE91" i="6"/>
  <c r="BE125" i="6"/>
  <c r="BE112" i="6"/>
  <c r="BE88" i="6"/>
  <c r="BF84" i="6"/>
  <c r="BE139" i="6"/>
  <c r="BE136" i="6"/>
  <c r="AF57" i="11"/>
  <c r="AG58" i="11"/>
  <c r="T307" i="14"/>
  <c r="EA307" i="14" s="1"/>
  <c r="EB307" i="14" s="1"/>
  <c r="EC307" i="14" s="1"/>
  <c r="ED307" i="14" s="1"/>
  <c r="EE307" i="14" s="1"/>
  <c r="EF307" i="14" s="1"/>
  <c r="EG307" i="14" s="1"/>
  <c r="EH307" i="14" s="1"/>
  <c r="EI307" i="14" s="1"/>
  <c r="EJ307" i="14" s="1"/>
  <c r="EK307" i="14" s="1"/>
  <c r="EL307" i="14" s="1"/>
  <c r="T496" i="14"/>
  <c r="EA496" i="14" s="1"/>
  <c r="EB496" i="14" s="1"/>
  <c r="EC496" i="14" s="1"/>
  <c r="ED496" i="14" s="1"/>
  <c r="EE496" i="14" s="1"/>
  <c r="EF496" i="14" s="1"/>
  <c r="EG496" i="14" s="1"/>
  <c r="EH496" i="14" s="1"/>
  <c r="EI496" i="14" s="1"/>
  <c r="EJ496" i="14" s="1"/>
  <c r="EK496" i="14" s="1"/>
  <c r="EL496" i="14" s="1"/>
  <c r="T107" i="14"/>
  <c r="EA107" i="14" s="1"/>
  <c r="EB107" i="14" s="1"/>
  <c r="EC107" i="14" s="1"/>
  <c r="ED107" i="14" s="1"/>
  <c r="EE107" i="14" s="1"/>
  <c r="EF107" i="14" s="1"/>
  <c r="EG107" i="14" s="1"/>
  <c r="EH107" i="14" s="1"/>
  <c r="EI107" i="14" s="1"/>
  <c r="EJ107" i="14" s="1"/>
  <c r="EK107" i="14" s="1"/>
  <c r="EL107" i="14" s="1"/>
  <c r="T19" i="14"/>
  <c r="EA19" i="14" s="1"/>
  <c r="EB19" i="14" s="1"/>
  <c r="EC19" i="14" s="1"/>
  <c r="ED19" i="14" s="1"/>
  <c r="EE19" i="14" s="1"/>
  <c r="EF19" i="14" s="1"/>
  <c r="EG19" i="14" s="1"/>
  <c r="EH19" i="14" s="1"/>
  <c r="EI19" i="14" s="1"/>
  <c r="EJ19" i="14" s="1"/>
  <c r="EK19" i="14" s="1"/>
  <c r="EL19" i="14" s="1"/>
  <c r="S50" i="14"/>
  <c r="DO50" i="14" s="1"/>
  <c r="T412" i="14"/>
  <c r="EA412" i="14" s="1"/>
  <c r="EB412" i="14" s="1"/>
  <c r="EC412" i="14" s="1"/>
  <c r="ED412" i="14" s="1"/>
  <c r="EE412" i="14" s="1"/>
  <c r="EF412" i="14" s="1"/>
  <c r="EG412" i="14" s="1"/>
  <c r="EH412" i="14" s="1"/>
  <c r="EI412" i="14" s="1"/>
  <c r="EJ412" i="14" s="1"/>
  <c r="EK412" i="14" s="1"/>
  <c r="EL412" i="14" s="1"/>
  <c r="DP128" i="14"/>
  <c r="DQ128" i="14" s="1"/>
  <c r="DR128" i="14" s="1"/>
  <c r="DS128" i="14" s="1"/>
  <c r="DT128" i="14" s="1"/>
  <c r="DU128" i="14" s="1"/>
  <c r="DV128" i="14" s="1"/>
  <c r="DW128" i="14" s="1"/>
  <c r="DX128" i="14" s="1"/>
  <c r="DY128" i="14" s="1"/>
  <c r="DZ128" i="14" s="1"/>
  <c r="BD6" i="6"/>
  <c r="BP14" i="14"/>
  <c r="BD8" i="6"/>
  <c r="BP57" i="14"/>
  <c r="T116" i="14"/>
  <c r="EA116" i="14" s="1"/>
  <c r="EB116" i="14" s="1"/>
  <c r="EC116" i="14" s="1"/>
  <c r="ED116" i="14" s="1"/>
  <c r="EE116" i="14" s="1"/>
  <c r="EF116" i="14" s="1"/>
  <c r="EG116" i="14" s="1"/>
  <c r="EH116" i="14" s="1"/>
  <c r="EI116" i="14" s="1"/>
  <c r="EJ116" i="14" s="1"/>
  <c r="EK116" i="14" s="1"/>
  <c r="EL116" i="14" s="1"/>
  <c r="S430" i="14"/>
  <c r="DO430" i="14" s="1"/>
  <c r="D58" i="11"/>
  <c r="E59" i="11"/>
  <c r="EA497" i="14"/>
  <c r="EB497" i="14" s="1"/>
  <c r="EC497" i="14" s="1"/>
  <c r="ED497" i="14" s="1"/>
  <c r="EE497" i="14" s="1"/>
  <c r="EF497" i="14" s="1"/>
  <c r="EG497" i="14" s="1"/>
  <c r="EH497" i="14" s="1"/>
  <c r="EI497" i="14" s="1"/>
  <c r="EJ497" i="14" s="1"/>
  <c r="EK497" i="14" s="1"/>
  <c r="EL497" i="14" s="1"/>
  <c r="T191" i="14"/>
  <c r="EA191" i="14" s="1"/>
  <c r="EB191" i="14" s="1"/>
  <c r="EC191" i="14" s="1"/>
  <c r="ED191" i="14" s="1"/>
  <c r="EE191" i="14" s="1"/>
  <c r="EF191" i="14" s="1"/>
  <c r="EG191" i="14" s="1"/>
  <c r="EH191" i="14" s="1"/>
  <c r="EI191" i="14" s="1"/>
  <c r="EJ191" i="14" s="1"/>
  <c r="EK191" i="14" s="1"/>
  <c r="EL191" i="14" s="1"/>
  <c r="S58" i="11"/>
  <c r="R57" i="11"/>
  <c r="AA57" i="11"/>
  <c r="DP331" i="14"/>
  <c r="DQ331" i="14" s="1"/>
  <c r="DR331" i="14" s="1"/>
  <c r="DS331" i="14" s="1"/>
  <c r="DT331" i="14" s="1"/>
  <c r="DU331" i="14" s="1"/>
  <c r="DV331" i="14" s="1"/>
  <c r="DW331" i="14" s="1"/>
  <c r="DX331" i="14" s="1"/>
  <c r="DY331" i="14" s="1"/>
  <c r="DZ331" i="14" s="1"/>
  <c r="DP130" i="14"/>
  <c r="DQ130" i="14" s="1"/>
  <c r="DR130" i="14" s="1"/>
  <c r="DS130" i="14" s="1"/>
  <c r="DT130" i="14" s="1"/>
  <c r="DU130" i="14" s="1"/>
  <c r="DV130" i="14" s="1"/>
  <c r="DW130" i="14" s="1"/>
  <c r="DX130" i="14" s="1"/>
  <c r="DY130" i="14" s="1"/>
  <c r="DZ130" i="14" s="1"/>
  <c r="DO435" i="14"/>
  <c r="DP265" i="14"/>
  <c r="DQ265" i="14" s="1"/>
  <c r="DR265" i="14" s="1"/>
  <c r="DS265" i="14" s="1"/>
  <c r="DT265" i="14" s="1"/>
  <c r="DU265" i="14" s="1"/>
  <c r="DV265" i="14" s="1"/>
  <c r="DW265" i="14" s="1"/>
  <c r="DX265" i="14" s="1"/>
  <c r="DY265" i="14" s="1"/>
  <c r="DZ265" i="14" s="1"/>
  <c r="S256" i="14"/>
  <c r="DO256" i="14" s="1"/>
  <c r="T145" i="14"/>
  <c r="EA145" i="14" s="1"/>
  <c r="EB145" i="14" s="1"/>
  <c r="EC145" i="14" s="1"/>
  <c r="ED145" i="14" s="1"/>
  <c r="EE145" i="14" s="1"/>
  <c r="EF145" i="14" s="1"/>
  <c r="EG145" i="14" s="1"/>
  <c r="EH145" i="14" s="1"/>
  <c r="EI145" i="14" s="1"/>
  <c r="EJ145" i="14" s="1"/>
  <c r="EK145" i="14" s="1"/>
  <c r="EL145" i="14" s="1"/>
  <c r="DP390" i="14"/>
  <c r="DQ390" i="14" s="1"/>
  <c r="DR390" i="14" s="1"/>
  <c r="DS390" i="14" s="1"/>
  <c r="DT390" i="14" s="1"/>
  <c r="DU390" i="14" s="1"/>
  <c r="DV390" i="14" s="1"/>
  <c r="DW390" i="14" s="1"/>
  <c r="DX390" i="14" s="1"/>
  <c r="DY390" i="14" s="1"/>
  <c r="DZ390" i="14" s="1"/>
  <c r="T201" i="14"/>
  <c r="DO321" i="14"/>
  <c r="DP321" i="14" s="1"/>
  <c r="DQ321" i="14" s="1"/>
  <c r="DR321" i="14" s="1"/>
  <c r="DS321" i="14" s="1"/>
  <c r="DT321" i="14" s="1"/>
  <c r="DU321" i="14" s="1"/>
  <c r="DV321" i="14" s="1"/>
  <c r="DW321" i="14" s="1"/>
  <c r="DX321" i="14" s="1"/>
  <c r="DY321" i="14" s="1"/>
  <c r="DZ321" i="14" s="1"/>
  <c r="DP374" i="14"/>
  <c r="DQ374" i="14" s="1"/>
  <c r="DR374" i="14" s="1"/>
  <c r="DS374" i="14" s="1"/>
  <c r="DT374" i="14" s="1"/>
  <c r="DU374" i="14" s="1"/>
  <c r="DV374" i="14" s="1"/>
  <c r="DW374" i="14" s="1"/>
  <c r="DX374" i="14" s="1"/>
  <c r="DY374" i="14" s="1"/>
  <c r="DZ374" i="14" s="1"/>
  <c r="S37" i="14"/>
  <c r="T480" i="14"/>
  <c r="EA480" i="14" s="1"/>
  <c r="EB480" i="14" s="1"/>
  <c r="EC480" i="14" s="1"/>
  <c r="ED480" i="14" s="1"/>
  <c r="EE480" i="14" s="1"/>
  <c r="EF480" i="14" s="1"/>
  <c r="EG480" i="14" s="1"/>
  <c r="EH480" i="14" s="1"/>
  <c r="EI480" i="14" s="1"/>
  <c r="EJ480" i="14" s="1"/>
  <c r="EK480" i="14" s="1"/>
  <c r="EL480" i="14" s="1"/>
  <c r="DP284" i="14"/>
  <c r="DQ284" i="14" s="1"/>
  <c r="DR284" i="14" s="1"/>
  <c r="DS284" i="14" s="1"/>
  <c r="DT284" i="14" s="1"/>
  <c r="DU284" i="14" s="1"/>
  <c r="DV284" i="14" s="1"/>
  <c r="DW284" i="14" s="1"/>
  <c r="DX284" i="14" s="1"/>
  <c r="DY284" i="14" s="1"/>
  <c r="DZ284" i="14" s="1"/>
  <c r="DP246" i="14"/>
  <c r="DQ246" i="14" s="1"/>
  <c r="DR246" i="14" s="1"/>
  <c r="DS246" i="14" s="1"/>
  <c r="DT246" i="14" s="1"/>
  <c r="DU246" i="14" s="1"/>
  <c r="DV246" i="14" s="1"/>
  <c r="DW246" i="14" s="1"/>
  <c r="DX246" i="14" s="1"/>
  <c r="DY246" i="14" s="1"/>
  <c r="DZ246" i="14" s="1"/>
  <c r="DD16" i="14"/>
  <c r="DE16" i="14" s="1"/>
  <c r="DF16" i="14" s="1"/>
  <c r="DG16" i="14" s="1"/>
  <c r="DH16" i="14" s="1"/>
  <c r="DI16" i="14" s="1"/>
  <c r="DJ16" i="14" s="1"/>
  <c r="DK16" i="14" s="1"/>
  <c r="DL16" i="14" s="1"/>
  <c r="DM16" i="14" s="1"/>
  <c r="DN16" i="14" s="1"/>
  <c r="T295" i="14"/>
  <c r="EA295" i="14" s="1"/>
  <c r="EB295" i="14" s="1"/>
  <c r="EC295" i="14" s="1"/>
  <c r="ED295" i="14" s="1"/>
  <c r="EE295" i="14" s="1"/>
  <c r="EF295" i="14" s="1"/>
  <c r="EG295" i="14" s="1"/>
  <c r="EH295" i="14" s="1"/>
  <c r="EI295" i="14" s="1"/>
  <c r="EJ295" i="14" s="1"/>
  <c r="EK295" i="14" s="1"/>
  <c r="EL295" i="14" s="1"/>
  <c r="T69" i="14"/>
  <c r="EA69" i="14" s="1"/>
  <c r="EB69" i="14" s="1"/>
  <c r="EC69" i="14" s="1"/>
  <c r="ED69" i="14" s="1"/>
  <c r="EE69" i="14" s="1"/>
  <c r="EF69" i="14" s="1"/>
  <c r="EG69" i="14" s="1"/>
  <c r="EH69" i="14" s="1"/>
  <c r="EI69" i="14" s="1"/>
  <c r="EJ69" i="14" s="1"/>
  <c r="EK69" i="14" s="1"/>
  <c r="EL69" i="14" s="1"/>
  <c r="T466" i="14"/>
  <c r="EA466" i="14" s="1"/>
  <c r="EB466" i="14" s="1"/>
  <c r="EC466" i="14" s="1"/>
  <c r="ED466" i="14" s="1"/>
  <c r="EE466" i="14" s="1"/>
  <c r="EF466" i="14" s="1"/>
  <c r="EG466" i="14" s="1"/>
  <c r="EH466" i="14" s="1"/>
  <c r="EI466" i="14" s="1"/>
  <c r="EJ466" i="14" s="1"/>
  <c r="EK466" i="14" s="1"/>
  <c r="EL466" i="14" s="1"/>
  <c r="T358" i="14"/>
  <c r="EA358" i="14" s="1"/>
  <c r="EB358" i="14" s="1"/>
  <c r="EC358" i="14" s="1"/>
  <c r="ED358" i="14" s="1"/>
  <c r="EE358" i="14" s="1"/>
  <c r="EF358" i="14" s="1"/>
  <c r="EG358" i="14" s="1"/>
  <c r="EH358" i="14" s="1"/>
  <c r="EI358" i="14" s="1"/>
  <c r="EJ358" i="14" s="1"/>
  <c r="EK358" i="14" s="1"/>
  <c r="EL358" i="14" s="1"/>
  <c r="S72" i="14"/>
  <c r="DP252" i="14"/>
  <c r="DQ252" i="14" s="1"/>
  <c r="DR252" i="14" s="1"/>
  <c r="DS252" i="14" s="1"/>
  <c r="DT252" i="14" s="1"/>
  <c r="DU252" i="14" s="1"/>
  <c r="DV252" i="14" s="1"/>
  <c r="DW252" i="14" s="1"/>
  <c r="DX252" i="14" s="1"/>
  <c r="DY252" i="14" s="1"/>
  <c r="DZ252" i="14" s="1"/>
  <c r="AW45" i="10"/>
  <c r="AS98" i="10"/>
  <c r="BC4" i="23" s="1"/>
  <c r="AS96" i="10"/>
  <c r="AW168" i="10"/>
  <c r="AW110" i="10"/>
  <c r="AQ96" i="10"/>
  <c r="AQ98" i="10"/>
  <c r="BA4" i="23" s="1"/>
  <c r="BA9" i="23" s="1"/>
  <c r="BA12" i="23" s="1"/>
  <c r="AW23" i="10"/>
  <c r="AW22" i="10" s="1"/>
  <c r="AW39" i="10" s="1"/>
  <c r="AW65" i="10"/>
  <c r="BG5" i="16"/>
  <c r="BG10" i="16" s="1"/>
  <c r="BH1" i="16"/>
  <c r="AX166" i="10"/>
  <c r="AY3" i="10"/>
  <c r="AX61" i="10"/>
  <c r="AX60" i="10"/>
  <c r="AX57" i="10"/>
  <c r="AX79" i="10"/>
  <c r="AX36" i="10" s="1"/>
  <c r="AX53" i="10"/>
  <c r="AX48" i="10"/>
  <c r="AX56" i="10"/>
  <c r="AX167" i="10"/>
  <c r="AX176" i="10" s="1"/>
  <c r="AX38" i="10"/>
  <c r="AX165" i="10"/>
  <c r="AX47" i="10"/>
  <c r="AX54" i="10"/>
  <c r="AX82" i="10"/>
  <c r="AX164" i="10"/>
  <c r="AX75" i="10"/>
  <c r="AX32" i="10" s="1"/>
  <c r="AX59" i="10"/>
  <c r="AX63" i="10"/>
  <c r="AX163" i="10"/>
  <c r="AX8" i="10"/>
  <c r="AX83" i="10"/>
  <c r="AX46" i="10"/>
  <c r="AX55" i="10"/>
  <c r="AX67" i="10"/>
  <c r="AX24" i="10" s="1"/>
  <c r="AX160" i="10"/>
  <c r="AX109" i="10"/>
  <c r="AX9" i="10"/>
  <c r="AX89" i="10"/>
  <c r="AX68" i="10"/>
  <c r="AX25" i="10" s="1"/>
  <c r="AX44" i="10"/>
  <c r="AX51" i="10"/>
  <c r="AX58" i="10"/>
  <c r="AX62" i="10"/>
  <c r="AX77" i="10"/>
  <c r="AX34" i="10" s="1"/>
  <c r="AX69" i="10"/>
  <c r="AX26" i="10" s="1"/>
  <c r="AX104" i="10"/>
  <c r="AX66" i="10"/>
  <c r="AX80" i="10"/>
  <c r="AX37" i="10" s="1"/>
  <c r="AX159" i="10"/>
  <c r="AX52" i="10"/>
  <c r="AX50" i="10"/>
  <c r="AX86" i="10"/>
  <c r="AX107" i="10"/>
  <c r="AX73" i="10"/>
  <c r="AX30" i="10" s="1"/>
  <c r="AX93" i="10"/>
  <c r="AX64" i="10"/>
  <c r="AX71" i="10"/>
  <c r="AX28" i="10" s="1"/>
  <c r="AX74" i="10"/>
  <c r="AX31" i="10" s="1"/>
  <c r="AX70" i="10"/>
  <c r="AX27" i="10" s="1"/>
  <c r="AX72" i="10"/>
  <c r="AX29" i="10" s="1"/>
  <c r="AX78" i="10"/>
  <c r="AX35" i="10" s="1"/>
  <c r="AX49" i="10"/>
  <c r="AX90" i="10"/>
  <c r="AX88" i="10"/>
  <c r="AX158" i="10"/>
  <c r="AX108" i="10"/>
  <c r="AX76" i="10"/>
  <c r="AX33" i="10" s="1"/>
  <c r="BG159" i="16"/>
  <c r="AG76" i="16"/>
  <c r="AM33" i="11"/>
  <c r="AI34" i="11" s="1"/>
  <c r="AO40" i="11"/>
  <c r="BO4" i="14"/>
  <c r="BN6" i="14"/>
  <c r="BC9" i="23" l="1"/>
  <c r="BC12" i="23" s="1"/>
  <c r="T449" i="14"/>
  <c r="EA449" i="14" s="1"/>
  <c r="EB449" i="14" s="1"/>
  <c r="EC449" i="14" s="1"/>
  <c r="ED449" i="14" s="1"/>
  <c r="EE449" i="14" s="1"/>
  <c r="EF449" i="14" s="1"/>
  <c r="EG449" i="14" s="1"/>
  <c r="EH449" i="14" s="1"/>
  <c r="EI449" i="14" s="1"/>
  <c r="EJ449" i="14" s="1"/>
  <c r="EK449" i="14" s="1"/>
  <c r="EL449" i="14" s="1"/>
  <c r="T134" i="14"/>
  <c r="EA134" i="14" s="1"/>
  <c r="EB134" i="14" s="1"/>
  <c r="EC134" i="14" s="1"/>
  <c r="ED134" i="14" s="1"/>
  <c r="EE134" i="14" s="1"/>
  <c r="EF134" i="14" s="1"/>
  <c r="EG134" i="14" s="1"/>
  <c r="EH134" i="14" s="1"/>
  <c r="EI134" i="14" s="1"/>
  <c r="EJ134" i="14" s="1"/>
  <c r="EK134" i="14" s="1"/>
  <c r="EL134" i="14" s="1"/>
  <c r="T64" i="14"/>
  <c r="EA64" i="14" s="1"/>
  <c r="EB64" i="14" s="1"/>
  <c r="EC64" i="14" s="1"/>
  <c r="ED64" i="14" s="1"/>
  <c r="EE64" i="14" s="1"/>
  <c r="EF64" i="14" s="1"/>
  <c r="EG64" i="14" s="1"/>
  <c r="EH64" i="14" s="1"/>
  <c r="EI64" i="14" s="1"/>
  <c r="EJ64" i="14" s="1"/>
  <c r="EK64" i="14" s="1"/>
  <c r="EL64" i="14" s="1"/>
  <c r="T90" i="14"/>
  <c r="EA90" i="14" s="1"/>
  <c r="EB90" i="14" s="1"/>
  <c r="EC90" i="14" s="1"/>
  <c r="ED90" i="14" s="1"/>
  <c r="EE90" i="14" s="1"/>
  <c r="EF90" i="14" s="1"/>
  <c r="EG90" i="14" s="1"/>
  <c r="EH90" i="14" s="1"/>
  <c r="EI90" i="14" s="1"/>
  <c r="EJ90" i="14" s="1"/>
  <c r="EK90" i="14" s="1"/>
  <c r="EL90" i="14" s="1"/>
  <c r="T476" i="14"/>
  <c r="EA476" i="14" s="1"/>
  <c r="EB476" i="14" s="1"/>
  <c r="EC476" i="14" s="1"/>
  <c r="ED476" i="14" s="1"/>
  <c r="EE476" i="14" s="1"/>
  <c r="EF476" i="14" s="1"/>
  <c r="EG476" i="14" s="1"/>
  <c r="EH476" i="14" s="1"/>
  <c r="EI476" i="14" s="1"/>
  <c r="EJ476" i="14" s="1"/>
  <c r="EK476" i="14" s="1"/>
  <c r="EL476" i="14" s="1"/>
  <c r="AW13" i="10"/>
  <c r="AW11" i="10"/>
  <c r="BH159" i="23"/>
  <c r="T100" i="14"/>
  <c r="EA100" i="14" s="1"/>
  <c r="EB100" i="14" s="1"/>
  <c r="EC100" i="14" s="1"/>
  <c r="ED100" i="14" s="1"/>
  <c r="EE100" i="14" s="1"/>
  <c r="EF100" i="14" s="1"/>
  <c r="EG100" i="14" s="1"/>
  <c r="EH100" i="14" s="1"/>
  <c r="EI100" i="14" s="1"/>
  <c r="EJ100" i="14" s="1"/>
  <c r="EK100" i="14" s="1"/>
  <c r="EL100" i="14" s="1"/>
  <c r="I45" i="11"/>
  <c r="K45" i="11" s="1"/>
  <c r="G46" i="11" s="1"/>
  <c r="T173" i="14"/>
  <c r="EA173" i="14" s="1"/>
  <c r="EB173" i="14" s="1"/>
  <c r="EC173" i="14" s="1"/>
  <c r="ED173" i="14" s="1"/>
  <c r="EE173" i="14" s="1"/>
  <c r="EF173" i="14" s="1"/>
  <c r="EG173" i="14" s="1"/>
  <c r="EH173" i="14" s="1"/>
  <c r="EI173" i="14" s="1"/>
  <c r="EJ173" i="14" s="1"/>
  <c r="EK173" i="14" s="1"/>
  <c r="EL173" i="14" s="1"/>
  <c r="T48" i="14"/>
  <c r="EA48" i="14" s="1"/>
  <c r="EB48" i="14" s="1"/>
  <c r="EC48" i="14" s="1"/>
  <c r="ED48" i="14" s="1"/>
  <c r="EE48" i="14" s="1"/>
  <c r="EF48" i="14" s="1"/>
  <c r="EG48" i="14" s="1"/>
  <c r="EH48" i="14" s="1"/>
  <c r="EI48" i="14" s="1"/>
  <c r="EJ48" i="14" s="1"/>
  <c r="EK48" i="14" s="1"/>
  <c r="EL48" i="14" s="1"/>
  <c r="T349" i="14"/>
  <c r="EA349" i="14" s="1"/>
  <c r="EB349" i="14" s="1"/>
  <c r="EC349" i="14" s="1"/>
  <c r="ED349" i="14" s="1"/>
  <c r="EE349" i="14" s="1"/>
  <c r="EF349" i="14" s="1"/>
  <c r="EG349" i="14" s="1"/>
  <c r="EH349" i="14" s="1"/>
  <c r="EI349" i="14" s="1"/>
  <c r="EJ349" i="14" s="1"/>
  <c r="EK349" i="14" s="1"/>
  <c r="EL349" i="14" s="1"/>
  <c r="T495" i="14"/>
  <c r="EA495" i="14" s="1"/>
  <c r="EB495" i="14" s="1"/>
  <c r="EC495" i="14" s="1"/>
  <c r="ED495" i="14" s="1"/>
  <c r="EE495" i="14" s="1"/>
  <c r="EF495" i="14" s="1"/>
  <c r="EG495" i="14" s="1"/>
  <c r="EH495" i="14" s="1"/>
  <c r="EI495" i="14" s="1"/>
  <c r="EJ495" i="14" s="1"/>
  <c r="EK495" i="14" s="1"/>
  <c r="EL495" i="14" s="1"/>
  <c r="T176" i="14"/>
  <c r="EA176" i="14" s="1"/>
  <c r="EB176" i="14" s="1"/>
  <c r="EC176" i="14" s="1"/>
  <c r="ED176" i="14" s="1"/>
  <c r="EE176" i="14" s="1"/>
  <c r="EF176" i="14" s="1"/>
  <c r="EG176" i="14" s="1"/>
  <c r="EH176" i="14" s="1"/>
  <c r="EI176" i="14" s="1"/>
  <c r="EJ176" i="14" s="1"/>
  <c r="EK176" i="14" s="1"/>
  <c r="EL176" i="14" s="1"/>
  <c r="T111" i="14"/>
  <c r="EA111" i="14" s="1"/>
  <c r="EB111" i="14" s="1"/>
  <c r="EC111" i="14" s="1"/>
  <c r="ED111" i="14" s="1"/>
  <c r="EE111" i="14" s="1"/>
  <c r="EF111" i="14" s="1"/>
  <c r="EG111" i="14" s="1"/>
  <c r="EH111" i="14" s="1"/>
  <c r="EI111" i="14" s="1"/>
  <c r="EJ111" i="14" s="1"/>
  <c r="EK111" i="14" s="1"/>
  <c r="EL111" i="14" s="1"/>
  <c r="T409" i="14"/>
  <c r="EA409" i="14" s="1"/>
  <c r="EB409" i="14" s="1"/>
  <c r="EC409" i="14" s="1"/>
  <c r="ED409" i="14" s="1"/>
  <c r="EE409" i="14" s="1"/>
  <c r="EF409" i="14" s="1"/>
  <c r="EG409" i="14" s="1"/>
  <c r="EH409" i="14" s="1"/>
  <c r="EI409" i="14" s="1"/>
  <c r="EJ409" i="14" s="1"/>
  <c r="EK409" i="14" s="1"/>
  <c r="EL409" i="14" s="1"/>
  <c r="T52" i="14"/>
  <c r="EA52" i="14" s="1"/>
  <c r="EB52" i="14" s="1"/>
  <c r="EC52" i="14" s="1"/>
  <c r="ED52" i="14" s="1"/>
  <c r="EE52" i="14" s="1"/>
  <c r="EF52" i="14" s="1"/>
  <c r="EG52" i="14" s="1"/>
  <c r="EH52" i="14" s="1"/>
  <c r="EI52" i="14" s="1"/>
  <c r="EJ52" i="14" s="1"/>
  <c r="EK52" i="14" s="1"/>
  <c r="EL52" i="14" s="1"/>
  <c r="T384" i="14"/>
  <c r="EA384" i="14" s="1"/>
  <c r="EB384" i="14" s="1"/>
  <c r="EC384" i="14" s="1"/>
  <c r="ED384" i="14" s="1"/>
  <c r="EE384" i="14" s="1"/>
  <c r="EF384" i="14" s="1"/>
  <c r="EG384" i="14" s="1"/>
  <c r="EH384" i="14" s="1"/>
  <c r="EI384" i="14" s="1"/>
  <c r="EJ384" i="14" s="1"/>
  <c r="EK384" i="14" s="1"/>
  <c r="EL384" i="14" s="1"/>
  <c r="AX7" i="10"/>
  <c r="AX10" i="10" s="1"/>
  <c r="T156" i="14"/>
  <c r="EA156" i="14" s="1"/>
  <c r="EB156" i="14" s="1"/>
  <c r="EC156" i="14" s="1"/>
  <c r="ED156" i="14" s="1"/>
  <c r="EE156" i="14" s="1"/>
  <c r="EF156" i="14" s="1"/>
  <c r="EG156" i="14" s="1"/>
  <c r="EH156" i="14" s="1"/>
  <c r="EI156" i="14" s="1"/>
  <c r="EJ156" i="14" s="1"/>
  <c r="EK156" i="14" s="1"/>
  <c r="EL156" i="14" s="1"/>
  <c r="T102" i="14"/>
  <c r="EA102" i="14" s="1"/>
  <c r="EB102" i="14" s="1"/>
  <c r="EC102" i="14" s="1"/>
  <c r="ED102" i="14" s="1"/>
  <c r="EE102" i="14" s="1"/>
  <c r="EF102" i="14" s="1"/>
  <c r="EG102" i="14" s="1"/>
  <c r="EH102" i="14" s="1"/>
  <c r="EI102" i="14" s="1"/>
  <c r="EJ102" i="14" s="1"/>
  <c r="EK102" i="14" s="1"/>
  <c r="EL102" i="14" s="1"/>
  <c r="BI1" i="23"/>
  <c r="AY6" i="10"/>
  <c r="AY12" i="10" s="1"/>
  <c r="T462" i="14"/>
  <c r="EA462" i="14" s="1"/>
  <c r="EB462" i="14" s="1"/>
  <c r="EC462" i="14" s="1"/>
  <c r="ED462" i="14" s="1"/>
  <c r="EE462" i="14" s="1"/>
  <c r="EF462" i="14" s="1"/>
  <c r="EG462" i="14" s="1"/>
  <c r="EH462" i="14" s="1"/>
  <c r="EI462" i="14" s="1"/>
  <c r="EJ462" i="14" s="1"/>
  <c r="EK462" i="14" s="1"/>
  <c r="EL462" i="14" s="1"/>
  <c r="T280" i="14"/>
  <c r="EA280" i="14" s="1"/>
  <c r="EB280" i="14" s="1"/>
  <c r="EC280" i="14" s="1"/>
  <c r="ED280" i="14" s="1"/>
  <c r="EE280" i="14" s="1"/>
  <c r="EF280" i="14" s="1"/>
  <c r="EG280" i="14" s="1"/>
  <c r="EH280" i="14" s="1"/>
  <c r="EI280" i="14" s="1"/>
  <c r="EJ280" i="14" s="1"/>
  <c r="EK280" i="14" s="1"/>
  <c r="EL280" i="14" s="1"/>
  <c r="T328" i="14"/>
  <c r="EA328" i="14" s="1"/>
  <c r="EB328" i="14" s="1"/>
  <c r="EC328" i="14" s="1"/>
  <c r="ED328" i="14" s="1"/>
  <c r="EE328" i="14" s="1"/>
  <c r="EF328" i="14" s="1"/>
  <c r="EG328" i="14" s="1"/>
  <c r="EH328" i="14" s="1"/>
  <c r="EI328" i="14" s="1"/>
  <c r="EJ328" i="14" s="1"/>
  <c r="EK328" i="14" s="1"/>
  <c r="EL328" i="14" s="1"/>
  <c r="T285" i="14"/>
  <c r="EA285" i="14" s="1"/>
  <c r="EB285" i="14" s="1"/>
  <c r="EC285" i="14" s="1"/>
  <c r="ED285" i="14" s="1"/>
  <c r="EE285" i="14" s="1"/>
  <c r="EF285" i="14" s="1"/>
  <c r="EG285" i="14" s="1"/>
  <c r="EH285" i="14" s="1"/>
  <c r="EI285" i="14" s="1"/>
  <c r="EJ285" i="14" s="1"/>
  <c r="EK285" i="14" s="1"/>
  <c r="EL285" i="14" s="1"/>
  <c r="T242" i="14"/>
  <c r="EA242" i="14" s="1"/>
  <c r="EB242" i="14" s="1"/>
  <c r="EC242" i="14" s="1"/>
  <c r="ED242" i="14" s="1"/>
  <c r="EE242" i="14" s="1"/>
  <c r="EF242" i="14" s="1"/>
  <c r="EG242" i="14" s="1"/>
  <c r="EH242" i="14" s="1"/>
  <c r="EI242" i="14" s="1"/>
  <c r="EJ242" i="14" s="1"/>
  <c r="EK242" i="14" s="1"/>
  <c r="EL242" i="14" s="1"/>
  <c r="T105" i="14"/>
  <c r="EA105" i="14" s="1"/>
  <c r="EB105" i="14" s="1"/>
  <c r="EC105" i="14" s="1"/>
  <c r="ED105" i="14" s="1"/>
  <c r="EE105" i="14" s="1"/>
  <c r="EF105" i="14" s="1"/>
  <c r="EG105" i="14" s="1"/>
  <c r="EH105" i="14" s="1"/>
  <c r="EI105" i="14" s="1"/>
  <c r="EJ105" i="14" s="1"/>
  <c r="EK105" i="14" s="1"/>
  <c r="EL105" i="14" s="1"/>
  <c r="T243" i="14"/>
  <c r="EA243" i="14" s="1"/>
  <c r="EB243" i="14" s="1"/>
  <c r="EC243" i="14" s="1"/>
  <c r="ED243" i="14" s="1"/>
  <c r="EE243" i="14" s="1"/>
  <c r="EF243" i="14" s="1"/>
  <c r="EG243" i="14" s="1"/>
  <c r="EH243" i="14" s="1"/>
  <c r="EI243" i="14" s="1"/>
  <c r="EJ243" i="14" s="1"/>
  <c r="EK243" i="14" s="1"/>
  <c r="EL243" i="14" s="1"/>
  <c r="T492" i="14"/>
  <c r="EA492" i="14" s="1"/>
  <c r="EB492" i="14" s="1"/>
  <c r="EC492" i="14" s="1"/>
  <c r="ED492" i="14" s="1"/>
  <c r="EE492" i="14" s="1"/>
  <c r="EF492" i="14" s="1"/>
  <c r="EG492" i="14" s="1"/>
  <c r="EH492" i="14" s="1"/>
  <c r="EI492" i="14" s="1"/>
  <c r="EJ492" i="14" s="1"/>
  <c r="EK492" i="14" s="1"/>
  <c r="EL492" i="14" s="1"/>
  <c r="DP29" i="14"/>
  <c r="DQ29" i="14" s="1"/>
  <c r="DR29" i="14" s="1"/>
  <c r="DS29" i="14" s="1"/>
  <c r="DT29" i="14" s="1"/>
  <c r="DU29" i="14" s="1"/>
  <c r="DV29" i="14" s="1"/>
  <c r="DW29" i="14" s="1"/>
  <c r="DX29" i="14" s="1"/>
  <c r="DY29" i="14" s="1"/>
  <c r="DZ29" i="14" s="1"/>
  <c r="T399" i="14"/>
  <c r="EA399" i="14" s="1"/>
  <c r="EB399" i="14" s="1"/>
  <c r="EC399" i="14" s="1"/>
  <c r="ED399" i="14" s="1"/>
  <c r="EE399" i="14" s="1"/>
  <c r="EF399" i="14" s="1"/>
  <c r="EG399" i="14" s="1"/>
  <c r="EH399" i="14" s="1"/>
  <c r="EI399" i="14" s="1"/>
  <c r="EJ399" i="14" s="1"/>
  <c r="EK399" i="14" s="1"/>
  <c r="EL399" i="14" s="1"/>
  <c r="T319" i="14"/>
  <c r="EA319" i="14" s="1"/>
  <c r="EB319" i="14" s="1"/>
  <c r="EC319" i="14" s="1"/>
  <c r="ED319" i="14" s="1"/>
  <c r="EE319" i="14" s="1"/>
  <c r="EF319" i="14" s="1"/>
  <c r="EG319" i="14" s="1"/>
  <c r="EH319" i="14" s="1"/>
  <c r="EI319" i="14" s="1"/>
  <c r="EJ319" i="14" s="1"/>
  <c r="EK319" i="14" s="1"/>
  <c r="EL319" i="14" s="1"/>
  <c r="T388" i="14"/>
  <c r="EA388" i="14" s="1"/>
  <c r="EB388" i="14" s="1"/>
  <c r="EC388" i="14" s="1"/>
  <c r="ED388" i="14" s="1"/>
  <c r="EE388" i="14" s="1"/>
  <c r="EF388" i="14" s="1"/>
  <c r="EG388" i="14" s="1"/>
  <c r="EH388" i="14" s="1"/>
  <c r="EI388" i="14" s="1"/>
  <c r="EJ388" i="14" s="1"/>
  <c r="EK388" i="14" s="1"/>
  <c r="EL388" i="14" s="1"/>
  <c r="T200" i="14"/>
  <c r="EA200" i="14" s="1"/>
  <c r="EB200" i="14" s="1"/>
  <c r="EC200" i="14" s="1"/>
  <c r="ED200" i="14" s="1"/>
  <c r="EE200" i="14" s="1"/>
  <c r="EF200" i="14" s="1"/>
  <c r="EG200" i="14" s="1"/>
  <c r="EH200" i="14" s="1"/>
  <c r="EI200" i="14" s="1"/>
  <c r="EJ200" i="14" s="1"/>
  <c r="EK200" i="14" s="1"/>
  <c r="EL200" i="14" s="1"/>
  <c r="T87" i="14"/>
  <c r="EA87" i="14" s="1"/>
  <c r="EB87" i="14" s="1"/>
  <c r="EC87" i="14" s="1"/>
  <c r="ED87" i="14" s="1"/>
  <c r="EE87" i="14" s="1"/>
  <c r="EF87" i="14" s="1"/>
  <c r="EG87" i="14" s="1"/>
  <c r="EH87" i="14" s="1"/>
  <c r="EI87" i="14" s="1"/>
  <c r="EJ87" i="14" s="1"/>
  <c r="EK87" i="14" s="1"/>
  <c r="EL87" i="14" s="1"/>
  <c r="T342" i="14"/>
  <c r="EA342" i="14" s="1"/>
  <c r="EB342" i="14" s="1"/>
  <c r="EC342" i="14" s="1"/>
  <c r="ED342" i="14" s="1"/>
  <c r="EE342" i="14" s="1"/>
  <c r="EF342" i="14" s="1"/>
  <c r="EG342" i="14" s="1"/>
  <c r="EH342" i="14" s="1"/>
  <c r="EI342" i="14" s="1"/>
  <c r="EJ342" i="14" s="1"/>
  <c r="EK342" i="14" s="1"/>
  <c r="EL342" i="14" s="1"/>
  <c r="T143" i="14"/>
  <c r="EA143" i="14" s="1"/>
  <c r="EB143" i="14" s="1"/>
  <c r="EC143" i="14" s="1"/>
  <c r="ED143" i="14" s="1"/>
  <c r="EE143" i="14" s="1"/>
  <c r="EF143" i="14" s="1"/>
  <c r="EG143" i="14" s="1"/>
  <c r="EH143" i="14" s="1"/>
  <c r="EI143" i="14" s="1"/>
  <c r="EJ143" i="14" s="1"/>
  <c r="EK143" i="14" s="1"/>
  <c r="EL143" i="14" s="1"/>
  <c r="T329" i="14"/>
  <c r="EA329" i="14" s="1"/>
  <c r="EB329" i="14" s="1"/>
  <c r="EC329" i="14" s="1"/>
  <c r="ED329" i="14" s="1"/>
  <c r="EE329" i="14" s="1"/>
  <c r="EF329" i="14" s="1"/>
  <c r="EG329" i="14" s="1"/>
  <c r="EH329" i="14" s="1"/>
  <c r="EI329" i="14" s="1"/>
  <c r="EJ329" i="14" s="1"/>
  <c r="EK329" i="14" s="1"/>
  <c r="EL329" i="14" s="1"/>
  <c r="T365" i="14"/>
  <c r="EA365" i="14" s="1"/>
  <c r="EB365" i="14" s="1"/>
  <c r="EC365" i="14" s="1"/>
  <c r="ED365" i="14" s="1"/>
  <c r="EE365" i="14" s="1"/>
  <c r="EF365" i="14" s="1"/>
  <c r="EG365" i="14" s="1"/>
  <c r="EH365" i="14" s="1"/>
  <c r="EI365" i="14" s="1"/>
  <c r="EJ365" i="14" s="1"/>
  <c r="EK365" i="14" s="1"/>
  <c r="EL365" i="14" s="1"/>
  <c r="T61" i="14"/>
  <c r="EA61" i="14" s="1"/>
  <c r="EB61" i="14" s="1"/>
  <c r="EC61" i="14" s="1"/>
  <c r="ED61" i="14" s="1"/>
  <c r="EE61" i="14" s="1"/>
  <c r="EF61" i="14" s="1"/>
  <c r="EG61" i="14" s="1"/>
  <c r="EH61" i="14" s="1"/>
  <c r="EI61" i="14" s="1"/>
  <c r="EJ61" i="14" s="1"/>
  <c r="EK61" i="14" s="1"/>
  <c r="EL61" i="14" s="1"/>
  <c r="T367" i="14"/>
  <c r="EA367" i="14" s="1"/>
  <c r="EB367" i="14" s="1"/>
  <c r="EC367" i="14" s="1"/>
  <c r="ED367" i="14" s="1"/>
  <c r="EE367" i="14" s="1"/>
  <c r="EF367" i="14" s="1"/>
  <c r="EG367" i="14" s="1"/>
  <c r="EH367" i="14" s="1"/>
  <c r="EI367" i="14" s="1"/>
  <c r="EJ367" i="14" s="1"/>
  <c r="EK367" i="14" s="1"/>
  <c r="EL367" i="14" s="1"/>
  <c r="T95" i="14"/>
  <c r="EA95" i="14" s="1"/>
  <c r="EB95" i="14" s="1"/>
  <c r="EC95" i="14" s="1"/>
  <c r="ED95" i="14" s="1"/>
  <c r="EE95" i="14" s="1"/>
  <c r="EF95" i="14" s="1"/>
  <c r="EG95" i="14" s="1"/>
  <c r="EH95" i="14" s="1"/>
  <c r="EI95" i="14" s="1"/>
  <c r="EJ95" i="14" s="1"/>
  <c r="EK95" i="14" s="1"/>
  <c r="EL95" i="14" s="1"/>
  <c r="T337" i="14"/>
  <c r="EA337" i="14" s="1"/>
  <c r="EB337" i="14" s="1"/>
  <c r="EC337" i="14" s="1"/>
  <c r="ED337" i="14" s="1"/>
  <c r="EE337" i="14" s="1"/>
  <c r="EF337" i="14" s="1"/>
  <c r="EG337" i="14" s="1"/>
  <c r="EH337" i="14" s="1"/>
  <c r="EI337" i="14" s="1"/>
  <c r="EJ337" i="14" s="1"/>
  <c r="EK337" i="14" s="1"/>
  <c r="EL337" i="14" s="1"/>
  <c r="T457" i="14"/>
  <c r="EA457" i="14" s="1"/>
  <c r="EB457" i="14" s="1"/>
  <c r="EC457" i="14" s="1"/>
  <c r="ED457" i="14" s="1"/>
  <c r="EE457" i="14" s="1"/>
  <c r="EF457" i="14" s="1"/>
  <c r="EG457" i="14" s="1"/>
  <c r="EH457" i="14" s="1"/>
  <c r="EI457" i="14" s="1"/>
  <c r="EJ457" i="14" s="1"/>
  <c r="EK457" i="14" s="1"/>
  <c r="EL457" i="14" s="1"/>
  <c r="T186" i="14"/>
  <c r="EA186" i="14" s="1"/>
  <c r="EB186" i="14" s="1"/>
  <c r="EC186" i="14" s="1"/>
  <c r="ED186" i="14" s="1"/>
  <c r="EE186" i="14" s="1"/>
  <c r="EF186" i="14" s="1"/>
  <c r="EG186" i="14" s="1"/>
  <c r="EH186" i="14" s="1"/>
  <c r="EI186" i="14" s="1"/>
  <c r="EJ186" i="14" s="1"/>
  <c r="EK186" i="14" s="1"/>
  <c r="EL186" i="14" s="1"/>
  <c r="T175" i="14"/>
  <c r="EA175" i="14" s="1"/>
  <c r="EB175" i="14" s="1"/>
  <c r="EC175" i="14" s="1"/>
  <c r="ED175" i="14" s="1"/>
  <c r="EE175" i="14" s="1"/>
  <c r="EF175" i="14" s="1"/>
  <c r="EG175" i="14" s="1"/>
  <c r="EH175" i="14" s="1"/>
  <c r="EI175" i="14" s="1"/>
  <c r="EJ175" i="14" s="1"/>
  <c r="EK175" i="14" s="1"/>
  <c r="EL175" i="14" s="1"/>
  <c r="DP196" i="14"/>
  <c r="DQ196" i="14" s="1"/>
  <c r="DR196" i="14" s="1"/>
  <c r="DS196" i="14" s="1"/>
  <c r="DT196" i="14" s="1"/>
  <c r="DU196" i="14" s="1"/>
  <c r="DV196" i="14" s="1"/>
  <c r="DW196" i="14" s="1"/>
  <c r="DX196" i="14" s="1"/>
  <c r="DY196" i="14" s="1"/>
  <c r="DZ196" i="14" s="1"/>
  <c r="T137" i="14"/>
  <c r="EA137" i="14" s="1"/>
  <c r="EB137" i="14" s="1"/>
  <c r="EC137" i="14" s="1"/>
  <c r="ED137" i="14" s="1"/>
  <c r="EE137" i="14" s="1"/>
  <c r="EF137" i="14" s="1"/>
  <c r="EG137" i="14" s="1"/>
  <c r="EH137" i="14" s="1"/>
  <c r="EI137" i="14" s="1"/>
  <c r="EJ137" i="14" s="1"/>
  <c r="EK137" i="14" s="1"/>
  <c r="EL137" i="14" s="1"/>
  <c r="T254" i="14"/>
  <c r="EA254" i="14" s="1"/>
  <c r="EB254" i="14" s="1"/>
  <c r="EC254" i="14" s="1"/>
  <c r="ED254" i="14" s="1"/>
  <c r="EE254" i="14" s="1"/>
  <c r="EF254" i="14" s="1"/>
  <c r="EG254" i="14" s="1"/>
  <c r="EH254" i="14" s="1"/>
  <c r="EI254" i="14" s="1"/>
  <c r="EJ254" i="14" s="1"/>
  <c r="EK254" i="14" s="1"/>
  <c r="EL254" i="14" s="1"/>
  <c r="T309" i="14"/>
  <c r="EA309" i="14" s="1"/>
  <c r="EB309" i="14" s="1"/>
  <c r="EC309" i="14" s="1"/>
  <c r="ED309" i="14" s="1"/>
  <c r="EE309" i="14" s="1"/>
  <c r="EF309" i="14" s="1"/>
  <c r="EG309" i="14" s="1"/>
  <c r="EH309" i="14" s="1"/>
  <c r="EI309" i="14" s="1"/>
  <c r="EJ309" i="14" s="1"/>
  <c r="EK309" i="14" s="1"/>
  <c r="EL309" i="14" s="1"/>
  <c r="T377" i="14"/>
  <c r="EA377" i="14" s="1"/>
  <c r="EB377" i="14" s="1"/>
  <c r="EC377" i="14" s="1"/>
  <c r="ED377" i="14" s="1"/>
  <c r="EE377" i="14" s="1"/>
  <c r="EF377" i="14" s="1"/>
  <c r="EG377" i="14" s="1"/>
  <c r="EH377" i="14" s="1"/>
  <c r="EI377" i="14" s="1"/>
  <c r="EJ377" i="14" s="1"/>
  <c r="EK377" i="14" s="1"/>
  <c r="EL377" i="14" s="1"/>
  <c r="T178" i="14"/>
  <c r="EA178" i="14" s="1"/>
  <c r="EB178" i="14" s="1"/>
  <c r="EC178" i="14" s="1"/>
  <c r="ED178" i="14" s="1"/>
  <c r="EE178" i="14" s="1"/>
  <c r="EF178" i="14" s="1"/>
  <c r="EG178" i="14" s="1"/>
  <c r="EH178" i="14" s="1"/>
  <c r="EI178" i="14" s="1"/>
  <c r="EJ178" i="14" s="1"/>
  <c r="EK178" i="14" s="1"/>
  <c r="EL178" i="14" s="1"/>
  <c r="T198" i="14"/>
  <c r="EA198" i="14" s="1"/>
  <c r="EB198" i="14" s="1"/>
  <c r="EC198" i="14" s="1"/>
  <c r="ED198" i="14" s="1"/>
  <c r="EE198" i="14" s="1"/>
  <c r="EF198" i="14" s="1"/>
  <c r="EG198" i="14" s="1"/>
  <c r="EH198" i="14" s="1"/>
  <c r="EI198" i="14" s="1"/>
  <c r="EJ198" i="14" s="1"/>
  <c r="EK198" i="14" s="1"/>
  <c r="EL198" i="14" s="1"/>
  <c r="DP197" i="14"/>
  <c r="DQ183" i="14"/>
  <c r="DR183" i="14" s="1"/>
  <c r="DS183" i="14" s="1"/>
  <c r="DT183" i="14" s="1"/>
  <c r="DU183" i="14" s="1"/>
  <c r="DV183" i="14" s="1"/>
  <c r="DW183" i="14" s="1"/>
  <c r="DX183" i="14" s="1"/>
  <c r="DY183" i="14" s="1"/>
  <c r="DZ183" i="14" s="1"/>
  <c r="T135" i="14"/>
  <c r="EA135" i="14" s="1"/>
  <c r="EB135" i="14" s="1"/>
  <c r="EC135" i="14" s="1"/>
  <c r="ED135" i="14" s="1"/>
  <c r="EE135" i="14" s="1"/>
  <c r="EF135" i="14" s="1"/>
  <c r="EG135" i="14" s="1"/>
  <c r="EH135" i="14" s="1"/>
  <c r="EI135" i="14" s="1"/>
  <c r="EJ135" i="14" s="1"/>
  <c r="EK135" i="14" s="1"/>
  <c r="EL135" i="14" s="1"/>
  <c r="T39" i="14"/>
  <c r="EA39" i="14" s="1"/>
  <c r="EB39" i="14" s="1"/>
  <c r="EC39" i="14" s="1"/>
  <c r="ED39" i="14" s="1"/>
  <c r="EE39" i="14" s="1"/>
  <c r="EF39" i="14" s="1"/>
  <c r="EG39" i="14" s="1"/>
  <c r="EH39" i="14" s="1"/>
  <c r="EI39" i="14" s="1"/>
  <c r="EJ39" i="14" s="1"/>
  <c r="EK39" i="14" s="1"/>
  <c r="EL39" i="14" s="1"/>
  <c r="T233" i="14"/>
  <c r="EA233" i="14" s="1"/>
  <c r="EB233" i="14" s="1"/>
  <c r="EC233" i="14" s="1"/>
  <c r="ED233" i="14" s="1"/>
  <c r="EE233" i="14" s="1"/>
  <c r="EF233" i="14" s="1"/>
  <c r="EG233" i="14" s="1"/>
  <c r="EH233" i="14" s="1"/>
  <c r="EI233" i="14" s="1"/>
  <c r="EJ233" i="14" s="1"/>
  <c r="EK233" i="14" s="1"/>
  <c r="EL233" i="14" s="1"/>
  <c r="T248" i="14"/>
  <c r="EA248" i="14" s="1"/>
  <c r="EB248" i="14" s="1"/>
  <c r="EC248" i="14" s="1"/>
  <c r="ED248" i="14" s="1"/>
  <c r="EE248" i="14" s="1"/>
  <c r="EF248" i="14" s="1"/>
  <c r="EG248" i="14" s="1"/>
  <c r="EH248" i="14" s="1"/>
  <c r="EI248" i="14" s="1"/>
  <c r="EJ248" i="14" s="1"/>
  <c r="EK248" i="14" s="1"/>
  <c r="EL248" i="14" s="1"/>
  <c r="F48" i="15"/>
  <c r="H48" i="15" s="1"/>
  <c r="DP167" i="14"/>
  <c r="DQ167" i="14" s="1"/>
  <c r="DR167" i="14" s="1"/>
  <c r="DS167" i="14" s="1"/>
  <c r="DT167" i="14" s="1"/>
  <c r="DU167" i="14" s="1"/>
  <c r="DV167" i="14" s="1"/>
  <c r="DW167" i="14" s="1"/>
  <c r="DX167" i="14" s="1"/>
  <c r="DY167" i="14" s="1"/>
  <c r="DZ167" i="14" s="1"/>
  <c r="T318" i="14"/>
  <c r="EA318" i="14" s="1"/>
  <c r="EB318" i="14" s="1"/>
  <c r="EC318" i="14" s="1"/>
  <c r="ED318" i="14" s="1"/>
  <c r="EE318" i="14" s="1"/>
  <c r="EF318" i="14" s="1"/>
  <c r="EG318" i="14" s="1"/>
  <c r="EH318" i="14" s="1"/>
  <c r="EI318" i="14" s="1"/>
  <c r="EJ318" i="14" s="1"/>
  <c r="EK318" i="14" s="1"/>
  <c r="EL318" i="14" s="1"/>
  <c r="BC157" i="16"/>
  <c r="AT105" i="10"/>
  <c r="AT112" i="10" s="1"/>
  <c r="AU103" i="10"/>
  <c r="AU105" i="10" s="1"/>
  <c r="AU112" i="10" s="1"/>
  <c r="AU81" i="10"/>
  <c r="AU84" i="10" s="1"/>
  <c r="T323" i="14"/>
  <c r="EA323" i="14" s="1"/>
  <c r="T459" i="14"/>
  <c r="EA459" i="14" s="1"/>
  <c r="EB459" i="14" s="1"/>
  <c r="EC459" i="14" s="1"/>
  <c r="ED459" i="14" s="1"/>
  <c r="EE459" i="14" s="1"/>
  <c r="EF459" i="14" s="1"/>
  <c r="EG459" i="14" s="1"/>
  <c r="EH459" i="14" s="1"/>
  <c r="EI459" i="14" s="1"/>
  <c r="EJ459" i="14" s="1"/>
  <c r="EK459" i="14" s="1"/>
  <c r="EL459" i="14" s="1"/>
  <c r="T467" i="14"/>
  <c r="EA467" i="14" s="1"/>
  <c r="EB467" i="14" s="1"/>
  <c r="EC467" i="14" s="1"/>
  <c r="ED467" i="14" s="1"/>
  <c r="EE467" i="14" s="1"/>
  <c r="EF467" i="14" s="1"/>
  <c r="EG467" i="14" s="1"/>
  <c r="EH467" i="14" s="1"/>
  <c r="EI467" i="14" s="1"/>
  <c r="EJ467" i="14" s="1"/>
  <c r="EK467" i="14" s="1"/>
  <c r="EL467" i="14" s="1"/>
  <c r="T118" i="14"/>
  <c r="EA118" i="14" s="1"/>
  <c r="EB118" i="14" s="1"/>
  <c r="EC118" i="14" s="1"/>
  <c r="ED118" i="14" s="1"/>
  <c r="EE118" i="14" s="1"/>
  <c r="EF118" i="14" s="1"/>
  <c r="EG118" i="14" s="1"/>
  <c r="EH118" i="14" s="1"/>
  <c r="EI118" i="14" s="1"/>
  <c r="EJ118" i="14" s="1"/>
  <c r="EK118" i="14" s="1"/>
  <c r="EL118" i="14" s="1"/>
  <c r="DP158" i="14"/>
  <c r="DQ158" i="14" s="1"/>
  <c r="DR158" i="14" s="1"/>
  <c r="DS158" i="14" s="1"/>
  <c r="DT158" i="14" s="1"/>
  <c r="DU158" i="14" s="1"/>
  <c r="DV158" i="14" s="1"/>
  <c r="DW158" i="14" s="1"/>
  <c r="DX158" i="14" s="1"/>
  <c r="DY158" i="14" s="1"/>
  <c r="DZ158" i="14" s="1"/>
  <c r="DP288" i="14"/>
  <c r="DQ288" i="14" s="1"/>
  <c r="DR288" i="14" s="1"/>
  <c r="DS288" i="14" s="1"/>
  <c r="DT288" i="14" s="1"/>
  <c r="DU288" i="14" s="1"/>
  <c r="DV288" i="14" s="1"/>
  <c r="DW288" i="14" s="1"/>
  <c r="DX288" i="14" s="1"/>
  <c r="DY288" i="14" s="1"/>
  <c r="DZ288" i="14" s="1"/>
  <c r="T97" i="14"/>
  <c r="EA97" i="14" s="1"/>
  <c r="EB97" i="14" s="1"/>
  <c r="EC97" i="14" s="1"/>
  <c r="ED97" i="14" s="1"/>
  <c r="EE97" i="14" s="1"/>
  <c r="EF97" i="14" s="1"/>
  <c r="EG97" i="14" s="1"/>
  <c r="EH97" i="14" s="1"/>
  <c r="EI97" i="14" s="1"/>
  <c r="EJ97" i="14" s="1"/>
  <c r="EK97" i="14" s="1"/>
  <c r="EL97" i="14" s="1"/>
  <c r="T148" i="14"/>
  <c r="EA148" i="14" s="1"/>
  <c r="EB148" i="14" s="1"/>
  <c r="EC148" i="14" s="1"/>
  <c r="ED148" i="14" s="1"/>
  <c r="EE148" i="14" s="1"/>
  <c r="EF148" i="14" s="1"/>
  <c r="EG148" i="14" s="1"/>
  <c r="EH148" i="14" s="1"/>
  <c r="EI148" i="14" s="1"/>
  <c r="EJ148" i="14" s="1"/>
  <c r="EK148" i="14" s="1"/>
  <c r="EL148" i="14" s="1"/>
  <c r="T357" i="14"/>
  <c r="EA357" i="14" s="1"/>
  <c r="EB357" i="14" s="1"/>
  <c r="EC357" i="14" s="1"/>
  <c r="ED357" i="14" s="1"/>
  <c r="EE357" i="14" s="1"/>
  <c r="EF357" i="14" s="1"/>
  <c r="EG357" i="14" s="1"/>
  <c r="EH357" i="14" s="1"/>
  <c r="EI357" i="14" s="1"/>
  <c r="EJ357" i="14" s="1"/>
  <c r="EK357" i="14" s="1"/>
  <c r="EL357" i="14" s="1"/>
  <c r="T469" i="14"/>
  <c r="EA469" i="14" s="1"/>
  <c r="EB469" i="14" s="1"/>
  <c r="EC469" i="14" s="1"/>
  <c r="ED469" i="14" s="1"/>
  <c r="EE469" i="14" s="1"/>
  <c r="EF469" i="14" s="1"/>
  <c r="EG469" i="14" s="1"/>
  <c r="EH469" i="14" s="1"/>
  <c r="EI469" i="14" s="1"/>
  <c r="EJ469" i="14" s="1"/>
  <c r="EK469" i="14" s="1"/>
  <c r="EL469" i="14" s="1"/>
  <c r="T360" i="14"/>
  <c r="EA360" i="14" s="1"/>
  <c r="EB360" i="14" s="1"/>
  <c r="EC360" i="14" s="1"/>
  <c r="ED360" i="14" s="1"/>
  <c r="EE360" i="14" s="1"/>
  <c r="EF360" i="14" s="1"/>
  <c r="EG360" i="14" s="1"/>
  <c r="EH360" i="14" s="1"/>
  <c r="EI360" i="14" s="1"/>
  <c r="EJ360" i="14" s="1"/>
  <c r="EK360" i="14" s="1"/>
  <c r="EL360" i="14" s="1"/>
  <c r="T327" i="14"/>
  <c r="EA327" i="14" s="1"/>
  <c r="EB327" i="14" s="1"/>
  <c r="EC327" i="14" s="1"/>
  <c r="ED327" i="14" s="1"/>
  <c r="EE327" i="14" s="1"/>
  <c r="EF327" i="14" s="1"/>
  <c r="EG327" i="14" s="1"/>
  <c r="EH327" i="14" s="1"/>
  <c r="EI327" i="14" s="1"/>
  <c r="EJ327" i="14" s="1"/>
  <c r="EK327" i="14" s="1"/>
  <c r="EL327" i="14" s="1"/>
  <c r="DO146" i="14"/>
  <c r="DP146" i="14" s="1"/>
  <c r="DQ146" i="14" s="1"/>
  <c r="DR146" i="14" s="1"/>
  <c r="DS146" i="14" s="1"/>
  <c r="DT146" i="14" s="1"/>
  <c r="DU146" i="14" s="1"/>
  <c r="DV146" i="14" s="1"/>
  <c r="DW146" i="14" s="1"/>
  <c r="DX146" i="14" s="1"/>
  <c r="DY146" i="14" s="1"/>
  <c r="DZ146" i="14" s="1"/>
  <c r="T235" i="14"/>
  <c r="EA235" i="14" s="1"/>
  <c r="EB235" i="14" s="1"/>
  <c r="EC235" i="14" s="1"/>
  <c r="ED235" i="14" s="1"/>
  <c r="EE235" i="14" s="1"/>
  <c r="EF235" i="14" s="1"/>
  <c r="EG235" i="14" s="1"/>
  <c r="EH235" i="14" s="1"/>
  <c r="EI235" i="14" s="1"/>
  <c r="EJ235" i="14" s="1"/>
  <c r="EK235" i="14" s="1"/>
  <c r="EL235" i="14" s="1"/>
  <c r="DP392" i="14"/>
  <c r="DQ392" i="14" s="1"/>
  <c r="DR392" i="14" s="1"/>
  <c r="DS392" i="14" s="1"/>
  <c r="DT392" i="14" s="1"/>
  <c r="DU392" i="14" s="1"/>
  <c r="DV392" i="14" s="1"/>
  <c r="DW392" i="14" s="1"/>
  <c r="DX392" i="14" s="1"/>
  <c r="DY392" i="14" s="1"/>
  <c r="DZ392" i="14" s="1"/>
  <c r="AW14" i="10"/>
  <c r="T83" i="14"/>
  <c r="EA83" i="14" s="1"/>
  <c r="EB83" i="14" s="1"/>
  <c r="EC83" i="14" s="1"/>
  <c r="ED83" i="14" s="1"/>
  <c r="EE83" i="14" s="1"/>
  <c r="EF83" i="14" s="1"/>
  <c r="EG83" i="14" s="1"/>
  <c r="EH83" i="14" s="1"/>
  <c r="EI83" i="14" s="1"/>
  <c r="EJ83" i="14" s="1"/>
  <c r="EK83" i="14" s="1"/>
  <c r="EL83" i="14" s="1"/>
  <c r="T103" i="14"/>
  <c r="EA103" i="14" s="1"/>
  <c r="EB103" i="14" s="1"/>
  <c r="EC103" i="14" s="1"/>
  <c r="ED103" i="14" s="1"/>
  <c r="EE103" i="14" s="1"/>
  <c r="EF103" i="14" s="1"/>
  <c r="EG103" i="14" s="1"/>
  <c r="EH103" i="14" s="1"/>
  <c r="EI103" i="14" s="1"/>
  <c r="EJ103" i="14" s="1"/>
  <c r="EK103" i="14" s="1"/>
  <c r="EL103" i="14" s="1"/>
  <c r="DP76" i="14"/>
  <c r="DQ76" i="14" s="1"/>
  <c r="DR76" i="14" s="1"/>
  <c r="DS76" i="14" s="1"/>
  <c r="DT76" i="14" s="1"/>
  <c r="DU76" i="14" s="1"/>
  <c r="DV76" i="14" s="1"/>
  <c r="DW76" i="14" s="1"/>
  <c r="DX76" i="14" s="1"/>
  <c r="DY76" i="14" s="1"/>
  <c r="DZ76" i="14" s="1"/>
  <c r="AW15" i="10"/>
  <c r="T165" i="14"/>
  <c r="EA165" i="14" s="1"/>
  <c r="EB165" i="14" s="1"/>
  <c r="EC165" i="14" s="1"/>
  <c r="ED165" i="14" s="1"/>
  <c r="EE165" i="14" s="1"/>
  <c r="EF165" i="14" s="1"/>
  <c r="EG165" i="14" s="1"/>
  <c r="EH165" i="14" s="1"/>
  <c r="EI165" i="14" s="1"/>
  <c r="EJ165" i="14" s="1"/>
  <c r="EK165" i="14" s="1"/>
  <c r="EL165" i="14" s="1"/>
  <c r="T74" i="14"/>
  <c r="EA74" i="14" s="1"/>
  <c r="EB74" i="14" s="1"/>
  <c r="EC74" i="14" s="1"/>
  <c r="ED74" i="14" s="1"/>
  <c r="EE74" i="14" s="1"/>
  <c r="EF74" i="14" s="1"/>
  <c r="EG74" i="14" s="1"/>
  <c r="EH74" i="14" s="1"/>
  <c r="EI74" i="14" s="1"/>
  <c r="EJ74" i="14" s="1"/>
  <c r="EK74" i="14" s="1"/>
  <c r="EL74" i="14" s="1"/>
  <c r="DP93" i="14"/>
  <c r="DQ93" i="14" s="1"/>
  <c r="DR93" i="14" s="1"/>
  <c r="DS93" i="14" s="1"/>
  <c r="DT93" i="14" s="1"/>
  <c r="DU93" i="14" s="1"/>
  <c r="DV93" i="14" s="1"/>
  <c r="DW93" i="14" s="1"/>
  <c r="DX93" i="14" s="1"/>
  <c r="DY93" i="14" s="1"/>
  <c r="DZ93" i="14" s="1"/>
  <c r="S136" i="14"/>
  <c r="DO136" i="14" s="1"/>
  <c r="BE147" i="6"/>
  <c r="AX19" i="10" s="1"/>
  <c r="T431" i="14"/>
  <c r="EA431" i="14" s="1"/>
  <c r="EB431" i="14" s="1"/>
  <c r="EC431" i="14" s="1"/>
  <c r="ED431" i="14" s="1"/>
  <c r="EE431" i="14" s="1"/>
  <c r="EF431" i="14" s="1"/>
  <c r="EG431" i="14" s="1"/>
  <c r="EH431" i="14" s="1"/>
  <c r="EI431" i="14" s="1"/>
  <c r="EJ431" i="14" s="1"/>
  <c r="EK431" i="14" s="1"/>
  <c r="EL431" i="14" s="1"/>
  <c r="AV16" i="10"/>
  <c r="AV41" i="10" s="1"/>
  <c r="AV81" i="10" s="1"/>
  <c r="AW20" i="10"/>
  <c r="T306" i="14"/>
  <c r="EA306" i="14" s="1"/>
  <c r="EB306" i="14" s="1"/>
  <c r="EC306" i="14" s="1"/>
  <c r="ED306" i="14" s="1"/>
  <c r="EE306" i="14" s="1"/>
  <c r="EF306" i="14" s="1"/>
  <c r="EG306" i="14" s="1"/>
  <c r="EH306" i="14" s="1"/>
  <c r="EI306" i="14" s="1"/>
  <c r="EJ306" i="14" s="1"/>
  <c r="EK306" i="14" s="1"/>
  <c r="EL306" i="14" s="1"/>
  <c r="T353" i="14"/>
  <c r="EA353" i="14" s="1"/>
  <c r="EB353" i="14" s="1"/>
  <c r="EC353" i="14" s="1"/>
  <c r="ED353" i="14" s="1"/>
  <c r="EE353" i="14" s="1"/>
  <c r="EF353" i="14" s="1"/>
  <c r="EG353" i="14" s="1"/>
  <c r="EH353" i="14" s="1"/>
  <c r="EI353" i="14" s="1"/>
  <c r="EJ353" i="14" s="1"/>
  <c r="EK353" i="14" s="1"/>
  <c r="EL353" i="14" s="1"/>
  <c r="DO88" i="14"/>
  <c r="T139" i="14"/>
  <c r="EA139" i="14" s="1"/>
  <c r="EB139" i="14" s="1"/>
  <c r="EC139" i="14" s="1"/>
  <c r="ED139" i="14" s="1"/>
  <c r="EE139" i="14" s="1"/>
  <c r="EF139" i="14" s="1"/>
  <c r="EG139" i="14" s="1"/>
  <c r="EH139" i="14" s="1"/>
  <c r="EI139" i="14" s="1"/>
  <c r="EJ139" i="14" s="1"/>
  <c r="EK139" i="14" s="1"/>
  <c r="EL139" i="14" s="1"/>
  <c r="T488" i="14"/>
  <c r="EA488" i="14" s="1"/>
  <c r="EB488" i="14" s="1"/>
  <c r="EC488" i="14" s="1"/>
  <c r="ED488" i="14" s="1"/>
  <c r="EE488" i="14" s="1"/>
  <c r="EF488" i="14" s="1"/>
  <c r="EG488" i="14" s="1"/>
  <c r="EH488" i="14" s="1"/>
  <c r="EI488" i="14" s="1"/>
  <c r="EJ488" i="14" s="1"/>
  <c r="EK488" i="14" s="1"/>
  <c r="EL488" i="14" s="1"/>
  <c r="T32" i="14"/>
  <c r="EA32" i="14" s="1"/>
  <c r="EB32" i="14" s="1"/>
  <c r="EC32" i="14" s="1"/>
  <c r="ED32" i="14" s="1"/>
  <c r="EE32" i="14" s="1"/>
  <c r="EF32" i="14" s="1"/>
  <c r="EG32" i="14" s="1"/>
  <c r="EH32" i="14" s="1"/>
  <c r="EI32" i="14" s="1"/>
  <c r="EJ32" i="14" s="1"/>
  <c r="EK32" i="14" s="1"/>
  <c r="EL32" i="14" s="1"/>
  <c r="T47" i="14"/>
  <c r="EA47" i="14" s="1"/>
  <c r="EB47" i="14" s="1"/>
  <c r="EC47" i="14" s="1"/>
  <c r="ED47" i="14" s="1"/>
  <c r="EE47" i="14" s="1"/>
  <c r="EF47" i="14" s="1"/>
  <c r="EG47" i="14" s="1"/>
  <c r="EH47" i="14" s="1"/>
  <c r="EI47" i="14" s="1"/>
  <c r="EJ47" i="14" s="1"/>
  <c r="EK47" i="14" s="1"/>
  <c r="EL47" i="14" s="1"/>
  <c r="DQ131" i="14"/>
  <c r="DR131" i="14" s="1"/>
  <c r="DS131" i="14" s="1"/>
  <c r="DT131" i="14" s="1"/>
  <c r="DU131" i="14" s="1"/>
  <c r="DV131" i="14" s="1"/>
  <c r="DW131" i="14" s="1"/>
  <c r="DX131" i="14" s="1"/>
  <c r="DY131" i="14" s="1"/>
  <c r="DZ131" i="14" s="1"/>
  <c r="T181" i="14"/>
  <c r="EA181" i="14" s="1"/>
  <c r="EB181" i="14" s="1"/>
  <c r="EC181" i="14" s="1"/>
  <c r="ED181" i="14" s="1"/>
  <c r="EE181" i="14" s="1"/>
  <c r="EF181" i="14" s="1"/>
  <c r="EG181" i="14" s="1"/>
  <c r="EH181" i="14" s="1"/>
  <c r="EI181" i="14" s="1"/>
  <c r="EJ181" i="14" s="1"/>
  <c r="EK181" i="14" s="1"/>
  <c r="EL181" i="14" s="1"/>
  <c r="T379" i="14"/>
  <c r="EA379" i="14" s="1"/>
  <c r="EB379" i="14" s="1"/>
  <c r="EC379" i="14" s="1"/>
  <c r="ED379" i="14" s="1"/>
  <c r="EE379" i="14" s="1"/>
  <c r="EF379" i="14" s="1"/>
  <c r="EG379" i="14" s="1"/>
  <c r="EH379" i="14" s="1"/>
  <c r="EI379" i="14" s="1"/>
  <c r="EJ379" i="14" s="1"/>
  <c r="EK379" i="14" s="1"/>
  <c r="EL379" i="14" s="1"/>
  <c r="T245" i="14"/>
  <c r="EA245" i="14" s="1"/>
  <c r="EB245" i="14" s="1"/>
  <c r="EC245" i="14" s="1"/>
  <c r="ED245" i="14" s="1"/>
  <c r="EE245" i="14" s="1"/>
  <c r="EF245" i="14" s="1"/>
  <c r="EG245" i="14" s="1"/>
  <c r="EH245" i="14" s="1"/>
  <c r="EI245" i="14" s="1"/>
  <c r="EJ245" i="14" s="1"/>
  <c r="EK245" i="14" s="1"/>
  <c r="EL245" i="14" s="1"/>
  <c r="T152" i="14"/>
  <c r="EA152" i="14" s="1"/>
  <c r="EB152" i="14" s="1"/>
  <c r="EC152" i="14" s="1"/>
  <c r="ED152" i="14" s="1"/>
  <c r="EE152" i="14" s="1"/>
  <c r="EF152" i="14" s="1"/>
  <c r="EG152" i="14" s="1"/>
  <c r="EH152" i="14" s="1"/>
  <c r="EI152" i="14" s="1"/>
  <c r="EJ152" i="14" s="1"/>
  <c r="EK152" i="14" s="1"/>
  <c r="EL152" i="14" s="1"/>
  <c r="T275" i="14"/>
  <c r="EA275" i="14" s="1"/>
  <c r="EB275" i="14" s="1"/>
  <c r="EC275" i="14" s="1"/>
  <c r="ED275" i="14" s="1"/>
  <c r="EE275" i="14" s="1"/>
  <c r="EF275" i="14" s="1"/>
  <c r="EG275" i="14" s="1"/>
  <c r="EH275" i="14" s="1"/>
  <c r="EI275" i="14" s="1"/>
  <c r="EJ275" i="14" s="1"/>
  <c r="EK275" i="14" s="1"/>
  <c r="EL275" i="14" s="1"/>
  <c r="T452" i="14"/>
  <c r="EA452" i="14" s="1"/>
  <c r="EB452" i="14" s="1"/>
  <c r="EC452" i="14" s="1"/>
  <c r="ED452" i="14" s="1"/>
  <c r="EE452" i="14" s="1"/>
  <c r="EF452" i="14" s="1"/>
  <c r="EG452" i="14" s="1"/>
  <c r="EH452" i="14" s="1"/>
  <c r="EI452" i="14" s="1"/>
  <c r="EJ452" i="14" s="1"/>
  <c r="EK452" i="14" s="1"/>
  <c r="EL452" i="14" s="1"/>
  <c r="T293" i="14"/>
  <c r="EA293" i="14" s="1"/>
  <c r="EB293" i="14" s="1"/>
  <c r="EC293" i="14" s="1"/>
  <c r="ED293" i="14" s="1"/>
  <c r="EE293" i="14" s="1"/>
  <c r="EF293" i="14" s="1"/>
  <c r="EG293" i="14" s="1"/>
  <c r="EH293" i="14" s="1"/>
  <c r="EI293" i="14" s="1"/>
  <c r="EJ293" i="14" s="1"/>
  <c r="EK293" i="14" s="1"/>
  <c r="EL293" i="14" s="1"/>
  <c r="T401" i="14"/>
  <c r="EA401" i="14" s="1"/>
  <c r="EB401" i="14" s="1"/>
  <c r="EC401" i="14" s="1"/>
  <c r="ED401" i="14" s="1"/>
  <c r="EE401" i="14" s="1"/>
  <c r="EF401" i="14" s="1"/>
  <c r="EG401" i="14" s="1"/>
  <c r="EH401" i="14" s="1"/>
  <c r="EI401" i="14" s="1"/>
  <c r="EJ401" i="14" s="1"/>
  <c r="EK401" i="14" s="1"/>
  <c r="EL401" i="14" s="1"/>
  <c r="T63" i="14"/>
  <c r="EA63" i="14" s="1"/>
  <c r="EB63" i="14" s="1"/>
  <c r="EC63" i="14" s="1"/>
  <c r="ED63" i="14" s="1"/>
  <c r="EE63" i="14" s="1"/>
  <c r="EF63" i="14" s="1"/>
  <c r="EG63" i="14" s="1"/>
  <c r="EH63" i="14" s="1"/>
  <c r="EI63" i="14" s="1"/>
  <c r="EJ63" i="14" s="1"/>
  <c r="EK63" i="14" s="1"/>
  <c r="EL63" i="14" s="1"/>
  <c r="T49" i="14"/>
  <c r="EA49" i="14" s="1"/>
  <c r="EB49" i="14" s="1"/>
  <c r="EC49" i="14" s="1"/>
  <c r="ED49" i="14" s="1"/>
  <c r="EE49" i="14" s="1"/>
  <c r="EF49" i="14" s="1"/>
  <c r="EG49" i="14" s="1"/>
  <c r="EH49" i="14" s="1"/>
  <c r="EI49" i="14" s="1"/>
  <c r="EJ49" i="14" s="1"/>
  <c r="EK49" i="14" s="1"/>
  <c r="EL49" i="14" s="1"/>
  <c r="T133" i="14"/>
  <c r="EA133" i="14" s="1"/>
  <c r="EB133" i="14" s="1"/>
  <c r="EC133" i="14" s="1"/>
  <c r="ED133" i="14" s="1"/>
  <c r="EE133" i="14" s="1"/>
  <c r="EF133" i="14" s="1"/>
  <c r="EG133" i="14" s="1"/>
  <c r="EH133" i="14" s="1"/>
  <c r="EI133" i="14" s="1"/>
  <c r="EJ133" i="14" s="1"/>
  <c r="EK133" i="14" s="1"/>
  <c r="EL133" i="14" s="1"/>
  <c r="T55" i="14"/>
  <c r="EA55" i="14" s="1"/>
  <c r="EB55" i="14" s="1"/>
  <c r="EC55" i="14" s="1"/>
  <c r="ED55" i="14" s="1"/>
  <c r="EE55" i="14" s="1"/>
  <c r="EF55" i="14" s="1"/>
  <c r="EG55" i="14" s="1"/>
  <c r="EH55" i="14" s="1"/>
  <c r="EI55" i="14" s="1"/>
  <c r="EJ55" i="14" s="1"/>
  <c r="EK55" i="14" s="1"/>
  <c r="EL55" i="14" s="1"/>
  <c r="S277" i="14"/>
  <c r="DO297" i="14"/>
  <c r="DP297" i="14" s="1"/>
  <c r="T269" i="14"/>
  <c r="EA269" i="14" s="1"/>
  <c r="EB269" i="14" s="1"/>
  <c r="EC269" i="14" s="1"/>
  <c r="ED269" i="14" s="1"/>
  <c r="EE269" i="14" s="1"/>
  <c r="EF269" i="14" s="1"/>
  <c r="EG269" i="14" s="1"/>
  <c r="EH269" i="14" s="1"/>
  <c r="EI269" i="14" s="1"/>
  <c r="EJ269" i="14" s="1"/>
  <c r="EK269" i="14" s="1"/>
  <c r="EL269" i="14" s="1"/>
  <c r="T447" i="14"/>
  <c r="EA447" i="14" s="1"/>
  <c r="EB447" i="14" s="1"/>
  <c r="EC447" i="14" s="1"/>
  <c r="ED447" i="14" s="1"/>
  <c r="EE447" i="14" s="1"/>
  <c r="EF447" i="14" s="1"/>
  <c r="EG447" i="14" s="1"/>
  <c r="EH447" i="14" s="1"/>
  <c r="EI447" i="14" s="1"/>
  <c r="EJ447" i="14" s="1"/>
  <c r="EK447" i="14" s="1"/>
  <c r="EL447" i="14" s="1"/>
  <c r="T212" i="14"/>
  <c r="EA212" i="14" s="1"/>
  <c r="EB212" i="14" s="1"/>
  <c r="EC212" i="14" s="1"/>
  <c r="ED212" i="14" s="1"/>
  <c r="EE212" i="14" s="1"/>
  <c r="EF212" i="14" s="1"/>
  <c r="EG212" i="14" s="1"/>
  <c r="EH212" i="14" s="1"/>
  <c r="EI212" i="14" s="1"/>
  <c r="EJ212" i="14" s="1"/>
  <c r="EK212" i="14" s="1"/>
  <c r="EL212" i="14" s="1"/>
  <c r="T364" i="14"/>
  <c r="EA364" i="14" s="1"/>
  <c r="EB364" i="14" s="1"/>
  <c r="EC364" i="14" s="1"/>
  <c r="ED364" i="14" s="1"/>
  <c r="EE364" i="14" s="1"/>
  <c r="EF364" i="14" s="1"/>
  <c r="EG364" i="14" s="1"/>
  <c r="EH364" i="14" s="1"/>
  <c r="EI364" i="14" s="1"/>
  <c r="EJ364" i="14" s="1"/>
  <c r="EK364" i="14" s="1"/>
  <c r="EL364" i="14" s="1"/>
  <c r="T487" i="14"/>
  <c r="EA487" i="14" s="1"/>
  <c r="EB487" i="14" s="1"/>
  <c r="EC487" i="14" s="1"/>
  <c r="ED487" i="14" s="1"/>
  <c r="EE487" i="14" s="1"/>
  <c r="EF487" i="14" s="1"/>
  <c r="EG487" i="14" s="1"/>
  <c r="EH487" i="14" s="1"/>
  <c r="EI487" i="14" s="1"/>
  <c r="EJ487" i="14" s="1"/>
  <c r="EK487" i="14" s="1"/>
  <c r="EL487" i="14" s="1"/>
  <c r="T331" i="14"/>
  <c r="EA331" i="14" s="1"/>
  <c r="EB331" i="14" s="1"/>
  <c r="EC331" i="14" s="1"/>
  <c r="ED331" i="14" s="1"/>
  <c r="EE331" i="14" s="1"/>
  <c r="EF331" i="14" s="1"/>
  <c r="EG331" i="14" s="1"/>
  <c r="EH331" i="14" s="1"/>
  <c r="EI331" i="14" s="1"/>
  <c r="EJ331" i="14" s="1"/>
  <c r="EK331" i="14" s="1"/>
  <c r="EL331" i="14" s="1"/>
  <c r="T317" i="14"/>
  <c r="EA317" i="14" s="1"/>
  <c r="EB317" i="14" s="1"/>
  <c r="EC317" i="14" s="1"/>
  <c r="ED317" i="14" s="1"/>
  <c r="EE317" i="14" s="1"/>
  <c r="EF317" i="14" s="1"/>
  <c r="EG317" i="14" s="1"/>
  <c r="EH317" i="14" s="1"/>
  <c r="EI317" i="14" s="1"/>
  <c r="EJ317" i="14" s="1"/>
  <c r="EK317" i="14" s="1"/>
  <c r="EL317" i="14" s="1"/>
  <c r="T78" i="14"/>
  <c r="EA78" i="14" s="1"/>
  <c r="EB78" i="14" s="1"/>
  <c r="EC78" i="14" s="1"/>
  <c r="ED78" i="14" s="1"/>
  <c r="EE78" i="14" s="1"/>
  <c r="EF78" i="14" s="1"/>
  <c r="EG78" i="14" s="1"/>
  <c r="EH78" i="14" s="1"/>
  <c r="EI78" i="14" s="1"/>
  <c r="EJ78" i="14" s="1"/>
  <c r="EK78" i="14" s="1"/>
  <c r="EL78" i="14" s="1"/>
  <c r="T468" i="14"/>
  <c r="EA468" i="14" s="1"/>
  <c r="EB468" i="14" s="1"/>
  <c r="EC468" i="14" s="1"/>
  <c r="ED468" i="14" s="1"/>
  <c r="EE468" i="14" s="1"/>
  <c r="EF468" i="14" s="1"/>
  <c r="EG468" i="14" s="1"/>
  <c r="EH468" i="14" s="1"/>
  <c r="EI468" i="14" s="1"/>
  <c r="EJ468" i="14" s="1"/>
  <c r="EK468" i="14" s="1"/>
  <c r="EL468" i="14" s="1"/>
  <c r="T397" i="14"/>
  <c r="EA397" i="14" s="1"/>
  <c r="EB397" i="14" s="1"/>
  <c r="EC397" i="14" s="1"/>
  <c r="ED397" i="14" s="1"/>
  <c r="EE397" i="14" s="1"/>
  <c r="EF397" i="14" s="1"/>
  <c r="EG397" i="14" s="1"/>
  <c r="EH397" i="14" s="1"/>
  <c r="EI397" i="14" s="1"/>
  <c r="EJ397" i="14" s="1"/>
  <c r="EK397" i="14" s="1"/>
  <c r="EL397" i="14" s="1"/>
  <c r="T348" i="14"/>
  <c r="EA348" i="14" s="1"/>
  <c r="EB348" i="14" s="1"/>
  <c r="EC348" i="14" s="1"/>
  <c r="ED348" i="14" s="1"/>
  <c r="EE348" i="14" s="1"/>
  <c r="EF348" i="14" s="1"/>
  <c r="EG348" i="14" s="1"/>
  <c r="EH348" i="14" s="1"/>
  <c r="EI348" i="14" s="1"/>
  <c r="EJ348" i="14" s="1"/>
  <c r="EK348" i="14" s="1"/>
  <c r="EL348" i="14" s="1"/>
  <c r="T65" i="14"/>
  <c r="EA65" i="14" s="1"/>
  <c r="EB65" i="14" s="1"/>
  <c r="EC65" i="14" s="1"/>
  <c r="ED65" i="14" s="1"/>
  <c r="EE65" i="14" s="1"/>
  <c r="EF65" i="14" s="1"/>
  <c r="EG65" i="14" s="1"/>
  <c r="EH65" i="14" s="1"/>
  <c r="EI65" i="14" s="1"/>
  <c r="EJ65" i="14" s="1"/>
  <c r="EK65" i="14" s="1"/>
  <c r="EL65" i="14" s="1"/>
  <c r="T498" i="14"/>
  <c r="EA498" i="14" s="1"/>
  <c r="EB498" i="14" s="1"/>
  <c r="EC498" i="14" s="1"/>
  <c r="ED498" i="14" s="1"/>
  <c r="EE498" i="14" s="1"/>
  <c r="EF498" i="14" s="1"/>
  <c r="EG498" i="14" s="1"/>
  <c r="EH498" i="14" s="1"/>
  <c r="EI498" i="14" s="1"/>
  <c r="EJ498" i="14" s="1"/>
  <c r="EK498" i="14" s="1"/>
  <c r="EL498" i="14" s="1"/>
  <c r="T22" i="14"/>
  <c r="EA22" i="14" s="1"/>
  <c r="EB22" i="14" s="1"/>
  <c r="EC22" i="14" s="1"/>
  <c r="ED22" i="14" s="1"/>
  <c r="EE22" i="14" s="1"/>
  <c r="EF22" i="14" s="1"/>
  <c r="EG22" i="14" s="1"/>
  <c r="EH22" i="14" s="1"/>
  <c r="EI22" i="14" s="1"/>
  <c r="EJ22" i="14" s="1"/>
  <c r="EK22" i="14" s="1"/>
  <c r="EL22" i="14" s="1"/>
  <c r="EA101" i="14"/>
  <c r="EB101" i="14" s="1"/>
  <c r="EC101" i="14" s="1"/>
  <c r="ED101" i="14" s="1"/>
  <c r="EE101" i="14" s="1"/>
  <c r="EF101" i="14" s="1"/>
  <c r="EG101" i="14" s="1"/>
  <c r="EH101" i="14" s="1"/>
  <c r="EI101" i="14" s="1"/>
  <c r="EJ101" i="14" s="1"/>
  <c r="EK101" i="14" s="1"/>
  <c r="EL101" i="14" s="1"/>
  <c r="DO351" i="14"/>
  <c r="DP351" i="14" s="1"/>
  <c r="DQ351" i="14" s="1"/>
  <c r="DR351" i="14" s="1"/>
  <c r="DS351" i="14" s="1"/>
  <c r="DT351" i="14" s="1"/>
  <c r="DU351" i="14" s="1"/>
  <c r="DV351" i="14" s="1"/>
  <c r="DW351" i="14" s="1"/>
  <c r="DX351" i="14" s="1"/>
  <c r="DY351" i="14" s="1"/>
  <c r="DZ351" i="14" s="1"/>
  <c r="T450" i="14"/>
  <c r="EA450" i="14" s="1"/>
  <c r="EB450" i="14" s="1"/>
  <c r="EC450" i="14" s="1"/>
  <c r="ED450" i="14" s="1"/>
  <c r="EE450" i="14" s="1"/>
  <c r="EF450" i="14" s="1"/>
  <c r="EG450" i="14" s="1"/>
  <c r="EH450" i="14" s="1"/>
  <c r="EI450" i="14" s="1"/>
  <c r="EJ450" i="14" s="1"/>
  <c r="EK450" i="14" s="1"/>
  <c r="EL450" i="14" s="1"/>
  <c r="T224" i="14"/>
  <c r="EA224" i="14" s="1"/>
  <c r="EB224" i="14" s="1"/>
  <c r="EC224" i="14" s="1"/>
  <c r="ED224" i="14" s="1"/>
  <c r="EE224" i="14" s="1"/>
  <c r="EF224" i="14" s="1"/>
  <c r="EG224" i="14" s="1"/>
  <c r="EH224" i="14" s="1"/>
  <c r="EI224" i="14" s="1"/>
  <c r="EJ224" i="14" s="1"/>
  <c r="EK224" i="14" s="1"/>
  <c r="EL224" i="14" s="1"/>
  <c r="T80" i="14"/>
  <c r="EA80" i="14" s="1"/>
  <c r="EB80" i="14" s="1"/>
  <c r="EC80" i="14" s="1"/>
  <c r="ED80" i="14" s="1"/>
  <c r="EE80" i="14" s="1"/>
  <c r="EF80" i="14" s="1"/>
  <c r="EG80" i="14" s="1"/>
  <c r="EH80" i="14" s="1"/>
  <c r="EI80" i="14" s="1"/>
  <c r="EJ80" i="14" s="1"/>
  <c r="EK80" i="14" s="1"/>
  <c r="EL80" i="14" s="1"/>
  <c r="S24" i="14"/>
  <c r="DQ213" i="14"/>
  <c r="DR213" i="14" s="1"/>
  <c r="DS213" i="14" s="1"/>
  <c r="DT213" i="14" s="1"/>
  <c r="DU213" i="14" s="1"/>
  <c r="DV213" i="14" s="1"/>
  <c r="DW213" i="14" s="1"/>
  <c r="DX213" i="14" s="1"/>
  <c r="DY213" i="14" s="1"/>
  <c r="DZ213" i="14" s="1"/>
  <c r="T168" i="14"/>
  <c r="EA168" i="14" s="1"/>
  <c r="EB168" i="14" s="1"/>
  <c r="EC168" i="14" s="1"/>
  <c r="ED168" i="14" s="1"/>
  <c r="EE168" i="14" s="1"/>
  <c r="EF168" i="14" s="1"/>
  <c r="EG168" i="14" s="1"/>
  <c r="EH168" i="14" s="1"/>
  <c r="EI168" i="14" s="1"/>
  <c r="EJ168" i="14" s="1"/>
  <c r="EK168" i="14" s="1"/>
  <c r="EL168" i="14" s="1"/>
  <c r="T311" i="14"/>
  <c r="EA311" i="14" s="1"/>
  <c r="EB311" i="14" s="1"/>
  <c r="EC311" i="14" s="1"/>
  <c r="ED311" i="14" s="1"/>
  <c r="EE311" i="14" s="1"/>
  <c r="EF311" i="14" s="1"/>
  <c r="EG311" i="14" s="1"/>
  <c r="EH311" i="14" s="1"/>
  <c r="EI311" i="14" s="1"/>
  <c r="EJ311" i="14" s="1"/>
  <c r="EK311" i="14" s="1"/>
  <c r="EL311" i="14" s="1"/>
  <c r="T28" i="14"/>
  <c r="EA28" i="14" s="1"/>
  <c r="EB28" i="14" s="1"/>
  <c r="EC28" i="14" s="1"/>
  <c r="ED28" i="14" s="1"/>
  <c r="EE28" i="14" s="1"/>
  <c r="EF28" i="14" s="1"/>
  <c r="EG28" i="14" s="1"/>
  <c r="EH28" i="14" s="1"/>
  <c r="EI28" i="14" s="1"/>
  <c r="EJ28" i="14" s="1"/>
  <c r="EK28" i="14" s="1"/>
  <c r="EL28" i="14" s="1"/>
  <c r="T389" i="14"/>
  <c r="EA389" i="14" s="1"/>
  <c r="EB389" i="14" s="1"/>
  <c r="EC389" i="14" s="1"/>
  <c r="ED389" i="14" s="1"/>
  <c r="EE389" i="14" s="1"/>
  <c r="EF389" i="14" s="1"/>
  <c r="EG389" i="14" s="1"/>
  <c r="EH389" i="14" s="1"/>
  <c r="EI389" i="14" s="1"/>
  <c r="EJ389" i="14" s="1"/>
  <c r="EK389" i="14" s="1"/>
  <c r="EL389" i="14" s="1"/>
  <c r="T474" i="14"/>
  <c r="EA474" i="14" s="1"/>
  <c r="EB474" i="14" s="1"/>
  <c r="EC474" i="14" s="1"/>
  <c r="ED474" i="14" s="1"/>
  <c r="EE474" i="14" s="1"/>
  <c r="EF474" i="14" s="1"/>
  <c r="EG474" i="14" s="1"/>
  <c r="EH474" i="14" s="1"/>
  <c r="EI474" i="14" s="1"/>
  <c r="EJ474" i="14" s="1"/>
  <c r="EK474" i="14" s="1"/>
  <c r="EL474" i="14" s="1"/>
  <c r="T147" i="14"/>
  <c r="EA147" i="14" s="1"/>
  <c r="EB147" i="14" s="1"/>
  <c r="EC147" i="14" s="1"/>
  <c r="ED147" i="14" s="1"/>
  <c r="EE147" i="14" s="1"/>
  <c r="EF147" i="14" s="1"/>
  <c r="EG147" i="14" s="1"/>
  <c r="EH147" i="14" s="1"/>
  <c r="EI147" i="14" s="1"/>
  <c r="EJ147" i="14" s="1"/>
  <c r="EK147" i="14" s="1"/>
  <c r="EL147" i="14" s="1"/>
  <c r="DP214" i="14"/>
  <c r="DQ214" i="14" s="1"/>
  <c r="DR214" i="14" s="1"/>
  <c r="DS214" i="14" s="1"/>
  <c r="DT214" i="14" s="1"/>
  <c r="DU214" i="14" s="1"/>
  <c r="DV214" i="14" s="1"/>
  <c r="DW214" i="14" s="1"/>
  <c r="DX214" i="14" s="1"/>
  <c r="DY214" i="14" s="1"/>
  <c r="DZ214" i="14" s="1"/>
  <c r="T304" i="14"/>
  <c r="EA304" i="14" s="1"/>
  <c r="EB304" i="14" s="1"/>
  <c r="EC304" i="14" s="1"/>
  <c r="ED304" i="14" s="1"/>
  <c r="EE304" i="14" s="1"/>
  <c r="EF304" i="14" s="1"/>
  <c r="EG304" i="14" s="1"/>
  <c r="EH304" i="14" s="1"/>
  <c r="EI304" i="14" s="1"/>
  <c r="EJ304" i="14" s="1"/>
  <c r="EK304" i="14" s="1"/>
  <c r="EL304" i="14" s="1"/>
  <c r="T414" i="14"/>
  <c r="EA414" i="14" s="1"/>
  <c r="EB414" i="14" s="1"/>
  <c r="EC414" i="14" s="1"/>
  <c r="ED414" i="14" s="1"/>
  <c r="EE414" i="14" s="1"/>
  <c r="EF414" i="14" s="1"/>
  <c r="EG414" i="14" s="1"/>
  <c r="EH414" i="14" s="1"/>
  <c r="EI414" i="14" s="1"/>
  <c r="EJ414" i="14" s="1"/>
  <c r="EK414" i="14" s="1"/>
  <c r="EL414" i="14" s="1"/>
  <c r="S85" i="14"/>
  <c r="DO85" i="14" s="1"/>
  <c r="T322" i="14"/>
  <c r="EA322" i="14" s="1"/>
  <c r="EB322" i="14" s="1"/>
  <c r="EC322" i="14" s="1"/>
  <c r="ED322" i="14" s="1"/>
  <c r="EE322" i="14" s="1"/>
  <c r="EF322" i="14" s="1"/>
  <c r="EG322" i="14" s="1"/>
  <c r="EH322" i="14" s="1"/>
  <c r="EI322" i="14" s="1"/>
  <c r="EJ322" i="14" s="1"/>
  <c r="EK322" i="14" s="1"/>
  <c r="EL322" i="14" s="1"/>
  <c r="T305" i="14"/>
  <c r="EA305" i="14" s="1"/>
  <c r="EB305" i="14" s="1"/>
  <c r="EC305" i="14" s="1"/>
  <c r="ED305" i="14" s="1"/>
  <c r="EE305" i="14" s="1"/>
  <c r="EF305" i="14" s="1"/>
  <c r="EG305" i="14" s="1"/>
  <c r="EH305" i="14" s="1"/>
  <c r="EI305" i="14" s="1"/>
  <c r="EJ305" i="14" s="1"/>
  <c r="EK305" i="14" s="1"/>
  <c r="EL305" i="14" s="1"/>
  <c r="DO299" i="14"/>
  <c r="DP299" i="14" s="1"/>
  <c r="DQ299" i="14" s="1"/>
  <c r="DR299" i="14" s="1"/>
  <c r="DS299" i="14" s="1"/>
  <c r="DT299" i="14" s="1"/>
  <c r="DU299" i="14" s="1"/>
  <c r="DV299" i="14" s="1"/>
  <c r="DW299" i="14" s="1"/>
  <c r="DX299" i="14" s="1"/>
  <c r="DY299" i="14" s="1"/>
  <c r="DZ299" i="14" s="1"/>
  <c r="T130" i="14"/>
  <c r="EA130" i="14" s="1"/>
  <c r="EB130" i="14" s="1"/>
  <c r="EC130" i="14" s="1"/>
  <c r="ED130" i="14" s="1"/>
  <c r="EE130" i="14" s="1"/>
  <c r="EF130" i="14" s="1"/>
  <c r="EG130" i="14" s="1"/>
  <c r="EH130" i="14" s="1"/>
  <c r="EI130" i="14" s="1"/>
  <c r="EJ130" i="14" s="1"/>
  <c r="EK130" i="14" s="1"/>
  <c r="EL130" i="14" s="1"/>
  <c r="T238" i="14"/>
  <c r="EA238" i="14" s="1"/>
  <c r="EB238" i="14" s="1"/>
  <c r="EC238" i="14" s="1"/>
  <c r="ED238" i="14" s="1"/>
  <c r="EE238" i="14" s="1"/>
  <c r="EF238" i="14" s="1"/>
  <c r="EG238" i="14" s="1"/>
  <c r="EH238" i="14" s="1"/>
  <c r="EI238" i="14" s="1"/>
  <c r="EJ238" i="14" s="1"/>
  <c r="EK238" i="14" s="1"/>
  <c r="EL238" i="14" s="1"/>
  <c r="T114" i="14"/>
  <c r="EA114" i="14" s="1"/>
  <c r="EB114" i="14" s="1"/>
  <c r="EC114" i="14" s="1"/>
  <c r="ED114" i="14" s="1"/>
  <c r="EE114" i="14" s="1"/>
  <c r="EF114" i="14" s="1"/>
  <c r="EG114" i="14" s="1"/>
  <c r="EH114" i="14" s="1"/>
  <c r="EI114" i="14" s="1"/>
  <c r="EJ114" i="14" s="1"/>
  <c r="EK114" i="14" s="1"/>
  <c r="EL114" i="14" s="1"/>
  <c r="T53" i="14"/>
  <c r="EA53" i="14" s="1"/>
  <c r="EB53" i="14" s="1"/>
  <c r="EC53" i="14" s="1"/>
  <c r="ED53" i="14" s="1"/>
  <c r="EE53" i="14" s="1"/>
  <c r="EF53" i="14" s="1"/>
  <c r="EG53" i="14" s="1"/>
  <c r="EH53" i="14" s="1"/>
  <c r="EI53" i="14" s="1"/>
  <c r="EJ53" i="14" s="1"/>
  <c r="EK53" i="14" s="1"/>
  <c r="EL53" i="14" s="1"/>
  <c r="T115" i="14"/>
  <c r="EA115" i="14" s="1"/>
  <c r="EB115" i="14" s="1"/>
  <c r="EC115" i="14" s="1"/>
  <c r="ED115" i="14" s="1"/>
  <c r="EE115" i="14" s="1"/>
  <c r="EF115" i="14" s="1"/>
  <c r="EG115" i="14" s="1"/>
  <c r="EH115" i="14" s="1"/>
  <c r="EI115" i="14" s="1"/>
  <c r="EJ115" i="14" s="1"/>
  <c r="EK115" i="14" s="1"/>
  <c r="EL115" i="14" s="1"/>
  <c r="DP113" i="14"/>
  <c r="DQ113" i="14" s="1"/>
  <c r="DR113" i="14" s="1"/>
  <c r="DS113" i="14" s="1"/>
  <c r="DT113" i="14" s="1"/>
  <c r="DU113" i="14" s="1"/>
  <c r="DV113" i="14" s="1"/>
  <c r="DW113" i="14" s="1"/>
  <c r="DX113" i="14" s="1"/>
  <c r="DY113" i="14" s="1"/>
  <c r="DZ113" i="14" s="1"/>
  <c r="T229" i="14"/>
  <c r="EA229" i="14" s="1"/>
  <c r="EB229" i="14" s="1"/>
  <c r="EC229" i="14" s="1"/>
  <c r="ED229" i="14" s="1"/>
  <c r="EE229" i="14" s="1"/>
  <c r="EF229" i="14" s="1"/>
  <c r="EG229" i="14" s="1"/>
  <c r="EH229" i="14" s="1"/>
  <c r="EI229" i="14" s="1"/>
  <c r="EJ229" i="14" s="1"/>
  <c r="EK229" i="14" s="1"/>
  <c r="EL229" i="14" s="1"/>
  <c r="S15" i="14"/>
  <c r="DO15" i="14" s="1"/>
  <c r="T366" i="14"/>
  <c r="EA366" i="14" s="1"/>
  <c r="EB366" i="14" s="1"/>
  <c r="EC366" i="14" s="1"/>
  <c r="ED366" i="14" s="1"/>
  <c r="EE366" i="14" s="1"/>
  <c r="EF366" i="14" s="1"/>
  <c r="EG366" i="14" s="1"/>
  <c r="EH366" i="14" s="1"/>
  <c r="EI366" i="14" s="1"/>
  <c r="EJ366" i="14" s="1"/>
  <c r="EK366" i="14" s="1"/>
  <c r="EL366" i="14" s="1"/>
  <c r="T249" i="14"/>
  <c r="EA249" i="14" s="1"/>
  <c r="EB249" i="14" s="1"/>
  <c r="EC249" i="14" s="1"/>
  <c r="ED249" i="14" s="1"/>
  <c r="EE249" i="14" s="1"/>
  <c r="EF249" i="14" s="1"/>
  <c r="EG249" i="14" s="1"/>
  <c r="EH249" i="14" s="1"/>
  <c r="EI249" i="14" s="1"/>
  <c r="EJ249" i="14" s="1"/>
  <c r="EK249" i="14" s="1"/>
  <c r="EL249" i="14" s="1"/>
  <c r="DQ263" i="14"/>
  <c r="DR263" i="14" s="1"/>
  <c r="DS263" i="14" s="1"/>
  <c r="DT263" i="14" s="1"/>
  <c r="DU263" i="14" s="1"/>
  <c r="DV263" i="14" s="1"/>
  <c r="DW263" i="14" s="1"/>
  <c r="DX263" i="14" s="1"/>
  <c r="DY263" i="14" s="1"/>
  <c r="DZ263" i="14" s="1"/>
  <c r="T419" i="14"/>
  <c r="EA419" i="14" s="1"/>
  <c r="EB419" i="14" s="1"/>
  <c r="EC419" i="14" s="1"/>
  <c r="ED419" i="14" s="1"/>
  <c r="EE419" i="14" s="1"/>
  <c r="EF419" i="14" s="1"/>
  <c r="EG419" i="14" s="1"/>
  <c r="EH419" i="14" s="1"/>
  <c r="EI419" i="14" s="1"/>
  <c r="EJ419" i="14" s="1"/>
  <c r="EK419" i="14" s="1"/>
  <c r="EL419" i="14" s="1"/>
  <c r="S404" i="14"/>
  <c r="DO404" i="14" s="1"/>
  <c r="T204" i="14"/>
  <c r="EA204" i="14" s="1"/>
  <c r="EB204" i="14" s="1"/>
  <c r="EC204" i="14" s="1"/>
  <c r="ED204" i="14" s="1"/>
  <c r="EE204" i="14" s="1"/>
  <c r="EF204" i="14" s="1"/>
  <c r="EG204" i="14" s="1"/>
  <c r="EH204" i="14" s="1"/>
  <c r="EI204" i="14" s="1"/>
  <c r="EJ204" i="14" s="1"/>
  <c r="EK204" i="14" s="1"/>
  <c r="EL204" i="14" s="1"/>
  <c r="T312" i="14"/>
  <c r="EA312" i="14" s="1"/>
  <c r="EB312" i="14" s="1"/>
  <c r="EC312" i="14" s="1"/>
  <c r="ED312" i="14" s="1"/>
  <c r="EE312" i="14" s="1"/>
  <c r="EF312" i="14" s="1"/>
  <c r="EG312" i="14" s="1"/>
  <c r="EH312" i="14" s="1"/>
  <c r="EI312" i="14" s="1"/>
  <c r="EJ312" i="14" s="1"/>
  <c r="EK312" i="14" s="1"/>
  <c r="EL312" i="14" s="1"/>
  <c r="T234" i="14"/>
  <c r="EA234" i="14" s="1"/>
  <c r="EB234" i="14" s="1"/>
  <c r="EC234" i="14" s="1"/>
  <c r="ED234" i="14" s="1"/>
  <c r="EE234" i="14" s="1"/>
  <c r="EF234" i="14" s="1"/>
  <c r="EG234" i="14" s="1"/>
  <c r="EH234" i="14" s="1"/>
  <c r="EI234" i="14" s="1"/>
  <c r="EJ234" i="14" s="1"/>
  <c r="EK234" i="14" s="1"/>
  <c r="EL234" i="14" s="1"/>
  <c r="T425" i="14"/>
  <c r="EA425" i="14" s="1"/>
  <c r="EB425" i="14" s="1"/>
  <c r="EC425" i="14" s="1"/>
  <c r="ED425" i="14" s="1"/>
  <c r="EE425" i="14" s="1"/>
  <c r="EF425" i="14" s="1"/>
  <c r="EG425" i="14" s="1"/>
  <c r="EH425" i="14" s="1"/>
  <c r="EI425" i="14" s="1"/>
  <c r="EJ425" i="14" s="1"/>
  <c r="EK425" i="14" s="1"/>
  <c r="EL425" i="14" s="1"/>
  <c r="T499" i="14"/>
  <c r="EA499" i="14" s="1"/>
  <c r="EB499" i="14" s="1"/>
  <c r="EC499" i="14" s="1"/>
  <c r="ED499" i="14" s="1"/>
  <c r="EE499" i="14" s="1"/>
  <c r="EF499" i="14" s="1"/>
  <c r="EG499" i="14" s="1"/>
  <c r="EH499" i="14" s="1"/>
  <c r="EI499" i="14" s="1"/>
  <c r="EJ499" i="14" s="1"/>
  <c r="EK499" i="14" s="1"/>
  <c r="EL499" i="14" s="1"/>
  <c r="T330" i="14"/>
  <c r="EA330" i="14" s="1"/>
  <c r="EB330" i="14" s="1"/>
  <c r="EC330" i="14" s="1"/>
  <c r="ED330" i="14" s="1"/>
  <c r="EE330" i="14" s="1"/>
  <c r="EF330" i="14" s="1"/>
  <c r="EG330" i="14" s="1"/>
  <c r="EH330" i="14" s="1"/>
  <c r="EI330" i="14" s="1"/>
  <c r="EJ330" i="14" s="1"/>
  <c r="EK330" i="14" s="1"/>
  <c r="EL330" i="14" s="1"/>
  <c r="DP255" i="14"/>
  <c r="DQ255" i="14" s="1"/>
  <c r="DR255" i="14" s="1"/>
  <c r="DS255" i="14" s="1"/>
  <c r="DT255" i="14" s="1"/>
  <c r="DU255" i="14" s="1"/>
  <c r="DV255" i="14" s="1"/>
  <c r="DW255" i="14" s="1"/>
  <c r="DX255" i="14" s="1"/>
  <c r="DY255" i="14" s="1"/>
  <c r="DZ255" i="14" s="1"/>
  <c r="T444" i="14"/>
  <c r="EA444" i="14" s="1"/>
  <c r="EB444" i="14" s="1"/>
  <c r="EC444" i="14" s="1"/>
  <c r="ED444" i="14" s="1"/>
  <c r="EE444" i="14" s="1"/>
  <c r="EF444" i="14" s="1"/>
  <c r="EG444" i="14" s="1"/>
  <c r="EH444" i="14" s="1"/>
  <c r="EI444" i="14" s="1"/>
  <c r="EJ444" i="14" s="1"/>
  <c r="EK444" i="14" s="1"/>
  <c r="EL444" i="14" s="1"/>
  <c r="T410" i="14"/>
  <c r="EA410" i="14" s="1"/>
  <c r="EB410" i="14" s="1"/>
  <c r="EC410" i="14" s="1"/>
  <c r="ED410" i="14" s="1"/>
  <c r="EE410" i="14" s="1"/>
  <c r="EF410" i="14" s="1"/>
  <c r="EG410" i="14" s="1"/>
  <c r="EH410" i="14" s="1"/>
  <c r="EI410" i="14" s="1"/>
  <c r="EJ410" i="14" s="1"/>
  <c r="EK410" i="14" s="1"/>
  <c r="EL410" i="14" s="1"/>
  <c r="T395" i="14"/>
  <c r="EA395" i="14" s="1"/>
  <c r="EB395" i="14" s="1"/>
  <c r="EC395" i="14" s="1"/>
  <c r="ED395" i="14" s="1"/>
  <c r="EE395" i="14" s="1"/>
  <c r="EF395" i="14" s="1"/>
  <c r="EG395" i="14" s="1"/>
  <c r="EH395" i="14" s="1"/>
  <c r="EI395" i="14" s="1"/>
  <c r="EJ395" i="14" s="1"/>
  <c r="EK395" i="14" s="1"/>
  <c r="EL395" i="14" s="1"/>
  <c r="T454" i="14"/>
  <c r="EA454" i="14" s="1"/>
  <c r="EB454" i="14" s="1"/>
  <c r="EC454" i="14" s="1"/>
  <c r="ED454" i="14" s="1"/>
  <c r="EE454" i="14" s="1"/>
  <c r="EF454" i="14" s="1"/>
  <c r="EG454" i="14" s="1"/>
  <c r="EH454" i="14" s="1"/>
  <c r="EI454" i="14" s="1"/>
  <c r="EJ454" i="14" s="1"/>
  <c r="EK454" i="14" s="1"/>
  <c r="EL454" i="14" s="1"/>
  <c r="DP151" i="14"/>
  <c r="DQ151" i="14" s="1"/>
  <c r="DR151" i="14" s="1"/>
  <c r="DS151" i="14" s="1"/>
  <c r="DT151" i="14" s="1"/>
  <c r="DU151" i="14" s="1"/>
  <c r="DV151" i="14" s="1"/>
  <c r="DW151" i="14" s="1"/>
  <c r="DX151" i="14" s="1"/>
  <c r="DY151" i="14" s="1"/>
  <c r="DZ151" i="14" s="1"/>
  <c r="DP394" i="14"/>
  <c r="DQ394" i="14" s="1"/>
  <c r="DR394" i="14" s="1"/>
  <c r="DS394" i="14" s="1"/>
  <c r="DT394" i="14" s="1"/>
  <c r="DU394" i="14" s="1"/>
  <c r="DV394" i="14" s="1"/>
  <c r="DW394" i="14" s="1"/>
  <c r="DX394" i="14" s="1"/>
  <c r="DY394" i="14" s="1"/>
  <c r="DZ394" i="14" s="1"/>
  <c r="T489" i="14"/>
  <c r="EA489" i="14" s="1"/>
  <c r="EB489" i="14" s="1"/>
  <c r="EC489" i="14" s="1"/>
  <c r="ED489" i="14" s="1"/>
  <c r="EE489" i="14" s="1"/>
  <c r="EF489" i="14" s="1"/>
  <c r="EG489" i="14" s="1"/>
  <c r="EH489" i="14" s="1"/>
  <c r="EI489" i="14" s="1"/>
  <c r="EJ489" i="14" s="1"/>
  <c r="EK489" i="14" s="1"/>
  <c r="EL489" i="14" s="1"/>
  <c r="DP398" i="14"/>
  <c r="DQ398" i="14" s="1"/>
  <c r="DR398" i="14" s="1"/>
  <c r="DS398" i="14" s="1"/>
  <c r="DT398" i="14" s="1"/>
  <c r="DU398" i="14" s="1"/>
  <c r="DV398" i="14" s="1"/>
  <c r="DW398" i="14" s="1"/>
  <c r="DX398" i="14" s="1"/>
  <c r="DY398" i="14" s="1"/>
  <c r="DZ398" i="14" s="1"/>
  <c r="T477" i="14"/>
  <c r="EA477" i="14" s="1"/>
  <c r="EB477" i="14" s="1"/>
  <c r="EC477" i="14" s="1"/>
  <c r="ED477" i="14" s="1"/>
  <c r="EE477" i="14" s="1"/>
  <c r="EF477" i="14" s="1"/>
  <c r="EG477" i="14" s="1"/>
  <c r="EH477" i="14" s="1"/>
  <c r="EI477" i="14" s="1"/>
  <c r="EJ477" i="14" s="1"/>
  <c r="EK477" i="14" s="1"/>
  <c r="EL477" i="14" s="1"/>
  <c r="DP182" i="14"/>
  <c r="DQ182" i="14" s="1"/>
  <c r="DR182" i="14" s="1"/>
  <c r="DS182" i="14" s="1"/>
  <c r="DT182" i="14" s="1"/>
  <c r="DU182" i="14" s="1"/>
  <c r="DV182" i="14" s="1"/>
  <c r="DW182" i="14" s="1"/>
  <c r="DX182" i="14" s="1"/>
  <c r="DY182" i="14" s="1"/>
  <c r="DZ182" i="14" s="1"/>
  <c r="T440" i="14"/>
  <c r="EA440" i="14" s="1"/>
  <c r="EB440" i="14" s="1"/>
  <c r="EC440" i="14" s="1"/>
  <c r="ED440" i="14" s="1"/>
  <c r="EE440" i="14" s="1"/>
  <c r="EF440" i="14" s="1"/>
  <c r="EG440" i="14" s="1"/>
  <c r="EH440" i="14" s="1"/>
  <c r="EI440" i="14" s="1"/>
  <c r="EJ440" i="14" s="1"/>
  <c r="EK440" i="14" s="1"/>
  <c r="EL440" i="14" s="1"/>
  <c r="T26" i="14"/>
  <c r="EA26" i="14" s="1"/>
  <c r="EB26" i="14" s="1"/>
  <c r="EC26" i="14" s="1"/>
  <c r="ED26" i="14" s="1"/>
  <c r="EE26" i="14" s="1"/>
  <c r="EF26" i="14" s="1"/>
  <c r="EG26" i="14" s="1"/>
  <c r="EH26" i="14" s="1"/>
  <c r="EI26" i="14" s="1"/>
  <c r="EJ26" i="14" s="1"/>
  <c r="EK26" i="14" s="1"/>
  <c r="EL26" i="14" s="1"/>
  <c r="T298" i="14"/>
  <c r="EA298" i="14" s="1"/>
  <c r="EB298" i="14" s="1"/>
  <c r="EC298" i="14" s="1"/>
  <c r="ED298" i="14" s="1"/>
  <c r="EE298" i="14" s="1"/>
  <c r="EF298" i="14" s="1"/>
  <c r="EG298" i="14" s="1"/>
  <c r="EH298" i="14" s="1"/>
  <c r="EI298" i="14" s="1"/>
  <c r="EJ298" i="14" s="1"/>
  <c r="EK298" i="14" s="1"/>
  <c r="EL298" i="14" s="1"/>
  <c r="DO67" i="14"/>
  <c r="DP67" i="14" s="1"/>
  <c r="DQ67" i="14" s="1"/>
  <c r="DR67" i="14" s="1"/>
  <c r="DS67" i="14" s="1"/>
  <c r="DT67" i="14" s="1"/>
  <c r="DU67" i="14" s="1"/>
  <c r="DV67" i="14" s="1"/>
  <c r="DW67" i="14" s="1"/>
  <c r="DX67" i="14" s="1"/>
  <c r="DY67" i="14" s="1"/>
  <c r="DZ67" i="14" s="1"/>
  <c r="T359" i="14"/>
  <c r="EA359" i="14" s="1"/>
  <c r="EB359" i="14" s="1"/>
  <c r="EC359" i="14" s="1"/>
  <c r="ED359" i="14" s="1"/>
  <c r="EE359" i="14" s="1"/>
  <c r="EF359" i="14" s="1"/>
  <c r="EG359" i="14" s="1"/>
  <c r="EH359" i="14" s="1"/>
  <c r="EI359" i="14" s="1"/>
  <c r="EJ359" i="14" s="1"/>
  <c r="EK359" i="14" s="1"/>
  <c r="EL359" i="14" s="1"/>
  <c r="T470" i="14"/>
  <c r="EA470" i="14" s="1"/>
  <c r="EB470" i="14" s="1"/>
  <c r="EC470" i="14" s="1"/>
  <c r="ED470" i="14" s="1"/>
  <c r="EE470" i="14" s="1"/>
  <c r="EF470" i="14" s="1"/>
  <c r="EG470" i="14" s="1"/>
  <c r="EH470" i="14" s="1"/>
  <c r="EI470" i="14" s="1"/>
  <c r="EJ470" i="14" s="1"/>
  <c r="EK470" i="14" s="1"/>
  <c r="EL470" i="14" s="1"/>
  <c r="DO119" i="14"/>
  <c r="DP119" i="14" s="1"/>
  <c r="DQ119" i="14" s="1"/>
  <c r="DR119" i="14" s="1"/>
  <c r="DS119" i="14" s="1"/>
  <c r="DT119" i="14" s="1"/>
  <c r="DU119" i="14" s="1"/>
  <c r="DV119" i="14" s="1"/>
  <c r="DW119" i="14" s="1"/>
  <c r="DX119" i="14" s="1"/>
  <c r="DY119" i="14" s="1"/>
  <c r="DZ119" i="14" s="1"/>
  <c r="DO485" i="14"/>
  <c r="DP485" i="14" s="1"/>
  <c r="DQ485" i="14" s="1"/>
  <c r="DR485" i="14" s="1"/>
  <c r="DS485" i="14" s="1"/>
  <c r="DT485" i="14" s="1"/>
  <c r="DU485" i="14" s="1"/>
  <c r="DV485" i="14" s="1"/>
  <c r="DW485" i="14" s="1"/>
  <c r="DX485" i="14" s="1"/>
  <c r="DY485" i="14" s="1"/>
  <c r="DZ485" i="14" s="1"/>
  <c r="T390" i="14"/>
  <c r="EA390" i="14" s="1"/>
  <c r="EB390" i="14" s="1"/>
  <c r="EC390" i="14" s="1"/>
  <c r="ED390" i="14" s="1"/>
  <c r="EE390" i="14" s="1"/>
  <c r="EF390" i="14" s="1"/>
  <c r="EG390" i="14" s="1"/>
  <c r="EH390" i="14" s="1"/>
  <c r="EI390" i="14" s="1"/>
  <c r="EJ390" i="14" s="1"/>
  <c r="EK390" i="14" s="1"/>
  <c r="EL390" i="14" s="1"/>
  <c r="T21" i="14"/>
  <c r="EA21" i="14" s="1"/>
  <c r="EB21" i="14" s="1"/>
  <c r="EC21" i="14" s="1"/>
  <c r="ED21" i="14" s="1"/>
  <c r="EE21" i="14" s="1"/>
  <c r="EF21" i="14" s="1"/>
  <c r="EG21" i="14" s="1"/>
  <c r="EH21" i="14" s="1"/>
  <c r="EI21" i="14" s="1"/>
  <c r="EJ21" i="14" s="1"/>
  <c r="EK21" i="14" s="1"/>
  <c r="EL21" i="14" s="1"/>
  <c r="DO36" i="14"/>
  <c r="T361" i="14"/>
  <c r="EA361" i="14" s="1"/>
  <c r="EB361" i="14" s="1"/>
  <c r="EC361" i="14" s="1"/>
  <c r="ED361" i="14" s="1"/>
  <c r="EE361" i="14" s="1"/>
  <c r="EF361" i="14" s="1"/>
  <c r="EG361" i="14" s="1"/>
  <c r="EH361" i="14" s="1"/>
  <c r="EI361" i="14" s="1"/>
  <c r="EJ361" i="14" s="1"/>
  <c r="EK361" i="14" s="1"/>
  <c r="EL361" i="14" s="1"/>
  <c r="T284" i="14"/>
  <c r="EA284" i="14" s="1"/>
  <c r="EB284" i="14" s="1"/>
  <c r="EC284" i="14" s="1"/>
  <c r="ED284" i="14" s="1"/>
  <c r="EE284" i="14" s="1"/>
  <c r="EF284" i="14" s="1"/>
  <c r="EG284" i="14" s="1"/>
  <c r="EH284" i="14" s="1"/>
  <c r="EI284" i="14" s="1"/>
  <c r="EJ284" i="14" s="1"/>
  <c r="EK284" i="14" s="1"/>
  <c r="EL284" i="14" s="1"/>
  <c r="T68" i="14"/>
  <c r="EA68" i="14" s="1"/>
  <c r="EB68" i="14" s="1"/>
  <c r="EC68" i="14" s="1"/>
  <c r="ED68" i="14" s="1"/>
  <c r="EE68" i="14" s="1"/>
  <c r="EF68" i="14" s="1"/>
  <c r="EG68" i="14" s="1"/>
  <c r="EH68" i="14" s="1"/>
  <c r="EI68" i="14" s="1"/>
  <c r="EJ68" i="14" s="1"/>
  <c r="EK68" i="14" s="1"/>
  <c r="EL68" i="14" s="1"/>
  <c r="S302" i="14"/>
  <c r="DO241" i="14"/>
  <c r="DP241" i="14" s="1"/>
  <c r="DQ241" i="14" s="1"/>
  <c r="DR241" i="14" s="1"/>
  <c r="DS241" i="14" s="1"/>
  <c r="DT241" i="14" s="1"/>
  <c r="DU241" i="14" s="1"/>
  <c r="DV241" i="14" s="1"/>
  <c r="DW241" i="14" s="1"/>
  <c r="DX241" i="14" s="1"/>
  <c r="DY241" i="14" s="1"/>
  <c r="DZ241" i="14" s="1"/>
  <c r="T422" i="14"/>
  <c r="EA422" i="14" s="1"/>
  <c r="EB422" i="14" s="1"/>
  <c r="EC422" i="14" s="1"/>
  <c r="ED422" i="14" s="1"/>
  <c r="EE422" i="14" s="1"/>
  <c r="EF422" i="14" s="1"/>
  <c r="EG422" i="14" s="1"/>
  <c r="EH422" i="14" s="1"/>
  <c r="EI422" i="14" s="1"/>
  <c r="EJ422" i="14" s="1"/>
  <c r="EK422" i="14" s="1"/>
  <c r="EL422" i="14" s="1"/>
  <c r="T352" i="14"/>
  <c r="EA352" i="14" s="1"/>
  <c r="EB352" i="14" s="1"/>
  <c r="EC352" i="14" s="1"/>
  <c r="ED352" i="14" s="1"/>
  <c r="EE352" i="14" s="1"/>
  <c r="EF352" i="14" s="1"/>
  <c r="EG352" i="14" s="1"/>
  <c r="EH352" i="14" s="1"/>
  <c r="EI352" i="14" s="1"/>
  <c r="EJ352" i="14" s="1"/>
  <c r="EK352" i="14" s="1"/>
  <c r="EL352" i="14" s="1"/>
  <c r="T91" i="14"/>
  <c r="EA91" i="14" s="1"/>
  <c r="EB91" i="14" s="1"/>
  <c r="EC91" i="14" s="1"/>
  <c r="ED91" i="14" s="1"/>
  <c r="EE91" i="14" s="1"/>
  <c r="EF91" i="14" s="1"/>
  <c r="EG91" i="14" s="1"/>
  <c r="EH91" i="14" s="1"/>
  <c r="EI91" i="14" s="1"/>
  <c r="EJ91" i="14" s="1"/>
  <c r="EK91" i="14" s="1"/>
  <c r="EL91" i="14" s="1"/>
  <c r="EA372" i="14"/>
  <c r="EB372" i="14" s="1"/>
  <c r="EC372" i="14" s="1"/>
  <c r="ED372" i="14" s="1"/>
  <c r="EE372" i="14" s="1"/>
  <c r="EF372" i="14" s="1"/>
  <c r="EG372" i="14" s="1"/>
  <c r="EH372" i="14" s="1"/>
  <c r="EI372" i="14" s="1"/>
  <c r="EJ372" i="14" s="1"/>
  <c r="EK372" i="14" s="1"/>
  <c r="EL372" i="14" s="1"/>
  <c r="T155" i="14"/>
  <c r="EA155" i="14" s="1"/>
  <c r="EB155" i="14" s="1"/>
  <c r="EC155" i="14" s="1"/>
  <c r="ED155" i="14" s="1"/>
  <c r="EE155" i="14" s="1"/>
  <c r="EF155" i="14" s="1"/>
  <c r="EG155" i="14" s="1"/>
  <c r="EH155" i="14" s="1"/>
  <c r="EI155" i="14" s="1"/>
  <c r="EJ155" i="14" s="1"/>
  <c r="EK155" i="14" s="1"/>
  <c r="EL155" i="14" s="1"/>
  <c r="T294" i="14"/>
  <c r="EA294" i="14" s="1"/>
  <c r="EB294" i="14" s="1"/>
  <c r="EC294" i="14" s="1"/>
  <c r="ED294" i="14" s="1"/>
  <c r="EE294" i="14" s="1"/>
  <c r="EF294" i="14" s="1"/>
  <c r="EG294" i="14" s="1"/>
  <c r="EH294" i="14" s="1"/>
  <c r="EI294" i="14" s="1"/>
  <c r="EJ294" i="14" s="1"/>
  <c r="EK294" i="14" s="1"/>
  <c r="EL294" i="14" s="1"/>
  <c r="DP56" i="14"/>
  <c r="DQ56" i="14" s="1"/>
  <c r="DR56" i="14" s="1"/>
  <c r="DS56" i="14" s="1"/>
  <c r="DT56" i="14" s="1"/>
  <c r="DU56" i="14" s="1"/>
  <c r="DV56" i="14" s="1"/>
  <c r="DW56" i="14" s="1"/>
  <c r="DX56" i="14" s="1"/>
  <c r="DY56" i="14" s="1"/>
  <c r="DZ56" i="14" s="1"/>
  <c r="T227" i="14"/>
  <c r="EA227" i="14" s="1"/>
  <c r="EB227" i="14" s="1"/>
  <c r="EC227" i="14" s="1"/>
  <c r="ED227" i="14" s="1"/>
  <c r="EE227" i="14" s="1"/>
  <c r="EF227" i="14" s="1"/>
  <c r="EG227" i="14" s="1"/>
  <c r="EH227" i="14" s="1"/>
  <c r="EI227" i="14" s="1"/>
  <c r="EJ227" i="14" s="1"/>
  <c r="EK227" i="14" s="1"/>
  <c r="EL227" i="14" s="1"/>
  <c r="DO98" i="14"/>
  <c r="DP98" i="14" s="1"/>
  <c r="DQ98" i="14" s="1"/>
  <c r="DR98" i="14" s="1"/>
  <c r="DS98" i="14" s="1"/>
  <c r="DT98" i="14" s="1"/>
  <c r="DU98" i="14" s="1"/>
  <c r="DV98" i="14" s="1"/>
  <c r="DW98" i="14" s="1"/>
  <c r="DX98" i="14" s="1"/>
  <c r="DY98" i="14" s="1"/>
  <c r="DZ98" i="14" s="1"/>
  <c r="T405" i="14"/>
  <c r="EA405" i="14" s="1"/>
  <c r="EB405" i="14" s="1"/>
  <c r="EC405" i="14" s="1"/>
  <c r="ED405" i="14" s="1"/>
  <c r="EE405" i="14" s="1"/>
  <c r="EF405" i="14" s="1"/>
  <c r="EG405" i="14" s="1"/>
  <c r="EH405" i="14" s="1"/>
  <c r="EI405" i="14" s="1"/>
  <c r="EJ405" i="14" s="1"/>
  <c r="EK405" i="14" s="1"/>
  <c r="EL405" i="14" s="1"/>
  <c r="T122" i="14"/>
  <c r="EA122" i="14" s="1"/>
  <c r="EB122" i="14" s="1"/>
  <c r="EC122" i="14" s="1"/>
  <c r="ED122" i="14" s="1"/>
  <c r="EE122" i="14" s="1"/>
  <c r="EF122" i="14" s="1"/>
  <c r="EG122" i="14" s="1"/>
  <c r="EH122" i="14" s="1"/>
  <c r="EI122" i="14" s="1"/>
  <c r="EJ122" i="14" s="1"/>
  <c r="EK122" i="14" s="1"/>
  <c r="EL122" i="14" s="1"/>
  <c r="T30" i="14"/>
  <c r="EA30" i="14" s="1"/>
  <c r="EB30" i="14" s="1"/>
  <c r="EC30" i="14" s="1"/>
  <c r="ED30" i="14" s="1"/>
  <c r="EE30" i="14" s="1"/>
  <c r="EF30" i="14" s="1"/>
  <c r="EG30" i="14" s="1"/>
  <c r="EH30" i="14" s="1"/>
  <c r="EI30" i="14" s="1"/>
  <c r="EJ30" i="14" s="1"/>
  <c r="EK30" i="14" s="1"/>
  <c r="EL30" i="14" s="1"/>
  <c r="T500" i="14"/>
  <c r="EA500" i="14" s="1"/>
  <c r="EB500" i="14" s="1"/>
  <c r="EC500" i="14" s="1"/>
  <c r="ED500" i="14" s="1"/>
  <c r="EE500" i="14" s="1"/>
  <c r="EF500" i="14" s="1"/>
  <c r="EG500" i="14" s="1"/>
  <c r="EH500" i="14" s="1"/>
  <c r="EI500" i="14" s="1"/>
  <c r="EJ500" i="14" s="1"/>
  <c r="EK500" i="14" s="1"/>
  <c r="EL500" i="14" s="1"/>
  <c r="T35" i="14"/>
  <c r="EA35" i="14" s="1"/>
  <c r="EB35" i="14" s="1"/>
  <c r="EC35" i="14" s="1"/>
  <c r="ED35" i="14" s="1"/>
  <c r="EE35" i="14" s="1"/>
  <c r="EF35" i="14" s="1"/>
  <c r="EG35" i="14" s="1"/>
  <c r="EH35" i="14" s="1"/>
  <c r="EI35" i="14" s="1"/>
  <c r="EJ35" i="14" s="1"/>
  <c r="EK35" i="14" s="1"/>
  <c r="EL35" i="14" s="1"/>
  <c r="T208" i="14"/>
  <c r="EA208" i="14" s="1"/>
  <c r="EB208" i="14" s="1"/>
  <c r="EC208" i="14" s="1"/>
  <c r="ED208" i="14" s="1"/>
  <c r="EE208" i="14" s="1"/>
  <c r="EF208" i="14" s="1"/>
  <c r="EG208" i="14" s="1"/>
  <c r="EH208" i="14" s="1"/>
  <c r="EI208" i="14" s="1"/>
  <c r="EJ208" i="14" s="1"/>
  <c r="EK208" i="14" s="1"/>
  <c r="EL208" i="14" s="1"/>
  <c r="DP51" i="14"/>
  <c r="DQ51" i="14" s="1"/>
  <c r="DR51" i="14" s="1"/>
  <c r="DS51" i="14" s="1"/>
  <c r="DT51" i="14" s="1"/>
  <c r="DU51" i="14" s="1"/>
  <c r="DV51" i="14" s="1"/>
  <c r="DW51" i="14" s="1"/>
  <c r="DX51" i="14" s="1"/>
  <c r="DY51" i="14" s="1"/>
  <c r="DZ51" i="14" s="1"/>
  <c r="T279" i="14"/>
  <c r="T283" i="14"/>
  <c r="EA283" i="14" s="1"/>
  <c r="EB283" i="14" s="1"/>
  <c r="EC283" i="14" s="1"/>
  <c r="ED283" i="14" s="1"/>
  <c r="EE283" i="14" s="1"/>
  <c r="EF283" i="14" s="1"/>
  <c r="EG283" i="14" s="1"/>
  <c r="EH283" i="14" s="1"/>
  <c r="EI283" i="14" s="1"/>
  <c r="EJ283" i="14" s="1"/>
  <c r="EK283" i="14" s="1"/>
  <c r="EL283" i="14" s="1"/>
  <c r="T230" i="14"/>
  <c r="EA230" i="14" s="1"/>
  <c r="EB230" i="14" s="1"/>
  <c r="EC230" i="14" s="1"/>
  <c r="ED230" i="14" s="1"/>
  <c r="EE230" i="14" s="1"/>
  <c r="EF230" i="14" s="1"/>
  <c r="EG230" i="14" s="1"/>
  <c r="EH230" i="14" s="1"/>
  <c r="EI230" i="14" s="1"/>
  <c r="EJ230" i="14" s="1"/>
  <c r="EK230" i="14" s="1"/>
  <c r="EL230" i="14" s="1"/>
  <c r="T246" i="14"/>
  <c r="EA246" i="14" s="1"/>
  <c r="EB246" i="14" s="1"/>
  <c r="EC246" i="14" s="1"/>
  <c r="ED246" i="14" s="1"/>
  <c r="EE246" i="14" s="1"/>
  <c r="EF246" i="14" s="1"/>
  <c r="EG246" i="14" s="1"/>
  <c r="EH246" i="14" s="1"/>
  <c r="EI246" i="14" s="1"/>
  <c r="EJ246" i="14" s="1"/>
  <c r="EK246" i="14" s="1"/>
  <c r="EL246" i="14" s="1"/>
  <c r="T481" i="14"/>
  <c r="EA481" i="14" s="1"/>
  <c r="EB481" i="14" s="1"/>
  <c r="EC481" i="14" s="1"/>
  <c r="ED481" i="14" s="1"/>
  <c r="EE481" i="14" s="1"/>
  <c r="EF481" i="14" s="1"/>
  <c r="EG481" i="14" s="1"/>
  <c r="EH481" i="14" s="1"/>
  <c r="EI481" i="14" s="1"/>
  <c r="EJ481" i="14" s="1"/>
  <c r="EK481" i="14" s="1"/>
  <c r="EL481" i="14" s="1"/>
  <c r="T345" i="14"/>
  <c r="EA345" i="14" s="1"/>
  <c r="EB345" i="14" s="1"/>
  <c r="EC345" i="14" s="1"/>
  <c r="ED345" i="14" s="1"/>
  <c r="EE345" i="14" s="1"/>
  <c r="EF345" i="14" s="1"/>
  <c r="EG345" i="14" s="1"/>
  <c r="EH345" i="14" s="1"/>
  <c r="EI345" i="14" s="1"/>
  <c r="EJ345" i="14" s="1"/>
  <c r="EK345" i="14" s="1"/>
  <c r="EL345" i="14" s="1"/>
  <c r="DO391" i="14"/>
  <c r="DP391" i="14" s="1"/>
  <c r="DQ391" i="14" s="1"/>
  <c r="DR391" i="14" s="1"/>
  <c r="DS391" i="14" s="1"/>
  <c r="DT391" i="14" s="1"/>
  <c r="DU391" i="14" s="1"/>
  <c r="DV391" i="14" s="1"/>
  <c r="DW391" i="14" s="1"/>
  <c r="DX391" i="14" s="1"/>
  <c r="DY391" i="14" s="1"/>
  <c r="DZ391" i="14" s="1"/>
  <c r="T153" i="14"/>
  <c r="EA153" i="14" s="1"/>
  <c r="EB153" i="14" s="1"/>
  <c r="EC153" i="14" s="1"/>
  <c r="ED153" i="14" s="1"/>
  <c r="EE153" i="14" s="1"/>
  <c r="EF153" i="14" s="1"/>
  <c r="EG153" i="14" s="1"/>
  <c r="EH153" i="14" s="1"/>
  <c r="EI153" i="14" s="1"/>
  <c r="EJ153" i="14" s="1"/>
  <c r="EK153" i="14" s="1"/>
  <c r="EL153" i="14" s="1"/>
  <c r="T303" i="14"/>
  <c r="EA303" i="14" s="1"/>
  <c r="EB303" i="14" s="1"/>
  <c r="EC303" i="14" s="1"/>
  <c r="ED303" i="14" s="1"/>
  <c r="EE303" i="14" s="1"/>
  <c r="EF303" i="14" s="1"/>
  <c r="EG303" i="14" s="1"/>
  <c r="EH303" i="14" s="1"/>
  <c r="EI303" i="14" s="1"/>
  <c r="EJ303" i="14" s="1"/>
  <c r="EK303" i="14" s="1"/>
  <c r="EL303" i="14" s="1"/>
  <c r="DP99" i="14"/>
  <c r="DQ99" i="14" s="1"/>
  <c r="DR99" i="14" s="1"/>
  <c r="DS99" i="14" s="1"/>
  <c r="DT99" i="14" s="1"/>
  <c r="DU99" i="14" s="1"/>
  <c r="DV99" i="14" s="1"/>
  <c r="DW99" i="14" s="1"/>
  <c r="DX99" i="14" s="1"/>
  <c r="DY99" i="14" s="1"/>
  <c r="DZ99" i="14" s="1"/>
  <c r="T250" i="14"/>
  <c r="EA250" i="14" s="1"/>
  <c r="EB250" i="14" s="1"/>
  <c r="EC250" i="14" s="1"/>
  <c r="ED250" i="14" s="1"/>
  <c r="EE250" i="14" s="1"/>
  <c r="EF250" i="14" s="1"/>
  <c r="EG250" i="14" s="1"/>
  <c r="EH250" i="14" s="1"/>
  <c r="EI250" i="14" s="1"/>
  <c r="EJ250" i="14" s="1"/>
  <c r="EK250" i="14" s="1"/>
  <c r="EL250" i="14" s="1"/>
  <c r="BH5" i="23"/>
  <c r="BH10" i="23" s="1"/>
  <c r="EA201" i="14"/>
  <c r="EB201" i="14" s="1"/>
  <c r="EC201" i="14" s="1"/>
  <c r="ED201" i="14" s="1"/>
  <c r="EE201" i="14" s="1"/>
  <c r="EF201" i="14" s="1"/>
  <c r="EG201" i="14" s="1"/>
  <c r="EH201" i="14" s="1"/>
  <c r="EI201" i="14" s="1"/>
  <c r="EJ201" i="14" s="1"/>
  <c r="EK201" i="14" s="1"/>
  <c r="EL201" i="14" s="1"/>
  <c r="EA446" i="14"/>
  <c r="EB446" i="14" s="1"/>
  <c r="EC446" i="14" s="1"/>
  <c r="ED446" i="14" s="1"/>
  <c r="EE446" i="14" s="1"/>
  <c r="EF446" i="14" s="1"/>
  <c r="EG446" i="14" s="1"/>
  <c r="EH446" i="14" s="1"/>
  <c r="EI446" i="14" s="1"/>
  <c r="EJ446" i="14" s="1"/>
  <c r="EK446" i="14" s="1"/>
  <c r="EL446" i="14" s="1"/>
  <c r="DO37" i="14"/>
  <c r="DP37" i="14" s="1"/>
  <c r="DQ37" i="14" s="1"/>
  <c r="DR37" i="14" s="1"/>
  <c r="DS37" i="14" s="1"/>
  <c r="DT37" i="14" s="1"/>
  <c r="DU37" i="14" s="1"/>
  <c r="DV37" i="14" s="1"/>
  <c r="DW37" i="14" s="1"/>
  <c r="DX37" i="14" s="1"/>
  <c r="DY37" i="14" s="1"/>
  <c r="DZ37" i="14" s="1"/>
  <c r="BE6" i="6"/>
  <c r="BQ14" i="14"/>
  <c r="BE146" i="6"/>
  <c r="AX18" i="10" s="1"/>
  <c r="BD72" i="6"/>
  <c r="T128" i="14"/>
  <c r="T262" i="14"/>
  <c r="EA262" i="14" s="1"/>
  <c r="EB262" i="14" s="1"/>
  <c r="EC262" i="14" s="1"/>
  <c r="ED262" i="14" s="1"/>
  <c r="EE262" i="14" s="1"/>
  <c r="EF262" i="14" s="1"/>
  <c r="EG262" i="14" s="1"/>
  <c r="EH262" i="14" s="1"/>
  <c r="EI262" i="14" s="1"/>
  <c r="EJ262" i="14" s="1"/>
  <c r="EK262" i="14" s="1"/>
  <c r="EL262" i="14" s="1"/>
  <c r="S16" i="14"/>
  <c r="DO72" i="14"/>
  <c r="DP72" i="14" s="1"/>
  <c r="DQ72" i="14" s="1"/>
  <c r="DR72" i="14" s="1"/>
  <c r="DS72" i="14" s="1"/>
  <c r="DT72" i="14" s="1"/>
  <c r="DU72" i="14" s="1"/>
  <c r="DV72" i="14" s="1"/>
  <c r="DW72" i="14" s="1"/>
  <c r="DX72" i="14" s="1"/>
  <c r="DY72" i="14" s="1"/>
  <c r="DZ72" i="14" s="1"/>
  <c r="D59" i="11"/>
  <c r="E60" i="11"/>
  <c r="T374" i="14"/>
  <c r="EA374" i="14" s="1"/>
  <c r="EB374" i="14" s="1"/>
  <c r="EC374" i="14" s="1"/>
  <c r="ED374" i="14" s="1"/>
  <c r="EE374" i="14" s="1"/>
  <c r="EF374" i="14" s="1"/>
  <c r="EG374" i="14" s="1"/>
  <c r="EH374" i="14" s="1"/>
  <c r="EI374" i="14" s="1"/>
  <c r="EJ374" i="14" s="1"/>
  <c r="EK374" i="14" s="1"/>
  <c r="EL374" i="14" s="1"/>
  <c r="BF123" i="6"/>
  <c r="BF139" i="6"/>
  <c r="BF110" i="6"/>
  <c r="BF103" i="6"/>
  <c r="BF98" i="6"/>
  <c r="BF137" i="6"/>
  <c r="BF117" i="6"/>
  <c r="BF126" i="6"/>
  <c r="BF88" i="6"/>
  <c r="BF111" i="6"/>
  <c r="BF86" i="6"/>
  <c r="BF124" i="6"/>
  <c r="BF87" i="6"/>
  <c r="BF118" i="6"/>
  <c r="BG84" i="6"/>
  <c r="BF116" i="6"/>
  <c r="BF134" i="6"/>
  <c r="BF100" i="6"/>
  <c r="BF109" i="6"/>
  <c r="BF93" i="6"/>
  <c r="BF92" i="6"/>
  <c r="BF101" i="6"/>
  <c r="BF140" i="6"/>
  <c r="BF99" i="6"/>
  <c r="BF104" i="6"/>
  <c r="BF112" i="6"/>
  <c r="BF90" i="6"/>
  <c r="BF125" i="6"/>
  <c r="BF129" i="6"/>
  <c r="BF127" i="6"/>
  <c r="BF102" i="6"/>
  <c r="BF136" i="6"/>
  <c r="BF128" i="6"/>
  <c r="BF135" i="6"/>
  <c r="BF91" i="6"/>
  <c r="BF89" i="6"/>
  <c r="BF138" i="6"/>
  <c r="DP256" i="14"/>
  <c r="DQ256" i="14" s="1"/>
  <c r="DR256" i="14" s="1"/>
  <c r="DS256" i="14" s="1"/>
  <c r="DT256" i="14" s="1"/>
  <c r="DU256" i="14" s="1"/>
  <c r="DV256" i="14" s="1"/>
  <c r="DW256" i="14" s="1"/>
  <c r="DX256" i="14" s="1"/>
  <c r="DY256" i="14" s="1"/>
  <c r="DZ256" i="14" s="1"/>
  <c r="S59" i="11"/>
  <c r="R58" i="11"/>
  <c r="AA58" i="11"/>
  <c r="T166" i="14"/>
  <c r="EA166" i="14" s="1"/>
  <c r="EB166" i="14" s="1"/>
  <c r="EC166" i="14" s="1"/>
  <c r="ED166" i="14" s="1"/>
  <c r="EE166" i="14" s="1"/>
  <c r="EF166" i="14" s="1"/>
  <c r="EG166" i="14" s="1"/>
  <c r="EH166" i="14" s="1"/>
  <c r="EI166" i="14" s="1"/>
  <c r="EJ166" i="14" s="1"/>
  <c r="EK166" i="14" s="1"/>
  <c r="EL166" i="14" s="1"/>
  <c r="T265" i="14"/>
  <c r="EA265" i="14" s="1"/>
  <c r="EB265" i="14" s="1"/>
  <c r="EC265" i="14" s="1"/>
  <c r="ED265" i="14" s="1"/>
  <c r="EE265" i="14" s="1"/>
  <c r="EF265" i="14" s="1"/>
  <c r="EG265" i="14" s="1"/>
  <c r="EH265" i="14" s="1"/>
  <c r="EI265" i="14" s="1"/>
  <c r="EJ265" i="14" s="1"/>
  <c r="EK265" i="14" s="1"/>
  <c r="EL265" i="14" s="1"/>
  <c r="T252" i="14"/>
  <c r="EA252" i="14" s="1"/>
  <c r="EB252" i="14" s="1"/>
  <c r="EC252" i="14" s="1"/>
  <c r="ED252" i="14" s="1"/>
  <c r="EE252" i="14" s="1"/>
  <c r="EF252" i="14" s="1"/>
  <c r="EG252" i="14" s="1"/>
  <c r="EH252" i="14" s="1"/>
  <c r="EI252" i="14" s="1"/>
  <c r="EJ252" i="14" s="1"/>
  <c r="EK252" i="14" s="1"/>
  <c r="EL252" i="14" s="1"/>
  <c r="BE5" i="6"/>
  <c r="BQ12" i="14"/>
  <c r="BP2" i="14"/>
  <c r="BP3" i="14" s="1"/>
  <c r="BE73" i="6" s="1"/>
  <c r="BE82" i="6" s="1"/>
  <c r="BY58" i="14"/>
  <c r="BZ58" i="14" s="1"/>
  <c r="T13" i="14"/>
  <c r="EA13" i="14" s="1"/>
  <c r="EB13" i="14" s="1"/>
  <c r="EC13" i="14" s="1"/>
  <c r="ED13" i="14" s="1"/>
  <c r="EE13" i="14" s="1"/>
  <c r="EF13" i="14" s="1"/>
  <c r="EG13" i="14" s="1"/>
  <c r="EH13" i="14" s="1"/>
  <c r="EI13" i="14" s="1"/>
  <c r="EJ13" i="14" s="1"/>
  <c r="EK13" i="14" s="1"/>
  <c r="EL13" i="14" s="1"/>
  <c r="T82" i="14"/>
  <c r="EA82" i="14" s="1"/>
  <c r="EB82" i="14" s="1"/>
  <c r="EC82" i="14" s="1"/>
  <c r="ED82" i="14" s="1"/>
  <c r="EE82" i="14" s="1"/>
  <c r="EF82" i="14" s="1"/>
  <c r="EG82" i="14" s="1"/>
  <c r="EH82" i="14" s="1"/>
  <c r="EI82" i="14" s="1"/>
  <c r="EJ82" i="14" s="1"/>
  <c r="EK82" i="14" s="1"/>
  <c r="EL82" i="14" s="1"/>
  <c r="T261" i="14"/>
  <c r="EA261" i="14" s="1"/>
  <c r="EB261" i="14" s="1"/>
  <c r="EC261" i="14" s="1"/>
  <c r="ED261" i="14" s="1"/>
  <c r="EE261" i="14" s="1"/>
  <c r="EF261" i="14" s="1"/>
  <c r="EG261" i="14" s="1"/>
  <c r="EH261" i="14" s="1"/>
  <c r="EI261" i="14" s="1"/>
  <c r="EJ261" i="14" s="1"/>
  <c r="EK261" i="14" s="1"/>
  <c r="EL261" i="14" s="1"/>
  <c r="DO333" i="14"/>
  <c r="T321" i="14"/>
  <c r="EA321" i="14" s="1"/>
  <c r="EB321" i="14" s="1"/>
  <c r="EC321" i="14" s="1"/>
  <c r="ED321" i="14" s="1"/>
  <c r="EE321" i="14" s="1"/>
  <c r="EF321" i="14" s="1"/>
  <c r="EG321" i="14" s="1"/>
  <c r="EH321" i="14" s="1"/>
  <c r="EI321" i="14" s="1"/>
  <c r="EJ321" i="14" s="1"/>
  <c r="EK321" i="14" s="1"/>
  <c r="EL321" i="14" s="1"/>
  <c r="AF58" i="11"/>
  <c r="AG59" i="11"/>
  <c r="DP92" i="14"/>
  <c r="DQ92" i="14" s="1"/>
  <c r="DR92" i="14" s="1"/>
  <c r="DS92" i="14" s="1"/>
  <c r="DT92" i="14" s="1"/>
  <c r="DU92" i="14" s="1"/>
  <c r="DV92" i="14" s="1"/>
  <c r="DW92" i="14" s="1"/>
  <c r="DX92" i="14" s="1"/>
  <c r="DY92" i="14" s="1"/>
  <c r="DZ92" i="14" s="1"/>
  <c r="DP50" i="14"/>
  <c r="DQ50" i="14" s="1"/>
  <c r="DR50" i="14" s="1"/>
  <c r="DS50" i="14" s="1"/>
  <c r="DT50" i="14" s="1"/>
  <c r="DU50" i="14" s="1"/>
  <c r="DV50" i="14" s="1"/>
  <c r="DW50" i="14" s="1"/>
  <c r="DX50" i="14" s="1"/>
  <c r="DY50" i="14" s="1"/>
  <c r="DZ50" i="14" s="1"/>
  <c r="A50" i="15"/>
  <c r="E49" i="15"/>
  <c r="D49" i="15"/>
  <c r="DP430" i="14"/>
  <c r="DQ430" i="14" s="1"/>
  <c r="DR430" i="14" s="1"/>
  <c r="DS430" i="14" s="1"/>
  <c r="DT430" i="14" s="1"/>
  <c r="DU430" i="14" s="1"/>
  <c r="DV430" i="14" s="1"/>
  <c r="DW430" i="14" s="1"/>
  <c r="DX430" i="14" s="1"/>
  <c r="DY430" i="14" s="1"/>
  <c r="DZ430" i="14" s="1"/>
  <c r="BE8" i="6"/>
  <c r="BQ57" i="14"/>
  <c r="T325" i="14"/>
  <c r="EA325" i="14" s="1"/>
  <c r="EB325" i="14" s="1"/>
  <c r="EC325" i="14" s="1"/>
  <c r="ED325" i="14" s="1"/>
  <c r="EE325" i="14" s="1"/>
  <c r="EF325" i="14" s="1"/>
  <c r="EG325" i="14" s="1"/>
  <c r="EH325" i="14" s="1"/>
  <c r="EI325" i="14" s="1"/>
  <c r="EJ325" i="14" s="1"/>
  <c r="EK325" i="14" s="1"/>
  <c r="EL325" i="14" s="1"/>
  <c r="DP435" i="14"/>
  <c r="DQ435" i="14" s="1"/>
  <c r="DR435" i="14" s="1"/>
  <c r="DS435" i="14" s="1"/>
  <c r="DT435" i="14" s="1"/>
  <c r="DU435" i="14" s="1"/>
  <c r="DV435" i="14" s="1"/>
  <c r="DW435" i="14" s="1"/>
  <c r="DX435" i="14" s="1"/>
  <c r="DY435" i="14" s="1"/>
  <c r="DZ435" i="14" s="1"/>
  <c r="T223" i="14"/>
  <c r="EA223" i="14" s="1"/>
  <c r="EB223" i="14" s="1"/>
  <c r="EC223" i="14" s="1"/>
  <c r="ED223" i="14" s="1"/>
  <c r="EE223" i="14" s="1"/>
  <c r="EF223" i="14" s="1"/>
  <c r="EG223" i="14" s="1"/>
  <c r="EH223" i="14" s="1"/>
  <c r="EI223" i="14" s="1"/>
  <c r="EJ223" i="14" s="1"/>
  <c r="EK223" i="14" s="1"/>
  <c r="EL223" i="14" s="1"/>
  <c r="BE7" i="6"/>
  <c r="BQ17" i="14"/>
  <c r="DP66" i="14"/>
  <c r="DQ66" i="14" s="1"/>
  <c r="DR66" i="14" s="1"/>
  <c r="DS66" i="14" s="1"/>
  <c r="DT66" i="14" s="1"/>
  <c r="DU66" i="14" s="1"/>
  <c r="DV66" i="14" s="1"/>
  <c r="DW66" i="14" s="1"/>
  <c r="DX66" i="14" s="1"/>
  <c r="DY66" i="14" s="1"/>
  <c r="DZ66" i="14" s="1"/>
  <c r="AX168" i="10"/>
  <c r="AX110" i="10"/>
  <c r="AT95" i="10"/>
  <c r="AS101" i="10"/>
  <c r="AS99" i="10"/>
  <c r="AU91" i="10"/>
  <c r="AX23" i="10"/>
  <c r="AX22" i="10" s="1"/>
  <c r="AX39" i="10" s="1"/>
  <c r="AX65" i="10"/>
  <c r="AQ101" i="10"/>
  <c r="AQ99" i="10"/>
  <c r="AR99" i="10"/>
  <c r="BH5" i="16"/>
  <c r="BH10" i="16" s="1"/>
  <c r="BD157" i="16"/>
  <c r="AX45" i="10"/>
  <c r="BH159" i="16"/>
  <c r="BI1" i="16"/>
  <c r="AY166" i="10"/>
  <c r="AZ3" i="10"/>
  <c r="AY107" i="10"/>
  <c r="AY44" i="10"/>
  <c r="AY89" i="10"/>
  <c r="AY53" i="10"/>
  <c r="AY64" i="10"/>
  <c r="AY104" i="10"/>
  <c r="AY59" i="10"/>
  <c r="AY9" i="10"/>
  <c r="AY66" i="10"/>
  <c r="AY160" i="10"/>
  <c r="AY73" i="10"/>
  <c r="AY30" i="10" s="1"/>
  <c r="AY49" i="10"/>
  <c r="AY159" i="10"/>
  <c r="AY82" i="10"/>
  <c r="AY80" i="10"/>
  <c r="AY37" i="10" s="1"/>
  <c r="AY52" i="10"/>
  <c r="AY83" i="10"/>
  <c r="AY47" i="10"/>
  <c r="AY56" i="10"/>
  <c r="AY108" i="10"/>
  <c r="AY88" i="10"/>
  <c r="AY109" i="10"/>
  <c r="AY68" i="10"/>
  <c r="AY25" i="10" s="1"/>
  <c r="AY164" i="10"/>
  <c r="AY74" i="10"/>
  <c r="AY31" i="10" s="1"/>
  <c r="AY69" i="10"/>
  <c r="AY26" i="10" s="1"/>
  <c r="AY62" i="10"/>
  <c r="AY165" i="10"/>
  <c r="AY86" i="10"/>
  <c r="AY72" i="10"/>
  <c r="AY29" i="10" s="1"/>
  <c r="AY8" i="10"/>
  <c r="AY79" i="10"/>
  <c r="AY36" i="10" s="1"/>
  <c r="AY67" i="10"/>
  <c r="AY24" i="10" s="1"/>
  <c r="AY167" i="10"/>
  <c r="AY176" i="10" s="1"/>
  <c r="AY51" i="10"/>
  <c r="AY93" i="10"/>
  <c r="AY60" i="10"/>
  <c r="AY77" i="10"/>
  <c r="AY34" i="10" s="1"/>
  <c r="AY61" i="10"/>
  <c r="AY50" i="10"/>
  <c r="AY158" i="10"/>
  <c r="AY163" i="10"/>
  <c r="AY63" i="10"/>
  <c r="AY90" i="10"/>
  <c r="AY48" i="10"/>
  <c r="AY70" i="10"/>
  <c r="AY27" i="10" s="1"/>
  <c r="AY76" i="10"/>
  <c r="AY33" i="10" s="1"/>
  <c r="AY71" i="10"/>
  <c r="AY28" i="10" s="1"/>
  <c r="AY57" i="10"/>
  <c r="AY58" i="10"/>
  <c r="AY75" i="10"/>
  <c r="AY32" i="10" s="1"/>
  <c r="AY55" i="10"/>
  <c r="AY54" i="10"/>
  <c r="AY78" i="10"/>
  <c r="AY35" i="10" s="1"/>
  <c r="AY46" i="10"/>
  <c r="AY38" i="10"/>
  <c r="AG68" i="16"/>
  <c r="AO41" i="11"/>
  <c r="AO42" i="11" s="1"/>
  <c r="AO43" i="11" s="1"/>
  <c r="AO44" i="11" s="1"/>
  <c r="AO45" i="11" s="1"/>
  <c r="AO46" i="11" s="1"/>
  <c r="AO47" i="11" s="1"/>
  <c r="AO48" i="11" s="1"/>
  <c r="AO49" i="11" s="1"/>
  <c r="AO50" i="11" s="1"/>
  <c r="AO51" i="11" s="1"/>
  <c r="AO52" i="11" s="1"/>
  <c r="AO53" i="11" s="1"/>
  <c r="AO54" i="11" s="1"/>
  <c r="AO55" i="11" s="1"/>
  <c r="AO56" i="11" s="1"/>
  <c r="AO57" i="11" s="1"/>
  <c r="AO58" i="11" s="1"/>
  <c r="AJ34" i="11"/>
  <c r="AL34" i="11"/>
  <c r="BP4" i="14"/>
  <c r="BO6" i="14"/>
  <c r="AX15" i="10" l="1"/>
  <c r="AX11" i="10"/>
  <c r="BI159" i="23"/>
  <c r="J46" i="11"/>
  <c r="H46" i="11"/>
  <c r="T183" i="14"/>
  <c r="EA183" i="14" s="1"/>
  <c r="EB183" i="14" s="1"/>
  <c r="EC183" i="14" s="1"/>
  <c r="ED183" i="14" s="1"/>
  <c r="EE183" i="14" s="1"/>
  <c r="EF183" i="14" s="1"/>
  <c r="EG183" i="14" s="1"/>
  <c r="EH183" i="14" s="1"/>
  <c r="EI183" i="14" s="1"/>
  <c r="EJ183" i="14" s="1"/>
  <c r="EK183" i="14" s="1"/>
  <c r="EL183" i="14" s="1"/>
  <c r="AY7" i="10"/>
  <c r="AY10" i="10" s="1"/>
  <c r="T158" i="14"/>
  <c r="EA158" i="14" s="1"/>
  <c r="EB158" i="14" s="1"/>
  <c r="EC158" i="14" s="1"/>
  <c r="ED158" i="14" s="1"/>
  <c r="EE158" i="14" s="1"/>
  <c r="EF158" i="14" s="1"/>
  <c r="EG158" i="14" s="1"/>
  <c r="EH158" i="14" s="1"/>
  <c r="EI158" i="14" s="1"/>
  <c r="EJ158" i="14" s="1"/>
  <c r="EK158" i="14" s="1"/>
  <c r="EL158" i="14" s="1"/>
  <c r="BJ1" i="23"/>
  <c r="AZ6" i="10"/>
  <c r="AZ12" i="10" s="1"/>
  <c r="T29" i="14"/>
  <c r="EA29" i="14" s="1"/>
  <c r="EB29" i="14" s="1"/>
  <c r="EC29" i="14" s="1"/>
  <c r="ED29" i="14" s="1"/>
  <c r="EE29" i="14" s="1"/>
  <c r="EF29" i="14" s="1"/>
  <c r="EG29" i="14" s="1"/>
  <c r="EH29" i="14" s="1"/>
  <c r="EI29" i="14" s="1"/>
  <c r="EJ29" i="14" s="1"/>
  <c r="EK29" i="14" s="1"/>
  <c r="EL29" i="14" s="1"/>
  <c r="EB323" i="14"/>
  <c r="EC323" i="14" s="1"/>
  <c r="ED323" i="14" s="1"/>
  <c r="EE323" i="14" s="1"/>
  <c r="EF323" i="14" s="1"/>
  <c r="EG323" i="14" s="1"/>
  <c r="EH323" i="14" s="1"/>
  <c r="EI323" i="14" s="1"/>
  <c r="EJ323" i="14" s="1"/>
  <c r="EK323" i="14" s="1"/>
  <c r="EL323" i="14" s="1"/>
  <c r="AU174" i="10"/>
  <c r="BE157" i="23" s="1"/>
  <c r="T196" i="14"/>
  <c r="EA196" i="14" s="1"/>
  <c r="EB196" i="14" s="1"/>
  <c r="EC196" i="14" s="1"/>
  <c r="ED196" i="14" s="1"/>
  <c r="EE196" i="14" s="1"/>
  <c r="EF196" i="14" s="1"/>
  <c r="EG196" i="14" s="1"/>
  <c r="EH196" i="14" s="1"/>
  <c r="EI196" i="14" s="1"/>
  <c r="EJ196" i="14" s="1"/>
  <c r="EK196" i="14" s="1"/>
  <c r="EL196" i="14" s="1"/>
  <c r="T76" i="14"/>
  <c r="EA76" i="14" s="1"/>
  <c r="EB76" i="14" s="1"/>
  <c r="EC76" i="14" s="1"/>
  <c r="ED76" i="14" s="1"/>
  <c r="EE76" i="14" s="1"/>
  <c r="EF76" i="14" s="1"/>
  <c r="EG76" i="14" s="1"/>
  <c r="EH76" i="14" s="1"/>
  <c r="EI76" i="14" s="1"/>
  <c r="EJ76" i="14" s="1"/>
  <c r="EK76" i="14" s="1"/>
  <c r="EL76" i="14" s="1"/>
  <c r="AU95" i="10"/>
  <c r="AU98" i="10" s="1"/>
  <c r="BE4" i="23" s="1"/>
  <c r="T167" i="14"/>
  <c r="EA167" i="14" s="1"/>
  <c r="EB167" i="14" s="1"/>
  <c r="EC167" i="14" s="1"/>
  <c r="ED167" i="14" s="1"/>
  <c r="EE167" i="14" s="1"/>
  <c r="EF167" i="14" s="1"/>
  <c r="EG167" i="14" s="1"/>
  <c r="EH167" i="14" s="1"/>
  <c r="EI167" i="14" s="1"/>
  <c r="EJ167" i="14" s="1"/>
  <c r="EK167" i="14" s="1"/>
  <c r="EL167" i="14" s="1"/>
  <c r="DQ197" i="14"/>
  <c r="DR197" i="14" s="1"/>
  <c r="DS197" i="14" s="1"/>
  <c r="DT197" i="14" s="1"/>
  <c r="DU197" i="14" s="1"/>
  <c r="DV197" i="14" s="1"/>
  <c r="DW197" i="14" s="1"/>
  <c r="DX197" i="14" s="1"/>
  <c r="DY197" i="14" s="1"/>
  <c r="DZ197" i="14" s="1"/>
  <c r="T131" i="14"/>
  <c r="EA131" i="14" s="1"/>
  <c r="EB131" i="14" s="1"/>
  <c r="EC131" i="14" s="1"/>
  <c r="ED131" i="14" s="1"/>
  <c r="EE131" i="14" s="1"/>
  <c r="EF131" i="14" s="1"/>
  <c r="EG131" i="14" s="1"/>
  <c r="EH131" i="14" s="1"/>
  <c r="EI131" i="14" s="1"/>
  <c r="EJ131" i="14" s="1"/>
  <c r="EK131" i="14" s="1"/>
  <c r="EL131" i="14" s="1"/>
  <c r="T288" i="14"/>
  <c r="EA288" i="14" s="1"/>
  <c r="EB288" i="14" s="1"/>
  <c r="EC288" i="14" s="1"/>
  <c r="ED288" i="14" s="1"/>
  <c r="EE288" i="14" s="1"/>
  <c r="EF288" i="14" s="1"/>
  <c r="EG288" i="14" s="1"/>
  <c r="EH288" i="14" s="1"/>
  <c r="EI288" i="14" s="1"/>
  <c r="EJ288" i="14" s="1"/>
  <c r="EK288" i="14" s="1"/>
  <c r="EL288" i="14" s="1"/>
  <c r="T93" i="14"/>
  <c r="EA93" i="14" s="1"/>
  <c r="EB93" i="14" s="1"/>
  <c r="EC93" i="14" s="1"/>
  <c r="ED93" i="14" s="1"/>
  <c r="EE93" i="14" s="1"/>
  <c r="EF93" i="14" s="1"/>
  <c r="EG93" i="14" s="1"/>
  <c r="EH93" i="14" s="1"/>
  <c r="EI93" i="14" s="1"/>
  <c r="EJ93" i="14" s="1"/>
  <c r="EK93" i="14" s="1"/>
  <c r="EL93" i="14" s="1"/>
  <c r="T146" i="14"/>
  <c r="EA146" i="14" s="1"/>
  <c r="EB146" i="14" s="1"/>
  <c r="EC146" i="14" s="1"/>
  <c r="ED146" i="14" s="1"/>
  <c r="EE146" i="14" s="1"/>
  <c r="EF146" i="14" s="1"/>
  <c r="EG146" i="14" s="1"/>
  <c r="EH146" i="14" s="1"/>
  <c r="EI146" i="14" s="1"/>
  <c r="EJ146" i="14" s="1"/>
  <c r="EK146" i="14" s="1"/>
  <c r="EL146" i="14" s="1"/>
  <c r="T392" i="14"/>
  <c r="EA392" i="14" s="1"/>
  <c r="EB392" i="14" s="1"/>
  <c r="EC392" i="14" s="1"/>
  <c r="ED392" i="14" s="1"/>
  <c r="EE392" i="14" s="1"/>
  <c r="EF392" i="14" s="1"/>
  <c r="EG392" i="14" s="1"/>
  <c r="EH392" i="14" s="1"/>
  <c r="EI392" i="14" s="1"/>
  <c r="EJ392" i="14" s="1"/>
  <c r="EK392" i="14" s="1"/>
  <c r="EL392" i="14" s="1"/>
  <c r="AX13" i="10"/>
  <c r="AW16" i="10"/>
  <c r="AW41" i="10" s="1"/>
  <c r="AW87" i="10" s="1"/>
  <c r="AW91" i="10" s="1"/>
  <c r="AX14" i="10"/>
  <c r="AV87" i="10"/>
  <c r="AV91" i="10" s="1"/>
  <c r="AV103" i="10"/>
  <c r="AV174" i="10" s="1"/>
  <c r="BF157" i="23" s="1"/>
  <c r="AX20" i="10"/>
  <c r="DP136" i="14"/>
  <c r="DQ136" i="14" s="1"/>
  <c r="DR136" i="14" s="1"/>
  <c r="DS136" i="14" s="1"/>
  <c r="DT136" i="14" s="1"/>
  <c r="DU136" i="14" s="1"/>
  <c r="DV136" i="14" s="1"/>
  <c r="DW136" i="14" s="1"/>
  <c r="DX136" i="14" s="1"/>
  <c r="DY136" i="14" s="1"/>
  <c r="DZ136" i="14" s="1"/>
  <c r="T213" i="14"/>
  <c r="EA213" i="14" s="1"/>
  <c r="EB213" i="14" s="1"/>
  <c r="EC213" i="14" s="1"/>
  <c r="ED213" i="14" s="1"/>
  <c r="EE213" i="14" s="1"/>
  <c r="EF213" i="14" s="1"/>
  <c r="EG213" i="14" s="1"/>
  <c r="EH213" i="14" s="1"/>
  <c r="EI213" i="14" s="1"/>
  <c r="EJ213" i="14" s="1"/>
  <c r="EK213" i="14" s="1"/>
  <c r="EL213" i="14" s="1"/>
  <c r="DP88" i="14"/>
  <c r="DQ88" i="14" s="1"/>
  <c r="DR88" i="14" s="1"/>
  <c r="DS88" i="14" s="1"/>
  <c r="DT88" i="14" s="1"/>
  <c r="DU88" i="14" s="1"/>
  <c r="DV88" i="14" s="1"/>
  <c r="DW88" i="14" s="1"/>
  <c r="DX88" i="14" s="1"/>
  <c r="DY88" i="14" s="1"/>
  <c r="DZ88" i="14" s="1"/>
  <c r="T214" i="14"/>
  <c r="EA214" i="14" s="1"/>
  <c r="EB214" i="14" s="1"/>
  <c r="EC214" i="14" s="1"/>
  <c r="ED214" i="14" s="1"/>
  <c r="EE214" i="14" s="1"/>
  <c r="EF214" i="14" s="1"/>
  <c r="EG214" i="14" s="1"/>
  <c r="EH214" i="14" s="1"/>
  <c r="EI214" i="14" s="1"/>
  <c r="EJ214" i="14" s="1"/>
  <c r="EK214" i="14" s="1"/>
  <c r="EL214" i="14" s="1"/>
  <c r="F49" i="15"/>
  <c r="H49" i="15" s="1"/>
  <c r="DQ297" i="14"/>
  <c r="DR297" i="14" s="1"/>
  <c r="DS297" i="14" s="1"/>
  <c r="DT297" i="14" s="1"/>
  <c r="DU297" i="14" s="1"/>
  <c r="DV297" i="14" s="1"/>
  <c r="DW297" i="14" s="1"/>
  <c r="DX297" i="14" s="1"/>
  <c r="DY297" i="14" s="1"/>
  <c r="DZ297" i="14" s="1"/>
  <c r="AX100" i="10"/>
  <c r="T51" i="14"/>
  <c r="EA51" i="14" s="1"/>
  <c r="EB51" i="14" s="1"/>
  <c r="EC51" i="14" s="1"/>
  <c r="ED51" i="14" s="1"/>
  <c r="EE51" i="14" s="1"/>
  <c r="EF51" i="14" s="1"/>
  <c r="EG51" i="14" s="1"/>
  <c r="EH51" i="14" s="1"/>
  <c r="EI51" i="14" s="1"/>
  <c r="EJ51" i="14" s="1"/>
  <c r="EK51" i="14" s="1"/>
  <c r="EL51" i="14" s="1"/>
  <c r="DO277" i="14"/>
  <c r="DP277" i="14" s="1"/>
  <c r="DQ277" i="14" s="1"/>
  <c r="DR277" i="14" s="1"/>
  <c r="DS277" i="14" s="1"/>
  <c r="DT277" i="14" s="1"/>
  <c r="DU277" i="14" s="1"/>
  <c r="DV277" i="14" s="1"/>
  <c r="DW277" i="14" s="1"/>
  <c r="DX277" i="14" s="1"/>
  <c r="DY277" i="14" s="1"/>
  <c r="DZ277" i="14" s="1"/>
  <c r="DP15" i="14"/>
  <c r="DQ15" i="14" s="1"/>
  <c r="DR15" i="14" s="1"/>
  <c r="DS15" i="14" s="1"/>
  <c r="DT15" i="14" s="1"/>
  <c r="DU15" i="14" s="1"/>
  <c r="DV15" i="14" s="1"/>
  <c r="DW15" i="14" s="1"/>
  <c r="DX15" i="14" s="1"/>
  <c r="DY15" i="14" s="1"/>
  <c r="DZ15" i="14" s="1"/>
  <c r="T351" i="14"/>
  <c r="EA351" i="14" s="1"/>
  <c r="EB351" i="14" s="1"/>
  <c r="EC351" i="14" s="1"/>
  <c r="ED351" i="14" s="1"/>
  <c r="EE351" i="14" s="1"/>
  <c r="EF351" i="14" s="1"/>
  <c r="EG351" i="14" s="1"/>
  <c r="EH351" i="14" s="1"/>
  <c r="EI351" i="14" s="1"/>
  <c r="EJ351" i="14" s="1"/>
  <c r="EK351" i="14" s="1"/>
  <c r="EL351" i="14" s="1"/>
  <c r="DO24" i="14"/>
  <c r="DP24" i="14" s="1"/>
  <c r="DQ24" i="14" s="1"/>
  <c r="DR24" i="14" s="1"/>
  <c r="DS24" i="14" s="1"/>
  <c r="DT24" i="14" s="1"/>
  <c r="DU24" i="14" s="1"/>
  <c r="DV24" i="14" s="1"/>
  <c r="DW24" i="14" s="1"/>
  <c r="DX24" i="14" s="1"/>
  <c r="DY24" i="14" s="1"/>
  <c r="DZ24" i="14" s="1"/>
  <c r="T398" i="14"/>
  <c r="EA398" i="14" s="1"/>
  <c r="EB398" i="14" s="1"/>
  <c r="EC398" i="14" s="1"/>
  <c r="ED398" i="14" s="1"/>
  <c r="EE398" i="14" s="1"/>
  <c r="EF398" i="14" s="1"/>
  <c r="EG398" i="14" s="1"/>
  <c r="EH398" i="14" s="1"/>
  <c r="EI398" i="14" s="1"/>
  <c r="EJ398" i="14" s="1"/>
  <c r="EK398" i="14" s="1"/>
  <c r="EL398" i="14" s="1"/>
  <c r="T299" i="14"/>
  <c r="EA299" i="14" s="1"/>
  <c r="EB299" i="14" s="1"/>
  <c r="EC299" i="14" s="1"/>
  <c r="ED299" i="14" s="1"/>
  <c r="EE299" i="14" s="1"/>
  <c r="EF299" i="14" s="1"/>
  <c r="EG299" i="14" s="1"/>
  <c r="EH299" i="14" s="1"/>
  <c r="EI299" i="14" s="1"/>
  <c r="EJ299" i="14" s="1"/>
  <c r="EK299" i="14" s="1"/>
  <c r="EL299" i="14" s="1"/>
  <c r="DP404" i="14"/>
  <c r="DQ404" i="14" s="1"/>
  <c r="DR404" i="14" s="1"/>
  <c r="DS404" i="14" s="1"/>
  <c r="DT404" i="14" s="1"/>
  <c r="DU404" i="14" s="1"/>
  <c r="DV404" i="14" s="1"/>
  <c r="DW404" i="14" s="1"/>
  <c r="DX404" i="14" s="1"/>
  <c r="DY404" i="14" s="1"/>
  <c r="DZ404" i="14" s="1"/>
  <c r="T263" i="14"/>
  <c r="EA263" i="14" s="1"/>
  <c r="EB263" i="14" s="1"/>
  <c r="EC263" i="14" s="1"/>
  <c r="ED263" i="14" s="1"/>
  <c r="EE263" i="14" s="1"/>
  <c r="EF263" i="14" s="1"/>
  <c r="EG263" i="14" s="1"/>
  <c r="EH263" i="14" s="1"/>
  <c r="EI263" i="14" s="1"/>
  <c r="EJ263" i="14" s="1"/>
  <c r="EK263" i="14" s="1"/>
  <c r="EL263" i="14" s="1"/>
  <c r="T113" i="14"/>
  <c r="EA113" i="14" s="1"/>
  <c r="EB113" i="14" s="1"/>
  <c r="EC113" i="14" s="1"/>
  <c r="ED113" i="14" s="1"/>
  <c r="EE113" i="14" s="1"/>
  <c r="EF113" i="14" s="1"/>
  <c r="EG113" i="14" s="1"/>
  <c r="EH113" i="14" s="1"/>
  <c r="EI113" i="14" s="1"/>
  <c r="EJ113" i="14" s="1"/>
  <c r="EK113" i="14" s="1"/>
  <c r="EL113" i="14" s="1"/>
  <c r="DP85" i="14"/>
  <c r="DQ85" i="14" s="1"/>
  <c r="DR85" i="14" s="1"/>
  <c r="DS85" i="14" s="1"/>
  <c r="DT85" i="14" s="1"/>
  <c r="DU85" i="14" s="1"/>
  <c r="DV85" i="14" s="1"/>
  <c r="DW85" i="14" s="1"/>
  <c r="DX85" i="14" s="1"/>
  <c r="DY85" i="14" s="1"/>
  <c r="DZ85" i="14" s="1"/>
  <c r="T255" i="14"/>
  <c r="EA255" i="14" s="1"/>
  <c r="EB255" i="14" s="1"/>
  <c r="EC255" i="14" s="1"/>
  <c r="ED255" i="14" s="1"/>
  <c r="EE255" i="14" s="1"/>
  <c r="EF255" i="14" s="1"/>
  <c r="EG255" i="14" s="1"/>
  <c r="EH255" i="14" s="1"/>
  <c r="EI255" i="14" s="1"/>
  <c r="EJ255" i="14" s="1"/>
  <c r="EK255" i="14" s="1"/>
  <c r="EL255" i="14" s="1"/>
  <c r="BE72" i="6"/>
  <c r="T485" i="14"/>
  <c r="EA485" i="14" s="1"/>
  <c r="EB485" i="14" s="1"/>
  <c r="EC485" i="14" s="1"/>
  <c r="ED485" i="14" s="1"/>
  <c r="EE485" i="14" s="1"/>
  <c r="EF485" i="14" s="1"/>
  <c r="EG485" i="14" s="1"/>
  <c r="EH485" i="14" s="1"/>
  <c r="EI485" i="14" s="1"/>
  <c r="EJ485" i="14" s="1"/>
  <c r="EK485" i="14" s="1"/>
  <c r="EL485" i="14" s="1"/>
  <c r="T119" i="14"/>
  <c r="EA119" i="14" s="1"/>
  <c r="EB119" i="14" s="1"/>
  <c r="EC119" i="14" s="1"/>
  <c r="ED119" i="14" s="1"/>
  <c r="EE119" i="14" s="1"/>
  <c r="EF119" i="14" s="1"/>
  <c r="EG119" i="14" s="1"/>
  <c r="EH119" i="14" s="1"/>
  <c r="EI119" i="14" s="1"/>
  <c r="EJ119" i="14" s="1"/>
  <c r="EK119" i="14" s="1"/>
  <c r="EL119" i="14" s="1"/>
  <c r="T241" i="14"/>
  <c r="EA241" i="14" s="1"/>
  <c r="EB241" i="14" s="1"/>
  <c r="EC241" i="14" s="1"/>
  <c r="ED241" i="14" s="1"/>
  <c r="EE241" i="14" s="1"/>
  <c r="EF241" i="14" s="1"/>
  <c r="EG241" i="14" s="1"/>
  <c r="EH241" i="14" s="1"/>
  <c r="EI241" i="14" s="1"/>
  <c r="EJ241" i="14" s="1"/>
  <c r="EK241" i="14" s="1"/>
  <c r="EL241" i="14" s="1"/>
  <c r="DO302" i="14"/>
  <c r="DP302" i="14" s="1"/>
  <c r="DQ302" i="14" s="1"/>
  <c r="DR302" i="14" s="1"/>
  <c r="DS302" i="14" s="1"/>
  <c r="DT302" i="14" s="1"/>
  <c r="DU302" i="14" s="1"/>
  <c r="DV302" i="14" s="1"/>
  <c r="DW302" i="14" s="1"/>
  <c r="DX302" i="14" s="1"/>
  <c r="DY302" i="14" s="1"/>
  <c r="DZ302" i="14" s="1"/>
  <c r="T151" i="14"/>
  <c r="EA151" i="14" s="1"/>
  <c r="EB151" i="14" s="1"/>
  <c r="EC151" i="14" s="1"/>
  <c r="ED151" i="14" s="1"/>
  <c r="EE151" i="14" s="1"/>
  <c r="EF151" i="14" s="1"/>
  <c r="EG151" i="14" s="1"/>
  <c r="EH151" i="14" s="1"/>
  <c r="EI151" i="14" s="1"/>
  <c r="EJ151" i="14" s="1"/>
  <c r="EK151" i="14" s="1"/>
  <c r="EL151" i="14" s="1"/>
  <c r="T67" i="14"/>
  <c r="EA67" i="14" s="1"/>
  <c r="EB67" i="14" s="1"/>
  <c r="EC67" i="14" s="1"/>
  <c r="ED67" i="14" s="1"/>
  <c r="EE67" i="14" s="1"/>
  <c r="EF67" i="14" s="1"/>
  <c r="EG67" i="14" s="1"/>
  <c r="EH67" i="14" s="1"/>
  <c r="EI67" i="14" s="1"/>
  <c r="EJ67" i="14" s="1"/>
  <c r="EK67" i="14" s="1"/>
  <c r="EL67" i="14" s="1"/>
  <c r="T50" i="14"/>
  <c r="EA50" i="14" s="1"/>
  <c r="EB50" i="14" s="1"/>
  <c r="EC50" i="14" s="1"/>
  <c r="ED50" i="14" s="1"/>
  <c r="EE50" i="14" s="1"/>
  <c r="EF50" i="14" s="1"/>
  <c r="EG50" i="14" s="1"/>
  <c r="EH50" i="14" s="1"/>
  <c r="EI50" i="14" s="1"/>
  <c r="EJ50" i="14" s="1"/>
  <c r="EK50" i="14" s="1"/>
  <c r="EL50" i="14" s="1"/>
  <c r="DP36" i="14"/>
  <c r="DQ36" i="14" s="1"/>
  <c r="DR36" i="14" s="1"/>
  <c r="DS36" i="14" s="1"/>
  <c r="DT36" i="14" s="1"/>
  <c r="DU36" i="14" s="1"/>
  <c r="DV36" i="14" s="1"/>
  <c r="DW36" i="14" s="1"/>
  <c r="DX36" i="14" s="1"/>
  <c r="DY36" i="14" s="1"/>
  <c r="DZ36" i="14" s="1"/>
  <c r="T182" i="14"/>
  <c r="EA182" i="14" s="1"/>
  <c r="EB182" i="14" s="1"/>
  <c r="EC182" i="14" s="1"/>
  <c r="ED182" i="14" s="1"/>
  <c r="EE182" i="14" s="1"/>
  <c r="EF182" i="14" s="1"/>
  <c r="EG182" i="14" s="1"/>
  <c r="EH182" i="14" s="1"/>
  <c r="EI182" i="14" s="1"/>
  <c r="EJ182" i="14" s="1"/>
  <c r="EK182" i="14" s="1"/>
  <c r="EL182" i="14" s="1"/>
  <c r="T394" i="14"/>
  <c r="T99" i="14"/>
  <c r="EA99" i="14" s="1"/>
  <c r="EB99" i="14" s="1"/>
  <c r="EC99" i="14" s="1"/>
  <c r="ED99" i="14" s="1"/>
  <c r="EE99" i="14" s="1"/>
  <c r="EF99" i="14" s="1"/>
  <c r="EG99" i="14" s="1"/>
  <c r="EH99" i="14" s="1"/>
  <c r="EI99" i="14" s="1"/>
  <c r="EJ99" i="14" s="1"/>
  <c r="EK99" i="14" s="1"/>
  <c r="EL99" i="14" s="1"/>
  <c r="T98" i="14"/>
  <c r="EA98" i="14" s="1"/>
  <c r="EB98" i="14" s="1"/>
  <c r="EC98" i="14" s="1"/>
  <c r="ED98" i="14" s="1"/>
  <c r="EE98" i="14" s="1"/>
  <c r="EF98" i="14" s="1"/>
  <c r="EG98" i="14" s="1"/>
  <c r="EH98" i="14" s="1"/>
  <c r="EI98" i="14" s="1"/>
  <c r="EJ98" i="14" s="1"/>
  <c r="EK98" i="14" s="1"/>
  <c r="EL98" i="14" s="1"/>
  <c r="T92" i="14"/>
  <c r="EA92" i="14" s="1"/>
  <c r="EB92" i="14" s="1"/>
  <c r="EC92" i="14" s="1"/>
  <c r="ED92" i="14" s="1"/>
  <c r="EE92" i="14" s="1"/>
  <c r="EF92" i="14" s="1"/>
  <c r="EG92" i="14" s="1"/>
  <c r="EH92" i="14" s="1"/>
  <c r="EI92" i="14" s="1"/>
  <c r="EJ92" i="14" s="1"/>
  <c r="EK92" i="14" s="1"/>
  <c r="EL92" i="14" s="1"/>
  <c r="EA279" i="14"/>
  <c r="EB279" i="14" s="1"/>
  <c r="EC279" i="14" s="1"/>
  <c r="ED279" i="14" s="1"/>
  <c r="EE279" i="14" s="1"/>
  <c r="EF279" i="14" s="1"/>
  <c r="EG279" i="14" s="1"/>
  <c r="EH279" i="14" s="1"/>
  <c r="EI279" i="14" s="1"/>
  <c r="EJ279" i="14" s="1"/>
  <c r="EK279" i="14" s="1"/>
  <c r="EL279" i="14" s="1"/>
  <c r="T391" i="14"/>
  <c r="EA391" i="14" s="1"/>
  <c r="EB391" i="14" s="1"/>
  <c r="EC391" i="14" s="1"/>
  <c r="ED391" i="14" s="1"/>
  <c r="EE391" i="14" s="1"/>
  <c r="EF391" i="14" s="1"/>
  <c r="EG391" i="14" s="1"/>
  <c r="EH391" i="14" s="1"/>
  <c r="EI391" i="14" s="1"/>
  <c r="EJ391" i="14" s="1"/>
  <c r="EK391" i="14" s="1"/>
  <c r="EL391" i="14" s="1"/>
  <c r="T435" i="14"/>
  <c r="EA435" i="14" s="1"/>
  <c r="EB435" i="14" s="1"/>
  <c r="EC435" i="14" s="1"/>
  <c r="ED435" i="14" s="1"/>
  <c r="EE435" i="14" s="1"/>
  <c r="EF435" i="14" s="1"/>
  <c r="EG435" i="14" s="1"/>
  <c r="EH435" i="14" s="1"/>
  <c r="EI435" i="14" s="1"/>
  <c r="EJ435" i="14" s="1"/>
  <c r="EK435" i="14" s="1"/>
  <c r="EL435" i="14" s="1"/>
  <c r="BI5" i="23"/>
  <c r="BI10" i="23" s="1"/>
  <c r="T56" i="14"/>
  <c r="EA56" i="14" s="1"/>
  <c r="EB56" i="14" s="1"/>
  <c r="EC56" i="14" s="1"/>
  <c r="ED56" i="14" s="1"/>
  <c r="EE56" i="14" s="1"/>
  <c r="EF56" i="14" s="1"/>
  <c r="EG56" i="14" s="1"/>
  <c r="EH56" i="14" s="1"/>
  <c r="EI56" i="14" s="1"/>
  <c r="EJ56" i="14" s="1"/>
  <c r="EK56" i="14" s="1"/>
  <c r="EL56" i="14" s="1"/>
  <c r="D60" i="11"/>
  <c r="E61" i="11"/>
  <c r="T37" i="14"/>
  <c r="EA37" i="14" s="1"/>
  <c r="EB37" i="14" s="1"/>
  <c r="EC37" i="14" s="1"/>
  <c r="ED37" i="14" s="1"/>
  <c r="EE37" i="14" s="1"/>
  <c r="EF37" i="14" s="1"/>
  <c r="EG37" i="14" s="1"/>
  <c r="EH37" i="14" s="1"/>
  <c r="EI37" i="14" s="1"/>
  <c r="EJ37" i="14" s="1"/>
  <c r="EK37" i="14" s="1"/>
  <c r="EL37" i="14" s="1"/>
  <c r="BG86" i="6"/>
  <c r="BG136" i="6"/>
  <c r="BG102" i="6"/>
  <c r="BG128" i="6"/>
  <c r="BG93" i="6"/>
  <c r="BG123" i="6"/>
  <c r="BG137" i="6"/>
  <c r="BG100" i="6"/>
  <c r="BG89" i="6"/>
  <c r="BG103" i="6"/>
  <c r="BG104" i="6"/>
  <c r="BG111" i="6"/>
  <c r="BG127" i="6"/>
  <c r="BH84" i="6"/>
  <c r="BG124" i="6"/>
  <c r="BG118" i="6"/>
  <c r="BG109" i="6"/>
  <c r="BG92" i="6"/>
  <c r="BG98" i="6"/>
  <c r="BG101" i="6"/>
  <c r="BG90" i="6"/>
  <c r="BG99" i="6"/>
  <c r="BG140" i="6"/>
  <c r="BG91" i="6"/>
  <c r="BG110" i="6"/>
  <c r="BG126" i="6"/>
  <c r="BG116" i="6"/>
  <c r="BG112" i="6"/>
  <c r="BG88" i="6"/>
  <c r="BG134" i="6"/>
  <c r="BG125" i="6"/>
  <c r="BG117" i="6"/>
  <c r="BG138" i="6"/>
  <c r="BG129" i="6"/>
  <c r="BG139" i="6"/>
  <c r="BG135" i="6"/>
  <c r="BG87" i="6"/>
  <c r="T66" i="14"/>
  <c r="EA66" i="14" s="1"/>
  <c r="EB66" i="14" s="1"/>
  <c r="EC66" i="14" s="1"/>
  <c r="ED66" i="14" s="1"/>
  <c r="EE66" i="14" s="1"/>
  <c r="EF66" i="14" s="1"/>
  <c r="EG66" i="14" s="1"/>
  <c r="EH66" i="14" s="1"/>
  <c r="EI66" i="14" s="1"/>
  <c r="EJ66" i="14" s="1"/>
  <c r="EK66" i="14" s="1"/>
  <c r="EL66" i="14" s="1"/>
  <c r="A51" i="15"/>
  <c r="D50" i="15"/>
  <c r="E50" i="15"/>
  <c r="DO16" i="14"/>
  <c r="DP16" i="14" s="1"/>
  <c r="DQ16" i="14" s="1"/>
  <c r="DR16" i="14" s="1"/>
  <c r="DS16" i="14" s="1"/>
  <c r="DT16" i="14" s="1"/>
  <c r="DU16" i="14" s="1"/>
  <c r="DV16" i="14" s="1"/>
  <c r="DW16" i="14" s="1"/>
  <c r="DX16" i="14" s="1"/>
  <c r="DY16" i="14" s="1"/>
  <c r="DZ16" i="14" s="1"/>
  <c r="BF8" i="6"/>
  <c r="BR57" i="14"/>
  <c r="AG60" i="11"/>
  <c r="AF59" i="11"/>
  <c r="AO59" i="11"/>
  <c r="BF147" i="6"/>
  <c r="AY19" i="10" s="1"/>
  <c r="BF146" i="6"/>
  <c r="AY18" i="10" s="1"/>
  <c r="BF5" i="6"/>
  <c r="BQ2" i="14"/>
  <c r="BQ3" i="14" s="1"/>
  <c r="BF73" i="6" s="1"/>
  <c r="BF82" i="6" s="1"/>
  <c r="BR12" i="14"/>
  <c r="EA128" i="14"/>
  <c r="EB128" i="14" s="1"/>
  <c r="EC128" i="14" s="1"/>
  <c r="ED128" i="14" s="1"/>
  <c r="EE128" i="14" s="1"/>
  <c r="EF128" i="14" s="1"/>
  <c r="EG128" i="14" s="1"/>
  <c r="EH128" i="14" s="1"/>
  <c r="EI128" i="14" s="1"/>
  <c r="EJ128" i="14" s="1"/>
  <c r="EK128" i="14" s="1"/>
  <c r="EL128" i="14" s="1"/>
  <c r="BF7" i="6"/>
  <c r="BR17" i="14"/>
  <c r="BF6" i="6"/>
  <c r="BR14" i="14"/>
  <c r="T256" i="14"/>
  <c r="EA256" i="14" s="1"/>
  <c r="EB256" i="14" s="1"/>
  <c r="EC256" i="14" s="1"/>
  <c r="ED256" i="14" s="1"/>
  <c r="EE256" i="14" s="1"/>
  <c r="EF256" i="14" s="1"/>
  <c r="EG256" i="14" s="1"/>
  <c r="EH256" i="14" s="1"/>
  <c r="EI256" i="14" s="1"/>
  <c r="EJ256" i="14" s="1"/>
  <c r="EK256" i="14" s="1"/>
  <c r="EL256" i="14" s="1"/>
  <c r="T72" i="14"/>
  <c r="EA72" i="14" s="1"/>
  <c r="EB72" i="14" s="1"/>
  <c r="EC72" i="14" s="1"/>
  <c r="ED72" i="14" s="1"/>
  <c r="EE72" i="14" s="1"/>
  <c r="EF72" i="14" s="1"/>
  <c r="EG72" i="14" s="1"/>
  <c r="EH72" i="14" s="1"/>
  <c r="EI72" i="14" s="1"/>
  <c r="EJ72" i="14" s="1"/>
  <c r="EK72" i="14" s="1"/>
  <c r="EL72" i="14" s="1"/>
  <c r="S60" i="11"/>
  <c r="R59" i="11"/>
  <c r="AA59" i="11"/>
  <c r="CA58" i="14"/>
  <c r="CB58" i="14" s="1"/>
  <c r="T430" i="14"/>
  <c r="EA430" i="14" s="1"/>
  <c r="EB430" i="14" s="1"/>
  <c r="EC430" i="14" s="1"/>
  <c r="ED430" i="14" s="1"/>
  <c r="EE430" i="14" s="1"/>
  <c r="EF430" i="14" s="1"/>
  <c r="EG430" i="14" s="1"/>
  <c r="EH430" i="14" s="1"/>
  <c r="EI430" i="14" s="1"/>
  <c r="EJ430" i="14" s="1"/>
  <c r="EK430" i="14" s="1"/>
  <c r="EL430" i="14" s="1"/>
  <c r="DP333" i="14"/>
  <c r="DQ333" i="14" s="1"/>
  <c r="DR333" i="14" s="1"/>
  <c r="DS333" i="14" s="1"/>
  <c r="DT333" i="14" s="1"/>
  <c r="DU333" i="14" s="1"/>
  <c r="DV333" i="14" s="1"/>
  <c r="DW333" i="14" s="1"/>
  <c r="DX333" i="14" s="1"/>
  <c r="DY333" i="14" s="1"/>
  <c r="DZ333" i="14" s="1"/>
  <c r="AY110" i="10"/>
  <c r="AV84" i="10"/>
  <c r="BI159" i="16"/>
  <c r="BA3" i="10"/>
  <c r="BJ1" i="16"/>
  <c r="AZ74" i="10"/>
  <c r="AZ31" i="10" s="1"/>
  <c r="AZ88" i="10"/>
  <c r="AZ109" i="10"/>
  <c r="AZ57" i="10"/>
  <c r="AZ71" i="10"/>
  <c r="AZ28" i="10" s="1"/>
  <c r="AZ77" i="10"/>
  <c r="AZ34" i="10" s="1"/>
  <c r="AZ163" i="10"/>
  <c r="AZ44" i="10"/>
  <c r="AZ159" i="10"/>
  <c r="AZ79" i="10"/>
  <c r="AZ36" i="10" s="1"/>
  <c r="AZ70" i="10"/>
  <c r="AZ27" i="10" s="1"/>
  <c r="AZ51" i="10"/>
  <c r="AZ8" i="10"/>
  <c r="AZ38" i="10"/>
  <c r="AZ73" i="10"/>
  <c r="AZ30" i="10" s="1"/>
  <c r="AZ107" i="10"/>
  <c r="AZ160" i="10"/>
  <c r="AZ49" i="10"/>
  <c r="AZ52" i="10"/>
  <c r="AZ54" i="10"/>
  <c r="AZ60" i="10"/>
  <c r="AZ69" i="10"/>
  <c r="AZ26" i="10" s="1"/>
  <c r="AZ64" i="10"/>
  <c r="AZ167" i="10"/>
  <c r="AZ176" i="10" s="1"/>
  <c r="AZ90" i="10"/>
  <c r="AZ9" i="10"/>
  <c r="AZ58" i="10"/>
  <c r="AZ164" i="10"/>
  <c r="AZ76" i="10"/>
  <c r="AZ33" i="10" s="1"/>
  <c r="AZ93" i="10"/>
  <c r="AZ53" i="10"/>
  <c r="AZ62" i="10"/>
  <c r="AZ108" i="10"/>
  <c r="AZ63" i="10"/>
  <c r="AZ66" i="10"/>
  <c r="AZ82" i="10"/>
  <c r="AZ59" i="10"/>
  <c r="AZ72" i="10"/>
  <c r="AZ29" i="10" s="1"/>
  <c r="AZ48" i="10"/>
  <c r="AZ47" i="10"/>
  <c r="AZ68" i="10"/>
  <c r="AZ25" i="10" s="1"/>
  <c r="AZ86" i="10"/>
  <c r="AZ83" i="10"/>
  <c r="AZ61" i="10"/>
  <c r="AZ46" i="10"/>
  <c r="AZ75" i="10"/>
  <c r="AZ32" i="10" s="1"/>
  <c r="AZ55" i="10"/>
  <c r="AZ89" i="10"/>
  <c r="AZ56" i="10"/>
  <c r="AZ78" i="10"/>
  <c r="AZ35" i="10" s="1"/>
  <c r="AZ50" i="10"/>
  <c r="AZ80" i="10"/>
  <c r="AZ37" i="10" s="1"/>
  <c r="AZ165" i="10"/>
  <c r="AZ104" i="10"/>
  <c r="AZ67" i="10"/>
  <c r="AZ24" i="10" s="1"/>
  <c r="AZ158" i="10"/>
  <c r="AY45" i="10"/>
  <c r="AY168" i="10"/>
  <c r="AT96" i="10"/>
  <c r="AT98" i="10"/>
  <c r="BD4" i="23" s="1"/>
  <c r="BD9" i="23" s="1"/>
  <c r="BD12" i="23" s="1"/>
  <c r="AY23" i="10"/>
  <c r="AY22" i="10" s="1"/>
  <c r="AY39" i="10" s="1"/>
  <c r="AY65" i="10"/>
  <c r="BI5" i="16"/>
  <c r="BI10" i="16" s="1"/>
  <c r="AK34" i="11"/>
  <c r="BP6" i="14"/>
  <c r="BQ4" i="14"/>
  <c r="AY15" i="10" l="1"/>
  <c r="AY11" i="10"/>
  <c r="BJ159" i="23"/>
  <c r="BE9" i="23"/>
  <c r="BE12" i="23" s="1"/>
  <c r="I46" i="11"/>
  <c r="K46" i="11" s="1"/>
  <c r="G47" i="11" s="1"/>
  <c r="AU96" i="10"/>
  <c r="BE157" i="16"/>
  <c r="AZ7" i="10"/>
  <c r="AZ10" i="10" s="1"/>
  <c r="BK1" i="23"/>
  <c r="BA6" i="10"/>
  <c r="T85" i="14"/>
  <c r="EA85" i="14" s="1"/>
  <c r="EB85" i="14" s="1"/>
  <c r="EC85" i="14" s="1"/>
  <c r="ED85" i="14" s="1"/>
  <c r="EE85" i="14" s="1"/>
  <c r="EF85" i="14" s="1"/>
  <c r="EG85" i="14" s="1"/>
  <c r="EH85" i="14" s="1"/>
  <c r="EI85" i="14" s="1"/>
  <c r="EJ85" i="14" s="1"/>
  <c r="EK85" i="14" s="1"/>
  <c r="EL85" i="14" s="1"/>
  <c r="T15" i="14"/>
  <c r="EA15" i="14" s="1"/>
  <c r="EB15" i="14" s="1"/>
  <c r="EC15" i="14" s="1"/>
  <c r="ED15" i="14" s="1"/>
  <c r="EE15" i="14" s="1"/>
  <c r="EF15" i="14" s="1"/>
  <c r="EG15" i="14" s="1"/>
  <c r="EH15" i="14" s="1"/>
  <c r="EI15" i="14" s="1"/>
  <c r="EJ15" i="14" s="1"/>
  <c r="EK15" i="14" s="1"/>
  <c r="EL15" i="14" s="1"/>
  <c r="AW81" i="10"/>
  <c r="AW84" i="10" s="1"/>
  <c r="AW95" i="10" s="1"/>
  <c r="T197" i="14"/>
  <c r="EA197" i="14" s="1"/>
  <c r="EB197" i="14" s="1"/>
  <c r="EC197" i="14" s="1"/>
  <c r="ED197" i="14" s="1"/>
  <c r="EE197" i="14" s="1"/>
  <c r="EF197" i="14" s="1"/>
  <c r="EG197" i="14" s="1"/>
  <c r="EH197" i="14" s="1"/>
  <c r="EI197" i="14" s="1"/>
  <c r="EJ197" i="14" s="1"/>
  <c r="EK197" i="14" s="1"/>
  <c r="EL197" i="14" s="1"/>
  <c r="AW103" i="10"/>
  <c r="AW105" i="10" s="1"/>
  <c r="AW112" i="10" s="1"/>
  <c r="AX16" i="10"/>
  <c r="AX41" i="10" s="1"/>
  <c r="AY14" i="10"/>
  <c r="AV105" i="10"/>
  <c r="AV112" i="10" s="1"/>
  <c r="AY13" i="10"/>
  <c r="T136" i="14"/>
  <c r="EA136" i="14" s="1"/>
  <c r="EB136" i="14" s="1"/>
  <c r="EC136" i="14" s="1"/>
  <c r="ED136" i="14" s="1"/>
  <c r="EE136" i="14" s="1"/>
  <c r="EF136" i="14" s="1"/>
  <c r="EG136" i="14" s="1"/>
  <c r="EH136" i="14" s="1"/>
  <c r="EI136" i="14" s="1"/>
  <c r="EJ136" i="14" s="1"/>
  <c r="EK136" i="14" s="1"/>
  <c r="EL136" i="14" s="1"/>
  <c r="AY20" i="10"/>
  <c r="T88" i="14"/>
  <c r="T277" i="14"/>
  <c r="EA277" i="14" s="1"/>
  <c r="EB277" i="14" s="1"/>
  <c r="EC277" i="14" s="1"/>
  <c r="ED277" i="14" s="1"/>
  <c r="EE277" i="14" s="1"/>
  <c r="EF277" i="14" s="1"/>
  <c r="EG277" i="14" s="1"/>
  <c r="EH277" i="14" s="1"/>
  <c r="EI277" i="14" s="1"/>
  <c r="EJ277" i="14" s="1"/>
  <c r="EK277" i="14" s="1"/>
  <c r="EL277" i="14" s="1"/>
  <c r="AY100" i="10"/>
  <c r="T404" i="14"/>
  <c r="EA404" i="14" s="1"/>
  <c r="EB404" i="14" s="1"/>
  <c r="EC404" i="14" s="1"/>
  <c r="ED404" i="14" s="1"/>
  <c r="EE404" i="14" s="1"/>
  <c r="EF404" i="14" s="1"/>
  <c r="EG404" i="14" s="1"/>
  <c r="EH404" i="14" s="1"/>
  <c r="EI404" i="14" s="1"/>
  <c r="EJ404" i="14" s="1"/>
  <c r="EK404" i="14" s="1"/>
  <c r="EL404" i="14" s="1"/>
  <c r="T297" i="14"/>
  <c r="EA297" i="14" s="1"/>
  <c r="EB297" i="14" s="1"/>
  <c r="EC297" i="14" s="1"/>
  <c r="ED297" i="14" s="1"/>
  <c r="EE297" i="14" s="1"/>
  <c r="EF297" i="14" s="1"/>
  <c r="EG297" i="14" s="1"/>
  <c r="EH297" i="14" s="1"/>
  <c r="EI297" i="14" s="1"/>
  <c r="EJ297" i="14" s="1"/>
  <c r="EK297" i="14" s="1"/>
  <c r="EL297" i="14" s="1"/>
  <c r="BG147" i="6"/>
  <c r="AZ19" i="10" s="1"/>
  <c r="T24" i="14"/>
  <c r="EA24" i="14" s="1"/>
  <c r="EB24" i="14" s="1"/>
  <c r="EC24" i="14" s="1"/>
  <c r="ED24" i="14" s="1"/>
  <c r="EE24" i="14" s="1"/>
  <c r="EF24" i="14" s="1"/>
  <c r="EG24" i="14" s="1"/>
  <c r="EH24" i="14" s="1"/>
  <c r="EI24" i="14" s="1"/>
  <c r="EJ24" i="14" s="1"/>
  <c r="EK24" i="14" s="1"/>
  <c r="EL24" i="14" s="1"/>
  <c r="T36" i="14"/>
  <c r="EA36" i="14" s="1"/>
  <c r="EB36" i="14" s="1"/>
  <c r="EC36" i="14" s="1"/>
  <c r="ED36" i="14" s="1"/>
  <c r="EE36" i="14" s="1"/>
  <c r="EF36" i="14" s="1"/>
  <c r="EG36" i="14" s="1"/>
  <c r="EH36" i="14" s="1"/>
  <c r="EI36" i="14" s="1"/>
  <c r="EJ36" i="14" s="1"/>
  <c r="EK36" i="14" s="1"/>
  <c r="EL36" i="14" s="1"/>
  <c r="T302" i="14"/>
  <c r="EA302" i="14" s="1"/>
  <c r="EB302" i="14" s="1"/>
  <c r="EC302" i="14" s="1"/>
  <c r="ED302" i="14" s="1"/>
  <c r="EE302" i="14" s="1"/>
  <c r="EF302" i="14" s="1"/>
  <c r="EG302" i="14" s="1"/>
  <c r="EH302" i="14" s="1"/>
  <c r="EI302" i="14" s="1"/>
  <c r="EJ302" i="14" s="1"/>
  <c r="EK302" i="14" s="1"/>
  <c r="EL302" i="14" s="1"/>
  <c r="EA394" i="14"/>
  <c r="EB394" i="14" s="1"/>
  <c r="EC394" i="14" s="1"/>
  <c r="ED394" i="14" s="1"/>
  <c r="EE394" i="14" s="1"/>
  <c r="EF394" i="14" s="1"/>
  <c r="EG394" i="14" s="1"/>
  <c r="EH394" i="14" s="1"/>
  <c r="EI394" i="14" s="1"/>
  <c r="EJ394" i="14" s="1"/>
  <c r="EK394" i="14" s="1"/>
  <c r="EL394" i="14" s="1"/>
  <c r="BJ5" i="23"/>
  <c r="BJ10" i="23" s="1"/>
  <c r="CC58" i="14"/>
  <c r="CD58" i="14" s="1"/>
  <c r="AG61" i="11"/>
  <c r="AF60" i="11"/>
  <c r="AO60" i="11"/>
  <c r="BG6" i="6"/>
  <c r="O14" i="14"/>
  <c r="T16" i="14"/>
  <c r="EA16" i="14" s="1"/>
  <c r="EB16" i="14" s="1"/>
  <c r="EC16" i="14" s="1"/>
  <c r="ED16" i="14" s="1"/>
  <c r="EE16" i="14" s="1"/>
  <c r="EF16" i="14" s="1"/>
  <c r="EG16" i="14" s="1"/>
  <c r="EH16" i="14" s="1"/>
  <c r="EI16" i="14" s="1"/>
  <c r="EJ16" i="14" s="1"/>
  <c r="EK16" i="14" s="1"/>
  <c r="EL16" i="14" s="1"/>
  <c r="O12" i="14"/>
  <c r="BG5" i="6"/>
  <c r="BR2" i="14"/>
  <c r="BR3" i="14" s="1"/>
  <c r="BG73" i="6" s="1"/>
  <c r="BG82" i="6" s="1"/>
  <c r="BH126" i="6"/>
  <c r="BH92" i="6"/>
  <c r="BH86" i="6"/>
  <c r="BH124" i="6"/>
  <c r="BH99" i="6"/>
  <c r="BH139" i="6"/>
  <c r="BH112" i="6"/>
  <c r="BH117" i="6"/>
  <c r="BH135" i="6"/>
  <c r="BH91" i="6"/>
  <c r="BH116" i="6"/>
  <c r="BH88" i="6"/>
  <c r="BH110" i="6"/>
  <c r="BH103" i="6"/>
  <c r="BH125" i="6"/>
  <c r="BH90" i="6"/>
  <c r="BH111" i="6"/>
  <c r="BH101" i="6"/>
  <c r="BH104" i="6"/>
  <c r="BH98" i="6"/>
  <c r="BH129" i="6"/>
  <c r="BH123" i="6"/>
  <c r="BH127" i="6"/>
  <c r="BH102" i="6"/>
  <c r="BH109" i="6"/>
  <c r="BH89" i="6"/>
  <c r="BH136" i="6"/>
  <c r="BH100" i="6"/>
  <c r="BH93" i="6"/>
  <c r="BI84" i="6"/>
  <c r="BH128" i="6"/>
  <c r="BH118" i="6"/>
  <c r="BH137" i="6"/>
  <c r="BH87" i="6"/>
  <c r="BH140" i="6"/>
  <c r="BH134" i="6"/>
  <c r="BH138" i="6"/>
  <c r="F50" i="15"/>
  <c r="H50" i="15" s="1"/>
  <c r="E51" i="15"/>
  <c r="A52" i="15"/>
  <c r="D51" i="15"/>
  <c r="E62" i="11"/>
  <c r="D61" i="11"/>
  <c r="S61" i="11"/>
  <c r="R60" i="11"/>
  <c r="AA60" i="11"/>
  <c r="BF72" i="6"/>
  <c r="BG7" i="6"/>
  <c r="O17" i="14"/>
  <c r="BG8" i="6"/>
  <c r="O57" i="14"/>
  <c r="BG146" i="6"/>
  <c r="AZ18" i="10" s="1"/>
  <c r="AZ100" i="10" s="1"/>
  <c r="T333" i="14"/>
  <c r="EA333" i="14" s="1"/>
  <c r="EB333" i="14" s="1"/>
  <c r="EC333" i="14" s="1"/>
  <c r="ED333" i="14" s="1"/>
  <c r="EE333" i="14" s="1"/>
  <c r="EF333" i="14" s="1"/>
  <c r="EG333" i="14" s="1"/>
  <c r="EH333" i="14" s="1"/>
  <c r="EI333" i="14" s="1"/>
  <c r="EJ333" i="14" s="1"/>
  <c r="EK333" i="14" s="1"/>
  <c r="EL333" i="14" s="1"/>
  <c r="BF157" i="16"/>
  <c r="BJ159" i="16"/>
  <c r="AU101" i="10"/>
  <c r="AU99" i="10"/>
  <c r="AZ110" i="10"/>
  <c r="BB3" i="10"/>
  <c r="BA89" i="10"/>
  <c r="BK1" i="16"/>
  <c r="BA64" i="10"/>
  <c r="BA93" i="10"/>
  <c r="BA57" i="10"/>
  <c r="BA108" i="10"/>
  <c r="BA88" i="10"/>
  <c r="BA60" i="10"/>
  <c r="BA58" i="10"/>
  <c r="BA74" i="10"/>
  <c r="BA31" i="10" s="1"/>
  <c r="BA109" i="10"/>
  <c r="BA76" i="10"/>
  <c r="BA33" i="10" s="1"/>
  <c r="BA68" i="10"/>
  <c r="BA25" i="10" s="1"/>
  <c r="BA71" i="10"/>
  <c r="BA28" i="10" s="1"/>
  <c r="BA38" i="10"/>
  <c r="BA56" i="10"/>
  <c r="BA77" i="10"/>
  <c r="BA34" i="10" s="1"/>
  <c r="BA52" i="10"/>
  <c r="BA55" i="10"/>
  <c r="BA159" i="10"/>
  <c r="BA72" i="10"/>
  <c r="BA29" i="10" s="1"/>
  <c r="BA69" i="10"/>
  <c r="BA26" i="10" s="1"/>
  <c r="BA8" i="10"/>
  <c r="BA78" i="10"/>
  <c r="BA35" i="10" s="1"/>
  <c r="BA104" i="10"/>
  <c r="BA51" i="10"/>
  <c r="BA62" i="10"/>
  <c r="BA50" i="10"/>
  <c r="BA48" i="10"/>
  <c r="BA83" i="10"/>
  <c r="BA47" i="10"/>
  <c r="BA67" i="10"/>
  <c r="BA24" i="10" s="1"/>
  <c r="BA70" i="10"/>
  <c r="BA27" i="10" s="1"/>
  <c r="BA49" i="10"/>
  <c r="BA163" i="10"/>
  <c r="BA158" i="10"/>
  <c r="BA167" i="10"/>
  <c r="BA176" i="10" s="1"/>
  <c r="BA59" i="10"/>
  <c r="BA44" i="10"/>
  <c r="BA73" i="10"/>
  <c r="BA30" i="10" s="1"/>
  <c r="BA61" i="10"/>
  <c r="BA90" i="10"/>
  <c r="BA75" i="10"/>
  <c r="BA32" i="10" s="1"/>
  <c r="BA9" i="10"/>
  <c r="BA46" i="10"/>
  <c r="BA165" i="10"/>
  <c r="BA79" i="10"/>
  <c r="BA36" i="10" s="1"/>
  <c r="BA164" i="10"/>
  <c r="BA66" i="10"/>
  <c r="BA86" i="10"/>
  <c r="BA80" i="10"/>
  <c r="BA37" i="10" s="1"/>
  <c r="BA63" i="10"/>
  <c r="BA53" i="10"/>
  <c r="BA54" i="10"/>
  <c r="BA82" i="10"/>
  <c r="BA160" i="10"/>
  <c r="BA107" i="10"/>
  <c r="AT101" i="10"/>
  <c r="AT99" i="10"/>
  <c r="AV95" i="10"/>
  <c r="AZ23" i="10"/>
  <c r="AZ22" i="10" s="1"/>
  <c r="AZ39" i="10" s="1"/>
  <c r="AZ65" i="10"/>
  <c r="AZ45" i="10"/>
  <c r="AH76" i="16"/>
  <c r="AM34" i="11"/>
  <c r="AI35" i="11" s="1"/>
  <c r="AJ35" i="11" s="1"/>
  <c r="BQ6" i="14"/>
  <c r="BR4" i="14"/>
  <c r="AZ13" i="10" l="1"/>
  <c r="AZ11" i="10"/>
  <c r="BK159" i="23"/>
  <c r="J47" i="11"/>
  <c r="H47" i="11"/>
  <c r="BA12" i="10"/>
  <c r="BL1" i="23"/>
  <c r="BB6" i="10"/>
  <c r="BB12" i="10" s="1"/>
  <c r="AW174" i="10"/>
  <c r="BG157" i="23" s="1"/>
  <c r="AX81" i="10"/>
  <c r="AX84" i="10" s="1"/>
  <c r="AX87" i="10"/>
  <c r="AX91" i="10" s="1"/>
  <c r="AX103" i="10"/>
  <c r="AX174" i="10" s="1"/>
  <c r="BH157" i="23" s="1"/>
  <c r="AY16" i="10"/>
  <c r="AY41" i="10" s="1"/>
  <c r="AY81" i="10" s="1"/>
  <c r="AY84" i="10" s="1"/>
  <c r="AZ15" i="10"/>
  <c r="AZ14" i="10"/>
  <c r="F51" i="15"/>
  <c r="H51" i="15" s="1"/>
  <c r="EA88" i="14"/>
  <c r="EB88" i="14" s="1"/>
  <c r="EC88" i="14" s="1"/>
  <c r="ED88" i="14" s="1"/>
  <c r="EE88" i="14" s="1"/>
  <c r="EF88" i="14" s="1"/>
  <c r="EG88" i="14" s="1"/>
  <c r="EH88" i="14" s="1"/>
  <c r="EI88" i="14" s="1"/>
  <c r="EJ88" i="14" s="1"/>
  <c r="EK88" i="14" s="1"/>
  <c r="EL88" i="14" s="1"/>
  <c r="AZ20" i="10"/>
  <c r="BK5" i="23"/>
  <c r="BK10" i="23" s="1"/>
  <c r="BS17" i="14"/>
  <c r="BS14" i="14"/>
  <c r="BG72" i="6"/>
  <c r="R61" i="11"/>
  <c r="S62" i="11"/>
  <c r="AA61" i="11"/>
  <c r="BH146" i="6"/>
  <c r="BA18" i="10" s="1"/>
  <c r="BA100" i="10" s="1"/>
  <c r="BI86" i="6"/>
  <c r="BI128" i="6"/>
  <c r="BI91" i="6"/>
  <c r="BI109" i="6"/>
  <c r="BI124" i="6"/>
  <c r="BI87" i="6"/>
  <c r="BI136" i="6"/>
  <c r="BI102" i="6"/>
  <c r="BI116" i="6"/>
  <c r="BI125" i="6"/>
  <c r="BI92" i="6"/>
  <c r="BI118" i="6"/>
  <c r="BI93" i="6"/>
  <c r="BI134" i="6"/>
  <c r="BI137" i="6"/>
  <c r="BI112" i="6"/>
  <c r="BI98" i="6"/>
  <c r="BI129" i="6"/>
  <c r="BJ84" i="6"/>
  <c r="BI111" i="6"/>
  <c r="BI90" i="6"/>
  <c r="BI110" i="6"/>
  <c r="BI103" i="6"/>
  <c r="BI99" i="6"/>
  <c r="BI127" i="6"/>
  <c r="BI123" i="6"/>
  <c r="BI126" i="6"/>
  <c r="BI139" i="6"/>
  <c r="BI138" i="6"/>
  <c r="BI104" i="6"/>
  <c r="BI101" i="6"/>
  <c r="BI89" i="6"/>
  <c r="BI135" i="6"/>
  <c r="BI117" i="6"/>
  <c r="BI140" i="6"/>
  <c r="BI100" i="6"/>
  <c r="BI88" i="6"/>
  <c r="P58" i="14"/>
  <c r="BH147" i="6"/>
  <c r="BA19" i="10" s="1"/>
  <c r="E63" i="11"/>
  <c r="D62" i="11"/>
  <c r="D52" i="15"/>
  <c r="A53" i="15"/>
  <c r="E52" i="15"/>
  <c r="BS12" i="14"/>
  <c r="AF61" i="11"/>
  <c r="AG62" i="11"/>
  <c r="AO61" i="11"/>
  <c r="BS57" i="14"/>
  <c r="BT57" i="14" s="1"/>
  <c r="BI8" i="6" s="1"/>
  <c r="AW96" i="10"/>
  <c r="AW98" i="10"/>
  <c r="BG4" i="23" s="1"/>
  <c r="AV96" i="10"/>
  <c r="AV98" i="10"/>
  <c r="BF4" i="23" s="1"/>
  <c r="BF9" i="23" s="1"/>
  <c r="BF12" i="23" s="1"/>
  <c r="BA45" i="10"/>
  <c r="BA7" i="10"/>
  <c r="BA10" i="10" s="1"/>
  <c r="BA11" i="10" s="1"/>
  <c r="BA110" i="10"/>
  <c r="BB166" i="10"/>
  <c r="BC3" i="10"/>
  <c r="BL1" i="16"/>
  <c r="BB48" i="10"/>
  <c r="BB64" i="10"/>
  <c r="BB52" i="10"/>
  <c r="BB90" i="10"/>
  <c r="BB9" i="10"/>
  <c r="BB69" i="10"/>
  <c r="BB26" i="10" s="1"/>
  <c r="BB62" i="10"/>
  <c r="BB8" i="10"/>
  <c r="BB159" i="10"/>
  <c r="BB76" i="10"/>
  <c r="BB33" i="10" s="1"/>
  <c r="BB163" i="10"/>
  <c r="BB73" i="10"/>
  <c r="BB30" i="10" s="1"/>
  <c r="BB160" i="10"/>
  <c r="BB58" i="10"/>
  <c r="BB49" i="10"/>
  <c r="BB164" i="10"/>
  <c r="BB70" i="10"/>
  <c r="BB27" i="10" s="1"/>
  <c r="BB56" i="10"/>
  <c r="BB67" i="10"/>
  <c r="BB24" i="10" s="1"/>
  <c r="BB53" i="10"/>
  <c r="BB72" i="10"/>
  <c r="BB29" i="10" s="1"/>
  <c r="BB80" i="10"/>
  <c r="BB37" i="10" s="1"/>
  <c r="BB57" i="10"/>
  <c r="BB74" i="10"/>
  <c r="BB31" i="10" s="1"/>
  <c r="BB38" i="10"/>
  <c r="BB89" i="10"/>
  <c r="BB93" i="10"/>
  <c r="BB54" i="10"/>
  <c r="BB77" i="10"/>
  <c r="BB34" i="10" s="1"/>
  <c r="BB71" i="10"/>
  <c r="BB28" i="10" s="1"/>
  <c r="BB47" i="10"/>
  <c r="BB107" i="10"/>
  <c r="BB165" i="10"/>
  <c r="BB46" i="10"/>
  <c r="BB79" i="10"/>
  <c r="BB36" i="10" s="1"/>
  <c r="BB59" i="10"/>
  <c r="BB63" i="10"/>
  <c r="BB61" i="10"/>
  <c r="BB86" i="10"/>
  <c r="BB68" i="10"/>
  <c r="BB25" i="10" s="1"/>
  <c r="BB104" i="10"/>
  <c r="BB109" i="10"/>
  <c r="BB66" i="10"/>
  <c r="BB75" i="10"/>
  <c r="BB32" i="10" s="1"/>
  <c r="BB167" i="10"/>
  <c r="BB176" i="10" s="1"/>
  <c r="BB88" i="10"/>
  <c r="BB51" i="10"/>
  <c r="BB55" i="10"/>
  <c r="BB158" i="10"/>
  <c r="BB60" i="10"/>
  <c r="BB78" i="10"/>
  <c r="BB35" i="10" s="1"/>
  <c r="BB82" i="10"/>
  <c r="BB44" i="10"/>
  <c r="BB108" i="10"/>
  <c r="BB50" i="10"/>
  <c r="BB83" i="10"/>
  <c r="BA65" i="10"/>
  <c r="BA23" i="10"/>
  <c r="BA22" i="10" s="1"/>
  <c r="BK159" i="16"/>
  <c r="AH68" i="16"/>
  <c r="AL35" i="11"/>
  <c r="AK35" i="11" s="1"/>
  <c r="BS4" i="14"/>
  <c r="BR6" i="14"/>
  <c r="BL159" i="23" l="1"/>
  <c r="BG9" i="23"/>
  <c r="BG12" i="23" s="1"/>
  <c r="BB7" i="10"/>
  <c r="BB10" i="10" s="1"/>
  <c r="I47" i="11"/>
  <c r="K47" i="11" s="1"/>
  <c r="G48" i="11" s="1"/>
  <c r="AZ16" i="10"/>
  <c r="AZ41" i="10" s="1"/>
  <c r="AZ87" i="10" s="1"/>
  <c r="AZ91" i="10" s="1"/>
  <c r="BM1" i="23"/>
  <c r="BC6" i="10"/>
  <c r="BC12" i="10" s="1"/>
  <c r="BG157" i="16"/>
  <c r="AX105" i="10"/>
  <c r="AX112" i="10" s="1"/>
  <c r="BH157" i="16"/>
  <c r="AX95" i="10"/>
  <c r="AY87" i="10"/>
  <c r="AY91" i="10" s="1"/>
  <c r="AY95" i="10" s="1"/>
  <c r="AY103" i="10"/>
  <c r="AY105" i="10" s="1"/>
  <c r="AY112" i="10" s="1"/>
  <c r="BA13" i="10"/>
  <c r="BA15" i="10"/>
  <c r="BA14" i="10"/>
  <c r="BL5" i="23"/>
  <c r="BL10" i="23" s="1"/>
  <c r="BA20" i="10"/>
  <c r="CE58" i="14"/>
  <c r="R62" i="11"/>
  <c r="S63" i="11"/>
  <c r="AA62" i="11"/>
  <c r="BU57" i="14"/>
  <c r="BH8" i="6"/>
  <c r="AF62" i="11"/>
  <c r="AG63" i="11"/>
  <c r="AO62" i="11"/>
  <c r="D53" i="15"/>
  <c r="E53" i="15"/>
  <c r="A54" i="15"/>
  <c r="F52" i="15"/>
  <c r="H52" i="15" s="1"/>
  <c r="BT17" i="14"/>
  <c r="BH7" i="6"/>
  <c r="BI146" i="6"/>
  <c r="BB18" i="10" s="1"/>
  <c r="BB100" i="10" s="1"/>
  <c r="BJ134" i="6"/>
  <c r="BJ125" i="6"/>
  <c r="BJ103" i="6"/>
  <c r="BJ109" i="6"/>
  <c r="BJ126" i="6"/>
  <c r="BJ100" i="6"/>
  <c r="BJ129" i="6"/>
  <c r="BJ101" i="6"/>
  <c r="BJ124" i="6"/>
  <c r="BJ87" i="6"/>
  <c r="BJ135" i="6"/>
  <c r="BJ89" i="6"/>
  <c r="BJ128" i="6"/>
  <c r="BJ92" i="6"/>
  <c r="BJ117" i="6"/>
  <c r="BJ111" i="6"/>
  <c r="BJ123" i="6"/>
  <c r="BJ139" i="6"/>
  <c r="BJ98" i="6"/>
  <c r="BJ127" i="6"/>
  <c r="BJ90" i="6"/>
  <c r="BJ86" i="6"/>
  <c r="BJ118" i="6"/>
  <c r="BJ116" i="6"/>
  <c r="BJ137" i="6"/>
  <c r="BJ88" i="6"/>
  <c r="BJ136" i="6"/>
  <c r="BJ93" i="6"/>
  <c r="BK84" i="6"/>
  <c r="BJ102" i="6"/>
  <c r="BJ140" i="6"/>
  <c r="BJ138" i="6"/>
  <c r="BJ104" i="6"/>
  <c r="BJ112" i="6"/>
  <c r="BJ91" i="6"/>
  <c r="BJ99" i="6"/>
  <c r="BJ110" i="6"/>
  <c r="BT12" i="14"/>
  <c r="BH5" i="6"/>
  <c r="BS2" i="14"/>
  <c r="BS3" i="14" s="1"/>
  <c r="BH73" i="6" s="1"/>
  <c r="BH82" i="6" s="1"/>
  <c r="E64" i="11"/>
  <c r="D63" i="11"/>
  <c r="BI147" i="6"/>
  <c r="BB19" i="10" s="1"/>
  <c r="BT14" i="14"/>
  <c r="BH6" i="6"/>
  <c r="AW101" i="10"/>
  <c r="BB23" i="10"/>
  <c r="BB22" i="10" s="1"/>
  <c r="BB39" i="10" s="1"/>
  <c r="BB65" i="10"/>
  <c r="BD3" i="10"/>
  <c r="BM1" i="16"/>
  <c r="BC9" i="10"/>
  <c r="BC80" i="10"/>
  <c r="BC37" i="10" s="1"/>
  <c r="BC104" i="10"/>
  <c r="BC83" i="10"/>
  <c r="BC69" i="10"/>
  <c r="BC26" i="10" s="1"/>
  <c r="BC108" i="10"/>
  <c r="BC66" i="10"/>
  <c r="BC64" i="10"/>
  <c r="BC79" i="10"/>
  <c r="BC36" i="10" s="1"/>
  <c r="BC76" i="10"/>
  <c r="BC33" i="10" s="1"/>
  <c r="BC109" i="10"/>
  <c r="BC158" i="10"/>
  <c r="BC82" i="10"/>
  <c r="BC55" i="10"/>
  <c r="BC8" i="10"/>
  <c r="BC75" i="10"/>
  <c r="BC32" i="10" s="1"/>
  <c r="BC159" i="10"/>
  <c r="BC53" i="10"/>
  <c r="BC48" i="10"/>
  <c r="BC63" i="10"/>
  <c r="BC78" i="10"/>
  <c r="BC35" i="10" s="1"/>
  <c r="BC61" i="10"/>
  <c r="BC46" i="10"/>
  <c r="BC74" i="10"/>
  <c r="BC31" i="10" s="1"/>
  <c r="BC56" i="10"/>
  <c r="BC51" i="10"/>
  <c r="BC49" i="10"/>
  <c r="BC68" i="10"/>
  <c r="BC25" i="10" s="1"/>
  <c r="BC57" i="10"/>
  <c r="BC164" i="10"/>
  <c r="BC62" i="10"/>
  <c r="BC44" i="10"/>
  <c r="BC58" i="10"/>
  <c r="BC50" i="10"/>
  <c r="BC93" i="10"/>
  <c r="BC71" i="10"/>
  <c r="BC28" i="10" s="1"/>
  <c r="BC67" i="10"/>
  <c r="BC24" i="10" s="1"/>
  <c r="BC73" i="10"/>
  <c r="BC30" i="10" s="1"/>
  <c r="BC163" i="10"/>
  <c r="BC52" i="10"/>
  <c r="BC60" i="10"/>
  <c r="BC107" i="10"/>
  <c r="BC90" i="10"/>
  <c r="BC38" i="10"/>
  <c r="BC89" i="10"/>
  <c r="BC167" i="10"/>
  <c r="BC176" i="10" s="1"/>
  <c r="BC86" i="10"/>
  <c r="BC72" i="10"/>
  <c r="BC29" i="10" s="1"/>
  <c r="BC160" i="10"/>
  <c r="BC59" i="10"/>
  <c r="BC88" i="10"/>
  <c r="BC77" i="10"/>
  <c r="BC34" i="10" s="1"/>
  <c r="BC54" i="10"/>
  <c r="BC47" i="10"/>
  <c r="BC70" i="10"/>
  <c r="BC27" i="10" s="1"/>
  <c r="BC165" i="10"/>
  <c r="AV101" i="10"/>
  <c r="AV99" i="10"/>
  <c r="AW99" i="10"/>
  <c r="BA39" i="10"/>
  <c r="BB45" i="10"/>
  <c r="BL159" i="16"/>
  <c r="BB168" i="10"/>
  <c r="BL5" i="16"/>
  <c r="BL10" i="16" s="1"/>
  <c r="BB110" i="10"/>
  <c r="AI76" i="16"/>
  <c r="AM35" i="11"/>
  <c r="AI36" i="11" s="1"/>
  <c r="BT4" i="14"/>
  <c r="BC7" i="10" l="1"/>
  <c r="BC10" i="10" s="1"/>
  <c r="BB14" i="10"/>
  <c r="BB11" i="10"/>
  <c r="BM159" i="23"/>
  <c r="H48" i="11"/>
  <c r="J48" i="11"/>
  <c r="I48" i="11" s="1"/>
  <c r="K48" i="11" s="1"/>
  <c r="G49" i="11" s="1"/>
  <c r="BN1" i="23"/>
  <c r="BD6" i="10"/>
  <c r="BD12" i="10" s="1"/>
  <c r="AY174" i="10"/>
  <c r="BI157" i="23" s="1"/>
  <c r="AZ103" i="10"/>
  <c r="AZ174" i="10" s="1"/>
  <c r="BJ157" i="23" s="1"/>
  <c r="AZ81" i="10"/>
  <c r="AZ84" i="10" s="1"/>
  <c r="AZ95" i="10" s="1"/>
  <c r="X54" i="2" s="1"/>
  <c r="AX96" i="10"/>
  <c r="AX98" i="10"/>
  <c r="BB13" i="10"/>
  <c r="BB15" i="10"/>
  <c r="BB20" i="10"/>
  <c r="BA16" i="10"/>
  <c r="BA41" i="10" s="1"/>
  <c r="BS6" i="14"/>
  <c r="BM5" i="23"/>
  <c r="BM10" i="23" s="1"/>
  <c r="A55" i="15"/>
  <c r="E54" i="15"/>
  <c r="D54" i="15"/>
  <c r="F53" i="15"/>
  <c r="H53" i="15" s="1"/>
  <c r="BI6" i="6"/>
  <c r="BU14" i="14"/>
  <c r="BK138" i="6"/>
  <c r="BK111" i="6"/>
  <c r="BL84" i="6"/>
  <c r="BK123" i="6"/>
  <c r="BK135" i="6"/>
  <c r="BK102" i="6"/>
  <c r="BK112" i="6"/>
  <c r="BK92" i="6"/>
  <c r="BK127" i="6"/>
  <c r="BK90" i="6"/>
  <c r="BK98" i="6"/>
  <c r="BK117" i="6"/>
  <c r="BK88" i="6"/>
  <c r="BK86" i="6"/>
  <c r="BK125" i="6"/>
  <c r="BK87" i="6"/>
  <c r="BK118" i="6"/>
  <c r="BK101" i="6"/>
  <c r="BK110" i="6"/>
  <c r="BK104" i="6"/>
  <c r="BK116" i="6"/>
  <c r="BK100" i="6"/>
  <c r="BK128" i="6"/>
  <c r="BK126" i="6"/>
  <c r="BK93" i="6"/>
  <c r="BK89" i="6"/>
  <c r="BK140" i="6"/>
  <c r="BK136" i="6"/>
  <c r="BK129" i="6"/>
  <c r="BK99" i="6"/>
  <c r="BK134" i="6"/>
  <c r="BK139" i="6"/>
  <c r="BK109" i="6"/>
  <c r="BK137" i="6"/>
  <c r="BK124" i="6"/>
  <c r="BK91" i="6"/>
  <c r="BK103" i="6"/>
  <c r="E65" i="11"/>
  <c r="D64" i="11"/>
  <c r="BH72" i="6"/>
  <c r="BV57" i="14"/>
  <c r="BJ8" i="6"/>
  <c r="CF58" i="14"/>
  <c r="BJ147" i="6"/>
  <c r="BC19" i="10" s="1"/>
  <c r="AF63" i="11"/>
  <c r="AG64" i="11"/>
  <c r="AO63" i="11"/>
  <c r="BI5" i="6"/>
  <c r="BT2" i="14"/>
  <c r="BT3" i="14" s="1"/>
  <c r="BI73" i="6" s="1"/>
  <c r="BI82" i="6" s="1"/>
  <c r="BU12" i="14"/>
  <c r="BI7" i="6"/>
  <c r="BU17" i="14"/>
  <c r="BJ146" i="6"/>
  <c r="BC18" i="10" s="1"/>
  <c r="BC100" i="10" s="1"/>
  <c r="R63" i="11"/>
  <c r="S64" i="11"/>
  <c r="AA63" i="11"/>
  <c r="BC110" i="10"/>
  <c r="BD166" i="10"/>
  <c r="BN1" i="16"/>
  <c r="BE3" i="10"/>
  <c r="BD68" i="10"/>
  <c r="BD25" i="10" s="1"/>
  <c r="BD104" i="10"/>
  <c r="BD67" i="10"/>
  <c r="BD24" i="10" s="1"/>
  <c r="BD82" i="10"/>
  <c r="BD44" i="10"/>
  <c r="BD73" i="10"/>
  <c r="BD30" i="10" s="1"/>
  <c r="BD46" i="10"/>
  <c r="BD74" i="10"/>
  <c r="BD31" i="10" s="1"/>
  <c r="BD54" i="10"/>
  <c r="BD49" i="10"/>
  <c r="BD72" i="10"/>
  <c r="BD29" i="10" s="1"/>
  <c r="BD167" i="10"/>
  <c r="BD176" i="10" s="1"/>
  <c r="BD63" i="10"/>
  <c r="BD75" i="10"/>
  <c r="BD32" i="10" s="1"/>
  <c r="BD76" i="10"/>
  <c r="BD33" i="10" s="1"/>
  <c r="BD59" i="10"/>
  <c r="BD88" i="10"/>
  <c r="BD86" i="10"/>
  <c r="BD78" i="10"/>
  <c r="BD35" i="10" s="1"/>
  <c r="BD165" i="10"/>
  <c r="BD70" i="10"/>
  <c r="BD27" i="10" s="1"/>
  <c r="BD50" i="10"/>
  <c r="BD163" i="10"/>
  <c r="BD158" i="10"/>
  <c r="BD107" i="10"/>
  <c r="BD89" i="10"/>
  <c r="BD109" i="10"/>
  <c r="BD55" i="10"/>
  <c r="BD56" i="10"/>
  <c r="BD64" i="10"/>
  <c r="BD66" i="10"/>
  <c r="BD58" i="10"/>
  <c r="BD52" i="10"/>
  <c r="BD90" i="10"/>
  <c r="BD71" i="10"/>
  <c r="BD28" i="10" s="1"/>
  <c r="BD77" i="10"/>
  <c r="BD34" i="10" s="1"/>
  <c r="BD80" i="10"/>
  <c r="BD37" i="10" s="1"/>
  <c r="BD51" i="10"/>
  <c r="BD69" i="10"/>
  <c r="BD26" i="10" s="1"/>
  <c r="BD159" i="10"/>
  <c r="BD60" i="10"/>
  <c r="BD47" i="10"/>
  <c r="BD38" i="10"/>
  <c r="BD9" i="10"/>
  <c r="BD53" i="10"/>
  <c r="BD79" i="10"/>
  <c r="BD36" i="10" s="1"/>
  <c r="BD48" i="10"/>
  <c r="BD8" i="10"/>
  <c r="BD62" i="10"/>
  <c r="BD164" i="10"/>
  <c r="BD57" i="10"/>
  <c r="BD61" i="10"/>
  <c r="BD93" i="10"/>
  <c r="BD108" i="10"/>
  <c r="BD160" i="10"/>
  <c r="BD83" i="10"/>
  <c r="AY98" i="10"/>
  <c r="BI4" i="23" s="1"/>
  <c r="AY96" i="10"/>
  <c r="BC23" i="10"/>
  <c r="BC22" i="10" s="1"/>
  <c r="BC65" i="10"/>
  <c r="BC45" i="10"/>
  <c r="BM159" i="16"/>
  <c r="AI68" i="16"/>
  <c r="AL36" i="11"/>
  <c r="AJ36" i="11"/>
  <c r="BU4" i="14"/>
  <c r="BC13" i="10" l="1"/>
  <c r="BC11" i="10"/>
  <c r="BN159" i="23"/>
  <c r="BI9" i="23"/>
  <c r="BI12" i="23" s="1"/>
  <c r="H49" i="11"/>
  <c r="J49" i="11"/>
  <c r="I49" i="11" s="1"/>
  <c r="K49" i="11" s="1"/>
  <c r="G50" i="11" s="1"/>
  <c r="BI157" i="16"/>
  <c r="AZ105" i="10"/>
  <c r="AZ112" i="10" s="1"/>
  <c r="X43" i="2"/>
  <c r="F54" i="15"/>
  <c r="H54" i="15" s="1"/>
  <c r="BO1" i="23"/>
  <c r="BE6" i="10"/>
  <c r="BE12" i="10" s="1"/>
  <c r="BB16" i="10"/>
  <c r="BB41" i="10" s="1"/>
  <c r="BH4" i="23"/>
  <c r="BH9" i="23" s="1"/>
  <c r="BH12" i="23" s="1"/>
  <c r="AX99" i="10"/>
  <c r="AX101" i="10"/>
  <c r="BC20" i="10"/>
  <c r="BC15" i="10"/>
  <c r="BC14" i="10"/>
  <c r="BN5" i="23"/>
  <c r="BN10" i="23" s="1"/>
  <c r="BK8" i="6"/>
  <c r="BW57" i="14"/>
  <c r="BJ7" i="6"/>
  <c r="BV17" i="14"/>
  <c r="BK146" i="6"/>
  <c r="BD18" i="10" s="1"/>
  <c r="BK147" i="6"/>
  <c r="BD19" i="10" s="1"/>
  <c r="D65" i="11"/>
  <c r="E66" i="11"/>
  <c r="A56" i="15"/>
  <c r="E55" i="15"/>
  <c r="D55" i="15"/>
  <c r="AF64" i="11"/>
  <c r="AG65" i="11"/>
  <c r="AO64" i="11"/>
  <c r="BT6" i="14"/>
  <c r="BJ6" i="6"/>
  <c r="BV14" i="14"/>
  <c r="BJ5" i="6"/>
  <c r="BU2" i="14"/>
  <c r="BU3" i="14" s="1"/>
  <c r="BJ73" i="6" s="1"/>
  <c r="BJ82" i="6" s="1"/>
  <c r="BV12" i="14"/>
  <c r="BI72" i="6"/>
  <c r="R64" i="11"/>
  <c r="S65" i="11"/>
  <c r="AA64" i="11"/>
  <c r="CG58" i="14"/>
  <c r="BL123" i="6"/>
  <c r="BL135" i="6"/>
  <c r="BL103" i="6"/>
  <c r="BL126" i="6"/>
  <c r="BL102" i="6"/>
  <c r="BL98" i="6"/>
  <c r="BL138" i="6"/>
  <c r="BL111" i="6"/>
  <c r="BM84" i="6"/>
  <c r="BL136" i="6"/>
  <c r="BL112" i="6"/>
  <c r="BL104" i="6"/>
  <c r="BL118" i="6"/>
  <c r="BL127" i="6"/>
  <c r="BL86" i="6"/>
  <c r="BL117" i="6"/>
  <c r="BL89" i="6"/>
  <c r="BL134" i="6"/>
  <c r="BL110" i="6"/>
  <c r="BL109" i="6"/>
  <c r="BL93" i="6"/>
  <c r="BL92" i="6"/>
  <c r="BL124" i="6"/>
  <c r="BL116" i="6"/>
  <c r="BL100" i="6"/>
  <c r="BL99" i="6"/>
  <c r="BL129" i="6"/>
  <c r="BL125" i="6"/>
  <c r="BL90" i="6"/>
  <c r="BL101" i="6"/>
  <c r="BL88" i="6"/>
  <c r="BL137" i="6"/>
  <c r="BL128" i="6"/>
  <c r="BL87" i="6"/>
  <c r="BL140" i="6"/>
  <c r="BL91" i="6"/>
  <c r="BL139" i="6"/>
  <c r="AZ96" i="10"/>
  <c r="AZ98" i="10"/>
  <c r="BN159" i="16"/>
  <c r="BD110" i="10"/>
  <c r="BN5" i="16"/>
  <c r="BN10" i="16" s="1"/>
  <c r="BO1" i="16"/>
  <c r="BE166" i="10"/>
  <c r="BF3" i="10"/>
  <c r="BE104" i="10"/>
  <c r="BE63" i="10"/>
  <c r="BE93" i="10"/>
  <c r="BE53" i="10"/>
  <c r="BE74" i="10"/>
  <c r="BE31" i="10" s="1"/>
  <c r="BE158" i="10"/>
  <c r="BE56" i="10"/>
  <c r="BE86" i="10"/>
  <c r="BE49" i="10"/>
  <c r="BE46" i="10"/>
  <c r="BE57" i="10"/>
  <c r="BE68" i="10"/>
  <c r="BE25" i="10" s="1"/>
  <c r="BE76" i="10"/>
  <c r="BE33" i="10" s="1"/>
  <c r="BE75" i="10"/>
  <c r="BE32" i="10" s="1"/>
  <c r="BE55" i="10"/>
  <c r="BE83" i="10"/>
  <c r="BE159" i="10"/>
  <c r="BE90" i="10"/>
  <c r="BE59" i="10"/>
  <c r="BE62" i="10"/>
  <c r="BE167" i="10"/>
  <c r="BE176" i="10" s="1"/>
  <c r="BE9" i="10"/>
  <c r="BE73" i="10"/>
  <c r="BE30" i="10" s="1"/>
  <c r="BE69" i="10"/>
  <c r="BE26" i="10" s="1"/>
  <c r="BE79" i="10"/>
  <c r="BE36" i="10" s="1"/>
  <c r="BE52" i="10"/>
  <c r="BE66" i="10"/>
  <c r="BE88" i="10"/>
  <c r="BE64" i="10"/>
  <c r="BE108" i="10"/>
  <c r="BE107" i="10"/>
  <c r="BE58" i="10"/>
  <c r="BE77" i="10"/>
  <c r="BE34" i="10" s="1"/>
  <c r="BE160" i="10"/>
  <c r="BE44" i="10"/>
  <c r="BE38" i="10"/>
  <c r="BE47" i="10"/>
  <c r="BE8" i="10"/>
  <c r="BE80" i="10"/>
  <c r="BE37" i="10" s="1"/>
  <c r="BE51" i="10"/>
  <c r="BE109" i="10"/>
  <c r="BE61" i="10"/>
  <c r="BE72" i="10"/>
  <c r="BE29" i="10" s="1"/>
  <c r="BE165" i="10"/>
  <c r="BE164" i="10"/>
  <c r="BE78" i="10"/>
  <c r="BE35" i="10" s="1"/>
  <c r="BE50" i="10"/>
  <c r="BE54" i="10"/>
  <c r="BE67" i="10"/>
  <c r="BE24" i="10" s="1"/>
  <c r="BE82" i="10"/>
  <c r="BE71" i="10"/>
  <c r="BE28" i="10" s="1"/>
  <c r="BE70" i="10"/>
  <c r="BE27" i="10" s="1"/>
  <c r="BE89" i="10"/>
  <c r="BE48" i="10"/>
  <c r="BE60" i="10"/>
  <c r="BE163" i="10"/>
  <c r="BD168" i="10"/>
  <c r="BD45" i="10"/>
  <c r="BJ157" i="16"/>
  <c r="BD7" i="10"/>
  <c r="BD10" i="10" s="1"/>
  <c r="BD11" i="10" s="1"/>
  <c r="BD23" i="10"/>
  <c r="BD22" i="10" s="1"/>
  <c r="BD39" i="10" s="1"/>
  <c r="BD65" i="10"/>
  <c r="BA81" i="10"/>
  <c r="BA103" i="10"/>
  <c r="BA87" i="10"/>
  <c r="AY101" i="10"/>
  <c r="AY99" i="10"/>
  <c r="BC39" i="10"/>
  <c r="AK36" i="11"/>
  <c r="BV4" i="14"/>
  <c r="BO159" i="23" l="1"/>
  <c r="J50" i="11"/>
  <c r="H50" i="11"/>
  <c r="BJ4" i="23"/>
  <c r="BJ9" i="23" s="1"/>
  <c r="BJ12" i="23" s="1"/>
  <c r="BE7" i="10"/>
  <c r="BE10" i="10" s="1"/>
  <c r="BP1" i="23"/>
  <c r="BF6" i="10"/>
  <c r="BF12" i="10" s="1"/>
  <c r="BB87" i="10"/>
  <c r="BB91" i="10" s="1"/>
  <c r="BB81" i="10"/>
  <c r="BB84" i="10" s="1"/>
  <c r="BB103" i="10"/>
  <c r="BB174" i="10" s="1"/>
  <c r="BL157" i="23" s="1"/>
  <c r="BC16" i="10"/>
  <c r="BC41" i="10" s="1"/>
  <c r="F55" i="15"/>
  <c r="H55" i="15" s="1"/>
  <c r="BD15" i="10"/>
  <c r="BD13" i="10"/>
  <c r="BD14" i="10"/>
  <c r="BD20" i="10"/>
  <c r="BD100" i="10"/>
  <c r="AZ99" i="10"/>
  <c r="AZ101" i="10"/>
  <c r="X58" i="2"/>
  <c r="X59" i="2" s="1"/>
  <c r="X106" i="2" s="1"/>
  <c r="BO5" i="23"/>
  <c r="BO10" i="23" s="1"/>
  <c r="BL146" i="6"/>
  <c r="BE18" i="10" s="1"/>
  <c r="BE100" i="10" s="1"/>
  <c r="BL147" i="6"/>
  <c r="BE19" i="10" s="1"/>
  <c r="BU6" i="14"/>
  <c r="BK5" i="6"/>
  <c r="BV2" i="14"/>
  <c r="BV3" i="14" s="1"/>
  <c r="BK73" i="6" s="1"/>
  <c r="BK82" i="6" s="1"/>
  <c r="BW12" i="14"/>
  <c r="E56" i="15"/>
  <c r="A57" i="15"/>
  <c r="D56" i="15"/>
  <c r="BJ72" i="6"/>
  <c r="CH58" i="14"/>
  <c r="CI58" i="14" s="1"/>
  <c r="CJ58" i="14" s="1"/>
  <c r="CK58" i="14" s="1"/>
  <c r="CL58" i="14" s="1"/>
  <c r="CM58" i="14" s="1"/>
  <c r="CN58" i="14" s="1"/>
  <c r="CO58" i="14" s="1"/>
  <c r="CP58" i="14" s="1"/>
  <c r="BK7" i="6"/>
  <c r="BW17" i="14"/>
  <c r="R65" i="11"/>
  <c r="S66" i="11"/>
  <c r="AA65" i="11"/>
  <c r="AG66" i="11"/>
  <c r="AF65" i="11"/>
  <c r="AO65" i="11"/>
  <c r="BL8" i="6"/>
  <c r="BX57" i="14"/>
  <c r="D66" i="11"/>
  <c r="E67" i="11"/>
  <c r="BK6" i="6"/>
  <c r="BW14" i="14"/>
  <c r="BM136" i="6"/>
  <c r="BM111" i="6"/>
  <c r="BM137" i="6"/>
  <c r="BM91" i="6"/>
  <c r="BM127" i="6"/>
  <c r="BM124" i="6"/>
  <c r="BM103" i="6"/>
  <c r="BM112" i="6"/>
  <c r="BM104" i="6"/>
  <c r="BM101" i="6"/>
  <c r="BM140" i="6"/>
  <c r="BM93" i="6"/>
  <c r="BM139" i="6"/>
  <c r="BM92" i="6"/>
  <c r="BM129" i="6"/>
  <c r="BM116" i="6"/>
  <c r="BM128" i="6"/>
  <c r="BM86" i="6"/>
  <c r="BM117" i="6"/>
  <c r="BM135" i="6"/>
  <c r="BM87" i="6"/>
  <c r="BM126" i="6"/>
  <c r="BN84" i="6"/>
  <c r="BM109" i="6"/>
  <c r="BM90" i="6"/>
  <c r="BM98" i="6"/>
  <c r="BM88" i="6"/>
  <c r="BM118" i="6"/>
  <c r="BM99" i="6"/>
  <c r="BM102" i="6"/>
  <c r="BM134" i="6"/>
  <c r="BM138" i="6"/>
  <c r="BM123" i="6"/>
  <c r="BM125" i="6"/>
  <c r="BM110" i="6"/>
  <c r="BM100" i="6"/>
  <c r="BM89" i="6"/>
  <c r="BA84" i="10"/>
  <c r="BE65" i="10"/>
  <c r="BE23" i="10"/>
  <c r="BE22" i="10" s="1"/>
  <c r="BA105" i="10"/>
  <c r="BA174" i="10"/>
  <c r="BK157" i="23" s="1"/>
  <c r="BE45" i="10"/>
  <c r="BE168" i="10"/>
  <c r="BO159" i="16"/>
  <c r="BO5" i="16"/>
  <c r="BO10" i="16" s="1"/>
  <c r="BG3" i="10"/>
  <c r="BF166" i="10"/>
  <c r="BP1" i="16"/>
  <c r="BF61" i="10"/>
  <c r="BF83" i="10"/>
  <c r="BF108" i="10"/>
  <c r="BF66" i="10"/>
  <c r="BF67" i="10"/>
  <c r="BF24" i="10" s="1"/>
  <c r="BF75" i="10"/>
  <c r="BF32" i="10" s="1"/>
  <c r="BF9" i="10"/>
  <c r="BF167" i="10"/>
  <c r="BF176" i="10" s="1"/>
  <c r="BF73" i="10"/>
  <c r="BF30" i="10" s="1"/>
  <c r="BF56" i="10"/>
  <c r="BF46" i="10"/>
  <c r="BF163" i="10"/>
  <c r="BF62" i="10"/>
  <c r="BF64" i="10"/>
  <c r="BF159" i="10"/>
  <c r="BF49" i="10"/>
  <c r="BF88" i="10"/>
  <c r="BF80" i="10"/>
  <c r="BF37" i="10" s="1"/>
  <c r="BF90" i="10"/>
  <c r="BF68" i="10"/>
  <c r="BF25" i="10" s="1"/>
  <c r="BF158" i="10"/>
  <c r="BF86" i="10"/>
  <c r="BF104" i="10"/>
  <c r="BF78" i="10"/>
  <c r="BF35" i="10" s="1"/>
  <c r="BF93" i="10"/>
  <c r="BF109" i="10"/>
  <c r="BF47" i="10"/>
  <c r="BF60" i="10"/>
  <c r="BF44" i="10"/>
  <c r="BF55" i="10"/>
  <c r="BF71" i="10"/>
  <c r="BF28" i="10" s="1"/>
  <c r="BF79" i="10"/>
  <c r="BF36" i="10" s="1"/>
  <c r="BF58" i="10"/>
  <c r="BF76" i="10"/>
  <c r="BF33" i="10" s="1"/>
  <c r="BF52" i="10"/>
  <c r="BF69" i="10"/>
  <c r="BF26" i="10" s="1"/>
  <c r="BF50" i="10"/>
  <c r="BF107" i="10"/>
  <c r="BF77" i="10"/>
  <c r="BF34" i="10" s="1"/>
  <c r="BF38" i="10"/>
  <c r="BF8" i="10"/>
  <c r="BF51" i="10"/>
  <c r="BF74" i="10"/>
  <c r="BF31" i="10" s="1"/>
  <c r="BF63" i="10"/>
  <c r="BF59" i="10"/>
  <c r="BF57" i="10"/>
  <c r="BF165" i="10"/>
  <c r="BF89" i="10"/>
  <c r="BF164" i="10"/>
  <c r="BF53" i="10"/>
  <c r="BF54" i="10"/>
  <c r="BF70" i="10"/>
  <c r="BF27" i="10" s="1"/>
  <c r="BF82" i="10"/>
  <c r="BF160" i="10"/>
  <c r="BF48" i="10"/>
  <c r="BF72" i="10"/>
  <c r="BF29" i="10" s="1"/>
  <c r="BE110" i="10"/>
  <c r="BA91" i="10"/>
  <c r="AJ76" i="16"/>
  <c r="AM36" i="11"/>
  <c r="AI37" i="11" s="1"/>
  <c r="BW4" i="14"/>
  <c r="BE14" i="10" l="1"/>
  <c r="BE11" i="10"/>
  <c r="BP159" i="23"/>
  <c r="I50" i="11"/>
  <c r="K50" i="11" s="1"/>
  <c r="G51" i="11" s="1"/>
  <c r="BB105" i="10"/>
  <c r="BB112" i="10" s="1"/>
  <c r="BQ1" i="23"/>
  <c r="BG6" i="10"/>
  <c r="BG12" i="10" s="1"/>
  <c r="BB95" i="10"/>
  <c r="BL157" i="16"/>
  <c r="BE20" i="10"/>
  <c r="BE15" i="10"/>
  <c r="BE13" i="10"/>
  <c r="BD16" i="10"/>
  <c r="BD41" i="10" s="1"/>
  <c r="BD87" i="10" s="1"/>
  <c r="BD91" i="10" s="1"/>
  <c r="Q58" i="14"/>
  <c r="CQ58" i="14" s="1"/>
  <c r="BP5" i="23"/>
  <c r="BP10" i="23" s="1"/>
  <c r="F56" i="15"/>
  <c r="H56" i="15" s="1"/>
  <c r="BM146" i="6"/>
  <c r="BF18" i="10" s="1"/>
  <c r="AF66" i="11"/>
  <c r="AG67" i="11"/>
  <c r="AO66" i="11"/>
  <c r="D57" i="15"/>
  <c r="A58" i="15"/>
  <c r="E57" i="15"/>
  <c r="BX14" i="14"/>
  <c r="BL6" i="6"/>
  <c r="BK72" i="6"/>
  <c r="BM147" i="6"/>
  <c r="BF19" i="10" s="1"/>
  <c r="E68" i="11"/>
  <c r="D67" i="11"/>
  <c r="BL7" i="6"/>
  <c r="BX17" i="14"/>
  <c r="BL5" i="6"/>
  <c r="BW2" i="14"/>
  <c r="BW3" i="14" s="1"/>
  <c r="BL73" i="6" s="1"/>
  <c r="BL82" i="6" s="1"/>
  <c r="BX12" i="14"/>
  <c r="BM8" i="6"/>
  <c r="BY57" i="14"/>
  <c r="S67" i="11"/>
  <c r="R66" i="11"/>
  <c r="AA66" i="11"/>
  <c r="BV6" i="14"/>
  <c r="BN134" i="6"/>
  <c r="BN138" i="6"/>
  <c r="BN100" i="6"/>
  <c r="BN104" i="6"/>
  <c r="BN109" i="6"/>
  <c r="BN136" i="6"/>
  <c r="BN101" i="6"/>
  <c r="BN111" i="6"/>
  <c r="BN88" i="6"/>
  <c r="BN135" i="6"/>
  <c r="BN92" i="6"/>
  <c r="BN139" i="6"/>
  <c r="BN93" i="6"/>
  <c r="BN137" i="6"/>
  <c r="BN129" i="6"/>
  <c r="BN86" i="6"/>
  <c r="BN116" i="6"/>
  <c r="BN103" i="6"/>
  <c r="BN110" i="6"/>
  <c r="BN117" i="6"/>
  <c r="BN102" i="6"/>
  <c r="BN91" i="6"/>
  <c r="BN126" i="6"/>
  <c r="BN118" i="6"/>
  <c r="BN87" i="6"/>
  <c r="BN112" i="6"/>
  <c r="BN90" i="6"/>
  <c r="BN99" i="6"/>
  <c r="BO84" i="6"/>
  <c r="BN98" i="6"/>
  <c r="BN124" i="6"/>
  <c r="BN125" i="6"/>
  <c r="BN140" i="6"/>
  <c r="BN128" i="6"/>
  <c r="BN123" i="6"/>
  <c r="BN127" i="6"/>
  <c r="BN89" i="6"/>
  <c r="BF110" i="10"/>
  <c r="BF168" i="10"/>
  <c r="BA95" i="10"/>
  <c r="BF45" i="10"/>
  <c r="BP159" i="16"/>
  <c r="BF7" i="10"/>
  <c r="BF10" i="10" s="1"/>
  <c r="BF11" i="10" s="1"/>
  <c r="BK157" i="16"/>
  <c r="BC103" i="10"/>
  <c r="BC81" i="10"/>
  <c r="BC87" i="10"/>
  <c r="BP5" i="16"/>
  <c r="BP10" i="16" s="1"/>
  <c r="BA112" i="10"/>
  <c r="BH3" i="10"/>
  <c r="BG166" i="10"/>
  <c r="BQ1" i="16"/>
  <c r="BG62" i="10"/>
  <c r="BG164" i="10"/>
  <c r="BG59" i="10"/>
  <c r="BG67" i="10"/>
  <c r="BG24" i="10" s="1"/>
  <c r="BG108" i="10"/>
  <c r="BG167" i="10"/>
  <c r="BG176" i="10" s="1"/>
  <c r="BG57" i="10"/>
  <c r="BG75" i="10"/>
  <c r="BG32" i="10" s="1"/>
  <c r="BG49" i="10"/>
  <c r="BG56" i="10"/>
  <c r="BG51" i="10"/>
  <c r="BG58" i="10"/>
  <c r="BG55" i="10"/>
  <c r="BG76" i="10"/>
  <c r="BG33" i="10" s="1"/>
  <c r="BG72" i="10"/>
  <c r="BG29" i="10" s="1"/>
  <c r="BG46" i="10"/>
  <c r="BG109" i="10"/>
  <c r="BG89" i="10"/>
  <c r="BG78" i="10"/>
  <c r="BG35" i="10" s="1"/>
  <c r="BG80" i="10"/>
  <c r="BG37" i="10" s="1"/>
  <c r="BG93" i="10"/>
  <c r="BG60" i="10"/>
  <c r="BG88" i="10"/>
  <c r="BG159" i="10"/>
  <c r="BG160" i="10"/>
  <c r="BG165" i="10"/>
  <c r="BG9" i="10"/>
  <c r="BG66" i="10"/>
  <c r="BG64" i="10"/>
  <c r="BG74" i="10"/>
  <c r="BG31" i="10" s="1"/>
  <c r="BG52" i="10"/>
  <c r="BG47" i="10"/>
  <c r="BG158" i="10"/>
  <c r="BG68" i="10"/>
  <c r="BG25" i="10" s="1"/>
  <c r="BG44" i="10"/>
  <c r="BG77" i="10"/>
  <c r="BG34" i="10" s="1"/>
  <c r="BG69" i="10"/>
  <c r="BG26" i="10" s="1"/>
  <c r="BG70" i="10"/>
  <c r="BG27" i="10" s="1"/>
  <c r="BG90" i="10"/>
  <c r="BG86" i="10"/>
  <c r="BG61" i="10"/>
  <c r="BG71" i="10"/>
  <c r="BG28" i="10" s="1"/>
  <c r="BG50" i="10"/>
  <c r="BG79" i="10"/>
  <c r="BG36" i="10" s="1"/>
  <c r="BG53" i="10"/>
  <c r="BG163" i="10"/>
  <c r="BG104" i="10"/>
  <c r="BG107" i="10"/>
  <c r="BG73" i="10"/>
  <c r="BG30" i="10" s="1"/>
  <c r="BG54" i="10"/>
  <c r="BG8" i="10"/>
  <c r="BG38" i="10"/>
  <c r="BG48" i="10"/>
  <c r="BG82" i="10"/>
  <c r="BG83" i="10"/>
  <c r="BG63" i="10"/>
  <c r="BF23" i="10"/>
  <c r="BF22" i="10" s="1"/>
  <c r="BF39" i="10" s="1"/>
  <c r="BF65" i="10"/>
  <c r="BE39" i="10"/>
  <c r="AJ68" i="16"/>
  <c r="AJ37" i="11"/>
  <c r="AL37" i="11"/>
  <c r="BX4" i="14"/>
  <c r="BG7" i="10" l="1"/>
  <c r="BG10" i="10" s="1"/>
  <c r="BQ159" i="23"/>
  <c r="M51" i="11"/>
  <c r="M52" i="11" s="1"/>
  <c r="M53" i="11" s="1"/>
  <c r="H51" i="11"/>
  <c r="J51" i="11"/>
  <c r="I51" i="11" s="1"/>
  <c r="K51" i="11" s="1"/>
  <c r="G52" i="11" s="1"/>
  <c r="BF20" i="10"/>
  <c r="BR1" i="23"/>
  <c r="BH6" i="10"/>
  <c r="BH12" i="10" s="1"/>
  <c r="BB96" i="10"/>
  <c r="BB98" i="10"/>
  <c r="BD103" i="10"/>
  <c r="BD105" i="10" s="1"/>
  <c r="BD112" i="10" s="1"/>
  <c r="BD81" i="10"/>
  <c r="BD84" i="10" s="1"/>
  <c r="BD95" i="10" s="1"/>
  <c r="BD96" i="10" s="1"/>
  <c r="BE16" i="10"/>
  <c r="BE41" i="10" s="1"/>
  <c r="BF14" i="10"/>
  <c r="BF13" i="10"/>
  <c r="BF15" i="10"/>
  <c r="BF100" i="10"/>
  <c r="BQ5" i="23"/>
  <c r="BQ10" i="23" s="1"/>
  <c r="BW6" i="14"/>
  <c r="BN8" i="6"/>
  <c r="BZ57" i="14"/>
  <c r="BL72" i="6"/>
  <c r="CR58" i="14"/>
  <c r="CS58" i="14" s="1"/>
  <c r="BM6" i="6"/>
  <c r="BY14" i="14"/>
  <c r="BM5" i="6"/>
  <c r="BX2" i="14"/>
  <c r="BX3" i="14" s="1"/>
  <c r="BM73" i="6" s="1"/>
  <c r="BM82" i="6" s="1"/>
  <c r="BY12" i="14"/>
  <c r="A59" i="15"/>
  <c r="E58" i="15"/>
  <c r="D58" i="15"/>
  <c r="F57" i="15"/>
  <c r="H57" i="15" s="1"/>
  <c r="BN146" i="6"/>
  <c r="BG18" i="10" s="1"/>
  <c r="BO129" i="6"/>
  <c r="BO116" i="6"/>
  <c r="BO135" i="6"/>
  <c r="BO110" i="6"/>
  <c r="BO90" i="6"/>
  <c r="BO109" i="6"/>
  <c r="BO138" i="6"/>
  <c r="BO111" i="6"/>
  <c r="BO99" i="6"/>
  <c r="BO123" i="6"/>
  <c r="BO128" i="6"/>
  <c r="BO91" i="6"/>
  <c r="BO137" i="6"/>
  <c r="BO102" i="6"/>
  <c r="BO134" i="6"/>
  <c r="BO127" i="6"/>
  <c r="BP84" i="6"/>
  <c r="BO98" i="6"/>
  <c r="BO125" i="6"/>
  <c r="BO89" i="6"/>
  <c r="BO126" i="6"/>
  <c r="BO86" i="6"/>
  <c r="BO117" i="6"/>
  <c r="BO104" i="6"/>
  <c r="BO118" i="6"/>
  <c r="BO140" i="6"/>
  <c r="BO124" i="6"/>
  <c r="BO93" i="6"/>
  <c r="BO92" i="6"/>
  <c r="BO136" i="6"/>
  <c r="BO139" i="6"/>
  <c r="BO100" i="6"/>
  <c r="BO88" i="6"/>
  <c r="BO101" i="6"/>
  <c r="BO87" i="6"/>
  <c r="BO112" i="6"/>
  <c r="BO103" i="6"/>
  <c r="D68" i="11"/>
  <c r="E69" i="11"/>
  <c r="AF67" i="11"/>
  <c r="AG68" i="11"/>
  <c r="AO67" i="11"/>
  <c r="BM7" i="6"/>
  <c r="BY17" i="14"/>
  <c r="BN147" i="6"/>
  <c r="BG19" i="10" s="1"/>
  <c r="R67" i="11"/>
  <c r="S68" i="11"/>
  <c r="AA67" i="11"/>
  <c r="BG168" i="10"/>
  <c r="BC174" i="10"/>
  <c r="BM157" i="23" s="1"/>
  <c r="BC105" i="10"/>
  <c r="BQ5" i="16"/>
  <c r="BQ10" i="16" s="1"/>
  <c r="BQ159" i="16"/>
  <c r="BI3" i="10"/>
  <c r="BH166" i="10"/>
  <c r="BR1" i="16"/>
  <c r="BH8" i="10"/>
  <c r="BH163" i="10"/>
  <c r="BH44" i="10"/>
  <c r="BH72" i="10"/>
  <c r="BH29" i="10" s="1"/>
  <c r="BH64" i="10"/>
  <c r="BH58" i="10"/>
  <c r="BH53" i="10"/>
  <c r="BH108" i="10"/>
  <c r="BH164" i="10"/>
  <c r="BH93" i="10"/>
  <c r="BH107" i="10"/>
  <c r="BH69" i="10"/>
  <c r="BH26" i="10" s="1"/>
  <c r="BH38" i="10"/>
  <c r="BH79" i="10"/>
  <c r="BH36" i="10" s="1"/>
  <c r="BH73" i="10"/>
  <c r="BH30" i="10" s="1"/>
  <c r="BH54" i="10"/>
  <c r="BH60" i="10"/>
  <c r="BH160" i="10"/>
  <c r="BH90" i="10"/>
  <c r="BH82" i="10"/>
  <c r="BH51" i="10"/>
  <c r="BH9" i="10"/>
  <c r="BH67" i="10"/>
  <c r="BH24" i="10" s="1"/>
  <c r="BH158" i="10"/>
  <c r="BH104" i="10"/>
  <c r="BH70" i="10"/>
  <c r="BH27" i="10" s="1"/>
  <c r="BH55" i="10"/>
  <c r="BH75" i="10"/>
  <c r="BH32" i="10" s="1"/>
  <c r="BH57" i="10"/>
  <c r="BH66" i="10"/>
  <c r="BH56" i="10"/>
  <c r="BH89" i="10"/>
  <c r="BH76" i="10"/>
  <c r="BH33" i="10" s="1"/>
  <c r="BH78" i="10"/>
  <c r="BH35" i="10" s="1"/>
  <c r="BH48" i="10"/>
  <c r="BH71" i="10"/>
  <c r="BH28" i="10" s="1"/>
  <c r="BH49" i="10"/>
  <c r="BH50" i="10"/>
  <c r="BH52" i="10"/>
  <c r="BH74" i="10"/>
  <c r="BH31" i="10" s="1"/>
  <c r="BH167" i="10"/>
  <c r="BH176" i="10" s="1"/>
  <c r="BH46" i="10"/>
  <c r="BH86" i="10"/>
  <c r="BH159" i="10"/>
  <c r="BH77" i="10"/>
  <c r="BH34" i="10" s="1"/>
  <c r="BH83" i="10"/>
  <c r="BH165" i="10"/>
  <c r="BH59" i="10"/>
  <c r="BH63" i="10"/>
  <c r="BH80" i="10"/>
  <c r="BH37" i="10" s="1"/>
  <c r="BH88" i="10"/>
  <c r="BH47" i="10"/>
  <c r="BH61" i="10"/>
  <c r="BH68" i="10"/>
  <c r="BH25" i="10" s="1"/>
  <c r="BH62" i="10"/>
  <c r="BH109" i="10"/>
  <c r="BG45" i="10"/>
  <c r="BC84" i="10"/>
  <c r="BA96" i="10"/>
  <c r="BA98" i="10"/>
  <c r="BK4" i="23" s="1"/>
  <c r="BK9" i="23" s="1"/>
  <c r="BK12" i="23" s="1"/>
  <c r="BG23" i="10"/>
  <c r="BG22" i="10" s="1"/>
  <c r="BG65" i="10"/>
  <c r="BG110" i="10"/>
  <c r="BC91" i="10"/>
  <c r="AK37" i="11"/>
  <c r="BY4" i="14"/>
  <c r="BG15" i="10" l="1"/>
  <c r="BG11" i="10"/>
  <c r="BR159" i="23"/>
  <c r="H52" i="11"/>
  <c r="J52" i="11"/>
  <c r="I52" i="11" s="1"/>
  <c r="K52" i="11" s="1"/>
  <c r="G53" i="11" s="1"/>
  <c r="BD174" i="10"/>
  <c r="BN157" i="23" s="1"/>
  <c r="BS1" i="23"/>
  <c r="BI6" i="10"/>
  <c r="BI12" i="10" s="1"/>
  <c r="BL4" i="23"/>
  <c r="BL9" i="23" s="1"/>
  <c r="BL12" i="23" s="1"/>
  <c r="BB101" i="10"/>
  <c r="BG13" i="10"/>
  <c r="BG14" i="10"/>
  <c r="BE81" i="10"/>
  <c r="BE84" i="10" s="1"/>
  <c r="BE87" i="10"/>
  <c r="BE91" i="10" s="1"/>
  <c r="BE103" i="10"/>
  <c r="BE105" i="10" s="1"/>
  <c r="BE112" i="10" s="1"/>
  <c r="F58" i="15"/>
  <c r="H58" i="15" s="1"/>
  <c r="AA68" i="11"/>
  <c r="BF16" i="10"/>
  <c r="BF41" i="10" s="1"/>
  <c r="BF81" i="10" s="1"/>
  <c r="AO68" i="11"/>
  <c r="BG20" i="10"/>
  <c r="BR5" i="23"/>
  <c r="BR10" i="23" s="1"/>
  <c r="BN7" i="6"/>
  <c r="BZ17" i="14"/>
  <c r="BN6" i="6"/>
  <c r="BZ14" i="14"/>
  <c r="BO147" i="6"/>
  <c r="BH19" i="10" s="1"/>
  <c r="E70" i="11"/>
  <c r="D69" i="11"/>
  <c r="AF68" i="11"/>
  <c r="AG69" i="11"/>
  <c r="BO8" i="6"/>
  <c r="CA57" i="14"/>
  <c r="CT58" i="14"/>
  <c r="BP117" i="6"/>
  <c r="BP91" i="6"/>
  <c r="BP116" i="6"/>
  <c r="BQ84" i="6"/>
  <c r="BP118" i="6"/>
  <c r="BP100" i="6"/>
  <c r="BP90" i="6"/>
  <c r="BP109" i="6"/>
  <c r="BP127" i="6"/>
  <c r="BP135" i="6"/>
  <c r="BP86" i="6"/>
  <c r="BP128" i="6"/>
  <c r="BP99" i="6"/>
  <c r="BP137" i="6"/>
  <c r="BP111" i="6"/>
  <c r="BP136" i="6"/>
  <c r="BP89" i="6"/>
  <c r="BP125" i="6"/>
  <c r="BP98" i="6"/>
  <c r="BP104" i="6"/>
  <c r="BP123" i="6"/>
  <c r="BP101" i="6"/>
  <c r="BP134" i="6"/>
  <c r="BP102" i="6"/>
  <c r="BP110" i="6"/>
  <c r="BP112" i="6"/>
  <c r="BP93" i="6"/>
  <c r="BP88" i="6"/>
  <c r="BP124" i="6"/>
  <c r="BP87" i="6"/>
  <c r="BP103" i="6"/>
  <c r="BP92" i="6"/>
  <c r="BP140" i="6"/>
  <c r="BP138" i="6"/>
  <c r="BP139" i="6"/>
  <c r="BP129" i="6"/>
  <c r="BP126" i="6"/>
  <c r="BX6" i="14"/>
  <c r="BG100" i="10"/>
  <c r="A60" i="15"/>
  <c r="D59" i="15"/>
  <c r="E59" i="15"/>
  <c r="BM72" i="6"/>
  <c r="R68" i="11"/>
  <c r="S69" i="11"/>
  <c r="BO146" i="6"/>
  <c r="BH18" i="10" s="1"/>
  <c r="BH100" i="10" s="1"/>
  <c r="BN5" i="6"/>
  <c r="BY2" i="14"/>
  <c r="BY3" i="14" s="1"/>
  <c r="BN73" i="6" s="1"/>
  <c r="BN82" i="6" s="1"/>
  <c r="BZ12" i="14"/>
  <c r="BD98" i="10"/>
  <c r="BN4" i="23" s="1"/>
  <c r="BA101" i="10"/>
  <c r="BB99" i="10"/>
  <c r="BA99" i="10"/>
  <c r="BH7" i="10"/>
  <c r="BH10" i="10" s="1"/>
  <c r="BH11" i="10" s="1"/>
  <c r="BH23" i="10"/>
  <c r="BH22" i="10" s="1"/>
  <c r="BH39" i="10" s="1"/>
  <c r="BH65" i="10"/>
  <c r="BC112" i="10"/>
  <c r="BC95" i="10"/>
  <c r="BR159" i="16"/>
  <c r="BS1" i="16"/>
  <c r="BJ3" i="10"/>
  <c r="BI166" i="10"/>
  <c r="BI93" i="10"/>
  <c r="BI48" i="10"/>
  <c r="BI80" i="10"/>
  <c r="BI37" i="10" s="1"/>
  <c r="BI90" i="10"/>
  <c r="BI59" i="10"/>
  <c r="BI75" i="10"/>
  <c r="BI32" i="10" s="1"/>
  <c r="BI74" i="10"/>
  <c r="BI31" i="10" s="1"/>
  <c r="BI89" i="10"/>
  <c r="BI88" i="10"/>
  <c r="BI163" i="10"/>
  <c r="BI64" i="10"/>
  <c r="BI56" i="10"/>
  <c r="BI79" i="10"/>
  <c r="BI36" i="10" s="1"/>
  <c r="BI49" i="10"/>
  <c r="BI71" i="10"/>
  <c r="BI28" i="10" s="1"/>
  <c r="BI66" i="10"/>
  <c r="BI53" i="10"/>
  <c r="BI60" i="10"/>
  <c r="BI54" i="10"/>
  <c r="BI159" i="10"/>
  <c r="BI44" i="10"/>
  <c r="BI51" i="10"/>
  <c r="BI107" i="10"/>
  <c r="BI55" i="10"/>
  <c r="BI82" i="10"/>
  <c r="BI50" i="10"/>
  <c r="BI164" i="10"/>
  <c r="BI9" i="10"/>
  <c r="BI108" i="10"/>
  <c r="BI86" i="10"/>
  <c r="BI165" i="10"/>
  <c r="BI57" i="10"/>
  <c r="BI70" i="10"/>
  <c r="BI27" i="10" s="1"/>
  <c r="BI160" i="10"/>
  <c r="BI104" i="10"/>
  <c r="BI76" i="10"/>
  <c r="BI33" i="10" s="1"/>
  <c r="BI167" i="10"/>
  <c r="BI176" i="10" s="1"/>
  <c r="BI72" i="10"/>
  <c r="BI29" i="10" s="1"/>
  <c r="BI47" i="10"/>
  <c r="BI68" i="10"/>
  <c r="BI25" i="10" s="1"/>
  <c r="BI61" i="10"/>
  <c r="BI38" i="10"/>
  <c r="BI77" i="10"/>
  <c r="BI34" i="10" s="1"/>
  <c r="BI62" i="10"/>
  <c r="BI78" i="10"/>
  <c r="BI35" i="10" s="1"/>
  <c r="BI63" i="10"/>
  <c r="BI83" i="10"/>
  <c r="BI46" i="10"/>
  <c r="BI73" i="10"/>
  <c r="BI30" i="10" s="1"/>
  <c r="BI69" i="10"/>
  <c r="BI26" i="10" s="1"/>
  <c r="BI158" i="10"/>
  <c r="BI8" i="10"/>
  <c r="BI109" i="10"/>
  <c r="BI58" i="10"/>
  <c r="BI67" i="10"/>
  <c r="BI24" i="10" s="1"/>
  <c r="BI52" i="10"/>
  <c r="BH45" i="10"/>
  <c r="BM157" i="16"/>
  <c r="BR5" i="16"/>
  <c r="BR10" i="16" s="1"/>
  <c r="BH110" i="10"/>
  <c r="BH168" i="10"/>
  <c r="BG39" i="10"/>
  <c r="AM37" i="11"/>
  <c r="AI38" i="11" s="1"/>
  <c r="AL38" i="11" s="1"/>
  <c r="BZ4" i="14"/>
  <c r="BI7" i="10" l="1"/>
  <c r="BI10" i="10" s="1"/>
  <c r="BS159" i="23"/>
  <c r="BN9" i="23"/>
  <c r="BN12" i="23" s="1"/>
  <c r="H53" i="11"/>
  <c r="J53" i="11"/>
  <c r="I53" i="11" s="1"/>
  <c r="K53" i="11" s="1"/>
  <c r="G54" i="11" s="1"/>
  <c r="BN157" i="16"/>
  <c r="BT1" i="23"/>
  <c r="BJ6" i="10"/>
  <c r="BJ12" i="10" s="1"/>
  <c r="BE95" i="10"/>
  <c r="BE96" i="10" s="1"/>
  <c r="BS5" i="23"/>
  <c r="BS10" i="23" s="1"/>
  <c r="BE174" i="10"/>
  <c r="BO157" i="23" s="1"/>
  <c r="BG16" i="10"/>
  <c r="BG41" i="10" s="1"/>
  <c r="BF103" i="10"/>
  <c r="BF174" i="10" s="1"/>
  <c r="BP157" i="23" s="1"/>
  <c r="BF87" i="10"/>
  <c r="BF91" i="10" s="1"/>
  <c r="BH13" i="10"/>
  <c r="BH14" i="10"/>
  <c r="BH15" i="10"/>
  <c r="F59" i="15"/>
  <c r="H59" i="15" s="1"/>
  <c r="BY6" i="14"/>
  <c r="BO5" i="6"/>
  <c r="BZ2" i="14"/>
  <c r="BZ3" i="14" s="1"/>
  <c r="BO73" i="6" s="1"/>
  <c r="BO82" i="6" s="1"/>
  <c r="CA12" i="14"/>
  <c r="AF69" i="11"/>
  <c r="AG70" i="11"/>
  <c r="AO69" i="11"/>
  <c r="S70" i="11"/>
  <c r="R69" i="11"/>
  <c r="AA69" i="11"/>
  <c r="BQ139" i="6"/>
  <c r="BQ112" i="6"/>
  <c r="BQ89" i="6"/>
  <c r="BQ90" i="6"/>
  <c r="BQ134" i="6"/>
  <c r="BQ129" i="6"/>
  <c r="BQ110" i="6"/>
  <c r="BQ117" i="6"/>
  <c r="BR84" i="6"/>
  <c r="BQ98" i="6"/>
  <c r="BQ126" i="6"/>
  <c r="BQ92" i="6"/>
  <c r="BQ123" i="6"/>
  <c r="BQ138" i="6"/>
  <c r="BQ91" i="6"/>
  <c r="BQ109" i="6"/>
  <c r="BQ124" i="6"/>
  <c r="BQ116" i="6"/>
  <c r="BQ111" i="6"/>
  <c r="BQ103" i="6"/>
  <c r="BQ86" i="6"/>
  <c r="BQ99" i="6"/>
  <c r="BQ102" i="6"/>
  <c r="BQ128" i="6"/>
  <c r="BQ125" i="6"/>
  <c r="BQ87" i="6"/>
  <c r="BQ93" i="6"/>
  <c r="BQ118" i="6"/>
  <c r="BQ140" i="6"/>
  <c r="BQ100" i="6"/>
  <c r="BQ135" i="6"/>
  <c r="BQ137" i="6"/>
  <c r="BQ101" i="6"/>
  <c r="BQ136" i="6"/>
  <c r="BQ127" i="6"/>
  <c r="BQ104" i="6"/>
  <c r="BQ88" i="6"/>
  <c r="BO6" i="6"/>
  <c r="CA14" i="14"/>
  <c r="BN72" i="6"/>
  <c r="CU58" i="14"/>
  <c r="CV58" i="14" s="1"/>
  <c r="CW58" i="14" s="1"/>
  <c r="CX58" i="14" s="1"/>
  <c r="CY58" i="14" s="1"/>
  <c r="CZ58" i="14" s="1"/>
  <c r="DA58" i="14" s="1"/>
  <c r="DB58" i="14" s="1"/>
  <c r="BO7" i="6"/>
  <c r="CA17" i="14"/>
  <c r="BH20" i="10"/>
  <c r="BP147" i="6"/>
  <c r="BI19" i="10" s="1"/>
  <c r="A61" i="15"/>
  <c r="D60" i="15"/>
  <c r="E60" i="15"/>
  <c r="BP146" i="6"/>
  <c r="BI18" i="10" s="1"/>
  <c r="BP8" i="6"/>
  <c r="CB57" i="14"/>
  <c r="D70" i="11"/>
  <c r="E71" i="11"/>
  <c r="BD101" i="10"/>
  <c r="BI168" i="10"/>
  <c r="BS5" i="16"/>
  <c r="BS10" i="16" s="1"/>
  <c r="BI23" i="10"/>
  <c r="BI22" i="10" s="1"/>
  <c r="BI39" i="10" s="1"/>
  <c r="BI65" i="10"/>
  <c r="BF84" i="10"/>
  <c r="BK3" i="10"/>
  <c r="BT1" i="16"/>
  <c r="BJ166" i="10"/>
  <c r="BJ80" i="10"/>
  <c r="BJ37" i="10" s="1"/>
  <c r="BJ53" i="10"/>
  <c r="BJ66" i="10"/>
  <c r="BJ61" i="10"/>
  <c r="BJ79" i="10"/>
  <c r="BJ36" i="10" s="1"/>
  <c r="BJ47" i="10"/>
  <c r="BJ54" i="10"/>
  <c r="BJ70" i="10"/>
  <c r="BJ27" i="10" s="1"/>
  <c r="BJ55" i="10"/>
  <c r="BJ63" i="10"/>
  <c r="BJ78" i="10"/>
  <c r="BJ35" i="10" s="1"/>
  <c r="BJ160" i="10"/>
  <c r="BJ44" i="10"/>
  <c r="BJ159" i="10"/>
  <c r="BJ167" i="10"/>
  <c r="BJ176" i="10" s="1"/>
  <c r="BJ62" i="10"/>
  <c r="BJ74" i="10"/>
  <c r="BJ31" i="10" s="1"/>
  <c r="BJ75" i="10"/>
  <c r="BJ32" i="10" s="1"/>
  <c r="BJ107" i="10"/>
  <c r="BJ158" i="10"/>
  <c r="BJ49" i="10"/>
  <c r="BJ71" i="10"/>
  <c r="BJ28" i="10" s="1"/>
  <c r="BJ9" i="10"/>
  <c r="BJ82" i="10"/>
  <c r="BJ52" i="10"/>
  <c r="BJ164" i="10"/>
  <c r="BJ93" i="10"/>
  <c r="BJ58" i="10"/>
  <c r="BJ50" i="10"/>
  <c r="BJ46" i="10"/>
  <c r="BJ68" i="10"/>
  <c r="BJ25" i="10" s="1"/>
  <c r="BJ165" i="10"/>
  <c r="BJ59" i="10"/>
  <c r="BJ8" i="10"/>
  <c r="BJ104" i="10"/>
  <c r="BJ90" i="10"/>
  <c r="BJ109" i="10"/>
  <c r="BJ86" i="10"/>
  <c r="BJ56" i="10"/>
  <c r="BJ38" i="10"/>
  <c r="BJ88" i="10"/>
  <c r="BJ77" i="10"/>
  <c r="BJ34" i="10" s="1"/>
  <c r="BJ72" i="10"/>
  <c r="BJ29" i="10" s="1"/>
  <c r="BJ83" i="10"/>
  <c r="BJ108" i="10"/>
  <c r="BJ73" i="10"/>
  <c r="BJ30" i="10" s="1"/>
  <c r="BJ51" i="10"/>
  <c r="BJ69" i="10"/>
  <c r="BJ26" i="10" s="1"/>
  <c r="BJ89" i="10"/>
  <c r="BJ60" i="10"/>
  <c r="BJ163" i="10"/>
  <c r="BJ67" i="10"/>
  <c r="BJ24" i="10" s="1"/>
  <c r="BJ64" i="10"/>
  <c r="BJ48" i="10"/>
  <c r="BJ57" i="10"/>
  <c r="BJ76" i="10"/>
  <c r="BJ33" i="10" s="1"/>
  <c r="BC96" i="10"/>
  <c r="BC98" i="10"/>
  <c r="BM4" i="23" s="1"/>
  <c r="BM9" i="23" s="1"/>
  <c r="BM12" i="23" s="1"/>
  <c r="BI45" i="10"/>
  <c r="BS159" i="16"/>
  <c r="BI110" i="10"/>
  <c r="AK76" i="16"/>
  <c r="AJ38" i="11"/>
  <c r="CA4" i="14"/>
  <c r="BI13" i="10" l="1"/>
  <c r="BI11" i="10"/>
  <c r="BT159" i="23"/>
  <c r="M54" i="11"/>
  <c r="M55" i="11" s="1"/>
  <c r="M56" i="11" s="1"/>
  <c r="M57" i="11" s="1"/>
  <c r="M58" i="11" s="1"/>
  <c r="M59" i="11" s="1"/>
  <c r="M60" i="11" s="1"/>
  <c r="M61" i="11" s="1"/>
  <c r="J54" i="11"/>
  <c r="H54" i="11"/>
  <c r="BE98" i="10"/>
  <c r="BO4" i="23" s="1"/>
  <c r="BO9" i="23" s="1"/>
  <c r="BO12" i="23" s="1"/>
  <c r="BF105" i="10"/>
  <c r="BF112" i="10" s="1"/>
  <c r="BJ7" i="10"/>
  <c r="BJ10" i="10" s="1"/>
  <c r="BJ11" i="10" s="1"/>
  <c r="BU1" i="23"/>
  <c r="BK6" i="10"/>
  <c r="BK12" i="10" s="1"/>
  <c r="BI15" i="10"/>
  <c r="BO157" i="16"/>
  <c r="BI14" i="10"/>
  <c r="BG87" i="10"/>
  <c r="BG91" i="10" s="1"/>
  <c r="BG81" i="10"/>
  <c r="BG84" i="10" s="1"/>
  <c r="BG103" i="10"/>
  <c r="BG105" i="10" s="1"/>
  <c r="BG112" i="10" s="1"/>
  <c r="BI20" i="10"/>
  <c r="BI100" i="10"/>
  <c r="BH16" i="10"/>
  <c r="BH41" i="10" s="1"/>
  <c r="BZ6" i="14"/>
  <c r="BT5" i="23"/>
  <c r="BT10" i="23" s="1"/>
  <c r="R58" i="14"/>
  <c r="R70" i="11"/>
  <c r="S71" i="11"/>
  <c r="AA70" i="11"/>
  <c r="BO72" i="6"/>
  <c r="AF70" i="11"/>
  <c r="AG71" i="11"/>
  <c r="AO70" i="11"/>
  <c r="BR138" i="6"/>
  <c r="BR91" i="6"/>
  <c r="BR135" i="6"/>
  <c r="BR110" i="6"/>
  <c r="BR109" i="6"/>
  <c r="BR136" i="6"/>
  <c r="BR102" i="6"/>
  <c r="BR88" i="6"/>
  <c r="BR118" i="6"/>
  <c r="BR89" i="6"/>
  <c r="BR98" i="6"/>
  <c r="BR128" i="6"/>
  <c r="BR92" i="6"/>
  <c r="BR139" i="6"/>
  <c r="BS84" i="6"/>
  <c r="BR127" i="6"/>
  <c r="BR93" i="6"/>
  <c r="BR125" i="6"/>
  <c r="BR124" i="6"/>
  <c r="BR134" i="6"/>
  <c r="BR112" i="6"/>
  <c r="BR123" i="6"/>
  <c r="BR116" i="6"/>
  <c r="BR140" i="6"/>
  <c r="BR87" i="6"/>
  <c r="BR129" i="6"/>
  <c r="BR126" i="6"/>
  <c r="BR104" i="6"/>
  <c r="BR99" i="6"/>
  <c r="BR101" i="6"/>
  <c r="BR100" i="6"/>
  <c r="BR117" i="6"/>
  <c r="BR86" i="6"/>
  <c r="BR137" i="6"/>
  <c r="BR90" i="6"/>
  <c r="BR103" i="6"/>
  <c r="BR111" i="6"/>
  <c r="F60" i="15"/>
  <c r="H60" i="15" s="1"/>
  <c r="BP5" i="6"/>
  <c r="CA2" i="14"/>
  <c r="CA3" i="14" s="1"/>
  <c r="BP73" i="6" s="1"/>
  <c r="BP82" i="6" s="1"/>
  <c r="CB12" i="14"/>
  <c r="BQ8" i="6"/>
  <c r="CC57" i="14"/>
  <c r="D61" i="15"/>
  <c r="A62" i="15"/>
  <c r="E61" i="15"/>
  <c r="BQ146" i="6"/>
  <c r="BJ18" i="10" s="1"/>
  <c r="BJ100" i="10" s="1"/>
  <c r="D71" i="11"/>
  <c r="E72" i="11"/>
  <c r="BP7" i="6"/>
  <c r="CB17" i="14"/>
  <c r="BQ147" i="6"/>
  <c r="BJ19" i="10" s="1"/>
  <c r="BP6" i="6"/>
  <c r="CB14" i="14"/>
  <c r="BT5" i="16"/>
  <c r="BT10" i="16" s="1"/>
  <c r="BF95" i="10"/>
  <c r="BJ110" i="10"/>
  <c r="BP157" i="16"/>
  <c r="BU1" i="16"/>
  <c r="BL3" i="10"/>
  <c r="BK166" i="10"/>
  <c r="BK64" i="10"/>
  <c r="BK167" i="10"/>
  <c r="BK176" i="10" s="1"/>
  <c r="BK59" i="10"/>
  <c r="BK72" i="10"/>
  <c r="BK29" i="10" s="1"/>
  <c r="BK56" i="10"/>
  <c r="BK79" i="10"/>
  <c r="BK36" i="10" s="1"/>
  <c r="BK63" i="10"/>
  <c r="BK47" i="10"/>
  <c r="BK73" i="10"/>
  <c r="BK30" i="10" s="1"/>
  <c r="BK82" i="10"/>
  <c r="BK46" i="10"/>
  <c r="BK165" i="10"/>
  <c r="BK54" i="10"/>
  <c r="BK8" i="10"/>
  <c r="BK50" i="10"/>
  <c r="BK71" i="10"/>
  <c r="BK28" i="10" s="1"/>
  <c r="BK9" i="10"/>
  <c r="BK158" i="10"/>
  <c r="BK74" i="10"/>
  <c r="BK31" i="10" s="1"/>
  <c r="BK164" i="10"/>
  <c r="BK58" i="10"/>
  <c r="BK109" i="10"/>
  <c r="BK60" i="10"/>
  <c r="BK107" i="10"/>
  <c r="BK70" i="10"/>
  <c r="BK27" i="10" s="1"/>
  <c r="BK68" i="10"/>
  <c r="BK25" i="10" s="1"/>
  <c r="BK90" i="10"/>
  <c r="BK83" i="10"/>
  <c r="BK44" i="10"/>
  <c r="BK93" i="10"/>
  <c r="BK86" i="10"/>
  <c r="BK57" i="10"/>
  <c r="BK104" i="10"/>
  <c r="BK61" i="10"/>
  <c r="BK62" i="10"/>
  <c r="BK80" i="10"/>
  <c r="BK37" i="10" s="1"/>
  <c r="BK75" i="10"/>
  <c r="BK32" i="10" s="1"/>
  <c r="BK160" i="10"/>
  <c r="BK76" i="10"/>
  <c r="BK33" i="10" s="1"/>
  <c r="BK159" i="10"/>
  <c r="BK69" i="10"/>
  <c r="BK26" i="10" s="1"/>
  <c r="BK55" i="10"/>
  <c r="BK108" i="10"/>
  <c r="BK49" i="10"/>
  <c r="BK67" i="10"/>
  <c r="BK24" i="10" s="1"/>
  <c r="BK52" i="10"/>
  <c r="BK77" i="10"/>
  <c r="BK34" i="10" s="1"/>
  <c r="BK89" i="10"/>
  <c r="BK48" i="10"/>
  <c r="BK38" i="10"/>
  <c r="BK88" i="10"/>
  <c r="BK78" i="10"/>
  <c r="BK35" i="10" s="1"/>
  <c r="BK66" i="10"/>
  <c r="BK51" i="10"/>
  <c r="BK53" i="10"/>
  <c r="BK163" i="10"/>
  <c r="BJ23" i="10"/>
  <c r="BJ22" i="10" s="1"/>
  <c r="BJ39" i="10" s="1"/>
  <c r="BJ65" i="10"/>
  <c r="BT159" i="16"/>
  <c r="BJ168" i="10"/>
  <c r="BJ45" i="10"/>
  <c r="BC101" i="10"/>
  <c r="BC99" i="10"/>
  <c r="BD99" i="10"/>
  <c r="AK68" i="16"/>
  <c r="AK38" i="11"/>
  <c r="AJ11" i="11"/>
  <c r="CB4" i="14"/>
  <c r="BU159" i="23" l="1"/>
  <c r="I54" i="11"/>
  <c r="K54" i="11" s="1"/>
  <c r="G55" i="11" s="1"/>
  <c r="H55" i="11" s="1"/>
  <c r="J55" i="11"/>
  <c r="BE99" i="10"/>
  <c r="BE101" i="10"/>
  <c r="BK7" i="10"/>
  <c r="BK10" i="10" s="1"/>
  <c r="BK11" i="10" s="1"/>
  <c r="BG174" i="10"/>
  <c r="BQ157" i="23" s="1"/>
  <c r="BV1" i="23"/>
  <c r="BL6" i="10"/>
  <c r="BL12" i="10" s="1"/>
  <c r="BG95" i="10"/>
  <c r="BG96" i="10" s="1"/>
  <c r="BI16" i="10"/>
  <c r="BI41" i="10" s="1"/>
  <c r="BI87" i="10" s="1"/>
  <c r="BI91" i="10" s="1"/>
  <c r="BJ20" i="10"/>
  <c r="BH81" i="10"/>
  <c r="BH84" i="10" s="1"/>
  <c r="BH87" i="10"/>
  <c r="BH91" i="10" s="1"/>
  <c r="BH103" i="10"/>
  <c r="BH105" i="10" s="1"/>
  <c r="BH112" i="10" s="1"/>
  <c r="F61" i="15"/>
  <c r="H61" i="15" s="1"/>
  <c r="BJ14" i="10"/>
  <c r="BJ13" i="10"/>
  <c r="BJ15" i="10"/>
  <c r="BP72" i="6"/>
  <c r="BU5" i="23"/>
  <c r="BU10" i="23" s="1"/>
  <c r="BR147" i="6"/>
  <c r="BK19" i="10" s="1"/>
  <c r="A63" i="15"/>
  <c r="D62" i="15"/>
  <c r="E62" i="15"/>
  <c r="BQ6" i="6"/>
  <c r="CC14" i="14"/>
  <c r="BR8" i="6"/>
  <c r="CD57" i="14"/>
  <c r="BS124" i="6"/>
  <c r="BS103" i="6"/>
  <c r="BS126" i="6"/>
  <c r="BS99" i="6"/>
  <c r="BS109" i="6"/>
  <c r="BS137" i="6"/>
  <c r="BS101" i="6"/>
  <c r="BS98" i="6"/>
  <c r="BS110" i="6"/>
  <c r="BS87" i="6"/>
  <c r="BS127" i="6"/>
  <c r="BS92" i="6"/>
  <c r="BS90" i="6"/>
  <c r="BS134" i="6"/>
  <c r="BS116" i="6"/>
  <c r="BS123" i="6"/>
  <c r="BS129" i="6"/>
  <c r="BS128" i="6"/>
  <c r="BS117" i="6"/>
  <c r="BS112" i="6"/>
  <c r="BS118" i="6"/>
  <c r="BS136" i="6"/>
  <c r="BS88" i="6"/>
  <c r="BS135" i="6"/>
  <c r="BT84" i="6"/>
  <c r="BS138" i="6"/>
  <c r="BS140" i="6"/>
  <c r="BS91" i="6"/>
  <c r="BS139" i="6"/>
  <c r="BS125" i="6"/>
  <c r="BS102" i="6"/>
  <c r="BS104" i="6"/>
  <c r="BS111" i="6"/>
  <c r="BS86" i="6"/>
  <c r="BS89" i="6"/>
  <c r="BS100" i="6"/>
  <c r="BS93" i="6"/>
  <c r="BQ7" i="6"/>
  <c r="CC17" i="14"/>
  <c r="R71" i="11"/>
  <c r="S72" i="11"/>
  <c r="AA71" i="11"/>
  <c r="D72" i="11"/>
  <c r="E73" i="11"/>
  <c r="BQ5" i="6"/>
  <c r="CB2" i="14"/>
  <c r="CB3" i="14" s="1"/>
  <c r="BQ73" i="6" s="1"/>
  <c r="BQ82" i="6" s="1"/>
  <c r="CC12" i="14"/>
  <c r="CA6" i="14"/>
  <c r="DC58" i="14"/>
  <c r="DD58" i="14" s="1"/>
  <c r="DE58" i="14" s="1"/>
  <c r="DF58" i="14" s="1"/>
  <c r="DG58" i="14" s="1"/>
  <c r="DH58" i="14" s="1"/>
  <c r="DI58" i="14" s="1"/>
  <c r="AF71" i="11"/>
  <c r="AG72" i="11"/>
  <c r="AO71" i="11"/>
  <c r="BR146" i="6"/>
  <c r="BK18" i="10" s="1"/>
  <c r="BK110" i="10"/>
  <c r="BK23" i="10"/>
  <c r="BK22" i="10" s="1"/>
  <c r="BK39" i="10" s="1"/>
  <c r="BK65" i="10"/>
  <c r="BU159" i="16"/>
  <c r="BF96" i="10"/>
  <c r="BF98" i="10"/>
  <c r="BP4" i="23" s="1"/>
  <c r="BP9" i="23" s="1"/>
  <c r="BP12" i="23" s="1"/>
  <c r="BK45" i="10"/>
  <c r="BU5" i="16"/>
  <c r="BU10" i="16" s="1"/>
  <c r="BK168" i="10"/>
  <c r="BV1" i="16"/>
  <c r="BL166" i="10"/>
  <c r="BM3" i="10"/>
  <c r="BL49" i="10"/>
  <c r="BL160" i="10"/>
  <c r="BL86" i="10"/>
  <c r="BL55" i="10"/>
  <c r="BL38" i="10"/>
  <c r="BL64" i="10"/>
  <c r="BL67" i="10"/>
  <c r="BL24" i="10" s="1"/>
  <c r="BL61" i="10"/>
  <c r="BL62" i="10"/>
  <c r="BL79" i="10"/>
  <c r="BL36" i="10" s="1"/>
  <c r="BL59" i="10"/>
  <c r="BL44" i="10"/>
  <c r="BL107" i="10"/>
  <c r="BL69" i="10"/>
  <c r="BL26" i="10" s="1"/>
  <c r="BL77" i="10"/>
  <c r="BL34" i="10" s="1"/>
  <c r="BL159" i="10"/>
  <c r="BL53" i="10"/>
  <c r="BL75" i="10"/>
  <c r="BL32" i="10" s="1"/>
  <c r="BL88" i="10"/>
  <c r="BL50" i="10"/>
  <c r="BL104" i="10"/>
  <c r="BL52" i="10"/>
  <c r="BL165" i="10"/>
  <c r="BL58" i="10"/>
  <c r="BL47" i="10"/>
  <c r="BL89" i="10"/>
  <c r="BL76" i="10"/>
  <c r="BL33" i="10" s="1"/>
  <c r="BL51" i="10"/>
  <c r="BL54" i="10"/>
  <c r="BL68" i="10"/>
  <c r="BL25" i="10" s="1"/>
  <c r="BL57" i="10"/>
  <c r="BL70" i="10"/>
  <c r="BL27" i="10" s="1"/>
  <c r="BL74" i="10"/>
  <c r="BL31" i="10" s="1"/>
  <c r="BL82" i="10"/>
  <c r="BL164" i="10"/>
  <c r="BL46" i="10"/>
  <c r="BL71" i="10"/>
  <c r="BL28" i="10" s="1"/>
  <c r="BL60" i="10"/>
  <c r="BL90" i="10"/>
  <c r="BL163" i="10"/>
  <c r="BL78" i="10"/>
  <c r="BL35" i="10" s="1"/>
  <c r="BL63" i="10"/>
  <c r="BL109" i="10"/>
  <c r="BL108" i="10"/>
  <c r="BL73" i="10"/>
  <c r="BL30" i="10" s="1"/>
  <c r="BL66" i="10"/>
  <c r="BL167" i="10"/>
  <c r="BL176" i="10" s="1"/>
  <c r="BL9" i="10"/>
  <c r="BL48" i="10"/>
  <c r="BL158" i="10"/>
  <c r="BL80" i="10"/>
  <c r="BL37" i="10" s="1"/>
  <c r="BL72" i="10"/>
  <c r="BL29" i="10" s="1"/>
  <c r="BL83" i="10"/>
  <c r="BL93" i="10"/>
  <c r="BL8" i="10"/>
  <c r="BL56" i="10"/>
  <c r="AM38" i="11"/>
  <c r="AK11" i="11"/>
  <c r="CC4" i="14"/>
  <c r="BV159" i="23" l="1"/>
  <c r="BL7" i="10"/>
  <c r="BL10" i="10" s="1"/>
  <c r="I55" i="11"/>
  <c r="K55" i="11" s="1"/>
  <c r="G56" i="11" s="1"/>
  <c r="BQ157" i="16"/>
  <c r="BG98" i="10"/>
  <c r="BQ4" i="23" s="1"/>
  <c r="BQ9" i="23" s="1"/>
  <c r="BQ12" i="23" s="1"/>
  <c r="BW1" i="23"/>
  <c r="BM6" i="10"/>
  <c r="BM12" i="10" s="1"/>
  <c r="BH174" i="10"/>
  <c r="BR157" i="23" s="1"/>
  <c r="BI103" i="10"/>
  <c r="BI105" i="10" s="1"/>
  <c r="BI112" i="10" s="1"/>
  <c r="BI81" i="10"/>
  <c r="BI84" i="10" s="1"/>
  <c r="BI95" i="10" s="1"/>
  <c r="BI96" i="10" s="1"/>
  <c r="BK20" i="10"/>
  <c r="BJ16" i="10"/>
  <c r="BJ41" i="10" s="1"/>
  <c r="BJ87" i="10" s="1"/>
  <c r="BK13" i="10"/>
  <c r="BK15" i="10"/>
  <c r="BK14" i="10"/>
  <c r="F62" i="15"/>
  <c r="H62" i="15" s="1"/>
  <c r="BS146" i="6"/>
  <c r="BL18" i="10" s="1"/>
  <c r="BQ72" i="6"/>
  <c r="BV5" i="23"/>
  <c r="BV10" i="23" s="1"/>
  <c r="R72" i="11"/>
  <c r="S73" i="11"/>
  <c r="AA72" i="11"/>
  <c r="BK100" i="10"/>
  <c r="BR6" i="6"/>
  <c r="CD14" i="14"/>
  <c r="BR5" i="6"/>
  <c r="CC2" i="14"/>
  <c r="CC3" i="14" s="1"/>
  <c r="BR73" i="6" s="1"/>
  <c r="BR82" i="6" s="1"/>
  <c r="CD12" i="14"/>
  <c r="CB6" i="14"/>
  <c r="BS147" i="6"/>
  <c r="BL19" i="10" s="1"/>
  <c r="BR7" i="6"/>
  <c r="CD17" i="14"/>
  <c r="D63" i="15"/>
  <c r="E63" i="15"/>
  <c r="A64" i="15"/>
  <c r="AF72" i="11"/>
  <c r="AG73" i="11"/>
  <c r="AO72" i="11"/>
  <c r="D73" i="11"/>
  <c r="E74" i="11"/>
  <c r="BS8" i="6"/>
  <c r="P57" i="14"/>
  <c r="BT137" i="6"/>
  <c r="BT103" i="6"/>
  <c r="BT126" i="6"/>
  <c r="BT100" i="6"/>
  <c r="BT140" i="6"/>
  <c r="BT118" i="6"/>
  <c r="BT91" i="6"/>
  <c r="BT109" i="6"/>
  <c r="BT136" i="6"/>
  <c r="BT89" i="6"/>
  <c r="BT111" i="6"/>
  <c r="BT124" i="6"/>
  <c r="BT116" i="6"/>
  <c r="BT125" i="6"/>
  <c r="BT104" i="6"/>
  <c r="BT101" i="6"/>
  <c r="BT110" i="6"/>
  <c r="BT98" i="6"/>
  <c r="BT129" i="6"/>
  <c r="BU84" i="6"/>
  <c r="BT134" i="6"/>
  <c r="BT128" i="6"/>
  <c r="BT102" i="6"/>
  <c r="BT138" i="6"/>
  <c r="BT87" i="6"/>
  <c r="BT139" i="6"/>
  <c r="BT117" i="6"/>
  <c r="BT88" i="6"/>
  <c r="BT90" i="6"/>
  <c r="BT86" i="6"/>
  <c r="BT123" i="6"/>
  <c r="BT93" i="6"/>
  <c r="BT127" i="6"/>
  <c r="BT135" i="6"/>
  <c r="BT99" i="6"/>
  <c r="BT112" i="6"/>
  <c r="BT92" i="6"/>
  <c r="BL110" i="10"/>
  <c r="BF101" i="10"/>
  <c r="BF99" i="10"/>
  <c r="BV5" i="16"/>
  <c r="BV10" i="16" s="1"/>
  <c r="BL45" i="10"/>
  <c r="BH95" i="10"/>
  <c r="BL23" i="10"/>
  <c r="BL22" i="10" s="1"/>
  <c r="BL39" i="10" s="1"/>
  <c r="BL65" i="10"/>
  <c r="BN3" i="10"/>
  <c r="BW1" i="16"/>
  <c r="BM166" i="10"/>
  <c r="BM88" i="10"/>
  <c r="BM53" i="10"/>
  <c r="BM90" i="10"/>
  <c r="BM107" i="10"/>
  <c r="BM58" i="10"/>
  <c r="BM70" i="10"/>
  <c r="BM27" i="10" s="1"/>
  <c r="BM167" i="10"/>
  <c r="BM176" i="10" s="1"/>
  <c r="BM77" i="10"/>
  <c r="BM34" i="10" s="1"/>
  <c r="BM56" i="10"/>
  <c r="BM67" i="10"/>
  <c r="BM24" i="10" s="1"/>
  <c r="BM48" i="10"/>
  <c r="BM76" i="10"/>
  <c r="BM33" i="10" s="1"/>
  <c r="BM59" i="10"/>
  <c r="BM47" i="10"/>
  <c r="BM66" i="10"/>
  <c r="BM158" i="10"/>
  <c r="BM165" i="10"/>
  <c r="BM62" i="10"/>
  <c r="BM73" i="10"/>
  <c r="BM30" i="10" s="1"/>
  <c r="BM159" i="10"/>
  <c r="BM108" i="10"/>
  <c r="BM68" i="10"/>
  <c r="BM25" i="10" s="1"/>
  <c r="BM93" i="10"/>
  <c r="BM51" i="10"/>
  <c r="BM8" i="10"/>
  <c r="BM50" i="10"/>
  <c r="BM164" i="10"/>
  <c r="BM61" i="10"/>
  <c r="BM80" i="10"/>
  <c r="BM9" i="10"/>
  <c r="BM44" i="10"/>
  <c r="BM78" i="10"/>
  <c r="BM35" i="10" s="1"/>
  <c r="BM52" i="10"/>
  <c r="BM163" i="10"/>
  <c r="BM38" i="10"/>
  <c r="BM54" i="10"/>
  <c r="BM72" i="10"/>
  <c r="BM29" i="10" s="1"/>
  <c r="BM75" i="10"/>
  <c r="BM32" i="10" s="1"/>
  <c r="BM89" i="10"/>
  <c r="BM64" i="10"/>
  <c r="BM82" i="10"/>
  <c r="BM74" i="10"/>
  <c r="BM31" i="10" s="1"/>
  <c r="BM55" i="10"/>
  <c r="BM104" i="10"/>
  <c r="BM86" i="10"/>
  <c r="BM79" i="10"/>
  <c r="BM36" i="10" s="1"/>
  <c r="BM46" i="10"/>
  <c r="BM69" i="10"/>
  <c r="BM26" i="10" s="1"/>
  <c r="BM109" i="10"/>
  <c r="BM160" i="10"/>
  <c r="BM83" i="10"/>
  <c r="BM57" i="10"/>
  <c r="BM49" i="10"/>
  <c r="BM63" i="10"/>
  <c r="BM60" i="10"/>
  <c r="BM71" i="10"/>
  <c r="BM28" i="10" s="1"/>
  <c r="BV159" i="16"/>
  <c r="BL168" i="10"/>
  <c r="DJ58" i="14"/>
  <c r="CD4" i="14"/>
  <c r="BL15" i="10" l="1"/>
  <c r="BL11" i="10"/>
  <c r="BW159" i="23"/>
  <c r="H56" i="11"/>
  <c r="J56" i="11"/>
  <c r="BR157" i="16"/>
  <c r="BG99" i="10"/>
  <c r="BG101" i="10"/>
  <c r="BL13" i="10"/>
  <c r="BL20" i="10"/>
  <c r="BX1" i="23"/>
  <c r="BN6" i="10"/>
  <c r="BN12" i="10" s="1"/>
  <c r="BI98" i="10"/>
  <c r="BS4" i="23" s="1"/>
  <c r="BI174" i="10"/>
  <c r="BS157" i="23" s="1"/>
  <c r="BL14" i="10"/>
  <c r="BL100" i="10"/>
  <c r="BJ103" i="10"/>
  <c r="BJ105" i="10" s="1"/>
  <c r="BJ81" i="10"/>
  <c r="BJ84" i="10" s="1"/>
  <c r="BK16" i="10"/>
  <c r="BK41" i="10" s="1"/>
  <c r="BK87" i="10" s="1"/>
  <c r="BK91" i="10" s="1"/>
  <c r="BW5" i="23"/>
  <c r="BW10" i="23" s="1"/>
  <c r="E75" i="11"/>
  <c r="D74" i="11"/>
  <c r="BT147" i="6"/>
  <c r="BM19" i="10" s="1"/>
  <c r="F63" i="15"/>
  <c r="H63" i="15" s="1"/>
  <c r="BR72" i="6"/>
  <c r="CC6" i="14"/>
  <c r="BS5" i="6"/>
  <c r="CD2" i="14"/>
  <c r="CD3" i="14" s="1"/>
  <c r="BS73" i="6" s="1"/>
  <c r="BS82" i="6" s="1"/>
  <c r="P12" i="14"/>
  <c r="BU134" i="6"/>
  <c r="BU139" i="6"/>
  <c r="BU112" i="6"/>
  <c r="BV84" i="6"/>
  <c r="BU98" i="6"/>
  <c r="BU127" i="6"/>
  <c r="BU100" i="6"/>
  <c r="BU86" i="6"/>
  <c r="BU135" i="6"/>
  <c r="BU104" i="6"/>
  <c r="BU126" i="6"/>
  <c r="BU88" i="6"/>
  <c r="BU109" i="6"/>
  <c r="BU136" i="6"/>
  <c r="BU89" i="6"/>
  <c r="BU101" i="6"/>
  <c r="BU110" i="6"/>
  <c r="BU103" i="6"/>
  <c r="BU99" i="6"/>
  <c r="BU128" i="6"/>
  <c r="BU118" i="6"/>
  <c r="BU124" i="6"/>
  <c r="BU138" i="6"/>
  <c r="BU116" i="6"/>
  <c r="BU117" i="6"/>
  <c r="BU90" i="6"/>
  <c r="BU93" i="6"/>
  <c r="BU123" i="6"/>
  <c r="BU137" i="6"/>
  <c r="BU125" i="6"/>
  <c r="BU92" i="6"/>
  <c r="BU87" i="6"/>
  <c r="BU91" i="6"/>
  <c r="BU102" i="6"/>
  <c r="BU129" i="6"/>
  <c r="BU111" i="6"/>
  <c r="BU140" i="6"/>
  <c r="BT146" i="6"/>
  <c r="BM18" i="10" s="1"/>
  <c r="BS7" i="6"/>
  <c r="P17" i="14"/>
  <c r="R73" i="11"/>
  <c r="S74" i="11"/>
  <c r="AA73" i="11"/>
  <c r="A65" i="15"/>
  <c r="E64" i="15"/>
  <c r="N25" i="8"/>
  <c r="N29" i="8" s="1"/>
  <c r="D64" i="15"/>
  <c r="I25" i="8"/>
  <c r="I29" i="8" s="1"/>
  <c r="D25" i="8"/>
  <c r="D29" i="8" s="1"/>
  <c r="CE57" i="14"/>
  <c r="AF73" i="11"/>
  <c r="AG74" i="11"/>
  <c r="AO73" i="11"/>
  <c r="BS6" i="6"/>
  <c r="P14" i="14"/>
  <c r="BM7" i="10"/>
  <c r="BM10" i="10" s="1"/>
  <c r="BM11" i="10" s="1"/>
  <c r="BM110" i="10"/>
  <c r="BW5" i="16"/>
  <c r="BW10" i="16" s="1"/>
  <c r="BM23" i="10"/>
  <c r="BM65" i="10"/>
  <c r="BH96" i="10"/>
  <c r="BH98" i="10"/>
  <c r="BR4" i="23" s="1"/>
  <c r="BR9" i="23" s="1"/>
  <c r="BR12" i="23" s="1"/>
  <c r="BJ91" i="10"/>
  <c r="BN166" i="10"/>
  <c r="BX1" i="16"/>
  <c r="BO3" i="10"/>
  <c r="BN67" i="10"/>
  <c r="BN24" i="10" s="1"/>
  <c r="BN69" i="10"/>
  <c r="BN26" i="10" s="1"/>
  <c r="BN57" i="10"/>
  <c r="BN72" i="10"/>
  <c r="BN29" i="10" s="1"/>
  <c r="BN54" i="10"/>
  <c r="BN52" i="10"/>
  <c r="BN61" i="10"/>
  <c r="BN107" i="10"/>
  <c r="BN44" i="10"/>
  <c r="BN73" i="10"/>
  <c r="BN30" i="10" s="1"/>
  <c r="BN9" i="10"/>
  <c r="BN53" i="10"/>
  <c r="BN78" i="10"/>
  <c r="BN35" i="10" s="1"/>
  <c r="BN55" i="10"/>
  <c r="BN163" i="10"/>
  <c r="BN64" i="10"/>
  <c r="BN8" i="10"/>
  <c r="BN80" i="10"/>
  <c r="BN37" i="10" s="1"/>
  <c r="BN46" i="10"/>
  <c r="BN60" i="10"/>
  <c r="BN62" i="10"/>
  <c r="BN82" i="10"/>
  <c r="BN75" i="10"/>
  <c r="BN32" i="10" s="1"/>
  <c r="BN109" i="10"/>
  <c r="BN158" i="10"/>
  <c r="BN51" i="10"/>
  <c r="BN76" i="10"/>
  <c r="BN33" i="10" s="1"/>
  <c r="BN167" i="10"/>
  <c r="BN176" i="10" s="1"/>
  <c r="BN50" i="10"/>
  <c r="BN77" i="10"/>
  <c r="BN34" i="10" s="1"/>
  <c r="BN164" i="10"/>
  <c r="BN74" i="10"/>
  <c r="BN31" i="10" s="1"/>
  <c r="BN59" i="10"/>
  <c r="BN71" i="10"/>
  <c r="BN28" i="10" s="1"/>
  <c r="BN47" i="10"/>
  <c r="BN56" i="10"/>
  <c r="BN165" i="10"/>
  <c r="BN83" i="10"/>
  <c r="BN89" i="10"/>
  <c r="BN70" i="10"/>
  <c r="BN27" i="10" s="1"/>
  <c r="BN58" i="10"/>
  <c r="BN160" i="10"/>
  <c r="BN68" i="10"/>
  <c r="BN25" i="10" s="1"/>
  <c r="BN63" i="10"/>
  <c r="BN93" i="10"/>
  <c r="BN88" i="10"/>
  <c r="BN108" i="10"/>
  <c r="BN48" i="10"/>
  <c r="BN104" i="10"/>
  <c r="BN79" i="10"/>
  <c r="BN36" i="10" s="1"/>
  <c r="BN38" i="10"/>
  <c r="BN66" i="10"/>
  <c r="BN159" i="10"/>
  <c r="BN90" i="10"/>
  <c r="BN49" i="10"/>
  <c r="BN86" i="10"/>
  <c r="BM37" i="10"/>
  <c r="BM45" i="10"/>
  <c r="BM168" i="10"/>
  <c r="BW159" i="16"/>
  <c r="AL76" i="16"/>
  <c r="DK58" i="14"/>
  <c r="CE4" i="14"/>
  <c r="BX159" i="23" l="1"/>
  <c r="BS9" i="23"/>
  <c r="BS12" i="23" s="1"/>
  <c r="I56" i="11"/>
  <c r="K56" i="11" s="1"/>
  <c r="G57" i="11" s="1"/>
  <c r="BL16" i="10"/>
  <c r="BL41" i="10" s="1"/>
  <c r="BL87" i="10" s="1"/>
  <c r="BL91" i="10" s="1"/>
  <c r="BI101" i="10"/>
  <c r="BN7" i="10"/>
  <c r="BN10" i="10" s="1"/>
  <c r="BS157" i="16"/>
  <c r="BY1" i="23"/>
  <c r="BO6" i="10"/>
  <c r="BO12" i="10" s="1"/>
  <c r="BJ174" i="10"/>
  <c r="BT157" i="23" s="1"/>
  <c r="BM20" i="10"/>
  <c r="F64" i="15"/>
  <c r="H64" i="15" s="1"/>
  <c r="BK81" i="10"/>
  <c r="BK84" i="10" s="1"/>
  <c r="BK95" i="10" s="1"/>
  <c r="M62" i="11"/>
  <c r="BK103" i="10"/>
  <c r="BK174" i="10" s="1"/>
  <c r="BU157" i="23" s="1"/>
  <c r="BM13" i="10"/>
  <c r="BM15" i="10"/>
  <c r="BM14" i="10"/>
  <c r="BX5" i="23"/>
  <c r="BX10" i="23" s="1"/>
  <c r="CD6" i="14"/>
  <c r="AF74" i="11"/>
  <c r="AG75" i="11"/>
  <c r="AO74" i="11"/>
  <c r="BV90" i="6"/>
  <c r="BV123" i="6"/>
  <c r="BV137" i="6"/>
  <c r="BV100" i="6"/>
  <c r="BV125" i="6"/>
  <c r="BV87" i="6"/>
  <c r="BV126" i="6"/>
  <c r="BV91" i="6"/>
  <c r="BV110" i="6"/>
  <c r="BV134" i="6"/>
  <c r="BV116" i="6"/>
  <c r="BV111" i="6"/>
  <c r="BV104" i="6"/>
  <c r="BV117" i="6"/>
  <c r="BV102" i="6"/>
  <c r="BV127" i="6"/>
  <c r="BV103" i="6"/>
  <c r="BV124" i="6"/>
  <c r="BV101" i="6"/>
  <c r="BV129" i="6"/>
  <c r="BV89" i="6"/>
  <c r="BV128" i="6"/>
  <c r="BV118" i="6"/>
  <c r="BV109" i="6"/>
  <c r="BV93" i="6"/>
  <c r="BV136" i="6"/>
  <c r="BV135" i="6"/>
  <c r="BV86" i="6"/>
  <c r="BV140" i="6"/>
  <c r="BV139" i="6"/>
  <c r="BV98" i="6"/>
  <c r="BV99" i="6"/>
  <c r="BV92" i="6"/>
  <c r="BV112" i="6"/>
  <c r="BV138" i="6"/>
  <c r="BV88" i="6"/>
  <c r="BW84" i="6"/>
  <c r="BS72" i="6"/>
  <c r="E65" i="15"/>
  <c r="A66" i="15"/>
  <c r="D65" i="15"/>
  <c r="CF57" i="14"/>
  <c r="BT8" i="6"/>
  <c r="CE14" i="14"/>
  <c r="R74" i="11"/>
  <c r="S75" i="11"/>
  <c r="AA74" i="11"/>
  <c r="CE12" i="14"/>
  <c r="CF12" i="14" s="1"/>
  <c r="D75" i="11"/>
  <c r="E76" i="11"/>
  <c r="BU146" i="6"/>
  <c r="BN18" i="10" s="1"/>
  <c r="BN100" i="10" s="1"/>
  <c r="BM100" i="10"/>
  <c r="BU147" i="6"/>
  <c r="BN19" i="10" s="1"/>
  <c r="CE17" i="14"/>
  <c r="BJ95" i="10"/>
  <c r="BJ98" i="10" s="1"/>
  <c r="BY1" i="16"/>
  <c r="BO166" i="10"/>
  <c r="BP3" i="10"/>
  <c r="BO64" i="10"/>
  <c r="BO158" i="10"/>
  <c r="BO62" i="10"/>
  <c r="BO51" i="10"/>
  <c r="BO104" i="10"/>
  <c r="BO93" i="10"/>
  <c r="BO83" i="10"/>
  <c r="BO109" i="10"/>
  <c r="BO78" i="10"/>
  <c r="BO35" i="10" s="1"/>
  <c r="BO49" i="10"/>
  <c r="BO57" i="10"/>
  <c r="BO82" i="10"/>
  <c r="BO159" i="10"/>
  <c r="BO47" i="10"/>
  <c r="BO68" i="10"/>
  <c r="BO25" i="10" s="1"/>
  <c r="BO69" i="10"/>
  <c r="BO26" i="10" s="1"/>
  <c r="BO63" i="10"/>
  <c r="BO56" i="10"/>
  <c r="BO71" i="10"/>
  <c r="BO28" i="10" s="1"/>
  <c r="BO163" i="10"/>
  <c r="BO44" i="10"/>
  <c r="BO8" i="10"/>
  <c r="BO58" i="10"/>
  <c r="BO107" i="10"/>
  <c r="BO53" i="10"/>
  <c r="BO66" i="10"/>
  <c r="BO52" i="10"/>
  <c r="BO77" i="10"/>
  <c r="BO34" i="10" s="1"/>
  <c r="BO86" i="10"/>
  <c r="BO54" i="10"/>
  <c r="BO48" i="10"/>
  <c r="BO90" i="10"/>
  <c r="BO38" i="10"/>
  <c r="BO55" i="10"/>
  <c r="BO50" i="10"/>
  <c r="BO74" i="10"/>
  <c r="BO31" i="10" s="1"/>
  <c r="BO164" i="10"/>
  <c r="BO89" i="10"/>
  <c r="BO76" i="10"/>
  <c r="BO33" i="10" s="1"/>
  <c r="BO46" i="10"/>
  <c r="BO70" i="10"/>
  <c r="BO27" i="10" s="1"/>
  <c r="BO73" i="10"/>
  <c r="BO30" i="10" s="1"/>
  <c r="BO59" i="10"/>
  <c r="BO67" i="10"/>
  <c r="BO24" i="10" s="1"/>
  <c r="BO80" i="10"/>
  <c r="BO88" i="10"/>
  <c r="BO108" i="10"/>
  <c r="BO60" i="10"/>
  <c r="BO160" i="10"/>
  <c r="BO75" i="10"/>
  <c r="BO32" i="10" s="1"/>
  <c r="BO167" i="10"/>
  <c r="BO176" i="10" s="1"/>
  <c r="BO79" i="10"/>
  <c r="BO36" i="10" s="1"/>
  <c r="BO9" i="10"/>
  <c r="BO72" i="10"/>
  <c r="BO29" i="10" s="1"/>
  <c r="BO61" i="10"/>
  <c r="BO165" i="10"/>
  <c r="BH101" i="10"/>
  <c r="BH99" i="10"/>
  <c r="BI99" i="10"/>
  <c r="BN110" i="10"/>
  <c r="BN65" i="10"/>
  <c r="BN23" i="10"/>
  <c r="BN22" i="10" s="1"/>
  <c r="BN39" i="10" s="1"/>
  <c r="BM22" i="10"/>
  <c r="BX159" i="16"/>
  <c r="BJ112" i="10"/>
  <c r="BN45" i="10"/>
  <c r="BX5" i="16"/>
  <c r="BX10" i="16" s="1"/>
  <c r="BN168" i="10"/>
  <c r="AL68" i="16"/>
  <c r="DL58" i="14"/>
  <c r="CF4" i="14"/>
  <c r="BN14" i="10" l="1"/>
  <c r="BN11" i="10"/>
  <c r="BY159" i="23"/>
  <c r="H57" i="11"/>
  <c r="J57" i="11"/>
  <c r="I57" i="11" s="1"/>
  <c r="K57" i="11" s="1"/>
  <c r="G58" i="11" s="1"/>
  <c r="BL103" i="10"/>
  <c r="BL174" i="10" s="1"/>
  <c r="BV157" i="23" s="1"/>
  <c r="BL81" i="10"/>
  <c r="BL84" i="10" s="1"/>
  <c r="BL95" i="10" s="1"/>
  <c r="Y54" i="2" s="1"/>
  <c r="BN15" i="10"/>
  <c r="BU157" i="16"/>
  <c r="BN13" i="10"/>
  <c r="BZ1" i="23"/>
  <c r="BP6" i="10"/>
  <c r="BP12" i="10" s="1"/>
  <c r="BT157" i="16"/>
  <c r="BK96" i="10"/>
  <c r="BK98" i="10"/>
  <c r="BK99" i="10" s="1"/>
  <c r="BK105" i="10"/>
  <c r="BK112" i="10" s="1"/>
  <c r="BM16" i="10"/>
  <c r="F65" i="15"/>
  <c r="H65" i="15" s="1"/>
  <c r="BT4" i="23"/>
  <c r="BT9" i="23" s="1"/>
  <c r="BT12" i="23" s="1"/>
  <c r="BY5" i="23"/>
  <c r="BY10" i="23" s="1"/>
  <c r="BJ99" i="10"/>
  <c r="CF17" i="14"/>
  <c r="BT7" i="6"/>
  <c r="BN20" i="10"/>
  <c r="BT5" i="6"/>
  <c r="CE2" i="14"/>
  <c r="CE3" i="14" s="1"/>
  <c r="BU8" i="6"/>
  <c r="CG57" i="14"/>
  <c r="AG76" i="11"/>
  <c r="AF75" i="11"/>
  <c r="AO75" i="11"/>
  <c r="A67" i="15"/>
  <c r="D66" i="15"/>
  <c r="E66" i="15"/>
  <c r="CG12" i="14"/>
  <c r="BU5" i="6"/>
  <c r="E77" i="11"/>
  <c r="D76" i="11"/>
  <c r="R75" i="11"/>
  <c r="S76" i="11"/>
  <c r="AA75" i="11"/>
  <c r="BV147" i="6"/>
  <c r="BO19" i="10" s="1"/>
  <c r="BV146" i="6"/>
  <c r="BO18" i="10" s="1"/>
  <c r="BO100" i="10" s="1"/>
  <c r="BW128" i="6"/>
  <c r="BW93" i="6"/>
  <c r="BW123" i="6"/>
  <c r="BW129" i="6"/>
  <c r="BW103" i="6"/>
  <c r="BW125" i="6"/>
  <c r="BW87" i="6"/>
  <c r="BW117" i="6"/>
  <c r="BX84" i="6"/>
  <c r="BW110" i="6"/>
  <c r="BW140" i="6"/>
  <c r="BW100" i="6"/>
  <c r="BW139" i="6"/>
  <c r="BW102" i="6"/>
  <c r="BW138" i="6"/>
  <c r="BW92" i="6"/>
  <c r="BW90" i="6"/>
  <c r="BW86" i="6"/>
  <c r="BW116" i="6"/>
  <c r="BW104" i="6"/>
  <c r="BW101" i="6"/>
  <c r="BW112" i="6"/>
  <c r="BW137" i="6"/>
  <c r="BW134" i="6"/>
  <c r="BW136" i="6"/>
  <c r="BW98" i="6"/>
  <c r="BW124" i="6"/>
  <c r="BW111" i="6"/>
  <c r="BW91" i="6"/>
  <c r="BW118" i="6"/>
  <c r="BW88" i="6"/>
  <c r="BW109" i="6"/>
  <c r="BW89" i="6"/>
  <c r="BW126" i="6"/>
  <c r="BW135" i="6"/>
  <c r="BW127" i="6"/>
  <c r="BW99" i="6"/>
  <c r="CF14" i="14"/>
  <c r="BT6" i="6"/>
  <c r="BJ96" i="10"/>
  <c r="BO110" i="10"/>
  <c r="BY159" i="16"/>
  <c r="BO45" i="10"/>
  <c r="BO23" i="10"/>
  <c r="BO65" i="10"/>
  <c r="BY5" i="16"/>
  <c r="BY10" i="16" s="1"/>
  <c r="BO168" i="10"/>
  <c r="BO37" i="10"/>
  <c r="BQ3" i="10"/>
  <c r="BZ1" i="16"/>
  <c r="BP166" i="10"/>
  <c r="BP9" i="10"/>
  <c r="BP62" i="10"/>
  <c r="BP80" i="10"/>
  <c r="BP37" i="10" s="1"/>
  <c r="BP159" i="10"/>
  <c r="BP158" i="10"/>
  <c r="BP49" i="10"/>
  <c r="BP46" i="10"/>
  <c r="BP164" i="10"/>
  <c r="BP72" i="10"/>
  <c r="BP29" i="10" s="1"/>
  <c r="BP88" i="10"/>
  <c r="BP44" i="10"/>
  <c r="BP83" i="10"/>
  <c r="BP77" i="10"/>
  <c r="BP34" i="10" s="1"/>
  <c r="BP8" i="10"/>
  <c r="BP71" i="10"/>
  <c r="BP28" i="10" s="1"/>
  <c r="BP48" i="10"/>
  <c r="BP63" i="10"/>
  <c r="BP47" i="10"/>
  <c r="BP74" i="10"/>
  <c r="BP31" i="10" s="1"/>
  <c r="BP53" i="10"/>
  <c r="BP50" i="10"/>
  <c r="BP57" i="10"/>
  <c r="BP51" i="10"/>
  <c r="BP54" i="10"/>
  <c r="BP73" i="10"/>
  <c r="BP30" i="10" s="1"/>
  <c r="BP67" i="10"/>
  <c r="BP24" i="10" s="1"/>
  <c r="BP78" i="10"/>
  <c r="BP35" i="10" s="1"/>
  <c r="BP79" i="10"/>
  <c r="BP36" i="10" s="1"/>
  <c r="BP86" i="10"/>
  <c r="BP90" i="10"/>
  <c r="BP107" i="10"/>
  <c r="BP167" i="10"/>
  <c r="BP176" i="10" s="1"/>
  <c r="BP59" i="10"/>
  <c r="BP60" i="10"/>
  <c r="BP52" i="10"/>
  <c r="BP160" i="10"/>
  <c r="BP76" i="10"/>
  <c r="BP33" i="10" s="1"/>
  <c r="BP68" i="10"/>
  <c r="BP25" i="10" s="1"/>
  <c r="BP75" i="10"/>
  <c r="BP32" i="10" s="1"/>
  <c r="BP108" i="10"/>
  <c r="BP58" i="10"/>
  <c r="BP82" i="10"/>
  <c r="BP55" i="10"/>
  <c r="BP163" i="10"/>
  <c r="BP89" i="10"/>
  <c r="BP69" i="10"/>
  <c r="BP26" i="10" s="1"/>
  <c r="BP38" i="10"/>
  <c r="BP104" i="10"/>
  <c r="BP66" i="10"/>
  <c r="BP70" i="10"/>
  <c r="BP27" i="10" s="1"/>
  <c r="BP109" i="10"/>
  <c r="BP165" i="10"/>
  <c r="BP93" i="10"/>
  <c r="BP64" i="10"/>
  <c r="BP56" i="10"/>
  <c r="BP61" i="10"/>
  <c r="BM39" i="10"/>
  <c r="BO7" i="10"/>
  <c r="BO10" i="10" s="1"/>
  <c r="BO11" i="10" s="1"/>
  <c r="BJ101" i="10"/>
  <c r="DM58" i="14"/>
  <c r="CG4" i="14"/>
  <c r="BZ159" i="23" l="1"/>
  <c r="J58" i="11"/>
  <c r="H58" i="11"/>
  <c r="M63" i="11"/>
  <c r="BL105" i="10"/>
  <c r="BL112" i="10" s="1"/>
  <c r="Y84" i="2"/>
  <c r="BN16" i="10"/>
  <c r="BN41" i="10" s="1"/>
  <c r="BN81" i="10" s="1"/>
  <c r="BN84" i="10" s="1"/>
  <c r="BP7" i="10"/>
  <c r="BP10" i="10" s="1"/>
  <c r="BK101" i="10"/>
  <c r="CA1" i="23"/>
  <c r="BQ6" i="10"/>
  <c r="BQ12" i="10" s="1"/>
  <c r="BU4" i="23"/>
  <c r="BU9" i="23" s="1"/>
  <c r="BU12" i="23" s="1"/>
  <c r="F66" i="15"/>
  <c r="H66" i="15" s="1"/>
  <c r="BZ5" i="23"/>
  <c r="BZ10" i="23" s="1"/>
  <c r="BO13" i="10"/>
  <c r="BO14" i="10"/>
  <c r="BO15" i="10"/>
  <c r="BO20" i="10"/>
  <c r="BT72" i="6"/>
  <c r="CG14" i="14"/>
  <c r="BU6" i="6"/>
  <c r="BX125" i="6"/>
  <c r="BY84" i="6"/>
  <c r="BX117" i="6"/>
  <c r="BX102" i="6"/>
  <c r="BX109" i="6"/>
  <c r="BX128" i="6"/>
  <c r="BX89" i="6"/>
  <c r="BX134" i="6"/>
  <c r="BX129" i="6"/>
  <c r="BX87" i="6"/>
  <c r="BX135" i="6"/>
  <c r="BX91" i="6"/>
  <c r="BX124" i="6"/>
  <c r="BX99" i="6"/>
  <c r="BX118" i="6"/>
  <c r="BX100" i="6"/>
  <c r="BX127" i="6"/>
  <c r="BX88" i="6"/>
  <c r="BX138" i="6"/>
  <c r="BX92" i="6"/>
  <c r="BX137" i="6"/>
  <c r="BX104" i="6"/>
  <c r="BX90" i="6"/>
  <c r="BX98" i="6"/>
  <c r="BX140" i="6"/>
  <c r="BX116" i="6"/>
  <c r="BX126" i="6"/>
  <c r="BX93" i="6"/>
  <c r="BX86" i="6"/>
  <c r="BX110" i="6"/>
  <c r="BX123" i="6"/>
  <c r="BX103" i="6"/>
  <c r="BX111" i="6"/>
  <c r="BX101" i="6"/>
  <c r="BX136" i="6"/>
  <c r="BX139" i="6"/>
  <c r="BX112" i="6"/>
  <c r="BW146" i="6"/>
  <c r="BP18" i="10" s="1"/>
  <c r="BP100" i="10" s="1"/>
  <c r="BV5" i="6"/>
  <c r="CH12" i="14"/>
  <c r="CF2" i="14"/>
  <c r="CF3" i="14" s="1"/>
  <c r="BW147" i="6"/>
  <c r="BP19" i="10" s="1"/>
  <c r="D67" i="15"/>
  <c r="E67" i="15"/>
  <c r="A68" i="15"/>
  <c r="BU7" i="6"/>
  <c r="CG17" i="14"/>
  <c r="E78" i="11"/>
  <c r="D77" i="11"/>
  <c r="CH57" i="14"/>
  <c r="BV8" i="6"/>
  <c r="R76" i="11"/>
  <c r="S77" i="11"/>
  <c r="AA76" i="11"/>
  <c r="BT73" i="6"/>
  <c r="BT82" i="6" s="1"/>
  <c r="CE6" i="14"/>
  <c r="AF76" i="11"/>
  <c r="AG77" i="11"/>
  <c r="AO76" i="11"/>
  <c r="BL98" i="10"/>
  <c r="BL96" i="10"/>
  <c r="BP110" i="10"/>
  <c r="BO22" i="10"/>
  <c r="BO39" i="10" s="1"/>
  <c r="BZ159" i="16"/>
  <c r="Y55" i="2"/>
  <c r="BZ5" i="16"/>
  <c r="BZ10" i="16" s="1"/>
  <c r="BP45" i="10"/>
  <c r="BR3" i="10"/>
  <c r="BQ166" i="10"/>
  <c r="CA1" i="16"/>
  <c r="BQ57" i="10"/>
  <c r="BQ9" i="10"/>
  <c r="BQ64" i="10"/>
  <c r="BQ60" i="10"/>
  <c r="BQ73" i="10"/>
  <c r="BQ30" i="10" s="1"/>
  <c r="BQ82" i="10"/>
  <c r="BQ52" i="10"/>
  <c r="BQ79" i="10"/>
  <c r="BQ36" i="10" s="1"/>
  <c r="BQ59" i="10"/>
  <c r="BQ72" i="10"/>
  <c r="BQ29" i="10" s="1"/>
  <c r="BQ159" i="10"/>
  <c r="BQ76" i="10"/>
  <c r="BQ33" i="10" s="1"/>
  <c r="BQ108" i="10"/>
  <c r="BQ75" i="10"/>
  <c r="BQ32" i="10" s="1"/>
  <c r="BQ47" i="10"/>
  <c r="BQ74" i="10"/>
  <c r="BQ31" i="10" s="1"/>
  <c r="BQ167" i="10"/>
  <c r="BQ176" i="10" s="1"/>
  <c r="BQ165" i="10"/>
  <c r="BQ107" i="10"/>
  <c r="BQ61" i="10"/>
  <c r="BQ38" i="10"/>
  <c r="BQ69" i="10"/>
  <c r="BQ26" i="10" s="1"/>
  <c r="BQ164" i="10"/>
  <c r="BQ46" i="10"/>
  <c r="BQ89" i="10"/>
  <c r="BQ58" i="10"/>
  <c r="BQ53" i="10"/>
  <c r="BQ77" i="10"/>
  <c r="BQ34" i="10" s="1"/>
  <c r="BQ93" i="10"/>
  <c r="BQ56" i="10"/>
  <c r="BQ90" i="10"/>
  <c r="BQ160" i="10"/>
  <c r="BQ86" i="10"/>
  <c r="BQ50" i="10"/>
  <c r="BQ68" i="10"/>
  <c r="BQ25" i="10" s="1"/>
  <c r="BQ44" i="10"/>
  <c r="BQ8" i="10"/>
  <c r="BQ104" i="10"/>
  <c r="BQ71" i="10"/>
  <c r="BQ28" i="10" s="1"/>
  <c r="BQ54" i="10"/>
  <c r="BQ67" i="10"/>
  <c r="BQ24" i="10" s="1"/>
  <c r="BQ51" i="10"/>
  <c r="BQ62" i="10"/>
  <c r="BQ48" i="10"/>
  <c r="BQ83" i="10"/>
  <c r="BQ80" i="10"/>
  <c r="BQ37" i="10" s="1"/>
  <c r="BQ66" i="10"/>
  <c r="BQ49" i="10"/>
  <c r="BQ109" i="10"/>
  <c r="BQ55" i="10"/>
  <c r="BQ88" i="10"/>
  <c r="BQ163" i="10"/>
  <c r="BQ78" i="10"/>
  <c r="BQ35" i="10" s="1"/>
  <c r="BQ158" i="10"/>
  <c r="BQ70" i="10"/>
  <c r="BQ27" i="10" s="1"/>
  <c r="BQ63" i="10"/>
  <c r="BP168" i="10"/>
  <c r="BV157" i="16"/>
  <c r="BM41" i="10"/>
  <c r="BP23" i="10"/>
  <c r="BP22" i="10" s="1"/>
  <c r="BP65" i="10"/>
  <c r="DN58" i="14"/>
  <c r="CH4" i="14"/>
  <c r="BP14" i="10" l="1"/>
  <c r="BP11" i="10"/>
  <c r="CA159" i="23"/>
  <c r="I58" i="11"/>
  <c r="K58" i="11" s="1"/>
  <c r="G59" i="11" s="1"/>
  <c r="BV4" i="23"/>
  <c r="BV9" i="23" s="1"/>
  <c r="BV12" i="23" s="1"/>
  <c r="BN103" i="10"/>
  <c r="BN105" i="10" s="1"/>
  <c r="BN112" i="10" s="1"/>
  <c r="BN87" i="10"/>
  <c r="BN91" i="10" s="1"/>
  <c r="BN95" i="10" s="1"/>
  <c r="BN96" i="10" s="1"/>
  <c r="CB1" i="23"/>
  <c r="BR6" i="10"/>
  <c r="BR12" i="10" s="1"/>
  <c r="BP15" i="10"/>
  <c r="BP13" i="10"/>
  <c r="M64" i="11"/>
  <c r="M65" i="11" s="1"/>
  <c r="CA5" i="23"/>
  <c r="CA10" i="23" s="1"/>
  <c r="BO16" i="10"/>
  <c r="BO41" i="10" s="1"/>
  <c r="BP20" i="10"/>
  <c r="BU72" i="6"/>
  <c r="BL101" i="10"/>
  <c r="AF77" i="11"/>
  <c r="AG78" i="11"/>
  <c r="AO77" i="11"/>
  <c r="D78" i="11"/>
  <c r="E79" i="11"/>
  <c r="BV7" i="6"/>
  <c r="CH17" i="14"/>
  <c r="F67" i="15"/>
  <c r="H67" i="15" s="1"/>
  <c r="R77" i="11"/>
  <c r="S78" i="11"/>
  <c r="AA77" i="11"/>
  <c r="BU73" i="6"/>
  <c r="BU82" i="6" s="1"/>
  <c r="CF6" i="14"/>
  <c r="BW5" i="6"/>
  <c r="CI12" i="14"/>
  <c r="BY116" i="6"/>
  <c r="BZ84" i="6"/>
  <c r="BY123" i="6"/>
  <c r="BY137" i="6"/>
  <c r="BY126" i="6"/>
  <c r="BY139" i="6"/>
  <c r="BY103" i="6"/>
  <c r="BY129" i="6"/>
  <c r="BY99" i="6"/>
  <c r="BY134" i="6"/>
  <c r="BY136" i="6"/>
  <c r="BY93" i="6"/>
  <c r="BY90" i="6"/>
  <c r="BY86" i="6"/>
  <c r="BY125" i="6"/>
  <c r="BY89" i="6"/>
  <c r="BY109" i="6"/>
  <c r="BY124" i="6"/>
  <c r="BY92" i="6"/>
  <c r="BY98" i="6"/>
  <c r="BY118" i="6"/>
  <c r="BY88" i="6"/>
  <c r="BY135" i="6"/>
  <c r="BY91" i="6"/>
  <c r="BY138" i="6"/>
  <c r="BY104" i="6"/>
  <c r="BY110" i="6"/>
  <c r="BY127" i="6"/>
  <c r="BY111" i="6"/>
  <c r="BY112" i="6"/>
  <c r="BY101" i="6"/>
  <c r="BY117" i="6"/>
  <c r="BY128" i="6"/>
  <c r="BY87" i="6"/>
  <c r="BY100" i="6"/>
  <c r="BY140" i="6"/>
  <c r="BY102" i="6"/>
  <c r="CG2" i="14"/>
  <c r="CG3" i="14" s="1"/>
  <c r="BX146" i="6"/>
  <c r="BQ18" i="10" s="1"/>
  <c r="BQ100" i="10" s="1"/>
  <c r="CH14" i="14"/>
  <c r="BV6" i="6"/>
  <c r="D68" i="15"/>
  <c r="E68" i="15"/>
  <c r="A69" i="15"/>
  <c r="BW8" i="6"/>
  <c r="CI57" i="14"/>
  <c r="BX147" i="6"/>
  <c r="BQ19" i="10" s="1"/>
  <c r="BL99" i="10"/>
  <c r="BQ110" i="10"/>
  <c r="BQ7" i="10"/>
  <c r="BQ10" i="10" s="1"/>
  <c r="BQ11" i="10" s="1"/>
  <c r="BP39" i="10"/>
  <c r="BQ45" i="10"/>
  <c r="CA5" i="16"/>
  <c r="CA10" i="16" s="1"/>
  <c r="BQ23" i="10"/>
  <c r="BQ22" i="10" s="1"/>
  <c r="BQ39" i="10" s="1"/>
  <c r="BQ65" i="10"/>
  <c r="BM103" i="10"/>
  <c r="BM81" i="10"/>
  <c r="BM87" i="10"/>
  <c r="CA159" i="16"/>
  <c r="BQ168" i="10"/>
  <c r="BS3" i="10"/>
  <c r="BR166" i="10"/>
  <c r="CB1" i="16"/>
  <c r="BR104" i="10"/>
  <c r="BR88" i="10"/>
  <c r="BR38" i="10"/>
  <c r="BR54" i="10"/>
  <c r="BR89" i="10"/>
  <c r="BR160" i="10"/>
  <c r="BR158" i="10"/>
  <c r="BR73" i="10"/>
  <c r="BR30" i="10" s="1"/>
  <c r="BR56" i="10"/>
  <c r="BR83" i="10"/>
  <c r="BR51" i="10"/>
  <c r="BR86" i="10"/>
  <c r="BR108" i="10"/>
  <c r="BR64" i="10"/>
  <c r="BR109" i="10"/>
  <c r="BR57" i="10"/>
  <c r="BR59" i="10"/>
  <c r="BR53" i="10"/>
  <c r="BR8" i="10"/>
  <c r="BR93" i="10"/>
  <c r="BR66" i="10"/>
  <c r="BR61" i="10"/>
  <c r="BR50" i="10"/>
  <c r="BR164" i="10"/>
  <c r="BR74" i="10"/>
  <c r="BR31" i="10" s="1"/>
  <c r="BR69" i="10"/>
  <c r="BR26" i="10" s="1"/>
  <c r="BR76" i="10"/>
  <c r="BR33" i="10" s="1"/>
  <c r="BR71" i="10"/>
  <c r="BR28" i="10" s="1"/>
  <c r="BR80" i="10"/>
  <c r="BR9" i="10"/>
  <c r="BR47" i="10"/>
  <c r="BR48" i="10"/>
  <c r="BR68" i="10"/>
  <c r="BR25" i="10" s="1"/>
  <c r="BR46" i="10"/>
  <c r="BR79" i="10"/>
  <c r="BR36" i="10" s="1"/>
  <c r="BR44" i="10"/>
  <c r="BR90" i="10"/>
  <c r="BR75" i="10"/>
  <c r="BR32" i="10" s="1"/>
  <c r="BR55" i="10"/>
  <c r="BR167" i="10"/>
  <c r="BR176" i="10" s="1"/>
  <c r="BR67" i="10"/>
  <c r="BR24" i="10" s="1"/>
  <c r="BR165" i="10"/>
  <c r="BR72" i="10"/>
  <c r="BR29" i="10" s="1"/>
  <c r="BR63" i="10"/>
  <c r="BR159" i="10"/>
  <c r="BR62" i="10"/>
  <c r="BR49" i="10"/>
  <c r="BR60" i="10"/>
  <c r="BR70" i="10"/>
  <c r="BR27" i="10" s="1"/>
  <c r="BR78" i="10"/>
  <c r="BR35" i="10" s="1"/>
  <c r="BR58" i="10"/>
  <c r="BR163" i="10"/>
  <c r="BR77" i="10"/>
  <c r="BR34" i="10" s="1"/>
  <c r="BR82" i="10"/>
  <c r="BR107" i="10"/>
  <c r="BR52" i="10"/>
  <c r="AM76" i="16"/>
  <c r="S58" i="14"/>
  <c r="CI4" i="14"/>
  <c r="CB159" i="23" l="1"/>
  <c r="BR7" i="10"/>
  <c r="BR10" i="10" s="1"/>
  <c r="J59" i="11"/>
  <c r="H59" i="11"/>
  <c r="BN174" i="10"/>
  <c r="BX157" i="23" s="1"/>
  <c r="CC1" i="23"/>
  <c r="BS6" i="10"/>
  <c r="BS12" i="10" s="1"/>
  <c r="BP16" i="10"/>
  <c r="BP41" i="10" s="1"/>
  <c r="BO103" i="10"/>
  <c r="BO174" i="10" s="1"/>
  <c r="BY157" i="23" s="1"/>
  <c r="BO87" i="10"/>
  <c r="BO91" i="10" s="1"/>
  <c r="BO81" i="10"/>
  <c r="BO84" i="10" s="1"/>
  <c r="BQ13" i="10"/>
  <c r="BQ15" i="10"/>
  <c r="BQ14" i="10"/>
  <c r="F68" i="15"/>
  <c r="H68" i="15" s="1"/>
  <c r="CB5" i="23"/>
  <c r="CB10" i="23" s="1"/>
  <c r="BQ20" i="10"/>
  <c r="BV72" i="6"/>
  <c r="CH2" i="14"/>
  <c r="CH3" i="14" s="1"/>
  <c r="BW73" i="6" s="1"/>
  <c r="BW82" i="6" s="1"/>
  <c r="A70" i="15"/>
  <c r="E69" i="15"/>
  <c r="D69" i="15"/>
  <c r="BW7" i="6"/>
  <c r="CI17" i="14"/>
  <c r="BZ134" i="6"/>
  <c r="BZ111" i="6"/>
  <c r="BZ88" i="6"/>
  <c r="BZ125" i="6"/>
  <c r="BZ89" i="6"/>
  <c r="BZ128" i="6"/>
  <c r="BZ87" i="6"/>
  <c r="BZ135" i="6"/>
  <c r="BZ116" i="6"/>
  <c r="BZ123" i="6"/>
  <c r="BZ129" i="6"/>
  <c r="BZ99" i="6"/>
  <c r="BZ109" i="6"/>
  <c r="BZ126" i="6"/>
  <c r="BZ100" i="6"/>
  <c r="BZ90" i="6"/>
  <c r="BZ98" i="6"/>
  <c r="BZ118" i="6"/>
  <c r="BZ92" i="6"/>
  <c r="BZ86" i="6"/>
  <c r="BZ117" i="6"/>
  <c r="BZ138" i="6"/>
  <c r="BZ93" i="6"/>
  <c r="BZ127" i="6"/>
  <c r="CA84" i="6"/>
  <c r="BZ139" i="6"/>
  <c r="BZ136" i="6"/>
  <c r="BZ102" i="6"/>
  <c r="BZ112" i="6"/>
  <c r="BZ140" i="6"/>
  <c r="BZ137" i="6"/>
  <c r="BZ124" i="6"/>
  <c r="BZ104" i="6"/>
  <c r="BZ110" i="6"/>
  <c r="BZ101" i="6"/>
  <c r="BZ103" i="6"/>
  <c r="BZ91" i="6"/>
  <c r="BY146" i="6"/>
  <c r="BR18" i="10" s="1"/>
  <c r="BX5" i="6"/>
  <c r="CJ12" i="14"/>
  <c r="D79" i="11"/>
  <c r="E80" i="11"/>
  <c r="BY147" i="6"/>
  <c r="BR19" i="10" s="1"/>
  <c r="BV73" i="6"/>
  <c r="BV82" i="6" s="1"/>
  <c r="CG6" i="14"/>
  <c r="AG79" i="11"/>
  <c r="AF78" i="11"/>
  <c r="AO78" i="11"/>
  <c r="R78" i="11"/>
  <c r="S79" i="11"/>
  <c r="AA78" i="11"/>
  <c r="BW6" i="6"/>
  <c r="CI14" i="14"/>
  <c r="BX8" i="6"/>
  <c r="CJ57" i="14"/>
  <c r="AN76" i="16"/>
  <c r="BN98" i="10"/>
  <c r="BX4" i="23" s="1"/>
  <c r="BR168" i="10"/>
  <c r="BM91" i="10"/>
  <c r="BM84" i="10"/>
  <c r="BM105" i="10"/>
  <c r="BM174" i="10"/>
  <c r="BW157" i="23" s="1"/>
  <c r="BR23" i="10"/>
  <c r="BR65" i="10"/>
  <c r="CB159" i="16"/>
  <c r="BR45" i="10"/>
  <c r="CB5" i="16"/>
  <c r="CB10" i="16" s="1"/>
  <c r="BT3" i="10"/>
  <c r="CC1" i="16"/>
  <c r="BS166" i="10"/>
  <c r="BS93" i="10"/>
  <c r="BS83" i="10"/>
  <c r="BS67" i="10"/>
  <c r="BS24" i="10" s="1"/>
  <c r="BS49" i="10"/>
  <c r="BS46" i="10"/>
  <c r="BS167" i="10"/>
  <c r="BS176" i="10" s="1"/>
  <c r="BS78" i="10"/>
  <c r="BS35" i="10" s="1"/>
  <c r="BS47" i="10"/>
  <c r="BS80" i="10"/>
  <c r="BS37" i="10" s="1"/>
  <c r="BS163" i="10"/>
  <c r="BS72" i="10"/>
  <c r="BS29" i="10" s="1"/>
  <c r="BS74" i="10"/>
  <c r="BS31" i="10" s="1"/>
  <c r="BS109" i="10"/>
  <c r="BS165" i="10"/>
  <c r="BS86" i="10"/>
  <c r="BS59" i="10"/>
  <c r="BS79" i="10"/>
  <c r="BS36" i="10" s="1"/>
  <c r="BS160" i="10"/>
  <c r="BS8" i="10"/>
  <c r="BS68" i="10"/>
  <c r="BS25" i="10" s="1"/>
  <c r="BS164" i="10"/>
  <c r="BS48" i="10"/>
  <c r="BS76" i="10"/>
  <c r="BS33" i="10" s="1"/>
  <c r="BS159" i="10"/>
  <c r="BS58" i="10"/>
  <c r="BS107" i="10"/>
  <c r="BS70" i="10"/>
  <c r="BS27" i="10" s="1"/>
  <c r="BS82" i="10"/>
  <c r="BS69" i="10"/>
  <c r="BS26" i="10" s="1"/>
  <c r="BS56" i="10"/>
  <c r="BS77" i="10"/>
  <c r="BS34" i="10" s="1"/>
  <c r="BS108" i="10"/>
  <c r="BS53" i="10"/>
  <c r="BS44" i="10"/>
  <c r="BS66" i="10"/>
  <c r="BS9" i="10"/>
  <c r="BS73" i="10"/>
  <c r="BS30" i="10" s="1"/>
  <c r="BS104" i="10"/>
  <c r="BS62" i="10"/>
  <c r="BS38" i="10"/>
  <c r="BS52" i="10"/>
  <c r="BS88" i="10"/>
  <c r="BS158" i="10"/>
  <c r="BS61" i="10"/>
  <c r="BS63" i="10"/>
  <c r="BS54" i="10"/>
  <c r="BS51" i="10"/>
  <c r="BS55" i="10"/>
  <c r="BS57" i="10"/>
  <c r="BS64" i="10"/>
  <c r="BS75" i="10"/>
  <c r="BS32" i="10" s="1"/>
  <c r="BS89" i="10"/>
  <c r="BS71" i="10"/>
  <c r="BS28" i="10" s="1"/>
  <c r="BS50" i="10"/>
  <c r="BS90" i="10"/>
  <c r="BS60" i="10"/>
  <c r="BR110" i="10"/>
  <c r="BR37" i="10"/>
  <c r="AM68" i="16"/>
  <c r="DO58" i="14"/>
  <c r="DP58" i="14" s="1"/>
  <c r="CJ4" i="14"/>
  <c r="BR13" i="10" l="1"/>
  <c r="BR11" i="10"/>
  <c r="CC159" i="23"/>
  <c r="BX9" i="23"/>
  <c r="BX12" i="23" s="1"/>
  <c r="I59" i="11"/>
  <c r="K59" i="11" s="1"/>
  <c r="G60" i="11" s="1"/>
  <c r="J60" i="11"/>
  <c r="H60" i="11"/>
  <c r="BX157" i="16"/>
  <c r="CD1" i="23"/>
  <c r="BT6" i="10"/>
  <c r="BT12" i="10" s="1"/>
  <c r="BO105" i="10"/>
  <c r="BO112" i="10" s="1"/>
  <c r="BP87" i="10"/>
  <c r="BP91" i="10" s="1"/>
  <c r="BP103" i="10"/>
  <c r="BP174" i="10" s="1"/>
  <c r="BZ157" i="23" s="1"/>
  <c r="BP81" i="10"/>
  <c r="BP84" i="10" s="1"/>
  <c r="BO95" i="10"/>
  <c r="BO98" i="10" s="1"/>
  <c r="F69" i="15"/>
  <c r="H69" i="15" s="1"/>
  <c r="BR14" i="10"/>
  <c r="BR15" i="10"/>
  <c r="BQ16" i="10"/>
  <c r="BQ41" i="10" s="1"/>
  <c r="BQ81" i="10" s="1"/>
  <c r="BQ84" i="10" s="1"/>
  <c r="BR20" i="10"/>
  <c r="CH6" i="14"/>
  <c r="BW72" i="6"/>
  <c r="BN101" i="10"/>
  <c r="CC5" i="23"/>
  <c r="CC10" i="23" s="1"/>
  <c r="BX6" i="6"/>
  <c r="CJ14" i="14"/>
  <c r="D80" i="11"/>
  <c r="E81" i="11"/>
  <c r="R79" i="11"/>
  <c r="S80" i="11"/>
  <c r="AA79" i="11"/>
  <c r="BY5" i="6"/>
  <c r="CK12" i="14"/>
  <c r="BX7" i="6"/>
  <c r="CJ17" i="14"/>
  <c r="CI2" i="14"/>
  <c r="CI3" i="14" s="1"/>
  <c r="AF79" i="11"/>
  <c r="AG80" i="11"/>
  <c r="AO79" i="11"/>
  <c r="A71" i="15"/>
  <c r="E70" i="15"/>
  <c r="D70" i="15"/>
  <c r="BZ147" i="6"/>
  <c r="BS19" i="10" s="1"/>
  <c r="CA98" i="6"/>
  <c r="CA140" i="6"/>
  <c r="CA104" i="6"/>
  <c r="CA137" i="6"/>
  <c r="CA101" i="6"/>
  <c r="CA127" i="6"/>
  <c r="CA88" i="6"/>
  <c r="CA125" i="6"/>
  <c r="CA92" i="6"/>
  <c r="CA102" i="6"/>
  <c r="CA139" i="6"/>
  <c r="CA100" i="6"/>
  <c r="CA135" i="6"/>
  <c r="CA89" i="6"/>
  <c r="CA138" i="6"/>
  <c r="CA118" i="6"/>
  <c r="CA123" i="6"/>
  <c r="CA110" i="6"/>
  <c r="CA90" i="6"/>
  <c r="CA109" i="6"/>
  <c r="CA116" i="6"/>
  <c r="CA134" i="6"/>
  <c r="CA126" i="6"/>
  <c r="CB84" i="6"/>
  <c r="CA86" i="6"/>
  <c r="CA112" i="6"/>
  <c r="CA111" i="6"/>
  <c r="CA93" i="6"/>
  <c r="CA124" i="6"/>
  <c r="CA117" i="6"/>
  <c r="CA99" i="6"/>
  <c r="CA103" i="6"/>
  <c r="CA91" i="6"/>
  <c r="CA87" i="6"/>
  <c r="CA129" i="6"/>
  <c r="CA136" i="6"/>
  <c r="CA128" i="6"/>
  <c r="BR100" i="10"/>
  <c r="BY8" i="6"/>
  <c r="CK57" i="14"/>
  <c r="BZ146" i="6"/>
  <c r="BS18" i="10" s="1"/>
  <c r="BS100" i="10" s="1"/>
  <c r="AO76" i="16"/>
  <c r="AN68" i="16"/>
  <c r="BS168" i="10"/>
  <c r="BM95" i="10"/>
  <c r="CC159" i="16"/>
  <c r="BS45" i="10"/>
  <c r="BS7" i="10"/>
  <c r="BS10" i="10" s="1"/>
  <c r="BS11" i="10" s="1"/>
  <c r="BS23" i="10"/>
  <c r="BS22" i="10" s="1"/>
  <c r="BS39" i="10" s="1"/>
  <c r="BS65" i="10"/>
  <c r="BT166" i="10"/>
  <c r="BU3" i="10"/>
  <c r="CD1" i="16"/>
  <c r="BT62" i="10"/>
  <c r="BT89" i="10"/>
  <c r="BT60" i="10"/>
  <c r="BT67" i="10"/>
  <c r="BT24" i="10" s="1"/>
  <c r="BT69" i="10"/>
  <c r="BT26" i="10" s="1"/>
  <c r="BT88" i="10"/>
  <c r="BT44" i="10"/>
  <c r="BT80" i="10"/>
  <c r="BT37" i="10" s="1"/>
  <c r="BT163" i="10"/>
  <c r="BT82" i="10"/>
  <c r="BT55" i="10"/>
  <c r="BT70" i="10"/>
  <c r="BT27" i="10" s="1"/>
  <c r="BT38" i="10"/>
  <c r="BT93" i="10"/>
  <c r="BT104" i="10"/>
  <c r="BT75" i="10"/>
  <c r="BT32" i="10" s="1"/>
  <c r="BT164" i="10"/>
  <c r="BT78" i="10"/>
  <c r="BT35" i="10" s="1"/>
  <c r="BT53" i="10"/>
  <c r="BT56" i="10"/>
  <c r="BT63" i="10"/>
  <c r="BT77" i="10"/>
  <c r="BT34" i="10" s="1"/>
  <c r="BT8" i="10"/>
  <c r="BT48" i="10"/>
  <c r="BT86" i="10"/>
  <c r="BT51" i="10"/>
  <c r="BT165" i="10"/>
  <c r="BT71" i="10"/>
  <c r="BT28" i="10" s="1"/>
  <c r="BT68" i="10"/>
  <c r="BT25" i="10" s="1"/>
  <c r="BT158" i="10"/>
  <c r="BT64" i="10"/>
  <c r="BT74" i="10"/>
  <c r="BT31" i="10" s="1"/>
  <c r="BT66" i="10"/>
  <c r="BT59" i="10"/>
  <c r="BT9" i="10"/>
  <c r="BT167" i="10"/>
  <c r="BT176" i="10" s="1"/>
  <c r="BT160" i="10"/>
  <c r="BT52" i="10"/>
  <c r="BT46" i="10"/>
  <c r="BT49" i="10"/>
  <c r="BT61" i="10"/>
  <c r="BT54" i="10"/>
  <c r="BT79" i="10"/>
  <c r="BT36" i="10" s="1"/>
  <c r="BT73" i="10"/>
  <c r="BT30" i="10" s="1"/>
  <c r="BT47" i="10"/>
  <c r="BT50" i="10"/>
  <c r="BT159" i="10"/>
  <c r="BT72" i="10"/>
  <c r="BT29" i="10" s="1"/>
  <c r="BT76" i="10"/>
  <c r="BT33" i="10" s="1"/>
  <c r="BT90" i="10"/>
  <c r="BT108" i="10"/>
  <c r="BT107" i="10"/>
  <c r="BT57" i="10"/>
  <c r="BT83" i="10"/>
  <c r="BT58" i="10"/>
  <c r="BT109" i="10"/>
  <c r="BM112" i="10"/>
  <c r="BY157" i="16"/>
  <c r="CC5" i="16"/>
  <c r="CC10" i="16" s="1"/>
  <c r="BR22" i="10"/>
  <c r="BS110" i="10"/>
  <c r="BW157" i="16"/>
  <c r="DQ58" i="14"/>
  <c r="CK4" i="14"/>
  <c r="CD159" i="23" l="1"/>
  <c r="I60" i="11"/>
  <c r="K60" i="11" s="1"/>
  <c r="G61" i="11" s="1"/>
  <c r="H61" i="11"/>
  <c r="J61" i="11"/>
  <c r="I61" i="11" s="1"/>
  <c r="K61" i="11" s="1"/>
  <c r="G62" i="11" s="1"/>
  <c r="BY4" i="23"/>
  <c r="BY9" i="23" s="1"/>
  <c r="BY12" i="23" s="1"/>
  <c r="BT7" i="10"/>
  <c r="BT10" i="10" s="1"/>
  <c r="BP105" i="10"/>
  <c r="BP112" i="10" s="1"/>
  <c r="CE1" i="23"/>
  <c r="BU6" i="10"/>
  <c r="BU12" i="10" s="1"/>
  <c r="BO96" i="10"/>
  <c r="BP95" i="10"/>
  <c r="BP96" i="10" s="1"/>
  <c r="BQ103" i="10"/>
  <c r="BQ105" i="10" s="1"/>
  <c r="BQ112" i="10" s="1"/>
  <c r="BQ87" i="10"/>
  <c r="BQ91" i="10" s="1"/>
  <c r="BQ95" i="10" s="1"/>
  <c r="BQ96" i="10" s="1"/>
  <c r="F70" i="15"/>
  <c r="H70" i="15" s="1"/>
  <c r="CJ2" i="14"/>
  <c r="CJ3" i="14" s="1"/>
  <c r="BY73" i="6" s="1"/>
  <c r="BY82" i="6" s="1"/>
  <c r="BR16" i="10"/>
  <c r="BS13" i="10"/>
  <c r="BS15" i="10"/>
  <c r="BS14" i="10"/>
  <c r="CA147" i="6"/>
  <c r="BT19" i="10" s="1"/>
  <c r="BX72" i="6"/>
  <c r="BS20" i="10"/>
  <c r="CD5" i="23"/>
  <c r="CD10" i="23" s="1"/>
  <c r="BY7" i="6"/>
  <c r="CK17" i="14"/>
  <c r="CA146" i="6"/>
  <c r="BT18" i="10" s="1"/>
  <c r="R80" i="11"/>
  <c r="S81" i="11"/>
  <c r="AA80" i="11"/>
  <c r="CB139" i="6"/>
  <c r="CB103" i="6"/>
  <c r="CB125" i="6"/>
  <c r="CB102" i="6"/>
  <c r="CB123" i="6"/>
  <c r="CB137" i="6"/>
  <c r="CB110" i="6"/>
  <c r="CB90" i="6"/>
  <c r="CB134" i="6"/>
  <c r="CB135" i="6"/>
  <c r="CB89" i="6"/>
  <c r="CB126" i="6"/>
  <c r="CB100" i="6"/>
  <c r="CB129" i="6"/>
  <c r="CB92" i="6"/>
  <c r="CB128" i="6"/>
  <c r="CB91" i="6"/>
  <c r="CB124" i="6"/>
  <c r="CB88" i="6"/>
  <c r="CB136" i="6"/>
  <c r="CB116" i="6"/>
  <c r="CB138" i="6"/>
  <c r="CB99" i="6"/>
  <c r="CB118" i="6"/>
  <c r="CB140" i="6"/>
  <c r="CB86" i="6"/>
  <c r="CB98" i="6"/>
  <c r="CC84" i="6"/>
  <c r="CB104" i="6"/>
  <c r="CB111" i="6"/>
  <c r="CB101" i="6"/>
  <c r="CB93" i="6"/>
  <c r="CB87" i="6"/>
  <c r="CB112" i="6"/>
  <c r="CB109" i="6"/>
  <c r="CB117" i="6"/>
  <c r="CB127" i="6"/>
  <c r="A72" i="15"/>
  <c r="E71" i="15"/>
  <c r="D71" i="15"/>
  <c r="E82" i="11"/>
  <c r="D81" i="11"/>
  <c r="BZ8" i="6"/>
  <c r="CL57" i="14"/>
  <c r="AF80" i="11"/>
  <c r="AG81" i="11"/>
  <c r="AO80" i="11"/>
  <c r="BY6" i="6"/>
  <c r="CK14" i="14"/>
  <c r="BZ5" i="6"/>
  <c r="CL12" i="14"/>
  <c r="BX73" i="6"/>
  <c r="BX82" i="6" s="1"/>
  <c r="CI6" i="14"/>
  <c r="AP76" i="16"/>
  <c r="AO68" i="16"/>
  <c r="BO101" i="10"/>
  <c r="BT23" i="10"/>
  <c r="BT22" i="10" s="1"/>
  <c r="BT39" i="10" s="1"/>
  <c r="BT65" i="10"/>
  <c r="BT168" i="10"/>
  <c r="BZ157" i="16"/>
  <c r="BR39" i="10"/>
  <c r="CD159" i="16"/>
  <c r="CE1" i="16"/>
  <c r="BU166" i="10"/>
  <c r="BV3" i="10"/>
  <c r="BU67" i="10"/>
  <c r="BU24" i="10" s="1"/>
  <c r="BU108" i="10"/>
  <c r="BU54" i="10"/>
  <c r="BU80" i="10"/>
  <c r="BU37" i="10" s="1"/>
  <c r="BU104" i="10"/>
  <c r="BU74" i="10"/>
  <c r="BU31" i="10" s="1"/>
  <c r="BU57" i="10"/>
  <c r="BU79" i="10"/>
  <c r="BU36" i="10" s="1"/>
  <c r="BU58" i="10"/>
  <c r="BU72" i="10"/>
  <c r="BU29" i="10" s="1"/>
  <c r="BU75" i="10"/>
  <c r="BU32" i="10" s="1"/>
  <c r="BU68" i="10"/>
  <c r="BU25" i="10" s="1"/>
  <c r="BU73" i="10"/>
  <c r="BU30" i="10" s="1"/>
  <c r="BU8" i="10"/>
  <c r="BU47" i="10"/>
  <c r="BU63" i="10"/>
  <c r="BU38" i="10"/>
  <c r="BU44" i="10"/>
  <c r="BU46" i="10"/>
  <c r="BU88" i="10"/>
  <c r="BU64" i="10"/>
  <c r="BU48" i="10"/>
  <c r="BU60" i="10"/>
  <c r="BU82" i="10"/>
  <c r="BU49" i="10"/>
  <c r="BU55" i="10"/>
  <c r="BU86" i="10"/>
  <c r="BU78" i="10"/>
  <c r="BU35" i="10" s="1"/>
  <c r="BU165" i="10"/>
  <c r="BU93" i="10"/>
  <c r="BU50" i="10"/>
  <c r="BU77" i="10"/>
  <c r="BU34" i="10" s="1"/>
  <c r="BU61" i="10"/>
  <c r="BU159" i="10"/>
  <c r="BU70" i="10"/>
  <c r="BU27" i="10" s="1"/>
  <c r="BU9" i="10"/>
  <c r="BU158" i="10"/>
  <c r="BU59" i="10"/>
  <c r="BU76" i="10"/>
  <c r="BU33" i="10" s="1"/>
  <c r="BU164" i="10"/>
  <c r="BU89" i="10"/>
  <c r="BU51" i="10"/>
  <c r="BU52" i="10"/>
  <c r="BU163" i="10"/>
  <c r="BU167" i="10"/>
  <c r="BU176" i="10" s="1"/>
  <c r="BU107" i="10"/>
  <c r="BU90" i="10"/>
  <c r="BU71" i="10"/>
  <c r="BU28" i="10" s="1"/>
  <c r="BU160" i="10"/>
  <c r="BU69" i="10"/>
  <c r="BU26" i="10" s="1"/>
  <c r="BU109" i="10"/>
  <c r="BU66" i="10"/>
  <c r="BU56" i="10"/>
  <c r="BU83" i="10"/>
  <c r="BU53" i="10"/>
  <c r="BU62" i="10"/>
  <c r="CD5" i="16"/>
  <c r="CD10" i="16" s="1"/>
  <c r="BM96" i="10"/>
  <c r="BM98" i="10"/>
  <c r="BW4" i="23" s="1"/>
  <c r="BW9" i="23" s="1"/>
  <c r="BW12" i="23" s="1"/>
  <c r="BT110" i="10"/>
  <c r="BT45" i="10"/>
  <c r="DR58" i="14"/>
  <c r="CL4" i="14"/>
  <c r="BT14" i="10" l="1"/>
  <c r="BT11" i="10"/>
  <c r="CE159" i="23"/>
  <c r="H62" i="11"/>
  <c r="J62" i="11"/>
  <c r="I62" i="11" s="1"/>
  <c r="K62" i="11" s="1"/>
  <c r="G63" i="11" s="1"/>
  <c r="BP98" i="10"/>
  <c r="BZ4" i="23" s="1"/>
  <c r="BZ9" i="23" s="1"/>
  <c r="BZ12" i="23" s="1"/>
  <c r="BU7" i="10"/>
  <c r="BU10" i="10" s="1"/>
  <c r="BU11" i="10" s="1"/>
  <c r="CF1" i="23"/>
  <c r="BV6" i="10"/>
  <c r="BV12" i="10" s="1"/>
  <c r="BQ174" i="10"/>
  <c r="CA157" i="23" s="1"/>
  <c r="CK2" i="14"/>
  <c r="CK3" i="14" s="1"/>
  <c r="BZ73" i="6" s="1"/>
  <c r="BZ82" i="6" s="1"/>
  <c r="BT15" i="10"/>
  <c r="BT13" i="10"/>
  <c r="CJ6" i="14"/>
  <c r="F71" i="15"/>
  <c r="H71" i="15" s="1"/>
  <c r="BT20" i="10"/>
  <c r="BS16" i="10"/>
  <c r="BS41" i="10" s="1"/>
  <c r="BS103" i="10" s="1"/>
  <c r="BY72" i="6"/>
  <c r="BT100" i="10"/>
  <c r="CE5" i="23"/>
  <c r="CE10" i="23" s="1"/>
  <c r="CC124" i="6"/>
  <c r="CC91" i="6"/>
  <c r="CC86" i="6"/>
  <c r="CC137" i="6"/>
  <c r="CC118" i="6"/>
  <c r="CC136" i="6"/>
  <c r="CC111" i="6"/>
  <c r="CC127" i="6"/>
  <c r="CC104" i="6"/>
  <c r="CC123" i="6"/>
  <c r="CC100" i="6"/>
  <c r="CC90" i="6"/>
  <c r="CC98" i="6"/>
  <c r="CC117" i="6"/>
  <c r="CC109" i="6"/>
  <c r="CC112" i="6"/>
  <c r="CC103" i="6"/>
  <c r="CC129" i="6"/>
  <c r="CD84" i="6"/>
  <c r="CC126" i="6"/>
  <c r="CC89" i="6"/>
  <c r="CC125" i="6"/>
  <c r="CC88" i="6"/>
  <c r="CC92" i="6"/>
  <c r="CC87" i="6"/>
  <c r="CC140" i="6"/>
  <c r="CC93" i="6"/>
  <c r="CC102" i="6"/>
  <c r="CC99" i="6"/>
  <c r="CC128" i="6"/>
  <c r="CC138" i="6"/>
  <c r="CC135" i="6"/>
  <c r="CC134" i="6"/>
  <c r="CC116" i="6"/>
  <c r="CC110" i="6"/>
  <c r="CC139" i="6"/>
  <c r="CC101" i="6"/>
  <c r="AA81" i="11"/>
  <c r="CB146" i="6"/>
  <c r="BU18" i="10" s="1"/>
  <c r="BU100" i="10" s="1"/>
  <c r="D72" i="15"/>
  <c r="E72" i="15"/>
  <c r="A73" i="15"/>
  <c r="BZ7" i="6"/>
  <c r="CL17" i="14"/>
  <c r="AF81" i="11"/>
  <c r="AG82" i="11"/>
  <c r="AO81" i="11"/>
  <c r="D82" i="11"/>
  <c r="E83" i="11"/>
  <c r="BZ6" i="6"/>
  <c r="CL14" i="14"/>
  <c r="CA8" i="6"/>
  <c r="CM57" i="14"/>
  <c r="CB147" i="6"/>
  <c r="BU19" i="10" s="1"/>
  <c r="CA5" i="6"/>
  <c r="CM12" i="14"/>
  <c r="S82" i="11"/>
  <c r="R81" i="11"/>
  <c r="AQ76" i="16"/>
  <c r="AP68" i="16"/>
  <c r="BQ98" i="10"/>
  <c r="CA4" i="23" s="1"/>
  <c r="BU168" i="10"/>
  <c r="BM101" i="10"/>
  <c r="BM99" i="10"/>
  <c r="BN99" i="10"/>
  <c r="BU23" i="10"/>
  <c r="BU22" i="10" s="1"/>
  <c r="BU65" i="10"/>
  <c r="CE5" i="16"/>
  <c r="CE10" i="16" s="1"/>
  <c r="BO99" i="10"/>
  <c r="CF1" i="16"/>
  <c r="BW3" i="10"/>
  <c r="BV166" i="10"/>
  <c r="BV93" i="10"/>
  <c r="BV47" i="10"/>
  <c r="BV8" i="10"/>
  <c r="BV74" i="10"/>
  <c r="BV31" i="10" s="1"/>
  <c r="BV46" i="10"/>
  <c r="BV79" i="10"/>
  <c r="BV36" i="10" s="1"/>
  <c r="BV88" i="10"/>
  <c r="BV104" i="10"/>
  <c r="BV59" i="10"/>
  <c r="BV78" i="10"/>
  <c r="BV35" i="10" s="1"/>
  <c r="BV109" i="10"/>
  <c r="BV55" i="10"/>
  <c r="BV75" i="10"/>
  <c r="BV32" i="10" s="1"/>
  <c r="BV54" i="10"/>
  <c r="BV73" i="10"/>
  <c r="BV30" i="10" s="1"/>
  <c r="BV57" i="10"/>
  <c r="BV49" i="10"/>
  <c r="BV50" i="10"/>
  <c r="BV56" i="10"/>
  <c r="BV80" i="10"/>
  <c r="BV37" i="10" s="1"/>
  <c r="BV163" i="10"/>
  <c r="BV69" i="10"/>
  <c r="BV26" i="10" s="1"/>
  <c r="BV67" i="10"/>
  <c r="BV24" i="10" s="1"/>
  <c r="BV68" i="10"/>
  <c r="BV25" i="10" s="1"/>
  <c r="BV48" i="10"/>
  <c r="BV82" i="10"/>
  <c r="BV83" i="10"/>
  <c r="BV9" i="10"/>
  <c r="BV86" i="10"/>
  <c r="BV77" i="10"/>
  <c r="BV34" i="10" s="1"/>
  <c r="BV76" i="10"/>
  <c r="BV33" i="10" s="1"/>
  <c r="BV53" i="10"/>
  <c r="BV63" i="10"/>
  <c r="BV58" i="10"/>
  <c r="BV158" i="10"/>
  <c r="BV44" i="10"/>
  <c r="BV52" i="10"/>
  <c r="BV167" i="10"/>
  <c r="BV176" i="10" s="1"/>
  <c r="BV89" i="10"/>
  <c r="BV159" i="10"/>
  <c r="BV61" i="10"/>
  <c r="BV107" i="10"/>
  <c r="BV38" i="10"/>
  <c r="BV51" i="10"/>
  <c r="BV108" i="10"/>
  <c r="BV165" i="10"/>
  <c r="BV90" i="10"/>
  <c r="BV66" i="10"/>
  <c r="BV60" i="10"/>
  <c r="BV72" i="10"/>
  <c r="BV29" i="10" s="1"/>
  <c r="BV164" i="10"/>
  <c r="BV70" i="10"/>
  <c r="BV27" i="10" s="1"/>
  <c r="BV160" i="10"/>
  <c r="BV62" i="10"/>
  <c r="BV64" i="10"/>
  <c r="BV71" i="10"/>
  <c r="BV28" i="10" s="1"/>
  <c r="BU110" i="10"/>
  <c r="CE159" i="16"/>
  <c r="BU45" i="10"/>
  <c r="BR41" i="10"/>
  <c r="DS58" i="14"/>
  <c r="CM4" i="14"/>
  <c r="CA9" i="23" l="1"/>
  <c r="CA12" i="23" s="1"/>
  <c r="CF159" i="23"/>
  <c r="H63" i="11"/>
  <c r="J63" i="11"/>
  <c r="I63" i="11" s="1"/>
  <c r="K63" i="11" s="1"/>
  <c r="G64" i="11" s="1"/>
  <c r="BP99" i="10"/>
  <c r="BP101" i="10"/>
  <c r="BU20" i="10"/>
  <c r="BV7" i="10"/>
  <c r="BV10" i="10" s="1"/>
  <c r="CA157" i="16"/>
  <c r="CK6" i="14"/>
  <c r="CG1" i="23"/>
  <c r="BW6" i="10"/>
  <c r="BW12" i="10" s="1"/>
  <c r="BS81" i="10"/>
  <c r="BS84" i="10" s="1"/>
  <c r="BT16" i="10"/>
  <c r="BT41" i="10" s="1"/>
  <c r="BS87" i="10"/>
  <c r="BS91" i="10" s="1"/>
  <c r="F72" i="15"/>
  <c r="H72" i="15" s="1"/>
  <c r="BU13" i="10"/>
  <c r="BU14" i="10"/>
  <c r="BU15" i="10"/>
  <c r="CF5" i="23"/>
  <c r="CF10" i="23" s="1"/>
  <c r="BZ72" i="6"/>
  <c r="CL2" i="14"/>
  <c r="CL3" i="14" s="1"/>
  <c r="CA73" i="6" s="1"/>
  <c r="CA82" i="6" s="1"/>
  <c r="BQ101" i="10"/>
  <c r="S83" i="11"/>
  <c r="R82" i="11"/>
  <c r="D83" i="11"/>
  <c r="E84" i="11"/>
  <c r="CB5" i="6"/>
  <c r="CN12" i="14"/>
  <c r="CD117" i="6"/>
  <c r="CD88" i="6"/>
  <c r="CD124" i="6"/>
  <c r="CD92" i="6"/>
  <c r="CD116" i="6"/>
  <c r="CD89" i="6"/>
  <c r="CD111" i="6"/>
  <c r="CD125" i="6"/>
  <c r="CD118" i="6"/>
  <c r="CD110" i="6"/>
  <c r="CD100" i="6"/>
  <c r="CD109" i="6"/>
  <c r="CD127" i="6"/>
  <c r="CD91" i="6"/>
  <c r="CD98" i="6"/>
  <c r="CD126" i="6"/>
  <c r="CD87" i="6"/>
  <c r="CD136" i="6"/>
  <c r="CD99" i="6"/>
  <c r="CD140" i="6"/>
  <c r="CD138" i="6"/>
  <c r="CD137" i="6"/>
  <c r="CD90" i="6"/>
  <c r="CD123" i="6"/>
  <c r="CD103" i="6"/>
  <c r="CD86" i="6"/>
  <c r="CE84" i="6"/>
  <c r="CD93" i="6"/>
  <c r="CD101" i="6"/>
  <c r="CD102" i="6"/>
  <c r="CD139" i="6"/>
  <c r="CD129" i="6"/>
  <c r="CD112" i="6"/>
  <c r="CD134" i="6"/>
  <c r="CD128" i="6"/>
  <c r="CD104" i="6"/>
  <c r="CD135" i="6"/>
  <c r="CC146" i="6"/>
  <c r="BV18" i="10" s="1"/>
  <c r="BV100" i="10" s="1"/>
  <c r="CB8" i="6"/>
  <c r="CN57" i="14"/>
  <c r="CA7" i="6"/>
  <c r="CM17" i="14"/>
  <c r="D73" i="15"/>
  <c r="A74" i="15"/>
  <c r="E73" i="15"/>
  <c r="CC147" i="6"/>
  <c r="BV19" i="10" s="1"/>
  <c r="CA6" i="6"/>
  <c r="CM14" i="14"/>
  <c r="AF82" i="11"/>
  <c r="AG83" i="11"/>
  <c r="AO82" i="11"/>
  <c r="AA82" i="11"/>
  <c r="BQ99" i="10"/>
  <c r="AR76" i="16"/>
  <c r="AQ68" i="16"/>
  <c r="BV45" i="10"/>
  <c r="BX3" i="10"/>
  <c r="BW166" i="10"/>
  <c r="CG1" i="16"/>
  <c r="BW77" i="10"/>
  <c r="BW34" i="10" s="1"/>
  <c r="BW56" i="10"/>
  <c r="BW72" i="10"/>
  <c r="BW29" i="10" s="1"/>
  <c r="BW58" i="10"/>
  <c r="BW60" i="10"/>
  <c r="BW59" i="10"/>
  <c r="BW50" i="10"/>
  <c r="BW63" i="10"/>
  <c r="BW74" i="10"/>
  <c r="BW31" i="10" s="1"/>
  <c r="BW66" i="10"/>
  <c r="BW53" i="10"/>
  <c r="BW109" i="10"/>
  <c r="BW158" i="10"/>
  <c r="BW165" i="10"/>
  <c r="BW62" i="10"/>
  <c r="BW76" i="10"/>
  <c r="BW33" i="10" s="1"/>
  <c r="BW52" i="10"/>
  <c r="BW54" i="10"/>
  <c r="BW159" i="10"/>
  <c r="BW79" i="10"/>
  <c r="BW36" i="10" s="1"/>
  <c r="BW68" i="10"/>
  <c r="BW25" i="10" s="1"/>
  <c r="BW75" i="10"/>
  <c r="BW32" i="10" s="1"/>
  <c r="BW55" i="10"/>
  <c r="BW78" i="10"/>
  <c r="BW35" i="10" s="1"/>
  <c r="BW47" i="10"/>
  <c r="BW108" i="10"/>
  <c r="BW86" i="10"/>
  <c r="BW160" i="10"/>
  <c r="BW89" i="10"/>
  <c r="BW48" i="10"/>
  <c r="BW51" i="10"/>
  <c r="BW49" i="10"/>
  <c r="BW88" i="10"/>
  <c r="BW61" i="10"/>
  <c r="BW163" i="10"/>
  <c r="BW64" i="10"/>
  <c r="BW73" i="10"/>
  <c r="BW30" i="10" s="1"/>
  <c r="BW38" i="10"/>
  <c r="BW82" i="10"/>
  <c r="BW46" i="10"/>
  <c r="BW44" i="10"/>
  <c r="BW164" i="10"/>
  <c r="BW9" i="10"/>
  <c r="BW71" i="10"/>
  <c r="BW28" i="10" s="1"/>
  <c r="BW8" i="10"/>
  <c r="BW80" i="10"/>
  <c r="BW37" i="10" s="1"/>
  <c r="BW57" i="10"/>
  <c r="BW107" i="10"/>
  <c r="BW167" i="10"/>
  <c r="BW176" i="10" s="1"/>
  <c r="BW90" i="10"/>
  <c r="BW104" i="10"/>
  <c r="BW83" i="10"/>
  <c r="BW67" i="10"/>
  <c r="BW24" i="10" s="1"/>
  <c r="BW70" i="10"/>
  <c r="BW27" i="10" s="1"/>
  <c r="BW93" i="10"/>
  <c r="BW69" i="10"/>
  <c r="BW26" i="10" s="1"/>
  <c r="BS105" i="10"/>
  <c r="BS112" i="10" s="1"/>
  <c r="BS174" i="10"/>
  <c r="CC157" i="23" s="1"/>
  <c r="BV110" i="10"/>
  <c r="CF159" i="16"/>
  <c r="CF5" i="16"/>
  <c r="CF10" i="16" s="1"/>
  <c r="BV23" i="10"/>
  <c r="BV22" i="10" s="1"/>
  <c r="BV39" i="10" s="1"/>
  <c r="BV65" i="10"/>
  <c r="BR87" i="10"/>
  <c r="BR103" i="10"/>
  <c r="BR81" i="10"/>
  <c r="BU39" i="10"/>
  <c r="BV168" i="10"/>
  <c r="DT58" i="14"/>
  <c r="CN4" i="14"/>
  <c r="BV14" i="10" l="1"/>
  <c r="BV11" i="10"/>
  <c r="CG159" i="23"/>
  <c r="H64" i="11"/>
  <c r="J64" i="11"/>
  <c r="I64" i="11" s="1"/>
  <c r="K64" i="11" s="1"/>
  <c r="G65" i="11" s="1"/>
  <c r="BS95" i="10"/>
  <c r="BS96" i="10" s="1"/>
  <c r="BW7" i="10"/>
  <c r="BW10" i="10" s="1"/>
  <c r="CH1" i="23"/>
  <c r="BX6" i="10"/>
  <c r="BX12" i="10" s="1"/>
  <c r="BT87" i="10"/>
  <c r="BT91" i="10" s="1"/>
  <c r="BT81" i="10"/>
  <c r="BT84" i="10" s="1"/>
  <c r="BT103" i="10"/>
  <c r="BT174" i="10" s="1"/>
  <c r="CD157" i="23" s="1"/>
  <c r="BV15" i="10"/>
  <c r="BV13" i="10"/>
  <c r="CD147" i="6"/>
  <c r="BW19" i="10" s="1"/>
  <c r="BU16" i="10"/>
  <c r="BU41" i="10" s="1"/>
  <c r="CA72" i="6"/>
  <c r="CL6" i="14"/>
  <c r="CG5" i="23"/>
  <c r="CG10" i="23" s="1"/>
  <c r="CE90" i="6"/>
  <c r="CE123" i="6"/>
  <c r="CE140" i="6"/>
  <c r="CE103" i="6"/>
  <c r="CE134" i="6"/>
  <c r="CE128" i="6"/>
  <c r="CE93" i="6"/>
  <c r="CE116" i="6"/>
  <c r="CE138" i="6"/>
  <c r="CE111" i="6"/>
  <c r="CE135" i="6"/>
  <c r="CE92" i="6"/>
  <c r="CE126" i="6"/>
  <c r="CE91" i="6"/>
  <c r="CE124" i="6"/>
  <c r="CE88" i="6"/>
  <c r="CE127" i="6"/>
  <c r="CE87" i="6"/>
  <c r="CE137" i="6"/>
  <c r="CE102" i="6"/>
  <c r="CE136" i="6"/>
  <c r="CE101" i="6"/>
  <c r="CE110" i="6"/>
  <c r="CE112" i="6"/>
  <c r="CE99" i="6"/>
  <c r="CF84" i="6"/>
  <c r="CE118" i="6"/>
  <c r="CE100" i="6"/>
  <c r="CE104" i="6"/>
  <c r="CE86" i="6"/>
  <c r="CE89" i="6"/>
  <c r="CE139" i="6"/>
  <c r="CE129" i="6"/>
  <c r="CE109" i="6"/>
  <c r="CE125" i="6"/>
  <c r="CE98" i="6"/>
  <c r="CE117" i="6"/>
  <c r="CB7" i="6"/>
  <c r="CN17" i="14"/>
  <c r="CC5" i="6"/>
  <c r="CO12" i="14"/>
  <c r="BV20" i="10"/>
  <c r="D84" i="11"/>
  <c r="E85" i="11"/>
  <c r="CB6" i="6"/>
  <c r="CN14" i="14"/>
  <c r="CC8" i="6"/>
  <c r="CO57" i="14"/>
  <c r="S84" i="11"/>
  <c r="R83" i="11"/>
  <c r="AA83" i="11"/>
  <c r="CD146" i="6"/>
  <c r="BW18" i="10" s="1"/>
  <c r="CM2" i="14"/>
  <c r="CM3" i="14" s="1"/>
  <c r="AF83" i="11"/>
  <c r="AG84" i="11"/>
  <c r="AO83" i="11"/>
  <c r="E74" i="15"/>
  <c r="A75" i="15"/>
  <c r="D74" i="15"/>
  <c r="F73" i="15"/>
  <c r="H73" i="15" s="1"/>
  <c r="AS76" i="16"/>
  <c r="AR68" i="16"/>
  <c r="BW110" i="10"/>
  <c r="BW168" i="10"/>
  <c r="BR84" i="10"/>
  <c r="CC157" i="16"/>
  <c r="BW23" i="10"/>
  <c r="BW22" i="10" s="1"/>
  <c r="BW65" i="10"/>
  <c r="BY3" i="10"/>
  <c r="CH1" i="16"/>
  <c r="BX166" i="10"/>
  <c r="BX159" i="10"/>
  <c r="BX108" i="10"/>
  <c r="BX107" i="10"/>
  <c r="BX59" i="10"/>
  <c r="BX50" i="10"/>
  <c r="BX49" i="10"/>
  <c r="BX51" i="10"/>
  <c r="BX163" i="10"/>
  <c r="BX76" i="10"/>
  <c r="BX33" i="10" s="1"/>
  <c r="BX46" i="10"/>
  <c r="BX68" i="10"/>
  <c r="BX25" i="10" s="1"/>
  <c r="BX61" i="10"/>
  <c r="BX48" i="10"/>
  <c r="BX56" i="10"/>
  <c r="BX72" i="10"/>
  <c r="BX29" i="10" s="1"/>
  <c r="BX75" i="10"/>
  <c r="BX32" i="10" s="1"/>
  <c r="BX73" i="10"/>
  <c r="BX30" i="10" s="1"/>
  <c r="BX93" i="10"/>
  <c r="BX90" i="10"/>
  <c r="BX54" i="10"/>
  <c r="BX89" i="10"/>
  <c r="BX62" i="10"/>
  <c r="BX83" i="10"/>
  <c r="BX38" i="10"/>
  <c r="BX78" i="10"/>
  <c r="BX35" i="10" s="1"/>
  <c r="BX57" i="10"/>
  <c r="BX58" i="10"/>
  <c r="BX69" i="10"/>
  <c r="BX26" i="10" s="1"/>
  <c r="BX55" i="10"/>
  <c r="BX71" i="10"/>
  <c r="BX28" i="10" s="1"/>
  <c r="BX82" i="10"/>
  <c r="BX63" i="10"/>
  <c r="BX86" i="10"/>
  <c r="BX60" i="10"/>
  <c r="BX74" i="10"/>
  <c r="BX31" i="10" s="1"/>
  <c r="BX109" i="10"/>
  <c r="BX53" i="10"/>
  <c r="BX79" i="10"/>
  <c r="BX36" i="10" s="1"/>
  <c r="BX80" i="10"/>
  <c r="BX37" i="10" s="1"/>
  <c r="BX160" i="10"/>
  <c r="BX165" i="10"/>
  <c r="BX104" i="10"/>
  <c r="BX64" i="10"/>
  <c r="BX158" i="10"/>
  <c r="BX44" i="10"/>
  <c r="BX88" i="10"/>
  <c r="BX47" i="10"/>
  <c r="BX77" i="10"/>
  <c r="BX34" i="10" s="1"/>
  <c r="BX9" i="10"/>
  <c r="BX167" i="10"/>
  <c r="BX176" i="10" s="1"/>
  <c r="BX70" i="10"/>
  <c r="BX27" i="10" s="1"/>
  <c r="BX66" i="10"/>
  <c r="BX67" i="10"/>
  <c r="BX24" i="10" s="1"/>
  <c r="BX8" i="10"/>
  <c r="BX164" i="10"/>
  <c r="BX52" i="10"/>
  <c r="BW45" i="10"/>
  <c r="BR105" i="10"/>
  <c r="BR174" i="10"/>
  <c r="CB157" i="23" s="1"/>
  <c r="BR91" i="10"/>
  <c r="CG5" i="16"/>
  <c r="CG10" i="16" s="1"/>
  <c r="CG159" i="16"/>
  <c r="DU58" i="14"/>
  <c r="CO4" i="14"/>
  <c r="BX7" i="10" l="1"/>
  <c r="BX10" i="10" s="1"/>
  <c r="BX11" i="10" s="1"/>
  <c r="BW13" i="10"/>
  <c r="BW11" i="10"/>
  <c r="CH159" i="23"/>
  <c r="J65" i="11"/>
  <c r="H65" i="11"/>
  <c r="BS98" i="10"/>
  <c r="CC4" i="23" s="1"/>
  <c r="CC9" i="23" s="1"/>
  <c r="CC12" i="23" s="1"/>
  <c r="BT105" i="10"/>
  <c r="BT112" i="10" s="1"/>
  <c r="BT95" i="10"/>
  <c r="BT98" i="10" s="1"/>
  <c r="BT101" i="10" s="1"/>
  <c r="CI1" i="23"/>
  <c r="BY6" i="10"/>
  <c r="BY12" i="10" s="1"/>
  <c r="CD157" i="16"/>
  <c r="BV16" i="10"/>
  <c r="BV41" i="10" s="1"/>
  <c r="BV103" i="10" s="1"/>
  <c r="BV174" i="10" s="1"/>
  <c r="CF157" i="23" s="1"/>
  <c r="BW20" i="10"/>
  <c r="BW14" i="10"/>
  <c r="BW15" i="10"/>
  <c r="BU87" i="10"/>
  <c r="BU91" i="10" s="1"/>
  <c r="BU81" i="10"/>
  <c r="BU84" i="10" s="1"/>
  <c r="BU103" i="10"/>
  <c r="BU174" i="10" s="1"/>
  <c r="CE157" i="23" s="1"/>
  <c r="F74" i="15"/>
  <c r="H74" i="15" s="1"/>
  <c r="CE147" i="6"/>
  <c r="BX19" i="10" s="1"/>
  <c r="BW100" i="10"/>
  <c r="CN2" i="14"/>
  <c r="CN3" i="14" s="1"/>
  <c r="CC73" i="6" s="1"/>
  <c r="CC82" i="6" s="1"/>
  <c r="CB72" i="6"/>
  <c r="CH5" i="23"/>
  <c r="CH10" i="23" s="1"/>
  <c r="CD5" i="6"/>
  <c r="CP12" i="14"/>
  <c r="CF118" i="6"/>
  <c r="CF125" i="6"/>
  <c r="CF140" i="6"/>
  <c r="CF103" i="6"/>
  <c r="CF93" i="6"/>
  <c r="CF123" i="6"/>
  <c r="CF110" i="6"/>
  <c r="CG84" i="6"/>
  <c r="CF112" i="6"/>
  <c r="CF88" i="6"/>
  <c r="CF126" i="6"/>
  <c r="CF86" i="6"/>
  <c r="CF124" i="6"/>
  <c r="CF90" i="6"/>
  <c r="CF134" i="6"/>
  <c r="CF104" i="6"/>
  <c r="CF98" i="6"/>
  <c r="CF116" i="6"/>
  <c r="CF129" i="6"/>
  <c r="CF117" i="6"/>
  <c r="CF135" i="6"/>
  <c r="CF91" i="6"/>
  <c r="CF128" i="6"/>
  <c r="CF87" i="6"/>
  <c r="CF111" i="6"/>
  <c r="CF99" i="6"/>
  <c r="CF102" i="6"/>
  <c r="CF127" i="6"/>
  <c r="CF101" i="6"/>
  <c r="CF138" i="6"/>
  <c r="CF139" i="6"/>
  <c r="CF89" i="6"/>
  <c r="CF100" i="6"/>
  <c r="CF137" i="6"/>
  <c r="CF92" i="6"/>
  <c r="CF136" i="6"/>
  <c r="CF109" i="6"/>
  <c r="E75" i="15"/>
  <c r="A76" i="15"/>
  <c r="D75" i="15"/>
  <c r="AF84" i="11"/>
  <c r="AG85" i="11"/>
  <c r="AO84" i="11"/>
  <c r="CB73" i="6"/>
  <c r="CB82" i="6" s="1"/>
  <c r="CM6" i="14"/>
  <c r="CD8" i="6"/>
  <c r="CP57" i="14"/>
  <c r="E86" i="11"/>
  <c r="D85" i="11"/>
  <c r="S85" i="11"/>
  <c r="R84" i="11"/>
  <c r="AA84" i="11"/>
  <c r="CC7" i="6"/>
  <c r="CO17" i="14"/>
  <c r="CC6" i="6"/>
  <c r="CO14" i="14"/>
  <c r="CE146" i="6"/>
  <c r="BX18" i="10" s="1"/>
  <c r="AT76" i="16"/>
  <c r="AS68" i="16"/>
  <c r="CI1" i="16"/>
  <c r="BY166" i="10"/>
  <c r="BZ3" i="10"/>
  <c r="BY8" i="10"/>
  <c r="BY48" i="10"/>
  <c r="BY158" i="10"/>
  <c r="BY71" i="10"/>
  <c r="BY28" i="10" s="1"/>
  <c r="BY56" i="10"/>
  <c r="BY109" i="10"/>
  <c r="BY86" i="10"/>
  <c r="BY74" i="10"/>
  <c r="BY31" i="10" s="1"/>
  <c r="BY73" i="10"/>
  <c r="BY30" i="10" s="1"/>
  <c r="BY72" i="10"/>
  <c r="BY29" i="10" s="1"/>
  <c r="BY76" i="10"/>
  <c r="BY33" i="10" s="1"/>
  <c r="BY75" i="10"/>
  <c r="BY32" i="10" s="1"/>
  <c r="BY9" i="10"/>
  <c r="BY164" i="10"/>
  <c r="BY159" i="10"/>
  <c r="BY167" i="10"/>
  <c r="BY176" i="10" s="1"/>
  <c r="BY90" i="10"/>
  <c r="BY57" i="10"/>
  <c r="BY70" i="10"/>
  <c r="BY27" i="10" s="1"/>
  <c r="BY68" i="10"/>
  <c r="BY25" i="10" s="1"/>
  <c r="BY77" i="10"/>
  <c r="BY34" i="10" s="1"/>
  <c r="BY79" i="10"/>
  <c r="BY36" i="10" s="1"/>
  <c r="BY69" i="10"/>
  <c r="BY26" i="10" s="1"/>
  <c r="BY50" i="10"/>
  <c r="BY108" i="10"/>
  <c r="BY165" i="10"/>
  <c r="BY78" i="10"/>
  <c r="BY35" i="10" s="1"/>
  <c r="BY38" i="10"/>
  <c r="BY88" i="10"/>
  <c r="BY93" i="10"/>
  <c r="BY46" i="10"/>
  <c r="BY52" i="10"/>
  <c r="BY54" i="10"/>
  <c r="BY83" i="10"/>
  <c r="BY89" i="10"/>
  <c r="BY49" i="10"/>
  <c r="BY55" i="10"/>
  <c r="BY66" i="10"/>
  <c r="BY67" i="10"/>
  <c r="BY24" i="10" s="1"/>
  <c r="BY163" i="10"/>
  <c r="BY51" i="10"/>
  <c r="BY59" i="10"/>
  <c r="BY107" i="10"/>
  <c r="BY62" i="10"/>
  <c r="BY58" i="10"/>
  <c r="BY64" i="10"/>
  <c r="BY44" i="10"/>
  <c r="BY80" i="10"/>
  <c r="BY82" i="10"/>
  <c r="BY160" i="10"/>
  <c r="BY53" i="10"/>
  <c r="BY60" i="10"/>
  <c r="BY104" i="10"/>
  <c r="BY47" i="10"/>
  <c r="BY63" i="10"/>
  <c r="BY61" i="10"/>
  <c r="CH159" i="16"/>
  <c r="BX23" i="10"/>
  <c r="BX22" i="10" s="1"/>
  <c r="BX39" i="10" s="1"/>
  <c r="BX65" i="10"/>
  <c r="BX110" i="10"/>
  <c r="BX45" i="10"/>
  <c r="BW39" i="10"/>
  <c r="BX168" i="10"/>
  <c r="CH5" i="16"/>
  <c r="CH10" i="16" s="1"/>
  <c r="CB157" i="16"/>
  <c r="BR112" i="10"/>
  <c r="BR95" i="10"/>
  <c r="DV58" i="14"/>
  <c r="CP4" i="14"/>
  <c r="CI159" i="23" l="1"/>
  <c r="I65" i="11"/>
  <c r="K65" i="11" s="1"/>
  <c r="G66" i="11" s="1"/>
  <c r="BS101" i="10"/>
  <c r="BT96" i="10"/>
  <c r="CD4" i="23"/>
  <c r="CD9" i="23" s="1"/>
  <c r="CD12" i="23" s="1"/>
  <c r="CJ1" i="23"/>
  <c r="BZ6" i="10"/>
  <c r="BZ12" i="10" s="1"/>
  <c r="BU95" i="10"/>
  <c r="BU96" i="10" s="1"/>
  <c r="BW16" i="10"/>
  <c r="BW41" i="10" s="1"/>
  <c r="BW87" i="10" s="1"/>
  <c r="BW91" i="10" s="1"/>
  <c r="BV105" i="10"/>
  <c r="BV112" i="10" s="1"/>
  <c r="BU105" i="10"/>
  <c r="BU112" i="10" s="1"/>
  <c r="BV87" i="10"/>
  <c r="BV91" i="10" s="1"/>
  <c r="BV81" i="10"/>
  <c r="BV84" i="10" s="1"/>
  <c r="BX20" i="10"/>
  <c r="BX15" i="10"/>
  <c r="BX13" i="10"/>
  <c r="BX14" i="10"/>
  <c r="F75" i="15"/>
  <c r="H75" i="15" s="1"/>
  <c r="CC72" i="6"/>
  <c r="CO2" i="14"/>
  <c r="CO3" i="14" s="1"/>
  <c r="CO6" i="14" s="1"/>
  <c r="CI5" i="23"/>
  <c r="CI10" i="23" s="1"/>
  <c r="CN6" i="14"/>
  <c r="CE8" i="6"/>
  <c r="Q57" i="14"/>
  <c r="CG125" i="6"/>
  <c r="CG91" i="6"/>
  <c r="CG136" i="6"/>
  <c r="CG99" i="6"/>
  <c r="CG109" i="6"/>
  <c r="CG129" i="6"/>
  <c r="CG112" i="6"/>
  <c r="CG138" i="6"/>
  <c r="CG102" i="6"/>
  <c r="CG118" i="6"/>
  <c r="CG89" i="6"/>
  <c r="CG117" i="6"/>
  <c r="CG88" i="6"/>
  <c r="CG126" i="6"/>
  <c r="CG93" i="6"/>
  <c r="CG124" i="6"/>
  <c r="CG98" i="6"/>
  <c r="CG135" i="6"/>
  <c r="CG87" i="6"/>
  <c r="CG127" i="6"/>
  <c r="CH84" i="6"/>
  <c r="CG137" i="6"/>
  <c r="CG92" i="6"/>
  <c r="CG123" i="6"/>
  <c r="CG101" i="6"/>
  <c r="CG90" i="6"/>
  <c r="CG86" i="6"/>
  <c r="CG100" i="6"/>
  <c r="CG104" i="6"/>
  <c r="CG134" i="6"/>
  <c r="CG103" i="6"/>
  <c r="CG140" i="6"/>
  <c r="CG116" i="6"/>
  <c r="CG111" i="6"/>
  <c r="CG110" i="6"/>
  <c r="CG139" i="6"/>
  <c r="CG128" i="6"/>
  <c r="BX100" i="10"/>
  <c r="CD7" i="6"/>
  <c r="CP17" i="14"/>
  <c r="AF85" i="11"/>
  <c r="AG86" i="11"/>
  <c r="AO85" i="11"/>
  <c r="CE5" i="6"/>
  <c r="Q12" i="14"/>
  <c r="CF146" i="6"/>
  <c r="BY18" i="10" s="1"/>
  <c r="CD6" i="6"/>
  <c r="CP14" i="14"/>
  <c r="E87" i="11"/>
  <c r="D86" i="11"/>
  <c r="S86" i="11"/>
  <c r="R85" i="11"/>
  <c r="AA85" i="11"/>
  <c r="CF147" i="6"/>
  <c r="BY19" i="10" s="1"/>
  <c r="A77" i="15"/>
  <c r="D76" i="15"/>
  <c r="E76" i="15"/>
  <c r="AU76" i="16"/>
  <c r="AT68" i="16"/>
  <c r="Z18" i="2"/>
  <c r="CI5" i="16"/>
  <c r="CI10" i="16" s="1"/>
  <c r="CI159" i="16"/>
  <c r="BY168" i="10"/>
  <c r="BY37" i="10"/>
  <c r="CE157" i="16"/>
  <c r="BY23" i="10"/>
  <c r="BY65" i="10"/>
  <c r="BR98" i="10"/>
  <c r="CB4" i="23" s="1"/>
  <c r="CB9" i="23" s="1"/>
  <c r="CB12" i="23" s="1"/>
  <c r="BR96" i="10"/>
  <c r="BY110" i="10"/>
  <c r="BY45" i="10"/>
  <c r="CF157" i="16"/>
  <c r="BY7" i="10"/>
  <c r="BY10" i="10" s="1"/>
  <c r="BY11" i="10" s="1"/>
  <c r="CJ1" i="16"/>
  <c r="BZ166" i="10"/>
  <c r="CA3" i="10"/>
  <c r="BZ107" i="10"/>
  <c r="BZ83" i="10"/>
  <c r="BZ160" i="10"/>
  <c r="BZ66" i="10"/>
  <c r="BZ38" i="10"/>
  <c r="BZ158" i="10"/>
  <c r="BZ52" i="10"/>
  <c r="BZ72" i="10"/>
  <c r="BZ29" i="10" s="1"/>
  <c r="BZ69" i="10"/>
  <c r="BZ26" i="10" s="1"/>
  <c r="BZ159" i="10"/>
  <c r="BZ74" i="10"/>
  <c r="BZ31" i="10" s="1"/>
  <c r="BZ68" i="10"/>
  <c r="BZ25" i="10" s="1"/>
  <c r="BZ56" i="10"/>
  <c r="BZ58" i="10"/>
  <c r="BZ167" i="10"/>
  <c r="BZ176" i="10" s="1"/>
  <c r="BZ59" i="10"/>
  <c r="BZ77" i="10"/>
  <c r="BZ34" i="10" s="1"/>
  <c r="BZ50" i="10"/>
  <c r="BZ71" i="10"/>
  <c r="BZ28" i="10" s="1"/>
  <c r="BZ88" i="10"/>
  <c r="BZ44" i="10"/>
  <c r="BZ164" i="10"/>
  <c r="BZ62" i="10"/>
  <c r="BZ165" i="10"/>
  <c r="BZ54" i="10"/>
  <c r="BZ104" i="10"/>
  <c r="BZ163" i="10"/>
  <c r="BZ75" i="10"/>
  <c r="BZ32" i="10" s="1"/>
  <c r="BZ46" i="10"/>
  <c r="BZ9" i="10"/>
  <c r="BZ8" i="10"/>
  <c r="BZ93" i="10"/>
  <c r="BZ109" i="10"/>
  <c r="BZ79" i="10"/>
  <c r="BZ36" i="10" s="1"/>
  <c r="BZ51" i="10"/>
  <c r="BZ89" i="10"/>
  <c r="BZ60" i="10"/>
  <c r="BZ78" i="10"/>
  <c r="BZ35" i="10" s="1"/>
  <c r="BZ108" i="10"/>
  <c r="BZ80" i="10"/>
  <c r="BZ37" i="10" s="1"/>
  <c r="BZ67" i="10"/>
  <c r="BZ24" i="10" s="1"/>
  <c r="BZ73" i="10"/>
  <c r="BZ30" i="10" s="1"/>
  <c r="BZ48" i="10"/>
  <c r="BZ63" i="10"/>
  <c r="BZ47" i="10"/>
  <c r="BZ64" i="10"/>
  <c r="BZ70" i="10"/>
  <c r="BZ27" i="10" s="1"/>
  <c r="BZ86" i="10"/>
  <c r="BZ82" i="10"/>
  <c r="BZ76" i="10"/>
  <c r="BZ33" i="10" s="1"/>
  <c r="BZ57" i="10"/>
  <c r="BZ49" i="10"/>
  <c r="BZ61" i="10"/>
  <c r="BZ55" i="10"/>
  <c r="BZ90" i="10"/>
  <c r="BZ53" i="10"/>
  <c r="DW58" i="14"/>
  <c r="CQ4" i="14"/>
  <c r="CJ159" i="23" l="1"/>
  <c r="BZ7" i="10"/>
  <c r="BZ10" i="10" s="1"/>
  <c r="J66" i="11"/>
  <c r="H66" i="11"/>
  <c r="M66" i="11"/>
  <c r="M67" i="11" s="1"/>
  <c r="M68" i="11" s="1"/>
  <c r="M69" i="11" s="1"/>
  <c r="M70" i="11" s="1"/>
  <c r="M71" i="11" s="1"/>
  <c r="M72" i="11" s="1"/>
  <c r="M73" i="11" s="1"/>
  <c r="BU98" i="10"/>
  <c r="CE4" i="23" s="1"/>
  <c r="CE9" i="23" s="1"/>
  <c r="CE12" i="23" s="1"/>
  <c r="CK1" i="23"/>
  <c r="CA6" i="10"/>
  <c r="CA12" i="10" s="1"/>
  <c r="BW81" i="10"/>
  <c r="BW84" i="10" s="1"/>
  <c r="BW95" i="10" s="1"/>
  <c r="BW103" i="10"/>
  <c r="BW174" i="10" s="1"/>
  <c r="CG157" i="23" s="1"/>
  <c r="BV95" i="10"/>
  <c r="BV96" i="10" s="1"/>
  <c r="CD72" i="6"/>
  <c r="BX16" i="10"/>
  <c r="BX41" i="10" s="1"/>
  <c r="BX81" i="10" s="1"/>
  <c r="BX84" i="10" s="1"/>
  <c r="BY20" i="10"/>
  <c r="BY14" i="10"/>
  <c r="BY13" i="10"/>
  <c r="BY15" i="10"/>
  <c r="F76" i="15"/>
  <c r="H76" i="15" s="1"/>
  <c r="CD73" i="6"/>
  <c r="CD82" i="6" s="1"/>
  <c r="CP2" i="14"/>
  <c r="CP3" i="14" s="1"/>
  <c r="CE73" i="6" s="1"/>
  <c r="CE82" i="6" s="1"/>
  <c r="CJ5" i="23"/>
  <c r="CJ10" i="23" s="1"/>
  <c r="CE6" i="6"/>
  <c r="Q14" i="14"/>
  <c r="CH128" i="6"/>
  <c r="CI84" i="6"/>
  <c r="CH125" i="6"/>
  <c r="CH110" i="6"/>
  <c r="CH126" i="6"/>
  <c r="CH93" i="6"/>
  <c r="CH124" i="6"/>
  <c r="CH88" i="6"/>
  <c r="CH90" i="6"/>
  <c r="CH138" i="6"/>
  <c r="CH103" i="6"/>
  <c r="CH134" i="6"/>
  <c r="CH129" i="6"/>
  <c r="CH99" i="6"/>
  <c r="CH123" i="6"/>
  <c r="CH127" i="6"/>
  <c r="CH92" i="6"/>
  <c r="CH109" i="6"/>
  <c r="CH135" i="6"/>
  <c r="CH89" i="6"/>
  <c r="CH137" i="6"/>
  <c r="CH91" i="6"/>
  <c r="CH136" i="6"/>
  <c r="CH104" i="6"/>
  <c r="CH112" i="6"/>
  <c r="CH139" i="6"/>
  <c r="CH118" i="6"/>
  <c r="CH117" i="6"/>
  <c r="CH102" i="6"/>
  <c r="CH86" i="6"/>
  <c r="CH140" i="6"/>
  <c r="CH116" i="6"/>
  <c r="CH87" i="6"/>
  <c r="CH101" i="6"/>
  <c r="CH100" i="6"/>
  <c r="CH98" i="6"/>
  <c r="CH111" i="6"/>
  <c r="A78" i="15"/>
  <c r="D77" i="15"/>
  <c r="E77" i="15"/>
  <c r="AF86" i="11"/>
  <c r="AG87" i="11"/>
  <c r="AO86" i="11"/>
  <c r="CG147" i="6"/>
  <c r="BZ19" i="10" s="1"/>
  <c r="BY100" i="10"/>
  <c r="S87" i="11"/>
  <c r="R86" i="11"/>
  <c r="AA86" i="11"/>
  <c r="CE7" i="6"/>
  <c r="Q17" i="14"/>
  <c r="CG146" i="6"/>
  <c r="BZ18" i="10" s="1"/>
  <c r="BZ100" i="10" s="1"/>
  <c r="CQ57" i="14"/>
  <c r="CQ12" i="14"/>
  <c r="D87" i="11"/>
  <c r="E88" i="11"/>
  <c r="AV76" i="16"/>
  <c r="AU68" i="16"/>
  <c r="BY22" i="10"/>
  <c r="BY39" i="10" s="1"/>
  <c r="BZ110" i="10"/>
  <c r="BR101" i="10"/>
  <c r="BS99" i="10"/>
  <c r="BT99" i="10"/>
  <c r="BR99" i="10"/>
  <c r="CA166" i="10"/>
  <c r="CB3" i="10"/>
  <c r="CK1" i="16"/>
  <c r="CA38" i="10"/>
  <c r="CA48" i="10"/>
  <c r="CA90" i="10"/>
  <c r="CA78" i="10"/>
  <c r="CA35" i="10" s="1"/>
  <c r="CA9" i="10"/>
  <c r="CA79" i="10"/>
  <c r="CA36" i="10" s="1"/>
  <c r="CA72" i="10"/>
  <c r="CA29" i="10" s="1"/>
  <c r="CA62" i="10"/>
  <c r="CA104" i="10"/>
  <c r="CA54" i="10"/>
  <c r="CA76" i="10"/>
  <c r="CA33" i="10" s="1"/>
  <c r="CA60" i="10"/>
  <c r="CA59" i="10"/>
  <c r="CA107" i="10"/>
  <c r="CA77" i="10"/>
  <c r="CA34" i="10" s="1"/>
  <c r="CA52" i="10"/>
  <c r="CA69" i="10"/>
  <c r="CA26" i="10" s="1"/>
  <c r="CA160" i="10"/>
  <c r="CA49" i="10"/>
  <c r="CA50" i="10"/>
  <c r="CA93" i="10"/>
  <c r="CA58" i="10"/>
  <c r="CA67" i="10"/>
  <c r="CA24" i="10" s="1"/>
  <c r="CA83" i="10"/>
  <c r="CA57" i="10"/>
  <c r="CA8" i="10"/>
  <c r="CA56" i="10"/>
  <c r="CA47" i="10"/>
  <c r="CA73" i="10"/>
  <c r="CA30" i="10" s="1"/>
  <c r="CA88" i="10"/>
  <c r="CA53" i="10"/>
  <c r="CA70" i="10"/>
  <c r="CA27" i="10" s="1"/>
  <c r="CA164" i="10"/>
  <c r="CA64" i="10"/>
  <c r="CA163" i="10"/>
  <c r="CA82" i="10"/>
  <c r="CA89" i="10"/>
  <c r="CA159" i="10"/>
  <c r="CA75" i="10"/>
  <c r="CA32" i="10" s="1"/>
  <c r="CA109" i="10"/>
  <c r="CA63" i="10"/>
  <c r="CA71" i="10"/>
  <c r="CA28" i="10" s="1"/>
  <c r="CA165" i="10"/>
  <c r="CA51" i="10"/>
  <c r="CA108" i="10"/>
  <c r="CA55" i="10"/>
  <c r="CA74" i="10"/>
  <c r="CA31" i="10" s="1"/>
  <c r="CA86" i="10"/>
  <c r="CA80" i="10"/>
  <c r="CA167" i="10"/>
  <c r="CA176" i="10" s="1"/>
  <c r="CA68" i="10"/>
  <c r="CA25" i="10" s="1"/>
  <c r="CA66" i="10"/>
  <c r="CA46" i="10"/>
  <c r="CA158" i="10"/>
  <c r="CA61" i="10"/>
  <c r="CA44" i="10"/>
  <c r="BZ23" i="10"/>
  <c r="BZ22" i="10" s="1"/>
  <c r="BZ39" i="10" s="1"/>
  <c r="BZ65" i="10"/>
  <c r="CJ159" i="16"/>
  <c r="BZ45" i="10"/>
  <c r="BZ168" i="10"/>
  <c r="CJ5" i="16"/>
  <c r="CJ10" i="16" s="1"/>
  <c r="DX58" i="14"/>
  <c r="CR4" i="14"/>
  <c r="BZ15" i="10" l="1"/>
  <c r="BZ11" i="10"/>
  <c r="BW105" i="10"/>
  <c r="BW112" i="10" s="1"/>
  <c r="CK159" i="23"/>
  <c r="CA7" i="10"/>
  <c r="CA10" i="10" s="1"/>
  <c r="I66" i="11"/>
  <c r="K66" i="11" s="1"/>
  <c r="G67" i="11" s="1"/>
  <c r="BU99" i="10"/>
  <c r="BU101" i="10"/>
  <c r="BZ14" i="10"/>
  <c r="CL1" i="23"/>
  <c r="CB6" i="10"/>
  <c r="CB12" i="10" s="1"/>
  <c r="BZ13" i="10"/>
  <c r="BV98" i="10"/>
  <c r="CF4" i="23" s="1"/>
  <c r="CF9" i="23" s="1"/>
  <c r="CF12" i="23" s="1"/>
  <c r="BX87" i="10"/>
  <c r="BX91" i="10" s="1"/>
  <c r="BX95" i="10" s="1"/>
  <c r="BX103" i="10"/>
  <c r="BX105" i="10" s="1"/>
  <c r="BX112" i="10" s="1"/>
  <c r="BZ20" i="10"/>
  <c r="BY16" i="10"/>
  <c r="BY41" i="10" s="1"/>
  <c r="F77" i="15"/>
  <c r="H77" i="15" s="1"/>
  <c r="CE72" i="6"/>
  <c r="CP6" i="14"/>
  <c r="CK5" i="23"/>
  <c r="CK10" i="23" s="1"/>
  <c r="E78" i="15"/>
  <c r="A79" i="15"/>
  <c r="D78" i="15"/>
  <c r="CH146" i="6"/>
  <c r="CA18" i="10" s="1"/>
  <c r="CA100" i="10" s="1"/>
  <c r="CI110" i="6"/>
  <c r="CI116" i="6"/>
  <c r="CI140" i="6"/>
  <c r="CI125" i="6"/>
  <c r="CI87" i="6"/>
  <c r="CI134" i="6"/>
  <c r="CI139" i="6"/>
  <c r="CI89" i="6"/>
  <c r="CI123" i="6"/>
  <c r="CI128" i="6"/>
  <c r="CI103" i="6"/>
  <c r="CI127" i="6"/>
  <c r="CI88" i="6"/>
  <c r="CI126" i="6"/>
  <c r="CJ84" i="6"/>
  <c r="CI109" i="6"/>
  <c r="CI124" i="6"/>
  <c r="CI91" i="6"/>
  <c r="CI98" i="6"/>
  <c r="CI117" i="6"/>
  <c r="CI137" i="6"/>
  <c r="CI93" i="6"/>
  <c r="CI135" i="6"/>
  <c r="CI99" i="6"/>
  <c r="CI104" i="6"/>
  <c r="CI118" i="6"/>
  <c r="CI92" i="6"/>
  <c r="CI136" i="6"/>
  <c r="CI138" i="6"/>
  <c r="CI129" i="6"/>
  <c r="CI112" i="6"/>
  <c r="CI102" i="6"/>
  <c r="CI90" i="6"/>
  <c r="CI101" i="6"/>
  <c r="CI111" i="6"/>
  <c r="CI86" i="6"/>
  <c r="CI100" i="6"/>
  <c r="CQ17" i="14"/>
  <c r="AF87" i="11"/>
  <c r="AG88" i="11"/>
  <c r="AO87" i="11"/>
  <c r="CQ14" i="14"/>
  <c r="D88" i="11"/>
  <c r="E89" i="11"/>
  <c r="R87" i="11"/>
  <c r="S88" i="11"/>
  <c r="AA87" i="11"/>
  <c r="CH147" i="6"/>
  <c r="CA19" i="10" s="1"/>
  <c r="CR57" i="14"/>
  <c r="CF8" i="6"/>
  <c r="CR12" i="14"/>
  <c r="CF5" i="6"/>
  <c r="AW76" i="16"/>
  <c r="AV68" i="16"/>
  <c r="CA110" i="10"/>
  <c r="Z40" i="2"/>
  <c r="Z43" i="2"/>
  <c r="CA45" i="10"/>
  <c r="CA65" i="10"/>
  <c r="CA23" i="10"/>
  <c r="CK159" i="16"/>
  <c r="CA37" i="10"/>
  <c r="CA168" i="10"/>
  <c r="CG157" i="16"/>
  <c r="CC3" i="10"/>
  <c r="CB166" i="10"/>
  <c r="CL1" i="16"/>
  <c r="CB158" i="10"/>
  <c r="CB69" i="10"/>
  <c r="CB26" i="10" s="1"/>
  <c r="CB67" i="10"/>
  <c r="CB24" i="10" s="1"/>
  <c r="CB51" i="10"/>
  <c r="CB44" i="10"/>
  <c r="CB164" i="10"/>
  <c r="CB57" i="10"/>
  <c r="CB72" i="10"/>
  <c r="CB29" i="10" s="1"/>
  <c r="CB9" i="10"/>
  <c r="CB63" i="10"/>
  <c r="CB50" i="10"/>
  <c r="CB160" i="10"/>
  <c r="CB78" i="10"/>
  <c r="CB35" i="10" s="1"/>
  <c r="CB48" i="10"/>
  <c r="CB55" i="10"/>
  <c r="CB93" i="10"/>
  <c r="CB54" i="10"/>
  <c r="CB108" i="10"/>
  <c r="CB49" i="10"/>
  <c r="CB66" i="10"/>
  <c r="CB77" i="10"/>
  <c r="CB34" i="10" s="1"/>
  <c r="CB79" i="10"/>
  <c r="CB36" i="10" s="1"/>
  <c r="CB58" i="10"/>
  <c r="CB53" i="10"/>
  <c r="CB88" i="10"/>
  <c r="CB159" i="10"/>
  <c r="CB109" i="10"/>
  <c r="CB71" i="10"/>
  <c r="CB28" i="10" s="1"/>
  <c r="CB64" i="10"/>
  <c r="CB8" i="10"/>
  <c r="CB61" i="10"/>
  <c r="CB86" i="10"/>
  <c r="CB163" i="10"/>
  <c r="CB73" i="10"/>
  <c r="CB30" i="10" s="1"/>
  <c r="CB83" i="10"/>
  <c r="CB82" i="10"/>
  <c r="CB46" i="10"/>
  <c r="CB80" i="10"/>
  <c r="CB37" i="10" s="1"/>
  <c r="CB70" i="10"/>
  <c r="CB27" i="10" s="1"/>
  <c r="CB75" i="10"/>
  <c r="CB32" i="10" s="1"/>
  <c r="CB38" i="10"/>
  <c r="CB74" i="10"/>
  <c r="CB31" i="10" s="1"/>
  <c r="CB104" i="10"/>
  <c r="CB47" i="10"/>
  <c r="CB56" i="10"/>
  <c r="CB59" i="10"/>
  <c r="CB90" i="10"/>
  <c r="CB60" i="10"/>
  <c r="CB62" i="10"/>
  <c r="CB107" i="10"/>
  <c r="CB76" i="10"/>
  <c r="CB33" i="10" s="1"/>
  <c r="CB68" i="10"/>
  <c r="CB25" i="10" s="1"/>
  <c r="CB165" i="10"/>
  <c r="CB89" i="10"/>
  <c r="CB52" i="10"/>
  <c r="CB167" i="10"/>
  <c r="CB176" i="10" s="1"/>
  <c r="CK5" i="16"/>
  <c r="CK10" i="16" s="1"/>
  <c r="BW96" i="10"/>
  <c r="BW98" i="10"/>
  <c r="DY58" i="14"/>
  <c r="CS4" i="14"/>
  <c r="CA13" i="10" l="1"/>
  <c r="CA11" i="10"/>
  <c r="CL159" i="23"/>
  <c r="J67" i="11"/>
  <c r="H67" i="11"/>
  <c r="BZ16" i="10"/>
  <c r="BZ41" i="10" s="1"/>
  <c r="BZ87" i="10" s="1"/>
  <c r="BZ91" i="10" s="1"/>
  <c r="CB7" i="10"/>
  <c r="CB10" i="10" s="1"/>
  <c r="BX174" i="10"/>
  <c r="CH157" i="23" s="1"/>
  <c r="BV101" i="10"/>
  <c r="CM1" i="23"/>
  <c r="CC6" i="10"/>
  <c r="CC12" i="10" s="1"/>
  <c r="BV99" i="10"/>
  <c r="F78" i="15"/>
  <c r="H78" i="15" s="1"/>
  <c r="CA14" i="10"/>
  <c r="CA15" i="10"/>
  <c r="CQ2" i="14"/>
  <c r="CQ3" i="14" s="1"/>
  <c r="CQ6" i="14" s="1"/>
  <c r="CL5" i="23"/>
  <c r="CL10" i="23" s="1"/>
  <c r="CA20" i="10"/>
  <c r="CG4" i="23"/>
  <c r="CG9" i="23" s="1"/>
  <c r="CG12" i="23" s="1"/>
  <c r="CG8" i="6"/>
  <c r="CS57" i="14"/>
  <c r="D79" i="15"/>
  <c r="A80" i="15"/>
  <c r="E79" i="15"/>
  <c r="S89" i="11"/>
  <c r="R88" i="11"/>
  <c r="AA88" i="11"/>
  <c r="CR14" i="14"/>
  <c r="CF6" i="6"/>
  <c r="CR17" i="14"/>
  <c r="CF7" i="6"/>
  <c r="E90" i="11"/>
  <c r="D89" i="11"/>
  <c r="CS12" i="14"/>
  <c r="CG5" i="6"/>
  <c r="CJ140" i="6"/>
  <c r="CJ101" i="6"/>
  <c r="CJ91" i="6"/>
  <c r="CJ123" i="6"/>
  <c r="CJ135" i="6"/>
  <c r="CJ103" i="6"/>
  <c r="CJ117" i="6"/>
  <c r="CJ136" i="6"/>
  <c r="CJ116" i="6"/>
  <c r="CJ86" i="6"/>
  <c r="CJ129" i="6"/>
  <c r="CJ99" i="6"/>
  <c r="CJ90" i="6"/>
  <c r="CJ98" i="6"/>
  <c r="CJ127" i="6"/>
  <c r="CJ88" i="6"/>
  <c r="CJ109" i="6"/>
  <c r="CJ125" i="6"/>
  <c r="CJ87" i="6"/>
  <c r="CJ134" i="6"/>
  <c r="CJ124" i="6"/>
  <c r="CK84" i="6"/>
  <c r="CJ137" i="6"/>
  <c r="CJ102" i="6"/>
  <c r="CJ126" i="6"/>
  <c r="CJ93" i="6"/>
  <c r="CJ104" i="6"/>
  <c r="CJ92" i="6"/>
  <c r="CJ100" i="6"/>
  <c r="CJ89" i="6"/>
  <c r="CJ139" i="6"/>
  <c r="CJ128" i="6"/>
  <c r="CJ112" i="6"/>
  <c r="CJ111" i="6"/>
  <c r="CJ110" i="6"/>
  <c r="CJ138" i="6"/>
  <c r="CJ118" i="6"/>
  <c r="AG89" i="11"/>
  <c r="AF88" i="11"/>
  <c r="AO88" i="11"/>
  <c r="CI146" i="6"/>
  <c r="CB18" i="10" s="1"/>
  <c r="CI147" i="6"/>
  <c r="CB19" i="10" s="1"/>
  <c r="AX76" i="16"/>
  <c r="AW68" i="16"/>
  <c r="Z85" i="2"/>
  <c r="BX96" i="10"/>
  <c r="BX98" i="10"/>
  <c r="CH4" i="23" s="1"/>
  <c r="CB110" i="10"/>
  <c r="CB45" i="10"/>
  <c r="CL5" i="16"/>
  <c r="CL10" i="16" s="1"/>
  <c r="BY103" i="10"/>
  <c r="BY87" i="10"/>
  <c r="BY81" i="10"/>
  <c r="BW101" i="10"/>
  <c r="BW99" i="10"/>
  <c r="Z54" i="2"/>
  <c r="CB168" i="10"/>
  <c r="CB23" i="10"/>
  <c r="CB22" i="10" s="1"/>
  <c r="CB39" i="10" s="1"/>
  <c r="CB65" i="10"/>
  <c r="CM1" i="16"/>
  <c r="CC166" i="10"/>
  <c r="CD3" i="10"/>
  <c r="CC56" i="10"/>
  <c r="CC70" i="10"/>
  <c r="CC27" i="10" s="1"/>
  <c r="CC49" i="10"/>
  <c r="CC104" i="10"/>
  <c r="CC165" i="10"/>
  <c r="CC164" i="10"/>
  <c r="CC66" i="10"/>
  <c r="CC79" i="10"/>
  <c r="CC36" i="10" s="1"/>
  <c r="CC46" i="10"/>
  <c r="CC159" i="10"/>
  <c r="CC57" i="10"/>
  <c r="CC44" i="10"/>
  <c r="CC54" i="10"/>
  <c r="CC78" i="10"/>
  <c r="CC35" i="10" s="1"/>
  <c r="CC38" i="10"/>
  <c r="CC71" i="10"/>
  <c r="CC28" i="10" s="1"/>
  <c r="CC75" i="10"/>
  <c r="CC32" i="10" s="1"/>
  <c r="CC109" i="10"/>
  <c r="CC9" i="10"/>
  <c r="CC107" i="10"/>
  <c r="CC67" i="10"/>
  <c r="CC24" i="10" s="1"/>
  <c r="CC8" i="10"/>
  <c r="CC59" i="10"/>
  <c r="CC60" i="10"/>
  <c r="CC83" i="10"/>
  <c r="CC167" i="10"/>
  <c r="CC176" i="10" s="1"/>
  <c r="CC90" i="10"/>
  <c r="CC74" i="10"/>
  <c r="CC31" i="10" s="1"/>
  <c r="CC48" i="10"/>
  <c r="CC72" i="10"/>
  <c r="CC29" i="10" s="1"/>
  <c r="CC108" i="10"/>
  <c r="CC76" i="10"/>
  <c r="CC33" i="10" s="1"/>
  <c r="CC52" i="10"/>
  <c r="CC50" i="10"/>
  <c r="CC77" i="10"/>
  <c r="CC34" i="10" s="1"/>
  <c r="CC68" i="10"/>
  <c r="CC25" i="10" s="1"/>
  <c r="CC69" i="10"/>
  <c r="CC26" i="10" s="1"/>
  <c r="CC47" i="10"/>
  <c r="CC53" i="10"/>
  <c r="CC64" i="10"/>
  <c r="CC160" i="10"/>
  <c r="CC62" i="10"/>
  <c r="CC80" i="10"/>
  <c r="CC37" i="10" s="1"/>
  <c r="CC89" i="10"/>
  <c r="CC73" i="10"/>
  <c r="CC30" i="10" s="1"/>
  <c r="CC58" i="10"/>
  <c r="CC63" i="10"/>
  <c r="CC51" i="10"/>
  <c r="CC88" i="10"/>
  <c r="CC93" i="10"/>
  <c r="CC55" i="10"/>
  <c r="CC82" i="10"/>
  <c r="CC86" i="10"/>
  <c r="CC61" i="10"/>
  <c r="CC158" i="10"/>
  <c r="CC163" i="10"/>
  <c r="CL159" i="16"/>
  <c r="CA22" i="10"/>
  <c r="DZ58" i="14"/>
  <c r="CT4" i="14"/>
  <c r="CB14" i="10" l="1"/>
  <c r="CB11" i="10"/>
  <c r="CM159" i="23"/>
  <c r="CH9" i="23"/>
  <c r="CH12" i="23" s="1"/>
  <c r="I67" i="11"/>
  <c r="K67" i="11" s="1"/>
  <c r="G68" i="11" s="1"/>
  <c r="CH157" i="16"/>
  <c r="CC7" i="10"/>
  <c r="CC10" i="10" s="1"/>
  <c r="CN1" i="23"/>
  <c r="CD6" i="10"/>
  <c r="CD12" i="10" s="1"/>
  <c r="BZ81" i="10"/>
  <c r="BZ84" i="10" s="1"/>
  <c r="BZ95" i="10" s="1"/>
  <c r="BZ96" i="10" s="1"/>
  <c r="CB15" i="10"/>
  <c r="CM5" i="23"/>
  <c r="CM10" i="23" s="1"/>
  <c r="CF73" i="6"/>
  <c r="CF82" i="6" s="1"/>
  <c r="CB13" i="10"/>
  <c r="BZ103" i="10"/>
  <c r="BZ105" i="10" s="1"/>
  <c r="BZ112" i="10" s="1"/>
  <c r="CA16" i="10"/>
  <c r="F79" i="15"/>
  <c r="H79" i="15" s="1"/>
  <c r="CJ146" i="6"/>
  <c r="CC18" i="10" s="1"/>
  <c r="CC100" i="10" s="1"/>
  <c r="CB20" i="10"/>
  <c r="CF72" i="6"/>
  <c r="CB100" i="10"/>
  <c r="S90" i="11"/>
  <c r="R89" i="11"/>
  <c r="AA89" i="11"/>
  <c r="CJ147" i="6"/>
  <c r="CC19" i="10" s="1"/>
  <c r="CH5" i="6"/>
  <c r="CT12" i="14"/>
  <c r="AG90" i="11"/>
  <c r="AF89" i="11"/>
  <c r="AO89" i="11"/>
  <c r="A81" i="15"/>
  <c r="D80" i="15"/>
  <c r="E80" i="15"/>
  <c r="CS17" i="14"/>
  <c r="CG7" i="6"/>
  <c r="E91" i="11"/>
  <c r="D90" i="11"/>
  <c r="CG6" i="6"/>
  <c r="CS14" i="14"/>
  <c r="CH8" i="6"/>
  <c r="CT57" i="14"/>
  <c r="CK123" i="6"/>
  <c r="CK129" i="6"/>
  <c r="CK103" i="6"/>
  <c r="CK116" i="6"/>
  <c r="CK88" i="6"/>
  <c r="CK124" i="6"/>
  <c r="CK87" i="6"/>
  <c r="CK134" i="6"/>
  <c r="CK126" i="6"/>
  <c r="CL84" i="6"/>
  <c r="CK90" i="6"/>
  <c r="CK109" i="6"/>
  <c r="CK118" i="6"/>
  <c r="CK111" i="6"/>
  <c r="CK98" i="6"/>
  <c r="CK117" i="6"/>
  <c r="CK101" i="6"/>
  <c r="CK125" i="6"/>
  <c r="CK92" i="6"/>
  <c r="CK128" i="6"/>
  <c r="CK89" i="6"/>
  <c r="CK137" i="6"/>
  <c r="CK102" i="6"/>
  <c r="CK99" i="6"/>
  <c r="CK104" i="6"/>
  <c r="CK91" i="6"/>
  <c r="CK110" i="6"/>
  <c r="CK100" i="6"/>
  <c r="CK86" i="6"/>
  <c r="CK127" i="6"/>
  <c r="CK136" i="6"/>
  <c r="CK112" i="6"/>
  <c r="CK93" i="6"/>
  <c r="CK135" i="6"/>
  <c r="CK140" i="6"/>
  <c r="CK138" i="6"/>
  <c r="CK139" i="6"/>
  <c r="CR2" i="14"/>
  <c r="CR3" i="14" s="1"/>
  <c r="AY76" i="16"/>
  <c r="AX68" i="16"/>
  <c r="BX101" i="10"/>
  <c r="CA39" i="10"/>
  <c r="CM159" i="16"/>
  <c r="CC23" i="10"/>
  <c r="CC22" i="10" s="1"/>
  <c r="CC39" i="10" s="1"/>
  <c r="CC65" i="10"/>
  <c r="CE3" i="10"/>
  <c r="CN1" i="16"/>
  <c r="CD166" i="10"/>
  <c r="CD48" i="10"/>
  <c r="CD107" i="10"/>
  <c r="CD38" i="10"/>
  <c r="CD159" i="10"/>
  <c r="CD63" i="10"/>
  <c r="CD52" i="10"/>
  <c r="CD109" i="10"/>
  <c r="CD104" i="10"/>
  <c r="CD76" i="10"/>
  <c r="CD33" i="10" s="1"/>
  <c r="CD59" i="10"/>
  <c r="CD9" i="10"/>
  <c r="CD55" i="10"/>
  <c r="CD73" i="10"/>
  <c r="CD30" i="10" s="1"/>
  <c r="CD78" i="10"/>
  <c r="CD35" i="10" s="1"/>
  <c r="CD90" i="10"/>
  <c r="CD69" i="10"/>
  <c r="CD26" i="10" s="1"/>
  <c r="CD93" i="10"/>
  <c r="CD72" i="10"/>
  <c r="CD29" i="10" s="1"/>
  <c r="CD53" i="10"/>
  <c r="CD75" i="10"/>
  <c r="CD32" i="10" s="1"/>
  <c r="CD108" i="10"/>
  <c r="CD61" i="10"/>
  <c r="CD164" i="10"/>
  <c r="CD51" i="10"/>
  <c r="CD158" i="10"/>
  <c r="CD44" i="10"/>
  <c r="CD165" i="10"/>
  <c r="CD79" i="10"/>
  <c r="CD36" i="10" s="1"/>
  <c r="CD89" i="10"/>
  <c r="CD82" i="10"/>
  <c r="CD66" i="10"/>
  <c r="CD60" i="10"/>
  <c r="CD56" i="10"/>
  <c r="CD62" i="10"/>
  <c r="CD57" i="10"/>
  <c r="CD74" i="10"/>
  <c r="CD31" i="10" s="1"/>
  <c r="CD160" i="10"/>
  <c r="CD71" i="10"/>
  <c r="CD28" i="10" s="1"/>
  <c r="CD80" i="10"/>
  <c r="CD67" i="10"/>
  <c r="CD24" i="10" s="1"/>
  <c r="CD49" i="10"/>
  <c r="CD46" i="10"/>
  <c r="CD47" i="10"/>
  <c r="CD64" i="10"/>
  <c r="CD58" i="10"/>
  <c r="CD167" i="10"/>
  <c r="CD176" i="10" s="1"/>
  <c r="CD50" i="10"/>
  <c r="CD54" i="10"/>
  <c r="CD70" i="10"/>
  <c r="CD27" i="10" s="1"/>
  <c r="CD163" i="10"/>
  <c r="CD88" i="10"/>
  <c r="CD68" i="10"/>
  <c r="CD25" i="10" s="1"/>
  <c r="CD77" i="10"/>
  <c r="CD34" i="10" s="1"/>
  <c r="CD8" i="10"/>
  <c r="CD86" i="10"/>
  <c r="CD83" i="10"/>
  <c r="CC168" i="10"/>
  <c r="CC110" i="10"/>
  <c r="BX99" i="10"/>
  <c r="BY91" i="10"/>
  <c r="Z58" i="2"/>
  <c r="Z55" i="2"/>
  <c r="BY105" i="10"/>
  <c r="BY174" i="10"/>
  <c r="CI157" i="23" s="1"/>
  <c r="CC45" i="10"/>
  <c r="BY84" i="10"/>
  <c r="CM5" i="16"/>
  <c r="CM10" i="16" s="1"/>
  <c r="T58" i="14"/>
  <c r="CU4" i="14"/>
  <c r="CC15" i="10" l="1"/>
  <c r="CC11" i="10"/>
  <c r="CN159" i="23"/>
  <c r="J68" i="11"/>
  <c r="H68" i="11"/>
  <c r="CC14" i="10"/>
  <c r="CB16" i="10"/>
  <c r="CB41" i="10" s="1"/>
  <c r="CB81" i="10" s="1"/>
  <c r="CB84" i="10" s="1"/>
  <c r="CO1" i="23"/>
  <c r="CE6" i="10"/>
  <c r="CE12" i="10" s="1"/>
  <c r="BZ174" i="10"/>
  <c r="CJ157" i="23" s="1"/>
  <c r="CC13" i="10"/>
  <c r="BZ98" i="10"/>
  <c r="CJ4" i="23" s="1"/>
  <c r="CC20" i="10"/>
  <c r="F80" i="15"/>
  <c r="H80" i="15" s="1"/>
  <c r="CK147" i="6"/>
  <c r="CD19" i="10" s="1"/>
  <c r="CG72" i="6"/>
  <c r="CS2" i="14"/>
  <c r="CS3" i="14" s="1"/>
  <c r="CH73" i="6" s="1"/>
  <c r="CH82" i="6" s="1"/>
  <c r="CN5" i="23"/>
  <c r="CN10" i="23" s="1"/>
  <c r="CI5" i="6"/>
  <c r="CU12" i="14"/>
  <c r="D91" i="11"/>
  <c r="E92" i="11"/>
  <c r="CT17" i="14"/>
  <c r="CH7" i="6"/>
  <c r="S91" i="11"/>
  <c r="R90" i="11"/>
  <c r="AA90" i="11"/>
  <c r="CK146" i="6"/>
  <c r="CD18" i="10" s="1"/>
  <c r="CI8" i="6"/>
  <c r="CU57" i="14"/>
  <c r="A82" i="15"/>
  <c r="D81" i="15"/>
  <c r="E81" i="15"/>
  <c r="AF90" i="11"/>
  <c r="AG91" i="11"/>
  <c r="AO90" i="11"/>
  <c r="CG73" i="6"/>
  <c r="CG82" i="6" s="1"/>
  <c r="CR6" i="14"/>
  <c r="CL124" i="6"/>
  <c r="CL93" i="6"/>
  <c r="CL139" i="6"/>
  <c r="CL117" i="6"/>
  <c r="CL137" i="6"/>
  <c r="CL100" i="6"/>
  <c r="CL123" i="6"/>
  <c r="CL118" i="6"/>
  <c r="CL87" i="6"/>
  <c r="CL90" i="6"/>
  <c r="CL109" i="6"/>
  <c r="CL125" i="6"/>
  <c r="CM84" i="6"/>
  <c r="CL98" i="6"/>
  <c r="CL112" i="6"/>
  <c r="CL101" i="6"/>
  <c r="CL86" i="6"/>
  <c r="CL111" i="6"/>
  <c r="CL127" i="6"/>
  <c r="CL91" i="6"/>
  <c r="CL135" i="6"/>
  <c r="CL89" i="6"/>
  <c r="CL103" i="6"/>
  <c r="CL126" i="6"/>
  <c r="CL129" i="6"/>
  <c r="CL116" i="6"/>
  <c r="CL104" i="6"/>
  <c r="CL136" i="6"/>
  <c r="CL134" i="6"/>
  <c r="CL128" i="6"/>
  <c r="CL99" i="6"/>
  <c r="CL88" i="6"/>
  <c r="CL102" i="6"/>
  <c r="CL140" i="6"/>
  <c r="CL92" i="6"/>
  <c r="CL138" i="6"/>
  <c r="CL110" i="6"/>
  <c r="CH6" i="6"/>
  <c r="CT14" i="14"/>
  <c r="AZ76" i="16"/>
  <c r="AY68" i="16"/>
  <c r="CD110" i="10"/>
  <c r="CD37" i="10"/>
  <c r="CD168" i="10"/>
  <c r="CN5" i="16"/>
  <c r="CN10" i="16" s="1"/>
  <c r="Z59" i="2"/>
  <c r="Z106" i="2" s="1"/>
  <c r="BY95" i="10"/>
  <c r="CD65" i="10"/>
  <c r="CD23" i="10"/>
  <c r="CF3" i="10"/>
  <c r="CE166" i="10"/>
  <c r="CO1" i="16"/>
  <c r="CE89" i="10"/>
  <c r="CE77" i="10"/>
  <c r="CE34" i="10" s="1"/>
  <c r="CE160" i="10"/>
  <c r="CE44" i="10"/>
  <c r="CE9" i="10"/>
  <c r="CE70" i="10"/>
  <c r="CE27" i="10" s="1"/>
  <c r="CE80" i="10"/>
  <c r="CE37" i="10" s="1"/>
  <c r="CE51" i="10"/>
  <c r="CE68" i="10"/>
  <c r="CE25" i="10" s="1"/>
  <c r="CE63" i="10"/>
  <c r="CE76" i="10"/>
  <c r="CE33" i="10" s="1"/>
  <c r="CE75" i="10"/>
  <c r="CE32" i="10" s="1"/>
  <c r="CE107" i="10"/>
  <c r="CE61" i="10"/>
  <c r="CE109" i="10"/>
  <c r="CE163" i="10"/>
  <c r="CE108" i="10"/>
  <c r="CE67" i="10"/>
  <c r="CE24" i="10" s="1"/>
  <c r="CE69" i="10"/>
  <c r="CE26" i="10" s="1"/>
  <c r="CE53" i="10"/>
  <c r="CE60" i="10"/>
  <c r="CE54" i="10"/>
  <c r="CE47" i="10"/>
  <c r="CE167" i="10"/>
  <c r="CE176" i="10" s="1"/>
  <c r="CE48" i="10"/>
  <c r="CE74" i="10"/>
  <c r="CE31" i="10" s="1"/>
  <c r="CE88" i="10"/>
  <c r="CE56" i="10"/>
  <c r="CE52" i="10"/>
  <c r="CE71" i="10"/>
  <c r="CE28" i="10" s="1"/>
  <c r="CE159" i="10"/>
  <c r="CE46" i="10"/>
  <c r="CE164" i="10"/>
  <c r="CE79" i="10"/>
  <c r="CE36" i="10" s="1"/>
  <c r="CE165" i="10"/>
  <c r="CE104" i="10"/>
  <c r="CE55" i="10"/>
  <c r="CE73" i="10"/>
  <c r="CE30" i="10" s="1"/>
  <c r="CE50" i="10"/>
  <c r="CE158" i="10"/>
  <c r="CE59" i="10"/>
  <c r="CE93" i="10"/>
  <c r="CE90" i="10"/>
  <c r="CE66" i="10"/>
  <c r="CE78" i="10"/>
  <c r="CE35" i="10" s="1"/>
  <c r="CE82" i="10"/>
  <c r="CE49" i="10"/>
  <c r="CE64" i="10"/>
  <c r="CE57" i="10"/>
  <c r="CE72" i="10"/>
  <c r="CE29" i="10" s="1"/>
  <c r="CE86" i="10"/>
  <c r="CE83" i="10"/>
  <c r="CE38" i="10"/>
  <c r="CE62" i="10"/>
  <c r="CE58" i="10"/>
  <c r="CE8" i="10"/>
  <c r="CI157" i="16"/>
  <c r="CN159" i="16"/>
  <c r="CA41" i="10"/>
  <c r="CD45" i="10"/>
  <c r="CD7" i="10"/>
  <c r="CD10" i="10" s="1"/>
  <c r="CD11" i="10" s="1"/>
  <c r="BY112" i="10"/>
  <c r="EA58" i="14"/>
  <c r="EB58" i="14" s="1"/>
  <c r="CV4" i="14"/>
  <c r="CE7" i="10" l="1"/>
  <c r="CE10" i="10" s="1"/>
  <c r="CE11" i="10" s="1"/>
  <c r="CO159" i="23"/>
  <c r="CJ9" i="23"/>
  <c r="CJ12" i="23" s="1"/>
  <c r="I68" i="11"/>
  <c r="K68" i="11" s="1"/>
  <c r="G69" i="11" s="1"/>
  <c r="CC16" i="10"/>
  <c r="CC41" i="10" s="1"/>
  <c r="CC87" i="10" s="1"/>
  <c r="CC91" i="10" s="1"/>
  <c r="CB87" i="10"/>
  <c r="CB91" i="10" s="1"/>
  <c r="CB95" i="10" s="1"/>
  <c r="CJ157" i="16"/>
  <c r="CB103" i="10"/>
  <c r="CB174" i="10" s="1"/>
  <c r="CL157" i="23" s="1"/>
  <c r="CP1" i="23"/>
  <c r="CF6" i="10"/>
  <c r="CF12" i="10" s="1"/>
  <c r="BZ101" i="10"/>
  <c r="CD20" i="10"/>
  <c r="CO5" i="23"/>
  <c r="CO10" i="23" s="1"/>
  <c r="CD13" i="10"/>
  <c r="CD15" i="10"/>
  <c r="CD14" i="10"/>
  <c r="F81" i="15"/>
  <c r="H81" i="15" s="1"/>
  <c r="CS6" i="14"/>
  <c r="CT2" i="14"/>
  <c r="CT3" i="14" s="1"/>
  <c r="CI73" i="6" s="1"/>
  <c r="CI82" i="6" s="1"/>
  <c r="E93" i="11"/>
  <c r="D92" i="11"/>
  <c r="CL147" i="6"/>
  <c r="CE19" i="10" s="1"/>
  <c r="CD100" i="10"/>
  <c r="CM127" i="6"/>
  <c r="CM99" i="6"/>
  <c r="CM98" i="6"/>
  <c r="CM128" i="6"/>
  <c r="CM92" i="6"/>
  <c r="CM86" i="6"/>
  <c r="CM124" i="6"/>
  <c r="CM118" i="6"/>
  <c r="CM125" i="6"/>
  <c r="CN84" i="6"/>
  <c r="CM134" i="6"/>
  <c r="CM117" i="6"/>
  <c r="CM101" i="6"/>
  <c r="CM90" i="6"/>
  <c r="CM123" i="6"/>
  <c r="CM104" i="6"/>
  <c r="CM109" i="6"/>
  <c r="CM111" i="6"/>
  <c r="CM135" i="6"/>
  <c r="CM89" i="6"/>
  <c r="CM126" i="6"/>
  <c r="CM88" i="6"/>
  <c r="CM136" i="6"/>
  <c r="CM140" i="6"/>
  <c r="CM87" i="6"/>
  <c r="CM139" i="6"/>
  <c r="CM137" i="6"/>
  <c r="CM112" i="6"/>
  <c r="CM138" i="6"/>
  <c r="CM93" i="6"/>
  <c r="CM102" i="6"/>
  <c r="CM91" i="6"/>
  <c r="CM110" i="6"/>
  <c r="CM129" i="6"/>
  <c r="CM100" i="6"/>
  <c r="CM116" i="6"/>
  <c r="CM103" i="6"/>
  <c r="CJ5" i="6"/>
  <c r="CV12" i="14"/>
  <c r="S92" i="11"/>
  <c r="R91" i="11"/>
  <c r="AA91" i="11"/>
  <c r="CI6" i="6"/>
  <c r="CU14" i="14"/>
  <c r="AF91" i="11"/>
  <c r="AG92" i="11"/>
  <c r="CJ8" i="6"/>
  <c r="CV57" i="14"/>
  <c r="A83" i="15"/>
  <c r="E82" i="15"/>
  <c r="D82" i="15"/>
  <c r="CL146" i="6"/>
  <c r="CE18" i="10" s="1"/>
  <c r="CE100" i="10" s="1"/>
  <c r="CH72" i="6"/>
  <c r="AO91" i="11"/>
  <c r="CI7" i="6"/>
  <c r="CU17" i="14"/>
  <c r="BA76" i="16"/>
  <c r="AZ68" i="16"/>
  <c r="CF166" i="10"/>
  <c r="CG3" i="10"/>
  <c r="CP1" i="16"/>
  <c r="CF90" i="10"/>
  <c r="CF64" i="10"/>
  <c r="CF164" i="10"/>
  <c r="CF88" i="10"/>
  <c r="CF53" i="10"/>
  <c r="CF62" i="10"/>
  <c r="CF72" i="10"/>
  <c r="CF29" i="10" s="1"/>
  <c r="CF48" i="10"/>
  <c r="CF54" i="10"/>
  <c r="CF165" i="10"/>
  <c r="CF59" i="10"/>
  <c r="CF52" i="10"/>
  <c r="CF78" i="10"/>
  <c r="CF35" i="10" s="1"/>
  <c r="CF44" i="10"/>
  <c r="CF104" i="10"/>
  <c r="CF167" i="10"/>
  <c r="CF176" i="10" s="1"/>
  <c r="CF47" i="10"/>
  <c r="CF67" i="10"/>
  <c r="CF24" i="10" s="1"/>
  <c r="CF108" i="10"/>
  <c r="CF58" i="10"/>
  <c r="CF159" i="10"/>
  <c r="CF71" i="10"/>
  <c r="CF28" i="10" s="1"/>
  <c r="CF83" i="10"/>
  <c r="CF70" i="10"/>
  <c r="CF27" i="10" s="1"/>
  <c r="CF60" i="10"/>
  <c r="CF9" i="10"/>
  <c r="CF158" i="10"/>
  <c r="CF86" i="10"/>
  <c r="CF109" i="10"/>
  <c r="CF57" i="10"/>
  <c r="CF76" i="10"/>
  <c r="CF33" i="10" s="1"/>
  <c r="CF79" i="10"/>
  <c r="CF36" i="10" s="1"/>
  <c r="CF69" i="10"/>
  <c r="CF26" i="10" s="1"/>
  <c r="CF55" i="10"/>
  <c r="CF46" i="10"/>
  <c r="CF77" i="10"/>
  <c r="CF34" i="10" s="1"/>
  <c r="CF49" i="10"/>
  <c r="CF63" i="10"/>
  <c r="CF163" i="10"/>
  <c r="CF107" i="10"/>
  <c r="CF75" i="10"/>
  <c r="CF32" i="10" s="1"/>
  <c r="CF56" i="10"/>
  <c r="CF51" i="10"/>
  <c r="CF50" i="10"/>
  <c r="CF80" i="10"/>
  <c r="CF37" i="10" s="1"/>
  <c r="CF73" i="10"/>
  <c r="CF30" i="10" s="1"/>
  <c r="CF61" i="10"/>
  <c r="CF74" i="10"/>
  <c r="CF31" i="10" s="1"/>
  <c r="CF66" i="10"/>
  <c r="CF82" i="10"/>
  <c r="CF160" i="10"/>
  <c r="CF38" i="10"/>
  <c r="CF8" i="10"/>
  <c r="CF68" i="10"/>
  <c r="CF25" i="10" s="1"/>
  <c r="CF89" i="10"/>
  <c r="CF93" i="10"/>
  <c r="CO5" i="16"/>
  <c r="CO10" i="16" s="1"/>
  <c r="CD22" i="10"/>
  <c r="BY96" i="10"/>
  <c r="BY98" i="10"/>
  <c r="CI4" i="23" s="1"/>
  <c r="CI9" i="23" s="1"/>
  <c r="CI12" i="23" s="1"/>
  <c r="CE110" i="10"/>
  <c r="CO159" i="16"/>
  <c r="CE45" i="10"/>
  <c r="CA81" i="10"/>
  <c r="CA87" i="10"/>
  <c r="CA103" i="10"/>
  <c r="CE23" i="10"/>
  <c r="CE22" i="10" s="1"/>
  <c r="CE39" i="10" s="1"/>
  <c r="CE65" i="10"/>
  <c r="CE168" i="10"/>
  <c r="EC58" i="14"/>
  <c r="CW4" i="14"/>
  <c r="CP159" i="23" l="1"/>
  <c r="H69" i="11"/>
  <c r="J69" i="11"/>
  <c r="I69" i="11" s="1"/>
  <c r="K69" i="11" s="1"/>
  <c r="G70" i="11" s="1"/>
  <c r="CF7" i="10"/>
  <c r="CF10" i="10" s="1"/>
  <c r="CC81" i="10"/>
  <c r="CC84" i="10" s="1"/>
  <c r="CC95" i="10" s="1"/>
  <c r="CC103" i="10"/>
  <c r="CC105" i="10" s="1"/>
  <c r="CC112" i="10" s="1"/>
  <c r="CB105" i="10"/>
  <c r="CB112" i="10" s="1"/>
  <c r="CQ1" i="23"/>
  <c r="CG6" i="10"/>
  <c r="CG12" i="10" s="1"/>
  <c r="F82" i="15"/>
  <c r="H82" i="15" s="1"/>
  <c r="CE13" i="10"/>
  <c r="CE15" i="10"/>
  <c r="CE14" i="10"/>
  <c r="CD16" i="10"/>
  <c r="AO92" i="11"/>
  <c r="CT6" i="14"/>
  <c r="CP5" i="23"/>
  <c r="CP10" i="23" s="1"/>
  <c r="CI72" i="6"/>
  <c r="CM147" i="6"/>
  <c r="CF19" i="10" s="1"/>
  <c r="CJ6" i="6"/>
  <c r="CV14" i="14"/>
  <c r="R92" i="11"/>
  <c r="S93" i="11"/>
  <c r="AA92" i="11"/>
  <c r="CU2" i="14"/>
  <c r="CU3" i="14" s="1"/>
  <c r="CN117" i="6"/>
  <c r="CN100" i="6"/>
  <c r="CN116" i="6"/>
  <c r="CN91" i="6"/>
  <c r="CN140" i="6"/>
  <c r="CN110" i="6"/>
  <c r="CN88" i="6"/>
  <c r="CN90" i="6"/>
  <c r="CN86" i="6"/>
  <c r="CN126" i="6"/>
  <c r="CN104" i="6"/>
  <c r="CN123" i="6"/>
  <c r="CN124" i="6"/>
  <c r="CN102" i="6"/>
  <c r="CN109" i="6"/>
  <c r="CN118" i="6"/>
  <c r="CN93" i="6"/>
  <c r="CN98" i="6"/>
  <c r="CN125" i="6"/>
  <c r="CN128" i="6"/>
  <c r="CN89" i="6"/>
  <c r="CN135" i="6"/>
  <c r="CN87" i="6"/>
  <c r="CN101" i="6"/>
  <c r="CN127" i="6"/>
  <c r="CN92" i="6"/>
  <c r="CN99" i="6"/>
  <c r="CN103" i="6"/>
  <c r="CN111" i="6"/>
  <c r="CN112" i="6"/>
  <c r="CO84" i="6"/>
  <c r="CN138" i="6"/>
  <c r="CN139" i="6"/>
  <c r="CN137" i="6"/>
  <c r="CN134" i="6"/>
  <c r="CN136" i="6"/>
  <c r="CN129" i="6"/>
  <c r="D83" i="15"/>
  <c r="E83" i="15"/>
  <c r="A84" i="15"/>
  <c r="D93" i="11"/>
  <c r="E94" i="11"/>
  <c r="CK8" i="6"/>
  <c r="CW57" i="14"/>
  <c r="CE20" i="10"/>
  <c r="CM146" i="6"/>
  <c r="CF18" i="10" s="1"/>
  <c r="CF100" i="10" s="1"/>
  <c r="CK5" i="6"/>
  <c r="CW12" i="14"/>
  <c r="AF92" i="11"/>
  <c r="AG93" i="11"/>
  <c r="CJ7" i="6"/>
  <c r="CV17" i="14"/>
  <c r="BB76" i="16"/>
  <c r="BA68" i="16"/>
  <c r="CB96" i="10"/>
  <c r="CB98" i="10"/>
  <c r="CL157" i="16"/>
  <c r="BY99" i="10"/>
  <c r="BY101" i="10"/>
  <c r="BZ99" i="10"/>
  <c r="CG166" i="10"/>
  <c r="CQ1" i="16"/>
  <c r="CH3" i="10"/>
  <c r="CG63" i="10"/>
  <c r="CG158" i="10"/>
  <c r="CG61" i="10"/>
  <c r="CG163" i="10"/>
  <c r="CG80" i="10"/>
  <c r="CG37" i="10" s="1"/>
  <c r="CG48" i="10"/>
  <c r="CG89" i="10"/>
  <c r="CG46" i="10"/>
  <c r="CG107" i="10"/>
  <c r="CG73" i="10"/>
  <c r="CG30" i="10" s="1"/>
  <c r="CG56" i="10"/>
  <c r="CG67" i="10"/>
  <c r="CG24" i="10" s="1"/>
  <c r="CG72" i="10"/>
  <c r="CG29" i="10" s="1"/>
  <c r="CG167" i="10"/>
  <c r="CG176" i="10" s="1"/>
  <c r="CG8" i="10"/>
  <c r="CG90" i="10"/>
  <c r="CG159" i="10"/>
  <c r="CG60" i="10"/>
  <c r="CG160" i="10"/>
  <c r="CG62" i="10"/>
  <c r="CG93" i="10"/>
  <c r="CG74" i="10"/>
  <c r="CG31" i="10" s="1"/>
  <c r="CG75" i="10"/>
  <c r="CG32" i="10" s="1"/>
  <c r="CG55" i="10"/>
  <c r="CG54" i="10"/>
  <c r="CG76" i="10"/>
  <c r="CG33" i="10" s="1"/>
  <c r="CG53" i="10"/>
  <c r="CG83" i="10"/>
  <c r="CG9" i="10"/>
  <c r="CG82" i="10"/>
  <c r="CG52" i="10"/>
  <c r="CG86" i="10"/>
  <c r="CG64" i="10"/>
  <c r="CG71" i="10"/>
  <c r="CG28" i="10" s="1"/>
  <c r="CG58" i="10"/>
  <c r="CG104" i="10"/>
  <c r="CG51" i="10"/>
  <c r="CG38" i="10"/>
  <c r="CG59" i="10"/>
  <c r="CG77" i="10"/>
  <c r="CG34" i="10" s="1"/>
  <c r="CG66" i="10"/>
  <c r="CG70" i="10"/>
  <c r="CG27" i="10" s="1"/>
  <c r="CG108" i="10"/>
  <c r="CG79" i="10"/>
  <c r="CG36" i="10" s="1"/>
  <c r="CG44" i="10"/>
  <c r="CG57" i="10"/>
  <c r="CG49" i="10"/>
  <c r="CG47" i="10"/>
  <c r="CG69" i="10"/>
  <c r="CG26" i="10" s="1"/>
  <c r="CG50" i="10"/>
  <c r="CG165" i="10"/>
  <c r="CG88" i="10"/>
  <c r="CG164" i="10"/>
  <c r="CG109" i="10"/>
  <c r="CG68" i="10"/>
  <c r="CG25" i="10" s="1"/>
  <c r="CG78" i="10"/>
  <c r="CG35" i="10" s="1"/>
  <c r="CD39" i="10"/>
  <c r="CP159" i="16"/>
  <c r="CF110" i="10"/>
  <c r="CP5" i="16"/>
  <c r="CP10" i="16" s="1"/>
  <c r="CF168" i="10"/>
  <c r="CA91" i="10"/>
  <c r="CF23" i="10"/>
  <c r="CF22" i="10" s="1"/>
  <c r="CF39" i="10" s="1"/>
  <c r="CF65" i="10"/>
  <c r="CA84" i="10"/>
  <c r="CA174" i="10"/>
  <c r="CK157" i="23" s="1"/>
  <c r="CA105" i="10"/>
  <c r="CF45" i="10"/>
  <c r="ED58" i="14"/>
  <c r="CX4" i="14"/>
  <c r="CF15" i="10" l="1"/>
  <c r="CF11" i="10"/>
  <c r="CQ159" i="23"/>
  <c r="J70" i="11"/>
  <c r="H70" i="11"/>
  <c r="CC174" i="10"/>
  <c r="CM157" i="23" s="1"/>
  <c r="CL4" i="23"/>
  <c r="CL9" i="23" s="1"/>
  <c r="CL12" i="23" s="1"/>
  <c r="CG7" i="10"/>
  <c r="CG10" i="10" s="1"/>
  <c r="CR1" i="23"/>
  <c r="CH6" i="10"/>
  <c r="CH12" i="10" s="1"/>
  <c r="CF20" i="10"/>
  <c r="M74" i="11"/>
  <c r="CE16" i="10"/>
  <c r="CE41" i="10" s="1"/>
  <c r="CE103" i="10" s="1"/>
  <c r="AO93" i="11"/>
  <c r="CF14" i="10"/>
  <c r="CF13" i="10"/>
  <c r="F83" i="15"/>
  <c r="H83" i="15" s="1"/>
  <c r="CV2" i="14"/>
  <c r="CV3" i="14" s="1"/>
  <c r="CK73" i="6" s="1"/>
  <c r="CK82" i="6" s="1"/>
  <c r="CQ5" i="23"/>
  <c r="CQ10" i="23" s="1"/>
  <c r="CK7" i="6"/>
  <c r="CW17" i="14"/>
  <c r="A85" i="15"/>
  <c r="D84" i="15"/>
  <c r="E84" i="15"/>
  <c r="CJ73" i="6"/>
  <c r="CJ82" i="6" s="1"/>
  <c r="CU6" i="14"/>
  <c r="CJ72" i="6"/>
  <c r="CL8" i="6"/>
  <c r="CX57" i="14"/>
  <c r="R93" i="11"/>
  <c r="S94" i="11"/>
  <c r="AA93" i="11"/>
  <c r="CL5" i="6"/>
  <c r="CX12" i="14"/>
  <c r="CK6" i="6"/>
  <c r="CW14" i="14"/>
  <c r="E95" i="11"/>
  <c r="D94" i="11"/>
  <c r="CO137" i="6"/>
  <c r="CO110" i="6"/>
  <c r="CO89" i="6"/>
  <c r="CO134" i="6"/>
  <c r="CO138" i="6"/>
  <c r="CO102" i="6"/>
  <c r="CO90" i="6"/>
  <c r="CO86" i="6"/>
  <c r="CO135" i="6"/>
  <c r="CO101" i="6"/>
  <c r="CO98" i="6"/>
  <c r="CO124" i="6"/>
  <c r="CO93" i="6"/>
  <c r="CO109" i="6"/>
  <c r="CO118" i="6"/>
  <c r="CO88" i="6"/>
  <c r="CO117" i="6"/>
  <c r="CO116" i="6"/>
  <c r="CO128" i="6"/>
  <c r="CO92" i="6"/>
  <c r="CO126" i="6"/>
  <c r="CP84" i="6"/>
  <c r="CO136" i="6"/>
  <c r="CO91" i="6"/>
  <c r="CO127" i="6"/>
  <c r="CO125" i="6"/>
  <c r="CO103" i="6"/>
  <c r="CO123" i="6"/>
  <c r="CO139" i="6"/>
  <c r="CO129" i="6"/>
  <c r="CO87" i="6"/>
  <c r="CO99" i="6"/>
  <c r="CO140" i="6"/>
  <c r="CO111" i="6"/>
  <c r="CO104" i="6"/>
  <c r="CO112" i="6"/>
  <c r="CO100" i="6"/>
  <c r="CN147" i="6"/>
  <c r="CG19" i="10" s="1"/>
  <c r="AF93" i="11"/>
  <c r="AG94" i="11"/>
  <c r="CN146" i="6"/>
  <c r="CG18" i="10" s="1"/>
  <c r="CG100" i="10" s="1"/>
  <c r="BC76" i="16"/>
  <c r="BB68" i="16"/>
  <c r="CQ5" i="16"/>
  <c r="CQ10" i="16" s="1"/>
  <c r="CB101" i="10"/>
  <c r="CG110" i="10"/>
  <c r="CG45" i="10"/>
  <c r="CA112" i="10"/>
  <c r="CR1" i="16"/>
  <c r="CH166" i="10"/>
  <c r="CI3" i="10"/>
  <c r="CH52" i="10"/>
  <c r="CH90" i="10"/>
  <c r="CH80" i="10"/>
  <c r="CH37" i="10" s="1"/>
  <c r="CH70" i="10"/>
  <c r="CH27" i="10" s="1"/>
  <c r="CH68" i="10"/>
  <c r="CH25" i="10" s="1"/>
  <c r="CH69" i="10"/>
  <c r="CH26" i="10" s="1"/>
  <c r="CH82" i="10"/>
  <c r="CH164" i="10"/>
  <c r="CH8" i="10"/>
  <c r="CH76" i="10"/>
  <c r="CH33" i="10" s="1"/>
  <c r="CH55" i="10"/>
  <c r="CH9" i="10"/>
  <c r="CH89" i="10"/>
  <c r="CH159" i="10"/>
  <c r="CH104" i="10"/>
  <c r="CH60" i="10"/>
  <c r="CH73" i="10"/>
  <c r="CH30" i="10" s="1"/>
  <c r="CH79" i="10"/>
  <c r="CH36" i="10" s="1"/>
  <c r="CH167" i="10"/>
  <c r="CH176" i="10" s="1"/>
  <c r="CH163" i="10"/>
  <c r="CH46" i="10"/>
  <c r="CH74" i="10"/>
  <c r="CH31" i="10" s="1"/>
  <c r="CH48" i="10"/>
  <c r="CH77" i="10"/>
  <c r="CH34" i="10" s="1"/>
  <c r="CH75" i="10"/>
  <c r="CH32" i="10" s="1"/>
  <c r="CH64" i="10"/>
  <c r="CH165" i="10"/>
  <c r="CH47" i="10"/>
  <c r="CH63" i="10"/>
  <c r="CH38" i="10"/>
  <c r="CH93" i="10"/>
  <c r="CH78" i="10"/>
  <c r="CH35" i="10" s="1"/>
  <c r="CH66" i="10"/>
  <c r="CH67" i="10"/>
  <c r="CH24" i="10" s="1"/>
  <c r="CH49" i="10"/>
  <c r="CH53" i="10"/>
  <c r="CH59" i="10"/>
  <c r="CH86" i="10"/>
  <c r="CH107" i="10"/>
  <c r="CH50" i="10"/>
  <c r="CH54" i="10"/>
  <c r="CH44" i="10"/>
  <c r="CH83" i="10"/>
  <c r="CH72" i="10"/>
  <c r="CH29" i="10" s="1"/>
  <c r="CH58" i="10"/>
  <c r="CH61" i="10"/>
  <c r="CH88" i="10"/>
  <c r="CH109" i="10"/>
  <c r="CH160" i="10"/>
  <c r="CH56" i="10"/>
  <c r="CH158" i="10"/>
  <c r="CH62" i="10"/>
  <c r="CH57" i="10"/>
  <c r="CH71" i="10"/>
  <c r="CH28" i="10" s="1"/>
  <c r="CH51" i="10"/>
  <c r="CH108" i="10"/>
  <c r="CD41" i="10"/>
  <c r="CA95" i="10"/>
  <c r="CG168" i="10"/>
  <c r="CC96" i="10"/>
  <c r="CC98" i="10"/>
  <c r="CM4" i="23" s="1"/>
  <c r="CG23" i="10"/>
  <c r="CG22" i="10" s="1"/>
  <c r="CG39" i="10" s="1"/>
  <c r="CG65" i="10"/>
  <c r="CK157" i="16"/>
  <c r="CQ159" i="16"/>
  <c r="EE58" i="14"/>
  <c r="CY4" i="14"/>
  <c r="CG14" i="10" l="1"/>
  <c r="CG11" i="10"/>
  <c r="CM9" i="23"/>
  <c r="CM12" i="23" s="1"/>
  <c r="CR159" i="23"/>
  <c r="I70" i="11"/>
  <c r="K70" i="11" s="1"/>
  <c r="G71" i="11" s="1"/>
  <c r="CM157" i="16"/>
  <c r="CG13" i="10"/>
  <c r="CG15" i="10"/>
  <c r="CH7" i="10"/>
  <c r="CH10" i="10" s="1"/>
  <c r="CH11" i="10" s="1"/>
  <c r="CS1" i="23"/>
  <c r="CI6" i="10"/>
  <c r="CI12" i="10" s="1"/>
  <c r="CE81" i="10"/>
  <c r="CE84" i="10" s="1"/>
  <c r="CE87" i="10"/>
  <c r="CE91" i="10" s="1"/>
  <c r="CW2" i="14"/>
  <c r="CW3" i="14" s="1"/>
  <c r="CW6" i="14" s="1"/>
  <c r="CF16" i="10"/>
  <c r="CF41" i="10" s="1"/>
  <c r="CF103" i="10" s="1"/>
  <c r="CF105" i="10" s="1"/>
  <c r="CF112" i="10" s="1"/>
  <c r="CV6" i="14"/>
  <c r="CG20" i="10"/>
  <c r="CK72" i="6"/>
  <c r="CR5" i="23"/>
  <c r="CR10" i="23" s="1"/>
  <c r="CO147" i="6"/>
  <c r="CH19" i="10" s="1"/>
  <c r="CM5" i="6"/>
  <c r="CY12" i="14"/>
  <c r="CP123" i="6"/>
  <c r="CP138" i="6"/>
  <c r="CP124" i="6"/>
  <c r="CP117" i="6"/>
  <c r="CP88" i="6"/>
  <c r="CP116" i="6"/>
  <c r="CP110" i="6"/>
  <c r="CP134" i="6"/>
  <c r="CP128" i="6"/>
  <c r="CP101" i="6"/>
  <c r="CP109" i="6"/>
  <c r="CP126" i="6"/>
  <c r="CP89" i="6"/>
  <c r="CP98" i="6"/>
  <c r="CP118" i="6"/>
  <c r="CP87" i="6"/>
  <c r="CP90" i="6"/>
  <c r="CP86" i="6"/>
  <c r="CP112" i="6"/>
  <c r="CP135" i="6"/>
  <c r="CQ84" i="6"/>
  <c r="CP129" i="6"/>
  <c r="CP100" i="6"/>
  <c r="CP91" i="6"/>
  <c r="CP125" i="6"/>
  <c r="CP140" i="6"/>
  <c r="CP139" i="6"/>
  <c r="CP93" i="6"/>
  <c r="CP137" i="6"/>
  <c r="CP136" i="6"/>
  <c r="CP127" i="6"/>
  <c r="CP111" i="6"/>
  <c r="CP104" i="6"/>
  <c r="CP103" i="6"/>
  <c r="CP99" i="6"/>
  <c r="CP102" i="6"/>
  <c r="CP92" i="6"/>
  <c r="CO146" i="6"/>
  <c r="CH18" i="10" s="1"/>
  <c r="CH100" i="10" s="1"/>
  <c r="F84" i="15"/>
  <c r="H84" i="15" s="1"/>
  <c r="A86" i="15"/>
  <c r="D85" i="15"/>
  <c r="E85" i="15"/>
  <c r="AF94" i="11"/>
  <c r="AG95" i="11"/>
  <c r="AO94" i="11"/>
  <c r="CL6" i="6"/>
  <c r="CX14" i="14"/>
  <c r="CL7" i="6"/>
  <c r="CX17" i="14"/>
  <c r="E96" i="11"/>
  <c r="D95" i="11"/>
  <c r="R94" i="11"/>
  <c r="S95" i="11"/>
  <c r="AA94" i="11"/>
  <c r="CM8" i="6"/>
  <c r="CY57" i="14"/>
  <c r="BD76" i="16"/>
  <c r="BC68" i="16"/>
  <c r="CH110" i="10"/>
  <c r="CR5" i="16"/>
  <c r="CR10" i="16" s="1"/>
  <c r="CA96" i="10"/>
  <c r="CA98" i="10"/>
  <c r="CK4" i="23" s="1"/>
  <c r="CK9" i="23" s="1"/>
  <c r="CK12" i="23" s="1"/>
  <c r="CC101" i="10"/>
  <c r="CD87" i="10"/>
  <c r="CD103" i="10"/>
  <c r="CD81" i="10"/>
  <c r="CE174" i="10"/>
  <c r="CO157" i="23" s="1"/>
  <c r="CE105" i="10"/>
  <c r="CE112" i="10" s="1"/>
  <c r="CH45" i="10"/>
  <c r="CS1" i="16"/>
  <c r="CJ3" i="10"/>
  <c r="CI166" i="10"/>
  <c r="CI51" i="10"/>
  <c r="CI160" i="10"/>
  <c r="CI88" i="10"/>
  <c r="CI55" i="10"/>
  <c r="CI165" i="10"/>
  <c r="CI104" i="10"/>
  <c r="CI158" i="10"/>
  <c r="CI74" i="10"/>
  <c r="CI31" i="10" s="1"/>
  <c r="CI54" i="10"/>
  <c r="CI72" i="10"/>
  <c r="CI29" i="10" s="1"/>
  <c r="CI47" i="10"/>
  <c r="CI66" i="10"/>
  <c r="CI73" i="10"/>
  <c r="CI30" i="10" s="1"/>
  <c r="CI46" i="10"/>
  <c r="CI77" i="10"/>
  <c r="CI34" i="10" s="1"/>
  <c r="CI50" i="10"/>
  <c r="CI108" i="10"/>
  <c r="CI67" i="10"/>
  <c r="CI24" i="10" s="1"/>
  <c r="CI68" i="10"/>
  <c r="CI25" i="10" s="1"/>
  <c r="CI70" i="10"/>
  <c r="CI27" i="10" s="1"/>
  <c r="CI53" i="10"/>
  <c r="CI164" i="10"/>
  <c r="CI79" i="10"/>
  <c r="CI36" i="10" s="1"/>
  <c r="CI90" i="10"/>
  <c r="CI48" i="10"/>
  <c r="CI69" i="10"/>
  <c r="CI26" i="10" s="1"/>
  <c r="CI76" i="10"/>
  <c r="CI33" i="10" s="1"/>
  <c r="CI83" i="10"/>
  <c r="CI109" i="10"/>
  <c r="CI93" i="10"/>
  <c r="CI61" i="10"/>
  <c r="CI107" i="10"/>
  <c r="CI63" i="10"/>
  <c r="CI58" i="10"/>
  <c r="CI44" i="10"/>
  <c r="CI62" i="10"/>
  <c r="CI57" i="10"/>
  <c r="CI8" i="10"/>
  <c r="CI163" i="10"/>
  <c r="CI56" i="10"/>
  <c r="CI167" i="10"/>
  <c r="CI176" i="10" s="1"/>
  <c r="CI82" i="10"/>
  <c r="CI49" i="10"/>
  <c r="CI89" i="10"/>
  <c r="CI38" i="10"/>
  <c r="CI159" i="10"/>
  <c r="CI60" i="10"/>
  <c r="CI86" i="10"/>
  <c r="CI64" i="10"/>
  <c r="CI75" i="10"/>
  <c r="CI32" i="10" s="1"/>
  <c r="CI80" i="10"/>
  <c r="CI37" i="10" s="1"/>
  <c r="CI78" i="10"/>
  <c r="CI35" i="10" s="1"/>
  <c r="CI52" i="10"/>
  <c r="CI59" i="10"/>
  <c r="CI9" i="10"/>
  <c r="CI71" i="10"/>
  <c r="CI28" i="10" s="1"/>
  <c r="CH168" i="10"/>
  <c r="CH23" i="10"/>
  <c r="CH22" i="10" s="1"/>
  <c r="CH39" i="10" s="1"/>
  <c r="CH65" i="10"/>
  <c r="CR159" i="16"/>
  <c r="EF58" i="14"/>
  <c r="CZ4" i="14"/>
  <c r="CS159" i="23" l="1"/>
  <c r="J71" i="11"/>
  <c r="H71" i="11"/>
  <c r="CG16" i="10"/>
  <c r="CG41" i="10" s="1"/>
  <c r="CG87" i="10" s="1"/>
  <c r="CG91" i="10" s="1"/>
  <c r="CH20" i="10"/>
  <c r="CI7" i="10"/>
  <c r="CI10" i="10" s="1"/>
  <c r="CF174" i="10"/>
  <c r="CP157" i="23" s="1"/>
  <c r="CT1" i="23"/>
  <c r="CJ6" i="10"/>
  <c r="CJ12" i="10" s="1"/>
  <c r="CE95" i="10"/>
  <c r="CE96" i="10" s="1"/>
  <c r="CL73" i="6"/>
  <c r="CL82" i="6" s="1"/>
  <c r="CX2" i="14"/>
  <c r="CX3" i="14" s="1"/>
  <c r="CM73" i="6" s="1"/>
  <c r="CM82" i="6" s="1"/>
  <c r="CF87" i="10"/>
  <c r="CF91" i="10" s="1"/>
  <c r="CF81" i="10"/>
  <c r="CF84" i="10" s="1"/>
  <c r="CH15" i="10"/>
  <c r="CH13" i="10"/>
  <c r="CH14" i="10"/>
  <c r="CP147" i="6"/>
  <c r="CI19" i="10" s="1"/>
  <c r="CS5" i="23"/>
  <c r="CS10" i="23" s="1"/>
  <c r="CN8" i="6"/>
  <c r="CZ57" i="14"/>
  <c r="D86" i="15"/>
  <c r="A87" i="15"/>
  <c r="E86" i="15"/>
  <c r="E97" i="11"/>
  <c r="D96" i="11"/>
  <c r="R95" i="11"/>
  <c r="S96" i="11"/>
  <c r="AA95" i="11"/>
  <c r="CM7" i="6"/>
  <c r="CY17" i="14"/>
  <c r="CQ123" i="6"/>
  <c r="CQ136" i="6"/>
  <c r="CQ127" i="6"/>
  <c r="CQ140" i="6"/>
  <c r="CQ101" i="6"/>
  <c r="CQ129" i="6"/>
  <c r="CQ100" i="6"/>
  <c r="CQ117" i="6"/>
  <c r="CQ91" i="6"/>
  <c r="CQ125" i="6"/>
  <c r="CQ88" i="6"/>
  <c r="CQ134" i="6"/>
  <c r="CQ112" i="6"/>
  <c r="CR84" i="6"/>
  <c r="CQ109" i="6"/>
  <c r="CQ110" i="6"/>
  <c r="CQ92" i="6"/>
  <c r="CQ135" i="6"/>
  <c r="CQ89" i="6"/>
  <c r="CQ128" i="6"/>
  <c r="CQ93" i="6"/>
  <c r="CQ126" i="6"/>
  <c r="CQ90" i="6"/>
  <c r="CQ104" i="6"/>
  <c r="CQ102" i="6"/>
  <c r="CQ99" i="6"/>
  <c r="CQ86" i="6"/>
  <c r="CQ116" i="6"/>
  <c r="CQ111" i="6"/>
  <c r="CQ139" i="6"/>
  <c r="CQ87" i="6"/>
  <c r="CQ98" i="6"/>
  <c r="CQ138" i="6"/>
  <c r="CQ137" i="6"/>
  <c r="CQ124" i="6"/>
  <c r="CQ118" i="6"/>
  <c r="CQ103" i="6"/>
  <c r="F85" i="15"/>
  <c r="H85" i="15" s="1"/>
  <c r="CM6" i="6"/>
  <c r="CY14" i="14"/>
  <c r="AG96" i="11"/>
  <c r="AF95" i="11"/>
  <c r="AO95" i="11"/>
  <c r="CN5" i="6"/>
  <c r="CZ12" i="14"/>
  <c r="CL72" i="6"/>
  <c r="CP146" i="6"/>
  <c r="CI18" i="10" s="1"/>
  <c r="BE76" i="16"/>
  <c r="BD68" i="16"/>
  <c r="CI110" i="10"/>
  <c r="CK3" i="10"/>
  <c r="CT1" i="16"/>
  <c r="CJ166" i="10"/>
  <c r="CJ60" i="10"/>
  <c r="CJ90" i="10"/>
  <c r="CJ73" i="10"/>
  <c r="CJ30" i="10" s="1"/>
  <c r="CJ70" i="10"/>
  <c r="CJ27" i="10" s="1"/>
  <c r="CJ55" i="10"/>
  <c r="CJ75" i="10"/>
  <c r="CJ32" i="10" s="1"/>
  <c r="CJ61" i="10"/>
  <c r="CJ76" i="10"/>
  <c r="CJ33" i="10" s="1"/>
  <c r="CJ83" i="10"/>
  <c r="CJ109" i="10"/>
  <c r="CJ78" i="10"/>
  <c r="CJ35" i="10" s="1"/>
  <c r="CJ79" i="10"/>
  <c r="CJ36" i="10" s="1"/>
  <c r="CJ71" i="10"/>
  <c r="CJ28" i="10" s="1"/>
  <c r="CJ74" i="10"/>
  <c r="CJ31" i="10" s="1"/>
  <c r="CJ58" i="10"/>
  <c r="CJ47" i="10"/>
  <c r="CJ57" i="10"/>
  <c r="CJ53" i="10"/>
  <c r="CJ56" i="10"/>
  <c r="CJ72" i="10"/>
  <c r="CJ29" i="10" s="1"/>
  <c r="CJ52" i="10"/>
  <c r="CJ104" i="10"/>
  <c r="CJ93" i="10"/>
  <c r="CJ108" i="10"/>
  <c r="CJ89" i="10"/>
  <c r="CJ77" i="10"/>
  <c r="CJ34" i="10" s="1"/>
  <c r="CJ59" i="10"/>
  <c r="CJ49" i="10"/>
  <c r="CJ9" i="10"/>
  <c r="CJ67" i="10"/>
  <c r="CJ24" i="10" s="1"/>
  <c r="CJ44" i="10"/>
  <c r="CJ69" i="10"/>
  <c r="CJ26" i="10" s="1"/>
  <c r="CJ50" i="10"/>
  <c r="CJ66" i="10"/>
  <c r="CJ68" i="10"/>
  <c r="CJ25" i="10" s="1"/>
  <c r="CJ64" i="10"/>
  <c r="CJ88" i="10"/>
  <c r="J88" i="9" s="1"/>
  <c r="CJ63" i="10"/>
  <c r="CJ107" i="10"/>
  <c r="CJ54" i="10"/>
  <c r="CJ62" i="10"/>
  <c r="CJ160" i="10"/>
  <c r="CJ48" i="10"/>
  <c r="CJ82" i="10"/>
  <c r="CJ8" i="10"/>
  <c r="CJ46" i="10"/>
  <c r="CJ86" i="10"/>
  <c r="CJ80" i="10"/>
  <c r="CJ37" i="10" s="1"/>
  <c r="CJ51" i="10"/>
  <c r="CJ38" i="10"/>
  <c r="CS159" i="16"/>
  <c r="CA101" i="10"/>
  <c r="CA99" i="10"/>
  <c r="CB99" i="10"/>
  <c r="CC99" i="10"/>
  <c r="CD84" i="10"/>
  <c r="CI45" i="10"/>
  <c r="CD174" i="10"/>
  <c r="CN157" i="23" s="1"/>
  <c r="CD105" i="10"/>
  <c r="CS5" i="16"/>
  <c r="CS10" i="16" s="1"/>
  <c r="CO157" i="16"/>
  <c r="CD91" i="10"/>
  <c r="CI168" i="10"/>
  <c r="CI23" i="10"/>
  <c r="CI22" i="10" s="1"/>
  <c r="CI39" i="10" s="1"/>
  <c r="CI65" i="10"/>
  <c r="EG58" i="14"/>
  <c r="DA4" i="14"/>
  <c r="CJ159" i="10" l="1"/>
  <c r="CI13" i="10"/>
  <c r="CI11" i="10"/>
  <c r="I71" i="11"/>
  <c r="K71" i="11" s="1"/>
  <c r="G72" i="11" s="1"/>
  <c r="CG81" i="10"/>
  <c r="CG84" i="10" s="1"/>
  <c r="CG95" i="10" s="1"/>
  <c r="CE98" i="10"/>
  <c r="CO4" i="23" s="1"/>
  <c r="CO9" i="23" s="1"/>
  <c r="CO12" i="23" s="1"/>
  <c r="CG103" i="10"/>
  <c r="CG105" i="10" s="1"/>
  <c r="CG112" i="10" s="1"/>
  <c r="CP157" i="16"/>
  <c r="CJ7" i="10"/>
  <c r="CJ10" i="10" s="1"/>
  <c r="CI15" i="10"/>
  <c r="CU1" i="23"/>
  <c r="CK6" i="10"/>
  <c r="CX6" i="14"/>
  <c r="CY2" i="14"/>
  <c r="CY3" i="14" s="1"/>
  <c r="CN73" i="6" s="1"/>
  <c r="CN82" i="6" s="1"/>
  <c r="CI14" i="10"/>
  <c r="CF95" i="10"/>
  <c r="CF96" i="10" s="1"/>
  <c r="CI20" i="10"/>
  <c r="CH16" i="10"/>
  <c r="CH41" i="10" s="1"/>
  <c r="CH103" i="10" s="1"/>
  <c r="CH174" i="10" s="1"/>
  <c r="CR157" i="23" s="1"/>
  <c r="CQ147" i="6"/>
  <c r="CJ19" i="10" s="1"/>
  <c r="CM72" i="6"/>
  <c r="CR98" i="6"/>
  <c r="CR124" i="6"/>
  <c r="CR91" i="6"/>
  <c r="CR134" i="6"/>
  <c r="CR104" i="6"/>
  <c r="CR112" i="6"/>
  <c r="CR136" i="6"/>
  <c r="CR118" i="6"/>
  <c r="CS84" i="6"/>
  <c r="CR125" i="6"/>
  <c r="CR87" i="6"/>
  <c r="CR127" i="6"/>
  <c r="CR110" i="6"/>
  <c r="CR116" i="6"/>
  <c r="CR117" i="6"/>
  <c r="CR129" i="6"/>
  <c r="CR99" i="6"/>
  <c r="CR126" i="6"/>
  <c r="CR102" i="6"/>
  <c r="CR86" i="6"/>
  <c r="CR111" i="6"/>
  <c r="CR140" i="6"/>
  <c r="CR135" i="6"/>
  <c r="CR139" i="6"/>
  <c r="CR101" i="6"/>
  <c r="CR138" i="6"/>
  <c r="CR137" i="6"/>
  <c r="CR128" i="6"/>
  <c r="CR103" i="6"/>
  <c r="CR89" i="6"/>
  <c r="CR93" i="6"/>
  <c r="CR123" i="6"/>
  <c r="CR90" i="6"/>
  <c r="CR92" i="6"/>
  <c r="CR88" i="6"/>
  <c r="CR100" i="6"/>
  <c r="CR109" i="6"/>
  <c r="CN7" i="6"/>
  <c r="CZ17" i="14"/>
  <c r="AF96" i="11"/>
  <c r="AG97" i="11"/>
  <c r="AO96" i="11"/>
  <c r="CQ146" i="6"/>
  <c r="CJ18" i="10" s="1"/>
  <c r="CO8" i="6"/>
  <c r="DA57" i="14"/>
  <c r="CN6" i="6"/>
  <c r="CZ14" i="14"/>
  <c r="CO5" i="6"/>
  <c r="DA12" i="14"/>
  <c r="A88" i="15"/>
  <c r="D87" i="15"/>
  <c r="E87" i="15"/>
  <c r="R96" i="11"/>
  <c r="S97" i="11"/>
  <c r="AA96" i="11"/>
  <c r="F86" i="15"/>
  <c r="H86" i="15" s="1"/>
  <c r="CI100" i="10"/>
  <c r="D97" i="11"/>
  <c r="E98" i="11"/>
  <c r="BF76" i="16"/>
  <c r="BE68" i="16"/>
  <c r="CJ110" i="10"/>
  <c r="CD112" i="10"/>
  <c r="CD95" i="10"/>
  <c r="CJ65" i="10"/>
  <c r="CJ23" i="10"/>
  <c r="CJ22" i="10" s="1"/>
  <c r="CJ39" i="10" s="1"/>
  <c r="CJ45" i="10"/>
  <c r="CK166" i="10"/>
  <c r="CL3" i="10"/>
  <c r="CU1" i="16"/>
  <c r="CK83" i="10"/>
  <c r="CK93" i="10"/>
  <c r="CK104" i="10"/>
  <c r="CK164" i="10"/>
  <c r="CK71" i="10"/>
  <c r="CK28" i="10" s="1"/>
  <c r="CK64" i="10"/>
  <c r="CK59" i="10"/>
  <c r="CK159" i="10"/>
  <c r="CK75" i="10"/>
  <c r="CK32" i="10" s="1"/>
  <c r="CK86" i="10"/>
  <c r="CK61" i="10"/>
  <c r="CK78" i="10"/>
  <c r="CK35" i="10" s="1"/>
  <c r="CK74" i="10"/>
  <c r="CK31" i="10" s="1"/>
  <c r="CK70" i="10"/>
  <c r="CK27" i="10" s="1"/>
  <c r="CK77" i="10"/>
  <c r="CK34" i="10" s="1"/>
  <c r="CK76" i="10"/>
  <c r="CK33" i="10" s="1"/>
  <c r="CK79" i="10"/>
  <c r="CK36" i="10" s="1"/>
  <c r="CK38" i="10"/>
  <c r="CK167" i="10"/>
  <c r="CK176" i="10" s="1"/>
  <c r="CK58" i="10"/>
  <c r="CK72" i="10"/>
  <c r="CK29" i="10" s="1"/>
  <c r="CK73" i="10"/>
  <c r="CK30" i="10" s="1"/>
  <c r="CK108" i="10"/>
  <c r="CK60" i="10"/>
  <c r="CK66" i="10"/>
  <c r="CK57" i="10"/>
  <c r="CK52" i="10"/>
  <c r="CK89" i="10"/>
  <c r="CK55" i="10"/>
  <c r="CK47" i="10"/>
  <c r="CK158" i="10"/>
  <c r="CK165" i="10"/>
  <c r="CK107" i="10"/>
  <c r="CK67" i="10"/>
  <c r="CK24" i="10" s="1"/>
  <c r="CK63" i="10"/>
  <c r="CK51" i="10"/>
  <c r="CK9" i="10"/>
  <c r="CK82" i="10"/>
  <c r="CK50" i="10"/>
  <c r="CK8" i="10"/>
  <c r="CK90" i="10"/>
  <c r="CK109" i="10"/>
  <c r="CK80" i="10"/>
  <c r="CK44" i="10"/>
  <c r="CK53" i="10"/>
  <c r="CK88" i="10"/>
  <c r="CK62" i="10"/>
  <c r="CK49" i="10"/>
  <c r="CK69" i="10"/>
  <c r="CK26" i="10" s="1"/>
  <c r="CK54" i="10"/>
  <c r="CK56" i="10"/>
  <c r="CK160" i="10"/>
  <c r="CK48" i="10"/>
  <c r="CK46" i="10"/>
  <c r="CK68" i="10"/>
  <c r="CK25" i="10" s="1"/>
  <c r="CN157" i="16"/>
  <c r="EH58" i="14"/>
  <c r="DB4" i="14"/>
  <c r="CJ14" i="10" l="1"/>
  <c r="CJ11" i="10"/>
  <c r="CU159" i="23"/>
  <c r="H72" i="11"/>
  <c r="J72" i="11"/>
  <c r="I72" i="11" s="1"/>
  <c r="K72" i="11" s="1"/>
  <c r="G73" i="11" s="1"/>
  <c r="CE101" i="10"/>
  <c r="CG174" i="10"/>
  <c r="CQ157" i="23" s="1"/>
  <c r="CI16" i="10"/>
  <c r="CI41" i="10" s="1"/>
  <c r="CI103" i="10" s="1"/>
  <c r="CI105" i="10" s="1"/>
  <c r="CK12" i="10"/>
  <c r="CF98" i="10"/>
  <c r="CP4" i="23" s="1"/>
  <c r="CP9" i="23" s="1"/>
  <c r="CP12" i="23" s="1"/>
  <c r="CY6" i="14"/>
  <c r="CV1" i="23"/>
  <c r="CL6" i="10"/>
  <c r="CL12" i="10" s="1"/>
  <c r="CJ20" i="10"/>
  <c r="CH81" i="10"/>
  <c r="CH84" i="10" s="1"/>
  <c r="CJ100" i="10"/>
  <c r="CH105" i="10"/>
  <c r="CH112" i="10" s="1"/>
  <c r="CJ15" i="10"/>
  <c r="CH87" i="10"/>
  <c r="CH91" i="10" s="1"/>
  <c r="CJ13" i="10"/>
  <c r="F87" i="15"/>
  <c r="H87" i="15" s="1"/>
  <c r="CU5" i="23"/>
  <c r="CU10" i="23" s="1"/>
  <c r="CP5" i="6"/>
  <c r="DB12" i="14"/>
  <c r="CS136" i="6"/>
  <c r="CS103" i="6"/>
  <c r="CS126" i="6"/>
  <c r="CS88" i="6"/>
  <c r="CS124" i="6"/>
  <c r="CS87" i="6"/>
  <c r="CS118" i="6"/>
  <c r="CS140" i="6"/>
  <c r="CS100" i="6"/>
  <c r="CS138" i="6"/>
  <c r="CS99" i="6"/>
  <c r="CS86" i="6"/>
  <c r="CS139" i="6"/>
  <c r="CS110" i="6"/>
  <c r="CS90" i="6"/>
  <c r="CS112" i="6"/>
  <c r="CS111" i="6"/>
  <c r="CS117" i="6"/>
  <c r="CS135" i="6"/>
  <c r="CT84" i="6"/>
  <c r="CS98" i="6"/>
  <c r="CS92" i="6"/>
  <c r="CS127" i="6"/>
  <c r="CS125" i="6"/>
  <c r="CS116" i="6"/>
  <c r="CS123" i="6"/>
  <c r="CS104" i="6"/>
  <c r="CS102" i="6"/>
  <c r="CS89" i="6"/>
  <c r="CS93" i="6"/>
  <c r="CS137" i="6"/>
  <c r="CS129" i="6"/>
  <c r="CS109" i="6"/>
  <c r="CS101" i="6"/>
  <c r="CS91" i="6"/>
  <c r="CS134" i="6"/>
  <c r="CS128" i="6"/>
  <c r="D98" i="11"/>
  <c r="E99" i="11"/>
  <c r="CO7" i="6"/>
  <c r="DA17" i="14"/>
  <c r="CO6" i="6"/>
  <c r="DA14" i="14"/>
  <c r="CR146" i="6"/>
  <c r="CK18" i="10" s="1"/>
  <c r="CK100" i="10" s="1"/>
  <c r="CP8" i="6"/>
  <c r="DB57" i="14"/>
  <c r="CR147" i="6"/>
  <c r="CK19" i="10" s="1"/>
  <c r="S98" i="11"/>
  <c r="R97" i="11"/>
  <c r="AA97" i="11"/>
  <c r="AF97" i="11"/>
  <c r="AG98" i="11"/>
  <c r="AO97" i="11"/>
  <c r="A89" i="15"/>
  <c r="D88" i="15"/>
  <c r="E88" i="15"/>
  <c r="CZ2" i="14"/>
  <c r="CZ3" i="14" s="1"/>
  <c r="CN72" i="6"/>
  <c r="BG76" i="16"/>
  <c r="BF68" i="16"/>
  <c r="CL166" i="10"/>
  <c r="CV1" i="16"/>
  <c r="CM3" i="10"/>
  <c r="CL86" i="10"/>
  <c r="CL47" i="10"/>
  <c r="CL109" i="10"/>
  <c r="CL73" i="10"/>
  <c r="CL30" i="10" s="1"/>
  <c r="CL61" i="10"/>
  <c r="CL56" i="10"/>
  <c r="CL77" i="10"/>
  <c r="CL34" i="10" s="1"/>
  <c r="CL159" i="10"/>
  <c r="CL93" i="10"/>
  <c r="CL80" i="10"/>
  <c r="CL37" i="10" s="1"/>
  <c r="CL75" i="10"/>
  <c r="CL32" i="10" s="1"/>
  <c r="CL71" i="10"/>
  <c r="CL28" i="10" s="1"/>
  <c r="CL83" i="10"/>
  <c r="CL38" i="10"/>
  <c r="CL76" i="10"/>
  <c r="CL33" i="10" s="1"/>
  <c r="CL46" i="10"/>
  <c r="CL67" i="10"/>
  <c r="CL24" i="10" s="1"/>
  <c r="CL89" i="10"/>
  <c r="CL54" i="10"/>
  <c r="CL50" i="10"/>
  <c r="CL53" i="10"/>
  <c r="CL82" i="10"/>
  <c r="CL49" i="10"/>
  <c r="CL44" i="10"/>
  <c r="CL55" i="10"/>
  <c r="CL8" i="10"/>
  <c r="CL63" i="10"/>
  <c r="CL163" i="10"/>
  <c r="CL60" i="10"/>
  <c r="CL70" i="10"/>
  <c r="CL27" i="10" s="1"/>
  <c r="CL52" i="10"/>
  <c r="CL78" i="10"/>
  <c r="CL35" i="10" s="1"/>
  <c r="CL57" i="10"/>
  <c r="CL59" i="10"/>
  <c r="CL88" i="10"/>
  <c r="CL48" i="10"/>
  <c r="CL62" i="10"/>
  <c r="CL51" i="10"/>
  <c r="CL167" i="10"/>
  <c r="CL176" i="10" s="1"/>
  <c r="CL68" i="10"/>
  <c r="CL25" i="10" s="1"/>
  <c r="CL164" i="10"/>
  <c r="CL165" i="10"/>
  <c r="CL66" i="10"/>
  <c r="CL58" i="10"/>
  <c r="CL9" i="10"/>
  <c r="CL64" i="10"/>
  <c r="CL160" i="10"/>
  <c r="CL90" i="10"/>
  <c r="CL158" i="10"/>
  <c r="CL72" i="10"/>
  <c r="CL29" i="10" s="1"/>
  <c r="CL108" i="10"/>
  <c r="CL69" i="10"/>
  <c r="CL26" i="10" s="1"/>
  <c r="CL74" i="10"/>
  <c r="CL31" i="10" s="1"/>
  <c r="CL79" i="10"/>
  <c r="CL36" i="10" s="1"/>
  <c r="CL107" i="10"/>
  <c r="CL104" i="10"/>
  <c r="CK23" i="10"/>
  <c r="CK65" i="10"/>
  <c r="CG96" i="10"/>
  <c r="CG98" i="10"/>
  <c r="CQ4" i="23" s="1"/>
  <c r="CR157" i="16"/>
  <c r="CU159" i="16"/>
  <c r="CK7" i="10"/>
  <c r="CK10" i="10" s="1"/>
  <c r="CD98" i="10"/>
  <c r="CN4" i="23" s="1"/>
  <c r="CN9" i="23" s="1"/>
  <c r="CN12" i="23" s="1"/>
  <c r="CD96" i="10"/>
  <c r="CK45" i="10"/>
  <c r="CK37" i="10"/>
  <c r="CK110" i="10"/>
  <c r="EI58" i="14"/>
  <c r="DC4" i="14"/>
  <c r="CQ9" i="23" l="1"/>
  <c r="CQ12" i="23" s="1"/>
  <c r="CV159" i="23"/>
  <c r="J73" i="11"/>
  <c r="H73" i="11"/>
  <c r="I73" i="11" s="1"/>
  <c r="K73" i="11" s="1"/>
  <c r="G74" i="11" s="1"/>
  <c r="CQ157" i="16"/>
  <c r="CI174" i="10"/>
  <c r="CS157" i="23" s="1"/>
  <c r="CI87" i="10"/>
  <c r="CI91" i="10" s="1"/>
  <c r="CI81" i="10"/>
  <c r="CI84" i="10" s="1"/>
  <c r="CF101" i="10"/>
  <c r="CL7" i="10"/>
  <c r="CL10" i="10" s="1"/>
  <c r="CL15" i="10" s="1"/>
  <c r="CW1" i="23"/>
  <c r="CM6" i="10"/>
  <c r="CM12" i="10" s="1"/>
  <c r="CH95" i="10"/>
  <c r="CH96" i="10" s="1"/>
  <c r="CJ16" i="10"/>
  <c r="CJ41" i="10" s="1"/>
  <c r="CJ81" i="10" s="1"/>
  <c r="DA2" i="14"/>
  <c r="DA3" i="14" s="1"/>
  <c r="DA6" i="14" s="1"/>
  <c r="CK13" i="10"/>
  <c r="CK15" i="10"/>
  <c r="CK14" i="10"/>
  <c r="CO72" i="6"/>
  <c r="CK20" i="10"/>
  <c r="CV5" i="23"/>
  <c r="CV10" i="23" s="1"/>
  <c r="CT124" i="6"/>
  <c r="CT91" i="6"/>
  <c r="CT109" i="6"/>
  <c r="CT136" i="6"/>
  <c r="CT102" i="6"/>
  <c r="CT90" i="6"/>
  <c r="CT98" i="6"/>
  <c r="CT139" i="6"/>
  <c r="CT93" i="6"/>
  <c r="CT138" i="6"/>
  <c r="CT92" i="6"/>
  <c r="CT137" i="6"/>
  <c r="CT101" i="6"/>
  <c r="CT135" i="6"/>
  <c r="CT104" i="6"/>
  <c r="CT128" i="6"/>
  <c r="CT103" i="6"/>
  <c r="CT111" i="6"/>
  <c r="CT110" i="6"/>
  <c r="CT125" i="6"/>
  <c r="CT86" i="6"/>
  <c r="CU84" i="6"/>
  <c r="CT88" i="6"/>
  <c r="CT87" i="6"/>
  <c r="CT116" i="6"/>
  <c r="CT112" i="6"/>
  <c r="CT100" i="6"/>
  <c r="CT117" i="6"/>
  <c r="CT89" i="6"/>
  <c r="CT99" i="6"/>
  <c r="CT129" i="6"/>
  <c r="CT134" i="6"/>
  <c r="CT123" i="6"/>
  <c r="CT140" i="6"/>
  <c r="CT127" i="6"/>
  <c r="CT118" i="6"/>
  <c r="CT126" i="6"/>
  <c r="CQ8" i="6"/>
  <c r="R57" i="14"/>
  <c r="CO73" i="6"/>
  <c r="CO82" i="6" s="1"/>
  <c r="CZ6" i="14"/>
  <c r="F88" i="15"/>
  <c r="H88" i="15" s="1"/>
  <c r="CP7" i="6"/>
  <c r="DB17" i="14"/>
  <c r="CQ5" i="6"/>
  <c r="R12" i="14"/>
  <c r="A90" i="15"/>
  <c r="D89" i="15"/>
  <c r="E89" i="15"/>
  <c r="AF98" i="11"/>
  <c r="AG99" i="11"/>
  <c r="AO98" i="11"/>
  <c r="CS147" i="6"/>
  <c r="CL19" i="10" s="1"/>
  <c r="D99" i="11"/>
  <c r="E100" i="11"/>
  <c r="R98" i="11"/>
  <c r="S99" i="11"/>
  <c r="AA98" i="11"/>
  <c r="CP6" i="6"/>
  <c r="DB14" i="14"/>
  <c r="CS146" i="6"/>
  <c r="CL18" i="10" s="1"/>
  <c r="BH76" i="16"/>
  <c r="BG68" i="16"/>
  <c r="CK22" i="10"/>
  <c r="CK39" i="10" s="1"/>
  <c r="CL168" i="10"/>
  <c r="CL45" i="10"/>
  <c r="CV159" i="16"/>
  <c r="CV5" i="16"/>
  <c r="CV10" i="16" s="1"/>
  <c r="CN3" i="10"/>
  <c r="CW1" i="16"/>
  <c r="CM166" i="10"/>
  <c r="CM61" i="10"/>
  <c r="CM167" i="10"/>
  <c r="CM176" i="10" s="1"/>
  <c r="CM63" i="10"/>
  <c r="CM49" i="10"/>
  <c r="CM44" i="10"/>
  <c r="CM78" i="10"/>
  <c r="CM35" i="10" s="1"/>
  <c r="CM86" i="10"/>
  <c r="CM76" i="10"/>
  <c r="CM33" i="10" s="1"/>
  <c r="CM88" i="10"/>
  <c r="CM74" i="10"/>
  <c r="CM31" i="10" s="1"/>
  <c r="CM160" i="10"/>
  <c r="CM159" i="10"/>
  <c r="CM79" i="10"/>
  <c r="CM36" i="10" s="1"/>
  <c r="CM46" i="10"/>
  <c r="CM82" i="10"/>
  <c r="CM107" i="10"/>
  <c r="CM68" i="10"/>
  <c r="CM25" i="10" s="1"/>
  <c r="CM47" i="10"/>
  <c r="CM93" i="10"/>
  <c r="CM52" i="10"/>
  <c r="CM83" i="10"/>
  <c r="CM51" i="10"/>
  <c r="CM90" i="10"/>
  <c r="CM72" i="10"/>
  <c r="CM29" i="10" s="1"/>
  <c r="CM59" i="10"/>
  <c r="CM165" i="10"/>
  <c r="CM66" i="10"/>
  <c r="CM8" i="10"/>
  <c r="CM57" i="10"/>
  <c r="CM164" i="10"/>
  <c r="CM71" i="10"/>
  <c r="CM28" i="10" s="1"/>
  <c r="CM104" i="10"/>
  <c r="CM62" i="10"/>
  <c r="CM163" i="10"/>
  <c r="CM50" i="10"/>
  <c r="CM158" i="10"/>
  <c r="CM55" i="10"/>
  <c r="CM53" i="10"/>
  <c r="CM54" i="10"/>
  <c r="CM48" i="10"/>
  <c r="CM67" i="10"/>
  <c r="CM24" i="10" s="1"/>
  <c r="CM73" i="10"/>
  <c r="CM30" i="10" s="1"/>
  <c r="CM38" i="10"/>
  <c r="CM89" i="10"/>
  <c r="CM108" i="10"/>
  <c r="CM75" i="10"/>
  <c r="CM32" i="10" s="1"/>
  <c r="CM9" i="10"/>
  <c r="CM77" i="10"/>
  <c r="CM34" i="10" s="1"/>
  <c r="CM60" i="10"/>
  <c r="CM109" i="10"/>
  <c r="CM70" i="10"/>
  <c r="CM27" i="10" s="1"/>
  <c r="CM58" i="10"/>
  <c r="CM80" i="10"/>
  <c r="CM69" i="10"/>
  <c r="CM26" i="10" s="1"/>
  <c r="CM56" i="10"/>
  <c r="CM64" i="10"/>
  <c r="CL23" i="10"/>
  <c r="CL22" i="10" s="1"/>
  <c r="CL39" i="10" s="1"/>
  <c r="CL65" i="10"/>
  <c r="CD101" i="10"/>
  <c r="CF99" i="10"/>
  <c r="CD99" i="10"/>
  <c r="CE99" i="10"/>
  <c r="CG101" i="10"/>
  <c r="CG99" i="10"/>
  <c r="CI112" i="10"/>
  <c r="CL110" i="10"/>
  <c r="EJ58" i="14"/>
  <c r="DD4" i="14"/>
  <c r="CM7" i="10" l="1"/>
  <c r="CM10" i="10" s="1"/>
  <c r="CM15" i="10" s="1"/>
  <c r="CW159" i="23"/>
  <c r="H74" i="11"/>
  <c r="J74" i="11"/>
  <c r="I74" i="11" s="1"/>
  <c r="K74" i="11" s="1"/>
  <c r="G75" i="11" s="1"/>
  <c r="CS157" i="16"/>
  <c r="CL13" i="10"/>
  <c r="CI95" i="10"/>
  <c r="CI98" i="10" s="1"/>
  <c r="CS4" i="23" s="1"/>
  <c r="CS9" i="23" s="1"/>
  <c r="CS12" i="23" s="1"/>
  <c r="CH98" i="10"/>
  <c r="CR4" i="23" s="1"/>
  <c r="CR9" i="23" s="1"/>
  <c r="CR12" i="23" s="1"/>
  <c r="CL14" i="10"/>
  <c r="CP73" i="6"/>
  <c r="CP82" i="6" s="1"/>
  <c r="CX1" i="23"/>
  <c r="CN6" i="10"/>
  <c r="CN12" i="10" s="1"/>
  <c r="AA22" i="2"/>
  <c r="CJ87" i="10"/>
  <c r="CJ91" i="10" s="1"/>
  <c r="CJ103" i="10"/>
  <c r="CJ174" i="10" s="1"/>
  <c r="CT157" i="23" s="1"/>
  <c r="CT147" i="6"/>
  <c r="CM19" i="10" s="1"/>
  <c r="CL20" i="10"/>
  <c r="DB2" i="14"/>
  <c r="DB3" i="14" s="1"/>
  <c r="DB6" i="14" s="1"/>
  <c r="CK16" i="10"/>
  <c r="CK41" i="10" s="1"/>
  <c r="CK87" i="10" s="1"/>
  <c r="CP72" i="6"/>
  <c r="CW5" i="23"/>
  <c r="CW10" i="23" s="1"/>
  <c r="AF99" i="11"/>
  <c r="AG100" i="11"/>
  <c r="AO99" i="11"/>
  <c r="CU128" i="6"/>
  <c r="CU93" i="6"/>
  <c r="CU135" i="6"/>
  <c r="CU102" i="6"/>
  <c r="CU136" i="6"/>
  <c r="CU92" i="6"/>
  <c r="CU117" i="6"/>
  <c r="CU104" i="6"/>
  <c r="CU111" i="6"/>
  <c r="CU138" i="6"/>
  <c r="CU100" i="6"/>
  <c r="CU125" i="6"/>
  <c r="CU89" i="6"/>
  <c r="CU112" i="6"/>
  <c r="CV84" i="6"/>
  <c r="CU140" i="6"/>
  <c r="CU109" i="6"/>
  <c r="CU91" i="6"/>
  <c r="CU134" i="6"/>
  <c r="CU116" i="6"/>
  <c r="CU123" i="6"/>
  <c r="CU88" i="6"/>
  <c r="CU90" i="6"/>
  <c r="CU86" i="6"/>
  <c r="CU99" i="6"/>
  <c r="CU110" i="6"/>
  <c r="CU101" i="6"/>
  <c r="CU127" i="6"/>
  <c r="CU118" i="6"/>
  <c r="CU103" i="6"/>
  <c r="CU87" i="6"/>
  <c r="CU124" i="6"/>
  <c r="CU137" i="6"/>
  <c r="CU139" i="6"/>
  <c r="CU129" i="6"/>
  <c r="CU98" i="6"/>
  <c r="CU126" i="6"/>
  <c r="R99" i="11"/>
  <c r="S100" i="11"/>
  <c r="AA99" i="11"/>
  <c r="E90" i="15"/>
  <c r="D90" i="15"/>
  <c r="A91" i="15"/>
  <c r="DC12" i="14"/>
  <c r="DD12" i="14" s="1"/>
  <c r="DE12" i="14" s="1"/>
  <c r="DF12" i="14" s="1"/>
  <c r="DG12" i="14" s="1"/>
  <c r="CL100" i="10"/>
  <c r="DC57" i="14"/>
  <c r="E101" i="11"/>
  <c r="D100" i="11"/>
  <c r="CQ7" i="6"/>
  <c r="R17" i="14"/>
  <c r="CQ6" i="6"/>
  <c r="R14" i="14"/>
  <c r="F89" i="15"/>
  <c r="H89" i="15" s="1"/>
  <c r="CT146" i="6"/>
  <c r="CM18" i="10" s="1"/>
  <c r="BI76" i="16"/>
  <c r="BH68" i="16"/>
  <c r="CM110" i="10"/>
  <c r="CM45" i="10"/>
  <c r="CM23" i="10"/>
  <c r="CM65" i="10"/>
  <c r="CM168" i="10"/>
  <c r="CW5" i="16"/>
  <c r="CW10" i="16" s="1"/>
  <c r="CW159" i="16"/>
  <c r="CM37" i="10"/>
  <c r="CO3" i="10"/>
  <c r="CN166" i="10"/>
  <c r="CX1" i="16"/>
  <c r="CN61" i="10"/>
  <c r="CN69" i="10"/>
  <c r="CN26" i="10" s="1"/>
  <c r="CN90" i="10"/>
  <c r="CN107" i="10"/>
  <c r="CN48" i="10"/>
  <c r="CN108" i="10"/>
  <c r="CN38" i="10"/>
  <c r="CN62" i="10"/>
  <c r="CN44" i="10"/>
  <c r="CN63" i="10"/>
  <c r="CN78" i="10"/>
  <c r="CN35" i="10" s="1"/>
  <c r="CN53" i="10"/>
  <c r="CN67" i="10"/>
  <c r="CN24" i="10" s="1"/>
  <c r="CN52" i="10"/>
  <c r="CN73" i="10"/>
  <c r="CN30" i="10" s="1"/>
  <c r="CN76" i="10"/>
  <c r="CN33" i="10" s="1"/>
  <c r="CN104" i="10"/>
  <c r="CN70" i="10"/>
  <c r="CN27" i="10" s="1"/>
  <c r="CN83" i="10"/>
  <c r="CN109" i="10"/>
  <c r="CN54" i="10"/>
  <c r="CN72" i="10"/>
  <c r="CN29" i="10" s="1"/>
  <c r="CN159" i="10"/>
  <c r="CN57" i="10"/>
  <c r="CN55" i="10"/>
  <c r="CN80" i="10"/>
  <c r="CN37" i="10" s="1"/>
  <c r="CN58" i="10"/>
  <c r="CN9" i="10"/>
  <c r="CN68" i="10"/>
  <c r="CN25" i="10" s="1"/>
  <c r="CN8" i="10"/>
  <c r="CN50" i="10"/>
  <c r="CN47" i="10"/>
  <c r="CN56" i="10"/>
  <c r="CN74" i="10"/>
  <c r="CN31" i="10" s="1"/>
  <c r="CN60" i="10"/>
  <c r="CN160" i="10"/>
  <c r="CN51" i="10"/>
  <c r="CN89" i="10"/>
  <c r="CN86" i="10"/>
  <c r="CN77" i="10"/>
  <c r="CN34" i="10" s="1"/>
  <c r="CN164" i="10"/>
  <c r="CN93" i="10"/>
  <c r="CN66" i="10"/>
  <c r="CN71" i="10"/>
  <c r="CN28" i="10" s="1"/>
  <c r="CN167" i="10"/>
  <c r="CN176" i="10" s="1"/>
  <c r="CN82" i="10"/>
  <c r="CN64" i="10"/>
  <c r="CN75" i="10"/>
  <c r="CN32" i="10" s="1"/>
  <c r="CN79" i="10"/>
  <c r="CN36" i="10" s="1"/>
  <c r="CN46" i="10"/>
  <c r="CN165" i="10"/>
  <c r="CN59" i="10"/>
  <c r="CN49" i="10"/>
  <c r="CN88" i="10"/>
  <c r="CN158" i="10"/>
  <c r="CN163" i="10"/>
  <c r="CJ84" i="10"/>
  <c r="AA40" i="2"/>
  <c r="EK58" i="14"/>
  <c r="DE4" i="14"/>
  <c r="CX159" i="23" l="1"/>
  <c r="CM13" i="10"/>
  <c r="CM14" i="10"/>
  <c r="CI96" i="10"/>
  <c r="CL16" i="10"/>
  <c r="CL41" i="10" s="1"/>
  <c r="CL87" i="10" s="1"/>
  <c r="CL91" i="10" s="1"/>
  <c r="M75" i="11"/>
  <c r="M76" i="11" s="1"/>
  <c r="M77" i="11" s="1"/>
  <c r="J75" i="11"/>
  <c r="H75" i="11"/>
  <c r="CN7" i="10"/>
  <c r="CN10" i="10" s="1"/>
  <c r="CN14" i="10" s="1"/>
  <c r="CH101" i="10"/>
  <c r="CH99" i="10"/>
  <c r="CJ95" i="10"/>
  <c r="CJ98" i="10" s="1"/>
  <c r="CJ105" i="10"/>
  <c r="CJ112" i="10" s="1"/>
  <c r="CQ73" i="6"/>
  <c r="CQ82" i="6" s="1"/>
  <c r="CY1" i="23"/>
  <c r="CO6" i="10"/>
  <c r="CO12" i="10" s="1"/>
  <c r="CX5" i="23"/>
  <c r="CX10" i="23" s="1"/>
  <c r="CM20" i="10"/>
  <c r="CK103" i="10"/>
  <c r="CK105" i="10" s="1"/>
  <c r="CK81" i="10"/>
  <c r="CK84" i="10" s="1"/>
  <c r="CM100" i="10"/>
  <c r="CQ72" i="6"/>
  <c r="CV5" i="6"/>
  <c r="DH12" i="14"/>
  <c r="DC17" i="14"/>
  <c r="CS5" i="6"/>
  <c r="D101" i="11"/>
  <c r="E102" i="11"/>
  <c r="CR5" i="6"/>
  <c r="CU147" i="6"/>
  <c r="CN19" i="10" s="1"/>
  <c r="D91" i="15"/>
  <c r="A92" i="15"/>
  <c r="E91" i="15"/>
  <c r="CV125" i="6"/>
  <c r="CV87" i="6"/>
  <c r="CV116" i="6"/>
  <c r="CV117" i="6"/>
  <c r="CV140" i="6"/>
  <c r="CV103" i="6"/>
  <c r="CV88" i="6"/>
  <c r="CV124" i="6"/>
  <c r="CV110" i="6"/>
  <c r="CV99" i="6"/>
  <c r="CV112" i="6"/>
  <c r="CV109" i="6"/>
  <c r="CV129" i="6"/>
  <c r="CV93" i="6"/>
  <c r="CV123" i="6"/>
  <c r="CV118" i="6"/>
  <c r="CW84" i="6"/>
  <c r="CV127" i="6"/>
  <c r="CV90" i="6"/>
  <c r="CV134" i="6"/>
  <c r="CV138" i="6"/>
  <c r="CV91" i="6"/>
  <c r="CV126" i="6"/>
  <c r="CV135" i="6"/>
  <c r="CV101" i="6"/>
  <c r="CV136" i="6"/>
  <c r="CV128" i="6"/>
  <c r="CV102" i="6"/>
  <c r="CV89" i="6"/>
  <c r="CV92" i="6"/>
  <c r="CV86" i="6"/>
  <c r="CV139" i="6"/>
  <c r="CV98" i="6"/>
  <c r="CV104" i="6"/>
  <c r="CV137" i="6"/>
  <c r="CV100" i="6"/>
  <c r="CV111" i="6"/>
  <c r="F90" i="15"/>
  <c r="H90" i="15" s="1"/>
  <c r="DD57" i="14"/>
  <c r="CR8" i="6"/>
  <c r="AF100" i="11"/>
  <c r="AG101" i="11"/>
  <c r="AO100" i="11"/>
  <c r="CT5" i="6"/>
  <c r="R100" i="11"/>
  <c r="S101" i="11"/>
  <c r="AA100" i="11"/>
  <c r="CU146" i="6"/>
  <c r="CN18" i="10" s="1"/>
  <c r="CN100" i="10" s="1"/>
  <c r="CU5" i="6"/>
  <c r="DC14" i="14"/>
  <c r="BJ76" i="16"/>
  <c r="BI68" i="16"/>
  <c r="CM22" i="10"/>
  <c r="CM39" i="10" s="1"/>
  <c r="CX5" i="16"/>
  <c r="CX10" i="16" s="1"/>
  <c r="CI101" i="10"/>
  <c r="CI99" i="10"/>
  <c r="CY1" i="16"/>
  <c r="CO166" i="10"/>
  <c r="CP3" i="10"/>
  <c r="CO8" i="10"/>
  <c r="CO69" i="10"/>
  <c r="CO26" i="10" s="1"/>
  <c r="CO9" i="10"/>
  <c r="CO71" i="10"/>
  <c r="CO28" i="10" s="1"/>
  <c r="CO74" i="10"/>
  <c r="CO31" i="10" s="1"/>
  <c r="CO66" i="10"/>
  <c r="CO70" i="10"/>
  <c r="CO27" i="10" s="1"/>
  <c r="CO63" i="10"/>
  <c r="CO76" i="10"/>
  <c r="CO33" i="10" s="1"/>
  <c r="CO60" i="10"/>
  <c r="CO165" i="10"/>
  <c r="CO72" i="10"/>
  <c r="CO29" i="10" s="1"/>
  <c r="CO108" i="10"/>
  <c r="CO44" i="10"/>
  <c r="CO159" i="10"/>
  <c r="CO107" i="10"/>
  <c r="CO48" i="10"/>
  <c r="CO50" i="10"/>
  <c r="CO75" i="10"/>
  <c r="CO32" i="10" s="1"/>
  <c r="CO56" i="10"/>
  <c r="CO54" i="10"/>
  <c r="CO53" i="10"/>
  <c r="CO80" i="10"/>
  <c r="CO37" i="10" s="1"/>
  <c r="CO61" i="10"/>
  <c r="CO79" i="10"/>
  <c r="CO36" i="10" s="1"/>
  <c r="CO158" i="10"/>
  <c r="CO64" i="10"/>
  <c r="CO59" i="10"/>
  <c r="CO86" i="10"/>
  <c r="CO167" i="10"/>
  <c r="CO176" i="10" s="1"/>
  <c r="CO49" i="10"/>
  <c r="CO51" i="10"/>
  <c r="CO68" i="10"/>
  <c r="CO25" i="10" s="1"/>
  <c r="CO78" i="10"/>
  <c r="CO35" i="10" s="1"/>
  <c r="CO67" i="10"/>
  <c r="CO24" i="10" s="1"/>
  <c r="CO93" i="10"/>
  <c r="CO77" i="10"/>
  <c r="CO34" i="10" s="1"/>
  <c r="CO163" i="10"/>
  <c r="CO90" i="10"/>
  <c r="CO52" i="10"/>
  <c r="CO58" i="10"/>
  <c r="CO109" i="10"/>
  <c r="CO89" i="10"/>
  <c r="CO57" i="10"/>
  <c r="CO164" i="10"/>
  <c r="CO83" i="10"/>
  <c r="CO160" i="10"/>
  <c r="CO46" i="10"/>
  <c r="CO82" i="10"/>
  <c r="CO73" i="10"/>
  <c r="CO30" i="10" s="1"/>
  <c r="CO55" i="10"/>
  <c r="CO47" i="10"/>
  <c r="CO38" i="10"/>
  <c r="CO104" i="10"/>
  <c r="CO88" i="10"/>
  <c r="CO62" i="10"/>
  <c r="CK91" i="10"/>
  <c r="CT157" i="16"/>
  <c r="CN45" i="10"/>
  <c r="CN168" i="10"/>
  <c r="CN110" i="10"/>
  <c r="CX159" i="16"/>
  <c r="CN23" i="10"/>
  <c r="CN22" i="10" s="1"/>
  <c r="CN65" i="10"/>
  <c r="EL58" i="14"/>
  <c r="DF4" i="14"/>
  <c r="CM16" i="10" l="1"/>
  <c r="CM41" i="10" s="1"/>
  <c r="CM87" i="10" s="1"/>
  <c r="CM91" i="10" s="1"/>
  <c r="CY159" i="23"/>
  <c r="I75" i="11"/>
  <c r="K75" i="11" s="1"/>
  <c r="G76" i="11" s="1"/>
  <c r="AA54" i="2"/>
  <c r="AA55" i="2" s="1"/>
  <c r="CJ96" i="10"/>
  <c r="CL81" i="10"/>
  <c r="CL84" i="10" s="1"/>
  <c r="CL95" i="10" s="1"/>
  <c r="CL96" i="10" s="1"/>
  <c r="AA85" i="2"/>
  <c r="CO7" i="10"/>
  <c r="CO10" i="10" s="1"/>
  <c r="CO14" i="10" s="1"/>
  <c r="CK174" i="10"/>
  <c r="CU157" i="23" s="1"/>
  <c r="CZ1" i="23"/>
  <c r="CP6" i="10"/>
  <c r="CP12" i="10" s="1"/>
  <c r="CL103" i="10"/>
  <c r="CL105" i="10" s="1"/>
  <c r="CL112" i="10" s="1"/>
  <c r="DC2" i="14"/>
  <c r="DC3" i="14" s="1"/>
  <c r="DC6" i="14" s="1"/>
  <c r="F91" i="15"/>
  <c r="H91" i="15" s="1"/>
  <c r="CN20" i="10"/>
  <c r="CN13" i="10"/>
  <c r="CN15" i="10"/>
  <c r="CT4" i="23"/>
  <c r="CT9" i="23" s="1"/>
  <c r="CY5" i="23"/>
  <c r="CY10" i="23" s="1"/>
  <c r="AA58" i="2"/>
  <c r="AA59" i="2" s="1"/>
  <c r="AA106" i="2" s="1"/>
  <c r="CR6" i="6"/>
  <c r="CS8" i="6"/>
  <c r="DE57" i="14"/>
  <c r="R101" i="11"/>
  <c r="S102" i="11"/>
  <c r="AA101" i="11"/>
  <c r="CW5" i="6"/>
  <c r="DI12" i="14"/>
  <c r="CV146" i="6"/>
  <c r="CO18" i="10" s="1"/>
  <c r="CW139" i="6"/>
  <c r="CW111" i="6"/>
  <c r="CW88" i="6"/>
  <c r="CW86" i="6"/>
  <c r="CW135" i="6"/>
  <c r="CW102" i="6"/>
  <c r="CW109" i="6"/>
  <c r="CW127" i="6"/>
  <c r="CW104" i="6"/>
  <c r="CW124" i="6"/>
  <c r="CW89" i="6"/>
  <c r="CW116" i="6"/>
  <c r="CW92" i="6"/>
  <c r="CW126" i="6"/>
  <c r="CW112" i="6"/>
  <c r="CW90" i="6"/>
  <c r="CW123" i="6"/>
  <c r="CW125" i="6"/>
  <c r="CW93" i="6"/>
  <c r="CW98" i="6"/>
  <c r="CW118" i="6"/>
  <c r="CW87" i="6"/>
  <c r="CW91" i="6"/>
  <c r="CW110" i="6"/>
  <c r="CW134" i="6"/>
  <c r="CW140" i="6"/>
  <c r="CW136" i="6"/>
  <c r="CX84" i="6"/>
  <c r="CW101" i="6"/>
  <c r="CW117" i="6"/>
  <c r="CW128" i="6"/>
  <c r="CW103" i="6"/>
  <c r="CW100" i="6"/>
  <c r="CW99" i="6"/>
  <c r="CW137" i="6"/>
  <c r="CW129" i="6"/>
  <c r="CW138" i="6"/>
  <c r="AG102" i="11"/>
  <c r="AF101" i="11"/>
  <c r="AO101" i="11"/>
  <c r="CV147" i="6"/>
  <c r="CO19" i="10" s="1"/>
  <c r="D102" i="11"/>
  <c r="E103" i="11"/>
  <c r="DD17" i="14"/>
  <c r="CR7" i="6"/>
  <c r="DD14" i="14"/>
  <c r="D92" i="15"/>
  <c r="A93" i="15"/>
  <c r="E92" i="15"/>
  <c r="BK76" i="16"/>
  <c r="BJ68" i="16"/>
  <c r="CJ99" i="10"/>
  <c r="CY5" i="16"/>
  <c r="CY10" i="16" s="1"/>
  <c r="CO168" i="10"/>
  <c r="CN39" i="10"/>
  <c r="CQ3" i="10"/>
  <c r="CZ1" i="16"/>
  <c r="CP166" i="10"/>
  <c r="CP60" i="10"/>
  <c r="CP9" i="10"/>
  <c r="CP49" i="10"/>
  <c r="CP73" i="10"/>
  <c r="CP30" i="10" s="1"/>
  <c r="CP58" i="10"/>
  <c r="CP46" i="10"/>
  <c r="CP51" i="10"/>
  <c r="CP159" i="10"/>
  <c r="CP78" i="10"/>
  <c r="CP35" i="10" s="1"/>
  <c r="CP107" i="10"/>
  <c r="CP90" i="10"/>
  <c r="CP163" i="10"/>
  <c r="CP72" i="10"/>
  <c r="CP29" i="10" s="1"/>
  <c r="CP61" i="10"/>
  <c r="CP109" i="10"/>
  <c r="CP56" i="10"/>
  <c r="CP54" i="10"/>
  <c r="CP47" i="10"/>
  <c r="CP67" i="10"/>
  <c r="CP24" i="10" s="1"/>
  <c r="CP79" i="10"/>
  <c r="CP36" i="10" s="1"/>
  <c r="CP77" i="10"/>
  <c r="CP34" i="10" s="1"/>
  <c r="CP88" i="10"/>
  <c r="CP52" i="10"/>
  <c r="CP82" i="10"/>
  <c r="CP86" i="10"/>
  <c r="CP50" i="10"/>
  <c r="CP76" i="10"/>
  <c r="CP33" i="10" s="1"/>
  <c r="CP64" i="10"/>
  <c r="CP68" i="10"/>
  <c r="CP25" i="10" s="1"/>
  <c r="CP83" i="10"/>
  <c r="CP165" i="10"/>
  <c r="CP160" i="10"/>
  <c r="CP69" i="10"/>
  <c r="CP26" i="10" s="1"/>
  <c r="CP57" i="10"/>
  <c r="CP59" i="10"/>
  <c r="CP167" i="10"/>
  <c r="CP176" i="10" s="1"/>
  <c r="CP53" i="10"/>
  <c r="CP75" i="10"/>
  <c r="CP32" i="10" s="1"/>
  <c r="CP108" i="10"/>
  <c r="CP70" i="10"/>
  <c r="CP27" i="10" s="1"/>
  <c r="CP74" i="10"/>
  <c r="CP31" i="10" s="1"/>
  <c r="CP164" i="10"/>
  <c r="CP55" i="10"/>
  <c r="CP44" i="10"/>
  <c r="CP104" i="10"/>
  <c r="CP66" i="10"/>
  <c r="CP48" i="10"/>
  <c r="CP38" i="10"/>
  <c r="CP71" i="10"/>
  <c r="CP28" i="10" s="1"/>
  <c r="CP8" i="10"/>
  <c r="CP158" i="10"/>
  <c r="CP80" i="10"/>
  <c r="CP37" i="10" s="1"/>
  <c r="CP62" i="10"/>
  <c r="CP93" i="10"/>
  <c r="CP89" i="10"/>
  <c r="CP63" i="10"/>
  <c r="CK112" i="10"/>
  <c r="CO110" i="10"/>
  <c r="CO45" i="10"/>
  <c r="CK95" i="10"/>
  <c r="CO23" i="10"/>
  <c r="CO22" i="10" s="1"/>
  <c r="CO39" i="10" s="1"/>
  <c r="CO65" i="10"/>
  <c r="CJ101" i="10"/>
  <c r="F119" i="4" s="1" a="1"/>
  <c r="F119" i="4" s="1"/>
  <c r="E126" i="4" s="1"/>
  <c r="CY159" i="16"/>
  <c r="DG4" i="14"/>
  <c r="AA56" i="2" l="1"/>
  <c r="CZ159" i="23"/>
  <c r="J76" i="11"/>
  <c r="H76" i="11"/>
  <c r="CL98" i="10"/>
  <c r="CV4" i="23" s="1"/>
  <c r="CM81" i="10"/>
  <c r="CM84" i="10" s="1"/>
  <c r="CM95" i="10" s="1"/>
  <c r="CM98" i="10" s="1"/>
  <c r="CU157" i="16"/>
  <c r="CM103" i="10"/>
  <c r="CM105" i="10" s="1"/>
  <c r="CM112" i="10" s="1"/>
  <c r="CL174" i="10"/>
  <c r="CV157" i="23" s="1"/>
  <c r="DA1" i="23"/>
  <c r="CQ6" i="10"/>
  <c r="CQ12" i="10" s="1"/>
  <c r="CR73" i="6"/>
  <c r="CR82" i="6" s="1"/>
  <c r="CN16" i="10"/>
  <c r="CN41" i="10" s="1"/>
  <c r="CN81" i="10" s="1"/>
  <c r="CO15" i="10"/>
  <c r="CO13" i="10"/>
  <c r="CO20" i="10"/>
  <c r="CZ5" i="23"/>
  <c r="CZ10" i="23" s="1"/>
  <c r="CO100" i="10"/>
  <c r="CR72" i="6"/>
  <c r="CX5" i="6"/>
  <c r="DJ12" i="14"/>
  <c r="F92" i="15"/>
  <c r="H92" i="15" s="1"/>
  <c r="CS7" i="6"/>
  <c r="DE17" i="14"/>
  <c r="CW147" i="6"/>
  <c r="CP19" i="10" s="1"/>
  <c r="CT8" i="6"/>
  <c r="DF57" i="14"/>
  <c r="E93" i="15"/>
  <c r="A94" i="15"/>
  <c r="D93" i="15"/>
  <c r="CW146" i="6"/>
  <c r="CP18" i="10" s="1"/>
  <c r="CP100" i="10" s="1"/>
  <c r="AF102" i="11"/>
  <c r="AG103" i="11"/>
  <c r="AO102" i="11"/>
  <c r="CS6" i="6"/>
  <c r="DE14" i="14"/>
  <c r="DD2" i="14"/>
  <c r="DD3" i="14" s="1"/>
  <c r="S103" i="11"/>
  <c r="R102" i="11"/>
  <c r="AA102" i="11"/>
  <c r="D103" i="11"/>
  <c r="E104" i="11"/>
  <c r="CX109" i="6"/>
  <c r="CX139" i="6"/>
  <c r="CX102" i="6"/>
  <c r="CX88" i="6"/>
  <c r="CX125" i="6"/>
  <c r="CX103" i="6"/>
  <c r="CX128" i="6"/>
  <c r="CY84" i="6"/>
  <c r="CX98" i="6"/>
  <c r="CX140" i="6"/>
  <c r="CX101" i="6"/>
  <c r="CX86" i="6"/>
  <c r="CX138" i="6"/>
  <c r="CX110" i="6"/>
  <c r="CX127" i="6"/>
  <c r="CX104" i="6"/>
  <c r="CX129" i="6"/>
  <c r="CX99" i="6"/>
  <c r="CX111" i="6"/>
  <c r="CX134" i="6"/>
  <c r="CX137" i="6"/>
  <c r="CX91" i="6"/>
  <c r="CX100" i="6"/>
  <c r="CX124" i="6"/>
  <c r="CX112" i="6"/>
  <c r="CX89" i="6"/>
  <c r="CX118" i="6"/>
  <c r="CX117" i="6"/>
  <c r="CX87" i="6"/>
  <c r="CX92" i="6"/>
  <c r="CX90" i="6"/>
  <c r="CX135" i="6"/>
  <c r="CX126" i="6"/>
  <c r="CX116" i="6"/>
  <c r="CX93" i="6"/>
  <c r="CX123" i="6"/>
  <c r="CX136" i="6"/>
  <c r="BL76" i="16"/>
  <c r="BK68" i="16"/>
  <c r="CP23" i="10"/>
  <c r="CP22" i="10" s="1"/>
  <c r="CP39" i="10" s="1"/>
  <c r="CP65" i="10"/>
  <c r="CK96" i="10"/>
  <c r="CK98" i="10"/>
  <c r="CU4" i="23" s="1"/>
  <c r="CU9" i="23" s="1"/>
  <c r="CU12" i="23" s="1"/>
  <c r="CP45" i="10"/>
  <c r="CP7" i="10"/>
  <c r="CP10" i="10" s="1"/>
  <c r="CZ5" i="16"/>
  <c r="CZ10" i="16" s="1"/>
  <c r="CZ159" i="16"/>
  <c r="F126" i="4"/>
  <c r="E128" i="4"/>
  <c r="CJ167" i="10"/>
  <c r="CR3" i="10"/>
  <c r="DA1" i="16"/>
  <c r="CQ166" i="10"/>
  <c r="CQ56" i="10"/>
  <c r="CQ60" i="10"/>
  <c r="CQ107" i="10"/>
  <c r="CQ74" i="10"/>
  <c r="CQ31" i="10" s="1"/>
  <c r="CQ93" i="10"/>
  <c r="CQ160" i="10"/>
  <c r="CQ78" i="10"/>
  <c r="CQ35" i="10" s="1"/>
  <c r="CQ73" i="10"/>
  <c r="CQ30" i="10" s="1"/>
  <c r="CQ159" i="10"/>
  <c r="CQ167" i="10"/>
  <c r="CQ176" i="10" s="1"/>
  <c r="CQ47" i="10"/>
  <c r="CQ44" i="10"/>
  <c r="CQ76" i="10"/>
  <c r="CQ33" i="10" s="1"/>
  <c r="CQ163" i="10"/>
  <c r="CQ63" i="10"/>
  <c r="CQ75" i="10"/>
  <c r="CQ32" i="10" s="1"/>
  <c r="CQ71" i="10"/>
  <c r="CQ28" i="10" s="1"/>
  <c r="CQ52" i="10"/>
  <c r="CQ72" i="10"/>
  <c r="CQ29" i="10" s="1"/>
  <c r="CQ69" i="10"/>
  <c r="CQ26" i="10" s="1"/>
  <c r="CQ79" i="10"/>
  <c r="CQ36" i="10" s="1"/>
  <c r="CQ38" i="10"/>
  <c r="CQ54" i="10"/>
  <c r="CQ90" i="10"/>
  <c r="CQ158" i="10"/>
  <c r="CQ109" i="10"/>
  <c r="CQ165" i="10"/>
  <c r="CQ86" i="10"/>
  <c r="CQ88" i="10"/>
  <c r="CQ83" i="10"/>
  <c r="CQ51" i="10"/>
  <c r="CQ64" i="10"/>
  <c r="CQ70" i="10"/>
  <c r="CQ27" i="10" s="1"/>
  <c r="CQ67" i="10"/>
  <c r="CQ24" i="10" s="1"/>
  <c r="CQ59" i="10"/>
  <c r="CQ82" i="10"/>
  <c r="CQ48" i="10"/>
  <c r="CQ164" i="10"/>
  <c r="CQ62" i="10"/>
  <c r="CQ50" i="10"/>
  <c r="CQ104" i="10"/>
  <c r="CQ80" i="10"/>
  <c r="CQ68" i="10"/>
  <c r="CQ25" i="10" s="1"/>
  <c r="CQ57" i="10"/>
  <c r="CQ9" i="10"/>
  <c r="CQ8" i="10"/>
  <c r="CQ108" i="10"/>
  <c r="CQ49" i="10"/>
  <c r="CQ58" i="10"/>
  <c r="CQ61" i="10"/>
  <c r="CQ89" i="10"/>
  <c r="CQ53" i="10"/>
  <c r="CQ46" i="10"/>
  <c r="CQ66" i="10"/>
  <c r="CQ77" i="10"/>
  <c r="CQ34" i="10" s="1"/>
  <c r="CQ55" i="10"/>
  <c r="CP168" i="10"/>
  <c r="CP110" i="10"/>
  <c r="DH4" i="14"/>
  <c r="DA159" i="23" l="1"/>
  <c r="CV9" i="23"/>
  <c r="CV12" i="23" s="1"/>
  <c r="CL101" i="10"/>
  <c r="I76" i="11"/>
  <c r="K76" i="11" s="1"/>
  <c r="G77" i="11" s="1"/>
  <c r="CW4" i="23"/>
  <c r="CM174" i="10"/>
  <c r="CW157" i="23" s="1"/>
  <c r="F93" i="15"/>
  <c r="H93" i="15" s="1"/>
  <c r="CQ7" i="10"/>
  <c r="CQ10" i="10" s="1"/>
  <c r="CV157" i="16"/>
  <c r="AA103" i="11"/>
  <c r="DB1" i="23"/>
  <c r="CR6" i="10"/>
  <c r="CR12" i="10" s="1"/>
  <c r="DA5" i="23"/>
  <c r="DA10" i="23" s="1"/>
  <c r="CN103" i="10"/>
  <c r="CN174" i="10" s="1"/>
  <c r="CX157" i="23" s="1"/>
  <c r="CN87" i="10"/>
  <c r="CN91" i="10" s="1"/>
  <c r="CO16" i="10"/>
  <c r="CO41" i="10" s="1"/>
  <c r="CO103" i="10" s="1"/>
  <c r="CP20" i="10"/>
  <c r="CP13" i="10"/>
  <c r="CP15" i="10"/>
  <c r="CP14" i="10"/>
  <c r="CY86" i="6"/>
  <c r="CY137" i="6"/>
  <c r="CY101" i="6"/>
  <c r="CY123" i="6"/>
  <c r="CY138" i="6"/>
  <c r="CY111" i="6"/>
  <c r="CY109" i="6"/>
  <c r="CY128" i="6"/>
  <c r="CY100" i="6"/>
  <c r="CY129" i="6"/>
  <c r="CY92" i="6"/>
  <c r="CY134" i="6"/>
  <c r="CY124" i="6"/>
  <c r="CY88" i="6"/>
  <c r="CY98" i="6"/>
  <c r="CY117" i="6"/>
  <c r="CZ84" i="6"/>
  <c r="CY112" i="6"/>
  <c r="CY91" i="6"/>
  <c r="CY135" i="6"/>
  <c r="CY99" i="6"/>
  <c r="CY126" i="6"/>
  <c r="CY103" i="6"/>
  <c r="CY89" i="6"/>
  <c r="CY118" i="6"/>
  <c r="CY110" i="6"/>
  <c r="CY116" i="6"/>
  <c r="CY90" i="6"/>
  <c r="CY125" i="6"/>
  <c r="CY136" i="6"/>
  <c r="CY127" i="6"/>
  <c r="CY140" i="6"/>
  <c r="CY102" i="6"/>
  <c r="CY87" i="6"/>
  <c r="CY139" i="6"/>
  <c r="CY93" i="6"/>
  <c r="CY104" i="6"/>
  <c r="S104" i="11"/>
  <c r="R103" i="11"/>
  <c r="CS73" i="6"/>
  <c r="CS82" i="6" s="1"/>
  <c r="DD6" i="14"/>
  <c r="AF103" i="11"/>
  <c r="AG104" i="11"/>
  <c r="AO103" i="11"/>
  <c r="CU8" i="6"/>
  <c r="DG57" i="14"/>
  <c r="CT6" i="6"/>
  <c r="DF14" i="14"/>
  <c r="DE2" i="14"/>
  <c r="DE3" i="14" s="1"/>
  <c r="CY5" i="6"/>
  <c r="DK12" i="14"/>
  <c r="CX147" i="6"/>
  <c r="CQ19" i="10" s="1"/>
  <c r="CT7" i="6"/>
  <c r="DF17" i="14"/>
  <c r="D104" i="11"/>
  <c r="E105" i="11"/>
  <c r="CS72" i="6"/>
  <c r="CX146" i="6"/>
  <c r="CQ18" i="10" s="1"/>
  <c r="CQ100" i="10" s="1"/>
  <c r="A95" i="15"/>
  <c r="E94" i="15"/>
  <c r="D94" i="15"/>
  <c r="BM76" i="16"/>
  <c r="BL68" i="16"/>
  <c r="CM99" i="10"/>
  <c r="CM96" i="10"/>
  <c r="CM101" i="10"/>
  <c r="CQ45" i="10"/>
  <c r="CQ110" i="10"/>
  <c r="CQ168" i="10"/>
  <c r="CQ23" i="10"/>
  <c r="CQ65" i="10"/>
  <c r="CR166" i="10"/>
  <c r="CS3" i="10"/>
  <c r="DB1" i="16"/>
  <c r="CR68" i="10"/>
  <c r="CR25" i="10" s="1"/>
  <c r="CR52" i="10"/>
  <c r="CR67" i="10"/>
  <c r="CR24" i="10" s="1"/>
  <c r="CR159" i="10"/>
  <c r="CR71" i="10"/>
  <c r="CR28" i="10" s="1"/>
  <c r="CR80" i="10"/>
  <c r="CR37" i="10" s="1"/>
  <c r="CR77" i="10"/>
  <c r="CR34" i="10" s="1"/>
  <c r="CR38" i="10"/>
  <c r="CR74" i="10"/>
  <c r="CR31" i="10" s="1"/>
  <c r="CR48" i="10"/>
  <c r="CR76" i="10"/>
  <c r="CR33" i="10" s="1"/>
  <c r="CR79" i="10"/>
  <c r="CR36" i="10" s="1"/>
  <c r="CR47" i="10"/>
  <c r="CR69" i="10"/>
  <c r="CR26" i="10" s="1"/>
  <c r="CR75" i="10"/>
  <c r="CR32" i="10" s="1"/>
  <c r="CR164" i="10"/>
  <c r="CR163" i="10"/>
  <c r="CR89" i="10"/>
  <c r="CR158" i="10"/>
  <c r="CR83" i="10"/>
  <c r="CR167" i="10"/>
  <c r="CR176" i="10" s="1"/>
  <c r="CR78" i="10"/>
  <c r="CR35" i="10" s="1"/>
  <c r="CR46" i="10"/>
  <c r="CR66" i="10"/>
  <c r="CR73" i="10"/>
  <c r="CR30" i="10" s="1"/>
  <c r="CR49" i="10"/>
  <c r="CR9" i="10"/>
  <c r="CR44" i="10"/>
  <c r="CR60" i="10"/>
  <c r="CR55" i="10"/>
  <c r="CR93" i="10"/>
  <c r="CR88" i="10"/>
  <c r="CR63" i="10"/>
  <c r="CR59" i="10"/>
  <c r="CR54" i="10"/>
  <c r="CR72" i="10"/>
  <c r="CR29" i="10" s="1"/>
  <c r="CR56" i="10"/>
  <c r="CR86" i="10"/>
  <c r="CR70" i="10"/>
  <c r="CR27" i="10" s="1"/>
  <c r="CR61" i="10"/>
  <c r="CR108" i="10"/>
  <c r="CR107" i="10"/>
  <c r="CR53" i="10"/>
  <c r="CR50" i="10"/>
  <c r="CR64" i="10"/>
  <c r="CR90" i="10"/>
  <c r="CR51" i="10"/>
  <c r="CR82" i="10"/>
  <c r="CR104" i="10"/>
  <c r="CR165" i="10"/>
  <c r="CR57" i="10"/>
  <c r="CR58" i="10"/>
  <c r="CR8" i="10"/>
  <c r="CR109" i="10"/>
  <c r="CR62" i="10"/>
  <c r="CR160" i="10"/>
  <c r="CJ176" i="10"/>
  <c r="DA5" i="16"/>
  <c r="DA10" i="16" s="1"/>
  <c r="CK101" i="10"/>
  <c r="CK99" i="10"/>
  <c r="CL99" i="10"/>
  <c r="DA159" i="16"/>
  <c r="CQ37" i="10"/>
  <c r="F128" i="4"/>
  <c r="E40" i="2"/>
  <c r="CJ158" i="10"/>
  <c r="CN84" i="10"/>
  <c r="DI4" i="14"/>
  <c r="DB159" i="23" l="1"/>
  <c r="CT159" i="23"/>
  <c r="CW9" i="23"/>
  <c r="CW12" i="23" s="1"/>
  <c r="H77" i="11"/>
  <c r="J77" i="11"/>
  <c r="I77" i="11" s="1"/>
  <c r="K77" i="11" s="1"/>
  <c r="G78" i="11" s="1"/>
  <c r="CR7" i="10"/>
  <c r="CR10" i="10" s="1"/>
  <c r="CW157" i="16"/>
  <c r="CN105" i="10"/>
  <c r="CN112" i="10" s="1"/>
  <c r="CO81" i="10"/>
  <c r="CO84" i="10" s="1"/>
  <c r="CO87" i="10"/>
  <c r="CO91" i="10" s="1"/>
  <c r="DC1" i="23"/>
  <c r="CS6" i="10"/>
  <c r="CS12" i="10" s="1"/>
  <c r="CQ15" i="10"/>
  <c r="CQ13" i="10"/>
  <c r="CQ14" i="10"/>
  <c r="CP16" i="10"/>
  <c r="CP41" i="10" s="1"/>
  <c r="CP87" i="10" s="1"/>
  <c r="CT72" i="6"/>
  <c r="CT5" i="23"/>
  <c r="CT10" i="23" s="1"/>
  <c r="DB5" i="23"/>
  <c r="DB10" i="23" s="1"/>
  <c r="CT73" i="6"/>
  <c r="CT82" i="6" s="1"/>
  <c r="DE6" i="14"/>
  <c r="CY147" i="6"/>
  <c r="CR19" i="10" s="1"/>
  <c r="A96" i="15"/>
  <c r="D95" i="15"/>
  <c r="E95" i="15"/>
  <c r="S105" i="11"/>
  <c r="R104" i="11"/>
  <c r="AA104" i="11"/>
  <c r="CQ20" i="10"/>
  <c r="CV8" i="6"/>
  <c r="DH57" i="14"/>
  <c r="CZ124" i="6"/>
  <c r="CZ117" i="6"/>
  <c r="CZ104" i="6"/>
  <c r="DA84" i="6"/>
  <c r="CZ136" i="6"/>
  <c r="CZ91" i="6"/>
  <c r="CZ111" i="6"/>
  <c r="CZ109" i="6"/>
  <c r="CZ125" i="6"/>
  <c r="CZ112" i="6"/>
  <c r="CZ90" i="6"/>
  <c r="CZ134" i="6"/>
  <c r="CZ127" i="6"/>
  <c r="CZ87" i="6"/>
  <c r="CZ98" i="6"/>
  <c r="CZ118" i="6"/>
  <c r="CZ123" i="6"/>
  <c r="CZ116" i="6"/>
  <c r="CZ126" i="6"/>
  <c r="CZ93" i="6"/>
  <c r="CZ129" i="6"/>
  <c r="CZ92" i="6"/>
  <c r="CZ128" i="6"/>
  <c r="CZ139" i="6"/>
  <c r="CZ86" i="6"/>
  <c r="CZ138" i="6"/>
  <c r="CZ137" i="6"/>
  <c r="CZ101" i="6"/>
  <c r="CZ140" i="6"/>
  <c r="CZ89" i="6"/>
  <c r="CZ88" i="6"/>
  <c r="CZ103" i="6"/>
  <c r="CZ102" i="6"/>
  <c r="CZ110" i="6"/>
  <c r="CZ100" i="6"/>
  <c r="CZ99" i="6"/>
  <c r="CZ135" i="6"/>
  <c r="CU7" i="6"/>
  <c r="DG17" i="14"/>
  <c r="AF104" i="11"/>
  <c r="AG105" i="11"/>
  <c r="AO104" i="11"/>
  <c r="CY146" i="6"/>
  <c r="CR18" i="10" s="1"/>
  <c r="CU6" i="6"/>
  <c r="DG14" i="14"/>
  <c r="DF2" i="14"/>
  <c r="DF3" i="14" s="1"/>
  <c r="CZ5" i="6"/>
  <c r="DL12" i="14"/>
  <c r="F94" i="15"/>
  <c r="H94" i="15" s="1"/>
  <c r="D105" i="11"/>
  <c r="E106" i="11"/>
  <c r="BN76" i="16"/>
  <c r="BM68" i="16"/>
  <c r="CR110" i="10"/>
  <c r="CR168" i="10"/>
  <c r="CT159" i="16"/>
  <c r="E42" i="2"/>
  <c r="F40" i="2"/>
  <c r="G40" i="2" s="1"/>
  <c r="C40" i="2"/>
  <c r="C42" i="2" s="1"/>
  <c r="CO105" i="10"/>
  <c r="CO112" i="10" s="1"/>
  <c r="CO174" i="10"/>
  <c r="CY157" i="23" s="1"/>
  <c r="DB5" i="16"/>
  <c r="DB10" i="16" s="1"/>
  <c r="CR23" i="10"/>
  <c r="CR22" i="10" s="1"/>
  <c r="CR39" i="10" s="1"/>
  <c r="CR65" i="10"/>
  <c r="CN95" i="10"/>
  <c r="CX157" i="16"/>
  <c r="CR45" i="10"/>
  <c r="CS166" i="10"/>
  <c r="CT3" i="10"/>
  <c r="DC1" i="16"/>
  <c r="CS165" i="10"/>
  <c r="CS53" i="10"/>
  <c r="CS51" i="10"/>
  <c r="CS158" i="10"/>
  <c r="CS49" i="10"/>
  <c r="CS73" i="10"/>
  <c r="CS30" i="10" s="1"/>
  <c r="CS82" i="10"/>
  <c r="CS90" i="10"/>
  <c r="CS75" i="10"/>
  <c r="CS32" i="10" s="1"/>
  <c r="CS109" i="10"/>
  <c r="CS108" i="10"/>
  <c r="CS61" i="10"/>
  <c r="CS60" i="10"/>
  <c r="CS47" i="10"/>
  <c r="CS59" i="10"/>
  <c r="CS79" i="10"/>
  <c r="CS36" i="10" s="1"/>
  <c r="CS76" i="10"/>
  <c r="CS33" i="10" s="1"/>
  <c r="CS72" i="10"/>
  <c r="CS29" i="10" s="1"/>
  <c r="CS159" i="10"/>
  <c r="CS48" i="10"/>
  <c r="CS77" i="10"/>
  <c r="CS34" i="10" s="1"/>
  <c r="CS57" i="10"/>
  <c r="CS55" i="10"/>
  <c r="CS74" i="10"/>
  <c r="CS31" i="10" s="1"/>
  <c r="CS69" i="10"/>
  <c r="CS26" i="10" s="1"/>
  <c r="CS107" i="10"/>
  <c r="CS160" i="10"/>
  <c r="CS104" i="10"/>
  <c r="CS78" i="10"/>
  <c r="CS35" i="10" s="1"/>
  <c r="CS67" i="10"/>
  <c r="CS24" i="10" s="1"/>
  <c r="CS8" i="10"/>
  <c r="CS68" i="10"/>
  <c r="CS25" i="10" s="1"/>
  <c r="CS66" i="10"/>
  <c r="CS167" i="10"/>
  <c r="CS176" i="10" s="1"/>
  <c r="CS9" i="10"/>
  <c r="CS54" i="10"/>
  <c r="CS88" i="10"/>
  <c r="CS70" i="10"/>
  <c r="CS27" i="10" s="1"/>
  <c r="CS44" i="10"/>
  <c r="CS52" i="10"/>
  <c r="CS83" i="10"/>
  <c r="CS71" i="10"/>
  <c r="CS28" i="10" s="1"/>
  <c r="CS80" i="10"/>
  <c r="CS37" i="10" s="1"/>
  <c r="CS38" i="10"/>
  <c r="CS86" i="10"/>
  <c r="CS62" i="10"/>
  <c r="CS58" i="10"/>
  <c r="CS163" i="10"/>
  <c r="CS64" i="10"/>
  <c r="CS164" i="10"/>
  <c r="CS46" i="10"/>
  <c r="CS56" i="10"/>
  <c r="CS63" i="10"/>
  <c r="CS89" i="10"/>
  <c r="CS50" i="10"/>
  <c r="CS93" i="10"/>
  <c r="DB159" i="16"/>
  <c r="CQ22" i="10"/>
  <c r="CQ39" i="10" s="1"/>
  <c r="DJ4" i="14"/>
  <c r="DC159" i="23" l="1"/>
  <c r="CT7" i="23"/>
  <c r="CT12" i="23"/>
  <c r="H78" i="11"/>
  <c r="J78" i="11"/>
  <c r="I78" i="11" s="1"/>
  <c r="K78" i="11" s="1"/>
  <c r="G79" i="11" s="1"/>
  <c r="M78" i="11"/>
  <c r="M79" i="11" s="1"/>
  <c r="M80" i="11" s="1"/>
  <c r="M81" i="11" s="1"/>
  <c r="M82" i="11" s="1"/>
  <c r="M83" i="11" s="1"/>
  <c r="M84" i="11" s="1"/>
  <c r="M85" i="11" s="1"/>
  <c r="CO95" i="10"/>
  <c r="CO96" i="10" s="1"/>
  <c r="CR14" i="10"/>
  <c r="CR13" i="10"/>
  <c r="CS7" i="10"/>
  <c r="CS10" i="10" s="1"/>
  <c r="CR15" i="10"/>
  <c r="DD1" i="23"/>
  <c r="CT6" i="10"/>
  <c r="CT12" i="10" s="1"/>
  <c r="AA105" i="11"/>
  <c r="CQ16" i="10"/>
  <c r="CQ41" i="10" s="1"/>
  <c r="CQ87" i="10" s="1"/>
  <c r="CQ91" i="10" s="1"/>
  <c r="CP81" i="10"/>
  <c r="CP84" i="10" s="1"/>
  <c r="CP103" i="10"/>
  <c r="CP174" i="10" s="1"/>
  <c r="CZ157" i="23" s="1"/>
  <c r="CZ147" i="6"/>
  <c r="CS19" i="10" s="1"/>
  <c r="CR20" i="10"/>
  <c r="CU72" i="6"/>
  <c r="DC5" i="23"/>
  <c r="DC10" i="23" s="1"/>
  <c r="R105" i="11"/>
  <c r="S106" i="11"/>
  <c r="DA5" i="6"/>
  <c r="DM12" i="14"/>
  <c r="CU73" i="6"/>
  <c r="CU82" i="6" s="1"/>
  <c r="DF6" i="14"/>
  <c r="CV6" i="6"/>
  <c r="DG2" i="14"/>
  <c r="DG3" i="14" s="1"/>
  <c r="DH14" i="14"/>
  <c r="F95" i="15"/>
  <c r="H95" i="15" s="1"/>
  <c r="AF105" i="11"/>
  <c r="AG106" i="11"/>
  <c r="AO105" i="11"/>
  <c r="CR100" i="10"/>
  <c r="CW8" i="6"/>
  <c r="DI57" i="14"/>
  <c r="D96" i="15"/>
  <c r="E96" i="15"/>
  <c r="A97" i="15"/>
  <c r="D106" i="11"/>
  <c r="E107" i="11"/>
  <c r="CV7" i="6"/>
  <c r="DH17" i="14"/>
  <c r="DA104" i="6"/>
  <c r="DA88" i="6"/>
  <c r="DA90" i="6"/>
  <c r="DA109" i="6"/>
  <c r="DA129" i="6"/>
  <c r="DA103" i="6"/>
  <c r="DA123" i="6"/>
  <c r="DA137" i="6"/>
  <c r="DA99" i="6"/>
  <c r="DA126" i="6"/>
  <c r="DB84" i="6"/>
  <c r="DA117" i="6"/>
  <c r="DA112" i="6"/>
  <c r="DA118" i="6"/>
  <c r="DA134" i="6"/>
  <c r="DA128" i="6"/>
  <c r="DA89" i="6"/>
  <c r="DA98" i="6"/>
  <c r="DA116" i="6"/>
  <c r="DA87" i="6"/>
  <c r="DA140" i="6"/>
  <c r="DA111" i="6"/>
  <c r="DA110" i="6"/>
  <c r="DA139" i="6"/>
  <c r="DA135" i="6"/>
  <c r="DA92" i="6"/>
  <c r="DA91" i="6"/>
  <c r="DA93" i="6"/>
  <c r="DA100" i="6"/>
  <c r="DA138" i="6"/>
  <c r="DA127" i="6"/>
  <c r="DA136" i="6"/>
  <c r="DA125" i="6"/>
  <c r="DA86" i="6"/>
  <c r="DA124" i="6"/>
  <c r="DA101" i="6"/>
  <c r="DA102" i="6"/>
  <c r="CZ146" i="6"/>
  <c r="CS18" i="10" s="1"/>
  <c r="BO76" i="16"/>
  <c r="BN68" i="16"/>
  <c r="CS110" i="10"/>
  <c r="DC5" i="16"/>
  <c r="DC10" i="16" s="1"/>
  <c r="D42" i="2"/>
  <c r="DC159" i="16"/>
  <c r="CS45" i="10"/>
  <c r="CY157" i="16"/>
  <c r="CS23" i="10"/>
  <c r="CS22" i="10" s="1"/>
  <c r="CS39" i="10" s="1"/>
  <c r="CS65" i="10"/>
  <c r="CT166" i="10"/>
  <c r="DD1" i="16"/>
  <c r="CU3" i="10"/>
  <c r="CT56" i="10"/>
  <c r="CT160" i="10"/>
  <c r="CT86" i="10"/>
  <c r="CT109" i="10"/>
  <c r="CT72" i="10"/>
  <c r="CT29" i="10" s="1"/>
  <c r="CT44" i="10"/>
  <c r="CT59" i="10"/>
  <c r="CT75" i="10"/>
  <c r="CT32" i="10" s="1"/>
  <c r="CT54" i="10"/>
  <c r="CT73" i="10"/>
  <c r="CT30" i="10" s="1"/>
  <c r="CT48" i="10"/>
  <c r="CT108" i="10"/>
  <c r="CT78" i="10"/>
  <c r="CT35" i="10" s="1"/>
  <c r="CT71" i="10"/>
  <c r="CT28" i="10" s="1"/>
  <c r="CT82" i="10"/>
  <c r="CT58" i="10"/>
  <c r="CT90" i="10"/>
  <c r="CT167" i="10"/>
  <c r="CT176" i="10" s="1"/>
  <c r="CT77" i="10"/>
  <c r="CT34" i="10" s="1"/>
  <c r="CT47" i="10"/>
  <c r="CT79" i="10"/>
  <c r="CT36" i="10" s="1"/>
  <c r="CT89" i="10"/>
  <c r="CT83" i="10"/>
  <c r="CT49" i="10"/>
  <c r="CT158" i="10"/>
  <c r="CT61" i="10"/>
  <c r="CT64" i="10"/>
  <c r="CT104" i="10"/>
  <c r="CT80" i="10"/>
  <c r="CT37" i="10" s="1"/>
  <c r="CT51" i="10"/>
  <c r="CT57" i="10"/>
  <c r="CT50" i="10"/>
  <c r="CT8" i="10"/>
  <c r="CT69" i="10"/>
  <c r="CT26" i="10" s="1"/>
  <c r="CT93" i="10"/>
  <c r="CT88" i="10"/>
  <c r="CT70" i="10"/>
  <c r="CT27" i="10" s="1"/>
  <c r="CT165" i="10"/>
  <c r="CT163" i="10"/>
  <c r="CT76" i="10"/>
  <c r="CT33" i="10" s="1"/>
  <c r="CT53" i="10"/>
  <c r="CT9" i="10"/>
  <c r="CT67" i="10"/>
  <c r="CT24" i="10" s="1"/>
  <c r="CT55" i="10"/>
  <c r="CT107" i="10"/>
  <c r="CT68" i="10"/>
  <c r="CT25" i="10" s="1"/>
  <c r="CT46" i="10"/>
  <c r="CT66" i="10"/>
  <c r="CT63" i="10"/>
  <c r="CT38" i="10"/>
  <c r="CT60" i="10"/>
  <c r="CT164" i="10"/>
  <c r="CT52" i="10"/>
  <c r="CT62" i="10"/>
  <c r="CT159" i="10"/>
  <c r="CT74" i="10"/>
  <c r="CT31" i="10" s="1"/>
  <c r="CP91" i="10"/>
  <c r="CS168" i="10"/>
  <c r="CN96" i="10"/>
  <c r="CN98" i="10"/>
  <c r="CX4" i="23" s="1"/>
  <c r="CX9" i="23" s="1"/>
  <c r="CX12" i="23" s="1"/>
  <c r="F42" i="2"/>
  <c r="G42" i="2" s="1"/>
  <c r="B23" i="20"/>
  <c r="C23" i="20" s="1"/>
  <c r="D23" i="20" s="1"/>
  <c r="F23" i="20" s="1"/>
  <c r="T60" i="16"/>
  <c r="DK4" i="14"/>
  <c r="DD159" i="23" l="1"/>
  <c r="CO98" i="10"/>
  <c r="CY4" i="23" s="1"/>
  <c r="CY9" i="23" s="1"/>
  <c r="CY12" i="23" s="1"/>
  <c r="CT7" i="10"/>
  <c r="CT10" i="10" s="1"/>
  <c r="CT13" i="10" s="1"/>
  <c r="J79" i="11"/>
  <c r="H79" i="11"/>
  <c r="CR16" i="10"/>
  <c r="CR41" i="10" s="1"/>
  <c r="CR103" i="10" s="1"/>
  <c r="DE1" i="23"/>
  <c r="CU6" i="10"/>
  <c r="CU12" i="10" s="1"/>
  <c r="CS15" i="10"/>
  <c r="CS13" i="10"/>
  <c r="CS14" i="10"/>
  <c r="CQ103" i="10"/>
  <c r="CQ174" i="10" s="1"/>
  <c r="DA157" i="23" s="1"/>
  <c r="CQ81" i="10"/>
  <c r="CQ84" i="10" s="1"/>
  <c r="CQ95" i="10" s="1"/>
  <c r="CP105" i="10"/>
  <c r="CP112" i="10" s="1"/>
  <c r="CS20" i="10"/>
  <c r="DD5" i="23"/>
  <c r="DD10" i="23" s="1"/>
  <c r="D107" i="11"/>
  <c r="E108" i="11"/>
  <c r="CV73" i="6"/>
  <c r="CV82" i="6" s="1"/>
  <c r="DG6" i="14"/>
  <c r="CW6" i="6"/>
  <c r="DI14" i="14"/>
  <c r="DH2" i="14"/>
  <c r="DH3" i="14" s="1"/>
  <c r="CV72" i="6"/>
  <c r="DA146" i="6"/>
  <c r="CT18" i="10" s="1"/>
  <c r="CX8" i="6"/>
  <c r="DJ57" i="14"/>
  <c r="S107" i="11"/>
  <c r="R106" i="11"/>
  <c r="AA106" i="11"/>
  <c r="DA147" i="6"/>
  <c r="CT19" i="10" s="1"/>
  <c r="DB5" i="6"/>
  <c r="DN12" i="14"/>
  <c r="CS100" i="10"/>
  <c r="F96" i="15"/>
  <c r="H96" i="15" s="1"/>
  <c r="AF106" i="11"/>
  <c r="AG107" i="11"/>
  <c r="AO106" i="11"/>
  <c r="A98" i="15"/>
  <c r="D97" i="15"/>
  <c r="E97" i="15"/>
  <c r="DB140" i="6"/>
  <c r="DB110" i="6"/>
  <c r="DB87" i="6"/>
  <c r="DB126" i="6"/>
  <c r="DB103" i="6"/>
  <c r="DB118" i="6"/>
  <c r="DB91" i="6"/>
  <c r="DB109" i="6"/>
  <c r="DB127" i="6"/>
  <c r="DB92" i="6"/>
  <c r="DB98" i="6"/>
  <c r="DB135" i="6"/>
  <c r="DB88" i="6"/>
  <c r="DB86" i="6"/>
  <c r="DB124" i="6"/>
  <c r="DC84" i="6"/>
  <c r="DB125" i="6"/>
  <c r="DB89" i="6"/>
  <c r="DB139" i="6"/>
  <c r="DB101" i="6"/>
  <c r="DB90" i="6"/>
  <c r="DB134" i="6"/>
  <c r="DB129" i="6"/>
  <c r="DB99" i="6"/>
  <c r="DB128" i="6"/>
  <c r="DB112" i="6"/>
  <c r="DB116" i="6"/>
  <c r="DB102" i="6"/>
  <c r="DB104" i="6"/>
  <c r="DB100" i="6"/>
  <c r="DB93" i="6"/>
  <c r="DB111" i="6"/>
  <c r="DB137" i="6"/>
  <c r="DB123" i="6"/>
  <c r="DB138" i="6"/>
  <c r="DB117" i="6"/>
  <c r="DB136" i="6"/>
  <c r="CW7" i="6"/>
  <c r="DI17" i="14"/>
  <c r="BP76" i="16"/>
  <c r="BO68" i="16"/>
  <c r="CT110" i="10"/>
  <c r="CT45" i="10"/>
  <c r="DD159" i="16"/>
  <c r="CP95" i="10"/>
  <c r="CT168" i="10"/>
  <c r="DD5" i="16"/>
  <c r="DD10" i="16" s="1"/>
  <c r="CZ157" i="16"/>
  <c r="CN101" i="10"/>
  <c r="CN99" i="10"/>
  <c r="CT23" i="10"/>
  <c r="CT22" i="10" s="1"/>
  <c r="CT39" i="10" s="1"/>
  <c r="CT65" i="10"/>
  <c r="CV3" i="10"/>
  <c r="DE1" i="16"/>
  <c r="CU166" i="10"/>
  <c r="CU44" i="10"/>
  <c r="CU163" i="10"/>
  <c r="CU38" i="10"/>
  <c r="CU160" i="10"/>
  <c r="CU74" i="10"/>
  <c r="CU31" i="10" s="1"/>
  <c r="CU82" i="10"/>
  <c r="CU62" i="10"/>
  <c r="CU48" i="10"/>
  <c r="CU109" i="10"/>
  <c r="CU76" i="10"/>
  <c r="CU33" i="10" s="1"/>
  <c r="CU58" i="10"/>
  <c r="CU68" i="10"/>
  <c r="CU25" i="10" s="1"/>
  <c r="CU78" i="10"/>
  <c r="CU35" i="10" s="1"/>
  <c r="CU56" i="10"/>
  <c r="CU66" i="10"/>
  <c r="CU164" i="10"/>
  <c r="CU83" i="10"/>
  <c r="CU158" i="10"/>
  <c r="CU50" i="10"/>
  <c r="CU108" i="10"/>
  <c r="CU59" i="10"/>
  <c r="CU64" i="10"/>
  <c r="CU75" i="10"/>
  <c r="CU32" i="10" s="1"/>
  <c r="CU93" i="10"/>
  <c r="CU46" i="10"/>
  <c r="CU60" i="10"/>
  <c r="CU8" i="10"/>
  <c r="CU167" i="10"/>
  <c r="CU176" i="10" s="1"/>
  <c r="CU67" i="10"/>
  <c r="CU24" i="10" s="1"/>
  <c r="CU47" i="10"/>
  <c r="CU53" i="10"/>
  <c r="CU69" i="10"/>
  <c r="CU26" i="10" s="1"/>
  <c r="CU86" i="10"/>
  <c r="CU57" i="10"/>
  <c r="CU79" i="10"/>
  <c r="CU36" i="10" s="1"/>
  <c r="CU88" i="10"/>
  <c r="CU61" i="10"/>
  <c r="CU52" i="10"/>
  <c r="CU63" i="10"/>
  <c r="CU55" i="10"/>
  <c r="CU70" i="10"/>
  <c r="CU27" i="10" s="1"/>
  <c r="CU90" i="10"/>
  <c r="CU73" i="10"/>
  <c r="CU30" i="10" s="1"/>
  <c r="CU51" i="10"/>
  <c r="CU77" i="10"/>
  <c r="CU34" i="10" s="1"/>
  <c r="CU49" i="10"/>
  <c r="CU89" i="10"/>
  <c r="CU54" i="10"/>
  <c r="CU80" i="10"/>
  <c r="CU37" i="10" s="1"/>
  <c r="CU159" i="10"/>
  <c r="CU107" i="10"/>
  <c r="CU165" i="10"/>
  <c r="CU104" i="10"/>
  <c r="CU9" i="10"/>
  <c r="CU72" i="10"/>
  <c r="CU29" i="10" s="1"/>
  <c r="CU71" i="10"/>
  <c r="CU28" i="10" s="1"/>
  <c r="DL4" i="14"/>
  <c r="CU7" i="10" l="1"/>
  <c r="CU10" i="10" s="1"/>
  <c r="CU15" i="10" s="1"/>
  <c r="CO101" i="10"/>
  <c r="DE159" i="23"/>
  <c r="CO99" i="10"/>
  <c r="I79" i="11"/>
  <c r="K79" i="11" s="1"/>
  <c r="G80" i="11" s="1"/>
  <c r="CQ105" i="10"/>
  <c r="CQ112" i="10" s="1"/>
  <c r="DF1" i="23"/>
  <c r="CV6" i="10"/>
  <c r="CV12" i="10" s="1"/>
  <c r="CS16" i="10"/>
  <c r="CS41" i="10" s="1"/>
  <c r="CS103" i="10" s="1"/>
  <c r="CR87" i="10"/>
  <c r="CR91" i="10" s="1"/>
  <c r="CR81" i="10"/>
  <c r="CR84" i="10" s="1"/>
  <c r="CT20" i="10"/>
  <c r="CT14" i="10"/>
  <c r="CT15" i="10"/>
  <c r="F97" i="15"/>
  <c r="H97" i="15" s="1"/>
  <c r="DE5" i="23"/>
  <c r="DE10" i="23" s="1"/>
  <c r="AF107" i="11"/>
  <c r="AG108" i="11"/>
  <c r="AO107" i="11"/>
  <c r="S108" i="11"/>
  <c r="R107" i="11"/>
  <c r="CY8" i="6"/>
  <c r="DK57" i="14"/>
  <c r="CW72" i="6"/>
  <c r="DC98" i="6"/>
  <c r="DC135" i="6"/>
  <c r="DC103" i="6"/>
  <c r="DC123" i="6"/>
  <c r="DC128" i="6"/>
  <c r="DC101" i="6"/>
  <c r="DC90" i="6"/>
  <c r="DC109" i="6"/>
  <c r="DC124" i="6"/>
  <c r="DC99" i="6"/>
  <c r="DC104" i="6"/>
  <c r="DC140" i="6"/>
  <c r="DC111" i="6"/>
  <c r="DC138" i="6"/>
  <c r="DC110" i="6"/>
  <c r="DC137" i="6"/>
  <c r="DC100" i="6"/>
  <c r="DC134" i="6"/>
  <c r="DC125" i="6"/>
  <c r="DC89" i="6"/>
  <c r="DC86" i="6"/>
  <c r="DC117" i="6"/>
  <c r="DC139" i="6"/>
  <c r="DD84" i="6"/>
  <c r="DC93" i="6"/>
  <c r="DC118" i="6"/>
  <c r="DC116" i="6"/>
  <c r="DC92" i="6"/>
  <c r="DC112" i="6"/>
  <c r="DC126" i="6"/>
  <c r="DC136" i="6"/>
  <c r="DC129" i="6"/>
  <c r="DC91" i="6"/>
  <c r="DC88" i="6"/>
  <c r="DC87" i="6"/>
  <c r="DC127" i="6"/>
  <c r="DC102" i="6"/>
  <c r="CX7" i="6"/>
  <c r="DJ17" i="14"/>
  <c r="CW73" i="6"/>
  <c r="CW82" i="6" s="1"/>
  <c r="DH6" i="14"/>
  <c r="CT100" i="10"/>
  <c r="DB146" i="6"/>
  <c r="CU18" i="10" s="1"/>
  <c r="DC5" i="6"/>
  <c r="S12" i="14"/>
  <c r="CX6" i="6"/>
  <c r="DJ14" i="14"/>
  <c r="DI2" i="14"/>
  <c r="DI3" i="14" s="1"/>
  <c r="DB147" i="6"/>
  <c r="CU19" i="10" s="1"/>
  <c r="E109" i="11"/>
  <c r="D108" i="11"/>
  <c r="A99" i="15"/>
  <c r="D98" i="15"/>
  <c r="E98" i="15"/>
  <c r="AA107" i="11"/>
  <c r="BQ76" i="16"/>
  <c r="BP68" i="16"/>
  <c r="CQ96" i="10"/>
  <c r="CQ98" i="10"/>
  <c r="CU45" i="10"/>
  <c r="DE5" i="16"/>
  <c r="DE10" i="16" s="1"/>
  <c r="CU23" i="10"/>
  <c r="CU22" i="10" s="1"/>
  <c r="CU39" i="10" s="1"/>
  <c r="CU65" i="10"/>
  <c r="CP96" i="10"/>
  <c r="CP98" i="10"/>
  <c r="CZ4" i="23" s="1"/>
  <c r="CZ9" i="23" s="1"/>
  <c r="CZ12" i="23" s="1"/>
  <c r="DE159" i="16"/>
  <c r="DF1" i="16"/>
  <c r="CW3" i="10"/>
  <c r="CV166" i="10"/>
  <c r="CV86" i="10"/>
  <c r="CV58" i="10"/>
  <c r="CV44" i="10"/>
  <c r="CV82" i="10"/>
  <c r="CV93" i="10"/>
  <c r="CV62" i="10"/>
  <c r="CV89" i="10"/>
  <c r="CV167" i="10"/>
  <c r="CV176" i="10" s="1"/>
  <c r="CV38" i="10"/>
  <c r="CV51" i="10"/>
  <c r="CV54" i="10"/>
  <c r="CV76" i="10"/>
  <c r="CV33" i="10" s="1"/>
  <c r="CV79" i="10"/>
  <c r="CV36" i="10" s="1"/>
  <c r="CV72" i="10"/>
  <c r="CV29" i="10" s="1"/>
  <c r="CV50" i="10"/>
  <c r="CV60" i="10"/>
  <c r="CV67" i="10"/>
  <c r="CV24" i="10" s="1"/>
  <c r="CV66" i="10"/>
  <c r="CV8" i="10"/>
  <c r="CV46" i="10"/>
  <c r="CV53" i="10"/>
  <c r="CV63" i="10"/>
  <c r="CV57" i="10"/>
  <c r="CV159" i="10"/>
  <c r="CV164" i="10"/>
  <c r="CV52" i="10"/>
  <c r="CV107" i="10"/>
  <c r="CV55" i="10"/>
  <c r="CV88" i="10"/>
  <c r="CV68" i="10"/>
  <c r="CV25" i="10" s="1"/>
  <c r="CV77" i="10"/>
  <c r="CV34" i="10" s="1"/>
  <c r="CV70" i="10"/>
  <c r="CV27" i="10" s="1"/>
  <c r="CV108" i="10"/>
  <c r="CV56" i="10"/>
  <c r="CV49" i="10"/>
  <c r="CV59" i="10"/>
  <c r="CV9" i="10"/>
  <c r="CV69" i="10"/>
  <c r="CV26" i="10" s="1"/>
  <c r="CV74" i="10"/>
  <c r="CV31" i="10" s="1"/>
  <c r="CV104" i="10"/>
  <c r="CV163" i="10"/>
  <c r="CV158" i="10"/>
  <c r="CV73" i="10"/>
  <c r="CV30" i="10" s="1"/>
  <c r="CV64" i="10"/>
  <c r="CV48" i="10"/>
  <c r="CV109" i="10"/>
  <c r="CV61" i="10"/>
  <c r="CV80" i="10"/>
  <c r="CV37" i="10" s="1"/>
  <c r="CV75" i="10"/>
  <c r="CV32" i="10" s="1"/>
  <c r="CV160" i="10"/>
  <c r="CV47" i="10"/>
  <c r="CV78" i="10"/>
  <c r="CV35" i="10" s="1"/>
  <c r="CV90" i="10"/>
  <c r="CV83" i="10"/>
  <c r="CV71" i="10"/>
  <c r="CV28" i="10" s="1"/>
  <c r="CV165" i="10"/>
  <c r="DA157" i="16"/>
  <c r="CR105" i="10"/>
  <c r="CR112" i="10" s="1"/>
  <c r="CR174" i="10"/>
  <c r="DB157" i="23" s="1"/>
  <c r="CU110" i="10"/>
  <c r="CU168" i="10"/>
  <c r="DM4" i="14"/>
  <c r="DF159" i="23" l="1"/>
  <c r="DA4" i="23"/>
  <c r="DA9" i="23" s="1"/>
  <c r="DA12" i="23" s="1"/>
  <c r="H80" i="11"/>
  <c r="J80" i="11"/>
  <c r="I80" i="11" s="1"/>
  <c r="K80" i="11" s="1"/>
  <c r="G81" i="11" s="1"/>
  <c r="CS81" i="10"/>
  <c r="CS84" i="10" s="1"/>
  <c r="CS87" i="10"/>
  <c r="CS91" i="10" s="1"/>
  <c r="CV7" i="10"/>
  <c r="CV10" i="10" s="1"/>
  <c r="DG1" i="23"/>
  <c r="CW6" i="10"/>
  <c r="CW12" i="10" s="1"/>
  <c r="CU13" i="10"/>
  <c r="CU14" i="10"/>
  <c r="CU20" i="10"/>
  <c r="CT16" i="10"/>
  <c r="CT41" i="10" s="1"/>
  <c r="CT87" i="10" s="1"/>
  <c r="CT91" i="10" s="1"/>
  <c r="F98" i="15"/>
  <c r="H98" i="15" s="1"/>
  <c r="CU100" i="10"/>
  <c r="CX72" i="6"/>
  <c r="DF5" i="23"/>
  <c r="DF10" i="23" s="1"/>
  <c r="D99" i="15"/>
  <c r="E99" i="15"/>
  <c r="A100" i="15"/>
  <c r="CY6" i="6"/>
  <c r="DK14" i="14"/>
  <c r="DJ2" i="14"/>
  <c r="DJ3" i="14" s="1"/>
  <c r="CY7" i="6"/>
  <c r="DK17" i="14"/>
  <c r="DD118" i="6"/>
  <c r="DD100" i="6"/>
  <c r="DD137" i="6"/>
  <c r="DD103" i="6"/>
  <c r="DD136" i="6"/>
  <c r="DD99" i="6"/>
  <c r="DD140" i="6"/>
  <c r="DD111" i="6"/>
  <c r="DD138" i="6"/>
  <c r="DD101" i="6"/>
  <c r="DD139" i="6"/>
  <c r="DD92" i="6"/>
  <c r="DD128" i="6"/>
  <c r="DD102" i="6"/>
  <c r="DD134" i="6"/>
  <c r="DD112" i="6"/>
  <c r="DD123" i="6"/>
  <c r="DD110" i="6"/>
  <c r="DD129" i="6"/>
  <c r="DD91" i="6"/>
  <c r="DD127" i="6"/>
  <c r="DD90" i="6"/>
  <c r="DD86" i="6"/>
  <c r="DD126" i="6"/>
  <c r="DD93" i="6"/>
  <c r="DD88" i="6"/>
  <c r="DD125" i="6"/>
  <c r="DD116" i="6"/>
  <c r="DD89" i="6"/>
  <c r="DD135" i="6"/>
  <c r="DD124" i="6"/>
  <c r="DD117" i="6"/>
  <c r="DD109" i="6"/>
  <c r="DD104" i="6"/>
  <c r="DE84" i="6"/>
  <c r="DD87" i="6"/>
  <c r="DD98" i="6"/>
  <c r="DO12" i="14"/>
  <c r="R108" i="11"/>
  <c r="S109" i="11"/>
  <c r="AA108" i="11"/>
  <c r="DC146" i="6"/>
  <c r="CV18" i="10" s="1"/>
  <c r="AF108" i="11"/>
  <c r="AG109" i="11"/>
  <c r="AO108" i="11"/>
  <c r="E110" i="11"/>
  <c r="D109" i="11"/>
  <c r="CX73" i="6"/>
  <c r="CX82" i="6" s="1"/>
  <c r="DI6" i="14"/>
  <c r="CZ8" i="6"/>
  <c r="DL57" i="14"/>
  <c r="DC147" i="6"/>
  <c r="CV19" i="10" s="1"/>
  <c r="BR76" i="16"/>
  <c r="BQ68" i="16"/>
  <c r="CQ101" i="10"/>
  <c r="DF5" i="16"/>
  <c r="DF10" i="16" s="1"/>
  <c r="DF159" i="16"/>
  <c r="CR95" i="10"/>
  <c r="CP101" i="10"/>
  <c r="CP99" i="10"/>
  <c r="CQ99" i="10"/>
  <c r="CX3" i="10"/>
  <c r="DG1" i="16"/>
  <c r="CW166" i="10"/>
  <c r="CW38" i="10"/>
  <c r="CW49" i="10"/>
  <c r="CW67" i="10"/>
  <c r="CW24" i="10" s="1"/>
  <c r="CW55" i="10"/>
  <c r="CW46" i="10"/>
  <c r="CW44" i="10"/>
  <c r="CW86" i="10"/>
  <c r="CW57" i="10"/>
  <c r="CW165" i="10"/>
  <c r="CW66" i="10"/>
  <c r="CW164" i="10"/>
  <c r="CW71" i="10"/>
  <c r="CW28" i="10" s="1"/>
  <c r="CW70" i="10"/>
  <c r="CW27" i="10" s="1"/>
  <c r="CW69" i="10"/>
  <c r="CW26" i="10" s="1"/>
  <c r="CW62" i="10"/>
  <c r="CW58" i="10"/>
  <c r="CW48" i="10"/>
  <c r="CW74" i="10"/>
  <c r="CW31" i="10" s="1"/>
  <c r="CW163" i="10"/>
  <c r="CW56" i="10"/>
  <c r="CW77" i="10"/>
  <c r="CW34" i="10" s="1"/>
  <c r="CW50" i="10"/>
  <c r="CW160" i="10"/>
  <c r="CW90" i="10"/>
  <c r="CW64" i="10"/>
  <c r="CW63" i="10"/>
  <c r="CW47" i="10"/>
  <c r="CW158" i="10"/>
  <c r="CW72" i="10"/>
  <c r="CW29" i="10" s="1"/>
  <c r="CW83" i="10"/>
  <c r="CW107" i="10"/>
  <c r="CW51" i="10"/>
  <c r="CW52" i="10"/>
  <c r="CW61" i="10"/>
  <c r="CW104" i="10"/>
  <c r="CW59" i="10"/>
  <c r="CW9" i="10"/>
  <c r="CW89" i="10"/>
  <c r="CW88" i="10"/>
  <c r="CW82" i="10"/>
  <c r="CW79" i="10"/>
  <c r="CW36" i="10" s="1"/>
  <c r="CW93" i="10"/>
  <c r="CW54" i="10"/>
  <c r="CW109" i="10"/>
  <c r="CW159" i="10"/>
  <c r="CW68" i="10"/>
  <c r="CW25" i="10" s="1"/>
  <c r="CW60" i="10"/>
  <c r="CW73" i="10"/>
  <c r="CW30" i="10" s="1"/>
  <c r="CW76" i="10"/>
  <c r="CW33" i="10" s="1"/>
  <c r="CW75" i="10"/>
  <c r="CW32" i="10" s="1"/>
  <c r="CW80" i="10"/>
  <c r="CW53" i="10"/>
  <c r="CW78" i="10"/>
  <c r="CW35" i="10" s="1"/>
  <c r="CW8" i="10"/>
  <c r="CW108" i="10"/>
  <c r="CW167" i="10"/>
  <c r="CW176" i="10" s="1"/>
  <c r="CV110" i="10"/>
  <c r="DB157" i="16"/>
  <c r="CV45" i="10"/>
  <c r="CV23" i="10"/>
  <c r="CV22" i="10" s="1"/>
  <c r="CV39" i="10" s="1"/>
  <c r="CV65" i="10"/>
  <c r="CV168" i="10"/>
  <c r="CS174" i="10"/>
  <c r="DC157" i="23" s="1"/>
  <c r="CS105" i="10"/>
  <c r="CS112" i="10" s="1"/>
  <c r="DN4" i="14"/>
  <c r="DG159" i="23" l="1"/>
  <c r="H81" i="11"/>
  <c r="J81" i="11"/>
  <c r="I81" i="11" s="1"/>
  <c r="K81" i="11" s="1"/>
  <c r="G82" i="11" s="1"/>
  <c r="CS95" i="10"/>
  <c r="CS96" i="10" s="1"/>
  <c r="DH1" i="23"/>
  <c r="CX6" i="10"/>
  <c r="CX12" i="10" s="1"/>
  <c r="DD147" i="6"/>
  <c r="CW19" i="10" s="1"/>
  <c r="CU16" i="10"/>
  <c r="CU41" i="10" s="1"/>
  <c r="CU81" i="10" s="1"/>
  <c r="CU84" i="10" s="1"/>
  <c r="CT81" i="10"/>
  <c r="CT84" i="10" s="1"/>
  <c r="CT95" i="10" s="1"/>
  <c r="CT103" i="10"/>
  <c r="CT105" i="10" s="1"/>
  <c r="CT112" i="10" s="1"/>
  <c r="CV13" i="10"/>
  <c r="CV15" i="10"/>
  <c r="CV14" i="10"/>
  <c r="CV20" i="10"/>
  <c r="DG5" i="23"/>
  <c r="DG10" i="23" s="1"/>
  <c r="D110" i="11"/>
  <c r="E111" i="11"/>
  <c r="CY73" i="6"/>
  <c r="CY82" i="6" s="1"/>
  <c r="DJ6" i="14"/>
  <c r="CY72" i="6"/>
  <c r="CV100" i="10"/>
  <c r="DD146" i="6"/>
  <c r="CW18" i="10" s="1"/>
  <c r="CW100" i="10" s="1"/>
  <c r="D100" i="15"/>
  <c r="A101" i="15"/>
  <c r="E100" i="15"/>
  <c r="CZ7" i="6"/>
  <c r="DL17" i="14"/>
  <c r="R109" i="11"/>
  <c r="S110" i="11"/>
  <c r="AA109" i="11"/>
  <c r="CZ6" i="6"/>
  <c r="DL14" i="14"/>
  <c r="DK2" i="14"/>
  <c r="DK3" i="14" s="1"/>
  <c r="DA8" i="6"/>
  <c r="DM57" i="14"/>
  <c r="DE118" i="6"/>
  <c r="DE100" i="6"/>
  <c r="DE129" i="6"/>
  <c r="DE99" i="6"/>
  <c r="DE135" i="6"/>
  <c r="DE102" i="6"/>
  <c r="DE117" i="6"/>
  <c r="DE93" i="6"/>
  <c r="DE138" i="6"/>
  <c r="DE89" i="6"/>
  <c r="DE116" i="6"/>
  <c r="DE88" i="6"/>
  <c r="DE128" i="6"/>
  <c r="DE109" i="6"/>
  <c r="DE126" i="6"/>
  <c r="DE87" i="6"/>
  <c r="DE125" i="6"/>
  <c r="DF84" i="6"/>
  <c r="DE137" i="6"/>
  <c r="DE98" i="6"/>
  <c r="DE91" i="6"/>
  <c r="DE127" i="6"/>
  <c r="DE124" i="6"/>
  <c r="DE112" i="6"/>
  <c r="DE139" i="6"/>
  <c r="DE136" i="6"/>
  <c r="DE86" i="6"/>
  <c r="DE140" i="6"/>
  <c r="DE111" i="6"/>
  <c r="DE90" i="6"/>
  <c r="DE134" i="6"/>
  <c r="DE103" i="6"/>
  <c r="DE101" i="6"/>
  <c r="DE104" i="6"/>
  <c r="DE92" i="6"/>
  <c r="DE123" i="6"/>
  <c r="DE110" i="6"/>
  <c r="F99" i="15"/>
  <c r="H99" i="15" s="1"/>
  <c r="AF109" i="11"/>
  <c r="AG110" i="11"/>
  <c r="AO109" i="11"/>
  <c r="DP12" i="14"/>
  <c r="DD5" i="6"/>
  <c r="BS76" i="16"/>
  <c r="BR68" i="16"/>
  <c r="CW45" i="10"/>
  <c r="DG5" i="16"/>
  <c r="DG10" i="16" s="1"/>
  <c r="CY3" i="10"/>
  <c r="DH1" i="16"/>
  <c r="CX166" i="10"/>
  <c r="CX75" i="10"/>
  <c r="CX32" i="10" s="1"/>
  <c r="CX48" i="10"/>
  <c r="CX82" i="10"/>
  <c r="CX9" i="10"/>
  <c r="CX70" i="10"/>
  <c r="CX27" i="10" s="1"/>
  <c r="CX163" i="10"/>
  <c r="CX160" i="10"/>
  <c r="CX164" i="10"/>
  <c r="CX107" i="10"/>
  <c r="CX79" i="10"/>
  <c r="CX36" i="10" s="1"/>
  <c r="CX93" i="10"/>
  <c r="CX50" i="10"/>
  <c r="CX80" i="10"/>
  <c r="CX37" i="10" s="1"/>
  <c r="CX56" i="10"/>
  <c r="CX159" i="10"/>
  <c r="CX88" i="10"/>
  <c r="CX89" i="10"/>
  <c r="CX86" i="10"/>
  <c r="CX167" i="10"/>
  <c r="CX176" i="10" s="1"/>
  <c r="CX51" i="10"/>
  <c r="CX47" i="10"/>
  <c r="CX69" i="10"/>
  <c r="CX26" i="10" s="1"/>
  <c r="CX109" i="10"/>
  <c r="CX71" i="10"/>
  <c r="CX28" i="10" s="1"/>
  <c r="CX165" i="10"/>
  <c r="CX77" i="10"/>
  <c r="CX34" i="10" s="1"/>
  <c r="CX52" i="10"/>
  <c r="CX38" i="10"/>
  <c r="CX55" i="10"/>
  <c r="CX78" i="10"/>
  <c r="CX35" i="10" s="1"/>
  <c r="CX74" i="10"/>
  <c r="CX31" i="10" s="1"/>
  <c r="CX61" i="10"/>
  <c r="CX90" i="10"/>
  <c r="CX46" i="10"/>
  <c r="CX8" i="10"/>
  <c r="CX73" i="10"/>
  <c r="CX30" i="10" s="1"/>
  <c r="CX83" i="10"/>
  <c r="CX62" i="10"/>
  <c r="CX66" i="10"/>
  <c r="CX44" i="10"/>
  <c r="CX64" i="10"/>
  <c r="CX53" i="10"/>
  <c r="CX49" i="10"/>
  <c r="CX68" i="10"/>
  <c r="CX25" i="10" s="1"/>
  <c r="CX57" i="10"/>
  <c r="CX104" i="10"/>
  <c r="CX72" i="10"/>
  <c r="CX29" i="10" s="1"/>
  <c r="CX59" i="10"/>
  <c r="CX54" i="10"/>
  <c r="CX158" i="10"/>
  <c r="CX67" i="10"/>
  <c r="CX24" i="10" s="1"/>
  <c r="CX108" i="10"/>
  <c r="CX58" i="10"/>
  <c r="CX63" i="10"/>
  <c r="CX60" i="10"/>
  <c r="CX76" i="10"/>
  <c r="CX33" i="10" s="1"/>
  <c r="CW37" i="10"/>
  <c r="CW7" i="10"/>
  <c r="CW10" i="10" s="1"/>
  <c r="CW23" i="10"/>
  <c r="CW65" i="10"/>
  <c r="DG159" i="16"/>
  <c r="CR98" i="10"/>
  <c r="DB4" i="23" s="1"/>
  <c r="DB9" i="23" s="1"/>
  <c r="DB12" i="23" s="1"/>
  <c r="CR96" i="10"/>
  <c r="CW168" i="10"/>
  <c r="DC157" i="16"/>
  <c r="CW110" i="10"/>
  <c r="DO4" i="14"/>
  <c r="DH159" i="23" l="1"/>
  <c r="H82" i="11"/>
  <c r="J82" i="11"/>
  <c r="I82" i="11" s="1"/>
  <c r="K82" i="11" s="1"/>
  <c r="G83" i="11" s="1"/>
  <c r="CS98" i="10"/>
  <c r="DC4" i="23" s="1"/>
  <c r="DC9" i="23" s="1"/>
  <c r="DC12" i="23" s="1"/>
  <c r="CX7" i="10"/>
  <c r="CX10" i="10" s="1"/>
  <c r="CU103" i="10"/>
  <c r="CU174" i="10" s="1"/>
  <c r="DE157" i="23" s="1"/>
  <c r="DI1" i="23"/>
  <c r="CY6" i="10"/>
  <c r="CY12" i="10" s="1"/>
  <c r="CU87" i="10"/>
  <c r="CU91" i="10" s="1"/>
  <c r="CU95" i="10" s="1"/>
  <c r="CU98" i="10" s="1"/>
  <c r="CT96" i="10"/>
  <c r="CT98" i="10"/>
  <c r="DD4" i="23" s="1"/>
  <c r="CT174" i="10"/>
  <c r="DD157" i="23" s="1"/>
  <c r="CV16" i="10"/>
  <c r="CV41" i="10" s="1"/>
  <c r="CV87" i="10" s="1"/>
  <c r="CV91" i="10" s="1"/>
  <c r="CW13" i="10"/>
  <c r="CW15" i="10"/>
  <c r="CW14" i="10"/>
  <c r="F100" i="15"/>
  <c r="H100" i="15" s="1"/>
  <c r="DH5" i="23"/>
  <c r="DH10" i="23" s="1"/>
  <c r="E101" i="15"/>
  <c r="D101" i="15"/>
  <c r="A102" i="15"/>
  <c r="DF123" i="6"/>
  <c r="DF117" i="6"/>
  <c r="DF89" i="6"/>
  <c r="DF118" i="6"/>
  <c r="DF93" i="6"/>
  <c r="DF99" i="6"/>
  <c r="DF129" i="6"/>
  <c r="DF126" i="6"/>
  <c r="DF88" i="6"/>
  <c r="DF125" i="6"/>
  <c r="DF87" i="6"/>
  <c r="DF124" i="6"/>
  <c r="DF100" i="6"/>
  <c r="DF112" i="6"/>
  <c r="DF98" i="6"/>
  <c r="DF127" i="6"/>
  <c r="DG84" i="6"/>
  <c r="DF86" i="6"/>
  <c r="DF135" i="6"/>
  <c r="DF92" i="6"/>
  <c r="DF102" i="6"/>
  <c r="DF137" i="6"/>
  <c r="DF134" i="6"/>
  <c r="DF110" i="6"/>
  <c r="DF109" i="6"/>
  <c r="DF101" i="6"/>
  <c r="DF104" i="6"/>
  <c r="DF103" i="6"/>
  <c r="DF136" i="6"/>
  <c r="DF138" i="6"/>
  <c r="DF90" i="6"/>
  <c r="DF128" i="6"/>
  <c r="DF111" i="6"/>
  <c r="DF140" i="6"/>
  <c r="DF139" i="6"/>
  <c r="DF91" i="6"/>
  <c r="DF116" i="6"/>
  <c r="DE146" i="6"/>
  <c r="CX18" i="10" s="1"/>
  <c r="CX100" i="10" s="1"/>
  <c r="DA6" i="6"/>
  <c r="DM14" i="14"/>
  <c r="DL2" i="14"/>
  <c r="DL3" i="14" s="1"/>
  <c r="CW20" i="10"/>
  <c r="CZ72" i="6"/>
  <c r="CZ73" i="6"/>
  <c r="CZ82" i="6" s="1"/>
  <c r="DK6" i="14"/>
  <c r="DE147" i="6"/>
  <c r="CX19" i="10" s="1"/>
  <c r="R110" i="11"/>
  <c r="S111" i="11"/>
  <c r="AA110" i="11"/>
  <c r="DE5" i="6"/>
  <c r="DQ12" i="14"/>
  <c r="DB8" i="6"/>
  <c r="DN57" i="14"/>
  <c r="AG111" i="11"/>
  <c r="AF110" i="11"/>
  <c r="AO110" i="11"/>
  <c r="D111" i="11"/>
  <c r="E112" i="11"/>
  <c r="DA7" i="6"/>
  <c r="DM17" i="14"/>
  <c r="BT76" i="16"/>
  <c r="BS68" i="16"/>
  <c r="CX65" i="10"/>
  <c r="CX23" i="10"/>
  <c r="CX22" i="10" s="1"/>
  <c r="CX39" i="10" s="1"/>
  <c r="DH5" i="16"/>
  <c r="DH10" i="16" s="1"/>
  <c r="CX110" i="10"/>
  <c r="DH159" i="16"/>
  <c r="CZ3" i="10"/>
  <c r="CY166" i="10"/>
  <c r="DI1" i="16"/>
  <c r="CY79" i="10"/>
  <c r="CY36" i="10" s="1"/>
  <c r="CY86" i="10"/>
  <c r="CY51" i="10"/>
  <c r="CY104" i="10"/>
  <c r="CY160" i="10"/>
  <c r="CY67" i="10"/>
  <c r="CY24" i="10" s="1"/>
  <c r="CY8" i="10"/>
  <c r="CY38" i="10"/>
  <c r="CY66" i="10"/>
  <c r="CY80" i="10"/>
  <c r="CY37" i="10" s="1"/>
  <c r="CY82" i="10"/>
  <c r="CY64" i="10"/>
  <c r="CY77" i="10"/>
  <c r="CY34" i="10" s="1"/>
  <c r="CY60" i="10"/>
  <c r="CY75" i="10"/>
  <c r="CY32" i="10" s="1"/>
  <c r="CY52" i="10"/>
  <c r="CY90" i="10"/>
  <c r="CY61" i="10"/>
  <c r="CY55" i="10"/>
  <c r="CY158" i="10"/>
  <c r="CY68" i="10"/>
  <c r="CY25" i="10" s="1"/>
  <c r="CY159" i="10"/>
  <c r="CY57" i="10"/>
  <c r="CY54" i="10"/>
  <c r="CY46" i="10"/>
  <c r="CY69" i="10"/>
  <c r="CY26" i="10" s="1"/>
  <c r="CY88" i="10"/>
  <c r="CY93" i="10"/>
  <c r="CY70" i="10"/>
  <c r="CY27" i="10" s="1"/>
  <c r="CY50" i="10"/>
  <c r="CY71" i="10"/>
  <c r="CY28" i="10" s="1"/>
  <c r="CY53" i="10"/>
  <c r="CY44" i="10"/>
  <c r="CY165" i="10"/>
  <c r="CY48" i="10"/>
  <c r="CY72" i="10"/>
  <c r="CY29" i="10" s="1"/>
  <c r="CY62" i="10"/>
  <c r="CY83" i="10"/>
  <c r="CY73" i="10"/>
  <c r="CY30" i="10" s="1"/>
  <c r="CY89" i="10"/>
  <c r="CY78" i="10"/>
  <c r="CY35" i="10" s="1"/>
  <c r="CY58" i="10"/>
  <c r="CY9" i="10"/>
  <c r="CY63" i="10"/>
  <c r="CY164" i="10"/>
  <c r="CY74" i="10"/>
  <c r="CY31" i="10" s="1"/>
  <c r="CY109" i="10"/>
  <c r="CY167" i="10"/>
  <c r="CY176" i="10" s="1"/>
  <c r="CY76" i="10"/>
  <c r="CY33" i="10" s="1"/>
  <c r="CY59" i="10"/>
  <c r="CY49" i="10"/>
  <c r="CY163" i="10"/>
  <c r="CY107" i="10"/>
  <c r="CY47" i="10"/>
  <c r="CY56" i="10"/>
  <c r="CY108" i="10"/>
  <c r="CW22" i="10"/>
  <c r="CR101" i="10"/>
  <c r="CR99" i="10"/>
  <c r="CX45" i="10"/>
  <c r="CX168" i="10"/>
  <c r="DP4" i="14"/>
  <c r="CY7" i="10" l="1"/>
  <c r="CY10" i="10" s="1"/>
  <c r="CY15" i="10" s="1"/>
  <c r="DI159" i="23"/>
  <c r="DD9" i="23"/>
  <c r="DD12" i="23" s="1"/>
  <c r="CS99" i="10"/>
  <c r="H83" i="11"/>
  <c r="J83" i="11"/>
  <c r="I83" i="11" s="1"/>
  <c r="K83" i="11" s="1"/>
  <c r="G84" i="11" s="1"/>
  <c r="CS101" i="10"/>
  <c r="CU105" i="10"/>
  <c r="CU112" i="10" s="1"/>
  <c r="DE4" i="23" s="1"/>
  <c r="DE9" i="23" s="1"/>
  <c r="DE12" i="23" s="1"/>
  <c r="DE157" i="16"/>
  <c r="CU96" i="10"/>
  <c r="CV103" i="10"/>
  <c r="CV174" i="10" s="1"/>
  <c r="DF157" i="23" s="1"/>
  <c r="CT101" i="10"/>
  <c r="DJ1" i="23"/>
  <c r="CZ6" i="10"/>
  <c r="CZ12" i="10" s="1"/>
  <c r="CT99" i="10"/>
  <c r="DD157" i="16"/>
  <c r="CV81" i="10"/>
  <c r="CV84" i="10" s="1"/>
  <c r="CV95" i="10" s="1"/>
  <c r="CX20" i="10"/>
  <c r="CX15" i="10"/>
  <c r="CX14" i="10"/>
  <c r="CX13" i="10"/>
  <c r="CW16" i="10"/>
  <c r="F101" i="15"/>
  <c r="H101" i="15" s="1"/>
  <c r="DI5" i="23"/>
  <c r="DI10" i="23" s="1"/>
  <c r="DB7" i="6"/>
  <c r="DN17" i="14"/>
  <c r="DG126" i="6"/>
  <c r="DG92" i="6"/>
  <c r="DG112" i="6"/>
  <c r="DG88" i="6"/>
  <c r="DG134" i="6"/>
  <c r="DG118" i="6"/>
  <c r="DH84" i="6"/>
  <c r="DG109" i="6"/>
  <c r="DG138" i="6"/>
  <c r="DG100" i="6"/>
  <c r="DG98" i="6"/>
  <c r="DG137" i="6"/>
  <c r="DG104" i="6"/>
  <c r="DG90" i="6"/>
  <c r="DG86" i="6"/>
  <c r="DG136" i="6"/>
  <c r="DG103" i="6"/>
  <c r="DG129" i="6"/>
  <c r="DG89" i="6"/>
  <c r="DG139" i="6"/>
  <c r="DG111" i="6"/>
  <c r="DG140" i="6"/>
  <c r="DG102" i="6"/>
  <c r="DG125" i="6"/>
  <c r="DG135" i="6"/>
  <c r="DG128" i="6"/>
  <c r="DG99" i="6"/>
  <c r="DG87" i="6"/>
  <c r="DG123" i="6"/>
  <c r="DG93" i="6"/>
  <c r="DG124" i="6"/>
  <c r="DG127" i="6"/>
  <c r="DG117" i="6"/>
  <c r="DG116" i="6"/>
  <c r="DG110" i="6"/>
  <c r="DG101" i="6"/>
  <c r="DG91" i="6"/>
  <c r="AF111" i="11"/>
  <c r="AG112" i="11"/>
  <c r="AO111" i="11"/>
  <c r="DC8" i="6"/>
  <c r="S57" i="14"/>
  <c r="DA73" i="6"/>
  <c r="DA82" i="6" s="1"/>
  <c r="DL6" i="14"/>
  <c r="A103" i="15"/>
  <c r="E102" i="15"/>
  <c r="D102" i="15"/>
  <c r="DB6" i="6"/>
  <c r="DN14" i="14"/>
  <c r="DM2" i="14"/>
  <c r="DM3" i="14" s="1"/>
  <c r="DF147" i="6"/>
  <c r="CY19" i="10" s="1"/>
  <c r="DA72" i="6"/>
  <c r="S112" i="11"/>
  <c r="R111" i="11"/>
  <c r="AA111" i="11"/>
  <c r="E113" i="11"/>
  <c r="D112" i="11"/>
  <c r="DF146" i="6"/>
  <c r="CY18" i="10" s="1"/>
  <c r="CY100" i="10" s="1"/>
  <c r="DF5" i="6"/>
  <c r="DR12" i="14"/>
  <c r="BU76" i="16"/>
  <c r="BT68" i="16"/>
  <c r="CU101" i="10"/>
  <c r="CY45" i="10"/>
  <c r="DI159" i="16"/>
  <c r="DI5" i="16"/>
  <c r="DI10" i="16" s="1"/>
  <c r="CY23" i="10"/>
  <c r="CY22" i="10" s="1"/>
  <c r="CY39" i="10" s="1"/>
  <c r="CY65" i="10"/>
  <c r="CU99" i="10"/>
  <c r="CZ166" i="10"/>
  <c r="DA3" i="10"/>
  <c r="DJ1" i="16"/>
  <c r="CZ164" i="10"/>
  <c r="CZ53" i="10"/>
  <c r="CZ163" i="10"/>
  <c r="CZ80" i="10"/>
  <c r="CZ37" i="10" s="1"/>
  <c r="CZ38" i="10"/>
  <c r="CZ73" i="10"/>
  <c r="CZ30" i="10" s="1"/>
  <c r="CZ54" i="10"/>
  <c r="CZ159" i="10"/>
  <c r="CZ58" i="10"/>
  <c r="CZ70" i="10"/>
  <c r="CZ27" i="10" s="1"/>
  <c r="CZ67" i="10"/>
  <c r="CZ24" i="10" s="1"/>
  <c r="CZ59" i="10"/>
  <c r="CZ83" i="10"/>
  <c r="CZ78" i="10"/>
  <c r="CZ35" i="10" s="1"/>
  <c r="CZ74" i="10"/>
  <c r="CZ31" i="10" s="1"/>
  <c r="CZ75" i="10"/>
  <c r="CZ32" i="10" s="1"/>
  <c r="CZ107" i="10"/>
  <c r="CZ71" i="10"/>
  <c r="CZ28" i="10" s="1"/>
  <c r="CZ46" i="10"/>
  <c r="CZ76" i="10"/>
  <c r="CZ33" i="10" s="1"/>
  <c r="CZ55" i="10"/>
  <c r="CZ158" i="10"/>
  <c r="CZ104" i="10"/>
  <c r="CZ60" i="10"/>
  <c r="CZ49" i="10"/>
  <c r="CZ167" i="10"/>
  <c r="CZ176" i="10" s="1"/>
  <c r="CZ47" i="10"/>
  <c r="CZ165" i="10"/>
  <c r="CZ8" i="10"/>
  <c r="CZ86" i="10"/>
  <c r="CZ62" i="10"/>
  <c r="CZ66" i="10"/>
  <c r="CZ82" i="10"/>
  <c r="CZ56" i="10"/>
  <c r="CZ9" i="10"/>
  <c r="CZ90" i="10"/>
  <c r="CZ109" i="10"/>
  <c r="CZ79" i="10"/>
  <c r="CZ36" i="10" s="1"/>
  <c r="CZ63" i="10"/>
  <c r="CZ72" i="10"/>
  <c r="CZ29" i="10" s="1"/>
  <c r="CZ51" i="10"/>
  <c r="CZ160" i="10"/>
  <c r="CZ52" i="10"/>
  <c r="CZ93" i="10"/>
  <c r="CZ108" i="10"/>
  <c r="CZ68" i="10"/>
  <c r="CZ25" i="10" s="1"/>
  <c r="CZ77" i="10"/>
  <c r="CZ34" i="10" s="1"/>
  <c r="CZ89" i="10"/>
  <c r="CZ50" i="10"/>
  <c r="CZ69" i="10"/>
  <c r="CZ26" i="10" s="1"/>
  <c r="CZ64" i="10"/>
  <c r="CZ61" i="10"/>
  <c r="CZ44" i="10"/>
  <c r="CZ57" i="10"/>
  <c r="CZ88" i="10"/>
  <c r="CZ48" i="10"/>
  <c r="CY110" i="10"/>
  <c r="CW39" i="10"/>
  <c r="CY168" i="10"/>
  <c r="DQ4" i="14"/>
  <c r="DJ159" i="23" l="1"/>
  <c r="J84" i="11"/>
  <c r="H84" i="11"/>
  <c r="CV105" i="10"/>
  <c r="CV112" i="10" s="1"/>
  <c r="CY13" i="10"/>
  <c r="CY14" i="10"/>
  <c r="DK1" i="23"/>
  <c r="DA6" i="10"/>
  <c r="DA12" i="10" s="1"/>
  <c r="DJ5" i="23"/>
  <c r="DJ10" i="23" s="1"/>
  <c r="F102" i="15"/>
  <c r="H102" i="15" s="1"/>
  <c r="CX16" i="10"/>
  <c r="CX41" i="10" s="1"/>
  <c r="CX103" i="10" s="1"/>
  <c r="DB72" i="6"/>
  <c r="CY20" i="10"/>
  <c r="DG5" i="6"/>
  <c r="DS12" i="14"/>
  <c r="R112" i="11"/>
  <c r="S113" i="11"/>
  <c r="AA112" i="11"/>
  <c r="AF112" i="11"/>
  <c r="AG113" i="11"/>
  <c r="AO112" i="11"/>
  <c r="D113" i="11"/>
  <c r="E114" i="11"/>
  <c r="A104" i="15"/>
  <c r="D103" i="15"/>
  <c r="E103" i="15"/>
  <c r="DG147" i="6"/>
  <c r="CZ19" i="10" s="1"/>
  <c r="DG146" i="6"/>
  <c r="CZ18" i="10" s="1"/>
  <c r="DO57" i="14"/>
  <c r="DC7" i="6"/>
  <c r="S17" i="14"/>
  <c r="DB73" i="6"/>
  <c r="DB82" i="6" s="1"/>
  <c r="DM6" i="14"/>
  <c r="DC6" i="6"/>
  <c r="S14" i="14"/>
  <c r="DN2" i="14"/>
  <c r="DN3" i="14" s="1"/>
  <c r="DH98" i="6"/>
  <c r="DH140" i="6"/>
  <c r="DH101" i="6"/>
  <c r="DH125" i="6"/>
  <c r="DH100" i="6"/>
  <c r="DH92" i="6"/>
  <c r="DH124" i="6"/>
  <c r="DH134" i="6"/>
  <c r="DH126" i="6"/>
  <c r="DH93" i="6"/>
  <c r="DH123" i="6"/>
  <c r="DH129" i="6"/>
  <c r="DH91" i="6"/>
  <c r="DH109" i="6"/>
  <c r="DH128" i="6"/>
  <c r="DH99" i="6"/>
  <c r="DH90" i="6"/>
  <c r="DH127" i="6"/>
  <c r="DH88" i="6"/>
  <c r="DH138" i="6"/>
  <c r="DH89" i="6"/>
  <c r="DH137" i="6"/>
  <c r="DH118" i="6"/>
  <c r="DH103" i="6"/>
  <c r="DH110" i="6"/>
  <c r="DH87" i="6"/>
  <c r="DH116" i="6"/>
  <c r="DH102" i="6"/>
  <c r="DH86" i="6"/>
  <c r="DH136" i="6"/>
  <c r="DH139" i="6"/>
  <c r="DH135" i="6"/>
  <c r="DI84" i="6"/>
  <c r="DH112" i="6"/>
  <c r="DH117" i="6"/>
  <c r="DH111" i="6"/>
  <c r="DH104" i="6"/>
  <c r="BV76" i="16"/>
  <c r="BU68" i="16"/>
  <c r="CZ168" i="10"/>
  <c r="DJ5" i="16"/>
  <c r="DJ10" i="16" s="1"/>
  <c r="DJ159" i="16"/>
  <c r="CV98" i="10"/>
  <c r="CV96" i="10"/>
  <c r="DF157" i="16"/>
  <c r="CZ7" i="10"/>
  <c r="CZ10" i="10" s="1"/>
  <c r="CZ45" i="10"/>
  <c r="CZ23" i="10"/>
  <c r="CZ22" i="10" s="1"/>
  <c r="CZ65" i="10"/>
  <c r="CW41" i="10"/>
  <c r="CZ110" i="10"/>
  <c r="DK1" i="16"/>
  <c r="DA166" i="10"/>
  <c r="DB3" i="10"/>
  <c r="DA38" i="10"/>
  <c r="DA63" i="10"/>
  <c r="DA58" i="10"/>
  <c r="DA76" i="10"/>
  <c r="DA33" i="10" s="1"/>
  <c r="DA72" i="10"/>
  <c r="DA29" i="10" s="1"/>
  <c r="DA158" i="10"/>
  <c r="DA107" i="10"/>
  <c r="DA56" i="10"/>
  <c r="DA108" i="10"/>
  <c r="DA79" i="10"/>
  <c r="DA36" i="10" s="1"/>
  <c r="DA8" i="10"/>
  <c r="DA160" i="10"/>
  <c r="DA50" i="10"/>
  <c r="DA59" i="10"/>
  <c r="DA82" i="10"/>
  <c r="DA70" i="10"/>
  <c r="DA27" i="10" s="1"/>
  <c r="DA93" i="10"/>
  <c r="DA44" i="10"/>
  <c r="DA77" i="10"/>
  <c r="DA34" i="10" s="1"/>
  <c r="DA90" i="10"/>
  <c r="DA61" i="10"/>
  <c r="DA165" i="10"/>
  <c r="DA53" i="10"/>
  <c r="DA67" i="10"/>
  <c r="DA24" i="10" s="1"/>
  <c r="DA60" i="10"/>
  <c r="DA78" i="10"/>
  <c r="DA35" i="10" s="1"/>
  <c r="DA73" i="10"/>
  <c r="DA30" i="10" s="1"/>
  <c r="DA55" i="10"/>
  <c r="DA49" i="10"/>
  <c r="DA52" i="10"/>
  <c r="DA74" i="10"/>
  <c r="DA31" i="10" s="1"/>
  <c r="DA159" i="10"/>
  <c r="DA163" i="10"/>
  <c r="DA46" i="10"/>
  <c r="DA54" i="10"/>
  <c r="DA69" i="10"/>
  <c r="DA26" i="10" s="1"/>
  <c r="DA89" i="10"/>
  <c r="DA9" i="10"/>
  <c r="DA88" i="10"/>
  <c r="DA64" i="10"/>
  <c r="DA80" i="10"/>
  <c r="DA37" i="10" s="1"/>
  <c r="DA51" i="10"/>
  <c r="DA109" i="10"/>
  <c r="DA57" i="10"/>
  <c r="DA66" i="10"/>
  <c r="DA48" i="10"/>
  <c r="DA68" i="10"/>
  <c r="DA25" i="10" s="1"/>
  <c r="DA104" i="10"/>
  <c r="DA47" i="10"/>
  <c r="DA71" i="10"/>
  <c r="DA28" i="10" s="1"/>
  <c r="DA75" i="10"/>
  <c r="DA32" i="10" s="1"/>
  <c r="DA62" i="10"/>
  <c r="DA164" i="10"/>
  <c r="DA167" i="10"/>
  <c r="DA176" i="10" s="1"/>
  <c r="DA86" i="10"/>
  <c r="DA83" i="10"/>
  <c r="DR4" i="14"/>
  <c r="DK159" i="23" l="1"/>
  <c r="I84" i="11"/>
  <c r="K84" i="11" s="1"/>
  <c r="G85" i="11" s="1"/>
  <c r="DF4" i="23"/>
  <c r="DF9" i="23" s="1"/>
  <c r="DF12" i="23" s="1"/>
  <c r="CY16" i="10"/>
  <c r="CY41" i="10" s="1"/>
  <c r="CY87" i="10" s="1"/>
  <c r="CY91" i="10" s="1"/>
  <c r="DA7" i="10"/>
  <c r="DA10" i="10" s="1"/>
  <c r="DA14" i="10" s="1"/>
  <c r="DL1" i="23"/>
  <c r="DB6" i="10"/>
  <c r="DB12" i="10" s="1"/>
  <c r="DK5" i="23"/>
  <c r="DK10" i="23" s="1"/>
  <c r="DC72" i="6"/>
  <c r="CX81" i="10"/>
  <c r="CX84" i="10" s="1"/>
  <c r="CX87" i="10"/>
  <c r="CX91" i="10" s="1"/>
  <c r="F103" i="15"/>
  <c r="H103" i="15" s="1"/>
  <c r="CZ20" i="10"/>
  <c r="CZ13" i="10"/>
  <c r="CZ15" i="10"/>
  <c r="CZ14" i="10"/>
  <c r="A105" i="15"/>
  <c r="E104" i="15"/>
  <c r="D104" i="15"/>
  <c r="DH146" i="6"/>
  <c r="DA18" i="10" s="1"/>
  <c r="DC73" i="6"/>
  <c r="DC82" i="6" s="1"/>
  <c r="DN6" i="14"/>
  <c r="E115" i="11"/>
  <c r="D114" i="11"/>
  <c r="AF113" i="11"/>
  <c r="AG114" i="11"/>
  <c r="AO113" i="11"/>
  <c r="DO17" i="14"/>
  <c r="DP17" i="14" s="1"/>
  <c r="CZ100" i="10"/>
  <c r="R113" i="11"/>
  <c r="S114" i="11"/>
  <c r="AA113" i="11"/>
  <c r="DI123" i="6"/>
  <c r="DI138" i="6"/>
  <c r="DI117" i="6"/>
  <c r="DJ84" i="6"/>
  <c r="DI112" i="6"/>
  <c r="DI89" i="6"/>
  <c r="DI101" i="6"/>
  <c r="DI87" i="6"/>
  <c r="DI139" i="6"/>
  <c r="DI110" i="6"/>
  <c r="DI135" i="6"/>
  <c r="DI118" i="6"/>
  <c r="DI136" i="6"/>
  <c r="DI124" i="6"/>
  <c r="DI86" i="6"/>
  <c r="DI137" i="6"/>
  <c r="DI93" i="6"/>
  <c r="DI100" i="6"/>
  <c r="DI103" i="6"/>
  <c r="DI92" i="6"/>
  <c r="DI126" i="6"/>
  <c r="DI134" i="6"/>
  <c r="DI102" i="6"/>
  <c r="DI90" i="6"/>
  <c r="DI98" i="6"/>
  <c r="DI91" i="6"/>
  <c r="DI99" i="6"/>
  <c r="DI111" i="6"/>
  <c r="DI88" i="6"/>
  <c r="DI116" i="6"/>
  <c r="DI140" i="6"/>
  <c r="DI109" i="6"/>
  <c r="DI127" i="6"/>
  <c r="DI128" i="6"/>
  <c r="DI129" i="6"/>
  <c r="DI104" i="6"/>
  <c r="DI125" i="6"/>
  <c r="DH5" i="6"/>
  <c r="DT12" i="14"/>
  <c r="DH147" i="6"/>
  <c r="DA19" i="10" s="1"/>
  <c r="DO14" i="14"/>
  <c r="DP57" i="14"/>
  <c r="DD8" i="6"/>
  <c r="BW76" i="16"/>
  <c r="BV68" i="16"/>
  <c r="DK5" i="16"/>
  <c r="DK10" i="16" s="1"/>
  <c r="DA45" i="10"/>
  <c r="CW103" i="10"/>
  <c r="CW87" i="10"/>
  <c r="CW81" i="10"/>
  <c r="DA168" i="10"/>
  <c r="DA110" i="10"/>
  <c r="DA23" i="10"/>
  <c r="DA22" i="10" s="1"/>
  <c r="DA39" i="10" s="1"/>
  <c r="DA65" i="10"/>
  <c r="CX105" i="10"/>
  <c r="CX112" i="10" s="1"/>
  <c r="CX174" i="10"/>
  <c r="DH157" i="23" s="1"/>
  <c r="CZ39" i="10"/>
  <c r="CV101" i="10"/>
  <c r="AB58" i="2"/>
  <c r="CV99" i="10"/>
  <c r="DB166" i="10"/>
  <c r="DL1" i="16"/>
  <c r="DC3" i="10"/>
  <c r="DB75" i="10"/>
  <c r="DB32" i="10" s="1"/>
  <c r="DB86" i="10"/>
  <c r="DB56" i="10"/>
  <c r="DB44" i="10"/>
  <c r="DB89" i="10"/>
  <c r="DB76" i="10"/>
  <c r="DB33" i="10" s="1"/>
  <c r="DB71" i="10"/>
  <c r="DB28" i="10" s="1"/>
  <c r="DB164" i="10"/>
  <c r="DB78" i="10"/>
  <c r="DB35" i="10" s="1"/>
  <c r="DB54" i="10"/>
  <c r="DB9" i="10"/>
  <c r="DB52" i="10"/>
  <c r="DB46" i="10"/>
  <c r="DB64" i="10"/>
  <c r="DB49" i="10"/>
  <c r="DB77" i="10"/>
  <c r="DB34" i="10" s="1"/>
  <c r="DB160" i="10"/>
  <c r="DB109" i="10"/>
  <c r="DB90" i="10"/>
  <c r="DB38" i="10"/>
  <c r="DB60" i="10"/>
  <c r="DB48" i="10"/>
  <c r="DB70" i="10"/>
  <c r="DB27" i="10" s="1"/>
  <c r="DB82" i="10"/>
  <c r="DB88" i="10"/>
  <c r="DB73" i="10"/>
  <c r="DB30" i="10" s="1"/>
  <c r="DB62" i="10"/>
  <c r="DB69" i="10"/>
  <c r="DB26" i="10" s="1"/>
  <c r="DB61" i="10"/>
  <c r="DB57" i="10"/>
  <c r="DB63" i="10"/>
  <c r="DB159" i="10"/>
  <c r="DB53" i="10"/>
  <c r="DB58" i="10"/>
  <c r="DB167" i="10"/>
  <c r="DB176" i="10" s="1"/>
  <c r="DB66" i="10"/>
  <c r="DB104" i="10"/>
  <c r="DB67" i="10"/>
  <c r="DB24" i="10" s="1"/>
  <c r="DB163" i="10"/>
  <c r="DB158" i="10"/>
  <c r="DB68" i="10"/>
  <c r="DB25" i="10" s="1"/>
  <c r="DB165" i="10"/>
  <c r="DB74" i="10"/>
  <c r="DB31" i="10" s="1"/>
  <c r="DB55" i="10"/>
  <c r="DB50" i="10"/>
  <c r="DB108" i="10"/>
  <c r="DB47" i="10"/>
  <c r="DB83" i="10"/>
  <c r="DB51" i="10"/>
  <c r="DB72" i="10"/>
  <c r="DB29" i="10" s="1"/>
  <c r="DB80" i="10"/>
  <c r="DB37" i="10" s="1"/>
  <c r="DB8" i="10"/>
  <c r="DB107" i="10"/>
  <c r="DB79" i="10"/>
  <c r="DB36" i="10" s="1"/>
  <c r="DB93" i="10"/>
  <c r="DB59" i="10"/>
  <c r="DK159" i="16"/>
  <c r="DS4" i="14"/>
  <c r="DL159" i="23" l="1"/>
  <c r="H85" i="11"/>
  <c r="J85" i="11"/>
  <c r="I85" i="11" s="1"/>
  <c r="K85" i="11" s="1"/>
  <c r="G86" i="11" s="1"/>
  <c r="CY103" i="10"/>
  <c r="CY174" i="10" s="1"/>
  <c r="DI157" i="23" s="1"/>
  <c r="CY81" i="10"/>
  <c r="CY84" i="10" s="1"/>
  <c r="CY95" i="10" s="1"/>
  <c r="CY96" i="10" s="1"/>
  <c r="DM1" i="23"/>
  <c r="DC6" i="10"/>
  <c r="DA13" i="10"/>
  <c r="DA15" i="10"/>
  <c r="CX95" i="10"/>
  <c r="CX98" i="10" s="1"/>
  <c r="DH4" i="23" s="1"/>
  <c r="DH9" i="23" s="1"/>
  <c r="DH12" i="23" s="1"/>
  <c r="DA20" i="10"/>
  <c r="M86" i="11"/>
  <c r="J86" i="11"/>
  <c r="H86" i="11"/>
  <c r="DA100" i="10"/>
  <c r="CZ16" i="10"/>
  <c r="CZ41" i="10" s="1"/>
  <c r="CZ103" i="10" s="1"/>
  <c r="F104" i="15"/>
  <c r="H104" i="15" s="1"/>
  <c r="DE7" i="6"/>
  <c r="DQ17" i="14"/>
  <c r="DF7" i="6" s="1"/>
  <c r="DL5" i="23"/>
  <c r="DL10" i="23" s="1"/>
  <c r="E116" i="11"/>
  <c r="D115" i="11"/>
  <c r="DP14" i="14"/>
  <c r="DD6" i="6"/>
  <c r="DO2" i="14"/>
  <c r="DO3" i="14" s="1"/>
  <c r="DI146" i="6"/>
  <c r="DB18" i="10" s="1"/>
  <c r="D105" i="15"/>
  <c r="E105" i="15"/>
  <c r="A106" i="15"/>
  <c r="DI147" i="6"/>
  <c r="DB19" i="10" s="1"/>
  <c r="DE8" i="6"/>
  <c r="DQ57" i="14"/>
  <c r="DI5" i="6"/>
  <c r="DU12" i="14"/>
  <c r="R114" i="11"/>
  <c r="S115" i="11"/>
  <c r="AA114" i="11"/>
  <c r="DD7" i="6"/>
  <c r="DJ139" i="6"/>
  <c r="DJ111" i="6"/>
  <c r="DJ112" i="6"/>
  <c r="DJ90" i="6"/>
  <c r="DJ86" i="6"/>
  <c r="DJ138" i="6"/>
  <c r="DJ100" i="6"/>
  <c r="DJ137" i="6"/>
  <c r="DJ104" i="6"/>
  <c r="DJ116" i="6"/>
  <c r="DJ110" i="6"/>
  <c r="DJ134" i="6"/>
  <c r="DJ102" i="6"/>
  <c r="DJ125" i="6"/>
  <c r="DJ87" i="6"/>
  <c r="DJ118" i="6"/>
  <c r="DK84" i="6"/>
  <c r="DJ103" i="6"/>
  <c r="DJ128" i="6"/>
  <c r="DJ99" i="6"/>
  <c r="DJ91" i="6"/>
  <c r="DJ101" i="6"/>
  <c r="DJ98" i="6"/>
  <c r="DJ93" i="6"/>
  <c r="DJ92" i="6"/>
  <c r="DJ126" i="6"/>
  <c r="DJ88" i="6"/>
  <c r="DJ89" i="6"/>
  <c r="DJ129" i="6"/>
  <c r="DJ140" i="6"/>
  <c r="DJ136" i="6"/>
  <c r="DJ135" i="6"/>
  <c r="DJ124" i="6"/>
  <c r="DJ117" i="6"/>
  <c r="DJ127" i="6"/>
  <c r="DJ123" i="6"/>
  <c r="DJ109" i="6"/>
  <c r="AF114" i="11"/>
  <c r="AG115" i="11"/>
  <c r="AO114" i="11"/>
  <c r="BX76" i="16"/>
  <c r="BW68" i="16"/>
  <c r="DL5" i="16"/>
  <c r="DL10" i="16" s="1"/>
  <c r="DB45" i="10"/>
  <c r="DB7" i="10"/>
  <c r="DB10" i="10" s="1"/>
  <c r="AB60" i="2"/>
  <c r="AB59" i="2"/>
  <c r="DB168" i="10"/>
  <c r="DB23" i="10"/>
  <c r="DB22" i="10" s="1"/>
  <c r="DB65" i="10"/>
  <c r="CW84" i="10"/>
  <c r="DB110" i="10"/>
  <c r="CW91" i="10"/>
  <c r="DC166" i="10"/>
  <c r="DD3" i="10"/>
  <c r="DM1" i="16"/>
  <c r="DC8" i="10"/>
  <c r="DC61" i="10"/>
  <c r="DC47" i="10"/>
  <c r="DC9" i="10"/>
  <c r="DC51" i="10"/>
  <c r="DC38" i="10"/>
  <c r="DC159" i="10"/>
  <c r="DC76" i="10"/>
  <c r="DC33" i="10" s="1"/>
  <c r="DC73" i="10"/>
  <c r="DC30" i="10" s="1"/>
  <c r="DC167" i="10"/>
  <c r="DC176" i="10" s="1"/>
  <c r="DC55" i="10"/>
  <c r="DC80" i="10"/>
  <c r="DC37" i="10" s="1"/>
  <c r="DC75" i="10"/>
  <c r="DC32" i="10" s="1"/>
  <c r="DC58" i="10"/>
  <c r="DC59" i="10"/>
  <c r="DC12" i="10"/>
  <c r="DC89" i="10"/>
  <c r="DC62" i="10"/>
  <c r="DC78" i="10"/>
  <c r="DC35" i="10" s="1"/>
  <c r="DC52" i="10"/>
  <c r="DC69" i="10"/>
  <c r="DC26" i="10" s="1"/>
  <c r="DC108" i="10"/>
  <c r="DC49" i="10"/>
  <c r="DC48" i="10"/>
  <c r="DC88" i="10"/>
  <c r="DC66" i="10"/>
  <c r="DC160" i="10"/>
  <c r="DC93" i="10"/>
  <c r="DC71" i="10"/>
  <c r="DC28" i="10" s="1"/>
  <c r="DC163" i="10"/>
  <c r="DC53" i="10"/>
  <c r="DC77" i="10"/>
  <c r="DC34" i="10" s="1"/>
  <c r="DC74" i="10"/>
  <c r="DC31" i="10" s="1"/>
  <c r="DC86" i="10"/>
  <c r="DC60" i="10"/>
  <c r="DC109" i="10"/>
  <c r="DC104" i="10"/>
  <c r="DC70" i="10"/>
  <c r="DC27" i="10" s="1"/>
  <c r="DC158" i="10"/>
  <c r="DC83" i="10"/>
  <c r="DC50" i="10"/>
  <c r="DC44" i="10"/>
  <c r="DC79" i="10"/>
  <c r="DC36" i="10" s="1"/>
  <c r="DC68" i="10"/>
  <c r="DC25" i="10" s="1"/>
  <c r="DC164" i="10"/>
  <c r="DC57" i="10"/>
  <c r="DC56" i="10"/>
  <c r="DC165" i="10"/>
  <c r="DC107" i="10"/>
  <c r="DC63" i="10"/>
  <c r="DC82" i="10"/>
  <c r="DC72" i="10"/>
  <c r="DC29" i="10" s="1"/>
  <c r="DC54" i="10"/>
  <c r="DC90" i="10"/>
  <c r="DC64" i="10"/>
  <c r="DC67" i="10"/>
  <c r="DC24" i="10" s="1"/>
  <c r="DC46" i="10"/>
  <c r="DL159" i="16"/>
  <c r="DH157" i="16"/>
  <c r="CW105" i="10"/>
  <c r="CW174" i="10"/>
  <c r="DG157" i="23" s="1"/>
  <c r="DT4" i="14"/>
  <c r="DC7" i="10" l="1"/>
  <c r="DC10" i="10" s="1"/>
  <c r="DC15" i="10" s="1"/>
  <c r="DM159" i="23"/>
  <c r="CY105" i="10"/>
  <c r="CY112" i="10" s="1"/>
  <c r="DI157" i="16"/>
  <c r="CY98" i="10"/>
  <c r="CY101" i="10" s="1"/>
  <c r="AA115" i="11"/>
  <c r="DN1" i="23"/>
  <c r="DD6" i="10"/>
  <c r="DD12" i="10" s="1"/>
  <c r="DA16" i="10"/>
  <c r="DA41" i="10" s="1"/>
  <c r="CX96" i="10"/>
  <c r="I86" i="11"/>
  <c r="K86" i="11" s="1"/>
  <c r="G87" i="11" s="1"/>
  <c r="H87" i="11" s="1"/>
  <c r="DB20" i="10"/>
  <c r="CZ87" i="10"/>
  <c r="CZ91" i="10" s="1"/>
  <c r="CZ81" i="10"/>
  <c r="CZ84" i="10" s="1"/>
  <c r="DB13" i="10"/>
  <c r="DB15" i="10"/>
  <c r="DB14" i="10"/>
  <c r="F105" i="15"/>
  <c r="H105" i="15" s="1"/>
  <c r="DJ147" i="6"/>
  <c r="DC19" i="10" s="1"/>
  <c r="DR17" i="14"/>
  <c r="DG7" i="6" s="1"/>
  <c r="DM5" i="23"/>
  <c r="DM10" i="23" s="1"/>
  <c r="DJ5" i="6"/>
  <c r="DV12" i="14"/>
  <c r="DQ14" i="14"/>
  <c r="DE6" i="6"/>
  <c r="DE72" i="6" s="1"/>
  <c r="DP2" i="14"/>
  <c r="DP3" i="14" s="1"/>
  <c r="AF115" i="11"/>
  <c r="AG116" i="11"/>
  <c r="AO115" i="11"/>
  <c r="DD72" i="6"/>
  <c r="DJ146" i="6"/>
  <c r="DC18" i="10" s="1"/>
  <c r="DC100" i="10" s="1"/>
  <c r="DD73" i="6"/>
  <c r="DD82" i="6" s="1"/>
  <c r="DO6" i="14"/>
  <c r="S116" i="11"/>
  <c r="R115" i="11"/>
  <c r="DF8" i="6"/>
  <c r="DR57" i="14"/>
  <c r="D116" i="11"/>
  <c r="E117" i="11"/>
  <c r="DB100" i="10"/>
  <c r="DK124" i="6"/>
  <c r="DK102" i="6"/>
  <c r="DK118" i="6"/>
  <c r="DK89" i="6"/>
  <c r="DK117" i="6"/>
  <c r="DK87" i="6"/>
  <c r="DK139" i="6"/>
  <c r="DK111" i="6"/>
  <c r="DK138" i="6"/>
  <c r="DK100" i="6"/>
  <c r="DK137" i="6"/>
  <c r="DK103" i="6"/>
  <c r="DK127" i="6"/>
  <c r="DK104" i="6"/>
  <c r="DK109" i="6"/>
  <c r="DK110" i="6"/>
  <c r="DK126" i="6"/>
  <c r="DK101" i="6"/>
  <c r="DK140" i="6"/>
  <c r="DL84" i="6"/>
  <c r="DK135" i="6"/>
  <c r="DK86" i="6"/>
  <c r="DK91" i="6"/>
  <c r="DK88" i="6"/>
  <c r="DK90" i="6"/>
  <c r="DK136" i="6"/>
  <c r="DK92" i="6"/>
  <c r="DK99" i="6"/>
  <c r="DK125" i="6"/>
  <c r="DK93" i="6"/>
  <c r="DK134" i="6"/>
  <c r="DK123" i="6"/>
  <c r="DK129" i="6"/>
  <c r="DK98" i="6"/>
  <c r="DK128" i="6"/>
  <c r="DK112" i="6"/>
  <c r="DK116" i="6"/>
  <c r="E106" i="15"/>
  <c r="A107" i="15"/>
  <c r="D106" i="15"/>
  <c r="BY76" i="16"/>
  <c r="BX68" i="16"/>
  <c r="DC168" i="10"/>
  <c r="DD166" i="10"/>
  <c r="DE3" i="10"/>
  <c r="DN1" i="16"/>
  <c r="DD89" i="10"/>
  <c r="DD107" i="10"/>
  <c r="DD163" i="10"/>
  <c r="DD49" i="10"/>
  <c r="DD93" i="10"/>
  <c r="DD159" i="10"/>
  <c r="DD164" i="10"/>
  <c r="DD77" i="10"/>
  <c r="DD34" i="10" s="1"/>
  <c r="DD88" i="10"/>
  <c r="DD48" i="10"/>
  <c r="DD53" i="10"/>
  <c r="DD8" i="10"/>
  <c r="DD108" i="10"/>
  <c r="DD55" i="10"/>
  <c r="DD54" i="10"/>
  <c r="DD61" i="10"/>
  <c r="DD52" i="10"/>
  <c r="DD80" i="10"/>
  <c r="DD37" i="10" s="1"/>
  <c r="DD9" i="10"/>
  <c r="DD69" i="10"/>
  <c r="DD26" i="10" s="1"/>
  <c r="DD86" i="10"/>
  <c r="DD71" i="10"/>
  <c r="DD28" i="10" s="1"/>
  <c r="DD50" i="10"/>
  <c r="DD47" i="10"/>
  <c r="DD160" i="10"/>
  <c r="DD62" i="10"/>
  <c r="DD158" i="10"/>
  <c r="DD104" i="10"/>
  <c r="DD75" i="10"/>
  <c r="DD32" i="10" s="1"/>
  <c r="DD83" i="10"/>
  <c r="DD74" i="10"/>
  <c r="DD31" i="10" s="1"/>
  <c r="DD76" i="10"/>
  <c r="DD33" i="10" s="1"/>
  <c r="DD68" i="10"/>
  <c r="DD25" i="10" s="1"/>
  <c r="DD44" i="10"/>
  <c r="DD64" i="10"/>
  <c r="DD90" i="10"/>
  <c r="DD56" i="10"/>
  <c r="DD51" i="10"/>
  <c r="DD59" i="10"/>
  <c r="DD73" i="10"/>
  <c r="DD30" i="10" s="1"/>
  <c r="DD109" i="10"/>
  <c r="DD79" i="10"/>
  <c r="DD36" i="10" s="1"/>
  <c r="DD63" i="10"/>
  <c r="DD67" i="10"/>
  <c r="DD24" i="10" s="1"/>
  <c r="DD66" i="10"/>
  <c r="DD58" i="10"/>
  <c r="DD82" i="10"/>
  <c r="DD60" i="10"/>
  <c r="DD72" i="10"/>
  <c r="DD29" i="10" s="1"/>
  <c r="DD70" i="10"/>
  <c r="DD27" i="10" s="1"/>
  <c r="DD78" i="10"/>
  <c r="DD35" i="10" s="1"/>
  <c r="DD165" i="10"/>
  <c r="DD167" i="10"/>
  <c r="DD176" i="10" s="1"/>
  <c r="DD38" i="10"/>
  <c r="DD46" i="10"/>
  <c r="DD57" i="10"/>
  <c r="CX101" i="10"/>
  <c r="DB39" i="10"/>
  <c r="DM5" i="16"/>
  <c r="DM10" i="16" s="1"/>
  <c r="DC110" i="10"/>
  <c r="DC23" i="10"/>
  <c r="DC22" i="10" s="1"/>
  <c r="DC39" i="10" s="1"/>
  <c r="DC65" i="10"/>
  <c r="DG157" i="16"/>
  <c r="DM159" i="16"/>
  <c r="CW95" i="10"/>
  <c r="CW112" i="10"/>
  <c r="DC45" i="10"/>
  <c r="CZ174" i="10"/>
  <c r="DJ157" i="23" s="1"/>
  <c r="CZ105" i="10"/>
  <c r="CZ112" i="10" s="1"/>
  <c r="DU4" i="14"/>
  <c r="DD7" i="10" l="1"/>
  <c r="DD10" i="10" s="1"/>
  <c r="DD14" i="10" s="1"/>
  <c r="DN159" i="23"/>
  <c r="DC13" i="10"/>
  <c r="DC14" i="10"/>
  <c r="DI4" i="23"/>
  <c r="DI9" i="23" s="1"/>
  <c r="DI12" i="23" s="1"/>
  <c r="M87" i="11"/>
  <c r="DA103" i="10"/>
  <c r="DA105" i="10" s="1"/>
  <c r="DA112" i="10" s="1"/>
  <c r="DA81" i="10"/>
  <c r="DA84" i="10" s="1"/>
  <c r="DA87" i="10"/>
  <c r="DA91" i="10" s="1"/>
  <c r="DO1" i="23"/>
  <c r="DE6" i="10"/>
  <c r="DE12" i="10" s="1"/>
  <c r="J87" i="11"/>
  <c r="I87" i="11" s="1"/>
  <c r="K87" i="11" s="1"/>
  <c r="G88" i="11" s="1"/>
  <c r="J88" i="11" s="1"/>
  <c r="CZ95" i="10"/>
  <c r="CZ96" i="10" s="1"/>
  <c r="DC20" i="10"/>
  <c r="M88" i="11"/>
  <c r="M89" i="11" s="1"/>
  <c r="H88" i="11"/>
  <c r="DS17" i="14"/>
  <c r="DH7" i="6" s="1"/>
  <c r="DB16" i="10"/>
  <c r="DB41" i="10" s="1"/>
  <c r="DN5" i="23"/>
  <c r="DN10" i="23" s="1"/>
  <c r="F106" i="15"/>
  <c r="H106" i="15" s="1"/>
  <c r="AF116" i="11"/>
  <c r="AG117" i="11"/>
  <c r="AO116" i="11"/>
  <c r="A108" i="15"/>
  <c r="D107" i="15"/>
  <c r="E107" i="15"/>
  <c r="D117" i="11"/>
  <c r="E118" i="11"/>
  <c r="DF6" i="6"/>
  <c r="DF72" i="6" s="1"/>
  <c r="DQ2" i="14"/>
  <c r="DQ3" i="14" s="1"/>
  <c r="DR14" i="14"/>
  <c r="DK5" i="6"/>
  <c r="DW12" i="14"/>
  <c r="DL118" i="6"/>
  <c r="DL89" i="6"/>
  <c r="DL123" i="6"/>
  <c r="DL128" i="6"/>
  <c r="DL104" i="6"/>
  <c r="DL135" i="6"/>
  <c r="DL111" i="6"/>
  <c r="DL116" i="6"/>
  <c r="DL103" i="6"/>
  <c r="DL140" i="6"/>
  <c r="DL99" i="6"/>
  <c r="DL125" i="6"/>
  <c r="DL93" i="6"/>
  <c r="DL110" i="6"/>
  <c r="DL88" i="6"/>
  <c r="DL134" i="6"/>
  <c r="DL112" i="6"/>
  <c r="DL136" i="6"/>
  <c r="DL139" i="6"/>
  <c r="DL137" i="6"/>
  <c r="DL127" i="6"/>
  <c r="DL87" i="6"/>
  <c r="DL138" i="6"/>
  <c r="DM84" i="6"/>
  <c r="DL92" i="6"/>
  <c r="DL117" i="6"/>
  <c r="DL109" i="6"/>
  <c r="DL91" i="6"/>
  <c r="DL98" i="6"/>
  <c r="DL129" i="6"/>
  <c r="DL126" i="6"/>
  <c r="DL90" i="6"/>
  <c r="DL124" i="6"/>
  <c r="DL101" i="6"/>
  <c r="DL100" i="6"/>
  <c r="DL102" i="6"/>
  <c r="DL86" i="6"/>
  <c r="DE73" i="6"/>
  <c r="DE82" i="6" s="1"/>
  <c r="DP6" i="14"/>
  <c r="DK146" i="6"/>
  <c r="DD18" i="10" s="1"/>
  <c r="DD100" i="10" s="1"/>
  <c r="DG8" i="6"/>
  <c r="DS57" i="14"/>
  <c r="R116" i="11"/>
  <c r="S117" i="11"/>
  <c r="AA116" i="11"/>
  <c r="DK147" i="6"/>
  <c r="DD19" i="10" s="1"/>
  <c r="BZ76" i="16"/>
  <c r="BY68" i="16"/>
  <c r="DD110" i="10"/>
  <c r="DE166" i="10"/>
  <c r="DF3" i="10"/>
  <c r="DO1" i="16"/>
  <c r="DE56" i="10"/>
  <c r="DE47" i="10"/>
  <c r="DE53" i="10"/>
  <c r="DE74" i="10"/>
  <c r="DE31" i="10" s="1"/>
  <c r="DE78" i="10"/>
  <c r="DE35" i="10" s="1"/>
  <c r="DE167" i="10"/>
  <c r="DE176" i="10" s="1"/>
  <c r="DE164" i="10"/>
  <c r="DE79" i="10"/>
  <c r="DE36" i="10" s="1"/>
  <c r="DE50" i="10"/>
  <c r="DE9" i="10"/>
  <c r="DE160" i="10"/>
  <c r="DE83" i="10"/>
  <c r="DE159" i="10"/>
  <c r="DE73" i="10"/>
  <c r="DE30" i="10" s="1"/>
  <c r="DE76" i="10"/>
  <c r="DE33" i="10" s="1"/>
  <c r="DE63" i="10"/>
  <c r="DE60" i="10"/>
  <c r="DE75" i="10"/>
  <c r="DE32" i="10" s="1"/>
  <c r="DE57" i="10"/>
  <c r="DE107" i="10"/>
  <c r="DE163" i="10"/>
  <c r="DE72" i="10"/>
  <c r="DE29" i="10" s="1"/>
  <c r="DE108" i="10"/>
  <c r="DE69" i="10"/>
  <c r="DE26" i="10" s="1"/>
  <c r="DE68" i="10"/>
  <c r="DE25" i="10" s="1"/>
  <c r="DE90" i="10"/>
  <c r="DE44" i="10"/>
  <c r="DE62" i="10"/>
  <c r="DE109" i="10"/>
  <c r="DE58" i="10"/>
  <c r="DE66" i="10"/>
  <c r="DE67" i="10"/>
  <c r="DE24" i="10" s="1"/>
  <c r="DE38" i="10"/>
  <c r="DE52" i="10"/>
  <c r="DE59" i="10"/>
  <c r="DE158" i="10"/>
  <c r="DE48" i="10"/>
  <c r="DE70" i="10"/>
  <c r="DE27" i="10" s="1"/>
  <c r="DE54" i="10"/>
  <c r="DE80" i="10"/>
  <c r="DE37" i="10" s="1"/>
  <c r="DE61" i="10"/>
  <c r="DE88" i="10"/>
  <c r="DE51" i="10"/>
  <c r="DE49" i="10"/>
  <c r="DE89" i="10"/>
  <c r="DE93" i="10"/>
  <c r="DE77" i="10"/>
  <c r="DE34" i="10" s="1"/>
  <c r="DE165" i="10"/>
  <c r="DE82" i="10"/>
  <c r="DE64" i="10"/>
  <c r="DE8" i="10"/>
  <c r="DE55" i="10"/>
  <c r="DE46" i="10"/>
  <c r="DE86" i="10"/>
  <c r="DE104" i="10"/>
  <c r="DE71" i="10"/>
  <c r="DE28" i="10" s="1"/>
  <c r="DD45" i="10"/>
  <c r="DN159" i="16"/>
  <c r="DN5" i="16"/>
  <c r="DN10" i="16" s="1"/>
  <c r="DJ157" i="16"/>
  <c r="DD168" i="10"/>
  <c r="DD23" i="10"/>
  <c r="DD22" i="10" s="1"/>
  <c r="DD65" i="10"/>
  <c r="CW96" i="10"/>
  <c r="CW98" i="10"/>
  <c r="DG4" i="23" s="1"/>
  <c r="DG9" i="23" s="1"/>
  <c r="DG12" i="23" s="1"/>
  <c r="DV4" i="14"/>
  <c r="DO159" i="23" l="1"/>
  <c r="DC16" i="10"/>
  <c r="DC41" i="10" s="1"/>
  <c r="DC87" i="10" s="1"/>
  <c r="DC91" i="10" s="1"/>
  <c r="DA174" i="10"/>
  <c r="DK157" i="23" s="1"/>
  <c r="DE7" i="10"/>
  <c r="DE10" i="10" s="1"/>
  <c r="DP1" i="23"/>
  <c r="DF6" i="10"/>
  <c r="DF12" i="10" s="1"/>
  <c r="I88" i="11"/>
  <c r="K88" i="11" s="1"/>
  <c r="G89" i="11" s="1"/>
  <c r="J89" i="11" s="1"/>
  <c r="DT17" i="14"/>
  <c r="DU17" i="14" s="1"/>
  <c r="CZ98" i="10"/>
  <c r="DJ4" i="23" s="1"/>
  <c r="DJ9" i="23" s="1"/>
  <c r="DJ12" i="23" s="1"/>
  <c r="DD13" i="10"/>
  <c r="DD15" i="10"/>
  <c r="H89" i="11"/>
  <c r="DD20" i="10"/>
  <c r="DO5" i="23"/>
  <c r="DO10" i="23" s="1"/>
  <c r="R117" i="11"/>
  <c r="S118" i="11"/>
  <c r="AA117" i="11"/>
  <c r="A109" i="15"/>
  <c r="D108" i="15"/>
  <c r="E108" i="15"/>
  <c r="DL147" i="6"/>
  <c r="DE19" i="10" s="1"/>
  <c r="DL5" i="6"/>
  <c r="DX12" i="14"/>
  <c r="AG118" i="11"/>
  <c r="AF117" i="11"/>
  <c r="AO117" i="11"/>
  <c r="D118" i="11"/>
  <c r="E119" i="11"/>
  <c r="DH8" i="6"/>
  <c r="DT57" i="14"/>
  <c r="DM134" i="6"/>
  <c r="DM140" i="6"/>
  <c r="DM111" i="6"/>
  <c r="DN84" i="6"/>
  <c r="DM126" i="6"/>
  <c r="DM93" i="6"/>
  <c r="DM139" i="6"/>
  <c r="DM110" i="6"/>
  <c r="DM88" i="6"/>
  <c r="DM103" i="6"/>
  <c r="DM99" i="6"/>
  <c r="DM137" i="6"/>
  <c r="DM104" i="6"/>
  <c r="DM128" i="6"/>
  <c r="DM124" i="6"/>
  <c r="DM102" i="6"/>
  <c r="DM127" i="6"/>
  <c r="DM117" i="6"/>
  <c r="DM116" i="6"/>
  <c r="DM91" i="6"/>
  <c r="DM125" i="6"/>
  <c r="DM118" i="6"/>
  <c r="DM135" i="6"/>
  <c r="DM101" i="6"/>
  <c r="DM123" i="6"/>
  <c r="DM98" i="6"/>
  <c r="DM138" i="6"/>
  <c r="DM90" i="6"/>
  <c r="DM112" i="6"/>
  <c r="DM92" i="6"/>
  <c r="DM86" i="6"/>
  <c r="DM136" i="6"/>
  <c r="DM129" i="6"/>
  <c r="DM100" i="6"/>
  <c r="DM89" i="6"/>
  <c r="DM87" i="6"/>
  <c r="DM109" i="6"/>
  <c r="DL146" i="6"/>
  <c r="DE18" i="10" s="1"/>
  <c r="DE100" i="10" s="1"/>
  <c r="DG6" i="6"/>
  <c r="DG72" i="6" s="1"/>
  <c r="DR2" i="14"/>
  <c r="DR3" i="14" s="1"/>
  <c r="DS14" i="14"/>
  <c r="F107" i="15"/>
  <c r="H107" i="15" s="1"/>
  <c r="DF73" i="6"/>
  <c r="DF82" i="6" s="1"/>
  <c r="DQ6" i="14"/>
  <c r="CA76" i="16"/>
  <c r="BZ68" i="16"/>
  <c r="DD39" i="10"/>
  <c r="DO5" i="16"/>
  <c r="DO10" i="16" s="1"/>
  <c r="DA95" i="10"/>
  <c r="DE110" i="10"/>
  <c r="DO159" i="16"/>
  <c r="CW101" i="10"/>
  <c r="CW99" i="10"/>
  <c r="CY99" i="10"/>
  <c r="CX99" i="10"/>
  <c r="DP1" i="16"/>
  <c r="DF166" i="10"/>
  <c r="DG3" i="10"/>
  <c r="DF66" i="10"/>
  <c r="DF80" i="10"/>
  <c r="DF37" i="10" s="1"/>
  <c r="DF67" i="10"/>
  <c r="DF24" i="10" s="1"/>
  <c r="DF71" i="10"/>
  <c r="DF28" i="10" s="1"/>
  <c r="DF69" i="10"/>
  <c r="DF26" i="10" s="1"/>
  <c r="DF68" i="10"/>
  <c r="DF25" i="10" s="1"/>
  <c r="DF61" i="10"/>
  <c r="DF164" i="10"/>
  <c r="DF44" i="10"/>
  <c r="DF159" i="10"/>
  <c r="DF163" i="10"/>
  <c r="DF78" i="10"/>
  <c r="DF35" i="10" s="1"/>
  <c r="DF83" i="10"/>
  <c r="DF56" i="10"/>
  <c r="DF62" i="10"/>
  <c r="DF72" i="10"/>
  <c r="DF29" i="10" s="1"/>
  <c r="DF54" i="10"/>
  <c r="DF53" i="10"/>
  <c r="DF57" i="10"/>
  <c r="DF74" i="10"/>
  <c r="DF31" i="10" s="1"/>
  <c r="DF51" i="10"/>
  <c r="DF167" i="10"/>
  <c r="DF176" i="10" s="1"/>
  <c r="DF8" i="10"/>
  <c r="DF109" i="10"/>
  <c r="DF86" i="10"/>
  <c r="DF50" i="10"/>
  <c r="DF165" i="10"/>
  <c r="DF104" i="10"/>
  <c r="DF38" i="10"/>
  <c r="DF64" i="10"/>
  <c r="DF70" i="10"/>
  <c r="DF27" i="10" s="1"/>
  <c r="DF55" i="10"/>
  <c r="DF76" i="10"/>
  <c r="DF33" i="10" s="1"/>
  <c r="DF82" i="10"/>
  <c r="DF160" i="10"/>
  <c r="DF108" i="10"/>
  <c r="DF59" i="10"/>
  <c r="DF107" i="10"/>
  <c r="DF88" i="10"/>
  <c r="DF158" i="10"/>
  <c r="DF48" i="10"/>
  <c r="DF58" i="10"/>
  <c r="DF79" i="10"/>
  <c r="DF36" i="10" s="1"/>
  <c r="DF52" i="10"/>
  <c r="DF89" i="10"/>
  <c r="DF49" i="10"/>
  <c r="DF90" i="10"/>
  <c r="DF47" i="10"/>
  <c r="DF77" i="10"/>
  <c r="DF34" i="10" s="1"/>
  <c r="DF9" i="10"/>
  <c r="DF7" i="10" s="1"/>
  <c r="DF75" i="10"/>
  <c r="DF32" i="10" s="1"/>
  <c r="DF63" i="10"/>
  <c r="DF46" i="10"/>
  <c r="DF73" i="10"/>
  <c r="DF30" i="10" s="1"/>
  <c r="DF93" i="10"/>
  <c r="DF60" i="10"/>
  <c r="DE168" i="10"/>
  <c r="DB87" i="10"/>
  <c r="DB103" i="10"/>
  <c r="DB81" i="10"/>
  <c r="DE45" i="10"/>
  <c r="DE65" i="10"/>
  <c r="DE23" i="10"/>
  <c r="DE22" i="10" s="1"/>
  <c r="DE39" i="10" s="1"/>
  <c r="DW4" i="14"/>
  <c r="DP159" i="23" l="1"/>
  <c r="DK157" i="16"/>
  <c r="I89" i="11"/>
  <c r="K89" i="11" s="1"/>
  <c r="G90" i="11" s="1"/>
  <c r="H90" i="11" s="1"/>
  <c r="CZ101" i="10"/>
  <c r="DI7" i="6"/>
  <c r="DC81" i="10"/>
  <c r="DC84" i="10" s="1"/>
  <c r="DC95" i="10" s="1"/>
  <c r="DC96" i="10" s="1"/>
  <c r="DC103" i="10"/>
  <c r="DC105" i="10" s="1"/>
  <c r="DC112" i="10" s="1"/>
  <c r="DQ1" i="23"/>
  <c r="DG6" i="10"/>
  <c r="DG12" i="10" s="1"/>
  <c r="CZ99" i="10"/>
  <c r="DD16" i="10"/>
  <c r="DD41" i="10" s="1"/>
  <c r="DF10" i="10"/>
  <c r="DF14" i="10" s="1"/>
  <c r="M90" i="11"/>
  <c r="M91" i="11" s="1"/>
  <c r="M92" i="11" s="1"/>
  <c r="M93" i="11" s="1"/>
  <c r="M94" i="11" s="1"/>
  <c r="M95" i="11" s="1"/>
  <c r="M96" i="11" s="1"/>
  <c r="M97" i="11" s="1"/>
  <c r="DE15" i="10"/>
  <c r="DE13" i="10"/>
  <c r="DE14" i="10"/>
  <c r="DE20" i="10"/>
  <c r="DP5" i="23"/>
  <c r="DP10" i="23" s="1"/>
  <c r="DN98" i="6"/>
  <c r="DN116" i="6"/>
  <c r="DN88" i="6"/>
  <c r="DN140" i="6"/>
  <c r="DN111" i="6"/>
  <c r="DN91" i="6"/>
  <c r="DN138" i="6"/>
  <c r="DN128" i="6"/>
  <c r="DN89" i="6"/>
  <c r="DN124" i="6"/>
  <c r="DN92" i="6"/>
  <c r="DN112" i="6"/>
  <c r="DN103" i="6"/>
  <c r="DN125" i="6"/>
  <c r="DN118" i="6"/>
  <c r="DN93" i="6"/>
  <c r="DN134" i="6"/>
  <c r="DN126" i="6"/>
  <c r="DN136" i="6"/>
  <c r="DN87" i="6"/>
  <c r="DN123" i="6"/>
  <c r="DN110" i="6"/>
  <c r="DN109" i="6"/>
  <c r="DN100" i="6"/>
  <c r="DN90" i="6"/>
  <c r="DN101" i="6"/>
  <c r="DN104" i="6"/>
  <c r="DN102" i="6"/>
  <c r="DN137" i="6"/>
  <c r="DN135" i="6"/>
  <c r="DN127" i="6"/>
  <c r="DN99" i="6"/>
  <c r="DN117" i="6"/>
  <c r="DO84" i="6"/>
  <c r="DN86" i="6"/>
  <c r="DN139" i="6"/>
  <c r="DN129" i="6"/>
  <c r="AG119" i="11"/>
  <c r="AF118" i="11"/>
  <c r="AO118" i="11"/>
  <c r="DM146" i="6"/>
  <c r="DF18" i="10" s="1"/>
  <c r="DF100" i="10" s="1"/>
  <c r="DM5" i="6"/>
  <c r="DY12" i="14"/>
  <c r="DJ7" i="6"/>
  <c r="DV17" i="14"/>
  <c r="F108" i="15"/>
  <c r="H108" i="15" s="1"/>
  <c r="D109" i="15"/>
  <c r="E109" i="15"/>
  <c r="A110" i="15"/>
  <c r="DG73" i="6"/>
  <c r="DG82" i="6" s="1"/>
  <c r="DR6" i="14"/>
  <c r="E120" i="11"/>
  <c r="D119" i="11"/>
  <c r="DI8" i="6"/>
  <c r="DU57" i="14"/>
  <c r="R118" i="11"/>
  <c r="S119" i="11"/>
  <c r="AA118" i="11"/>
  <c r="DH6" i="6"/>
  <c r="DH72" i="6" s="1"/>
  <c r="DS2" i="14"/>
  <c r="DS3" i="14" s="1"/>
  <c r="DT14" i="14"/>
  <c r="DM147" i="6"/>
  <c r="DF19" i="10" s="1"/>
  <c r="CB76" i="16"/>
  <c r="CA68" i="16"/>
  <c r="DQ1" i="16"/>
  <c r="DG166" i="10"/>
  <c r="DH3" i="10"/>
  <c r="DG64" i="10"/>
  <c r="DG58" i="10"/>
  <c r="DG90" i="10"/>
  <c r="DG60" i="10"/>
  <c r="DG82" i="10"/>
  <c r="DG66" i="10"/>
  <c r="DG9" i="10"/>
  <c r="DG51" i="10"/>
  <c r="DG83" i="10"/>
  <c r="DG72" i="10"/>
  <c r="DG29" i="10" s="1"/>
  <c r="DG71" i="10"/>
  <c r="DG28" i="10" s="1"/>
  <c r="DG55" i="10"/>
  <c r="DG46" i="10"/>
  <c r="DG48" i="10"/>
  <c r="DG75" i="10"/>
  <c r="DG32" i="10" s="1"/>
  <c r="DG76" i="10"/>
  <c r="DG33" i="10" s="1"/>
  <c r="DG63" i="10"/>
  <c r="DG167" i="10"/>
  <c r="DG176" i="10" s="1"/>
  <c r="DG49" i="10"/>
  <c r="DG56" i="10"/>
  <c r="DG78" i="10"/>
  <c r="DG35" i="10" s="1"/>
  <c r="DG109" i="10"/>
  <c r="DG107" i="10"/>
  <c r="DG86" i="10"/>
  <c r="DG73" i="10"/>
  <c r="DG30" i="10" s="1"/>
  <c r="DG8" i="10"/>
  <c r="DG70" i="10"/>
  <c r="DG27" i="10" s="1"/>
  <c r="DG67" i="10"/>
  <c r="DG24" i="10" s="1"/>
  <c r="DG38" i="10"/>
  <c r="DG74" i="10"/>
  <c r="DG31" i="10" s="1"/>
  <c r="DG54" i="10"/>
  <c r="DG69" i="10"/>
  <c r="DG26" i="10" s="1"/>
  <c r="DG59" i="10"/>
  <c r="DG79" i="10"/>
  <c r="DG36" i="10" s="1"/>
  <c r="DG57" i="10"/>
  <c r="DG165" i="10"/>
  <c r="DG62" i="10"/>
  <c r="DG158" i="10"/>
  <c r="DG80" i="10"/>
  <c r="DG37" i="10" s="1"/>
  <c r="DG159" i="10"/>
  <c r="DG89" i="10"/>
  <c r="DG88" i="10"/>
  <c r="DG52" i="10"/>
  <c r="DG50" i="10"/>
  <c r="DG108" i="10"/>
  <c r="DG93" i="10"/>
  <c r="DG104" i="10"/>
  <c r="DG163" i="10"/>
  <c r="DG53" i="10"/>
  <c r="DG47" i="10"/>
  <c r="DG61" i="10"/>
  <c r="DG44" i="10"/>
  <c r="DG160" i="10"/>
  <c r="DG68" i="10"/>
  <c r="DG25" i="10" s="1"/>
  <c r="DG164" i="10"/>
  <c r="DG77" i="10"/>
  <c r="DG34" i="10" s="1"/>
  <c r="DF45" i="10"/>
  <c r="DB105" i="10"/>
  <c r="DB174" i="10"/>
  <c r="DL157" i="23" s="1"/>
  <c r="DA96" i="10"/>
  <c r="DA98" i="10"/>
  <c r="DK4" i="23" s="1"/>
  <c r="DK9" i="23" s="1"/>
  <c r="DK12" i="23" s="1"/>
  <c r="DB84" i="10"/>
  <c r="DB91" i="10"/>
  <c r="DP159" i="16"/>
  <c r="DF23" i="10"/>
  <c r="DF22" i="10" s="1"/>
  <c r="DF39" i="10" s="1"/>
  <c r="DF65" i="10"/>
  <c r="DP5" i="16"/>
  <c r="DP10" i="16" s="1"/>
  <c r="DF110" i="10"/>
  <c r="DF168" i="10"/>
  <c r="DX4" i="14"/>
  <c r="DQ159" i="23" l="1"/>
  <c r="J90" i="11"/>
  <c r="I90" i="11" s="1"/>
  <c r="K90" i="11" s="1"/>
  <c r="G91" i="11" s="1"/>
  <c r="DC174" i="10"/>
  <c r="DM157" i="23" s="1"/>
  <c r="DG7" i="10"/>
  <c r="DG10" i="10" s="1"/>
  <c r="DG15" i="10" s="1"/>
  <c r="DC98" i="10"/>
  <c r="DM4" i="23" s="1"/>
  <c r="DR1" i="23"/>
  <c r="DH6" i="10"/>
  <c r="DH12" i="10" s="1"/>
  <c r="DD103" i="10"/>
  <c r="DD105" i="10" s="1"/>
  <c r="DD112" i="10" s="1"/>
  <c r="DD81" i="10"/>
  <c r="DD84" i="10" s="1"/>
  <c r="DD87" i="10"/>
  <c r="DD91" i="10" s="1"/>
  <c r="DF13" i="10"/>
  <c r="DF15" i="10"/>
  <c r="DF20" i="10"/>
  <c r="H91" i="11"/>
  <c r="J91" i="11"/>
  <c r="I91" i="11" s="1"/>
  <c r="K91" i="11" s="1"/>
  <c r="G92" i="11" s="1"/>
  <c r="DE16" i="10"/>
  <c r="DE41" i="10" s="1"/>
  <c r="DQ5" i="23"/>
  <c r="DQ10" i="23" s="1"/>
  <c r="E121" i="11"/>
  <c r="D120" i="11"/>
  <c r="AF119" i="11"/>
  <c r="AG120" i="11"/>
  <c r="AO119" i="11"/>
  <c r="F109" i="15"/>
  <c r="H109" i="15" s="1"/>
  <c r="DO86" i="6"/>
  <c r="DO135" i="6"/>
  <c r="DO101" i="6"/>
  <c r="DO110" i="6"/>
  <c r="DO103" i="6"/>
  <c r="DO118" i="6"/>
  <c r="DP84" i="6"/>
  <c r="DO104" i="6"/>
  <c r="DO102" i="6"/>
  <c r="DO139" i="6"/>
  <c r="DO125" i="6"/>
  <c r="DO90" i="6"/>
  <c r="DO98" i="6"/>
  <c r="DO117" i="6"/>
  <c r="DO92" i="6"/>
  <c r="DO127" i="6"/>
  <c r="DO123" i="6"/>
  <c r="DO116" i="6"/>
  <c r="DO112" i="6"/>
  <c r="DO128" i="6"/>
  <c r="DO129" i="6"/>
  <c r="DO124" i="6"/>
  <c r="DO137" i="6"/>
  <c r="DO87" i="6"/>
  <c r="DO136" i="6"/>
  <c r="DO111" i="6"/>
  <c r="DO100" i="6"/>
  <c r="DO140" i="6"/>
  <c r="DO91" i="6"/>
  <c r="DO134" i="6"/>
  <c r="DO138" i="6"/>
  <c r="DO109" i="6"/>
  <c r="DO126" i="6"/>
  <c r="DO89" i="6"/>
  <c r="DO99" i="6"/>
  <c r="DO93" i="6"/>
  <c r="DO88" i="6"/>
  <c r="R119" i="11"/>
  <c r="S120" i="11"/>
  <c r="AA119" i="11"/>
  <c r="DN146" i="6"/>
  <c r="DG18" i="10" s="1"/>
  <c r="DG100" i="10" s="1"/>
  <c r="DK7" i="6"/>
  <c r="DW17" i="14"/>
  <c r="DI6" i="6"/>
  <c r="DI72" i="6" s="1"/>
  <c r="DU14" i="14"/>
  <c r="DT2" i="14"/>
  <c r="DT3" i="14" s="1"/>
  <c r="E110" i="15"/>
  <c r="A111" i="15"/>
  <c r="D110" i="15"/>
  <c r="DJ8" i="6"/>
  <c r="DV57" i="14"/>
  <c r="DN5" i="6"/>
  <c r="DZ12" i="14"/>
  <c r="DN147" i="6"/>
  <c r="DG19" i="10" s="1"/>
  <c r="DH73" i="6"/>
  <c r="DH82" i="6" s="1"/>
  <c r="DS6" i="14"/>
  <c r="CC76" i="16"/>
  <c r="CB68" i="16"/>
  <c r="DG168" i="10"/>
  <c r="DQ159" i="16"/>
  <c r="DI3" i="10"/>
  <c r="DR1" i="16"/>
  <c r="DH166" i="10"/>
  <c r="DH63" i="10"/>
  <c r="DH75" i="10"/>
  <c r="DH32" i="10" s="1"/>
  <c r="DH53" i="10"/>
  <c r="DH78" i="10"/>
  <c r="DH35" i="10" s="1"/>
  <c r="DH160" i="10"/>
  <c r="DH59" i="10"/>
  <c r="DH49" i="10"/>
  <c r="DH54" i="10"/>
  <c r="DH86" i="10"/>
  <c r="DH50" i="10"/>
  <c r="DH69" i="10"/>
  <c r="DH26" i="10" s="1"/>
  <c r="DH55" i="10"/>
  <c r="DH104" i="10"/>
  <c r="DH73" i="10"/>
  <c r="DH30" i="10" s="1"/>
  <c r="DH83" i="10"/>
  <c r="DH159" i="10"/>
  <c r="DH52" i="10"/>
  <c r="DH60" i="10"/>
  <c r="DH67" i="10"/>
  <c r="DH24" i="10" s="1"/>
  <c r="DH163" i="10"/>
  <c r="DH62" i="10"/>
  <c r="DH108" i="10"/>
  <c r="DH82" i="10"/>
  <c r="DH38" i="10"/>
  <c r="DH64" i="10"/>
  <c r="DH80" i="10"/>
  <c r="DH37" i="10" s="1"/>
  <c r="DH47" i="10"/>
  <c r="DH61" i="10"/>
  <c r="DH88" i="10"/>
  <c r="DH93" i="10"/>
  <c r="DH70" i="10"/>
  <c r="DH27" i="10" s="1"/>
  <c r="DH90" i="10"/>
  <c r="DH46" i="10"/>
  <c r="DH77" i="10"/>
  <c r="DH34" i="10" s="1"/>
  <c r="DH48" i="10"/>
  <c r="DH79" i="10"/>
  <c r="DH36" i="10" s="1"/>
  <c r="DH44" i="10"/>
  <c r="DH71" i="10"/>
  <c r="DH28" i="10" s="1"/>
  <c r="DH76" i="10"/>
  <c r="DH33" i="10" s="1"/>
  <c r="DH51" i="10"/>
  <c r="DH58" i="10"/>
  <c r="DH68" i="10"/>
  <c r="DH25" i="10" s="1"/>
  <c r="DH56" i="10"/>
  <c r="DH164" i="10"/>
  <c r="DH167" i="10"/>
  <c r="DH176" i="10" s="1"/>
  <c r="DH107" i="10"/>
  <c r="DH72" i="10"/>
  <c r="DH29" i="10" s="1"/>
  <c r="DH89" i="10"/>
  <c r="DH109" i="10"/>
  <c r="DH9" i="10"/>
  <c r="DH7" i="10" s="1"/>
  <c r="DH74" i="10"/>
  <c r="DH31" i="10" s="1"/>
  <c r="DH57" i="10"/>
  <c r="DH66" i="10"/>
  <c r="DH8" i="10"/>
  <c r="DH158" i="10"/>
  <c r="DH165" i="10"/>
  <c r="DL157" i="16"/>
  <c r="DG23" i="10"/>
  <c r="DG22" i="10" s="1"/>
  <c r="DG39" i="10" s="1"/>
  <c r="DG65" i="10"/>
  <c r="DA101" i="10"/>
  <c r="DA99" i="10"/>
  <c r="DG45" i="10"/>
  <c r="DB95" i="10"/>
  <c r="DB112" i="10"/>
  <c r="DQ5" i="16"/>
  <c r="DQ10" i="16" s="1"/>
  <c r="DG110" i="10"/>
  <c r="DY4" i="14"/>
  <c r="DM9" i="23" l="1"/>
  <c r="DM12" i="23" s="1"/>
  <c r="DR159" i="23"/>
  <c r="DM157" i="16"/>
  <c r="DC101" i="10"/>
  <c r="DD174" i="10"/>
  <c r="DN157" i="23" s="1"/>
  <c r="DS1" i="23"/>
  <c r="DI6" i="10"/>
  <c r="DI12" i="10" s="1"/>
  <c r="DD95" i="10"/>
  <c r="DD96" i="10" s="1"/>
  <c r="DF16" i="10"/>
  <c r="DF41" i="10" s="1"/>
  <c r="F110" i="15"/>
  <c r="H110" i="15" s="1"/>
  <c r="J92" i="11"/>
  <c r="H92" i="11"/>
  <c r="DE81" i="10"/>
  <c r="DE84" i="10" s="1"/>
  <c r="DE103" i="10"/>
  <c r="DE174" i="10" s="1"/>
  <c r="DO157" i="23" s="1"/>
  <c r="DE87" i="10"/>
  <c r="DE91" i="10" s="1"/>
  <c r="DG14" i="10"/>
  <c r="DG13" i="10"/>
  <c r="DH10" i="10"/>
  <c r="DH13" i="10" s="1"/>
  <c r="DR5" i="23"/>
  <c r="DR10" i="23" s="1"/>
  <c r="DG20" i="10"/>
  <c r="DL7" i="6"/>
  <c r="DX17" i="14"/>
  <c r="DO146" i="6"/>
  <c r="DH18" i="10" s="1"/>
  <c r="DK8" i="6"/>
  <c r="DW57" i="14"/>
  <c r="DO147" i="6"/>
  <c r="DH19" i="10" s="1"/>
  <c r="D121" i="11"/>
  <c r="E122" i="11"/>
  <c r="D111" i="15"/>
  <c r="E111" i="15"/>
  <c r="A112" i="15"/>
  <c r="DP127" i="6"/>
  <c r="DP93" i="6"/>
  <c r="DP134" i="6"/>
  <c r="DP139" i="6"/>
  <c r="DP92" i="6"/>
  <c r="DP129" i="6"/>
  <c r="DP88" i="6"/>
  <c r="DP126" i="6"/>
  <c r="DP89" i="6"/>
  <c r="DP128" i="6"/>
  <c r="DP116" i="6"/>
  <c r="DP138" i="6"/>
  <c r="DP103" i="6"/>
  <c r="DP137" i="6"/>
  <c r="DP100" i="6"/>
  <c r="DP123" i="6"/>
  <c r="DP136" i="6"/>
  <c r="DP91" i="6"/>
  <c r="DP117" i="6"/>
  <c r="DP118" i="6"/>
  <c r="DP99" i="6"/>
  <c r="DP102" i="6"/>
  <c r="DP101" i="6"/>
  <c r="DP110" i="6"/>
  <c r="DP98" i="6"/>
  <c r="DP124" i="6"/>
  <c r="DP90" i="6"/>
  <c r="DP112" i="6"/>
  <c r="DP109" i="6"/>
  <c r="DP87" i="6"/>
  <c r="DQ84" i="6"/>
  <c r="DP140" i="6"/>
  <c r="DP135" i="6"/>
  <c r="DP125" i="6"/>
  <c r="DP104" i="6"/>
  <c r="DP86" i="6"/>
  <c r="DP111" i="6"/>
  <c r="DO5" i="6"/>
  <c r="T12" i="14"/>
  <c r="R120" i="11"/>
  <c r="S121" i="11"/>
  <c r="AA120" i="11"/>
  <c r="DI73" i="6"/>
  <c r="DI82" i="6" s="1"/>
  <c r="DT6" i="14"/>
  <c r="AF120" i="11"/>
  <c r="AG121" i="11"/>
  <c r="AO120" i="11"/>
  <c r="DJ6" i="6"/>
  <c r="DJ72" i="6" s="1"/>
  <c r="DV14" i="14"/>
  <c r="DU2" i="14"/>
  <c r="DU3" i="14" s="1"/>
  <c r="CD76" i="16"/>
  <c r="CC68" i="16"/>
  <c r="DH168" i="10"/>
  <c r="DH110" i="10"/>
  <c r="DH45" i="10"/>
  <c r="DR5" i="16"/>
  <c r="DR10" i="16" s="1"/>
  <c r="DI166" i="10"/>
  <c r="DS1" i="16"/>
  <c r="DJ3" i="10"/>
  <c r="DI54" i="10"/>
  <c r="DI38" i="10"/>
  <c r="DI51" i="10"/>
  <c r="DI77" i="10"/>
  <c r="DI34" i="10" s="1"/>
  <c r="DI64" i="10"/>
  <c r="DI46" i="10"/>
  <c r="DI75" i="10"/>
  <c r="DI32" i="10" s="1"/>
  <c r="DI71" i="10"/>
  <c r="DI28" i="10" s="1"/>
  <c r="DI56" i="10"/>
  <c r="DI159" i="10"/>
  <c r="DI44" i="10"/>
  <c r="DI73" i="10"/>
  <c r="DI30" i="10" s="1"/>
  <c r="DI63" i="10"/>
  <c r="DI76" i="10"/>
  <c r="DI33" i="10" s="1"/>
  <c r="DI74" i="10"/>
  <c r="DI31" i="10" s="1"/>
  <c r="DI79" i="10"/>
  <c r="DI36" i="10" s="1"/>
  <c r="DI108" i="10"/>
  <c r="DI49" i="10"/>
  <c r="DI48" i="10"/>
  <c r="DI50" i="10"/>
  <c r="DI72" i="10"/>
  <c r="DI29" i="10" s="1"/>
  <c r="DI82" i="10"/>
  <c r="DI104" i="10"/>
  <c r="DI8" i="10"/>
  <c r="DI53" i="10"/>
  <c r="DI70" i="10"/>
  <c r="DI27" i="10" s="1"/>
  <c r="DI61" i="10"/>
  <c r="DI55" i="10"/>
  <c r="DI62" i="10"/>
  <c r="DI69" i="10"/>
  <c r="DI26" i="10" s="1"/>
  <c r="DI80" i="10"/>
  <c r="DI83" i="10"/>
  <c r="DI47" i="10"/>
  <c r="DI90" i="10"/>
  <c r="DI167" i="10"/>
  <c r="DI176" i="10" s="1"/>
  <c r="DI165" i="10"/>
  <c r="DI164" i="10"/>
  <c r="DI58" i="10"/>
  <c r="DI88" i="10"/>
  <c r="DI66" i="10"/>
  <c r="DI93" i="10"/>
  <c r="DI67" i="10"/>
  <c r="DI24" i="10" s="1"/>
  <c r="DI158" i="10"/>
  <c r="DI60" i="10"/>
  <c r="DI86" i="10"/>
  <c r="DI109" i="10"/>
  <c r="DI52" i="10"/>
  <c r="DI163" i="10"/>
  <c r="DI107" i="10"/>
  <c r="DI89" i="10"/>
  <c r="DI57" i="10"/>
  <c r="DI68" i="10"/>
  <c r="DI25" i="10" s="1"/>
  <c r="DI160" i="10"/>
  <c r="DI9" i="10"/>
  <c r="DI78" i="10"/>
  <c r="DI35" i="10" s="1"/>
  <c r="DI59" i="10"/>
  <c r="DH23" i="10"/>
  <c r="DH22" i="10" s="1"/>
  <c r="DH39" i="10" s="1"/>
  <c r="DH65" i="10"/>
  <c r="DB98" i="10"/>
  <c r="DL4" i="23" s="1"/>
  <c r="DL9" i="23" s="1"/>
  <c r="DL12" i="23" s="1"/>
  <c r="DB96" i="10"/>
  <c r="DR159" i="16"/>
  <c r="DZ4" i="14"/>
  <c r="DS159" i="23" l="1"/>
  <c r="DD98" i="10"/>
  <c r="DN4" i="23" s="1"/>
  <c r="DN9" i="23" s="1"/>
  <c r="DN12" i="23" s="1"/>
  <c r="DN157" i="16"/>
  <c r="DT1" i="23"/>
  <c r="DJ6" i="10"/>
  <c r="DF81" i="10"/>
  <c r="DF84" i="10" s="1"/>
  <c r="DF103" i="10"/>
  <c r="DF105" i="10" s="1"/>
  <c r="DF112" i="10" s="1"/>
  <c r="DF87" i="10"/>
  <c r="DF91" i="10" s="1"/>
  <c r="DE105" i="10"/>
  <c r="DE112" i="10" s="1"/>
  <c r="DE95" i="10"/>
  <c r="DE96" i="10" s="1"/>
  <c r="DG16" i="10"/>
  <c r="DG41" i="10" s="1"/>
  <c r="DG87" i="10" s="1"/>
  <c r="DG91" i="10" s="1"/>
  <c r="I92" i="11"/>
  <c r="K92" i="11" s="1"/>
  <c r="G93" i="11" s="1"/>
  <c r="F111" i="15"/>
  <c r="H111" i="15" s="1"/>
  <c r="DH14" i="10"/>
  <c r="DH15" i="10"/>
  <c r="DH20" i="10"/>
  <c r="DS5" i="23"/>
  <c r="DS10" i="23" s="1"/>
  <c r="DJ73" i="6"/>
  <c r="DJ82" i="6" s="1"/>
  <c r="DU6" i="14"/>
  <c r="DK6" i="6"/>
  <c r="DK72" i="6" s="1"/>
  <c r="DW14" i="14"/>
  <c r="DV2" i="14"/>
  <c r="DV3" i="14" s="1"/>
  <c r="DP146" i="6"/>
  <c r="DI18" i="10" s="1"/>
  <c r="DH100" i="10"/>
  <c r="R121" i="11"/>
  <c r="S122" i="11"/>
  <c r="AA121" i="11"/>
  <c r="A113" i="15"/>
  <c r="D112" i="15"/>
  <c r="E112" i="15"/>
  <c r="DL8" i="6"/>
  <c r="DX57" i="14"/>
  <c r="EA12" i="14"/>
  <c r="AF121" i="11"/>
  <c r="AG122" i="11"/>
  <c r="AO121" i="11"/>
  <c r="DQ98" i="6"/>
  <c r="DQ126" i="6"/>
  <c r="DQ93" i="6"/>
  <c r="DQ90" i="6"/>
  <c r="DQ104" i="6"/>
  <c r="DQ91" i="6"/>
  <c r="DQ118" i="6"/>
  <c r="DR84" i="6"/>
  <c r="DQ135" i="6"/>
  <c r="DQ99" i="6"/>
  <c r="DQ137" i="6"/>
  <c r="DQ112" i="6"/>
  <c r="DQ109" i="6"/>
  <c r="DQ140" i="6"/>
  <c r="DQ110" i="6"/>
  <c r="DQ123" i="6"/>
  <c r="DQ138" i="6"/>
  <c r="DQ100" i="6"/>
  <c r="DQ103" i="6"/>
  <c r="DQ116" i="6"/>
  <c r="DQ101" i="6"/>
  <c r="DQ111" i="6"/>
  <c r="DQ102" i="6"/>
  <c r="DQ124" i="6"/>
  <c r="DQ117" i="6"/>
  <c r="DQ89" i="6"/>
  <c r="DQ134" i="6"/>
  <c r="DQ128" i="6"/>
  <c r="DQ129" i="6"/>
  <c r="DQ127" i="6"/>
  <c r="DQ125" i="6"/>
  <c r="DQ86" i="6"/>
  <c r="DQ92" i="6"/>
  <c r="DQ136" i="6"/>
  <c r="DQ88" i="6"/>
  <c r="DQ139" i="6"/>
  <c r="DQ87" i="6"/>
  <c r="DM7" i="6"/>
  <c r="DY17" i="14"/>
  <c r="DP147" i="6"/>
  <c r="DI19" i="10" s="1"/>
  <c r="D122" i="11"/>
  <c r="E123" i="11"/>
  <c r="CE76" i="16"/>
  <c r="CD68" i="16"/>
  <c r="DI168" i="10"/>
  <c r="DI110" i="10"/>
  <c r="DI37" i="10"/>
  <c r="DK3" i="10"/>
  <c r="DJ166" i="10"/>
  <c r="DT1" i="16"/>
  <c r="DJ53" i="10"/>
  <c r="DJ48" i="10"/>
  <c r="DJ8" i="10"/>
  <c r="DJ93" i="10"/>
  <c r="DJ67" i="10"/>
  <c r="DJ24" i="10" s="1"/>
  <c r="DJ86" i="10"/>
  <c r="DJ77" i="10"/>
  <c r="DJ34" i="10" s="1"/>
  <c r="DJ79" i="10"/>
  <c r="DJ36" i="10" s="1"/>
  <c r="DJ52" i="10"/>
  <c r="DJ69" i="10"/>
  <c r="DJ26" i="10" s="1"/>
  <c r="DJ78" i="10"/>
  <c r="DJ35" i="10" s="1"/>
  <c r="DJ159" i="10"/>
  <c r="DJ9" i="10"/>
  <c r="DJ75" i="10"/>
  <c r="DJ32" i="10" s="1"/>
  <c r="DJ83" i="10"/>
  <c r="DJ46" i="10"/>
  <c r="DJ62" i="10"/>
  <c r="DJ88" i="10"/>
  <c r="DJ54" i="10"/>
  <c r="DJ55" i="10"/>
  <c r="DJ74" i="10"/>
  <c r="DJ31" i="10" s="1"/>
  <c r="DJ90" i="10"/>
  <c r="DJ158" i="10"/>
  <c r="DJ167" i="10"/>
  <c r="DJ176" i="10" s="1"/>
  <c r="DJ164" i="10"/>
  <c r="DJ160" i="10"/>
  <c r="DJ82" i="10"/>
  <c r="DJ104" i="10"/>
  <c r="DJ56" i="10"/>
  <c r="DJ60" i="10"/>
  <c r="DJ63" i="10"/>
  <c r="DJ73" i="10"/>
  <c r="DJ30" i="10" s="1"/>
  <c r="DJ80" i="10"/>
  <c r="DJ37" i="10" s="1"/>
  <c r="DJ66" i="10"/>
  <c r="DJ71" i="10"/>
  <c r="DJ28" i="10" s="1"/>
  <c r="DJ68" i="10"/>
  <c r="DJ25" i="10" s="1"/>
  <c r="DJ59" i="10"/>
  <c r="DJ108" i="10"/>
  <c r="DJ49" i="10"/>
  <c r="DJ76" i="10"/>
  <c r="DJ33" i="10" s="1"/>
  <c r="DJ38" i="10"/>
  <c r="DJ44" i="10"/>
  <c r="DJ50" i="10"/>
  <c r="DJ58" i="10"/>
  <c r="DJ165" i="10"/>
  <c r="DJ163" i="10"/>
  <c r="DJ64" i="10"/>
  <c r="DJ72" i="10"/>
  <c r="DJ29" i="10" s="1"/>
  <c r="DJ57" i="10"/>
  <c r="DJ12" i="10"/>
  <c r="DJ61" i="10"/>
  <c r="DJ70" i="10"/>
  <c r="DJ27" i="10" s="1"/>
  <c r="DJ51" i="10"/>
  <c r="DJ107" i="10"/>
  <c r="DJ47" i="10"/>
  <c r="DJ109" i="10"/>
  <c r="DJ89" i="10"/>
  <c r="DS159" i="16"/>
  <c r="DI45" i="10"/>
  <c r="DO157" i="16"/>
  <c r="DB101" i="10"/>
  <c r="DB99" i="10"/>
  <c r="DC99" i="10"/>
  <c r="DI7" i="10"/>
  <c r="DI10" i="10" s="1"/>
  <c r="DS5" i="16"/>
  <c r="DS10" i="16" s="1"/>
  <c r="DI23" i="10"/>
  <c r="DI65" i="10"/>
  <c r="EA4" i="14"/>
  <c r="DD99" i="10" l="1"/>
  <c r="DD101" i="10"/>
  <c r="DT159" i="23"/>
  <c r="DF174" i="10"/>
  <c r="DP157" i="23" s="1"/>
  <c r="DJ7" i="10"/>
  <c r="DJ10" i="10" s="1"/>
  <c r="DJ14" i="10" s="1"/>
  <c r="DU1" i="23"/>
  <c r="DK6" i="10"/>
  <c r="DK12" i="10" s="1"/>
  <c r="DE98" i="10"/>
  <c r="DO4" i="23" s="1"/>
  <c r="DO9" i="23" s="1"/>
  <c r="DO12" i="23" s="1"/>
  <c r="DG81" i="10"/>
  <c r="DG84" i="10" s="1"/>
  <c r="DG95" i="10" s="1"/>
  <c r="DG96" i="10" s="1"/>
  <c r="DG103" i="10"/>
  <c r="DG105" i="10" s="1"/>
  <c r="H93" i="11"/>
  <c r="J93" i="11"/>
  <c r="F112" i="15"/>
  <c r="H112" i="15" s="1"/>
  <c r="DH16" i="10"/>
  <c r="DH41" i="10" s="1"/>
  <c r="AC22" i="2" s="1"/>
  <c r="DI13" i="10"/>
  <c r="DI14" i="10"/>
  <c r="DI15" i="10"/>
  <c r="DI20" i="10"/>
  <c r="DI100" i="10"/>
  <c r="DT5" i="23"/>
  <c r="DT10" i="23" s="1"/>
  <c r="DR112" i="6"/>
  <c r="DR87" i="6"/>
  <c r="DR134" i="6"/>
  <c r="DR127" i="6"/>
  <c r="DR92" i="6"/>
  <c r="DR90" i="6"/>
  <c r="DR123" i="6"/>
  <c r="DR124" i="6"/>
  <c r="DR101" i="6"/>
  <c r="DR125" i="6"/>
  <c r="DR103" i="6"/>
  <c r="DR111" i="6"/>
  <c r="DR89" i="6"/>
  <c r="DR135" i="6"/>
  <c r="DR99" i="6"/>
  <c r="DR118" i="6"/>
  <c r="DS84" i="6"/>
  <c r="DR102" i="6"/>
  <c r="DR126" i="6"/>
  <c r="DR128" i="6"/>
  <c r="DR129" i="6"/>
  <c r="DR98" i="6"/>
  <c r="DR110" i="6"/>
  <c r="DR137" i="6"/>
  <c r="DR136" i="6"/>
  <c r="DR139" i="6"/>
  <c r="DR138" i="6"/>
  <c r="DR109" i="6"/>
  <c r="DR104" i="6"/>
  <c r="DR86" i="6"/>
  <c r="DR116" i="6"/>
  <c r="DR117" i="6"/>
  <c r="DR91" i="6"/>
  <c r="DR88" i="6"/>
  <c r="DR140" i="6"/>
  <c r="DR93" i="6"/>
  <c r="DR100" i="6"/>
  <c r="D113" i="15"/>
  <c r="E113" i="15"/>
  <c r="A114" i="15"/>
  <c r="DK73" i="6"/>
  <c r="DK82" i="6" s="1"/>
  <c r="DV6" i="14"/>
  <c r="AF122" i="11"/>
  <c r="AG123" i="11"/>
  <c r="AO122" i="11"/>
  <c r="EB12" i="14"/>
  <c r="DP5" i="6"/>
  <c r="DL6" i="6"/>
  <c r="DL72" i="6" s="1"/>
  <c r="DX14" i="14"/>
  <c r="DW2" i="14"/>
  <c r="DW3" i="14" s="1"/>
  <c r="DN7" i="6"/>
  <c r="DZ17" i="14"/>
  <c r="DM8" i="6"/>
  <c r="DY57" i="14"/>
  <c r="R122" i="11"/>
  <c r="S123" i="11"/>
  <c r="AA122" i="11"/>
  <c r="DQ147" i="6"/>
  <c r="DJ19" i="10" s="1"/>
  <c r="DQ146" i="6"/>
  <c r="DJ18" i="10" s="1"/>
  <c r="D123" i="11"/>
  <c r="E124" i="11"/>
  <c r="CF76" i="16"/>
  <c r="CE68" i="16"/>
  <c r="DI22" i="10"/>
  <c r="DI39" i="10" s="1"/>
  <c r="DF95" i="10"/>
  <c r="DT159" i="16"/>
  <c r="DJ23" i="10"/>
  <c r="DJ22" i="10" s="1"/>
  <c r="DJ39" i="10" s="1"/>
  <c r="DJ65" i="10"/>
  <c r="DJ45" i="10"/>
  <c r="DK166" i="10"/>
  <c r="DU1" i="16"/>
  <c r="DL3" i="10"/>
  <c r="DK70" i="10"/>
  <c r="DK27" i="10" s="1"/>
  <c r="DK164" i="10"/>
  <c r="DK83" i="10"/>
  <c r="DK49" i="10"/>
  <c r="DK78" i="10"/>
  <c r="DK35" i="10" s="1"/>
  <c r="DK51" i="10"/>
  <c r="DK82" i="10"/>
  <c r="DK76" i="10"/>
  <c r="DK33" i="10" s="1"/>
  <c r="DK75" i="10"/>
  <c r="DK32" i="10" s="1"/>
  <c r="DK86" i="10"/>
  <c r="DK38" i="10"/>
  <c r="DK67" i="10"/>
  <c r="DK24" i="10" s="1"/>
  <c r="DK48" i="10"/>
  <c r="DK72" i="10"/>
  <c r="DK29" i="10" s="1"/>
  <c r="DK163" i="10"/>
  <c r="DK57" i="10"/>
  <c r="DK158" i="10"/>
  <c r="DK90" i="10"/>
  <c r="DK59" i="10"/>
  <c r="DK64" i="10"/>
  <c r="DK104" i="10"/>
  <c r="DK80" i="10"/>
  <c r="DK93" i="10"/>
  <c r="DK61" i="10"/>
  <c r="DK9" i="10"/>
  <c r="DK71" i="10"/>
  <c r="DK28" i="10" s="1"/>
  <c r="DK88" i="10"/>
  <c r="DK73" i="10"/>
  <c r="DK30" i="10" s="1"/>
  <c r="DK160" i="10"/>
  <c r="DK55" i="10"/>
  <c r="DK108" i="10"/>
  <c r="DK79" i="10"/>
  <c r="DK36" i="10" s="1"/>
  <c r="DK77" i="10"/>
  <c r="DK34" i="10" s="1"/>
  <c r="DK74" i="10"/>
  <c r="DK31" i="10" s="1"/>
  <c r="DK69" i="10"/>
  <c r="DK26" i="10" s="1"/>
  <c r="DK8" i="10"/>
  <c r="DK60" i="10"/>
  <c r="DK47" i="10"/>
  <c r="DK68" i="10"/>
  <c r="DK25" i="10" s="1"/>
  <c r="DK89" i="10"/>
  <c r="DK63" i="10"/>
  <c r="DK50" i="10"/>
  <c r="DK52" i="10"/>
  <c r="DK109" i="10"/>
  <c r="DK56" i="10"/>
  <c r="DK167" i="10"/>
  <c r="DK176" i="10" s="1"/>
  <c r="DK58" i="10"/>
  <c r="DK159" i="10"/>
  <c r="DK46" i="10"/>
  <c r="DK165" i="10"/>
  <c r="DK107" i="10"/>
  <c r="DK44" i="10"/>
  <c r="DK53" i="10"/>
  <c r="DK62" i="10"/>
  <c r="DK66" i="10"/>
  <c r="DK54" i="10"/>
  <c r="DT5" i="16"/>
  <c r="DT10" i="16" s="1"/>
  <c r="DJ168" i="10"/>
  <c r="DJ110" i="10"/>
  <c r="EB4" i="14"/>
  <c r="DK7" i="10" l="1"/>
  <c r="DK10" i="10" s="1"/>
  <c r="DK14" i="10" s="1"/>
  <c r="DU159" i="23"/>
  <c r="DP157" i="16"/>
  <c r="DE101" i="10"/>
  <c r="DE99" i="10"/>
  <c r="DH87" i="10"/>
  <c r="DH91" i="10" s="1"/>
  <c r="AC50" i="2" s="1"/>
  <c r="DV1" i="23"/>
  <c r="DL6" i="10"/>
  <c r="DL12" i="10" s="1"/>
  <c r="DG174" i="10"/>
  <c r="DQ157" i="23" s="1"/>
  <c r="DH81" i="10"/>
  <c r="DH84" i="10" s="1"/>
  <c r="I93" i="11"/>
  <c r="K93" i="11" s="1"/>
  <c r="G94" i="11" s="1"/>
  <c r="H94" i="11" s="1"/>
  <c r="DH103" i="10"/>
  <c r="AC84" i="2" s="1"/>
  <c r="DJ20" i="10"/>
  <c r="DJ15" i="10"/>
  <c r="DJ13" i="10"/>
  <c r="DR147" i="6"/>
  <c r="DK19" i="10" s="1"/>
  <c r="DI16" i="10"/>
  <c r="DI41" i="10" s="1"/>
  <c r="F113" i="15"/>
  <c r="H113" i="15" s="1"/>
  <c r="DU5" i="23"/>
  <c r="DU10" i="23" s="1"/>
  <c r="DL73" i="6"/>
  <c r="DL82" i="6" s="1"/>
  <c r="DW6" i="14"/>
  <c r="D114" i="15"/>
  <c r="A115" i="15"/>
  <c r="E114" i="15"/>
  <c r="DM6" i="6"/>
  <c r="DM72" i="6" s="1"/>
  <c r="DY14" i="14"/>
  <c r="DX2" i="14"/>
  <c r="DX3" i="14" s="1"/>
  <c r="EC12" i="14"/>
  <c r="DQ5" i="6"/>
  <c r="DJ100" i="10"/>
  <c r="DN8" i="6"/>
  <c r="DZ57" i="14"/>
  <c r="DS123" i="6"/>
  <c r="DS136" i="6"/>
  <c r="DS100" i="6"/>
  <c r="DS138" i="6"/>
  <c r="DS110" i="6"/>
  <c r="DS137" i="6"/>
  <c r="DS125" i="6"/>
  <c r="DT84" i="6"/>
  <c r="DS117" i="6"/>
  <c r="DS109" i="6"/>
  <c r="DS127" i="6"/>
  <c r="DS88" i="6"/>
  <c r="DS98" i="6"/>
  <c r="DS112" i="6"/>
  <c r="DS99" i="6"/>
  <c r="DS86" i="6"/>
  <c r="DS140" i="6"/>
  <c r="DS101" i="6"/>
  <c r="DS103" i="6"/>
  <c r="DS92" i="6"/>
  <c r="DS91" i="6"/>
  <c r="DS129" i="6"/>
  <c r="DS116" i="6"/>
  <c r="DS93" i="6"/>
  <c r="DS128" i="6"/>
  <c r="DS124" i="6"/>
  <c r="DS89" i="6"/>
  <c r="DS139" i="6"/>
  <c r="DS87" i="6"/>
  <c r="DS135" i="6"/>
  <c r="DS126" i="6"/>
  <c r="DS104" i="6"/>
  <c r="DS90" i="6"/>
  <c r="DS134" i="6"/>
  <c r="DS111" i="6"/>
  <c r="DS118" i="6"/>
  <c r="DS102" i="6"/>
  <c r="DR146" i="6"/>
  <c r="DK18" i="10" s="1"/>
  <c r="DK100" i="10" s="1"/>
  <c r="E125" i="11"/>
  <c r="D124" i="11"/>
  <c r="AG124" i="11"/>
  <c r="AF123" i="11"/>
  <c r="AO123" i="11"/>
  <c r="S124" i="11"/>
  <c r="R123" i="11"/>
  <c r="AA123" i="11"/>
  <c r="DO7" i="6"/>
  <c r="T17" i="14"/>
  <c r="CG76" i="16"/>
  <c r="CF68" i="16"/>
  <c r="DG98" i="10"/>
  <c r="DK168" i="10"/>
  <c r="DK23" i="10"/>
  <c r="DK65" i="10"/>
  <c r="DU5" i="16"/>
  <c r="DU10" i="16" s="1"/>
  <c r="DF98" i="10"/>
  <c r="DP4" i="23" s="1"/>
  <c r="DP9" i="23" s="1"/>
  <c r="DP12" i="23" s="1"/>
  <c r="DF96" i="10"/>
  <c r="DG112" i="10"/>
  <c r="DK110" i="10"/>
  <c r="DK45" i="10"/>
  <c r="DL166" i="10"/>
  <c r="DV1" i="16"/>
  <c r="DM3" i="10"/>
  <c r="DL55" i="10"/>
  <c r="DL54" i="10"/>
  <c r="DL88" i="10"/>
  <c r="DL50" i="10"/>
  <c r="DL52" i="10"/>
  <c r="DL80" i="10"/>
  <c r="DL37" i="10" s="1"/>
  <c r="DL78" i="10"/>
  <c r="DL35" i="10" s="1"/>
  <c r="DL164" i="10"/>
  <c r="DL77" i="10"/>
  <c r="DL34" i="10" s="1"/>
  <c r="DL167" i="10"/>
  <c r="DL176" i="10" s="1"/>
  <c r="DL8" i="10"/>
  <c r="DL82" i="10"/>
  <c r="DL72" i="10"/>
  <c r="DL29" i="10" s="1"/>
  <c r="DL64" i="10"/>
  <c r="DL68" i="10"/>
  <c r="DL25" i="10" s="1"/>
  <c r="DL74" i="10"/>
  <c r="DL31" i="10" s="1"/>
  <c r="DL46" i="10"/>
  <c r="DL71" i="10"/>
  <c r="DL28" i="10" s="1"/>
  <c r="DL160" i="10"/>
  <c r="DL60" i="10"/>
  <c r="DL69" i="10"/>
  <c r="DL26" i="10" s="1"/>
  <c r="DL76" i="10"/>
  <c r="DL33" i="10" s="1"/>
  <c r="DL165" i="10"/>
  <c r="DL93" i="10"/>
  <c r="DL51" i="10"/>
  <c r="DL107" i="10"/>
  <c r="DL75" i="10"/>
  <c r="DL32" i="10" s="1"/>
  <c r="DL159" i="10"/>
  <c r="DL70" i="10"/>
  <c r="DL27" i="10" s="1"/>
  <c r="DL67" i="10"/>
  <c r="DL24" i="10" s="1"/>
  <c r="DL108" i="10"/>
  <c r="DL66" i="10"/>
  <c r="DL163" i="10"/>
  <c r="DL53" i="10"/>
  <c r="DL57" i="10"/>
  <c r="DL79" i="10"/>
  <c r="DL36" i="10" s="1"/>
  <c r="DL44" i="10"/>
  <c r="DL47" i="10"/>
  <c r="DL89" i="10"/>
  <c r="DL83" i="10"/>
  <c r="DL73" i="10"/>
  <c r="DL30" i="10" s="1"/>
  <c r="DL58" i="10"/>
  <c r="DL56" i="10"/>
  <c r="DL90" i="10"/>
  <c r="DL158" i="10"/>
  <c r="DL109" i="10"/>
  <c r="DL61" i="10"/>
  <c r="DL9" i="10"/>
  <c r="DL48" i="10"/>
  <c r="DL38" i="10"/>
  <c r="DL62" i="10"/>
  <c r="DL49" i="10"/>
  <c r="DL86" i="10"/>
  <c r="DL63" i="10"/>
  <c r="DL59" i="10"/>
  <c r="DL104" i="10"/>
  <c r="DK37" i="10"/>
  <c r="DU159" i="16"/>
  <c r="EC4" i="14"/>
  <c r="DV159" i="23" l="1"/>
  <c r="J94" i="11"/>
  <c r="I94" i="11" s="1"/>
  <c r="K94" i="11" s="1"/>
  <c r="G95" i="11" s="1"/>
  <c r="J95" i="11" s="1"/>
  <c r="AC46" i="2"/>
  <c r="DL7" i="10"/>
  <c r="DL10" i="10" s="1"/>
  <c r="DL14" i="10" s="1"/>
  <c r="DH95" i="10"/>
  <c r="DH96" i="10" s="1"/>
  <c r="DQ157" i="16"/>
  <c r="DK15" i="10"/>
  <c r="DK13" i="10"/>
  <c r="DW1" i="23"/>
  <c r="DM6" i="10"/>
  <c r="DM12" i="10" s="1"/>
  <c r="DH174" i="10"/>
  <c r="DR157" i="16" s="1"/>
  <c r="DH105" i="10"/>
  <c r="DH112" i="10" s="1"/>
  <c r="DJ16" i="10"/>
  <c r="DJ41" i="10" s="1"/>
  <c r="DJ103" i="10" s="1"/>
  <c r="DJ105" i="10" s="1"/>
  <c r="DJ112" i="10" s="1"/>
  <c r="DS147" i="6"/>
  <c r="DL19" i="10" s="1"/>
  <c r="F114" i="15"/>
  <c r="H114" i="15" s="1"/>
  <c r="DQ4" i="23"/>
  <c r="DQ9" i="23" s="1"/>
  <c r="DQ12" i="23" s="1"/>
  <c r="DV5" i="23"/>
  <c r="DV10" i="23" s="1"/>
  <c r="DG101" i="10"/>
  <c r="D125" i="11"/>
  <c r="E126" i="11"/>
  <c r="DM73" i="6"/>
  <c r="DM82" i="6" s="1"/>
  <c r="DX6" i="14"/>
  <c r="R124" i="11"/>
  <c r="S125" i="11"/>
  <c r="AA124" i="11"/>
  <c r="E115" i="15"/>
  <c r="A116" i="15"/>
  <c r="D115" i="15"/>
  <c r="EA17" i="14"/>
  <c r="DP7" i="6" s="1"/>
  <c r="DS146" i="6"/>
  <c r="DL18" i="10" s="1"/>
  <c r="DN6" i="6"/>
  <c r="DN72" i="6" s="1"/>
  <c r="DZ14" i="14"/>
  <c r="DY2" i="14"/>
  <c r="DY3" i="14" s="1"/>
  <c r="DK20" i="10"/>
  <c r="AF124" i="11"/>
  <c r="AG125" i="11"/>
  <c r="AO124" i="11"/>
  <c r="DR5" i="6"/>
  <c r="ED12" i="14"/>
  <c r="DT127" i="6"/>
  <c r="DT101" i="6"/>
  <c r="DT135" i="6"/>
  <c r="DT104" i="6"/>
  <c r="DT98" i="6"/>
  <c r="DT126" i="6"/>
  <c r="DT89" i="6"/>
  <c r="DT124" i="6"/>
  <c r="DT93" i="6"/>
  <c r="DT109" i="6"/>
  <c r="DT136" i="6"/>
  <c r="DT129" i="6"/>
  <c r="DT134" i="6"/>
  <c r="DT139" i="6"/>
  <c r="DT92" i="6"/>
  <c r="DT102" i="6"/>
  <c r="DT140" i="6"/>
  <c r="DU84" i="6"/>
  <c r="DT138" i="6"/>
  <c r="DT128" i="6"/>
  <c r="DT100" i="6"/>
  <c r="DT90" i="6"/>
  <c r="DT123" i="6"/>
  <c r="DT112" i="6"/>
  <c r="DT87" i="6"/>
  <c r="DT137" i="6"/>
  <c r="DT86" i="6"/>
  <c r="DT118" i="6"/>
  <c r="DT116" i="6"/>
  <c r="DT88" i="6"/>
  <c r="DT110" i="6"/>
  <c r="DT103" i="6"/>
  <c r="DT111" i="6"/>
  <c r="DT91" i="6"/>
  <c r="DT99" i="6"/>
  <c r="DT125" i="6"/>
  <c r="DT117" i="6"/>
  <c r="DO8" i="6"/>
  <c r="T57" i="14"/>
  <c r="CH76" i="16"/>
  <c r="CG68" i="16"/>
  <c r="DL168" i="10"/>
  <c r="DK22" i="10"/>
  <c r="DK39" i="10" s="1"/>
  <c r="DL23" i="10"/>
  <c r="DL22" i="10" s="1"/>
  <c r="DL65" i="10"/>
  <c r="DL110" i="10"/>
  <c r="DN3" i="10"/>
  <c r="DW1" i="16"/>
  <c r="DM166" i="10"/>
  <c r="DM62" i="10"/>
  <c r="DM80" i="10"/>
  <c r="DM37" i="10" s="1"/>
  <c r="DM88" i="10"/>
  <c r="DM165" i="10"/>
  <c r="DM50" i="10"/>
  <c r="DM61" i="10"/>
  <c r="DM82" i="10"/>
  <c r="DM107" i="10"/>
  <c r="DM108" i="10"/>
  <c r="DM69" i="10"/>
  <c r="DM26" i="10" s="1"/>
  <c r="DM44" i="10"/>
  <c r="DM73" i="10"/>
  <c r="DM30" i="10" s="1"/>
  <c r="DM167" i="10"/>
  <c r="DM176" i="10" s="1"/>
  <c r="DM59" i="10"/>
  <c r="DM90" i="10"/>
  <c r="DM76" i="10"/>
  <c r="DM33" i="10" s="1"/>
  <c r="DM60" i="10"/>
  <c r="DM55" i="10"/>
  <c r="DM86" i="10"/>
  <c r="DM49" i="10"/>
  <c r="DM79" i="10"/>
  <c r="DM36" i="10" s="1"/>
  <c r="DM109" i="10"/>
  <c r="DM47" i="10"/>
  <c r="DM46" i="10"/>
  <c r="DM78" i="10"/>
  <c r="DM35" i="10" s="1"/>
  <c r="DM74" i="10"/>
  <c r="DM31" i="10" s="1"/>
  <c r="DM54" i="10"/>
  <c r="DM77" i="10"/>
  <c r="DM34" i="10" s="1"/>
  <c r="DM75" i="10"/>
  <c r="DM32" i="10" s="1"/>
  <c r="DM160" i="10"/>
  <c r="DM104" i="10"/>
  <c r="DM163" i="10"/>
  <c r="DM66" i="10"/>
  <c r="DM51" i="10"/>
  <c r="DM158" i="10"/>
  <c r="DM9" i="10"/>
  <c r="DM48" i="10"/>
  <c r="DM72" i="10"/>
  <c r="DM29" i="10" s="1"/>
  <c r="DM68" i="10"/>
  <c r="DM25" i="10" s="1"/>
  <c r="DM89" i="10"/>
  <c r="DM71" i="10"/>
  <c r="DM28" i="10" s="1"/>
  <c r="DM58" i="10"/>
  <c r="DM63" i="10"/>
  <c r="DM70" i="10"/>
  <c r="DM27" i="10" s="1"/>
  <c r="DM159" i="10"/>
  <c r="DM56" i="10"/>
  <c r="DM52" i="10"/>
  <c r="DM93" i="10"/>
  <c r="DM83" i="10"/>
  <c r="DM67" i="10"/>
  <c r="DM24" i="10" s="1"/>
  <c r="DM64" i="10"/>
  <c r="DM53" i="10"/>
  <c r="DM164" i="10"/>
  <c r="DM57" i="10"/>
  <c r="DM8" i="10"/>
  <c r="DM38" i="10"/>
  <c r="DV5" i="16"/>
  <c r="DV10" i="16" s="1"/>
  <c r="DF101" i="10"/>
  <c r="DF99" i="10"/>
  <c r="DG99" i="10"/>
  <c r="DL45" i="10"/>
  <c r="DV159" i="16"/>
  <c r="DI103" i="10"/>
  <c r="DI81" i="10"/>
  <c r="DI87" i="10"/>
  <c r="ED4" i="14"/>
  <c r="DW159" i="23" l="1"/>
  <c r="DH98" i="10"/>
  <c r="DR4" i="23" s="1"/>
  <c r="DR9" i="23" s="1"/>
  <c r="DR12" i="23" s="1"/>
  <c r="AC54" i="2"/>
  <c r="AC56" i="2" s="1"/>
  <c r="DK16" i="10"/>
  <c r="DK41" i="10" s="1"/>
  <c r="DK103" i="10" s="1"/>
  <c r="DL13" i="10"/>
  <c r="DL15" i="10"/>
  <c r="DR157" i="23"/>
  <c r="AC85" i="2"/>
  <c r="DX1" i="23"/>
  <c r="DN6" i="10"/>
  <c r="DN12" i="10" s="1"/>
  <c r="H95" i="11"/>
  <c r="I95" i="11" s="1"/>
  <c r="K95" i="11" s="1"/>
  <c r="G96" i="11" s="1"/>
  <c r="DJ174" i="10"/>
  <c r="DT157" i="23" s="1"/>
  <c r="DL20" i="10"/>
  <c r="DL100" i="10"/>
  <c r="DJ87" i="10"/>
  <c r="DJ91" i="10" s="1"/>
  <c r="DJ81" i="10"/>
  <c r="DJ84" i="10" s="1"/>
  <c r="DW5" i="23"/>
  <c r="DW10" i="23" s="1"/>
  <c r="F115" i="15"/>
  <c r="H115" i="15" s="1"/>
  <c r="EA57" i="14"/>
  <c r="DP8" i="6" s="1"/>
  <c r="A117" i="15"/>
  <c r="D116" i="15"/>
  <c r="E116" i="15"/>
  <c r="R125" i="11"/>
  <c r="S126" i="11"/>
  <c r="AA125" i="11"/>
  <c r="DO6" i="6"/>
  <c r="DO72" i="6" s="1"/>
  <c r="DZ2" i="14"/>
  <c r="DZ3" i="14" s="1"/>
  <c r="T14" i="14"/>
  <c r="DT146" i="6"/>
  <c r="DM18" i="10" s="1"/>
  <c r="DT147" i="6"/>
  <c r="DM19" i="10" s="1"/>
  <c r="AF125" i="11"/>
  <c r="AG126" i="11"/>
  <c r="AO125" i="11"/>
  <c r="E127" i="11"/>
  <c r="D126" i="11"/>
  <c r="DS5" i="6"/>
  <c r="EE12" i="14"/>
  <c r="DU125" i="6"/>
  <c r="DU87" i="6"/>
  <c r="DU137" i="6"/>
  <c r="DU103" i="6"/>
  <c r="DU136" i="6"/>
  <c r="DU102" i="6"/>
  <c r="DU129" i="6"/>
  <c r="DU101" i="6"/>
  <c r="DU111" i="6"/>
  <c r="DU88" i="6"/>
  <c r="DU140" i="6"/>
  <c r="DU110" i="6"/>
  <c r="DU124" i="6"/>
  <c r="DU90" i="6"/>
  <c r="DU134" i="6"/>
  <c r="DU116" i="6"/>
  <c r="DU86" i="6"/>
  <c r="DU99" i="6"/>
  <c r="DU118" i="6"/>
  <c r="DU123" i="6"/>
  <c r="DU117" i="6"/>
  <c r="DU91" i="6"/>
  <c r="DU112" i="6"/>
  <c r="DU92" i="6"/>
  <c r="DU126" i="6"/>
  <c r="DU128" i="6"/>
  <c r="DU109" i="6"/>
  <c r="DU93" i="6"/>
  <c r="DU135" i="6"/>
  <c r="DU98" i="6"/>
  <c r="DU139" i="6"/>
  <c r="DU138" i="6"/>
  <c r="DU127" i="6"/>
  <c r="DV84" i="6"/>
  <c r="DU89" i="6"/>
  <c r="DU100" i="6"/>
  <c r="DU104" i="6"/>
  <c r="DN73" i="6"/>
  <c r="DN82" i="6" s="1"/>
  <c r="DY6" i="14"/>
  <c r="EB17" i="14"/>
  <c r="CI76" i="16"/>
  <c r="CH68" i="16"/>
  <c r="DL39" i="10"/>
  <c r="DI105" i="10"/>
  <c r="DI174" i="10"/>
  <c r="DS157" i="23" s="1"/>
  <c r="DM45" i="10"/>
  <c r="DW159" i="16"/>
  <c r="DW5" i="16"/>
  <c r="DW10" i="16" s="1"/>
  <c r="DM110" i="10"/>
  <c r="DN166" i="10"/>
  <c r="DO3" i="10"/>
  <c r="DX1" i="16"/>
  <c r="DN163" i="10"/>
  <c r="DN49" i="10"/>
  <c r="DN89" i="10"/>
  <c r="DN104" i="10"/>
  <c r="DN64" i="10"/>
  <c r="DN75" i="10"/>
  <c r="DN32" i="10" s="1"/>
  <c r="DN83" i="10"/>
  <c r="DN56" i="10"/>
  <c r="DN48" i="10"/>
  <c r="DN158" i="10"/>
  <c r="DN108" i="10"/>
  <c r="DN74" i="10"/>
  <c r="DN31" i="10" s="1"/>
  <c r="DN70" i="10"/>
  <c r="DN27" i="10" s="1"/>
  <c r="DN59" i="10"/>
  <c r="DN77" i="10"/>
  <c r="DN34" i="10" s="1"/>
  <c r="DN109" i="10"/>
  <c r="DN61" i="10"/>
  <c r="DN69" i="10"/>
  <c r="DN26" i="10" s="1"/>
  <c r="DN79" i="10"/>
  <c r="DN36" i="10" s="1"/>
  <c r="DN53" i="10"/>
  <c r="DN60" i="10"/>
  <c r="DN82" i="10"/>
  <c r="DN80" i="10"/>
  <c r="DN37" i="10" s="1"/>
  <c r="DN38" i="10"/>
  <c r="DN167" i="10"/>
  <c r="DN176" i="10" s="1"/>
  <c r="DN165" i="10"/>
  <c r="DN78" i="10"/>
  <c r="DN35" i="10" s="1"/>
  <c r="DN44" i="10"/>
  <c r="DN47" i="10"/>
  <c r="DN72" i="10"/>
  <c r="DN29" i="10" s="1"/>
  <c r="DN58" i="10"/>
  <c r="DN51" i="10"/>
  <c r="DN164" i="10"/>
  <c r="DN54" i="10"/>
  <c r="DN93" i="10"/>
  <c r="DN62" i="10"/>
  <c r="DN68" i="10"/>
  <c r="DN25" i="10" s="1"/>
  <c r="DN160" i="10"/>
  <c r="DN88" i="10"/>
  <c r="DN71" i="10"/>
  <c r="DN28" i="10" s="1"/>
  <c r="DN50" i="10"/>
  <c r="DN76" i="10"/>
  <c r="DN33" i="10" s="1"/>
  <c r="DN90" i="10"/>
  <c r="DN9" i="10"/>
  <c r="DN159" i="10"/>
  <c r="DN52" i="10"/>
  <c r="DN63" i="10"/>
  <c r="DN57" i="10"/>
  <c r="DN55" i="10"/>
  <c r="DN8" i="10"/>
  <c r="DN67" i="10"/>
  <c r="DN24" i="10" s="1"/>
  <c r="DN46" i="10"/>
  <c r="DN86" i="10"/>
  <c r="DN66" i="10"/>
  <c r="DN73" i="10"/>
  <c r="DN30" i="10" s="1"/>
  <c r="DN107" i="10"/>
  <c r="DM168" i="10"/>
  <c r="DI84" i="10"/>
  <c r="DM7" i="10"/>
  <c r="DM10" i="10" s="1"/>
  <c r="DM23" i="10"/>
  <c r="DM22" i="10" s="1"/>
  <c r="DM39" i="10" s="1"/>
  <c r="DM65" i="10"/>
  <c r="DI91" i="10"/>
  <c r="EE4" i="14"/>
  <c r="DX159" i="23" l="1"/>
  <c r="DN7" i="10"/>
  <c r="DN10" i="10" s="1"/>
  <c r="DN13" i="10" s="1"/>
  <c r="AC58" i="2"/>
  <c r="AC60" i="2" s="1"/>
  <c r="DH99" i="10"/>
  <c r="DH101" i="10"/>
  <c r="AC55" i="2"/>
  <c r="DL16" i="10"/>
  <c r="DL41" i="10" s="1"/>
  <c r="DT157" i="16"/>
  <c r="DY1" i="23"/>
  <c r="DO6" i="10"/>
  <c r="DO12" i="10" s="1"/>
  <c r="DJ95" i="10"/>
  <c r="DJ96" i="10" s="1"/>
  <c r="DK81" i="10"/>
  <c r="DK84" i="10" s="1"/>
  <c r="DK87" i="10"/>
  <c r="DK91" i="10" s="1"/>
  <c r="J96" i="11"/>
  <c r="H96" i="11"/>
  <c r="DX5" i="23"/>
  <c r="DX10" i="23" s="1"/>
  <c r="DM15" i="10"/>
  <c r="DM14" i="10"/>
  <c r="DM13" i="10"/>
  <c r="DM20" i="10"/>
  <c r="EB57" i="14"/>
  <c r="AF126" i="11"/>
  <c r="AG127" i="11"/>
  <c r="AO126" i="11"/>
  <c r="DU146" i="6"/>
  <c r="DN18" i="10" s="1"/>
  <c r="DN100" i="10" s="1"/>
  <c r="DM100" i="10"/>
  <c r="DQ7" i="6"/>
  <c r="EC17" i="14"/>
  <c r="DT5" i="6"/>
  <c r="EF12" i="14"/>
  <c r="DO73" i="6"/>
  <c r="DO82" i="6" s="1"/>
  <c r="DZ6" i="14"/>
  <c r="R126" i="11"/>
  <c r="S127" i="11"/>
  <c r="AA126" i="11"/>
  <c r="EA14" i="14"/>
  <c r="EB14" i="14" s="1"/>
  <c r="EC14" i="14" s="1"/>
  <c r="ED14" i="14" s="1"/>
  <c r="D127" i="11"/>
  <c r="E128" i="11"/>
  <c r="F116" i="15"/>
  <c r="H116" i="15" s="1"/>
  <c r="DU147" i="6"/>
  <c r="DN19" i="10" s="1"/>
  <c r="DV126" i="6"/>
  <c r="DV89" i="6"/>
  <c r="DV135" i="6"/>
  <c r="DV103" i="6"/>
  <c r="DV124" i="6"/>
  <c r="DV88" i="6"/>
  <c r="DV116" i="6"/>
  <c r="DV87" i="6"/>
  <c r="DV125" i="6"/>
  <c r="DV118" i="6"/>
  <c r="DV100" i="6"/>
  <c r="DV140" i="6"/>
  <c r="DV101" i="6"/>
  <c r="DV127" i="6"/>
  <c r="DV93" i="6"/>
  <c r="DV129" i="6"/>
  <c r="DV136" i="6"/>
  <c r="DV138" i="6"/>
  <c r="DV92" i="6"/>
  <c r="DV134" i="6"/>
  <c r="DV104" i="6"/>
  <c r="DV123" i="6"/>
  <c r="DV110" i="6"/>
  <c r="DV128" i="6"/>
  <c r="DV109" i="6"/>
  <c r="DV117" i="6"/>
  <c r="DV91" i="6"/>
  <c r="DW84" i="6"/>
  <c r="DV112" i="6"/>
  <c r="DV111" i="6"/>
  <c r="DV102" i="6"/>
  <c r="DV99" i="6"/>
  <c r="DV139" i="6"/>
  <c r="DV137" i="6"/>
  <c r="DV98" i="6"/>
  <c r="DV90" i="6"/>
  <c r="DV86" i="6"/>
  <c r="E117" i="15"/>
  <c r="A118" i="15"/>
  <c r="D117" i="15"/>
  <c r="CJ76" i="16"/>
  <c r="CI68" i="16"/>
  <c r="DN110" i="10"/>
  <c r="DK105" i="10"/>
  <c r="DK112" i="10" s="1"/>
  <c r="DK174" i="10"/>
  <c r="DU157" i="23" s="1"/>
  <c r="DN45" i="10"/>
  <c r="DI112" i="10"/>
  <c r="DX5" i="16"/>
  <c r="DX10" i="16" s="1"/>
  <c r="DN168" i="10"/>
  <c r="DN23" i="10"/>
  <c r="DN22" i="10" s="1"/>
  <c r="DN39" i="10" s="1"/>
  <c r="DN65" i="10"/>
  <c r="DX159" i="16"/>
  <c r="DO166" i="10"/>
  <c r="DP3" i="10"/>
  <c r="DY1" i="16"/>
  <c r="DO54" i="10"/>
  <c r="DO51" i="10"/>
  <c r="DO165" i="10"/>
  <c r="DO86" i="10"/>
  <c r="DO64" i="10"/>
  <c r="DO63" i="10"/>
  <c r="DO46" i="10"/>
  <c r="DO49" i="10"/>
  <c r="DO62" i="10"/>
  <c r="DO74" i="10"/>
  <c r="DO31" i="10" s="1"/>
  <c r="DO75" i="10"/>
  <c r="DO32" i="10" s="1"/>
  <c r="DO77" i="10"/>
  <c r="DO34" i="10" s="1"/>
  <c r="DO57" i="10"/>
  <c r="DO159" i="10"/>
  <c r="DO78" i="10"/>
  <c r="DO35" i="10" s="1"/>
  <c r="DO53" i="10"/>
  <c r="DO56" i="10"/>
  <c r="DO69" i="10"/>
  <c r="DO26" i="10" s="1"/>
  <c r="DO72" i="10"/>
  <c r="DO29" i="10" s="1"/>
  <c r="DO47" i="10"/>
  <c r="DO50" i="10"/>
  <c r="DO59" i="10"/>
  <c r="DO108" i="10"/>
  <c r="DO9" i="10"/>
  <c r="DO158" i="10"/>
  <c r="DO109" i="10"/>
  <c r="DO38" i="10"/>
  <c r="DO71" i="10"/>
  <c r="DO28" i="10" s="1"/>
  <c r="DO44" i="10"/>
  <c r="DO73" i="10"/>
  <c r="DO30" i="10" s="1"/>
  <c r="DO79" i="10"/>
  <c r="DO36" i="10" s="1"/>
  <c r="DO82" i="10"/>
  <c r="DO76" i="10"/>
  <c r="DO33" i="10" s="1"/>
  <c r="DO104" i="10"/>
  <c r="DO83" i="10"/>
  <c r="DO160" i="10"/>
  <c r="DO55" i="10"/>
  <c r="DO70" i="10"/>
  <c r="DO27" i="10" s="1"/>
  <c r="DO48" i="10"/>
  <c r="DO60" i="10"/>
  <c r="DO58" i="10"/>
  <c r="DO88" i="10"/>
  <c r="DO52" i="10"/>
  <c r="DO93" i="10"/>
  <c r="DO107" i="10"/>
  <c r="DO66" i="10"/>
  <c r="DO80" i="10"/>
  <c r="DO37" i="10" s="1"/>
  <c r="DO67" i="10"/>
  <c r="DO24" i="10" s="1"/>
  <c r="DO61" i="10"/>
  <c r="DO167" i="10"/>
  <c r="DO176" i="10" s="1"/>
  <c r="DO89" i="10"/>
  <c r="DO90" i="10"/>
  <c r="DO8" i="10"/>
  <c r="DO163" i="10"/>
  <c r="DO164" i="10"/>
  <c r="DO68" i="10"/>
  <c r="DO25" i="10" s="1"/>
  <c r="DI95" i="10"/>
  <c r="DS157" i="16"/>
  <c r="EF4" i="14"/>
  <c r="DY159" i="23" l="1"/>
  <c r="AC59" i="2"/>
  <c r="DL81" i="10"/>
  <c r="DL84" i="10" s="1"/>
  <c r="DL87" i="10"/>
  <c r="DL91" i="10" s="1"/>
  <c r="DL103" i="10"/>
  <c r="DL105" i="10" s="1"/>
  <c r="DJ98" i="10"/>
  <c r="DT4" i="23" s="1"/>
  <c r="DT9" i="23" s="1"/>
  <c r="DT12" i="23" s="1"/>
  <c r="DO7" i="10"/>
  <c r="DO10" i="10" s="1"/>
  <c r="DZ1" i="23"/>
  <c r="DP6" i="10"/>
  <c r="DP12" i="10" s="1"/>
  <c r="DK95" i="10"/>
  <c r="DK96" i="10" s="1"/>
  <c r="DN15" i="10"/>
  <c r="DN14" i="10"/>
  <c r="I96" i="11"/>
  <c r="K96" i="11" s="1"/>
  <c r="G97" i="11" s="1"/>
  <c r="DM16" i="10"/>
  <c r="DM41" i="10" s="1"/>
  <c r="DN20" i="10"/>
  <c r="F117" i="15"/>
  <c r="H117" i="15" s="1"/>
  <c r="DY5" i="23"/>
  <c r="DY10" i="23" s="1"/>
  <c r="DQ8" i="6"/>
  <c r="EC57" i="14"/>
  <c r="EC2" i="14" s="1"/>
  <c r="EC3" i="14" s="1"/>
  <c r="DS6" i="6"/>
  <c r="EE14" i="14"/>
  <c r="DU5" i="6"/>
  <c r="EG12" i="14"/>
  <c r="DV147" i="6"/>
  <c r="DO19" i="10" s="1"/>
  <c r="DQ6" i="6"/>
  <c r="EB2" i="14"/>
  <c r="EB3" i="14" s="1"/>
  <c r="D118" i="15"/>
  <c r="E118" i="15"/>
  <c r="A119" i="15"/>
  <c r="DV146" i="6"/>
  <c r="DO18" i="10" s="1"/>
  <c r="DO100" i="10" s="1"/>
  <c r="DP6" i="6"/>
  <c r="DP72" i="6" s="1"/>
  <c r="EA2" i="14"/>
  <c r="EA3" i="14" s="1"/>
  <c r="R127" i="11"/>
  <c r="S128" i="11"/>
  <c r="AA127" i="11"/>
  <c r="DW125" i="6"/>
  <c r="DW92" i="6"/>
  <c r="DW127" i="6"/>
  <c r="DW91" i="6"/>
  <c r="DW109" i="6"/>
  <c r="DW136" i="6"/>
  <c r="DW116" i="6"/>
  <c r="DW139" i="6"/>
  <c r="DW111" i="6"/>
  <c r="DW90" i="6"/>
  <c r="DW134" i="6"/>
  <c r="DW138" i="6"/>
  <c r="DW102" i="6"/>
  <c r="DW123" i="6"/>
  <c r="DW124" i="6"/>
  <c r="DW104" i="6"/>
  <c r="DW101" i="6"/>
  <c r="DW100" i="6"/>
  <c r="DW110" i="6"/>
  <c r="DW118" i="6"/>
  <c r="DW93" i="6"/>
  <c r="DW88" i="6"/>
  <c r="DW99" i="6"/>
  <c r="DW98" i="6"/>
  <c r="DX84" i="6"/>
  <c r="DW140" i="6"/>
  <c r="DW135" i="6"/>
  <c r="DW128" i="6"/>
  <c r="DW86" i="6"/>
  <c r="DW117" i="6"/>
  <c r="DW87" i="6"/>
  <c r="DW137" i="6"/>
  <c r="DW129" i="6"/>
  <c r="DW126" i="6"/>
  <c r="DW112" i="6"/>
  <c r="DW89" i="6"/>
  <c r="DW103" i="6"/>
  <c r="DR7" i="6"/>
  <c r="ED17" i="14"/>
  <c r="D128" i="11"/>
  <c r="E129" i="11"/>
  <c r="DR6" i="6"/>
  <c r="AG128" i="11"/>
  <c r="AF127" i="11"/>
  <c r="AO127" i="11"/>
  <c r="CK76" i="16"/>
  <c r="CJ68" i="16"/>
  <c r="DO110" i="10"/>
  <c r="DO168" i="10"/>
  <c r="DI96" i="10"/>
  <c r="DI98" i="10"/>
  <c r="DS4" i="23" s="1"/>
  <c r="DS9" i="23" s="1"/>
  <c r="DS12" i="23" s="1"/>
  <c r="DY159" i="16"/>
  <c r="DY5" i="16"/>
  <c r="DY10" i="16" s="1"/>
  <c r="DU157" i="16"/>
  <c r="DZ1" i="16"/>
  <c r="DQ3" i="10"/>
  <c r="DP166" i="10"/>
  <c r="DP164" i="10"/>
  <c r="DP104" i="10"/>
  <c r="DP66" i="10"/>
  <c r="DP68" i="10"/>
  <c r="DP25" i="10" s="1"/>
  <c r="DP80" i="10"/>
  <c r="DP37" i="10" s="1"/>
  <c r="DP8" i="10"/>
  <c r="DP167" i="10"/>
  <c r="DP176" i="10" s="1"/>
  <c r="DP82" i="10"/>
  <c r="DP50" i="10"/>
  <c r="DP9" i="10"/>
  <c r="DP70" i="10"/>
  <c r="DP27" i="10" s="1"/>
  <c r="DP74" i="10"/>
  <c r="DP31" i="10" s="1"/>
  <c r="DP73" i="10"/>
  <c r="DP30" i="10" s="1"/>
  <c r="DP69" i="10"/>
  <c r="DP26" i="10" s="1"/>
  <c r="DP163" i="10"/>
  <c r="DP46" i="10"/>
  <c r="DP49" i="10"/>
  <c r="DP76" i="10"/>
  <c r="DP33" i="10" s="1"/>
  <c r="DP75" i="10"/>
  <c r="DP32" i="10" s="1"/>
  <c r="DP67" i="10"/>
  <c r="DP24" i="10" s="1"/>
  <c r="DP38" i="10"/>
  <c r="DP54" i="10"/>
  <c r="DP107" i="10"/>
  <c r="DP160" i="10"/>
  <c r="DP77" i="10"/>
  <c r="DP34" i="10" s="1"/>
  <c r="DP58" i="10"/>
  <c r="DP83" i="10"/>
  <c r="DP72" i="10"/>
  <c r="DP29" i="10" s="1"/>
  <c r="DP57" i="10"/>
  <c r="DP79" i="10"/>
  <c r="DP36" i="10" s="1"/>
  <c r="DP78" i="10"/>
  <c r="DP35" i="10" s="1"/>
  <c r="DP53" i="10"/>
  <c r="DP61" i="10"/>
  <c r="DP63" i="10"/>
  <c r="DP71" i="10"/>
  <c r="DP28" i="10" s="1"/>
  <c r="DP48" i="10"/>
  <c r="DP62" i="10"/>
  <c r="DP51" i="10"/>
  <c r="DP158" i="10"/>
  <c r="DP47" i="10"/>
  <c r="DP159" i="10"/>
  <c r="DP52" i="10"/>
  <c r="DP89" i="10"/>
  <c r="DP108" i="10"/>
  <c r="DP93" i="10"/>
  <c r="DP109" i="10"/>
  <c r="DP56" i="10"/>
  <c r="DP44" i="10"/>
  <c r="DP59" i="10"/>
  <c r="DP64" i="10"/>
  <c r="DP90" i="10"/>
  <c r="DP60" i="10"/>
  <c r="DP55" i="10"/>
  <c r="DP88" i="10"/>
  <c r="DP165" i="10"/>
  <c r="DP86" i="10"/>
  <c r="DO45" i="10"/>
  <c r="DO23" i="10"/>
  <c r="DO22" i="10" s="1"/>
  <c r="DO39" i="10" s="1"/>
  <c r="DO65" i="10"/>
  <c r="EG4" i="14"/>
  <c r="DZ159" i="23" l="1"/>
  <c r="DL95" i="10"/>
  <c r="DL98" i="10" s="1"/>
  <c r="DL174" i="10"/>
  <c r="DV157" i="23" s="1"/>
  <c r="DJ101" i="10"/>
  <c r="DK98" i="10"/>
  <c r="DU4" i="23" s="1"/>
  <c r="DU9" i="23" s="1"/>
  <c r="DU12" i="23" s="1"/>
  <c r="DP7" i="10"/>
  <c r="DP10" i="10" s="1"/>
  <c r="DP13" i="10" s="1"/>
  <c r="EA1" i="23"/>
  <c r="DQ6" i="10"/>
  <c r="DQ12" i="10" s="1"/>
  <c r="DO20" i="10"/>
  <c r="DN16" i="10"/>
  <c r="DN41" i="10" s="1"/>
  <c r="DN87" i="10" s="1"/>
  <c r="DQ72" i="6"/>
  <c r="H97" i="11"/>
  <c r="J97" i="11"/>
  <c r="DM81" i="10"/>
  <c r="DM84" i="10" s="1"/>
  <c r="DM103" i="10"/>
  <c r="DM174" i="10" s="1"/>
  <c r="DW157" i="23" s="1"/>
  <c r="DM87" i="10"/>
  <c r="DM91" i="10" s="1"/>
  <c r="DO14" i="10"/>
  <c r="DO15" i="10"/>
  <c r="DO13" i="10"/>
  <c r="F118" i="15"/>
  <c r="H118" i="15" s="1"/>
  <c r="DR8" i="6"/>
  <c r="DR72" i="6" s="1"/>
  <c r="ED57" i="14"/>
  <c r="ED2" i="14" s="1"/>
  <c r="ED3" i="14" s="1"/>
  <c r="DZ5" i="23"/>
  <c r="DZ10" i="23" s="1"/>
  <c r="DW146" i="6"/>
  <c r="DP18" i="10" s="1"/>
  <c r="DP100" i="10" s="1"/>
  <c r="DQ73" i="6"/>
  <c r="DQ82" i="6" s="1"/>
  <c r="EB6" i="14"/>
  <c r="E130" i="11"/>
  <c r="D129" i="11"/>
  <c r="DP73" i="6"/>
  <c r="DP82" i="6" s="1"/>
  <c r="EA6" i="14"/>
  <c r="DS7" i="6"/>
  <c r="EE17" i="14"/>
  <c r="DR73" i="6"/>
  <c r="DR82" i="6" s="1"/>
  <c r="EC6" i="14"/>
  <c r="DW147" i="6"/>
  <c r="DP19" i="10" s="1"/>
  <c r="DT6" i="6"/>
  <c r="EF14" i="14"/>
  <c r="DX90" i="6"/>
  <c r="DX123" i="6"/>
  <c r="DX138" i="6"/>
  <c r="DX101" i="6"/>
  <c r="DY84" i="6"/>
  <c r="DX126" i="6"/>
  <c r="DX99" i="6"/>
  <c r="DX86" i="6"/>
  <c r="DX140" i="6"/>
  <c r="DX103" i="6"/>
  <c r="DX111" i="6"/>
  <c r="DX136" i="6"/>
  <c r="DX112" i="6"/>
  <c r="DX118" i="6"/>
  <c r="DX109" i="6"/>
  <c r="DX124" i="6"/>
  <c r="DX134" i="6"/>
  <c r="DX116" i="6"/>
  <c r="DX127" i="6"/>
  <c r="DX87" i="6"/>
  <c r="DX98" i="6"/>
  <c r="DX125" i="6"/>
  <c r="DX135" i="6"/>
  <c r="DX129" i="6"/>
  <c r="DX104" i="6"/>
  <c r="DX91" i="6"/>
  <c r="DX89" i="6"/>
  <c r="DX92" i="6"/>
  <c r="DX88" i="6"/>
  <c r="DX102" i="6"/>
  <c r="DX93" i="6"/>
  <c r="DX100" i="6"/>
  <c r="DX110" i="6"/>
  <c r="DX139" i="6"/>
  <c r="DX137" i="6"/>
  <c r="DX128" i="6"/>
  <c r="DX117" i="6"/>
  <c r="DV5" i="6"/>
  <c r="EH12" i="14"/>
  <c r="E119" i="15"/>
  <c r="D119" i="15"/>
  <c r="A120" i="15"/>
  <c r="S129" i="11"/>
  <c r="DO123" i="10" s="1"/>
  <c r="R128" i="11"/>
  <c r="F124" i="10"/>
  <c r="E124" i="10"/>
  <c r="G124" i="10"/>
  <c r="E123" i="10"/>
  <c r="E13" i="2" s="1"/>
  <c r="AA128" i="11"/>
  <c r="H124" i="10"/>
  <c r="E126" i="10"/>
  <c r="F123" i="10"/>
  <c r="I124" i="10"/>
  <c r="E125" i="10"/>
  <c r="F125" i="10"/>
  <c r="G123" i="10"/>
  <c r="J124" i="10"/>
  <c r="F126" i="10"/>
  <c r="G126" i="10"/>
  <c r="G125" i="10"/>
  <c r="H123" i="10"/>
  <c r="K124" i="10"/>
  <c r="I123" i="10"/>
  <c r="H125" i="10"/>
  <c r="L123" i="10"/>
  <c r="L124" i="10"/>
  <c r="H126" i="10"/>
  <c r="L125" i="10"/>
  <c r="M125" i="10"/>
  <c r="J123" i="10"/>
  <c r="I125" i="10"/>
  <c r="M123" i="10"/>
  <c r="M124" i="10"/>
  <c r="I126" i="10"/>
  <c r="K123" i="10"/>
  <c r="L164" i="10" s="1"/>
  <c r="J126" i="10"/>
  <c r="N125" i="10"/>
  <c r="N123" i="10"/>
  <c r="J125" i="10"/>
  <c r="N124" i="10"/>
  <c r="O125" i="10"/>
  <c r="K125" i="10"/>
  <c r="O124" i="10"/>
  <c r="O123" i="10"/>
  <c r="K126" i="10"/>
  <c r="P125" i="10"/>
  <c r="L126" i="10"/>
  <c r="P123" i="10"/>
  <c r="P124" i="10"/>
  <c r="Q123" i="10"/>
  <c r="Q124" i="10"/>
  <c r="Q125" i="10"/>
  <c r="M126" i="10"/>
  <c r="R125" i="10"/>
  <c r="R123" i="10"/>
  <c r="N126" i="10"/>
  <c r="R124" i="10"/>
  <c r="O126" i="10"/>
  <c r="S125" i="10"/>
  <c r="S124" i="10"/>
  <c r="S123" i="10"/>
  <c r="T125" i="10"/>
  <c r="T124" i="10"/>
  <c r="P126" i="10"/>
  <c r="T123" i="10"/>
  <c r="U123" i="10"/>
  <c r="Q126" i="10"/>
  <c r="U125" i="10"/>
  <c r="U126" i="10"/>
  <c r="U124" i="10"/>
  <c r="V124" i="10"/>
  <c r="V126" i="10"/>
  <c r="V123" i="10"/>
  <c r="R126" i="10"/>
  <c r="V125" i="10"/>
  <c r="W124" i="10"/>
  <c r="W125" i="10"/>
  <c r="W126" i="10"/>
  <c r="S126" i="10"/>
  <c r="W123" i="10"/>
  <c r="T126" i="10"/>
  <c r="X123" i="10"/>
  <c r="X125" i="10"/>
  <c r="X126" i="10"/>
  <c r="X124" i="10"/>
  <c r="Y124" i="10"/>
  <c r="Y126" i="10"/>
  <c r="Y123" i="10"/>
  <c r="Y125" i="10"/>
  <c r="Z124" i="10"/>
  <c r="Z125" i="10"/>
  <c r="Z126" i="10"/>
  <c r="Z123" i="10"/>
  <c r="AA124" i="10"/>
  <c r="AA123" i="10"/>
  <c r="AA126" i="10"/>
  <c r="AA125" i="10"/>
  <c r="AB126" i="10"/>
  <c r="AB125" i="10"/>
  <c r="AB124" i="10"/>
  <c r="AB123" i="10"/>
  <c r="AC125" i="10"/>
  <c r="AC123" i="10"/>
  <c r="AC124" i="10"/>
  <c r="AC126" i="10"/>
  <c r="AD123" i="10"/>
  <c r="AD124" i="10"/>
  <c r="AD126" i="10"/>
  <c r="AD125" i="10"/>
  <c r="AE125" i="10"/>
  <c r="AE123" i="10"/>
  <c r="AE124" i="10"/>
  <c r="AE126" i="10"/>
  <c r="AF123" i="10"/>
  <c r="AF125" i="10"/>
  <c r="AF124" i="10"/>
  <c r="AF126" i="10"/>
  <c r="AG126" i="10"/>
  <c r="AG123" i="10"/>
  <c r="AG125" i="10"/>
  <c r="AG124" i="10"/>
  <c r="AH125" i="10"/>
  <c r="AH124" i="10"/>
  <c r="AH126" i="10"/>
  <c r="AH123" i="10"/>
  <c r="AI124" i="10"/>
  <c r="AI123" i="10"/>
  <c r="AI125" i="10"/>
  <c r="AI126" i="10"/>
  <c r="AJ124" i="10"/>
  <c r="AJ125" i="10"/>
  <c r="AJ126" i="10"/>
  <c r="AJ123" i="10"/>
  <c r="AK123" i="10"/>
  <c r="AK125" i="10"/>
  <c r="AK124" i="10"/>
  <c r="AK126" i="10"/>
  <c r="AL124" i="10"/>
  <c r="AL125" i="10"/>
  <c r="AL126" i="10"/>
  <c r="AL123" i="10"/>
  <c r="AM126" i="10"/>
  <c r="AM123" i="10"/>
  <c r="AM125" i="10"/>
  <c r="AM124" i="10"/>
  <c r="AN126" i="10"/>
  <c r="AN125" i="10"/>
  <c r="AN124" i="10"/>
  <c r="AN123" i="10"/>
  <c r="AO126" i="10"/>
  <c r="AO123" i="10"/>
  <c r="AO125" i="10"/>
  <c r="AO124" i="10"/>
  <c r="AP126" i="10"/>
  <c r="AP123" i="10"/>
  <c r="AP125" i="10"/>
  <c r="AP124" i="10"/>
  <c r="AQ124" i="10"/>
  <c r="AQ123" i="10"/>
  <c r="AQ125" i="10"/>
  <c r="AQ126" i="10"/>
  <c r="AR126" i="10"/>
  <c r="AR125" i="10"/>
  <c r="AR124" i="10"/>
  <c r="AR123" i="10"/>
  <c r="AS126" i="10"/>
  <c r="AS124" i="10"/>
  <c r="AS123" i="10"/>
  <c r="AS125" i="10"/>
  <c r="AT124" i="10"/>
  <c r="AT123" i="10"/>
  <c r="AT125" i="10"/>
  <c r="AT126" i="10"/>
  <c r="AU126" i="10"/>
  <c r="AU124" i="10"/>
  <c r="AU125" i="10"/>
  <c r="AU123" i="10"/>
  <c r="AV123" i="10"/>
  <c r="AV126" i="10"/>
  <c r="AV124" i="10"/>
  <c r="AV125" i="10"/>
  <c r="AW125" i="10"/>
  <c r="AW124" i="10"/>
  <c r="AW123" i="10"/>
  <c r="AW126" i="10"/>
  <c r="AX125" i="10"/>
  <c r="AX123" i="10"/>
  <c r="AX124" i="10"/>
  <c r="AX126" i="10"/>
  <c r="AY123" i="10"/>
  <c r="AY124" i="10"/>
  <c r="AY125" i="10"/>
  <c r="AY126" i="10"/>
  <c r="AZ123" i="10"/>
  <c r="AZ125" i="10"/>
  <c r="AZ126" i="10"/>
  <c r="AZ124" i="10"/>
  <c r="BA123" i="10"/>
  <c r="BA124" i="10"/>
  <c r="BA126" i="10"/>
  <c r="BA125" i="10"/>
  <c r="BB124" i="10"/>
  <c r="BB123" i="10"/>
  <c r="BB126" i="10"/>
  <c r="BB125" i="10"/>
  <c r="BC124" i="10"/>
  <c r="BC126" i="10"/>
  <c r="BC125" i="10"/>
  <c r="BC123" i="10"/>
  <c r="BD125" i="10"/>
  <c r="BD124" i="10"/>
  <c r="BD126" i="10"/>
  <c r="BD123" i="10"/>
  <c r="BE125" i="10"/>
  <c r="BE123" i="10"/>
  <c r="BE124" i="10"/>
  <c r="BE126" i="10"/>
  <c r="BF124" i="10"/>
  <c r="BF125" i="10"/>
  <c r="BF123" i="10"/>
  <c r="BF126" i="10"/>
  <c r="BG126" i="10"/>
  <c r="BG125" i="10"/>
  <c r="BG124" i="10"/>
  <c r="BG123" i="10"/>
  <c r="BH125" i="10"/>
  <c r="BH123" i="10"/>
  <c r="BH126" i="10"/>
  <c r="BH124" i="10"/>
  <c r="BI125" i="10"/>
  <c r="BI124" i="10"/>
  <c r="BI126" i="10"/>
  <c r="BI123" i="10"/>
  <c r="BJ124" i="10"/>
  <c r="BJ126" i="10"/>
  <c r="BJ125" i="10"/>
  <c r="BJ123" i="10"/>
  <c r="BK123" i="10"/>
  <c r="BK125" i="10"/>
  <c r="BK124" i="10"/>
  <c r="BK126" i="10"/>
  <c r="BL125" i="10"/>
  <c r="BL126" i="10"/>
  <c r="BL124" i="10"/>
  <c r="BL123" i="10"/>
  <c r="BM124" i="10"/>
  <c r="BM123" i="10"/>
  <c r="BM126" i="10"/>
  <c r="BM125" i="10"/>
  <c r="BN124" i="10"/>
  <c r="BN123" i="10"/>
  <c r="BN126" i="10"/>
  <c r="BN125" i="10"/>
  <c r="BO123" i="10"/>
  <c r="BO124" i="10"/>
  <c r="BO126" i="10"/>
  <c r="BO125" i="10"/>
  <c r="BP124" i="10"/>
  <c r="BP126" i="10"/>
  <c r="BP123" i="10"/>
  <c r="BP125" i="10"/>
  <c r="BQ123" i="10"/>
  <c r="BQ124" i="10"/>
  <c r="BQ125" i="10"/>
  <c r="BQ126" i="10"/>
  <c r="BR126" i="10"/>
  <c r="BR124" i="10"/>
  <c r="BR123" i="10"/>
  <c r="BR125" i="10"/>
  <c r="BS124" i="10"/>
  <c r="BS123" i="10"/>
  <c r="BS126" i="10"/>
  <c r="BS125" i="10"/>
  <c r="BT126" i="10"/>
  <c r="BT125" i="10"/>
  <c r="BT124" i="10"/>
  <c r="BT123" i="10"/>
  <c r="BU125" i="10"/>
  <c r="BU124" i="10"/>
  <c r="BU126" i="10"/>
  <c r="BU123" i="10"/>
  <c r="BV125" i="10"/>
  <c r="BV123" i="10"/>
  <c r="BV124" i="10"/>
  <c r="BV126" i="10"/>
  <c r="BW126" i="10"/>
  <c r="BW125" i="10"/>
  <c r="BW123" i="10"/>
  <c r="BW124" i="10"/>
  <c r="BX126" i="10"/>
  <c r="BX124" i="10"/>
  <c r="BX123" i="10"/>
  <c r="BX125" i="10"/>
  <c r="BY123" i="10"/>
  <c r="BY124" i="10"/>
  <c r="BY126" i="10"/>
  <c r="BY125" i="10"/>
  <c r="BZ126" i="10"/>
  <c r="BZ125" i="10"/>
  <c r="BZ123" i="10"/>
  <c r="BZ124" i="10"/>
  <c r="CA125" i="10"/>
  <c r="CA123" i="10"/>
  <c r="CA124" i="10"/>
  <c r="CA126" i="10"/>
  <c r="CB123" i="10"/>
  <c r="CB125" i="10"/>
  <c r="CB124" i="10"/>
  <c r="CB126" i="10"/>
  <c r="CC124" i="10"/>
  <c r="CC123" i="10"/>
  <c r="CC126" i="10"/>
  <c r="CC125" i="10"/>
  <c r="CD125" i="10"/>
  <c r="CD124" i="10"/>
  <c r="CD123" i="10"/>
  <c r="CD126" i="10"/>
  <c r="CE126" i="10"/>
  <c r="CE123" i="10"/>
  <c r="CE124" i="10"/>
  <c r="CE125" i="10"/>
  <c r="CF124" i="10"/>
  <c r="CF126" i="10"/>
  <c r="CF125" i="10"/>
  <c r="CF123" i="10"/>
  <c r="CG126" i="10"/>
  <c r="CG123" i="10"/>
  <c r="CG125" i="10"/>
  <c r="CG124" i="10"/>
  <c r="CH123" i="10"/>
  <c r="CH126" i="10"/>
  <c r="CH124" i="10"/>
  <c r="CH125" i="10"/>
  <c r="CI125" i="10"/>
  <c r="CI123" i="10"/>
  <c r="CJ164" i="10" s="1"/>
  <c r="CI126" i="10"/>
  <c r="CI124" i="10"/>
  <c r="CJ124" i="10"/>
  <c r="CJ126" i="10"/>
  <c r="CJ123" i="10"/>
  <c r="CJ125" i="10"/>
  <c r="CK125" i="10"/>
  <c r="CK123" i="10"/>
  <c r="CK126" i="10"/>
  <c r="CK124" i="10"/>
  <c r="CL124" i="10"/>
  <c r="CL126" i="10"/>
  <c r="CL125" i="10"/>
  <c r="CL123" i="10"/>
  <c r="CM123" i="10"/>
  <c r="CM125" i="10"/>
  <c r="CM126" i="10"/>
  <c r="CM124" i="10"/>
  <c r="CN125" i="10"/>
  <c r="CN123" i="10"/>
  <c r="CN124" i="10"/>
  <c r="CN126" i="10"/>
  <c r="CO126" i="10"/>
  <c r="CO124" i="10"/>
  <c r="CO125" i="10"/>
  <c r="CO123" i="10"/>
  <c r="CP123" i="10"/>
  <c r="CP125" i="10"/>
  <c r="CP124" i="10"/>
  <c r="CP126" i="10"/>
  <c r="CQ123" i="10"/>
  <c r="CQ125" i="10"/>
  <c r="CQ124" i="10"/>
  <c r="CQ126" i="10"/>
  <c r="CR126" i="10"/>
  <c r="CR123" i="10"/>
  <c r="CR125" i="10"/>
  <c r="CR124" i="10"/>
  <c r="CS124" i="10"/>
  <c r="CS123" i="10"/>
  <c r="CS126" i="10"/>
  <c r="CS125" i="10"/>
  <c r="CT126" i="10"/>
  <c r="CT124" i="10"/>
  <c r="CT123" i="10"/>
  <c r="CT125" i="10"/>
  <c r="CU125" i="10"/>
  <c r="CU126" i="10"/>
  <c r="CU123" i="10"/>
  <c r="CU124" i="10"/>
  <c r="CV124" i="10"/>
  <c r="CV126" i="10"/>
  <c r="CV125" i="10"/>
  <c r="CV123" i="10"/>
  <c r="CW123" i="10"/>
  <c r="CW124" i="10"/>
  <c r="CW126" i="10"/>
  <c r="CW125" i="10"/>
  <c r="CX123" i="10"/>
  <c r="CX124" i="10"/>
  <c r="CX125" i="10"/>
  <c r="CX126" i="10"/>
  <c r="CY123" i="10"/>
  <c r="CY124" i="10"/>
  <c r="CY125" i="10"/>
  <c r="CY126" i="10"/>
  <c r="CZ125" i="10"/>
  <c r="CZ124" i="10"/>
  <c r="CZ126" i="10"/>
  <c r="CZ123" i="10"/>
  <c r="DA125" i="10"/>
  <c r="DA124" i="10"/>
  <c r="DA126" i="10"/>
  <c r="DA123" i="10"/>
  <c r="DB125" i="10"/>
  <c r="DB124" i="10"/>
  <c r="DB123" i="10"/>
  <c r="DB126" i="10"/>
  <c r="DC124" i="10"/>
  <c r="DC123" i="10"/>
  <c r="DC126" i="10"/>
  <c r="DC125" i="10"/>
  <c r="DD125" i="10"/>
  <c r="DD123" i="10"/>
  <c r="DD124" i="10"/>
  <c r="DD126" i="10"/>
  <c r="DE125" i="10"/>
  <c r="DE123" i="10"/>
  <c r="DE126" i="10"/>
  <c r="DE124" i="10"/>
  <c r="DF126" i="10"/>
  <c r="DF125" i="10"/>
  <c r="DF123" i="10"/>
  <c r="DF124" i="10"/>
  <c r="DG126" i="10"/>
  <c r="DG123" i="10"/>
  <c r="DG125" i="10"/>
  <c r="DG124" i="10"/>
  <c r="DH124" i="10"/>
  <c r="DH126" i="10"/>
  <c r="DH125" i="10"/>
  <c r="DH123" i="10"/>
  <c r="DI123" i="10"/>
  <c r="DI124" i="10"/>
  <c r="DI126" i="10"/>
  <c r="DI125" i="10"/>
  <c r="DJ125" i="10"/>
  <c r="DJ124" i="10"/>
  <c r="DJ126" i="10"/>
  <c r="DJ123" i="10"/>
  <c r="DK124" i="10"/>
  <c r="DK123" i="10"/>
  <c r="DK126" i="10"/>
  <c r="DK125" i="10"/>
  <c r="DL126" i="10"/>
  <c r="DL124" i="10"/>
  <c r="DL123" i="10"/>
  <c r="DL125" i="10"/>
  <c r="DM126" i="10"/>
  <c r="DM124" i="10"/>
  <c r="DM125" i="10"/>
  <c r="DM123" i="10"/>
  <c r="DN125" i="10"/>
  <c r="DN126" i="10"/>
  <c r="DN124" i="10"/>
  <c r="DN123" i="10"/>
  <c r="AF128" i="11"/>
  <c r="AG129" i="11"/>
  <c r="DO130" i="10" s="1"/>
  <c r="G130" i="10"/>
  <c r="F130" i="10"/>
  <c r="E130" i="10"/>
  <c r="E129" i="10"/>
  <c r="E131" i="10"/>
  <c r="E132" i="10"/>
  <c r="F129" i="10"/>
  <c r="H130" i="10"/>
  <c r="F132" i="10"/>
  <c r="G129" i="10"/>
  <c r="AO128" i="11"/>
  <c r="F131" i="10"/>
  <c r="G132" i="10"/>
  <c r="H129" i="10"/>
  <c r="I130" i="10"/>
  <c r="G131" i="10"/>
  <c r="H132" i="10"/>
  <c r="I129" i="10"/>
  <c r="H131" i="10"/>
  <c r="I132" i="10"/>
  <c r="J129" i="10"/>
  <c r="I131" i="10"/>
  <c r="J132" i="10"/>
  <c r="J131" i="10"/>
  <c r="J130" i="10"/>
  <c r="K132" i="10"/>
  <c r="K129" i="10"/>
  <c r="K131" i="10"/>
  <c r="L132" i="10"/>
  <c r="K130" i="10"/>
  <c r="M132" i="10"/>
  <c r="L129" i="10"/>
  <c r="N132" i="10"/>
  <c r="L131" i="10"/>
  <c r="O132" i="10"/>
  <c r="L130" i="10"/>
  <c r="P132" i="10"/>
  <c r="Q132" i="10"/>
  <c r="M129" i="10"/>
  <c r="M131" i="10"/>
  <c r="R132" i="10"/>
  <c r="M130" i="10"/>
  <c r="S132" i="10"/>
  <c r="T132" i="10"/>
  <c r="N129" i="10"/>
  <c r="N131" i="10"/>
  <c r="N130" i="10"/>
  <c r="O131" i="10"/>
  <c r="O129" i="10"/>
  <c r="O130" i="10"/>
  <c r="P129" i="10"/>
  <c r="P131" i="10"/>
  <c r="Q129" i="10"/>
  <c r="P130" i="10"/>
  <c r="AD129" i="10"/>
  <c r="AD130" i="10"/>
  <c r="Q131" i="10"/>
  <c r="AD131" i="10"/>
  <c r="Q130" i="10"/>
  <c r="AE131" i="10"/>
  <c r="AE129" i="10"/>
  <c r="AE130" i="10"/>
  <c r="AF129" i="10"/>
  <c r="AF131" i="10"/>
  <c r="R129" i="10"/>
  <c r="AF130" i="10"/>
  <c r="AG129" i="10"/>
  <c r="AG131" i="10"/>
  <c r="AG132" i="10"/>
  <c r="AG130" i="10"/>
  <c r="R131" i="10"/>
  <c r="AH131" i="10"/>
  <c r="AH130" i="10"/>
  <c r="AH132" i="10"/>
  <c r="AH129" i="10"/>
  <c r="R130" i="10"/>
  <c r="AI129" i="10"/>
  <c r="AI130" i="10"/>
  <c r="S129" i="10"/>
  <c r="AI131" i="10"/>
  <c r="AI132" i="10"/>
  <c r="AJ132" i="10"/>
  <c r="AJ131" i="10"/>
  <c r="AJ129" i="10"/>
  <c r="AJ130" i="10"/>
  <c r="S131" i="10"/>
  <c r="AK130" i="10"/>
  <c r="AK132" i="10"/>
  <c r="S130" i="10"/>
  <c r="AK131" i="10"/>
  <c r="AK129" i="10"/>
  <c r="T129" i="10"/>
  <c r="AL132" i="10"/>
  <c r="T131" i="10"/>
  <c r="AL130" i="10"/>
  <c r="AL129" i="10"/>
  <c r="AL131" i="10"/>
  <c r="T130" i="10"/>
  <c r="AM130" i="10"/>
  <c r="AM132" i="10"/>
  <c r="AM129" i="10"/>
  <c r="AM131" i="10"/>
  <c r="AN131" i="10"/>
  <c r="U129" i="10"/>
  <c r="AN129" i="10"/>
  <c r="AN130" i="10"/>
  <c r="AN132" i="10"/>
  <c r="U132" i="10"/>
  <c r="AO130" i="10"/>
  <c r="U131" i="10"/>
  <c r="AO129" i="10"/>
  <c r="AO132" i="10"/>
  <c r="AO131" i="10"/>
  <c r="AP132" i="10"/>
  <c r="U130" i="10"/>
  <c r="V132" i="10"/>
  <c r="AP129" i="10"/>
  <c r="AP131" i="10"/>
  <c r="V129" i="10"/>
  <c r="AP130" i="10"/>
  <c r="W132" i="10"/>
  <c r="AQ130" i="10"/>
  <c r="AQ129" i="10"/>
  <c r="AQ131" i="10"/>
  <c r="AQ132" i="10"/>
  <c r="V131" i="10"/>
  <c r="X132" i="10"/>
  <c r="AR131" i="10"/>
  <c r="AR129" i="10"/>
  <c r="AR132" i="10"/>
  <c r="AR130" i="10"/>
  <c r="V130" i="10"/>
  <c r="W129" i="10"/>
  <c r="Y132" i="10"/>
  <c r="AS132" i="10"/>
  <c r="AS131" i="10"/>
  <c r="AS129" i="10"/>
  <c r="AS130" i="10"/>
  <c r="AT130" i="10"/>
  <c r="Z132" i="10"/>
  <c r="AT132" i="10"/>
  <c r="AT129" i="10"/>
  <c r="AT131" i="10"/>
  <c r="W131" i="10"/>
  <c r="AU130" i="10"/>
  <c r="AU132" i="10"/>
  <c r="AA132" i="10"/>
  <c r="AU129" i="10"/>
  <c r="W130" i="10"/>
  <c r="AU131" i="10"/>
  <c r="AV130" i="10"/>
  <c r="AV132" i="10"/>
  <c r="X129" i="10"/>
  <c r="AV129" i="10"/>
  <c r="AB132" i="10"/>
  <c r="AV131" i="10"/>
  <c r="AC132" i="10"/>
  <c r="X131" i="10"/>
  <c r="AW130" i="10"/>
  <c r="AW131" i="10"/>
  <c r="AW132" i="10"/>
  <c r="AW129" i="10"/>
  <c r="AX131" i="10"/>
  <c r="AX132" i="10"/>
  <c r="X130" i="10"/>
  <c r="AX130" i="10"/>
  <c r="AD132" i="10"/>
  <c r="AX129" i="10"/>
  <c r="AY132" i="10"/>
  <c r="AY129" i="10"/>
  <c r="Y129" i="10"/>
  <c r="AY130" i="10"/>
  <c r="AY131" i="10"/>
  <c r="AE132" i="10"/>
  <c r="AZ130" i="10"/>
  <c r="AZ132" i="10"/>
  <c r="Y131" i="10"/>
  <c r="AZ129" i="10"/>
  <c r="AF132" i="10"/>
  <c r="AZ131" i="10"/>
  <c r="Y130" i="10"/>
  <c r="BA130" i="10"/>
  <c r="BA132" i="10"/>
  <c r="BA129" i="10"/>
  <c r="BA131" i="10"/>
  <c r="BB130" i="10"/>
  <c r="BB129" i="10"/>
  <c r="BB132" i="10"/>
  <c r="Z129" i="10"/>
  <c r="Z131" i="10"/>
  <c r="BB131" i="10"/>
  <c r="BC130" i="10"/>
  <c r="Z130" i="10"/>
  <c r="BC132" i="10"/>
  <c r="BC129" i="10"/>
  <c r="BC131" i="10"/>
  <c r="BD130" i="10"/>
  <c r="BD131" i="10"/>
  <c r="BD132" i="10"/>
  <c r="AA129" i="10"/>
  <c r="BD129" i="10"/>
  <c r="AA131" i="10"/>
  <c r="BE129" i="10"/>
  <c r="BE132" i="10"/>
  <c r="BE131" i="10"/>
  <c r="BE130" i="10"/>
  <c r="BF131" i="10"/>
  <c r="BF130" i="10"/>
  <c r="AA130" i="10"/>
  <c r="BF132" i="10"/>
  <c r="BF129" i="10"/>
  <c r="BG130" i="10"/>
  <c r="BG132" i="10"/>
  <c r="BG131" i="10"/>
  <c r="BG129" i="10"/>
  <c r="AB129" i="10"/>
  <c r="BH131" i="10"/>
  <c r="BH130" i="10"/>
  <c r="AB131" i="10"/>
  <c r="BH129" i="10"/>
  <c r="BH132" i="10"/>
  <c r="BI129" i="10"/>
  <c r="BI131" i="10"/>
  <c r="BI130" i="10"/>
  <c r="BI132" i="10"/>
  <c r="AB130" i="10"/>
  <c r="BJ130" i="10"/>
  <c r="AC129" i="10"/>
  <c r="BJ132" i="10"/>
  <c r="BJ131" i="10"/>
  <c r="BJ129" i="10"/>
  <c r="BK132" i="10"/>
  <c r="BK129" i="10"/>
  <c r="BK130" i="10"/>
  <c r="BK131" i="10"/>
  <c r="AC131" i="10"/>
  <c r="BL131" i="10"/>
  <c r="BL129" i="10"/>
  <c r="BL132" i="10"/>
  <c r="BL130" i="10"/>
  <c r="AC130" i="10"/>
  <c r="BM129" i="10"/>
  <c r="BM130" i="10"/>
  <c r="BM132" i="10"/>
  <c r="BM131" i="10"/>
  <c r="BN129" i="10"/>
  <c r="BN130" i="10"/>
  <c r="BN132" i="10"/>
  <c r="BN131" i="10"/>
  <c r="BO132" i="10"/>
  <c r="BO130" i="10"/>
  <c r="BO129" i="10"/>
  <c r="BO131" i="10"/>
  <c r="BP130" i="10"/>
  <c r="BP129" i="10"/>
  <c r="BP131" i="10"/>
  <c r="BP132" i="10"/>
  <c r="BQ129" i="10"/>
  <c r="BQ132" i="10"/>
  <c r="BQ130" i="10"/>
  <c r="BQ131" i="10"/>
  <c r="BR130" i="10"/>
  <c r="BR129" i="10"/>
  <c r="BR131" i="10"/>
  <c r="BR132" i="10"/>
  <c r="BS130" i="10"/>
  <c r="BS129" i="10"/>
  <c r="BS131" i="10"/>
  <c r="BS132" i="10"/>
  <c r="BT130" i="10"/>
  <c r="BT129" i="10"/>
  <c r="BT132" i="10"/>
  <c r="BT131" i="10"/>
  <c r="BU130" i="10"/>
  <c r="BU131" i="10"/>
  <c r="BU132" i="10"/>
  <c r="BU129" i="10"/>
  <c r="BV130" i="10"/>
  <c r="BV132" i="10"/>
  <c r="BV131" i="10"/>
  <c r="BV129" i="10"/>
  <c r="BW132" i="10"/>
  <c r="BW131" i="10"/>
  <c r="BW130" i="10"/>
  <c r="BW129" i="10"/>
  <c r="BX131" i="10"/>
  <c r="BX130" i="10"/>
  <c r="BX132" i="10"/>
  <c r="BX129" i="10"/>
  <c r="BY130" i="10"/>
  <c r="BY131" i="10"/>
  <c r="BY132" i="10"/>
  <c r="BY129" i="10"/>
  <c r="BZ130" i="10"/>
  <c r="BZ132" i="10"/>
  <c r="BZ131" i="10"/>
  <c r="BZ129" i="10"/>
  <c r="CA130" i="10"/>
  <c r="CA132" i="10"/>
  <c r="CA129" i="10"/>
  <c r="CA131" i="10"/>
  <c r="CB131" i="10"/>
  <c r="CB132" i="10"/>
  <c r="CB130" i="10"/>
  <c r="CB129" i="10"/>
  <c r="CC129" i="10"/>
  <c r="CC131" i="10"/>
  <c r="CC132" i="10"/>
  <c r="CC130" i="10"/>
  <c r="CD131" i="10"/>
  <c r="CD132" i="10"/>
  <c r="CD129" i="10"/>
  <c r="CD130" i="10"/>
  <c r="CE130" i="10"/>
  <c r="CE131" i="10"/>
  <c r="CE132" i="10"/>
  <c r="CE129" i="10"/>
  <c r="CF129" i="10"/>
  <c r="CF131" i="10"/>
  <c r="CF130" i="10"/>
  <c r="CF132" i="10"/>
  <c r="CG131" i="10"/>
  <c r="CG129" i="10"/>
  <c r="CG132" i="10"/>
  <c r="CG130" i="10"/>
  <c r="CH130" i="10"/>
  <c r="CH132" i="10"/>
  <c r="CH129" i="10"/>
  <c r="CH131" i="10"/>
  <c r="CI131" i="10"/>
  <c r="CI130" i="10"/>
  <c r="CI132" i="10"/>
  <c r="CI129" i="10"/>
  <c r="CJ165" i="10" s="1"/>
  <c r="CJ130" i="10"/>
  <c r="CJ132" i="10"/>
  <c r="CJ131" i="10"/>
  <c r="CJ129" i="10"/>
  <c r="CK130" i="10"/>
  <c r="CK132" i="10"/>
  <c r="CK131" i="10"/>
  <c r="CK129" i="10"/>
  <c r="CL130" i="10"/>
  <c r="CL132" i="10"/>
  <c r="CL129" i="10"/>
  <c r="CL131" i="10"/>
  <c r="CM131" i="10"/>
  <c r="CM130" i="10"/>
  <c r="CM132" i="10"/>
  <c r="CM129" i="10"/>
  <c r="CN130" i="10"/>
  <c r="CN131" i="10"/>
  <c r="CN129" i="10"/>
  <c r="CN132" i="10"/>
  <c r="CO129" i="10"/>
  <c r="CO132" i="10"/>
  <c r="CO130" i="10"/>
  <c r="CO131" i="10"/>
  <c r="CP131" i="10"/>
  <c r="CP130" i="10"/>
  <c r="CP129" i="10"/>
  <c r="CP132" i="10"/>
  <c r="CQ132" i="10"/>
  <c r="CQ131" i="10"/>
  <c r="CQ129" i="10"/>
  <c r="CQ130" i="10"/>
  <c r="CR130" i="10"/>
  <c r="CR132" i="10"/>
  <c r="CR131" i="10"/>
  <c r="CR129" i="10"/>
  <c r="CS130" i="10"/>
  <c r="CS129" i="10"/>
  <c r="CS132" i="10"/>
  <c r="CS131" i="10"/>
  <c r="CT132" i="10"/>
  <c r="CT130" i="10"/>
  <c r="CT129" i="10"/>
  <c r="CT131" i="10"/>
  <c r="CU132" i="10"/>
  <c r="CU129" i="10"/>
  <c r="CU131" i="10"/>
  <c r="CU130" i="10"/>
  <c r="CV131" i="10"/>
  <c r="CV129" i="10"/>
  <c r="CV130" i="10"/>
  <c r="CV132" i="10"/>
  <c r="CW131" i="10"/>
  <c r="CW130" i="10"/>
  <c r="CW132" i="10"/>
  <c r="CW129" i="10"/>
  <c r="CX132" i="10"/>
  <c r="CX131" i="10"/>
  <c r="CX130" i="10"/>
  <c r="CX129" i="10"/>
  <c r="CY130" i="10"/>
  <c r="CY131" i="10"/>
  <c r="CY132" i="10"/>
  <c r="CY129" i="10"/>
  <c r="CZ131" i="10"/>
  <c r="CZ129" i="10"/>
  <c r="CZ130" i="10"/>
  <c r="CZ132" i="10"/>
  <c r="DA132" i="10"/>
  <c r="DA130" i="10"/>
  <c r="DA129" i="10"/>
  <c r="DA131" i="10"/>
  <c r="DB130" i="10"/>
  <c r="DB129" i="10"/>
  <c r="DB131" i="10"/>
  <c r="DB132" i="10"/>
  <c r="DC132" i="10"/>
  <c r="DC131" i="10"/>
  <c r="DC129" i="10"/>
  <c r="DC130" i="10"/>
  <c r="DD130" i="10"/>
  <c r="DD131" i="10"/>
  <c r="DD132" i="10"/>
  <c r="DD129" i="10"/>
  <c r="DE132" i="10"/>
  <c r="DE129" i="10"/>
  <c r="DE131" i="10"/>
  <c r="DE130" i="10"/>
  <c r="DF130" i="10"/>
  <c r="DF132" i="10"/>
  <c r="DF131" i="10"/>
  <c r="DF129" i="10"/>
  <c r="DG132" i="10"/>
  <c r="DG129" i="10"/>
  <c r="DG130" i="10"/>
  <c r="DG131" i="10"/>
  <c r="DH130" i="10"/>
  <c r="DH129" i="10"/>
  <c r="DH132" i="10"/>
  <c r="DH131" i="10"/>
  <c r="DI131" i="10"/>
  <c r="DI132" i="10"/>
  <c r="DI129" i="10"/>
  <c r="DI130" i="10"/>
  <c r="DJ132" i="10"/>
  <c r="DJ129" i="10"/>
  <c r="DJ131" i="10"/>
  <c r="DJ130" i="10"/>
  <c r="DK132" i="10"/>
  <c r="DK130" i="10"/>
  <c r="DK129" i="10"/>
  <c r="DK131" i="10"/>
  <c r="DL131" i="10"/>
  <c r="DL132" i="10"/>
  <c r="DL130" i="10"/>
  <c r="DL129" i="10"/>
  <c r="DM130" i="10"/>
  <c r="DM131" i="10"/>
  <c r="DM129" i="10"/>
  <c r="DM132" i="10"/>
  <c r="DN131" i="10"/>
  <c r="DN129" i="10"/>
  <c r="DN130" i="10"/>
  <c r="DN132" i="10"/>
  <c r="CL76" i="16"/>
  <c r="CK68" i="16"/>
  <c r="DP110" i="10"/>
  <c r="DP168" i="10"/>
  <c r="DI101" i="10"/>
  <c r="DJ99" i="10"/>
  <c r="DI99" i="10"/>
  <c r="DZ159" i="16"/>
  <c r="DQ166" i="10"/>
  <c r="EA1" i="16"/>
  <c r="DR3" i="10"/>
  <c r="DQ59" i="10"/>
  <c r="DQ61" i="10"/>
  <c r="DQ86" i="10"/>
  <c r="DQ44" i="10"/>
  <c r="DQ9" i="10"/>
  <c r="DQ167" i="10"/>
  <c r="DQ176" i="10" s="1"/>
  <c r="DQ159" i="10"/>
  <c r="DQ46" i="10"/>
  <c r="DQ66" i="10"/>
  <c r="DQ75" i="10"/>
  <c r="DQ32" i="10" s="1"/>
  <c r="DQ79" i="10"/>
  <c r="DQ36" i="10" s="1"/>
  <c r="DQ68" i="10"/>
  <c r="DQ25" i="10" s="1"/>
  <c r="DQ73" i="10"/>
  <c r="DQ30" i="10" s="1"/>
  <c r="DQ60" i="10"/>
  <c r="DQ164" i="10"/>
  <c r="DQ108" i="10"/>
  <c r="DQ158" i="10"/>
  <c r="DQ74" i="10"/>
  <c r="DQ31" i="10" s="1"/>
  <c r="DQ57" i="10"/>
  <c r="DQ56" i="10"/>
  <c r="DQ70" i="10"/>
  <c r="DQ27" i="10" s="1"/>
  <c r="DQ62" i="10"/>
  <c r="DQ49" i="10"/>
  <c r="DQ163" i="10"/>
  <c r="DQ38" i="10"/>
  <c r="DQ67" i="10"/>
  <c r="DQ24" i="10" s="1"/>
  <c r="DQ48" i="10"/>
  <c r="DQ47" i="10"/>
  <c r="DQ63" i="10"/>
  <c r="DQ89" i="10"/>
  <c r="DQ93" i="10"/>
  <c r="DQ109" i="10"/>
  <c r="DQ107" i="10"/>
  <c r="DQ104" i="10"/>
  <c r="DQ78" i="10"/>
  <c r="DQ35" i="10" s="1"/>
  <c r="DQ76" i="10"/>
  <c r="DQ33" i="10" s="1"/>
  <c r="DQ53" i="10"/>
  <c r="DQ58" i="10"/>
  <c r="DQ80" i="10"/>
  <c r="DQ37" i="10" s="1"/>
  <c r="DQ55" i="10"/>
  <c r="DQ72" i="10"/>
  <c r="DQ29" i="10" s="1"/>
  <c r="DQ160" i="10"/>
  <c r="DQ51" i="10"/>
  <c r="DQ64" i="10"/>
  <c r="DQ69" i="10"/>
  <c r="DQ26" i="10" s="1"/>
  <c r="DQ71" i="10"/>
  <c r="DQ28" i="10" s="1"/>
  <c r="DQ83" i="10"/>
  <c r="DQ82" i="10"/>
  <c r="DQ8" i="10"/>
  <c r="DQ165" i="10"/>
  <c r="DQ52" i="10"/>
  <c r="DQ88" i="10"/>
  <c r="DQ90" i="10"/>
  <c r="DQ77" i="10"/>
  <c r="DQ34" i="10" s="1"/>
  <c r="DQ54" i="10"/>
  <c r="DQ50" i="10"/>
  <c r="DP45" i="10"/>
  <c r="DL112" i="10"/>
  <c r="DP23" i="10"/>
  <c r="DP22" i="10" s="1"/>
  <c r="DP39" i="10" s="1"/>
  <c r="DP65" i="10"/>
  <c r="DZ5" i="16"/>
  <c r="DZ10" i="16" s="1"/>
  <c r="EH4" i="14"/>
  <c r="DL96" i="10" l="1"/>
  <c r="EA159" i="23"/>
  <c r="DQ7" i="10"/>
  <c r="DQ10" i="10" s="1"/>
  <c r="DQ13" i="10" s="1"/>
  <c r="I97" i="11"/>
  <c r="K97" i="11" s="1"/>
  <c r="G98" i="11" s="1"/>
  <c r="DV157" i="16"/>
  <c r="DK101" i="10"/>
  <c r="DK99" i="10"/>
  <c r="DN103" i="10"/>
  <c r="DN174" i="10" s="1"/>
  <c r="DX157" i="23" s="1"/>
  <c r="DN81" i="10"/>
  <c r="DN84" i="10" s="1"/>
  <c r="DP14" i="10"/>
  <c r="EB1" i="23"/>
  <c r="DR6" i="10"/>
  <c r="DR12" i="10" s="1"/>
  <c r="DM105" i="10"/>
  <c r="DM112" i="10" s="1"/>
  <c r="DP15" i="10"/>
  <c r="F119" i="15"/>
  <c r="H119" i="15" s="1"/>
  <c r="DW157" i="16"/>
  <c r="DM95" i="10"/>
  <c r="DM98" i="10" s="1"/>
  <c r="DM101" i="10" s="1"/>
  <c r="M98" i="11"/>
  <c r="H98" i="11"/>
  <c r="J98" i="11"/>
  <c r="DO16" i="10"/>
  <c r="DO41" i="10" s="1"/>
  <c r="DO103" i="10" s="1"/>
  <c r="DO131" i="10"/>
  <c r="DO129" i="10"/>
  <c r="DO132" i="10"/>
  <c r="AF133" i="10"/>
  <c r="CB133" i="10"/>
  <c r="J133" i="10"/>
  <c r="DG127" i="10"/>
  <c r="AO127" i="10"/>
  <c r="AA133" i="10"/>
  <c r="BE133" i="10"/>
  <c r="DN127" i="10"/>
  <c r="AT133" i="10"/>
  <c r="X133" i="10"/>
  <c r="DP20" i="10"/>
  <c r="W133" i="10"/>
  <c r="AP133" i="10"/>
  <c r="O133" i="10"/>
  <c r="L133" i="10"/>
  <c r="H133" i="10"/>
  <c r="DV4" i="23"/>
  <c r="DV9" i="23" s="1"/>
  <c r="DV12" i="23" s="1"/>
  <c r="DC133" i="10"/>
  <c r="BO133" i="10"/>
  <c r="DJ133" i="10"/>
  <c r="Y75" i="2"/>
  <c r="Y133" i="10"/>
  <c r="AD133" i="10"/>
  <c r="CI127" i="10"/>
  <c r="AZ127" i="10"/>
  <c r="X127" i="10"/>
  <c r="BF133" i="10"/>
  <c r="AX133" i="10"/>
  <c r="AS133" i="10"/>
  <c r="P133" i="10"/>
  <c r="BG127" i="10"/>
  <c r="U127" i="10"/>
  <c r="Z127" i="10"/>
  <c r="BJ133" i="10"/>
  <c r="W127" i="10"/>
  <c r="CQ127" i="10"/>
  <c r="BV127" i="10"/>
  <c r="BS127" i="10"/>
  <c r="AQ127" i="10"/>
  <c r="AJ127" i="10"/>
  <c r="AF127" i="10"/>
  <c r="DS8" i="6"/>
  <c r="DS72" i="6" s="1"/>
  <c r="EE57" i="14"/>
  <c r="Z133" i="10"/>
  <c r="AO133" i="10"/>
  <c r="DL127" i="10"/>
  <c r="DJ127" i="10"/>
  <c r="AY127" i="10"/>
  <c r="AD127" i="10"/>
  <c r="DC127" i="10"/>
  <c r="BM127" i="10"/>
  <c r="CO127" i="10"/>
  <c r="Q127" i="10"/>
  <c r="EA5" i="23"/>
  <c r="EA10" i="23" s="1"/>
  <c r="BW133" i="10"/>
  <c r="BP127" i="10"/>
  <c r="BB127" i="10"/>
  <c r="DI127" i="10"/>
  <c r="R127" i="10"/>
  <c r="U70" i="2"/>
  <c r="DL99" i="10"/>
  <c r="BD133" i="10"/>
  <c r="AM133" i="10"/>
  <c r="CM127" i="10"/>
  <c r="AP127" i="10"/>
  <c r="J127" i="10"/>
  <c r="DB133" i="10"/>
  <c r="BS133" i="10"/>
  <c r="AB127" i="10"/>
  <c r="O127" i="10"/>
  <c r="BA127" i="10"/>
  <c r="CC127" i="10"/>
  <c r="DS73" i="6"/>
  <c r="DS82" i="6" s="1"/>
  <c r="ED6" i="14"/>
  <c r="BY127" i="10"/>
  <c r="AW127" i="10"/>
  <c r="V75" i="2"/>
  <c r="CP127" i="10"/>
  <c r="DT7" i="6"/>
  <c r="EF17" i="14"/>
  <c r="CZ133" i="10"/>
  <c r="AN133" i="10"/>
  <c r="BU127" i="10"/>
  <c r="AS127" i="10"/>
  <c r="AZ133" i="10"/>
  <c r="CE127" i="10"/>
  <c r="AL127" i="10"/>
  <c r="L127" i="10"/>
  <c r="CV133" i="10"/>
  <c r="CS133" i="10"/>
  <c r="CO133" i="10"/>
  <c r="CL133" i="10"/>
  <c r="CE133" i="10"/>
  <c r="V133" i="10"/>
  <c r="R133" i="10"/>
  <c r="AE133" i="10"/>
  <c r="U76" i="2"/>
  <c r="CZ127" i="10"/>
  <c r="BX127" i="10"/>
  <c r="BQ127" i="10"/>
  <c r="AH127" i="10"/>
  <c r="V71" i="2"/>
  <c r="M127" i="10"/>
  <c r="U71" i="2"/>
  <c r="CJ133" i="10"/>
  <c r="S130" i="11"/>
  <c r="R129" i="11"/>
  <c r="AA129" i="11"/>
  <c r="CT133" i="10"/>
  <c r="BK133" i="10"/>
  <c r="DO126" i="10"/>
  <c r="BD127" i="10"/>
  <c r="V127" i="10"/>
  <c r="E120" i="15"/>
  <c r="A121" i="15"/>
  <c r="D120" i="15"/>
  <c r="DK133" i="10"/>
  <c r="CW133" i="10"/>
  <c r="AE127" i="10"/>
  <c r="DY137" i="6"/>
  <c r="DY103" i="6"/>
  <c r="DY112" i="6"/>
  <c r="DY87" i="6"/>
  <c r="DY117" i="6"/>
  <c r="DY118" i="6"/>
  <c r="DY89" i="6"/>
  <c r="DY104" i="6"/>
  <c r="DY88" i="6"/>
  <c r="DY140" i="6"/>
  <c r="DY99" i="6"/>
  <c r="DY100" i="6"/>
  <c r="DY110" i="6"/>
  <c r="DY101" i="6"/>
  <c r="DY124" i="6"/>
  <c r="DY92" i="6"/>
  <c r="DY139" i="6"/>
  <c r="DY91" i="6"/>
  <c r="DY125" i="6"/>
  <c r="DY116" i="6"/>
  <c r="DY123" i="6"/>
  <c r="DY111" i="6"/>
  <c r="DY109" i="6"/>
  <c r="DY102" i="6"/>
  <c r="DY93" i="6"/>
  <c r="DY128" i="6"/>
  <c r="DY90" i="6"/>
  <c r="DY86" i="6"/>
  <c r="DY126" i="6"/>
  <c r="DY134" i="6"/>
  <c r="DY129" i="6"/>
  <c r="DZ84" i="6"/>
  <c r="DY138" i="6"/>
  <c r="DY136" i="6"/>
  <c r="DY135" i="6"/>
  <c r="DY127" i="6"/>
  <c r="DY98" i="6"/>
  <c r="DG133" i="10"/>
  <c r="BU133" i="10"/>
  <c r="DK127" i="10"/>
  <c r="BN127" i="10"/>
  <c r="AV127" i="10"/>
  <c r="N127" i="10"/>
  <c r="DX147" i="6"/>
  <c r="DQ19" i="10" s="1"/>
  <c r="CD133" i="10"/>
  <c r="BM133" i="10"/>
  <c r="AW133" i="10"/>
  <c r="AU133" i="10"/>
  <c r="AR133" i="10"/>
  <c r="S133" i="10"/>
  <c r="N133" i="10"/>
  <c r="U75" i="2"/>
  <c r="CS127" i="10"/>
  <c r="CL127" i="10"/>
  <c r="CH127" i="10"/>
  <c r="CA127" i="10"/>
  <c r="BT127" i="10"/>
  <c r="BJ127" i="10"/>
  <c r="BC127" i="10"/>
  <c r="AR127" i="10"/>
  <c r="AK127" i="10"/>
  <c r="AA127" i="10"/>
  <c r="H127" i="10"/>
  <c r="CF133" i="10"/>
  <c r="DA133" i="10"/>
  <c r="AL133" i="10"/>
  <c r="DO125" i="10"/>
  <c r="CH133" i="10"/>
  <c r="CA133" i="10"/>
  <c r="BT133" i="10"/>
  <c r="AD165" i="10"/>
  <c r="BB133" i="10"/>
  <c r="AY133" i="10"/>
  <c r="DF127" i="10"/>
  <c r="CR127" i="10"/>
  <c r="CK127" i="10"/>
  <c r="BW127" i="10"/>
  <c r="AG127" i="10"/>
  <c r="S127" i="10"/>
  <c r="CX127" i="10"/>
  <c r="BK127" i="10"/>
  <c r="DH127" i="10"/>
  <c r="DD133" i="10"/>
  <c r="BH133" i="10"/>
  <c r="DI133" i="10"/>
  <c r="CU133" i="10"/>
  <c r="CG133" i="10"/>
  <c r="AC133" i="10"/>
  <c r="W74" i="2"/>
  <c r="W76" i="2"/>
  <c r="U133" i="10"/>
  <c r="AK133" i="10"/>
  <c r="AH133" i="10"/>
  <c r="Q133" i="10"/>
  <c r="V74" i="2"/>
  <c r="E133" i="10"/>
  <c r="U74" i="2"/>
  <c r="CV127" i="10"/>
  <c r="BF127" i="10"/>
  <c r="AN127" i="10"/>
  <c r="P127" i="10"/>
  <c r="K127" i="10"/>
  <c r="G13" i="2"/>
  <c r="F13" i="2"/>
  <c r="DW5" i="6"/>
  <c r="EI12" i="14"/>
  <c r="E131" i="11"/>
  <c r="D130" i="11"/>
  <c r="BO127" i="10"/>
  <c r="AT127" i="10"/>
  <c r="DH133" i="10"/>
  <c r="CT127" i="10"/>
  <c r="BR127" i="10"/>
  <c r="CP133" i="10"/>
  <c r="DD127" i="10"/>
  <c r="AI127" i="10"/>
  <c r="BX133" i="10"/>
  <c r="DM133" i="10"/>
  <c r="DF133" i="10"/>
  <c r="CY133" i="10"/>
  <c r="CR133" i="10"/>
  <c r="CK133" i="10"/>
  <c r="BP133" i="10"/>
  <c r="BL133" i="10"/>
  <c r="AB133" i="10"/>
  <c r="BG133" i="10"/>
  <c r="K133" i="10"/>
  <c r="F133" i="10"/>
  <c r="DM127" i="10"/>
  <c r="CY127" i="10"/>
  <c r="CU127" i="10"/>
  <c r="CG127" i="10"/>
  <c r="CD127" i="10"/>
  <c r="BZ127" i="10"/>
  <c r="BI127" i="10"/>
  <c r="AU127" i="10"/>
  <c r="T127" i="10"/>
  <c r="G127" i="10"/>
  <c r="BV133" i="10"/>
  <c r="DX146" i="6"/>
  <c r="DQ18" i="10" s="1"/>
  <c r="DQ100" i="10" s="1"/>
  <c r="CJ127" i="10"/>
  <c r="Y127" i="10"/>
  <c r="BY133" i="10"/>
  <c r="BC133" i="10"/>
  <c r="CI133" i="10"/>
  <c r="BN133" i="10"/>
  <c r="CB127" i="10"/>
  <c r="BQ133" i="10"/>
  <c r="AI133" i="10"/>
  <c r="DE133" i="10"/>
  <c r="CQ133" i="10"/>
  <c r="CC133" i="10"/>
  <c r="V76" i="2"/>
  <c r="AJ133" i="10"/>
  <c r="I133" i="10"/>
  <c r="G133" i="10"/>
  <c r="CN127" i="10"/>
  <c r="BL127" i="10"/>
  <c r="BE127" i="10"/>
  <c r="AX127" i="10"/>
  <c r="AC127" i="10"/>
  <c r="E127" i="10"/>
  <c r="DU6" i="6"/>
  <c r="EG14" i="14"/>
  <c r="W75" i="2"/>
  <c r="CM133" i="10"/>
  <c r="AV133" i="10"/>
  <c r="BR133" i="10"/>
  <c r="AQ133" i="10"/>
  <c r="DA127" i="10"/>
  <c r="DO124" i="10"/>
  <c r="CF127" i="10"/>
  <c r="DN133" i="10"/>
  <c r="CW127" i="10"/>
  <c r="I127" i="10"/>
  <c r="DL133" i="10"/>
  <c r="CX133" i="10"/>
  <c r="CN133" i="10"/>
  <c r="BZ133" i="10"/>
  <c r="BI133" i="10"/>
  <c r="BA133" i="10"/>
  <c r="T133" i="10"/>
  <c r="AG133" i="10"/>
  <c r="M133" i="10"/>
  <c r="AF129" i="11"/>
  <c r="AG130" i="11"/>
  <c r="AO129" i="11"/>
  <c r="DE127" i="10"/>
  <c r="DB127" i="10"/>
  <c r="BH127" i="10"/>
  <c r="AM127" i="10"/>
  <c r="F127" i="10"/>
  <c r="CM76" i="16"/>
  <c r="CL68" i="16"/>
  <c r="DL101" i="10"/>
  <c r="EA159" i="16"/>
  <c r="DN91" i="10"/>
  <c r="EA5" i="16"/>
  <c r="EA10" i="16" s="1"/>
  <c r="DQ23" i="10"/>
  <c r="DQ22" i="10" s="1"/>
  <c r="DQ39" i="10" s="1"/>
  <c r="DQ65" i="10"/>
  <c r="DQ168" i="10"/>
  <c r="DQ45" i="10"/>
  <c r="DQ110" i="10"/>
  <c r="DR166" i="10"/>
  <c r="DS3" i="10"/>
  <c r="EB1" i="16"/>
  <c r="DR9" i="10"/>
  <c r="DR63" i="10"/>
  <c r="DR74" i="10"/>
  <c r="DR31" i="10" s="1"/>
  <c r="DR73" i="10"/>
  <c r="DR30" i="10" s="1"/>
  <c r="DR60" i="10"/>
  <c r="DR76" i="10"/>
  <c r="DR33" i="10" s="1"/>
  <c r="DR108" i="10"/>
  <c r="DR167" i="10"/>
  <c r="DR176" i="10" s="1"/>
  <c r="DR51" i="10"/>
  <c r="DR80" i="10"/>
  <c r="DR37" i="10" s="1"/>
  <c r="DR75" i="10"/>
  <c r="DR32" i="10" s="1"/>
  <c r="DR48" i="10"/>
  <c r="DR83" i="10"/>
  <c r="DR160" i="10"/>
  <c r="DR164" i="10"/>
  <c r="DR66" i="10"/>
  <c r="DR89" i="10"/>
  <c r="DR58" i="10"/>
  <c r="DR107" i="10"/>
  <c r="DR53" i="10"/>
  <c r="DR49" i="10"/>
  <c r="DR61" i="10"/>
  <c r="DR69" i="10"/>
  <c r="DR26" i="10" s="1"/>
  <c r="DR57" i="10"/>
  <c r="DR72" i="10"/>
  <c r="DR29" i="10" s="1"/>
  <c r="DR77" i="10"/>
  <c r="DR34" i="10" s="1"/>
  <c r="DR70" i="10"/>
  <c r="DR27" i="10" s="1"/>
  <c r="DR82" i="10"/>
  <c r="DR67" i="10"/>
  <c r="DR24" i="10" s="1"/>
  <c r="DR44" i="10"/>
  <c r="DR158" i="10"/>
  <c r="DR163" i="10"/>
  <c r="DR90" i="10"/>
  <c r="DR50" i="10"/>
  <c r="DR79" i="10"/>
  <c r="DR36" i="10" s="1"/>
  <c r="DR165" i="10"/>
  <c r="DR68" i="10"/>
  <c r="DR25" i="10" s="1"/>
  <c r="DR159" i="10"/>
  <c r="DR59" i="10"/>
  <c r="DR88" i="10"/>
  <c r="DR54" i="10"/>
  <c r="DR78" i="10"/>
  <c r="DR35" i="10" s="1"/>
  <c r="DR46" i="10"/>
  <c r="DR71" i="10"/>
  <c r="DR28" i="10" s="1"/>
  <c r="DR64" i="10"/>
  <c r="DR86" i="10"/>
  <c r="DR104" i="10"/>
  <c r="DR8" i="10"/>
  <c r="DR55" i="10"/>
  <c r="DR93" i="10"/>
  <c r="DR56" i="10"/>
  <c r="DR38" i="10"/>
  <c r="DR47" i="10"/>
  <c r="DR109" i="10"/>
  <c r="DR52" i="10"/>
  <c r="DR62" i="10"/>
  <c r="EI4" i="14"/>
  <c r="EB159" i="23" l="1"/>
  <c r="DN105" i="10"/>
  <c r="DN112" i="10" s="1"/>
  <c r="AA130" i="11"/>
  <c r="I98" i="11"/>
  <c r="K98" i="11" s="1"/>
  <c r="G99" i="11" s="1"/>
  <c r="H99" i="11" s="1"/>
  <c r="DR7" i="10"/>
  <c r="DR10" i="10" s="1"/>
  <c r="DP16" i="10"/>
  <c r="DP41" i="10" s="1"/>
  <c r="DP87" i="10" s="1"/>
  <c r="DP91" i="10" s="1"/>
  <c r="EC1" i="23"/>
  <c r="DS6" i="10"/>
  <c r="DS12" i="10" s="1"/>
  <c r="DM99" i="10"/>
  <c r="DM96" i="10"/>
  <c r="DW4" i="23"/>
  <c r="DW9" i="23" s="1"/>
  <c r="DW12" i="23" s="1"/>
  <c r="DO133" i="10"/>
  <c r="DO87" i="10"/>
  <c r="DO91" i="10" s="1"/>
  <c r="DO81" i="10"/>
  <c r="DO84" i="10" s="1"/>
  <c r="F120" i="15"/>
  <c r="H120" i="15" s="1"/>
  <c r="DQ14" i="10"/>
  <c r="DQ15" i="10"/>
  <c r="DY147" i="6"/>
  <c r="DR19" i="10" s="1"/>
  <c r="DT8" i="6"/>
  <c r="DT72" i="6" s="1"/>
  <c r="EF57" i="14"/>
  <c r="EE2" i="14"/>
  <c r="EE3" i="14" s="1"/>
  <c r="EE6" i="14" s="1"/>
  <c r="V72" i="2"/>
  <c r="EB5" i="23"/>
  <c r="EB10" i="23" s="1"/>
  <c r="A122" i="15"/>
  <c r="D121" i="15"/>
  <c r="E121" i="15"/>
  <c r="E132" i="11"/>
  <c r="D131" i="11"/>
  <c r="DU7" i="6"/>
  <c r="EG17" i="14"/>
  <c r="DZ129" i="6"/>
  <c r="DZ103" i="6"/>
  <c r="DZ127" i="6"/>
  <c r="DZ93" i="6"/>
  <c r="DZ118" i="6"/>
  <c r="DZ88" i="6"/>
  <c r="DZ98" i="6"/>
  <c r="DZ124" i="6"/>
  <c r="DZ92" i="6"/>
  <c r="DZ126" i="6"/>
  <c r="DZ91" i="6"/>
  <c r="DZ125" i="6"/>
  <c r="DZ117" i="6"/>
  <c r="DZ86" i="6"/>
  <c r="DZ112" i="6"/>
  <c r="DZ128" i="6"/>
  <c r="EA84" i="6"/>
  <c r="DZ135" i="6"/>
  <c r="DZ89" i="6"/>
  <c r="DZ140" i="6"/>
  <c r="DZ87" i="6"/>
  <c r="DZ116" i="6"/>
  <c r="DZ110" i="6"/>
  <c r="DZ101" i="6"/>
  <c r="DZ90" i="6"/>
  <c r="DZ139" i="6"/>
  <c r="DZ138" i="6"/>
  <c r="DZ134" i="6"/>
  <c r="DZ99" i="6"/>
  <c r="DZ136" i="6"/>
  <c r="DZ111" i="6"/>
  <c r="DZ123" i="6"/>
  <c r="DZ109" i="6"/>
  <c r="DZ137" i="6"/>
  <c r="DZ100" i="6"/>
  <c r="DZ104" i="6"/>
  <c r="DZ102" i="6"/>
  <c r="DX5" i="6"/>
  <c r="EJ12" i="14"/>
  <c r="AG131" i="11"/>
  <c r="AF130" i="11"/>
  <c r="AO130" i="11"/>
  <c r="DO127" i="10"/>
  <c r="AD168" i="10"/>
  <c r="AN5" i="16"/>
  <c r="AN10" i="16" s="1"/>
  <c r="U77" i="2"/>
  <c r="DQ20" i="10"/>
  <c r="DY146" i="6"/>
  <c r="DR18" i="10" s="1"/>
  <c r="U72" i="2"/>
  <c r="V77" i="2"/>
  <c r="W77" i="2"/>
  <c r="R130" i="11"/>
  <c r="S131" i="11"/>
  <c r="DV6" i="6"/>
  <c r="EH14" i="14"/>
  <c r="CN76" i="16"/>
  <c r="CM68" i="16"/>
  <c r="DR110" i="10"/>
  <c r="DO174" i="10"/>
  <c r="DY157" i="23" s="1"/>
  <c r="DO105" i="10"/>
  <c r="DO112" i="10" s="1"/>
  <c r="EC1" i="16"/>
  <c r="DS166" i="10"/>
  <c r="DT3" i="10"/>
  <c r="DS69" i="10"/>
  <c r="DS26" i="10" s="1"/>
  <c r="DS83" i="10"/>
  <c r="DS86" i="10"/>
  <c r="DS53" i="10"/>
  <c r="DS163" i="10"/>
  <c r="DS64" i="10"/>
  <c r="DS108" i="10"/>
  <c r="DS90" i="10"/>
  <c r="DS49" i="10"/>
  <c r="DS88" i="10"/>
  <c r="DS48" i="10"/>
  <c r="DS77" i="10"/>
  <c r="DS34" i="10" s="1"/>
  <c r="DS159" i="10"/>
  <c r="DS74" i="10"/>
  <c r="DS31" i="10" s="1"/>
  <c r="DS107" i="10"/>
  <c r="DS46" i="10"/>
  <c r="DS164" i="10"/>
  <c r="DS167" i="10"/>
  <c r="DS176" i="10" s="1"/>
  <c r="DS75" i="10"/>
  <c r="DS32" i="10" s="1"/>
  <c r="DS73" i="10"/>
  <c r="DS30" i="10" s="1"/>
  <c r="DS72" i="10"/>
  <c r="DS29" i="10" s="1"/>
  <c r="DS9" i="10"/>
  <c r="DS61" i="10"/>
  <c r="DS62" i="10"/>
  <c r="DS76" i="10"/>
  <c r="DS33" i="10" s="1"/>
  <c r="DS60" i="10"/>
  <c r="DS51" i="10"/>
  <c r="DS70" i="10"/>
  <c r="DS27" i="10" s="1"/>
  <c r="DS59" i="10"/>
  <c r="DS93" i="10"/>
  <c r="DS8" i="10"/>
  <c r="DS63" i="10"/>
  <c r="DS50" i="10"/>
  <c r="DS57" i="10"/>
  <c r="DS80" i="10"/>
  <c r="DS37" i="10" s="1"/>
  <c r="DS67" i="10"/>
  <c r="DS24" i="10" s="1"/>
  <c r="DS66" i="10"/>
  <c r="DS54" i="10"/>
  <c r="DS56" i="10"/>
  <c r="DS79" i="10"/>
  <c r="DS36" i="10" s="1"/>
  <c r="DS158" i="10"/>
  <c r="DS89" i="10"/>
  <c r="DS71" i="10"/>
  <c r="DS28" i="10" s="1"/>
  <c r="DS58" i="10"/>
  <c r="DS44" i="10"/>
  <c r="DS165" i="10"/>
  <c r="DS160" i="10"/>
  <c r="DS109" i="10"/>
  <c r="DS68" i="10"/>
  <c r="DS25" i="10" s="1"/>
  <c r="DS38" i="10"/>
  <c r="DS47" i="10"/>
  <c r="DS55" i="10"/>
  <c r="DS78" i="10"/>
  <c r="DS35" i="10" s="1"/>
  <c r="DS52" i="10"/>
  <c r="DS82" i="10"/>
  <c r="DS104" i="10"/>
  <c r="DR168" i="10"/>
  <c r="DX157" i="16"/>
  <c r="DN95" i="10"/>
  <c r="DR23" i="10"/>
  <c r="DR22" i="10" s="1"/>
  <c r="DR39" i="10" s="1"/>
  <c r="DR65" i="10"/>
  <c r="EB159" i="16"/>
  <c r="DR45" i="10"/>
  <c r="EB5" i="16"/>
  <c r="EB10" i="16" s="1"/>
  <c r="EJ4" i="14"/>
  <c r="EC159" i="23" l="1"/>
  <c r="J99" i="11"/>
  <c r="M99" i="11"/>
  <c r="DS7" i="10"/>
  <c r="DS10" i="10" s="1"/>
  <c r="DS13" i="10" s="1"/>
  <c r="DP103" i="10"/>
  <c r="DP105" i="10" s="1"/>
  <c r="DP112" i="10" s="1"/>
  <c r="DP81" i="10"/>
  <c r="DP84" i="10" s="1"/>
  <c r="DP95" i="10" s="1"/>
  <c r="ED1" i="23"/>
  <c r="DT6" i="10"/>
  <c r="DT12" i="10" s="1"/>
  <c r="DO95" i="10"/>
  <c r="DO96" i="10" s="1"/>
  <c r="DR20" i="10"/>
  <c r="I99" i="11"/>
  <c r="K99" i="11" s="1"/>
  <c r="G100" i="11" s="1"/>
  <c r="DR13" i="10"/>
  <c r="DR14" i="10"/>
  <c r="DR15" i="10"/>
  <c r="DQ16" i="10"/>
  <c r="DQ41" i="10" s="1"/>
  <c r="DQ81" i="10" s="1"/>
  <c r="DQ84" i="10" s="1"/>
  <c r="EC5" i="23"/>
  <c r="EC10" i="23" s="1"/>
  <c r="DR100" i="10"/>
  <c r="DT73" i="6"/>
  <c r="DT82" i="6" s="1"/>
  <c r="EG57" i="14"/>
  <c r="DU8" i="6"/>
  <c r="DU72" i="6" s="1"/>
  <c r="EF2" i="14"/>
  <c r="EF3" i="14" s="1"/>
  <c r="DV7" i="6"/>
  <c r="EH17" i="14"/>
  <c r="R131" i="11"/>
  <c r="S132" i="11"/>
  <c r="AA131" i="11"/>
  <c r="DZ147" i="6"/>
  <c r="DS19" i="10" s="1"/>
  <c r="AG132" i="11"/>
  <c r="AF131" i="11"/>
  <c r="AO131" i="11"/>
  <c r="EA136" i="6"/>
  <c r="EA102" i="6"/>
  <c r="EA126" i="6"/>
  <c r="EA91" i="6"/>
  <c r="EA98" i="6"/>
  <c r="EA137" i="6"/>
  <c r="EA116" i="6"/>
  <c r="EA134" i="6"/>
  <c r="EA104" i="6"/>
  <c r="EA90" i="6"/>
  <c r="EA123" i="6"/>
  <c r="EA139" i="6"/>
  <c r="EA111" i="6"/>
  <c r="EA117" i="6"/>
  <c r="EA103" i="6"/>
  <c r="EA110" i="6"/>
  <c r="EA118" i="6"/>
  <c r="EA100" i="6"/>
  <c r="EA101" i="6"/>
  <c r="EA88" i="6"/>
  <c r="EA92" i="6"/>
  <c r="EA86" i="6"/>
  <c r="EA125" i="6"/>
  <c r="EA87" i="6"/>
  <c r="EA140" i="6"/>
  <c r="EA135" i="6"/>
  <c r="EA127" i="6"/>
  <c r="EA89" i="6"/>
  <c r="EA128" i="6"/>
  <c r="EA109" i="6"/>
  <c r="EA124" i="6"/>
  <c r="EA138" i="6"/>
  <c r="EA129" i="6"/>
  <c r="EA112" i="6"/>
  <c r="EA93" i="6"/>
  <c r="EA99" i="6"/>
  <c r="DY5" i="6"/>
  <c r="EK12" i="14"/>
  <c r="D122" i="15"/>
  <c r="E122" i="15"/>
  <c r="A123" i="15"/>
  <c r="AH7" i="23"/>
  <c r="AH118" i="23" s="1"/>
  <c r="F121" i="15"/>
  <c r="H121" i="15" s="1"/>
  <c r="AN7" i="23"/>
  <c r="AN118" i="23" s="1"/>
  <c r="DZ146" i="6"/>
  <c r="DS18" i="10" s="1"/>
  <c r="D132" i="11"/>
  <c r="E133" i="11"/>
  <c r="DW6" i="6"/>
  <c r="EI14" i="14"/>
  <c r="AG7" i="23"/>
  <c r="AG118" i="23" s="1"/>
  <c r="AJ7" i="23"/>
  <c r="AJ118" i="23" s="1"/>
  <c r="CO76" i="16"/>
  <c r="CN68" i="16"/>
  <c r="DS23" i="10"/>
  <c r="DS22" i="10" s="1"/>
  <c r="DS39" i="10" s="1"/>
  <c r="DS65" i="10"/>
  <c r="ED1" i="16"/>
  <c r="DT166" i="10"/>
  <c r="DT50" i="10"/>
  <c r="DT158" i="10"/>
  <c r="DT58" i="10"/>
  <c r="DT52" i="10"/>
  <c r="DT107" i="10"/>
  <c r="DT56" i="10"/>
  <c r="DT60" i="10"/>
  <c r="DT164" i="10"/>
  <c r="DT74" i="10"/>
  <c r="DT31" i="10" s="1"/>
  <c r="DT159" i="10"/>
  <c r="DT90" i="10"/>
  <c r="DT70" i="10"/>
  <c r="DT27" i="10" s="1"/>
  <c r="DT72" i="10"/>
  <c r="DT29" i="10" s="1"/>
  <c r="DT75" i="10"/>
  <c r="DT32" i="10" s="1"/>
  <c r="DT80" i="10"/>
  <c r="DT93" i="10"/>
  <c r="DT71" i="10"/>
  <c r="DT28" i="10" s="1"/>
  <c r="DT104" i="10"/>
  <c r="DT78" i="10"/>
  <c r="DT35" i="10" s="1"/>
  <c r="DT88" i="10"/>
  <c r="DT68" i="10"/>
  <c r="DT25" i="10" s="1"/>
  <c r="DT59" i="10"/>
  <c r="DT8" i="10"/>
  <c r="DT54" i="10"/>
  <c r="DT77" i="10"/>
  <c r="DT34" i="10" s="1"/>
  <c r="DT46" i="10"/>
  <c r="DT63" i="10"/>
  <c r="DT57" i="10"/>
  <c r="DT160" i="10"/>
  <c r="DT48" i="10"/>
  <c r="DT51" i="10"/>
  <c r="DT66" i="10"/>
  <c r="DT49" i="10"/>
  <c r="DT73" i="10"/>
  <c r="DT30" i="10" s="1"/>
  <c r="DT83" i="10"/>
  <c r="DT55" i="10"/>
  <c r="DT64" i="10"/>
  <c r="DT82" i="10"/>
  <c r="DT165" i="10"/>
  <c r="DT69" i="10"/>
  <c r="DT26" i="10" s="1"/>
  <c r="DT9" i="10"/>
  <c r="DT61" i="10"/>
  <c r="DT38" i="10"/>
  <c r="DT44" i="10"/>
  <c r="DT167" i="10"/>
  <c r="DT109" i="10"/>
  <c r="DT76" i="10"/>
  <c r="DT33" i="10" s="1"/>
  <c r="DT163" i="10"/>
  <c r="DT86" i="10"/>
  <c r="DT62" i="10"/>
  <c r="DT108" i="10"/>
  <c r="DT47" i="10"/>
  <c r="DT89" i="10"/>
  <c r="DT53" i="10"/>
  <c r="DT79" i="10"/>
  <c r="DT36" i="10" s="1"/>
  <c r="DT67" i="10"/>
  <c r="DT24" i="10" s="1"/>
  <c r="M34" i="8"/>
  <c r="N34" i="8" s="1"/>
  <c r="C33" i="8"/>
  <c r="D33" i="8" s="1"/>
  <c r="D35" i="8"/>
  <c r="N4" i="8"/>
  <c r="N6" i="8" s="1"/>
  <c r="H34" i="8"/>
  <c r="I34" i="8" s="1"/>
  <c r="B50" i="2"/>
  <c r="N35" i="8"/>
  <c r="I4" i="8"/>
  <c r="I6" i="8" s="1"/>
  <c r="H33" i="8"/>
  <c r="I33" i="8" s="1"/>
  <c r="DY157" i="16"/>
  <c r="DN96" i="10"/>
  <c r="DN98" i="10"/>
  <c r="DX4" i="23" s="1"/>
  <c r="DX9" i="23" s="1"/>
  <c r="DX12" i="23" s="1"/>
  <c r="EC159" i="16"/>
  <c r="EC5" i="16"/>
  <c r="EC10" i="16" s="1"/>
  <c r="DS45" i="10"/>
  <c r="DS168" i="10"/>
  <c r="DS110" i="10"/>
  <c r="EK4" i="14"/>
  <c r="DP174" i="10" l="1"/>
  <c r="DZ157" i="23" s="1"/>
  <c r="DO98" i="10"/>
  <c r="DY4" i="23" s="1"/>
  <c r="DY9" i="23" s="1"/>
  <c r="DY12" i="23" s="1"/>
  <c r="U2" i="2"/>
  <c r="V2" i="2"/>
  <c r="W2" i="2"/>
  <c r="X2" i="2"/>
  <c r="Y2" i="2"/>
  <c r="Z2" i="2"/>
  <c r="AA2" i="2"/>
  <c r="AB2" i="2"/>
  <c r="AC2" i="2"/>
  <c r="AD2" i="2"/>
  <c r="DS15" i="10"/>
  <c r="DS14" i="10"/>
  <c r="M100" i="11"/>
  <c r="M101" i="11" s="1"/>
  <c r="J100" i="11"/>
  <c r="H100" i="11"/>
  <c r="DQ103" i="10"/>
  <c r="DQ105" i="10" s="1"/>
  <c r="DQ87" i="10"/>
  <c r="DQ91" i="10" s="1"/>
  <c r="DQ95" i="10" s="1"/>
  <c r="DR16" i="10"/>
  <c r="DR41" i="10" s="1"/>
  <c r="DR103" i="10" s="1"/>
  <c r="DR174" i="10" s="1"/>
  <c r="EB157" i="23" s="1"/>
  <c r="DS20" i="10"/>
  <c r="DV8" i="6"/>
  <c r="DV72" i="6" s="1"/>
  <c r="EH57" i="14"/>
  <c r="EH2" i="14" s="1"/>
  <c r="EH3" i="14" s="1"/>
  <c r="EG2" i="14"/>
  <c r="EG3" i="14" s="1"/>
  <c r="DV73" i="6" s="1"/>
  <c r="DV82" i="6" s="1"/>
  <c r="DU73" i="6"/>
  <c r="DU82" i="6" s="1"/>
  <c r="EF6" i="14"/>
  <c r="ED5" i="23"/>
  <c r="U7" i="23"/>
  <c r="U118" i="23" s="1"/>
  <c r="AX7" i="23"/>
  <c r="AX118" i="23" s="1"/>
  <c r="Z7" i="23"/>
  <c r="Z118" i="23" s="1"/>
  <c r="AT7" i="23"/>
  <c r="AT118" i="23" s="1"/>
  <c r="AQ7" i="23"/>
  <c r="AQ118" i="23" s="1"/>
  <c r="AV7" i="23"/>
  <c r="AV118" i="23" s="1"/>
  <c r="AR7" i="23"/>
  <c r="AR118" i="23" s="1"/>
  <c r="D123" i="15"/>
  <c r="E123" i="15"/>
  <c r="F122" i="15"/>
  <c r="H122" i="15" s="1"/>
  <c r="AF132" i="11"/>
  <c r="AG133" i="11"/>
  <c r="AO132" i="11"/>
  <c r="V7" i="23"/>
  <c r="V118" i="23" s="1"/>
  <c r="AE7" i="23"/>
  <c r="AE118" i="23" s="1"/>
  <c r="DZ5" i="6"/>
  <c r="EL12" i="14"/>
  <c r="AU7" i="23"/>
  <c r="AU118" i="23" s="1"/>
  <c r="DW7" i="6"/>
  <c r="EI17" i="14"/>
  <c r="DS100" i="10"/>
  <c r="D133" i="11"/>
  <c r="E134" i="11"/>
  <c r="AS7" i="23"/>
  <c r="AS118" i="23" s="1"/>
  <c r="AI7" i="23"/>
  <c r="AI118" i="23" s="1"/>
  <c r="EA146" i="6"/>
  <c r="DT18" i="10" s="1"/>
  <c r="DT100" i="10" s="1"/>
  <c r="S7" i="23"/>
  <c r="S118" i="23" s="1"/>
  <c r="DX6" i="6"/>
  <c r="EJ14" i="14"/>
  <c r="AW7" i="23"/>
  <c r="AW118" i="23" s="1"/>
  <c r="EA147" i="6"/>
  <c r="DT19" i="10" s="1"/>
  <c r="AD15" i="2" s="1"/>
  <c r="AO7" i="23"/>
  <c r="AO118" i="23" s="1"/>
  <c r="S133" i="11"/>
  <c r="R132" i="11"/>
  <c r="AA132" i="11"/>
  <c r="CP76" i="16"/>
  <c r="CO68" i="16"/>
  <c r="DP96" i="10"/>
  <c r="DP98" i="10"/>
  <c r="DZ4" i="23" s="1"/>
  <c r="U45" i="2"/>
  <c r="V45" i="2"/>
  <c r="W45" i="2"/>
  <c r="X45" i="2"/>
  <c r="Y45" i="2"/>
  <c r="Z45" i="2"/>
  <c r="AA45" i="2"/>
  <c r="AB45" i="2"/>
  <c r="AC45" i="2"/>
  <c r="AD45" i="2"/>
  <c r="U38" i="2"/>
  <c r="V38" i="2"/>
  <c r="W38" i="2"/>
  <c r="X38" i="2"/>
  <c r="Y38" i="2"/>
  <c r="Z38" i="2"/>
  <c r="AA38" i="2"/>
  <c r="AB38" i="2"/>
  <c r="AC38" i="2"/>
  <c r="AD38" i="2"/>
  <c r="U4" i="2"/>
  <c r="V4" i="2"/>
  <c r="W4" i="2"/>
  <c r="X4" i="2"/>
  <c r="Y4" i="2"/>
  <c r="Z4" i="2"/>
  <c r="AA4" i="2"/>
  <c r="AB4" i="2"/>
  <c r="AC4" i="2"/>
  <c r="AD4" i="2"/>
  <c r="V70" i="2"/>
  <c r="W70" i="2"/>
  <c r="X70" i="2"/>
  <c r="Y70" i="2"/>
  <c r="Z70" i="2"/>
  <c r="AA70" i="2"/>
  <c r="AB70" i="2"/>
  <c r="AC70" i="2"/>
  <c r="DT168" i="10"/>
  <c r="U15" i="2"/>
  <c r="V15" i="2"/>
  <c r="W15" i="2"/>
  <c r="X15" i="2"/>
  <c r="Y15" i="2"/>
  <c r="Z15" i="2"/>
  <c r="AA15" i="2"/>
  <c r="AB15" i="2"/>
  <c r="AC15" i="2"/>
  <c r="U47" i="2"/>
  <c r="V47" i="2"/>
  <c r="W47" i="2"/>
  <c r="X47" i="2"/>
  <c r="Y47" i="2"/>
  <c r="Z47" i="2"/>
  <c r="AA47" i="2"/>
  <c r="AB47" i="2"/>
  <c r="AC47" i="2"/>
  <c r="AD47" i="2"/>
  <c r="U69" i="2"/>
  <c r="V69" i="2"/>
  <c r="W69" i="2"/>
  <c r="X69" i="2"/>
  <c r="Y69" i="2"/>
  <c r="Z69" i="2"/>
  <c r="AA69" i="2"/>
  <c r="AB69" i="2"/>
  <c r="AC69" i="2"/>
  <c r="DT176" i="10"/>
  <c r="O120" i="4"/>
  <c r="U41" i="2"/>
  <c r="V41" i="2"/>
  <c r="W41" i="2"/>
  <c r="X41" i="2"/>
  <c r="Y41" i="2"/>
  <c r="Z41" i="2"/>
  <c r="AA41" i="2"/>
  <c r="AB41" i="2"/>
  <c r="AC41" i="2"/>
  <c r="AD41" i="2"/>
  <c r="X75" i="2"/>
  <c r="Z75" i="2"/>
  <c r="AA75" i="2"/>
  <c r="AB75" i="2"/>
  <c r="AC75" i="2"/>
  <c r="X74" i="2"/>
  <c r="Y74" i="2"/>
  <c r="Z74" i="2"/>
  <c r="AA74" i="2"/>
  <c r="AB74" i="2"/>
  <c r="AC74" i="2"/>
  <c r="U9" i="2"/>
  <c r="V9" i="2"/>
  <c r="W9" i="2"/>
  <c r="X9" i="2"/>
  <c r="Y9" i="2"/>
  <c r="Z9" i="2"/>
  <c r="AA9" i="2"/>
  <c r="AB9" i="2"/>
  <c r="AC9" i="2"/>
  <c r="U14" i="2"/>
  <c r="V14" i="2"/>
  <c r="W14" i="2"/>
  <c r="X14" i="2"/>
  <c r="Y14" i="2"/>
  <c r="Z14" i="2"/>
  <c r="AA14" i="2"/>
  <c r="AB14" i="2"/>
  <c r="AC14" i="2"/>
  <c r="U33" i="2"/>
  <c r="V33" i="2"/>
  <c r="W33" i="2"/>
  <c r="X33" i="2"/>
  <c r="Y33" i="2"/>
  <c r="Z33" i="2"/>
  <c r="AA33" i="2"/>
  <c r="AB33" i="2"/>
  <c r="AC33" i="2"/>
  <c r="AD33" i="2"/>
  <c r="U52" i="2"/>
  <c r="V52" i="2"/>
  <c r="W52" i="2"/>
  <c r="X52" i="2"/>
  <c r="Y52" i="2"/>
  <c r="Z52" i="2"/>
  <c r="AA52" i="2"/>
  <c r="AB52" i="2"/>
  <c r="AC52" i="2"/>
  <c r="AD52" i="2"/>
  <c r="DT110" i="10"/>
  <c r="DT23" i="10"/>
  <c r="DT65" i="10"/>
  <c r="U48" i="2"/>
  <c r="V48" i="2"/>
  <c r="W48" i="2"/>
  <c r="X48" i="2"/>
  <c r="Y48" i="2"/>
  <c r="Z48" i="2"/>
  <c r="AA48" i="2"/>
  <c r="AB48" i="2"/>
  <c r="AC48" i="2"/>
  <c r="AD48" i="2"/>
  <c r="DT7" i="10"/>
  <c r="DT10" i="10" s="1"/>
  <c r="U5" i="2"/>
  <c r="V5" i="2"/>
  <c r="W5" i="2"/>
  <c r="X5" i="2"/>
  <c r="Y5" i="2"/>
  <c r="Z5" i="2"/>
  <c r="AA5" i="2"/>
  <c r="AB5" i="2"/>
  <c r="AC5" i="2"/>
  <c r="AD5" i="2"/>
  <c r="U37" i="2"/>
  <c r="V37" i="2"/>
  <c r="W37" i="2"/>
  <c r="X37" i="2"/>
  <c r="Y37" i="2"/>
  <c r="Z37" i="2"/>
  <c r="AA37" i="2"/>
  <c r="AB37" i="2"/>
  <c r="AC37" i="2"/>
  <c r="AD37" i="2"/>
  <c r="U11" i="2"/>
  <c r="V11" i="2"/>
  <c r="W11" i="2"/>
  <c r="X11" i="2"/>
  <c r="Y11" i="2"/>
  <c r="Z11" i="2"/>
  <c r="AA11" i="2"/>
  <c r="AB11" i="2"/>
  <c r="AC11" i="2"/>
  <c r="U49" i="2"/>
  <c r="V49" i="2"/>
  <c r="W49" i="2"/>
  <c r="X49" i="2"/>
  <c r="Y49" i="2"/>
  <c r="Z49" i="2"/>
  <c r="AA49" i="2"/>
  <c r="AB49" i="2"/>
  <c r="AC49" i="2"/>
  <c r="AD49" i="2"/>
  <c r="DT37" i="10"/>
  <c r="Z39" i="2"/>
  <c r="AA39" i="2"/>
  <c r="AB39" i="2"/>
  <c r="AC39" i="2"/>
  <c r="AD39" i="2"/>
  <c r="U35" i="2"/>
  <c r="V35" i="2"/>
  <c r="W35" i="2"/>
  <c r="X35" i="2"/>
  <c r="Y35" i="2"/>
  <c r="Z35" i="2"/>
  <c r="AA35" i="2"/>
  <c r="AB35" i="2"/>
  <c r="AC35" i="2"/>
  <c r="AD35" i="2"/>
  <c r="X76" i="2"/>
  <c r="Y76" i="2"/>
  <c r="Z76" i="2"/>
  <c r="AA76" i="2"/>
  <c r="AB76" i="2"/>
  <c r="AC76" i="2"/>
  <c r="DT45" i="10"/>
  <c r="V8" i="2"/>
  <c r="W8" i="2"/>
  <c r="X8" i="2"/>
  <c r="Y8" i="2"/>
  <c r="Z8" i="2"/>
  <c r="AA8" i="2"/>
  <c r="AB8" i="2"/>
  <c r="AC8" i="2"/>
  <c r="AD8" i="2"/>
  <c r="ED5" i="16"/>
  <c r="U36" i="2"/>
  <c r="V36" i="2"/>
  <c r="W36" i="2"/>
  <c r="X36" i="2"/>
  <c r="Y36" i="2"/>
  <c r="Z36" i="2"/>
  <c r="AA36" i="2"/>
  <c r="AB36" i="2"/>
  <c r="AC36" i="2"/>
  <c r="AD36" i="2"/>
  <c r="U42" i="2"/>
  <c r="V42" i="2"/>
  <c r="W42" i="2"/>
  <c r="X42" i="2"/>
  <c r="Y42" i="2"/>
  <c r="Z42" i="2"/>
  <c r="AA42" i="2"/>
  <c r="AB42" i="2"/>
  <c r="AC42" i="2"/>
  <c r="AD42" i="2"/>
  <c r="U10" i="2"/>
  <c r="V10" i="2"/>
  <c r="W10" i="2"/>
  <c r="X10" i="2"/>
  <c r="Y10" i="2"/>
  <c r="Z10" i="2"/>
  <c r="AA10" i="2"/>
  <c r="AB10" i="2"/>
  <c r="AC10" i="2"/>
  <c r="U83" i="2"/>
  <c r="V83" i="2"/>
  <c r="W83" i="2"/>
  <c r="X83" i="2"/>
  <c r="Y83" i="2"/>
  <c r="Z83" i="2"/>
  <c r="AA83" i="2"/>
  <c r="AB83" i="2"/>
  <c r="AC83" i="2"/>
  <c r="AD83" i="2"/>
  <c r="DN101" i="10"/>
  <c r="DN99" i="10"/>
  <c r="U19" i="2"/>
  <c r="V19" i="2"/>
  <c r="W19" i="2"/>
  <c r="X19" i="2"/>
  <c r="Y19" i="2"/>
  <c r="Z19" i="2"/>
  <c r="AA19" i="2"/>
  <c r="AB19" i="2"/>
  <c r="AC19" i="2"/>
  <c r="AD19" i="2"/>
  <c r="W71" i="2"/>
  <c r="X71" i="2"/>
  <c r="Y71" i="2"/>
  <c r="Z71" i="2"/>
  <c r="AA71" i="2"/>
  <c r="AB71" i="2"/>
  <c r="AC71" i="2"/>
  <c r="EL4" i="14"/>
  <c r="ED10" i="23" l="1"/>
  <c r="ED10" i="16"/>
  <c r="ED159" i="23"/>
  <c r="DZ9" i="23"/>
  <c r="DZ12" i="23" s="1"/>
  <c r="DO99" i="10"/>
  <c r="DZ157" i="16"/>
  <c r="DO101" i="10"/>
  <c r="DR87" i="10"/>
  <c r="DR91" i="10" s="1"/>
  <c r="DS16" i="10"/>
  <c r="DS41" i="10" s="1"/>
  <c r="DS103" i="10" s="1"/>
  <c r="DR105" i="10"/>
  <c r="DR112" i="10" s="1"/>
  <c r="DQ174" i="10"/>
  <c r="EA157" i="23" s="1"/>
  <c r="EG6" i="14"/>
  <c r="I100" i="11"/>
  <c r="K100" i="11" s="1"/>
  <c r="G101" i="11" s="1"/>
  <c r="H101" i="11" s="1"/>
  <c r="DR81" i="10"/>
  <c r="DR84" i="10" s="1"/>
  <c r="DT13" i="10"/>
  <c r="DT15" i="10"/>
  <c r="AD11" i="2" s="1"/>
  <c r="DT14" i="10"/>
  <c r="AD10" i="2" s="1"/>
  <c r="DT20" i="10"/>
  <c r="AD16" i="2" s="1"/>
  <c r="DW8" i="6"/>
  <c r="DW72" i="6" s="1"/>
  <c r="EI57" i="14"/>
  <c r="EI2" i="14" s="1"/>
  <c r="EI3" i="14" s="1"/>
  <c r="AC7" i="23"/>
  <c r="AC118" i="23" s="1"/>
  <c r="DX7" i="6"/>
  <c r="EJ17" i="14"/>
  <c r="P7" i="23"/>
  <c r="AK7" i="23"/>
  <c r="AK118" i="23" s="1"/>
  <c r="AP7" i="23"/>
  <c r="AP118" i="23" s="1"/>
  <c r="AD14" i="2"/>
  <c r="AB7" i="23"/>
  <c r="AB118" i="23" s="1"/>
  <c r="Y7" i="23"/>
  <c r="Y118" i="23" s="1"/>
  <c r="DW73" i="6"/>
  <c r="DW82" i="6" s="1"/>
  <c r="EH6" i="14"/>
  <c r="DY6" i="6"/>
  <c r="EK14" i="14"/>
  <c r="AL7" i="23"/>
  <c r="AL118" i="23" s="1"/>
  <c r="EA5" i="6"/>
  <c r="R133" i="11"/>
  <c r="S134" i="11"/>
  <c r="AA133" i="11"/>
  <c r="AF133" i="11"/>
  <c r="AG134" i="11"/>
  <c r="AO133" i="11"/>
  <c r="E135" i="11"/>
  <c r="D134" i="11"/>
  <c r="Q7" i="23"/>
  <c r="Q118" i="23" s="1"/>
  <c r="F123" i="15"/>
  <c r="H123" i="15" s="1"/>
  <c r="R7" i="23"/>
  <c r="R118" i="23" s="1"/>
  <c r="AD7" i="23"/>
  <c r="AD118" i="23" s="1"/>
  <c r="T7" i="23"/>
  <c r="T118" i="23" s="1"/>
  <c r="CQ76" i="16"/>
  <c r="CP68" i="16"/>
  <c r="DP99" i="10"/>
  <c r="DP101" i="10"/>
  <c r="DT22" i="10"/>
  <c r="AD18" i="2" s="1"/>
  <c r="U18" i="2"/>
  <c r="V18" i="2"/>
  <c r="W18" i="2"/>
  <c r="X18" i="2"/>
  <c r="Y18" i="2"/>
  <c r="AA18" i="2"/>
  <c r="AB18" i="2"/>
  <c r="AC18" i="2"/>
  <c r="X77" i="2"/>
  <c r="Y77" i="2"/>
  <c r="Z77" i="2"/>
  <c r="AA77" i="2"/>
  <c r="AB77" i="2"/>
  <c r="AC77" i="2"/>
  <c r="U3" i="2"/>
  <c r="U6" i="2" s="1"/>
  <c r="U28" i="2" s="1"/>
  <c r="V3" i="2"/>
  <c r="V6" i="2" s="1"/>
  <c r="V28" i="2" s="1"/>
  <c r="W3" i="2"/>
  <c r="W6" i="2" s="1"/>
  <c r="W28" i="2" s="1"/>
  <c r="X3" i="2"/>
  <c r="X6" i="2" s="1"/>
  <c r="X28" i="2" s="1"/>
  <c r="Y3" i="2"/>
  <c r="Y6" i="2" s="1"/>
  <c r="Y28" i="2" s="1"/>
  <c r="Z3" i="2"/>
  <c r="Z6" i="2" s="1"/>
  <c r="Z28" i="2" s="1"/>
  <c r="AA3" i="2"/>
  <c r="AA6" i="2" s="1"/>
  <c r="AA28" i="2" s="1"/>
  <c r="AB3" i="2"/>
  <c r="AB6" i="2" s="1"/>
  <c r="AB28" i="2" s="1"/>
  <c r="AC3" i="2"/>
  <c r="AC6" i="2" s="1"/>
  <c r="AC28" i="2" s="1"/>
  <c r="AD3" i="2"/>
  <c r="AD6" i="2" s="1"/>
  <c r="EB157" i="16"/>
  <c r="ED159" i="16"/>
  <c r="U34" i="2"/>
  <c r="V34" i="2"/>
  <c r="W34" i="2"/>
  <c r="X34" i="2"/>
  <c r="Y34" i="2"/>
  <c r="Z34" i="2"/>
  <c r="AA34" i="2"/>
  <c r="AB34" i="2"/>
  <c r="AC34" i="2"/>
  <c r="AD34" i="2"/>
  <c r="DQ112" i="10"/>
  <c r="W72" i="2"/>
  <c r="X72" i="2"/>
  <c r="Y72" i="2"/>
  <c r="Z72" i="2"/>
  <c r="AA72" i="2"/>
  <c r="AB72" i="2"/>
  <c r="AC72" i="2"/>
  <c r="U87" i="2"/>
  <c r="V87" i="2"/>
  <c r="W87" i="2"/>
  <c r="X87" i="2"/>
  <c r="Y87" i="2"/>
  <c r="Z87" i="2"/>
  <c r="AA87" i="2"/>
  <c r="AB87" i="2"/>
  <c r="AC87" i="2"/>
  <c r="AD87" i="2"/>
  <c r="U12" i="2"/>
  <c r="V12" i="2"/>
  <c r="W12" i="2"/>
  <c r="X12" i="2"/>
  <c r="Y12" i="2"/>
  <c r="Z12" i="2"/>
  <c r="AA12" i="2"/>
  <c r="AB12" i="2"/>
  <c r="AC12" i="2"/>
  <c r="U16" i="2"/>
  <c r="V16" i="2"/>
  <c r="W16" i="2"/>
  <c r="X16" i="2"/>
  <c r="Y16" i="2"/>
  <c r="Z16" i="2"/>
  <c r="AA16" i="2"/>
  <c r="AB16" i="2"/>
  <c r="AC16" i="2"/>
  <c r="DQ96" i="10"/>
  <c r="DQ98" i="10"/>
  <c r="U39" i="2"/>
  <c r="V39" i="2"/>
  <c r="W39" i="2"/>
  <c r="X39" i="2"/>
  <c r="Y39" i="2"/>
  <c r="DR95" i="10" l="1"/>
  <c r="DR98" i="10" s="1"/>
  <c r="DR99" i="10" s="1"/>
  <c r="DS87" i="10"/>
  <c r="DS91" i="10" s="1"/>
  <c r="DS81" i="10"/>
  <c r="DS84" i="10" s="1"/>
  <c r="EA157" i="16"/>
  <c r="AB30" i="2"/>
  <c r="AB29" i="2"/>
  <c r="J101" i="11"/>
  <c r="I101" i="11" s="1"/>
  <c r="K101" i="11" s="1"/>
  <c r="G102" i="11" s="1"/>
  <c r="M102" i="11" s="1"/>
  <c r="M103" i="11" s="1"/>
  <c r="M104" i="11" s="1"/>
  <c r="M105" i="11" s="1"/>
  <c r="M106" i="11" s="1"/>
  <c r="M107" i="11" s="1"/>
  <c r="M108" i="11" s="1"/>
  <c r="M109" i="11" s="1"/>
  <c r="Z29" i="2"/>
  <c r="V140" i="4"/>
  <c r="V172" i="4" s="1"/>
  <c r="AC30" i="2"/>
  <c r="AC29" i="2"/>
  <c r="AA31" i="2"/>
  <c r="AA30" i="2"/>
  <c r="W140" i="4"/>
  <c r="W172" i="4" s="1"/>
  <c r="AA29" i="2"/>
  <c r="X29" i="2"/>
  <c r="F53" i="2"/>
  <c r="T140" i="4"/>
  <c r="T172" i="4" s="1"/>
  <c r="F52" i="2"/>
  <c r="X30" i="2"/>
  <c r="E52" i="2"/>
  <c r="S140" i="4"/>
  <c r="S172" i="4" s="1"/>
  <c r="E53" i="2"/>
  <c r="W29" i="2"/>
  <c r="W30" i="2"/>
  <c r="Q140" i="4"/>
  <c r="U29" i="2"/>
  <c r="C53" i="2"/>
  <c r="C52" i="2"/>
  <c r="U30" i="2"/>
  <c r="U140" i="4"/>
  <c r="U172" i="4" s="1"/>
  <c r="H23" i="20"/>
  <c r="G52" i="2"/>
  <c r="Y30" i="2"/>
  <c r="Z30" i="2"/>
  <c r="Y29" i="2"/>
  <c r="I23" i="20" s="1"/>
  <c r="J23" i="20" s="1"/>
  <c r="G53" i="2"/>
  <c r="V29" i="2"/>
  <c r="D52" i="2"/>
  <c r="D53" i="2"/>
  <c r="V30" i="2"/>
  <c r="R140" i="4"/>
  <c r="R172" i="4" s="1"/>
  <c r="DT16" i="10"/>
  <c r="AD12" i="2" s="1"/>
  <c r="AD9" i="2"/>
  <c r="AD28" i="2" s="1"/>
  <c r="EA4" i="23"/>
  <c r="EA9" i="23" s="1"/>
  <c r="EA12" i="23" s="1"/>
  <c r="DX8" i="6"/>
  <c r="DX72" i="6" s="1"/>
  <c r="EJ57" i="14"/>
  <c r="P118" i="23"/>
  <c r="DX73" i="6"/>
  <c r="DX82" i="6" s="1"/>
  <c r="EI6" i="14"/>
  <c r="AF134" i="11"/>
  <c r="AG135" i="11"/>
  <c r="AO134" i="11"/>
  <c r="DZ6" i="6"/>
  <c r="EL14" i="14"/>
  <c r="W7" i="23"/>
  <c r="W118" i="23" s="1"/>
  <c r="S135" i="11"/>
  <c r="R134" i="11"/>
  <c r="AA134" i="11"/>
  <c r="DY7" i="6"/>
  <c r="EK17" i="14"/>
  <c r="D135" i="11"/>
  <c r="E136" i="11"/>
  <c r="AF7" i="23"/>
  <c r="AF118" i="23" s="1"/>
  <c r="CR76" i="16"/>
  <c r="CQ68" i="16"/>
  <c r="DT39" i="10"/>
  <c r="U22" i="2"/>
  <c r="V22" i="2"/>
  <c r="W22" i="2"/>
  <c r="X22" i="2"/>
  <c r="Y22" i="2"/>
  <c r="Z22" i="2"/>
  <c r="AB22" i="2"/>
  <c r="DS105" i="10"/>
  <c r="DS112" i="10" s="1"/>
  <c r="DS174" i="10"/>
  <c r="EC157" i="23" s="1"/>
  <c r="DQ101" i="10"/>
  <c r="DQ99" i="10"/>
  <c r="U20" i="2"/>
  <c r="V20" i="2"/>
  <c r="W20" i="2"/>
  <c r="X20" i="2"/>
  <c r="Y20" i="2"/>
  <c r="Z20" i="2"/>
  <c r="AA20" i="2"/>
  <c r="AB20" i="2"/>
  <c r="AC20" i="2"/>
  <c r="AA135" i="11" l="1"/>
  <c r="EB4" i="23"/>
  <c r="EB9" i="23" s="1"/>
  <c r="EB12" i="23" s="1"/>
  <c r="DS95" i="10"/>
  <c r="DS98" i="10" s="1"/>
  <c r="EC4" i="23" s="1"/>
  <c r="EC9" i="23" s="1"/>
  <c r="EC12" i="23" s="1"/>
  <c r="DR101" i="10"/>
  <c r="DR96" i="10"/>
  <c r="J102" i="11"/>
  <c r="H102" i="11"/>
  <c r="Q142" i="4"/>
  <c r="Q172" i="4"/>
  <c r="V174" i="4"/>
  <c r="V142" i="4"/>
  <c r="S174" i="4"/>
  <c r="S142" i="4"/>
  <c r="T176" i="4"/>
  <c r="T142" i="4"/>
  <c r="R176" i="4"/>
  <c r="R142" i="4"/>
  <c r="W142" i="4"/>
  <c r="U174" i="4"/>
  <c r="U142" i="4"/>
  <c r="V176" i="4"/>
  <c r="V178" i="4"/>
  <c r="S176" i="4"/>
  <c r="U176" i="4"/>
  <c r="W178" i="4"/>
  <c r="Q174" i="4"/>
  <c r="Q176" i="4"/>
  <c r="Q178" i="4"/>
  <c r="R174" i="4"/>
  <c r="W174" i="4"/>
  <c r="W176" i="4"/>
  <c r="R178" i="4"/>
  <c r="U178" i="4"/>
  <c r="S178" i="4"/>
  <c r="DT41" i="10"/>
  <c r="DT103" i="10" s="1"/>
  <c r="AD84" i="2" s="1"/>
  <c r="AD29" i="2"/>
  <c r="AD30" i="2"/>
  <c r="T174" i="4"/>
  <c r="T178" i="4"/>
  <c r="DY8" i="6"/>
  <c r="DY72" i="6" s="1"/>
  <c r="EK57" i="14"/>
  <c r="EK2" i="14" s="1"/>
  <c r="EK3" i="14" s="1"/>
  <c r="EJ2" i="14"/>
  <c r="EJ3" i="14" s="1"/>
  <c r="AG136" i="11"/>
  <c r="AF135" i="11"/>
  <c r="EA6" i="6"/>
  <c r="E137" i="11"/>
  <c r="D136" i="11"/>
  <c r="AO135" i="11"/>
  <c r="R135" i="11"/>
  <c r="S136" i="11"/>
  <c r="DZ7" i="6"/>
  <c r="EL17" i="14"/>
  <c r="EA7" i="6" s="1"/>
  <c r="AM7" i="23"/>
  <c r="AM118" i="23" s="1"/>
  <c r="AZ7" i="23"/>
  <c r="AZ118" i="23" s="1"/>
  <c r="CS76" i="16"/>
  <c r="CR68" i="16"/>
  <c r="AD20" i="2"/>
  <c r="U46" i="2"/>
  <c r="V46" i="2"/>
  <c r="W46" i="2"/>
  <c r="X46" i="2"/>
  <c r="Y46" i="2"/>
  <c r="Z46" i="2"/>
  <c r="AA46" i="2"/>
  <c r="AB46" i="2"/>
  <c r="V40" i="2"/>
  <c r="W40" i="2"/>
  <c r="X40" i="2"/>
  <c r="Y40" i="2"/>
  <c r="AB40" i="2"/>
  <c r="AC40" i="2"/>
  <c r="Z56" i="2"/>
  <c r="EC157" i="16"/>
  <c r="Y56" i="2"/>
  <c r="V56" i="2"/>
  <c r="U56" i="2"/>
  <c r="U84" i="2"/>
  <c r="V84" i="2"/>
  <c r="W84" i="2"/>
  <c r="X84" i="2"/>
  <c r="Z84" i="2"/>
  <c r="AA84" i="2"/>
  <c r="AB84" i="2"/>
  <c r="X56" i="2"/>
  <c r="AA136" i="11" l="1"/>
  <c r="I102" i="11"/>
  <c r="K102" i="11" s="1"/>
  <c r="G103" i="11" s="1"/>
  <c r="J103" i="11" s="1"/>
  <c r="DS96" i="10"/>
  <c r="AO136" i="11"/>
  <c r="DT174" i="10"/>
  <c r="ED157" i="23" s="1"/>
  <c r="DT105" i="10"/>
  <c r="AD85" i="2" s="1"/>
  <c r="DT81" i="10"/>
  <c r="AD40" i="2" s="1"/>
  <c r="AD22" i="2"/>
  <c r="DT87" i="10"/>
  <c r="DT91" i="10" s="1"/>
  <c r="AD50" i="2" s="1"/>
  <c r="DY73" i="6"/>
  <c r="DY82" i="6" s="1"/>
  <c r="EJ6" i="14"/>
  <c r="DZ8" i="6"/>
  <c r="DZ72" i="6" s="1"/>
  <c r="EL57" i="14"/>
  <c r="EA8" i="6" s="1"/>
  <c r="EA72" i="6" s="1"/>
  <c r="AY7" i="23"/>
  <c r="AY118" i="23" s="1"/>
  <c r="D137" i="11"/>
  <c r="E138" i="11"/>
  <c r="AA7" i="23"/>
  <c r="AA118" i="23" s="1"/>
  <c r="O7" i="23"/>
  <c r="S137" i="11"/>
  <c r="R136" i="11"/>
  <c r="DZ73" i="6"/>
  <c r="DZ82" i="6" s="1"/>
  <c r="EK6" i="14"/>
  <c r="AG137" i="11"/>
  <c r="AF136" i="11"/>
  <c r="CT76" i="16"/>
  <c r="CS68" i="16"/>
  <c r="V85" i="2"/>
  <c r="X85" i="2"/>
  <c r="Y85" i="2"/>
  <c r="AB85" i="2"/>
  <c r="U43" i="2"/>
  <c r="V43" i="2"/>
  <c r="W43" i="2"/>
  <c r="Y43" i="2"/>
  <c r="AA43" i="2"/>
  <c r="AB43" i="2"/>
  <c r="AC43" i="2"/>
  <c r="DS101" i="10"/>
  <c r="DS99" i="10"/>
  <c r="U50" i="2"/>
  <c r="V50" i="2"/>
  <c r="W50" i="2"/>
  <c r="X50" i="2"/>
  <c r="Y50" i="2"/>
  <c r="Z50" i="2"/>
  <c r="AA50" i="2"/>
  <c r="AB50" i="2"/>
  <c r="O118" i="23" l="1"/>
  <c r="H103" i="11"/>
  <c r="I103" i="11" s="1"/>
  <c r="K103" i="11" s="1"/>
  <c r="G104" i="11" s="1"/>
  <c r="J104" i="11"/>
  <c r="H104" i="11"/>
  <c r="DT84" i="10"/>
  <c r="AD43" i="2" s="1"/>
  <c r="DT112" i="10"/>
  <c r="AD89" i="2" s="1"/>
  <c r="O119" i="4"/>
  <c r="ED157" i="16"/>
  <c r="AD46" i="2"/>
  <c r="I104" i="11"/>
  <c r="K104" i="11" s="1"/>
  <c r="G105" i="11" s="1"/>
  <c r="EL2" i="14"/>
  <c r="EL3" i="14" s="1"/>
  <c r="EA73" i="6" s="1"/>
  <c r="EA82" i="6" s="1"/>
  <c r="E139" i="11"/>
  <c r="D138" i="11"/>
  <c r="S138" i="11"/>
  <c r="R137" i="11"/>
  <c r="AG138" i="11"/>
  <c r="AF137" i="11"/>
  <c r="AO137" i="11"/>
  <c r="AA137" i="11"/>
  <c r="CU76" i="16"/>
  <c r="CT68" i="16"/>
  <c r="U89" i="2"/>
  <c r="V89" i="2"/>
  <c r="W89" i="2"/>
  <c r="X89" i="2"/>
  <c r="Y89" i="2"/>
  <c r="Z89" i="2"/>
  <c r="AA89" i="2"/>
  <c r="AB89" i="2"/>
  <c r="AC89" i="2"/>
  <c r="W54" i="2"/>
  <c r="AB54" i="2"/>
  <c r="DT95" i="10" l="1"/>
  <c r="DT96" i="10" s="1"/>
  <c r="EL6" i="14"/>
  <c r="H105" i="11"/>
  <c r="J105" i="11"/>
  <c r="D139" i="11"/>
  <c r="E140" i="11"/>
  <c r="R138" i="11"/>
  <c r="S139" i="11"/>
  <c r="AA138" i="11"/>
  <c r="AF138" i="11"/>
  <c r="AG139" i="11"/>
  <c r="AO138" i="11"/>
  <c r="CV76" i="16"/>
  <c r="CU68" i="16"/>
  <c r="M33" i="8"/>
  <c r="N33" i="8" s="1"/>
  <c r="I35" i="8"/>
  <c r="V58" i="2"/>
  <c r="Y58" i="2"/>
  <c r="AB55" i="2"/>
  <c r="AB56" i="2"/>
  <c r="X55" i="2"/>
  <c r="W55" i="2"/>
  <c r="W56" i="2"/>
  <c r="AA139" i="11" l="1"/>
  <c r="AD54" i="2"/>
  <c r="AD56" i="2" s="1"/>
  <c r="DT98" i="10"/>
  <c r="DT101" i="10" s="1"/>
  <c r="I105" i="11"/>
  <c r="K105" i="11" s="1"/>
  <c r="G106" i="11" s="1"/>
  <c r="H106" i="11" s="1"/>
  <c r="AO139" i="11"/>
  <c r="AF139" i="11"/>
  <c r="AG140" i="11"/>
  <c r="R139" i="11"/>
  <c r="S140" i="11"/>
  <c r="E141" i="11"/>
  <c r="D140" i="11"/>
  <c r="CW76" i="16"/>
  <c r="CV68" i="16"/>
  <c r="V59" i="2"/>
  <c r="V106" i="2" s="1"/>
  <c r="V57" i="2"/>
  <c r="Y59" i="2"/>
  <c r="Y106" i="2" s="1"/>
  <c r="AA140" i="11" l="1"/>
  <c r="AD55" i="2"/>
  <c r="J106" i="11"/>
  <c r="I106" i="11" s="1"/>
  <c r="K106" i="11" s="1"/>
  <c r="G107" i="11" s="1"/>
  <c r="H107" i="11" s="1"/>
  <c r="ED4" i="23"/>
  <c r="ED9" i="23" s="1"/>
  <c r="ED12" i="23" s="1"/>
  <c r="AD58" i="2"/>
  <c r="DT99" i="10"/>
  <c r="AO140" i="11"/>
  <c r="E142" i="11"/>
  <c r="D141" i="11"/>
  <c r="S141" i="11"/>
  <c r="R140" i="11"/>
  <c r="AF140" i="11"/>
  <c r="AG141" i="11"/>
  <c r="CX76" i="16"/>
  <c r="CW68" i="16"/>
  <c r="AD60" i="2" l="1"/>
  <c r="AD59" i="2"/>
  <c r="J107" i="11"/>
  <c r="I107" i="11" s="1"/>
  <c r="K107" i="11" s="1"/>
  <c r="G108" i="11" s="1"/>
  <c r="J108" i="11" s="1"/>
  <c r="R141" i="11"/>
  <c r="S142" i="11"/>
  <c r="D142" i="11"/>
  <c r="E143" i="11"/>
  <c r="AG142" i="11"/>
  <c r="AF141" i="11"/>
  <c r="AO141" i="11"/>
  <c r="AA141" i="11"/>
  <c r="CY76" i="16"/>
  <c r="CX68" i="16"/>
  <c r="H108" i="11" l="1"/>
  <c r="I108" i="11" s="1"/>
  <c r="K108" i="11" s="1"/>
  <c r="G109" i="11" s="1"/>
  <c r="AA142" i="11"/>
  <c r="AO142" i="11"/>
  <c r="E144" i="11"/>
  <c r="D143" i="11"/>
  <c r="R142" i="11"/>
  <c r="S143" i="11"/>
  <c r="AG143" i="11"/>
  <c r="AF142" i="11"/>
  <c r="CZ76" i="16"/>
  <c r="CY68" i="16"/>
  <c r="J109" i="11" l="1"/>
  <c r="H109" i="11"/>
  <c r="AO143" i="11"/>
  <c r="S144" i="11"/>
  <c r="R143" i="11"/>
  <c r="D144" i="11"/>
  <c r="E145" i="11"/>
  <c r="AA143" i="11"/>
  <c r="AF143" i="11"/>
  <c r="AG144" i="11"/>
  <c r="DA76" i="16"/>
  <c r="CZ68" i="16"/>
  <c r="AA144" i="11" l="1"/>
  <c r="I109" i="11"/>
  <c r="K109" i="11" s="1"/>
  <c r="G110" i="11" s="1"/>
  <c r="D145" i="11"/>
  <c r="E146" i="11"/>
  <c r="BA7" i="23"/>
  <c r="BA118" i="23" s="1"/>
  <c r="AF144" i="11"/>
  <c r="AG145" i="11"/>
  <c r="S145" i="11"/>
  <c r="R144" i="11"/>
  <c r="AO144" i="11"/>
  <c r="DB76" i="16"/>
  <c r="DA68" i="16"/>
  <c r="M110" i="11" l="1"/>
  <c r="H110" i="11"/>
  <c r="J110" i="11"/>
  <c r="AO145" i="11"/>
  <c r="AF145" i="11"/>
  <c r="AG146" i="11"/>
  <c r="S146" i="11"/>
  <c r="R145" i="11"/>
  <c r="AA145" i="11"/>
  <c r="AA146" i="11" s="1"/>
  <c r="BC7" i="23"/>
  <c r="BC118" i="23" s="1"/>
  <c r="D146" i="11"/>
  <c r="E147" i="11"/>
  <c r="DC76" i="16"/>
  <c r="DB68" i="16"/>
  <c r="I110" i="11" l="1"/>
  <c r="K110" i="11" s="1"/>
  <c r="G111" i="11" s="1"/>
  <c r="H111" i="11" s="1"/>
  <c r="AO146" i="11"/>
  <c r="E148" i="11"/>
  <c r="D147" i="11"/>
  <c r="BE7" i="23"/>
  <c r="BE118" i="23" s="1"/>
  <c r="R146" i="11"/>
  <c r="S147" i="11"/>
  <c r="AA147" i="11" s="1"/>
  <c r="BB7" i="23"/>
  <c r="BB118" i="23" s="1"/>
  <c r="AG147" i="11"/>
  <c r="AF146" i="11"/>
  <c r="DD76" i="16"/>
  <c r="DC68" i="16"/>
  <c r="M111" i="11" l="1"/>
  <c r="J111" i="11"/>
  <c r="I111" i="11" s="1"/>
  <c r="K111" i="11" s="1"/>
  <c r="G112" i="11" s="1"/>
  <c r="M112" i="11"/>
  <c r="M113" i="11" s="1"/>
  <c r="AG148" i="11"/>
  <c r="AF147" i="11"/>
  <c r="AO147" i="11"/>
  <c r="AO148" i="11" s="1"/>
  <c r="E149" i="11"/>
  <c r="D148" i="11"/>
  <c r="S148" i="11"/>
  <c r="R147" i="11"/>
  <c r="DE76" i="16"/>
  <c r="DD68" i="16"/>
  <c r="J112" i="11" l="1"/>
  <c r="H112" i="11"/>
  <c r="AG149" i="11"/>
  <c r="AO149" i="11" s="1"/>
  <c r="AF148" i="11"/>
  <c r="S149" i="11"/>
  <c r="R148" i="11"/>
  <c r="E150" i="11"/>
  <c r="D149" i="11"/>
  <c r="AA148" i="11"/>
  <c r="DF76" i="16"/>
  <c r="DE68" i="16"/>
  <c r="I112" i="11" l="1"/>
  <c r="K112" i="11" s="1"/>
  <c r="G113" i="11" s="1"/>
  <c r="H113" i="11" s="1"/>
  <c r="S150" i="11"/>
  <c r="R149" i="11"/>
  <c r="AG150" i="11"/>
  <c r="AF149" i="11"/>
  <c r="D150" i="11"/>
  <c r="E151" i="11"/>
  <c r="AA149" i="11"/>
  <c r="DG76" i="16"/>
  <c r="DF68" i="16"/>
  <c r="J113" i="11" l="1"/>
  <c r="I113" i="11" s="1"/>
  <c r="K113" i="11" s="1"/>
  <c r="G114" i="11" s="1"/>
  <c r="H114" i="11" s="1"/>
  <c r="BD7" i="23"/>
  <c r="BD118" i="23" s="1"/>
  <c r="AF150" i="11"/>
  <c r="AG151" i="11"/>
  <c r="AO150" i="11"/>
  <c r="R150" i="11"/>
  <c r="S151" i="11"/>
  <c r="AA150" i="11"/>
  <c r="E152" i="11"/>
  <c r="D151" i="11"/>
  <c r="DH76" i="16"/>
  <c r="DG68" i="16"/>
  <c r="AA151" i="11" l="1"/>
  <c r="J114" i="11"/>
  <c r="I114" i="11" s="1"/>
  <c r="K114" i="11" s="1"/>
  <c r="G115" i="11" s="1"/>
  <c r="J115" i="11" s="1"/>
  <c r="M114" i="11"/>
  <c r="M115" i="11" s="1"/>
  <c r="M116" i="11" s="1"/>
  <c r="M117" i="11" s="1"/>
  <c r="M118" i="11" s="1"/>
  <c r="M119" i="11" s="1"/>
  <c r="M120" i="11" s="1"/>
  <c r="M121" i="11" s="1"/>
  <c r="S152" i="11"/>
  <c r="R151" i="11"/>
  <c r="AO151" i="11"/>
  <c r="AF151" i="11"/>
  <c r="AG152" i="11"/>
  <c r="D152" i="11"/>
  <c r="E153" i="11"/>
  <c r="DI76" i="16"/>
  <c r="DH68" i="16"/>
  <c r="H115" i="11" l="1"/>
  <c r="I115" i="11" s="1"/>
  <c r="K115" i="11" s="1"/>
  <c r="G116" i="11" s="1"/>
  <c r="AO152" i="11"/>
  <c r="D153" i="11"/>
  <c r="E154" i="11"/>
  <c r="BF7" i="23"/>
  <c r="BF118" i="23" s="1"/>
  <c r="AF152" i="11"/>
  <c r="AG153" i="11"/>
  <c r="S153" i="11"/>
  <c r="R152" i="11"/>
  <c r="BG7" i="23"/>
  <c r="BG118" i="23" s="1"/>
  <c r="AA152" i="11"/>
  <c r="DJ76" i="16"/>
  <c r="DI68" i="16"/>
  <c r="AA153" i="11" l="1"/>
  <c r="H116" i="11"/>
  <c r="J116" i="11"/>
  <c r="AO153" i="11"/>
  <c r="D154" i="11"/>
  <c r="E155" i="11"/>
  <c r="R153" i="11"/>
  <c r="S154" i="11"/>
  <c r="AF153" i="11"/>
  <c r="AG154" i="11"/>
  <c r="DK76" i="16"/>
  <c r="DJ68" i="16"/>
  <c r="I116" i="11" l="1"/>
  <c r="K116" i="11" s="1"/>
  <c r="G117" i="11" s="1"/>
  <c r="J117" i="11" s="1"/>
  <c r="AA154" i="11"/>
  <c r="H117" i="11"/>
  <c r="AG155" i="11"/>
  <c r="AF154" i="11"/>
  <c r="E156" i="11"/>
  <c r="D155" i="11"/>
  <c r="AO154" i="11"/>
  <c r="S155" i="11"/>
  <c r="R154" i="11"/>
  <c r="DL76" i="16"/>
  <c r="DK68" i="16"/>
  <c r="AO155" i="11" l="1"/>
  <c r="I117" i="11"/>
  <c r="K117" i="11" s="1"/>
  <c r="G118" i="11" s="1"/>
  <c r="H118" i="11" s="1"/>
  <c r="E157" i="11"/>
  <c r="D156" i="11"/>
  <c r="BH7" i="23"/>
  <c r="BH118" i="23" s="1"/>
  <c r="S156" i="11"/>
  <c r="R155" i="11"/>
  <c r="AF155" i="11"/>
  <c r="AG156" i="11"/>
  <c r="AA155" i="11"/>
  <c r="DM76" i="16"/>
  <c r="DL68" i="16"/>
  <c r="J118" i="11" l="1"/>
  <c r="AO156" i="11"/>
  <c r="I118" i="11"/>
  <c r="K118" i="11" s="1"/>
  <c r="G119" i="11" s="1"/>
  <c r="H119" i="11" s="1"/>
  <c r="AA156" i="11"/>
  <c r="AG157" i="11"/>
  <c r="AF156" i="11"/>
  <c r="R156" i="11"/>
  <c r="S157" i="11"/>
  <c r="E158" i="11"/>
  <c r="D157" i="11"/>
  <c r="DN76" i="16"/>
  <c r="DM68" i="16"/>
  <c r="J119" i="11" l="1"/>
  <c r="I119" i="11"/>
  <c r="K119" i="11" s="1"/>
  <c r="G120" i="11" s="1"/>
  <c r="H120" i="11" s="1"/>
  <c r="AA157" i="11"/>
  <c r="E159" i="11"/>
  <c r="D158" i="11"/>
  <c r="AG158" i="11"/>
  <c r="AF157" i="11"/>
  <c r="AO157" i="11"/>
  <c r="S158" i="11"/>
  <c r="R157" i="11"/>
  <c r="DO76" i="16"/>
  <c r="DN68" i="16"/>
  <c r="J120" i="11" l="1"/>
  <c r="I120" i="11" s="1"/>
  <c r="K120" i="11" s="1"/>
  <c r="G121" i="11" s="1"/>
  <c r="AA158" i="11"/>
  <c r="AF158" i="11"/>
  <c r="AG159" i="11"/>
  <c r="AO158" i="11"/>
  <c r="D159" i="11"/>
  <c r="E160" i="11"/>
  <c r="R158" i="11"/>
  <c r="S159" i="11"/>
  <c r="DP76" i="16"/>
  <c r="DO68" i="16"/>
  <c r="H121" i="11" l="1"/>
  <c r="J121" i="11"/>
  <c r="I121" i="11" s="1"/>
  <c r="K121" i="11" s="1"/>
  <c r="G122" i="11" s="1"/>
  <c r="H122" i="11" s="1"/>
  <c r="M122" i="11"/>
  <c r="R159" i="11"/>
  <c r="S160" i="11"/>
  <c r="AG160" i="11"/>
  <c r="AF159" i="11"/>
  <c r="BJ7" i="23"/>
  <c r="BJ118" i="23" s="1"/>
  <c r="D160" i="11"/>
  <c r="E161" i="11"/>
  <c r="BI7" i="23"/>
  <c r="BI118" i="23" s="1"/>
  <c r="AO159" i="11"/>
  <c r="AA159" i="11"/>
  <c r="DQ76" i="16"/>
  <c r="DP68" i="16"/>
  <c r="J122" i="11" l="1"/>
  <c r="I122" i="11" s="1"/>
  <c r="K122" i="11" s="1"/>
  <c r="G123" i="11" s="1"/>
  <c r="M123" i="11" s="1"/>
  <c r="AA160" i="11"/>
  <c r="AO160" i="11"/>
  <c r="D161" i="11"/>
  <c r="E162" i="11"/>
  <c r="AF160" i="11"/>
  <c r="AG161" i="11"/>
  <c r="H123" i="11"/>
  <c r="J123" i="11"/>
  <c r="R160" i="11"/>
  <c r="S161" i="11"/>
  <c r="DR76" i="16"/>
  <c r="DQ68" i="16"/>
  <c r="AO161" i="11" l="1"/>
  <c r="AF161" i="11"/>
  <c r="AG162" i="11"/>
  <c r="R161" i="11"/>
  <c r="S162" i="11"/>
  <c r="E163" i="11"/>
  <c r="D162" i="11"/>
  <c r="I123" i="11"/>
  <c r="AA161" i="11"/>
  <c r="DS76" i="16"/>
  <c r="DR68" i="16"/>
  <c r="E164" i="11" l="1"/>
  <c r="D163" i="11"/>
  <c r="S163" i="11"/>
  <c r="R162" i="11"/>
  <c r="AA162" i="11"/>
  <c r="K123" i="11"/>
  <c r="G124" i="11" s="1"/>
  <c r="M124" i="11" s="1"/>
  <c r="AG163" i="11"/>
  <c r="AF162" i="11"/>
  <c r="AO162" i="11"/>
  <c r="DT76" i="16"/>
  <c r="DS68" i="16"/>
  <c r="AO163" i="11" l="1"/>
  <c r="AA163" i="11"/>
  <c r="M125" i="11"/>
  <c r="AF163" i="11"/>
  <c r="AG164" i="11"/>
  <c r="S164" i="11"/>
  <c r="R163" i="11"/>
  <c r="H124" i="11"/>
  <c r="J124" i="11"/>
  <c r="D164" i="11"/>
  <c r="E165" i="11"/>
  <c r="DU76" i="16"/>
  <c r="DT68" i="16"/>
  <c r="AO164" i="11" l="1"/>
  <c r="AA164" i="11"/>
  <c r="I124" i="11"/>
  <c r="K124" i="11" s="1"/>
  <c r="G125" i="11" s="1"/>
  <c r="R164" i="11"/>
  <c r="S165" i="11"/>
  <c r="D165" i="11"/>
  <c r="E166" i="11"/>
  <c r="AF164" i="11"/>
  <c r="AG165" i="11"/>
  <c r="DV76" i="16"/>
  <c r="DU68" i="16"/>
  <c r="R165" i="11" l="1"/>
  <c r="S166" i="11"/>
  <c r="AA165" i="11"/>
  <c r="AG166" i="11"/>
  <c r="AF165" i="11"/>
  <c r="E167" i="11"/>
  <c r="D166" i="11"/>
  <c r="H125" i="11"/>
  <c r="J125" i="11"/>
  <c r="AO165" i="11"/>
  <c r="DW76" i="16"/>
  <c r="DV68" i="16"/>
  <c r="I125" i="11" l="1"/>
  <c r="K125" i="11" s="1"/>
  <c r="G126" i="11" s="1"/>
  <c r="AA166" i="11"/>
  <c r="AO166" i="11"/>
  <c r="AF166" i="11"/>
  <c r="AG167" i="11"/>
  <c r="S167" i="11"/>
  <c r="R166" i="11"/>
  <c r="BK7" i="23"/>
  <c r="BK118" i="23" s="1"/>
  <c r="E168" i="11"/>
  <c r="D167" i="11"/>
  <c r="DX76" i="16"/>
  <c r="DW68" i="16"/>
  <c r="AO167" i="11" l="1"/>
  <c r="S168" i="11"/>
  <c r="R167" i="11"/>
  <c r="H126" i="11"/>
  <c r="M126" i="11"/>
  <c r="J126" i="11"/>
  <c r="AA167" i="11"/>
  <c r="AF167" i="11"/>
  <c r="AG168" i="11"/>
  <c r="D168" i="11"/>
  <c r="E169" i="11"/>
  <c r="DY76" i="16"/>
  <c r="DX68" i="16"/>
  <c r="I126" i="11" l="1"/>
  <c r="AA168" i="11"/>
  <c r="D169" i="11"/>
  <c r="E170" i="11"/>
  <c r="AG169" i="11"/>
  <c r="AF168" i="11"/>
  <c r="AO168" i="11"/>
  <c r="M127" i="11"/>
  <c r="K126" i="11"/>
  <c r="G127" i="11" s="1"/>
  <c r="R168" i="11"/>
  <c r="S169" i="11"/>
  <c r="DZ76" i="16"/>
  <c r="DY68" i="16"/>
  <c r="S170" i="11" l="1"/>
  <c r="R169" i="11"/>
  <c r="AA169" i="11"/>
  <c r="AA170" i="11" s="1"/>
  <c r="AF169" i="11"/>
  <c r="AG170" i="11"/>
  <c r="D170" i="11"/>
  <c r="E171" i="11"/>
  <c r="H127" i="11"/>
  <c r="J127" i="11"/>
  <c r="M128" i="11"/>
  <c r="BL7" i="23"/>
  <c r="BL118" i="23" s="1"/>
  <c r="AO169" i="11"/>
  <c r="EA76" i="16"/>
  <c r="DZ68" i="16"/>
  <c r="I127" i="11" l="1"/>
  <c r="AG171" i="11"/>
  <c r="AF170" i="11"/>
  <c r="S171" i="11"/>
  <c r="AA171" i="11" s="1"/>
  <c r="R170" i="11"/>
  <c r="K127" i="11"/>
  <c r="G128" i="11" s="1"/>
  <c r="AO170" i="11"/>
  <c r="M129" i="11"/>
  <c r="M130" i="11" s="1"/>
  <c r="M131" i="11" s="1"/>
  <c r="M132" i="11" s="1"/>
  <c r="M133" i="11" s="1"/>
  <c r="E172" i="11"/>
  <c r="D171" i="11"/>
  <c r="EB76" i="16"/>
  <c r="EA68" i="16"/>
  <c r="AO171" i="11" l="1"/>
  <c r="H128" i="11"/>
  <c r="J128" i="11"/>
  <c r="R171" i="11"/>
  <c r="S172" i="11"/>
  <c r="E173" i="11"/>
  <c r="D172" i="11"/>
  <c r="AF171" i="11"/>
  <c r="AG172" i="11"/>
  <c r="EC76" i="16"/>
  <c r="EB68" i="16"/>
  <c r="I128" i="11" l="1"/>
  <c r="R172" i="11"/>
  <c r="S173" i="11"/>
  <c r="AA172" i="11"/>
  <c r="AG173" i="11"/>
  <c r="AF172" i="11"/>
  <c r="BO7" i="23"/>
  <c r="BO118" i="23" s="1"/>
  <c r="E174" i="11"/>
  <c r="D173" i="11"/>
  <c r="AO172" i="11"/>
  <c r="K128" i="11"/>
  <c r="G129" i="11" s="1"/>
  <c r="ED76" i="16"/>
  <c r="EC68" i="16"/>
  <c r="AA173" i="11" l="1"/>
  <c r="AO173" i="11"/>
  <c r="D174" i="11"/>
  <c r="E175" i="11"/>
  <c r="AF173" i="11"/>
  <c r="AG174" i="11"/>
  <c r="R173" i="11"/>
  <c r="S174" i="11"/>
  <c r="H129" i="11"/>
  <c r="J129" i="11"/>
  <c r="BN7" i="23"/>
  <c r="BN118" i="23" s="1"/>
  <c r="ED68" i="16"/>
  <c r="I129" i="11" l="1"/>
  <c r="K129" i="11" s="1"/>
  <c r="G130" i="11" s="1"/>
  <c r="H130" i="11" s="1"/>
  <c r="R174" i="11"/>
  <c r="S175" i="11"/>
  <c r="AA174" i="11"/>
  <c r="BQ7" i="23"/>
  <c r="BQ118" i="23" s="1"/>
  <c r="E176" i="11"/>
  <c r="D175" i="11"/>
  <c r="AF174" i="11"/>
  <c r="AG175" i="11"/>
  <c r="AO174" i="11"/>
  <c r="J130" i="11" l="1"/>
  <c r="I130" i="11"/>
  <c r="K130" i="11" s="1"/>
  <c r="G131" i="11" s="1"/>
  <c r="AO175" i="11"/>
  <c r="H131" i="11"/>
  <c r="J131" i="11"/>
  <c r="AA175" i="11"/>
  <c r="AF175" i="11"/>
  <c r="AG176" i="11"/>
  <c r="BP7" i="23"/>
  <c r="BP118" i="23" s="1"/>
  <c r="S176" i="11"/>
  <c r="R175" i="11"/>
  <c r="D176" i="11"/>
  <c r="E177" i="11"/>
  <c r="I131" i="11" l="1"/>
  <c r="K131" i="11" s="1"/>
  <c r="G132" i="11" s="1"/>
  <c r="H132" i="11" s="1"/>
  <c r="AA176" i="11"/>
  <c r="J132" i="11"/>
  <c r="R176" i="11"/>
  <c r="S177" i="11"/>
  <c r="D177" i="11"/>
  <c r="E178" i="11"/>
  <c r="AF176" i="11"/>
  <c r="AG177" i="11"/>
  <c r="AO176" i="11"/>
  <c r="I132" i="11" l="1"/>
  <c r="K132" i="11" s="1"/>
  <c r="G133" i="11" s="1"/>
  <c r="AO177" i="11"/>
  <c r="H133" i="11"/>
  <c r="J133" i="11"/>
  <c r="S178" i="11"/>
  <c r="R177" i="11"/>
  <c r="AA177" i="11"/>
  <c r="AG178" i="11"/>
  <c r="AF177" i="11"/>
  <c r="E179" i="11"/>
  <c r="D178" i="11"/>
  <c r="AA178" i="11" l="1"/>
  <c r="I133" i="11"/>
  <c r="K133" i="11" s="1"/>
  <c r="G134" i="11" s="1"/>
  <c r="D179" i="11"/>
  <c r="E180" i="11"/>
  <c r="AF178" i="11"/>
  <c r="AG179" i="11"/>
  <c r="R178" i="11"/>
  <c r="S179" i="11"/>
  <c r="AO178" i="11"/>
  <c r="AO179" i="11" s="1"/>
  <c r="H134" i="11" l="1"/>
  <c r="M134" i="11"/>
  <c r="J134" i="11"/>
  <c r="I134" i="11" s="1"/>
  <c r="K134" i="11" s="1"/>
  <c r="G135" i="11" s="1"/>
  <c r="J135" i="11" s="1"/>
  <c r="S180" i="11"/>
  <c r="R179" i="11"/>
  <c r="AA179" i="11"/>
  <c r="AF179" i="11"/>
  <c r="AG180" i="11"/>
  <c r="E181" i="11"/>
  <c r="D180" i="11"/>
  <c r="M135" i="11" l="1"/>
  <c r="AA180" i="11"/>
  <c r="H135" i="11"/>
  <c r="I135" i="11" s="1"/>
  <c r="K135" i="11" s="1"/>
  <c r="G136" i="11" s="1"/>
  <c r="AG181" i="11"/>
  <c r="AF180" i="11"/>
  <c r="AO180" i="11"/>
  <c r="D181" i="11"/>
  <c r="E182" i="11"/>
  <c r="R180" i="11"/>
  <c r="S181" i="11"/>
  <c r="AO181" i="11" l="1"/>
  <c r="M136" i="11"/>
  <c r="M137" i="11" s="1"/>
  <c r="J136" i="11"/>
  <c r="H136" i="11"/>
  <c r="R181" i="11"/>
  <c r="S182" i="11"/>
  <c r="E183" i="11"/>
  <c r="D182" i="11"/>
  <c r="AA181" i="11"/>
  <c r="AG182" i="11"/>
  <c r="AF181" i="11"/>
  <c r="AA182" i="11" l="1"/>
  <c r="I136" i="11"/>
  <c r="K136" i="11" s="1"/>
  <c r="G137" i="11" s="1"/>
  <c r="J137" i="11" s="1"/>
  <c r="AF182" i="11"/>
  <c r="AG183" i="11"/>
  <c r="E184" i="11"/>
  <c r="D183" i="11"/>
  <c r="AO182" i="11"/>
  <c r="S183" i="11"/>
  <c r="R182" i="11"/>
  <c r="H137" i="11" l="1"/>
  <c r="I137" i="11"/>
  <c r="K137" i="11" s="1"/>
  <c r="G138" i="11" s="1"/>
  <c r="H138" i="11"/>
  <c r="M138" i="11"/>
  <c r="M139" i="11" s="1"/>
  <c r="M140" i="11" s="1"/>
  <c r="M141" i="11" s="1"/>
  <c r="M142" i="11" s="1"/>
  <c r="M143" i="11" s="1"/>
  <c r="M144" i="11" s="1"/>
  <c r="M145" i="11" s="1"/>
  <c r="J138" i="11"/>
  <c r="I138" i="11" s="1"/>
  <c r="K138" i="11" s="1"/>
  <c r="G139" i="11" s="1"/>
  <c r="J139" i="11" s="1"/>
  <c r="AO183" i="11"/>
  <c r="R183" i="11"/>
  <c r="S184" i="11"/>
  <c r="AA183" i="11"/>
  <c r="D184" i="11"/>
  <c r="E185" i="11"/>
  <c r="AG184" i="11"/>
  <c r="AF183" i="11"/>
  <c r="AO184" i="11" l="1"/>
  <c r="H139" i="11"/>
  <c r="I139" i="11" s="1"/>
  <c r="K139" i="11" s="1"/>
  <c r="G140" i="11" s="1"/>
  <c r="H140" i="11" s="1"/>
  <c r="E186" i="11"/>
  <c r="D185" i="11"/>
  <c r="R184" i="11"/>
  <c r="S185" i="11"/>
  <c r="AF184" i="11"/>
  <c r="AG185" i="11"/>
  <c r="AA184" i="11"/>
  <c r="AA185" i="11" l="1"/>
  <c r="J140" i="11"/>
  <c r="I140" i="11" s="1"/>
  <c r="K140" i="11" s="1"/>
  <c r="G141" i="11" s="1"/>
  <c r="H141" i="11" s="1"/>
  <c r="AG186" i="11"/>
  <c r="AF185" i="11"/>
  <c r="S186" i="11"/>
  <c r="R185" i="11"/>
  <c r="E187" i="11"/>
  <c r="D186" i="11"/>
  <c r="AO185" i="11"/>
  <c r="J141" i="11" l="1"/>
  <c r="I141" i="11" s="1"/>
  <c r="K141" i="11" s="1"/>
  <c r="G142" i="11" s="1"/>
  <c r="E188" i="11"/>
  <c r="D187" i="11"/>
  <c r="S187" i="11"/>
  <c r="R186" i="11"/>
  <c r="AA186" i="11"/>
  <c r="AF186" i="11"/>
  <c r="AG187" i="11"/>
  <c r="AO186" i="11"/>
  <c r="AA187" i="11" l="1"/>
  <c r="H142" i="11"/>
  <c r="J142" i="11"/>
  <c r="AO187" i="11"/>
  <c r="AG188" i="11"/>
  <c r="AF187" i="11"/>
  <c r="S188" i="11"/>
  <c r="R187" i="11"/>
  <c r="E189" i="11"/>
  <c r="D188" i="11"/>
  <c r="I142" i="11" l="1"/>
  <c r="K142" i="11" s="1"/>
  <c r="G143" i="11" s="1"/>
  <c r="H143" i="11" s="1"/>
  <c r="AA188" i="11"/>
  <c r="AG189" i="11"/>
  <c r="AF188" i="11"/>
  <c r="D189" i="11"/>
  <c r="E190" i="11"/>
  <c r="S189" i="11"/>
  <c r="R188" i="11"/>
  <c r="AO188" i="11"/>
  <c r="AO189" i="11" s="1"/>
  <c r="J143" i="11" l="1"/>
  <c r="I143" i="11" s="1"/>
  <c r="K143" i="11" s="1"/>
  <c r="G144" i="11" s="1"/>
  <c r="J144" i="11" s="1"/>
  <c r="H144" i="11"/>
  <c r="I144" i="11" s="1"/>
  <c r="K144" i="11" s="1"/>
  <c r="G145" i="11" s="1"/>
  <c r="S190" i="11"/>
  <c r="R189" i="11"/>
  <c r="D190" i="11"/>
  <c r="E191" i="11"/>
  <c r="AG190" i="11"/>
  <c r="AF189" i="11"/>
  <c r="AA189" i="11"/>
  <c r="AA190" i="11" s="1"/>
  <c r="H145" i="11" l="1"/>
  <c r="J145" i="11"/>
  <c r="I145" i="11" s="1"/>
  <c r="K145" i="11" s="1"/>
  <c r="G146" i="11" s="1"/>
  <c r="M146" i="11" s="1"/>
  <c r="AF190" i="11"/>
  <c r="AG191" i="11"/>
  <c r="E192" i="11"/>
  <c r="D191" i="11"/>
  <c r="AO190" i="11"/>
  <c r="S191" i="11"/>
  <c r="R190" i="11"/>
  <c r="J146" i="11" l="1"/>
  <c r="H146" i="11"/>
  <c r="AO191" i="11"/>
  <c r="S192" i="11"/>
  <c r="R191" i="11"/>
  <c r="AA191" i="11"/>
  <c r="E193" i="11"/>
  <c r="D192" i="11"/>
  <c r="AG192" i="11"/>
  <c r="AF191" i="11"/>
  <c r="AA192" i="11" l="1"/>
  <c r="I146" i="11"/>
  <c r="K146" i="11" s="1"/>
  <c r="G147" i="11" s="1"/>
  <c r="AF192" i="11"/>
  <c r="AG193" i="11"/>
  <c r="DP130" i="10"/>
  <c r="DP131" i="10"/>
  <c r="DP132" i="10"/>
  <c r="DP129" i="10"/>
  <c r="DQ129" i="10"/>
  <c r="DQ132" i="10"/>
  <c r="DQ131" i="10"/>
  <c r="DQ130" i="10"/>
  <c r="DR132" i="10"/>
  <c r="DR129" i="10"/>
  <c r="DR130" i="10"/>
  <c r="DR131" i="10"/>
  <c r="DS129" i="10"/>
  <c r="DS130" i="10"/>
  <c r="DS132" i="10"/>
  <c r="DS131" i="10"/>
  <c r="DT130" i="10"/>
  <c r="DT131" i="10"/>
  <c r="DT129" i="10"/>
  <c r="DT132" i="10"/>
  <c r="AO192" i="11"/>
  <c r="AO193" i="11" s="1"/>
  <c r="S193" i="11"/>
  <c r="R192" i="11"/>
  <c r="DP126" i="10"/>
  <c r="DQ123" i="10"/>
  <c r="DP125" i="10"/>
  <c r="DP123" i="10"/>
  <c r="DQ125" i="10"/>
  <c r="DQ124" i="10"/>
  <c r="DP124" i="10"/>
  <c r="DQ126" i="10"/>
  <c r="DR124" i="10"/>
  <c r="DR126" i="10"/>
  <c r="DR123" i="10"/>
  <c r="DR125" i="10"/>
  <c r="DS126" i="10"/>
  <c r="DS124" i="10"/>
  <c r="DS123" i="10"/>
  <c r="DS125" i="10"/>
  <c r="DT126" i="10"/>
  <c r="DT124" i="10"/>
  <c r="DT123" i="10"/>
  <c r="DT125" i="10"/>
  <c r="E194" i="11"/>
  <c r="D193" i="11"/>
  <c r="J147" i="11" l="1"/>
  <c r="M147" i="11"/>
  <c r="M148" i="11" s="1"/>
  <c r="AA193" i="11"/>
  <c r="H147" i="11"/>
  <c r="I147" i="11" s="1"/>
  <c r="K147" i="11" s="1"/>
  <c r="G148" i="11" s="1"/>
  <c r="AD70" i="2"/>
  <c r="DQ133" i="10"/>
  <c r="AD71" i="2"/>
  <c r="DR127" i="10"/>
  <c r="DR133" i="10"/>
  <c r="AD76" i="2"/>
  <c r="R193" i="11"/>
  <c r="S194" i="11"/>
  <c r="AD75" i="2"/>
  <c r="DQ127" i="10"/>
  <c r="DP133" i="10"/>
  <c r="AD74" i="2"/>
  <c r="AF193" i="11"/>
  <c r="AG194" i="11"/>
  <c r="AO194" i="11" s="1"/>
  <c r="DS127" i="10"/>
  <c r="DT133" i="10"/>
  <c r="E195" i="11"/>
  <c r="D194" i="11"/>
  <c r="DP127" i="10"/>
  <c r="AD69" i="2"/>
  <c r="DS133" i="10"/>
  <c r="DT127" i="10"/>
  <c r="H148" i="11" l="1"/>
  <c r="J148" i="11"/>
  <c r="M149" i="11"/>
  <c r="CD7" i="23"/>
  <c r="CD118" i="23" s="1"/>
  <c r="CC7" i="23"/>
  <c r="CC118" i="23" s="1"/>
  <c r="BZ7" i="23"/>
  <c r="BZ118" i="23" s="1"/>
  <c r="S195" i="11"/>
  <c r="R194" i="11"/>
  <c r="BV7" i="23"/>
  <c r="BV118" i="23" s="1"/>
  <c r="AD72" i="2"/>
  <c r="AD77" i="2"/>
  <c r="BU7" i="23"/>
  <c r="BU118" i="23" s="1"/>
  <c r="CA7" i="23"/>
  <c r="CA118" i="23" s="1"/>
  <c r="D195" i="11"/>
  <c r="E196" i="11"/>
  <c r="AA194" i="11"/>
  <c r="AG195" i="11"/>
  <c r="AF194" i="11"/>
  <c r="BT7" i="23"/>
  <c r="BT118" i="23" s="1"/>
  <c r="I148" i="11" l="1"/>
  <c r="K148" i="11" s="1"/>
  <c r="G149" i="11" s="1"/>
  <c r="AA195" i="11"/>
  <c r="E197" i="11"/>
  <c r="D196" i="11"/>
  <c r="BX7" i="23"/>
  <c r="BX118" i="23" s="1"/>
  <c r="AF195" i="11"/>
  <c r="AG196" i="11"/>
  <c r="CF7" i="23"/>
  <c r="CF118" i="23" s="1"/>
  <c r="CE7" i="23"/>
  <c r="CE118" i="23" s="1"/>
  <c r="R195" i="11"/>
  <c r="S196" i="11"/>
  <c r="CJ7" i="23"/>
  <c r="CJ118" i="23" s="1"/>
  <c r="BS7" i="23"/>
  <c r="BS118" i="23" s="1"/>
  <c r="CH7" i="23"/>
  <c r="CH118" i="23" s="1"/>
  <c r="BY7" i="23"/>
  <c r="BY118" i="23" s="1"/>
  <c r="AO195" i="11"/>
  <c r="H149" i="11" l="1"/>
  <c r="J149" i="11"/>
  <c r="I149" i="11" s="1"/>
  <c r="K149" i="11" s="1"/>
  <c r="G150" i="11" s="1"/>
  <c r="H150" i="11" s="1"/>
  <c r="AO196" i="11"/>
  <c r="R196" i="11"/>
  <c r="S197" i="11"/>
  <c r="AF196" i="11"/>
  <c r="AG197" i="11"/>
  <c r="E198" i="11"/>
  <c r="D197" i="11"/>
  <c r="CB7" i="23"/>
  <c r="CB118" i="23" s="1"/>
  <c r="CK7" i="23"/>
  <c r="CK118" i="23" s="1"/>
  <c r="AA196" i="11"/>
  <c r="BR7" i="23"/>
  <c r="BR118" i="23" s="1"/>
  <c r="CG7" i="23"/>
  <c r="CG118" i="23" s="1"/>
  <c r="J150" i="11" l="1"/>
  <c r="M150" i="11"/>
  <c r="AO197" i="11"/>
  <c r="D198" i="11"/>
  <c r="E199" i="11"/>
  <c r="I150" i="11"/>
  <c r="M151" i="11"/>
  <c r="AA197" i="11"/>
  <c r="R197" i="11"/>
  <c r="S198" i="11"/>
  <c r="AG198" i="11"/>
  <c r="AF197" i="11"/>
  <c r="K150" i="11" l="1"/>
  <c r="G151" i="11" s="1"/>
  <c r="M152" i="11"/>
  <c r="E200" i="11"/>
  <c r="D199" i="11"/>
  <c r="AG199" i="11"/>
  <c r="AF198" i="11"/>
  <c r="AO198" i="11"/>
  <c r="S199" i="11"/>
  <c r="R198" i="11"/>
  <c r="AA198" i="11"/>
  <c r="AA199" i="11" l="1"/>
  <c r="AO199" i="11"/>
  <c r="CI7" i="23"/>
  <c r="CI118" i="23" s="1"/>
  <c r="M153" i="11"/>
  <c r="AF199" i="11"/>
  <c r="AG200" i="11"/>
  <c r="H151" i="11"/>
  <c r="J151" i="11"/>
  <c r="BW7" i="23"/>
  <c r="BW118" i="23" s="1"/>
  <c r="E201" i="11"/>
  <c r="D200" i="11"/>
  <c r="S200" i="11"/>
  <c r="R199" i="11"/>
  <c r="AA200" i="11" l="1"/>
  <c r="E202" i="11"/>
  <c r="D201" i="11"/>
  <c r="AG201" i="11"/>
  <c r="AF200" i="11"/>
  <c r="M154" i="11"/>
  <c r="AO200" i="11"/>
  <c r="S201" i="11"/>
  <c r="R200" i="11"/>
  <c r="I151" i="11"/>
  <c r="AA201" i="11" l="1"/>
  <c r="AF201" i="11"/>
  <c r="AG202" i="11"/>
  <c r="CL7" i="23"/>
  <c r="CL118" i="23" s="1"/>
  <c r="K151" i="11"/>
  <c r="G152" i="11" s="1"/>
  <c r="S202" i="11"/>
  <c r="R201" i="11"/>
  <c r="M155" i="11"/>
  <c r="AO201" i="11"/>
  <c r="E203" i="11"/>
  <c r="D202" i="11"/>
  <c r="AO202" i="11" l="1"/>
  <c r="AA202" i="11"/>
  <c r="R202" i="11"/>
  <c r="S203" i="11"/>
  <c r="AF202" i="11"/>
  <c r="AG203" i="11"/>
  <c r="D203" i="11"/>
  <c r="E204" i="11"/>
  <c r="M156" i="11"/>
  <c r="H152" i="11"/>
  <c r="J152" i="11"/>
  <c r="AA203" i="11" l="1"/>
  <c r="I152" i="11"/>
  <c r="K152" i="11" s="1"/>
  <c r="G153" i="11" s="1"/>
  <c r="H153" i="11" s="1"/>
  <c r="M157" i="11"/>
  <c r="AG204" i="11"/>
  <c r="AF203" i="11"/>
  <c r="S204" i="11"/>
  <c r="R203" i="11"/>
  <c r="AO203" i="11"/>
  <c r="D204" i="11"/>
  <c r="E205" i="11"/>
  <c r="AO204" i="11" l="1"/>
  <c r="J153" i="11"/>
  <c r="I153" i="11" s="1"/>
  <c r="K153" i="11" s="1"/>
  <c r="G154" i="11" s="1"/>
  <c r="AG205" i="11"/>
  <c r="AF204" i="11"/>
  <c r="S205" i="11"/>
  <c r="R204" i="11"/>
  <c r="D205" i="11"/>
  <c r="E206" i="11"/>
  <c r="AA204" i="11"/>
  <c r="AO205" i="11" l="1"/>
  <c r="AA205" i="11"/>
  <c r="D206" i="11"/>
  <c r="E207" i="11"/>
  <c r="CO7" i="23"/>
  <c r="CO118" i="23" s="1"/>
  <c r="S206" i="11"/>
  <c r="R205" i="11"/>
  <c r="CM7" i="23"/>
  <c r="CM118" i="23" s="1"/>
  <c r="H154" i="11"/>
  <c r="J154" i="11"/>
  <c r="AG206" i="11"/>
  <c r="AF205" i="11"/>
  <c r="I154" i="11" l="1"/>
  <c r="K154" i="11" s="1"/>
  <c r="G155" i="11" s="1"/>
  <c r="D207" i="11"/>
  <c r="E208" i="11"/>
  <c r="AF206" i="11"/>
  <c r="AG207" i="11"/>
  <c r="CP7" i="23"/>
  <c r="CP118" i="23" s="1"/>
  <c r="AO206" i="11"/>
  <c r="S207" i="11"/>
  <c r="R206" i="11"/>
  <c r="AA206" i="11"/>
  <c r="AO207" i="11" l="1"/>
  <c r="AA207" i="11"/>
  <c r="E209" i="11"/>
  <c r="D208" i="11"/>
  <c r="H155" i="11"/>
  <c r="J155" i="11"/>
  <c r="S208" i="11"/>
  <c r="R207" i="11"/>
  <c r="AG208" i="11"/>
  <c r="AF207" i="11"/>
  <c r="I155" i="11" l="1"/>
  <c r="AF208" i="11"/>
  <c r="AG209" i="11"/>
  <c r="CN7" i="23"/>
  <c r="CN118" i="23" s="1"/>
  <c r="R208" i="11"/>
  <c r="S209" i="11"/>
  <c r="K155" i="11"/>
  <c r="G156" i="11" s="1"/>
  <c r="E210" i="11"/>
  <c r="D209" i="11"/>
  <c r="AO208" i="11"/>
  <c r="AA208" i="11"/>
  <c r="AG210" i="11" l="1"/>
  <c r="AF209" i="11"/>
  <c r="D210" i="11"/>
  <c r="E211" i="11"/>
  <c r="R209" i="11"/>
  <c r="S210" i="11"/>
  <c r="AA209" i="11"/>
  <c r="H156" i="11"/>
  <c r="J156" i="11"/>
  <c r="AO209" i="11"/>
  <c r="CR7" i="23" l="1"/>
  <c r="CR118" i="23" s="1"/>
  <c r="S211" i="11"/>
  <c r="R210" i="11"/>
  <c r="AA210" i="11"/>
  <c r="I156" i="11"/>
  <c r="D211" i="11"/>
  <c r="E212" i="11"/>
  <c r="AF210" i="11"/>
  <c r="AG211" i="11"/>
  <c r="AO210" i="11"/>
  <c r="AO211" i="11" s="1"/>
  <c r="AP60" i="16"/>
  <c r="AA211" i="11" l="1"/>
  <c r="R211" i="11"/>
  <c r="S212" i="11"/>
  <c r="AF211" i="11"/>
  <c r="AG212" i="11"/>
  <c r="K156" i="11"/>
  <c r="G157" i="11" s="1"/>
  <c r="D212" i="11"/>
  <c r="E213" i="11"/>
  <c r="CQ7" i="23"/>
  <c r="CQ118" i="23" s="1"/>
  <c r="AF212" i="11" l="1"/>
  <c r="AG213" i="11"/>
  <c r="S213" i="11"/>
  <c r="R212" i="11"/>
  <c r="H157" i="11"/>
  <c r="J157" i="11"/>
  <c r="AO212" i="11"/>
  <c r="E214" i="11"/>
  <c r="D213" i="11"/>
  <c r="AA212" i="11"/>
  <c r="AO213" i="11" l="1"/>
  <c r="AG214" i="11"/>
  <c r="AF213" i="11"/>
  <c r="D214" i="11"/>
  <c r="E215" i="11"/>
  <c r="R213" i="11"/>
  <c r="S214" i="11"/>
  <c r="AA213" i="11"/>
  <c r="I157" i="11"/>
  <c r="AO214" i="11" l="1"/>
  <c r="S215" i="11"/>
  <c r="R214" i="11"/>
  <c r="E216" i="11"/>
  <c r="D215" i="11"/>
  <c r="K157" i="11"/>
  <c r="G158" i="11" s="1"/>
  <c r="M158" i="11" s="1"/>
  <c r="AA214" i="11"/>
  <c r="AA215" i="11" s="1"/>
  <c r="AF214" i="11"/>
  <c r="AG215" i="11"/>
  <c r="AO215" i="11" l="1"/>
  <c r="E217" i="11"/>
  <c r="D216" i="11"/>
  <c r="H158" i="11"/>
  <c r="J158" i="11"/>
  <c r="CS7" i="23"/>
  <c r="CS118" i="23" s="1"/>
  <c r="AF215" i="11"/>
  <c r="AG216" i="11"/>
  <c r="R215" i="11"/>
  <c r="S216" i="11"/>
  <c r="AA216" i="11" s="1"/>
  <c r="I158" i="11" l="1"/>
  <c r="AG217" i="11"/>
  <c r="AF216" i="11"/>
  <c r="D217" i="11"/>
  <c r="E218" i="11"/>
  <c r="K158" i="11"/>
  <c r="G159" i="11" s="1"/>
  <c r="M159" i="11" s="1"/>
  <c r="R216" i="11"/>
  <c r="S217" i="11"/>
  <c r="AA217" i="11" s="1"/>
  <c r="AO216" i="11"/>
  <c r="CT118" i="23" l="1"/>
  <c r="S218" i="11"/>
  <c r="R217" i="11"/>
  <c r="AF217" i="11"/>
  <c r="AG218" i="11"/>
  <c r="H159" i="11"/>
  <c r="J159" i="11"/>
  <c r="E219" i="11"/>
  <c r="D218" i="11"/>
  <c r="AO217" i="11"/>
  <c r="I159" i="11" l="1"/>
  <c r="AF218" i="11"/>
  <c r="AG219" i="11"/>
  <c r="R218" i="11"/>
  <c r="S219" i="11"/>
  <c r="AO218" i="11"/>
  <c r="E220" i="11"/>
  <c r="D219" i="11"/>
  <c r="AA218" i="11"/>
  <c r="AO219" i="11" l="1"/>
  <c r="AA219" i="11"/>
  <c r="E221" i="11"/>
  <c r="D220" i="11"/>
  <c r="AF219" i="11"/>
  <c r="AG220" i="11"/>
  <c r="S220" i="11"/>
  <c r="R219" i="11"/>
  <c r="K159" i="11"/>
  <c r="G160" i="11" s="1"/>
  <c r="M160" i="11" s="1"/>
  <c r="AO220" i="11" l="1"/>
  <c r="AA220" i="11"/>
  <c r="M161" i="11"/>
  <c r="AF220" i="11"/>
  <c r="AG221" i="11"/>
  <c r="E222" i="11"/>
  <c r="D221" i="11"/>
  <c r="H160" i="11"/>
  <c r="J160" i="11"/>
  <c r="S221" i="11"/>
  <c r="R220" i="11"/>
  <c r="AA221" i="11" l="1"/>
  <c r="I160" i="11"/>
  <c r="K160" i="11" s="1"/>
  <c r="G161" i="11" s="1"/>
  <c r="AG222" i="11"/>
  <c r="AF221" i="11"/>
  <c r="D222" i="11"/>
  <c r="E223" i="11"/>
  <c r="S222" i="11"/>
  <c r="R221" i="11"/>
  <c r="AO221" i="11"/>
  <c r="H161" i="11" l="1"/>
  <c r="J161" i="11"/>
  <c r="I161" i="11" s="1"/>
  <c r="R222" i="11"/>
  <c r="S223" i="11"/>
  <c r="AA222" i="11"/>
  <c r="E224" i="11"/>
  <c r="D223" i="11"/>
  <c r="AF222" i="11"/>
  <c r="AG223" i="11"/>
  <c r="AO222" i="11"/>
  <c r="AO223" i="11" l="1"/>
  <c r="AA223" i="11"/>
  <c r="CU58" i="23"/>
  <c r="CU66" i="23"/>
  <c r="CU74" i="23"/>
  <c r="CU7" i="23"/>
  <c r="CU50" i="23"/>
  <c r="CU42" i="23"/>
  <c r="S224" i="11"/>
  <c r="R223" i="11"/>
  <c r="CW58" i="23"/>
  <c r="CW66" i="23"/>
  <c r="CW74" i="23"/>
  <c r="CW42" i="23"/>
  <c r="CW7" i="23"/>
  <c r="CW50" i="23"/>
  <c r="E225" i="11"/>
  <c r="D224" i="11"/>
  <c r="AF223" i="11"/>
  <c r="AG224" i="11"/>
  <c r="K161" i="11"/>
  <c r="G162" i="11" s="1"/>
  <c r="CU118" i="23" l="1"/>
  <c r="CU80" i="23"/>
  <c r="CW118" i="23"/>
  <c r="CW80" i="23"/>
  <c r="AO224" i="11"/>
  <c r="AA224" i="11"/>
  <c r="CW16" i="23"/>
  <c r="CU15" i="23"/>
  <c r="S225" i="11"/>
  <c r="R224" i="11"/>
  <c r="CW18" i="23"/>
  <c r="CU17" i="23"/>
  <c r="D225" i="11"/>
  <c r="E226" i="11"/>
  <c r="CU16" i="23"/>
  <c r="CW17" i="23"/>
  <c r="CW15" i="23"/>
  <c r="CW19" i="23"/>
  <c r="CU19" i="23"/>
  <c r="CU18" i="23"/>
  <c r="H162" i="11"/>
  <c r="M162" i="11"/>
  <c r="J162" i="11"/>
  <c r="AG225" i="11"/>
  <c r="AF224" i="11"/>
  <c r="I162" i="11" l="1"/>
  <c r="K162" i="11" s="1"/>
  <c r="G163" i="11" s="1"/>
  <c r="AG226" i="11"/>
  <c r="AF225" i="11"/>
  <c r="CW20" i="23"/>
  <c r="CU20" i="23"/>
  <c r="M163" i="11"/>
  <c r="R225" i="11"/>
  <c r="S226" i="11"/>
  <c r="AO225" i="11"/>
  <c r="AO226" i="11" s="1"/>
  <c r="D226" i="11"/>
  <c r="E227" i="11"/>
  <c r="AA225" i="11"/>
  <c r="AA226" i="11" l="1"/>
  <c r="M164" i="11"/>
  <c r="H163" i="11"/>
  <c r="J163" i="11"/>
  <c r="CV74" i="23"/>
  <c r="CV50" i="23"/>
  <c r="CV42" i="23"/>
  <c r="CV7" i="23"/>
  <c r="CV66" i="23"/>
  <c r="CV58" i="23"/>
  <c r="AF226" i="11"/>
  <c r="AG227" i="11"/>
  <c r="AO227" i="11" s="1"/>
  <c r="E228" i="11"/>
  <c r="D227" i="11"/>
  <c r="R226" i="11"/>
  <c r="S227" i="11"/>
  <c r="CV118" i="23" l="1"/>
  <c r="CV80" i="23"/>
  <c r="AA227" i="11"/>
  <c r="AF227" i="11"/>
  <c r="AG228" i="11"/>
  <c r="AO228" i="11" s="1"/>
  <c r="S228" i="11"/>
  <c r="R227" i="11"/>
  <c r="CV16" i="23"/>
  <c r="M165" i="11"/>
  <c r="CV17" i="23"/>
  <c r="CV18" i="23"/>
  <c r="CV15" i="23"/>
  <c r="CV19" i="23"/>
  <c r="E229" i="11"/>
  <c r="D228" i="11"/>
  <c r="I163" i="11"/>
  <c r="AA228" i="11" l="1"/>
  <c r="K163" i="11"/>
  <c r="G164" i="11" s="1"/>
  <c r="M166" i="11"/>
  <c r="E230" i="11"/>
  <c r="D229" i="11"/>
  <c r="CV20" i="23"/>
  <c r="R228" i="11"/>
  <c r="S229" i="11"/>
  <c r="AG229" i="11"/>
  <c r="AF228" i="11"/>
  <c r="M167" i="11" l="1"/>
  <c r="CY74" i="23"/>
  <c r="CY58" i="23"/>
  <c r="CY66" i="23"/>
  <c r="CY50" i="23"/>
  <c r="CY42" i="23"/>
  <c r="CY7" i="23"/>
  <c r="H164" i="11"/>
  <c r="J164" i="11"/>
  <c r="D230" i="11"/>
  <c r="E231" i="11"/>
  <c r="AG230" i="11"/>
  <c r="AF229" i="11"/>
  <c r="AO229" i="11"/>
  <c r="R229" i="11"/>
  <c r="S230" i="11"/>
  <c r="AA229" i="11"/>
  <c r="CY118" i="23" l="1"/>
  <c r="CY80" i="23"/>
  <c r="AA230" i="11"/>
  <c r="I164" i="11"/>
  <c r="M168" i="11"/>
  <c r="CY19" i="23"/>
  <c r="AG231" i="11"/>
  <c r="AF230" i="11"/>
  <c r="E232" i="11"/>
  <c r="D231" i="11"/>
  <c r="K164" i="11"/>
  <c r="G165" i="11" s="1"/>
  <c r="CY15" i="23"/>
  <c r="R230" i="11"/>
  <c r="S231" i="11"/>
  <c r="AA231" i="11" s="1"/>
  <c r="CY16" i="23"/>
  <c r="CY18" i="23"/>
  <c r="AO230" i="11"/>
  <c r="CY17" i="23"/>
  <c r="CX58" i="23"/>
  <c r="CX74" i="23"/>
  <c r="CX66" i="23"/>
  <c r="CX7" i="23"/>
  <c r="CX50" i="23"/>
  <c r="CX42" i="23"/>
  <c r="CX118" i="23" l="1"/>
  <c r="CX80" i="23"/>
  <c r="AO231" i="11"/>
  <c r="H165" i="11"/>
  <c r="J165" i="11"/>
  <c r="CX16" i="23"/>
  <c r="CX18" i="23"/>
  <c r="S232" i="11"/>
  <c r="R231" i="11"/>
  <c r="CY20" i="23"/>
  <c r="AG232" i="11"/>
  <c r="AF231" i="11"/>
  <c r="CX15" i="23"/>
  <c r="D232" i="11"/>
  <c r="E233" i="11"/>
  <c r="CX19" i="23"/>
  <c r="CX17" i="23"/>
  <c r="M169" i="11"/>
  <c r="I165" i="11" l="1"/>
  <c r="AO232" i="11"/>
  <c r="K165" i="11"/>
  <c r="G166" i="11" s="1"/>
  <c r="H166" i="11" s="1"/>
  <c r="E234" i="11"/>
  <c r="D233" i="11"/>
  <c r="CX20" i="23"/>
  <c r="AG233" i="11"/>
  <c r="AF232" i="11"/>
  <c r="R232" i="11"/>
  <c r="S233" i="11"/>
  <c r="AA232" i="11"/>
  <c r="J166" i="11" l="1"/>
  <c r="AA233" i="11"/>
  <c r="I166" i="11"/>
  <c r="K166" i="11" s="1"/>
  <c r="G167" i="11" s="1"/>
  <c r="AG234" i="11"/>
  <c r="AF233" i="11"/>
  <c r="DA50" i="23"/>
  <c r="DA42" i="23"/>
  <c r="DA74" i="23"/>
  <c r="DA58" i="23"/>
  <c r="DA66" i="23"/>
  <c r="DA7" i="23"/>
  <c r="AO233" i="11"/>
  <c r="S234" i="11"/>
  <c r="R233" i="11"/>
  <c r="D234" i="11"/>
  <c r="E235" i="11"/>
  <c r="DA118" i="23" l="1"/>
  <c r="DA80" i="23"/>
  <c r="S235" i="11"/>
  <c r="R234" i="11"/>
  <c r="AA234" i="11"/>
  <c r="AA235" i="11" s="1"/>
  <c r="DA18" i="23"/>
  <c r="DA17" i="23"/>
  <c r="DA15" i="23"/>
  <c r="DA16" i="23"/>
  <c r="DA19" i="23"/>
  <c r="H167" i="11"/>
  <c r="J167" i="11"/>
  <c r="D235" i="11"/>
  <c r="E236" i="11"/>
  <c r="AG235" i="11"/>
  <c r="AF234" i="11"/>
  <c r="AO234" i="11"/>
  <c r="AO235" i="11" l="1"/>
  <c r="I167" i="11"/>
  <c r="AF235" i="11"/>
  <c r="AG236" i="11"/>
  <c r="DC66" i="23"/>
  <c r="DC7" i="23"/>
  <c r="DC74" i="23"/>
  <c r="DC50" i="23"/>
  <c r="DC42" i="23"/>
  <c r="DC58" i="23"/>
  <c r="CZ50" i="23"/>
  <c r="CZ66" i="23"/>
  <c r="CZ58" i="23"/>
  <c r="CZ74" i="23"/>
  <c r="CZ42" i="23"/>
  <c r="CZ7" i="23"/>
  <c r="DA20" i="23"/>
  <c r="D236" i="11"/>
  <c r="E237" i="11"/>
  <c r="R235" i="11"/>
  <c r="S236" i="11"/>
  <c r="DC118" i="23" l="1"/>
  <c r="DC80" i="23"/>
  <c r="CZ118" i="23"/>
  <c r="CZ80" i="23"/>
  <c r="AO236" i="11"/>
  <c r="K167" i="11"/>
  <c r="G168" i="11" s="1"/>
  <c r="CZ17" i="23"/>
  <c r="CZ18" i="23"/>
  <c r="DC17" i="23"/>
  <c r="CZ16" i="23"/>
  <c r="DC15" i="23"/>
  <c r="DC18" i="23"/>
  <c r="AG237" i="11"/>
  <c r="AF236" i="11"/>
  <c r="S237" i="11"/>
  <c r="R236" i="11"/>
  <c r="AA236" i="11"/>
  <c r="CZ15" i="23"/>
  <c r="D237" i="11"/>
  <c r="E238" i="11"/>
  <c r="DC16" i="23"/>
  <c r="DC19" i="23"/>
  <c r="CZ19" i="23"/>
  <c r="AO237" i="11" l="1"/>
  <c r="J168" i="11"/>
  <c r="H168" i="11"/>
  <c r="R237" i="11"/>
  <c r="S238" i="11"/>
  <c r="D238" i="11"/>
  <c r="E239" i="11"/>
  <c r="DD66" i="23"/>
  <c r="DD50" i="23"/>
  <c r="DD42" i="23"/>
  <c r="DD74" i="23"/>
  <c r="DD58" i="23"/>
  <c r="DD7" i="23"/>
  <c r="DB58" i="23"/>
  <c r="DB42" i="23"/>
  <c r="DB74" i="23"/>
  <c r="DB50" i="23"/>
  <c r="DB66" i="23"/>
  <c r="DB7" i="23"/>
  <c r="CZ20" i="23"/>
  <c r="DC20" i="23"/>
  <c r="AF237" i="11"/>
  <c r="AG238" i="11"/>
  <c r="AA237" i="11"/>
  <c r="DD118" i="23" l="1"/>
  <c r="DD80" i="23"/>
  <c r="DB118" i="23"/>
  <c r="DB80" i="23"/>
  <c r="I168" i="11"/>
  <c r="AA238" i="11"/>
  <c r="K168" i="11"/>
  <c r="G169" i="11" s="1"/>
  <c r="DD17" i="23"/>
  <c r="DD15" i="23"/>
  <c r="DB18" i="23"/>
  <c r="R238" i="11"/>
  <c r="S239" i="11"/>
  <c r="DE66" i="23"/>
  <c r="DE42" i="23"/>
  <c r="DE58" i="23"/>
  <c r="DE74" i="23"/>
  <c r="DE7" i="23"/>
  <c r="DE50" i="23"/>
  <c r="DD16" i="23"/>
  <c r="DD19" i="23"/>
  <c r="D239" i="11"/>
  <c r="E240" i="11"/>
  <c r="DD18" i="23"/>
  <c r="AG239" i="11"/>
  <c r="AF238" i="11"/>
  <c r="DB16" i="23"/>
  <c r="DB19" i="23"/>
  <c r="DB15" i="23"/>
  <c r="DB17" i="23"/>
  <c r="AO238" i="11"/>
  <c r="DE118" i="23" l="1"/>
  <c r="DE80" i="23"/>
  <c r="J169" i="11"/>
  <c r="H169" i="11"/>
  <c r="DE16" i="23"/>
  <c r="S240" i="11"/>
  <c r="R239" i="11"/>
  <c r="DE19" i="23"/>
  <c r="AA239" i="11"/>
  <c r="AG240" i="11"/>
  <c r="AF239" i="11"/>
  <c r="AO239" i="11"/>
  <c r="DE17" i="23"/>
  <c r="DD20" i="23"/>
  <c r="D240" i="11"/>
  <c r="E241" i="11"/>
  <c r="DE18" i="23"/>
  <c r="DE15" i="23"/>
  <c r="DB20" i="23"/>
  <c r="I169" i="11" l="1"/>
  <c r="K169" i="11" s="1"/>
  <c r="G170" i="11" s="1"/>
  <c r="M170" i="11" s="1"/>
  <c r="AA240" i="11"/>
  <c r="D241" i="11"/>
  <c r="E242" i="11"/>
  <c r="R240" i="11"/>
  <c r="S241" i="11"/>
  <c r="AF240" i="11"/>
  <c r="AG241" i="11"/>
  <c r="DE20" i="23"/>
  <c r="AO240" i="11"/>
  <c r="AA241" i="11" l="1"/>
  <c r="J170" i="11"/>
  <c r="H170" i="11"/>
  <c r="AO241" i="11"/>
  <c r="S242" i="11"/>
  <c r="R241" i="11"/>
  <c r="E243" i="11"/>
  <c r="D242" i="11"/>
  <c r="DF66" i="23"/>
  <c r="DF42" i="23"/>
  <c r="DF58" i="23"/>
  <c r="DF7" i="23"/>
  <c r="DF74" i="23"/>
  <c r="DF50" i="23"/>
  <c r="AF241" i="11"/>
  <c r="AG242" i="11"/>
  <c r="DF118" i="23" l="1"/>
  <c r="DF80" i="23"/>
  <c r="I170" i="11"/>
  <c r="K170" i="11" s="1"/>
  <c r="G171" i="11" s="1"/>
  <c r="M171" i="11" s="1"/>
  <c r="R242" i="11"/>
  <c r="S243" i="11"/>
  <c r="DF16" i="23"/>
  <c r="DF15" i="23"/>
  <c r="D243" i="11"/>
  <c r="E244" i="11"/>
  <c r="AF242" i="11"/>
  <c r="AG243" i="11"/>
  <c r="DF19" i="23"/>
  <c r="AO242" i="11"/>
  <c r="DF17" i="23"/>
  <c r="DF18" i="23"/>
  <c r="AA242" i="11"/>
  <c r="AA243" i="11" l="1"/>
  <c r="H171" i="11"/>
  <c r="J171" i="11"/>
  <c r="AO243" i="11"/>
  <c r="R243" i="11"/>
  <c r="S244" i="11"/>
  <c r="D244" i="11"/>
  <c r="E245" i="11"/>
  <c r="DF20" i="23"/>
  <c r="AG244" i="11"/>
  <c r="AF243" i="11"/>
  <c r="AA244" i="11" l="1"/>
  <c r="I171" i="11"/>
  <c r="K171" i="11" s="1"/>
  <c r="G172" i="11" s="1"/>
  <c r="M172" i="11"/>
  <c r="E246" i="11"/>
  <c r="D245" i="11"/>
  <c r="S245" i="11"/>
  <c r="R244" i="11"/>
  <c r="AG245" i="11"/>
  <c r="AF244" i="11"/>
  <c r="AO244" i="11"/>
  <c r="J172" i="11" l="1"/>
  <c r="I172" i="11" s="1"/>
  <c r="H172" i="11"/>
  <c r="M173" i="11"/>
  <c r="AO245" i="11"/>
  <c r="R245" i="11"/>
  <c r="S246" i="11"/>
  <c r="AA245" i="11"/>
  <c r="D246" i="11"/>
  <c r="E247" i="11"/>
  <c r="AF245" i="11"/>
  <c r="AG246" i="11"/>
  <c r="K172" i="11" l="1"/>
  <c r="G173" i="11" s="1"/>
  <c r="S247" i="11"/>
  <c r="R246" i="11"/>
  <c r="AA246" i="11"/>
  <c r="AF246" i="11"/>
  <c r="AG247" i="11"/>
  <c r="AO246" i="11"/>
  <c r="D247" i="11"/>
  <c r="E248" i="11"/>
  <c r="DH74" i="23"/>
  <c r="DH66" i="23"/>
  <c r="DH50" i="23"/>
  <c r="DH7" i="23"/>
  <c r="DH58" i="23"/>
  <c r="DH42" i="23"/>
  <c r="DH118" i="23" l="1"/>
  <c r="DH80" i="23"/>
  <c r="AA247" i="11"/>
  <c r="AO247" i="11"/>
  <c r="H173" i="11"/>
  <c r="J173" i="11"/>
  <c r="DH18" i="23"/>
  <c r="AF247" i="11"/>
  <c r="AG248" i="11"/>
  <c r="D248" i="11"/>
  <c r="E249" i="11"/>
  <c r="DH19" i="23"/>
  <c r="DG66" i="23"/>
  <c r="DG42" i="23"/>
  <c r="DG7" i="23"/>
  <c r="DG74" i="23"/>
  <c r="DG58" i="23"/>
  <c r="DG50" i="23"/>
  <c r="R247" i="11"/>
  <c r="S248" i="11"/>
  <c r="DH15" i="23"/>
  <c r="DH17" i="23"/>
  <c r="DH16" i="23"/>
  <c r="DG118" i="23" l="1"/>
  <c r="DG80" i="23"/>
  <c r="AA248" i="11"/>
  <c r="I173" i="11"/>
  <c r="K173" i="11" s="1"/>
  <c r="G174" i="11" s="1"/>
  <c r="DG17" i="23"/>
  <c r="D249" i="11"/>
  <c r="E250" i="11"/>
  <c r="R248" i="11"/>
  <c r="S249" i="11"/>
  <c r="AG249" i="11"/>
  <c r="AF248" i="11"/>
  <c r="DH20" i="23"/>
  <c r="DG15" i="23"/>
  <c r="AO248" i="11"/>
  <c r="DG16" i="23"/>
  <c r="DG18" i="23"/>
  <c r="DG19" i="23"/>
  <c r="AA249" i="11" l="1"/>
  <c r="H174" i="11"/>
  <c r="J174" i="11"/>
  <c r="M174" i="11"/>
  <c r="AO249" i="11"/>
  <c r="AF249" i="11"/>
  <c r="AG250" i="11"/>
  <c r="R249" i="11"/>
  <c r="S250" i="11"/>
  <c r="DG20" i="23"/>
  <c r="D250" i="11"/>
  <c r="E251" i="11"/>
  <c r="I174" i="11" l="1"/>
  <c r="K174" i="11" s="1"/>
  <c r="G175" i="11" s="1"/>
  <c r="AO250" i="11"/>
  <c r="M175" i="11"/>
  <c r="D251" i="11"/>
  <c r="E252" i="11"/>
  <c r="DI74" i="23"/>
  <c r="DI7" i="23"/>
  <c r="DI58" i="23"/>
  <c r="DI50" i="23"/>
  <c r="DI66" i="23"/>
  <c r="DI42" i="23"/>
  <c r="S251" i="11"/>
  <c r="R250" i="11"/>
  <c r="AA250" i="11"/>
  <c r="AG251" i="11"/>
  <c r="AF250" i="11"/>
  <c r="DI118" i="23" l="1"/>
  <c r="DI80" i="23"/>
  <c r="H175" i="11"/>
  <c r="J175" i="11"/>
  <c r="M176" i="11"/>
  <c r="AA251" i="11"/>
  <c r="E253" i="11"/>
  <c r="D252" i="11"/>
  <c r="DI19" i="23"/>
  <c r="DI15" i="23"/>
  <c r="R251" i="11"/>
  <c r="S252" i="11"/>
  <c r="DI18" i="23"/>
  <c r="DI16" i="23"/>
  <c r="DI17" i="23"/>
  <c r="AF251" i="11"/>
  <c r="AG252" i="11"/>
  <c r="AO251" i="11"/>
  <c r="I175" i="11" l="1"/>
  <c r="K175" i="11" s="1"/>
  <c r="G176" i="11" s="1"/>
  <c r="M177" i="11"/>
  <c r="AO252" i="11"/>
  <c r="DI20" i="23"/>
  <c r="DJ74" i="23"/>
  <c r="DJ58" i="23"/>
  <c r="DJ50" i="23"/>
  <c r="DJ42" i="23"/>
  <c r="DJ7" i="23"/>
  <c r="DJ66" i="23"/>
  <c r="R252" i="11"/>
  <c r="S253" i="11"/>
  <c r="D253" i="11"/>
  <c r="I37" i="8" a="1"/>
  <c r="I37" i="8" s="1"/>
  <c r="K166" i="10" s="1"/>
  <c r="I41" i="8" a="1"/>
  <c r="I41" i="8" s="1"/>
  <c r="I43" i="8" s="1"/>
  <c r="D37" i="8" a="1"/>
  <c r="D37" i="8" s="1"/>
  <c r="N37" i="8" a="1"/>
  <c r="N37" i="8" s="1"/>
  <c r="AZ166" i="10" s="1"/>
  <c r="AF252" i="11"/>
  <c r="AG253" i="11"/>
  <c r="AA252" i="11"/>
  <c r="DJ118" i="23" l="1"/>
  <c r="DJ80" i="23"/>
  <c r="BJ5" i="16"/>
  <c r="BJ10" i="16" s="1"/>
  <c r="AZ168" i="10"/>
  <c r="U5" i="16"/>
  <c r="U10" i="16" s="1"/>
  <c r="K168" i="10"/>
  <c r="AF253" i="11"/>
  <c r="R253" i="11"/>
  <c r="N166" i="10"/>
  <c r="N168" i="10" s="1"/>
  <c r="L166" i="10"/>
  <c r="BC166" i="10"/>
  <c r="BM5" i="16" s="1"/>
  <c r="BM10" i="16" s="1"/>
  <c r="BA166" i="10"/>
  <c r="M178" i="11"/>
  <c r="J176" i="11"/>
  <c r="H176" i="11"/>
  <c r="DJ15" i="23"/>
  <c r="DJ16" i="23"/>
  <c r="DL74" i="23"/>
  <c r="DL58" i="23"/>
  <c r="DL50" i="23"/>
  <c r="DL7" i="23"/>
  <c r="DL66" i="23"/>
  <c r="DL42" i="23"/>
  <c r="DJ17" i="23"/>
  <c r="AO253" i="11"/>
  <c r="DJ19" i="23"/>
  <c r="DJ18" i="23"/>
  <c r="AA253" i="11"/>
  <c r="DL118" i="23" l="1"/>
  <c r="DL80" i="23"/>
  <c r="BC168" i="10"/>
  <c r="L168" i="10"/>
  <c r="V5" i="16"/>
  <c r="V10" i="16" s="1"/>
  <c r="BA168" i="10"/>
  <c r="BK5" i="16"/>
  <c r="BK10" i="16" s="1"/>
  <c r="X5" i="16"/>
  <c r="X10" i="16" s="1"/>
  <c r="I176" i="11"/>
  <c r="M179" i="11"/>
  <c r="DL16" i="23"/>
  <c r="DL18" i="23"/>
  <c r="DK74" i="23"/>
  <c r="DK58" i="23"/>
  <c r="DK50" i="23"/>
  <c r="DK7" i="23"/>
  <c r="DK66" i="23"/>
  <c r="DK42" i="23"/>
  <c r="X7" i="23"/>
  <c r="DL17" i="23"/>
  <c r="DL19" i="23"/>
  <c r="DJ20" i="23"/>
  <c r="BM7" i="23"/>
  <c r="BM118" i="23" s="1"/>
  <c r="DM74" i="23"/>
  <c r="DM58" i="23"/>
  <c r="DM7" i="23"/>
  <c r="DM66" i="23"/>
  <c r="DM50" i="23"/>
  <c r="DM42" i="23"/>
  <c r="DL15" i="23"/>
  <c r="DM118" i="23" l="1"/>
  <c r="DM80" i="23"/>
  <c r="DK118" i="23"/>
  <c r="DK80" i="23"/>
  <c r="M180" i="11"/>
  <c r="K176" i="11"/>
  <c r="G177" i="11" s="1"/>
  <c r="X118" i="23"/>
  <c r="DK18" i="23"/>
  <c r="DK16" i="23"/>
  <c r="DK17" i="23"/>
  <c r="DM15" i="23"/>
  <c r="DK19" i="23"/>
  <c r="DL20" i="23"/>
  <c r="DM16" i="23"/>
  <c r="DM18" i="23"/>
  <c r="DM17" i="23"/>
  <c r="DM19" i="23"/>
  <c r="DK15" i="23"/>
  <c r="H177" i="11" l="1"/>
  <c r="J177" i="11"/>
  <c r="I177" i="11" s="1"/>
  <c r="M181" i="11"/>
  <c r="DN58" i="23"/>
  <c r="DN74" i="23"/>
  <c r="DN7" i="23"/>
  <c r="DN80" i="23" s="1"/>
  <c r="DN66" i="23"/>
  <c r="DN50" i="23"/>
  <c r="DN42" i="23"/>
  <c r="DM20" i="23"/>
  <c r="DK20" i="23"/>
  <c r="K177" i="11" l="1"/>
  <c r="G178" i="11" s="1"/>
  <c r="H178" i="11"/>
  <c r="J178" i="11"/>
  <c r="DN118" i="23"/>
  <c r="DN19" i="23"/>
  <c r="DN17" i="23"/>
  <c r="DN15" i="23"/>
  <c r="DN16" i="23"/>
  <c r="DN18" i="23"/>
  <c r="I178" i="11" l="1"/>
  <c r="K178" i="11"/>
  <c r="G179" i="11" s="1"/>
  <c r="DN20" i="23"/>
  <c r="H179" i="11" l="1"/>
  <c r="J179" i="11"/>
  <c r="I179" i="11" s="1"/>
  <c r="DO74" i="23"/>
  <c r="DO66" i="23"/>
  <c r="DO50" i="23"/>
  <c r="DO58" i="23"/>
  <c r="DO42" i="23"/>
  <c r="DO7" i="23"/>
  <c r="DO80" i="23" s="1"/>
  <c r="K179" i="11" l="1"/>
  <c r="G180" i="11" s="1"/>
  <c r="DO118" i="23"/>
  <c r="DO15" i="23"/>
  <c r="DO18" i="23"/>
  <c r="DO19" i="23"/>
  <c r="DO16" i="23"/>
  <c r="DO17" i="23"/>
  <c r="H180" i="11" l="1"/>
  <c r="J180" i="11"/>
  <c r="I180" i="11" s="1"/>
  <c r="K180" i="11" s="1"/>
  <c r="G181" i="11" s="1"/>
  <c r="DO20" i="23"/>
  <c r="DP74" i="23"/>
  <c r="DP58" i="23"/>
  <c r="DP42" i="23"/>
  <c r="DP50" i="23"/>
  <c r="DP66" i="23"/>
  <c r="DP7" i="23"/>
  <c r="DP118" i="23" l="1"/>
  <c r="DP80" i="23"/>
  <c r="DP19" i="23"/>
  <c r="DP17" i="23"/>
  <c r="DP18" i="23"/>
  <c r="DP16" i="23"/>
  <c r="H181" i="11"/>
  <c r="J181" i="11"/>
  <c r="DP15" i="23"/>
  <c r="I181" i="11" l="1"/>
  <c r="K181" i="11"/>
  <c r="G182" i="11" s="1"/>
  <c r="M182" i="11" s="1"/>
  <c r="DP20" i="23"/>
  <c r="DQ66" i="23" l="1"/>
  <c r="DQ58" i="23"/>
  <c r="DQ74" i="23"/>
  <c r="DQ50" i="23"/>
  <c r="DQ7" i="23"/>
  <c r="DQ42" i="23"/>
  <c r="H182" i="11"/>
  <c r="J182" i="11"/>
  <c r="DQ118" i="23" l="1"/>
  <c r="DQ80" i="23"/>
  <c r="DQ15" i="23"/>
  <c r="DQ19" i="23"/>
  <c r="DQ18" i="23"/>
  <c r="DQ16" i="23"/>
  <c r="DQ17" i="23"/>
  <c r="I182" i="11"/>
  <c r="K182" i="11" l="1"/>
  <c r="G183" i="11" s="1"/>
  <c r="M183" i="11" s="1"/>
  <c r="DR66" i="23"/>
  <c r="DR74" i="23"/>
  <c r="DR58" i="23"/>
  <c r="DR42" i="23"/>
  <c r="DR50" i="23"/>
  <c r="DR7" i="23"/>
  <c r="DQ20" i="23"/>
  <c r="DR118" i="23" l="1"/>
  <c r="DR80" i="23"/>
  <c r="DR19" i="23"/>
  <c r="DR15" i="23"/>
  <c r="DR17" i="23"/>
  <c r="DR16" i="23"/>
  <c r="DR18" i="23"/>
  <c r="H183" i="11"/>
  <c r="J183" i="11"/>
  <c r="I183" i="11" s="1"/>
  <c r="K183" i="11" l="1"/>
  <c r="G184" i="11" s="1"/>
  <c r="M184" i="11" s="1"/>
  <c r="DR20" i="23"/>
  <c r="M185" i="11" l="1"/>
  <c r="H184" i="11"/>
  <c r="J184" i="11"/>
  <c r="I184" i="11" l="1"/>
  <c r="K184" i="11"/>
  <c r="G185" i="11" s="1"/>
  <c r="H185" i="11" s="1"/>
  <c r="J185" i="11" l="1"/>
  <c r="I185" i="11" s="1"/>
  <c r="DT58" i="23"/>
  <c r="DT74" i="23"/>
  <c r="DT42" i="23"/>
  <c r="DT66" i="23"/>
  <c r="DT50" i="23"/>
  <c r="DT7" i="23"/>
  <c r="DT118" i="23" l="1"/>
  <c r="DT80" i="23"/>
  <c r="DT16" i="23"/>
  <c r="DT15" i="23"/>
  <c r="DT19" i="23"/>
  <c r="DT18" i="23"/>
  <c r="DT17" i="23"/>
  <c r="K185" i="11"/>
  <c r="G186" i="11" s="1"/>
  <c r="H186" i="11" l="1"/>
  <c r="M186" i="11"/>
  <c r="J186" i="11"/>
  <c r="DT20" i="23"/>
  <c r="I186" i="11" l="1"/>
  <c r="DS74" i="23"/>
  <c r="DS66" i="23"/>
  <c r="DS42" i="23"/>
  <c r="DS58" i="23"/>
  <c r="DS50" i="23"/>
  <c r="DS7" i="23"/>
  <c r="M187" i="11"/>
  <c r="K186" i="11"/>
  <c r="G187" i="11" s="1"/>
  <c r="DS118" i="23" l="1"/>
  <c r="DS80" i="23"/>
  <c r="DS18" i="23"/>
  <c r="H187" i="11"/>
  <c r="J187" i="11"/>
  <c r="DS19" i="23"/>
  <c r="M188" i="11"/>
  <c r="DS16" i="23"/>
  <c r="DS17" i="23"/>
  <c r="DS15" i="23"/>
  <c r="I187" i="11" l="1"/>
  <c r="DU66" i="23"/>
  <c r="DU74" i="23"/>
  <c r="DU42" i="23"/>
  <c r="DU7" i="23"/>
  <c r="DU50" i="23"/>
  <c r="DU58" i="23"/>
  <c r="M189" i="11"/>
  <c r="K187" i="11"/>
  <c r="G188" i="11" s="1"/>
  <c r="DS20" i="23"/>
  <c r="DU118" i="23" l="1"/>
  <c r="DU80" i="23"/>
  <c r="H188" i="11"/>
  <c r="J188" i="11"/>
  <c r="DU15" i="23"/>
  <c r="DU19" i="23"/>
  <c r="M190" i="11"/>
  <c r="DU17" i="23"/>
  <c r="DU16" i="23"/>
  <c r="DU18" i="23"/>
  <c r="DU20" i="23" l="1"/>
  <c r="DW66" i="23"/>
  <c r="DW7" i="23"/>
  <c r="DW50" i="23"/>
  <c r="DW74" i="23"/>
  <c r="DW42" i="23"/>
  <c r="DW58" i="23"/>
  <c r="I188" i="11"/>
  <c r="M191" i="11"/>
  <c r="DW118" i="23" l="1"/>
  <c r="DW80" i="23"/>
  <c r="DW19" i="23"/>
  <c r="M192" i="11"/>
  <c r="DW16" i="23"/>
  <c r="DW17" i="23"/>
  <c r="K188" i="11"/>
  <c r="G189" i="11" s="1"/>
  <c r="DW15" i="23"/>
  <c r="DW18" i="23"/>
  <c r="DV74" i="23"/>
  <c r="DV50" i="23"/>
  <c r="DV42" i="23"/>
  <c r="DV7" i="23"/>
  <c r="DV66" i="23"/>
  <c r="DV58" i="23"/>
  <c r="DV118" i="23" l="1"/>
  <c r="DV80" i="23"/>
  <c r="DV18" i="23"/>
  <c r="DV16" i="23"/>
  <c r="DV19" i="23"/>
  <c r="DW20" i="23"/>
  <c r="DV15" i="23"/>
  <c r="H189" i="11"/>
  <c r="J189" i="11"/>
  <c r="I189" i="11" s="1"/>
  <c r="M193" i="11"/>
  <c r="DV17" i="23"/>
  <c r="K189" i="11" l="1"/>
  <c r="G190" i="11" s="1"/>
  <c r="H190" i="11" s="1"/>
  <c r="DV20" i="23"/>
  <c r="J190" i="11" l="1"/>
  <c r="I190" i="11" s="1"/>
  <c r="K190" i="11" s="1"/>
  <c r="G191" i="11" s="1"/>
  <c r="DY66" i="23"/>
  <c r="DY50" i="23"/>
  <c r="DY42" i="23"/>
  <c r="DY74" i="23"/>
  <c r="DY58" i="23"/>
  <c r="DY7" i="23"/>
  <c r="DY118" i="23" l="1"/>
  <c r="DY80" i="23"/>
  <c r="DX74" i="23"/>
  <c r="DX66" i="23"/>
  <c r="DX7" i="23"/>
  <c r="DX42" i="23"/>
  <c r="DX58" i="23"/>
  <c r="DX50" i="23"/>
  <c r="DY17" i="23"/>
  <c r="DY19" i="23"/>
  <c r="DY15" i="23"/>
  <c r="H191" i="11"/>
  <c r="J191" i="11"/>
  <c r="I191" i="11" s="1"/>
  <c r="DY16" i="23"/>
  <c r="DY18" i="23"/>
  <c r="DX118" i="23" l="1"/>
  <c r="DX80" i="23"/>
  <c r="DX19" i="23"/>
  <c r="DX18" i="23"/>
  <c r="DX16" i="23"/>
  <c r="K191" i="11"/>
  <c r="G192" i="11" s="1"/>
  <c r="DX17" i="23"/>
  <c r="DX15" i="23"/>
  <c r="DY20" i="23"/>
  <c r="DZ58" i="23" l="1"/>
  <c r="DZ66" i="23"/>
  <c r="DZ50" i="23"/>
  <c r="DZ74" i="23"/>
  <c r="DZ7" i="23"/>
  <c r="DZ42" i="23"/>
  <c r="H192" i="11"/>
  <c r="J192" i="11"/>
  <c r="I192" i="11" s="1"/>
  <c r="DX20" i="23"/>
  <c r="EA74" i="23"/>
  <c r="EA58" i="23"/>
  <c r="EA66" i="23"/>
  <c r="EA50" i="23"/>
  <c r="EA42" i="23"/>
  <c r="EA7" i="23"/>
  <c r="DZ118" i="23" l="1"/>
  <c r="DZ80" i="23"/>
  <c r="EA118" i="23"/>
  <c r="EA80" i="23"/>
  <c r="DZ19" i="23"/>
  <c r="K192" i="11"/>
  <c r="G193" i="11" s="1"/>
  <c r="EA16" i="23"/>
  <c r="EA18" i="23"/>
  <c r="DZ16" i="23"/>
  <c r="DZ18" i="23"/>
  <c r="EA17" i="23"/>
  <c r="DZ15" i="23"/>
  <c r="DZ17" i="23"/>
  <c r="EA15" i="23"/>
  <c r="EA19" i="23"/>
  <c r="EB50" i="23"/>
  <c r="EB66" i="23"/>
  <c r="EB42" i="23"/>
  <c r="EB7" i="23"/>
  <c r="EB74" i="23"/>
  <c r="EB58" i="23"/>
  <c r="EB118" i="23" l="1"/>
  <c r="EB80" i="23"/>
  <c r="EB17" i="23"/>
  <c r="EB19" i="23"/>
  <c r="EB15" i="23"/>
  <c r="EB18" i="23"/>
  <c r="EB16" i="23"/>
  <c r="DZ20" i="23"/>
  <c r="H193" i="11"/>
  <c r="J193" i="11"/>
  <c r="EA20" i="23"/>
  <c r="I193" i="11" l="1"/>
  <c r="K193" i="11" s="1"/>
  <c r="G194" i="11" s="1"/>
  <c r="EB20" i="23"/>
  <c r="M194" i="11" l="1"/>
  <c r="J194" i="11"/>
  <c r="H194" i="11"/>
  <c r="EC74" i="23"/>
  <c r="EC58" i="23"/>
  <c r="EC66" i="23"/>
  <c r="EC50" i="23"/>
  <c r="EC42" i="23"/>
  <c r="EC7" i="23"/>
  <c r="EC118" i="23" l="1"/>
  <c r="EC80" i="23"/>
  <c r="I194" i="11"/>
  <c r="K194" i="11" s="1"/>
  <c r="G195" i="11" s="1"/>
  <c r="M195" i="11" s="1"/>
  <c r="EC15" i="23"/>
  <c r="EC16" i="23"/>
  <c r="EC18" i="23"/>
  <c r="EC17" i="23"/>
  <c r="EC19" i="23"/>
  <c r="J195" i="11" l="1"/>
  <c r="H195" i="11"/>
  <c r="I195" i="11" s="1"/>
  <c r="K195" i="11" s="1"/>
  <c r="G196" i="11" s="1"/>
  <c r="EC20" i="23"/>
  <c r="M196" i="11" l="1"/>
  <c r="M197" i="11" s="1"/>
  <c r="J196" i="11"/>
  <c r="H196" i="11"/>
  <c r="I196" i="11"/>
  <c r="K196" i="11" s="1"/>
  <c r="G197" i="11" s="1"/>
  <c r="H197" i="11" s="1"/>
  <c r="J197" i="11" l="1"/>
  <c r="I197" i="11" s="1"/>
  <c r="K197" i="11" s="1"/>
  <c r="G198" i="11" s="1"/>
  <c r="H198" i="11" s="1"/>
  <c r="M198" i="11"/>
  <c r="M199" i="11" s="1"/>
  <c r="M200" i="11" s="1"/>
  <c r="M201" i="11" s="1"/>
  <c r="M202" i="11" s="1"/>
  <c r="M203" i="11" s="1"/>
  <c r="M204" i="11" s="1"/>
  <c r="M205" i="11" s="1"/>
  <c r="J198" i="11"/>
  <c r="I198" i="11" l="1"/>
  <c r="K198" i="11" s="1"/>
  <c r="G199" i="11" s="1"/>
  <c r="H199" i="11"/>
  <c r="J199" i="11"/>
  <c r="I199" i="11" l="1"/>
  <c r="K199" i="11" s="1"/>
  <c r="G200" i="11" s="1"/>
  <c r="H200" i="11" s="1"/>
  <c r="ED74" i="23"/>
  <c r="ED58" i="23"/>
  <c r="ED50" i="23"/>
  <c r="ED42" i="23"/>
  <c r="ED66" i="23"/>
  <c r="ED7" i="23"/>
  <c r="ED80" i="23" s="1"/>
  <c r="J200" i="11" l="1"/>
  <c r="I200" i="11" s="1"/>
  <c r="K200" i="11" s="1"/>
  <c r="G201" i="11" s="1"/>
  <c r="J201" i="11" s="1"/>
  <c r="ED118" i="23"/>
  <c r="H201" i="11"/>
  <c r="ED19" i="23"/>
  <c r="ED18" i="23"/>
  <c r="ED15" i="23"/>
  <c r="ED16" i="23"/>
  <c r="ED17" i="23"/>
  <c r="I201" i="11" l="1"/>
  <c r="K201" i="11" s="1"/>
  <c r="G202" i="11" s="1"/>
  <c r="H202" i="11" s="1"/>
  <c r="J202" i="11"/>
  <c r="ED20" i="23"/>
  <c r="I202" i="11" l="1"/>
  <c r="K202" i="11" s="1"/>
  <c r="G203" i="11" s="1"/>
  <c r="H203" i="11"/>
  <c r="J203" i="11"/>
  <c r="I203" i="11" l="1"/>
  <c r="K203" i="11" s="1"/>
  <c r="G204" i="11" s="1"/>
  <c r="H204" i="11" s="1"/>
  <c r="J204" i="11"/>
  <c r="I204" i="11" l="1"/>
  <c r="K204" i="11" s="1"/>
  <c r="G205" i="11" s="1"/>
  <c r="H205" i="11"/>
  <c r="J205" i="11"/>
  <c r="I205" i="11" l="1"/>
  <c r="K205" i="11" s="1"/>
  <c r="G206" i="11" s="1"/>
  <c r="M206" i="11" s="1"/>
  <c r="J206" i="11" l="1"/>
  <c r="H206" i="11"/>
  <c r="I206" i="11" l="1"/>
  <c r="K206" i="11" s="1"/>
  <c r="G207" i="11" s="1"/>
  <c r="H207" i="11" l="1"/>
  <c r="M207" i="11"/>
  <c r="J207" i="11"/>
  <c r="I207" i="11" s="1"/>
  <c r="K207" i="11" s="1"/>
  <c r="G208" i="11" s="1"/>
  <c r="M208" i="11" s="1"/>
  <c r="M209" i="11" s="1"/>
  <c r="H208" i="11" l="1"/>
  <c r="J208" i="11"/>
  <c r="I208" i="11" l="1"/>
  <c r="K208" i="11" s="1"/>
  <c r="G209" i="11" s="1"/>
  <c r="H209" i="11" s="1"/>
  <c r="J209" i="11" l="1"/>
  <c r="I209" i="11"/>
  <c r="K209" i="11" s="1"/>
  <c r="G210" i="11" s="1"/>
  <c r="H210" i="11"/>
  <c r="M210" i="11"/>
  <c r="M211" i="11" s="1"/>
  <c r="M212" i="11" s="1"/>
  <c r="M213" i="11" s="1"/>
  <c r="M214" i="11" s="1"/>
  <c r="M215" i="11" s="1"/>
  <c r="M216" i="11" s="1"/>
  <c r="M217" i="11" s="1"/>
  <c r="J210" i="11"/>
  <c r="I210" i="11" l="1"/>
  <c r="K210" i="11" s="1"/>
  <c r="G211" i="11" s="1"/>
  <c r="H211" i="11" l="1"/>
  <c r="J211" i="11"/>
  <c r="I211" i="11" l="1"/>
  <c r="K211" i="11" s="1"/>
  <c r="G212" i="11" s="1"/>
  <c r="H212" i="11" l="1"/>
  <c r="J212" i="11"/>
  <c r="I212" i="11" s="1"/>
  <c r="K212" i="11" s="1"/>
  <c r="G213" i="11" s="1"/>
  <c r="H213" i="11" l="1"/>
  <c r="J213" i="11"/>
  <c r="I213" i="11" l="1"/>
  <c r="K213" i="11" s="1"/>
  <c r="G214" i="11" s="1"/>
  <c r="H214" i="11" s="1"/>
  <c r="J214" i="11" l="1"/>
  <c r="I214" i="11" s="1"/>
  <c r="K214" i="11" s="1"/>
  <c r="G215" i="11" s="1"/>
  <c r="H215" i="11" s="1"/>
  <c r="J215" i="11" l="1"/>
  <c r="I215" i="11" s="1"/>
  <c r="K215" i="11" s="1"/>
  <c r="G216" i="11" s="1"/>
  <c r="H216" i="11" s="1"/>
  <c r="J216" i="11" l="1"/>
  <c r="I216" i="11" s="1"/>
  <c r="K216" i="11" s="1"/>
  <c r="G217" i="11" s="1"/>
  <c r="H217" i="11" l="1"/>
  <c r="J217" i="11"/>
  <c r="I217" i="11"/>
  <c r="K217" i="11" s="1"/>
  <c r="G218" i="11" s="1"/>
  <c r="M218" i="11" s="1"/>
  <c r="H218" i="11"/>
  <c r="J218" i="11"/>
  <c r="I218" i="11" l="1"/>
  <c r="K218" i="11" s="1"/>
  <c r="G219" i="11" s="1"/>
  <c r="M219" i="11" s="1"/>
  <c r="H219" i="11"/>
  <c r="J219" i="11"/>
  <c r="I219" i="11" l="1"/>
  <c r="K219" i="11" s="1"/>
  <c r="G220" i="11" s="1"/>
  <c r="M220" i="11"/>
  <c r="M221" i="11" s="1"/>
  <c r="H220" i="11"/>
  <c r="J220" i="11"/>
  <c r="I220" i="11" l="1"/>
  <c r="K220" i="11" s="1"/>
  <c r="G221" i="11" s="1"/>
  <c r="H221" i="11" s="1"/>
  <c r="J221" i="11" l="1"/>
  <c r="I221" i="11" s="1"/>
  <c r="K221" i="11" s="1"/>
  <c r="G222" i="11" s="1"/>
  <c r="M222" i="11" l="1"/>
  <c r="M223" i="11" s="1"/>
  <c r="M224" i="11" s="1"/>
  <c r="M225" i="11" s="1"/>
  <c r="M226" i="11" s="1"/>
  <c r="M227" i="11" s="1"/>
  <c r="M228" i="11" s="1"/>
  <c r="M229" i="11" s="1"/>
  <c r="J222" i="11"/>
  <c r="I222" i="11" s="1"/>
  <c r="K222" i="11" s="1"/>
  <c r="G223" i="11" s="1"/>
  <c r="H223" i="11" s="1"/>
  <c r="H222" i="11"/>
  <c r="J223" i="11" l="1"/>
  <c r="I223" i="11" s="1"/>
  <c r="K223" i="11" s="1"/>
  <c r="G224" i="11" s="1"/>
  <c r="J224" i="11" l="1"/>
  <c r="H224" i="11"/>
  <c r="I224" i="11" s="1"/>
  <c r="K224" i="11" s="1"/>
  <c r="G225" i="11" s="1"/>
  <c r="H225" i="11" s="1"/>
  <c r="J225" i="11" l="1"/>
  <c r="I225" i="11" s="1"/>
  <c r="K225" i="11" s="1"/>
  <c r="G226" i="11" s="1"/>
  <c r="H226" i="11" s="1"/>
  <c r="J226" i="11" l="1"/>
  <c r="I226" i="11"/>
  <c r="K226" i="11" s="1"/>
  <c r="G227" i="11" s="1"/>
  <c r="H227" i="11" s="1"/>
  <c r="J227" i="11" l="1"/>
  <c r="I227" i="11" s="1"/>
  <c r="K227" i="11" s="1"/>
  <c r="G228" i="11" s="1"/>
  <c r="J228" i="11" l="1"/>
  <c r="H228" i="11"/>
  <c r="I228" i="11" l="1"/>
  <c r="K228" i="11" s="1"/>
  <c r="G229" i="11" s="1"/>
  <c r="H229" i="11" l="1"/>
  <c r="J229" i="11"/>
  <c r="I229" i="11" s="1"/>
  <c r="K229" i="11" s="1"/>
  <c r="G230" i="11" s="1"/>
  <c r="H230" i="11" s="1"/>
  <c r="M230" i="11" l="1"/>
  <c r="J230" i="11"/>
  <c r="I230" i="11" s="1"/>
  <c r="K230" i="11" s="1"/>
  <c r="G231" i="11" s="1"/>
  <c r="M231" i="11" l="1"/>
  <c r="J231" i="11"/>
  <c r="H231" i="11"/>
  <c r="I231" i="11" l="1"/>
  <c r="K231" i="11" s="1"/>
  <c r="G232" i="11" s="1"/>
  <c r="H232" i="11" s="1"/>
  <c r="M232" i="11"/>
  <c r="M233" i="11" s="1"/>
  <c r="J232" i="11"/>
  <c r="I232" i="11" s="1"/>
  <c r="K232" i="11" s="1"/>
  <c r="G233" i="11" s="1"/>
  <c r="H233" i="11" l="1"/>
  <c r="J233" i="11"/>
  <c r="I233" i="11" s="1"/>
  <c r="K233" i="11" s="1"/>
  <c r="G234" i="11" s="1"/>
  <c r="H234" i="11" s="1"/>
  <c r="M234" i="11"/>
  <c r="M235" i="11" s="1"/>
  <c r="M236" i="11" s="1"/>
  <c r="M237" i="11" s="1"/>
  <c r="M238" i="11" s="1"/>
  <c r="M239" i="11" s="1"/>
  <c r="M240" i="11" s="1"/>
  <c r="M241" i="11" s="1"/>
  <c r="J234" i="11" l="1"/>
  <c r="I234" i="11"/>
  <c r="K234" i="11" s="1"/>
  <c r="G235" i="11" s="1"/>
  <c r="H235" i="11" s="1"/>
  <c r="J235" i="11"/>
  <c r="I235" i="11" l="1"/>
  <c r="K235" i="11" s="1"/>
  <c r="G236" i="11" s="1"/>
  <c r="H236" i="11"/>
  <c r="J236" i="11"/>
  <c r="I236" i="11" l="1"/>
  <c r="K236" i="11" s="1"/>
  <c r="G237" i="11" s="1"/>
  <c r="J237" i="11" s="1"/>
  <c r="H237" i="11" l="1"/>
  <c r="I237" i="11"/>
  <c r="K237" i="11" s="1"/>
  <c r="G238" i="11" s="1"/>
  <c r="H238" i="11"/>
  <c r="J238" i="11"/>
  <c r="I238" i="11" l="1"/>
  <c r="K238" i="11" s="1"/>
  <c r="G239" i="11" s="1"/>
  <c r="H239" i="11" s="1"/>
  <c r="J239" i="11" l="1"/>
  <c r="I239" i="11" s="1"/>
  <c r="K239" i="11" s="1"/>
  <c r="G240" i="11" s="1"/>
  <c r="J240" i="11" s="1"/>
  <c r="H240" i="11" l="1"/>
  <c r="I240" i="11"/>
  <c r="K240" i="11" s="1"/>
  <c r="G241" i="11" s="1"/>
  <c r="H241" i="11" s="1"/>
  <c r="J241" i="11"/>
  <c r="I241" i="11" l="1"/>
  <c r="K241" i="11" s="1"/>
  <c r="G242" i="11" s="1"/>
  <c r="M242" i="11" s="1"/>
  <c r="J242" i="11" l="1"/>
  <c r="H242" i="11"/>
  <c r="I242" i="11" l="1"/>
  <c r="K242" i="11" s="1"/>
  <c r="G243" i="11" s="1"/>
  <c r="M243" i="11" s="1"/>
  <c r="J243" i="11"/>
  <c r="H243" i="11"/>
  <c r="I243" i="11" l="1"/>
  <c r="K243" i="11" s="1"/>
  <c r="G244" i="11" s="1"/>
  <c r="M244" i="11"/>
  <c r="M245" i="11" s="1"/>
  <c r="H244" i="11"/>
  <c r="J244" i="11"/>
  <c r="I244" i="11" l="1"/>
  <c r="K244" i="11" s="1"/>
  <c r="G245" i="11" s="1"/>
  <c r="H245" i="11"/>
  <c r="J245" i="11"/>
  <c r="I245" i="11" l="1"/>
  <c r="K245" i="11" s="1"/>
  <c r="G246" i="11" s="1"/>
  <c r="M246" i="11" s="1"/>
  <c r="M247" i="11" s="1"/>
  <c r="M248" i="11" s="1"/>
  <c r="M249" i="11" s="1"/>
  <c r="M250" i="11" s="1"/>
  <c r="M251" i="11" s="1"/>
  <c r="M252" i="11" s="1"/>
  <c r="M253" i="11" s="1"/>
  <c r="AH120" i="10"/>
  <c r="CH120" i="10"/>
  <c r="BE120" i="10"/>
  <c r="CP120" i="10"/>
  <c r="AK120" i="10"/>
  <c r="BO120" i="10"/>
  <c r="CN120" i="10"/>
  <c r="BY120" i="10"/>
  <c r="BM120" i="10"/>
  <c r="I120" i="10"/>
  <c r="U120" i="10"/>
  <c r="Q120" i="10"/>
  <c r="W120" i="10"/>
  <c r="BP120" i="10"/>
  <c r="CS120" i="10"/>
  <c r="M120" i="10"/>
  <c r="AS120" i="10"/>
  <c r="AG120" i="10"/>
  <c r="V120" i="10"/>
  <c r="G120" i="10"/>
  <c r="S120" i="10"/>
  <c r="CD120" i="10"/>
  <c r="BQ120" i="10"/>
  <c r="CY120" i="10"/>
  <c r="H120" i="10"/>
  <c r="CX120" i="10"/>
  <c r="BK120" i="10"/>
  <c r="AQ120" i="10"/>
  <c r="CU120" i="10"/>
  <c r="K120" i="10"/>
  <c r="X120" i="10"/>
  <c r="R120" i="10"/>
  <c r="BA120" i="10"/>
  <c r="F120" i="10"/>
  <c r="BF120" i="10"/>
  <c r="CR120" i="10"/>
  <c r="AB120" i="10"/>
  <c r="BN120" i="10"/>
  <c r="CJ120" i="10"/>
  <c r="AI120" i="10"/>
  <c r="E120" i="10"/>
  <c r="Z120" i="10"/>
  <c r="AY120" i="10"/>
  <c r="BT120" i="10"/>
  <c r="AU120" i="10"/>
  <c r="CZ120" i="10"/>
  <c r="AN120" i="10"/>
  <c r="CF120" i="10"/>
  <c r="BG120" i="10"/>
  <c r="AR120" i="10"/>
  <c r="BU120" i="10"/>
  <c r="BR120" i="10"/>
  <c r="CW120" i="10"/>
  <c r="BS120" i="10"/>
  <c r="Y120" i="10"/>
  <c r="AX120" i="10"/>
  <c r="AZ120" i="10"/>
  <c r="AO120" i="10"/>
  <c r="P120" i="10"/>
  <c r="CG120" i="10"/>
  <c r="BH120" i="10"/>
  <c r="CC120" i="10"/>
  <c r="AP120" i="10"/>
  <c r="BJ120" i="10"/>
  <c r="CK120" i="10"/>
  <c r="BZ120" i="10"/>
  <c r="J120" i="10"/>
  <c r="O120" i="10"/>
  <c r="CT120" i="10"/>
  <c r="AA120" i="10"/>
  <c r="CE120" i="10"/>
  <c r="T120" i="10"/>
  <c r="AL120" i="10"/>
  <c r="BB120" i="10"/>
  <c r="CI120" i="10"/>
  <c r="BV120" i="10"/>
  <c r="AJ120" i="10"/>
  <c r="CO120" i="10"/>
  <c r="AE120" i="10"/>
  <c r="AF120" i="10"/>
  <c r="BX120" i="10"/>
  <c r="AT120" i="10"/>
  <c r="BC120" i="10"/>
  <c r="CM120" i="10"/>
  <c r="N120" i="10"/>
  <c r="AW120" i="10"/>
  <c r="DA120" i="10"/>
  <c r="AC120" i="10"/>
  <c r="CL120" i="10"/>
  <c r="DC120" i="10"/>
  <c r="CB120" i="10"/>
  <c r="AM120" i="10"/>
  <c r="AD120" i="10"/>
  <c r="CV120" i="10"/>
  <c r="BD120" i="10"/>
  <c r="CQ120" i="10"/>
  <c r="CA120" i="10"/>
  <c r="BI120" i="10"/>
  <c r="DB120" i="10"/>
  <c r="AV120" i="10"/>
  <c r="L120" i="10"/>
  <c r="BL120" i="10"/>
  <c r="BW120" i="10"/>
  <c r="DD120" i="10"/>
  <c r="DE120" i="10"/>
  <c r="DF120" i="10"/>
  <c r="DG120" i="10"/>
  <c r="DH120" i="10"/>
  <c r="DI120" i="10"/>
  <c r="DJ120" i="10"/>
  <c r="DK120" i="10"/>
  <c r="DL120" i="10"/>
  <c r="DM120" i="10"/>
  <c r="DN120" i="10"/>
  <c r="DO120" i="10"/>
  <c r="DP120" i="10"/>
  <c r="DQ120" i="10"/>
  <c r="DR120" i="10"/>
  <c r="DS120" i="10"/>
  <c r="DT120" i="10"/>
  <c r="H246" i="11" l="1"/>
  <c r="J246" i="11"/>
  <c r="AC66" i="2"/>
  <c r="U66" i="2"/>
  <c r="AA66" i="2"/>
  <c r="AD66" i="2"/>
  <c r="Y66" i="2"/>
  <c r="AB66" i="2"/>
  <c r="X66" i="2"/>
  <c r="V66" i="2"/>
  <c r="Z66" i="2"/>
  <c r="W66" i="2"/>
  <c r="I246" i="11" l="1"/>
  <c r="K246" i="11" s="1"/>
  <c r="G247" i="11" s="1"/>
  <c r="H247" i="11"/>
  <c r="J247" i="11"/>
  <c r="I247" i="11" l="1"/>
  <c r="K247" i="11" s="1"/>
  <c r="G248" i="11" s="1"/>
  <c r="J248" i="11"/>
  <c r="H248" i="11"/>
  <c r="I248" i="11" l="1"/>
  <c r="K248" i="11" s="1"/>
  <c r="G249" i="11" s="1"/>
  <c r="H249" i="11" l="1"/>
  <c r="J249" i="11"/>
  <c r="I249" i="11" s="1"/>
  <c r="K249" i="11" s="1"/>
  <c r="G250" i="11" s="1"/>
  <c r="H250" i="11" l="1"/>
  <c r="J250" i="11"/>
  <c r="I250" i="11" s="1"/>
  <c r="K250" i="11" s="1"/>
  <c r="G251" i="11" s="1"/>
  <c r="H251" i="11" l="1"/>
  <c r="J251" i="11"/>
  <c r="I251" i="11" s="1"/>
  <c r="K251" i="11" s="1"/>
  <c r="G252" i="11" s="1"/>
  <c r="CE117" i="10"/>
  <c r="CE136" i="10" s="1"/>
  <c r="BU117" i="10"/>
  <c r="BU136" i="10" s="1"/>
  <c r="BP117" i="10"/>
  <c r="BP136" i="10" s="1"/>
  <c r="DA117" i="10"/>
  <c r="DA136" i="10" s="1"/>
  <c r="CA117" i="10"/>
  <c r="CA136" i="10" s="1"/>
  <c r="CD117" i="10"/>
  <c r="CD136" i="10" s="1"/>
  <c r="BL117" i="10"/>
  <c r="BL136" i="10" s="1"/>
  <c r="E117" i="10"/>
  <c r="K117" i="10"/>
  <c r="K136" i="10" s="1"/>
  <c r="BC117" i="10"/>
  <c r="BC136" i="10" s="1"/>
  <c r="CR117" i="10"/>
  <c r="CR136" i="10" s="1"/>
  <c r="I117" i="10"/>
  <c r="I136" i="10" s="1"/>
  <c r="O117" i="10"/>
  <c r="O136" i="10" s="1"/>
  <c r="AS117" i="10"/>
  <c r="AS136" i="10" s="1"/>
  <c r="Q117" i="10"/>
  <c r="Q136" i="10" s="1"/>
  <c r="AF117" i="10"/>
  <c r="AF136" i="10" s="1"/>
  <c r="V117" i="10"/>
  <c r="V136" i="10" s="1"/>
  <c r="W117" i="10"/>
  <c r="W136" i="10" s="1"/>
  <c r="CW117" i="10"/>
  <c r="CW136" i="10" s="1"/>
  <c r="AL117" i="10"/>
  <c r="AL136" i="10" s="1"/>
  <c r="N117" i="10"/>
  <c r="N136" i="10" s="1"/>
  <c r="DB117" i="10"/>
  <c r="DB136" i="10" s="1"/>
  <c r="AQ117" i="10"/>
  <c r="AQ136" i="10" s="1"/>
  <c r="AM117" i="10"/>
  <c r="AM136" i="10" s="1"/>
  <c r="CY117" i="10"/>
  <c r="CY136" i="10" s="1"/>
  <c r="BA117" i="10"/>
  <c r="BA136" i="10" s="1"/>
  <c r="CZ117" i="10"/>
  <c r="CZ136" i="10" s="1"/>
  <c r="AK117" i="10"/>
  <c r="AK136" i="10" s="1"/>
  <c r="AG117" i="10"/>
  <c r="AG136" i="10" s="1"/>
  <c r="BB117" i="10"/>
  <c r="BB136" i="10" s="1"/>
  <c r="AA117" i="10"/>
  <c r="AA136" i="10" s="1"/>
  <c r="AH117" i="10"/>
  <c r="AH136" i="10" s="1"/>
  <c r="F117" i="10"/>
  <c r="F136" i="10" s="1"/>
  <c r="AX117" i="10"/>
  <c r="AX136" i="10" s="1"/>
  <c r="AN117" i="10"/>
  <c r="AN136" i="10" s="1"/>
  <c r="AJ117" i="10"/>
  <c r="AJ136" i="10" s="1"/>
  <c r="U117" i="10"/>
  <c r="U136" i="10" s="1"/>
  <c r="AT117" i="10"/>
  <c r="AT136" i="10" s="1"/>
  <c r="AE117" i="10"/>
  <c r="AE136" i="10" s="1"/>
  <c r="CS117" i="10"/>
  <c r="CS136" i="10" s="1"/>
  <c r="J117" i="10"/>
  <c r="J136" i="10" s="1"/>
  <c r="AW117" i="10"/>
  <c r="AW136" i="10" s="1"/>
  <c r="CX117" i="10"/>
  <c r="CX136" i="10" s="1"/>
  <c r="BG117" i="10"/>
  <c r="BG136" i="10" s="1"/>
  <c r="AI117" i="10"/>
  <c r="AI136" i="10" s="1"/>
  <c r="G117" i="10"/>
  <c r="G136" i="10" s="1"/>
  <c r="BE117" i="10"/>
  <c r="BE136" i="10" s="1"/>
  <c r="CN117" i="10"/>
  <c r="CN136" i="10" s="1"/>
  <c r="CO117" i="10"/>
  <c r="CO136" i="10" s="1"/>
  <c r="AR117" i="10"/>
  <c r="AR136" i="10" s="1"/>
  <c r="CV117" i="10"/>
  <c r="CV136" i="10" s="1"/>
  <c r="Y117" i="10"/>
  <c r="Y136" i="10" s="1"/>
  <c r="AP117" i="10"/>
  <c r="AP136" i="10" s="1"/>
  <c r="CP117" i="10"/>
  <c r="CP136" i="10" s="1"/>
  <c r="AV117" i="10"/>
  <c r="AV136" i="10" s="1"/>
  <c r="AZ117" i="10"/>
  <c r="AZ136" i="10" s="1"/>
  <c r="AD117" i="10"/>
  <c r="AD136" i="10" s="1"/>
  <c r="S117" i="10"/>
  <c r="S136" i="10" s="1"/>
  <c r="X117" i="10"/>
  <c r="X136" i="10" s="1"/>
  <c r="AB117" i="10"/>
  <c r="AB136" i="10" s="1"/>
  <c r="CT117" i="10"/>
  <c r="CT136" i="10" s="1"/>
  <c r="CQ117" i="10"/>
  <c r="CQ136" i="10" s="1"/>
  <c r="CU117" i="10"/>
  <c r="CU136" i="10" s="1"/>
  <c r="DC117" i="10"/>
  <c r="DC136" i="10" s="1"/>
  <c r="DD117" i="10"/>
  <c r="DD136" i="10" s="1"/>
  <c r="DE117" i="10"/>
  <c r="DE136" i="10" s="1"/>
  <c r="DF117" i="10"/>
  <c r="DF136" i="10" s="1"/>
  <c r="DG117" i="10"/>
  <c r="DG136" i="10" s="1"/>
  <c r="DH117" i="10"/>
  <c r="DH136" i="10" s="1"/>
  <c r="DI117" i="10"/>
  <c r="DI136" i="10" s="1"/>
  <c r="DJ117" i="10"/>
  <c r="DJ136" i="10" s="1"/>
  <c r="DK117" i="10"/>
  <c r="DK136" i="10" s="1"/>
  <c r="DL117" i="10"/>
  <c r="DL136" i="10" s="1"/>
  <c r="DM117" i="10"/>
  <c r="DM136" i="10" s="1"/>
  <c r="DN117" i="10"/>
  <c r="DN136" i="10" s="1"/>
  <c r="DO117" i="10"/>
  <c r="DO136" i="10" s="1"/>
  <c r="DP117" i="10"/>
  <c r="DP136" i="10" s="1"/>
  <c r="DQ117" i="10"/>
  <c r="DQ136" i="10" s="1"/>
  <c r="DR117" i="10"/>
  <c r="DR136" i="10" s="1"/>
  <c r="DS117" i="10"/>
  <c r="DS136" i="10" s="1"/>
  <c r="DT117" i="10"/>
  <c r="DT136" i="10" s="1"/>
  <c r="H252" i="11" l="1"/>
  <c r="J252" i="11"/>
  <c r="I252" i="11" s="1"/>
  <c r="K252" i="11" s="1"/>
  <c r="G253" i="11" s="1"/>
  <c r="AD80" i="2"/>
  <c r="AC80" i="2"/>
  <c r="CP119" i="10"/>
  <c r="CX119" i="10"/>
  <c r="BL119" i="10"/>
  <c r="AS119" i="10"/>
  <c r="CG119" i="10"/>
  <c r="DA119" i="10"/>
  <c r="H119" i="10"/>
  <c r="T119" i="10"/>
  <c r="AW119" i="10"/>
  <c r="CZ119" i="10"/>
  <c r="CF119" i="10"/>
  <c r="AV119" i="10"/>
  <c r="S119" i="10"/>
  <c r="CW119" i="10"/>
  <c r="BF119" i="10"/>
  <c r="AI119" i="10"/>
  <c r="CE119" i="10"/>
  <c r="AU119" i="10"/>
  <c r="V119" i="10"/>
  <c r="AR119" i="10"/>
  <c r="N119" i="10"/>
  <c r="CC119" i="10"/>
  <c r="AZ119" i="10"/>
  <c r="Q119" i="10"/>
  <c r="BG119" i="10"/>
  <c r="U119" i="10"/>
  <c r="AN119" i="10"/>
  <c r="CH119" i="10"/>
  <c r="K119" i="10"/>
  <c r="L119" i="10"/>
  <c r="CM119" i="10"/>
  <c r="AG119" i="10"/>
  <c r="AX119" i="10"/>
  <c r="BA119" i="10"/>
  <c r="P119" i="10"/>
  <c r="CB119" i="10"/>
  <c r="AT119" i="10"/>
  <c r="R119" i="10"/>
  <c r="DB119" i="10"/>
  <c r="F119" i="10"/>
  <c r="I119" i="10"/>
  <c r="Z119" i="10"/>
  <c r="AM119" i="10"/>
  <c r="AP119" i="10"/>
  <c r="BD119" i="10"/>
  <c r="Y119" i="10"/>
  <c r="CA119" i="10"/>
  <c r="AO119" i="10"/>
  <c r="CI119" i="10"/>
  <c r="AA119" i="10"/>
  <c r="CJ119" i="10"/>
  <c r="AJ119" i="10"/>
  <c r="AY119" i="10"/>
  <c r="O119" i="10"/>
  <c r="BB119" i="10"/>
  <c r="M119" i="10"/>
  <c r="X119" i="10"/>
  <c r="AE119" i="10"/>
  <c r="BE119" i="10"/>
  <c r="BC119" i="10"/>
  <c r="W119" i="10"/>
  <c r="AQ119" i="10"/>
  <c r="AK119" i="10"/>
  <c r="AF119" i="10"/>
  <c r="AC119" i="10"/>
  <c r="CY119" i="10"/>
  <c r="AL119" i="10"/>
  <c r="CV119" i="10"/>
  <c r="CK119" i="10"/>
  <c r="DC119" i="10"/>
  <c r="DD119" i="10"/>
  <c r="DE119" i="10"/>
  <c r="DF119" i="10"/>
  <c r="DG119" i="10"/>
  <c r="DH119" i="10"/>
  <c r="DI119" i="10"/>
  <c r="DJ119" i="10"/>
  <c r="DK119" i="10"/>
  <c r="DL119" i="10"/>
  <c r="DM119" i="10"/>
  <c r="DN119" i="10"/>
  <c r="DO119" i="10"/>
  <c r="DP119" i="10"/>
  <c r="DQ119" i="10"/>
  <c r="DR119" i="10"/>
  <c r="DS119" i="10"/>
  <c r="DT119" i="10"/>
  <c r="E12" i="2"/>
  <c r="E136" i="10"/>
  <c r="J253" i="11" l="1"/>
  <c r="H253" i="11"/>
  <c r="H11" i="11" s="1"/>
  <c r="X65" i="2"/>
  <c r="AD65" i="2"/>
  <c r="AC65" i="2"/>
  <c r="P117" i="10"/>
  <c r="P136" i="10" s="1"/>
  <c r="T118" i="10"/>
  <c r="T121" i="10" s="1"/>
  <c r="T134" i="10" s="1"/>
  <c r="E119" i="10"/>
  <c r="M117" i="10"/>
  <c r="M136" i="10" s="1"/>
  <c r="AY117" i="10"/>
  <c r="AY136" i="10" s="1"/>
  <c r="H118" i="10"/>
  <c r="H121" i="10" s="1"/>
  <c r="H134" i="10" s="1"/>
  <c r="AC117" i="10"/>
  <c r="AC136" i="10" s="1"/>
  <c r="W80" i="2" s="1"/>
  <c r="W111" i="2" s="1"/>
  <c r="AD119" i="10"/>
  <c r="I118" i="10"/>
  <c r="I121" i="10" s="1"/>
  <c r="I134" i="10" s="1"/>
  <c r="BF117" i="10"/>
  <c r="BF136" i="10" s="1"/>
  <c r="AH119" i="10"/>
  <c r="AO117" i="10"/>
  <c r="AO136" i="10" s="1"/>
  <c r="CD119" i="10"/>
  <c r="L117" i="10"/>
  <c r="L136" i="10" s="1"/>
  <c r="Q118" i="10"/>
  <c r="N118" i="10"/>
  <c r="N121" i="10" s="1"/>
  <c r="N134" i="10" s="1"/>
  <c r="Z118" i="10"/>
  <c r="Z121" i="10" s="1"/>
  <c r="Z134" i="10" s="1"/>
  <c r="AB119" i="10"/>
  <c r="V65" i="2" s="1"/>
  <c r="H117" i="10"/>
  <c r="H136" i="10" s="1"/>
  <c r="J119" i="10"/>
  <c r="E118" i="10"/>
  <c r="G119" i="10"/>
  <c r="T117" i="10"/>
  <c r="T136" i="10" s="1"/>
  <c r="CL119" i="10"/>
  <c r="R117" i="10"/>
  <c r="R136" i="10" s="1"/>
  <c r="Z117" i="10"/>
  <c r="Z136" i="10" s="1"/>
  <c r="BD117" i="10"/>
  <c r="BD136" i="10" s="1"/>
  <c r="AU117" i="10"/>
  <c r="AU136" i="10" s="1"/>
  <c r="BH117" i="10"/>
  <c r="BH136" i="10" s="1"/>
  <c r="CC117" i="10"/>
  <c r="CC136" i="10" s="1"/>
  <c r="CJ117" i="10"/>
  <c r="BV119" i="10"/>
  <c r="CH117" i="10"/>
  <c r="CH136" i="10" s="1"/>
  <c r="BT119" i="10"/>
  <c r="BI119" i="10"/>
  <c r="BZ119" i="10"/>
  <c r="CG117" i="10"/>
  <c r="CG136" i="10" s="1"/>
  <c r="CI118" i="10"/>
  <c r="CI121" i="10" s="1"/>
  <c r="CI134" i="10" s="1"/>
  <c r="CR118" i="10"/>
  <c r="BU119" i="10"/>
  <c r="CS119" i="10"/>
  <c r="BT118" i="10"/>
  <c r="BT117" i="10"/>
  <c r="BT136" i="10" s="1"/>
  <c r="BQ119" i="10"/>
  <c r="CL117" i="10"/>
  <c r="CL136" i="10" s="1"/>
  <c r="BX118" i="10"/>
  <c r="CL118" i="10"/>
  <c r="BY117" i="10"/>
  <c r="BY136" i="10" s="1"/>
  <c r="BI117" i="10"/>
  <c r="BI136" i="10" s="1"/>
  <c r="CU119" i="10"/>
  <c r="BN117" i="10"/>
  <c r="BN136" i="10" s="1"/>
  <c r="BJ118" i="10"/>
  <c r="BS119" i="10"/>
  <c r="BR119" i="10"/>
  <c r="BX117" i="10"/>
  <c r="BX136" i="10" s="1"/>
  <c r="CO119" i="10"/>
  <c r="BQ117" i="10"/>
  <c r="BQ136" i="10" s="1"/>
  <c r="BO119" i="10"/>
  <c r="BP119" i="10"/>
  <c r="BS117" i="10"/>
  <c r="BS136" i="10" s="1"/>
  <c r="BM117" i="10"/>
  <c r="BM136" i="10" s="1"/>
  <c r="BS118" i="10"/>
  <c r="BX119" i="10"/>
  <c r="BW118" i="10"/>
  <c r="BL118" i="10"/>
  <c r="BL121" i="10" s="1"/>
  <c r="BL134" i="10" s="1"/>
  <c r="CT119" i="10"/>
  <c r="CD118" i="10"/>
  <c r="BJ119" i="10"/>
  <c r="BH118" i="10"/>
  <c r="CM117" i="10"/>
  <c r="CM136" i="10" s="1"/>
  <c r="BO117" i="10"/>
  <c r="BO136" i="10" s="1"/>
  <c r="BW117" i="10"/>
  <c r="BW136" i="10" s="1"/>
  <c r="CJ118" i="10"/>
  <c r="CJ121" i="10" s="1"/>
  <c r="CJ134" i="10" s="1"/>
  <c r="CR119" i="10"/>
  <c r="BI118" i="10"/>
  <c r="BK117" i="10"/>
  <c r="BK136" i="10" s="1"/>
  <c r="BJ117" i="10"/>
  <c r="BJ136" i="10" s="1"/>
  <c r="CI117" i="10"/>
  <c r="BK118" i="10"/>
  <c r="BK119" i="10"/>
  <c r="BP118" i="10"/>
  <c r="BR118" i="10"/>
  <c r="BR121" i="10" s="1"/>
  <c r="BR134" i="10" s="1"/>
  <c r="CB117" i="10"/>
  <c r="CB136" i="10" s="1"/>
  <c r="BZ117" i="10"/>
  <c r="BZ136" i="10" s="1"/>
  <c r="CQ119" i="10"/>
  <c r="BV117" i="10"/>
  <c r="BV136" i="10" s="1"/>
  <c r="BQ118" i="10"/>
  <c r="CF117" i="10"/>
  <c r="CF136" i="10" s="1"/>
  <c r="CO118" i="10"/>
  <c r="BN119" i="10"/>
  <c r="BO118" i="10"/>
  <c r="BO121" i="10" s="1"/>
  <c r="BO134" i="10" s="1"/>
  <c r="BN118" i="10"/>
  <c r="BY119" i="10"/>
  <c r="CN118" i="10"/>
  <c r="CN119" i="10"/>
  <c r="BW119" i="10"/>
  <c r="CQ118" i="10"/>
  <c r="CS118" i="10"/>
  <c r="BU118" i="10"/>
  <c r="BZ118" i="10"/>
  <c r="CC118" i="10"/>
  <c r="CC121" i="10" s="1"/>
  <c r="CC134" i="10" s="1"/>
  <c r="BH119" i="10"/>
  <c r="BM119" i="10"/>
  <c r="BR117" i="10"/>
  <c r="BR136" i="10" s="1"/>
  <c r="CK117" i="10"/>
  <c r="CK136" i="10" s="1"/>
  <c r="BM118" i="10"/>
  <c r="BV118" i="10"/>
  <c r="CT118" i="10"/>
  <c r="BY118" i="10"/>
  <c r="CZ118" i="10"/>
  <c r="CZ121" i="10" s="1"/>
  <c r="CZ134" i="10" s="1"/>
  <c r="AU118" i="10"/>
  <c r="AU121" i="10" s="1"/>
  <c r="AU134" i="10" s="1"/>
  <c r="AH118" i="10"/>
  <c r="R118" i="10"/>
  <c r="R121" i="10" s="1"/>
  <c r="R134" i="10" s="1"/>
  <c r="AR118" i="10"/>
  <c r="AR121" i="10" s="1"/>
  <c r="AR134" i="10" s="1"/>
  <c r="DA118" i="10"/>
  <c r="DA121" i="10" s="1"/>
  <c r="DA134" i="10" s="1"/>
  <c r="CP118" i="10"/>
  <c r="CP121" i="10" s="1"/>
  <c r="CP134" i="10" s="1"/>
  <c r="DB118" i="10"/>
  <c r="DB121" i="10" s="1"/>
  <c r="DB134" i="10" s="1"/>
  <c r="CU118" i="10"/>
  <c r="P118" i="10"/>
  <c r="P121" i="10" s="1"/>
  <c r="P134" i="10" s="1"/>
  <c r="AZ118" i="10"/>
  <c r="AZ121" i="10" s="1"/>
  <c r="AZ134" i="10" s="1"/>
  <c r="O118" i="10"/>
  <c r="O121" i="10" s="1"/>
  <c r="O134" i="10" s="1"/>
  <c r="AC118" i="10"/>
  <c r="CH118" i="10"/>
  <c r="CH121" i="10" s="1"/>
  <c r="CH134" i="10" s="1"/>
  <c r="CF118" i="10"/>
  <c r="CF121" i="10" s="1"/>
  <c r="CF134" i="10" s="1"/>
  <c r="U118" i="10"/>
  <c r="U121" i="10" s="1"/>
  <c r="U134" i="10" s="1"/>
  <c r="BA118" i="10"/>
  <c r="CK118" i="10"/>
  <c r="AJ118" i="10"/>
  <c r="AJ121" i="10" s="1"/>
  <c r="AJ134" i="10" s="1"/>
  <c r="AP118" i="10"/>
  <c r="AP121" i="10" s="1"/>
  <c r="AP134" i="10" s="1"/>
  <c r="CM118" i="10"/>
  <c r="CM121" i="10" s="1"/>
  <c r="CM134" i="10" s="1"/>
  <c r="AK118" i="10"/>
  <c r="AK121" i="10" s="1"/>
  <c r="AK134" i="10" s="1"/>
  <c r="BE118" i="10"/>
  <c r="BE121" i="10" s="1"/>
  <c r="BE134" i="10" s="1"/>
  <c r="AV118" i="10"/>
  <c r="AV121" i="10" s="1"/>
  <c r="AV134" i="10" s="1"/>
  <c r="S118" i="10"/>
  <c r="S121" i="10" s="1"/>
  <c r="S134" i="10" s="1"/>
  <c r="AA118" i="10"/>
  <c r="AA121" i="10" s="1"/>
  <c r="AA134" i="10" s="1"/>
  <c r="CG118" i="10"/>
  <c r="CG121" i="10" s="1"/>
  <c r="CG134" i="10" s="1"/>
  <c r="CV118" i="10"/>
  <c r="CV121" i="10" s="1"/>
  <c r="CV134" i="10" s="1"/>
  <c r="AW118" i="10"/>
  <c r="AW121" i="10" s="1"/>
  <c r="AW134" i="10" s="1"/>
  <c r="CY118" i="10"/>
  <c r="CY121" i="10" s="1"/>
  <c r="CY134" i="10" s="1"/>
  <c r="V118" i="10"/>
  <c r="V121" i="10" s="1"/>
  <c r="V134" i="10" s="1"/>
  <c r="BB118" i="10"/>
  <c r="BB121" i="10" s="1"/>
  <c r="BB134" i="10" s="1"/>
  <c r="J118" i="10"/>
  <c r="AS118" i="10"/>
  <c r="AS121" i="10" s="1"/>
  <c r="AS134" i="10" s="1"/>
  <c r="AX118" i="10"/>
  <c r="AX121" i="10" s="1"/>
  <c r="AX134" i="10" s="1"/>
  <c r="CW118" i="10"/>
  <c r="AB118" i="10"/>
  <c r="AB121" i="10" s="1"/>
  <c r="AB134" i="10" s="1"/>
  <c r="L118" i="10"/>
  <c r="L121" i="10" s="1"/>
  <c r="L134" i="10" s="1"/>
  <c r="AT118" i="10"/>
  <c r="AT121" i="10" s="1"/>
  <c r="AT134" i="10" s="1"/>
  <c r="AD118" i="10"/>
  <c r="CX118" i="10"/>
  <c r="CX121" i="10" s="1"/>
  <c r="CX134" i="10" s="1"/>
  <c r="CE118" i="10"/>
  <c r="CE121" i="10" s="1"/>
  <c r="CE134" i="10" s="1"/>
  <c r="CA118" i="10"/>
  <c r="CA121" i="10" s="1"/>
  <c r="CA134" i="10" s="1"/>
  <c r="AO118" i="10"/>
  <c r="AG118" i="10"/>
  <c r="AG121" i="10" s="1"/>
  <c r="AG134" i="10" s="1"/>
  <c r="AI118" i="10"/>
  <c r="AI121" i="10" s="1"/>
  <c r="AI134" i="10" s="1"/>
  <c r="W118" i="10"/>
  <c r="W121" i="10" s="1"/>
  <c r="W134" i="10" s="1"/>
  <c r="AM118" i="10"/>
  <c r="AM121" i="10" s="1"/>
  <c r="AM134" i="10" s="1"/>
  <c r="BC118" i="10"/>
  <c r="BC121" i="10" s="1"/>
  <c r="BC134" i="10" s="1"/>
  <c r="AN118" i="10"/>
  <c r="AN121" i="10" s="1"/>
  <c r="AN134" i="10" s="1"/>
  <c r="AE118" i="10"/>
  <c r="AE121" i="10" s="1"/>
  <c r="AE134" i="10" s="1"/>
  <c r="BG118" i="10"/>
  <c r="BG121" i="10" s="1"/>
  <c r="BG134" i="10" s="1"/>
  <c r="BD118" i="10"/>
  <c r="BD121" i="10" s="1"/>
  <c r="BD134" i="10" s="1"/>
  <c r="AY118" i="10"/>
  <c r="AY121" i="10" s="1"/>
  <c r="AY134" i="10" s="1"/>
  <c r="AL118" i="10"/>
  <c r="AL121" i="10" s="1"/>
  <c r="AL134" i="10" s="1"/>
  <c r="X118" i="10"/>
  <c r="X121" i="10" s="1"/>
  <c r="X134" i="10" s="1"/>
  <c r="Y118" i="10"/>
  <c r="Y121" i="10" s="1"/>
  <c r="Y134" i="10" s="1"/>
  <c r="AQ118" i="10"/>
  <c r="AQ121" i="10" s="1"/>
  <c r="AQ134" i="10" s="1"/>
  <c r="CB118" i="10"/>
  <c r="CB121" i="10" s="1"/>
  <c r="CB134" i="10" s="1"/>
  <c r="M118" i="10"/>
  <c r="M121" i="10" s="1"/>
  <c r="M134" i="10" s="1"/>
  <c r="G118" i="10"/>
  <c r="F118" i="10"/>
  <c r="F121" i="10" s="1"/>
  <c r="F134" i="10" s="1"/>
  <c r="AF118" i="10"/>
  <c r="AF121" i="10" s="1"/>
  <c r="AF134" i="10" s="1"/>
  <c r="BF118" i="10"/>
  <c r="BF121" i="10" s="1"/>
  <c r="BF134" i="10" s="1"/>
  <c r="K118" i="10"/>
  <c r="K121" i="10" s="1"/>
  <c r="K134" i="10" s="1"/>
  <c r="DC118" i="10"/>
  <c r="DC121" i="10" s="1"/>
  <c r="DC134" i="10" s="1"/>
  <c r="DD118" i="10"/>
  <c r="DD121" i="10" s="1"/>
  <c r="DD134" i="10" s="1"/>
  <c r="DE118" i="10"/>
  <c r="DE121" i="10" s="1"/>
  <c r="DE134" i="10" s="1"/>
  <c r="DF118" i="10"/>
  <c r="DF121" i="10" s="1"/>
  <c r="DF134" i="10" s="1"/>
  <c r="DG118" i="10"/>
  <c r="DG121" i="10" s="1"/>
  <c r="DG134" i="10" s="1"/>
  <c r="DH118" i="10"/>
  <c r="DH121" i="10" s="1"/>
  <c r="DH134" i="10" s="1"/>
  <c r="DI118" i="10"/>
  <c r="DJ118" i="10"/>
  <c r="DJ121" i="10" s="1"/>
  <c r="DJ134" i="10" s="1"/>
  <c r="DK118" i="10"/>
  <c r="DK121" i="10" s="1"/>
  <c r="DK134" i="10" s="1"/>
  <c r="DL118" i="10"/>
  <c r="DL121" i="10" s="1"/>
  <c r="DL134" i="10" s="1"/>
  <c r="DM118" i="10"/>
  <c r="DM121" i="10" s="1"/>
  <c r="DM134" i="10" s="1"/>
  <c r="DN118" i="10"/>
  <c r="DN121" i="10" s="1"/>
  <c r="DN134" i="10" s="1"/>
  <c r="DO118" i="10"/>
  <c r="DO121" i="10" s="1"/>
  <c r="DO134" i="10" s="1"/>
  <c r="DP118" i="10"/>
  <c r="DP121" i="10" s="1"/>
  <c r="DP134" i="10" s="1"/>
  <c r="DQ118" i="10"/>
  <c r="DQ121" i="10" s="1"/>
  <c r="DQ134" i="10" s="1"/>
  <c r="DR118" i="10"/>
  <c r="DR121" i="10" s="1"/>
  <c r="DR134" i="10" s="1"/>
  <c r="DS118" i="10"/>
  <c r="DS121" i="10" s="1"/>
  <c r="DS134" i="10" s="1"/>
  <c r="DT118" i="10"/>
  <c r="DT121" i="10" s="1"/>
  <c r="DT134" i="10" s="1"/>
  <c r="F12" i="2"/>
  <c r="F14" i="2" s="1"/>
  <c r="E14" i="2"/>
  <c r="G14" i="2" s="1"/>
  <c r="G12" i="2"/>
  <c r="I253" i="11" l="1"/>
  <c r="CJ136" i="10"/>
  <c r="CK163" i="10"/>
  <c r="AA65" i="2"/>
  <c r="AB65" i="2"/>
  <c r="W65" i="2"/>
  <c r="AC64" i="2"/>
  <c r="AC67" i="2" s="1"/>
  <c r="AC78" i="2" s="1"/>
  <c r="CU121" i="10"/>
  <c r="CU134" i="10" s="1"/>
  <c r="CU139" i="10" s="1"/>
  <c r="CU144" i="10" s="1"/>
  <c r="CU146" i="10" s="1"/>
  <c r="CU150" i="10" s="1"/>
  <c r="Y65" i="2"/>
  <c r="J121" i="10"/>
  <c r="J134" i="10" s="1"/>
  <c r="J147" i="10" s="1"/>
  <c r="Y64" i="2"/>
  <c r="V64" i="2"/>
  <c r="V67" i="2" s="1"/>
  <c r="V78" i="2" s="1"/>
  <c r="AD64" i="2"/>
  <c r="AD67" i="2" s="1"/>
  <c r="AD78" i="2" s="1"/>
  <c r="X64" i="2"/>
  <c r="X67" i="2" s="1"/>
  <c r="X78" i="2" s="1"/>
  <c r="CS121" i="10"/>
  <c r="CS134" i="10" s="1"/>
  <c r="CS147" i="10" s="1"/>
  <c r="BT121" i="10"/>
  <c r="BT134" i="10" s="1"/>
  <c r="BT147" i="10" s="1"/>
  <c r="U80" i="2"/>
  <c r="U111" i="2" s="1"/>
  <c r="Z65" i="2"/>
  <c r="CQ121" i="10"/>
  <c r="CQ134" i="10" s="1"/>
  <c r="CQ135" i="10" s="1"/>
  <c r="BH121" i="10"/>
  <c r="BH134" i="10" s="1"/>
  <c r="BH147" i="10" s="1"/>
  <c r="AA64" i="2"/>
  <c r="U65" i="2"/>
  <c r="W64" i="2"/>
  <c r="BP121" i="10"/>
  <c r="BP134" i="10" s="1"/>
  <c r="BP139" i="10" s="1"/>
  <c r="BP144" i="10" s="1"/>
  <c r="BP146" i="10" s="1"/>
  <c r="BP150" i="10" s="1"/>
  <c r="CR121" i="10"/>
  <c r="CR134" i="10" s="1"/>
  <c r="CR147" i="10" s="1"/>
  <c r="AB64" i="2"/>
  <c r="U64" i="2"/>
  <c r="Z64" i="2"/>
  <c r="Y80" i="2"/>
  <c r="Y111" i="2" s="1"/>
  <c r="BN121" i="10"/>
  <c r="BN134" i="10" s="1"/>
  <c r="BN147" i="10" s="1"/>
  <c r="V80" i="2"/>
  <c r="V111" i="2" s="1"/>
  <c r="G121" i="10"/>
  <c r="G134" i="10" s="1"/>
  <c r="G139" i="10" s="1"/>
  <c r="G144" i="10" s="1"/>
  <c r="G146" i="10" s="1"/>
  <c r="G150" i="10" s="1"/>
  <c r="BJ121" i="10"/>
  <c r="BJ134" i="10" s="1"/>
  <c r="BJ147" i="10" s="1"/>
  <c r="AV147" i="10"/>
  <c r="AV135" i="10"/>
  <c r="AV139" i="10"/>
  <c r="BF147" i="10"/>
  <c r="BF139" i="10"/>
  <c r="BF135" i="10"/>
  <c r="AN147" i="10"/>
  <c r="AN135" i="10"/>
  <c r="AN139" i="10"/>
  <c r="AN144" i="10" s="1"/>
  <c r="AN146" i="10" s="1"/>
  <c r="AN150" i="10" s="1"/>
  <c r="CW121" i="10"/>
  <c r="AK147" i="10"/>
  <c r="AK135" i="10"/>
  <c r="AK139" i="10"/>
  <c r="AK144" i="10" s="1"/>
  <c r="AK146" i="10" s="1"/>
  <c r="AK150" i="10" s="1"/>
  <c r="DB147" i="10"/>
  <c r="DB135" i="10"/>
  <c r="DB139" i="10"/>
  <c r="DB144" i="10" s="1"/>
  <c r="DB146" i="10" s="1"/>
  <c r="DB150" i="10" s="1"/>
  <c r="BR147" i="10"/>
  <c r="BR135" i="10"/>
  <c r="BR139" i="10"/>
  <c r="BR144" i="10" s="1"/>
  <c r="BR146" i="10" s="1"/>
  <c r="BR150" i="10" s="1"/>
  <c r="X80" i="2"/>
  <c r="X111" i="2" s="1"/>
  <c r="K147" i="10"/>
  <c r="K139" i="10"/>
  <c r="K144" i="10" s="1"/>
  <c r="K146" i="10" s="1"/>
  <c r="K150" i="10" s="1"/>
  <c r="K135" i="10"/>
  <c r="DN147" i="10"/>
  <c r="DN135" i="10"/>
  <c r="DN139" i="10"/>
  <c r="AM147" i="10"/>
  <c r="AM135" i="10"/>
  <c r="AM139" i="10"/>
  <c r="AM144" i="10" s="1"/>
  <c r="AM146" i="10" s="1"/>
  <c r="AM150" i="10" s="1"/>
  <c r="AS147" i="10"/>
  <c r="AS139" i="10"/>
  <c r="AS144" i="10" s="1"/>
  <c r="AS146" i="10" s="1"/>
  <c r="AS150" i="10" s="1"/>
  <c r="AS135" i="10"/>
  <c r="DA147" i="10"/>
  <c r="DA135" i="10"/>
  <c r="DA139" i="10"/>
  <c r="CN121" i="10"/>
  <c r="CN134" i="10" s="1"/>
  <c r="DL147" i="10"/>
  <c r="DL135" i="10"/>
  <c r="DL139" i="10"/>
  <c r="W147" i="10"/>
  <c r="W135" i="10"/>
  <c r="W139" i="10"/>
  <c r="W144" i="10" s="1"/>
  <c r="W146" i="10" s="1"/>
  <c r="W150" i="10" s="1"/>
  <c r="AJ147" i="10"/>
  <c r="AJ135" i="10"/>
  <c r="AJ139" i="10"/>
  <c r="AJ144" i="10" s="1"/>
  <c r="AJ146" i="10" s="1"/>
  <c r="AJ150" i="10" s="1"/>
  <c r="BK121" i="10"/>
  <c r="BK134" i="10" s="1"/>
  <c r="M147" i="10"/>
  <c r="M139" i="10"/>
  <c r="M144" i="10" s="1"/>
  <c r="M146" i="10" s="1"/>
  <c r="M150" i="10" s="1"/>
  <c r="M135" i="10"/>
  <c r="CK121" i="10"/>
  <c r="BW121" i="10"/>
  <c r="BW134" i="10" s="1"/>
  <c r="AG135" i="10"/>
  <c r="AG147" i="10"/>
  <c r="AG139" i="10"/>
  <c r="AG144" i="10" s="1"/>
  <c r="AG146" i="10" s="1"/>
  <c r="AG150" i="10" s="1"/>
  <c r="AB80" i="2"/>
  <c r="E121" i="10"/>
  <c r="AQ147" i="10"/>
  <c r="AQ135" i="10"/>
  <c r="AQ139" i="10"/>
  <c r="CY147" i="10"/>
  <c r="CY135" i="10"/>
  <c r="CY139" i="10"/>
  <c r="H147" i="10"/>
  <c r="H135" i="10"/>
  <c r="H139" i="10"/>
  <c r="H144" i="10" s="1"/>
  <c r="H146" i="10" s="1"/>
  <c r="H150" i="10" s="1"/>
  <c r="Y147" i="10"/>
  <c r="Y135" i="10"/>
  <c r="Y139" i="10"/>
  <c r="Y144" i="10" s="1"/>
  <c r="Y146" i="10" s="1"/>
  <c r="Y150" i="10" s="1"/>
  <c r="AW147" i="10"/>
  <c r="AW139" i="10"/>
  <c r="AW144" i="10" s="1"/>
  <c r="AW146" i="10" s="1"/>
  <c r="AW150" i="10" s="1"/>
  <c r="AW135" i="10"/>
  <c r="CF147" i="10"/>
  <c r="CF135" i="10"/>
  <c r="CF139" i="10"/>
  <c r="CF144" i="10" s="1"/>
  <c r="CF146" i="10" s="1"/>
  <c r="CF150" i="10" s="1"/>
  <c r="CZ147" i="10"/>
  <c r="CZ139" i="10"/>
  <c r="CZ135" i="10"/>
  <c r="Z80" i="2"/>
  <c r="Z111" i="2" s="1"/>
  <c r="DG147" i="10"/>
  <c r="DG139" i="10"/>
  <c r="DG144" i="10" s="1"/>
  <c r="DG146" i="10" s="1"/>
  <c r="DG150" i="10" s="1"/>
  <c r="DG135" i="10"/>
  <c r="CE147" i="10"/>
  <c r="CE135" i="10"/>
  <c r="CE139" i="10"/>
  <c r="CE144" i="10" s="1"/>
  <c r="CE146" i="10" s="1"/>
  <c r="CE150" i="10" s="1"/>
  <c r="CH147" i="10"/>
  <c r="CH135" i="10"/>
  <c r="CH139" i="10"/>
  <c r="CH144" i="10" s="1"/>
  <c r="CH146" i="10" s="1"/>
  <c r="CH150" i="10" s="1"/>
  <c r="BX121" i="10"/>
  <c r="BX134" i="10" s="1"/>
  <c r="DT147" i="10"/>
  <c r="DT135" i="10"/>
  <c r="DT139" i="10"/>
  <c r="DF147" i="10"/>
  <c r="DF135" i="10"/>
  <c r="DF139" i="10"/>
  <c r="DF144" i="10" s="1"/>
  <c r="DF146" i="10" s="1"/>
  <c r="DF150" i="10" s="1"/>
  <c r="AL147" i="10"/>
  <c r="AL135" i="10"/>
  <c r="AL139" i="10"/>
  <c r="AL144" i="10" s="1"/>
  <c r="AL146" i="10" s="1"/>
  <c r="AL150" i="10" s="1"/>
  <c r="CX147" i="10"/>
  <c r="CX139" i="10"/>
  <c r="CX144" i="10" s="1"/>
  <c r="CX146" i="10" s="1"/>
  <c r="CX150" i="10" s="1"/>
  <c r="CX135" i="10"/>
  <c r="CG147" i="10"/>
  <c r="CG135" i="10"/>
  <c r="CG139" i="10"/>
  <c r="AC121" i="10"/>
  <c r="CT121" i="10"/>
  <c r="CT134" i="10" s="1"/>
  <c r="CC147" i="10"/>
  <c r="CC135" i="10"/>
  <c r="CC139" i="10"/>
  <c r="BQ121" i="10"/>
  <c r="BQ134" i="10" s="1"/>
  <c r="CJ147" i="10"/>
  <c r="CJ135" i="10"/>
  <c r="CJ139" i="10"/>
  <c r="CJ144" i="10" s="1"/>
  <c r="CJ146" i="10" s="1"/>
  <c r="CJ150" i="10" s="1"/>
  <c r="Z147" i="10"/>
  <c r="Z135" i="10"/>
  <c r="Z139" i="10"/>
  <c r="Z144" i="10" s="1"/>
  <c r="Z146" i="10" s="1"/>
  <c r="Z150" i="10" s="1"/>
  <c r="DQ147" i="10"/>
  <c r="DQ135" i="10"/>
  <c r="DQ139" i="10"/>
  <c r="DQ144" i="10" s="1"/>
  <c r="DQ146" i="10" s="1"/>
  <c r="DQ150" i="10" s="1"/>
  <c r="L147" i="10"/>
  <c r="L139" i="10"/>
  <c r="L144" i="10" s="1"/>
  <c r="L146" i="10" s="1"/>
  <c r="L150" i="10" s="1"/>
  <c r="L135" i="10"/>
  <c r="AE147" i="10"/>
  <c r="AE139" i="10"/>
  <c r="AE144" i="10" s="1"/>
  <c r="AE146" i="10" s="1"/>
  <c r="AE150" i="10" s="1"/>
  <c r="AE135" i="10"/>
  <c r="BE147" i="10"/>
  <c r="BE135" i="10"/>
  <c r="BE139" i="10"/>
  <c r="BE144" i="10" s="1"/>
  <c r="BE146" i="10" s="1"/>
  <c r="BE150" i="10" s="1"/>
  <c r="F147" i="10"/>
  <c r="F139" i="10"/>
  <c r="F144" i="10" s="1"/>
  <c r="F146" i="10" s="1"/>
  <c r="F150" i="10" s="1"/>
  <c r="F135" i="10"/>
  <c r="AP147" i="10"/>
  <c r="AP139" i="10"/>
  <c r="AP144" i="10" s="1"/>
  <c r="AP146" i="10" s="1"/>
  <c r="AP150" i="10" s="1"/>
  <c r="AP135" i="10"/>
  <c r="AR147" i="10"/>
  <c r="AR139" i="10"/>
  <c r="AR135" i="10"/>
  <c r="AI147" i="10"/>
  <c r="AI139" i="10"/>
  <c r="AI144" i="10" s="1"/>
  <c r="AI146" i="10" s="1"/>
  <c r="AI150" i="10" s="1"/>
  <c r="AI135" i="10"/>
  <c r="BM121" i="10"/>
  <c r="DJ147" i="10"/>
  <c r="DJ135" i="10"/>
  <c r="DJ139" i="10"/>
  <c r="DJ144" i="10" s="1"/>
  <c r="DJ146" i="10" s="1"/>
  <c r="DJ150" i="10" s="1"/>
  <c r="V147" i="10"/>
  <c r="V139" i="10"/>
  <c r="V144" i="10" s="1"/>
  <c r="V146" i="10" s="1"/>
  <c r="V150" i="10" s="1"/>
  <c r="V135" i="10"/>
  <c r="AH121" i="10"/>
  <c r="AH134" i="10" s="1"/>
  <c r="BO147" i="10"/>
  <c r="BO139" i="10"/>
  <c r="BO144" i="10" s="1"/>
  <c r="BO146" i="10" s="1"/>
  <c r="BO150" i="10" s="1"/>
  <c r="BO135" i="10"/>
  <c r="AU147" i="10"/>
  <c r="AU135" i="10"/>
  <c r="AU139" i="10"/>
  <c r="AU144" i="10" s="1"/>
  <c r="AU146" i="10" s="1"/>
  <c r="AU150" i="10" s="1"/>
  <c r="DE147" i="10"/>
  <c r="DE139" i="10"/>
  <c r="DE144" i="10" s="1"/>
  <c r="DE146" i="10" s="1"/>
  <c r="DE150" i="10" s="1"/>
  <c r="DE135" i="10"/>
  <c r="O147" i="10"/>
  <c r="O139" i="10"/>
  <c r="O144" i="10" s="1"/>
  <c r="O146" i="10" s="1"/>
  <c r="O150" i="10" s="1"/>
  <c r="O135" i="10"/>
  <c r="BZ121" i="10"/>
  <c r="BZ134" i="10" s="1"/>
  <c r="N147" i="10"/>
  <c r="N135" i="10"/>
  <c r="N139" i="10"/>
  <c r="N144" i="10" s="1"/>
  <c r="N146" i="10" s="1"/>
  <c r="N150" i="10" s="1"/>
  <c r="T147" i="10"/>
  <c r="T135" i="10"/>
  <c r="T139" i="10"/>
  <c r="DC135" i="10"/>
  <c r="DC139" i="10"/>
  <c r="DC144" i="10" s="1"/>
  <c r="DC146" i="10" s="1"/>
  <c r="DC150" i="10" s="1"/>
  <c r="DC147" i="10"/>
  <c r="BG147" i="10"/>
  <c r="BG135" i="10"/>
  <c r="BG139" i="10"/>
  <c r="BG144" i="10" s="1"/>
  <c r="BG146" i="10" s="1"/>
  <c r="BG150" i="10" s="1"/>
  <c r="P147" i="10"/>
  <c r="P135" i="10"/>
  <c r="P139" i="10"/>
  <c r="P144" i="10" s="1"/>
  <c r="P146" i="10" s="1"/>
  <c r="P150" i="10" s="1"/>
  <c r="DP147" i="10"/>
  <c r="DP139" i="10"/>
  <c r="DP135" i="10"/>
  <c r="AB147" i="10"/>
  <c r="AB135" i="10"/>
  <c r="AB139" i="10"/>
  <c r="AB144" i="10" s="1"/>
  <c r="AB146" i="10" s="1"/>
  <c r="AB150" i="10" s="1"/>
  <c r="DO147" i="10"/>
  <c r="DO139" i="10"/>
  <c r="DO144" i="10" s="1"/>
  <c r="DO146" i="10" s="1"/>
  <c r="DO150" i="10" s="1"/>
  <c r="DO135" i="10"/>
  <c r="AF147" i="10"/>
  <c r="AF135" i="10"/>
  <c r="AF139" i="10"/>
  <c r="AF144" i="10" s="1"/>
  <c r="AF146" i="10" s="1"/>
  <c r="AF150" i="10" s="1"/>
  <c r="BC147" i="10"/>
  <c r="BC139" i="10"/>
  <c r="BC144" i="10" s="1"/>
  <c r="BC146" i="10" s="1"/>
  <c r="BC150" i="10" s="1"/>
  <c r="BC135" i="10"/>
  <c r="AX147" i="10"/>
  <c r="AX135" i="10"/>
  <c r="AX139" i="10"/>
  <c r="AX144" i="10" s="1"/>
  <c r="AX146" i="10" s="1"/>
  <c r="AX150" i="10" s="1"/>
  <c r="CM147" i="10"/>
  <c r="CM139" i="10"/>
  <c r="CM144" i="10" s="1"/>
  <c r="CM146" i="10" s="1"/>
  <c r="CM150" i="10" s="1"/>
  <c r="CM135" i="10"/>
  <c r="CP147" i="10"/>
  <c r="CP135" i="10"/>
  <c r="CP139" i="10"/>
  <c r="CD121" i="10"/>
  <c r="CD134" i="10" s="1"/>
  <c r="DM147" i="10"/>
  <c r="DM135" i="10"/>
  <c r="DM139" i="10"/>
  <c r="DM144" i="10" s="1"/>
  <c r="DM146" i="10" s="1"/>
  <c r="DM150" i="10" s="1"/>
  <c r="CI147" i="10"/>
  <c r="CI135" i="10"/>
  <c r="CI139" i="10"/>
  <c r="CI144" i="10" s="1"/>
  <c r="CI146" i="10" s="1"/>
  <c r="CI150" i="10" s="1"/>
  <c r="BL147" i="10"/>
  <c r="BL135" i="10"/>
  <c r="BL139" i="10"/>
  <c r="BL144" i="10" s="1"/>
  <c r="BL146" i="10" s="1"/>
  <c r="BL150" i="10" s="1"/>
  <c r="I147" i="10"/>
  <c r="I139" i="10"/>
  <c r="I144" i="10" s="1"/>
  <c r="I146" i="10" s="1"/>
  <c r="I150" i="10" s="1"/>
  <c r="I135" i="10"/>
  <c r="DK147" i="10"/>
  <c r="DK135" i="10"/>
  <c r="DK139" i="10"/>
  <c r="BB147" i="10"/>
  <c r="BB135" i="10"/>
  <c r="BB139" i="10"/>
  <c r="R147" i="10"/>
  <c r="R139" i="10"/>
  <c r="R144" i="10" s="1"/>
  <c r="R146" i="10" s="1"/>
  <c r="R150" i="10" s="1"/>
  <c r="R135" i="10"/>
  <c r="CJ163" i="10"/>
  <c r="CI136" i="10"/>
  <c r="CB147" i="10"/>
  <c r="CB135" i="10"/>
  <c r="CB139" i="10"/>
  <c r="BA121" i="10"/>
  <c r="DI121" i="10"/>
  <c r="AO121" i="10"/>
  <c r="U147" i="10"/>
  <c r="U135" i="10"/>
  <c r="U139" i="10"/>
  <c r="U144" i="10" s="1"/>
  <c r="U146" i="10" s="1"/>
  <c r="U150" i="10" s="1"/>
  <c r="BS121" i="10"/>
  <c r="BS134" i="10" s="1"/>
  <c r="DH147" i="10"/>
  <c r="DH139" i="10"/>
  <c r="DH144" i="10" s="1"/>
  <c r="DH146" i="10" s="1"/>
  <c r="DH150" i="10" s="1"/>
  <c r="DH135" i="10"/>
  <c r="CA139" i="10"/>
  <c r="CA144" i="10" s="1"/>
  <c r="CA146" i="10" s="1"/>
  <c r="CA150" i="10" s="1"/>
  <c r="CA147" i="10"/>
  <c r="CA135" i="10"/>
  <c r="CO121" i="10"/>
  <c r="CO134" i="10" s="1"/>
  <c r="BI121" i="10"/>
  <c r="BI134" i="10" s="1"/>
  <c r="CL121" i="10"/>
  <c r="CL134" i="10" s="1"/>
  <c r="X147" i="10"/>
  <c r="X135" i="10"/>
  <c r="X139" i="10"/>
  <c r="X144" i="10" s="1"/>
  <c r="X146" i="10" s="1"/>
  <c r="X150" i="10" s="1"/>
  <c r="CV147" i="10"/>
  <c r="CV139" i="10"/>
  <c r="CV144" i="10" s="1"/>
  <c r="CV146" i="10" s="1"/>
  <c r="CV150" i="10" s="1"/>
  <c r="CV135" i="10"/>
  <c r="BY121" i="10"/>
  <c r="DS147" i="10"/>
  <c r="DS135" i="10"/>
  <c r="DS139" i="10"/>
  <c r="DS144" i="10" s="1"/>
  <c r="DS146" i="10" s="1"/>
  <c r="DS150" i="10" s="1"/>
  <c r="AY147" i="10"/>
  <c r="AY139" i="10"/>
  <c r="AY144" i="10" s="1"/>
  <c r="AY146" i="10" s="1"/>
  <c r="AY150" i="10" s="1"/>
  <c r="AY135" i="10"/>
  <c r="AD121" i="10"/>
  <c r="AD134" i="10" s="1"/>
  <c r="AA147" i="10"/>
  <c r="AA135" i="10"/>
  <c r="AA139" i="10"/>
  <c r="AA144" i="10" s="1"/>
  <c r="AA146" i="10" s="1"/>
  <c r="AA150" i="10" s="1"/>
  <c r="BV121" i="10"/>
  <c r="BV134" i="10" s="1"/>
  <c r="DR147" i="10"/>
  <c r="DR135" i="10"/>
  <c r="DR139" i="10"/>
  <c r="DR144" i="10" s="1"/>
  <c r="DR146" i="10" s="1"/>
  <c r="DR150" i="10" s="1"/>
  <c r="DD147" i="10"/>
  <c r="DD135" i="10"/>
  <c r="DD139" i="10"/>
  <c r="DD144" i="10" s="1"/>
  <c r="DD146" i="10" s="1"/>
  <c r="DD150" i="10" s="1"/>
  <c r="BD147" i="10"/>
  <c r="BD135" i="10"/>
  <c r="BD139" i="10"/>
  <c r="AT147" i="10"/>
  <c r="AT139" i="10"/>
  <c r="AT135" i="10"/>
  <c r="S147" i="10"/>
  <c r="S135" i="10"/>
  <c r="S139" i="10"/>
  <c r="S144" i="10" s="1"/>
  <c r="S146" i="10" s="1"/>
  <c r="S150" i="10" s="1"/>
  <c r="AZ147" i="10"/>
  <c r="AZ135" i="10"/>
  <c r="AZ139" i="10"/>
  <c r="AZ144" i="10" s="1"/>
  <c r="AZ146" i="10" s="1"/>
  <c r="AZ150" i="10" s="1"/>
  <c r="BU121" i="10"/>
  <c r="BU134" i="10" s="1"/>
  <c r="Q121" i="10"/>
  <c r="AA80" i="2" l="1"/>
  <c r="AA111" i="2" s="1"/>
  <c r="AA67" i="2"/>
  <c r="AA78" i="2" s="1"/>
  <c r="CQ147" i="10"/>
  <c r="K253" i="11"/>
  <c r="I11" i="11"/>
  <c r="CU5" i="16"/>
  <c r="CU10" i="16" s="1"/>
  <c r="CK168" i="10"/>
  <c r="AB67" i="2"/>
  <c r="AB78" i="2" s="1"/>
  <c r="W67" i="2"/>
  <c r="W78" i="2" s="1"/>
  <c r="CU135" i="10"/>
  <c r="CU147" i="10"/>
  <c r="Y67" i="2"/>
  <c r="Y78" i="2" s="1"/>
  <c r="J139" i="10"/>
  <c r="J144" i="10" s="1"/>
  <c r="J146" i="10" s="1"/>
  <c r="J150" i="10" s="1"/>
  <c r="T4" i="16" s="1"/>
  <c r="T9" i="16" s="1"/>
  <c r="T12" i="16" s="1"/>
  <c r="J135" i="10"/>
  <c r="BP135" i="10"/>
  <c r="CS139" i="10"/>
  <c r="CS144" i="10" s="1"/>
  <c r="CS146" i="10" s="1"/>
  <c r="CS150" i="10" s="1"/>
  <c r="DC4" i="16" s="1"/>
  <c r="DC9" i="16" s="1"/>
  <c r="DC12" i="16" s="1"/>
  <c r="BP147" i="10"/>
  <c r="CR135" i="10"/>
  <c r="CR139" i="10"/>
  <c r="CR144" i="10" s="1"/>
  <c r="CR146" i="10" s="1"/>
  <c r="CR150" i="10" s="1"/>
  <c r="CS135" i="10"/>
  <c r="BN135" i="10"/>
  <c r="BN139" i="10"/>
  <c r="BN144" i="10" s="1"/>
  <c r="BN146" i="10" s="1"/>
  <c r="BN150" i="10" s="1"/>
  <c r="BN157" i="10" s="1"/>
  <c r="BN161" i="10" s="1"/>
  <c r="BN169" i="10" s="1"/>
  <c r="CQ139" i="10"/>
  <c r="CQ144" i="10" s="1"/>
  <c r="CQ146" i="10" s="1"/>
  <c r="CQ150" i="10" s="1"/>
  <c r="CQ157" i="10" s="1"/>
  <c r="CQ161" i="10" s="1"/>
  <c r="CQ169" i="10" s="1"/>
  <c r="BH135" i="10"/>
  <c r="BT135" i="10"/>
  <c r="BT139" i="10"/>
  <c r="BT144" i="10" s="1"/>
  <c r="BT146" i="10" s="1"/>
  <c r="BT150" i="10" s="1"/>
  <c r="BT157" i="10" s="1"/>
  <c r="BT161" i="10" s="1"/>
  <c r="BT169" i="10" s="1"/>
  <c r="G147" i="10"/>
  <c r="BH139" i="10"/>
  <c r="BH144" i="10" s="1"/>
  <c r="BH146" i="10" s="1"/>
  <c r="BH150" i="10" s="1"/>
  <c r="Z67" i="2"/>
  <c r="Z78" i="2" s="1"/>
  <c r="U67" i="2"/>
  <c r="U78" i="2" s="1"/>
  <c r="BJ139" i="10"/>
  <c r="BJ144" i="10" s="1"/>
  <c r="BJ146" i="10" s="1"/>
  <c r="BJ150" i="10" s="1"/>
  <c r="BJ157" i="10" s="1"/>
  <c r="BJ161" i="10" s="1"/>
  <c r="BJ169" i="10" s="1"/>
  <c r="G135" i="10"/>
  <c r="BJ135" i="10"/>
  <c r="BV147" i="10"/>
  <c r="BV135" i="10"/>
  <c r="BV139" i="10"/>
  <c r="BV144" i="10" s="1"/>
  <c r="BV146" i="10" s="1"/>
  <c r="BV150" i="10" s="1"/>
  <c r="CV157" i="10"/>
  <c r="CV161" i="10" s="1"/>
  <c r="CV169" i="10" s="1"/>
  <c r="DF4" i="16"/>
  <c r="DF9" i="16" s="1"/>
  <c r="DF12" i="16" s="1"/>
  <c r="BL157" i="10"/>
  <c r="BL161" i="10" s="1"/>
  <c r="BL169" i="10" s="1"/>
  <c r="BV4" i="16"/>
  <c r="BV9" i="16" s="1"/>
  <c r="BV12" i="16" s="1"/>
  <c r="X4" i="16"/>
  <c r="X9" i="16" s="1"/>
  <c r="X12" i="16" s="1"/>
  <c r="N157" i="10"/>
  <c r="N161" i="10" s="1"/>
  <c r="N169" i="10" s="1"/>
  <c r="BY4" i="16"/>
  <c r="BY9" i="16" s="1"/>
  <c r="BY12" i="16" s="1"/>
  <c r="BO157" i="10"/>
  <c r="BO161" i="10" s="1"/>
  <c r="BO169" i="10" s="1"/>
  <c r="DT144" i="10"/>
  <c r="DT146" i="10" s="1"/>
  <c r="DT150" i="10" s="1"/>
  <c r="BW147" i="10"/>
  <c r="BW139" i="10"/>
  <c r="BW144" i="10" s="1"/>
  <c r="BW146" i="10" s="1"/>
  <c r="BW150" i="10" s="1"/>
  <c r="BW135" i="10"/>
  <c r="U4" i="16"/>
  <c r="U9" i="16" s="1"/>
  <c r="U12" i="16" s="1"/>
  <c r="K157" i="10"/>
  <c r="K161" i="10" s="1"/>
  <c r="K169" i="10" s="1"/>
  <c r="AX4" i="16"/>
  <c r="AX9" i="16" s="1"/>
  <c r="AX12" i="16" s="1"/>
  <c r="AN157" i="10"/>
  <c r="AN161" i="10" s="1"/>
  <c r="AN169" i="10" s="1"/>
  <c r="I157" i="10"/>
  <c r="I161" i="10" s="1"/>
  <c r="I169" i="10" s="1"/>
  <c r="S4" i="16"/>
  <c r="S9" i="16" s="1"/>
  <c r="S12" i="16" s="1"/>
  <c r="DR4" i="16"/>
  <c r="DR9" i="16" s="1"/>
  <c r="DR12" i="16" s="1"/>
  <c r="DH157" i="10"/>
  <c r="DH161" i="10" s="1"/>
  <c r="DH169" i="10" s="1"/>
  <c r="CT139" i="10"/>
  <c r="CT144" i="10" s="1"/>
  <c r="CT146" i="10" s="1"/>
  <c r="CT150" i="10" s="1"/>
  <c r="CT147" i="10"/>
  <c r="CT135" i="10"/>
  <c r="AG4" i="16"/>
  <c r="AG9" i="16" s="1"/>
  <c r="AG12" i="16" s="1"/>
  <c r="W157" i="10"/>
  <c r="W161" i="10" s="1"/>
  <c r="W169" i="10" s="1"/>
  <c r="BS147" i="10"/>
  <c r="BS139" i="10"/>
  <c r="BS144" i="10" s="1"/>
  <c r="BS146" i="10" s="1"/>
  <c r="BS150" i="10" s="1"/>
  <c r="BS135" i="10"/>
  <c r="CT5" i="16"/>
  <c r="CJ168" i="10"/>
  <c r="AF157" i="10"/>
  <c r="AF161" i="10" s="1"/>
  <c r="AF169" i="10" s="1"/>
  <c r="AP4" i="16"/>
  <c r="AP9" i="16" s="1"/>
  <c r="AP12" i="16" s="1"/>
  <c r="AR144" i="10"/>
  <c r="AR146" i="10" s="1"/>
  <c r="AR150" i="10" s="1"/>
  <c r="BO4" i="16"/>
  <c r="BO9" i="16" s="1"/>
  <c r="BO12" i="16" s="1"/>
  <c r="BE157" i="10"/>
  <c r="BE161" i="10" s="1"/>
  <c r="BE169" i="10" s="1"/>
  <c r="CZ144" i="10"/>
  <c r="CZ146" i="10" s="1"/>
  <c r="CZ150" i="10" s="1"/>
  <c r="AM157" i="10"/>
  <c r="AM161" i="10" s="1"/>
  <c r="AM169" i="10" s="1"/>
  <c r="AW4" i="16"/>
  <c r="AW9" i="16" s="1"/>
  <c r="AW12" i="16" s="1"/>
  <c r="X157" i="10"/>
  <c r="X161" i="10" s="1"/>
  <c r="X169" i="10" s="1"/>
  <c r="AH4" i="16"/>
  <c r="AH9" i="16" s="1"/>
  <c r="AH12" i="16" s="1"/>
  <c r="CD147" i="10"/>
  <c r="CD135" i="10"/>
  <c r="CD139" i="10"/>
  <c r="CG144" i="10"/>
  <c r="CG146" i="10" s="1"/>
  <c r="CG150" i="10" s="1"/>
  <c r="CY144" i="10"/>
  <c r="CY146" i="10" s="1"/>
  <c r="CY150" i="10" s="1"/>
  <c r="DL144" i="10"/>
  <c r="DL146" i="10" s="1"/>
  <c r="DL150" i="10" s="1"/>
  <c r="AT144" i="10"/>
  <c r="AT146" i="10" s="1"/>
  <c r="AT150" i="10" s="1"/>
  <c r="R157" i="10"/>
  <c r="R161" i="10" s="1"/>
  <c r="R169" i="10" s="1"/>
  <c r="AB4" i="16"/>
  <c r="AB9" i="16" s="1"/>
  <c r="AB12" i="16" s="1"/>
  <c r="CP144" i="10"/>
  <c r="CP146" i="10" s="1"/>
  <c r="CP150" i="10" s="1"/>
  <c r="BZ147" i="10"/>
  <c r="BZ135" i="10"/>
  <c r="BZ139" i="10"/>
  <c r="BZ144" i="10" s="1"/>
  <c r="BZ146" i="10" s="1"/>
  <c r="BZ150" i="10" s="1"/>
  <c r="Z157" i="10"/>
  <c r="Z161" i="10" s="1"/>
  <c r="Z169" i="10" s="1"/>
  <c r="AJ4" i="16"/>
  <c r="AJ9" i="16" s="1"/>
  <c r="AJ12" i="16" s="1"/>
  <c r="BX147" i="10"/>
  <c r="BX139" i="10"/>
  <c r="BX144" i="10" s="1"/>
  <c r="BX146" i="10" s="1"/>
  <c r="BX150" i="10" s="1"/>
  <c r="BX135" i="10"/>
  <c r="BB144" i="10"/>
  <c r="BB146" i="10" s="1"/>
  <c r="BB150" i="10" s="1"/>
  <c r="Y4" i="16"/>
  <c r="Y9" i="16" s="1"/>
  <c r="Y12" i="16" s="1"/>
  <c r="O157" i="10"/>
  <c r="O161" i="10" s="1"/>
  <c r="O169" i="10" s="1"/>
  <c r="AQ144" i="10"/>
  <c r="AQ146" i="10" s="1"/>
  <c r="AQ150" i="10" s="1"/>
  <c r="DT4" i="16"/>
  <c r="DT9" i="16" s="1"/>
  <c r="DT12" i="16" s="1"/>
  <c r="DJ157" i="10"/>
  <c r="DJ161" i="10" s="1"/>
  <c r="DJ169" i="10" s="1"/>
  <c r="CJ157" i="10"/>
  <c r="CJ161" i="10" s="1"/>
  <c r="CT4" i="16"/>
  <c r="DL4" i="16"/>
  <c r="DL9" i="16" s="1"/>
  <c r="DL12" i="16" s="1"/>
  <c r="DB157" i="10"/>
  <c r="DB161" i="10" s="1"/>
  <c r="DB169" i="10" s="1"/>
  <c r="BG4" i="16"/>
  <c r="BG9" i="16" s="1"/>
  <c r="BG12" i="16" s="1"/>
  <c r="AW157" i="10"/>
  <c r="AW161" i="10" s="1"/>
  <c r="AW169" i="10" s="1"/>
  <c r="Q134" i="10"/>
  <c r="DN4" i="16"/>
  <c r="DN9" i="16" s="1"/>
  <c r="DN12" i="16" s="1"/>
  <c r="DD157" i="10"/>
  <c r="DD161" i="10" s="1"/>
  <c r="DD169" i="10" s="1"/>
  <c r="EC4" i="16"/>
  <c r="EC9" i="16" s="1"/>
  <c r="EC12" i="16" s="1"/>
  <c r="DS157" i="10"/>
  <c r="DS161" i="10" s="1"/>
  <c r="DS169" i="10" s="1"/>
  <c r="DI134" i="10"/>
  <c r="AL157" i="10"/>
  <c r="AL161" i="10" s="1"/>
  <c r="AL169" i="10" s="1"/>
  <c r="AV4" i="16"/>
  <c r="AV9" i="16" s="1"/>
  <c r="AV12" i="16" s="1"/>
  <c r="CN147" i="10"/>
  <c r="CN135" i="10"/>
  <c r="CN139" i="10"/>
  <c r="CU157" i="10"/>
  <c r="CU161" i="10" s="1"/>
  <c r="CU169" i="10" s="1"/>
  <c r="DE4" i="16"/>
  <c r="DE9" i="16" s="1"/>
  <c r="DE12" i="16" s="1"/>
  <c r="BU147" i="10"/>
  <c r="BU135" i="10"/>
  <c r="BU139" i="10"/>
  <c r="BU144" i="10" s="1"/>
  <c r="BU146" i="10" s="1"/>
  <c r="BU150" i="10" s="1"/>
  <c r="AX157" i="10"/>
  <c r="AX161" i="10" s="1"/>
  <c r="AX169" i="10" s="1"/>
  <c r="BH4" i="16"/>
  <c r="BH9" i="16" s="1"/>
  <c r="BH12" i="16" s="1"/>
  <c r="DM4" i="16"/>
  <c r="DM9" i="16" s="1"/>
  <c r="DM12" i="16" s="1"/>
  <c r="DC157" i="10"/>
  <c r="DC161" i="10" s="1"/>
  <c r="DC169" i="10" s="1"/>
  <c r="BM134" i="10"/>
  <c r="BQ147" i="10"/>
  <c r="BQ135" i="10"/>
  <c r="BQ139" i="10"/>
  <c r="BQ144" i="10" s="1"/>
  <c r="BQ146" i="10" s="1"/>
  <c r="BQ150" i="10" s="1"/>
  <c r="Y157" i="10"/>
  <c r="Y161" i="10" s="1"/>
  <c r="Y169" i="10" s="1"/>
  <c r="AI4" i="16"/>
  <c r="AI9" i="16" s="1"/>
  <c r="AI12" i="16" s="1"/>
  <c r="E134" i="10"/>
  <c r="E147" i="10" s="1"/>
  <c r="BK147" i="10"/>
  <c r="BK139" i="10"/>
  <c r="BK144" i="10" s="1"/>
  <c r="BK146" i="10" s="1"/>
  <c r="BK150" i="10" s="1"/>
  <c r="BK135" i="10"/>
  <c r="DA144" i="10"/>
  <c r="DA146" i="10" s="1"/>
  <c r="DA150" i="10" s="1"/>
  <c r="AK157" i="10"/>
  <c r="AK161" i="10" s="1"/>
  <c r="AK169" i="10" s="1"/>
  <c r="AU4" i="16"/>
  <c r="AU9" i="16" s="1"/>
  <c r="AU12" i="16" s="1"/>
  <c r="AV144" i="10"/>
  <c r="AV146" i="10" s="1"/>
  <c r="AV150" i="10" s="1"/>
  <c r="AS4" i="16"/>
  <c r="AS9" i="16" s="1"/>
  <c r="AS12" i="16" s="1"/>
  <c r="AI157" i="10"/>
  <c r="AI161" i="10" s="1"/>
  <c r="AI169" i="10" s="1"/>
  <c r="BM4" i="16"/>
  <c r="BM9" i="16" s="1"/>
  <c r="BM12" i="16" s="1"/>
  <c r="BC157" i="10"/>
  <c r="BC161" i="10" s="1"/>
  <c r="BC169" i="10" s="1"/>
  <c r="DQ157" i="10"/>
  <c r="DQ161" i="10" s="1"/>
  <c r="DQ169" i="10" s="1"/>
  <c r="EA4" i="16"/>
  <c r="EA9" i="16" s="1"/>
  <c r="EA12" i="16" s="1"/>
  <c r="AA157" i="10"/>
  <c r="AA161" i="10" s="1"/>
  <c r="AA169" i="10" s="1"/>
  <c r="AK4" i="16"/>
  <c r="AK9" i="16" s="1"/>
  <c r="AK12" i="16" s="1"/>
  <c r="AC134" i="10"/>
  <c r="CB4" i="16"/>
  <c r="CB9" i="16" s="1"/>
  <c r="CB12" i="16" s="1"/>
  <c r="BR157" i="10"/>
  <c r="BR161" i="10" s="1"/>
  <c r="BR169" i="10" s="1"/>
  <c r="V157" i="10"/>
  <c r="V161" i="10" s="1"/>
  <c r="V169" i="10" s="1"/>
  <c r="AF4" i="16"/>
  <c r="AF9" i="16" s="1"/>
  <c r="AF12" i="16" s="1"/>
  <c r="CH157" i="10"/>
  <c r="CH161" i="10" s="1"/>
  <c r="CH169" i="10" s="1"/>
  <c r="CR4" i="16"/>
  <c r="CR9" i="16" s="1"/>
  <c r="CR12" i="16" s="1"/>
  <c r="DY4" i="16"/>
  <c r="DY9" i="16" s="1"/>
  <c r="DY12" i="16" s="1"/>
  <c r="DO157" i="10"/>
  <c r="DO161" i="10" s="1"/>
  <c r="DO169" i="10" s="1"/>
  <c r="BI147" i="10"/>
  <c r="BI139" i="10"/>
  <c r="BI144" i="10" s="1"/>
  <c r="BI146" i="10" s="1"/>
  <c r="BI150" i="10" s="1"/>
  <c r="BI135" i="10"/>
  <c r="AL4" i="16"/>
  <c r="AL9" i="16" s="1"/>
  <c r="AL12" i="16" s="1"/>
  <c r="AB157" i="10"/>
  <c r="AB161" i="10" s="1"/>
  <c r="AB169" i="10" s="1"/>
  <c r="CO4" i="16"/>
  <c r="CO9" i="16" s="1"/>
  <c r="CO12" i="16" s="1"/>
  <c r="CE157" i="10"/>
  <c r="CE161" i="10" s="1"/>
  <c r="CE169" i="10" s="1"/>
  <c r="DN144" i="10"/>
  <c r="DN146" i="10" s="1"/>
  <c r="DN150" i="10" s="1"/>
  <c r="AJ157" i="10"/>
  <c r="AJ161" i="10" s="1"/>
  <c r="AJ169" i="10" s="1"/>
  <c r="AT4" i="16"/>
  <c r="AT9" i="16" s="1"/>
  <c r="AT12" i="16" s="1"/>
  <c r="BY134" i="10"/>
  <c r="H157" i="10"/>
  <c r="H161" i="10" s="1"/>
  <c r="H169" i="10" s="1"/>
  <c r="R4" i="16"/>
  <c r="R9" i="16" s="1"/>
  <c r="R12" i="16" s="1"/>
  <c r="AC4" i="16"/>
  <c r="AC9" i="16" s="1"/>
  <c r="AC12" i="16" s="1"/>
  <c r="S157" i="10"/>
  <c r="S161" i="10" s="1"/>
  <c r="S169" i="10" s="1"/>
  <c r="BC4" i="16"/>
  <c r="BC9" i="16" s="1"/>
  <c r="BC12" i="16" s="1"/>
  <c r="AS157" i="10"/>
  <c r="AS161" i="10" s="1"/>
  <c r="AS169" i="10" s="1"/>
  <c r="CW134" i="10"/>
  <c r="AE4" i="16"/>
  <c r="AE9" i="16" s="1"/>
  <c r="AE12" i="16" s="1"/>
  <c r="U157" i="10"/>
  <c r="U161" i="10" s="1"/>
  <c r="U169" i="10" s="1"/>
  <c r="Z4" i="16"/>
  <c r="Z9" i="16" s="1"/>
  <c r="Z12" i="16" s="1"/>
  <c r="P157" i="10"/>
  <c r="P161" i="10" s="1"/>
  <c r="P169" i="10" s="1"/>
  <c r="AH147" i="10"/>
  <c r="AH135" i="10"/>
  <c r="AH139" i="10"/>
  <c r="AH144" i="10" s="1"/>
  <c r="AH146" i="10" s="1"/>
  <c r="AH150" i="10" s="1"/>
  <c r="CP4" i="16"/>
  <c r="CP9" i="16" s="1"/>
  <c r="CP12" i="16" s="1"/>
  <c r="CF157" i="10"/>
  <c r="CF161" i="10" s="1"/>
  <c r="CF169" i="10" s="1"/>
  <c r="AD147" i="10"/>
  <c r="AD139" i="10"/>
  <c r="AD144" i="10" s="1"/>
  <c r="AD146" i="10" s="1"/>
  <c r="AD150" i="10" s="1"/>
  <c r="AD135" i="10"/>
  <c r="Q4" i="16"/>
  <c r="Q9" i="16" s="1"/>
  <c r="Q12" i="16" s="1"/>
  <c r="G157" i="10"/>
  <c r="G161" i="10" s="1"/>
  <c r="G169" i="10" s="1"/>
  <c r="BZ4" i="16"/>
  <c r="BZ9" i="16" s="1"/>
  <c r="BZ12" i="16" s="1"/>
  <c r="BP157" i="10"/>
  <c r="BP161" i="10" s="1"/>
  <c r="BP169" i="10" s="1"/>
  <c r="BF144" i="10"/>
  <c r="BF146" i="10" s="1"/>
  <c r="BF150" i="10" s="1"/>
  <c r="BD144" i="10"/>
  <c r="BD146" i="10" s="1"/>
  <c r="BD150" i="10" s="1"/>
  <c r="CL147" i="10"/>
  <c r="CL139" i="10"/>
  <c r="CL135" i="10"/>
  <c r="BG157" i="10"/>
  <c r="BG161" i="10" s="1"/>
  <c r="BG169" i="10" s="1"/>
  <c r="BQ4" i="16"/>
  <c r="BQ9" i="16" s="1"/>
  <c r="BQ12" i="16" s="1"/>
  <c r="AE157" i="10"/>
  <c r="AE161" i="10" s="1"/>
  <c r="AE169" i="10" s="1"/>
  <c r="AO4" i="16"/>
  <c r="AO9" i="16" s="1"/>
  <c r="AO12" i="16" s="1"/>
  <c r="CK134" i="10"/>
  <c r="BI4" i="16"/>
  <c r="BI9" i="16" s="1"/>
  <c r="BI12" i="16" s="1"/>
  <c r="AY157" i="10"/>
  <c r="AY161" i="10" s="1"/>
  <c r="AY169" i="10" s="1"/>
  <c r="AO134" i="10"/>
  <c r="DH4" i="16"/>
  <c r="DH9" i="16" s="1"/>
  <c r="DH12" i="16" s="1"/>
  <c r="CX157" i="10"/>
  <c r="CX161" i="10" s="1"/>
  <c r="CX169" i="10" s="1"/>
  <c r="CO147" i="10"/>
  <c r="CO135" i="10"/>
  <c r="CO139" i="10"/>
  <c r="CO144" i="10" s="1"/>
  <c r="CO146" i="10" s="1"/>
  <c r="CO150" i="10" s="1"/>
  <c r="CI157" i="10"/>
  <c r="CI161" i="10" s="1"/>
  <c r="CI169" i="10" s="1"/>
  <c r="CS4" i="16"/>
  <c r="CS9" i="16" s="1"/>
  <c r="CS12" i="16" s="1"/>
  <c r="CM157" i="10"/>
  <c r="CM161" i="10" s="1"/>
  <c r="CM169" i="10" s="1"/>
  <c r="CW4" i="16"/>
  <c r="CW9" i="16" s="1"/>
  <c r="CW12" i="16" s="1"/>
  <c r="AP157" i="10"/>
  <c r="AP161" i="10" s="1"/>
  <c r="AP169" i="10" s="1"/>
  <c r="AZ4" i="16"/>
  <c r="AZ9" i="16" s="1"/>
  <c r="AZ12" i="16" s="1"/>
  <c r="W4" i="16"/>
  <c r="W9" i="16" s="1"/>
  <c r="W12" i="16" s="1"/>
  <c r="M157" i="10"/>
  <c r="M161" i="10" s="1"/>
  <c r="M169" i="10" s="1"/>
  <c r="DK144" i="10"/>
  <c r="DK146" i="10" s="1"/>
  <c r="DK150" i="10" s="1"/>
  <c r="DE157" i="10"/>
  <c r="DE161" i="10" s="1"/>
  <c r="DE169" i="10" s="1"/>
  <c r="DO4" i="16"/>
  <c r="DO9" i="16" s="1"/>
  <c r="DO12" i="16" s="1"/>
  <c r="AZ157" i="10"/>
  <c r="AZ161" i="10" s="1"/>
  <c r="AZ169" i="10" s="1"/>
  <c r="BJ4" i="16"/>
  <c r="BJ9" i="16" s="1"/>
  <c r="BJ12" i="16" s="1"/>
  <c r="BA134" i="10"/>
  <c r="DW4" i="16"/>
  <c r="DW9" i="16" s="1"/>
  <c r="DW12" i="16" s="1"/>
  <c r="DM157" i="10"/>
  <c r="DM161" i="10" s="1"/>
  <c r="DM169" i="10" s="1"/>
  <c r="BE4" i="16"/>
  <c r="BE9" i="16" s="1"/>
  <c r="BE12" i="16" s="1"/>
  <c r="AU157" i="10"/>
  <c r="AU161" i="10" s="1"/>
  <c r="AU169" i="10" s="1"/>
  <c r="P4" i="16"/>
  <c r="P9" i="16" s="1"/>
  <c r="P12" i="16" s="1"/>
  <c r="F157" i="10"/>
  <c r="F161" i="10" s="1"/>
  <c r="F169" i="10" s="1"/>
  <c r="CC144" i="10"/>
  <c r="CC146" i="10" s="1"/>
  <c r="CC150" i="10" s="1"/>
  <c r="EB4" i="16"/>
  <c r="EB9" i="16" s="1"/>
  <c r="EB12" i="16" s="1"/>
  <c r="DR157" i="10"/>
  <c r="DR161" i="10" s="1"/>
  <c r="DR169" i="10" s="1"/>
  <c r="CA157" i="10"/>
  <c r="CA161" i="10" s="1"/>
  <c r="CA169" i="10" s="1"/>
  <c r="CK4" i="16"/>
  <c r="CK9" i="16" s="1"/>
  <c r="CK12" i="16" s="1"/>
  <c r="CB144" i="10"/>
  <c r="CB146" i="10" s="1"/>
  <c r="CB150" i="10" s="1"/>
  <c r="DP144" i="10"/>
  <c r="DP146" i="10" s="1"/>
  <c r="DP150" i="10" s="1"/>
  <c r="T144" i="10"/>
  <c r="T146" i="10" s="1"/>
  <c r="T150" i="10" s="1"/>
  <c r="V4" i="16"/>
  <c r="V9" i="16" s="1"/>
  <c r="V12" i="16" s="1"/>
  <c r="L157" i="10"/>
  <c r="L161" i="10" s="1"/>
  <c r="L169" i="10" s="1"/>
  <c r="DP4" i="16"/>
  <c r="DP9" i="16" s="1"/>
  <c r="DP12" i="16" s="1"/>
  <c r="DF157" i="10"/>
  <c r="DF161" i="10" s="1"/>
  <c r="DF169" i="10" s="1"/>
  <c r="DG157" i="10"/>
  <c r="DG161" i="10" s="1"/>
  <c r="DG169" i="10" s="1"/>
  <c r="DQ4" i="16"/>
  <c r="DQ9" i="16" s="1"/>
  <c r="DQ12" i="16" s="1"/>
  <c r="AQ4" i="16"/>
  <c r="AQ9" i="16" s="1"/>
  <c r="AQ12" i="16" s="1"/>
  <c r="AG157" i="10"/>
  <c r="AG161" i="10" s="1"/>
  <c r="AG169" i="10" s="1"/>
  <c r="CT10" i="16" l="1"/>
  <c r="CT9" i="16"/>
  <c r="DW50" i="16"/>
  <c r="DW16" i="16" s="1"/>
  <c r="DR50" i="16"/>
  <c r="DR16" i="16" s="1"/>
  <c r="EC50" i="16"/>
  <c r="EC16" i="16" s="1"/>
  <c r="DO50" i="16"/>
  <c r="DO16" i="16" s="1"/>
  <c r="DN50" i="16"/>
  <c r="DN16" i="16" s="1"/>
  <c r="DH50" i="16"/>
  <c r="DH16" i="16" s="1"/>
  <c r="DQ50" i="16"/>
  <c r="DQ16" i="16" s="1"/>
  <c r="DL50" i="16"/>
  <c r="DL16" i="16" s="1"/>
  <c r="CW50" i="16"/>
  <c r="CW16" i="16" s="1"/>
  <c r="DE50" i="16"/>
  <c r="DE16" i="16" s="1"/>
  <c r="DP50" i="16"/>
  <c r="DP16" i="16" s="1"/>
  <c r="DY50" i="16"/>
  <c r="DY16" i="16" s="1"/>
  <c r="DC50" i="16"/>
  <c r="DC16" i="16" s="1"/>
  <c r="DM50" i="16"/>
  <c r="DM16" i="16" s="1"/>
  <c r="DF50" i="16"/>
  <c r="DF16" i="16" s="1"/>
  <c r="EB50" i="16"/>
  <c r="EB16" i="16" s="1"/>
  <c r="EA50" i="16"/>
  <c r="EA16" i="16" s="1"/>
  <c r="DT50" i="16"/>
  <c r="DT16" i="16" s="1"/>
  <c r="J157" i="10"/>
  <c r="J161" i="10" s="1"/>
  <c r="J169" i="10" s="1"/>
  <c r="CS157" i="10"/>
  <c r="CS161" i="10" s="1"/>
  <c r="CS169" i="10" s="1"/>
  <c r="DA4" i="16"/>
  <c r="BX4" i="16"/>
  <c r="BX9" i="16" s="1"/>
  <c r="BX12" i="16" s="1"/>
  <c r="BT4" i="16"/>
  <c r="BT9" i="16" s="1"/>
  <c r="BT12" i="16" s="1"/>
  <c r="CD4" i="16"/>
  <c r="CD9" i="16" s="1"/>
  <c r="CD12" i="16" s="1"/>
  <c r="AQ157" i="10"/>
  <c r="AQ161" i="10" s="1"/>
  <c r="AQ169" i="10" s="1"/>
  <c r="BA4" i="16"/>
  <c r="BA9" i="16" s="1"/>
  <c r="BA12" i="16" s="1"/>
  <c r="EB58" i="16"/>
  <c r="EB17" i="16" s="1"/>
  <c r="EB66" i="16"/>
  <c r="EB18" i="16" s="1"/>
  <c r="EB74" i="16"/>
  <c r="EB19" i="16" s="1"/>
  <c r="EB7" i="16"/>
  <c r="EB80" i="16" s="1"/>
  <c r="EB42" i="16"/>
  <c r="EB15" i="16" s="1"/>
  <c r="Z7" i="16"/>
  <c r="AL7" i="16"/>
  <c r="AU7" i="16"/>
  <c r="AG7" i="16"/>
  <c r="BQ7" i="16"/>
  <c r="AC7" i="16"/>
  <c r="CC157" i="10"/>
  <c r="CC161" i="10" s="1"/>
  <c r="CC169" i="10" s="1"/>
  <c r="CM4" i="16"/>
  <c r="CM9" i="16" s="1"/>
  <c r="CM12" i="16" s="1"/>
  <c r="CA4" i="16"/>
  <c r="CA9" i="16" s="1"/>
  <c r="CA12" i="16" s="1"/>
  <c r="BQ157" i="10"/>
  <c r="BQ161" i="10" s="1"/>
  <c r="BQ169" i="10" s="1"/>
  <c r="CP157" i="10"/>
  <c r="CP161" i="10" s="1"/>
  <c r="CP169" i="10" s="1"/>
  <c r="CZ4" i="16"/>
  <c r="CZ9" i="16" s="1"/>
  <c r="CZ12" i="16" s="1"/>
  <c r="BO7" i="16"/>
  <c r="BB157" i="10"/>
  <c r="BB161" i="10" s="1"/>
  <c r="BB169" i="10" s="1"/>
  <c r="BL4" i="16"/>
  <c r="BL9" i="16" s="1"/>
  <c r="BL12" i="16" s="1"/>
  <c r="CD144" i="10"/>
  <c r="CD146" i="10" s="1"/>
  <c r="CD150" i="10" s="1"/>
  <c r="P7" i="16"/>
  <c r="AN4" i="16"/>
  <c r="AN9" i="16" s="1"/>
  <c r="AN12" i="16" s="1"/>
  <c r="AD157" i="10"/>
  <c r="AD161" i="10" s="1"/>
  <c r="AD169" i="10" s="1"/>
  <c r="BY147" i="10"/>
  <c r="BY135" i="10"/>
  <c r="BY139" i="10"/>
  <c r="DY42" i="16"/>
  <c r="DY15" i="16" s="1"/>
  <c r="DY66" i="16"/>
  <c r="DY18" i="16" s="1"/>
  <c r="DY7" i="16"/>
  <c r="DY80" i="16" s="1"/>
  <c r="DY74" i="16"/>
  <c r="DY19" i="16" s="1"/>
  <c r="DY58" i="16"/>
  <c r="DY17" i="16" s="1"/>
  <c r="BU4" i="16"/>
  <c r="BU9" i="16" s="1"/>
  <c r="BU12" i="16" s="1"/>
  <c r="BK157" i="10"/>
  <c r="BK161" i="10" s="1"/>
  <c r="BK169" i="10" s="1"/>
  <c r="DM7" i="16"/>
  <c r="DM80" i="16" s="1"/>
  <c r="DM66" i="16"/>
  <c r="DM18" i="16" s="1"/>
  <c r="DM58" i="16"/>
  <c r="DM17" i="16" s="1"/>
  <c r="DM74" i="16"/>
  <c r="DM19" i="16" s="1"/>
  <c r="DM42" i="16"/>
  <c r="DM15" i="16" s="1"/>
  <c r="BV7" i="16"/>
  <c r="BH157" i="10"/>
  <c r="BH161" i="10" s="1"/>
  <c r="BH169" i="10" s="1"/>
  <c r="BR4" i="16"/>
  <c r="BR9" i="16" s="1"/>
  <c r="BR12" i="16" s="1"/>
  <c r="CW147" i="10"/>
  <c r="CW139" i="10"/>
  <c r="CW135" i="10"/>
  <c r="AC79" i="2" s="1"/>
  <c r="CR7" i="16"/>
  <c r="BH7" i="16"/>
  <c r="AZ7" i="16"/>
  <c r="CG4" i="16"/>
  <c r="CG9" i="16" s="1"/>
  <c r="CG12" i="16" s="1"/>
  <c r="BW157" i="10"/>
  <c r="BW161" i="10" s="1"/>
  <c r="BW169" i="10" s="1"/>
  <c r="DW74" i="16"/>
  <c r="DW19" i="16" s="1"/>
  <c r="DW42" i="16"/>
  <c r="DW15" i="16" s="1"/>
  <c r="DW66" i="16"/>
  <c r="DW18" i="16" s="1"/>
  <c r="DW7" i="16"/>
  <c r="DW80" i="16" s="1"/>
  <c r="DW58" i="16"/>
  <c r="DW17" i="16" s="1"/>
  <c r="BZ7" i="16"/>
  <c r="CJ169" i="10"/>
  <c r="AH7" i="16"/>
  <c r="CW42" i="16"/>
  <c r="CW15" i="16" s="1"/>
  <c r="CW74" i="16"/>
  <c r="CW19" i="16" s="1"/>
  <c r="CW58" i="16"/>
  <c r="CW17" i="16" s="1"/>
  <c r="CW66" i="16"/>
  <c r="CW18" i="16" s="1"/>
  <c r="CW7" i="16"/>
  <c r="CW80" i="16" s="1"/>
  <c r="CK147" i="10"/>
  <c r="CK139" i="10"/>
  <c r="CK135" i="10"/>
  <c r="AB79" i="2" s="1"/>
  <c r="BM7" i="16"/>
  <c r="EC7" i="16"/>
  <c r="EC80" i="16" s="1"/>
  <c r="EC66" i="16"/>
  <c r="EC18" i="16" s="1"/>
  <c r="EC58" i="16"/>
  <c r="EC17" i="16" s="1"/>
  <c r="EC74" i="16"/>
  <c r="EC19" i="16" s="1"/>
  <c r="EC42" i="16"/>
  <c r="EC15" i="16" s="1"/>
  <c r="DL157" i="10"/>
  <c r="DL161" i="10" s="1"/>
  <c r="DL169" i="10" s="1"/>
  <c r="DV4" i="16"/>
  <c r="DV9" i="16" s="1"/>
  <c r="DV12" i="16" s="1"/>
  <c r="BS157" i="10"/>
  <c r="BS161" i="10" s="1"/>
  <c r="BS169" i="10" s="1"/>
  <c r="CC4" i="16"/>
  <c r="CC9" i="16" s="1"/>
  <c r="CC12" i="16" s="1"/>
  <c r="DR74" i="16"/>
  <c r="DR19" i="16" s="1"/>
  <c r="DR66" i="16"/>
  <c r="DR18" i="16" s="1"/>
  <c r="DR42" i="16"/>
  <c r="DR15" i="16" s="1"/>
  <c r="DR7" i="16"/>
  <c r="DR80" i="16" s="1"/>
  <c r="DR58" i="16"/>
  <c r="DR17" i="16" s="1"/>
  <c r="ED4" i="16"/>
  <c r="ED9" i="16" s="1"/>
  <c r="ED12" i="16" s="1"/>
  <c r="DT157" i="10"/>
  <c r="DT161" i="10" s="1"/>
  <c r="DT169" i="10" s="1"/>
  <c r="BV157" i="10"/>
  <c r="BV161" i="10" s="1"/>
  <c r="BV169" i="10" s="1"/>
  <c r="CF4" i="16"/>
  <c r="CF9" i="16" s="1"/>
  <c r="CF12" i="16" s="1"/>
  <c r="Q7" i="16"/>
  <c r="BF4" i="16"/>
  <c r="BF9" i="16" s="1"/>
  <c r="BF12" i="16" s="1"/>
  <c r="AV157" i="10"/>
  <c r="AV161" i="10" s="1"/>
  <c r="AV169" i="10" s="1"/>
  <c r="BZ157" i="10"/>
  <c r="BZ161" i="10" s="1"/>
  <c r="BZ169" i="10" s="1"/>
  <c r="CJ4" i="16"/>
  <c r="CJ9" i="16" s="1"/>
  <c r="CJ12" i="16" s="1"/>
  <c r="S7" i="16"/>
  <c r="DO7" i="16"/>
  <c r="DO80" i="16" s="1"/>
  <c r="DO66" i="16"/>
  <c r="DO18" i="16" s="1"/>
  <c r="DO74" i="16"/>
  <c r="DO19" i="16" s="1"/>
  <c r="DO42" i="16"/>
  <c r="DO15" i="16" s="1"/>
  <c r="DO58" i="16"/>
  <c r="DO17" i="16" s="1"/>
  <c r="CL144" i="10"/>
  <c r="CL146" i="10" s="1"/>
  <c r="CL150" i="10" s="1"/>
  <c r="V7" i="16"/>
  <c r="BM147" i="10"/>
  <c r="BM135" i="10"/>
  <c r="BM139" i="10"/>
  <c r="CR157" i="10"/>
  <c r="CR161" i="10" s="1"/>
  <c r="CR169" i="10" s="1"/>
  <c r="DB4" i="16"/>
  <c r="DB9" i="16" s="1"/>
  <c r="DB12" i="16" s="1"/>
  <c r="AK7" i="16"/>
  <c r="AB7" i="16"/>
  <c r="BE7" i="16"/>
  <c r="EA74" i="16"/>
  <c r="EA19" i="16" s="1"/>
  <c r="EA7" i="16"/>
  <c r="EA80" i="16" s="1"/>
  <c r="EA58" i="16"/>
  <c r="EA17" i="16" s="1"/>
  <c r="EA66" i="16"/>
  <c r="EA18" i="16" s="1"/>
  <c r="EA42" i="16"/>
  <c r="EA15" i="16" s="1"/>
  <c r="BX157" i="10"/>
  <c r="BX161" i="10" s="1"/>
  <c r="BX169" i="10" s="1"/>
  <c r="CH4" i="16"/>
  <c r="CH9" i="16" s="1"/>
  <c r="CH12" i="16" s="1"/>
  <c r="DX4" i="16"/>
  <c r="DX9" i="16" s="1"/>
  <c r="DX12" i="16" s="1"/>
  <c r="DN157" i="10"/>
  <c r="DN161" i="10" s="1"/>
  <c r="DN169" i="10" s="1"/>
  <c r="BU157" i="10"/>
  <c r="BU161" i="10" s="1"/>
  <c r="BU169" i="10" s="1"/>
  <c r="CE4" i="16"/>
  <c r="CE9" i="16" s="1"/>
  <c r="CE12" i="16" s="1"/>
  <c r="DQ66" i="16"/>
  <c r="DQ18" i="16" s="1"/>
  <c r="DQ74" i="16"/>
  <c r="DQ19" i="16" s="1"/>
  <c r="DQ7" i="16"/>
  <c r="DQ80" i="16" s="1"/>
  <c r="DQ42" i="16"/>
  <c r="DQ15" i="16" s="1"/>
  <c r="DQ58" i="16"/>
  <c r="DQ17" i="16" s="1"/>
  <c r="BA147" i="10"/>
  <c r="BA139" i="10"/>
  <c r="BA135" i="10"/>
  <c r="AO7" i="16"/>
  <c r="CO7" i="16"/>
  <c r="AF7" i="16"/>
  <c r="DT58" i="16"/>
  <c r="DT17" i="16" s="1"/>
  <c r="DT66" i="16"/>
  <c r="DT18" i="16" s="1"/>
  <c r="DT42" i="16"/>
  <c r="DT15" i="16" s="1"/>
  <c r="DT74" i="16"/>
  <c r="DT19" i="16" s="1"/>
  <c r="DT7" i="16"/>
  <c r="DT80" i="16" s="1"/>
  <c r="AJ7" i="16"/>
  <c r="AW7" i="16"/>
  <c r="DJ4" i="16"/>
  <c r="DJ9" i="16" s="1"/>
  <c r="DJ12" i="16" s="1"/>
  <c r="CZ157" i="10"/>
  <c r="CZ161" i="10" s="1"/>
  <c r="CZ169" i="10" s="1"/>
  <c r="BY7" i="16"/>
  <c r="DP66" i="16"/>
  <c r="DP18" i="16" s="1"/>
  <c r="DP42" i="16"/>
  <c r="DP15" i="16" s="1"/>
  <c r="DP58" i="16"/>
  <c r="DP17" i="16" s="1"/>
  <c r="DP74" i="16"/>
  <c r="DP19" i="16" s="1"/>
  <c r="DP7" i="16"/>
  <c r="DP80" i="16" s="1"/>
  <c r="CO157" i="10"/>
  <c r="CO161" i="10" s="1"/>
  <c r="CO169" i="10" s="1"/>
  <c r="CY4" i="16"/>
  <c r="CY9" i="16" s="1"/>
  <c r="CY12" i="16" s="1"/>
  <c r="CB7" i="16"/>
  <c r="CN144" i="10"/>
  <c r="CN146" i="10" s="1"/>
  <c r="CN150" i="10" s="1"/>
  <c r="Q147" i="10"/>
  <c r="Q139" i="10"/>
  <c r="Q135" i="10"/>
  <c r="CY157" i="10"/>
  <c r="CY161" i="10" s="1"/>
  <c r="CY169" i="10" s="1"/>
  <c r="DI4" i="16"/>
  <c r="DI9" i="16" s="1"/>
  <c r="DI12" i="16" s="1"/>
  <c r="DU4" i="16"/>
  <c r="DU9" i="16" s="1"/>
  <c r="DU12" i="16" s="1"/>
  <c r="DK157" i="10"/>
  <c r="DK161" i="10" s="1"/>
  <c r="DK169" i="10" s="1"/>
  <c r="R7" i="16"/>
  <c r="AC147" i="10"/>
  <c r="AC139" i="10"/>
  <c r="AC135" i="10"/>
  <c r="BG7" i="16"/>
  <c r="CQ4" i="16"/>
  <c r="CQ9" i="16" s="1"/>
  <c r="CQ12" i="16" s="1"/>
  <c r="CG157" i="10"/>
  <c r="CG161" i="10" s="1"/>
  <c r="CG169" i="10" s="1"/>
  <c r="AX7" i="16"/>
  <c r="T7" i="16"/>
  <c r="BS4" i="16"/>
  <c r="BS9" i="16" s="1"/>
  <c r="BS12" i="16" s="1"/>
  <c r="BI157" i="10"/>
  <c r="BI161" i="10" s="1"/>
  <c r="BI169" i="10" s="1"/>
  <c r="DK4" i="16"/>
  <c r="DK9" i="16" s="1"/>
  <c r="DK12" i="16" s="1"/>
  <c r="DA157" i="10"/>
  <c r="DA161" i="10" s="1"/>
  <c r="DA169" i="10" s="1"/>
  <c r="AV7" i="16"/>
  <c r="Y7" i="16"/>
  <c r="BB4" i="16"/>
  <c r="BB9" i="16" s="1"/>
  <c r="BB12" i="16" s="1"/>
  <c r="AR157" i="10"/>
  <c r="AR161" i="10" s="1"/>
  <c r="AR169" i="10" s="1"/>
  <c r="X7" i="16"/>
  <c r="T157" i="10"/>
  <c r="T161" i="10" s="1"/>
  <c r="T169" i="10" s="1"/>
  <c r="AD4" i="16"/>
  <c r="AD9" i="16" s="1"/>
  <c r="AD12" i="16" s="1"/>
  <c r="DH66" i="16"/>
  <c r="DH18" i="16" s="1"/>
  <c r="DH74" i="16"/>
  <c r="DH19" i="16" s="1"/>
  <c r="DH42" i="16"/>
  <c r="DH15" i="16" s="1"/>
  <c r="DH7" i="16"/>
  <c r="DH80" i="16" s="1"/>
  <c r="DH58" i="16"/>
  <c r="DH17" i="16" s="1"/>
  <c r="BN4" i="16"/>
  <c r="BN9" i="16" s="1"/>
  <c r="BN12" i="16" s="1"/>
  <c r="BD157" i="10"/>
  <c r="BD161" i="10" s="1"/>
  <c r="BD169" i="10" s="1"/>
  <c r="DD4" i="16"/>
  <c r="DD9" i="16" s="1"/>
  <c r="DD12" i="16" s="1"/>
  <c r="CT157" i="10"/>
  <c r="CT161" i="10" s="1"/>
  <c r="CT169" i="10" s="1"/>
  <c r="AE7" i="16"/>
  <c r="DL74" i="16"/>
  <c r="DL19" i="16" s="1"/>
  <c r="DL66" i="16"/>
  <c r="DL18" i="16" s="1"/>
  <c r="DL58" i="16"/>
  <c r="DL17" i="16" s="1"/>
  <c r="DL42" i="16"/>
  <c r="DL15" i="16" s="1"/>
  <c r="DL7" i="16"/>
  <c r="DL80" i="16" s="1"/>
  <c r="AP7" i="16"/>
  <c r="DZ4" i="16"/>
  <c r="DZ9" i="16" s="1"/>
  <c r="DZ12" i="16" s="1"/>
  <c r="DP157" i="10"/>
  <c r="DP161" i="10" s="1"/>
  <c r="DP169" i="10" s="1"/>
  <c r="AO147" i="10"/>
  <c r="AO135" i="10"/>
  <c r="AO139" i="10"/>
  <c r="BP4" i="16"/>
  <c r="BP9" i="16" s="1"/>
  <c r="BP12" i="16" s="1"/>
  <c r="BF157" i="10"/>
  <c r="BF161" i="10" s="1"/>
  <c r="BF169" i="10" s="1"/>
  <c r="AT7" i="16"/>
  <c r="U7" i="16"/>
  <c r="W7" i="16"/>
  <c r="CL4" i="16"/>
  <c r="CL9" i="16" s="1"/>
  <c r="CL12" i="16" s="1"/>
  <c r="CB157" i="10"/>
  <c r="CB161" i="10" s="1"/>
  <c r="CB169" i="10" s="1"/>
  <c r="BI7" i="16"/>
  <c r="CP7" i="16"/>
  <c r="DI147" i="10"/>
  <c r="DI135" i="10"/>
  <c r="AD79" i="2" s="1"/>
  <c r="DI139" i="10"/>
  <c r="CT7" i="16"/>
  <c r="AT157" i="10"/>
  <c r="AT161" i="10" s="1"/>
  <c r="AT169" i="10" s="1"/>
  <c r="BD4" i="16"/>
  <c r="BD9" i="16" s="1"/>
  <c r="BD12" i="16" s="1"/>
  <c r="DC58" i="16"/>
  <c r="DC17" i="16" s="1"/>
  <c r="DC42" i="16"/>
  <c r="DC15" i="16" s="1"/>
  <c r="DC66" i="16"/>
  <c r="DC18" i="16" s="1"/>
  <c r="DC7" i="16"/>
  <c r="DC80" i="16" s="1"/>
  <c r="DC74" i="16"/>
  <c r="DC19" i="16" s="1"/>
  <c r="DF58" i="16"/>
  <c r="DF17" i="16" s="1"/>
  <c r="DF7" i="16"/>
  <c r="DF80" i="16" s="1"/>
  <c r="DF42" i="16"/>
  <c r="DF15" i="16" s="1"/>
  <c r="DF74" i="16"/>
  <c r="DF19" i="16" s="1"/>
  <c r="DF66" i="16"/>
  <c r="DF18" i="16" s="1"/>
  <c r="AR4" i="16"/>
  <c r="AR9" i="16" s="1"/>
  <c r="AR12" i="16" s="1"/>
  <c r="AH157" i="10"/>
  <c r="AH161" i="10" s="1"/>
  <c r="AH169" i="10" s="1"/>
  <c r="BC7" i="16"/>
  <c r="E139" i="10"/>
  <c r="E135" i="10"/>
  <c r="AQ7" i="16"/>
  <c r="CK7" i="16"/>
  <c r="BJ7" i="16"/>
  <c r="CS7" i="16"/>
  <c r="AS7" i="16"/>
  <c r="AI7" i="16"/>
  <c r="DE74" i="16"/>
  <c r="DE19" i="16" s="1"/>
  <c r="DE66" i="16"/>
  <c r="DE18" i="16" s="1"/>
  <c r="DE42" i="16"/>
  <c r="DE15" i="16" s="1"/>
  <c r="DE58" i="16"/>
  <c r="DE17" i="16" s="1"/>
  <c r="DE7" i="16"/>
  <c r="DE80" i="16" s="1"/>
  <c r="DN42" i="16"/>
  <c r="DN15" i="16" s="1"/>
  <c r="DN66" i="16"/>
  <c r="DN18" i="16" s="1"/>
  <c r="DN7" i="16"/>
  <c r="DN80" i="16" s="1"/>
  <c r="DN58" i="16"/>
  <c r="DN17" i="16" s="1"/>
  <c r="DN74" i="16"/>
  <c r="DN19" i="16" s="1"/>
  <c r="CT12" i="16" l="1"/>
  <c r="DA7" i="16"/>
  <c r="DA9" i="16"/>
  <c r="DA12" i="16" s="1"/>
  <c r="CY50" i="16"/>
  <c r="CY16" i="16" s="1"/>
  <c r="CZ50" i="16"/>
  <c r="CZ16" i="16" s="1"/>
  <c r="CD7" i="16"/>
  <c r="DI50" i="16"/>
  <c r="DI16" i="16" s="1"/>
  <c r="DB50" i="16"/>
  <c r="DB16" i="16" s="1"/>
  <c r="DU50" i="16"/>
  <c r="DU16" i="16" s="1"/>
  <c r="DX50" i="16"/>
  <c r="DX16" i="16" s="1"/>
  <c r="DK50" i="16"/>
  <c r="DK16" i="16" s="1"/>
  <c r="DV50" i="16"/>
  <c r="DV16" i="16" s="1"/>
  <c r="DZ50" i="16"/>
  <c r="DZ16" i="16" s="1"/>
  <c r="DA50" i="16"/>
  <c r="DA16" i="16" s="1"/>
  <c r="DJ50" i="16"/>
  <c r="DJ16" i="16" s="1"/>
  <c r="ED50" i="16"/>
  <c r="ED16" i="16" s="1"/>
  <c r="DD50" i="16"/>
  <c r="DD16" i="16" s="1"/>
  <c r="DA66" i="16"/>
  <c r="DA18" i="16" s="1"/>
  <c r="Q118" i="16"/>
  <c r="AJ118" i="16"/>
  <c r="AZ118" i="16"/>
  <c r="Y118" i="16"/>
  <c r="DQ118" i="16"/>
  <c r="EA118" i="16"/>
  <c r="CW118" i="16"/>
  <c r="W118" i="16"/>
  <c r="BV118" i="16"/>
  <c r="AS118" i="16"/>
  <c r="T118" i="16"/>
  <c r="DP118" i="16"/>
  <c r="AW118" i="16"/>
  <c r="CR118" i="16"/>
  <c r="DY118" i="16"/>
  <c r="BZ118" i="16"/>
  <c r="DT118" i="16"/>
  <c r="AL118" i="16"/>
  <c r="CS118" i="16"/>
  <c r="AE118" i="16"/>
  <c r="X118" i="16"/>
  <c r="BG118" i="16"/>
  <c r="AC118" i="16"/>
  <c r="AG118" i="16"/>
  <c r="P118" i="16"/>
  <c r="DN118" i="16"/>
  <c r="R118" i="16"/>
  <c r="CP118" i="16"/>
  <c r="EC118" i="16"/>
  <c r="BJ118" i="16"/>
  <c r="BI118" i="16"/>
  <c r="AO118" i="16"/>
  <c r="DR118" i="16"/>
  <c r="BM118" i="16"/>
  <c r="DM118" i="16"/>
  <c r="Z118" i="16"/>
  <c r="DH118" i="16"/>
  <c r="CB118" i="16"/>
  <c r="DF118" i="16"/>
  <c r="CO118" i="16"/>
  <c r="AT118" i="16"/>
  <c r="BC118" i="16"/>
  <c r="AP118" i="16"/>
  <c r="AF118" i="16"/>
  <c r="AK118" i="16"/>
  <c r="AH118" i="16"/>
  <c r="BH118" i="16"/>
  <c r="BO118" i="16"/>
  <c r="AI118" i="16"/>
  <c r="CT118" i="16"/>
  <c r="EB118" i="16"/>
  <c r="DO118" i="16"/>
  <c r="AQ118" i="16"/>
  <c r="BY118" i="16"/>
  <c r="AB118" i="16"/>
  <c r="V118" i="16"/>
  <c r="DE118" i="16"/>
  <c r="U118" i="16"/>
  <c r="S118" i="16"/>
  <c r="DC118" i="16"/>
  <c r="CK118" i="16"/>
  <c r="DL118" i="16"/>
  <c r="AV118" i="16"/>
  <c r="AX118" i="16"/>
  <c r="BE118" i="16"/>
  <c r="DW118" i="16"/>
  <c r="BQ118" i="16"/>
  <c r="AU118" i="16"/>
  <c r="DA58" i="16"/>
  <c r="DA17" i="16" s="1"/>
  <c r="DA42" i="16"/>
  <c r="DA15" i="16" s="1"/>
  <c r="DA74" i="16"/>
  <c r="DA19" i="16" s="1"/>
  <c r="BX7" i="16"/>
  <c r="BT7" i="16"/>
  <c r="V79" i="2"/>
  <c r="V110" i="2" s="1"/>
  <c r="U79" i="2"/>
  <c r="U110" i="2" s="1"/>
  <c r="Z79" i="2"/>
  <c r="Z110" i="2" s="1"/>
  <c r="W79" i="2"/>
  <c r="W110" i="2" s="1"/>
  <c r="AA79" i="2"/>
  <c r="AA110" i="2" s="1"/>
  <c r="Y79" i="2"/>
  <c r="Y110" i="2" s="1"/>
  <c r="X79" i="2"/>
  <c r="X110" i="2" s="1"/>
  <c r="DV66" i="16"/>
  <c r="DV18" i="16" s="1"/>
  <c r="DV7" i="16"/>
  <c r="DV80" i="16" s="1"/>
  <c r="DV74" i="16"/>
  <c r="DV19" i="16" s="1"/>
  <c r="DV42" i="16"/>
  <c r="DV15" i="16" s="1"/>
  <c r="DV58" i="16"/>
  <c r="DV17" i="16" s="1"/>
  <c r="AR7" i="16"/>
  <c r="DD42" i="16"/>
  <c r="DD15" i="16" s="1"/>
  <c r="DD66" i="16"/>
  <c r="DD18" i="16" s="1"/>
  <c r="DD74" i="16"/>
  <c r="DD19" i="16" s="1"/>
  <c r="DD58" i="16"/>
  <c r="DD17" i="16" s="1"/>
  <c r="DD7" i="16"/>
  <c r="DD80" i="16" s="1"/>
  <c r="DJ66" i="16"/>
  <c r="DJ18" i="16" s="1"/>
  <c r="DJ74" i="16"/>
  <c r="DJ19" i="16" s="1"/>
  <c r="DJ42" i="16"/>
  <c r="DJ15" i="16" s="1"/>
  <c r="DJ58" i="16"/>
  <c r="DJ17" i="16" s="1"/>
  <c r="DJ7" i="16"/>
  <c r="DJ80" i="16" s="1"/>
  <c r="CW144" i="10"/>
  <c r="BD7" i="16"/>
  <c r="CY42" i="16"/>
  <c r="CY15" i="16" s="1"/>
  <c r="CY7" i="16"/>
  <c r="CY80" i="16" s="1"/>
  <c r="CY74" i="16"/>
  <c r="CY19" i="16" s="1"/>
  <c r="CY66" i="16"/>
  <c r="CY18" i="16" s="1"/>
  <c r="CY58" i="16"/>
  <c r="CY17" i="16" s="1"/>
  <c r="AN7" i="16"/>
  <c r="AC144" i="10"/>
  <c r="BU7" i="16"/>
  <c r="AO144" i="10"/>
  <c r="ED7" i="16"/>
  <c r="ED80" i="16" s="1"/>
  <c r="ED58" i="16"/>
  <c r="ED17" i="16" s="1"/>
  <c r="ED74" i="16"/>
  <c r="ED19" i="16" s="1"/>
  <c r="ED66" i="16"/>
  <c r="ED18" i="16" s="1"/>
  <c r="ED42" i="16"/>
  <c r="ED15" i="16" s="1"/>
  <c r="CZ58" i="16"/>
  <c r="CZ17" i="16" s="1"/>
  <c r="CZ42" i="16"/>
  <c r="CZ15" i="16" s="1"/>
  <c r="CZ66" i="16"/>
  <c r="CZ18" i="16" s="1"/>
  <c r="CZ7" i="16"/>
  <c r="CZ80" i="16" s="1"/>
  <c r="CZ74" i="16"/>
  <c r="CZ19" i="16" s="1"/>
  <c r="CX4" i="16"/>
  <c r="CX9" i="16" s="1"/>
  <c r="CX12" i="16" s="1"/>
  <c r="CN157" i="10"/>
  <c r="CN161" i="10" s="1"/>
  <c r="CN169" i="10" s="1"/>
  <c r="CL157" i="10"/>
  <c r="CL161" i="10" s="1"/>
  <c r="CL169" i="10" s="1"/>
  <c r="CV4" i="16"/>
  <c r="CV9" i="16" s="1"/>
  <c r="CV12" i="16" s="1"/>
  <c r="CA7" i="16"/>
  <c r="CD157" i="10"/>
  <c r="CD161" i="10" s="1"/>
  <c r="CD169" i="10" s="1"/>
  <c r="CN4" i="16"/>
  <c r="CN9" i="16" s="1"/>
  <c r="CN12" i="16" s="1"/>
  <c r="CM7" i="16"/>
  <c r="CH7" i="16"/>
  <c r="BM144" i="10"/>
  <c r="BY144" i="10"/>
  <c r="DU42" i="16"/>
  <c r="DU15" i="16" s="1"/>
  <c r="DU66" i="16"/>
  <c r="DU18" i="16" s="1"/>
  <c r="DU7" i="16"/>
  <c r="DU80" i="16" s="1"/>
  <c r="DU58" i="16"/>
  <c r="DU17" i="16" s="1"/>
  <c r="DU74" i="16"/>
  <c r="DU19" i="16" s="1"/>
  <c r="CF7" i="16"/>
  <c r="CG7" i="16"/>
  <c r="BP7" i="16"/>
  <c r="BN7" i="16"/>
  <c r="BR7" i="16"/>
  <c r="E144" i="10"/>
  <c r="CJ7" i="16"/>
  <c r="DK66" i="16"/>
  <c r="DK18" i="16" s="1"/>
  <c r="DK74" i="16"/>
  <c r="DK19" i="16" s="1"/>
  <c r="DK58" i="16"/>
  <c r="DK17" i="16" s="1"/>
  <c r="DK7" i="16"/>
  <c r="DK80" i="16" s="1"/>
  <c r="DK42" i="16"/>
  <c r="DK15" i="16" s="1"/>
  <c r="DI144" i="10"/>
  <c r="DZ58" i="16"/>
  <c r="DZ17" i="16" s="1"/>
  <c r="DZ74" i="16"/>
  <c r="DZ19" i="16" s="1"/>
  <c r="DZ7" i="16"/>
  <c r="DZ80" i="16" s="1"/>
  <c r="DZ42" i="16"/>
  <c r="DZ15" i="16" s="1"/>
  <c r="DZ66" i="16"/>
  <c r="DZ18" i="16" s="1"/>
  <c r="BS7" i="16"/>
  <c r="BL7" i="16"/>
  <c r="BA7" i="16"/>
  <c r="DI66" i="16"/>
  <c r="DI18" i="16" s="1"/>
  <c r="DI74" i="16"/>
  <c r="DI19" i="16" s="1"/>
  <c r="DI58" i="16"/>
  <c r="DI17" i="16" s="1"/>
  <c r="DI42" i="16"/>
  <c r="DI15" i="16" s="1"/>
  <c r="DI7" i="16"/>
  <c r="DI80" i="16" s="1"/>
  <c r="CK144" i="10"/>
  <c r="Q144" i="10"/>
  <c r="CE7" i="16"/>
  <c r="BB7" i="16"/>
  <c r="DB42" i="16"/>
  <c r="DB15" i="16" s="1"/>
  <c r="DB74" i="16"/>
  <c r="DB19" i="16" s="1"/>
  <c r="DB66" i="16"/>
  <c r="DB18" i="16" s="1"/>
  <c r="DB58" i="16"/>
  <c r="DB17" i="16" s="1"/>
  <c r="DB7" i="16"/>
  <c r="DB80" i="16" s="1"/>
  <c r="CQ7" i="16"/>
  <c r="DX66" i="16"/>
  <c r="DX18" i="16" s="1"/>
  <c r="DX7" i="16"/>
  <c r="DX80" i="16" s="1"/>
  <c r="DX42" i="16"/>
  <c r="DX15" i="16" s="1"/>
  <c r="DX74" i="16"/>
  <c r="DX19" i="16" s="1"/>
  <c r="DX58" i="16"/>
  <c r="DX17" i="16" s="1"/>
  <c r="BF7" i="16"/>
  <c r="CL7" i="16"/>
  <c r="AD7" i="16"/>
  <c r="BA144" i="10"/>
  <c r="CC7" i="16"/>
  <c r="DA118" i="16" l="1"/>
  <c r="DA80" i="16"/>
  <c r="CV50" i="16"/>
  <c r="CV16" i="16" s="1"/>
  <c r="CD118" i="16"/>
  <c r="CX50" i="16"/>
  <c r="CX16" i="16" s="1"/>
  <c r="BP118" i="16"/>
  <c r="ED118" i="16"/>
  <c r="DX118" i="16"/>
  <c r="CC118" i="16"/>
  <c r="BR118" i="16"/>
  <c r="CH118" i="16"/>
  <c r="CJ118" i="16"/>
  <c r="AN118" i="16"/>
  <c r="CQ118" i="16"/>
  <c r="DJ118" i="16"/>
  <c r="BX118" i="16"/>
  <c r="AR118" i="16"/>
  <c r="CA118" i="16"/>
  <c r="CM118" i="16"/>
  <c r="CE118" i="16"/>
  <c r="BU118" i="16"/>
  <c r="BT118" i="16"/>
  <c r="BA118" i="16"/>
  <c r="DU118" i="16"/>
  <c r="BF118" i="16"/>
  <c r="BS118" i="16"/>
  <c r="CF118" i="16"/>
  <c r="DB118" i="16"/>
  <c r="DD118" i="16"/>
  <c r="CZ118" i="16"/>
  <c r="BD118" i="16"/>
  <c r="DV118" i="16"/>
  <c r="DZ118" i="16"/>
  <c r="CL118" i="16"/>
  <c r="BN118" i="16"/>
  <c r="CG118" i="16"/>
  <c r="DI118" i="16"/>
  <c r="BL118" i="16"/>
  <c r="DK118" i="16"/>
  <c r="AD118" i="16"/>
  <c r="BB118" i="16"/>
  <c r="CY118" i="16"/>
  <c r="U92" i="2"/>
  <c r="E146" i="10"/>
  <c r="E143" i="10"/>
  <c r="CW146" i="10"/>
  <c r="AC92" i="2"/>
  <c r="DI146" i="10"/>
  <c r="AD92" i="2"/>
  <c r="W92" i="2"/>
  <c r="AC146" i="10"/>
  <c r="Z92" i="2"/>
  <c r="BM146" i="10"/>
  <c r="Q146" i="10"/>
  <c r="V92" i="2"/>
  <c r="CX66" i="16"/>
  <c r="CX18" i="16" s="1"/>
  <c r="CX7" i="16"/>
  <c r="CX80" i="16" s="1"/>
  <c r="CX42" i="16"/>
  <c r="CX15" i="16" s="1"/>
  <c r="CX58" i="16"/>
  <c r="CX17" i="16" s="1"/>
  <c r="CX74" i="16"/>
  <c r="CX19" i="16" s="1"/>
  <c r="CN7" i="16"/>
  <c r="CV58" i="16"/>
  <c r="CV17" i="16" s="1"/>
  <c r="CV42" i="16"/>
  <c r="CV15" i="16" s="1"/>
  <c r="CV7" i="16"/>
  <c r="CV80" i="16" s="1"/>
  <c r="CV74" i="16"/>
  <c r="CV19" i="16" s="1"/>
  <c r="CV66" i="16"/>
  <c r="CV18" i="16" s="1"/>
  <c r="CK146" i="10"/>
  <c r="AB92" i="2"/>
  <c r="BA146" i="10"/>
  <c r="Y92" i="2"/>
  <c r="BY146" i="10"/>
  <c r="AA92" i="2"/>
  <c r="AO146" i="10"/>
  <c r="X92" i="2"/>
  <c r="CV118" i="16" l="1"/>
  <c r="CN118" i="16"/>
  <c r="CX118" i="16"/>
  <c r="W93" i="2"/>
  <c r="AC150" i="10"/>
  <c r="AB93" i="2"/>
  <c r="CK150" i="10"/>
  <c r="AD93" i="2"/>
  <c r="DI150" i="10"/>
  <c r="X93" i="2"/>
  <c r="AO150" i="10"/>
  <c r="AC93" i="2"/>
  <c r="CW150" i="10"/>
  <c r="AA93" i="2"/>
  <c r="BY150" i="10"/>
  <c r="V93" i="2"/>
  <c r="Q150" i="10"/>
  <c r="Z93" i="2"/>
  <c r="BM150" i="10"/>
  <c r="J75" i="9"/>
  <c r="E145" i="10"/>
  <c r="F143" i="10" s="1"/>
  <c r="F145" i="10" s="1"/>
  <c r="G143" i="10" s="1"/>
  <c r="G145" i="10" s="1"/>
  <c r="H143" i="10" s="1"/>
  <c r="H145" i="10" s="1"/>
  <c r="I143" i="10" s="1"/>
  <c r="I145" i="10" s="1"/>
  <c r="J143" i="10" s="1"/>
  <c r="J145" i="10" s="1"/>
  <c r="K143" i="10" s="1"/>
  <c r="K145" i="10" s="1"/>
  <c r="L143" i="10" s="1"/>
  <c r="L145" i="10" s="1"/>
  <c r="M143" i="10" s="1"/>
  <c r="M145" i="10" s="1"/>
  <c r="N143" i="10" s="1"/>
  <c r="N145" i="10" s="1"/>
  <c r="O143" i="10" s="1"/>
  <c r="O145" i="10" s="1"/>
  <c r="P143" i="10" s="1"/>
  <c r="P145" i="10" s="1"/>
  <c r="Q143" i="10" s="1"/>
  <c r="Q145" i="10" s="1"/>
  <c r="R143" i="10" s="1"/>
  <c r="R145" i="10" s="1"/>
  <c r="S143" i="10" s="1"/>
  <c r="S145" i="10" s="1"/>
  <c r="T143" i="10" s="1"/>
  <c r="T145" i="10" s="1"/>
  <c r="U143" i="10" s="1"/>
  <c r="U145" i="10" s="1"/>
  <c r="V143" i="10" s="1"/>
  <c r="V145" i="10" s="1"/>
  <c r="W143" i="10" s="1"/>
  <c r="W145" i="10" s="1"/>
  <c r="X143" i="10" s="1"/>
  <c r="X145" i="10" s="1"/>
  <c r="Y143" i="10" s="1"/>
  <c r="Y145" i="10" s="1"/>
  <c r="Z143" i="10" s="1"/>
  <c r="Z145" i="10" s="1"/>
  <c r="AA143" i="10" s="1"/>
  <c r="AA145" i="10" s="1"/>
  <c r="AB143" i="10" s="1"/>
  <c r="AB145" i="10" s="1"/>
  <c r="AC143" i="10" s="1"/>
  <c r="AC145" i="10" s="1"/>
  <c r="AD143" i="10" s="1"/>
  <c r="AD145" i="10" s="1"/>
  <c r="AE143" i="10" s="1"/>
  <c r="AE145" i="10" s="1"/>
  <c r="AF143" i="10" s="1"/>
  <c r="AF145" i="10" s="1"/>
  <c r="AG143" i="10" s="1"/>
  <c r="AG145" i="10" s="1"/>
  <c r="AH143" i="10" s="1"/>
  <c r="AH145" i="10" s="1"/>
  <c r="AI143" i="10" s="1"/>
  <c r="AI145" i="10" s="1"/>
  <c r="AJ143" i="10" s="1"/>
  <c r="AJ145" i="10" s="1"/>
  <c r="AK143" i="10" s="1"/>
  <c r="AK145" i="10" s="1"/>
  <c r="AL143" i="10" s="1"/>
  <c r="AL145" i="10" s="1"/>
  <c r="AM143" i="10" s="1"/>
  <c r="AM145" i="10" s="1"/>
  <c r="AN143" i="10" s="1"/>
  <c r="AN145" i="10" s="1"/>
  <c r="AO143" i="10" s="1"/>
  <c r="AO145" i="10" s="1"/>
  <c r="AP143" i="10" s="1"/>
  <c r="AP145" i="10" s="1"/>
  <c r="AQ143" i="10" s="1"/>
  <c r="AQ145" i="10" s="1"/>
  <c r="AR143" i="10" s="1"/>
  <c r="AR145" i="10" s="1"/>
  <c r="AS143" i="10" s="1"/>
  <c r="AS145" i="10" s="1"/>
  <c r="AT143" i="10" s="1"/>
  <c r="AT145" i="10" s="1"/>
  <c r="AU143" i="10" s="1"/>
  <c r="AU145" i="10" s="1"/>
  <c r="AV143" i="10" s="1"/>
  <c r="AV145" i="10" s="1"/>
  <c r="AW143" i="10" s="1"/>
  <c r="AW145" i="10" s="1"/>
  <c r="AX143" i="10" s="1"/>
  <c r="AX145" i="10" s="1"/>
  <c r="AY143" i="10" s="1"/>
  <c r="AY145" i="10" s="1"/>
  <c r="AZ143" i="10" s="1"/>
  <c r="AZ145" i="10" s="1"/>
  <c r="BA143" i="10" s="1"/>
  <c r="BA145" i="10" s="1"/>
  <c r="BB143" i="10" s="1"/>
  <c r="BB145" i="10" s="1"/>
  <c r="BC143" i="10" s="1"/>
  <c r="BC145" i="10" s="1"/>
  <c r="BD143" i="10" s="1"/>
  <c r="BD145" i="10" s="1"/>
  <c r="BE143" i="10" s="1"/>
  <c r="BE145" i="10" s="1"/>
  <c r="BF143" i="10" s="1"/>
  <c r="BF145" i="10" s="1"/>
  <c r="BG143" i="10" s="1"/>
  <c r="BG145" i="10" s="1"/>
  <c r="BH143" i="10" s="1"/>
  <c r="BH145" i="10" s="1"/>
  <c r="BI143" i="10" s="1"/>
  <c r="BI145" i="10" s="1"/>
  <c r="BJ143" i="10" s="1"/>
  <c r="BJ145" i="10" s="1"/>
  <c r="BK143" i="10" s="1"/>
  <c r="BK145" i="10" s="1"/>
  <c r="BL143" i="10" s="1"/>
  <c r="BL145" i="10" s="1"/>
  <c r="BM143" i="10" s="1"/>
  <c r="BM145" i="10" s="1"/>
  <c r="BN143" i="10" s="1"/>
  <c r="BN145" i="10" s="1"/>
  <c r="BO143" i="10" s="1"/>
  <c r="BO145" i="10" s="1"/>
  <c r="BP143" i="10" s="1"/>
  <c r="BP145" i="10" s="1"/>
  <c r="BQ143" i="10" s="1"/>
  <c r="BQ145" i="10" s="1"/>
  <c r="BR143" i="10" s="1"/>
  <c r="BR145" i="10" s="1"/>
  <c r="BS143" i="10" s="1"/>
  <c r="BS145" i="10" s="1"/>
  <c r="BT143" i="10" s="1"/>
  <c r="BT145" i="10" s="1"/>
  <c r="BU143" i="10" s="1"/>
  <c r="BU145" i="10" s="1"/>
  <c r="BV143" i="10" s="1"/>
  <c r="BV145" i="10" s="1"/>
  <c r="BW143" i="10" s="1"/>
  <c r="BW145" i="10" s="1"/>
  <c r="BX143" i="10" s="1"/>
  <c r="BX145" i="10" s="1"/>
  <c r="BY143" i="10" s="1"/>
  <c r="BY145" i="10" s="1"/>
  <c r="BZ143" i="10" s="1"/>
  <c r="BZ145" i="10" s="1"/>
  <c r="CA143" i="10" s="1"/>
  <c r="CA145" i="10" s="1"/>
  <c r="CB143" i="10" s="1"/>
  <c r="CB145" i="10" s="1"/>
  <c r="CC143" i="10" s="1"/>
  <c r="CC145" i="10" s="1"/>
  <c r="CD143" i="10" s="1"/>
  <c r="CD145" i="10" s="1"/>
  <c r="CE143" i="10" s="1"/>
  <c r="CE145" i="10" s="1"/>
  <c r="CF143" i="10" s="1"/>
  <c r="CF145" i="10" s="1"/>
  <c r="CG143" i="10" s="1"/>
  <c r="CG145" i="10" s="1"/>
  <c r="CH143" i="10" s="1"/>
  <c r="CH145" i="10" s="1"/>
  <c r="CI143" i="10" s="1"/>
  <c r="CI145" i="10" s="1"/>
  <c r="CJ143" i="10" s="1"/>
  <c r="CJ145" i="10" s="1"/>
  <c r="CK143" i="10" s="1"/>
  <c r="CK145" i="10" s="1"/>
  <c r="CL143" i="10" s="1"/>
  <c r="CL145" i="10" s="1"/>
  <c r="CM143" i="10" s="1"/>
  <c r="CM145" i="10" s="1"/>
  <c r="CN143" i="10" s="1"/>
  <c r="CN145" i="10" s="1"/>
  <c r="CO143" i="10" s="1"/>
  <c r="CO145" i="10" s="1"/>
  <c r="CP143" i="10" s="1"/>
  <c r="CP145" i="10" s="1"/>
  <c r="CQ143" i="10" s="1"/>
  <c r="CQ145" i="10" s="1"/>
  <c r="CR143" i="10" s="1"/>
  <c r="CR145" i="10" s="1"/>
  <c r="CS143" i="10" s="1"/>
  <c r="CS145" i="10" s="1"/>
  <c r="CT143" i="10" s="1"/>
  <c r="CT145" i="10" s="1"/>
  <c r="CU143" i="10" s="1"/>
  <c r="CU145" i="10" s="1"/>
  <c r="CV143" i="10" s="1"/>
  <c r="CV145" i="10" s="1"/>
  <c r="CW143" i="10" s="1"/>
  <c r="CW145" i="10" s="1"/>
  <c r="CX143" i="10" s="1"/>
  <c r="CX145" i="10" s="1"/>
  <c r="CY143" i="10" s="1"/>
  <c r="CY145" i="10" s="1"/>
  <c r="CZ143" i="10" s="1"/>
  <c r="CZ145" i="10" s="1"/>
  <c r="DA143" i="10" s="1"/>
  <c r="DA145" i="10" s="1"/>
  <c r="DB143" i="10" s="1"/>
  <c r="DB145" i="10" s="1"/>
  <c r="DC143" i="10" s="1"/>
  <c r="DC145" i="10" s="1"/>
  <c r="DD143" i="10" s="1"/>
  <c r="DD145" i="10" s="1"/>
  <c r="DE143" i="10" s="1"/>
  <c r="DE145" i="10" s="1"/>
  <c r="DF143" i="10" s="1"/>
  <c r="DF145" i="10" s="1"/>
  <c r="DG143" i="10" s="1"/>
  <c r="DG145" i="10" s="1"/>
  <c r="DH143" i="10" s="1"/>
  <c r="DH145" i="10" s="1"/>
  <c r="DI143" i="10" s="1"/>
  <c r="DI145" i="10" s="1"/>
  <c r="DJ143" i="10" s="1"/>
  <c r="DJ145" i="10" s="1"/>
  <c r="DK143" i="10" s="1"/>
  <c r="DK145" i="10" s="1"/>
  <c r="DL143" i="10" s="1"/>
  <c r="DL145" i="10" s="1"/>
  <c r="DM143" i="10" s="1"/>
  <c r="DM145" i="10" s="1"/>
  <c r="DN143" i="10" s="1"/>
  <c r="DN145" i="10" s="1"/>
  <c r="DO143" i="10" s="1"/>
  <c r="DO145" i="10" s="1"/>
  <c r="DP143" i="10" s="1"/>
  <c r="DP145" i="10" s="1"/>
  <c r="DQ143" i="10" s="1"/>
  <c r="DQ145" i="10" s="1"/>
  <c r="DR143" i="10" s="1"/>
  <c r="DR145" i="10" s="1"/>
  <c r="DS143" i="10" s="1"/>
  <c r="DS145" i="10" s="1"/>
  <c r="DT143" i="10" s="1"/>
  <c r="DT145" i="10" s="1"/>
  <c r="U93" i="2"/>
  <c r="E150" i="10"/>
  <c r="Y93" i="2"/>
  <c r="BA150" i="10"/>
  <c r="U95" i="2" l="1"/>
  <c r="O4" i="16"/>
  <c r="E157" i="10"/>
  <c r="E161" i="10" s="1"/>
  <c r="E169" i="10" s="1"/>
  <c r="Z95" i="2"/>
  <c r="BM157" i="10"/>
  <c r="BM161" i="10" s="1"/>
  <c r="BM169" i="10" s="1"/>
  <c r="BW4" i="16"/>
  <c r="BW9" i="16" s="1"/>
  <c r="BW12" i="16" s="1"/>
  <c r="CK157" i="10"/>
  <c r="CK161" i="10" s="1"/>
  <c r="CK169" i="10" s="1"/>
  <c r="CU4" i="16"/>
  <c r="CU9" i="16" s="1"/>
  <c r="CU12" i="16" s="1"/>
  <c r="AB95" i="2"/>
  <c r="BK4" i="16"/>
  <c r="BK9" i="16" s="1"/>
  <c r="BK12" i="16" s="1"/>
  <c r="BA157" i="10"/>
  <c r="BA161" i="10" s="1"/>
  <c r="BA169" i="10" s="1"/>
  <c r="Y95" i="2"/>
  <c r="DG4" i="16"/>
  <c r="DG9" i="16" s="1"/>
  <c r="DG12" i="16" s="1"/>
  <c r="CW157" i="10"/>
  <c r="CW161" i="10" s="1"/>
  <c r="CW169" i="10" s="1"/>
  <c r="AC95" i="2"/>
  <c r="DS4" i="16"/>
  <c r="DS9" i="16" s="1"/>
  <c r="DS12" i="16" s="1"/>
  <c r="DI157" i="10"/>
  <c r="DI161" i="10" s="1"/>
  <c r="DI169" i="10" s="1"/>
  <c r="AD95" i="2"/>
  <c r="BY157" i="10"/>
  <c r="BY161" i="10" s="1"/>
  <c r="BY169" i="10" s="1"/>
  <c r="CI4" i="16"/>
  <c r="CI9" i="16" s="1"/>
  <c r="CI12" i="16" s="1"/>
  <c r="AA95" i="2"/>
  <c r="AY4" i="16"/>
  <c r="AY9" i="16" s="1"/>
  <c r="AY12" i="16" s="1"/>
  <c r="AO157" i="10"/>
  <c r="AO161" i="10" s="1"/>
  <c r="AO169" i="10" s="1"/>
  <c r="X95" i="2"/>
  <c r="J80" i="9"/>
  <c r="J86" i="9" s="1"/>
  <c r="AM4" i="16"/>
  <c r="AM9" i="16" s="1"/>
  <c r="AM12" i="16" s="1"/>
  <c r="W95" i="2"/>
  <c r="AC157" i="10"/>
  <c r="AC161" i="10" s="1"/>
  <c r="AC169" i="10" s="1"/>
  <c r="Q157" i="10"/>
  <c r="Q161" i="10" s="1"/>
  <c r="Q169" i="10" s="1"/>
  <c r="AA4" i="16"/>
  <c r="AA9" i="16" s="1"/>
  <c r="AA12" i="16" s="1"/>
  <c r="V95" i="2"/>
  <c r="O9" i="16" l="1"/>
  <c r="O12" i="16" s="1"/>
  <c r="DG50" i="16"/>
  <c r="DG16" i="16" s="1"/>
  <c r="CU50" i="16"/>
  <c r="CU16" i="16" s="1"/>
  <c r="DS50" i="16"/>
  <c r="DS16" i="16" s="1"/>
  <c r="J81" i="9"/>
  <c r="CI7" i="16"/>
  <c r="BW7" i="16"/>
  <c r="AA7" i="16"/>
  <c r="DS66" i="16"/>
  <c r="DS18" i="16" s="1"/>
  <c r="DS7" i="16"/>
  <c r="DS80" i="16" s="1"/>
  <c r="DS42" i="16"/>
  <c r="DS15" i="16" s="1"/>
  <c r="DS74" i="16"/>
  <c r="DS19" i="16" s="1"/>
  <c r="DS58" i="16"/>
  <c r="DS17" i="16" s="1"/>
  <c r="E17" i="2"/>
  <c r="E18" i="2"/>
  <c r="BK7" i="16"/>
  <c r="AY7" i="16"/>
  <c r="CU66" i="16"/>
  <c r="CU18" i="16" s="1"/>
  <c r="CU42" i="16"/>
  <c r="CU15" i="16" s="1"/>
  <c r="CU58" i="16"/>
  <c r="CU17" i="16" s="1"/>
  <c r="CU7" i="16"/>
  <c r="CU80" i="16" s="1"/>
  <c r="CU74" i="16"/>
  <c r="CU19" i="16" s="1"/>
  <c r="O7" i="16"/>
  <c r="AM7" i="16"/>
  <c r="DG7" i="16"/>
  <c r="DG80" i="16" s="1"/>
  <c r="DG58" i="16"/>
  <c r="DG17" i="16" s="1"/>
  <c r="DG66" i="16"/>
  <c r="DG18" i="16" s="1"/>
  <c r="DG74" i="16"/>
  <c r="DG19" i="16" s="1"/>
  <c r="DG42" i="16"/>
  <c r="DG15" i="16" s="1"/>
  <c r="BW118" i="16" l="1"/>
  <c r="AA118" i="16"/>
  <c r="AY118" i="16"/>
  <c r="AM118" i="16"/>
  <c r="DS118" i="16"/>
  <c r="O118" i="16"/>
  <c r="CI118" i="16"/>
  <c r="BK118" i="16"/>
  <c r="DG118" i="16"/>
  <c r="CU118" i="16"/>
  <c r="F18" i="2"/>
  <c r="G18" i="2"/>
  <c r="F17" i="2"/>
  <c r="G17" i="2"/>
  <c r="E28" i="2"/>
  <c r="J84" i="9"/>
  <c r="E30" i="2" l="1"/>
  <c r="N13" i="2" s="1"/>
  <c r="F16" i="16" s="1"/>
  <c r="G28" i="2"/>
  <c r="G30" i="2" s="1"/>
  <c r="F28" i="2"/>
  <c r="F30" i="2" s="1"/>
  <c r="N17" i="2" l="1"/>
  <c r="F20" i="16" s="1"/>
  <c r="N12" i="16" s="1"/>
  <c r="H28" i="16" s="1"/>
  <c r="N16" i="2"/>
  <c r="F19" i="16" s="1"/>
  <c r="F20" i="23"/>
  <c r="N14" i="2"/>
  <c r="F17" i="16" s="1"/>
  <c r="N12" i="2"/>
  <c r="F15" i="16" s="1"/>
  <c r="N15" i="2"/>
  <c r="F18" i="16" s="1"/>
  <c r="X60" i="2"/>
  <c r="U107" i="2"/>
  <c r="U60" i="2"/>
  <c r="X107" i="2"/>
  <c r="W60" i="2"/>
  <c r="T107" i="2"/>
  <c r="W107" i="2"/>
  <c r="AA107" i="2"/>
  <c r="T60" i="2"/>
  <c r="Z60" i="2"/>
  <c r="D8" i="8"/>
  <c r="Y107" i="2"/>
  <c r="Y60" i="2"/>
  <c r="V107" i="2"/>
  <c r="Z107" i="2"/>
  <c r="AA60" i="2"/>
  <c r="V60" i="2"/>
  <c r="N12" i="23" l="1"/>
  <c r="H28" i="23" s="1"/>
  <c r="D16" i="16"/>
  <c r="D16" i="23" s="1"/>
  <c r="J28" i="16"/>
  <c r="D19" i="16"/>
  <c r="D19" i="23" s="1"/>
  <c r="D18" i="16"/>
  <c r="D18" i="23" s="1"/>
  <c r="D15" i="16"/>
  <c r="D15" i="23" s="1"/>
  <c r="D17" i="16"/>
  <c r="D17" i="23" s="1"/>
  <c r="E16" i="2"/>
  <c r="E15" i="2"/>
  <c r="O28" i="2"/>
  <c r="N28" i="2"/>
  <c r="O17" i="2"/>
  <c r="L28" i="2"/>
  <c r="M28" i="2"/>
  <c r="N118" i="23"/>
  <c r="N7" i="23"/>
  <c r="N20" i="23"/>
  <c r="N118" i="16"/>
  <c r="N7" i="16"/>
  <c r="N20" i="16"/>
  <c r="J28" i="23" l="1"/>
  <c r="E126" i="16"/>
  <c r="E131" i="16"/>
  <c r="E145" i="16"/>
  <c r="E124" i="16"/>
  <c r="E138" i="16"/>
  <c r="M58" i="16"/>
  <c r="BJ58" i="16" s="1"/>
  <c r="BJ17" i="16" s="1"/>
  <c r="M97" i="16"/>
  <c r="DQ98" i="16" s="1"/>
  <c r="E140" i="16"/>
  <c r="K8" i="2"/>
  <c r="M74" i="16"/>
  <c r="CP74" i="16" s="1"/>
  <c r="CP19" i="16" s="1"/>
  <c r="M109" i="16"/>
  <c r="AF110" i="16" s="1"/>
  <c r="E139" i="16"/>
  <c r="E133" i="16"/>
  <c r="E147" i="16"/>
  <c r="E125" i="16"/>
  <c r="E132" i="16"/>
  <c r="E146" i="16"/>
  <c r="M66" i="16"/>
  <c r="AO66" i="16" s="1"/>
  <c r="AO18" i="16" s="1"/>
  <c r="M103" i="16"/>
  <c r="DR104" i="16" s="1"/>
  <c r="E143" i="16"/>
  <c r="M85" i="16"/>
  <c r="AE86" i="16" s="1"/>
  <c r="E129" i="16"/>
  <c r="E122" i="16"/>
  <c r="D20" i="16"/>
  <c r="E136" i="16"/>
  <c r="M42" i="16"/>
  <c r="CT42" i="16" s="1"/>
  <c r="E144" i="16"/>
  <c r="M91" i="16"/>
  <c r="AF92" i="16" s="1"/>
  <c r="E123" i="16"/>
  <c r="M50" i="16"/>
  <c r="E130" i="16"/>
  <c r="E137" i="16"/>
  <c r="L8" i="2"/>
  <c r="N23" i="16"/>
  <c r="N15" i="16"/>
  <c r="O84" i="16"/>
  <c r="O40" i="16"/>
  <c r="O43" i="16" s="1"/>
  <c r="O64" i="16"/>
  <c r="O102" i="16"/>
  <c r="N26" i="16"/>
  <c r="N18" i="16"/>
  <c r="O108" i="16"/>
  <c r="N19" i="16"/>
  <c r="O72" i="16"/>
  <c r="N27" i="16"/>
  <c r="DP119" i="23"/>
  <c r="BI119" i="23"/>
  <c r="BT119" i="23"/>
  <c r="BF119" i="23"/>
  <c r="BL119" i="23"/>
  <c r="Z119" i="23"/>
  <c r="BP119" i="23"/>
  <c r="DV119" i="23"/>
  <c r="BU119" i="23"/>
  <c r="V119" i="23"/>
  <c r="BX119" i="23"/>
  <c r="BD119" i="23"/>
  <c r="CN119" i="23"/>
  <c r="BJ119" i="23"/>
  <c r="AB119" i="23"/>
  <c r="BN119" i="23"/>
  <c r="CA119" i="23"/>
  <c r="DX119" i="23"/>
  <c r="AH119" i="23"/>
  <c r="BM119" i="23"/>
  <c r="CW119" i="23"/>
  <c r="CJ119" i="23"/>
  <c r="BS119" i="23"/>
  <c r="T119" i="23"/>
  <c r="CC119" i="23"/>
  <c r="AE119" i="23"/>
  <c r="DS119" i="23"/>
  <c r="BE119" i="23"/>
  <c r="BH119" i="23"/>
  <c r="DL119" i="23"/>
  <c r="DK119" i="23"/>
  <c r="AD119" i="23"/>
  <c r="CR119" i="23"/>
  <c r="CX119" i="23"/>
  <c r="DI119" i="23"/>
  <c r="Y119" i="23"/>
  <c r="CP119" i="23"/>
  <c r="CM119" i="23"/>
  <c r="CG119" i="23"/>
  <c r="DJ119" i="23"/>
  <c r="DB119" i="23"/>
  <c r="AU119" i="23"/>
  <c r="BC119" i="23"/>
  <c r="AO119" i="23"/>
  <c r="AP119" i="23"/>
  <c r="DU119" i="23"/>
  <c r="AQ119" i="23"/>
  <c r="BG119" i="23"/>
  <c r="AM119" i="23"/>
  <c r="CK119" i="23"/>
  <c r="DT119" i="23"/>
  <c r="AG119" i="23"/>
  <c r="AL119" i="23"/>
  <c r="X119" i="23"/>
  <c r="Q119" i="23"/>
  <c r="BZ119" i="23"/>
  <c r="DG119" i="23"/>
  <c r="CV119" i="23"/>
  <c r="DE119" i="23"/>
  <c r="DD119" i="23"/>
  <c r="CI119" i="23"/>
  <c r="AV119" i="23"/>
  <c r="DO119" i="23"/>
  <c r="DM119" i="23"/>
  <c r="CF119" i="23"/>
  <c r="AY119" i="23"/>
  <c r="AT119" i="23"/>
  <c r="DZ119" i="23"/>
  <c r="DR119" i="23"/>
  <c r="W119" i="23"/>
  <c r="DN119" i="23"/>
  <c r="CQ119" i="23"/>
  <c r="BW119" i="23"/>
  <c r="CB119" i="23"/>
  <c r="DC119" i="23"/>
  <c r="S119" i="23"/>
  <c r="R119" i="23"/>
  <c r="CZ119" i="23"/>
  <c r="DQ119" i="23"/>
  <c r="AR119" i="23"/>
  <c r="BO119" i="23"/>
  <c r="AN119" i="23"/>
  <c r="CL119" i="23"/>
  <c r="DW119" i="23"/>
  <c r="EB119" i="23"/>
  <c r="CD119" i="23"/>
  <c r="CH119" i="23"/>
  <c r="DY119" i="23"/>
  <c r="U119" i="23"/>
  <c r="AX119" i="23"/>
  <c r="DF119" i="23"/>
  <c r="AS119" i="23"/>
  <c r="CO119" i="23"/>
  <c r="AJ119" i="23"/>
  <c r="AW119" i="23"/>
  <c r="EA119" i="23"/>
  <c r="BR119" i="23"/>
  <c r="EC119" i="23"/>
  <c r="O119" i="23"/>
  <c r="CU119" i="23"/>
  <c r="BA119" i="23"/>
  <c r="BV119" i="23"/>
  <c r="CY119" i="23"/>
  <c r="AI119" i="23"/>
  <c r="BB119" i="23"/>
  <c r="BK119" i="23"/>
  <c r="AK119" i="23"/>
  <c r="P119" i="23"/>
  <c r="AA119" i="23"/>
  <c r="CT119" i="23"/>
  <c r="DA119" i="23"/>
  <c r="AF119" i="23"/>
  <c r="BQ119" i="23"/>
  <c r="DH119" i="23"/>
  <c r="CE119" i="23"/>
  <c r="CS119" i="23"/>
  <c r="ED119" i="23"/>
  <c r="BY119" i="23"/>
  <c r="AZ119" i="23"/>
  <c r="AC119" i="23"/>
  <c r="O56" i="16"/>
  <c r="N17" i="16"/>
  <c r="O96" i="16"/>
  <c r="N25" i="16"/>
  <c r="O48" i="16"/>
  <c r="N24" i="16"/>
  <c r="O90" i="16"/>
  <c r="N16" i="16"/>
  <c r="CI119" i="16"/>
  <c r="U119" i="16"/>
  <c r="BM119" i="16"/>
  <c r="S119" i="16"/>
  <c r="DB119" i="16"/>
  <c r="EB119" i="16"/>
  <c r="AL119" i="16"/>
  <c r="CQ119" i="16"/>
  <c r="AM119" i="16"/>
  <c r="AG119" i="16"/>
  <c r="DW119" i="16"/>
  <c r="BX119" i="16"/>
  <c r="AB119" i="16"/>
  <c r="DX119" i="16"/>
  <c r="AQ119" i="16"/>
  <c r="DF119" i="16"/>
  <c r="DG119" i="16"/>
  <c r="BR119" i="16"/>
  <c r="BJ119" i="16"/>
  <c r="CF119" i="16"/>
  <c r="DC119" i="16"/>
  <c r="DP119" i="16"/>
  <c r="CU119" i="16"/>
  <c r="BW119" i="16"/>
  <c r="O119" i="16"/>
  <c r="CN119" i="16"/>
  <c r="AD119" i="16"/>
  <c r="AZ119" i="16"/>
  <c r="AT119" i="16"/>
  <c r="AY119" i="16"/>
  <c r="DS119" i="16"/>
  <c r="CA119" i="16"/>
  <c r="BF119" i="16"/>
  <c r="AH119" i="16"/>
  <c r="CJ119" i="16"/>
  <c r="BN119" i="16"/>
  <c r="DI119" i="16"/>
  <c r="Q119" i="16"/>
  <c r="CV119" i="16"/>
  <c r="DL119" i="16"/>
  <c r="CY119" i="16"/>
  <c r="EA119" i="16"/>
  <c r="AF119" i="16"/>
  <c r="AE119" i="16"/>
  <c r="BK119" i="16"/>
  <c r="AP119" i="16"/>
  <c r="CO119" i="16"/>
  <c r="DN119" i="16"/>
  <c r="BT119" i="16"/>
  <c r="DH119" i="16"/>
  <c r="DQ119" i="16"/>
  <c r="AO119" i="16"/>
  <c r="CB119" i="16"/>
  <c r="DY119" i="16"/>
  <c r="AU119" i="16"/>
  <c r="W119" i="16"/>
  <c r="DE119" i="16"/>
  <c r="CD119" i="16"/>
  <c r="BC119" i="16"/>
  <c r="EC119" i="16"/>
  <c r="CX119" i="16"/>
  <c r="BV119" i="16"/>
  <c r="CE119" i="16"/>
  <c r="CK119" i="16"/>
  <c r="DJ119" i="16"/>
  <c r="BG119" i="16"/>
  <c r="DA119" i="16"/>
  <c r="AA119" i="16"/>
  <c r="AJ119" i="16"/>
  <c r="BI119" i="16"/>
  <c r="AK119" i="16"/>
  <c r="CS119" i="16"/>
  <c r="CM119" i="16"/>
  <c r="DZ119" i="16"/>
  <c r="BH119" i="16"/>
  <c r="BA119" i="16"/>
  <c r="DK119" i="16"/>
  <c r="BB119" i="16"/>
  <c r="BS119" i="16"/>
  <c r="CL119" i="16"/>
  <c r="AW119" i="16"/>
  <c r="BO119" i="16"/>
  <c r="DO119" i="16"/>
  <c r="BQ119" i="16"/>
  <c r="BE119" i="16"/>
  <c r="Y119" i="16"/>
  <c r="V119" i="16"/>
  <c r="CT119" i="16"/>
  <c r="CH119" i="16"/>
  <c r="BU119" i="16"/>
  <c r="CC119" i="16"/>
  <c r="DU119" i="16"/>
  <c r="DR119" i="16"/>
  <c r="AS119" i="16"/>
  <c r="CW119" i="16"/>
  <c r="BL119" i="16"/>
  <c r="DM119" i="16"/>
  <c r="R119" i="16"/>
  <c r="AN119" i="16"/>
  <c r="BY119" i="16"/>
  <c r="ED119" i="16"/>
  <c r="AI119" i="16"/>
  <c r="BZ119" i="16"/>
  <c r="AV119" i="16"/>
  <c r="CR119" i="16"/>
  <c r="CP119" i="16"/>
  <c r="CG119" i="16"/>
  <c r="AC119" i="16"/>
  <c r="DT119" i="16"/>
  <c r="P119" i="16"/>
  <c r="DV119" i="16"/>
  <c r="AX119" i="16"/>
  <c r="T119" i="16"/>
  <c r="DD119" i="16"/>
  <c r="Z119" i="16"/>
  <c r="BD119" i="16"/>
  <c r="AR119" i="16"/>
  <c r="X119" i="16"/>
  <c r="BP119" i="16"/>
  <c r="CZ119" i="16"/>
  <c r="G15" i="2"/>
  <c r="F15" i="2"/>
  <c r="E19" i="2"/>
  <c r="E20" i="2" s="1"/>
  <c r="F16" i="2"/>
  <c r="G16" i="2"/>
  <c r="CP50" i="16" l="1"/>
  <c r="CP16" i="16" s="1"/>
  <c r="CT50" i="16"/>
  <c r="AV42" i="16"/>
  <c r="AV15" i="16" s="1"/>
  <c r="AG58" i="16"/>
  <c r="AG17" i="16" s="1"/>
  <c r="BY58" i="16"/>
  <c r="BY17" i="16" s="1"/>
  <c r="BC98" i="16"/>
  <c r="BI58" i="16"/>
  <c r="BI17" i="16" s="1"/>
  <c r="AW98" i="16"/>
  <c r="CD58" i="16"/>
  <c r="CD17" i="16" s="1"/>
  <c r="CP58" i="16"/>
  <c r="CP17" i="16" s="1"/>
  <c r="CN58" i="16"/>
  <c r="CN17" i="16" s="1"/>
  <c r="CK58" i="16"/>
  <c r="CK17" i="16" s="1"/>
  <c r="AL58" i="16"/>
  <c r="AL17" i="16" s="1"/>
  <c r="CR98" i="16"/>
  <c r="DH98" i="16"/>
  <c r="CM98" i="16"/>
  <c r="BT98" i="16"/>
  <c r="CI98" i="16"/>
  <c r="AB58" i="16"/>
  <c r="AB17" i="16" s="1"/>
  <c r="AI58" i="16"/>
  <c r="AI17" i="16" s="1"/>
  <c r="BK58" i="16"/>
  <c r="BK17" i="16" s="1"/>
  <c r="BM98" i="16"/>
  <c r="AJ58" i="16"/>
  <c r="AJ17" i="16" s="1"/>
  <c r="AB98" i="16"/>
  <c r="T58" i="16"/>
  <c r="T17" i="16" s="1"/>
  <c r="BZ98" i="16"/>
  <c r="BN98" i="16"/>
  <c r="BN58" i="16"/>
  <c r="BN17" i="16" s="1"/>
  <c r="AR98" i="16"/>
  <c r="BU58" i="16"/>
  <c r="BU17" i="16" s="1"/>
  <c r="CN98" i="16"/>
  <c r="CA58" i="16"/>
  <c r="CA17" i="16" s="1"/>
  <c r="CP98" i="16"/>
  <c r="CQ58" i="16"/>
  <c r="CQ17" i="16" s="1"/>
  <c r="CJ58" i="16"/>
  <c r="CJ17" i="16" s="1"/>
  <c r="CG58" i="16"/>
  <c r="CG17" i="16" s="1"/>
  <c r="BJ98" i="16"/>
  <c r="AN58" i="16"/>
  <c r="AN17" i="16" s="1"/>
  <c r="EB98" i="16"/>
  <c r="AV98" i="16"/>
  <c r="EA98" i="16"/>
  <c r="CM58" i="16"/>
  <c r="CM17" i="16" s="1"/>
  <c r="DB98" i="16"/>
  <c r="BR98" i="16"/>
  <c r="CQ98" i="16"/>
  <c r="S98" i="16"/>
  <c r="BR58" i="16"/>
  <c r="BR17" i="16" s="1"/>
  <c r="DO98" i="16"/>
  <c r="CO98" i="16"/>
  <c r="BV58" i="16"/>
  <c r="BV17" i="16" s="1"/>
  <c r="DN98" i="16"/>
  <c r="AH98" i="16"/>
  <c r="EC98" i="16"/>
  <c r="BW98" i="16"/>
  <c r="AV58" i="16"/>
  <c r="AV17" i="16" s="1"/>
  <c r="BP58" i="16"/>
  <c r="BP17" i="16" s="1"/>
  <c r="W58" i="16"/>
  <c r="W17" i="16" s="1"/>
  <c r="Q58" i="16"/>
  <c r="Q17" i="16" s="1"/>
  <c r="AD58" i="16"/>
  <c r="AD17" i="16" s="1"/>
  <c r="AX58" i="16"/>
  <c r="AX17" i="16" s="1"/>
  <c r="AR58" i="16"/>
  <c r="AR17" i="16" s="1"/>
  <c r="AE58" i="16"/>
  <c r="AE17" i="16" s="1"/>
  <c r="BB58" i="16"/>
  <c r="BB17" i="16" s="1"/>
  <c r="BO58" i="16"/>
  <c r="BO17" i="16" s="1"/>
  <c r="CL58" i="16"/>
  <c r="CL17" i="16" s="1"/>
  <c r="AZ58" i="16"/>
  <c r="AZ17" i="16" s="1"/>
  <c r="AP58" i="16"/>
  <c r="AP17" i="16" s="1"/>
  <c r="CS58" i="16"/>
  <c r="CS17" i="16" s="1"/>
  <c r="AA58" i="16"/>
  <c r="AA17" i="16" s="1"/>
  <c r="BD58" i="16"/>
  <c r="BD17" i="16" s="1"/>
  <c r="AC58" i="16"/>
  <c r="AC17" i="16" s="1"/>
  <c r="P58" i="16"/>
  <c r="P17" i="16" s="1"/>
  <c r="X58" i="16"/>
  <c r="X17" i="16" s="1"/>
  <c r="BW58" i="16"/>
  <c r="BW17" i="16" s="1"/>
  <c r="BA58" i="16"/>
  <c r="BA17" i="16" s="1"/>
  <c r="AW58" i="16"/>
  <c r="AW17" i="16" s="1"/>
  <c r="Z58" i="16"/>
  <c r="Z17" i="16" s="1"/>
  <c r="AY58" i="16"/>
  <c r="AY17" i="16" s="1"/>
  <c r="BF58" i="16"/>
  <c r="BF17" i="16" s="1"/>
  <c r="AF58" i="16"/>
  <c r="AF17" i="16" s="1"/>
  <c r="U58" i="16"/>
  <c r="U17" i="16" s="1"/>
  <c r="DE98" i="16"/>
  <c r="DL98" i="16"/>
  <c r="O58" i="16"/>
  <c r="O17" i="16" s="1"/>
  <c r="O33" i="16" s="1"/>
  <c r="BL58" i="16"/>
  <c r="BL17" i="16" s="1"/>
  <c r="AK58" i="16"/>
  <c r="AK17" i="16" s="1"/>
  <c r="BG58" i="16"/>
  <c r="BG17" i="16" s="1"/>
  <c r="AL98" i="16"/>
  <c r="DD98" i="16"/>
  <c r="CI58" i="16"/>
  <c r="CI17" i="16" s="1"/>
  <c r="CF58" i="16"/>
  <c r="CF17" i="16" s="1"/>
  <c r="BH58" i="16"/>
  <c r="BH17" i="16" s="1"/>
  <c r="S58" i="16"/>
  <c r="S17" i="16" s="1"/>
  <c r="AJ74" i="16"/>
  <c r="AJ19" i="16" s="1"/>
  <c r="BQ58" i="16"/>
  <c r="BQ17" i="16" s="1"/>
  <c r="CC58" i="16"/>
  <c r="CC17" i="16" s="1"/>
  <c r="BZ58" i="16"/>
  <c r="BZ17" i="16" s="1"/>
  <c r="AO58" i="16"/>
  <c r="AO17" i="16" s="1"/>
  <c r="BE98" i="16"/>
  <c r="Y98" i="16"/>
  <c r="AD98" i="16"/>
  <c r="BX58" i="16"/>
  <c r="BX17" i="16" s="1"/>
  <c r="BS58" i="16"/>
  <c r="BS17" i="16" s="1"/>
  <c r="V58" i="16"/>
  <c r="V17" i="16" s="1"/>
  <c r="AU58" i="16"/>
  <c r="AU17" i="16" s="1"/>
  <c r="AY74" i="16"/>
  <c r="AY19" i="16" s="1"/>
  <c r="BC58" i="16"/>
  <c r="BC17" i="16" s="1"/>
  <c r="AN74" i="16"/>
  <c r="AN19" i="16" s="1"/>
  <c r="BX74" i="16"/>
  <c r="BX19" i="16" s="1"/>
  <c r="BL74" i="16"/>
  <c r="BL19" i="16" s="1"/>
  <c r="CT74" i="16"/>
  <c r="CT19" i="16" s="1"/>
  <c r="CT58" i="16"/>
  <c r="CT17" i="16" s="1"/>
  <c r="BV74" i="16"/>
  <c r="BV19" i="16" s="1"/>
  <c r="AS58" i="16"/>
  <c r="AS17" i="16" s="1"/>
  <c r="CO58" i="16"/>
  <c r="CO17" i="16" s="1"/>
  <c r="T74" i="16"/>
  <c r="T19" i="16" s="1"/>
  <c r="R58" i="16"/>
  <c r="R17" i="16" s="1"/>
  <c r="CR58" i="16"/>
  <c r="CR17" i="16" s="1"/>
  <c r="AA74" i="16"/>
  <c r="AA19" i="16" s="1"/>
  <c r="BZ74" i="16"/>
  <c r="BZ19" i="16" s="1"/>
  <c r="AO74" i="16"/>
  <c r="AO19" i="16" s="1"/>
  <c r="W98" i="16"/>
  <c r="CZ98" i="16"/>
  <c r="BX98" i="16"/>
  <c r="BG98" i="16"/>
  <c r="DF98" i="16"/>
  <c r="AM74" i="16"/>
  <c r="AM19" i="16" s="1"/>
  <c r="AL74" i="16"/>
  <c r="AL19" i="16" s="1"/>
  <c r="BE74" i="16"/>
  <c r="BE19" i="16" s="1"/>
  <c r="DV98" i="16"/>
  <c r="BV98" i="16"/>
  <c r="CB98" i="16"/>
  <c r="U98" i="16"/>
  <c r="BQ98" i="16"/>
  <c r="BF74" i="16"/>
  <c r="BF19" i="16" s="1"/>
  <c r="S74" i="16"/>
  <c r="S19" i="16" s="1"/>
  <c r="CC74" i="16"/>
  <c r="CC19" i="16" s="1"/>
  <c r="CS74" i="16"/>
  <c r="CS19" i="16" s="1"/>
  <c r="BU98" i="16"/>
  <c r="DY98" i="16"/>
  <c r="BD98" i="16"/>
  <c r="CK98" i="16"/>
  <c r="BP98" i="16"/>
  <c r="AO110" i="16"/>
  <c r="CE74" i="16"/>
  <c r="CE19" i="16" s="1"/>
  <c r="AQ74" i="16"/>
  <c r="AQ19" i="16" s="1"/>
  <c r="BH98" i="16"/>
  <c r="AN98" i="16"/>
  <c r="CX98" i="16"/>
  <c r="V98" i="16"/>
  <c r="DC98" i="16"/>
  <c r="CG74" i="16"/>
  <c r="CG19" i="16" s="1"/>
  <c r="U74" i="16"/>
  <c r="U19" i="16" s="1"/>
  <c r="AC98" i="16"/>
  <c r="AQ98" i="16"/>
  <c r="DR98" i="16"/>
  <c r="DU98" i="16"/>
  <c r="DT98" i="16"/>
  <c r="BW74" i="16"/>
  <c r="BW19" i="16" s="1"/>
  <c r="BS74" i="16"/>
  <c r="BS19" i="16" s="1"/>
  <c r="X74" i="16"/>
  <c r="X19" i="16" s="1"/>
  <c r="DM98" i="16"/>
  <c r="CY98" i="16"/>
  <c r="BL98" i="16"/>
  <c r="AU98" i="16"/>
  <c r="CL98" i="16"/>
  <c r="BD74" i="16"/>
  <c r="BD19" i="16" s="1"/>
  <c r="AE74" i="16"/>
  <c r="AE19" i="16" s="1"/>
  <c r="CD74" i="16"/>
  <c r="CD19" i="16" s="1"/>
  <c r="CO74" i="16"/>
  <c r="CO19" i="16" s="1"/>
  <c r="CI74" i="16"/>
  <c r="CI19" i="16" s="1"/>
  <c r="AV74" i="16"/>
  <c r="AV19" i="16" s="1"/>
  <c r="BG74" i="16"/>
  <c r="BG19" i="16" s="1"/>
  <c r="BO98" i="16"/>
  <c r="DI98" i="16"/>
  <c r="AY98" i="16"/>
  <c r="AT98" i="16"/>
  <c r="BI98" i="16"/>
  <c r="CH58" i="16"/>
  <c r="CH17" i="16" s="1"/>
  <c r="CE58" i="16"/>
  <c r="CE17" i="16" s="1"/>
  <c r="AQ58" i="16"/>
  <c r="AQ17" i="16" s="1"/>
  <c r="AT58" i="16"/>
  <c r="AT17" i="16" s="1"/>
  <c r="Y58" i="16"/>
  <c r="Y17" i="16" s="1"/>
  <c r="AM98" i="16"/>
  <c r="X98" i="16"/>
  <c r="AS98" i="16"/>
  <c r="DG98" i="16"/>
  <c r="DK98" i="16"/>
  <c r="CW98" i="16"/>
  <c r="CH98" i="16"/>
  <c r="Z98" i="16"/>
  <c r="AZ98" i="16"/>
  <c r="CD110" i="16"/>
  <c r="CC98" i="16"/>
  <c r="CG98" i="16"/>
  <c r="DW98" i="16"/>
  <c r="DX98" i="16"/>
  <c r="CS98" i="16"/>
  <c r="DA98" i="16"/>
  <c r="BK98" i="16"/>
  <c r="AJ98" i="16"/>
  <c r="BN110" i="16"/>
  <c r="DZ98" i="16"/>
  <c r="AA98" i="16"/>
  <c r="DS98" i="16"/>
  <c r="P98" i="16"/>
  <c r="BF98" i="16"/>
  <c r="DP98" i="16"/>
  <c r="CV98" i="16"/>
  <c r="Q98" i="16"/>
  <c r="CT98" i="16"/>
  <c r="BA98" i="16"/>
  <c r="CE98" i="16"/>
  <c r="AE98" i="16"/>
  <c r="R98" i="16"/>
  <c r="CA98" i="16"/>
  <c r="AX98" i="16"/>
  <c r="CF98" i="16"/>
  <c r="AI98" i="16"/>
  <c r="DJ98" i="16"/>
  <c r="ED98" i="16"/>
  <c r="CJ98" i="16"/>
  <c r="BS98" i="16"/>
  <c r="AP98" i="16"/>
  <c r="T98" i="16"/>
  <c r="AG98" i="16"/>
  <c r="AP110" i="16"/>
  <c r="CD98" i="16"/>
  <c r="O98" i="16"/>
  <c r="AK98" i="16"/>
  <c r="AF98" i="16"/>
  <c r="BY98" i="16"/>
  <c r="CU98" i="16"/>
  <c r="BB98" i="16"/>
  <c r="AO98" i="16"/>
  <c r="AM58" i="16"/>
  <c r="AM17" i="16" s="1"/>
  <c r="BT58" i="16"/>
  <c r="BT17" i="16" s="1"/>
  <c r="AH58" i="16"/>
  <c r="AH17" i="16" s="1"/>
  <c r="CB58" i="16"/>
  <c r="CB17" i="16" s="1"/>
  <c r="BE58" i="16"/>
  <c r="BE17" i="16" s="1"/>
  <c r="BM58" i="16"/>
  <c r="BM17" i="16" s="1"/>
  <c r="ED110" i="16"/>
  <c r="DH110" i="16"/>
  <c r="BG110" i="16"/>
  <c r="BT110" i="16"/>
  <c r="V110" i="16"/>
  <c r="DW110" i="16"/>
  <c r="DD110" i="16"/>
  <c r="S110" i="16"/>
  <c r="CH110" i="16"/>
  <c r="BE110" i="16"/>
  <c r="BB110" i="16"/>
  <c r="BC110" i="16"/>
  <c r="AH110" i="16"/>
  <c r="DZ110" i="16"/>
  <c r="CB110" i="16"/>
  <c r="AQ110" i="16"/>
  <c r="U110" i="16"/>
  <c r="BZ110" i="16"/>
  <c r="CW110" i="16"/>
  <c r="BV110" i="16"/>
  <c r="AU110" i="16"/>
  <c r="AC110" i="16"/>
  <c r="BU110" i="16"/>
  <c r="CL110" i="16"/>
  <c r="BW110" i="16"/>
  <c r="BK110" i="16"/>
  <c r="CT110" i="16"/>
  <c r="DB110" i="16"/>
  <c r="AD110" i="16"/>
  <c r="DO110" i="16"/>
  <c r="BR110" i="16"/>
  <c r="AW110" i="16"/>
  <c r="AB110" i="16"/>
  <c r="CX110" i="16"/>
  <c r="BO110" i="16"/>
  <c r="EA110" i="16"/>
  <c r="AI110" i="16"/>
  <c r="CY110" i="16"/>
  <c r="CO110" i="16"/>
  <c r="CQ110" i="16"/>
  <c r="CU110" i="16"/>
  <c r="CN110" i="16"/>
  <c r="CR110" i="16"/>
  <c r="DP110" i="16"/>
  <c r="AK110" i="16"/>
  <c r="CP110" i="16"/>
  <c r="R110" i="16"/>
  <c r="DF110" i="16"/>
  <c r="BD110" i="16"/>
  <c r="DV110" i="16"/>
  <c r="AX110" i="16"/>
  <c r="O74" i="16"/>
  <c r="O19" i="16" s="1"/>
  <c r="O35" i="16" s="1"/>
  <c r="BT74" i="16"/>
  <c r="BT19" i="16" s="1"/>
  <c r="CR74" i="16"/>
  <c r="CR19" i="16" s="1"/>
  <c r="DR110" i="16"/>
  <c r="DC110" i="16"/>
  <c r="AN110" i="16"/>
  <c r="BY110" i="16"/>
  <c r="Y110" i="16"/>
  <c r="DT110" i="16"/>
  <c r="W110" i="16"/>
  <c r="CM110" i="16"/>
  <c r="AE110" i="16"/>
  <c r="AG110" i="16"/>
  <c r="AY110" i="16"/>
  <c r="CS110" i="16"/>
  <c r="DI110" i="16"/>
  <c r="CJ74" i="16"/>
  <c r="CJ19" i="16" s="1"/>
  <c r="AC74" i="16"/>
  <c r="AC19" i="16" s="1"/>
  <c r="AI74" i="16"/>
  <c r="AI19" i="16" s="1"/>
  <c r="BP110" i="16"/>
  <c r="BJ110" i="16"/>
  <c r="AA110" i="16"/>
  <c r="CK110" i="16"/>
  <c r="CF110" i="16"/>
  <c r="DN110" i="16"/>
  <c r="X110" i="16"/>
  <c r="CH74" i="16"/>
  <c r="CH19" i="16" s="1"/>
  <c r="Y74" i="16"/>
  <c r="Y19" i="16" s="1"/>
  <c r="Q74" i="16"/>
  <c r="Q19" i="16" s="1"/>
  <c r="DS110" i="16"/>
  <c r="Z110" i="16"/>
  <c r="DQ110" i="16"/>
  <c r="AZ110" i="16"/>
  <c r="BQ110" i="16"/>
  <c r="EB110" i="16"/>
  <c r="DM110" i="16"/>
  <c r="BU74" i="16"/>
  <c r="BU19" i="16" s="1"/>
  <c r="AW74" i="16"/>
  <c r="AW19" i="16" s="1"/>
  <c r="AP74" i="16"/>
  <c r="AP19" i="16" s="1"/>
  <c r="BL110" i="16"/>
  <c r="CE110" i="16"/>
  <c r="DA110" i="16"/>
  <c r="BI110" i="16"/>
  <c r="DJ110" i="16"/>
  <c r="CG110" i="16"/>
  <c r="DG110" i="16"/>
  <c r="AJ110" i="16"/>
  <c r="BF110" i="16"/>
  <c r="CI110" i="16"/>
  <c r="DE110" i="16"/>
  <c r="DU110" i="16"/>
  <c r="CV110" i="16"/>
  <c r="DY110" i="16"/>
  <c r="O110" i="16"/>
  <c r="AM110" i="16"/>
  <c r="BA110" i="16"/>
  <c r="P110" i="16"/>
  <c r="EC110" i="16"/>
  <c r="CJ110" i="16"/>
  <c r="Q110" i="16"/>
  <c r="AS110" i="16"/>
  <c r="CC110" i="16"/>
  <c r="DX110" i="16"/>
  <c r="CZ110" i="16"/>
  <c r="CA110" i="16"/>
  <c r="AT110" i="16"/>
  <c r="DK110" i="16"/>
  <c r="BM110" i="16"/>
  <c r="BX110" i="16"/>
  <c r="DL110" i="16"/>
  <c r="AL110" i="16"/>
  <c r="BN74" i="16"/>
  <c r="BN19" i="16" s="1"/>
  <c r="BR74" i="16"/>
  <c r="BR19" i="16" s="1"/>
  <c r="AS74" i="16"/>
  <c r="AS19" i="16" s="1"/>
  <c r="AG74" i="16"/>
  <c r="AG19" i="16" s="1"/>
  <c r="CA74" i="16"/>
  <c r="CA19" i="16" s="1"/>
  <c r="CM74" i="16"/>
  <c r="CM19" i="16" s="1"/>
  <c r="W74" i="16"/>
  <c r="W19" i="16" s="1"/>
  <c r="Z74" i="16"/>
  <c r="Z19" i="16" s="1"/>
  <c r="BP74" i="16"/>
  <c r="BP19" i="16" s="1"/>
  <c r="AB74" i="16"/>
  <c r="AB19" i="16" s="1"/>
  <c r="AH74" i="16"/>
  <c r="AH19" i="16" s="1"/>
  <c r="V74" i="16"/>
  <c r="V19" i="16" s="1"/>
  <c r="AR74" i="16"/>
  <c r="AR19" i="16" s="1"/>
  <c r="AZ74" i="16"/>
  <c r="AZ19" i="16" s="1"/>
  <c r="AX74" i="16"/>
  <c r="AX19" i="16" s="1"/>
  <c r="BI74" i="16"/>
  <c r="BI19" i="16" s="1"/>
  <c r="T110" i="16"/>
  <c r="BH110" i="16"/>
  <c r="BK74" i="16"/>
  <c r="BK19" i="16" s="1"/>
  <c r="CF74" i="16"/>
  <c r="CF19" i="16" s="1"/>
  <c r="BY74" i="16"/>
  <c r="BY19" i="16" s="1"/>
  <c r="AF74" i="16"/>
  <c r="AF19" i="16" s="1"/>
  <c r="BQ74" i="16"/>
  <c r="BQ19" i="16" s="1"/>
  <c r="R74" i="16"/>
  <c r="R19" i="16" s="1"/>
  <c r="CN74" i="16"/>
  <c r="CN19" i="16" s="1"/>
  <c r="CQ74" i="16"/>
  <c r="CQ19" i="16" s="1"/>
  <c r="AU74" i="16"/>
  <c r="AU19" i="16" s="1"/>
  <c r="BH74" i="16"/>
  <c r="BH19" i="16" s="1"/>
  <c r="CK74" i="16"/>
  <c r="CK19" i="16" s="1"/>
  <c r="P74" i="16"/>
  <c r="P19" i="16" s="1"/>
  <c r="BA74" i="16"/>
  <c r="BA19" i="16" s="1"/>
  <c r="CL74" i="16"/>
  <c r="CL19" i="16" s="1"/>
  <c r="BM74" i="16"/>
  <c r="BM19" i="16" s="1"/>
  <c r="BJ74" i="16"/>
  <c r="BJ19" i="16" s="1"/>
  <c r="BO74" i="16"/>
  <c r="BO19" i="16" s="1"/>
  <c r="BC74" i="16"/>
  <c r="BC19" i="16" s="1"/>
  <c r="AD74" i="16"/>
  <c r="AD19" i="16" s="1"/>
  <c r="BB74" i="16"/>
  <c r="BB19" i="16" s="1"/>
  <c r="AT74" i="16"/>
  <c r="AT19" i="16" s="1"/>
  <c r="AK74" i="16"/>
  <c r="AK19" i="16" s="1"/>
  <c r="CB74" i="16"/>
  <c r="CB19" i="16" s="1"/>
  <c r="BS110" i="16"/>
  <c r="AR110" i="16"/>
  <c r="AD104" i="16"/>
  <c r="CN66" i="16"/>
  <c r="CN18" i="16" s="1"/>
  <c r="CQ66" i="16"/>
  <c r="CQ18" i="16" s="1"/>
  <c r="BM66" i="16"/>
  <c r="BM18" i="16" s="1"/>
  <c r="AV110" i="16"/>
  <c r="BN66" i="16"/>
  <c r="BN18" i="16" s="1"/>
  <c r="BP66" i="16"/>
  <c r="BP18" i="16" s="1"/>
  <c r="CC66" i="16"/>
  <c r="CC18" i="16" s="1"/>
  <c r="BA66" i="16"/>
  <c r="BA18" i="16" s="1"/>
  <c r="BF66" i="16"/>
  <c r="BF18" i="16" s="1"/>
  <c r="Y66" i="16"/>
  <c r="Y18" i="16" s="1"/>
  <c r="AX66" i="16"/>
  <c r="AX18" i="16" s="1"/>
  <c r="U66" i="16"/>
  <c r="U18" i="16" s="1"/>
  <c r="Z66" i="16"/>
  <c r="Z18" i="16" s="1"/>
  <c r="O36" i="16"/>
  <c r="BT50" i="16"/>
  <c r="BT16" i="16" s="1"/>
  <c r="AO50" i="16"/>
  <c r="AO16" i="16" s="1"/>
  <c r="CZ104" i="16"/>
  <c r="AS66" i="16"/>
  <c r="AS18" i="16" s="1"/>
  <c r="CE104" i="16"/>
  <c r="AW66" i="16"/>
  <c r="AW18" i="16" s="1"/>
  <c r="DX104" i="16"/>
  <c r="AG66" i="16"/>
  <c r="AG18" i="16" s="1"/>
  <c r="AF104" i="16"/>
  <c r="EA104" i="16"/>
  <c r="CS66" i="16"/>
  <c r="CS18" i="16" s="1"/>
  <c r="O66" i="16"/>
  <c r="O18" i="16" s="1"/>
  <c r="O34" i="16" s="1"/>
  <c r="AH66" i="16"/>
  <c r="AH18" i="16" s="1"/>
  <c r="CD104" i="16"/>
  <c r="BM104" i="16"/>
  <c r="CK66" i="16"/>
  <c r="CK18" i="16" s="1"/>
  <c r="CO104" i="16"/>
  <c r="BQ66" i="16"/>
  <c r="BQ18" i="16" s="1"/>
  <c r="BW66" i="16"/>
  <c r="BW18" i="16" s="1"/>
  <c r="CB66" i="16"/>
  <c r="CB18" i="16" s="1"/>
  <c r="CA104" i="16"/>
  <c r="AR104" i="16"/>
  <c r="CJ104" i="16"/>
  <c r="AW104" i="16"/>
  <c r="BK66" i="16"/>
  <c r="BK18" i="16" s="1"/>
  <c r="V66" i="16"/>
  <c r="V18" i="16" s="1"/>
  <c r="BY66" i="16"/>
  <c r="BY18" i="16" s="1"/>
  <c r="BL104" i="16"/>
  <c r="DF104" i="16"/>
  <c r="CH66" i="16"/>
  <c r="CH18" i="16" s="1"/>
  <c r="AU66" i="16"/>
  <c r="AU18" i="16" s="1"/>
  <c r="DP104" i="16"/>
  <c r="BX66" i="16"/>
  <c r="BX18" i="16" s="1"/>
  <c r="CT66" i="16"/>
  <c r="CT18" i="16" s="1"/>
  <c r="CM92" i="16"/>
  <c r="DC104" i="16"/>
  <c r="CD66" i="16"/>
  <c r="CD18" i="16" s="1"/>
  <c r="AC66" i="16"/>
  <c r="AC18" i="16" s="1"/>
  <c r="CI104" i="16"/>
  <c r="AA66" i="16"/>
  <c r="AA18" i="16" s="1"/>
  <c r="CA66" i="16"/>
  <c r="CA18" i="16" s="1"/>
  <c r="BI66" i="16"/>
  <c r="BI18" i="16" s="1"/>
  <c r="S66" i="16"/>
  <c r="S18" i="16" s="1"/>
  <c r="CH104" i="16"/>
  <c r="AH104" i="16"/>
  <c r="BD104" i="16"/>
  <c r="X104" i="16"/>
  <c r="BD66" i="16"/>
  <c r="BD18" i="16" s="1"/>
  <c r="AF66" i="16"/>
  <c r="AF18" i="16" s="1"/>
  <c r="AJ66" i="16"/>
  <c r="AJ18" i="16" s="1"/>
  <c r="BE104" i="16"/>
  <c r="DH104" i="16"/>
  <c r="AR66" i="16"/>
  <c r="AR18" i="16" s="1"/>
  <c r="Q66" i="16"/>
  <c r="Q18" i="16" s="1"/>
  <c r="CO66" i="16"/>
  <c r="CO18" i="16" s="1"/>
  <c r="AP42" i="16"/>
  <c r="AP15" i="16" s="1"/>
  <c r="S104" i="16"/>
  <c r="BI104" i="16"/>
  <c r="BB66" i="16"/>
  <c r="BB18" i="16" s="1"/>
  <c r="AL66" i="16"/>
  <c r="AL18" i="16" s="1"/>
  <c r="CR66" i="16"/>
  <c r="CR18" i="16" s="1"/>
  <c r="CE42" i="16"/>
  <c r="CE15" i="16" s="1"/>
  <c r="U42" i="16"/>
  <c r="U15" i="16" s="1"/>
  <c r="BN42" i="16"/>
  <c r="BN15" i="16" s="1"/>
  <c r="CP104" i="16"/>
  <c r="AE104" i="16"/>
  <c r="BA42" i="16"/>
  <c r="BA15" i="16" s="1"/>
  <c r="Y42" i="16"/>
  <c r="Y15" i="16" s="1"/>
  <c r="BD42" i="16"/>
  <c r="BD15" i="16" s="1"/>
  <c r="AU42" i="16"/>
  <c r="AU15" i="16" s="1"/>
  <c r="AS42" i="16"/>
  <c r="AS15" i="16" s="1"/>
  <c r="CM104" i="16"/>
  <c r="CC104" i="16"/>
  <c r="BZ104" i="16"/>
  <c r="BL42" i="16"/>
  <c r="BL15" i="16" s="1"/>
  <c r="S42" i="16"/>
  <c r="S15" i="16" s="1"/>
  <c r="BN104" i="16"/>
  <c r="BR104" i="16"/>
  <c r="DG104" i="16"/>
  <c r="AM42" i="16"/>
  <c r="AM15" i="16" s="1"/>
  <c r="CP42" i="16"/>
  <c r="CP15" i="16" s="1"/>
  <c r="BZ42" i="16"/>
  <c r="BZ15" i="16" s="1"/>
  <c r="AI104" i="16"/>
  <c r="BT104" i="16"/>
  <c r="CF104" i="16"/>
  <c r="R42" i="16"/>
  <c r="R15" i="16" s="1"/>
  <c r="AH42" i="16"/>
  <c r="AH15" i="16" s="1"/>
  <c r="AL42" i="16"/>
  <c r="AL15" i="16" s="1"/>
  <c r="CT104" i="16"/>
  <c r="Z104" i="16"/>
  <c r="Q104" i="16"/>
  <c r="AF42" i="16"/>
  <c r="AF15" i="16" s="1"/>
  <c r="DK92" i="16"/>
  <c r="W104" i="16"/>
  <c r="AL104" i="16"/>
  <c r="AG104" i="16"/>
  <c r="T104" i="16"/>
  <c r="DV104" i="16"/>
  <c r="CF66" i="16"/>
  <c r="CF18" i="16" s="1"/>
  <c r="AK66" i="16"/>
  <c r="AK18" i="16" s="1"/>
  <c r="BO66" i="16"/>
  <c r="BO18" i="16" s="1"/>
  <c r="AI66" i="16"/>
  <c r="AI18" i="16" s="1"/>
  <c r="DB86" i="16"/>
  <c r="BX50" i="16"/>
  <c r="BX16" i="16" s="1"/>
  <c r="DZ104" i="16"/>
  <c r="DN104" i="16"/>
  <c r="BJ104" i="16"/>
  <c r="BP104" i="16"/>
  <c r="AP86" i="16"/>
  <c r="CX86" i="16"/>
  <c r="CV104" i="16"/>
  <c r="BH104" i="16"/>
  <c r="DO104" i="16"/>
  <c r="DS104" i="16"/>
  <c r="AJ104" i="16"/>
  <c r="AP104" i="16"/>
  <c r="BK104" i="16"/>
  <c r="AK104" i="16"/>
  <c r="BX104" i="16"/>
  <c r="CS104" i="16"/>
  <c r="AD66" i="16"/>
  <c r="AD18" i="16" s="1"/>
  <c r="BR66" i="16"/>
  <c r="BR18" i="16" s="1"/>
  <c r="AE66" i="16"/>
  <c r="AE18" i="16" s="1"/>
  <c r="AT66" i="16"/>
  <c r="AT18" i="16" s="1"/>
  <c r="AD42" i="16"/>
  <c r="AD15" i="16" s="1"/>
  <c r="AW42" i="16"/>
  <c r="AW15" i="16" s="1"/>
  <c r="AN104" i="16"/>
  <c r="CG104" i="16"/>
  <c r="AO104" i="16"/>
  <c r="AS104" i="16"/>
  <c r="DI104" i="16"/>
  <c r="BU66" i="16"/>
  <c r="BU18" i="16" s="1"/>
  <c r="CG66" i="16"/>
  <c r="CG18" i="16" s="1"/>
  <c r="AV66" i="16"/>
  <c r="AV18" i="16" s="1"/>
  <c r="P66" i="16"/>
  <c r="P18" i="16" s="1"/>
  <c r="CA42" i="16"/>
  <c r="CA15" i="16" s="1"/>
  <c r="DI92" i="16"/>
  <c r="DY104" i="16"/>
  <c r="CB104" i="16"/>
  <c r="EC104" i="16"/>
  <c r="P104" i="16"/>
  <c r="Y104" i="16"/>
  <c r="CE66" i="16"/>
  <c r="CE18" i="16" s="1"/>
  <c r="R66" i="16"/>
  <c r="R18" i="16" s="1"/>
  <c r="BH66" i="16"/>
  <c r="BH18" i="16" s="1"/>
  <c r="CP66" i="16"/>
  <c r="CP18" i="16" s="1"/>
  <c r="CF42" i="16"/>
  <c r="CF15" i="16" s="1"/>
  <c r="CL42" i="16"/>
  <c r="CL15" i="16" s="1"/>
  <c r="CT15" i="16"/>
  <c r="AT42" i="16"/>
  <c r="AT15" i="16" s="1"/>
  <c r="BQ92" i="16"/>
  <c r="CL104" i="16"/>
  <c r="DQ104" i="16"/>
  <c r="U104" i="16"/>
  <c r="DJ104" i="16"/>
  <c r="AX104" i="16"/>
  <c r="AV104" i="16"/>
  <c r="AM104" i="16"/>
  <c r="CU104" i="16"/>
  <c r="AY104" i="16"/>
  <c r="DE86" i="16"/>
  <c r="CC42" i="16"/>
  <c r="CC15" i="16" s="1"/>
  <c r="BP42" i="16"/>
  <c r="BP15" i="16" s="1"/>
  <c r="V42" i="16"/>
  <c r="V15" i="16" s="1"/>
  <c r="BE42" i="16"/>
  <c r="BE15" i="16" s="1"/>
  <c r="CE92" i="16"/>
  <c r="BB104" i="16"/>
  <c r="BU104" i="16"/>
  <c r="EB104" i="16"/>
  <c r="BQ104" i="16"/>
  <c r="DT104" i="16"/>
  <c r="BY104" i="16"/>
  <c r="CN104" i="16"/>
  <c r="AB104" i="16"/>
  <c r="BC104" i="16"/>
  <c r="CJ66" i="16"/>
  <c r="CJ18" i="16" s="1"/>
  <c r="BL66" i="16"/>
  <c r="BL18" i="16" s="1"/>
  <c r="BZ66" i="16"/>
  <c r="BZ18" i="16" s="1"/>
  <c r="AZ66" i="16"/>
  <c r="AZ18" i="16" s="1"/>
  <c r="X66" i="16"/>
  <c r="X18" i="16" s="1"/>
  <c r="AP66" i="16"/>
  <c r="AP18" i="16" s="1"/>
  <c r="AQ92" i="16"/>
  <c r="BK42" i="16"/>
  <c r="BK15" i="16" s="1"/>
  <c r="AR42" i="16"/>
  <c r="AR15" i="16" s="1"/>
  <c r="BJ42" i="16"/>
  <c r="BJ15" i="16" s="1"/>
  <c r="AK42" i="16"/>
  <c r="AK15" i="16" s="1"/>
  <c r="CK42" i="16"/>
  <c r="CK15" i="16" s="1"/>
  <c r="U92" i="16"/>
  <c r="AK92" i="16"/>
  <c r="BW42" i="16"/>
  <c r="BW15" i="16" s="1"/>
  <c r="CQ42" i="16"/>
  <c r="CQ15" i="16" s="1"/>
  <c r="AX42" i="16"/>
  <c r="AX15" i="16" s="1"/>
  <c r="BV42" i="16"/>
  <c r="BV15" i="16" s="1"/>
  <c r="BC42" i="16"/>
  <c r="BC15" i="16" s="1"/>
  <c r="BG92" i="16"/>
  <c r="BB42" i="16"/>
  <c r="BB15" i="16" s="1"/>
  <c r="CM42" i="16"/>
  <c r="CM15" i="16" s="1"/>
  <c r="P42" i="16"/>
  <c r="P15" i="16" s="1"/>
  <c r="T42" i="16"/>
  <c r="T15" i="16" s="1"/>
  <c r="X42" i="16"/>
  <c r="X15" i="16" s="1"/>
  <c r="AC104" i="16"/>
  <c r="BA104" i="16"/>
  <c r="CR104" i="16"/>
  <c r="CK104" i="16"/>
  <c r="AT104" i="16"/>
  <c r="DW104" i="16"/>
  <c r="ED104" i="16"/>
  <c r="DM104" i="16"/>
  <c r="AM66" i="16"/>
  <c r="AM18" i="16" s="1"/>
  <c r="BS66" i="16"/>
  <c r="BS18" i="16" s="1"/>
  <c r="AN66" i="16"/>
  <c r="AN18" i="16" s="1"/>
  <c r="AQ66" i="16"/>
  <c r="AQ18" i="16" s="1"/>
  <c r="BG66" i="16"/>
  <c r="BG18" i="16" s="1"/>
  <c r="BJ66" i="16"/>
  <c r="BJ18" i="16" s="1"/>
  <c r="AN42" i="16"/>
  <c r="AN15" i="16" s="1"/>
  <c r="CD42" i="16"/>
  <c r="CD15" i="16" s="1"/>
  <c r="BQ42" i="16"/>
  <c r="BQ15" i="16" s="1"/>
  <c r="Z42" i="16"/>
  <c r="Z15" i="16" s="1"/>
  <c r="AO42" i="16"/>
  <c r="AO15" i="16" s="1"/>
  <c r="BJ50" i="16"/>
  <c r="BJ16" i="16" s="1"/>
  <c r="DB104" i="16"/>
  <c r="AZ104" i="16"/>
  <c r="DL104" i="16"/>
  <c r="DU104" i="16"/>
  <c r="CY104" i="16"/>
  <c r="DA104" i="16"/>
  <c r="AA104" i="16"/>
  <c r="CQ104" i="16"/>
  <c r="AY66" i="16"/>
  <c r="AY18" i="16" s="1"/>
  <c r="CM66" i="16"/>
  <c r="CM18" i="16" s="1"/>
  <c r="BT66" i="16"/>
  <c r="BT18" i="16" s="1"/>
  <c r="W66" i="16"/>
  <c r="W18" i="16" s="1"/>
  <c r="BE66" i="16"/>
  <c r="BE18" i="16" s="1"/>
  <c r="BC66" i="16"/>
  <c r="BC18" i="16" s="1"/>
  <c r="CI42" i="16"/>
  <c r="CI15" i="16" s="1"/>
  <c r="BF42" i="16"/>
  <c r="BF15" i="16" s="1"/>
  <c r="AJ42" i="16"/>
  <c r="AJ15" i="16" s="1"/>
  <c r="CR42" i="16"/>
  <c r="CR15" i="16" s="1"/>
  <c r="BG42" i="16"/>
  <c r="BG15" i="16" s="1"/>
  <c r="O42" i="16"/>
  <c r="O15" i="16" s="1"/>
  <c r="O31" i="16" s="1"/>
  <c r="BS42" i="16"/>
  <c r="BS15" i="16" s="1"/>
  <c r="AB42" i="16"/>
  <c r="AB15" i="16" s="1"/>
  <c r="AG42" i="16"/>
  <c r="AG15" i="16" s="1"/>
  <c r="W42" i="16"/>
  <c r="W15" i="16" s="1"/>
  <c r="V104" i="16"/>
  <c r="BO104" i="16"/>
  <c r="DE104" i="16"/>
  <c r="CX104" i="16"/>
  <c r="BW104" i="16"/>
  <c r="BG104" i="16"/>
  <c r="AU104" i="16"/>
  <c r="DK104" i="16"/>
  <c r="BU42" i="16"/>
  <c r="BU15" i="16" s="1"/>
  <c r="BR42" i="16"/>
  <c r="BR15" i="16" s="1"/>
  <c r="AI42" i="16"/>
  <c r="AI15" i="16" s="1"/>
  <c r="AC42" i="16"/>
  <c r="AC15" i="16" s="1"/>
  <c r="BE92" i="16"/>
  <c r="AJ50" i="16"/>
  <c r="AJ16" i="16" s="1"/>
  <c r="BF104" i="16"/>
  <c r="AQ104" i="16"/>
  <c r="BS104" i="16"/>
  <c r="O104" i="16"/>
  <c r="BV104" i="16"/>
  <c r="DD104" i="16"/>
  <c r="R104" i="16"/>
  <c r="CW104" i="16"/>
  <c r="CI66" i="16"/>
  <c r="CI18" i="16" s="1"/>
  <c r="CL66" i="16"/>
  <c r="CL18" i="16" s="1"/>
  <c r="AB66" i="16"/>
  <c r="AB18" i="16" s="1"/>
  <c r="BV66" i="16"/>
  <c r="BV18" i="16" s="1"/>
  <c r="T66" i="16"/>
  <c r="T18" i="16" s="1"/>
  <c r="DC86" i="16"/>
  <c r="CV86" i="16"/>
  <c r="CG86" i="16"/>
  <c r="AH86" i="16"/>
  <c r="CN42" i="16"/>
  <c r="CN15" i="16" s="1"/>
  <c r="BX42" i="16"/>
  <c r="BX15" i="16" s="1"/>
  <c r="Q42" i="16"/>
  <c r="Q15" i="16" s="1"/>
  <c r="CB42" i="16"/>
  <c r="CB15" i="16" s="1"/>
  <c r="BY42" i="16"/>
  <c r="BY15" i="16" s="1"/>
  <c r="CS42" i="16"/>
  <c r="CS15" i="16" s="1"/>
  <c r="AW92" i="16"/>
  <c r="DJ86" i="16"/>
  <c r="AD86" i="16"/>
  <c r="CQ86" i="16"/>
  <c r="AR86" i="16"/>
  <c r="DC92" i="16"/>
  <c r="BH92" i="16"/>
  <c r="CR86" i="16"/>
  <c r="X86" i="16"/>
  <c r="CF86" i="16"/>
  <c r="AY42" i="16"/>
  <c r="AY15" i="16" s="1"/>
  <c r="CJ42" i="16"/>
  <c r="CJ15" i="16" s="1"/>
  <c r="CH42" i="16"/>
  <c r="CH15" i="16" s="1"/>
  <c r="BM42" i="16"/>
  <c r="BM15" i="16" s="1"/>
  <c r="AZ42" i="16"/>
  <c r="AZ15" i="16" s="1"/>
  <c r="AE42" i="16"/>
  <c r="AE15" i="16" s="1"/>
  <c r="DX92" i="16"/>
  <c r="DS92" i="16"/>
  <c r="BT86" i="16"/>
  <c r="S86" i="16"/>
  <c r="AJ86" i="16"/>
  <c r="DM86" i="16"/>
  <c r="DX86" i="16"/>
  <c r="AA86" i="16"/>
  <c r="O86" i="16"/>
  <c r="BD86" i="16"/>
  <c r="BZ86" i="16"/>
  <c r="BH86" i="16"/>
  <c r="CJ92" i="16"/>
  <c r="AD92" i="16"/>
  <c r="DD86" i="16"/>
  <c r="DS86" i="16"/>
  <c r="AA42" i="16"/>
  <c r="AA15" i="16" s="1"/>
  <c r="CG42" i="16"/>
  <c r="CG15" i="16" s="1"/>
  <c r="BT42" i="16"/>
  <c r="BT15" i="16" s="1"/>
  <c r="BH42" i="16"/>
  <c r="BH15" i="16" s="1"/>
  <c r="BO42" i="16"/>
  <c r="BO15" i="16" s="1"/>
  <c r="BI42" i="16"/>
  <c r="BI15" i="16" s="1"/>
  <c r="DU92" i="16"/>
  <c r="EB92" i="16"/>
  <c r="DU86" i="16"/>
  <c r="CA86" i="16"/>
  <c r="DF86" i="16"/>
  <c r="BS86" i="16"/>
  <c r="CJ86" i="16"/>
  <c r="DO86" i="16"/>
  <c r="BR86" i="16"/>
  <c r="AM86" i="16"/>
  <c r="Z86" i="16"/>
  <c r="BW86" i="16"/>
  <c r="AY86" i="16"/>
  <c r="EC86" i="16"/>
  <c r="AO86" i="16"/>
  <c r="AX86" i="16"/>
  <c r="BP86" i="16"/>
  <c r="CP86" i="16"/>
  <c r="BI86" i="16"/>
  <c r="AT86" i="16"/>
  <c r="CE86" i="16"/>
  <c r="CT86" i="16"/>
  <c r="BA86" i="16"/>
  <c r="CL86" i="16"/>
  <c r="BE86" i="16"/>
  <c r="BF86" i="16"/>
  <c r="CA92" i="16"/>
  <c r="Q92" i="16"/>
  <c r="CN86" i="16"/>
  <c r="BU86" i="16"/>
  <c r="BX86" i="16"/>
  <c r="T86" i="16"/>
  <c r="DP86" i="16"/>
  <c r="CC86" i="16"/>
  <c r="BB86" i="16"/>
  <c r="CB86" i="16"/>
  <c r="BY86" i="16"/>
  <c r="DT86" i="16"/>
  <c r="EB86" i="16"/>
  <c r="CU86" i="16"/>
  <c r="DY86" i="16"/>
  <c r="DR86" i="16"/>
  <c r="DQ86" i="16"/>
  <c r="DK86" i="16"/>
  <c r="CM86" i="16"/>
  <c r="DN86" i="16"/>
  <c r="P86" i="16"/>
  <c r="CI86" i="16"/>
  <c r="AL86" i="16"/>
  <c r="R86" i="16"/>
  <c r="CW86" i="16"/>
  <c r="ED86" i="16"/>
  <c r="AK86" i="16"/>
  <c r="DL86" i="16"/>
  <c r="AF86" i="16"/>
  <c r="AV86" i="16"/>
  <c r="AB86" i="16"/>
  <c r="DZ86" i="16"/>
  <c r="BC86" i="16"/>
  <c r="AN86" i="16"/>
  <c r="CY86" i="16"/>
  <c r="AS86" i="16"/>
  <c r="AG86" i="16"/>
  <c r="DI86" i="16"/>
  <c r="AQ86" i="16"/>
  <c r="Q86" i="16"/>
  <c r="DG86" i="16"/>
  <c r="AU86" i="16"/>
  <c r="Y86" i="16"/>
  <c r="BG86" i="16"/>
  <c r="CD86" i="16"/>
  <c r="AI86" i="16"/>
  <c r="CO86" i="16"/>
  <c r="W86" i="16"/>
  <c r="CZ86" i="16"/>
  <c r="BL86" i="16"/>
  <c r="AW86" i="16"/>
  <c r="V86" i="16"/>
  <c r="BO86" i="16"/>
  <c r="DV86" i="16"/>
  <c r="BV86" i="16"/>
  <c r="DW86" i="16"/>
  <c r="EA86" i="16"/>
  <c r="CH86" i="16"/>
  <c r="CK86" i="16"/>
  <c r="U86" i="16"/>
  <c r="BM86" i="16"/>
  <c r="CS86" i="16"/>
  <c r="DA86" i="16"/>
  <c r="BN86" i="16"/>
  <c r="BQ86" i="16"/>
  <c r="AC86" i="16"/>
  <c r="BK86" i="16"/>
  <c r="AZ86" i="16"/>
  <c r="DH86" i="16"/>
  <c r="BJ86" i="16"/>
  <c r="CO42" i="16"/>
  <c r="CO15" i="16" s="1"/>
  <c r="AQ42" i="16"/>
  <c r="AQ15" i="16" s="1"/>
  <c r="BA92" i="16"/>
  <c r="CO92" i="16"/>
  <c r="AB50" i="16"/>
  <c r="AB16" i="16" s="1"/>
  <c r="DV92" i="16"/>
  <c r="BJ92" i="16"/>
  <c r="CN92" i="16"/>
  <c r="O50" i="16"/>
  <c r="O16" i="16" s="1"/>
  <c r="O32" i="16" s="1"/>
  <c r="Z50" i="16"/>
  <c r="Z16" i="16" s="1"/>
  <c r="AZ92" i="16"/>
  <c r="S92" i="16"/>
  <c r="O92" i="16"/>
  <c r="AM50" i="16"/>
  <c r="AM16" i="16" s="1"/>
  <c r="W50" i="16"/>
  <c r="W16" i="16" s="1"/>
  <c r="Y92" i="16"/>
  <c r="CB92" i="16"/>
  <c r="BS92" i="16"/>
  <c r="BS50" i="16"/>
  <c r="BS16" i="16" s="1"/>
  <c r="AF50" i="16"/>
  <c r="AF16" i="16" s="1"/>
  <c r="AG92" i="16"/>
  <c r="BL92" i="16"/>
  <c r="DF92" i="16"/>
  <c r="BP50" i="16"/>
  <c r="BP16" i="16" s="1"/>
  <c r="AG50" i="16"/>
  <c r="AG16" i="16" s="1"/>
  <c r="CZ92" i="16"/>
  <c r="CD92" i="16"/>
  <c r="CX92" i="16"/>
  <c r="CH50" i="16"/>
  <c r="CH16" i="16" s="1"/>
  <c r="AV50" i="16"/>
  <c r="AV16" i="16" s="1"/>
  <c r="CS92" i="16"/>
  <c r="AS92" i="16"/>
  <c r="BD92" i="16"/>
  <c r="BB50" i="16"/>
  <c r="BB16" i="16" s="1"/>
  <c r="AP50" i="16"/>
  <c r="AP16" i="16" s="1"/>
  <c r="R92" i="16"/>
  <c r="AH92" i="16"/>
  <c r="DB92" i="16"/>
  <c r="BB92" i="16"/>
  <c r="CL50" i="16"/>
  <c r="CL16" i="16" s="1"/>
  <c r="BM50" i="16"/>
  <c r="BM16" i="16" s="1"/>
  <c r="BW50" i="16"/>
  <c r="BW16" i="16" s="1"/>
  <c r="P50" i="16"/>
  <c r="P16" i="16" s="1"/>
  <c r="AI92" i="16"/>
  <c r="AL92" i="16"/>
  <c r="DP92" i="16"/>
  <c r="AR92" i="16"/>
  <c r="BR50" i="16"/>
  <c r="BR16" i="16" s="1"/>
  <c r="AQ50" i="16"/>
  <c r="AQ16" i="16" s="1"/>
  <c r="AC92" i="16"/>
  <c r="CP92" i="16"/>
  <c r="DH92" i="16"/>
  <c r="Z92" i="16"/>
  <c r="AX92" i="16"/>
  <c r="BK92" i="16"/>
  <c r="AE92" i="16"/>
  <c r="CI92" i="16"/>
  <c r="AY50" i="16"/>
  <c r="AY16" i="16" s="1"/>
  <c r="AR50" i="16"/>
  <c r="AR16" i="16" s="1"/>
  <c r="CE50" i="16"/>
  <c r="CE16" i="16" s="1"/>
  <c r="AW50" i="16"/>
  <c r="AW16" i="16" s="1"/>
  <c r="BO50" i="16"/>
  <c r="BO16" i="16" s="1"/>
  <c r="AI50" i="16"/>
  <c r="AI16" i="16" s="1"/>
  <c r="BN92" i="16"/>
  <c r="BC92" i="16"/>
  <c r="T92" i="16"/>
  <c r="BP92" i="16"/>
  <c r="AP92" i="16"/>
  <c r="DY92" i="16"/>
  <c r="AJ92" i="16"/>
  <c r="V92" i="16"/>
  <c r="DM92" i="16"/>
  <c r="AA50" i="16"/>
  <c r="AA16" i="16" s="1"/>
  <c r="AD50" i="16"/>
  <c r="AD16" i="16" s="1"/>
  <c r="CR50" i="16"/>
  <c r="CR16" i="16" s="1"/>
  <c r="S50" i="16"/>
  <c r="S16" i="16" s="1"/>
  <c r="BZ50" i="16"/>
  <c r="BZ16" i="16" s="1"/>
  <c r="BI50" i="16"/>
  <c r="BI16" i="16" s="1"/>
  <c r="BK50" i="16"/>
  <c r="BK16" i="16" s="1"/>
  <c r="AN50" i="16"/>
  <c r="AN16" i="16" s="1"/>
  <c r="BA50" i="16"/>
  <c r="BA16" i="16" s="1"/>
  <c r="BG50" i="16"/>
  <c r="BG16" i="16" s="1"/>
  <c r="AH50" i="16"/>
  <c r="AH16" i="16" s="1"/>
  <c r="CB50" i="16"/>
  <c r="CB16" i="16" s="1"/>
  <c r="DT92" i="16"/>
  <c r="P92" i="16"/>
  <c r="BF92" i="16"/>
  <c r="BZ92" i="16"/>
  <c r="DE92" i="16"/>
  <c r="CQ92" i="16"/>
  <c r="CW92" i="16"/>
  <c r="CY92" i="16"/>
  <c r="CU92" i="16"/>
  <c r="CN50" i="16"/>
  <c r="CN16" i="16" s="1"/>
  <c r="BL50" i="16"/>
  <c r="BL16" i="16" s="1"/>
  <c r="Q50" i="16"/>
  <c r="Q16" i="16" s="1"/>
  <c r="R50" i="16"/>
  <c r="R16" i="16" s="1"/>
  <c r="AT50" i="16"/>
  <c r="AT16" i="16" s="1"/>
  <c r="Y50" i="16"/>
  <c r="Y16" i="16" s="1"/>
  <c r="CI50" i="16"/>
  <c r="CI16" i="16" s="1"/>
  <c r="CF50" i="16"/>
  <c r="CF16" i="16" s="1"/>
  <c r="CQ50" i="16"/>
  <c r="CQ16" i="16" s="1"/>
  <c r="BQ50" i="16"/>
  <c r="BQ16" i="16" s="1"/>
  <c r="BY50" i="16"/>
  <c r="BY16" i="16" s="1"/>
  <c r="AE50" i="16"/>
  <c r="AE16" i="16" s="1"/>
  <c r="BU92" i="16"/>
  <c r="DZ92" i="16"/>
  <c r="CR92" i="16"/>
  <c r="AV92" i="16"/>
  <c r="CV92" i="16"/>
  <c r="AB92" i="16"/>
  <c r="DQ92" i="16"/>
  <c r="CC92" i="16"/>
  <c r="W92" i="16"/>
  <c r="BU50" i="16"/>
  <c r="BU16" i="16" s="1"/>
  <c r="CG50" i="16"/>
  <c r="CG16" i="16" s="1"/>
  <c r="CO50" i="16"/>
  <c r="CO16" i="16" s="1"/>
  <c r="BE50" i="16"/>
  <c r="BE16" i="16" s="1"/>
  <c r="X50" i="16"/>
  <c r="X16" i="16" s="1"/>
  <c r="T50" i="16"/>
  <c r="T16" i="16" s="1"/>
  <c r="BR92" i="16"/>
  <c r="AM92" i="16"/>
  <c r="DO92" i="16"/>
  <c r="CL92" i="16"/>
  <c r="DL92" i="16"/>
  <c r="DD92" i="16"/>
  <c r="CK92" i="16"/>
  <c r="ED92" i="16"/>
  <c r="X92" i="16"/>
  <c r="BN50" i="16"/>
  <c r="BN16" i="16" s="1"/>
  <c r="BD50" i="16"/>
  <c r="BD16" i="16" s="1"/>
  <c r="AU50" i="16"/>
  <c r="AU16" i="16" s="1"/>
  <c r="CS50" i="16"/>
  <c r="CS16" i="16" s="1"/>
  <c r="AK50" i="16"/>
  <c r="AK16" i="16" s="1"/>
  <c r="BV50" i="16"/>
  <c r="BV16" i="16" s="1"/>
  <c r="BW92" i="16"/>
  <c r="BX92" i="16"/>
  <c r="DW92" i="16"/>
  <c r="AN92" i="16"/>
  <c r="EC92" i="16"/>
  <c r="BV92" i="16"/>
  <c r="DJ92" i="16"/>
  <c r="CT92" i="16"/>
  <c r="BM92" i="16"/>
  <c r="CD50" i="16"/>
  <c r="CD16" i="16" s="1"/>
  <c r="BF50" i="16"/>
  <c r="BF16" i="16" s="1"/>
  <c r="AL50" i="16"/>
  <c r="AL16" i="16" s="1"/>
  <c r="AS50" i="16"/>
  <c r="AS16" i="16" s="1"/>
  <c r="AC50" i="16"/>
  <c r="AC16" i="16" s="1"/>
  <c r="CK50" i="16"/>
  <c r="CK16" i="16" s="1"/>
  <c r="BY92" i="16"/>
  <c r="BO92" i="16"/>
  <c r="AA92" i="16"/>
  <c r="DA92" i="16"/>
  <c r="BT92" i="16"/>
  <c r="DR92" i="16"/>
  <c r="CH92" i="16"/>
  <c r="CF92" i="16"/>
  <c r="AY92" i="16"/>
  <c r="CM50" i="16"/>
  <c r="CM16" i="16" s="1"/>
  <c r="CA50" i="16"/>
  <c r="CA16" i="16" s="1"/>
  <c r="V50" i="16"/>
  <c r="V16" i="16" s="1"/>
  <c r="AX50" i="16"/>
  <c r="AX16" i="16" s="1"/>
  <c r="BC50" i="16"/>
  <c r="BC16" i="16" s="1"/>
  <c r="CG92" i="16"/>
  <c r="AO92" i="16"/>
  <c r="DG92" i="16"/>
  <c r="AT92" i="16"/>
  <c r="EA92" i="16"/>
  <c r="AU92" i="16"/>
  <c r="BI92" i="16"/>
  <c r="DN92" i="16"/>
  <c r="CC50" i="16"/>
  <c r="CC16" i="16" s="1"/>
  <c r="CJ50" i="16"/>
  <c r="CJ16" i="16" s="1"/>
  <c r="AZ50" i="16"/>
  <c r="AZ16" i="16" s="1"/>
  <c r="BH50" i="16"/>
  <c r="BH16" i="16" s="1"/>
  <c r="U50" i="16"/>
  <c r="U16" i="16" s="1"/>
  <c r="D165" i="4"/>
  <c r="D156" i="4"/>
  <c r="B26" i="20"/>
  <c r="D145" i="4"/>
  <c r="O51" i="16"/>
  <c r="E151" i="10"/>
  <c r="BP137" i="16"/>
  <c r="BP131" i="16"/>
  <c r="BP129" i="16"/>
  <c r="BP140" i="16"/>
  <c r="BP143" i="16"/>
  <c r="BP136" i="16"/>
  <c r="BP144" i="16"/>
  <c r="BP123" i="16"/>
  <c r="BP130" i="16"/>
  <c r="BP147" i="16"/>
  <c r="BP138" i="16"/>
  <c r="BP146" i="16"/>
  <c r="BP126" i="16"/>
  <c r="BP125" i="16"/>
  <c r="BP132" i="16"/>
  <c r="BP122" i="16"/>
  <c r="BP124" i="16"/>
  <c r="BP145" i="16"/>
  <c r="BP133" i="16"/>
  <c r="BP139" i="16"/>
  <c r="CR129" i="16"/>
  <c r="CR138" i="16"/>
  <c r="CR140" i="16"/>
  <c r="CR146" i="16"/>
  <c r="CR131" i="16"/>
  <c r="CR125" i="16"/>
  <c r="CR123" i="16"/>
  <c r="CR144" i="16"/>
  <c r="CR126" i="16"/>
  <c r="CR137" i="16"/>
  <c r="CR133" i="16"/>
  <c r="CR130" i="16"/>
  <c r="CR124" i="16"/>
  <c r="CR122" i="16"/>
  <c r="CR139" i="16"/>
  <c r="CR136" i="16"/>
  <c r="CR143" i="16"/>
  <c r="CR145" i="16"/>
  <c r="CR147" i="16"/>
  <c r="CR132" i="16"/>
  <c r="CC138" i="16"/>
  <c r="CC129" i="16"/>
  <c r="CC137" i="16"/>
  <c r="CC144" i="16"/>
  <c r="CC143" i="16"/>
  <c r="CC145" i="16"/>
  <c r="CC132" i="16"/>
  <c r="CC130" i="16"/>
  <c r="CC124" i="16"/>
  <c r="CC123" i="16"/>
  <c r="CC125" i="16"/>
  <c r="CC147" i="16"/>
  <c r="CC131" i="16"/>
  <c r="CC140" i="16"/>
  <c r="CC146" i="16"/>
  <c r="CC122" i="16"/>
  <c r="CC126" i="16"/>
  <c r="CC136" i="16"/>
  <c r="CC133" i="16"/>
  <c r="CC139" i="16"/>
  <c r="DK124" i="16"/>
  <c r="DK122" i="16"/>
  <c r="DK126" i="16"/>
  <c r="DK125" i="16"/>
  <c r="DK123" i="16"/>
  <c r="CE145" i="16"/>
  <c r="CE138" i="16"/>
  <c r="CE136" i="16"/>
  <c r="CE125" i="16"/>
  <c r="CE124" i="16"/>
  <c r="CE126" i="16"/>
  <c r="CE131" i="16"/>
  <c r="CE137" i="16"/>
  <c r="CE140" i="16"/>
  <c r="CE146" i="16"/>
  <c r="CE122" i="16"/>
  <c r="CE143" i="16"/>
  <c r="CE133" i="16"/>
  <c r="CE144" i="16"/>
  <c r="CE147" i="16"/>
  <c r="CE130" i="16"/>
  <c r="CE132" i="16"/>
  <c r="CE123" i="16"/>
  <c r="CE129" i="16"/>
  <c r="CE139" i="16"/>
  <c r="BT137" i="16"/>
  <c r="BT133" i="16"/>
  <c r="BT130" i="16"/>
  <c r="BT144" i="16"/>
  <c r="BT147" i="16"/>
  <c r="BT146" i="16"/>
  <c r="BT132" i="16"/>
  <c r="BT140" i="16"/>
  <c r="BT145" i="16"/>
  <c r="BT129" i="16"/>
  <c r="BT136" i="16"/>
  <c r="BT125" i="16"/>
  <c r="BT123" i="16"/>
  <c r="BT138" i="16"/>
  <c r="BT143" i="16"/>
  <c r="BT126" i="16"/>
  <c r="BT122" i="16"/>
  <c r="BT124" i="16"/>
  <c r="BT131" i="16"/>
  <c r="BT139" i="16"/>
  <c r="CJ125" i="16"/>
  <c r="CJ124" i="16"/>
  <c r="CJ140" i="16"/>
  <c r="CJ130" i="16"/>
  <c r="CJ139" i="16"/>
  <c r="CJ126" i="16"/>
  <c r="CJ133" i="16"/>
  <c r="CJ144" i="16"/>
  <c r="CJ136" i="16"/>
  <c r="CJ146" i="16"/>
  <c r="CJ132" i="16"/>
  <c r="CJ122" i="16"/>
  <c r="CJ138" i="16"/>
  <c r="CJ143" i="16"/>
  <c r="CJ131" i="16"/>
  <c r="CJ123" i="16"/>
  <c r="CJ145" i="16"/>
  <c r="CJ137" i="16"/>
  <c r="CJ129" i="16"/>
  <c r="CJ147" i="16"/>
  <c r="DC125" i="16"/>
  <c r="DC122" i="16"/>
  <c r="DC124" i="16"/>
  <c r="DC126" i="16"/>
  <c r="DC123" i="16"/>
  <c r="AL144" i="16"/>
  <c r="AL129" i="16"/>
  <c r="AL139" i="16"/>
  <c r="AL124" i="16"/>
  <c r="AL133" i="16"/>
  <c r="AL143" i="16"/>
  <c r="AL130" i="16"/>
  <c r="AL138" i="16"/>
  <c r="AL132" i="16"/>
  <c r="AL136" i="16"/>
  <c r="AL125" i="16"/>
  <c r="AL147" i="16"/>
  <c r="AL126" i="16"/>
  <c r="AL140" i="16"/>
  <c r="AL122" i="16"/>
  <c r="AL145" i="16"/>
  <c r="AL137" i="16"/>
  <c r="AL131" i="16"/>
  <c r="AL123" i="16"/>
  <c r="AL146" i="16"/>
  <c r="DY138" i="23"/>
  <c r="DY126" i="23"/>
  <c r="DY139" i="23"/>
  <c r="DY125" i="23"/>
  <c r="DY137" i="23"/>
  <c r="DY123" i="23"/>
  <c r="DY140" i="23"/>
  <c r="DY122" i="23"/>
  <c r="DY124" i="23"/>
  <c r="DY136" i="23"/>
  <c r="CB126" i="23"/>
  <c r="CB122" i="23"/>
  <c r="CB147" i="23"/>
  <c r="CB146" i="23"/>
  <c r="CB123" i="23"/>
  <c r="CB124" i="23"/>
  <c r="CB129" i="23"/>
  <c r="CB131" i="23"/>
  <c r="CB125" i="23"/>
  <c r="CB136" i="23"/>
  <c r="CB139" i="23"/>
  <c r="CB145" i="23"/>
  <c r="CB138" i="23"/>
  <c r="CB137" i="23"/>
  <c r="CB144" i="23"/>
  <c r="CB133" i="23"/>
  <c r="CB143" i="23"/>
  <c r="CB130" i="23"/>
  <c r="CB140" i="23"/>
  <c r="CB132" i="23"/>
  <c r="CE139" i="23"/>
  <c r="CE122" i="23"/>
  <c r="CE130" i="23"/>
  <c r="CE143" i="23"/>
  <c r="CE144" i="23"/>
  <c r="CE146" i="23"/>
  <c r="CE147" i="23"/>
  <c r="CE125" i="23"/>
  <c r="CE124" i="23"/>
  <c r="CE140" i="23"/>
  <c r="CE131" i="23"/>
  <c r="CE123" i="23"/>
  <c r="CE126" i="23"/>
  <c r="CE138" i="23"/>
  <c r="CE137" i="23"/>
  <c r="CE136" i="23"/>
  <c r="CE133" i="23"/>
  <c r="CE132" i="23"/>
  <c r="CE145" i="23"/>
  <c r="CE129" i="23"/>
  <c r="BA133" i="23"/>
  <c r="BA126" i="23"/>
  <c r="BA123" i="23"/>
  <c r="BA125" i="23"/>
  <c r="BA146" i="23"/>
  <c r="BA138" i="23"/>
  <c r="BA124" i="23"/>
  <c r="BA131" i="23"/>
  <c r="BA147" i="23"/>
  <c r="BA143" i="23"/>
  <c r="BA132" i="23"/>
  <c r="BA139" i="23"/>
  <c r="BA144" i="23"/>
  <c r="BA137" i="23"/>
  <c r="BA140" i="23"/>
  <c r="BA130" i="23"/>
  <c r="BA136" i="23"/>
  <c r="BA122" i="23"/>
  <c r="BA145" i="23"/>
  <c r="BA129" i="23"/>
  <c r="DE124" i="23"/>
  <c r="DE137" i="23"/>
  <c r="DE125" i="23"/>
  <c r="DE139" i="23"/>
  <c r="DE126" i="23"/>
  <c r="DE140" i="23"/>
  <c r="DE136" i="23"/>
  <c r="DE123" i="23"/>
  <c r="DE138" i="23"/>
  <c r="DE122" i="23"/>
  <c r="AP144" i="23"/>
  <c r="AP139" i="23"/>
  <c r="AP147" i="23"/>
  <c r="AP133" i="23"/>
  <c r="AP143" i="23"/>
  <c r="AP146" i="23"/>
  <c r="AP122" i="23"/>
  <c r="AP130" i="23"/>
  <c r="AP137" i="23"/>
  <c r="AP126" i="23"/>
  <c r="AP124" i="23"/>
  <c r="AP145" i="23"/>
  <c r="AP132" i="23"/>
  <c r="AP123" i="23"/>
  <c r="AP136" i="23"/>
  <c r="AP129" i="23"/>
  <c r="AP125" i="23"/>
  <c r="AP138" i="23"/>
  <c r="AP131" i="23"/>
  <c r="AP140" i="23"/>
  <c r="DH124" i="23"/>
  <c r="DH138" i="23"/>
  <c r="DH140" i="23"/>
  <c r="DH136" i="23"/>
  <c r="DH137" i="23"/>
  <c r="DH139" i="23"/>
  <c r="DH125" i="23"/>
  <c r="DH123" i="23"/>
  <c r="DH122" i="23"/>
  <c r="DH126" i="23"/>
  <c r="CQ136" i="23"/>
  <c r="CQ146" i="23"/>
  <c r="CQ124" i="23"/>
  <c r="CQ144" i="23"/>
  <c r="CQ145" i="23"/>
  <c r="CQ131" i="23"/>
  <c r="CQ138" i="23"/>
  <c r="CQ126" i="23"/>
  <c r="CQ140" i="23"/>
  <c r="CQ137" i="23"/>
  <c r="CQ132" i="23"/>
  <c r="CQ122" i="23"/>
  <c r="CQ133" i="23"/>
  <c r="CQ125" i="23"/>
  <c r="CQ139" i="23"/>
  <c r="CQ143" i="23"/>
  <c r="CQ147" i="23"/>
  <c r="CQ129" i="23"/>
  <c r="CQ130" i="23"/>
  <c r="CQ123" i="23"/>
  <c r="AO130" i="23"/>
  <c r="AO131" i="23"/>
  <c r="AO143" i="23"/>
  <c r="AO138" i="23"/>
  <c r="AO124" i="23"/>
  <c r="AO145" i="23"/>
  <c r="AO139" i="23"/>
  <c r="AO132" i="23"/>
  <c r="AO129" i="23"/>
  <c r="AO147" i="23"/>
  <c r="AO137" i="23"/>
  <c r="AO133" i="23"/>
  <c r="AO126" i="23"/>
  <c r="AO123" i="23"/>
  <c r="AO136" i="23"/>
  <c r="AO140" i="23"/>
  <c r="AO122" i="23"/>
  <c r="AO125" i="23"/>
  <c r="AO146" i="23"/>
  <c r="AO144" i="23"/>
  <c r="EB139" i="23"/>
  <c r="EB138" i="23"/>
  <c r="EB137" i="23"/>
  <c r="EB124" i="23"/>
  <c r="EB136" i="23"/>
  <c r="EB126" i="23"/>
  <c r="EB122" i="23"/>
  <c r="EB125" i="23"/>
  <c r="EB140" i="23"/>
  <c r="EB123" i="23"/>
  <c r="DG139" i="23"/>
  <c r="DG122" i="23"/>
  <c r="DG138" i="23"/>
  <c r="DG124" i="23"/>
  <c r="DG126" i="23"/>
  <c r="DG123" i="23"/>
  <c r="DG137" i="23"/>
  <c r="DG140" i="23"/>
  <c r="DG136" i="23"/>
  <c r="DG125" i="23"/>
  <c r="DP122" i="23"/>
  <c r="DP126" i="23"/>
  <c r="DP136" i="23"/>
  <c r="DP138" i="23"/>
  <c r="DP139" i="23"/>
  <c r="DP140" i="23"/>
  <c r="DP137" i="23"/>
  <c r="DP125" i="23"/>
  <c r="DP123" i="23"/>
  <c r="DP124" i="23"/>
  <c r="Z147" i="16"/>
  <c r="Z125" i="16"/>
  <c r="Z122" i="16"/>
  <c r="Z133" i="16"/>
  <c r="Z130" i="16"/>
  <c r="Z145" i="16"/>
  <c r="Z144" i="16"/>
  <c r="Z129" i="16"/>
  <c r="Z143" i="16"/>
  <c r="Z131" i="16"/>
  <c r="Z146" i="16"/>
  <c r="Z124" i="16"/>
  <c r="Z137" i="16"/>
  <c r="Z139" i="16"/>
  <c r="Z138" i="16"/>
  <c r="Z123" i="16"/>
  <c r="Z126" i="16"/>
  <c r="Z136" i="16"/>
  <c r="Z132" i="16"/>
  <c r="Z140" i="16"/>
  <c r="ED122" i="16"/>
  <c r="ED126" i="16"/>
  <c r="ED125" i="16"/>
  <c r="ED123" i="16"/>
  <c r="ED124" i="16"/>
  <c r="V139" i="16"/>
  <c r="V144" i="16"/>
  <c r="V131" i="16"/>
  <c r="V140" i="16"/>
  <c r="V130" i="16"/>
  <c r="V122" i="16"/>
  <c r="V126" i="16"/>
  <c r="V132" i="16"/>
  <c r="V137" i="16"/>
  <c r="V125" i="16"/>
  <c r="V143" i="16"/>
  <c r="V129" i="16"/>
  <c r="V145" i="16"/>
  <c r="V136" i="16"/>
  <c r="V124" i="16"/>
  <c r="V146" i="16"/>
  <c r="V147" i="16"/>
  <c r="V133" i="16"/>
  <c r="V123" i="16"/>
  <c r="V138" i="16"/>
  <c r="CM126" i="16"/>
  <c r="CM124" i="16"/>
  <c r="CM145" i="16"/>
  <c r="CM122" i="16"/>
  <c r="CM139" i="16"/>
  <c r="CM147" i="16"/>
  <c r="CM125" i="16"/>
  <c r="CM129" i="16"/>
  <c r="CM146" i="16"/>
  <c r="CM144" i="16"/>
  <c r="CM143" i="16"/>
  <c r="CM130" i="16"/>
  <c r="CM140" i="16"/>
  <c r="CM136" i="16"/>
  <c r="CM123" i="16"/>
  <c r="CM137" i="16"/>
  <c r="CM138" i="16"/>
  <c r="CM133" i="16"/>
  <c r="CM131" i="16"/>
  <c r="CM132" i="16"/>
  <c r="BC130" i="16"/>
  <c r="BC146" i="16"/>
  <c r="BC138" i="16"/>
  <c r="BC147" i="16"/>
  <c r="BC137" i="16"/>
  <c r="BC123" i="16"/>
  <c r="BC133" i="16"/>
  <c r="BC124" i="16"/>
  <c r="BC144" i="16"/>
  <c r="BC139" i="16"/>
  <c r="BC132" i="16"/>
  <c r="BC125" i="16"/>
  <c r="BC131" i="16"/>
  <c r="BC140" i="16"/>
  <c r="BC136" i="16"/>
  <c r="BC129" i="16"/>
  <c r="BC145" i="16"/>
  <c r="BC143" i="16"/>
  <c r="BC126" i="16"/>
  <c r="BC122" i="16"/>
  <c r="BK145" i="16"/>
  <c r="BK138" i="16"/>
  <c r="BK130" i="16"/>
  <c r="BK132" i="16"/>
  <c r="BK133" i="16"/>
  <c r="BK143" i="16"/>
  <c r="BK146" i="16"/>
  <c r="BK131" i="16"/>
  <c r="BK136" i="16"/>
  <c r="BK122" i="16"/>
  <c r="BK123" i="16"/>
  <c r="BK140" i="16"/>
  <c r="BK147" i="16"/>
  <c r="BK137" i="16"/>
  <c r="BK129" i="16"/>
  <c r="BK144" i="16"/>
  <c r="BK126" i="16"/>
  <c r="BK125" i="16"/>
  <c r="BK124" i="16"/>
  <c r="BK139" i="16"/>
  <c r="DS125" i="16"/>
  <c r="DS126" i="16"/>
  <c r="DS122" i="16"/>
  <c r="DS124" i="16"/>
  <c r="DS123" i="16"/>
  <c r="DG123" i="16"/>
  <c r="DG125" i="16"/>
  <c r="DG124" i="16"/>
  <c r="DG122" i="16"/>
  <c r="DG126" i="16"/>
  <c r="BM131" i="16"/>
  <c r="BM146" i="16"/>
  <c r="BM138" i="16"/>
  <c r="BM129" i="16"/>
  <c r="BM143" i="16"/>
  <c r="BM144" i="16"/>
  <c r="BM132" i="16"/>
  <c r="BM136" i="16"/>
  <c r="BM130" i="16"/>
  <c r="BM147" i="16"/>
  <c r="BM133" i="16"/>
  <c r="BM125" i="16"/>
  <c r="BM122" i="16"/>
  <c r="BM145" i="16"/>
  <c r="BM126" i="16"/>
  <c r="BM123" i="16"/>
  <c r="BM140" i="16"/>
  <c r="BM139" i="16"/>
  <c r="BM137" i="16"/>
  <c r="BM124" i="16"/>
  <c r="BZ137" i="23"/>
  <c r="BZ143" i="23"/>
  <c r="BZ136" i="23"/>
  <c r="BZ131" i="23"/>
  <c r="BZ125" i="23"/>
  <c r="BZ147" i="23"/>
  <c r="BZ126" i="23"/>
  <c r="BZ146" i="23"/>
  <c r="BZ140" i="23"/>
  <c r="BZ144" i="23"/>
  <c r="BZ133" i="23"/>
  <c r="BZ132" i="23"/>
  <c r="BZ122" i="23"/>
  <c r="BZ130" i="23"/>
  <c r="BZ138" i="23"/>
  <c r="BZ129" i="23"/>
  <c r="BZ123" i="23"/>
  <c r="BZ139" i="23"/>
  <c r="BZ145" i="23"/>
  <c r="BZ124" i="23"/>
  <c r="BE138" i="23"/>
  <c r="BE129" i="23"/>
  <c r="BE125" i="23"/>
  <c r="BE143" i="23"/>
  <c r="BE132" i="23"/>
  <c r="BE124" i="23"/>
  <c r="BE131" i="23"/>
  <c r="BE146" i="23"/>
  <c r="BE133" i="23"/>
  <c r="BE144" i="23"/>
  <c r="BE145" i="23"/>
  <c r="BE137" i="23"/>
  <c r="BE123" i="23"/>
  <c r="BE130" i="23"/>
  <c r="BE126" i="23"/>
  <c r="BE136" i="23"/>
  <c r="BE139" i="23"/>
  <c r="BE140" i="23"/>
  <c r="BE147" i="23"/>
  <c r="BE122" i="23"/>
  <c r="BJ138" i="23"/>
  <c r="BJ136" i="23"/>
  <c r="BJ131" i="23"/>
  <c r="BJ126" i="23"/>
  <c r="BJ129" i="23"/>
  <c r="BJ124" i="23"/>
  <c r="BJ137" i="23"/>
  <c r="BJ122" i="23"/>
  <c r="BJ145" i="23"/>
  <c r="BJ139" i="23"/>
  <c r="BJ140" i="23"/>
  <c r="BJ144" i="23"/>
  <c r="BJ123" i="23"/>
  <c r="BJ133" i="23"/>
  <c r="BJ132" i="23"/>
  <c r="BJ130" i="23"/>
  <c r="BJ143" i="23"/>
  <c r="BJ147" i="23"/>
  <c r="BJ146" i="23"/>
  <c r="BJ125" i="23"/>
  <c r="DD124" i="16"/>
  <c r="DD123" i="16"/>
  <c r="DD122" i="16"/>
  <c r="DD125" i="16"/>
  <c r="DD126" i="16"/>
  <c r="BY147" i="16"/>
  <c r="BY124" i="16"/>
  <c r="BY140" i="16"/>
  <c r="BY137" i="16"/>
  <c r="BY131" i="16"/>
  <c r="BY129" i="16"/>
  <c r="BY126" i="16"/>
  <c r="BY123" i="16"/>
  <c r="BY133" i="16"/>
  <c r="BY136" i="16"/>
  <c r="BY138" i="16"/>
  <c r="BY146" i="16"/>
  <c r="BY144" i="16"/>
  <c r="BY122" i="16"/>
  <c r="BY130" i="16"/>
  <c r="BY125" i="16"/>
  <c r="BY139" i="16"/>
  <c r="BY132" i="16"/>
  <c r="BY145" i="16"/>
  <c r="BY143" i="16"/>
  <c r="Y126" i="16"/>
  <c r="Y140" i="16"/>
  <c r="Y139" i="16"/>
  <c r="Y137" i="16"/>
  <c r="Y146" i="16"/>
  <c r="Y131" i="16"/>
  <c r="Y145" i="16"/>
  <c r="Y136" i="16"/>
  <c r="Y144" i="16"/>
  <c r="Y125" i="16"/>
  <c r="Y147" i="16"/>
  <c r="Y132" i="16"/>
  <c r="Y124" i="16"/>
  <c r="Y123" i="16"/>
  <c r="Y143" i="16"/>
  <c r="Y122" i="16"/>
  <c r="Y130" i="16"/>
  <c r="Y138" i="16"/>
  <c r="Y133" i="16"/>
  <c r="Y129" i="16"/>
  <c r="CS138" i="16"/>
  <c r="CS145" i="16"/>
  <c r="CS147" i="16"/>
  <c r="CS144" i="16"/>
  <c r="CS136" i="16"/>
  <c r="CS140" i="16"/>
  <c r="CS125" i="16"/>
  <c r="CS126" i="16"/>
  <c r="CS124" i="16"/>
  <c r="CS132" i="16"/>
  <c r="CS139" i="16"/>
  <c r="CS137" i="16"/>
  <c r="CS130" i="16"/>
  <c r="CS129" i="16"/>
  <c r="CS131" i="16"/>
  <c r="CS146" i="16"/>
  <c r="CS143" i="16"/>
  <c r="CS123" i="16"/>
  <c r="CS133" i="16"/>
  <c r="CS122" i="16"/>
  <c r="CD124" i="16"/>
  <c r="CD147" i="16"/>
  <c r="CD126" i="16"/>
  <c r="CD132" i="16"/>
  <c r="CD129" i="16"/>
  <c r="CD145" i="16"/>
  <c r="CD143" i="16"/>
  <c r="CD144" i="16"/>
  <c r="CD138" i="16"/>
  <c r="CD137" i="16"/>
  <c r="CD146" i="16"/>
  <c r="CD130" i="16"/>
  <c r="CD139" i="16"/>
  <c r="CD140" i="16"/>
  <c r="CD131" i="16"/>
  <c r="CD122" i="16"/>
  <c r="CD123" i="16"/>
  <c r="CD133" i="16"/>
  <c r="CD136" i="16"/>
  <c r="CD125" i="16"/>
  <c r="AE139" i="16"/>
  <c r="AE138" i="16"/>
  <c r="AE132" i="16"/>
  <c r="AE122" i="16"/>
  <c r="AE125" i="16"/>
  <c r="AE147" i="16"/>
  <c r="AE137" i="16"/>
  <c r="AE133" i="16"/>
  <c r="AE126" i="16"/>
  <c r="AE131" i="16"/>
  <c r="AE124" i="16"/>
  <c r="AE129" i="16"/>
  <c r="AE130" i="16"/>
  <c r="AE146" i="16"/>
  <c r="AE123" i="16"/>
  <c r="AE145" i="16"/>
  <c r="AE144" i="16"/>
  <c r="AE136" i="16"/>
  <c r="AE143" i="16"/>
  <c r="AE140" i="16"/>
  <c r="AY139" i="16"/>
  <c r="AY124" i="16"/>
  <c r="AY123" i="16"/>
  <c r="AY140" i="16"/>
  <c r="AY145" i="16"/>
  <c r="AY125" i="16"/>
  <c r="AY129" i="16"/>
  <c r="AY138" i="16"/>
  <c r="AY143" i="16"/>
  <c r="AY146" i="16"/>
  <c r="AY122" i="16"/>
  <c r="AY144" i="16"/>
  <c r="AY147" i="16"/>
  <c r="AY132" i="16"/>
  <c r="AY126" i="16"/>
  <c r="AY137" i="16"/>
  <c r="AY133" i="16"/>
  <c r="AY136" i="16"/>
  <c r="AY130" i="16"/>
  <c r="AY131" i="16"/>
  <c r="DF124" i="16"/>
  <c r="DF125" i="16"/>
  <c r="DF122" i="16"/>
  <c r="DF126" i="16"/>
  <c r="DF123" i="16"/>
  <c r="U136" i="16"/>
  <c r="U144" i="16"/>
  <c r="U138" i="16"/>
  <c r="U140" i="16"/>
  <c r="U126" i="16"/>
  <c r="U137" i="16"/>
  <c r="U139" i="16"/>
  <c r="U143" i="16"/>
  <c r="U130" i="16"/>
  <c r="U125" i="16"/>
  <c r="U132" i="16"/>
  <c r="U122" i="16"/>
  <c r="U146" i="16"/>
  <c r="U145" i="16"/>
  <c r="U129" i="16"/>
  <c r="U133" i="16"/>
  <c r="U147" i="16"/>
  <c r="U124" i="16"/>
  <c r="U123" i="16"/>
  <c r="U131" i="16"/>
  <c r="O59" i="16"/>
  <c r="O60" i="16" s="1"/>
  <c r="CL138" i="23"/>
  <c r="CL125" i="23"/>
  <c r="CL147" i="23"/>
  <c r="CL130" i="23"/>
  <c r="CL146" i="23"/>
  <c r="CL122" i="23"/>
  <c r="CL123" i="23"/>
  <c r="CL140" i="23"/>
  <c r="CL145" i="23"/>
  <c r="CL131" i="23"/>
  <c r="CL144" i="23"/>
  <c r="CL126" i="23"/>
  <c r="CL124" i="23"/>
  <c r="CL143" i="23"/>
  <c r="CL137" i="23"/>
  <c r="CL136" i="23"/>
  <c r="CL129" i="23"/>
  <c r="CL132" i="23"/>
  <c r="CL139" i="23"/>
  <c r="CL133" i="23"/>
  <c r="Q129" i="23"/>
  <c r="Q136" i="23"/>
  <c r="Q125" i="23"/>
  <c r="Q138" i="23"/>
  <c r="Q137" i="23"/>
  <c r="Q131" i="23"/>
  <c r="Q139" i="23"/>
  <c r="Q130" i="23"/>
  <c r="Q146" i="23"/>
  <c r="Q143" i="23"/>
  <c r="Q132" i="23"/>
  <c r="Q126" i="23"/>
  <c r="Q147" i="23"/>
  <c r="Q122" i="23"/>
  <c r="Q124" i="23"/>
  <c r="Q123" i="23"/>
  <c r="Q140" i="23"/>
  <c r="Q144" i="23"/>
  <c r="Q145" i="23"/>
  <c r="Q133" i="23"/>
  <c r="DS136" i="23"/>
  <c r="DS139" i="23"/>
  <c r="DS124" i="23"/>
  <c r="DS122" i="23"/>
  <c r="DS138" i="23"/>
  <c r="DS125" i="23"/>
  <c r="DS140" i="23"/>
  <c r="DS123" i="23"/>
  <c r="DS126" i="23"/>
  <c r="DS137" i="23"/>
  <c r="CT140" i="23"/>
  <c r="CT139" i="23"/>
  <c r="CT137" i="23"/>
  <c r="CT125" i="23"/>
  <c r="CT126" i="23"/>
  <c r="CT122" i="23"/>
  <c r="CT123" i="23"/>
  <c r="CT124" i="23"/>
  <c r="CT138" i="23"/>
  <c r="CT136" i="23"/>
  <c r="AN131" i="23"/>
  <c r="AN137" i="23"/>
  <c r="AN138" i="23"/>
  <c r="AN133" i="23"/>
  <c r="AN124" i="23"/>
  <c r="AN126" i="23"/>
  <c r="AN122" i="23"/>
  <c r="AN129" i="23"/>
  <c r="AN145" i="23"/>
  <c r="AN146" i="23"/>
  <c r="AN139" i="23"/>
  <c r="AN147" i="23"/>
  <c r="AN143" i="23"/>
  <c r="AN136" i="23"/>
  <c r="AN140" i="23"/>
  <c r="AN125" i="23"/>
  <c r="AN123" i="23"/>
  <c r="AN144" i="23"/>
  <c r="AN132" i="23"/>
  <c r="AN130" i="23"/>
  <c r="X143" i="23"/>
  <c r="X146" i="23"/>
  <c r="X130" i="23"/>
  <c r="X122" i="23"/>
  <c r="X123" i="23"/>
  <c r="X124" i="23"/>
  <c r="X139" i="23"/>
  <c r="X126" i="23"/>
  <c r="X131" i="23"/>
  <c r="X144" i="23"/>
  <c r="X133" i="23"/>
  <c r="X132" i="23"/>
  <c r="X145" i="23"/>
  <c r="X137" i="23"/>
  <c r="X129" i="23"/>
  <c r="X147" i="23"/>
  <c r="X140" i="23"/>
  <c r="X136" i="23"/>
  <c r="X125" i="23"/>
  <c r="X138" i="23"/>
  <c r="BD125" i="23"/>
  <c r="BD139" i="23"/>
  <c r="BD131" i="23"/>
  <c r="BD140" i="23"/>
  <c r="BD136" i="23"/>
  <c r="BD130" i="23"/>
  <c r="BD129" i="23"/>
  <c r="BD133" i="23"/>
  <c r="BD146" i="23"/>
  <c r="BD124" i="23"/>
  <c r="BD147" i="23"/>
  <c r="BD144" i="23"/>
  <c r="BD145" i="23"/>
  <c r="BD137" i="23"/>
  <c r="BD126" i="23"/>
  <c r="BD122" i="23"/>
  <c r="BD132" i="23"/>
  <c r="BD138" i="23"/>
  <c r="BD123" i="23"/>
  <c r="BD143" i="23"/>
  <c r="W145" i="16"/>
  <c r="W144" i="16"/>
  <c r="W132" i="16"/>
  <c r="W131" i="16"/>
  <c r="W137" i="16"/>
  <c r="W140" i="16"/>
  <c r="W125" i="16"/>
  <c r="W133" i="16"/>
  <c r="W126" i="16"/>
  <c r="W138" i="16"/>
  <c r="W130" i="16"/>
  <c r="W123" i="16"/>
  <c r="W143" i="16"/>
  <c r="W139" i="16"/>
  <c r="W129" i="16"/>
  <c r="W146" i="16"/>
  <c r="W147" i="16"/>
  <c r="W122" i="16"/>
  <c r="W124" i="16"/>
  <c r="W136" i="16"/>
  <c r="EA126" i="16"/>
  <c r="EA123" i="16"/>
  <c r="EA122" i="16"/>
  <c r="EA125" i="16"/>
  <c r="EA124" i="16"/>
  <c r="AZ133" i="16"/>
  <c r="AZ122" i="16"/>
  <c r="AZ126" i="16"/>
  <c r="AZ143" i="16"/>
  <c r="AZ129" i="16"/>
  <c r="AZ147" i="16"/>
  <c r="AZ138" i="16"/>
  <c r="AZ140" i="16"/>
  <c r="AZ146" i="16"/>
  <c r="AZ145" i="16"/>
  <c r="AZ136" i="16"/>
  <c r="AZ130" i="16"/>
  <c r="AZ131" i="16"/>
  <c r="AZ139" i="16"/>
  <c r="AZ144" i="16"/>
  <c r="AZ137" i="16"/>
  <c r="AZ123" i="16"/>
  <c r="AZ125" i="16"/>
  <c r="AZ132" i="16"/>
  <c r="AZ124" i="16"/>
  <c r="DX126" i="16"/>
  <c r="DX122" i="16"/>
  <c r="DX124" i="16"/>
  <c r="DX125" i="16"/>
  <c r="DX123" i="16"/>
  <c r="AW126" i="23"/>
  <c r="AW147" i="23"/>
  <c r="AW145" i="23"/>
  <c r="AW136" i="23"/>
  <c r="AW122" i="23"/>
  <c r="AW139" i="23"/>
  <c r="AW143" i="23"/>
  <c r="AW124" i="23"/>
  <c r="AW133" i="23"/>
  <c r="AW146" i="23"/>
  <c r="AW130" i="23"/>
  <c r="AW125" i="23"/>
  <c r="AW132" i="23"/>
  <c r="AW140" i="23"/>
  <c r="AW129" i="23"/>
  <c r="AW131" i="23"/>
  <c r="AW144" i="23"/>
  <c r="AW138" i="23"/>
  <c r="AW123" i="23"/>
  <c r="AW137" i="23"/>
  <c r="AT139" i="23"/>
  <c r="AT129" i="23"/>
  <c r="AT144" i="23"/>
  <c r="AT133" i="23"/>
  <c r="AT126" i="23"/>
  <c r="AT130" i="23"/>
  <c r="AT136" i="23"/>
  <c r="AT138" i="23"/>
  <c r="AT140" i="23"/>
  <c r="AT131" i="23"/>
  <c r="AT125" i="23"/>
  <c r="AT132" i="23"/>
  <c r="AT143" i="23"/>
  <c r="AT145" i="23"/>
  <c r="AT124" i="23"/>
  <c r="AT137" i="23"/>
  <c r="AT123" i="23"/>
  <c r="AT122" i="23"/>
  <c r="AT147" i="23"/>
  <c r="AT146" i="23"/>
  <c r="CC123" i="23"/>
  <c r="CC137" i="23"/>
  <c r="CC131" i="23"/>
  <c r="CC125" i="23"/>
  <c r="CC124" i="23"/>
  <c r="CC122" i="23"/>
  <c r="CC129" i="23"/>
  <c r="CC126" i="23"/>
  <c r="CC144" i="23"/>
  <c r="CC147" i="23"/>
  <c r="CC133" i="23"/>
  <c r="CC130" i="23"/>
  <c r="CC143" i="23"/>
  <c r="CC138" i="23"/>
  <c r="CC145" i="23"/>
  <c r="CC136" i="23"/>
  <c r="CC140" i="23"/>
  <c r="CC139" i="23"/>
  <c r="CC146" i="23"/>
  <c r="CC132" i="23"/>
  <c r="DV124" i="16"/>
  <c r="DV126" i="16"/>
  <c r="DV122" i="16"/>
  <c r="DV123" i="16"/>
  <c r="DV125" i="16"/>
  <c r="DM125" i="16"/>
  <c r="DM123" i="16"/>
  <c r="DM122" i="16"/>
  <c r="DM124" i="16"/>
  <c r="DM126" i="16"/>
  <c r="DO124" i="16"/>
  <c r="DO125" i="16"/>
  <c r="DO122" i="16"/>
  <c r="DO123" i="16"/>
  <c r="DO126" i="16"/>
  <c r="AJ145" i="16"/>
  <c r="AJ143" i="16"/>
  <c r="AJ122" i="16"/>
  <c r="AJ140" i="16"/>
  <c r="AJ139" i="16"/>
  <c r="AJ136" i="16"/>
  <c r="AJ132" i="16"/>
  <c r="AJ126" i="16"/>
  <c r="AJ147" i="16"/>
  <c r="AJ137" i="16"/>
  <c r="AJ146" i="16"/>
  <c r="AJ130" i="16"/>
  <c r="AJ123" i="16"/>
  <c r="AJ129" i="16"/>
  <c r="AJ125" i="16"/>
  <c r="AJ144" i="16"/>
  <c r="AJ138" i="16"/>
  <c r="AJ131" i="16"/>
  <c r="AJ124" i="16"/>
  <c r="AJ133" i="16"/>
  <c r="AU145" i="16"/>
  <c r="AU138" i="16"/>
  <c r="AU137" i="16"/>
  <c r="AU122" i="16"/>
  <c r="AU139" i="16"/>
  <c r="AU133" i="16"/>
  <c r="AU132" i="16"/>
  <c r="AU129" i="16"/>
  <c r="AU136" i="16"/>
  <c r="AU125" i="16"/>
  <c r="AU130" i="16"/>
  <c r="AU126" i="16"/>
  <c r="AU143" i="16"/>
  <c r="AU131" i="16"/>
  <c r="AU140" i="16"/>
  <c r="AU147" i="16"/>
  <c r="AU124" i="16"/>
  <c r="AU123" i="16"/>
  <c r="AU146" i="16"/>
  <c r="AU144" i="16"/>
  <c r="CY123" i="16"/>
  <c r="CY125" i="16"/>
  <c r="CY124" i="16"/>
  <c r="CY126" i="16"/>
  <c r="CY122" i="16"/>
  <c r="AD129" i="16"/>
  <c r="AD138" i="16"/>
  <c r="AD124" i="16"/>
  <c r="AD122" i="16"/>
  <c r="AD131" i="16"/>
  <c r="AD143" i="16"/>
  <c r="AD146" i="16"/>
  <c r="AD125" i="16"/>
  <c r="AD123" i="16"/>
  <c r="AD130" i="16"/>
  <c r="AD144" i="16"/>
  <c r="AD145" i="16"/>
  <c r="AD126" i="16"/>
  <c r="AD140" i="16"/>
  <c r="AD137" i="16"/>
  <c r="AD132" i="16"/>
  <c r="AD139" i="16"/>
  <c r="AD133" i="16"/>
  <c r="AD136" i="16"/>
  <c r="AD147" i="16"/>
  <c r="AB147" i="16"/>
  <c r="AB139" i="16"/>
  <c r="AB146" i="16"/>
  <c r="AB123" i="16"/>
  <c r="AB124" i="16"/>
  <c r="AB132" i="16"/>
  <c r="AB126" i="16"/>
  <c r="AB137" i="16"/>
  <c r="AB143" i="16"/>
  <c r="AB131" i="16"/>
  <c r="AB133" i="16"/>
  <c r="AB130" i="16"/>
  <c r="AB138" i="16"/>
  <c r="AB125" i="16"/>
  <c r="AB145" i="16"/>
  <c r="AB122" i="16"/>
  <c r="AB136" i="16"/>
  <c r="AB144" i="16"/>
  <c r="AB129" i="16"/>
  <c r="AB140" i="16"/>
  <c r="P130" i="23"/>
  <c r="P137" i="23"/>
  <c r="P146" i="23"/>
  <c r="P138" i="23"/>
  <c r="P124" i="23"/>
  <c r="P131" i="23"/>
  <c r="P144" i="23"/>
  <c r="P132" i="23"/>
  <c r="P136" i="23"/>
  <c r="P143" i="23"/>
  <c r="P126" i="23"/>
  <c r="P140" i="23"/>
  <c r="P123" i="23"/>
  <c r="P129" i="23"/>
  <c r="P133" i="23"/>
  <c r="P147" i="23"/>
  <c r="P139" i="23"/>
  <c r="P122" i="23"/>
  <c r="P145" i="23"/>
  <c r="P125" i="23"/>
  <c r="AR144" i="23"/>
  <c r="AR124" i="23"/>
  <c r="AR146" i="23"/>
  <c r="AR130" i="23"/>
  <c r="AR143" i="23"/>
  <c r="AR133" i="23"/>
  <c r="AR136" i="23"/>
  <c r="AR139" i="23"/>
  <c r="AR126" i="23"/>
  <c r="AR140" i="23"/>
  <c r="AR145" i="23"/>
  <c r="AR137" i="23"/>
  <c r="AR138" i="23"/>
  <c r="AR131" i="23"/>
  <c r="AR129" i="23"/>
  <c r="AR132" i="23"/>
  <c r="AR147" i="23"/>
  <c r="AR123" i="23"/>
  <c r="AR122" i="23"/>
  <c r="AR125" i="23"/>
  <c r="AY143" i="23"/>
  <c r="AY123" i="23"/>
  <c r="AY129" i="23"/>
  <c r="AY124" i="23"/>
  <c r="AY137" i="23"/>
  <c r="AY132" i="23"/>
  <c r="AY146" i="23"/>
  <c r="AY140" i="23"/>
  <c r="AY144" i="23"/>
  <c r="AY130" i="23"/>
  <c r="AY147" i="23"/>
  <c r="AY145" i="23"/>
  <c r="AY125" i="23"/>
  <c r="AY136" i="23"/>
  <c r="AY131" i="23"/>
  <c r="AY126" i="23"/>
  <c r="AY122" i="23"/>
  <c r="AY133" i="23"/>
  <c r="AY139" i="23"/>
  <c r="AY138" i="23"/>
  <c r="AG145" i="23"/>
  <c r="AG123" i="23"/>
  <c r="AG131" i="23"/>
  <c r="AG126" i="23"/>
  <c r="AG125" i="23"/>
  <c r="AG144" i="23"/>
  <c r="AG136" i="23"/>
  <c r="AG140" i="23"/>
  <c r="AG146" i="23"/>
  <c r="AG122" i="23"/>
  <c r="AG139" i="23"/>
  <c r="AG132" i="23"/>
  <c r="AG137" i="23"/>
  <c r="AG138" i="23"/>
  <c r="AG129" i="23"/>
  <c r="AG143" i="23"/>
  <c r="AG133" i="23"/>
  <c r="AG147" i="23"/>
  <c r="AG130" i="23"/>
  <c r="AG124" i="23"/>
  <c r="CO143" i="23"/>
  <c r="CO147" i="23"/>
  <c r="CO146" i="23"/>
  <c r="CO138" i="23"/>
  <c r="CO130" i="23"/>
  <c r="CO122" i="23"/>
  <c r="CO123" i="23"/>
  <c r="CO126" i="23"/>
  <c r="CO125" i="23"/>
  <c r="CO124" i="23"/>
  <c r="CO137" i="23"/>
  <c r="CO140" i="23"/>
  <c r="CO133" i="23"/>
  <c r="CO139" i="23"/>
  <c r="CO144" i="23"/>
  <c r="CO129" i="23"/>
  <c r="CO132" i="23"/>
  <c r="CO136" i="23"/>
  <c r="CO131" i="23"/>
  <c r="CO145" i="23"/>
  <c r="DT139" i="23"/>
  <c r="DT126" i="23"/>
  <c r="DT136" i="23"/>
  <c r="DT122" i="23"/>
  <c r="DT140" i="23"/>
  <c r="DT124" i="23"/>
  <c r="DT123" i="23"/>
  <c r="DT137" i="23"/>
  <c r="DT125" i="23"/>
  <c r="DT138" i="23"/>
  <c r="CP146" i="23"/>
  <c r="CP138" i="23"/>
  <c r="CP124" i="23"/>
  <c r="CP137" i="23"/>
  <c r="CP125" i="23"/>
  <c r="CP147" i="23"/>
  <c r="CP145" i="23"/>
  <c r="CP132" i="23"/>
  <c r="CP130" i="23"/>
  <c r="CP123" i="23"/>
  <c r="CP129" i="23"/>
  <c r="CP144" i="23"/>
  <c r="CP126" i="23"/>
  <c r="CP143" i="23"/>
  <c r="CP131" i="23"/>
  <c r="CP122" i="23"/>
  <c r="CP136" i="23"/>
  <c r="CP140" i="23"/>
  <c r="CP133" i="23"/>
  <c r="CP139" i="23"/>
  <c r="BS136" i="23"/>
  <c r="BS124" i="23"/>
  <c r="BS140" i="23"/>
  <c r="BS132" i="23"/>
  <c r="BS133" i="23"/>
  <c r="BS122" i="23"/>
  <c r="BS131" i="23"/>
  <c r="BS129" i="23"/>
  <c r="BS126" i="23"/>
  <c r="BS123" i="23"/>
  <c r="BS139" i="23"/>
  <c r="BS138" i="23"/>
  <c r="BS143" i="23"/>
  <c r="BS125" i="23"/>
  <c r="BS146" i="23"/>
  <c r="BS130" i="23"/>
  <c r="BS147" i="23"/>
  <c r="BS144" i="23"/>
  <c r="BS145" i="23"/>
  <c r="BS137" i="23"/>
  <c r="BU131" i="23"/>
  <c r="BU133" i="23"/>
  <c r="BU126" i="23"/>
  <c r="BU139" i="23"/>
  <c r="BU143" i="23"/>
  <c r="BU122" i="23"/>
  <c r="BU124" i="23"/>
  <c r="BU147" i="23"/>
  <c r="BU140" i="23"/>
  <c r="BU123" i="23"/>
  <c r="BU125" i="23"/>
  <c r="BU136" i="23"/>
  <c r="BU137" i="23"/>
  <c r="BU145" i="23"/>
  <c r="BU146" i="23"/>
  <c r="BU138" i="23"/>
  <c r="BU144" i="23"/>
  <c r="BU129" i="23"/>
  <c r="BU132" i="23"/>
  <c r="BU130" i="23"/>
  <c r="DT122" i="16"/>
  <c r="DT125" i="16"/>
  <c r="DT126" i="16"/>
  <c r="DT123" i="16"/>
  <c r="DT124" i="16"/>
  <c r="CW123" i="16"/>
  <c r="CW122" i="16"/>
  <c r="CW126" i="16"/>
  <c r="CW124" i="16"/>
  <c r="CW125" i="16"/>
  <c r="AW124" i="16"/>
  <c r="AW125" i="16"/>
  <c r="AW138" i="16"/>
  <c r="AW144" i="16"/>
  <c r="AW145" i="16"/>
  <c r="AW140" i="16"/>
  <c r="AW132" i="16"/>
  <c r="AW129" i="16"/>
  <c r="AW123" i="16"/>
  <c r="AW139" i="16"/>
  <c r="AW146" i="16"/>
  <c r="AW143" i="16"/>
  <c r="AW122" i="16"/>
  <c r="AW147" i="16"/>
  <c r="AW137" i="16"/>
  <c r="AW130" i="16"/>
  <c r="AW126" i="16"/>
  <c r="AW136" i="16"/>
  <c r="AW133" i="16"/>
  <c r="AW131" i="16"/>
  <c r="DA126" i="16"/>
  <c r="DA123" i="16"/>
  <c r="DA125" i="16"/>
  <c r="DA122" i="16"/>
  <c r="DA124" i="16"/>
  <c r="CB132" i="16"/>
  <c r="CB125" i="16"/>
  <c r="CB145" i="16"/>
  <c r="CB143" i="16"/>
  <c r="CB138" i="16"/>
  <c r="CB129" i="16"/>
  <c r="CB146" i="16"/>
  <c r="CB133" i="16"/>
  <c r="CB123" i="16"/>
  <c r="CB126" i="16"/>
  <c r="CB137" i="16"/>
  <c r="CB139" i="16"/>
  <c r="CB124" i="16"/>
  <c r="CB122" i="16"/>
  <c r="CB140" i="16"/>
  <c r="CB131" i="16"/>
  <c r="CB144" i="16"/>
  <c r="CB136" i="16"/>
  <c r="CB130" i="16"/>
  <c r="CB147" i="16"/>
  <c r="CV124" i="16"/>
  <c r="CV123" i="16"/>
  <c r="CV122" i="16"/>
  <c r="CV126" i="16"/>
  <c r="CV125" i="16"/>
  <c r="O143" i="16"/>
  <c r="O137" i="16"/>
  <c r="O133" i="16"/>
  <c r="O138" i="16"/>
  <c r="O122" i="16"/>
  <c r="O126" i="16"/>
  <c r="O132" i="16"/>
  <c r="O139" i="16"/>
  <c r="O144" i="16"/>
  <c r="O129" i="16"/>
  <c r="O123" i="16"/>
  <c r="O147" i="16"/>
  <c r="O146" i="16"/>
  <c r="O145" i="16"/>
  <c r="O130" i="16"/>
  <c r="O136" i="16"/>
  <c r="O140" i="16"/>
  <c r="O131" i="16"/>
  <c r="O125" i="16"/>
  <c r="O124" i="16"/>
  <c r="DW124" i="16"/>
  <c r="DW126" i="16"/>
  <c r="DW122" i="16"/>
  <c r="DW125" i="16"/>
  <c r="DW123" i="16"/>
  <c r="AC143" i="23"/>
  <c r="AC136" i="23"/>
  <c r="AC124" i="23"/>
  <c r="AC139" i="23"/>
  <c r="AC137" i="23"/>
  <c r="AC125" i="23"/>
  <c r="AC146" i="23"/>
  <c r="AC140" i="23"/>
  <c r="AC131" i="23"/>
  <c r="AC130" i="23"/>
  <c r="AC123" i="23"/>
  <c r="AC147" i="23"/>
  <c r="AC144" i="23"/>
  <c r="AC126" i="23"/>
  <c r="AC122" i="23"/>
  <c r="AC145" i="23"/>
  <c r="AC138" i="23"/>
  <c r="AC129" i="23"/>
  <c r="AC132" i="23"/>
  <c r="AC133" i="23"/>
  <c r="BK132" i="23"/>
  <c r="BK123" i="23"/>
  <c r="BK140" i="23"/>
  <c r="BK125" i="23"/>
  <c r="BK147" i="23"/>
  <c r="BK139" i="23"/>
  <c r="BK131" i="23"/>
  <c r="BK143" i="23"/>
  <c r="BK138" i="23"/>
  <c r="BK129" i="23"/>
  <c r="BK137" i="23"/>
  <c r="BK124" i="23"/>
  <c r="BK145" i="23"/>
  <c r="BK130" i="23"/>
  <c r="BK144" i="23"/>
  <c r="BK133" i="23"/>
  <c r="BK136" i="23"/>
  <c r="BK146" i="23"/>
  <c r="BK126" i="23"/>
  <c r="BK122" i="23"/>
  <c r="AS138" i="23"/>
  <c r="AS123" i="23"/>
  <c r="AS146" i="23"/>
  <c r="AS124" i="23"/>
  <c r="AS147" i="23"/>
  <c r="AS122" i="23"/>
  <c r="AS144" i="23"/>
  <c r="AS133" i="23"/>
  <c r="AS131" i="23"/>
  <c r="AS129" i="23"/>
  <c r="AS136" i="23"/>
  <c r="AS145" i="23"/>
  <c r="AS132" i="23"/>
  <c r="AS140" i="23"/>
  <c r="AS137" i="23"/>
  <c r="AS130" i="23"/>
  <c r="AS126" i="23"/>
  <c r="AS139" i="23"/>
  <c r="AS143" i="23"/>
  <c r="AS125" i="23"/>
  <c r="CZ125" i="23"/>
  <c r="CZ137" i="23"/>
  <c r="CZ122" i="23"/>
  <c r="CZ123" i="23"/>
  <c r="CZ139" i="23"/>
  <c r="CZ126" i="23"/>
  <c r="CZ124" i="23"/>
  <c r="CZ138" i="23"/>
  <c r="CZ136" i="23"/>
  <c r="CZ140" i="23"/>
  <c r="DM139" i="23"/>
  <c r="DM137" i="23"/>
  <c r="DM140" i="23"/>
  <c r="DM136" i="23"/>
  <c r="DM138" i="23"/>
  <c r="DM125" i="23"/>
  <c r="DM122" i="23"/>
  <c r="DM124" i="23"/>
  <c r="DM126" i="23"/>
  <c r="DM123" i="23"/>
  <c r="CK146" i="23"/>
  <c r="CK124" i="23"/>
  <c r="CK132" i="23"/>
  <c r="CK136" i="23"/>
  <c r="CK145" i="23"/>
  <c r="CK140" i="23"/>
  <c r="CK147" i="23"/>
  <c r="CK123" i="23"/>
  <c r="CK126" i="23"/>
  <c r="CK139" i="23"/>
  <c r="CK137" i="23"/>
  <c r="CK144" i="23"/>
  <c r="CK125" i="23"/>
  <c r="CK130" i="23"/>
  <c r="CK133" i="23"/>
  <c r="CK129" i="23"/>
  <c r="CK122" i="23"/>
  <c r="CK138" i="23"/>
  <c r="CK131" i="23"/>
  <c r="CK143" i="23"/>
  <c r="Y126" i="23"/>
  <c r="Y136" i="23"/>
  <c r="Y146" i="23"/>
  <c r="Y125" i="23"/>
  <c r="Y133" i="23"/>
  <c r="Y138" i="23"/>
  <c r="Y124" i="23"/>
  <c r="Y144" i="23"/>
  <c r="Y130" i="23"/>
  <c r="Y137" i="23"/>
  <c r="Y139" i="23"/>
  <c r="Y122" i="23"/>
  <c r="Y123" i="23"/>
  <c r="Y143" i="23"/>
  <c r="Y129" i="23"/>
  <c r="Y131" i="23"/>
  <c r="Y145" i="23"/>
  <c r="Y140" i="23"/>
  <c r="Y132" i="23"/>
  <c r="Y147" i="23"/>
  <c r="CJ143" i="23"/>
  <c r="CJ130" i="23"/>
  <c r="CJ147" i="23"/>
  <c r="CJ131" i="23"/>
  <c r="CJ132" i="23"/>
  <c r="CJ129" i="23"/>
  <c r="CJ124" i="23"/>
  <c r="CJ122" i="23"/>
  <c r="CJ145" i="23"/>
  <c r="CJ144" i="23"/>
  <c r="CJ126" i="23"/>
  <c r="CJ133" i="23"/>
  <c r="CJ125" i="23"/>
  <c r="CJ139" i="23"/>
  <c r="CJ137" i="23"/>
  <c r="CJ136" i="23"/>
  <c r="CJ140" i="23"/>
  <c r="CJ138" i="23"/>
  <c r="CJ123" i="23"/>
  <c r="CJ146" i="23"/>
  <c r="DV137" i="23"/>
  <c r="DV138" i="23"/>
  <c r="DV125" i="23"/>
  <c r="DV123" i="23"/>
  <c r="DV126" i="23"/>
  <c r="DV139" i="23"/>
  <c r="DV124" i="23"/>
  <c r="DV136" i="23"/>
  <c r="DV122" i="23"/>
  <c r="DV140" i="23"/>
  <c r="DD123" i="23"/>
  <c r="DD138" i="23"/>
  <c r="DD124" i="23"/>
  <c r="DD136" i="23"/>
  <c r="DD137" i="23"/>
  <c r="DD125" i="23"/>
  <c r="DD126" i="23"/>
  <c r="DD140" i="23"/>
  <c r="DD122" i="23"/>
  <c r="DD139" i="23"/>
  <c r="AD145" i="23"/>
  <c r="AD140" i="23"/>
  <c r="AD131" i="23"/>
  <c r="AD125" i="23"/>
  <c r="AD144" i="23"/>
  <c r="AD147" i="23"/>
  <c r="AD132" i="23"/>
  <c r="AD137" i="23"/>
  <c r="AD138" i="23"/>
  <c r="AD146" i="23"/>
  <c r="AD136" i="23"/>
  <c r="AD133" i="23"/>
  <c r="AD139" i="23"/>
  <c r="AD126" i="23"/>
  <c r="AD129" i="23"/>
  <c r="AD124" i="23"/>
  <c r="AD122" i="23"/>
  <c r="AD143" i="23"/>
  <c r="AD123" i="23"/>
  <c r="AD130" i="23"/>
  <c r="DK138" i="23"/>
  <c r="DK122" i="23"/>
  <c r="DK140" i="23"/>
  <c r="DK137" i="23"/>
  <c r="DK124" i="23"/>
  <c r="DK126" i="23"/>
  <c r="DK123" i="23"/>
  <c r="DK139" i="23"/>
  <c r="DK125" i="23"/>
  <c r="DK136" i="23"/>
  <c r="CV125" i="23"/>
  <c r="CV122" i="23"/>
  <c r="CV123" i="23"/>
  <c r="CV124" i="23"/>
  <c r="CV139" i="23"/>
  <c r="CV138" i="23"/>
  <c r="CV140" i="23"/>
  <c r="CV126" i="23"/>
  <c r="CV136" i="23"/>
  <c r="CV137" i="23"/>
  <c r="BQ131" i="23"/>
  <c r="BQ140" i="23"/>
  <c r="BQ136" i="23"/>
  <c r="BQ145" i="23"/>
  <c r="BQ144" i="23"/>
  <c r="BQ126" i="23"/>
  <c r="BQ143" i="23"/>
  <c r="BQ133" i="23"/>
  <c r="BQ138" i="23"/>
  <c r="BQ124" i="23"/>
  <c r="BQ125" i="23"/>
  <c r="BQ130" i="23"/>
  <c r="BQ132" i="23"/>
  <c r="BQ122" i="23"/>
  <c r="BQ147" i="23"/>
  <c r="BQ139" i="23"/>
  <c r="BQ146" i="23"/>
  <c r="BQ129" i="23"/>
  <c r="BQ123" i="23"/>
  <c r="BQ137" i="23"/>
  <c r="O140" i="23"/>
  <c r="O126" i="23"/>
  <c r="O129" i="23"/>
  <c r="O146" i="23"/>
  <c r="O125" i="23"/>
  <c r="O132" i="23"/>
  <c r="O124" i="23"/>
  <c r="O139" i="23"/>
  <c r="O144" i="23"/>
  <c r="O145" i="23"/>
  <c r="O137" i="23"/>
  <c r="O138" i="23"/>
  <c r="O131" i="23"/>
  <c r="O136" i="23"/>
  <c r="O133" i="23"/>
  <c r="O130" i="23"/>
  <c r="O123" i="23"/>
  <c r="O143" i="23"/>
  <c r="O147" i="23"/>
  <c r="O122" i="23"/>
  <c r="EC124" i="23"/>
  <c r="EC137" i="23"/>
  <c r="EC136" i="23"/>
  <c r="EC125" i="23"/>
  <c r="EC122" i="23"/>
  <c r="EC140" i="23"/>
  <c r="EC139" i="23"/>
  <c r="EC126" i="23"/>
  <c r="EC123" i="23"/>
  <c r="EC138" i="23"/>
  <c r="DR140" i="23"/>
  <c r="DR122" i="23"/>
  <c r="DR124" i="23"/>
  <c r="DR137" i="23"/>
  <c r="DR126" i="23"/>
  <c r="DR138" i="23"/>
  <c r="DR125" i="23"/>
  <c r="DR139" i="23"/>
  <c r="DR123" i="23"/>
  <c r="DR136" i="23"/>
  <c r="DZ125" i="23"/>
  <c r="DZ122" i="23"/>
  <c r="DZ139" i="23"/>
  <c r="DZ126" i="23"/>
  <c r="DZ140" i="23"/>
  <c r="DZ138" i="23"/>
  <c r="DZ136" i="23"/>
  <c r="DZ137" i="23"/>
  <c r="DZ124" i="23"/>
  <c r="DZ123" i="23"/>
  <c r="CG124" i="23"/>
  <c r="CG146" i="23"/>
  <c r="CG147" i="23"/>
  <c r="CG133" i="23"/>
  <c r="CG125" i="23"/>
  <c r="CG140" i="23"/>
  <c r="CG131" i="23"/>
  <c r="CG143" i="23"/>
  <c r="CG139" i="23"/>
  <c r="CG136" i="23"/>
  <c r="CG130" i="23"/>
  <c r="CG137" i="23"/>
  <c r="CG138" i="23"/>
  <c r="CG132" i="23"/>
  <c r="CG129" i="23"/>
  <c r="CG126" i="23"/>
  <c r="CG122" i="23"/>
  <c r="CG123" i="23"/>
  <c r="CG144" i="23"/>
  <c r="CG145" i="23"/>
  <c r="DQ136" i="23"/>
  <c r="DQ137" i="23"/>
  <c r="DQ126" i="23"/>
  <c r="DQ124" i="23"/>
  <c r="DQ125" i="23"/>
  <c r="DQ140" i="23"/>
  <c r="DQ139" i="23"/>
  <c r="DQ123" i="23"/>
  <c r="DQ122" i="23"/>
  <c r="DQ138" i="23"/>
  <c r="AZ132" i="23"/>
  <c r="AZ125" i="23"/>
  <c r="AZ130" i="23"/>
  <c r="AZ145" i="23"/>
  <c r="AZ123" i="23"/>
  <c r="AZ139" i="23"/>
  <c r="AZ136" i="23"/>
  <c r="AZ122" i="23"/>
  <c r="AZ143" i="23"/>
  <c r="AZ138" i="23"/>
  <c r="AZ146" i="23"/>
  <c r="AZ124" i="23"/>
  <c r="AZ133" i="23"/>
  <c r="AZ147" i="23"/>
  <c r="AZ144" i="23"/>
  <c r="AZ129" i="23"/>
  <c r="AZ131" i="23"/>
  <c r="AZ140" i="23"/>
  <c r="AZ137" i="23"/>
  <c r="AZ126" i="23"/>
  <c r="R136" i="23"/>
  <c r="R146" i="23"/>
  <c r="R130" i="23"/>
  <c r="R125" i="23"/>
  <c r="R122" i="23"/>
  <c r="R132" i="23"/>
  <c r="R139" i="23"/>
  <c r="R144" i="23"/>
  <c r="R126" i="23"/>
  <c r="R145" i="23"/>
  <c r="R140" i="23"/>
  <c r="R137" i="23"/>
  <c r="R133" i="23"/>
  <c r="R143" i="23"/>
  <c r="R124" i="23"/>
  <c r="R129" i="23"/>
  <c r="R131" i="23"/>
  <c r="R147" i="23"/>
  <c r="R123" i="23"/>
  <c r="R138" i="23"/>
  <c r="DO139" i="23"/>
  <c r="DO138" i="23"/>
  <c r="DO136" i="23"/>
  <c r="DO124" i="23"/>
  <c r="DO140" i="23"/>
  <c r="DO137" i="23"/>
  <c r="DO122" i="23"/>
  <c r="DO126" i="23"/>
  <c r="DO125" i="23"/>
  <c r="DO123" i="23"/>
  <c r="AM129" i="23"/>
  <c r="AM147" i="23"/>
  <c r="AM138" i="23"/>
  <c r="AM143" i="23"/>
  <c r="AM126" i="23"/>
  <c r="AM137" i="23"/>
  <c r="AM123" i="23"/>
  <c r="AM124" i="23"/>
  <c r="AM146" i="23"/>
  <c r="AM122" i="23"/>
  <c r="AM125" i="23"/>
  <c r="AM130" i="23"/>
  <c r="AM131" i="23"/>
  <c r="AM140" i="23"/>
  <c r="AM144" i="23"/>
  <c r="AM139" i="23"/>
  <c r="AM136" i="23"/>
  <c r="AM145" i="23"/>
  <c r="AM133" i="23"/>
  <c r="AM132" i="23"/>
  <c r="DI137" i="23"/>
  <c r="DI138" i="23"/>
  <c r="DI124" i="23"/>
  <c r="DI126" i="23"/>
  <c r="DI125" i="23"/>
  <c r="DI140" i="23"/>
  <c r="DI139" i="23"/>
  <c r="DI136" i="23"/>
  <c r="DI123" i="23"/>
  <c r="DI122" i="23"/>
  <c r="CW138" i="23"/>
  <c r="CW126" i="23"/>
  <c r="CW139" i="23"/>
  <c r="CW140" i="23"/>
  <c r="CW124" i="23"/>
  <c r="CW125" i="23"/>
  <c r="CW123" i="23"/>
  <c r="CW137" i="23"/>
  <c r="CW122" i="23"/>
  <c r="CW136" i="23"/>
  <c r="BP147" i="23"/>
  <c r="BP139" i="23"/>
  <c r="BP143" i="23"/>
  <c r="BP123" i="23"/>
  <c r="BP136" i="23"/>
  <c r="BP144" i="23"/>
  <c r="BP140" i="23"/>
  <c r="BP130" i="23"/>
  <c r="BP138" i="23"/>
  <c r="BP131" i="23"/>
  <c r="BP145" i="23"/>
  <c r="BP126" i="23"/>
  <c r="BP124" i="23"/>
  <c r="BP125" i="23"/>
  <c r="BP137" i="23"/>
  <c r="BP129" i="23"/>
  <c r="BP122" i="23"/>
  <c r="BP146" i="23"/>
  <c r="BP133" i="23"/>
  <c r="BP132" i="23"/>
  <c r="O67" i="16"/>
  <c r="DX136" i="23"/>
  <c r="DX126" i="23"/>
  <c r="DX139" i="23"/>
  <c r="DX124" i="23"/>
  <c r="DX122" i="23"/>
  <c r="DX140" i="23"/>
  <c r="DX125" i="23"/>
  <c r="DX123" i="23"/>
  <c r="DX137" i="23"/>
  <c r="DX138" i="23"/>
  <c r="BU131" i="16"/>
  <c r="BU123" i="16"/>
  <c r="BU144" i="16"/>
  <c r="BU129" i="16"/>
  <c r="BU139" i="16"/>
  <c r="BU137" i="16"/>
  <c r="BU147" i="16"/>
  <c r="BU136" i="16"/>
  <c r="BU124" i="16"/>
  <c r="BU138" i="16"/>
  <c r="BU143" i="16"/>
  <c r="BU130" i="16"/>
  <c r="BU145" i="16"/>
  <c r="BU122" i="16"/>
  <c r="BU146" i="16"/>
  <c r="BU133" i="16"/>
  <c r="BU132" i="16"/>
  <c r="BU126" i="16"/>
  <c r="BU140" i="16"/>
  <c r="BU125" i="16"/>
  <c r="CU124" i="23"/>
  <c r="CU136" i="23"/>
  <c r="CU123" i="23"/>
  <c r="CU122" i="23"/>
  <c r="CU137" i="23"/>
  <c r="CU139" i="23"/>
  <c r="CU138" i="23"/>
  <c r="CU125" i="23"/>
  <c r="CU140" i="23"/>
  <c r="CU126" i="23"/>
  <c r="BN144" i="23"/>
  <c r="BN146" i="23"/>
  <c r="BN123" i="23"/>
  <c r="BN124" i="23"/>
  <c r="BN133" i="23"/>
  <c r="BN131" i="23"/>
  <c r="BN132" i="23"/>
  <c r="BN130" i="23"/>
  <c r="BN147" i="23"/>
  <c r="BN143" i="23"/>
  <c r="BN139" i="23"/>
  <c r="BN140" i="23"/>
  <c r="BN126" i="23"/>
  <c r="BN125" i="23"/>
  <c r="BN122" i="23"/>
  <c r="BN136" i="23"/>
  <c r="BN137" i="23"/>
  <c r="BN145" i="23"/>
  <c r="BN129" i="23"/>
  <c r="BN138" i="23"/>
  <c r="BC133" i="23"/>
  <c r="BC131" i="23"/>
  <c r="BC136" i="23"/>
  <c r="BC146" i="23"/>
  <c r="BC147" i="23"/>
  <c r="BC124" i="23"/>
  <c r="BC143" i="23"/>
  <c r="BC123" i="23"/>
  <c r="BC126" i="23"/>
  <c r="BC122" i="23"/>
  <c r="BC139" i="23"/>
  <c r="BC129" i="23"/>
  <c r="BC140" i="23"/>
  <c r="BC144" i="23"/>
  <c r="BC145" i="23"/>
  <c r="BC137" i="23"/>
  <c r="BC132" i="23"/>
  <c r="BC125" i="23"/>
  <c r="BC130" i="23"/>
  <c r="BC138" i="23"/>
  <c r="AB145" i="23"/>
  <c r="AB126" i="23"/>
  <c r="AB136" i="23"/>
  <c r="AB129" i="23"/>
  <c r="AB125" i="23"/>
  <c r="AB130" i="23"/>
  <c r="AB131" i="23"/>
  <c r="AB144" i="23"/>
  <c r="AB137" i="23"/>
  <c r="AB147" i="23"/>
  <c r="AB138" i="23"/>
  <c r="AB123" i="23"/>
  <c r="AB143" i="23"/>
  <c r="AB139" i="23"/>
  <c r="AB124" i="23"/>
  <c r="AB133" i="23"/>
  <c r="AB132" i="23"/>
  <c r="AB146" i="23"/>
  <c r="AB140" i="23"/>
  <c r="AB122" i="23"/>
  <c r="AF138" i="23"/>
  <c r="AF145" i="23"/>
  <c r="AF131" i="23"/>
  <c r="AF123" i="23"/>
  <c r="AF146" i="23"/>
  <c r="AF140" i="23"/>
  <c r="AF125" i="23"/>
  <c r="AF137" i="23"/>
  <c r="AF143" i="23"/>
  <c r="AF147" i="23"/>
  <c r="AF122" i="23"/>
  <c r="AF124" i="23"/>
  <c r="AF129" i="23"/>
  <c r="AF130" i="23"/>
  <c r="AF133" i="23"/>
  <c r="AF144" i="23"/>
  <c r="AF126" i="23"/>
  <c r="AF132" i="23"/>
  <c r="AF139" i="23"/>
  <c r="AF136" i="23"/>
  <c r="EA139" i="23"/>
  <c r="EA138" i="23"/>
  <c r="EA136" i="23"/>
  <c r="EA124" i="23"/>
  <c r="EA140" i="23"/>
  <c r="EA137" i="23"/>
  <c r="EA125" i="23"/>
  <c r="EA123" i="23"/>
  <c r="EA122" i="23"/>
  <c r="EA126" i="23"/>
  <c r="AE144" i="23"/>
  <c r="AE145" i="23"/>
  <c r="AE124" i="23"/>
  <c r="AE123" i="23"/>
  <c r="AE125" i="23"/>
  <c r="AE138" i="23"/>
  <c r="AE129" i="23"/>
  <c r="AE131" i="23"/>
  <c r="AE130" i="23"/>
  <c r="AE146" i="23"/>
  <c r="AE147" i="23"/>
  <c r="AE126" i="23"/>
  <c r="AE137" i="23"/>
  <c r="AE140" i="23"/>
  <c r="AE122" i="23"/>
  <c r="AE132" i="23"/>
  <c r="AE136" i="23"/>
  <c r="AE133" i="23"/>
  <c r="AE139" i="23"/>
  <c r="AE143" i="23"/>
  <c r="F19" i="2"/>
  <c r="F20" i="2" s="1"/>
  <c r="AX145" i="16"/>
  <c r="AX146" i="16"/>
  <c r="AX131" i="16"/>
  <c r="AX136" i="16"/>
  <c r="AX126" i="16"/>
  <c r="AX137" i="16"/>
  <c r="AX123" i="16"/>
  <c r="AX130" i="16"/>
  <c r="AX132" i="16"/>
  <c r="AX144" i="16"/>
  <c r="AX133" i="16"/>
  <c r="AX138" i="16"/>
  <c r="AX139" i="16"/>
  <c r="AX129" i="16"/>
  <c r="AX147" i="16"/>
  <c r="AX122" i="16"/>
  <c r="AX124" i="16"/>
  <c r="AX125" i="16"/>
  <c r="AX140" i="16"/>
  <c r="AX143" i="16"/>
  <c r="BI145" i="16"/>
  <c r="BI146" i="16"/>
  <c r="BI137" i="16"/>
  <c r="BI123" i="16"/>
  <c r="BI147" i="16"/>
  <c r="BI136" i="16"/>
  <c r="BI144" i="16"/>
  <c r="BI122" i="16"/>
  <c r="BI129" i="16"/>
  <c r="BI131" i="16"/>
  <c r="BI143" i="16"/>
  <c r="BI140" i="16"/>
  <c r="BI130" i="16"/>
  <c r="BI132" i="16"/>
  <c r="BI139" i="16"/>
  <c r="BI126" i="16"/>
  <c r="BI124" i="16"/>
  <c r="BI138" i="16"/>
  <c r="BI133" i="16"/>
  <c r="BI125" i="16"/>
  <c r="DF124" i="23"/>
  <c r="DF139" i="23"/>
  <c r="DF137" i="23"/>
  <c r="DF122" i="23"/>
  <c r="DF126" i="23"/>
  <c r="DF123" i="23"/>
  <c r="DF140" i="23"/>
  <c r="DF138" i="23"/>
  <c r="DF125" i="23"/>
  <c r="DF136" i="23"/>
  <c r="CG145" i="16"/>
  <c r="CG146" i="16"/>
  <c r="CG123" i="16"/>
  <c r="CG140" i="16"/>
  <c r="CG131" i="16"/>
  <c r="CG143" i="16"/>
  <c r="CG125" i="16"/>
  <c r="CG130" i="16"/>
  <c r="CG133" i="16"/>
  <c r="CG144" i="16"/>
  <c r="CG136" i="16"/>
  <c r="CG126" i="16"/>
  <c r="CG139" i="16"/>
  <c r="CG124" i="16"/>
  <c r="CG132" i="16"/>
  <c r="CG138" i="16"/>
  <c r="CG129" i="16"/>
  <c r="CG147" i="16"/>
  <c r="CG137" i="16"/>
  <c r="CG122" i="16"/>
  <c r="DR126" i="16"/>
  <c r="DR123" i="16"/>
  <c r="DR124" i="16"/>
  <c r="DR125" i="16"/>
  <c r="DR122" i="16"/>
  <c r="BS138" i="16"/>
  <c r="BS136" i="16"/>
  <c r="BS147" i="16"/>
  <c r="BS140" i="16"/>
  <c r="BS126" i="16"/>
  <c r="BS122" i="16"/>
  <c r="BS123" i="16"/>
  <c r="BS132" i="16"/>
  <c r="BS137" i="16"/>
  <c r="BS143" i="16"/>
  <c r="BS133" i="16"/>
  <c r="BS144" i="16"/>
  <c r="BS145" i="16"/>
  <c r="BS139" i="16"/>
  <c r="BS146" i="16"/>
  <c r="BS129" i="16"/>
  <c r="BS131" i="16"/>
  <c r="BS124" i="16"/>
  <c r="BS125" i="16"/>
  <c r="BS130" i="16"/>
  <c r="DJ122" i="16"/>
  <c r="DJ124" i="16"/>
  <c r="DJ123" i="16"/>
  <c r="DJ126" i="16"/>
  <c r="DJ125" i="16"/>
  <c r="DQ123" i="16"/>
  <c r="DQ125" i="16"/>
  <c r="DQ122" i="16"/>
  <c r="DQ126" i="16"/>
  <c r="DQ124" i="16"/>
  <c r="DI126" i="16"/>
  <c r="DI124" i="16"/>
  <c r="DI122" i="16"/>
  <c r="DI125" i="16"/>
  <c r="DI123" i="16"/>
  <c r="CU124" i="16"/>
  <c r="CU126" i="16"/>
  <c r="CU123" i="16"/>
  <c r="CU122" i="16"/>
  <c r="CU125" i="16"/>
  <c r="AM133" i="16"/>
  <c r="AM132" i="16"/>
  <c r="AM129" i="16"/>
  <c r="AM144" i="16"/>
  <c r="AM145" i="16"/>
  <c r="AM122" i="16"/>
  <c r="AM125" i="16"/>
  <c r="AM124" i="16"/>
  <c r="AM123" i="16"/>
  <c r="AM146" i="16"/>
  <c r="AM137" i="16"/>
  <c r="AM131" i="16"/>
  <c r="AM139" i="16"/>
  <c r="AM126" i="16"/>
  <c r="AM143" i="16"/>
  <c r="AM140" i="16"/>
  <c r="AM130" i="16"/>
  <c r="AM138" i="16"/>
  <c r="AM147" i="16"/>
  <c r="AM136" i="16"/>
  <c r="CX122" i="23"/>
  <c r="CX125" i="23"/>
  <c r="CX140" i="23"/>
  <c r="CX138" i="23"/>
  <c r="CX136" i="23"/>
  <c r="CX139" i="23"/>
  <c r="CX126" i="23"/>
  <c r="CX124" i="23"/>
  <c r="CX123" i="23"/>
  <c r="CX137" i="23"/>
  <c r="BM138" i="23"/>
  <c r="BM131" i="23"/>
  <c r="BM126" i="23"/>
  <c r="BM140" i="23"/>
  <c r="BM129" i="23"/>
  <c r="BM146" i="23"/>
  <c r="BM133" i="23"/>
  <c r="BM143" i="23"/>
  <c r="BM139" i="23"/>
  <c r="BM136" i="23"/>
  <c r="BM122" i="23"/>
  <c r="BM132" i="23"/>
  <c r="BM145" i="23"/>
  <c r="BM147" i="23"/>
  <c r="BM125" i="23"/>
  <c r="BM137" i="23"/>
  <c r="BM124" i="23"/>
  <c r="BM130" i="23"/>
  <c r="BM144" i="23"/>
  <c r="BM123" i="23"/>
  <c r="Z124" i="23"/>
  <c r="Z122" i="23"/>
  <c r="Z130" i="23"/>
  <c r="Z139" i="23"/>
  <c r="Z129" i="23"/>
  <c r="Z145" i="23"/>
  <c r="Z125" i="23"/>
  <c r="Z138" i="23"/>
  <c r="Z147" i="23"/>
  <c r="Z143" i="23"/>
  <c r="Z136" i="23"/>
  <c r="Z140" i="23"/>
  <c r="Z144" i="23"/>
  <c r="Z132" i="23"/>
  <c r="Z137" i="23"/>
  <c r="Z133" i="23"/>
  <c r="Z146" i="23"/>
  <c r="Z126" i="23"/>
  <c r="Z131" i="23"/>
  <c r="Z123" i="23"/>
  <c r="CS133" i="23"/>
  <c r="CS139" i="23"/>
  <c r="CS132" i="23"/>
  <c r="CS138" i="23"/>
  <c r="CS123" i="23"/>
  <c r="CS136" i="23"/>
  <c r="CS129" i="23"/>
  <c r="CS143" i="23"/>
  <c r="CS126" i="23"/>
  <c r="CS124" i="23"/>
  <c r="CS147" i="23"/>
  <c r="CS144" i="23"/>
  <c r="CS145" i="23"/>
  <c r="CS125" i="23"/>
  <c r="CS131" i="23"/>
  <c r="CS146" i="23"/>
  <c r="CS122" i="23"/>
  <c r="CS137" i="23"/>
  <c r="CS130" i="23"/>
  <c r="CS140" i="23"/>
  <c r="BV144" i="23"/>
  <c r="BV129" i="23"/>
  <c r="BV126" i="23"/>
  <c r="BV123" i="23"/>
  <c r="BV143" i="23"/>
  <c r="BV124" i="23"/>
  <c r="BV132" i="23"/>
  <c r="BV140" i="23"/>
  <c r="BV147" i="23"/>
  <c r="BV138" i="23"/>
  <c r="BV133" i="23"/>
  <c r="BV131" i="23"/>
  <c r="BV146" i="23"/>
  <c r="BV139" i="23"/>
  <c r="BV125" i="23"/>
  <c r="BV137" i="23"/>
  <c r="BV136" i="23"/>
  <c r="BV145" i="23"/>
  <c r="BV130" i="23"/>
  <c r="BV122" i="23"/>
  <c r="DU123" i="23"/>
  <c r="DU126" i="23"/>
  <c r="DU136" i="23"/>
  <c r="DU139" i="23"/>
  <c r="DU125" i="23"/>
  <c r="DU140" i="23"/>
  <c r="DU122" i="23"/>
  <c r="DU138" i="23"/>
  <c r="DU124" i="23"/>
  <c r="DU137" i="23"/>
  <c r="BF123" i="23"/>
  <c r="BF144" i="23"/>
  <c r="BF139" i="23"/>
  <c r="BF136" i="23"/>
  <c r="BF126" i="23"/>
  <c r="BF143" i="23"/>
  <c r="BF124" i="23"/>
  <c r="BF145" i="23"/>
  <c r="BF137" i="23"/>
  <c r="BF138" i="23"/>
  <c r="BF147" i="23"/>
  <c r="BF131" i="23"/>
  <c r="BF130" i="23"/>
  <c r="BF129" i="23"/>
  <c r="BF133" i="23"/>
  <c r="BF125" i="23"/>
  <c r="BF122" i="23"/>
  <c r="BF132" i="23"/>
  <c r="BF140" i="23"/>
  <c r="BF146" i="23"/>
  <c r="X126" i="16"/>
  <c r="X129" i="16"/>
  <c r="X140" i="16"/>
  <c r="X133" i="16"/>
  <c r="X143" i="16"/>
  <c r="X139" i="16"/>
  <c r="X132" i="16"/>
  <c r="X131" i="16"/>
  <c r="X146" i="16"/>
  <c r="X122" i="16"/>
  <c r="X137" i="16"/>
  <c r="X123" i="16"/>
  <c r="X145" i="16"/>
  <c r="X130" i="16"/>
  <c r="X124" i="16"/>
  <c r="X144" i="16"/>
  <c r="X138" i="16"/>
  <c r="X147" i="16"/>
  <c r="X125" i="16"/>
  <c r="X136" i="16"/>
  <c r="AV146" i="16"/>
  <c r="AV139" i="16"/>
  <c r="AV130" i="16"/>
  <c r="AV138" i="16"/>
  <c r="AV147" i="16"/>
  <c r="AV125" i="16"/>
  <c r="AV126" i="16"/>
  <c r="AV144" i="16"/>
  <c r="AV145" i="16"/>
  <c r="AV136" i="16"/>
  <c r="AV140" i="16"/>
  <c r="AV131" i="16"/>
  <c r="AV137" i="16"/>
  <c r="AV123" i="16"/>
  <c r="AV124" i="16"/>
  <c r="AV129" i="16"/>
  <c r="AV132" i="16"/>
  <c r="AV122" i="16"/>
  <c r="AV133" i="16"/>
  <c r="AV143" i="16"/>
  <c r="BA131" i="16"/>
  <c r="BA139" i="16"/>
  <c r="BA136" i="16"/>
  <c r="BA144" i="16"/>
  <c r="BA132" i="16"/>
  <c r="BA138" i="16"/>
  <c r="BA133" i="16"/>
  <c r="BA140" i="16"/>
  <c r="BA137" i="16"/>
  <c r="BA122" i="16"/>
  <c r="BA125" i="16"/>
  <c r="BA143" i="16"/>
  <c r="BA130" i="16"/>
  <c r="BA126" i="16"/>
  <c r="BA147" i="16"/>
  <c r="BA124" i="16"/>
  <c r="BA123" i="16"/>
  <c r="BA129" i="16"/>
  <c r="BA146" i="16"/>
  <c r="BA145" i="16"/>
  <c r="BV145" i="16"/>
  <c r="BV133" i="16"/>
  <c r="BV147" i="16"/>
  <c r="BV130" i="16"/>
  <c r="BV124" i="16"/>
  <c r="BV129" i="16"/>
  <c r="BV126" i="16"/>
  <c r="BV144" i="16"/>
  <c r="BV139" i="16"/>
  <c r="BV146" i="16"/>
  <c r="BV137" i="16"/>
  <c r="BV140" i="16"/>
  <c r="BV122" i="16"/>
  <c r="BV136" i="16"/>
  <c r="BV131" i="16"/>
  <c r="BV123" i="16"/>
  <c r="BV125" i="16"/>
  <c r="BV132" i="16"/>
  <c r="BV138" i="16"/>
  <c r="BV143" i="16"/>
  <c r="DN123" i="16"/>
  <c r="DN125" i="16"/>
  <c r="DN126" i="16"/>
  <c r="DN124" i="16"/>
  <c r="DN122" i="16"/>
  <c r="AH147" i="16"/>
  <c r="AH143" i="16"/>
  <c r="AH131" i="16"/>
  <c r="AH138" i="16"/>
  <c r="AH126" i="16"/>
  <c r="AH124" i="16"/>
  <c r="AH123" i="16"/>
  <c r="AH136" i="16"/>
  <c r="AH133" i="16"/>
  <c r="AH129" i="16"/>
  <c r="AH145" i="16"/>
  <c r="AH139" i="16"/>
  <c r="AH130" i="16"/>
  <c r="AH125" i="16"/>
  <c r="AH122" i="16"/>
  <c r="AH132" i="16"/>
  <c r="AH144" i="16"/>
  <c r="AH137" i="16"/>
  <c r="AH146" i="16"/>
  <c r="AH140" i="16"/>
  <c r="CF144" i="16"/>
  <c r="CF138" i="16"/>
  <c r="CF137" i="16"/>
  <c r="CF130" i="16"/>
  <c r="CF131" i="16"/>
  <c r="CF133" i="16"/>
  <c r="CF147" i="16"/>
  <c r="CF145" i="16"/>
  <c r="CF132" i="16"/>
  <c r="CF143" i="16"/>
  <c r="CF146" i="16"/>
  <c r="CF129" i="16"/>
  <c r="CF123" i="16"/>
  <c r="CF140" i="16"/>
  <c r="CF124" i="16"/>
  <c r="CF139" i="16"/>
  <c r="CF125" i="16"/>
  <c r="CF122" i="16"/>
  <c r="CF136" i="16"/>
  <c r="CF126" i="16"/>
  <c r="EB126" i="16"/>
  <c r="EB125" i="16"/>
  <c r="EB122" i="16"/>
  <c r="EB124" i="16"/>
  <c r="EB123" i="16"/>
  <c r="CH144" i="23"/>
  <c r="CH126" i="23"/>
  <c r="CH146" i="23"/>
  <c r="CH133" i="23"/>
  <c r="CH122" i="23"/>
  <c r="CH130" i="23"/>
  <c r="CH129" i="23"/>
  <c r="CH145" i="23"/>
  <c r="CH132" i="23"/>
  <c r="CH124" i="23"/>
  <c r="CH143" i="23"/>
  <c r="CH140" i="23"/>
  <c r="CH123" i="23"/>
  <c r="CH137" i="23"/>
  <c r="CH138" i="23"/>
  <c r="CH147" i="23"/>
  <c r="CH131" i="23"/>
  <c r="CH136" i="23"/>
  <c r="CH139" i="23"/>
  <c r="CH125" i="23"/>
  <c r="BW133" i="23"/>
  <c r="BW126" i="23"/>
  <c r="BW123" i="23"/>
  <c r="BW139" i="23"/>
  <c r="BW147" i="23"/>
  <c r="BW145" i="23"/>
  <c r="BW137" i="23"/>
  <c r="BW124" i="23"/>
  <c r="BW131" i="23"/>
  <c r="BW130" i="23"/>
  <c r="BW140" i="23"/>
  <c r="BW136" i="23"/>
  <c r="BW144" i="23"/>
  <c r="BW122" i="23"/>
  <c r="BW125" i="23"/>
  <c r="BW138" i="23"/>
  <c r="BW146" i="23"/>
  <c r="BW132" i="23"/>
  <c r="BW143" i="23"/>
  <c r="BW129" i="23"/>
  <c r="CA125" i="23"/>
  <c r="CA143" i="23"/>
  <c r="CA136" i="23"/>
  <c r="CA147" i="23"/>
  <c r="CA144" i="23"/>
  <c r="CA122" i="23"/>
  <c r="CA131" i="23"/>
  <c r="CA140" i="23"/>
  <c r="CA124" i="23"/>
  <c r="CA138" i="23"/>
  <c r="CA129" i="23"/>
  <c r="CA132" i="23"/>
  <c r="CA126" i="23"/>
  <c r="CA130" i="23"/>
  <c r="CA133" i="23"/>
  <c r="CA139" i="23"/>
  <c r="CA145" i="23"/>
  <c r="CA137" i="23"/>
  <c r="CA146" i="23"/>
  <c r="CA123" i="23"/>
  <c r="BT138" i="23"/>
  <c r="BT129" i="23"/>
  <c r="BT147" i="23"/>
  <c r="BT130" i="23"/>
  <c r="BT124" i="23"/>
  <c r="BT133" i="23"/>
  <c r="BT126" i="23"/>
  <c r="BT140" i="23"/>
  <c r="BT132" i="23"/>
  <c r="BT123" i="23"/>
  <c r="BT122" i="23"/>
  <c r="BT145" i="23"/>
  <c r="BT137" i="23"/>
  <c r="BT146" i="23"/>
  <c r="BT131" i="23"/>
  <c r="BT136" i="23"/>
  <c r="BT144" i="23"/>
  <c r="BT139" i="23"/>
  <c r="BT143" i="23"/>
  <c r="BT125" i="23"/>
  <c r="AR129" i="16"/>
  <c r="AR145" i="16"/>
  <c r="AR136" i="16"/>
  <c r="AR139" i="16"/>
  <c r="AR124" i="16"/>
  <c r="AR143" i="16"/>
  <c r="AR131" i="16"/>
  <c r="AR146" i="16"/>
  <c r="AR137" i="16"/>
  <c r="AR132" i="16"/>
  <c r="AR133" i="16"/>
  <c r="AR123" i="16"/>
  <c r="AR122" i="16"/>
  <c r="AR126" i="16"/>
  <c r="AR147" i="16"/>
  <c r="AR144" i="16"/>
  <c r="AR138" i="16"/>
  <c r="AR130" i="16"/>
  <c r="AR125" i="16"/>
  <c r="AR140" i="16"/>
  <c r="BZ140" i="16"/>
  <c r="BZ146" i="16"/>
  <c r="BZ136" i="16"/>
  <c r="BZ129" i="16"/>
  <c r="BZ147" i="16"/>
  <c r="BZ126" i="16"/>
  <c r="BZ139" i="16"/>
  <c r="BZ125" i="16"/>
  <c r="BZ130" i="16"/>
  <c r="BZ123" i="16"/>
  <c r="BZ132" i="16"/>
  <c r="BZ144" i="16"/>
  <c r="BZ137" i="16"/>
  <c r="BZ133" i="16"/>
  <c r="BZ131" i="16"/>
  <c r="BZ122" i="16"/>
  <c r="BZ143" i="16"/>
  <c r="BZ124" i="16"/>
  <c r="BZ145" i="16"/>
  <c r="BZ138" i="16"/>
  <c r="CH146" i="16"/>
  <c r="CH130" i="16"/>
  <c r="CH143" i="16"/>
  <c r="CH124" i="16"/>
  <c r="CH138" i="16"/>
  <c r="CH139" i="16"/>
  <c r="CH136" i="16"/>
  <c r="CH122" i="16"/>
  <c r="CH147" i="16"/>
  <c r="CH137" i="16"/>
  <c r="CH140" i="16"/>
  <c r="CH131" i="16"/>
  <c r="CH144" i="16"/>
  <c r="CH126" i="16"/>
  <c r="CH129" i="16"/>
  <c r="CH133" i="16"/>
  <c r="CH145" i="16"/>
  <c r="CH125" i="16"/>
  <c r="CH132" i="16"/>
  <c r="CH123" i="16"/>
  <c r="BH124" i="16"/>
  <c r="BH131" i="16"/>
  <c r="BH143" i="16"/>
  <c r="BH140" i="16"/>
  <c r="BH147" i="16"/>
  <c r="BH146" i="16"/>
  <c r="BH137" i="16"/>
  <c r="BH144" i="16"/>
  <c r="BH132" i="16"/>
  <c r="BH138" i="16"/>
  <c r="BH129" i="16"/>
  <c r="BH133" i="16"/>
  <c r="BH122" i="16"/>
  <c r="BH123" i="16"/>
  <c r="BH136" i="16"/>
  <c r="BH126" i="16"/>
  <c r="BH130" i="16"/>
  <c r="BH139" i="16"/>
  <c r="BH125" i="16"/>
  <c r="BH145" i="16"/>
  <c r="CX124" i="16"/>
  <c r="CX123" i="16"/>
  <c r="CX126" i="16"/>
  <c r="CX122" i="16"/>
  <c r="CX125" i="16"/>
  <c r="CO147" i="16"/>
  <c r="CO138" i="16"/>
  <c r="CO144" i="16"/>
  <c r="CO137" i="16"/>
  <c r="CO145" i="16"/>
  <c r="CO139" i="16"/>
  <c r="CO143" i="16"/>
  <c r="CO136" i="16"/>
  <c r="CO146" i="16"/>
  <c r="CO133" i="16"/>
  <c r="CO126" i="16"/>
  <c r="CO129" i="16"/>
  <c r="CO122" i="16"/>
  <c r="CO131" i="16"/>
  <c r="CO130" i="16"/>
  <c r="CO125" i="16"/>
  <c r="CO123" i="16"/>
  <c r="CO124" i="16"/>
  <c r="CO132" i="16"/>
  <c r="CO140" i="16"/>
  <c r="BF126" i="16"/>
  <c r="BF130" i="16"/>
  <c r="BF129" i="16"/>
  <c r="BF136" i="16"/>
  <c r="BF138" i="16"/>
  <c r="BF147" i="16"/>
  <c r="BF137" i="16"/>
  <c r="BF133" i="16"/>
  <c r="BF132" i="16"/>
  <c r="BF144" i="16"/>
  <c r="BF146" i="16"/>
  <c r="BF143" i="16"/>
  <c r="BF145" i="16"/>
  <c r="BF139" i="16"/>
  <c r="BF122" i="16"/>
  <c r="BF124" i="16"/>
  <c r="BF125" i="16"/>
  <c r="BF123" i="16"/>
  <c r="BF140" i="16"/>
  <c r="BF131" i="16"/>
  <c r="BJ124" i="16"/>
  <c r="BJ144" i="16"/>
  <c r="BJ126" i="16"/>
  <c r="BJ140" i="16"/>
  <c r="BJ145" i="16"/>
  <c r="BJ146" i="16"/>
  <c r="BJ131" i="16"/>
  <c r="BJ130" i="16"/>
  <c r="BJ138" i="16"/>
  <c r="BJ136" i="16"/>
  <c r="BJ123" i="16"/>
  <c r="BJ129" i="16"/>
  <c r="BJ139" i="16"/>
  <c r="BJ143" i="16"/>
  <c r="BJ132" i="16"/>
  <c r="BJ147" i="16"/>
  <c r="BJ122" i="16"/>
  <c r="BJ125" i="16"/>
  <c r="BJ137" i="16"/>
  <c r="BJ133" i="16"/>
  <c r="DB125" i="16"/>
  <c r="DB124" i="16"/>
  <c r="DB123" i="16"/>
  <c r="DB126" i="16"/>
  <c r="DB122" i="16"/>
  <c r="CD132" i="23"/>
  <c r="CD123" i="23"/>
  <c r="CD146" i="23"/>
  <c r="CD137" i="23"/>
  <c r="CD144" i="23"/>
  <c r="CD133" i="23"/>
  <c r="CD122" i="23"/>
  <c r="CD147" i="23"/>
  <c r="CD143" i="23"/>
  <c r="CD136" i="23"/>
  <c r="CD129" i="23"/>
  <c r="CD126" i="23"/>
  <c r="CD125" i="23"/>
  <c r="CD138" i="23"/>
  <c r="CD131" i="23"/>
  <c r="CD124" i="23"/>
  <c r="CD139" i="23"/>
  <c r="CD130" i="23"/>
  <c r="CD145" i="23"/>
  <c r="CD140" i="23"/>
  <c r="DL140" i="23"/>
  <c r="DL139" i="23"/>
  <c r="DL126" i="23"/>
  <c r="DL123" i="23"/>
  <c r="DL136" i="23"/>
  <c r="DL124" i="23"/>
  <c r="DL122" i="23"/>
  <c r="DL137" i="23"/>
  <c r="DL138" i="23"/>
  <c r="DL125" i="23"/>
  <c r="BI137" i="23"/>
  <c r="BI147" i="23"/>
  <c r="BI129" i="23"/>
  <c r="BI125" i="23"/>
  <c r="BI131" i="23"/>
  <c r="BI123" i="23"/>
  <c r="BI140" i="23"/>
  <c r="BI138" i="23"/>
  <c r="BI146" i="23"/>
  <c r="BI139" i="23"/>
  <c r="BI124" i="23"/>
  <c r="BI143" i="23"/>
  <c r="BI130" i="23"/>
  <c r="BI136" i="23"/>
  <c r="BI144" i="23"/>
  <c r="BI122" i="23"/>
  <c r="BI132" i="23"/>
  <c r="BI145" i="23"/>
  <c r="BI126" i="23"/>
  <c r="BI133" i="23"/>
  <c r="BD133" i="16"/>
  <c r="BD124" i="16"/>
  <c r="BD126" i="16"/>
  <c r="BD123" i="16"/>
  <c r="BD131" i="16"/>
  <c r="BD145" i="16"/>
  <c r="BD146" i="16"/>
  <c r="BD138" i="16"/>
  <c r="BD122" i="16"/>
  <c r="BD130" i="16"/>
  <c r="BD129" i="16"/>
  <c r="BD136" i="16"/>
  <c r="BD143" i="16"/>
  <c r="BD147" i="16"/>
  <c r="BD144" i="16"/>
  <c r="BD125" i="16"/>
  <c r="BD139" i="16"/>
  <c r="BD140" i="16"/>
  <c r="BD132" i="16"/>
  <c r="BD137" i="16"/>
  <c r="AI143" i="16"/>
  <c r="AI122" i="16"/>
  <c r="AI126" i="16"/>
  <c r="AI130" i="16"/>
  <c r="AI138" i="16"/>
  <c r="AI146" i="16"/>
  <c r="AI125" i="16"/>
  <c r="AI124" i="16"/>
  <c r="AI133" i="16"/>
  <c r="AI129" i="16"/>
  <c r="AI131" i="16"/>
  <c r="AI139" i="16"/>
  <c r="AI132" i="16"/>
  <c r="AI145" i="16"/>
  <c r="AI144" i="16"/>
  <c r="AI140" i="16"/>
  <c r="AI137" i="16"/>
  <c r="AI123" i="16"/>
  <c r="AI147" i="16"/>
  <c r="AI136" i="16"/>
  <c r="CT124" i="16"/>
  <c r="CT126" i="16"/>
  <c r="CT125" i="16"/>
  <c r="CT123" i="16"/>
  <c r="CT122" i="16"/>
  <c r="DZ124" i="16"/>
  <c r="DZ122" i="16"/>
  <c r="DZ126" i="16"/>
  <c r="DZ125" i="16"/>
  <c r="DZ123" i="16"/>
  <c r="EC122" i="16"/>
  <c r="EC123" i="16"/>
  <c r="EC124" i="16"/>
  <c r="EC125" i="16"/>
  <c r="EC126" i="16"/>
  <c r="AP136" i="16"/>
  <c r="AP125" i="16"/>
  <c r="AP138" i="16"/>
  <c r="AP133" i="16"/>
  <c r="AP126" i="16"/>
  <c r="AP131" i="16"/>
  <c r="AP124" i="16"/>
  <c r="AP139" i="16"/>
  <c r="AP123" i="16"/>
  <c r="AP143" i="16"/>
  <c r="AP132" i="16"/>
  <c r="AP145" i="16"/>
  <c r="AP129" i="16"/>
  <c r="AP137" i="16"/>
  <c r="AP146" i="16"/>
  <c r="AP122" i="16"/>
  <c r="AP147" i="16"/>
  <c r="AP130" i="16"/>
  <c r="AP144" i="16"/>
  <c r="AP140" i="16"/>
  <c r="CA122" i="16"/>
  <c r="CA146" i="16"/>
  <c r="CA143" i="16"/>
  <c r="CA144" i="16"/>
  <c r="CA136" i="16"/>
  <c r="CA133" i="16"/>
  <c r="CA123" i="16"/>
  <c r="CA147" i="16"/>
  <c r="CA124" i="16"/>
  <c r="CA138" i="16"/>
  <c r="CA126" i="16"/>
  <c r="CA139" i="16"/>
  <c r="CA132" i="16"/>
  <c r="CA145" i="16"/>
  <c r="CA129" i="16"/>
  <c r="CA125" i="16"/>
  <c r="CA130" i="16"/>
  <c r="CA131" i="16"/>
  <c r="CA140" i="16"/>
  <c r="CA137" i="16"/>
  <c r="BR145" i="16"/>
  <c r="BR139" i="16"/>
  <c r="BR138" i="16"/>
  <c r="BR140" i="16"/>
  <c r="BR144" i="16"/>
  <c r="BR143" i="16"/>
  <c r="BR147" i="16"/>
  <c r="BR124" i="16"/>
  <c r="BR146" i="16"/>
  <c r="BR137" i="16"/>
  <c r="BR133" i="16"/>
  <c r="BR126" i="16"/>
  <c r="BR130" i="16"/>
  <c r="BR129" i="16"/>
  <c r="BR132" i="16"/>
  <c r="BR125" i="16"/>
  <c r="BR122" i="16"/>
  <c r="BR131" i="16"/>
  <c r="BR123" i="16"/>
  <c r="BR136" i="16"/>
  <c r="S140" i="16"/>
  <c r="S145" i="16"/>
  <c r="S136" i="16"/>
  <c r="S126" i="16"/>
  <c r="S146" i="16"/>
  <c r="S132" i="16"/>
  <c r="S125" i="16"/>
  <c r="S123" i="16"/>
  <c r="S131" i="16"/>
  <c r="S143" i="16"/>
  <c r="S129" i="16"/>
  <c r="S124" i="16"/>
  <c r="S130" i="16"/>
  <c r="S137" i="16"/>
  <c r="S144" i="16"/>
  <c r="S147" i="16"/>
  <c r="S139" i="16"/>
  <c r="S122" i="16"/>
  <c r="S138" i="16"/>
  <c r="S133" i="16"/>
  <c r="DN140" i="23"/>
  <c r="DN136" i="23"/>
  <c r="DN139" i="23"/>
  <c r="DN125" i="23"/>
  <c r="DN124" i="23"/>
  <c r="DN138" i="23"/>
  <c r="DN137" i="23"/>
  <c r="DN122" i="23"/>
  <c r="DN123" i="23"/>
  <c r="DN126" i="23"/>
  <c r="BH126" i="23"/>
  <c r="BH125" i="23"/>
  <c r="BH147" i="23"/>
  <c r="BH122" i="23"/>
  <c r="BH131" i="23"/>
  <c r="BH130" i="23"/>
  <c r="BH144" i="23"/>
  <c r="BH145" i="23"/>
  <c r="BH146" i="23"/>
  <c r="BH123" i="23"/>
  <c r="BH139" i="23"/>
  <c r="BH136" i="23"/>
  <c r="BH137" i="23"/>
  <c r="BH143" i="23"/>
  <c r="BH132" i="23"/>
  <c r="BH133" i="23"/>
  <c r="BH138" i="23"/>
  <c r="BH129" i="23"/>
  <c r="BH140" i="23"/>
  <c r="BH124" i="23"/>
  <c r="DW139" i="23"/>
  <c r="DW137" i="23"/>
  <c r="DW138" i="23"/>
  <c r="DW122" i="23"/>
  <c r="DW136" i="23"/>
  <c r="DW125" i="23"/>
  <c r="DW124" i="23"/>
  <c r="DW123" i="23"/>
  <c r="DW140" i="23"/>
  <c r="DW126" i="23"/>
  <c r="W130" i="23"/>
  <c r="W126" i="23"/>
  <c r="W144" i="23"/>
  <c r="W140" i="23"/>
  <c r="W143" i="23"/>
  <c r="W133" i="23"/>
  <c r="W124" i="23"/>
  <c r="W138" i="23"/>
  <c r="W125" i="23"/>
  <c r="W136" i="23"/>
  <c r="W139" i="23"/>
  <c r="W131" i="23"/>
  <c r="W129" i="23"/>
  <c r="W146" i="23"/>
  <c r="W145" i="23"/>
  <c r="W147" i="23"/>
  <c r="W132" i="23"/>
  <c r="W123" i="23"/>
  <c r="W137" i="23"/>
  <c r="W122" i="23"/>
  <c r="AU130" i="23"/>
  <c r="AU131" i="23"/>
  <c r="AU146" i="23"/>
  <c r="AU126" i="23"/>
  <c r="AU136" i="23"/>
  <c r="AU129" i="23"/>
  <c r="AU124" i="23"/>
  <c r="AU125" i="23"/>
  <c r="AU123" i="23"/>
  <c r="AU140" i="23"/>
  <c r="AU122" i="23"/>
  <c r="AU147" i="23"/>
  <c r="AU132" i="23"/>
  <c r="AU145" i="23"/>
  <c r="AU137" i="23"/>
  <c r="AU144" i="23"/>
  <c r="AU138" i="23"/>
  <c r="AU139" i="23"/>
  <c r="AU133" i="23"/>
  <c r="AU143" i="23"/>
  <c r="DA137" i="23"/>
  <c r="DA140" i="23"/>
  <c r="DA136" i="23"/>
  <c r="DA139" i="23"/>
  <c r="DA122" i="23"/>
  <c r="DA126" i="23"/>
  <c r="DA124" i="23"/>
  <c r="DA125" i="23"/>
  <c r="DA138" i="23"/>
  <c r="DA123" i="23"/>
  <c r="BR144" i="23"/>
  <c r="BR122" i="23"/>
  <c r="BR145" i="23"/>
  <c r="BR136" i="23"/>
  <c r="BR137" i="23"/>
  <c r="BR132" i="23"/>
  <c r="BR138" i="23"/>
  <c r="BR143" i="23"/>
  <c r="BR126" i="23"/>
  <c r="BR131" i="23"/>
  <c r="BR147" i="23"/>
  <c r="BR133" i="23"/>
  <c r="BR139" i="23"/>
  <c r="BR123" i="23"/>
  <c r="BR129" i="23"/>
  <c r="BR124" i="23"/>
  <c r="BR140" i="23"/>
  <c r="BR130" i="23"/>
  <c r="BR146" i="23"/>
  <c r="BR125" i="23"/>
  <c r="DB140" i="23"/>
  <c r="DB136" i="23"/>
  <c r="DB122" i="23"/>
  <c r="DB124" i="23"/>
  <c r="DB138" i="23"/>
  <c r="DB126" i="23"/>
  <c r="DB137" i="23"/>
  <c r="DB139" i="23"/>
  <c r="DB123" i="23"/>
  <c r="DB125" i="23"/>
  <c r="CN147" i="23"/>
  <c r="CN137" i="23"/>
  <c r="CN123" i="23"/>
  <c r="CN132" i="23"/>
  <c r="CN131" i="23"/>
  <c r="CN140" i="23"/>
  <c r="CN125" i="23"/>
  <c r="CN133" i="23"/>
  <c r="CN146" i="23"/>
  <c r="CN138" i="23"/>
  <c r="CN124" i="23"/>
  <c r="CN126" i="23"/>
  <c r="CN145" i="23"/>
  <c r="CN129" i="23"/>
  <c r="CN143" i="23"/>
  <c r="CN130" i="23"/>
  <c r="CN144" i="23"/>
  <c r="CN139" i="23"/>
  <c r="CN136" i="23"/>
  <c r="CN122" i="23"/>
  <c r="O75" i="16"/>
  <c r="T146" i="16"/>
  <c r="T138" i="16"/>
  <c r="T139" i="16"/>
  <c r="T131" i="16"/>
  <c r="T125" i="16"/>
  <c r="T123" i="16"/>
  <c r="T133" i="16"/>
  <c r="T144" i="16"/>
  <c r="T126" i="16"/>
  <c r="T143" i="16"/>
  <c r="T147" i="16"/>
  <c r="T124" i="16"/>
  <c r="T132" i="16"/>
  <c r="T136" i="16"/>
  <c r="T130" i="16"/>
  <c r="T137" i="16"/>
  <c r="T140" i="16"/>
  <c r="T129" i="16"/>
  <c r="T122" i="16"/>
  <c r="T145" i="16"/>
  <c r="AN123" i="16"/>
  <c r="AN129" i="16"/>
  <c r="AN131" i="16"/>
  <c r="AN125" i="16"/>
  <c r="AN133" i="16"/>
  <c r="AN145" i="16"/>
  <c r="AN144" i="16"/>
  <c r="AN140" i="16"/>
  <c r="AN137" i="16"/>
  <c r="AN124" i="16"/>
  <c r="AN130" i="16"/>
  <c r="AN146" i="16"/>
  <c r="AN126" i="16"/>
  <c r="AN139" i="16"/>
  <c r="AN136" i="16"/>
  <c r="AN147" i="16"/>
  <c r="AN122" i="16"/>
  <c r="AN132" i="16"/>
  <c r="AN138" i="16"/>
  <c r="AN143" i="16"/>
  <c r="BE131" i="16"/>
  <c r="BE147" i="16"/>
  <c r="BE123" i="16"/>
  <c r="BE133" i="16"/>
  <c r="BE129" i="16"/>
  <c r="BE144" i="16"/>
  <c r="BE137" i="16"/>
  <c r="BE130" i="16"/>
  <c r="BE140" i="16"/>
  <c r="BE146" i="16"/>
  <c r="BE136" i="16"/>
  <c r="BE145" i="16"/>
  <c r="BE139" i="16"/>
  <c r="BE125" i="16"/>
  <c r="BE132" i="16"/>
  <c r="BE122" i="16"/>
  <c r="BE124" i="16"/>
  <c r="BE138" i="16"/>
  <c r="BE143" i="16"/>
  <c r="BE126" i="16"/>
  <c r="AK138" i="16"/>
  <c r="AK132" i="16"/>
  <c r="AK147" i="16"/>
  <c r="AK130" i="16"/>
  <c r="AK146" i="16"/>
  <c r="AK133" i="16"/>
  <c r="AK124" i="16"/>
  <c r="AK137" i="16"/>
  <c r="AK144" i="16"/>
  <c r="AK143" i="16"/>
  <c r="AK122" i="16"/>
  <c r="AK125" i="16"/>
  <c r="AK126" i="16"/>
  <c r="AK139" i="16"/>
  <c r="AK131" i="16"/>
  <c r="AK123" i="16"/>
  <c r="AK136" i="16"/>
  <c r="AK145" i="16"/>
  <c r="AK140" i="16"/>
  <c r="AK129" i="16"/>
  <c r="DE122" i="16"/>
  <c r="DE126" i="16"/>
  <c r="DE123" i="16"/>
  <c r="DE125" i="16"/>
  <c r="DE124" i="16"/>
  <c r="AF129" i="16"/>
  <c r="AF133" i="16"/>
  <c r="AF143" i="16"/>
  <c r="AF136" i="16"/>
  <c r="AF132" i="16"/>
  <c r="AF131" i="16"/>
  <c r="AF145" i="16"/>
  <c r="AF139" i="16"/>
  <c r="AF138" i="16"/>
  <c r="AF146" i="16"/>
  <c r="AF126" i="16"/>
  <c r="AF144" i="16"/>
  <c r="AF124" i="16"/>
  <c r="AF125" i="16"/>
  <c r="AF130" i="16"/>
  <c r="AF123" i="16"/>
  <c r="AF137" i="16"/>
  <c r="AF140" i="16"/>
  <c r="AF122" i="16"/>
  <c r="AF147" i="16"/>
  <c r="AT145" i="16"/>
  <c r="AT132" i="16"/>
  <c r="AT126" i="16"/>
  <c r="AT124" i="16"/>
  <c r="AT136" i="16"/>
  <c r="AT140" i="16"/>
  <c r="AT130" i="16"/>
  <c r="AT129" i="16"/>
  <c r="AT125" i="16"/>
  <c r="AT137" i="16"/>
  <c r="AT146" i="16"/>
  <c r="AT122" i="16"/>
  <c r="AT139" i="16"/>
  <c r="AT133" i="16"/>
  <c r="AT138" i="16"/>
  <c r="AT144" i="16"/>
  <c r="AT143" i="16"/>
  <c r="AT147" i="16"/>
  <c r="AT123" i="16"/>
  <c r="AT131" i="16"/>
  <c r="AQ129" i="16"/>
  <c r="AQ131" i="16"/>
  <c r="AQ140" i="16"/>
  <c r="AQ125" i="16"/>
  <c r="AQ130" i="16"/>
  <c r="AQ143" i="16"/>
  <c r="AQ139" i="16"/>
  <c r="AQ144" i="16"/>
  <c r="AQ132" i="16"/>
  <c r="AQ133" i="16"/>
  <c r="AQ124" i="16"/>
  <c r="AQ122" i="16"/>
  <c r="AQ136" i="16"/>
  <c r="AQ147" i="16"/>
  <c r="AQ126" i="16"/>
  <c r="AQ146" i="16"/>
  <c r="AQ138" i="16"/>
  <c r="AQ137" i="16"/>
  <c r="AQ123" i="16"/>
  <c r="AQ145" i="16"/>
  <c r="CI124" i="16"/>
  <c r="CI129" i="16"/>
  <c r="CI123" i="16"/>
  <c r="CI145" i="16"/>
  <c r="CI126" i="16"/>
  <c r="CI144" i="16"/>
  <c r="CI143" i="16"/>
  <c r="CI147" i="16"/>
  <c r="CI132" i="16"/>
  <c r="CI139" i="16"/>
  <c r="CI131" i="16"/>
  <c r="CI122" i="16"/>
  <c r="CI125" i="16"/>
  <c r="CI137" i="16"/>
  <c r="CI130" i="16"/>
  <c r="CI133" i="16"/>
  <c r="CI140" i="16"/>
  <c r="CI146" i="16"/>
  <c r="CI136" i="16"/>
  <c r="CI138" i="16"/>
  <c r="DJ138" i="23"/>
  <c r="DJ136" i="23"/>
  <c r="DJ126" i="23"/>
  <c r="DJ139" i="23"/>
  <c r="DJ123" i="23"/>
  <c r="DJ140" i="23"/>
  <c r="DJ125" i="23"/>
  <c r="DJ122" i="23"/>
  <c r="DJ124" i="23"/>
  <c r="DJ137" i="23"/>
  <c r="R137" i="16"/>
  <c r="R125" i="16"/>
  <c r="R143" i="16"/>
  <c r="R126" i="16"/>
  <c r="R136" i="16"/>
  <c r="R131" i="16"/>
  <c r="R122" i="16"/>
  <c r="R130" i="16"/>
  <c r="R124" i="16"/>
  <c r="R139" i="16"/>
  <c r="R146" i="16"/>
  <c r="R132" i="16"/>
  <c r="R123" i="16"/>
  <c r="R133" i="16"/>
  <c r="R147" i="16"/>
  <c r="R140" i="16"/>
  <c r="R138" i="16"/>
  <c r="R145" i="16"/>
  <c r="R144" i="16"/>
  <c r="R129" i="16"/>
  <c r="BQ139" i="16"/>
  <c r="BQ137" i="16"/>
  <c r="BQ124" i="16"/>
  <c r="BQ136" i="16"/>
  <c r="BQ125" i="16"/>
  <c r="BQ126" i="16"/>
  <c r="BQ132" i="16"/>
  <c r="BQ130" i="16"/>
  <c r="BQ145" i="16"/>
  <c r="BQ123" i="16"/>
  <c r="BQ143" i="16"/>
  <c r="BQ131" i="16"/>
  <c r="BQ138" i="16"/>
  <c r="BQ133" i="16"/>
  <c r="BQ147" i="16"/>
  <c r="BQ140" i="16"/>
  <c r="BQ129" i="16"/>
  <c r="BQ122" i="16"/>
  <c r="BQ144" i="16"/>
  <c r="BQ146" i="16"/>
  <c r="AA132" i="23"/>
  <c r="AA137" i="23"/>
  <c r="AA143" i="23"/>
  <c r="AA145" i="23"/>
  <c r="AA146" i="23"/>
  <c r="AA147" i="23"/>
  <c r="AA138" i="23"/>
  <c r="AA124" i="23"/>
  <c r="AA136" i="23"/>
  <c r="AA133" i="23"/>
  <c r="AA144" i="23"/>
  <c r="AA123" i="23"/>
  <c r="AA140" i="23"/>
  <c r="AA129" i="23"/>
  <c r="AA126" i="23"/>
  <c r="AA122" i="23"/>
  <c r="AA139" i="23"/>
  <c r="AA125" i="23"/>
  <c r="AA130" i="23"/>
  <c r="AA131" i="23"/>
  <c r="BO145" i="23"/>
  <c r="BO143" i="23"/>
  <c r="BO137" i="23"/>
  <c r="BO136" i="23"/>
  <c r="BO132" i="23"/>
  <c r="BO139" i="23"/>
  <c r="BO124" i="23"/>
  <c r="BO131" i="23"/>
  <c r="BO130" i="23"/>
  <c r="BO126" i="23"/>
  <c r="BO138" i="23"/>
  <c r="BO125" i="23"/>
  <c r="BO146" i="23"/>
  <c r="BO140" i="23"/>
  <c r="BO133" i="23"/>
  <c r="BO129" i="23"/>
  <c r="BO144" i="23"/>
  <c r="BO147" i="23"/>
  <c r="BO123" i="23"/>
  <c r="BO122" i="23"/>
  <c r="AL129" i="23"/>
  <c r="AL126" i="23"/>
  <c r="AL133" i="23"/>
  <c r="AL140" i="23"/>
  <c r="AL143" i="23"/>
  <c r="AL138" i="23"/>
  <c r="AL146" i="23"/>
  <c r="AL139" i="23"/>
  <c r="AL132" i="23"/>
  <c r="AL122" i="23"/>
  <c r="AL147" i="23"/>
  <c r="AL130" i="23"/>
  <c r="AL125" i="23"/>
  <c r="AL145" i="23"/>
  <c r="AL131" i="23"/>
  <c r="AL137" i="23"/>
  <c r="AL144" i="23"/>
  <c r="AL136" i="23"/>
  <c r="AL123" i="23"/>
  <c r="AL124" i="23"/>
  <c r="BX129" i="23"/>
  <c r="BX146" i="23"/>
  <c r="BX140" i="23"/>
  <c r="BX124" i="23"/>
  <c r="BX145" i="23"/>
  <c r="BX126" i="23"/>
  <c r="BX136" i="23"/>
  <c r="BX131" i="23"/>
  <c r="BX125" i="23"/>
  <c r="BX139" i="23"/>
  <c r="BX132" i="23"/>
  <c r="BX147" i="23"/>
  <c r="BX138" i="23"/>
  <c r="BX133" i="23"/>
  <c r="BX144" i="23"/>
  <c r="BX137" i="23"/>
  <c r="BX143" i="23"/>
  <c r="BX122" i="23"/>
  <c r="BX130" i="23"/>
  <c r="BX123" i="23"/>
  <c r="G19" i="2"/>
  <c r="G20" i="2" s="1"/>
  <c r="AJ130" i="23"/>
  <c r="AJ126" i="23"/>
  <c r="AJ139" i="23"/>
  <c r="AJ147" i="23"/>
  <c r="AJ145" i="23"/>
  <c r="AJ146" i="23"/>
  <c r="AJ122" i="23"/>
  <c r="AJ138" i="23"/>
  <c r="AJ136" i="23"/>
  <c r="AJ124" i="23"/>
  <c r="AJ131" i="23"/>
  <c r="AJ140" i="23"/>
  <c r="AJ133" i="23"/>
  <c r="AJ132" i="23"/>
  <c r="AJ123" i="23"/>
  <c r="AJ137" i="23"/>
  <c r="AJ129" i="23"/>
  <c r="AJ144" i="23"/>
  <c r="AJ143" i="23"/>
  <c r="AJ125" i="23"/>
  <c r="CM125" i="23"/>
  <c r="CM140" i="23"/>
  <c r="CM136" i="23"/>
  <c r="CM131" i="23"/>
  <c r="CM145" i="23"/>
  <c r="CM138" i="23"/>
  <c r="CM146" i="23"/>
  <c r="CM143" i="23"/>
  <c r="CM124" i="23"/>
  <c r="CM144" i="23"/>
  <c r="CM123" i="23"/>
  <c r="CM133" i="23"/>
  <c r="CM139" i="23"/>
  <c r="CM132" i="23"/>
  <c r="CM129" i="23"/>
  <c r="CM122" i="23"/>
  <c r="CM126" i="23"/>
  <c r="CM147" i="23"/>
  <c r="CM137" i="23"/>
  <c r="CM130" i="23"/>
  <c r="T139" i="23"/>
  <c r="T136" i="23"/>
  <c r="T132" i="23"/>
  <c r="T133" i="23"/>
  <c r="T147" i="23"/>
  <c r="T125" i="23"/>
  <c r="T138" i="23"/>
  <c r="T124" i="23"/>
  <c r="T123" i="23"/>
  <c r="T122" i="23"/>
  <c r="T131" i="23"/>
  <c r="T130" i="23"/>
  <c r="T126" i="23"/>
  <c r="T144" i="23"/>
  <c r="T140" i="23"/>
  <c r="T145" i="23"/>
  <c r="T137" i="23"/>
  <c r="T129" i="23"/>
  <c r="T146" i="23"/>
  <c r="T143" i="23"/>
  <c r="V146" i="23"/>
  <c r="V124" i="23"/>
  <c r="V130" i="23"/>
  <c r="V126" i="23"/>
  <c r="V144" i="23"/>
  <c r="V129" i="23"/>
  <c r="V138" i="23"/>
  <c r="V136" i="23"/>
  <c r="V123" i="23"/>
  <c r="V143" i="23"/>
  <c r="V139" i="23"/>
  <c r="V137" i="23"/>
  <c r="V140" i="23"/>
  <c r="V132" i="23"/>
  <c r="V125" i="23"/>
  <c r="V133" i="23"/>
  <c r="V131" i="23"/>
  <c r="V147" i="23"/>
  <c r="V122" i="23"/>
  <c r="V145" i="23"/>
  <c r="P138" i="16"/>
  <c r="P136" i="16"/>
  <c r="P146" i="16"/>
  <c r="P123" i="16"/>
  <c r="P125" i="16"/>
  <c r="P133" i="16"/>
  <c r="P129" i="16"/>
  <c r="P130" i="16"/>
  <c r="P139" i="16"/>
  <c r="P122" i="16"/>
  <c r="P124" i="16"/>
  <c r="P144" i="16"/>
  <c r="P126" i="16"/>
  <c r="P137" i="16"/>
  <c r="P143" i="16"/>
  <c r="P140" i="16"/>
  <c r="P147" i="16"/>
  <c r="P145" i="16"/>
  <c r="P132" i="16"/>
  <c r="P131" i="16"/>
  <c r="BL125" i="16"/>
  <c r="BL136" i="16"/>
  <c r="BL129" i="16"/>
  <c r="BL147" i="16"/>
  <c r="BL133" i="16"/>
  <c r="BL122" i="16"/>
  <c r="BL138" i="16"/>
  <c r="BL139" i="16"/>
  <c r="BL137" i="16"/>
  <c r="BL144" i="16"/>
  <c r="BL130" i="16"/>
  <c r="BL145" i="16"/>
  <c r="BL123" i="16"/>
  <c r="BL140" i="16"/>
  <c r="BL124" i="16"/>
  <c r="BL131" i="16"/>
  <c r="BL132" i="16"/>
  <c r="BL126" i="16"/>
  <c r="BL146" i="16"/>
  <c r="BL143" i="16"/>
  <c r="BO129" i="16"/>
  <c r="BO132" i="16"/>
  <c r="BO123" i="16"/>
  <c r="BO143" i="16"/>
  <c r="BO126" i="16"/>
  <c r="BO144" i="16"/>
  <c r="BO122" i="16"/>
  <c r="BO138" i="16"/>
  <c r="BO124" i="16"/>
  <c r="BO139" i="16"/>
  <c r="BO145" i="16"/>
  <c r="BO133" i="16"/>
  <c r="BO125" i="16"/>
  <c r="BO136" i="16"/>
  <c r="BO130" i="16"/>
  <c r="BO146" i="16"/>
  <c r="BO140" i="16"/>
  <c r="BO137" i="16"/>
  <c r="BO131" i="16"/>
  <c r="BO147" i="16"/>
  <c r="AA136" i="16"/>
  <c r="AA131" i="16"/>
  <c r="AA123" i="16"/>
  <c r="AA124" i="16"/>
  <c r="AA132" i="16"/>
  <c r="AA140" i="16"/>
  <c r="AA147" i="16"/>
  <c r="AA144" i="16"/>
  <c r="AA126" i="16"/>
  <c r="AA122" i="16"/>
  <c r="AA133" i="16"/>
  <c r="AA125" i="16"/>
  <c r="AA129" i="16"/>
  <c r="AA145" i="16"/>
  <c r="AA137" i="16"/>
  <c r="AA130" i="16"/>
  <c r="AA139" i="16"/>
  <c r="AA138" i="16"/>
  <c r="AA146" i="16"/>
  <c r="AA143" i="16"/>
  <c r="DY122" i="16"/>
  <c r="DY123" i="16"/>
  <c r="DY126" i="16"/>
  <c r="DY124" i="16"/>
  <c r="DY125" i="16"/>
  <c r="DL126" i="16"/>
  <c r="DL123" i="16"/>
  <c r="DL125" i="16"/>
  <c r="DL122" i="16"/>
  <c r="DL124" i="16"/>
  <c r="CN137" i="16"/>
  <c r="CN129" i="16"/>
  <c r="CN136" i="16"/>
  <c r="CN145" i="16"/>
  <c r="CN124" i="16"/>
  <c r="CN122" i="16"/>
  <c r="CN146" i="16"/>
  <c r="CN140" i="16"/>
  <c r="CN130" i="16"/>
  <c r="CN125" i="16"/>
  <c r="CN126" i="16"/>
  <c r="CN132" i="16"/>
  <c r="CN144" i="16"/>
  <c r="CN147" i="16"/>
  <c r="CN123" i="16"/>
  <c r="CN138" i="16"/>
  <c r="CN143" i="16"/>
  <c r="CN139" i="16"/>
  <c r="CN133" i="16"/>
  <c r="CN131" i="16"/>
  <c r="BX129" i="16"/>
  <c r="BX144" i="16"/>
  <c r="BX137" i="16"/>
  <c r="BX131" i="16"/>
  <c r="BX140" i="16"/>
  <c r="BX132" i="16"/>
  <c r="BX143" i="16"/>
  <c r="BX146" i="16"/>
  <c r="BX123" i="16"/>
  <c r="BX139" i="16"/>
  <c r="BX124" i="16"/>
  <c r="BX147" i="16"/>
  <c r="BX122" i="16"/>
  <c r="BX138" i="16"/>
  <c r="BX136" i="16"/>
  <c r="BX145" i="16"/>
  <c r="BX130" i="16"/>
  <c r="BX133" i="16"/>
  <c r="BX126" i="16"/>
  <c r="BX125" i="16"/>
  <c r="AK145" i="23"/>
  <c r="AK138" i="23"/>
  <c r="AK131" i="23"/>
  <c r="AK136" i="23"/>
  <c r="AK125" i="23"/>
  <c r="AK124" i="23"/>
  <c r="AK140" i="23"/>
  <c r="AK143" i="23"/>
  <c r="AK133" i="23"/>
  <c r="AK147" i="23"/>
  <c r="AK129" i="23"/>
  <c r="AK139" i="23"/>
  <c r="AK132" i="23"/>
  <c r="AK130" i="23"/>
  <c r="AK137" i="23"/>
  <c r="AK146" i="23"/>
  <c r="AK122" i="23"/>
  <c r="AK144" i="23"/>
  <c r="AK123" i="23"/>
  <c r="AK126" i="23"/>
  <c r="CF125" i="23"/>
  <c r="CF126" i="23"/>
  <c r="CF136" i="23"/>
  <c r="CF123" i="23"/>
  <c r="CF143" i="23"/>
  <c r="CF122" i="23"/>
  <c r="CF140" i="23"/>
  <c r="CF138" i="23"/>
  <c r="CF133" i="23"/>
  <c r="CF130" i="23"/>
  <c r="CF146" i="23"/>
  <c r="CF124" i="23"/>
  <c r="CF131" i="23"/>
  <c r="CF147" i="23"/>
  <c r="CF144" i="23"/>
  <c r="CF145" i="23"/>
  <c r="CF137" i="23"/>
  <c r="CF139" i="23"/>
  <c r="CF132" i="23"/>
  <c r="CF129" i="23"/>
  <c r="AC146" i="16"/>
  <c r="AC125" i="16"/>
  <c r="AC126" i="16"/>
  <c r="AC139" i="16"/>
  <c r="AC131" i="16"/>
  <c r="AC138" i="16"/>
  <c r="AC123" i="16"/>
  <c r="AC129" i="16"/>
  <c r="AC140" i="16"/>
  <c r="AC147" i="16"/>
  <c r="AC136" i="16"/>
  <c r="AC133" i="16"/>
  <c r="AC132" i="16"/>
  <c r="AC145" i="16"/>
  <c r="AC124" i="16"/>
  <c r="AC144" i="16"/>
  <c r="AC130" i="16"/>
  <c r="AC122" i="16"/>
  <c r="AC143" i="16"/>
  <c r="AC137" i="16"/>
  <c r="AS143" i="16"/>
  <c r="AS132" i="16"/>
  <c r="AS145" i="16"/>
  <c r="AS147" i="16"/>
  <c r="AS140" i="16"/>
  <c r="AS133" i="16"/>
  <c r="AS122" i="16"/>
  <c r="AS126" i="16"/>
  <c r="AS124" i="16"/>
  <c r="AS131" i="16"/>
  <c r="AS130" i="16"/>
  <c r="AS125" i="16"/>
  <c r="AS138" i="16"/>
  <c r="AS146" i="16"/>
  <c r="AS144" i="16"/>
  <c r="AS139" i="16"/>
  <c r="AS137" i="16"/>
  <c r="AS136" i="16"/>
  <c r="AS123" i="16"/>
  <c r="AS129" i="16"/>
  <c r="CL122" i="16"/>
  <c r="CL130" i="16"/>
  <c r="CL146" i="16"/>
  <c r="CL136" i="16"/>
  <c r="CL139" i="16"/>
  <c r="CL123" i="16"/>
  <c r="CL144" i="16"/>
  <c r="CL125" i="16"/>
  <c r="CL147" i="16"/>
  <c r="CL143" i="16"/>
  <c r="CL137" i="16"/>
  <c r="CL138" i="16"/>
  <c r="CL140" i="16"/>
  <c r="CL132" i="16"/>
  <c r="CL129" i="16"/>
  <c r="CL126" i="16"/>
  <c r="CL124" i="16"/>
  <c r="CL145" i="16"/>
  <c r="CL131" i="16"/>
  <c r="CL133" i="16"/>
  <c r="BG136" i="16"/>
  <c r="BG144" i="16"/>
  <c r="BG145" i="16"/>
  <c r="BG143" i="16"/>
  <c r="BG133" i="16"/>
  <c r="BG146" i="16"/>
  <c r="BG138" i="16"/>
  <c r="BG129" i="16"/>
  <c r="BG122" i="16"/>
  <c r="BG125" i="16"/>
  <c r="BG130" i="16"/>
  <c r="BG132" i="16"/>
  <c r="BG123" i="16"/>
  <c r="BG137" i="16"/>
  <c r="BG126" i="16"/>
  <c r="BG139" i="16"/>
  <c r="BG131" i="16"/>
  <c r="BG147" i="16"/>
  <c r="BG124" i="16"/>
  <c r="BG140" i="16"/>
  <c r="AO145" i="16"/>
  <c r="AO129" i="16"/>
  <c r="AO140" i="16"/>
  <c r="AO136" i="16"/>
  <c r="AO124" i="16"/>
  <c r="AO147" i="16"/>
  <c r="AO131" i="16"/>
  <c r="AO146" i="16"/>
  <c r="AO138" i="16"/>
  <c r="AO139" i="16"/>
  <c r="AO132" i="16"/>
  <c r="AO130" i="16"/>
  <c r="AO137" i="16"/>
  <c r="AO133" i="16"/>
  <c r="AO125" i="16"/>
  <c r="AO123" i="16"/>
  <c r="AO126" i="16"/>
  <c r="AO144" i="16"/>
  <c r="AO143" i="16"/>
  <c r="AO122" i="16"/>
  <c r="Q146" i="16"/>
  <c r="Q139" i="16"/>
  <c r="Q147" i="16"/>
  <c r="Q129" i="16"/>
  <c r="Q122" i="16"/>
  <c r="Q137" i="16"/>
  <c r="Q130" i="16"/>
  <c r="Q126" i="16"/>
  <c r="Q125" i="16"/>
  <c r="Q145" i="16"/>
  <c r="Q123" i="16"/>
  <c r="Q133" i="16"/>
  <c r="Q138" i="16"/>
  <c r="Q136" i="16"/>
  <c r="Q131" i="16"/>
  <c r="Q144" i="16"/>
  <c r="Q132" i="16"/>
  <c r="Q124" i="16"/>
  <c r="Q143" i="16"/>
  <c r="Q140" i="16"/>
  <c r="BW144" i="16"/>
  <c r="BW130" i="16"/>
  <c r="BW129" i="16"/>
  <c r="BW140" i="16"/>
  <c r="BW122" i="16"/>
  <c r="BW146" i="16"/>
  <c r="BW147" i="16"/>
  <c r="BW123" i="16"/>
  <c r="BW126" i="16"/>
  <c r="BW139" i="16"/>
  <c r="BW133" i="16"/>
  <c r="BW124" i="16"/>
  <c r="BW131" i="16"/>
  <c r="BW143" i="16"/>
  <c r="BW137" i="16"/>
  <c r="BW132" i="16"/>
  <c r="BW136" i="16"/>
  <c r="BW145" i="16"/>
  <c r="BW138" i="16"/>
  <c r="BW125" i="16"/>
  <c r="AG144" i="16"/>
  <c r="AG138" i="16"/>
  <c r="AG126" i="16"/>
  <c r="AG145" i="16"/>
  <c r="AG122" i="16"/>
  <c r="AG140" i="16"/>
  <c r="AG129" i="16"/>
  <c r="AG146" i="16"/>
  <c r="AG137" i="16"/>
  <c r="AG125" i="16"/>
  <c r="AG143" i="16"/>
  <c r="AG131" i="16"/>
  <c r="AG132" i="16"/>
  <c r="AG139" i="16"/>
  <c r="AG123" i="16"/>
  <c r="AG136" i="16"/>
  <c r="AG133" i="16"/>
  <c r="AG124" i="16"/>
  <c r="AG147" i="16"/>
  <c r="AG130" i="16"/>
  <c r="BB144" i="23"/>
  <c r="BB130" i="23"/>
  <c r="BB139" i="23"/>
  <c r="BB138" i="23"/>
  <c r="BB131" i="23"/>
  <c r="BB147" i="23"/>
  <c r="BB125" i="23"/>
  <c r="BB143" i="23"/>
  <c r="BB133" i="23"/>
  <c r="BB136" i="23"/>
  <c r="BB122" i="23"/>
  <c r="BB132" i="23"/>
  <c r="BB123" i="23"/>
  <c r="BB145" i="23"/>
  <c r="BB140" i="23"/>
  <c r="BB146" i="23"/>
  <c r="BB124" i="23"/>
  <c r="BB137" i="23"/>
  <c r="BB126" i="23"/>
  <c r="BB129" i="23"/>
  <c r="BY122" i="23"/>
  <c r="BY124" i="23"/>
  <c r="BY137" i="23"/>
  <c r="BY138" i="23"/>
  <c r="BY129" i="23"/>
  <c r="BY126" i="23"/>
  <c r="BY143" i="23"/>
  <c r="BY136" i="23"/>
  <c r="BY123" i="23"/>
  <c r="BY133" i="23"/>
  <c r="BY130" i="23"/>
  <c r="BY144" i="23"/>
  <c r="BY125" i="23"/>
  <c r="BY140" i="23"/>
  <c r="BY131" i="23"/>
  <c r="BY145" i="23"/>
  <c r="BY146" i="23"/>
  <c r="BY139" i="23"/>
  <c r="BY132" i="23"/>
  <c r="BY147" i="23"/>
  <c r="AI137" i="23"/>
  <c r="AI147" i="23"/>
  <c r="AI132" i="23"/>
  <c r="AI130" i="23"/>
  <c r="AI140" i="23"/>
  <c r="AI139" i="23"/>
  <c r="AI125" i="23"/>
  <c r="AI144" i="23"/>
  <c r="AI136" i="23"/>
  <c r="AI131" i="23"/>
  <c r="AI146" i="23"/>
  <c r="AI143" i="23"/>
  <c r="AI129" i="23"/>
  <c r="AI122" i="23"/>
  <c r="AI133" i="23"/>
  <c r="AI126" i="23"/>
  <c r="AI123" i="23"/>
  <c r="AI124" i="23"/>
  <c r="AI138" i="23"/>
  <c r="AI145" i="23"/>
  <c r="AX136" i="23"/>
  <c r="AX145" i="23"/>
  <c r="AX143" i="23"/>
  <c r="AX133" i="23"/>
  <c r="AX144" i="23"/>
  <c r="AX146" i="23"/>
  <c r="AX137" i="23"/>
  <c r="AX122" i="23"/>
  <c r="AX138" i="23"/>
  <c r="AX147" i="23"/>
  <c r="AX129" i="23"/>
  <c r="AX139" i="23"/>
  <c r="AX132" i="23"/>
  <c r="AX123" i="23"/>
  <c r="AX124" i="23"/>
  <c r="AX131" i="23"/>
  <c r="AX130" i="23"/>
  <c r="AX140" i="23"/>
  <c r="AX126" i="23"/>
  <c r="AX125" i="23"/>
  <c r="S129" i="23"/>
  <c r="S123" i="23"/>
  <c r="S144" i="23"/>
  <c r="S122" i="23"/>
  <c r="S138" i="23"/>
  <c r="S146" i="23"/>
  <c r="S147" i="23"/>
  <c r="S143" i="23"/>
  <c r="S131" i="23"/>
  <c r="S133" i="23"/>
  <c r="S130" i="23"/>
  <c r="S126" i="23"/>
  <c r="S137" i="23"/>
  <c r="S140" i="23"/>
  <c r="S136" i="23"/>
  <c r="S125" i="23"/>
  <c r="S124" i="23"/>
  <c r="S139" i="23"/>
  <c r="S145" i="23"/>
  <c r="S132" i="23"/>
  <c r="AV138" i="23"/>
  <c r="AV126" i="23"/>
  <c r="AV144" i="23"/>
  <c r="AV123" i="23"/>
  <c r="AV129" i="23"/>
  <c r="AV137" i="23"/>
  <c r="AV133" i="23"/>
  <c r="AV122" i="23"/>
  <c r="AV143" i="23"/>
  <c r="AV125" i="23"/>
  <c r="AV147" i="23"/>
  <c r="AV130" i="23"/>
  <c r="AV146" i="23"/>
  <c r="AV145" i="23"/>
  <c r="AV139" i="23"/>
  <c r="AV132" i="23"/>
  <c r="AV136" i="23"/>
  <c r="AV131" i="23"/>
  <c r="AV140" i="23"/>
  <c r="AV124" i="23"/>
  <c r="BG140" i="23"/>
  <c r="BG129" i="23"/>
  <c r="BG137" i="23"/>
  <c r="BG126" i="23"/>
  <c r="BG133" i="23"/>
  <c r="BG145" i="23"/>
  <c r="BG139" i="23"/>
  <c r="BG144" i="23"/>
  <c r="BG143" i="23"/>
  <c r="BG146" i="23"/>
  <c r="BG136" i="23"/>
  <c r="BG123" i="23"/>
  <c r="BG122" i="23"/>
  <c r="BG138" i="23"/>
  <c r="BG147" i="23"/>
  <c r="BG130" i="23"/>
  <c r="BG125" i="23"/>
  <c r="BG124" i="23"/>
  <c r="BG131" i="23"/>
  <c r="BG132" i="23"/>
  <c r="CZ126" i="16"/>
  <c r="CZ123" i="16"/>
  <c r="CZ125" i="16"/>
  <c r="CZ124" i="16"/>
  <c r="CZ122" i="16"/>
  <c r="CP130" i="16"/>
  <c r="CP133" i="16"/>
  <c r="CP126" i="16"/>
  <c r="CP125" i="16"/>
  <c r="CP145" i="16"/>
  <c r="CP140" i="16"/>
  <c r="CP129" i="16"/>
  <c r="CP131" i="16"/>
  <c r="CP147" i="16"/>
  <c r="CP138" i="16"/>
  <c r="CP143" i="16"/>
  <c r="CP137" i="16"/>
  <c r="CP136" i="16"/>
  <c r="CP123" i="16"/>
  <c r="CP144" i="16"/>
  <c r="CP146" i="16"/>
  <c r="CP122" i="16"/>
  <c r="CP132" i="16"/>
  <c r="CP139" i="16"/>
  <c r="CP124" i="16"/>
  <c r="DU125" i="16"/>
  <c r="DU124" i="16"/>
  <c r="DU123" i="16"/>
  <c r="DU122" i="16"/>
  <c r="DU126" i="16"/>
  <c r="BB131" i="16"/>
  <c r="BB130" i="16"/>
  <c r="BB145" i="16"/>
  <c r="BB146" i="16"/>
  <c r="BB129" i="16"/>
  <c r="BB137" i="16"/>
  <c r="BB133" i="16"/>
  <c r="BB136" i="16"/>
  <c r="BB138" i="16"/>
  <c r="BB126" i="16"/>
  <c r="BB123" i="16"/>
  <c r="BB144" i="16"/>
  <c r="BB140" i="16"/>
  <c r="BB147" i="16"/>
  <c r="BB124" i="16"/>
  <c r="BB132" i="16"/>
  <c r="BB143" i="16"/>
  <c r="BB122" i="16"/>
  <c r="BB125" i="16"/>
  <c r="BB139" i="16"/>
  <c r="CK145" i="16"/>
  <c r="CK138" i="16"/>
  <c r="CK144" i="16"/>
  <c r="CK147" i="16"/>
  <c r="CK139" i="16"/>
  <c r="CK132" i="16"/>
  <c r="CK124" i="16"/>
  <c r="CK131" i="16"/>
  <c r="CK129" i="16"/>
  <c r="CK122" i="16"/>
  <c r="CK137" i="16"/>
  <c r="CK133" i="16"/>
  <c r="CK146" i="16"/>
  <c r="CK130" i="16"/>
  <c r="CK140" i="16"/>
  <c r="CK136" i="16"/>
  <c r="CK143" i="16"/>
  <c r="CK125" i="16"/>
  <c r="CK126" i="16"/>
  <c r="CK123" i="16"/>
  <c r="DH126" i="16"/>
  <c r="DH123" i="16"/>
  <c r="DH122" i="16"/>
  <c r="DH124" i="16"/>
  <c r="DH125" i="16"/>
  <c r="BN136" i="16"/>
  <c r="BN140" i="16"/>
  <c r="BN143" i="16"/>
  <c r="BN122" i="16"/>
  <c r="BN126" i="16"/>
  <c r="BN125" i="16"/>
  <c r="BN123" i="16"/>
  <c r="BN138" i="16"/>
  <c r="BN132" i="16"/>
  <c r="BN129" i="16"/>
  <c r="BN139" i="16"/>
  <c r="BN133" i="16"/>
  <c r="BN130" i="16"/>
  <c r="BN131" i="16"/>
  <c r="BN144" i="16"/>
  <c r="BN124" i="16"/>
  <c r="BN145" i="16"/>
  <c r="BN137" i="16"/>
  <c r="BN146" i="16"/>
  <c r="BN147" i="16"/>
  <c r="DP126" i="16"/>
  <c r="DP123" i="16"/>
  <c r="DP124" i="16"/>
  <c r="DP122" i="16"/>
  <c r="DP125" i="16"/>
  <c r="CQ143" i="16"/>
  <c r="CQ140" i="16"/>
  <c r="CQ130" i="16"/>
  <c r="CQ123" i="16"/>
  <c r="CQ132" i="16"/>
  <c r="CQ146" i="16"/>
  <c r="CQ131" i="16"/>
  <c r="CQ126" i="16"/>
  <c r="CQ144" i="16"/>
  <c r="CQ124" i="16"/>
  <c r="CQ129" i="16"/>
  <c r="CQ125" i="16"/>
  <c r="CQ133" i="16"/>
  <c r="CQ145" i="16"/>
  <c r="CQ122" i="16"/>
  <c r="CQ138" i="16"/>
  <c r="CQ147" i="16"/>
  <c r="CQ139" i="16"/>
  <c r="CQ137" i="16"/>
  <c r="CQ136" i="16"/>
  <c r="ED122" i="23"/>
  <c r="ED126" i="23"/>
  <c r="ED136" i="23"/>
  <c r="ED140" i="23"/>
  <c r="ED123" i="23"/>
  <c r="ED125" i="23"/>
  <c r="ED124" i="23"/>
  <c r="ED138" i="23"/>
  <c r="ED139" i="23"/>
  <c r="ED137" i="23"/>
  <c r="CY124" i="23"/>
  <c r="CY125" i="23"/>
  <c r="CY139" i="23"/>
  <c r="CY137" i="23"/>
  <c r="CY136" i="23"/>
  <c r="CY140" i="23"/>
  <c r="CY126" i="23"/>
  <c r="CY138" i="23"/>
  <c r="CY123" i="23"/>
  <c r="CY122" i="23"/>
  <c r="U132" i="23"/>
  <c r="U143" i="23"/>
  <c r="U140" i="23"/>
  <c r="U133" i="23"/>
  <c r="U131" i="23"/>
  <c r="U130" i="23"/>
  <c r="U124" i="23"/>
  <c r="U123" i="23"/>
  <c r="U147" i="23"/>
  <c r="U145" i="23"/>
  <c r="U144" i="23"/>
  <c r="U139" i="23"/>
  <c r="U136" i="23"/>
  <c r="U146" i="23"/>
  <c r="U122" i="23"/>
  <c r="U137" i="23"/>
  <c r="U129" i="23"/>
  <c r="U138" i="23"/>
  <c r="U126" i="23"/>
  <c r="U125" i="23"/>
  <c r="DC137" i="23"/>
  <c r="DC126" i="23"/>
  <c r="DC140" i="23"/>
  <c r="DC136" i="23"/>
  <c r="DC138" i="23"/>
  <c r="DC124" i="23"/>
  <c r="DC125" i="23"/>
  <c r="DC139" i="23"/>
  <c r="DC123" i="23"/>
  <c r="DC122" i="23"/>
  <c r="CI125" i="23"/>
  <c r="CI131" i="23"/>
  <c r="CI130" i="23"/>
  <c r="CI146" i="23"/>
  <c r="CI140" i="23"/>
  <c r="CI122" i="23"/>
  <c r="CI147" i="23"/>
  <c r="CI136" i="23"/>
  <c r="CI126" i="23"/>
  <c r="CI137" i="23"/>
  <c r="CI129" i="23"/>
  <c r="CI124" i="23"/>
  <c r="CI138" i="23"/>
  <c r="CI144" i="23"/>
  <c r="CI143" i="23"/>
  <c r="CI133" i="23"/>
  <c r="CI123" i="23"/>
  <c r="CI139" i="23"/>
  <c r="CI132" i="23"/>
  <c r="CI145" i="23"/>
  <c r="AQ140" i="23"/>
  <c r="AQ126" i="23"/>
  <c r="AQ147" i="23"/>
  <c r="AQ129" i="23"/>
  <c r="AQ145" i="23"/>
  <c r="AQ133" i="23"/>
  <c r="AQ137" i="23"/>
  <c r="AQ132" i="23"/>
  <c r="AQ136" i="23"/>
  <c r="AQ123" i="23"/>
  <c r="AQ131" i="23"/>
  <c r="AQ146" i="23"/>
  <c r="AQ130" i="23"/>
  <c r="AQ122" i="23"/>
  <c r="AQ138" i="23"/>
  <c r="AQ143" i="23"/>
  <c r="AQ124" i="23"/>
  <c r="AQ125" i="23"/>
  <c r="AQ139" i="23"/>
  <c r="AQ144" i="23"/>
  <c r="CR140" i="23"/>
  <c r="CR137" i="23"/>
  <c r="CR133" i="23"/>
  <c r="CR123" i="23"/>
  <c r="CR146" i="23"/>
  <c r="CR147" i="23"/>
  <c r="CR129" i="23"/>
  <c r="CR143" i="23"/>
  <c r="CR132" i="23"/>
  <c r="CR136" i="23"/>
  <c r="CR124" i="23"/>
  <c r="CR145" i="23"/>
  <c r="CR130" i="23"/>
  <c r="CR122" i="23"/>
  <c r="CR144" i="23"/>
  <c r="CR138" i="23"/>
  <c r="CR139" i="23"/>
  <c r="CR125" i="23"/>
  <c r="CR126" i="23"/>
  <c r="CR131" i="23"/>
  <c r="AH129" i="23"/>
  <c r="AH137" i="23"/>
  <c r="AH147" i="23"/>
  <c r="AH144" i="23"/>
  <c r="AH131" i="23"/>
  <c r="AH126" i="23"/>
  <c r="AH123" i="23"/>
  <c r="AH139" i="23"/>
  <c r="AH136" i="23"/>
  <c r="AH132" i="23"/>
  <c r="AH138" i="23"/>
  <c r="AH146" i="23"/>
  <c r="AH143" i="23"/>
  <c r="AH122" i="23"/>
  <c r="AH145" i="23"/>
  <c r="AH133" i="23"/>
  <c r="AH124" i="23"/>
  <c r="AH140" i="23"/>
  <c r="AH130" i="23"/>
  <c r="AH125" i="23"/>
  <c r="BL147" i="23"/>
  <c r="BL133" i="23"/>
  <c r="BL143" i="23"/>
  <c r="BL131" i="23"/>
  <c r="BL129" i="23"/>
  <c r="BL122" i="23"/>
  <c r="BL124" i="23"/>
  <c r="BL130" i="23"/>
  <c r="BL145" i="23"/>
  <c r="BL138" i="23"/>
  <c r="BL137" i="23"/>
  <c r="BL132" i="23"/>
  <c r="BL144" i="23"/>
  <c r="BL126" i="23"/>
  <c r="BL123" i="23"/>
  <c r="BL140" i="23"/>
  <c r="BL146" i="23"/>
  <c r="BL139" i="23"/>
  <c r="BL136" i="23"/>
  <c r="BL125" i="23"/>
  <c r="CT16" i="16" l="1"/>
  <c r="G17" i="16"/>
  <c r="G19" i="16"/>
  <c r="AO20" i="16"/>
  <c r="U20" i="16"/>
  <c r="Y20" i="16"/>
  <c r="AU20" i="16"/>
  <c r="Z20" i="16"/>
  <c r="S20" i="16"/>
  <c r="AT20" i="16"/>
  <c r="AF20" i="16"/>
  <c r="BN20" i="16"/>
  <c r="AV20" i="16"/>
  <c r="AH20" i="16"/>
  <c r="BW20" i="16"/>
  <c r="BA20" i="16"/>
  <c r="BD20" i="16"/>
  <c r="AR20" i="16"/>
  <c r="BL20" i="16"/>
  <c r="AX20" i="16"/>
  <c r="AS20" i="16"/>
  <c r="BP20" i="16"/>
  <c r="AL20" i="16"/>
  <c r="AW20" i="16"/>
  <c r="AP20" i="16"/>
  <c r="BU20" i="16"/>
  <c r="AD20" i="16"/>
  <c r="BJ20" i="16"/>
  <c r="BS20" i="16"/>
  <c r="AB20" i="16"/>
  <c r="BQ20" i="16"/>
  <c r="G18" i="16"/>
  <c r="AY20" i="16"/>
  <c r="AJ20" i="16"/>
  <c r="BC20" i="16"/>
  <c r="V20" i="16"/>
  <c r="R20" i="16"/>
  <c r="BT20" i="16"/>
  <c r="BR20" i="16"/>
  <c r="BB20" i="16"/>
  <c r="AM20" i="16"/>
  <c r="AC20" i="16"/>
  <c r="AN20" i="16"/>
  <c r="BM20" i="16"/>
  <c r="T20" i="16"/>
  <c r="BO20" i="16"/>
  <c r="X20" i="16"/>
  <c r="AG20" i="16"/>
  <c r="AA20" i="16"/>
  <c r="BG20" i="16"/>
  <c r="W20" i="16"/>
  <c r="BV20" i="16"/>
  <c r="AK20" i="16"/>
  <c r="BK20" i="16"/>
  <c r="BF20" i="16"/>
  <c r="BE20" i="16"/>
  <c r="P20" i="16"/>
  <c r="AI20" i="16"/>
  <c r="BH20" i="16"/>
  <c r="Q20" i="16"/>
  <c r="AZ20" i="16"/>
  <c r="AE20" i="16"/>
  <c r="G15" i="16"/>
  <c r="BI20" i="16"/>
  <c r="AQ20" i="16"/>
  <c r="G16" i="16"/>
  <c r="O52" i="16"/>
  <c r="O69" i="16" s="1"/>
  <c r="O20" i="16"/>
  <c r="CC151" i="16"/>
  <c r="BY153" i="23"/>
  <c r="CS152" i="16"/>
  <c r="AL153" i="23"/>
  <c r="AZ151" i="16"/>
  <c r="AE152" i="16"/>
  <c r="CD151" i="16"/>
  <c r="W153" i="16"/>
  <c r="AP154" i="23"/>
  <c r="AW152" i="23"/>
  <c r="BE150" i="23"/>
  <c r="BS151" i="23"/>
  <c r="AT152" i="23"/>
  <c r="BS154" i="23"/>
  <c r="CM152" i="23"/>
  <c r="AU150" i="23"/>
  <c r="CS150" i="16"/>
  <c r="AZ152" i="16"/>
  <c r="AN151" i="23"/>
  <c r="Q152" i="23"/>
  <c r="CD153" i="16"/>
  <c r="BA150" i="23"/>
  <c r="BP153" i="16"/>
  <c r="CA151" i="16"/>
  <c r="BZ154" i="16"/>
  <c r="CF153" i="16"/>
  <c r="CJ150" i="23"/>
  <c r="AS152" i="23"/>
  <c r="CB153" i="16"/>
  <c r="AW151" i="16"/>
  <c r="BU152" i="23"/>
  <c r="U153" i="23"/>
  <c r="CK151" i="16"/>
  <c r="BG151" i="23"/>
  <c r="CF151" i="23"/>
  <c r="T153" i="23"/>
  <c r="AA154" i="23"/>
  <c r="CI152" i="16"/>
  <c r="AF150" i="16"/>
  <c r="AN152" i="16"/>
  <c r="W150" i="23"/>
  <c r="S152" i="16"/>
  <c r="AP150" i="16"/>
  <c r="AP153" i="16"/>
  <c r="BI152" i="23"/>
  <c r="BA153" i="16"/>
  <c r="BV154" i="23"/>
  <c r="Z151" i="23"/>
  <c r="AE151" i="23"/>
  <c r="AB151" i="23"/>
  <c r="BQ152" i="23"/>
  <c r="BZ150" i="23"/>
  <c r="R150" i="16"/>
  <c r="BM151" i="23"/>
  <c r="BS152" i="16"/>
  <c r="BU153" i="16"/>
  <c r="AO151" i="16"/>
  <c r="AK153" i="16"/>
  <c r="BE151" i="16"/>
  <c r="AE152" i="23"/>
  <c r="CA154" i="23"/>
  <c r="CS154" i="23"/>
  <c r="CG151" i="16"/>
  <c r="R151" i="16"/>
  <c r="BD152" i="16"/>
  <c r="BQ152" i="16"/>
  <c r="AV151" i="23"/>
  <c r="CD153" i="23"/>
  <c r="BI151" i="23"/>
  <c r="BO150" i="23"/>
  <c r="AA151" i="23"/>
  <c r="CI150" i="16"/>
  <c r="BJ150" i="16"/>
  <c r="AR151" i="16"/>
  <c r="BP152" i="23"/>
  <c r="AM153" i="23"/>
  <c r="CJ151" i="23"/>
  <c r="O152" i="16"/>
  <c r="O154" i="16"/>
  <c r="AG150" i="23"/>
  <c r="AK152" i="23"/>
  <c r="AA153" i="16"/>
  <c r="R152" i="16"/>
  <c r="CN150" i="23"/>
  <c r="S151" i="16"/>
  <c r="AI153" i="16"/>
  <c r="AM150" i="23"/>
  <c r="BU154" i="23"/>
  <c r="BT153" i="16"/>
  <c r="BD154" i="16"/>
  <c r="BH153" i="23"/>
  <c r="BT154" i="23"/>
  <c r="AB150" i="23"/>
  <c r="CO152" i="16"/>
  <c r="AF152" i="16"/>
  <c r="AG152" i="23"/>
  <c r="AH150" i="23"/>
  <c r="BF151" i="23"/>
  <c r="AM154" i="16"/>
  <c r="AZ150" i="23"/>
  <c r="CP153" i="23"/>
  <c r="CR150" i="23"/>
  <c r="AU151" i="23"/>
  <c r="AR151" i="23"/>
  <c r="AX152" i="16"/>
  <c r="CO151" i="23"/>
  <c r="AD152" i="16"/>
  <c r="AU153" i="16"/>
  <c r="BD151" i="23"/>
  <c r="CL151" i="23"/>
  <c r="V151" i="16"/>
  <c r="Z152" i="16"/>
  <c r="CQ153" i="23"/>
  <c r="BA153" i="23"/>
  <c r="CB150" i="23"/>
  <c r="BT150" i="16"/>
  <c r="BL152" i="23"/>
  <c r="U154" i="23"/>
  <c r="CK154" i="16"/>
  <c r="AI153" i="23"/>
  <c r="Q153" i="16"/>
  <c r="AO153" i="16"/>
  <c r="AS151" i="16"/>
  <c r="BO150" i="16"/>
  <c r="BL151" i="16"/>
  <c r="CM151" i="23"/>
  <c r="BQ154" i="16"/>
  <c r="AT150" i="16"/>
  <c r="AK150" i="16"/>
  <c r="BR150" i="16"/>
  <c r="CD154" i="23"/>
  <c r="BZ153" i="16"/>
  <c r="BT153" i="23"/>
  <c r="CH152" i="23"/>
  <c r="BA150" i="16"/>
  <c r="BM150" i="23"/>
  <c r="BI151" i="16"/>
  <c r="R152" i="23"/>
  <c r="O151" i="23"/>
  <c r="CJ152" i="23"/>
  <c r="Y151" i="23"/>
  <c r="AS154" i="23"/>
  <c r="BU150" i="23"/>
  <c r="CO150" i="23"/>
  <c r="AY152" i="23"/>
  <c r="AJ153" i="16"/>
  <c r="AT150" i="23"/>
  <c r="W151" i="16"/>
  <c r="AN153" i="23"/>
  <c r="CL150" i="23"/>
  <c r="BM152" i="16"/>
  <c r="BC150" i="16"/>
  <c r="BC151" i="16"/>
  <c r="BA151" i="23"/>
  <c r="CE152" i="23"/>
  <c r="BP154" i="16"/>
  <c r="BL153" i="23"/>
  <c r="BL150" i="23"/>
  <c r="CR151" i="23"/>
  <c r="AQ151" i="23"/>
  <c r="BB154" i="16"/>
  <c r="CP150" i="16"/>
  <c r="CP154" i="16"/>
  <c r="AV154" i="23"/>
  <c r="AX151" i="23"/>
  <c r="AG153" i="16"/>
  <c r="Q154" i="16"/>
  <c r="CF154" i="23"/>
  <c r="CN150" i="16"/>
  <c r="P151" i="16"/>
  <c r="CI153" i="16"/>
  <c r="BE150" i="16"/>
  <c r="CO153" i="16"/>
  <c r="BT152" i="23"/>
  <c r="BW151" i="23"/>
  <c r="AV152" i="16"/>
  <c r="BV153" i="23"/>
  <c r="Z154" i="23"/>
  <c r="AF151" i="23"/>
  <c r="AZ154" i="23"/>
  <c r="O154" i="23"/>
  <c r="AC154" i="23"/>
  <c r="CB150" i="16"/>
  <c r="CP152" i="23"/>
  <c r="AY153" i="16"/>
  <c r="Y150" i="16"/>
  <c r="BY151" i="16"/>
  <c r="CQ150" i="23"/>
  <c r="BA154" i="23"/>
  <c r="CE153" i="23"/>
  <c r="AU152" i="16"/>
  <c r="CC152" i="23"/>
  <c r="BC153" i="23"/>
  <c r="CC150" i="16"/>
  <c r="AS151" i="23"/>
  <c r="CS151" i="23"/>
  <c r="O150" i="16"/>
  <c r="W154" i="16"/>
  <c r="CS154" i="16"/>
  <c r="AC151" i="16"/>
  <c r="AK151" i="23"/>
  <c r="AK153" i="23"/>
  <c r="BX151" i="23"/>
  <c r="BX154" i="23"/>
  <c r="AK152" i="16"/>
  <c r="S153" i="16"/>
  <c r="CO150" i="16"/>
  <c r="AH151" i="16"/>
  <c r="BS154" i="16"/>
  <c r="CG154" i="16"/>
  <c r="BK154" i="23"/>
  <c r="AE154" i="16"/>
  <c r="AO150" i="23"/>
  <c r="AT151" i="23"/>
  <c r="BM152" i="23"/>
  <c r="CN151" i="16"/>
  <c r="AA152" i="23"/>
  <c r="CN151" i="23"/>
  <c r="CA151" i="23"/>
  <c r="AB153" i="23"/>
  <c r="Y152" i="23"/>
  <c r="X150" i="23"/>
  <c r="AN153" i="16"/>
  <c r="AH151" i="23"/>
  <c r="AH154" i="23"/>
  <c r="AI150" i="23"/>
  <c r="CA153" i="16"/>
  <c r="BK151" i="23"/>
  <c r="R154" i="16"/>
  <c r="U154" i="16"/>
  <c r="CF154" i="16"/>
  <c r="BT154" i="16"/>
  <c r="BR153" i="16"/>
  <c r="BQ150" i="16"/>
  <c r="CQ151" i="16"/>
  <c r="AR150" i="16"/>
  <c r="BS151" i="16"/>
  <c r="CQ150" i="16"/>
  <c r="BY151" i="23"/>
  <c r="CC153" i="16"/>
  <c r="CC152" i="16"/>
  <c r="AC154" i="16"/>
  <c r="BF153" i="16"/>
  <c r="CR152" i="16"/>
  <c r="AX153" i="23"/>
  <c r="BL154" i="16"/>
  <c r="AR152" i="16"/>
  <c r="AV154" i="16"/>
  <c r="BF154" i="23"/>
  <c r="CG153" i="16"/>
  <c r="AB154" i="23"/>
  <c r="BC151" i="23"/>
  <c r="BN153" i="23"/>
  <c r="BU151" i="16"/>
  <c r="AZ152" i="23"/>
  <c r="BQ150" i="23"/>
  <c r="Y153" i="23"/>
  <c r="AC153" i="23"/>
  <c r="AW150" i="16"/>
  <c r="BU153" i="23"/>
  <c r="AW154" i="23"/>
  <c r="AN150" i="23"/>
  <c r="U151" i="16"/>
  <c r="AE150" i="16"/>
  <c r="BY150" i="16"/>
  <c r="BE151" i="23"/>
  <c r="BZ153" i="23"/>
  <c r="BK152" i="16"/>
  <c r="Z151" i="16"/>
  <c r="Z153" i="16"/>
  <c r="CB152" i="23"/>
  <c r="CJ153" i="16"/>
  <c r="CI151" i="23"/>
  <c r="AX152" i="23"/>
  <c r="BB154" i="23"/>
  <c r="BE152" i="16"/>
  <c r="CA152" i="16"/>
  <c r="BD153" i="16"/>
  <c r="Q150" i="23"/>
  <c r="CB154" i="23"/>
  <c r="CR151" i="16"/>
  <c r="CR153" i="23"/>
  <c r="CK153" i="16"/>
  <c r="BX153" i="23"/>
  <c r="AQ151" i="16"/>
  <c r="BJ153" i="16"/>
  <c r="Y150" i="23"/>
  <c r="BC154" i="16"/>
  <c r="CR153" i="16"/>
  <c r="BX150" i="16"/>
  <c r="CN152" i="16"/>
  <c r="AJ151" i="23"/>
  <c r="AQ153" i="16"/>
  <c r="BR154" i="23"/>
  <c r="BJ154" i="16"/>
  <c r="AV151" i="16"/>
  <c r="BI154" i="16"/>
  <c r="AE150" i="23"/>
  <c r="BU152" i="16"/>
  <c r="AD151" i="23"/>
  <c r="AY154" i="23"/>
  <c r="AY151" i="23"/>
  <c r="AJ151" i="16"/>
  <c r="BD150" i="23"/>
  <c r="X154" i="23"/>
  <c r="U150" i="16"/>
  <c r="Y154" i="16"/>
  <c r="AO152" i="23"/>
  <c r="AI152" i="23"/>
  <c r="AK154" i="23"/>
  <c r="T152" i="16"/>
  <c r="BH150" i="23"/>
  <c r="BW153" i="23"/>
  <c r="BS150" i="16"/>
  <c r="BP154" i="23"/>
  <c r="BQ154" i="23"/>
  <c r="AD153" i="23"/>
  <c r="O153" i="16"/>
  <c r="P151" i="23"/>
  <c r="AD154" i="16"/>
  <c r="BD153" i="23"/>
  <c r="CD150" i="16"/>
  <c r="BJ151" i="23"/>
  <c r="BK151" i="16"/>
  <c r="V152" i="16"/>
  <c r="AO153" i="23"/>
  <c r="CE152" i="16"/>
  <c r="CP151" i="16"/>
  <c r="BX152" i="16"/>
  <c r="BO151" i="16"/>
  <c r="AF153" i="16"/>
  <c r="BZ152" i="16"/>
  <c r="CH153" i="23"/>
  <c r="CF152" i="16"/>
  <c r="Z152" i="23"/>
  <c r="AM151" i="16"/>
  <c r="BQ151" i="23"/>
  <c r="X152" i="23"/>
  <c r="CL153" i="23"/>
  <c r="CJ154" i="16"/>
  <c r="CE153" i="16"/>
  <c r="CI152" i="23"/>
  <c r="BW152" i="16"/>
  <c r="CF152" i="23"/>
  <c r="AA150" i="16"/>
  <c r="BR153" i="23"/>
  <c r="AU153" i="23"/>
  <c r="CS150" i="23"/>
  <c r="AE154" i="23"/>
  <c r="BN152" i="23"/>
  <c r="AZ153" i="23"/>
  <c r="BK153" i="23"/>
  <c r="CP154" i="23"/>
  <c r="AR150" i="23"/>
  <c r="P154" i="23"/>
  <c r="AU151" i="16"/>
  <c r="X153" i="23"/>
  <c r="X151" i="23"/>
  <c r="CM153" i="16"/>
  <c r="CQ154" i="23"/>
  <c r="BL151" i="23"/>
  <c r="S152" i="23"/>
  <c r="AG150" i="16"/>
  <c r="BG154" i="16"/>
  <c r="BX151" i="16"/>
  <c r="AA154" i="16"/>
  <c r="P154" i="16"/>
  <c r="AL150" i="23"/>
  <c r="AN150" i="16"/>
  <c r="AM153" i="16"/>
  <c r="BN151" i="23"/>
  <c r="CG150" i="23"/>
  <c r="AB151" i="16"/>
  <c r="AH153" i="23"/>
  <c r="CQ153" i="16"/>
  <c r="BB150" i="16"/>
  <c r="BG152" i="23"/>
  <c r="S151" i="23"/>
  <c r="AX150" i="23"/>
  <c r="AG152" i="16"/>
  <c r="AS153" i="16"/>
  <c r="AF154" i="16"/>
  <c r="S150" i="16"/>
  <c r="BD150" i="16"/>
  <c r="X154" i="16"/>
  <c r="AM150" i="16"/>
  <c r="BC150" i="23"/>
  <c r="BU154" i="16"/>
  <c r="CG154" i="23"/>
  <c r="AD154" i="23"/>
  <c r="AG153" i="23"/>
  <c r="CL152" i="23"/>
  <c r="Y153" i="16"/>
  <c r="BY153" i="16"/>
  <c r="BE154" i="23"/>
  <c r="BZ154" i="23"/>
  <c r="AO151" i="23"/>
  <c r="CI154" i="23"/>
  <c r="BB150" i="23"/>
  <c r="V150" i="23"/>
  <c r="AN151" i="16"/>
  <c r="AP152" i="16"/>
  <c r="BI150" i="23"/>
  <c r="BH154" i="16"/>
  <c r="CH150" i="16"/>
  <c r="BA152" i="16"/>
  <c r="CS153" i="23"/>
  <c r="AX150" i="16"/>
  <c r="BN150" i="23"/>
  <c r="CG152" i="23"/>
  <c r="AG154" i="23"/>
  <c r="AR152" i="23"/>
  <c r="AB150" i="16"/>
  <c r="CL154" i="23"/>
  <c r="BZ152" i="23"/>
  <c r="BM153" i="16"/>
  <c r="BC153" i="16"/>
  <c r="V153" i="16"/>
  <c r="Z150" i="16"/>
  <c r="AO154" i="23"/>
  <c r="CJ151" i="16"/>
  <c r="CJ152" i="16"/>
  <c r="AQ154" i="23"/>
  <c r="CK150" i="16"/>
  <c r="AV150" i="23"/>
  <c r="BX153" i="16"/>
  <c r="CM150" i="23"/>
  <c r="CI154" i="16"/>
  <c r="T151" i="16"/>
  <c r="BR150" i="23"/>
  <c r="AU154" i="23"/>
  <c r="BR152" i="16"/>
  <c r="BH152" i="16"/>
  <c r="AR153" i="16"/>
  <c r="BT150" i="23"/>
  <c r="AH152" i="23"/>
  <c r="BN152" i="16"/>
  <c r="BB152" i="16"/>
  <c r="AX154" i="23"/>
  <c r="CL152" i="16"/>
  <c r="AC152" i="16"/>
  <c r="BX154" i="16"/>
  <c r="CN154" i="16"/>
  <c r="T151" i="23"/>
  <c r="CM153" i="23"/>
  <c r="AJ150" i="23"/>
  <c r="AL152" i="23"/>
  <c r="BO153" i="23"/>
  <c r="AA153" i="23"/>
  <c r="BQ151" i="16"/>
  <c r="R153" i="16"/>
  <c r="AN154" i="16"/>
  <c r="T150" i="16"/>
  <c r="T153" i="16"/>
  <c r="W153" i="23"/>
  <c r="AP154" i="16"/>
  <c r="CD152" i="23"/>
  <c r="CD151" i="23"/>
  <c r="BF150" i="16"/>
  <c r="BF154" i="16"/>
  <c r="BH151" i="16"/>
  <c r="CH151" i="16"/>
  <c r="BT151" i="23"/>
  <c r="BW152" i="23"/>
  <c r="AH150" i="16"/>
  <c r="BA154" i="16"/>
  <c r="AV153" i="16"/>
  <c r="X151" i="16"/>
  <c r="BV150" i="23"/>
  <c r="BV152" i="23"/>
  <c r="BM153" i="23"/>
  <c r="CG150" i="16"/>
  <c r="BI150" i="16"/>
  <c r="AB152" i="23"/>
  <c r="BN154" i="23"/>
  <c r="R151" i="23"/>
  <c r="R150" i="23"/>
  <c r="O152" i="23"/>
  <c r="CJ154" i="23"/>
  <c r="CK154" i="23"/>
  <c r="BU151" i="23"/>
  <c r="BS152" i="23"/>
  <c r="CO152" i="23"/>
  <c r="AG151" i="23"/>
  <c r="P153" i="23"/>
  <c r="AB153" i="16"/>
  <c r="AJ152" i="16"/>
  <c r="AN154" i="23"/>
  <c r="U152" i="16"/>
  <c r="AY150" i="16"/>
  <c r="BJ153" i="23"/>
  <c r="BJ152" i="23"/>
  <c r="BK153" i="16"/>
  <c r="CM152" i="16"/>
  <c r="CQ152" i="23"/>
  <c r="BA152" i="23"/>
  <c r="CE154" i="23"/>
  <c r="CB151" i="23"/>
  <c r="BP152" i="16"/>
  <c r="BV152" i="16"/>
  <c r="AT154" i="23"/>
  <c r="AL152" i="16"/>
  <c r="CR154" i="23"/>
  <c r="BB151" i="16"/>
  <c r="CP153" i="16"/>
  <c r="P153" i="16"/>
  <c r="AL154" i="23"/>
  <c r="CO151" i="16"/>
  <c r="AR154" i="16"/>
  <c r="AC150" i="23"/>
  <c r="AJ154" i="23"/>
  <c r="BO152" i="23"/>
  <c r="W151" i="23"/>
  <c r="BH152" i="23"/>
  <c r="CF150" i="16"/>
  <c r="BV153" i="16"/>
  <c r="BP153" i="23"/>
  <c r="AY150" i="23"/>
  <c r="AR154" i="23"/>
  <c r="AZ153" i="16"/>
  <c r="AP151" i="23"/>
  <c r="BB152" i="23"/>
  <c r="BG152" i="16"/>
  <c r="CF153" i="23"/>
  <c r="AF151" i="16"/>
  <c r="CH154" i="16"/>
  <c r="BW154" i="23"/>
  <c r="AZ151" i="23"/>
  <c r="CK150" i="23"/>
  <c r="CB152" i="16"/>
  <c r="AZ154" i="16"/>
  <c r="Q154" i="23"/>
  <c r="BY154" i="16"/>
  <c r="BE152" i="23"/>
  <c r="AL150" i="16"/>
  <c r="CE154" i="16"/>
  <c r="BO151" i="23"/>
  <c r="AT153" i="16"/>
  <c r="BE153" i="16"/>
  <c r="W154" i="23"/>
  <c r="CA152" i="23"/>
  <c r="AX151" i="16"/>
  <c r="CK152" i="23"/>
  <c r="BK150" i="23"/>
  <c r="AZ150" i="16"/>
  <c r="BD154" i="23"/>
  <c r="Y151" i="16"/>
  <c r="BT151" i="16"/>
  <c r="AI151" i="23"/>
  <c r="Q150" i="16"/>
  <c r="V151" i="23"/>
  <c r="BW150" i="23"/>
  <c r="CG153" i="23"/>
  <c r="AC151" i="23"/>
  <c r="AR153" i="23"/>
  <c r="CC154" i="23"/>
  <c r="U153" i="16"/>
  <c r="AY151" i="16"/>
  <c r="CD152" i="16"/>
  <c r="CS153" i="16"/>
  <c r="Y152" i="16"/>
  <c r="BM151" i="16"/>
  <c r="BK150" i="16"/>
  <c r="AP152" i="23"/>
  <c r="AL154" i="16"/>
  <c r="CE151" i="16"/>
  <c r="BN151" i="16"/>
  <c r="S150" i="23"/>
  <c r="AI154" i="23"/>
  <c r="Q152" i="16"/>
  <c r="CL153" i="16"/>
  <c r="AQ154" i="16"/>
  <c r="BR154" i="16"/>
  <c r="BI154" i="23"/>
  <c r="CD150" i="23"/>
  <c r="BH153" i="16"/>
  <c r="CH150" i="23"/>
  <c r="AH152" i="16"/>
  <c r="BV150" i="16"/>
  <c r="AX154" i="16"/>
  <c r="CG151" i="23"/>
  <c r="CB154" i="16"/>
  <c r="AW154" i="16"/>
  <c r="AY153" i="23"/>
  <c r="AB152" i="16"/>
  <c r="AU150" i="16"/>
  <c r="AW150" i="23"/>
  <c r="AY152" i="16"/>
  <c r="BE153" i="23"/>
  <c r="BM154" i="16"/>
  <c r="BP151" i="16"/>
  <c r="BB153" i="16"/>
  <c r="AK150" i="23"/>
  <c r="T154" i="23"/>
  <c r="BX152" i="23"/>
  <c r="AU152" i="23"/>
  <c r="BH154" i="23"/>
  <c r="AP151" i="16"/>
  <c r="AI151" i="16"/>
  <c r="BI153" i="23"/>
  <c r="CO154" i="16"/>
  <c r="BZ150" i="16"/>
  <c r="CA150" i="23"/>
  <c r="CF151" i="16"/>
  <c r="AH154" i="16"/>
  <c r="AX153" i="16"/>
  <c r="AM151" i="23"/>
  <c r="R154" i="23"/>
  <c r="CK153" i="23"/>
  <c r="AW153" i="16"/>
  <c r="BS150" i="23"/>
  <c r="AY154" i="16"/>
  <c r="CB153" i="23"/>
  <c r="AL153" i="16"/>
  <c r="AQ153" i="23"/>
  <c r="BN154" i="16"/>
  <c r="BG154" i="23"/>
  <c r="S153" i="23"/>
  <c r="AC150" i="16"/>
  <c r="BL150" i="16"/>
  <c r="AJ152" i="23"/>
  <c r="AT151" i="16"/>
  <c r="S154" i="16"/>
  <c r="BF151" i="16"/>
  <c r="BA151" i="16"/>
  <c r="X152" i="16"/>
  <c r="BF152" i="23"/>
  <c r="AW152" i="16"/>
  <c r="AD151" i="16"/>
  <c r="AJ154" i="16"/>
  <c r="W152" i="16"/>
  <c r="BY152" i="16"/>
  <c r="BM150" i="16"/>
  <c r="CQ151" i="23"/>
  <c r="CE150" i="23"/>
  <c r="AQ152" i="23"/>
  <c r="BN150" i="16"/>
  <c r="BG153" i="23"/>
  <c r="AG154" i="16"/>
  <c r="BG151" i="16"/>
  <c r="BO153" i="16"/>
  <c r="P152" i="16"/>
  <c r="CM154" i="23"/>
  <c r="AT152" i="16"/>
  <c r="CA150" i="16"/>
  <c r="BJ151" i="16"/>
  <c r="CH154" i="23"/>
  <c r="AF150" i="23"/>
  <c r="BC154" i="23"/>
  <c r="AM154" i="23"/>
  <c r="CJ153" i="23"/>
  <c r="CP151" i="23"/>
  <c r="AD153" i="16"/>
  <c r="CC153" i="23"/>
  <c r="W150" i="16"/>
  <c r="BD152" i="23"/>
  <c r="AE153" i="16"/>
  <c r="BJ150" i="23"/>
  <c r="CM150" i="16"/>
  <c r="Z154" i="16"/>
  <c r="AP150" i="23"/>
  <c r="CQ152" i="16"/>
  <c r="BW151" i="16"/>
  <c r="AO150" i="16"/>
  <c r="AC153" i="16"/>
  <c r="P150" i="16"/>
  <c r="V154" i="23"/>
  <c r="T150" i="23"/>
  <c r="AQ152" i="16"/>
  <c r="AT154" i="16"/>
  <c r="AK151" i="16"/>
  <c r="BR152" i="23"/>
  <c r="BF152" i="16"/>
  <c r="AG151" i="16"/>
  <c r="AO152" i="16"/>
  <c r="AS152" i="16"/>
  <c r="AQ150" i="23"/>
  <c r="CI150" i="23"/>
  <c r="U151" i="23"/>
  <c r="CQ154" i="16"/>
  <c r="AV152" i="23"/>
  <c r="S154" i="23"/>
  <c r="BY152" i="23"/>
  <c r="BW153" i="16"/>
  <c r="BG153" i="16"/>
  <c r="CL154" i="16"/>
  <c r="AS154" i="16"/>
  <c r="CF150" i="23"/>
  <c r="CN153" i="16"/>
  <c r="AA152" i="16"/>
  <c r="V152" i="23"/>
  <c r="T152" i="23"/>
  <c r="AJ153" i="23"/>
  <c r="AL151" i="23"/>
  <c r="CI151" i="16"/>
  <c r="BE154" i="16"/>
  <c r="CN154" i="23"/>
  <c r="BR151" i="23"/>
  <c r="BH151" i="23"/>
  <c r="BH150" i="16"/>
  <c r="CA153" i="23"/>
  <c r="CH151" i="23"/>
  <c r="AH153" i="16"/>
  <c r="BV154" i="16"/>
  <c r="BF150" i="23"/>
  <c r="E153" i="10"/>
  <c r="E152" i="10"/>
  <c r="BC152" i="23"/>
  <c r="BU150" i="16"/>
  <c r="BP151" i="23"/>
  <c r="R153" i="23"/>
  <c r="O150" i="23"/>
  <c r="CK151" i="23"/>
  <c r="AS153" i="23"/>
  <c r="AS150" i="23"/>
  <c r="BK152" i="23"/>
  <c r="O151" i="16"/>
  <c r="CO153" i="23"/>
  <c r="P152" i="23"/>
  <c r="AU154" i="16"/>
  <c r="CC151" i="23"/>
  <c r="AN152" i="23"/>
  <c r="Q153" i="23"/>
  <c r="BZ151" i="23"/>
  <c r="BK154" i="16"/>
  <c r="CM151" i="16"/>
  <c r="CM154" i="16"/>
  <c r="V154" i="16"/>
  <c r="CE151" i="23"/>
  <c r="CE150" i="16"/>
  <c r="BP150" i="16"/>
  <c r="BQ153" i="16"/>
  <c r="BI152" i="16"/>
  <c r="CI153" i="23"/>
  <c r="BO154" i="16"/>
  <c r="CN153" i="23"/>
  <c r="AI152" i="16"/>
  <c r="BV151" i="16"/>
  <c r="CG152" i="16"/>
  <c r="AF154" i="23"/>
  <c r="CP150" i="23"/>
  <c r="CD154" i="16"/>
  <c r="X153" i="16"/>
  <c r="Z150" i="23"/>
  <c r="AB154" i="16"/>
  <c r="U150" i="23"/>
  <c r="BJ152" i="16"/>
  <c r="BS153" i="16"/>
  <c r="AD150" i="23"/>
  <c r="AM152" i="16"/>
  <c r="AM152" i="23"/>
  <c r="AD152" i="23"/>
  <c r="AW151" i="23"/>
  <c r="BN153" i="16"/>
  <c r="BB151" i="23"/>
  <c r="BX150" i="23"/>
  <c r="T154" i="16"/>
  <c r="CB151" i="16"/>
  <c r="CC150" i="23"/>
  <c r="BL154" i="23"/>
  <c r="AV153" i="23"/>
  <c r="BY154" i="23"/>
  <c r="CL151" i="16"/>
  <c r="AI154" i="16"/>
  <c r="AF152" i="23"/>
  <c r="AT153" i="23"/>
  <c r="CS151" i="16"/>
  <c r="CR150" i="16"/>
  <c r="CR152" i="23"/>
  <c r="BW154" i="16"/>
  <c r="AQ150" i="16"/>
  <c r="AI150" i="16"/>
  <c r="BM154" i="23"/>
  <c r="U152" i="23"/>
  <c r="CK152" i="16"/>
  <c r="CP152" i="16"/>
  <c r="BG150" i="23"/>
  <c r="BY150" i="23"/>
  <c r="BB153" i="23"/>
  <c r="BW150" i="16"/>
  <c r="Q151" i="16"/>
  <c r="AO154" i="16"/>
  <c r="BG150" i="16"/>
  <c r="CL150" i="16"/>
  <c r="AS150" i="16"/>
  <c r="AA151" i="16"/>
  <c r="BO152" i="16"/>
  <c r="BL152" i="16"/>
  <c r="BL153" i="16"/>
  <c r="V153" i="23"/>
  <c r="BO154" i="23"/>
  <c r="AA150" i="23"/>
  <c r="AK154" i="16"/>
  <c r="CN152" i="23"/>
  <c r="W152" i="23"/>
  <c r="BR151" i="16"/>
  <c r="CA154" i="16"/>
  <c r="BD151" i="16"/>
  <c r="CH153" i="16"/>
  <c r="CH152" i="16"/>
  <c r="BZ151" i="16"/>
  <c r="AV150" i="16"/>
  <c r="X150" i="16"/>
  <c r="BF153" i="23"/>
  <c r="BV151" i="23"/>
  <c r="CS152" i="23"/>
  <c r="Z153" i="23"/>
  <c r="BI153" i="16"/>
  <c r="AE153" i="23"/>
  <c r="AF153" i="23"/>
  <c r="BP150" i="23"/>
  <c r="O153" i="23"/>
  <c r="BQ153" i="23"/>
  <c r="Y154" i="23"/>
  <c r="AC152" i="23"/>
  <c r="BS153" i="23"/>
  <c r="CO154" i="23"/>
  <c r="P150" i="23"/>
  <c r="AD150" i="16"/>
  <c r="AJ150" i="16"/>
  <c r="AW153" i="23"/>
  <c r="Q151" i="23"/>
  <c r="AE151" i="16"/>
  <c r="BJ154" i="23"/>
  <c r="BC152" i="16"/>
  <c r="V150" i="16"/>
  <c r="AP153" i="23"/>
  <c r="AL151" i="16"/>
  <c r="CJ150" i="16"/>
  <c r="BT152" i="16"/>
  <c r="CC154" i="16"/>
  <c r="CR154" i="16"/>
  <c r="O53" i="16" l="1"/>
  <c r="P49" i="16" s="1"/>
  <c r="O45" i="16"/>
  <c r="O61" i="16"/>
  <c r="G20" i="16"/>
  <c r="O77" i="16"/>
  <c r="P73" i="16" s="1"/>
  <c r="P65" i="16"/>
  <c r="P41" i="16" l="1"/>
  <c r="P57" i="16"/>
  <c r="O79" i="16"/>
  <c r="O80" i="16" s="1"/>
  <c r="P52" i="16"/>
  <c r="O91" i="16" l="1"/>
  <c r="O97" i="16"/>
  <c r="O85" i="16"/>
  <c r="O103" i="16"/>
  <c r="O109" i="16"/>
  <c r="BX20" i="16"/>
  <c r="O111" i="16" l="1"/>
  <c r="P108" i="16" s="1"/>
  <c r="O27" i="16"/>
  <c r="O105" i="16"/>
  <c r="P102" i="16" s="1"/>
  <c r="O26" i="16"/>
  <c r="O113" i="16"/>
  <c r="O87" i="16"/>
  <c r="P84" i="16" s="1"/>
  <c r="O93" i="16"/>
  <c r="P90" i="16" s="1"/>
  <c r="O24" i="16"/>
  <c r="O99" i="16"/>
  <c r="P96" i="16" s="1"/>
  <c r="O25" i="16"/>
  <c r="O114" i="16" l="1"/>
  <c r="O160" i="16" s="1"/>
  <c r="P48" i="16"/>
  <c r="P51" i="16" s="1"/>
  <c r="P32" i="16"/>
  <c r="P40" i="16"/>
  <c r="P43" i="16" s="1"/>
  <c r="P31" i="16"/>
  <c r="F151" i="10"/>
  <c r="P36" i="16"/>
  <c r="P56" i="16"/>
  <c r="P59" i="16" s="1"/>
  <c r="P60" i="16" s="1"/>
  <c r="P33" i="16"/>
  <c r="P64" i="16"/>
  <c r="P67" i="16" s="1"/>
  <c r="P34" i="16"/>
  <c r="P72" i="16"/>
  <c r="P75" i="16" s="1"/>
  <c r="P35" i="16"/>
  <c r="O162" i="16" l="1"/>
  <c r="O23" i="16" s="1"/>
  <c r="O28" i="16" s="1"/>
  <c r="E180" i="10"/>
  <c r="E181" i="10" s="1"/>
  <c r="F152" i="10"/>
  <c r="F153" i="10"/>
  <c r="P69" i="16"/>
  <c r="P45" i="16"/>
  <c r="P53" i="16"/>
  <c r="P77" i="16"/>
  <c r="P61" i="16"/>
  <c r="Q73" i="16" l="1"/>
  <c r="Q41" i="16"/>
  <c r="P79" i="16"/>
  <c r="P80" i="16" s="1"/>
  <c r="Q65" i="16"/>
  <c r="Q57" i="16"/>
  <c r="Q49" i="16"/>
  <c r="Q52" i="16" s="1"/>
  <c r="BY20" i="16"/>
  <c r="P97" i="16" l="1"/>
  <c r="P103" i="16"/>
  <c r="P91" i="16"/>
  <c r="P109" i="16"/>
  <c r="P85" i="16"/>
  <c r="P87" i="16" l="1"/>
  <c r="Q84" i="16" s="1"/>
  <c r="P113" i="16"/>
  <c r="P114" i="16" s="1"/>
  <c r="P160" i="16" s="1"/>
  <c r="P111" i="16"/>
  <c r="Q108" i="16" s="1"/>
  <c r="P27" i="16"/>
  <c r="P93" i="16"/>
  <c r="Q90" i="16" s="1"/>
  <c r="P24" i="16"/>
  <c r="P105" i="16"/>
  <c r="Q102" i="16" s="1"/>
  <c r="P26" i="16"/>
  <c r="P99" i="16"/>
  <c r="Q96" i="16" s="1"/>
  <c r="P25" i="16"/>
  <c r="Q56" i="16" l="1"/>
  <c r="Q59" i="16" s="1"/>
  <c r="Q60" i="16" s="1"/>
  <c r="Q33" i="16"/>
  <c r="Q48" i="16"/>
  <c r="Q51" i="16" s="1"/>
  <c r="Q32" i="16"/>
  <c r="Q35" i="16"/>
  <c r="Q72" i="16"/>
  <c r="Q75" i="16" s="1"/>
  <c r="P162" i="16"/>
  <c r="P23" i="16" s="1"/>
  <c r="P28" i="16" s="1"/>
  <c r="F180" i="10"/>
  <c r="F181" i="10" s="1"/>
  <c r="Q34" i="16"/>
  <c r="Q64" i="16"/>
  <c r="Q67" i="16" s="1"/>
  <c r="Q36" i="16"/>
  <c r="Q40" i="16"/>
  <c r="Q43" i="16" s="1"/>
  <c r="Q31" i="16"/>
  <c r="G151" i="10"/>
  <c r="BZ20" i="16"/>
  <c r="G153" i="10" l="1"/>
  <c r="G152" i="10"/>
  <c r="Q53" i="16"/>
  <c r="Q61" i="16"/>
  <c r="R57" i="16" s="1"/>
  <c r="Q77" i="16"/>
  <c r="Q45" i="16"/>
  <c r="Q69" i="16"/>
  <c r="R65" i="16" l="1"/>
  <c r="R73" i="16"/>
  <c r="R49" i="16"/>
  <c r="R52" i="16" s="1"/>
  <c r="R41" i="16"/>
  <c r="Q79" i="16"/>
  <c r="Q80" i="16" s="1"/>
  <c r="Q97" i="16" l="1"/>
  <c r="Q85" i="16"/>
  <c r="Q91" i="16"/>
  <c r="Q109" i="16"/>
  <c r="Q103" i="16"/>
  <c r="Q111" i="16" l="1"/>
  <c r="R108" i="16" s="1"/>
  <c r="Q27" i="16"/>
  <c r="Q93" i="16"/>
  <c r="R90" i="16" s="1"/>
  <c r="Q24" i="16"/>
  <c r="Q113" i="16"/>
  <c r="Q114" i="16" s="1"/>
  <c r="Q160" i="16" s="1"/>
  <c r="Q87" i="16"/>
  <c r="R84" i="16" s="1"/>
  <c r="Q105" i="16"/>
  <c r="R102" i="16" s="1"/>
  <c r="Q26" i="16"/>
  <c r="Q99" i="16"/>
  <c r="R96" i="16" s="1"/>
  <c r="Q25" i="16"/>
  <c r="R56" i="16" l="1"/>
  <c r="R59" i="16" s="1"/>
  <c r="R60" i="16" s="1"/>
  <c r="R33" i="16"/>
  <c r="R64" i="16"/>
  <c r="R67" i="16" s="1"/>
  <c r="R34" i="16"/>
  <c r="R36" i="16"/>
  <c r="R40" i="16"/>
  <c r="R43" i="16" s="1"/>
  <c r="H151" i="10"/>
  <c r="R31" i="16"/>
  <c r="G180" i="10"/>
  <c r="G181" i="10" s="1"/>
  <c r="Q162" i="16"/>
  <c r="Q23" i="16" s="1"/>
  <c r="Q28" i="16" s="1"/>
  <c r="R48" i="16"/>
  <c r="R51" i="16" s="1"/>
  <c r="R32" i="16"/>
  <c r="R72" i="16"/>
  <c r="R75" i="16" s="1"/>
  <c r="R35" i="16"/>
  <c r="H152" i="10" l="1"/>
  <c r="H153" i="10"/>
  <c r="R45" i="16"/>
  <c r="R77" i="16"/>
  <c r="R61" i="16"/>
  <c r="R69" i="16"/>
  <c r="R53" i="16"/>
  <c r="CA20" i="16"/>
  <c r="S49" i="16" l="1"/>
  <c r="S52" i="16" s="1"/>
  <c r="S73" i="16"/>
  <c r="S41" i="16"/>
  <c r="R79" i="16"/>
  <c r="R80" i="16" s="1"/>
  <c r="S57" i="16"/>
  <c r="S65" i="16"/>
  <c r="R109" i="16" l="1"/>
  <c r="R97" i="16"/>
  <c r="R91" i="16"/>
  <c r="R103" i="16"/>
  <c r="R85" i="16"/>
  <c r="R113" i="16" l="1"/>
  <c r="R114" i="16" s="1"/>
  <c r="R160" i="16" s="1"/>
  <c r="R87" i="16"/>
  <c r="S84" i="16" s="1"/>
  <c r="R105" i="16"/>
  <c r="S102" i="16" s="1"/>
  <c r="R26" i="16"/>
  <c r="R93" i="16"/>
  <c r="S90" i="16" s="1"/>
  <c r="R24" i="16"/>
  <c r="R99" i="16"/>
  <c r="S96" i="16" s="1"/>
  <c r="R25" i="16"/>
  <c r="R111" i="16"/>
  <c r="S108" i="16" s="1"/>
  <c r="R27" i="16"/>
  <c r="S48" i="16" l="1"/>
  <c r="S51" i="16" s="1"/>
  <c r="S32" i="16"/>
  <c r="S34" i="16"/>
  <c r="S64" i="16"/>
  <c r="S67" i="16" s="1"/>
  <c r="S36" i="16"/>
  <c r="S40" i="16"/>
  <c r="S43" i="16" s="1"/>
  <c r="S31" i="16"/>
  <c r="I151" i="10"/>
  <c r="S72" i="16"/>
  <c r="S75" i="16" s="1"/>
  <c r="S35" i="16"/>
  <c r="S33" i="16"/>
  <c r="S56" i="16"/>
  <c r="S59" i="16" s="1"/>
  <c r="S60" i="16" s="1"/>
  <c r="H180" i="10"/>
  <c r="H181" i="10" s="1"/>
  <c r="R162" i="16"/>
  <c r="R23" i="16" s="1"/>
  <c r="R28" i="16" s="1"/>
  <c r="CB20" i="16"/>
  <c r="S61" i="16" l="1"/>
  <c r="S45" i="16"/>
  <c r="S69" i="16"/>
  <c r="S53" i="16"/>
  <c r="S77" i="16"/>
  <c r="I153" i="10"/>
  <c r="I152" i="10"/>
  <c r="Z52" i="16"/>
  <c r="T73" i="16" l="1"/>
  <c r="T49" i="16"/>
  <c r="T52" i="16" s="1"/>
  <c r="T65" i="16"/>
  <c r="T41" i="16"/>
  <c r="S79" i="16"/>
  <c r="S80" i="16" s="1"/>
  <c r="T57" i="16"/>
  <c r="S109" i="16" l="1"/>
  <c r="S103" i="16"/>
  <c r="S91" i="16"/>
  <c r="S97" i="16"/>
  <c r="S85" i="16"/>
  <c r="T53" i="16"/>
  <c r="U49" i="16" s="1"/>
  <c r="U52" i="16" s="1"/>
  <c r="T61" i="16"/>
  <c r="T77" i="16"/>
  <c r="T45" i="16"/>
  <c r="T69" i="16"/>
  <c r="AA52" i="16"/>
  <c r="U65" i="16" l="1"/>
  <c r="U41" i="16"/>
  <c r="T79" i="16"/>
  <c r="T80" i="16" s="1"/>
  <c r="U57" i="16"/>
  <c r="S113" i="16"/>
  <c r="S114" i="16" s="1"/>
  <c r="S160" i="16" s="1"/>
  <c r="S87" i="16"/>
  <c r="T84" i="16" s="1"/>
  <c r="S99" i="16"/>
  <c r="T96" i="16" s="1"/>
  <c r="S25" i="16"/>
  <c r="S93" i="16"/>
  <c r="T90" i="16" s="1"/>
  <c r="S24" i="16"/>
  <c r="S105" i="16"/>
  <c r="T102" i="16" s="1"/>
  <c r="S26" i="16"/>
  <c r="U73" i="16"/>
  <c r="S111" i="16"/>
  <c r="T108" i="16" s="1"/>
  <c r="S27" i="16"/>
  <c r="I180" i="10" l="1"/>
  <c r="I181" i="10" s="1"/>
  <c r="S162" i="16"/>
  <c r="S23" i="16" s="1"/>
  <c r="S28" i="16" s="1"/>
  <c r="T64" i="16"/>
  <c r="T67" i="16" s="1"/>
  <c r="T34" i="16"/>
  <c r="T103" i="16"/>
  <c r="T48" i="16"/>
  <c r="T51" i="16" s="1"/>
  <c r="T91" i="16"/>
  <c r="T32" i="16"/>
  <c r="T33" i="16"/>
  <c r="T97" i="16"/>
  <c r="T56" i="16"/>
  <c r="T59" i="16" s="1"/>
  <c r="T72" i="16"/>
  <c r="T75" i="16" s="1"/>
  <c r="T35" i="16"/>
  <c r="T109" i="16"/>
  <c r="T36" i="16"/>
  <c r="T31" i="16"/>
  <c r="T40" i="16"/>
  <c r="T43" i="16" s="1"/>
  <c r="J151" i="10"/>
  <c r="T85" i="16"/>
  <c r="T87" i="16" s="1"/>
  <c r="U84" i="16" s="1"/>
  <c r="AB52" i="16"/>
  <c r="CC20" i="16"/>
  <c r="T111" i="16" l="1"/>
  <c r="U108" i="16" s="1"/>
  <c r="T27" i="16"/>
  <c r="T113" i="16"/>
  <c r="T114" i="16" s="1"/>
  <c r="T160" i="16" s="1"/>
  <c r="T105" i="16"/>
  <c r="U102" i="16" s="1"/>
  <c r="T26" i="16"/>
  <c r="J152" i="10"/>
  <c r="J153" i="10"/>
  <c r="T99" i="16"/>
  <c r="U96" i="16" s="1"/>
  <c r="U36" i="16" s="1"/>
  <c r="T25" i="16"/>
  <c r="T93" i="16"/>
  <c r="U90" i="16" s="1"/>
  <c r="T24" i="16"/>
  <c r="U40" i="16"/>
  <c r="U43" i="16" s="1"/>
  <c r="U31" i="16"/>
  <c r="U48" i="16" l="1"/>
  <c r="U51" i="16" s="1"/>
  <c r="U32" i="16"/>
  <c r="U64" i="16"/>
  <c r="U67" i="16" s="1"/>
  <c r="U34" i="16"/>
  <c r="J180" i="10"/>
  <c r="J181" i="10" s="1"/>
  <c r="T162" i="16"/>
  <c r="T23" i="16" s="1"/>
  <c r="T28" i="16" s="1"/>
  <c r="U56" i="16"/>
  <c r="U59" i="16" s="1"/>
  <c r="U60" i="16" s="1"/>
  <c r="U33" i="16"/>
  <c r="K151" i="10"/>
  <c r="U72" i="16"/>
  <c r="U75" i="16" s="1"/>
  <c r="U35" i="16"/>
  <c r="K153" i="10" l="1"/>
  <c r="K152" i="10"/>
  <c r="U77" i="16"/>
  <c r="U61" i="16"/>
  <c r="V57" i="16" s="1"/>
  <c r="U53" i="16"/>
  <c r="U45" i="16"/>
  <c r="U69" i="16"/>
  <c r="V65" i="16" l="1"/>
  <c r="V41" i="16"/>
  <c r="U79" i="16"/>
  <c r="U80" i="16" s="1"/>
  <c r="V49" i="16"/>
  <c r="V52" i="16" s="1"/>
  <c r="V73" i="16"/>
  <c r="U85" i="16" l="1"/>
  <c r="U109" i="16"/>
  <c r="U91" i="16"/>
  <c r="U103" i="16"/>
  <c r="U97" i="16"/>
  <c r="CD20" i="16"/>
  <c r="U99" i="16" l="1"/>
  <c r="V96" i="16" s="1"/>
  <c r="U25" i="16"/>
  <c r="U105" i="16"/>
  <c r="V102" i="16" s="1"/>
  <c r="U26" i="16"/>
  <c r="U93" i="16"/>
  <c r="V90" i="16" s="1"/>
  <c r="U24" i="16"/>
  <c r="U111" i="16"/>
  <c r="V108" i="16" s="1"/>
  <c r="U27" i="16"/>
  <c r="U87" i="16"/>
  <c r="V84" i="16" s="1"/>
  <c r="U113" i="16"/>
  <c r="U114" i="16" s="1"/>
  <c r="U160" i="16" s="1"/>
  <c r="U162" i="16" l="1"/>
  <c r="U23" i="16" s="1"/>
  <c r="U28" i="16" s="1"/>
  <c r="K180" i="10"/>
  <c r="K181" i="10" s="1"/>
  <c r="V36" i="16"/>
  <c r="V40" i="16"/>
  <c r="V43" i="16" s="1"/>
  <c r="V31" i="16"/>
  <c r="L151" i="10"/>
  <c r="V35" i="16"/>
  <c r="V72" i="16"/>
  <c r="V75" i="16" s="1"/>
  <c r="V48" i="16"/>
  <c r="V51" i="16" s="1"/>
  <c r="V32" i="16"/>
  <c r="V64" i="16"/>
  <c r="V67" i="16" s="1"/>
  <c r="V34" i="16"/>
  <c r="V33" i="16"/>
  <c r="V56" i="16"/>
  <c r="V59" i="16" s="1"/>
  <c r="V60" i="16" s="1"/>
  <c r="AE52" i="16"/>
  <c r="L153" i="10" l="1"/>
  <c r="L152" i="10"/>
  <c r="V45" i="16"/>
  <c r="V61" i="16"/>
  <c r="V77" i="16"/>
  <c r="V69" i="16"/>
  <c r="V53" i="16"/>
  <c r="W49" i="16" l="1"/>
  <c r="W52" i="16" s="1"/>
  <c r="W65" i="16"/>
  <c r="W73" i="16"/>
  <c r="W41" i="16"/>
  <c r="V79" i="16"/>
  <c r="V80" i="16" s="1"/>
  <c r="W57" i="16"/>
  <c r="V103" i="16" l="1"/>
  <c r="V97" i="16"/>
  <c r="V85" i="16"/>
  <c r="V109" i="16"/>
  <c r="V91" i="16"/>
  <c r="CE20" i="16"/>
  <c r="V93" i="16" l="1"/>
  <c r="W90" i="16" s="1"/>
  <c r="V24" i="16"/>
  <c r="V111" i="16"/>
  <c r="W108" i="16" s="1"/>
  <c r="V27" i="16"/>
  <c r="V87" i="16"/>
  <c r="W84" i="16" s="1"/>
  <c r="V113" i="16"/>
  <c r="V114" i="16" s="1"/>
  <c r="V160" i="16" s="1"/>
  <c r="V99" i="16"/>
  <c r="W96" i="16" s="1"/>
  <c r="V25" i="16"/>
  <c r="V105" i="16"/>
  <c r="W102" i="16" s="1"/>
  <c r="V26" i="16"/>
  <c r="W64" i="16" l="1"/>
  <c r="W67" i="16" s="1"/>
  <c r="W34" i="16"/>
  <c r="W33" i="16"/>
  <c r="W56" i="16"/>
  <c r="W59" i="16" s="1"/>
  <c r="W60" i="16" s="1"/>
  <c r="L180" i="10"/>
  <c r="L181" i="10" s="1"/>
  <c r="V162" i="16"/>
  <c r="V23" i="16" s="1"/>
  <c r="V28" i="16" s="1"/>
  <c r="W36" i="16"/>
  <c r="W40" i="16"/>
  <c r="W43" i="16" s="1"/>
  <c r="M151" i="10"/>
  <c r="W31" i="16"/>
  <c r="W72" i="16"/>
  <c r="W75" i="16" s="1"/>
  <c r="W35" i="16"/>
  <c r="W48" i="16"/>
  <c r="W51" i="16" s="1"/>
  <c r="W32" i="16"/>
  <c r="M152" i="10" l="1"/>
  <c r="M153" i="10"/>
  <c r="W77" i="16"/>
  <c r="W53" i="16"/>
  <c r="W61" i="16"/>
  <c r="W69" i="16"/>
  <c r="W45" i="16"/>
  <c r="X41" i="16" l="1"/>
  <c r="W79" i="16"/>
  <c r="W80" i="16" s="1"/>
  <c r="X65" i="16"/>
  <c r="X49" i="16"/>
  <c r="X52" i="16" s="1"/>
  <c r="X73" i="16"/>
  <c r="X57" i="16"/>
  <c r="W85" i="16" l="1"/>
  <c r="W103" i="16"/>
  <c r="W109" i="16"/>
  <c r="W91" i="16"/>
  <c r="W97" i="16"/>
  <c r="W99" i="16" l="1"/>
  <c r="X96" i="16" s="1"/>
  <c r="W25" i="16"/>
  <c r="W93" i="16"/>
  <c r="X90" i="16" s="1"/>
  <c r="W24" i="16"/>
  <c r="W111" i="16"/>
  <c r="X108" i="16" s="1"/>
  <c r="W27" i="16"/>
  <c r="W105" i="16"/>
  <c r="X102" i="16" s="1"/>
  <c r="W26" i="16"/>
  <c r="W113" i="16"/>
  <c r="W114" i="16" s="1"/>
  <c r="W160" i="16" s="1"/>
  <c r="W87" i="16"/>
  <c r="X84" i="16" s="1"/>
  <c r="CF20" i="16"/>
  <c r="M180" i="10" l="1"/>
  <c r="M181" i="10" s="1"/>
  <c r="W162" i="16"/>
  <c r="W23" i="16" s="1"/>
  <c r="W28" i="16" s="1"/>
  <c r="X72" i="16"/>
  <c r="X75" i="16" s="1"/>
  <c r="X35" i="16"/>
  <c r="X36" i="16"/>
  <c r="X31" i="16"/>
  <c r="X40" i="16"/>
  <c r="X43" i="16" s="1"/>
  <c r="N151" i="10"/>
  <c r="X64" i="16"/>
  <c r="X67" i="16" s="1"/>
  <c r="X34" i="16"/>
  <c r="X48" i="16"/>
  <c r="X51" i="16" s="1"/>
  <c r="X32" i="16"/>
  <c r="X33" i="16"/>
  <c r="X56" i="16"/>
  <c r="X59" i="16" s="1"/>
  <c r="X60" i="16" s="1"/>
  <c r="N153" i="10" l="1"/>
  <c r="N152" i="10"/>
  <c r="X45" i="16"/>
  <c r="X61" i="16"/>
  <c r="X53" i="16"/>
  <c r="X69" i="16"/>
  <c r="X77" i="16"/>
  <c r="AK52" i="16"/>
  <c r="Y41" i="16" l="1"/>
  <c r="X79" i="16"/>
  <c r="X80" i="16" s="1"/>
  <c r="Y73" i="16"/>
  <c r="Y65" i="16"/>
  <c r="Y49" i="16"/>
  <c r="Y52" i="16" s="1"/>
  <c r="Y57" i="16"/>
  <c r="X109" i="16" l="1"/>
  <c r="X97" i="16"/>
  <c r="X85" i="16"/>
  <c r="X103" i="16"/>
  <c r="X91" i="16"/>
  <c r="AL52" i="16"/>
  <c r="X105" i="16" l="1"/>
  <c r="Y102" i="16" s="1"/>
  <c r="X26" i="16"/>
  <c r="X113" i="16"/>
  <c r="X114" i="16" s="1"/>
  <c r="X160" i="16" s="1"/>
  <c r="X87" i="16"/>
  <c r="Y84" i="16" s="1"/>
  <c r="X99" i="16"/>
  <c r="Y96" i="16" s="1"/>
  <c r="X25" i="16"/>
  <c r="X93" i="16"/>
  <c r="Y90" i="16" s="1"/>
  <c r="X24" i="16"/>
  <c r="X111" i="16"/>
  <c r="Y108" i="16" s="1"/>
  <c r="X27" i="16"/>
  <c r="CG20" i="16"/>
  <c r="Y48" i="16" l="1"/>
  <c r="Y51" i="16" s="1"/>
  <c r="Y32" i="16"/>
  <c r="Y56" i="16"/>
  <c r="Y59" i="16" s="1"/>
  <c r="Y60" i="16" s="1"/>
  <c r="Y33" i="16"/>
  <c r="Y36" i="16"/>
  <c r="O151" i="10"/>
  <c r="Y31" i="16"/>
  <c r="Y40" i="16"/>
  <c r="Y43" i="16" s="1"/>
  <c r="X162" i="16"/>
  <c r="X23" i="16" s="1"/>
  <c r="X28" i="16" s="1"/>
  <c r="N180" i="10"/>
  <c r="N181" i="10" s="1"/>
  <c r="Y35" i="16"/>
  <c r="Y72" i="16"/>
  <c r="Y75" i="16" s="1"/>
  <c r="Y64" i="16"/>
  <c r="Y67" i="16" s="1"/>
  <c r="Y34" i="16"/>
  <c r="AM52" i="16"/>
  <c r="O152" i="10" l="1"/>
  <c r="O153" i="10"/>
  <c r="Y53" i="16"/>
  <c r="Y61" i="16"/>
  <c r="Y45" i="16"/>
  <c r="Y77" i="16"/>
  <c r="Y69" i="16"/>
  <c r="Z57" i="16" l="1"/>
  <c r="Z65" i="16"/>
  <c r="Z73" i="16"/>
  <c r="Z41" i="16"/>
  <c r="Y79" i="16"/>
  <c r="Y80" i="16" s="1"/>
  <c r="Z49" i="16"/>
  <c r="Y91" i="16" l="1"/>
  <c r="Y109" i="16"/>
  <c r="Y97" i="16"/>
  <c r="Y103" i="16"/>
  <c r="Y85" i="16"/>
  <c r="Y113" i="16" l="1"/>
  <c r="Y114" i="16" s="1"/>
  <c r="Y160" i="16" s="1"/>
  <c r="Y87" i="16"/>
  <c r="Z84" i="16" s="1"/>
  <c r="Y105" i="16"/>
  <c r="Z102" i="16" s="1"/>
  <c r="Y26" i="16"/>
  <c r="Y99" i="16"/>
  <c r="Z96" i="16" s="1"/>
  <c r="Y25" i="16"/>
  <c r="Y111" i="16"/>
  <c r="Z108" i="16" s="1"/>
  <c r="Y27" i="16"/>
  <c r="Y93" i="16"/>
  <c r="Z90" i="16" s="1"/>
  <c r="Y24" i="16"/>
  <c r="CH20" i="16"/>
  <c r="Z48" i="16" l="1"/>
  <c r="Z51" i="16" s="1"/>
  <c r="Z32" i="16"/>
  <c r="Z35" i="16"/>
  <c r="Z72" i="16"/>
  <c r="Z75" i="16" s="1"/>
  <c r="Z56" i="16"/>
  <c r="Z59" i="16" s="1"/>
  <c r="Z60" i="16" s="1"/>
  <c r="Z33" i="16"/>
  <c r="Z64" i="16"/>
  <c r="Z67" i="16" s="1"/>
  <c r="Z34" i="16"/>
  <c r="Z36" i="16"/>
  <c r="Z40" i="16"/>
  <c r="Z43" i="16" s="1"/>
  <c r="P151" i="10"/>
  <c r="Z31" i="16"/>
  <c r="Y162" i="16"/>
  <c r="Y23" i="16" s="1"/>
  <c r="Y28" i="16" s="1"/>
  <c r="O180" i="10"/>
  <c r="O181" i="10" s="1"/>
  <c r="Z45" i="16" l="1"/>
  <c r="Z53" i="16"/>
  <c r="Z61" i="16"/>
  <c r="Z69" i="16"/>
  <c r="Z77" i="16"/>
  <c r="P152" i="10"/>
  <c r="P153" i="10"/>
  <c r="U96" i="2"/>
  <c r="U99" i="2" s="1"/>
  <c r="U109" i="2" s="1"/>
  <c r="AP52" i="16"/>
  <c r="AP69" i="16" s="1"/>
  <c r="AA73" i="16" l="1"/>
  <c r="AA65" i="16"/>
  <c r="AA57" i="16"/>
  <c r="AA49" i="16"/>
  <c r="Z79" i="16"/>
  <c r="Z80" i="16" s="1"/>
  <c r="AA41" i="16"/>
  <c r="AP61" i="16"/>
  <c r="AP77" i="16"/>
  <c r="AQ73" i="16" s="1"/>
  <c r="AP53" i="16"/>
  <c r="AP45" i="16"/>
  <c r="AQ41" i="16" s="1"/>
  <c r="AQ65" i="16"/>
  <c r="Z91" i="16" l="1"/>
  <c r="Z85" i="16"/>
  <c r="Z109" i="16"/>
  <c r="Z97" i="16"/>
  <c r="Z103" i="16"/>
  <c r="AQ57" i="16"/>
  <c r="AQ49" i="16"/>
  <c r="AQ52" i="16" s="1"/>
  <c r="AP79" i="16"/>
  <c r="AP80" i="16" s="1"/>
  <c r="CI20" i="16"/>
  <c r="Z99" i="16" l="1"/>
  <c r="AA96" i="16" s="1"/>
  <c r="Z25" i="16"/>
  <c r="Z111" i="16"/>
  <c r="AA108" i="16" s="1"/>
  <c r="Z27" i="16"/>
  <c r="Z113" i="16"/>
  <c r="Z114" i="16" s="1"/>
  <c r="Z160" i="16" s="1"/>
  <c r="Z87" i="16"/>
  <c r="AA84" i="16" s="1"/>
  <c r="Z105" i="16"/>
  <c r="AA102" i="16" s="1"/>
  <c r="Z26" i="16"/>
  <c r="Z93" i="16"/>
  <c r="AA90" i="16" s="1"/>
  <c r="Z24" i="16"/>
  <c r="AA48" i="16" l="1"/>
  <c r="AA51" i="16" s="1"/>
  <c r="AA32" i="16"/>
  <c r="Z162" i="16"/>
  <c r="Z23" i="16" s="1"/>
  <c r="Z28" i="16" s="1"/>
  <c r="P180" i="10"/>
  <c r="P181" i="10" s="1"/>
  <c r="AA72" i="16"/>
  <c r="AA75" i="16" s="1"/>
  <c r="AA35" i="16"/>
  <c r="AA64" i="16"/>
  <c r="AA67" i="16" s="1"/>
  <c r="AA34" i="16"/>
  <c r="AA36" i="16"/>
  <c r="Q151" i="10"/>
  <c r="AA40" i="16"/>
  <c r="AA43" i="16" s="1"/>
  <c r="AA31" i="16"/>
  <c r="AA33" i="16"/>
  <c r="AA56" i="16"/>
  <c r="AA59" i="16" s="1"/>
  <c r="AA60" i="16" s="1"/>
  <c r="AR52" i="16"/>
  <c r="Q152" i="10" l="1"/>
  <c r="Q153" i="10"/>
  <c r="AA53" i="16"/>
  <c r="AA77" i="16"/>
  <c r="AA69" i="16"/>
  <c r="AA45" i="16"/>
  <c r="AA61" i="16"/>
  <c r="AB57" i="16" s="1"/>
  <c r="AB41" i="16" l="1"/>
  <c r="AA79" i="16"/>
  <c r="AA80" i="16" s="1"/>
  <c r="AB65" i="16"/>
  <c r="AB73" i="16"/>
  <c r="AB49" i="16"/>
  <c r="AS52" i="16"/>
  <c r="AA85" i="16" l="1"/>
  <c r="AA97" i="16"/>
  <c r="AA109" i="16"/>
  <c r="AA91" i="16"/>
  <c r="AA103" i="16"/>
  <c r="CJ20" i="16"/>
  <c r="AA105" i="16" l="1"/>
  <c r="AB102" i="16" s="1"/>
  <c r="AA26" i="16"/>
  <c r="AA93" i="16"/>
  <c r="AB90" i="16" s="1"/>
  <c r="AA24" i="16"/>
  <c r="AA111" i="16"/>
  <c r="AB108" i="16" s="1"/>
  <c r="AA27" i="16"/>
  <c r="AA99" i="16"/>
  <c r="AB96" i="16" s="1"/>
  <c r="AA25" i="16"/>
  <c r="AA113" i="16"/>
  <c r="AA114" i="16" s="1"/>
  <c r="AA160" i="16" s="1"/>
  <c r="AA87" i="16"/>
  <c r="AB84" i="16" s="1"/>
  <c r="AB36" i="16" l="1"/>
  <c r="AB40" i="16"/>
  <c r="AB43" i="16" s="1"/>
  <c r="R151" i="10"/>
  <c r="AB31" i="16"/>
  <c r="Q180" i="10"/>
  <c r="Q181" i="10" s="1"/>
  <c r="AA162" i="16"/>
  <c r="AA23" i="16" s="1"/>
  <c r="AA28" i="16" s="1"/>
  <c r="AB56" i="16"/>
  <c r="AB59" i="16" s="1"/>
  <c r="AB60" i="16" s="1"/>
  <c r="AB33" i="16"/>
  <c r="AB72" i="16"/>
  <c r="AB75" i="16" s="1"/>
  <c r="AB35" i="16"/>
  <c r="AB48" i="16"/>
  <c r="AB51" i="16" s="1"/>
  <c r="AB32" i="16"/>
  <c r="AB64" i="16"/>
  <c r="AB67" i="16" s="1"/>
  <c r="AB34" i="16"/>
  <c r="AB53" i="16" l="1"/>
  <c r="AB69" i="16"/>
  <c r="AB77" i="16"/>
  <c r="AB61" i="16"/>
  <c r="AC57" i="16" s="1"/>
  <c r="AB45" i="16"/>
  <c r="R153" i="10"/>
  <c r="R152" i="10"/>
  <c r="AC41" i="16" l="1"/>
  <c r="AB79" i="16"/>
  <c r="AB80" i="16" s="1"/>
  <c r="AC73" i="16"/>
  <c r="AC65" i="16"/>
  <c r="AC49" i="16"/>
  <c r="AC52" i="16" s="1"/>
  <c r="AB91" i="16" l="1"/>
  <c r="AB103" i="16"/>
  <c r="AB97" i="16"/>
  <c r="AB109" i="16"/>
  <c r="AB85" i="16"/>
  <c r="AV52" i="16"/>
  <c r="CK20" i="16"/>
  <c r="AB105" i="16" l="1"/>
  <c r="AC102" i="16" s="1"/>
  <c r="AB26" i="16"/>
  <c r="AB111" i="16"/>
  <c r="AC108" i="16" s="1"/>
  <c r="AB27" i="16"/>
  <c r="AB113" i="16"/>
  <c r="AB114" i="16" s="1"/>
  <c r="AB160" i="16" s="1"/>
  <c r="AB87" i="16"/>
  <c r="AC84" i="16" s="1"/>
  <c r="AB99" i="16"/>
  <c r="AC96" i="16" s="1"/>
  <c r="AB25" i="16"/>
  <c r="AB93" i="16"/>
  <c r="AC90" i="16" s="1"/>
  <c r="AB24" i="16"/>
  <c r="AC33" i="16" l="1"/>
  <c r="AC56" i="16"/>
  <c r="AC59" i="16" s="1"/>
  <c r="AC60" i="16" s="1"/>
  <c r="AC36" i="16"/>
  <c r="AC40" i="16"/>
  <c r="AC43" i="16" s="1"/>
  <c r="AC31" i="16"/>
  <c r="S151" i="10"/>
  <c r="AC48" i="16"/>
  <c r="AC51" i="16" s="1"/>
  <c r="AC32" i="16"/>
  <c r="AB162" i="16"/>
  <c r="AB23" i="16" s="1"/>
  <c r="AB28" i="16" s="1"/>
  <c r="R180" i="10"/>
  <c r="R181" i="10" s="1"/>
  <c r="AC72" i="16"/>
  <c r="AC75" i="16" s="1"/>
  <c r="AC35" i="16"/>
  <c r="AC64" i="16"/>
  <c r="AC67" i="16" s="1"/>
  <c r="AC34" i="16"/>
  <c r="AW52" i="16"/>
  <c r="S153" i="10" l="1"/>
  <c r="S152" i="10"/>
  <c r="AC69" i="16"/>
  <c r="AC45" i="16"/>
  <c r="AC77" i="16"/>
  <c r="AC61" i="16"/>
  <c r="AC53" i="16"/>
  <c r="AD49" i="16" l="1"/>
  <c r="AD52" i="16" s="1"/>
  <c r="AD73" i="16"/>
  <c r="AD41" i="16"/>
  <c r="AC79" i="16"/>
  <c r="AC80" i="16" s="1"/>
  <c r="AD65" i="16"/>
  <c r="AD57" i="16"/>
  <c r="AX52" i="16"/>
  <c r="AC97" i="16" l="1"/>
  <c r="AC109" i="16"/>
  <c r="AC85" i="16"/>
  <c r="AC103" i="16"/>
  <c r="AC91" i="16"/>
  <c r="CL20" i="16"/>
  <c r="AC93" i="16" l="1"/>
  <c r="AD90" i="16" s="1"/>
  <c r="AC24" i="16"/>
  <c r="AC105" i="16"/>
  <c r="AD102" i="16" s="1"/>
  <c r="AC26" i="16"/>
  <c r="AC113" i="16"/>
  <c r="AC114" i="16" s="1"/>
  <c r="AC160" i="16" s="1"/>
  <c r="AC87" i="16"/>
  <c r="AD84" i="16" s="1"/>
  <c r="AC111" i="16"/>
  <c r="AD108" i="16" s="1"/>
  <c r="AC27" i="16"/>
  <c r="AC99" i="16"/>
  <c r="AD96" i="16" s="1"/>
  <c r="AC25" i="16"/>
  <c r="AY52" i="16"/>
  <c r="AD56" i="16" l="1"/>
  <c r="AD59" i="16" s="1"/>
  <c r="AD60" i="16" s="1"/>
  <c r="AD33" i="16"/>
  <c r="AD72" i="16"/>
  <c r="AD75" i="16" s="1"/>
  <c r="AD35" i="16"/>
  <c r="AD36" i="16"/>
  <c r="AD40" i="16"/>
  <c r="AD43" i="16" s="1"/>
  <c r="T151" i="10"/>
  <c r="AD31" i="16"/>
  <c r="S180" i="10"/>
  <c r="S181" i="10" s="1"/>
  <c r="AC162" i="16"/>
  <c r="AC23" i="16" s="1"/>
  <c r="AC28" i="16" s="1"/>
  <c r="AD64" i="16"/>
  <c r="AD67" i="16" s="1"/>
  <c r="AD34" i="16"/>
  <c r="AD48" i="16"/>
  <c r="AD51" i="16" s="1"/>
  <c r="AD32" i="16"/>
  <c r="T153" i="10" l="1"/>
  <c r="T152" i="10"/>
  <c r="AD69" i="16"/>
  <c r="AD77" i="16"/>
  <c r="AD53" i="16"/>
  <c r="AD61" i="16"/>
  <c r="AD45" i="16"/>
  <c r="AZ52" i="16"/>
  <c r="AE41" i="16" l="1"/>
  <c r="AD79" i="16"/>
  <c r="AD80" i="16" s="1"/>
  <c r="AE49" i="16"/>
  <c r="AE73" i="16"/>
  <c r="AE65" i="16"/>
  <c r="AE57" i="16"/>
  <c r="CM20" i="16"/>
  <c r="AD97" i="16" l="1"/>
  <c r="AD103" i="16"/>
  <c r="AD85" i="16"/>
  <c r="AD109" i="16"/>
  <c r="AD91" i="16"/>
  <c r="BA52" i="16"/>
  <c r="AD93" i="16" l="1"/>
  <c r="AE90" i="16" s="1"/>
  <c r="AD24" i="16"/>
  <c r="AD111" i="16"/>
  <c r="AE108" i="16" s="1"/>
  <c r="AD27" i="16"/>
  <c r="AD113" i="16"/>
  <c r="AD114" i="16" s="1"/>
  <c r="AD160" i="16" s="1"/>
  <c r="AD87" i="16"/>
  <c r="AE84" i="16" s="1"/>
  <c r="AD105" i="16"/>
  <c r="AE102" i="16" s="1"/>
  <c r="AD26" i="16"/>
  <c r="AD99" i="16"/>
  <c r="AE96" i="16" s="1"/>
  <c r="AD25" i="16"/>
  <c r="AE33" i="16" l="1"/>
  <c r="AE56" i="16"/>
  <c r="AE59" i="16" s="1"/>
  <c r="AE60" i="16" s="1"/>
  <c r="AE64" i="16"/>
  <c r="AE67" i="16" s="1"/>
  <c r="AE34" i="16"/>
  <c r="AE36" i="16"/>
  <c r="U151" i="10"/>
  <c r="AE40" i="16"/>
  <c r="AE43" i="16" s="1"/>
  <c r="AE31" i="16"/>
  <c r="T180" i="10"/>
  <c r="T181" i="10" s="1"/>
  <c r="AD162" i="16"/>
  <c r="AD23" i="16" s="1"/>
  <c r="AD28" i="16" s="1"/>
  <c r="AE72" i="16"/>
  <c r="AE75" i="16" s="1"/>
  <c r="AE35" i="16"/>
  <c r="AE48" i="16"/>
  <c r="AE51" i="16" s="1"/>
  <c r="AE32" i="16"/>
  <c r="CN20" i="16"/>
  <c r="U152" i="10" l="1"/>
  <c r="U153" i="10"/>
  <c r="AE45" i="16"/>
  <c r="AE69" i="16"/>
  <c r="AE61" i="16"/>
  <c r="AF57" i="16" s="1"/>
  <c r="AE77" i="16"/>
  <c r="AE53" i="16"/>
  <c r="AF49" i="16" l="1"/>
  <c r="AF52" i="16" s="1"/>
  <c r="AF73" i="16"/>
  <c r="AF65" i="16"/>
  <c r="AF41" i="16"/>
  <c r="AE79" i="16"/>
  <c r="AE80" i="16" s="1"/>
  <c r="AE109" i="16" l="1"/>
  <c r="AE97" i="16"/>
  <c r="AE103" i="16"/>
  <c r="AE91" i="16"/>
  <c r="AE85" i="16"/>
  <c r="AE113" i="16" l="1"/>
  <c r="AE114" i="16" s="1"/>
  <c r="AE160" i="16" s="1"/>
  <c r="AE87" i="16"/>
  <c r="AF84" i="16" s="1"/>
  <c r="AE93" i="16"/>
  <c r="AF90" i="16" s="1"/>
  <c r="AE24" i="16"/>
  <c r="AE105" i="16"/>
  <c r="AF102" i="16" s="1"/>
  <c r="AE26" i="16"/>
  <c r="AE99" i="16"/>
  <c r="AF96" i="16" s="1"/>
  <c r="AE25" i="16"/>
  <c r="AE111" i="16"/>
  <c r="AF108" i="16" s="1"/>
  <c r="AE27" i="16"/>
  <c r="AF72" i="16" l="1"/>
  <c r="AF75" i="16" s="1"/>
  <c r="AF35" i="16"/>
  <c r="AF56" i="16"/>
  <c r="AF59" i="16" s="1"/>
  <c r="AF60" i="16" s="1"/>
  <c r="AF33" i="16"/>
  <c r="AF64" i="16"/>
  <c r="AF67" i="16" s="1"/>
  <c r="AF34" i="16"/>
  <c r="AF48" i="16"/>
  <c r="AF51" i="16" s="1"/>
  <c r="AF32" i="16"/>
  <c r="AF36" i="16"/>
  <c r="V151" i="10"/>
  <c r="AF31" i="16"/>
  <c r="AF40" i="16"/>
  <c r="AF43" i="16" s="1"/>
  <c r="U180" i="10"/>
  <c r="U181" i="10" s="1"/>
  <c r="AE162" i="16"/>
  <c r="AE23" i="16" s="1"/>
  <c r="AE28" i="16" s="1"/>
  <c r="V152" i="10" l="1"/>
  <c r="V153" i="10"/>
  <c r="AF45" i="16"/>
  <c r="AF61" i="16"/>
  <c r="AF77" i="16"/>
  <c r="AF53" i="16"/>
  <c r="AF69" i="16"/>
  <c r="CO20" i="16"/>
  <c r="AG65" i="16" l="1"/>
  <c r="AG49" i="16"/>
  <c r="AG52" i="16" s="1"/>
  <c r="AG73" i="16"/>
  <c r="AG41" i="16"/>
  <c r="AF79" i="16"/>
  <c r="AF80" i="16" s="1"/>
  <c r="AG57" i="16"/>
  <c r="AF85" i="16" l="1"/>
  <c r="AF109" i="16"/>
  <c r="AF97" i="16"/>
  <c r="AF103" i="16"/>
  <c r="AF91" i="16"/>
  <c r="AF93" i="16" l="1"/>
  <c r="AG90" i="16" s="1"/>
  <c r="AF24" i="16"/>
  <c r="AF105" i="16"/>
  <c r="AG102" i="16" s="1"/>
  <c r="AF26" i="16"/>
  <c r="AF99" i="16"/>
  <c r="AG96" i="16" s="1"/>
  <c r="AF25" i="16"/>
  <c r="AF111" i="16"/>
  <c r="AG108" i="16" s="1"/>
  <c r="AF27" i="16"/>
  <c r="AF113" i="16"/>
  <c r="AF114" i="16" s="1"/>
  <c r="AF160" i="16" s="1"/>
  <c r="AF87" i="16"/>
  <c r="AG84" i="16" s="1"/>
  <c r="AG36" i="16" l="1"/>
  <c r="AG31" i="16"/>
  <c r="AG40" i="16"/>
  <c r="AG43" i="16" s="1"/>
  <c r="W151" i="10"/>
  <c r="AF162" i="16"/>
  <c r="AF23" i="16" s="1"/>
  <c r="AF28" i="16" s="1"/>
  <c r="V180" i="10"/>
  <c r="V181" i="10" s="1"/>
  <c r="AG72" i="16"/>
  <c r="AG75" i="16" s="1"/>
  <c r="AG35" i="16"/>
  <c r="AG56" i="16"/>
  <c r="AG59" i="16" s="1"/>
  <c r="AG60" i="16" s="1"/>
  <c r="AG33" i="16"/>
  <c r="AG64" i="16"/>
  <c r="AG67" i="16" s="1"/>
  <c r="AG34" i="16"/>
  <c r="AG48" i="16"/>
  <c r="AG51" i="16" s="1"/>
  <c r="AG32" i="16"/>
  <c r="BG52" i="16"/>
  <c r="AG45" i="16" l="1"/>
  <c r="AG61" i="16"/>
  <c r="AG53" i="16"/>
  <c r="AG69" i="16"/>
  <c r="AG77" i="16"/>
  <c r="W153" i="10"/>
  <c r="W152" i="10"/>
  <c r="CP20" i="16"/>
  <c r="AH73" i="16" l="1"/>
  <c r="AH65" i="16"/>
  <c r="AH49" i="16"/>
  <c r="AH52" i="16" s="1"/>
  <c r="AG79" i="16"/>
  <c r="AG80" i="16" s="1"/>
  <c r="AH41" i="16"/>
  <c r="AH57" i="16"/>
  <c r="AG85" i="16" l="1"/>
  <c r="AG103" i="16"/>
  <c r="AG91" i="16"/>
  <c r="AG97" i="16"/>
  <c r="AG109" i="16"/>
  <c r="AG111" i="16" l="1"/>
  <c r="AH108" i="16" s="1"/>
  <c r="AG27" i="16"/>
  <c r="AG99" i="16"/>
  <c r="AH96" i="16" s="1"/>
  <c r="AG25" i="16"/>
  <c r="AG93" i="16"/>
  <c r="AH90" i="16" s="1"/>
  <c r="AG24" i="16"/>
  <c r="AG105" i="16"/>
  <c r="AH102" i="16" s="1"/>
  <c r="AG26" i="16"/>
  <c r="AG113" i="16"/>
  <c r="AG114" i="16" s="1"/>
  <c r="AG160" i="16" s="1"/>
  <c r="AG87" i="16"/>
  <c r="AH84" i="16" s="1"/>
  <c r="AH36" i="16" l="1"/>
  <c r="AH40" i="16"/>
  <c r="AH43" i="16" s="1"/>
  <c r="AH31" i="16"/>
  <c r="X151" i="10"/>
  <c r="W180" i="10"/>
  <c r="W181" i="10" s="1"/>
  <c r="AG162" i="16"/>
  <c r="AG23" i="16" s="1"/>
  <c r="AG28" i="16" s="1"/>
  <c r="AH64" i="16"/>
  <c r="AH67" i="16" s="1"/>
  <c r="AH34" i="16"/>
  <c r="AH48" i="16"/>
  <c r="AH51" i="16" s="1"/>
  <c r="AH32" i="16"/>
  <c r="AH56" i="16"/>
  <c r="AH59" i="16" s="1"/>
  <c r="AH60" i="16" s="1"/>
  <c r="AH33" i="16"/>
  <c r="AH72" i="16"/>
  <c r="AH75" i="16" s="1"/>
  <c r="AH35" i="16"/>
  <c r="X153" i="10" l="1"/>
  <c r="X152" i="10"/>
  <c r="AH53" i="16"/>
  <c r="AH69" i="16"/>
  <c r="AH61" i="16"/>
  <c r="AH77" i="16"/>
  <c r="AH45" i="16"/>
  <c r="BJ52" i="16"/>
  <c r="CQ20" i="16"/>
  <c r="AI41" i="16" l="1"/>
  <c r="AH79" i="16"/>
  <c r="AH80" i="16" s="1"/>
  <c r="AI73" i="16"/>
  <c r="AI65" i="16"/>
  <c r="AI49" i="16"/>
  <c r="AI52" i="16" s="1"/>
  <c r="AI57" i="16"/>
  <c r="AH97" i="16" l="1"/>
  <c r="AH85" i="16"/>
  <c r="AH91" i="16"/>
  <c r="AH109" i="16"/>
  <c r="AH103" i="16"/>
  <c r="AH105" i="16" l="1"/>
  <c r="AI102" i="16" s="1"/>
  <c r="AH26" i="16"/>
  <c r="AH111" i="16"/>
  <c r="AI108" i="16" s="1"/>
  <c r="AH27" i="16"/>
  <c r="AH93" i="16"/>
  <c r="AI90" i="16" s="1"/>
  <c r="AH24" i="16"/>
  <c r="AH113" i="16"/>
  <c r="AH114" i="16" s="1"/>
  <c r="AH160" i="16" s="1"/>
  <c r="AH87" i="16"/>
  <c r="AI84" i="16" s="1"/>
  <c r="AH99" i="16"/>
  <c r="AI96" i="16" s="1"/>
  <c r="AH25" i="16"/>
  <c r="AI56" i="16" l="1"/>
  <c r="AI59" i="16" s="1"/>
  <c r="AI60" i="16" s="1"/>
  <c r="AI33" i="16"/>
  <c r="AI36" i="16"/>
  <c r="Y151" i="10"/>
  <c r="AI40" i="16"/>
  <c r="AI43" i="16" s="1"/>
  <c r="AI31" i="16"/>
  <c r="X180" i="10"/>
  <c r="X181" i="10" s="1"/>
  <c r="AH162" i="16"/>
  <c r="AH23" i="16" s="1"/>
  <c r="AH28" i="16" s="1"/>
  <c r="AI48" i="16"/>
  <c r="AI51" i="16" s="1"/>
  <c r="AI32" i="16"/>
  <c r="AI72" i="16"/>
  <c r="AI75" i="16" s="1"/>
  <c r="AI35" i="16"/>
  <c r="AI64" i="16"/>
  <c r="AI67" i="16" s="1"/>
  <c r="AI34" i="16"/>
  <c r="Y153" i="10" l="1"/>
  <c r="Y152" i="10"/>
  <c r="AI53" i="16"/>
  <c r="AI69" i="16"/>
  <c r="AI61" i="16"/>
  <c r="AI77" i="16"/>
  <c r="AI45" i="16"/>
  <c r="CR20" i="16"/>
  <c r="AJ41" i="16" l="1"/>
  <c r="AI79" i="16"/>
  <c r="AI80" i="16" s="1"/>
  <c r="AJ73" i="16"/>
  <c r="AJ57" i="16"/>
  <c r="AJ65" i="16"/>
  <c r="AJ49" i="16"/>
  <c r="AJ52" i="16" s="1"/>
  <c r="BM52" i="16"/>
  <c r="AI109" i="16" l="1"/>
  <c r="AI97" i="16"/>
  <c r="AI85" i="16"/>
  <c r="AI91" i="16"/>
  <c r="AI103" i="16"/>
  <c r="AI105" i="16" l="1"/>
  <c r="AJ102" i="16" s="1"/>
  <c r="AI26" i="16"/>
  <c r="AI93" i="16"/>
  <c r="AJ90" i="16" s="1"/>
  <c r="AI24" i="16"/>
  <c r="AI113" i="16"/>
  <c r="AI114" i="16" s="1"/>
  <c r="AI160" i="16" s="1"/>
  <c r="AI87" i="16"/>
  <c r="AJ84" i="16" s="1"/>
  <c r="AI99" i="16"/>
  <c r="AJ96" i="16" s="1"/>
  <c r="AI25" i="16"/>
  <c r="AI111" i="16"/>
  <c r="AJ108" i="16" s="1"/>
  <c r="AI27" i="16"/>
  <c r="BN52" i="16"/>
  <c r="AJ72" i="16" l="1"/>
  <c r="AJ75" i="16" s="1"/>
  <c r="AJ35" i="16"/>
  <c r="AJ56" i="16"/>
  <c r="AJ59" i="16" s="1"/>
  <c r="AJ60" i="16" s="1"/>
  <c r="AJ33" i="16"/>
  <c r="AJ36" i="16"/>
  <c r="AJ31" i="16"/>
  <c r="AJ40" i="16"/>
  <c r="AJ43" i="16" s="1"/>
  <c r="Z151" i="10"/>
  <c r="Y180" i="10"/>
  <c r="Y181" i="10" s="1"/>
  <c r="AI162" i="16"/>
  <c r="AI23" i="16" s="1"/>
  <c r="AI28" i="16" s="1"/>
  <c r="AJ48" i="16"/>
  <c r="AJ51" i="16" s="1"/>
  <c r="AJ32" i="16"/>
  <c r="AJ34" i="16"/>
  <c r="AJ64" i="16"/>
  <c r="AJ67" i="16" s="1"/>
  <c r="CT60" i="16"/>
  <c r="CS20" i="16"/>
  <c r="Z152" i="10" l="1"/>
  <c r="Z153" i="10"/>
  <c r="AJ53" i="16"/>
  <c r="AJ77" i="16"/>
  <c r="AJ69" i="16"/>
  <c r="AJ61" i="16"/>
  <c r="AJ45" i="16"/>
  <c r="BO52" i="16"/>
  <c r="AK41" i="16" l="1"/>
  <c r="AJ79" i="16"/>
  <c r="AJ80" i="16" s="1"/>
  <c r="AK57" i="16"/>
  <c r="AK65" i="16"/>
  <c r="AK73" i="16"/>
  <c r="AK49" i="16"/>
  <c r="CU60" i="16"/>
  <c r="AJ109" i="16" l="1"/>
  <c r="AJ91" i="16"/>
  <c r="AJ97" i="16"/>
  <c r="AJ85" i="16"/>
  <c r="AJ103" i="16"/>
  <c r="CT20" i="16"/>
  <c r="AJ105" i="16" l="1"/>
  <c r="AK102" i="16" s="1"/>
  <c r="AJ26" i="16"/>
  <c r="AJ113" i="16"/>
  <c r="AJ114" i="16" s="1"/>
  <c r="AJ160" i="16" s="1"/>
  <c r="AJ87" i="16"/>
  <c r="AK84" i="16" s="1"/>
  <c r="AJ99" i="16"/>
  <c r="AK96" i="16" s="1"/>
  <c r="AJ25" i="16"/>
  <c r="AJ93" i="16"/>
  <c r="AK90" i="16" s="1"/>
  <c r="AJ24" i="16"/>
  <c r="AJ111" i="16"/>
  <c r="AK108" i="16" s="1"/>
  <c r="AJ27" i="16"/>
  <c r="CV60" i="16"/>
  <c r="AK72" i="16" l="1"/>
  <c r="AK75" i="16" s="1"/>
  <c r="AK35" i="16"/>
  <c r="AK48" i="16"/>
  <c r="AK51" i="16" s="1"/>
  <c r="AK32" i="16"/>
  <c r="AK56" i="16"/>
  <c r="AK59" i="16" s="1"/>
  <c r="AK60" i="16" s="1"/>
  <c r="AK33" i="16"/>
  <c r="AK36" i="16"/>
  <c r="AA151" i="10"/>
  <c r="AK31" i="16"/>
  <c r="AK40" i="16"/>
  <c r="AK43" i="16" s="1"/>
  <c r="Z180" i="10"/>
  <c r="Z181" i="10" s="1"/>
  <c r="AJ162" i="16"/>
  <c r="AJ23" i="16" s="1"/>
  <c r="AJ28" i="16" s="1"/>
  <c r="AK64" i="16"/>
  <c r="AK67" i="16" s="1"/>
  <c r="AK34" i="16"/>
  <c r="CU20" i="16"/>
  <c r="AA152" i="10" l="1"/>
  <c r="AA153" i="10"/>
  <c r="AK61" i="16"/>
  <c r="AL57" i="16" s="1"/>
  <c r="AK69" i="16"/>
  <c r="AK77" i="16"/>
  <c r="AK53" i="16"/>
  <c r="AK45" i="16"/>
  <c r="CW60" i="16"/>
  <c r="AL41" i="16" l="1"/>
  <c r="AK79" i="16"/>
  <c r="AK80" i="16" s="1"/>
  <c r="AL49" i="16"/>
  <c r="AL73" i="16"/>
  <c r="AL65" i="16"/>
  <c r="CV20" i="16"/>
  <c r="AK109" i="16" l="1"/>
  <c r="AK91" i="16"/>
  <c r="AK103" i="16"/>
  <c r="AK85" i="16"/>
  <c r="AK97" i="16"/>
  <c r="CX60" i="16"/>
  <c r="AK99" i="16" l="1"/>
  <c r="AL96" i="16" s="1"/>
  <c r="AK25" i="16"/>
  <c r="AK113" i="16"/>
  <c r="AK114" i="16" s="1"/>
  <c r="AK160" i="16" s="1"/>
  <c r="AK87" i="16"/>
  <c r="AL84" i="16" s="1"/>
  <c r="AK105" i="16"/>
  <c r="AL102" i="16" s="1"/>
  <c r="AK26" i="16"/>
  <c r="AK93" i="16"/>
  <c r="AL90" i="16" s="1"/>
  <c r="AK24" i="16"/>
  <c r="AK111" i="16"/>
  <c r="AL108" i="16" s="1"/>
  <c r="AK27" i="16"/>
  <c r="BS52" i="16"/>
  <c r="CW20" i="16"/>
  <c r="AL35" i="16" l="1"/>
  <c r="AL72" i="16"/>
  <c r="AL75" i="16" s="1"/>
  <c r="AL48" i="16"/>
  <c r="AL51" i="16" s="1"/>
  <c r="AL32" i="16"/>
  <c r="AL64" i="16"/>
  <c r="AL67" i="16" s="1"/>
  <c r="AL34" i="16"/>
  <c r="AL36" i="16"/>
  <c r="AL31" i="16"/>
  <c r="AB151" i="10"/>
  <c r="AL40" i="16"/>
  <c r="AL43" i="16" s="1"/>
  <c r="AK162" i="16"/>
  <c r="AK23" i="16" s="1"/>
  <c r="AK28" i="16" s="1"/>
  <c r="AA180" i="10"/>
  <c r="AA181" i="10" s="1"/>
  <c r="AL56" i="16"/>
  <c r="AL59" i="16" s="1"/>
  <c r="AL60" i="16" s="1"/>
  <c r="AL33" i="16"/>
  <c r="CY60" i="16"/>
  <c r="AB152" i="10" l="1"/>
  <c r="AB153" i="10"/>
  <c r="AL53" i="16"/>
  <c r="AL45" i="16"/>
  <c r="AL69" i="16"/>
  <c r="AL61" i="16"/>
  <c r="AM57" i="16" s="1"/>
  <c r="AL77" i="16"/>
  <c r="BT52" i="16"/>
  <c r="CX20" i="16"/>
  <c r="AM73" i="16" l="1"/>
  <c r="AM65" i="16"/>
  <c r="AM41" i="16"/>
  <c r="AL79" i="16"/>
  <c r="AL80" i="16" s="1"/>
  <c r="AM49" i="16"/>
  <c r="CZ60" i="16"/>
  <c r="AL109" i="16" l="1"/>
  <c r="AL91" i="16"/>
  <c r="AL97" i="16"/>
  <c r="AL85" i="16"/>
  <c r="AL103" i="16"/>
  <c r="BU52" i="16"/>
  <c r="CY20" i="16"/>
  <c r="AL105" i="16" l="1"/>
  <c r="AM102" i="16" s="1"/>
  <c r="AL26" i="16"/>
  <c r="AL113" i="16"/>
  <c r="AL114" i="16" s="1"/>
  <c r="AL160" i="16" s="1"/>
  <c r="AL87" i="16"/>
  <c r="AM84" i="16" s="1"/>
  <c r="AL99" i="16"/>
  <c r="AM96" i="16" s="1"/>
  <c r="AL25" i="16"/>
  <c r="AL93" i="16"/>
  <c r="AM90" i="16" s="1"/>
  <c r="AL24" i="16"/>
  <c r="AL111" i="16"/>
  <c r="AM108" i="16" s="1"/>
  <c r="AL27" i="16"/>
  <c r="DA60" i="16"/>
  <c r="AM72" i="16" l="1"/>
  <c r="AM75" i="16" s="1"/>
  <c r="AM35" i="16"/>
  <c r="AM48" i="16"/>
  <c r="AM51" i="16" s="1"/>
  <c r="AM32" i="16"/>
  <c r="AM56" i="16"/>
  <c r="AM59" i="16" s="1"/>
  <c r="AM60" i="16" s="1"/>
  <c r="AM33" i="16"/>
  <c r="AM36" i="16"/>
  <c r="AM31" i="16"/>
  <c r="AM40" i="16"/>
  <c r="AM43" i="16" s="1"/>
  <c r="AC151" i="10"/>
  <c r="AL162" i="16"/>
  <c r="AL23" i="16" s="1"/>
  <c r="AL28" i="16" s="1"/>
  <c r="AB180" i="10"/>
  <c r="AB181" i="10" s="1"/>
  <c r="AM34" i="16"/>
  <c r="AM64" i="16"/>
  <c r="AM67" i="16" s="1"/>
  <c r="BV52" i="16"/>
  <c r="CZ20" i="16"/>
  <c r="AC152" i="10" l="1"/>
  <c r="AC153" i="10"/>
  <c r="AM61" i="16"/>
  <c r="AM45" i="16"/>
  <c r="AM53" i="16"/>
  <c r="AM77" i="16"/>
  <c r="AM69" i="16"/>
  <c r="DB60" i="16"/>
  <c r="AN65" i="16" l="1"/>
  <c r="AN73" i="16"/>
  <c r="AN49" i="16"/>
  <c r="AM79" i="16"/>
  <c r="AM80" i="16" s="1"/>
  <c r="AN41" i="16"/>
  <c r="AN57" i="16"/>
  <c r="BW52" i="16"/>
  <c r="DA20" i="16"/>
  <c r="AM109" i="16" l="1"/>
  <c r="AM91" i="16"/>
  <c r="AM103" i="16"/>
  <c r="AM97" i="16"/>
  <c r="AM85" i="16"/>
  <c r="DC60" i="16"/>
  <c r="AM113" i="16" l="1"/>
  <c r="AM114" i="16" s="1"/>
  <c r="AM160" i="16" s="1"/>
  <c r="AM87" i="16"/>
  <c r="AN84" i="16" s="1"/>
  <c r="AM99" i="16"/>
  <c r="AN96" i="16" s="1"/>
  <c r="AM25" i="16"/>
  <c r="AM105" i="16"/>
  <c r="AN102" i="16" s="1"/>
  <c r="AM26" i="16"/>
  <c r="AM93" i="16"/>
  <c r="AN90" i="16" s="1"/>
  <c r="AM24" i="16"/>
  <c r="AM111" i="16"/>
  <c r="AN108" i="16" s="1"/>
  <c r="AM27" i="16"/>
  <c r="BX52" i="16"/>
  <c r="DB20" i="16"/>
  <c r="AN72" i="16" l="1"/>
  <c r="AN75" i="16" s="1"/>
  <c r="AN35" i="16"/>
  <c r="AN48" i="16"/>
  <c r="AN51" i="16" s="1"/>
  <c r="AN52" i="16" s="1"/>
  <c r="AN32" i="16"/>
  <c r="AN64" i="16"/>
  <c r="AN67" i="16" s="1"/>
  <c r="AN34" i="16"/>
  <c r="AN56" i="16"/>
  <c r="AN59" i="16" s="1"/>
  <c r="AN60" i="16" s="1"/>
  <c r="AN33" i="16"/>
  <c r="AN36" i="16"/>
  <c r="AN31" i="16"/>
  <c r="AD151" i="10"/>
  <c r="AN40" i="16"/>
  <c r="AN43" i="16" s="1"/>
  <c r="AC180" i="10"/>
  <c r="AC181" i="10" s="1"/>
  <c r="AM162" i="16"/>
  <c r="AM23" i="16" s="1"/>
  <c r="AM28" i="16" s="1"/>
  <c r="DD60" i="16"/>
  <c r="AN53" i="16" l="1"/>
  <c r="AN69" i="16"/>
  <c r="AN77" i="16"/>
  <c r="AN45" i="16"/>
  <c r="AN61" i="16"/>
  <c r="AD153" i="10"/>
  <c r="AD152" i="10"/>
  <c r="BY52" i="16"/>
  <c r="DC20" i="16"/>
  <c r="AO41" i="16" l="1"/>
  <c r="AN79" i="16"/>
  <c r="AN80" i="16" s="1"/>
  <c r="AO73" i="16"/>
  <c r="AO65" i="16"/>
  <c r="AO49" i="16"/>
  <c r="AO57" i="16"/>
  <c r="DE60" i="16"/>
  <c r="AN109" i="16" l="1"/>
  <c r="AN85" i="16"/>
  <c r="AN91" i="16"/>
  <c r="AN103" i="16"/>
  <c r="AN97" i="16"/>
  <c r="BZ52" i="16"/>
  <c r="DD20" i="16"/>
  <c r="AN99" i="16" l="1"/>
  <c r="AO96" i="16" s="1"/>
  <c r="AN25" i="16"/>
  <c r="AN105" i="16"/>
  <c r="AO102" i="16" s="1"/>
  <c r="AN26" i="16"/>
  <c r="AN93" i="16"/>
  <c r="AO90" i="16" s="1"/>
  <c r="AN24" i="16"/>
  <c r="AN113" i="16"/>
  <c r="AN114" i="16" s="1"/>
  <c r="AN160" i="16" s="1"/>
  <c r="AN87" i="16"/>
  <c r="AO84" i="16" s="1"/>
  <c r="AN111" i="16"/>
  <c r="AO108" i="16" s="1"/>
  <c r="AN27" i="16"/>
  <c r="DF60" i="16"/>
  <c r="AO36" i="16" l="1"/>
  <c r="AO31" i="16"/>
  <c r="AE151" i="10"/>
  <c r="AO40" i="16"/>
  <c r="AO43" i="16" s="1"/>
  <c r="AO72" i="16"/>
  <c r="AO75" i="16" s="1"/>
  <c r="AO35" i="16"/>
  <c r="AD180" i="10"/>
  <c r="AD181" i="10" s="1"/>
  <c r="AN162" i="16"/>
  <c r="AN23" i="16" s="1"/>
  <c r="AN28" i="16" s="1"/>
  <c r="AO48" i="16"/>
  <c r="AO51" i="16" s="1"/>
  <c r="AO52" i="16" s="1"/>
  <c r="AO32" i="16"/>
  <c r="AO64" i="16"/>
  <c r="AO67" i="16" s="1"/>
  <c r="AO34" i="16"/>
  <c r="AO56" i="16"/>
  <c r="AO59" i="16" s="1"/>
  <c r="AO60" i="16" s="1"/>
  <c r="AO33" i="16"/>
  <c r="DE20" i="16"/>
  <c r="AO45" i="16" l="1"/>
  <c r="AO53" i="16"/>
  <c r="AO61" i="16"/>
  <c r="AP57" i="16" s="1"/>
  <c r="AO69" i="16"/>
  <c r="AO77" i="16"/>
  <c r="AP49" i="16"/>
  <c r="AE153" i="10"/>
  <c r="AE152" i="10"/>
  <c r="DG60" i="16"/>
  <c r="AP73" i="16" l="1"/>
  <c r="AP65" i="16"/>
  <c r="AO79" i="16"/>
  <c r="AO80" i="16" s="1"/>
  <c r="AP41" i="16"/>
  <c r="CB52" i="16"/>
  <c r="DF20" i="16"/>
  <c r="AO103" i="16" l="1"/>
  <c r="AO85" i="16"/>
  <c r="AO97" i="16"/>
  <c r="AO91" i="16"/>
  <c r="AO109" i="16"/>
  <c r="CT146" i="23"/>
  <c r="CT144" i="23"/>
  <c r="CT143" i="23"/>
  <c r="CT145" i="23"/>
  <c r="CT147" i="23"/>
  <c r="DH60" i="16"/>
  <c r="AO111" i="16" l="1"/>
  <c r="AP108" i="16" s="1"/>
  <c r="AO27" i="16"/>
  <c r="AO93" i="16"/>
  <c r="AP90" i="16" s="1"/>
  <c r="AO24" i="16"/>
  <c r="AO99" i="16"/>
  <c r="AP96" i="16" s="1"/>
  <c r="AO25" i="16"/>
  <c r="AO113" i="16"/>
  <c r="AO114" i="16" s="1"/>
  <c r="AO160" i="16" s="1"/>
  <c r="AO87" i="16"/>
  <c r="AP84" i="16" s="1"/>
  <c r="AO105" i="16"/>
  <c r="AP102" i="16" s="1"/>
  <c r="AO26" i="16"/>
  <c r="DG20" i="16"/>
  <c r="AP36" i="16" l="1"/>
  <c r="AP85" i="16"/>
  <c r="AP40" i="16"/>
  <c r="AP43" i="16" s="1"/>
  <c r="AP31" i="16"/>
  <c r="AF151" i="10"/>
  <c r="AP87" i="16"/>
  <c r="AQ84" i="16" s="1"/>
  <c r="AP64" i="16"/>
  <c r="AP67" i="16" s="1"/>
  <c r="AP103" i="16"/>
  <c r="AP34" i="16"/>
  <c r="AE180" i="10"/>
  <c r="AE181" i="10" s="1"/>
  <c r="AO162" i="16"/>
  <c r="AO23" i="16" s="1"/>
  <c r="AO28" i="16" s="1"/>
  <c r="AP56" i="16"/>
  <c r="AP59" i="16" s="1"/>
  <c r="AP97" i="16"/>
  <c r="AP33" i="16"/>
  <c r="AP48" i="16"/>
  <c r="AP51" i="16" s="1"/>
  <c r="AP91" i="16"/>
  <c r="AP32" i="16"/>
  <c r="AP35" i="16"/>
  <c r="AP72" i="16"/>
  <c r="AP75" i="16" s="1"/>
  <c r="AP109" i="16"/>
  <c r="CU147" i="23"/>
  <c r="CU144" i="23"/>
  <c r="CU146" i="23"/>
  <c r="CU145" i="23"/>
  <c r="CU143" i="23"/>
  <c r="DI60" i="16"/>
  <c r="AP105" i="16" l="1"/>
  <c r="AQ102" i="16" s="1"/>
  <c r="AP26" i="16"/>
  <c r="AP99" i="16"/>
  <c r="AQ96" i="16" s="1"/>
  <c r="AP25" i="16"/>
  <c r="AP111" i="16"/>
  <c r="AQ108" i="16" s="1"/>
  <c r="AP27" i="16"/>
  <c r="AQ31" i="16"/>
  <c r="AQ40" i="16"/>
  <c r="AQ43" i="16" s="1"/>
  <c r="AF152" i="10"/>
  <c r="AF153" i="10"/>
  <c r="AP93" i="16"/>
  <c r="AQ90" i="16" s="1"/>
  <c r="AP24" i="16"/>
  <c r="AP113" i="16"/>
  <c r="AP114" i="16" s="1"/>
  <c r="AP160" i="16" s="1"/>
  <c r="DH20" i="16"/>
  <c r="AQ36" i="16" l="1"/>
  <c r="AG151" i="10"/>
  <c r="AG152" i="10" s="1"/>
  <c r="AQ72" i="16"/>
  <c r="AQ75" i="16" s="1"/>
  <c r="AQ35" i="16"/>
  <c r="AF180" i="10"/>
  <c r="AF181" i="10" s="1"/>
  <c r="AP162" i="16"/>
  <c r="AP23" i="16" s="1"/>
  <c r="AP28" i="16" s="1"/>
  <c r="AQ56" i="16"/>
  <c r="AQ59" i="16" s="1"/>
  <c r="AQ60" i="16" s="1"/>
  <c r="AQ33" i="16"/>
  <c r="AQ48" i="16"/>
  <c r="AQ51" i="16" s="1"/>
  <c r="AQ32" i="16"/>
  <c r="AQ64" i="16"/>
  <c r="AQ67" i="16" s="1"/>
  <c r="AQ34" i="16"/>
  <c r="DJ60" i="16"/>
  <c r="AG153" i="10" l="1"/>
  <c r="AQ53" i="16"/>
  <c r="AQ69" i="16"/>
  <c r="AQ45" i="16"/>
  <c r="AQ61" i="16"/>
  <c r="AR57" i="16" s="1"/>
  <c r="AQ77" i="16"/>
  <c r="CE52" i="16"/>
  <c r="CV145" i="23"/>
  <c r="CV143" i="23"/>
  <c r="CV147" i="23"/>
  <c r="CV146" i="23"/>
  <c r="CV144" i="23"/>
  <c r="DI20" i="16"/>
  <c r="AR73" i="16" l="1"/>
  <c r="AR41" i="16"/>
  <c r="AQ79" i="16"/>
  <c r="AQ80" i="16" s="1"/>
  <c r="AR65" i="16"/>
  <c r="AR49" i="16"/>
  <c r="DK60" i="16"/>
  <c r="AQ85" i="16" l="1"/>
  <c r="AQ103" i="16"/>
  <c r="AQ109" i="16"/>
  <c r="AQ97" i="16"/>
  <c r="AQ91" i="16"/>
  <c r="CF52" i="16"/>
  <c r="CW147" i="23"/>
  <c r="CW143" i="23"/>
  <c r="CW146" i="23"/>
  <c r="CW145" i="23"/>
  <c r="CW144" i="23"/>
  <c r="DJ20" i="16"/>
  <c r="AQ93" i="16" l="1"/>
  <c r="AR90" i="16" s="1"/>
  <c r="AQ24" i="16"/>
  <c r="AQ99" i="16"/>
  <c r="AR96" i="16" s="1"/>
  <c r="AQ25" i="16"/>
  <c r="AQ111" i="16"/>
  <c r="AR108" i="16" s="1"/>
  <c r="AQ27" i="16"/>
  <c r="AQ105" i="16"/>
  <c r="AR102" i="16" s="1"/>
  <c r="AQ26" i="16"/>
  <c r="AQ113" i="16"/>
  <c r="AQ114" i="16" s="1"/>
  <c r="AQ160" i="16" s="1"/>
  <c r="AQ87" i="16"/>
  <c r="AR84" i="16" s="1"/>
  <c r="DL60" i="16"/>
  <c r="AR36" i="16" l="1"/>
  <c r="AR31" i="16"/>
  <c r="AH151" i="10"/>
  <c r="AR40" i="16"/>
  <c r="AR43" i="16" s="1"/>
  <c r="AQ162" i="16"/>
  <c r="AQ23" i="16" s="1"/>
  <c r="AQ28" i="16" s="1"/>
  <c r="AG180" i="10"/>
  <c r="AG181" i="10" s="1"/>
  <c r="AR64" i="16"/>
  <c r="AR67" i="16" s="1"/>
  <c r="AR34" i="16"/>
  <c r="AR35" i="16"/>
  <c r="AR72" i="16"/>
  <c r="AR75" i="16" s="1"/>
  <c r="AR56" i="16"/>
  <c r="AR59" i="16" s="1"/>
  <c r="AR60" i="16" s="1"/>
  <c r="AR33" i="16"/>
  <c r="AR48" i="16"/>
  <c r="AR51" i="16" s="1"/>
  <c r="AR32" i="16"/>
  <c r="DK20" i="16"/>
  <c r="AH152" i="10" l="1"/>
  <c r="AH153" i="10"/>
  <c r="AR45" i="16"/>
  <c r="AR53" i="16"/>
  <c r="AR77" i="16"/>
  <c r="AR61" i="16"/>
  <c r="AR69" i="16"/>
  <c r="CX147" i="23"/>
  <c r="CX145" i="23"/>
  <c r="CX146" i="23"/>
  <c r="CX144" i="23"/>
  <c r="CX143" i="23"/>
  <c r="DM60" i="16"/>
  <c r="AS65" i="16" l="1"/>
  <c r="AS57" i="16"/>
  <c r="AS73" i="16"/>
  <c r="AS49" i="16"/>
  <c r="AS41" i="16"/>
  <c r="AR79" i="16"/>
  <c r="AR80" i="16" s="1"/>
  <c r="CH52" i="16"/>
  <c r="DL20" i="16"/>
  <c r="AR85" i="16" l="1"/>
  <c r="AR97" i="16"/>
  <c r="AR109" i="16"/>
  <c r="AR91" i="16"/>
  <c r="AR103" i="16"/>
  <c r="CY146" i="23"/>
  <c r="CY144" i="23"/>
  <c r="CY145" i="23"/>
  <c r="CY143" i="23"/>
  <c r="CY147" i="23"/>
  <c r="DN60" i="16"/>
  <c r="AR105" i="16" l="1"/>
  <c r="AS102" i="16" s="1"/>
  <c r="AR26" i="16"/>
  <c r="AR93" i="16"/>
  <c r="AS90" i="16" s="1"/>
  <c r="AR24" i="16"/>
  <c r="AR111" i="16"/>
  <c r="AS108" i="16" s="1"/>
  <c r="AR27" i="16"/>
  <c r="AR99" i="16"/>
  <c r="AS96" i="16" s="1"/>
  <c r="AR25" i="16"/>
  <c r="AR113" i="16"/>
  <c r="AR114" i="16" s="1"/>
  <c r="AR160" i="16" s="1"/>
  <c r="AR87" i="16"/>
  <c r="AS84" i="16" s="1"/>
  <c r="CI52" i="16"/>
  <c r="DM20" i="16"/>
  <c r="AS36" i="16" l="1"/>
  <c r="AI151" i="10"/>
  <c r="AS31" i="16"/>
  <c r="AS40" i="16"/>
  <c r="AS43" i="16" s="1"/>
  <c r="AH180" i="10"/>
  <c r="AH181" i="10" s="1"/>
  <c r="AR162" i="16"/>
  <c r="AR23" i="16" s="1"/>
  <c r="AR28" i="16" s="1"/>
  <c r="AS56" i="16"/>
  <c r="AS59" i="16" s="1"/>
  <c r="AS60" i="16" s="1"/>
  <c r="AS33" i="16"/>
  <c r="AS72" i="16"/>
  <c r="AS75" i="16" s="1"/>
  <c r="AS35" i="16"/>
  <c r="AS48" i="16"/>
  <c r="AS51" i="16" s="1"/>
  <c r="AS32" i="16"/>
  <c r="AS64" i="16"/>
  <c r="AS67" i="16" s="1"/>
  <c r="AS34" i="16"/>
  <c r="CZ144" i="23"/>
  <c r="CZ146" i="23"/>
  <c r="CZ145" i="23"/>
  <c r="CZ143" i="23"/>
  <c r="CZ147" i="23"/>
  <c r="DO60" i="16"/>
  <c r="AS61" i="16" l="1"/>
  <c r="AS77" i="16"/>
  <c r="AS45" i="16"/>
  <c r="AS53" i="16"/>
  <c r="AS69" i="16"/>
  <c r="AT57" i="16"/>
  <c r="AI152" i="10"/>
  <c r="AI153" i="10"/>
  <c r="CJ52" i="16"/>
  <c r="DN20" i="16"/>
  <c r="AT65" i="16" l="1"/>
  <c r="AT49" i="16"/>
  <c r="AT52" i="16" s="1"/>
  <c r="AS79" i="16"/>
  <c r="AS80" i="16" s="1"/>
  <c r="AT41" i="16"/>
  <c r="AT73" i="16"/>
  <c r="DA144" i="23"/>
  <c r="DA145" i="23"/>
  <c r="DA143" i="23"/>
  <c r="DA147" i="23"/>
  <c r="DA146" i="23"/>
  <c r="DP60" i="16"/>
  <c r="AS85" i="16" l="1"/>
  <c r="AS91" i="16"/>
  <c r="AS97" i="16"/>
  <c r="AS103" i="16"/>
  <c r="AS109" i="16"/>
  <c r="DO20" i="16"/>
  <c r="AS111" i="16" l="1"/>
  <c r="AT108" i="16" s="1"/>
  <c r="AS27" i="16"/>
  <c r="AS105" i="16"/>
  <c r="AT102" i="16" s="1"/>
  <c r="AS26" i="16"/>
  <c r="AS99" i="16"/>
  <c r="AT96" i="16" s="1"/>
  <c r="AS25" i="16"/>
  <c r="AS93" i="16"/>
  <c r="AT90" i="16" s="1"/>
  <c r="AS24" i="16"/>
  <c r="AS113" i="16"/>
  <c r="AS114" i="16" s="1"/>
  <c r="AS160" i="16" s="1"/>
  <c r="AS87" i="16"/>
  <c r="AT84" i="16" s="1"/>
  <c r="DQ60" i="16"/>
  <c r="AT36" i="16" l="1"/>
  <c r="AJ151" i="10"/>
  <c r="AT31" i="16"/>
  <c r="AT40" i="16"/>
  <c r="AT43" i="16" s="1"/>
  <c r="AI180" i="10"/>
  <c r="AI181" i="10" s="1"/>
  <c r="AS162" i="16"/>
  <c r="AS23" i="16" s="1"/>
  <c r="AS28" i="16" s="1"/>
  <c r="AT48" i="16"/>
  <c r="AT51" i="16" s="1"/>
  <c r="AT32" i="16"/>
  <c r="AT56" i="16"/>
  <c r="AT59" i="16" s="1"/>
  <c r="AT60" i="16" s="1"/>
  <c r="AT33" i="16"/>
  <c r="AT64" i="16"/>
  <c r="AT67" i="16" s="1"/>
  <c r="AT34" i="16"/>
  <c r="AT72" i="16"/>
  <c r="AT75" i="16" s="1"/>
  <c r="AT35" i="16"/>
  <c r="DB146" i="23"/>
  <c r="DB147" i="23"/>
  <c r="DB143" i="23"/>
  <c r="DB145" i="23"/>
  <c r="DB144" i="23"/>
  <c r="DP20" i="16"/>
  <c r="AT69" i="16" l="1"/>
  <c r="AT77" i="16"/>
  <c r="AT53" i="16"/>
  <c r="AT61" i="16"/>
  <c r="AT45" i="16"/>
  <c r="AJ152" i="10"/>
  <c r="AJ153" i="10"/>
  <c r="DR60" i="16"/>
  <c r="AT79" i="16" l="1"/>
  <c r="AT80" i="16" s="1"/>
  <c r="AU41" i="16"/>
  <c r="AU57" i="16"/>
  <c r="AU49" i="16"/>
  <c r="AU52" i="16" s="1"/>
  <c r="AU73" i="16"/>
  <c r="AU65" i="16"/>
  <c r="CM52" i="16"/>
  <c r="DC145" i="23"/>
  <c r="DC144" i="23"/>
  <c r="DC146" i="23"/>
  <c r="DC147" i="23"/>
  <c r="DC143" i="23"/>
  <c r="DQ20" i="16"/>
  <c r="AT103" i="16" l="1"/>
  <c r="AT85" i="16"/>
  <c r="AT109" i="16"/>
  <c r="AT97" i="16"/>
  <c r="AT91" i="16"/>
  <c r="DS60" i="16"/>
  <c r="AT93" i="16" l="1"/>
  <c r="AU90" i="16" s="1"/>
  <c r="AT24" i="16"/>
  <c r="AT99" i="16"/>
  <c r="AU96" i="16" s="1"/>
  <c r="AT25" i="16"/>
  <c r="AT111" i="16"/>
  <c r="AU108" i="16" s="1"/>
  <c r="AT27" i="16"/>
  <c r="AT113" i="16"/>
  <c r="AT114" i="16" s="1"/>
  <c r="AT160" i="16" s="1"/>
  <c r="AT87" i="16"/>
  <c r="AU84" i="16" s="1"/>
  <c r="AT105" i="16"/>
  <c r="AU102" i="16" s="1"/>
  <c r="AT26" i="16"/>
  <c r="CN52" i="16"/>
  <c r="DD147" i="23"/>
  <c r="DD145" i="23"/>
  <c r="DD143" i="23"/>
  <c r="DD146" i="23"/>
  <c r="DD144" i="23"/>
  <c r="DR20" i="16"/>
  <c r="AU34" i="16" l="1"/>
  <c r="AU64" i="16"/>
  <c r="AU67" i="16" s="1"/>
  <c r="AU36" i="16"/>
  <c r="AK151" i="10"/>
  <c r="AU31" i="16"/>
  <c r="AU40" i="16"/>
  <c r="AU43" i="16" s="1"/>
  <c r="AJ180" i="10"/>
  <c r="AJ181" i="10" s="1"/>
  <c r="AT162" i="16"/>
  <c r="AT23" i="16" s="1"/>
  <c r="AT28" i="16" s="1"/>
  <c r="AU72" i="16"/>
  <c r="AU75" i="16" s="1"/>
  <c r="AU35" i="16"/>
  <c r="AU56" i="16"/>
  <c r="AU59" i="16" s="1"/>
  <c r="AU60" i="16" s="1"/>
  <c r="AU33" i="16"/>
  <c r="AU48" i="16"/>
  <c r="AU51" i="16" s="1"/>
  <c r="AU32" i="16"/>
  <c r="DT60" i="16"/>
  <c r="AK153" i="10" l="1"/>
  <c r="AK152" i="10"/>
  <c r="AU53" i="16"/>
  <c r="AU45" i="16"/>
  <c r="AU61" i="16"/>
  <c r="AU69" i="16"/>
  <c r="AU77" i="16"/>
  <c r="CO52" i="16"/>
  <c r="DE144" i="23"/>
  <c r="DE147" i="23"/>
  <c r="DE143" i="23"/>
  <c r="DE145" i="23"/>
  <c r="DE146" i="23"/>
  <c r="DS20" i="16"/>
  <c r="AV73" i="16" l="1"/>
  <c r="AV65" i="16"/>
  <c r="AV57" i="16"/>
  <c r="AV41" i="16"/>
  <c r="AU79" i="16"/>
  <c r="AU80" i="16" s="1"/>
  <c r="AV49" i="16"/>
  <c r="DU60" i="16"/>
  <c r="AU103" i="16" l="1"/>
  <c r="AU97" i="16"/>
  <c r="AU91" i="16"/>
  <c r="AU109" i="16"/>
  <c r="AU85" i="16"/>
  <c r="DT20" i="16"/>
  <c r="AU113" i="16" l="1"/>
  <c r="AU114" i="16" s="1"/>
  <c r="AU160" i="16" s="1"/>
  <c r="AU87" i="16"/>
  <c r="AV84" i="16" s="1"/>
  <c r="AU111" i="16"/>
  <c r="AV108" i="16" s="1"/>
  <c r="AU27" i="16"/>
  <c r="AU93" i="16"/>
  <c r="AV90" i="16" s="1"/>
  <c r="AU24" i="16"/>
  <c r="AU99" i="16"/>
  <c r="AV96" i="16" s="1"/>
  <c r="AU25" i="16"/>
  <c r="AU105" i="16"/>
  <c r="AV102" i="16" s="1"/>
  <c r="AU26" i="16"/>
  <c r="DF146" i="23"/>
  <c r="DF144" i="23"/>
  <c r="DF145" i="23"/>
  <c r="DF147" i="23"/>
  <c r="DF143" i="23"/>
  <c r="DV60" i="16"/>
  <c r="AV64" i="16" l="1"/>
  <c r="AV67" i="16" s="1"/>
  <c r="AV34" i="16"/>
  <c r="AV56" i="16"/>
  <c r="AV59" i="16" s="1"/>
  <c r="AV60" i="16" s="1"/>
  <c r="AV33" i="16"/>
  <c r="AV48" i="16"/>
  <c r="AV51" i="16" s="1"/>
  <c r="AV32" i="16"/>
  <c r="AV35" i="16"/>
  <c r="AV72" i="16"/>
  <c r="AV75" i="16" s="1"/>
  <c r="AV36" i="16"/>
  <c r="AV40" i="16"/>
  <c r="AV43" i="16" s="1"/>
  <c r="AL151" i="10"/>
  <c r="AV31" i="16"/>
  <c r="AK180" i="10"/>
  <c r="AK181" i="10" s="1"/>
  <c r="AU162" i="16"/>
  <c r="AU23" i="16" s="1"/>
  <c r="AU28" i="16" s="1"/>
  <c r="CQ52" i="16"/>
  <c r="DU20" i="16"/>
  <c r="AV77" i="16" l="1"/>
  <c r="AV61" i="16"/>
  <c r="AV53" i="16"/>
  <c r="AV45" i="16"/>
  <c r="AV69" i="16"/>
  <c r="AL152" i="10"/>
  <c r="AL153" i="10"/>
  <c r="DG147" i="23"/>
  <c r="DG145" i="23"/>
  <c r="DG146" i="23"/>
  <c r="DG143" i="23"/>
  <c r="DG144" i="23"/>
  <c r="DW60" i="16"/>
  <c r="AW57" i="16" l="1"/>
  <c r="AW65" i="16"/>
  <c r="AW41" i="16"/>
  <c r="AV79" i="16"/>
  <c r="AV80" i="16" s="1"/>
  <c r="AW49" i="16"/>
  <c r="AW73" i="16"/>
  <c r="CR52" i="16"/>
  <c r="DV20" i="16"/>
  <c r="AV85" i="16" l="1"/>
  <c r="AV97" i="16"/>
  <c r="AV91" i="16"/>
  <c r="AV103" i="16"/>
  <c r="AV109" i="16"/>
  <c r="DX60" i="16"/>
  <c r="AV111" i="16" l="1"/>
  <c r="AW108" i="16" s="1"/>
  <c r="AV27" i="16"/>
  <c r="AV105" i="16"/>
  <c r="AW102" i="16" s="1"/>
  <c r="AV26" i="16"/>
  <c r="AV93" i="16"/>
  <c r="AW90" i="16" s="1"/>
  <c r="AV24" i="16"/>
  <c r="AV99" i="16"/>
  <c r="AW96" i="16" s="1"/>
  <c r="AV25" i="16"/>
  <c r="AV113" i="16"/>
  <c r="AV114" i="16" s="1"/>
  <c r="AV160" i="16" s="1"/>
  <c r="AV87" i="16"/>
  <c r="AW84" i="16" s="1"/>
  <c r="CS52" i="16"/>
  <c r="DH147" i="23"/>
  <c r="DH146" i="23"/>
  <c r="DH143" i="23"/>
  <c r="DH144" i="23"/>
  <c r="DH145" i="23"/>
  <c r="DY60" i="16"/>
  <c r="DW20" i="16"/>
  <c r="AW36" i="16" l="1"/>
  <c r="AW31" i="16"/>
  <c r="AW40" i="16"/>
  <c r="AW43" i="16" s="1"/>
  <c r="AM151" i="10"/>
  <c r="AL180" i="10"/>
  <c r="AL181" i="10" s="1"/>
  <c r="AV162" i="16"/>
  <c r="AV23" i="16" s="1"/>
  <c r="AV28" i="16" s="1"/>
  <c r="AW56" i="16"/>
  <c r="AW59" i="16" s="1"/>
  <c r="AW60" i="16" s="1"/>
  <c r="AW33" i="16"/>
  <c r="AW48" i="16"/>
  <c r="AW51" i="16" s="1"/>
  <c r="AW32" i="16"/>
  <c r="AW34" i="16"/>
  <c r="AW64" i="16"/>
  <c r="AW67" i="16" s="1"/>
  <c r="AW72" i="16"/>
  <c r="AW75" i="16" s="1"/>
  <c r="AW35" i="16"/>
  <c r="DX20" i="16"/>
  <c r="AW45" i="16" l="1"/>
  <c r="AW53" i="16"/>
  <c r="AW77" i="16"/>
  <c r="AW69" i="16"/>
  <c r="AW61" i="16"/>
  <c r="AM153" i="10"/>
  <c r="AM152" i="10"/>
  <c r="DZ60" i="16"/>
  <c r="AX57" i="16" l="1"/>
  <c r="AX65" i="16"/>
  <c r="AX73" i="16"/>
  <c r="AX49" i="16"/>
  <c r="AX41" i="16"/>
  <c r="AW79" i="16"/>
  <c r="AW80" i="16" s="1"/>
  <c r="CT52" i="16"/>
  <c r="CT69" i="16" s="1"/>
  <c r="DI147" i="23"/>
  <c r="DI144" i="23"/>
  <c r="DI143" i="23"/>
  <c r="DI145" i="23"/>
  <c r="DI146" i="23"/>
  <c r="DY20" i="16"/>
  <c r="AW85" i="16" l="1"/>
  <c r="AW103" i="16"/>
  <c r="AW97" i="16"/>
  <c r="AW109" i="16"/>
  <c r="AW91" i="16"/>
  <c r="CT53" i="16"/>
  <c r="CT77" i="16"/>
  <c r="CT45" i="16"/>
  <c r="CT61" i="16"/>
  <c r="EA60" i="16"/>
  <c r="AW93" i="16" l="1"/>
  <c r="AX90" i="16" s="1"/>
  <c r="AW24" i="16"/>
  <c r="AW111" i="16"/>
  <c r="AX108" i="16" s="1"/>
  <c r="AW27" i="16"/>
  <c r="AW99" i="16"/>
  <c r="AX96" i="16" s="1"/>
  <c r="AW25" i="16"/>
  <c r="AW105" i="16"/>
  <c r="AX102" i="16" s="1"/>
  <c r="AW26" i="16"/>
  <c r="AW113" i="16"/>
  <c r="AW114" i="16" s="1"/>
  <c r="AW160" i="16" s="1"/>
  <c r="AW87" i="16"/>
  <c r="AX84" i="16" s="1"/>
  <c r="CU41" i="16"/>
  <c r="CU49" i="16"/>
  <c r="CT79" i="16"/>
  <c r="CT80" i="16" s="1"/>
  <c r="DJ146" i="23"/>
  <c r="DJ145" i="23"/>
  <c r="DJ144" i="23"/>
  <c r="DJ147" i="23"/>
  <c r="DJ143" i="23"/>
  <c r="DZ20" i="16"/>
  <c r="AX36" i="16" l="1"/>
  <c r="AX40" i="16"/>
  <c r="AX43" i="16" s="1"/>
  <c r="AX31" i="16"/>
  <c r="AN151" i="10"/>
  <c r="AW162" i="16"/>
  <c r="AW23" i="16" s="1"/>
  <c r="AW28" i="16" s="1"/>
  <c r="AM180" i="10"/>
  <c r="AM181" i="10" s="1"/>
  <c r="AX64" i="16"/>
  <c r="AX67" i="16" s="1"/>
  <c r="AX34" i="16"/>
  <c r="AX56" i="16"/>
  <c r="AX59" i="16" s="1"/>
  <c r="AX60" i="16" s="1"/>
  <c r="AX33" i="16"/>
  <c r="AX72" i="16"/>
  <c r="AX75" i="16" s="1"/>
  <c r="AX35" i="16"/>
  <c r="AX48" i="16"/>
  <c r="AX51" i="16" s="1"/>
  <c r="AX32" i="16"/>
  <c r="EB60" i="16"/>
  <c r="AX61" i="16" l="1"/>
  <c r="AX77" i="16"/>
  <c r="AX69" i="16"/>
  <c r="AX45" i="16"/>
  <c r="AX53" i="16"/>
  <c r="AY57" i="16"/>
  <c r="AN153" i="10"/>
  <c r="AN152" i="10"/>
  <c r="EA20" i="16"/>
  <c r="AY49" i="16" l="1"/>
  <c r="AY41" i="16"/>
  <c r="AX79" i="16"/>
  <c r="AX80" i="16" s="1"/>
  <c r="AY65" i="16"/>
  <c r="AY73" i="16"/>
  <c r="DK144" i="23"/>
  <c r="DK146" i="23"/>
  <c r="DK143" i="23"/>
  <c r="DK145" i="23"/>
  <c r="DK147" i="23"/>
  <c r="EC60" i="16"/>
  <c r="AX109" i="16" l="1"/>
  <c r="AX85" i="16"/>
  <c r="AX91" i="16"/>
  <c r="AX103" i="16"/>
  <c r="AX97" i="16"/>
  <c r="EB20" i="16"/>
  <c r="AX99" i="16" l="1"/>
  <c r="AY96" i="16" s="1"/>
  <c r="AX25" i="16"/>
  <c r="AX105" i="16"/>
  <c r="AY102" i="16" s="1"/>
  <c r="AX26" i="16"/>
  <c r="AX93" i="16"/>
  <c r="AY90" i="16" s="1"/>
  <c r="AX24" i="16"/>
  <c r="AX113" i="16"/>
  <c r="AX114" i="16" s="1"/>
  <c r="AX160" i="16" s="1"/>
  <c r="AX87" i="16"/>
  <c r="AY84" i="16" s="1"/>
  <c r="AX111" i="16"/>
  <c r="AY108" i="16" s="1"/>
  <c r="AX27" i="16"/>
  <c r="DL143" i="23"/>
  <c r="DL145" i="23"/>
  <c r="DL146" i="23"/>
  <c r="DL144" i="23"/>
  <c r="DL147" i="23"/>
  <c r="AY36" i="16" l="1"/>
  <c r="AO151" i="10"/>
  <c r="AY31" i="16"/>
  <c r="AY40" i="16"/>
  <c r="AY43" i="16" s="1"/>
  <c r="AY72" i="16"/>
  <c r="AY75" i="16" s="1"/>
  <c r="AY35" i="16"/>
  <c r="AX162" i="16"/>
  <c r="AX23" i="16" s="1"/>
  <c r="AX28" i="16" s="1"/>
  <c r="AN180" i="10"/>
  <c r="AN181" i="10" s="1"/>
  <c r="AY48" i="16"/>
  <c r="AY51" i="16" s="1"/>
  <c r="AY32" i="16"/>
  <c r="AY64" i="16"/>
  <c r="AY67" i="16" s="1"/>
  <c r="AY34" i="16"/>
  <c r="AY56" i="16"/>
  <c r="AY59" i="16" s="1"/>
  <c r="AY60" i="16" s="1"/>
  <c r="AY33" i="16"/>
  <c r="EC20" i="16"/>
  <c r="AY77" i="16" l="1"/>
  <c r="AY61" i="16"/>
  <c r="AY53" i="16"/>
  <c r="AY45" i="16"/>
  <c r="AY69" i="16"/>
  <c r="AO152" i="10"/>
  <c r="AO153" i="10"/>
  <c r="DM143" i="23"/>
  <c r="DM146" i="23"/>
  <c r="DM144" i="23"/>
  <c r="DM147" i="23"/>
  <c r="DM145" i="23"/>
  <c r="AZ65" i="16" l="1"/>
  <c r="AZ41" i="16"/>
  <c r="AY79" i="16"/>
  <c r="AY80" i="16" s="1"/>
  <c r="AZ49" i="16"/>
  <c r="AZ57" i="16"/>
  <c r="AZ73" i="16"/>
  <c r="AY85" i="16" l="1"/>
  <c r="AY103" i="16"/>
  <c r="AY109" i="16"/>
  <c r="AY91" i="16"/>
  <c r="AY97" i="16"/>
  <c r="DN147" i="23"/>
  <c r="DN145" i="23"/>
  <c r="DN144" i="23"/>
  <c r="DN146" i="23"/>
  <c r="DN143" i="23"/>
  <c r="ED20" i="16"/>
  <c r="ED60" i="16"/>
  <c r="CU57" i="16"/>
  <c r="CU65" i="16"/>
  <c r="CU73" i="16"/>
  <c r="AY99" i="16" l="1"/>
  <c r="AZ96" i="16" s="1"/>
  <c r="AY25" i="16"/>
  <c r="AY93" i="16"/>
  <c r="AZ90" i="16" s="1"/>
  <c r="AY24" i="16"/>
  <c r="AY111" i="16"/>
  <c r="AZ108" i="16" s="1"/>
  <c r="AY27" i="16"/>
  <c r="AY105" i="16"/>
  <c r="AZ102" i="16" s="1"/>
  <c r="AY26" i="16"/>
  <c r="AY113" i="16"/>
  <c r="AY114" i="16" s="1"/>
  <c r="AY160" i="16" s="1"/>
  <c r="AY87" i="16"/>
  <c r="AZ84" i="16" s="1"/>
  <c r="AZ36" i="16" l="1"/>
  <c r="AP151" i="10"/>
  <c r="AZ40" i="16"/>
  <c r="AZ43" i="16" s="1"/>
  <c r="AZ31" i="16"/>
  <c r="AY162" i="16"/>
  <c r="AY23" i="16" s="1"/>
  <c r="AY28" i="16" s="1"/>
  <c r="AO180" i="10"/>
  <c r="AO181" i="10" s="1"/>
  <c r="AZ64" i="16"/>
  <c r="AZ67" i="16" s="1"/>
  <c r="AZ34" i="16"/>
  <c r="AZ72" i="16"/>
  <c r="AZ75" i="16" s="1"/>
  <c r="AZ35" i="16"/>
  <c r="AZ48" i="16"/>
  <c r="AZ51" i="16" s="1"/>
  <c r="AZ32" i="16"/>
  <c r="AZ56" i="16"/>
  <c r="AZ59" i="16" s="1"/>
  <c r="AZ60" i="16" s="1"/>
  <c r="AZ33" i="16"/>
  <c r="AZ61" i="16" l="1"/>
  <c r="BA57" i="16" s="1"/>
  <c r="AZ45" i="16"/>
  <c r="AZ53" i="16"/>
  <c r="AZ77" i="16"/>
  <c r="AZ69" i="16"/>
  <c r="AP153" i="10"/>
  <c r="AP152" i="10"/>
  <c r="DO146" i="23"/>
  <c r="DO144" i="23"/>
  <c r="DO143" i="23"/>
  <c r="DO147" i="23"/>
  <c r="DO145" i="23"/>
  <c r="BA41" i="16" l="1"/>
  <c r="AZ79" i="16"/>
  <c r="AZ80" i="16" s="1"/>
  <c r="BA65" i="16"/>
  <c r="BA73" i="16"/>
  <c r="BA49" i="16"/>
  <c r="CT139" i="16"/>
  <c r="CT137" i="16"/>
  <c r="CT136" i="16"/>
  <c r="CT138" i="16"/>
  <c r="CT140" i="16"/>
  <c r="AZ85" i="16" l="1"/>
  <c r="AZ97" i="16"/>
  <c r="AZ109" i="16"/>
  <c r="AZ91" i="16"/>
  <c r="AZ103" i="16"/>
  <c r="CU52" i="16"/>
  <c r="CU53" i="16" s="1"/>
  <c r="CV49" i="16" s="1"/>
  <c r="AZ105" i="16" l="1"/>
  <c r="BA102" i="16" s="1"/>
  <c r="AZ26" i="16"/>
  <c r="AZ93" i="16"/>
  <c r="BA90" i="16" s="1"/>
  <c r="AZ24" i="16"/>
  <c r="AZ111" i="16"/>
  <c r="BA108" i="16" s="1"/>
  <c r="AZ27" i="16"/>
  <c r="AZ99" i="16"/>
  <c r="BA96" i="16" s="1"/>
  <c r="AZ25" i="16"/>
  <c r="AZ113" i="16"/>
  <c r="AZ114" i="16" s="1"/>
  <c r="AZ160" i="16" s="1"/>
  <c r="AZ87" i="16"/>
  <c r="BA84" i="16" s="1"/>
  <c r="CU45" i="16"/>
  <c r="CV41" i="16" s="1"/>
  <c r="CU69" i="16"/>
  <c r="CV65" i="16" s="1"/>
  <c r="CU61" i="16"/>
  <c r="CV57" i="16" s="1"/>
  <c r="CU77" i="16"/>
  <c r="CV73" i="16" s="1"/>
  <c r="CU139" i="16"/>
  <c r="CU137" i="16"/>
  <c r="CU140" i="16"/>
  <c r="CU136" i="16"/>
  <c r="CU138" i="16"/>
  <c r="DP146" i="23"/>
  <c r="DP143" i="23"/>
  <c r="DP147" i="23"/>
  <c r="DP145" i="23"/>
  <c r="DP144" i="23"/>
  <c r="AP180" i="10" l="1"/>
  <c r="AP181" i="10" s="1"/>
  <c r="AZ162" i="16"/>
  <c r="AZ23" i="16" s="1"/>
  <c r="AZ28" i="16" s="1"/>
  <c r="BA36" i="16"/>
  <c r="AQ151" i="10"/>
  <c r="BA31" i="16"/>
  <c r="BA40" i="16"/>
  <c r="BA43" i="16" s="1"/>
  <c r="BA56" i="16"/>
  <c r="BA59" i="16" s="1"/>
  <c r="BA60" i="16" s="1"/>
  <c r="BA33" i="16"/>
  <c r="BA72" i="16"/>
  <c r="BA75" i="16" s="1"/>
  <c r="BA35" i="16"/>
  <c r="BA48" i="16"/>
  <c r="BA51" i="16" s="1"/>
  <c r="BA32" i="16"/>
  <c r="BA34" i="16"/>
  <c r="BA64" i="16"/>
  <c r="BA67" i="16" s="1"/>
  <c r="CU79" i="16"/>
  <c r="CV52" i="16"/>
  <c r="CV61" i="16" s="1"/>
  <c r="CW57" i="16" s="1"/>
  <c r="BA61" i="16" l="1"/>
  <c r="BA77" i="16"/>
  <c r="BA69" i="16"/>
  <c r="BA53" i="16"/>
  <c r="BA45" i="16"/>
  <c r="BB57" i="16"/>
  <c r="AQ153" i="10"/>
  <c r="AQ152" i="10"/>
  <c r="CV45" i="16"/>
  <c r="CW41" i="16" s="1"/>
  <c r="CV53" i="16"/>
  <c r="CW49" i="16" s="1"/>
  <c r="CV77" i="16"/>
  <c r="CW73" i="16" s="1"/>
  <c r="CV69" i="16"/>
  <c r="CW65" i="16" s="1"/>
  <c r="CV138" i="16"/>
  <c r="CV140" i="16"/>
  <c r="CV137" i="16"/>
  <c r="CV136" i="16"/>
  <c r="CV139" i="16"/>
  <c r="DQ147" i="23"/>
  <c r="DQ143" i="23"/>
  <c r="DQ146" i="23"/>
  <c r="DQ145" i="23"/>
  <c r="DQ144" i="23"/>
  <c r="BB41" i="16" l="1"/>
  <c r="BA79" i="16"/>
  <c r="BA80" i="16" s="1"/>
  <c r="BB49" i="16"/>
  <c r="BB52" i="16" s="1"/>
  <c r="BB65" i="16"/>
  <c r="BB73" i="16"/>
  <c r="CV79" i="16"/>
  <c r="CW52" i="16"/>
  <c r="CW69" i="16" s="1"/>
  <c r="CX65" i="16" s="1"/>
  <c r="BA91" i="16" l="1"/>
  <c r="BA103" i="16"/>
  <c r="BA85" i="16"/>
  <c r="BA97" i="16"/>
  <c r="BA109" i="16"/>
  <c r="CW61" i="16"/>
  <c r="CX57" i="16" s="1"/>
  <c r="CW45" i="16"/>
  <c r="CX41" i="16" s="1"/>
  <c r="CW53" i="16"/>
  <c r="CX49" i="16" s="1"/>
  <c r="CW77" i="16"/>
  <c r="CX73" i="16" s="1"/>
  <c r="CW139" i="16"/>
  <c r="CW140" i="16"/>
  <c r="CW137" i="16"/>
  <c r="CW136" i="16"/>
  <c r="CW138" i="16"/>
  <c r="DR144" i="23"/>
  <c r="DR147" i="23"/>
  <c r="DR143" i="23"/>
  <c r="DR146" i="23"/>
  <c r="DR145" i="23"/>
  <c r="BA111" i="16" l="1"/>
  <c r="BB108" i="16" s="1"/>
  <c r="BA27" i="16"/>
  <c r="BA99" i="16"/>
  <c r="BB96" i="16" s="1"/>
  <c r="BA25" i="16"/>
  <c r="BA113" i="16"/>
  <c r="BA114" i="16" s="1"/>
  <c r="BA160" i="16" s="1"/>
  <c r="BA87" i="16"/>
  <c r="BB84" i="16" s="1"/>
  <c r="BA105" i="16"/>
  <c r="BB102" i="16" s="1"/>
  <c r="BA26" i="16"/>
  <c r="BA93" i="16"/>
  <c r="BB90" i="16" s="1"/>
  <c r="BA24" i="16"/>
  <c r="CW79" i="16"/>
  <c r="CX52" i="16"/>
  <c r="CX61" i="16" s="1"/>
  <c r="CY57" i="16" s="1"/>
  <c r="BB36" i="16" l="1"/>
  <c r="AR151" i="10"/>
  <c r="BB40" i="16"/>
  <c r="BB43" i="16" s="1"/>
  <c r="BB31" i="16"/>
  <c r="BB48" i="16"/>
  <c r="BB51" i="16" s="1"/>
  <c r="BB32" i="16"/>
  <c r="BB64" i="16"/>
  <c r="BB67" i="16" s="1"/>
  <c r="BB34" i="16"/>
  <c r="BA162" i="16"/>
  <c r="BA23" i="16" s="1"/>
  <c r="BA28" i="16" s="1"/>
  <c r="AQ180" i="10"/>
  <c r="AQ181" i="10" s="1"/>
  <c r="BB56" i="16"/>
  <c r="BB59" i="16" s="1"/>
  <c r="BB60" i="16" s="1"/>
  <c r="BB33" i="16"/>
  <c r="BB35" i="16"/>
  <c r="BB72" i="16"/>
  <c r="BB75" i="16" s="1"/>
  <c r="CX53" i="16"/>
  <c r="CY49" i="16" s="1"/>
  <c r="CY52" i="16" s="1"/>
  <c r="CY53" i="16" s="1"/>
  <c r="CZ49" i="16" s="1"/>
  <c r="CX77" i="16"/>
  <c r="CY73" i="16" s="1"/>
  <c r="CX45" i="16"/>
  <c r="CY41" i="16" s="1"/>
  <c r="CX69" i="16"/>
  <c r="CY65" i="16" s="1"/>
  <c r="CX138" i="16"/>
  <c r="CX136" i="16"/>
  <c r="CX137" i="16"/>
  <c r="CX139" i="16"/>
  <c r="CX140" i="16"/>
  <c r="DS145" i="23"/>
  <c r="DS147" i="23"/>
  <c r="DS143" i="23"/>
  <c r="DS146" i="23"/>
  <c r="DS144" i="23"/>
  <c r="AR153" i="10" l="1"/>
  <c r="AR152" i="10"/>
  <c r="BB61" i="16"/>
  <c r="BB53" i="16"/>
  <c r="BB45" i="16"/>
  <c r="BB69" i="16"/>
  <c r="BB77" i="16"/>
  <c r="CX79" i="16"/>
  <c r="CY77" i="16"/>
  <c r="CZ73" i="16" s="1"/>
  <c r="CY61" i="16"/>
  <c r="CZ57" i="16" s="1"/>
  <c r="CY69" i="16"/>
  <c r="CZ65" i="16" s="1"/>
  <c r="CY45" i="16"/>
  <c r="BC65" i="16" l="1"/>
  <c r="BC73" i="16"/>
  <c r="BC41" i="16"/>
  <c r="BB79" i="16"/>
  <c r="BB80" i="16" s="1"/>
  <c r="BC49" i="16"/>
  <c r="BC52" i="16" s="1"/>
  <c r="BC57" i="16"/>
  <c r="CZ52" i="16"/>
  <c r="CZ53" i="16" s="1"/>
  <c r="DA49" i="16" s="1"/>
  <c r="DT146" i="23"/>
  <c r="DT144" i="23"/>
  <c r="DT147" i="23"/>
  <c r="DT145" i="23"/>
  <c r="DT143" i="23"/>
  <c r="CY79" i="16"/>
  <c r="CZ41" i="16"/>
  <c r="BB109" i="16" l="1"/>
  <c r="BB85" i="16"/>
  <c r="BB97" i="16"/>
  <c r="BB91" i="16"/>
  <c r="BB103" i="16"/>
  <c r="CZ77" i="16"/>
  <c r="DA73" i="16" s="1"/>
  <c r="CZ61" i="16"/>
  <c r="DA57" i="16" s="1"/>
  <c r="CZ69" i="16"/>
  <c r="DA65" i="16" s="1"/>
  <c r="CZ45" i="16"/>
  <c r="DA41" i="16" s="1"/>
  <c r="CY136" i="16"/>
  <c r="CY137" i="16"/>
  <c r="CY139" i="16"/>
  <c r="CY138" i="16"/>
  <c r="CY140" i="16"/>
  <c r="BB105" i="16" l="1"/>
  <c r="BC102" i="16" s="1"/>
  <c r="BB26" i="16"/>
  <c r="BB93" i="16"/>
  <c r="BC90" i="16" s="1"/>
  <c r="BB24" i="16"/>
  <c r="BB99" i="16"/>
  <c r="BC96" i="16" s="1"/>
  <c r="BB25" i="16"/>
  <c r="BB113" i="16"/>
  <c r="BB114" i="16" s="1"/>
  <c r="BB160" i="16" s="1"/>
  <c r="BB87" i="16"/>
  <c r="BC84" i="16" s="1"/>
  <c r="BB111" i="16"/>
  <c r="BC108" i="16" s="1"/>
  <c r="BB27" i="16"/>
  <c r="CZ79" i="16"/>
  <c r="CZ136" i="16"/>
  <c r="CZ137" i="16"/>
  <c r="CZ139" i="16"/>
  <c r="CZ138" i="16"/>
  <c r="CZ140" i="16"/>
  <c r="DU143" i="23"/>
  <c r="DU145" i="23"/>
  <c r="DU144" i="23"/>
  <c r="DU146" i="23"/>
  <c r="DU147" i="23"/>
  <c r="BC35" i="16" l="1"/>
  <c r="BC72" i="16"/>
  <c r="BC75" i="16" s="1"/>
  <c r="BC36" i="16"/>
  <c r="BC31" i="16"/>
  <c r="AS151" i="10"/>
  <c r="BC40" i="16"/>
  <c r="BC43" i="16" s="1"/>
  <c r="BB162" i="16"/>
  <c r="BB23" i="16" s="1"/>
  <c r="BB28" i="16" s="1"/>
  <c r="AR180" i="10"/>
  <c r="AR181" i="10" s="1"/>
  <c r="BC56" i="16"/>
  <c r="BC59" i="16" s="1"/>
  <c r="BC60" i="16" s="1"/>
  <c r="BC33" i="16"/>
  <c r="BC48" i="16"/>
  <c r="BC51" i="16" s="1"/>
  <c r="BC32" i="16"/>
  <c r="BC64" i="16"/>
  <c r="BC67" i="16" s="1"/>
  <c r="BC34" i="16"/>
  <c r="BC77" i="16" l="1"/>
  <c r="BC45" i="16"/>
  <c r="BC61" i="16"/>
  <c r="BC69" i="16"/>
  <c r="BC53" i="16"/>
  <c r="AS153" i="10"/>
  <c r="AS152" i="10"/>
  <c r="DB52" i="16"/>
  <c r="DB61" i="16" s="1"/>
  <c r="DC57" i="16" s="1"/>
  <c r="DV145" i="23"/>
  <c r="DV147" i="23"/>
  <c r="DV144" i="23"/>
  <c r="DV146" i="23"/>
  <c r="DV143" i="23"/>
  <c r="BD41" i="16" l="1"/>
  <c r="BC79" i="16"/>
  <c r="BC80" i="16" s="1"/>
  <c r="BD49" i="16"/>
  <c r="BD52" i="16" s="1"/>
  <c r="BD65" i="16"/>
  <c r="BD73" i="16"/>
  <c r="BD57" i="16"/>
  <c r="DB69" i="16"/>
  <c r="DC65" i="16" s="1"/>
  <c r="DB45" i="16"/>
  <c r="DC41" i="16" s="1"/>
  <c r="DB53" i="16"/>
  <c r="DC49" i="16" s="1"/>
  <c r="DB77" i="16"/>
  <c r="DC73" i="16" s="1"/>
  <c r="BC91" i="16" l="1"/>
  <c r="BC109" i="16"/>
  <c r="BC103" i="16"/>
  <c r="BC85" i="16"/>
  <c r="BC97" i="16"/>
  <c r="CT129" i="16"/>
  <c r="CT130" i="16"/>
  <c r="CT133" i="16"/>
  <c r="CT132" i="16"/>
  <c r="CT131" i="16"/>
  <c r="DB79" i="16"/>
  <c r="DC52" i="16"/>
  <c r="DC69" i="16" s="1"/>
  <c r="DD65" i="16" s="1"/>
  <c r="DA139" i="16"/>
  <c r="DA137" i="16"/>
  <c r="DA138" i="16"/>
  <c r="DA140" i="16"/>
  <c r="DA136" i="16"/>
  <c r="BC99" i="16" l="1"/>
  <c r="BD96" i="16" s="1"/>
  <c r="BC25" i="16"/>
  <c r="BC113" i="16"/>
  <c r="BC114" i="16" s="1"/>
  <c r="BC160" i="16" s="1"/>
  <c r="BC87" i="16"/>
  <c r="BD84" i="16" s="1"/>
  <c r="BC105" i="16"/>
  <c r="BD102" i="16" s="1"/>
  <c r="BC26" i="16"/>
  <c r="BC111" i="16"/>
  <c r="BD108" i="16" s="1"/>
  <c r="BC27" i="16"/>
  <c r="BC93" i="16"/>
  <c r="BD90" i="16" s="1"/>
  <c r="BC24" i="16"/>
  <c r="DC53" i="16"/>
  <c r="DD49" i="16" s="1"/>
  <c r="DC77" i="16"/>
  <c r="DD73" i="16" s="1"/>
  <c r="DC45" i="16"/>
  <c r="DD41" i="16" s="1"/>
  <c r="DC61" i="16"/>
  <c r="DD57" i="16" s="1"/>
  <c r="DW145" i="23"/>
  <c r="DW146" i="23"/>
  <c r="DW143" i="23"/>
  <c r="DW147" i="23"/>
  <c r="DW144" i="23"/>
  <c r="BD48" i="16" l="1"/>
  <c r="BD51" i="16" s="1"/>
  <c r="BD32" i="16"/>
  <c r="AS180" i="10"/>
  <c r="AS181" i="10" s="1"/>
  <c r="BC162" i="16"/>
  <c r="BC23" i="16" s="1"/>
  <c r="BC28" i="16" s="1"/>
  <c r="BD72" i="16"/>
  <c r="BD75" i="16" s="1"/>
  <c r="BD35" i="16"/>
  <c r="BD34" i="16"/>
  <c r="BD64" i="16"/>
  <c r="BD67" i="16" s="1"/>
  <c r="BD36" i="16"/>
  <c r="AT151" i="10"/>
  <c r="BD31" i="16"/>
  <c r="BD40" i="16"/>
  <c r="BD43" i="16" s="1"/>
  <c r="BD56" i="16"/>
  <c r="BD59" i="16" s="1"/>
  <c r="BD60" i="16" s="1"/>
  <c r="BD33" i="16"/>
  <c r="DC79" i="16"/>
  <c r="DD52" i="16"/>
  <c r="DD61" i="16" s="1"/>
  <c r="DE57" i="16" s="1"/>
  <c r="DB139" i="16"/>
  <c r="DB138" i="16"/>
  <c r="DB137" i="16"/>
  <c r="DB140" i="16"/>
  <c r="DB136" i="16"/>
  <c r="AT152" i="10" l="1"/>
  <c r="AT153" i="10"/>
  <c r="BD53" i="16"/>
  <c r="BD77" i="16"/>
  <c r="BD61" i="16"/>
  <c r="BE57" i="16" s="1"/>
  <c r="BD45" i="16"/>
  <c r="BD69" i="16"/>
  <c r="CU130" i="16"/>
  <c r="CU129" i="16"/>
  <c r="CU132" i="16"/>
  <c r="CU131" i="16"/>
  <c r="CU133" i="16"/>
  <c r="DD45" i="16"/>
  <c r="DE41" i="16" s="1"/>
  <c r="DD53" i="16"/>
  <c r="DE49" i="16" s="1"/>
  <c r="DD77" i="16"/>
  <c r="DE73" i="16" s="1"/>
  <c r="DD69" i="16"/>
  <c r="DE65" i="16" s="1"/>
  <c r="DC137" i="16"/>
  <c r="DC136" i="16"/>
  <c r="DC138" i="16"/>
  <c r="DC139" i="16"/>
  <c r="DC140" i="16"/>
  <c r="DX145" i="23"/>
  <c r="DX143" i="23"/>
  <c r="DX147" i="23"/>
  <c r="DX144" i="23"/>
  <c r="DX146" i="23"/>
  <c r="BD79" i="16" l="1"/>
  <c r="BD80" i="16" s="1"/>
  <c r="BE41" i="16"/>
  <c r="BE73" i="16"/>
  <c r="BE65" i="16"/>
  <c r="BE49" i="16"/>
  <c r="BE52" i="16" s="1"/>
  <c r="CV133" i="16"/>
  <c r="CV131" i="16"/>
  <c r="CV132" i="16"/>
  <c r="CV130" i="16"/>
  <c r="CV129" i="16"/>
  <c r="DD79" i="16"/>
  <c r="DE52" i="16"/>
  <c r="DE69" i="16" s="1"/>
  <c r="DF65" i="16" s="1"/>
  <c r="BD85" i="16" l="1"/>
  <c r="BD97" i="16"/>
  <c r="BD109" i="16"/>
  <c r="BD91" i="16"/>
  <c r="BD103" i="16"/>
  <c r="DE45" i="16"/>
  <c r="DF41" i="16" s="1"/>
  <c r="DE61" i="16"/>
  <c r="DF57" i="16" s="1"/>
  <c r="DE53" i="16"/>
  <c r="DF49" i="16" s="1"/>
  <c r="DE77" i="16"/>
  <c r="DF73" i="16" s="1"/>
  <c r="DY145" i="23"/>
  <c r="DY147" i="23"/>
  <c r="DY146" i="23"/>
  <c r="DY143" i="23"/>
  <c r="DY144" i="23"/>
  <c r="BD105" i="16" l="1"/>
  <c r="BE102" i="16" s="1"/>
  <c r="BD26" i="16"/>
  <c r="BD93" i="16"/>
  <c r="BE90" i="16" s="1"/>
  <c r="BD24" i="16"/>
  <c r="BD111" i="16"/>
  <c r="BE108" i="16" s="1"/>
  <c r="BD27" i="16"/>
  <c r="BD99" i="16"/>
  <c r="BE96" i="16" s="1"/>
  <c r="BD25" i="16"/>
  <c r="BD113" i="16"/>
  <c r="BD114" i="16" s="1"/>
  <c r="BD160" i="16" s="1"/>
  <c r="BD87" i="16"/>
  <c r="BE84" i="16" s="1"/>
  <c r="DE79" i="16"/>
  <c r="DF52" i="16"/>
  <c r="DF61" i="16" s="1"/>
  <c r="DG57" i="16" s="1"/>
  <c r="AT180" i="10" l="1"/>
  <c r="AT181" i="10" s="1"/>
  <c r="BD162" i="16"/>
  <c r="BD23" i="16" s="1"/>
  <c r="BD28" i="16" s="1"/>
  <c r="BE36" i="16"/>
  <c r="BE40" i="16"/>
  <c r="BE43" i="16" s="1"/>
  <c r="AU151" i="10"/>
  <c r="BE31" i="16"/>
  <c r="BE56" i="16"/>
  <c r="BE59" i="16" s="1"/>
  <c r="BE60" i="16" s="1"/>
  <c r="BE33" i="16"/>
  <c r="BE72" i="16"/>
  <c r="BE75" i="16" s="1"/>
  <c r="BE35" i="16"/>
  <c r="BE48" i="16"/>
  <c r="BE51" i="16" s="1"/>
  <c r="BE32" i="16"/>
  <c r="BE64" i="16"/>
  <c r="BE67" i="16" s="1"/>
  <c r="BE34" i="16"/>
  <c r="CW133" i="16"/>
  <c r="CW129" i="16"/>
  <c r="CW131" i="16"/>
  <c r="CW132" i="16"/>
  <c r="CW130" i="16"/>
  <c r="DF45" i="16"/>
  <c r="DG41" i="16" s="1"/>
  <c r="DF69" i="16"/>
  <c r="DG65" i="16" s="1"/>
  <c r="DF53" i="16"/>
  <c r="DG49" i="16" s="1"/>
  <c r="DF77" i="16"/>
  <c r="DG73" i="16" s="1"/>
  <c r="DD140" i="16"/>
  <c r="DD137" i="16"/>
  <c r="DD139" i="16"/>
  <c r="DD138" i="16"/>
  <c r="DD136" i="16"/>
  <c r="DZ145" i="23"/>
  <c r="DZ147" i="23"/>
  <c r="DZ146" i="23"/>
  <c r="DZ144" i="23"/>
  <c r="DZ143" i="23"/>
  <c r="BE77" i="16" l="1"/>
  <c r="BE53" i="16"/>
  <c r="BE45" i="16"/>
  <c r="BE61" i="16"/>
  <c r="BE69" i="16"/>
  <c r="AU152" i="10"/>
  <c r="AU153" i="10"/>
  <c r="DF79" i="16"/>
  <c r="DG52" i="16"/>
  <c r="DG69" i="16" s="1"/>
  <c r="DH65" i="16" s="1"/>
  <c r="DE136" i="16"/>
  <c r="DE137" i="16"/>
  <c r="DE139" i="16"/>
  <c r="DE140" i="16"/>
  <c r="DE138" i="16"/>
  <c r="BF73" i="16" l="1"/>
  <c r="BF65" i="16"/>
  <c r="BE79" i="16"/>
  <c r="BE80" i="16" s="1"/>
  <c r="BF41" i="16"/>
  <c r="BF49" i="16"/>
  <c r="BF52" i="16" s="1"/>
  <c r="BF57" i="16"/>
  <c r="DG61" i="16"/>
  <c r="DH57" i="16" s="1"/>
  <c r="DG45" i="16"/>
  <c r="DH41" i="16" s="1"/>
  <c r="DG53" i="16"/>
  <c r="DH49" i="16" s="1"/>
  <c r="DG77" i="16"/>
  <c r="DH73" i="16" s="1"/>
  <c r="BE91" i="16" l="1"/>
  <c r="BE85" i="16"/>
  <c r="BE103" i="16"/>
  <c r="BE109" i="16"/>
  <c r="BE97" i="16"/>
  <c r="DG79" i="16"/>
  <c r="DH52" i="16"/>
  <c r="DH45" i="16" s="1"/>
  <c r="DI41" i="16" s="1"/>
  <c r="EA143" i="23"/>
  <c r="EA144" i="23"/>
  <c r="EA146" i="23"/>
  <c r="EA145" i="23"/>
  <c r="EA147" i="23"/>
  <c r="BE93" i="16" l="1"/>
  <c r="BF90" i="16" s="1"/>
  <c r="BE24" i="16"/>
  <c r="BE99" i="16"/>
  <c r="BF96" i="16" s="1"/>
  <c r="BE25" i="16"/>
  <c r="BE111" i="16"/>
  <c r="BF108" i="16" s="1"/>
  <c r="BE27" i="16"/>
  <c r="BE105" i="16"/>
  <c r="BF102" i="16" s="1"/>
  <c r="BE26" i="16"/>
  <c r="BE113" i="16"/>
  <c r="BE114" i="16" s="1"/>
  <c r="BE160" i="16" s="1"/>
  <c r="BE87" i="16"/>
  <c r="BF84" i="16" s="1"/>
  <c r="CX132" i="16"/>
  <c r="CX133" i="16"/>
  <c r="CX131" i="16"/>
  <c r="CX129" i="16"/>
  <c r="CX130" i="16"/>
  <c r="DH61" i="16"/>
  <c r="DI57" i="16" s="1"/>
  <c r="DH69" i="16"/>
  <c r="DI65" i="16" s="1"/>
  <c r="DH53" i="16"/>
  <c r="DI49" i="16" s="1"/>
  <c r="DH77" i="16"/>
  <c r="DI73" i="16" s="1"/>
  <c r="DF140" i="16"/>
  <c r="DF138" i="16"/>
  <c r="DF139" i="16"/>
  <c r="DF136" i="16"/>
  <c r="DF137" i="16"/>
  <c r="BF36" i="16" l="1"/>
  <c r="BF31" i="16"/>
  <c r="BF40" i="16"/>
  <c r="BF43" i="16" s="1"/>
  <c r="AV151" i="10"/>
  <c r="BE162" i="16"/>
  <c r="BE23" i="16" s="1"/>
  <c r="BE28" i="16" s="1"/>
  <c r="AU180" i="10"/>
  <c r="AU181" i="10" s="1"/>
  <c r="BF64" i="16"/>
  <c r="BF67" i="16" s="1"/>
  <c r="BF34" i="16"/>
  <c r="BF72" i="16"/>
  <c r="BF75" i="16" s="1"/>
  <c r="BF35" i="16"/>
  <c r="BF56" i="16"/>
  <c r="BF59" i="16" s="1"/>
  <c r="BF60" i="16" s="1"/>
  <c r="BF33" i="16"/>
  <c r="BF48" i="16"/>
  <c r="BF51" i="16" s="1"/>
  <c r="BF32" i="16"/>
  <c r="DH79" i="16"/>
  <c r="DI52" i="16"/>
  <c r="DI45" i="16" s="1"/>
  <c r="DJ41" i="16" s="1"/>
  <c r="AV153" i="10" l="1"/>
  <c r="AV152" i="10"/>
  <c r="BF53" i="16"/>
  <c r="BF77" i="16"/>
  <c r="BF45" i="16"/>
  <c r="BF69" i="16"/>
  <c r="BF61" i="16"/>
  <c r="CY133" i="16"/>
  <c r="CY132" i="16"/>
  <c r="CY130" i="16"/>
  <c r="CY129" i="16"/>
  <c r="CY131" i="16"/>
  <c r="DI61" i="16"/>
  <c r="DJ57" i="16" s="1"/>
  <c r="DI69" i="16"/>
  <c r="DJ65" i="16" s="1"/>
  <c r="DI53" i="16"/>
  <c r="DJ49" i="16" s="1"/>
  <c r="DI77" i="16"/>
  <c r="DJ73" i="16" s="1"/>
  <c r="EB147" i="23"/>
  <c r="EB143" i="23"/>
  <c r="EB146" i="23"/>
  <c r="EB144" i="23"/>
  <c r="EB145" i="23"/>
  <c r="BG41" i="16" l="1"/>
  <c r="BF79" i="16"/>
  <c r="BF80" i="16" s="1"/>
  <c r="BG65" i="16"/>
  <c r="BG73" i="16"/>
  <c r="BG49" i="16"/>
  <c r="BG57" i="16"/>
  <c r="DI79" i="16"/>
  <c r="DJ52" i="16"/>
  <c r="DJ45" i="16" s="1"/>
  <c r="DK41" i="16" s="1"/>
  <c r="BF97" i="16" l="1"/>
  <c r="BF91" i="16"/>
  <c r="BF85" i="16"/>
  <c r="BF103" i="16"/>
  <c r="BF109" i="16"/>
  <c r="CZ129" i="16"/>
  <c r="CZ132" i="16"/>
  <c r="CZ131" i="16"/>
  <c r="CZ133" i="16"/>
  <c r="CZ130" i="16"/>
  <c r="DJ61" i="16"/>
  <c r="DK57" i="16" s="1"/>
  <c r="DJ69" i="16"/>
  <c r="DK65" i="16" s="1"/>
  <c r="DJ53" i="16"/>
  <c r="DK49" i="16" s="1"/>
  <c r="DJ77" i="16"/>
  <c r="DK73" i="16" s="1"/>
  <c r="DG138" i="16"/>
  <c r="DG140" i="16"/>
  <c r="DG136" i="16"/>
  <c r="DG139" i="16"/>
  <c r="DG137" i="16"/>
  <c r="BF111" i="16" l="1"/>
  <c r="BG108" i="16" s="1"/>
  <c r="BF27" i="16"/>
  <c r="BF105" i="16"/>
  <c r="BG102" i="16" s="1"/>
  <c r="BF26" i="16"/>
  <c r="BF113" i="16"/>
  <c r="BF114" i="16" s="1"/>
  <c r="BF160" i="16" s="1"/>
  <c r="BF87" i="16"/>
  <c r="BG84" i="16" s="1"/>
  <c r="BF93" i="16"/>
  <c r="BG90" i="16" s="1"/>
  <c r="BF24" i="16"/>
  <c r="BF99" i="16"/>
  <c r="BG96" i="16" s="1"/>
  <c r="BF25" i="16"/>
  <c r="DJ79" i="16"/>
  <c r="DK52" i="16"/>
  <c r="DK69" i="16" s="1"/>
  <c r="DL65" i="16" s="1"/>
  <c r="DH137" i="16"/>
  <c r="DH138" i="16"/>
  <c r="DH140" i="16"/>
  <c r="DH136" i="16"/>
  <c r="DH139" i="16"/>
  <c r="EC144" i="23"/>
  <c r="EC146" i="23"/>
  <c r="EC145" i="23"/>
  <c r="EC143" i="23"/>
  <c r="EC147" i="23"/>
  <c r="BG56" i="16" l="1"/>
  <c r="BG59" i="16" s="1"/>
  <c r="BG60" i="16" s="1"/>
  <c r="BG33" i="16"/>
  <c r="BG48" i="16"/>
  <c r="BG51" i="16" s="1"/>
  <c r="BG32" i="16"/>
  <c r="BG36" i="16"/>
  <c r="AW151" i="10"/>
  <c r="BG40" i="16"/>
  <c r="BG43" i="16" s="1"/>
  <c r="BG31" i="16"/>
  <c r="AV180" i="10"/>
  <c r="AV181" i="10" s="1"/>
  <c r="BF162" i="16"/>
  <c r="BF23" i="16" s="1"/>
  <c r="BF28" i="16" s="1"/>
  <c r="BG34" i="16"/>
  <c r="BG64" i="16"/>
  <c r="BG67" i="16" s="1"/>
  <c r="BG72" i="16"/>
  <c r="BG75" i="16" s="1"/>
  <c r="BG35" i="16"/>
  <c r="DA129" i="16"/>
  <c r="DA132" i="16"/>
  <c r="DA130" i="16"/>
  <c r="DA131" i="16"/>
  <c r="DA133" i="16"/>
  <c r="DK61" i="16"/>
  <c r="DL57" i="16" s="1"/>
  <c r="DK53" i="16"/>
  <c r="DL49" i="16" s="1"/>
  <c r="DK77" i="16"/>
  <c r="DL73" i="16" s="1"/>
  <c r="DK45" i="16"/>
  <c r="DL41" i="16" s="1"/>
  <c r="AW153" i="10" l="1"/>
  <c r="AW152" i="10"/>
  <c r="BG61" i="16"/>
  <c r="BH57" i="16" s="1"/>
  <c r="BG53" i="16"/>
  <c r="BG45" i="16"/>
  <c r="BG77" i="16"/>
  <c r="BG69" i="16"/>
  <c r="DB132" i="16"/>
  <c r="DB129" i="16"/>
  <c r="DB131" i="16"/>
  <c r="DB130" i="16"/>
  <c r="DB133" i="16"/>
  <c r="DK79" i="16"/>
  <c r="DL52" i="16"/>
  <c r="DL45" i="16" s="1"/>
  <c r="DM41" i="16" s="1"/>
  <c r="BH73" i="16" l="1"/>
  <c r="BH49" i="16"/>
  <c r="BH52" i="16" s="1"/>
  <c r="BH65" i="16"/>
  <c r="BH41" i="16"/>
  <c r="BG79" i="16"/>
  <c r="BG80" i="16" s="1"/>
  <c r="DL69" i="16"/>
  <c r="DM65" i="16" s="1"/>
  <c r="DL61" i="16"/>
  <c r="DM57" i="16" s="1"/>
  <c r="DL53" i="16"/>
  <c r="DM49" i="16" s="1"/>
  <c r="DL77" i="16"/>
  <c r="DM73" i="16" s="1"/>
  <c r="ED147" i="23"/>
  <c r="ED144" i="23"/>
  <c r="ED146" i="23"/>
  <c r="ED145" i="23"/>
  <c r="ED143" i="23"/>
  <c r="BG91" i="16" l="1"/>
  <c r="BG109" i="16"/>
  <c r="BG97" i="16"/>
  <c r="BG103" i="16"/>
  <c r="BG85" i="16"/>
  <c r="DC132" i="16"/>
  <c r="DC130" i="16"/>
  <c r="DC129" i="16"/>
  <c r="DC133" i="16"/>
  <c r="DC131" i="16"/>
  <c r="DL79" i="16"/>
  <c r="DM52" i="16"/>
  <c r="DM69" i="16" s="1"/>
  <c r="DN65" i="16" s="1"/>
  <c r="DI136" i="16"/>
  <c r="DI139" i="16"/>
  <c r="DI138" i="16"/>
  <c r="DI140" i="16"/>
  <c r="DI137" i="16"/>
  <c r="BG111" i="16" l="1"/>
  <c r="BH108" i="16" s="1"/>
  <c r="BG27" i="16"/>
  <c r="BG113" i="16"/>
  <c r="BG114" i="16" s="1"/>
  <c r="BG160" i="16" s="1"/>
  <c r="BG87" i="16"/>
  <c r="BH84" i="16" s="1"/>
  <c r="BG105" i="16"/>
  <c r="BH102" i="16" s="1"/>
  <c r="BG26" i="16"/>
  <c r="BG99" i="16"/>
  <c r="BH96" i="16" s="1"/>
  <c r="BG25" i="16"/>
  <c r="BG93" i="16"/>
  <c r="BH90" i="16" s="1"/>
  <c r="BG24" i="16"/>
  <c r="DM61" i="16"/>
  <c r="DN57" i="16" s="1"/>
  <c r="DM53" i="16"/>
  <c r="DN49" i="16" s="1"/>
  <c r="DM45" i="16"/>
  <c r="DN41" i="16" s="1"/>
  <c r="DM77" i="16"/>
  <c r="DN73" i="16" s="1"/>
  <c r="BH48" i="16" l="1"/>
  <c r="BH51" i="16" s="1"/>
  <c r="BH32" i="16"/>
  <c r="BH56" i="16"/>
  <c r="BH59" i="16" s="1"/>
  <c r="BH60" i="16" s="1"/>
  <c r="BH33" i="16"/>
  <c r="BH64" i="16"/>
  <c r="BH67" i="16" s="1"/>
  <c r="BH34" i="16"/>
  <c r="BH36" i="16"/>
  <c r="BH40" i="16"/>
  <c r="BH43" i="16" s="1"/>
  <c r="BH31" i="16"/>
  <c r="AX151" i="10"/>
  <c r="AW180" i="10"/>
  <c r="AW181" i="10" s="1"/>
  <c r="BG162" i="16"/>
  <c r="BG23" i="16" s="1"/>
  <c r="BG28" i="16" s="1"/>
  <c r="BH35" i="16"/>
  <c r="BH72" i="16"/>
  <c r="BH75" i="16" s="1"/>
  <c r="DM79" i="16"/>
  <c r="DN52" i="16"/>
  <c r="DN69" i="16" s="1"/>
  <c r="DO65" i="16" s="1"/>
  <c r="DJ140" i="16"/>
  <c r="DJ138" i="16"/>
  <c r="DJ136" i="16"/>
  <c r="DJ139" i="16"/>
  <c r="DJ137" i="16"/>
  <c r="AX153" i="10" l="1"/>
  <c r="AX152" i="10"/>
  <c r="BH45" i="16"/>
  <c r="BH69" i="16"/>
  <c r="BH53" i="16"/>
  <c r="BH77" i="16"/>
  <c r="BH61" i="16"/>
  <c r="DD130" i="16"/>
  <c r="DD132" i="16"/>
  <c r="DD129" i="16"/>
  <c r="DD131" i="16"/>
  <c r="DD133" i="16"/>
  <c r="DN61" i="16"/>
  <c r="DO57" i="16" s="1"/>
  <c r="DN53" i="16"/>
  <c r="DO49" i="16" s="1"/>
  <c r="DN77" i="16"/>
  <c r="DO73" i="16" s="1"/>
  <c r="DN45" i="16"/>
  <c r="DO41" i="16" s="1"/>
  <c r="BI65" i="16" l="1"/>
  <c r="BI73" i="16"/>
  <c r="BI49" i="16"/>
  <c r="BI52" i="16" s="1"/>
  <c r="BI41" i="16"/>
  <c r="BH79" i="16"/>
  <c r="BH80" i="16" s="1"/>
  <c r="BI57" i="16"/>
  <c r="DN79" i="16"/>
  <c r="DO52" i="16"/>
  <c r="DK138" i="16"/>
  <c r="DK140" i="16"/>
  <c r="DK137" i="16"/>
  <c r="DK136" i="16"/>
  <c r="DK139" i="16"/>
  <c r="BH91" i="16" l="1"/>
  <c r="BH109" i="16"/>
  <c r="BH85" i="16"/>
  <c r="BH97" i="16"/>
  <c r="BH103" i="16"/>
  <c r="DO53" i="16"/>
  <c r="DP49" i="16" s="1"/>
  <c r="DO69" i="16"/>
  <c r="DP65" i="16" s="1"/>
  <c r="DO45" i="16"/>
  <c r="DO77" i="16"/>
  <c r="DP73" i="16" s="1"/>
  <c r="DO61" i="16"/>
  <c r="DP57" i="16" s="1"/>
  <c r="BH105" i="16" l="1"/>
  <c r="BI102" i="16" s="1"/>
  <c r="BH26" i="16"/>
  <c r="BH99" i="16"/>
  <c r="BI96" i="16" s="1"/>
  <c r="BH25" i="16"/>
  <c r="BH113" i="16"/>
  <c r="BH114" i="16" s="1"/>
  <c r="BH160" i="16" s="1"/>
  <c r="BH87" i="16"/>
  <c r="BI84" i="16" s="1"/>
  <c r="BH111" i="16"/>
  <c r="BI108" i="16" s="1"/>
  <c r="BH27" i="16"/>
  <c r="BH93" i="16"/>
  <c r="BI90" i="16" s="1"/>
  <c r="BH24" i="16"/>
  <c r="DE132" i="16"/>
  <c r="DE129" i="16"/>
  <c r="DE131" i="16"/>
  <c r="DE133" i="16"/>
  <c r="DE130" i="16"/>
  <c r="DP41" i="16"/>
  <c r="DO79" i="16"/>
  <c r="DP52" i="16"/>
  <c r="DP45" i="16" s="1"/>
  <c r="DQ41" i="16" s="1"/>
  <c r="DL138" i="16"/>
  <c r="DL140" i="16"/>
  <c r="DL139" i="16"/>
  <c r="DL137" i="16"/>
  <c r="DL136" i="16"/>
  <c r="BI48" i="16" l="1"/>
  <c r="BI51" i="16" s="1"/>
  <c r="BI32" i="16"/>
  <c r="BI72" i="16"/>
  <c r="BI75" i="16" s="1"/>
  <c r="BI35" i="16"/>
  <c r="BI36" i="16"/>
  <c r="BI31" i="16"/>
  <c r="AY151" i="10"/>
  <c r="BI40" i="16"/>
  <c r="BI43" i="16" s="1"/>
  <c r="AX180" i="10"/>
  <c r="AX181" i="10" s="1"/>
  <c r="BH162" i="16"/>
  <c r="BH23" i="16" s="1"/>
  <c r="BH28" i="16" s="1"/>
  <c r="BI56" i="16"/>
  <c r="BI59" i="16" s="1"/>
  <c r="BI60" i="16" s="1"/>
  <c r="BI33" i="16"/>
  <c r="BI34" i="16"/>
  <c r="BI64" i="16"/>
  <c r="BI67" i="16" s="1"/>
  <c r="DP69" i="16"/>
  <c r="DQ65" i="16" s="1"/>
  <c r="DP53" i="16"/>
  <c r="DQ49" i="16" s="1"/>
  <c r="DP61" i="16"/>
  <c r="DQ57" i="16" s="1"/>
  <c r="DP77" i="16"/>
  <c r="DQ73" i="16" s="1"/>
  <c r="AY152" i="10" l="1"/>
  <c r="AY153" i="10"/>
  <c r="BI53" i="16"/>
  <c r="BI77" i="16"/>
  <c r="BI61" i="16"/>
  <c r="BI45" i="16"/>
  <c r="BI69" i="16"/>
  <c r="DP79" i="16"/>
  <c r="DQ52" i="16"/>
  <c r="DQ61" i="16" s="1"/>
  <c r="DR57" i="16" s="1"/>
  <c r="DM137" i="16"/>
  <c r="DM140" i="16"/>
  <c r="DM138" i="16"/>
  <c r="DM139" i="16"/>
  <c r="DM136" i="16"/>
  <c r="BJ65" i="16" l="1"/>
  <c r="BJ41" i="16"/>
  <c r="BI79" i="16"/>
  <c r="BI80" i="16" s="1"/>
  <c r="BJ73" i="16"/>
  <c r="BJ49" i="16"/>
  <c r="BJ57" i="16"/>
  <c r="DF130" i="16"/>
  <c r="DF132" i="16"/>
  <c r="DF131" i="16"/>
  <c r="DF129" i="16"/>
  <c r="DF133" i="16"/>
  <c r="DQ53" i="16"/>
  <c r="DR49" i="16" s="1"/>
  <c r="DQ77" i="16"/>
  <c r="DR73" i="16" s="1"/>
  <c r="DQ45" i="16"/>
  <c r="DR41" i="16" s="1"/>
  <c r="DQ69" i="16"/>
  <c r="DR65" i="16" s="1"/>
  <c r="DN140" i="16"/>
  <c r="DN139" i="16"/>
  <c r="DN138" i="16"/>
  <c r="DN136" i="16"/>
  <c r="DN137" i="16"/>
  <c r="BI97" i="16" l="1"/>
  <c r="BI109" i="16"/>
  <c r="BI103" i="16"/>
  <c r="BI91" i="16"/>
  <c r="BI85" i="16"/>
  <c r="DQ79" i="16"/>
  <c r="DR52" i="16"/>
  <c r="BI113" i="16" l="1"/>
  <c r="BI114" i="16" s="1"/>
  <c r="BI160" i="16" s="1"/>
  <c r="BI87" i="16"/>
  <c r="BJ84" i="16" s="1"/>
  <c r="BI93" i="16"/>
  <c r="BJ90" i="16" s="1"/>
  <c r="BI24" i="16"/>
  <c r="BI105" i="16"/>
  <c r="BJ102" i="16" s="1"/>
  <c r="BI26" i="16"/>
  <c r="BI111" i="16"/>
  <c r="BJ108" i="16" s="1"/>
  <c r="BI27" i="16"/>
  <c r="BI99" i="16"/>
  <c r="BJ96" i="16" s="1"/>
  <c r="BI25" i="16"/>
  <c r="DG132" i="16"/>
  <c r="DG130" i="16"/>
  <c r="DG133" i="16"/>
  <c r="DG131" i="16"/>
  <c r="DG129" i="16"/>
  <c r="DR53" i="16"/>
  <c r="DS49" i="16" s="1"/>
  <c r="DR77" i="16"/>
  <c r="DS73" i="16" s="1"/>
  <c r="DR61" i="16"/>
  <c r="DS57" i="16" s="1"/>
  <c r="DR69" i="16"/>
  <c r="DS65" i="16" s="1"/>
  <c r="DR45" i="16"/>
  <c r="BJ56" i="16" l="1"/>
  <c r="BJ59" i="16" s="1"/>
  <c r="BJ60" i="16" s="1"/>
  <c r="BJ33" i="16"/>
  <c r="BJ35" i="16"/>
  <c r="BJ72" i="16"/>
  <c r="BJ75" i="16" s="1"/>
  <c r="BJ64" i="16"/>
  <c r="BJ67" i="16" s="1"/>
  <c r="BJ34" i="16"/>
  <c r="BJ48" i="16"/>
  <c r="BJ51" i="16" s="1"/>
  <c r="BJ32" i="16"/>
  <c r="BJ36" i="16"/>
  <c r="AZ151" i="10"/>
  <c r="BJ31" i="16"/>
  <c r="BJ40" i="16"/>
  <c r="BJ43" i="16" s="1"/>
  <c r="BI162" i="16"/>
  <c r="BI23" i="16" s="1"/>
  <c r="BI28" i="16" s="1"/>
  <c r="AY180" i="10"/>
  <c r="AY181" i="10" s="1"/>
  <c r="DS41" i="16"/>
  <c r="DR79" i="16"/>
  <c r="DS52" i="16"/>
  <c r="DS69" i="16" s="1"/>
  <c r="DT65" i="16" s="1"/>
  <c r="AZ153" i="10" l="1"/>
  <c r="AZ152" i="10"/>
  <c r="BJ53" i="16"/>
  <c r="BJ77" i="16"/>
  <c r="BJ45" i="16"/>
  <c r="BJ61" i="16"/>
  <c r="BK57" i="16" s="1"/>
  <c r="BJ69" i="16"/>
  <c r="DS61" i="16"/>
  <c r="DT57" i="16" s="1"/>
  <c r="DS53" i="16"/>
  <c r="DT49" i="16" s="1"/>
  <c r="DS45" i="16"/>
  <c r="DT41" i="16" s="1"/>
  <c r="DS77" i="16"/>
  <c r="DT73" i="16" s="1"/>
  <c r="DO138" i="16"/>
  <c r="DO136" i="16"/>
  <c r="DO140" i="16"/>
  <c r="DO137" i="16"/>
  <c r="DO139" i="16"/>
  <c r="BK49" i="16" l="1"/>
  <c r="BK52" i="16" s="1"/>
  <c r="BK65" i="16"/>
  <c r="BJ79" i="16"/>
  <c r="BJ80" i="16" s="1"/>
  <c r="BK41" i="16"/>
  <c r="BK73" i="16"/>
  <c r="DH130" i="16"/>
  <c r="DH133" i="16"/>
  <c r="DH132" i="16"/>
  <c r="DH131" i="16"/>
  <c r="DH129" i="16"/>
  <c r="DS79" i="16"/>
  <c r="DT52" i="16"/>
  <c r="DT45" i="16" s="1"/>
  <c r="DU41" i="16" s="1"/>
  <c r="BJ97" i="16" l="1"/>
  <c r="BJ85" i="16"/>
  <c r="BJ109" i="16"/>
  <c r="BJ103" i="16"/>
  <c r="BJ91" i="16"/>
  <c r="DT61" i="16"/>
  <c r="DU57" i="16" s="1"/>
  <c r="DT69" i="16"/>
  <c r="DU65" i="16" s="1"/>
  <c r="DT53" i="16"/>
  <c r="DU49" i="16" s="1"/>
  <c r="DT77" i="16"/>
  <c r="DU73" i="16" s="1"/>
  <c r="DP140" i="16"/>
  <c r="DP138" i="16"/>
  <c r="DP137" i="16"/>
  <c r="DP136" i="16"/>
  <c r="DP139" i="16"/>
  <c r="BJ93" i="16" l="1"/>
  <c r="BK90" i="16" s="1"/>
  <c r="BJ24" i="16"/>
  <c r="BJ105" i="16"/>
  <c r="BK102" i="16" s="1"/>
  <c r="BJ26" i="16"/>
  <c r="BJ111" i="16"/>
  <c r="BK108" i="16" s="1"/>
  <c r="BJ27" i="16"/>
  <c r="BJ113" i="16"/>
  <c r="BJ114" i="16" s="1"/>
  <c r="BJ160" i="16" s="1"/>
  <c r="BJ87" i="16"/>
  <c r="BK84" i="16" s="1"/>
  <c r="BJ99" i="16"/>
  <c r="BK96" i="16" s="1"/>
  <c r="BJ25" i="16"/>
  <c r="DI133" i="16"/>
  <c r="DI131" i="16"/>
  <c r="DI132" i="16"/>
  <c r="DI130" i="16"/>
  <c r="DI129" i="16"/>
  <c r="DT79" i="16"/>
  <c r="DU52" i="16"/>
  <c r="BK36" i="16" l="1"/>
  <c r="BA151" i="10"/>
  <c r="BK31" i="16"/>
  <c r="BK40" i="16"/>
  <c r="BK43" i="16" s="1"/>
  <c r="BK56" i="16"/>
  <c r="BK59" i="16" s="1"/>
  <c r="BK60" i="16" s="1"/>
  <c r="BK33" i="16"/>
  <c r="AZ180" i="10"/>
  <c r="AZ181" i="10" s="1"/>
  <c r="BJ162" i="16"/>
  <c r="BJ23" i="16" s="1"/>
  <c r="BJ28" i="16" s="1"/>
  <c r="BK72" i="16"/>
  <c r="BK75" i="16" s="1"/>
  <c r="BK35" i="16"/>
  <c r="BK64" i="16"/>
  <c r="BK67" i="16" s="1"/>
  <c r="BK34" i="16"/>
  <c r="BK48" i="16"/>
  <c r="BK51" i="16" s="1"/>
  <c r="BK32" i="16"/>
  <c r="DU53" i="16"/>
  <c r="DV49" i="16" s="1"/>
  <c r="DU69" i="16"/>
  <c r="DV65" i="16" s="1"/>
  <c r="DU45" i="16"/>
  <c r="DU77" i="16"/>
  <c r="DV73" i="16" s="1"/>
  <c r="DU61" i="16"/>
  <c r="DV57" i="16" s="1"/>
  <c r="DQ139" i="16"/>
  <c r="DQ137" i="16"/>
  <c r="DQ138" i="16"/>
  <c r="DQ140" i="16"/>
  <c r="DQ136" i="16"/>
  <c r="BK77" i="16" l="1"/>
  <c r="BK45" i="16"/>
  <c r="BK61" i="16"/>
  <c r="BK69" i="16"/>
  <c r="BK53" i="16"/>
  <c r="BA153" i="10"/>
  <c r="BA152" i="10"/>
  <c r="DV41" i="16"/>
  <c r="DU79" i="16"/>
  <c r="DV52" i="16"/>
  <c r="BL49" i="16" l="1"/>
  <c r="BL52" i="16" s="1"/>
  <c r="BL65" i="16"/>
  <c r="BL41" i="16"/>
  <c r="BK79" i="16"/>
  <c r="BK80" i="16" s="1"/>
  <c r="BL73" i="16"/>
  <c r="BL57" i="16"/>
  <c r="DJ133" i="16"/>
  <c r="DJ132" i="16"/>
  <c r="DJ131" i="16"/>
  <c r="DJ129" i="16"/>
  <c r="DJ130" i="16"/>
  <c r="DV53" i="16"/>
  <c r="DW49" i="16" s="1"/>
  <c r="DV61" i="16"/>
  <c r="DW57" i="16" s="1"/>
  <c r="DV69" i="16"/>
  <c r="DW65" i="16" s="1"/>
  <c r="DV77" i="16"/>
  <c r="DW73" i="16" s="1"/>
  <c r="DV45" i="16"/>
  <c r="DW41" i="16" s="1"/>
  <c r="DR140" i="16"/>
  <c r="DR136" i="16"/>
  <c r="DR137" i="16"/>
  <c r="DR139" i="16"/>
  <c r="DR138" i="16"/>
  <c r="BK103" i="16" l="1"/>
  <c r="BK85" i="16"/>
  <c r="BK97" i="16"/>
  <c r="BK91" i="16"/>
  <c r="BK109" i="16"/>
  <c r="DV79" i="16"/>
  <c r="DW52" i="16"/>
  <c r="DW45" i="16" s="1"/>
  <c r="DX41" i="16" s="1"/>
  <c r="BK111" i="16" l="1"/>
  <c r="BL108" i="16" s="1"/>
  <c r="BK27" i="16"/>
  <c r="BK93" i="16"/>
  <c r="BL90" i="16" s="1"/>
  <c r="BK24" i="16"/>
  <c r="BK99" i="16"/>
  <c r="BL96" i="16" s="1"/>
  <c r="BK25" i="16"/>
  <c r="BK113" i="16"/>
  <c r="BK114" i="16" s="1"/>
  <c r="BK160" i="16" s="1"/>
  <c r="BK87" i="16"/>
  <c r="BL84" i="16" s="1"/>
  <c r="BK105" i="16"/>
  <c r="BL102" i="16" s="1"/>
  <c r="BK26" i="16"/>
  <c r="DW61" i="16"/>
  <c r="DX57" i="16" s="1"/>
  <c r="DW69" i="16"/>
  <c r="DX65" i="16" s="1"/>
  <c r="DW53" i="16"/>
  <c r="DX49" i="16" s="1"/>
  <c r="DW77" i="16"/>
  <c r="DX73" i="16" s="1"/>
  <c r="DS136" i="16"/>
  <c r="DS139" i="16"/>
  <c r="DS140" i="16"/>
  <c r="DS137" i="16"/>
  <c r="DS138" i="16"/>
  <c r="BK162" i="16" l="1"/>
  <c r="BK23" i="16" s="1"/>
  <c r="BK28" i="16" s="1"/>
  <c r="BA180" i="10"/>
  <c r="BA181" i="10" s="1"/>
  <c r="BL64" i="16"/>
  <c r="BL67" i="16" s="1"/>
  <c r="BL34" i="16"/>
  <c r="BL36" i="16"/>
  <c r="BL31" i="16"/>
  <c r="BL40" i="16"/>
  <c r="BL43" i="16" s="1"/>
  <c r="BB151" i="10"/>
  <c r="BL56" i="16"/>
  <c r="BL59" i="16" s="1"/>
  <c r="BL60" i="16" s="1"/>
  <c r="BL33" i="16"/>
  <c r="BL48" i="16"/>
  <c r="BL51" i="16" s="1"/>
  <c r="BL32" i="16"/>
  <c r="BL72" i="16"/>
  <c r="BL75" i="16" s="1"/>
  <c r="BL35" i="16"/>
  <c r="DK130" i="16"/>
  <c r="DK133" i="16"/>
  <c r="DK129" i="16"/>
  <c r="DK131" i="16"/>
  <c r="DK132" i="16"/>
  <c r="DW79" i="16"/>
  <c r="DX52" i="16"/>
  <c r="BL61" i="16" l="1"/>
  <c r="BL53" i="16"/>
  <c r="BL77" i="16"/>
  <c r="BL69" i="16"/>
  <c r="BL45" i="16"/>
  <c r="BB152" i="10"/>
  <c r="BB153" i="10"/>
  <c r="DX53" i="16"/>
  <c r="DY49" i="16" s="1"/>
  <c r="DX61" i="16"/>
  <c r="DY57" i="16" s="1"/>
  <c r="DX69" i="16"/>
  <c r="DY65" i="16" s="1"/>
  <c r="DX77" i="16"/>
  <c r="DY73" i="16" s="1"/>
  <c r="DX45" i="16"/>
  <c r="DT136" i="16"/>
  <c r="DT138" i="16"/>
  <c r="DT139" i="16"/>
  <c r="DT140" i="16"/>
  <c r="DT137" i="16"/>
  <c r="BM41" i="16" l="1"/>
  <c r="BL79" i="16"/>
  <c r="BL80" i="16" s="1"/>
  <c r="BM65" i="16"/>
  <c r="BM73" i="16"/>
  <c r="BM49" i="16"/>
  <c r="BM57" i="16"/>
  <c r="DY41" i="16"/>
  <c r="DX79" i="16"/>
  <c r="DY52" i="16"/>
  <c r="DY69" i="16" s="1"/>
  <c r="DZ65" i="16" s="1"/>
  <c r="BL91" i="16" l="1"/>
  <c r="BL103" i="16"/>
  <c r="BL85" i="16"/>
  <c r="BL97" i="16"/>
  <c r="BL109" i="16"/>
  <c r="DY53" i="16"/>
  <c r="DZ49" i="16" s="1"/>
  <c r="DY77" i="16"/>
  <c r="DZ73" i="16" s="1"/>
  <c r="DY61" i="16"/>
  <c r="DZ57" i="16" s="1"/>
  <c r="DY45" i="16"/>
  <c r="DZ41" i="16" s="1"/>
  <c r="DU139" i="16"/>
  <c r="DU140" i="16"/>
  <c r="DU137" i="16"/>
  <c r="DU138" i="16"/>
  <c r="DU136" i="16"/>
  <c r="BL105" i="16" l="1"/>
  <c r="BM102" i="16" s="1"/>
  <c r="BL26" i="16"/>
  <c r="BL111" i="16"/>
  <c r="BM108" i="16" s="1"/>
  <c r="BL27" i="16"/>
  <c r="BL99" i="16"/>
  <c r="BM96" i="16" s="1"/>
  <c r="BL25" i="16"/>
  <c r="BL113" i="16"/>
  <c r="BL114" i="16" s="1"/>
  <c r="BL160" i="16" s="1"/>
  <c r="BL87" i="16"/>
  <c r="BM84" i="16" s="1"/>
  <c r="BL93" i="16"/>
  <c r="BM90" i="16" s="1"/>
  <c r="BL24" i="16"/>
  <c r="DL131" i="16"/>
  <c r="DL132" i="16"/>
  <c r="DL130" i="16"/>
  <c r="DL129" i="16"/>
  <c r="DL133" i="16"/>
  <c r="DY79" i="16"/>
  <c r="DZ52" i="16"/>
  <c r="DZ45" i="16" s="1"/>
  <c r="EA41" i="16" s="1"/>
  <c r="BM48" i="16" l="1"/>
  <c r="BM51" i="16" s="1"/>
  <c r="BM32" i="16"/>
  <c r="BM36" i="16"/>
  <c r="BM40" i="16"/>
  <c r="BM43" i="16" s="1"/>
  <c r="BC151" i="10"/>
  <c r="BM31" i="16"/>
  <c r="BB180" i="10"/>
  <c r="BB181" i="10" s="1"/>
  <c r="BL162" i="16"/>
  <c r="BL23" i="16" s="1"/>
  <c r="BL28" i="16" s="1"/>
  <c r="BM56" i="16"/>
  <c r="BM59" i="16" s="1"/>
  <c r="BM60" i="16" s="1"/>
  <c r="BM33" i="16"/>
  <c r="BM72" i="16"/>
  <c r="BM75" i="16" s="1"/>
  <c r="BM35" i="16"/>
  <c r="BM34" i="16"/>
  <c r="BM64" i="16"/>
  <c r="BM67" i="16" s="1"/>
  <c r="DZ61" i="16"/>
  <c r="EA57" i="16" s="1"/>
  <c r="DZ69" i="16"/>
  <c r="EA65" i="16" s="1"/>
  <c r="DZ53" i="16"/>
  <c r="EA49" i="16" s="1"/>
  <c r="DZ77" i="16"/>
  <c r="EA73" i="16" s="1"/>
  <c r="DV140" i="16"/>
  <c r="DV138" i="16"/>
  <c r="DV139" i="16"/>
  <c r="DV137" i="16"/>
  <c r="DV136" i="16"/>
  <c r="BM45" i="16" l="1"/>
  <c r="BM61" i="16"/>
  <c r="BM53" i="16"/>
  <c r="BM69" i="16"/>
  <c r="BM77" i="16"/>
  <c r="BC153" i="10"/>
  <c r="BC152" i="10"/>
  <c r="DZ79" i="16"/>
  <c r="EA52" i="16"/>
  <c r="BN73" i="16" l="1"/>
  <c r="BN65" i="16"/>
  <c r="BN49" i="16"/>
  <c r="BN57" i="16"/>
  <c r="BN41" i="16"/>
  <c r="BM79" i="16"/>
  <c r="BM80" i="16" s="1"/>
  <c r="DM130" i="16"/>
  <c r="DM131" i="16"/>
  <c r="DM133" i="16"/>
  <c r="DM132" i="16"/>
  <c r="DM129" i="16"/>
  <c r="EA53" i="16"/>
  <c r="EB49" i="16" s="1"/>
  <c r="EA77" i="16"/>
  <c r="EB73" i="16" s="1"/>
  <c r="EA69" i="16"/>
  <c r="EB65" i="16" s="1"/>
  <c r="EA61" i="16"/>
  <c r="EB57" i="16" s="1"/>
  <c r="EA45" i="16"/>
  <c r="DW140" i="16"/>
  <c r="DW138" i="16"/>
  <c r="DW139" i="16"/>
  <c r="DW137" i="16"/>
  <c r="DW136" i="16"/>
  <c r="BM91" i="16" l="1"/>
  <c r="BM109" i="16"/>
  <c r="BM103" i="16"/>
  <c r="BM97" i="16"/>
  <c r="BM85" i="16"/>
  <c r="EB41" i="16"/>
  <c r="EA79" i="16"/>
  <c r="EB52" i="16"/>
  <c r="BM113" i="16" l="1"/>
  <c r="BM114" i="16" s="1"/>
  <c r="BM160" i="16" s="1"/>
  <c r="BM87" i="16"/>
  <c r="BN84" i="16" s="1"/>
  <c r="BM99" i="16"/>
  <c r="BN96" i="16" s="1"/>
  <c r="BM25" i="16"/>
  <c r="BM105" i="16"/>
  <c r="BN102" i="16" s="1"/>
  <c r="BM26" i="16"/>
  <c r="BM111" i="16"/>
  <c r="BN108" i="16" s="1"/>
  <c r="BM27" i="16"/>
  <c r="BM93" i="16"/>
  <c r="BN90" i="16" s="1"/>
  <c r="BM24" i="16"/>
  <c r="DN133" i="16"/>
  <c r="DN129" i="16"/>
  <c r="DN130" i="16"/>
  <c r="DN132" i="16"/>
  <c r="DN131" i="16"/>
  <c r="EB53" i="16"/>
  <c r="EC49" i="16" s="1"/>
  <c r="EB45" i="16"/>
  <c r="EB77" i="16"/>
  <c r="EC73" i="16" s="1"/>
  <c r="EB69" i="16"/>
  <c r="EC65" i="16" s="1"/>
  <c r="EB61" i="16"/>
  <c r="EC57" i="16" s="1"/>
  <c r="DX138" i="16"/>
  <c r="DX137" i="16"/>
  <c r="DX140" i="16"/>
  <c r="DX136" i="16"/>
  <c r="DX139" i="16"/>
  <c r="BN48" i="16" l="1"/>
  <c r="BN51" i="16" s="1"/>
  <c r="BN32" i="16"/>
  <c r="BN72" i="16"/>
  <c r="BN75" i="16" s="1"/>
  <c r="BN35" i="16"/>
  <c r="BN64" i="16"/>
  <c r="BN67" i="16" s="1"/>
  <c r="BN34" i="16"/>
  <c r="BN56" i="16"/>
  <c r="BN59" i="16" s="1"/>
  <c r="BN60" i="16" s="1"/>
  <c r="BN33" i="16"/>
  <c r="BN36" i="16"/>
  <c r="BN31" i="16"/>
  <c r="BN40" i="16"/>
  <c r="BN43" i="16" s="1"/>
  <c r="BD151" i="10"/>
  <c r="BM162" i="16"/>
  <c r="BM23" i="16" s="1"/>
  <c r="BM28" i="16" s="1"/>
  <c r="BC180" i="10"/>
  <c r="BC181" i="10" s="1"/>
  <c r="EC41" i="16"/>
  <c r="EB79" i="16"/>
  <c r="EC52" i="16"/>
  <c r="DY136" i="16"/>
  <c r="DY137" i="16"/>
  <c r="DY140" i="16"/>
  <c r="DY138" i="16"/>
  <c r="DY139" i="16"/>
  <c r="BN77" i="16" l="1"/>
  <c r="BN45" i="16"/>
  <c r="BN69" i="16"/>
  <c r="BN61" i="16"/>
  <c r="BO57" i="16" s="1"/>
  <c r="BN53" i="16"/>
  <c r="BD153" i="10"/>
  <c r="BD152" i="10"/>
  <c r="EC53" i="16"/>
  <c r="ED49" i="16" s="1"/>
  <c r="EC61" i="16"/>
  <c r="ED57" i="16" s="1"/>
  <c r="EC69" i="16"/>
  <c r="ED65" i="16" s="1"/>
  <c r="EC45" i="16"/>
  <c r="EC77" i="16"/>
  <c r="ED73" i="16" s="1"/>
  <c r="BO49" i="16" l="1"/>
  <c r="BO65" i="16"/>
  <c r="BO41" i="16"/>
  <c r="BN79" i="16"/>
  <c r="BN80" i="16" s="1"/>
  <c r="BO73" i="16"/>
  <c r="DO132" i="16"/>
  <c r="DO133" i="16"/>
  <c r="DO130" i="16"/>
  <c r="DO131" i="16"/>
  <c r="DO129" i="16"/>
  <c r="ED41" i="16"/>
  <c r="EC79" i="16"/>
  <c r="ED52" i="16"/>
  <c r="BN91" i="16" l="1"/>
  <c r="BN85" i="16"/>
  <c r="BN109" i="16"/>
  <c r="BN103" i="16"/>
  <c r="BN97" i="16"/>
  <c r="ED53" i="16"/>
  <c r="ED77" i="16"/>
  <c r="ED61" i="16"/>
  <c r="ED69" i="16"/>
  <c r="ED45" i="16"/>
  <c r="DZ140" i="16"/>
  <c r="DZ136" i="16"/>
  <c r="DZ137" i="16"/>
  <c r="DZ139" i="16"/>
  <c r="DZ138" i="16"/>
  <c r="BN111" i="16" l="1"/>
  <c r="BO108" i="16" s="1"/>
  <c r="BN27" i="16"/>
  <c r="BN99" i="16"/>
  <c r="BO96" i="16" s="1"/>
  <c r="BN25" i="16"/>
  <c r="BN105" i="16"/>
  <c r="BO102" i="16" s="1"/>
  <c r="BN26" i="16"/>
  <c r="BN113" i="16"/>
  <c r="BN114" i="16" s="1"/>
  <c r="BN160" i="16" s="1"/>
  <c r="BN87" i="16"/>
  <c r="BO84" i="16" s="1"/>
  <c r="BN93" i="16"/>
  <c r="BO90" i="16" s="1"/>
  <c r="BN24" i="16"/>
  <c r="DP129" i="16"/>
  <c r="DP133" i="16"/>
  <c r="DP130" i="16"/>
  <c r="DP132" i="16"/>
  <c r="DP131" i="16"/>
  <c r="ED79" i="16"/>
  <c r="BO64" i="16" l="1"/>
  <c r="BO67" i="16" s="1"/>
  <c r="BO34" i="16"/>
  <c r="BO48" i="16"/>
  <c r="BO51" i="16" s="1"/>
  <c r="BO32" i="16"/>
  <c r="BO36" i="16"/>
  <c r="BE151" i="10"/>
  <c r="BO31" i="16"/>
  <c r="BO40" i="16"/>
  <c r="BO43" i="16" s="1"/>
  <c r="BO56" i="16"/>
  <c r="BO59" i="16" s="1"/>
  <c r="BO60" i="16" s="1"/>
  <c r="BO33" i="16"/>
  <c r="BO72" i="16"/>
  <c r="BO75" i="16" s="1"/>
  <c r="BO35" i="16"/>
  <c r="BN162" i="16"/>
  <c r="BN23" i="16" s="1"/>
  <c r="BN28" i="16" s="1"/>
  <c r="BD180" i="10"/>
  <c r="BD181" i="10" s="1"/>
  <c r="BO53" i="16" l="1"/>
  <c r="BO61" i="16"/>
  <c r="BO77" i="16"/>
  <c r="BO45" i="16"/>
  <c r="BO69" i="16"/>
  <c r="BP57" i="16"/>
  <c r="BE152" i="10"/>
  <c r="BE153" i="10"/>
  <c r="EA139" i="16"/>
  <c r="EA140" i="16"/>
  <c r="EA137" i="16"/>
  <c r="EA136" i="16"/>
  <c r="EA138" i="16"/>
  <c r="BP65" i="16" l="1"/>
  <c r="BP41" i="16"/>
  <c r="BO79" i="16"/>
  <c r="BO80" i="16" s="1"/>
  <c r="BP73" i="16"/>
  <c r="BP49" i="16"/>
  <c r="DQ131" i="16"/>
  <c r="DQ129" i="16"/>
  <c r="DQ130" i="16"/>
  <c r="DQ133" i="16"/>
  <c r="DQ132" i="16"/>
  <c r="BO103" i="16" l="1"/>
  <c r="BO109" i="16"/>
  <c r="BO91" i="16"/>
  <c r="BO97" i="16"/>
  <c r="BO85" i="16"/>
  <c r="BO113" i="16" l="1"/>
  <c r="BO114" i="16" s="1"/>
  <c r="BO160" i="16" s="1"/>
  <c r="BO87" i="16"/>
  <c r="BP84" i="16" s="1"/>
  <c r="BO99" i="16"/>
  <c r="BP96" i="16" s="1"/>
  <c r="BO25" i="16"/>
  <c r="BO93" i="16"/>
  <c r="BP90" i="16" s="1"/>
  <c r="BO24" i="16"/>
  <c r="BO111" i="16"/>
  <c r="BP108" i="16" s="1"/>
  <c r="BO27" i="16"/>
  <c r="BO105" i="16"/>
  <c r="BP102" i="16" s="1"/>
  <c r="BO26" i="16"/>
  <c r="BP72" i="16" l="1"/>
  <c r="BP75" i="16" s="1"/>
  <c r="BP35" i="16"/>
  <c r="BP34" i="16"/>
  <c r="BP64" i="16"/>
  <c r="BP67" i="16" s="1"/>
  <c r="BP48" i="16"/>
  <c r="BP51" i="16" s="1"/>
  <c r="BP52" i="16" s="1"/>
  <c r="BP32" i="16"/>
  <c r="BP56" i="16"/>
  <c r="BP59" i="16" s="1"/>
  <c r="BP60" i="16" s="1"/>
  <c r="BP33" i="16"/>
  <c r="BP36" i="16"/>
  <c r="BF151" i="10"/>
  <c r="BP31" i="16"/>
  <c r="BP40" i="16"/>
  <c r="BP43" i="16" s="1"/>
  <c r="BE180" i="10"/>
  <c r="BE181" i="10" s="1"/>
  <c r="BO162" i="16"/>
  <c r="BO23" i="16" s="1"/>
  <c r="BO28" i="16" s="1"/>
  <c r="DR129" i="16"/>
  <c r="DR133" i="16"/>
  <c r="DR130" i="16"/>
  <c r="DR132" i="16"/>
  <c r="DR131" i="16"/>
  <c r="EB138" i="16"/>
  <c r="EB139" i="16"/>
  <c r="EB137" i="16"/>
  <c r="EB136" i="16"/>
  <c r="EB140" i="16"/>
  <c r="BF152" i="10" l="1"/>
  <c r="BF153" i="10"/>
  <c r="BP45" i="16"/>
  <c r="BP77" i="16"/>
  <c r="BP53" i="16"/>
  <c r="BP69" i="16"/>
  <c r="BP61" i="16"/>
  <c r="BQ65" i="16" l="1"/>
  <c r="BQ49" i="16"/>
  <c r="BQ73" i="16"/>
  <c r="BP79" i="16"/>
  <c r="BP80" i="16" s="1"/>
  <c r="BQ41" i="16"/>
  <c r="BQ57" i="16"/>
  <c r="EC137" i="16"/>
  <c r="EC140" i="16"/>
  <c r="EC139" i="16"/>
  <c r="EC136" i="16"/>
  <c r="EC138" i="16"/>
  <c r="BP85" i="16" l="1"/>
  <c r="BP109" i="16"/>
  <c r="BP97" i="16"/>
  <c r="BP103" i="16"/>
  <c r="BP91" i="16"/>
  <c r="DS130" i="16"/>
  <c r="DS132" i="16"/>
  <c r="DS129" i="16"/>
  <c r="DS131" i="16"/>
  <c r="DS133" i="16"/>
  <c r="V96" i="2"/>
  <c r="V99" i="2" s="1"/>
  <c r="V109" i="2" s="1"/>
  <c r="W96" i="2"/>
  <c r="W99" i="2" s="1"/>
  <c r="W109" i="2" s="1"/>
  <c r="X96" i="2"/>
  <c r="X99" i="2" s="1"/>
  <c r="X109" i="2" s="1"/>
  <c r="BP93" i="16" l="1"/>
  <c r="BQ90" i="16" s="1"/>
  <c r="BP24" i="16"/>
  <c r="BP105" i="16"/>
  <c r="BQ102" i="16" s="1"/>
  <c r="BP26" i="16"/>
  <c r="BP99" i="16"/>
  <c r="BQ96" i="16" s="1"/>
  <c r="BP25" i="16"/>
  <c r="BP111" i="16"/>
  <c r="BQ108" i="16" s="1"/>
  <c r="BP27" i="16"/>
  <c r="BP113" i="16"/>
  <c r="BP114" i="16" s="1"/>
  <c r="BP160" i="16" s="1"/>
  <c r="BP87" i="16"/>
  <c r="BQ84" i="16" s="1"/>
  <c r="ED137" i="16"/>
  <c r="ED139" i="16"/>
  <c r="ED138" i="16"/>
  <c r="ED140" i="16"/>
  <c r="ED136" i="16"/>
  <c r="V97" i="2"/>
  <c r="V108" i="2" s="1"/>
  <c r="W97" i="2"/>
  <c r="W108" i="2" s="1"/>
  <c r="X97" i="2"/>
  <c r="X108" i="2" s="1"/>
  <c r="BQ35" i="16" l="1"/>
  <c r="BQ72" i="16"/>
  <c r="BQ75" i="16" s="1"/>
  <c r="BF180" i="10"/>
  <c r="BF181" i="10" s="1"/>
  <c r="BP162" i="16"/>
  <c r="BP23" i="16" s="1"/>
  <c r="BP28" i="16" s="1"/>
  <c r="BQ36" i="16"/>
  <c r="BG151" i="10"/>
  <c r="BQ31" i="16"/>
  <c r="BQ40" i="16"/>
  <c r="BQ43" i="16" s="1"/>
  <c r="BQ56" i="16"/>
  <c r="BQ59" i="16" s="1"/>
  <c r="BQ60" i="16" s="1"/>
  <c r="BQ33" i="16"/>
  <c r="BQ64" i="16"/>
  <c r="BQ67" i="16" s="1"/>
  <c r="BQ34" i="16"/>
  <c r="BQ48" i="16"/>
  <c r="BQ51" i="16" s="1"/>
  <c r="BQ52" i="16" s="1"/>
  <c r="BQ32" i="16"/>
  <c r="BG153" i="10" l="1"/>
  <c r="BG152" i="10"/>
  <c r="BQ53" i="16"/>
  <c r="BQ61" i="16"/>
  <c r="BQ77" i="16"/>
  <c r="BQ69" i="16"/>
  <c r="BQ45" i="16"/>
  <c r="DT129" i="16"/>
  <c r="DT130" i="16"/>
  <c r="DT132" i="16"/>
  <c r="DT133" i="16"/>
  <c r="DT131" i="16"/>
  <c r="BQ79" i="16" l="1"/>
  <c r="BQ80" i="16" s="1"/>
  <c r="BR41" i="16"/>
  <c r="BR65" i="16"/>
  <c r="BR73" i="16"/>
  <c r="BR49" i="16"/>
  <c r="BR57" i="16"/>
  <c r="BQ103" i="16" l="1"/>
  <c r="BQ109" i="16"/>
  <c r="BQ91" i="16"/>
  <c r="BQ97" i="16"/>
  <c r="BQ85" i="16"/>
  <c r="DU132" i="16"/>
  <c r="DU131" i="16"/>
  <c r="DU130" i="16"/>
  <c r="DU129" i="16"/>
  <c r="DU133" i="16"/>
  <c r="BQ113" i="16" l="1"/>
  <c r="BQ114" i="16" s="1"/>
  <c r="BQ160" i="16" s="1"/>
  <c r="BQ87" i="16"/>
  <c r="BR84" i="16" s="1"/>
  <c r="BQ99" i="16"/>
  <c r="BR96" i="16" s="1"/>
  <c r="BQ25" i="16"/>
  <c r="BQ93" i="16"/>
  <c r="BR90" i="16" s="1"/>
  <c r="BQ24" i="16"/>
  <c r="BQ111" i="16"/>
  <c r="BR108" i="16" s="1"/>
  <c r="BQ27" i="16"/>
  <c r="BQ105" i="16"/>
  <c r="BR102" i="16" s="1"/>
  <c r="BQ26" i="16"/>
  <c r="BR36" i="16" l="1"/>
  <c r="BR31" i="16"/>
  <c r="BR40" i="16"/>
  <c r="BR43" i="16" s="1"/>
  <c r="BH151" i="10"/>
  <c r="BR34" i="16"/>
  <c r="BR64" i="16"/>
  <c r="BR67" i="16" s="1"/>
  <c r="BR35" i="16"/>
  <c r="BR72" i="16"/>
  <c r="BR75" i="16" s="1"/>
  <c r="BR48" i="16"/>
  <c r="BR51" i="16" s="1"/>
  <c r="BR52" i="16" s="1"/>
  <c r="BR32" i="16"/>
  <c r="BR56" i="16"/>
  <c r="BR59" i="16" s="1"/>
  <c r="BR60" i="16" s="1"/>
  <c r="BR33" i="16"/>
  <c r="BG180" i="10"/>
  <c r="BG181" i="10" s="1"/>
  <c r="BQ162" i="16"/>
  <c r="BQ23" i="16" s="1"/>
  <c r="BQ28" i="16" s="1"/>
  <c r="BR69" i="16" l="1"/>
  <c r="BR61" i="16"/>
  <c r="BS57" i="16" s="1"/>
  <c r="BR53" i="16"/>
  <c r="BS49" i="16" s="1"/>
  <c r="BR45" i="16"/>
  <c r="BR77" i="16"/>
  <c r="BH153" i="10"/>
  <c r="BH152" i="10"/>
  <c r="DV131" i="16"/>
  <c r="DV132" i="16"/>
  <c r="DV130" i="16"/>
  <c r="DV129" i="16"/>
  <c r="DV133" i="16"/>
  <c r="BS73" i="16" l="1"/>
  <c r="BR79" i="16"/>
  <c r="BR80" i="16" s="1"/>
  <c r="BS41" i="16"/>
  <c r="BS65" i="16"/>
  <c r="BR91" i="16" l="1"/>
  <c r="BR85" i="16"/>
  <c r="BR97" i="16"/>
  <c r="BR103" i="16"/>
  <c r="BR109" i="16"/>
  <c r="BR111" i="16" l="1"/>
  <c r="BS108" i="16" s="1"/>
  <c r="BR27" i="16"/>
  <c r="BR105" i="16"/>
  <c r="BS102" i="16" s="1"/>
  <c r="BR26" i="16"/>
  <c r="BR99" i="16"/>
  <c r="BS96" i="16" s="1"/>
  <c r="BR25" i="16"/>
  <c r="BR113" i="16"/>
  <c r="BR114" i="16" s="1"/>
  <c r="BR160" i="16" s="1"/>
  <c r="BR87" i="16"/>
  <c r="BS84" i="16" s="1"/>
  <c r="BR93" i="16"/>
  <c r="BS90" i="16" s="1"/>
  <c r="BR24" i="16"/>
  <c r="DW132" i="16"/>
  <c r="DW130" i="16"/>
  <c r="DW129" i="16"/>
  <c r="DW133" i="16"/>
  <c r="DW131" i="16"/>
  <c r="BS36" i="16" l="1"/>
  <c r="BS40" i="16"/>
  <c r="BS43" i="16" s="1"/>
  <c r="BI151" i="10"/>
  <c r="BS31" i="16"/>
  <c r="BS48" i="16"/>
  <c r="BS51" i="16" s="1"/>
  <c r="BS32" i="16"/>
  <c r="BH180" i="10"/>
  <c r="BH181" i="10" s="1"/>
  <c r="BR162" i="16"/>
  <c r="BR23" i="16" s="1"/>
  <c r="BR28" i="16" s="1"/>
  <c r="BS56" i="16"/>
  <c r="BS59" i="16" s="1"/>
  <c r="BS60" i="16" s="1"/>
  <c r="BS33" i="16"/>
  <c r="BS64" i="16"/>
  <c r="BS67" i="16" s="1"/>
  <c r="BS34" i="16"/>
  <c r="BS72" i="16"/>
  <c r="BS75" i="16" s="1"/>
  <c r="BS35" i="16"/>
  <c r="BS45" i="16" l="1"/>
  <c r="BS61" i="16"/>
  <c r="BT57" i="16" s="1"/>
  <c r="BS77" i="16"/>
  <c r="BS53" i="16"/>
  <c r="BS69" i="16"/>
  <c r="BI153" i="10"/>
  <c r="BI152" i="10"/>
  <c r="BT65" i="16" l="1"/>
  <c r="BT49" i="16"/>
  <c r="BT73" i="16"/>
  <c r="BT41" i="16"/>
  <c r="BS79" i="16"/>
  <c r="BS80" i="16" s="1"/>
  <c r="BS103" i="16" l="1"/>
  <c r="BS85" i="16"/>
  <c r="BS91" i="16"/>
  <c r="BS97" i="16"/>
  <c r="BS109" i="16"/>
  <c r="DX132" i="16"/>
  <c r="DX129" i="16"/>
  <c r="DX130" i="16"/>
  <c r="DX133" i="16"/>
  <c r="DX131" i="16"/>
  <c r="BS99" i="16" l="1"/>
  <c r="BT96" i="16" s="1"/>
  <c r="BS25" i="16"/>
  <c r="BS111" i="16"/>
  <c r="BT108" i="16" s="1"/>
  <c r="BS27" i="16"/>
  <c r="BS93" i="16"/>
  <c r="BT90" i="16" s="1"/>
  <c r="BS24" i="16"/>
  <c r="BS113" i="16"/>
  <c r="BS114" i="16" s="1"/>
  <c r="BS160" i="16" s="1"/>
  <c r="BS87" i="16"/>
  <c r="BT84" i="16" s="1"/>
  <c r="BS105" i="16"/>
  <c r="BT102" i="16" s="1"/>
  <c r="BS26" i="16"/>
  <c r="DY131" i="16"/>
  <c r="DY130" i="16"/>
  <c r="DY132" i="16"/>
  <c r="DY133" i="16"/>
  <c r="DY129" i="16"/>
  <c r="BI180" i="10" l="1"/>
  <c r="BI181" i="10" s="1"/>
  <c r="BS162" i="16"/>
  <c r="BS23" i="16" s="1"/>
  <c r="BS28" i="16" s="1"/>
  <c r="BT34" i="16"/>
  <c r="BT64" i="16"/>
  <c r="BT67" i="16" s="1"/>
  <c r="BT36" i="16"/>
  <c r="BJ151" i="10"/>
  <c r="BT31" i="16"/>
  <c r="BT40" i="16"/>
  <c r="BT43" i="16" s="1"/>
  <c r="BT48" i="16"/>
  <c r="BT51" i="16" s="1"/>
  <c r="BT32" i="16"/>
  <c r="BT35" i="16"/>
  <c r="BT72" i="16"/>
  <c r="BT75" i="16" s="1"/>
  <c r="BT56" i="16"/>
  <c r="BT59" i="16" s="1"/>
  <c r="BT60" i="16" s="1"/>
  <c r="BT33" i="16"/>
  <c r="BJ152" i="10" l="1"/>
  <c r="BJ153" i="10"/>
  <c r="BT69" i="16"/>
  <c r="BT45" i="16"/>
  <c r="BT53" i="16"/>
  <c r="BT77" i="16"/>
  <c r="BT61" i="16"/>
  <c r="BU57" i="16" s="1"/>
  <c r="DZ129" i="16"/>
  <c r="DZ132" i="16"/>
  <c r="DZ130" i="16"/>
  <c r="DZ131" i="16"/>
  <c r="DZ133" i="16"/>
  <c r="BT79" i="16" l="1"/>
  <c r="BT80" i="16" s="1"/>
  <c r="BU41" i="16"/>
  <c r="BU65" i="16"/>
  <c r="BU73" i="16"/>
  <c r="BU49" i="16"/>
  <c r="BT109" i="16" l="1"/>
  <c r="BT85" i="16"/>
  <c r="BT91" i="16"/>
  <c r="BT97" i="16"/>
  <c r="BT103" i="16"/>
  <c r="EA133" i="16"/>
  <c r="EA129" i="16"/>
  <c r="EA132" i="16"/>
  <c r="EA131" i="16"/>
  <c r="EA130" i="16"/>
  <c r="BT105" i="16" l="1"/>
  <c r="BU102" i="16" s="1"/>
  <c r="BT26" i="16"/>
  <c r="BT99" i="16"/>
  <c r="BU96" i="16" s="1"/>
  <c r="BT25" i="16"/>
  <c r="BT93" i="16"/>
  <c r="BU90" i="16" s="1"/>
  <c r="BT24" i="16"/>
  <c r="BT113" i="16"/>
  <c r="BT114" i="16" s="1"/>
  <c r="BT160" i="16" s="1"/>
  <c r="BT87" i="16"/>
  <c r="BU84" i="16" s="1"/>
  <c r="BT111" i="16"/>
  <c r="BU108" i="16" s="1"/>
  <c r="BT27" i="16"/>
  <c r="BU36" i="16" l="1"/>
  <c r="BU40" i="16"/>
  <c r="BU43" i="16" s="1"/>
  <c r="BK151" i="10"/>
  <c r="BU31" i="16"/>
  <c r="BU48" i="16"/>
  <c r="BU51" i="16" s="1"/>
  <c r="BU32" i="16"/>
  <c r="BU72" i="16"/>
  <c r="BU75" i="16" s="1"/>
  <c r="BU35" i="16"/>
  <c r="BJ180" i="10"/>
  <c r="BJ181" i="10" s="1"/>
  <c r="BT162" i="16"/>
  <c r="BT23" i="16" s="1"/>
  <c r="BT28" i="16" s="1"/>
  <c r="BU56" i="16"/>
  <c r="BU59" i="16" s="1"/>
  <c r="BU60" i="16" s="1"/>
  <c r="BU33" i="16"/>
  <c r="BU64" i="16"/>
  <c r="BU67" i="16" s="1"/>
  <c r="BU34" i="16"/>
  <c r="EB129" i="16"/>
  <c r="EB130" i="16"/>
  <c r="EB131" i="16"/>
  <c r="EB133" i="16"/>
  <c r="EB132" i="16"/>
  <c r="BK152" i="10" l="1"/>
  <c r="BK153" i="10"/>
  <c r="BU53" i="16"/>
  <c r="BU45" i="16"/>
  <c r="BU77" i="16"/>
  <c r="BU61" i="16"/>
  <c r="BV57" i="16" s="1"/>
  <c r="BU69" i="16"/>
  <c r="BV65" i="16" l="1"/>
  <c r="BV73" i="16"/>
  <c r="BV49" i="16"/>
  <c r="BV41" i="16"/>
  <c r="BU79" i="16"/>
  <c r="BU80" i="16" s="1"/>
  <c r="BU97" i="16" l="1"/>
  <c r="BU103" i="16"/>
  <c r="BU85" i="16"/>
  <c r="BU109" i="16"/>
  <c r="BU91" i="16"/>
  <c r="EC130" i="16"/>
  <c r="EC129" i="16"/>
  <c r="EC132" i="16"/>
  <c r="EC131" i="16"/>
  <c r="EC133" i="16"/>
  <c r="BU93" i="16" l="1"/>
  <c r="BV90" i="16" s="1"/>
  <c r="BU24" i="16"/>
  <c r="BU111" i="16"/>
  <c r="BV108" i="16" s="1"/>
  <c r="BU27" i="16"/>
  <c r="BU113" i="16"/>
  <c r="BU114" i="16" s="1"/>
  <c r="BU160" i="16" s="1"/>
  <c r="BU87" i="16"/>
  <c r="BV84" i="16" s="1"/>
  <c r="BU105" i="16"/>
  <c r="BV102" i="16" s="1"/>
  <c r="BU26" i="16"/>
  <c r="BU99" i="16"/>
  <c r="BV96" i="16" s="1"/>
  <c r="BU25" i="16"/>
  <c r="BV64" i="16" l="1"/>
  <c r="BV67" i="16" s="1"/>
  <c r="BV34" i="16"/>
  <c r="BV56" i="16"/>
  <c r="BV59" i="16" s="1"/>
  <c r="BV60" i="16" s="1"/>
  <c r="BV33" i="16"/>
  <c r="BV36" i="16"/>
  <c r="BV40" i="16"/>
  <c r="BV43" i="16" s="1"/>
  <c r="BV31" i="16"/>
  <c r="BL151" i="10"/>
  <c r="BU162" i="16"/>
  <c r="BU23" i="16" s="1"/>
  <c r="BU28" i="16" s="1"/>
  <c r="BK180" i="10"/>
  <c r="BK181" i="10" s="1"/>
  <c r="BV72" i="16"/>
  <c r="BV75" i="16" s="1"/>
  <c r="BV35" i="16"/>
  <c r="BV48" i="16"/>
  <c r="BV51" i="16" s="1"/>
  <c r="BV32" i="16"/>
  <c r="ED133" i="16"/>
  <c r="ED132" i="16"/>
  <c r="ED129" i="16"/>
  <c r="ED130" i="16"/>
  <c r="ED131" i="16"/>
  <c r="BL153" i="10" l="1"/>
  <c r="BL152" i="10"/>
  <c r="BV53" i="16"/>
  <c r="BV61" i="16"/>
  <c r="BV45" i="16"/>
  <c r="BV77" i="16"/>
  <c r="BV69" i="16"/>
  <c r="BW57" i="16"/>
  <c r="BW65" i="16" l="1"/>
  <c r="BW73" i="16"/>
  <c r="BW41" i="16"/>
  <c r="BV79" i="16"/>
  <c r="BV80" i="16" s="1"/>
  <c r="BW49" i="16"/>
  <c r="BV103" i="16" l="1"/>
  <c r="BV97" i="16"/>
  <c r="BV91" i="16"/>
  <c r="BV109" i="16"/>
  <c r="BV85" i="16"/>
  <c r="BV113" i="16" l="1"/>
  <c r="BV114" i="16" s="1"/>
  <c r="BV160" i="16" s="1"/>
  <c r="BV87" i="16"/>
  <c r="BW84" i="16" s="1"/>
  <c r="BV111" i="16"/>
  <c r="BW108" i="16" s="1"/>
  <c r="BV27" i="16"/>
  <c r="BV93" i="16"/>
  <c r="BW90" i="16" s="1"/>
  <c r="BV24" i="16"/>
  <c r="BV99" i="16"/>
  <c r="BW96" i="16" s="1"/>
  <c r="BV25" i="16"/>
  <c r="BV105" i="16"/>
  <c r="BW102" i="16" s="1"/>
  <c r="BV26" i="16"/>
  <c r="BW56" i="16" l="1"/>
  <c r="BW59" i="16" s="1"/>
  <c r="BW60" i="16" s="1"/>
  <c r="BW33" i="16"/>
  <c r="BW64" i="16"/>
  <c r="BW67" i="16" s="1"/>
  <c r="BW34" i="16"/>
  <c r="BW48" i="16"/>
  <c r="BW51" i="16" s="1"/>
  <c r="BW32" i="16"/>
  <c r="BW72" i="16"/>
  <c r="BW75" i="16" s="1"/>
  <c r="BW35" i="16"/>
  <c r="BW36" i="16"/>
  <c r="BW40" i="16"/>
  <c r="BW43" i="16" s="1"/>
  <c r="BW31" i="16"/>
  <c r="BM151" i="10"/>
  <c r="BL180" i="10"/>
  <c r="BV162" i="16"/>
  <c r="N8" i="2"/>
  <c r="M66" i="23"/>
  <c r="P66" i="23" s="1"/>
  <c r="M42" i="23"/>
  <c r="BL42" i="23" s="1"/>
  <c r="M74" i="23"/>
  <c r="W74" i="23" s="1"/>
  <c r="W19" i="23" s="1"/>
  <c r="M58" i="23"/>
  <c r="AQ58" i="23" s="1"/>
  <c r="M50" i="23"/>
  <c r="BW50" i="23" s="1"/>
  <c r="BW16" i="23" s="1"/>
  <c r="M91" i="23"/>
  <c r="DD92" i="23" s="1"/>
  <c r="M109" i="23"/>
  <c r="DV110" i="23" s="1"/>
  <c r="M85" i="23"/>
  <c r="CO86" i="23" s="1"/>
  <c r="M97" i="23"/>
  <c r="AH98" i="23" s="1"/>
  <c r="E132" i="23"/>
  <c r="E139" i="23"/>
  <c r="E125" i="23"/>
  <c r="E146" i="23"/>
  <c r="M103" i="23"/>
  <c r="BS104" i="23" s="1"/>
  <c r="E143" i="23"/>
  <c r="E136" i="23"/>
  <c r="D20" i="23"/>
  <c r="E129" i="23"/>
  <c r="E122" i="23"/>
  <c r="E137" i="23"/>
  <c r="E130" i="23"/>
  <c r="E144" i="23"/>
  <c r="E123" i="23"/>
  <c r="E145" i="23"/>
  <c r="E124" i="23"/>
  <c r="E138" i="23"/>
  <c r="E131" i="23"/>
  <c r="E140" i="23"/>
  <c r="E126" i="23"/>
  <c r="E133" i="23"/>
  <c r="E147" i="23"/>
  <c r="F15" i="23"/>
  <c r="N15" i="23" s="1"/>
  <c r="F16" i="23"/>
  <c r="N24" i="23" s="1"/>
  <c r="F17" i="23"/>
  <c r="O96" i="23" s="1"/>
  <c r="F18" i="23"/>
  <c r="O102" i="23" s="1"/>
  <c r="F19" i="23"/>
  <c r="N19" i="23" s="1"/>
  <c r="BV23" i="16" l="1"/>
  <c r="BL181" i="10"/>
  <c r="BM152" i="10"/>
  <c r="BM153" i="10"/>
  <c r="BW45" i="16"/>
  <c r="BW53" i="16"/>
  <c r="BW69" i="16"/>
  <c r="BW61" i="16"/>
  <c r="BX57" i="16" s="1"/>
  <c r="BW77" i="16"/>
  <c r="N26" i="23"/>
  <c r="AB58" i="23"/>
  <c r="AB17" i="23" s="1"/>
  <c r="BE58" i="23"/>
  <c r="BE17" i="23" s="1"/>
  <c r="BD58" i="23"/>
  <c r="BD17" i="23" s="1"/>
  <c r="W58" i="23"/>
  <c r="W17" i="23" s="1"/>
  <c r="BH58" i="23"/>
  <c r="BH17" i="23" s="1"/>
  <c r="AF58" i="23"/>
  <c r="AF17" i="23" s="1"/>
  <c r="U58" i="23"/>
  <c r="U17" i="23" s="1"/>
  <c r="T58" i="23"/>
  <c r="T17" i="23" s="1"/>
  <c r="BK58" i="23"/>
  <c r="BK17" i="23" s="1"/>
  <c r="AJ58" i="23"/>
  <c r="AJ17" i="23" s="1"/>
  <c r="N17" i="23"/>
  <c r="CR92" i="23"/>
  <c r="CU86" i="23"/>
  <c r="BO104" i="23"/>
  <c r="BR110" i="23"/>
  <c r="CJ58" i="23"/>
  <c r="CJ17" i="23" s="1"/>
  <c r="DG98" i="23"/>
  <c r="X58" i="23"/>
  <c r="X17" i="23" s="1"/>
  <c r="DA98" i="23"/>
  <c r="Z50" i="23"/>
  <c r="Z16" i="23" s="1"/>
  <c r="CE110" i="23"/>
  <c r="CE58" i="23"/>
  <c r="CE17" i="23" s="1"/>
  <c r="AX58" i="23"/>
  <c r="AX17" i="23" s="1"/>
  <c r="CS74" i="23"/>
  <c r="CS19" i="23" s="1"/>
  <c r="AX110" i="23"/>
  <c r="DI110" i="23"/>
  <c r="BX98" i="23"/>
  <c r="CH110" i="23"/>
  <c r="AO110" i="23"/>
  <c r="CE74" i="23"/>
  <c r="CE19" i="23" s="1"/>
  <c r="W110" i="23"/>
  <c r="AQ98" i="23"/>
  <c r="AB110" i="23"/>
  <c r="BX74" i="23"/>
  <c r="BX19" i="23" s="1"/>
  <c r="Q98" i="23"/>
  <c r="DF98" i="23"/>
  <c r="CQ110" i="23"/>
  <c r="AI74" i="23"/>
  <c r="AI19" i="23" s="1"/>
  <c r="CF74" i="23"/>
  <c r="CF19" i="23" s="1"/>
  <c r="AT98" i="23"/>
  <c r="AT110" i="23"/>
  <c r="AD110" i="23"/>
  <c r="Y74" i="23"/>
  <c r="Y19" i="23" s="1"/>
  <c r="AI98" i="23"/>
  <c r="BX110" i="23"/>
  <c r="DS110" i="23"/>
  <c r="AD74" i="23"/>
  <c r="AD19" i="23" s="1"/>
  <c r="CG74" i="23"/>
  <c r="CG19" i="23" s="1"/>
  <c r="DE104" i="23"/>
  <c r="AS110" i="23"/>
  <c r="AE104" i="23"/>
  <c r="CH98" i="23"/>
  <c r="CV110" i="23"/>
  <c r="DO110" i="23"/>
  <c r="BN110" i="23"/>
  <c r="O110" i="23"/>
  <c r="X66" i="23"/>
  <c r="X18" i="23" s="1"/>
  <c r="AF50" i="23"/>
  <c r="AF16" i="23" s="1"/>
  <c r="BP58" i="23"/>
  <c r="BP17" i="23" s="1"/>
  <c r="CM58" i="23"/>
  <c r="CM17" i="23" s="1"/>
  <c r="BY74" i="23"/>
  <c r="BY19" i="23" s="1"/>
  <c r="U74" i="23"/>
  <c r="U19" i="23" s="1"/>
  <c r="BP110" i="23"/>
  <c r="AX74" i="23"/>
  <c r="AX19" i="23" s="1"/>
  <c r="AD98" i="23"/>
  <c r="AE110" i="23"/>
  <c r="BY110" i="23"/>
  <c r="BG74" i="23"/>
  <c r="BG19" i="23" s="1"/>
  <c r="DF110" i="23"/>
  <c r="P74" i="23"/>
  <c r="P19" i="23" s="1"/>
  <c r="EB104" i="23"/>
  <c r="DA110" i="23"/>
  <c r="AF110" i="23"/>
  <c r="AT66" i="23"/>
  <c r="AT18" i="23" s="1"/>
  <c r="CL74" i="23"/>
  <c r="CL19" i="23" s="1"/>
  <c r="BM104" i="23"/>
  <c r="DR98" i="23"/>
  <c r="AL110" i="23"/>
  <c r="AN110" i="23"/>
  <c r="DP110" i="23"/>
  <c r="AW74" i="23"/>
  <c r="AW19" i="23" s="1"/>
  <c r="BU74" i="23"/>
  <c r="BU19" i="23" s="1"/>
  <c r="CP58" i="23"/>
  <c r="CP17" i="23" s="1"/>
  <c r="T110" i="23"/>
  <c r="O74" i="23"/>
  <c r="O19" i="23" s="1"/>
  <c r="DY110" i="23"/>
  <c r="Y110" i="23"/>
  <c r="AK74" i="23"/>
  <c r="AK19" i="23" s="1"/>
  <c r="EC110" i="23"/>
  <c r="CA110" i="23"/>
  <c r="BF74" i="23"/>
  <c r="BF19" i="23" s="1"/>
  <c r="BT98" i="23"/>
  <c r="DM110" i="23"/>
  <c r="BG66" i="23"/>
  <c r="BG18" i="23" s="1"/>
  <c r="CB98" i="23"/>
  <c r="X74" i="23"/>
  <c r="X19" i="23" s="1"/>
  <c r="BI104" i="23"/>
  <c r="CZ98" i="23"/>
  <c r="BF110" i="23"/>
  <c r="BK74" i="23"/>
  <c r="BK19" i="23" s="1"/>
  <c r="AA98" i="23"/>
  <c r="CS86" i="23"/>
  <c r="CO110" i="23"/>
  <c r="BJ110" i="23"/>
  <c r="P110" i="23"/>
  <c r="AT74" i="23"/>
  <c r="AT19" i="23" s="1"/>
  <c r="W50" i="23"/>
  <c r="W16" i="23" s="1"/>
  <c r="CC58" i="23"/>
  <c r="CC17" i="23" s="1"/>
  <c r="CN58" i="23"/>
  <c r="CN17" i="23" s="1"/>
  <c r="BM110" i="23"/>
  <c r="BZ74" i="23"/>
  <c r="BZ19" i="23" s="1"/>
  <c r="CA74" i="23"/>
  <c r="CA19" i="23" s="1"/>
  <c r="DZ110" i="23"/>
  <c r="BB110" i="23"/>
  <c r="AR74" i="23"/>
  <c r="AR19" i="23" s="1"/>
  <c r="BW98" i="23"/>
  <c r="ED110" i="23"/>
  <c r="AJ74" i="23"/>
  <c r="AJ19" i="23" s="1"/>
  <c r="CK98" i="23"/>
  <c r="AK110" i="23"/>
  <c r="AL74" i="23"/>
  <c r="AL19" i="23" s="1"/>
  <c r="AB98" i="23"/>
  <c r="AC110" i="23"/>
  <c r="AG110" i="23"/>
  <c r="AN74" i="23"/>
  <c r="AN19" i="23" s="1"/>
  <c r="AH104" i="23"/>
  <c r="CM110" i="23"/>
  <c r="AH110" i="23"/>
  <c r="CK74" i="23"/>
  <c r="CK19" i="23" s="1"/>
  <c r="CT98" i="23"/>
  <c r="CK110" i="23"/>
  <c r="BO74" i="23"/>
  <c r="BO19" i="23" s="1"/>
  <c r="DJ98" i="23"/>
  <c r="AB66" i="23"/>
  <c r="AB18" i="23" s="1"/>
  <c r="BB98" i="23"/>
  <c r="AW86" i="23"/>
  <c r="BW110" i="23"/>
  <c r="V110" i="23"/>
  <c r="BA110" i="23"/>
  <c r="AW58" i="23"/>
  <c r="AW17" i="23" s="1"/>
  <c r="AF74" i="23"/>
  <c r="AF19" i="23" s="1"/>
  <c r="BU58" i="23"/>
  <c r="BU17" i="23" s="1"/>
  <c r="CS58" i="23"/>
  <c r="CS17" i="23" s="1"/>
  <c r="AV50" i="23"/>
  <c r="AV16" i="23" s="1"/>
  <c r="R50" i="23"/>
  <c r="R16" i="23" s="1"/>
  <c r="CR58" i="23"/>
  <c r="CR17" i="23" s="1"/>
  <c r="N25" i="23"/>
  <c r="DL104" i="23"/>
  <c r="AJ98" i="23"/>
  <c r="AX98" i="23"/>
  <c r="U98" i="23"/>
  <c r="DU110" i="23"/>
  <c r="BG110" i="23"/>
  <c r="BQ110" i="23"/>
  <c r="CD110" i="23"/>
  <c r="AZ110" i="23"/>
  <c r="CU110" i="23"/>
  <c r="AH50" i="23"/>
  <c r="AH16" i="23" s="1"/>
  <c r="AR58" i="23"/>
  <c r="AR17" i="23" s="1"/>
  <c r="AW66" i="23"/>
  <c r="AW18" i="23" s="1"/>
  <c r="AC58" i="23"/>
  <c r="AC17" i="23" s="1"/>
  <c r="AZ58" i="23"/>
  <c r="AZ17" i="23" s="1"/>
  <c r="BH74" i="23"/>
  <c r="BH19" i="23" s="1"/>
  <c r="BT66" i="23"/>
  <c r="BT18" i="23" s="1"/>
  <c r="CF58" i="23"/>
  <c r="CF17" i="23" s="1"/>
  <c r="CQ74" i="23"/>
  <c r="CQ19" i="23" s="1"/>
  <c r="AA50" i="23"/>
  <c r="AA16" i="23" s="1"/>
  <c r="CP92" i="23"/>
  <c r="BK98" i="23"/>
  <c r="CX98" i="23"/>
  <c r="AP110" i="23"/>
  <c r="AR110" i="23"/>
  <c r="DW110" i="23"/>
  <c r="BU110" i="23"/>
  <c r="BL110" i="23"/>
  <c r="BE110" i="23"/>
  <c r="AG74" i="23"/>
  <c r="AG19" i="23" s="1"/>
  <c r="AS66" i="23"/>
  <c r="AS18" i="23" s="1"/>
  <c r="AU58" i="23"/>
  <c r="AU17" i="23" s="1"/>
  <c r="AB74" i="23"/>
  <c r="AB19" i="23" s="1"/>
  <c r="BC74" i="23"/>
  <c r="BC19" i="23" s="1"/>
  <c r="BL74" i="23"/>
  <c r="BL19" i="23" s="1"/>
  <c r="CD74" i="23"/>
  <c r="CD19" i="23" s="1"/>
  <c r="CB74" i="23"/>
  <c r="CB19" i="23" s="1"/>
  <c r="CH58" i="23"/>
  <c r="CH17" i="23" s="1"/>
  <c r="O50" i="23"/>
  <c r="O16" i="23" s="1"/>
  <c r="DP98" i="23"/>
  <c r="BP98" i="23"/>
  <c r="BO110" i="23"/>
  <c r="EA110" i="23"/>
  <c r="DD110" i="23"/>
  <c r="DC110" i="23"/>
  <c r="AY110" i="23"/>
  <c r="AA110" i="23"/>
  <c r="CN110" i="23"/>
  <c r="AO58" i="23"/>
  <c r="AO17" i="23" s="1"/>
  <c r="AT58" i="23"/>
  <c r="AT17" i="23" s="1"/>
  <c r="AL58" i="23"/>
  <c r="AL17" i="23" s="1"/>
  <c r="BE50" i="23"/>
  <c r="BE16" i="23" s="1"/>
  <c r="BN58" i="23"/>
  <c r="BN17" i="23" s="1"/>
  <c r="BZ58" i="23"/>
  <c r="BZ17" i="23" s="1"/>
  <c r="CK58" i="23"/>
  <c r="CK17" i="23" s="1"/>
  <c r="S58" i="23"/>
  <c r="S17" i="23" s="1"/>
  <c r="CI50" i="23"/>
  <c r="CI16" i="23" s="1"/>
  <c r="BA58" i="23"/>
  <c r="BA17" i="23" s="1"/>
  <c r="O56" i="23"/>
  <c r="O59" i="23" s="1"/>
  <c r="CY98" i="23"/>
  <c r="DN98" i="23"/>
  <c r="R110" i="23"/>
  <c r="AQ110" i="23"/>
  <c r="AJ110" i="23"/>
  <c r="CC110" i="23"/>
  <c r="DX110" i="23"/>
  <c r="Q110" i="23"/>
  <c r="AU74" i="23"/>
  <c r="Y66" i="23"/>
  <c r="Y18" i="23" s="1"/>
  <c r="AP58" i="23"/>
  <c r="AP17" i="23" s="1"/>
  <c r="BE66" i="23"/>
  <c r="BE18" i="23" s="1"/>
  <c r="BN74" i="23"/>
  <c r="BN19" i="23" s="1"/>
  <c r="BS58" i="23"/>
  <c r="BS17" i="23" s="1"/>
  <c r="CG58" i="23"/>
  <c r="CG17" i="23" s="1"/>
  <c r="V74" i="23"/>
  <c r="V19" i="23" s="1"/>
  <c r="CJ50" i="23"/>
  <c r="CJ16" i="23" s="1"/>
  <c r="CF50" i="23"/>
  <c r="CF16" i="23" s="1"/>
  <c r="V58" i="23"/>
  <c r="V17" i="23" s="1"/>
  <c r="CO98" i="23"/>
  <c r="BR98" i="23"/>
  <c r="DV98" i="23"/>
  <c r="DN110" i="23"/>
  <c r="AW110" i="23"/>
  <c r="AV110" i="23"/>
  <c r="X110" i="23"/>
  <c r="CG110" i="23"/>
  <c r="DH110" i="23"/>
  <c r="Z110" i="23"/>
  <c r="V50" i="23"/>
  <c r="V16" i="23" s="1"/>
  <c r="AD58" i="23"/>
  <c r="AD17" i="23" s="1"/>
  <c r="AL66" i="23"/>
  <c r="AL18" i="23" s="1"/>
  <c r="BB74" i="23"/>
  <c r="BB19" i="23" s="1"/>
  <c r="BQ58" i="23"/>
  <c r="BQ17" i="23" s="1"/>
  <c r="BS74" i="23"/>
  <c r="BS19" i="23" s="1"/>
  <c r="CB58" i="23"/>
  <c r="CB17" i="23" s="1"/>
  <c r="BV50" i="23"/>
  <c r="BV16" i="23" s="1"/>
  <c r="CA58" i="23"/>
  <c r="CA17" i="23" s="1"/>
  <c r="DW104" i="23"/>
  <c r="CD98" i="23"/>
  <c r="CG98" i="23"/>
  <c r="CS110" i="23"/>
  <c r="BV110" i="23"/>
  <c r="CY110" i="23"/>
  <c r="CX110" i="23"/>
  <c r="AU110" i="23"/>
  <c r="BD110" i="23"/>
  <c r="AJ50" i="23"/>
  <c r="AJ16" i="23" s="1"/>
  <c r="AO74" i="23"/>
  <c r="AO19" i="23" s="1"/>
  <c r="Q74" i="23"/>
  <c r="Q19" i="23" s="1"/>
  <c r="AP74" i="23"/>
  <c r="AP19" i="23" s="1"/>
  <c r="BB58" i="23"/>
  <c r="BB17" i="23" s="1"/>
  <c r="BQ74" i="23"/>
  <c r="BQ19" i="23" s="1"/>
  <c r="BY58" i="23"/>
  <c r="BY17" i="23" s="1"/>
  <c r="BE86" i="23"/>
  <c r="AF86" i="23"/>
  <c r="BS86" i="23"/>
  <c r="BK86" i="23"/>
  <c r="CB86" i="23"/>
  <c r="AM86" i="23"/>
  <c r="DB86" i="23"/>
  <c r="AV86" i="23"/>
  <c r="AB86" i="23"/>
  <c r="CG86" i="23"/>
  <c r="BV42" i="23"/>
  <c r="BV15" i="23" s="1"/>
  <c r="DO86" i="23"/>
  <c r="X86" i="23"/>
  <c r="AK86" i="23"/>
  <c r="CT86" i="23"/>
  <c r="R86" i="23"/>
  <c r="BH86" i="23"/>
  <c r="EB86" i="23"/>
  <c r="DD86" i="23"/>
  <c r="DF86" i="23"/>
  <c r="DK86" i="23"/>
  <c r="S86" i="23"/>
  <c r="BM86" i="23"/>
  <c r="AS86" i="23"/>
  <c r="AH86" i="23"/>
  <c r="BW86" i="23"/>
  <c r="BP86" i="23"/>
  <c r="DL86" i="23"/>
  <c r="CL86" i="23"/>
  <c r="CF86" i="23"/>
  <c r="DW86" i="23"/>
  <c r="BZ86" i="23"/>
  <c r="BR86" i="23"/>
  <c r="DU86" i="23"/>
  <c r="DA86" i="23"/>
  <c r="AU86" i="23"/>
  <c r="CC86" i="23"/>
  <c r="BA86" i="23"/>
  <c r="ED86" i="23"/>
  <c r="W86" i="23"/>
  <c r="DP86" i="23"/>
  <c r="BT86" i="23"/>
  <c r="DS86" i="23"/>
  <c r="CE86" i="23"/>
  <c r="AN86" i="23"/>
  <c r="BJ86" i="23"/>
  <c r="BF86" i="23"/>
  <c r="CH86" i="23"/>
  <c r="AC86" i="23"/>
  <c r="CD86" i="23"/>
  <c r="Z86" i="23"/>
  <c r="BD86" i="23"/>
  <c r="AZ86" i="23"/>
  <c r="DQ86" i="23"/>
  <c r="AZ42" i="23"/>
  <c r="AZ15" i="23" s="1"/>
  <c r="R42" i="23"/>
  <c r="R15" i="23" s="1"/>
  <c r="AH42" i="23"/>
  <c r="AH15" i="23" s="1"/>
  <c r="AT42" i="23"/>
  <c r="AT15" i="23" s="1"/>
  <c r="DY86" i="23"/>
  <c r="BL86" i="23"/>
  <c r="DN86" i="23"/>
  <c r="AJ86" i="23"/>
  <c r="CN86" i="23"/>
  <c r="CX86" i="23"/>
  <c r="P86" i="23"/>
  <c r="BB86" i="23"/>
  <c r="O86" i="23"/>
  <c r="BI42" i="23"/>
  <c r="BI15" i="23" s="1"/>
  <c r="O84" i="23"/>
  <c r="CA42" i="23"/>
  <c r="CA15" i="23" s="1"/>
  <c r="DI86" i="23"/>
  <c r="BO86" i="23"/>
  <c r="BN86" i="23"/>
  <c r="CP86" i="23"/>
  <c r="Q86" i="23"/>
  <c r="AT86" i="23"/>
  <c r="CA86" i="23"/>
  <c r="T42" i="23"/>
  <c r="T15" i="23" s="1"/>
  <c r="CI42" i="23"/>
  <c r="CI15" i="23" s="1"/>
  <c r="CB42" i="23"/>
  <c r="CB15" i="23" s="1"/>
  <c r="BH42" i="23"/>
  <c r="BH15" i="23" s="1"/>
  <c r="CY86" i="23"/>
  <c r="DZ86" i="23"/>
  <c r="CQ86" i="23"/>
  <c r="AP86" i="23"/>
  <c r="EC86" i="23"/>
  <c r="CW86" i="23"/>
  <c r="DX86" i="23"/>
  <c r="AG86" i="23"/>
  <c r="CL42" i="23"/>
  <c r="CL15" i="23" s="1"/>
  <c r="CC42" i="23"/>
  <c r="CC15" i="23" s="1"/>
  <c r="BI86" i="23"/>
  <c r="CZ86" i="23"/>
  <c r="DV86" i="23"/>
  <c r="BV86" i="23"/>
  <c r="V86" i="23"/>
  <c r="AI86" i="23"/>
  <c r="DR86" i="23"/>
  <c r="CR86" i="23"/>
  <c r="CG42" i="23"/>
  <c r="CG15" i="23" s="1"/>
  <c r="Y86" i="23"/>
  <c r="DT86" i="23"/>
  <c r="AE86" i="23"/>
  <c r="DM86" i="23"/>
  <c r="CJ86" i="23"/>
  <c r="CI86" i="23"/>
  <c r="AQ86" i="23"/>
  <c r="BC86" i="23"/>
  <c r="AS42" i="23"/>
  <c r="AS15" i="23" s="1"/>
  <c r="BO42" i="23"/>
  <c r="BO15" i="23" s="1"/>
  <c r="BF42" i="23"/>
  <c r="BF15" i="23" s="1"/>
  <c r="Q42" i="23"/>
  <c r="Q15" i="23" s="1"/>
  <c r="CV86" i="23"/>
  <c r="T86" i="23"/>
  <c r="BG86" i="23"/>
  <c r="BQ86" i="23"/>
  <c r="DG86" i="23"/>
  <c r="BX86" i="23"/>
  <c r="BU86" i="23"/>
  <c r="BR42" i="23"/>
  <c r="BR15" i="23" s="1"/>
  <c r="CP42" i="23"/>
  <c r="CP15" i="23" s="1"/>
  <c r="P18" i="23"/>
  <c r="AU19" i="23"/>
  <c r="O92" i="23"/>
  <c r="DL92" i="23"/>
  <c r="CF92" i="23"/>
  <c r="BH92" i="23"/>
  <c r="AG92" i="23"/>
  <c r="BL92" i="23"/>
  <c r="AN92" i="23"/>
  <c r="AY92" i="23"/>
  <c r="CS92" i="23"/>
  <c r="DK92" i="23"/>
  <c r="AA92" i="23"/>
  <c r="AI92" i="23"/>
  <c r="BN92" i="23"/>
  <c r="BP92" i="23"/>
  <c r="BK92" i="23"/>
  <c r="DF92" i="23"/>
  <c r="DA92" i="23"/>
  <c r="BB92" i="23"/>
  <c r="BZ92" i="23"/>
  <c r="AX92" i="23"/>
  <c r="CN92" i="23"/>
  <c r="BA92" i="23"/>
  <c r="ED92" i="23"/>
  <c r="CY92" i="23"/>
  <c r="AP92" i="23"/>
  <c r="BS92" i="23"/>
  <c r="BW92" i="23"/>
  <c r="DE92" i="23"/>
  <c r="V92" i="23"/>
  <c r="CC92" i="23"/>
  <c r="CA92" i="23"/>
  <c r="CB92" i="23"/>
  <c r="BI92" i="23"/>
  <c r="AO92" i="23"/>
  <c r="DU92" i="23"/>
  <c r="CI92" i="23"/>
  <c r="AQ92" i="23"/>
  <c r="AC92" i="23"/>
  <c r="Z92" i="23"/>
  <c r="CH92" i="23"/>
  <c r="DY92" i="23"/>
  <c r="CK92" i="23"/>
  <c r="Y92" i="23"/>
  <c r="AE92" i="23"/>
  <c r="BE92" i="23"/>
  <c r="CT92" i="23"/>
  <c r="DB92" i="23"/>
  <c r="BQ92" i="23"/>
  <c r="BM92" i="23"/>
  <c r="AB92" i="23"/>
  <c r="BJ92" i="23"/>
  <c r="AH92" i="23"/>
  <c r="AZ92" i="23"/>
  <c r="BX92" i="23"/>
  <c r="DQ92" i="23"/>
  <c r="CQ92" i="23"/>
  <c r="AU92" i="23"/>
  <c r="BG92" i="23"/>
  <c r="BC92" i="23"/>
  <c r="AF92" i="23"/>
  <c r="BV92" i="23"/>
  <c r="AV92" i="23"/>
  <c r="DM92" i="23"/>
  <c r="DP92" i="23"/>
  <c r="DR92" i="23"/>
  <c r="DZ92" i="23"/>
  <c r="CJ92" i="23"/>
  <c r="BO92" i="23"/>
  <c r="DO92" i="23"/>
  <c r="Q92" i="23"/>
  <c r="DG92" i="23"/>
  <c r="BY92" i="23"/>
  <c r="CV92" i="23"/>
  <c r="EB92" i="23"/>
  <c r="AW92" i="23"/>
  <c r="AM92" i="23"/>
  <c r="EC92" i="23"/>
  <c r="AK92" i="23"/>
  <c r="AD92" i="23"/>
  <c r="CW92" i="23"/>
  <c r="T92" i="23"/>
  <c r="BF92" i="23"/>
  <c r="AR92" i="23"/>
  <c r="DT92" i="23"/>
  <c r="BU92" i="23"/>
  <c r="DC92" i="23"/>
  <c r="W92" i="23"/>
  <c r="CG92" i="23"/>
  <c r="CM92" i="23"/>
  <c r="AS92" i="23"/>
  <c r="CU92" i="23"/>
  <c r="DH92" i="23"/>
  <c r="CD92" i="23"/>
  <c r="EA92" i="23"/>
  <c r="DV104" i="23"/>
  <c r="R104" i="23"/>
  <c r="DI92" i="23"/>
  <c r="AL92" i="23"/>
  <c r="AJ104" i="23"/>
  <c r="BQ104" i="23"/>
  <c r="U92" i="23"/>
  <c r="AP104" i="23"/>
  <c r="EC104" i="23"/>
  <c r="AT92" i="23"/>
  <c r="BZ104" i="23"/>
  <c r="X92" i="23"/>
  <c r="S104" i="23"/>
  <c r="BW104" i="23"/>
  <c r="DS92" i="23"/>
  <c r="CZ92" i="23"/>
  <c r="CN104" i="23"/>
  <c r="R92" i="23"/>
  <c r="CE92" i="23"/>
  <c r="DY104" i="23"/>
  <c r="CL92" i="23"/>
  <c r="BD92" i="23"/>
  <c r="DW92" i="23"/>
  <c r="CM104" i="23"/>
  <c r="AN104" i="23"/>
  <c r="CZ104" i="23"/>
  <c r="CH104" i="23"/>
  <c r="T104" i="23"/>
  <c r="BV104" i="23"/>
  <c r="AU104" i="23"/>
  <c r="CS104" i="23"/>
  <c r="CV104" i="23"/>
  <c r="DD104" i="23"/>
  <c r="DC104" i="23"/>
  <c r="CC104" i="23"/>
  <c r="CQ104" i="23"/>
  <c r="DB104" i="23"/>
  <c r="BR104" i="23"/>
  <c r="BC104" i="23"/>
  <c r="AI104" i="23"/>
  <c r="AC104" i="23"/>
  <c r="AF104" i="23"/>
  <c r="AK104" i="23"/>
  <c r="AB104" i="23"/>
  <c r="CO104" i="23"/>
  <c r="BP104" i="23"/>
  <c r="DK104" i="23"/>
  <c r="AO104" i="23"/>
  <c r="BJ104" i="23"/>
  <c r="CJ104" i="23"/>
  <c r="DU104" i="23"/>
  <c r="AG104" i="23"/>
  <c r="BK104" i="23"/>
  <c r="CW104" i="23"/>
  <c r="DS104" i="23"/>
  <c r="U104" i="23"/>
  <c r="W104" i="23"/>
  <c r="AL104" i="23"/>
  <c r="DP104" i="23"/>
  <c r="CA104" i="23"/>
  <c r="Q104" i="23"/>
  <c r="CF104" i="23"/>
  <c r="CX104" i="23"/>
  <c r="CR104" i="23"/>
  <c r="CI104" i="23"/>
  <c r="ED104" i="23"/>
  <c r="AV104" i="23"/>
  <c r="AY104" i="23"/>
  <c r="DG104" i="23"/>
  <c r="BX104" i="23"/>
  <c r="AZ104" i="23"/>
  <c r="CB104" i="23"/>
  <c r="CL104" i="23"/>
  <c r="AA104" i="23"/>
  <c r="AT104" i="23"/>
  <c r="DX104" i="23"/>
  <c r="BF104" i="23"/>
  <c r="CP104" i="23"/>
  <c r="X104" i="23"/>
  <c r="O104" i="23"/>
  <c r="DA104" i="23"/>
  <c r="AW104" i="23"/>
  <c r="CT104" i="23"/>
  <c r="AM104" i="23"/>
  <c r="CD104" i="23"/>
  <c r="DH104" i="23"/>
  <c r="CK104" i="23"/>
  <c r="Z104" i="23"/>
  <c r="BH104" i="23"/>
  <c r="DF104" i="23"/>
  <c r="BD104" i="23"/>
  <c r="BT104" i="23"/>
  <c r="BG104" i="23"/>
  <c r="CY104" i="23"/>
  <c r="Y104" i="23"/>
  <c r="DN104" i="23"/>
  <c r="P104" i="23"/>
  <c r="CU104" i="23"/>
  <c r="DZ104" i="23"/>
  <c r="AS104" i="23"/>
  <c r="CE104" i="23"/>
  <c r="AR104" i="23"/>
  <c r="AD104" i="23"/>
  <c r="AX104" i="23"/>
  <c r="BN104" i="23"/>
  <c r="V104" i="23"/>
  <c r="DM104" i="23"/>
  <c r="BU104" i="23"/>
  <c r="BB104" i="23"/>
  <c r="BE104" i="23"/>
  <c r="EA104" i="23"/>
  <c r="DJ104" i="23"/>
  <c r="AQ104" i="23"/>
  <c r="DQ104" i="23"/>
  <c r="S92" i="23"/>
  <c r="DI104" i="23"/>
  <c r="DO104" i="23"/>
  <c r="AJ92" i="23"/>
  <c r="P92" i="23"/>
  <c r="BL15" i="23"/>
  <c r="CO92" i="23"/>
  <c r="DN92" i="23"/>
  <c r="O108" i="23"/>
  <c r="O72" i="23"/>
  <c r="O75" i="23" s="1"/>
  <c r="N27" i="23"/>
  <c r="DR104" i="23"/>
  <c r="BT92" i="23"/>
  <c r="BL104" i="23"/>
  <c r="DJ92" i="23"/>
  <c r="DX92" i="23"/>
  <c r="CX92" i="23"/>
  <c r="BY104" i="23"/>
  <c r="BA104" i="23"/>
  <c r="DT104" i="23"/>
  <c r="CG104" i="23"/>
  <c r="DV92" i="23"/>
  <c r="BR92" i="23"/>
  <c r="AQ66" i="23"/>
  <c r="CM66" i="23"/>
  <c r="BR66" i="23"/>
  <c r="CE66" i="23"/>
  <c r="BQ66" i="23"/>
  <c r="BL66" i="23"/>
  <c r="BI66" i="23"/>
  <c r="BA66" i="23"/>
  <c r="AY66" i="23"/>
  <c r="CN66" i="23"/>
  <c r="CC66" i="23"/>
  <c r="BO66" i="23"/>
  <c r="BH66" i="23"/>
  <c r="CT66" i="23"/>
  <c r="AM66" i="23"/>
  <c r="W66" i="23"/>
  <c r="Q66" i="23"/>
  <c r="CL66" i="23"/>
  <c r="BW66" i="23"/>
  <c r="CK66" i="23"/>
  <c r="AD66" i="23"/>
  <c r="U66" i="23"/>
  <c r="BS66" i="23"/>
  <c r="CJ66" i="23"/>
  <c r="BM66" i="23"/>
  <c r="AK66" i="23"/>
  <c r="AC66" i="23"/>
  <c r="Z66" i="23"/>
  <c r="CO66" i="23"/>
  <c r="CI66" i="23"/>
  <c r="CB66" i="23"/>
  <c r="BZ66" i="23"/>
  <c r="BC66" i="23"/>
  <c r="BV66" i="23"/>
  <c r="CR66" i="23"/>
  <c r="S66" i="23"/>
  <c r="BK66" i="23"/>
  <c r="AF66" i="23"/>
  <c r="AA66" i="23"/>
  <c r="AG66" i="23"/>
  <c r="BD66" i="23"/>
  <c r="BP66" i="23"/>
  <c r="CQ66" i="23"/>
  <c r="R66" i="23"/>
  <c r="AO66" i="23"/>
  <c r="CF66" i="23"/>
  <c r="CH66" i="23"/>
  <c r="BJ66" i="23"/>
  <c r="BF66" i="23"/>
  <c r="AZ66" i="23"/>
  <c r="AI66" i="23"/>
  <c r="CG66" i="23"/>
  <c r="BY66" i="23"/>
  <c r="BU66" i="23"/>
  <c r="AJ66" i="23"/>
  <c r="CP66" i="23"/>
  <c r="AE66" i="23"/>
  <c r="AN66" i="23"/>
  <c r="T66" i="23"/>
  <c r="CD66" i="23"/>
  <c r="BN66" i="23"/>
  <c r="BB66" i="23"/>
  <c r="AR66" i="23"/>
  <c r="AX66" i="23"/>
  <c r="V66" i="23"/>
  <c r="O66" i="23"/>
  <c r="AV66" i="23"/>
  <c r="CA66" i="23"/>
  <c r="AP66" i="23"/>
  <c r="AU66" i="23"/>
  <c r="AH66" i="23"/>
  <c r="CS66" i="23"/>
  <c r="BX66" i="23"/>
  <c r="AQ17" i="23"/>
  <c r="AG98" i="23"/>
  <c r="DI98" i="23"/>
  <c r="BS98" i="23"/>
  <c r="AU98" i="23"/>
  <c r="AL98" i="23"/>
  <c r="BD98" i="23"/>
  <c r="Y98" i="23"/>
  <c r="CN98" i="23"/>
  <c r="DW98" i="23"/>
  <c r="CW98" i="23"/>
  <c r="DO98" i="23"/>
  <c r="DC98" i="23"/>
  <c r="DU98" i="23"/>
  <c r="CP98" i="23"/>
  <c r="DQ98" i="23"/>
  <c r="AW98" i="23"/>
  <c r="BE98" i="23"/>
  <c r="CV98" i="23"/>
  <c r="R98" i="23"/>
  <c r="V98" i="23"/>
  <c r="CM98" i="23"/>
  <c r="AV98" i="23"/>
  <c r="AS98" i="23"/>
  <c r="DT98" i="23"/>
  <c r="CE98" i="23"/>
  <c r="CU98" i="23"/>
  <c r="BI98" i="23"/>
  <c r="X98" i="23"/>
  <c r="Z98" i="23"/>
  <c r="DB98" i="23"/>
  <c r="O98" i="23"/>
  <c r="CA98" i="23"/>
  <c r="CF98" i="23"/>
  <c r="BG98" i="23"/>
  <c r="AP98" i="23"/>
  <c r="DS98" i="23"/>
  <c r="P98" i="23"/>
  <c r="BF98" i="23"/>
  <c r="CS98" i="23"/>
  <c r="AY98" i="23"/>
  <c r="BH98" i="23"/>
  <c r="EB98" i="23"/>
  <c r="BQ98" i="23"/>
  <c r="DK98" i="23"/>
  <c r="AF98" i="23"/>
  <c r="AR98" i="23"/>
  <c r="EC98" i="23"/>
  <c r="BL98" i="23"/>
  <c r="CC98" i="23"/>
  <c r="DE98" i="23"/>
  <c r="BY98" i="23"/>
  <c r="CI98" i="23"/>
  <c r="DX98" i="23"/>
  <c r="ED98" i="23"/>
  <c r="AE98" i="23"/>
  <c r="AO98" i="23"/>
  <c r="AM98" i="23"/>
  <c r="AC98" i="23"/>
  <c r="CR98" i="23"/>
  <c r="DZ98" i="23"/>
  <c r="DD98" i="23"/>
  <c r="CT50" i="23"/>
  <c r="CL50" i="23"/>
  <c r="CQ50" i="23"/>
  <c r="CO50" i="23"/>
  <c r="CR50" i="23"/>
  <c r="BR50" i="23"/>
  <c r="CN50" i="23"/>
  <c r="BZ50" i="23"/>
  <c r="BS50" i="23"/>
  <c r="CS50" i="23"/>
  <c r="BQ50" i="23"/>
  <c r="BB50" i="23"/>
  <c r="AC50" i="23"/>
  <c r="BL50" i="23"/>
  <c r="BC50" i="23"/>
  <c r="CG50" i="23"/>
  <c r="Q50" i="23"/>
  <c r="AY50" i="23"/>
  <c r="BK50" i="23"/>
  <c r="Y50" i="23"/>
  <c r="BF50" i="23"/>
  <c r="AB50" i="23"/>
  <c r="T50" i="23"/>
  <c r="CC50" i="23"/>
  <c r="BG50" i="23"/>
  <c r="AS50" i="23"/>
  <c r="AX50" i="23"/>
  <c r="AQ50" i="23"/>
  <c r="BT50" i="23"/>
  <c r="AK50" i="23"/>
  <c r="BY50" i="23"/>
  <c r="P50" i="23"/>
  <c r="AG50" i="23"/>
  <c r="BU50" i="23"/>
  <c r="BJ50" i="23"/>
  <c r="CB50" i="23"/>
  <c r="AL50" i="23"/>
  <c r="BX50" i="23"/>
  <c r="BA50" i="23"/>
  <c r="AD50" i="23"/>
  <c r="CP50" i="23"/>
  <c r="CM50" i="23"/>
  <c r="BO50" i="23"/>
  <c r="BN50" i="23"/>
  <c r="AN50" i="23"/>
  <c r="AM50" i="23"/>
  <c r="AU50" i="23"/>
  <c r="CD50" i="23"/>
  <c r="BD50" i="23"/>
  <c r="AI50" i="23"/>
  <c r="AT50" i="23"/>
  <c r="X50" i="23"/>
  <c r="S50" i="23"/>
  <c r="CE50" i="23"/>
  <c r="BM50" i="23"/>
  <c r="BN98" i="23"/>
  <c r="AN98" i="23"/>
  <c r="BA98" i="23"/>
  <c r="S98" i="23"/>
  <c r="DM98" i="23"/>
  <c r="AW50" i="23"/>
  <c r="AP50" i="23"/>
  <c r="U50" i="23"/>
  <c r="BP50" i="23"/>
  <c r="N18" i="23"/>
  <c r="DY98" i="23"/>
  <c r="BO98" i="23"/>
  <c r="DH98" i="23"/>
  <c r="AK98" i="23"/>
  <c r="CF42" i="23"/>
  <c r="AD42" i="23"/>
  <c r="BW42" i="23"/>
  <c r="BC42" i="23"/>
  <c r="AA42" i="23"/>
  <c r="AM42" i="23"/>
  <c r="P42" i="23"/>
  <c r="AQ42" i="23"/>
  <c r="S42" i="23"/>
  <c r="BY42" i="23"/>
  <c r="CD42" i="23"/>
  <c r="BQ42" i="23"/>
  <c r="W42" i="23"/>
  <c r="AC42" i="23"/>
  <c r="AV42" i="23"/>
  <c r="AX42" i="23"/>
  <c r="AU42" i="23"/>
  <c r="CR42" i="23"/>
  <c r="BE42" i="23"/>
  <c r="BA42" i="23"/>
  <c r="AK42" i="23"/>
  <c r="AN42" i="23"/>
  <c r="CE42" i="23"/>
  <c r="BB42" i="23"/>
  <c r="O42" i="23"/>
  <c r="AJ42" i="23"/>
  <c r="AE42" i="23"/>
  <c r="AR42" i="23"/>
  <c r="CK42" i="23"/>
  <c r="BU42" i="23"/>
  <c r="CT42" i="23"/>
  <c r="CQ42" i="23"/>
  <c r="AF42" i="23"/>
  <c r="CH42" i="23"/>
  <c r="BN42" i="23"/>
  <c r="BM42" i="23"/>
  <c r="BD42" i="23"/>
  <c r="Y42" i="23"/>
  <c r="AW42" i="23"/>
  <c r="AG42" i="23"/>
  <c r="BT42" i="23"/>
  <c r="BX42" i="23"/>
  <c r="BS42" i="23"/>
  <c r="AO42" i="23"/>
  <c r="CJ42" i="23"/>
  <c r="V42" i="23"/>
  <c r="AI42" i="23"/>
  <c r="CO42" i="23"/>
  <c r="BK42" i="23"/>
  <c r="AY42" i="23"/>
  <c r="AP42" i="23"/>
  <c r="AB42" i="23"/>
  <c r="CS42" i="23"/>
  <c r="BZ42" i="23"/>
  <c r="AZ50" i="23"/>
  <c r="BI50" i="23"/>
  <c r="BM98" i="23"/>
  <c r="DL98" i="23"/>
  <c r="AL42" i="23"/>
  <c r="BP42" i="23"/>
  <c r="CA50" i="23"/>
  <c r="CH50" i="23"/>
  <c r="AE50" i="23"/>
  <c r="X42" i="23"/>
  <c r="U42" i="23"/>
  <c r="BJ42" i="23"/>
  <c r="BU98" i="23"/>
  <c r="AR50" i="23"/>
  <c r="BH50" i="23"/>
  <c r="O64" i="23"/>
  <c r="O67" i="23" s="1"/>
  <c r="CJ98" i="23"/>
  <c r="T98" i="23"/>
  <c r="BZ98" i="23"/>
  <c r="BG42" i="23"/>
  <c r="CK50" i="23"/>
  <c r="W98" i="23"/>
  <c r="BC98" i="23"/>
  <c r="EA98" i="23"/>
  <c r="BV98" i="23"/>
  <c r="AO50" i="23"/>
  <c r="CQ98" i="23"/>
  <c r="BJ98" i="23"/>
  <c r="CL98" i="23"/>
  <c r="AZ98" i="23"/>
  <c r="Z42" i="23"/>
  <c r="CM42" i="23"/>
  <c r="CN42" i="23"/>
  <c r="BJ58" i="23"/>
  <c r="CD58" i="23"/>
  <c r="CI58" i="23"/>
  <c r="AN58" i="23"/>
  <c r="BW58" i="23"/>
  <c r="BV58" i="23"/>
  <c r="P58" i="23"/>
  <c r="BG58" i="23"/>
  <c r="BC58" i="23"/>
  <c r="AK58" i="23"/>
  <c r="AV58" i="23"/>
  <c r="AG58" i="23"/>
  <c r="Z58" i="23"/>
  <c r="BL58" i="23"/>
  <c r="AY58" i="23"/>
  <c r="AM58" i="23"/>
  <c r="Q58" i="23"/>
  <c r="AH58" i="23"/>
  <c r="BM58" i="23"/>
  <c r="Y58" i="23"/>
  <c r="AS58" i="23"/>
  <c r="AE58" i="23"/>
  <c r="AI58" i="23"/>
  <c r="BO58" i="23"/>
  <c r="CO58" i="23"/>
  <c r="BX58" i="23"/>
  <c r="BI58" i="23"/>
  <c r="O58" i="23"/>
  <c r="CT58" i="23"/>
  <c r="AA58" i="23"/>
  <c r="CQ58" i="23"/>
  <c r="CL58" i="23"/>
  <c r="BR58" i="23"/>
  <c r="BT58" i="23"/>
  <c r="R58" i="23"/>
  <c r="BF58" i="23"/>
  <c r="BH110" i="23"/>
  <c r="CL110" i="23"/>
  <c r="CB110" i="23"/>
  <c r="S110" i="23"/>
  <c r="CR110" i="23"/>
  <c r="BK110" i="23"/>
  <c r="AM74" i="23"/>
  <c r="S74" i="23"/>
  <c r="BW74" i="23"/>
  <c r="CM74" i="23"/>
  <c r="BR74" i="23"/>
  <c r="CJ74" i="23"/>
  <c r="BD74" i="23"/>
  <c r="T74" i="23"/>
  <c r="AA74" i="23"/>
  <c r="BV74" i="23"/>
  <c r="BE74" i="23"/>
  <c r="CN74" i="23"/>
  <c r="BT74" i="23"/>
  <c r="AZ74" i="23"/>
  <c r="AE74" i="23"/>
  <c r="AQ74" i="23"/>
  <c r="CI74" i="23"/>
  <c r="R74" i="23"/>
  <c r="CP74" i="23"/>
  <c r="CO74" i="23"/>
  <c r="BJ74" i="23"/>
  <c r="AH74" i="23"/>
  <c r="AV74" i="23"/>
  <c r="AS74" i="23"/>
  <c r="AC74" i="23"/>
  <c r="CH74" i="23"/>
  <c r="CT74" i="23"/>
  <c r="O48" i="23"/>
  <c r="O51" i="23" s="1"/>
  <c r="O90" i="23"/>
  <c r="N16" i="23"/>
  <c r="O40" i="23"/>
  <c r="O43" i="23" s="1"/>
  <c r="N23" i="23"/>
  <c r="DT110" i="23"/>
  <c r="BI110" i="23"/>
  <c r="EB110" i="23"/>
  <c r="CP110" i="23"/>
  <c r="DJ110" i="23"/>
  <c r="DL110" i="23"/>
  <c r="CJ110" i="23"/>
  <c r="DG110" i="23"/>
  <c r="DR110" i="23"/>
  <c r="BT110" i="23"/>
  <c r="DQ110" i="23"/>
  <c r="U110" i="23"/>
  <c r="CF110" i="23"/>
  <c r="DE110" i="23"/>
  <c r="BZ110" i="23"/>
  <c r="DB110" i="23"/>
  <c r="CI110" i="23"/>
  <c r="DK110" i="23"/>
  <c r="AI110" i="23"/>
  <c r="CT110" i="23"/>
  <c r="BS110" i="23"/>
  <c r="BC110" i="23"/>
  <c r="AM110" i="23"/>
  <c r="CW110" i="23"/>
  <c r="CZ110" i="23"/>
  <c r="Z74" i="23"/>
  <c r="AY74" i="23"/>
  <c r="BA74" i="23"/>
  <c r="BI74" i="23"/>
  <c r="BP74" i="23"/>
  <c r="CR74" i="23"/>
  <c r="BM74" i="23"/>
  <c r="CC74" i="23"/>
  <c r="AR86" i="23"/>
  <c r="CM86" i="23"/>
  <c r="AL86" i="23"/>
  <c r="AO86" i="23"/>
  <c r="AA86" i="23"/>
  <c r="U86" i="23"/>
  <c r="DJ86" i="23"/>
  <c r="DH86" i="23"/>
  <c r="DC86" i="23"/>
  <c r="BY86" i="23"/>
  <c r="DE86" i="23"/>
  <c r="CK86" i="23"/>
  <c r="AX86" i="23"/>
  <c r="EA86" i="23"/>
  <c r="AY86" i="23"/>
  <c r="AD86" i="23"/>
  <c r="BX65" i="16" l="1"/>
  <c r="BX49" i="16"/>
  <c r="BX41" i="16"/>
  <c r="BW79" i="16"/>
  <c r="BW80" i="16" s="1"/>
  <c r="BX73" i="16"/>
  <c r="BV28" i="16"/>
  <c r="O36" i="23"/>
  <c r="O35" i="23"/>
  <c r="O52" i="23"/>
  <c r="O69" i="23" s="1"/>
  <c r="P65" i="23" s="1"/>
  <c r="G19" i="23"/>
  <c r="O32" i="23"/>
  <c r="G15" i="23"/>
  <c r="AZ19" i="23"/>
  <c r="CQ17" i="23"/>
  <c r="Q17" i="23"/>
  <c r="CI17" i="23"/>
  <c r="CN15" i="23"/>
  <c r="AL15" i="23"/>
  <c r="V15" i="23"/>
  <c r="CQ15" i="23"/>
  <c r="CR15" i="23"/>
  <c r="AM16" i="23"/>
  <c r="P16" i="23"/>
  <c r="AY16" i="23"/>
  <c r="AR18" i="23"/>
  <c r="CR18" i="23"/>
  <c r="AD18" i="23"/>
  <c r="CT19" i="23"/>
  <c r="BT19" i="23"/>
  <c r="AM17" i="23"/>
  <c r="CD17" i="23"/>
  <c r="CM15" i="23"/>
  <c r="BW15" i="23"/>
  <c r="CQ16" i="23"/>
  <c r="BJ18" i="23"/>
  <c r="BL18" i="23"/>
  <c r="CN19" i="23"/>
  <c r="AY17" i="23"/>
  <c r="BU15" i="23"/>
  <c r="CL16" i="23"/>
  <c r="CH18" i="23"/>
  <c r="BW18" i="23"/>
  <c r="CC19" i="23"/>
  <c r="AC19" i="23"/>
  <c r="BE19" i="23"/>
  <c r="O17" i="23"/>
  <c r="O33" i="23" s="1"/>
  <c r="BI16" i="23"/>
  <c r="BS15" i="23"/>
  <c r="CK15" i="23"/>
  <c r="AV15" i="23"/>
  <c r="CF15" i="23"/>
  <c r="AW16" i="23"/>
  <c r="BT16" i="23"/>
  <c r="BC16" i="23"/>
  <c r="CT16" i="23"/>
  <c r="CD18" i="23"/>
  <c r="CF18" i="23"/>
  <c r="CL18" i="23"/>
  <c r="CE18" i="23"/>
  <c r="AS19" i="23"/>
  <c r="Z17" i="23"/>
  <c r="AR15" i="23"/>
  <c r="AO18" i="23"/>
  <c r="CB18" i="23"/>
  <c r="Q18" i="23"/>
  <c r="BX17" i="23"/>
  <c r="AH19" i="23"/>
  <c r="CO17" i="23"/>
  <c r="CK16" i="23"/>
  <c r="BH16" i="23"/>
  <c r="AE16" i="23"/>
  <c r="AG15" i="23"/>
  <c r="BQ15" i="23"/>
  <c r="U16" i="23"/>
  <c r="AS16" i="23"/>
  <c r="BB16" i="23"/>
  <c r="AH18" i="23"/>
  <c r="CQ18" i="23"/>
  <c r="AM18" i="23"/>
  <c r="AQ18" i="23"/>
  <c r="BI19" i="23"/>
  <c r="BO17" i="23"/>
  <c r="CH16" i="23"/>
  <c r="O15" i="23"/>
  <c r="CP18" i="23"/>
  <c r="CP19" i="23"/>
  <c r="BR19" i="23"/>
  <c r="R17" i="23"/>
  <c r="BG17" i="23"/>
  <c r="AP15" i="23"/>
  <c r="BD15" i="23"/>
  <c r="CE15" i="23"/>
  <c r="S15" i="23"/>
  <c r="AT16" i="23"/>
  <c r="AT20" i="23" s="1"/>
  <c r="AL16" i="23"/>
  <c r="T16" i="23"/>
  <c r="BS16" i="23"/>
  <c r="CA18" i="23"/>
  <c r="BU18" i="23"/>
  <c r="AK18" i="23"/>
  <c r="BO18" i="23"/>
  <c r="G18" i="23"/>
  <c r="Z19" i="23"/>
  <c r="R19" i="23"/>
  <c r="CM19" i="23"/>
  <c r="AS17" i="23"/>
  <c r="P17" i="23"/>
  <c r="CA16" i="23"/>
  <c r="AY15" i="23"/>
  <c r="BM15" i="23"/>
  <c r="AN15" i="23"/>
  <c r="AQ15" i="23"/>
  <c r="AI16" i="23"/>
  <c r="CB16" i="23"/>
  <c r="AB16" i="23"/>
  <c r="BZ16" i="23"/>
  <c r="AV18" i="23"/>
  <c r="BY18" i="23"/>
  <c r="AA18" i="23"/>
  <c r="BM18" i="23"/>
  <c r="CC18" i="23"/>
  <c r="AO16" i="23"/>
  <c r="BA18" i="23"/>
  <c r="BC15" i="23"/>
  <c r="CO16" i="23"/>
  <c r="BF18" i="23"/>
  <c r="BI18" i="23"/>
  <c r="AA17" i="23"/>
  <c r="AU15" i="23"/>
  <c r="AK16" i="23"/>
  <c r="BQ18" i="23"/>
  <c r="BL17" i="23"/>
  <c r="BO16" i="23"/>
  <c r="BZ18" i="23"/>
  <c r="U15" i="23"/>
  <c r="T18" i="23"/>
  <c r="AA19" i="23"/>
  <c r="BT15" i="23"/>
  <c r="BP19" i="23"/>
  <c r="AV17" i="23"/>
  <c r="BZ15" i="23"/>
  <c r="CE16" i="23"/>
  <c r="AE18" i="23"/>
  <c r="BJ19" i="23"/>
  <c r="BA16" i="23"/>
  <c r="BP16" i="23"/>
  <c r="CI19" i="23"/>
  <c r="BW19" i="23"/>
  <c r="BJ16" i="23"/>
  <c r="O18" i="23"/>
  <c r="O34" i="23" s="1"/>
  <c r="CG18" i="23"/>
  <c r="AF18" i="23"/>
  <c r="CJ18" i="23"/>
  <c r="AE19" i="23"/>
  <c r="AM19" i="23"/>
  <c r="CL17" i="23"/>
  <c r="AH17" i="23"/>
  <c r="AN17" i="23"/>
  <c r="AI15" i="23"/>
  <c r="AF15" i="23"/>
  <c r="BE15" i="23"/>
  <c r="AA15" i="23"/>
  <c r="AU16" i="23"/>
  <c r="AG16" i="23"/>
  <c r="BK16" i="23"/>
  <c r="CR16" i="23"/>
  <c r="AX18" i="23"/>
  <c r="AZ18" i="23"/>
  <c r="S18" i="23"/>
  <c r="U18" i="23"/>
  <c r="CJ15" i="23"/>
  <c r="CT15" i="23"/>
  <c r="AP16" i="23"/>
  <c r="AN16" i="23"/>
  <c r="BY16" i="23"/>
  <c r="Q16" i="23"/>
  <c r="BB18" i="23"/>
  <c r="BV18" i="23"/>
  <c r="CK18" i="23"/>
  <c r="CH19" i="23"/>
  <c r="CT17" i="23"/>
  <c r="BJ17" i="23"/>
  <c r="AO15" i="23"/>
  <c r="AX15" i="23"/>
  <c r="AD15" i="23"/>
  <c r="BN16" i="23"/>
  <c r="CG16" i="23"/>
  <c r="BN18" i="23"/>
  <c r="BC18" i="23"/>
  <c r="BM19" i="23"/>
  <c r="BV19" i="23"/>
  <c r="BI17" i="23"/>
  <c r="BX15" i="23"/>
  <c r="AC15" i="23"/>
  <c r="CM16" i="23"/>
  <c r="AQ16" i="23"/>
  <c r="BL16" i="23"/>
  <c r="BX18" i="23"/>
  <c r="BR18" i="23"/>
  <c r="CR19" i="23"/>
  <c r="AV19" i="23"/>
  <c r="AG17" i="23"/>
  <c r="X15" i="23"/>
  <c r="AZ16" i="23"/>
  <c r="AE15" i="23"/>
  <c r="W15" i="23"/>
  <c r="BM16" i="23"/>
  <c r="CP16" i="23"/>
  <c r="AX16" i="23"/>
  <c r="AC16" i="23"/>
  <c r="CS18" i="23"/>
  <c r="AN18" i="23"/>
  <c r="R18" i="23"/>
  <c r="CI18" i="23"/>
  <c r="W18" i="23"/>
  <c r="CM18" i="23"/>
  <c r="T19" i="23"/>
  <c r="AJ15" i="23"/>
  <c r="AD16" i="23"/>
  <c r="CO18" i="23"/>
  <c r="BD19" i="23"/>
  <c r="BF17" i="23"/>
  <c r="AK17" i="23"/>
  <c r="CS15" i="23"/>
  <c r="AW15" i="23"/>
  <c r="CD15" i="23"/>
  <c r="S16" i="23"/>
  <c r="BG16" i="23"/>
  <c r="BQ16" i="23"/>
  <c r="G17" i="23"/>
  <c r="AU18" i="23"/>
  <c r="BP18" i="23"/>
  <c r="Z18" i="23"/>
  <c r="CT18" i="23"/>
  <c r="BA19" i="23"/>
  <c r="CO19" i="23"/>
  <c r="CJ19" i="23"/>
  <c r="AI17" i="23"/>
  <c r="BC17" i="23"/>
  <c r="Z15" i="23"/>
  <c r="BG15" i="23"/>
  <c r="AB15" i="23"/>
  <c r="Y15" i="23"/>
  <c r="BB15" i="23"/>
  <c r="BY15" i="23"/>
  <c r="X16" i="23"/>
  <c r="BX16" i="23"/>
  <c r="CC16" i="23"/>
  <c r="CS16" i="23"/>
  <c r="AP18" i="23"/>
  <c r="AJ18" i="23"/>
  <c r="BD18" i="23"/>
  <c r="AC18" i="23"/>
  <c r="BH18" i="23"/>
  <c r="AY19" i="23"/>
  <c r="AE17" i="23"/>
  <c r="AG18" i="23"/>
  <c r="BT17" i="23"/>
  <c r="Y17" i="23"/>
  <c r="BV17" i="23"/>
  <c r="BP15" i="23"/>
  <c r="BK15" i="23"/>
  <c r="BN15" i="23"/>
  <c r="AK15" i="23"/>
  <c r="P15" i="23"/>
  <c r="BD16" i="23"/>
  <c r="BF16" i="23"/>
  <c r="CN16" i="23"/>
  <c r="CN18" i="23"/>
  <c r="AQ19" i="23"/>
  <c r="S19" i="23"/>
  <c r="BR17" i="23"/>
  <c r="BM17" i="23"/>
  <c r="BW17" i="23"/>
  <c r="AR16" i="23"/>
  <c r="BJ15" i="23"/>
  <c r="CO15" i="23"/>
  <c r="CH15" i="23"/>
  <c r="BA15" i="23"/>
  <c r="AM15" i="23"/>
  <c r="CD16" i="23"/>
  <c r="BU16" i="23"/>
  <c r="Y16" i="23"/>
  <c r="BR16" i="23"/>
  <c r="V18" i="23"/>
  <c r="AI18" i="23"/>
  <c r="BK18" i="23"/>
  <c r="BS18" i="23"/>
  <c r="AY18" i="23"/>
  <c r="G16" i="23"/>
  <c r="BW85" i="16" l="1"/>
  <c r="BW103" i="16"/>
  <c r="BW97" i="16"/>
  <c r="BW109" i="16"/>
  <c r="BW91" i="16"/>
  <c r="O77" i="23"/>
  <c r="P73" i="23" s="1"/>
  <c r="O45" i="23"/>
  <c r="P41" i="23" s="1"/>
  <c r="O53" i="23"/>
  <c r="O61" i="23"/>
  <c r="P57" i="23" s="1"/>
  <c r="CA20" i="23"/>
  <c r="CI20" i="23"/>
  <c r="Q20" i="23"/>
  <c r="G20" i="23"/>
  <c r="BO20" i="23"/>
  <c r="CC20" i="23"/>
  <c r="BF20" i="23"/>
  <c r="CP20" i="23"/>
  <c r="CB20" i="23"/>
  <c r="T20" i="23"/>
  <c r="BR20" i="23"/>
  <c r="CQ20" i="23"/>
  <c r="S20" i="23"/>
  <c r="AV20" i="23"/>
  <c r="BQ20" i="23"/>
  <c r="BP20" i="23"/>
  <c r="AZ20" i="23"/>
  <c r="BM20" i="23"/>
  <c r="CE20" i="23"/>
  <c r="V20" i="23"/>
  <c r="Z20" i="23"/>
  <c r="CD20" i="23"/>
  <c r="AC20" i="23"/>
  <c r="AA20" i="23"/>
  <c r="CL20" i="23"/>
  <c r="BZ20" i="23"/>
  <c r="P20" i="23"/>
  <c r="X20" i="23"/>
  <c r="BC20" i="23"/>
  <c r="BE20" i="23"/>
  <c r="U20" i="23"/>
  <c r="BU20" i="23"/>
  <c r="AM20" i="23"/>
  <c r="AW20" i="23"/>
  <c r="AJ20" i="23"/>
  <c r="W20" i="23"/>
  <c r="CN20" i="23"/>
  <c r="BN20" i="23"/>
  <c r="AS20" i="23"/>
  <c r="BI20" i="23"/>
  <c r="AE20" i="23"/>
  <c r="BT20" i="23"/>
  <c r="O31" i="23"/>
  <c r="O20" i="23"/>
  <c r="CH20" i="23"/>
  <c r="BK20" i="23"/>
  <c r="BB20" i="23"/>
  <c r="BG20" i="23"/>
  <c r="AR20" i="23"/>
  <c r="AX20" i="23"/>
  <c r="CT20" i="23"/>
  <c r="BL20" i="23"/>
  <c r="BX20" i="23"/>
  <c r="BD20" i="23"/>
  <c r="AO20" i="23"/>
  <c r="CJ20" i="23"/>
  <c r="AH20" i="23"/>
  <c r="AK20" i="23"/>
  <c r="BV20" i="23"/>
  <c r="BW20" i="23"/>
  <c r="AL20" i="23"/>
  <c r="AP20" i="23"/>
  <c r="CS20" i="23"/>
  <c r="AF20" i="23"/>
  <c r="AQ20" i="23"/>
  <c r="CF20" i="23"/>
  <c r="CR20" i="23"/>
  <c r="AN20" i="23"/>
  <c r="R20" i="23"/>
  <c r="AG20" i="23"/>
  <c r="CO20" i="23"/>
  <c r="CK20" i="23"/>
  <c r="Y20" i="23"/>
  <c r="BJ20" i="23"/>
  <c r="AB20" i="23"/>
  <c r="AU20" i="23"/>
  <c r="AY20" i="23"/>
  <c r="BS20" i="23"/>
  <c r="CG20" i="23"/>
  <c r="BH20" i="23"/>
  <c r="BA20" i="23"/>
  <c r="BY20" i="23"/>
  <c r="AD20" i="23"/>
  <c r="AI20" i="23"/>
  <c r="CM20" i="23"/>
  <c r="BW111" i="16" l="1"/>
  <c r="BX108" i="16" s="1"/>
  <c r="BW27" i="16"/>
  <c r="BW99" i="16"/>
  <c r="BX96" i="16" s="1"/>
  <c r="BW25" i="16"/>
  <c r="BW105" i="16"/>
  <c r="BX102" i="16" s="1"/>
  <c r="BW26" i="16"/>
  <c r="BW93" i="16"/>
  <c r="BX90" i="16" s="1"/>
  <c r="BW24" i="16"/>
  <c r="BW113" i="16"/>
  <c r="BW114" i="16" s="1"/>
  <c r="BW160" i="16" s="1"/>
  <c r="BW87" i="16"/>
  <c r="BX84" i="16" s="1"/>
  <c r="P49" i="23"/>
  <c r="P52" i="23" s="1"/>
  <c r="O79" i="23"/>
  <c r="O80" i="23" s="1"/>
  <c r="O97" i="23" l="1"/>
  <c r="O103" i="23"/>
  <c r="O85" i="23"/>
  <c r="O91" i="23"/>
  <c r="O109" i="23"/>
  <c r="BX36" i="16"/>
  <c r="BN151" i="10"/>
  <c r="BX31" i="16"/>
  <c r="BX40" i="16"/>
  <c r="BX43" i="16" s="1"/>
  <c r="BX64" i="16"/>
  <c r="BX67" i="16" s="1"/>
  <c r="BX34" i="16"/>
  <c r="BX48" i="16"/>
  <c r="BX51" i="16" s="1"/>
  <c r="BX32" i="16"/>
  <c r="BW162" i="16"/>
  <c r="BM180" i="10"/>
  <c r="BX56" i="16"/>
  <c r="BX59" i="16" s="1"/>
  <c r="BX60" i="16" s="1"/>
  <c r="BX33" i="16"/>
  <c r="BX72" i="16"/>
  <c r="BX75" i="16" s="1"/>
  <c r="BX35" i="16"/>
  <c r="P69" i="23"/>
  <c r="Q65" i="23" s="1"/>
  <c r="P77" i="23"/>
  <c r="P45" i="23"/>
  <c r="Q41" i="23" s="1"/>
  <c r="P53" i="23"/>
  <c r="Q49" i="23" s="1"/>
  <c r="Q52" i="23" s="1"/>
  <c r="Q77" i="23" s="1"/>
  <c r="P61" i="23"/>
  <c r="O111" i="23" l="1"/>
  <c r="P108" i="23" s="1"/>
  <c r="O27" i="23"/>
  <c r="O93" i="23"/>
  <c r="P90" i="23" s="1"/>
  <c r="O24" i="23"/>
  <c r="O87" i="23"/>
  <c r="P84" i="23" s="1"/>
  <c r="O113" i="23"/>
  <c r="O114" i="23" s="1"/>
  <c r="O160" i="23" s="1"/>
  <c r="O162" i="23" s="1"/>
  <c r="O23" i="23" s="1"/>
  <c r="O105" i="23"/>
  <c r="P102" i="23" s="1"/>
  <c r="O26" i="23"/>
  <c r="O99" i="23"/>
  <c r="P96" i="23" s="1"/>
  <c r="O25" i="23"/>
  <c r="BW23" i="16"/>
  <c r="BN152" i="10"/>
  <c r="BN153" i="10"/>
  <c r="BX53" i="16"/>
  <c r="BX77" i="16"/>
  <c r="BX45" i="16"/>
  <c r="BX61" i="16"/>
  <c r="BX69" i="16"/>
  <c r="BM181" i="10"/>
  <c r="Q73" i="23"/>
  <c r="Q57" i="23"/>
  <c r="Q61" i="23"/>
  <c r="P79" i="23"/>
  <c r="P80" i="23" s="1"/>
  <c r="Q45" i="23"/>
  <c r="Q53" i="23"/>
  <c r="Q69" i="23"/>
  <c r="R65" i="23" s="1"/>
  <c r="R73" i="23"/>
  <c r="O28" i="23" l="1"/>
  <c r="P97" i="23"/>
  <c r="P33" i="23"/>
  <c r="P56" i="23"/>
  <c r="P59" i="23" s="1"/>
  <c r="P40" i="23"/>
  <c r="P43" i="23" s="1"/>
  <c r="P31" i="23"/>
  <c r="P85" i="23"/>
  <c r="P64" i="23"/>
  <c r="P67" i="23" s="1"/>
  <c r="P34" i="23"/>
  <c r="P103" i="23"/>
  <c r="P48" i="23"/>
  <c r="P51" i="23" s="1"/>
  <c r="P91" i="23"/>
  <c r="P32" i="23"/>
  <c r="P36" i="23"/>
  <c r="P35" i="23"/>
  <c r="P109" i="23"/>
  <c r="P27" i="23" s="1"/>
  <c r="P72" i="23"/>
  <c r="P75" i="23" s="1"/>
  <c r="BY41" i="16"/>
  <c r="BX79" i="16"/>
  <c r="BX80" i="16" s="1"/>
  <c r="BY65" i="16"/>
  <c r="BY57" i="16"/>
  <c r="BY73" i="16"/>
  <c r="BY49" i="16"/>
  <c r="BW28" i="16"/>
  <c r="R57" i="23"/>
  <c r="R49" i="23"/>
  <c r="R52" i="23" s="1"/>
  <c r="R69" i="23" s="1"/>
  <c r="Q79" i="23"/>
  <c r="Q80" i="23" s="1"/>
  <c r="R41" i="23"/>
  <c r="P111" i="23" l="1"/>
  <c r="Q108" i="23" s="1"/>
  <c r="P105" i="23"/>
  <c r="Q102" i="23" s="1"/>
  <c r="P26" i="23"/>
  <c r="P87" i="23"/>
  <c r="Q84" i="23" s="1"/>
  <c r="P113" i="23"/>
  <c r="P114" i="23" s="1"/>
  <c r="P160" i="23" s="1"/>
  <c r="P162" i="23" s="1"/>
  <c r="P23" i="23" s="1"/>
  <c r="P93" i="23"/>
  <c r="Q90" i="23" s="1"/>
  <c r="Q91" i="23" s="1"/>
  <c r="P24" i="23"/>
  <c r="Q72" i="23"/>
  <c r="Q75" i="23" s="1"/>
  <c r="Q35" i="23"/>
  <c r="P99" i="23"/>
  <c r="Q96" i="23" s="1"/>
  <c r="Q97" i="23" s="1"/>
  <c r="P25" i="23"/>
  <c r="Q103" i="23"/>
  <c r="Q109" i="23"/>
  <c r="BX97" i="16"/>
  <c r="BX109" i="16"/>
  <c r="BX85" i="16"/>
  <c r="BX103" i="16"/>
  <c r="BX91" i="16"/>
  <c r="R45" i="23"/>
  <c r="S41" i="23" s="1"/>
  <c r="R53" i="23"/>
  <c r="S49" i="23" s="1"/>
  <c r="S52" i="23" s="1"/>
  <c r="S69" i="23" s="1"/>
  <c r="R61" i="23"/>
  <c r="S57" i="23" s="1"/>
  <c r="R77" i="23"/>
  <c r="S73" i="23" s="1"/>
  <c r="S65" i="23"/>
  <c r="Q56" i="23" l="1"/>
  <c r="Q59" i="23" s="1"/>
  <c r="Q33" i="23"/>
  <c r="Q36" i="23"/>
  <c r="P28" i="23"/>
  <c r="Q48" i="23"/>
  <c r="Q51" i="23" s="1"/>
  <c r="Q32" i="23"/>
  <c r="Q40" i="23"/>
  <c r="Q43" i="23" s="1"/>
  <c r="Q31" i="23"/>
  <c r="Q85" i="23"/>
  <c r="Q113" i="23" s="1"/>
  <c r="Q114" i="23" s="1"/>
  <c r="Q160" i="23" s="1"/>
  <c r="Q162" i="23" s="1"/>
  <c r="Q23" i="23" s="1"/>
  <c r="Q64" i="23"/>
  <c r="Q67" i="23" s="1"/>
  <c r="Q34" i="23"/>
  <c r="Q27" i="23"/>
  <c r="Q111" i="23"/>
  <c r="R108" i="23" s="1"/>
  <c r="Q87" i="23"/>
  <c r="R84" i="23" s="1"/>
  <c r="Q105" i="23"/>
  <c r="R102" i="23" s="1"/>
  <c r="Q26" i="23"/>
  <c r="Q93" i="23"/>
  <c r="R90" i="23" s="1"/>
  <c r="Q24" i="23"/>
  <c r="Q99" i="23"/>
  <c r="R96" i="23" s="1"/>
  <c r="Q25" i="23"/>
  <c r="BX93" i="16"/>
  <c r="BY90" i="16" s="1"/>
  <c r="BX24" i="16"/>
  <c r="BX105" i="16"/>
  <c r="BY102" i="16" s="1"/>
  <c r="BX26" i="16"/>
  <c r="BX113" i="16"/>
  <c r="BX114" i="16" s="1"/>
  <c r="BX160" i="16" s="1"/>
  <c r="BX87" i="16"/>
  <c r="BY84" i="16" s="1"/>
  <c r="BX111" i="16"/>
  <c r="BY108" i="16" s="1"/>
  <c r="BX27" i="16"/>
  <c r="BX99" i="16"/>
  <c r="BY96" i="16" s="1"/>
  <c r="BX25" i="16"/>
  <c r="S53" i="23"/>
  <c r="S45" i="23"/>
  <c r="T41" i="23" s="1"/>
  <c r="R79" i="23"/>
  <c r="R80" i="23" s="1"/>
  <c r="S61" i="23"/>
  <c r="S77" i="23"/>
  <c r="T73" i="23" s="1"/>
  <c r="T65" i="23"/>
  <c r="R33" i="23" l="1"/>
  <c r="R97" i="23"/>
  <c r="R56" i="23"/>
  <c r="R59" i="23" s="1"/>
  <c r="Q28" i="23"/>
  <c r="R48" i="23"/>
  <c r="R51" i="23" s="1"/>
  <c r="R32" i="23"/>
  <c r="R91" i="23"/>
  <c r="R34" i="23"/>
  <c r="R64" i="23"/>
  <c r="R67" i="23" s="1"/>
  <c r="R103" i="23"/>
  <c r="R40" i="23"/>
  <c r="R43" i="23" s="1"/>
  <c r="R85" i="23"/>
  <c r="R31" i="23"/>
  <c r="R36" i="23"/>
  <c r="R109" i="23"/>
  <c r="R35" i="23"/>
  <c r="R72" i="23"/>
  <c r="R75" i="23" s="1"/>
  <c r="BY72" i="16"/>
  <c r="BY75" i="16" s="1"/>
  <c r="BY35" i="16"/>
  <c r="BY36" i="16"/>
  <c r="BY40" i="16"/>
  <c r="BY43" i="16" s="1"/>
  <c r="BO151" i="10"/>
  <c r="BY31" i="16"/>
  <c r="BX162" i="16"/>
  <c r="BN180" i="10"/>
  <c r="BY56" i="16"/>
  <c r="BY59" i="16" s="1"/>
  <c r="BY60" i="16" s="1"/>
  <c r="BY33" i="16"/>
  <c r="BY64" i="16"/>
  <c r="BY67" i="16" s="1"/>
  <c r="BY34" i="16"/>
  <c r="BY48" i="16"/>
  <c r="BY51" i="16" s="1"/>
  <c r="BY32" i="16"/>
  <c r="T49" i="23"/>
  <c r="T52" i="23" s="1"/>
  <c r="T61" i="23" s="1"/>
  <c r="S79" i="23"/>
  <c r="S80" i="23" s="1"/>
  <c r="T57" i="23"/>
  <c r="R87" i="23" l="1"/>
  <c r="S84" i="23" s="1"/>
  <c r="R105" i="23"/>
  <c r="S102" i="23" s="1"/>
  <c r="R26" i="23"/>
  <c r="R93" i="23"/>
  <c r="S90" i="23" s="1"/>
  <c r="R24" i="23"/>
  <c r="R99" i="23"/>
  <c r="S96" i="23" s="1"/>
  <c r="R25" i="23"/>
  <c r="R113" i="23"/>
  <c r="R114" i="23" s="1"/>
  <c r="R160" i="23" s="1"/>
  <c r="R162" i="23" s="1"/>
  <c r="R23" i="23" s="1"/>
  <c r="R27" i="23"/>
  <c r="R111" i="23"/>
  <c r="S108" i="23" s="1"/>
  <c r="BN181" i="10"/>
  <c r="BY45" i="16"/>
  <c r="BY61" i="16"/>
  <c r="BZ57" i="16" s="1"/>
  <c r="BY69" i="16"/>
  <c r="BY53" i="16"/>
  <c r="BY77" i="16"/>
  <c r="BX23" i="16"/>
  <c r="BO153" i="10"/>
  <c r="BO152" i="10"/>
  <c r="T77" i="23"/>
  <c r="U73" i="23" s="1"/>
  <c r="T45" i="23"/>
  <c r="U41" i="23" s="1"/>
  <c r="T69" i="23"/>
  <c r="U65" i="23" s="1"/>
  <c r="T53" i="23"/>
  <c r="U57" i="23"/>
  <c r="R28" i="23" l="1"/>
  <c r="S36" i="23"/>
  <c r="S72" i="23"/>
  <c r="S75" i="23" s="1"/>
  <c r="S109" i="23"/>
  <c r="S35" i="23"/>
  <c r="S91" i="23"/>
  <c r="S32" i="23"/>
  <c r="S48" i="23"/>
  <c r="S51" i="23" s="1"/>
  <c r="S103" i="23"/>
  <c r="S34" i="23"/>
  <c r="S64" i="23"/>
  <c r="S67" i="23" s="1"/>
  <c r="S56" i="23"/>
  <c r="S59" i="23" s="1"/>
  <c r="S33" i="23"/>
  <c r="S97" i="23"/>
  <c r="S40" i="23"/>
  <c r="S43" i="23" s="1"/>
  <c r="S85" i="23"/>
  <c r="S31" i="23"/>
  <c r="BZ49" i="16"/>
  <c r="BX28" i="16"/>
  <c r="BZ73" i="16"/>
  <c r="BZ65" i="16"/>
  <c r="BZ41" i="16"/>
  <c r="BY79" i="16"/>
  <c r="BY80" i="16" s="1"/>
  <c r="U49" i="23"/>
  <c r="U52" i="23" s="1"/>
  <c r="U61" i="23" s="1"/>
  <c r="T79" i="23"/>
  <c r="T80" i="23" s="1"/>
  <c r="S113" i="23" l="1"/>
  <c r="S114" i="23" s="1"/>
  <c r="S160" i="23" s="1"/>
  <c r="S162" i="23" s="1"/>
  <c r="S23" i="23" s="1"/>
  <c r="S99" i="23"/>
  <c r="T96" i="23" s="1"/>
  <c r="S25" i="23"/>
  <c r="S105" i="23"/>
  <c r="T102" i="23" s="1"/>
  <c r="S26" i="23"/>
  <c r="S93" i="23"/>
  <c r="T90" i="23" s="1"/>
  <c r="S24" i="23"/>
  <c r="S87" i="23"/>
  <c r="T84" i="23" s="1"/>
  <c r="S111" i="23"/>
  <c r="T108" i="23" s="1"/>
  <c r="S27" i="23"/>
  <c r="BY103" i="16"/>
  <c r="BY91" i="16"/>
  <c r="BY109" i="16"/>
  <c r="BY85" i="16"/>
  <c r="BY97" i="16"/>
  <c r="U69" i="23"/>
  <c r="V65" i="23" s="1"/>
  <c r="U45" i="23"/>
  <c r="V41" i="23" s="1"/>
  <c r="U53" i="23"/>
  <c r="U77" i="23"/>
  <c r="V73" i="23" s="1"/>
  <c r="V57" i="23"/>
  <c r="S28" i="23" l="1"/>
  <c r="T36" i="23"/>
  <c r="T72" i="23"/>
  <c r="T75" i="23" s="1"/>
  <c r="T109" i="23"/>
  <c r="T35" i="23"/>
  <c r="T91" i="23"/>
  <c r="T48" i="23"/>
  <c r="T51" i="23" s="1"/>
  <c r="T32" i="23"/>
  <c r="T34" i="23"/>
  <c r="T103" i="23"/>
  <c r="T64" i="23"/>
  <c r="T67" i="23" s="1"/>
  <c r="T40" i="23"/>
  <c r="T43" i="23" s="1"/>
  <c r="T85" i="23"/>
  <c r="T31" i="23"/>
  <c r="T33" i="23"/>
  <c r="T97" i="23"/>
  <c r="T56" i="23"/>
  <c r="T59" i="23" s="1"/>
  <c r="BY99" i="16"/>
  <c r="BZ96" i="16" s="1"/>
  <c r="BY25" i="16"/>
  <c r="BY93" i="16"/>
  <c r="BZ90" i="16" s="1"/>
  <c r="BY24" i="16"/>
  <c r="BY113" i="16"/>
  <c r="BY114" i="16" s="1"/>
  <c r="BY160" i="16" s="1"/>
  <c r="BY87" i="16"/>
  <c r="BZ84" i="16" s="1"/>
  <c r="BY111" i="16"/>
  <c r="BZ108" i="16" s="1"/>
  <c r="BY27" i="16"/>
  <c r="BY105" i="16"/>
  <c r="BZ102" i="16" s="1"/>
  <c r="BY26" i="16"/>
  <c r="V49" i="23"/>
  <c r="V52" i="23" s="1"/>
  <c r="V45" i="23" s="1"/>
  <c r="U79" i="23"/>
  <c r="U80" i="23" s="1"/>
  <c r="T87" i="23" l="1"/>
  <c r="U84" i="23" s="1"/>
  <c r="T113" i="23"/>
  <c r="T114" i="23" s="1"/>
  <c r="T160" i="23" s="1"/>
  <c r="T162" i="23" s="1"/>
  <c r="T23" i="23" s="1"/>
  <c r="T105" i="23"/>
  <c r="U102" i="23" s="1"/>
  <c r="T26" i="23"/>
  <c r="T93" i="23"/>
  <c r="U90" i="23" s="1"/>
  <c r="T24" i="23"/>
  <c r="T111" i="23"/>
  <c r="U108" i="23" s="1"/>
  <c r="T27" i="23"/>
  <c r="T99" i="23"/>
  <c r="U96" i="23" s="1"/>
  <c r="T25" i="23"/>
  <c r="BZ72" i="16"/>
  <c r="BZ75" i="16" s="1"/>
  <c r="BZ35" i="16"/>
  <c r="BO180" i="10"/>
  <c r="BY162" i="16"/>
  <c r="BZ64" i="16"/>
  <c r="BZ67" i="16" s="1"/>
  <c r="BZ34" i="16"/>
  <c r="BZ36" i="16"/>
  <c r="BP151" i="10"/>
  <c r="BZ31" i="16"/>
  <c r="BZ40" i="16"/>
  <c r="BZ43" i="16" s="1"/>
  <c r="BZ48" i="16"/>
  <c r="BZ51" i="16" s="1"/>
  <c r="BZ32" i="16"/>
  <c r="BZ56" i="16"/>
  <c r="BZ59" i="16" s="1"/>
  <c r="BZ60" i="16" s="1"/>
  <c r="BZ33" i="16"/>
  <c r="V69" i="23"/>
  <c r="W65" i="23" s="1"/>
  <c r="V77" i="23"/>
  <c r="W73" i="23" s="1"/>
  <c r="V61" i="23"/>
  <c r="W57" i="23" s="1"/>
  <c r="V53" i="23"/>
  <c r="W41" i="23"/>
  <c r="U97" i="23" l="1"/>
  <c r="U56" i="23"/>
  <c r="U59" i="23" s="1"/>
  <c r="U33" i="23"/>
  <c r="U36" i="23"/>
  <c r="U35" i="23"/>
  <c r="U109" i="23"/>
  <c r="U111" i="23" s="1"/>
  <c r="V108" i="23" s="1"/>
  <c r="U72" i="23"/>
  <c r="U75" i="23" s="1"/>
  <c r="U91" i="23"/>
  <c r="U48" i="23"/>
  <c r="U51" i="23" s="1"/>
  <c r="U32" i="23"/>
  <c r="U103" i="23"/>
  <c r="U64" i="23"/>
  <c r="U67" i="23" s="1"/>
  <c r="U34" i="23"/>
  <c r="T28" i="23"/>
  <c r="U40" i="23"/>
  <c r="U43" i="23" s="1"/>
  <c r="U31" i="23"/>
  <c r="U85" i="23"/>
  <c r="BP153" i="10"/>
  <c r="BP152" i="10"/>
  <c r="BY23" i="16"/>
  <c r="BZ69" i="16"/>
  <c r="BZ45" i="16"/>
  <c r="BZ61" i="16"/>
  <c r="CA57" i="16" s="1"/>
  <c r="BZ53" i="16"/>
  <c r="BZ77" i="16"/>
  <c r="BO181" i="10"/>
  <c r="W49" i="23"/>
  <c r="W52" i="23" s="1"/>
  <c r="W69" i="23" s="1"/>
  <c r="X65" i="23" s="1"/>
  <c r="V79" i="23"/>
  <c r="V80" i="23" s="1"/>
  <c r="U93" i="23" l="1"/>
  <c r="V90" i="23" s="1"/>
  <c r="U24" i="23"/>
  <c r="U105" i="23"/>
  <c r="V102" i="23" s="1"/>
  <c r="U26" i="23"/>
  <c r="V35" i="23"/>
  <c r="V109" i="23"/>
  <c r="V111" i="23" s="1"/>
  <c r="W108" i="23" s="1"/>
  <c r="V72" i="23"/>
  <c r="V75" i="23" s="1"/>
  <c r="U113" i="23"/>
  <c r="U114" i="23" s="1"/>
  <c r="U160" i="23" s="1"/>
  <c r="U162" i="23" s="1"/>
  <c r="U23" i="23" s="1"/>
  <c r="U27" i="23"/>
  <c r="U87" i="23"/>
  <c r="V84" i="23" s="1"/>
  <c r="U99" i="23"/>
  <c r="V96" i="23" s="1"/>
  <c r="U25" i="23"/>
  <c r="W45" i="23"/>
  <c r="X41" i="23" s="1"/>
  <c r="W53" i="23"/>
  <c r="W61" i="23"/>
  <c r="X57" i="23" s="1"/>
  <c r="W77" i="23"/>
  <c r="X73" i="23" s="1"/>
  <c r="CA49" i="16"/>
  <c r="CA52" i="16" s="1"/>
  <c r="CA41" i="16"/>
  <c r="BZ79" i="16"/>
  <c r="BZ80" i="16" s="1"/>
  <c r="CA65" i="16"/>
  <c r="BY28" i="16"/>
  <c r="CA73" i="16"/>
  <c r="U28" i="23" l="1"/>
  <c r="V40" i="23"/>
  <c r="V43" i="23" s="1"/>
  <c r="V85" i="23"/>
  <c r="V87" i="23" s="1"/>
  <c r="W84" i="23" s="1"/>
  <c r="V31" i="23"/>
  <c r="V27" i="23"/>
  <c r="V64" i="23"/>
  <c r="V67" i="23" s="1"/>
  <c r="V103" i="23"/>
  <c r="V34" i="23"/>
  <c r="V97" i="23"/>
  <c r="V56" i="23"/>
  <c r="V59" i="23" s="1"/>
  <c r="V33" i="23"/>
  <c r="W72" i="23"/>
  <c r="W75" i="23" s="1"/>
  <c r="W35" i="23"/>
  <c r="V36" i="23"/>
  <c r="X49" i="23"/>
  <c r="X52" i="23" s="1"/>
  <c r="X53" i="23" s="1"/>
  <c r="V48" i="23"/>
  <c r="V51" i="23" s="1"/>
  <c r="V91" i="23"/>
  <c r="V32" i="23"/>
  <c r="W79" i="23"/>
  <c r="W80" i="23" s="1"/>
  <c r="W109" i="23" s="1"/>
  <c r="W111" i="23" s="1"/>
  <c r="X108" i="23" s="1"/>
  <c r="BZ109" i="16"/>
  <c r="BZ91" i="16"/>
  <c r="BZ97" i="16"/>
  <c r="BZ103" i="16"/>
  <c r="BZ85" i="16"/>
  <c r="X69" i="23" l="1"/>
  <c r="Y65" i="23" s="1"/>
  <c r="X45" i="23"/>
  <c r="Y41" i="23" s="1"/>
  <c r="X77" i="23"/>
  <c r="Y73" i="23" s="1"/>
  <c r="V99" i="23"/>
  <c r="W96" i="23" s="1"/>
  <c r="V25" i="23"/>
  <c r="V105" i="23"/>
  <c r="W102" i="23" s="1"/>
  <c r="V26" i="23"/>
  <c r="V93" i="23"/>
  <c r="W90" i="23" s="1"/>
  <c r="V24" i="23"/>
  <c r="V113" i="23"/>
  <c r="V114" i="23" s="1"/>
  <c r="V160" i="23" s="1"/>
  <c r="V162" i="23" s="1"/>
  <c r="V23" i="23" s="1"/>
  <c r="X61" i="23"/>
  <c r="Y57" i="23" s="1"/>
  <c r="W85" i="23"/>
  <c r="W87" i="23" s="1"/>
  <c r="X84" i="23" s="1"/>
  <c r="W40" i="23"/>
  <c r="W43" i="23" s="1"/>
  <c r="W31" i="23"/>
  <c r="Y49" i="23"/>
  <c r="Y52" i="23" s="1"/>
  <c r="Y53" i="23" s="1"/>
  <c r="W27" i="23"/>
  <c r="BZ113" i="16"/>
  <c r="BZ114" i="16" s="1"/>
  <c r="BZ160" i="16" s="1"/>
  <c r="BZ87" i="16"/>
  <c r="CA84" i="16" s="1"/>
  <c r="BZ105" i="16"/>
  <c r="CA102" i="16" s="1"/>
  <c r="BZ26" i="16"/>
  <c r="BZ99" i="16"/>
  <c r="CA96" i="16" s="1"/>
  <c r="BZ25" i="16"/>
  <c r="BZ93" i="16"/>
  <c r="CA90" i="16" s="1"/>
  <c r="BZ24" i="16"/>
  <c r="BZ111" i="16"/>
  <c r="CA108" i="16" s="1"/>
  <c r="BZ27" i="16"/>
  <c r="X35" i="23"/>
  <c r="X72" i="23"/>
  <c r="X75" i="23" s="1"/>
  <c r="Y45" i="23" l="1"/>
  <c r="Y77" i="23"/>
  <c r="Y61" i="23"/>
  <c r="Y69" i="23"/>
  <c r="V28" i="23"/>
  <c r="X40" i="23"/>
  <c r="X43" i="23" s="1"/>
  <c r="X31" i="23"/>
  <c r="W48" i="23"/>
  <c r="W51" i="23" s="1"/>
  <c r="W91" i="23"/>
  <c r="W32" i="23"/>
  <c r="W36" i="23"/>
  <c r="X79" i="23"/>
  <c r="X80" i="23" s="1"/>
  <c r="X109" i="23" s="1"/>
  <c r="W103" i="23"/>
  <c r="W64" i="23"/>
  <c r="W67" i="23" s="1"/>
  <c r="W34" i="23"/>
  <c r="W97" i="23"/>
  <c r="W56" i="23"/>
  <c r="W59" i="23" s="1"/>
  <c r="W33" i="23"/>
  <c r="CA72" i="16"/>
  <c r="CA75" i="16" s="1"/>
  <c r="CA35" i="16"/>
  <c r="CA56" i="16"/>
  <c r="CA59" i="16" s="1"/>
  <c r="CA60" i="16" s="1"/>
  <c r="CA33" i="16"/>
  <c r="CA48" i="16"/>
  <c r="CA51" i="16" s="1"/>
  <c r="CA32" i="16"/>
  <c r="CA34" i="16"/>
  <c r="CA64" i="16"/>
  <c r="CA67" i="16" s="1"/>
  <c r="CA36" i="16"/>
  <c r="BQ151" i="10"/>
  <c r="CA40" i="16"/>
  <c r="CA43" i="16" s="1"/>
  <c r="CA31" i="16"/>
  <c r="BP180" i="10"/>
  <c r="BZ162" i="16"/>
  <c r="Z49" i="23"/>
  <c r="Z52" i="23" s="1"/>
  <c r="Z53" i="23" s="1"/>
  <c r="Z57" i="23"/>
  <c r="Z41" i="23"/>
  <c r="Y79" i="23"/>
  <c r="Y80" i="23" s="1"/>
  <c r="Z65" i="23"/>
  <c r="Z73" i="23"/>
  <c r="W105" i="23" l="1"/>
  <c r="X102" i="23" s="1"/>
  <c r="W26" i="23"/>
  <c r="W113" i="23"/>
  <c r="W114" i="23" s="1"/>
  <c r="W160" i="23" s="1"/>
  <c r="W162" i="23" s="1"/>
  <c r="W23" i="23" s="1"/>
  <c r="X111" i="23"/>
  <c r="Y108" i="23" s="1"/>
  <c r="Y72" i="23" s="1"/>
  <c r="Y75" i="23" s="1"/>
  <c r="W93" i="23"/>
  <c r="X90" i="23" s="1"/>
  <c r="W24" i="23"/>
  <c r="X27" i="23"/>
  <c r="W99" i="23"/>
  <c r="X96" i="23" s="1"/>
  <c r="W25" i="23"/>
  <c r="X85" i="23"/>
  <c r="X87" i="23" s="1"/>
  <c r="Y84" i="23" s="1"/>
  <c r="BQ152" i="10"/>
  <c r="BQ153" i="10"/>
  <c r="BZ23" i="16"/>
  <c r="BP181" i="10"/>
  <c r="CA69" i="16"/>
  <c r="CA53" i="16"/>
  <c r="CA61" i="16"/>
  <c r="CA45" i="16"/>
  <c r="CA77" i="16"/>
  <c r="Z61" i="23"/>
  <c r="AA57" i="23" s="1"/>
  <c r="Z45" i="23"/>
  <c r="AA41" i="23" s="1"/>
  <c r="Z77" i="23"/>
  <c r="AA73" i="23" s="1"/>
  <c r="Z69" i="23"/>
  <c r="AA49" i="23"/>
  <c r="AA52" i="23" s="1"/>
  <c r="AA53" i="23" s="1"/>
  <c r="Y35" i="23" l="1"/>
  <c r="Y109" i="23"/>
  <c r="Y40" i="23"/>
  <c r="Y43" i="23" s="1"/>
  <c r="Y31" i="23"/>
  <c r="Y85" i="23"/>
  <c r="Y87" i="23" s="1"/>
  <c r="Z84" i="23" s="1"/>
  <c r="X97" i="23"/>
  <c r="X56" i="23"/>
  <c r="X59" i="23" s="1"/>
  <c r="X33" i="23"/>
  <c r="X48" i="23"/>
  <c r="X51" i="23" s="1"/>
  <c r="X91" i="23"/>
  <c r="X32" i="23"/>
  <c r="X36" i="23"/>
  <c r="W28" i="23"/>
  <c r="X64" i="23"/>
  <c r="X67" i="23" s="1"/>
  <c r="X103" i="23"/>
  <c r="X34" i="23"/>
  <c r="CB73" i="16"/>
  <c r="CB41" i="16"/>
  <c r="CA79" i="16"/>
  <c r="CA80" i="16" s="1"/>
  <c r="CB65" i="16"/>
  <c r="BZ28" i="16"/>
  <c r="CB49" i="16"/>
  <c r="CB57" i="16"/>
  <c r="Y27" i="23"/>
  <c r="Y111" i="23"/>
  <c r="Z108" i="23" s="1"/>
  <c r="AA65" i="23"/>
  <c r="Z79" i="23"/>
  <c r="Z80" i="23" s="1"/>
  <c r="AA69" i="23"/>
  <c r="AA45" i="23"/>
  <c r="AB41" i="23" s="1"/>
  <c r="AA77" i="23"/>
  <c r="AB73" i="23" s="1"/>
  <c r="AA61" i="23"/>
  <c r="AB57" i="23" s="1"/>
  <c r="AB49" i="23"/>
  <c r="AB52" i="23" s="1"/>
  <c r="AB45" i="23" s="1"/>
  <c r="X113" i="23" l="1"/>
  <c r="X114" i="23" s="1"/>
  <c r="X160" i="23" s="1"/>
  <c r="X162" i="23" s="1"/>
  <c r="X23" i="23" s="1"/>
  <c r="X105" i="23"/>
  <c r="Y102" i="23" s="1"/>
  <c r="X26" i="23"/>
  <c r="Z85" i="23"/>
  <c r="Z87" i="23" s="1"/>
  <c r="AA84" i="23" s="1"/>
  <c r="Z40" i="23"/>
  <c r="Z43" i="23" s="1"/>
  <c r="Z31" i="23"/>
  <c r="X93" i="23"/>
  <c r="Y90" i="23" s="1"/>
  <c r="X24" i="23"/>
  <c r="X99" i="23"/>
  <c r="Y96" i="23" s="1"/>
  <c r="X25" i="23"/>
  <c r="CA85" i="16"/>
  <c r="CA97" i="16"/>
  <c r="CA103" i="16"/>
  <c r="CA109" i="16"/>
  <c r="CA91" i="16"/>
  <c r="Z35" i="23"/>
  <c r="Z109" i="23"/>
  <c r="Z27" i="23" s="1"/>
  <c r="Z72" i="23"/>
  <c r="Z75" i="23" s="1"/>
  <c r="AB69" i="23"/>
  <c r="AC65" i="23" s="1"/>
  <c r="AB77" i="23"/>
  <c r="AC73" i="23" s="1"/>
  <c r="AB61" i="23"/>
  <c r="AC57" i="23" s="1"/>
  <c r="AB65" i="23"/>
  <c r="AB53" i="23"/>
  <c r="AA79" i="23"/>
  <c r="AA80" i="23" s="1"/>
  <c r="AC41" i="23"/>
  <c r="X28" i="23" l="1"/>
  <c r="Y64" i="23"/>
  <c r="Y67" i="23" s="1"/>
  <c r="Y103" i="23"/>
  <c r="Y34" i="23"/>
  <c r="Y56" i="23"/>
  <c r="Y59" i="23" s="1"/>
  <c r="Y97" i="23"/>
  <c r="Y33" i="23"/>
  <c r="Y32" i="23"/>
  <c r="Y48" i="23"/>
  <c r="Y51" i="23" s="1"/>
  <c r="Y91" i="23"/>
  <c r="Y36" i="23"/>
  <c r="AA85" i="23"/>
  <c r="AA87" i="23" s="1"/>
  <c r="AB84" i="23" s="1"/>
  <c r="AA40" i="23"/>
  <c r="AA43" i="23" s="1"/>
  <c r="AA31" i="23"/>
  <c r="CA111" i="16"/>
  <c r="CB108" i="16" s="1"/>
  <c r="CA27" i="16"/>
  <c r="CA93" i="16"/>
  <c r="CB90" i="16" s="1"/>
  <c r="CA24" i="16"/>
  <c r="CA105" i="16"/>
  <c r="CB102" i="16" s="1"/>
  <c r="CA26" i="16"/>
  <c r="CA99" i="16"/>
  <c r="CB96" i="16" s="1"/>
  <c r="CA25" i="16"/>
  <c r="CA113" i="16"/>
  <c r="CA114" i="16" s="1"/>
  <c r="CA160" i="16" s="1"/>
  <c r="CA87" i="16"/>
  <c r="CB84" i="16" s="1"/>
  <c r="Z111" i="23"/>
  <c r="AA108" i="23" s="1"/>
  <c r="AC49" i="23"/>
  <c r="AC52" i="23" s="1"/>
  <c r="AC45" i="23" s="1"/>
  <c r="AB79" i="23"/>
  <c r="AB80" i="23" s="1"/>
  <c r="Y93" i="23" l="1"/>
  <c r="Z90" i="23" s="1"/>
  <c r="Y24" i="23"/>
  <c r="Y113" i="23"/>
  <c r="Y114" i="23" s="1"/>
  <c r="Y160" i="23" s="1"/>
  <c r="Y162" i="23" s="1"/>
  <c r="Y23" i="23" s="1"/>
  <c r="Y105" i="23"/>
  <c r="Z102" i="23" s="1"/>
  <c r="Y26" i="23"/>
  <c r="Y99" i="23"/>
  <c r="Z96" i="23" s="1"/>
  <c r="Y25" i="23"/>
  <c r="AB85" i="23"/>
  <c r="AB87" i="23" s="1"/>
  <c r="AC84" i="23" s="1"/>
  <c r="AB31" i="23"/>
  <c r="AB40" i="23"/>
  <c r="AB43" i="23" s="1"/>
  <c r="CB36" i="16"/>
  <c r="CB40" i="16"/>
  <c r="CB43" i="16" s="1"/>
  <c r="CB31" i="16"/>
  <c r="BR151" i="10"/>
  <c r="BQ180" i="10"/>
  <c r="BQ181" i="10" s="1"/>
  <c r="CA162" i="16"/>
  <c r="CA23" i="16" s="1"/>
  <c r="CA28" i="16" s="1"/>
  <c r="CB56" i="16"/>
  <c r="CB59" i="16" s="1"/>
  <c r="CB60" i="16" s="1"/>
  <c r="CB33" i="16"/>
  <c r="CB34" i="16"/>
  <c r="CB64" i="16"/>
  <c r="CB67" i="16" s="1"/>
  <c r="CB48" i="16"/>
  <c r="CB51" i="16" s="1"/>
  <c r="CB32" i="16"/>
  <c r="CB35" i="16"/>
  <c r="CB72" i="16"/>
  <c r="CB75" i="16" s="1"/>
  <c r="AA35" i="23"/>
  <c r="AA72" i="23"/>
  <c r="AA75" i="23" s="1"/>
  <c r="AA109" i="23"/>
  <c r="AC61" i="23"/>
  <c r="AC77" i="23"/>
  <c r="AD73" i="23" s="1"/>
  <c r="AC69" i="23"/>
  <c r="AD65" i="23" s="1"/>
  <c r="AC53" i="23"/>
  <c r="AD41" i="23"/>
  <c r="Z97" i="23" l="1"/>
  <c r="Z33" i="23"/>
  <c r="Z56" i="23"/>
  <c r="Z59" i="23" s="1"/>
  <c r="Y28" i="23"/>
  <c r="AC31" i="23"/>
  <c r="AC40" i="23"/>
  <c r="AC43" i="23" s="1"/>
  <c r="Z103" i="23"/>
  <c r="Z64" i="23"/>
  <c r="Z67" i="23" s="1"/>
  <c r="Z34" i="23"/>
  <c r="Z91" i="23"/>
  <c r="Z48" i="23"/>
  <c r="Z51" i="23" s="1"/>
  <c r="Z32" i="23"/>
  <c r="Z36" i="23"/>
  <c r="CB45" i="16"/>
  <c r="CB53" i="16"/>
  <c r="CB69" i="16"/>
  <c r="CB61" i="16"/>
  <c r="CB77" i="16"/>
  <c r="CC57" i="16"/>
  <c r="BR152" i="10"/>
  <c r="BR153" i="10"/>
  <c r="AA111" i="23"/>
  <c r="AB108" i="23" s="1"/>
  <c r="AA27" i="23"/>
  <c r="AD57" i="23"/>
  <c r="AC79" i="23"/>
  <c r="AC80" i="23" s="1"/>
  <c r="AC85" i="23" s="1"/>
  <c r="AC87" i="23" s="1"/>
  <c r="AD84" i="23" s="1"/>
  <c r="AD49" i="23"/>
  <c r="AD52" i="23" s="1"/>
  <c r="AD61" i="23" s="1"/>
  <c r="AE57" i="23" s="1"/>
  <c r="AD40" i="23" l="1"/>
  <c r="AD43" i="23" s="1"/>
  <c r="AD31" i="23"/>
  <c r="Z105" i="23"/>
  <c r="AA102" i="23" s="1"/>
  <c r="Z26" i="23"/>
  <c r="Z99" i="23"/>
  <c r="AA96" i="23" s="1"/>
  <c r="Z25" i="23"/>
  <c r="Z93" i="23"/>
  <c r="AA90" i="23" s="1"/>
  <c r="Z24" i="23"/>
  <c r="Z113" i="23"/>
  <c r="Z114" i="23" s="1"/>
  <c r="Z160" i="23" s="1"/>
  <c r="Z162" i="23" s="1"/>
  <c r="Z23" i="23" s="1"/>
  <c r="CC73" i="16"/>
  <c r="CC49" i="16"/>
  <c r="CC52" i="16" s="1"/>
  <c r="CC65" i="16"/>
  <c r="CC41" i="16"/>
  <c r="CB79" i="16"/>
  <c r="CB80" i="16" s="1"/>
  <c r="AB72" i="23"/>
  <c r="AB75" i="23" s="1"/>
  <c r="AB35" i="23"/>
  <c r="AB109" i="23"/>
  <c r="AB111" i="23" s="1"/>
  <c r="AC108" i="23" s="1"/>
  <c r="AD69" i="23"/>
  <c r="AD53" i="23"/>
  <c r="AD77" i="23"/>
  <c r="AE73" i="23" s="1"/>
  <c r="AD45" i="23"/>
  <c r="AE41" i="23" s="1"/>
  <c r="Z28" i="23" l="1"/>
  <c r="AA48" i="23"/>
  <c r="AA51" i="23" s="1"/>
  <c r="AA91" i="23"/>
  <c r="AA32" i="23"/>
  <c r="AA36" i="23"/>
  <c r="AA33" i="23"/>
  <c r="AA97" i="23"/>
  <c r="AA56" i="23"/>
  <c r="AA59" i="23" s="1"/>
  <c r="AA103" i="23"/>
  <c r="AA64" i="23"/>
  <c r="AA67" i="23" s="1"/>
  <c r="AA34" i="23"/>
  <c r="CB91" i="16"/>
  <c r="CB85" i="16"/>
  <c r="CB103" i="16"/>
  <c r="CB109" i="16"/>
  <c r="CB97" i="16"/>
  <c r="AB27" i="23"/>
  <c r="AC35" i="23"/>
  <c r="AC109" i="23"/>
  <c r="AC72" i="23"/>
  <c r="AC75" i="23" s="1"/>
  <c r="AE49" i="23"/>
  <c r="AE52" i="23" s="1"/>
  <c r="AE69" i="23" s="1"/>
  <c r="AF65" i="23" s="1"/>
  <c r="AE65" i="23"/>
  <c r="AD79" i="23"/>
  <c r="AD80" i="23" s="1"/>
  <c r="AD85" i="23" s="1"/>
  <c r="AD87" i="23" s="1"/>
  <c r="AE84" i="23" s="1"/>
  <c r="AE45" i="23"/>
  <c r="AF41" i="23" s="1"/>
  <c r="AE40" i="23" l="1"/>
  <c r="AE43" i="23" s="1"/>
  <c r="AE31" i="23"/>
  <c r="AA105" i="23"/>
  <c r="AB102" i="23" s="1"/>
  <c r="AA26" i="23"/>
  <c r="AA99" i="23"/>
  <c r="AB96" i="23" s="1"/>
  <c r="AA25" i="23"/>
  <c r="AA93" i="23"/>
  <c r="AB90" i="23" s="1"/>
  <c r="AA24" i="23"/>
  <c r="AA113" i="23"/>
  <c r="AA114" i="23" s="1"/>
  <c r="AA160" i="23" s="1"/>
  <c r="AA162" i="23" s="1"/>
  <c r="AA23" i="23" s="1"/>
  <c r="AE77" i="23"/>
  <c r="AF73" i="23" s="1"/>
  <c r="CB99" i="16"/>
  <c r="CC96" i="16" s="1"/>
  <c r="CB25" i="16"/>
  <c r="CB105" i="16"/>
  <c r="CC102" i="16" s="1"/>
  <c r="CB26" i="16"/>
  <c r="CB113" i="16"/>
  <c r="CB114" i="16" s="1"/>
  <c r="CB160" i="16" s="1"/>
  <c r="CB87" i="16"/>
  <c r="CC84" i="16" s="1"/>
  <c r="CB111" i="16"/>
  <c r="CC108" i="16" s="1"/>
  <c r="CB27" i="16"/>
  <c r="CB93" i="16"/>
  <c r="CC90" i="16" s="1"/>
  <c r="CB24" i="16"/>
  <c r="AC27" i="23"/>
  <c r="AC111" i="23"/>
  <c r="AD108" i="23" s="1"/>
  <c r="AE53" i="23"/>
  <c r="AE61" i="23"/>
  <c r="AA28" i="23" l="1"/>
  <c r="AB97" i="23"/>
  <c r="AB56" i="23"/>
  <c r="AB59" i="23" s="1"/>
  <c r="AB33" i="23"/>
  <c r="AB91" i="23"/>
  <c r="AB48" i="23"/>
  <c r="AB51" i="23" s="1"/>
  <c r="AB32" i="23"/>
  <c r="AB36" i="23"/>
  <c r="AB64" i="23"/>
  <c r="AB67" i="23" s="1"/>
  <c r="AB103" i="23"/>
  <c r="AB34" i="23"/>
  <c r="BR180" i="10"/>
  <c r="BR181" i="10" s="1"/>
  <c r="CB162" i="16"/>
  <c r="CB23" i="16" s="1"/>
  <c r="CB28" i="16" s="1"/>
  <c r="CC48" i="16"/>
  <c r="CC51" i="16" s="1"/>
  <c r="CC32" i="16"/>
  <c r="CC35" i="16"/>
  <c r="CC72" i="16"/>
  <c r="CC75" i="16" s="1"/>
  <c r="CC36" i="16"/>
  <c r="CC31" i="16"/>
  <c r="CC40" i="16"/>
  <c r="CC43" i="16" s="1"/>
  <c r="BS151" i="10"/>
  <c r="CC64" i="16"/>
  <c r="CC67" i="16" s="1"/>
  <c r="CC34" i="16"/>
  <c r="CC56" i="16"/>
  <c r="CC59" i="16" s="1"/>
  <c r="CC60" i="16" s="1"/>
  <c r="CC33" i="16"/>
  <c r="AD72" i="23"/>
  <c r="AD75" i="23" s="1"/>
  <c r="AD35" i="23"/>
  <c r="AD109" i="23"/>
  <c r="AD111" i="23" s="1"/>
  <c r="AE108" i="23" s="1"/>
  <c r="AF49" i="23"/>
  <c r="AF52" i="23" s="1"/>
  <c r="AF53" i="23" s="1"/>
  <c r="AE79" i="23"/>
  <c r="AE80" i="23" s="1"/>
  <c r="AE85" i="23" s="1"/>
  <c r="AE87" i="23" s="1"/>
  <c r="AF84" i="23" s="1"/>
  <c r="AF57" i="23"/>
  <c r="AD27" i="23" l="1"/>
  <c r="AB105" i="23"/>
  <c r="AC102" i="23" s="1"/>
  <c r="AB26" i="23"/>
  <c r="AF40" i="23"/>
  <c r="AF43" i="23" s="1"/>
  <c r="AF31" i="23"/>
  <c r="AB99" i="23"/>
  <c r="AC96" i="23" s="1"/>
  <c r="AB25" i="23"/>
  <c r="AB93" i="23"/>
  <c r="AC90" i="23" s="1"/>
  <c r="AB24" i="23"/>
  <c r="AB113" i="23"/>
  <c r="AB114" i="23" s="1"/>
  <c r="AB160" i="23" s="1"/>
  <c r="AB162" i="23" s="1"/>
  <c r="AB23" i="23" s="1"/>
  <c r="BS153" i="10"/>
  <c r="BS152" i="10"/>
  <c r="CC53" i="16"/>
  <c r="CC69" i="16"/>
  <c r="CC61" i="16"/>
  <c r="CC77" i="16"/>
  <c r="CC45" i="16"/>
  <c r="AF61" i="23"/>
  <c r="AG57" i="23" s="1"/>
  <c r="AF77" i="23"/>
  <c r="AG73" i="23" s="1"/>
  <c r="AF45" i="23"/>
  <c r="AG41" i="23" s="1"/>
  <c r="AF69" i="23"/>
  <c r="AG65" i="23" s="1"/>
  <c r="AG49" i="23"/>
  <c r="AG52" i="23" s="1"/>
  <c r="AG77" i="23" s="1"/>
  <c r="AE109" i="23"/>
  <c r="AE111" i="23" s="1"/>
  <c r="AF108" i="23" s="1"/>
  <c r="AE72" i="23"/>
  <c r="AE75" i="23" s="1"/>
  <c r="AE35" i="23"/>
  <c r="AB28" i="23" l="1"/>
  <c r="AC91" i="23"/>
  <c r="AC48" i="23"/>
  <c r="AC51" i="23" s="1"/>
  <c r="AC32" i="23"/>
  <c r="AC36" i="23"/>
  <c r="AC97" i="23"/>
  <c r="AC56" i="23"/>
  <c r="AC59" i="23" s="1"/>
  <c r="AC33" i="23"/>
  <c r="AC103" i="23"/>
  <c r="AC64" i="23"/>
  <c r="AC67" i="23" s="1"/>
  <c r="AC34" i="23"/>
  <c r="CD41" i="16"/>
  <c r="CC79" i="16"/>
  <c r="CC80" i="16" s="1"/>
  <c r="CD65" i="16"/>
  <c r="CD49" i="16"/>
  <c r="CD52" i="16" s="1"/>
  <c r="CD73" i="16"/>
  <c r="CD57" i="16"/>
  <c r="AF79" i="23"/>
  <c r="AF80" i="23" s="1"/>
  <c r="AF85" i="23" s="1"/>
  <c r="AF87" i="23" s="1"/>
  <c r="AG84" i="23" s="1"/>
  <c r="AG53" i="23"/>
  <c r="AG45" i="23"/>
  <c r="AH41" i="23" s="1"/>
  <c r="AG61" i="23"/>
  <c r="AH57" i="23" s="1"/>
  <c r="AG69" i="23"/>
  <c r="AH65" i="23" s="1"/>
  <c r="AF72" i="23"/>
  <c r="AF75" i="23" s="1"/>
  <c r="AF35" i="23"/>
  <c r="AE27" i="23"/>
  <c r="AH73" i="23"/>
  <c r="AF109" i="23" l="1"/>
  <c r="AF27" i="23" s="1"/>
  <c r="AC105" i="23"/>
  <c r="AD102" i="23" s="1"/>
  <c r="AC26" i="23"/>
  <c r="AG40" i="23"/>
  <c r="AG43" i="23" s="1"/>
  <c r="AG31" i="23"/>
  <c r="AC99" i="23"/>
  <c r="AD96" i="23" s="1"/>
  <c r="AC25" i="23"/>
  <c r="AC93" i="23"/>
  <c r="AD90" i="23" s="1"/>
  <c r="AC24" i="23"/>
  <c r="AC113" i="23"/>
  <c r="AC114" i="23" s="1"/>
  <c r="AC160" i="23" s="1"/>
  <c r="AC162" i="23" s="1"/>
  <c r="AC23" i="23" s="1"/>
  <c r="CC103" i="16"/>
  <c r="CC91" i="16"/>
  <c r="CC97" i="16"/>
  <c r="CC85" i="16"/>
  <c r="CC109" i="16"/>
  <c r="AH49" i="23"/>
  <c r="AH52" i="23" s="1"/>
  <c r="AH69" i="23" s="1"/>
  <c r="AI65" i="23" s="1"/>
  <c r="AG79" i="23"/>
  <c r="AG80" i="23" s="1"/>
  <c r="AG85" i="23" s="1"/>
  <c r="AG87" i="23" s="1"/>
  <c r="AH84" i="23" s="1"/>
  <c r="AC28" i="23" l="1"/>
  <c r="AF111" i="23"/>
  <c r="AG108" i="23" s="1"/>
  <c r="AG35" i="23" s="1"/>
  <c r="AH40" i="23"/>
  <c r="AH43" i="23" s="1"/>
  <c r="AH31" i="23"/>
  <c r="AD91" i="23"/>
  <c r="AD48" i="23"/>
  <c r="AD51" i="23" s="1"/>
  <c r="AD32" i="23"/>
  <c r="AD36" i="23"/>
  <c r="AD97" i="23"/>
  <c r="AD56" i="23"/>
  <c r="AD59" i="23" s="1"/>
  <c r="AD33" i="23"/>
  <c r="AD64" i="23"/>
  <c r="AD67" i="23" s="1"/>
  <c r="AD103" i="23"/>
  <c r="AD34" i="23"/>
  <c r="CC99" i="16"/>
  <c r="CD96" i="16" s="1"/>
  <c r="CC25" i="16"/>
  <c r="CC105" i="16"/>
  <c r="CD102" i="16" s="1"/>
  <c r="CC26" i="16"/>
  <c r="CC111" i="16"/>
  <c r="CD108" i="16" s="1"/>
  <c r="CC27" i="16"/>
  <c r="CC113" i="16"/>
  <c r="CC114" i="16" s="1"/>
  <c r="CC160" i="16" s="1"/>
  <c r="CC87" i="16"/>
  <c r="CD84" i="16" s="1"/>
  <c r="CC93" i="16"/>
  <c r="CD90" i="16" s="1"/>
  <c r="CC24" i="16"/>
  <c r="AH53" i="23"/>
  <c r="AH45" i="23"/>
  <c r="AI41" i="23" s="1"/>
  <c r="AH61" i="23"/>
  <c r="AI57" i="23" s="1"/>
  <c r="AH77" i="23"/>
  <c r="AI73" i="23" s="1"/>
  <c r="AG72" i="23"/>
  <c r="AG75" i="23" s="1"/>
  <c r="AG109" i="23"/>
  <c r="AD105" i="23" l="1"/>
  <c r="AE102" i="23" s="1"/>
  <c r="AD26" i="23"/>
  <c r="AD99" i="23"/>
  <c r="AE96" i="23" s="1"/>
  <c r="AD25" i="23"/>
  <c r="AD93" i="23"/>
  <c r="AE90" i="23" s="1"/>
  <c r="AD24" i="23"/>
  <c r="AD113" i="23"/>
  <c r="AD114" i="23" s="1"/>
  <c r="AD160" i="23" s="1"/>
  <c r="AD162" i="23" s="1"/>
  <c r="AD23" i="23" s="1"/>
  <c r="CD48" i="16"/>
  <c r="CD51" i="16" s="1"/>
  <c r="CD32" i="16"/>
  <c r="CD36" i="16"/>
  <c r="BT151" i="10"/>
  <c r="CD31" i="16"/>
  <c r="CD40" i="16"/>
  <c r="CD43" i="16" s="1"/>
  <c r="CC162" i="16"/>
  <c r="CC23" i="16" s="1"/>
  <c r="CC28" i="16" s="1"/>
  <c r="BS180" i="10"/>
  <c r="BS181" i="10" s="1"/>
  <c r="CD35" i="16"/>
  <c r="CD72" i="16"/>
  <c r="CD75" i="16" s="1"/>
  <c r="CD34" i="16"/>
  <c r="CD64" i="16"/>
  <c r="CD67" i="16" s="1"/>
  <c r="CD56" i="16"/>
  <c r="CD59" i="16" s="1"/>
  <c r="CD60" i="16" s="1"/>
  <c r="CD33" i="16"/>
  <c r="AI49" i="23"/>
  <c r="AI52" i="23" s="1"/>
  <c r="AI61" i="23" s="1"/>
  <c r="AJ57" i="23" s="1"/>
  <c r="AH79" i="23"/>
  <c r="AH80" i="23" s="1"/>
  <c r="AH85" i="23" s="1"/>
  <c r="AH87" i="23" s="1"/>
  <c r="AI84" i="23" s="1"/>
  <c r="AG27" i="23"/>
  <c r="AG111" i="23"/>
  <c r="AH108" i="23" s="1"/>
  <c r="AD28" i="23" l="1"/>
  <c r="AI45" i="23"/>
  <c r="AJ41" i="23" s="1"/>
  <c r="AI53" i="23"/>
  <c r="AJ49" i="23" s="1"/>
  <c r="AJ52" i="23" s="1"/>
  <c r="AJ77" i="23" s="1"/>
  <c r="AK73" i="23" s="1"/>
  <c r="AI77" i="23"/>
  <c r="AJ73" i="23" s="1"/>
  <c r="AI31" i="23"/>
  <c r="AI40" i="23"/>
  <c r="AI43" i="23" s="1"/>
  <c r="AE91" i="23"/>
  <c r="AE48" i="23"/>
  <c r="AE51" i="23" s="1"/>
  <c r="AE32" i="23"/>
  <c r="AE36" i="23"/>
  <c r="AE56" i="23"/>
  <c r="AE59" i="23" s="1"/>
  <c r="AE97" i="23"/>
  <c r="AE33" i="23"/>
  <c r="AI69" i="23"/>
  <c r="AJ65" i="23" s="1"/>
  <c r="AE64" i="23"/>
  <c r="AE67" i="23" s="1"/>
  <c r="AE103" i="23"/>
  <c r="AE34" i="23"/>
  <c r="BT152" i="10"/>
  <c r="BT153" i="10"/>
  <c r="CD77" i="16"/>
  <c r="CD45" i="16"/>
  <c r="CD53" i="16"/>
  <c r="CD61" i="16"/>
  <c r="CD69" i="16"/>
  <c r="AH109" i="23"/>
  <c r="AH72" i="23"/>
  <c r="AH75" i="23" s="1"/>
  <c r="AH35" i="23"/>
  <c r="AE99" i="23" l="1"/>
  <c r="AF96" i="23" s="1"/>
  <c r="AE25" i="23"/>
  <c r="AI79" i="23"/>
  <c r="AI80" i="23" s="1"/>
  <c r="AI85" i="23" s="1"/>
  <c r="AI87" i="23" s="1"/>
  <c r="AJ84" i="23" s="1"/>
  <c r="AE93" i="23"/>
  <c r="AF90" i="23" s="1"/>
  <c r="AE24" i="23"/>
  <c r="AE113" i="23"/>
  <c r="AE114" i="23" s="1"/>
  <c r="AE160" i="23" s="1"/>
  <c r="AE162" i="23" s="1"/>
  <c r="AE23" i="23" s="1"/>
  <c r="AE105" i="23"/>
  <c r="AF102" i="23" s="1"/>
  <c r="AE26" i="23"/>
  <c r="CE65" i="16"/>
  <c r="CE49" i="16"/>
  <c r="CE41" i="16"/>
  <c r="CD79" i="16"/>
  <c r="CD80" i="16" s="1"/>
  <c r="CE73" i="16"/>
  <c r="CE57" i="16"/>
  <c r="AJ69" i="23"/>
  <c r="AJ45" i="23"/>
  <c r="AK41" i="23" s="1"/>
  <c r="AJ53" i="23"/>
  <c r="AJ61" i="23"/>
  <c r="AH111" i="23"/>
  <c r="AI108" i="23" s="1"/>
  <c r="AH27" i="23"/>
  <c r="AF103" i="23" l="1"/>
  <c r="AF64" i="23"/>
  <c r="AF67" i="23" s="1"/>
  <c r="AF34" i="23"/>
  <c r="AE28" i="23"/>
  <c r="AF48" i="23"/>
  <c r="AF51" i="23" s="1"/>
  <c r="AF91" i="23"/>
  <c r="AF32" i="23"/>
  <c r="AF36" i="23"/>
  <c r="AJ40" i="23"/>
  <c r="AJ43" i="23" s="1"/>
  <c r="AJ31" i="23"/>
  <c r="AF56" i="23"/>
  <c r="AF59" i="23" s="1"/>
  <c r="AF97" i="23"/>
  <c r="AF33" i="23"/>
  <c r="CD91" i="16"/>
  <c r="CD103" i="16"/>
  <c r="CD85" i="16"/>
  <c r="CD97" i="16"/>
  <c r="CD109" i="16"/>
  <c r="AK57" i="23"/>
  <c r="AJ79" i="23"/>
  <c r="AJ80" i="23" s="1"/>
  <c r="AJ85" i="23" s="1"/>
  <c r="AJ87" i="23" s="1"/>
  <c r="AK84" i="23" s="1"/>
  <c r="AK49" i="23"/>
  <c r="AK52" i="23" s="1"/>
  <c r="AK69" i="23" s="1"/>
  <c r="AL65" i="23" s="1"/>
  <c r="AK65" i="23"/>
  <c r="AI72" i="23"/>
  <c r="AI75" i="23" s="1"/>
  <c r="AI109" i="23"/>
  <c r="AI111" i="23" s="1"/>
  <c r="AJ108" i="23" s="1"/>
  <c r="AI35" i="23"/>
  <c r="AK31" i="23" l="1"/>
  <c r="AK40" i="23"/>
  <c r="AK43" i="23" s="1"/>
  <c r="AF93" i="23"/>
  <c r="AG90" i="23" s="1"/>
  <c r="AF24" i="23"/>
  <c r="AF113" i="23"/>
  <c r="AF114" i="23" s="1"/>
  <c r="AF160" i="23" s="1"/>
  <c r="AF162" i="23" s="1"/>
  <c r="AF23" i="23" s="1"/>
  <c r="AF99" i="23"/>
  <c r="AG96" i="23" s="1"/>
  <c r="AF25" i="23"/>
  <c r="AF105" i="23"/>
  <c r="AG102" i="23" s="1"/>
  <c r="AF26" i="23"/>
  <c r="CD111" i="16"/>
  <c r="CE108" i="16" s="1"/>
  <c r="CD27" i="16"/>
  <c r="CD99" i="16"/>
  <c r="CE96" i="16" s="1"/>
  <c r="CD25" i="16"/>
  <c r="CD113" i="16"/>
  <c r="CD114" i="16" s="1"/>
  <c r="CD160" i="16" s="1"/>
  <c r="CD87" i="16"/>
  <c r="CE84" i="16" s="1"/>
  <c r="CD105" i="16"/>
  <c r="CE102" i="16" s="1"/>
  <c r="CD26" i="16"/>
  <c r="CD93" i="16"/>
  <c r="CE90" i="16" s="1"/>
  <c r="CD24" i="16"/>
  <c r="AK53" i="23"/>
  <c r="AK77" i="23"/>
  <c r="AL73" i="23" s="1"/>
  <c r="AK45" i="23"/>
  <c r="AL41" i="23" s="1"/>
  <c r="AK61" i="23"/>
  <c r="AL57" i="23" s="1"/>
  <c r="AJ72" i="23"/>
  <c r="AJ75" i="23" s="1"/>
  <c r="AJ109" i="23"/>
  <c r="AJ35" i="23"/>
  <c r="AI27" i="23"/>
  <c r="AG34" i="23" l="1"/>
  <c r="AG64" i="23"/>
  <c r="AG67" i="23" s="1"/>
  <c r="AG103" i="23"/>
  <c r="AG56" i="23"/>
  <c r="AG59" i="23" s="1"/>
  <c r="AG97" i="23"/>
  <c r="AG33" i="23"/>
  <c r="AG91" i="23"/>
  <c r="AG48" i="23"/>
  <c r="AG51" i="23" s="1"/>
  <c r="AG32" i="23"/>
  <c r="AG36" i="23"/>
  <c r="AF28" i="23"/>
  <c r="CE36" i="16"/>
  <c r="CE40" i="16"/>
  <c r="CE43" i="16" s="1"/>
  <c r="CE31" i="16"/>
  <c r="BU151" i="10"/>
  <c r="CE48" i="16"/>
  <c r="CE51" i="16" s="1"/>
  <c r="CE32" i="16"/>
  <c r="CE64" i="16"/>
  <c r="CE67" i="16" s="1"/>
  <c r="CE34" i="16"/>
  <c r="BT180" i="10"/>
  <c r="BT181" i="10" s="1"/>
  <c r="CD162" i="16"/>
  <c r="CD23" i="16" s="1"/>
  <c r="CD28" i="16" s="1"/>
  <c r="CE56" i="16"/>
  <c r="CE59" i="16" s="1"/>
  <c r="CE60" i="16" s="1"/>
  <c r="CE33" i="16"/>
  <c r="CE72" i="16"/>
  <c r="CE75" i="16" s="1"/>
  <c r="CE35" i="16"/>
  <c r="AL49" i="23"/>
  <c r="AL52" i="23" s="1"/>
  <c r="AL69" i="23" s="1"/>
  <c r="AK79" i="23"/>
  <c r="AK80" i="23" s="1"/>
  <c r="AK85" i="23" s="1"/>
  <c r="AK87" i="23" s="1"/>
  <c r="AL84" i="23" s="1"/>
  <c r="AJ27" i="23"/>
  <c r="AJ111" i="23"/>
  <c r="AK108" i="23" s="1"/>
  <c r="AG99" i="23" l="1"/>
  <c r="AH96" i="23" s="1"/>
  <c r="AG25" i="23"/>
  <c r="AG93" i="23"/>
  <c r="AH90" i="23" s="1"/>
  <c r="AG24" i="23"/>
  <c r="AG113" i="23"/>
  <c r="AG114" i="23" s="1"/>
  <c r="AG160" i="23" s="1"/>
  <c r="AG162" i="23" s="1"/>
  <c r="AG23" i="23" s="1"/>
  <c r="AG105" i="23"/>
  <c r="AH102" i="23" s="1"/>
  <c r="AG26" i="23"/>
  <c r="AL40" i="23"/>
  <c r="AL43" i="23" s="1"/>
  <c r="AL31" i="23"/>
  <c r="BU152" i="10"/>
  <c r="BU153" i="10"/>
  <c r="CE77" i="16"/>
  <c r="CE61" i="16"/>
  <c r="CF57" i="16" s="1"/>
  <c r="CE53" i="16"/>
  <c r="CE69" i="16"/>
  <c r="CE45" i="16"/>
  <c r="AL61" i="23"/>
  <c r="AM57" i="23" s="1"/>
  <c r="AL53" i="23"/>
  <c r="AM65" i="23"/>
  <c r="AL45" i="23"/>
  <c r="AM41" i="23" s="1"/>
  <c r="AL77" i="23"/>
  <c r="AM73" i="23" s="1"/>
  <c r="AK109" i="23"/>
  <c r="AK35" i="23"/>
  <c r="AK72" i="23"/>
  <c r="AK75" i="23" s="1"/>
  <c r="AH64" i="23" l="1"/>
  <c r="AH67" i="23" s="1"/>
  <c r="AH103" i="23"/>
  <c r="AH34" i="23"/>
  <c r="AG28" i="23"/>
  <c r="AH91" i="23"/>
  <c r="AH48" i="23"/>
  <c r="AH51" i="23" s="1"/>
  <c r="AH32" i="23"/>
  <c r="AH36" i="23"/>
  <c r="AH97" i="23"/>
  <c r="AH33" i="23"/>
  <c r="AH56" i="23"/>
  <c r="AH59" i="23" s="1"/>
  <c r="CF65" i="16"/>
  <c r="CF41" i="16"/>
  <c r="CE79" i="16"/>
  <c r="CE80" i="16" s="1"/>
  <c r="CF49" i="16"/>
  <c r="CF73" i="16"/>
  <c r="AM49" i="23"/>
  <c r="AM52" i="23" s="1"/>
  <c r="AM53" i="23" s="1"/>
  <c r="AL79" i="23"/>
  <c r="AL80" i="23" s="1"/>
  <c r="AL85" i="23" s="1"/>
  <c r="AL87" i="23" s="1"/>
  <c r="AM84" i="23" s="1"/>
  <c r="AK27" i="23"/>
  <c r="AK111" i="23"/>
  <c r="AL108" i="23" s="1"/>
  <c r="AH93" i="23" l="1"/>
  <c r="AI90" i="23" s="1"/>
  <c r="AH24" i="23"/>
  <c r="AH113" i="23"/>
  <c r="AH114" i="23" s="1"/>
  <c r="AH160" i="23" s="1"/>
  <c r="AH162" i="23" s="1"/>
  <c r="AH23" i="23" s="1"/>
  <c r="AM31" i="23"/>
  <c r="AM40" i="23"/>
  <c r="AM43" i="23" s="1"/>
  <c r="AH99" i="23"/>
  <c r="AI96" i="23" s="1"/>
  <c r="AH25" i="23"/>
  <c r="AH105" i="23"/>
  <c r="AI102" i="23" s="1"/>
  <c r="AH26" i="23"/>
  <c r="CE97" i="16"/>
  <c r="CE109" i="16"/>
  <c r="CE103" i="16"/>
  <c r="CE85" i="16"/>
  <c r="CE91" i="16"/>
  <c r="AM45" i="23"/>
  <c r="AN41" i="23" s="1"/>
  <c r="AM77" i="23"/>
  <c r="AN73" i="23" s="1"/>
  <c r="AM61" i="23"/>
  <c r="AN57" i="23" s="1"/>
  <c r="AN49" i="23"/>
  <c r="AN52" i="23" s="1"/>
  <c r="AN53" i="23" s="1"/>
  <c r="AM69" i="23"/>
  <c r="AN65" i="23" s="1"/>
  <c r="AN77" i="23"/>
  <c r="AO73" i="23" s="1"/>
  <c r="AL35" i="23"/>
  <c r="AL109" i="23"/>
  <c r="AL111" i="23" s="1"/>
  <c r="AM108" i="23" s="1"/>
  <c r="AL72" i="23"/>
  <c r="AL75" i="23" s="1"/>
  <c r="AI103" i="23" l="1"/>
  <c r="AI64" i="23"/>
  <c r="AI67" i="23" s="1"/>
  <c r="AI34" i="23"/>
  <c r="AI56" i="23"/>
  <c r="AI59" i="23" s="1"/>
  <c r="AI97" i="23"/>
  <c r="AI33" i="23"/>
  <c r="AH28" i="23"/>
  <c r="AI91" i="23"/>
  <c r="AI32" i="23"/>
  <c r="AI48" i="23"/>
  <c r="AI51" i="23" s="1"/>
  <c r="AI36" i="23"/>
  <c r="AM79" i="23"/>
  <c r="AM80" i="23" s="1"/>
  <c r="AM85" i="23" s="1"/>
  <c r="AM87" i="23" s="1"/>
  <c r="AN84" i="23" s="1"/>
  <c r="CE93" i="16"/>
  <c r="CF90" i="16" s="1"/>
  <c r="CE24" i="16"/>
  <c r="CE113" i="16"/>
  <c r="CE114" i="16" s="1"/>
  <c r="CE160" i="16" s="1"/>
  <c r="CE87" i="16"/>
  <c r="CF84" i="16" s="1"/>
  <c r="CE105" i="16"/>
  <c r="CF102" i="16" s="1"/>
  <c r="CE26" i="16"/>
  <c r="CE111" i="16"/>
  <c r="CF108" i="16" s="1"/>
  <c r="CE27" i="16"/>
  <c r="CE99" i="16"/>
  <c r="CF96" i="16" s="1"/>
  <c r="CE25" i="16"/>
  <c r="AO49" i="23"/>
  <c r="AO52" i="23" s="1"/>
  <c r="AO45" i="23" s="1"/>
  <c r="AP41" i="23" s="1"/>
  <c r="AN61" i="23"/>
  <c r="AO57" i="23" s="1"/>
  <c r="AN69" i="23"/>
  <c r="AN45" i="23"/>
  <c r="AO41" i="23" s="1"/>
  <c r="AM35" i="23"/>
  <c r="AM72" i="23"/>
  <c r="AM75" i="23" s="1"/>
  <c r="AL27" i="23"/>
  <c r="AI93" i="23" l="1"/>
  <c r="AJ90" i="23" s="1"/>
  <c r="AI24" i="23"/>
  <c r="AI113" i="23"/>
  <c r="AI114" i="23" s="1"/>
  <c r="AI160" i="23" s="1"/>
  <c r="AI162" i="23" s="1"/>
  <c r="AI23" i="23" s="1"/>
  <c r="AN31" i="23"/>
  <c r="AN40" i="23"/>
  <c r="AN43" i="23" s="1"/>
  <c r="AI99" i="23"/>
  <c r="AJ96" i="23" s="1"/>
  <c r="AI25" i="23"/>
  <c r="AM109" i="23"/>
  <c r="AM27" i="23" s="1"/>
  <c r="AI105" i="23"/>
  <c r="AJ102" i="23" s="1"/>
  <c r="AI26" i="23"/>
  <c r="CF56" i="16"/>
  <c r="CF59" i="16" s="1"/>
  <c r="CF60" i="16" s="1"/>
  <c r="CF33" i="16"/>
  <c r="CF72" i="16"/>
  <c r="CF75" i="16" s="1"/>
  <c r="CF35" i="16"/>
  <c r="CF34" i="16"/>
  <c r="CF64" i="16"/>
  <c r="CF67" i="16" s="1"/>
  <c r="CF36" i="16"/>
  <c r="CF40" i="16"/>
  <c r="CF43" i="16" s="1"/>
  <c r="CF31" i="16"/>
  <c r="BV151" i="10"/>
  <c r="BU180" i="10"/>
  <c r="BU181" i="10" s="1"/>
  <c r="CE162" i="16"/>
  <c r="CE23" i="16" s="1"/>
  <c r="CE28" i="16" s="1"/>
  <c r="CF48" i="16"/>
  <c r="CF51" i="16" s="1"/>
  <c r="CF32" i="16"/>
  <c r="AO53" i="23"/>
  <c r="AO69" i="23"/>
  <c r="AP65" i="23" s="1"/>
  <c r="AO61" i="23"/>
  <c r="AP57" i="23" s="1"/>
  <c r="AO77" i="23"/>
  <c r="AP73" i="23" s="1"/>
  <c r="AO65" i="23"/>
  <c r="AN79" i="23"/>
  <c r="AN80" i="23" s="1"/>
  <c r="AN85" i="23" s="1"/>
  <c r="AN87" i="23" s="1"/>
  <c r="AO84" i="23" s="1"/>
  <c r="AO40" i="23" l="1"/>
  <c r="AO43" i="23" s="1"/>
  <c r="AO31" i="23"/>
  <c r="AJ103" i="23"/>
  <c r="AJ64" i="23"/>
  <c r="AJ67" i="23" s="1"/>
  <c r="AJ34" i="23"/>
  <c r="AM111" i="23"/>
  <c r="AN108" i="23" s="1"/>
  <c r="AN109" i="23" s="1"/>
  <c r="AN111" i="23" s="1"/>
  <c r="AO108" i="23" s="1"/>
  <c r="AJ56" i="23"/>
  <c r="AJ59" i="23" s="1"/>
  <c r="AJ97" i="23"/>
  <c r="AJ33" i="23"/>
  <c r="AI28" i="23"/>
  <c r="AJ48" i="23"/>
  <c r="AJ51" i="23" s="1"/>
  <c r="AJ91" i="23"/>
  <c r="AJ32" i="23"/>
  <c r="AJ36" i="23"/>
  <c r="BV153" i="10"/>
  <c r="BV152" i="10"/>
  <c r="AP49" i="23"/>
  <c r="AP52" i="23" s="1"/>
  <c r="AP61" i="23" s="1"/>
  <c r="AQ57" i="23" s="1"/>
  <c r="AO79" i="23"/>
  <c r="AO80" i="23" s="1"/>
  <c r="AO85" i="23" s="1"/>
  <c r="AO87" i="23" s="1"/>
  <c r="AP84" i="23" s="1"/>
  <c r="CF77" i="16"/>
  <c r="CF69" i="16"/>
  <c r="CF45" i="16"/>
  <c r="CF61" i="16"/>
  <c r="CF53" i="16"/>
  <c r="AP31" i="23" l="1"/>
  <c r="AP40" i="23"/>
  <c r="AP43" i="23" s="1"/>
  <c r="AJ99" i="23"/>
  <c r="AK96" i="23" s="1"/>
  <c r="AJ25" i="23"/>
  <c r="AN72" i="23"/>
  <c r="AN75" i="23" s="1"/>
  <c r="AN35" i="23"/>
  <c r="AJ105" i="23"/>
  <c r="AK102" i="23" s="1"/>
  <c r="AJ26" i="23"/>
  <c r="AP69" i="23"/>
  <c r="AQ65" i="23" s="1"/>
  <c r="AP45" i="23"/>
  <c r="AQ41" i="23" s="1"/>
  <c r="AJ93" i="23"/>
  <c r="AK90" i="23" s="1"/>
  <c r="AJ24" i="23"/>
  <c r="AJ113" i="23"/>
  <c r="AJ114" i="23" s="1"/>
  <c r="AJ160" i="23" s="1"/>
  <c r="AJ162" i="23" s="1"/>
  <c r="AJ23" i="23" s="1"/>
  <c r="CG41" i="16"/>
  <c r="CF79" i="16"/>
  <c r="CF80" i="16" s="1"/>
  <c r="CG65" i="16"/>
  <c r="CG73" i="16"/>
  <c r="CG49" i="16"/>
  <c r="CG52" i="16" s="1"/>
  <c r="CG57" i="16"/>
  <c r="AP53" i="23"/>
  <c r="AP77" i="23"/>
  <c r="AQ73" i="23" s="1"/>
  <c r="AO109" i="23"/>
  <c r="AO72" i="23"/>
  <c r="AO75" i="23" s="1"/>
  <c r="AO35" i="23"/>
  <c r="AN27" i="23"/>
  <c r="AK91" i="23" l="1"/>
  <c r="AK48" i="23"/>
  <c r="AK51" i="23" s="1"/>
  <c r="AK32" i="23"/>
  <c r="AK36" i="23"/>
  <c r="AK64" i="23"/>
  <c r="AK67" i="23" s="1"/>
  <c r="AK103" i="23"/>
  <c r="AK34" i="23"/>
  <c r="AK97" i="23"/>
  <c r="AK56" i="23"/>
  <c r="AK59" i="23" s="1"/>
  <c r="AK33" i="23"/>
  <c r="AJ28" i="23"/>
  <c r="AP79" i="23"/>
  <c r="AP80" i="23" s="1"/>
  <c r="AP85" i="23" s="1"/>
  <c r="AP87" i="23" s="1"/>
  <c r="AQ84" i="23" s="1"/>
  <c r="CF103" i="16"/>
  <c r="CF97" i="16"/>
  <c r="CF109" i="16"/>
  <c r="CF91" i="16"/>
  <c r="CF85" i="16"/>
  <c r="AQ49" i="23"/>
  <c r="AQ52" i="23" s="1"/>
  <c r="AQ53" i="23" s="1"/>
  <c r="AO111" i="23"/>
  <c r="AP108" i="23" s="1"/>
  <c r="AO27" i="23"/>
  <c r="AQ69" i="23" l="1"/>
  <c r="AR65" i="23" s="1"/>
  <c r="AQ61" i="23"/>
  <c r="AR57" i="23" s="1"/>
  <c r="AK99" i="23"/>
  <c r="AL96" i="23" s="1"/>
  <c r="AK25" i="23"/>
  <c r="AQ40" i="23"/>
  <c r="AQ43" i="23" s="1"/>
  <c r="AQ31" i="23"/>
  <c r="AK105" i="23"/>
  <c r="AL102" i="23" s="1"/>
  <c r="AK26" i="23"/>
  <c r="AK93" i="23"/>
  <c r="AL90" i="23" s="1"/>
  <c r="AK24" i="23"/>
  <c r="AK113" i="23"/>
  <c r="AK114" i="23" s="1"/>
  <c r="AK160" i="23" s="1"/>
  <c r="AK162" i="23" s="1"/>
  <c r="AK23" i="23" s="1"/>
  <c r="AR49" i="23"/>
  <c r="AR52" i="23" s="1"/>
  <c r="AR45" i="23" s="1"/>
  <c r="AS41" i="23" s="1"/>
  <c r="CF93" i="16"/>
  <c r="CG90" i="16" s="1"/>
  <c r="CF24" i="16"/>
  <c r="CF113" i="16"/>
  <c r="CF114" i="16" s="1"/>
  <c r="CF160" i="16" s="1"/>
  <c r="CF87" i="16"/>
  <c r="CG84" i="16" s="1"/>
  <c r="CF111" i="16"/>
  <c r="CG108" i="16" s="1"/>
  <c r="CF27" i="16"/>
  <c r="CF99" i="16"/>
  <c r="CG96" i="16" s="1"/>
  <c r="CF25" i="16"/>
  <c r="CF105" i="16"/>
  <c r="CG102" i="16" s="1"/>
  <c r="CF26" i="16"/>
  <c r="AQ45" i="23"/>
  <c r="AR41" i="23" s="1"/>
  <c r="AQ77" i="23"/>
  <c r="AR73" i="23" s="1"/>
  <c r="AP72" i="23"/>
  <c r="AP75" i="23" s="1"/>
  <c r="AP109" i="23"/>
  <c r="AP111" i="23" s="1"/>
  <c r="AQ108" i="23" s="1"/>
  <c r="AP35" i="23"/>
  <c r="AK28" i="23" l="1"/>
  <c r="AR77" i="23"/>
  <c r="AS73" i="23" s="1"/>
  <c r="AR69" i="23"/>
  <c r="AS65" i="23" s="1"/>
  <c r="AR61" i="23"/>
  <c r="AS57" i="23" s="1"/>
  <c r="AL64" i="23"/>
  <c r="AL67" i="23" s="1"/>
  <c r="AL103" i="23"/>
  <c r="AL34" i="23"/>
  <c r="AR53" i="23"/>
  <c r="AS49" i="23" s="1"/>
  <c r="AS52" i="23" s="1"/>
  <c r="AS45" i="23" s="1"/>
  <c r="AT41" i="23" s="1"/>
  <c r="AL32" i="23"/>
  <c r="AL48" i="23"/>
  <c r="AL51" i="23" s="1"/>
  <c r="AL91" i="23"/>
  <c r="AL36" i="23"/>
  <c r="AL56" i="23"/>
  <c r="AL59" i="23" s="1"/>
  <c r="AL97" i="23"/>
  <c r="AL33" i="23"/>
  <c r="CG56" i="16"/>
  <c r="CG59" i="16" s="1"/>
  <c r="CG60" i="16" s="1"/>
  <c r="CG33" i="16"/>
  <c r="CG36" i="16"/>
  <c r="CG31" i="16"/>
  <c r="BW151" i="10"/>
  <c r="CG40" i="16"/>
  <c r="CG43" i="16" s="1"/>
  <c r="AQ79" i="23"/>
  <c r="AQ80" i="23" s="1"/>
  <c r="AQ85" i="23" s="1"/>
  <c r="AQ87" i="23" s="1"/>
  <c r="AR84" i="23" s="1"/>
  <c r="CG64" i="16"/>
  <c r="CG67" i="16" s="1"/>
  <c r="CG34" i="16"/>
  <c r="CG35" i="16"/>
  <c r="CG72" i="16"/>
  <c r="CG75" i="16" s="1"/>
  <c r="BV180" i="10"/>
  <c r="BV181" i="10" s="1"/>
  <c r="CF162" i="16"/>
  <c r="CF23" i="16" s="1"/>
  <c r="CF28" i="16" s="1"/>
  <c r="CG48" i="16"/>
  <c r="CG51" i="16" s="1"/>
  <c r="CG32" i="16"/>
  <c r="AQ72" i="23"/>
  <c r="AQ75" i="23" s="1"/>
  <c r="AQ35" i="23"/>
  <c r="AP27" i="23"/>
  <c r="AQ109" i="23" l="1"/>
  <c r="AL99" i="23"/>
  <c r="AM96" i="23" s="1"/>
  <c r="AL25" i="23"/>
  <c r="AL93" i="23"/>
  <c r="AM90" i="23" s="1"/>
  <c r="AL24" i="23"/>
  <c r="AL113" i="23"/>
  <c r="AL114" i="23" s="1"/>
  <c r="AL160" i="23" s="1"/>
  <c r="AL162" i="23" s="1"/>
  <c r="AL23" i="23" s="1"/>
  <c r="AR40" i="23"/>
  <c r="AR43" i="23" s="1"/>
  <c r="AR31" i="23"/>
  <c r="AR79" i="23"/>
  <c r="AR80" i="23" s="1"/>
  <c r="AR85" i="23" s="1"/>
  <c r="AR87" i="23" s="1"/>
  <c r="AS84" i="23" s="1"/>
  <c r="AL105" i="23"/>
  <c r="AM102" i="23" s="1"/>
  <c r="AL26" i="23"/>
  <c r="BW152" i="10"/>
  <c r="BW153" i="10"/>
  <c r="AS69" i="23"/>
  <c r="AT65" i="23" s="1"/>
  <c r="AS61" i="23"/>
  <c r="AT57" i="23" s="1"/>
  <c r="AS53" i="23"/>
  <c r="AS77" i="23"/>
  <c r="AT73" i="23" s="1"/>
  <c r="CG77" i="16"/>
  <c r="CG45" i="16"/>
  <c r="CG69" i="16"/>
  <c r="CG53" i="16"/>
  <c r="CG61" i="16"/>
  <c r="AQ27" i="23"/>
  <c r="AQ111" i="23"/>
  <c r="AR108" i="23" s="1"/>
  <c r="AS40" i="23" l="1"/>
  <c r="AS43" i="23" s="1"/>
  <c r="AS31" i="23"/>
  <c r="AM103" i="23"/>
  <c r="AM64" i="23"/>
  <c r="AM67" i="23" s="1"/>
  <c r="AM34" i="23"/>
  <c r="AL28" i="23"/>
  <c r="AM48" i="23"/>
  <c r="AM51" i="23" s="1"/>
  <c r="AM32" i="23"/>
  <c r="AM91" i="23"/>
  <c r="AM36" i="23"/>
  <c r="AM56" i="23"/>
  <c r="AM59" i="23" s="1"/>
  <c r="AM97" i="23"/>
  <c r="AM33" i="23"/>
  <c r="CH41" i="16"/>
  <c r="CG79" i="16"/>
  <c r="CG80" i="16" s="1"/>
  <c r="AT49" i="23"/>
  <c r="AT52" i="23" s="1"/>
  <c r="AT61" i="23" s="1"/>
  <c r="AU57" i="23" s="1"/>
  <c r="CH57" i="16"/>
  <c r="CH49" i="16"/>
  <c r="CH65" i="16"/>
  <c r="CH73" i="16"/>
  <c r="AS79" i="23"/>
  <c r="AS80" i="23" s="1"/>
  <c r="AS85" i="23" s="1"/>
  <c r="AS87" i="23" s="1"/>
  <c r="AT84" i="23" s="1"/>
  <c r="AR72" i="23"/>
  <c r="AR75" i="23" s="1"/>
  <c r="AR35" i="23"/>
  <c r="AR109" i="23"/>
  <c r="AT31" i="23" l="1"/>
  <c r="AT40" i="23"/>
  <c r="AT43" i="23" s="1"/>
  <c r="AM93" i="23"/>
  <c r="AN90" i="23" s="1"/>
  <c r="AM24" i="23"/>
  <c r="AM113" i="23"/>
  <c r="AM114" i="23" s="1"/>
  <c r="AM160" i="23" s="1"/>
  <c r="AM162" i="23" s="1"/>
  <c r="AM23" i="23" s="1"/>
  <c r="AM99" i="23"/>
  <c r="AN96" i="23" s="1"/>
  <c r="AM25" i="23"/>
  <c r="AM105" i="23"/>
  <c r="AN102" i="23" s="1"/>
  <c r="AM26" i="23"/>
  <c r="AT77" i="23"/>
  <c r="AU73" i="23" s="1"/>
  <c r="AT53" i="23"/>
  <c r="AU49" i="23" s="1"/>
  <c r="AU52" i="23" s="1"/>
  <c r="AU53" i="23" s="1"/>
  <c r="AT69" i="23"/>
  <c r="AU65" i="23" s="1"/>
  <c r="AT45" i="23"/>
  <c r="AU41" i="23" s="1"/>
  <c r="CG109" i="16"/>
  <c r="CG85" i="16"/>
  <c r="CG91" i="16"/>
  <c r="CG97" i="16"/>
  <c r="CG103" i="16"/>
  <c r="AR27" i="23"/>
  <c r="AR111" i="23"/>
  <c r="AS108" i="23" s="1"/>
  <c r="AN64" i="23" l="1"/>
  <c r="AN67" i="23" s="1"/>
  <c r="AN103" i="23"/>
  <c r="AN34" i="23"/>
  <c r="AN97" i="23"/>
  <c r="AN56" i="23"/>
  <c r="AN59" i="23" s="1"/>
  <c r="AN33" i="23"/>
  <c r="AT79" i="23"/>
  <c r="AT80" i="23" s="1"/>
  <c r="AT85" i="23" s="1"/>
  <c r="AT87" i="23" s="1"/>
  <c r="AU84" i="23" s="1"/>
  <c r="AM28" i="23"/>
  <c r="AN32" i="23"/>
  <c r="AN48" i="23"/>
  <c r="AN51" i="23" s="1"/>
  <c r="AN91" i="23"/>
  <c r="AN36" i="23"/>
  <c r="CG105" i="16"/>
  <c r="CH102" i="16" s="1"/>
  <c r="CG26" i="16"/>
  <c r="CG99" i="16"/>
  <c r="CH96" i="16" s="1"/>
  <c r="CG25" i="16"/>
  <c r="CG93" i="16"/>
  <c r="CH90" i="16" s="1"/>
  <c r="CG24" i="16"/>
  <c r="CG113" i="16"/>
  <c r="CG114" i="16" s="1"/>
  <c r="CG160" i="16" s="1"/>
  <c r="CG87" i="16"/>
  <c r="CH84" i="16" s="1"/>
  <c r="CG111" i="16"/>
  <c r="CH108" i="16" s="1"/>
  <c r="CG27" i="16"/>
  <c r="AU61" i="23"/>
  <c r="AV57" i="23" s="1"/>
  <c r="AU45" i="23"/>
  <c r="AV41" i="23" s="1"/>
  <c r="AU69" i="23"/>
  <c r="AU77" i="23"/>
  <c r="AV73" i="23" s="1"/>
  <c r="AS35" i="23"/>
  <c r="AS72" i="23"/>
  <c r="AS75" i="23" s="1"/>
  <c r="AS109" i="23"/>
  <c r="AV49" i="23"/>
  <c r="AV52" i="23" s="1"/>
  <c r="AU40" i="23" l="1"/>
  <c r="AU43" i="23" s="1"/>
  <c r="AU31" i="23"/>
  <c r="AN93" i="23"/>
  <c r="AO90" i="23" s="1"/>
  <c r="AN24" i="23"/>
  <c r="AN113" i="23"/>
  <c r="AN114" i="23" s="1"/>
  <c r="AN160" i="23" s="1"/>
  <c r="AN162" i="23" s="1"/>
  <c r="AN23" i="23" s="1"/>
  <c r="AN99" i="23"/>
  <c r="AO96" i="23" s="1"/>
  <c r="AN25" i="23"/>
  <c r="AN105" i="23"/>
  <c r="AO102" i="23" s="1"/>
  <c r="AN26" i="23"/>
  <c r="CH36" i="16"/>
  <c r="CH40" i="16"/>
  <c r="CH43" i="16" s="1"/>
  <c r="CH31" i="16"/>
  <c r="BX151" i="10"/>
  <c r="BW180" i="10"/>
  <c r="BW181" i="10" s="1"/>
  <c r="CG162" i="16"/>
  <c r="CG23" i="16" s="1"/>
  <c r="CG28" i="16" s="1"/>
  <c r="CH48" i="16"/>
  <c r="CH51" i="16" s="1"/>
  <c r="CH32" i="16"/>
  <c r="CH72" i="16"/>
  <c r="CH75" i="16" s="1"/>
  <c r="CH35" i="16"/>
  <c r="CH56" i="16"/>
  <c r="CH59" i="16" s="1"/>
  <c r="CH60" i="16" s="1"/>
  <c r="CH33" i="16"/>
  <c r="CH64" i="16"/>
  <c r="CH67" i="16" s="1"/>
  <c r="CH34" i="16"/>
  <c r="AU79" i="23"/>
  <c r="AU80" i="23" s="1"/>
  <c r="AU85" i="23" s="1"/>
  <c r="AU87" i="23" s="1"/>
  <c r="AV84" i="23" s="1"/>
  <c r="AV65" i="23"/>
  <c r="AS27" i="23"/>
  <c r="AS111" i="23"/>
  <c r="AT108" i="23" s="1"/>
  <c r="AV77" i="23"/>
  <c r="AV69" i="23"/>
  <c r="AV61" i="23"/>
  <c r="AV45" i="23"/>
  <c r="AV53" i="23"/>
  <c r="AV40" i="23" l="1"/>
  <c r="AV43" i="23" s="1"/>
  <c r="AV31" i="23"/>
  <c r="AO64" i="23"/>
  <c r="AO67" i="23" s="1"/>
  <c r="AO103" i="23"/>
  <c r="AO34" i="23"/>
  <c r="AO97" i="23"/>
  <c r="AO56" i="23"/>
  <c r="AO59" i="23" s="1"/>
  <c r="AO33" i="23"/>
  <c r="AO91" i="23"/>
  <c r="AO48" i="23"/>
  <c r="AO51" i="23" s="1"/>
  <c r="AO32" i="23"/>
  <c r="AO36" i="23"/>
  <c r="AN28" i="23"/>
  <c r="BX152" i="10"/>
  <c r="Z97" i="2" s="1"/>
  <c r="Z108" i="2" s="1"/>
  <c r="BX153" i="10"/>
  <c r="CH45" i="16"/>
  <c r="CH69" i="16"/>
  <c r="CH77" i="16"/>
  <c r="CH53" i="16"/>
  <c r="CH61" i="16"/>
  <c r="CI57" i="16" s="1"/>
  <c r="AT109" i="23"/>
  <c r="AT72" i="23"/>
  <c r="AT75" i="23" s="1"/>
  <c r="AT35" i="23"/>
  <c r="AW41" i="23"/>
  <c r="AV79" i="23"/>
  <c r="AV80" i="23" s="1"/>
  <c r="AV85" i="23" s="1"/>
  <c r="AV87" i="23" s="1"/>
  <c r="AW84" i="23" s="1"/>
  <c r="AW57" i="23"/>
  <c r="AW49" i="23"/>
  <c r="AW52" i="23" s="1"/>
  <c r="AW65" i="23"/>
  <c r="AW73" i="23"/>
  <c r="AW40" i="23" l="1"/>
  <c r="AW43" i="23" s="1"/>
  <c r="AW31" i="23"/>
  <c r="AO93" i="23"/>
  <c r="AP90" i="23" s="1"/>
  <c r="AO24" i="23"/>
  <c r="AO113" i="23"/>
  <c r="AO114" i="23" s="1"/>
  <c r="AO160" i="23" s="1"/>
  <c r="AO162" i="23" s="1"/>
  <c r="AO23" i="23" s="1"/>
  <c r="AO99" i="23"/>
  <c r="AP96" i="23" s="1"/>
  <c r="AO25" i="23"/>
  <c r="AO105" i="23"/>
  <c r="AP102" i="23" s="1"/>
  <c r="AO26" i="23"/>
  <c r="CI49" i="16"/>
  <c r="CI41" i="16"/>
  <c r="CH79" i="16"/>
  <c r="CH80" i="16" s="1"/>
  <c r="CI73" i="16"/>
  <c r="CI65" i="16"/>
  <c r="AT111" i="23"/>
  <c r="AU108" i="23" s="1"/>
  <c r="AT27" i="23"/>
  <c r="AW77" i="23"/>
  <c r="AW53" i="23"/>
  <c r="AW45" i="23"/>
  <c r="AW69" i="23"/>
  <c r="AW61" i="23"/>
  <c r="AP64" i="23" l="1"/>
  <c r="AP67" i="23" s="1"/>
  <c r="AP34" i="23"/>
  <c r="AP103" i="23"/>
  <c r="AP97" i="23"/>
  <c r="AP56" i="23"/>
  <c r="AP59" i="23" s="1"/>
  <c r="AP33" i="23"/>
  <c r="AO28" i="23"/>
  <c r="AP48" i="23"/>
  <c r="AP51" i="23" s="1"/>
  <c r="AP91" i="23"/>
  <c r="AP32" i="23"/>
  <c r="AP36" i="23"/>
  <c r="CH97" i="16"/>
  <c r="CH91" i="16"/>
  <c r="CH85" i="16"/>
  <c r="CH103" i="16"/>
  <c r="CH109" i="16"/>
  <c r="AU35" i="23"/>
  <c r="AU72" i="23"/>
  <c r="AU75" i="23" s="1"/>
  <c r="AU109" i="23"/>
  <c r="AU111" i="23" s="1"/>
  <c r="AV108" i="23" s="1"/>
  <c r="AX49" i="23"/>
  <c r="AX52" i="23" s="1"/>
  <c r="AX45" i="23" s="1"/>
  <c r="AX57" i="23"/>
  <c r="AX65" i="23"/>
  <c r="AX41" i="23"/>
  <c r="AW79" i="23"/>
  <c r="AW80" i="23" s="1"/>
  <c r="AW85" i="23" s="1"/>
  <c r="AW87" i="23" s="1"/>
  <c r="AX84" i="23" s="1"/>
  <c r="AX73" i="23"/>
  <c r="AX40" i="23" l="1"/>
  <c r="AX43" i="23" s="1"/>
  <c r="AX31" i="23"/>
  <c r="AP93" i="23"/>
  <c r="AQ90" i="23" s="1"/>
  <c r="AP24" i="23"/>
  <c r="AP113" i="23"/>
  <c r="AP114" i="23" s="1"/>
  <c r="AP160" i="23" s="1"/>
  <c r="AP162" i="23" s="1"/>
  <c r="AP23" i="23" s="1"/>
  <c r="AP99" i="23"/>
  <c r="AQ96" i="23" s="1"/>
  <c r="AP25" i="23"/>
  <c r="AP105" i="23"/>
  <c r="AQ102" i="23" s="1"/>
  <c r="AP26" i="23"/>
  <c r="CH111" i="16"/>
  <c r="CI108" i="16" s="1"/>
  <c r="CH27" i="16"/>
  <c r="CH105" i="16"/>
  <c r="CI102" i="16" s="1"/>
  <c r="CH26" i="16"/>
  <c r="CH113" i="16"/>
  <c r="CH114" i="16" s="1"/>
  <c r="CH160" i="16" s="1"/>
  <c r="CH87" i="16"/>
  <c r="CI84" i="16" s="1"/>
  <c r="CH93" i="16"/>
  <c r="CI90" i="16" s="1"/>
  <c r="CH24" i="16"/>
  <c r="CH99" i="16"/>
  <c r="CI96" i="16" s="1"/>
  <c r="CH25" i="16"/>
  <c r="AX53" i="23"/>
  <c r="AX77" i="23"/>
  <c r="AY73" i="23" s="1"/>
  <c r="AX61" i="23"/>
  <c r="AX69" i="23"/>
  <c r="AV35" i="23"/>
  <c r="AV109" i="23"/>
  <c r="AV111" i="23" s="1"/>
  <c r="AW108" i="23" s="1"/>
  <c r="AV72" i="23"/>
  <c r="AV75" i="23" s="1"/>
  <c r="AU27" i="23"/>
  <c r="AY41" i="23"/>
  <c r="AQ64" i="23" l="1"/>
  <c r="AQ67" i="23" s="1"/>
  <c r="AQ103" i="23"/>
  <c r="AQ34" i="23"/>
  <c r="AQ97" i="23"/>
  <c r="AQ56" i="23"/>
  <c r="AQ59" i="23" s="1"/>
  <c r="AQ33" i="23"/>
  <c r="AP28" i="23"/>
  <c r="AQ48" i="23"/>
  <c r="AQ51" i="23" s="1"/>
  <c r="AQ91" i="23"/>
  <c r="AQ32" i="23"/>
  <c r="AQ36" i="23"/>
  <c r="CI56" i="16"/>
  <c r="CI59" i="16" s="1"/>
  <c r="CI60" i="16" s="1"/>
  <c r="CI33" i="16"/>
  <c r="CI48" i="16"/>
  <c r="CI51" i="16" s="1"/>
  <c r="CI32" i="16"/>
  <c r="BX180" i="10"/>
  <c r="BX181" i="10" s="1"/>
  <c r="CH162" i="16"/>
  <c r="CH23" i="16" s="1"/>
  <c r="CH28" i="16" s="1"/>
  <c r="CI36" i="16"/>
  <c r="BY151" i="10"/>
  <c r="CI31" i="16"/>
  <c r="CI40" i="16"/>
  <c r="CI43" i="16" s="1"/>
  <c r="CI64" i="16"/>
  <c r="CI67" i="16" s="1"/>
  <c r="CI34" i="16"/>
  <c r="CI72" i="16"/>
  <c r="CI75" i="16" s="1"/>
  <c r="CI35" i="16"/>
  <c r="AY57" i="23"/>
  <c r="AY49" i="23"/>
  <c r="AY52" i="23" s="1"/>
  <c r="AY69" i="23" s="1"/>
  <c r="AY65" i="23"/>
  <c r="AX79" i="23"/>
  <c r="AX80" i="23" s="1"/>
  <c r="AX85" i="23" s="1"/>
  <c r="AX87" i="23" s="1"/>
  <c r="AY84" i="23" s="1"/>
  <c r="AW72" i="23"/>
  <c r="AW75" i="23" s="1"/>
  <c r="AW109" i="23"/>
  <c r="AW111" i="23" s="1"/>
  <c r="AX108" i="23" s="1"/>
  <c r="AW35" i="23"/>
  <c r="AV27" i="23"/>
  <c r="AQ105" i="23" l="1"/>
  <c r="AR102" i="23" s="1"/>
  <c r="AQ26" i="23"/>
  <c r="AQ93" i="23"/>
  <c r="AR90" i="23" s="1"/>
  <c r="AQ24" i="23"/>
  <c r="AQ113" i="23"/>
  <c r="AQ114" i="23" s="1"/>
  <c r="AQ160" i="23" s="1"/>
  <c r="AQ162" i="23" s="1"/>
  <c r="AQ23" i="23" s="1"/>
  <c r="AY40" i="23"/>
  <c r="AY43" i="23" s="1"/>
  <c r="AY31" i="23"/>
  <c r="AQ99" i="23"/>
  <c r="AR96" i="23" s="1"/>
  <c r="AQ25" i="23"/>
  <c r="BY153" i="10"/>
  <c r="BY152" i="10"/>
  <c r="CI53" i="16"/>
  <c r="CI77" i="16"/>
  <c r="CI45" i="16"/>
  <c r="CI61" i="16"/>
  <c r="CJ57" i="16" s="1"/>
  <c r="CI69" i="16"/>
  <c r="AY61" i="23"/>
  <c r="AZ57" i="23" s="1"/>
  <c r="AY45" i="23"/>
  <c r="AZ41" i="23" s="1"/>
  <c r="AY53" i="23"/>
  <c r="AY77" i="23"/>
  <c r="AZ73" i="23" s="1"/>
  <c r="AX109" i="23"/>
  <c r="AX72" i="23"/>
  <c r="AX75" i="23" s="1"/>
  <c r="AX35" i="23"/>
  <c r="AW27" i="23"/>
  <c r="AZ65" i="23"/>
  <c r="AR33" i="23" l="1"/>
  <c r="AR56" i="23"/>
  <c r="AR59" i="23" s="1"/>
  <c r="AR97" i="23"/>
  <c r="AQ28" i="23"/>
  <c r="AR48" i="23"/>
  <c r="AR51" i="23" s="1"/>
  <c r="AR32" i="23"/>
  <c r="AR91" i="23"/>
  <c r="AR36" i="23"/>
  <c r="AR103" i="23"/>
  <c r="AR64" i="23"/>
  <c r="AR67" i="23" s="1"/>
  <c r="AR34" i="23"/>
  <c r="CJ65" i="16"/>
  <c r="CJ41" i="16"/>
  <c r="CI79" i="16"/>
  <c r="CI80" i="16" s="1"/>
  <c r="CJ73" i="16"/>
  <c r="CJ49" i="16"/>
  <c r="AZ49" i="23"/>
  <c r="AZ52" i="23" s="1"/>
  <c r="AZ61" i="23" s="1"/>
  <c r="BA57" i="23" s="1"/>
  <c r="AY79" i="23"/>
  <c r="AY80" i="23" s="1"/>
  <c r="AY85" i="23" s="1"/>
  <c r="AY87" i="23" s="1"/>
  <c r="AZ84" i="23" s="1"/>
  <c r="AX27" i="23"/>
  <c r="AX111" i="23"/>
  <c r="AY108" i="23" s="1"/>
  <c r="AR105" i="23" l="1"/>
  <c r="AS102" i="23" s="1"/>
  <c r="AR26" i="23"/>
  <c r="AR93" i="23"/>
  <c r="AS90" i="23" s="1"/>
  <c r="AR24" i="23"/>
  <c r="AR113" i="23"/>
  <c r="AR114" i="23" s="1"/>
  <c r="AR160" i="23" s="1"/>
  <c r="AR162" i="23" s="1"/>
  <c r="AR23" i="23" s="1"/>
  <c r="AZ40" i="23"/>
  <c r="AZ43" i="23" s="1"/>
  <c r="AZ31" i="23"/>
  <c r="AR99" i="23"/>
  <c r="AS96" i="23" s="1"/>
  <c r="AR25" i="23"/>
  <c r="CI103" i="16"/>
  <c r="CI85" i="16"/>
  <c r="CI97" i="16"/>
  <c r="CI91" i="16"/>
  <c r="CI109" i="16"/>
  <c r="AZ69" i="23"/>
  <c r="BA65" i="23" s="1"/>
  <c r="AZ45" i="23"/>
  <c r="BA41" i="23" s="1"/>
  <c r="AZ77" i="23"/>
  <c r="BA73" i="23" s="1"/>
  <c r="AZ53" i="23"/>
  <c r="AY109" i="23"/>
  <c r="AY72" i="23"/>
  <c r="AY75" i="23" s="1"/>
  <c r="AY35" i="23"/>
  <c r="AS97" i="23" l="1"/>
  <c r="AS33" i="23"/>
  <c r="AS56" i="23"/>
  <c r="AS59" i="23" s="1"/>
  <c r="AR28" i="23"/>
  <c r="AS48" i="23"/>
  <c r="AS51" i="23" s="1"/>
  <c r="AS91" i="23"/>
  <c r="AS32" i="23"/>
  <c r="AS36" i="23"/>
  <c r="AS64" i="23"/>
  <c r="AS67" i="23" s="1"/>
  <c r="AS103" i="23"/>
  <c r="AS34" i="23"/>
  <c r="CI93" i="16"/>
  <c r="CJ90" i="16" s="1"/>
  <c r="CI24" i="16"/>
  <c r="CI113" i="16"/>
  <c r="CI114" i="16" s="1"/>
  <c r="CI160" i="16" s="1"/>
  <c r="CI87" i="16"/>
  <c r="CJ84" i="16" s="1"/>
  <c r="CI111" i="16"/>
  <c r="CJ108" i="16" s="1"/>
  <c r="CI27" i="16"/>
  <c r="CI99" i="16"/>
  <c r="CJ96" i="16" s="1"/>
  <c r="CI25" i="16"/>
  <c r="BA49" i="23"/>
  <c r="BA52" i="23" s="1"/>
  <c r="BA53" i="23" s="1"/>
  <c r="CI105" i="16"/>
  <c r="CJ102" i="16" s="1"/>
  <c r="CI26" i="16"/>
  <c r="AZ79" i="23"/>
  <c r="AZ80" i="23" s="1"/>
  <c r="AZ85" i="23" s="1"/>
  <c r="AZ87" i="23" s="1"/>
  <c r="BA84" i="23" s="1"/>
  <c r="AY27" i="23"/>
  <c r="AY111" i="23"/>
  <c r="AZ108" i="23" s="1"/>
  <c r="AS105" i="23" l="1"/>
  <c r="AT102" i="23" s="1"/>
  <c r="AS26" i="23"/>
  <c r="BA31" i="23"/>
  <c r="BA40" i="23"/>
  <c r="BA43" i="23" s="1"/>
  <c r="AS93" i="23"/>
  <c r="AT90" i="23" s="1"/>
  <c r="AS24" i="23"/>
  <c r="AS113" i="23"/>
  <c r="AS114" i="23" s="1"/>
  <c r="AS160" i="23" s="1"/>
  <c r="AS162" i="23" s="1"/>
  <c r="AS23" i="23" s="1"/>
  <c r="AS99" i="23"/>
  <c r="AT96" i="23" s="1"/>
  <c r="AS25" i="23"/>
  <c r="CJ34" i="16"/>
  <c r="CJ64" i="16"/>
  <c r="CJ67" i="16" s="1"/>
  <c r="BA45" i="23"/>
  <c r="BB41" i="23" s="1"/>
  <c r="CJ56" i="16"/>
  <c r="CJ59" i="16" s="1"/>
  <c r="CJ60" i="16" s="1"/>
  <c r="CJ33" i="16"/>
  <c r="BB49" i="23"/>
  <c r="BB52" i="23" s="1"/>
  <c r="BB45" i="23" s="1"/>
  <c r="BC41" i="23" s="1"/>
  <c r="BA69" i="23"/>
  <c r="BB65" i="23" s="1"/>
  <c r="CJ35" i="16"/>
  <c r="CJ72" i="16"/>
  <c r="CJ75" i="16" s="1"/>
  <c r="BA77" i="23"/>
  <c r="BB73" i="23" s="1"/>
  <c r="CJ36" i="16"/>
  <c r="BZ151" i="10"/>
  <c r="CJ40" i="16"/>
  <c r="CJ43" i="16" s="1"/>
  <c r="CJ31" i="16"/>
  <c r="BA61" i="23"/>
  <c r="BY180" i="10"/>
  <c r="BY181" i="10" s="1"/>
  <c r="CI162" i="16"/>
  <c r="CI23" i="16" s="1"/>
  <c r="CI28" i="16" s="1"/>
  <c r="CJ48" i="16"/>
  <c r="CJ51" i="16" s="1"/>
  <c r="CJ32" i="16"/>
  <c r="AZ109" i="23"/>
  <c r="AZ35" i="23"/>
  <c r="AZ72" i="23"/>
  <c r="AZ75" i="23" s="1"/>
  <c r="BB53" i="23" l="1"/>
  <c r="BB77" i="23"/>
  <c r="BC73" i="23" s="1"/>
  <c r="AS28" i="23"/>
  <c r="AT97" i="23"/>
  <c r="AT56" i="23"/>
  <c r="AT59" i="23" s="1"/>
  <c r="AT33" i="23"/>
  <c r="AT48" i="23"/>
  <c r="AT51" i="23" s="1"/>
  <c r="AT91" i="23"/>
  <c r="AT32" i="23"/>
  <c r="AT36" i="23"/>
  <c r="AT64" i="23"/>
  <c r="AT67" i="23" s="1"/>
  <c r="AT103" i="23"/>
  <c r="AT34" i="23"/>
  <c r="BB61" i="23"/>
  <c r="BC57" i="23" s="1"/>
  <c r="BA79" i="23"/>
  <c r="BA80" i="23" s="1"/>
  <c r="BA85" i="23" s="1"/>
  <c r="BA87" i="23" s="1"/>
  <c r="BB84" i="23" s="1"/>
  <c r="CJ77" i="16"/>
  <c r="CJ61" i="16"/>
  <c r="CK57" i="16" s="1"/>
  <c r="CJ45" i="16"/>
  <c r="CJ53" i="16"/>
  <c r="CJ69" i="16"/>
  <c r="BB57" i="23"/>
  <c r="BB69" i="23"/>
  <c r="BZ153" i="10"/>
  <c r="BZ152" i="10"/>
  <c r="AZ27" i="23"/>
  <c r="AZ111" i="23"/>
  <c r="BA108" i="23" s="1"/>
  <c r="BC49" i="23"/>
  <c r="BC52" i="23" s="1"/>
  <c r="BC45" i="23" s="1"/>
  <c r="BB40" i="23" l="1"/>
  <c r="BB43" i="23" s="1"/>
  <c r="BB31" i="23"/>
  <c r="AT105" i="23"/>
  <c r="AU102" i="23" s="1"/>
  <c r="AT26" i="23"/>
  <c r="AT93" i="23"/>
  <c r="AU90" i="23" s="1"/>
  <c r="AT24" i="23"/>
  <c r="AT113" i="23"/>
  <c r="AT114" i="23" s="1"/>
  <c r="AT160" i="23" s="1"/>
  <c r="AT162" i="23" s="1"/>
  <c r="AT23" i="23" s="1"/>
  <c r="AT99" i="23"/>
  <c r="AU96" i="23" s="1"/>
  <c r="AT25" i="23"/>
  <c r="CK49" i="16"/>
  <c r="CK52" i="16" s="1"/>
  <c r="BC65" i="23"/>
  <c r="CK41" i="16"/>
  <c r="CJ79" i="16"/>
  <c r="CJ80" i="16" s="1"/>
  <c r="CK65" i="16"/>
  <c r="BB79" i="23"/>
  <c r="BB80" i="23" s="1"/>
  <c r="BB85" i="23" s="1"/>
  <c r="BB87" i="23" s="1"/>
  <c r="BC84" i="23" s="1"/>
  <c r="CK73" i="16"/>
  <c r="BA109" i="23"/>
  <c r="BA72" i="23"/>
  <c r="BA75" i="23" s="1"/>
  <c r="BA35" i="23"/>
  <c r="BC53" i="23"/>
  <c r="BC77" i="23"/>
  <c r="BD73" i="23" s="1"/>
  <c r="BC69" i="23"/>
  <c r="BD65" i="23" s="1"/>
  <c r="BC61" i="23"/>
  <c r="BD57" i="23" s="1"/>
  <c r="BD41" i="23"/>
  <c r="AT28" i="23" l="1"/>
  <c r="BC40" i="23"/>
  <c r="BC43" i="23" s="1"/>
  <c r="BC31" i="23"/>
  <c r="AU91" i="23"/>
  <c r="AU32" i="23"/>
  <c r="AU48" i="23"/>
  <c r="AU51" i="23" s="1"/>
  <c r="AU36" i="23"/>
  <c r="AU103" i="23"/>
  <c r="AU34" i="23"/>
  <c r="AU64" i="23"/>
  <c r="AU67" i="23" s="1"/>
  <c r="AU97" i="23"/>
  <c r="AU56" i="23"/>
  <c r="AU59" i="23" s="1"/>
  <c r="AU33" i="23"/>
  <c r="CJ103" i="16"/>
  <c r="CJ85" i="16"/>
  <c r="CJ91" i="16"/>
  <c r="CJ109" i="16"/>
  <c r="CJ97" i="16"/>
  <c r="BA111" i="23"/>
  <c r="BB108" i="23" s="1"/>
  <c r="BA27" i="23"/>
  <c r="BD49" i="23"/>
  <c r="BD52" i="23" s="1"/>
  <c r="BD61" i="23" s="1"/>
  <c r="BC79" i="23"/>
  <c r="BC80" i="23" s="1"/>
  <c r="BC85" i="23" s="1"/>
  <c r="BC87" i="23" s="1"/>
  <c r="BD84" i="23" s="1"/>
  <c r="BD31" i="23" l="1"/>
  <c r="BD40" i="23"/>
  <c r="BD43" i="23" s="1"/>
  <c r="AU99" i="23"/>
  <c r="AV96" i="23" s="1"/>
  <c r="AU25" i="23"/>
  <c r="AU105" i="23"/>
  <c r="AV102" i="23" s="1"/>
  <c r="AU26" i="23"/>
  <c r="AU93" i="23"/>
  <c r="AV90" i="23" s="1"/>
  <c r="AU24" i="23"/>
  <c r="AU113" i="23"/>
  <c r="AU114" i="23" s="1"/>
  <c r="AU160" i="23" s="1"/>
  <c r="AU162" i="23" s="1"/>
  <c r="AU23" i="23" s="1"/>
  <c r="CJ99" i="16"/>
  <c r="CK96" i="16" s="1"/>
  <c r="CJ25" i="16"/>
  <c r="CJ111" i="16"/>
  <c r="CK108" i="16" s="1"/>
  <c r="CJ27" i="16"/>
  <c r="CJ93" i="16"/>
  <c r="CK90" i="16" s="1"/>
  <c r="CJ24" i="16"/>
  <c r="CJ113" i="16"/>
  <c r="CJ114" i="16" s="1"/>
  <c r="CJ160" i="16" s="1"/>
  <c r="CJ87" i="16"/>
  <c r="CK84" i="16" s="1"/>
  <c r="CJ105" i="16"/>
  <c r="CK102" i="16" s="1"/>
  <c r="CJ26" i="16"/>
  <c r="BD69" i="23"/>
  <c r="BD45" i="23"/>
  <c r="BE41" i="23" s="1"/>
  <c r="BD53" i="23"/>
  <c r="BD77" i="23"/>
  <c r="BB35" i="23"/>
  <c r="BB109" i="23"/>
  <c r="BB72" i="23"/>
  <c r="BB75" i="23" s="1"/>
  <c r="BE57" i="23"/>
  <c r="AU28" i="23" l="1"/>
  <c r="AV48" i="23"/>
  <c r="AV51" i="23" s="1"/>
  <c r="AV32" i="23"/>
  <c r="AV91" i="23"/>
  <c r="AV36" i="23"/>
  <c r="AV34" i="23"/>
  <c r="AV64" i="23"/>
  <c r="AV67" i="23" s="1"/>
  <c r="AV103" i="23"/>
  <c r="AV97" i="23"/>
  <c r="AV56" i="23"/>
  <c r="AV59" i="23" s="1"/>
  <c r="AV33" i="23"/>
  <c r="CK36" i="16"/>
  <c r="CA151" i="10"/>
  <c r="CK31" i="16"/>
  <c r="CK40" i="16"/>
  <c r="CK43" i="16" s="1"/>
  <c r="CK34" i="16"/>
  <c r="CK64" i="16"/>
  <c r="CK67" i="16" s="1"/>
  <c r="CK48" i="16"/>
  <c r="CK51" i="16" s="1"/>
  <c r="CK32" i="16"/>
  <c r="BZ180" i="10"/>
  <c r="BZ181" i="10" s="1"/>
  <c r="CJ162" i="16"/>
  <c r="CJ23" i="16" s="1"/>
  <c r="CJ28" i="16" s="1"/>
  <c r="CK72" i="16"/>
  <c r="CK75" i="16" s="1"/>
  <c r="CK35" i="16"/>
  <c r="CK56" i="16"/>
  <c r="CK59" i="16" s="1"/>
  <c r="CK60" i="16" s="1"/>
  <c r="CK33" i="16"/>
  <c r="BE65" i="23"/>
  <c r="BE49" i="23"/>
  <c r="BE52" i="23" s="1"/>
  <c r="BE45" i="23" s="1"/>
  <c r="BD79" i="23"/>
  <c r="BD80" i="23" s="1"/>
  <c r="BD85" i="23" s="1"/>
  <c r="BD87" i="23" s="1"/>
  <c r="BE84" i="23" s="1"/>
  <c r="BE73" i="23"/>
  <c r="BB111" i="23"/>
  <c r="BC108" i="23" s="1"/>
  <c r="BB27" i="23"/>
  <c r="AV105" i="23" l="1"/>
  <c r="AW102" i="23" s="1"/>
  <c r="AV26" i="23"/>
  <c r="AV93" i="23"/>
  <c r="AW90" i="23" s="1"/>
  <c r="AV24" i="23"/>
  <c r="AV113" i="23"/>
  <c r="AV114" i="23" s="1"/>
  <c r="AV160" i="23" s="1"/>
  <c r="AV162" i="23" s="1"/>
  <c r="AV23" i="23" s="1"/>
  <c r="AV99" i="23"/>
  <c r="AW96" i="23" s="1"/>
  <c r="AV25" i="23"/>
  <c r="BE40" i="23"/>
  <c r="BE43" i="23" s="1"/>
  <c r="BE31" i="23"/>
  <c r="CK61" i="16"/>
  <c r="CK45" i="16"/>
  <c r="CK77" i="16"/>
  <c r="CK69" i="16"/>
  <c r="CK53" i="16"/>
  <c r="CA153" i="10"/>
  <c r="CA152" i="10"/>
  <c r="BE69" i="23"/>
  <c r="BF65" i="23" s="1"/>
  <c r="BE61" i="23"/>
  <c r="BF57" i="23" s="1"/>
  <c r="BE77" i="23"/>
  <c r="BF73" i="23" s="1"/>
  <c r="BE53" i="23"/>
  <c r="BC72" i="23"/>
  <c r="BC75" i="23" s="1"/>
  <c r="BC35" i="23"/>
  <c r="BC109" i="23"/>
  <c r="BF41" i="23"/>
  <c r="AW97" i="23" l="1"/>
  <c r="AW33" i="23"/>
  <c r="AW56" i="23"/>
  <c r="AW59" i="23" s="1"/>
  <c r="AV28" i="23"/>
  <c r="AW32" i="23"/>
  <c r="AW91" i="23"/>
  <c r="AW48" i="23"/>
  <c r="AW51" i="23" s="1"/>
  <c r="AW36" i="23"/>
  <c r="AW103" i="23"/>
  <c r="AW64" i="23"/>
  <c r="AW67" i="23" s="1"/>
  <c r="AW34" i="23"/>
  <c r="CL49" i="16"/>
  <c r="CL52" i="16" s="1"/>
  <c r="CL65" i="16"/>
  <c r="CL73" i="16"/>
  <c r="CK79" i="16"/>
  <c r="CK80" i="16" s="1"/>
  <c r="CL41" i="16"/>
  <c r="CL57" i="16"/>
  <c r="BF49" i="23"/>
  <c r="BF52" i="23" s="1"/>
  <c r="BF45" i="23" s="1"/>
  <c r="BG41" i="23" s="1"/>
  <c r="BE79" i="23"/>
  <c r="BE80" i="23" s="1"/>
  <c r="BE85" i="23" s="1"/>
  <c r="BE87" i="23" s="1"/>
  <c r="BF84" i="23" s="1"/>
  <c r="BC111" i="23"/>
  <c r="BD108" i="23" s="1"/>
  <c r="BC27" i="23"/>
  <c r="AW105" i="23" l="1"/>
  <c r="AX102" i="23" s="1"/>
  <c r="AW26" i="23"/>
  <c r="BF40" i="23"/>
  <c r="BF43" i="23" s="1"/>
  <c r="BF31" i="23"/>
  <c r="AW93" i="23"/>
  <c r="AX90" i="23" s="1"/>
  <c r="AW24" i="23"/>
  <c r="AW113" i="23"/>
  <c r="AW114" i="23" s="1"/>
  <c r="AW160" i="23" s="1"/>
  <c r="AW162" i="23" s="1"/>
  <c r="AW23" i="23" s="1"/>
  <c r="AW99" i="23"/>
  <c r="AX96" i="23" s="1"/>
  <c r="AW25" i="23"/>
  <c r="CK97" i="16"/>
  <c r="CK91" i="16"/>
  <c r="CK85" i="16"/>
  <c r="CK109" i="16"/>
  <c r="CK103" i="16"/>
  <c r="BF69" i="23"/>
  <c r="BF61" i="23"/>
  <c r="BG57" i="23" s="1"/>
  <c r="BF53" i="23"/>
  <c r="BF77" i="23"/>
  <c r="BG73" i="23" s="1"/>
  <c r="BD109" i="23"/>
  <c r="BD111" i="23" s="1"/>
  <c r="BE108" i="23" s="1"/>
  <c r="BD35" i="23"/>
  <c r="BD72" i="23"/>
  <c r="BD75" i="23" s="1"/>
  <c r="AW28" i="23" l="1"/>
  <c r="AX91" i="23"/>
  <c r="AX48" i="23"/>
  <c r="AX51" i="23" s="1"/>
  <c r="AX32" i="23"/>
  <c r="AX36" i="23"/>
  <c r="AX97" i="23"/>
  <c r="AX56" i="23"/>
  <c r="AX59" i="23" s="1"/>
  <c r="AX33" i="23"/>
  <c r="AX103" i="23"/>
  <c r="AX64" i="23"/>
  <c r="AX67" i="23" s="1"/>
  <c r="AX34" i="23"/>
  <c r="CK105" i="16"/>
  <c r="CL102" i="16" s="1"/>
  <c r="CK26" i="16"/>
  <c r="CK111" i="16"/>
  <c r="CL108" i="16" s="1"/>
  <c r="CK27" i="16"/>
  <c r="CK113" i="16"/>
  <c r="CK114" i="16" s="1"/>
  <c r="CK160" i="16" s="1"/>
  <c r="CK87" i="16"/>
  <c r="CL84" i="16" s="1"/>
  <c r="CK93" i="16"/>
  <c r="CL90" i="16" s="1"/>
  <c r="CK24" i="16"/>
  <c r="CK99" i="16"/>
  <c r="CL96" i="16" s="1"/>
  <c r="CK25" i="16"/>
  <c r="BF79" i="23"/>
  <c r="BF80" i="23" s="1"/>
  <c r="BF85" i="23" s="1"/>
  <c r="BF87" i="23" s="1"/>
  <c r="BG84" i="23" s="1"/>
  <c r="BG49" i="23"/>
  <c r="BG52" i="23" s="1"/>
  <c r="BG45" i="23" s="1"/>
  <c r="BH41" i="23" s="1"/>
  <c r="BG65" i="23"/>
  <c r="BE72" i="23"/>
  <c r="BE75" i="23" s="1"/>
  <c r="BE109" i="23"/>
  <c r="BE35" i="23"/>
  <c r="BD27" i="23"/>
  <c r="AX105" i="23" l="1"/>
  <c r="AY102" i="23" s="1"/>
  <c r="AX26" i="23"/>
  <c r="AX99" i="23"/>
  <c r="AY96" i="23" s="1"/>
  <c r="AX25" i="23"/>
  <c r="BG31" i="23"/>
  <c r="BG40" i="23"/>
  <c r="BG43" i="23" s="1"/>
  <c r="AX93" i="23"/>
  <c r="AY90" i="23" s="1"/>
  <c r="AX24" i="23"/>
  <c r="AX113" i="23"/>
  <c r="AX114" i="23" s="1"/>
  <c r="AX160" i="23" s="1"/>
  <c r="AX162" i="23" s="1"/>
  <c r="AX23" i="23" s="1"/>
  <c r="CL48" i="16"/>
  <c r="CL51" i="16" s="1"/>
  <c r="CL32" i="16"/>
  <c r="CL36" i="16"/>
  <c r="CL40" i="16"/>
  <c r="CL43" i="16" s="1"/>
  <c r="CB151" i="10"/>
  <c r="CL31" i="16"/>
  <c r="CL35" i="16"/>
  <c r="CL72" i="16"/>
  <c r="CL75" i="16" s="1"/>
  <c r="CL56" i="16"/>
  <c r="CL59" i="16" s="1"/>
  <c r="CL60" i="16" s="1"/>
  <c r="CL33" i="16"/>
  <c r="CA180" i="10"/>
  <c r="CA181" i="10" s="1"/>
  <c r="CK162" i="16"/>
  <c r="CK23" i="16" s="1"/>
  <c r="CK28" i="16" s="1"/>
  <c r="CL64" i="16"/>
  <c r="CL67" i="16" s="1"/>
  <c r="CL34" i="16"/>
  <c r="BG77" i="23"/>
  <c r="BH73" i="23" s="1"/>
  <c r="BG69" i="23"/>
  <c r="BG61" i="23"/>
  <c r="BH57" i="23" s="1"/>
  <c r="BG53" i="23"/>
  <c r="BE111" i="23"/>
  <c r="BF108" i="23" s="1"/>
  <c r="BE27" i="23"/>
  <c r="AX28" i="23" l="1"/>
  <c r="AY48" i="23"/>
  <c r="AY51" i="23" s="1"/>
  <c r="AY91" i="23"/>
  <c r="AY32" i="23"/>
  <c r="AY36" i="23"/>
  <c r="AY33" i="23"/>
  <c r="AY56" i="23"/>
  <c r="AY59" i="23" s="1"/>
  <c r="AY97" i="23"/>
  <c r="AY103" i="23"/>
  <c r="AY64" i="23"/>
  <c r="AY67" i="23" s="1"/>
  <c r="AY34" i="23"/>
  <c r="CL69" i="16"/>
  <c r="CL53" i="16"/>
  <c r="CL45" i="16"/>
  <c r="CL61" i="16"/>
  <c r="CL77" i="16"/>
  <c r="CB152" i="10"/>
  <c r="CB153" i="10"/>
  <c r="BG79" i="23"/>
  <c r="BG80" i="23" s="1"/>
  <c r="BG85" i="23" s="1"/>
  <c r="BG87" i="23" s="1"/>
  <c r="BH84" i="23" s="1"/>
  <c r="BH65" i="23"/>
  <c r="BH49" i="23"/>
  <c r="BH52" i="23" s="1"/>
  <c r="BH77" i="23" s="1"/>
  <c r="BI73" i="23" s="1"/>
  <c r="BF72" i="23"/>
  <c r="BF75" i="23" s="1"/>
  <c r="BF109" i="23"/>
  <c r="BF35" i="23"/>
  <c r="AY105" i="23" l="1"/>
  <c r="AZ102" i="23" s="1"/>
  <c r="AY26" i="23"/>
  <c r="AY99" i="23"/>
  <c r="AZ96" i="23" s="1"/>
  <c r="AY25" i="23"/>
  <c r="BH40" i="23"/>
  <c r="BH43" i="23" s="1"/>
  <c r="BH31" i="23"/>
  <c r="AY93" i="23"/>
  <c r="AZ90" i="23" s="1"/>
  <c r="AY24" i="23"/>
  <c r="AY113" i="23"/>
  <c r="AY114" i="23" s="1"/>
  <c r="AY160" i="23" s="1"/>
  <c r="AY162" i="23" s="1"/>
  <c r="AY23" i="23" s="1"/>
  <c r="CM73" i="16"/>
  <c r="CL79" i="16"/>
  <c r="CL80" i="16" s="1"/>
  <c r="CM41" i="16"/>
  <c r="CM49" i="16"/>
  <c r="CM65" i="16"/>
  <c r="CM57" i="16"/>
  <c r="BH61" i="23"/>
  <c r="BH45" i="23"/>
  <c r="BI41" i="23" s="1"/>
  <c r="BH69" i="23"/>
  <c r="BI65" i="23" s="1"/>
  <c r="BH53" i="23"/>
  <c r="BF111" i="23"/>
  <c r="BG108" i="23" s="1"/>
  <c r="BF27" i="23"/>
  <c r="AY28" i="23" l="1"/>
  <c r="AZ97" i="23"/>
  <c r="AZ56" i="23"/>
  <c r="AZ59" i="23" s="1"/>
  <c r="AZ33" i="23"/>
  <c r="AZ32" i="23"/>
  <c r="AZ91" i="23"/>
  <c r="AZ48" i="23"/>
  <c r="AZ51" i="23" s="1"/>
  <c r="AZ36" i="23"/>
  <c r="AZ103" i="23"/>
  <c r="AZ34" i="23"/>
  <c r="AZ64" i="23"/>
  <c r="AZ67" i="23" s="1"/>
  <c r="CL97" i="16"/>
  <c r="CL91" i="16"/>
  <c r="CL103" i="16"/>
  <c r="CL109" i="16"/>
  <c r="CL85" i="16"/>
  <c r="BI57" i="23"/>
  <c r="BH79" i="23"/>
  <c r="BH80" i="23" s="1"/>
  <c r="BH85" i="23" s="1"/>
  <c r="BH87" i="23" s="1"/>
  <c r="BI84" i="23" s="1"/>
  <c r="BI49" i="23"/>
  <c r="BI52" i="23" s="1"/>
  <c r="BG72" i="23"/>
  <c r="BG75" i="23" s="1"/>
  <c r="BG109" i="23"/>
  <c r="BG35" i="23"/>
  <c r="AZ105" i="23" l="1"/>
  <c r="BA102" i="23" s="1"/>
  <c r="AZ26" i="23"/>
  <c r="BI40" i="23"/>
  <c r="BI43" i="23" s="1"/>
  <c r="BI31" i="23"/>
  <c r="AZ93" i="23"/>
  <c r="BA90" i="23" s="1"/>
  <c r="AZ24" i="23"/>
  <c r="AZ113" i="23"/>
  <c r="AZ114" i="23" s="1"/>
  <c r="AZ160" i="23" s="1"/>
  <c r="AZ162" i="23" s="1"/>
  <c r="AZ23" i="23" s="1"/>
  <c r="AZ99" i="23"/>
  <c r="BA96" i="23" s="1"/>
  <c r="AZ25" i="23"/>
  <c r="CL113" i="16"/>
  <c r="CL114" i="16" s="1"/>
  <c r="CL160" i="16" s="1"/>
  <c r="CL87" i="16"/>
  <c r="CM84" i="16" s="1"/>
  <c r="CL111" i="16"/>
  <c r="CM108" i="16" s="1"/>
  <c r="CL27" i="16"/>
  <c r="CL105" i="16"/>
  <c r="CM102" i="16" s="1"/>
  <c r="CL26" i="16"/>
  <c r="CL93" i="16"/>
  <c r="CM90" i="16" s="1"/>
  <c r="CL24" i="16"/>
  <c r="CL99" i="16"/>
  <c r="CM96" i="16" s="1"/>
  <c r="CL25" i="16"/>
  <c r="BI77" i="23"/>
  <c r="BJ73" i="23" s="1"/>
  <c r="BI53" i="23"/>
  <c r="BI61" i="23"/>
  <c r="BI45" i="23"/>
  <c r="BI69" i="23"/>
  <c r="BG111" i="23"/>
  <c r="BH108" i="23" s="1"/>
  <c r="BG27" i="23"/>
  <c r="AZ28" i="23" l="1"/>
  <c r="BA91" i="23"/>
  <c r="BA48" i="23"/>
  <c r="BA51" i="23" s="1"/>
  <c r="BA32" i="23"/>
  <c r="BA36" i="23"/>
  <c r="BA33" i="23"/>
  <c r="BA97" i="23"/>
  <c r="BA56" i="23"/>
  <c r="BA59" i="23" s="1"/>
  <c r="BA34" i="23"/>
  <c r="BA103" i="23"/>
  <c r="BA64" i="23"/>
  <c r="BA67" i="23" s="1"/>
  <c r="CM64" i="16"/>
  <c r="CM67" i="16" s="1"/>
  <c r="CM34" i="16"/>
  <c r="CM36" i="16"/>
  <c r="CM31" i="16"/>
  <c r="CM40" i="16"/>
  <c r="CM43" i="16" s="1"/>
  <c r="CC151" i="10"/>
  <c r="CM56" i="16"/>
  <c r="CM59" i="16" s="1"/>
  <c r="CM60" i="16" s="1"/>
  <c r="CM33" i="16"/>
  <c r="CM48" i="16"/>
  <c r="CM51" i="16" s="1"/>
  <c r="CM32" i="16"/>
  <c r="CM72" i="16"/>
  <c r="CM75" i="16" s="1"/>
  <c r="CM35" i="16"/>
  <c r="CB180" i="10"/>
  <c r="CB181" i="10" s="1"/>
  <c r="CL162" i="16"/>
  <c r="CL23" i="16" s="1"/>
  <c r="CL28" i="16" s="1"/>
  <c r="BJ41" i="23"/>
  <c r="BI79" i="23"/>
  <c r="BI80" i="23" s="1"/>
  <c r="BI85" i="23" s="1"/>
  <c r="BI87" i="23" s="1"/>
  <c r="BJ84" i="23" s="1"/>
  <c r="BJ57" i="23"/>
  <c r="BJ49" i="23"/>
  <c r="BJ52" i="23" s="1"/>
  <c r="BJ65" i="23"/>
  <c r="BH35" i="23"/>
  <c r="BH109" i="23"/>
  <c r="BH72" i="23"/>
  <c r="BH75" i="23" s="1"/>
  <c r="BA99" i="23" l="1"/>
  <c r="BB96" i="23" s="1"/>
  <c r="BA25" i="23"/>
  <c r="BJ31" i="23"/>
  <c r="BJ40" i="23"/>
  <c r="BJ43" i="23" s="1"/>
  <c r="BA105" i="23"/>
  <c r="BB102" i="23" s="1"/>
  <c r="BA26" i="23"/>
  <c r="BA93" i="23"/>
  <c r="BB90" i="23" s="1"/>
  <c r="BA24" i="23"/>
  <c r="BA113" i="23"/>
  <c r="BA114" i="23" s="1"/>
  <c r="BA160" i="23" s="1"/>
  <c r="BA162" i="23" s="1"/>
  <c r="BA23" i="23" s="1"/>
  <c r="CM77" i="16"/>
  <c r="CM45" i="16"/>
  <c r="CM61" i="16"/>
  <c r="CM69" i="16"/>
  <c r="CM53" i="16"/>
  <c r="CC152" i="10"/>
  <c r="CC153" i="10"/>
  <c r="BJ61" i="23"/>
  <c r="BJ53" i="23"/>
  <c r="BJ69" i="23"/>
  <c r="BJ45" i="23"/>
  <c r="BJ77" i="23"/>
  <c r="BK73" i="23" s="1"/>
  <c r="BH27" i="23"/>
  <c r="BH111" i="23"/>
  <c r="BI108" i="23" s="1"/>
  <c r="BA28" i="23" l="1"/>
  <c r="BB48" i="23"/>
  <c r="BB51" i="23" s="1"/>
  <c r="BB91" i="23"/>
  <c r="BB32" i="23"/>
  <c r="BB36" i="23"/>
  <c r="BB34" i="23"/>
  <c r="BB103" i="23"/>
  <c r="BB64" i="23"/>
  <c r="BB67" i="23" s="1"/>
  <c r="BB97" i="23"/>
  <c r="BB56" i="23"/>
  <c r="BB59" i="23" s="1"/>
  <c r="BB33" i="23"/>
  <c r="CN49" i="16"/>
  <c r="CN65" i="16"/>
  <c r="CN57" i="16"/>
  <c r="CN41" i="16"/>
  <c r="CM79" i="16"/>
  <c r="CM80" i="16" s="1"/>
  <c r="CN73" i="16"/>
  <c r="BK49" i="23"/>
  <c r="BK52" i="23" s="1"/>
  <c r="BK57" i="23"/>
  <c r="BJ79" i="23"/>
  <c r="BJ80" i="23" s="1"/>
  <c r="BJ85" i="23" s="1"/>
  <c r="BJ87" i="23" s="1"/>
  <c r="BK84" i="23" s="1"/>
  <c r="BK41" i="23"/>
  <c r="BK65" i="23"/>
  <c r="BI72" i="23"/>
  <c r="BI75" i="23" s="1"/>
  <c r="BI35" i="23"/>
  <c r="BI109" i="23"/>
  <c r="BB99" i="23" l="1"/>
  <c r="BC96" i="23" s="1"/>
  <c r="BB25" i="23"/>
  <c r="BK31" i="23"/>
  <c r="BK40" i="23"/>
  <c r="BK43" i="23" s="1"/>
  <c r="BB105" i="23"/>
  <c r="BC102" i="23" s="1"/>
  <c r="BB26" i="23"/>
  <c r="BB93" i="23"/>
  <c r="BC90" i="23" s="1"/>
  <c r="BB24" i="23"/>
  <c r="BB113" i="23"/>
  <c r="BB114" i="23" s="1"/>
  <c r="BB160" i="23" s="1"/>
  <c r="BB162" i="23" s="1"/>
  <c r="BB23" i="23" s="1"/>
  <c r="CM91" i="16"/>
  <c r="CM109" i="16"/>
  <c r="CM103" i="16"/>
  <c r="CM97" i="16"/>
  <c r="CM85" i="16"/>
  <c r="BK69" i="23"/>
  <c r="BK53" i="23"/>
  <c r="BK77" i="23"/>
  <c r="BL73" i="23" s="1"/>
  <c r="BK61" i="23"/>
  <c r="BK45" i="23"/>
  <c r="BI27" i="23"/>
  <c r="BI111" i="23"/>
  <c r="BJ108" i="23" s="1"/>
  <c r="BB28" i="23" l="1"/>
  <c r="BC91" i="23"/>
  <c r="BC48" i="23"/>
  <c r="BC51" i="23" s="1"/>
  <c r="BC32" i="23"/>
  <c r="BC36" i="23"/>
  <c r="BC64" i="23"/>
  <c r="BC67" i="23" s="1"/>
  <c r="BC103" i="23"/>
  <c r="BC34" i="23"/>
  <c r="BC56" i="23"/>
  <c r="BC59" i="23" s="1"/>
  <c r="BC97" i="23"/>
  <c r="BC33" i="23"/>
  <c r="CM99" i="16"/>
  <c r="CN96" i="16" s="1"/>
  <c r="CM25" i="16"/>
  <c r="CM113" i="16"/>
  <c r="CM114" i="16" s="1"/>
  <c r="CM160" i="16" s="1"/>
  <c r="CM87" i="16"/>
  <c r="CN84" i="16" s="1"/>
  <c r="CM105" i="16"/>
  <c r="CN102" i="16" s="1"/>
  <c r="CM26" i="16"/>
  <c r="CM111" i="16"/>
  <c r="CN108" i="16" s="1"/>
  <c r="CM27" i="16"/>
  <c r="CM93" i="16"/>
  <c r="CN90" i="16" s="1"/>
  <c r="CM24" i="16"/>
  <c r="BL49" i="23"/>
  <c r="BL52" i="23" s="1"/>
  <c r="BL41" i="23"/>
  <c r="BK79" i="23"/>
  <c r="BK80" i="23" s="1"/>
  <c r="BK85" i="23" s="1"/>
  <c r="BK87" i="23" s="1"/>
  <c r="BL84" i="23" s="1"/>
  <c r="BL57" i="23"/>
  <c r="BL65" i="23"/>
  <c r="BJ35" i="23"/>
  <c r="BJ109" i="23"/>
  <c r="BJ111" i="23" s="1"/>
  <c r="BK108" i="23" s="1"/>
  <c r="BJ72" i="23"/>
  <c r="BJ75" i="23" s="1"/>
  <c r="BC105" i="23" l="1"/>
  <c r="BD102" i="23" s="1"/>
  <c r="BC26" i="23"/>
  <c r="BL40" i="23"/>
  <c r="BL43" i="23" s="1"/>
  <c r="BL31" i="23"/>
  <c r="BC99" i="23"/>
  <c r="BD96" i="23" s="1"/>
  <c r="BC25" i="23"/>
  <c r="BC93" i="23"/>
  <c r="BD90" i="23" s="1"/>
  <c r="BC24" i="23"/>
  <c r="BC113" i="23"/>
  <c r="BC114" i="23" s="1"/>
  <c r="BC160" i="23" s="1"/>
  <c r="BC162" i="23" s="1"/>
  <c r="BC23" i="23" s="1"/>
  <c r="CN48" i="16"/>
  <c r="CN51" i="16" s="1"/>
  <c r="CN32" i="16"/>
  <c r="CN64" i="16"/>
  <c r="CN67" i="16" s="1"/>
  <c r="CN34" i="16"/>
  <c r="CN35" i="16"/>
  <c r="CN72" i="16"/>
  <c r="CN75" i="16" s="1"/>
  <c r="CN36" i="16"/>
  <c r="CN40" i="16"/>
  <c r="CN43" i="16" s="1"/>
  <c r="CD151" i="10"/>
  <c r="CN31" i="16"/>
  <c r="CC180" i="10"/>
  <c r="CC181" i="10" s="1"/>
  <c r="CM162" i="16"/>
  <c r="CM23" i="16" s="1"/>
  <c r="CM28" i="16" s="1"/>
  <c r="CN56" i="16"/>
  <c r="CN59" i="16" s="1"/>
  <c r="CN60" i="16" s="1"/>
  <c r="CN33" i="16"/>
  <c r="BL61" i="23"/>
  <c r="BL69" i="23"/>
  <c r="BL45" i="23"/>
  <c r="BL53" i="23"/>
  <c r="BL77" i="23"/>
  <c r="BM73" i="23" s="1"/>
  <c r="BK35" i="23"/>
  <c r="BK109" i="23"/>
  <c r="BK72" i="23"/>
  <c r="BK75" i="23" s="1"/>
  <c r="BJ27" i="23"/>
  <c r="BC28" i="23" l="1"/>
  <c r="BD91" i="23"/>
  <c r="BD32" i="23"/>
  <c r="BD48" i="23"/>
  <c r="BD51" i="23" s="1"/>
  <c r="BD36" i="23"/>
  <c r="BD97" i="23"/>
  <c r="BD33" i="23"/>
  <c r="BD56" i="23"/>
  <c r="BD59" i="23" s="1"/>
  <c r="BD34" i="23"/>
  <c r="BD103" i="23"/>
  <c r="BD64" i="23"/>
  <c r="BD67" i="23" s="1"/>
  <c r="CD153" i="10"/>
  <c r="CD152" i="10"/>
  <c r="CN69" i="16"/>
  <c r="CN77" i="16"/>
  <c r="CN45" i="16"/>
  <c r="CN53" i="16"/>
  <c r="CN61" i="16"/>
  <c r="CO57" i="16" s="1"/>
  <c r="BM65" i="23"/>
  <c r="BM57" i="23"/>
  <c r="BM49" i="23"/>
  <c r="BM52" i="23" s="1"/>
  <c r="BM41" i="23"/>
  <c r="BL79" i="23"/>
  <c r="BL80" i="23" s="1"/>
  <c r="BL85" i="23" s="1"/>
  <c r="BL87" i="23" s="1"/>
  <c r="BM84" i="23" s="1"/>
  <c r="BK111" i="23"/>
  <c r="BL108" i="23" s="1"/>
  <c r="BK27" i="23"/>
  <c r="BM40" i="23" l="1"/>
  <c r="BM43" i="23" s="1"/>
  <c r="BM31" i="23"/>
  <c r="BD105" i="23"/>
  <c r="BE102" i="23" s="1"/>
  <c r="BD26" i="23"/>
  <c r="BD99" i="23"/>
  <c r="BE96" i="23" s="1"/>
  <c r="BD25" i="23"/>
  <c r="BD93" i="23"/>
  <c r="BE90" i="23" s="1"/>
  <c r="BD24" i="23"/>
  <c r="BD113" i="23"/>
  <c r="BD114" i="23" s="1"/>
  <c r="BD160" i="23" s="1"/>
  <c r="BD162" i="23" s="1"/>
  <c r="BD23" i="23" s="1"/>
  <c r="CO49" i="16"/>
  <c r="CO41" i="16"/>
  <c r="CN79" i="16"/>
  <c r="CN80" i="16" s="1"/>
  <c r="CO73" i="16"/>
  <c r="CO65" i="16"/>
  <c r="BM61" i="23"/>
  <c r="BM69" i="23"/>
  <c r="BM53" i="23"/>
  <c r="BM45" i="23"/>
  <c r="BM77" i="23"/>
  <c r="BN73" i="23" s="1"/>
  <c r="BL109" i="23"/>
  <c r="BL35" i="23"/>
  <c r="BL72" i="23"/>
  <c r="BL75" i="23" s="1"/>
  <c r="BD28" i="23" l="1"/>
  <c r="BE91" i="23"/>
  <c r="BE48" i="23"/>
  <c r="BE51" i="23" s="1"/>
  <c r="BE32" i="23"/>
  <c r="BE36" i="23"/>
  <c r="BE33" i="23"/>
  <c r="BE97" i="23"/>
  <c r="BE56" i="23"/>
  <c r="BE59" i="23" s="1"/>
  <c r="BE103" i="23"/>
  <c r="BE64" i="23"/>
  <c r="BE67" i="23" s="1"/>
  <c r="BE34" i="23"/>
  <c r="CN103" i="16"/>
  <c r="CN91" i="16"/>
  <c r="CN97" i="16"/>
  <c r="CN109" i="16"/>
  <c r="CN85" i="16"/>
  <c r="BN65" i="23"/>
  <c r="BN57" i="23"/>
  <c r="BN41" i="23"/>
  <c r="BM79" i="23"/>
  <c r="BM80" i="23" s="1"/>
  <c r="BM85" i="23" s="1"/>
  <c r="BM87" i="23" s="1"/>
  <c r="BN84" i="23" s="1"/>
  <c r="BN49" i="23"/>
  <c r="BN52" i="23" s="1"/>
  <c r="BL27" i="23"/>
  <c r="BL111" i="23"/>
  <c r="BM108" i="23" s="1"/>
  <c r="BE105" i="23" l="1"/>
  <c r="BF102" i="23" s="1"/>
  <c r="BE26" i="23"/>
  <c r="BN40" i="23"/>
  <c r="BN43" i="23" s="1"/>
  <c r="BN31" i="23"/>
  <c r="BE99" i="23"/>
  <c r="BF96" i="23" s="1"/>
  <c r="BE25" i="23"/>
  <c r="BE93" i="23"/>
  <c r="BF90" i="23" s="1"/>
  <c r="BE24" i="23"/>
  <c r="BE113" i="23"/>
  <c r="BE114" i="23" s="1"/>
  <c r="BE160" i="23" s="1"/>
  <c r="BE162" i="23" s="1"/>
  <c r="BE23" i="23" s="1"/>
  <c r="CN111" i="16"/>
  <c r="CO108" i="16" s="1"/>
  <c r="CN27" i="16"/>
  <c r="CN93" i="16"/>
  <c r="CO90" i="16" s="1"/>
  <c r="CN24" i="16"/>
  <c r="CN113" i="16"/>
  <c r="CN114" i="16" s="1"/>
  <c r="CN160" i="16" s="1"/>
  <c r="CN87" i="16"/>
  <c r="CO84" i="16" s="1"/>
  <c r="CN99" i="16"/>
  <c r="CO96" i="16" s="1"/>
  <c r="CN25" i="16"/>
  <c r="CN105" i="16"/>
  <c r="CO102" i="16" s="1"/>
  <c r="CN26" i="16"/>
  <c r="BN53" i="23"/>
  <c r="BN45" i="23"/>
  <c r="BN61" i="23"/>
  <c r="BN69" i="23"/>
  <c r="BN77" i="23"/>
  <c r="BO73" i="23" s="1"/>
  <c r="BM72" i="23"/>
  <c r="BM75" i="23" s="1"/>
  <c r="BM109" i="23"/>
  <c r="BM111" i="23" s="1"/>
  <c r="BN108" i="23" s="1"/>
  <c r="BM35" i="23"/>
  <c r="BE28" i="23" l="1"/>
  <c r="BF32" i="23"/>
  <c r="BF91" i="23"/>
  <c r="BF48" i="23"/>
  <c r="BF51" i="23" s="1"/>
  <c r="BF36" i="23"/>
  <c r="BF56" i="23"/>
  <c r="BF59" i="23" s="1"/>
  <c r="BF33" i="23"/>
  <c r="BF97" i="23"/>
  <c r="BF103" i="23"/>
  <c r="BF64" i="23"/>
  <c r="BF67" i="23" s="1"/>
  <c r="BF34" i="23"/>
  <c r="CO34" i="16"/>
  <c r="CO64" i="16"/>
  <c r="CO67" i="16" s="1"/>
  <c r="CO56" i="16"/>
  <c r="CO59" i="16" s="1"/>
  <c r="CO60" i="16" s="1"/>
  <c r="CO33" i="16"/>
  <c r="CO36" i="16"/>
  <c r="CO31" i="16"/>
  <c r="CO40" i="16"/>
  <c r="CO43" i="16" s="1"/>
  <c r="CE151" i="10"/>
  <c r="CN162" i="16"/>
  <c r="CN23" i="16" s="1"/>
  <c r="CN28" i="16" s="1"/>
  <c r="CD180" i="10"/>
  <c r="CD181" i="10" s="1"/>
  <c r="CO48" i="16"/>
  <c r="CO51" i="16" s="1"/>
  <c r="CO32" i="16"/>
  <c r="CO72" i="16"/>
  <c r="CO75" i="16" s="1"/>
  <c r="CO35" i="16"/>
  <c r="BO65" i="23"/>
  <c r="BO41" i="23"/>
  <c r="BN79" i="23"/>
  <c r="BN80" i="23" s="1"/>
  <c r="BN85" i="23" s="1"/>
  <c r="BN87" i="23" s="1"/>
  <c r="BO84" i="23" s="1"/>
  <c r="BO49" i="23"/>
  <c r="BO52" i="23" s="1"/>
  <c r="BO57" i="23"/>
  <c r="BN35" i="23"/>
  <c r="BN72" i="23"/>
  <c r="BN75" i="23" s="1"/>
  <c r="BM27" i="23"/>
  <c r="BN109" i="23" l="1"/>
  <c r="BN111" i="23" s="1"/>
  <c r="BO108" i="23" s="1"/>
  <c r="BF105" i="23"/>
  <c r="BG102" i="23" s="1"/>
  <c r="BF26" i="23"/>
  <c r="BF99" i="23"/>
  <c r="BG96" i="23" s="1"/>
  <c r="BF25" i="23"/>
  <c r="BO31" i="23"/>
  <c r="BO40" i="23"/>
  <c r="BO43" i="23" s="1"/>
  <c r="BF93" i="23"/>
  <c r="BG90" i="23" s="1"/>
  <c r="BF24" i="23"/>
  <c r="BF113" i="23"/>
  <c r="BF114" i="23" s="1"/>
  <c r="BF160" i="23" s="1"/>
  <c r="BF162" i="23" s="1"/>
  <c r="BF23" i="23" s="1"/>
  <c r="CE153" i="10"/>
  <c r="CE152" i="10"/>
  <c r="CO61" i="16"/>
  <c r="CP57" i="16" s="1"/>
  <c r="CO77" i="16"/>
  <c r="CO69" i="16"/>
  <c r="CO53" i="16"/>
  <c r="CO45" i="16"/>
  <c r="BO61" i="23"/>
  <c r="BO69" i="23"/>
  <c r="BO77" i="23"/>
  <c r="BP73" i="23" s="1"/>
  <c r="BO53" i="23"/>
  <c r="BO45" i="23"/>
  <c r="BN27" i="23"/>
  <c r="BO35" i="23"/>
  <c r="BO72" i="23"/>
  <c r="BO75" i="23" s="1"/>
  <c r="BF28" i="23" l="1"/>
  <c r="BG91" i="23"/>
  <c r="BG48" i="23"/>
  <c r="BG51" i="23" s="1"/>
  <c r="BG32" i="23"/>
  <c r="BG36" i="23"/>
  <c r="BG97" i="23"/>
  <c r="BG56" i="23"/>
  <c r="BG59" i="23" s="1"/>
  <c r="BG33" i="23"/>
  <c r="BG103" i="23"/>
  <c r="BG64" i="23"/>
  <c r="BG67" i="23" s="1"/>
  <c r="BG34" i="23"/>
  <c r="CP49" i="16"/>
  <c r="CP52" i="16" s="1"/>
  <c r="CP73" i="16"/>
  <c r="CP41" i="16"/>
  <c r="CO79" i="16"/>
  <c r="CO80" i="16" s="1"/>
  <c r="CP65" i="16"/>
  <c r="BP49" i="23"/>
  <c r="BP52" i="23" s="1"/>
  <c r="BP61" i="23" s="1"/>
  <c r="BP57" i="23"/>
  <c r="BP53" i="23"/>
  <c r="BP45" i="23"/>
  <c r="BO79" i="23"/>
  <c r="BO80" i="23" s="1"/>
  <c r="BP41" i="23"/>
  <c r="BP65" i="23"/>
  <c r="BO109" i="23" l="1"/>
  <c r="BO85" i="23"/>
  <c r="BG105" i="23"/>
  <c r="BH102" i="23" s="1"/>
  <c r="BG26" i="23"/>
  <c r="BG99" i="23"/>
  <c r="BH96" i="23" s="1"/>
  <c r="BG25" i="23"/>
  <c r="BG93" i="23"/>
  <c r="BH90" i="23" s="1"/>
  <c r="BG24" i="23"/>
  <c r="BG113" i="23"/>
  <c r="BG114" i="23" s="1"/>
  <c r="BG160" i="23" s="1"/>
  <c r="BG162" i="23" s="1"/>
  <c r="BG23" i="23" s="1"/>
  <c r="CO91" i="16"/>
  <c r="CO97" i="16"/>
  <c r="CO109" i="16"/>
  <c r="CO85" i="16"/>
  <c r="CO103" i="16"/>
  <c r="BP69" i="23"/>
  <c r="BQ65" i="23" s="1"/>
  <c r="BP77" i="23"/>
  <c r="BQ73" i="23" s="1"/>
  <c r="BQ49" i="23"/>
  <c r="BQ52" i="23" s="1"/>
  <c r="BQ69" i="23" s="1"/>
  <c r="BQ57" i="23"/>
  <c r="BQ41" i="23"/>
  <c r="BG28" i="23" l="1"/>
  <c r="BH91" i="23"/>
  <c r="BH48" i="23"/>
  <c r="BH51" i="23" s="1"/>
  <c r="BH32" i="23"/>
  <c r="BH36" i="23"/>
  <c r="BH33" i="23"/>
  <c r="BH56" i="23"/>
  <c r="BH59" i="23" s="1"/>
  <c r="BH97" i="23"/>
  <c r="BH64" i="23"/>
  <c r="BH67" i="23" s="1"/>
  <c r="BH103" i="23"/>
  <c r="BH34" i="23"/>
  <c r="BO87" i="23"/>
  <c r="BP84" i="23" s="1"/>
  <c r="BO111" i="23"/>
  <c r="BP108" i="23" s="1"/>
  <c r="BO27" i="23"/>
  <c r="CO99" i="16"/>
  <c r="CP96" i="16" s="1"/>
  <c r="CO25" i="16"/>
  <c r="CO105" i="16"/>
  <c r="CP102" i="16" s="1"/>
  <c r="CO26" i="16"/>
  <c r="BP79" i="23"/>
  <c r="BP80" i="23" s="1"/>
  <c r="CO113" i="16"/>
  <c r="CO114" i="16" s="1"/>
  <c r="CO160" i="16" s="1"/>
  <c r="CO87" i="16"/>
  <c r="CP84" i="16" s="1"/>
  <c r="CO111" i="16"/>
  <c r="CP108" i="16" s="1"/>
  <c r="CO27" i="16"/>
  <c r="CO93" i="16"/>
  <c r="CP90" i="16" s="1"/>
  <c r="CO24" i="16"/>
  <c r="BQ53" i="23"/>
  <c r="BQ61" i="23"/>
  <c r="BR57" i="23" s="1"/>
  <c r="BQ45" i="23"/>
  <c r="BR41" i="23" s="1"/>
  <c r="BQ77" i="23"/>
  <c r="BR73" i="23" s="1"/>
  <c r="BR65" i="23"/>
  <c r="BP85" i="23" l="1"/>
  <c r="BP40" i="23"/>
  <c r="BP43" i="23" s="1"/>
  <c r="BP31" i="23"/>
  <c r="BP87" i="23"/>
  <c r="BQ84" i="23" s="1"/>
  <c r="BP72" i="23"/>
  <c r="BP75" i="23" s="1"/>
  <c r="BP35" i="23"/>
  <c r="BP109" i="23"/>
  <c r="BH105" i="23"/>
  <c r="BI102" i="23" s="1"/>
  <c r="BH26" i="23"/>
  <c r="BH99" i="23"/>
  <c r="BI96" i="23" s="1"/>
  <c r="BH25" i="23"/>
  <c r="BH93" i="23"/>
  <c r="BI90" i="23" s="1"/>
  <c r="BH24" i="23"/>
  <c r="BH113" i="23"/>
  <c r="BH114" i="23" s="1"/>
  <c r="BH160" i="23" s="1"/>
  <c r="BH162" i="23" s="1"/>
  <c r="BH23" i="23" s="1"/>
  <c r="CP35" i="16"/>
  <c r="CP72" i="16"/>
  <c r="CP75" i="16" s="1"/>
  <c r="CP48" i="16"/>
  <c r="CP51" i="16" s="1"/>
  <c r="CP32" i="16"/>
  <c r="CP36" i="16"/>
  <c r="CF151" i="10"/>
  <c r="CP31" i="16"/>
  <c r="CP40" i="16"/>
  <c r="CP43" i="16" s="1"/>
  <c r="CE180" i="10"/>
  <c r="CE181" i="10" s="1"/>
  <c r="CO162" i="16"/>
  <c r="CO23" i="16" s="1"/>
  <c r="CO28" i="16" s="1"/>
  <c r="CP34" i="16"/>
  <c r="CP64" i="16"/>
  <c r="CP67" i="16" s="1"/>
  <c r="CP56" i="16"/>
  <c r="CP59" i="16" s="1"/>
  <c r="CP60" i="16" s="1"/>
  <c r="CP33" i="16"/>
  <c r="BQ79" i="23"/>
  <c r="BQ80" i="23" s="1"/>
  <c r="BR49" i="23"/>
  <c r="BR52" i="23" s="1"/>
  <c r="BI103" i="23" l="1"/>
  <c r="BI34" i="23"/>
  <c r="BI64" i="23"/>
  <c r="BI67" i="23" s="1"/>
  <c r="BI48" i="23"/>
  <c r="BI51" i="23" s="1"/>
  <c r="BI91" i="23"/>
  <c r="BI32" i="23"/>
  <c r="BI36" i="23"/>
  <c r="BI33" i="23"/>
  <c r="BI97" i="23"/>
  <c r="BI56" i="23"/>
  <c r="BI59" i="23" s="1"/>
  <c r="BP111" i="23"/>
  <c r="BQ108" i="23" s="1"/>
  <c r="BP27" i="23"/>
  <c r="BQ40" i="23"/>
  <c r="BQ43" i="23" s="1"/>
  <c r="BQ85" i="23"/>
  <c r="BQ31" i="23"/>
  <c r="BH28" i="23"/>
  <c r="CP53" i="16"/>
  <c r="CP61" i="16"/>
  <c r="CP45" i="16"/>
  <c r="CP77" i="16"/>
  <c r="CP69" i="16"/>
  <c r="CF153" i="10"/>
  <c r="CF152" i="10"/>
  <c r="BR61" i="23"/>
  <c r="BR45" i="23"/>
  <c r="BR77" i="23"/>
  <c r="BS73" i="23" s="1"/>
  <c r="BR69" i="23"/>
  <c r="BR53" i="23"/>
  <c r="BQ72" i="23" l="1"/>
  <c r="BQ75" i="23" s="1"/>
  <c r="BQ35" i="23"/>
  <c r="BQ109" i="23"/>
  <c r="BQ27" i="23" s="1"/>
  <c r="BI99" i="23"/>
  <c r="BJ96" i="23" s="1"/>
  <c r="BI25" i="23"/>
  <c r="BI93" i="23"/>
  <c r="BJ90" i="23" s="1"/>
  <c r="BI24" i="23"/>
  <c r="BI113" i="23"/>
  <c r="BI114" i="23" s="1"/>
  <c r="BI160" i="23" s="1"/>
  <c r="BI162" i="23" s="1"/>
  <c r="BI23" i="23" s="1"/>
  <c r="BQ87" i="23"/>
  <c r="BR84" i="23" s="1"/>
  <c r="BI105" i="23"/>
  <c r="BJ102" i="23" s="1"/>
  <c r="BI26" i="23"/>
  <c r="CQ65" i="16"/>
  <c r="CQ73" i="16"/>
  <c r="CP79" i="16"/>
  <c r="CP80" i="16" s="1"/>
  <c r="CQ41" i="16"/>
  <c r="CQ57" i="16"/>
  <c r="CQ49" i="16"/>
  <c r="BS57" i="23"/>
  <c r="BS49" i="23"/>
  <c r="BS52" i="23" s="1"/>
  <c r="BS65" i="23"/>
  <c r="BS41" i="23"/>
  <c r="BR79" i="23"/>
  <c r="BR80" i="23" s="1"/>
  <c r="BQ111" i="23" l="1"/>
  <c r="BR108" i="23" s="1"/>
  <c r="BI28" i="23"/>
  <c r="BJ91" i="23"/>
  <c r="BJ48" i="23"/>
  <c r="BJ51" i="23" s="1"/>
  <c r="BJ32" i="23"/>
  <c r="BJ36" i="23"/>
  <c r="BJ34" i="23"/>
  <c r="BJ64" i="23"/>
  <c r="BJ67" i="23" s="1"/>
  <c r="BJ103" i="23"/>
  <c r="BJ97" i="23"/>
  <c r="BJ56" i="23"/>
  <c r="BJ59" i="23" s="1"/>
  <c r="BJ33" i="23"/>
  <c r="BR85" i="23"/>
  <c r="BR87" i="23" s="1"/>
  <c r="BS84" i="23" s="1"/>
  <c r="BR31" i="23"/>
  <c r="BR40" i="23"/>
  <c r="BR43" i="23" s="1"/>
  <c r="BR109" i="23"/>
  <c r="BR27" i="23" s="1"/>
  <c r="BR35" i="23"/>
  <c r="BR72" i="23"/>
  <c r="BR75" i="23" s="1"/>
  <c r="CP103" i="16"/>
  <c r="CP91" i="16"/>
  <c r="CP109" i="16"/>
  <c r="CP97" i="16"/>
  <c r="CP85" i="16"/>
  <c r="BS69" i="23"/>
  <c r="BS61" i="23"/>
  <c r="BS77" i="23"/>
  <c r="BT73" i="23" s="1"/>
  <c r="BS53" i="23"/>
  <c r="BT49" i="23" s="1"/>
  <c r="BT52" i="23" s="1"/>
  <c r="BS45" i="23"/>
  <c r="BR111" i="23" l="1"/>
  <c r="BS108" i="23" s="1"/>
  <c r="BS40" i="23"/>
  <c r="BS43" i="23" s="1"/>
  <c r="BS31" i="23"/>
  <c r="BJ99" i="23"/>
  <c r="BK96" i="23" s="1"/>
  <c r="BJ25" i="23"/>
  <c r="BJ105" i="23"/>
  <c r="BK102" i="23" s="1"/>
  <c r="BJ26" i="23"/>
  <c r="BS72" i="23"/>
  <c r="BS75" i="23" s="1"/>
  <c r="BS35" i="23"/>
  <c r="BJ93" i="23"/>
  <c r="BK90" i="23" s="1"/>
  <c r="BJ24" i="23"/>
  <c r="BJ113" i="23"/>
  <c r="BJ114" i="23" s="1"/>
  <c r="BJ160" i="23" s="1"/>
  <c r="BJ162" i="23" s="1"/>
  <c r="BJ23" i="23" s="1"/>
  <c r="CP113" i="16"/>
  <c r="CP114" i="16" s="1"/>
  <c r="CP160" i="16" s="1"/>
  <c r="CP87" i="16"/>
  <c r="CQ84" i="16" s="1"/>
  <c r="CP99" i="16"/>
  <c r="CQ96" i="16" s="1"/>
  <c r="CP25" i="16"/>
  <c r="CP111" i="16"/>
  <c r="CQ108" i="16" s="1"/>
  <c r="CP27" i="16"/>
  <c r="CP93" i="16"/>
  <c r="CQ90" i="16" s="1"/>
  <c r="CP24" i="16"/>
  <c r="CP105" i="16"/>
  <c r="CQ102" i="16" s="1"/>
  <c r="CP26" i="16"/>
  <c r="BT65" i="23"/>
  <c r="BT69" i="23"/>
  <c r="BT53" i="23"/>
  <c r="BT77" i="23"/>
  <c r="BU73" i="23" s="1"/>
  <c r="BT45" i="23"/>
  <c r="BT61" i="23"/>
  <c r="BT41" i="23"/>
  <c r="BS79" i="23"/>
  <c r="BS80" i="23" s="1"/>
  <c r="BS85" i="23" s="1"/>
  <c r="BT57" i="23"/>
  <c r="BS87" i="23" l="1"/>
  <c r="BT84" i="23" s="1"/>
  <c r="BS109" i="23"/>
  <c r="BK91" i="23"/>
  <c r="BK48" i="23"/>
  <c r="BK51" i="23" s="1"/>
  <c r="BK32" i="23"/>
  <c r="BK36" i="23"/>
  <c r="BK64" i="23"/>
  <c r="BK67" i="23" s="1"/>
  <c r="BK103" i="23"/>
  <c r="BK34" i="23"/>
  <c r="BK97" i="23"/>
  <c r="BK33" i="23"/>
  <c r="BK56" i="23"/>
  <c r="BK59" i="23" s="1"/>
  <c r="BJ28" i="23"/>
  <c r="CQ34" i="16"/>
  <c r="CQ64" i="16"/>
  <c r="CQ67" i="16" s="1"/>
  <c r="CQ48" i="16"/>
  <c r="CQ51" i="16" s="1"/>
  <c r="CQ32" i="16"/>
  <c r="CQ35" i="16"/>
  <c r="CQ72" i="16"/>
  <c r="CQ75" i="16" s="1"/>
  <c r="CQ56" i="16"/>
  <c r="CQ59" i="16" s="1"/>
  <c r="CQ60" i="16" s="1"/>
  <c r="CQ33" i="16"/>
  <c r="CQ36" i="16"/>
  <c r="CG151" i="10"/>
  <c r="CQ31" i="16"/>
  <c r="CQ40" i="16"/>
  <c r="CQ43" i="16" s="1"/>
  <c r="CF180" i="10"/>
  <c r="CF181" i="10" s="1"/>
  <c r="CP162" i="16"/>
  <c r="CP23" i="16" s="1"/>
  <c r="CP28" i="16" s="1"/>
  <c r="BU57" i="23"/>
  <c r="BU41" i="23"/>
  <c r="BT79" i="23"/>
  <c r="BT80" i="23" s="1"/>
  <c r="BU49" i="23"/>
  <c r="BU52" i="23" s="1"/>
  <c r="BU65" i="23"/>
  <c r="BK99" i="23" l="1"/>
  <c r="BL96" i="23" s="1"/>
  <c r="BK25" i="23"/>
  <c r="BK105" i="23"/>
  <c r="BL102" i="23" s="1"/>
  <c r="BK26" i="23"/>
  <c r="BK93" i="23"/>
  <c r="BL90" i="23" s="1"/>
  <c r="BK24" i="23"/>
  <c r="BK113" i="23"/>
  <c r="BK114" i="23" s="1"/>
  <c r="BK160" i="23" s="1"/>
  <c r="BK162" i="23" s="1"/>
  <c r="BK23" i="23" s="1"/>
  <c r="BK28" i="23" s="1"/>
  <c r="BS27" i="23"/>
  <c r="BS111" i="23"/>
  <c r="BT108" i="23" s="1"/>
  <c r="BT40" i="23"/>
  <c r="BT43" i="23" s="1"/>
  <c r="BT85" i="23"/>
  <c r="BT31" i="23"/>
  <c r="CQ45" i="16"/>
  <c r="CQ53" i="16"/>
  <c r="CQ61" i="16"/>
  <c r="CR57" i="16" s="1"/>
  <c r="CQ77" i="16"/>
  <c r="CQ69" i="16"/>
  <c r="CG152" i="10"/>
  <c r="CG153" i="10"/>
  <c r="BU69" i="23"/>
  <c r="BU61" i="23"/>
  <c r="BU45" i="23"/>
  <c r="BU77" i="23"/>
  <c r="BV73" i="23" s="1"/>
  <c r="BU53" i="23"/>
  <c r="BT87" i="23" l="1"/>
  <c r="BU84" i="23" s="1"/>
  <c r="BT72" i="23"/>
  <c r="BT75" i="23" s="1"/>
  <c r="BT109" i="23"/>
  <c r="BT27" i="23" s="1"/>
  <c r="BT35" i="23"/>
  <c r="BL91" i="23"/>
  <c r="BL48" i="23"/>
  <c r="BL51" i="23" s="1"/>
  <c r="BL32" i="23"/>
  <c r="BL36" i="23"/>
  <c r="BL103" i="23"/>
  <c r="BL64" i="23"/>
  <c r="BL67" i="23" s="1"/>
  <c r="BL34" i="23"/>
  <c r="BL33" i="23"/>
  <c r="BL56" i="23"/>
  <c r="BL59" i="23" s="1"/>
  <c r="BL97" i="23"/>
  <c r="BV49" i="23"/>
  <c r="BV52" i="23" s="1"/>
  <c r="BV77" i="23" s="1"/>
  <c r="BW73" i="23" s="1"/>
  <c r="CR73" i="16"/>
  <c r="CR65" i="16"/>
  <c r="CR49" i="16"/>
  <c r="CR41" i="16"/>
  <c r="CQ79" i="16"/>
  <c r="CQ80" i="16" s="1"/>
  <c r="BV65" i="23"/>
  <c r="BV53" i="23"/>
  <c r="BV41" i="23"/>
  <c r="BU79" i="23"/>
  <c r="BU80" i="23" s="1"/>
  <c r="BV57" i="23"/>
  <c r="BV45" i="23" l="1"/>
  <c r="BV69" i="23"/>
  <c r="BT111" i="23"/>
  <c r="BU108" i="23" s="1"/>
  <c r="BU72" i="23" s="1"/>
  <c r="BU75" i="23" s="1"/>
  <c r="BL93" i="23"/>
  <c r="BM90" i="23" s="1"/>
  <c r="BL24" i="23"/>
  <c r="BL113" i="23"/>
  <c r="BL114" i="23" s="1"/>
  <c r="BL160" i="23" s="1"/>
  <c r="BL162" i="23" s="1"/>
  <c r="BL23" i="23" s="1"/>
  <c r="BL105" i="23"/>
  <c r="BM102" i="23" s="1"/>
  <c r="BL26" i="23"/>
  <c r="BL99" i="23"/>
  <c r="BM96" i="23" s="1"/>
  <c r="BL25" i="23"/>
  <c r="BV61" i="23"/>
  <c r="BV79" i="23" s="1"/>
  <c r="BV80" i="23" s="1"/>
  <c r="BU85" i="23"/>
  <c r="BU40" i="23"/>
  <c r="BU43" i="23" s="1"/>
  <c r="BU31" i="23"/>
  <c r="CQ97" i="16"/>
  <c r="CQ103" i="16"/>
  <c r="CQ85" i="16"/>
  <c r="CQ91" i="16"/>
  <c r="CQ109" i="16"/>
  <c r="BW49" i="23"/>
  <c r="BW52" i="23" s="1"/>
  <c r="BW53" i="23" s="1"/>
  <c r="BW41" i="23"/>
  <c r="BW65" i="23"/>
  <c r="BW45" i="23" l="1"/>
  <c r="BW61" i="23"/>
  <c r="BU109" i="23"/>
  <c r="BU35" i="23"/>
  <c r="BW77" i="23"/>
  <c r="BX73" i="23" s="1"/>
  <c r="BW57" i="23"/>
  <c r="BM64" i="23"/>
  <c r="BM67" i="23" s="1"/>
  <c r="BM103" i="23"/>
  <c r="BM34" i="23"/>
  <c r="BM97" i="23"/>
  <c r="BM56" i="23"/>
  <c r="BM59" i="23" s="1"/>
  <c r="BM33" i="23"/>
  <c r="BU111" i="23"/>
  <c r="BV108" i="23" s="1"/>
  <c r="BU27" i="23"/>
  <c r="BL28" i="23"/>
  <c r="BU87" i="23"/>
  <c r="BV84" i="23" s="1"/>
  <c r="BM48" i="23"/>
  <c r="BM51" i="23" s="1"/>
  <c r="BM91" i="23"/>
  <c r="BM32" i="23"/>
  <c r="BM36" i="23"/>
  <c r="CQ111" i="16"/>
  <c r="CR108" i="16" s="1"/>
  <c r="CQ27" i="16"/>
  <c r="CQ93" i="16"/>
  <c r="CR90" i="16" s="1"/>
  <c r="CQ24" i="16"/>
  <c r="CQ113" i="16"/>
  <c r="CQ114" i="16" s="1"/>
  <c r="CQ160" i="16" s="1"/>
  <c r="CQ87" i="16"/>
  <c r="CR84" i="16" s="1"/>
  <c r="CQ105" i="16"/>
  <c r="CR102" i="16" s="1"/>
  <c r="CQ26" i="16"/>
  <c r="CQ99" i="16"/>
  <c r="CR96" i="16" s="1"/>
  <c r="CQ25" i="16"/>
  <c r="BW69" i="23"/>
  <c r="BX57" i="23"/>
  <c r="BX41" i="23"/>
  <c r="BX49" i="23"/>
  <c r="BX52" i="23" s="1"/>
  <c r="BW79" i="23" l="1"/>
  <c r="BW80" i="23" s="1"/>
  <c r="BM99" i="23"/>
  <c r="BN96" i="23" s="1"/>
  <c r="BM25" i="23"/>
  <c r="BM93" i="23"/>
  <c r="BN90" i="23" s="1"/>
  <c r="BM24" i="23"/>
  <c r="BM113" i="23"/>
  <c r="BM114" i="23" s="1"/>
  <c r="BM160" i="23" s="1"/>
  <c r="BM162" i="23" s="1"/>
  <c r="BM23" i="23" s="1"/>
  <c r="BV31" i="23"/>
  <c r="BV40" i="23"/>
  <c r="BV43" i="23" s="1"/>
  <c r="BV85" i="23"/>
  <c r="BV87" i="23" s="1"/>
  <c r="BW84" i="23" s="1"/>
  <c r="BV72" i="23"/>
  <c r="BV75" i="23" s="1"/>
  <c r="BV109" i="23"/>
  <c r="BV35" i="23"/>
  <c r="BM105" i="23"/>
  <c r="BN102" i="23" s="1"/>
  <c r="BM26" i="23"/>
  <c r="CR36" i="16"/>
  <c r="CR40" i="16"/>
  <c r="CR43" i="16" s="1"/>
  <c r="CR31" i="16"/>
  <c r="CH151" i="10"/>
  <c r="BX65" i="23"/>
  <c r="CR56" i="16"/>
  <c r="CR59" i="16" s="1"/>
  <c r="CR60" i="16" s="1"/>
  <c r="CR33" i="16"/>
  <c r="CR34" i="16"/>
  <c r="CR64" i="16"/>
  <c r="CR67" i="16" s="1"/>
  <c r="CG180" i="10"/>
  <c r="CG181" i="10" s="1"/>
  <c r="CQ162" i="16"/>
  <c r="CQ23" i="16" s="1"/>
  <c r="CQ28" i="16" s="1"/>
  <c r="CR48" i="16"/>
  <c r="CR51" i="16" s="1"/>
  <c r="CR32" i="16"/>
  <c r="CR35" i="16"/>
  <c r="CR72" i="16"/>
  <c r="CR75" i="16" s="1"/>
  <c r="BX61" i="23"/>
  <c r="BX53" i="23"/>
  <c r="BX45" i="23"/>
  <c r="BX69" i="23"/>
  <c r="BX77" i="23"/>
  <c r="BY73" i="23" s="1"/>
  <c r="BM28" i="23" l="1"/>
  <c r="BN64" i="23"/>
  <c r="BN67" i="23" s="1"/>
  <c r="BN34" i="23"/>
  <c r="BN103" i="23"/>
  <c r="BV111" i="23"/>
  <c r="BW108" i="23" s="1"/>
  <c r="BV27" i="23"/>
  <c r="BW31" i="23"/>
  <c r="BW40" i="23"/>
  <c r="BW43" i="23" s="1"/>
  <c r="BW85" i="23"/>
  <c r="BW87" i="23" s="1"/>
  <c r="BX84" i="23" s="1"/>
  <c r="BN91" i="23"/>
  <c r="BN48" i="23"/>
  <c r="BN51" i="23" s="1"/>
  <c r="BN32" i="23"/>
  <c r="BN36" i="23"/>
  <c r="BN97" i="23"/>
  <c r="BN33" i="23"/>
  <c r="BN56" i="23"/>
  <c r="BN59" i="23" s="1"/>
  <c r="CR77" i="16"/>
  <c r="CR45" i="16"/>
  <c r="CR53" i="16"/>
  <c r="CR69" i="16"/>
  <c r="CR61" i="16"/>
  <c r="CH152" i="10"/>
  <c r="CH153" i="10"/>
  <c r="BY49" i="23"/>
  <c r="BY52" i="23" s="1"/>
  <c r="BY65" i="23"/>
  <c r="BX79" i="23"/>
  <c r="BX80" i="23" s="1"/>
  <c r="BY41" i="23"/>
  <c r="BY57" i="23"/>
  <c r="BN93" i="23" l="1"/>
  <c r="BO90" i="23" s="1"/>
  <c r="BN24" i="23"/>
  <c r="BN113" i="23"/>
  <c r="BN114" i="23" s="1"/>
  <c r="BN160" i="23" s="1"/>
  <c r="BN162" i="23" s="1"/>
  <c r="BN23" i="23" s="1"/>
  <c r="BX40" i="23"/>
  <c r="BX43" i="23" s="1"/>
  <c r="BX31" i="23"/>
  <c r="BX85" i="23"/>
  <c r="BX87" i="23" s="1"/>
  <c r="BY84" i="23" s="1"/>
  <c r="BW35" i="23"/>
  <c r="BW72" i="23"/>
  <c r="BW75" i="23" s="1"/>
  <c r="BW109" i="23"/>
  <c r="BN105" i="23"/>
  <c r="BO102" i="23" s="1"/>
  <c r="BN26" i="23"/>
  <c r="BN99" i="23"/>
  <c r="BO96" i="23" s="1"/>
  <c r="BN25" i="23"/>
  <c r="CS57" i="16"/>
  <c r="CS65" i="16"/>
  <c r="CS49" i="16"/>
  <c r="CS41" i="16"/>
  <c r="CR79" i="16"/>
  <c r="CR80" i="16" s="1"/>
  <c r="CS73" i="16"/>
  <c r="BY53" i="23"/>
  <c r="BY77" i="23"/>
  <c r="BY61" i="23"/>
  <c r="BY69" i="23"/>
  <c r="BY45" i="23"/>
  <c r="BO64" i="23" l="1"/>
  <c r="BO67" i="23" s="1"/>
  <c r="BO34" i="23"/>
  <c r="BO103" i="23"/>
  <c r="BW111" i="23"/>
  <c r="BX108" i="23" s="1"/>
  <c r="BW27" i="23"/>
  <c r="BY31" i="23"/>
  <c r="BY40" i="23"/>
  <c r="BY43" i="23" s="1"/>
  <c r="BN28" i="23"/>
  <c r="BO56" i="23"/>
  <c r="BO59" i="23" s="1"/>
  <c r="BO97" i="23"/>
  <c r="BO33" i="23"/>
  <c r="BO48" i="23"/>
  <c r="BO51" i="23" s="1"/>
  <c r="BO32" i="23"/>
  <c r="BO91" i="23"/>
  <c r="BO36" i="23"/>
  <c r="CR85" i="16"/>
  <c r="CR91" i="16"/>
  <c r="CR109" i="16"/>
  <c r="CR97" i="16"/>
  <c r="CR103" i="16"/>
  <c r="BZ41" i="23"/>
  <c r="BY79" i="23"/>
  <c r="BY80" i="23" s="1"/>
  <c r="BY85" i="23" s="1"/>
  <c r="BZ65" i="23"/>
  <c r="BZ57" i="23"/>
  <c r="BZ73" i="23"/>
  <c r="BZ49" i="23"/>
  <c r="BZ52" i="23" s="1"/>
  <c r="BY87" i="23" l="1"/>
  <c r="BZ84" i="23" s="1"/>
  <c r="BO99" i="23"/>
  <c r="BP96" i="23" s="1"/>
  <c r="BO25" i="23"/>
  <c r="BO93" i="23"/>
  <c r="BP90" i="23" s="1"/>
  <c r="BO24" i="23"/>
  <c r="BO113" i="23"/>
  <c r="BO114" i="23" s="1"/>
  <c r="BO160" i="23" s="1"/>
  <c r="BO162" i="23" s="1"/>
  <c r="BO23" i="23" s="1"/>
  <c r="BX72" i="23"/>
  <c r="BX75" i="23" s="1"/>
  <c r="BX35" i="23"/>
  <c r="BX109" i="23"/>
  <c r="BO105" i="23"/>
  <c r="BP102" i="23" s="1"/>
  <c r="BO26" i="23"/>
  <c r="CR105" i="16"/>
  <c r="CS102" i="16" s="1"/>
  <c r="CR26" i="16"/>
  <c r="CR99" i="16"/>
  <c r="CS96" i="16" s="1"/>
  <c r="CR25" i="16"/>
  <c r="CR111" i="16"/>
  <c r="CS108" i="16" s="1"/>
  <c r="CR27" i="16"/>
  <c r="CR93" i="16"/>
  <c r="CS90" i="16" s="1"/>
  <c r="CR24" i="16"/>
  <c r="CR113" i="16"/>
  <c r="CR114" i="16" s="1"/>
  <c r="CR160" i="16" s="1"/>
  <c r="CR87" i="16"/>
  <c r="CS84" i="16" s="1"/>
  <c r="BZ53" i="23"/>
  <c r="BZ69" i="23"/>
  <c r="BZ45" i="23"/>
  <c r="BZ77" i="23"/>
  <c r="BZ61" i="23"/>
  <c r="BP103" i="23" l="1"/>
  <c r="BP64" i="23"/>
  <c r="BP67" i="23" s="1"/>
  <c r="BP34" i="23"/>
  <c r="BX111" i="23"/>
  <c r="BY108" i="23" s="1"/>
  <c r="BX27" i="23"/>
  <c r="BO28" i="23"/>
  <c r="BP48" i="23"/>
  <c r="BP51" i="23" s="1"/>
  <c r="BP32" i="23"/>
  <c r="BP91" i="23"/>
  <c r="BP36" i="23"/>
  <c r="BP97" i="23"/>
  <c r="BP56" i="23"/>
  <c r="BP59" i="23" s="1"/>
  <c r="BP33" i="23"/>
  <c r="BZ40" i="23"/>
  <c r="BZ43" i="23" s="1"/>
  <c r="BZ31" i="23"/>
  <c r="CS36" i="16"/>
  <c r="CS31" i="16"/>
  <c r="CI151" i="10"/>
  <c r="CS40" i="16"/>
  <c r="CS43" i="16" s="1"/>
  <c r="CS35" i="16"/>
  <c r="CS72" i="16"/>
  <c r="CS75" i="16" s="1"/>
  <c r="CR162" i="16"/>
  <c r="CR23" i="16" s="1"/>
  <c r="CR28" i="16" s="1"/>
  <c r="CH180" i="10"/>
  <c r="CH181" i="10" s="1"/>
  <c r="CS48" i="16"/>
  <c r="CS51" i="16" s="1"/>
  <c r="CS32" i="16"/>
  <c r="CS56" i="16"/>
  <c r="CS59" i="16" s="1"/>
  <c r="CS60" i="16" s="1"/>
  <c r="CS33" i="16"/>
  <c r="CS34" i="16"/>
  <c r="CS64" i="16"/>
  <c r="CS67" i="16" s="1"/>
  <c r="CA49" i="23"/>
  <c r="CA52" i="23" s="1"/>
  <c r="CA57" i="23"/>
  <c r="CA73" i="23"/>
  <c r="CA41" i="23"/>
  <c r="BZ79" i="23"/>
  <c r="BZ80" i="23" s="1"/>
  <c r="BZ85" i="23" s="1"/>
  <c r="CA65" i="23"/>
  <c r="BZ87" i="23" l="1"/>
  <c r="CA84" i="23" s="1"/>
  <c r="BP99" i="23"/>
  <c r="BQ96" i="23" s="1"/>
  <c r="BP25" i="23"/>
  <c r="BP93" i="23"/>
  <c r="BQ90" i="23" s="1"/>
  <c r="BP24" i="23"/>
  <c r="BP113" i="23"/>
  <c r="BP114" i="23" s="1"/>
  <c r="BP160" i="23" s="1"/>
  <c r="BP162" i="23" s="1"/>
  <c r="BP23" i="23" s="1"/>
  <c r="BY109" i="23"/>
  <c r="BY27" i="23" s="1"/>
  <c r="BY35" i="23"/>
  <c r="BY72" i="23"/>
  <c r="BY75" i="23" s="1"/>
  <c r="BP105" i="23"/>
  <c r="BQ102" i="23" s="1"/>
  <c r="BP26" i="23"/>
  <c r="CI153" i="10"/>
  <c r="CI152" i="10"/>
  <c r="CS61" i="16"/>
  <c r="CT57" i="16" s="1"/>
  <c r="CS53" i="16"/>
  <c r="CS45" i="16"/>
  <c r="CS77" i="16"/>
  <c r="CS69" i="16"/>
  <c r="CA53" i="23"/>
  <c r="CA45" i="23"/>
  <c r="CA77" i="23"/>
  <c r="CA69" i="23"/>
  <c r="CA61" i="23"/>
  <c r="BY111" i="23" l="1"/>
  <c r="BZ108" i="23" s="1"/>
  <c r="BQ34" i="23"/>
  <c r="BQ64" i="23"/>
  <c r="BQ67" i="23" s="1"/>
  <c r="BQ103" i="23"/>
  <c r="BZ109" i="23"/>
  <c r="BZ27" i="23" s="1"/>
  <c r="BZ35" i="23"/>
  <c r="BZ72" i="23"/>
  <c r="BZ75" i="23" s="1"/>
  <c r="BP28" i="23"/>
  <c r="BQ48" i="23"/>
  <c r="BQ51" i="23" s="1"/>
  <c r="BQ91" i="23"/>
  <c r="BQ32" i="23"/>
  <c r="BQ36" i="23"/>
  <c r="BQ56" i="23"/>
  <c r="BQ59" i="23" s="1"/>
  <c r="BQ97" i="23"/>
  <c r="BQ33" i="23"/>
  <c r="CA40" i="23"/>
  <c r="CA43" i="23" s="1"/>
  <c r="CA31" i="23"/>
  <c r="CT41" i="16"/>
  <c r="CS79" i="16"/>
  <c r="CS80" i="16" s="1"/>
  <c r="CT65" i="16"/>
  <c r="CT73" i="16"/>
  <c r="CT49" i="16"/>
  <c r="CB65" i="23"/>
  <c r="CA79" i="23"/>
  <c r="CA80" i="23" s="1"/>
  <c r="CA85" i="23" s="1"/>
  <c r="CB41" i="23"/>
  <c r="CB57" i="23"/>
  <c r="CB73" i="23"/>
  <c r="CB49" i="23"/>
  <c r="CB52" i="23" s="1"/>
  <c r="BZ111" i="23" l="1"/>
  <c r="CA108" i="23" s="1"/>
  <c r="CA109" i="23" s="1"/>
  <c r="CA87" i="23"/>
  <c r="CB84" i="23" s="1"/>
  <c r="BQ93" i="23"/>
  <c r="BR90" i="23" s="1"/>
  <c r="BQ24" i="23"/>
  <c r="BQ113" i="23"/>
  <c r="BQ114" i="23" s="1"/>
  <c r="BQ160" i="23" s="1"/>
  <c r="BQ162" i="23" s="1"/>
  <c r="BQ23" i="23" s="1"/>
  <c r="BQ99" i="23"/>
  <c r="BR96" i="23" s="1"/>
  <c r="BQ25" i="23"/>
  <c r="BQ105" i="23"/>
  <c r="BR102" i="23" s="1"/>
  <c r="BQ26" i="23"/>
  <c r="CS91" i="16"/>
  <c r="CS85" i="16"/>
  <c r="CS97" i="16"/>
  <c r="CS103" i="16"/>
  <c r="CS109" i="16"/>
  <c r="CB53" i="23"/>
  <c r="CB61" i="23"/>
  <c r="CB69" i="23"/>
  <c r="CB77" i="23"/>
  <c r="CB45" i="23"/>
  <c r="CA72" i="23" l="1"/>
  <c r="CA75" i="23" s="1"/>
  <c r="CA35" i="23"/>
  <c r="BR103" i="23"/>
  <c r="BR64" i="23"/>
  <c r="BR67" i="23" s="1"/>
  <c r="BR34" i="23"/>
  <c r="CA111" i="23"/>
  <c r="CB108" i="23" s="1"/>
  <c r="CA27" i="23"/>
  <c r="BQ28" i="23"/>
  <c r="BR97" i="23"/>
  <c r="BR33" i="23"/>
  <c r="BR56" i="23"/>
  <c r="BR59" i="23" s="1"/>
  <c r="BR48" i="23"/>
  <c r="BR51" i="23" s="1"/>
  <c r="BR91" i="23"/>
  <c r="BR32" i="23"/>
  <c r="BR36" i="23"/>
  <c r="CB40" i="23"/>
  <c r="CB43" i="23" s="1"/>
  <c r="CB31" i="23"/>
  <c r="CS111" i="16"/>
  <c r="CT108" i="16" s="1"/>
  <c r="CS27" i="16"/>
  <c r="CS105" i="16"/>
  <c r="CT102" i="16" s="1"/>
  <c r="CS26" i="16"/>
  <c r="CS99" i="16"/>
  <c r="CT96" i="16" s="1"/>
  <c r="CS25" i="16"/>
  <c r="CS113" i="16"/>
  <c r="CS114" i="16" s="1"/>
  <c r="CS160" i="16" s="1"/>
  <c r="CS87" i="16"/>
  <c r="CT84" i="16" s="1"/>
  <c r="CS93" i="16"/>
  <c r="CT90" i="16" s="1"/>
  <c r="CS24" i="16"/>
  <c r="CC57" i="23"/>
  <c r="CB79" i="23"/>
  <c r="CB80" i="23" s="1"/>
  <c r="CB85" i="23" s="1"/>
  <c r="CC41" i="23"/>
  <c r="CC73" i="23"/>
  <c r="CC65" i="23"/>
  <c r="CC49" i="23"/>
  <c r="CC52" i="23" s="1"/>
  <c r="CB35" i="23" l="1"/>
  <c r="CB72" i="23"/>
  <c r="CB75" i="23" s="1"/>
  <c r="CB109" i="23"/>
  <c r="CB27" i="23" s="1"/>
  <c r="CB87" i="23"/>
  <c r="CC84" i="23" s="1"/>
  <c r="BR93" i="23"/>
  <c r="BS90" i="23" s="1"/>
  <c r="BR24" i="23"/>
  <c r="BR113" i="23"/>
  <c r="BR114" i="23" s="1"/>
  <c r="BR160" i="23" s="1"/>
  <c r="BR162" i="23" s="1"/>
  <c r="BR23" i="23" s="1"/>
  <c r="BR99" i="23"/>
  <c r="BS96" i="23" s="1"/>
  <c r="BR25" i="23"/>
  <c r="BR105" i="23"/>
  <c r="BS102" i="23" s="1"/>
  <c r="BR26" i="23"/>
  <c r="CT32" i="16"/>
  <c r="CT48" i="16"/>
  <c r="CT51" i="16" s="1"/>
  <c r="CT91" i="16"/>
  <c r="CT93" i="16" s="1"/>
  <c r="CU90" i="16" s="1"/>
  <c r="CT36" i="16"/>
  <c r="CJ151" i="10"/>
  <c r="CT31" i="16"/>
  <c r="CT85" i="16"/>
  <c r="CT40" i="16"/>
  <c r="CT43" i="16" s="1"/>
  <c r="CT87" i="16"/>
  <c r="CU84" i="16" s="1"/>
  <c r="CI180" i="10"/>
  <c r="CI181" i="10" s="1"/>
  <c r="CS162" i="16"/>
  <c r="CS23" i="16" s="1"/>
  <c r="CS28" i="16" s="1"/>
  <c r="CT33" i="16"/>
  <c r="CT56" i="16"/>
  <c r="CT59" i="16" s="1"/>
  <c r="CT97" i="16"/>
  <c r="CT99" i="16" s="1"/>
  <c r="CU96" i="16" s="1"/>
  <c r="CT34" i="16"/>
  <c r="CT64" i="16"/>
  <c r="CT67" i="16" s="1"/>
  <c r="CT103" i="16"/>
  <c r="CT105" i="16" s="1"/>
  <c r="CU102" i="16" s="1"/>
  <c r="CT35" i="16"/>
  <c r="CT72" i="16"/>
  <c r="CT75" i="16" s="1"/>
  <c r="CT109" i="16"/>
  <c r="CT111" i="16" s="1"/>
  <c r="CU108" i="16" s="1"/>
  <c r="CC45" i="23"/>
  <c r="CC77" i="23"/>
  <c r="CC69" i="23"/>
  <c r="CC53" i="23"/>
  <c r="CC61" i="23"/>
  <c r="CB111" i="23" l="1"/>
  <c r="CC108" i="23" s="1"/>
  <c r="BS97" i="23"/>
  <c r="BS56" i="23"/>
  <c r="BS59" i="23" s="1"/>
  <c r="BS33" i="23"/>
  <c r="BS103" i="23"/>
  <c r="BS64" i="23"/>
  <c r="BS67" i="23" s="1"/>
  <c r="BS34" i="23"/>
  <c r="BR28" i="23"/>
  <c r="BS91" i="23"/>
  <c r="BS32" i="23"/>
  <c r="BS48" i="23"/>
  <c r="BS51" i="23" s="1"/>
  <c r="BS36" i="23"/>
  <c r="CC40" i="23"/>
  <c r="CC43" i="23" s="1"/>
  <c r="CC31" i="23"/>
  <c r="CC35" i="23"/>
  <c r="CC72" i="23"/>
  <c r="CC75" i="23" s="1"/>
  <c r="CT113" i="16"/>
  <c r="CT114" i="16" s="1"/>
  <c r="CU36" i="16"/>
  <c r="CU85" i="16"/>
  <c r="CK151" i="10"/>
  <c r="CU31" i="16"/>
  <c r="CU40" i="16"/>
  <c r="CU43" i="16" s="1"/>
  <c r="CU64" i="16"/>
  <c r="CU67" i="16" s="1"/>
  <c r="CU103" i="16"/>
  <c r="CU105" i="16" s="1"/>
  <c r="CV102" i="16" s="1"/>
  <c r="CU34" i="16"/>
  <c r="CU109" i="16"/>
  <c r="CU111" i="16" s="1"/>
  <c r="CV108" i="16" s="1"/>
  <c r="CU35" i="16"/>
  <c r="CU72" i="16"/>
  <c r="CU75" i="16" s="1"/>
  <c r="CJ152" i="10"/>
  <c r="CJ153" i="10"/>
  <c r="CU91" i="16"/>
  <c r="CU93" i="16" s="1"/>
  <c r="CV90" i="16" s="1"/>
  <c r="CU32" i="16"/>
  <c r="CU48" i="16"/>
  <c r="CU51" i="16" s="1"/>
  <c r="CU97" i="16"/>
  <c r="CU99" i="16" s="1"/>
  <c r="CV96" i="16" s="1"/>
  <c r="CU33" i="16"/>
  <c r="CU56" i="16"/>
  <c r="CU59" i="16" s="1"/>
  <c r="CD41" i="23"/>
  <c r="CC79" i="23"/>
  <c r="CC80" i="23" s="1"/>
  <c r="CC109" i="23" s="1"/>
  <c r="CD57" i="23"/>
  <c r="CD49" i="23"/>
  <c r="CD52" i="23" s="1"/>
  <c r="CD65" i="23"/>
  <c r="CD73" i="23"/>
  <c r="CC27" i="23" l="1"/>
  <c r="CC111" i="23"/>
  <c r="CD108" i="23" s="1"/>
  <c r="CC85" i="23"/>
  <c r="BS93" i="23"/>
  <c r="BT90" i="23" s="1"/>
  <c r="BS24" i="23"/>
  <c r="BS113" i="23"/>
  <c r="BS114" i="23" s="1"/>
  <c r="BS160" i="23" s="1"/>
  <c r="BS162" i="23" s="1"/>
  <c r="BS23" i="23" s="1"/>
  <c r="CD35" i="23"/>
  <c r="CD72" i="23"/>
  <c r="CD75" i="23" s="1"/>
  <c r="BS105" i="23"/>
  <c r="BT102" i="23" s="1"/>
  <c r="BS26" i="23"/>
  <c r="CC87" i="23"/>
  <c r="CD84" i="23" s="1"/>
  <c r="BS99" i="23"/>
  <c r="BT96" i="23" s="1"/>
  <c r="BS25" i="23"/>
  <c r="CV109" i="16"/>
  <c r="CV111" i="16" s="1"/>
  <c r="CW108" i="16" s="1"/>
  <c r="CV35" i="16"/>
  <c r="CV72" i="16"/>
  <c r="CV75" i="16" s="1"/>
  <c r="CV103" i="16"/>
  <c r="CV105" i="16" s="1"/>
  <c r="CW102" i="16" s="1"/>
  <c r="CV34" i="16"/>
  <c r="CV64" i="16"/>
  <c r="CV67" i="16" s="1"/>
  <c r="CV56" i="16"/>
  <c r="CV59" i="16" s="1"/>
  <c r="CV97" i="16"/>
  <c r="CV99" i="16" s="1"/>
  <c r="CW96" i="16" s="1"/>
  <c r="CV33" i="16"/>
  <c r="CK153" i="10"/>
  <c r="CK152" i="10"/>
  <c r="CV32" i="16"/>
  <c r="CV48" i="16"/>
  <c r="CV51" i="16" s="1"/>
  <c r="CV91" i="16"/>
  <c r="CV93" i="16" s="1"/>
  <c r="CW90" i="16" s="1"/>
  <c r="CU87" i="16"/>
  <c r="CV84" i="16" s="1"/>
  <c r="CU113" i="16"/>
  <c r="CU114" i="16" s="1"/>
  <c r="CT143" i="16"/>
  <c r="CT150" i="16" s="1"/>
  <c r="CT147" i="16"/>
  <c r="CT154" i="16" s="1"/>
  <c r="CT27" i="16" s="1"/>
  <c r="CT145" i="16"/>
  <c r="CT152" i="16" s="1"/>
  <c r="CT144" i="16"/>
  <c r="CT151" i="16" s="1"/>
  <c r="CT24" i="16" s="1"/>
  <c r="CT146" i="16"/>
  <c r="CT153" i="16" s="1"/>
  <c r="CT26" i="16" s="1"/>
  <c r="CD53" i="23"/>
  <c r="CD77" i="23"/>
  <c r="CD45" i="23"/>
  <c r="CD69" i="23"/>
  <c r="CD61" i="23"/>
  <c r="CD40" i="23" l="1"/>
  <c r="CD43" i="23" s="1"/>
  <c r="CD31" i="23"/>
  <c r="BT34" i="23"/>
  <c r="BT64" i="23"/>
  <c r="BT67" i="23" s="1"/>
  <c r="BT103" i="23"/>
  <c r="BT56" i="23"/>
  <c r="BT59" i="23" s="1"/>
  <c r="BT97" i="23"/>
  <c r="BT33" i="23"/>
  <c r="BS28" i="23"/>
  <c r="BT32" i="23"/>
  <c r="BT91" i="23"/>
  <c r="BT48" i="23"/>
  <c r="BT51" i="23" s="1"/>
  <c r="BT36" i="23"/>
  <c r="CW33" i="16"/>
  <c r="CW56" i="16"/>
  <c r="CW59" i="16" s="1"/>
  <c r="CW97" i="16"/>
  <c r="CW99" i="16" s="1"/>
  <c r="CX96" i="16" s="1"/>
  <c r="CW103" i="16"/>
  <c r="CW105" i="16" s="1"/>
  <c r="CX102" i="16" s="1"/>
  <c r="CW34" i="16"/>
  <c r="CW64" i="16"/>
  <c r="CW67" i="16" s="1"/>
  <c r="CT160" i="16"/>
  <c r="CT25" i="16"/>
  <c r="CU145" i="16"/>
  <c r="CU152" i="16" s="1"/>
  <c r="CU25" i="16" s="1"/>
  <c r="CU143" i="16"/>
  <c r="CU150" i="16" s="1"/>
  <c r="CU144" i="16"/>
  <c r="CU151" i="16" s="1"/>
  <c r="CU24" i="16" s="1"/>
  <c r="CU147" i="16"/>
  <c r="CU154" i="16" s="1"/>
  <c r="CU27" i="16" s="1"/>
  <c r="CU146" i="16"/>
  <c r="CU153" i="16" s="1"/>
  <c r="CU26" i="16" s="1"/>
  <c r="CV36" i="16"/>
  <c r="CV40" i="16"/>
  <c r="CV43" i="16" s="1"/>
  <c r="CV31" i="16"/>
  <c r="CV85" i="16"/>
  <c r="CV113" i="16" s="1"/>
  <c r="CV114" i="16" s="1"/>
  <c r="CL151" i="10"/>
  <c r="CW32" i="16"/>
  <c r="CW48" i="16"/>
  <c r="CW51" i="16" s="1"/>
  <c r="CW91" i="16"/>
  <c r="CW93" i="16" s="1"/>
  <c r="CX90" i="16" s="1"/>
  <c r="CW35" i="16"/>
  <c r="CW72" i="16"/>
  <c r="CW75" i="16" s="1"/>
  <c r="CW109" i="16"/>
  <c r="CW111" i="16" s="1"/>
  <c r="CX108" i="16" s="1"/>
  <c r="CE73" i="23"/>
  <c r="CE49" i="23"/>
  <c r="CE52" i="23" s="1"/>
  <c r="CE57" i="23"/>
  <c r="CE65" i="23"/>
  <c r="CE41" i="23"/>
  <c r="CD79" i="23"/>
  <c r="CD80" i="23" s="1"/>
  <c r="CD109" i="23" s="1"/>
  <c r="CD111" i="23" s="1"/>
  <c r="CE108" i="23" s="1"/>
  <c r="CV87" i="16" l="1"/>
  <c r="CW84" i="16" s="1"/>
  <c r="CE72" i="23"/>
  <c r="CE75" i="23" s="1"/>
  <c r="CE35" i="23"/>
  <c r="BT93" i="23"/>
  <c r="BU90" i="23" s="1"/>
  <c r="BT24" i="23"/>
  <c r="BT113" i="23"/>
  <c r="BT114" i="23" s="1"/>
  <c r="BT160" i="23" s="1"/>
  <c r="BT162" i="23" s="1"/>
  <c r="BT23" i="23" s="1"/>
  <c r="BT99" i="23"/>
  <c r="BU96" i="23" s="1"/>
  <c r="BT25" i="23"/>
  <c r="BT105" i="23"/>
  <c r="BU102" i="23" s="1"/>
  <c r="BT26" i="23"/>
  <c r="CD85" i="23"/>
  <c r="CD27" i="23"/>
  <c r="CX32" i="16"/>
  <c r="CX48" i="16"/>
  <c r="CX51" i="16" s="1"/>
  <c r="CX91" i="16"/>
  <c r="CX93" i="16" s="1"/>
  <c r="CY90" i="16" s="1"/>
  <c r="CL152" i="10"/>
  <c r="CL153" i="10"/>
  <c r="CT162" i="16"/>
  <c r="CT23" i="16" s="1"/>
  <c r="CT28" i="16" s="1"/>
  <c r="CJ180" i="10"/>
  <c r="CJ181" i="10" s="1"/>
  <c r="CV147" i="16"/>
  <c r="CV154" i="16" s="1"/>
  <c r="CV27" i="16" s="1"/>
  <c r="CV145" i="16"/>
  <c r="CV152" i="16" s="1"/>
  <c r="CV25" i="16" s="1"/>
  <c r="CV146" i="16"/>
  <c r="CV153" i="16" s="1"/>
  <c r="CV26" i="16" s="1"/>
  <c r="CV144" i="16"/>
  <c r="CV151" i="16" s="1"/>
  <c r="CV24" i="16" s="1"/>
  <c r="CV143" i="16"/>
  <c r="CV150" i="16" s="1"/>
  <c r="CX33" i="16"/>
  <c r="CX56" i="16"/>
  <c r="CX59" i="16" s="1"/>
  <c r="CX97" i="16"/>
  <c r="CX99" i="16" s="1"/>
  <c r="CY96" i="16" s="1"/>
  <c r="CW36" i="16"/>
  <c r="CM151" i="10"/>
  <c r="CW40" i="16"/>
  <c r="CW43" i="16" s="1"/>
  <c r="CW85" i="16"/>
  <c r="CW113" i="16" s="1"/>
  <c r="CW114" i="16" s="1"/>
  <c r="CW31" i="16"/>
  <c r="CX34" i="16"/>
  <c r="CX64" i="16"/>
  <c r="CX67" i="16" s="1"/>
  <c r="CX103" i="16"/>
  <c r="CX105" i="16" s="1"/>
  <c r="CY102" i="16" s="1"/>
  <c r="CU160" i="16"/>
  <c r="CX109" i="16"/>
  <c r="CX111" i="16" s="1"/>
  <c r="CY108" i="16" s="1"/>
  <c r="CX35" i="16"/>
  <c r="CX72" i="16"/>
  <c r="CX75" i="16" s="1"/>
  <c r="CE69" i="23"/>
  <c r="CE77" i="23"/>
  <c r="CE45" i="23"/>
  <c r="CE61" i="23"/>
  <c r="CE53" i="23"/>
  <c r="CV160" i="16" l="1"/>
  <c r="CD87" i="23"/>
  <c r="CE84" i="23" s="1"/>
  <c r="BU56" i="23"/>
  <c r="BU59" i="23" s="1"/>
  <c r="BU97" i="23"/>
  <c r="BU33" i="23"/>
  <c r="BU48" i="23"/>
  <c r="BU51" i="23" s="1"/>
  <c r="BU32" i="23"/>
  <c r="BU91" i="23"/>
  <c r="BU36" i="23"/>
  <c r="BU103" i="23"/>
  <c r="BU64" i="23"/>
  <c r="BU67" i="23" s="1"/>
  <c r="BU34" i="23"/>
  <c r="BT28" i="23"/>
  <c r="CW87" i="16"/>
  <c r="CX84" i="16" s="1"/>
  <c r="CV162" i="16"/>
  <c r="CV23" i="16" s="1"/>
  <c r="CV28" i="16" s="1"/>
  <c r="CL180" i="10"/>
  <c r="CL181" i="10" s="1"/>
  <c r="CW147" i="16"/>
  <c r="CW154" i="16" s="1"/>
  <c r="CW27" i="16" s="1"/>
  <c r="CW144" i="16"/>
  <c r="CW151" i="16" s="1"/>
  <c r="CW24" i="16" s="1"/>
  <c r="CW143" i="16"/>
  <c r="CW150" i="16" s="1"/>
  <c r="CW145" i="16"/>
  <c r="CW152" i="16" s="1"/>
  <c r="CW25" i="16" s="1"/>
  <c r="CW146" i="16"/>
  <c r="CW153" i="16" s="1"/>
  <c r="CW26" i="16" s="1"/>
  <c r="CY56" i="16"/>
  <c r="CY59" i="16" s="1"/>
  <c r="CY97" i="16"/>
  <c r="CY99" i="16" s="1"/>
  <c r="CZ96" i="16" s="1"/>
  <c r="CY33" i="16"/>
  <c r="CY64" i="16"/>
  <c r="CY67" i="16" s="1"/>
  <c r="CY103" i="16"/>
  <c r="CY105" i="16" s="1"/>
  <c r="CZ102" i="16" s="1"/>
  <c r="CY34" i="16"/>
  <c r="CM152" i="10"/>
  <c r="CM153" i="10"/>
  <c r="CY48" i="16"/>
  <c r="CY51" i="16" s="1"/>
  <c r="CY91" i="16"/>
  <c r="CY93" i="16" s="1"/>
  <c r="CZ90" i="16" s="1"/>
  <c r="CY32" i="16"/>
  <c r="CY109" i="16"/>
  <c r="CY111" i="16" s="1"/>
  <c r="CZ108" i="16" s="1"/>
  <c r="CY35" i="16"/>
  <c r="CY72" i="16"/>
  <c r="CY75" i="16" s="1"/>
  <c r="CK180" i="10"/>
  <c r="CK181" i="10" s="1"/>
  <c r="CU162" i="16"/>
  <c r="CU23" i="16" s="1"/>
  <c r="CU28" i="16" s="1"/>
  <c r="CF49" i="23"/>
  <c r="CF52" i="23" s="1"/>
  <c r="CF45" i="23" s="1"/>
  <c r="CF57" i="23"/>
  <c r="CF41" i="23"/>
  <c r="CE79" i="23"/>
  <c r="CE80" i="23" s="1"/>
  <c r="CE109" i="23" s="1"/>
  <c r="CE111" i="23" s="1"/>
  <c r="CF108" i="23" s="1"/>
  <c r="CF73" i="23"/>
  <c r="CF65" i="23"/>
  <c r="CW160" i="16" l="1"/>
  <c r="CE27" i="23"/>
  <c r="BU93" i="23"/>
  <c r="BV90" i="23" s="1"/>
  <c r="BU24" i="23"/>
  <c r="BU113" i="23"/>
  <c r="BU114" i="23" s="1"/>
  <c r="BU160" i="23" s="1"/>
  <c r="BU162" i="23" s="1"/>
  <c r="BU23" i="23" s="1"/>
  <c r="BU99" i="23"/>
  <c r="BV96" i="23" s="1"/>
  <c r="BU25" i="23"/>
  <c r="BU105" i="23"/>
  <c r="BV102" i="23" s="1"/>
  <c r="BU26" i="23"/>
  <c r="CF72" i="23"/>
  <c r="CF75" i="23" s="1"/>
  <c r="CF35" i="23"/>
  <c r="CE31" i="23"/>
  <c r="CE85" i="23"/>
  <c r="CE40" i="23"/>
  <c r="CE43" i="23" s="1"/>
  <c r="CF69" i="23"/>
  <c r="CG65" i="23" s="1"/>
  <c r="CF61" i="23"/>
  <c r="CG57" i="23" s="1"/>
  <c r="CF53" i="23"/>
  <c r="CG49" i="23" s="1"/>
  <c r="CG52" i="23" s="1"/>
  <c r="CF77" i="23"/>
  <c r="CG73" i="23" s="1"/>
  <c r="CZ33" i="16"/>
  <c r="CZ56" i="16"/>
  <c r="CZ59" i="16" s="1"/>
  <c r="CZ97" i="16"/>
  <c r="CZ99" i="16" s="1"/>
  <c r="DA96" i="16" s="1"/>
  <c r="CZ109" i="16"/>
  <c r="CZ111" i="16" s="1"/>
  <c r="DA108" i="16" s="1"/>
  <c r="CZ72" i="16"/>
  <c r="CZ75" i="16" s="1"/>
  <c r="CZ35" i="16"/>
  <c r="CZ48" i="16"/>
  <c r="CZ51" i="16" s="1"/>
  <c r="CZ32" i="16"/>
  <c r="CZ91" i="16"/>
  <c r="CZ93" i="16" s="1"/>
  <c r="DA90" i="16" s="1"/>
  <c r="CX36" i="16"/>
  <c r="CX40" i="16"/>
  <c r="CX43" i="16" s="1"/>
  <c r="CN151" i="10"/>
  <c r="CX85" i="16"/>
  <c r="CX113" i="16" s="1"/>
  <c r="CX114" i="16" s="1"/>
  <c r="CX31" i="16"/>
  <c r="CW162" i="16"/>
  <c r="CW23" i="16" s="1"/>
  <c r="CW28" i="16" s="1"/>
  <c r="CM180" i="10"/>
  <c r="CM181" i="10" s="1"/>
  <c r="CZ103" i="16"/>
  <c r="CZ105" i="16" s="1"/>
  <c r="DA102" i="16" s="1"/>
  <c r="CZ34" i="16"/>
  <c r="CZ64" i="16"/>
  <c r="CZ67" i="16" s="1"/>
  <c r="CG41" i="23"/>
  <c r="BV34" i="23" l="1"/>
  <c r="BV64" i="23"/>
  <c r="BV67" i="23" s="1"/>
  <c r="BV103" i="23"/>
  <c r="CF79" i="23"/>
  <c r="CF80" i="23" s="1"/>
  <c r="CF109" i="23" s="1"/>
  <c r="CF111" i="23" s="1"/>
  <c r="CG108" i="23" s="1"/>
  <c r="CE87" i="23"/>
  <c r="CF84" i="23" s="1"/>
  <c r="BV56" i="23"/>
  <c r="BV59" i="23" s="1"/>
  <c r="BV97" i="23"/>
  <c r="BV33" i="23"/>
  <c r="BU28" i="23"/>
  <c r="BV91" i="23"/>
  <c r="BV48" i="23"/>
  <c r="BV51" i="23" s="1"/>
  <c r="BV32" i="23"/>
  <c r="BV36" i="23"/>
  <c r="CX145" i="16"/>
  <c r="CX152" i="16" s="1"/>
  <c r="CX146" i="16"/>
  <c r="CX153" i="16" s="1"/>
  <c r="CX26" i="16" s="1"/>
  <c r="CX143" i="16"/>
  <c r="CX150" i="16" s="1"/>
  <c r="CX147" i="16"/>
  <c r="CX154" i="16" s="1"/>
  <c r="CX27" i="16" s="1"/>
  <c r="CX144" i="16"/>
  <c r="CX151" i="16" s="1"/>
  <c r="CX24" i="16" s="1"/>
  <c r="DA48" i="16"/>
  <c r="DA51" i="16" s="1"/>
  <c r="DA52" i="16" s="1"/>
  <c r="DA32" i="16"/>
  <c r="DA91" i="16"/>
  <c r="DA93" i="16" s="1"/>
  <c r="DB90" i="16" s="1"/>
  <c r="DA34" i="16"/>
  <c r="DA64" i="16"/>
  <c r="DA67" i="16" s="1"/>
  <c r="DA103" i="16"/>
  <c r="DA105" i="16" s="1"/>
  <c r="DB102" i="16" s="1"/>
  <c r="CN153" i="10"/>
  <c r="CN152" i="10"/>
  <c r="DA35" i="16"/>
  <c r="DA72" i="16"/>
  <c r="DA75" i="16" s="1"/>
  <c r="DA109" i="16"/>
  <c r="DA111" i="16" s="1"/>
  <c r="DB108" i="16" s="1"/>
  <c r="DA33" i="16"/>
  <c r="DA97" i="16"/>
  <c r="DA99" i="16" s="1"/>
  <c r="DB96" i="16" s="1"/>
  <c r="DA56" i="16"/>
  <c r="DA59" i="16" s="1"/>
  <c r="CX87" i="16"/>
  <c r="CY84" i="16" s="1"/>
  <c r="CG61" i="23"/>
  <c r="CG77" i="23"/>
  <c r="CG69" i="23"/>
  <c r="CG53" i="23"/>
  <c r="CG45" i="23"/>
  <c r="CX160" i="16" l="1"/>
  <c r="BV93" i="23"/>
  <c r="BW90" i="23" s="1"/>
  <c r="BV24" i="23"/>
  <c r="BV113" i="23"/>
  <c r="BV114" i="23" s="1"/>
  <c r="BV160" i="23" s="1"/>
  <c r="BV162" i="23" s="1"/>
  <c r="BV23" i="23" s="1"/>
  <c r="BV99" i="23"/>
  <c r="BW96" i="23" s="1"/>
  <c r="BV25" i="23"/>
  <c r="CF31" i="23"/>
  <c r="CF40" i="23"/>
  <c r="CF43" i="23" s="1"/>
  <c r="CF85" i="23"/>
  <c r="CG35" i="23"/>
  <c r="CG72" i="23"/>
  <c r="CG75" i="23" s="1"/>
  <c r="BV105" i="23"/>
  <c r="BW102" i="23" s="1"/>
  <c r="BV26" i="23"/>
  <c r="CF27" i="23"/>
  <c r="DB56" i="16"/>
  <c r="DB59" i="16" s="1"/>
  <c r="DB97" i="16"/>
  <c r="DB99" i="16" s="1"/>
  <c r="DC96" i="16" s="1"/>
  <c r="DB33" i="16"/>
  <c r="CY36" i="16"/>
  <c r="CY40" i="16"/>
  <c r="CY43" i="16" s="1"/>
  <c r="CY31" i="16"/>
  <c r="CY85" i="16"/>
  <c r="CY113" i="16" s="1"/>
  <c r="CY114" i="16" s="1"/>
  <c r="CO151" i="10"/>
  <c r="DB48" i="16"/>
  <c r="DB51" i="16" s="1"/>
  <c r="DB32" i="16"/>
  <c r="DB91" i="16"/>
  <c r="DB93" i="16" s="1"/>
  <c r="DC90" i="16" s="1"/>
  <c r="DB35" i="16"/>
  <c r="DB109" i="16"/>
  <c r="DB111" i="16" s="1"/>
  <c r="DC108" i="16" s="1"/>
  <c r="DB72" i="16"/>
  <c r="DB75" i="16" s="1"/>
  <c r="DB64" i="16"/>
  <c r="DB67" i="16" s="1"/>
  <c r="DB103" i="16"/>
  <c r="DB105" i="16" s="1"/>
  <c r="DC102" i="16" s="1"/>
  <c r="DB34" i="16"/>
  <c r="DA53" i="16"/>
  <c r="DA77" i="16"/>
  <c r="DA45" i="16"/>
  <c r="DA69" i="16"/>
  <c r="DA61" i="16"/>
  <c r="CN180" i="10"/>
  <c r="CN181" i="10" s="1"/>
  <c r="CX162" i="16"/>
  <c r="CX23" i="16" s="1"/>
  <c r="CX25" i="16"/>
  <c r="CH49" i="23"/>
  <c r="CH52" i="23" s="1"/>
  <c r="CG79" i="23"/>
  <c r="CG80" i="23" s="1"/>
  <c r="CG109" i="23" s="1"/>
  <c r="CH41" i="23"/>
  <c r="CH65" i="23"/>
  <c r="CH73" i="23"/>
  <c r="CH57" i="23"/>
  <c r="CG27" i="23" l="1"/>
  <c r="CG111" i="23"/>
  <c r="CH108" i="23" s="1"/>
  <c r="CY87" i="16"/>
  <c r="CZ84" i="16" s="1"/>
  <c r="CZ85" i="16" s="1"/>
  <c r="CZ113" i="16" s="1"/>
  <c r="CZ114" i="16" s="1"/>
  <c r="CH72" i="23"/>
  <c r="CH75" i="23" s="1"/>
  <c r="CH35" i="23"/>
  <c r="BW97" i="23"/>
  <c r="BW56" i="23"/>
  <c r="BW59" i="23" s="1"/>
  <c r="BW33" i="23"/>
  <c r="CF87" i="23"/>
  <c r="CG84" i="23" s="1"/>
  <c r="BV28" i="23"/>
  <c r="BW34" i="23"/>
  <c r="BW64" i="23"/>
  <c r="BW67" i="23" s="1"/>
  <c r="BW103" i="23"/>
  <c r="BW48" i="23"/>
  <c r="BW51" i="23" s="1"/>
  <c r="BW91" i="23"/>
  <c r="BW32" i="23"/>
  <c r="BW36" i="23"/>
  <c r="CO153" i="10"/>
  <c r="CO152" i="10"/>
  <c r="CX28" i="16"/>
  <c r="DB57" i="16"/>
  <c r="H17" i="16"/>
  <c r="CZ36" i="16"/>
  <c r="CZ40" i="16"/>
  <c r="CZ43" i="16" s="1"/>
  <c r="CZ31" i="16"/>
  <c r="DB41" i="16"/>
  <c r="DA79" i="16"/>
  <c r="H15" i="16"/>
  <c r="DB73" i="16"/>
  <c r="H19" i="16"/>
  <c r="DB49" i="16"/>
  <c r="H16" i="16"/>
  <c r="DC48" i="16"/>
  <c r="DC51" i="16" s="1"/>
  <c r="DC32" i="16"/>
  <c r="DC91" i="16"/>
  <c r="DC93" i="16" s="1"/>
  <c r="DD90" i="16" s="1"/>
  <c r="DB65" i="16"/>
  <c r="H18" i="16"/>
  <c r="CY145" i="16"/>
  <c r="CY152" i="16" s="1"/>
  <c r="CY146" i="16"/>
  <c r="CY153" i="16" s="1"/>
  <c r="CY26" i="16" s="1"/>
  <c r="CY143" i="16"/>
  <c r="CY150" i="16" s="1"/>
  <c r="CY144" i="16"/>
  <c r="CY151" i="16" s="1"/>
  <c r="CY24" i="16" s="1"/>
  <c r="CY147" i="16"/>
  <c r="CY154" i="16" s="1"/>
  <c r="CY27" i="16" s="1"/>
  <c r="DC34" i="16"/>
  <c r="DC103" i="16"/>
  <c r="DC105" i="16" s="1"/>
  <c r="DD102" i="16" s="1"/>
  <c r="DC64" i="16"/>
  <c r="DC67" i="16" s="1"/>
  <c r="DC56" i="16"/>
  <c r="DC59" i="16" s="1"/>
  <c r="DC97" i="16"/>
  <c r="DC99" i="16" s="1"/>
  <c r="DD96" i="16" s="1"/>
  <c r="DC33" i="16"/>
  <c r="DC109" i="16"/>
  <c r="DC111" i="16" s="1"/>
  <c r="DD108" i="16" s="1"/>
  <c r="DC72" i="16"/>
  <c r="DC75" i="16" s="1"/>
  <c r="DC35" i="16"/>
  <c r="CH69" i="23"/>
  <c r="CH45" i="23"/>
  <c r="CH53" i="23"/>
  <c r="CH61" i="23"/>
  <c r="CH77" i="23"/>
  <c r="CP151" i="10" l="1"/>
  <c r="BW105" i="23"/>
  <c r="BX102" i="23" s="1"/>
  <c r="BW26" i="23"/>
  <c r="BW99" i="23"/>
  <c r="BX96" i="23" s="1"/>
  <c r="BW25" i="23"/>
  <c r="CG40" i="23"/>
  <c r="CG43" i="23" s="1"/>
  <c r="CG31" i="23"/>
  <c r="CG85" i="23"/>
  <c r="CG87" i="23" s="1"/>
  <c r="CH84" i="23" s="1"/>
  <c r="BW93" i="23"/>
  <c r="BX90" i="23" s="1"/>
  <c r="BW24" i="23"/>
  <c r="BW113" i="23"/>
  <c r="BW114" i="23" s="1"/>
  <c r="BW160" i="23" s="1"/>
  <c r="BW162" i="23" s="1"/>
  <c r="BW23" i="23" s="1"/>
  <c r="H20" i="16"/>
  <c r="CZ87" i="16"/>
  <c r="DA84" i="16" s="1"/>
  <c r="DD35" i="16"/>
  <c r="DD109" i="16"/>
  <c r="DD111" i="16" s="1"/>
  <c r="DE108" i="16" s="1"/>
  <c r="DD72" i="16"/>
  <c r="DD75" i="16" s="1"/>
  <c r="CP153" i="10"/>
  <c r="CP152" i="10"/>
  <c r="CZ146" i="16"/>
  <c r="CZ153" i="16" s="1"/>
  <c r="CZ26" i="16" s="1"/>
  <c r="CZ144" i="16"/>
  <c r="CZ151" i="16" s="1"/>
  <c r="CZ24" i="16" s="1"/>
  <c r="CZ147" i="16"/>
  <c r="CZ154" i="16" s="1"/>
  <c r="CZ27" i="16" s="1"/>
  <c r="CZ143" i="16"/>
  <c r="CZ150" i="16" s="1"/>
  <c r="CZ145" i="16"/>
  <c r="CZ152" i="16" s="1"/>
  <c r="CZ25" i="16" s="1"/>
  <c r="CY25" i="16"/>
  <c r="DD48" i="16"/>
  <c r="DD51" i="16" s="1"/>
  <c r="DD32" i="16"/>
  <c r="DD91" i="16"/>
  <c r="DD93" i="16" s="1"/>
  <c r="DE90" i="16" s="1"/>
  <c r="DD97" i="16"/>
  <c r="DD99" i="16" s="1"/>
  <c r="DE96" i="16" s="1"/>
  <c r="DD33" i="16"/>
  <c r="DD56" i="16"/>
  <c r="DD59" i="16" s="1"/>
  <c r="DD34" i="16"/>
  <c r="DD64" i="16"/>
  <c r="DD67" i="16" s="1"/>
  <c r="DD103" i="16"/>
  <c r="DD105" i="16" s="1"/>
  <c r="DE102" i="16" s="1"/>
  <c r="CY160" i="16"/>
  <c r="CI49" i="23"/>
  <c r="CI52" i="23" s="1"/>
  <c r="CI73" i="23"/>
  <c r="CI57" i="23"/>
  <c r="CH79" i="23"/>
  <c r="CH80" i="23" s="1"/>
  <c r="CH109" i="23" s="1"/>
  <c r="CH111" i="23" s="1"/>
  <c r="CI108" i="23" s="1"/>
  <c r="CI41" i="23"/>
  <c r="CI65" i="23"/>
  <c r="CH27" i="23" l="1"/>
  <c r="BX48" i="23"/>
  <c r="BX51" i="23" s="1"/>
  <c r="BX91" i="23"/>
  <c r="BX32" i="23"/>
  <c r="BX36" i="23"/>
  <c r="CH85" i="23"/>
  <c r="CH87" i="23" s="1"/>
  <c r="CI84" i="23" s="1"/>
  <c r="CH40" i="23"/>
  <c r="CH43" i="23" s="1"/>
  <c r="CH31" i="23"/>
  <c r="BX33" i="23"/>
  <c r="BX56" i="23"/>
  <c r="BX59" i="23" s="1"/>
  <c r="BX97" i="23"/>
  <c r="BW28" i="23"/>
  <c r="CI72" i="23"/>
  <c r="CI75" i="23" s="1"/>
  <c r="CI35" i="23"/>
  <c r="BX34" i="23"/>
  <c r="BX103" i="23"/>
  <c r="BX64" i="23"/>
  <c r="BX67" i="23" s="1"/>
  <c r="DE56" i="16"/>
  <c r="DE59" i="16" s="1"/>
  <c r="DE97" i="16"/>
  <c r="DE99" i="16" s="1"/>
  <c r="DF96" i="16" s="1"/>
  <c r="DE33" i="16"/>
  <c r="DE48" i="16"/>
  <c r="DE51" i="16" s="1"/>
  <c r="DE91" i="16"/>
  <c r="DE93" i="16" s="1"/>
  <c r="DF90" i="16" s="1"/>
  <c r="DE32" i="16"/>
  <c r="DE72" i="16"/>
  <c r="DE75" i="16" s="1"/>
  <c r="DE109" i="16"/>
  <c r="DE111" i="16" s="1"/>
  <c r="DF108" i="16" s="1"/>
  <c r="DE35" i="16"/>
  <c r="CY162" i="16"/>
  <c r="CY23" i="16" s="1"/>
  <c r="CY28" i="16" s="1"/>
  <c r="CO180" i="10"/>
  <c r="CO181" i="10" s="1"/>
  <c r="DE64" i="16"/>
  <c r="DE67" i="16" s="1"/>
  <c r="DE103" i="16"/>
  <c r="DE105" i="16" s="1"/>
  <c r="DF102" i="16" s="1"/>
  <c r="DE34" i="16"/>
  <c r="DA36" i="16"/>
  <c r="DA31" i="16"/>
  <c r="DA85" i="16"/>
  <c r="DA113" i="16" s="1"/>
  <c r="DA114" i="16" s="1"/>
  <c r="CQ151" i="10"/>
  <c r="DA40" i="16"/>
  <c r="DA43" i="16" s="1"/>
  <c r="DA87" i="16"/>
  <c r="DB84" i="16" s="1"/>
  <c r="CZ160" i="16"/>
  <c r="CI53" i="23"/>
  <c r="CI69" i="23"/>
  <c r="CI45" i="23"/>
  <c r="CI77" i="23"/>
  <c r="CI61" i="23"/>
  <c r="CI40" i="23" l="1"/>
  <c r="CI43" i="23" s="1"/>
  <c r="CI31" i="23"/>
  <c r="BX93" i="23"/>
  <c r="BY90" i="23" s="1"/>
  <c r="BX24" i="23"/>
  <c r="BX113" i="23"/>
  <c r="BX114" i="23" s="1"/>
  <c r="BX160" i="23" s="1"/>
  <c r="BX162" i="23" s="1"/>
  <c r="BX23" i="23" s="1"/>
  <c r="BX99" i="23"/>
  <c r="BY96" i="23" s="1"/>
  <c r="BX25" i="23"/>
  <c r="BX105" i="23"/>
  <c r="BY102" i="23" s="1"/>
  <c r="BX26" i="23"/>
  <c r="DF34" i="16"/>
  <c r="DF64" i="16"/>
  <c r="DF67" i="16" s="1"/>
  <c r="DF103" i="16"/>
  <c r="DF105" i="16" s="1"/>
  <c r="DG102" i="16" s="1"/>
  <c r="DF109" i="16"/>
  <c r="DF111" i="16" s="1"/>
  <c r="DG108" i="16" s="1"/>
  <c r="DF35" i="16"/>
  <c r="DF72" i="16"/>
  <c r="DF75" i="16" s="1"/>
  <c r="DF48" i="16"/>
  <c r="DF51" i="16" s="1"/>
  <c r="DF32" i="16"/>
  <c r="DF91" i="16"/>
  <c r="DF93" i="16" s="1"/>
  <c r="DG90" i="16" s="1"/>
  <c r="CP180" i="10"/>
  <c r="CP181" i="10" s="1"/>
  <c r="CZ162" i="16"/>
  <c r="CZ23" i="16" s="1"/>
  <c r="CZ28" i="16" s="1"/>
  <c r="DB36" i="16"/>
  <c r="DB85" i="16"/>
  <c r="DB113" i="16" s="1"/>
  <c r="DB114" i="16" s="1"/>
  <c r="DB31" i="16"/>
  <c r="CR151" i="10"/>
  <c r="DB40" i="16"/>
  <c r="DB43" i="16" s="1"/>
  <c r="CQ153" i="10"/>
  <c r="CQ152" i="10"/>
  <c r="DA146" i="16"/>
  <c r="DA153" i="16" s="1"/>
  <c r="DA26" i="16" s="1"/>
  <c r="DA147" i="16"/>
  <c r="DA154" i="16" s="1"/>
  <c r="DA27" i="16" s="1"/>
  <c r="DA145" i="16"/>
  <c r="DA152" i="16" s="1"/>
  <c r="DA25" i="16" s="1"/>
  <c r="DA143" i="16"/>
  <c r="DA150" i="16" s="1"/>
  <c r="DA144" i="16"/>
  <c r="DA151" i="16" s="1"/>
  <c r="DA24" i="16" s="1"/>
  <c r="DF33" i="16"/>
  <c r="DF56" i="16"/>
  <c r="DF59" i="16" s="1"/>
  <c r="DF97" i="16"/>
  <c r="DF99" i="16" s="1"/>
  <c r="DG96" i="16" s="1"/>
  <c r="CJ57" i="23"/>
  <c r="CJ73" i="23"/>
  <c r="CJ41" i="23"/>
  <c r="CI79" i="23"/>
  <c r="CI80" i="23" s="1"/>
  <c r="CI109" i="23" s="1"/>
  <c r="CJ65" i="23"/>
  <c r="CJ49" i="23"/>
  <c r="CJ52" i="23" s="1"/>
  <c r="DA160" i="16" l="1"/>
  <c r="BX28" i="23"/>
  <c r="BY97" i="23"/>
  <c r="BY56" i="23"/>
  <c r="BY59" i="23" s="1"/>
  <c r="BY33" i="23"/>
  <c r="BY103" i="23"/>
  <c r="BY64" i="23"/>
  <c r="BY67" i="23" s="1"/>
  <c r="BY34" i="23"/>
  <c r="BY48" i="23"/>
  <c r="BY51" i="23" s="1"/>
  <c r="BY32" i="23"/>
  <c r="BY91" i="23"/>
  <c r="BY36" i="23"/>
  <c r="CI111" i="23"/>
  <c r="CJ108" i="23" s="1"/>
  <c r="CI27" i="23"/>
  <c r="CI85" i="23"/>
  <c r="DG33" i="16"/>
  <c r="DG56" i="16"/>
  <c r="DG59" i="16" s="1"/>
  <c r="DG97" i="16"/>
  <c r="DG99" i="16" s="1"/>
  <c r="DH96" i="16" s="1"/>
  <c r="DA162" i="16"/>
  <c r="DA23" i="16" s="1"/>
  <c r="DA28" i="16" s="1"/>
  <c r="CQ180" i="10"/>
  <c r="CQ181" i="10" s="1"/>
  <c r="DG48" i="16"/>
  <c r="DG51" i="16" s="1"/>
  <c r="DG32" i="16"/>
  <c r="DG91" i="16"/>
  <c r="DG93" i="16" s="1"/>
  <c r="DH90" i="16" s="1"/>
  <c r="DB145" i="16"/>
  <c r="DB152" i="16" s="1"/>
  <c r="DB25" i="16" s="1"/>
  <c r="DB144" i="16"/>
  <c r="DB151" i="16" s="1"/>
  <c r="DB24" i="16" s="1"/>
  <c r="DB146" i="16"/>
  <c r="DB153" i="16" s="1"/>
  <c r="DB26" i="16" s="1"/>
  <c r="DB147" i="16"/>
  <c r="DB154" i="16" s="1"/>
  <c r="DB27" i="16" s="1"/>
  <c r="DB143" i="16"/>
  <c r="DB150" i="16" s="1"/>
  <c r="DG109" i="16"/>
  <c r="DG111" i="16" s="1"/>
  <c r="DH108" i="16" s="1"/>
  <c r="DG35" i="16"/>
  <c r="DG72" i="16"/>
  <c r="DG75" i="16" s="1"/>
  <c r="DB87" i="16"/>
  <c r="DC84" i="16" s="1"/>
  <c r="DG34" i="16"/>
  <c r="DG64" i="16"/>
  <c r="DG67" i="16" s="1"/>
  <c r="DG103" i="16"/>
  <c r="DG105" i="16" s="1"/>
  <c r="DH102" i="16" s="1"/>
  <c r="CR152" i="10"/>
  <c r="CR153" i="10"/>
  <c r="CJ45" i="23"/>
  <c r="CJ77" i="23"/>
  <c r="CJ69" i="23"/>
  <c r="CJ61" i="23"/>
  <c r="CJ53" i="23"/>
  <c r="CI87" i="23" l="1"/>
  <c r="CJ84" i="23" s="1"/>
  <c r="CJ35" i="23"/>
  <c r="CJ72" i="23"/>
  <c r="CJ75" i="23" s="1"/>
  <c r="BY93" i="23"/>
  <c r="BZ90" i="23" s="1"/>
  <c r="BY24" i="23"/>
  <c r="BY113" i="23"/>
  <c r="BY114" i="23" s="1"/>
  <c r="BY160" i="23" s="1"/>
  <c r="BY162" i="23" s="1"/>
  <c r="BY23" i="23" s="1"/>
  <c r="BY105" i="23"/>
  <c r="BZ102" i="23" s="1"/>
  <c r="BY26" i="23"/>
  <c r="BY99" i="23"/>
  <c r="BZ96" i="23" s="1"/>
  <c r="BY25" i="23"/>
  <c r="DH48" i="16"/>
  <c r="DH51" i="16" s="1"/>
  <c r="DH32" i="16"/>
  <c r="DH91" i="16"/>
  <c r="DH93" i="16" s="1"/>
  <c r="DI90" i="16" s="1"/>
  <c r="DH103" i="16"/>
  <c r="DH105" i="16" s="1"/>
  <c r="DI102" i="16" s="1"/>
  <c r="DH34" i="16"/>
  <c r="DH64" i="16"/>
  <c r="DH67" i="16" s="1"/>
  <c r="DC36" i="16"/>
  <c r="DC85" i="16"/>
  <c r="DC31" i="16"/>
  <c r="CS151" i="10"/>
  <c r="DC40" i="16"/>
  <c r="DC43" i="16" s="1"/>
  <c r="DC87" i="16"/>
  <c r="DD84" i="16" s="1"/>
  <c r="DH56" i="16"/>
  <c r="DH59" i="16" s="1"/>
  <c r="DH97" i="16"/>
  <c r="DH99" i="16" s="1"/>
  <c r="DI96" i="16" s="1"/>
  <c r="DH33" i="16"/>
  <c r="DH109" i="16"/>
  <c r="DH111" i="16" s="1"/>
  <c r="DI108" i="16" s="1"/>
  <c r="DH35" i="16"/>
  <c r="DH72" i="16"/>
  <c r="DH75" i="16" s="1"/>
  <c r="DB160" i="16"/>
  <c r="CK49" i="23"/>
  <c r="CK52" i="23" s="1"/>
  <c r="CK57" i="23"/>
  <c r="CK65" i="23"/>
  <c r="CK73" i="23"/>
  <c r="CK41" i="23"/>
  <c r="CJ79" i="23"/>
  <c r="CJ80" i="23" s="1"/>
  <c r="CJ109" i="23" s="1"/>
  <c r="CJ111" i="23" l="1"/>
  <c r="CK108" i="23" s="1"/>
  <c r="CJ27" i="23"/>
  <c r="BZ64" i="23"/>
  <c r="BZ67" i="23" s="1"/>
  <c r="BZ103" i="23"/>
  <c r="BZ34" i="23"/>
  <c r="BZ56" i="23"/>
  <c r="BZ59" i="23" s="1"/>
  <c r="BZ97" i="23"/>
  <c r="BZ33" i="23"/>
  <c r="CK72" i="23"/>
  <c r="CK75" i="23" s="1"/>
  <c r="CK35" i="23"/>
  <c r="BY28" i="23"/>
  <c r="BZ48" i="23"/>
  <c r="BZ51" i="23" s="1"/>
  <c r="BZ32" i="23"/>
  <c r="BZ91" i="23"/>
  <c r="BZ36" i="23"/>
  <c r="CJ40" i="23"/>
  <c r="CJ43" i="23" s="1"/>
  <c r="CJ85" i="23"/>
  <c r="CJ87" i="23" s="1"/>
  <c r="CK84" i="23" s="1"/>
  <c r="CJ31" i="23"/>
  <c r="DC113" i="16"/>
  <c r="DC114" i="16" s="1"/>
  <c r="DI56" i="16"/>
  <c r="DI59" i="16" s="1"/>
  <c r="DI97" i="16"/>
  <c r="DI99" i="16" s="1"/>
  <c r="DJ96" i="16" s="1"/>
  <c r="DI33" i="16"/>
  <c r="CS152" i="10"/>
  <c r="CS153" i="10"/>
  <c r="DB162" i="16"/>
  <c r="DB23" i="16" s="1"/>
  <c r="DB28" i="16" s="1"/>
  <c r="CR180" i="10"/>
  <c r="CR181" i="10" s="1"/>
  <c r="DD36" i="16"/>
  <c r="DD31" i="16"/>
  <c r="DD40" i="16"/>
  <c r="DD43" i="16" s="1"/>
  <c r="CT151" i="10"/>
  <c r="DD85" i="16"/>
  <c r="DD113" i="16" s="1"/>
  <c r="DD114" i="16" s="1"/>
  <c r="DI103" i="16"/>
  <c r="DI105" i="16" s="1"/>
  <c r="DJ102" i="16" s="1"/>
  <c r="DI34" i="16"/>
  <c r="DI64" i="16"/>
  <c r="DI67" i="16" s="1"/>
  <c r="DI48" i="16"/>
  <c r="DI51" i="16" s="1"/>
  <c r="DI32" i="16"/>
  <c r="DI91" i="16"/>
  <c r="DI93" i="16" s="1"/>
  <c r="DJ90" i="16" s="1"/>
  <c r="DI109" i="16"/>
  <c r="DI111" i="16" s="1"/>
  <c r="DJ108" i="16" s="1"/>
  <c r="DI72" i="16"/>
  <c r="DI75" i="16" s="1"/>
  <c r="DI35" i="16"/>
  <c r="CK53" i="23"/>
  <c r="CK77" i="23"/>
  <c r="CK45" i="23"/>
  <c r="CK61" i="23"/>
  <c r="CK69" i="23"/>
  <c r="DD87" i="16" l="1"/>
  <c r="DE84" i="16" s="1"/>
  <c r="CK31" i="23"/>
  <c r="CK40" i="23"/>
  <c r="CK43" i="23" s="1"/>
  <c r="BZ105" i="23"/>
  <c r="CA102" i="23" s="1"/>
  <c r="BZ26" i="23"/>
  <c r="BZ93" i="23"/>
  <c r="CA90" i="23" s="1"/>
  <c r="BZ24" i="23"/>
  <c r="BZ113" i="23"/>
  <c r="BZ114" i="23" s="1"/>
  <c r="BZ160" i="23" s="1"/>
  <c r="BZ162" i="23" s="1"/>
  <c r="BZ23" i="23" s="1"/>
  <c r="BZ99" i="23"/>
  <c r="CA96" i="23" s="1"/>
  <c r="BZ25" i="23"/>
  <c r="CT153" i="10"/>
  <c r="CT152" i="10"/>
  <c r="DJ72" i="16"/>
  <c r="DJ75" i="16" s="1"/>
  <c r="DJ35" i="16"/>
  <c r="DJ109" i="16"/>
  <c r="DJ111" i="16" s="1"/>
  <c r="DK108" i="16" s="1"/>
  <c r="DJ97" i="16"/>
  <c r="DJ99" i="16" s="1"/>
  <c r="DK96" i="16" s="1"/>
  <c r="DJ33" i="16"/>
  <c r="DJ56" i="16"/>
  <c r="DJ59" i="16" s="1"/>
  <c r="DJ48" i="16"/>
  <c r="DJ51" i="16" s="1"/>
  <c r="DJ32" i="16"/>
  <c r="DJ91" i="16"/>
  <c r="DJ93" i="16" s="1"/>
  <c r="DK90" i="16" s="1"/>
  <c r="DJ64" i="16"/>
  <c r="DJ67" i="16" s="1"/>
  <c r="DJ103" i="16"/>
  <c r="DJ105" i="16" s="1"/>
  <c r="DK102" i="16" s="1"/>
  <c r="DJ34" i="16"/>
  <c r="DE36" i="16"/>
  <c r="CU151" i="10"/>
  <c r="DE85" i="16"/>
  <c r="DE113" i="16" s="1"/>
  <c r="DE114" i="16" s="1"/>
  <c r="DE31" i="16"/>
  <c r="DE40" i="16"/>
  <c r="DE43" i="16" s="1"/>
  <c r="DD146" i="16"/>
  <c r="DD153" i="16" s="1"/>
  <c r="DD26" i="16" s="1"/>
  <c r="DD145" i="16"/>
  <c r="DD152" i="16" s="1"/>
  <c r="DD25" i="16" s="1"/>
  <c r="DD143" i="16"/>
  <c r="DD150" i="16" s="1"/>
  <c r="DD147" i="16"/>
  <c r="DD154" i="16" s="1"/>
  <c r="DD27" i="16" s="1"/>
  <c r="DD144" i="16"/>
  <c r="DD151" i="16" s="1"/>
  <c r="DD24" i="16" s="1"/>
  <c r="DC145" i="16"/>
  <c r="DC152" i="16" s="1"/>
  <c r="DC25" i="16" s="1"/>
  <c r="DC146" i="16"/>
  <c r="DC153" i="16" s="1"/>
  <c r="DC26" i="16" s="1"/>
  <c r="DC144" i="16"/>
  <c r="DC151" i="16" s="1"/>
  <c r="DC24" i="16" s="1"/>
  <c r="DC147" i="16"/>
  <c r="DC154" i="16" s="1"/>
  <c r="DC27" i="16" s="1"/>
  <c r="DC143" i="16"/>
  <c r="DC150" i="16" s="1"/>
  <c r="CL49" i="23"/>
  <c r="CL52" i="23" s="1"/>
  <c r="CL61" i="23" s="1"/>
  <c r="CL65" i="23"/>
  <c r="CL57" i="23"/>
  <c r="CL41" i="23"/>
  <c r="CK79" i="23"/>
  <c r="CK80" i="23" s="1"/>
  <c r="CK109" i="23" s="1"/>
  <c r="CK111" i="23" s="1"/>
  <c r="CL108" i="23" s="1"/>
  <c r="CL73" i="23"/>
  <c r="DD160" i="16" l="1"/>
  <c r="DE87" i="16"/>
  <c r="DF84" i="16" s="1"/>
  <c r="BZ28" i="23"/>
  <c r="CA97" i="23"/>
  <c r="CA56" i="23"/>
  <c r="CA59" i="23" s="1"/>
  <c r="CA33" i="23"/>
  <c r="CK27" i="23"/>
  <c r="CA91" i="23"/>
  <c r="CA48" i="23"/>
  <c r="CA51" i="23" s="1"/>
  <c r="CA32" i="23"/>
  <c r="CA36" i="23"/>
  <c r="CL72" i="23"/>
  <c r="CL75" i="23" s="1"/>
  <c r="CL35" i="23"/>
  <c r="CA64" i="23"/>
  <c r="CA67" i="23" s="1"/>
  <c r="CA103" i="23"/>
  <c r="CA34" i="23"/>
  <c r="CK85" i="23"/>
  <c r="DK103" i="16"/>
  <c r="DK105" i="16" s="1"/>
  <c r="DL102" i="16" s="1"/>
  <c r="DK34" i="16"/>
  <c r="DK64" i="16"/>
  <c r="DK67" i="16" s="1"/>
  <c r="DD162" i="16"/>
  <c r="DD23" i="16" s="1"/>
  <c r="DD28" i="16" s="1"/>
  <c r="CT180" i="10"/>
  <c r="CT181" i="10" s="1"/>
  <c r="DK48" i="16"/>
  <c r="DK51" i="16" s="1"/>
  <c r="DK91" i="16"/>
  <c r="DK93" i="16" s="1"/>
  <c r="DL90" i="16" s="1"/>
  <c r="DK32" i="16"/>
  <c r="DK56" i="16"/>
  <c r="DK59" i="16" s="1"/>
  <c r="DK97" i="16"/>
  <c r="DK99" i="16" s="1"/>
  <c r="DL96" i="16" s="1"/>
  <c r="DK33" i="16"/>
  <c r="DF36" i="16"/>
  <c r="DF31" i="16"/>
  <c r="DF85" i="16"/>
  <c r="DF113" i="16" s="1"/>
  <c r="DF114" i="16" s="1"/>
  <c r="DF40" i="16"/>
  <c r="DF43" i="16" s="1"/>
  <c r="CV151" i="10"/>
  <c r="DC160" i="16"/>
  <c r="DK35" i="16"/>
  <c r="DK72" i="16"/>
  <c r="DK75" i="16" s="1"/>
  <c r="DK109" i="16"/>
  <c r="DK111" i="16" s="1"/>
  <c r="DL108" i="16" s="1"/>
  <c r="DE146" i="16"/>
  <c r="DE153" i="16" s="1"/>
  <c r="DE26" i="16" s="1"/>
  <c r="DE147" i="16"/>
  <c r="DE154" i="16" s="1"/>
  <c r="DE27" i="16" s="1"/>
  <c r="DE145" i="16"/>
  <c r="DE152" i="16" s="1"/>
  <c r="DE25" i="16" s="1"/>
  <c r="DE144" i="16"/>
  <c r="DE151" i="16" s="1"/>
  <c r="DE24" i="16" s="1"/>
  <c r="DE143" i="16"/>
  <c r="DE150" i="16" s="1"/>
  <c r="CU153" i="10"/>
  <c r="CU152" i="10"/>
  <c r="CL77" i="23"/>
  <c r="CM73" i="23" s="1"/>
  <c r="CL69" i="23"/>
  <c r="CM65" i="23" s="1"/>
  <c r="CL45" i="23"/>
  <c r="CM41" i="23" s="1"/>
  <c r="CL53" i="23"/>
  <c r="CM49" i="23" s="1"/>
  <c r="CM52" i="23" s="1"/>
  <c r="CM57" i="23"/>
  <c r="CL79" i="23" l="1"/>
  <c r="CL80" i="23" s="1"/>
  <c r="CL109" i="23" s="1"/>
  <c r="CL27" i="23" s="1"/>
  <c r="DF87" i="16"/>
  <c r="DG84" i="16" s="1"/>
  <c r="DE160" i="16"/>
  <c r="CL111" i="23"/>
  <c r="CM108" i="23" s="1"/>
  <c r="CA105" i="23"/>
  <c r="CB102" i="23" s="1"/>
  <c r="CA26" i="23"/>
  <c r="CA93" i="23"/>
  <c r="CB90" i="23" s="1"/>
  <c r="CA24" i="23"/>
  <c r="CA113" i="23"/>
  <c r="CA114" i="23" s="1"/>
  <c r="CA160" i="23" s="1"/>
  <c r="CA162" i="23" s="1"/>
  <c r="CA23" i="23" s="1"/>
  <c r="CK87" i="23"/>
  <c r="CL84" i="23" s="1"/>
  <c r="CA99" i="23"/>
  <c r="CB96" i="23" s="1"/>
  <c r="CA25" i="23"/>
  <c r="DL56" i="16"/>
  <c r="DL59" i="16" s="1"/>
  <c r="DL97" i="16"/>
  <c r="DL99" i="16" s="1"/>
  <c r="DM96" i="16" s="1"/>
  <c r="DL33" i="16"/>
  <c r="DL35" i="16"/>
  <c r="DL72" i="16"/>
  <c r="DL75" i="16" s="1"/>
  <c r="DL109" i="16"/>
  <c r="DL111" i="16" s="1"/>
  <c r="DM108" i="16" s="1"/>
  <c r="DL48" i="16"/>
  <c r="DL51" i="16" s="1"/>
  <c r="DL32" i="16"/>
  <c r="DL91" i="16"/>
  <c r="DL93" i="16" s="1"/>
  <c r="DM90" i="16" s="1"/>
  <c r="DE162" i="16"/>
  <c r="DE23" i="16" s="1"/>
  <c r="DE28" i="16" s="1"/>
  <c r="CU180" i="10"/>
  <c r="CU181" i="10" s="1"/>
  <c r="CS180" i="10"/>
  <c r="CS181" i="10" s="1"/>
  <c r="DC162" i="16"/>
  <c r="DC23" i="16" s="1"/>
  <c r="DC28" i="16" s="1"/>
  <c r="DG36" i="16"/>
  <c r="CW151" i="10"/>
  <c r="DG31" i="16"/>
  <c r="DG85" i="16"/>
  <c r="DG113" i="16" s="1"/>
  <c r="DG114" i="16" s="1"/>
  <c r="DG40" i="16"/>
  <c r="DG43" i="16" s="1"/>
  <c r="CV153" i="10"/>
  <c r="CV152" i="10"/>
  <c r="DL34" i="16"/>
  <c r="DL64" i="16"/>
  <c r="DL67" i="16" s="1"/>
  <c r="DL103" i="16"/>
  <c r="DL105" i="16" s="1"/>
  <c r="DM102" i="16" s="1"/>
  <c r="DF147" i="16"/>
  <c r="DF154" i="16" s="1"/>
  <c r="DF27" i="16" s="1"/>
  <c r="DF146" i="16"/>
  <c r="DF153" i="16" s="1"/>
  <c r="DF26" i="16" s="1"/>
  <c r="DF145" i="16"/>
  <c r="DF152" i="16" s="1"/>
  <c r="DF25" i="16" s="1"/>
  <c r="DF144" i="16"/>
  <c r="DF151" i="16" s="1"/>
  <c r="DF24" i="16" s="1"/>
  <c r="DF143" i="16"/>
  <c r="DF150" i="16" s="1"/>
  <c r="CM61" i="23"/>
  <c r="CM77" i="23"/>
  <c r="CM53" i="23"/>
  <c r="CM69" i="23"/>
  <c r="CM45" i="23"/>
  <c r="DG87" i="16" l="1"/>
  <c r="DH84" i="16" s="1"/>
  <c r="CA28" i="23"/>
  <c r="CL31" i="23"/>
  <c r="CL85" i="23"/>
  <c r="CL40" i="23"/>
  <c r="CL43" i="23" s="1"/>
  <c r="CB97" i="23"/>
  <c r="CB56" i="23"/>
  <c r="CB59" i="23" s="1"/>
  <c r="CB33" i="23"/>
  <c r="CB91" i="23"/>
  <c r="CB48" i="23"/>
  <c r="CB51" i="23" s="1"/>
  <c r="CB32" i="23"/>
  <c r="CB36" i="23"/>
  <c r="CB103" i="23"/>
  <c r="CB64" i="23"/>
  <c r="CB67" i="23" s="1"/>
  <c r="CB34" i="23"/>
  <c r="CM72" i="23"/>
  <c r="CM75" i="23" s="1"/>
  <c r="CM35" i="23"/>
  <c r="DM48" i="16"/>
  <c r="DM51" i="16" s="1"/>
  <c r="DM32" i="16"/>
  <c r="DM91" i="16"/>
  <c r="DM93" i="16" s="1"/>
  <c r="DN90" i="16" s="1"/>
  <c r="DM72" i="16"/>
  <c r="DM75" i="16" s="1"/>
  <c r="DM35" i="16"/>
  <c r="DM109" i="16"/>
  <c r="DM111" i="16" s="1"/>
  <c r="DN108" i="16" s="1"/>
  <c r="DM64" i="16"/>
  <c r="DM67" i="16" s="1"/>
  <c r="DM34" i="16"/>
  <c r="DM103" i="16"/>
  <c r="DM105" i="16" s="1"/>
  <c r="DN102" i="16" s="1"/>
  <c r="DH36" i="16"/>
  <c r="DH85" i="16"/>
  <c r="DH113" i="16" s="1"/>
  <c r="DH114" i="16" s="1"/>
  <c r="CX151" i="10"/>
  <c r="DH40" i="16"/>
  <c r="DH43" i="16" s="1"/>
  <c r="DH31" i="16"/>
  <c r="DG147" i="16"/>
  <c r="DG154" i="16" s="1"/>
  <c r="DG27" i="16" s="1"/>
  <c r="DG144" i="16"/>
  <c r="DG151" i="16" s="1"/>
  <c r="DG24" i="16" s="1"/>
  <c r="DG146" i="16"/>
  <c r="DG153" i="16" s="1"/>
  <c r="DG26" i="16" s="1"/>
  <c r="DG143" i="16"/>
  <c r="DG150" i="16" s="1"/>
  <c r="DG145" i="16"/>
  <c r="DG152" i="16" s="1"/>
  <c r="DG25" i="16" s="1"/>
  <c r="DF160" i="16"/>
  <c r="DM56" i="16"/>
  <c r="DM59" i="16" s="1"/>
  <c r="DM97" i="16"/>
  <c r="DM99" i="16" s="1"/>
  <c r="DN96" i="16" s="1"/>
  <c r="DM33" i="16"/>
  <c r="CW152" i="10"/>
  <c r="CW153" i="10"/>
  <c r="CN49" i="23"/>
  <c r="CN52" i="23" s="1"/>
  <c r="CN69" i="23" s="1"/>
  <c r="CO65" i="23" s="1"/>
  <c r="CM79" i="23"/>
  <c r="CM80" i="23" s="1"/>
  <c r="CM109" i="23" s="1"/>
  <c r="CN41" i="23"/>
  <c r="CN65" i="23"/>
  <c r="CN73" i="23"/>
  <c r="CN57" i="23"/>
  <c r="DG160" i="16" l="1"/>
  <c r="CM27" i="23"/>
  <c r="CM111" i="23"/>
  <c r="CN108" i="23" s="1"/>
  <c r="CB99" i="23"/>
  <c r="CC96" i="23" s="1"/>
  <c r="CB25" i="23"/>
  <c r="CB105" i="23"/>
  <c r="CC102" i="23" s="1"/>
  <c r="CB26" i="23"/>
  <c r="CL87" i="23"/>
  <c r="CM84" i="23" s="1"/>
  <c r="CB93" i="23"/>
  <c r="CC90" i="23" s="1"/>
  <c r="CB24" i="23"/>
  <c r="CB113" i="23"/>
  <c r="CB114" i="23" s="1"/>
  <c r="CB160" i="23" s="1"/>
  <c r="CB162" i="23" s="1"/>
  <c r="CB23" i="23" s="1"/>
  <c r="DH143" i="16"/>
  <c r="DH150" i="16" s="1"/>
  <c r="DH146" i="16"/>
  <c r="DH153" i="16" s="1"/>
  <c r="DH26" i="16" s="1"/>
  <c r="DH144" i="16"/>
  <c r="DH151" i="16" s="1"/>
  <c r="DH24" i="16" s="1"/>
  <c r="DH145" i="16"/>
  <c r="DH152" i="16" s="1"/>
  <c r="DH25" i="16" s="1"/>
  <c r="DH147" i="16"/>
  <c r="DH154" i="16" s="1"/>
  <c r="DH27" i="16" s="1"/>
  <c r="CX153" i="10"/>
  <c r="CX152" i="10"/>
  <c r="DN56" i="16"/>
  <c r="DN59" i="16" s="1"/>
  <c r="DN33" i="16"/>
  <c r="DN97" i="16"/>
  <c r="DN99" i="16" s="1"/>
  <c r="DO96" i="16" s="1"/>
  <c r="DN34" i="16"/>
  <c r="DN64" i="16"/>
  <c r="DN67" i="16" s="1"/>
  <c r="DN103" i="16"/>
  <c r="DN105" i="16" s="1"/>
  <c r="DO102" i="16" s="1"/>
  <c r="DF162" i="16"/>
  <c r="DF23" i="16" s="1"/>
  <c r="DF28" i="16" s="1"/>
  <c r="CV180" i="10"/>
  <c r="CV181" i="10" s="1"/>
  <c r="CW180" i="10"/>
  <c r="CW181" i="10" s="1"/>
  <c r="DG162" i="16"/>
  <c r="DG23" i="16" s="1"/>
  <c r="DG28" i="16" s="1"/>
  <c r="DN35" i="16"/>
  <c r="DN72" i="16"/>
  <c r="DN75" i="16" s="1"/>
  <c r="DN109" i="16"/>
  <c r="DN111" i="16" s="1"/>
  <c r="DO108" i="16" s="1"/>
  <c r="DN48" i="16"/>
  <c r="DN51" i="16" s="1"/>
  <c r="DN32" i="16"/>
  <c r="DN91" i="16"/>
  <c r="DN93" i="16" s="1"/>
  <c r="DO90" i="16" s="1"/>
  <c r="DH87" i="16"/>
  <c r="DI84" i="16" s="1"/>
  <c r="CN77" i="23"/>
  <c r="CN53" i="23"/>
  <c r="CN61" i="23"/>
  <c r="CN45" i="23"/>
  <c r="CB28" i="23" l="1"/>
  <c r="DH160" i="16"/>
  <c r="CC91" i="23"/>
  <c r="CC48" i="23"/>
  <c r="CC51" i="23" s="1"/>
  <c r="CC32" i="23"/>
  <c r="CC36" i="23"/>
  <c r="CM40" i="23"/>
  <c r="CM43" i="23" s="1"/>
  <c r="CM85" i="23"/>
  <c r="CM31" i="23"/>
  <c r="CC34" i="23"/>
  <c r="CC64" i="23"/>
  <c r="CC67" i="23" s="1"/>
  <c r="CC103" i="23"/>
  <c r="CC97" i="23"/>
  <c r="CC33" i="23"/>
  <c r="CC56" i="23"/>
  <c r="CC59" i="23" s="1"/>
  <c r="CN35" i="23"/>
  <c r="CN72" i="23"/>
  <c r="CN75" i="23" s="1"/>
  <c r="DO48" i="16"/>
  <c r="DO51" i="16" s="1"/>
  <c r="DO32" i="16"/>
  <c r="DO91" i="16"/>
  <c r="DO93" i="16" s="1"/>
  <c r="DP90" i="16" s="1"/>
  <c r="DI36" i="16"/>
  <c r="CY151" i="10"/>
  <c r="DI31" i="16"/>
  <c r="DI40" i="16"/>
  <c r="DI43" i="16" s="1"/>
  <c r="DI85" i="16"/>
  <c r="DI113" i="16" s="1"/>
  <c r="DI114" i="16" s="1"/>
  <c r="DO35" i="16"/>
  <c r="DO72" i="16"/>
  <c r="DO75" i="16" s="1"/>
  <c r="DO109" i="16"/>
  <c r="DO111" i="16" s="1"/>
  <c r="DP108" i="16" s="1"/>
  <c r="DO33" i="16"/>
  <c r="DO97" i="16"/>
  <c r="DO99" i="16" s="1"/>
  <c r="DP96" i="16" s="1"/>
  <c r="DO56" i="16"/>
  <c r="DO59" i="16" s="1"/>
  <c r="CX180" i="10"/>
  <c r="CX181" i="10" s="1"/>
  <c r="DH162" i="16"/>
  <c r="DH23" i="16" s="1"/>
  <c r="DH28" i="16" s="1"/>
  <c r="DO34" i="16"/>
  <c r="DO64" i="16"/>
  <c r="DO67" i="16" s="1"/>
  <c r="DO103" i="16"/>
  <c r="DO105" i="16" s="1"/>
  <c r="DP102" i="16" s="1"/>
  <c r="CO41" i="23"/>
  <c r="CN79" i="23"/>
  <c r="CN80" i="23" s="1"/>
  <c r="CN109" i="23" s="1"/>
  <c r="CO57" i="23"/>
  <c r="CO49" i="23"/>
  <c r="CO52" i="23" s="1"/>
  <c r="CO73" i="23"/>
  <c r="DI87" i="16" l="1"/>
  <c r="DJ84" i="16" s="1"/>
  <c r="CN111" i="23"/>
  <c r="CO108" i="23" s="1"/>
  <c r="CN27" i="23"/>
  <c r="CC105" i="23"/>
  <c r="CD102" i="23" s="1"/>
  <c r="CC26" i="23"/>
  <c r="CM87" i="23"/>
  <c r="CN84" i="23" s="1"/>
  <c r="CC99" i="23"/>
  <c r="CD96" i="23" s="1"/>
  <c r="CC25" i="23"/>
  <c r="CC93" i="23"/>
  <c r="CD90" i="23" s="1"/>
  <c r="CC24" i="23"/>
  <c r="CC113" i="23"/>
  <c r="CC114" i="23" s="1"/>
  <c r="CC160" i="23" s="1"/>
  <c r="CC162" i="23" s="1"/>
  <c r="CC23" i="23" s="1"/>
  <c r="DI145" i="16"/>
  <c r="DI152" i="16" s="1"/>
  <c r="DI25" i="16" s="1"/>
  <c r="DI143" i="16"/>
  <c r="DI150" i="16" s="1"/>
  <c r="DI147" i="16"/>
  <c r="DI154" i="16" s="1"/>
  <c r="DI27" i="16" s="1"/>
  <c r="DI146" i="16"/>
  <c r="DI153" i="16" s="1"/>
  <c r="DI26" i="16" s="1"/>
  <c r="DI144" i="16"/>
  <c r="DI151" i="16" s="1"/>
  <c r="DI24" i="16" s="1"/>
  <c r="DP64" i="16"/>
  <c r="DP67" i="16" s="1"/>
  <c r="DP34" i="16"/>
  <c r="DP103" i="16"/>
  <c r="DP105" i="16" s="1"/>
  <c r="DQ102" i="16" s="1"/>
  <c r="DP35" i="16"/>
  <c r="DP72" i="16"/>
  <c r="DP75" i="16" s="1"/>
  <c r="DP109" i="16"/>
  <c r="DP111" i="16" s="1"/>
  <c r="DQ108" i="16" s="1"/>
  <c r="DP48" i="16"/>
  <c r="DP51" i="16" s="1"/>
  <c r="DP32" i="16"/>
  <c r="DP91" i="16"/>
  <c r="DP93" i="16" s="1"/>
  <c r="DQ90" i="16" s="1"/>
  <c r="DJ36" i="16"/>
  <c r="CZ151" i="10"/>
  <c r="DJ85" i="16"/>
  <c r="DJ113" i="16" s="1"/>
  <c r="DJ114" i="16" s="1"/>
  <c r="DJ31" i="16"/>
  <c r="DJ40" i="16"/>
  <c r="DJ43" i="16" s="1"/>
  <c r="CY153" i="10"/>
  <c r="CY152" i="10"/>
  <c r="DP56" i="16"/>
  <c r="DP59" i="16" s="1"/>
  <c r="DP33" i="16"/>
  <c r="DP97" i="16"/>
  <c r="DP99" i="16" s="1"/>
  <c r="DQ96" i="16" s="1"/>
  <c r="CO61" i="23"/>
  <c r="CO77" i="23"/>
  <c r="CO69" i="23"/>
  <c r="CO53" i="23"/>
  <c r="CO45" i="23"/>
  <c r="CC28" i="23" l="1"/>
  <c r="DJ87" i="16"/>
  <c r="DK84" i="16" s="1"/>
  <c r="DI160" i="16"/>
  <c r="CD91" i="23"/>
  <c r="CD32" i="23"/>
  <c r="CD48" i="23"/>
  <c r="CD51" i="23" s="1"/>
  <c r="CD36" i="23"/>
  <c r="CD97" i="23"/>
  <c r="CD56" i="23"/>
  <c r="CD59" i="23" s="1"/>
  <c r="CD33" i="23"/>
  <c r="CN40" i="23"/>
  <c r="CN43" i="23" s="1"/>
  <c r="CN85" i="23"/>
  <c r="CN87" i="23" s="1"/>
  <c r="CO84" i="23" s="1"/>
  <c r="CN31" i="23"/>
  <c r="CO35" i="23"/>
  <c r="CO72" i="23"/>
  <c r="CO75" i="23" s="1"/>
  <c r="CD103" i="23"/>
  <c r="CD64" i="23"/>
  <c r="CD67" i="23" s="1"/>
  <c r="CD34" i="23"/>
  <c r="DQ35" i="16"/>
  <c r="DQ72" i="16"/>
  <c r="DQ75" i="16" s="1"/>
  <c r="DQ109" i="16"/>
  <c r="DQ111" i="16" s="1"/>
  <c r="DR108" i="16" s="1"/>
  <c r="DQ97" i="16"/>
  <c r="DQ99" i="16" s="1"/>
  <c r="DR96" i="16" s="1"/>
  <c r="DQ56" i="16"/>
  <c r="DQ59" i="16" s="1"/>
  <c r="DQ33" i="16"/>
  <c r="DK36" i="16"/>
  <c r="DA151" i="10"/>
  <c r="DK40" i="16"/>
  <c r="DK43" i="16" s="1"/>
  <c r="DK31" i="16"/>
  <c r="DK85" i="16"/>
  <c r="DK113" i="16" s="1"/>
  <c r="DK114" i="16" s="1"/>
  <c r="CY180" i="10"/>
  <c r="CY181" i="10" s="1"/>
  <c r="DI162" i="16"/>
  <c r="DI23" i="16" s="1"/>
  <c r="DI28" i="16" s="1"/>
  <c r="CZ152" i="10"/>
  <c r="CZ153" i="10"/>
  <c r="DQ34" i="16"/>
  <c r="DQ64" i="16"/>
  <c r="DQ67" i="16" s="1"/>
  <c r="DQ103" i="16"/>
  <c r="DQ105" i="16" s="1"/>
  <c r="DR102" i="16" s="1"/>
  <c r="DJ146" i="16"/>
  <c r="DJ153" i="16" s="1"/>
  <c r="DJ26" i="16" s="1"/>
  <c r="DJ144" i="16"/>
  <c r="DJ151" i="16" s="1"/>
  <c r="DJ24" i="16" s="1"/>
  <c r="DJ143" i="16"/>
  <c r="DJ150" i="16" s="1"/>
  <c r="DJ145" i="16"/>
  <c r="DJ152" i="16" s="1"/>
  <c r="DJ25" i="16" s="1"/>
  <c r="DJ147" i="16"/>
  <c r="DJ154" i="16" s="1"/>
  <c r="DJ27" i="16" s="1"/>
  <c r="DQ48" i="16"/>
  <c r="DQ51" i="16" s="1"/>
  <c r="DQ32" i="16"/>
  <c r="DQ91" i="16"/>
  <c r="DQ93" i="16" s="1"/>
  <c r="DR90" i="16" s="1"/>
  <c r="CP41" i="23"/>
  <c r="CO79" i="23"/>
  <c r="CO80" i="23" s="1"/>
  <c r="CO109" i="23" s="1"/>
  <c r="CP49" i="23"/>
  <c r="CP52" i="23" s="1"/>
  <c r="CP65" i="23"/>
  <c r="CP73" i="23"/>
  <c r="CP57" i="23"/>
  <c r="DJ160" i="16" l="1"/>
  <c r="DJ162" i="16" s="1"/>
  <c r="DJ23" i="16" s="1"/>
  <c r="DJ28" i="16" s="1"/>
  <c r="DK87" i="16"/>
  <c r="DL84" i="16" s="1"/>
  <c r="DL36" i="16" s="1"/>
  <c r="CO85" i="23"/>
  <c r="CO40" i="23"/>
  <c r="CO43" i="23" s="1"/>
  <c r="CO31" i="23"/>
  <c r="CO111" i="23"/>
  <c r="CP108" i="23" s="1"/>
  <c r="CO27" i="23"/>
  <c r="CD99" i="23"/>
  <c r="CE96" i="23" s="1"/>
  <c r="CD25" i="23"/>
  <c r="CD105" i="23"/>
  <c r="CE102" i="23" s="1"/>
  <c r="CD26" i="23"/>
  <c r="CD93" i="23"/>
  <c r="CE90" i="23" s="1"/>
  <c r="CD24" i="23"/>
  <c r="CD113" i="23"/>
  <c r="CD114" i="23" s="1"/>
  <c r="CD160" i="23" s="1"/>
  <c r="CD162" i="23" s="1"/>
  <c r="CD23" i="23" s="1"/>
  <c r="DL31" i="16"/>
  <c r="DB151" i="10"/>
  <c r="DL85" i="16"/>
  <c r="DL113" i="16" s="1"/>
  <c r="DL114" i="16" s="1"/>
  <c r="DL40" i="16"/>
  <c r="DL43" i="16" s="1"/>
  <c r="DK144" i="16"/>
  <c r="DK151" i="16" s="1"/>
  <c r="DK24" i="16" s="1"/>
  <c r="DK147" i="16"/>
  <c r="DK154" i="16" s="1"/>
  <c r="DK27" i="16" s="1"/>
  <c r="DK146" i="16"/>
  <c r="DK153" i="16" s="1"/>
  <c r="DK26" i="16" s="1"/>
  <c r="DK143" i="16"/>
  <c r="DK150" i="16" s="1"/>
  <c r="DK145" i="16"/>
  <c r="DK152" i="16" s="1"/>
  <c r="DK25" i="16" s="1"/>
  <c r="DA152" i="10"/>
  <c r="DA153" i="10"/>
  <c r="DR34" i="16"/>
  <c r="DR64" i="16"/>
  <c r="DR67" i="16" s="1"/>
  <c r="DR103" i="16"/>
  <c r="DR105" i="16" s="1"/>
  <c r="DS102" i="16" s="1"/>
  <c r="CZ180" i="10"/>
  <c r="CZ181" i="10" s="1"/>
  <c r="DR56" i="16"/>
  <c r="DR59" i="16" s="1"/>
  <c r="DR97" i="16"/>
  <c r="DR99" i="16" s="1"/>
  <c r="DS96" i="16" s="1"/>
  <c r="DR33" i="16"/>
  <c r="DR72" i="16"/>
  <c r="DR75" i="16" s="1"/>
  <c r="DR35" i="16"/>
  <c r="DR109" i="16"/>
  <c r="DR111" i="16" s="1"/>
  <c r="DS108" i="16" s="1"/>
  <c r="DR48" i="16"/>
  <c r="DR51" i="16" s="1"/>
  <c r="DR32" i="16"/>
  <c r="DR91" i="16"/>
  <c r="DR93" i="16" s="1"/>
  <c r="DS90" i="16" s="1"/>
  <c r="CP77" i="23"/>
  <c r="CP69" i="23"/>
  <c r="CP61" i="23"/>
  <c r="CP45" i="23"/>
  <c r="CP53" i="23"/>
  <c r="CQ49" i="23" s="1"/>
  <c r="CQ52" i="23" s="1"/>
  <c r="DK160" i="16" l="1"/>
  <c r="DL87" i="16"/>
  <c r="DM84" i="16" s="1"/>
  <c r="CQ53" i="23"/>
  <c r="CQ45" i="23"/>
  <c r="CR41" i="23" s="1"/>
  <c r="CQ77" i="23"/>
  <c r="CR73" i="23" s="1"/>
  <c r="CE64" i="23"/>
  <c r="CE67" i="23" s="1"/>
  <c r="CE103" i="23"/>
  <c r="CE34" i="23"/>
  <c r="CE56" i="23"/>
  <c r="CE59" i="23" s="1"/>
  <c r="CE97" i="23"/>
  <c r="CE33" i="23"/>
  <c r="CE48" i="23"/>
  <c r="CE51" i="23" s="1"/>
  <c r="CE91" i="23"/>
  <c r="CE32" i="23"/>
  <c r="CE36" i="23"/>
  <c r="CP72" i="23"/>
  <c r="CP75" i="23" s="1"/>
  <c r="CP35" i="23"/>
  <c r="CD28" i="23"/>
  <c r="CO87" i="23"/>
  <c r="CP84" i="23" s="1"/>
  <c r="DK162" i="16"/>
  <c r="DK23" i="16" s="1"/>
  <c r="DK28" i="16" s="1"/>
  <c r="DA180" i="10"/>
  <c r="DA181" i="10" s="1"/>
  <c r="CQ69" i="23"/>
  <c r="CR65" i="23" s="1"/>
  <c r="DS33" i="16"/>
  <c r="DS56" i="16"/>
  <c r="DS59" i="16" s="1"/>
  <c r="DS97" i="16"/>
  <c r="DS99" i="16" s="1"/>
  <c r="DT96" i="16" s="1"/>
  <c r="DS34" i="16"/>
  <c r="DS103" i="16"/>
  <c r="DS105" i="16" s="1"/>
  <c r="DT102" i="16" s="1"/>
  <c r="DS64" i="16"/>
  <c r="DS67" i="16" s="1"/>
  <c r="DS35" i="16"/>
  <c r="DS72" i="16"/>
  <c r="DS75" i="16" s="1"/>
  <c r="DS109" i="16"/>
  <c r="DS111" i="16" s="1"/>
  <c r="DT108" i="16" s="1"/>
  <c r="DM36" i="16"/>
  <c r="DM85" i="16"/>
  <c r="DM113" i="16" s="1"/>
  <c r="DM114" i="16" s="1"/>
  <c r="DM31" i="16"/>
  <c r="DM40" i="16"/>
  <c r="DM43" i="16" s="1"/>
  <c r="DC151" i="10"/>
  <c r="DL145" i="16"/>
  <c r="DL152" i="16" s="1"/>
  <c r="DL25" i="16" s="1"/>
  <c r="DL146" i="16"/>
  <c r="DL153" i="16" s="1"/>
  <c r="DL26" i="16" s="1"/>
  <c r="DL144" i="16"/>
  <c r="DL151" i="16" s="1"/>
  <c r="DL24" i="16" s="1"/>
  <c r="DL143" i="16"/>
  <c r="DL150" i="16" s="1"/>
  <c r="DL147" i="16"/>
  <c r="DL154" i="16" s="1"/>
  <c r="DL27" i="16" s="1"/>
  <c r="DB152" i="10"/>
  <c r="DB153" i="10"/>
  <c r="DS48" i="16"/>
  <c r="DS51" i="16" s="1"/>
  <c r="DS32" i="16"/>
  <c r="DS91" i="16"/>
  <c r="DS93" i="16" s="1"/>
  <c r="DT90" i="16" s="1"/>
  <c r="CR49" i="23"/>
  <c r="CR52" i="23" s="1"/>
  <c r="CR69" i="23" s="1"/>
  <c r="CQ41" i="23"/>
  <c r="CP79" i="23"/>
  <c r="CP80" i="23" s="1"/>
  <c r="CP109" i="23" s="1"/>
  <c r="CQ57" i="23"/>
  <c r="CQ61" i="23"/>
  <c r="CR57" i="23" s="1"/>
  <c r="CQ65" i="23"/>
  <c r="CQ73" i="23"/>
  <c r="DM87" i="16" l="1"/>
  <c r="DN84" i="16" s="1"/>
  <c r="CP111" i="23"/>
  <c r="CQ108" i="23" s="1"/>
  <c r="CP27" i="23"/>
  <c r="CR53" i="23"/>
  <c r="CE93" i="23"/>
  <c r="CF90" i="23" s="1"/>
  <c r="CE24" i="23"/>
  <c r="CE113" i="23"/>
  <c r="CE114" i="23" s="1"/>
  <c r="CE160" i="23" s="1"/>
  <c r="CE162" i="23" s="1"/>
  <c r="CE23" i="23" s="1"/>
  <c r="CE105" i="23"/>
  <c r="CF102" i="23" s="1"/>
  <c r="CE26" i="23"/>
  <c r="CR45" i="23"/>
  <c r="CS41" i="23" s="1"/>
  <c r="CQ72" i="23"/>
  <c r="CQ75" i="23" s="1"/>
  <c r="CQ35" i="23"/>
  <c r="CR77" i="23"/>
  <c r="CE99" i="23"/>
  <c r="CF96" i="23" s="1"/>
  <c r="CE25" i="23"/>
  <c r="CP40" i="23"/>
  <c r="CP43" i="23" s="1"/>
  <c r="CP31" i="23"/>
  <c r="CP85" i="23"/>
  <c r="CP87" i="23" s="1"/>
  <c r="CQ84" i="23" s="1"/>
  <c r="CR61" i="23"/>
  <c r="CS57" i="23" s="1"/>
  <c r="DL160" i="16"/>
  <c r="DT109" i="16"/>
  <c r="DT111" i="16" s="1"/>
  <c r="DU108" i="16" s="1"/>
  <c r="DT35" i="16"/>
  <c r="DT72" i="16"/>
  <c r="DT75" i="16" s="1"/>
  <c r="DT34" i="16"/>
  <c r="DT64" i="16"/>
  <c r="DT67" i="16" s="1"/>
  <c r="DT103" i="16"/>
  <c r="DT105" i="16" s="1"/>
  <c r="DU102" i="16" s="1"/>
  <c r="DT56" i="16"/>
  <c r="DT59" i="16" s="1"/>
  <c r="DT97" i="16"/>
  <c r="DT99" i="16" s="1"/>
  <c r="DU96" i="16" s="1"/>
  <c r="DT33" i="16"/>
  <c r="DN36" i="16"/>
  <c r="DN85" i="16"/>
  <c r="DN113" i="16" s="1"/>
  <c r="DN114" i="16" s="1"/>
  <c r="DD151" i="10"/>
  <c r="DN40" i="16"/>
  <c r="DN43" i="16" s="1"/>
  <c r="DN31" i="16"/>
  <c r="DC152" i="10"/>
  <c r="DC153" i="10"/>
  <c r="DT48" i="16"/>
  <c r="DT51" i="16" s="1"/>
  <c r="DT32" i="16"/>
  <c r="DT91" i="16"/>
  <c r="DT93" i="16" s="1"/>
  <c r="DU90" i="16" s="1"/>
  <c r="DM144" i="16"/>
  <c r="DM151" i="16" s="1"/>
  <c r="DM24" i="16" s="1"/>
  <c r="DM145" i="16"/>
  <c r="DM152" i="16" s="1"/>
  <c r="DM25" i="16" s="1"/>
  <c r="DM147" i="16"/>
  <c r="DM154" i="16" s="1"/>
  <c r="DM27" i="16" s="1"/>
  <c r="DM146" i="16"/>
  <c r="DM153" i="16" s="1"/>
  <c r="DM26" i="16" s="1"/>
  <c r="DM143" i="16"/>
  <c r="DM150" i="16" s="1"/>
  <c r="CQ79" i="23"/>
  <c r="CQ80" i="23" s="1"/>
  <c r="CQ109" i="23" s="1"/>
  <c r="CS49" i="23"/>
  <c r="CS52" i="23" s="1"/>
  <c r="CS69" i="23" s="1"/>
  <c r="CS65" i="23"/>
  <c r="DM160" i="16" l="1"/>
  <c r="CQ27" i="23"/>
  <c r="CQ111" i="23"/>
  <c r="CR108" i="23" s="1"/>
  <c r="CR79" i="23"/>
  <c r="CR80" i="23" s="1"/>
  <c r="CS73" i="23"/>
  <c r="CF103" i="23"/>
  <c r="CF34" i="23"/>
  <c r="CF64" i="23"/>
  <c r="CF67" i="23" s="1"/>
  <c r="CQ31" i="23"/>
  <c r="CQ40" i="23"/>
  <c r="CQ43" i="23" s="1"/>
  <c r="CQ85" i="23"/>
  <c r="CE28" i="23"/>
  <c r="CF97" i="23"/>
  <c r="CF33" i="23"/>
  <c r="CF56" i="23"/>
  <c r="CF59" i="23" s="1"/>
  <c r="CF48" i="23"/>
  <c r="CF51" i="23" s="1"/>
  <c r="CF91" i="23"/>
  <c r="CF32" i="23"/>
  <c r="CF36" i="23"/>
  <c r="DU33" i="16"/>
  <c r="DU97" i="16"/>
  <c r="DU99" i="16" s="1"/>
  <c r="DV96" i="16" s="1"/>
  <c r="DU56" i="16"/>
  <c r="DU59" i="16" s="1"/>
  <c r="DD152" i="10"/>
  <c r="DD153" i="10"/>
  <c r="DU48" i="16"/>
  <c r="DU51" i="16" s="1"/>
  <c r="DU32" i="16"/>
  <c r="DU91" i="16"/>
  <c r="DU93" i="16" s="1"/>
  <c r="DV90" i="16" s="1"/>
  <c r="DM162" i="16"/>
  <c r="DM23" i="16" s="1"/>
  <c r="DM28" i="16" s="1"/>
  <c r="DC180" i="10"/>
  <c r="DC181" i="10" s="1"/>
  <c r="DN147" i="16"/>
  <c r="DN154" i="16" s="1"/>
  <c r="DN27" i="16" s="1"/>
  <c r="DN143" i="16"/>
  <c r="DN150" i="16" s="1"/>
  <c r="DN145" i="16"/>
  <c r="DN152" i="16" s="1"/>
  <c r="DN25" i="16" s="1"/>
  <c r="DN144" i="16"/>
  <c r="DN151" i="16" s="1"/>
  <c r="DN24" i="16" s="1"/>
  <c r="DN146" i="16"/>
  <c r="DN153" i="16" s="1"/>
  <c r="DN26" i="16" s="1"/>
  <c r="DU103" i="16"/>
  <c r="DU105" i="16" s="1"/>
  <c r="DV102" i="16" s="1"/>
  <c r="DU34" i="16"/>
  <c r="DU64" i="16"/>
  <c r="DU67" i="16" s="1"/>
  <c r="DN87" i="16"/>
  <c r="DO84" i="16" s="1"/>
  <c r="DU109" i="16"/>
  <c r="DU111" i="16" s="1"/>
  <c r="DV108" i="16" s="1"/>
  <c r="DU72" i="16"/>
  <c r="DU75" i="16" s="1"/>
  <c r="DU35" i="16"/>
  <c r="DB180" i="10"/>
  <c r="DB181" i="10" s="1"/>
  <c r="DL162" i="16"/>
  <c r="DL23" i="16" s="1"/>
  <c r="DL28" i="16" s="1"/>
  <c r="CS53" i="23"/>
  <c r="CS77" i="23"/>
  <c r="CT73" i="23" s="1"/>
  <c r="CS61" i="23"/>
  <c r="CT57" i="23" s="1"/>
  <c r="CS45" i="23"/>
  <c r="CT65" i="23"/>
  <c r="CQ87" i="23" l="1"/>
  <c r="CR84" i="23" s="1"/>
  <c r="CF105" i="23"/>
  <c r="CG102" i="23" s="1"/>
  <c r="CF26" i="23"/>
  <c r="CF93" i="23"/>
  <c r="CG90" i="23" s="1"/>
  <c r="CF24" i="23"/>
  <c r="CF113" i="23"/>
  <c r="CF114" i="23" s="1"/>
  <c r="CF160" i="23" s="1"/>
  <c r="CF162" i="23" s="1"/>
  <c r="CF23" i="23" s="1"/>
  <c r="CR109" i="23"/>
  <c r="CR72" i="23"/>
  <c r="CR75" i="23" s="1"/>
  <c r="CR35" i="23"/>
  <c r="CF99" i="23"/>
  <c r="CG96" i="23" s="1"/>
  <c r="CF25" i="23"/>
  <c r="DV35" i="16"/>
  <c r="DV72" i="16"/>
  <c r="DV75" i="16" s="1"/>
  <c r="DV109" i="16"/>
  <c r="DV111" i="16" s="1"/>
  <c r="DW108" i="16" s="1"/>
  <c r="DV34" i="16"/>
  <c r="DV103" i="16"/>
  <c r="DV105" i="16" s="1"/>
  <c r="DW102" i="16" s="1"/>
  <c r="DV64" i="16"/>
  <c r="DV67" i="16" s="1"/>
  <c r="DN160" i="16"/>
  <c r="DV48" i="16"/>
  <c r="DV51" i="16" s="1"/>
  <c r="DV32" i="16"/>
  <c r="DV91" i="16"/>
  <c r="DV93" i="16" s="1"/>
  <c r="DW90" i="16" s="1"/>
  <c r="DO36" i="16"/>
  <c r="DE151" i="10"/>
  <c r="DO40" i="16"/>
  <c r="DO43" i="16" s="1"/>
  <c r="DO85" i="16"/>
  <c r="DO113" i="16" s="1"/>
  <c r="DO114" i="16" s="1"/>
  <c r="DO31" i="16"/>
  <c r="DV56" i="16"/>
  <c r="DV59" i="16" s="1"/>
  <c r="DV97" i="16"/>
  <c r="DV99" i="16" s="1"/>
  <c r="DW96" i="16" s="1"/>
  <c r="DV33" i="16"/>
  <c r="CT41" i="23"/>
  <c r="CS79" i="23"/>
  <c r="CS80" i="23" s="1"/>
  <c r="CT49" i="23"/>
  <c r="CT52" i="23" s="1"/>
  <c r="CF28" i="23" l="1"/>
  <c r="CR27" i="23"/>
  <c r="CR111" i="23"/>
  <c r="CS108" i="23" s="1"/>
  <c r="CG48" i="23"/>
  <c r="CG51" i="23" s="1"/>
  <c r="CG91" i="23"/>
  <c r="CG32" i="23"/>
  <c r="CG36" i="23"/>
  <c r="CG64" i="23"/>
  <c r="CG67" i="23" s="1"/>
  <c r="CG34" i="23"/>
  <c r="CG103" i="23"/>
  <c r="CG56" i="23"/>
  <c r="CG59" i="23" s="1"/>
  <c r="CG97" i="23"/>
  <c r="CG33" i="23"/>
  <c r="CR31" i="23"/>
  <c r="CR40" i="23"/>
  <c r="CR43" i="23" s="1"/>
  <c r="CR85" i="23"/>
  <c r="CR87" i="23" s="1"/>
  <c r="CS84" i="23" s="1"/>
  <c r="DW48" i="16"/>
  <c r="DW51" i="16" s="1"/>
  <c r="DW32" i="16"/>
  <c r="DW91" i="16"/>
  <c r="DW93" i="16" s="1"/>
  <c r="DX90" i="16" s="1"/>
  <c r="DD180" i="10"/>
  <c r="DD181" i="10" s="1"/>
  <c r="DN162" i="16"/>
  <c r="DN23" i="16" s="1"/>
  <c r="DN28" i="16" s="1"/>
  <c r="DO147" i="16"/>
  <c r="DO154" i="16" s="1"/>
  <c r="DO27" i="16" s="1"/>
  <c r="DO146" i="16"/>
  <c r="DO153" i="16" s="1"/>
  <c r="DO26" i="16" s="1"/>
  <c r="DO143" i="16"/>
  <c r="DO150" i="16" s="1"/>
  <c r="DO145" i="16"/>
  <c r="DO152" i="16" s="1"/>
  <c r="DO25" i="16" s="1"/>
  <c r="DO144" i="16"/>
  <c r="DO151" i="16" s="1"/>
  <c r="DO24" i="16" s="1"/>
  <c r="DE152" i="10"/>
  <c r="DE153" i="10"/>
  <c r="DW64" i="16"/>
  <c r="DW67" i="16" s="1"/>
  <c r="DW34" i="16"/>
  <c r="DW103" i="16"/>
  <c r="DW105" i="16" s="1"/>
  <c r="DX102" i="16" s="1"/>
  <c r="DW56" i="16"/>
  <c r="DW59" i="16" s="1"/>
  <c r="DW97" i="16"/>
  <c r="DW99" i="16" s="1"/>
  <c r="DX96" i="16" s="1"/>
  <c r="DW33" i="16"/>
  <c r="DW109" i="16"/>
  <c r="DW111" i="16" s="1"/>
  <c r="DX108" i="16" s="1"/>
  <c r="DW35" i="16"/>
  <c r="DW72" i="16"/>
  <c r="DW75" i="16" s="1"/>
  <c r="DO87" i="16"/>
  <c r="DP84" i="16" s="1"/>
  <c r="CT77" i="23"/>
  <c r="CU73" i="23" s="1"/>
  <c r="CT53" i="23"/>
  <c r="CU49" i="23" s="1"/>
  <c r="CT61" i="23"/>
  <c r="CU57" i="23" s="1"/>
  <c r="CT69" i="23"/>
  <c r="CU65" i="23" s="1"/>
  <c r="CT45" i="23"/>
  <c r="CU41" i="23" s="1"/>
  <c r="CG93" i="23" l="1"/>
  <c r="CH90" i="23" s="1"/>
  <c r="CG24" i="23"/>
  <c r="CG113" i="23"/>
  <c r="CG114" i="23" s="1"/>
  <c r="CG160" i="23" s="1"/>
  <c r="CG162" i="23" s="1"/>
  <c r="CG23" i="23" s="1"/>
  <c r="CS109" i="23"/>
  <c r="CS27" i="23" s="1"/>
  <c r="CS72" i="23"/>
  <c r="CS75" i="23" s="1"/>
  <c r="CS35" i="23"/>
  <c r="CG99" i="23"/>
  <c r="CH96" i="23" s="1"/>
  <c r="CG25" i="23"/>
  <c r="CG105" i="23"/>
  <c r="CH102" i="23" s="1"/>
  <c r="CG26" i="23"/>
  <c r="CS31" i="23"/>
  <c r="CS40" i="23"/>
  <c r="CS43" i="23" s="1"/>
  <c r="CS85" i="23"/>
  <c r="DO160" i="16"/>
  <c r="DP36" i="16"/>
  <c r="DP85" i="16"/>
  <c r="DP113" i="16" s="1"/>
  <c r="DP114" i="16" s="1"/>
  <c r="DP40" i="16"/>
  <c r="DP43" i="16" s="1"/>
  <c r="DP31" i="16"/>
  <c r="DF151" i="10"/>
  <c r="DX35" i="16"/>
  <c r="DX72" i="16"/>
  <c r="DX75" i="16" s="1"/>
  <c r="DX109" i="16"/>
  <c r="DX111" i="16" s="1"/>
  <c r="DY108" i="16" s="1"/>
  <c r="DX56" i="16"/>
  <c r="DX59" i="16" s="1"/>
  <c r="DX97" i="16"/>
  <c r="DX99" i="16" s="1"/>
  <c r="DY96" i="16" s="1"/>
  <c r="DX33" i="16"/>
  <c r="DX48" i="16"/>
  <c r="DX51" i="16" s="1"/>
  <c r="DX32" i="16"/>
  <c r="DX91" i="16"/>
  <c r="DX93" i="16" s="1"/>
  <c r="DY90" i="16" s="1"/>
  <c r="DX34" i="16"/>
  <c r="DX64" i="16"/>
  <c r="DX67" i="16" s="1"/>
  <c r="DX103" i="16"/>
  <c r="DX105" i="16" s="1"/>
  <c r="DY102" i="16" s="1"/>
  <c r="CT79" i="23"/>
  <c r="DP87" i="16" l="1"/>
  <c r="DQ84" i="16" s="1"/>
  <c r="CT80" i="23"/>
  <c r="CH103" i="23"/>
  <c r="CH64" i="23"/>
  <c r="CH67" i="23" s="1"/>
  <c r="CH34" i="23"/>
  <c r="CH97" i="23"/>
  <c r="CH33" i="23"/>
  <c r="CH56" i="23"/>
  <c r="CH59" i="23" s="1"/>
  <c r="CS111" i="23"/>
  <c r="CT108" i="23" s="1"/>
  <c r="CG28" i="23"/>
  <c r="CS87" i="23"/>
  <c r="CT84" i="23" s="1"/>
  <c r="CH48" i="23"/>
  <c r="CH51" i="23" s="1"/>
  <c r="CH91" i="23"/>
  <c r="CH32" i="23"/>
  <c r="CH36" i="23"/>
  <c r="DY56" i="16"/>
  <c r="DY59" i="16" s="1"/>
  <c r="DY97" i="16"/>
  <c r="DY99" i="16" s="1"/>
  <c r="DZ96" i="16" s="1"/>
  <c r="DY33" i="16"/>
  <c r="DQ36" i="16"/>
  <c r="DQ40" i="16"/>
  <c r="DQ43" i="16" s="1"/>
  <c r="DG151" i="10"/>
  <c r="DQ85" i="16"/>
  <c r="DQ113" i="16" s="1"/>
  <c r="DQ114" i="16" s="1"/>
  <c r="DQ31" i="16"/>
  <c r="DY103" i="16"/>
  <c r="DY105" i="16" s="1"/>
  <c r="DZ102" i="16" s="1"/>
  <c r="DY34" i="16"/>
  <c r="DY64" i="16"/>
  <c r="DY67" i="16" s="1"/>
  <c r="DY35" i="16"/>
  <c r="DY109" i="16"/>
  <c r="DY111" i="16" s="1"/>
  <c r="DZ108" i="16" s="1"/>
  <c r="DY72" i="16"/>
  <c r="DY75" i="16" s="1"/>
  <c r="DF152" i="10"/>
  <c r="DF153" i="10"/>
  <c r="DP145" i="16"/>
  <c r="DP152" i="16" s="1"/>
  <c r="DP25" i="16" s="1"/>
  <c r="DP146" i="16"/>
  <c r="DP153" i="16" s="1"/>
  <c r="DP26" i="16" s="1"/>
  <c r="DP147" i="16"/>
  <c r="DP154" i="16" s="1"/>
  <c r="DP27" i="16" s="1"/>
  <c r="DP144" i="16"/>
  <c r="DP151" i="16" s="1"/>
  <c r="DP24" i="16" s="1"/>
  <c r="DP143" i="16"/>
  <c r="DP150" i="16" s="1"/>
  <c r="DY48" i="16"/>
  <c r="DY51" i="16" s="1"/>
  <c r="DY32" i="16"/>
  <c r="DY91" i="16"/>
  <c r="DY93" i="16" s="1"/>
  <c r="DZ90" i="16" s="1"/>
  <c r="DE180" i="10"/>
  <c r="DE181" i="10" s="1"/>
  <c r="DO162" i="16"/>
  <c r="DO23" i="16" s="1"/>
  <c r="DO28" i="16" s="1"/>
  <c r="DP160" i="16" l="1"/>
  <c r="CT72" i="23"/>
  <c r="CT75" i="23" s="1"/>
  <c r="CT35" i="23"/>
  <c r="CT40" i="23"/>
  <c r="CT43" i="23" s="1"/>
  <c r="CT31" i="23"/>
  <c r="CH99" i="23"/>
  <c r="CI96" i="23" s="1"/>
  <c r="CH25" i="23"/>
  <c r="CT109" i="23"/>
  <c r="CT111" i="23" s="1"/>
  <c r="CU108" i="23" s="1"/>
  <c r="CU35" i="23" s="1"/>
  <c r="CH105" i="23"/>
  <c r="CI102" i="23" s="1"/>
  <c r="CH26" i="23"/>
  <c r="CT85" i="23"/>
  <c r="CT87" i="23" s="1"/>
  <c r="CU84" i="23" s="1"/>
  <c r="CH93" i="23"/>
  <c r="CI90" i="23" s="1"/>
  <c r="CH24" i="23"/>
  <c r="CH113" i="23"/>
  <c r="CH114" i="23" s="1"/>
  <c r="CH160" i="23" s="1"/>
  <c r="CH162" i="23" s="1"/>
  <c r="CH23" i="23" s="1"/>
  <c r="DP162" i="16"/>
  <c r="DP23" i="16" s="1"/>
  <c r="DP28" i="16" s="1"/>
  <c r="DF180" i="10"/>
  <c r="DF181" i="10" s="1"/>
  <c r="DQ87" i="16"/>
  <c r="DR84" i="16" s="1"/>
  <c r="DG152" i="10"/>
  <c r="DG153" i="10"/>
  <c r="DZ109" i="16"/>
  <c r="DZ111" i="16" s="1"/>
  <c r="EA108" i="16" s="1"/>
  <c r="DZ35" i="16"/>
  <c r="DZ72" i="16"/>
  <c r="DZ75" i="16" s="1"/>
  <c r="DZ48" i="16"/>
  <c r="DZ51" i="16" s="1"/>
  <c r="DZ91" i="16"/>
  <c r="DZ93" i="16" s="1"/>
  <c r="EA90" i="16" s="1"/>
  <c r="DZ32" i="16"/>
  <c r="DZ34" i="16"/>
  <c r="DZ64" i="16"/>
  <c r="DZ67" i="16" s="1"/>
  <c r="DZ103" i="16"/>
  <c r="DZ105" i="16" s="1"/>
  <c r="EA102" i="16" s="1"/>
  <c r="DQ143" i="16"/>
  <c r="DQ150" i="16" s="1"/>
  <c r="DQ146" i="16"/>
  <c r="DQ153" i="16" s="1"/>
  <c r="DQ26" i="16" s="1"/>
  <c r="DQ145" i="16"/>
  <c r="DQ152" i="16" s="1"/>
  <c r="DQ25" i="16" s="1"/>
  <c r="DQ144" i="16"/>
  <c r="DQ151" i="16" s="1"/>
  <c r="DQ24" i="16" s="1"/>
  <c r="DQ147" i="16"/>
  <c r="DQ154" i="16" s="1"/>
  <c r="DQ27" i="16" s="1"/>
  <c r="DZ33" i="16"/>
  <c r="DZ56" i="16"/>
  <c r="DZ59" i="16" s="1"/>
  <c r="DZ97" i="16"/>
  <c r="DZ99" i="16" s="1"/>
  <c r="EA96" i="16" s="1"/>
  <c r="DQ160" i="16" l="1"/>
  <c r="CU85" i="23"/>
  <c r="CU40" i="23"/>
  <c r="CU43" i="23" s="1"/>
  <c r="CU31" i="23"/>
  <c r="CI48" i="23"/>
  <c r="CI51" i="23" s="1"/>
  <c r="CI32" i="23"/>
  <c r="CI91" i="23"/>
  <c r="CI36" i="23"/>
  <c r="CI103" i="23"/>
  <c r="CI64" i="23"/>
  <c r="CI67" i="23" s="1"/>
  <c r="CI34" i="23"/>
  <c r="CI97" i="23"/>
  <c r="CI56" i="23"/>
  <c r="CI59" i="23" s="1"/>
  <c r="CI33" i="23"/>
  <c r="CU72" i="23"/>
  <c r="CU75" i="23" s="1"/>
  <c r="CU109" i="23"/>
  <c r="CU111" i="23" s="1"/>
  <c r="CV108" i="23" s="1"/>
  <c r="CV35" i="23" s="1"/>
  <c r="CH28" i="23"/>
  <c r="EA48" i="16"/>
  <c r="EA51" i="16" s="1"/>
  <c r="EA32" i="16"/>
  <c r="EA91" i="16"/>
  <c r="EA93" i="16" s="1"/>
  <c r="EB90" i="16" s="1"/>
  <c r="DG180" i="10"/>
  <c r="DG181" i="10" s="1"/>
  <c r="DQ162" i="16"/>
  <c r="DQ23" i="16" s="1"/>
  <c r="DQ28" i="16" s="1"/>
  <c r="EA109" i="16"/>
  <c r="EA111" i="16" s="1"/>
  <c r="EB108" i="16" s="1"/>
  <c r="EA35" i="16"/>
  <c r="EA72" i="16"/>
  <c r="EA75" i="16" s="1"/>
  <c r="EA34" i="16"/>
  <c r="EA64" i="16"/>
  <c r="EA67" i="16" s="1"/>
  <c r="EA103" i="16"/>
  <c r="EA105" i="16" s="1"/>
  <c r="EB102" i="16" s="1"/>
  <c r="EA97" i="16"/>
  <c r="EA99" i="16" s="1"/>
  <c r="EB96" i="16" s="1"/>
  <c r="EA33" i="16"/>
  <c r="EA56" i="16"/>
  <c r="EA59" i="16" s="1"/>
  <c r="DR36" i="16"/>
  <c r="DR31" i="16"/>
  <c r="DH151" i="10"/>
  <c r="DR85" i="16"/>
  <c r="DR113" i="16" s="1"/>
  <c r="DR114" i="16" s="1"/>
  <c r="DR40" i="16"/>
  <c r="DR43" i="16" s="1"/>
  <c r="DR87" i="16"/>
  <c r="DS84" i="16" s="1"/>
  <c r="CU87" i="23"/>
  <c r="CV84" i="23" s="1"/>
  <c r="CI93" i="23" l="1"/>
  <c r="CJ90" i="23" s="1"/>
  <c r="CI24" i="23"/>
  <c r="CI113" i="23"/>
  <c r="CI114" i="23" s="1"/>
  <c r="CI160" i="23" s="1"/>
  <c r="CI162" i="23" s="1"/>
  <c r="CI23" i="23" s="1"/>
  <c r="CI99" i="23"/>
  <c r="CJ96" i="23" s="1"/>
  <c r="CI25" i="23"/>
  <c r="CI105" i="23"/>
  <c r="CJ102" i="23" s="1"/>
  <c r="CI26" i="23"/>
  <c r="CV72" i="23"/>
  <c r="CV75" i="23" s="1"/>
  <c r="CV109" i="23"/>
  <c r="CV111" i="23" s="1"/>
  <c r="CW108" i="23" s="1"/>
  <c r="CW72" i="23" s="1"/>
  <c r="CW75" i="23" s="1"/>
  <c r="EB97" i="16"/>
  <c r="EB99" i="16" s="1"/>
  <c r="EC96" i="16" s="1"/>
  <c r="EB33" i="16"/>
  <c r="EB56" i="16"/>
  <c r="EB59" i="16" s="1"/>
  <c r="EB103" i="16"/>
  <c r="EB105" i="16" s="1"/>
  <c r="EC102" i="16" s="1"/>
  <c r="EB34" i="16"/>
  <c r="EB64" i="16"/>
  <c r="EB67" i="16" s="1"/>
  <c r="DS36" i="16"/>
  <c r="DS40" i="16"/>
  <c r="DS43" i="16" s="1"/>
  <c r="DI151" i="10"/>
  <c r="DS31" i="16"/>
  <c r="DS85" i="16"/>
  <c r="DS113" i="16" s="1"/>
  <c r="DS114" i="16" s="1"/>
  <c r="EB109" i="16"/>
  <c r="EB111" i="16" s="1"/>
  <c r="EC108" i="16" s="1"/>
  <c r="EB72" i="16"/>
  <c r="EB75" i="16" s="1"/>
  <c r="EB35" i="16"/>
  <c r="DR144" i="16"/>
  <c r="DR151" i="16" s="1"/>
  <c r="DR24" i="16" s="1"/>
  <c r="DR143" i="16"/>
  <c r="DR150" i="16" s="1"/>
  <c r="DR147" i="16"/>
  <c r="DR154" i="16" s="1"/>
  <c r="DR27" i="16" s="1"/>
  <c r="DR146" i="16"/>
  <c r="DR153" i="16" s="1"/>
  <c r="DR26" i="16" s="1"/>
  <c r="DR145" i="16"/>
  <c r="DR152" i="16" s="1"/>
  <c r="DR25" i="16" s="1"/>
  <c r="DH153" i="10"/>
  <c r="DH152" i="10"/>
  <c r="EB48" i="16"/>
  <c r="EB51" i="16" s="1"/>
  <c r="EB32" i="16"/>
  <c r="EB91" i="16"/>
  <c r="EB93" i="16" s="1"/>
  <c r="EC90" i="16" s="1"/>
  <c r="CV52" i="23"/>
  <c r="CV53" i="23" s="1"/>
  <c r="CW49" i="23" s="1"/>
  <c r="CV31" i="23"/>
  <c r="CV40" i="23"/>
  <c r="CV43" i="23" s="1"/>
  <c r="CV85" i="23"/>
  <c r="CJ103" i="23" l="1"/>
  <c r="CJ64" i="23"/>
  <c r="CJ67" i="23" s="1"/>
  <c r="CJ34" i="23"/>
  <c r="CJ97" i="23"/>
  <c r="CJ56" i="23"/>
  <c r="CJ59" i="23" s="1"/>
  <c r="CJ33" i="23"/>
  <c r="CW109" i="23"/>
  <c r="CW111" i="23" s="1"/>
  <c r="CX108" i="23" s="1"/>
  <c r="CX35" i="23" s="1"/>
  <c r="CW35" i="23"/>
  <c r="CI28" i="23"/>
  <c r="CJ91" i="23"/>
  <c r="CJ48" i="23"/>
  <c r="CJ51" i="23" s="1"/>
  <c r="CJ32" i="23"/>
  <c r="CJ36" i="23"/>
  <c r="EC109" i="16"/>
  <c r="EC111" i="16" s="1"/>
  <c r="ED108" i="16" s="1"/>
  <c r="EC35" i="16"/>
  <c r="EC72" i="16"/>
  <c r="EC75" i="16" s="1"/>
  <c r="DI153" i="10"/>
  <c r="DI152" i="10"/>
  <c r="DR160" i="16"/>
  <c r="DS144" i="16"/>
  <c r="DS151" i="16" s="1"/>
  <c r="DS24" i="16" s="1"/>
  <c r="DS147" i="16"/>
  <c r="DS154" i="16" s="1"/>
  <c r="DS27" i="16" s="1"/>
  <c r="DS145" i="16"/>
  <c r="DS152" i="16" s="1"/>
  <c r="DS25" i="16" s="1"/>
  <c r="DS146" i="16"/>
  <c r="DS153" i="16" s="1"/>
  <c r="DS26" i="16" s="1"/>
  <c r="DS143" i="16"/>
  <c r="DS150" i="16" s="1"/>
  <c r="EC103" i="16"/>
  <c r="EC105" i="16" s="1"/>
  <c r="ED102" i="16" s="1"/>
  <c r="EC34" i="16"/>
  <c r="EC64" i="16"/>
  <c r="EC67" i="16" s="1"/>
  <c r="EC33" i="16"/>
  <c r="EC56" i="16"/>
  <c r="EC59" i="16" s="1"/>
  <c r="EC97" i="16"/>
  <c r="EC99" i="16" s="1"/>
  <c r="ED96" i="16" s="1"/>
  <c r="EC48" i="16"/>
  <c r="EC51" i="16" s="1"/>
  <c r="EC32" i="16"/>
  <c r="EC91" i="16"/>
  <c r="EC93" i="16" s="1"/>
  <c r="ED90" i="16" s="1"/>
  <c r="DS87" i="16"/>
  <c r="DT84" i="16" s="1"/>
  <c r="CV61" i="23"/>
  <c r="CW57" i="23" s="1"/>
  <c r="CV45" i="23"/>
  <c r="CV69" i="23"/>
  <c r="CW65" i="23" s="1"/>
  <c r="CV77" i="23"/>
  <c r="CW73" i="23" s="1"/>
  <c r="CX72" i="23"/>
  <c r="CX75" i="23" s="1"/>
  <c r="CW52" i="23"/>
  <c r="CW61" i="23" s="1"/>
  <c r="CV87" i="23"/>
  <c r="CW84" i="23" s="1"/>
  <c r="DS160" i="16" l="1"/>
  <c r="CJ93" i="23"/>
  <c r="CK90" i="23" s="1"/>
  <c r="CJ24" i="23"/>
  <c r="CJ113" i="23"/>
  <c r="CJ114" i="23" s="1"/>
  <c r="CJ160" i="23" s="1"/>
  <c r="CJ162" i="23" s="1"/>
  <c r="CJ23" i="23" s="1"/>
  <c r="CJ99" i="23"/>
  <c r="CK96" i="23" s="1"/>
  <c r="CJ25" i="23"/>
  <c r="CX109" i="23"/>
  <c r="CX111" i="23" s="1"/>
  <c r="CY108" i="23" s="1"/>
  <c r="CY35" i="23" s="1"/>
  <c r="CJ105" i="23"/>
  <c r="CK102" i="23" s="1"/>
  <c r="CJ26" i="23"/>
  <c r="ED48" i="16"/>
  <c r="ED51" i="16" s="1"/>
  <c r="ED91" i="16"/>
  <c r="ED93" i="16" s="1"/>
  <c r="ED32" i="16"/>
  <c r="I24" i="16" s="1"/>
  <c r="M4" i="2" s="1"/>
  <c r="ED34" i="16"/>
  <c r="I26" i="16" s="1"/>
  <c r="M6" i="2" s="1"/>
  <c r="ED64" i="16"/>
  <c r="ED67" i="16" s="1"/>
  <c r="ED103" i="16"/>
  <c r="ED105" i="16" s="1"/>
  <c r="DT36" i="16"/>
  <c r="DT31" i="16"/>
  <c r="DT40" i="16"/>
  <c r="DT43" i="16" s="1"/>
  <c r="DT85" i="16"/>
  <c r="DT113" i="16" s="1"/>
  <c r="DT114" i="16" s="1"/>
  <c r="DJ151" i="10"/>
  <c r="DI180" i="10"/>
  <c r="DI181" i="10" s="1"/>
  <c r="DS162" i="16"/>
  <c r="DS23" i="16" s="1"/>
  <c r="DS28" i="16" s="1"/>
  <c r="DH180" i="10"/>
  <c r="DH181" i="10" s="1"/>
  <c r="DR162" i="16"/>
  <c r="DR23" i="16" s="1"/>
  <c r="DR28" i="16" s="1"/>
  <c r="ED56" i="16"/>
  <c r="ED59" i="16" s="1"/>
  <c r="ED97" i="16"/>
  <c r="I17" i="16" s="1"/>
  <c r="ED33" i="16"/>
  <c r="I25" i="16" s="1"/>
  <c r="M5" i="2" s="1"/>
  <c r="ED35" i="16"/>
  <c r="I27" i="16" s="1"/>
  <c r="M7" i="2" s="1"/>
  <c r="ED109" i="16"/>
  <c r="ED111" i="16" s="1"/>
  <c r="ED72" i="16"/>
  <c r="ED75" i="16" s="1"/>
  <c r="CW45" i="23"/>
  <c r="CX41" i="23" s="1"/>
  <c r="CV79" i="23"/>
  <c r="CW41" i="23"/>
  <c r="CW77" i="23"/>
  <c r="CX73" i="23" s="1"/>
  <c r="CW69" i="23"/>
  <c r="CW53" i="23"/>
  <c r="CX49" i="23" s="1"/>
  <c r="CW40" i="23"/>
  <c r="CW43" i="23" s="1"/>
  <c r="CW85" i="23"/>
  <c r="CW31" i="23"/>
  <c r="CX57" i="23"/>
  <c r="CY109" i="23" l="1"/>
  <c r="CY111" i="23" s="1"/>
  <c r="CZ108" i="23" s="1"/>
  <c r="CZ35" i="23" s="1"/>
  <c r="DT87" i="16"/>
  <c r="DU84" i="16" s="1"/>
  <c r="CY72" i="23"/>
  <c r="CY75" i="23" s="1"/>
  <c r="CZ109" i="23"/>
  <c r="CZ111" i="23" s="1"/>
  <c r="DA108" i="23" s="1"/>
  <c r="CZ72" i="23"/>
  <c r="CZ75" i="23" s="1"/>
  <c r="CK103" i="23"/>
  <c r="CK64" i="23"/>
  <c r="CK67" i="23" s="1"/>
  <c r="CK34" i="23"/>
  <c r="CK56" i="23"/>
  <c r="CK59" i="23" s="1"/>
  <c r="CK97" i="23"/>
  <c r="CK33" i="23"/>
  <c r="CJ28" i="23"/>
  <c r="CK91" i="23"/>
  <c r="CK48" i="23"/>
  <c r="CK51" i="23" s="1"/>
  <c r="CK32" i="23"/>
  <c r="CK36" i="23"/>
  <c r="ED99" i="16"/>
  <c r="DU36" i="16"/>
  <c r="DU40" i="16"/>
  <c r="DU43" i="16" s="1"/>
  <c r="DU31" i="16"/>
  <c r="DK151" i="10"/>
  <c r="DU85" i="16"/>
  <c r="DU113" i="16" s="1"/>
  <c r="DU114" i="16" s="1"/>
  <c r="I19" i="16"/>
  <c r="DJ152" i="10"/>
  <c r="DJ153" i="10"/>
  <c r="DT146" i="16"/>
  <c r="DT153" i="16" s="1"/>
  <c r="DT26" i="16" s="1"/>
  <c r="DT145" i="16"/>
  <c r="DT152" i="16" s="1"/>
  <c r="DT25" i="16" s="1"/>
  <c r="DT144" i="16"/>
  <c r="DT151" i="16" s="1"/>
  <c r="DT24" i="16" s="1"/>
  <c r="DT143" i="16"/>
  <c r="DT150" i="16" s="1"/>
  <c r="DT147" i="16"/>
  <c r="DT154" i="16" s="1"/>
  <c r="DT27" i="16" s="1"/>
  <c r="I18" i="16"/>
  <c r="I16" i="16"/>
  <c r="CW79" i="23"/>
  <c r="CX65" i="23"/>
  <c r="CW87" i="23"/>
  <c r="CX84" i="23" s="1"/>
  <c r="DA109" i="23"/>
  <c r="DA111" i="23" s="1"/>
  <c r="DB108" i="23" s="1"/>
  <c r="DA35" i="23"/>
  <c r="DA72" i="23"/>
  <c r="DA75" i="23" s="1"/>
  <c r="DU87" i="16" l="1"/>
  <c r="DV84" i="16" s="1"/>
  <c r="CK93" i="23"/>
  <c r="CL90" i="23" s="1"/>
  <c r="CK24" i="23"/>
  <c r="CK113" i="23"/>
  <c r="CK114" i="23" s="1"/>
  <c r="CK160" i="23" s="1"/>
  <c r="CK162" i="23" s="1"/>
  <c r="CK23" i="23" s="1"/>
  <c r="CK99" i="23"/>
  <c r="CL96" i="23" s="1"/>
  <c r="CK25" i="23"/>
  <c r="CK105" i="23"/>
  <c r="CL102" i="23" s="1"/>
  <c r="CK26" i="23"/>
  <c r="DV36" i="16"/>
  <c r="DV85" i="16"/>
  <c r="DV113" i="16" s="1"/>
  <c r="DV114" i="16" s="1"/>
  <c r="DV31" i="16"/>
  <c r="DL151" i="10"/>
  <c r="DV40" i="16"/>
  <c r="DV43" i="16" s="1"/>
  <c r="DV87" i="16"/>
  <c r="DW84" i="16" s="1"/>
  <c r="DT160" i="16"/>
  <c r="DU145" i="16"/>
  <c r="DU152" i="16" s="1"/>
  <c r="DU25" i="16" s="1"/>
  <c r="DU144" i="16"/>
  <c r="DU151" i="16" s="1"/>
  <c r="DU24" i="16" s="1"/>
  <c r="DU143" i="16"/>
  <c r="DU150" i="16" s="1"/>
  <c r="DU147" i="16"/>
  <c r="DU154" i="16" s="1"/>
  <c r="DU27" i="16" s="1"/>
  <c r="DU146" i="16"/>
  <c r="DU153" i="16" s="1"/>
  <c r="DU26" i="16" s="1"/>
  <c r="DK153" i="10"/>
  <c r="DK152" i="10"/>
  <c r="DB35" i="23"/>
  <c r="DB72" i="23"/>
  <c r="DB75" i="23" s="1"/>
  <c r="DB109" i="23"/>
  <c r="DB111" i="23" s="1"/>
  <c r="DC108" i="23" s="1"/>
  <c r="CX40" i="23"/>
  <c r="CX43" i="23" s="1"/>
  <c r="CX85" i="23"/>
  <c r="CX31" i="23"/>
  <c r="CL103" i="23" l="1"/>
  <c r="CL64" i="23"/>
  <c r="CL67" i="23" s="1"/>
  <c r="CL34" i="23"/>
  <c r="CL33" i="23"/>
  <c r="CL97" i="23"/>
  <c r="CL56" i="23"/>
  <c r="CL59" i="23" s="1"/>
  <c r="CK28" i="23"/>
  <c r="CL48" i="23"/>
  <c r="CL51" i="23" s="1"/>
  <c r="CL32" i="23"/>
  <c r="CL91" i="23"/>
  <c r="CL36" i="23"/>
  <c r="DJ180" i="10"/>
  <c r="DJ181" i="10" s="1"/>
  <c r="DT162" i="16"/>
  <c r="DT23" i="16" s="1"/>
  <c r="DT28" i="16" s="1"/>
  <c r="DW36" i="16"/>
  <c r="DW40" i="16"/>
  <c r="DW43" i="16" s="1"/>
  <c r="DW85" i="16"/>
  <c r="DW113" i="16" s="1"/>
  <c r="DW114" i="16" s="1"/>
  <c r="DW31" i="16"/>
  <c r="DM151" i="10"/>
  <c r="DV144" i="16"/>
  <c r="DV151" i="16" s="1"/>
  <c r="DV24" i="16" s="1"/>
  <c r="DV146" i="16"/>
  <c r="DV153" i="16" s="1"/>
  <c r="DV26" i="16" s="1"/>
  <c r="DV143" i="16"/>
  <c r="DV150" i="16" s="1"/>
  <c r="DV145" i="16"/>
  <c r="DV152" i="16" s="1"/>
  <c r="DV25" i="16" s="1"/>
  <c r="DV147" i="16"/>
  <c r="DV154" i="16" s="1"/>
  <c r="DV27" i="16" s="1"/>
  <c r="DL152" i="10"/>
  <c r="DL153" i="10"/>
  <c r="DU160" i="16"/>
  <c r="CX87" i="23"/>
  <c r="CY84" i="23" s="1"/>
  <c r="DC35" i="23"/>
  <c r="DC72" i="23"/>
  <c r="DC75" i="23" s="1"/>
  <c r="DC109" i="23"/>
  <c r="DC111" i="23" s="1"/>
  <c r="DD108" i="23" s="1"/>
  <c r="DV160" i="16" l="1"/>
  <c r="CL93" i="23"/>
  <c r="CM90" i="23" s="1"/>
  <c r="CL24" i="23"/>
  <c r="CL113" i="23"/>
  <c r="CL114" i="23" s="1"/>
  <c r="CL160" i="23" s="1"/>
  <c r="CL162" i="23" s="1"/>
  <c r="CL23" i="23" s="1"/>
  <c r="CL99" i="23"/>
  <c r="CM96" i="23" s="1"/>
  <c r="CL25" i="23"/>
  <c r="CL105" i="23"/>
  <c r="CM102" i="23" s="1"/>
  <c r="CL26" i="23"/>
  <c r="DW87" i="16"/>
  <c r="DX84" i="16" s="1"/>
  <c r="DM153" i="10"/>
  <c r="DM152" i="10"/>
  <c r="DL180" i="10"/>
  <c r="DL181" i="10" s="1"/>
  <c r="DV162" i="16"/>
  <c r="DV23" i="16" s="1"/>
  <c r="DV28" i="16" s="1"/>
  <c r="DW146" i="16"/>
  <c r="DW153" i="16" s="1"/>
  <c r="DW26" i="16" s="1"/>
  <c r="DW144" i="16"/>
  <c r="DW151" i="16" s="1"/>
  <c r="DW24" i="16" s="1"/>
  <c r="DW143" i="16"/>
  <c r="DW150" i="16" s="1"/>
  <c r="DW147" i="16"/>
  <c r="DW154" i="16" s="1"/>
  <c r="DW27" i="16" s="1"/>
  <c r="DW145" i="16"/>
  <c r="DW152" i="16" s="1"/>
  <c r="DW25" i="16" s="1"/>
  <c r="DK180" i="10"/>
  <c r="DK181" i="10" s="1"/>
  <c r="DU162" i="16"/>
  <c r="DU23" i="16" s="1"/>
  <c r="DU28" i="16" s="1"/>
  <c r="DD72" i="23"/>
  <c r="DD75" i="23" s="1"/>
  <c r="DD109" i="23"/>
  <c r="DD111" i="23" s="1"/>
  <c r="DE108" i="23" s="1"/>
  <c r="DD35" i="23"/>
  <c r="CY40" i="23"/>
  <c r="CY43" i="23" s="1"/>
  <c r="CY31" i="23"/>
  <c r="CY85" i="23"/>
  <c r="DW160" i="16" l="1"/>
  <c r="CM56" i="23"/>
  <c r="CM59" i="23" s="1"/>
  <c r="CM33" i="23"/>
  <c r="CM97" i="23"/>
  <c r="CM103" i="23"/>
  <c r="CM64" i="23"/>
  <c r="CM67" i="23" s="1"/>
  <c r="CM34" i="23"/>
  <c r="CL28" i="23"/>
  <c r="CM32" i="23"/>
  <c r="CM91" i="23"/>
  <c r="CM48" i="23"/>
  <c r="CM51" i="23" s="1"/>
  <c r="CM36" i="23"/>
  <c r="DW162" i="16"/>
  <c r="DW23" i="16" s="1"/>
  <c r="DW28" i="16" s="1"/>
  <c r="DM180" i="10"/>
  <c r="DM181" i="10" s="1"/>
  <c r="DX36" i="16"/>
  <c r="DX31" i="16"/>
  <c r="DX85" i="16"/>
  <c r="DX40" i="16"/>
  <c r="DX43" i="16" s="1"/>
  <c r="DN151" i="10"/>
  <c r="CY87" i="23"/>
  <c r="CZ84" i="23" s="1"/>
  <c r="DE35" i="23"/>
  <c r="DE109" i="23"/>
  <c r="DE111" i="23" s="1"/>
  <c r="DF108" i="23" s="1"/>
  <c r="DE72" i="23"/>
  <c r="DE75" i="23" s="1"/>
  <c r="CM105" i="23" l="1"/>
  <c r="CN102" i="23" s="1"/>
  <c r="CM26" i="23"/>
  <c r="CM93" i="23"/>
  <c r="CN90" i="23" s="1"/>
  <c r="CM24" i="23"/>
  <c r="CM113" i="23"/>
  <c r="CM114" i="23" s="1"/>
  <c r="CM160" i="23" s="1"/>
  <c r="CM162" i="23" s="1"/>
  <c r="CM23" i="23" s="1"/>
  <c r="CM99" i="23"/>
  <c r="CN96" i="23" s="1"/>
  <c r="CM25" i="23"/>
  <c r="DX87" i="16"/>
  <c r="DY84" i="16" s="1"/>
  <c r="DX113" i="16"/>
  <c r="DX114" i="16" s="1"/>
  <c r="DN153" i="10"/>
  <c r="DN152" i="10"/>
  <c r="DF109" i="23"/>
  <c r="DF111" i="23" s="1"/>
  <c r="DG108" i="23" s="1"/>
  <c r="DF35" i="23"/>
  <c r="DF72" i="23"/>
  <c r="DF75" i="23" s="1"/>
  <c r="CZ85" i="23"/>
  <c r="CZ31" i="23"/>
  <c r="CZ40" i="23"/>
  <c r="CZ43" i="23" s="1"/>
  <c r="CN97" i="23" l="1"/>
  <c r="CN56" i="23"/>
  <c r="CN59" i="23" s="1"/>
  <c r="CN33" i="23"/>
  <c r="CM28" i="23"/>
  <c r="CN48" i="23"/>
  <c r="CN51" i="23" s="1"/>
  <c r="CN91" i="23"/>
  <c r="CN32" i="23"/>
  <c r="CN36" i="23"/>
  <c r="CN103" i="23"/>
  <c r="CN64" i="23"/>
  <c r="CN67" i="23" s="1"/>
  <c r="CN34" i="23"/>
  <c r="DY36" i="16"/>
  <c r="DY85" i="16"/>
  <c r="DO151" i="10"/>
  <c r="DY40" i="16"/>
  <c r="DY43" i="16" s="1"/>
  <c r="DY31" i="16"/>
  <c r="DX144" i="16"/>
  <c r="DX151" i="16" s="1"/>
  <c r="DX24" i="16" s="1"/>
  <c r="DX145" i="16"/>
  <c r="DX152" i="16" s="1"/>
  <c r="DX25" i="16" s="1"/>
  <c r="DX146" i="16"/>
  <c r="DX153" i="16" s="1"/>
  <c r="DX26" i="16" s="1"/>
  <c r="DX147" i="16"/>
  <c r="DX154" i="16" s="1"/>
  <c r="DX27" i="16" s="1"/>
  <c r="DX143" i="16"/>
  <c r="DX150" i="16" s="1"/>
  <c r="CZ87" i="23"/>
  <c r="DA84" i="23" s="1"/>
  <c r="DA31" i="23" s="1"/>
  <c r="DG35" i="23"/>
  <c r="DG109" i="23"/>
  <c r="DG111" i="23" s="1"/>
  <c r="DH108" i="23" s="1"/>
  <c r="DG72" i="23"/>
  <c r="DG75" i="23" s="1"/>
  <c r="CN93" i="23" l="1"/>
  <c r="CO90" i="23" s="1"/>
  <c r="CN24" i="23"/>
  <c r="CN113" i="23"/>
  <c r="CN114" i="23" s="1"/>
  <c r="CN160" i="23" s="1"/>
  <c r="CN162" i="23" s="1"/>
  <c r="CN23" i="23" s="1"/>
  <c r="CN105" i="23"/>
  <c r="CO102" i="23" s="1"/>
  <c r="CN26" i="23"/>
  <c r="CN99" i="23"/>
  <c r="CO96" i="23" s="1"/>
  <c r="CN25" i="23"/>
  <c r="DX160" i="16"/>
  <c r="DO153" i="10"/>
  <c r="DO152" i="10"/>
  <c r="DY87" i="16"/>
  <c r="DZ84" i="16" s="1"/>
  <c r="DY113" i="16"/>
  <c r="DY114" i="16" s="1"/>
  <c r="DA85" i="23"/>
  <c r="DA40" i="23"/>
  <c r="DA43" i="23" s="1"/>
  <c r="DH72" i="23"/>
  <c r="DH75" i="23" s="1"/>
  <c r="DH35" i="23"/>
  <c r="DH109" i="23"/>
  <c r="DH111" i="23" s="1"/>
  <c r="DI108" i="23" s="1"/>
  <c r="CO64" i="23" l="1"/>
  <c r="CO67" i="23" s="1"/>
  <c r="CO34" i="23"/>
  <c r="CO103" i="23"/>
  <c r="CO97" i="23"/>
  <c r="CO56" i="23"/>
  <c r="CO59" i="23" s="1"/>
  <c r="CO33" i="23"/>
  <c r="CN28" i="23"/>
  <c r="CO48" i="23"/>
  <c r="CO51" i="23" s="1"/>
  <c r="CO32" i="23"/>
  <c r="CO91" i="23"/>
  <c r="CO36" i="23"/>
  <c r="DY146" i="16"/>
  <c r="DY153" i="16" s="1"/>
  <c r="DY26" i="16" s="1"/>
  <c r="DY147" i="16"/>
  <c r="DY154" i="16" s="1"/>
  <c r="DY27" i="16" s="1"/>
  <c r="DY143" i="16"/>
  <c r="DY150" i="16" s="1"/>
  <c r="DY145" i="16"/>
  <c r="DY152" i="16" s="1"/>
  <c r="DY25" i="16" s="1"/>
  <c r="DY144" i="16"/>
  <c r="DY151" i="16" s="1"/>
  <c r="DY24" i="16" s="1"/>
  <c r="DZ36" i="16"/>
  <c r="DZ85" i="16"/>
  <c r="DZ31" i="16"/>
  <c r="DP151" i="10"/>
  <c r="DZ40" i="16"/>
  <c r="DZ43" i="16" s="1"/>
  <c r="DN180" i="10"/>
  <c r="DN181" i="10" s="1"/>
  <c r="DX162" i="16"/>
  <c r="DX23" i="16" s="1"/>
  <c r="DX28" i="16" s="1"/>
  <c r="DA87" i="23"/>
  <c r="DB84" i="23" s="1"/>
  <c r="DI72" i="23"/>
  <c r="DI75" i="23" s="1"/>
  <c r="DI35" i="23"/>
  <c r="DI109" i="23"/>
  <c r="DI111" i="23" s="1"/>
  <c r="DJ108" i="23" s="1"/>
  <c r="DB52" i="23"/>
  <c r="DB69" i="23" s="1"/>
  <c r="DY160" i="16" l="1"/>
  <c r="DO180" i="10" s="1"/>
  <c r="DO181" i="10" s="1"/>
  <c r="CO93" i="23"/>
  <c r="CP90" i="23" s="1"/>
  <c r="CO24" i="23"/>
  <c r="CO113" i="23"/>
  <c r="CO114" i="23" s="1"/>
  <c r="CO160" i="23" s="1"/>
  <c r="CO162" i="23" s="1"/>
  <c r="CO23" i="23" s="1"/>
  <c r="CO99" i="23"/>
  <c r="CP96" i="23" s="1"/>
  <c r="CO25" i="23"/>
  <c r="CO105" i="23"/>
  <c r="CP102" i="23" s="1"/>
  <c r="CO26" i="23"/>
  <c r="DZ87" i="16"/>
  <c r="EA84" i="16" s="1"/>
  <c r="DZ113" i="16"/>
  <c r="DZ114" i="16" s="1"/>
  <c r="DP153" i="10"/>
  <c r="DP152" i="10"/>
  <c r="DB85" i="23"/>
  <c r="DB31" i="23"/>
  <c r="DB40" i="23"/>
  <c r="DB43" i="23" s="1"/>
  <c r="DB53" i="23"/>
  <c r="DC49" i="23" s="1"/>
  <c r="DB77" i="23"/>
  <c r="DC73" i="23" s="1"/>
  <c r="DB45" i="23"/>
  <c r="DC41" i="23" s="1"/>
  <c r="DJ109" i="23"/>
  <c r="DJ111" i="23" s="1"/>
  <c r="DK108" i="23" s="1"/>
  <c r="DJ72" i="23"/>
  <c r="DJ75" i="23" s="1"/>
  <c r="DJ35" i="23"/>
  <c r="DB61" i="23"/>
  <c r="DC57" i="23" s="1"/>
  <c r="DC65" i="23"/>
  <c r="DY162" i="16" l="1"/>
  <c r="DY23" i="16" s="1"/>
  <c r="DY28" i="16" s="1"/>
  <c r="CP34" i="23"/>
  <c r="CP64" i="23"/>
  <c r="CP67" i="23" s="1"/>
  <c r="CP103" i="23"/>
  <c r="CP56" i="23"/>
  <c r="CP59" i="23" s="1"/>
  <c r="CP97" i="23"/>
  <c r="CP33" i="23"/>
  <c r="CO28" i="23"/>
  <c r="CP91" i="23"/>
  <c r="CP32" i="23"/>
  <c r="CP48" i="23"/>
  <c r="CP51" i="23" s="1"/>
  <c r="CP36" i="23"/>
  <c r="DZ145" i="16"/>
  <c r="DZ152" i="16" s="1"/>
  <c r="DZ25" i="16" s="1"/>
  <c r="DZ147" i="16"/>
  <c r="DZ154" i="16" s="1"/>
  <c r="DZ27" i="16" s="1"/>
  <c r="DZ144" i="16"/>
  <c r="DZ151" i="16" s="1"/>
  <c r="DZ24" i="16" s="1"/>
  <c r="DZ143" i="16"/>
  <c r="DZ150" i="16" s="1"/>
  <c r="DZ146" i="16"/>
  <c r="DZ153" i="16" s="1"/>
  <c r="DZ26" i="16" s="1"/>
  <c r="EA36" i="16"/>
  <c r="EA31" i="16"/>
  <c r="EA85" i="16"/>
  <c r="DQ151" i="10"/>
  <c r="EA40" i="16"/>
  <c r="EA43" i="16" s="1"/>
  <c r="DB79" i="23"/>
  <c r="DC52" i="23"/>
  <c r="DC61" i="23" s="1"/>
  <c r="DB87" i="23"/>
  <c r="DC84" i="23" s="1"/>
  <c r="DK35" i="23"/>
  <c r="DK109" i="23"/>
  <c r="DK111" i="23" s="1"/>
  <c r="DL108" i="23" s="1"/>
  <c r="DK72" i="23"/>
  <c r="DK75" i="23" s="1"/>
  <c r="DZ160" i="16" l="1"/>
  <c r="CP93" i="23"/>
  <c r="CQ90" i="23" s="1"/>
  <c r="CP24" i="23"/>
  <c r="CP113" i="23"/>
  <c r="CP114" i="23" s="1"/>
  <c r="CP160" i="23" s="1"/>
  <c r="CP162" i="23" s="1"/>
  <c r="CP23" i="23" s="1"/>
  <c r="CP99" i="23"/>
  <c r="CQ96" i="23" s="1"/>
  <c r="CP25" i="23"/>
  <c r="CP105" i="23"/>
  <c r="CQ102" i="23" s="1"/>
  <c r="CP26" i="23"/>
  <c r="DQ152" i="10"/>
  <c r="DQ153" i="10"/>
  <c r="DP180" i="10"/>
  <c r="DP181" i="10" s="1"/>
  <c r="DZ162" i="16"/>
  <c r="DZ23" i="16" s="1"/>
  <c r="DZ28" i="16" s="1"/>
  <c r="EA87" i="16"/>
  <c r="EB84" i="16" s="1"/>
  <c r="EA113" i="16"/>
  <c r="EA114" i="16" s="1"/>
  <c r="DC85" i="23"/>
  <c r="DC40" i="23"/>
  <c r="DC43" i="23" s="1"/>
  <c r="DC31" i="23"/>
  <c r="DC69" i="23"/>
  <c r="DD65" i="23" s="1"/>
  <c r="DC53" i="23"/>
  <c r="DD49" i="23" s="1"/>
  <c r="DC77" i="23"/>
  <c r="DD73" i="23" s="1"/>
  <c r="DC45" i="23"/>
  <c r="DD41" i="23" s="1"/>
  <c r="DL109" i="23"/>
  <c r="DL111" i="23" s="1"/>
  <c r="DM108" i="23" s="1"/>
  <c r="DL72" i="23"/>
  <c r="DL75" i="23" s="1"/>
  <c r="DL35" i="23"/>
  <c r="DD57" i="23"/>
  <c r="CQ103" i="23" l="1"/>
  <c r="CQ64" i="23"/>
  <c r="CQ67" i="23" s="1"/>
  <c r="CQ34" i="23"/>
  <c r="CQ56" i="23"/>
  <c r="CQ59" i="23" s="1"/>
  <c r="CQ97" i="23"/>
  <c r="CQ33" i="23"/>
  <c r="CP28" i="23"/>
  <c r="CQ32" i="23"/>
  <c r="CQ48" i="23"/>
  <c r="CQ51" i="23" s="1"/>
  <c r="CQ91" i="23"/>
  <c r="CQ36" i="23"/>
  <c r="EA145" i="16"/>
  <c r="EA152" i="16" s="1"/>
  <c r="EA25" i="16" s="1"/>
  <c r="EA146" i="16"/>
  <c r="EA153" i="16" s="1"/>
  <c r="EA26" i="16" s="1"/>
  <c r="EA143" i="16"/>
  <c r="EA150" i="16" s="1"/>
  <c r="EA147" i="16"/>
  <c r="EA154" i="16" s="1"/>
  <c r="EA27" i="16" s="1"/>
  <c r="EA144" i="16"/>
  <c r="EA151" i="16" s="1"/>
  <c r="EA24" i="16" s="1"/>
  <c r="EB36" i="16"/>
  <c r="EB31" i="16"/>
  <c r="EB85" i="16"/>
  <c r="EB87" i="16" s="1"/>
  <c r="EC84" i="16" s="1"/>
  <c r="DR151" i="10"/>
  <c r="EB40" i="16"/>
  <c r="EB43" i="16" s="1"/>
  <c r="DC79" i="23"/>
  <c r="DC87" i="23"/>
  <c r="DD84" i="23" s="1"/>
  <c r="DM72" i="23"/>
  <c r="DM75" i="23" s="1"/>
  <c r="DM35" i="23"/>
  <c r="DM109" i="23"/>
  <c r="DM111" i="23" s="1"/>
  <c r="DN108" i="23" s="1"/>
  <c r="EA160" i="16" l="1"/>
  <c r="CQ93" i="23"/>
  <c r="CR90" i="23" s="1"/>
  <c r="CQ24" i="23"/>
  <c r="CQ113" i="23"/>
  <c r="CQ114" i="23" s="1"/>
  <c r="CQ160" i="23" s="1"/>
  <c r="CQ162" i="23" s="1"/>
  <c r="CQ23" i="23" s="1"/>
  <c r="CQ99" i="23"/>
  <c r="CR96" i="23" s="1"/>
  <c r="CQ25" i="23"/>
  <c r="CQ105" i="23"/>
  <c r="CR102" i="23" s="1"/>
  <c r="CQ26" i="23"/>
  <c r="EC36" i="16"/>
  <c r="EC40" i="16"/>
  <c r="EC43" i="16" s="1"/>
  <c r="EC85" i="16"/>
  <c r="EC31" i="16"/>
  <c r="DS151" i="10"/>
  <c r="EB113" i="16"/>
  <c r="EB114" i="16" s="1"/>
  <c r="DR152" i="10"/>
  <c r="DR153" i="10"/>
  <c r="EA162" i="16"/>
  <c r="EA23" i="16" s="1"/>
  <c r="EA28" i="16" s="1"/>
  <c r="DQ180" i="10"/>
  <c r="DQ181" i="10" s="1"/>
  <c r="DD31" i="23"/>
  <c r="DD85" i="23"/>
  <c r="DD40" i="23"/>
  <c r="DD43" i="23" s="1"/>
  <c r="DN109" i="23"/>
  <c r="DN111" i="23" s="1"/>
  <c r="DO108" i="23" s="1"/>
  <c r="DN72" i="23"/>
  <c r="DN75" i="23" s="1"/>
  <c r="DN35" i="23"/>
  <c r="CR33" i="23" l="1"/>
  <c r="CR97" i="23"/>
  <c r="CR56" i="23"/>
  <c r="CR59" i="23" s="1"/>
  <c r="CR103" i="23"/>
  <c r="CR64" i="23"/>
  <c r="CR67" i="23" s="1"/>
  <c r="CR34" i="23"/>
  <c r="CQ28" i="23"/>
  <c r="CR48" i="23"/>
  <c r="CR51" i="23" s="1"/>
  <c r="CR32" i="23"/>
  <c r="CR91" i="23"/>
  <c r="CR36" i="23"/>
  <c r="EB144" i="16"/>
  <c r="EB151" i="16" s="1"/>
  <c r="EB24" i="16" s="1"/>
  <c r="EB146" i="16"/>
  <c r="EB153" i="16" s="1"/>
  <c r="EB26" i="16" s="1"/>
  <c r="EB143" i="16"/>
  <c r="EB150" i="16" s="1"/>
  <c r="EB145" i="16"/>
  <c r="EB152" i="16" s="1"/>
  <c r="EB25" i="16" s="1"/>
  <c r="EB147" i="16"/>
  <c r="EB154" i="16" s="1"/>
  <c r="EB27" i="16" s="1"/>
  <c r="DS152" i="10"/>
  <c r="DS153" i="10"/>
  <c r="EC87" i="16"/>
  <c r="ED84" i="16" s="1"/>
  <c r="EC113" i="16"/>
  <c r="EC114" i="16" s="1"/>
  <c r="DD87" i="23"/>
  <c r="DE84" i="23" s="1"/>
  <c r="DO72" i="23"/>
  <c r="DO75" i="23" s="1"/>
  <c r="DO35" i="23"/>
  <c r="DO109" i="23"/>
  <c r="DO111" i="23" s="1"/>
  <c r="DP108" i="23" s="1"/>
  <c r="EB160" i="16" l="1"/>
  <c r="DR180" i="10" s="1"/>
  <c r="DR181" i="10" s="1"/>
  <c r="CR93" i="23"/>
  <c r="CS90" i="23" s="1"/>
  <c r="CR24" i="23"/>
  <c r="CR113" i="23"/>
  <c r="CR114" i="23" s="1"/>
  <c r="CR160" i="23" s="1"/>
  <c r="CR162" i="23" s="1"/>
  <c r="CR23" i="23" s="1"/>
  <c r="CR105" i="23"/>
  <c r="CS102" i="23" s="1"/>
  <c r="CR26" i="23"/>
  <c r="CR99" i="23"/>
  <c r="CS96" i="23" s="1"/>
  <c r="CR25" i="23"/>
  <c r="ED36" i="16"/>
  <c r="I28" i="16" s="1"/>
  <c r="M8" i="2" s="1"/>
  <c r="ED40" i="16"/>
  <c r="ED43" i="16" s="1"/>
  <c r="DT151" i="10"/>
  <c r="ED31" i="16"/>
  <c r="I23" i="16" s="1"/>
  <c r="M3" i="2" s="1"/>
  <c r="ED85" i="16"/>
  <c r="EC147" i="16"/>
  <c r="EC154" i="16" s="1"/>
  <c r="EC27" i="16" s="1"/>
  <c r="EC146" i="16"/>
  <c r="EC153" i="16" s="1"/>
  <c r="EC26" i="16" s="1"/>
  <c r="EC143" i="16"/>
  <c r="EC150" i="16" s="1"/>
  <c r="EC144" i="16"/>
  <c r="EC151" i="16" s="1"/>
  <c r="EC24" i="16" s="1"/>
  <c r="EC145" i="16"/>
  <c r="EC152" i="16" s="1"/>
  <c r="EC25" i="16" s="1"/>
  <c r="DE31" i="23"/>
  <c r="DE85" i="23"/>
  <c r="DE40" i="23"/>
  <c r="DE43" i="23" s="1"/>
  <c r="DP72" i="23"/>
  <c r="DP75" i="23" s="1"/>
  <c r="DP35" i="23"/>
  <c r="DP109" i="23"/>
  <c r="DP111" i="23" s="1"/>
  <c r="DQ108" i="23" s="1"/>
  <c r="EB162" i="16" l="1"/>
  <c r="EB23" i="16" s="1"/>
  <c r="EB28" i="16" s="1"/>
  <c r="CS97" i="23"/>
  <c r="CS56" i="23"/>
  <c r="CS59" i="23" s="1"/>
  <c r="CS33" i="23"/>
  <c r="CS103" i="23"/>
  <c r="CS64" i="23"/>
  <c r="CS67" i="23" s="1"/>
  <c r="CS34" i="23"/>
  <c r="CR28" i="23"/>
  <c r="CS48" i="23"/>
  <c r="CS51" i="23" s="1"/>
  <c r="CS91" i="23"/>
  <c r="CS32" i="23"/>
  <c r="CS36" i="23"/>
  <c r="EC160" i="16"/>
  <c r="ED87" i="16"/>
  <c r="ED113" i="16"/>
  <c r="ED114" i="16" s="1"/>
  <c r="I15" i="16"/>
  <c r="Y96" i="2"/>
  <c r="Y99" i="2" s="1"/>
  <c r="Y109" i="2" s="1"/>
  <c r="DT152" i="10"/>
  <c r="DT153" i="10"/>
  <c r="C153" i="10" s="1"/>
  <c r="Z96" i="2"/>
  <c r="Z99" i="2" s="1"/>
  <c r="Z109" i="2" s="1"/>
  <c r="AA96" i="2"/>
  <c r="AA99" i="2" s="1"/>
  <c r="AA109" i="2" s="1"/>
  <c r="AB96" i="2"/>
  <c r="AB99" i="2" s="1"/>
  <c r="AC96" i="2"/>
  <c r="AC99" i="2" s="1"/>
  <c r="AD96" i="2"/>
  <c r="AD99" i="2" s="1"/>
  <c r="DE87" i="23"/>
  <c r="DF84" i="23" s="1"/>
  <c r="DQ35" i="23"/>
  <c r="DQ72" i="23"/>
  <c r="DQ75" i="23" s="1"/>
  <c r="DQ109" i="23"/>
  <c r="DQ111" i="23" s="1"/>
  <c r="DR108" i="23" s="1"/>
  <c r="CS93" i="23" l="1"/>
  <c r="CT90" i="23" s="1"/>
  <c r="CS24" i="23"/>
  <c r="CS113" i="23"/>
  <c r="CS114" i="23" s="1"/>
  <c r="CS160" i="23" s="1"/>
  <c r="CS162" i="23" s="1"/>
  <c r="CS23" i="23" s="1"/>
  <c r="CS99" i="23"/>
  <c r="CT96" i="23" s="1"/>
  <c r="CS25" i="23"/>
  <c r="CS105" i="23"/>
  <c r="CT102" i="23" s="1"/>
  <c r="CS26" i="23"/>
  <c r="U97" i="2"/>
  <c r="U108" i="2" s="1"/>
  <c r="Y97" i="2"/>
  <c r="Y108" i="2" s="1"/>
  <c r="C152" i="10"/>
  <c r="AA97" i="2"/>
  <c r="AA108" i="2" s="1"/>
  <c r="AB97" i="2"/>
  <c r="AC97" i="2"/>
  <c r="AD97" i="2"/>
  <c r="B27" i="20" s="1"/>
  <c r="I20" i="16"/>
  <c r="ED147" i="16"/>
  <c r="ED154" i="16" s="1"/>
  <c r="ED146" i="16"/>
  <c r="ED153" i="16" s="1"/>
  <c r="ED145" i="16"/>
  <c r="ED152" i="16" s="1"/>
  <c r="ED144" i="16"/>
  <c r="ED151" i="16" s="1"/>
  <c r="ED143" i="16"/>
  <c r="ED150" i="16" s="1"/>
  <c r="DS180" i="10"/>
  <c r="DS181" i="10" s="1"/>
  <c r="EC162" i="16"/>
  <c r="EC23" i="16" s="1"/>
  <c r="EC28" i="16" s="1"/>
  <c r="DF85" i="23"/>
  <c r="DF40" i="23"/>
  <c r="DF43" i="23" s="1"/>
  <c r="DF31" i="23"/>
  <c r="DR35" i="23"/>
  <c r="DR72" i="23"/>
  <c r="DR75" i="23" s="1"/>
  <c r="DR109" i="23"/>
  <c r="DR111" i="23" s="1"/>
  <c r="DS108" i="23" s="1"/>
  <c r="CT34" i="23" l="1"/>
  <c r="CT64" i="23"/>
  <c r="CT67" i="23" s="1"/>
  <c r="CT103" i="23"/>
  <c r="CT105" i="23" s="1"/>
  <c r="CU102" i="23" s="1"/>
  <c r="CT33" i="23"/>
  <c r="CT56" i="23"/>
  <c r="CT59" i="23" s="1"/>
  <c r="CT97" i="23"/>
  <c r="CT99" i="23" s="1"/>
  <c r="CU96" i="23" s="1"/>
  <c r="CS28" i="23"/>
  <c r="CT48" i="23"/>
  <c r="CT51" i="23" s="1"/>
  <c r="CT32" i="23"/>
  <c r="CT91" i="23"/>
  <c r="CT36" i="23"/>
  <c r="J18" i="16"/>
  <c r="ED26" i="16"/>
  <c r="H26" i="16" s="1"/>
  <c r="K6" i="2" s="1"/>
  <c r="J19" i="16"/>
  <c r="ED27" i="16"/>
  <c r="H27" i="16" s="1"/>
  <c r="K7" i="2" s="1"/>
  <c r="J15" i="16"/>
  <c r="J16" i="16"/>
  <c r="ED24" i="16"/>
  <c r="H24" i="16" s="1"/>
  <c r="K4" i="2" s="1"/>
  <c r="ED25" i="16"/>
  <c r="H25" i="16" s="1"/>
  <c r="K5" i="2" s="1"/>
  <c r="J17" i="16"/>
  <c r="ED160" i="16"/>
  <c r="DF87" i="23"/>
  <c r="DG84" i="23" s="1"/>
  <c r="DS35" i="23"/>
  <c r="DS109" i="23"/>
  <c r="DS111" i="23" s="1"/>
  <c r="DT108" i="23" s="1"/>
  <c r="DS72" i="23"/>
  <c r="DS75" i="23" s="1"/>
  <c r="CT93" i="23" l="1"/>
  <c r="CU90" i="23" s="1"/>
  <c r="CT113" i="23"/>
  <c r="CT114" i="23" s="1"/>
  <c r="CU97" i="23"/>
  <c r="CU99" i="23" s="1"/>
  <c r="CV96" i="23" s="1"/>
  <c r="CU56" i="23"/>
  <c r="CU59" i="23" s="1"/>
  <c r="CU33" i="23"/>
  <c r="CU64" i="23"/>
  <c r="CU67" i="23" s="1"/>
  <c r="CU103" i="23"/>
  <c r="CU105" i="23" s="1"/>
  <c r="CV102" i="23" s="1"/>
  <c r="CU34" i="23"/>
  <c r="ED162" i="16"/>
  <c r="DT180" i="10"/>
  <c r="J20" i="16"/>
  <c r="K25" i="16"/>
  <c r="O5" i="2" s="1"/>
  <c r="J25" i="16"/>
  <c r="N5" i="2" s="1"/>
  <c r="J27" i="16"/>
  <c r="N7" i="2" s="1"/>
  <c r="K27" i="16"/>
  <c r="O7" i="2" s="1"/>
  <c r="J24" i="16"/>
  <c r="N4" i="2" s="1"/>
  <c r="K24" i="16"/>
  <c r="O4" i="2" s="1"/>
  <c r="K26" i="16"/>
  <c r="O6" i="2" s="1"/>
  <c r="J26" i="16"/>
  <c r="N6" i="2" s="1"/>
  <c r="DG40" i="23"/>
  <c r="DG43" i="23" s="1"/>
  <c r="DG85" i="23"/>
  <c r="DG31" i="23"/>
  <c r="DT35" i="23"/>
  <c r="DT109" i="23"/>
  <c r="DT111" i="23" s="1"/>
  <c r="DU108" i="23" s="1"/>
  <c r="DT72" i="23"/>
  <c r="DT75" i="23" s="1"/>
  <c r="CV103" i="23" l="1"/>
  <c r="CV34" i="23"/>
  <c r="CV64" i="23"/>
  <c r="CV67" i="23" s="1"/>
  <c r="CV97" i="23"/>
  <c r="CV33" i="23"/>
  <c r="CV56" i="23"/>
  <c r="CV59" i="23" s="1"/>
  <c r="CT130" i="23"/>
  <c r="CT151" i="23" s="1"/>
  <c r="CT24" i="23" s="1"/>
  <c r="CT129" i="23"/>
  <c r="CT150" i="23" s="1"/>
  <c r="CT133" i="23"/>
  <c r="CT154" i="23" s="1"/>
  <c r="CT27" i="23" s="1"/>
  <c r="CT131" i="23"/>
  <c r="CT152" i="23" s="1"/>
  <c r="CT25" i="23" s="1"/>
  <c r="CT132" i="23"/>
  <c r="CT153" i="23" s="1"/>
  <c r="CT26" i="23" s="1"/>
  <c r="CU32" i="23"/>
  <c r="CU91" i="23"/>
  <c r="CU48" i="23"/>
  <c r="CU51" i="23" s="1"/>
  <c r="CU52" i="23" s="1"/>
  <c r="CU36" i="23"/>
  <c r="DT181" i="10"/>
  <c r="O124" i="4"/>
  <c r="O125" i="4" s="1"/>
  <c r="K15" i="16"/>
  <c r="ED23" i="16"/>
  <c r="DG87" i="23"/>
  <c r="DH84" i="23" s="1"/>
  <c r="DU72" i="23"/>
  <c r="DU75" i="23" s="1"/>
  <c r="DU109" i="23"/>
  <c r="DU111" i="23" s="1"/>
  <c r="DV108" i="23" s="1"/>
  <c r="DU35" i="23"/>
  <c r="DH52" i="23"/>
  <c r="DH69" i="23" s="1"/>
  <c r="CT160" i="23" l="1"/>
  <c r="CT162" i="23" s="1"/>
  <c r="CT23" i="23" s="1"/>
  <c r="CT28" i="23" s="1"/>
  <c r="CU93" i="23"/>
  <c r="CV90" i="23" s="1"/>
  <c r="CU113" i="23"/>
  <c r="CU114" i="23" s="1"/>
  <c r="CV99" i="23"/>
  <c r="CW96" i="23" s="1"/>
  <c r="CU69" i="23"/>
  <c r="CV65" i="23" s="1"/>
  <c r="CU45" i="23"/>
  <c r="CU53" i="23"/>
  <c r="CV49" i="23" s="1"/>
  <c r="CU61" i="23"/>
  <c r="CV57" i="23" s="1"/>
  <c r="CU77" i="23"/>
  <c r="CV73" i="23" s="1"/>
  <c r="CV105" i="23"/>
  <c r="CW102" i="23" s="1"/>
  <c r="ED28" i="16"/>
  <c r="H23" i="16"/>
  <c r="K3" i="2" s="1"/>
  <c r="J23" i="16"/>
  <c r="N3" i="2" s="1"/>
  <c r="K20" i="16"/>
  <c r="K28" i="16" s="1"/>
  <c r="O8" i="2" s="1"/>
  <c r="K23" i="16"/>
  <c r="O3" i="2" s="1"/>
  <c r="DH40" i="23"/>
  <c r="DH43" i="23" s="1"/>
  <c r="DH85" i="23"/>
  <c r="DH31" i="23"/>
  <c r="DH53" i="23"/>
  <c r="DI49" i="23" s="1"/>
  <c r="DH77" i="23"/>
  <c r="DI73" i="23" s="1"/>
  <c r="DH61" i="23"/>
  <c r="DI57" i="23" s="1"/>
  <c r="DH45" i="23"/>
  <c r="DV72" i="23"/>
  <c r="DV75" i="23" s="1"/>
  <c r="DV109" i="23"/>
  <c r="DV111" i="23" s="1"/>
  <c r="DW108" i="23" s="1"/>
  <c r="DV35" i="23"/>
  <c r="DI65" i="23"/>
  <c r="CW103" i="23" l="1"/>
  <c r="CW105" i="23" s="1"/>
  <c r="CX102" i="23" s="1"/>
  <c r="CW64" i="23"/>
  <c r="CW67" i="23" s="1"/>
  <c r="CW34" i="23"/>
  <c r="CU132" i="23"/>
  <c r="CU153" i="23" s="1"/>
  <c r="CU26" i="23" s="1"/>
  <c r="CU131" i="23"/>
  <c r="CU152" i="23" s="1"/>
  <c r="CU25" i="23" s="1"/>
  <c r="CU133" i="23"/>
  <c r="CU154" i="23" s="1"/>
  <c r="CU27" i="23" s="1"/>
  <c r="CU129" i="23"/>
  <c r="CU150" i="23" s="1"/>
  <c r="CU130" i="23"/>
  <c r="CU151" i="23" s="1"/>
  <c r="CU24" i="23" s="1"/>
  <c r="CV41" i="23"/>
  <c r="CU79" i="23"/>
  <c r="CW97" i="23"/>
  <c r="CW99" i="23" s="1"/>
  <c r="CX96" i="23" s="1"/>
  <c r="CW56" i="23"/>
  <c r="CW59" i="23" s="1"/>
  <c r="CW33" i="23"/>
  <c r="CV32" i="23"/>
  <c r="CV91" i="23"/>
  <c r="CV48" i="23"/>
  <c r="CV51" i="23" s="1"/>
  <c r="CV36" i="23"/>
  <c r="DH87" i="23"/>
  <c r="DI84" i="23" s="1"/>
  <c r="DH79" i="23"/>
  <c r="DI41" i="23"/>
  <c r="DW35" i="23"/>
  <c r="DW109" i="23"/>
  <c r="DW111" i="23" s="1"/>
  <c r="DX108" i="23" s="1"/>
  <c r="DW72" i="23"/>
  <c r="DW75" i="23" s="1"/>
  <c r="DI52" i="23"/>
  <c r="DI45" i="23" s="1"/>
  <c r="CU160" i="23" l="1"/>
  <c r="CU162" i="23" s="1"/>
  <c r="CU23" i="23" s="1"/>
  <c r="CU28" i="23" s="1"/>
  <c r="CX97" i="23"/>
  <c r="CX99" i="23" s="1"/>
  <c r="CY96" i="23" s="1"/>
  <c r="CX56" i="23"/>
  <c r="CX59" i="23" s="1"/>
  <c r="CX33" i="23"/>
  <c r="CV93" i="23"/>
  <c r="CW90" i="23" s="1"/>
  <c r="CV113" i="23"/>
  <c r="CV114" i="23" s="1"/>
  <c r="CX103" i="23"/>
  <c r="CX105" i="23" s="1"/>
  <c r="CY102" i="23" s="1"/>
  <c r="CX64" i="23"/>
  <c r="CX67" i="23" s="1"/>
  <c r="CX34" i="23"/>
  <c r="DI85" i="23"/>
  <c r="DI31" i="23"/>
  <c r="DI40" i="23"/>
  <c r="DI43" i="23" s="1"/>
  <c r="DI69" i="23"/>
  <c r="DJ65" i="23" s="1"/>
  <c r="DI77" i="23"/>
  <c r="DJ73" i="23" s="1"/>
  <c r="DI61" i="23"/>
  <c r="DJ57" i="23" s="1"/>
  <c r="DI53" i="23"/>
  <c r="DJ49" i="23" s="1"/>
  <c r="DX109" i="23"/>
  <c r="DX111" i="23" s="1"/>
  <c r="DY108" i="23" s="1"/>
  <c r="DX35" i="23"/>
  <c r="DX72" i="23"/>
  <c r="DX75" i="23" s="1"/>
  <c r="DJ41" i="23"/>
  <c r="CV133" i="23" l="1"/>
  <c r="CV154" i="23" s="1"/>
  <c r="CV27" i="23" s="1"/>
  <c r="CV130" i="23"/>
  <c r="CV151" i="23" s="1"/>
  <c r="CV24" i="23" s="1"/>
  <c r="CV132" i="23"/>
  <c r="CV153" i="23" s="1"/>
  <c r="CV26" i="23" s="1"/>
  <c r="CV129" i="23"/>
  <c r="CV150" i="23" s="1"/>
  <c r="CV131" i="23"/>
  <c r="CV152" i="23" s="1"/>
  <c r="CV25" i="23" s="1"/>
  <c r="CY64" i="23"/>
  <c r="CY67" i="23" s="1"/>
  <c r="CY103" i="23"/>
  <c r="CY105" i="23" s="1"/>
  <c r="CZ102" i="23" s="1"/>
  <c r="CY34" i="23"/>
  <c r="CW48" i="23"/>
  <c r="CW51" i="23" s="1"/>
  <c r="CW32" i="23"/>
  <c r="CW91" i="23"/>
  <c r="CW93" i="23" s="1"/>
  <c r="CX90" i="23" s="1"/>
  <c r="CW36" i="23"/>
  <c r="CY56" i="23"/>
  <c r="CY59" i="23" s="1"/>
  <c r="CY33" i="23"/>
  <c r="CY97" i="23"/>
  <c r="CY99" i="23" s="1"/>
  <c r="CZ96" i="23" s="1"/>
  <c r="DI87" i="23"/>
  <c r="DJ84" i="23" s="1"/>
  <c r="DJ52" i="23"/>
  <c r="DJ69" i="23" s="1"/>
  <c r="DI79" i="23"/>
  <c r="DY72" i="23"/>
  <c r="DY75" i="23" s="1"/>
  <c r="DY35" i="23"/>
  <c r="DY109" i="23"/>
  <c r="DY111" i="23" s="1"/>
  <c r="DZ108" i="23" s="1"/>
  <c r="CV160" i="23" l="1"/>
  <c r="CV162" i="23" s="1"/>
  <c r="CV23" i="23" s="1"/>
  <c r="CV28" i="23" s="1"/>
  <c r="CX48" i="23"/>
  <c r="CX51" i="23" s="1"/>
  <c r="CX52" i="23" s="1"/>
  <c r="CX32" i="23"/>
  <c r="CX91" i="23"/>
  <c r="CX113" i="23" s="1"/>
  <c r="CX114" i="23" s="1"/>
  <c r="CX36" i="23"/>
  <c r="CW113" i="23"/>
  <c r="CW114" i="23" s="1"/>
  <c r="CZ64" i="23"/>
  <c r="CZ67" i="23" s="1"/>
  <c r="CZ34" i="23"/>
  <c r="CZ103" i="23"/>
  <c r="CZ105" i="23" s="1"/>
  <c r="DA102" i="23" s="1"/>
  <c r="CZ56" i="23"/>
  <c r="CZ59" i="23" s="1"/>
  <c r="CZ33" i="23"/>
  <c r="CZ97" i="23"/>
  <c r="CZ99" i="23" s="1"/>
  <c r="DA96" i="23" s="1"/>
  <c r="DJ85" i="23"/>
  <c r="DJ40" i="23"/>
  <c r="DJ43" i="23" s="1"/>
  <c r="DJ31" i="23"/>
  <c r="DJ77" i="23"/>
  <c r="DK73" i="23" s="1"/>
  <c r="DJ53" i="23"/>
  <c r="DK49" i="23" s="1"/>
  <c r="DJ45" i="23"/>
  <c r="DK41" i="23" s="1"/>
  <c r="DJ61" i="23"/>
  <c r="DK57" i="23" s="1"/>
  <c r="DZ72" i="23"/>
  <c r="DZ75" i="23" s="1"/>
  <c r="DZ35" i="23"/>
  <c r="DZ109" i="23"/>
  <c r="DZ111" i="23" s="1"/>
  <c r="EA108" i="23" s="1"/>
  <c r="DK65" i="23"/>
  <c r="CX93" i="23" l="1"/>
  <c r="CY90" i="23" s="1"/>
  <c r="CW130" i="23"/>
  <c r="CW151" i="23" s="1"/>
  <c r="CW24" i="23" s="1"/>
  <c r="CW131" i="23"/>
  <c r="CW152" i="23" s="1"/>
  <c r="CW25" i="23" s="1"/>
  <c r="CW133" i="23"/>
  <c r="CW154" i="23" s="1"/>
  <c r="CW27" i="23" s="1"/>
  <c r="CW132" i="23"/>
  <c r="CW153" i="23" s="1"/>
  <c r="CW26" i="23" s="1"/>
  <c r="CW129" i="23"/>
  <c r="CW150" i="23" s="1"/>
  <c r="DA97" i="23"/>
  <c r="DA99" i="23" s="1"/>
  <c r="DB96" i="23" s="1"/>
  <c r="DA56" i="23"/>
  <c r="DA59" i="23" s="1"/>
  <c r="DA33" i="23"/>
  <c r="DA34" i="23"/>
  <c r="DA64" i="23"/>
  <c r="DA67" i="23" s="1"/>
  <c r="DA103" i="23"/>
  <c r="DA105" i="23" s="1"/>
  <c r="DB102" i="23" s="1"/>
  <c r="CY32" i="23"/>
  <c r="CY48" i="23"/>
  <c r="CY51" i="23" s="1"/>
  <c r="CY52" i="23" s="1"/>
  <c r="CY91" i="23"/>
  <c r="CY113" i="23" s="1"/>
  <c r="CY114" i="23" s="1"/>
  <c r="CY36" i="23"/>
  <c r="CX133" i="23"/>
  <c r="CX154" i="23" s="1"/>
  <c r="CX130" i="23"/>
  <c r="CX151" i="23" s="1"/>
  <c r="CX131" i="23"/>
  <c r="CX152" i="23" s="1"/>
  <c r="CX132" i="23"/>
  <c r="CX153" i="23" s="1"/>
  <c r="CX129" i="23"/>
  <c r="CX150" i="23" s="1"/>
  <c r="CX61" i="23"/>
  <c r="CY57" i="23" s="1"/>
  <c r="CX77" i="23"/>
  <c r="CY73" i="23" s="1"/>
  <c r="CX69" i="23"/>
  <c r="CY65" i="23" s="1"/>
  <c r="CX45" i="23"/>
  <c r="CX53" i="23"/>
  <c r="CY49" i="23" s="1"/>
  <c r="DJ87" i="23"/>
  <c r="DK84" i="23" s="1"/>
  <c r="DJ79" i="23"/>
  <c r="EA35" i="23"/>
  <c r="EA72" i="23"/>
  <c r="EA75" i="23" s="1"/>
  <c r="EA109" i="23"/>
  <c r="EA111" i="23" s="1"/>
  <c r="EB108" i="23" s="1"/>
  <c r="DK52" i="23"/>
  <c r="DK53" i="23" s="1"/>
  <c r="DL49" i="23" s="1"/>
  <c r="CW160" i="23" l="1"/>
  <c r="CW162" i="23" s="1"/>
  <c r="CW23" i="23" s="1"/>
  <c r="CX160" i="23"/>
  <c r="CX162" i="23" s="1"/>
  <c r="CY93" i="23"/>
  <c r="CZ90" i="23" s="1"/>
  <c r="CW28" i="23"/>
  <c r="CX24" i="23"/>
  <c r="CY41" i="23"/>
  <c r="CX79" i="23"/>
  <c r="DB97" i="23"/>
  <c r="DB99" i="23" s="1"/>
  <c r="DC96" i="23" s="1"/>
  <c r="DB33" i="23"/>
  <c r="DB56" i="23"/>
  <c r="DB59" i="23" s="1"/>
  <c r="CX27" i="23"/>
  <c r="CX25" i="23"/>
  <c r="DB34" i="23"/>
  <c r="DB103" i="23"/>
  <c r="DB105" i="23" s="1"/>
  <c r="DC102" i="23" s="1"/>
  <c r="DB64" i="23"/>
  <c r="DB67" i="23" s="1"/>
  <c r="CY69" i="23"/>
  <c r="CZ65" i="23" s="1"/>
  <c r="CY53" i="23"/>
  <c r="CZ49" i="23" s="1"/>
  <c r="CY45" i="23"/>
  <c r="CY61" i="23"/>
  <c r="CZ57" i="23" s="1"/>
  <c r="CY77" i="23"/>
  <c r="CZ73" i="23" s="1"/>
  <c r="CX23" i="23"/>
  <c r="CX26" i="23"/>
  <c r="CZ91" i="23"/>
  <c r="CZ113" i="23" s="1"/>
  <c r="CZ114" i="23" s="1"/>
  <c r="CZ48" i="23"/>
  <c r="CZ51" i="23" s="1"/>
  <c r="CZ52" i="23" s="1"/>
  <c r="CZ32" i="23"/>
  <c r="CZ36" i="23"/>
  <c r="CY131" i="23"/>
  <c r="CY152" i="23" s="1"/>
  <c r="CY130" i="23"/>
  <c r="CY151" i="23" s="1"/>
  <c r="CY133" i="23"/>
  <c r="CY154" i="23" s="1"/>
  <c r="CY27" i="23" s="1"/>
  <c r="CY129" i="23"/>
  <c r="CY150" i="23" s="1"/>
  <c r="CY132" i="23"/>
  <c r="CY153" i="23" s="1"/>
  <c r="DK40" i="23"/>
  <c r="DK43" i="23" s="1"/>
  <c r="DK85" i="23"/>
  <c r="DK31" i="23"/>
  <c r="EB35" i="23"/>
  <c r="EB109" i="23"/>
  <c r="EB111" i="23" s="1"/>
  <c r="EC108" i="23" s="1"/>
  <c r="EB72" i="23"/>
  <c r="EB75" i="23" s="1"/>
  <c r="DK69" i="23"/>
  <c r="DL65" i="23" s="1"/>
  <c r="DK77" i="23"/>
  <c r="DL73" i="23" s="1"/>
  <c r="DK45" i="23"/>
  <c r="DL41" i="23" s="1"/>
  <c r="DK61" i="23"/>
  <c r="DL57" i="23" s="1"/>
  <c r="CZ93" i="23" l="1"/>
  <c r="DA90" i="23" s="1"/>
  <c r="CY26" i="23"/>
  <c r="CY24" i="23"/>
  <c r="DC34" i="23"/>
  <c r="DC103" i="23"/>
  <c r="DC105" i="23" s="1"/>
  <c r="DD102" i="23" s="1"/>
  <c r="DC64" i="23"/>
  <c r="DC67" i="23" s="1"/>
  <c r="DA48" i="23"/>
  <c r="DA51" i="23" s="1"/>
  <c r="DA52" i="23" s="1"/>
  <c r="DA32" i="23"/>
  <c r="DA91" i="23"/>
  <c r="DA113" i="23" s="1"/>
  <c r="DA114" i="23" s="1"/>
  <c r="DA36" i="23"/>
  <c r="CY79" i="23"/>
  <c r="CZ41" i="23"/>
  <c r="CY25" i="23"/>
  <c r="CZ61" i="23"/>
  <c r="DA57" i="23" s="1"/>
  <c r="CZ53" i="23"/>
  <c r="DA49" i="23" s="1"/>
  <c r="CZ45" i="23"/>
  <c r="CZ77" i="23"/>
  <c r="DA73" i="23" s="1"/>
  <c r="CZ69" i="23"/>
  <c r="DA65" i="23" s="1"/>
  <c r="CZ133" i="23"/>
  <c r="CZ154" i="23" s="1"/>
  <c r="CZ130" i="23"/>
  <c r="CZ151" i="23" s="1"/>
  <c r="CZ132" i="23"/>
  <c r="CZ153" i="23" s="1"/>
  <c r="CZ26" i="23" s="1"/>
  <c r="CZ131" i="23"/>
  <c r="CZ152" i="23" s="1"/>
  <c r="CZ129" i="23"/>
  <c r="CZ150" i="23" s="1"/>
  <c r="DC56" i="23"/>
  <c r="DC59" i="23" s="1"/>
  <c r="DC97" i="23"/>
  <c r="DC99" i="23" s="1"/>
  <c r="DD96" i="23" s="1"/>
  <c r="DC33" i="23"/>
  <c r="CX28" i="23"/>
  <c r="CY160" i="23"/>
  <c r="CY162" i="23" s="1"/>
  <c r="CY23" i="23" s="1"/>
  <c r="DK87" i="23"/>
  <c r="DL84" i="23" s="1"/>
  <c r="EC109" i="23"/>
  <c r="EC111" i="23" s="1"/>
  <c r="ED108" i="23" s="1"/>
  <c r="EC35" i="23"/>
  <c r="EC72" i="23"/>
  <c r="EC75" i="23" s="1"/>
  <c r="DK79" i="23"/>
  <c r="CZ27" i="23" l="1"/>
  <c r="CZ160" i="23"/>
  <c r="CZ162" i="23" s="1"/>
  <c r="CZ23" i="23" s="1"/>
  <c r="DA93" i="23"/>
  <c r="DB90" i="23" s="1"/>
  <c r="DB36" i="23" s="1"/>
  <c r="CY28" i="23"/>
  <c r="DD56" i="23"/>
  <c r="DD59" i="23" s="1"/>
  <c r="DD97" i="23"/>
  <c r="DD99" i="23" s="1"/>
  <c r="DE96" i="23" s="1"/>
  <c r="DD33" i="23"/>
  <c r="CZ25" i="23"/>
  <c r="CZ28" i="23" s="1"/>
  <c r="CZ24" i="23"/>
  <c r="DB48" i="23"/>
  <c r="DB51" i="23" s="1"/>
  <c r="DB91" i="23"/>
  <c r="DB113" i="23" s="1"/>
  <c r="DB114" i="23" s="1"/>
  <c r="DB32" i="23"/>
  <c r="DA133" i="23"/>
  <c r="DA154" i="23" s="1"/>
  <c r="DA130" i="23"/>
  <c r="DA151" i="23" s="1"/>
  <c r="DA129" i="23"/>
  <c r="DA150" i="23" s="1"/>
  <c r="DA132" i="23"/>
  <c r="DA153" i="23" s="1"/>
  <c r="DA131" i="23"/>
  <c r="DA152" i="23" s="1"/>
  <c r="DA69" i="23"/>
  <c r="DB65" i="23" s="1"/>
  <c r="DA61" i="23"/>
  <c r="DB57" i="23" s="1"/>
  <c r="DA53" i="23"/>
  <c r="DB49" i="23" s="1"/>
  <c r="DA77" i="23"/>
  <c r="DB73" i="23" s="1"/>
  <c r="DA45" i="23"/>
  <c r="DD103" i="23"/>
  <c r="DD105" i="23" s="1"/>
  <c r="DE102" i="23" s="1"/>
  <c r="DD34" i="23"/>
  <c r="DD64" i="23"/>
  <c r="DD67" i="23" s="1"/>
  <c r="CZ79" i="23"/>
  <c r="DA41" i="23"/>
  <c r="DL40" i="23"/>
  <c r="DL43" i="23" s="1"/>
  <c r="DL31" i="23"/>
  <c r="DL85" i="23"/>
  <c r="ED35" i="23"/>
  <c r="I27" i="23" s="1"/>
  <c r="ED72" i="23"/>
  <c r="ED75" i="23" s="1"/>
  <c r="ED109" i="23"/>
  <c r="DB93" i="23" l="1"/>
  <c r="DC90" i="23" s="1"/>
  <c r="DA24" i="23"/>
  <c r="DA27" i="23"/>
  <c r="DC91" i="23"/>
  <c r="DC113" i="23" s="1"/>
  <c r="DC114" i="23" s="1"/>
  <c r="DC32" i="23"/>
  <c r="DC48" i="23"/>
  <c r="DC51" i="23" s="1"/>
  <c r="DC93" i="23"/>
  <c r="DD90" i="23" s="1"/>
  <c r="DC36" i="23"/>
  <c r="DB131" i="23"/>
  <c r="DB152" i="23" s="1"/>
  <c r="DB25" i="23" s="1"/>
  <c r="DB132" i="23"/>
  <c r="DB153" i="23" s="1"/>
  <c r="DB26" i="23" s="1"/>
  <c r="DB133" i="23"/>
  <c r="DB154" i="23" s="1"/>
  <c r="DB27" i="23" s="1"/>
  <c r="DB129" i="23"/>
  <c r="DB150" i="23" s="1"/>
  <c r="DB130" i="23"/>
  <c r="DB151" i="23" s="1"/>
  <c r="DB24" i="23" s="1"/>
  <c r="DA160" i="23"/>
  <c r="DA162" i="23" s="1"/>
  <c r="DA23" i="23" s="1"/>
  <c r="DE56" i="23"/>
  <c r="DE59" i="23" s="1"/>
  <c r="DE33" i="23"/>
  <c r="DE97" i="23"/>
  <c r="DE99" i="23" s="1"/>
  <c r="DF96" i="23" s="1"/>
  <c r="DE103" i="23"/>
  <c r="DE105" i="23" s="1"/>
  <c r="DF102" i="23" s="1"/>
  <c r="DE64" i="23"/>
  <c r="DE67" i="23" s="1"/>
  <c r="DE34" i="23"/>
  <c r="DA79" i="23"/>
  <c r="DB41" i="23"/>
  <c r="DA25" i="23"/>
  <c r="DA26" i="23"/>
  <c r="DL87" i="23"/>
  <c r="DM84" i="23" s="1"/>
  <c r="I19" i="23"/>
  <c r="ED111" i="23"/>
  <c r="DA28" i="23" l="1"/>
  <c r="DB160" i="23"/>
  <c r="DB162" i="23" s="1"/>
  <c r="DB23" i="23" s="1"/>
  <c r="DB28" i="23" s="1"/>
  <c r="DF103" i="23"/>
  <c r="DF105" i="23" s="1"/>
  <c r="DG102" i="23" s="1"/>
  <c r="DF34" i="23"/>
  <c r="DF64" i="23"/>
  <c r="DF67" i="23" s="1"/>
  <c r="DD32" i="23"/>
  <c r="DD48" i="23"/>
  <c r="DD51" i="23" s="1"/>
  <c r="DD52" i="23" s="1"/>
  <c r="DD91" i="23"/>
  <c r="DD113" i="23" s="1"/>
  <c r="DD114" i="23" s="1"/>
  <c r="DD36" i="23"/>
  <c r="DF97" i="23"/>
  <c r="DF99" i="23" s="1"/>
  <c r="DG96" i="23" s="1"/>
  <c r="DF56" i="23"/>
  <c r="DF59" i="23" s="1"/>
  <c r="DF33" i="23"/>
  <c r="DC132" i="23"/>
  <c r="DC153" i="23" s="1"/>
  <c r="DC26" i="23" s="1"/>
  <c r="DC133" i="23"/>
  <c r="DC154" i="23" s="1"/>
  <c r="DC27" i="23" s="1"/>
  <c r="DC129" i="23"/>
  <c r="DC150" i="23" s="1"/>
  <c r="DC131" i="23"/>
  <c r="DC152" i="23" s="1"/>
  <c r="DC25" i="23" s="1"/>
  <c r="DC130" i="23"/>
  <c r="DC151" i="23" s="1"/>
  <c r="DC24" i="23" s="1"/>
  <c r="DM31" i="23"/>
  <c r="DM40" i="23"/>
  <c r="DM43" i="23" s="1"/>
  <c r="DM85" i="23"/>
  <c r="DD93" i="23" l="1"/>
  <c r="DE90" i="23" s="1"/>
  <c r="DC160" i="23"/>
  <c r="DC162" i="23" s="1"/>
  <c r="DC23" i="23" s="1"/>
  <c r="DC28" i="23" s="1"/>
  <c r="DG97" i="23"/>
  <c r="DG99" i="23" s="1"/>
  <c r="DH96" i="23" s="1"/>
  <c r="DG33" i="23"/>
  <c r="DG56" i="23"/>
  <c r="DG59" i="23" s="1"/>
  <c r="DD130" i="23"/>
  <c r="DD151" i="23" s="1"/>
  <c r="DD133" i="23"/>
  <c r="DD154" i="23" s="1"/>
  <c r="DD129" i="23"/>
  <c r="DD150" i="23" s="1"/>
  <c r="DD132" i="23"/>
  <c r="DD153" i="23" s="1"/>
  <c r="DD131" i="23"/>
  <c r="DD152" i="23" s="1"/>
  <c r="DD61" i="23"/>
  <c r="DE57" i="23" s="1"/>
  <c r="DD69" i="23"/>
  <c r="DE65" i="23" s="1"/>
  <c r="DD77" i="23"/>
  <c r="DE73" i="23" s="1"/>
  <c r="DD45" i="23"/>
  <c r="DD53" i="23"/>
  <c r="DE49" i="23" s="1"/>
  <c r="DE91" i="23"/>
  <c r="DE113" i="23" s="1"/>
  <c r="DE114" i="23" s="1"/>
  <c r="DE48" i="23"/>
  <c r="DE51" i="23" s="1"/>
  <c r="DE52" i="23" s="1"/>
  <c r="DE32" i="23"/>
  <c r="DE36" i="23"/>
  <c r="DG34" i="23"/>
  <c r="DG103" i="23"/>
  <c r="DG64" i="23"/>
  <c r="DG67" i="23" s="1"/>
  <c r="DM87" i="23"/>
  <c r="DN84" i="23" s="1"/>
  <c r="DE93" i="23" l="1"/>
  <c r="DF90" i="23" s="1"/>
  <c r="DF32" i="23" s="1"/>
  <c r="DD160" i="23"/>
  <c r="DD162" i="23" s="1"/>
  <c r="DD79" i="23"/>
  <c r="DE41" i="23"/>
  <c r="DD25" i="23"/>
  <c r="DG105" i="23"/>
  <c r="DH102" i="23" s="1"/>
  <c r="DD23" i="23"/>
  <c r="DE61" i="23"/>
  <c r="DF57" i="23" s="1"/>
  <c r="DE53" i="23"/>
  <c r="DF49" i="23" s="1"/>
  <c r="DE77" i="23"/>
  <c r="DF73" i="23" s="1"/>
  <c r="DE45" i="23"/>
  <c r="DE69" i="23"/>
  <c r="DF65" i="23" s="1"/>
  <c r="DD26" i="23"/>
  <c r="DD27" i="23"/>
  <c r="DF48" i="23"/>
  <c r="DF51" i="23" s="1"/>
  <c r="DF52" i="23" s="1"/>
  <c r="DF36" i="23"/>
  <c r="DD24" i="23"/>
  <c r="DE132" i="23"/>
  <c r="DE153" i="23" s="1"/>
  <c r="DE129" i="23"/>
  <c r="DE150" i="23" s="1"/>
  <c r="DE130" i="23"/>
  <c r="DE151" i="23" s="1"/>
  <c r="DE131" i="23"/>
  <c r="DE152" i="23" s="1"/>
  <c r="DE133" i="23"/>
  <c r="DE154" i="23" s="1"/>
  <c r="DH56" i="23"/>
  <c r="DH59" i="23" s="1"/>
  <c r="DH97" i="23"/>
  <c r="DH99" i="23" s="1"/>
  <c r="DI96" i="23" s="1"/>
  <c r="DH33" i="23"/>
  <c r="DN31" i="23"/>
  <c r="DN85" i="23"/>
  <c r="DN40" i="23"/>
  <c r="DN43" i="23" s="1"/>
  <c r="DE25" i="23" l="1"/>
  <c r="DF91" i="23"/>
  <c r="DF113" i="23" s="1"/>
  <c r="DF114" i="23" s="1"/>
  <c r="DE27" i="23"/>
  <c r="DE24" i="23"/>
  <c r="DF93" i="23"/>
  <c r="DG90" i="23" s="1"/>
  <c r="DI97" i="23"/>
  <c r="DI99" i="23" s="1"/>
  <c r="DJ96" i="23" s="1"/>
  <c r="DI56" i="23"/>
  <c r="DI59" i="23" s="1"/>
  <c r="DI33" i="23"/>
  <c r="DE160" i="23"/>
  <c r="DE162" i="23" s="1"/>
  <c r="DE23" i="23" s="1"/>
  <c r="DE79" i="23"/>
  <c r="DF41" i="23"/>
  <c r="DE26" i="23"/>
  <c r="DF61" i="23"/>
  <c r="DG57" i="23" s="1"/>
  <c r="DF77" i="23"/>
  <c r="DG73" i="23" s="1"/>
  <c r="DF45" i="23"/>
  <c r="DF69" i="23"/>
  <c r="DG65" i="23" s="1"/>
  <c r="DF53" i="23"/>
  <c r="DG49" i="23" s="1"/>
  <c r="DD28" i="23"/>
  <c r="DH64" i="23"/>
  <c r="DH67" i="23" s="1"/>
  <c r="DH103" i="23"/>
  <c r="DH34" i="23"/>
  <c r="DG91" i="23"/>
  <c r="DG113" i="23" s="1"/>
  <c r="DG114" i="23" s="1"/>
  <c r="DG32" i="23"/>
  <c r="DG48" i="23"/>
  <c r="DG51" i="23" s="1"/>
  <c r="DG52" i="23" s="1"/>
  <c r="DF133" i="23"/>
  <c r="DF154" i="23" s="1"/>
  <c r="DF130" i="23"/>
  <c r="DF151" i="23" s="1"/>
  <c r="DF129" i="23"/>
  <c r="DF150" i="23" s="1"/>
  <c r="DF131" i="23"/>
  <c r="DF152" i="23" s="1"/>
  <c r="DF132" i="23"/>
  <c r="DF153" i="23" s="1"/>
  <c r="DN87" i="23"/>
  <c r="DO84" i="23" s="1"/>
  <c r="DO52" i="23"/>
  <c r="DG93" i="23" l="1"/>
  <c r="DH90" i="23" s="1"/>
  <c r="DG36" i="23"/>
  <c r="DF25" i="23"/>
  <c r="DF27" i="23"/>
  <c r="DF26" i="23"/>
  <c r="DF160" i="23"/>
  <c r="DF162" i="23" s="1"/>
  <c r="DF24" i="23"/>
  <c r="DH32" i="23"/>
  <c r="DH91" i="23"/>
  <c r="DH113" i="23" s="1"/>
  <c r="DH114" i="23" s="1"/>
  <c r="DH48" i="23"/>
  <c r="DH51" i="23" s="1"/>
  <c r="DH36" i="23"/>
  <c r="DE28" i="23"/>
  <c r="DF79" i="23"/>
  <c r="DG41" i="23"/>
  <c r="DF23" i="23"/>
  <c r="DF28" i="23" s="1"/>
  <c r="DG61" i="23"/>
  <c r="DH57" i="23" s="1"/>
  <c r="DG45" i="23"/>
  <c r="DG77" i="23"/>
  <c r="DH73" i="23" s="1"/>
  <c r="DG69" i="23"/>
  <c r="DH65" i="23" s="1"/>
  <c r="DG53" i="23"/>
  <c r="DH49" i="23" s="1"/>
  <c r="DG130" i="23"/>
  <c r="DG151" i="23" s="1"/>
  <c r="DG129" i="23"/>
  <c r="DG150" i="23" s="1"/>
  <c r="DG131" i="23"/>
  <c r="DG152" i="23" s="1"/>
  <c r="DG132" i="23"/>
  <c r="DG153" i="23" s="1"/>
  <c r="DG26" i="23" s="1"/>
  <c r="DG133" i="23"/>
  <c r="DG154" i="23" s="1"/>
  <c r="DH105" i="23"/>
  <c r="DI102" i="23" s="1"/>
  <c r="DJ33" i="23"/>
  <c r="DJ97" i="23"/>
  <c r="DJ99" i="23" s="1"/>
  <c r="DK96" i="23" s="1"/>
  <c r="DJ56" i="23"/>
  <c r="DJ59" i="23" s="1"/>
  <c r="DO31" i="23"/>
  <c r="DO40" i="23"/>
  <c r="DO43" i="23" s="1"/>
  <c r="DO85" i="23"/>
  <c r="DO45" i="23"/>
  <c r="DO61" i="23"/>
  <c r="DO69" i="23"/>
  <c r="DO53" i="23"/>
  <c r="DO77" i="23"/>
  <c r="DH93" i="23" l="1"/>
  <c r="DI90" i="23" s="1"/>
  <c r="DG24" i="23"/>
  <c r="DG160" i="23"/>
  <c r="DG162" i="23" s="1"/>
  <c r="DK97" i="23"/>
  <c r="DK99" i="23" s="1"/>
  <c r="DL96" i="23" s="1"/>
  <c r="DK33" i="23"/>
  <c r="DK56" i="23"/>
  <c r="DK59" i="23" s="1"/>
  <c r="DG25" i="23"/>
  <c r="DI103" i="23"/>
  <c r="DI34" i="23"/>
  <c r="DI64" i="23"/>
  <c r="DI67" i="23" s="1"/>
  <c r="DG79" i="23"/>
  <c r="DH41" i="23"/>
  <c r="DG23" i="23"/>
  <c r="DG27" i="23"/>
  <c r="DI91" i="23"/>
  <c r="DI32" i="23"/>
  <c r="DI48" i="23"/>
  <c r="DI51" i="23" s="1"/>
  <c r="DI36" i="23"/>
  <c r="DH132" i="23"/>
  <c r="DH153" i="23" s="1"/>
  <c r="DH26" i="23" s="1"/>
  <c r="DH129" i="23"/>
  <c r="DH150" i="23" s="1"/>
  <c r="DH130" i="23"/>
  <c r="DH151" i="23" s="1"/>
  <c r="DH24" i="23" s="1"/>
  <c r="DH133" i="23"/>
  <c r="DH154" i="23" s="1"/>
  <c r="DH27" i="23" s="1"/>
  <c r="DH131" i="23"/>
  <c r="DH152" i="23" s="1"/>
  <c r="DH25" i="23" s="1"/>
  <c r="DO87" i="23"/>
  <c r="DP84" i="23" s="1"/>
  <c r="DP49" i="23"/>
  <c r="DP52" i="23" s="1"/>
  <c r="DP73" i="23"/>
  <c r="DP65" i="23"/>
  <c r="DP57" i="23"/>
  <c r="DP41" i="23"/>
  <c r="DO79" i="23"/>
  <c r="DH160" i="23" l="1"/>
  <c r="DH162" i="23" s="1"/>
  <c r="DH23" i="23" s="1"/>
  <c r="DH28" i="23" s="1"/>
  <c r="DG28" i="23"/>
  <c r="DI113" i="23"/>
  <c r="DI114" i="23" s="1"/>
  <c r="DI105" i="23"/>
  <c r="DJ102" i="23" s="1"/>
  <c r="DI93" i="23"/>
  <c r="DJ90" i="23" s="1"/>
  <c r="DL56" i="23"/>
  <c r="DL59" i="23" s="1"/>
  <c r="DL97" i="23"/>
  <c r="DL99" i="23" s="1"/>
  <c r="DM96" i="23" s="1"/>
  <c r="DL33" i="23"/>
  <c r="DP40" i="23"/>
  <c r="DP43" i="23" s="1"/>
  <c r="DP31" i="23"/>
  <c r="DP85" i="23"/>
  <c r="DP69" i="23"/>
  <c r="DP53" i="23"/>
  <c r="DP45" i="23"/>
  <c r="DP77" i="23"/>
  <c r="DP61" i="23"/>
  <c r="DM97" i="23" l="1"/>
  <c r="DM99" i="23" s="1"/>
  <c r="DN96" i="23" s="1"/>
  <c r="DM33" i="23"/>
  <c r="DM56" i="23"/>
  <c r="DM59" i="23" s="1"/>
  <c r="DJ48" i="23"/>
  <c r="DJ51" i="23" s="1"/>
  <c r="DJ32" i="23"/>
  <c r="DJ91" i="23"/>
  <c r="DJ93" i="23" s="1"/>
  <c r="DK90" i="23" s="1"/>
  <c r="DJ36" i="23"/>
  <c r="DJ64" i="23"/>
  <c r="DJ67" i="23" s="1"/>
  <c r="DJ103" i="23"/>
  <c r="DJ34" i="23"/>
  <c r="DI130" i="23"/>
  <c r="DI151" i="23" s="1"/>
  <c r="DI24" i="23" s="1"/>
  <c r="DI129" i="23"/>
  <c r="DI150" i="23" s="1"/>
  <c r="DI132" i="23"/>
  <c r="DI153" i="23" s="1"/>
  <c r="DI26" i="23" s="1"/>
  <c r="DI133" i="23"/>
  <c r="DI154" i="23" s="1"/>
  <c r="DI27" i="23" s="1"/>
  <c r="DI131" i="23"/>
  <c r="DI152" i="23" s="1"/>
  <c r="DI25" i="23" s="1"/>
  <c r="DP87" i="23"/>
  <c r="DQ84" i="23" s="1"/>
  <c r="DQ41" i="23"/>
  <c r="DP79" i="23"/>
  <c r="DQ49" i="23"/>
  <c r="DQ52" i="23" s="1"/>
  <c r="DQ73" i="23"/>
  <c r="DQ65" i="23"/>
  <c r="DQ57" i="23"/>
  <c r="DJ105" i="23" l="1"/>
  <c r="DK102" i="23" s="1"/>
  <c r="DK36" i="23" s="1"/>
  <c r="DK91" i="23"/>
  <c r="DK93" i="23" s="1"/>
  <c r="DL90" i="23" s="1"/>
  <c r="DK48" i="23"/>
  <c r="DK51" i="23" s="1"/>
  <c r="DK32" i="23"/>
  <c r="DJ113" i="23"/>
  <c r="DJ114" i="23" s="1"/>
  <c r="DI160" i="23"/>
  <c r="DI162" i="23" s="1"/>
  <c r="DI23" i="23" s="1"/>
  <c r="DI28" i="23" s="1"/>
  <c r="DN33" i="23"/>
  <c r="DN56" i="23"/>
  <c r="DN59" i="23" s="1"/>
  <c r="DN97" i="23"/>
  <c r="DN99" i="23" s="1"/>
  <c r="DO96" i="23" s="1"/>
  <c r="DQ85" i="23"/>
  <c r="DQ40" i="23"/>
  <c r="DQ43" i="23" s="1"/>
  <c r="DQ31" i="23"/>
  <c r="DQ53" i="23"/>
  <c r="DR49" i="23" s="1"/>
  <c r="DQ45" i="23"/>
  <c r="DQ77" i="23"/>
  <c r="DQ61" i="23"/>
  <c r="DQ69" i="23"/>
  <c r="DO33" i="23" l="1"/>
  <c r="DO97" i="23"/>
  <c r="DO99" i="23" s="1"/>
  <c r="DP96" i="23" s="1"/>
  <c r="DO56" i="23"/>
  <c r="DO59" i="23" s="1"/>
  <c r="DJ129" i="23"/>
  <c r="DJ150" i="23" s="1"/>
  <c r="DJ130" i="23"/>
  <c r="DJ151" i="23" s="1"/>
  <c r="DJ24" i="23" s="1"/>
  <c r="DJ133" i="23"/>
  <c r="DJ154" i="23" s="1"/>
  <c r="DJ27" i="23" s="1"/>
  <c r="DJ131" i="23"/>
  <c r="DJ152" i="23" s="1"/>
  <c r="DJ25" i="23" s="1"/>
  <c r="DJ132" i="23"/>
  <c r="DJ153" i="23" s="1"/>
  <c r="DJ26" i="23" s="1"/>
  <c r="DL48" i="23"/>
  <c r="DL51" i="23" s="1"/>
  <c r="DL52" i="23" s="1"/>
  <c r="DL32" i="23"/>
  <c r="DL91" i="23"/>
  <c r="DL93" i="23" s="1"/>
  <c r="DM90" i="23" s="1"/>
  <c r="DK103" i="23"/>
  <c r="DK105" i="23" s="1"/>
  <c r="DL102" i="23" s="1"/>
  <c r="DK64" i="23"/>
  <c r="DK67" i="23" s="1"/>
  <c r="DK34" i="23"/>
  <c r="DQ87" i="23"/>
  <c r="DR84" i="23" s="1"/>
  <c r="DR52" i="23"/>
  <c r="DR69" i="23" s="1"/>
  <c r="DR41" i="23"/>
  <c r="DQ79" i="23"/>
  <c r="DR73" i="23"/>
  <c r="DR65" i="23"/>
  <c r="DR57" i="23"/>
  <c r="DK113" i="23" l="1"/>
  <c r="DK114" i="23" s="1"/>
  <c r="DJ160" i="23"/>
  <c r="DJ162" i="23" s="1"/>
  <c r="DJ23" i="23" s="1"/>
  <c r="DJ28" i="23" s="1"/>
  <c r="DL69" i="23"/>
  <c r="DM65" i="23" s="1"/>
  <c r="DL77" i="23"/>
  <c r="DM73" i="23" s="1"/>
  <c r="DL45" i="23"/>
  <c r="DL61" i="23"/>
  <c r="DM57" i="23" s="1"/>
  <c r="DL53" i="23"/>
  <c r="DM49" i="23" s="1"/>
  <c r="DM91" i="23"/>
  <c r="DM93" i="23" s="1"/>
  <c r="DN90" i="23" s="1"/>
  <c r="DM48" i="23"/>
  <c r="DM51" i="23" s="1"/>
  <c r="DM52" i="23" s="1"/>
  <c r="DM32" i="23"/>
  <c r="DK132" i="23"/>
  <c r="DK153" i="23" s="1"/>
  <c r="DK26" i="23" s="1"/>
  <c r="DK129" i="23"/>
  <c r="DK150" i="23" s="1"/>
  <c r="DK130" i="23"/>
  <c r="DK151" i="23" s="1"/>
  <c r="DK24" i="23" s="1"/>
  <c r="DK131" i="23"/>
  <c r="DK152" i="23" s="1"/>
  <c r="DK25" i="23" s="1"/>
  <c r="DK133" i="23"/>
  <c r="DK154" i="23" s="1"/>
  <c r="DK27" i="23" s="1"/>
  <c r="DL64" i="23"/>
  <c r="DL67" i="23" s="1"/>
  <c r="DL103" i="23"/>
  <c r="DL105" i="23" s="1"/>
  <c r="DM102" i="23" s="1"/>
  <c r="DM36" i="23" s="1"/>
  <c r="DL34" i="23"/>
  <c r="DP33" i="23"/>
  <c r="DP97" i="23"/>
  <c r="DP99" i="23" s="1"/>
  <c r="DQ96" i="23" s="1"/>
  <c r="DP56" i="23"/>
  <c r="DP59" i="23" s="1"/>
  <c r="DL36" i="23"/>
  <c r="DR31" i="23"/>
  <c r="DR85" i="23"/>
  <c r="DR40" i="23"/>
  <c r="DR43" i="23" s="1"/>
  <c r="DR53" i="23"/>
  <c r="DS49" i="23" s="1"/>
  <c r="DR77" i="23"/>
  <c r="DS73" i="23" s="1"/>
  <c r="DR61" i="23"/>
  <c r="DS57" i="23" s="1"/>
  <c r="DR45" i="23"/>
  <c r="DS65" i="23"/>
  <c r="DL113" i="23" l="1"/>
  <c r="DL114" i="23" s="1"/>
  <c r="DL132" i="23" s="1"/>
  <c r="DL153" i="23" s="1"/>
  <c r="DL26" i="23" s="1"/>
  <c r="DM61" i="23"/>
  <c r="DN57" i="23" s="1"/>
  <c r="DM53" i="23"/>
  <c r="DN49" i="23" s="1"/>
  <c r="DM69" i="23"/>
  <c r="DN65" i="23" s="1"/>
  <c r="DM77" i="23"/>
  <c r="DN73" i="23" s="1"/>
  <c r="DM45" i="23"/>
  <c r="DN48" i="23"/>
  <c r="DN51" i="23" s="1"/>
  <c r="DN52" i="23" s="1"/>
  <c r="DN32" i="23"/>
  <c r="DN91" i="23"/>
  <c r="DQ97" i="23"/>
  <c r="DQ99" i="23" s="1"/>
  <c r="DR96" i="23" s="1"/>
  <c r="DQ56" i="23"/>
  <c r="DQ59" i="23" s="1"/>
  <c r="DQ33" i="23"/>
  <c r="DM103" i="23"/>
  <c r="DM105" i="23" s="1"/>
  <c r="DN102" i="23" s="1"/>
  <c r="DM34" i="23"/>
  <c r="DM64" i="23"/>
  <c r="DM67" i="23" s="1"/>
  <c r="DK160" i="23"/>
  <c r="DK162" i="23" s="1"/>
  <c r="DK23" i="23" s="1"/>
  <c r="DK28" i="23" s="1"/>
  <c r="DL79" i="23"/>
  <c r="DM41" i="23"/>
  <c r="DR79" i="23"/>
  <c r="DR87" i="23"/>
  <c r="DS84" i="23" s="1"/>
  <c r="DS41" i="23"/>
  <c r="DS52" i="23"/>
  <c r="DL129" i="23" l="1"/>
  <c r="DL150" i="23" s="1"/>
  <c r="DL133" i="23"/>
  <c r="DL154" i="23" s="1"/>
  <c r="DL27" i="23" s="1"/>
  <c r="DL130" i="23"/>
  <c r="DL151" i="23" s="1"/>
  <c r="DL24" i="23" s="1"/>
  <c r="DL131" i="23"/>
  <c r="DL152" i="23" s="1"/>
  <c r="DL25" i="23" s="1"/>
  <c r="DN41" i="23"/>
  <c r="DM79" i="23"/>
  <c r="DN53" i="23"/>
  <c r="DO49" i="23" s="1"/>
  <c r="DN69" i="23"/>
  <c r="DO65" i="23" s="1"/>
  <c r="DN77" i="23"/>
  <c r="DO73" i="23" s="1"/>
  <c r="DN61" i="23"/>
  <c r="DO57" i="23" s="1"/>
  <c r="DN45" i="23"/>
  <c r="DN103" i="23"/>
  <c r="DN105" i="23" s="1"/>
  <c r="DO102" i="23" s="1"/>
  <c r="DN64" i="23"/>
  <c r="DN67" i="23" s="1"/>
  <c r="DN34" i="23"/>
  <c r="DM113" i="23"/>
  <c r="DM114" i="23" s="1"/>
  <c r="DR56" i="23"/>
  <c r="DR59" i="23" s="1"/>
  <c r="DR33" i="23"/>
  <c r="DR97" i="23"/>
  <c r="DR99" i="23" s="1"/>
  <c r="DS96" i="23" s="1"/>
  <c r="DN36" i="23"/>
  <c r="DN93" i="23"/>
  <c r="DO90" i="23" s="1"/>
  <c r="DS85" i="23"/>
  <c r="DS40" i="23"/>
  <c r="DS43" i="23" s="1"/>
  <c r="DS31" i="23"/>
  <c r="DS61" i="23"/>
  <c r="DT57" i="23" s="1"/>
  <c r="DS77" i="23"/>
  <c r="DT73" i="23" s="1"/>
  <c r="DS45" i="23"/>
  <c r="DS53" i="23"/>
  <c r="DS69" i="23"/>
  <c r="DT65" i="23" s="1"/>
  <c r="DL160" i="23" l="1"/>
  <c r="DL162" i="23" s="1"/>
  <c r="DL23" i="23" s="1"/>
  <c r="DL28" i="23" s="1"/>
  <c r="DO103" i="23"/>
  <c r="DO105" i="23" s="1"/>
  <c r="DP102" i="23" s="1"/>
  <c r="DO64" i="23"/>
  <c r="DO67" i="23" s="1"/>
  <c r="DO34" i="23"/>
  <c r="DM130" i="23"/>
  <c r="DM151" i="23" s="1"/>
  <c r="DM24" i="23" s="1"/>
  <c r="DM133" i="23"/>
  <c r="DM154" i="23" s="1"/>
  <c r="DM27" i="23" s="1"/>
  <c r="DM129" i="23"/>
  <c r="DM150" i="23" s="1"/>
  <c r="DM131" i="23"/>
  <c r="DM152" i="23" s="1"/>
  <c r="DM25" i="23" s="1"/>
  <c r="DM132" i="23"/>
  <c r="DM153" i="23" s="1"/>
  <c r="DM26" i="23" s="1"/>
  <c r="DO91" i="23"/>
  <c r="DO113" i="23" s="1"/>
  <c r="DO114" i="23" s="1"/>
  <c r="DO32" i="23"/>
  <c r="DO48" i="23"/>
  <c r="DO51" i="23" s="1"/>
  <c r="DO93" i="23"/>
  <c r="DP90" i="23" s="1"/>
  <c r="DO36" i="23"/>
  <c r="DN79" i="23"/>
  <c r="DO41" i="23"/>
  <c r="DS33" i="23"/>
  <c r="DS56" i="23"/>
  <c r="DS59" i="23" s="1"/>
  <c r="DS97" i="23"/>
  <c r="DS99" i="23" s="1"/>
  <c r="DT96" i="23" s="1"/>
  <c r="DN113" i="23"/>
  <c r="DN114" i="23" s="1"/>
  <c r="DS87" i="23"/>
  <c r="DT84" i="23" s="1"/>
  <c r="DS79" i="23"/>
  <c r="DT41" i="23"/>
  <c r="DT49" i="23"/>
  <c r="DT52" i="23" s="1"/>
  <c r="DM160" i="23" l="1"/>
  <c r="DM162" i="23" s="1"/>
  <c r="DM23" i="23" s="1"/>
  <c r="DM28" i="23" s="1"/>
  <c r="DO133" i="23"/>
  <c r="DO154" i="23" s="1"/>
  <c r="DO27" i="23" s="1"/>
  <c r="DO131" i="23"/>
  <c r="DO152" i="23" s="1"/>
  <c r="DO25" i="23" s="1"/>
  <c r="DO132" i="23"/>
  <c r="DO153" i="23" s="1"/>
  <c r="DO26" i="23" s="1"/>
  <c r="DO130" i="23"/>
  <c r="DO151" i="23" s="1"/>
  <c r="DO24" i="23" s="1"/>
  <c r="DO129" i="23"/>
  <c r="DO150" i="23" s="1"/>
  <c r="DT97" i="23"/>
  <c r="DT99" i="23" s="1"/>
  <c r="DU96" i="23" s="1"/>
  <c r="DT56" i="23"/>
  <c r="DT59" i="23" s="1"/>
  <c r="DT33" i="23"/>
  <c r="DN131" i="23"/>
  <c r="DN152" i="23" s="1"/>
  <c r="DN25" i="23" s="1"/>
  <c r="DN129" i="23"/>
  <c r="DN150" i="23" s="1"/>
  <c r="DN130" i="23"/>
  <c r="DN151" i="23" s="1"/>
  <c r="DN24" i="23" s="1"/>
  <c r="DN132" i="23"/>
  <c r="DN153" i="23" s="1"/>
  <c r="DN26" i="23" s="1"/>
  <c r="DN133" i="23"/>
  <c r="DN154" i="23" s="1"/>
  <c r="DN27" i="23" s="1"/>
  <c r="DP32" i="23"/>
  <c r="DP91" i="23"/>
  <c r="DP93" i="23" s="1"/>
  <c r="DQ90" i="23" s="1"/>
  <c r="DP48" i="23"/>
  <c r="DP51" i="23" s="1"/>
  <c r="DP36" i="23"/>
  <c r="DP103" i="23"/>
  <c r="DP105" i="23" s="1"/>
  <c r="DQ102" i="23" s="1"/>
  <c r="DP34" i="23"/>
  <c r="DP64" i="23"/>
  <c r="DP67" i="23" s="1"/>
  <c r="DT85" i="23"/>
  <c r="DT31" i="23"/>
  <c r="DT40" i="23"/>
  <c r="DT43" i="23" s="1"/>
  <c r="DT45" i="23"/>
  <c r="DT77" i="23"/>
  <c r="DT69" i="23"/>
  <c r="DT61" i="23"/>
  <c r="DT53" i="23"/>
  <c r="DO160" i="23" l="1"/>
  <c r="DO162" i="23" s="1"/>
  <c r="DO23" i="23" s="1"/>
  <c r="DO28" i="23" s="1"/>
  <c r="DQ64" i="23"/>
  <c r="DQ67" i="23" s="1"/>
  <c r="DQ103" i="23"/>
  <c r="DQ105" i="23" s="1"/>
  <c r="DR102" i="23" s="1"/>
  <c r="DQ34" i="23"/>
  <c r="DU97" i="23"/>
  <c r="DU99" i="23" s="1"/>
  <c r="DV96" i="23" s="1"/>
  <c r="DU56" i="23"/>
  <c r="DU59" i="23" s="1"/>
  <c r="DU33" i="23"/>
  <c r="DQ32" i="23"/>
  <c r="DQ91" i="23"/>
  <c r="DQ93" i="23" s="1"/>
  <c r="DR90" i="23" s="1"/>
  <c r="DQ48" i="23"/>
  <c r="DQ51" i="23" s="1"/>
  <c r="DQ36" i="23"/>
  <c r="DP113" i="23"/>
  <c r="DP114" i="23" s="1"/>
  <c r="DN160" i="23"/>
  <c r="DN162" i="23" s="1"/>
  <c r="DN23" i="23" s="1"/>
  <c r="DN28" i="23" s="1"/>
  <c r="DT87" i="23"/>
  <c r="DU84" i="23" s="1"/>
  <c r="DU49" i="23"/>
  <c r="DU52" i="23" s="1"/>
  <c r="DU41" i="23"/>
  <c r="DT79" i="23"/>
  <c r="DU57" i="23"/>
  <c r="DU73" i="23"/>
  <c r="DU65" i="23"/>
  <c r="DP131" i="23" l="1"/>
  <c r="DP152" i="23" s="1"/>
  <c r="DP25" i="23" s="1"/>
  <c r="DP133" i="23"/>
  <c r="DP154" i="23" s="1"/>
  <c r="DP27" i="23" s="1"/>
  <c r="DP132" i="23"/>
  <c r="DP153" i="23" s="1"/>
  <c r="DP26" i="23" s="1"/>
  <c r="DP130" i="23"/>
  <c r="DP151" i="23" s="1"/>
  <c r="DP24" i="23" s="1"/>
  <c r="DP129" i="23"/>
  <c r="DP150" i="23" s="1"/>
  <c r="DR91" i="23"/>
  <c r="DR93" i="23" s="1"/>
  <c r="DS90" i="23" s="1"/>
  <c r="DR32" i="23"/>
  <c r="DR48" i="23"/>
  <c r="DR51" i="23" s="1"/>
  <c r="DR36" i="23"/>
  <c r="DQ113" i="23"/>
  <c r="DQ114" i="23" s="1"/>
  <c r="DV33" i="23"/>
  <c r="DV56" i="23"/>
  <c r="DV59" i="23" s="1"/>
  <c r="DV97" i="23"/>
  <c r="DV99" i="23" s="1"/>
  <c r="DW96" i="23" s="1"/>
  <c r="DR64" i="23"/>
  <c r="DR67" i="23" s="1"/>
  <c r="DR103" i="23"/>
  <c r="DR105" i="23" s="1"/>
  <c r="DS102" i="23" s="1"/>
  <c r="DR34" i="23"/>
  <c r="DU40" i="23"/>
  <c r="DU43" i="23" s="1"/>
  <c r="DU31" i="23"/>
  <c r="DU85" i="23"/>
  <c r="DU45" i="23"/>
  <c r="DU77" i="23"/>
  <c r="DU69" i="23"/>
  <c r="DU61" i="23"/>
  <c r="DU53" i="23"/>
  <c r="DV49" i="23" s="1"/>
  <c r="DR113" i="23" l="1"/>
  <c r="DR114" i="23" s="1"/>
  <c r="DR133" i="23" s="1"/>
  <c r="DR154" i="23" s="1"/>
  <c r="DR27" i="23" s="1"/>
  <c r="DP160" i="23"/>
  <c r="DP162" i="23" s="1"/>
  <c r="DQ130" i="23"/>
  <c r="DQ151" i="23" s="1"/>
  <c r="DQ24" i="23" s="1"/>
  <c r="DQ132" i="23"/>
  <c r="DQ153" i="23" s="1"/>
  <c r="DQ26" i="23" s="1"/>
  <c r="DQ133" i="23"/>
  <c r="DQ154" i="23" s="1"/>
  <c r="DQ27" i="23" s="1"/>
  <c r="DQ131" i="23"/>
  <c r="DQ152" i="23" s="1"/>
  <c r="DQ25" i="23" s="1"/>
  <c r="DQ129" i="23"/>
  <c r="DQ150" i="23" s="1"/>
  <c r="DS103" i="23"/>
  <c r="DS105" i="23" s="1"/>
  <c r="DT102" i="23" s="1"/>
  <c r="DS34" i="23"/>
  <c r="DS64" i="23"/>
  <c r="DS67" i="23" s="1"/>
  <c r="DS48" i="23"/>
  <c r="DS51" i="23" s="1"/>
  <c r="DS32" i="23"/>
  <c r="DS91" i="23"/>
  <c r="DS36" i="23"/>
  <c r="DR131" i="23"/>
  <c r="DR152" i="23" s="1"/>
  <c r="DR25" i="23" s="1"/>
  <c r="DR132" i="23"/>
  <c r="DR153" i="23" s="1"/>
  <c r="DR26" i="23" s="1"/>
  <c r="DP23" i="23"/>
  <c r="DP28" i="23" s="1"/>
  <c r="DW33" i="23"/>
  <c r="DW97" i="23"/>
  <c r="DW99" i="23" s="1"/>
  <c r="DX96" i="23" s="1"/>
  <c r="DW56" i="23"/>
  <c r="DW59" i="23" s="1"/>
  <c r="DU87" i="23"/>
  <c r="DV84" i="23" s="1"/>
  <c r="DV52" i="23"/>
  <c r="DV45" i="23" s="1"/>
  <c r="DV57" i="23"/>
  <c r="DV65" i="23"/>
  <c r="DV73" i="23"/>
  <c r="DU79" i="23"/>
  <c r="DV41" i="23"/>
  <c r="DS113" i="23" l="1"/>
  <c r="DS114" i="23" s="1"/>
  <c r="DR130" i="23"/>
  <c r="DR151" i="23" s="1"/>
  <c r="DR24" i="23" s="1"/>
  <c r="DR129" i="23"/>
  <c r="DR150" i="23" s="1"/>
  <c r="DS93" i="23"/>
  <c r="DT90" i="23" s="1"/>
  <c r="DT36" i="23" s="1"/>
  <c r="DQ160" i="23"/>
  <c r="DQ162" i="23" s="1"/>
  <c r="DQ23" i="23" s="1"/>
  <c r="DQ28" i="23" s="1"/>
  <c r="DT48" i="23"/>
  <c r="DT51" i="23" s="1"/>
  <c r="DT32" i="23"/>
  <c r="DT91" i="23"/>
  <c r="DT93" i="23" s="1"/>
  <c r="DU90" i="23" s="1"/>
  <c r="DS129" i="23"/>
  <c r="DS150" i="23" s="1"/>
  <c r="DS132" i="23"/>
  <c r="DS153" i="23" s="1"/>
  <c r="DS26" i="23" s="1"/>
  <c r="DS130" i="23"/>
  <c r="DS151" i="23" s="1"/>
  <c r="DS24" i="23" s="1"/>
  <c r="DS131" i="23"/>
  <c r="DS152" i="23" s="1"/>
  <c r="DS25" i="23" s="1"/>
  <c r="DS133" i="23"/>
  <c r="DS154" i="23" s="1"/>
  <c r="DS27" i="23" s="1"/>
  <c r="DX56" i="23"/>
  <c r="DX59" i="23" s="1"/>
  <c r="DX33" i="23"/>
  <c r="DX97" i="23"/>
  <c r="DX99" i="23" s="1"/>
  <c r="DY96" i="23" s="1"/>
  <c r="DT64" i="23"/>
  <c r="DT67" i="23" s="1"/>
  <c r="DT103" i="23"/>
  <c r="DT105" i="23" s="1"/>
  <c r="DU102" i="23" s="1"/>
  <c r="DT34" i="23"/>
  <c r="DV31" i="23"/>
  <c r="DV40" i="23"/>
  <c r="DV43" i="23" s="1"/>
  <c r="DV85" i="23"/>
  <c r="DV61" i="23"/>
  <c r="DW57" i="23" s="1"/>
  <c r="DV77" i="23"/>
  <c r="DW73" i="23" s="1"/>
  <c r="DV53" i="23"/>
  <c r="DW49" i="23" s="1"/>
  <c r="DV69" i="23"/>
  <c r="DW65" i="23" s="1"/>
  <c r="DW41" i="23"/>
  <c r="DR160" i="23" l="1"/>
  <c r="DR162" i="23" s="1"/>
  <c r="DR23" i="23" s="1"/>
  <c r="DR28" i="23" s="1"/>
  <c r="DT113" i="23"/>
  <c r="DT114" i="23" s="1"/>
  <c r="DS160" i="23"/>
  <c r="DS162" i="23" s="1"/>
  <c r="DS23" i="23" s="1"/>
  <c r="DS28" i="23" s="1"/>
  <c r="DY97" i="23"/>
  <c r="DY99" i="23" s="1"/>
  <c r="DZ96" i="23" s="1"/>
  <c r="DY56" i="23"/>
  <c r="DY59" i="23" s="1"/>
  <c r="DY33" i="23"/>
  <c r="DU91" i="23"/>
  <c r="DU93" i="23" s="1"/>
  <c r="DV90" i="23" s="1"/>
  <c r="DU32" i="23"/>
  <c r="DU48" i="23"/>
  <c r="DU51" i="23" s="1"/>
  <c r="DU36" i="23"/>
  <c r="DT130" i="23"/>
  <c r="DT151" i="23" s="1"/>
  <c r="DT24" i="23" s="1"/>
  <c r="DT133" i="23"/>
  <c r="DT154" i="23" s="1"/>
  <c r="DT27" i="23" s="1"/>
  <c r="DT131" i="23"/>
  <c r="DT152" i="23" s="1"/>
  <c r="DT25" i="23" s="1"/>
  <c r="DT132" i="23"/>
  <c r="DT153" i="23" s="1"/>
  <c r="DT26" i="23" s="1"/>
  <c r="DT129" i="23"/>
  <c r="DT150" i="23" s="1"/>
  <c r="DU34" i="23"/>
  <c r="DU103" i="23"/>
  <c r="DU105" i="23" s="1"/>
  <c r="DV102" i="23" s="1"/>
  <c r="DU64" i="23"/>
  <c r="DU67" i="23" s="1"/>
  <c r="DV87" i="23"/>
  <c r="DW84" i="23" s="1"/>
  <c r="DW52" i="23"/>
  <c r="DW53" i="23" s="1"/>
  <c r="DV79" i="23"/>
  <c r="DV32" i="23" l="1"/>
  <c r="DV48" i="23"/>
  <c r="DV51" i="23" s="1"/>
  <c r="DV91" i="23"/>
  <c r="DV93" i="23" s="1"/>
  <c r="DW90" i="23" s="1"/>
  <c r="DV36" i="23"/>
  <c r="DV34" i="23"/>
  <c r="DV103" i="23"/>
  <c r="DV105" i="23" s="1"/>
  <c r="DW102" i="23" s="1"/>
  <c r="DV64" i="23"/>
  <c r="DV67" i="23" s="1"/>
  <c r="DU113" i="23"/>
  <c r="DU114" i="23" s="1"/>
  <c r="DZ33" i="23"/>
  <c r="DZ97" i="23"/>
  <c r="DZ99" i="23" s="1"/>
  <c r="EA96" i="23" s="1"/>
  <c r="DZ56" i="23"/>
  <c r="DZ59" i="23" s="1"/>
  <c r="DT160" i="23"/>
  <c r="DT162" i="23" s="1"/>
  <c r="DT23" i="23" s="1"/>
  <c r="DT28" i="23" s="1"/>
  <c r="DW61" i="23"/>
  <c r="DX57" i="23" s="1"/>
  <c r="DW77" i="23"/>
  <c r="DX73" i="23" s="1"/>
  <c r="DW45" i="23"/>
  <c r="DX41" i="23" s="1"/>
  <c r="DW69" i="23"/>
  <c r="DX65" i="23" s="1"/>
  <c r="DW85" i="23"/>
  <c r="DW87" i="23" s="1"/>
  <c r="DX84" i="23" s="1"/>
  <c r="DW40" i="23"/>
  <c r="DW43" i="23" s="1"/>
  <c r="DW31" i="23"/>
  <c r="DX49" i="23"/>
  <c r="DW36" i="23" l="1"/>
  <c r="EA33" i="23"/>
  <c r="EA97" i="23"/>
  <c r="EA99" i="23" s="1"/>
  <c r="EB96" i="23" s="1"/>
  <c r="EA56" i="23"/>
  <c r="EA59" i="23" s="1"/>
  <c r="DU129" i="23"/>
  <c r="DU150" i="23" s="1"/>
  <c r="DU130" i="23"/>
  <c r="DU151" i="23" s="1"/>
  <c r="DU24" i="23" s="1"/>
  <c r="DU132" i="23"/>
  <c r="DU153" i="23" s="1"/>
  <c r="DU26" i="23" s="1"/>
  <c r="DU133" i="23"/>
  <c r="DU154" i="23" s="1"/>
  <c r="DU27" i="23" s="1"/>
  <c r="DU131" i="23"/>
  <c r="DU152" i="23" s="1"/>
  <c r="DU25" i="23" s="1"/>
  <c r="DW64" i="23"/>
  <c r="DW67" i="23" s="1"/>
  <c r="DW34" i="23"/>
  <c r="DW103" i="23"/>
  <c r="DW105" i="23" s="1"/>
  <c r="DX102" i="23" s="1"/>
  <c r="DW91" i="23"/>
  <c r="DW93" i="23" s="1"/>
  <c r="DX90" i="23" s="1"/>
  <c r="DW32" i="23"/>
  <c r="DW48" i="23"/>
  <c r="DW51" i="23" s="1"/>
  <c r="DV113" i="23"/>
  <c r="DV114" i="23" s="1"/>
  <c r="DX31" i="23"/>
  <c r="DX40" i="23"/>
  <c r="DX43" i="23" s="1"/>
  <c r="DX85" i="23"/>
  <c r="DX87" i="23" s="1"/>
  <c r="DY84" i="23" s="1"/>
  <c r="DW79" i="23"/>
  <c r="DX52" i="23"/>
  <c r="DU160" i="23" l="1"/>
  <c r="DU162" i="23" s="1"/>
  <c r="DU23" i="23" s="1"/>
  <c r="DU28" i="23" s="1"/>
  <c r="DX48" i="23"/>
  <c r="DX51" i="23" s="1"/>
  <c r="DX91" i="23"/>
  <c r="DX32" i="23"/>
  <c r="DX36" i="23"/>
  <c r="DX93" i="23"/>
  <c r="DY90" i="23" s="1"/>
  <c r="DY91" i="23" s="1"/>
  <c r="DW113" i="23"/>
  <c r="DW114" i="23" s="1"/>
  <c r="DW129" i="23" s="1"/>
  <c r="DW150" i="23" s="1"/>
  <c r="DX103" i="23"/>
  <c r="DX105" i="23" s="1"/>
  <c r="DY102" i="23" s="1"/>
  <c r="DY36" i="23" s="1"/>
  <c r="DX34" i="23"/>
  <c r="DX64" i="23"/>
  <c r="DX67" i="23" s="1"/>
  <c r="DV132" i="23"/>
  <c r="DV153" i="23" s="1"/>
  <c r="DV26" i="23" s="1"/>
  <c r="DV130" i="23"/>
  <c r="DV151" i="23" s="1"/>
  <c r="DV24" i="23" s="1"/>
  <c r="DV131" i="23"/>
  <c r="DV152" i="23" s="1"/>
  <c r="DV25" i="23" s="1"/>
  <c r="DV129" i="23"/>
  <c r="DV133" i="23"/>
  <c r="DV154" i="23" s="1"/>
  <c r="DV27" i="23" s="1"/>
  <c r="EB56" i="23"/>
  <c r="EB59" i="23" s="1"/>
  <c r="EB33" i="23"/>
  <c r="EB97" i="23"/>
  <c r="EB99" i="23" s="1"/>
  <c r="EC96" i="23" s="1"/>
  <c r="DY31" i="23"/>
  <c r="DY40" i="23"/>
  <c r="DY43" i="23" s="1"/>
  <c r="DY85" i="23"/>
  <c r="DY87" i="23" s="1"/>
  <c r="DZ84" i="23" s="1"/>
  <c r="DX53" i="23"/>
  <c r="DY49" i="23" s="1"/>
  <c r="DX61" i="23"/>
  <c r="DX69" i="23"/>
  <c r="DX45" i="23"/>
  <c r="DX77" i="23"/>
  <c r="DW130" i="23" l="1"/>
  <c r="DW151" i="23" s="1"/>
  <c r="DW24" i="23" s="1"/>
  <c r="DW132" i="23"/>
  <c r="DW153" i="23" s="1"/>
  <c r="DW26" i="23" s="1"/>
  <c r="DW131" i="23"/>
  <c r="DW152" i="23" s="1"/>
  <c r="DW25" i="23" s="1"/>
  <c r="DW133" i="23"/>
  <c r="DW154" i="23" s="1"/>
  <c r="DW27" i="23" s="1"/>
  <c r="DY32" i="23"/>
  <c r="DY48" i="23"/>
  <c r="DY51" i="23" s="1"/>
  <c r="DV150" i="23"/>
  <c r="DV160" i="23"/>
  <c r="DV162" i="23" s="1"/>
  <c r="DY64" i="23"/>
  <c r="DY67" i="23" s="1"/>
  <c r="DY34" i="23"/>
  <c r="DY103" i="23"/>
  <c r="DY105" i="23" s="1"/>
  <c r="DZ102" i="23" s="1"/>
  <c r="DX113" i="23"/>
  <c r="DX114" i="23" s="1"/>
  <c r="DX131" i="23" s="1"/>
  <c r="DX152" i="23" s="1"/>
  <c r="DX25" i="23" s="1"/>
  <c r="EC33" i="23"/>
  <c r="EC97" i="23"/>
  <c r="EC99" i="23" s="1"/>
  <c r="ED96" i="23" s="1"/>
  <c r="EC56" i="23"/>
  <c r="EC59" i="23" s="1"/>
  <c r="DZ85" i="23"/>
  <c r="DZ87" i="23" s="1"/>
  <c r="EA84" i="23" s="1"/>
  <c r="DZ40" i="23"/>
  <c r="DZ43" i="23" s="1"/>
  <c r="DZ31" i="23"/>
  <c r="DW160" i="23"/>
  <c r="DW162" i="23" s="1"/>
  <c r="DW23" i="23" s="1"/>
  <c r="DW28" i="23" s="1"/>
  <c r="DY52" i="23"/>
  <c r="DY53" i="23" s="1"/>
  <c r="DZ49" i="23" s="1"/>
  <c r="DY93" i="23"/>
  <c r="DZ90" i="23" s="1"/>
  <c r="DY73" i="23"/>
  <c r="DX79" i="23"/>
  <c r="DY41" i="23"/>
  <c r="DY65" i="23"/>
  <c r="DY57" i="23"/>
  <c r="DX133" i="23" l="1"/>
  <c r="DX154" i="23" s="1"/>
  <c r="DX27" i="23" s="1"/>
  <c r="DY113" i="23"/>
  <c r="DY114" i="23" s="1"/>
  <c r="DV23" i="23"/>
  <c r="DV28" i="23" s="1"/>
  <c r="DX129" i="23"/>
  <c r="DX150" i="23" s="1"/>
  <c r="DX132" i="23"/>
  <c r="DX153" i="23" s="1"/>
  <c r="DX26" i="23" s="1"/>
  <c r="DX130" i="23"/>
  <c r="DX151" i="23" s="1"/>
  <c r="DX24" i="23" s="1"/>
  <c r="ED56" i="23"/>
  <c r="ED59" i="23" s="1"/>
  <c r="ED97" i="23"/>
  <c r="I17" i="23" s="1"/>
  <c r="ED33" i="23"/>
  <c r="I25" i="23" s="1"/>
  <c r="DZ34" i="23"/>
  <c r="DZ64" i="23"/>
  <c r="DZ67" i="23" s="1"/>
  <c r="DZ103" i="23"/>
  <c r="DZ105" i="23" s="1"/>
  <c r="EA102" i="23" s="1"/>
  <c r="EA85" i="23"/>
  <c r="EA87" i="23" s="1"/>
  <c r="EB84" i="23" s="1"/>
  <c r="EA40" i="23"/>
  <c r="EA43" i="23" s="1"/>
  <c r="EA31" i="23"/>
  <c r="DY77" i="23"/>
  <c r="DZ73" i="23" s="1"/>
  <c r="DY45" i="23"/>
  <c r="DZ41" i="23" s="1"/>
  <c r="DY69" i="23"/>
  <c r="DZ65" i="23" s="1"/>
  <c r="DY61" i="23"/>
  <c r="DY132" i="23"/>
  <c r="DY153" i="23" s="1"/>
  <c r="DY133" i="23"/>
  <c r="DY154" i="23" s="1"/>
  <c r="DY129" i="23"/>
  <c r="DY150" i="23" s="1"/>
  <c r="DY131" i="23"/>
  <c r="DY152" i="23" s="1"/>
  <c r="DY130" i="23"/>
  <c r="DY151" i="23" s="1"/>
  <c r="DY24" i="23" s="1"/>
  <c r="DZ48" i="23"/>
  <c r="DZ51" i="23" s="1"/>
  <c r="DZ52" i="23" s="1"/>
  <c r="DZ32" i="23"/>
  <c r="DZ91" i="23"/>
  <c r="DZ36" i="23"/>
  <c r="DX160" i="23" l="1"/>
  <c r="DX162" i="23" s="1"/>
  <c r="DX23" i="23" s="1"/>
  <c r="DX28" i="23" s="1"/>
  <c r="ED99" i="23"/>
  <c r="EA34" i="23"/>
  <c r="EA103" i="23"/>
  <c r="EA105" i="23" s="1"/>
  <c r="EB102" i="23" s="1"/>
  <c r="EA64" i="23"/>
  <c r="EA67" i="23" s="1"/>
  <c r="DY27" i="23"/>
  <c r="EB31" i="23"/>
  <c r="EB85" i="23"/>
  <c r="EB87" i="23" s="1"/>
  <c r="EC84" i="23" s="1"/>
  <c r="EB40" i="23"/>
  <c r="EB43" i="23" s="1"/>
  <c r="DY79" i="23"/>
  <c r="DY26" i="23"/>
  <c r="DY25" i="23"/>
  <c r="DZ57" i="23"/>
  <c r="DZ77" i="23"/>
  <c r="DZ61" i="23"/>
  <c r="DZ45" i="23"/>
  <c r="DZ53" i="23"/>
  <c r="EA49" i="23" s="1"/>
  <c r="DZ69" i="23"/>
  <c r="DZ93" i="23"/>
  <c r="EA90" i="23" s="1"/>
  <c r="DZ113" i="23"/>
  <c r="DZ114" i="23" s="1"/>
  <c r="DY160" i="23"/>
  <c r="DY162" i="23" s="1"/>
  <c r="DY23" i="23" s="1"/>
  <c r="EB103" i="23" l="1"/>
  <c r="EB105" i="23" s="1"/>
  <c r="EC102" i="23" s="1"/>
  <c r="EB34" i="23"/>
  <c r="EB64" i="23"/>
  <c r="EB67" i="23" s="1"/>
  <c r="EC31" i="23"/>
  <c r="EC85" i="23"/>
  <c r="EC87" i="23" s="1"/>
  <c r="ED84" i="23" s="1"/>
  <c r="EC40" i="23"/>
  <c r="EC43" i="23" s="1"/>
  <c r="DY28" i="23"/>
  <c r="EA32" i="23"/>
  <c r="EA48" i="23"/>
  <c r="EA51" i="23" s="1"/>
  <c r="EA52" i="23" s="1"/>
  <c r="EA91" i="23"/>
  <c r="EA36" i="23"/>
  <c r="EA65" i="23"/>
  <c r="EA41" i="23"/>
  <c r="DZ79" i="23"/>
  <c r="DZ133" i="23"/>
  <c r="DZ154" i="23" s="1"/>
  <c r="DZ27" i="23" s="1"/>
  <c r="DZ131" i="23"/>
  <c r="DZ152" i="23" s="1"/>
  <c r="DZ25" i="23" s="1"/>
  <c r="DZ130" i="23"/>
  <c r="DZ151" i="23" s="1"/>
  <c r="DZ24" i="23" s="1"/>
  <c r="DZ129" i="23"/>
  <c r="DZ150" i="23" s="1"/>
  <c r="DZ132" i="23"/>
  <c r="DZ153" i="23" s="1"/>
  <c r="DZ26" i="23" s="1"/>
  <c r="EA57" i="23"/>
  <c r="EA73" i="23"/>
  <c r="EC64" i="23" l="1"/>
  <c r="EC67" i="23" s="1"/>
  <c r="EC103" i="23"/>
  <c r="EC105" i="23" s="1"/>
  <c r="ED102" i="23" s="1"/>
  <c r="EC34" i="23"/>
  <c r="ED85" i="23"/>
  <c r="I15" i="23" s="1"/>
  <c r="ED31" i="23"/>
  <c r="I23" i="23" s="1"/>
  <c r="ED40" i="23"/>
  <c r="ED43" i="23" s="1"/>
  <c r="EA61" i="23"/>
  <c r="EA77" i="23"/>
  <c r="EA69" i="23"/>
  <c r="EA53" i="23"/>
  <c r="EB49" i="23" s="1"/>
  <c r="EA45" i="23"/>
  <c r="DZ160" i="23"/>
  <c r="DZ162" i="23" s="1"/>
  <c r="DZ23" i="23" s="1"/>
  <c r="EA93" i="23"/>
  <c r="EB90" i="23" s="1"/>
  <c r="EA113" i="23"/>
  <c r="EA114" i="23" s="1"/>
  <c r="ED103" i="23" l="1"/>
  <c r="I18" i="23" s="1"/>
  <c r="ED64" i="23"/>
  <c r="ED67" i="23" s="1"/>
  <c r="ED34" i="23"/>
  <c r="I26" i="23" s="1"/>
  <c r="ED87" i="23"/>
  <c r="DZ28" i="23"/>
  <c r="EA79" i="23"/>
  <c r="EB41" i="23"/>
  <c r="EA129" i="23"/>
  <c r="EA150" i="23" s="1"/>
  <c r="EA131" i="23"/>
  <c r="EA152" i="23" s="1"/>
  <c r="EA25" i="23" s="1"/>
  <c r="EA133" i="23"/>
  <c r="EA154" i="23" s="1"/>
  <c r="EA27" i="23" s="1"/>
  <c r="EA130" i="23"/>
  <c r="EA151" i="23" s="1"/>
  <c r="EA24" i="23" s="1"/>
  <c r="EA132" i="23"/>
  <c r="EA153" i="23" s="1"/>
  <c r="EA26" i="23" s="1"/>
  <c r="EB73" i="23"/>
  <c r="EB91" i="23"/>
  <c r="EB48" i="23"/>
  <c r="EB51" i="23" s="1"/>
  <c r="EB52" i="23" s="1"/>
  <c r="EB32" i="23"/>
  <c r="EB36" i="23"/>
  <c r="EB65" i="23"/>
  <c r="EB57" i="23"/>
  <c r="ED105" i="23" l="1"/>
  <c r="EB53" i="23"/>
  <c r="EC49" i="23" s="1"/>
  <c r="EB61" i="23"/>
  <c r="EB45" i="23"/>
  <c r="EB77" i="23"/>
  <c r="EB69" i="23"/>
  <c r="EB93" i="23"/>
  <c r="EC90" i="23" s="1"/>
  <c r="EB113" i="23"/>
  <c r="EB114" i="23" s="1"/>
  <c r="EA160" i="23"/>
  <c r="EA162" i="23" s="1"/>
  <c r="EA23" i="23" s="1"/>
  <c r="EA28" i="23" l="1"/>
  <c r="EC48" i="23"/>
  <c r="EC51" i="23" s="1"/>
  <c r="EC52" i="23" s="1"/>
  <c r="EC91" i="23"/>
  <c r="EC32" i="23"/>
  <c r="EC36" i="23"/>
  <c r="EC65" i="23"/>
  <c r="EC73" i="23"/>
  <c r="EB79" i="23"/>
  <c r="EC41" i="23"/>
  <c r="EC57" i="23"/>
  <c r="EB129" i="23"/>
  <c r="EB150" i="23" s="1"/>
  <c r="EB132" i="23"/>
  <c r="EB153" i="23" s="1"/>
  <c r="EB26" i="23" s="1"/>
  <c r="EB130" i="23"/>
  <c r="EB151" i="23" s="1"/>
  <c r="EB24" i="23" s="1"/>
  <c r="EB133" i="23"/>
  <c r="EB154" i="23" s="1"/>
  <c r="EB27" i="23" s="1"/>
  <c r="EB131" i="23"/>
  <c r="EB152" i="23" s="1"/>
  <c r="EB25" i="23" s="1"/>
  <c r="EB160" i="23" l="1"/>
  <c r="EB162" i="23" s="1"/>
  <c r="EB23" i="23" s="1"/>
  <c r="EB28" i="23" s="1"/>
  <c r="EC77" i="23"/>
  <c r="EC69" i="23"/>
  <c r="EC61" i="23"/>
  <c r="EC45" i="23"/>
  <c r="EC53" i="23"/>
  <c r="ED49" i="23" s="1"/>
  <c r="EC93" i="23"/>
  <c r="ED90" i="23" s="1"/>
  <c r="EC113" i="23"/>
  <c r="EC114" i="23" s="1"/>
  <c r="EC129" i="23" l="1"/>
  <c r="EC150" i="23" s="1"/>
  <c r="EC130" i="23"/>
  <c r="EC151" i="23" s="1"/>
  <c r="EC24" i="23" s="1"/>
  <c r="EC131" i="23"/>
  <c r="EC152" i="23" s="1"/>
  <c r="EC25" i="23" s="1"/>
  <c r="EC132" i="23"/>
  <c r="EC153" i="23" s="1"/>
  <c r="EC26" i="23" s="1"/>
  <c r="EC133" i="23"/>
  <c r="EC154" i="23" s="1"/>
  <c r="EC27" i="23" s="1"/>
  <c r="ED91" i="23"/>
  <c r="ED93" i="23" s="1"/>
  <c r="ED32" i="23"/>
  <c r="I24" i="23" s="1"/>
  <c r="ED48" i="23"/>
  <c r="ED51" i="23" s="1"/>
  <c r="ED52" i="23" s="1"/>
  <c r="ED36" i="23"/>
  <c r="I28" i="23" s="1"/>
  <c r="EC79" i="23"/>
  <c r="ED41" i="23"/>
  <c r="ED65" i="23"/>
  <c r="ED57" i="23"/>
  <c r="ED73" i="23"/>
  <c r="ED61" i="23" l="1"/>
  <c r="ED53" i="23"/>
  <c r="ED45" i="23"/>
  <c r="ED77" i="23"/>
  <c r="ED69" i="23"/>
  <c r="I16" i="23"/>
  <c r="I20" i="23" s="1"/>
  <c r="ED113" i="23"/>
  <c r="ED114" i="23" s="1"/>
  <c r="EC160" i="23"/>
  <c r="EC162" i="23" s="1"/>
  <c r="EC23" i="23" s="1"/>
  <c r="EC28" i="23" l="1"/>
  <c r="ED79" i="23"/>
  <c r="H15" i="23"/>
  <c r="H16" i="23"/>
  <c r="ED129" i="23"/>
  <c r="ED150" i="23" s="1"/>
  <c r="J15" i="23" s="1"/>
  <c r="ED133" i="23"/>
  <c r="ED154" i="23" s="1"/>
  <c r="J19" i="23" s="1"/>
  <c r="ED132" i="23"/>
  <c r="ED153" i="23" s="1"/>
  <c r="J18" i="23" s="1"/>
  <c r="ED130" i="23"/>
  <c r="ED151" i="23" s="1"/>
  <c r="J16" i="23" s="1"/>
  <c r="ED131" i="23"/>
  <c r="ED152" i="23" s="1"/>
  <c r="J17" i="23" s="1"/>
  <c r="H18" i="23"/>
  <c r="H19" i="23"/>
  <c r="H17" i="23"/>
  <c r="ED26" i="23" l="1"/>
  <c r="H26" i="23" s="1"/>
  <c r="L6" i="2" s="1"/>
  <c r="ED160" i="23"/>
  <c r="ED162" i="23" s="1"/>
  <c r="K15" i="23" s="1"/>
  <c r="K20" i="23" s="1"/>
  <c r="J20" i="23"/>
  <c r="ED24" i="23"/>
  <c r="H24" i="23" s="1"/>
  <c r="L4" i="2" s="1"/>
  <c r="K27" i="23"/>
  <c r="J27" i="23"/>
  <c r="J24" i="23"/>
  <c r="K24" i="23"/>
  <c r="J25" i="23"/>
  <c r="K25" i="23"/>
  <c r="H20" i="23"/>
  <c r="ED25" i="23"/>
  <c r="H25" i="23" s="1"/>
  <c r="L5" i="2" s="1"/>
  <c r="ED27" i="23"/>
  <c r="H27" i="23" s="1"/>
  <c r="L7" i="2" s="1"/>
  <c r="K26" i="23"/>
  <c r="J26" i="23"/>
  <c r="ED23" i="23" l="1"/>
  <c r="ED28" i="23" s="1"/>
  <c r="K28" i="23"/>
  <c r="K23" i="23"/>
  <c r="J23" i="23"/>
  <c r="H23" i="23" l="1"/>
  <c r="L3"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tc={D3FDE839-E26E-466A-9F3D-2A006CB6A14D}</author>
  </authors>
  <commentList>
    <comment ref="I8" authorId="0" shapeId="0" xr:uid="{D3FDE839-E26E-466A-9F3D-2A006CB6A14D}">
      <text>
        <t>[Threaded comment]
Your version of Excel allows you to read this threaded comment; however, any edits to it will get removed if the file is opened in a newer version of Excel. Learn more: https://go.microsoft.com/fwlink/?linkid=870924
Comment:
    Gross of Acq fee, AM fee, and Dispo Fee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tc={B614EDCC-CC26-437D-83B3-CA89AE98B38E}</author>
    <author>tc={F0E01EC0-BB58-4997-86E7-1FE1F10BB486}</author>
    <author>tc={5126E78A-9F9D-4C8C-AEA4-F47BD4239A32}</author>
  </authors>
  <commentList>
    <comment ref="B103" authorId="0" shapeId="0" xr:uid="{B614EDCC-CC26-437D-83B3-CA89AE98B38E}">
      <text>
        <t xml:space="preserve">[Threaded comment]
Your version of Excel allows you to read this threaded comment; however, any edits to it will get removed if the file is opened in a newer version of Excel. Learn more: https://go.microsoft.com/fwlink/?linkid=870924
Comment:
    AM Fees charged to LP equity based on their pro rata share, and not supposed to be charged to Co-GP Equity. However, for simplicity, this line item does not separate the AM Fee from the total project. Model is charging 90% of the AM Fee to the LP and 10% to the Co-GP for simplicity. LP Net LP IRR calc is accurate, Co-GP Fund IRR calc is more generic.
</t>
      </text>
    </comment>
    <comment ref="B167" authorId="1" shapeId="0" xr:uid="{F0E01EC0-BB58-4997-86E7-1FE1F10BB486}">
      <text>
        <t>[Threaded comment]
Your version of Excel allows you to read this threaded comment; however, any edits to it will get removed if the file is opened in a newer version of Excel. Learn more: https://go.microsoft.com/fwlink/?linkid=870924
Comment:
    Dispo Fees charged to LP equity based on their pro rata share, and not supposed to be charged to Co-GP Equity. However, for simplicity, this line item does not separate the Dispo Fee from the total project. Model is charging 90% of the Dispo Fee to the LP and 10% to the Co-GP for simplicity. LP Net LP IRR calc is accurate, Co-GP Fund IRR calc is more generic.</t>
      </text>
    </comment>
    <comment ref="A171" authorId="2" shapeId="0" xr:uid="{5126E78A-9F9D-4C8C-AEA4-F47BD4239A32}">
      <text>
        <t>[Threaded comment]
Your version of Excel allows you to read this threaded comment; however, any edits to it will get removed if the file is opened in a newer version of Excel. Learn more: https://go.microsoft.com/fwlink/?linkid=870924
Comment:
    Scheduled capital call, input a positive amount</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tc={73091B2C-948C-43B5-BDE6-F4E5EFA6CA3F}</author>
    <author>tc={283ABD5B-5AA0-4175-90E1-73ACADCE1FF0}</author>
    <author>tc={D6BDF70A-5219-4A2F-B126-B02539460BF3}</author>
    <author>tc={23599818-567F-437E-A243-49E948FCE2A1}</author>
    <author>tc={DACBDAED-5539-4A44-AF4F-5AEE7318B25A}</author>
  </authors>
  <commentList>
    <comment ref="N15" authorId="0" shapeId="0" xr:uid="{73091B2C-948C-43B5-BDE6-F4E5EFA6CA3F}">
      <text>
        <t>[Threaded comment]
Your version of Excel allows you to read this threaded comment; however, any edits to it will get removed if the file is opened in a newer version of Excel. Learn more: https://go.microsoft.com/fwlink/?linkid=870924
Comment:
    98% to 88% on the Nov t12, costar has it at 84% today 3/7/2025
Reply:
    85% as of April</t>
      </text>
    </comment>
    <comment ref="N92" authorId="1" shapeId="0" xr:uid="{283ABD5B-5AA0-4175-90E1-73ACADCE1FF0}">
      <text>
        <t>[Threaded comment]
Your version of Excel allows you to read this threaded comment; however, any edits to it will get removed if the file is opened in a newer version of Excel. Learn more: https://go.microsoft.com/fwlink/?linkid=870924
Comment:
    Mitzner verbally quoted 750</t>
      </text>
    </comment>
    <comment ref="N104" authorId="2" shapeId="0" xr:uid="{D6BDF70A-5219-4A2F-B126-B02539460BF3}">
      <text>
        <t>[Threaded comment]
Your version of Excel allows you to read this threaded comment; however, any edits to it will get removed if the file is opened in a newer version of Excel. Learn more: https://go.microsoft.com/fwlink/?linkid=870924
Comment:
    Includes $25k/yr for audit expense per HUD requirements</t>
      </text>
    </comment>
    <comment ref="E124" authorId="3" shapeId="0" xr:uid="{23599818-567F-437E-A243-49E948FCE2A1}">
      <text>
        <t>[Threaded comment]
Your version of Excel allows you to read this threaded comment; however, any edits to it will get removed if the file is opened in a newer version of Excel. Learn more: https://go.microsoft.com/fwlink/?linkid=870924
Comment:
    Yr 1 Estimate</t>
      </text>
    </comment>
    <comment ref="F124" authorId="4" shapeId="0" xr:uid="{DACBDAED-5539-4A44-AF4F-5AEE7318B25A}">
      <text>
        <t>[Threaded comment]
Your version of Excel allows you to read this threaded comment; however, any edits to it will get removed if the file is opened in a newer version of Excel. Learn more: https://go.microsoft.com/fwlink/?linkid=870924
Comment:
    Starting in Yr 2</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tc={002AE08E-64FE-4A1D-A268-FBECBEC3CB4B}</author>
  </authors>
  <commentList>
    <comment ref="A3" authorId="0" shapeId="0" xr:uid="{002AE08E-64FE-4A1D-A268-FBECBEC3CB4B}">
      <text>
        <t>[Threaded comment]
Your version of Excel allows you to read this threaded comment; however, any edits to it will get removed if the file is opened in a newer version of Excel. Learn more: https://go.microsoft.com/fwlink/?linkid=870924
Comment:
    real lease expiration scheduled. If 0 current leases are expiring that month, then take T12 average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tc={9379F3AD-912E-4FAA-BDF3-0E4B9B9DEE10}</author>
    <author>tc={5D1B3FF4-84CE-4596-8AE5-9E70A3716871}</author>
  </authors>
  <commentList>
    <comment ref="D11" authorId="0" shapeId="0" xr:uid="{9379F3AD-912E-4FAA-BDF3-0E4B9B9DEE10}">
      <text>
        <t>[Threaded comment]
Your version of Excel allows you to read this threaded comment; however, any edits to it will get removed if the file is opened in a newer version of Excel. Learn more: https://go.microsoft.com/fwlink/?linkid=870924
Comment:
    9/1/2020=440075</t>
      </text>
    </comment>
    <comment ref="D15" authorId="1" shapeId="0" xr:uid="{5D1B3FF4-84CE-4596-8AE5-9E70A3716871}">
      <text>
        <t>[Threaded comment]
Your version of Excel allows you to read this threaded comment; however, any edits to it will get removed if the file is opened in a newer version of Excel. Learn more: https://go.microsoft.com/fwlink/?linkid=870924
Comment:
    HUD loan started 9/1/2020</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tc={FD223949-E930-4E64-B18D-466A9E5C2311}</author>
    <author>tc={9CBA209D-2E35-4BD5-9B3D-52B7E67EB04D}</author>
    <author>tc={53F9720E-0177-4AFE-8936-651633EB2BEA}</author>
  </authors>
  <commentList>
    <comment ref="I3" authorId="0" shapeId="0" xr:uid="{FD223949-E930-4E64-B18D-466A9E5C2311}">
      <text>
        <t>[Threaded comment]
Your version of Excel allows you to read this threaded comment; however, any edits to it will get removed if the file is opened in a newer version of Excel. Learn more: https://go.microsoft.com/fwlink/?linkid=870924
Comment:
    Equity % of the equity partner that’s incurring the charge</t>
      </text>
    </comment>
    <comment ref="J77" authorId="1" shapeId="0" xr:uid="{9CBA209D-2E35-4BD5-9B3D-52B7E67EB04D}">
      <text>
        <t>[Threaded comment]
Your version of Excel allows you to read this threaded comment; however, any edits to it will get removed if the file is opened in a newer version of Excel. Learn more: https://go.microsoft.com/fwlink/?linkid=870924
Comment:
    See pro forma tab</t>
      </text>
    </comment>
    <comment ref="J88" authorId="2" shapeId="0" xr:uid="{53F9720E-0177-4AFE-8936-651633EB2BEA}">
      <text>
        <t>[Threaded comment]
Your version of Excel allows you to read this threaded comment; however, any edits to it will get removed if the file is opened in a newer version of Excel. Learn more: https://go.microsoft.com/fwlink/?linkid=870924
Comment:
    Last 12 months of insurance is returned since insurance is accrued in the model for the forward 12 month period, which is the 12 months after the hold that is no longer under ownership</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Bryan George</author>
  </authors>
  <commentList>
    <comment ref="B14" authorId="0" shapeId="0" xr:uid="{A05B4121-D19D-4346-8B7D-1297ADC85C0C}">
      <text>
        <r>
          <rPr>
            <b/>
            <sz val="9"/>
            <color indexed="81"/>
            <rFont val="Tahoma"/>
            <family val="2"/>
          </rPr>
          <t>Seller T1 MR/Unit</t>
        </r>
        <r>
          <rPr>
            <sz val="9"/>
            <color indexed="81"/>
            <rFont val="Tahoma"/>
            <family val="2"/>
          </rPr>
          <t xml:space="preserve">
</t>
        </r>
      </text>
    </comment>
    <comment ref="F26" authorId="0" shapeId="0" xr:uid="{F7B84F06-0CEC-448A-96FE-9AAC28A38A56}">
      <text>
        <r>
          <rPr>
            <b/>
            <sz val="9"/>
            <color indexed="81"/>
            <rFont val="Tahoma"/>
            <family val="2"/>
          </rPr>
          <t>Default Unit Count; Enter in RR expirations by month for more accuracy</t>
        </r>
        <r>
          <rPr>
            <sz val="9"/>
            <color indexed="81"/>
            <rFont val="Tahoma"/>
            <family val="2"/>
          </rPr>
          <t xml:space="preserve">
</t>
        </r>
      </text>
    </comment>
    <comment ref="R26" authorId="0" shapeId="0" xr:uid="{D8D2C50C-41B6-4D1D-B316-AFD79B826215}">
      <text>
        <r>
          <rPr>
            <b/>
            <sz val="9"/>
            <color indexed="81"/>
            <rFont val="Tahoma"/>
            <family val="2"/>
          </rPr>
          <t>Default Unit Count; Enter in RR expirations by month for more accuracy</t>
        </r>
        <r>
          <rPr>
            <sz val="9"/>
            <color indexed="81"/>
            <rFont val="Tahoma"/>
            <family val="2"/>
          </rPr>
          <t xml:space="preserve">
</t>
        </r>
      </text>
    </comment>
    <comment ref="AD26" authorId="0" shapeId="0" xr:uid="{4ADD63E1-24E4-4FAD-B993-0BC4CD191F8F}">
      <text>
        <r>
          <rPr>
            <b/>
            <sz val="9"/>
            <color indexed="81"/>
            <rFont val="Tahoma"/>
            <family val="2"/>
          </rPr>
          <t>Default Unit Count; Enter in RR expirations by month for more accuracy</t>
        </r>
        <r>
          <rPr>
            <sz val="9"/>
            <color indexed="81"/>
            <rFont val="Tahoma"/>
            <family val="2"/>
          </rPr>
          <t xml:space="preserve">
</t>
        </r>
      </text>
    </comment>
    <comment ref="AP26" authorId="0" shapeId="0" xr:uid="{63BF49BA-DA28-456B-943A-C4914C11FD3B}">
      <text>
        <r>
          <rPr>
            <b/>
            <sz val="9"/>
            <color indexed="81"/>
            <rFont val="Tahoma"/>
            <family val="2"/>
          </rPr>
          <t>Default Unit Count; Enter in RR expirations by month for more accuracy</t>
        </r>
        <r>
          <rPr>
            <sz val="9"/>
            <color indexed="81"/>
            <rFont val="Tahoma"/>
            <family val="2"/>
          </rPr>
          <t xml:space="preserve">
</t>
        </r>
      </text>
    </comment>
    <comment ref="BB26" authorId="0" shapeId="0" xr:uid="{867FAD4E-ECAD-411F-9B49-04A776902AC7}">
      <text>
        <r>
          <rPr>
            <b/>
            <sz val="9"/>
            <color indexed="81"/>
            <rFont val="Tahoma"/>
            <family val="2"/>
          </rPr>
          <t>Default Unit Count; Enter in RR expirations by month for more accuracy</t>
        </r>
        <r>
          <rPr>
            <sz val="9"/>
            <color indexed="81"/>
            <rFont val="Tahoma"/>
            <family val="2"/>
          </rPr>
          <t xml:space="preserve">
</t>
        </r>
      </text>
    </comment>
    <comment ref="BN26" authorId="0" shapeId="0" xr:uid="{F0C2AC57-21CB-43B2-A64E-4E09FA8EA6C0}">
      <text>
        <r>
          <rPr>
            <b/>
            <sz val="9"/>
            <color indexed="81"/>
            <rFont val="Tahoma"/>
            <family val="2"/>
          </rPr>
          <t>Default Unit Count; Enter in RR expirations by month for more accuracy</t>
        </r>
        <r>
          <rPr>
            <sz val="9"/>
            <color indexed="81"/>
            <rFont val="Tahoma"/>
            <family val="2"/>
          </rPr>
          <t xml:space="preserve">
</t>
        </r>
      </text>
    </comment>
    <comment ref="BZ26" authorId="0" shapeId="0" xr:uid="{F4C09695-E271-4865-82FC-98321D90461C}">
      <text>
        <r>
          <rPr>
            <b/>
            <sz val="9"/>
            <color indexed="81"/>
            <rFont val="Tahoma"/>
            <family val="2"/>
          </rPr>
          <t>Default Unit Count; Enter in RR expirations by month for more accuracy</t>
        </r>
        <r>
          <rPr>
            <sz val="9"/>
            <color indexed="81"/>
            <rFont val="Tahoma"/>
            <family val="2"/>
          </rPr>
          <t xml:space="preserve">
</t>
        </r>
      </text>
    </comment>
    <comment ref="CL26" authorId="0" shapeId="0" xr:uid="{38BE3A23-BAA5-46E3-85A3-08F941354323}">
      <text>
        <r>
          <rPr>
            <b/>
            <sz val="9"/>
            <color indexed="81"/>
            <rFont val="Tahoma"/>
            <family val="2"/>
          </rPr>
          <t>Default Unit Count; Enter in RR expirations by month for more accuracy</t>
        </r>
        <r>
          <rPr>
            <sz val="9"/>
            <color indexed="81"/>
            <rFont val="Tahoma"/>
            <family val="2"/>
          </rPr>
          <t xml:space="preserve">
</t>
        </r>
      </text>
    </comment>
    <comment ref="CX26" authorId="0" shapeId="0" xr:uid="{5F768F66-C2BB-4EC0-8D0F-B183FA122CDA}">
      <text>
        <r>
          <rPr>
            <b/>
            <sz val="9"/>
            <color indexed="81"/>
            <rFont val="Tahoma"/>
            <family val="2"/>
          </rPr>
          <t>Default Unit Count; Enter in RR expirations by month for more accuracy</t>
        </r>
        <r>
          <rPr>
            <sz val="9"/>
            <color indexed="81"/>
            <rFont val="Tahoma"/>
            <family val="2"/>
          </rPr>
          <t xml:space="preserve">
</t>
        </r>
      </text>
    </comment>
    <comment ref="DJ26" authorId="0" shapeId="0" xr:uid="{4275AC2F-5339-4A8F-AB4F-4E010559069F}">
      <text>
        <r>
          <rPr>
            <b/>
            <sz val="9"/>
            <color indexed="81"/>
            <rFont val="Tahoma"/>
            <family val="2"/>
          </rPr>
          <t>Default Unit Count; Enter in RR expirations by month for more accuracy</t>
        </r>
        <r>
          <rPr>
            <sz val="9"/>
            <color indexed="81"/>
            <rFont val="Tahoma"/>
            <family val="2"/>
          </rPr>
          <t xml:space="preserve">
</t>
        </r>
      </text>
    </comment>
    <comment ref="DV26" authorId="0" shapeId="0" xr:uid="{3884A713-AC1A-4D07-ADBA-052B599CA774}">
      <text>
        <r>
          <rPr>
            <b/>
            <sz val="9"/>
            <color indexed="81"/>
            <rFont val="Tahoma"/>
            <family val="2"/>
          </rPr>
          <t>Default Unit Count; Enter in RR expirations by month for more accuracy</t>
        </r>
        <r>
          <rPr>
            <sz val="9"/>
            <color indexed="81"/>
            <rFont val="Tahoma"/>
            <family val="2"/>
          </rPr>
          <t xml:space="preserve">
</t>
        </r>
      </text>
    </comment>
    <comment ref="B32" authorId="0" shapeId="0" xr:uid="{AF7C35CE-75FF-40D0-8262-FC9F9C564EBE}">
      <text>
        <r>
          <rPr>
            <b/>
            <sz val="9"/>
            <color indexed="81"/>
            <rFont val="Tahoma"/>
            <family val="2"/>
          </rPr>
          <t>Seller T1</t>
        </r>
        <r>
          <rPr>
            <sz val="9"/>
            <color indexed="81"/>
            <rFont val="Tahoma"/>
            <family val="2"/>
          </rPr>
          <t xml:space="preserve">
</t>
        </r>
      </text>
    </comment>
    <comment ref="B47" authorId="0" shapeId="0" xr:uid="{735F21A0-D6B3-42B7-80C7-06860AA46C93}">
      <text>
        <r>
          <rPr>
            <b/>
            <sz val="9"/>
            <color indexed="81"/>
            <rFont val="Tahoma"/>
            <family val="2"/>
          </rPr>
          <t>Hardcode from seller financials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Bryan George</author>
  </authors>
  <commentList>
    <comment ref="B14" authorId="0" shapeId="0" xr:uid="{BB1C4F91-FB70-4ECB-963C-9EF9252B4DB2}">
      <text>
        <r>
          <rPr>
            <b/>
            <sz val="9"/>
            <color indexed="81"/>
            <rFont val="Tahoma"/>
            <family val="2"/>
          </rPr>
          <t>Seller T1 MR/Unit</t>
        </r>
        <r>
          <rPr>
            <sz val="9"/>
            <color indexed="81"/>
            <rFont val="Tahoma"/>
            <family val="2"/>
          </rPr>
          <t xml:space="preserve">
</t>
        </r>
      </text>
    </comment>
    <comment ref="F26" authorId="0" shapeId="0" xr:uid="{29E0F12C-FA2C-412A-BB45-CB0BF0A894F9}">
      <text>
        <r>
          <rPr>
            <b/>
            <sz val="9"/>
            <color indexed="81"/>
            <rFont val="Tahoma"/>
            <family val="2"/>
          </rPr>
          <t>Default Unit Count; Enter in RR expirations by month for more accuracy</t>
        </r>
        <r>
          <rPr>
            <sz val="9"/>
            <color indexed="81"/>
            <rFont val="Tahoma"/>
            <family val="2"/>
          </rPr>
          <t xml:space="preserve">
</t>
        </r>
      </text>
    </comment>
    <comment ref="R26" authorId="0" shapeId="0" xr:uid="{359F2550-5E5B-47CA-8051-449F59565648}">
      <text>
        <r>
          <rPr>
            <b/>
            <sz val="9"/>
            <color indexed="81"/>
            <rFont val="Tahoma"/>
            <family val="2"/>
          </rPr>
          <t>Default Unit Count; Enter in RR expirations by month for more accuracy</t>
        </r>
        <r>
          <rPr>
            <sz val="9"/>
            <color indexed="81"/>
            <rFont val="Tahoma"/>
            <family val="2"/>
          </rPr>
          <t xml:space="preserve">
</t>
        </r>
      </text>
    </comment>
    <comment ref="AD26" authorId="0" shapeId="0" xr:uid="{3FC8933F-887F-49D1-BABF-C04F5E92FCC0}">
      <text>
        <r>
          <rPr>
            <b/>
            <sz val="9"/>
            <color indexed="81"/>
            <rFont val="Tahoma"/>
            <family val="2"/>
          </rPr>
          <t>Default Unit Count; Enter in RR expirations by month for more accuracy</t>
        </r>
        <r>
          <rPr>
            <sz val="9"/>
            <color indexed="81"/>
            <rFont val="Tahoma"/>
            <family val="2"/>
          </rPr>
          <t xml:space="preserve">
</t>
        </r>
      </text>
    </comment>
    <comment ref="AP26" authorId="0" shapeId="0" xr:uid="{15E1C208-1F02-49A7-9BC0-605F47007923}">
      <text>
        <r>
          <rPr>
            <b/>
            <sz val="9"/>
            <color indexed="81"/>
            <rFont val="Tahoma"/>
            <family val="2"/>
          </rPr>
          <t>Default Unit Count; Enter in RR expirations by month for more accuracy</t>
        </r>
        <r>
          <rPr>
            <sz val="9"/>
            <color indexed="81"/>
            <rFont val="Tahoma"/>
            <family val="2"/>
          </rPr>
          <t xml:space="preserve">
</t>
        </r>
      </text>
    </comment>
    <comment ref="BB26" authorId="0" shapeId="0" xr:uid="{D9EBBE96-64B5-4E3F-AB04-7ADAFD4217F1}">
      <text>
        <r>
          <rPr>
            <b/>
            <sz val="9"/>
            <color indexed="81"/>
            <rFont val="Tahoma"/>
            <family val="2"/>
          </rPr>
          <t>Default Unit Count; Enter in RR expirations by month for more accuracy</t>
        </r>
        <r>
          <rPr>
            <sz val="9"/>
            <color indexed="81"/>
            <rFont val="Tahoma"/>
            <family val="2"/>
          </rPr>
          <t xml:space="preserve">
</t>
        </r>
      </text>
    </comment>
    <comment ref="BN26" authorId="0" shapeId="0" xr:uid="{1E6E2F26-2010-4FF8-9B6C-95FFEE6D8DEC}">
      <text>
        <r>
          <rPr>
            <b/>
            <sz val="9"/>
            <color indexed="81"/>
            <rFont val="Tahoma"/>
            <family val="2"/>
          </rPr>
          <t>Default Unit Count; Enter in RR expirations by month for more accuracy</t>
        </r>
        <r>
          <rPr>
            <sz val="9"/>
            <color indexed="81"/>
            <rFont val="Tahoma"/>
            <family val="2"/>
          </rPr>
          <t xml:space="preserve">
</t>
        </r>
      </text>
    </comment>
    <comment ref="BZ26" authorId="0" shapeId="0" xr:uid="{8AE9864C-F6A3-4B12-BA4A-520A8580D152}">
      <text>
        <r>
          <rPr>
            <b/>
            <sz val="9"/>
            <color indexed="81"/>
            <rFont val="Tahoma"/>
            <family val="2"/>
          </rPr>
          <t>Default Unit Count; Enter in RR expirations by month for more accuracy</t>
        </r>
        <r>
          <rPr>
            <sz val="9"/>
            <color indexed="81"/>
            <rFont val="Tahoma"/>
            <family val="2"/>
          </rPr>
          <t xml:space="preserve">
</t>
        </r>
      </text>
    </comment>
    <comment ref="CL26" authorId="0" shapeId="0" xr:uid="{4B183E6A-0320-4961-A091-840F246546F2}">
      <text>
        <r>
          <rPr>
            <b/>
            <sz val="9"/>
            <color indexed="81"/>
            <rFont val="Tahoma"/>
            <family val="2"/>
          </rPr>
          <t>Default Unit Count; Enter in RR expirations by month for more accuracy</t>
        </r>
        <r>
          <rPr>
            <sz val="9"/>
            <color indexed="81"/>
            <rFont val="Tahoma"/>
            <family val="2"/>
          </rPr>
          <t xml:space="preserve">
</t>
        </r>
      </text>
    </comment>
    <comment ref="CX26" authorId="0" shapeId="0" xr:uid="{3F8B4AB7-09E4-4FB9-A32D-1624C799C161}">
      <text>
        <r>
          <rPr>
            <b/>
            <sz val="9"/>
            <color indexed="81"/>
            <rFont val="Tahoma"/>
            <family val="2"/>
          </rPr>
          <t>Default Unit Count; Enter in RR expirations by month for more accuracy</t>
        </r>
        <r>
          <rPr>
            <sz val="9"/>
            <color indexed="81"/>
            <rFont val="Tahoma"/>
            <family val="2"/>
          </rPr>
          <t xml:space="preserve">
</t>
        </r>
      </text>
    </comment>
    <comment ref="DJ26" authorId="0" shapeId="0" xr:uid="{3444F0E3-014B-4CBF-824B-68CBB40EF525}">
      <text>
        <r>
          <rPr>
            <b/>
            <sz val="9"/>
            <color indexed="81"/>
            <rFont val="Tahoma"/>
            <family val="2"/>
          </rPr>
          <t>Default Unit Count; Enter in RR expirations by month for more accuracy</t>
        </r>
        <r>
          <rPr>
            <sz val="9"/>
            <color indexed="81"/>
            <rFont val="Tahoma"/>
            <family val="2"/>
          </rPr>
          <t xml:space="preserve">
</t>
        </r>
      </text>
    </comment>
    <comment ref="DV26" authorId="0" shapeId="0" xr:uid="{535F9FEC-78BA-4131-885B-854FB10FB5B9}">
      <text>
        <r>
          <rPr>
            <b/>
            <sz val="9"/>
            <color indexed="81"/>
            <rFont val="Tahoma"/>
            <family val="2"/>
          </rPr>
          <t>Default Unit Count; Enter in RR expirations by month for more accuracy</t>
        </r>
        <r>
          <rPr>
            <sz val="9"/>
            <color indexed="81"/>
            <rFont val="Tahoma"/>
            <family val="2"/>
          </rPr>
          <t xml:space="preserve">
</t>
        </r>
      </text>
    </comment>
    <comment ref="B32" authorId="0" shapeId="0" xr:uid="{1D819DDC-BA15-4559-BA17-03194935C4E1}">
      <text>
        <r>
          <rPr>
            <b/>
            <sz val="9"/>
            <color indexed="81"/>
            <rFont val="Tahoma"/>
            <family val="2"/>
          </rPr>
          <t>Seller T1</t>
        </r>
        <r>
          <rPr>
            <sz val="9"/>
            <color indexed="81"/>
            <rFont val="Tahoma"/>
            <family val="2"/>
          </rPr>
          <t xml:space="preserve">
</t>
        </r>
      </text>
    </comment>
    <comment ref="B47" authorId="0" shapeId="0" xr:uid="{EFB08942-AA95-4AE1-8E29-A112D6B4AF96}">
      <text>
        <r>
          <rPr>
            <b/>
            <sz val="9"/>
            <color indexed="81"/>
            <rFont val="Tahoma"/>
            <family val="2"/>
          </rPr>
          <t>Hardcode from seller financials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Bryan George</author>
  </authors>
  <commentList>
    <comment ref="B14" authorId="0" shapeId="0" xr:uid="{B5183741-64DB-4F51-BE61-E06DDA18272D}">
      <text>
        <r>
          <rPr>
            <b/>
            <sz val="9"/>
            <color indexed="81"/>
            <rFont val="Tahoma"/>
            <family val="2"/>
          </rPr>
          <t>Seller T1 MR/Unit</t>
        </r>
        <r>
          <rPr>
            <sz val="9"/>
            <color indexed="81"/>
            <rFont val="Tahoma"/>
            <family val="2"/>
          </rPr>
          <t xml:space="preserve">
</t>
        </r>
      </text>
    </comment>
    <comment ref="F26" authorId="0" shapeId="0" xr:uid="{A5C259B4-1A03-42A7-A4DE-F70B5339E21A}">
      <text>
        <r>
          <rPr>
            <b/>
            <sz val="9"/>
            <color indexed="81"/>
            <rFont val="Tahoma"/>
            <family val="2"/>
          </rPr>
          <t>Default Unit Count; Enter in RR expirations by month for more accuracy</t>
        </r>
        <r>
          <rPr>
            <sz val="9"/>
            <color indexed="81"/>
            <rFont val="Tahoma"/>
            <family val="2"/>
          </rPr>
          <t xml:space="preserve">
</t>
        </r>
      </text>
    </comment>
    <comment ref="R26" authorId="0" shapeId="0" xr:uid="{88F429F7-E285-4C44-B9EF-D1A03D713060}">
      <text>
        <r>
          <rPr>
            <b/>
            <sz val="9"/>
            <color indexed="81"/>
            <rFont val="Tahoma"/>
            <family val="2"/>
          </rPr>
          <t>Default Unit Count; Enter in RR expirations by month for more accuracy</t>
        </r>
        <r>
          <rPr>
            <sz val="9"/>
            <color indexed="81"/>
            <rFont val="Tahoma"/>
            <family val="2"/>
          </rPr>
          <t xml:space="preserve">
</t>
        </r>
      </text>
    </comment>
    <comment ref="AD26" authorId="0" shapeId="0" xr:uid="{18407466-7276-4E84-AC51-6A83CB21D69D}">
      <text>
        <r>
          <rPr>
            <b/>
            <sz val="9"/>
            <color indexed="81"/>
            <rFont val="Tahoma"/>
            <family val="2"/>
          </rPr>
          <t>Default Unit Count; Enter in RR expirations by month for more accuracy</t>
        </r>
        <r>
          <rPr>
            <sz val="9"/>
            <color indexed="81"/>
            <rFont val="Tahoma"/>
            <family val="2"/>
          </rPr>
          <t xml:space="preserve">
</t>
        </r>
      </text>
    </comment>
    <comment ref="AP26" authorId="0" shapeId="0" xr:uid="{C862873A-84BD-4EE5-BDEF-171B22B7FF04}">
      <text>
        <r>
          <rPr>
            <b/>
            <sz val="9"/>
            <color indexed="81"/>
            <rFont val="Tahoma"/>
            <family val="2"/>
          </rPr>
          <t>Default Unit Count; Enter in RR expirations by month for more accuracy</t>
        </r>
        <r>
          <rPr>
            <sz val="9"/>
            <color indexed="81"/>
            <rFont val="Tahoma"/>
            <family val="2"/>
          </rPr>
          <t xml:space="preserve">
</t>
        </r>
      </text>
    </comment>
    <comment ref="BB26" authorId="0" shapeId="0" xr:uid="{9D7E341E-631E-4442-AAD3-1C732D395DD8}">
      <text>
        <r>
          <rPr>
            <b/>
            <sz val="9"/>
            <color indexed="81"/>
            <rFont val="Tahoma"/>
            <family val="2"/>
          </rPr>
          <t>Default Unit Count; Enter in RR expirations by month for more accuracy</t>
        </r>
        <r>
          <rPr>
            <sz val="9"/>
            <color indexed="81"/>
            <rFont val="Tahoma"/>
            <family val="2"/>
          </rPr>
          <t xml:space="preserve">
</t>
        </r>
      </text>
    </comment>
    <comment ref="BN26" authorId="0" shapeId="0" xr:uid="{E245E093-652E-42C8-87FB-B4392E1886C7}">
      <text>
        <r>
          <rPr>
            <b/>
            <sz val="9"/>
            <color indexed="81"/>
            <rFont val="Tahoma"/>
            <family val="2"/>
          </rPr>
          <t>Default Unit Count; Enter in RR expirations by month for more accuracy</t>
        </r>
        <r>
          <rPr>
            <sz val="9"/>
            <color indexed="81"/>
            <rFont val="Tahoma"/>
            <family val="2"/>
          </rPr>
          <t xml:space="preserve">
</t>
        </r>
      </text>
    </comment>
    <comment ref="BZ26" authorId="0" shapeId="0" xr:uid="{04484F88-7A8A-4204-90ED-73B84587C178}">
      <text>
        <r>
          <rPr>
            <b/>
            <sz val="9"/>
            <color indexed="81"/>
            <rFont val="Tahoma"/>
            <family val="2"/>
          </rPr>
          <t>Default Unit Count; Enter in RR expirations by month for more accuracy</t>
        </r>
        <r>
          <rPr>
            <sz val="9"/>
            <color indexed="81"/>
            <rFont val="Tahoma"/>
            <family val="2"/>
          </rPr>
          <t xml:space="preserve">
</t>
        </r>
      </text>
    </comment>
    <comment ref="CL26" authorId="0" shapeId="0" xr:uid="{B47BC33E-D12E-4370-ADCE-67B3A0A10183}">
      <text>
        <r>
          <rPr>
            <b/>
            <sz val="9"/>
            <color indexed="81"/>
            <rFont val="Tahoma"/>
            <family val="2"/>
          </rPr>
          <t>Default Unit Count; Enter in RR expirations by month for more accuracy</t>
        </r>
        <r>
          <rPr>
            <sz val="9"/>
            <color indexed="81"/>
            <rFont val="Tahoma"/>
            <family val="2"/>
          </rPr>
          <t xml:space="preserve">
</t>
        </r>
      </text>
    </comment>
    <comment ref="CX26" authorId="0" shapeId="0" xr:uid="{07D01B9A-C884-4570-8816-26D908AA8357}">
      <text>
        <r>
          <rPr>
            <b/>
            <sz val="9"/>
            <color indexed="81"/>
            <rFont val="Tahoma"/>
            <family val="2"/>
          </rPr>
          <t>Default Unit Count; Enter in RR expirations by month for more accuracy</t>
        </r>
        <r>
          <rPr>
            <sz val="9"/>
            <color indexed="81"/>
            <rFont val="Tahoma"/>
            <family val="2"/>
          </rPr>
          <t xml:space="preserve">
</t>
        </r>
      </text>
    </comment>
    <comment ref="DJ26" authorId="0" shapeId="0" xr:uid="{D220DA85-927D-4394-BB07-5F21E79459F0}">
      <text>
        <r>
          <rPr>
            <b/>
            <sz val="9"/>
            <color indexed="81"/>
            <rFont val="Tahoma"/>
            <family val="2"/>
          </rPr>
          <t>Default Unit Count; Enter in RR expirations by month for more accuracy</t>
        </r>
        <r>
          <rPr>
            <sz val="9"/>
            <color indexed="81"/>
            <rFont val="Tahoma"/>
            <family val="2"/>
          </rPr>
          <t xml:space="preserve">
</t>
        </r>
      </text>
    </comment>
    <comment ref="DV26" authorId="0" shapeId="0" xr:uid="{3D8FB76D-9F8C-42B7-AF7E-00019E227A06}">
      <text>
        <r>
          <rPr>
            <b/>
            <sz val="9"/>
            <color indexed="81"/>
            <rFont val="Tahoma"/>
            <family val="2"/>
          </rPr>
          <t>Default Unit Count; Enter in RR expirations by month for more accuracy</t>
        </r>
        <r>
          <rPr>
            <sz val="9"/>
            <color indexed="81"/>
            <rFont val="Tahoma"/>
            <family val="2"/>
          </rPr>
          <t xml:space="preserve">
</t>
        </r>
      </text>
    </comment>
    <comment ref="B32" authorId="0" shapeId="0" xr:uid="{2C79CDFE-AD52-4F2C-A463-FC4C576003E1}">
      <text>
        <r>
          <rPr>
            <b/>
            <sz val="9"/>
            <color indexed="81"/>
            <rFont val="Tahoma"/>
            <family val="2"/>
          </rPr>
          <t>Seller T1</t>
        </r>
        <r>
          <rPr>
            <sz val="9"/>
            <color indexed="81"/>
            <rFont val="Tahoma"/>
            <family val="2"/>
          </rPr>
          <t xml:space="preserve">
</t>
        </r>
      </text>
    </comment>
    <comment ref="B47" authorId="0" shapeId="0" xr:uid="{2B83712C-5FA2-47DC-A9EF-0FE4B2CF8B35}">
      <text>
        <r>
          <rPr>
            <b/>
            <sz val="9"/>
            <color indexed="81"/>
            <rFont val="Tahoma"/>
            <family val="2"/>
          </rPr>
          <t>Hardcode from seller financials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tc={A5218F51-E5CA-481B-A17B-F207E8BDF312}</author>
    <author>tc={C84C6BFA-BEEE-4C40-AA68-9AA1CF855791}</author>
    <author>tc={D9B948A6-2897-436C-9667-9127484C67F8}</author>
    <author>tc={BB94E807-BF9B-48A5-9EA6-1BF850264144}</author>
    <author>tc={6DCDF603-1BC6-4E6C-8C28-FE682378CC16}</author>
  </authors>
  <commentList>
    <comment ref="M4" authorId="0" shapeId="0" xr:uid="{A5218F51-E5CA-481B-A17B-F207E8BDF312}">
      <text>
        <t>[Threaded comment]
Your version of Excel allows you to read this threaded comment; however, any edits to it will get removed if the file is opened in a newer version of Excel. Learn more: https://go.microsoft.com/fwlink/?linkid=870924
Comment:
    Net of fees</t>
      </text>
    </comment>
    <comment ref="M5" authorId="1" shapeId="0" xr:uid="{C84C6BFA-BEEE-4C40-AA68-9AA1CF855791}">
      <text>
        <t>[Threaded comment]
Your version of Excel allows you to read this threaded comment; however, any edits to it will get removed if the file is opened in a newer version of Excel. Learn more: https://go.microsoft.com/fwlink/?linkid=870924
Comment:
    Net of dispo fee</t>
      </text>
    </comment>
    <comment ref="M9" authorId="2" shapeId="0" xr:uid="{D9B948A6-2897-436C-9667-9127484C67F8}">
      <text>
        <t>[Threaded comment]
Your version of Excel allows you to read this threaded comment; however, any edits to it will get removed if the file is opened in a newer version of Excel. Learn more: https://go.microsoft.com/fwlink/?linkid=870924
Comment:
    Removed AM fee</t>
      </text>
    </comment>
    <comment ref="M10" authorId="3" shapeId="0" xr:uid="{BB94E807-BF9B-48A5-9EA6-1BF850264144}">
      <text>
        <t>[Threaded comment]
Your version of Excel allows you to read this threaded comment; however, any edits to it will get removed if the file is opened in a newer version of Excel. Learn more: https://go.microsoft.com/fwlink/?linkid=870924
Comment:
    Removed dispo fee</t>
      </text>
    </comment>
    <comment ref="M12" authorId="4" shapeId="0" xr:uid="{6DCDF603-1BC6-4E6C-8C28-FE682378CC16}">
      <text>
        <t>[Threaded comment]
Your version of Excel allows you to read this threaded comment; however, any edits to it will get removed if the file is opened in a newer version of Excel. Learn more: https://go.microsoft.com/fwlink/?linkid=870924
Comment:
    Removed acq fee</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tc={97F55232-7657-46D6-B17A-F2BC1DABCC5F}</author>
    <author>tc={8F8ADDDA-7204-41A1-93D7-D1F7649B4752}</author>
    <author>tc={C7BC258B-B709-4165-896B-41583D4F3B44}</author>
    <author>tc={CA0B8F36-9CAA-4A82-81F4-8A5A45D2D3A8}</author>
    <author>tc={B195BC4A-0FB4-41B7-BE50-4B73AB1407D8}</author>
    <author>tc={6E4E143E-4613-48D5-B566-A60F742927A6}</author>
    <author>tc={CC0C5A71-6E13-4C21-976B-76E7FA634465}</author>
  </authors>
  <commentList>
    <comment ref="M4" authorId="0" shapeId="0" xr:uid="{97F55232-7657-46D6-B17A-F2BC1DABCC5F}">
      <text>
        <t>[Threaded comment]
Your version of Excel allows you to read this threaded comment; however, any edits to it will get removed if the file is opened in a newer version of Excel. Learn more: https://go.microsoft.com/fwlink/?linkid=870924
Comment:
    Net of fees</t>
      </text>
    </comment>
    <comment ref="M5" authorId="1" shapeId="0" xr:uid="{8F8ADDDA-7204-41A1-93D7-D1F7649B4752}">
      <text>
        <t>[Threaded comment]
Your version of Excel allows you to read this threaded comment; however, any edits to it will get removed if the file is opened in a newer version of Excel. Learn more: https://go.microsoft.com/fwlink/?linkid=870924
Comment:
    Net of dispo fee</t>
      </text>
    </comment>
    <comment ref="M9" authorId="2" shapeId="0" xr:uid="{C7BC258B-B709-4165-896B-41583D4F3B44}">
      <text>
        <t>[Threaded comment]
Your version of Excel allows you to read this threaded comment; however, any edits to it will get removed if the file is opened in a newer version of Excel. Learn more: https://go.microsoft.com/fwlink/?linkid=870924
Comment:
    Removed AM fee</t>
      </text>
    </comment>
    <comment ref="M10" authorId="3" shapeId="0" xr:uid="{CA0B8F36-9CAA-4A82-81F4-8A5A45D2D3A8}">
      <text>
        <t>[Threaded comment]
Your version of Excel allows you to read this threaded comment; however, any edits to it will get removed if the file is opened in a newer version of Excel. Learn more: https://go.microsoft.com/fwlink/?linkid=870924
Comment:
    Removed dispo fee</t>
      </text>
    </comment>
    <comment ref="M12" authorId="4" shapeId="0" xr:uid="{B195BC4A-0FB4-41B7-BE50-4B73AB1407D8}">
      <text>
        <t>[Threaded comment]
Your version of Excel allows you to read this threaded comment; however, any edits to it will get removed if the file is opened in a newer version of Excel. Learn more: https://go.microsoft.com/fwlink/?linkid=870924
Comment:
    Removed acq fee</t>
      </text>
    </comment>
    <comment ref="B28" authorId="5" shapeId="0" xr:uid="{6E4E143E-4613-48D5-B566-A60F742927A6}">
      <text>
        <t>[Threaded comment]
Your version of Excel allows you to read this threaded comment; however, any edits to it will get removed if the file is opened in a newer version of Excel. Learn more: https://go.microsoft.com/fwlink/?linkid=870924
Comment:
    Excluding GP Fees</t>
      </text>
    </comment>
    <comment ref="B30" authorId="6" shapeId="0" xr:uid="{CC0C5A71-6E13-4C21-976B-76E7FA634465}">
      <text>
        <t>[Threaded comment]
Your version of Excel allows you to read this threaded comment; however, any edits to it will get removed if the file is opened in a newer version of Excel. Learn more: https://go.microsoft.com/fwlink/?linkid=870924
Comment:
    See Levered tab to adjust</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<sst xmlns="http://schemas.openxmlformats.org/spreadsheetml/2006/main" count="2876" uniqueCount="1045">
  <si>
    <t>#</t>
  </si>
  <si>
    <t>Property</t>
  </si>
  <si>
    <t>Year</t>
  </si>
  <si>
    <t>Units</t>
  </si>
  <si>
    <t>Avg Net SF</t>
  </si>
  <si>
    <t>Notes</t>
  </si>
  <si>
    <t>Subject</t>
  </si>
  <si>
    <t>Studio</t>
  </si>
  <si>
    <t># Units</t>
  </si>
  <si>
    <t>TTL SF</t>
  </si>
  <si>
    <t>One Bedroom</t>
  </si>
  <si>
    <t>Two Bedroom</t>
  </si>
  <si>
    <t>Three Bedroom</t>
  </si>
  <si>
    <t>Returns Summary</t>
  </si>
  <si>
    <t>Purchase Date</t>
  </si>
  <si>
    <t>Levered IRR</t>
  </si>
  <si>
    <t>Unlevered IRR</t>
  </si>
  <si>
    <t>Equity Multiple</t>
  </si>
  <si>
    <t>Profit</t>
  </si>
  <si>
    <t>T-1</t>
  </si>
  <si>
    <t>Year 1</t>
  </si>
  <si>
    <t>Year 2</t>
  </si>
  <si>
    <t>Year 3</t>
  </si>
  <si>
    <t>Year 4</t>
  </si>
  <si>
    <t>Year 5</t>
  </si>
  <si>
    <t>Year 6</t>
  </si>
  <si>
    <t>Year 7</t>
  </si>
  <si>
    <t>Year 8</t>
  </si>
  <si>
    <t>Year 9</t>
  </si>
  <si>
    <t>Year 10</t>
  </si>
  <si>
    <t>Hold Period</t>
  </si>
  <si>
    <t>Sale Date</t>
  </si>
  <si>
    <t>Property Name</t>
  </si>
  <si>
    <t>Address</t>
  </si>
  <si>
    <t>Total Project</t>
  </si>
  <si>
    <t>Submarket</t>
  </si>
  <si>
    <t>Property Class</t>
  </si>
  <si>
    <t>Investor Groups</t>
  </si>
  <si>
    <t>Pref Return</t>
  </si>
  <si>
    <t>Land Site (acres)</t>
  </si>
  <si>
    <t>Developer</t>
  </si>
  <si>
    <t>Investor D</t>
  </si>
  <si>
    <t>Total / Wtd. Avg</t>
  </si>
  <si>
    <t>Sources</t>
  </si>
  <si>
    <t>$ Actual</t>
  </si>
  <si>
    <t>$ / Unit</t>
  </si>
  <si>
    <t>Promote Fee</t>
  </si>
  <si>
    <t>Effective Rent Growth</t>
  </si>
  <si>
    <t>T-12</t>
  </si>
  <si>
    <t>Uses</t>
  </si>
  <si>
    <t>Acquistion Fee(s)</t>
  </si>
  <si>
    <t>Rehab Budget</t>
  </si>
  <si>
    <t>Closing Cost(s)</t>
  </si>
  <si>
    <t>Financing Cost(s)</t>
  </si>
  <si>
    <t>Unit Mix Summary</t>
  </si>
  <si>
    <t>Unit Type</t>
  </si>
  <si>
    <t>Unit Count</t>
  </si>
  <si>
    <t>% of Total</t>
  </si>
  <si>
    <t>$ Rent PSF</t>
  </si>
  <si>
    <t>Exit Cap Rate</t>
  </si>
  <si>
    <t>Acquisition Fee</t>
  </si>
  <si>
    <t>Disposition Fee</t>
  </si>
  <si>
    <t>Int Const Mgmt Fee</t>
  </si>
  <si>
    <t>Assessment Ratio</t>
  </si>
  <si>
    <t>Ext Const Mgmt Fee</t>
  </si>
  <si>
    <t>Millage Rate</t>
  </si>
  <si>
    <t>Total</t>
  </si>
  <si>
    <t>Purchase Price</t>
  </si>
  <si>
    <t>Multi-Family</t>
  </si>
  <si>
    <t>Retail</t>
  </si>
  <si>
    <t>Total Project / Wtd. Avg.</t>
  </si>
  <si>
    <t>%(T1)</t>
  </si>
  <si>
    <t>T-3</t>
  </si>
  <si>
    <t>%(T3)</t>
  </si>
  <si>
    <t>T-6</t>
  </si>
  <si>
    <t>%(T6)</t>
  </si>
  <si>
    <t>%(T12)</t>
  </si>
  <si>
    <t>Physical Occupancy</t>
  </si>
  <si>
    <t>Economic Occupancy</t>
  </si>
  <si>
    <t>OpEx Ratio</t>
  </si>
  <si>
    <t>Economic Vacancy</t>
  </si>
  <si>
    <t>Reimbursable Expenses (% from Utility)</t>
  </si>
  <si>
    <t>Interior Preimums</t>
  </si>
  <si>
    <t>Exterior/Common Area Premiums</t>
  </si>
  <si>
    <t>Gross Scheduled Income</t>
  </si>
  <si>
    <t>Vacancy (Residential)</t>
  </si>
  <si>
    <t>Concessions</t>
  </si>
  <si>
    <t>Deliquencies</t>
  </si>
  <si>
    <t>Non-Revenue Units</t>
  </si>
  <si>
    <t>Total Loss of Income</t>
  </si>
  <si>
    <t>Retail Rent</t>
  </si>
  <si>
    <t>NNN Income</t>
  </si>
  <si>
    <t>Retail Income</t>
  </si>
  <si>
    <t>RUBS Income</t>
  </si>
  <si>
    <t>Other Income</t>
  </si>
  <si>
    <t>Total Income</t>
  </si>
  <si>
    <t>Payroll &amp; Related</t>
  </si>
  <si>
    <t>Contract Services</t>
  </si>
  <si>
    <t>Make Ready</t>
  </si>
  <si>
    <t>Repairs &amp; Maintenance</t>
  </si>
  <si>
    <t>Marketing</t>
  </si>
  <si>
    <t>Administrative</t>
  </si>
  <si>
    <t>Utilities</t>
  </si>
  <si>
    <t>Management Fees</t>
  </si>
  <si>
    <t>Total Controllable</t>
  </si>
  <si>
    <t>Ad Valorem Taxes</t>
  </si>
  <si>
    <t>Non Ad Valorem Taxes</t>
  </si>
  <si>
    <t>Property Insurance</t>
  </si>
  <si>
    <t>Total Non-Controllable</t>
  </si>
  <si>
    <t>Total Operating Expenses</t>
  </si>
  <si>
    <t>Net Operating Income (NOI)</t>
  </si>
  <si>
    <t>Income</t>
  </si>
  <si>
    <t>T12</t>
  </si>
  <si>
    <t>T6</t>
  </si>
  <si>
    <t>T3</t>
  </si>
  <si>
    <t>T1</t>
  </si>
  <si>
    <t>$ Unit/Mth</t>
  </si>
  <si>
    <t>Total Rental Income</t>
  </si>
  <si>
    <t>$ SF/Yr</t>
  </si>
  <si>
    <t>Total Retail Income</t>
  </si>
  <si>
    <t>Total Other Income</t>
  </si>
  <si>
    <t>Expenses</t>
  </si>
  <si>
    <t>$ Unit/Yr</t>
  </si>
  <si>
    <t>% Total Inc</t>
  </si>
  <si>
    <t>Expense Ratio</t>
  </si>
  <si>
    <t>Net Operating Income</t>
  </si>
  <si>
    <t>Count</t>
  </si>
  <si>
    <t>Salary</t>
  </si>
  <si>
    <t>Salary/Hr</t>
  </si>
  <si>
    <t>Assistant Manager</t>
  </si>
  <si>
    <t>Leasing Manager</t>
  </si>
  <si>
    <t>Leasing</t>
  </si>
  <si>
    <t>Service Technician</t>
  </si>
  <si>
    <t>Make-Ready</t>
  </si>
  <si>
    <t>Housekeeper</t>
  </si>
  <si>
    <t>Subtotal</t>
  </si>
  <si>
    <t>Leasing Commissions</t>
  </si>
  <si>
    <t>Real Estate Tax Expense</t>
  </si>
  <si>
    <t>Floor Plan</t>
  </si>
  <si>
    <t>Bed</t>
  </si>
  <si>
    <t>Bath</t>
  </si>
  <si>
    <t>Net sf</t>
  </si>
  <si>
    <t>Property Avg / Total</t>
  </si>
  <si>
    <t>Base Rent Floorplan Average</t>
  </si>
  <si>
    <t>Cost/Unit</t>
  </si>
  <si>
    <t>Period Start</t>
  </si>
  <si>
    <t>Period End</t>
  </si>
  <si>
    <t>Rent PSF/yr</t>
  </si>
  <si>
    <t>Annual Escal</t>
  </si>
  <si>
    <t>In-Place</t>
  </si>
  <si>
    <t>New/Renewal Lease</t>
  </si>
  <si>
    <t>NNN Inc.</t>
  </si>
  <si>
    <t>Forward Rent Trend</t>
  </si>
  <si>
    <t>-</t>
  </si>
  <si>
    <t>Forward NNN Trend</t>
  </si>
  <si>
    <t>Suite D</t>
  </si>
  <si>
    <t>Suite E</t>
  </si>
  <si>
    <t>Cost</t>
  </si>
  <si>
    <t>Exterior</t>
  </si>
  <si>
    <t>Floorplan</t>
  </si>
  <si>
    <t>Item 4</t>
  </si>
  <si>
    <t>Item 5</t>
  </si>
  <si>
    <t>Item 6</t>
  </si>
  <si>
    <t>Item 7</t>
  </si>
  <si>
    <t>Item 8</t>
  </si>
  <si>
    <t>Item 9</t>
  </si>
  <si>
    <t>Item 10</t>
  </si>
  <si>
    <t>Loan 1</t>
  </si>
  <si>
    <t>Loan 2</t>
  </si>
  <si>
    <t>Loan 3</t>
  </si>
  <si>
    <t>Principal</t>
  </si>
  <si>
    <t>NOI Basis</t>
  </si>
  <si>
    <t>Cap Rate</t>
  </si>
  <si>
    <t>Valuation (Purchase Price)</t>
  </si>
  <si>
    <t>Valuation</t>
  </si>
  <si>
    <t>Loan-to-Value (Purchase Price)</t>
  </si>
  <si>
    <t>Loan-to-Value</t>
  </si>
  <si>
    <t>Term</t>
  </si>
  <si>
    <t>Start Date</t>
  </si>
  <si>
    <t>Term (Mo)</t>
  </si>
  <si>
    <t>IO Period (Mo)</t>
  </si>
  <si>
    <t>Amortization Months</t>
  </si>
  <si>
    <t>Maturity Date</t>
  </si>
  <si>
    <t>Origination Fee</t>
  </si>
  <si>
    <t>Interest Rate Type</t>
  </si>
  <si>
    <t>Fixed Rate Assumptions</t>
  </si>
  <si>
    <t xml:space="preserve">   Fixed Rate</t>
  </si>
  <si>
    <t xml:space="preserve">   Adjustment</t>
  </si>
  <si>
    <t xml:space="preserve">   Effective Fixed Rate</t>
  </si>
  <si>
    <t>Floating Rate Assumptions</t>
  </si>
  <si>
    <t xml:space="preserve">   Index Rate at Issuance</t>
  </si>
  <si>
    <t xml:space="preserve">   Spread</t>
  </si>
  <si>
    <t xml:space="preserve">   Effective Floating Rate</t>
  </si>
  <si>
    <t xml:space="preserve">   Rate Cap</t>
  </si>
  <si>
    <t xml:space="preserve">   Rate Floor</t>
  </si>
  <si>
    <t xml:space="preserve">   Rate Cap Term</t>
  </si>
  <si>
    <t>Debt Yield</t>
  </si>
  <si>
    <t>N/A</t>
  </si>
  <si>
    <t>New Loan - Balance</t>
  </si>
  <si>
    <t>New Loan Balance</t>
  </si>
  <si>
    <t>Refinance Surplus / (Deficit)</t>
  </si>
  <si>
    <t>Acquisition Costs</t>
  </si>
  <si>
    <t>Closing Costs</t>
  </si>
  <si>
    <t>Financing Costs</t>
  </si>
  <si>
    <t>Interior Costs</t>
  </si>
  <si>
    <t>Exterior / Common Area Costs</t>
  </si>
  <si>
    <t>Third Party Reports</t>
  </si>
  <si>
    <t>Loan 1 - Origination Fees</t>
  </si>
  <si>
    <t>BG Acquisition Fee</t>
  </si>
  <si>
    <t>Legal - Barvin Group Legal</t>
  </si>
  <si>
    <t>Legal - Negotiations w/ Seller</t>
  </si>
  <si>
    <t>Loan 1 - Other Fees and Costs</t>
  </si>
  <si>
    <t>Legal - Lender</t>
  </si>
  <si>
    <t>Total Acquisition Costs</t>
  </si>
  <si>
    <t>Legal - PPM</t>
  </si>
  <si>
    <t>Title Premiums</t>
  </si>
  <si>
    <t>Rate Cap Cost</t>
  </si>
  <si>
    <t>Intangible Tax</t>
  </si>
  <si>
    <t>Contingency</t>
  </si>
  <si>
    <t>Interior Construction Fee</t>
  </si>
  <si>
    <t>Exterior Construction Fee</t>
  </si>
  <si>
    <t>Total Other Costs</t>
  </si>
  <si>
    <t>Total Closing Costs</t>
  </si>
  <si>
    <t>Total Financing Costs</t>
  </si>
  <si>
    <t>Total Interior Costs</t>
  </si>
  <si>
    <t>Total Exterior / Common Area Costs</t>
  </si>
  <si>
    <t xml:space="preserve">                                  </t>
  </si>
  <si>
    <t xml:space="preserve">  </t>
  </si>
  <si>
    <t>Debt Service</t>
  </si>
  <si>
    <t>Beginning Balance</t>
  </si>
  <si>
    <t>Interest</t>
  </si>
  <si>
    <t>Total Payment</t>
  </si>
  <si>
    <t>Debt Service Coverage Ratio</t>
  </si>
  <si>
    <t>BoP Balance</t>
  </si>
  <si>
    <t>Reserve Used</t>
  </si>
  <si>
    <t>EoP Balance</t>
  </si>
  <si>
    <t>Net Cash Flow</t>
  </si>
  <si>
    <t>Cash-on-Cash Equity Basis</t>
  </si>
  <si>
    <t>Cash-on-Cash Return</t>
  </si>
  <si>
    <t>Cash In</t>
  </si>
  <si>
    <t>Total Cash In</t>
  </si>
  <si>
    <t>Cash Out</t>
  </si>
  <si>
    <t>BG Disposition Fee</t>
  </si>
  <si>
    <t>Prepayment Penalty Fee</t>
  </si>
  <si>
    <t>Total Cash Out</t>
  </si>
  <si>
    <t>Interest Rate</t>
  </si>
  <si>
    <t>Loan Month</t>
  </si>
  <si>
    <t>Amortization Month</t>
  </si>
  <si>
    <t>Month</t>
  </si>
  <si>
    <t>BoP</t>
  </si>
  <si>
    <t>Payment</t>
  </si>
  <si>
    <t>EoP</t>
  </si>
  <si>
    <t>FUTURE LEASE</t>
  </si>
  <si>
    <t>UNIT INFORMATION</t>
  </si>
  <si>
    <t>UNIT STATUS</t>
  </si>
  <si>
    <t>CURRENT LEASE</t>
  </si>
  <si>
    <t>Renovation</t>
  </si>
  <si>
    <t>Occupancy</t>
  </si>
  <si>
    <t>Market</t>
  </si>
  <si>
    <t>Contractual</t>
  </si>
  <si>
    <t>Recurring</t>
  </si>
  <si>
    <t>Net Effective</t>
  </si>
  <si>
    <t>Supplement'l</t>
  </si>
  <si>
    <t>Upfront</t>
  </si>
  <si>
    <t>Emp. / Other</t>
  </si>
  <si>
    <t>Other</t>
  </si>
  <si>
    <t>Lease</t>
  </si>
  <si>
    <t>Lease Term</t>
  </si>
  <si>
    <t>Move In</t>
  </si>
  <si>
    <t>Move Out</t>
  </si>
  <si>
    <t>Vac.</t>
  </si>
  <si>
    <t>Supp.</t>
  </si>
  <si>
    <t>Unit No.</t>
  </si>
  <si>
    <t>Lease Type</t>
  </si>
  <si>
    <t>Status</t>
  </si>
  <si>
    <t>Rent</t>
  </si>
  <si>
    <t>Discounts</t>
  </si>
  <si>
    <t>Expiration</t>
  </si>
  <si>
    <t>(months)</t>
  </si>
  <si>
    <t>MTM</t>
  </si>
  <si>
    <t>Date</t>
  </si>
  <si>
    <t>Notice</t>
  </si>
  <si>
    <t>Occupied</t>
  </si>
  <si>
    <t>Vacant</t>
  </si>
  <si>
    <t>Floor Plan Summary</t>
  </si>
  <si>
    <t>($ / unit / month; In-Place rents are Contractual rents)</t>
  </si>
  <si>
    <t>Unit Info</t>
  </si>
  <si>
    <t>Occupancy Status (# Units)</t>
  </si>
  <si>
    <t>Occupancy Status (%)</t>
  </si>
  <si>
    <t>All Units</t>
  </si>
  <si>
    <t>Currently Occupied Units</t>
  </si>
  <si>
    <t>In-Place Rent (by Lease Start Date)</t>
  </si>
  <si>
    <t># Leases (by Lease Start Date)</t>
  </si>
  <si>
    <t>Renovated</t>
  </si>
  <si>
    <t>%</t>
  </si>
  <si>
    <t>Non-Rev</t>
  </si>
  <si>
    <t>Market Rent</t>
  </si>
  <si>
    <t>In-Place Rent</t>
  </si>
  <si>
    <t>% of Market Rent</t>
  </si>
  <si>
    <t>Recent 2</t>
  </si>
  <si>
    <t>Last 90 Days</t>
  </si>
  <si>
    <t>Last 60 Days</t>
  </si>
  <si>
    <t>Last 30 Days</t>
  </si>
  <si>
    <t>Total / Average</t>
  </si>
  <si>
    <t>Gross Potential Rent</t>
  </si>
  <si>
    <t>1 Month Term SOFR Forward Curve</t>
  </si>
  <si>
    <t>Spread</t>
  </si>
  <si>
    <t>Adjustment Type</t>
  </si>
  <si>
    <t xml:space="preserve">   % Adjustment</t>
  </si>
  <si>
    <t xml:space="preserve">   BPS Adjustment</t>
  </si>
  <si>
    <t>Cap</t>
  </si>
  <si>
    <t>Floor</t>
  </si>
  <si>
    <t>Equity %</t>
  </si>
  <si>
    <t>Return of Equity</t>
  </si>
  <si>
    <t>Promote Split</t>
  </si>
  <si>
    <t>XIRR</t>
  </si>
  <si>
    <t>Avg. C/C</t>
  </si>
  <si>
    <t>Preferred Return</t>
  </si>
  <si>
    <t>BoP Accrual Balance</t>
  </si>
  <si>
    <t>Pro Rata:</t>
  </si>
  <si>
    <t>EoP Accrual Balance</t>
  </si>
  <si>
    <t>Outstanding Equity Balance</t>
  </si>
  <si>
    <t>Pay Down</t>
  </si>
  <si>
    <t>Promote Fee:</t>
  </si>
  <si>
    <t>IRR Window:</t>
  </si>
  <si>
    <t>to</t>
  </si>
  <si>
    <t>Total Units</t>
  </si>
  <si>
    <t>Retail Suites</t>
  </si>
  <si>
    <t>Residential NRSF</t>
  </si>
  <si>
    <t>Year Built / Renov.</t>
  </si>
  <si>
    <t>% Equity</t>
  </si>
  <si>
    <t>$ Equity</t>
  </si>
  <si>
    <t>Total Pref Return Paid</t>
  </si>
  <si>
    <t>Total Equity Returned</t>
  </si>
  <si>
    <t>Management</t>
  </si>
  <si>
    <t>$ Total</t>
  </si>
  <si>
    <t>Wtd. Avg.</t>
  </si>
  <si>
    <t>Lease End</t>
  </si>
  <si>
    <t>Rent Roll's Market Rent</t>
  </si>
  <si>
    <t>Units to Renovate</t>
  </si>
  <si>
    <t>Difference</t>
  </si>
  <si>
    <t>Bring to Market</t>
  </si>
  <si>
    <t>Prev Yr Avg</t>
  </si>
  <si>
    <t>Effective Rent/Mo.</t>
  </si>
  <si>
    <t>Effective Rent/SF</t>
  </si>
  <si>
    <t>Unrenovated Units</t>
  </si>
  <si>
    <t>Wtd. RP</t>
  </si>
  <si>
    <t>Rehab Items</t>
  </si>
  <si>
    <t>Interior</t>
  </si>
  <si>
    <t>(months from acquisition)</t>
  </si>
  <si>
    <t>Construction Start</t>
  </si>
  <si>
    <t>Velocity</t>
  </si>
  <si>
    <t>(units to complete/month)</t>
  </si>
  <si>
    <t>Rehab. Prem.</t>
  </si>
  <si>
    <t>Use Loan?</t>
  </si>
  <si>
    <t>Yes</t>
  </si>
  <si>
    <t>Prev. Month's Loan Balance</t>
  </si>
  <si>
    <t>Start</t>
  </si>
  <si>
    <t>End</t>
  </si>
  <si>
    <t>Use Rate Cap?</t>
  </si>
  <si>
    <t>All-In Rate</t>
  </si>
  <si>
    <t>Rate Cap</t>
  </si>
  <si>
    <t>Rate Floor</t>
  </si>
  <si>
    <t>Rate Cap Expiration</t>
  </si>
  <si>
    <t>Effective SOFR Rate</t>
  </si>
  <si>
    <t>Completion Date</t>
  </si>
  <si>
    <t>Construction Schedule</t>
  </si>
  <si>
    <t>Total Sources</t>
  </si>
  <si>
    <t>Total Uses</t>
  </si>
  <si>
    <t>Four Bedroom</t>
  </si>
  <si>
    <t>Property Info</t>
  </si>
  <si>
    <t>Interior Cost</t>
  </si>
  <si>
    <t>Exterior Cost</t>
  </si>
  <si>
    <t>Avg SF</t>
  </si>
  <si>
    <t>Rate Type</t>
  </si>
  <si>
    <t>IO</t>
  </si>
  <si>
    <t>Loan Amount</t>
  </si>
  <si>
    <t>Total SF</t>
  </si>
  <si>
    <t>Earliest Expiration</t>
  </si>
  <si>
    <t>Index at Issuance</t>
  </si>
  <si>
    <t>Year Built</t>
  </si>
  <si>
    <t>Total Equity</t>
  </si>
  <si>
    <t>Total Debt</t>
  </si>
  <si>
    <t>NOI Escalator</t>
  </si>
  <si>
    <t>Discount to Assessment Value</t>
  </si>
  <si>
    <t>Adjusted SOFR Forward Curve</t>
  </si>
  <si>
    <t>Rent per SF</t>
  </si>
  <si>
    <t>Subject - Rehab</t>
  </si>
  <si>
    <t>Owner(s)</t>
  </si>
  <si>
    <t>Current Occupancy</t>
  </si>
  <si>
    <t>Effective Rent</t>
  </si>
  <si>
    <t>Summary</t>
  </si>
  <si>
    <t>Baths</t>
  </si>
  <si>
    <t>Avg Effective Rent/Unit</t>
  </si>
  <si>
    <t>Avg Effective Rent/SF</t>
  </si>
  <si>
    <t>Concessions - %</t>
  </si>
  <si>
    <t>Bedroom(s)</t>
  </si>
  <si>
    <t>TTL Rent</t>
  </si>
  <si>
    <t>TTL Cost</t>
  </si>
  <si>
    <t>Wtd. Cost</t>
  </si>
  <si>
    <t>Total / Property Wtd. Avg</t>
  </si>
  <si>
    <t>Units Available - Units</t>
  </si>
  <si>
    <t>Rehab Premiums</t>
  </si>
  <si>
    <t>Interior Premium Schedule</t>
  </si>
  <si>
    <t>Exterior Premium Schedule</t>
  </si>
  <si>
    <t>Rehab Premium Total</t>
  </si>
  <si>
    <t>Loan-to-Cost</t>
  </si>
  <si>
    <t>TTL Concessions</t>
  </si>
  <si>
    <t>NOI Check</t>
  </si>
  <si>
    <t>UW Notes:</t>
  </si>
  <si>
    <t>*Rehab premiums are cumulative and fixed until post construction where it combines with GPR (Rent Roll_Tradeouts tab) and grows per rent growth assumption</t>
  </si>
  <si>
    <t>BPS Adjustment</t>
  </si>
  <si>
    <t>Terms</t>
  </si>
  <si>
    <t>Deficit from Debt Service only</t>
  </si>
  <si>
    <t>Net Cash Flow After Debt Service</t>
  </si>
  <si>
    <t>Cash on Cash by Investor Group:</t>
  </si>
  <si>
    <r>
      <t xml:space="preserve">Debt Yield </t>
    </r>
    <r>
      <rPr>
        <sz val="11"/>
        <color theme="1"/>
        <rFont val="Calibri"/>
        <family val="2"/>
        <scheme val="minor"/>
      </rPr>
      <t>F-12</t>
    </r>
  </si>
  <si>
    <t>NOI Basis (Trailing -, Forward +)</t>
  </si>
  <si>
    <t>Term (Months)</t>
  </si>
  <si>
    <t>IO Period (Months)</t>
  </si>
  <si>
    <t>Amortization (Months)</t>
  </si>
  <si>
    <t>Loan 1 - Rate Cap Cost</t>
  </si>
  <si>
    <t>Property Tax Escrow (4 months)</t>
  </si>
  <si>
    <t>Avg Rent (w/o Rehab)</t>
  </si>
  <si>
    <t>BG Fees Summary</t>
  </si>
  <si>
    <t>BG Overhead Fee</t>
  </si>
  <si>
    <t>Rent Roll as of:</t>
  </si>
  <si>
    <t>auto color-matches to respective column</t>
  </si>
  <si>
    <t>Projected Appraisal Value</t>
  </si>
  <si>
    <t>Insurance Premium/escrow (12 months)</t>
  </si>
  <si>
    <t>No Prepay</t>
  </si>
  <si>
    <t>Fixed Rate</t>
  </si>
  <si>
    <t>Use Rehab?</t>
  </si>
  <si>
    <t>% of</t>
  </si>
  <si>
    <t>T12 NOI w/o RETAX - MF</t>
  </si>
  <si>
    <t>T12 NOI w/o RETAX - Retail</t>
  </si>
  <si>
    <t>TOTALS / Wtd Avg.</t>
  </si>
  <si>
    <t>Variance to Subject</t>
  </si>
  <si>
    <t>Equity Basis</t>
  </si>
  <si>
    <t>(for units to be rehab'd)</t>
  </si>
  <si>
    <t>Avg'd Property-Wide</t>
  </si>
  <si>
    <t>(among units to be rehab'd)</t>
  </si>
  <si>
    <t>Post-Rehab Rent</t>
  </si>
  <si>
    <t>Interior  + Exterior Rehab Summary (Property Wide Average)</t>
  </si>
  <si>
    <t>Renovation Summary (Property Average)</t>
  </si>
  <si>
    <t>Loan</t>
  </si>
  <si>
    <r>
      <t xml:space="preserve">Rehab Premium </t>
    </r>
    <r>
      <rPr>
        <sz val="11"/>
        <rFont val="Calibri"/>
        <family val="2"/>
        <scheme val="minor"/>
      </rPr>
      <t>(post-const)</t>
    </r>
  </si>
  <si>
    <r>
      <t>Monthly Prem. Rent Growth</t>
    </r>
    <r>
      <rPr>
        <sz val="11"/>
        <rFont val="Calibri"/>
        <family val="2"/>
        <scheme val="minor"/>
      </rPr>
      <t xml:space="preserve"> (post-const)</t>
    </r>
  </si>
  <si>
    <r>
      <t xml:space="preserve">GPR + Rehab Prem </t>
    </r>
    <r>
      <rPr>
        <sz val="11"/>
        <rFont val="Calibri"/>
        <family val="2"/>
        <scheme val="minor"/>
      </rPr>
      <t>(post-const)</t>
    </r>
  </si>
  <si>
    <t>TTL Monthly RP</t>
  </si>
  <si>
    <t>% GPR</t>
  </si>
  <si>
    <t>Annual $</t>
  </si>
  <si>
    <t>% / Per Unit / SF</t>
  </si>
  <si>
    <t>% Rental Inc</t>
  </si>
  <si>
    <t>Annual Rate Assumptions</t>
  </si>
  <si>
    <t>Selling Costs</t>
  </si>
  <si>
    <t>Net Sales Proceeds</t>
  </si>
  <si>
    <t>TTL Rent (property wide)</t>
  </si>
  <si>
    <t>Property Manager</t>
  </si>
  <si>
    <t>Lead Maintenance</t>
  </si>
  <si>
    <t>Mangement Fee</t>
  </si>
  <si>
    <t>Charts</t>
  </si>
  <si>
    <t>Fees</t>
  </si>
  <si>
    <t>Lease Expiration: Chart Source</t>
  </si>
  <si>
    <t>Rent PSF</t>
  </si>
  <si>
    <t>Vacancy / Availability</t>
  </si>
  <si>
    <t>Rehab Prem / Mo.</t>
  </si>
  <si>
    <t>Exit Cap Rate vs. Terminal Rent Growth</t>
  </si>
  <si>
    <t>Exit Cap Rate vs. Year 1 Rent Tradeout</t>
  </si>
  <si>
    <t>Exit Cap Rate vs. Hold Period</t>
  </si>
  <si>
    <t>Item 2</t>
  </si>
  <si>
    <t>Item 3</t>
  </si>
  <si>
    <t>Weighted Cost</t>
  </si>
  <si>
    <t>Weighted Rehab Premium</t>
  </si>
  <si>
    <t>Loan 1 - Prepay Fee</t>
  </si>
  <si>
    <t>Retail Total SF / Avg - Retail Rent</t>
  </si>
  <si>
    <t>Retail Total SF / Avg - Retail NNN</t>
  </si>
  <si>
    <t>T-1 Annualized Rent</t>
  </si>
  <si>
    <t>Sensitivity Tables:</t>
  </si>
  <si>
    <t>Renovation Months</t>
  </si>
  <si>
    <t>Renovation Complete</t>
  </si>
  <si>
    <t>Construction / Building(s)</t>
  </si>
  <si>
    <t>Promote Tiers</t>
  </si>
  <si>
    <t>Investors (LP) Equity</t>
  </si>
  <si>
    <t>Working Capital Reserve</t>
  </si>
  <si>
    <t>Working Capital Reserve and Contingency Factor</t>
  </si>
  <si>
    <t>Working Capital Reserve / Other Cost(s)</t>
  </si>
  <si>
    <t>Sources &amp; Uses</t>
  </si>
  <si>
    <t>Start Month</t>
  </si>
  <si>
    <t>Expiration Date</t>
  </si>
  <si>
    <t>Remaining Term</t>
  </si>
  <si>
    <t>Hurdle 1</t>
  </si>
  <si>
    <t>Hurdle 2</t>
  </si>
  <si>
    <t>Hurdle 3</t>
  </si>
  <si>
    <t>Hurdle 4</t>
  </si>
  <si>
    <t>*data for the table in Project Summary</t>
  </si>
  <si>
    <t>Organic Rent</t>
  </si>
  <si>
    <t>Rehab Premium</t>
  </si>
  <si>
    <t>IRR Hurdles</t>
  </si>
  <si>
    <t>Rehab Units</t>
  </si>
  <si>
    <t>In-Place Schedule</t>
  </si>
  <si>
    <t>*input references (x-axis variables) have to be on same sheet as table, Yr 4-10 rent growth linked to Yr 4 rent growth, allow a minute to load</t>
  </si>
  <si>
    <t>Expense Growth</t>
  </si>
  <si>
    <t>*turn on Tables: "Formulas" --&gt; "Calculation Options" --&gt; "Automatic" (turn off to prevent general loading delays)</t>
  </si>
  <si>
    <t>Exit Cap (Tax Adj.)</t>
  </si>
  <si>
    <t>Post Rehab Rent</t>
  </si>
  <si>
    <t>LTV</t>
  </si>
  <si>
    <t>IRR Sensitivity Analyses*</t>
  </si>
  <si>
    <t>*how to turn on Tables: "Formulas" --&gt; "Calculation Options" --&gt; "Automatic" (turn off to prevent general loading delays) (takes a few mins to load)</t>
  </si>
  <si>
    <r>
      <t xml:space="preserve">DSCR (Amortized) </t>
    </r>
    <r>
      <rPr>
        <sz val="11"/>
        <rFont val="Calibri"/>
        <family val="2"/>
        <scheme val="minor"/>
      </rPr>
      <t>F-12</t>
    </r>
  </si>
  <si>
    <t>DSCR (Amortized) F-12</t>
  </si>
  <si>
    <t>DSCR (Amortized) T-3</t>
  </si>
  <si>
    <t>No</t>
  </si>
  <si>
    <t>Chatham Curve as of 2/7/2024</t>
  </si>
  <si>
    <r>
      <t xml:space="preserve">DSCR (Amortized) </t>
    </r>
    <r>
      <rPr>
        <sz val="11"/>
        <rFont val="Calibri"/>
        <family val="2"/>
        <scheme val="minor"/>
      </rPr>
      <t>T-3</t>
    </r>
    <r>
      <rPr>
        <b/>
        <sz val="11"/>
        <rFont val="Calibri"/>
        <family val="2"/>
        <scheme val="minor"/>
      </rPr>
      <t xml:space="preserve"> (Historical)</t>
    </r>
  </si>
  <si>
    <t>DSCR (Amortized) T - 3</t>
  </si>
  <si>
    <t>Sale Value / Per Unit</t>
  </si>
  <si>
    <t>Asset Mgmt Fee</t>
  </si>
  <si>
    <t>$ Total/Mth</t>
  </si>
  <si>
    <t>Asset Management Fee</t>
  </si>
  <si>
    <t>Burden/Admin</t>
  </si>
  <si>
    <t>&lt;Bonus&gt;</t>
  </si>
  <si>
    <t>Rate Buydown, App Fees, and Other Costs</t>
  </si>
  <si>
    <r>
      <t>WALT</t>
    </r>
    <r>
      <rPr>
        <sz val="11"/>
        <color theme="0"/>
        <rFont val="Calibri"/>
        <family val="2"/>
        <scheme val="minor"/>
      </rPr>
      <t xml:space="preserve"> (SF)</t>
    </r>
  </si>
  <si>
    <r>
      <t>Occupancy</t>
    </r>
    <r>
      <rPr>
        <sz val="11"/>
        <color theme="0"/>
        <rFont val="Calibri"/>
        <family val="2"/>
        <scheme val="minor"/>
      </rPr>
      <t xml:space="preserve"> (SF)</t>
    </r>
  </si>
  <si>
    <t>Mix %</t>
  </si>
  <si>
    <t>Units Available - Percent</t>
  </si>
  <si>
    <t>Avg Asking Rent/Unit</t>
  </si>
  <si>
    <t>Avg Asking Rent/SF</t>
  </si>
  <si>
    <t>Loss to Lease</t>
  </si>
  <si>
    <t>Acquisition Mixed-Use Value Breakdown</t>
  </si>
  <si>
    <t>Disposition Mixed-Use Value Breakdown</t>
  </si>
  <si>
    <t>Debt Summary</t>
  </si>
  <si>
    <t>Cap Rate (on Purchase Price)</t>
  </si>
  <si>
    <t>Per SF</t>
  </si>
  <si>
    <t>Sale Price</t>
  </si>
  <si>
    <t>NOI</t>
  </si>
  <si>
    <t>Per Unit, Per Suite</t>
  </si>
  <si>
    <t>Per Unit</t>
  </si>
  <si>
    <t>Per Sf</t>
  </si>
  <si>
    <t>Avg Sf</t>
  </si>
  <si>
    <t>% of Peak</t>
  </si>
  <si>
    <t>Going-In Cap Rate</t>
  </si>
  <si>
    <t>Eff. Rent / Unit</t>
  </si>
  <si>
    <t>Eff. Rent / SF</t>
  </si>
  <si>
    <t>(today's rents)</t>
  </si>
  <si>
    <t>Guidance Price</t>
  </si>
  <si>
    <t>Replacement Cost</t>
  </si>
  <si>
    <t>(exit cap)</t>
  </si>
  <si>
    <t>(exit year's rents)</t>
  </si>
  <si>
    <t>Exit Price (in 5 yrs)</t>
  </si>
  <si>
    <t>Project IRR</t>
  </si>
  <si>
    <t>Project C/C</t>
  </si>
  <si>
    <t>Last Sale Price (N/A)</t>
  </si>
  <si>
    <t>UW: Price / Rent (Today)</t>
  </si>
  <si>
    <t>Peak Estimate: Price / Rent (2021/2022)</t>
  </si>
  <si>
    <t>Proj Summary input</t>
  </si>
  <si>
    <t>Investor E</t>
  </si>
  <si>
    <t xml:space="preserve">Investor C </t>
  </si>
  <si>
    <t>Cash-on-Cash Return w/ Amo Pmts</t>
  </si>
  <si>
    <t>Gross Rent</t>
  </si>
  <si>
    <t xml:space="preserve">Actual Rent for Occupied </t>
  </si>
  <si>
    <t xml:space="preserve">Market Rent for Vacant </t>
  </si>
  <si>
    <t>Average Rent</t>
  </si>
  <si>
    <t>If occupied, using actual rent. If vacant, using market rent per their RR -- &gt; in order to tie out with their op stmt</t>
  </si>
  <si>
    <t>Total Co-GP Fees</t>
  </si>
  <si>
    <t>Promote Split Summary</t>
  </si>
  <si>
    <t>Remaining after Return of Equity</t>
  </si>
  <si>
    <t>Cash-on-Cash Return (Amo Pmts Incl)</t>
  </si>
  <si>
    <t>&lt;Other Exp&gt;</t>
  </si>
  <si>
    <t>Gross Potential Rent (w/o Rehab)</t>
  </si>
  <si>
    <t>*does not include any prepay fees for short hold period</t>
  </si>
  <si>
    <t>Item 1</t>
  </si>
  <si>
    <t xml:space="preserve">Note: that due to starting the hold period in a staggered lease expiration, the older older-expiring leases will never catch up unless you give it a different lease trade out then the others to bring it to market </t>
  </si>
  <si>
    <t>Deferred Capital Maintenance</t>
  </si>
  <si>
    <t>C</t>
  </si>
  <si>
    <t>$ / NRSF</t>
  </si>
  <si>
    <t>Non-Operating Expenses</t>
  </si>
  <si>
    <t>% / Per Unit</t>
  </si>
  <si>
    <t>% Total Utilities</t>
  </si>
  <si>
    <t>Non-recurring Capex 1</t>
  </si>
  <si>
    <t>Non-recurring Capex 2</t>
  </si>
  <si>
    <t>Non-recurring Capex 3</t>
  </si>
  <si>
    <t>Non-Recurring Capital</t>
  </si>
  <si>
    <t>Replacement Reserves</t>
  </si>
  <si>
    <t>Professional Fees</t>
  </si>
  <si>
    <t>Total Entity Expenses</t>
  </si>
  <si>
    <t>Total Non-Recurring Capital</t>
  </si>
  <si>
    <t>% Utility</t>
  </si>
  <si>
    <t>Return on Cost</t>
  </si>
  <si>
    <t>GP Fee Summary</t>
  </si>
  <si>
    <t>(at-sale rents)</t>
  </si>
  <si>
    <t>Pest Control Fee</t>
  </si>
  <si>
    <t>A</t>
  </si>
  <si>
    <t>B</t>
  </si>
  <si>
    <t>T-1 NOI Basis w/o RE Taxes</t>
  </si>
  <si>
    <t>Multi-Family / Retail Combined</t>
  </si>
  <si>
    <t>Replacement Reserve</t>
  </si>
  <si>
    <t>Disposition Assumptions</t>
  </si>
  <si>
    <t>T1 NOI less RETAX plus Replacement Reserve Adjustment</t>
  </si>
  <si>
    <t xml:space="preserve"> </t>
  </si>
  <si>
    <t>Total Cash Flow by Investor Group:</t>
  </si>
  <si>
    <t>Sponsor</t>
  </si>
  <si>
    <t>LP Investor</t>
  </si>
  <si>
    <t>Initial Contribution</t>
  </si>
  <si>
    <t>Net Cash Flow (before debt serivce)</t>
  </si>
  <si>
    <t>Loan Proceeds (if not at closing)</t>
  </si>
  <si>
    <t>Sale Proceeds (net of selling costs)</t>
  </si>
  <si>
    <t>1 Bed</t>
  </si>
  <si>
    <t>2 Bed</t>
  </si>
  <si>
    <t>3 Bed</t>
  </si>
  <si>
    <t>Total/Avg</t>
  </si>
  <si>
    <t>CoStar Data</t>
  </si>
  <si>
    <t>Adjusted</t>
  </si>
  <si>
    <t>Size Adjustment</t>
  </si>
  <si>
    <t>Age</t>
  </si>
  <si>
    <t>Mgmt</t>
  </si>
  <si>
    <t>Product</t>
  </si>
  <si>
    <t>Weight</t>
  </si>
  <si>
    <t>Other Adjustment</t>
  </si>
  <si>
    <t>Upgrades</t>
  </si>
  <si>
    <t>$</t>
  </si>
  <si>
    <t>Percentage Deferred to a Future Funding Date (Scheduled Capital Call)</t>
  </si>
  <si>
    <t>Total Acquisition Budget (At Closing)</t>
  </si>
  <si>
    <t>Equity Capital Infusion</t>
  </si>
  <si>
    <t>Project Cash Flow</t>
  </si>
  <si>
    <t>Co-GP Fees</t>
  </si>
  <si>
    <t>Addtl. Contribution</t>
  </si>
  <si>
    <t>Equity Multiple (Levered)</t>
  </si>
  <si>
    <t>Profit (Levered)</t>
  </si>
  <si>
    <t>C/C (Levered)</t>
  </si>
  <si>
    <t>Broker Guidance:</t>
  </si>
  <si>
    <t>Future Equity Infusion</t>
  </si>
  <si>
    <t>expiring leases</t>
  </si>
  <si>
    <t>expiring leases for respetive month</t>
  </si>
  <si>
    <t>projected occupied units</t>
  </si>
  <si>
    <t>Rentable Charges:</t>
  </si>
  <si>
    <t>Ramp Up</t>
  </si>
  <si>
    <t>Ramp Down</t>
  </si>
  <si>
    <t>Cable Fee</t>
  </si>
  <si>
    <t>Valet Trash Fee</t>
  </si>
  <si>
    <t>Fetch Delivery Fee</t>
  </si>
  <si>
    <t>Keep In-Place</t>
  </si>
  <si>
    <t>gain/loss in occupied units</t>
  </si>
  <si>
    <t>Other Fee</t>
  </si>
  <si>
    <t>Leases Turning Over</t>
  </si>
  <si>
    <t>per unit/yr</t>
  </si>
  <si>
    <t>Yr 2</t>
  </si>
  <si>
    <t>Yr 1 - Monthly Income</t>
  </si>
  <si>
    <t>Other Misc. Income:</t>
  </si>
  <si>
    <t>Misc</t>
  </si>
  <si>
    <t>Total Rentable Charges</t>
  </si>
  <si>
    <t>Total Other Misc Income</t>
  </si>
  <si>
    <t>Total Other Income Yr 1</t>
  </si>
  <si>
    <t>Ramp Up/Down Reference</t>
  </si>
  <si>
    <t>Avg Other Income Yr 1</t>
  </si>
  <si>
    <t>Attainability Ratio:</t>
  </si>
  <si>
    <t>Rent CAGR:</t>
  </si>
  <si>
    <t>Yr 1</t>
  </si>
  <si>
    <t>Yr 3</t>
  </si>
  <si>
    <t>Yr 4</t>
  </si>
  <si>
    <t>Yr 5</t>
  </si>
  <si>
    <t>Tenant / Area Demo:</t>
  </si>
  <si>
    <t>Supply / Demand Story:</t>
  </si>
  <si>
    <t>Assessment Ratio (of Purchase Price)</t>
  </si>
  <si>
    <t>Total Maintenance</t>
  </si>
  <si>
    <t>Total Office</t>
  </si>
  <si>
    <t>Grand Total / Per Unit</t>
  </si>
  <si>
    <t>Porter / Other</t>
  </si>
  <si>
    <t>Calculator:</t>
  </si>
  <si>
    <t>Override:</t>
  </si>
  <si>
    <t>(units to be completed)</t>
  </si>
  <si>
    <t>HH Median Income (Property)</t>
  </si>
  <si>
    <r>
      <t>Analysis Categorized by Bedroom(s)</t>
    </r>
    <r>
      <rPr>
        <i/>
        <sz val="11"/>
        <color theme="1"/>
        <rFont val="Calibri"/>
        <family val="2"/>
        <scheme val="minor"/>
      </rPr>
      <t xml:space="preserve"> - hidden rows below</t>
    </r>
  </si>
  <si>
    <r>
      <t xml:space="preserve">Analysis Categorized by Comp </t>
    </r>
    <r>
      <rPr>
        <sz val="11"/>
        <color theme="1"/>
        <rFont val="Calibri"/>
        <family val="2"/>
        <scheme val="minor"/>
      </rPr>
      <t xml:space="preserve">- </t>
    </r>
    <r>
      <rPr>
        <i/>
        <sz val="11"/>
        <color theme="1"/>
        <rFont val="Calibri"/>
        <family val="2"/>
        <scheme val="minor"/>
      </rPr>
      <t>hidden rows below, adjust unit counts so that property's avg SF is similar to Subject's</t>
    </r>
  </si>
  <si>
    <t>Using Market Rent for Vacant Units</t>
  </si>
  <si>
    <t>In-Place / Asking Rent</t>
  </si>
  <si>
    <t>Google Reviews / School Ratings:</t>
  </si>
  <si>
    <t>Other Income - Combined</t>
  </si>
  <si>
    <t>HH Median Income (1mi radius)</t>
  </si>
  <si>
    <t>MIP</t>
  </si>
  <si>
    <t>HH '24 - '29 Growth (1mi Radius)</t>
  </si>
  <si>
    <t>Using Contractual Rent for Occupied Units</t>
  </si>
  <si>
    <t>Total - Capital Raise Deferred to a Future Funding Date (Scheduled Capital Call)</t>
  </si>
  <si>
    <t>Total - Capital Returned at Disposition</t>
  </si>
  <si>
    <t>Capital Reserve Returned (input in Acquisition Budget tab)</t>
  </si>
  <si>
    <t>2024 Assessed Value</t>
  </si>
  <si>
    <t>Use Calculator</t>
  </si>
  <si>
    <t>Adj. NOI</t>
  </si>
  <si>
    <t>A1</t>
  </si>
  <si>
    <t>B1</t>
  </si>
  <si>
    <t>B2</t>
  </si>
  <si>
    <t>C1</t>
  </si>
  <si>
    <t>111</t>
  </si>
  <si>
    <t>112</t>
  </si>
  <si>
    <t>113</t>
  </si>
  <si>
    <t>114</t>
  </si>
  <si>
    <t>115</t>
  </si>
  <si>
    <t>116</t>
  </si>
  <si>
    <t>117</t>
  </si>
  <si>
    <t>118</t>
  </si>
  <si>
    <t>Non-Revenue</t>
  </si>
  <si>
    <t>121</t>
  </si>
  <si>
    <t>122</t>
  </si>
  <si>
    <t>123</t>
  </si>
  <si>
    <t>124</t>
  </si>
  <si>
    <t>125</t>
  </si>
  <si>
    <t>126</t>
  </si>
  <si>
    <t>127</t>
  </si>
  <si>
    <t>128</t>
  </si>
  <si>
    <t>131</t>
  </si>
  <si>
    <t>132</t>
  </si>
  <si>
    <t>133</t>
  </si>
  <si>
    <t>134</t>
  </si>
  <si>
    <t>135</t>
  </si>
  <si>
    <t>136</t>
  </si>
  <si>
    <t>137</t>
  </si>
  <si>
    <t>138</t>
  </si>
  <si>
    <t>211</t>
  </si>
  <si>
    <t>212</t>
  </si>
  <si>
    <t>213</t>
  </si>
  <si>
    <t>214</t>
  </si>
  <si>
    <t>215</t>
  </si>
  <si>
    <t>216</t>
  </si>
  <si>
    <t>217</t>
  </si>
  <si>
    <t>218</t>
  </si>
  <si>
    <t>221</t>
  </si>
  <si>
    <t>222</t>
  </si>
  <si>
    <t>223</t>
  </si>
  <si>
    <t>224</t>
  </si>
  <si>
    <t>225</t>
  </si>
  <si>
    <t>226</t>
  </si>
  <si>
    <t>227</t>
  </si>
  <si>
    <t>228</t>
  </si>
  <si>
    <t>231</t>
  </si>
  <si>
    <t>232</t>
  </si>
  <si>
    <t>233</t>
  </si>
  <si>
    <t>234</t>
  </si>
  <si>
    <t>235</t>
  </si>
  <si>
    <t>236</t>
  </si>
  <si>
    <t>237</t>
  </si>
  <si>
    <t>238</t>
  </si>
  <si>
    <t>311</t>
  </si>
  <si>
    <t>312</t>
  </si>
  <si>
    <t>313</t>
  </si>
  <si>
    <t>314</t>
  </si>
  <si>
    <t>315</t>
  </si>
  <si>
    <t>316</t>
  </si>
  <si>
    <t>317</t>
  </si>
  <si>
    <t>318</t>
  </si>
  <si>
    <t>321</t>
  </si>
  <si>
    <t>322</t>
  </si>
  <si>
    <t>323</t>
  </si>
  <si>
    <t>324</t>
  </si>
  <si>
    <t>325</t>
  </si>
  <si>
    <t>326</t>
  </si>
  <si>
    <t>327</t>
  </si>
  <si>
    <t>328</t>
  </si>
  <si>
    <t>331</t>
  </si>
  <si>
    <t>332</t>
  </si>
  <si>
    <t>333</t>
  </si>
  <si>
    <t>334</t>
  </si>
  <si>
    <t>335</t>
  </si>
  <si>
    <t>336</t>
  </si>
  <si>
    <t>337</t>
  </si>
  <si>
    <t>338</t>
  </si>
  <si>
    <t>411</t>
  </si>
  <si>
    <t>412</t>
  </si>
  <si>
    <t>413</t>
  </si>
  <si>
    <t>414</t>
  </si>
  <si>
    <t>415</t>
  </si>
  <si>
    <t>416</t>
  </si>
  <si>
    <t>417</t>
  </si>
  <si>
    <t>418</t>
  </si>
  <si>
    <t>421</t>
  </si>
  <si>
    <t>422</t>
  </si>
  <si>
    <t>423</t>
  </si>
  <si>
    <t>424</t>
  </si>
  <si>
    <t>425</t>
  </si>
  <si>
    <t>426</t>
  </si>
  <si>
    <t>427</t>
  </si>
  <si>
    <t>428</t>
  </si>
  <si>
    <t>431</t>
  </si>
  <si>
    <t>432</t>
  </si>
  <si>
    <t>433</t>
  </si>
  <si>
    <t>434</t>
  </si>
  <si>
    <t>435</t>
  </si>
  <si>
    <t>436</t>
  </si>
  <si>
    <t>437</t>
  </si>
  <si>
    <t>438</t>
  </si>
  <si>
    <t>511</t>
  </si>
  <si>
    <t>512</t>
  </si>
  <si>
    <t>513</t>
  </si>
  <si>
    <t>514</t>
  </si>
  <si>
    <t>515</t>
  </si>
  <si>
    <t>516</t>
  </si>
  <si>
    <t>517</t>
  </si>
  <si>
    <t>518</t>
  </si>
  <si>
    <t>521</t>
  </si>
  <si>
    <t>522</t>
  </si>
  <si>
    <t>523</t>
  </si>
  <si>
    <t>524</t>
  </si>
  <si>
    <t>525</t>
  </si>
  <si>
    <t>526</t>
  </si>
  <si>
    <t>527</t>
  </si>
  <si>
    <t>528</t>
  </si>
  <si>
    <t>531</t>
  </si>
  <si>
    <t>532</t>
  </si>
  <si>
    <t>533</t>
  </si>
  <si>
    <t>534</t>
  </si>
  <si>
    <t>535</t>
  </si>
  <si>
    <t>536</t>
  </si>
  <si>
    <t>537</t>
  </si>
  <si>
    <t>538</t>
  </si>
  <si>
    <t>611</t>
  </si>
  <si>
    <t>612</t>
  </si>
  <si>
    <t>613</t>
  </si>
  <si>
    <t>614</t>
  </si>
  <si>
    <t>615</t>
  </si>
  <si>
    <t>616</t>
  </si>
  <si>
    <t>617</t>
  </si>
  <si>
    <t>618</t>
  </si>
  <si>
    <t>621</t>
  </si>
  <si>
    <t>622</t>
  </si>
  <si>
    <t>623</t>
  </si>
  <si>
    <t>624</t>
  </si>
  <si>
    <t>625</t>
  </si>
  <si>
    <t>626</t>
  </si>
  <si>
    <t>627</t>
  </si>
  <si>
    <t>628</t>
  </si>
  <si>
    <t>631</t>
  </si>
  <si>
    <t>632</t>
  </si>
  <si>
    <t>633</t>
  </si>
  <si>
    <t>634</t>
  </si>
  <si>
    <t>635</t>
  </si>
  <si>
    <t>636</t>
  </si>
  <si>
    <t>637</t>
  </si>
  <si>
    <t>638</t>
  </si>
  <si>
    <t>711</t>
  </si>
  <si>
    <t>712</t>
  </si>
  <si>
    <t>713</t>
  </si>
  <si>
    <t>714</t>
  </si>
  <si>
    <t>715</t>
  </si>
  <si>
    <t>716</t>
  </si>
  <si>
    <t>717</t>
  </si>
  <si>
    <t>718</t>
  </si>
  <si>
    <t>721</t>
  </si>
  <si>
    <t>722</t>
  </si>
  <si>
    <t>723</t>
  </si>
  <si>
    <t>724</t>
  </si>
  <si>
    <t>725</t>
  </si>
  <si>
    <t>726</t>
  </si>
  <si>
    <t>727</t>
  </si>
  <si>
    <t>728</t>
  </si>
  <si>
    <t>731</t>
  </si>
  <si>
    <t>732</t>
  </si>
  <si>
    <t>733</t>
  </si>
  <si>
    <t>734</t>
  </si>
  <si>
    <t>735</t>
  </si>
  <si>
    <t>736</t>
  </si>
  <si>
    <t>737</t>
  </si>
  <si>
    <t>738</t>
  </si>
  <si>
    <t>811</t>
  </si>
  <si>
    <t>812</t>
  </si>
  <si>
    <t>813</t>
  </si>
  <si>
    <t>814</t>
  </si>
  <si>
    <t>815</t>
  </si>
  <si>
    <t>816</t>
  </si>
  <si>
    <t>817</t>
  </si>
  <si>
    <t>818</t>
  </si>
  <si>
    <t>821</t>
  </si>
  <si>
    <t>822</t>
  </si>
  <si>
    <t>823</t>
  </si>
  <si>
    <t>824</t>
  </si>
  <si>
    <t>825</t>
  </si>
  <si>
    <t>826</t>
  </si>
  <si>
    <t>827</t>
  </si>
  <si>
    <t>828</t>
  </si>
  <si>
    <t>831</t>
  </si>
  <si>
    <t>832</t>
  </si>
  <si>
    <t>833</t>
  </si>
  <si>
    <t>834</t>
  </si>
  <si>
    <t>835</t>
  </si>
  <si>
    <t>836</t>
  </si>
  <si>
    <t>837</t>
  </si>
  <si>
    <t>838</t>
  </si>
  <si>
    <t>911</t>
  </si>
  <si>
    <t>912</t>
  </si>
  <si>
    <t>913</t>
  </si>
  <si>
    <t>914</t>
  </si>
  <si>
    <t>915</t>
  </si>
  <si>
    <t>916</t>
  </si>
  <si>
    <t>917</t>
  </si>
  <si>
    <t>918</t>
  </si>
  <si>
    <t>921</t>
  </si>
  <si>
    <t>922</t>
  </si>
  <si>
    <t>923</t>
  </si>
  <si>
    <t>924</t>
  </si>
  <si>
    <t>925</t>
  </si>
  <si>
    <t>926</t>
  </si>
  <si>
    <t>927</t>
  </si>
  <si>
    <t>928</t>
  </si>
  <si>
    <t>931</t>
  </si>
  <si>
    <t>932</t>
  </si>
  <si>
    <t>933</t>
  </si>
  <si>
    <t>934</t>
  </si>
  <si>
    <t>935</t>
  </si>
  <si>
    <t>936</t>
  </si>
  <si>
    <t>937</t>
  </si>
  <si>
    <t>938</t>
  </si>
  <si>
    <t>5502 - Landscape Contract</t>
  </si>
  <si>
    <t>5510 - Pool/Amenity - Contract</t>
  </si>
  <si>
    <t>5514 - Plumbing - Contract</t>
  </si>
  <si>
    <t>5525 - Contract Common Area</t>
  </si>
  <si>
    <t>5509 - Trash Removal</t>
  </si>
  <si>
    <t>5700 - Electricity-Clubhouse/Office</t>
  </si>
  <si>
    <t>5705 - Electricity-Vacants</t>
  </si>
  <si>
    <t>5710 - Electricity - Common</t>
  </si>
  <si>
    <t>5715 - Natural Gas - Common</t>
  </si>
  <si>
    <t>5720 - Water &amp; Sewer</t>
  </si>
  <si>
    <t>5735 - Utility Billing Expense</t>
  </si>
  <si>
    <t>5508 - Pest Control</t>
  </si>
  <si>
    <t>Utility Reimbursements</t>
  </si>
  <si>
    <t>The Reserve at Towne Crossing</t>
  </si>
  <si>
    <t>3401 US-259, Longview, TX 75605</t>
  </si>
  <si>
    <t>Tyler &amp; Longview</t>
  </si>
  <si>
    <t>3-story walk up</t>
  </si>
  <si>
    <t>Triple J Investments</t>
  </si>
  <si>
    <t>Asset Living</t>
  </si>
  <si>
    <t xml:space="preserve"> 3.6 stars 41 reviews / Elementary (3), Middle (7), High (6)</t>
  </si>
  <si>
    <t>Valet Waste Added</t>
  </si>
  <si>
    <t>Paladin</t>
  </si>
  <si>
    <t>1</t>
  </si>
  <si>
    <t>2</t>
  </si>
  <si>
    <t>3</t>
  </si>
  <si>
    <t>Longfellow Arms</t>
  </si>
  <si>
    <t>Parkside</t>
  </si>
  <si>
    <t>Wellington Grande</t>
  </si>
  <si>
    <t>2000-2020 market rate deals in 5mi radius</t>
  </si>
  <si>
    <t>Ratio</t>
  </si>
  <si>
    <t>Zip Code</t>
  </si>
  <si>
    <t>1-mi Radius</t>
  </si>
  <si>
    <t>3-mi Radius</t>
  </si>
  <si>
    <t>Wage Growth</t>
  </si>
  <si>
    <t>Property-Level (wage growth)</t>
  </si>
  <si>
    <t>Property-Level (no wage growth)</t>
  </si>
  <si>
    <t>Cap Rate on Purchase Price</t>
  </si>
  <si>
    <t>Cash on Cash</t>
  </si>
  <si>
    <t>DSCR</t>
  </si>
  <si>
    <t>Cap Rate on Total Costs (ROC)</t>
  </si>
  <si>
    <t>Cash on Cash (plus Amortization)</t>
  </si>
  <si>
    <t>Waste CB</t>
  </si>
  <si>
    <t>Valet CB</t>
  </si>
  <si>
    <t>Paint</t>
  </si>
  <si>
    <t>Deferred</t>
  </si>
  <si>
    <t>Lockers</t>
  </si>
  <si>
    <t>SmartHome</t>
  </si>
  <si>
    <t>Market Growth Only</t>
  </si>
  <si>
    <t>Valet Waste</t>
  </si>
  <si>
    <t>Cap Rate (In-Place)</t>
  </si>
  <si>
    <t>Monthly Accrual</t>
  </si>
  <si>
    <t>Cash Flow (Net)</t>
  </si>
  <si>
    <t>Equity Contribution (Capital Call)</t>
  </si>
  <si>
    <t>Residual</t>
  </si>
  <si>
    <t>Pref Return from Cash Flow</t>
  </si>
  <si>
    <t>Pref Return Catch-up from Capital Event</t>
  </si>
  <si>
    <t>Project Distributions</t>
  </si>
  <si>
    <t>Project-Level:</t>
  </si>
  <si>
    <t>Total Return by Investor Group:</t>
  </si>
  <si>
    <t>Co-GP Fee Income Summary</t>
  </si>
  <si>
    <t>Available for Distribution</t>
  </si>
  <si>
    <t>Promote Share</t>
  </si>
  <si>
    <t>Earlier</t>
  </si>
  <si>
    <t>Later</t>
  </si>
  <si>
    <t>Rounding</t>
  </si>
  <si>
    <t>The Reserve at Town Crossing</t>
  </si>
  <si>
    <t>Doors</t>
  </si>
  <si>
    <t>Unit Size</t>
  </si>
  <si>
    <t>Avg Total</t>
  </si>
  <si>
    <t>Avg Straight</t>
  </si>
  <si>
    <t>CoStar Submarket</t>
  </si>
  <si>
    <t>Longview</t>
  </si>
  <si>
    <t>CoStar</t>
  </si>
  <si>
    <t>MR Growth</t>
  </si>
  <si>
    <t>EffR Growth</t>
  </si>
  <si>
    <t>Average</t>
  </si>
  <si>
    <t>CoStar Occ</t>
  </si>
  <si>
    <t>1469 today</t>
  </si>
  <si>
    <t>In Place</t>
  </si>
  <si>
    <t>Starting</t>
  </si>
  <si>
    <t>Yr 6</t>
  </si>
  <si>
    <t>Yr 7</t>
  </si>
  <si>
    <t>Yr 8</t>
  </si>
  <si>
    <t>Yr 9</t>
  </si>
  <si>
    <t>Yr 10</t>
  </si>
  <si>
    <t>Yr 11</t>
  </si>
  <si>
    <t>Market Growth</t>
  </si>
  <si>
    <t>Mgmt Improve</t>
  </si>
  <si>
    <t>Market Adjustment: $50</t>
  </si>
  <si>
    <t>Management Improvement: $50 (Yr2/Y3)</t>
  </si>
  <si>
    <t>Product Improve</t>
  </si>
  <si>
    <t>MARKET</t>
  </si>
  <si>
    <t>New Lease Pricing</t>
  </si>
  <si>
    <t>Expires</t>
  </si>
  <si>
    <t>Renewal %</t>
  </si>
  <si>
    <t>Renewal Increase</t>
  </si>
  <si>
    <t>Renewal Gap:</t>
  </si>
  <si>
    <t>NL Adjustment</t>
  </si>
  <si>
    <t>Gross Eff/Market</t>
  </si>
  <si>
    <t>NL</t>
  </si>
  <si>
    <t>In Place Total</t>
  </si>
  <si>
    <t>Expiring Rent/Unit</t>
  </si>
  <si>
    <t>Expiring Rent</t>
  </si>
  <si>
    <t>Renewal Rent</t>
  </si>
  <si>
    <t>New Lease Rent</t>
  </si>
  <si>
    <t>Renewal Leases</t>
  </si>
  <si>
    <t>New Leases</t>
  </si>
  <si>
    <t>Total New Leases</t>
  </si>
  <si>
    <t>Ending In Place</t>
  </si>
  <si>
    <t>Market Rent/Unit</t>
  </si>
  <si>
    <t>Market Rent/Sqft</t>
  </si>
  <si>
    <t>YOY MR Growth</t>
  </si>
  <si>
    <t>Concession/Mths</t>
  </si>
  <si>
    <t>NER/Unit</t>
  </si>
  <si>
    <t>NER/SqFt</t>
  </si>
  <si>
    <t>YOY NER Growth</t>
  </si>
  <si>
    <t>MR</t>
  </si>
  <si>
    <t>NR</t>
  </si>
  <si>
    <t>VL</t>
  </si>
  <si>
    <t>Sept</t>
  </si>
  <si>
    <t>*Normalized using T12 or Yr 1 figure</t>
  </si>
  <si>
    <t>T=0 Assumptions</t>
  </si>
  <si>
    <t>Preferred Return Non-Compounding</t>
  </si>
  <si>
    <t>Cash Flow (Gross)</t>
  </si>
  <si>
    <t>Major Capital Event (Gross)</t>
  </si>
  <si>
    <t>Available for Distribution (Gross)</t>
  </si>
  <si>
    <t>Capital Event (Net)</t>
  </si>
  <si>
    <t>Investor Net Return Totals</t>
  </si>
  <si>
    <t>Investor Net Return Metrics</t>
  </si>
  <si>
    <t xml:space="preserve">Gross Project Level </t>
  </si>
  <si>
    <t>Gross Project Level</t>
  </si>
  <si>
    <t>Not in Base Case - $50k</t>
  </si>
  <si>
    <t>MIP Escrow</t>
  </si>
  <si>
    <t>Smarthome</t>
  </si>
  <si>
    <t>Initial Equity Contribution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</si>
</sst>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5">
    <numFmt numFmtId="5" formatCode="&quot;$&quot;#,##0_);\(&quot;$&quot;#,##0\)"/>
    <numFmt numFmtId="7" formatCode="&quot;$&quot;#,##0.00_);\(&quot;$&quot;#,##0.00\)"/>
    <numFmt numFmtId="41" formatCode="_(* #,##0_);_(* \(#,##0\);_(* &quot;-&quot;_);_(@_)"/>
    <numFmt numFmtId="44" formatCode="_(&quot;$&quot;* #,##0.00_);_(&quot;$&quot;* \(#,##0.00\);_(&quot;$&quot;* &quot;-&quot;??_);_(@_)"/>
    <numFmt numFmtId="43" formatCode="_(* #,##0.00_);_(* \(#,##0.00\);_(* &quot;-&quot;??_);_(@_)"/>
    <numFmt numFmtId="164" formatCode="_(* #,##0_);_(* \(#,##0\);_(* &quot;-&quot;??_);_(@_)"/>
    <numFmt numFmtId="165" formatCode="[$-409]d\-mmm\-yy;@"/>
    <numFmt numFmtId="166" formatCode="0&quot; months&quot;"/>
    <numFmt numFmtId="167" formatCode="0.00\x"/>
    <numFmt numFmtId="168" formatCode="&quot;$&quot;#,##0"/>
    <numFmt numFmtId="169" formatCode="0.00&quot; AC&quot;"/>
    <numFmt numFmtId="170" formatCode="&quot;$&quot;#,##0.00"/>
    <numFmt numFmtId="171" formatCode="&quot;$&quot;#,##0.0"/>
    <numFmt numFmtId="172" formatCode="_(* #,##0.0000_);_(* \(#,##0.0000\);_(* &quot;-&quot;??_);_(@_)"/>
    <numFmt numFmtId="173" formatCode="0\ &quot;months&quot;"/>
    <numFmt numFmtId="174" formatCode="0.0%"/>
    <numFmt numFmtId="175" formatCode="[$-409]mmm\-yy;@"/>
    <numFmt numFmtId="176" formatCode="#,##0_);\(#,##0\);_(&quot;-&quot;_);\ @_)"/>
    <numFmt numFmtId="177" formatCode="\ @_)"/>
    <numFmt numFmtId="178" formatCode="#,##0\ &quot;sf&quot;_);\(#,##0\ &quot;sf&quot;\)_);_(&quot;-&quot;_);\ @_)"/>
    <numFmt numFmtId="179" formatCode="#,##0\ &quot;BR&quot;_);\(#,##0\);&quot;Studio&quot;_);\ @_)"/>
    <numFmt numFmtId="180" formatCode="#,##0.0_);\(#,##0.0\);_(&quot;-&quot;_);\ @_)"/>
    <numFmt numFmtId="181" formatCode="&quot;$&quot;\ #,##0_);\(&quot;$&quot;\ #,##0\);_(&quot;-&quot;_);\ @_)"/>
    <numFmt numFmtId="182" formatCode="[$-409]mmm\ d\,\ yyyy_);[Red]&quot;must be date&quot;;[Red]&quot;must be date&quot;;[Red]&quot;must be date&quot;"/>
    <numFmt numFmtId="183" formatCode="#,##0\ &quot;months&quot;_);\(#,##0\ &quot;months&quot;\)_);_(&quot;-&quot;_);\ @_)"/>
    <numFmt numFmtId="184" formatCode="_(&quot;$&quot;* #,##0_);_(&quot;$&quot;* \(#,##0\);_(&quot;$&quot;* &quot;-&quot;??_);_(@_)"/>
    <numFmt numFmtId="185" formatCode="mm/dd/yy;@"/>
    <numFmt numFmtId="186" formatCode="0\ &quot;Units&quot;"/>
    <numFmt numFmtId="187" formatCode="0,000\ &quot;NRSF&quot;"/>
    <numFmt numFmtId="188" formatCode="0\ &quot;Building(s)&quot;"/>
    <numFmt numFmtId="189" formatCode="0&quot;s&quot;"/>
    <numFmt numFmtId="190" formatCode="#,##0.0"/>
    <numFmt numFmtId="191" formatCode="#,##0\ [$USD]"/>
    <numFmt numFmtId="192" formatCode="#,##0.00\ [$USD]"/>
    <numFmt numFmtId="193" formatCode="&quot;$&quot;#,##0.000"/>
    <numFmt numFmtId="194" formatCode="0.000000"/>
    <numFmt numFmtId="195" formatCode="&quot;Year&quot;\ 0"/>
    <numFmt numFmtId="196" formatCode="#,##0.00\x;[Red]\(#,##0.00\)\x"/>
    <numFmt numFmtId="197" formatCode="0&quot; SF&quot;"/>
    <numFmt numFmtId="198" formatCode="&quot;Year &quot;0"/>
    <numFmt numFmtId="199" formatCode="&quot;$&quot;\ #,##0.00_);\(&quot;$&quot;\ #,##0.00\);_(&quot;-&quot;_);\ @_)"/>
    <numFmt numFmtId="200" formatCode="#,##0.00%_);\(#,##0.00%\);&quot;-&quot;_);\ @_)"/>
    <numFmt numFmtId="201" formatCode="#,##0_);\(&quot;$&quot;\ #,##0\);_(&quot;-&quot;_);\ @_)"/>
    <numFmt numFmtId="202" formatCode="#,##0%_);\(#,##0%\);&quot;-&quot;_);\ @_)"/>
    <numFmt numFmtId="203" formatCode="0&quot; Bed&quot;"/>
    <numFmt numFmtId="204" formatCode="#,##0.000000%_);\(#,##0.000000%\);&quot;-&quot;_);\ @_)"/>
    <numFmt numFmtId="205" formatCode="&quot;$&quot;#,##0.0000_);\(&quot;$&quot;#,##0.0000\)"/>
    <numFmt numFmtId="206" formatCode="0\ &quot;Suite(s)&quot;"/>
    <numFmt numFmtId="207" formatCode="0.0"/>
    <numFmt numFmtId="208" formatCode="0.0&quot; month(s)&quot;"/>
    <numFmt numFmtId="209" formatCode="&quot;$&quot;\ #,##0;\(&quot;$&quot;\ #,##0\);_(&quot;-&quot;_);\ @_)"/>
    <numFmt numFmtId="210" formatCode="_(* #,##0;_(* \(#,##0\);_(* &quot;-&quot;??_);_(@_)"/>
    <numFmt numFmtId="211" formatCode="#,##0.00%;\(#,##0.00%\);&quot;-&quot;_);\ @_)"/>
    <numFmt numFmtId="212" formatCode="&quot;$&quot;\ #,##0.00;\(&quot;$&quot;\ #,##0.00\);_(&quot;-&quot;_);\ @_)"/>
    <numFmt numFmtId="213" formatCode="&quot;$&quot;\ #,##0&quot;*&quot;"/>
    <numFmt numFmtId="214" formatCode="#,##0.00\x_);\(#,##0.00\x\);&quot;-&quot;_);\ @_)"/>
    <numFmt numFmtId="215" formatCode="&quot;$&quot;\ #,##0&quot; /Unit&quot;;_(&quot;-&quot;_);\ @_)"/>
    <numFmt numFmtId="216" formatCode="\ #,##0_);\(\ #,##0\);_(&quot;-&quot;_);\ @_)"/>
    <numFmt numFmtId="217" formatCode="##&quot; Months&quot;"/>
    <numFmt numFmtId="218" formatCode="#_);\(#\);&quot;-&quot;_);\ @_)"/>
    <numFmt numFmtId="219" formatCode="mmm\ yyyy"/>
    <numFmt numFmtId="220" formatCode="_(* #,##0.0_);_(* \(#,##0.0\);_(* &quot;-&quot;??_);_(@_)"/>
    <numFmt numFmtId="221" formatCode="#,##0&quot; months&quot;_);\(#,##0&quot; months&quot;\);&quot;-&quot;_);\ @_)"/>
    <numFmt numFmtId="222" formatCode="0.000%"/>
    <numFmt numFmtId="223" formatCode="0.000"/>
    <numFmt numFmtId="224" formatCode="0.00000"/>
    <numFmt numFmtId="225" formatCode="&quot;$&quot;\ #,##0.00000_);\(&quot;$&quot;\ #,##0.00000\);_(&quot;-&quot;_);\ @_)"/>
    <numFmt numFmtId="226" formatCode="_(&quot;$&quot;* #,##0.00000_);_(&quot;$&quot;* \(#,##0.00000\);_(&quot;$&quot;* &quot;-&quot;??_);_(@_)"/>
    <numFmt numFmtId="227" formatCode="0.0000%"/>
    <numFmt numFmtId="228" formatCode="_(* #,##0.0_);_(* \(#,##0.0\);_(* &quot;-&quot;?_);_(@_)"/>
    <numFmt numFmtId="229" formatCode="0.000000%"/>
    <numFmt numFmtId="230" formatCode="#,##0.0000%_);\(#,##0.0000%\);&quot;-&quot;_);\ @_)"/>
    <numFmt numFmtId="231" formatCode="&quot;$&quot;0\ &quot;/ Unit / Yr&quot;"/>
    <numFmt numFmtId="232" formatCode="&quot;$&quot;\ #,##0.0_);\(&quot;$&quot;\ #,##0.0\);_(&quot;-&quot;_);\ @_)"/>
    <numFmt numFmtId="233" formatCode="_(* #,##0.000_);_(* \(#,##0.000\);_(* &quot;-&quot;??_);_(@_)"/>
    <numFmt numFmtId="234" formatCode="0.00%&quot; / -&quot;"/>
    <numFmt numFmtId="235" formatCode="&quot; - / &quot;0.00%"/>
    <numFmt numFmtId="236" formatCode="&quot;$&quot;\ #,##0&quot; / Unit&quot;;\(&quot;$&quot;\ #,##0\);_(&quot;-&quot;_);\ @_)"/>
    <numFmt numFmtId="237" formatCode="&quot;$&quot;\ #,##0&quot; / SF&quot;;\(&quot;$&quot;\ #,##0\);_(&quot;-&quot;_);\ @_)"/>
    <numFmt numFmtId="238" formatCode="&quot;$&quot;\ #,##0_)&quot; /&quot;;\(&quot;$&quot;\ #,##0\);_(&quot;-&quot;_);\ @_)"/>
    <numFmt numFmtId="239" formatCode="&quot;/ &quot;&quot;$&quot;\ #,##0_);\(&quot;$&quot;\ #,##0\);_(&quot;-&quot;_);\ @_)"/>
    <numFmt numFmtId="240" formatCode="_(* #,##0.000000_);_(* \(#,##0.000000\);_(* &quot;-&quot;??_);_(@_)"/>
    <numFmt numFmtId="241" formatCode="&quot;$&quot;\ #,##0_&quot;*&quot;\);\(&quot;$&quot;\ #,##0\)&quot;*&quot;;_(&quot;-&quot;_);\ @_)"/>
    <numFmt numFmtId="242" formatCode="&quot;$&quot;\ #,##0.000_);\(&quot;$&quot;\ #,##0.000\);_(&quot;-&quot;_);\ @_)"/>
    <numFmt numFmtId="243" formatCode="0.00000%"/>
  </numFmts>
  <fonts count="65">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b/>
      <sz val="11"/>
      <color rgb="FFFF0000"/>
      <name val="Calibri"/>
      <family val="2"/>
      <scheme val="minor"/>
    </font>
    <font>
      <sz val="11"/>
      <color rgb="FF0070C0"/>
      <name val="Calibri"/>
      <family val="2"/>
      <scheme val="minor"/>
    </font>
    <font>
      <sz val="11"/>
      <name val="Calibri"/>
      <family val="2"/>
      <scheme val="minor"/>
    </font>
    <font>
      <b/>
      <sz val="11"/>
      <color rgb="FF0070C0"/>
      <name val="Calibri"/>
      <family val="2"/>
      <scheme val="minor"/>
    </font>
    <font>
      <b/>
      <sz val="11"/>
      <name val="Calibri"/>
      <family val="2"/>
      <scheme val="minor"/>
    </font>
    <font>
      <i/>
      <sz val="11"/>
      <color theme="1"/>
      <name val="Calibri"/>
      <family val="2"/>
      <scheme val="minor"/>
    </font>
    <font>
      <b/>
      <i/>
      <sz val="11"/>
      <color theme="1"/>
      <name val="Calibri"/>
      <family val="2"/>
      <scheme val="minor"/>
    </font>
    <font>
      <i/>
      <sz val="11"/>
      <name val="Calibri"/>
      <family val="2"/>
      <scheme val="minor"/>
    </font>
    <font>
      <b/>
      <i/>
      <sz val="11"/>
      <name val="Calibri"/>
      <family val="2"/>
      <scheme val="minor"/>
    </font>
    <font>
      <sz val="11"/>
      <color theme="4" tint="-0.249977111117893"/>
      <name val="Calibri"/>
      <family val="2"/>
      <scheme val="minor"/>
    </font>
    <font>
      <i/>
      <sz val="11"/>
      <color rgb="FF0070C0"/>
      <name val="Calibri"/>
      <family val="2"/>
      <scheme val="minor"/>
    </font>
    <font>
      <sz val="11"/>
      <color rgb="FF0070C0"/>
      <name val="Calibri"/>
      <family val="2"/>
    </font>
    <font>
      <sz val="11"/>
      <color theme="1"/>
      <name val="Calibri"/>
      <family val="2"/>
    </font>
    <font>
      <sz val="11"/>
      <name val="Calibri"/>
      <family val="2"/>
    </font>
    <font>
      <b/>
      <sz val="11"/>
      <color rgb="FFFF0000"/>
      <name val="Calibri"/>
      <family val="2"/>
    </font>
    <font>
      <b/>
      <u/>
      <sz val="11"/>
      <color theme="1"/>
      <name val="Calibri"/>
      <family val="2"/>
    </font>
    <font>
      <b/>
      <sz val="11"/>
      <color theme="1"/>
      <name val="Calibri"/>
      <family val="2"/>
    </font>
    <font>
      <sz val="11"/>
      <color rgb="FF0000FF"/>
      <name val="Calibri"/>
      <family val="2"/>
    </font>
    <font>
      <u/>
      <sz val="11"/>
      <color theme="1"/>
      <name val="Calibri"/>
      <family val="2"/>
    </font>
    <font>
      <b/>
      <sz val="11"/>
      <color rgb="FF0000FF"/>
      <name val="Calibri"/>
      <family val="2"/>
    </font>
    <font>
      <b/>
      <u/>
      <sz val="11"/>
      <color rgb="FFFF0000"/>
      <name val="Calibri"/>
      <family val="2"/>
    </font>
    <font>
      <sz val="10"/>
      <color theme="1"/>
      <name val="Calibri"/>
      <family val="2"/>
      <scheme val="minor"/>
    </font>
    <font>
      <b/>
      <sz val="10"/>
      <color theme="0"/>
      <name val="Century Gothic"/>
      <family val="2"/>
    </font>
    <font>
      <b/>
      <sz val="14"/>
      <name val="Calibri"/>
      <family val="2"/>
    </font>
    <font>
      <b/>
      <sz val="12"/>
      <name val="Calibri"/>
      <family val="2"/>
    </font>
    <font>
      <i/>
      <sz val="10"/>
      <name val="Calibri"/>
      <family val="2"/>
    </font>
    <font>
      <b/>
      <sz val="11"/>
      <name val="Calibri"/>
      <family val="2"/>
    </font>
    <font>
      <b/>
      <i/>
      <sz val="11"/>
      <name val="Calibri"/>
      <family val="2"/>
    </font>
    <font>
      <b/>
      <sz val="12"/>
      <color theme="1"/>
      <name val="Calibri"/>
      <family val="2"/>
      <scheme val="minor"/>
    </font>
    <font>
      <sz val="8"/>
      <name val="Calibri"/>
      <family val="2"/>
      <scheme val="minor"/>
    </font>
    <font>
      <sz val="11"/>
      <color rgb="FFFF0000"/>
      <name val="Calibri"/>
      <family val="2"/>
    </font>
    <font>
      <sz val="12"/>
      <color theme="1"/>
      <name val="Calibri"/>
      <family val="2"/>
      <scheme val="minor"/>
    </font>
    <font>
      <b/>
      <sz val="11"/>
      <color rgb="FF0070C0"/>
      <name val="Calibri"/>
      <family val="2"/>
    </font>
    <font>
      <sz val="11"/>
      <color rgb="FF0000FF"/>
      <name val="Calibri"/>
      <family val="2"/>
      <scheme val="minor"/>
    </font>
    <font>
      <i/>
      <sz val="11"/>
      <color rgb="FF0000FF"/>
      <name val="Calibri"/>
      <family val="2"/>
      <scheme val="minor"/>
    </font>
    <font>
      <b/>
      <sz val="11"/>
      <color rgb="FF0000FF"/>
      <name val="Calibri"/>
      <family val="2"/>
      <scheme val="minor"/>
    </font>
    <font>
      <sz val="12"/>
      <color rgb="FF0000FF"/>
      <name val="Calibri"/>
      <family val="2"/>
      <scheme val="minor"/>
    </font>
    <font>
      <i/>
      <sz val="9"/>
      <color theme="1"/>
      <name val="Calibri"/>
      <family val="2"/>
      <scheme val="minor"/>
    </font>
    <font>
      <i/>
      <sz val="9"/>
      <name val="Calibri"/>
      <family val="2"/>
      <scheme val="minor"/>
    </font>
    <font>
      <sz val="10"/>
      <color rgb="FF0000FF"/>
      <name val="Calibri"/>
      <family val="2"/>
      <scheme val="minor"/>
    </font>
    <font>
      <i/>
      <sz val="11"/>
      <color theme="2" tint="-0.249977111117893"/>
      <name val="Calibri"/>
      <family val="2"/>
      <scheme val="minor"/>
    </font>
    <font>
      <b/>
      <u/>
      <sz val="11"/>
      <name val="Calibri"/>
      <family val="2"/>
      <scheme val="minor"/>
    </font>
    <font>
      <b/>
      <u/>
      <sz val="11"/>
      <color theme="1"/>
      <name val="Calibri"/>
      <family val="2"/>
      <scheme val="minor"/>
    </font>
    <font>
      <sz val="11"/>
      <color theme="0" tint="-0.249977111117893"/>
      <name val="Calibri"/>
      <family val="2"/>
      <scheme val="minor"/>
    </font>
    <font>
      <sz val="11"/>
      <color theme="6"/>
      <name val="Calibri"/>
      <family val="2"/>
      <scheme val="minor"/>
    </font>
    <font>
      <b/>
      <sz val="11"/>
      <color theme="6"/>
      <name val="Calibri"/>
      <family val="2"/>
      <scheme val="minor"/>
    </font>
    <font>
      <i/>
      <sz val="11"/>
      <color theme="6"/>
      <name val="Calibri"/>
      <family val="2"/>
      <scheme val="minor"/>
    </font>
    <font>
      <sz val="10"/>
      <name val="Calibri"/>
      <family val="2"/>
      <scheme val="minor"/>
    </font>
    <font>
      <sz val="11"/>
      <color theme="1" tint="0.499984740745262"/>
      <name val="Calibri"/>
      <family val="2"/>
      <scheme val="minor"/>
    </font>
    <font>
      <b/>
      <sz val="11"/>
      <color theme="1" tint="0.499984740745262"/>
      <name val="Calibri"/>
      <family val="2"/>
      <scheme val="minor"/>
    </font>
    <font>
      <b/>
      <strike/>
      <sz val="11"/>
      <color rgb="FFFF0000"/>
      <name val="Calibri"/>
      <family val="2"/>
    </font>
    <font>
      <strike/>
      <sz val="11"/>
      <color rgb="FFFF0000"/>
      <name val="Calibri"/>
      <family val="2"/>
    </font>
    <font>
      <u/>
      <sz val="11"/>
      <name val="Calibri"/>
      <family val="2"/>
      <scheme val="minor"/>
    </font>
    <font>
      <i/>
      <sz val="11"/>
      <color theme="1"/>
      <name val="Calibri"/>
      <family val="2"/>
    </font>
    <font>
      <sz val="11"/>
      <color theme="0"/>
      <name val="Calibri"/>
      <family val="2"/>
    </font>
    <font>
      <sz val="9"/>
      <color indexed="81"/>
      <name val="Tahoma"/>
      <family val="2"/>
    </font>
    <font>
      <sz val="11"/>
      <name val="Arial"/>
      <family val="1"/>
    </font>
    <font>
      <b/>
      <sz val="11"/>
      <name val="Arial"/>
      <family val="2"/>
    </font>
    <font>
      <b/>
      <sz val="9"/>
      <color indexed="81"/>
      <name val="Tahoma"/>
      <family val="2"/>
    </font>
  </fonts>
  <fills count="32">
    <fill>
      <patternFill patternType="none"/>
    </fill>
    <fill>
      <patternFill patternType="gray125"/>
    </fill>
    <fill>
      <patternFill patternType="solid">
        <fgColor theme="0" tint="-4.9989318521683403E-2"/>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2"/>
        <bgColor indexed="64"/>
      </patternFill>
    </fill>
    <fill>
      <patternFill patternType="solid">
        <fgColor theme="0" tint="-0.34995574816125979"/>
        <bgColor indexed="64"/>
      </patternFill>
    </fill>
    <fill>
      <patternFill patternType="solid">
        <fgColor theme="5" tint="0.79998168889431442"/>
        <bgColor indexed="64"/>
      </patternFill>
    </fill>
    <fill>
      <patternFill patternType="solid">
        <fgColor theme="9"/>
        <bgColor indexed="64"/>
      </patternFill>
    </fill>
    <fill>
      <patternFill patternType="solid">
        <fgColor theme="9" tint="0.79998168889431442"/>
        <bgColor indexed="64"/>
      </patternFill>
    </fill>
    <fill>
      <patternFill patternType="solid">
        <fgColor theme="8"/>
        <bgColor indexed="64"/>
      </patternFill>
    </fill>
    <fill>
      <patternFill patternType="solid">
        <fgColor theme="7"/>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0"/>
        <bgColor indexed="64"/>
      </patternFill>
    </fill>
    <fill>
      <patternFill patternType="solid">
        <fgColor rgb="FF004D71"/>
        <bgColor indexed="64"/>
      </patternFill>
    </fill>
    <fill>
      <patternFill patternType="solid">
        <fgColor rgb="FF005771"/>
        <bgColor indexed="64"/>
      </patternFill>
    </fill>
    <fill>
      <patternFill patternType="solid">
        <fgColor theme="0" tint="-0.34998626667073579"/>
        <bgColor indexed="64"/>
      </patternFill>
    </fill>
    <fill>
      <patternFill patternType="solid">
        <fgColor theme="6"/>
        <bgColor indexed="64"/>
      </patternFill>
    </fill>
    <fill>
      <patternFill patternType="solid">
        <fgColor theme="2" tint="-9.9978637043366805E-2"/>
        <bgColor indexed="64"/>
      </patternFill>
    </fill>
    <fill>
      <patternFill patternType="solid">
        <fgColor theme="6" tint="0.39997558519241921"/>
        <bgColor indexed="64"/>
      </patternFill>
    </fill>
    <fill>
      <patternFill patternType="solid">
        <fgColor rgb="FFACA300"/>
        <bgColor indexed="64"/>
      </patternFill>
    </fill>
    <fill>
      <patternFill patternType="solid">
        <fgColor rgb="FFFFFF00"/>
        <bgColor indexed="64"/>
      </patternFill>
    </fill>
    <fill>
      <patternFill patternType="solid">
        <fgColor theme="3" tint="0.89999084444715716"/>
        <bgColor indexed="64"/>
      </patternFill>
    </fill>
  </fills>
  <borders count="13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top style="thin">
        <color indexed="64"/>
      </top>
      <bottom style="thin">
        <color indexed="64"/>
      </bottom>
      <diagonal/>
    </border>
    <border>
      <left/>
      <right/>
      <top/>
      <bottom style="thin">
        <color indexed="64"/>
      </bottom>
      <diagonal/>
    </border>
    <border>
      <left/>
      <right style="medium">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indexed="64"/>
      </left>
      <right/>
      <top/>
      <bottom style="thin">
        <color indexed="64"/>
      </bottom>
      <diagonal/>
    </border>
    <border>
      <left/>
      <right style="thin">
        <color auto="1"/>
      </right>
      <top/>
      <bottom style="thin">
        <color auto="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theme="0" tint="-0.49995422223578601"/>
      </left>
      <right/>
      <top/>
      <bottom/>
      <diagonal/>
    </border>
    <border>
      <left style="thin">
        <color auto="1"/>
      </left>
      <right style="thin">
        <color auto="1"/>
      </right>
      <top/>
      <bottom/>
      <diagonal/>
    </border>
    <border>
      <left style="medium">
        <color rgb="FF3E3E3E"/>
      </left>
      <right/>
      <top/>
      <bottom/>
      <diagonal/>
    </border>
    <border>
      <left style="medium">
        <color indexed="64"/>
      </left>
      <right style="medium">
        <color indexed="64"/>
      </right>
      <top style="medium">
        <color indexed="64"/>
      </top>
      <bottom/>
      <diagonal/>
    </border>
    <border>
      <left style="medium">
        <color auto="1"/>
      </left>
      <right style="medium">
        <color auto="1"/>
      </right>
      <top/>
      <bottom/>
      <diagonal/>
    </border>
    <border>
      <left/>
      <right/>
      <top/>
      <bottom style="hair">
        <color indexed="64"/>
      </bottom>
      <diagonal/>
    </border>
    <border>
      <left/>
      <right/>
      <top style="hair">
        <color indexed="64"/>
      </top>
      <bottom style="hair">
        <color indexed="64"/>
      </bottom>
      <diagonal/>
    </border>
    <border>
      <left style="medium">
        <color indexed="64"/>
      </left>
      <right/>
      <top style="hair">
        <color indexed="64"/>
      </top>
      <bottom style="hair">
        <color indexed="64"/>
      </bottom>
      <diagonal/>
    </border>
    <border>
      <left/>
      <right style="medium">
        <color indexed="64"/>
      </right>
      <top style="hair">
        <color indexed="64"/>
      </top>
      <bottom style="hair">
        <color indexed="64"/>
      </bottom>
      <diagonal/>
    </border>
    <border>
      <left style="medium">
        <color indexed="64"/>
      </left>
      <right/>
      <top style="thin">
        <color indexed="64"/>
      </top>
      <bottom style="hair">
        <color indexed="64"/>
      </bottom>
      <diagonal/>
    </border>
    <border>
      <left/>
      <right/>
      <top style="thin">
        <color indexed="64"/>
      </top>
      <bottom style="hair">
        <color indexed="64"/>
      </bottom>
      <diagonal/>
    </border>
    <border>
      <left/>
      <right style="medium">
        <color indexed="64"/>
      </right>
      <top style="thin">
        <color indexed="64"/>
      </top>
      <bottom style="hair">
        <color indexed="64"/>
      </bottom>
      <diagonal/>
    </border>
    <border>
      <left/>
      <right/>
      <top style="hair">
        <color indexed="64"/>
      </top>
      <bottom/>
      <diagonal/>
    </border>
    <border>
      <left/>
      <right/>
      <top style="hair">
        <color indexed="64"/>
      </top>
      <bottom style="thin">
        <color indexed="64"/>
      </bottom>
      <diagonal/>
    </border>
    <border>
      <left/>
      <right/>
      <top/>
      <bottom style="medium">
        <color rgb="FF3E3E3E"/>
      </bottom>
      <diagonal/>
    </border>
    <border>
      <left style="medium">
        <color indexed="64"/>
      </left>
      <right style="medium">
        <color indexed="64"/>
      </right>
      <top/>
      <bottom style="medium">
        <color rgb="FF3E3E3E"/>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style="hair">
        <color indexed="64"/>
      </top>
      <bottom/>
      <diagonal/>
    </border>
    <border>
      <left style="thin">
        <color indexed="64"/>
      </left>
      <right/>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medium">
        <color indexed="64"/>
      </left>
      <right/>
      <top style="hair">
        <color indexed="64"/>
      </top>
      <bottom style="thin">
        <color indexed="64"/>
      </bottom>
      <diagonal/>
    </border>
    <border>
      <left style="medium">
        <color indexed="64"/>
      </left>
      <right/>
      <top style="medium">
        <color indexed="64"/>
      </top>
      <bottom style="hair">
        <color indexed="64"/>
      </bottom>
      <diagonal/>
    </border>
    <border>
      <left/>
      <right/>
      <top style="medium">
        <color indexed="64"/>
      </top>
      <bottom style="hair">
        <color indexed="64"/>
      </bottom>
      <diagonal/>
    </border>
    <border>
      <left/>
      <right style="medium">
        <color indexed="64"/>
      </right>
      <top style="medium">
        <color indexed="64"/>
      </top>
      <bottom style="hair">
        <color indexed="64"/>
      </bottom>
      <diagonal/>
    </border>
    <border>
      <left style="medium">
        <color indexed="64"/>
      </left>
      <right/>
      <top style="hair">
        <color indexed="64"/>
      </top>
      <bottom style="medium">
        <color indexed="64"/>
      </bottom>
      <diagonal/>
    </border>
    <border>
      <left/>
      <right/>
      <top style="hair">
        <color indexed="64"/>
      </top>
      <bottom style="medium">
        <color indexed="64"/>
      </bottom>
      <diagonal/>
    </border>
    <border>
      <left/>
      <right style="medium">
        <color indexed="64"/>
      </right>
      <top style="hair">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auto="1"/>
      </left>
      <right/>
      <top style="hair">
        <color auto="1"/>
      </top>
      <bottom style="thin">
        <color indexed="64"/>
      </bottom>
      <diagonal/>
    </border>
    <border>
      <left/>
      <right style="thin">
        <color auto="1"/>
      </right>
      <top style="hair">
        <color auto="1"/>
      </top>
      <bottom style="thin">
        <color indexed="64"/>
      </bottom>
      <diagonal/>
    </border>
    <border>
      <left style="hair">
        <color theme="0" tint="-0.24991607409894101"/>
      </left>
      <right/>
      <top/>
      <bottom/>
      <diagonal/>
    </border>
    <border>
      <left/>
      <right/>
      <top style="thin">
        <color theme="0"/>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style="thin">
        <color indexed="64"/>
      </bottom>
      <diagonal/>
    </border>
    <border>
      <left style="thin">
        <color auto="1"/>
      </left>
      <right style="thin">
        <color auto="1"/>
      </right>
      <top/>
      <bottom style="hair">
        <color auto="1"/>
      </bottom>
      <diagonal/>
    </border>
    <border>
      <left style="thin">
        <color auto="1"/>
      </left>
      <right style="thin">
        <color auto="1"/>
      </right>
      <top style="hair">
        <color auto="1"/>
      </top>
      <bottom style="hair">
        <color auto="1"/>
      </bottom>
      <diagonal/>
    </border>
    <border>
      <left style="thin">
        <color auto="1"/>
      </left>
      <right style="thin">
        <color auto="1"/>
      </right>
      <top style="hair">
        <color indexed="64"/>
      </top>
      <bottom style="thin">
        <color indexed="64"/>
      </bottom>
      <diagonal/>
    </border>
    <border>
      <left style="medium">
        <color indexed="64"/>
      </left>
      <right/>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style="medium">
        <color indexed="64"/>
      </left>
      <right/>
      <top style="hair">
        <color indexed="64"/>
      </top>
      <bottom/>
      <diagonal/>
    </border>
    <border>
      <left/>
      <right style="medium">
        <color indexed="64"/>
      </right>
      <top style="hair">
        <color indexed="64"/>
      </top>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auto="1"/>
      </right>
      <top style="hair">
        <color indexed="64"/>
      </top>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hair">
        <color auto="1"/>
      </left>
      <right style="hair">
        <color auto="1"/>
      </right>
      <top style="hair">
        <color auto="1"/>
      </top>
      <bottom style="hair">
        <color auto="1"/>
      </bottom>
      <diagonal/>
    </border>
    <border>
      <left/>
      <right style="thin">
        <color indexed="64"/>
      </right>
      <top/>
      <bottom style="medium">
        <color indexed="64"/>
      </bottom>
      <diagonal/>
    </border>
    <border>
      <left style="medium">
        <color indexed="64"/>
      </left>
      <right style="thin">
        <color indexed="64"/>
      </right>
      <top/>
      <bottom/>
      <diagonal/>
    </border>
    <border>
      <left style="medium">
        <color indexed="64"/>
      </left>
      <right style="thin">
        <color indexed="64"/>
      </right>
      <top style="thin">
        <color indexed="64"/>
      </top>
      <bottom/>
      <diagonal/>
    </border>
    <border>
      <left style="thin">
        <color theme="1"/>
      </left>
      <right style="thin">
        <color theme="1"/>
      </right>
      <top style="thin">
        <color theme="1"/>
      </top>
      <bottom style="thin">
        <color theme="1"/>
      </bottom>
      <diagonal/>
    </border>
    <border>
      <left style="thin">
        <color theme="1"/>
      </left>
      <right/>
      <top style="thin">
        <color theme="1"/>
      </top>
      <bottom style="thin">
        <color indexed="64"/>
      </bottom>
      <diagonal/>
    </border>
    <border>
      <left/>
      <right/>
      <top style="thin">
        <color theme="1"/>
      </top>
      <bottom style="thin">
        <color indexed="64"/>
      </bottom>
      <diagonal/>
    </border>
    <border>
      <left/>
      <right style="thin">
        <color theme="1"/>
      </right>
      <top style="thin">
        <color theme="1"/>
      </top>
      <bottom style="thin">
        <color indexed="64"/>
      </bottom>
      <diagonal/>
    </border>
    <border>
      <left style="thin">
        <color theme="1"/>
      </left>
      <right/>
      <top style="thin">
        <color indexed="64"/>
      </top>
      <bottom style="thin">
        <color indexed="64"/>
      </bottom>
      <diagonal/>
    </border>
    <border>
      <left/>
      <right style="thin">
        <color theme="1"/>
      </right>
      <top style="thin">
        <color indexed="64"/>
      </top>
      <bottom style="thin">
        <color indexed="64"/>
      </bottom>
      <diagonal/>
    </border>
    <border>
      <left style="thin">
        <color theme="1"/>
      </left>
      <right/>
      <top/>
      <bottom style="hair">
        <color indexed="64"/>
      </bottom>
      <diagonal/>
    </border>
    <border>
      <left/>
      <right style="thin">
        <color theme="1"/>
      </right>
      <top/>
      <bottom style="hair">
        <color indexed="64"/>
      </bottom>
      <diagonal/>
    </border>
    <border>
      <left style="thin">
        <color theme="1"/>
      </left>
      <right/>
      <top style="hair">
        <color indexed="64"/>
      </top>
      <bottom style="thin">
        <color indexed="64"/>
      </bottom>
      <diagonal/>
    </border>
    <border>
      <left/>
      <right style="thin">
        <color theme="1"/>
      </right>
      <top style="hair">
        <color indexed="64"/>
      </top>
      <bottom style="thin">
        <color indexed="64"/>
      </bottom>
      <diagonal/>
    </border>
    <border>
      <left style="thin">
        <color theme="1"/>
      </left>
      <right/>
      <top style="thin">
        <color indexed="64"/>
      </top>
      <bottom style="hair">
        <color indexed="64"/>
      </bottom>
      <diagonal/>
    </border>
    <border>
      <left/>
      <right style="thin">
        <color theme="1"/>
      </right>
      <top style="thin">
        <color indexed="64"/>
      </top>
      <bottom style="hair">
        <color indexed="64"/>
      </bottom>
      <diagonal/>
    </border>
    <border>
      <left/>
      <right/>
      <top style="thin">
        <color indexed="64"/>
      </top>
      <bottom style="thin">
        <color theme="1"/>
      </bottom>
      <diagonal/>
    </border>
    <border>
      <left/>
      <right style="thin">
        <color theme="1"/>
      </right>
      <top style="thin">
        <color indexed="64"/>
      </top>
      <bottom style="thin">
        <color theme="1"/>
      </bottom>
      <diagonal/>
    </border>
    <border>
      <left style="thin">
        <color theme="1"/>
      </left>
      <right/>
      <top style="thin">
        <color indexed="64"/>
      </top>
      <bottom style="hair">
        <color theme="1"/>
      </bottom>
      <diagonal/>
    </border>
    <border>
      <left style="thin">
        <color theme="1"/>
      </left>
      <right/>
      <top style="hair">
        <color theme="1"/>
      </top>
      <bottom style="hair">
        <color theme="1"/>
      </bottom>
      <diagonal/>
    </border>
    <border>
      <left style="thin">
        <color theme="1"/>
      </left>
      <right/>
      <top style="hair">
        <color theme="1"/>
      </top>
      <bottom style="thin">
        <color indexed="64"/>
      </bottom>
      <diagonal/>
    </border>
    <border>
      <left style="thin">
        <color theme="1"/>
      </left>
      <right/>
      <top style="hair">
        <color indexed="64"/>
      </top>
      <bottom/>
      <diagonal/>
    </border>
    <border>
      <left/>
      <right style="thin">
        <color theme="1"/>
      </right>
      <top style="hair">
        <color indexed="64"/>
      </top>
      <bottom/>
      <diagonal/>
    </border>
    <border>
      <left style="thin">
        <color theme="1"/>
      </left>
      <right style="thin">
        <color theme="1"/>
      </right>
      <top style="thin">
        <color theme="1"/>
      </top>
      <bottom style="hair">
        <color indexed="64"/>
      </bottom>
      <diagonal/>
    </border>
    <border>
      <left style="thin">
        <color theme="1"/>
      </left>
      <right/>
      <top style="thin">
        <color theme="1"/>
      </top>
      <bottom style="hair">
        <color theme="1"/>
      </bottom>
      <diagonal/>
    </border>
    <border>
      <left/>
      <right/>
      <top style="thin">
        <color theme="1"/>
      </top>
      <bottom style="hair">
        <color theme="1"/>
      </bottom>
      <diagonal/>
    </border>
    <border>
      <left/>
      <right style="thin">
        <color theme="1"/>
      </right>
      <top style="thin">
        <color theme="1"/>
      </top>
      <bottom style="hair">
        <color theme="1"/>
      </bottom>
      <diagonal/>
    </border>
    <border>
      <left/>
      <right/>
      <top style="hair">
        <color theme="1"/>
      </top>
      <bottom style="hair">
        <color theme="1"/>
      </bottom>
      <diagonal/>
    </border>
    <border>
      <left/>
      <right style="thin">
        <color theme="1"/>
      </right>
      <top style="hair">
        <color theme="1"/>
      </top>
      <bottom style="hair">
        <color theme="1"/>
      </bottom>
      <diagonal/>
    </border>
    <border>
      <left style="thin">
        <color theme="1"/>
      </left>
      <right/>
      <top style="hair">
        <color theme="1"/>
      </top>
      <bottom/>
      <diagonal/>
    </border>
    <border>
      <left/>
      <right/>
      <top style="hair">
        <color theme="1"/>
      </top>
      <bottom/>
      <diagonal/>
    </border>
    <border>
      <left/>
      <right style="thin">
        <color theme="1"/>
      </right>
      <top style="hair">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
      <left style="thin">
        <color theme="1"/>
      </left>
      <right style="thin">
        <color theme="1"/>
      </right>
      <top style="thin">
        <color theme="1"/>
      </top>
      <bottom style="thin">
        <color indexed="64"/>
      </bottom>
      <diagonal/>
    </border>
    <border>
      <left style="thin">
        <color theme="1"/>
      </left>
      <right style="thin">
        <color theme="1"/>
      </right>
      <top/>
      <bottom style="hair">
        <color indexed="64"/>
      </bottom>
      <diagonal/>
    </border>
    <border>
      <left style="thin">
        <color theme="1"/>
      </left>
      <right style="thin">
        <color theme="1"/>
      </right>
      <top style="hair">
        <color indexed="64"/>
      </top>
      <bottom style="thin">
        <color indexed="64"/>
      </bottom>
      <diagonal/>
    </border>
    <border>
      <left style="thin">
        <color theme="1"/>
      </left>
      <right style="thin">
        <color theme="1"/>
      </right>
      <top style="thin">
        <color theme="1"/>
      </top>
      <bottom style="hair">
        <color theme="1"/>
      </bottom>
      <diagonal/>
    </border>
    <border>
      <left style="thin">
        <color theme="1"/>
      </left>
      <right style="thin">
        <color theme="1"/>
      </right>
      <top style="hair">
        <color theme="1"/>
      </top>
      <bottom style="hair">
        <color theme="1"/>
      </bottom>
      <diagonal/>
    </border>
    <border>
      <left style="thin">
        <color theme="1"/>
      </left>
      <right style="thin">
        <color theme="1"/>
      </right>
      <top style="hair">
        <color theme="1"/>
      </top>
      <bottom/>
      <diagonal/>
    </border>
    <border>
      <left/>
      <right style="thin">
        <color theme="1"/>
      </right>
      <top style="thin">
        <color indexed="64"/>
      </top>
      <bottom style="hair">
        <color theme="1"/>
      </bottom>
      <diagonal/>
    </border>
    <border>
      <left/>
      <right style="thin">
        <color theme="1"/>
      </right>
      <top style="hair">
        <color theme="1"/>
      </top>
      <bottom style="thin">
        <color indexed="64"/>
      </bottom>
      <diagonal/>
    </border>
    <border>
      <left style="thin">
        <color theme="1"/>
      </left>
      <right style="thin">
        <color theme="1"/>
      </right>
      <top style="hair">
        <color indexed="64"/>
      </top>
      <bottom/>
      <diagonal/>
    </border>
    <border>
      <left style="thin">
        <color theme="1"/>
      </left>
      <right style="thin">
        <color theme="1"/>
      </right>
      <top style="thin">
        <color indexed="64"/>
      </top>
      <bottom style="thin">
        <color theme="1"/>
      </bottom>
      <diagonal/>
    </border>
    <border>
      <left style="thin">
        <color theme="1"/>
      </left>
      <right/>
      <top style="hair">
        <color indexed="64"/>
      </top>
      <bottom style="hair">
        <color indexed="64"/>
      </bottom>
      <diagonal/>
    </border>
    <border>
      <left style="thin">
        <color rgb="FFF2F2F2"/>
      </left>
      <right style="thin">
        <color rgb="FFF2F2F2"/>
      </right>
      <top style="thin">
        <color rgb="FFF2F2F2"/>
      </top>
      <bottom style="thin">
        <color rgb="FFF2F2F2"/>
      </bottom>
      <diagonal/>
    </border>
    <border>
      <left style="thin">
        <color rgb="FFF2F2F2"/>
      </left>
      <right style="thin">
        <color rgb="FFF2F2F2"/>
      </right>
      <top style="thin">
        <color rgb="FFF2F2F2"/>
      </top>
      <bottom/>
      <diagonal/>
    </border>
    <border>
      <left/>
      <right/>
      <top style="thin">
        <color indexed="64"/>
      </top>
      <bottom style="double">
        <color indexed="64"/>
      </bottom>
      <diagonal/>
    </border>
    <border>
      <left style="medium">
        <color indexed="64"/>
      </left>
      <right style="medium">
        <color indexed="64"/>
      </right>
      <top style="thin">
        <color indexed="64"/>
      </top>
      <bottom style="medium">
        <color indexed="64"/>
      </bottom>
      <diagonal/>
    </border>
  </borders>
  <cellStyleXfs count="13">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176" fontId="27" fillId="0" borderId="0" applyFill="0" applyBorder="0" applyAlignment="0" applyProtection="0"/>
    <xf numFmtId="177" fontId="27" fillId="0" borderId="0" applyFill="0" applyBorder="0" applyAlignment="0" applyProtection="0"/>
    <xf numFmtId="178" fontId="27" fillId="0" borderId="0" applyFill="0" applyBorder="0" applyAlignment="0" applyProtection="0"/>
    <xf numFmtId="179" fontId="27" fillId="0" borderId="0" applyFill="0" applyBorder="0" applyAlignment="0" applyProtection="0"/>
    <xf numFmtId="180" fontId="27" fillId="0" borderId="0" applyFill="0" applyBorder="0" applyAlignment="0" applyProtection="0"/>
    <xf numFmtId="181" fontId="27" fillId="0" borderId="0" applyFill="0" applyBorder="0" applyAlignment="0" applyProtection="0"/>
    <xf numFmtId="182" fontId="27" fillId="0" borderId="0" applyFill="0" applyBorder="0" applyAlignment="0" applyProtection="0"/>
    <xf numFmtId="183" fontId="27" fillId="0" borderId="0" applyFill="0" applyBorder="0" applyAlignment="0" applyProtection="0"/>
    <xf numFmtId="0" fontId="37" fillId="0" borderId="0"/>
  </cellStyleXfs>
  <cellXfs count="1969">
    <xf numFmtId="0" fontId="0" fillId="0" borderId="0" xfId="0"/>
    <xf numFmtId="0" fontId="4" fillId="0" borderId="0" xfId="0" applyFont="1"/>
    <xf numFmtId="0" fontId="6" fillId="0" borderId="0" xfId="0" applyFont="1"/>
    <xf numFmtId="0" fontId="4" fillId="0" borderId="0" xfId="0" applyFont="1" applyAlignment="1">
      <alignment horizontal="center"/>
    </xf>
    <xf numFmtId="0" fontId="0" fillId="0" borderId="0" xfId="0" applyAlignment="1">
      <alignment horizontal="left"/>
    </xf>
    <xf numFmtId="0" fontId="7" fillId="0" borderId="0" xfId="0" applyFont="1"/>
    <xf numFmtId="10" fontId="7" fillId="0" borderId="0" xfId="0" applyNumberFormat="1" applyFont="1"/>
    <xf numFmtId="0" fontId="8" fillId="0" borderId="0" xfId="0" applyFont="1"/>
    <xf numFmtId="164" fontId="0" fillId="0" borderId="0" xfId="1" applyNumberFormat="1" applyFont="1"/>
    <xf numFmtId="0" fontId="3" fillId="0" borderId="0" xfId="0" applyFont="1"/>
    <xf numFmtId="0" fontId="0" fillId="2" borderId="0" xfId="0" applyFill="1"/>
    <xf numFmtId="164" fontId="0" fillId="4" borderId="0" xfId="1" applyNumberFormat="1" applyFont="1" applyFill="1"/>
    <xf numFmtId="164" fontId="7" fillId="0" borderId="0" xfId="1" applyNumberFormat="1" applyFont="1"/>
    <xf numFmtId="0" fontId="4" fillId="0" borderId="1" xfId="0" applyFont="1" applyBorder="1"/>
    <xf numFmtId="0" fontId="0" fillId="0" borderId="2" xfId="0" applyBorder="1"/>
    <xf numFmtId="0" fontId="0" fillId="0" borderId="0" xfId="0" applyAlignment="1">
      <alignment horizontal="right"/>
    </xf>
    <xf numFmtId="0" fontId="0" fillId="0" borderId="5" xfId="0" applyBorder="1"/>
    <xf numFmtId="0" fontId="4" fillId="0" borderId="5" xfId="0" applyFont="1" applyBorder="1" applyAlignment="1">
      <alignment horizontal="center"/>
    </xf>
    <xf numFmtId="0" fontId="4" fillId="5" borderId="7" xfId="0" applyFont="1" applyFill="1" applyBorder="1"/>
    <xf numFmtId="0" fontId="0" fillId="0" borderId="10" xfId="0" applyBorder="1"/>
    <xf numFmtId="167" fontId="0" fillId="0" borderId="5" xfId="0" applyNumberFormat="1" applyBorder="1" applyAlignment="1">
      <alignment horizontal="center"/>
    </xf>
    <xf numFmtId="168" fontId="0" fillId="0" borderId="0" xfId="1" applyNumberFormat="1" applyFont="1" applyFill="1" applyBorder="1"/>
    <xf numFmtId="0" fontId="0" fillId="0" borderId="12" xfId="0" applyBorder="1"/>
    <xf numFmtId="0" fontId="0" fillId="0" borderId="13" xfId="0" applyBorder="1"/>
    <xf numFmtId="0" fontId="4" fillId="0" borderId="5" xfId="0" applyFont="1" applyBorder="1"/>
    <xf numFmtId="0" fontId="4" fillId="0" borderId="15" xfId="0" applyFont="1" applyBorder="1"/>
    <xf numFmtId="0" fontId="4" fillId="0" borderId="18" xfId="0" applyFont="1" applyBorder="1"/>
    <xf numFmtId="164" fontId="0" fillId="0" borderId="0" xfId="1" applyNumberFormat="1" applyFont="1" applyBorder="1"/>
    <xf numFmtId="0" fontId="0" fillId="0" borderId="11" xfId="0" applyBorder="1"/>
    <xf numFmtId="0" fontId="4" fillId="0" borderId="19" xfId="0" applyFont="1" applyBorder="1"/>
    <xf numFmtId="164" fontId="8" fillId="0" borderId="0" xfId="1" applyNumberFormat="1" applyFont="1" applyBorder="1"/>
    <xf numFmtId="0" fontId="11" fillId="0" borderId="0" xfId="0" applyFont="1"/>
    <xf numFmtId="164" fontId="4" fillId="0" borderId="0" xfId="1" applyNumberFormat="1" applyFont="1" applyBorder="1"/>
    <xf numFmtId="164" fontId="7" fillId="0" borderId="0" xfId="1" applyNumberFormat="1" applyFont="1" applyBorder="1"/>
    <xf numFmtId="0" fontId="0" fillId="0" borderId="19" xfId="0" applyBorder="1"/>
    <xf numFmtId="164" fontId="0" fillId="0" borderId="0" xfId="1" applyNumberFormat="1" applyFont="1" applyFill="1" applyBorder="1"/>
    <xf numFmtId="0" fontId="0" fillId="6" borderId="0" xfId="0" applyFill="1"/>
    <xf numFmtId="0" fontId="10" fillId="0" borderId="0" xfId="0" applyFont="1"/>
    <xf numFmtId="0" fontId="12" fillId="0" borderId="0" xfId="0" applyFont="1"/>
    <xf numFmtId="165" fontId="12" fillId="0" borderId="0" xfId="0" applyNumberFormat="1" applyFont="1" applyAlignment="1">
      <alignment horizontal="centerContinuous"/>
    </xf>
    <xf numFmtId="167" fontId="11" fillId="0" borderId="0" xfId="1" applyNumberFormat="1" applyFont="1" applyFill="1" applyBorder="1"/>
    <xf numFmtId="10" fontId="11" fillId="0" borderId="0" xfId="3" applyNumberFormat="1" applyFont="1" applyFill="1" applyBorder="1"/>
    <xf numFmtId="168" fontId="0" fillId="0" borderId="0" xfId="0" applyNumberFormat="1"/>
    <xf numFmtId="0" fontId="14" fillId="0" borderId="0" xfId="0" applyFont="1"/>
    <xf numFmtId="165" fontId="14" fillId="0" borderId="0" xfId="0" applyNumberFormat="1" applyFont="1" applyAlignment="1">
      <alignment horizontal="centerContinuous"/>
    </xf>
    <xf numFmtId="165" fontId="4" fillId="0" borderId="0" xfId="0" applyNumberFormat="1" applyFont="1" applyAlignment="1">
      <alignment horizontal="centerContinuous"/>
    </xf>
    <xf numFmtId="0" fontId="0" fillId="4" borderId="10" xfId="0" applyFill="1" applyBorder="1"/>
    <xf numFmtId="0" fontId="0" fillId="4" borderId="0" xfId="0" applyFill="1"/>
    <xf numFmtId="0" fontId="0" fillId="4" borderId="11" xfId="0" applyFill="1" applyBorder="1"/>
    <xf numFmtId="41" fontId="0" fillId="0" borderId="0" xfId="0" applyNumberFormat="1"/>
    <xf numFmtId="0" fontId="4" fillId="0" borderId="4" xfId="0" applyFont="1" applyBorder="1"/>
    <xf numFmtId="164" fontId="4" fillId="2" borderId="5" xfId="1" applyNumberFormat="1" applyFont="1" applyFill="1" applyBorder="1"/>
    <xf numFmtId="164" fontId="0" fillId="2" borderId="0" xfId="1" applyNumberFormat="1" applyFont="1" applyFill="1" applyBorder="1"/>
    <xf numFmtId="0" fontId="4" fillId="0" borderId="10" xfId="0" applyFont="1" applyBorder="1"/>
    <xf numFmtId="164" fontId="4" fillId="0" borderId="0" xfId="0" applyNumberFormat="1" applyFont="1"/>
    <xf numFmtId="0" fontId="0" fillId="2" borderId="13" xfId="0" applyFill="1" applyBorder="1"/>
    <xf numFmtId="0" fontId="0" fillId="0" borderId="14" xfId="0" applyBorder="1"/>
    <xf numFmtId="168" fontId="0" fillId="2" borderId="0" xfId="1" applyNumberFormat="1" applyFont="1" applyFill="1" applyBorder="1"/>
    <xf numFmtId="168" fontId="0" fillId="0" borderId="0" xfId="1" applyNumberFormat="1" applyFont="1" applyBorder="1"/>
    <xf numFmtId="164" fontId="1" fillId="0" borderId="0" xfId="1" applyNumberFormat="1" applyFont="1" applyFill="1" applyBorder="1"/>
    <xf numFmtId="10" fontId="0" fillId="0" borderId="0" xfId="0" applyNumberFormat="1"/>
    <xf numFmtId="10" fontId="7" fillId="2" borderId="0" xfId="0" applyNumberFormat="1" applyFont="1" applyFill="1"/>
    <xf numFmtId="171" fontId="0" fillId="2" borderId="0" xfId="0" applyNumberFormat="1" applyFill="1"/>
    <xf numFmtId="172" fontId="0" fillId="0" borderId="0" xfId="1" applyNumberFormat="1" applyFont="1"/>
    <xf numFmtId="168" fontId="4" fillId="2" borderId="0" xfId="1" applyNumberFormat="1" applyFont="1" applyFill="1" applyBorder="1"/>
    <xf numFmtId="170" fontId="0" fillId="0" borderId="0" xfId="0" applyNumberFormat="1"/>
    <xf numFmtId="164" fontId="1" fillId="2" borderId="0" xfId="1" applyNumberFormat="1" applyFont="1" applyFill="1" applyBorder="1"/>
    <xf numFmtId="9" fontId="11" fillId="2" borderId="0" xfId="3" applyFont="1" applyFill="1" applyBorder="1"/>
    <xf numFmtId="9" fontId="11" fillId="0" borderId="0" xfId="3" applyFont="1" applyBorder="1"/>
    <xf numFmtId="168" fontId="4" fillId="0" borderId="0" xfId="1" applyNumberFormat="1" applyFont="1" applyBorder="1"/>
    <xf numFmtId="164" fontId="7" fillId="2" borderId="0" xfId="1" applyNumberFormat="1" applyFont="1" applyFill="1" applyBorder="1"/>
    <xf numFmtId="0" fontId="0" fillId="0" borderId="3" xfId="0" applyBorder="1"/>
    <xf numFmtId="43" fontId="0" fillId="0" borderId="0" xfId="0" applyNumberFormat="1"/>
    <xf numFmtId="0" fontId="7" fillId="0" borderId="0" xfId="0" applyFont="1" applyAlignment="1">
      <alignment horizontal="center"/>
    </xf>
    <xf numFmtId="0" fontId="4" fillId="4" borderId="0" xfId="0" applyFont="1" applyFill="1"/>
    <xf numFmtId="0" fontId="15" fillId="0" borderId="0" xfId="0" applyFont="1"/>
    <xf numFmtId="0" fontId="0" fillId="0" borderId="0" xfId="0" applyAlignment="1">
      <alignment horizontal="center"/>
    </xf>
    <xf numFmtId="41" fontId="0" fillId="0" borderId="0" xfId="0" applyNumberFormat="1" applyAlignment="1">
      <alignment horizontal="right"/>
    </xf>
    <xf numFmtId="0" fontId="10" fillId="0" borderId="0" xfId="0" applyFont="1" applyAlignment="1">
      <alignment horizontal="center"/>
    </xf>
    <xf numFmtId="17" fontId="4" fillId="0" borderId="0" xfId="0" applyNumberFormat="1" applyFont="1"/>
    <xf numFmtId="41" fontId="0" fillId="0" borderId="0" xfId="0" applyNumberFormat="1" applyAlignment="1">
      <alignment horizontal="center"/>
    </xf>
    <xf numFmtId="0" fontId="0" fillId="0" borderId="23" xfId="0" applyBorder="1"/>
    <xf numFmtId="0" fontId="0" fillId="0" borderId="24" xfId="0" applyBorder="1"/>
    <xf numFmtId="9" fontId="0" fillId="0" borderId="25" xfId="3" applyFont="1" applyBorder="1"/>
    <xf numFmtId="9" fontId="0" fillId="0" borderId="0" xfId="3" applyFont="1" applyBorder="1"/>
    <xf numFmtId="9" fontId="0" fillId="0" borderId="25" xfId="3" applyFont="1" applyFill="1" applyBorder="1"/>
    <xf numFmtId="9" fontId="0" fillId="0" borderId="0" xfId="3" applyFont="1" applyFill="1" applyBorder="1"/>
    <xf numFmtId="9" fontId="7" fillId="0" borderId="0" xfId="3" applyFont="1" applyFill="1" applyBorder="1"/>
    <xf numFmtId="0" fontId="0" fillId="0" borderId="26" xfId="0" applyBorder="1"/>
    <xf numFmtId="0" fontId="0" fillId="0" borderId="27" xfId="0" applyBorder="1"/>
    <xf numFmtId="14" fontId="7" fillId="0" borderId="0" xfId="0" applyNumberFormat="1" applyFont="1"/>
    <xf numFmtId="14" fontId="7" fillId="0" borderId="0" xfId="0" applyNumberFormat="1" applyFont="1" applyAlignment="1">
      <alignment horizontal="right"/>
    </xf>
    <xf numFmtId="10" fontId="16" fillId="0" borderId="0" xfId="3" applyNumberFormat="1" applyFont="1" applyFill="1" applyBorder="1"/>
    <xf numFmtId="0" fontId="0" fillId="0" borderId="13" xfId="0" applyBorder="1" applyAlignment="1">
      <alignment horizontal="center"/>
    </xf>
    <xf numFmtId="0" fontId="4" fillId="0" borderId="13" xfId="0" applyFont="1" applyBorder="1" applyAlignment="1">
      <alignment horizontal="center"/>
    </xf>
    <xf numFmtId="0" fontId="10" fillId="0" borderId="13" xfId="0" applyFont="1" applyBorder="1" applyAlignment="1">
      <alignment horizontal="center"/>
    </xf>
    <xf numFmtId="0" fontId="9" fillId="0" borderId="0" xfId="0" applyFont="1" applyAlignment="1">
      <alignment horizontal="center"/>
    </xf>
    <xf numFmtId="0" fontId="18" fillId="0" borderId="0" xfId="0" applyFont="1" applyAlignment="1">
      <alignment horizontal="center" vertical="center"/>
    </xf>
    <xf numFmtId="0" fontId="20" fillId="0" borderId="0" xfId="0" quotePrefix="1" applyFont="1" applyAlignment="1">
      <alignment horizontal="left" vertical="center"/>
    </xf>
    <xf numFmtId="0" fontId="18" fillId="0" borderId="0" xfId="0" applyFont="1" applyAlignment="1">
      <alignment horizontal="left" vertical="center"/>
    </xf>
    <xf numFmtId="0" fontId="20" fillId="0" borderId="0" xfId="0" applyFont="1" applyAlignment="1">
      <alignment horizontal="left" vertical="center"/>
    </xf>
    <xf numFmtId="0" fontId="21" fillId="0" borderId="0" xfId="0" applyFont="1" applyAlignment="1">
      <alignment horizontal="center" vertical="center"/>
    </xf>
    <xf numFmtId="0" fontId="18" fillId="0" borderId="0" xfId="0" applyFont="1" applyAlignment="1">
      <alignment horizontal="right" vertical="center"/>
    </xf>
    <xf numFmtId="0" fontId="24" fillId="0" borderId="0" xfId="0" applyFont="1" applyAlignment="1">
      <alignment horizontal="center" vertical="center"/>
    </xf>
    <xf numFmtId="0" fontId="22" fillId="0" borderId="0" xfId="0" applyFont="1" applyAlignment="1">
      <alignment horizontal="center" vertical="center"/>
    </xf>
    <xf numFmtId="174" fontId="25" fillId="0" borderId="0" xfId="0" applyNumberFormat="1" applyFont="1" applyAlignment="1">
      <alignment horizontal="right" vertical="center"/>
    </xf>
    <xf numFmtId="5" fontId="18" fillId="0" borderId="0" xfId="0" applyNumberFormat="1" applyFont="1" applyAlignment="1">
      <alignment horizontal="right" vertical="center"/>
    </xf>
    <xf numFmtId="44" fontId="18" fillId="0" borderId="0" xfId="2" applyFont="1" applyFill="1" applyAlignment="1">
      <alignment horizontal="center" vertical="center"/>
    </xf>
    <xf numFmtId="5" fontId="18" fillId="0" borderId="0" xfId="0" applyNumberFormat="1" applyFont="1" applyAlignment="1">
      <alignment horizontal="center" vertical="center"/>
    </xf>
    <xf numFmtId="0" fontId="26" fillId="0" borderId="0" xfId="0" applyFont="1" applyAlignment="1">
      <alignment horizontal="left" vertical="center"/>
    </xf>
    <xf numFmtId="0" fontId="4" fillId="0" borderId="28" xfId="0" applyFont="1" applyBorder="1"/>
    <xf numFmtId="15" fontId="10" fillId="0" borderId="29" xfId="0" applyNumberFormat="1" applyFont="1" applyBorder="1"/>
    <xf numFmtId="173" fontId="10" fillId="0" borderId="29" xfId="0" applyNumberFormat="1" applyFont="1" applyBorder="1"/>
    <xf numFmtId="0" fontId="4" fillId="0" borderId="0" xfId="0" quotePrefix="1" applyFont="1"/>
    <xf numFmtId="15" fontId="4" fillId="0" borderId="0" xfId="0" applyNumberFormat="1" applyFont="1"/>
    <xf numFmtId="0" fontId="10" fillId="0" borderId="29" xfId="0" applyFont="1" applyBorder="1" applyAlignment="1">
      <alignment horizontal="right"/>
    </xf>
    <xf numFmtId="0" fontId="6" fillId="0" borderId="0" xfId="0" quotePrefix="1" applyFont="1"/>
    <xf numFmtId="0" fontId="4" fillId="4" borderId="13" xfId="0" applyFont="1" applyFill="1" applyBorder="1" applyAlignment="1">
      <alignment horizontal="center"/>
    </xf>
    <xf numFmtId="10" fontId="0" fillId="0" borderId="0" xfId="3" applyNumberFormat="1" applyFont="1"/>
    <xf numFmtId="0" fontId="29" fillId="0" borderId="0" xfId="0" applyFont="1"/>
    <xf numFmtId="0" fontId="30" fillId="0" borderId="0" xfId="0" applyFont="1"/>
    <xf numFmtId="0" fontId="31" fillId="0" borderId="0" xfId="0" applyFont="1"/>
    <xf numFmtId="17" fontId="32" fillId="0" borderId="27" xfId="0" applyNumberFormat="1" applyFont="1" applyBorder="1" applyAlignment="1">
      <alignment horizontal="center"/>
    </xf>
    <xf numFmtId="0" fontId="32" fillId="0" borderId="5" xfId="0" applyFont="1" applyBorder="1"/>
    <xf numFmtId="0" fontId="32" fillId="0" borderId="5" xfId="0" applyFont="1" applyBorder="1" applyAlignment="1">
      <alignment horizontal="right"/>
    </xf>
    <xf numFmtId="0" fontId="32" fillId="0" borderId="25" xfId="0" applyFont="1" applyBorder="1" applyAlignment="1">
      <alignment horizontal="right"/>
    </xf>
    <xf numFmtId="0" fontId="32" fillId="0" borderId="22" xfId="0" applyFont="1" applyBorder="1" applyAlignment="1">
      <alignment horizontal="right"/>
    </xf>
    <xf numFmtId="0" fontId="33" fillId="0" borderId="5" xfId="0" applyFont="1" applyBorder="1" applyAlignment="1">
      <alignment horizontal="left"/>
    </xf>
    <xf numFmtId="41" fontId="33" fillId="0" borderId="5" xfId="0" applyNumberFormat="1" applyFont="1" applyBorder="1" applyAlignment="1">
      <alignment horizontal="right"/>
    </xf>
    <xf numFmtId="41" fontId="33" fillId="0" borderId="23" xfId="0" applyNumberFormat="1" applyFont="1" applyBorder="1" applyAlignment="1">
      <alignment horizontal="right"/>
    </xf>
    <xf numFmtId="10" fontId="33" fillId="0" borderId="23" xfId="0" applyNumberFormat="1" applyFont="1" applyBorder="1" applyAlignment="1">
      <alignment horizontal="right"/>
    </xf>
    <xf numFmtId="41" fontId="33" fillId="0" borderId="22" xfId="0" applyNumberFormat="1" applyFont="1" applyBorder="1" applyAlignment="1">
      <alignment horizontal="right"/>
    </xf>
    <xf numFmtId="10" fontId="33" fillId="0" borderId="5" xfId="0" applyNumberFormat="1" applyFont="1" applyBorder="1" applyAlignment="1">
      <alignment horizontal="right"/>
    </xf>
    <xf numFmtId="10" fontId="33" fillId="0" borderId="23" xfId="3" applyNumberFormat="1" applyFont="1" applyBorder="1" applyAlignment="1">
      <alignment horizontal="right"/>
    </xf>
    <xf numFmtId="44" fontId="8" fillId="0" borderId="0" xfId="2" applyFont="1" applyFill="1"/>
    <xf numFmtId="1" fontId="8" fillId="0" borderId="0" xfId="0" applyNumberFormat="1" applyFont="1" applyAlignment="1">
      <alignment horizontal="right"/>
    </xf>
    <xf numFmtId="44" fontId="10" fillId="0" borderId="0" xfId="2" applyFont="1" applyFill="1"/>
    <xf numFmtId="168" fontId="10" fillId="0" borderId="0" xfId="0" applyNumberFormat="1" applyFont="1" applyAlignment="1">
      <alignment horizontal="right"/>
    </xf>
    <xf numFmtId="14" fontId="8" fillId="0" borderId="0" xfId="0" applyNumberFormat="1" applyFont="1"/>
    <xf numFmtId="184" fontId="10" fillId="0" borderId="0" xfId="0" applyNumberFormat="1" applyFont="1" applyAlignment="1">
      <alignment horizontal="right"/>
    </xf>
    <xf numFmtId="0" fontId="10" fillId="0" borderId="19" xfId="0" applyFont="1" applyBorder="1"/>
    <xf numFmtId="44" fontId="10" fillId="0" borderId="19" xfId="2" applyFont="1" applyFill="1" applyBorder="1" applyAlignment="1">
      <alignment horizontal="right"/>
    </xf>
    <xf numFmtId="0" fontId="10" fillId="0" borderId="19" xfId="0" applyFont="1" applyBorder="1" applyAlignment="1">
      <alignment horizontal="right"/>
    </xf>
    <xf numFmtId="185" fontId="10" fillId="0" borderId="19" xfId="0" applyNumberFormat="1" applyFont="1" applyBorder="1" applyAlignment="1">
      <alignment horizontal="right"/>
    </xf>
    <xf numFmtId="184" fontId="8" fillId="0" borderId="0" xfId="0" applyNumberFormat="1" applyFont="1" applyAlignment="1">
      <alignment horizontal="right"/>
    </xf>
    <xf numFmtId="10" fontId="0" fillId="0" borderId="0" xfId="0" applyNumberFormat="1" applyAlignment="1">
      <alignment horizontal="center"/>
    </xf>
    <xf numFmtId="0" fontId="32" fillId="4" borderId="0" xfId="0" applyFont="1" applyFill="1" applyAlignment="1">
      <alignment horizontal="center"/>
    </xf>
    <xf numFmtId="165" fontId="10" fillId="0" borderId="0" xfId="0" applyNumberFormat="1" applyFont="1" applyAlignment="1">
      <alignment horizontal="center"/>
    </xf>
    <xf numFmtId="0" fontId="10" fillId="4" borderId="0" xfId="0" applyFont="1" applyFill="1"/>
    <xf numFmtId="0" fontId="10" fillId="0" borderId="13" xfId="0" applyFont="1" applyBorder="1"/>
    <xf numFmtId="10" fontId="8" fillId="0" borderId="0" xfId="0" applyNumberFormat="1" applyFont="1"/>
    <xf numFmtId="10" fontId="0" fillId="0" borderId="0" xfId="3" applyNumberFormat="1" applyFont="1" applyAlignment="1">
      <alignment horizontal="center"/>
    </xf>
    <xf numFmtId="0" fontId="2" fillId="10" borderId="0" xfId="0" applyFont="1" applyFill="1"/>
    <xf numFmtId="0" fontId="0" fillId="10" borderId="0" xfId="0" applyFill="1"/>
    <xf numFmtId="0" fontId="0" fillId="11" borderId="0" xfId="0" applyFill="1"/>
    <xf numFmtId="164" fontId="0" fillId="11" borderId="0" xfId="1" applyNumberFormat="1" applyFont="1" applyFill="1" applyBorder="1"/>
    <xf numFmtId="164" fontId="4" fillId="0" borderId="0" xfId="1" applyNumberFormat="1" applyFont="1" applyFill="1"/>
    <xf numFmtId="0" fontId="2" fillId="12" borderId="0" xfId="0" applyFont="1" applyFill="1"/>
    <xf numFmtId="0" fontId="4" fillId="12" borderId="0" xfId="0" applyFont="1" applyFill="1"/>
    <xf numFmtId="164" fontId="0" fillId="6" borderId="0" xfId="1" applyNumberFormat="1" applyFont="1" applyFill="1" applyBorder="1" applyAlignment="1">
      <alignment horizontal="right"/>
    </xf>
    <xf numFmtId="164" fontId="0" fillId="6" borderId="0" xfId="1" applyNumberFormat="1" applyFont="1" applyFill="1" applyBorder="1"/>
    <xf numFmtId="0" fontId="2" fillId="13" borderId="0" xfId="0" applyFont="1" applyFill="1"/>
    <xf numFmtId="0" fontId="4" fillId="13" borderId="0" xfId="0" applyFont="1" applyFill="1"/>
    <xf numFmtId="9" fontId="0" fillId="0" borderId="0" xfId="3" applyFont="1" applyBorder="1" applyAlignment="1">
      <alignment horizontal="center"/>
    </xf>
    <xf numFmtId="0" fontId="0" fillId="0" borderId="22" xfId="0" applyBorder="1"/>
    <xf numFmtId="0" fontId="0" fillId="0" borderId="24" xfId="0" applyBorder="1" applyAlignment="1">
      <alignment horizontal="right"/>
    </xf>
    <xf numFmtId="10" fontId="11" fillId="0" borderId="0" xfId="0" applyNumberFormat="1" applyFont="1" applyAlignment="1">
      <alignment horizontal="center" vertical="center"/>
    </xf>
    <xf numFmtId="0" fontId="0" fillId="0" borderId="24" xfId="0" applyBorder="1" applyAlignment="1">
      <alignment horizontal="center"/>
    </xf>
    <xf numFmtId="0" fontId="0" fillId="0" borderId="26" xfId="0" applyBorder="1" applyAlignment="1">
      <alignment horizontal="right"/>
    </xf>
    <xf numFmtId="10" fontId="11" fillId="0" borderId="19" xfId="0" applyNumberFormat="1" applyFont="1" applyBorder="1" applyAlignment="1">
      <alignment horizontal="center" vertical="center"/>
    </xf>
    <xf numFmtId="0" fontId="0" fillId="0" borderId="0" xfId="0" applyAlignment="1">
      <alignment horizontal="center" vertical="center"/>
    </xf>
    <xf numFmtId="0" fontId="4" fillId="14" borderId="0" xfId="0" applyFont="1" applyFill="1"/>
    <xf numFmtId="0" fontId="0" fillId="14" borderId="0" xfId="0" applyFill="1"/>
    <xf numFmtId="164" fontId="4" fillId="0" borderId="0" xfId="1" applyNumberFormat="1" applyFont="1" applyFill="1" applyBorder="1"/>
    <xf numFmtId="0" fontId="4" fillId="0" borderId="18" xfId="0" applyFont="1" applyBorder="1" applyAlignment="1">
      <alignment horizontal="center"/>
    </xf>
    <xf numFmtId="0" fontId="0" fillId="0" borderId="5" xfId="0" applyBorder="1" applyAlignment="1">
      <alignment horizontal="center"/>
    </xf>
    <xf numFmtId="0" fontId="5" fillId="0" borderId="0" xfId="0" applyFont="1"/>
    <xf numFmtId="168" fontId="0" fillId="0" borderId="11" xfId="0" applyNumberFormat="1" applyBorder="1" applyAlignment="1">
      <alignment horizontal="right" indent="1"/>
    </xf>
    <xf numFmtId="0" fontId="0" fillId="0" borderId="0" xfId="0" applyAlignment="1">
      <alignment horizontal="right" indent="1"/>
    </xf>
    <xf numFmtId="2" fontId="4" fillId="0" borderId="5" xfId="0" applyNumberFormat="1" applyFont="1" applyBorder="1" applyAlignment="1">
      <alignment horizontal="right" indent="1"/>
    </xf>
    <xf numFmtId="0" fontId="4" fillId="0" borderId="2" xfId="0" applyFont="1" applyBorder="1" applyAlignment="1">
      <alignment horizontal="right" indent="1"/>
    </xf>
    <xf numFmtId="1" fontId="0" fillId="0" borderId="0" xfId="1" quotePrefix="1" applyNumberFormat="1" applyFont="1" applyBorder="1" applyAlignment="1">
      <alignment horizontal="right" indent="1"/>
    </xf>
    <xf numFmtId="0" fontId="0" fillId="0" borderId="0" xfId="0" applyAlignment="1">
      <alignment horizontal="left" indent="1"/>
    </xf>
    <xf numFmtId="0" fontId="4" fillId="0" borderId="0" xfId="0" applyFont="1" applyAlignment="1">
      <alignment horizontal="right" indent="1"/>
    </xf>
    <xf numFmtId="0" fontId="8" fillId="0" borderId="0" xfId="0" applyFont="1" applyAlignment="1">
      <alignment horizontal="right" indent="1"/>
    </xf>
    <xf numFmtId="0" fontId="4" fillId="0" borderId="5" xfId="0" applyFont="1" applyBorder="1" applyAlignment="1">
      <alignment horizontal="left" indent="1"/>
    </xf>
    <xf numFmtId="0" fontId="4" fillId="0" borderId="0" xfId="0" applyFont="1" applyAlignment="1">
      <alignment horizontal="left" indent="1"/>
    </xf>
    <xf numFmtId="0" fontId="11" fillId="0" borderId="0" xfId="0" applyFont="1" applyAlignment="1">
      <alignment horizontal="left" indent="1"/>
    </xf>
    <xf numFmtId="0" fontId="8" fillId="0" borderId="0" xfId="0" applyFont="1" applyAlignment="1">
      <alignment horizontal="left" indent="1"/>
    </xf>
    <xf numFmtId="0" fontId="13" fillId="0" borderId="0" xfId="0" applyFont="1" applyAlignment="1">
      <alignment horizontal="left" indent="1"/>
    </xf>
    <xf numFmtId="168" fontId="8" fillId="0" borderId="0" xfId="2" applyNumberFormat="1" applyFont="1" applyFill="1"/>
    <xf numFmtId="168" fontId="10" fillId="0" borderId="0" xfId="2" applyNumberFormat="1" applyFont="1" applyFill="1"/>
    <xf numFmtId="168" fontId="10" fillId="0" borderId="19" xfId="2" applyNumberFormat="1" applyFont="1" applyFill="1" applyBorder="1" applyAlignment="1">
      <alignment horizontal="right"/>
    </xf>
    <xf numFmtId="0" fontId="0" fillId="0" borderId="22" xfId="0" applyBorder="1" applyAlignment="1">
      <alignment horizontal="left" indent="1"/>
    </xf>
    <xf numFmtId="9" fontId="8" fillId="0" borderId="0" xfId="3" applyFont="1" applyFill="1" applyBorder="1"/>
    <xf numFmtId="14" fontId="10" fillId="15" borderId="19" xfId="0" applyNumberFormat="1" applyFont="1" applyFill="1" applyBorder="1" applyAlignment="1">
      <alignment horizontal="right"/>
    </xf>
    <xf numFmtId="185" fontId="10" fillId="15" borderId="19" xfId="0" applyNumberFormat="1" applyFont="1" applyFill="1" applyBorder="1" applyAlignment="1">
      <alignment horizontal="right"/>
    </xf>
    <xf numFmtId="185" fontId="10" fillId="16" borderId="19" xfId="0" applyNumberFormat="1" applyFont="1" applyFill="1" applyBorder="1" applyAlignment="1">
      <alignment horizontal="right"/>
    </xf>
    <xf numFmtId="185" fontId="10" fillId="17" borderId="19" xfId="0" applyNumberFormat="1" applyFont="1" applyFill="1" applyBorder="1" applyAlignment="1">
      <alignment horizontal="right"/>
    </xf>
    <xf numFmtId="14" fontId="10" fillId="0" borderId="0" xfId="0" applyNumberFormat="1" applyFont="1"/>
    <xf numFmtId="185" fontId="10" fillId="3" borderId="19" xfId="0" applyNumberFormat="1" applyFont="1" applyFill="1" applyBorder="1" applyAlignment="1">
      <alignment horizontal="right"/>
    </xf>
    <xf numFmtId="10" fontId="0" fillId="0" borderId="21" xfId="3" applyNumberFormat="1" applyFont="1" applyBorder="1"/>
    <xf numFmtId="0" fontId="11" fillId="0" borderId="5" xfId="0" applyFont="1" applyBorder="1"/>
    <xf numFmtId="0" fontId="8" fillId="0" borderId="5" xfId="0" applyFont="1" applyBorder="1"/>
    <xf numFmtId="164" fontId="0" fillId="0" borderId="0" xfId="0" applyNumberFormat="1" applyAlignment="1">
      <alignment horizontal="center"/>
    </xf>
    <xf numFmtId="164" fontId="10" fillId="0" borderId="0" xfId="1" applyNumberFormat="1" applyFont="1" applyBorder="1" applyAlignment="1">
      <alignment horizontal="center"/>
    </xf>
    <xf numFmtId="0" fontId="0" fillId="0" borderId="35" xfId="0" applyBorder="1"/>
    <xf numFmtId="0" fontId="0" fillId="0" borderId="36" xfId="0" applyBorder="1"/>
    <xf numFmtId="0" fontId="0" fillId="0" borderId="42" xfId="0" applyBorder="1"/>
    <xf numFmtId="0" fontId="0" fillId="0" borderId="43" xfId="0" applyBorder="1"/>
    <xf numFmtId="0" fontId="11" fillId="0" borderId="0" xfId="0" applyFont="1" applyAlignment="1">
      <alignment horizontal="center"/>
    </xf>
    <xf numFmtId="0" fontId="7" fillId="0" borderId="18" xfId="0" applyFont="1" applyBorder="1" applyAlignment="1">
      <alignment horizontal="center"/>
    </xf>
    <xf numFmtId="41" fontId="0" fillId="0" borderId="0" xfId="0" applyNumberFormat="1" applyAlignment="1">
      <alignment horizontal="left" indent="1"/>
    </xf>
    <xf numFmtId="164" fontId="0" fillId="0" borderId="0" xfId="1" applyNumberFormat="1" applyFont="1" applyAlignment="1">
      <alignment horizontal="right"/>
    </xf>
    <xf numFmtId="170" fontId="4" fillId="0" borderId="0" xfId="0" applyNumberFormat="1" applyFont="1" applyAlignment="1">
      <alignment horizontal="center"/>
    </xf>
    <xf numFmtId="0" fontId="4" fillId="0" borderId="3" xfId="0" applyFont="1" applyBorder="1" applyAlignment="1">
      <alignment horizontal="right" indent="1"/>
    </xf>
    <xf numFmtId="15" fontId="8" fillId="0" borderId="21" xfId="0" applyNumberFormat="1" applyFont="1" applyBorder="1" applyAlignment="1">
      <alignment horizontal="right" indent="1"/>
    </xf>
    <xf numFmtId="15" fontId="0" fillId="0" borderId="21" xfId="0" applyNumberFormat="1" applyBorder="1" applyAlignment="1">
      <alignment horizontal="right" indent="1"/>
    </xf>
    <xf numFmtId="0" fontId="37" fillId="0" borderId="21" xfId="0" applyFont="1" applyBorder="1" applyAlignment="1">
      <alignment horizontal="left" indent="1"/>
    </xf>
    <xf numFmtId="2" fontId="0" fillId="0" borderId="0" xfId="0" applyNumberFormat="1"/>
    <xf numFmtId="14" fontId="19" fillId="0" borderId="32" xfId="0" applyNumberFormat="1" applyFont="1" applyBorder="1"/>
    <xf numFmtId="0" fontId="32" fillId="20" borderId="0" xfId="0" applyFont="1" applyFill="1" applyAlignment="1">
      <alignment horizontal="center"/>
    </xf>
    <xf numFmtId="0" fontId="32" fillId="21" borderId="0" xfId="0" applyFont="1" applyFill="1" applyAlignment="1">
      <alignment horizontal="center"/>
    </xf>
    <xf numFmtId="0" fontId="32" fillId="4" borderId="33" xfId="0" applyFont="1" applyFill="1" applyBorder="1" applyAlignment="1">
      <alignment horizontal="center"/>
    </xf>
    <xf numFmtId="10" fontId="8" fillId="0" borderId="0" xfId="0" applyNumberFormat="1" applyFont="1" applyAlignment="1">
      <alignment horizontal="center"/>
    </xf>
    <xf numFmtId="168" fontId="0" fillId="10" borderId="0" xfId="0" applyNumberFormat="1" applyFill="1"/>
    <xf numFmtId="168" fontId="4" fillId="0" borderId="0" xfId="0" applyNumberFormat="1" applyFont="1"/>
    <xf numFmtId="168" fontId="4" fillId="0" borderId="0" xfId="1" applyNumberFormat="1" applyFont="1" applyFill="1" applyBorder="1"/>
    <xf numFmtId="0" fontId="4" fillId="4" borderId="0" xfId="0" applyFont="1" applyFill="1" applyAlignment="1">
      <alignment horizontal="center"/>
    </xf>
    <xf numFmtId="0" fontId="0" fillId="4" borderId="0" xfId="0" applyFill="1" applyAlignment="1">
      <alignment horizontal="center"/>
    </xf>
    <xf numFmtId="10" fontId="8" fillId="0" borderId="0" xfId="3" applyNumberFormat="1" applyFont="1" applyBorder="1" applyAlignment="1">
      <alignment horizontal="center"/>
    </xf>
    <xf numFmtId="170" fontId="0" fillId="0" borderId="0" xfId="0" applyNumberFormat="1" applyAlignment="1">
      <alignment horizontal="right" indent="1"/>
    </xf>
    <xf numFmtId="14" fontId="19" fillId="0" borderId="44" xfId="0" applyNumberFormat="1" applyFont="1" applyBorder="1"/>
    <xf numFmtId="0" fontId="11" fillId="0" borderId="24" xfId="0" applyFont="1" applyBorder="1"/>
    <xf numFmtId="0" fontId="0" fillId="0" borderId="35" xfId="0" applyBorder="1" applyAlignment="1">
      <alignment horizontal="left" indent="1"/>
    </xf>
    <xf numFmtId="0" fontId="4" fillId="0" borderId="35" xfId="0" applyFont="1" applyBorder="1" applyAlignment="1">
      <alignment horizontal="center"/>
    </xf>
    <xf numFmtId="170" fontId="4" fillId="0" borderId="35" xfId="0" applyNumberFormat="1" applyFont="1" applyBorder="1" applyAlignment="1">
      <alignment horizontal="center"/>
    </xf>
    <xf numFmtId="0" fontId="0" fillId="0" borderId="36" xfId="0" applyBorder="1" applyAlignment="1">
      <alignment horizontal="left" indent="1"/>
    </xf>
    <xf numFmtId="0" fontId="0" fillId="0" borderId="36" xfId="0" applyBorder="1" applyAlignment="1">
      <alignment horizontal="center"/>
    </xf>
    <xf numFmtId="0" fontId="4" fillId="0" borderId="36" xfId="0" applyFont="1" applyBorder="1" applyAlignment="1">
      <alignment horizontal="center"/>
    </xf>
    <xf numFmtId="170" fontId="4" fillId="0" borderId="36" xfId="0" applyNumberFormat="1" applyFont="1" applyBorder="1" applyAlignment="1">
      <alignment horizontal="center"/>
    </xf>
    <xf numFmtId="41" fontId="0" fillId="0" borderId="36" xfId="0" applyNumberFormat="1" applyBorder="1" applyAlignment="1">
      <alignment horizontal="center"/>
    </xf>
    <xf numFmtId="0" fontId="0" fillId="0" borderId="42" xfId="0" applyBorder="1" applyAlignment="1">
      <alignment horizontal="left" indent="1"/>
    </xf>
    <xf numFmtId="0" fontId="0" fillId="0" borderId="42" xfId="0" applyBorder="1" applyAlignment="1">
      <alignment horizontal="center"/>
    </xf>
    <xf numFmtId="170" fontId="0" fillId="0" borderId="42" xfId="0" applyNumberFormat="1" applyBorder="1"/>
    <xf numFmtId="41" fontId="0" fillId="0" borderId="35" xfId="0" applyNumberFormat="1" applyBorder="1" applyAlignment="1">
      <alignment horizontal="center"/>
    </xf>
    <xf numFmtId="0" fontId="4" fillId="0" borderId="5" xfId="0" applyFont="1" applyBorder="1" applyAlignment="1">
      <alignment horizontal="left"/>
    </xf>
    <xf numFmtId="0" fontId="4" fillId="0" borderId="0" xfId="0" applyFont="1" applyAlignment="1">
      <alignment horizontal="left"/>
    </xf>
    <xf numFmtId="0" fontId="11" fillId="0" borderId="0" xfId="0" applyFont="1" applyAlignment="1">
      <alignment horizontal="left"/>
    </xf>
    <xf numFmtId="0" fontId="11" fillId="0" borderId="19" xfId="0" applyFont="1" applyBorder="1" applyAlignment="1">
      <alignment horizontal="left"/>
    </xf>
    <xf numFmtId="0" fontId="0" fillId="0" borderId="19" xfId="0" applyBorder="1" applyAlignment="1">
      <alignment horizontal="left"/>
    </xf>
    <xf numFmtId="0" fontId="12" fillId="0" borderId="5" xfId="0" applyFont="1" applyBorder="1" applyAlignment="1">
      <alignment horizontal="left"/>
    </xf>
    <xf numFmtId="0" fontId="8" fillId="0" borderId="0" xfId="0" applyFont="1" applyAlignment="1">
      <alignment horizontal="left"/>
    </xf>
    <xf numFmtId="0" fontId="13" fillId="0" borderId="0" xfId="0" applyFont="1" applyAlignment="1">
      <alignment horizontal="left"/>
    </xf>
    <xf numFmtId="0" fontId="0" fillId="0" borderId="5" xfId="0" applyBorder="1" applyAlignment="1">
      <alignment horizontal="left"/>
    </xf>
    <xf numFmtId="0" fontId="0" fillId="5" borderId="5" xfId="0" applyFill="1" applyBorder="1"/>
    <xf numFmtId="0" fontId="4" fillId="5" borderId="5" xfId="0" applyFont="1" applyFill="1" applyBorder="1"/>
    <xf numFmtId="168" fontId="4" fillId="5" borderId="5" xfId="1" applyNumberFormat="1" applyFont="1" applyFill="1" applyBorder="1"/>
    <xf numFmtId="0" fontId="4" fillId="0" borderId="23" xfId="0" applyFont="1" applyBorder="1" applyAlignment="1">
      <alignment horizontal="center"/>
    </xf>
    <xf numFmtId="0" fontId="0" fillId="5" borderId="5" xfId="0" applyFill="1" applyBorder="1" applyAlignment="1">
      <alignment horizontal="left" indent="1"/>
    </xf>
    <xf numFmtId="0" fontId="0" fillId="5" borderId="0" xfId="0" applyFill="1" applyAlignment="1">
      <alignment horizontal="left" indent="1"/>
    </xf>
    <xf numFmtId="0" fontId="4" fillId="5" borderId="0" xfId="0" applyFont="1" applyFill="1"/>
    <xf numFmtId="0" fontId="4" fillId="5" borderId="5" xfId="0" applyFont="1" applyFill="1" applyBorder="1" applyAlignment="1">
      <alignment horizontal="left" indent="1"/>
    </xf>
    <xf numFmtId="165" fontId="4" fillId="5" borderId="5" xfId="0" applyNumberFormat="1" applyFont="1" applyFill="1" applyBorder="1" applyAlignment="1">
      <alignment horizontal="centerContinuous"/>
    </xf>
    <xf numFmtId="0" fontId="0" fillId="0" borderId="46" xfId="0" applyBorder="1" applyAlignment="1">
      <alignment horizontal="left" indent="1"/>
    </xf>
    <xf numFmtId="0" fontId="0" fillId="0" borderId="40" xfId="0" applyBorder="1" applyAlignment="1">
      <alignment horizontal="center"/>
    </xf>
    <xf numFmtId="0" fontId="4" fillId="0" borderId="40" xfId="0" applyFont="1" applyBorder="1" applyAlignment="1">
      <alignment horizontal="center"/>
    </xf>
    <xf numFmtId="170" fontId="4" fillId="0" borderId="40" xfId="0" applyNumberFormat="1" applyFont="1" applyBorder="1" applyAlignment="1">
      <alignment horizontal="center"/>
    </xf>
    <xf numFmtId="0" fontId="0" fillId="0" borderId="48" xfId="0" applyBorder="1" applyAlignment="1">
      <alignment horizontal="left" indent="1"/>
    </xf>
    <xf numFmtId="0" fontId="4" fillId="5" borderId="26" xfId="0" applyFont="1" applyFill="1" applyBorder="1"/>
    <xf numFmtId="0" fontId="4" fillId="5" borderId="19" xfId="0" applyFont="1" applyFill="1" applyBorder="1" applyAlignment="1">
      <alignment horizontal="center"/>
    </xf>
    <xf numFmtId="0" fontId="22" fillId="5" borderId="8" xfId="0" applyFont="1" applyFill="1" applyBorder="1" applyAlignment="1">
      <alignment horizontal="left" vertical="center"/>
    </xf>
    <xf numFmtId="0" fontId="0" fillId="5" borderId="5" xfId="0" applyFill="1" applyBorder="1" applyAlignment="1">
      <alignment horizontal="left"/>
    </xf>
    <xf numFmtId="164" fontId="4" fillId="5" borderId="5" xfId="1" applyNumberFormat="1" applyFont="1" applyFill="1" applyBorder="1"/>
    <xf numFmtId="0" fontId="0" fillId="0" borderId="28" xfId="0" applyBorder="1"/>
    <xf numFmtId="0" fontId="18" fillId="22" borderId="0" xfId="0" applyFont="1" applyFill="1" applyAlignment="1">
      <alignment horizontal="center" vertical="center"/>
    </xf>
    <xf numFmtId="0" fontId="22" fillId="0" borderId="28" xfId="0" applyFont="1" applyBorder="1" applyAlignment="1">
      <alignment horizontal="left" vertical="center"/>
    </xf>
    <xf numFmtId="0" fontId="22" fillId="0" borderId="18" xfId="0" applyFont="1" applyBorder="1" applyAlignment="1">
      <alignment horizontal="left" vertical="center"/>
    </xf>
    <xf numFmtId="0" fontId="18" fillId="22" borderId="51" xfId="0" applyFont="1" applyFill="1" applyBorder="1" applyAlignment="1">
      <alignment horizontal="left" vertical="center"/>
    </xf>
    <xf numFmtId="0" fontId="18" fillId="22" borderId="48" xfId="0" applyFont="1" applyFill="1" applyBorder="1" applyAlignment="1">
      <alignment horizontal="left" vertical="center"/>
    </xf>
    <xf numFmtId="0" fontId="19" fillId="22" borderId="35" xfId="0" applyFont="1" applyFill="1" applyBorder="1" applyAlignment="1">
      <alignment horizontal="left" vertical="center"/>
    </xf>
    <xf numFmtId="0" fontId="22" fillId="0" borderId="18" xfId="0" applyFont="1" applyBorder="1" applyAlignment="1">
      <alignment horizontal="center" vertical="center"/>
    </xf>
    <xf numFmtId="0" fontId="22" fillId="0" borderId="29" xfId="0" applyFont="1" applyBorder="1" applyAlignment="1">
      <alignment horizontal="center" vertical="center"/>
    </xf>
    <xf numFmtId="3" fontId="0" fillId="0" borderId="0" xfId="0" applyNumberFormat="1"/>
    <xf numFmtId="191" fontId="0" fillId="0" borderId="0" xfId="0" applyNumberFormat="1"/>
    <xf numFmtId="0" fontId="4" fillId="5" borderId="28" xfId="0" applyFont="1" applyFill="1" applyBorder="1"/>
    <xf numFmtId="0" fontId="10" fillId="5" borderId="18" xfId="0" applyFont="1" applyFill="1" applyBorder="1"/>
    <xf numFmtId="1" fontId="0" fillId="0" borderId="0" xfId="0" applyNumberFormat="1"/>
    <xf numFmtId="0" fontId="19" fillId="22" borderId="35" xfId="0" applyFont="1" applyFill="1" applyBorder="1" applyAlignment="1">
      <alignment horizontal="center" vertical="center"/>
    </xf>
    <xf numFmtId="0" fontId="18" fillId="22" borderId="50" xfId="0" applyFont="1" applyFill="1" applyBorder="1" applyAlignment="1">
      <alignment horizontal="left" vertical="center"/>
    </xf>
    <xf numFmtId="0" fontId="22" fillId="5" borderId="28" xfId="0" applyFont="1" applyFill="1" applyBorder="1" applyAlignment="1">
      <alignment horizontal="left" vertical="center"/>
    </xf>
    <xf numFmtId="0" fontId="22" fillId="5" borderId="18" xfId="0" applyFont="1" applyFill="1" applyBorder="1" applyAlignment="1">
      <alignment horizontal="center" vertical="center"/>
    </xf>
    <xf numFmtId="7" fontId="38" fillId="5" borderId="29" xfId="0" applyNumberFormat="1" applyFont="1" applyFill="1" applyBorder="1" applyAlignment="1">
      <alignment horizontal="center" vertical="center"/>
    </xf>
    <xf numFmtId="0" fontId="4" fillId="0" borderId="24" xfId="0" applyFont="1" applyBorder="1"/>
    <xf numFmtId="0" fontId="32" fillId="0" borderId="18" xfId="0" applyFont="1" applyBorder="1" applyAlignment="1">
      <alignment horizontal="center" vertical="center"/>
    </xf>
    <xf numFmtId="10" fontId="18" fillId="22" borderId="35" xfId="3" applyNumberFormat="1" applyFont="1" applyFill="1" applyBorder="1" applyAlignment="1">
      <alignment horizontal="center" vertical="center"/>
    </xf>
    <xf numFmtId="17" fontId="32" fillId="0" borderId="19" xfId="0" applyNumberFormat="1" applyFont="1" applyBorder="1" applyAlignment="1">
      <alignment horizontal="center"/>
    </xf>
    <xf numFmtId="17" fontId="32" fillId="0" borderId="26" xfId="0" applyNumberFormat="1" applyFont="1" applyBorder="1" applyAlignment="1">
      <alignment horizontal="center"/>
    </xf>
    <xf numFmtId="10" fontId="19" fillId="22" borderId="35" xfId="3" applyNumberFormat="1" applyFont="1" applyFill="1" applyBorder="1" applyAlignment="1">
      <alignment horizontal="center" vertical="center"/>
    </xf>
    <xf numFmtId="0" fontId="4" fillId="5" borderId="8" xfId="0" applyFont="1" applyFill="1" applyBorder="1"/>
    <xf numFmtId="0" fontId="18" fillId="0" borderId="35" xfId="0" applyFont="1" applyBorder="1" applyAlignment="1">
      <alignment horizontal="left" vertical="center"/>
    </xf>
    <xf numFmtId="0" fontId="18" fillId="0" borderId="36" xfId="0" applyFont="1" applyBorder="1" applyAlignment="1">
      <alignment horizontal="left" vertical="center"/>
    </xf>
    <xf numFmtId="0" fontId="17" fillId="0" borderId="36" xfId="0" applyFont="1" applyBorder="1" applyAlignment="1">
      <alignment horizontal="left" vertical="center"/>
    </xf>
    <xf numFmtId="0" fontId="18" fillId="0" borderId="51" xfId="0" applyFont="1" applyBorder="1" applyAlignment="1">
      <alignment horizontal="left" vertical="center"/>
    </xf>
    <xf numFmtId="0" fontId="18" fillId="0" borderId="48" xfId="0" applyFont="1" applyBorder="1" applyAlignment="1">
      <alignment horizontal="left" vertical="center"/>
    </xf>
    <xf numFmtId="0" fontId="18" fillId="0" borderId="24" xfId="0" applyFont="1" applyBorder="1" applyAlignment="1">
      <alignment horizontal="left" vertical="center"/>
    </xf>
    <xf numFmtId="0" fontId="18" fillId="0" borderId="22" xfId="0" applyFont="1" applyBorder="1" applyAlignment="1">
      <alignment horizontal="left" vertical="center"/>
    </xf>
    <xf numFmtId="164" fontId="17" fillId="0" borderId="5" xfId="1" applyNumberFormat="1" applyFont="1" applyBorder="1" applyAlignment="1">
      <alignment horizontal="center" vertical="center"/>
    </xf>
    <xf numFmtId="0" fontId="17" fillId="0" borderId="5" xfId="0" applyFont="1" applyBorder="1" applyAlignment="1">
      <alignment horizontal="left" vertical="center"/>
    </xf>
    <xf numFmtId="0" fontId="18" fillId="0" borderId="46" xfId="0" applyFont="1" applyBorder="1" applyAlignment="1">
      <alignment horizontal="left" vertical="center"/>
    </xf>
    <xf numFmtId="0" fontId="18" fillId="0" borderId="40" xfId="0" applyFont="1" applyBorder="1" applyAlignment="1">
      <alignment horizontal="left" vertical="center"/>
    </xf>
    <xf numFmtId="0" fontId="19" fillId="0" borderId="35" xfId="0" applyFont="1" applyBorder="1" applyAlignment="1">
      <alignment horizontal="left" vertical="center"/>
    </xf>
    <xf numFmtId="0" fontId="23" fillId="0" borderId="35" xfId="0" applyFont="1" applyBorder="1" applyAlignment="1">
      <alignment horizontal="left" vertical="center"/>
    </xf>
    <xf numFmtId="0" fontId="19" fillId="0" borderId="36" xfId="0" applyFont="1" applyBorder="1" applyAlignment="1">
      <alignment horizontal="left" vertical="center"/>
    </xf>
    <xf numFmtId="0" fontId="19" fillId="0" borderId="51" xfId="0" applyFont="1" applyBorder="1" applyAlignment="1">
      <alignment horizontal="left" vertical="center"/>
    </xf>
    <xf numFmtId="0" fontId="19" fillId="0" borderId="48" xfId="0" applyFont="1" applyBorder="1" applyAlignment="1">
      <alignment horizontal="left" vertical="center"/>
    </xf>
    <xf numFmtId="10" fontId="22" fillId="5" borderId="18" xfId="3" applyNumberFormat="1" applyFont="1" applyFill="1" applyBorder="1" applyAlignment="1">
      <alignment horizontal="center" vertical="center"/>
    </xf>
    <xf numFmtId="0" fontId="2" fillId="0" borderId="0" xfId="0" applyFont="1"/>
    <xf numFmtId="0" fontId="2" fillId="0" borderId="0" xfId="0" applyFont="1" applyAlignment="1">
      <alignment horizontal="center"/>
    </xf>
    <xf numFmtId="0" fontId="0" fillId="0" borderId="54" xfId="0" applyBorder="1"/>
    <xf numFmtId="165" fontId="2" fillId="0" borderId="0" xfId="0" applyNumberFormat="1" applyFont="1" applyAlignment="1">
      <alignment horizontal="centerContinuous"/>
    </xf>
    <xf numFmtId="0" fontId="2" fillId="0" borderId="0" xfId="0" applyFont="1" applyAlignment="1">
      <alignment horizontal="centerContinuous"/>
    </xf>
    <xf numFmtId="10" fontId="9" fillId="0" borderId="0" xfId="0" applyNumberFormat="1" applyFont="1"/>
    <xf numFmtId="41" fontId="4" fillId="5" borderId="5" xfId="0" applyNumberFormat="1" applyFont="1" applyFill="1" applyBorder="1"/>
    <xf numFmtId="0" fontId="4" fillId="0" borderId="5" xfId="0" applyFont="1" applyBorder="1" applyAlignment="1">
      <alignment horizontal="right"/>
    </xf>
    <xf numFmtId="10" fontId="7" fillId="0" borderId="5" xfId="3" applyNumberFormat="1" applyFont="1" applyBorder="1"/>
    <xf numFmtId="41" fontId="0" fillId="0" borderId="5" xfId="0" applyNumberFormat="1" applyBorder="1" applyAlignment="1">
      <alignment horizontal="left" indent="1"/>
    </xf>
    <xf numFmtId="164" fontId="0" fillId="0" borderId="5" xfId="1" applyNumberFormat="1" applyFont="1" applyBorder="1" applyAlignment="1">
      <alignment horizontal="right"/>
    </xf>
    <xf numFmtId="0" fontId="39" fillId="0" borderId="0" xfId="0" applyFont="1" applyAlignment="1">
      <alignment horizontal="right" indent="1"/>
    </xf>
    <xf numFmtId="0" fontId="2" fillId="23" borderId="22" xfId="0" applyFont="1" applyFill="1" applyBorder="1"/>
    <xf numFmtId="0" fontId="2" fillId="23" borderId="5" xfId="0" applyFont="1" applyFill="1" applyBorder="1"/>
    <xf numFmtId="0" fontId="39" fillId="0" borderId="0" xfId="0" applyFont="1"/>
    <xf numFmtId="0" fontId="39" fillId="0" borderId="40" xfId="0" applyFont="1" applyBorder="1" applyAlignment="1">
      <alignment horizontal="left" indent="1"/>
    </xf>
    <xf numFmtId="0" fontId="39" fillId="0" borderId="36" xfId="0" applyFont="1" applyBorder="1" applyAlignment="1">
      <alignment horizontal="left" indent="1"/>
    </xf>
    <xf numFmtId="0" fontId="2" fillId="23" borderId="28" xfId="0" applyFont="1" applyFill="1" applyBorder="1" applyAlignment="1">
      <alignment horizontal="left" indent="1"/>
    </xf>
    <xf numFmtId="0" fontId="5" fillId="23" borderId="18" xfId="0" applyFont="1" applyFill="1" applyBorder="1"/>
    <xf numFmtId="0" fontId="5" fillId="23" borderId="0" xfId="0" applyFont="1" applyFill="1"/>
    <xf numFmtId="0" fontId="2" fillId="23" borderId="18" xfId="0" applyFont="1" applyFill="1" applyBorder="1" applyAlignment="1">
      <alignment horizontal="right" indent="1"/>
    </xf>
    <xf numFmtId="0" fontId="2" fillId="23" borderId="28" xfId="0" applyFont="1" applyFill="1" applyBorder="1"/>
    <xf numFmtId="0" fontId="2" fillId="23" borderId="18" xfId="0" applyFont="1" applyFill="1" applyBorder="1" applyAlignment="1">
      <alignment horizontal="centerContinuous"/>
    </xf>
    <xf numFmtId="0" fontId="39" fillId="0" borderId="56" xfId="0" applyFont="1" applyBorder="1"/>
    <xf numFmtId="0" fontId="39" fillId="0" borderId="57" xfId="0" applyFont="1" applyBorder="1"/>
    <xf numFmtId="0" fontId="39" fillId="0" borderId="36" xfId="0" applyFont="1" applyBorder="1"/>
    <xf numFmtId="0" fontId="39" fillId="0" borderId="38" xfId="0" applyFont="1" applyBorder="1"/>
    <xf numFmtId="0" fontId="39" fillId="0" borderId="59" xfId="0" applyFont="1" applyBorder="1"/>
    <xf numFmtId="0" fontId="39" fillId="0" borderId="60" xfId="0" applyFont="1" applyBorder="1"/>
    <xf numFmtId="14" fontId="39" fillId="0" borderId="0" xfId="0" applyNumberFormat="1" applyFont="1"/>
    <xf numFmtId="14" fontId="39" fillId="0" borderId="0" xfId="0" applyNumberFormat="1" applyFont="1" applyAlignment="1">
      <alignment horizontal="right"/>
    </xf>
    <xf numFmtId="10" fontId="40" fillId="0" borderId="0" xfId="3" applyNumberFormat="1" applyFont="1" applyFill="1" applyBorder="1"/>
    <xf numFmtId="41" fontId="4" fillId="0" borderId="5" xfId="0" applyNumberFormat="1" applyFont="1" applyBorder="1"/>
    <xf numFmtId="0" fontId="2" fillId="23" borderId="0" xfId="0" applyFont="1" applyFill="1"/>
    <xf numFmtId="0" fontId="2" fillId="23" borderId="0" xfId="0" applyFont="1" applyFill="1" applyAlignment="1">
      <alignment horizontal="right"/>
    </xf>
    <xf numFmtId="17" fontId="2" fillId="23" borderId="0" xfId="0" applyNumberFormat="1" applyFont="1" applyFill="1"/>
    <xf numFmtId="0" fontId="2" fillId="23" borderId="18" xfId="0" applyFont="1" applyFill="1" applyBorder="1" applyAlignment="1">
      <alignment horizontal="center"/>
    </xf>
    <xf numFmtId="0" fontId="2" fillId="23" borderId="18" xfId="0" applyFont="1" applyFill="1" applyBorder="1"/>
    <xf numFmtId="170" fontId="2" fillId="23" borderId="18" xfId="0" applyNumberFormat="1" applyFont="1" applyFill="1" applyBorder="1"/>
    <xf numFmtId="0" fontId="5" fillId="23" borderId="29" xfId="0" applyFont="1" applyFill="1" applyBorder="1"/>
    <xf numFmtId="0" fontId="39" fillId="0" borderId="41" xfId="0" applyFont="1" applyBorder="1" applyAlignment="1">
      <alignment horizontal="left" indent="1"/>
    </xf>
    <xf numFmtId="0" fontId="39" fillId="0" borderId="37" xfId="0" applyFont="1" applyBorder="1" applyAlignment="1">
      <alignment horizontal="left" indent="1"/>
    </xf>
    <xf numFmtId="0" fontId="39" fillId="0" borderId="38" xfId="0" applyFont="1" applyBorder="1" applyAlignment="1">
      <alignment horizontal="left" indent="1"/>
    </xf>
    <xf numFmtId="165" fontId="2" fillId="23" borderId="18" xfId="0" applyNumberFormat="1" applyFont="1" applyFill="1" applyBorder="1" applyAlignment="1">
      <alignment horizontal="centerContinuous"/>
    </xf>
    <xf numFmtId="165" fontId="2" fillId="23" borderId="18" xfId="0" applyNumberFormat="1" applyFont="1" applyFill="1" applyBorder="1"/>
    <xf numFmtId="165" fontId="2" fillId="23" borderId="29" xfId="0" applyNumberFormat="1" applyFont="1" applyFill="1" applyBorder="1" applyAlignment="1">
      <alignment horizontal="centerContinuous"/>
    </xf>
    <xf numFmtId="0" fontId="39" fillId="0" borderId="35" xfId="0" applyFont="1" applyBorder="1"/>
    <xf numFmtId="10" fontId="39" fillId="0" borderId="0" xfId="3" applyNumberFormat="1" applyFont="1"/>
    <xf numFmtId="0" fontId="2" fillId="23" borderId="28" xfId="0" applyFont="1" applyFill="1" applyBorder="1" applyAlignment="1">
      <alignment horizontal="left"/>
    </xf>
    <xf numFmtId="0" fontId="5" fillId="23" borderId="18" xfId="0" applyFont="1" applyFill="1" applyBorder="1" applyAlignment="1">
      <alignment horizontal="right"/>
    </xf>
    <xf numFmtId="165" fontId="2" fillId="23" borderId="18" xfId="0" applyNumberFormat="1" applyFont="1" applyFill="1" applyBorder="1" applyAlignment="1">
      <alignment horizontal="right"/>
    </xf>
    <xf numFmtId="165" fontId="2" fillId="23" borderId="29" xfId="0" applyNumberFormat="1" applyFont="1" applyFill="1" applyBorder="1" applyAlignment="1">
      <alignment horizontal="right"/>
    </xf>
    <xf numFmtId="0" fontId="6" fillId="0" borderId="18" xfId="0" applyFont="1" applyBorder="1" applyAlignment="1">
      <alignment horizontal="center"/>
    </xf>
    <xf numFmtId="0" fontId="2" fillId="23" borderId="29" xfId="0" applyFont="1" applyFill="1" applyBorder="1" applyAlignment="1">
      <alignment horizontal="center"/>
    </xf>
    <xf numFmtId="7" fontId="23" fillId="22" borderId="52" xfId="0" applyNumberFormat="1" applyFont="1" applyFill="1" applyBorder="1" applyAlignment="1">
      <alignment horizontal="center" vertical="center"/>
    </xf>
    <xf numFmtId="164" fontId="39" fillId="0" borderId="42" xfId="1" applyNumberFormat="1" applyFont="1" applyBorder="1" applyAlignment="1">
      <alignment horizontal="center"/>
    </xf>
    <xf numFmtId="0" fontId="41" fillId="0" borderId="40" xfId="0" applyFont="1" applyBorder="1" applyAlignment="1">
      <alignment horizontal="right"/>
    </xf>
    <xf numFmtId="164" fontId="39" fillId="0" borderId="36" xfId="1" applyNumberFormat="1" applyFont="1" applyBorder="1" applyAlignment="1">
      <alignment horizontal="center"/>
    </xf>
    <xf numFmtId="0" fontId="2" fillId="23" borderId="19" xfId="0" applyFont="1" applyFill="1" applyBorder="1" applyAlignment="1">
      <alignment horizontal="center"/>
    </xf>
    <xf numFmtId="41" fontId="4" fillId="5" borderId="18" xfId="0" applyNumberFormat="1" applyFont="1" applyFill="1" applyBorder="1"/>
    <xf numFmtId="164" fontId="4" fillId="5" borderId="18" xfId="1" applyNumberFormat="1" applyFont="1" applyFill="1" applyBorder="1"/>
    <xf numFmtId="168" fontId="4" fillId="5" borderId="18" xfId="1" applyNumberFormat="1" applyFont="1" applyFill="1" applyBorder="1"/>
    <xf numFmtId="168" fontId="10" fillId="15" borderId="19" xfId="2" applyNumberFormat="1" applyFont="1" applyFill="1" applyBorder="1" applyAlignment="1">
      <alignment horizontal="right"/>
    </xf>
    <xf numFmtId="168" fontId="10" fillId="16" borderId="19" xfId="2" applyNumberFormat="1" applyFont="1" applyFill="1" applyBorder="1" applyAlignment="1">
      <alignment horizontal="right"/>
    </xf>
    <xf numFmtId="168" fontId="10" fillId="17" borderId="19" xfId="2" applyNumberFormat="1" applyFont="1" applyFill="1" applyBorder="1" applyAlignment="1">
      <alignment horizontal="right"/>
    </xf>
    <xf numFmtId="168" fontId="10" fillId="5" borderId="5" xfId="1" applyNumberFormat="1" applyFont="1" applyFill="1" applyBorder="1"/>
    <xf numFmtId="168" fontId="6" fillId="5" borderId="18" xfId="1" applyNumberFormat="1" applyFont="1" applyFill="1" applyBorder="1"/>
    <xf numFmtId="194" fontId="4" fillId="0" borderId="0" xfId="0" applyNumberFormat="1" applyFont="1"/>
    <xf numFmtId="0" fontId="0" fillId="0" borderId="0" xfId="0" quotePrefix="1"/>
    <xf numFmtId="170" fontId="7" fillId="0" borderId="0" xfId="0" applyNumberFormat="1" applyFont="1"/>
    <xf numFmtId="168" fontId="3" fillId="0" borderId="0" xfId="0" applyNumberFormat="1" applyFont="1"/>
    <xf numFmtId="168" fontId="7" fillId="0" borderId="0" xfId="0" applyNumberFormat="1" applyFont="1"/>
    <xf numFmtId="171" fontId="10" fillId="0" borderId="0" xfId="0" applyNumberFormat="1" applyFont="1" applyAlignment="1">
      <alignment horizontal="center"/>
    </xf>
    <xf numFmtId="0" fontId="8" fillId="5" borderId="0" xfId="0" applyFont="1" applyFill="1"/>
    <xf numFmtId="0" fontId="10" fillId="5" borderId="0" xfId="0" applyFont="1" applyFill="1"/>
    <xf numFmtId="0" fontId="10" fillId="5" borderId="0" xfId="0" applyFont="1" applyFill="1" applyAlignment="1">
      <alignment horizontal="center"/>
    </xf>
    <xf numFmtId="168" fontId="0" fillId="0" borderId="0" xfId="0" quotePrefix="1" applyNumberFormat="1"/>
    <xf numFmtId="0" fontId="37" fillId="0" borderId="21" xfId="0" applyFont="1" applyBorder="1" applyAlignment="1">
      <alignment horizontal="left"/>
    </xf>
    <xf numFmtId="0" fontId="37" fillId="0" borderId="62" xfId="0" applyFont="1" applyBorder="1" applyAlignment="1">
      <alignment horizontal="left" indent="1"/>
    </xf>
    <xf numFmtId="10" fontId="8" fillId="0" borderId="62" xfId="0" applyNumberFormat="1" applyFont="1" applyBorder="1" applyAlignment="1">
      <alignment horizontal="right" indent="1"/>
    </xf>
    <xf numFmtId="0" fontId="4" fillId="0" borderId="19" xfId="0" applyFont="1" applyBorder="1" applyAlignment="1">
      <alignment horizontal="left" indent="1"/>
    </xf>
    <xf numFmtId="0" fontId="4" fillId="0" borderId="19" xfId="0" applyFont="1" applyBorder="1" applyAlignment="1">
      <alignment horizontal="right" indent="1"/>
    </xf>
    <xf numFmtId="0" fontId="37" fillId="0" borderId="62" xfId="0" applyFont="1" applyBorder="1" applyAlignment="1">
      <alignment horizontal="left"/>
    </xf>
    <xf numFmtId="0" fontId="34" fillId="0" borderId="19" xfId="0" applyFont="1" applyBorder="1"/>
    <xf numFmtId="0" fontId="4" fillId="5" borderId="5" xfId="0" applyFont="1" applyFill="1" applyBorder="1" applyAlignment="1">
      <alignment horizontal="left"/>
    </xf>
    <xf numFmtId="0" fontId="2" fillId="23" borderId="19" xfId="0" applyFont="1" applyFill="1" applyBorder="1"/>
    <xf numFmtId="0" fontId="2" fillId="23" borderId="0" xfId="0" applyFont="1" applyFill="1" applyAlignment="1">
      <alignment horizontal="center"/>
    </xf>
    <xf numFmtId="0" fontId="4" fillId="5" borderId="5" xfId="0" applyFont="1" applyFill="1" applyBorder="1" applyAlignment="1">
      <alignment horizontal="center"/>
    </xf>
    <xf numFmtId="10" fontId="4" fillId="5" borderId="5" xfId="0" applyNumberFormat="1" applyFont="1" applyFill="1" applyBorder="1" applyAlignment="1">
      <alignment horizontal="center"/>
    </xf>
    <xf numFmtId="168" fontId="4" fillId="5" borderId="5" xfId="2" applyNumberFormat="1" applyFont="1" applyFill="1" applyBorder="1" applyAlignment="1">
      <alignment horizontal="center"/>
    </xf>
    <xf numFmtId="164" fontId="4" fillId="23" borderId="0" xfId="1" applyNumberFormat="1" applyFont="1" applyFill="1" applyBorder="1" applyAlignment="1">
      <alignment horizontal="center"/>
    </xf>
    <xf numFmtId="164" fontId="10" fillId="23" borderId="0" xfId="1" applyNumberFormat="1" applyFont="1" applyFill="1" applyAlignment="1">
      <alignment horizontal="center"/>
    </xf>
    <xf numFmtId="0" fontId="43" fillId="0" borderId="0" xfId="0" applyFont="1" applyAlignment="1">
      <alignment horizontal="left" indent="1"/>
    </xf>
    <xf numFmtId="0" fontId="44" fillId="0" borderId="0" xfId="0" applyFont="1" applyAlignment="1">
      <alignment horizontal="center"/>
    </xf>
    <xf numFmtId="0" fontId="4" fillId="7" borderId="28" xfId="0" applyFont="1" applyFill="1" applyBorder="1"/>
    <xf numFmtId="0" fontId="9" fillId="7" borderId="18" xfId="0" applyFont="1" applyFill="1" applyBorder="1" applyAlignment="1">
      <alignment horizontal="center"/>
    </xf>
    <xf numFmtId="0" fontId="4" fillId="7" borderId="18" xfId="0" applyFont="1" applyFill="1" applyBorder="1"/>
    <xf numFmtId="0" fontId="0" fillId="0" borderId="51" xfId="0" applyBorder="1" applyAlignment="1">
      <alignment horizontal="left" indent="1"/>
    </xf>
    <xf numFmtId="1" fontId="23" fillId="0" borderId="35" xfId="0" applyNumberFormat="1" applyFont="1" applyBorder="1" applyAlignment="1">
      <alignment horizontal="center" vertical="center"/>
    </xf>
    <xf numFmtId="0" fontId="8" fillId="0" borderId="48" xfId="0" applyFont="1" applyBorder="1" applyAlignment="1">
      <alignment horizontal="left" indent="1"/>
    </xf>
    <xf numFmtId="0" fontId="7" fillId="0" borderId="36" xfId="0" applyFont="1" applyBorder="1" applyAlignment="1">
      <alignment horizontal="center"/>
    </xf>
    <xf numFmtId="15" fontId="8" fillId="0" borderId="49" xfId="0" applyNumberFormat="1" applyFont="1" applyBorder="1" applyAlignment="1">
      <alignment horizontal="right" indent="1"/>
    </xf>
    <xf numFmtId="0" fontId="0" fillId="0" borderId="48" xfId="0" applyBorder="1"/>
    <xf numFmtId="0" fontId="8" fillId="0" borderId="48" xfId="0" applyFont="1" applyBorder="1"/>
    <xf numFmtId="0" fontId="3" fillId="0" borderId="36" xfId="0" applyFont="1" applyBorder="1"/>
    <xf numFmtId="0" fontId="3" fillId="0" borderId="36" xfId="0" applyFont="1" applyBorder="1" applyAlignment="1">
      <alignment horizontal="center"/>
    </xf>
    <xf numFmtId="0" fontId="0" fillId="0" borderId="63" xfId="0" applyBorder="1"/>
    <xf numFmtId="0" fontId="7" fillId="0" borderId="43" xfId="0" applyFont="1" applyBorder="1" applyAlignment="1">
      <alignment horizontal="center"/>
    </xf>
    <xf numFmtId="10" fontId="39" fillId="0" borderId="36" xfId="3" applyNumberFormat="1" applyFont="1" applyBorder="1"/>
    <xf numFmtId="0" fontId="8" fillId="0" borderId="36" xfId="0" applyFont="1" applyBorder="1"/>
    <xf numFmtId="0" fontId="8" fillId="0" borderId="36" xfId="0" applyFont="1" applyBorder="1" applyAlignment="1">
      <alignment horizontal="center"/>
    </xf>
    <xf numFmtId="0" fontId="36" fillId="0" borderId="0" xfId="0" applyFont="1" applyAlignment="1">
      <alignment horizontal="left" vertical="center"/>
    </xf>
    <xf numFmtId="0" fontId="10" fillId="5" borderId="5" xfId="0" applyFont="1" applyFill="1" applyBorder="1"/>
    <xf numFmtId="41" fontId="10" fillId="5" borderId="5" xfId="0" applyNumberFormat="1" applyFont="1" applyFill="1" applyBorder="1"/>
    <xf numFmtId="164" fontId="10" fillId="5" borderId="5" xfId="1" applyNumberFormat="1" applyFont="1" applyFill="1" applyBorder="1"/>
    <xf numFmtId="195" fontId="2" fillId="24" borderId="28" xfId="0" applyNumberFormat="1" applyFont="1" applyFill="1" applyBorder="1" applyAlignment="1">
      <alignment horizontal="right"/>
    </xf>
    <xf numFmtId="195" fontId="2" fillId="24" borderId="18" xfId="0" applyNumberFormat="1" applyFont="1" applyFill="1" applyBorder="1" applyAlignment="1">
      <alignment horizontal="right"/>
    </xf>
    <xf numFmtId="195" fontId="2" fillId="24" borderId="29" xfId="0" applyNumberFormat="1" applyFont="1" applyFill="1" applyBorder="1" applyAlignment="1">
      <alignment horizontal="right"/>
    </xf>
    <xf numFmtId="0" fontId="2" fillId="23" borderId="0" xfId="0" applyFont="1" applyFill="1" applyAlignment="1">
      <alignment horizontal="left"/>
    </xf>
    <xf numFmtId="0" fontId="2" fillId="23" borderId="66" xfId="0" applyFont="1" applyFill="1" applyBorder="1" applyAlignment="1">
      <alignment horizontal="left"/>
    </xf>
    <xf numFmtId="0" fontId="2" fillId="23" borderId="0" xfId="0" applyFont="1" applyFill="1" applyAlignment="1">
      <alignment horizontal="centerContinuous"/>
    </xf>
    <xf numFmtId="0" fontId="5" fillId="23" borderId="0" xfId="0" applyFont="1" applyFill="1" applyAlignment="1">
      <alignment horizontal="right"/>
    </xf>
    <xf numFmtId="164" fontId="46" fillId="0" borderId="0" xfId="1" applyNumberFormat="1" applyFont="1" applyFill="1" applyBorder="1" applyAlignment="1">
      <alignment horizontal="left"/>
    </xf>
    <xf numFmtId="164" fontId="46" fillId="0" borderId="24" xfId="1" applyNumberFormat="1" applyFont="1" applyFill="1" applyBorder="1" applyAlignment="1">
      <alignment horizontal="left"/>
    </xf>
    <xf numFmtId="10" fontId="10" fillId="0" borderId="0" xfId="3" applyNumberFormat="1" applyFont="1" applyAlignment="1">
      <alignment horizontal="right"/>
    </xf>
    <xf numFmtId="168" fontId="8" fillId="5" borderId="0" xfId="2" applyNumberFormat="1" applyFont="1" applyFill="1" applyAlignment="1">
      <alignment horizontal="right"/>
    </xf>
    <xf numFmtId="168" fontId="8" fillId="5" borderId="0" xfId="2" applyNumberFormat="1" applyFont="1" applyFill="1" applyBorder="1"/>
    <xf numFmtId="9" fontId="8" fillId="5" borderId="0" xfId="3" applyFont="1" applyFill="1" applyBorder="1"/>
    <xf numFmtId="14" fontId="8" fillId="5" borderId="0" xfId="0" applyNumberFormat="1" applyFont="1" applyFill="1"/>
    <xf numFmtId="2" fontId="10" fillId="0" borderId="5" xfId="0" applyNumberFormat="1" applyFont="1" applyBorder="1" applyAlignment="1">
      <alignment horizontal="right" indent="1"/>
    </xf>
    <xf numFmtId="2" fontId="4" fillId="0" borderId="5" xfId="0" applyNumberFormat="1" applyFont="1" applyBorder="1" applyAlignment="1">
      <alignment horizontal="right"/>
    </xf>
    <xf numFmtId="0" fontId="2" fillId="0" borderId="68" xfId="0" applyFont="1" applyBorder="1"/>
    <xf numFmtId="0" fontId="2" fillId="0" borderId="69" xfId="0" applyFont="1" applyBorder="1" applyAlignment="1">
      <alignment horizontal="center"/>
    </xf>
    <xf numFmtId="0" fontId="10" fillId="0" borderId="67" xfId="0" applyFont="1" applyBorder="1"/>
    <xf numFmtId="0" fontId="4" fillId="0" borderId="0" xfId="0" applyFont="1" applyAlignment="1">
      <alignment horizontal="right"/>
    </xf>
    <xf numFmtId="198" fontId="2" fillId="23" borderId="18" xfId="0" applyNumberFormat="1" applyFont="1" applyFill="1" applyBorder="1" applyAlignment="1">
      <alignment horizontal="right" indent="1"/>
    </xf>
    <xf numFmtId="198" fontId="2" fillId="23" borderId="29" xfId="0" applyNumberFormat="1" applyFont="1" applyFill="1" applyBorder="1" applyAlignment="1">
      <alignment horizontal="right" indent="1"/>
    </xf>
    <xf numFmtId="0" fontId="0" fillId="25" borderId="0" xfId="0" applyFill="1"/>
    <xf numFmtId="0" fontId="28" fillId="8" borderId="0" xfId="0" applyFont="1" applyFill="1" applyAlignment="1">
      <alignment textRotation="90"/>
    </xf>
    <xf numFmtId="0" fontId="0" fillId="8" borderId="65" xfId="0" applyFill="1" applyBorder="1"/>
    <xf numFmtId="0" fontId="2" fillId="25" borderId="0" xfId="0" applyFont="1" applyFill="1"/>
    <xf numFmtId="181" fontId="0" fillId="2" borderId="0" xfId="1" applyNumberFormat="1" applyFont="1" applyFill="1" applyBorder="1"/>
    <xf numFmtId="181" fontId="0" fillId="0" borderId="0" xfId="1" applyNumberFormat="1" applyFont="1" applyBorder="1"/>
    <xf numFmtId="181" fontId="0" fillId="0" borderId="0" xfId="1" applyNumberFormat="1" applyFont="1" applyFill="1" applyBorder="1"/>
    <xf numFmtId="181" fontId="8" fillId="2" borderId="0" xfId="1" applyNumberFormat="1" applyFont="1" applyFill="1" applyBorder="1"/>
    <xf numFmtId="181" fontId="4" fillId="2" borderId="5" xfId="1" applyNumberFormat="1" applyFont="1" applyFill="1" applyBorder="1"/>
    <xf numFmtId="181" fontId="4" fillId="0" borderId="5" xfId="1" applyNumberFormat="1" applyFont="1" applyBorder="1"/>
    <xf numFmtId="181" fontId="4" fillId="0" borderId="0" xfId="1" applyNumberFormat="1" applyFont="1" applyFill="1" applyBorder="1"/>
    <xf numFmtId="181" fontId="0" fillId="2" borderId="0" xfId="0" applyNumberFormat="1" applyFill="1"/>
    <xf numFmtId="181" fontId="0" fillId="0" borderId="0" xfId="0" applyNumberFormat="1"/>
    <xf numFmtId="181" fontId="4" fillId="2" borderId="0" xfId="1" applyNumberFormat="1" applyFont="1" applyFill="1" applyBorder="1"/>
    <xf numFmtId="181" fontId="4" fillId="5" borderId="5" xfId="1" applyNumberFormat="1" applyFont="1" applyFill="1" applyBorder="1"/>
    <xf numFmtId="181" fontId="4" fillId="2" borderId="5" xfId="0" applyNumberFormat="1" applyFont="1" applyFill="1" applyBorder="1"/>
    <xf numFmtId="181" fontId="10" fillId="2" borderId="5" xfId="1" applyNumberFormat="1" applyFont="1" applyFill="1" applyBorder="1"/>
    <xf numFmtId="181" fontId="10" fillId="0" borderId="5" xfId="1" applyNumberFormat="1" applyFont="1" applyBorder="1"/>
    <xf numFmtId="181" fontId="8" fillId="2" borderId="0" xfId="0" applyNumberFormat="1" applyFont="1" applyFill="1"/>
    <xf numFmtId="181" fontId="1" fillId="2" borderId="0" xfId="1" applyNumberFormat="1" applyFont="1" applyFill="1" applyBorder="1"/>
    <xf numFmtId="181" fontId="4" fillId="0" borderId="5" xfId="0" applyNumberFormat="1" applyFont="1" applyBorder="1" applyAlignment="1">
      <alignment horizontal="right" indent="1"/>
    </xf>
    <xf numFmtId="181" fontId="4" fillId="0" borderId="6" xfId="0" applyNumberFormat="1" applyFont="1" applyBorder="1" applyAlignment="1">
      <alignment horizontal="right" indent="1"/>
    </xf>
    <xf numFmtId="181" fontId="2" fillId="23" borderId="18" xfId="0" applyNumberFormat="1" applyFont="1" applyFill="1" applyBorder="1" applyAlignment="1">
      <alignment horizontal="center"/>
    </xf>
    <xf numFmtId="181" fontId="22" fillId="0" borderId="18" xfId="0" applyNumberFormat="1" applyFont="1" applyBorder="1" applyAlignment="1">
      <alignment horizontal="center" vertical="center"/>
    </xf>
    <xf numFmtId="181" fontId="18" fillId="22" borderId="0" xfId="0" applyNumberFormat="1" applyFont="1" applyFill="1" applyAlignment="1">
      <alignment horizontal="center" vertical="center"/>
    </xf>
    <xf numFmtId="181" fontId="22" fillId="5" borderId="18" xfId="0" applyNumberFormat="1" applyFont="1" applyFill="1" applyBorder="1" applyAlignment="1">
      <alignment horizontal="center" vertical="center"/>
    </xf>
    <xf numFmtId="181" fontId="18" fillId="0" borderId="35" xfId="0" applyNumberFormat="1" applyFont="1" applyBorder="1" applyAlignment="1">
      <alignment horizontal="center" vertical="center"/>
    </xf>
    <xf numFmtId="199" fontId="2" fillId="23" borderId="18" xfId="0" applyNumberFormat="1" applyFont="1" applyFill="1" applyBorder="1" applyAlignment="1">
      <alignment horizontal="center"/>
    </xf>
    <xf numFmtId="199" fontId="22" fillId="0" borderId="18" xfId="0" applyNumberFormat="1" applyFont="1" applyBorder="1" applyAlignment="1">
      <alignment horizontal="center" vertical="center"/>
    </xf>
    <xf numFmtId="199" fontId="18" fillId="22" borderId="35" xfId="0" applyNumberFormat="1" applyFont="1" applyFill="1" applyBorder="1" applyAlignment="1">
      <alignment horizontal="center" vertical="center"/>
    </xf>
    <xf numFmtId="199" fontId="18" fillId="22" borderId="0" xfId="0" applyNumberFormat="1" applyFont="1" applyFill="1" applyAlignment="1">
      <alignment horizontal="center" vertical="center"/>
    </xf>
    <xf numFmtId="199" fontId="22" fillId="5" borderId="18" xfId="0" applyNumberFormat="1" applyFont="1" applyFill="1" applyBorder="1" applyAlignment="1">
      <alignment horizontal="center" vertical="center"/>
    </xf>
    <xf numFmtId="199" fontId="0" fillId="0" borderId="0" xfId="0" applyNumberFormat="1"/>
    <xf numFmtId="200" fontId="2" fillId="23" borderId="18" xfId="0" applyNumberFormat="1" applyFont="1" applyFill="1" applyBorder="1" applyAlignment="1">
      <alignment horizontal="center"/>
    </xf>
    <xf numFmtId="200" fontId="32" fillId="0" borderId="18" xfId="0" applyNumberFormat="1" applyFont="1" applyBorder="1" applyAlignment="1">
      <alignment horizontal="center" vertical="center"/>
    </xf>
    <xf numFmtId="200" fontId="18" fillId="22" borderId="35" xfId="0" applyNumberFormat="1" applyFont="1" applyFill="1" applyBorder="1" applyAlignment="1">
      <alignment horizontal="center" vertical="center"/>
    </xf>
    <xf numFmtId="200" fontId="18" fillId="22" borderId="35" xfId="3" applyNumberFormat="1" applyFont="1" applyFill="1" applyBorder="1" applyAlignment="1">
      <alignment horizontal="center" vertical="center"/>
    </xf>
    <xf numFmtId="200" fontId="22" fillId="5" borderId="18" xfId="0" applyNumberFormat="1" applyFont="1" applyFill="1" applyBorder="1" applyAlignment="1">
      <alignment horizontal="center" vertical="center"/>
    </xf>
    <xf numFmtId="200" fontId="0" fillId="0" borderId="0" xfId="0" applyNumberFormat="1"/>
    <xf numFmtId="200" fontId="18" fillId="0" borderId="35" xfId="0" applyNumberFormat="1" applyFont="1" applyBorder="1" applyAlignment="1">
      <alignment horizontal="center" vertical="center"/>
    </xf>
    <xf numFmtId="200" fontId="18" fillId="22" borderId="0" xfId="0" applyNumberFormat="1" applyFont="1" applyFill="1" applyAlignment="1">
      <alignment horizontal="center" vertical="center"/>
    </xf>
    <xf numFmtId="0" fontId="19" fillId="22" borderId="0" xfId="0" applyFont="1" applyFill="1" applyAlignment="1">
      <alignment horizontal="left" vertical="center"/>
    </xf>
    <xf numFmtId="0" fontId="19" fillId="22" borderId="0" xfId="0" applyFont="1" applyFill="1" applyAlignment="1">
      <alignment horizontal="center" vertical="center"/>
    </xf>
    <xf numFmtId="10" fontId="19" fillId="22" borderId="42" xfId="0" applyNumberFormat="1" applyFont="1" applyFill="1" applyBorder="1" applyAlignment="1">
      <alignment horizontal="center" vertical="center"/>
    </xf>
    <xf numFmtId="181" fontId="18" fillId="0" borderId="0" xfId="0" applyNumberFormat="1" applyFont="1" applyAlignment="1">
      <alignment horizontal="center" vertical="center"/>
    </xf>
    <xf numFmtId="200" fontId="18" fillId="0" borderId="0" xfId="0" applyNumberFormat="1" applyFont="1" applyAlignment="1">
      <alignment horizontal="center" vertical="center"/>
    </xf>
    <xf numFmtId="0" fontId="18" fillId="22" borderId="46" xfId="0" applyFont="1" applyFill="1" applyBorder="1" applyAlignment="1">
      <alignment horizontal="left" vertical="center"/>
    </xf>
    <xf numFmtId="0" fontId="19" fillId="22" borderId="40" xfId="0" applyFont="1" applyFill="1" applyBorder="1" applyAlignment="1">
      <alignment horizontal="left" vertical="center"/>
    </xf>
    <xf numFmtId="0" fontId="19" fillId="22" borderId="40" xfId="0" applyFont="1" applyFill="1" applyBorder="1" applyAlignment="1">
      <alignment horizontal="center" vertical="center"/>
    </xf>
    <xf numFmtId="10" fontId="18" fillId="22" borderId="40" xfId="3" applyNumberFormat="1" applyFont="1" applyFill="1" applyBorder="1" applyAlignment="1">
      <alignment horizontal="center" vertical="center"/>
    </xf>
    <xf numFmtId="181" fontId="18" fillId="0" borderId="40" xfId="0" applyNumberFormat="1" applyFont="1" applyBorder="1" applyAlignment="1">
      <alignment horizontal="center" vertical="center"/>
    </xf>
    <xf numFmtId="199" fontId="18" fillId="22" borderId="40" xfId="0" applyNumberFormat="1" applyFont="1" applyFill="1" applyBorder="1" applyAlignment="1">
      <alignment horizontal="center" vertical="center"/>
    </xf>
    <xf numFmtId="200" fontId="18" fillId="22" borderId="40" xfId="3" applyNumberFormat="1" applyFont="1" applyFill="1" applyBorder="1" applyAlignment="1">
      <alignment horizontal="center" vertical="center"/>
    </xf>
    <xf numFmtId="200" fontId="18" fillId="22" borderId="0" xfId="3" applyNumberFormat="1" applyFont="1" applyFill="1" applyBorder="1" applyAlignment="1">
      <alignment horizontal="center" vertical="center"/>
    </xf>
    <xf numFmtId="201" fontId="2" fillId="23" borderId="18" xfId="0" applyNumberFormat="1" applyFont="1" applyFill="1" applyBorder="1" applyAlignment="1">
      <alignment horizontal="center"/>
    </xf>
    <xf numFmtId="201" fontId="22" fillId="0" borderId="18" xfId="0" applyNumberFormat="1" applyFont="1" applyBorder="1" applyAlignment="1">
      <alignment horizontal="center" vertical="center"/>
    </xf>
    <xf numFmtId="201" fontId="18" fillId="22" borderId="35" xfId="0" applyNumberFormat="1" applyFont="1" applyFill="1" applyBorder="1" applyAlignment="1">
      <alignment horizontal="center" vertical="center"/>
    </xf>
    <xf numFmtId="201" fontId="18" fillId="22" borderId="42" xfId="0" applyNumberFormat="1" applyFont="1" applyFill="1" applyBorder="1" applyAlignment="1">
      <alignment horizontal="center" vertical="center"/>
    </xf>
    <xf numFmtId="201" fontId="18" fillId="22" borderId="40" xfId="0" applyNumberFormat="1" applyFont="1" applyFill="1" applyBorder="1" applyAlignment="1">
      <alignment horizontal="center" vertical="center"/>
    </xf>
    <xf numFmtId="201" fontId="18" fillId="22" borderId="0" xfId="0" applyNumberFormat="1" applyFont="1" applyFill="1" applyAlignment="1">
      <alignment horizontal="center" vertical="center"/>
    </xf>
    <xf numFmtId="201" fontId="22" fillId="5" borderId="18" xfId="0" applyNumberFormat="1" applyFont="1" applyFill="1" applyBorder="1" applyAlignment="1">
      <alignment horizontal="center" vertical="center"/>
    </xf>
    <xf numFmtId="201" fontId="0" fillId="0" borderId="0" xfId="0" applyNumberFormat="1"/>
    <xf numFmtId="181" fontId="0" fillId="0" borderId="5" xfId="1" applyNumberFormat="1" applyFont="1" applyBorder="1" applyAlignment="1">
      <alignment horizontal="right" indent="1"/>
    </xf>
    <xf numFmtId="181" fontId="0" fillId="0" borderId="0" xfId="1" applyNumberFormat="1" applyFont="1" applyBorder="1" applyAlignment="1">
      <alignment horizontal="right" indent="1"/>
    </xf>
    <xf numFmtId="181" fontId="0" fillId="0" borderId="19" xfId="1" applyNumberFormat="1" applyFont="1" applyBorder="1" applyAlignment="1">
      <alignment horizontal="right" indent="1"/>
    </xf>
    <xf numFmtId="200" fontId="1" fillId="0" borderId="5" xfId="3" applyNumberFormat="1" applyFont="1" applyBorder="1" applyAlignment="1">
      <alignment horizontal="center"/>
    </xf>
    <xf numFmtId="200" fontId="39" fillId="18" borderId="0" xfId="0" applyNumberFormat="1" applyFont="1" applyFill="1"/>
    <xf numFmtId="200" fontId="41" fillId="18" borderId="0" xfId="0" applyNumberFormat="1" applyFont="1" applyFill="1"/>
    <xf numFmtId="200" fontId="41" fillId="18" borderId="0" xfId="0" applyNumberFormat="1" applyFont="1" applyFill="1" applyAlignment="1">
      <alignment horizontal="center"/>
    </xf>
    <xf numFmtId="200" fontId="0" fillId="18" borderId="0" xfId="0" applyNumberFormat="1" applyFill="1"/>
    <xf numFmtId="164" fontId="0" fillId="0" borderId="48" xfId="0" applyNumberFormat="1" applyBorder="1"/>
    <xf numFmtId="181" fontId="0" fillId="0" borderId="35" xfId="2" applyNumberFormat="1" applyFont="1" applyBorder="1" applyAlignment="1">
      <alignment horizontal="right"/>
    </xf>
    <xf numFmtId="181" fontId="0" fillId="0" borderId="35" xfId="0" applyNumberFormat="1" applyBorder="1" applyAlignment="1">
      <alignment horizontal="right"/>
    </xf>
    <xf numFmtId="181" fontId="0" fillId="0" borderId="36" xfId="2" applyNumberFormat="1" applyFont="1" applyBorder="1" applyAlignment="1">
      <alignment horizontal="right"/>
    </xf>
    <xf numFmtId="181" fontId="0" fillId="0" borderId="36" xfId="0" applyNumberFormat="1" applyBorder="1" applyAlignment="1">
      <alignment horizontal="right"/>
    </xf>
    <xf numFmtId="181" fontId="0" fillId="0" borderId="42" xfId="2" applyNumberFormat="1" applyFont="1" applyBorder="1" applyAlignment="1">
      <alignment horizontal="right"/>
    </xf>
    <xf numFmtId="181" fontId="0" fillId="0" borderId="0" xfId="0" applyNumberFormat="1" applyAlignment="1">
      <alignment horizontal="right"/>
    </xf>
    <xf numFmtId="181" fontId="4" fillId="5" borderId="19" xfId="0" applyNumberFormat="1" applyFont="1" applyFill="1" applyBorder="1"/>
    <xf numFmtId="181" fontId="39" fillId="0" borderId="36" xfId="0" applyNumberFormat="1" applyFont="1" applyBorder="1" applyAlignment="1">
      <alignment horizontal="right"/>
    </xf>
    <xf numFmtId="181" fontId="8" fillId="0" borderId="36" xfId="1" applyNumberFormat="1" applyFont="1" applyBorder="1" applyAlignment="1">
      <alignment horizontal="right"/>
    </xf>
    <xf numFmtId="181" fontId="39" fillId="0" borderId="42" xfId="1" applyNumberFormat="1" applyFont="1" applyBorder="1" applyAlignment="1">
      <alignment horizontal="right"/>
    </xf>
    <xf numFmtId="181" fontId="39" fillId="0" borderId="36" xfId="1" applyNumberFormat="1" applyFont="1" applyBorder="1" applyAlignment="1">
      <alignment horizontal="right"/>
    </xf>
    <xf numFmtId="181" fontId="8" fillId="0" borderId="0" xfId="1" applyNumberFormat="1" applyFont="1" applyFill="1" applyBorder="1" applyAlignment="1">
      <alignment horizontal="center"/>
    </xf>
    <xf numFmtId="181" fontId="10" fillId="5" borderId="5" xfId="1" applyNumberFormat="1" applyFont="1" applyFill="1" applyBorder="1"/>
    <xf numFmtId="181" fontId="4" fillId="5" borderId="18" xfId="1" applyNumberFormat="1" applyFont="1" applyFill="1" applyBorder="1"/>
    <xf numFmtId="181" fontId="0" fillId="0" borderId="5" xfId="1" applyNumberFormat="1" applyFont="1" applyBorder="1" applyAlignment="1">
      <alignment horizontal="right"/>
    </xf>
    <xf numFmtId="181" fontId="0" fillId="0" borderId="5" xfId="0" applyNumberFormat="1" applyBorder="1"/>
    <xf numFmtId="181" fontId="0" fillId="0" borderId="0" xfId="1" applyNumberFormat="1" applyFont="1" applyAlignment="1">
      <alignment horizontal="right"/>
    </xf>
    <xf numFmtId="181" fontId="4" fillId="5" borderId="5" xfId="1" applyNumberFormat="1" applyFont="1" applyFill="1" applyBorder="1" applyAlignment="1">
      <alignment horizontal="right"/>
    </xf>
    <xf numFmtId="181" fontId="0" fillId="0" borderId="0" xfId="1" quotePrefix="1" applyNumberFormat="1" applyFont="1" applyBorder="1"/>
    <xf numFmtId="181" fontId="0" fillId="0" borderId="0" xfId="1" applyNumberFormat="1" applyFont="1"/>
    <xf numFmtId="181" fontId="2" fillId="23" borderId="23" xfId="0" applyNumberFormat="1" applyFont="1" applyFill="1" applyBorder="1"/>
    <xf numFmtId="181" fontId="19" fillId="0" borderId="52" xfId="1" applyNumberFormat="1" applyFont="1" applyBorder="1" applyAlignment="1">
      <alignment horizontal="right" vertical="center"/>
    </xf>
    <xf numFmtId="181" fontId="18" fillId="0" borderId="0" xfId="0" applyNumberFormat="1" applyFont="1" applyAlignment="1">
      <alignment horizontal="right" vertical="center"/>
    </xf>
    <xf numFmtId="181" fontId="19" fillId="0" borderId="52" xfId="1" quotePrefix="1" applyNumberFormat="1" applyFont="1" applyBorder="1" applyAlignment="1">
      <alignment horizontal="right" vertical="center"/>
    </xf>
    <xf numFmtId="181" fontId="19" fillId="0" borderId="49" xfId="1" applyNumberFormat="1" applyFont="1" applyBorder="1" applyAlignment="1">
      <alignment horizontal="right" vertical="center"/>
    </xf>
    <xf numFmtId="181" fontId="19" fillId="0" borderId="23" xfId="1" applyNumberFormat="1" applyFont="1" applyBorder="1" applyAlignment="1">
      <alignment horizontal="right" vertical="center"/>
    </xf>
    <xf numFmtId="181" fontId="21" fillId="0" borderId="0" xfId="0" applyNumberFormat="1" applyFont="1" applyAlignment="1">
      <alignment horizontal="center" vertical="center"/>
    </xf>
    <xf numFmtId="181" fontId="19" fillId="0" borderId="47" xfId="1" quotePrefix="1" applyNumberFormat="1" applyFont="1" applyBorder="1" applyAlignment="1">
      <alignment horizontal="right" vertical="center"/>
    </xf>
    <xf numFmtId="181" fontId="19" fillId="0" borderId="25" xfId="1" quotePrefix="1" applyNumberFormat="1" applyFont="1" applyBorder="1" applyAlignment="1">
      <alignment horizontal="right" vertical="center"/>
    </xf>
    <xf numFmtId="181" fontId="22" fillId="5" borderId="9" xfId="0" applyNumberFormat="1" applyFont="1" applyFill="1" applyBorder="1" applyAlignment="1">
      <alignment horizontal="right" vertical="center"/>
    </xf>
    <xf numFmtId="181" fontId="22" fillId="0" borderId="0" xfId="0" applyNumberFormat="1" applyFont="1" applyAlignment="1">
      <alignment horizontal="center" vertical="center"/>
    </xf>
    <xf numFmtId="200" fontId="2" fillId="23" borderId="5" xfId="0" applyNumberFormat="1" applyFont="1" applyFill="1" applyBorder="1"/>
    <xf numFmtId="200" fontId="18" fillId="0" borderId="35" xfId="0" applyNumberFormat="1" applyFont="1" applyBorder="1" applyAlignment="1">
      <alignment horizontal="right" vertical="center"/>
    </xf>
    <xf numFmtId="200" fontId="19" fillId="0" borderId="36" xfId="0" applyNumberFormat="1" applyFont="1" applyBorder="1" applyAlignment="1">
      <alignment horizontal="right" vertical="center"/>
    </xf>
    <xf numFmtId="200" fontId="18" fillId="0" borderId="0" xfId="0" applyNumberFormat="1" applyFont="1" applyAlignment="1">
      <alignment horizontal="right" vertical="center"/>
    </xf>
    <xf numFmtId="200" fontId="21" fillId="0" borderId="0" xfId="0" applyNumberFormat="1" applyFont="1" applyAlignment="1">
      <alignment horizontal="center" vertical="center"/>
    </xf>
    <xf numFmtId="200" fontId="18" fillId="0" borderId="0" xfId="0" applyNumberFormat="1" applyFont="1" applyAlignment="1">
      <alignment horizontal="left" vertical="center"/>
    </xf>
    <xf numFmtId="200" fontId="18" fillId="0" borderId="35" xfId="3" applyNumberFormat="1" applyFont="1" applyBorder="1" applyAlignment="1">
      <alignment horizontal="right" vertical="center"/>
    </xf>
    <xf numFmtId="200" fontId="18" fillId="0" borderId="0" xfId="3" applyNumberFormat="1" applyFont="1" applyBorder="1" applyAlignment="1">
      <alignment horizontal="right" vertical="center"/>
    </xf>
    <xf numFmtId="200" fontId="22" fillId="5" borderId="8" xfId="0" applyNumberFormat="1" applyFont="1" applyFill="1" applyBorder="1" applyAlignment="1">
      <alignment horizontal="right" vertical="center"/>
    </xf>
    <xf numFmtId="200" fontId="22" fillId="0" borderId="0" xfId="0" applyNumberFormat="1" applyFont="1" applyAlignment="1">
      <alignment horizontal="center" vertical="center"/>
    </xf>
    <xf numFmtId="200" fontId="0" fillId="0" borderId="0" xfId="3" applyNumberFormat="1" applyFont="1" applyBorder="1"/>
    <xf numFmtId="200" fontId="0" fillId="0" borderId="0" xfId="3" applyNumberFormat="1" applyFont="1" applyFill="1" applyBorder="1"/>
    <xf numFmtId="200" fontId="0" fillId="2" borderId="0" xfId="3" applyNumberFormat="1" applyFont="1" applyFill="1" applyBorder="1"/>
    <xf numFmtId="200" fontId="0" fillId="0" borderId="11" xfId="3" applyNumberFormat="1" applyFont="1" applyBorder="1"/>
    <xf numFmtId="181" fontId="7" fillId="0" borderId="0" xfId="1" applyNumberFormat="1" applyFont="1" applyFill="1" applyBorder="1"/>
    <xf numFmtId="181" fontId="0" fillId="0" borderId="11" xfId="0" applyNumberFormat="1" applyBorder="1"/>
    <xf numFmtId="181" fontId="4" fillId="0" borderId="0" xfId="1" applyNumberFormat="1" applyFont="1" applyBorder="1"/>
    <xf numFmtId="181" fontId="4" fillId="0" borderId="6" xfId="1" applyNumberFormat="1" applyFont="1" applyBorder="1"/>
    <xf numFmtId="181" fontId="0" fillId="0" borderId="11" xfId="1" applyNumberFormat="1" applyFont="1" applyBorder="1"/>
    <xf numFmtId="181" fontId="4" fillId="0" borderId="11" xfId="1" applyNumberFormat="1" applyFont="1" applyBorder="1"/>
    <xf numFmtId="181" fontId="4" fillId="5" borderId="6" xfId="1" applyNumberFormat="1" applyFont="1" applyFill="1" applyBorder="1"/>
    <xf numFmtId="181" fontId="4" fillId="2" borderId="0" xfId="0" applyNumberFormat="1" applyFont="1" applyFill="1"/>
    <xf numFmtId="181" fontId="4" fillId="0" borderId="0" xfId="0" applyNumberFormat="1" applyFont="1"/>
    <xf numFmtId="181" fontId="4" fillId="0" borderId="11" xfId="0" applyNumberFormat="1" applyFont="1" applyBorder="1"/>
    <xf numFmtId="181" fontId="0" fillId="2" borderId="19" xfId="0" applyNumberFormat="1" applyFill="1" applyBorder="1"/>
    <xf numFmtId="181" fontId="0" fillId="0" borderId="19" xfId="0" applyNumberFormat="1" applyBorder="1"/>
    <xf numFmtId="181" fontId="0" fillId="0" borderId="20" xfId="0" applyNumberFormat="1" applyBorder="1"/>
    <xf numFmtId="181" fontId="2" fillId="23" borderId="18" xfId="0" applyNumberFormat="1" applyFont="1" applyFill="1" applyBorder="1" applyAlignment="1">
      <alignment horizontal="right"/>
    </xf>
    <xf numFmtId="181" fontId="2" fillId="23" borderId="29" xfId="0" applyNumberFormat="1" applyFont="1" applyFill="1" applyBorder="1" applyAlignment="1">
      <alignment horizontal="right"/>
    </xf>
    <xf numFmtId="181" fontId="0" fillId="0" borderId="24" xfId="0" applyNumberFormat="1" applyBorder="1" applyAlignment="1">
      <alignment horizontal="right"/>
    </xf>
    <xf numFmtId="181" fontId="0" fillId="0" borderId="24" xfId="0" applyNumberFormat="1" applyBorder="1"/>
    <xf numFmtId="181" fontId="0" fillId="0" borderId="0" xfId="1" quotePrefix="1" applyNumberFormat="1" applyFont="1" applyFill="1" applyBorder="1"/>
    <xf numFmtId="181" fontId="4" fillId="0" borderId="5" xfId="1" applyNumberFormat="1" applyFont="1" applyFill="1" applyBorder="1"/>
    <xf numFmtId="181" fontId="10" fillId="0" borderId="5" xfId="1" applyNumberFormat="1" applyFont="1" applyFill="1" applyBorder="1"/>
    <xf numFmtId="181" fontId="11" fillId="0" borderId="0" xfId="0" applyNumberFormat="1" applyFont="1"/>
    <xf numFmtId="181" fontId="11" fillId="0" borderId="5" xfId="1" applyNumberFormat="1" applyFont="1" applyBorder="1"/>
    <xf numFmtId="181" fontId="4" fillId="0" borderId="0" xfId="1" applyNumberFormat="1" applyFont="1"/>
    <xf numFmtId="181" fontId="11" fillId="0" borderId="0" xfId="0" applyNumberFormat="1" applyFont="1" applyAlignment="1">
      <alignment horizontal="right"/>
    </xf>
    <xf numFmtId="181" fontId="3" fillId="0" borderId="0" xfId="0" applyNumberFormat="1" applyFont="1" applyAlignment="1">
      <alignment horizontal="right"/>
    </xf>
    <xf numFmtId="181" fontId="11" fillId="0" borderId="0" xfId="1" applyNumberFormat="1" applyFont="1" applyFill="1" applyBorder="1" applyAlignment="1">
      <alignment horizontal="right"/>
    </xf>
    <xf numFmtId="181" fontId="4" fillId="0" borderId="5" xfId="1" applyNumberFormat="1" applyFont="1" applyFill="1" applyBorder="1" applyAlignment="1">
      <alignment horizontal="right"/>
    </xf>
    <xf numFmtId="181" fontId="8" fillId="0" borderId="0" xfId="1" applyNumberFormat="1" applyFont="1" applyAlignment="1">
      <alignment horizontal="right"/>
    </xf>
    <xf numFmtId="200" fontId="11" fillId="0" borderId="0" xfId="3" applyNumberFormat="1" applyFont="1" applyFill="1" applyBorder="1"/>
    <xf numFmtId="200" fontId="11" fillId="0" borderId="0" xfId="3" applyNumberFormat="1" applyFont="1" applyFill="1" applyBorder="1" applyAlignment="1">
      <alignment horizontal="right"/>
    </xf>
    <xf numFmtId="181" fontId="0" fillId="0" borderId="0" xfId="0" quotePrefix="1" applyNumberFormat="1"/>
    <xf numFmtId="181" fontId="10" fillId="0" borderId="29" xfId="1" applyNumberFormat="1" applyFont="1" applyBorder="1" applyAlignment="1">
      <alignment horizontal="right"/>
    </xf>
    <xf numFmtId="200" fontId="10" fillId="0" borderId="29" xfId="0" applyNumberFormat="1" applyFont="1" applyBorder="1"/>
    <xf numFmtId="200" fontId="0" fillId="0" borderId="0" xfId="3" applyNumberFormat="1" applyFont="1"/>
    <xf numFmtId="200" fontId="19" fillId="9" borderId="0" xfId="0" applyNumberFormat="1" applyFont="1" applyFill="1" applyAlignment="1">
      <alignment horizontal="center" vertical="center"/>
    </xf>
    <xf numFmtId="200" fontId="19" fillId="11" borderId="0" xfId="0" applyNumberFormat="1" applyFont="1" applyFill="1" applyAlignment="1">
      <alignment horizontal="center" vertical="center"/>
    </xf>
    <xf numFmtId="200" fontId="19" fillId="0" borderId="34" xfId="0" applyNumberFormat="1" applyFont="1" applyBorder="1" applyAlignment="1">
      <alignment horizontal="center" vertical="center"/>
    </xf>
    <xf numFmtId="200" fontId="19" fillId="9" borderId="13" xfId="0" applyNumberFormat="1" applyFont="1" applyFill="1" applyBorder="1" applyAlignment="1">
      <alignment horizontal="center" vertical="center"/>
    </xf>
    <xf numFmtId="200" fontId="19" fillId="11" borderId="44" xfId="0" applyNumberFormat="1" applyFont="1" applyFill="1" applyBorder="1" applyAlignment="1">
      <alignment horizontal="center" vertical="center"/>
    </xf>
    <xf numFmtId="200" fontId="19" fillId="0" borderId="45" xfId="0" applyNumberFormat="1" applyFont="1" applyBorder="1" applyAlignment="1">
      <alignment horizontal="center" vertical="center"/>
    </xf>
    <xf numFmtId="200" fontId="0" fillId="0" borderId="44" xfId="3" applyNumberFormat="1" applyFont="1" applyBorder="1"/>
    <xf numFmtId="200" fontId="0" fillId="0" borderId="44" xfId="0" applyNumberFormat="1" applyBorder="1"/>
    <xf numFmtId="200" fontId="8" fillId="0" borderId="21" xfId="0" applyNumberFormat="1" applyFont="1" applyBorder="1" applyAlignment="1">
      <alignment horizontal="right" indent="1"/>
    </xf>
    <xf numFmtId="200" fontId="0" fillId="0" borderId="21" xfId="0" applyNumberFormat="1" applyBorder="1" applyAlignment="1">
      <alignment horizontal="right" indent="1"/>
    </xf>
    <xf numFmtId="181" fontId="8" fillId="0" borderId="0" xfId="2" applyNumberFormat="1" applyFont="1" applyFill="1" applyAlignment="1">
      <alignment horizontal="right"/>
    </xf>
    <xf numFmtId="181" fontId="8" fillId="0" borderId="0" xfId="2" applyNumberFormat="1" applyFont="1" applyFill="1" applyBorder="1"/>
    <xf numFmtId="181" fontId="8" fillId="11" borderId="0" xfId="2" applyNumberFormat="1" applyFont="1" applyFill="1" applyBorder="1"/>
    <xf numFmtId="181" fontId="8" fillId="19" borderId="0" xfId="2" applyNumberFormat="1" applyFont="1" applyFill="1" applyBorder="1"/>
    <xf numFmtId="181" fontId="8" fillId="14" borderId="0" xfId="2" applyNumberFormat="1" applyFont="1" applyFill="1" applyBorder="1"/>
    <xf numFmtId="181" fontId="8" fillId="0" borderId="0" xfId="0" applyNumberFormat="1" applyFont="1"/>
    <xf numFmtId="181" fontId="8" fillId="11" borderId="0" xfId="2" applyNumberFormat="1" applyFont="1" applyFill="1" applyAlignment="1">
      <alignment horizontal="right"/>
    </xf>
    <xf numFmtId="181" fontId="8" fillId="6" borderId="0" xfId="2" applyNumberFormat="1" applyFont="1" applyFill="1" applyAlignment="1">
      <alignment horizontal="right"/>
    </xf>
    <xf numFmtId="181" fontId="8" fillId="14" borderId="0" xfId="2" applyNumberFormat="1" applyFont="1" applyFill="1" applyAlignment="1">
      <alignment horizontal="right"/>
    </xf>
    <xf numFmtId="181" fontId="8" fillId="18" borderId="0" xfId="2" applyNumberFormat="1" applyFont="1" applyFill="1" applyAlignment="1">
      <alignment horizontal="right"/>
    </xf>
    <xf numFmtId="202" fontId="8" fillId="0" borderId="0" xfId="3" applyNumberFormat="1" applyFont="1" applyFill="1" applyBorder="1"/>
    <xf numFmtId="181" fontId="10" fillId="0" borderId="0" xfId="0" applyNumberFormat="1" applyFont="1"/>
    <xf numFmtId="181" fontId="0" fillId="0" borderId="0" xfId="2" applyNumberFormat="1" applyFont="1" applyAlignment="1">
      <alignment horizontal="center"/>
    </xf>
    <xf numFmtId="181" fontId="0" fillId="0" borderId="25" xfId="2" applyNumberFormat="1" applyFont="1" applyBorder="1" applyAlignment="1">
      <alignment horizontal="center"/>
    </xf>
    <xf numFmtId="181" fontId="0" fillId="0" borderId="27" xfId="2" applyNumberFormat="1" applyFont="1" applyBorder="1" applyAlignment="1">
      <alignment horizontal="center"/>
    </xf>
    <xf numFmtId="181" fontId="4" fillId="5" borderId="5" xfId="2" applyNumberFormat="1" applyFont="1" applyFill="1" applyBorder="1" applyAlignment="1">
      <alignment horizontal="center"/>
    </xf>
    <xf numFmtId="181" fontId="1" fillId="0" borderId="5" xfId="1" applyNumberFormat="1" applyFont="1" applyBorder="1" applyAlignment="1">
      <alignment horizontal="center"/>
    </xf>
    <xf numFmtId="181" fontId="1" fillId="0" borderId="0" xfId="1" applyNumberFormat="1" applyFont="1" applyBorder="1" applyAlignment="1">
      <alignment horizontal="center"/>
    </xf>
    <xf numFmtId="181" fontId="10" fillId="5" borderId="5" xfId="1" applyNumberFormat="1" applyFont="1" applyFill="1" applyBorder="1" applyAlignment="1">
      <alignment horizontal="center"/>
    </xf>
    <xf numFmtId="181" fontId="0" fillId="11" borderId="0" xfId="1" applyNumberFormat="1" applyFont="1" applyFill="1" applyBorder="1"/>
    <xf numFmtId="181" fontId="8" fillId="0" borderId="0" xfId="1" applyNumberFormat="1" applyFont="1" applyFill="1" applyBorder="1"/>
    <xf numFmtId="181" fontId="4" fillId="4" borderId="0" xfId="0" applyNumberFormat="1" applyFont="1" applyFill="1"/>
    <xf numFmtId="181" fontId="4" fillId="12" borderId="0" xfId="0" applyNumberFormat="1" applyFont="1" applyFill="1"/>
    <xf numFmtId="181" fontId="0" fillId="6" borderId="0" xfId="1" applyNumberFormat="1" applyFont="1" applyFill="1" applyBorder="1"/>
    <xf numFmtId="181" fontId="0" fillId="4" borderId="0" xfId="0" applyNumberFormat="1" applyFill="1"/>
    <xf numFmtId="181" fontId="4" fillId="13" borderId="0" xfId="0" applyNumberFormat="1" applyFont="1" applyFill="1"/>
    <xf numFmtId="181" fontId="0" fillId="0" borderId="0" xfId="3" applyNumberFormat="1" applyFont="1"/>
    <xf numFmtId="181" fontId="0" fillId="14" borderId="0" xfId="0" applyNumberFormat="1" applyFill="1"/>
    <xf numFmtId="202" fontId="10" fillId="0" borderId="0" xfId="0" applyNumberFormat="1" applyFont="1"/>
    <xf numFmtId="202" fontId="10" fillId="0" borderId="13" xfId="0" applyNumberFormat="1" applyFont="1" applyBorder="1"/>
    <xf numFmtId="202" fontId="4" fillId="0" borderId="0" xfId="0" applyNumberFormat="1" applyFont="1"/>
    <xf numFmtId="202" fontId="6" fillId="0" borderId="0" xfId="0" applyNumberFormat="1" applyFont="1"/>
    <xf numFmtId="202" fontId="0" fillId="0" borderId="0" xfId="0" applyNumberFormat="1"/>
    <xf numFmtId="202" fontId="0" fillId="4" borderId="0" xfId="0" applyNumberFormat="1" applyFill="1"/>
    <xf numFmtId="202" fontId="8" fillId="11" borderId="21" xfId="0" applyNumberFormat="1" applyFont="1" applyFill="1" applyBorder="1"/>
    <xf numFmtId="202" fontId="4" fillId="4" borderId="0" xfId="0" applyNumberFormat="1" applyFont="1" applyFill="1"/>
    <xf numFmtId="202" fontId="4" fillId="12" borderId="0" xfId="0" applyNumberFormat="1" applyFont="1" applyFill="1"/>
    <xf numFmtId="202" fontId="8" fillId="6" borderId="21" xfId="0" applyNumberFormat="1" applyFont="1" applyFill="1" applyBorder="1"/>
    <xf numFmtId="202" fontId="4" fillId="13" borderId="0" xfId="0" applyNumberFormat="1" applyFont="1" applyFill="1"/>
    <xf numFmtId="202" fontId="0" fillId="0" borderId="23" xfId="0" applyNumberFormat="1" applyBorder="1"/>
    <xf numFmtId="202" fontId="11" fillId="0" borderId="25" xfId="0" applyNumberFormat="1" applyFont="1" applyBorder="1" applyAlignment="1">
      <alignment horizontal="center" vertical="center"/>
    </xf>
    <xf numFmtId="202" fontId="11" fillId="0" borderId="27" xfId="0" applyNumberFormat="1" applyFont="1" applyBorder="1" applyAlignment="1">
      <alignment horizontal="center" vertical="center"/>
    </xf>
    <xf numFmtId="202" fontId="0" fillId="0" borderId="0" xfId="0" applyNumberFormat="1" applyAlignment="1">
      <alignment horizontal="center" vertical="center"/>
    </xf>
    <xf numFmtId="202" fontId="11" fillId="0" borderId="0" xfId="0" applyNumberFormat="1" applyFont="1" applyAlignment="1">
      <alignment horizontal="center" vertical="center"/>
    </xf>
    <xf numFmtId="202" fontId="0" fillId="14" borderId="0" xfId="0" applyNumberFormat="1" applyFill="1"/>
    <xf numFmtId="202" fontId="11" fillId="0" borderId="19" xfId="0" applyNumberFormat="1" applyFont="1" applyBorder="1" applyAlignment="1">
      <alignment horizontal="center" vertical="center"/>
    </xf>
    <xf numFmtId="202" fontId="0" fillId="0" borderId="5" xfId="0" applyNumberFormat="1" applyBorder="1"/>
    <xf numFmtId="202" fontId="8" fillId="0" borderId="0" xfId="0" applyNumberFormat="1" applyFont="1" applyAlignment="1">
      <alignment horizontal="center"/>
    </xf>
    <xf numFmtId="202" fontId="4" fillId="5" borderId="5" xfId="0" applyNumberFormat="1" applyFont="1" applyFill="1" applyBorder="1" applyAlignment="1">
      <alignment horizontal="center"/>
    </xf>
    <xf numFmtId="41" fontId="23" fillId="0" borderId="35" xfId="0" applyNumberFormat="1" applyFont="1" applyBorder="1" applyAlignment="1">
      <alignment horizontal="right"/>
    </xf>
    <xf numFmtId="41" fontId="23" fillId="0" borderId="36" xfId="0" applyNumberFormat="1" applyFont="1" applyBorder="1" applyAlignment="1">
      <alignment horizontal="right"/>
    </xf>
    <xf numFmtId="41" fontId="23" fillId="0" borderId="43" xfId="0" applyNumberFormat="1" applyFont="1" applyBorder="1" applyAlignment="1">
      <alignment horizontal="right"/>
    </xf>
    <xf numFmtId="41" fontId="19" fillId="0" borderId="0" xfId="0" applyNumberFormat="1" applyFont="1" applyAlignment="1">
      <alignment horizontal="left"/>
    </xf>
    <xf numFmtId="41" fontId="19" fillId="0" borderId="35" xfId="0" applyNumberFormat="1" applyFont="1" applyBorder="1" applyAlignment="1">
      <alignment horizontal="left"/>
    </xf>
    <xf numFmtId="41" fontId="19" fillId="0" borderId="35" xfId="0" applyNumberFormat="1" applyFont="1" applyBorder="1" applyAlignment="1">
      <alignment horizontal="right"/>
    </xf>
    <xf numFmtId="10" fontId="19" fillId="0" borderId="52" xfId="0" applyNumberFormat="1" applyFont="1" applyBorder="1" applyAlignment="1">
      <alignment horizontal="right"/>
    </xf>
    <xf numFmtId="41" fontId="19" fillId="0" borderId="51" xfId="0" applyNumberFormat="1" applyFont="1" applyBorder="1" applyAlignment="1">
      <alignment horizontal="right"/>
    </xf>
    <xf numFmtId="41" fontId="19" fillId="0" borderId="52" xfId="0" applyNumberFormat="1" applyFont="1" applyBorder="1" applyAlignment="1">
      <alignment horizontal="right"/>
    </xf>
    <xf numFmtId="10" fontId="19" fillId="0" borderId="51" xfId="0" applyNumberFormat="1" applyFont="1" applyBorder="1" applyAlignment="1">
      <alignment horizontal="right"/>
    </xf>
    <xf numFmtId="10" fontId="19" fillId="0" borderId="35" xfId="0" applyNumberFormat="1" applyFont="1" applyBorder="1" applyAlignment="1">
      <alignment horizontal="right"/>
    </xf>
    <xf numFmtId="41" fontId="19" fillId="0" borderId="71" xfId="0" applyNumberFormat="1" applyFont="1" applyBorder="1" applyAlignment="1">
      <alignment horizontal="right"/>
    </xf>
    <xf numFmtId="41" fontId="19" fillId="0" borderId="36" xfId="0" applyNumberFormat="1" applyFont="1" applyBorder="1" applyAlignment="1">
      <alignment horizontal="left"/>
    </xf>
    <xf numFmtId="41" fontId="19" fillId="0" borderId="36" xfId="0" applyNumberFormat="1" applyFont="1" applyBorder="1" applyAlignment="1">
      <alignment horizontal="right"/>
    </xf>
    <xf numFmtId="41" fontId="19" fillId="0" borderId="48" xfId="0" applyNumberFormat="1" applyFont="1" applyBorder="1" applyAlignment="1">
      <alignment horizontal="right"/>
    </xf>
    <xf numFmtId="41" fontId="19" fillId="0" borderId="49" xfId="0" applyNumberFormat="1" applyFont="1" applyBorder="1" applyAlignment="1">
      <alignment horizontal="right"/>
    </xf>
    <xf numFmtId="10" fontId="19" fillId="0" borderId="48" xfId="0" applyNumberFormat="1" applyFont="1" applyBorder="1" applyAlignment="1">
      <alignment horizontal="right"/>
    </xf>
    <xf numFmtId="10" fontId="19" fillId="0" borderId="36" xfId="0" applyNumberFormat="1" applyFont="1" applyBorder="1" applyAlignment="1">
      <alignment horizontal="right"/>
    </xf>
    <xf numFmtId="10" fontId="19" fillId="0" borderId="49" xfId="0" applyNumberFormat="1" applyFont="1" applyBorder="1" applyAlignment="1">
      <alignment horizontal="right"/>
    </xf>
    <xf numFmtId="41" fontId="19" fillId="0" borderId="72" xfId="0" applyNumberFormat="1" applyFont="1" applyBorder="1" applyAlignment="1">
      <alignment horizontal="right"/>
    </xf>
    <xf numFmtId="41" fontId="19" fillId="0" borderId="43" xfId="0" applyNumberFormat="1" applyFont="1" applyBorder="1" applyAlignment="1">
      <alignment horizontal="left"/>
    </xf>
    <xf numFmtId="41" fontId="19" fillId="0" borderId="43" xfId="0" applyNumberFormat="1" applyFont="1" applyBorder="1" applyAlignment="1">
      <alignment horizontal="right"/>
    </xf>
    <xf numFmtId="41" fontId="19" fillId="0" borderId="63" xfId="0" applyNumberFormat="1" applyFont="1" applyBorder="1" applyAlignment="1">
      <alignment horizontal="right"/>
    </xf>
    <xf numFmtId="41" fontId="19" fillId="0" borderId="64" xfId="0" applyNumberFormat="1" applyFont="1" applyBorder="1" applyAlignment="1">
      <alignment horizontal="right"/>
    </xf>
    <xf numFmtId="10" fontId="19" fillId="0" borderId="63" xfId="0" applyNumberFormat="1" applyFont="1" applyBorder="1" applyAlignment="1">
      <alignment horizontal="right"/>
    </xf>
    <xf numFmtId="10" fontId="19" fillId="0" borderId="43" xfId="0" applyNumberFormat="1" applyFont="1" applyBorder="1" applyAlignment="1">
      <alignment horizontal="right"/>
    </xf>
    <xf numFmtId="10" fontId="19" fillId="0" borderId="64" xfId="0" applyNumberFormat="1" applyFont="1" applyBorder="1" applyAlignment="1">
      <alignment horizontal="right"/>
    </xf>
    <xf numFmtId="41" fontId="19" fillId="0" borderId="73" xfId="0" applyNumberFormat="1" applyFont="1" applyBorder="1" applyAlignment="1">
      <alignment horizontal="right"/>
    </xf>
    <xf numFmtId="41" fontId="19" fillId="0" borderId="19" xfId="0" applyNumberFormat="1" applyFont="1" applyBorder="1" applyAlignment="1">
      <alignment horizontal="right"/>
    </xf>
    <xf numFmtId="10" fontId="19" fillId="0" borderId="27" xfId="0" applyNumberFormat="1" applyFont="1" applyBorder="1" applyAlignment="1">
      <alignment horizontal="right"/>
    </xf>
    <xf numFmtId="0" fontId="11" fillId="0" borderId="36" xfId="0" applyFont="1" applyBorder="1" applyAlignment="1">
      <alignment horizontal="center"/>
    </xf>
    <xf numFmtId="199" fontId="19" fillId="22" borderId="35" xfId="0" applyNumberFormat="1" applyFont="1" applyFill="1" applyBorder="1" applyAlignment="1">
      <alignment horizontal="center" vertical="center"/>
    </xf>
    <xf numFmtId="17" fontId="32" fillId="0" borderId="26" xfId="0" applyNumberFormat="1" applyFont="1" applyBorder="1" applyAlignment="1">
      <alignment horizontal="left"/>
    </xf>
    <xf numFmtId="0" fontId="4" fillId="0" borderId="22" xfId="0" applyFont="1" applyBorder="1" applyAlignment="1">
      <alignment horizontal="center"/>
    </xf>
    <xf numFmtId="181" fontId="8" fillId="0" borderId="46" xfId="2" applyNumberFormat="1" applyFont="1" applyBorder="1" applyAlignment="1">
      <alignment horizontal="right"/>
    </xf>
    <xf numFmtId="181" fontId="8" fillId="0" borderId="47" xfId="2" applyNumberFormat="1" applyFont="1" applyBorder="1" applyAlignment="1">
      <alignment horizontal="right"/>
    </xf>
    <xf numFmtId="181" fontId="8" fillId="0" borderId="51" xfId="2" applyNumberFormat="1" applyFont="1" applyBorder="1" applyAlignment="1">
      <alignment horizontal="right"/>
    </xf>
    <xf numFmtId="181" fontId="8" fillId="0" borderId="52" xfId="2" applyNumberFormat="1" applyFont="1" applyBorder="1" applyAlignment="1">
      <alignment horizontal="right"/>
    </xf>
    <xf numFmtId="181" fontId="4" fillId="5" borderId="26" xfId="0" applyNumberFormat="1" applyFont="1" applyFill="1" applyBorder="1"/>
    <xf numFmtId="181" fontId="4" fillId="5" borderId="27" xfId="0" applyNumberFormat="1" applyFont="1" applyFill="1" applyBorder="1"/>
    <xf numFmtId="0" fontId="4" fillId="0" borderId="24" xfId="0" applyFont="1" applyBorder="1" applyAlignment="1">
      <alignment horizontal="center"/>
    </xf>
    <xf numFmtId="181" fontId="0" fillId="0" borderId="28" xfId="0" applyNumberFormat="1" applyBorder="1" applyAlignment="1">
      <alignment horizontal="right"/>
    </xf>
    <xf numFmtId="181" fontId="0" fillId="0" borderId="24" xfId="2" applyNumberFormat="1" applyFont="1" applyFill="1" applyBorder="1" applyAlignment="1">
      <alignment horizontal="right"/>
    </xf>
    <xf numFmtId="181" fontId="4" fillId="0" borderId="24" xfId="0" applyNumberFormat="1" applyFont="1" applyBorder="1"/>
    <xf numFmtId="181" fontId="8" fillId="0" borderId="0" xfId="2" applyNumberFormat="1" applyFont="1" applyFill="1" applyBorder="1" applyAlignment="1">
      <alignment horizontal="right"/>
    </xf>
    <xf numFmtId="203" fontId="0" fillId="0" borderId="35" xfId="0" applyNumberFormat="1" applyBorder="1" applyAlignment="1">
      <alignment horizontal="center"/>
    </xf>
    <xf numFmtId="203" fontId="0" fillId="0" borderId="0" xfId="0" applyNumberFormat="1" applyAlignment="1">
      <alignment horizontal="center"/>
    </xf>
    <xf numFmtId="164" fontId="0" fillId="0" borderId="36" xfId="0" applyNumberFormat="1" applyBorder="1" applyAlignment="1">
      <alignment horizontal="center"/>
    </xf>
    <xf numFmtId="164" fontId="0" fillId="0" borderId="42" xfId="0" applyNumberFormat="1" applyBorder="1" applyAlignment="1">
      <alignment horizontal="center"/>
    </xf>
    <xf numFmtId="164" fontId="4" fillId="5" borderId="19" xfId="0" applyNumberFormat="1" applyFont="1" applyFill="1" applyBorder="1" applyAlignment="1">
      <alignment horizontal="center"/>
    </xf>
    <xf numFmtId="203" fontId="0" fillId="0" borderId="36" xfId="0" applyNumberFormat="1" applyBorder="1" applyAlignment="1">
      <alignment horizontal="center"/>
    </xf>
    <xf numFmtId="203" fontId="0" fillId="0" borderId="42" xfId="0" applyNumberFormat="1" applyBorder="1" applyAlignment="1">
      <alignment horizontal="center"/>
    </xf>
    <xf numFmtId="181" fontId="8" fillId="0" borderId="50" xfId="2" applyNumberFormat="1" applyFont="1" applyBorder="1" applyAlignment="1">
      <alignment horizontal="right"/>
    </xf>
    <xf numFmtId="181" fontId="8" fillId="0" borderId="53" xfId="2" applyNumberFormat="1" applyFont="1" applyBorder="1" applyAlignment="1">
      <alignment horizontal="right"/>
    </xf>
    <xf numFmtId="164" fontId="0" fillId="0" borderId="47" xfId="0" applyNumberFormat="1" applyBorder="1" applyAlignment="1">
      <alignment horizontal="center"/>
    </xf>
    <xf numFmtId="164" fontId="0" fillId="0" borderId="49" xfId="0" applyNumberFormat="1" applyBorder="1" applyAlignment="1">
      <alignment horizontal="center"/>
    </xf>
    <xf numFmtId="164" fontId="0" fillId="0" borderId="53" xfId="0" applyNumberFormat="1" applyBorder="1" applyAlignment="1">
      <alignment horizontal="center"/>
    </xf>
    <xf numFmtId="164" fontId="4" fillId="5" borderId="27" xfId="0" applyNumberFormat="1" applyFont="1" applyFill="1" applyBorder="1" applyAlignment="1">
      <alignment horizontal="center"/>
    </xf>
    <xf numFmtId="0" fontId="10" fillId="0" borderId="5" xfId="0" applyFont="1" applyBorder="1" applyAlignment="1">
      <alignment horizontal="right"/>
    </xf>
    <xf numFmtId="203" fontId="0" fillId="0" borderId="43" xfId="0" applyNumberFormat="1" applyBorder="1" applyAlignment="1">
      <alignment horizontal="center"/>
    </xf>
    <xf numFmtId="0" fontId="0" fillId="0" borderId="74" xfId="0" applyBorder="1" applyAlignment="1">
      <alignment horizontal="left" indent="1"/>
    </xf>
    <xf numFmtId="0" fontId="0" fillId="0" borderId="37" xfId="0" applyBorder="1" applyAlignment="1">
      <alignment horizontal="left" indent="1"/>
    </xf>
    <xf numFmtId="0" fontId="0" fillId="0" borderId="36" xfId="0" applyBorder="1" applyAlignment="1">
      <alignment horizontal="right" indent="1"/>
    </xf>
    <xf numFmtId="181" fontId="0" fillId="0" borderId="38" xfId="1" applyNumberFormat="1" applyFont="1" applyBorder="1" applyAlignment="1">
      <alignment horizontal="right" indent="1"/>
    </xf>
    <xf numFmtId="0" fontId="0" fillId="0" borderId="54" xfId="0" applyBorder="1" applyAlignment="1">
      <alignment horizontal="left" indent="1"/>
    </xf>
    <xf numFmtId="0" fontId="0" fillId="0" borderId="43" xfId="0" applyBorder="1" applyAlignment="1">
      <alignment horizontal="right" indent="1"/>
    </xf>
    <xf numFmtId="0" fontId="0" fillId="0" borderId="35" xfId="0" applyBorder="1" applyAlignment="1">
      <alignment horizontal="right" indent="1"/>
    </xf>
    <xf numFmtId="0" fontId="8" fillId="0" borderId="37" xfId="0" applyFont="1" applyBorder="1" applyAlignment="1">
      <alignment horizontal="left" indent="1"/>
    </xf>
    <xf numFmtId="181" fontId="0" fillId="0" borderId="38" xfId="1" applyNumberFormat="1" applyFont="1" applyFill="1" applyBorder="1" applyAlignment="1">
      <alignment horizontal="right" indent="1"/>
    </xf>
    <xf numFmtId="181" fontId="0" fillId="0" borderId="36" xfId="1" applyNumberFormat="1" applyFont="1" applyFill="1" applyBorder="1" applyAlignment="1">
      <alignment horizontal="right" indent="1"/>
    </xf>
    <xf numFmtId="181" fontId="0" fillId="0" borderId="38" xfId="0" applyNumberFormat="1" applyBorder="1" applyAlignment="1">
      <alignment horizontal="right" indent="1"/>
    </xf>
    <xf numFmtId="181" fontId="0" fillId="0" borderId="76" xfId="0" applyNumberFormat="1" applyBorder="1" applyAlignment="1">
      <alignment horizontal="right" indent="1"/>
    </xf>
    <xf numFmtId="0" fontId="4" fillId="0" borderId="36" xfId="0" applyFont="1" applyBorder="1"/>
    <xf numFmtId="0" fontId="6" fillId="23" borderId="29" xfId="0" applyFont="1" applyFill="1" applyBorder="1" applyAlignment="1">
      <alignment horizontal="centerContinuous"/>
    </xf>
    <xf numFmtId="0" fontId="2" fillId="26" borderId="28" xfId="0" applyFont="1" applyFill="1" applyBorder="1" applyAlignment="1">
      <alignment horizontal="left"/>
    </xf>
    <xf numFmtId="0" fontId="5" fillId="26" borderId="18" xfId="0" applyFont="1" applyFill="1" applyBorder="1" applyAlignment="1">
      <alignment horizontal="right"/>
    </xf>
    <xf numFmtId="181" fontId="2" fillId="26" borderId="18" xfId="0" applyNumberFormat="1" applyFont="1" applyFill="1" applyBorder="1" applyAlignment="1">
      <alignment horizontal="right"/>
    </xf>
    <xf numFmtId="181" fontId="2" fillId="26" borderId="29" xfId="0" applyNumberFormat="1" applyFont="1" applyFill="1" applyBorder="1" applyAlignment="1">
      <alignment horizontal="right"/>
    </xf>
    <xf numFmtId="0" fontId="47" fillId="0" borderId="0" xfId="0" applyFont="1"/>
    <xf numFmtId="181" fontId="8" fillId="0" borderId="0" xfId="0" quotePrefix="1" applyNumberFormat="1" applyFont="1"/>
    <xf numFmtId="0" fontId="8" fillId="0" borderId="0" xfId="0" applyFont="1" applyAlignment="1">
      <alignment horizontal="center"/>
    </xf>
    <xf numFmtId="200" fontId="4" fillId="2" borderId="5" xfId="3" applyNumberFormat="1" applyFont="1" applyFill="1" applyBorder="1"/>
    <xf numFmtId="200" fontId="0" fillId="2" borderId="0" xfId="1" applyNumberFormat="1" applyFont="1" applyFill="1" applyBorder="1"/>
    <xf numFmtId="200" fontId="0" fillId="22" borderId="0" xfId="1" applyNumberFormat="1" applyFont="1" applyFill="1" applyBorder="1"/>
    <xf numFmtId="200" fontId="4" fillId="2" borderId="5" xfId="1" applyNumberFormat="1" applyFont="1" applyFill="1" applyBorder="1"/>
    <xf numFmtId="200" fontId="4" fillId="22" borderId="5" xfId="1" applyNumberFormat="1" applyFont="1" applyFill="1" applyBorder="1"/>
    <xf numFmtId="199" fontId="0" fillId="2" borderId="0" xfId="1" applyNumberFormat="1" applyFont="1" applyFill="1" applyBorder="1"/>
    <xf numFmtId="0" fontId="6" fillId="0" borderId="0" xfId="0" applyFont="1" applyAlignment="1">
      <alignment horizontal="center"/>
    </xf>
    <xf numFmtId="0" fontId="2" fillId="23" borderId="18" xfId="0" applyFont="1" applyFill="1" applyBorder="1" applyAlignment="1">
      <alignment horizontal="right"/>
    </xf>
    <xf numFmtId="195" fontId="2" fillId="24" borderId="28" xfId="0" applyNumberFormat="1" applyFont="1" applyFill="1" applyBorder="1" applyAlignment="1">
      <alignment horizontal="left"/>
    </xf>
    <xf numFmtId="0" fontId="3" fillId="2" borderId="0" xfId="0" applyFont="1" applyFill="1"/>
    <xf numFmtId="0" fontId="48" fillId="0" borderId="0" xfId="0" applyFont="1"/>
    <xf numFmtId="17" fontId="6" fillId="23" borderId="0" xfId="0" applyNumberFormat="1" applyFont="1" applyFill="1" applyAlignment="1">
      <alignment horizontal="right"/>
    </xf>
    <xf numFmtId="199" fontId="0" fillId="2" borderId="0" xfId="0" applyNumberFormat="1" applyFill="1"/>
    <xf numFmtId="184" fontId="6" fillId="0" borderId="0" xfId="0" applyNumberFormat="1" applyFont="1" applyAlignment="1">
      <alignment horizontal="right"/>
    </xf>
    <xf numFmtId="0" fontId="9" fillId="0" borderId="0" xfId="0" applyFont="1"/>
    <xf numFmtId="17" fontId="9" fillId="0" borderId="0" xfId="0" applyNumberFormat="1" applyFont="1"/>
    <xf numFmtId="41" fontId="10" fillId="0" borderId="0" xfId="0" applyNumberFormat="1" applyFont="1"/>
    <xf numFmtId="17" fontId="10" fillId="0" borderId="0" xfId="0" applyNumberFormat="1" applyFont="1"/>
    <xf numFmtId="41" fontId="32" fillId="0" borderId="0" xfId="0" applyNumberFormat="1" applyFont="1" applyAlignment="1">
      <alignment horizontal="right"/>
    </xf>
    <xf numFmtId="200" fontId="1" fillId="0" borderId="0" xfId="3" applyNumberFormat="1" applyFont="1" applyAlignment="1">
      <alignment horizontal="center"/>
    </xf>
    <xf numFmtId="199" fontId="0" fillId="0" borderId="0" xfId="1" applyNumberFormat="1" applyFont="1" applyFill="1" applyBorder="1"/>
    <xf numFmtId="0" fontId="8" fillId="0" borderId="63" xfId="0" applyFont="1" applyBorder="1" applyAlignment="1">
      <alignment horizontal="left" indent="1"/>
    </xf>
    <xf numFmtId="0" fontId="0" fillId="0" borderId="63" xfId="0" applyBorder="1" applyAlignment="1">
      <alignment horizontal="left" indent="1"/>
    </xf>
    <xf numFmtId="15" fontId="8" fillId="0" borderId="64" xfId="0" applyNumberFormat="1" applyFont="1" applyBorder="1" applyAlignment="1">
      <alignment horizontal="right" indent="1"/>
    </xf>
    <xf numFmtId="0" fontId="0" fillId="2" borderId="5" xfId="0" applyFill="1" applyBorder="1"/>
    <xf numFmtId="181" fontId="8" fillId="2" borderId="0" xfId="1" applyNumberFormat="1" applyFont="1" applyFill="1" applyBorder="1" applyAlignment="1">
      <alignment horizontal="center"/>
    </xf>
    <xf numFmtId="181" fontId="0" fillId="2" borderId="0" xfId="1" quotePrefix="1" applyNumberFormat="1" applyFont="1" applyFill="1" applyBorder="1"/>
    <xf numFmtId="181" fontId="0" fillId="2" borderId="0" xfId="1" applyNumberFormat="1" applyFont="1" applyFill="1"/>
    <xf numFmtId="7" fontId="0" fillId="2" borderId="0" xfId="0" applyNumberFormat="1" applyFill="1"/>
    <xf numFmtId="167" fontId="0" fillId="0" borderId="19" xfId="0" applyNumberFormat="1" applyBorder="1" applyAlignment="1">
      <alignment horizontal="center"/>
    </xf>
    <xf numFmtId="181" fontId="8" fillId="0" borderId="0" xfId="1" applyNumberFormat="1" applyFont="1" applyBorder="1"/>
    <xf numFmtId="2" fontId="10" fillId="0" borderId="0" xfId="0" applyNumberFormat="1" applyFont="1" applyAlignment="1">
      <alignment horizontal="right" indent="1"/>
    </xf>
    <xf numFmtId="164" fontId="10" fillId="0" borderId="0" xfId="1" applyNumberFormat="1" applyFont="1" applyFill="1" applyBorder="1" applyAlignment="1">
      <alignment horizontal="right" indent="1"/>
    </xf>
    <xf numFmtId="0" fontId="10" fillId="0" borderId="1" xfId="0" applyFont="1" applyBorder="1"/>
    <xf numFmtId="2" fontId="10" fillId="0" borderId="3" xfId="0" applyNumberFormat="1" applyFont="1" applyBorder="1" applyAlignment="1">
      <alignment horizontal="right" indent="1"/>
    </xf>
    <xf numFmtId="181" fontId="8" fillId="0" borderId="38" xfId="1" applyNumberFormat="1" applyFont="1" applyFill="1" applyBorder="1" applyAlignment="1">
      <alignment horizontal="right" indent="1"/>
    </xf>
    <xf numFmtId="0" fontId="8" fillId="0" borderId="37" xfId="0" quotePrefix="1" applyFont="1" applyBorder="1" applyAlignment="1">
      <alignment horizontal="left" indent="1"/>
    </xf>
    <xf numFmtId="0" fontId="8" fillId="0" borderId="77" xfId="0" applyFont="1" applyBorder="1" applyAlignment="1">
      <alignment horizontal="left" indent="1"/>
    </xf>
    <xf numFmtId="181" fontId="8" fillId="0" borderId="78" xfId="1" applyNumberFormat="1" applyFont="1" applyFill="1" applyBorder="1" applyAlignment="1">
      <alignment horizontal="right" indent="1"/>
    </xf>
    <xf numFmtId="2" fontId="10" fillId="0" borderId="2" xfId="0" applyNumberFormat="1" applyFont="1" applyBorder="1" applyAlignment="1">
      <alignment horizontal="right"/>
    </xf>
    <xf numFmtId="164" fontId="4" fillId="5" borderId="26" xfId="0" applyNumberFormat="1" applyFont="1" applyFill="1" applyBorder="1" applyAlignment="1">
      <alignment horizontal="center"/>
    </xf>
    <xf numFmtId="0" fontId="2" fillId="23" borderId="29" xfId="0" applyFont="1" applyFill="1" applyBorder="1" applyAlignment="1">
      <alignment horizontal="centerContinuous"/>
    </xf>
    <xf numFmtId="0" fontId="2" fillId="23" borderId="28" xfId="0" applyFont="1" applyFill="1" applyBorder="1" applyAlignment="1">
      <alignment horizontal="centerContinuous"/>
    </xf>
    <xf numFmtId="0" fontId="9" fillId="23" borderId="8" xfId="0" applyFont="1" applyFill="1" applyBorder="1" applyAlignment="1">
      <alignment horizontal="center"/>
    </xf>
    <xf numFmtId="0" fontId="4" fillId="23" borderId="8" xfId="0" applyFont="1" applyFill="1" applyBorder="1"/>
    <xf numFmtId="0" fontId="2" fillId="23" borderId="7" xfId="0" applyFont="1" applyFill="1" applyBorder="1"/>
    <xf numFmtId="10" fontId="0" fillId="0" borderId="21" xfId="3" applyNumberFormat="1" applyFont="1" applyBorder="1" applyAlignment="1">
      <alignment horizontal="center"/>
    </xf>
    <xf numFmtId="10" fontId="49" fillId="0" borderId="0" xfId="3" applyNumberFormat="1" applyFont="1" applyAlignment="1">
      <alignment horizontal="center"/>
    </xf>
    <xf numFmtId="10" fontId="4" fillId="0" borderId="0" xfId="3" applyNumberFormat="1" applyFont="1" applyAlignment="1">
      <alignment horizontal="center"/>
    </xf>
    <xf numFmtId="194" fontId="8" fillId="0" borderId="0" xfId="0" applyNumberFormat="1" applyFont="1"/>
    <xf numFmtId="0" fontId="4" fillId="0" borderId="0" xfId="0" applyFont="1" applyAlignment="1">
      <alignment horizontal="centerContinuous"/>
    </xf>
    <xf numFmtId="10" fontId="1" fillId="0" borderId="0" xfId="3" applyNumberFormat="1" applyFont="1" applyBorder="1" applyAlignment="1">
      <alignment horizontal="center"/>
    </xf>
    <xf numFmtId="10" fontId="4" fillId="0" borderId="0" xfId="3" applyNumberFormat="1" applyFont="1" applyBorder="1" applyAlignment="1">
      <alignment horizontal="center" vertical="center"/>
    </xf>
    <xf numFmtId="166" fontId="10" fillId="0" borderId="19" xfId="0" applyNumberFormat="1" applyFont="1" applyBorder="1" applyAlignment="1">
      <alignment horizontal="center"/>
    </xf>
    <xf numFmtId="0" fontId="10" fillId="22" borderId="46" xfId="0" applyFont="1" applyFill="1" applyBorder="1"/>
    <xf numFmtId="0" fontId="25" fillId="22" borderId="40" xfId="0" applyFont="1" applyFill="1" applyBorder="1" applyAlignment="1">
      <alignment horizontal="left" vertical="center"/>
    </xf>
    <xf numFmtId="181" fontId="0" fillId="22" borderId="40" xfId="0" applyNumberFormat="1" applyFill="1" applyBorder="1"/>
    <xf numFmtId="196" fontId="18" fillId="22" borderId="47" xfId="0" applyNumberFormat="1" applyFont="1" applyFill="1" applyBorder="1" applyAlignment="1">
      <alignment horizontal="right" vertical="center" indent="1"/>
    </xf>
    <xf numFmtId="0" fontId="0" fillId="22" borderId="0" xfId="0" applyFill="1"/>
    <xf numFmtId="0" fontId="4" fillId="22" borderId="63" xfId="0" applyFont="1" applyFill="1" applyBorder="1"/>
    <xf numFmtId="0" fontId="25" fillId="22" borderId="43" xfId="0" applyFont="1" applyFill="1" applyBorder="1" applyAlignment="1">
      <alignment horizontal="center" vertical="center"/>
    </xf>
    <xf numFmtId="168" fontId="0" fillId="22" borderId="43" xfId="0" applyNumberFormat="1" applyFill="1" applyBorder="1"/>
    <xf numFmtId="9" fontId="0" fillId="0" borderId="0" xfId="0" applyNumberFormat="1"/>
    <xf numFmtId="164" fontId="46" fillId="0" borderId="5" xfId="1" applyNumberFormat="1" applyFont="1" applyFill="1" applyBorder="1" applyAlignment="1">
      <alignment horizontal="left"/>
    </xf>
    <xf numFmtId="9" fontId="8" fillId="0" borderId="0" xfId="3" applyFont="1"/>
    <xf numFmtId="164" fontId="0" fillId="22" borderId="0" xfId="1" applyNumberFormat="1" applyFont="1" applyFill="1"/>
    <xf numFmtId="200" fontId="0" fillId="0" borderId="0" xfId="3" applyNumberFormat="1" applyFont="1" applyBorder="1" applyAlignment="1">
      <alignment horizontal="right"/>
    </xf>
    <xf numFmtId="0" fontId="4" fillId="0" borderId="18" xfId="0" applyFont="1" applyBorder="1" applyAlignment="1">
      <alignment horizontal="right"/>
    </xf>
    <xf numFmtId="2" fontId="10" fillId="0" borderId="5" xfId="0" applyNumberFormat="1" applyFont="1" applyBorder="1" applyAlignment="1">
      <alignment horizontal="right"/>
    </xf>
    <xf numFmtId="0" fontId="0" fillId="0" borderId="40" xfId="0" applyBorder="1" applyAlignment="1">
      <alignment horizontal="left" indent="1"/>
    </xf>
    <xf numFmtId="197" fontId="0" fillId="0" borderId="0" xfId="0" applyNumberFormat="1"/>
    <xf numFmtId="0" fontId="13" fillId="0" borderId="0" xfId="0" applyFont="1"/>
    <xf numFmtId="0" fontId="8" fillId="22" borderId="0" xfId="0" applyFont="1" applyFill="1"/>
    <xf numFmtId="0" fontId="39" fillId="0" borderId="19" xfId="0" applyFont="1" applyBorder="1" applyAlignment="1">
      <alignment horizontal="right"/>
    </xf>
    <xf numFmtId="0" fontId="2" fillId="23" borderId="1" xfId="0" applyFont="1" applyFill="1" applyBorder="1"/>
    <xf numFmtId="0" fontId="2" fillId="23" borderId="2" xfId="0" applyFont="1" applyFill="1" applyBorder="1" applyAlignment="1">
      <alignment horizontal="right"/>
    </xf>
    <xf numFmtId="0" fontId="2" fillId="23" borderId="3" xfId="0" applyFont="1" applyFill="1" applyBorder="1" applyAlignment="1">
      <alignment horizontal="right" indent="1"/>
    </xf>
    <xf numFmtId="0" fontId="4" fillId="0" borderId="79" xfId="0" applyFont="1" applyBorder="1"/>
    <xf numFmtId="0" fontId="4" fillId="0" borderId="80" xfId="0" applyFont="1" applyBorder="1" applyAlignment="1">
      <alignment horizontal="right" indent="1"/>
    </xf>
    <xf numFmtId="0" fontId="10" fillId="5" borderId="15" xfId="0" applyFont="1" applyFill="1" applyBorder="1"/>
    <xf numFmtId="0" fontId="10" fillId="5" borderId="16" xfId="0" applyFont="1" applyFill="1" applyBorder="1" applyAlignment="1">
      <alignment horizontal="right"/>
    </xf>
    <xf numFmtId="200" fontId="4" fillId="5" borderId="17" xfId="3" applyNumberFormat="1" applyFont="1" applyFill="1" applyBorder="1" applyAlignment="1">
      <alignment horizontal="right" indent="1"/>
    </xf>
    <xf numFmtId="0" fontId="0" fillId="0" borderId="4" xfId="0" applyBorder="1" applyAlignment="1">
      <alignment horizontal="left" indent="1"/>
    </xf>
    <xf numFmtId="0" fontId="0" fillId="0" borderId="10" xfId="0" applyBorder="1" applyAlignment="1">
      <alignment horizontal="left" indent="1"/>
    </xf>
    <xf numFmtId="0" fontId="4" fillId="5" borderId="15" xfId="0" applyFont="1" applyFill="1" applyBorder="1"/>
    <xf numFmtId="0" fontId="4" fillId="5" borderId="16" xfId="0" applyFont="1" applyFill="1" applyBorder="1" applyAlignment="1">
      <alignment horizontal="right"/>
    </xf>
    <xf numFmtId="0" fontId="2" fillId="23" borderId="2" xfId="0" applyFont="1" applyFill="1" applyBorder="1"/>
    <xf numFmtId="0" fontId="2" fillId="23" borderId="2" xfId="0" applyFont="1" applyFill="1" applyBorder="1" applyAlignment="1">
      <alignment horizontal="right" indent="1"/>
    </xf>
    <xf numFmtId="0" fontId="4" fillId="5" borderId="16" xfId="0" applyFont="1" applyFill="1" applyBorder="1"/>
    <xf numFmtId="0" fontId="0" fillId="5" borderId="16" xfId="0" applyFill="1" applyBorder="1" applyAlignment="1">
      <alignment horizontal="center"/>
    </xf>
    <xf numFmtId="181" fontId="4" fillId="5" borderId="16" xfId="1" applyNumberFormat="1" applyFont="1" applyFill="1" applyBorder="1" applyAlignment="1">
      <alignment horizontal="right" indent="1"/>
    </xf>
    <xf numFmtId="199" fontId="4" fillId="5" borderId="17" xfId="1" applyNumberFormat="1" applyFont="1" applyFill="1" applyBorder="1" applyAlignment="1">
      <alignment horizontal="right" indent="1"/>
    </xf>
    <xf numFmtId="0" fontId="8" fillId="0" borderId="10" xfId="0" applyFont="1" applyBorder="1" applyAlignment="1">
      <alignment horizontal="left" indent="1"/>
    </xf>
    <xf numFmtId="0" fontId="5" fillId="23" borderId="3" xfId="0" applyFont="1" applyFill="1" applyBorder="1"/>
    <xf numFmtId="0" fontId="5" fillId="23" borderId="2" xfId="0" applyFont="1" applyFill="1" applyBorder="1" applyAlignment="1">
      <alignment horizontal="right"/>
    </xf>
    <xf numFmtId="0" fontId="5" fillId="23" borderId="3" xfId="0" applyFont="1" applyFill="1" applyBorder="1" applyAlignment="1">
      <alignment horizontal="right" indent="1"/>
    </xf>
    <xf numFmtId="0" fontId="4" fillId="0" borderId="6" xfId="0" applyFont="1" applyBorder="1" applyAlignment="1">
      <alignment horizontal="right" indent="1"/>
    </xf>
    <xf numFmtId="0" fontId="5" fillId="23" borderId="2" xfId="0" applyFont="1" applyFill="1" applyBorder="1"/>
    <xf numFmtId="164" fontId="5" fillId="23" borderId="3" xfId="1" applyNumberFormat="1" applyFont="1" applyFill="1" applyBorder="1"/>
    <xf numFmtId="2" fontId="4" fillId="0" borderId="6" xfId="0" applyNumberFormat="1" applyFont="1" applyBorder="1" applyAlignment="1">
      <alignment horizontal="right" indent="1"/>
    </xf>
    <xf numFmtId="189" fontId="0" fillId="0" borderId="4" xfId="0" applyNumberFormat="1" applyBorder="1" applyAlignment="1">
      <alignment horizontal="left" indent="1"/>
    </xf>
    <xf numFmtId="0" fontId="8" fillId="0" borderId="10" xfId="0" quotePrefix="1" applyFont="1" applyBorder="1" applyAlignment="1">
      <alignment horizontal="left" indent="1"/>
    </xf>
    <xf numFmtId="1" fontId="10" fillId="5" borderId="16" xfId="0" applyNumberFormat="1" applyFont="1" applyFill="1" applyBorder="1" applyAlignment="1">
      <alignment horizontal="right" indent="1"/>
    </xf>
    <xf numFmtId="200" fontId="4" fillId="5" borderId="16" xfId="3" quotePrefix="1" applyNumberFormat="1" applyFont="1" applyFill="1" applyBorder="1" applyAlignment="1">
      <alignment horizontal="right" indent="1"/>
    </xf>
    <xf numFmtId="2" fontId="2" fillId="23" borderId="2" xfId="0" applyNumberFormat="1" applyFont="1" applyFill="1" applyBorder="1" applyAlignment="1">
      <alignment horizontal="right"/>
    </xf>
    <xf numFmtId="2" fontId="6" fillId="23" borderId="2" xfId="0" applyNumberFormat="1" applyFont="1" applyFill="1" applyBorder="1" applyAlignment="1">
      <alignment horizontal="right" indent="1"/>
    </xf>
    <xf numFmtId="2" fontId="2" fillId="23" borderId="2" xfId="0" applyNumberFormat="1" applyFont="1" applyFill="1" applyBorder="1" applyAlignment="1">
      <alignment horizontal="right" indent="1"/>
    </xf>
    <xf numFmtId="2" fontId="2" fillId="23" borderId="3" xfId="0" applyNumberFormat="1" applyFont="1" applyFill="1" applyBorder="1" applyAlignment="1">
      <alignment horizontal="right" indent="1"/>
    </xf>
    <xf numFmtId="164" fontId="8" fillId="0" borderId="16" xfId="1" applyNumberFormat="1" applyFont="1" applyBorder="1" applyAlignment="1">
      <alignment horizontal="right"/>
    </xf>
    <xf numFmtId="200" fontId="0" fillId="0" borderId="13" xfId="1" quotePrefix="1" applyNumberFormat="1" applyFont="1" applyBorder="1" applyAlignment="1">
      <alignment horizontal="right"/>
    </xf>
    <xf numFmtId="168" fontId="8" fillId="0" borderId="16" xfId="1" applyNumberFormat="1" applyFont="1" applyBorder="1" applyAlignment="1">
      <alignment horizontal="right" indent="1"/>
    </xf>
    <xf numFmtId="170" fontId="8" fillId="0" borderId="17" xfId="1" applyNumberFormat="1" applyFont="1" applyBorder="1" applyAlignment="1">
      <alignment horizontal="right" indent="1"/>
    </xf>
    <xf numFmtId="2" fontId="10" fillId="0" borderId="6" xfId="0" applyNumberFormat="1" applyFont="1" applyBorder="1" applyAlignment="1">
      <alignment horizontal="right" indent="1"/>
    </xf>
    <xf numFmtId="0" fontId="0" fillId="0" borderId="70" xfId="0" applyBorder="1" applyAlignment="1">
      <alignment horizontal="left" indent="1"/>
    </xf>
    <xf numFmtId="2" fontId="39" fillId="0" borderId="6" xfId="0" applyNumberFormat="1" applyFont="1" applyBorder="1" applyAlignment="1">
      <alignment horizontal="right" indent="1"/>
    </xf>
    <xf numFmtId="2" fontId="6" fillId="23" borderId="2" xfId="0" applyNumberFormat="1" applyFont="1" applyFill="1" applyBorder="1" applyAlignment="1">
      <alignment horizontal="right"/>
    </xf>
    <xf numFmtId="193" fontId="0" fillId="0" borderId="0" xfId="0" applyNumberFormat="1"/>
    <xf numFmtId="200" fontId="0" fillId="0" borderId="11" xfId="3" applyNumberFormat="1" applyFont="1" applyBorder="1" applyAlignment="1">
      <alignment horizontal="right" indent="1"/>
    </xf>
    <xf numFmtId="0" fontId="10" fillId="5" borderId="15" xfId="0" quotePrefix="1" applyFont="1" applyFill="1" applyBorder="1" applyAlignment="1">
      <alignment horizontal="left" indent="1"/>
    </xf>
    <xf numFmtId="181" fontId="4" fillId="5" borderId="16" xfId="1" applyNumberFormat="1" applyFont="1" applyFill="1" applyBorder="1" applyAlignment="1">
      <alignment horizontal="right"/>
    </xf>
    <xf numFmtId="181" fontId="4" fillId="5" borderId="17" xfId="1" applyNumberFormat="1" applyFont="1" applyFill="1" applyBorder="1" applyAlignment="1">
      <alignment horizontal="right" indent="1"/>
    </xf>
    <xf numFmtId="0" fontId="4" fillId="5" borderId="79" xfId="0" applyFont="1" applyFill="1" applyBorder="1"/>
    <xf numFmtId="14" fontId="0" fillId="0" borderId="0" xfId="0" applyNumberFormat="1"/>
    <xf numFmtId="15" fontId="8" fillId="0" borderId="16" xfId="0" applyNumberFormat="1" applyFont="1" applyBorder="1" applyAlignment="1">
      <alignment horizontal="right" indent="1"/>
    </xf>
    <xf numFmtId="206" fontId="8" fillId="0" borderId="15" xfId="1" quotePrefix="1" applyNumberFormat="1" applyFont="1" applyBorder="1" applyAlignment="1">
      <alignment horizontal="left" indent="1"/>
    </xf>
    <xf numFmtId="207" fontId="0" fillId="0" borderId="0" xfId="0" applyNumberFormat="1"/>
    <xf numFmtId="197" fontId="4" fillId="0" borderId="0" xfId="0" applyNumberFormat="1" applyFont="1"/>
    <xf numFmtId="14" fontId="4" fillId="0" borderId="0" xfId="0" applyNumberFormat="1" applyFont="1"/>
    <xf numFmtId="207" fontId="4" fillId="0" borderId="0" xfId="0" applyNumberFormat="1" applyFont="1"/>
    <xf numFmtId="208" fontId="8" fillId="0" borderId="16" xfId="0" applyNumberFormat="1" applyFont="1" applyBorder="1" applyAlignment="1">
      <alignment horizontal="right" indent="1"/>
    </xf>
    <xf numFmtId="0" fontId="8" fillId="18" borderId="4" xfId="0" quotePrefix="1" applyFont="1" applyFill="1" applyBorder="1" applyAlignment="1">
      <alignment horizontal="left" indent="1"/>
    </xf>
    <xf numFmtId="1" fontId="0" fillId="18" borderId="5" xfId="1" quotePrefix="1" applyNumberFormat="1" applyFont="1" applyFill="1" applyBorder="1" applyAlignment="1">
      <alignment horizontal="right" indent="1"/>
    </xf>
    <xf numFmtId="0" fontId="8" fillId="18" borderId="10" xfId="0" quotePrefix="1" applyFont="1" applyFill="1" applyBorder="1" applyAlignment="1">
      <alignment horizontal="left" indent="1"/>
    </xf>
    <xf numFmtId="0" fontId="0" fillId="18" borderId="0" xfId="0" applyFill="1" applyAlignment="1">
      <alignment horizontal="right"/>
    </xf>
    <xf numFmtId="200" fontId="0" fillId="18" borderId="0" xfId="3" applyNumberFormat="1" applyFont="1" applyFill="1" applyBorder="1" applyAlignment="1">
      <alignment horizontal="right"/>
    </xf>
    <xf numFmtId="200" fontId="0" fillId="18" borderId="11" xfId="3" applyNumberFormat="1" applyFont="1" applyFill="1" applyBorder="1" applyAlignment="1">
      <alignment horizontal="right" indent="1"/>
    </xf>
    <xf numFmtId="0" fontId="39" fillId="0" borderId="25" xfId="0" applyFont="1" applyBorder="1" applyAlignment="1">
      <alignment horizontal="right" indent="1"/>
    </xf>
    <xf numFmtId="0" fontId="0" fillId="0" borderId="24" xfId="0" applyBorder="1" applyAlignment="1">
      <alignment horizontal="left" indent="1"/>
    </xf>
    <xf numFmtId="187" fontId="0" fillId="0" borderId="25" xfId="1" applyNumberFormat="1" applyFont="1" applyBorder="1" applyAlignment="1">
      <alignment horizontal="right" indent="1"/>
    </xf>
    <xf numFmtId="0" fontId="8" fillId="0" borderId="24" xfId="0" applyFont="1" applyBorder="1" applyAlignment="1">
      <alignment horizontal="left" indent="1"/>
    </xf>
    <xf numFmtId="166" fontId="8" fillId="0" borderId="11" xfId="0" applyNumberFormat="1" applyFont="1" applyBorder="1" applyAlignment="1">
      <alignment horizontal="right" indent="1"/>
    </xf>
    <xf numFmtId="188" fontId="39" fillId="0" borderId="27" xfId="0" applyNumberFormat="1" applyFont="1" applyBorder="1" applyAlignment="1">
      <alignment horizontal="right" indent="1"/>
    </xf>
    <xf numFmtId="0" fontId="0" fillId="0" borderId="26" xfId="0" applyBorder="1" applyAlignment="1">
      <alignment horizontal="left" indent="1"/>
    </xf>
    <xf numFmtId="0" fontId="39" fillId="0" borderId="27" xfId="0" applyFont="1" applyBorder="1" applyAlignment="1">
      <alignment horizontal="right" indent="1"/>
    </xf>
    <xf numFmtId="15" fontId="8" fillId="0" borderId="20" xfId="0" applyNumberFormat="1" applyFont="1" applyBorder="1" applyAlignment="1">
      <alignment horizontal="right" indent="1"/>
    </xf>
    <xf numFmtId="0" fontId="0" fillId="18" borderId="4" xfId="0" applyFill="1" applyBorder="1" applyAlignment="1">
      <alignment horizontal="left" indent="1"/>
    </xf>
    <xf numFmtId="0" fontId="0" fillId="18" borderId="5" xfId="0" applyFill="1" applyBorder="1" applyAlignment="1">
      <alignment horizontal="left" indent="1"/>
    </xf>
    <xf numFmtId="0" fontId="39" fillId="18" borderId="23" xfId="0" applyFont="1" applyFill="1" applyBorder="1" applyAlignment="1">
      <alignment horizontal="right" indent="1"/>
    </xf>
    <xf numFmtId="0" fontId="0" fillId="18" borderId="22" xfId="0" applyFill="1" applyBorder="1" applyAlignment="1">
      <alignment horizontal="left" indent="1"/>
    </xf>
    <xf numFmtId="186" fontId="0" fillId="18" borderId="23" xfId="1" applyNumberFormat="1" applyFont="1" applyFill="1" applyBorder="1" applyAlignment="1">
      <alignment horizontal="right" indent="1"/>
    </xf>
    <xf numFmtId="200" fontId="0" fillId="18" borderId="6" xfId="0" applyNumberFormat="1" applyFill="1" applyBorder="1" applyAlignment="1">
      <alignment horizontal="right" indent="1"/>
    </xf>
    <xf numFmtId="0" fontId="0" fillId="18" borderId="10" xfId="0" applyFill="1" applyBorder="1" applyAlignment="1">
      <alignment horizontal="left" indent="1"/>
    </xf>
    <xf numFmtId="0" fontId="0" fillId="18" borderId="0" xfId="0" applyFill="1" applyAlignment="1">
      <alignment horizontal="left" indent="1"/>
    </xf>
    <xf numFmtId="0" fontId="39" fillId="18" borderId="25" xfId="0" applyFont="1" applyFill="1" applyBorder="1" applyAlignment="1">
      <alignment horizontal="right" indent="1"/>
    </xf>
    <xf numFmtId="0" fontId="0" fillId="18" borderId="24" xfId="0" applyFill="1" applyBorder="1" applyAlignment="1">
      <alignment horizontal="left" indent="1"/>
    </xf>
    <xf numFmtId="169" fontId="39" fillId="18" borderId="25" xfId="0" applyNumberFormat="1" applyFont="1" applyFill="1" applyBorder="1" applyAlignment="1">
      <alignment horizontal="right" indent="1"/>
    </xf>
    <xf numFmtId="0" fontId="8" fillId="18" borderId="24" xfId="0" applyFont="1" applyFill="1" applyBorder="1" applyAlignment="1">
      <alignment horizontal="left" indent="1"/>
    </xf>
    <xf numFmtId="0" fontId="41" fillId="18" borderId="10" xfId="0" applyFont="1" applyFill="1" applyBorder="1" applyAlignment="1">
      <alignment horizontal="left" indent="1"/>
    </xf>
    <xf numFmtId="0" fontId="39" fillId="18" borderId="0" xfId="0" applyFont="1" applyFill="1" applyAlignment="1">
      <alignment horizontal="right"/>
    </xf>
    <xf numFmtId="200" fontId="39" fillId="18" borderId="11" xfId="0" applyNumberFormat="1" applyFont="1" applyFill="1" applyBorder="1" applyAlignment="1">
      <alignment horizontal="right" indent="1"/>
    </xf>
    <xf numFmtId="10" fontId="7" fillId="18" borderId="0" xfId="0" applyNumberFormat="1" applyFont="1" applyFill="1" applyAlignment="1">
      <alignment horizontal="right"/>
    </xf>
    <xf numFmtId="181" fontId="0" fillId="18" borderId="0" xfId="1" applyNumberFormat="1" applyFont="1" applyFill="1" applyBorder="1" applyAlignment="1">
      <alignment horizontal="right" indent="1"/>
    </xf>
    <xf numFmtId="0" fontId="8" fillId="18" borderId="0" xfId="0" quotePrefix="1" applyFont="1" applyFill="1" applyAlignment="1">
      <alignment horizontal="left" indent="1"/>
    </xf>
    <xf numFmtId="2" fontId="10" fillId="0" borderId="18" xfId="0" applyNumberFormat="1" applyFont="1" applyBorder="1" applyAlignment="1">
      <alignment horizontal="right" indent="1"/>
    </xf>
    <xf numFmtId="200" fontId="50" fillId="0" borderId="36" xfId="0" applyNumberFormat="1" applyFont="1" applyBorder="1"/>
    <xf numFmtId="200" fontId="50" fillId="18" borderId="0" xfId="0" applyNumberFormat="1" applyFont="1" applyFill="1"/>
    <xf numFmtId="200" fontId="51" fillId="18" borderId="0" xfId="0" applyNumberFormat="1" applyFont="1" applyFill="1"/>
    <xf numFmtId="200" fontId="51" fillId="18" borderId="0" xfId="0" applyNumberFormat="1" applyFont="1" applyFill="1" applyAlignment="1">
      <alignment horizontal="center"/>
    </xf>
    <xf numFmtId="200" fontId="52" fillId="18" borderId="0" xfId="0" applyNumberFormat="1" applyFont="1" applyFill="1"/>
    <xf numFmtId="200" fontId="50" fillId="0" borderId="35" xfId="0" applyNumberFormat="1" applyFont="1" applyBorder="1"/>
    <xf numFmtId="0" fontId="0" fillId="0" borderId="43" xfId="0" applyBorder="1" applyAlignment="1">
      <alignment horizontal="left" indent="1"/>
    </xf>
    <xf numFmtId="0" fontId="0" fillId="0" borderId="35" xfId="0" applyBorder="1" applyAlignment="1">
      <alignment horizontal="left" indent="2"/>
    </xf>
    <xf numFmtId="0" fontId="0" fillId="0" borderId="36" xfId="0" applyBorder="1" applyAlignment="1">
      <alignment horizontal="left" indent="2"/>
    </xf>
    <xf numFmtId="0" fontId="0" fillId="0" borderId="43" xfId="0" applyBorder="1" applyAlignment="1">
      <alignment horizontal="left" indent="2"/>
    </xf>
    <xf numFmtId="0" fontId="4" fillId="0" borderId="35" xfId="0" applyFont="1" applyBorder="1"/>
    <xf numFmtId="0" fontId="11" fillId="0" borderId="36" xfId="0" applyFont="1" applyBorder="1" applyAlignment="1">
      <alignment horizontal="left" indent="1"/>
    </xf>
    <xf numFmtId="0" fontId="11" fillId="0" borderId="43" xfId="0" applyFont="1" applyBorder="1" applyAlignment="1">
      <alignment horizontal="left" indent="1"/>
    </xf>
    <xf numFmtId="0" fontId="4" fillId="0" borderId="43" xfId="0" applyFont="1" applyBorder="1"/>
    <xf numFmtId="0" fontId="8" fillId="0" borderId="40" xfId="0" applyFont="1" applyBorder="1"/>
    <xf numFmtId="0" fontId="10" fillId="0" borderId="42" xfId="0" applyFont="1" applyBorder="1"/>
    <xf numFmtId="0" fontId="8" fillId="0" borderId="42" xfId="0" applyFont="1" applyBorder="1"/>
    <xf numFmtId="0" fontId="8" fillId="0" borderId="35" xfId="0" applyFont="1" applyBorder="1" applyAlignment="1">
      <alignment horizontal="left" indent="1"/>
    </xf>
    <xf numFmtId="0" fontId="47" fillId="0" borderId="24" xfId="0" applyFont="1" applyBorder="1" applyAlignment="1">
      <alignment horizontal="left"/>
    </xf>
    <xf numFmtId="200" fontId="0" fillId="0" borderId="49" xfId="3" applyNumberFormat="1" applyFont="1" applyBorder="1" applyAlignment="1">
      <alignment horizontal="right"/>
    </xf>
    <xf numFmtId="200" fontId="0" fillId="0" borderId="49" xfId="3" quotePrefix="1" applyNumberFormat="1" applyFont="1" applyBorder="1" applyAlignment="1">
      <alignment horizontal="right"/>
    </xf>
    <xf numFmtId="200" fontId="8" fillId="22" borderId="64" xfId="3" quotePrefix="1" applyNumberFormat="1" applyFont="1" applyFill="1" applyBorder="1" applyAlignment="1">
      <alignment horizontal="right"/>
    </xf>
    <xf numFmtId="200" fontId="8" fillId="0" borderId="64" xfId="3" applyNumberFormat="1" applyFont="1" applyBorder="1" applyAlignment="1">
      <alignment horizontal="right"/>
    </xf>
    <xf numFmtId="200" fontId="8" fillId="0" borderId="49" xfId="0" applyNumberFormat="1" applyFont="1" applyBorder="1" applyAlignment="1">
      <alignment horizontal="right"/>
    </xf>
    <xf numFmtId="181" fontId="0" fillId="0" borderId="49" xfId="1" quotePrefix="1" applyNumberFormat="1" applyFont="1" applyBorder="1" applyAlignment="1">
      <alignment horizontal="right"/>
    </xf>
    <xf numFmtId="181" fontId="8" fillId="0" borderId="49" xfId="0" applyNumberFormat="1" applyFont="1" applyBorder="1" applyAlignment="1">
      <alignment horizontal="right"/>
    </xf>
    <xf numFmtId="181" fontId="8" fillId="0" borderId="64" xfId="0" applyNumberFormat="1" applyFont="1" applyBorder="1" applyAlignment="1">
      <alignment horizontal="right"/>
    </xf>
    <xf numFmtId="181" fontId="4" fillId="7" borderId="29" xfId="0" applyNumberFormat="1" applyFont="1" applyFill="1" applyBorder="1" applyAlignment="1">
      <alignment horizontal="right"/>
    </xf>
    <xf numFmtId="181" fontId="8" fillId="0" borderId="52" xfId="1" quotePrefix="1" applyNumberFormat="1" applyFont="1" applyBorder="1" applyAlignment="1">
      <alignment horizontal="right"/>
    </xf>
    <xf numFmtId="0" fontId="10" fillId="0" borderId="22" xfId="0" applyFont="1" applyBorder="1" applyAlignment="1">
      <alignment horizontal="right"/>
    </xf>
    <xf numFmtId="164" fontId="0" fillId="0" borderId="48" xfId="0" applyNumberFormat="1" applyBorder="1" applyAlignment="1">
      <alignment horizontal="center"/>
    </xf>
    <xf numFmtId="164" fontId="0" fillId="0" borderId="50" xfId="0" applyNumberFormat="1" applyBorder="1" applyAlignment="1">
      <alignment horizontal="center"/>
    </xf>
    <xf numFmtId="0" fontId="0" fillId="0" borderId="8" xfId="0" applyBorder="1"/>
    <xf numFmtId="2" fontId="39" fillId="0" borderId="5" xfId="0" applyNumberFormat="1" applyFont="1" applyBorder="1" applyAlignment="1">
      <alignment horizontal="right" indent="1"/>
    </xf>
    <xf numFmtId="200" fontId="1" fillId="0" borderId="5" xfId="3" applyNumberFormat="1" applyFont="1" applyBorder="1" applyAlignment="1">
      <alignment horizontal="right" indent="1"/>
    </xf>
    <xf numFmtId="0" fontId="5" fillId="23" borderId="2" xfId="0" applyFont="1" applyFill="1" applyBorder="1" applyAlignment="1">
      <alignment horizontal="right" indent="1"/>
    </xf>
    <xf numFmtId="209" fontId="0" fillId="0" borderId="5" xfId="1" quotePrefix="1" applyNumberFormat="1" applyFont="1" applyBorder="1" applyAlignment="1">
      <alignment horizontal="right" indent="1"/>
    </xf>
    <xf numFmtId="209" fontId="0" fillId="0" borderId="6" xfId="1" quotePrefix="1" applyNumberFormat="1" applyFont="1" applyBorder="1" applyAlignment="1">
      <alignment horizontal="right" indent="1"/>
    </xf>
    <xf numFmtId="209" fontId="0" fillId="0" borderId="0" xfId="1" quotePrefix="1" applyNumberFormat="1" applyFont="1" applyBorder="1" applyAlignment="1">
      <alignment horizontal="right" indent="1"/>
    </xf>
    <xf numFmtId="209" fontId="10" fillId="5" borderId="16" xfId="0" applyNumberFormat="1" applyFont="1" applyFill="1" applyBorder="1" applyAlignment="1">
      <alignment horizontal="right" indent="1"/>
    </xf>
    <xf numFmtId="209" fontId="10" fillId="5" borderId="17" xfId="0" applyNumberFormat="1" applyFont="1" applyFill="1" applyBorder="1" applyAlignment="1">
      <alignment horizontal="right" indent="1"/>
    </xf>
    <xf numFmtId="200" fontId="39" fillId="18" borderId="0" xfId="0" applyNumberFormat="1" applyFont="1" applyFill="1" applyAlignment="1">
      <alignment horizontal="right" indent="1"/>
    </xf>
    <xf numFmtId="200" fontId="4" fillId="5" borderId="16" xfId="3" applyNumberFormat="1" applyFont="1" applyFill="1" applyBorder="1" applyAlignment="1">
      <alignment horizontal="right" indent="1"/>
    </xf>
    <xf numFmtId="0" fontId="4" fillId="0" borderId="18" xfId="0" applyFont="1" applyBorder="1" applyAlignment="1">
      <alignment horizontal="right" indent="1"/>
    </xf>
    <xf numFmtId="0" fontId="39" fillId="18" borderId="0" xfId="0" applyFont="1" applyFill="1" applyAlignment="1">
      <alignment horizontal="right" indent="1"/>
    </xf>
    <xf numFmtId="0" fontId="10" fillId="5" borderId="16" xfId="0" applyFont="1" applyFill="1" applyBorder="1" applyAlignment="1">
      <alignment horizontal="right" indent="1"/>
    </xf>
    <xf numFmtId="209" fontId="0" fillId="0" borderId="5" xfId="1" applyNumberFormat="1" applyFont="1" applyBorder="1" applyAlignment="1">
      <alignment horizontal="right" indent="1"/>
    </xf>
    <xf numFmtId="209" fontId="0" fillId="18" borderId="0" xfId="1" applyNumberFormat="1" applyFont="1" applyFill="1" applyBorder="1" applyAlignment="1">
      <alignment horizontal="right" indent="1"/>
    </xf>
    <xf numFmtId="209" fontId="0" fillId="0" borderId="0" xfId="1" applyNumberFormat="1" applyFont="1" applyBorder="1" applyAlignment="1">
      <alignment horizontal="right" indent="1"/>
    </xf>
    <xf numFmtId="209" fontId="0" fillId="0" borderId="19" xfId="1" applyNumberFormat="1" applyFont="1" applyBorder="1" applyAlignment="1">
      <alignment horizontal="right" indent="1"/>
    </xf>
    <xf numFmtId="209" fontId="4" fillId="5" borderId="16" xfId="0" applyNumberFormat="1" applyFont="1" applyFill="1" applyBorder="1" applyAlignment="1">
      <alignment horizontal="right" indent="1"/>
    </xf>
    <xf numFmtId="209" fontId="0" fillId="0" borderId="6" xfId="1" applyNumberFormat="1" applyFont="1" applyBorder="1" applyAlignment="1">
      <alignment horizontal="right" indent="1"/>
    </xf>
    <xf numFmtId="209" fontId="0" fillId="18" borderId="11" xfId="1" applyNumberFormat="1" applyFont="1" applyFill="1" applyBorder="1" applyAlignment="1">
      <alignment horizontal="right" indent="1"/>
    </xf>
    <xf numFmtId="209" fontId="0" fillId="0" borderId="11" xfId="1" applyNumberFormat="1" applyFont="1" applyBorder="1" applyAlignment="1">
      <alignment horizontal="right" indent="1"/>
    </xf>
    <xf numFmtId="209" fontId="4" fillId="5" borderId="17" xfId="0" applyNumberFormat="1" applyFont="1" applyFill="1" applyBorder="1" applyAlignment="1">
      <alignment horizontal="right" indent="1"/>
    </xf>
    <xf numFmtId="0" fontId="4" fillId="0" borderId="5" xfId="0" applyFont="1" applyBorder="1" applyAlignment="1">
      <alignment horizontal="right" indent="1"/>
    </xf>
    <xf numFmtId="0" fontId="10" fillId="0" borderId="5" xfId="0" applyFont="1" applyBorder="1" applyAlignment="1">
      <alignment horizontal="right" indent="1"/>
    </xf>
    <xf numFmtId="200" fontId="0" fillId="0" borderId="5" xfId="3" applyNumberFormat="1" applyFont="1" applyBorder="1" applyAlignment="1">
      <alignment horizontal="right" indent="1"/>
    </xf>
    <xf numFmtId="167" fontId="0" fillId="0" borderId="5" xfId="0" applyNumberFormat="1" applyBorder="1" applyAlignment="1">
      <alignment horizontal="right" indent="1"/>
    </xf>
    <xf numFmtId="200" fontId="0" fillId="18" borderId="0" xfId="3" applyNumberFormat="1" applyFont="1" applyFill="1" applyBorder="1" applyAlignment="1">
      <alignment horizontal="right" indent="1"/>
    </xf>
    <xf numFmtId="200" fontId="0" fillId="0" borderId="0" xfId="3" applyNumberFormat="1" applyFont="1" applyBorder="1" applyAlignment="1">
      <alignment horizontal="right" indent="1"/>
    </xf>
    <xf numFmtId="167" fontId="4" fillId="5" borderId="16" xfId="3" quotePrefix="1" applyNumberFormat="1" applyFont="1" applyFill="1" applyBorder="1" applyAlignment="1">
      <alignment horizontal="right" indent="1"/>
    </xf>
    <xf numFmtId="209" fontId="8" fillId="0" borderId="5" xfId="1" applyNumberFormat="1" applyFont="1" applyBorder="1" applyAlignment="1">
      <alignment horizontal="right" indent="1"/>
    </xf>
    <xf numFmtId="209" fontId="8" fillId="0" borderId="0" xfId="1" applyNumberFormat="1" applyFont="1" applyBorder="1" applyAlignment="1">
      <alignment horizontal="right" indent="1"/>
    </xf>
    <xf numFmtId="209" fontId="4" fillId="5" borderId="18" xfId="1" applyNumberFormat="1" applyFont="1" applyFill="1" applyBorder="1" applyAlignment="1">
      <alignment horizontal="right" indent="1"/>
    </xf>
    <xf numFmtId="209" fontId="8" fillId="18" borderId="0" xfId="1" applyNumberFormat="1" applyFont="1" applyFill="1" applyBorder="1" applyAlignment="1">
      <alignment horizontal="right" indent="1"/>
    </xf>
    <xf numFmtId="209" fontId="4" fillId="5" borderId="16" xfId="1" applyNumberFormat="1" applyFont="1" applyFill="1" applyBorder="1" applyAlignment="1">
      <alignment horizontal="right" indent="1"/>
    </xf>
    <xf numFmtId="209" fontId="4" fillId="5" borderId="17" xfId="1" applyNumberFormat="1" applyFont="1" applyFill="1" applyBorder="1" applyAlignment="1">
      <alignment horizontal="right" indent="1"/>
    </xf>
    <xf numFmtId="209" fontId="4" fillId="5" borderId="80" xfId="1" applyNumberFormat="1" applyFont="1" applyFill="1" applyBorder="1" applyAlignment="1">
      <alignment horizontal="right" indent="1"/>
    </xf>
    <xf numFmtId="210" fontId="4" fillId="5" borderId="16" xfId="1" applyNumberFormat="1" applyFont="1" applyFill="1" applyBorder="1" applyAlignment="1">
      <alignment horizontal="right" indent="1"/>
    </xf>
    <xf numFmtId="210" fontId="0" fillId="0" borderId="5" xfId="1" quotePrefix="1" applyNumberFormat="1" applyFont="1" applyBorder="1" applyAlignment="1">
      <alignment horizontal="right" indent="1"/>
    </xf>
    <xf numFmtId="210" fontId="0" fillId="18" borderId="0" xfId="1" quotePrefix="1" applyNumberFormat="1" applyFont="1" applyFill="1" applyBorder="1" applyAlignment="1">
      <alignment horizontal="right" indent="1"/>
    </xf>
    <xf numFmtId="210" fontId="0" fillId="0" borderId="0" xfId="1" quotePrefix="1" applyNumberFormat="1" applyFont="1" applyBorder="1" applyAlignment="1">
      <alignment horizontal="right" indent="1"/>
    </xf>
    <xf numFmtId="211" fontId="4" fillId="5" borderId="16" xfId="3" quotePrefix="1" applyNumberFormat="1" applyFont="1" applyFill="1" applyBorder="1" applyAlignment="1">
      <alignment horizontal="right" indent="1"/>
    </xf>
    <xf numFmtId="211" fontId="0" fillId="18" borderId="0" xfId="1" quotePrefix="1" applyNumberFormat="1" applyFont="1" applyFill="1" applyBorder="1" applyAlignment="1">
      <alignment horizontal="right" indent="1"/>
    </xf>
    <xf numFmtId="212" fontId="0" fillId="0" borderId="6" xfId="1" applyNumberFormat="1" applyFont="1" applyBorder="1" applyAlignment="1">
      <alignment horizontal="right" indent="1"/>
    </xf>
    <xf numFmtId="212" fontId="0" fillId="18" borderId="11" xfId="1" applyNumberFormat="1" applyFont="1" applyFill="1" applyBorder="1" applyAlignment="1">
      <alignment horizontal="right" indent="1"/>
    </xf>
    <xf numFmtId="212" fontId="0" fillId="0" borderId="11" xfId="1" applyNumberFormat="1" applyFont="1" applyBorder="1" applyAlignment="1">
      <alignment horizontal="right" indent="1"/>
    </xf>
    <xf numFmtId="212" fontId="4" fillId="5" borderId="17" xfId="1" applyNumberFormat="1" applyFont="1" applyFill="1" applyBorder="1" applyAlignment="1">
      <alignment horizontal="right" indent="1"/>
    </xf>
    <xf numFmtId="0" fontId="0" fillId="22" borderId="10" xfId="0" applyFill="1" applyBorder="1" applyAlignment="1">
      <alignment horizontal="left" indent="1"/>
    </xf>
    <xf numFmtId="0" fontId="8" fillId="22" borderId="4" xfId="0" applyFont="1" applyFill="1" applyBorder="1" applyAlignment="1">
      <alignment horizontal="left" indent="1"/>
    </xf>
    <xf numFmtId="209" fontId="8" fillId="22" borderId="5" xfId="1" applyNumberFormat="1" applyFont="1" applyFill="1" applyBorder="1" applyAlignment="1">
      <alignment horizontal="right" indent="1"/>
    </xf>
    <xf numFmtId="0" fontId="8" fillId="22" borderId="10" xfId="0" applyFont="1" applyFill="1" applyBorder="1" applyAlignment="1">
      <alignment horizontal="left" indent="1"/>
    </xf>
    <xf numFmtId="209" fontId="8" fillId="22" borderId="0" xfId="1" applyNumberFormat="1" applyFont="1" applyFill="1" applyBorder="1" applyAlignment="1">
      <alignment horizontal="right" indent="1"/>
    </xf>
    <xf numFmtId="209" fontId="8" fillId="22" borderId="11" xfId="1" applyNumberFormat="1" applyFont="1" applyFill="1" applyBorder="1" applyAlignment="1">
      <alignment horizontal="right" indent="1"/>
    </xf>
    <xf numFmtId="200" fontId="39" fillId="22" borderId="11" xfId="0" applyNumberFormat="1" applyFont="1" applyFill="1" applyBorder="1" applyAlignment="1">
      <alignment horizontal="right" indent="1"/>
    </xf>
    <xf numFmtId="15" fontId="8" fillId="18" borderId="11" xfId="0" applyNumberFormat="1" applyFont="1" applyFill="1" applyBorder="1" applyAlignment="1">
      <alignment horizontal="right" indent="1"/>
    </xf>
    <xf numFmtId="0" fontId="5" fillId="23" borderId="5" xfId="0" applyFont="1" applyFill="1" applyBorder="1" applyAlignment="1">
      <alignment horizontal="center"/>
    </xf>
    <xf numFmtId="0" fontId="5" fillId="23" borderId="5" xfId="0" applyFont="1" applyFill="1" applyBorder="1"/>
    <xf numFmtId="0" fontId="2" fillId="23" borderId="5" xfId="0" applyFont="1" applyFill="1" applyBorder="1" applyAlignment="1">
      <alignment horizontal="center"/>
    </xf>
    <xf numFmtId="0" fontId="2" fillId="23" borderId="23" xfId="0" applyFont="1" applyFill="1" applyBorder="1" applyAlignment="1">
      <alignment horizontal="right"/>
    </xf>
    <xf numFmtId="0" fontId="2" fillId="23" borderId="50" xfId="0" applyFont="1" applyFill="1" applyBorder="1"/>
    <xf numFmtId="0" fontId="2" fillId="23" borderId="42" xfId="0" applyFont="1" applyFill="1" applyBorder="1" applyAlignment="1">
      <alignment horizontal="center"/>
    </xf>
    <xf numFmtId="0" fontId="2" fillId="23" borderId="42" xfId="0" applyFont="1" applyFill="1" applyBorder="1"/>
    <xf numFmtId="200" fontId="2" fillId="23" borderId="53" xfId="0" applyNumberFormat="1" applyFont="1" applyFill="1" applyBorder="1" applyAlignment="1">
      <alignment horizontal="right"/>
    </xf>
    <xf numFmtId="0" fontId="4" fillId="0" borderId="46" xfId="0" applyFont="1" applyBorder="1" applyAlignment="1">
      <alignment horizontal="left" indent="1"/>
    </xf>
    <xf numFmtId="0" fontId="9" fillId="0" borderId="40" xfId="0" applyFont="1" applyBorder="1" applyAlignment="1">
      <alignment horizontal="center"/>
    </xf>
    <xf numFmtId="0" fontId="4" fillId="0" borderId="40" xfId="0" applyFont="1" applyBorder="1"/>
    <xf numFmtId="181" fontId="4" fillId="0" borderId="47" xfId="1" quotePrefix="1" applyNumberFormat="1" applyFont="1" applyBorder="1" applyAlignment="1">
      <alignment horizontal="right"/>
    </xf>
    <xf numFmtId="0" fontId="7" fillId="0" borderId="40" xfId="0" applyFont="1" applyBorder="1" applyAlignment="1">
      <alignment horizontal="center"/>
    </xf>
    <xf numFmtId="0" fontId="0" fillId="0" borderId="40" xfId="0" applyBorder="1"/>
    <xf numFmtId="0" fontId="0" fillId="0" borderId="46" xfId="0" applyBorder="1"/>
    <xf numFmtId="200" fontId="0" fillId="0" borderId="47" xfId="3" quotePrefix="1" applyNumberFormat="1" applyFont="1" applyBorder="1" applyAlignment="1">
      <alignment horizontal="right"/>
    </xf>
    <xf numFmtId="0" fontId="8" fillId="2" borderId="0" xfId="0" applyFont="1" applyFill="1"/>
    <xf numFmtId="181" fontId="0" fillId="0" borderId="35" xfId="1" quotePrefix="1" applyNumberFormat="1" applyFont="1" applyFill="1" applyBorder="1"/>
    <xf numFmtId="181" fontId="0" fillId="0" borderId="36" xfId="1" quotePrefix="1" applyNumberFormat="1" applyFont="1" applyFill="1" applyBorder="1"/>
    <xf numFmtId="181" fontId="0" fillId="0" borderId="43" xfId="1" quotePrefix="1" applyNumberFormat="1" applyFont="1" applyFill="1" applyBorder="1"/>
    <xf numFmtId="181" fontId="0" fillId="0" borderId="0" xfId="0" applyNumberFormat="1" applyAlignment="1">
      <alignment horizontal="right" indent="1"/>
    </xf>
    <xf numFmtId="181" fontId="0" fillId="0" borderId="0" xfId="1" applyNumberFormat="1" applyFont="1" applyFill="1" applyBorder="1" applyAlignment="1">
      <alignment horizontal="right" indent="1"/>
    </xf>
    <xf numFmtId="181" fontId="4" fillId="0" borderId="0" xfId="0" applyNumberFormat="1" applyFont="1" applyAlignment="1">
      <alignment horizontal="right" indent="1"/>
    </xf>
    <xf numFmtId="181" fontId="0" fillId="0" borderId="0" xfId="1" applyNumberFormat="1" applyFont="1" applyAlignment="1">
      <alignment horizontal="right" indent="1"/>
    </xf>
    <xf numFmtId="0" fontId="13" fillId="0" borderId="13" xfId="0" applyFont="1" applyBorder="1" applyAlignment="1">
      <alignment horizontal="left" indent="1"/>
    </xf>
    <xf numFmtId="0" fontId="14" fillId="0" borderId="13" xfId="0" applyFont="1" applyBorder="1"/>
    <xf numFmtId="165" fontId="14" fillId="0" borderId="13" xfId="0" applyNumberFormat="1" applyFont="1" applyBorder="1" applyAlignment="1">
      <alignment horizontal="centerContinuous"/>
    </xf>
    <xf numFmtId="199" fontId="0" fillId="0" borderId="36" xfId="1" quotePrefix="1" applyNumberFormat="1" applyFont="1" applyFill="1" applyBorder="1"/>
    <xf numFmtId="10" fontId="11" fillId="0" borderId="43" xfId="3" applyNumberFormat="1" applyFont="1" applyBorder="1" applyAlignment="1">
      <alignment horizontal="right"/>
    </xf>
    <xf numFmtId="0" fontId="0" fillId="0" borderId="43" xfId="0" applyBorder="1" applyAlignment="1">
      <alignment horizontal="right"/>
    </xf>
    <xf numFmtId="181" fontId="0" fillId="0" borderId="35" xfId="1" applyNumberFormat="1" applyFont="1" applyFill="1" applyBorder="1" applyAlignment="1">
      <alignment horizontal="right"/>
    </xf>
    <xf numFmtId="181" fontId="0" fillId="0" borderId="35" xfId="1" quotePrefix="1" applyNumberFormat="1" applyFont="1" applyFill="1" applyBorder="1" applyAlignment="1">
      <alignment horizontal="right"/>
    </xf>
    <xf numFmtId="181" fontId="0" fillId="0" borderId="36" xfId="1" applyNumberFormat="1" applyFont="1" applyFill="1" applyBorder="1" applyAlignment="1">
      <alignment horizontal="right"/>
    </xf>
    <xf numFmtId="181" fontId="0" fillId="0" borderId="36" xfId="1" quotePrefix="1" applyNumberFormat="1" applyFont="1" applyFill="1" applyBorder="1" applyAlignment="1">
      <alignment horizontal="right"/>
    </xf>
    <xf numFmtId="181" fontId="0" fillId="0" borderId="43" xfId="1" applyNumberFormat="1" applyFont="1" applyFill="1" applyBorder="1" applyAlignment="1">
      <alignment horizontal="right"/>
    </xf>
    <xf numFmtId="181" fontId="0" fillId="0" borderId="43" xfId="1" quotePrefix="1" applyNumberFormat="1" applyFont="1" applyFill="1" applyBorder="1" applyAlignment="1">
      <alignment horizontal="right"/>
    </xf>
    <xf numFmtId="181" fontId="0" fillId="0" borderId="0" xfId="1" applyNumberFormat="1" applyFont="1" applyFill="1" applyBorder="1" applyAlignment="1">
      <alignment horizontal="right"/>
    </xf>
    <xf numFmtId="213" fontId="1" fillId="0" borderId="35" xfId="1" applyNumberFormat="1" applyFont="1" applyFill="1" applyBorder="1" applyAlignment="1">
      <alignment horizontal="right"/>
    </xf>
    <xf numFmtId="181" fontId="0" fillId="0" borderId="42" xfId="1" applyNumberFormat="1" applyFont="1" applyFill="1" applyBorder="1" applyAlignment="1">
      <alignment horizontal="right"/>
    </xf>
    <xf numFmtId="181" fontId="0" fillId="0" borderId="42" xfId="1" quotePrefix="1" applyNumberFormat="1" applyFont="1" applyFill="1" applyBorder="1" applyAlignment="1">
      <alignment horizontal="right"/>
    </xf>
    <xf numFmtId="9" fontId="11" fillId="0" borderId="0" xfId="3" applyFont="1" applyFill="1" applyBorder="1" applyAlignment="1">
      <alignment horizontal="right"/>
    </xf>
    <xf numFmtId="168" fontId="0" fillId="0" borderId="0" xfId="1" applyNumberFormat="1" applyFont="1" applyFill="1" applyBorder="1" applyAlignment="1">
      <alignment horizontal="right"/>
    </xf>
    <xf numFmtId="10" fontId="11" fillId="0" borderId="0" xfId="3" applyNumberFormat="1" applyFont="1" applyAlignment="1">
      <alignment horizontal="right"/>
    </xf>
    <xf numFmtId="0" fontId="8" fillId="0" borderId="40" xfId="0" applyFont="1" applyBorder="1" applyAlignment="1">
      <alignment horizontal="right"/>
    </xf>
    <xf numFmtId="181" fontId="8" fillId="0" borderId="40" xfId="1" applyNumberFormat="1" applyFont="1" applyBorder="1" applyAlignment="1">
      <alignment horizontal="right"/>
    </xf>
    <xf numFmtId="0" fontId="8" fillId="0" borderId="36" xfId="0" applyFont="1" applyBorder="1" applyAlignment="1">
      <alignment horizontal="right"/>
    </xf>
    <xf numFmtId="0" fontId="8" fillId="0" borderId="42" xfId="0" applyFont="1" applyBorder="1" applyAlignment="1">
      <alignment horizontal="right"/>
    </xf>
    <xf numFmtId="181" fontId="10" fillId="0" borderId="42" xfId="1" applyNumberFormat="1" applyFont="1" applyBorder="1" applyAlignment="1">
      <alignment horizontal="right"/>
    </xf>
    <xf numFmtId="0" fontId="8" fillId="0" borderId="0" xfId="0" applyFont="1" applyAlignment="1">
      <alignment horizontal="right"/>
    </xf>
    <xf numFmtId="181" fontId="8" fillId="0" borderId="0" xfId="0" applyNumberFormat="1" applyFont="1" applyAlignment="1">
      <alignment horizontal="right"/>
    </xf>
    <xf numFmtId="165" fontId="12" fillId="0" borderId="0" xfId="0" applyNumberFormat="1" applyFont="1" applyAlignment="1">
      <alignment horizontal="right"/>
    </xf>
    <xf numFmtId="167" fontId="11" fillId="0" borderId="0" xfId="1" applyNumberFormat="1" applyFont="1" applyFill="1" applyBorder="1" applyAlignment="1">
      <alignment horizontal="right"/>
    </xf>
    <xf numFmtId="10" fontId="11" fillId="0" borderId="0" xfId="3" applyNumberFormat="1" applyFont="1" applyFill="1" applyBorder="1" applyAlignment="1">
      <alignment horizontal="right"/>
    </xf>
    <xf numFmtId="165" fontId="4" fillId="5" borderId="5" xfId="0" applyNumberFormat="1" applyFont="1" applyFill="1" applyBorder="1" applyAlignment="1">
      <alignment horizontal="right"/>
    </xf>
    <xf numFmtId="165" fontId="14" fillId="0" borderId="0" xfId="0" applyNumberFormat="1" applyFont="1" applyAlignment="1">
      <alignment horizontal="right"/>
    </xf>
    <xf numFmtId="181" fontId="13" fillId="0" borderId="0" xfId="1" applyNumberFormat="1" applyFont="1" applyFill="1" applyBorder="1" applyAlignment="1">
      <alignment horizontal="right"/>
    </xf>
    <xf numFmtId="165" fontId="14" fillId="0" borderId="13" xfId="0" applyNumberFormat="1" applyFont="1" applyBorder="1" applyAlignment="1">
      <alignment horizontal="right"/>
    </xf>
    <xf numFmtId="10" fontId="13" fillId="0" borderId="13" xfId="3" applyNumberFormat="1" applyFont="1" applyFill="1" applyBorder="1" applyAlignment="1">
      <alignment horizontal="right"/>
    </xf>
    <xf numFmtId="0" fontId="4" fillId="5" borderId="18" xfId="0" applyFont="1" applyFill="1" applyBorder="1"/>
    <xf numFmtId="0" fontId="22" fillId="5" borderId="18" xfId="0" applyFont="1" applyFill="1" applyBorder="1" applyAlignment="1">
      <alignment horizontal="left" vertical="center"/>
    </xf>
    <xf numFmtId="200" fontId="22" fillId="5" borderId="18" xfId="0" applyNumberFormat="1" applyFont="1" applyFill="1" applyBorder="1" applyAlignment="1">
      <alignment horizontal="right" vertical="center"/>
    </xf>
    <xf numFmtId="181" fontId="22" fillId="5" borderId="29" xfId="0" applyNumberFormat="1" applyFont="1" applyFill="1" applyBorder="1" applyAlignment="1">
      <alignment horizontal="right" vertical="center"/>
    </xf>
    <xf numFmtId="0" fontId="41" fillId="0" borderId="35" xfId="0" applyFont="1" applyBorder="1" applyAlignment="1">
      <alignment horizontal="right"/>
    </xf>
    <xf numFmtId="164" fontId="39" fillId="0" borderId="40" xfId="1" applyNumberFormat="1" applyFont="1" applyBorder="1" applyAlignment="1">
      <alignment horizontal="center"/>
    </xf>
    <xf numFmtId="0" fontId="4" fillId="0" borderId="46" xfId="0" applyFont="1" applyBorder="1" applyAlignment="1">
      <alignment horizontal="center"/>
    </xf>
    <xf numFmtId="0" fontId="4" fillId="0" borderId="48" xfId="0" applyFont="1" applyBorder="1" applyAlignment="1">
      <alignment horizontal="center"/>
    </xf>
    <xf numFmtId="0" fontId="0" fillId="0" borderId="50" xfId="0" applyBorder="1"/>
    <xf numFmtId="164" fontId="0" fillId="0" borderId="51" xfId="0" applyNumberFormat="1" applyBorder="1" applyAlignment="1">
      <alignment horizontal="center"/>
    </xf>
    <xf numFmtId="164" fontId="0" fillId="0" borderId="72" xfId="0" applyNumberFormat="1" applyBorder="1" applyAlignment="1">
      <alignment horizontal="center"/>
    </xf>
    <xf numFmtId="164" fontId="0" fillId="0" borderId="81" xfId="0" applyNumberFormat="1" applyBorder="1" applyAlignment="1">
      <alignment horizontal="center"/>
    </xf>
    <xf numFmtId="164" fontId="4" fillId="5" borderId="62" xfId="0" applyNumberFormat="1" applyFont="1" applyFill="1" applyBorder="1" applyAlignment="1">
      <alignment horizontal="center"/>
    </xf>
    <xf numFmtId="164" fontId="0" fillId="0" borderId="71" xfId="0" applyNumberFormat="1" applyBorder="1" applyAlignment="1">
      <alignment horizontal="center"/>
    </xf>
    <xf numFmtId="0" fontId="10" fillId="0" borderId="21" xfId="0" applyFont="1" applyBorder="1" applyAlignment="1">
      <alignment horizontal="right"/>
    </xf>
    <xf numFmtId="0" fontId="4" fillId="0" borderId="40" xfId="0" applyFont="1" applyBorder="1" applyAlignment="1">
      <alignment horizontal="left" indent="1"/>
    </xf>
    <xf numFmtId="0" fontId="4" fillId="0" borderId="36" xfId="0" applyFont="1" applyBorder="1" applyAlignment="1">
      <alignment horizontal="left" indent="1"/>
    </xf>
    <xf numFmtId="0" fontId="4" fillId="0" borderId="42" xfId="0" applyFont="1" applyBorder="1" applyAlignment="1">
      <alignment horizontal="left" indent="1"/>
    </xf>
    <xf numFmtId="0" fontId="4" fillId="0" borderId="48" xfId="0" applyFont="1" applyBorder="1" applyAlignment="1">
      <alignment horizontal="left" indent="1"/>
    </xf>
    <xf numFmtId="0" fontId="4" fillId="0" borderId="50" xfId="0" applyFont="1" applyBorder="1" applyAlignment="1">
      <alignment horizontal="left" indent="1"/>
    </xf>
    <xf numFmtId="0" fontId="0" fillId="22" borderId="28" xfId="0" applyFill="1" applyBorder="1"/>
    <xf numFmtId="0" fontId="0" fillId="22" borderId="18" xfId="0" applyFill="1" applyBorder="1"/>
    <xf numFmtId="209" fontId="8" fillId="0" borderId="5" xfId="1" quotePrefix="1" applyNumberFormat="1" applyFont="1" applyBorder="1" applyAlignment="1">
      <alignment horizontal="right" indent="1"/>
    </xf>
    <xf numFmtId="209" fontId="8" fillId="0" borderId="19" xfId="1" quotePrefix="1" applyNumberFormat="1" applyFont="1" applyBorder="1" applyAlignment="1">
      <alignment horizontal="right" indent="1"/>
    </xf>
    <xf numFmtId="0" fontId="0" fillId="0" borderId="1" xfId="0" applyBorder="1" applyAlignment="1">
      <alignment horizontal="center"/>
    </xf>
    <xf numFmtId="0" fontId="4" fillId="0" borderId="2" xfId="0" applyFont="1" applyBorder="1" applyAlignment="1">
      <alignment horizontal="center"/>
    </xf>
    <xf numFmtId="0" fontId="4" fillId="0" borderId="10" xfId="0" applyFont="1" applyBorder="1" applyAlignment="1">
      <alignment horizontal="center"/>
    </xf>
    <xf numFmtId="10" fontId="4" fillId="0" borderId="11" xfId="3" applyNumberFormat="1" applyFont="1" applyBorder="1" applyAlignment="1">
      <alignment horizontal="center" vertical="center"/>
    </xf>
    <xf numFmtId="10" fontId="4" fillId="0" borderId="10" xfId="3" applyNumberFormat="1" applyFont="1" applyBorder="1" applyAlignment="1">
      <alignment horizontal="center"/>
    </xf>
    <xf numFmtId="10" fontId="0" fillId="0" borderId="82" xfId="3" applyNumberFormat="1" applyFont="1" applyBorder="1" applyAlignment="1">
      <alignment horizontal="center"/>
    </xf>
    <xf numFmtId="0" fontId="0" fillId="0" borderId="10" xfId="0" applyBorder="1" applyAlignment="1">
      <alignment horizontal="center"/>
    </xf>
    <xf numFmtId="166" fontId="10" fillId="0" borderId="20" xfId="0" applyNumberFormat="1" applyFont="1" applyBorder="1" applyAlignment="1">
      <alignment horizontal="center"/>
    </xf>
    <xf numFmtId="10" fontId="4" fillId="0" borderId="12" xfId="3" applyNumberFormat="1" applyFont="1" applyBorder="1" applyAlignment="1">
      <alignment horizontal="center"/>
    </xf>
    <xf numFmtId="10" fontId="0" fillId="0" borderId="83" xfId="3" applyNumberFormat="1" applyFont="1" applyBorder="1" applyAlignment="1">
      <alignment horizontal="center"/>
    </xf>
    <xf numFmtId="10" fontId="0" fillId="0" borderId="84" xfId="3" applyNumberFormat="1" applyFont="1" applyBorder="1" applyAlignment="1">
      <alignment horizontal="center"/>
    </xf>
    <xf numFmtId="43" fontId="4" fillId="0" borderId="0" xfId="1" applyFont="1" applyAlignment="1">
      <alignment horizontal="right"/>
    </xf>
    <xf numFmtId="0" fontId="25" fillId="22" borderId="36" xfId="0" applyFont="1" applyFill="1" applyBorder="1" applyAlignment="1">
      <alignment horizontal="left" vertical="center"/>
    </xf>
    <xf numFmtId="181" fontId="0" fillId="22" borderId="36" xfId="0" applyNumberFormat="1" applyFill="1" applyBorder="1"/>
    <xf numFmtId="196" fontId="18" fillId="22" borderId="49" xfId="0" applyNumberFormat="1" applyFont="1" applyFill="1" applyBorder="1" applyAlignment="1">
      <alignment horizontal="right" vertical="center" indent="1"/>
    </xf>
    <xf numFmtId="9" fontId="4" fillId="0" borderId="0" xfId="3" applyFont="1"/>
    <xf numFmtId="9" fontId="0" fillId="0" borderId="0" xfId="3" applyFont="1"/>
    <xf numFmtId="204" fontId="8" fillId="0" borderId="38" xfId="0" applyNumberFormat="1" applyFont="1" applyBorder="1" applyAlignment="1">
      <alignment horizontal="right" indent="1"/>
    </xf>
    <xf numFmtId="0" fontId="10" fillId="22" borderId="48" xfId="0" applyFont="1" applyFill="1" applyBorder="1"/>
    <xf numFmtId="15" fontId="0" fillId="0" borderId="0" xfId="0" applyNumberFormat="1"/>
    <xf numFmtId="1" fontId="8" fillId="0" borderId="0" xfId="1" quotePrefix="1" applyNumberFormat="1" applyFont="1" applyFill="1" applyBorder="1" applyAlignment="1">
      <alignment horizontal="right" indent="1"/>
    </xf>
    <xf numFmtId="214" fontId="0" fillId="0" borderId="0" xfId="3" applyNumberFormat="1" applyFont="1" applyBorder="1" applyAlignment="1">
      <alignment horizontal="right"/>
    </xf>
    <xf numFmtId="214" fontId="0" fillId="0" borderId="11" xfId="3" applyNumberFormat="1" applyFont="1" applyBorder="1" applyAlignment="1">
      <alignment horizontal="right" indent="1"/>
    </xf>
    <xf numFmtId="181" fontId="39" fillId="6" borderId="36" xfId="1" applyNumberFormat="1" applyFont="1" applyFill="1" applyBorder="1"/>
    <xf numFmtId="165" fontId="41" fillId="6" borderId="61" xfId="0" applyNumberFormat="1" applyFont="1" applyFill="1" applyBorder="1"/>
    <xf numFmtId="181" fontId="39" fillId="6" borderId="35" xfId="1" applyNumberFormat="1" applyFont="1" applyFill="1" applyBorder="1"/>
    <xf numFmtId="181" fontId="39" fillId="6" borderId="0" xfId="1" applyNumberFormat="1" applyFont="1" applyFill="1" applyBorder="1"/>
    <xf numFmtId="181" fontId="39" fillId="0" borderId="0" xfId="1" applyNumberFormat="1" applyFont="1" applyFill="1" applyBorder="1"/>
    <xf numFmtId="181" fontId="0" fillId="0" borderId="11" xfId="1" applyNumberFormat="1" applyFont="1" applyFill="1" applyBorder="1"/>
    <xf numFmtId="0" fontId="39" fillId="6" borderId="0" xfId="0" applyFont="1" applyFill="1"/>
    <xf numFmtId="200" fontId="39" fillId="6" borderId="36" xfId="0" applyNumberFormat="1" applyFont="1" applyFill="1" applyBorder="1"/>
    <xf numFmtId="200" fontId="39" fillId="6" borderId="0" xfId="0" applyNumberFormat="1" applyFont="1" applyFill="1"/>
    <xf numFmtId="200" fontId="39" fillId="6" borderId="35" xfId="0" applyNumberFormat="1" applyFont="1" applyFill="1" applyBorder="1"/>
    <xf numFmtId="200" fontId="39" fillId="6" borderId="0" xfId="3" applyNumberFormat="1" applyFont="1" applyFill="1" applyBorder="1"/>
    <xf numFmtId="200" fontId="39" fillId="6" borderId="75" xfId="0" applyNumberFormat="1" applyFont="1" applyFill="1" applyBorder="1" applyAlignment="1">
      <alignment horizontal="right" indent="1"/>
    </xf>
    <xf numFmtId="200" fontId="39" fillId="6" borderId="38" xfId="0" applyNumberFormat="1" applyFont="1" applyFill="1" applyBorder="1" applyAlignment="1">
      <alignment horizontal="right" indent="1"/>
    </xf>
    <xf numFmtId="2" fontId="39" fillId="6" borderId="38" xfId="0" applyNumberFormat="1" applyFont="1" applyFill="1" applyBorder="1" applyAlignment="1">
      <alignment horizontal="right" indent="2"/>
    </xf>
    <xf numFmtId="200" fontId="39" fillId="6" borderId="76" xfId="0" applyNumberFormat="1" applyFont="1" applyFill="1" applyBorder="1" applyAlignment="1">
      <alignment horizontal="right" indent="1"/>
    </xf>
    <xf numFmtId="0" fontId="39" fillId="6" borderId="55" xfId="0" applyFont="1" applyFill="1" applyBorder="1" applyAlignment="1">
      <alignment horizontal="left" indent="1"/>
    </xf>
    <xf numFmtId="200" fontId="39" fillId="6" borderId="36" xfId="3" applyNumberFormat="1" applyFont="1" applyFill="1" applyBorder="1" applyAlignment="1">
      <alignment horizontal="right"/>
    </xf>
    <xf numFmtId="200" fontId="39" fillId="6" borderId="42" xfId="3" applyNumberFormat="1" applyFont="1" applyFill="1" applyBorder="1" applyAlignment="1">
      <alignment horizontal="right"/>
    </xf>
    <xf numFmtId="10" fontId="41" fillId="6" borderId="0" xfId="3" applyNumberFormat="1" applyFont="1" applyFill="1" applyBorder="1" applyAlignment="1">
      <alignment horizontal="center"/>
    </xf>
    <xf numFmtId="10" fontId="41" fillId="6" borderId="0" xfId="3" applyNumberFormat="1" applyFont="1" applyFill="1" applyAlignment="1">
      <alignment horizontal="center"/>
    </xf>
    <xf numFmtId="166" fontId="41" fillId="6" borderId="19" xfId="0" applyNumberFormat="1" applyFont="1" applyFill="1" applyBorder="1" applyAlignment="1">
      <alignment horizontal="center"/>
    </xf>
    <xf numFmtId="0" fontId="41" fillId="6" borderId="22" xfId="0" applyFont="1" applyFill="1" applyBorder="1"/>
    <xf numFmtId="197" fontId="39" fillId="6" borderId="0" xfId="1" applyNumberFormat="1" applyFont="1" applyFill="1" applyBorder="1" applyAlignment="1">
      <alignment horizontal="left"/>
    </xf>
    <xf numFmtId="14" fontId="39" fillId="6" borderId="21" xfId="0" applyNumberFormat="1" applyFont="1" applyFill="1" applyBorder="1"/>
    <xf numFmtId="199" fontId="39" fillId="6" borderId="21" xfId="0" applyNumberFormat="1" applyFont="1" applyFill="1" applyBorder="1"/>
    <xf numFmtId="199" fontId="40" fillId="6" borderId="21" xfId="0" applyNumberFormat="1" applyFont="1" applyFill="1" applyBorder="1"/>
    <xf numFmtId="14" fontId="39" fillId="6" borderId="21" xfId="0" applyNumberFormat="1" applyFont="1" applyFill="1" applyBorder="1" applyAlignment="1">
      <alignment horizontal="right"/>
    </xf>
    <xf numFmtId="164" fontId="23" fillId="6" borderId="48" xfId="1" applyNumberFormat="1" applyFont="1" applyFill="1" applyBorder="1" applyAlignment="1">
      <alignment horizontal="left" vertical="center"/>
    </xf>
    <xf numFmtId="164" fontId="17" fillId="6" borderId="36" xfId="1" applyNumberFormat="1" applyFont="1" applyFill="1" applyBorder="1" applyAlignment="1">
      <alignment horizontal="center" vertical="center"/>
    </xf>
    <xf numFmtId="0" fontId="18" fillId="6" borderId="36" xfId="0" applyFont="1" applyFill="1" applyBorder="1" applyAlignment="1">
      <alignment horizontal="left" vertical="center"/>
    </xf>
    <xf numFmtId="200" fontId="18" fillId="6" borderId="36" xfId="0" applyNumberFormat="1" applyFont="1" applyFill="1" applyBorder="1" applyAlignment="1">
      <alignment horizontal="right" vertical="center"/>
    </xf>
    <xf numFmtId="181" fontId="23" fillId="6" borderId="49" xfId="1" applyNumberFormat="1" applyFont="1" applyFill="1" applyBorder="1" applyAlignment="1">
      <alignment horizontal="right" vertical="center"/>
    </xf>
    <xf numFmtId="0" fontId="23" fillId="6" borderId="36" xfId="0" applyFont="1" applyFill="1" applyBorder="1" applyAlignment="1">
      <alignment horizontal="left" vertical="center"/>
    </xf>
    <xf numFmtId="164" fontId="23" fillId="6" borderId="50" xfId="1" applyNumberFormat="1" applyFont="1" applyFill="1" applyBorder="1" applyAlignment="1">
      <alignment horizontal="left" vertical="center"/>
    </xf>
    <xf numFmtId="164" fontId="17" fillId="6" borderId="42" xfId="1" applyNumberFormat="1" applyFont="1" applyFill="1" applyBorder="1" applyAlignment="1">
      <alignment horizontal="center" vertical="center"/>
    </xf>
    <xf numFmtId="0" fontId="23" fillId="6" borderId="42" xfId="0" applyFont="1" applyFill="1" applyBorder="1" applyAlignment="1">
      <alignment horizontal="left" vertical="center"/>
    </xf>
    <xf numFmtId="200" fontId="18" fillId="6" borderId="42" xfId="0" applyNumberFormat="1" applyFont="1" applyFill="1" applyBorder="1" applyAlignment="1">
      <alignment horizontal="right" vertical="center"/>
    </xf>
    <xf numFmtId="181" fontId="23" fillId="6" borderId="53" xfId="1" applyNumberFormat="1" applyFont="1" applyFill="1" applyBorder="1" applyAlignment="1">
      <alignment horizontal="right" vertical="center"/>
    </xf>
    <xf numFmtId="200" fontId="23" fillId="6" borderId="5" xfId="3" applyNumberFormat="1" applyFont="1" applyFill="1" applyBorder="1" applyAlignment="1">
      <alignment horizontal="right" vertical="center"/>
    </xf>
    <xf numFmtId="164" fontId="23" fillId="6" borderId="36" xfId="1" applyNumberFormat="1" applyFont="1" applyFill="1" applyBorder="1" applyAlignment="1">
      <alignment horizontal="center" vertical="center"/>
    </xf>
    <xf numFmtId="200" fontId="23" fillId="6" borderId="36" xfId="0" applyNumberFormat="1" applyFont="1" applyFill="1" applyBorder="1" applyAlignment="1">
      <alignment horizontal="right" vertical="center"/>
    </xf>
    <xf numFmtId="164" fontId="23" fillId="6" borderId="42" xfId="1" applyNumberFormat="1" applyFont="1" applyFill="1" applyBorder="1" applyAlignment="1">
      <alignment horizontal="center" vertical="center"/>
    </xf>
    <xf numFmtId="200" fontId="23" fillId="6" borderId="42" xfId="0" applyNumberFormat="1" applyFont="1" applyFill="1" applyBorder="1" applyAlignment="1">
      <alignment horizontal="right" vertical="center"/>
    </xf>
    <xf numFmtId="0" fontId="23" fillId="6" borderId="51" xfId="0" applyFont="1" applyFill="1" applyBorder="1" applyAlignment="1">
      <alignment horizontal="left" vertical="center"/>
    </xf>
    <xf numFmtId="0" fontId="17" fillId="6" borderId="35" xfId="0" applyFont="1" applyFill="1" applyBorder="1" applyAlignment="1">
      <alignment horizontal="left" vertical="center"/>
    </xf>
    <xf numFmtId="200" fontId="23" fillId="6" borderId="35" xfId="0" applyNumberFormat="1" applyFont="1" applyFill="1" applyBorder="1" applyAlignment="1">
      <alignment horizontal="right" vertical="center"/>
    </xf>
    <xf numFmtId="181" fontId="23" fillId="6" borderId="52" xfId="1" quotePrefix="1" applyNumberFormat="1" applyFont="1" applyFill="1" applyBorder="1" applyAlignment="1">
      <alignment horizontal="right" vertical="center"/>
    </xf>
    <xf numFmtId="0" fontId="23" fillId="6" borderId="48" xfId="0" applyFont="1" applyFill="1" applyBorder="1" applyAlignment="1">
      <alignment horizontal="left" vertical="center"/>
    </xf>
    <xf numFmtId="0" fontId="17" fillId="6" borderId="36" xfId="0" applyFont="1" applyFill="1" applyBorder="1" applyAlignment="1">
      <alignment horizontal="left" vertical="center"/>
    </xf>
    <xf numFmtId="0" fontId="18" fillId="6" borderId="35" xfId="0" applyFont="1" applyFill="1" applyBorder="1" applyAlignment="1">
      <alignment horizontal="left" vertical="center"/>
    </xf>
    <xf numFmtId="200" fontId="23" fillId="6" borderId="40" xfId="3" applyNumberFormat="1" applyFont="1" applyFill="1" applyBorder="1" applyAlignment="1">
      <alignment horizontal="right" vertical="center"/>
    </xf>
    <xf numFmtId="200" fontId="23" fillId="6" borderId="36" xfId="3" applyNumberFormat="1" applyFont="1" applyFill="1" applyBorder="1" applyAlignment="1">
      <alignment horizontal="right" vertical="center"/>
    </xf>
    <xf numFmtId="181" fontId="23" fillId="6" borderId="52" xfId="1" applyNumberFormat="1" applyFont="1" applyFill="1" applyBorder="1" applyAlignment="1">
      <alignment horizontal="right" vertical="center"/>
    </xf>
    <xf numFmtId="41" fontId="23" fillId="6" borderId="0" xfId="0" applyNumberFormat="1" applyFont="1" applyFill="1" applyAlignment="1">
      <alignment horizontal="left"/>
    </xf>
    <xf numFmtId="41" fontId="23" fillId="6" borderId="25" xfId="0" applyNumberFormat="1" applyFont="1" applyFill="1" applyBorder="1" applyAlignment="1">
      <alignment horizontal="left"/>
    </xf>
    <xf numFmtId="10" fontId="23" fillId="6" borderId="25" xfId="0" applyNumberFormat="1" applyFont="1" applyFill="1" applyBorder="1" applyAlignment="1">
      <alignment horizontal="right"/>
    </xf>
    <xf numFmtId="41" fontId="23" fillId="6" borderId="24" xfId="0" applyNumberFormat="1" applyFont="1" applyFill="1" applyBorder="1" applyAlignment="1">
      <alignment horizontal="left"/>
    </xf>
    <xf numFmtId="10" fontId="23" fillId="6" borderId="24" xfId="0" applyNumberFormat="1" applyFont="1" applyFill="1" applyBorder="1" applyAlignment="1">
      <alignment horizontal="right"/>
    </xf>
    <xf numFmtId="10" fontId="23" fillId="6" borderId="0" xfId="0" applyNumberFormat="1" applyFont="1" applyFill="1" applyAlignment="1">
      <alignment horizontal="right"/>
    </xf>
    <xf numFmtId="41" fontId="23" fillId="6" borderId="31" xfId="0" applyNumberFormat="1" applyFont="1" applyFill="1" applyBorder="1" applyAlignment="1">
      <alignment horizontal="left"/>
    </xf>
    <xf numFmtId="41" fontId="23" fillId="6" borderId="0" xfId="0" applyNumberFormat="1" applyFont="1" applyFill="1" applyAlignment="1">
      <alignment horizontal="right"/>
    </xf>
    <xf numFmtId="41" fontId="23" fillId="6" borderId="25" xfId="0" applyNumberFormat="1" applyFont="1" applyFill="1" applyBorder="1" applyAlignment="1">
      <alignment horizontal="right"/>
    </xf>
    <xf numFmtId="41" fontId="23" fillId="6" borderId="24" xfId="0" applyNumberFormat="1" applyFont="1" applyFill="1" applyBorder="1" applyAlignment="1">
      <alignment horizontal="right"/>
    </xf>
    <xf numFmtId="41" fontId="23" fillId="6" borderId="31" xfId="0" applyNumberFormat="1" applyFont="1" applyFill="1" applyBorder="1" applyAlignment="1">
      <alignment horizontal="right"/>
    </xf>
    <xf numFmtId="14" fontId="39" fillId="6" borderId="0" xfId="0" applyNumberFormat="1" applyFont="1" applyFill="1" applyAlignment="1">
      <alignment horizontal="center"/>
    </xf>
    <xf numFmtId="177" fontId="45" fillId="6" borderId="30" xfId="5" applyFont="1" applyFill="1" applyBorder="1"/>
    <xf numFmtId="177" fontId="45" fillId="6" borderId="65" xfId="5" applyFont="1" applyFill="1" applyBorder="1"/>
    <xf numFmtId="181" fontId="45" fillId="6" borderId="65" xfId="9" applyFont="1" applyFill="1" applyBorder="1"/>
    <xf numFmtId="182" fontId="45" fillId="6" borderId="65" xfId="10" applyFont="1" applyFill="1" applyBorder="1"/>
    <xf numFmtId="183" fontId="45" fillId="6" borderId="65" xfId="11" applyFont="1" applyFill="1" applyBorder="1"/>
    <xf numFmtId="181" fontId="27" fillId="6" borderId="30" xfId="9" applyFill="1" applyBorder="1"/>
    <xf numFmtId="181" fontId="27" fillId="6" borderId="65" xfId="9" applyFill="1" applyBorder="1"/>
    <xf numFmtId="182" fontId="27" fillId="6" borderId="65" xfId="10" applyFill="1" applyBorder="1"/>
    <xf numFmtId="183" fontId="27" fillId="6" borderId="65" xfId="11" applyFill="1" applyBorder="1"/>
    <xf numFmtId="178" fontId="45" fillId="6" borderId="65" xfId="6" applyFont="1" applyFill="1" applyBorder="1"/>
    <xf numFmtId="179" fontId="45" fillId="6" borderId="65" xfId="7" applyFont="1" applyFill="1" applyBorder="1"/>
    <xf numFmtId="180" fontId="45" fillId="6" borderId="65" xfId="8" applyFont="1" applyFill="1" applyBorder="1"/>
    <xf numFmtId="0" fontId="39" fillId="6" borderId="22" xfId="0" applyFont="1" applyFill="1" applyBorder="1"/>
    <xf numFmtId="0" fontId="39" fillId="6" borderId="5" xfId="0" applyFont="1" applyFill="1" applyBorder="1"/>
    <xf numFmtId="17" fontId="39" fillId="6" borderId="5" xfId="0" applyNumberFormat="1" applyFont="1" applyFill="1" applyBorder="1"/>
    <xf numFmtId="0" fontId="39" fillId="6" borderId="23" xfId="0" applyFont="1" applyFill="1" applyBorder="1"/>
    <xf numFmtId="0" fontId="39" fillId="6" borderId="24" xfId="0" applyFont="1" applyFill="1" applyBorder="1"/>
    <xf numFmtId="0" fontId="39" fillId="6" borderId="25" xfId="0" applyFont="1" applyFill="1" applyBorder="1"/>
    <xf numFmtId="0" fontId="39" fillId="6" borderId="26" xfId="0" applyFont="1" applyFill="1" applyBorder="1"/>
    <xf numFmtId="0" fontId="39" fillId="6" borderId="19" xfId="0" applyFont="1" applyFill="1" applyBorder="1"/>
    <xf numFmtId="0" fontId="39" fillId="6" borderId="27" xfId="0" applyFont="1" applyFill="1" applyBorder="1"/>
    <xf numFmtId="190" fontId="39" fillId="6" borderId="0" xfId="0" applyNumberFormat="1" applyFont="1" applyFill="1"/>
    <xf numFmtId="3" fontId="39" fillId="6" borderId="0" xfId="0" applyNumberFormat="1" applyFont="1" applyFill="1"/>
    <xf numFmtId="191" fontId="39" fillId="6" borderId="0" xfId="0" applyNumberFormat="1" applyFont="1" applyFill="1"/>
    <xf numFmtId="192" fontId="39" fillId="6" borderId="0" xfId="0" applyNumberFormat="1" applyFont="1" applyFill="1"/>
    <xf numFmtId="10" fontId="39" fillId="6" borderId="0" xfId="3" applyNumberFormat="1" applyFont="1" applyFill="1"/>
    <xf numFmtId="0" fontId="39" fillId="6" borderId="0" xfId="0" applyFont="1" applyFill="1" applyAlignment="1">
      <alignment horizontal="center"/>
    </xf>
    <xf numFmtId="200" fontId="23" fillId="6" borderId="0" xfId="0" applyNumberFormat="1" applyFont="1" applyFill="1" applyAlignment="1">
      <alignment horizontal="center" vertical="center"/>
    </xf>
    <xf numFmtId="200" fontId="23" fillId="6" borderId="44" xfId="0" applyNumberFormat="1" applyFont="1" applyFill="1" applyBorder="1" applyAlignment="1">
      <alignment horizontal="center" vertical="center"/>
    </xf>
    <xf numFmtId="0" fontId="32" fillId="26" borderId="0" xfId="0" applyFont="1" applyFill="1" applyAlignment="1">
      <alignment horizontal="center"/>
    </xf>
    <xf numFmtId="200" fontId="19" fillId="18" borderId="0" xfId="0" applyNumberFormat="1" applyFont="1" applyFill="1" applyAlignment="1">
      <alignment horizontal="center" vertical="center"/>
    </xf>
    <xf numFmtId="200" fontId="19" fillId="18" borderId="44" xfId="0" applyNumberFormat="1" applyFont="1" applyFill="1" applyBorder="1" applyAlignment="1">
      <alignment horizontal="center" vertical="center"/>
    </xf>
    <xf numFmtId="200" fontId="42" fillId="6" borderId="62" xfId="3" applyNumberFormat="1" applyFont="1" applyFill="1" applyBorder="1" applyAlignment="1">
      <alignment horizontal="center"/>
    </xf>
    <xf numFmtId="37" fontId="42" fillId="6" borderId="62" xfId="3" applyNumberFormat="1" applyFont="1" applyFill="1" applyBorder="1" applyAlignment="1">
      <alignment horizontal="center"/>
    </xf>
    <xf numFmtId="0" fontId="4" fillId="0" borderId="25" xfId="0" applyFont="1" applyBorder="1"/>
    <xf numFmtId="14" fontId="8" fillId="11" borderId="0" xfId="0" applyNumberFormat="1" applyFont="1" applyFill="1"/>
    <xf numFmtId="14" fontId="8" fillId="15" borderId="0" xfId="0" applyNumberFormat="1" applyFont="1" applyFill="1"/>
    <xf numFmtId="14" fontId="8" fillId="5" borderId="0" xfId="3" applyNumberFormat="1" applyFont="1" applyFill="1" applyBorder="1"/>
    <xf numFmtId="14" fontId="10" fillId="16" borderId="0" xfId="0" applyNumberFormat="1" applyFont="1" applyFill="1" applyAlignment="1">
      <alignment horizontal="right"/>
    </xf>
    <xf numFmtId="14" fontId="10" fillId="16" borderId="19" xfId="0" applyNumberFormat="1" applyFont="1" applyFill="1" applyBorder="1" applyAlignment="1">
      <alignment horizontal="right"/>
    </xf>
    <xf numFmtId="14" fontId="8" fillId="19" borderId="0" xfId="0" applyNumberFormat="1" applyFont="1" applyFill="1"/>
    <xf numFmtId="14" fontId="10" fillId="17" borderId="0" xfId="0" applyNumberFormat="1" applyFont="1" applyFill="1" applyAlignment="1">
      <alignment horizontal="right"/>
    </xf>
    <xf numFmtId="14" fontId="10" fillId="17" borderId="19" xfId="0" applyNumberFormat="1" applyFont="1" applyFill="1" applyBorder="1" applyAlignment="1">
      <alignment horizontal="right"/>
    </xf>
    <xf numFmtId="14" fontId="8" fillId="14" borderId="0" xfId="2" applyNumberFormat="1" applyFont="1" applyFill="1" applyBorder="1"/>
    <xf numFmtId="0" fontId="4" fillId="15" borderId="28" xfId="0" applyFont="1" applyFill="1" applyBorder="1" applyAlignment="1">
      <alignment horizontal="centerContinuous"/>
    </xf>
    <xf numFmtId="14" fontId="10" fillId="15" borderId="29" xfId="0" applyNumberFormat="1" applyFont="1" applyFill="1" applyBorder="1" applyAlignment="1">
      <alignment horizontal="centerContinuous"/>
    </xf>
    <xf numFmtId="0" fontId="4" fillId="16" borderId="28" xfId="0" applyFont="1" applyFill="1" applyBorder="1" applyAlignment="1">
      <alignment horizontal="centerContinuous"/>
    </xf>
    <xf numFmtId="14" fontId="10" fillId="16" borderId="29" xfId="0" applyNumberFormat="1" applyFont="1" applyFill="1" applyBorder="1" applyAlignment="1">
      <alignment horizontal="centerContinuous"/>
    </xf>
    <xf numFmtId="0" fontId="4" fillId="17" borderId="28" xfId="0" applyFont="1" applyFill="1" applyBorder="1" applyAlignment="1">
      <alignment horizontal="centerContinuous"/>
    </xf>
    <xf numFmtId="14" fontId="10" fillId="17" borderId="29" xfId="0" applyNumberFormat="1" applyFont="1" applyFill="1" applyBorder="1" applyAlignment="1">
      <alignment horizontal="centerContinuous"/>
    </xf>
    <xf numFmtId="168" fontId="10" fillId="5" borderId="0" xfId="0" applyNumberFormat="1" applyFont="1" applyFill="1" applyAlignment="1">
      <alignment horizontal="right"/>
    </xf>
    <xf numFmtId="200" fontId="7" fillId="0" borderId="0" xfId="0" applyNumberFormat="1" applyFont="1"/>
    <xf numFmtId="172" fontId="0" fillId="0" borderId="0" xfId="1" applyNumberFormat="1" applyFont="1" applyFill="1"/>
    <xf numFmtId="200" fontId="50" fillId="0" borderId="0" xfId="0" applyNumberFormat="1" applyFont="1"/>
    <xf numFmtId="200" fontId="39" fillId="0" borderId="0" xfId="0" applyNumberFormat="1" applyFont="1"/>
    <xf numFmtId="181" fontId="39" fillId="6" borderId="36" xfId="1" applyNumberFormat="1" applyFont="1" applyFill="1" applyBorder="1" applyAlignment="1">
      <alignment horizontal="right" indent="1"/>
    </xf>
    <xf numFmtId="215" fontId="4" fillId="0" borderId="17" xfId="1" applyNumberFormat="1" applyFont="1" applyFill="1" applyBorder="1" applyAlignment="1">
      <alignment horizontal="right" indent="1"/>
    </xf>
    <xf numFmtId="9" fontId="39" fillId="6" borderId="36" xfId="3" applyFont="1" applyFill="1" applyBorder="1" applyAlignment="1">
      <alignment horizontal="right" indent="1"/>
    </xf>
    <xf numFmtId="181" fontId="8" fillId="22" borderId="36" xfId="1" applyNumberFormat="1" applyFont="1" applyFill="1" applyBorder="1" applyAlignment="1">
      <alignment horizontal="right" indent="1"/>
    </xf>
    <xf numFmtId="0" fontId="41" fillId="6" borderId="40" xfId="0" applyFont="1" applyFill="1" applyBorder="1" applyAlignment="1">
      <alignment horizontal="right"/>
    </xf>
    <xf numFmtId="0" fontId="41" fillId="6" borderId="61" xfId="1" applyNumberFormat="1" applyFont="1" applyFill="1" applyBorder="1" applyAlignment="1">
      <alignment horizontal="right" indent="1"/>
    </xf>
    <xf numFmtId="181" fontId="39" fillId="6" borderId="36" xfId="0" applyNumberFormat="1" applyFont="1" applyFill="1" applyBorder="1" applyAlignment="1">
      <alignment horizontal="right"/>
    </xf>
    <xf numFmtId="181" fontId="39" fillId="6" borderId="42" xfId="1" applyNumberFormat="1" applyFont="1" applyFill="1" applyBorder="1" applyAlignment="1">
      <alignment horizontal="right"/>
    </xf>
    <xf numFmtId="181" fontId="39" fillId="6" borderId="36" xfId="1" applyNumberFormat="1" applyFont="1" applyFill="1" applyBorder="1" applyAlignment="1">
      <alignment horizontal="right"/>
    </xf>
    <xf numFmtId="164" fontId="39" fillId="6" borderId="51" xfId="1" applyNumberFormat="1" applyFont="1" applyFill="1" applyBorder="1" applyAlignment="1">
      <alignment horizontal="center"/>
    </xf>
    <xf numFmtId="164" fontId="39" fillId="6" borderId="35" xfId="1" applyNumberFormat="1" applyFont="1" applyFill="1" applyBorder="1" applyAlignment="1">
      <alignment horizontal="center"/>
    </xf>
    <xf numFmtId="164" fontId="39" fillId="6" borderId="36" xfId="1" applyNumberFormat="1" applyFont="1" applyFill="1" applyBorder="1" applyAlignment="1">
      <alignment horizontal="center"/>
    </xf>
    <xf numFmtId="164" fontId="39" fillId="6" borderId="48" xfId="1" applyNumberFormat="1" applyFont="1" applyFill="1" applyBorder="1" applyAlignment="1">
      <alignment horizontal="center"/>
    </xf>
    <xf numFmtId="164" fontId="39" fillId="6" borderId="50" xfId="1" applyNumberFormat="1" applyFont="1" applyFill="1" applyBorder="1" applyAlignment="1">
      <alignment horizontal="center"/>
    </xf>
    <xf numFmtId="164" fontId="39" fillId="6" borderId="42" xfId="1" applyNumberFormat="1" applyFont="1" applyFill="1" applyBorder="1" applyAlignment="1">
      <alignment horizontal="center"/>
    </xf>
    <xf numFmtId="0" fontId="39" fillId="6" borderId="18" xfId="0" applyFont="1" applyFill="1" applyBorder="1" applyAlignment="1">
      <alignment horizontal="center"/>
    </xf>
    <xf numFmtId="0" fontId="4" fillId="27" borderId="18" xfId="0" applyFont="1" applyFill="1" applyBorder="1" applyAlignment="1">
      <alignment horizontal="center"/>
    </xf>
    <xf numFmtId="0" fontId="4" fillId="27" borderId="28" xfId="0" applyFont="1" applyFill="1" applyBorder="1" applyAlignment="1">
      <alignment horizontal="centerContinuous" vertical="center"/>
    </xf>
    <xf numFmtId="0" fontId="4" fillId="27" borderId="18" xfId="0" applyFont="1" applyFill="1" applyBorder="1" applyAlignment="1">
      <alignment horizontal="centerContinuous" vertical="center"/>
    </xf>
    <xf numFmtId="0" fontId="4" fillId="27" borderId="29" xfId="0" applyFont="1" applyFill="1" applyBorder="1" applyAlignment="1">
      <alignment horizontal="centerContinuous" vertical="center"/>
    </xf>
    <xf numFmtId="0" fontId="0" fillId="27" borderId="18" xfId="0" applyFill="1" applyBorder="1" applyAlignment="1">
      <alignment horizontal="centerContinuous" vertical="center"/>
    </xf>
    <xf numFmtId="7" fontId="23" fillId="6" borderId="47" xfId="0" applyNumberFormat="1" applyFont="1" applyFill="1" applyBorder="1" applyAlignment="1">
      <alignment horizontal="center" vertical="center"/>
    </xf>
    <xf numFmtId="7" fontId="23" fillId="6" borderId="49" xfId="0" applyNumberFormat="1" applyFont="1" applyFill="1" applyBorder="1" applyAlignment="1">
      <alignment horizontal="center" vertical="center"/>
    </xf>
    <xf numFmtId="7" fontId="23" fillId="6" borderId="53" xfId="0" applyNumberFormat="1" applyFont="1" applyFill="1" applyBorder="1" applyAlignment="1">
      <alignment horizontal="center" vertical="center"/>
    </xf>
    <xf numFmtId="0" fontId="23" fillId="6" borderId="40" xfId="0" applyFont="1" applyFill="1" applyBorder="1" applyAlignment="1">
      <alignment horizontal="center" vertical="center"/>
    </xf>
    <xf numFmtId="0" fontId="23" fillId="6" borderId="36" xfId="0" applyFont="1" applyFill="1" applyBorder="1" applyAlignment="1">
      <alignment horizontal="center" vertical="center"/>
    </xf>
    <xf numFmtId="0" fontId="41" fillId="6" borderId="33" xfId="1" applyNumberFormat="1" applyFont="1" applyFill="1" applyBorder="1" applyAlignment="1">
      <alignment horizontal="right" indent="1"/>
    </xf>
    <xf numFmtId="200" fontId="39" fillId="6" borderId="49" xfId="3" applyNumberFormat="1" applyFont="1" applyFill="1" applyBorder="1" applyAlignment="1">
      <alignment horizontal="right"/>
    </xf>
    <xf numFmtId="1" fontId="23" fillId="6" borderId="35" xfId="0" applyNumberFormat="1" applyFont="1" applyFill="1" applyBorder="1" applyAlignment="1">
      <alignment horizontal="center" vertical="center"/>
    </xf>
    <xf numFmtId="3" fontId="39" fillId="6" borderId="47" xfId="0" applyNumberFormat="1" applyFont="1" applyFill="1" applyBorder="1" applyAlignment="1">
      <alignment horizontal="right" indent="1"/>
    </xf>
    <xf numFmtId="3" fontId="39" fillId="6" borderId="49" xfId="0" applyNumberFormat="1" applyFont="1" applyFill="1" applyBorder="1" applyAlignment="1">
      <alignment horizontal="right" indent="1"/>
    </xf>
    <xf numFmtId="1" fontId="39" fillId="6" borderId="49" xfId="0" applyNumberFormat="1" applyFont="1" applyFill="1" applyBorder="1" applyAlignment="1">
      <alignment horizontal="right" indent="1"/>
    </xf>
    <xf numFmtId="0" fontId="39" fillId="6" borderId="64" xfId="0" applyFont="1" applyFill="1" applyBorder="1" applyAlignment="1">
      <alignment horizontal="right" indent="1"/>
    </xf>
    <xf numFmtId="200" fontId="39" fillId="6" borderId="47" xfId="3" applyNumberFormat="1" applyFont="1" applyFill="1" applyBorder="1" applyAlignment="1">
      <alignment horizontal="right"/>
    </xf>
    <xf numFmtId="200" fontId="39" fillId="6" borderId="36" xfId="3" applyNumberFormat="1" applyFont="1" applyFill="1" applyBorder="1"/>
    <xf numFmtId="181" fontId="39" fillId="6" borderId="49" xfId="0" applyNumberFormat="1" applyFont="1" applyFill="1" applyBorder="1" applyAlignment="1">
      <alignment horizontal="right"/>
    </xf>
    <xf numFmtId="15" fontId="39" fillId="6" borderId="46" xfId="0" applyNumberFormat="1" applyFont="1" applyFill="1" applyBorder="1" applyAlignment="1">
      <alignment horizontal="left"/>
    </xf>
    <xf numFmtId="15" fontId="39" fillId="6" borderId="40" xfId="0" applyNumberFormat="1" applyFont="1" applyFill="1" applyBorder="1" applyAlignment="1">
      <alignment horizontal="right" indent="1"/>
    </xf>
    <xf numFmtId="200" fontId="39" fillId="6" borderId="40" xfId="3" applyNumberFormat="1" applyFont="1" applyFill="1" applyBorder="1"/>
    <xf numFmtId="181" fontId="8" fillId="0" borderId="47" xfId="2" applyNumberFormat="1" applyFont="1" applyFill="1" applyBorder="1" applyAlignment="1">
      <alignment horizontal="right"/>
    </xf>
    <xf numFmtId="181" fontId="8" fillId="0" borderId="47" xfId="0" applyNumberFormat="1" applyFont="1" applyBorder="1" applyAlignment="1">
      <alignment horizontal="right"/>
    </xf>
    <xf numFmtId="216" fontId="0" fillId="18" borderId="0" xfId="1" applyNumberFormat="1" applyFont="1" applyFill="1" applyBorder="1" applyAlignment="1">
      <alignment horizontal="right" indent="1"/>
    </xf>
    <xf numFmtId="216" fontId="4" fillId="5" borderId="16" xfId="1" applyNumberFormat="1" applyFont="1" applyFill="1" applyBorder="1" applyAlignment="1">
      <alignment horizontal="right" indent="1"/>
    </xf>
    <xf numFmtId="0" fontId="4" fillId="0" borderId="7" xfId="0" applyFont="1" applyBorder="1"/>
    <xf numFmtId="217" fontId="8" fillId="18" borderId="11" xfId="0" applyNumberFormat="1" applyFont="1" applyFill="1" applyBorder="1" applyAlignment="1">
      <alignment horizontal="right" indent="1"/>
    </xf>
    <xf numFmtId="197" fontId="39" fillId="6" borderId="24" xfId="1" applyNumberFormat="1" applyFont="1" applyFill="1" applyBorder="1" applyAlignment="1">
      <alignment horizontal="left"/>
    </xf>
    <xf numFmtId="9" fontId="11" fillId="0" borderId="25" xfId="3" applyFont="1" applyBorder="1"/>
    <xf numFmtId="9" fontId="11" fillId="0" borderId="25" xfId="3" applyFont="1" applyFill="1" applyBorder="1"/>
    <xf numFmtId="10" fontId="40" fillId="6" borderId="25" xfId="3" applyNumberFormat="1" applyFont="1" applyFill="1" applyBorder="1"/>
    <xf numFmtId="10" fontId="40" fillId="6" borderId="27" xfId="3" applyNumberFormat="1" applyFont="1" applyFill="1" applyBorder="1"/>
    <xf numFmtId="199" fontId="13" fillId="0" borderId="21" xfId="0" applyNumberFormat="1" applyFont="1" applyBorder="1"/>
    <xf numFmtId="0" fontId="42" fillId="6" borderId="21" xfId="0" applyFont="1" applyFill="1" applyBorder="1" applyAlignment="1">
      <alignment horizontal="center"/>
    </xf>
    <xf numFmtId="0" fontId="18" fillId="22" borderId="63" xfId="0" applyFont="1" applyFill="1" applyBorder="1" applyAlignment="1">
      <alignment horizontal="left" vertical="center"/>
    </xf>
    <xf numFmtId="0" fontId="19" fillId="22" borderId="43" xfId="0" applyFont="1" applyFill="1" applyBorder="1" applyAlignment="1">
      <alignment horizontal="left" vertical="center"/>
    </xf>
    <xf numFmtId="0" fontId="19" fillId="22" borderId="43" xfId="0" applyFont="1" applyFill="1" applyBorder="1" applyAlignment="1">
      <alignment horizontal="center" vertical="center"/>
    </xf>
    <xf numFmtId="201" fontId="18" fillId="22" borderId="43" xfId="0" applyNumberFormat="1" applyFont="1" applyFill="1" applyBorder="1" applyAlignment="1">
      <alignment horizontal="center" vertical="center"/>
    </xf>
    <xf numFmtId="199" fontId="18" fillId="22" borderId="43" xfId="0" applyNumberFormat="1" applyFont="1" applyFill="1" applyBorder="1" applyAlignment="1">
      <alignment horizontal="center" vertical="center"/>
    </xf>
    <xf numFmtId="200" fontId="18" fillId="22" borderId="43" xfId="0" applyNumberFormat="1" applyFont="1" applyFill="1" applyBorder="1" applyAlignment="1">
      <alignment horizontal="center" vertical="center"/>
    </xf>
    <xf numFmtId="7" fontId="23" fillId="22" borderId="64" xfId="0" applyNumberFormat="1" applyFont="1" applyFill="1" applyBorder="1" applyAlignment="1">
      <alignment horizontal="center" vertical="center"/>
    </xf>
    <xf numFmtId="185" fontId="10" fillId="25" borderId="19" xfId="0" applyNumberFormat="1" applyFont="1" applyFill="1" applyBorder="1" applyAlignment="1">
      <alignment horizontal="right"/>
    </xf>
    <xf numFmtId="185" fontId="10" fillId="4" borderId="19" xfId="0" applyNumberFormat="1" applyFont="1" applyFill="1" applyBorder="1" applyAlignment="1">
      <alignment horizontal="right"/>
    </xf>
    <xf numFmtId="181" fontId="8" fillId="28" borderId="0" xfId="2" applyNumberFormat="1" applyFont="1" applyFill="1" applyAlignment="1">
      <alignment horizontal="right"/>
    </xf>
    <xf numFmtId="218" fontId="0" fillId="0" borderId="0" xfId="0" applyNumberFormat="1" applyAlignment="1">
      <alignment horizontal="right"/>
    </xf>
    <xf numFmtId="218" fontId="0" fillId="0" borderId="11" xfId="0" applyNumberFormat="1" applyBorder="1" applyAlignment="1">
      <alignment horizontal="right" indent="1"/>
    </xf>
    <xf numFmtId="218" fontId="1" fillId="18" borderId="5" xfId="1" applyNumberFormat="1" applyFont="1" applyFill="1" applyBorder="1" applyAlignment="1">
      <alignment horizontal="right"/>
    </xf>
    <xf numFmtId="218" fontId="1" fillId="18" borderId="6" xfId="1" applyNumberFormat="1" applyFont="1" applyFill="1" applyBorder="1" applyAlignment="1">
      <alignment horizontal="right" indent="1"/>
    </xf>
    <xf numFmtId="174" fontId="11" fillId="0" borderId="0" xfId="3" applyNumberFormat="1" applyFont="1" applyFill="1" applyBorder="1" applyAlignment="1">
      <alignment horizontal="right"/>
    </xf>
    <xf numFmtId="181" fontId="23" fillId="6" borderId="36" xfId="0" applyNumberFormat="1" applyFont="1" applyFill="1" applyBorder="1" applyAlignment="1">
      <alignment horizontal="right" vertical="center"/>
    </xf>
    <xf numFmtId="209" fontId="8" fillId="0" borderId="6" xfId="1" applyNumberFormat="1" applyFont="1" applyBorder="1" applyAlignment="1">
      <alignment horizontal="right" indent="1"/>
    </xf>
    <xf numFmtId="209" fontId="8" fillId="0" borderId="11" xfId="1" applyNumberFormat="1" applyFont="1" applyBorder="1" applyAlignment="1">
      <alignment horizontal="right" indent="1"/>
    </xf>
    <xf numFmtId="209" fontId="8" fillId="22" borderId="6" xfId="1" applyNumberFormat="1" applyFont="1" applyFill="1" applyBorder="1" applyAlignment="1">
      <alignment horizontal="right" indent="1"/>
    </xf>
    <xf numFmtId="7" fontId="0" fillId="0" borderId="0" xfId="0" applyNumberFormat="1"/>
    <xf numFmtId="209" fontId="8" fillId="18" borderId="11" xfId="1" applyNumberFormat="1" applyFont="1" applyFill="1" applyBorder="1" applyAlignment="1">
      <alignment horizontal="right" indent="1"/>
    </xf>
    <xf numFmtId="0" fontId="10" fillId="18" borderId="10" xfId="0" applyFont="1" applyFill="1" applyBorder="1" applyAlignment="1">
      <alignment horizontal="left" indent="1"/>
    </xf>
    <xf numFmtId="209" fontId="10" fillId="18" borderId="0" xfId="1" applyNumberFormat="1" applyFont="1" applyFill="1" applyBorder="1" applyAlignment="1">
      <alignment horizontal="right" indent="1"/>
    </xf>
    <xf numFmtId="209" fontId="10" fillId="18" borderId="11" xfId="1" applyNumberFormat="1" applyFont="1" applyFill="1" applyBorder="1" applyAlignment="1">
      <alignment horizontal="right" indent="1"/>
    </xf>
    <xf numFmtId="0" fontId="41" fillId="22" borderId="10" xfId="0" applyFont="1" applyFill="1" applyBorder="1" applyAlignment="1">
      <alignment horizontal="left" indent="1"/>
    </xf>
    <xf numFmtId="0" fontId="39" fillId="22" borderId="0" xfId="0" applyFont="1" applyFill="1" applyAlignment="1">
      <alignment horizontal="right"/>
    </xf>
    <xf numFmtId="0" fontId="39" fillId="22" borderId="0" xfId="0" applyFont="1" applyFill="1" applyAlignment="1">
      <alignment horizontal="right" indent="1"/>
    </xf>
    <xf numFmtId="209" fontId="0" fillId="22" borderId="0" xfId="1" applyNumberFormat="1" applyFont="1" applyFill="1" applyBorder="1" applyAlignment="1">
      <alignment horizontal="right" indent="1"/>
    </xf>
    <xf numFmtId="0" fontId="39" fillId="18" borderId="5" xfId="0" applyFont="1" applyFill="1" applyBorder="1" applyAlignment="1">
      <alignment horizontal="right"/>
    </xf>
    <xf numFmtId="0" fontId="39" fillId="18" borderId="5" xfId="0" applyFont="1" applyFill="1" applyBorder="1" applyAlignment="1">
      <alignment horizontal="right" indent="1"/>
    </xf>
    <xf numFmtId="209" fontId="0" fillId="18" borderId="5" xfId="1" applyNumberFormat="1" applyFont="1" applyFill="1" applyBorder="1" applyAlignment="1">
      <alignment horizontal="right" indent="1"/>
    </xf>
    <xf numFmtId="200" fontId="39" fillId="18" borderId="6" xfId="0" applyNumberFormat="1" applyFont="1" applyFill="1" applyBorder="1" applyAlignment="1">
      <alignment horizontal="right" indent="1"/>
    </xf>
    <xf numFmtId="0" fontId="41" fillId="18" borderId="70" xfId="0" applyFont="1" applyFill="1" applyBorder="1" applyAlignment="1">
      <alignment horizontal="left" indent="1"/>
    </xf>
    <xf numFmtId="0" fontId="39" fillId="18" borderId="19" xfId="0" applyFont="1" applyFill="1" applyBorder="1" applyAlignment="1">
      <alignment horizontal="right"/>
    </xf>
    <xf numFmtId="0" fontId="39" fillId="18" borderId="19" xfId="0" applyFont="1" applyFill="1" applyBorder="1" applyAlignment="1">
      <alignment horizontal="right" indent="1"/>
    </xf>
    <xf numFmtId="209" fontId="0" fillId="18" borderId="19" xfId="1" applyNumberFormat="1" applyFont="1" applyFill="1" applyBorder="1" applyAlignment="1">
      <alignment horizontal="right" indent="1"/>
    </xf>
    <xf numFmtId="200" fontId="39" fillId="18" borderId="20" xfId="0" applyNumberFormat="1" applyFont="1" applyFill="1" applyBorder="1" applyAlignment="1">
      <alignment horizontal="right" indent="1"/>
    </xf>
    <xf numFmtId="209" fontId="8" fillId="0" borderId="0" xfId="1" applyNumberFormat="1" applyFont="1" applyFill="1" applyBorder="1" applyAlignment="1">
      <alignment horizontal="right" indent="1"/>
    </xf>
    <xf numFmtId="209" fontId="8" fillId="0" borderId="11" xfId="1" applyNumberFormat="1" applyFont="1" applyFill="1" applyBorder="1" applyAlignment="1">
      <alignment horizontal="right" indent="1"/>
    </xf>
    <xf numFmtId="0" fontId="0" fillId="22" borderId="0" xfId="0" applyFill="1" applyAlignment="1">
      <alignment horizontal="left" indent="1"/>
    </xf>
    <xf numFmtId="216" fontId="0" fillId="22" borderId="0" xfId="1" applyNumberFormat="1" applyFont="1" applyFill="1" applyBorder="1" applyAlignment="1">
      <alignment horizontal="right" indent="1"/>
    </xf>
    <xf numFmtId="211" fontId="0" fillId="22" borderId="0" xfId="1" quotePrefix="1" applyNumberFormat="1" applyFont="1" applyFill="1" applyBorder="1" applyAlignment="1">
      <alignment horizontal="right" indent="1"/>
    </xf>
    <xf numFmtId="212" fontId="0" fillId="22" borderId="11" xfId="1" applyNumberFormat="1" applyFont="1" applyFill="1" applyBorder="1" applyAlignment="1">
      <alignment horizontal="right" indent="1"/>
    </xf>
    <xf numFmtId="0" fontId="8" fillId="22" borderId="10" xfId="0" quotePrefix="1" applyFont="1" applyFill="1" applyBorder="1" applyAlignment="1">
      <alignment horizontal="left" indent="1"/>
    </xf>
    <xf numFmtId="0" fontId="8" fillId="22" borderId="0" xfId="0" quotePrefix="1" applyFont="1" applyFill="1" applyAlignment="1">
      <alignment horizontal="left" indent="1"/>
    </xf>
    <xf numFmtId="189" fontId="0" fillId="18" borderId="4" xfId="0" applyNumberFormat="1" applyFill="1" applyBorder="1" applyAlignment="1">
      <alignment horizontal="left" indent="1"/>
    </xf>
    <xf numFmtId="189" fontId="0" fillId="18" borderId="5" xfId="0" applyNumberFormat="1" applyFill="1" applyBorder="1" applyAlignment="1">
      <alignment horizontal="left" indent="1"/>
    </xf>
    <xf numFmtId="216" fontId="0" fillId="18" borderId="5" xfId="1" applyNumberFormat="1" applyFont="1" applyFill="1" applyBorder="1" applyAlignment="1">
      <alignment horizontal="right" indent="1"/>
    </xf>
    <xf numFmtId="211" fontId="0" fillId="18" borderId="5" xfId="1" quotePrefix="1" applyNumberFormat="1" applyFont="1" applyFill="1" applyBorder="1" applyAlignment="1">
      <alignment horizontal="right" indent="1"/>
    </xf>
    <xf numFmtId="212" fontId="0" fillId="18" borderId="6" xfId="1" applyNumberFormat="1" applyFont="1" applyFill="1" applyBorder="1" applyAlignment="1">
      <alignment horizontal="right" indent="1"/>
    </xf>
    <xf numFmtId="216" fontId="0" fillId="18" borderId="19" xfId="1" applyNumberFormat="1" applyFont="1" applyFill="1" applyBorder="1" applyAlignment="1">
      <alignment horizontal="right" indent="1"/>
    </xf>
    <xf numFmtId="0" fontId="0" fillId="0" borderId="4" xfId="0" applyBorder="1" applyAlignment="1">
      <alignment horizontal="left" vertical="center" indent="1"/>
    </xf>
    <xf numFmtId="10" fontId="0" fillId="0" borderId="5" xfId="0" applyNumberFormat="1" applyBorder="1" applyAlignment="1">
      <alignment horizontal="right"/>
    </xf>
    <xf numFmtId="200" fontId="0" fillId="0" borderId="5" xfId="0" applyNumberFormat="1" applyBorder="1" applyAlignment="1">
      <alignment horizontal="right" indent="1"/>
    </xf>
    <xf numFmtId="200" fontId="0" fillId="0" borderId="6" xfId="0" applyNumberFormat="1" applyBorder="1" applyAlignment="1">
      <alignment horizontal="right" indent="1"/>
    </xf>
    <xf numFmtId="0" fontId="0" fillId="0" borderId="70" xfId="0" applyBorder="1" applyAlignment="1">
      <alignment vertical="center"/>
    </xf>
    <xf numFmtId="10" fontId="7" fillId="0" borderId="0" xfId="0" applyNumberFormat="1" applyFont="1" applyAlignment="1">
      <alignment horizontal="right"/>
    </xf>
    <xf numFmtId="200" fontId="39" fillId="0" borderId="0" xfId="0" applyNumberFormat="1" applyFont="1" applyAlignment="1">
      <alignment horizontal="right" indent="1"/>
    </xf>
    <xf numFmtId="200" fontId="39" fillId="0" borderId="11" xfId="0" applyNumberFormat="1" applyFont="1" applyBorder="1" applyAlignment="1">
      <alignment horizontal="right" indent="1"/>
    </xf>
    <xf numFmtId="10" fontId="7" fillId="0" borderId="5" xfId="0" applyNumberFormat="1" applyFont="1" applyBorder="1" applyAlignment="1">
      <alignment horizontal="right"/>
    </xf>
    <xf numFmtId="200" fontId="39" fillId="0" borderId="5" xfId="0" applyNumberFormat="1" applyFont="1" applyBorder="1" applyAlignment="1">
      <alignment horizontal="right" indent="1"/>
    </xf>
    <xf numFmtId="200" fontId="39" fillId="0" borderId="6" xfId="0" applyNumberFormat="1" applyFont="1" applyBorder="1" applyAlignment="1">
      <alignment horizontal="right" indent="1"/>
    </xf>
    <xf numFmtId="0" fontId="3" fillId="0" borderId="37" xfId="0" applyFont="1" applyBorder="1" applyAlignment="1">
      <alignment horizontal="left" indent="1"/>
    </xf>
    <xf numFmtId="2" fontId="41" fillId="6" borderId="18" xfId="0" applyNumberFormat="1" applyFont="1" applyFill="1" applyBorder="1" applyAlignment="1">
      <alignment horizontal="right" indent="1"/>
    </xf>
    <xf numFmtId="2" fontId="10" fillId="0" borderId="80" xfId="0" applyNumberFormat="1" applyFont="1" applyBorder="1" applyAlignment="1">
      <alignment horizontal="right" indent="1"/>
    </xf>
    <xf numFmtId="0" fontId="0" fillId="0" borderId="5" xfId="0" applyBorder="1" applyAlignment="1">
      <alignment horizontal="left" indent="1"/>
    </xf>
    <xf numFmtId="0" fontId="41" fillId="18" borderId="5" xfId="0" applyFont="1" applyFill="1" applyBorder="1" applyAlignment="1">
      <alignment horizontal="left" indent="1"/>
    </xf>
    <xf numFmtId="0" fontId="41" fillId="22" borderId="0" xfId="0" applyFont="1" applyFill="1" applyAlignment="1">
      <alignment horizontal="left" indent="1"/>
    </xf>
    <xf numFmtId="0" fontId="41" fillId="18" borderId="0" xfId="0" applyFont="1" applyFill="1" applyAlignment="1">
      <alignment horizontal="left" indent="1"/>
    </xf>
    <xf numFmtId="0" fontId="41" fillId="18" borderId="19" xfId="0" applyFont="1" applyFill="1" applyBorder="1" applyAlignment="1">
      <alignment horizontal="left" indent="1"/>
    </xf>
    <xf numFmtId="0" fontId="10" fillId="5" borderId="16" xfId="0" applyFont="1" applyFill="1" applyBorder="1"/>
    <xf numFmtId="0" fontId="0" fillId="0" borderId="5" xfId="0" applyBorder="1" applyAlignment="1">
      <alignment horizontal="left" vertical="center" indent="1"/>
    </xf>
    <xf numFmtId="0" fontId="0" fillId="0" borderId="0" xfId="0" applyAlignment="1">
      <alignment vertical="center"/>
    </xf>
    <xf numFmtId="0" fontId="8" fillId="18" borderId="5" xfId="0" quotePrefix="1" applyFont="1" applyFill="1" applyBorder="1" applyAlignment="1">
      <alignment horizontal="left" indent="1"/>
    </xf>
    <xf numFmtId="0" fontId="8" fillId="0" borderId="0" xfId="0" quotePrefix="1" applyFont="1" applyAlignment="1">
      <alignment horizontal="left" indent="1"/>
    </xf>
    <xf numFmtId="0" fontId="10" fillId="5" borderId="16" xfId="0" quotePrefix="1" applyFont="1" applyFill="1" applyBorder="1" applyAlignment="1">
      <alignment horizontal="left" indent="1"/>
    </xf>
    <xf numFmtId="0" fontId="0" fillId="0" borderId="2" xfId="0" applyBorder="1" applyAlignment="1">
      <alignment horizontal="center"/>
    </xf>
    <xf numFmtId="10" fontId="4" fillId="0" borderId="0" xfId="3" applyNumberFormat="1" applyFont="1" applyBorder="1" applyAlignment="1">
      <alignment horizontal="center"/>
    </xf>
    <xf numFmtId="10" fontId="4" fillId="0" borderId="13" xfId="3" applyNumberFormat="1" applyFont="1" applyBorder="1" applyAlignment="1">
      <alignment horizontal="center"/>
    </xf>
    <xf numFmtId="9" fontId="0" fillId="0" borderId="0" xfId="3" applyFont="1" applyAlignment="1">
      <alignment horizontal="center"/>
    </xf>
    <xf numFmtId="0" fontId="4" fillId="0" borderId="21" xfId="0" applyFont="1" applyBorder="1"/>
    <xf numFmtId="168" fontId="0" fillId="0" borderId="21" xfId="2" applyNumberFormat="1" applyFont="1" applyBorder="1" applyAlignment="1">
      <alignment horizontal="center"/>
    </xf>
    <xf numFmtId="1" fontId="0" fillId="0" borderId="21" xfId="1" applyNumberFormat="1" applyFont="1" applyBorder="1" applyAlignment="1">
      <alignment horizontal="center"/>
    </xf>
    <xf numFmtId="0" fontId="4" fillId="0" borderId="21" xfId="0" applyFont="1" applyBorder="1" applyAlignment="1">
      <alignment horizontal="center"/>
    </xf>
    <xf numFmtId="0" fontId="2" fillId="0" borderId="0" xfId="0" applyFont="1" applyAlignment="1">
      <alignment horizontal="right"/>
    </xf>
    <xf numFmtId="0" fontId="5" fillId="0" borderId="0" xfId="0" applyFont="1" applyAlignment="1">
      <alignment horizontal="right"/>
    </xf>
    <xf numFmtId="0" fontId="5" fillId="0" borderId="0" xfId="0" applyFont="1" applyAlignment="1">
      <alignment horizontal="right" indent="1"/>
    </xf>
    <xf numFmtId="0" fontId="11" fillId="0" borderId="0" xfId="0" applyFont="1" applyAlignment="1">
      <alignment horizontal="centerContinuous"/>
    </xf>
    <xf numFmtId="0" fontId="0" fillId="0" borderId="0" xfId="0" applyAlignment="1">
      <alignment horizontal="centerContinuous"/>
    </xf>
    <xf numFmtId="168" fontId="41" fillId="0" borderId="21" xfId="2" applyNumberFormat="1" applyFont="1" applyBorder="1" applyAlignment="1">
      <alignment horizontal="center"/>
    </xf>
    <xf numFmtId="168" fontId="4" fillId="0" borderId="21" xfId="2" applyNumberFormat="1" applyFont="1" applyBorder="1" applyAlignment="1">
      <alignment horizontal="center"/>
    </xf>
    <xf numFmtId="1" fontId="4" fillId="0" borderId="21" xfId="1" applyNumberFormat="1" applyFont="1" applyBorder="1" applyAlignment="1">
      <alignment horizontal="center"/>
    </xf>
    <xf numFmtId="9" fontId="10" fillId="0" borderId="21" xfId="3" applyFont="1" applyBorder="1" applyAlignment="1">
      <alignment horizontal="center"/>
    </xf>
    <xf numFmtId="10" fontId="6" fillId="0" borderId="21" xfId="3" applyNumberFormat="1" applyFont="1" applyBorder="1" applyAlignment="1">
      <alignment horizontal="center"/>
    </xf>
    <xf numFmtId="168" fontId="41" fillId="0" borderId="21" xfId="3" applyNumberFormat="1" applyFont="1" applyBorder="1" applyAlignment="1">
      <alignment horizontal="center"/>
    </xf>
    <xf numFmtId="170" fontId="41" fillId="0" borderId="21" xfId="3" applyNumberFormat="1" applyFont="1" applyBorder="1" applyAlignment="1">
      <alignment horizontal="center"/>
    </xf>
    <xf numFmtId="0" fontId="2" fillId="0" borderId="0" xfId="0" applyFont="1" applyAlignment="1">
      <alignment horizontal="right" indent="1"/>
    </xf>
    <xf numFmtId="2" fontId="39" fillId="0" borderId="85" xfId="0" applyNumberFormat="1" applyFont="1" applyBorder="1" applyAlignment="1">
      <alignment horizontal="center"/>
    </xf>
    <xf numFmtId="168" fontId="39" fillId="0" borderId="85" xfId="3" applyNumberFormat="1" applyFont="1" applyBorder="1" applyAlignment="1">
      <alignment horizontal="center"/>
    </xf>
    <xf numFmtId="170" fontId="39" fillId="0" borderId="85" xfId="3" applyNumberFormat="1" applyFont="1" applyBorder="1" applyAlignment="1">
      <alignment horizontal="center"/>
    </xf>
    <xf numFmtId="0" fontId="39" fillId="0" borderId="85" xfId="0" applyFont="1" applyBorder="1" applyAlignment="1">
      <alignment horizontal="center"/>
    </xf>
    <xf numFmtId="219" fontId="8" fillId="0" borderId="0" xfId="0" applyNumberFormat="1" applyFont="1"/>
    <xf numFmtId="1" fontId="0" fillId="0" borderId="0" xfId="1" applyNumberFormat="1" applyFont="1"/>
    <xf numFmtId="9" fontId="0" fillId="0" borderId="0" xfId="0" applyNumberFormat="1" applyAlignment="1">
      <alignment horizontal="center"/>
    </xf>
    <xf numFmtId="219" fontId="3" fillId="0" borderId="0" xfId="0" applyNumberFormat="1" applyFont="1"/>
    <xf numFmtId="9" fontId="0" fillId="0" borderId="21" xfId="3" applyFont="1" applyBorder="1" applyAlignment="1">
      <alignment horizontal="center"/>
    </xf>
    <xf numFmtId="168" fontId="0" fillId="0" borderId="21" xfId="3" applyNumberFormat="1" applyFont="1" applyBorder="1" applyAlignment="1">
      <alignment horizontal="center"/>
    </xf>
    <xf numFmtId="170" fontId="0" fillId="0" borderId="21" xfId="3" applyNumberFormat="1" applyFont="1" applyBorder="1" applyAlignment="1">
      <alignment horizontal="center"/>
    </xf>
    <xf numFmtId="0" fontId="0" fillId="0" borderId="21" xfId="0" applyBorder="1" applyAlignment="1">
      <alignment horizontal="center"/>
    </xf>
    <xf numFmtId="0" fontId="10" fillId="0" borderId="0" xfId="0" applyFont="1" applyAlignment="1">
      <alignment horizontal="right"/>
    </xf>
    <xf numFmtId="170" fontId="10" fillId="0" borderId="0" xfId="0" applyNumberFormat="1" applyFont="1" applyAlignment="1">
      <alignment horizontal="right"/>
    </xf>
    <xf numFmtId="209" fontId="39" fillId="0" borderId="0" xfId="1" applyNumberFormat="1" applyFont="1" applyFill="1" applyBorder="1" applyAlignment="1">
      <alignment horizontal="right" indent="1"/>
    </xf>
    <xf numFmtId="0" fontId="0" fillId="0" borderId="21" xfId="0" applyBorder="1"/>
    <xf numFmtId="209" fontId="39" fillId="0" borderId="0" xfId="1" quotePrefix="1" applyNumberFormat="1" applyFont="1" applyFill="1" applyBorder="1" applyAlignment="1">
      <alignment horizontal="right" indent="1"/>
    </xf>
    <xf numFmtId="168" fontId="40" fillId="0" borderId="21" xfId="2" applyNumberFormat="1" applyFont="1" applyFill="1" applyBorder="1" applyAlignment="1">
      <alignment horizontal="center"/>
    </xf>
    <xf numFmtId="212" fontId="39" fillId="0" borderId="0" xfId="1" quotePrefix="1" applyNumberFormat="1" applyFont="1" applyFill="1" applyBorder="1" applyAlignment="1">
      <alignment horizontal="right" indent="1"/>
    </xf>
    <xf numFmtId="168" fontId="39" fillId="0" borderId="85" xfId="2" applyNumberFormat="1" applyFont="1" applyFill="1" applyBorder="1" applyAlignment="1">
      <alignment horizontal="center"/>
    </xf>
    <xf numFmtId="1" fontId="39" fillId="0" borderId="85" xfId="1" applyNumberFormat="1" applyFont="1" applyFill="1" applyBorder="1" applyAlignment="1">
      <alignment horizontal="center"/>
    </xf>
    <xf numFmtId="9" fontId="39" fillId="0" borderId="85" xfId="3" applyFont="1" applyFill="1" applyBorder="1" applyAlignment="1">
      <alignment horizontal="center"/>
    </xf>
    <xf numFmtId="10" fontId="39" fillId="0" borderId="85" xfId="3" applyNumberFormat="1" applyFont="1" applyFill="1" applyBorder="1" applyAlignment="1">
      <alignment horizontal="center"/>
    </xf>
    <xf numFmtId="9" fontId="39" fillId="0" borderId="85" xfId="3" applyFont="1" applyBorder="1"/>
    <xf numFmtId="2" fontId="39" fillId="0" borderId="0" xfId="0" applyNumberFormat="1" applyFont="1" applyAlignment="1">
      <alignment horizontal="center"/>
    </xf>
    <xf numFmtId="168" fontId="39" fillId="0" borderId="0" xfId="2" applyNumberFormat="1" applyFont="1" applyFill="1" applyBorder="1" applyAlignment="1">
      <alignment horizontal="center"/>
    </xf>
    <xf numFmtId="1" fontId="39" fillId="0" borderId="0" xfId="1" applyNumberFormat="1" applyFont="1" applyFill="1" applyBorder="1" applyAlignment="1">
      <alignment horizontal="center"/>
    </xf>
    <xf numFmtId="9" fontId="39" fillId="0" borderId="0" xfId="3" applyFont="1" applyFill="1" applyBorder="1" applyAlignment="1">
      <alignment horizontal="center"/>
    </xf>
    <xf numFmtId="10" fontId="39" fillId="0" borderId="0" xfId="3" applyNumberFormat="1" applyFont="1" applyFill="1" applyBorder="1" applyAlignment="1">
      <alignment horizontal="center"/>
    </xf>
    <xf numFmtId="168" fontId="39" fillId="0" borderId="0" xfId="3" applyNumberFormat="1" applyFont="1" applyBorder="1" applyAlignment="1">
      <alignment horizontal="center"/>
    </xf>
    <xf numFmtId="170" fontId="39" fillId="0" borderId="0" xfId="3" applyNumberFormat="1" applyFont="1" applyBorder="1" applyAlignment="1">
      <alignment horizontal="center"/>
    </xf>
    <xf numFmtId="9" fontId="39" fillId="0" borderId="0" xfId="3" applyFont="1" applyBorder="1"/>
    <xf numFmtId="0" fontId="39" fillId="0" borderId="0" xfId="0" applyFont="1" applyAlignment="1">
      <alignment horizontal="center"/>
    </xf>
    <xf numFmtId="197" fontId="39" fillId="0" borderId="0" xfId="1" quotePrefix="1" applyNumberFormat="1" applyFont="1" applyFill="1" applyBorder="1" applyAlignment="1">
      <alignment horizontal="right" indent="1"/>
    </xf>
    <xf numFmtId="1" fontId="39" fillId="0" borderId="0" xfId="1" quotePrefix="1" applyNumberFormat="1" applyFont="1" applyFill="1" applyBorder="1" applyAlignment="1">
      <alignment horizontal="right" indent="1"/>
    </xf>
    <xf numFmtId="184" fontId="0" fillId="0" borderId="0" xfId="2" applyNumberFormat="1" applyFont="1"/>
    <xf numFmtId="168" fontId="0" fillId="0" borderId="0" xfId="3" applyNumberFormat="1" applyFont="1" applyAlignment="1">
      <alignment horizontal="center"/>
    </xf>
    <xf numFmtId="170" fontId="0" fillId="0" borderId="0" xfId="3" applyNumberFormat="1" applyFont="1" applyAlignment="1">
      <alignment horizontal="center"/>
    </xf>
    <xf numFmtId="219" fontId="41" fillId="0" borderId="0" xfId="0" applyNumberFormat="1" applyFont="1" applyAlignment="1">
      <alignment horizontal="right" indent="1"/>
    </xf>
    <xf numFmtId="0" fontId="0" fillId="0" borderId="21" xfId="0" applyBorder="1" applyAlignment="1">
      <alignment horizontal="left"/>
    </xf>
    <xf numFmtId="220" fontId="39" fillId="6" borderId="36" xfId="0" applyNumberFormat="1" applyFont="1" applyFill="1" applyBorder="1" applyAlignment="1">
      <alignment horizontal="right" indent="1"/>
    </xf>
    <xf numFmtId="221" fontId="0" fillId="18" borderId="0" xfId="0" applyNumberFormat="1" applyFill="1" applyAlignment="1">
      <alignment horizontal="right"/>
    </xf>
    <xf numFmtId="221" fontId="0" fillId="18" borderId="11" xfId="0" applyNumberFormat="1" applyFill="1" applyBorder="1" applyAlignment="1">
      <alignment horizontal="right" indent="1"/>
    </xf>
    <xf numFmtId="221" fontId="0" fillId="0" borderId="0" xfId="0" applyNumberFormat="1" applyAlignment="1">
      <alignment horizontal="right"/>
    </xf>
    <xf numFmtId="221" fontId="0" fillId="0" borderId="11" xfId="0" applyNumberFormat="1" applyBorder="1" applyAlignment="1">
      <alignment horizontal="right" indent="1"/>
    </xf>
    <xf numFmtId="200" fontId="40" fillId="6" borderId="42" xfId="3" applyNumberFormat="1" applyFont="1" applyFill="1" applyBorder="1" applyAlignment="1">
      <alignment horizontal="right"/>
    </xf>
    <xf numFmtId="7" fontId="0" fillId="0" borderId="0" xfId="0" applyNumberFormat="1" applyAlignment="1">
      <alignment horizontal="right"/>
    </xf>
    <xf numFmtId="181" fontId="1" fillId="0" borderId="0" xfId="1" applyNumberFormat="1" applyFont="1" applyFill="1" applyBorder="1" applyAlignment="1">
      <alignment horizontal="center"/>
    </xf>
    <xf numFmtId="0" fontId="39" fillId="0" borderId="58" xfId="0" applyFont="1" applyBorder="1" applyAlignment="1">
      <alignment horizontal="left" indent="1"/>
    </xf>
    <xf numFmtId="181" fontId="53" fillId="11" borderId="65" xfId="9" applyFont="1" applyFill="1" applyBorder="1" applyAlignment="1">
      <alignment horizontal="center"/>
    </xf>
    <xf numFmtId="0" fontId="10" fillId="18" borderId="4" xfId="0" applyFont="1" applyFill="1" applyBorder="1" applyAlignment="1">
      <alignment horizontal="left" indent="1"/>
    </xf>
    <xf numFmtId="0" fontId="5" fillId="29" borderId="0" xfId="0" applyFont="1" applyFill="1"/>
    <xf numFmtId="202" fontId="5" fillId="29" borderId="0" xfId="0" applyNumberFormat="1" applyFont="1" applyFill="1"/>
    <xf numFmtId="0" fontId="2" fillId="29" borderId="0" xfId="0" applyFont="1" applyFill="1"/>
    <xf numFmtId="0" fontId="4" fillId="0" borderId="2" xfId="0" applyFont="1" applyBorder="1"/>
    <xf numFmtId="164" fontId="2" fillId="23" borderId="0" xfId="1" applyNumberFormat="1" applyFont="1" applyFill="1" applyBorder="1" applyAlignment="1">
      <alignment horizontal="left"/>
    </xf>
    <xf numFmtId="165" fontId="10" fillId="0" borderId="25" xfId="0" applyNumberFormat="1" applyFont="1" applyBorder="1" applyAlignment="1">
      <alignment horizontal="center"/>
    </xf>
    <xf numFmtId="0" fontId="10" fillId="0" borderId="86" xfId="0" applyFont="1" applyBorder="1" applyAlignment="1">
      <alignment horizontal="center"/>
    </xf>
    <xf numFmtId="164" fontId="4" fillId="0" borderId="87" xfId="1" applyNumberFormat="1" applyFont="1" applyBorder="1"/>
    <xf numFmtId="164" fontId="2" fillId="23" borderId="87" xfId="1" applyNumberFormat="1" applyFont="1" applyFill="1" applyBorder="1" applyAlignment="1">
      <alignment horizontal="left"/>
    </xf>
    <xf numFmtId="181" fontId="4" fillId="0" borderId="88" xfId="1" applyNumberFormat="1" applyFont="1" applyBorder="1" applyAlignment="1">
      <alignment horizontal="center"/>
    </xf>
    <xf numFmtId="181" fontId="4" fillId="0" borderId="87" xfId="1" applyNumberFormat="1" applyFont="1" applyBorder="1" applyAlignment="1">
      <alignment horizontal="center"/>
    </xf>
    <xf numFmtId="181" fontId="4" fillId="5" borderId="88" xfId="1" applyNumberFormat="1" applyFont="1" applyFill="1" applyBorder="1" applyAlignment="1">
      <alignment horizontal="center"/>
    </xf>
    <xf numFmtId="164" fontId="4" fillId="0" borderId="87" xfId="1" applyNumberFormat="1" applyFont="1" applyBorder="1" applyAlignment="1">
      <alignment horizontal="center"/>
    </xf>
    <xf numFmtId="0" fontId="0" fillId="0" borderId="25" xfId="0" applyBorder="1"/>
    <xf numFmtId="164" fontId="0" fillId="0" borderId="25" xfId="0" applyNumberFormat="1" applyBorder="1"/>
    <xf numFmtId="164" fontId="0" fillId="11" borderId="25" xfId="1" applyNumberFormat="1" applyFont="1" applyFill="1" applyBorder="1"/>
    <xf numFmtId="164" fontId="0" fillId="0" borderId="25" xfId="1" applyNumberFormat="1" applyFont="1" applyFill="1" applyBorder="1"/>
    <xf numFmtId="164" fontId="4" fillId="0" borderId="25" xfId="0" applyNumberFormat="1" applyFont="1" applyBorder="1"/>
    <xf numFmtId="0" fontId="4" fillId="4" borderId="25" xfId="0" applyFont="1" applyFill="1" applyBorder="1"/>
    <xf numFmtId="0" fontId="4" fillId="12" borderId="25" xfId="0" applyFont="1" applyFill="1" applyBorder="1"/>
    <xf numFmtId="164" fontId="0" fillId="6" borderId="25" xfId="1" applyNumberFormat="1" applyFont="1" applyFill="1" applyBorder="1"/>
    <xf numFmtId="0" fontId="0" fillId="4" borderId="25" xfId="0" applyFill="1" applyBorder="1"/>
    <xf numFmtId="0" fontId="4" fillId="13" borderId="25" xfId="0" applyFont="1" applyFill="1" applyBorder="1"/>
    <xf numFmtId="0" fontId="0" fillId="14" borderId="25" xfId="0" applyFill="1" applyBorder="1"/>
    <xf numFmtId="0" fontId="5" fillId="29" borderId="25" xfId="0" applyFont="1" applyFill="1" applyBorder="1"/>
    <xf numFmtId="181" fontId="0" fillId="0" borderId="23" xfId="2" applyNumberFormat="1" applyFont="1" applyFill="1" applyBorder="1" applyAlignment="1">
      <alignment horizontal="center"/>
    </xf>
    <xf numFmtId="0" fontId="10" fillId="0" borderId="25" xfId="0" applyFont="1" applyBorder="1"/>
    <xf numFmtId="202" fontId="4" fillId="0" borderId="0" xfId="0" applyNumberFormat="1" applyFont="1" applyAlignment="1">
      <alignment horizontal="right"/>
    </xf>
    <xf numFmtId="10" fontId="11" fillId="0" borderId="43" xfId="3" applyNumberFormat="1" applyFont="1" applyFill="1" applyBorder="1" applyAlignment="1">
      <alignment horizontal="right"/>
    </xf>
    <xf numFmtId="10" fontId="0" fillId="0" borderId="0" xfId="3" applyNumberFormat="1" applyFont="1" applyFill="1"/>
    <xf numFmtId="222" fontId="12" fillId="0" borderId="0" xfId="3" applyNumberFormat="1" applyFont="1" applyFill="1" applyAlignment="1">
      <alignment horizontal="centerContinuous"/>
    </xf>
    <xf numFmtId="10" fontId="0" fillId="0" borderId="0" xfId="3" applyNumberFormat="1" applyFont="1" applyAlignment="1">
      <alignment horizontal="right" indent="1"/>
    </xf>
    <xf numFmtId="223" fontId="0" fillId="0" borderId="0" xfId="0" applyNumberFormat="1"/>
    <xf numFmtId="10" fontId="0" fillId="15" borderId="62" xfId="3" applyNumberFormat="1" applyFont="1" applyFill="1" applyBorder="1"/>
    <xf numFmtId="10" fontId="0" fillId="16" borderId="21" xfId="3" applyNumberFormat="1" applyFont="1" applyFill="1" applyBorder="1"/>
    <xf numFmtId="10" fontId="0" fillId="17" borderId="21" xfId="3" applyNumberFormat="1" applyFont="1" applyFill="1" applyBorder="1"/>
    <xf numFmtId="224" fontId="0" fillId="0" borderId="0" xfId="0" applyNumberFormat="1" applyAlignment="1">
      <alignment horizontal="right"/>
    </xf>
    <xf numFmtId="181" fontId="10" fillId="0" borderId="0" xfId="0" applyNumberFormat="1" applyFont="1" applyAlignment="1">
      <alignment horizontal="center"/>
    </xf>
    <xf numFmtId="225" fontId="10" fillId="0" borderId="0" xfId="0" applyNumberFormat="1" applyFont="1"/>
    <xf numFmtId="7" fontId="0" fillId="0" borderId="24" xfId="0" applyNumberFormat="1" applyBorder="1"/>
    <xf numFmtId="226" fontId="10" fillId="0" borderId="0" xfId="0" applyNumberFormat="1" applyFont="1" applyAlignment="1">
      <alignment horizontal="right"/>
    </xf>
    <xf numFmtId="10" fontId="0" fillId="2" borderId="0" xfId="3" applyNumberFormat="1" applyFont="1" applyFill="1" applyBorder="1"/>
    <xf numFmtId="7" fontId="0" fillId="4" borderId="0" xfId="0" applyNumberFormat="1" applyFill="1"/>
    <xf numFmtId="43" fontId="51" fillId="18" borderId="0" xfId="1" applyFont="1" applyFill="1"/>
    <xf numFmtId="219" fontId="39" fillId="0" borderId="0" xfId="0" applyNumberFormat="1" applyFont="1"/>
    <xf numFmtId="168" fontId="39" fillId="0" borderId="21" xfId="2" applyNumberFormat="1" applyFont="1" applyBorder="1" applyAlignment="1">
      <alignment horizontal="center"/>
    </xf>
    <xf numFmtId="0" fontId="41" fillId="0" borderId="0" xfId="0" applyFont="1" applyAlignment="1">
      <alignment horizontal="right"/>
    </xf>
    <xf numFmtId="229" fontId="0" fillId="0" borderId="0" xfId="3" applyNumberFormat="1" applyFont="1"/>
    <xf numFmtId="228" fontId="0" fillId="0" borderId="0" xfId="0" applyNumberFormat="1"/>
    <xf numFmtId="205" fontId="0" fillId="0" borderId="0" xfId="0" applyNumberFormat="1"/>
    <xf numFmtId="209" fontId="0" fillId="0" borderId="11" xfId="0" applyNumberFormat="1" applyBorder="1"/>
    <xf numFmtId="0" fontId="39" fillId="0" borderId="35" xfId="0" applyFont="1" applyBorder="1" applyAlignment="1">
      <alignment horizontal="left" indent="1"/>
    </xf>
    <xf numFmtId="181" fontId="10" fillId="2" borderId="0" xfId="1" applyNumberFormat="1" applyFont="1" applyFill="1" applyBorder="1"/>
    <xf numFmtId="200" fontId="4" fillId="2" borderId="0" xfId="1" applyNumberFormat="1" applyFont="1" applyFill="1" applyBorder="1"/>
    <xf numFmtId="200" fontId="4" fillId="22" borderId="0" xfId="1" applyNumberFormat="1" applyFont="1" applyFill="1" applyBorder="1"/>
    <xf numFmtId="164" fontId="4" fillId="2" borderId="0" xfId="1" applyNumberFormat="1" applyFont="1" applyFill="1" applyBorder="1"/>
    <xf numFmtId="200" fontId="0" fillId="0" borderId="0" xfId="1" applyNumberFormat="1" applyFont="1" applyFill="1" applyBorder="1"/>
    <xf numFmtId="200" fontId="10" fillId="2" borderId="0" xfId="3" applyNumberFormat="1" applyFont="1" applyFill="1" applyBorder="1"/>
    <xf numFmtId="181" fontId="1" fillId="0" borderId="0" xfId="1" quotePrefix="1" applyNumberFormat="1" applyFont="1" applyFill="1" applyBorder="1"/>
    <xf numFmtId="0" fontId="10" fillId="0" borderId="5" xfId="0" applyFont="1" applyBorder="1"/>
    <xf numFmtId="0" fontId="8" fillId="5" borderId="5" xfId="0" applyFont="1" applyFill="1" applyBorder="1"/>
    <xf numFmtId="181" fontId="9" fillId="0" borderId="0" xfId="1" applyNumberFormat="1" applyFont="1" applyFill="1" applyBorder="1"/>
    <xf numFmtId="181" fontId="10" fillId="0" borderId="0" xfId="1" applyNumberFormat="1" applyFont="1" applyBorder="1"/>
    <xf numFmtId="181" fontId="50" fillId="0" borderId="36" xfId="1" applyNumberFormat="1" applyFont="1" applyFill="1" applyBorder="1"/>
    <xf numFmtId="181" fontId="0" fillId="0" borderId="19" xfId="1" quotePrefix="1" applyNumberFormat="1" applyFont="1" applyFill="1" applyBorder="1"/>
    <xf numFmtId="181" fontId="0" fillId="0" borderId="27" xfId="1" quotePrefix="1" applyNumberFormat="1" applyFont="1" applyFill="1" applyBorder="1"/>
    <xf numFmtId="0" fontId="0" fillId="0" borderId="18" xfId="0" applyBorder="1" applyAlignment="1">
      <alignment horizontal="left" indent="1"/>
    </xf>
    <xf numFmtId="0" fontId="0" fillId="0" borderId="18" xfId="0" applyBorder="1"/>
    <xf numFmtId="0" fontId="8" fillId="0" borderId="35" xfId="0" applyFont="1" applyBorder="1"/>
    <xf numFmtId="181" fontId="0" fillId="2" borderId="35" xfId="1" applyNumberFormat="1" applyFont="1" applyFill="1" applyBorder="1"/>
    <xf numFmtId="181" fontId="0" fillId="0" borderId="35" xfId="1" applyNumberFormat="1" applyFont="1" applyBorder="1"/>
    <xf numFmtId="168" fontId="0" fillId="0" borderId="35" xfId="1" applyNumberFormat="1" applyFont="1" applyFill="1" applyBorder="1"/>
    <xf numFmtId="164" fontId="1" fillId="2" borderId="35" xfId="1" applyNumberFormat="1" applyFont="1" applyFill="1" applyBorder="1"/>
    <xf numFmtId="168" fontId="4" fillId="0" borderId="36" xfId="1" applyNumberFormat="1" applyFont="1" applyFill="1" applyBorder="1"/>
    <xf numFmtId="181" fontId="10" fillId="2" borderId="36" xfId="1" applyNumberFormat="1" applyFont="1" applyFill="1" applyBorder="1"/>
    <xf numFmtId="164" fontId="1" fillId="2" borderId="36" xfId="1" applyNumberFormat="1" applyFont="1" applyFill="1" applyBorder="1"/>
    <xf numFmtId="0" fontId="8" fillId="0" borderId="36" xfId="0" applyFont="1" applyBorder="1" applyAlignment="1">
      <alignment horizontal="left" indent="1"/>
    </xf>
    <xf numFmtId="181" fontId="0" fillId="2" borderId="36" xfId="1" applyNumberFormat="1" applyFont="1" applyFill="1" applyBorder="1"/>
    <xf numFmtId="181" fontId="0" fillId="0" borderId="36" xfId="1" applyNumberFormat="1" applyFont="1" applyBorder="1"/>
    <xf numFmtId="168" fontId="0" fillId="0" borderId="36" xfId="1" applyNumberFormat="1" applyFont="1" applyFill="1" applyBorder="1"/>
    <xf numFmtId="181" fontId="8" fillId="2" borderId="36" xfId="1" applyNumberFormat="1" applyFont="1" applyFill="1" applyBorder="1"/>
    <xf numFmtId="0" fontId="41" fillId="0" borderId="36" xfId="0" applyFont="1" applyBorder="1"/>
    <xf numFmtId="200" fontId="0" fillId="2" borderId="36" xfId="1" applyNumberFormat="1" applyFont="1" applyFill="1" applyBorder="1"/>
    <xf numFmtId="200" fontId="0" fillId="22" borderId="36" xfId="1" applyNumberFormat="1" applyFont="1" applyFill="1" applyBorder="1"/>
    <xf numFmtId="0" fontId="11" fillId="0" borderId="36" xfId="0" applyFont="1" applyBorder="1"/>
    <xf numFmtId="181" fontId="10" fillId="0" borderId="36" xfId="1" applyNumberFormat="1" applyFont="1" applyBorder="1"/>
    <xf numFmtId="164" fontId="4" fillId="2" borderId="36" xfId="1" applyNumberFormat="1" applyFont="1" applyFill="1" applyBorder="1"/>
    <xf numFmtId="168" fontId="0" fillId="2" borderId="36" xfId="1" applyNumberFormat="1" applyFont="1" applyFill="1" applyBorder="1"/>
    <xf numFmtId="168" fontId="0" fillId="0" borderId="36" xfId="1" applyNumberFormat="1" applyFont="1" applyBorder="1"/>
    <xf numFmtId="181" fontId="1" fillId="2" borderId="36" xfId="1" applyNumberFormat="1" applyFont="1" applyFill="1" applyBorder="1"/>
    <xf numFmtId="0" fontId="11" fillId="0" borderId="43" xfId="0" applyFont="1" applyBorder="1"/>
    <xf numFmtId="181" fontId="0" fillId="2" borderId="42" xfId="1" applyNumberFormat="1" applyFont="1" applyFill="1" applyBorder="1"/>
    <xf numFmtId="181" fontId="0" fillId="0" borderId="42" xfId="1" applyNumberFormat="1" applyFont="1" applyBorder="1"/>
    <xf numFmtId="168" fontId="0" fillId="0" borderId="42" xfId="1" applyNumberFormat="1" applyFont="1" applyFill="1" applyBorder="1"/>
    <xf numFmtId="181" fontId="39" fillId="6" borderId="42" xfId="1" applyNumberFormat="1" applyFont="1" applyFill="1" applyBorder="1"/>
    <xf numFmtId="164" fontId="1" fillId="2" borderId="42" xfId="1" applyNumberFormat="1" applyFont="1" applyFill="1" applyBorder="1"/>
    <xf numFmtId="172" fontId="4" fillId="18" borderId="0" xfId="1" applyNumberFormat="1" applyFont="1" applyFill="1"/>
    <xf numFmtId="200" fontId="10" fillId="18" borderId="40" xfId="0" applyNumberFormat="1" applyFont="1" applyFill="1" applyBorder="1"/>
    <xf numFmtId="200" fontId="50" fillId="0" borderId="19" xfId="0" applyNumberFormat="1" applyFont="1" applyBorder="1"/>
    <xf numFmtId="200" fontId="39" fillId="6" borderId="19" xfId="0" applyNumberFormat="1" applyFont="1" applyFill="1" applyBorder="1"/>
    <xf numFmtId="181" fontId="4" fillId="2" borderId="40" xfId="1" applyNumberFormat="1" applyFont="1" applyFill="1" applyBorder="1"/>
    <xf numFmtId="181" fontId="4" fillId="0" borderId="40" xfId="1" applyNumberFormat="1" applyFont="1" applyBorder="1"/>
    <xf numFmtId="168" fontId="4" fillId="0" borderId="40" xfId="1" applyNumberFormat="1" applyFont="1" applyFill="1" applyBorder="1"/>
    <xf numFmtId="181" fontId="10" fillId="2" borderId="40" xfId="1" applyNumberFormat="1" applyFont="1" applyFill="1" applyBorder="1"/>
    <xf numFmtId="164" fontId="1" fillId="2" borderId="40" xfId="1" applyNumberFormat="1" applyFont="1" applyFill="1" applyBorder="1"/>
    <xf numFmtId="10" fontId="9" fillId="0" borderId="5" xfId="0" applyNumberFormat="1" applyFont="1" applyBorder="1"/>
    <xf numFmtId="181" fontId="0" fillId="2" borderId="43" xfId="1" applyNumberFormat="1" applyFont="1" applyFill="1" applyBorder="1"/>
    <xf numFmtId="181" fontId="0" fillId="0" borderId="43" xfId="1" applyNumberFormat="1" applyFont="1" applyBorder="1"/>
    <xf numFmtId="168" fontId="0" fillId="0" borderId="43" xfId="1" applyNumberFormat="1" applyFont="1" applyFill="1" applyBorder="1"/>
    <xf numFmtId="181" fontId="8" fillId="2" borderId="43" xfId="1" applyNumberFormat="1" applyFont="1" applyFill="1" applyBorder="1"/>
    <xf numFmtId="164" fontId="1" fillId="2" borderId="43" xfId="1" applyNumberFormat="1" applyFont="1" applyFill="1" applyBorder="1"/>
    <xf numFmtId="164" fontId="1" fillId="0" borderId="19" xfId="1" applyNumberFormat="1" applyFont="1" applyFill="1" applyBorder="1"/>
    <xf numFmtId="0" fontId="8" fillId="0" borderId="43" xfId="0" applyFont="1" applyBorder="1" applyAlignment="1">
      <alignment horizontal="left" indent="1"/>
    </xf>
    <xf numFmtId="0" fontId="10" fillId="0" borderId="40" xfId="0" applyFont="1" applyBorder="1"/>
    <xf numFmtId="0" fontId="4" fillId="0" borderId="42" xfId="0" applyFont="1" applyBorder="1"/>
    <xf numFmtId="0" fontId="4" fillId="18" borderId="0" xfId="1" applyNumberFormat="1" applyFont="1" applyFill="1"/>
    <xf numFmtId="220" fontId="39" fillId="6" borderId="42" xfId="0" applyNumberFormat="1" applyFont="1" applyFill="1" applyBorder="1" applyAlignment="1">
      <alignment horizontal="right" indent="1"/>
    </xf>
    <xf numFmtId="181" fontId="39" fillId="6" borderId="42" xfId="1" applyNumberFormat="1" applyFont="1" applyFill="1" applyBorder="1" applyAlignment="1">
      <alignment horizontal="right" indent="1"/>
    </xf>
    <xf numFmtId="220" fontId="39" fillId="6" borderId="40" xfId="0" applyNumberFormat="1" applyFont="1" applyFill="1" applyBorder="1" applyAlignment="1">
      <alignment horizontal="right" indent="1"/>
    </xf>
    <xf numFmtId="0" fontId="39" fillId="0" borderId="55" xfId="0" applyFont="1" applyBorder="1" applyAlignment="1">
      <alignment horizontal="left" indent="1"/>
    </xf>
    <xf numFmtId="9" fontId="3" fillId="0" borderId="0" xfId="3" applyFont="1"/>
    <xf numFmtId="181" fontId="3" fillId="0" borderId="0" xfId="0" applyNumberFormat="1" applyFont="1"/>
    <xf numFmtId="222" fontId="0" fillId="0" borderId="0" xfId="3" applyNumberFormat="1" applyFont="1"/>
    <xf numFmtId="14" fontId="5" fillId="23" borderId="18" xfId="0" applyNumberFormat="1" applyFont="1" applyFill="1" applyBorder="1" applyAlignment="1">
      <alignment horizontal="right"/>
    </xf>
    <xf numFmtId="165" fontId="0" fillId="0" borderId="0" xfId="0" applyNumberFormat="1"/>
    <xf numFmtId="43" fontId="12" fillId="0" borderId="0" xfId="1" applyFont="1" applyAlignment="1">
      <alignment horizontal="centerContinuous"/>
    </xf>
    <xf numFmtId="164" fontId="51" fillId="18" borderId="0" xfId="1" applyNumberFormat="1" applyFont="1" applyFill="1"/>
    <xf numFmtId="10" fontId="4" fillId="5" borderId="5" xfId="0" applyNumberFormat="1" applyFont="1" applyFill="1" applyBorder="1"/>
    <xf numFmtId="200" fontId="4" fillId="5" borderId="5" xfId="3" quotePrefix="1" applyNumberFormat="1" applyFont="1" applyFill="1" applyBorder="1" applyAlignment="1">
      <alignment horizontal="center"/>
    </xf>
    <xf numFmtId="164" fontId="7" fillId="18" borderId="0" xfId="1" applyNumberFormat="1" applyFont="1" applyFill="1"/>
    <xf numFmtId="181" fontId="9" fillId="0" borderId="0" xfId="0" applyNumberFormat="1" applyFont="1"/>
    <xf numFmtId="227" fontId="7" fillId="18" borderId="0" xfId="3" applyNumberFormat="1" applyFont="1" applyFill="1"/>
    <xf numFmtId="0" fontId="39" fillId="0" borderId="0" xfId="0" applyFont="1" applyAlignment="1">
      <alignment horizontal="right"/>
    </xf>
    <xf numFmtId="10" fontId="10" fillId="0" borderId="0" xfId="3" applyNumberFormat="1" applyFont="1"/>
    <xf numFmtId="0" fontId="54" fillId="0" borderId="0" xfId="0" applyFont="1" applyAlignment="1">
      <alignment horizontal="left" indent="1"/>
    </xf>
    <xf numFmtId="0" fontId="55" fillId="0" borderId="0" xfId="0" applyFont="1"/>
    <xf numFmtId="0" fontId="54" fillId="0" borderId="0" xfId="0" applyFont="1"/>
    <xf numFmtId="181" fontId="54" fillId="0" borderId="0" xfId="1" quotePrefix="1" applyNumberFormat="1" applyFont="1" applyFill="1" applyBorder="1"/>
    <xf numFmtId="181" fontId="54" fillId="0" borderId="24" xfId="0" applyNumberFormat="1" applyFont="1" applyBorder="1"/>
    <xf numFmtId="181" fontId="54" fillId="0" borderId="0" xfId="0" applyNumberFormat="1" applyFont="1"/>
    <xf numFmtId="0" fontId="55" fillId="0" borderId="0" xfId="0" applyFont="1" applyAlignment="1">
      <alignment horizontal="left"/>
    </xf>
    <xf numFmtId="181" fontId="55" fillId="0" borderId="24" xfId="0" applyNumberFormat="1" applyFont="1" applyBorder="1"/>
    <xf numFmtId="181" fontId="55" fillId="0" borderId="0" xfId="0" applyNumberFormat="1" applyFont="1"/>
    <xf numFmtId="0" fontId="41" fillId="0" borderId="42" xfId="0" applyFont="1" applyBorder="1"/>
    <xf numFmtId="0" fontId="39" fillId="0" borderId="42" xfId="0" applyFont="1" applyBorder="1"/>
    <xf numFmtId="181" fontId="0" fillId="2" borderId="40" xfId="1" applyNumberFormat="1" applyFont="1" applyFill="1" applyBorder="1"/>
    <xf numFmtId="200" fontId="0" fillId="2" borderId="40" xfId="1" applyNumberFormat="1" applyFont="1" applyFill="1" applyBorder="1"/>
    <xf numFmtId="181" fontId="0" fillId="0" borderId="40" xfId="1" applyNumberFormat="1" applyFont="1" applyBorder="1"/>
    <xf numFmtId="200" fontId="0" fillId="22" borderId="40" xfId="1" applyNumberFormat="1" applyFont="1" applyFill="1" applyBorder="1"/>
    <xf numFmtId="168" fontId="0" fillId="0" borderId="40" xfId="1" applyNumberFormat="1" applyFont="1" applyFill="1" applyBorder="1"/>
    <xf numFmtId="181" fontId="8" fillId="2" borderId="40" xfId="1" applyNumberFormat="1" applyFont="1" applyFill="1" applyBorder="1"/>
    <xf numFmtId="10" fontId="39" fillId="6" borderId="40" xfId="3" applyNumberFormat="1" applyFont="1" applyFill="1" applyBorder="1"/>
    <xf numFmtId="200" fontId="50" fillId="0" borderId="40" xfId="0" applyNumberFormat="1" applyFont="1" applyBorder="1"/>
    <xf numFmtId="200" fontId="39" fillId="6" borderId="40" xfId="0" applyNumberFormat="1" applyFont="1" applyFill="1" applyBorder="1"/>
    <xf numFmtId="172" fontId="0" fillId="0" borderId="5" xfId="1" applyNumberFormat="1" applyFont="1" applyBorder="1"/>
    <xf numFmtId="181" fontId="39" fillId="6" borderId="56" xfId="1" applyNumberFormat="1" applyFont="1" applyFill="1" applyBorder="1" applyAlignment="1">
      <alignment horizontal="right" indent="1"/>
    </xf>
    <xf numFmtId="230" fontId="39" fillId="6" borderId="38" xfId="0" applyNumberFormat="1" applyFont="1" applyFill="1" applyBorder="1" applyAlignment="1">
      <alignment horizontal="right" indent="1"/>
    </xf>
    <xf numFmtId="1" fontId="39" fillId="0" borderId="0" xfId="0" applyNumberFormat="1" applyFont="1" applyAlignment="1">
      <alignment horizontal="center"/>
    </xf>
    <xf numFmtId="174" fontId="39" fillId="0" borderId="0" xfId="3" applyNumberFormat="1" applyFont="1" applyAlignment="1">
      <alignment horizontal="center"/>
    </xf>
    <xf numFmtId="1" fontId="0" fillId="0" borderId="0" xfId="0" applyNumberFormat="1" applyAlignment="1">
      <alignment horizontal="center"/>
    </xf>
    <xf numFmtId="231" fontId="39" fillId="6" borderId="36" xfId="3" applyNumberFormat="1" applyFont="1" applyFill="1" applyBorder="1" applyAlignment="1">
      <alignment horizontal="right" indent="2"/>
    </xf>
    <xf numFmtId="231" fontId="8" fillId="0" borderId="38" xfId="3" applyNumberFormat="1" applyFont="1" applyFill="1" applyBorder="1" applyAlignment="1">
      <alignment horizontal="right" indent="2"/>
    </xf>
    <xf numFmtId="209" fontId="0" fillId="0" borderId="0" xfId="1" quotePrefix="1" applyNumberFormat="1" applyFont="1" applyFill="1" applyBorder="1" applyAlignment="1">
      <alignment horizontal="right" indent="1"/>
    </xf>
    <xf numFmtId="200" fontId="41" fillId="0" borderId="0" xfId="3" quotePrefix="1" applyNumberFormat="1" applyFont="1" applyFill="1" applyBorder="1" applyAlignment="1">
      <alignment horizontal="right" indent="1"/>
    </xf>
    <xf numFmtId="209" fontId="0" fillId="0" borderId="11" xfId="1" quotePrefix="1" applyNumberFormat="1" applyFont="1" applyFill="1" applyBorder="1" applyAlignment="1">
      <alignment horizontal="right" indent="1"/>
    </xf>
    <xf numFmtId="181" fontId="39" fillId="6" borderId="57" xfId="1" applyNumberFormat="1" applyFont="1" applyFill="1" applyBorder="1" applyAlignment="1">
      <alignment horizontal="right" indent="1"/>
    </xf>
    <xf numFmtId="0" fontId="3" fillId="0" borderId="0" xfId="0" applyFont="1" applyAlignment="1">
      <alignment horizontal="left"/>
    </xf>
    <xf numFmtId="43" fontId="9" fillId="0" borderId="0" xfId="1" applyFont="1"/>
    <xf numFmtId="164" fontId="3" fillId="0" borderId="0" xfId="1" applyNumberFormat="1" applyFont="1" applyFill="1" applyBorder="1"/>
    <xf numFmtId="174" fontId="3" fillId="0" borderId="0" xfId="3" applyNumberFormat="1" applyFont="1"/>
    <xf numFmtId="200" fontId="41" fillId="18" borderId="40" xfId="0" applyNumberFormat="1" applyFont="1" applyFill="1" applyBorder="1"/>
    <xf numFmtId="0" fontId="10" fillId="0" borderId="5" xfId="0" applyFont="1" applyBorder="1" applyAlignment="1">
      <alignment horizontal="left"/>
    </xf>
    <xf numFmtId="164" fontId="2" fillId="23" borderId="87" xfId="1" applyNumberFormat="1" applyFont="1" applyFill="1" applyBorder="1" applyAlignment="1">
      <alignment horizontal="center"/>
    </xf>
    <xf numFmtId="202" fontId="6" fillId="0" borderId="11" xfId="0" applyNumberFormat="1" applyFont="1" applyBorder="1"/>
    <xf numFmtId="200" fontId="3" fillId="22" borderId="36" xfId="0" applyNumberFormat="1" applyFont="1" applyFill="1" applyBorder="1"/>
    <xf numFmtId="0" fontId="39" fillId="2" borderId="0" xfId="0" applyFont="1" applyFill="1"/>
    <xf numFmtId="200" fontId="8" fillId="6" borderId="35" xfId="0" applyNumberFormat="1" applyFont="1" applyFill="1" applyBorder="1"/>
    <xf numFmtId="0" fontId="22" fillId="22" borderId="5" xfId="0" applyFont="1" applyFill="1" applyBorder="1" applyAlignment="1">
      <alignment horizontal="center" vertical="center"/>
    </xf>
    <xf numFmtId="201" fontId="22" fillId="22" borderId="5" xfId="0" applyNumberFormat="1" applyFont="1" applyFill="1" applyBorder="1" applyAlignment="1">
      <alignment horizontal="center" vertical="center"/>
    </xf>
    <xf numFmtId="199" fontId="22" fillId="22" borderId="5" xfId="0" applyNumberFormat="1" applyFont="1" applyFill="1" applyBorder="1" applyAlignment="1">
      <alignment horizontal="center" vertical="center"/>
    </xf>
    <xf numFmtId="2" fontId="18" fillId="22" borderId="35" xfId="3" applyNumberFormat="1" applyFont="1" applyFill="1" applyBorder="1" applyAlignment="1">
      <alignment horizontal="center" vertical="center"/>
    </xf>
    <xf numFmtId="2" fontId="18" fillId="22" borderId="0" xfId="0" applyNumberFormat="1" applyFont="1" applyFill="1" applyAlignment="1">
      <alignment horizontal="center" vertical="center"/>
    </xf>
    <xf numFmtId="233" fontId="18" fillId="22" borderId="0" xfId="1" applyNumberFormat="1" applyFont="1" applyFill="1" applyAlignment="1">
      <alignment horizontal="center" vertical="center"/>
    </xf>
    <xf numFmtId="181" fontId="18" fillId="22" borderId="35" xfId="3" applyNumberFormat="1" applyFont="1" applyFill="1" applyBorder="1" applyAlignment="1">
      <alignment horizontal="center" vertical="center"/>
    </xf>
    <xf numFmtId="2" fontId="22" fillId="22" borderId="5" xfId="0" applyNumberFormat="1" applyFont="1" applyFill="1" applyBorder="1" applyAlignment="1">
      <alignment horizontal="center" vertical="center"/>
    </xf>
    <xf numFmtId="201" fontId="2" fillId="23" borderId="18" xfId="0" applyNumberFormat="1" applyFont="1" applyFill="1" applyBorder="1" applyAlignment="1">
      <alignment horizontal="centerContinuous"/>
    </xf>
    <xf numFmtId="181" fontId="2" fillId="23" borderId="18" xfId="0" applyNumberFormat="1" applyFont="1" applyFill="1" applyBorder="1" applyAlignment="1">
      <alignment horizontal="centerContinuous"/>
    </xf>
    <xf numFmtId="199" fontId="2" fillId="23" borderId="18" xfId="0" applyNumberFormat="1" applyFont="1" applyFill="1" applyBorder="1" applyAlignment="1">
      <alignment horizontal="centerContinuous"/>
    </xf>
    <xf numFmtId="181" fontId="18" fillId="22" borderId="0" xfId="3" applyNumberFormat="1" applyFont="1" applyFill="1" applyBorder="1" applyAlignment="1">
      <alignment horizontal="center" vertical="center"/>
    </xf>
    <xf numFmtId="181" fontId="22" fillId="22" borderId="5" xfId="3" applyNumberFormat="1" applyFont="1" applyFill="1" applyBorder="1" applyAlignment="1">
      <alignment horizontal="center" vertical="center"/>
    </xf>
    <xf numFmtId="181" fontId="18" fillId="0" borderId="95" xfId="0" applyNumberFormat="1" applyFont="1" applyBorder="1" applyAlignment="1">
      <alignment horizontal="center" vertical="center"/>
    </xf>
    <xf numFmtId="181" fontId="22" fillId="5" borderId="101" xfId="0" applyNumberFormat="1" applyFont="1" applyFill="1" applyBorder="1" applyAlignment="1">
      <alignment horizontal="center" vertical="center"/>
    </xf>
    <xf numFmtId="181" fontId="2" fillId="23" borderId="90" xfId="0" applyNumberFormat="1" applyFont="1" applyFill="1" applyBorder="1" applyAlignment="1">
      <alignment horizontal="centerContinuous"/>
    </xf>
    <xf numFmtId="181" fontId="2" fillId="23" borderId="91" xfId="0" applyNumberFormat="1" applyFont="1" applyFill="1" applyBorder="1" applyAlignment="1">
      <alignment horizontal="centerContinuous"/>
    </xf>
    <xf numFmtId="181" fontId="2" fillId="23" borderId="92" xfId="0" applyNumberFormat="1" applyFont="1" applyFill="1" applyBorder="1" applyAlignment="1">
      <alignment horizontal="centerContinuous"/>
    </xf>
    <xf numFmtId="181" fontId="18" fillId="0" borderId="106" xfId="0" applyNumberFormat="1" applyFont="1" applyBorder="1" applyAlignment="1">
      <alignment horizontal="center" vertical="center"/>
    </xf>
    <xf numFmtId="181" fontId="18" fillId="0" borderId="42" xfId="0" applyNumberFormat="1" applyFont="1" applyBorder="1" applyAlignment="1">
      <alignment horizontal="center" vertical="center"/>
    </xf>
    <xf numFmtId="201" fontId="18" fillId="6" borderId="109" xfId="0" applyNumberFormat="1" applyFont="1" applyFill="1" applyBorder="1" applyAlignment="1">
      <alignment horizontal="center" vertical="center"/>
    </xf>
    <xf numFmtId="201" fontId="18" fillId="6" borderId="110" xfId="0" applyNumberFormat="1" applyFont="1" applyFill="1" applyBorder="1" applyAlignment="1">
      <alignment horizontal="center" vertical="center"/>
    </xf>
    <xf numFmtId="181" fontId="18" fillId="6" borderId="110" xfId="0" applyNumberFormat="1" applyFont="1" applyFill="1" applyBorder="1" applyAlignment="1">
      <alignment horizontal="center" vertical="center"/>
    </xf>
    <xf numFmtId="199" fontId="18" fillId="6" borderId="111" xfId="0" applyNumberFormat="1" applyFont="1" applyFill="1" applyBorder="1" applyAlignment="1">
      <alignment horizontal="center" vertical="center"/>
    </xf>
    <xf numFmtId="201" fontId="18" fillId="6" borderId="104" xfId="0" applyNumberFormat="1" applyFont="1" applyFill="1" applyBorder="1" applyAlignment="1">
      <alignment horizontal="center" vertical="center"/>
    </xf>
    <xf numFmtId="201" fontId="18" fillId="6" borderId="112" xfId="0" applyNumberFormat="1" applyFont="1" applyFill="1" applyBorder="1" applyAlignment="1">
      <alignment horizontal="center" vertical="center"/>
    </xf>
    <xf numFmtId="181" fontId="18" fillId="6" borderId="112" xfId="0" applyNumberFormat="1" applyFont="1" applyFill="1" applyBorder="1" applyAlignment="1">
      <alignment horizontal="center" vertical="center"/>
    </xf>
    <xf numFmtId="199" fontId="18" fillId="6" borderId="113" xfId="0" applyNumberFormat="1" applyFont="1" applyFill="1" applyBorder="1" applyAlignment="1">
      <alignment horizontal="center" vertical="center"/>
    </xf>
    <xf numFmtId="201" fontId="18" fillId="6" borderId="114" xfId="0" applyNumberFormat="1" applyFont="1" applyFill="1" applyBorder="1" applyAlignment="1">
      <alignment horizontal="center" vertical="center"/>
    </xf>
    <xf numFmtId="201" fontId="18" fillId="6" borderId="115" xfId="0" applyNumberFormat="1" applyFont="1" applyFill="1" applyBorder="1" applyAlignment="1">
      <alignment horizontal="center" vertical="center"/>
    </xf>
    <xf numFmtId="181" fontId="18" fillId="6" borderId="115" xfId="0" applyNumberFormat="1" applyFont="1" applyFill="1" applyBorder="1" applyAlignment="1">
      <alignment horizontal="center" vertical="center"/>
    </xf>
    <xf numFmtId="199" fontId="18" fillId="6" borderId="116" xfId="0" applyNumberFormat="1" applyFont="1" applyFill="1" applyBorder="1" applyAlignment="1">
      <alignment horizontal="center" vertical="center"/>
    </xf>
    <xf numFmtId="181" fontId="22" fillId="5" borderId="117" xfId="0" applyNumberFormat="1" applyFont="1" applyFill="1" applyBorder="1" applyAlignment="1">
      <alignment horizontal="center" vertical="center"/>
    </xf>
    <xf numFmtId="181" fontId="22" fillId="5" borderId="118" xfId="0" applyNumberFormat="1" applyFont="1" applyFill="1" applyBorder="1" applyAlignment="1">
      <alignment horizontal="center" vertical="center"/>
    </xf>
    <xf numFmtId="181" fontId="22" fillId="5" borderId="119" xfId="0" applyNumberFormat="1" applyFont="1" applyFill="1" applyBorder="1" applyAlignment="1">
      <alignment horizontal="center" vertical="center"/>
    </xf>
    <xf numFmtId="181" fontId="23" fillId="6" borderId="110" xfId="0" applyNumberFormat="1" applyFont="1" applyFill="1" applyBorder="1" applyAlignment="1">
      <alignment horizontal="center" vertical="center"/>
    </xf>
    <xf numFmtId="181" fontId="23" fillId="6" borderId="112" xfId="0" applyNumberFormat="1" applyFont="1" applyFill="1" applyBorder="1" applyAlignment="1">
      <alignment horizontal="center" vertical="center"/>
    </xf>
    <xf numFmtId="181" fontId="23" fillId="6" borderId="115" xfId="0" applyNumberFormat="1" applyFont="1" applyFill="1" applyBorder="1" applyAlignment="1">
      <alignment horizontal="center" vertical="center"/>
    </xf>
    <xf numFmtId="181" fontId="23" fillId="6" borderId="109" xfId="0" applyNumberFormat="1" applyFont="1" applyFill="1" applyBorder="1" applyAlignment="1">
      <alignment horizontal="center" vertical="center"/>
    </xf>
    <xf numFmtId="181" fontId="23" fillId="6" borderId="111" xfId="0" applyNumberFormat="1" applyFont="1" applyFill="1" applyBorder="1" applyAlignment="1">
      <alignment horizontal="center" vertical="center"/>
    </xf>
    <xf numFmtId="181" fontId="23" fillId="6" borderId="104" xfId="0" applyNumberFormat="1" applyFont="1" applyFill="1" applyBorder="1" applyAlignment="1">
      <alignment horizontal="center" vertical="center"/>
    </xf>
    <xf numFmtId="181" fontId="23" fillId="6" borderId="113" xfId="0" applyNumberFormat="1" applyFont="1" applyFill="1" applyBorder="1" applyAlignment="1">
      <alignment horizontal="center" vertical="center"/>
    </xf>
    <xf numFmtId="181" fontId="23" fillId="6" borderId="114" xfId="0" applyNumberFormat="1" applyFont="1" applyFill="1" applyBorder="1" applyAlignment="1">
      <alignment horizontal="center" vertical="center"/>
    </xf>
    <xf numFmtId="181" fontId="23" fillId="6" borderId="116" xfId="0" applyNumberFormat="1" applyFont="1" applyFill="1" applyBorder="1" applyAlignment="1">
      <alignment horizontal="center" vertical="center"/>
    </xf>
    <xf numFmtId="181" fontId="2" fillId="23" borderId="5" xfId="0" applyNumberFormat="1" applyFont="1" applyFill="1" applyBorder="1" applyAlignment="1">
      <alignment horizontal="center"/>
    </xf>
    <xf numFmtId="181" fontId="23" fillId="6" borderId="123" xfId="0" applyNumberFormat="1" applyFont="1" applyFill="1" applyBorder="1" applyAlignment="1">
      <alignment horizontal="center" vertical="center"/>
    </xf>
    <xf numFmtId="181" fontId="23" fillId="6" borderId="124" xfId="0" applyNumberFormat="1" applyFont="1" applyFill="1" applyBorder="1" applyAlignment="1">
      <alignment horizontal="center" vertical="center"/>
    </xf>
    <xf numFmtId="181" fontId="23" fillId="6" borderId="125" xfId="0" applyNumberFormat="1" applyFont="1" applyFill="1" applyBorder="1" applyAlignment="1">
      <alignment horizontal="center" vertical="center"/>
    </xf>
    <xf numFmtId="181" fontId="22" fillId="5" borderId="89" xfId="0" applyNumberFormat="1" applyFont="1" applyFill="1" applyBorder="1" applyAlignment="1">
      <alignment horizontal="center" vertical="center"/>
    </xf>
    <xf numFmtId="181" fontId="18" fillId="0" borderId="103" xfId="0" applyNumberFormat="1" applyFont="1" applyBorder="1" applyAlignment="1">
      <alignment horizontal="center" vertical="center"/>
    </xf>
    <xf numFmtId="199" fontId="18" fillId="0" borderId="126" xfId="0" applyNumberFormat="1" applyFont="1" applyBorder="1" applyAlignment="1">
      <alignment horizontal="center" vertical="center"/>
    </xf>
    <xf numFmtId="181" fontId="18" fillId="0" borderId="104" xfId="0" applyNumberFormat="1" applyFont="1" applyBorder="1" applyAlignment="1">
      <alignment horizontal="center" vertical="center"/>
    </xf>
    <xf numFmtId="199" fontId="18" fillId="0" borderId="113" xfId="0" applyNumberFormat="1" applyFont="1" applyBorder="1" applyAlignment="1">
      <alignment horizontal="center" vertical="center"/>
    </xf>
    <xf numFmtId="181" fontId="18" fillId="0" borderId="105" xfId="0" applyNumberFormat="1" applyFont="1" applyBorder="1" applyAlignment="1">
      <alignment horizontal="center" vertical="center"/>
    </xf>
    <xf numFmtId="199" fontId="18" fillId="0" borderId="127" xfId="0" applyNumberFormat="1" applyFont="1" applyBorder="1" applyAlignment="1">
      <alignment horizontal="center" vertical="center"/>
    </xf>
    <xf numFmtId="199" fontId="22" fillId="5" borderId="119" xfId="0" applyNumberFormat="1" applyFont="1" applyFill="1" applyBorder="1" applyAlignment="1">
      <alignment horizontal="center" vertical="center"/>
    </xf>
    <xf numFmtId="181" fontId="18" fillId="0" borderId="96" xfId="0" applyNumberFormat="1" applyFont="1" applyBorder="1" applyAlignment="1">
      <alignment horizontal="center" vertical="center"/>
    </xf>
    <xf numFmtId="181" fontId="18" fillId="0" borderId="121" xfId="0" applyNumberFormat="1" applyFont="1" applyBorder="1" applyAlignment="1">
      <alignment horizontal="center" vertical="center"/>
    </xf>
    <xf numFmtId="181" fontId="18" fillId="0" borderId="97" xfId="0" applyNumberFormat="1" applyFont="1" applyBorder="1" applyAlignment="1">
      <alignment horizontal="center" vertical="center"/>
    </xf>
    <xf numFmtId="181" fontId="18" fillId="0" borderId="43" xfId="0" applyNumberFormat="1" applyFont="1" applyBorder="1" applyAlignment="1">
      <alignment horizontal="center" vertical="center"/>
    </xf>
    <xf numFmtId="181" fontId="18" fillId="0" borderId="98" xfId="0" applyNumberFormat="1" applyFont="1" applyBorder="1" applyAlignment="1">
      <alignment horizontal="center" vertical="center"/>
    </xf>
    <xf numFmtId="181" fontId="18" fillId="0" borderId="122" xfId="0" applyNumberFormat="1" applyFont="1" applyBorder="1" applyAlignment="1">
      <alignment horizontal="center" vertical="center"/>
    </xf>
    <xf numFmtId="181" fontId="18" fillId="0" borderId="128" xfId="0" applyNumberFormat="1" applyFont="1" applyBorder="1" applyAlignment="1">
      <alignment horizontal="center" vertical="center"/>
    </xf>
    <xf numFmtId="9" fontId="23" fillId="6" borderId="108" xfId="3" applyFont="1" applyFill="1" applyBorder="1" applyAlignment="1">
      <alignment horizontal="center" vertical="center"/>
    </xf>
    <xf numFmtId="9" fontId="23" fillId="6" borderId="121" xfId="3" applyFont="1" applyFill="1" applyBorder="1" applyAlignment="1">
      <alignment horizontal="center" vertical="center"/>
    </xf>
    <xf numFmtId="9" fontId="22" fillId="5" borderId="129" xfId="3" applyFont="1" applyFill="1" applyBorder="1" applyAlignment="1">
      <alignment horizontal="center" vertical="center"/>
    </xf>
    <xf numFmtId="199" fontId="21" fillId="5" borderId="119" xfId="0" applyNumberFormat="1" applyFont="1" applyFill="1" applyBorder="1" applyAlignment="1">
      <alignment horizontal="center" vertical="center"/>
    </xf>
    <xf numFmtId="181" fontId="57" fillId="0" borderId="96" xfId="0" applyNumberFormat="1" applyFont="1" applyBorder="1" applyAlignment="1">
      <alignment horizontal="center" vertical="center"/>
    </xf>
    <xf numFmtId="10" fontId="19" fillId="22" borderId="97" xfId="0" applyNumberFormat="1" applyFont="1" applyFill="1" applyBorder="1" applyAlignment="1">
      <alignment horizontal="center" vertical="center"/>
    </xf>
    <xf numFmtId="181" fontId="57" fillId="0" borderId="98" xfId="0" applyNumberFormat="1" applyFont="1" applyBorder="1" applyAlignment="1">
      <alignment horizontal="center" vertical="center"/>
    </xf>
    <xf numFmtId="181" fontId="57" fillId="0" borderId="100" xfId="0" applyNumberFormat="1" applyFont="1" applyBorder="1" applyAlignment="1">
      <alignment horizontal="center" vertical="center"/>
    </xf>
    <xf numFmtId="201" fontId="22" fillId="5" borderId="101" xfId="0" applyNumberFormat="1" applyFont="1" applyFill="1" applyBorder="1" applyAlignment="1">
      <alignment horizontal="center" vertical="center"/>
    </xf>
    <xf numFmtId="199" fontId="22" fillId="5" borderId="101" xfId="0" applyNumberFormat="1" applyFont="1" applyFill="1" applyBorder="1" applyAlignment="1">
      <alignment horizontal="center" vertical="center"/>
    </xf>
    <xf numFmtId="181" fontId="56" fillId="5" borderId="102" xfId="0" applyNumberFormat="1" applyFont="1" applyFill="1" applyBorder="1" applyAlignment="1">
      <alignment horizontal="center" vertical="center"/>
    </xf>
    <xf numFmtId="0" fontId="2" fillId="23" borderId="90" xfId="0" applyFont="1" applyFill="1" applyBorder="1" applyAlignment="1">
      <alignment horizontal="centerContinuous"/>
    </xf>
    <xf numFmtId="201" fontId="2" fillId="23" borderId="91" xfId="0" applyNumberFormat="1" applyFont="1" applyFill="1" applyBorder="1" applyAlignment="1">
      <alignment horizontal="centerContinuous"/>
    </xf>
    <xf numFmtId="199" fontId="2" fillId="23" borderId="91" xfId="0" applyNumberFormat="1" applyFont="1" applyFill="1" applyBorder="1" applyAlignment="1">
      <alignment horizontal="centerContinuous"/>
    </xf>
    <xf numFmtId="199" fontId="18" fillId="0" borderId="96" xfId="0" applyNumberFormat="1" applyFont="1" applyBorder="1" applyAlignment="1">
      <alignment horizontal="center" vertical="center"/>
    </xf>
    <xf numFmtId="199" fontId="18" fillId="0" borderId="107" xfId="0" applyNumberFormat="1" applyFont="1" applyBorder="1" applyAlignment="1">
      <alignment horizontal="center" vertical="center"/>
    </xf>
    <xf numFmtId="0" fontId="22" fillId="0" borderId="0" xfId="0" applyFont="1" applyAlignment="1">
      <alignment horizontal="left" vertical="center"/>
    </xf>
    <xf numFmtId="10" fontId="22" fillId="0" borderId="0" xfId="0" applyNumberFormat="1" applyFont="1" applyAlignment="1">
      <alignment horizontal="center" vertical="center"/>
    </xf>
    <xf numFmtId="201" fontId="22" fillId="0" borderId="0" xfId="0" applyNumberFormat="1" applyFont="1" applyAlignment="1">
      <alignment horizontal="center" vertical="center"/>
    </xf>
    <xf numFmtId="199" fontId="22" fillId="0" borderId="0" xfId="0" applyNumberFormat="1" applyFont="1" applyAlignment="1">
      <alignment horizontal="center" vertical="center"/>
    </xf>
    <xf numFmtId="181" fontId="56" fillId="0" borderId="0" xfId="0" applyNumberFormat="1" applyFont="1" applyAlignment="1">
      <alignment horizontal="center" vertical="center"/>
    </xf>
    <xf numFmtId="199" fontId="21" fillId="0" borderId="0" xfId="0" applyNumberFormat="1" applyFont="1" applyAlignment="1">
      <alignment horizontal="center" vertical="center"/>
    </xf>
    <xf numFmtId="9" fontId="22" fillId="0" borderId="0" xfId="3" applyFont="1" applyFill="1" applyBorder="1" applyAlignment="1">
      <alignment horizontal="center" vertical="center"/>
    </xf>
    <xf numFmtId="7" fontId="38" fillId="0" borderId="0" xfId="0" applyNumberFormat="1" applyFont="1" applyAlignment="1">
      <alignment horizontal="center" vertical="center"/>
    </xf>
    <xf numFmtId="181" fontId="1" fillId="5" borderId="88" xfId="1" applyNumberFormat="1" applyFont="1" applyFill="1" applyBorder="1" applyAlignment="1">
      <alignment horizontal="center"/>
    </xf>
    <xf numFmtId="181" fontId="8" fillId="5" borderId="5" xfId="1" applyNumberFormat="1" applyFont="1" applyFill="1" applyBorder="1" applyAlignment="1">
      <alignment horizontal="center"/>
    </xf>
    <xf numFmtId="167" fontId="0" fillId="0" borderId="0" xfId="0" applyNumberFormat="1" applyAlignment="1">
      <alignment horizontal="center"/>
    </xf>
    <xf numFmtId="0" fontId="13" fillId="22" borderId="10" xfId="0" applyFont="1" applyFill="1" applyBorder="1" applyAlignment="1">
      <alignment horizontal="left" indent="1"/>
    </xf>
    <xf numFmtId="209" fontId="13" fillId="22" borderId="0" xfId="1" applyNumberFormat="1" applyFont="1" applyFill="1" applyBorder="1" applyAlignment="1">
      <alignment horizontal="right" indent="1"/>
    </xf>
    <xf numFmtId="209" fontId="13" fillId="22" borderId="11" xfId="1" applyNumberFormat="1" applyFont="1" applyFill="1" applyBorder="1" applyAlignment="1">
      <alignment horizontal="right" indent="1"/>
    </xf>
    <xf numFmtId="0" fontId="11" fillId="18" borderId="10" xfId="0" applyFont="1" applyFill="1" applyBorder="1" applyAlignment="1">
      <alignment horizontal="left" indent="1"/>
    </xf>
    <xf numFmtId="209" fontId="13" fillId="18" borderId="0" xfId="1" applyNumberFormat="1" applyFont="1" applyFill="1" applyBorder="1" applyAlignment="1">
      <alignment horizontal="right" indent="1"/>
    </xf>
    <xf numFmtId="209" fontId="13" fillId="18" borderId="11" xfId="1" applyNumberFormat="1" applyFont="1" applyFill="1" applyBorder="1" applyAlignment="1">
      <alignment horizontal="right" indent="1"/>
    </xf>
    <xf numFmtId="209" fontId="39" fillId="18" borderId="5" xfId="1" applyNumberFormat="1" applyFont="1" applyFill="1" applyBorder="1" applyAlignment="1">
      <alignment horizontal="right" indent="1"/>
    </xf>
    <xf numFmtId="209" fontId="8" fillId="18" borderId="5" xfId="1" applyNumberFormat="1" applyFont="1" applyFill="1" applyBorder="1" applyAlignment="1">
      <alignment horizontal="right" indent="1"/>
    </xf>
    <xf numFmtId="209" fontId="8" fillId="18" borderId="6" xfId="1" applyNumberFormat="1" applyFont="1" applyFill="1" applyBorder="1" applyAlignment="1">
      <alignment horizontal="right" indent="1"/>
    </xf>
    <xf numFmtId="168" fontId="0" fillId="0" borderId="0" xfId="0" applyNumberFormat="1" applyAlignment="1">
      <alignment horizontal="center"/>
    </xf>
    <xf numFmtId="168" fontId="10" fillId="0" borderId="0" xfId="0" applyNumberFormat="1" applyFont="1" applyAlignment="1">
      <alignment horizontal="center"/>
    </xf>
    <xf numFmtId="1" fontId="19" fillId="6" borderId="131" xfId="0" applyNumberFormat="1" applyFont="1" applyFill="1" applyBorder="1" applyAlignment="1">
      <alignment horizontal="center" vertical="center" wrapText="1"/>
    </xf>
    <xf numFmtId="1" fontId="8" fillId="0" borderId="0" xfId="3" quotePrefix="1" applyNumberFormat="1" applyFont="1" applyAlignment="1">
      <alignment horizontal="right"/>
    </xf>
    <xf numFmtId="1" fontId="19" fillId="6" borderId="132" xfId="0" applyNumberFormat="1" applyFont="1" applyFill="1" applyBorder="1" applyAlignment="1">
      <alignment horizontal="center" vertical="center" wrapText="1"/>
    </xf>
    <xf numFmtId="181" fontId="32" fillId="22" borderId="36" xfId="0" applyNumberFormat="1" applyFont="1" applyFill="1" applyBorder="1" applyAlignment="1">
      <alignment horizontal="right" vertical="center"/>
    </xf>
    <xf numFmtId="181" fontId="23" fillId="6" borderId="36" xfId="0" applyNumberFormat="1" applyFont="1" applyFill="1" applyBorder="1" applyAlignment="1">
      <alignment horizontal="center" vertical="center"/>
    </xf>
    <xf numFmtId="168" fontId="8" fillId="0" borderId="0" xfId="0" applyNumberFormat="1" applyFont="1"/>
    <xf numFmtId="9" fontId="4" fillId="0" borderId="0" xfId="3" applyFont="1" applyAlignment="1">
      <alignment horizontal="center"/>
    </xf>
    <xf numFmtId="1" fontId="19" fillId="6" borderId="0" xfId="0" applyNumberFormat="1" applyFont="1" applyFill="1" applyAlignment="1">
      <alignment horizontal="center" vertical="center" wrapText="1"/>
    </xf>
    <xf numFmtId="181" fontId="23" fillId="6" borderId="40" xfId="0" applyNumberFormat="1" applyFont="1" applyFill="1" applyBorder="1" applyAlignment="1">
      <alignment horizontal="center" vertical="center"/>
    </xf>
    <xf numFmtId="181" fontId="23" fillId="6" borderId="43" xfId="0" applyNumberFormat="1" applyFont="1" applyFill="1" applyBorder="1" applyAlignment="1">
      <alignment horizontal="center" vertical="center"/>
    </xf>
    <xf numFmtId="168" fontId="8" fillId="0" borderId="0" xfId="0" applyNumberFormat="1" applyFont="1" applyAlignment="1">
      <alignment horizontal="center"/>
    </xf>
    <xf numFmtId="168" fontId="8" fillId="0" borderId="19" xfId="0" applyNumberFormat="1" applyFont="1" applyBorder="1" applyAlignment="1">
      <alignment horizontal="center"/>
    </xf>
    <xf numFmtId="168" fontId="8" fillId="0" borderId="5" xfId="0" applyNumberFormat="1" applyFont="1" applyBorder="1" applyAlignment="1">
      <alignment horizontal="center"/>
    </xf>
    <xf numFmtId="199" fontId="23" fillId="6" borderId="40" xfId="0" applyNumberFormat="1" applyFont="1" applyFill="1" applyBorder="1" applyAlignment="1">
      <alignment horizontal="center" vertical="center"/>
    </xf>
    <xf numFmtId="199" fontId="23" fillId="6" borderId="36" xfId="0" applyNumberFormat="1" applyFont="1" applyFill="1" applyBorder="1" applyAlignment="1">
      <alignment horizontal="center" vertical="center"/>
    </xf>
    <xf numFmtId="199" fontId="23" fillId="6" borderId="43" xfId="0" applyNumberFormat="1" applyFont="1" applyFill="1" applyBorder="1" applyAlignment="1">
      <alignment horizontal="center" vertical="center"/>
    </xf>
    <xf numFmtId="0" fontId="8" fillId="0" borderId="12" xfId="0" applyFont="1" applyBorder="1" applyAlignment="1">
      <alignment horizontal="left" indent="1"/>
    </xf>
    <xf numFmtId="10" fontId="8" fillId="0" borderId="42" xfId="3" applyNumberFormat="1" applyFont="1" applyBorder="1" applyAlignment="1">
      <alignment horizontal="left" indent="1"/>
    </xf>
    <xf numFmtId="0" fontId="39" fillId="0" borderId="42" xfId="0" applyFont="1" applyBorder="1" applyAlignment="1">
      <alignment horizontal="left" indent="1"/>
    </xf>
    <xf numFmtId="0" fontId="39" fillId="0" borderId="78" xfId="0" applyFont="1" applyBorder="1" applyAlignment="1">
      <alignment horizontal="left" indent="1"/>
    </xf>
    <xf numFmtId="9" fontId="58" fillId="0" borderId="5" xfId="3" applyFont="1" applyBorder="1" applyAlignment="1">
      <alignment horizontal="center"/>
    </xf>
    <xf numFmtId="0" fontId="58" fillId="0" borderId="5" xfId="0" applyFont="1" applyBorder="1" applyAlignment="1">
      <alignment horizontal="center"/>
    </xf>
    <xf numFmtId="0" fontId="58" fillId="0" borderId="6" xfId="0" applyFont="1" applyBorder="1" applyAlignment="1">
      <alignment horizontal="center"/>
    </xf>
    <xf numFmtId="9" fontId="8" fillId="0" borderId="0" xfId="3" applyFont="1" applyFill="1" applyBorder="1" applyAlignment="1">
      <alignment horizontal="center"/>
    </xf>
    <xf numFmtId="9" fontId="8" fillId="0" borderId="11" xfId="3" applyFont="1" applyFill="1" applyBorder="1" applyAlignment="1">
      <alignment horizontal="center"/>
    </xf>
    <xf numFmtId="220" fontId="4" fillId="0" borderId="5" xfId="0" applyNumberFormat="1" applyFont="1" applyBorder="1"/>
    <xf numFmtId="181" fontId="4" fillId="0" borderId="11" xfId="0" applyNumberFormat="1" applyFont="1" applyBorder="1" applyAlignment="1">
      <alignment horizontal="right" indent="1"/>
    </xf>
    <xf numFmtId="168" fontId="0" fillId="0" borderId="0" xfId="0" applyNumberFormat="1" applyAlignment="1">
      <alignment horizontal="right" indent="1"/>
    </xf>
    <xf numFmtId="181" fontId="4" fillId="5" borderId="5" xfId="0" applyNumberFormat="1" applyFont="1" applyFill="1" applyBorder="1" applyAlignment="1">
      <alignment horizontal="right" indent="1"/>
    </xf>
    <xf numFmtId="0" fontId="4" fillId="5" borderId="4" xfId="0" applyFont="1" applyFill="1" applyBorder="1"/>
    <xf numFmtId="164" fontId="4" fillId="5" borderId="5" xfId="0" applyNumberFormat="1" applyFont="1" applyFill="1" applyBorder="1" applyAlignment="1">
      <alignment horizontal="right" indent="1"/>
    </xf>
    <xf numFmtId="181" fontId="4" fillId="5" borderId="6" xfId="0" applyNumberFormat="1" applyFont="1" applyFill="1" applyBorder="1" applyAlignment="1">
      <alignment horizontal="right" indent="1"/>
    </xf>
    <xf numFmtId="0" fontId="0" fillId="5" borderId="5" xfId="0" applyFill="1" applyBorder="1" applyAlignment="1">
      <alignment horizontal="right" indent="1"/>
    </xf>
    <xf numFmtId="181" fontId="4" fillId="5" borderId="5" xfId="1" applyNumberFormat="1" applyFont="1" applyFill="1" applyBorder="1" applyAlignment="1">
      <alignment horizontal="right" indent="1"/>
    </xf>
    <xf numFmtId="0" fontId="4" fillId="5" borderId="16" xfId="0" applyFont="1" applyFill="1" applyBorder="1" applyAlignment="1">
      <alignment horizontal="right" indent="1"/>
    </xf>
    <xf numFmtId="181" fontId="4" fillId="5" borderId="16" xfId="0" applyNumberFormat="1" applyFont="1" applyFill="1" applyBorder="1" applyAlignment="1">
      <alignment horizontal="right" indent="1"/>
    </xf>
    <xf numFmtId="181" fontId="4" fillId="5" borderId="17" xfId="0" applyNumberFormat="1" applyFont="1" applyFill="1" applyBorder="1" applyAlignment="1">
      <alignment horizontal="right" indent="1"/>
    </xf>
    <xf numFmtId="200" fontId="8" fillId="5" borderId="16" xfId="0" applyNumberFormat="1" applyFont="1" applyFill="1" applyBorder="1" applyAlignment="1">
      <alignment horizontal="right"/>
    </xf>
    <xf numFmtId="181" fontId="10" fillId="5" borderId="17" xfId="1" applyNumberFormat="1" applyFont="1" applyFill="1" applyBorder="1" applyAlignment="1">
      <alignment horizontal="right" indent="1"/>
    </xf>
    <xf numFmtId="0" fontId="0" fillId="5" borderId="16" xfId="0" applyFill="1" applyBorder="1" applyAlignment="1">
      <alignment horizontal="right" indent="1"/>
    </xf>
    <xf numFmtId="181" fontId="4" fillId="0" borderId="16" xfId="1" applyNumberFormat="1" applyFont="1" applyFill="1" applyBorder="1" applyAlignment="1">
      <alignment horizontal="right" indent="1"/>
    </xf>
    <xf numFmtId="168" fontId="0" fillId="0" borderId="61" xfId="0" applyNumberFormat="1" applyBorder="1" applyAlignment="1">
      <alignment horizontal="center"/>
    </xf>
    <xf numFmtId="0" fontId="4" fillId="0" borderId="10" xfId="0" applyFont="1" applyBorder="1" applyAlignment="1">
      <alignment horizontal="left"/>
    </xf>
    <xf numFmtId="0" fontId="4" fillId="0" borderId="4" xfId="0" applyFont="1" applyBorder="1" applyAlignment="1">
      <alignment horizontal="left"/>
    </xf>
    <xf numFmtId="0" fontId="0" fillId="0" borderId="39" xfId="0" applyBorder="1" applyAlignment="1">
      <alignment horizontal="left" indent="1"/>
    </xf>
    <xf numFmtId="181" fontId="0" fillId="0" borderId="41" xfId="0" applyNumberFormat="1" applyBorder="1" applyAlignment="1">
      <alignment horizontal="right" indent="1"/>
    </xf>
    <xf numFmtId="200" fontId="4" fillId="0" borderId="0" xfId="0" applyNumberFormat="1" applyFont="1"/>
    <xf numFmtId="200" fontId="39" fillId="6" borderId="42" xfId="0" applyNumberFormat="1" applyFont="1" applyFill="1" applyBorder="1"/>
    <xf numFmtId="0" fontId="0" fillId="0" borderId="18" xfId="0" applyBorder="1" applyAlignment="1">
      <alignment horizontal="center"/>
    </xf>
    <xf numFmtId="0" fontId="8" fillId="0" borderId="18" xfId="0" applyFont="1" applyBorder="1" applyAlignment="1">
      <alignment horizontal="center"/>
    </xf>
    <xf numFmtId="0" fontId="39" fillId="0" borderId="18" xfId="0" applyFont="1" applyBorder="1" applyAlignment="1">
      <alignment horizontal="center"/>
    </xf>
    <xf numFmtId="201" fontId="2" fillId="23" borderId="28" xfId="0" applyNumberFormat="1" applyFont="1" applyFill="1" applyBorder="1" applyAlignment="1">
      <alignment horizontal="centerContinuous"/>
    </xf>
    <xf numFmtId="199" fontId="2" fillId="23" borderId="29" xfId="0" applyNumberFormat="1" applyFont="1" applyFill="1" applyBorder="1" applyAlignment="1">
      <alignment horizontal="centerContinuous"/>
    </xf>
    <xf numFmtId="1" fontId="23" fillId="6" borderId="51" xfId="3" applyNumberFormat="1" applyFont="1" applyFill="1" applyBorder="1" applyAlignment="1">
      <alignment horizontal="center" vertical="center"/>
    </xf>
    <xf numFmtId="199" fontId="18" fillId="0" borderId="52" xfId="0" applyNumberFormat="1" applyFont="1" applyBorder="1" applyAlignment="1">
      <alignment horizontal="center" vertical="center"/>
    </xf>
    <xf numFmtId="201" fontId="22" fillId="22" borderId="22" xfId="0" applyNumberFormat="1" applyFont="1" applyFill="1" applyBorder="1" applyAlignment="1">
      <alignment horizontal="center" vertical="center"/>
    </xf>
    <xf numFmtId="199" fontId="22" fillId="22" borderId="23" xfId="0" applyNumberFormat="1" applyFont="1" applyFill="1" applyBorder="1" applyAlignment="1">
      <alignment horizontal="center" vertical="center"/>
    </xf>
    <xf numFmtId="0" fontId="18" fillId="22" borderId="24" xfId="0" applyFont="1" applyFill="1" applyBorder="1" applyAlignment="1">
      <alignment horizontal="center" vertical="center"/>
    </xf>
    <xf numFmtId="181" fontId="18" fillId="22" borderId="25" xfId="0" applyNumberFormat="1" applyFont="1" applyFill="1" applyBorder="1" applyAlignment="1">
      <alignment horizontal="center" vertical="center"/>
    </xf>
    <xf numFmtId="181" fontId="18" fillId="22" borderId="24" xfId="0" applyNumberFormat="1" applyFont="1" applyFill="1" applyBorder="1" applyAlignment="1">
      <alignment horizontal="center" vertical="center"/>
    </xf>
    <xf numFmtId="201" fontId="22" fillId="22" borderId="28" xfId="0" applyNumberFormat="1" applyFont="1" applyFill="1" applyBorder="1" applyAlignment="1">
      <alignment horizontal="center" vertical="center"/>
    </xf>
    <xf numFmtId="201" fontId="22" fillId="22" borderId="18" xfId="0" applyNumberFormat="1" applyFont="1" applyFill="1" applyBorder="1" applyAlignment="1">
      <alignment horizontal="center" vertical="center"/>
    </xf>
    <xf numFmtId="181" fontId="22" fillId="22" borderId="18" xfId="3" applyNumberFormat="1" applyFont="1" applyFill="1" applyBorder="1" applyAlignment="1">
      <alignment horizontal="center" vertical="center"/>
    </xf>
    <xf numFmtId="199" fontId="22" fillId="22" borderId="29" xfId="0" applyNumberFormat="1" applyFont="1" applyFill="1" applyBorder="1" applyAlignment="1">
      <alignment horizontal="center" vertical="center"/>
    </xf>
    <xf numFmtId="0" fontId="32" fillId="5" borderId="93" xfId="0" applyFont="1" applyFill="1" applyBorder="1" applyAlignment="1">
      <alignment horizontal="center" vertical="center"/>
    </xf>
    <xf numFmtId="181" fontId="56" fillId="5" borderId="94" xfId="0" applyNumberFormat="1" applyFont="1" applyFill="1" applyBorder="1" applyAlignment="1">
      <alignment horizontal="center" vertical="center"/>
    </xf>
    <xf numFmtId="201" fontId="22" fillId="5" borderId="93" xfId="0" applyNumberFormat="1" applyFont="1" applyFill="1" applyBorder="1" applyAlignment="1">
      <alignment horizontal="center" vertical="center"/>
    </xf>
    <xf numFmtId="199" fontId="22" fillId="5" borderId="94" xfId="0" applyNumberFormat="1" applyFont="1" applyFill="1" applyBorder="1" applyAlignment="1">
      <alignment horizontal="center" vertical="center"/>
    </xf>
    <xf numFmtId="181" fontId="22" fillId="5" borderId="93" xfId="0" applyNumberFormat="1" applyFont="1" applyFill="1" applyBorder="1" applyAlignment="1">
      <alignment horizontal="center" vertical="center"/>
    </xf>
    <xf numFmtId="181" fontId="22" fillId="5" borderId="94" xfId="0" applyNumberFormat="1" applyFont="1" applyFill="1" applyBorder="1" applyAlignment="1">
      <alignment horizontal="center" vertical="center"/>
    </xf>
    <xf numFmtId="181" fontId="22" fillId="5" borderId="120" xfId="0" applyNumberFormat="1" applyFont="1" applyFill="1" applyBorder="1" applyAlignment="1">
      <alignment horizontal="center" vertical="center"/>
    </xf>
    <xf numFmtId="200" fontId="32" fillId="5" borderId="18" xfId="0" applyNumberFormat="1" applyFont="1" applyFill="1" applyBorder="1" applyAlignment="1">
      <alignment horizontal="center" vertical="center"/>
    </xf>
    <xf numFmtId="0" fontId="22" fillId="5" borderId="29" xfId="0" applyFont="1" applyFill="1" applyBorder="1" applyAlignment="1">
      <alignment horizontal="center" vertical="center"/>
    </xf>
    <xf numFmtId="10" fontId="22" fillId="5" borderId="0" xfId="3" applyNumberFormat="1" applyFont="1" applyFill="1" applyBorder="1" applyAlignment="1">
      <alignment horizontal="center" vertical="center"/>
    </xf>
    <xf numFmtId="0" fontId="22" fillId="5" borderId="0" xfId="0" applyFont="1" applyFill="1" applyAlignment="1">
      <alignment horizontal="center" vertical="center"/>
    </xf>
    <xf numFmtId="201" fontId="22" fillId="5" borderId="0" xfId="0" applyNumberFormat="1" applyFont="1" applyFill="1" applyAlignment="1">
      <alignment horizontal="center" vertical="center"/>
    </xf>
    <xf numFmtId="201" fontId="22" fillId="5" borderId="24" xfId="0" applyNumberFormat="1" applyFont="1" applyFill="1" applyBorder="1" applyAlignment="1">
      <alignment horizontal="center" vertical="center"/>
    </xf>
    <xf numFmtId="201" fontId="22" fillId="5" borderId="25" xfId="0" applyNumberFormat="1" applyFont="1" applyFill="1" applyBorder="1" applyAlignment="1">
      <alignment horizontal="center" vertical="center"/>
    </xf>
    <xf numFmtId="234" fontId="19" fillId="22" borderId="95" xfId="0" applyNumberFormat="1" applyFont="1" applyFill="1" applyBorder="1" applyAlignment="1">
      <alignment horizontal="center" vertical="center"/>
    </xf>
    <xf numFmtId="235" fontId="19" fillId="22" borderId="99" xfId="0" applyNumberFormat="1" applyFont="1" applyFill="1" applyBorder="1" applyAlignment="1">
      <alignment horizontal="center" vertical="center"/>
    </xf>
    <xf numFmtId="235" fontId="19" fillId="22" borderId="130" xfId="0" applyNumberFormat="1" applyFont="1" applyFill="1" applyBorder="1" applyAlignment="1">
      <alignment horizontal="center" vertical="center"/>
    </xf>
    <xf numFmtId="1" fontId="22" fillId="5" borderId="118" xfId="0" applyNumberFormat="1" applyFont="1" applyFill="1" applyBorder="1" applyAlignment="1">
      <alignment horizontal="center" vertical="center"/>
    </xf>
    <xf numFmtId="181" fontId="21" fillId="5" borderId="118" xfId="0" applyNumberFormat="1" applyFont="1" applyFill="1" applyBorder="1" applyAlignment="1">
      <alignment horizontal="center" vertical="center"/>
    </xf>
    <xf numFmtId="0" fontId="39" fillId="6" borderId="0" xfId="0" applyFont="1" applyFill="1" applyAlignment="1">
      <alignment horizontal="left"/>
    </xf>
    <xf numFmtId="0" fontId="45" fillId="6" borderId="65" xfId="5" applyNumberFormat="1" applyFont="1" applyFill="1" applyBorder="1" applyAlignment="1">
      <alignment horizontal="left"/>
    </xf>
    <xf numFmtId="235" fontId="19" fillId="22" borderId="106" xfId="0" applyNumberFormat="1" applyFont="1" applyFill="1" applyBorder="1" applyAlignment="1">
      <alignment horizontal="center" vertical="center"/>
    </xf>
    <xf numFmtId="235" fontId="32" fillId="5" borderId="93" xfId="0" applyNumberFormat="1" applyFont="1" applyFill="1" applyBorder="1" applyAlignment="1">
      <alignment horizontal="center" vertical="center"/>
    </xf>
    <xf numFmtId="205" fontId="3" fillId="0" borderId="0" xfId="0" applyNumberFormat="1" applyFont="1"/>
    <xf numFmtId="181" fontId="4" fillId="0" borderId="19" xfId="0" applyNumberFormat="1" applyFont="1" applyBorder="1"/>
    <xf numFmtId="181" fontId="39" fillId="6" borderId="19" xfId="1" applyNumberFormat="1" applyFont="1" applyFill="1" applyBorder="1" applyAlignment="1">
      <alignment horizontal="right"/>
    </xf>
    <xf numFmtId="181" fontId="39" fillId="6" borderId="27" xfId="1" applyNumberFormat="1" applyFont="1" applyFill="1" applyBorder="1" applyAlignment="1">
      <alignment horizontal="right"/>
    </xf>
    <xf numFmtId="0" fontId="59" fillId="0" borderId="0" xfId="0" applyFont="1" applyAlignment="1">
      <alignment horizontal="left" vertical="center"/>
    </xf>
    <xf numFmtId="181" fontId="39" fillId="6" borderId="40" xfId="1" applyNumberFormat="1" applyFont="1" applyFill="1" applyBorder="1"/>
    <xf numFmtId="0" fontId="10" fillId="0" borderId="18" xfId="0" applyFont="1" applyBorder="1" applyAlignment="1">
      <alignment horizontal="left" indent="1"/>
    </xf>
    <xf numFmtId="0" fontId="8" fillId="0" borderId="74" xfId="0" applyFont="1" applyBorder="1" applyAlignment="1">
      <alignment horizontal="left" indent="1"/>
    </xf>
    <xf numFmtId="209" fontId="39" fillId="0" borderId="5" xfId="1" applyNumberFormat="1" applyFont="1" applyFill="1" applyBorder="1" applyAlignment="1">
      <alignment horizontal="left"/>
    </xf>
    <xf numFmtId="209" fontId="39" fillId="0" borderId="36" xfId="1" applyNumberFormat="1" applyFont="1" applyFill="1" applyBorder="1" applyAlignment="1">
      <alignment horizontal="left"/>
    </xf>
    <xf numFmtId="0" fontId="10" fillId="0" borderId="5" xfId="0" applyFont="1" applyBorder="1" applyAlignment="1">
      <alignment horizontal="left" indent="1"/>
    </xf>
    <xf numFmtId="168" fontId="39" fillId="6" borderId="0" xfId="0" applyNumberFormat="1" applyFont="1" applyFill="1" applyAlignment="1">
      <alignment horizontal="center"/>
    </xf>
    <xf numFmtId="238" fontId="18" fillId="22" borderId="40" xfId="0" applyNumberFormat="1" applyFont="1" applyFill="1" applyBorder="1" applyAlignment="1">
      <alignment horizontal="center" vertical="center"/>
    </xf>
    <xf numFmtId="238" fontId="18" fillId="22" borderId="35" xfId="0" applyNumberFormat="1" applyFont="1" applyFill="1" applyBorder="1" applyAlignment="1">
      <alignment horizontal="center" vertical="center"/>
    </xf>
    <xf numFmtId="239" fontId="18" fillId="22" borderId="40" xfId="0" applyNumberFormat="1" applyFont="1" applyFill="1" applyBorder="1" applyAlignment="1">
      <alignment horizontal="center" vertical="center"/>
    </xf>
    <xf numFmtId="239" fontId="18" fillId="22" borderId="35" xfId="0" applyNumberFormat="1" applyFont="1" applyFill="1" applyBorder="1" applyAlignment="1">
      <alignment horizontal="center" vertical="center"/>
    </xf>
    <xf numFmtId="41" fontId="19" fillId="0" borderId="0" xfId="0" applyNumberFormat="1" applyFont="1" applyAlignment="1">
      <alignment horizontal="right"/>
    </xf>
    <xf numFmtId="164" fontId="8" fillId="0" borderId="0" xfId="1" applyNumberFormat="1" applyFont="1" applyAlignment="1">
      <alignment horizontal="right"/>
    </xf>
    <xf numFmtId="209" fontId="40" fillId="6" borderId="40" xfId="1" applyNumberFormat="1" applyFont="1" applyFill="1" applyBorder="1" applyAlignment="1">
      <alignment horizontal="center"/>
    </xf>
    <xf numFmtId="10" fontId="8" fillId="0" borderId="0" xfId="3" applyNumberFormat="1" applyFont="1" applyAlignment="1">
      <alignment horizontal="right" indent="1"/>
    </xf>
    <xf numFmtId="0" fontId="0" fillId="0" borderId="50" xfId="0" applyBorder="1" applyAlignment="1">
      <alignment horizontal="left" indent="1"/>
    </xf>
    <xf numFmtId="0" fontId="7" fillId="0" borderId="42" xfId="0" applyFont="1" applyBorder="1" applyAlignment="1">
      <alignment horizontal="center"/>
    </xf>
    <xf numFmtId="10" fontId="39" fillId="6" borderId="49" xfId="3" applyNumberFormat="1" applyFont="1" applyFill="1" applyBorder="1" applyAlignment="1">
      <alignment horizontal="right" indent="1"/>
    </xf>
    <xf numFmtId="0" fontId="4" fillId="0" borderId="0" xfId="0" quotePrefix="1" applyFont="1" applyAlignment="1">
      <alignment horizontal="center"/>
    </xf>
    <xf numFmtId="15" fontId="4" fillId="0" borderId="0" xfId="0" applyNumberFormat="1" applyFont="1" applyAlignment="1">
      <alignment horizontal="center"/>
    </xf>
    <xf numFmtId="1" fontId="0" fillId="0" borderId="0" xfId="3" applyNumberFormat="1" applyFont="1" applyAlignment="1">
      <alignment horizontal="center"/>
    </xf>
    <xf numFmtId="181" fontId="0" fillId="0" borderId="0" xfId="0" applyNumberFormat="1" applyAlignment="1">
      <alignment horizontal="center"/>
    </xf>
    <xf numFmtId="181" fontId="0" fillId="0" borderId="0" xfId="1" applyNumberFormat="1" applyFont="1" applyAlignment="1">
      <alignment horizontal="center"/>
    </xf>
    <xf numFmtId="164" fontId="0" fillId="0" borderId="0" xfId="1" applyNumberFormat="1" applyFont="1" applyAlignment="1">
      <alignment horizontal="center"/>
    </xf>
    <xf numFmtId="181" fontId="0" fillId="0" borderId="0" xfId="0" quotePrefix="1" applyNumberFormat="1" applyAlignment="1">
      <alignment horizontal="center"/>
    </xf>
    <xf numFmtId="200" fontId="0" fillId="0" borderId="0" xfId="3" applyNumberFormat="1" applyFont="1" applyAlignment="1">
      <alignment horizontal="center"/>
    </xf>
    <xf numFmtId="0" fontId="6" fillId="0" borderId="0" xfId="0" quotePrefix="1" applyFont="1" applyAlignment="1">
      <alignment horizontal="center"/>
    </xf>
    <xf numFmtId="0" fontId="3" fillId="0" borderId="0" xfId="0" applyFont="1" applyAlignment="1">
      <alignment horizontal="center"/>
    </xf>
    <xf numFmtId="175" fontId="0" fillId="0" borderId="0" xfId="0" applyNumberFormat="1" applyAlignment="1">
      <alignment horizontal="center"/>
    </xf>
    <xf numFmtId="209" fontId="39" fillId="6" borderId="5" xfId="1" applyNumberFormat="1" applyFont="1" applyFill="1" applyBorder="1" applyAlignment="1">
      <alignment horizontal="right" indent="1"/>
    </xf>
    <xf numFmtId="15" fontId="39" fillId="6" borderId="11" xfId="0" applyNumberFormat="1" applyFont="1" applyFill="1" applyBorder="1" applyAlignment="1">
      <alignment horizontal="right" indent="1"/>
    </xf>
    <xf numFmtId="236" fontId="13" fillId="0" borderId="40" xfId="1" applyNumberFormat="1" applyFont="1" applyFill="1" applyBorder="1" applyAlignment="1">
      <alignment horizontal="center"/>
    </xf>
    <xf numFmtId="237" fontId="13" fillId="0" borderId="40" xfId="1" applyNumberFormat="1" applyFont="1" applyFill="1" applyBorder="1" applyAlignment="1">
      <alignment horizontal="center"/>
    </xf>
    <xf numFmtId="10" fontId="39" fillId="6" borderId="13" xfId="3" applyNumberFormat="1" applyFont="1" applyFill="1" applyBorder="1" applyAlignment="1">
      <alignment horizontal="center"/>
    </xf>
    <xf numFmtId="0" fontId="40" fillId="2" borderId="0" xfId="0" applyFont="1" applyFill="1"/>
    <xf numFmtId="10" fontId="40" fillId="0" borderId="0" xfId="0" applyNumberFormat="1" applyFont="1"/>
    <xf numFmtId="200" fontId="22" fillId="6" borderId="8" xfId="0" applyNumberFormat="1" applyFont="1" applyFill="1" applyBorder="1" applyAlignment="1">
      <alignment horizontal="right" vertical="center"/>
    </xf>
    <xf numFmtId="181" fontId="25" fillId="6" borderId="9" xfId="0" applyNumberFormat="1" applyFont="1" applyFill="1" applyBorder="1" applyAlignment="1">
      <alignment horizontal="right" vertical="center"/>
    </xf>
    <xf numFmtId="181" fontId="0" fillId="0" borderId="0" xfId="1" applyNumberFormat="1" applyFont="1" applyFill="1" applyAlignment="1">
      <alignment horizontal="right"/>
    </xf>
    <xf numFmtId="168" fontId="39" fillId="0" borderId="0" xfId="2" applyNumberFormat="1" applyFont="1" applyBorder="1" applyAlignment="1">
      <alignment horizontal="center"/>
    </xf>
    <xf numFmtId="181" fontId="39" fillId="6" borderId="43" xfId="1" applyNumberFormat="1" applyFont="1" applyFill="1" applyBorder="1"/>
    <xf numFmtId="9" fontId="39" fillId="6" borderId="49" xfId="3" applyFont="1" applyFill="1" applyBorder="1" applyAlignment="1">
      <alignment horizontal="right"/>
    </xf>
    <xf numFmtId="174" fontId="3" fillId="0" borderId="0" xfId="3" applyNumberFormat="1" applyFont="1" applyAlignment="1">
      <alignment horizontal="right" indent="1"/>
    </xf>
    <xf numFmtId="41" fontId="32" fillId="0" borderId="5" xfId="0" applyNumberFormat="1" applyFont="1" applyBorder="1" applyAlignment="1">
      <alignment horizontal="right"/>
    </xf>
    <xf numFmtId="41" fontId="32" fillId="0" borderId="23" xfId="0" applyNumberFormat="1" applyFont="1" applyBorder="1" applyAlignment="1">
      <alignment horizontal="right"/>
    </xf>
    <xf numFmtId="10" fontId="0" fillId="0" borderId="35" xfId="3" quotePrefix="1" applyNumberFormat="1" applyFont="1" applyFill="1" applyBorder="1"/>
    <xf numFmtId="0" fontId="4" fillId="22" borderId="19" xfId="0" applyFont="1" applyFill="1" applyBorder="1"/>
    <xf numFmtId="0" fontId="4" fillId="22" borderId="19" xfId="0" applyFont="1" applyFill="1" applyBorder="1" applyAlignment="1">
      <alignment horizontal="right"/>
    </xf>
    <xf numFmtId="164" fontId="4" fillId="22" borderId="19" xfId="1" applyNumberFormat="1" applyFont="1" applyFill="1" applyBorder="1"/>
    <xf numFmtId="0" fontId="4" fillId="22" borderId="0" xfId="0" applyFont="1" applyFill="1"/>
    <xf numFmtId="174" fontId="39" fillId="22" borderId="0" xfId="3" applyNumberFormat="1" applyFont="1" applyFill="1"/>
    <xf numFmtId="164" fontId="39" fillId="22" borderId="0" xfId="1" applyNumberFormat="1" applyFont="1" applyFill="1"/>
    <xf numFmtId="0" fontId="40" fillId="0" borderId="0" xfId="0" applyFont="1"/>
    <xf numFmtId="9" fontId="11" fillId="0" borderId="0" xfId="3" applyFont="1"/>
    <xf numFmtId="0" fontId="2" fillId="23" borderId="18" xfId="0" applyFont="1" applyFill="1" applyBorder="1" applyAlignment="1">
      <alignment horizontal="left" indent="1"/>
    </xf>
    <xf numFmtId="198" fontId="2" fillId="23" borderId="18" xfId="0" applyNumberFormat="1" applyFont="1" applyFill="1" applyBorder="1" applyAlignment="1">
      <alignment horizontal="center"/>
    </xf>
    <xf numFmtId="198" fontId="2" fillId="23" borderId="29" xfId="0" applyNumberFormat="1" applyFont="1" applyFill="1" applyBorder="1" applyAlignment="1">
      <alignment horizontal="center"/>
    </xf>
    <xf numFmtId="10" fontId="0" fillId="18" borderId="25" xfId="0" applyNumberFormat="1" applyFill="1" applyBorder="1" applyAlignment="1">
      <alignment horizontal="center"/>
    </xf>
    <xf numFmtId="10" fontId="0" fillId="0" borderId="25" xfId="0" applyNumberFormat="1" applyBorder="1" applyAlignment="1">
      <alignment horizontal="center"/>
    </xf>
    <xf numFmtId="167" fontId="0" fillId="18" borderId="25" xfId="0" applyNumberFormat="1" applyFill="1" applyBorder="1" applyAlignment="1">
      <alignment horizontal="center"/>
    </xf>
    <xf numFmtId="0" fontId="0" fillId="0" borderId="19" xfId="0" applyBorder="1" applyAlignment="1">
      <alignment horizontal="left" indent="1"/>
    </xf>
    <xf numFmtId="0" fontId="0" fillId="0" borderId="19" xfId="0" applyBorder="1" applyAlignment="1">
      <alignment horizontal="center"/>
    </xf>
    <xf numFmtId="10" fontId="0" fillId="0" borderId="19" xfId="0" applyNumberFormat="1" applyBorder="1" applyAlignment="1">
      <alignment horizontal="center"/>
    </xf>
    <xf numFmtId="10" fontId="0" fillId="0" borderId="27" xfId="0" applyNumberFormat="1" applyBorder="1" applyAlignment="1">
      <alignment horizontal="center"/>
    </xf>
    <xf numFmtId="10" fontId="0" fillId="18" borderId="0" xfId="0" applyNumberFormat="1" applyFill="1" applyAlignment="1">
      <alignment horizontal="center"/>
    </xf>
    <xf numFmtId="0" fontId="0" fillId="18" borderId="0" xfId="0" applyFill="1" applyAlignment="1">
      <alignment horizontal="center"/>
    </xf>
    <xf numFmtId="0" fontId="8" fillId="18" borderId="0" xfId="0" applyFont="1" applyFill="1" applyAlignment="1">
      <alignment horizontal="left" indent="1"/>
    </xf>
    <xf numFmtId="167" fontId="0" fillId="18" borderId="0" xfId="0" applyNumberFormat="1" applyFill="1" applyAlignment="1">
      <alignment horizontal="center"/>
    </xf>
    <xf numFmtId="43" fontId="0" fillId="0" borderId="0" xfId="1" applyFont="1"/>
    <xf numFmtId="220" fontId="1" fillId="0" borderId="0" xfId="1" applyNumberFormat="1" applyFont="1" applyFill="1" applyBorder="1"/>
    <xf numFmtId="43" fontId="32" fillId="0" borderId="0" xfId="1" applyFont="1" applyAlignment="1">
      <alignment horizontal="center" vertical="center"/>
    </xf>
    <xf numFmtId="43" fontId="32" fillId="0" borderId="19" xfId="1" applyFont="1" applyBorder="1" applyAlignment="1">
      <alignment horizontal="center" vertical="center"/>
    </xf>
    <xf numFmtId="43" fontId="32" fillId="0" borderId="133" xfId="1" applyFont="1" applyBorder="1" applyAlignment="1">
      <alignment horizontal="center" vertical="center"/>
    </xf>
    <xf numFmtId="181" fontId="3" fillId="0" borderId="0" xfId="1" applyNumberFormat="1" applyFont="1" applyFill="1" applyBorder="1"/>
    <xf numFmtId="0" fontId="60" fillId="0" borderId="0" xfId="0" applyFont="1" applyAlignment="1">
      <alignment horizontal="center" vertical="center"/>
    </xf>
    <xf numFmtId="174" fontId="0" fillId="0" borderId="0" xfId="3" applyNumberFormat="1" applyFont="1"/>
    <xf numFmtId="7" fontId="0" fillId="0" borderId="0" xfId="0" applyNumberFormat="1" applyAlignment="1">
      <alignment horizontal="right" indent="1"/>
    </xf>
    <xf numFmtId="2" fontId="9" fillId="0" borderId="0" xfId="0" applyNumberFormat="1" applyFont="1"/>
    <xf numFmtId="14" fontId="0" fillId="0" borderId="0" xfId="0" applyNumberFormat="1" applyAlignment="1">
      <alignment horizontal="right"/>
    </xf>
    <xf numFmtId="2" fontId="0" fillId="18" borderId="0" xfId="0" applyNumberFormat="1" applyFill="1"/>
    <xf numFmtId="174" fontId="0" fillId="0" borderId="0" xfId="3" applyNumberFormat="1" applyFont="1" applyFill="1" applyBorder="1" applyAlignment="1">
      <alignment horizontal="right"/>
    </xf>
    <xf numFmtId="225" fontId="0" fillId="0" borderId="0" xfId="3" applyNumberFormat="1" applyFont="1" applyAlignment="1">
      <alignment horizontal="right" indent="1"/>
    </xf>
    <xf numFmtId="5" fontId="0" fillId="0" borderId="0" xfId="0" applyNumberFormat="1"/>
    <xf numFmtId="5" fontId="4" fillId="0" borderId="0" xfId="0" applyNumberFormat="1" applyFont="1"/>
    <xf numFmtId="0" fontId="3" fillId="0" borderId="0" xfId="0" applyFont="1" applyAlignment="1">
      <alignment horizontal="right"/>
    </xf>
    <xf numFmtId="0" fontId="8" fillId="11" borderId="0" xfId="0" applyFont="1" applyFill="1"/>
    <xf numFmtId="168" fontId="0" fillId="22" borderId="0" xfId="0" applyNumberFormat="1" applyFill="1"/>
    <xf numFmtId="202" fontId="0" fillId="22" borderId="0" xfId="0" applyNumberFormat="1" applyFill="1"/>
    <xf numFmtId="164" fontId="0" fillId="22" borderId="25" xfId="1" applyNumberFormat="1" applyFont="1" applyFill="1" applyBorder="1"/>
    <xf numFmtId="181" fontId="8" fillId="22" borderId="0" xfId="0" applyNumberFormat="1" applyFont="1" applyFill="1" applyAlignment="1">
      <alignment horizontal="right"/>
    </xf>
    <xf numFmtId="181" fontId="1" fillId="11" borderId="0" xfId="1" applyNumberFormat="1" applyFont="1" applyFill="1" applyBorder="1"/>
    <xf numFmtId="181" fontId="1" fillId="0" borderId="0" xfId="1" applyNumberFormat="1" applyFont="1" applyFill="1" applyBorder="1"/>
    <xf numFmtId="164" fontId="4" fillId="0" borderId="25" xfId="1" applyNumberFormat="1" applyFont="1" applyBorder="1"/>
    <xf numFmtId="200" fontId="6" fillId="0" borderId="0" xfId="0" applyNumberFormat="1" applyFont="1"/>
    <xf numFmtId="164" fontId="0" fillId="22" borderId="0" xfId="1" applyNumberFormat="1" applyFont="1" applyFill="1" applyBorder="1" applyAlignment="1">
      <alignment horizontal="right"/>
    </xf>
    <xf numFmtId="164" fontId="0" fillId="22" borderId="0" xfId="1" applyNumberFormat="1" applyFont="1" applyFill="1" applyBorder="1"/>
    <xf numFmtId="202" fontId="8" fillId="22" borderId="0" xfId="0" applyNumberFormat="1" applyFont="1" applyFill="1"/>
    <xf numFmtId="181" fontId="0" fillId="22" borderId="0" xfId="1" applyNumberFormat="1" applyFont="1" applyFill="1" applyBorder="1"/>
    <xf numFmtId="181" fontId="4" fillId="5" borderId="88" xfId="1" applyNumberFormat="1" applyFont="1" applyFill="1" applyBorder="1" applyAlignment="1">
      <alignment horizontal="left"/>
    </xf>
    <xf numFmtId="181" fontId="1" fillId="5" borderId="88" xfId="1" applyNumberFormat="1" applyFont="1" applyFill="1" applyBorder="1" applyAlignment="1">
      <alignment horizontal="left"/>
    </xf>
    <xf numFmtId="0" fontId="4" fillId="22" borderId="0" xfId="0" applyFont="1" applyFill="1" applyAlignment="1">
      <alignment horizontal="center"/>
    </xf>
    <xf numFmtId="202" fontId="4" fillId="22" borderId="0" xfId="0" applyNumberFormat="1" applyFont="1" applyFill="1" applyAlignment="1">
      <alignment horizontal="center"/>
    </xf>
    <xf numFmtId="10" fontId="4" fillId="22" borderId="0" xfId="0" applyNumberFormat="1" applyFont="1" applyFill="1" applyAlignment="1">
      <alignment horizontal="center"/>
    </xf>
    <xf numFmtId="181" fontId="4" fillId="22" borderId="0" xfId="2" applyNumberFormat="1" applyFont="1" applyFill="1" applyBorder="1" applyAlignment="1">
      <alignment horizontal="center"/>
    </xf>
    <xf numFmtId="168" fontId="4" fillId="22" borderId="0" xfId="2" applyNumberFormat="1" applyFont="1" applyFill="1" applyBorder="1" applyAlignment="1">
      <alignment horizontal="center"/>
    </xf>
    <xf numFmtId="202" fontId="4" fillId="22" borderId="0" xfId="0" applyNumberFormat="1" applyFont="1" applyFill="1" applyAlignment="1">
      <alignment horizontal="right"/>
    </xf>
    <xf numFmtId="181" fontId="4" fillId="22" borderId="87" xfId="1" applyNumberFormat="1" applyFont="1" applyFill="1" applyBorder="1" applyAlignment="1">
      <alignment horizontal="center"/>
    </xf>
    <xf numFmtId="181" fontId="10" fillId="22" borderId="0" xfId="1" applyNumberFormat="1" applyFont="1" applyFill="1" applyBorder="1" applyAlignment="1">
      <alignment horizontal="center"/>
    </xf>
    <xf numFmtId="167" fontId="4" fillId="5" borderId="0" xfId="0" applyNumberFormat="1" applyFont="1" applyFill="1" applyAlignment="1">
      <alignment horizontal="center"/>
    </xf>
    <xf numFmtId="10" fontId="51" fillId="18" borderId="0" xfId="3" applyNumberFormat="1" applyFont="1" applyFill="1"/>
    <xf numFmtId="10" fontId="41" fillId="18" borderId="0" xfId="3" applyNumberFormat="1" applyFont="1" applyFill="1" applyAlignment="1">
      <alignment horizontal="center"/>
    </xf>
    <xf numFmtId="164" fontId="0" fillId="22" borderId="25" xfId="0" applyNumberFormat="1" applyFill="1" applyBorder="1"/>
    <xf numFmtId="181" fontId="0" fillId="22" borderId="0" xfId="0" applyNumberFormat="1" applyFill="1"/>
    <xf numFmtId="181" fontId="39" fillId="6" borderId="0" xfId="0" applyNumberFormat="1" applyFont="1" applyFill="1"/>
    <xf numFmtId="164" fontId="39" fillId="18" borderId="0" xfId="1" applyNumberFormat="1" applyFont="1" applyFill="1"/>
    <xf numFmtId="227" fontId="39" fillId="18" borderId="0" xfId="3" applyNumberFormat="1" applyFont="1" applyFill="1"/>
    <xf numFmtId="41" fontId="23" fillId="14" borderId="0" xfId="0" applyNumberFormat="1" applyFont="1" applyFill="1" applyAlignment="1">
      <alignment horizontal="left"/>
    </xf>
    <xf numFmtId="181" fontId="39" fillId="6" borderId="40" xfId="1" applyNumberFormat="1" applyFont="1" applyFill="1" applyBorder="1" applyAlignment="1">
      <alignment horizontal="right" indent="1"/>
    </xf>
    <xf numFmtId="166" fontId="39" fillId="6" borderId="9" xfId="0" applyNumberFormat="1" applyFont="1" applyFill="1" applyBorder="1" applyAlignment="1">
      <alignment horizontal="right" indent="1"/>
    </xf>
    <xf numFmtId="232" fontId="0" fillId="18" borderId="0" xfId="0" applyNumberFormat="1" applyFill="1"/>
    <xf numFmtId="209" fontId="0" fillId="0" borderId="0" xfId="0" applyNumberFormat="1"/>
    <xf numFmtId="165" fontId="0" fillId="0" borderId="0" xfId="0" quotePrefix="1" applyNumberFormat="1"/>
    <xf numFmtId="200" fontId="23" fillId="6" borderId="0" xfId="0" applyNumberFormat="1" applyFont="1" applyFill="1" applyAlignment="1">
      <alignment horizontal="right" vertical="center"/>
    </xf>
    <xf numFmtId="240" fontId="41" fillId="0" borderId="0" xfId="1" applyNumberFormat="1" applyFont="1"/>
    <xf numFmtId="181" fontId="23" fillId="6" borderId="18" xfId="1" applyNumberFormat="1" applyFont="1" applyFill="1" applyBorder="1" applyAlignment="1">
      <alignment horizontal="right" vertical="center"/>
    </xf>
    <xf numFmtId="164" fontId="0" fillId="11" borderId="21" xfId="1" applyNumberFormat="1" applyFont="1" applyFill="1" applyBorder="1" applyAlignment="1">
      <alignment horizontal="right"/>
    </xf>
    <xf numFmtId="164" fontId="0" fillId="11" borderId="21" xfId="1" applyNumberFormat="1" applyFont="1" applyFill="1" applyBorder="1"/>
    <xf numFmtId="17" fontId="0" fillId="0" borderId="0" xfId="0" applyNumberFormat="1"/>
    <xf numFmtId="174" fontId="0" fillId="11" borderId="21" xfId="3" applyNumberFormat="1" applyFont="1" applyFill="1" applyBorder="1"/>
    <xf numFmtId="174" fontId="0" fillId="0" borderId="0" xfId="0" applyNumberFormat="1"/>
    <xf numFmtId="164" fontId="0" fillId="0" borderId="0" xfId="0" applyNumberFormat="1"/>
    <xf numFmtId="184" fontId="3" fillId="0" borderId="0" xfId="2" applyNumberFormat="1" applyFont="1"/>
    <xf numFmtId="184" fontId="0" fillId="0" borderId="0" xfId="2" applyNumberFormat="1" applyFont="1" applyFill="1"/>
    <xf numFmtId="0" fontId="0" fillId="11" borderId="21" xfId="0" applyFill="1" applyBorder="1"/>
    <xf numFmtId="2" fontId="0" fillId="9" borderId="0" xfId="0" applyNumberFormat="1" applyFill="1"/>
    <xf numFmtId="164" fontId="4" fillId="0" borderId="33" xfId="0" applyNumberFormat="1" applyFont="1" applyBorder="1"/>
    <xf numFmtId="0" fontId="0" fillId="27" borderId="18" xfId="0" applyFill="1" applyBorder="1"/>
    <xf numFmtId="164" fontId="0" fillId="27" borderId="18" xfId="1" applyNumberFormat="1" applyFont="1" applyFill="1" applyBorder="1"/>
    <xf numFmtId="164" fontId="0" fillId="27" borderId="18" xfId="0" applyNumberFormat="1" applyFill="1" applyBorder="1"/>
    <xf numFmtId="164" fontId="4" fillId="27" borderId="134" xfId="0" applyNumberFormat="1" applyFont="1" applyFill="1" applyBorder="1"/>
    <xf numFmtId="207" fontId="62" fillId="11" borderId="28" xfId="0" applyNumberFormat="1" applyFont="1" applyFill="1" applyBorder="1"/>
    <xf numFmtId="9" fontId="0" fillId="11" borderId="21" xfId="3" applyFont="1" applyFill="1" applyBorder="1"/>
    <xf numFmtId="2" fontId="3" fillId="0" borderId="0" xfId="0" applyNumberFormat="1" applyFont="1"/>
    <xf numFmtId="2" fontId="5" fillId="0" borderId="0" xfId="0" applyNumberFormat="1" applyFont="1"/>
    <xf numFmtId="37" fontId="0" fillId="0" borderId="0" xfId="0" applyNumberFormat="1"/>
    <xf numFmtId="164" fontId="0" fillId="0" borderId="0" xfId="1" applyNumberFormat="1" applyFont="1" applyFill="1"/>
    <xf numFmtId="174" fontId="0" fillId="0" borderId="0" xfId="3" applyNumberFormat="1" applyFont="1" applyFill="1"/>
    <xf numFmtId="174" fontId="0" fillId="9" borderId="0" xfId="3" applyNumberFormat="1" applyFont="1" applyFill="1"/>
    <xf numFmtId="174" fontId="0" fillId="31" borderId="0" xfId="3" applyNumberFormat="1" applyFont="1" applyFill="1"/>
    <xf numFmtId="174" fontId="63" fillId="31" borderId="0" xfId="3" applyNumberFormat="1" applyFont="1" applyFill="1"/>
    <xf numFmtId="1" fontId="0" fillId="30" borderId="0" xfId="0" applyNumberFormat="1" applyFill="1"/>
    <xf numFmtId="164" fontId="0" fillId="22" borderId="0" xfId="1" applyNumberFormat="1" applyFont="1" applyFill="1" applyAlignment="1">
      <alignment horizontal="center"/>
    </xf>
    <xf numFmtId="164" fontId="39" fillId="6" borderId="0" xfId="1" applyNumberFormat="1" applyFont="1" applyFill="1"/>
    <xf numFmtId="0" fontId="36" fillId="0" borderId="0" xfId="0" applyFont="1" applyAlignment="1">
      <alignment horizontal="center" vertical="center"/>
    </xf>
    <xf numFmtId="181" fontId="8" fillId="30" borderId="0" xfId="1" applyNumberFormat="1" applyFont="1" applyFill="1" applyBorder="1"/>
    <xf numFmtId="241" fontId="8" fillId="0" borderId="35" xfId="1" quotePrefix="1" applyNumberFormat="1" applyFont="1" applyFill="1" applyBorder="1"/>
    <xf numFmtId="0" fontId="41" fillId="6" borderId="21" xfId="0" applyFont="1" applyFill="1" applyBorder="1"/>
    <xf numFmtId="0" fontId="32" fillId="0" borderId="0" xfId="0" applyFont="1" applyAlignment="1">
      <alignment horizontal="center" vertical="center"/>
    </xf>
    <xf numFmtId="7" fontId="32" fillId="0" borderId="0" xfId="0" applyNumberFormat="1" applyFont="1" applyAlignment="1">
      <alignment horizontal="center" vertical="center"/>
    </xf>
    <xf numFmtId="0" fontId="19" fillId="0" borderId="0" xfId="0" applyFont="1" applyAlignment="1">
      <alignment horizontal="center" vertical="center"/>
    </xf>
    <xf numFmtId="0" fontId="32" fillId="0" borderId="0" xfId="0" quotePrefix="1" applyFont="1" applyAlignment="1">
      <alignment horizontal="left" vertical="center"/>
    </xf>
    <xf numFmtId="0" fontId="41" fillId="6" borderId="61" xfId="0" applyFont="1" applyFill="1" applyBorder="1" applyAlignment="1">
      <alignment horizontal="left"/>
    </xf>
    <xf numFmtId="10" fontId="4" fillId="22" borderId="0" xfId="3" applyNumberFormat="1" applyFont="1" applyFill="1" applyBorder="1" applyAlignment="1">
      <alignment horizontal="center"/>
    </xf>
    <xf numFmtId="202" fontId="39" fillId="18" borderId="5" xfId="3" applyNumberFormat="1" applyFont="1" applyFill="1" applyBorder="1" applyAlignment="1">
      <alignment horizontal="right" indent="1"/>
    </xf>
    <xf numFmtId="202" fontId="39" fillId="22" borderId="0" xfId="3" applyNumberFormat="1" applyFont="1" applyFill="1" applyBorder="1" applyAlignment="1">
      <alignment horizontal="right" indent="1"/>
    </xf>
    <xf numFmtId="202" fontId="39" fillId="18" borderId="0" xfId="3" applyNumberFormat="1" applyFont="1" applyFill="1" applyBorder="1" applyAlignment="1">
      <alignment horizontal="right" indent="1"/>
    </xf>
    <xf numFmtId="202" fontId="39" fillId="18" borderId="19" xfId="3" applyNumberFormat="1" applyFont="1" applyFill="1" applyBorder="1" applyAlignment="1">
      <alignment horizontal="right" indent="1"/>
    </xf>
    <xf numFmtId="202" fontId="4" fillId="5" borderId="16" xfId="0" applyNumberFormat="1" applyFont="1" applyFill="1" applyBorder="1" applyAlignment="1">
      <alignment horizontal="right" indent="1"/>
    </xf>
    <xf numFmtId="0" fontId="3" fillId="22" borderId="0" xfId="0" applyFont="1" applyFill="1" applyAlignment="1">
      <alignment horizontal="right"/>
    </xf>
    <xf numFmtId="181" fontId="4" fillId="22" borderId="0" xfId="1" applyNumberFormat="1" applyFont="1" applyFill="1" applyBorder="1" applyAlignment="1">
      <alignment horizontal="left"/>
    </xf>
    <xf numFmtId="0" fontId="6" fillId="0" borderId="0" xfId="0" applyFont="1" applyAlignment="1">
      <alignment horizontal="right"/>
    </xf>
    <xf numFmtId="10" fontId="10" fillId="5" borderId="5" xfId="3" applyNumberFormat="1" applyFont="1" applyFill="1" applyBorder="1" applyAlignment="1">
      <alignment horizontal="center"/>
    </xf>
    <xf numFmtId="242" fontId="4" fillId="22" borderId="0" xfId="2" applyNumberFormat="1" applyFont="1" applyFill="1" applyBorder="1" applyAlignment="1">
      <alignment horizontal="center"/>
    </xf>
    <xf numFmtId="167" fontId="0" fillId="18" borderId="0" xfId="0" applyNumberFormat="1" applyFill="1" applyAlignment="1">
      <alignment horizontal="right" indent="1"/>
    </xf>
    <xf numFmtId="167" fontId="0" fillId="0" borderId="0" xfId="0" applyNumberFormat="1" applyAlignment="1">
      <alignment horizontal="right" indent="1"/>
    </xf>
    <xf numFmtId="0" fontId="10" fillId="22" borderId="61" xfId="0" applyFont="1" applyFill="1" applyBorder="1" applyAlignment="1">
      <alignment horizontal="left"/>
    </xf>
    <xf numFmtId="0" fontId="19" fillId="0" borderId="0" xfId="0" applyFont="1" applyAlignment="1">
      <alignment horizontal="left" vertical="center"/>
    </xf>
    <xf numFmtId="181" fontId="19" fillId="22" borderId="49" xfId="1" applyNumberFormat="1" applyFont="1" applyFill="1" applyBorder="1" applyAlignment="1">
      <alignment horizontal="right" vertical="center"/>
    </xf>
    <xf numFmtId="243" fontId="10" fillId="22" borderId="0" xfId="3" applyNumberFormat="1" applyFont="1" applyFill="1" applyBorder="1" applyAlignment="1">
      <alignment horizontal="center"/>
    </xf>
  </cellXfs>
  <cellStyles count="13">
    <cellStyle name="Comma" xfId="1" builtinId="3"/>
    <cellStyle name="Currency" xfId="2" builtinId="4"/>
    <cellStyle name="Norm ($0)" xfId="9" xr:uid="{3120491E-59AC-49F6-8742-7ECD7F7C79AC}"/>
    <cellStyle name="Norm (0)" xfId="4" xr:uid="{87B8838E-16B8-4764-A7F6-CC13F5AEE81C}"/>
    <cellStyle name="Norm (0.0)" xfId="8" xr:uid="{287A7DC6-36F9-4414-8266-994B7D66DFB0}"/>
    <cellStyle name="Norm (MMM-YY)" xfId="10" xr:uid="{193C2742-C8AB-4A02-8D26-0CFC31DBBA87}"/>
    <cellStyle name="Norm (months)" xfId="11" xr:uid="{7CEA76B7-520F-4770-8D10-55571D9F72DA}"/>
    <cellStyle name="Norm (sf)" xfId="6" xr:uid="{14740682-6B21-477F-B134-8C04153A9970}"/>
    <cellStyle name="Norm (Studio)" xfId="7" xr:uid="{8312FB21-AE4D-4079-821D-A9F8C48BD8F3}"/>
    <cellStyle name="Norm (text)" xfId="5" xr:uid="{2FDEBDA1-41A6-491A-94C2-AEC5F4FF98B2}"/>
    <cellStyle name="Normal" xfId="0" builtinId="0"/>
    <cellStyle name="Normal 2" xfId="12" xr:uid="{21CD15EF-D0D8-4A92-BB69-9C635918CCCE}"/>
    <cellStyle name="Percent" xfId="3" builtinId="5"/>
  </cellStyles>
  <dxfs count="52">
    <dxf>
      <fill>
        <patternFill patternType="lightGray">
          <fgColor rgb="FF004D71"/>
          <bgColor theme="2" tint="-0.24994659260841701"/>
        </patternFill>
      </fill>
    </dxf>
    <dxf>
      <fill>
        <patternFill patternType="lightGray">
          <fgColor rgb="FF005771"/>
          <bgColor theme="2" tint="-0.24994659260841701"/>
        </patternFill>
      </fill>
    </dxf>
    <dxf>
      <fill>
        <patternFill>
          <bgColor theme="5" tint="0.79998168889431442"/>
        </patternFill>
      </fill>
    </dxf>
    <dxf>
      <fill>
        <patternFill>
          <bgColor theme="8" tint="0.79998168889431442"/>
        </patternFill>
      </fill>
    </dxf>
    <dxf>
      <fill>
        <patternFill>
          <bgColor theme="9" tint="0.79998168889431442"/>
        </patternFill>
      </fill>
    </dxf>
    <dxf>
      <fill>
        <patternFill patternType="darkUp">
          <fgColor theme="1" tint="0.499984740745262"/>
          <bgColor theme="2" tint="-0.24994659260841701"/>
        </patternFill>
      </fill>
    </dxf>
    <dxf>
      <fill>
        <patternFill>
          <bgColor theme="5" tint="0.59996337778862885"/>
        </patternFill>
      </fill>
    </dxf>
    <dxf>
      <font>
        <color theme="1"/>
      </font>
      <fill>
        <patternFill patternType="darkUp">
          <fgColor theme="1" tint="0.499984740745262"/>
          <bgColor theme="2" tint="-0.24994659260841701"/>
        </patternFill>
      </fill>
    </dxf>
    <dxf>
      <font>
        <color theme="1"/>
      </font>
      <fill>
        <patternFill patternType="darkUp">
          <fgColor theme="1" tint="0.499984740745262"/>
          <bgColor theme="2" tint="-0.24994659260841701"/>
        </patternFill>
      </fill>
    </dxf>
    <dxf>
      <font>
        <color theme="1"/>
      </font>
      <fill>
        <patternFill patternType="darkUp">
          <fgColor theme="1" tint="0.499984740745262"/>
          <bgColor theme="2" tint="-0.24994659260841701"/>
        </patternFill>
      </fill>
    </dxf>
    <dxf>
      <fill>
        <patternFill patternType="lightGray">
          <fgColor rgb="FF004D71"/>
          <bgColor theme="2" tint="-0.24994659260841701"/>
        </patternFill>
      </fill>
    </dxf>
    <dxf>
      <font>
        <color theme="1"/>
      </font>
      <fill>
        <patternFill patternType="darkUp">
          <fgColor theme="1" tint="0.499984740745262"/>
          <bgColor theme="2" tint="-0.24994659260841701"/>
        </patternFill>
      </fill>
    </dxf>
    <dxf>
      <font>
        <color theme="1"/>
      </font>
      <fill>
        <patternFill patternType="darkUp">
          <fgColor theme="1" tint="0.499984740745262"/>
          <bgColor theme="2" tint="-0.24994659260841701"/>
        </patternFill>
      </fill>
    </dxf>
    <dxf>
      <font>
        <color theme="1"/>
      </font>
      <fill>
        <patternFill patternType="darkUp">
          <fgColor theme="1" tint="0.499984740745262"/>
          <bgColor theme="2" tint="-0.24994659260841701"/>
        </patternFill>
      </fill>
    </dxf>
    <dxf>
      <fill>
        <patternFill patternType="darkUp">
          <fgColor theme="1" tint="0.499984740745262"/>
          <bgColor theme="2" tint="-0.24994659260841701"/>
        </patternFill>
      </fill>
    </dxf>
    <dxf>
      <fill>
        <patternFill patternType="darkUp">
          <fgColor theme="1" tint="0.499984740745262"/>
          <bgColor theme="2" tint="-0.24994659260841701"/>
        </patternFill>
      </fill>
    </dxf>
    <dxf>
      <font>
        <strike val="0"/>
      </font>
      <fill>
        <patternFill patternType="darkUp">
          <fgColor theme="1" tint="0.499984740745262"/>
          <bgColor theme="2" tint="-0.24994659260841701"/>
        </patternFill>
      </fill>
    </dxf>
    <dxf>
      <font>
        <color theme="1"/>
      </font>
      <fill>
        <patternFill patternType="darkUp">
          <fgColor theme="1" tint="0.499984740745262"/>
          <bgColor theme="2" tint="-0.24994659260841701"/>
        </patternFill>
      </fill>
    </dxf>
    <dxf>
      <font>
        <color theme="1"/>
      </font>
      <fill>
        <patternFill patternType="darkUp">
          <fgColor theme="1" tint="0.499984740745262"/>
          <bgColor theme="2" tint="-0.24994659260841701"/>
        </patternFill>
      </fill>
    </dxf>
    <dxf>
      <fill>
        <patternFill patternType="darkUp">
          <fgColor theme="1" tint="0.499984740745262"/>
          <bgColor theme="2" tint="-0.24994659260841701"/>
        </patternFill>
      </fill>
    </dxf>
    <dxf>
      <fill>
        <patternFill patternType="darkUp">
          <fgColor theme="1" tint="0.499984740745262"/>
          <bgColor theme="2" tint="-0.24994659260841701"/>
        </patternFill>
      </fill>
    </dxf>
    <dxf>
      <font>
        <strike val="0"/>
      </font>
      <fill>
        <patternFill patternType="darkUp">
          <fgColor theme="1" tint="0.499984740745262"/>
          <bgColor theme="2" tint="-0.24994659260841701"/>
        </patternFill>
      </fill>
    </dxf>
    <dxf>
      <font>
        <color theme="1"/>
      </font>
      <fill>
        <patternFill patternType="darkUp">
          <fgColor theme="1" tint="0.499984740745262"/>
          <bgColor theme="2" tint="-0.24994659260841701"/>
        </patternFill>
      </fill>
    </dxf>
    <dxf>
      <font>
        <color theme="1"/>
      </font>
      <fill>
        <patternFill patternType="darkUp">
          <fgColor theme="1" tint="0.499984740745262"/>
          <bgColor theme="2" tint="-0.24994659260841701"/>
        </patternFill>
      </fill>
    </dxf>
    <dxf>
      <fill>
        <patternFill patternType="darkUp">
          <fgColor theme="1" tint="0.499984740745262"/>
          <bgColor theme="2" tint="-0.24994659260841701"/>
        </patternFill>
      </fill>
    </dxf>
    <dxf>
      <fill>
        <patternFill patternType="darkUp">
          <fgColor theme="1" tint="0.499984740745262"/>
          <bgColor theme="2" tint="-0.24994659260841701"/>
        </patternFill>
      </fill>
    </dxf>
    <dxf>
      <font>
        <strike val="0"/>
      </font>
      <fill>
        <patternFill patternType="darkUp">
          <fgColor theme="1" tint="0.499984740745262"/>
          <bgColor theme="2" tint="-0.24994659260841701"/>
        </patternFill>
      </fill>
    </dxf>
    <dxf>
      <font>
        <color auto="1"/>
      </font>
      <fill>
        <patternFill patternType="darkUp">
          <fgColor theme="1" tint="0.499984740745262"/>
          <bgColor theme="2" tint="-0.24994659260841701"/>
        </patternFill>
      </fill>
    </dxf>
    <dxf>
      <font>
        <color auto="1"/>
      </font>
      <fill>
        <patternFill patternType="darkUp">
          <fgColor theme="1" tint="0.499984740745262"/>
          <bgColor theme="2" tint="-0.24994659260841701"/>
        </patternFill>
      </fill>
    </dxf>
    <dxf>
      <font>
        <color rgb="FFFF0000"/>
      </font>
      <fill>
        <patternFill>
          <bgColor theme="5" tint="0.79998168889431442"/>
        </patternFill>
      </fill>
    </dxf>
    <dxf>
      <font>
        <color rgb="FF9C0006"/>
      </font>
      <fill>
        <patternFill>
          <bgColor rgb="FFFFC7CE"/>
        </patternFill>
      </fill>
    </dxf>
    <dxf>
      <font>
        <b/>
        <i val="0"/>
        <color rgb="FFFF0000"/>
      </font>
      <fill>
        <patternFill>
          <bgColor theme="5" tint="0.79998168889431442"/>
        </patternFill>
      </fill>
    </dxf>
    <dxf>
      <fill>
        <patternFill>
          <bgColor rgb="FFEAEAEA"/>
        </patternFill>
      </fill>
    </dxf>
    <dxf>
      <fill>
        <patternFill>
          <bgColor theme="0" tint="-4.9958800012207406E-2"/>
        </patternFill>
      </fill>
    </dxf>
    <dxf>
      <border>
        <left/>
        <right/>
        <top style="medium">
          <color theme="0" tint="-0.34995574816125979"/>
        </top>
        <bottom/>
        <vertical/>
        <horizontal/>
      </border>
    </dxf>
    <dxf>
      <font>
        <color theme="4" tint="-0.49995422223578601"/>
      </font>
      <fill>
        <patternFill>
          <bgColor theme="4" tint="-0.49995422223578601"/>
        </patternFill>
      </fill>
    </dxf>
    <dxf>
      <border>
        <left/>
        <right/>
        <top/>
        <bottom/>
        <vertical style="hair">
          <color theme="0" tint="-0.24991607409894101"/>
        </vertical>
        <horizontal/>
      </border>
    </dxf>
    <dxf>
      <fill>
        <patternFill>
          <bgColor rgb="FFEAEAEA"/>
        </patternFill>
      </fill>
    </dxf>
    <dxf>
      <fill>
        <patternFill>
          <bgColor theme="0" tint="-4.9958800012207406E-2"/>
        </patternFill>
      </fill>
    </dxf>
    <dxf>
      <border>
        <left/>
        <right/>
        <top style="medium">
          <color theme="0" tint="-0.34995574816125979"/>
        </top>
        <bottom/>
        <vertical/>
        <horizontal/>
      </border>
    </dxf>
    <dxf>
      <font>
        <color theme="4" tint="-0.49995422223578601"/>
      </font>
      <fill>
        <patternFill>
          <bgColor theme="4" tint="-0.49995422223578601"/>
        </patternFill>
      </fill>
    </dxf>
    <dxf>
      <border>
        <left/>
        <right/>
        <top/>
        <bottom/>
        <vertical style="hair">
          <color theme="0" tint="-0.24991607409894101"/>
        </vertical>
        <horizontal/>
      </border>
    </dxf>
    <dxf>
      <fill>
        <patternFill>
          <bgColor rgb="FFEAEAEA"/>
        </patternFill>
      </fill>
    </dxf>
    <dxf>
      <fill>
        <patternFill>
          <bgColor theme="0" tint="-4.9958800012207406E-2"/>
        </patternFill>
      </fill>
    </dxf>
    <dxf>
      <border>
        <left/>
        <right/>
        <top style="medium">
          <color theme="0" tint="-0.34995574816125979"/>
        </top>
        <bottom/>
        <vertical/>
        <horizontal/>
      </border>
    </dxf>
    <dxf>
      <font>
        <color theme="4" tint="-0.49995422223578601"/>
      </font>
      <fill>
        <patternFill>
          <bgColor theme="4" tint="-0.49995422223578601"/>
        </patternFill>
      </fill>
    </dxf>
    <dxf>
      <border>
        <left/>
        <right/>
        <top/>
        <bottom/>
        <vertical style="hair">
          <color theme="0" tint="-0.24991607409894101"/>
        </vertical>
        <horizontal/>
      </border>
    </dxf>
    <dxf>
      <fill>
        <patternFill>
          <bgColor rgb="FFEAEAEA"/>
        </patternFill>
      </fill>
    </dxf>
    <dxf>
      <fill>
        <patternFill>
          <bgColor theme="0" tint="-4.9958800012207406E-2"/>
        </patternFill>
      </fill>
    </dxf>
    <dxf>
      <border>
        <left/>
        <right/>
        <top style="medium">
          <color theme="0" tint="-0.34995574816125979"/>
        </top>
        <bottom/>
        <vertical/>
        <horizontal/>
      </border>
    </dxf>
    <dxf>
      <font>
        <color theme="4" tint="-0.49995422223578601"/>
      </font>
      <fill>
        <patternFill>
          <bgColor theme="4" tint="-0.49995422223578601"/>
        </patternFill>
      </fill>
    </dxf>
    <dxf>
      <border>
        <left/>
        <right/>
        <top/>
        <bottom/>
        <vertical style="hair">
          <color theme="0" tint="-0.24991607409894101"/>
        </vertical>
        <horizontal/>
      </border>
    </dxf>
  </dxfs>
  <tableStyles count="4" defaultTableStyle="TableStyleMedium2" defaultPivotStyle="PivotStyleLight16">
    <tableStyle name="RentRoll" pivot="0" count="5" xr9:uid="{035D3279-63A4-4896-A63D-96A47FD0B608}">
      <tableStyleElement type="wholeTable" dxfId="51"/>
      <tableStyleElement type="headerRow" dxfId="50"/>
      <tableStyleElement type="totalRow" dxfId="49"/>
      <tableStyleElement type="firstRowStripe" dxfId="48"/>
      <tableStyleElement type="secondRowStripe" dxfId="47"/>
    </tableStyle>
    <tableStyle name="RentRoll 2" pivot="0" count="5" xr9:uid="{7FF45CFB-F956-4DC3-A753-4A5E91E72862}">
      <tableStyleElement type="wholeTable" dxfId="46"/>
      <tableStyleElement type="headerRow" dxfId="45"/>
      <tableStyleElement type="totalRow" dxfId="44"/>
      <tableStyleElement type="firstRowStripe" dxfId="43"/>
      <tableStyleElement type="secondRowStripe" dxfId="42"/>
    </tableStyle>
    <tableStyle name="RentRoll 3" pivot="0" count="5" xr9:uid="{7DD09569-8EA0-48D3-BFA6-3D565AE12AAB}">
      <tableStyleElement type="wholeTable" dxfId="41"/>
      <tableStyleElement type="headerRow" dxfId="40"/>
      <tableStyleElement type="totalRow" dxfId="39"/>
      <tableStyleElement type="firstRowStripe" dxfId="38"/>
      <tableStyleElement type="secondRowStripe" dxfId="37"/>
    </tableStyle>
    <tableStyle name="RentRoll 4" pivot="0" count="5" xr9:uid="{46CD1062-54A1-439A-9243-FCB3EC8F9A76}">
      <tableStyleElement type="wholeTable" dxfId="36"/>
      <tableStyleElement type="headerRow" dxfId="35"/>
      <tableStyleElement type="totalRow" dxfId="34"/>
      <tableStyleElement type="firstRowStripe" dxfId="33"/>
      <tableStyleElement type="secondRowStripe" dxfId="32"/>
    </tableStyle>
  </tableStyles>
  <colors>
    <mruColors>
      <color rgb="FF0000FF"/>
      <color rgb="FFFF0000"/>
      <color rgb="FFACA300"/>
      <color rgb="FFF3FBFF"/>
      <color rgb="FFCCECFF"/>
      <color rgb="FF2696B9"/>
      <color rgb="FF004D71"/>
      <color rgb="FFE4AAB4"/>
      <color rgb="FF005771"/>
      <color rgb="FFE1F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microsoft.com/office/2017/10/relationships/person" Target="persons/person.xml"/><Relationship Id="rId30"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mn-lt"/>
              </a:rPr>
              <a:t>Lease Expiration Schedule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'Rent Roll_RedIQ 2'!$A$3</c:f>
              <c:strCache>
                <c:ptCount val="1"/>
                <c:pt idx="0">
                  <c:v>1 Bed</c:v>
                </c:pt>
              </c:strCache>
            </c:strRef>
          </c:tx>
          <c:spPr>
            <a:solidFill>
              <a:srgbClr val="004D71"/>
            </a:solidFill>
            <a:ln>
              <a:noFill/>
            </a:ln>
            <a:effectLst/>
          </c:spPr>
          <c:invertIfNegative val="0"/>
          <c:cat>
            <c:strRef>
              <c:f>'Rent Roll_RedIQ 2'!$B$2:$O$2</c:f>
              <c:strCache>
                <c:ptCount val="14"/>
                <c:pt idx="0">
                  <c:v>Earlier</c:v>
                </c:pt>
                <c:pt idx="1">
                  <c:v>Jan-25</c:v>
                </c:pt>
                <c:pt idx="2">
                  <c:v>Feb-25</c:v>
                </c:pt>
                <c:pt idx="3">
                  <c:v>Mar-25</c:v>
                </c:pt>
                <c:pt idx="4">
                  <c:v>Apr-25</c:v>
                </c:pt>
                <c:pt idx="5">
                  <c:v>May-25</c:v>
                </c:pt>
                <c:pt idx="6">
                  <c:v>Jun-25</c:v>
                </c:pt>
                <c:pt idx="7">
                  <c:v>Jul-25</c:v>
                </c:pt>
                <c:pt idx="8">
                  <c:v>Aug-25</c:v>
                </c:pt>
                <c:pt idx="9">
                  <c:v>Sep-25</c:v>
                </c:pt>
                <c:pt idx="10">
                  <c:v>Oct-25</c:v>
                </c:pt>
                <c:pt idx="11">
                  <c:v>Nov-25</c:v>
                </c:pt>
                <c:pt idx="12">
                  <c:v>Dec-25</c:v>
                </c:pt>
                <c:pt idx="13">
                  <c:v>Later</c:v>
                </c:pt>
              </c:strCache>
            </c:strRef>
          </c:cat>
          <c:val>
            <c:numRef>
              <c:f>'Rent Roll_RedIQ 2'!$B$3:$O$3</c:f>
              <c:numCache>
                <c:formatCode>General</c:formatCode>
                <c:ptCount val="14"/>
                <c:pt idx="0">
                  <c:v>6</c:v>
                </c:pt>
                <c:pt idx="1">
                  <c:v>7</c:v>
                </c:pt>
                <c:pt idx="2">
                  <c:v>4</c:v>
                </c:pt>
                <c:pt idx="3">
                  <c:v>5</c:v>
                </c:pt>
                <c:pt idx="4">
                  <c:v>3</c:v>
                </c:pt>
                <c:pt idx="5">
                  <c:v>4</c:v>
                </c:pt>
                <c:pt idx="6">
                  <c:v>7</c:v>
                </c:pt>
                <c:pt idx="7">
                  <c:v>3</c:v>
                </c:pt>
                <c:pt idx="8">
                  <c:v>10</c:v>
                </c:pt>
                <c:pt idx="9">
                  <c:v>3</c:v>
                </c:pt>
                <c:pt idx="10">
                  <c:v>2</c:v>
                </c:pt>
                <c:pt idx="11">
                  <c:v>5</c:v>
                </c:pt>
                <c:pt idx="12">
                  <c:v>8</c:v>
                </c:pt>
                <c:pt idx="13">
                  <c:v>0</c:v>
                </c:pt>
              </c:numCache>
            </c:numRef>
          </c:val>
          <c:extLst>
            <c:ext xmlns:c16="http://schemas.microsoft.com/office/drawing/2014/chart" uri="{C3380CC4-5D6E-409C-BE32-E72D297353CC}">
              <c16:uniqueId val="{00000000-C74B-41E2-8562-9F6702BCE806}"/>
            </c:ext>
          </c:extLst>
        </c:ser>
        <c:ser>
          <c:idx val="1"/>
          <c:order val="1"/>
          <c:tx>
            <c:strRef>
              <c:f>'Rent Roll_RedIQ 2'!$A$4</c:f>
              <c:strCache>
                <c:ptCount val="1"/>
                <c:pt idx="0">
                  <c:v>2 Bed</c:v>
                </c:pt>
              </c:strCache>
            </c:strRef>
          </c:tx>
          <c:spPr>
            <a:solidFill>
              <a:srgbClr val="ACA300"/>
            </a:solidFill>
            <a:ln>
              <a:noFill/>
            </a:ln>
            <a:effectLst/>
          </c:spPr>
          <c:invertIfNegative val="0"/>
          <c:cat>
            <c:strRef>
              <c:f>'Rent Roll_RedIQ 2'!$B$2:$O$2</c:f>
              <c:strCache>
                <c:ptCount val="14"/>
                <c:pt idx="0">
                  <c:v>Earlier</c:v>
                </c:pt>
                <c:pt idx="1">
                  <c:v>Jan-25</c:v>
                </c:pt>
                <c:pt idx="2">
                  <c:v>Feb-25</c:v>
                </c:pt>
                <c:pt idx="3">
                  <c:v>Mar-25</c:v>
                </c:pt>
                <c:pt idx="4">
                  <c:v>Apr-25</c:v>
                </c:pt>
                <c:pt idx="5">
                  <c:v>May-25</c:v>
                </c:pt>
                <c:pt idx="6">
                  <c:v>Jun-25</c:v>
                </c:pt>
                <c:pt idx="7">
                  <c:v>Jul-25</c:v>
                </c:pt>
                <c:pt idx="8">
                  <c:v>Aug-25</c:v>
                </c:pt>
                <c:pt idx="9">
                  <c:v>Sep-25</c:v>
                </c:pt>
                <c:pt idx="10">
                  <c:v>Oct-25</c:v>
                </c:pt>
                <c:pt idx="11">
                  <c:v>Nov-25</c:v>
                </c:pt>
                <c:pt idx="12">
                  <c:v>Dec-25</c:v>
                </c:pt>
                <c:pt idx="13">
                  <c:v>Later</c:v>
                </c:pt>
              </c:strCache>
            </c:strRef>
          </c:cat>
          <c:val>
            <c:numRef>
              <c:f>'Rent Roll_RedIQ 2'!$B$4:$O$4</c:f>
              <c:numCache>
                <c:formatCode>General</c:formatCode>
                <c:ptCount val="14"/>
                <c:pt idx="0">
                  <c:v>10</c:v>
                </c:pt>
                <c:pt idx="1">
                  <c:v>7</c:v>
                </c:pt>
                <c:pt idx="2">
                  <c:v>8</c:v>
                </c:pt>
                <c:pt idx="3">
                  <c:v>6</c:v>
                </c:pt>
                <c:pt idx="4">
                  <c:v>9</c:v>
                </c:pt>
                <c:pt idx="5">
                  <c:v>4</c:v>
                </c:pt>
                <c:pt idx="6">
                  <c:v>17</c:v>
                </c:pt>
                <c:pt idx="7">
                  <c:v>8</c:v>
                </c:pt>
                <c:pt idx="8">
                  <c:v>8</c:v>
                </c:pt>
                <c:pt idx="9">
                  <c:v>5</c:v>
                </c:pt>
                <c:pt idx="10">
                  <c:v>9</c:v>
                </c:pt>
                <c:pt idx="11">
                  <c:v>3</c:v>
                </c:pt>
                <c:pt idx="12">
                  <c:v>4</c:v>
                </c:pt>
                <c:pt idx="13">
                  <c:v>0</c:v>
                </c:pt>
              </c:numCache>
            </c:numRef>
          </c:val>
          <c:extLst>
            <c:ext xmlns:c16="http://schemas.microsoft.com/office/drawing/2014/chart" uri="{C3380CC4-5D6E-409C-BE32-E72D297353CC}">
              <c16:uniqueId val="{00000001-C74B-41E2-8562-9F6702BCE806}"/>
            </c:ext>
          </c:extLst>
        </c:ser>
        <c:ser>
          <c:idx val="2"/>
          <c:order val="2"/>
          <c:tx>
            <c:strRef>
              <c:f>'Rent Roll_RedIQ 2'!$A$5</c:f>
              <c:strCache>
                <c:ptCount val="1"/>
                <c:pt idx="0">
                  <c:v>3 Bed</c:v>
                </c:pt>
              </c:strCache>
            </c:strRef>
          </c:tx>
          <c:spPr>
            <a:solidFill>
              <a:schemeClr val="accent3"/>
            </a:solidFill>
            <a:ln>
              <a:noFill/>
            </a:ln>
            <a:effectLst/>
          </c:spPr>
          <c:invertIfNegative val="0"/>
          <c:cat>
            <c:strRef>
              <c:f>'Rent Roll_RedIQ 2'!$B$2:$O$2</c:f>
              <c:strCache>
                <c:ptCount val="14"/>
                <c:pt idx="0">
                  <c:v>Earlier</c:v>
                </c:pt>
                <c:pt idx="1">
                  <c:v>Jan-25</c:v>
                </c:pt>
                <c:pt idx="2">
                  <c:v>Feb-25</c:v>
                </c:pt>
                <c:pt idx="3">
                  <c:v>Mar-25</c:v>
                </c:pt>
                <c:pt idx="4">
                  <c:v>Apr-25</c:v>
                </c:pt>
                <c:pt idx="5">
                  <c:v>May-25</c:v>
                </c:pt>
                <c:pt idx="6">
                  <c:v>Jun-25</c:v>
                </c:pt>
                <c:pt idx="7">
                  <c:v>Jul-25</c:v>
                </c:pt>
                <c:pt idx="8">
                  <c:v>Aug-25</c:v>
                </c:pt>
                <c:pt idx="9">
                  <c:v>Sep-25</c:v>
                </c:pt>
                <c:pt idx="10">
                  <c:v>Oct-25</c:v>
                </c:pt>
                <c:pt idx="11">
                  <c:v>Nov-25</c:v>
                </c:pt>
                <c:pt idx="12">
                  <c:v>Dec-25</c:v>
                </c:pt>
                <c:pt idx="13">
                  <c:v>Later</c:v>
                </c:pt>
              </c:strCache>
            </c:strRef>
          </c:cat>
          <c:val>
            <c:numRef>
              <c:f>'Rent Roll_RedIQ 2'!$B$5:$O$5</c:f>
              <c:numCache>
                <c:formatCode>General</c:formatCode>
                <c:ptCount val="14"/>
                <c:pt idx="0">
                  <c:v>1</c:v>
                </c:pt>
                <c:pt idx="1">
                  <c:v>4</c:v>
                </c:pt>
                <c:pt idx="2">
                  <c:v>3</c:v>
                </c:pt>
                <c:pt idx="3">
                  <c:v>1</c:v>
                </c:pt>
                <c:pt idx="4">
                  <c:v>2</c:v>
                </c:pt>
                <c:pt idx="5">
                  <c:v>2</c:v>
                </c:pt>
                <c:pt idx="6">
                  <c:v>3</c:v>
                </c:pt>
                <c:pt idx="7">
                  <c:v>0</c:v>
                </c:pt>
                <c:pt idx="8">
                  <c:v>1</c:v>
                </c:pt>
                <c:pt idx="9">
                  <c:v>0</c:v>
                </c:pt>
                <c:pt idx="10">
                  <c:v>0</c:v>
                </c:pt>
                <c:pt idx="11">
                  <c:v>0</c:v>
                </c:pt>
                <c:pt idx="12">
                  <c:v>0</c:v>
                </c:pt>
                <c:pt idx="13">
                  <c:v>0</c:v>
                </c:pt>
              </c:numCache>
            </c:numRef>
          </c:val>
          <c:extLst>
            <c:ext xmlns:c16="http://schemas.microsoft.com/office/drawing/2014/chart" uri="{C3380CC4-5D6E-409C-BE32-E72D297353CC}">
              <c16:uniqueId val="{00000002-C74B-41E2-8562-9F6702BCE806}"/>
            </c:ext>
          </c:extLst>
        </c:ser>
        <c:ser>
          <c:idx val="3"/>
          <c:order val="3"/>
          <c:tx>
            <c:strRef>
              <c:f>'Rent Roll_RedIQ 2'!$A$6</c:f>
              <c:strCache>
                <c:ptCount val="1"/>
              </c:strCache>
            </c:strRef>
          </c:tx>
          <c:spPr>
            <a:solidFill>
              <a:schemeClr val="accent4"/>
            </a:solidFill>
            <a:ln>
              <a:noFill/>
            </a:ln>
            <a:effectLst/>
          </c:spPr>
          <c:invertIfNegative val="0"/>
          <c:cat>
            <c:strRef>
              <c:f>'Rent Roll_RedIQ 2'!$B$2:$O$2</c:f>
              <c:strCache>
                <c:ptCount val="14"/>
                <c:pt idx="0">
                  <c:v>Earlier</c:v>
                </c:pt>
                <c:pt idx="1">
                  <c:v>Jan-25</c:v>
                </c:pt>
                <c:pt idx="2">
                  <c:v>Feb-25</c:v>
                </c:pt>
                <c:pt idx="3">
                  <c:v>Mar-25</c:v>
                </c:pt>
                <c:pt idx="4">
                  <c:v>Apr-25</c:v>
                </c:pt>
                <c:pt idx="5">
                  <c:v>May-25</c:v>
                </c:pt>
                <c:pt idx="6">
                  <c:v>Jun-25</c:v>
                </c:pt>
                <c:pt idx="7">
                  <c:v>Jul-25</c:v>
                </c:pt>
                <c:pt idx="8">
                  <c:v>Aug-25</c:v>
                </c:pt>
                <c:pt idx="9">
                  <c:v>Sep-25</c:v>
                </c:pt>
                <c:pt idx="10">
                  <c:v>Oct-25</c:v>
                </c:pt>
                <c:pt idx="11">
                  <c:v>Nov-25</c:v>
                </c:pt>
                <c:pt idx="12">
                  <c:v>Dec-25</c:v>
                </c:pt>
                <c:pt idx="13">
                  <c:v>Later</c:v>
                </c:pt>
              </c:strCache>
            </c:strRef>
          </c:cat>
          <c:val>
            <c:numRef>
              <c:f>'Rent Roll_RedIQ 2'!$B$6:$O$6</c:f>
              <c:numCache>
                <c:formatCode>General</c:formatCode>
                <c:ptCount val="14"/>
              </c:numCache>
            </c:numRef>
          </c:val>
          <c:extLst>
            <c:ext xmlns:c16="http://schemas.microsoft.com/office/drawing/2014/chart" uri="{C3380CC4-5D6E-409C-BE32-E72D297353CC}">
              <c16:uniqueId val="{00000000-8353-495B-ADA4-EACC04C952DD}"/>
            </c:ext>
          </c:extLst>
        </c:ser>
        <c:dLbls>
          <c:showLegendKey val="0"/>
          <c:showVal val="0"/>
          <c:showCatName val="0"/>
          <c:showSerName val="0"/>
          <c:showPercent val="0"/>
          <c:showBubbleSize val="0"/>
        </c:dLbls>
        <c:gapWidth val="150"/>
        <c:overlap val="100"/>
        <c:axId val="1564139040"/>
        <c:axId val="1564131136"/>
      </c:barChart>
      <c:catAx>
        <c:axId val="1564139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4131136"/>
        <c:crosses val="autoZero"/>
        <c:auto val="1"/>
        <c:lblAlgn val="ctr"/>
        <c:lblOffset val="100"/>
        <c:noMultiLvlLbl val="0"/>
      </c:catAx>
      <c:valAx>
        <c:axId val="15641311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41390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mn-lt"/>
              </a:rPr>
              <a:t>T-12 Historical Occupancy</a:t>
            </a:r>
            <a:r>
              <a:rPr lang="en-US" baseline="0">
                <a:latin typeface="+mn-lt"/>
              </a:rPr>
              <a:t> and Effective Rent</a:t>
            </a:r>
            <a:endParaRPr lang="en-US">
              <a:latin typeface="+mn-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Historical!$A$3:$B$3</c:f>
              <c:strCache>
                <c:ptCount val="2"/>
                <c:pt idx="0">
                  <c:v>Effective Rent</c:v>
                </c:pt>
              </c:strCache>
            </c:strRef>
          </c:tx>
          <c:spPr>
            <a:solidFill>
              <a:srgbClr val="004D71"/>
            </a:solidFill>
            <a:ln>
              <a:noFill/>
            </a:ln>
            <a:effectLst/>
          </c:spPr>
          <c:invertIfNegative val="0"/>
          <c:cat>
            <c:numRef>
              <c:f>Historical!$C$1:$N$1</c:f>
              <c:numCache>
                <c:formatCode>[$-409]d\-mmm\-yy;@</c:formatCode>
                <c:ptCount val="12"/>
                <c:pt idx="0">
                  <c:v>45323</c:v>
                </c:pt>
                <c:pt idx="1">
                  <c:v>45352</c:v>
                </c:pt>
                <c:pt idx="2">
                  <c:v>45383</c:v>
                </c:pt>
                <c:pt idx="3">
                  <c:v>45413</c:v>
                </c:pt>
                <c:pt idx="4">
                  <c:v>45444</c:v>
                </c:pt>
                <c:pt idx="5">
                  <c:v>45474</c:v>
                </c:pt>
                <c:pt idx="6">
                  <c:v>45505</c:v>
                </c:pt>
                <c:pt idx="7">
                  <c:v>45536</c:v>
                </c:pt>
                <c:pt idx="8">
                  <c:v>45566</c:v>
                </c:pt>
                <c:pt idx="9">
                  <c:v>45597</c:v>
                </c:pt>
                <c:pt idx="10">
                  <c:v>45627</c:v>
                </c:pt>
                <c:pt idx="11">
                  <c:v>45658</c:v>
                </c:pt>
              </c:numCache>
            </c:numRef>
          </c:cat>
          <c:val>
            <c:numRef>
              <c:f>Historical!$C$3:$N$3</c:f>
              <c:numCache>
                <c:formatCode>"$"\ #,##0_);\("$"\ #,##0\);_("-"_);\ @_)</c:formatCode>
                <c:ptCount val="12"/>
                <c:pt idx="0">
                  <c:v>1323.0678240740742</c:v>
                </c:pt>
                <c:pt idx="1">
                  <c:v>1337.0247222222224</c:v>
                </c:pt>
                <c:pt idx="2">
                  <c:v>1315.5751388888889</c:v>
                </c:pt>
                <c:pt idx="3">
                  <c:v>1294.0937962962964</c:v>
                </c:pt>
                <c:pt idx="4">
                  <c:v>1349.4957870370372</c:v>
                </c:pt>
                <c:pt idx="5">
                  <c:v>1355.4407870370371</c:v>
                </c:pt>
                <c:pt idx="6">
                  <c:v>1353.7231944444445</c:v>
                </c:pt>
                <c:pt idx="7">
                  <c:v>1362.6586574074074</c:v>
                </c:pt>
                <c:pt idx="8">
                  <c:v>1351.470648148148</c:v>
                </c:pt>
                <c:pt idx="9">
                  <c:v>1355.2031481481481</c:v>
                </c:pt>
                <c:pt idx="10">
                  <c:v>1361.087314814815</c:v>
                </c:pt>
                <c:pt idx="11">
                  <c:v>1356.5826388888891</c:v>
                </c:pt>
              </c:numCache>
            </c:numRef>
          </c:val>
          <c:extLst>
            <c:ext xmlns:c16="http://schemas.microsoft.com/office/drawing/2014/chart" uri="{C3380CC4-5D6E-409C-BE32-E72D297353CC}">
              <c16:uniqueId val="{00000000-0F4C-4CE2-A919-519B5857A31E}"/>
            </c:ext>
          </c:extLst>
        </c:ser>
        <c:dLbls>
          <c:showLegendKey val="0"/>
          <c:showVal val="0"/>
          <c:showCatName val="0"/>
          <c:showSerName val="0"/>
          <c:showPercent val="0"/>
          <c:showBubbleSize val="0"/>
        </c:dLbls>
        <c:gapWidth val="219"/>
        <c:overlap val="-27"/>
        <c:axId val="1449898432"/>
        <c:axId val="1449885536"/>
        <c:extLst>
          <c:ext xmlns:c15="http://schemas.microsoft.com/office/drawing/2012/chart" uri="{02D57815-91ED-43cb-92C2-25804820EDAC}">
            <c15:filteredBarSeries>
              <c15:ser>
                <c:idx val="0"/>
                <c:order val="0"/>
                <c:tx>
                  <c:strRef>
                    <c:extLst>
                      <c:ext uri="{02D57815-91ED-43cb-92C2-25804820EDAC}">
                        <c15:formulaRef>
                          <c15:sqref>Historical!$A$2:$B$2</c15:sqref>
                        </c15:formulaRef>
                      </c:ext>
                    </c:extLst>
                    <c:strCache>
                      <c:ptCount val="2"/>
                    </c:strCache>
                  </c:strRef>
                </c:tx>
                <c:spPr>
                  <a:solidFill>
                    <a:schemeClr val="accent1"/>
                  </a:solidFill>
                  <a:ln>
                    <a:noFill/>
                  </a:ln>
                  <a:effectLst/>
                </c:spPr>
                <c:invertIfNegative val="0"/>
                <c:cat>
                  <c:numRef>
                    <c:extLst>
                      <c:ext uri="{02D57815-91ED-43cb-92C2-25804820EDAC}">
                        <c15:formulaRef>
                          <c15:sqref>Historical!$C$1:$N$1</c15:sqref>
                        </c15:formulaRef>
                      </c:ext>
                    </c:extLst>
                    <c:numCache>
                      <c:formatCode>[$-409]d\-mmm\-yy;@</c:formatCode>
                      <c:ptCount val="12"/>
                      <c:pt idx="0">
                        <c:v>45323</c:v>
                      </c:pt>
                      <c:pt idx="1">
                        <c:v>45352</c:v>
                      </c:pt>
                      <c:pt idx="2">
                        <c:v>45383</c:v>
                      </c:pt>
                      <c:pt idx="3">
                        <c:v>45413</c:v>
                      </c:pt>
                      <c:pt idx="4">
                        <c:v>45444</c:v>
                      </c:pt>
                      <c:pt idx="5">
                        <c:v>45474</c:v>
                      </c:pt>
                      <c:pt idx="6">
                        <c:v>45505</c:v>
                      </c:pt>
                      <c:pt idx="7">
                        <c:v>45536</c:v>
                      </c:pt>
                      <c:pt idx="8">
                        <c:v>45566</c:v>
                      </c:pt>
                      <c:pt idx="9">
                        <c:v>45597</c:v>
                      </c:pt>
                      <c:pt idx="10">
                        <c:v>45627</c:v>
                      </c:pt>
                      <c:pt idx="11">
                        <c:v>45658</c:v>
                      </c:pt>
                    </c:numCache>
                  </c:numRef>
                </c:cat>
                <c:val>
                  <c:numRef>
                    <c:extLst>
                      <c:ext uri="{02D57815-91ED-43cb-92C2-25804820EDAC}">
                        <c15:formulaRef>
                          <c15:sqref>Historical!$C$2:$N$2</c15:sqref>
                        </c15:formulaRef>
                      </c:ext>
                    </c:extLst>
                    <c:numCache>
                      <c:formatCode>General</c:formatCode>
                      <c:ptCount val="12"/>
                    </c:numCache>
                  </c:numRef>
                </c:val>
                <c:extLst>
                  <c:ext xmlns:c16="http://schemas.microsoft.com/office/drawing/2014/chart" uri="{C3380CC4-5D6E-409C-BE32-E72D297353CC}">
                    <c16:uniqueId val="{00000002-0F4C-4CE2-A919-519B5857A31E}"/>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Historical!$A$4:$B$4</c15:sqref>
                        </c15:formulaRef>
                      </c:ext>
                    </c:extLst>
                    <c:strCache>
                      <c:ptCount val="2"/>
                      <c:pt idx="0">
                        <c:v>Effective Rent</c:v>
                      </c:pt>
                    </c:strCache>
                  </c:strRef>
                </c:tx>
                <c:spPr>
                  <a:solidFill>
                    <a:schemeClr val="accent3"/>
                  </a:solidFill>
                  <a:ln>
                    <a:noFill/>
                  </a:ln>
                  <a:effectLst/>
                </c:spPr>
                <c:invertIfNegative val="0"/>
                <c:cat>
                  <c:numRef>
                    <c:extLst xmlns:c15="http://schemas.microsoft.com/office/drawing/2012/chart">
                      <c:ext xmlns:c15="http://schemas.microsoft.com/office/drawing/2012/chart" uri="{02D57815-91ED-43cb-92C2-25804820EDAC}">
                        <c15:formulaRef>
                          <c15:sqref>Historical!$C$1:$N$1</c15:sqref>
                        </c15:formulaRef>
                      </c:ext>
                    </c:extLst>
                    <c:numCache>
                      <c:formatCode>[$-409]d\-mmm\-yy;@</c:formatCode>
                      <c:ptCount val="12"/>
                      <c:pt idx="0">
                        <c:v>45323</c:v>
                      </c:pt>
                      <c:pt idx="1">
                        <c:v>45352</c:v>
                      </c:pt>
                      <c:pt idx="2">
                        <c:v>45383</c:v>
                      </c:pt>
                      <c:pt idx="3">
                        <c:v>45413</c:v>
                      </c:pt>
                      <c:pt idx="4">
                        <c:v>45444</c:v>
                      </c:pt>
                      <c:pt idx="5">
                        <c:v>45474</c:v>
                      </c:pt>
                      <c:pt idx="6">
                        <c:v>45505</c:v>
                      </c:pt>
                      <c:pt idx="7">
                        <c:v>45536</c:v>
                      </c:pt>
                      <c:pt idx="8">
                        <c:v>45566</c:v>
                      </c:pt>
                      <c:pt idx="9">
                        <c:v>45597</c:v>
                      </c:pt>
                      <c:pt idx="10">
                        <c:v>45627</c:v>
                      </c:pt>
                      <c:pt idx="11">
                        <c:v>45658</c:v>
                      </c:pt>
                    </c:numCache>
                  </c:numRef>
                </c:cat>
                <c:val>
                  <c:numRef>
                    <c:extLst xmlns:c15="http://schemas.microsoft.com/office/drawing/2012/chart">
                      <c:ext xmlns:c15="http://schemas.microsoft.com/office/drawing/2012/chart" uri="{02D57815-91ED-43cb-92C2-25804820EDAC}">
                        <c15:formulaRef>
                          <c15:sqref>Historical!$C$4:$N$4</c15:sqref>
                        </c15:formulaRef>
                      </c:ext>
                    </c:extLst>
                    <c:numCache>
                      <c:formatCode>General</c:formatCode>
                      <c:ptCount val="12"/>
                    </c:numCache>
                  </c:numRef>
                </c:val>
                <c:extLst xmlns:c15="http://schemas.microsoft.com/office/drawing/2012/chart">
                  <c:ext xmlns:c16="http://schemas.microsoft.com/office/drawing/2014/chart" uri="{C3380CC4-5D6E-409C-BE32-E72D297353CC}">
                    <c16:uniqueId val="{00000003-0F4C-4CE2-A919-519B5857A31E}"/>
                  </c:ext>
                </c:extLst>
              </c15:ser>
            </c15:filteredBarSeries>
          </c:ext>
        </c:extLst>
      </c:barChart>
      <c:lineChart>
        <c:grouping val="standard"/>
        <c:varyColors val="0"/>
        <c:ser>
          <c:idx val="3"/>
          <c:order val="3"/>
          <c:tx>
            <c:strRef>
              <c:f>Historical!$A$5:$B$5</c:f>
              <c:strCache>
                <c:ptCount val="2"/>
                <c:pt idx="0">
                  <c:v>Physical Occupancy</c:v>
                </c:pt>
              </c:strCache>
            </c:strRef>
          </c:tx>
          <c:spPr>
            <a:ln w="28575" cap="rnd">
              <a:solidFill>
                <a:srgbClr val="ACA300"/>
              </a:solidFill>
              <a:round/>
            </a:ln>
            <a:effectLst/>
          </c:spPr>
          <c:marker>
            <c:symbol val="none"/>
          </c:marker>
          <c:cat>
            <c:numRef>
              <c:f>Historical!$C$1:$N$1</c:f>
              <c:numCache>
                <c:formatCode>[$-409]d\-mmm\-yy;@</c:formatCode>
                <c:ptCount val="12"/>
                <c:pt idx="0">
                  <c:v>45323</c:v>
                </c:pt>
                <c:pt idx="1">
                  <c:v>45352</c:v>
                </c:pt>
                <c:pt idx="2">
                  <c:v>45383</c:v>
                </c:pt>
                <c:pt idx="3">
                  <c:v>45413</c:v>
                </c:pt>
                <c:pt idx="4">
                  <c:v>45444</c:v>
                </c:pt>
                <c:pt idx="5">
                  <c:v>45474</c:v>
                </c:pt>
                <c:pt idx="6">
                  <c:v>45505</c:v>
                </c:pt>
                <c:pt idx="7">
                  <c:v>45536</c:v>
                </c:pt>
                <c:pt idx="8">
                  <c:v>45566</c:v>
                </c:pt>
                <c:pt idx="9">
                  <c:v>45597</c:v>
                </c:pt>
                <c:pt idx="10">
                  <c:v>45627</c:v>
                </c:pt>
                <c:pt idx="11">
                  <c:v>45658</c:v>
                </c:pt>
              </c:numCache>
            </c:numRef>
          </c:cat>
          <c:val>
            <c:numRef>
              <c:f>Historical!$C$5:$N$5</c:f>
              <c:numCache>
                <c:formatCode>#,##0.00%_);\(#,##0.00%\);"-"_);\ @_)</c:formatCode>
                <c:ptCount val="12"/>
                <c:pt idx="0">
                  <c:v>0.94414230019493173</c:v>
                </c:pt>
                <c:pt idx="1">
                  <c:v>0.94939246263807664</c:v>
                </c:pt>
                <c:pt idx="2">
                  <c:v>0.93669678714859439</c:v>
                </c:pt>
                <c:pt idx="3">
                  <c:v>0.93790495314591704</c:v>
                </c:pt>
                <c:pt idx="4">
                  <c:v>0.92634872824631864</c:v>
                </c:pt>
                <c:pt idx="5">
                  <c:v>0.93958827404479583</c:v>
                </c:pt>
                <c:pt idx="6">
                  <c:v>0.9231620553359684</c:v>
                </c:pt>
                <c:pt idx="7">
                  <c:v>0.89555335968379446</c:v>
                </c:pt>
                <c:pt idx="8">
                  <c:v>0.89040513833992097</c:v>
                </c:pt>
                <c:pt idx="9">
                  <c:v>0.87873188405797098</c:v>
                </c:pt>
                <c:pt idx="10">
                  <c:v>0.85948616600790517</c:v>
                </c:pt>
                <c:pt idx="11">
                  <c:v>0.84723320158102766</c:v>
                </c:pt>
              </c:numCache>
            </c:numRef>
          </c:val>
          <c:smooth val="0"/>
          <c:extLst>
            <c:ext xmlns:c16="http://schemas.microsoft.com/office/drawing/2014/chart" uri="{C3380CC4-5D6E-409C-BE32-E72D297353CC}">
              <c16:uniqueId val="{00000001-0F4C-4CE2-A919-519B5857A31E}"/>
            </c:ext>
          </c:extLst>
        </c:ser>
        <c:dLbls>
          <c:showLegendKey val="0"/>
          <c:showVal val="0"/>
          <c:showCatName val="0"/>
          <c:showSerName val="0"/>
          <c:showPercent val="0"/>
          <c:showBubbleSize val="0"/>
        </c:dLbls>
        <c:marker val="1"/>
        <c:smooth val="0"/>
        <c:axId val="1449893440"/>
        <c:axId val="1449907584"/>
      </c:lineChart>
      <c:dateAx>
        <c:axId val="1449898432"/>
        <c:scaling>
          <c:orientation val="minMax"/>
        </c:scaling>
        <c:delete val="0"/>
        <c:axPos val="b"/>
        <c:numFmt formatCode="[$-409]d\-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9885536"/>
        <c:crosses val="autoZero"/>
        <c:auto val="1"/>
        <c:lblOffset val="100"/>
        <c:baseTimeUnit val="months"/>
      </c:dateAx>
      <c:valAx>
        <c:axId val="1449885536"/>
        <c:scaling>
          <c:orientation val="minMax"/>
          <c:max val="1500"/>
          <c:min val="1200"/>
        </c:scaling>
        <c:delete val="0"/>
        <c:axPos val="l"/>
        <c:majorGridlines>
          <c:spPr>
            <a:ln w="9525" cap="flat" cmpd="sng" algn="ctr">
              <a:solidFill>
                <a:schemeClr val="tx1">
                  <a:lumMod val="15000"/>
                  <a:lumOff val="85000"/>
                </a:schemeClr>
              </a:solidFill>
              <a:round/>
            </a:ln>
            <a:effectLst/>
          </c:spPr>
        </c:majorGridlines>
        <c:numFmt formatCode="&quot;$&quot;\ #,##0_);\(&quot;$&quot;\ #,##0\);_(&quot;-&quot;_);\ @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9898432"/>
        <c:crosses val="autoZero"/>
        <c:crossBetween val="between"/>
      </c:valAx>
      <c:valAx>
        <c:axId val="1449907584"/>
        <c:scaling>
          <c:orientation val="minMax"/>
          <c:max val="1"/>
          <c:min val="0.70000000000000007"/>
        </c:scaling>
        <c:delete val="0"/>
        <c:axPos val="r"/>
        <c:numFmt formatCode="#,##0.00%_);\(#,##0.00%\);&quot;-&quot;_);\ @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9893440"/>
        <c:crosses val="max"/>
        <c:crossBetween val="between"/>
      </c:valAx>
      <c:dateAx>
        <c:axId val="1449893440"/>
        <c:scaling>
          <c:orientation val="minMax"/>
        </c:scaling>
        <c:delete val="1"/>
        <c:axPos val="b"/>
        <c:numFmt formatCode="[$-409]d\-mmm\-yy;@" sourceLinked="1"/>
        <c:majorTickMark val="out"/>
        <c:minorTickMark val="none"/>
        <c:tickLblPos val="nextTo"/>
        <c:crossAx val="1449907584"/>
        <c:crosses val="autoZero"/>
        <c:auto val="1"/>
        <c:lblOffset val="100"/>
        <c:baseTimeUnit val="month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Return-on-Cost</a:t>
            </a:r>
            <a:r>
              <a:rPr lang="en-US" baseline="0"/>
              <a:t> and Cash-on-Cash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Cap Rate</c:v>
          </c:tx>
          <c:spPr>
            <a:ln w="28575" cap="rnd">
              <a:solidFill>
                <a:srgbClr val="004D71"/>
              </a:solidFill>
              <a:round/>
            </a:ln>
            <a:effectLst/>
          </c:spPr>
          <c:marker>
            <c:symbol val="none"/>
          </c:marker>
          <c:dLbls>
            <c:delete val="1"/>
          </c:dLbls>
          <c:cat>
            <c:numRef>
              <c:f>'Project Summary'!$U$32:$Y$32</c:f>
              <c:numCache>
                <c:formatCode>"Year "0</c:formatCode>
                <c:ptCount val="5"/>
                <c:pt idx="0">
                  <c:v>1</c:v>
                </c:pt>
                <c:pt idx="1">
                  <c:v>2</c:v>
                </c:pt>
                <c:pt idx="2">
                  <c:v>3</c:v>
                </c:pt>
                <c:pt idx="3">
                  <c:v>4</c:v>
                </c:pt>
                <c:pt idx="4">
                  <c:v>5</c:v>
                </c:pt>
              </c:numCache>
              <c:extLst/>
            </c:numRef>
          </c:cat>
          <c:val>
            <c:numRef>
              <c:f>'Project Summary'!$U$59:$Y$59</c:f>
              <c:numCache>
                <c:formatCode>0.00%</c:formatCode>
                <c:ptCount val="5"/>
                <c:pt idx="0">
                  <c:v>4.5908268172851173E-2</c:v>
                </c:pt>
                <c:pt idx="1">
                  <c:v>5.2778660079765158E-2</c:v>
                </c:pt>
                <c:pt idx="2">
                  <c:v>6.3492928495808287E-2</c:v>
                </c:pt>
                <c:pt idx="3">
                  <c:v>6.7912097491343804E-2</c:v>
                </c:pt>
                <c:pt idx="4">
                  <c:v>7.0093069194466381E-2</c:v>
                </c:pt>
              </c:numCache>
              <c:extLst/>
            </c:numRef>
          </c:val>
          <c:smooth val="0"/>
          <c:extLst>
            <c:ext xmlns:c16="http://schemas.microsoft.com/office/drawing/2014/chart" uri="{C3380CC4-5D6E-409C-BE32-E72D297353CC}">
              <c16:uniqueId val="{00000000-AA79-4D57-91F6-ECEA182A4B0D}"/>
            </c:ext>
          </c:extLst>
        </c:ser>
        <c:ser>
          <c:idx val="1"/>
          <c:order val="1"/>
          <c:tx>
            <c:v>C/C</c:v>
          </c:tx>
          <c:spPr>
            <a:ln w="28575" cap="rnd">
              <a:solidFill>
                <a:schemeClr val="accent2"/>
              </a:solidFill>
              <a:round/>
            </a:ln>
            <a:effectLst/>
          </c:spPr>
          <c:marker>
            <c:symbol val="none"/>
          </c:marker>
          <c:dLbls>
            <c:delete val="1"/>
          </c:dLbls>
          <c:cat>
            <c:numRef>
              <c:f>'Project Summary'!$U$32:$Y$32</c:f>
              <c:numCache>
                <c:formatCode>"Year "0</c:formatCode>
                <c:ptCount val="5"/>
                <c:pt idx="0">
                  <c:v>1</c:v>
                </c:pt>
                <c:pt idx="1">
                  <c:v>2</c:v>
                </c:pt>
                <c:pt idx="2">
                  <c:v>3</c:v>
                </c:pt>
                <c:pt idx="3">
                  <c:v>4</c:v>
                </c:pt>
                <c:pt idx="4">
                  <c:v>5</c:v>
                </c:pt>
              </c:numCache>
              <c:extLst/>
            </c:numRef>
          </c:cat>
          <c:val>
            <c:numRef>
              <c:f>'Project Summary'!$V$97:$Y$97</c:f>
              <c:numCache>
                <c:formatCode>0.00%</c:formatCode>
                <c:ptCount val="4"/>
                <c:pt idx="0">
                  <c:v>4.8178848533687049E-2</c:v>
                </c:pt>
                <c:pt idx="1">
                  <c:v>6.6132695148637927E-2</c:v>
                </c:pt>
                <c:pt idx="2">
                  <c:v>7.6695301480955436E-2</c:v>
                </c:pt>
                <c:pt idx="3">
                  <c:v>8.1954017292604986E-2</c:v>
                </c:pt>
              </c:numCache>
              <c:extLst/>
            </c:numRef>
          </c:val>
          <c:smooth val="0"/>
          <c:extLst>
            <c:ext xmlns:c16="http://schemas.microsoft.com/office/drawing/2014/chart" uri="{C3380CC4-5D6E-409C-BE32-E72D297353CC}">
              <c16:uniqueId val="{00000001-AA79-4D57-91F6-ECEA182A4B0D}"/>
            </c:ext>
          </c:extLst>
        </c:ser>
        <c:dLbls>
          <c:showLegendKey val="0"/>
          <c:showVal val="1"/>
          <c:showCatName val="0"/>
          <c:showSerName val="0"/>
          <c:showPercent val="0"/>
          <c:showBubbleSize val="0"/>
        </c:dLbls>
        <c:smooth val="0"/>
        <c:axId val="1417177807"/>
        <c:axId val="1417186127"/>
      </c:lineChart>
      <c:catAx>
        <c:axId val="1417177807"/>
        <c:scaling>
          <c:orientation val="minMax"/>
        </c:scaling>
        <c:delete val="0"/>
        <c:axPos val="b"/>
        <c:numFmt formatCode="&quot;Year &quot;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7186127"/>
        <c:crosses val="autoZero"/>
        <c:auto val="1"/>
        <c:lblAlgn val="ctr"/>
        <c:lblOffset val="100"/>
        <c:noMultiLvlLbl val="0"/>
      </c:catAx>
      <c:valAx>
        <c:axId val="1417186127"/>
        <c:scaling>
          <c:orientation val="minMax"/>
          <c:max val="8.0000000000000016E-2"/>
          <c:min val="3.0000000000000006E-2"/>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71778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F-12 Historical Occupancy and Effective Rent</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Historical!$AA$2</c:f>
              <c:strCache>
                <c:ptCount val="1"/>
                <c:pt idx="0">
                  <c:v>Organic Rent</c:v>
                </c:pt>
              </c:strCache>
            </c:strRef>
          </c:tx>
          <c:spPr>
            <a:solidFill>
              <a:srgbClr val="004D71"/>
            </a:solidFill>
            <a:ln>
              <a:noFill/>
            </a:ln>
            <a:effectLst/>
          </c:spPr>
          <c:invertIfNegative val="0"/>
          <c:cat>
            <c:numRef>
              <c:f>Historical!$AB$1:$AM$1</c:f>
              <c:numCache>
                <c:formatCode>[$-409]d\-mmm\-yy;@</c:formatCode>
                <c:ptCount val="12"/>
                <c:pt idx="0">
                  <c:v>45992</c:v>
                </c:pt>
                <c:pt idx="1">
                  <c:v>46023</c:v>
                </c:pt>
                <c:pt idx="2">
                  <c:v>46054</c:v>
                </c:pt>
                <c:pt idx="3">
                  <c:v>46082</c:v>
                </c:pt>
                <c:pt idx="4">
                  <c:v>46113</c:v>
                </c:pt>
                <c:pt idx="5">
                  <c:v>46143</c:v>
                </c:pt>
                <c:pt idx="6">
                  <c:v>46174</c:v>
                </c:pt>
                <c:pt idx="7">
                  <c:v>46204</c:v>
                </c:pt>
                <c:pt idx="8">
                  <c:v>46235</c:v>
                </c:pt>
                <c:pt idx="9">
                  <c:v>46266</c:v>
                </c:pt>
                <c:pt idx="10">
                  <c:v>46296</c:v>
                </c:pt>
                <c:pt idx="11">
                  <c:v>46327</c:v>
                </c:pt>
              </c:numCache>
            </c:numRef>
          </c:cat>
          <c:val>
            <c:numRef>
              <c:f>Historical!$AB$2:$AM$2</c:f>
              <c:numCache>
                <c:formatCode>"$"\ #,##0_);\("$"\ #,##0\);_("-"_);\ @_)</c:formatCode>
                <c:ptCount val="12"/>
                <c:pt idx="0">
                  <c:v>1362.6805116816624</c:v>
                </c:pt>
                <c:pt idx="1">
                  <c:v>1363.9196579065508</c:v>
                </c:pt>
                <c:pt idx="2">
                  <c:v>1365.1959751808897</c:v>
                </c:pt>
                <c:pt idx="3">
                  <c:v>1366.4388668312154</c:v>
                </c:pt>
                <c:pt idx="4">
                  <c:v>1369.0635913947208</c:v>
                </c:pt>
                <c:pt idx="5">
                  <c:v>1371.1607471844441</c:v>
                </c:pt>
                <c:pt idx="6">
                  <c:v>1378.3750341885955</c:v>
                </c:pt>
                <c:pt idx="7">
                  <c:v>1386.98697798066</c:v>
                </c:pt>
                <c:pt idx="8">
                  <c:v>1396.183846781074</c:v>
                </c:pt>
                <c:pt idx="9">
                  <c:v>1403.356540543715</c:v>
                </c:pt>
                <c:pt idx="10">
                  <c:v>1409.6706618299736</c:v>
                </c:pt>
                <c:pt idx="11">
                  <c:v>1416.3112219646021</c:v>
                </c:pt>
              </c:numCache>
            </c:numRef>
          </c:val>
          <c:extLst>
            <c:ext xmlns:c16="http://schemas.microsoft.com/office/drawing/2014/chart" uri="{C3380CC4-5D6E-409C-BE32-E72D297353CC}">
              <c16:uniqueId val="{00000000-C568-42F2-8C2A-E5DC92C7FFD1}"/>
            </c:ext>
          </c:extLst>
        </c:ser>
        <c:ser>
          <c:idx val="1"/>
          <c:order val="1"/>
          <c:tx>
            <c:strRef>
              <c:f>Historical!$AA$3</c:f>
              <c:strCache>
                <c:ptCount val="1"/>
                <c:pt idx="0">
                  <c:v>Rehab Premium</c:v>
                </c:pt>
              </c:strCache>
            </c:strRef>
          </c:tx>
          <c:spPr>
            <a:solidFill>
              <a:srgbClr val="2696B9"/>
            </a:solidFill>
            <a:ln>
              <a:noFill/>
            </a:ln>
            <a:effectLst/>
          </c:spPr>
          <c:invertIfNegative val="0"/>
          <c:cat>
            <c:numRef>
              <c:f>Historical!$AB$1:$AM$1</c:f>
              <c:numCache>
                <c:formatCode>[$-409]d\-mmm\-yy;@</c:formatCode>
                <c:ptCount val="12"/>
                <c:pt idx="0">
                  <c:v>45992</c:v>
                </c:pt>
                <c:pt idx="1">
                  <c:v>46023</c:v>
                </c:pt>
                <c:pt idx="2">
                  <c:v>46054</c:v>
                </c:pt>
                <c:pt idx="3">
                  <c:v>46082</c:v>
                </c:pt>
                <c:pt idx="4">
                  <c:v>46113</c:v>
                </c:pt>
                <c:pt idx="5">
                  <c:v>46143</c:v>
                </c:pt>
                <c:pt idx="6">
                  <c:v>46174</c:v>
                </c:pt>
                <c:pt idx="7">
                  <c:v>46204</c:v>
                </c:pt>
                <c:pt idx="8">
                  <c:v>46235</c:v>
                </c:pt>
                <c:pt idx="9">
                  <c:v>46266</c:v>
                </c:pt>
                <c:pt idx="10">
                  <c:v>46296</c:v>
                </c:pt>
                <c:pt idx="11">
                  <c:v>46327</c:v>
                </c:pt>
              </c:numCache>
            </c:numRef>
          </c:cat>
          <c:val>
            <c:numRef>
              <c:f>Historical!$AB$3:$AM$3</c:f>
              <c:numCache>
                <c:formatCode>"$"\ #,##0_);\("$"\ #,##0\);_("-"_);\ @_)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C568-42F2-8C2A-E5DC92C7FFD1}"/>
            </c:ext>
          </c:extLst>
        </c:ser>
        <c:dLbls>
          <c:showLegendKey val="0"/>
          <c:showVal val="0"/>
          <c:showCatName val="0"/>
          <c:showSerName val="0"/>
          <c:showPercent val="0"/>
          <c:showBubbleSize val="0"/>
        </c:dLbls>
        <c:gapWidth val="219"/>
        <c:overlap val="100"/>
        <c:axId val="1898081408"/>
        <c:axId val="1898080576"/>
      </c:barChart>
      <c:lineChart>
        <c:grouping val="standard"/>
        <c:varyColors val="0"/>
        <c:ser>
          <c:idx val="2"/>
          <c:order val="2"/>
          <c:tx>
            <c:strRef>
              <c:f>Historical!$AA$4</c:f>
              <c:strCache>
                <c:ptCount val="1"/>
                <c:pt idx="0">
                  <c:v>Physical Occupancy</c:v>
                </c:pt>
              </c:strCache>
            </c:strRef>
          </c:tx>
          <c:spPr>
            <a:ln w="28575" cap="rnd">
              <a:solidFill>
                <a:srgbClr val="ACA300"/>
              </a:solidFill>
              <a:round/>
            </a:ln>
            <a:effectLst/>
          </c:spPr>
          <c:marker>
            <c:symbol val="none"/>
          </c:marker>
          <c:cat>
            <c:numRef>
              <c:f>Historical!$AB$1:$AM$1</c:f>
              <c:numCache>
                <c:formatCode>[$-409]d\-mmm\-yy;@</c:formatCode>
                <c:ptCount val="12"/>
                <c:pt idx="0">
                  <c:v>45992</c:v>
                </c:pt>
                <c:pt idx="1">
                  <c:v>46023</c:v>
                </c:pt>
                <c:pt idx="2">
                  <c:v>46054</c:v>
                </c:pt>
                <c:pt idx="3">
                  <c:v>46082</c:v>
                </c:pt>
                <c:pt idx="4">
                  <c:v>46113</c:v>
                </c:pt>
                <c:pt idx="5">
                  <c:v>46143</c:v>
                </c:pt>
                <c:pt idx="6">
                  <c:v>46174</c:v>
                </c:pt>
                <c:pt idx="7">
                  <c:v>46204</c:v>
                </c:pt>
                <c:pt idx="8">
                  <c:v>46235</c:v>
                </c:pt>
                <c:pt idx="9">
                  <c:v>46266</c:v>
                </c:pt>
                <c:pt idx="10">
                  <c:v>46296</c:v>
                </c:pt>
                <c:pt idx="11">
                  <c:v>46327</c:v>
                </c:pt>
              </c:numCache>
            </c:numRef>
          </c:cat>
          <c:val>
            <c:numRef>
              <c:f>Historical!$AB$4:$AM$4</c:f>
              <c:numCache>
                <c:formatCode>#,##0.00%_);\(#,##0.00%\);"-"_);\ @_)</c:formatCode>
                <c:ptCount val="12"/>
                <c:pt idx="0">
                  <c:v>0.9</c:v>
                </c:pt>
                <c:pt idx="1">
                  <c:v>0.9</c:v>
                </c:pt>
                <c:pt idx="2">
                  <c:v>0.9</c:v>
                </c:pt>
                <c:pt idx="3">
                  <c:v>0.9</c:v>
                </c:pt>
                <c:pt idx="4">
                  <c:v>0.9</c:v>
                </c:pt>
                <c:pt idx="5">
                  <c:v>0.9</c:v>
                </c:pt>
                <c:pt idx="6">
                  <c:v>0.9</c:v>
                </c:pt>
                <c:pt idx="7">
                  <c:v>0.9</c:v>
                </c:pt>
                <c:pt idx="8">
                  <c:v>0.9</c:v>
                </c:pt>
                <c:pt idx="9">
                  <c:v>0.9</c:v>
                </c:pt>
                <c:pt idx="10">
                  <c:v>0.9</c:v>
                </c:pt>
                <c:pt idx="11">
                  <c:v>0.9</c:v>
                </c:pt>
              </c:numCache>
            </c:numRef>
          </c:val>
          <c:smooth val="0"/>
          <c:extLst>
            <c:ext xmlns:c16="http://schemas.microsoft.com/office/drawing/2014/chart" uri="{C3380CC4-5D6E-409C-BE32-E72D297353CC}">
              <c16:uniqueId val="{00000002-C568-42F2-8C2A-E5DC92C7FFD1}"/>
            </c:ext>
          </c:extLst>
        </c:ser>
        <c:dLbls>
          <c:showLegendKey val="0"/>
          <c:showVal val="0"/>
          <c:showCatName val="0"/>
          <c:showSerName val="0"/>
          <c:showPercent val="0"/>
          <c:showBubbleSize val="0"/>
        </c:dLbls>
        <c:marker val="1"/>
        <c:smooth val="0"/>
        <c:axId val="1898078496"/>
        <c:axId val="1898081824"/>
      </c:lineChart>
      <c:dateAx>
        <c:axId val="1898081408"/>
        <c:scaling>
          <c:orientation val="minMax"/>
        </c:scaling>
        <c:delete val="0"/>
        <c:axPos val="b"/>
        <c:numFmt formatCode="[$-409]d\-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8080576"/>
        <c:crosses val="autoZero"/>
        <c:auto val="1"/>
        <c:lblOffset val="100"/>
        <c:baseTimeUnit val="months"/>
      </c:dateAx>
      <c:valAx>
        <c:axId val="1898080576"/>
        <c:scaling>
          <c:orientation val="minMax"/>
          <c:max val="1500"/>
          <c:min val="1200"/>
        </c:scaling>
        <c:delete val="0"/>
        <c:axPos val="l"/>
        <c:majorGridlines>
          <c:spPr>
            <a:ln w="9525" cap="flat" cmpd="sng" algn="ctr">
              <a:solidFill>
                <a:schemeClr val="tx1">
                  <a:lumMod val="15000"/>
                  <a:lumOff val="85000"/>
                </a:schemeClr>
              </a:solidFill>
              <a:round/>
            </a:ln>
            <a:effectLst/>
          </c:spPr>
        </c:majorGridlines>
        <c:numFmt formatCode="&quot;$&quot;\ #,##0_);\(&quot;$&quot;\ #,##0\);_(&quot;-&quot;_);\ @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8081408"/>
        <c:crosses val="autoZero"/>
        <c:crossBetween val="between"/>
      </c:valAx>
      <c:valAx>
        <c:axId val="1898081824"/>
        <c:scaling>
          <c:orientation val="minMax"/>
          <c:max val="1"/>
          <c:min val="0.70000000000000007"/>
        </c:scaling>
        <c:delete val="0"/>
        <c:axPos val="r"/>
        <c:numFmt formatCode="#,##0.00%_);\(#,##0.00%\);&quot;-&quot;_);\ @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8078496"/>
        <c:crosses val="max"/>
        <c:crossBetween val="between"/>
      </c:valAx>
      <c:dateAx>
        <c:axId val="1898078496"/>
        <c:scaling>
          <c:orientation val="minMax"/>
        </c:scaling>
        <c:delete val="1"/>
        <c:axPos val="b"/>
        <c:numFmt formatCode="[$-409]d\-mmm\-yy;@" sourceLinked="1"/>
        <c:majorTickMark val="out"/>
        <c:minorTickMark val="none"/>
        <c:tickLblPos val="nextTo"/>
        <c:crossAx val="1898081824"/>
        <c:crosses val="autoZero"/>
        <c:auto val="1"/>
        <c:lblOffset val="100"/>
        <c:baseTimeUnit val="month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283625</xdr:colOff>
      <xdr:row>72</xdr:row>
      <xdr:rowOff>97298</xdr:rowOff>
    </xdr:from>
    <xdr:to>
      <xdr:col>3</xdr:col>
      <xdr:colOff>336181</xdr:colOff>
      <xdr:row>87</xdr:row>
      <xdr:rowOff>59198</xdr:rowOff>
    </xdr:to>
    <xdr:graphicFrame macro="">
      <xdr:nvGraphicFramePr>
        <xdr:cNvPr id="9" name="Chart 8">
          <a:extLst>
            <a:ext uri="{FF2B5EF4-FFF2-40B4-BE49-F238E27FC236}">
              <a16:creationId xmlns:a16="http://schemas.microsoft.com/office/drawing/2014/main" id="{47CCABCB-B5EC-4C06-A371-8372921C03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283625</xdr:colOff>
      <xdr:row>56</xdr:row>
      <xdr:rowOff>133767</xdr:rowOff>
    </xdr:from>
    <xdr:to>
      <xdr:col>3</xdr:col>
      <xdr:colOff>336181</xdr:colOff>
      <xdr:row>71</xdr:row>
      <xdr:rowOff>97027</xdr:rowOff>
    </xdr:to>
    <xdr:graphicFrame macro="">
      <xdr:nvGraphicFramePr>
        <xdr:cNvPr id="3" name="Chart 12">
          <a:extLst>
            <a:ext uri="{FF2B5EF4-FFF2-40B4-BE49-F238E27FC236}">
              <a16:creationId xmlns:a16="http://schemas.microsoft.com/office/drawing/2014/main" id="{35F5B848-531D-4C84-B431-3EC6D3DBE1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676165</xdr:colOff>
      <xdr:row>72</xdr:row>
      <xdr:rowOff>97298</xdr:rowOff>
    </xdr:from>
    <xdr:to>
      <xdr:col>6</xdr:col>
      <xdr:colOff>1247777</xdr:colOff>
      <xdr:row>87</xdr:row>
      <xdr:rowOff>59198</xdr:rowOff>
    </xdr:to>
    <xdr:graphicFrame macro="">
      <xdr:nvGraphicFramePr>
        <xdr:cNvPr id="10" name="Chart 3">
          <a:extLst>
            <a:ext uri="{FF2B5EF4-FFF2-40B4-BE49-F238E27FC236}">
              <a16:creationId xmlns:a16="http://schemas.microsoft.com/office/drawing/2014/main" id="{6F748C02-BD3E-CAFB-5ED5-55DC022B39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676165</xdr:colOff>
      <xdr:row>56</xdr:row>
      <xdr:rowOff>133767</xdr:rowOff>
    </xdr:from>
    <xdr:to>
      <xdr:col>6</xdr:col>
      <xdr:colOff>1247777</xdr:colOff>
      <xdr:row>71</xdr:row>
      <xdr:rowOff>97027</xdr:rowOff>
    </xdr:to>
    <xdr:graphicFrame macro="">
      <xdr:nvGraphicFramePr>
        <xdr:cNvPr id="7" name="Chart 1">
          <a:extLst>
            <a:ext uri="{FF2B5EF4-FFF2-40B4-BE49-F238E27FC236}">
              <a16:creationId xmlns:a16="http://schemas.microsoft.com/office/drawing/2014/main" id="{46B84AE9-90CA-4B78-BB12-42445DD8D5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Bryan George" id="{61B63575-5B8C-4289-843E-6AABB6A14B5B}" userId="S::Bryan.George@barvin.com::1b7d9615-9394-47c3-9c3d-f16a02e20b77" providerId="AD"/>
  <person displayName="Christopher Ha" id="{D494270C-6540-4B59-A0FC-AA2A390753DD}" userId="S::christopher.ha@barvin.com::daeb4eda-eaba-463a-8504-d8e52b139b1e"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I8" dT="2025-05-09T16:12:33.58" personId="{D494270C-6540-4B59-A0FC-AA2A390753DD}" id="{D3FDE839-E26E-466A-9F3D-2A006CB6A14D}">
    <text>Gross of Acq fee, AM fee, and Dispo Fee</text>
  </threadedComment>
</ThreadedComments>
</file>

<file path=xl/threadedComments/threadedComment2.xml><?xml version="1.0" encoding="utf-8"?>
<ThreadedComments xmlns="http://schemas.microsoft.com/office/spreadsheetml/2018/threadedcomments" xmlns:x="http://schemas.openxmlformats.org/spreadsheetml/2006/main">
  <threadedComment ref="B103" dT="2025-05-08T20:15:01.00" personId="{D494270C-6540-4B59-A0FC-AA2A390753DD}" id="{B614EDCC-CC26-437D-83B3-CA89AE98B38E}">
    <text xml:space="preserve">AM Fees charged to LP equity based on their pro rata share, and not supposed to be charged to Co-GP Equity. However, for simplicity, this line item does not separate the AM Fee from the total project. Model is charging 90% of the AM Fee to the LP and 10% to the Co-GP for simplicity. LP Net LP IRR calc is accurate, Co-GP Fund IRR calc is more generic.
</text>
  </threadedComment>
  <threadedComment ref="B167" dT="2025-05-08T20:14:45.47" personId="{D494270C-6540-4B59-A0FC-AA2A390753DD}" id="{F0E01EC0-BB58-4997-86E7-1FE1F10BB486}">
    <text>Dispo Fees charged to LP equity based on their pro rata share, and not supposed to be charged to Co-GP Equity. However, for simplicity, this line item does not separate the Dispo Fee from the total project. Model is charging 90% of the Dispo Fee to the LP and 10% to the Co-GP for simplicity. LP Net LP IRR calc is accurate, Co-GP Fund IRR calc is more generic.</text>
  </threadedComment>
  <threadedComment ref="A171" dT="2024-11-26T15:32:18.60" personId="{D494270C-6540-4B59-A0FC-AA2A390753DD}" id="{5126E78A-9F9D-4C8C-AEA4-F47BD4239A32}">
    <text>Scheduled capital call, input a positive amount</text>
  </threadedComment>
</ThreadedComments>
</file>

<file path=xl/threadedComments/threadedComment3.xml><?xml version="1.0" encoding="utf-8"?>
<ThreadedComments xmlns="http://schemas.microsoft.com/office/spreadsheetml/2018/threadedcomments" xmlns:x="http://schemas.openxmlformats.org/spreadsheetml/2006/main">
  <threadedComment ref="N15" dT="2025-03-07T19:43:32.56" personId="{D494270C-6540-4B59-A0FC-AA2A390753DD}" id="{73091B2C-948C-43B5-BDE6-F4E5EFA6CA3F}">
    <text>98% to 88% on the Nov t12, costar has it at 84% today 3/7/2025</text>
  </threadedComment>
  <threadedComment ref="N15" dT="2025-04-03T13:00:04.42" personId="{61B63575-5B8C-4289-843E-6AABB6A14B5B}" id="{51C6A540-7888-4201-955E-9D4A94DA069C}" parentId="{73091B2C-948C-43B5-BDE6-F4E5EFA6CA3F}">
    <text>85% as of April</text>
  </threadedComment>
  <threadedComment ref="N92" dT="2025-03-27T22:22:20.61" personId="{D494270C-6540-4B59-A0FC-AA2A390753DD}" id="{283ABD5B-5AA0-4175-90E1-73ACADCE1FF0}">
    <text>Mitzner verbally quoted 750</text>
  </threadedComment>
  <threadedComment ref="N104" dT="2025-04-09T21:19:06.16" personId="{D494270C-6540-4B59-A0FC-AA2A390753DD}" id="{D6BDF70A-5219-4A2F-B126-B02539460BF3}">
    <text>Includes $25k/yr for audit expense per HUD requirements</text>
  </threadedComment>
  <threadedComment ref="E124" dT="2024-10-23T14:45:34.85" personId="{D494270C-6540-4B59-A0FC-AA2A390753DD}" id="{23599818-567F-437E-A243-49E948FCE2A1}">
    <text>Yr 1 Estimate</text>
  </threadedComment>
  <threadedComment ref="F124" dT="2024-10-23T14:45:18.82" personId="{D494270C-6540-4B59-A0FC-AA2A390753DD}" id="{DACBDAED-5539-4A44-AF4F-5AEE7318B25A}">
    <text>Starting in Yr 2</text>
  </threadedComment>
</ThreadedComments>
</file>

<file path=xl/threadedComments/threadedComment4.xml><?xml version="1.0" encoding="utf-8"?>
<ThreadedComments xmlns="http://schemas.microsoft.com/office/spreadsheetml/2018/threadedcomments" xmlns:x="http://schemas.openxmlformats.org/spreadsheetml/2006/main">
  <threadedComment ref="A3" dT="2024-11-26T21:53:32.50" personId="{D494270C-6540-4B59-A0FC-AA2A390753DD}" id="{002AE08E-64FE-4A1D-A268-FBECBEC3CB4B}">
    <text>real lease expiration scheduled. If 0 current leases are expiring that month, then take T12 average</text>
  </threadedComment>
</ThreadedComments>
</file>

<file path=xl/threadedComments/threadedComment5.xml><?xml version="1.0" encoding="utf-8"?>
<ThreadedComments xmlns="http://schemas.microsoft.com/office/spreadsheetml/2018/threadedcomments" xmlns:x="http://schemas.openxmlformats.org/spreadsheetml/2006/main">
  <threadedComment ref="D11" dT="2025-05-08T19:02:44.22" personId="{D494270C-6540-4B59-A0FC-AA2A390753DD}" id="{9379F3AD-912E-4FAA-BDF3-0E4B9B9DEE10}">
    <text>9/1/2020=440075</text>
  </threadedComment>
  <threadedComment ref="D15" dT="2025-03-27T22:11:07.31" personId="{D494270C-6540-4B59-A0FC-AA2A390753DD}" id="{5D1B3FF4-84CE-4596-8AE5-9E70A3716871}">
    <text>HUD loan started 9/1/2020</text>
  </threadedComment>
</ThreadedComments>
</file>

<file path=xl/threadedComments/threadedComment6.xml><?xml version="1.0" encoding="utf-8"?>
<ThreadedComments xmlns="http://schemas.microsoft.com/office/spreadsheetml/2018/threadedcomments" xmlns:x="http://schemas.openxmlformats.org/spreadsheetml/2006/main">
  <threadedComment ref="I3" dT="2025-05-08T16:41:47.85" personId="{D494270C-6540-4B59-A0FC-AA2A390753DD}" id="{FD223949-E930-4E64-B18D-466A9E5C2311}">
    <text>Equity % of the equity partner that’s incurring the charge</text>
  </threadedComment>
  <threadedComment ref="J77" dT="2025-05-22T20:49:30.98" personId="{D494270C-6540-4B59-A0FC-AA2A390753DD}" id="{9CBA209D-2E35-4BD5-9B3D-52B7E67EB04D}">
    <text>See pro forma tab</text>
  </threadedComment>
  <threadedComment ref="J88" dT="2025-04-29T15:46:13.19" personId="{D494270C-6540-4B59-A0FC-AA2A390753DD}" id="{53F9720E-0177-4AFE-8936-651633EB2BEA}">
    <text>Last 12 months of insurance is returned since insurance is accrued in the model for the forward 12 month period, which is the 12 months after the hold that is no longer under ownership</text>
  </threadedComment>
</ThreadedComments>
</file>

<file path=xl/threadedComments/threadedComment7.xml><?xml version="1.0" encoding="utf-8"?>
<ThreadedComments xmlns="http://schemas.microsoft.com/office/spreadsheetml/2018/threadedcomments" xmlns:x="http://schemas.openxmlformats.org/spreadsheetml/2006/main">
  <threadedComment ref="M4" dT="2025-05-07T21:46:48.90" personId="{D494270C-6540-4B59-A0FC-AA2A390753DD}" id="{A5218F51-E5CA-481B-A17B-F207E8BDF312}">
    <text>Net of fees</text>
  </threadedComment>
  <threadedComment ref="M5" dT="2025-05-08T22:19:43.70" personId="{D494270C-6540-4B59-A0FC-AA2A390753DD}" id="{C84C6BFA-BEEE-4C40-AA68-9AA1CF855791}">
    <text>Net of dispo fee</text>
  </threadedComment>
  <threadedComment ref="M9" dT="2025-05-08T22:21:10.23" personId="{D494270C-6540-4B59-A0FC-AA2A390753DD}" id="{D9B948A6-2897-436C-9667-9127484C67F8}">
    <text>Removed AM fee</text>
  </threadedComment>
  <threadedComment ref="M10" dT="2025-05-08T22:21:30.70" personId="{D494270C-6540-4B59-A0FC-AA2A390753DD}" id="{BB94E807-BF9B-48A5-9EA6-1BF850264144}">
    <text>Removed dispo fee</text>
  </threadedComment>
  <threadedComment ref="M12" dT="2025-05-22T18:22:51.18" personId="{D494270C-6540-4B59-A0FC-AA2A390753DD}" id="{6DCDF603-1BC6-4E6C-8C28-FE682378CC16}">
    <text>Removed acq fee</text>
  </threadedComment>
</ThreadedComments>
</file>

<file path=xl/threadedComments/threadedComment8.xml><?xml version="1.0" encoding="utf-8"?>
<ThreadedComments xmlns="http://schemas.microsoft.com/office/spreadsheetml/2018/threadedcomments" xmlns:x="http://schemas.openxmlformats.org/spreadsheetml/2006/main">
  <threadedComment ref="M4" dT="2025-05-07T21:46:48.90" personId="{D494270C-6540-4B59-A0FC-AA2A390753DD}" id="{97F55232-7657-46D6-B17A-F2BC1DABCC5F}">
    <text>Net of fees</text>
  </threadedComment>
  <threadedComment ref="M5" dT="2025-05-08T22:19:43.70" personId="{D494270C-6540-4B59-A0FC-AA2A390753DD}" id="{8F8ADDDA-7204-41A1-93D7-D1F7649B4752}">
    <text>Net of dispo fee</text>
  </threadedComment>
  <threadedComment ref="M9" dT="2025-05-08T22:21:10.23" personId="{D494270C-6540-4B59-A0FC-AA2A390753DD}" id="{C7BC258B-B709-4165-896B-41583D4F3B44}">
    <text>Removed AM fee</text>
  </threadedComment>
  <threadedComment ref="M10" dT="2025-05-08T22:21:30.70" personId="{D494270C-6540-4B59-A0FC-AA2A390753DD}" id="{CA0B8F36-9CAA-4A82-81F4-8A5A45D2D3A8}">
    <text>Removed dispo fee</text>
  </threadedComment>
  <threadedComment ref="M12" dT="2025-05-22T18:22:51.18" personId="{D494270C-6540-4B59-A0FC-AA2A390753DD}" id="{B195BC4A-0FB4-41B7-BE50-4B73AB1407D8}">
    <text>Removed acq fee</text>
  </threadedComment>
  <threadedComment ref="B28" dT="2025-05-09T16:11:33.46" personId="{D494270C-6540-4B59-A0FC-AA2A390753DD}" id="{6E4E143E-4613-48D5-B566-A60F742927A6}">
    <text>Excluding GP Fees</text>
  </threadedComment>
  <threadedComment ref="B30" dT="2025-05-09T15:37:29.35" personId="{D494270C-6540-4B59-A0FC-AA2A390753DD}" id="{CC0C5A71-6E13-4C21-976B-76E7FA634465}">
    <text>See Levered tab to adjust</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 Id="rId4" Type="http://schemas.microsoft.com/office/2017/10/relationships/threadedComment" Target="../threadedComments/threadedComment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 Id="rId4" Type="http://schemas.microsoft.com/office/2017/10/relationships/threadedComment" Target="../threadedComments/threadedComment4.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 Id="rId4" Type="http://schemas.microsoft.com/office/2017/10/relationships/threadedComment" Target="../threadedComments/threadedComment5.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microsoft.com/office/2017/10/relationships/threadedComment" Target="../threadedComments/threadedComment6.xml"/><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5.bin"/><Relationship Id="rId4" Type="http://schemas.microsoft.com/office/2017/10/relationships/threadedComment" Target="../threadedComments/threadedComment7.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6.bin"/><Relationship Id="rId4" Type="http://schemas.microsoft.com/office/2017/10/relationships/threadedComment" Target="../threadedComments/threadedComment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851F9-7A39-4414-A495-07F0BEB6AB99}">
  <sheetPr codeName="Sheet1">
    <tabColor theme="9" tint="0.59999389629810485"/>
    <pageSetUpPr fitToPage="1"/>
  </sheetPr>
  <dimension ref="A1:AE119"/>
  <sheetViews>
    <sheetView showGridLines="0" tabSelected="1" zoomScale="85" zoomScaleNormal="85" workbookViewId="0">
      <selection activeCell="O34" sqref="O34"/>
    </sheetView>
  </sheetViews>
  <sheetFormatPr defaultRowHeight="14.5"/>
  <cols>
    <col min="1" max="1" width="33.26953125" customWidth="1"/>
    <col min="2" max="3" width="22.54296875" customWidth="1"/>
    <col min="4" max="4" width="25.81640625" customWidth="1"/>
    <col min="5" max="6" width="23" customWidth="1"/>
    <col min="7" max="7" width="20.26953125" customWidth="1"/>
    <col min="8" max="8" width="3.81640625" customWidth="1"/>
    <col min="9" max="9" width="18.54296875" customWidth="1"/>
    <col min="10" max="10" width="27.1796875" customWidth="1"/>
    <col min="11" max="12" width="22.54296875" customWidth="1"/>
    <col min="13" max="13" width="24.1796875" customWidth="1"/>
    <col min="14" max="14" width="31.26953125" bestFit="1" customWidth="1"/>
    <col min="15" max="15" width="22.54296875" customWidth="1"/>
    <col min="16" max="16" width="3.26953125" customWidth="1"/>
    <col min="17" max="17" width="13.26953125" style="182" bestFit="1" customWidth="1"/>
    <col min="18" max="19" width="13.26953125" bestFit="1" customWidth="1"/>
    <col min="20" max="30" width="17.26953125" customWidth="1"/>
    <col min="31" max="31" width="13.1796875" bestFit="1" customWidth="1"/>
    <col min="32" max="32" width="36" bestFit="1" customWidth="1"/>
    <col min="33" max="33" width="15.1796875" bestFit="1" customWidth="1"/>
    <col min="34" max="34" width="16.26953125" bestFit="1" customWidth="1"/>
    <col min="35" max="35" width="16" bestFit="1" customWidth="1"/>
  </cols>
  <sheetData>
    <row r="1" spans="1:30">
      <c r="A1" s="818" t="s">
        <v>370</v>
      </c>
      <c r="B1" s="830"/>
      <c r="C1" s="830"/>
      <c r="D1" s="830"/>
      <c r="E1" s="830"/>
      <c r="F1" s="830"/>
      <c r="G1" s="837"/>
      <c r="I1" s="818" t="s">
        <v>13</v>
      </c>
      <c r="J1" s="830"/>
      <c r="K1" s="819"/>
      <c r="L1" s="819"/>
      <c r="M1" s="838"/>
      <c r="N1" s="838"/>
      <c r="O1" s="839"/>
      <c r="Q1" s="334" t="s">
        <v>111</v>
      </c>
      <c r="R1" s="335"/>
      <c r="S1" s="335"/>
      <c r="T1" s="1335" t="s">
        <v>19</v>
      </c>
      <c r="U1" s="452">
        <v>1</v>
      </c>
      <c r="V1" s="452">
        <v>2</v>
      </c>
      <c r="W1" s="452">
        <v>3</v>
      </c>
      <c r="X1" s="452">
        <v>4</v>
      </c>
      <c r="Y1" s="452">
        <v>5</v>
      </c>
      <c r="Z1" s="452">
        <v>6</v>
      </c>
      <c r="AA1" s="452">
        <v>7</v>
      </c>
      <c r="AB1" s="452">
        <v>8</v>
      </c>
      <c r="AC1" s="452">
        <v>9</v>
      </c>
      <c r="AD1" s="453">
        <v>10</v>
      </c>
    </row>
    <row r="2" spans="1:30">
      <c r="A2" s="889" t="s">
        <v>32</v>
      </c>
      <c r="B2" s="890"/>
      <c r="C2" s="891" t="s">
        <v>923</v>
      </c>
      <c r="D2" s="892" t="s">
        <v>326</v>
      </c>
      <c r="E2" s="893">
        <f>K40</f>
        <v>216</v>
      </c>
      <c r="F2" s="892" t="s">
        <v>389</v>
      </c>
      <c r="G2" s="894">
        <f>'Rent Roll_RedIQ 2'!L81</f>
        <v>0.84259259259259245</v>
      </c>
      <c r="H2" s="328"/>
      <c r="I2" s="821" t="s">
        <v>37</v>
      </c>
      <c r="J2" s="24"/>
      <c r="K2" s="963" t="s">
        <v>15</v>
      </c>
      <c r="L2" s="964" t="s">
        <v>16</v>
      </c>
      <c r="M2" s="964" t="s">
        <v>630</v>
      </c>
      <c r="N2" s="963" t="s">
        <v>628</v>
      </c>
      <c r="O2" s="840" t="s">
        <v>629</v>
      </c>
      <c r="Q2" s="234" t="str">
        <f>IF('Cash Flow_Monthly'!A6&gt;0,'Cash Flow_Monthly'!A6,"")</f>
        <v>Gross Potential Rent</v>
      </c>
      <c r="R2" s="206"/>
      <c r="S2" s="206"/>
      <c r="T2" s="1012">
        <f>IF($T$1="Year 1 Pro Forma",U2,INDEX(Historical!$1:$1048576,MATCH('Project Summary'!$Q2,Historical!$A:$A,0),MATCH('Project Summary'!$T$1,Historical!$1:$1,0)))</f>
        <v>3643200</v>
      </c>
      <c r="U2" s="1012">
        <f>SUMIF('Cash Flow_Monthly'!$2:$2,U$1,'Cash Flow_Monthly'!6:6)*IF(U1&gt;'Pro Forma'!$O$127/12,0,1)</f>
        <v>3656426.7600297038</v>
      </c>
      <c r="V2" s="1012">
        <f>SUMIF('Cash Flow_Monthly'!$2:$2,V$1,'Cash Flow_Monthly'!6:6)*IF(V1&gt;'Pro Forma'!$O$127/12,0,1)</f>
        <v>3893303.8952564192</v>
      </c>
      <c r="W2" s="1012">
        <f>SUMIF('Cash Flow_Monthly'!$2:$2,W$1,'Cash Flow_Monthly'!6:6)*IF(W1&gt;'Pro Forma'!$O$127/12,0,1)</f>
        <v>4177317.4212648142</v>
      </c>
      <c r="X2" s="1012">
        <f>SUMIF('Cash Flow_Monthly'!$2:$2,X$1,'Cash Flow_Monthly'!6:6)*IF(X1&gt;'Pro Forma'!$O$127/12,0,1)</f>
        <v>4388534.6283700475</v>
      </c>
      <c r="Y2" s="1012">
        <f>SUMIF('Cash Flow_Monthly'!$2:$2,Y$1,'Cash Flow_Monthly'!6:6)*IF(Y1&gt;'Pro Forma'!$O$127/12,0,1)</f>
        <v>4522732.357676575</v>
      </c>
      <c r="Z2" s="1012">
        <f>SUMIF('Cash Flow_Monthly'!$2:$2,Z$1,'Cash Flow_Monthly'!6:6)*IF(Z1&gt;'Pro Forma'!$O$127/12,0,1)</f>
        <v>4644964.054561289</v>
      </c>
      <c r="AA2" s="1012">
        <f>SUMIF('Cash Flow_Monthly'!$2:$2,AA$1,'Cash Flow_Monthly'!6:6)*IF(AA1&gt;'Pro Forma'!$O$127/12,0,1)</f>
        <v>4781700.3576183803</v>
      </c>
      <c r="AB2" s="1012">
        <f>SUMIF('Cash Flow_Monthly'!$2:$2,AB$1,'Cash Flow_Monthly'!6:6)*IF(AB1&gt;'Pro Forma'!$O$127/12,0,1)</f>
        <v>0</v>
      </c>
      <c r="AC2" s="1012">
        <f>SUMIF('Cash Flow_Monthly'!$2:$2,AC$1,'Cash Flow_Monthly'!6:6)*IF(AC1&gt;'Pro Forma'!$O$127/12,0,1)</f>
        <v>0</v>
      </c>
      <c r="AD2" s="1012">
        <f>SUMIF('Cash Flow_Monthly'!$2:$2,AD$1,'Cash Flow_Monthly'!6:6)*IF(AD1&gt;'Pro Forma'!$O$127/12,0,1)</f>
        <v>0</v>
      </c>
    </row>
    <row r="3" spans="1:30">
      <c r="A3" s="827" t="s">
        <v>33</v>
      </c>
      <c r="B3" s="182"/>
      <c r="C3" s="880" t="s">
        <v>924</v>
      </c>
      <c r="D3" s="881" t="s">
        <v>328</v>
      </c>
      <c r="E3" s="882">
        <f>E2*M40</f>
        <v>215995</v>
      </c>
      <c r="F3" s="881" t="s">
        <v>14</v>
      </c>
      <c r="G3" s="1820">
        <v>45992</v>
      </c>
      <c r="H3" s="328"/>
      <c r="I3" s="826" t="str">
        <f>I12</f>
        <v>Sponsor</v>
      </c>
      <c r="J3" s="1337"/>
      <c r="K3" s="965">
        <f>Waterfall_Levered!H23</f>
        <v>0.17613388895988463</v>
      </c>
      <c r="L3" s="965">
        <f>Waterfall_Unlevered!H23</f>
        <v>0.10447859168052673</v>
      </c>
      <c r="M3" s="965">
        <f>Waterfall_Levered!I23</f>
        <v>6.9348969193898075E-2</v>
      </c>
      <c r="N3" s="966">
        <f>Waterfall_Levered!J23</f>
        <v>2.7490091784375372</v>
      </c>
      <c r="O3" s="959">
        <f>Waterfall_Levered!K23</f>
        <v>2508327.0996511523</v>
      </c>
      <c r="Q3" s="237" t="str">
        <f>IF('Cash Flow_Monthly'!A7&gt;0,'Cash Flow_Monthly'!A7,"")</f>
        <v>Loss to Lease</v>
      </c>
      <c r="R3" s="207"/>
      <c r="S3" s="207"/>
      <c r="T3" s="1013">
        <f>IF($T$1="Year 1 Pro Forma",U3,INDEX(Historical!$1:$1048576,MATCH('Project Summary'!$Q3,Historical!$A:$A,0),MATCH('Project Summary'!$T$1,Historical!$1:$1,0)))</f>
        <v>-63472.200000000004</v>
      </c>
      <c r="U3" s="1013">
        <f>SUMIF('Cash Flow_Monthly'!$2:$2,U$1,'Cash Flow_Monthly'!7:7)</f>
        <v>0</v>
      </c>
      <c r="V3" s="1013">
        <f>SUMIF('Cash Flow_Monthly'!$2:$2,V$1,'Cash Flow_Monthly'!7:7)</f>
        <v>0</v>
      </c>
      <c r="W3" s="1013">
        <f>SUMIF('Cash Flow_Monthly'!$2:$2,W$1,'Cash Flow_Monthly'!7:7)</f>
        <v>0</v>
      </c>
      <c r="X3" s="1013">
        <f>SUMIF('Cash Flow_Monthly'!$2:$2,X$1,'Cash Flow_Monthly'!7:7)</f>
        <v>0</v>
      </c>
      <c r="Y3" s="1013">
        <f>SUMIF('Cash Flow_Monthly'!$2:$2,Y$1,'Cash Flow_Monthly'!7:7)</f>
        <v>0</v>
      </c>
      <c r="Z3" s="1013">
        <f>SUMIF('Cash Flow_Monthly'!$2:$2,Z$1,'Cash Flow_Monthly'!7:7)</f>
        <v>0</v>
      </c>
      <c r="AA3" s="1013">
        <f>SUMIF('Cash Flow_Monthly'!$2:$2,AA$1,'Cash Flow_Monthly'!7:7)</f>
        <v>0</v>
      </c>
      <c r="AB3" s="1013">
        <f>SUMIF('Cash Flow_Monthly'!$2:$2,AB$1,'Cash Flow_Monthly'!7:7)</f>
        <v>0</v>
      </c>
      <c r="AC3" s="1013">
        <f>SUMIF('Cash Flow_Monthly'!$2:$2,AC$1,'Cash Flow_Monthly'!7:7)</f>
        <v>0</v>
      </c>
      <c r="AD3" s="1013">
        <f>SUMIF('Cash Flow_Monthly'!$2:$2,AD$1,'Cash Flow_Monthly'!7:7)</f>
        <v>0</v>
      </c>
    </row>
    <row r="4" spans="1:30">
      <c r="A4" s="895" t="s">
        <v>35</v>
      </c>
      <c r="B4" s="896"/>
      <c r="C4" s="897" t="s">
        <v>925</v>
      </c>
      <c r="D4" s="898" t="s">
        <v>39</v>
      </c>
      <c r="E4" s="899">
        <v>13.65</v>
      </c>
      <c r="F4" s="898" t="s">
        <v>30</v>
      </c>
      <c r="G4" s="1264">
        <f>'Pro Forma'!O127</f>
        <v>84</v>
      </c>
      <c r="H4" s="328"/>
      <c r="I4" s="895" t="str">
        <f>I13</f>
        <v>LP Investor</v>
      </c>
      <c r="J4" s="896"/>
      <c r="K4" s="967">
        <f>Waterfall_Levered!H24</f>
        <v>0.17613388895988463</v>
      </c>
      <c r="L4" s="967">
        <f>Waterfall_Unlevered!H24</f>
        <v>0.10447859168052673</v>
      </c>
      <c r="M4" s="967">
        <f>Waterfall_Levered!I24</f>
        <v>6.9348969193898075E-2</v>
      </c>
      <c r="N4" s="1963">
        <f>Waterfall_Levered!J24</f>
        <v>2.7490091784375377</v>
      </c>
      <c r="O4" s="960">
        <f>Waterfall_Levered!K24</f>
        <v>22574943.896860369</v>
      </c>
      <c r="Q4" s="237" t="str">
        <f>IF('Cash Flow_Monthly'!A8&gt;0,'Cash Flow_Monthly'!A8,"")</f>
        <v>Exterior/Common Area Premiums</v>
      </c>
      <c r="R4" s="207"/>
      <c r="S4" s="207"/>
      <c r="T4" s="1013">
        <f>IF($T$1="Year 1 Pro Forma",U4,INDEX(Historical!$1:$1048576,MATCH('Project Summary'!$Q4,Historical!$A:$A,0),MATCH('Project Summary'!$T$1,Historical!$1:$1,0)))</f>
        <v>0</v>
      </c>
      <c r="U4" s="1013">
        <f>SUMIF('Cash Flow_Monthly'!$2:$2,U$1,'Cash Flow_Monthly'!8:8)</f>
        <v>0</v>
      </c>
      <c r="V4" s="1013">
        <f>SUMIF('Cash Flow_Monthly'!$2:$2,V$1,'Cash Flow_Monthly'!8:8)</f>
        <v>0</v>
      </c>
      <c r="W4" s="1013">
        <f>SUMIF('Cash Flow_Monthly'!$2:$2,W$1,'Cash Flow_Monthly'!8:8)</f>
        <v>0</v>
      </c>
      <c r="X4" s="1013">
        <f>SUMIF('Cash Flow_Monthly'!$2:$2,X$1,'Cash Flow_Monthly'!8:8)</f>
        <v>0</v>
      </c>
      <c r="Y4" s="1013">
        <f>SUMIF('Cash Flow_Monthly'!$2:$2,Y$1,'Cash Flow_Monthly'!8:8)</f>
        <v>0</v>
      </c>
      <c r="Z4" s="1013">
        <f>SUMIF('Cash Flow_Monthly'!$2:$2,Z$1,'Cash Flow_Monthly'!8:8)</f>
        <v>0</v>
      </c>
      <c r="AA4" s="1013">
        <f>SUMIF('Cash Flow_Monthly'!$2:$2,AA$1,'Cash Flow_Monthly'!8:8)</f>
        <v>0</v>
      </c>
      <c r="AB4" s="1013">
        <f>SUMIF('Cash Flow_Monthly'!$2:$2,AB$1,'Cash Flow_Monthly'!8:8)</f>
        <v>0</v>
      </c>
      <c r="AC4" s="1013">
        <f>SUMIF('Cash Flow_Monthly'!$2:$2,AC$1,'Cash Flow_Monthly'!8:8)</f>
        <v>0</v>
      </c>
      <c r="AD4" s="1013">
        <f>SUMIF('Cash Flow_Monthly'!$2:$2,AD$1,'Cash Flow_Monthly'!8:8)</f>
        <v>0</v>
      </c>
    </row>
    <row r="5" spans="1:30">
      <c r="A5" s="827" t="s">
        <v>36</v>
      </c>
      <c r="B5" s="182"/>
      <c r="C5" s="880" t="s">
        <v>593</v>
      </c>
      <c r="D5" s="881" t="s">
        <v>40</v>
      </c>
      <c r="E5" s="880"/>
      <c r="F5" s="883" t="s">
        <v>479</v>
      </c>
      <c r="G5" s="884" t="str">
        <f>IF(Rehab!D1="Yes",Rehab!Z16,"N/A")</f>
        <v>N/A</v>
      </c>
      <c r="H5" s="328"/>
      <c r="I5" s="827" t="str">
        <f>I14</f>
        <v xml:space="preserve">Investor C </v>
      </c>
      <c r="J5" s="182"/>
      <c r="K5" s="968">
        <f>Waterfall_Levered!H25</f>
        <v>0</v>
      </c>
      <c r="L5" s="968">
        <f>Waterfall_Unlevered!H25</f>
        <v>0</v>
      </c>
      <c r="M5" s="968">
        <f>Waterfall_Levered!I25</f>
        <v>0</v>
      </c>
      <c r="N5" s="1964" t="str">
        <f>Waterfall_Levered!J25</f>
        <v>-</v>
      </c>
      <c r="O5" s="961">
        <f>Waterfall_Levered!K25</f>
        <v>0</v>
      </c>
      <c r="Q5" s="914" t="str">
        <f>IF('Cash Flow_Monthly'!A9&gt;0,'Cash Flow_Monthly'!A9,"")</f>
        <v>Interior Preimums</v>
      </c>
      <c r="R5" s="209"/>
      <c r="S5" s="209"/>
      <c r="T5" s="587">
        <f>IF($T$1="Year 1 Pro Forma",U5,INDEX(Historical!$1:$1048576,MATCH('Project Summary'!$Q5,Historical!$A:$A,0),MATCH('Project Summary'!$T$1,Historical!$1:$1,0)))</f>
        <v>0</v>
      </c>
      <c r="U5" s="1014">
        <f>SUMIF('Cash Flow_Monthly'!$2:$2,U$1,'Cash Flow_Monthly'!9:9)</f>
        <v>0</v>
      </c>
      <c r="V5" s="1014">
        <f>SUMIF('Cash Flow_Monthly'!$2:$2,V$1,'Cash Flow_Monthly'!9:9)</f>
        <v>0</v>
      </c>
      <c r="W5" s="1014">
        <f>SUMIF('Cash Flow_Monthly'!$2:$2,W$1,'Cash Flow_Monthly'!9:9)</f>
        <v>0</v>
      </c>
      <c r="X5" s="1014">
        <f>SUMIF('Cash Flow_Monthly'!$2:$2,X$1,'Cash Flow_Monthly'!9:9)</f>
        <v>0</v>
      </c>
      <c r="Y5" s="1014">
        <f>SUMIF('Cash Flow_Monthly'!$2:$2,Y$1,'Cash Flow_Monthly'!9:9)</f>
        <v>0</v>
      </c>
      <c r="Z5" s="1014">
        <f>SUMIF('Cash Flow_Monthly'!$2:$2,Z$1,'Cash Flow_Monthly'!9:9)</f>
        <v>0</v>
      </c>
      <c r="AA5" s="1014">
        <f>SUMIF('Cash Flow_Monthly'!$2:$2,AA$1,'Cash Flow_Monthly'!9:9)</f>
        <v>0</v>
      </c>
      <c r="AB5" s="1014">
        <f>SUMIF('Cash Flow_Monthly'!$2:$2,AB$1,'Cash Flow_Monthly'!9:9)</f>
        <v>0</v>
      </c>
      <c r="AC5" s="1014">
        <f>SUMIF('Cash Flow_Monthly'!$2:$2,AC$1,'Cash Flow_Monthly'!9:9)</f>
        <v>0</v>
      </c>
      <c r="AD5" s="1014">
        <f>SUMIF('Cash Flow_Monthly'!$2:$2,AD$1,'Cash Flow_Monthly'!9:9)</f>
        <v>0</v>
      </c>
    </row>
    <row r="6" spans="1:30">
      <c r="A6" s="895" t="s">
        <v>329</v>
      </c>
      <c r="B6" s="896"/>
      <c r="C6" s="897">
        <v>2011</v>
      </c>
      <c r="D6" s="898" t="s">
        <v>388</v>
      </c>
      <c r="E6" s="897" t="s">
        <v>927</v>
      </c>
      <c r="F6" s="900" t="s">
        <v>480</v>
      </c>
      <c r="G6" s="994" t="str">
        <f>IF(Rehab!D1="Yes",EDATE(Purchase_Date,Rehab!Z16),"N/A")</f>
        <v>N/A</v>
      </c>
      <c r="I6" s="895" t="str">
        <f>I15</f>
        <v>Investor D</v>
      </c>
      <c r="J6" s="896"/>
      <c r="K6" s="967">
        <f>Waterfall_Levered!H26</f>
        <v>0</v>
      </c>
      <c r="L6" s="967">
        <f>Waterfall_Unlevered!H26</f>
        <v>0</v>
      </c>
      <c r="M6" s="967">
        <f>Waterfall_Levered!I26</f>
        <v>0</v>
      </c>
      <c r="N6" s="1963" t="str">
        <f>Waterfall_Levered!J26</f>
        <v>-</v>
      </c>
      <c r="O6" s="960">
        <f>Waterfall_Levered!K26</f>
        <v>0</v>
      </c>
      <c r="Q6" s="185"/>
      <c r="R6" s="24" t="str">
        <f>IF('Cash Flow_Monthly'!B10&gt;0,'Cash Flow_Monthly'!B10,"")</f>
        <v>Total Rental Income</v>
      </c>
      <c r="S6" s="24"/>
      <c r="T6" s="588">
        <f t="shared" ref="T6:AD6" si="0">SUM(T2:T5)</f>
        <v>3579727.8</v>
      </c>
      <c r="U6" s="588">
        <f t="shared" si="0"/>
        <v>3656426.7600297038</v>
      </c>
      <c r="V6" s="588">
        <f t="shared" si="0"/>
        <v>3893303.8952564192</v>
      </c>
      <c r="W6" s="588">
        <f t="shared" si="0"/>
        <v>4177317.4212648142</v>
      </c>
      <c r="X6" s="588">
        <f t="shared" si="0"/>
        <v>4388534.6283700475</v>
      </c>
      <c r="Y6" s="588">
        <f t="shared" si="0"/>
        <v>4522732.357676575</v>
      </c>
      <c r="Z6" s="588">
        <f t="shared" si="0"/>
        <v>4644964.054561289</v>
      </c>
      <c r="AA6" s="588">
        <f t="shared" si="0"/>
        <v>4781700.3576183803</v>
      </c>
      <c r="AB6" s="588">
        <f t="shared" si="0"/>
        <v>0</v>
      </c>
      <c r="AC6" s="588">
        <f t="shared" si="0"/>
        <v>0</v>
      </c>
      <c r="AD6" s="588">
        <f t="shared" si="0"/>
        <v>0</v>
      </c>
    </row>
    <row r="7" spans="1:30">
      <c r="A7" s="857" t="s">
        <v>481</v>
      </c>
      <c r="B7" s="817" t="s">
        <v>926</v>
      </c>
      <c r="C7" s="885">
        <v>9</v>
      </c>
      <c r="D7" s="886" t="s">
        <v>334</v>
      </c>
      <c r="E7" s="887" t="s">
        <v>928</v>
      </c>
      <c r="F7" s="886" t="s">
        <v>31</v>
      </c>
      <c r="G7" s="888">
        <f>DATE(YEAR(Purchase_Date),MONTH(Purchase_Date)+'Pro Forma'!O127-1,1)</f>
        <v>48519</v>
      </c>
      <c r="I7" s="827" t="str">
        <f>I16</f>
        <v>Investor E</v>
      </c>
      <c r="J7" s="182"/>
      <c r="K7" s="968">
        <f>Waterfall_Levered!H27</f>
        <v>0</v>
      </c>
      <c r="L7" s="968">
        <f>Waterfall_Unlevered!H27</f>
        <v>0</v>
      </c>
      <c r="M7" s="968">
        <f>Waterfall_Levered!I27</f>
        <v>0</v>
      </c>
      <c r="N7" s="1964" t="str">
        <f>Waterfall_Levered!J27</f>
        <v>-</v>
      </c>
      <c r="O7" s="961">
        <f>Waterfall_Levered!K27</f>
        <v>0</v>
      </c>
      <c r="T7" s="178"/>
      <c r="U7" s="1832"/>
      <c r="V7" s="1832"/>
      <c r="W7" s="1832"/>
      <c r="X7" s="1832"/>
      <c r="Y7" s="1832"/>
      <c r="Z7" s="1832"/>
      <c r="AA7" s="1832"/>
      <c r="AB7" s="1832"/>
      <c r="AC7" s="1832"/>
      <c r="AD7" s="1832"/>
    </row>
    <row r="8" spans="1:30" ht="15" thickBot="1">
      <c r="A8" s="828"/>
      <c r="B8" s="832"/>
      <c r="C8" s="833"/>
      <c r="D8" s="833"/>
      <c r="E8" s="834"/>
      <c r="F8" s="834"/>
      <c r="G8" s="835"/>
      <c r="I8" s="828" t="s">
        <v>1040</v>
      </c>
      <c r="J8" s="832"/>
      <c r="K8" s="847">
        <f>Waterfall_Levered!H28</f>
        <v>0.17613388895988463</v>
      </c>
      <c r="L8" s="847">
        <f>Waterfall_Unlevered!H28</f>
        <v>0.10447859168052673</v>
      </c>
      <c r="M8" s="847">
        <f>Waterfall_Levered!I28</f>
        <v>6.9348969193898075E-2</v>
      </c>
      <c r="N8" s="969">
        <f>Waterfall_Levered!J28</f>
        <v>2.7490091087094233</v>
      </c>
      <c r="O8" s="962">
        <f>Waterfall_Levered!K28</f>
        <v>25083270.996511515</v>
      </c>
      <c r="Q8" s="234" t="str">
        <f>IF('Cash Flow_Monthly'!A12&gt;0,'Cash Flow_Monthly'!A12,"")</f>
        <v>Vacancy (Residential)</v>
      </c>
      <c r="R8" s="206"/>
      <c r="S8" s="206"/>
      <c r="T8" s="1945">
        <f>U8</f>
        <v>-365642.67600297049</v>
      </c>
      <c r="U8" s="1012">
        <f>SUMIF('Cash Flow_Monthly'!$2:$2,U$1,'Cash Flow_Monthly'!12:12)</f>
        <v>-365642.67600297049</v>
      </c>
      <c r="V8" s="1012">
        <f>SUMIF('Cash Flow_Monthly'!$2:$2,V$1,'Cash Flow_Monthly'!12:12)</f>
        <v>-311464.31162051356</v>
      </c>
      <c r="W8" s="1012">
        <f>SUMIF('Cash Flow_Monthly'!$2:$2,W$1,'Cash Flow_Monthly'!12:12)</f>
        <v>-250639.04527588884</v>
      </c>
      <c r="X8" s="1012">
        <f>SUMIF('Cash Flow_Monthly'!$2:$2,X$1,'Cash Flow_Monthly'!12:12)</f>
        <v>-263312.07770220289</v>
      </c>
      <c r="Y8" s="1012">
        <f>SUMIF('Cash Flow_Monthly'!$2:$2,Y$1,'Cash Flow_Monthly'!12:12)</f>
        <v>-271363.94146059453</v>
      </c>
      <c r="Z8" s="1012">
        <f>SUMIF('Cash Flow_Monthly'!$2:$2,Z$1,'Cash Flow_Monthly'!12:12)</f>
        <v>-255473.02300087089</v>
      </c>
      <c r="AA8" s="1012">
        <f>SUMIF('Cash Flow_Monthly'!$2:$2,AA$1,'Cash Flow_Monthly'!12:12)</f>
        <v>-262993.51966901089</v>
      </c>
      <c r="AB8" s="1012">
        <f>SUMIF('Cash Flow_Monthly'!$2:$2,AB$1,'Cash Flow_Monthly'!12:12)</f>
        <v>0</v>
      </c>
      <c r="AC8" s="1012">
        <f>SUMIF('Cash Flow_Monthly'!$2:$2,AC$1,'Cash Flow_Monthly'!12:12)</f>
        <v>0</v>
      </c>
      <c r="AD8" s="1012">
        <f>SUMIF('Cash Flow_Monthly'!$2:$2,AD$1,'Cash Flow_Monthly'!12:12)</f>
        <v>0</v>
      </c>
    </row>
    <row r="9" spans="1:30" ht="15" thickBot="1">
      <c r="E9" s="72"/>
      <c r="F9" s="466"/>
      <c r="I9" s="815"/>
      <c r="K9" s="1542"/>
      <c r="O9" s="1910"/>
      <c r="Q9" s="237" t="str">
        <f>IF('Cash Flow_Monthly'!A13&gt;0,'Cash Flow_Monthly'!A13,"")</f>
        <v>Concessions</v>
      </c>
      <c r="R9" s="207"/>
      <c r="S9" s="207"/>
      <c r="T9" s="1013">
        <f>IF($T$1="Year 1 Pro Forma",U9,INDEX(Historical!$1:$1048576,MATCH('Project Summary'!$Q9,Historical!$A:$A,0),MATCH('Project Summary'!$T$1,Historical!$1:$1,0)))</f>
        <v>-63465.600000000006</v>
      </c>
      <c r="U9" s="1013">
        <f>SUMIF('Cash Flow_Monthly'!$2:$2,U$1,'Cash Flow_Monthly'!13:13)</f>
        <v>-73128.535200594095</v>
      </c>
      <c r="V9" s="1013">
        <f>SUMIF('Cash Flow_Monthly'!$2:$2,V$1,'Cash Flow_Monthly'!13:13)</f>
        <v>-77866.07790512839</v>
      </c>
      <c r="W9" s="1013">
        <f>SUMIF('Cash Flow_Monthly'!$2:$2,W$1,'Cash Flow_Monthly'!13:13)</f>
        <v>-41773.174212648148</v>
      </c>
      <c r="X9" s="1013">
        <f>SUMIF('Cash Flow_Monthly'!$2:$2,X$1,'Cash Flow_Monthly'!13:13)</f>
        <v>-43885.346283700477</v>
      </c>
      <c r="Y9" s="1013">
        <f>SUMIF('Cash Flow_Monthly'!$2:$2,Y$1,'Cash Flow_Monthly'!13:13)</f>
        <v>-45227.323576765753</v>
      </c>
      <c r="Z9" s="1013">
        <f>SUMIF('Cash Flow_Monthly'!$2:$2,Z$1,'Cash Flow_Monthly'!13:13)</f>
        <v>-46449.640545612885</v>
      </c>
      <c r="AA9" s="1013">
        <f>SUMIF('Cash Flow_Monthly'!$2:$2,AA$1,'Cash Flow_Monthly'!13:13)</f>
        <v>-47817.003576183801</v>
      </c>
      <c r="AB9" s="1013">
        <f>SUMIF('Cash Flow_Monthly'!$2:$2,AB$1,'Cash Flow_Monthly'!13:13)</f>
        <v>0</v>
      </c>
      <c r="AC9" s="1013">
        <f>SUMIF('Cash Flow_Monthly'!$2:$2,AC$1,'Cash Flow_Monthly'!13:13)</f>
        <v>0</v>
      </c>
      <c r="AD9" s="1013">
        <f>SUMIF('Cash Flow_Monthly'!$2:$2,AD$1,'Cash Flow_Monthly'!13:13)</f>
        <v>0</v>
      </c>
    </row>
    <row r="10" spans="1:30">
      <c r="A10" s="818" t="s">
        <v>487</v>
      </c>
      <c r="B10" s="831"/>
      <c r="C10" s="831"/>
      <c r="D10" s="831"/>
      <c r="E10" s="831"/>
      <c r="F10" s="831"/>
      <c r="G10" s="820"/>
      <c r="I10" s="818" t="s">
        <v>1044</v>
      </c>
      <c r="J10" s="830"/>
      <c r="K10" s="819"/>
      <c r="L10" s="819"/>
      <c r="M10" s="819"/>
      <c r="N10" s="819"/>
      <c r="O10" s="820"/>
      <c r="Q10" s="237" t="str">
        <f>IF('Cash Flow_Monthly'!A14&gt;0,'Cash Flow_Monthly'!A14,"")</f>
        <v>Deliquencies</v>
      </c>
      <c r="R10" s="207"/>
      <c r="S10" s="207"/>
      <c r="T10" s="1012">
        <f>IF($T$1="Year 1 Pro Forma",U10,INDEX(Historical!$1:$1048576,MATCH('Project Summary'!$Q10,Historical!$A:$A,0),MATCH('Project Summary'!$T$1,Historical!$1:$1,0)))</f>
        <v>-5592</v>
      </c>
      <c r="U10" s="1012">
        <f>SUMIF('Cash Flow_Monthly'!$2:$2,U$1,'Cash Flow_Monthly'!14:14)</f>
        <v>-36564.267600297047</v>
      </c>
      <c r="V10" s="1012">
        <f>SUMIF('Cash Flow_Monthly'!$2:$2,V$1,'Cash Flow_Monthly'!14:14)</f>
        <v>-38933.038952564195</v>
      </c>
      <c r="W10" s="1012">
        <f>SUMIF('Cash Flow_Monthly'!$2:$2,W$1,'Cash Flow_Monthly'!14:14)</f>
        <v>-41773.174212648148</v>
      </c>
      <c r="X10" s="1012">
        <f>SUMIF('Cash Flow_Monthly'!$2:$2,X$1,'Cash Flow_Monthly'!14:14)</f>
        <v>-43885.346283700477</v>
      </c>
      <c r="Y10" s="1012">
        <f>SUMIF('Cash Flow_Monthly'!$2:$2,Y$1,'Cash Flow_Monthly'!14:14)</f>
        <v>-45227.323576765753</v>
      </c>
      <c r="Z10" s="1012">
        <f>SUMIF('Cash Flow_Monthly'!$2:$2,Z$1,'Cash Flow_Monthly'!14:14)</f>
        <v>-46449.640545612885</v>
      </c>
      <c r="AA10" s="1012">
        <f>SUMIF('Cash Flow_Monthly'!$2:$2,AA$1,'Cash Flow_Monthly'!14:14)</f>
        <v>-47817.003576183801</v>
      </c>
      <c r="AB10" s="1012">
        <f>SUMIF('Cash Flow_Monthly'!$2:$2,AB$1,'Cash Flow_Monthly'!14:14)</f>
        <v>0</v>
      </c>
      <c r="AC10" s="1012">
        <f>SUMIF('Cash Flow_Monthly'!$2:$2,AC$1,'Cash Flow_Monthly'!14:14)</f>
        <v>0</v>
      </c>
      <c r="AD10" s="1012">
        <f>SUMIF('Cash Flow_Monthly'!$2:$2,AD$1,'Cash Flow_Monthly'!14:14)</f>
        <v>0</v>
      </c>
    </row>
    <row r="11" spans="1:30">
      <c r="A11" s="821" t="s">
        <v>43</v>
      </c>
      <c r="B11" s="907"/>
      <c r="C11" s="907"/>
      <c r="D11" s="907"/>
      <c r="E11" s="907" t="s">
        <v>44</v>
      </c>
      <c r="F11" s="907" t="s">
        <v>45</v>
      </c>
      <c r="G11" s="1336" t="s">
        <v>576</v>
      </c>
      <c r="I11" s="821" t="s">
        <v>37</v>
      </c>
      <c r="J11" s="26"/>
      <c r="K11" s="811"/>
      <c r="L11" s="951"/>
      <c r="M11" s="951" t="s">
        <v>330</v>
      </c>
      <c r="N11" s="951" t="s">
        <v>331</v>
      </c>
      <c r="O11" s="822" t="s">
        <v>38</v>
      </c>
      <c r="Q11" s="914" t="str">
        <f>IF('Cash Flow_Monthly'!A15&gt;0,'Cash Flow_Monthly'!A15,"")</f>
        <v>Non-Revenue Units</v>
      </c>
      <c r="R11" s="209"/>
      <c r="S11" s="209"/>
      <c r="T11" s="1013">
        <f>IF($T$1="Year 1 Pro Forma",U11,INDEX(Historical!$1:$1048576,MATCH('Project Summary'!$Q11,Historical!$A:$A,0),MATCH('Project Summary'!$T$1,Historical!$1:$1,0)))</f>
        <v>0</v>
      </c>
      <c r="U11" s="1013">
        <f>SUMIF('Cash Flow_Monthly'!$2:$2,U$1,'Cash Flow_Monthly'!15:15)</f>
        <v>-16927.901666804188</v>
      </c>
      <c r="V11" s="1013">
        <f>SUMIF('Cash Flow_Monthly'!$2:$2,V$1,'Cash Flow_Monthly'!15:15)</f>
        <v>-18024.555070631573</v>
      </c>
      <c r="W11" s="1013">
        <f>SUMIF('Cash Flow_Monthly'!$2:$2,W$1,'Cash Flow_Monthly'!15:15)</f>
        <v>-19339.432505855621</v>
      </c>
      <c r="X11" s="1013">
        <f>SUMIF('Cash Flow_Monthly'!$2:$2,X$1,'Cash Flow_Monthly'!15:15)</f>
        <v>-20317.289946157631</v>
      </c>
      <c r="Y11" s="1013">
        <f>SUMIF('Cash Flow_Monthly'!$2:$2,Y$1,'Cash Flow_Monthly'!15:15)</f>
        <v>-20938.575729984146</v>
      </c>
      <c r="Z11" s="1013">
        <f>SUMIF('Cash Flow_Monthly'!$2:$2,Z$1,'Cash Flow_Monthly'!15:15)</f>
        <v>-21504.463215561522</v>
      </c>
      <c r="AA11" s="1013">
        <f>SUMIF('Cash Flow_Monthly'!$2:$2,AA$1,'Cash Flow_Monthly'!15:15)</f>
        <v>-22137.501655640644</v>
      </c>
      <c r="AB11" s="1013">
        <f>SUMIF('Cash Flow_Monthly'!$2:$2,AB$1,'Cash Flow_Monthly'!15:15)</f>
        <v>0</v>
      </c>
      <c r="AC11" s="1013">
        <f>SUMIF('Cash Flow_Monthly'!$2:$2,AC$1,'Cash Flow_Monthly'!15:15)</f>
        <v>0</v>
      </c>
      <c r="AD11" s="1013">
        <f>SUMIF('Cash Flow_Monthly'!$2:$2,AD$1,'Cash Flow_Monthly'!15:15)</f>
        <v>0</v>
      </c>
    </row>
    <row r="12" spans="1:30">
      <c r="A12" s="836" t="s">
        <v>167</v>
      </c>
      <c r="B12" s="970"/>
      <c r="C12" s="970"/>
      <c r="D12" s="970"/>
      <c r="E12" s="970">
        <f>'Cash Flow_Monthly'!E117</f>
        <v>20944582.410116654</v>
      </c>
      <c r="F12" s="970">
        <f>$E12/$K$40</f>
        <v>96965.659306095622</v>
      </c>
      <c r="G12" s="1288">
        <f t="shared" ref="G12" si="1">E12/$E$3</f>
        <v>96.967903933501489</v>
      </c>
      <c r="I12" s="1419" t="s">
        <v>602</v>
      </c>
      <c r="J12" s="1338"/>
      <c r="K12" s="1300"/>
      <c r="L12" s="1301"/>
      <c r="M12" s="1953">
        <v>0.1</v>
      </c>
      <c r="N12" s="1302">
        <f>($E$30-$E$29-$E$24-$E$14)*M12</f>
        <v>1434141.7589883348</v>
      </c>
      <c r="O12" s="1303">
        <v>0</v>
      </c>
      <c r="Q12" s="185"/>
      <c r="R12" s="24" t="str">
        <f>IF('Cash Flow_Monthly'!B16&gt;0,'Cash Flow_Monthly'!B16,"")</f>
        <v>Total Loss of Income</v>
      </c>
      <c r="S12" s="24"/>
      <c r="T12" s="588">
        <f>SUM(T8:T11)</f>
        <v>-434700.27600297052</v>
      </c>
      <c r="U12" s="588">
        <f>SUMIF('Cash Flow_Monthly'!$2:$2,U$1,'Cash Flow_Monthly'!16:16)</f>
        <v>-492263.38047066575</v>
      </c>
      <c r="V12" s="588">
        <f>SUMIF('Cash Flow_Monthly'!$2:$2,V$1,'Cash Flow_Monthly'!16:16)</f>
        <v>-446287.98354883783</v>
      </c>
      <c r="W12" s="588">
        <f>SUMIF('Cash Flow_Monthly'!$2:$2,W$1,'Cash Flow_Monthly'!16:16)</f>
        <v>-353524.82620704075</v>
      </c>
      <c r="X12" s="588">
        <f>SUMIF('Cash Flow_Monthly'!$2:$2,X$1,'Cash Flow_Monthly'!16:16)</f>
        <v>-371400.06021576154</v>
      </c>
      <c r="Y12" s="588">
        <f>SUMIF('Cash Flow_Monthly'!$2:$2,Y$1,'Cash Flow_Monthly'!16:16)</f>
        <v>-382757.16434411018</v>
      </c>
      <c r="Z12" s="588">
        <f>SUMIF('Cash Flow_Monthly'!$2:$2,Z$1,'Cash Flow_Monthly'!16:16)</f>
        <v>-369876.76730765816</v>
      </c>
      <c r="AA12" s="588">
        <f>SUMIF('Cash Flow_Monthly'!$2:$2,AA$1,'Cash Flow_Monthly'!16:16)</f>
        <v>-380765.02847701911</v>
      </c>
      <c r="AB12" s="588">
        <f>SUMIF('Cash Flow_Monthly'!$2:$2,AB$1,'Cash Flow_Monthly'!16:16)</f>
        <v>0</v>
      </c>
      <c r="AC12" s="588">
        <f>SUMIF('Cash Flow_Monthly'!$2:$2,AC$1,'Cash Flow_Monthly'!16:16)</f>
        <v>0</v>
      </c>
      <c r="AD12" s="588">
        <f>SUMIF('Cash Flow_Monthly'!$2:$2,AD$1,'Cash Flow_Monthly'!16:16)</f>
        <v>0</v>
      </c>
    </row>
    <row r="13" spans="1:30">
      <c r="A13" s="836" t="s">
        <v>168</v>
      </c>
      <c r="B13" s="971"/>
      <c r="C13" s="971"/>
      <c r="D13" s="971"/>
      <c r="E13" s="971">
        <f>'Cash Flow_Monthly'!E123</f>
        <v>0</v>
      </c>
      <c r="F13" s="971">
        <f>$E13/$K$40</f>
        <v>0</v>
      </c>
      <c r="G13" s="1289">
        <f t="shared" ref="G13:G18" si="2">E13/$E$3</f>
        <v>0</v>
      </c>
      <c r="I13" s="1296" t="s">
        <v>603</v>
      </c>
      <c r="J13" s="1339"/>
      <c r="K13" s="1297"/>
      <c r="L13" s="1298"/>
      <c r="M13" s="1954">
        <v>0.9</v>
      </c>
      <c r="N13" s="1299">
        <f>($E$30-$E$29-$E$24-$E$14)*M13+E24</f>
        <v>12907275.830895012</v>
      </c>
      <c r="O13" s="993">
        <v>0</v>
      </c>
      <c r="Q13" s="186"/>
      <c r="T13" s="1866"/>
      <c r="U13" s="1866"/>
      <c r="V13" s="1866"/>
      <c r="W13" s="1866"/>
      <c r="X13" s="1866"/>
      <c r="Y13" s="178"/>
      <c r="Z13" s="178"/>
      <c r="AA13" s="178"/>
      <c r="AB13" s="178"/>
      <c r="AC13" s="178"/>
      <c r="AD13" s="178"/>
    </row>
    <row r="14" spans="1:30">
      <c r="A14" s="1293" t="s">
        <v>382</v>
      </c>
      <c r="B14" s="1294"/>
      <c r="C14" s="1294"/>
      <c r="D14" s="1294"/>
      <c r="E14" s="1294">
        <f>SUM(E12:E13)</f>
        <v>20944582.410116654</v>
      </c>
      <c r="F14" s="1294">
        <f>SUM(F12:F13)</f>
        <v>96965.659306095622</v>
      </c>
      <c r="G14" s="1295">
        <f t="shared" si="2"/>
        <v>96.967903933501489</v>
      </c>
      <c r="I14" s="901" t="s">
        <v>558</v>
      </c>
      <c r="J14" s="1340"/>
      <c r="K14" s="902"/>
      <c r="L14" s="952"/>
      <c r="M14" s="1955">
        <v>0</v>
      </c>
      <c r="N14" s="955">
        <f>($E$30-$E$29-$E$24-$E$14)*M14</f>
        <v>0</v>
      </c>
      <c r="O14" s="903">
        <v>0</v>
      </c>
      <c r="Q14" s="234" t="str">
        <f>IF('Cash Flow_Monthly'!A18&gt;0,'Cash Flow_Monthly'!A18,"")</f>
        <v>Retail Rent</v>
      </c>
      <c r="R14" s="206"/>
      <c r="S14" s="206"/>
      <c r="T14" s="1012">
        <f>IF($T$1="Year 1 Pro Forma",U14,INDEX(Historical!$1:$1048576,MATCH('Project Summary'!$Q14,Historical!$A:$A,0),MATCH('Project Summary'!$T$1,Historical!$1:$1,0)))</f>
        <v>0</v>
      </c>
      <c r="U14" s="1012">
        <f>SUMIF('Cash Flow_Monthly'!$2:$2,U$1,'Cash Flow_Monthly'!18:18)</f>
        <v>0</v>
      </c>
      <c r="V14" s="1012">
        <f>SUMIF('Cash Flow_Monthly'!$2:$2,V$1,'Cash Flow_Monthly'!18:18)</f>
        <v>0</v>
      </c>
      <c r="W14" s="1012">
        <f>SUMIF('Cash Flow_Monthly'!$2:$2,W$1,'Cash Flow_Monthly'!18:18)</f>
        <v>0</v>
      </c>
      <c r="X14" s="1012">
        <f>SUMIF('Cash Flow_Monthly'!$2:$2,X$1,'Cash Flow_Monthly'!18:18)</f>
        <v>0</v>
      </c>
      <c r="Y14" s="1012">
        <f>SUMIF('Cash Flow_Monthly'!$2:$2,Y$1,'Cash Flow_Monthly'!18:18)</f>
        <v>0</v>
      </c>
      <c r="Z14" s="1012">
        <f>SUMIF('Cash Flow_Monthly'!$2:$2,Z$1,'Cash Flow_Monthly'!18:18)</f>
        <v>0</v>
      </c>
      <c r="AA14" s="1012">
        <f>SUMIF('Cash Flow_Monthly'!$2:$2,AA$1,'Cash Flow_Monthly'!18:18)</f>
        <v>0</v>
      </c>
      <c r="AB14" s="1012">
        <f>SUMIF('Cash Flow_Monthly'!$2:$2,AB$1,'Cash Flow_Monthly'!18:18)</f>
        <v>0</v>
      </c>
      <c r="AC14" s="1012">
        <f>SUMIF('Cash Flow_Monthly'!$2:$2,AC$1,'Cash Flow_Monthly'!18:18)</f>
        <v>0</v>
      </c>
      <c r="AD14" s="1012">
        <f>SUMIF('Cash Flow_Monthly'!$2:$2,AD$1,'Cash Flow_Monthly'!18:18)</f>
        <v>0</v>
      </c>
    </row>
    <row r="15" spans="1:30">
      <c r="A15" s="988" t="str">
        <f>I12&amp;" Equity"</f>
        <v>Sponsor Equity</v>
      </c>
      <c r="B15" s="989"/>
      <c r="C15" s="989"/>
      <c r="D15" s="989"/>
      <c r="E15" s="989">
        <f>N12</f>
        <v>1434141.7589883348</v>
      </c>
      <c r="F15" s="989">
        <f>$E15/$K$40</f>
        <v>6639.54518050155</v>
      </c>
      <c r="G15" s="1290">
        <f t="shared" si="2"/>
        <v>6.6396988772348191</v>
      </c>
      <c r="H15" s="1872"/>
      <c r="I15" s="1296" t="s">
        <v>41</v>
      </c>
      <c r="J15" s="1339"/>
      <c r="K15" s="1297"/>
      <c r="L15" s="1298"/>
      <c r="M15" s="1954">
        <v>0</v>
      </c>
      <c r="N15" s="1299">
        <f>($E$30-$E$29-$E$24-$E$14)*M15</f>
        <v>0</v>
      </c>
      <c r="O15" s="993">
        <v>0</v>
      </c>
      <c r="Q15" s="914" t="str">
        <f>IF('Cash Flow_Monthly'!A19&gt;0,'Cash Flow_Monthly'!A19,"")</f>
        <v>NNN Income</v>
      </c>
      <c r="R15" s="209"/>
      <c r="S15" s="209"/>
      <c r="T15" s="1013">
        <f>IF($T$1="Year 1 Pro Forma",U15,INDEX(Historical!$1:$1048576,MATCH('Project Summary'!$Q15,Historical!$A:$A,0),MATCH('Project Summary'!$T$1,Historical!$1:$1,0)))</f>
        <v>0</v>
      </c>
      <c r="U15" s="1013">
        <f>SUMIF('Cash Flow_Monthly'!$2:$2,U$1,'Cash Flow_Monthly'!19:19)</f>
        <v>0</v>
      </c>
      <c r="V15" s="1013">
        <f>SUMIF('Cash Flow_Monthly'!$2:$2,V$1,'Cash Flow_Monthly'!19:19)</f>
        <v>0</v>
      </c>
      <c r="W15" s="1013">
        <f>SUMIF('Cash Flow_Monthly'!$2:$2,W$1,'Cash Flow_Monthly'!19:19)</f>
        <v>0</v>
      </c>
      <c r="X15" s="1013">
        <f>SUMIF('Cash Flow_Monthly'!$2:$2,X$1,'Cash Flow_Monthly'!19:19)</f>
        <v>0</v>
      </c>
      <c r="Y15" s="1013">
        <f>SUMIF('Cash Flow_Monthly'!$2:$2,Y$1,'Cash Flow_Monthly'!19:19)</f>
        <v>0</v>
      </c>
      <c r="Z15" s="1013">
        <f>SUMIF('Cash Flow_Monthly'!$2:$2,Z$1,'Cash Flow_Monthly'!19:19)</f>
        <v>0</v>
      </c>
      <c r="AA15" s="1013">
        <f>SUMIF('Cash Flow_Monthly'!$2:$2,AA$1,'Cash Flow_Monthly'!19:19)</f>
        <v>0</v>
      </c>
      <c r="AB15" s="1013">
        <f>SUMIF('Cash Flow_Monthly'!$2:$2,AB$1,'Cash Flow_Monthly'!19:19)</f>
        <v>0</v>
      </c>
      <c r="AC15" s="1013">
        <f>SUMIF('Cash Flow_Monthly'!$2:$2,AC$1,'Cash Flow_Monthly'!19:19)</f>
        <v>0</v>
      </c>
      <c r="AD15" s="1013">
        <f>SUMIF('Cash Flow_Monthly'!$2:$2,AD$1,'Cash Flow_Monthly'!19:19)</f>
        <v>0</v>
      </c>
    </row>
    <row r="16" spans="1:30">
      <c r="A16" s="990" t="s">
        <v>483</v>
      </c>
      <c r="B16" s="991"/>
      <c r="C16" s="991"/>
      <c r="D16" s="991"/>
      <c r="E16" s="991">
        <f>SUM(N13:N16)</f>
        <v>12907275.830895012</v>
      </c>
      <c r="F16" s="991">
        <f>$E16/$K$40</f>
        <v>59755.906624513947</v>
      </c>
      <c r="G16" s="992">
        <f t="shared" si="2"/>
        <v>59.757289895113367</v>
      </c>
      <c r="H16" s="1872"/>
      <c r="I16" s="1304" t="s">
        <v>557</v>
      </c>
      <c r="J16" s="1341"/>
      <c r="K16" s="1305"/>
      <c r="L16" s="1306"/>
      <c r="M16" s="1956">
        <v>0</v>
      </c>
      <c r="N16" s="1307">
        <f>($E$30-$E$29-$E$24-$E$14)*M16</f>
        <v>0</v>
      </c>
      <c r="O16" s="1308">
        <v>0</v>
      </c>
      <c r="Q16" s="185"/>
      <c r="R16" s="24" t="str">
        <f>IF('Cash Flow_Monthly'!B20&gt;0,'Cash Flow_Monthly'!B20,"")</f>
        <v>Total Retail Income</v>
      </c>
      <c r="S16" s="24"/>
      <c r="T16" s="588">
        <f>SUM(T14:T15)</f>
        <v>0</v>
      </c>
      <c r="U16" s="588">
        <f>SUMIF('Cash Flow_Monthly'!$2:$2,U$1,'Cash Flow_Monthly'!20:20)</f>
        <v>0</v>
      </c>
      <c r="V16" s="588">
        <f>SUMIF('Cash Flow_Monthly'!$2:$2,V$1,'Cash Flow_Monthly'!20:20)</f>
        <v>0</v>
      </c>
      <c r="W16" s="588">
        <f>SUMIF('Cash Flow_Monthly'!$2:$2,W$1,'Cash Flow_Monthly'!20:20)</f>
        <v>0</v>
      </c>
      <c r="X16" s="588">
        <f>SUMIF('Cash Flow_Monthly'!$2:$2,X$1,'Cash Flow_Monthly'!20:20)</f>
        <v>0</v>
      </c>
      <c r="Y16" s="588">
        <f>SUMIF('Cash Flow_Monthly'!$2:$2,Y$1,'Cash Flow_Monthly'!20:20)</f>
        <v>0</v>
      </c>
      <c r="Z16" s="588">
        <f>SUMIF('Cash Flow_Monthly'!$2:$2,Z$1,'Cash Flow_Monthly'!20:20)</f>
        <v>0</v>
      </c>
      <c r="AA16" s="588">
        <f>SUMIF('Cash Flow_Monthly'!$2:$2,AA$1,'Cash Flow_Monthly'!20:20)</f>
        <v>0</v>
      </c>
      <c r="AB16" s="588">
        <f>SUMIF('Cash Flow_Monthly'!$2:$2,AB$1,'Cash Flow_Monthly'!20:20)</f>
        <v>0</v>
      </c>
      <c r="AC16" s="588">
        <f>SUMIF('Cash Flow_Monthly'!$2:$2,AC$1,'Cash Flow_Monthly'!20:20)</f>
        <v>0</v>
      </c>
      <c r="AD16" s="588">
        <f>SUMIF('Cash Flow_Monthly'!$2:$2,AD$1,'Cash Flow_Monthly'!20:20)</f>
        <v>0</v>
      </c>
    </row>
    <row r="17" spans="1:30" ht="15" thickBot="1">
      <c r="A17" s="1687" t="str">
        <f>A15&amp;" - Future Equity Infusion"</f>
        <v>Sponsor Equity - Future Equity Infusion</v>
      </c>
      <c r="B17" s="31"/>
      <c r="C17" s="31"/>
      <c r="D17" s="31"/>
      <c r="E17" s="1688">
        <f>'Acquisition Budget'!$J$86*M12</f>
        <v>0</v>
      </c>
      <c r="F17" s="1688">
        <f>$E17/$K$40</f>
        <v>0</v>
      </c>
      <c r="G17" s="1689">
        <f t="shared" si="2"/>
        <v>0</v>
      </c>
      <c r="H17" s="72"/>
      <c r="I17" s="823" t="s">
        <v>42</v>
      </c>
      <c r="J17" s="1342"/>
      <c r="K17" s="824"/>
      <c r="L17" s="953"/>
      <c r="M17" s="1957">
        <f>SUM(M12:M16)</f>
        <v>1</v>
      </c>
      <c r="N17" s="958">
        <f>E30-E29-SUM(E12:E13)</f>
        <v>14341417.589883346</v>
      </c>
      <c r="O17" s="825">
        <f>SUMPRODUCT(O12:O16,N12:N16)/N17</f>
        <v>0</v>
      </c>
      <c r="T17" s="1015"/>
      <c r="U17" s="1016"/>
      <c r="V17" s="1016"/>
      <c r="W17" s="1016"/>
      <c r="X17" s="1016"/>
      <c r="Y17" s="1016"/>
      <c r="Z17" s="1016"/>
      <c r="AA17" s="1016"/>
      <c r="AB17" s="1016"/>
      <c r="AC17" s="1016"/>
      <c r="AD17" s="1016"/>
    </row>
    <row r="18" spans="1:30" ht="15" thickBot="1">
      <c r="A18" s="1687" t="str">
        <f>A16&amp;" - Future Equity Infusion"</f>
        <v>Investors (LP) Equity - Future Equity Infusion</v>
      </c>
      <c r="B18" s="31"/>
      <c r="C18" s="31"/>
      <c r="D18" s="31"/>
      <c r="E18" s="1688">
        <f>'Acquisition Budget'!$J$86*SUM(M13:M16)</f>
        <v>0</v>
      </c>
      <c r="F18" s="1688">
        <f>$E18/$K$40</f>
        <v>0</v>
      </c>
      <c r="G18" s="1689">
        <f t="shared" si="2"/>
        <v>0</v>
      </c>
      <c r="N18" s="1913"/>
      <c r="Q18" s="234" t="str">
        <f>IF('Cash Flow_Monthly'!A22&gt;0,'Cash Flow_Monthly'!A22,"")</f>
        <v>RUBS Income</v>
      </c>
      <c r="R18" s="206"/>
      <c r="S18" s="206"/>
      <c r="T18" s="1032">
        <v>150000</v>
      </c>
      <c r="U18" s="1012">
        <f>SUMIF('Cash Flow_Monthly'!$2:$2,U$1,'Cash Flow_Monthly'!22:22)</f>
        <v>153506.29152500001</v>
      </c>
      <c r="V18" s="1012">
        <f>SUMIF('Cash Flow_Monthly'!$2:$2,V$1,'Cash Flow_Monthly'!22:22)</f>
        <v>180740.89762624996</v>
      </c>
      <c r="W18" s="1012">
        <f>SUMIF('Cash Flow_Monthly'!$2:$2,W$1,'Cash Flow_Monthly'!22:22)</f>
        <v>209241.29260035939</v>
      </c>
      <c r="X18" s="1012">
        <f>SUMIF('Cash Flow_Monthly'!$2:$2,X$1,'Cash Flow_Monthly'!22:22)</f>
        <v>223902.69189279989</v>
      </c>
      <c r="Y18" s="1012">
        <f>SUMIF('Cash Flow_Monthly'!$2:$2,Y$1,'Cash Flow_Monthly'!22:22)</f>
        <v>231916.79072808669</v>
      </c>
      <c r="Z18" s="1012">
        <f>SUMIF('Cash Flow_Monthly'!$2:$2,Z$1,'Cash Flow_Monthly'!22:22)</f>
        <v>237714.71049628875</v>
      </c>
      <c r="AA18" s="1012">
        <f>SUMIF('Cash Flow_Monthly'!$2:$2,AA$1,'Cash Flow_Monthly'!22:22)</f>
        <v>243657.57825869604</v>
      </c>
      <c r="AB18" s="1012">
        <f>SUMIF('Cash Flow_Monthly'!$2:$2,AB$1,'Cash Flow_Monthly'!22:22)</f>
        <v>0</v>
      </c>
      <c r="AC18" s="1012">
        <f>SUMIF('Cash Flow_Monthly'!$2:$2,AC$1,'Cash Flow_Monthly'!22:22)</f>
        <v>0</v>
      </c>
      <c r="AD18" s="1012">
        <f>SUMIF('Cash Flow_Monthly'!$2:$2,AD$1,'Cash Flow_Monthly'!22:22)</f>
        <v>0</v>
      </c>
    </row>
    <row r="19" spans="1:30">
      <c r="A19" s="1293" t="s">
        <v>381</v>
      </c>
      <c r="B19" s="1294"/>
      <c r="C19" s="1294"/>
      <c r="D19" s="1294"/>
      <c r="E19" s="1294">
        <f>SUM(E15:E18)</f>
        <v>14341417.589883346</v>
      </c>
      <c r="F19" s="1294">
        <f>SUM(F15:F18)</f>
        <v>66395.451805015502</v>
      </c>
      <c r="G19" s="1295">
        <f>SUM(G15:G18)</f>
        <v>66.39698877234818</v>
      </c>
      <c r="H19" s="1873"/>
      <c r="I19" s="818" t="s">
        <v>482</v>
      </c>
      <c r="J19" s="830"/>
      <c r="K19" s="819"/>
      <c r="L19" s="819"/>
      <c r="M19" s="819"/>
      <c r="N19" s="819"/>
      <c r="O19" s="820"/>
      <c r="Q19" s="914" t="str">
        <f>IF('Cash Flow_Monthly'!A38&gt;0,'Cash Flow_Monthly'!A38,"")</f>
        <v>Other Income</v>
      </c>
      <c r="R19" s="209"/>
      <c r="S19" s="209"/>
      <c r="T19" s="1032">
        <f>'Pro Forma'!D41</f>
        <v>170532.16</v>
      </c>
      <c r="U19" s="1013">
        <f>SUMIF('Cash Flow_Monthly'!$2:$2,U$1,'Cash Flow_Monthly'!38:38)</f>
        <v>168739.20000000004</v>
      </c>
      <c r="V19" s="1013">
        <f>SUMIF('Cash Flow_Monthly'!$2:$2,V$1,'Cash Flow_Monthly'!38:38)</f>
        <v>194050.08</v>
      </c>
      <c r="W19" s="1013">
        <f>SUMIF('Cash Flow_Monthly'!$2:$2,W$1,'Cash Flow_Monthly'!38:38)</f>
        <v>223157.59200000006</v>
      </c>
      <c r="X19" s="1013">
        <f>SUMIF('Cash Flow_Monthly'!$2:$2,X$1,'Cash Flow_Monthly'!38:38)</f>
        <v>229852.31976000007</v>
      </c>
      <c r="Y19" s="1013">
        <f>SUMIF('Cash Flow_Monthly'!$2:$2,Y$1,'Cash Flow_Monthly'!38:38)</f>
        <v>236747.88935279995</v>
      </c>
      <c r="Z19" s="1013">
        <f>SUMIF('Cash Flow_Monthly'!$2:$2,Z$1,'Cash Flow_Monthly'!38:38)</f>
        <v>243850.32603338396</v>
      </c>
      <c r="AA19" s="1013">
        <f>SUMIF('Cash Flow_Monthly'!$2:$2,AA$1,'Cash Flow_Monthly'!38:38)</f>
        <v>251165.83581438553</v>
      </c>
      <c r="AB19" s="1013">
        <f>SUMIF('Cash Flow_Monthly'!$2:$2,AB$1,'Cash Flow_Monthly'!38:38)</f>
        <v>0</v>
      </c>
      <c r="AC19" s="1013">
        <f>SUMIF('Cash Flow_Monthly'!$2:$2,AC$1,'Cash Flow_Monthly'!38:38)</f>
        <v>0</v>
      </c>
      <c r="AD19" s="1013">
        <f>SUMIF('Cash Flow_Monthly'!$2:$2,AD$1,'Cash Flow_Monthly'!38:38)</f>
        <v>0</v>
      </c>
    </row>
    <row r="20" spans="1:30">
      <c r="A20" s="865" t="s">
        <v>367</v>
      </c>
      <c r="B20" s="972"/>
      <c r="C20" s="972"/>
      <c r="D20" s="972"/>
      <c r="E20" s="972">
        <f>SUM(E14,E19)</f>
        <v>35286000</v>
      </c>
      <c r="F20" s="972">
        <f>SUM(F14,F19)</f>
        <v>163361.11111111112</v>
      </c>
      <c r="G20" s="976">
        <f>SUM(G14,G19)</f>
        <v>163.36489270584968</v>
      </c>
      <c r="I20" s="50"/>
      <c r="J20" s="24"/>
      <c r="K20" s="179"/>
      <c r="L20" s="446" t="s">
        <v>491</v>
      </c>
      <c r="M20" s="446" t="s">
        <v>492</v>
      </c>
      <c r="N20" s="446" t="s">
        <v>493</v>
      </c>
      <c r="O20" s="856" t="s">
        <v>494</v>
      </c>
      <c r="Q20" s="185"/>
      <c r="R20" s="24" t="str">
        <f>IF('Cash Flow_Monthly'!B39&gt;0,'Cash Flow_Monthly'!B39,"")</f>
        <v>Total Other Income</v>
      </c>
      <c r="S20" s="24"/>
      <c r="T20" s="588">
        <f>SUM(T18:T19)</f>
        <v>320532.16000000003</v>
      </c>
      <c r="U20" s="588">
        <f>SUMIF('Cash Flow_Monthly'!$2:$2,U$1,'Cash Flow_Monthly'!39:39)</f>
        <v>322245.49152500002</v>
      </c>
      <c r="V20" s="588">
        <f>SUMIF('Cash Flow_Monthly'!$2:$2,V$1,'Cash Flow_Monthly'!39:39)</f>
        <v>374790.97762624995</v>
      </c>
      <c r="W20" s="588">
        <f>SUMIF('Cash Flow_Monthly'!$2:$2,W$1,'Cash Flow_Monthly'!39:39)</f>
        <v>432398.88460035931</v>
      </c>
      <c r="X20" s="588">
        <f>SUMIF('Cash Flow_Monthly'!$2:$2,X$1,'Cash Flow_Monthly'!39:39)</f>
        <v>453755.01165279996</v>
      </c>
      <c r="Y20" s="588">
        <f>SUMIF('Cash Flow_Monthly'!$2:$2,Y$1,'Cash Flow_Monthly'!39:39)</f>
        <v>468664.68008088676</v>
      </c>
      <c r="Z20" s="588">
        <f>SUMIF('Cash Flow_Monthly'!$2:$2,Z$1,'Cash Flow_Monthly'!39:39)</f>
        <v>481565.03652967274</v>
      </c>
      <c r="AA20" s="588">
        <f>SUMIF('Cash Flow_Monthly'!$2:$2,AA$1,'Cash Flow_Monthly'!39:39)</f>
        <v>494823.41407308145</v>
      </c>
      <c r="AB20" s="588">
        <f>SUMIF('Cash Flow_Monthly'!$2:$2,AB$1,'Cash Flow_Monthly'!39:39)</f>
        <v>0</v>
      </c>
      <c r="AC20" s="588">
        <f>SUMIF('Cash Flow_Monthly'!$2:$2,AC$1,'Cash Flow_Monthly'!39:39)</f>
        <v>0</v>
      </c>
      <c r="AD20" s="588">
        <f>SUMIF('Cash Flow_Monthly'!$2:$2,AD$1,'Cash Flow_Monthly'!39:39)</f>
        <v>0</v>
      </c>
    </row>
    <row r="21" spans="1:30">
      <c r="A21" s="19"/>
      <c r="B21" s="1469"/>
      <c r="C21" s="1469"/>
      <c r="D21" s="1785"/>
      <c r="E21" s="1469"/>
      <c r="F21" s="1469"/>
      <c r="G21" s="1470"/>
      <c r="H21" s="72"/>
      <c r="I21" s="1323" t="s">
        <v>498</v>
      </c>
      <c r="J21" s="1343"/>
      <c r="K21" s="1324"/>
      <c r="L21" s="1325">
        <v>0</v>
      </c>
      <c r="M21" s="1325">
        <f>L22</f>
        <v>0.06</v>
      </c>
      <c r="N21" s="1325">
        <f>M22</f>
        <v>0.12</v>
      </c>
      <c r="O21" s="1326">
        <f>N22</f>
        <v>0.13</v>
      </c>
      <c r="Q21" s="186"/>
      <c r="R21" s="1"/>
      <c r="S21" s="1"/>
      <c r="T21" s="1017"/>
      <c r="U21" s="1832"/>
      <c r="V21" s="1832"/>
      <c r="W21" s="1832"/>
      <c r="X21" s="1832"/>
      <c r="Y21" s="1832"/>
      <c r="Z21" s="1832"/>
      <c r="AA21" s="1832"/>
      <c r="AB21" s="1832"/>
      <c r="AC21" s="1832"/>
      <c r="AD21" s="1832"/>
    </row>
    <row r="22" spans="1:30">
      <c r="A22" s="53" t="s">
        <v>49</v>
      </c>
      <c r="B22" s="1291"/>
      <c r="C22" s="1291"/>
      <c r="D22" s="1291"/>
      <c r="E22" s="1291"/>
      <c r="F22" s="1542"/>
      <c r="G22" s="1470"/>
      <c r="I22" s="1327"/>
      <c r="J22" s="1344"/>
      <c r="K22" s="1328"/>
      <c r="L22" s="1329">
        <v>0.06</v>
      </c>
      <c r="M22" s="1329">
        <v>0.12</v>
      </c>
      <c r="N22" s="1329">
        <v>0.13</v>
      </c>
      <c r="O22" s="1330">
        <v>1</v>
      </c>
      <c r="Q22" s="259"/>
      <c r="R22" s="256" t="str">
        <f>IF('Cash Flow_Monthly'!B41&gt;0,'Cash Flow_Monthly'!B41,"")</f>
        <v>Total Income</v>
      </c>
      <c r="S22" s="256"/>
      <c r="T22" s="468">
        <f>T6+T12+T16+T20</f>
        <v>3465559.6839970294</v>
      </c>
      <c r="U22" s="468">
        <f>SUMIF('Cash Flow_Monthly'!$2:$2,U$1,'Cash Flow_Monthly'!41:41)</f>
        <v>3486408.8710840382</v>
      </c>
      <c r="V22" s="468">
        <f>SUMIF('Cash Flow_Monthly'!$2:$2,V$1,'Cash Flow_Monthly'!41:41)</f>
        <v>3821806.8893338321</v>
      </c>
      <c r="W22" s="468">
        <f>SUMIF('Cash Flow_Monthly'!$2:$2,W$1,'Cash Flow_Monthly'!41:41)</f>
        <v>4256191.4796581324</v>
      </c>
      <c r="X22" s="468">
        <f>SUMIF('Cash Flow_Monthly'!$2:$2,X$1,'Cash Flow_Monthly'!41:41)</f>
        <v>4470889.5798070878</v>
      </c>
      <c r="Y22" s="468">
        <f>SUMIF('Cash Flow_Monthly'!$2:$2,Y$1,'Cash Flow_Monthly'!41:41)</f>
        <v>4608639.8734133523</v>
      </c>
      <c r="Z22" s="468">
        <f>SUMIF('Cash Flow_Monthly'!$2:$2,Z$1,'Cash Flow_Monthly'!41:41)</f>
        <v>4756652.3237833027</v>
      </c>
      <c r="AA22" s="468">
        <f>SUMIF('Cash Flow_Monthly'!$2:$2,AA$1,'Cash Flow_Monthly'!41:41)</f>
        <v>4895758.7432144424</v>
      </c>
      <c r="AB22" s="468">
        <f>SUMIF('Cash Flow_Monthly'!$2:$2,AB$1,'Cash Flow_Monthly'!41:41)</f>
        <v>0</v>
      </c>
      <c r="AC22" s="468">
        <f>SUMIF('Cash Flow_Monthly'!$2:$2,AC$1,'Cash Flow_Monthly'!41:41)</f>
        <v>0</v>
      </c>
      <c r="AD22" s="468">
        <f>SUMIF('Cash Flow_Monthly'!$2:$2,AD$1,'Cash Flow_Monthly'!41:41)</f>
        <v>0</v>
      </c>
    </row>
    <row r="23" spans="1:30">
      <c r="A23" s="889" t="s">
        <v>67</v>
      </c>
      <c r="B23" s="1693"/>
      <c r="C23" s="1693"/>
      <c r="D23" s="1693"/>
      <c r="E23" s="1819">
        <v>34000000</v>
      </c>
      <c r="F23" s="1694">
        <f t="shared" ref="F23:F29" si="3">$E23/$K$40</f>
        <v>157407.40740740742</v>
      </c>
      <c r="G23" s="1695">
        <f t="shared" ref="G23:G29" si="4">E23/$E$3</f>
        <v>157.41105118174031</v>
      </c>
      <c r="H23" s="1872"/>
      <c r="I23" s="826" t="str">
        <f>I12</f>
        <v>Sponsor</v>
      </c>
      <c r="J23" s="1337"/>
      <c r="K23" s="1331"/>
      <c r="L23" s="1332">
        <v>0</v>
      </c>
      <c r="M23" s="1332">
        <v>0</v>
      </c>
      <c r="N23" s="1332">
        <v>0</v>
      </c>
      <c r="O23" s="1333">
        <v>0</v>
      </c>
      <c r="Q23" s="186" t="s">
        <v>345</v>
      </c>
      <c r="T23" s="466"/>
      <c r="U23" s="1832"/>
      <c r="V23" s="1832"/>
      <c r="W23" s="1832"/>
      <c r="X23" s="1832"/>
      <c r="Y23" s="1832"/>
      <c r="Z23" s="1832"/>
      <c r="AA23" s="1832"/>
      <c r="AB23" s="1832"/>
      <c r="AC23" s="1832"/>
      <c r="AD23" s="1832"/>
    </row>
    <row r="24" spans="1:30">
      <c r="A24" s="827" t="s">
        <v>50</v>
      </c>
      <c r="B24" s="1309"/>
      <c r="C24" s="1309"/>
      <c r="D24" s="1309"/>
      <c r="E24" s="1309">
        <f>'Acquisition Budget'!J3</f>
        <v>0</v>
      </c>
      <c r="F24" s="1309">
        <f t="shared" si="3"/>
        <v>0</v>
      </c>
      <c r="G24" s="1310">
        <f t="shared" si="4"/>
        <v>0</v>
      </c>
      <c r="H24" s="1872"/>
      <c r="I24" s="895" t="str">
        <f>I13</f>
        <v>LP Investor</v>
      </c>
      <c r="J24" s="896"/>
      <c r="K24" s="904"/>
      <c r="L24" s="949">
        <v>0</v>
      </c>
      <c r="M24" s="949">
        <f>L24</f>
        <v>0</v>
      </c>
      <c r="N24" s="949">
        <f>M24</f>
        <v>0</v>
      </c>
      <c r="O24" s="903">
        <f>N24</f>
        <v>0</v>
      </c>
      <c r="Q24" s="915" t="s">
        <v>343</v>
      </c>
      <c r="R24" s="206"/>
      <c r="S24" s="206"/>
      <c r="T24" s="1835"/>
      <c r="U24" s="1012"/>
      <c r="V24" s="1012"/>
      <c r="W24" s="1012"/>
      <c r="X24" s="1012"/>
      <c r="Y24" s="1012"/>
      <c r="Z24" s="1012"/>
      <c r="AA24" s="1012"/>
      <c r="AB24" s="1012"/>
      <c r="AC24" s="1012"/>
      <c r="AD24" s="1012"/>
    </row>
    <row r="25" spans="1:30">
      <c r="A25" s="895" t="s">
        <v>51</v>
      </c>
      <c r="B25" s="973"/>
      <c r="C25" s="973"/>
      <c r="D25" s="973"/>
      <c r="E25" s="973">
        <f>'Acquisition Budget'!J54+'Acquisition Budget'!J71</f>
        <v>0</v>
      </c>
      <c r="F25" s="973">
        <f t="shared" si="3"/>
        <v>0</v>
      </c>
      <c r="G25" s="1292">
        <f t="shared" si="4"/>
        <v>0</v>
      </c>
      <c r="H25" s="1872"/>
      <c r="I25" s="827" t="str">
        <f>I14</f>
        <v xml:space="preserve">Investor C </v>
      </c>
      <c r="J25" s="182"/>
      <c r="K25" s="1328"/>
      <c r="L25" s="1329"/>
      <c r="M25" s="1329"/>
      <c r="N25" s="1329"/>
      <c r="O25" s="1330"/>
      <c r="Q25" s="916" t="s">
        <v>344</v>
      </c>
      <c r="R25" s="735"/>
      <c r="S25" s="207"/>
      <c r="T25" s="1022"/>
      <c r="U25" s="1022"/>
      <c r="V25" s="1022"/>
      <c r="W25" s="1022"/>
      <c r="X25" s="1022"/>
      <c r="Y25" s="1022"/>
      <c r="Z25" s="1022"/>
      <c r="AA25" s="1022"/>
      <c r="AB25" s="1022"/>
      <c r="AC25" s="1022"/>
      <c r="AD25" s="1022"/>
    </row>
    <row r="26" spans="1:30">
      <c r="A26" s="827" t="s">
        <v>52</v>
      </c>
      <c r="B26" s="1309"/>
      <c r="C26" s="1309"/>
      <c r="D26" s="1309"/>
      <c r="E26" s="1309">
        <f>'Acquisition Budget'!J37</f>
        <v>510000</v>
      </c>
      <c r="F26" s="1309">
        <f t="shared" si="3"/>
        <v>2361.1111111111113</v>
      </c>
      <c r="G26" s="1310">
        <f t="shared" si="4"/>
        <v>2.3611657677261046</v>
      </c>
      <c r="H26" s="1872"/>
      <c r="I26" s="895" t="str">
        <f>I15</f>
        <v>Investor D</v>
      </c>
      <c r="J26" s="896"/>
      <c r="K26" s="904"/>
      <c r="L26" s="949"/>
      <c r="M26" s="949"/>
      <c r="N26" s="949"/>
      <c r="O26" s="903"/>
      <c r="Q26" s="917" t="s">
        <v>47</v>
      </c>
      <c r="R26" s="209"/>
      <c r="S26" s="209"/>
      <c r="T26" s="1024"/>
      <c r="U26" s="1023"/>
      <c r="V26" s="1023"/>
      <c r="W26" s="1023"/>
      <c r="X26" s="1448"/>
      <c r="Y26" s="1023"/>
      <c r="Z26" s="1448"/>
      <c r="AA26" s="1448"/>
      <c r="AB26" s="1448"/>
      <c r="AC26" s="1448"/>
      <c r="AD26" s="1448"/>
    </row>
    <row r="27" spans="1:30">
      <c r="A27" s="895" t="s">
        <v>53</v>
      </c>
      <c r="B27" s="973"/>
      <c r="C27" s="973"/>
      <c r="D27" s="973"/>
      <c r="E27" s="973">
        <f>'Acquisition Budget'!J20</f>
        <v>15000</v>
      </c>
      <c r="F27" s="973">
        <f t="shared" si="3"/>
        <v>69.444444444444443</v>
      </c>
      <c r="G27" s="1292">
        <f t="shared" si="4"/>
        <v>6.9446051991944258E-2</v>
      </c>
      <c r="H27" s="1872"/>
      <c r="I27" s="827" t="str">
        <f>I16</f>
        <v>Investor E</v>
      </c>
      <c r="J27" s="182"/>
      <c r="K27" s="1328"/>
      <c r="L27" s="1329"/>
      <c r="M27" s="1329"/>
      <c r="N27" s="1329"/>
      <c r="O27" s="1330"/>
      <c r="Q27" s="186" t="s">
        <v>289</v>
      </c>
      <c r="S27" s="806"/>
      <c r="T27" s="178"/>
      <c r="U27" s="231"/>
      <c r="V27" s="231"/>
      <c r="W27" s="1451"/>
      <c r="X27" s="178"/>
      <c r="Y27" s="178"/>
      <c r="Z27" s="178"/>
      <c r="AA27" s="178"/>
      <c r="AB27" s="178"/>
      <c r="AC27" s="178"/>
      <c r="AD27" s="178"/>
    </row>
    <row r="28" spans="1:30" ht="15" thickBot="1">
      <c r="A28" s="827" t="s">
        <v>486</v>
      </c>
      <c r="B28" s="1309"/>
      <c r="C28" s="1309"/>
      <c r="D28" s="1309"/>
      <c r="E28" s="1309">
        <f>'Acquisition Budget'!J81</f>
        <v>761000</v>
      </c>
      <c r="F28" s="1309">
        <f>$E28/$K$40</f>
        <v>3523.1481481481483</v>
      </c>
      <c r="G28" s="1310">
        <f>E28/$E$3</f>
        <v>3.5232297043913055</v>
      </c>
      <c r="H28" s="1872"/>
      <c r="I28" s="828" t="s">
        <v>336</v>
      </c>
      <c r="J28" s="832"/>
      <c r="K28" s="829"/>
      <c r="L28" s="950">
        <f>SUMPRODUCT(L23:L27,$N$12:$N$16)/$N$17</f>
        <v>0</v>
      </c>
      <c r="M28" s="950">
        <f>SUMPRODUCT(M23:M27,$N$12:$N$16)/$N$17</f>
        <v>0</v>
      </c>
      <c r="N28" s="950">
        <f>SUMPRODUCT(N23:N27,$N$12:$N$16)/$N$17</f>
        <v>0</v>
      </c>
      <c r="O28" s="825">
        <f>SUMPRODUCT(O23:O27,$N$12:$N$16)/$N$17</f>
        <v>0</v>
      </c>
      <c r="Q28" s="915" t="s">
        <v>343</v>
      </c>
      <c r="R28" s="206"/>
      <c r="S28" s="206"/>
      <c r="T28" s="1012">
        <f>SUM(T6,T9)/$K$40/12</f>
        <v>1356.5826388888888</v>
      </c>
      <c r="U28" s="1012">
        <f>(SUM(U6,U9)/$K$40/12)*IF(U1&gt;'Pro Forma'!$O$127/12,0,1)</f>
        <v>1382.4453027890086</v>
      </c>
      <c r="V28" s="1012">
        <f>(SUM(V6,V9)/$K$40/12)*IF(V1&gt;'Pro Forma'!$O$127/12,0,1)</f>
        <v>1472.0053307682449</v>
      </c>
      <c r="W28" s="1012">
        <f>(SUM(W6,W9)/$K$40/12)*IF(W1&gt;'Pro Forma'!$O$127/12,0,1)</f>
        <v>1595.5031817330889</v>
      </c>
      <c r="X28" s="1012">
        <f>(SUM(X6,X9)/$K$40/12)*IF(X1&gt;'Pro Forma'!$O$127/12,0,1)</f>
        <v>1676.1764205580041</v>
      </c>
      <c r="Y28" s="1012">
        <f>(SUM(Y6,Y9)/$K$40/12)*IF(Y1&gt;'Pro Forma'!$O$127/12,0,1)</f>
        <v>1727.4324977236918</v>
      </c>
      <c r="Z28" s="1012">
        <f>(SUM(Z6,Z9)/$K$40/12)*IF(Z1&gt;'Pro Forma'!$O$127/12,0,1)</f>
        <v>1774.1182152838255</v>
      </c>
      <c r="AA28" s="1012">
        <f>(SUM(AA6,AA9)/$K$40/12)*IF(AA1&gt;'Pro Forma'!$O$127/12,0,1)</f>
        <v>1826.3438865903536</v>
      </c>
      <c r="AB28" s="1012">
        <f>(SUM(AB6,AB9)/$K$40/12)*IF(AB1&gt;'Pro Forma'!$O$127/12,0,1)</f>
        <v>0</v>
      </c>
      <c r="AC28" s="1012">
        <f>(SUM(AC6,AC9)/$K$40/12)*IF(AC1&gt;'Pro Forma'!$O$127/12,0,1)</f>
        <v>0</v>
      </c>
      <c r="AD28" s="1012">
        <f>(SUM(AD6,AD9)/$K$40/12)*IF(AD1&gt;'Pro Forma'!$O$127/12,0,1)</f>
        <v>0</v>
      </c>
    </row>
    <row r="29" spans="1:30" ht="15" thickBot="1">
      <c r="A29" s="1690" t="s">
        <v>632</v>
      </c>
      <c r="B29" s="1691"/>
      <c r="C29" s="1691"/>
      <c r="D29" s="1691"/>
      <c r="E29" s="1691">
        <f>SUM('Cash Flow_Monthly'!E171:DT171)</f>
        <v>0</v>
      </c>
      <c r="F29" s="1691">
        <f t="shared" si="3"/>
        <v>0</v>
      </c>
      <c r="G29" s="1692">
        <f t="shared" si="4"/>
        <v>0</v>
      </c>
      <c r="H29" s="1872"/>
      <c r="K29" s="530"/>
      <c r="L29" s="530"/>
      <c r="M29" s="530"/>
      <c r="N29" s="15"/>
      <c r="O29" s="178"/>
      <c r="Q29" s="916" t="s">
        <v>344</v>
      </c>
      <c r="R29" s="207"/>
      <c r="S29" s="207"/>
      <c r="T29" s="1022">
        <f t="shared" ref="T29:AD29" si="5">T28/$M$40</f>
        <v>1.3566140419917128</v>
      </c>
      <c r="U29" s="1022">
        <f t="shared" si="5"/>
        <v>1.3824773045784664</v>
      </c>
      <c r="V29" s="1022">
        <f t="shared" si="5"/>
        <v>1.4720394057544892</v>
      </c>
      <c r="W29" s="1022">
        <f t="shared" si="5"/>
        <v>1.5955401155320597</v>
      </c>
      <c r="X29" s="1022">
        <f t="shared" si="5"/>
        <v>1.6762152218362874</v>
      </c>
      <c r="Y29" s="1022">
        <f t="shared" si="5"/>
        <v>1.7274724855127084</v>
      </c>
      <c r="Z29" s="1022">
        <f t="shared" si="5"/>
        <v>1.7741592837857649</v>
      </c>
      <c r="AA29" s="1022">
        <f t="shared" si="5"/>
        <v>1.8263861640478547</v>
      </c>
      <c r="AB29" s="1022">
        <f t="shared" si="5"/>
        <v>0</v>
      </c>
      <c r="AC29" s="1022">
        <f t="shared" si="5"/>
        <v>0</v>
      </c>
      <c r="AD29" s="1022">
        <f t="shared" si="5"/>
        <v>0</v>
      </c>
    </row>
    <row r="30" spans="1:30" ht="15" thickBot="1">
      <c r="A30" s="828" t="s">
        <v>368</v>
      </c>
      <c r="B30" s="974"/>
      <c r="C30" s="974"/>
      <c r="D30" s="974"/>
      <c r="E30" s="974">
        <f>SUM(E23:E29)</f>
        <v>35286000</v>
      </c>
      <c r="F30" s="974">
        <f>SUM(F23:F29)</f>
        <v>163361.11111111112</v>
      </c>
      <c r="G30" s="975">
        <f>SUM(G23:G29)</f>
        <v>163.36489270584966</v>
      </c>
      <c r="H30" s="1873"/>
      <c r="I30" s="818" t="s">
        <v>327</v>
      </c>
      <c r="J30" s="848" t="s">
        <v>377</v>
      </c>
      <c r="K30" s="848" t="s">
        <v>524</v>
      </c>
      <c r="L30" s="850" t="s">
        <v>523</v>
      </c>
      <c r="M30" s="850" t="s">
        <v>378</v>
      </c>
      <c r="N30" s="850" t="s">
        <v>477</v>
      </c>
      <c r="O30" s="851" t="s">
        <v>464</v>
      </c>
      <c r="Q30" s="917" t="s">
        <v>47</v>
      </c>
      <c r="R30" s="209"/>
      <c r="S30" s="209"/>
      <c r="T30" s="1023"/>
      <c r="U30" s="1023">
        <f t="shared" ref="U30:AD30" si="6">IF(U28&gt;1,IFERROR(U28/T28-1,0),"-")</f>
        <v>1.9064569425201183E-2</v>
      </c>
      <c r="V30" s="1023">
        <f t="shared" si="6"/>
        <v>6.4783776832655793E-2</v>
      </c>
      <c r="W30" s="1023">
        <f t="shared" si="6"/>
        <v>8.3897692748429176E-2</v>
      </c>
      <c r="X30" s="1448">
        <f t="shared" si="6"/>
        <v>5.0562881822200589E-2</v>
      </c>
      <c r="Y30" s="1448">
        <f t="shared" si="6"/>
        <v>3.0579166093163579E-2</v>
      </c>
      <c r="Z30" s="1448">
        <f t="shared" si="6"/>
        <v>2.7026073448110699E-2</v>
      </c>
      <c r="AA30" s="1448">
        <f t="shared" si="6"/>
        <v>2.9437537395540891E-2</v>
      </c>
      <c r="AB30" s="1448" t="str">
        <f t="shared" si="6"/>
        <v>-</v>
      </c>
      <c r="AC30" s="1448" t="str">
        <f t="shared" si="6"/>
        <v>-</v>
      </c>
      <c r="AD30" s="1448" t="str">
        <f t="shared" si="6"/>
        <v>-</v>
      </c>
    </row>
    <row r="31" spans="1:30" ht="15" thickBot="1">
      <c r="F31" s="1291"/>
      <c r="I31" s="868">
        <f>COUNTIF('Rent Roll (MF &amp; Retail)'!A150:A154,"&gt;0")</f>
        <v>0</v>
      </c>
      <c r="J31" s="852">
        <f>'Rent Roll (MF &amp; Retail)'!B146</f>
        <v>0</v>
      </c>
      <c r="K31" s="853">
        <f>IF($I$31=0,0,'Rent Roll (MF &amp; Retail)'!B145)</f>
        <v>0</v>
      </c>
      <c r="L31" s="873">
        <f>IF($I$31=0,0,'Rent Roll (MF &amp; Retail)'!F155)</f>
        <v>0</v>
      </c>
      <c r="M31" s="867">
        <f>IF($I$31=0,0,MIN('Rent Roll (MF &amp; Retail)'!E150:E154))</f>
        <v>0</v>
      </c>
      <c r="N31" s="854">
        <f>IF($I$31=0,0,Historical!P35)</f>
        <v>0</v>
      </c>
      <c r="O31" s="855">
        <f>IF($I$31=0,0,IFERROR(N31/J31,"-"))</f>
        <v>0</v>
      </c>
      <c r="U31" s="118"/>
      <c r="V31" s="118"/>
      <c r="W31" s="118"/>
      <c r="X31" s="1449"/>
      <c r="Y31" s="1012"/>
      <c r="AA31" s="1865">
        <f>(AA28/T28)^(1/7)-1</f>
        <v>4.3393298275550718E-2</v>
      </c>
    </row>
    <row r="32" spans="1:30" ht="15" thickBot="1">
      <c r="A32" s="818" t="s">
        <v>530</v>
      </c>
      <c r="B32" s="819"/>
      <c r="C32" s="819"/>
      <c r="D32" s="838"/>
      <c r="E32" s="838"/>
      <c r="F32" s="943"/>
      <c r="G32" s="839"/>
      <c r="J32" s="72"/>
      <c r="Q32" s="334" t="str">
        <f>IF('Cash Flow_Monthly'!A43&gt;0,'Cash Flow_Monthly'!A43,"")</f>
        <v>Expenses</v>
      </c>
      <c r="R32" s="335"/>
      <c r="S32" s="335"/>
      <c r="T32" s="1335" t="s">
        <v>48</v>
      </c>
      <c r="U32" s="452">
        <f t="shared" ref="U32:AD32" si="7">U$1</f>
        <v>1</v>
      </c>
      <c r="V32" s="452">
        <f t="shared" si="7"/>
        <v>2</v>
      </c>
      <c r="W32" s="452">
        <f t="shared" si="7"/>
        <v>3</v>
      </c>
      <c r="X32" s="452">
        <f t="shared" si="7"/>
        <v>4</v>
      </c>
      <c r="Y32" s="452">
        <f t="shared" si="7"/>
        <v>5</v>
      </c>
      <c r="Z32" s="452">
        <f t="shared" si="7"/>
        <v>6</v>
      </c>
      <c r="AA32" s="452">
        <f t="shared" si="7"/>
        <v>7</v>
      </c>
      <c r="AB32" s="452">
        <f t="shared" si="7"/>
        <v>8</v>
      </c>
      <c r="AC32" s="452">
        <f t="shared" si="7"/>
        <v>9</v>
      </c>
      <c r="AD32" s="452">
        <f t="shared" si="7"/>
        <v>10</v>
      </c>
    </row>
    <row r="33" spans="1:30">
      <c r="A33" s="821"/>
      <c r="B33" s="179"/>
      <c r="C33" s="179" t="s">
        <v>536</v>
      </c>
      <c r="D33" s="1335" t="s">
        <v>959</v>
      </c>
      <c r="E33" s="179" t="s">
        <v>67</v>
      </c>
      <c r="F33" s="179" t="s">
        <v>537</v>
      </c>
      <c r="G33" s="843" t="s">
        <v>534</v>
      </c>
      <c r="I33" s="818" t="s">
        <v>54</v>
      </c>
      <c r="J33" s="830"/>
      <c r="K33" s="830"/>
      <c r="L33" s="830"/>
      <c r="M33" s="841"/>
      <c r="N33" s="841"/>
      <c r="O33" s="842"/>
      <c r="Q33" s="234" t="str">
        <f>IF('Cash Flow_Monthly'!A44&gt;0,'Cash Flow_Monthly'!A44,"")</f>
        <v>Payroll &amp; Related</v>
      </c>
      <c r="R33" s="918"/>
      <c r="S33" s="206"/>
      <c r="T33" s="1025">
        <f>IF($T$32="Year 1 Pro Forma",U33,INDEX(Historical!$1:$1048576,MATCH('Project Summary'!$Q33,Historical!$A:$A,0),MATCH('Project Summary'!$T$32,Historical!$1:$1,0)))</f>
        <v>325015.42000000004</v>
      </c>
      <c r="U33" s="1026">
        <f>SUMIF('Cash Flow_Monthly'!$2:$2,U$1,'Cash Flow_Monthly'!44:44)</f>
        <v>376350</v>
      </c>
      <c r="V33" s="1026">
        <f>SUMIF('Cash Flow_Monthly'!$2:$2,V$1,'Cash Flow_Monthly'!44:44)</f>
        <v>387640.5</v>
      </c>
      <c r="W33" s="1026">
        <f>SUMIF('Cash Flow_Monthly'!$2:$2,W$1,'Cash Flow_Monthly'!44:44)</f>
        <v>399269.71500000003</v>
      </c>
      <c r="X33" s="1026">
        <f>SUMIF('Cash Flow_Monthly'!$2:$2,X$1,'Cash Flow_Monthly'!44:44)</f>
        <v>411247.80644999986</v>
      </c>
      <c r="Y33" s="1026">
        <f>SUMIF('Cash Flow_Monthly'!$2:$2,Y$1,'Cash Flow_Monthly'!44:44)</f>
        <v>423585.24064349994</v>
      </c>
      <c r="Z33" s="1026">
        <f>SUMIF('Cash Flow_Monthly'!$2:$2,Z$1,'Cash Flow_Monthly'!44:44)</f>
        <v>436292.7978628049</v>
      </c>
      <c r="AA33" s="1026">
        <f>SUMIF('Cash Flow_Monthly'!$2:$2,AA$1,'Cash Flow_Monthly'!44:44)</f>
        <v>449381.58179868915</v>
      </c>
      <c r="AB33" s="1026">
        <f>SUMIF('Cash Flow_Monthly'!$2:$2,AB$1,'Cash Flow_Monthly'!44:44)</f>
        <v>0</v>
      </c>
      <c r="AC33" s="1026">
        <f>SUMIF('Cash Flow_Monthly'!$2:$2,AC$1,'Cash Flow_Monthly'!44:44)</f>
        <v>0</v>
      </c>
      <c r="AD33" s="1026">
        <f>SUMIF('Cash Flow_Monthly'!$2:$2,AD$1,'Cash Flow_Monthly'!44:44)</f>
        <v>0</v>
      </c>
    </row>
    <row r="34" spans="1:30">
      <c r="A34" s="826" t="s">
        <v>68</v>
      </c>
      <c r="B34" s="944"/>
      <c r="C34" s="944">
        <f>IF(D33="Cap Rate (In-Place)",T58,IF(D33="Cap Rate (Going-In)",U58,IF(D33="Cap Rate (Yr 2)",V58)))</f>
        <v>1625378.8515970293</v>
      </c>
      <c r="D34" s="942">
        <f>C34/E34</f>
        <v>4.7805260341089097E-2</v>
      </c>
      <c r="E34" s="944">
        <f>E23-E35</f>
        <v>34000000</v>
      </c>
      <c r="F34" s="944">
        <f>E34/K40</f>
        <v>157407.40740740742</v>
      </c>
      <c r="G34" s="945">
        <f>F34/M40</f>
        <v>157.41105118174033</v>
      </c>
      <c r="I34" s="50" t="s">
        <v>55</v>
      </c>
      <c r="J34" s="24"/>
      <c r="K34" s="447" t="s">
        <v>56</v>
      </c>
      <c r="L34" s="179" t="s">
        <v>57</v>
      </c>
      <c r="M34" s="447" t="s">
        <v>373</v>
      </c>
      <c r="N34" s="179" t="s">
        <v>297</v>
      </c>
      <c r="O34" s="843" t="s">
        <v>58</v>
      </c>
      <c r="Q34" s="237" t="str">
        <f>IF('Cash Flow_Monthly'!A45&gt;0,'Cash Flow_Monthly'!A45,"")</f>
        <v>Contract Services</v>
      </c>
      <c r="R34" s="735"/>
      <c r="S34" s="207"/>
      <c r="T34" s="1027">
        <f>IF($T$32="Year 1 Pro Forma",U34,INDEX(Historical!$1:$1048576,MATCH('Project Summary'!$Q34,Historical!$A:$A,0),MATCH('Project Summary'!$T$32,Historical!$1:$1,0)))</f>
        <v>38517.030000000013</v>
      </c>
      <c r="U34" s="1028">
        <f>SUMIF('Cash Flow_Monthly'!$2:$2,U$1,'Cash Flow_Monthly'!45:45)</f>
        <v>44208.540900000015</v>
      </c>
      <c r="V34" s="1028">
        <f>SUMIF('Cash Flow_Monthly'!$2:$2,V$1,'Cash Flow_Monthly'!45:45)</f>
        <v>58808.354422499986</v>
      </c>
      <c r="W34" s="1028">
        <f>SUMIF('Cash Flow_Monthly'!$2:$2,W$1,'Cash Flow_Monthly'!45:45)</f>
        <v>60550.723283062514</v>
      </c>
      <c r="X34" s="1028">
        <f>SUMIF('Cash Flow_Monthly'!$2:$2,X$1,'Cash Flow_Monthly'!45:45)</f>
        <v>62347.537765139095</v>
      </c>
      <c r="Y34" s="1028">
        <f>SUMIF('Cash Flow_Monthly'!$2:$2,Y$1,'Cash Flow_Monthly'!45:45)</f>
        <v>64200.594465267561</v>
      </c>
      <c r="Z34" s="1028">
        <f>SUMIF('Cash Flow_Monthly'!$2:$2,Z$1,'Cash Flow_Monthly'!45:45)</f>
        <v>66111.752313139237</v>
      </c>
      <c r="AA34" s="1028">
        <f>SUMIF('Cash Flow_Monthly'!$2:$2,AA$1,'Cash Flow_Monthly'!45:45)</f>
        <v>68082.934826657307</v>
      </c>
      <c r="AB34" s="1028">
        <f>SUMIF('Cash Flow_Monthly'!$2:$2,AB$1,'Cash Flow_Monthly'!45:45)</f>
        <v>0</v>
      </c>
      <c r="AC34" s="1028">
        <f>SUMIF('Cash Flow_Monthly'!$2:$2,AC$1,'Cash Flow_Monthly'!45:45)</f>
        <v>0</v>
      </c>
      <c r="AD34" s="1028">
        <f>SUMIF('Cash Flow_Monthly'!$2:$2,AD$1,'Cash Flow_Monthly'!45:45)</f>
        <v>0</v>
      </c>
    </row>
    <row r="35" spans="1:30">
      <c r="A35" s="845" t="s">
        <v>69</v>
      </c>
      <c r="B35" s="946"/>
      <c r="C35" s="1582">
        <v>0</v>
      </c>
      <c r="D35" s="1583">
        <v>0</v>
      </c>
      <c r="E35" s="1582">
        <v>0</v>
      </c>
      <c r="F35" s="1582">
        <v>0</v>
      </c>
      <c r="G35" s="1584">
        <v>0</v>
      </c>
      <c r="I35" s="1317" t="s">
        <v>7</v>
      </c>
      <c r="J35" s="1318"/>
      <c r="K35" s="1319">
        <f>'Rent Roll_RedIQ 2'!G84</f>
        <v>0</v>
      </c>
      <c r="L35" s="1320">
        <f>'Rent Roll_RedIQ 2'!H84</f>
        <v>0</v>
      </c>
      <c r="M35" s="1319">
        <f>'Rent Roll_RedIQ 2'!F84</f>
        <v>0</v>
      </c>
      <c r="N35" s="1302">
        <f>'Rent Roll_RedIQ 2'!Q84</f>
        <v>0</v>
      </c>
      <c r="O35" s="1321">
        <f>IFERROR(N35/M35,0)</f>
        <v>0</v>
      </c>
      <c r="Q35" s="237" t="str">
        <f>IF('Cash Flow_Monthly'!A61&gt;0,'Cash Flow_Monthly'!A61,"")</f>
        <v>Make Ready</v>
      </c>
      <c r="R35" s="735"/>
      <c r="S35" s="207"/>
      <c r="T35" s="1027">
        <f>IF($T$32="Year 1 Pro Forma",U35,INDEX(Historical!$1:$1048576,MATCH('Project Summary'!$Q35,Historical!$A:$A,0),MATCH('Project Summary'!$T$32,Historical!$1:$1,0)))</f>
        <v>99653.499999999985</v>
      </c>
      <c r="U35" s="1028">
        <f>SUMIF('Cash Flow_Monthly'!$2:$2,U$1,'Cash Flow_Monthly'!61:61)</f>
        <v>86400</v>
      </c>
      <c r="V35" s="1028">
        <f>SUMIF('Cash Flow_Monthly'!$2:$2,V$1,'Cash Flow_Monthly'!61:61)</f>
        <v>88559.999999999985</v>
      </c>
      <c r="W35" s="1028">
        <f>SUMIF('Cash Flow_Monthly'!$2:$2,W$1,'Cash Flow_Monthly'!61:61)</f>
        <v>90774</v>
      </c>
      <c r="X35" s="1028">
        <f>SUMIF('Cash Flow_Monthly'!$2:$2,X$1,'Cash Flow_Monthly'!61:61)</f>
        <v>93043.35000000002</v>
      </c>
      <c r="Y35" s="1028">
        <f>SUMIF('Cash Flow_Monthly'!$2:$2,Y$1,'Cash Flow_Monthly'!61:61)</f>
        <v>95369.433749999967</v>
      </c>
      <c r="Z35" s="1028">
        <f>SUMIF('Cash Flow_Monthly'!$2:$2,Z$1,'Cash Flow_Monthly'!61:61)</f>
        <v>97753.66959374999</v>
      </c>
      <c r="AA35" s="1028">
        <f>SUMIF('Cash Flow_Monthly'!$2:$2,AA$1,'Cash Flow_Monthly'!61:61)</f>
        <v>100197.51133359373</v>
      </c>
      <c r="AB35" s="1028">
        <f>SUMIF('Cash Flow_Monthly'!$2:$2,AB$1,'Cash Flow_Monthly'!61:61)</f>
        <v>0</v>
      </c>
      <c r="AC35" s="1028">
        <f>SUMIF('Cash Flow_Monthly'!$2:$2,AC$1,'Cash Flow_Monthly'!61:61)</f>
        <v>0</v>
      </c>
      <c r="AD35" s="1028">
        <f>SUMIF('Cash Flow_Monthly'!$2:$2,AD$1,'Cash Flow_Monthly'!61:61)</f>
        <v>0</v>
      </c>
    </row>
    <row r="36" spans="1:30" ht="15" thickBot="1">
      <c r="A36" s="823" t="s">
        <v>70</v>
      </c>
      <c r="B36" s="947"/>
      <c r="C36" s="947">
        <f>SUM(C34:C35)</f>
        <v>1625378.8515970293</v>
      </c>
      <c r="D36" s="847">
        <f>'Project Summary'!C36/E36</f>
        <v>4.7805260341089097E-2</v>
      </c>
      <c r="E36" s="947">
        <f>SUM(E34:E35)</f>
        <v>34000000</v>
      </c>
      <c r="F36" s="947">
        <f>E36/K40</f>
        <v>157407.40740740742</v>
      </c>
      <c r="G36" s="948">
        <f>F36/M40</f>
        <v>157.41105118174033</v>
      </c>
      <c r="I36" s="987" t="s">
        <v>10</v>
      </c>
      <c r="J36" s="1311"/>
      <c r="K36" s="1312">
        <f>'Rent Roll_RedIQ 2'!G85</f>
        <v>85</v>
      </c>
      <c r="L36" s="1313">
        <f>'Rent Roll_RedIQ 2'!H85</f>
        <v>0.39351851851851855</v>
      </c>
      <c r="M36" s="1312">
        <f>'Rent Roll_RedIQ 2'!F85</f>
        <v>765</v>
      </c>
      <c r="N36" s="1299">
        <f>'Rent Roll_RedIQ 2'!Q85</f>
        <v>1168.4328350000001</v>
      </c>
      <c r="O36" s="1314">
        <f>IFERROR(N36/M36,0)</f>
        <v>1.527363183006536</v>
      </c>
      <c r="Q36" s="237" t="str">
        <f>IF('Cash Flow_Monthly'!A62&gt;0,'Cash Flow_Monthly'!A62,"")</f>
        <v>Repairs &amp; Maintenance</v>
      </c>
      <c r="R36" s="735"/>
      <c r="S36" s="207"/>
      <c r="T36" s="1027">
        <f>IF($T$32="Year 1 Pro Forma",U36,INDEX(Historical!$1:$1048576,MATCH('Project Summary'!$Q36,Historical!$A:$A,0),MATCH('Project Summary'!$T$32,Historical!$1:$1,0)))</f>
        <v>57865.31</v>
      </c>
      <c r="U36" s="1028">
        <f>SUMIF('Cash Flow_Monthly'!$2:$2,U$1,'Cash Flow_Monthly'!62:62)</f>
        <v>64800</v>
      </c>
      <c r="V36" s="1028">
        <f>SUMIF('Cash Flow_Monthly'!$2:$2,V$1,'Cash Flow_Monthly'!62:62)</f>
        <v>67392</v>
      </c>
      <c r="W36" s="1028">
        <f>SUMIF('Cash Flow_Monthly'!$2:$2,W$1,'Cash Flow_Monthly'!62:62)</f>
        <v>70087.680000000008</v>
      </c>
      <c r="X36" s="1028">
        <f>SUMIF('Cash Flow_Monthly'!$2:$2,X$1,'Cash Flow_Monthly'!62:62)</f>
        <v>72891.1872</v>
      </c>
      <c r="Y36" s="1028">
        <f>SUMIF('Cash Flow_Monthly'!$2:$2,Y$1,'Cash Flow_Monthly'!62:62)</f>
        <v>75806.834688000017</v>
      </c>
      <c r="Z36" s="1028">
        <f>SUMIF('Cash Flow_Monthly'!$2:$2,Z$1,'Cash Flow_Monthly'!62:62)</f>
        <v>78839.108075520024</v>
      </c>
      <c r="AA36" s="1028">
        <f>SUMIF('Cash Flow_Monthly'!$2:$2,AA$1,'Cash Flow_Monthly'!62:62)</f>
        <v>81992.672398540817</v>
      </c>
      <c r="AB36" s="1028">
        <f>SUMIF('Cash Flow_Monthly'!$2:$2,AB$1,'Cash Flow_Monthly'!62:62)</f>
        <v>0</v>
      </c>
      <c r="AC36" s="1028">
        <f>SUMIF('Cash Flow_Monthly'!$2:$2,AC$1,'Cash Flow_Monthly'!62:62)</f>
        <v>0</v>
      </c>
      <c r="AD36" s="1028">
        <f>SUMIF('Cash Flow_Monthly'!$2:$2,AD$1,'Cash Flow_Monthly'!62:62)</f>
        <v>0</v>
      </c>
    </row>
    <row r="37" spans="1:30" ht="15" thickBot="1">
      <c r="B37" s="178"/>
      <c r="C37" s="178"/>
      <c r="D37" s="178"/>
      <c r="E37" s="178"/>
      <c r="F37" s="178"/>
      <c r="I37" s="876" t="s">
        <v>11</v>
      </c>
      <c r="J37" s="906"/>
      <c r="K37" s="1261">
        <f>'Rent Roll_RedIQ 2'!G86</f>
        <v>107</v>
      </c>
      <c r="L37" s="982">
        <f>'Rent Roll_RedIQ 2'!H86</f>
        <v>0.49537037037037035</v>
      </c>
      <c r="M37" s="1261">
        <f>'Rent Roll_RedIQ 2'!F86</f>
        <v>1112.3925233644859</v>
      </c>
      <c r="N37" s="955">
        <f>'Rent Roll_RedIQ 2'!Q86</f>
        <v>1456.6258430654204</v>
      </c>
      <c r="O37" s="984">
        <f>IFERROR(N37/M37,0)</f>
        <v>1.3094531044309647</v>
      </c>
      <c r="Q37" s="237" t="str">
        <f>IF('Cash Flow_Monthly'!A63&gt;0,'Cash Flow_Monthly'!A63,"")</f>
        <v>Marketing</v>
      </c>
      <c r="R37" s="735"/>
      <c r="S37" s="207"/>
      <c r="T37" s="1027">
        <f>IF($T$32="Year 1 Pro Forma",U37,INDEX(Historical!$1:$1048576,MATCH('Project Summary'!$Q37,Historical!$A:$A,0),MATCH('Project Summary'!$T$32,Historical!$1:$1,0)))</f>
        <v>49279.72</v>
      </c>
      <c r="U37" s="1028">
        <f>SUMIF('Cash Flow_Monthly'!$2:$2,U$1,'Cash Flow_Monthly'!63:63)</f>
        <v>75600</v>
      </c>
      <c r="V37" s="1028">
        <f>SUMIF('Cash Flow_Monthly'!$2:$2,V$1,'Cash Flow_Monthly'!63:63)</f>
        <v>77490</v>
      </c>
      <c r="W37" s="1028">
        <f>SUMIF('Cash Flow_Monthly'!$2:$2,W$1,'Cash Flow_Monthly'!63:63)</f>
        <v>79427.25</v>
      </c>
      <c r="X37" s="1028">
        <f>SUMIF('Cash Flow_Monthly'!$2:$2,X$1,'Cash Flow_Monthly'!63:63)</f>
        <v>81412.93124999998</v>
      </c>
      <c r="Y37" s="1028">
        <f>SUMIF('Cash Flow_Monthly'!$2:$2,Y$1,'Cash Flow_Monthly'!63:63)</f>
        <v>83448.254531249986</v>
      </c>
      <c r="Z37" s="1028">
        <f>SUMIF('Cash Flow_Monthly'!$2:$2,Z$1,'Cash Flow_Monthly'!63:63)</f>
        <v>85534.460894531221</v>
      </c>
      <c r="AA37" s="1028">
        <f>SUMIF('Cash Flow_Monthly'!$2:$2,AA$1,'Cash Flow_Monthly'!63:63)</f>
        <v>87672.822416894502</v>
      </c>
      <c r="AB37" s="1028">
        <f>SUMIF('Cash Flow_Monthly'!$2:$2,AB$1,'Cash Flow_Monthly'!63:63)</f>
        <v>0</v>
      </c>
      <c r="AC37" s="1028">
        <f>SUMIF('Cash Flow_Monthly'!$2:$2,AC$1,'Cash Flow_Monthly'!63:63)</f>
        <v>0</v>
      </c>
      <c r="AD37" s="1028">
        <f>SUMIF('Cash Flow_Monthly'!$2:$2,AD$1,'Cash Flow_Monthly'!63:63)</f>
        <v>0</v>
      </c>
    </row>
    <row r="38" spans="1:30">
      <c r="A38" s="818" t="s">
        <v>531</v>
      </c>
      <c r="B38" s="831"/>
      <c r="C38" s="831"/>
      <c r="D38" s="943"/>
      <c r="E38" s="943"/>
      <c r="F38" s="943"/>
      <c r="G38" s="839"/>
      <c r="I38" s="1315" t="s">
        <v>12</v>
      </c>
      <c r="J38" s="1316"/>
      <c r="K38" s="1312">
        <f>'Rent Roll_RedIQ 2'!G87</f>
        <v>24</v>
      </c>
      <c r="L38" s="1313">
        <f>'Rent Roll_RedIQ 2'!H87</f>
        <v>0.1111111111111111</v>
      </c>
      <c r="M38" s="1312">
        <f>'Rent Roll_RedIQ 2'!F87</f>
        <v>1331</v>
      </c>
      <c r="N38" s="1299">
        <f>'Rent Roll_RedIQ 2'!Q87</f>
        <v>1685.2941170000001</v>
      </c>
      <c r="O38" s="1314">
        <f>IFERROR(N38/M38,0)</f>
        <v>1.2661864139744554</v>
      </c>
      <c r="Q38" s="237" t="str">
        <f>IF('Cash Flow_Monthly'!A64&gt;0,'Cash Flow_Monthly'!A64,"")</f>
        <v>Administrative</v>
      </c>
      <c r="R38" s="735"/>
      <c r="S38" s="207"/>
      <c r="T38" s="1027">
        <f>IF($T$32="Year 1 Pro Forma",U38,INDEX(Historical!$1:$1048576,MATCH('Project Summary'!$Q38,Historical!$A:$A,0),MATCH('Project Summary'!$T$32,Historical!$1:$1,0)))</f>
        <v>60094.899999999994</v>
      </c>
      <c r="U38" s="1028">
        <f>SUMIF('Cash Flow_Monthly'!$2:$2,U$1,'Cash Flow_Monthly'!64:64)</f>
        <v>75600</v>
      </c>
      <c r="V38" s="1028">
        <f>SUMIF('Cash Flow_Monthly'!$2:$2,V$1,'Cash Flow_Monthly'!64:64)</f>
        <v>77490</v>
      </c>
      <c r="W38" s="1028">
        <f>SUMIF('Cash Flow_Monthly'!$2:$2,W$1,'Cash Flow_Monthly'!64:64)</f>
        <v>79427.25</v>
      </c>
      <c r="X38" s="1028">
        <f>SUMIF('Cash Flow_Monthly'!$2:$2,X$1,'Cash Flow_Monthly'!64:64)</f>
        <v>81412.93124999998</v>
      </c>
      <c r="Y38" s="1028">
        <f>SUMIF('Cash Flow_Monthly'!$2:$2,Y$1,'Cash Flow_Monthly'!64:64)</f>
        <v>83448.254531249986</v>
      </c>
      <c r="Z38" s="1028">
        <f>SUMIF('Cash Flow_Monthly'!$2:$2,Z$1,'Cash Flow_Monthly'!64:64)</f>
        <v>85534.460894531221</v>
      </c>
      <c r="AA38" s="1028">
        <f>SUMIF('Cash Flow_Monthly'!$2:$2,AA$1,'Cash Flow_Monthly'!64:64)</f>
        <v>87672.822416894502</v>
      </c>
      <c r="AB38" s="1028">
        <f>SUMIF('Cash Flow_Monthly'!$2:$2,AB$1,'Cash Flow_Monthly'!64:64)</f>
        <v>0</v>
      </c>
      <c r="AC38" s="1028">
        <f>SUMIF('Cash Flow_Monthly'!$2:$2,AC$1,'Cash Flow_Monthly'!64:64)</f>
        <v>0</v>
      </c>
      <c r="AD38" s="1028">
        <f>SUMIF('Cash Flow_Monthly'!$2:$2,AD$1,'Cash Flow_Monthly'!64:64)</f>
        <v>0</v>
      </c>
    </row>
    <row r="39" spans="1:30">
      <c r="A39" s="821"/>
      <c r="B39" s="183"/>
      <c r="C39" s="183" t="s">
        <v>688</v>
      </c>
      <c r="D39" s="179" t="s">
        <v>504</v>
      </c>
      <c r="E39" s="179" t="s">
        <v>535</v>
      </c>
      <c r="F39" s="179" t="s">
        <v>537</v>
      </c>
      <c r="G39" s="843" t="s">
        <v>534</v>
      </c>
      <c r="I39" s="876" t="s">
        <v>369</v>
      </c>
      <c r="J39" s="896"/>
      <c r="K39" s="1322">
        <f>'Rent Roll_RedIQ 2'!G88</f>
        <v>0</v>
      </c>
      <c r="L39" s="982">
        <f>'Rent Roll_RedIQ 2'!H88</f>
        <v>0</v>
      </c>
      <c r="M39" s="1322">
        <f>'Rent Roll_RedIQ 2'!F88</f>
        <v>0</v>
      </c>
      <c r="N39" s="1307">
        <f>'Rent Roll_RedIQ 2'!Q88</f>
        <v>0</v>
      </c>
      <c r="O39" s="984">
        <f>IFERROR(N39/M39,0)</f>
        <v>0</v>
      </c>
      <c r="Q39" s="237" t="str">
        <f>IF('Cash Flow_Monthly'!A65&gt;0,'Cash Flow_Monthly'!A65,"")</f>
        <v>Utilities</v>
      </c>
      <c r="R39" s="735"/>
      <c r="S39" s="207"/>
      <c r="T39" s="1032">
        <v>350000</v>
      </c>
      <c r="U39" s="1028">
        <f>SUMIF('Cash Flow_Monthly'!$2:$2,U$1,'Cash Flow_Monthly'!65:65)</f>
        <v>356425.60450000013</v>
      </c>
      <c r="V39" s="1028">
        <f>SUMIF('Cash Flow_Monthly'!$2:$2,V$1,'Cash Flow_Monthly'!65:65)</f>
        <v>388469.84461249999</v>
      </c>
      <c r="W39" s="1028">
        <f>SUMIF('Cash Flow_Monthly'!$2:$2,W$1,'Cash Flow_Monthly'!65:65)</f>
        <v>398648.15072781238</v>
      </c>
      <c r="X39" s="1028">
        <f>SUMIF('Cash Flow_Monthly'!$2:$2,X$1,'Cash Flow_Monthly'!65:65)</f>
        <v>409099.57689600781</v>
      </c>
      <c r="Y39" s="1028">
        <f>SUMIF('Cash Flow_Monthly'!$2:$2,Y$1,'Cash Flow_Monthly'!65:65)</f>
        <v>419831.69761440804</v>
      </c>
      <c r="Z39" s="1028">
        <f>SUMIF('Cash Flow_Monthly'!$2:$2,Z$1,'Cash Flow_Monthly'!80:80)</f>
        <v>0</v>
      </c>
      <c r="AA39" s="1028">
        <f>SUMIF('Cash Flow_Monthly'!$2:$2,AA$1,'Cash Flow_Monthly'!80:80)</f>
        <v>0</v>
      </c>
      <c r="AB39" s="1028">
        <f>SUMIF('Cash Flow_Monthly'!$2:$2,AB$1,'Cash Flow_Monthly'!80:80)</f>
        <v>0</v>
      </c>
      <c r="AC39" s="1028">
        <f>SUMIF('Cash Flow_Monthly'!$2:$2,AC$1,'Cash Flow_Monthly'!80:80)</f>
        <v>0</v>
      </c>
      <c r="AD39" s="1028">
        <f>SUMIF('Cash Flow_Monthly'!$2:$2,AD$1,'Cash Flow_Monthly'!80:80)</f>
        <v>0</v>
      </c>
    </row>
    <row r="40" spans="1:30" ht="15" thickBot="1">
      <c r="A40" s="826" t="s">
        <v>68</v>
      </c>
      <c r="B40" s="1075"/>
      <c r="C40" s="1075">
        <f>D40*E40</f>
        <v>2603544.6367157898</v>
      </c>
      <c r="D40" s="942">
        <f>'Pro Forma'!F118</f>
        <v>5.2499999999999998E-2</v>
      </c>
      <c r="E40" s="944">
        <f>'Pro Forma'!E128</f>
        <v>49591326.413634092</v>
      </c>
      <c r="F40" s="944">
        <f>E40/K40</f>
        <v>229589.47413719486</v>
      </c>
      <c r="G40" s="945">
        <f>F40/M40</f>
        <v>229.59478883138078</v>
      </c>
      <c r="I40" s="823" t="s">
        <v>400</v>
      </c>
      <c r="J40" s="846"/>
      <c r="K40" s="1262">
        <f>SUM(K35:K39)</f>
        <v>216</v>
      </c>
      <c r="L40" s="981">
        <f>K40/$K$40</f>
        <v>1</v>
      </c>
      <c r="M40" s="1262">
        <f>SUMPRODUCT(M35:M39,$K$35:$K$39)/$K$40</f>
        <v>999.97685185185185</v>
      </c>
      <c r="N40" s="974">
        <f>SUMPRODUCT(N35:N39,$K$35:$K$39)/$K$40</f>
        <v>1368.6241434768517</v>
      </c>
      <c r="O40" s="986">
        <f>SUMPRODUCT(O35:O39,$K$35:$K$39,$M$35:$M$39)/($K$40*$M$40)</f>
        <v>1.3686558253246603</v>
      </c>
      <c r="Q40" s="237" t="str">
        <f>IF('Cash Flow_Monthly'!A81&gt;0,'Cash Flow_Monthly'!A81,"")</f>
        <v>Management Fees</v>
      </c>
      <c r="R40" s="735"/>
      <c r="S40" s="207"/>
      <c r="T40" s="1027">
        <f>IF($T$32="Year 1 Pro Forma",U40,INDEX(Historical!$1:$1048576,MATCH('Project Summary'!$Q40,Historical!$A:$A,0),MATCH('Project Summary'!$T$32,Historical!$1:$1,0)))</f>
        <v>129032.70999999999</v>
      </c>
      <c r="U40" s="1028">
        <f>SUMIF('Cash Flow_Monthly'!$2:$2,U$1,'Cash Flow_Monthly'!81:81)</f>
        <v>104592.26613252117</v>
      </c>
      <c r="V40" s="1028">
        <f>SUMIF('Cash Flow_Monthly'!$2:$2,V$1,'Cash Flow_Monthly'!81:81)</f>
        <v>114654.20668001498</v>
      </c>
      <c r="W40" s="1028">
        <f>SUMIF('Cash Flow_Monthly'!$2:$2,W$1,'Cash Flow_Monthly'!81:81)</f>
        <v>127685.74438974398</v>
      </c>
      <c r="X40" s="1028">
        <f>SUMIF('Cash Flow_Monthly'!$2:$2,X$1,'Cash Flow_Monthly'!81:81)</f>
        <v>134126.68739421261</v>
      </c>
      <c r="Y40" s="1028">
        <f>SUMIF('Cash Flow_Monthly'!$2:$2,Y$1,'Cash Flow_Monthly'!81:81)</f>
        <v>138259.19620240055</v>
      </c>
      <c r="Z40" s="1028">
        <f>SUMIF('Cash Flow_Monthly'!$2:$2,Z$1,'Cash Flow_Monthly'!81:81)</f>
        <v>142699.56971349911</v>
      </c>
      <c r="AA40" s="1028">
        <f>SUMIF('Cash Flow_Monthly'!$2:$2,AA$1,'Cash Flow_Monthly'!81:81)</f>
        <v>146872.76229643327</v>
      </c>
      <c r="AB40" s="1028">
        <f>SUMIF('Cash Flow_Monthly'!$2:$2,AB$1,'Cash Flow_Monthly'!81:81)</f>
        <v>0</v>
      </c>
      <c r="AC40" s="1028">
        <f>SUMIF('Cash Flow_Monthly'!$2:$2,AC$1,'Cash Flow_Monthly'!81:81)</f>
        <v>0</v>
      </c>
      <c r="AD40" s="1028">
        <f>SUMIF('Cash Flow_Monthly'!$2:$2,AD$1,'Cash Flow_Monthly'!81:81)</f>
        <v>0</v>
      </c>
    </row>
    <row r="41" spans="1:30" ht="15" thickBot="1">
      <c r="A41" s="845" t="s">
        <v>69</v>
      </c>
      <c r="B41" s="1076"/>
      <c r="C41" s="1582">
        <v>0</v>
      </c>
      <c r="D41" s="1583">
        <v>0</v>
      </c>
      <c r="E41" s="1582">
        <v>0</v>
      </c>
      <c r="F41" s="1582">
        <v>0</v>
      </c>
      <c r="G41" s="1584">
        <v>0</v>
      </c>
      <c r="O41" s="1291"/>
      <c r="Q41" s="919" t="str">
        <f>IF('Cash Flow_Monthly'!A82&gt;0,'Cash Flow_Monthly'!A82,"")</f>
        <v>&lt;Other Exp&gt;</v>
      </c>
      <c r="R41" s="735"/>
      <c r="S41" s="207"/>
      <c r="T41" s="1027">
        <f>IF($T$32="Year 1 Pro Forma",U41,INDEX(Historical!$1:$1048576,MATCH('Project Summary'!$Q41,Historical!$A:$A,0),MATCH('Project Summary'!$T$32,Historical!$1:$1,0)))</f>
        <v>0</v>
      </c>
      <c r="U41" s="1028">
        <f>SUMIF('Cash Flow_Monthly'!$2:$2,U$1,'Cash Flow_Monthly'!82:82)</f>
        <v>0</v>
      </c>
      <c r="V41" s="1028">
        <f>SUMIF('Cash Flow_Monthly'!$2:$2,V$1,'Cash Flow_Monthly'!82:82)</f>
        <v>0</v>
      </c>
      <c r="W41" s="1028">
        <f>SUMIF('Cash Flow_Monthly'!$2:$2,W$1,'Cash Flow_Monthly'!82:82)</f>
        <v>0</v>
      </c>
      <c r="X41" s="1028">
        <f>SUMIF('Cash Flow_Monthly'!$2:$2,X$1,'Cash Flow_Monthly'!82:82)</f>
        <v>0</v>
      </c>
      <c r="Y41" s="1028">
        <f>SUMIF('Cash Flow_Monthly'!$2:$2,Y$1,'Cash Flow_Monthly'!82:82)</f>
        <v>0</v>
      </c>
      <c r="Z41" s="1028">
        <f>SUMIF('Cash Flow_Monthly'!$2:$2,Z$1,'Cash Flow_Monthly'!82:82)</f>
        <v>0</v>
      </c>
      <c r="AA41" s="1028">
        <f>SUMIF('Cash Flow_Monthly'!$2:$2,AA$1,'Cash Flow_Monthly'!82:82)</f>
        <v>0</v>
      </c>
      <c r="AB41" s="1028">
        <f>SUMIF('Cash Flow_Monthly'!$2:$2,AB$1,'Cash Flow_Monthly'!82:82)</f>
        <v>0</v>
      </c>
      <c r="AC41" s="1028">
        <f>SUMIF('Cash Flow_Monthly'!$2:$2,AC$1,'Cash Flow_Monthly'!82:82)</f>
        <v>0</v>
      </c>
      <c r="AD41" s="1028">
        <f>SUMIF('Cash Flow_Monthly'!$2:$2,AD$1,'Cash Flow_Monthly'!82:82)</f>
        <v>0</v>
      </c>
    </row>
    <row r="42" spans="1:30" ht="15" thickBot="1">
      <c r="A42" s="823" t="s">
        <v>34</v>
      </c>
      <c r="B42" s="947"/>
      <c r="C42" s="947">
        <f>SUM(C40:C41)</f>
        <v>2603544.6367157898</v>
      </c>
      <c r="D42" s="847">
        <f>C42/E42</f>
        <v>5.2499999999999998E-2</v>
      </c>
      <c r="E42" s="947">
        <f>SUM(E40:E41)</f>
        <v>49591326.413634092</v>
      </c>
      <c r="F42" s="947">
        <f>E42/K40</f>
        <v>229589.47413719486</v>
      </c>
      <c r="G42" s="948">
        <f>F42/M40</f>
        <v>229.59478883138078</v>
      </c>
      <c r="I42" s="818" t="s">
        <v>444</v>
      </c>
      <c r="J42" s="830"/>
      <c r="K42" s="830"/>
      <c r="L42" s="830"/>
      <c r="M42" s="841"/>
      <c r="N42" s="841"/>
      <c r="O42" s="842"/>
      <c r="Q42" s="920" t="str">
        <f>IF('Cash Flow_Monthly'!A83&gt;0,'Cash Flow_Monthly'!A83,"")</f>
        <v>&lt;Other Exp&gt;</v>
      </c>
      <c r="R42" s="921"/>
      <c r="S42" s="209"/>
      <c r="T42" s="1029">
        <f>IF($T$32="Year 1 Pro Forma",U42,INDEX(Historical!$1:$1048576,MATCH('Project Summary'!$Q42,Historical!$A:$A,0),MATCH('Project Summary'!$T$32,Historical!$1:$1,0)))</f>
        <v>0</v>
      </c>
      <c r="U42" s="1030">
        <f>SUMIF('Cash Flow_Monthly'!$2:$2,U$1,'Cash Flow_Monthly'!83:83)</f>
        <v>0</v>
      </c>
      <c r="V42" s="1030">
        <f>SUMIF('Cash Flow_Monthly'!$2:$2,V$1,'Cash Flow_Monthly'!83:83)</f>
        <v>0</v>
      </c>
      <c r="W42" s="1030">
        <f>SUMIF('Cash Flow_Monthly'!$2:$2,W$1,'Cash Flow_Monthly'!83:83)</f>
        <v>0</v>
      </c>
      <c r="X42" s="1030">
        <f>SUMIF('Cash Flow_Monthly'!$2:$2,X$1,'Cash Flow_Monthly'!83:83)</f>
        <v>0</v>
      </c>
      <c r="Y42" s="1030">
        <f>SUMIF('Cash Flow_Monthly'!$2:$2,Y$1,'Cash Flow_Monthly'!83:83)</f>
        <v>0</v>
      </c>
      <c r="Z42" s="1030">
        <f>SUMIF('Cash Flow_Monthly'!$2:$2,Z$1,'Cash Flow_Monthly'!83:83)</f>
        <v>0</v>
      </c>
      <c r="AA42" s="1030">
        <f>SUMIF('Cash Flow_Monthly'!$2:$2,AA$1,'Cash Flow_Monthly'!83:83)</f>
        <v>0</v>
      </c>
      <c r="AB42" s="1030">
        <f>SUMIF('Cash Flow_Monthly'!$2:$2,AB$1,'Cash Flow_Monthly'!83:83)</f>
        <v>0</v>
      </c>
      <c r="AC42" s="1030">
        <f>SUMIF('Cash Flow_Monthly'!$2:$2,AC$1,'Cash Flow_Monthly'!83:83)</f>
        <v>0</v>
      </c>
      <c r="AD42" s="1030">
        <f>SUMIF('Cash Flow_Monthly'!$2:$2,AD$1,'Cash Flow_Monthly'!83:83)</f>
        <v>0</v>
      </c>
    </row>
    <row r="43" spans="1:30" ht="15" thickBot="1">
      <c r="I43" s="50" t="s">
        <v>55</v>
      </c>
      <c r="J43" s="447" t="s">
        <v>339</v>
      </c>
      <c r="K43" s="446" t="s">
        <v>371</v>
      </c>
      <c r="L43" s="446" t="s">
        <v>372</v>
      </c>
      <c r="M43" s="446" t="s">
        <v>466</v>
      </c>
      <c r="N43" s="179" t="s">
        <v>505</v>
      </c>
      <c r="O43" s="856" t="s">
        <v>58</v>
      </c>
      <c r="R43" s="1" t="str">
        <f>IF('Cash Flow_Monthly'!B84&gt;0,'Cash Flow_Monthly'!B84,"")</f>
        <v>Total Controllable</v>
      </c>
      <c r="S43" s="1"/>
      <c r="T43" s="596">
        <f>SUM(T33:T42)</f>
        <v>1109458.5900000001</v>
      </c>
      <c r="U43" s="596">
        <f>SUMIF('Cash Flow_Monthly'!$2:$2,U$1,'Cash Flow_Monthly'!84:84)</f>
        <v>1183976.4115325212</v>
      </c>
      <c r="V43" s="596">
        <f>SUMIF('Cash Flow_Monthly'!$2:$2,V$1,'Cash Flow_Monthly'!84:84)</f>
        <v>1260504.9057150148</v>
      </c>
      <c r="W43" s="596">
        <f>SUMIF('Cash Flow_Monthly'!$2:$2,W$1,'Cash Flow_Monthly'!84:84)</f>
        <v>1305870.5134006189</v>
      </c>
      <c r="X43" s="596">
        <f>SUMIF('Cash Flow_Monthly'!$2:$2,X$1,'Cash Flow_Monthly'!84:84)</f>
        <v>1345582.0082053593</v>
      </c>
      <c r="Y43" s="596">
        <f>SUMIF('Cash Flow_Monthly'!$2:$2,Y$1,'Cash Flow_Monthly'!84:84)</f>
        <v>1383949.5064260762</v>
      </c>
      <c r="Z43" s="596">
        <f>SUMIF('Cash Flow_Monthly'!$2:$2,Z$1,'Cash Flow_Monthly'!84:84)</f>
        <v>1423618.1259503837</v>
      </c>
      <c r="AA43" s="596">
        <f>SUMIF('Cash Flow_Monthly'!$2:$2,AA$1,'Cash Flow_Monthly'!84:84)</f>
        <v>1464042.5309651298</v>
      </c>
      <c r="AB43" s="596">
        <f>SUMIF('Cash Flow_Monthly'!$2:$2,AB$1,'Cash Flow_Monthly'!84:84)</f>
        <v>0</v>
      </c>
      <c r="AC43" s="596">
        <f>SUMIF('Cash Flow_Monthly'!$2:$2,AC$1,'Cash Flow_Monthly'!84:84)</f>
        <v>0</v>
      </c>
      <c r="AD43" s="596">
        <f>SUMIF('Cash Flow_Monthly'!$2:$2,AD$1,'Cash Flow_Monthly'!84:84)</f>
        <v>0</v>
      </c>
    </row>
    <row r="44" spans="1:30">
      <c r="A44" s="818" t="s">
        <v>5</v>
      </c>
      <c r="B44" s="819"/>
      <c r="C44" s="819"/>
      <c r="D44" s="819"/>
      <c r="E44" s="838"/>
      <c r="F44" s="838"/>
      <c r="G44" s="839"/>
      <c r="I44" s="844" t="s">
        <v>7</v>
      </c>
      <c r="J44" s="978">
        <f>Rehab!O52</f>
        <v>0</v>
      </c>
      <c r="K44" s="516">
        <f>Rehab!P52</f>
        <v>0</v>
      </c>
      <c r="L44" s="516">
        <f>Rehab!Q52</f>
        <v>0</v>
      </c>
      <c r="M44" s="516">
        <f>SUM(Rehab!R52:S52)</f>
        <v>0</v>
      </c>
      <c r="N44" s="954">
        <f>Rehab!U52</f>
        <v>0</v>
      </c>
      <c r="O44" s="983">
        <f>IFERROR(N44/M35,0)</f>
        <v>0</v>
      </c>
      <c r="Q44" s="186"/>
      <c r="R44" s="1"/>
      <c r="T44" s="530"/>
      <c r="U44" s="1832"/>
      <c r="V44" s="1832"/>
      <c r="W44" s="1832"/>
      <c r="X44" s="1832"/>
      <c r="Y44" s="1832"/>
      <c r="Z44" s="1832"/>
      <c r="AA44" s="1832"/>
      <c r="AB44" s="1832"/>
      <c r="AC44" s="1832"/>
      <c r="AD44" s="1832"/>
    </row>
    <row r="45" spans="1:30">
      <c r="A45" s="1791" t="s">
        <v>631</v>
      </c>
      <c r="B45" s="1803">
        <v>34000000</v>
      </c>
      <c r="C45" s="1821">
        <f>B45/K40</f>
        <v>157407.40740740742</v>
      </c>
      <c r="D45" s="1822">
        <f>C45/M40</f>
        <v>157.41105118174033</v>
      </c>
      <c r="E45" s="941"/>
      <c r="F45" s="941"/>
      <c r="G45" s="858"/>
      <c r="I45" s="895" t="s">
        <v>10</v>
      </c>
      <c r="J45" s="979">
        <f>Rehab!O53</f>
        <v>0</v>
      </c>
      <c r="K45" s="905">
        <f>Rehab!P53</f>
        <v>0</v>
      </c>
      <c r="L45" s="905">
        <f>Rehab!Q53</f>
        <v>0</v>
      </c>
      <c r="M45" s="905">
        <f>SUM(Rehab!R53:S53)</f>
        <v>0</v>
      </c>
      <c r="N45" s="955">
        <f>Rehab!U53</f>
        <v>0</v>
      </c>
      <c r="O45" s="984">
        <f>IFERROR(N45/M36,0)</f>
        <v>0</v>
      </c>
      <c r="Q45" s="234" t="str">
        <f>IF('Cash Flow_Monthly'!A86&gt;0,'Cash Flow_Monthly'!A86,"")</f>
        <v>Ad Valorem Taxes</v>
      </c>
      <c r="R45" s="206"/>
      <c r="S45" s="206"/>
      <c r="T45" s="1032">
        <f>SUMIF('Cash Flow_Monthly'!$2:$2,U$1,'Cash Flow_Monthly'!86:86)</f>
        <v>503246.1924</v>
      </c>
      <c r="U45" s="1026">
        <f>SUMIF('Cash Flow_Monthly'!$2:$2,U$1,'Cash Flow_Monthly'!86:86)</f>
        <v>503246.1924</v>
      </c>
      <c r="V45" s="1026">
        <f>SUMIF('Cash Flow_Monthly'!$2:$2,V$1,'Cash Flow_Monthly'!86:86)</f>
        <v>518343.57817199995</v>
      </c>
      <c r="W45" s="1026">
        <f>SUMIF('Cash Flow_Monthly'!$2:$2,W$1,'Cash Flow_Monthly'!86:86)</f>
        <v>533893.88551716006</v>
      </c>
      <c r="X45" s="1026">
        <f>SUMIF('Cash Flow_Monthly'!$2:$2,X$1,'Cash Flow_Monthly'!86:86)</f>
        <v>549910.70208267472</v>
      </c>
      <c r="Y45" s="1026">
        <f>SUMIF('Cash Flow_Monthly'!$2:$2,Y$1,'Cash Flow_Monthly'!86:86)</f>
        <v>566408.02314515528</v>
      </c>
      <c r="Z45" s="1026">
        <f>SUMIF('Cash Flow_Monthly'!$2:$2,Z$1,'Cash Flow_Monthly'!86:86)</f>
        <v>583400.26383950969</v>
      </c>
      <c r="AA45" s="1026">
        <f>SUMIF('Cash Flow_Monthly'!$2:$2,AA$1,'Cash Flow_Monthly'!86:86)</f>
        <v>600902.2717546951</v>
      </c>
      <c r="AB45" s="1026">
        <f>SUMIF('Cash Flow_Monthly'!$2:$2,AB$1,'Cash Flow_Monthly'!86:86)</f>
        <v>0</v>
      </c>
      <c r="AC45" s="1026">
        <f>SUMIF('Cash Flow_Monthly'!$2:$2,AC$1,'Cash Flow_Monthly'!86:86)</f>
        <v>0</v>
      </c>
      <c r="AD45" s="1026">
        <f>SUMIF('Cash Flow_Monthly'!$2:$2,AD$1,'Cash Flow_Monthly'!86:86)</f>
        <v>0</v>
      </c>
    </row>
    <row r="46" spans="1:30">
      <c r="A46" s="1792" t="s">
        <v>677</v>
      </c>
      <c r="B46" s="1793" t="s">
        <v>929</v>
      </c>
      <c r="C46" s="332"/>
      <c r="D46" s="332"/>
      <c r="E46" s="332"/>
      <c r="F46" s="332"/>
      <c r="G46" s="357"/>
      <c r="I46" s="845" t="s">
        <v>11</v>
      </c>
      <c r="J46" s="980">
        <f>Rehab!O54</f>
        <v>0</v>
      </c>
      <c r="K46" s="517">
        <f>Rehab!P54</f>
        <v>0</v>
      </c>
      <c r="L46" s="517">
        <f>Rehab!Q54</f>
        <v>0</v>
      </c>
      <c r="M46" s="517">
        <f>SUM(Rehab!R54:S54)</f>
        <v>0</v>
      </c>
      <c r="N46" s="956">
        <f>Rehab!U54</f>
        <v>0</v>
      </c>
      <c r="O46" s="985">
        <f>IFERROR(N46/M37,0)</f>
        <v>0</v>
      </c>
      <c r="Q46" s="237" t="str">
        <f>IF('Cash Flow_Monthly'!A87&gt;0,'Cash Flow_Monthly'!A87,"")</f>
        <v>Non Ad Valorem Taxes</v>
      </c>
      <c r="R46" s="207"/>
      <c r="S46" s="207"/>
      <c r="T46" s="1027">
        <f>IF($T$32="Year 1 Pro Forma",U46,INDEX(Historical!$1:$1048576,MATCH('Project Summary'!$Q46,Historical!$A:$A,0),MATCH('Project Summary'!$T$32,Historical!$1:$1,0)))</f>
        <v>11476.05</v>
      </c>
      <c r="U46" s="1028">
        <f>SUMIF('Cash Flow_Monthly'!$2:$2,U$1,'Cash Flow_Monthly'!87:87)</f>
        <v>11505.149274577325</v>
      </c>
      <c r="V46" s="1028">
        <f>SUMIF('Cash Flow_Monthly'!$2:$2,V$1,'Cash Flow_Monthly'!87:87)</f>
        <v>12611.962734801647</v>
      </c>
      <c r="W46" s="1028">
        <f>SUMIF('Cash Flow_Monthly'!$2:$2,W$1,'Cash Flow_Monthly'!87:87)</f>
        <v>14045.431882871835</v>
      </c>
      <c r="X46" s="1028">
        <f>SUMIF('Cash Flow_Monthly'!$2:$2,X$1,'Cash Flow_Monthly'!87:87)</f>
        <v>14753.935613363385</v>
      </c>
      <c r="Y46" s="1028">
        <f>SUMIF('Cash Flow_Monthly'!$2:$2,Y$1,'Cash Flow_Monthly'!87:87)</f>
        <v>15208.511582264064</v>
      </c>
      <c r="Z46" s="1028">
        <f>SUMIF('Cash Flow_Monthly'!$2:$2,Z$1,'Cash Flow_Monthly'!87:87)</f>
        <v>15696.952668484899</v>
      </c>
      <c r="AA46" s="1028">
        <f>SUMIF('Cash Flow_Monthly'!$2:$2,AA$1,'Cash Flow_Monthly'!87:87)</f>
        <v>16156.003852607661</v>
      </c>
      <c r="AB46" s="1028">
        <f>SUMIF('Cash Flow_Monthly'!$2:$2,AB$1,'Cash Flow_Monthly'!87:87)</f>
        <v>0</v>
      </c>
      <c r="AC46" s="1028">
        <f>SUMIF('Cash Flow_Monthly'!$2:$2,AC$1,'Cash Flow_Monthly'!87:87)</f>
        <v>0</v>
      </c>
      <c r="AD46" s="1028">
        <f>SUMIF('Cash Flow_Monthly'!$2:$2,AD$1,'Cash Flow_Monthly'!87:87)</f>
        <v>0</v>
      </c>
    </row>
    <row r="47" spans="1:30">
      <c r="A47" s="730" t="s">
        <v>662</v>
      </c>
      <c r="B47" s="1794"/>
      <c r="C47" s="333"/>
      <c r="D47" s="333"/>
      <c r="E47" s="333"/>
      <c r="F47" s="333"/>
      <c r="G47" s="359"/>
      <c r="I47" s="876" t="s">
        <v>12</v>
      </c>
      <c r="J47" s="979">
        <f>Rehab!O55</f>
        <v>0</v>
      </c>
      <c r="K47" s="905">
        <f>Rehab!P55</f>
        <v>0</v>
      </c>
      <c r="L47" s="905">
        <f>Rehab!Q55</f>
        <v>0</v>
      </c>
      <c r="M47" s="905">
        <f>SUM(Rehab!R55:S55)</f>
        <v>0</v>
      </c>
      <c r="N47" s="955">
        <f>Rehab!U55</f>
        <v>0</v>
      </c>
      <c r="O47" s="984">
        <f>IFERROR(N47/M38,0)</f>
        <v>0</v>
      </c>
      <c r="Q47" s="237" t="str">
        <f>IF('Cash Flow_Monthly'!A88&gt;0,'Cash Flow_Monthly'!A88,"")</f>
        <v>Property Insurance</v>
      </c>
      <c r="R47" s="207"/>
      <c r="S47" s="207"/>
      <c r="T47" s="1032">
        <v>162000</v>
      </c>
      <c r="U47" s="1028">
        <f>SUMIF('Cash Flow_Monthly'!$2:$2,U$1,'Cash Flow_Monthly'!88:88)</f>
        <v>162000</v>
      </c>
      <c r="V47" s="1028">
        <f>SUMIF('Cash Flow_Monthly'!$2:$2,V$1,'Cash Flow_Monthly'!88:88)</f>
        <v>168480</v>
      </c>
      <c r="W47" s="1028">
        <f>SUMIF('Cash Flow_Monthly'!$2:$2,W$1,'Cash Flow_Monthly'!88:88)</f>
        <v>173534.40000000002</v>
      </c>
      <c r="X47" s="1028">
        <f>SUMIF('Cash Flow_Monthly'!$2:$2,X$1,'Cash Flow_Monthly'!88:88)</f>
        <v>178740.432</v>
      </c>
      <c r="Y47" s="1028">
        <f>SUMIF('Cash Flow_Monthly'!$2:$2,Y$1,'Cash Flow_Monthly'!88:88)</f>
        <v>184102.64496000006</v>
      </c>
      <c r="Z47" s="1028">
        <f>SUMIF('Cash Flow_Monthly'!$2:$2,Z$1,'Cash Flow_Monthly'!88:88)</f>
        <v>189625.72430880007</v>
      </c>
      <c r="AA47" s="1028">
        <f>SUMIF('Cash Flow_Monthly'!$2:$2,AA$1,'Cash Flow_Monthly'!88:88)</f>
        <v>195314.4960380641</v>
      </c>
      <c r="AB47" s="1028">
        <f>SUMIF('Cash Flow_Monthly'!$2:$2,AB$1,'Cash Flow_Monthly'!88:88)</f>
        <v>0</v>
      </c>
      <c r="AC47" s="1028">
        <f>SUMIF('Cash Flow_Monthly'!$2:$2,AC$1,'Cash Flow_Monthly'!88:88)</f>
        <v>0</v>
      </c>
      <c r="AD47" s="1028">
        <f>SUMIF('Cash Flow_Monthly'!$2:$2,AD$1,'Cash Flow_Monthly'!88:88)</f>
        <v>0</v>
      </c>
    </row>
    <row r="48" spans="1:30">
      <c r="A48" s="730" t="s">
        <v>663</v>
      </c>
      <c r="B48" s="1794"/>
      <c r="C48" s="333"/>
      <c r="D48" s="333"/>
      <c r="E48" s="333"/>
      <c r="F48" s="333"/>
      <c r="G48" s="359"/>
      <c r="I48" s="857" t="s">
        <v>369</v>
      </c>
      <c r="J48" s="980">
        <f>Rehab!O56</f>
        <v>0</v>
      </c>
      <c r="K48" s="518">
        <f>Rehab!P56</f>
        <v>0</v>
      </c>
      <c r="L48" s="518">
        <f>Rehab!Q56</f>
        <v>0</v>
      </c>
      <c r="M48" s="518">
        <f>SUM(Rehab!R56:S56)</f>
        <v>0</v>
      </c>
      <c r="N48" s="957">
        <f>Rehab!U56</f>
        <v>0</v>
      </c>
      <c r="O48" s="985">
        <f>IFERROR(N48/M39,0)</f>
        <v>0</v>
      </c>
      <c r="Q48" s="919" t="str">
        <f>IF('Cash Flow_Monthly'!A89&gt;0,'Cash Flow_Monthly'!A89,"")</f>
        <v>&lt;Other Exp&gt;</v>
      </c>
      <c r="R48" s="207"/>
      <c r="S48" s="207"/>
      <c r="T48" s="1027">
        <f>IF($T$32="Year 1 Pro Forma",U48,INDEX(Historical!$1:$1048576,MATCH('Project Summary'!$Q48,Historical!$A:$A,0),MATCH('Project Summary'!$T$32,Historical!$1:$1,0)))</f>
        <v>0</v>
      </c>
      <c r="U48" s="1028">
        <f>SUMIF('Cash Flow_Monthly'!$2:$2,U$1,'Cash Flow_Monthly'!89:89)</f>
        <v>0</v>
      </c>
      <c r="V48" s="1028">
        <f>SUMIF('Cash Flow_Monthly'!$2:$2,V$1,'Cash Flow_Monthly'!89:89)</f>
        <v>0</v>
      </c>
      <c r="W48" s="1028">
        <f>SUMIF('Cash Flow_Monthly'!$2:$2,W$1,'Cash Flow_Monthly'!89:89)</f>
        <v>0</v>
      </c>
      <c r="X48" s="1028">
        <f>SUMIF('Cash Flow_Monthly'!$2:$2,X$1,'Cash Flow_Monthly'!89:89)</f>
        <v>0</v>
      </c>
      <c r="Y48" s="1028">
        <f>SUMIF('Cash Flow_Monthly'!$2:$2,Y$1,'Cash Flow_Monthly'!89:89)</f>
        <v>0</v>
      </c>
      <c r="Z48" s="1028">
        <f>SUMIF('Cash Flow_Monthly'!$2:$2,Z$1,'Cash Flow_Monthly'!89:89)</f>
        <v>0</v>
      </c>
      <c r="AA48" s="1028">
        <f>SUMIF('Cash Flow_Monthly'!$2:$2,AA$1,'Cash Flow_Monthly'!89:89)</f>
        <v>0</v>
      </c>
      <c r="AB48" s="1028">
        <f>SUMIF('Cash Flow_Monthly'!$2:$2,AB$1,'Cash Flow_Monthly'!89:89)</f>
        <v>0</v>
      </c>
      <c r="AC48" s="1028">
        <f>SUMIF('Cash Flow_Monthly'!$2:$2,AC$1,'Cash Flow_Monthly'!89:89)</f>
        <v>0</v>
      </c>
      <c r="AD48" s="1028">
        <f>SUMIF('Cash Flow_Monthly'!$2:$2,AD$1,'Cash Flow_Monthly'!89:89)</f>
        <v>0</v>
      </c>
    </row>
    <row r="49" spans="1:30" ht="15" thickBot="1">
      <c r="A49" s="730"/>
      <c r="B49" s="1794"/>
      <c r="C49" s="333"/>
      <c r="D49" s="333"/>
      <c r="E49" s="333"/>
      <c r="F49" s="333"/>
      <c r="G49" s="359"/>
      <c r="I49" s="823" t="s">
        <v>400</v>
      </c>
      <c r="J49" s="977">
        <f>SUM(J44:J48)</f>
        <v>0</v>
      </c>
      <c r="K49" s="834">
        <f>IFERROR(SUMPRODUCT(K44:K48,J44:J48)/J49,0)</f>
        <v>0</v>
      </c>
      <c r="L49" s="834">
        <f>IFERROR(AVERAGEIF(L44:L48,"&gt;0"),0)</f>
        <v>0</v>
      </c>
      <c r="M49" s="834">
        <f>IFERROR(SUMPRODUCT(M44:M48,J44:J48)/J49,0)</f>
        <v>0</v>
      </c>
      <c r="N49" s="974">
        <f>SUMPRODUCT(N44:N48,$K$35:$K$39)/$K$40</f>
        <v>0</v>
      </c>
      <c r="O49" s="986">
        <f>SUMPRODUCT(O44:O48,$K$35:$K$39,$M$35:$M$39)/($K$40*$M$40)</f>
        <v>0</v>
      </c>
      <c r="Q49" s="920" t="str">
        <f>IF('Cash Flow_Monthly'!A90&gt;0,'Cash Flow_Monthly'!A90,"")</f>
        <v>&lt;Other Exp&gt;</v>
      </c>
      <c r="R49" s="209"/>
      <c r="S49" s="209"/>
      <c r="T49" s="1033">
        <f>IF($T$32="Year 1 Pro Forma",U49,INDEX(Historical!$1:$1048576,MATCH('Project Summary'!$Q49,Historical!$A:$A,0),MATCH('Project Summary'!$T$32,Historical!$1:$1,0)))</f>
        <v>0</v>
      </c>
      <c r="U49" s="1034">
        <f>SUMIF('Cash Flow_Monthly'!$2:$2,U$1,'Cash Flow_Monthly'!90:90)</f>
        <v>0</v>
      </c>
      <c r="V49" s="1034">
        <f>SUMIF('Cash Flow_Monthly'!$2:$2,V$1,'Cash Flow_Monthly'!90:90)</f>
        <v>0</v>
      </c>
      <c r="W49" s="1034">
        <f>SUMIF('Cash Flow_Monthly'!$2:$2,W$1,'Cash Flow_Monthly'!90:90)</f>
        <v>0</v>
      </c>
      <c r="X49" s="1034">
        <f>SUMIF('Cash Flow_Monthly'!$2:$2,X$1,'Cash Flow_Monthly'!90:90)</f>
        <v>0</v>
      </c>
      <c r="Y49" s="1034">
        <f>SUMIF('Cash Flow_Monthly'!$2:$2,Y$1,'Cash Flow_Monthly'!90:90)</f>
        <v>0</v>
      </c>
      <c r="Z49" s="1034">
        <f>SUMIF('Cash Flow_Monthly'!$2:$2,Z$1,'Cash Flow_Monthly'!90:90)</f>
        <v>0</v>
      </c>
      <c r="AA49" s="1034">
        <f>SUMIF('Cash Flow_Monthly'!$2:$2,AA$1,'Cash Flow_Monthly'!90:90)</f>
        <v>0</v>
      </c>
      <c r="AB49" s="1034">
        <f>SUMIF('Cash Flow_Monthly'!$2:$2,AB$1,'Cash Flow_Monthly'!90:90)</f>
        <v>0</v>
      </c>
      <c r="AC49" s="1034">
        <f>SUMIF('Cash Flow_Monthly'!$2:$2,AC$1,'Cash Flow_Monthly'!90:90)</f>
        <v>0</v>
      </c>
      <c r="AD49" s="1034">
        <f>SUMIF('Cash Flow_Monthly'!$2:$2,AD$1,'Cash Flow_Monthly'!90:90)</f>
        <v>0</v>
      </c>
    </row>
    <row r="50" spans="1:30" ht="15" thickBot="1">
      <c r="A50" s="781" t="s">
        <v>657</v>
      </c>
      <c r="B50" s="1715">
        <f>((INDEX('Cash Flow_Monthly'!A3:DT10,8,MATCH('Project Summary'!G7,'Cash Flow_Monthly'!3:3,0))/K40)/(Historical!N26/K40))^(1/('Pro Forma'!O127/12))-1</f>
        <v>4.4369825566278331E-2</v>
      </c>
      <c r="C50" s="1716"/>
      <c r="D50" s="1716"/>
      <c r="E50" s="1716"/>
      <c r="F50" s="1716"/>
      <c r="G50" s="1717"/>
      <c r="R50" s="1" t="str">
        <f>IF('Cash Flow_Monthly'!B91&gt;0,'Cash Flow_Monthly'!B91,"")</f>
        <v>Total Non-Controllable</v>
      </c>
      <c r="S50" s="1"/>
      <c r="T50" s="596">
        <f>SUM(T45:T49)</f>
        <v>676722.24239999999</v>
      </c>
      <c r="U50" s="596">
        <f>SUMIF('Cash Flow_Monthly'!$2:$2,U$1,'Cash Flow_Monthly'!91:91)</f>
        <v>676751.34167457721</v>
      </c>
      <c r="V50" s="596">
        <f>SUMIF('Cash Flow_Monthly'!$2:$2,V$1,'Cash Flow_Monthly'!91:91)</f>
        <v>699435.5409068017</v>
      </c>
      <c r="W50" s="596">
        <f>SUMIF('Cash Flow_Monthly'!$2:$2,W$1,'Cash Flow_Monthly'!91:91)</f>
        <v>721473.71740003175</v>
      </c>
      <c r="X50" s="596">
        <f>SUMIF('Cash Flow_Monthly'!$2:$2,X$1,'Cash Flow_Monthly'!91:91)</f>
        <v>743405.06969603815</v>
      </c>
      <c r="Y50" s="596">
        <f>SUMIF('Cash Flow_Monthly'!$2:$2,Y$1,'Cash Flow_Monthly'!91:91)</f>
        <v>765719.17968741932</v>
      </c>
      <c r="Z50" s="596">
        <f>SUMIF('Cash Flow_Monthly'!$2:$2,Z$1,'Cash Flow_Monthly'!91:91)</f>
        <v>788722.94081679452</v>
      </c>
      <c r="AA50" s="596">
        <f>SUMIF('Cash Flow_Monthly'!$2:$2,AA$1,'Cash Flow_Monthly'!91:91)</f>
        <v>812372.77164536668</v>
      </c>
      <c r="AB50" s="596">
        <f>SUMIF('Cash Flow_Monthly'!$2:$2,AB$1,'Cash Flow_Monthly'!91:91)</f>
        <v>0</v>
      </c>
      <c r="AC50" s="596">
        <f>SUMIF('Cash Flow_Monthly'!$2:$2,AC$1,'Cash Flow_Monthly'!91:91)</f>
        <v>0</v>
      </c>
      <c r="AD50" s="596">
        <f>SUMIF('Cash Flow_Monthly'!$2:$2,AD$1,'Cash Flow_Monthly'!91:91)</f>
        <v>0</v>
      </c>
    </row>
    <row r="51" spans="1:30">
      <c r="A51" s="1795" t="s">
        <v>656</v>
      </c>
      <c r="B51" s="16"/>
      <c r="C51" s="1718" t="s">
        <v>658</v>
      </c>
      <c r="D51" s="1719" t="s">
        <v>647</v>
      </c>
      <c r="E51" s="1719" t="s">
        <v>659</v>
      </c>
      <c r="F51" s="1719" t="s">
        <v>660</v>
      </c>
      <c r="G51" s="1720" t="s">
        <v>661</v>
      </c>
      <c r="I51" s="818" t="s">
        <v>532</v>
      </c>
      <c r="J51" s="830"/>
      <c r="K51" s="819"/>
      <c r="L51" s="838"/>
      <c r="M51" s="850"/>
      <c r="N51" s="850"/>
      <c r="O51" s="851"/>
      <c r="Q51" s="186"/>
      <c r="T51" s="1031"/>
      <c r="U51" s="1031"/>
      <c r="V51" s="1031"/>
      <c r="W51" s="1031"/>
      <c r="X51" s="1031"/>
      <c r="Y51" s="1031"/>
      <c r="Z51" s="1031"/>
      <c r="AA51" s="1031"/>
      <c r="AB51" s="1031"/>
      <c r="AC51" s="1031"/>
      <c r="AD51" s="1031"/>
    </row>
    <row r="52" spans="1:30">
      <c r="A52" s="836" t="s">
        <v>672</v>
      </c>
      <c r="B52" s="1796">
        <v>0</v>
      </c>
      <c r="C52" s="1721" t="str">
        <f t="shared" ref="C52:G53" si="8">IFERROR(U$28*12/$B52,"-")</f>
        <v>-</v>
      </c>
      <c r="D52" s="1721" t="str">
        <f t="shared" si="8"/>
        <v>-</v>
      </c>
      <c r="E52" s="1721" t="str">
        <f t="shared" si="8"/>
        <v>-</v>
      </c>
      <c r="F52" s="1721" t="str">
        <f t="shared" si="8"/>
        <v>-</v>
      </c>
      <c r="G52" s="1722" t="str">
        <f t="shared" si="8"/>
        <v>-</v>
      </c>
      <c r="I52" s="50"/>
      <c r="J52" s="24"/>
      <c r="K52" s="179"/>
      <c r="L52" s="446"/>
      <c r="M52" s="812" t="str">
        <f>Debt!A1</f>
        <v>Loan 1</v>
      </c>
      <c r="N52" s="812" t="str">
        <f>Debt!F1</f>
        <v>Loan 2</v>
      </c>
      <c r="O52" s="856" t="str">
        <f>Debt!K1</f>
        <v>Loan 3</v>
      </c>
      <c r="Q52" s="914" t="str">
        <f>IF('Cash Flow_Monthly'!A93&gt;0,'Cash Flow_Monthly'!A93,"")</f>
        <v>Replacement Reserves</v>
      </c>
      <c r="R52" s="209"/>
      <c r="S52" s="209"/>
      <c r="T52" s="1029">
        <f>IF($T$32="Year 1 Pro Forma",U52,INDEX(Historical!$1:$1048576,MATCH('Project Summary'!$Q52,Historical!$A:$A,0),MATCH('Project Summary'!$T$32,Historical!$1:$1,0)))</f>
        <v>54000</v>
      </c>
      <c r="U52" s="1030">
        <f>SUMIF('Cash Flow_Monthly'!$2:$2,U$1,'Cash Flow_Monthly'!93:93)</f>
        <v>64800</v>
      </c>
      <c r="V52" s="1030">
        <f>SUMIF('Cash Flow_Monthly'!$2:$2,V$1,'Cash Flow_Monthly'!93:93)</f>
        <v>67392</v>
      </c>
      <c r="W52" s="1030">
        <f>SUMIF('Cash Flow_Monthly'!$2:$2,W$1,'Cash Flow_Monthly'!93:93)</f>
        <v>70087.680000000008</v>
      </c>
      <c r="X52" s="1030">
        <f>SUMIF('Cash Flow_Monthly'!$2:$2,X$1,'Cash Flow_Monthly'!93:93)</f>
        <v>72891.1872</v>
      </c>
      <c r="Y52" s="1030">
        <f>SUMIF('Cash Flow_Monthly'!$2:$2,Y$1,'Cash Flow_Monthly'!93:93)</f>
        <v>75806.834688000017</v>
      </c>
      <c r="Z52" s="1030">
        <f>SUMIF('Cash Flow_Monthly'!$2:$2,Z$1,'Cash Flow_Monthly'!93:93)</f>
        <v>78839.108075520024</v>
      </c>
      <c r="AA52" s="1030">
        <f>SUMIF('Cash Flow_Monthly'!$2:$2,AA$1,'Cash Flow_Monthly'!93:93)</f>
        <v>81992.672398540817</v>
      </c>
      <c r="AB52" s="1030">
        <f>SUMIF('Cash Flow_Monthly'!$2:$2,AB$1,'Cash Flow_Monthly'!93:93)</f>
        <v>0</v>
      </c>
      <c r="AC52" s="1030">
        <f>SUMIF('Cash Flow_Monthly'!$2:$2,AC$1,'Cash Flow_Monthly'!93:93)</f>
        <v>0</v>
      </c>
      <c r="AD52" s="1030">
        <f>SUMIF('Cash Flow_Monthly'!$2:$2,AD$1,'Cash Flow_Monthly'!93:93)</f>
        <v>0</v>
      </c>
    </row>
    <row r="53" spans="1:30">
      <c r="A53" s="836" t="s">
        <v>679</v>
      </c>
      <c r="B53" s="1796">
        <v>81818</v>
      </c>
      <c r="C53" s="1721">
        <f t="shared" si="8"/>
        <v>0.20275909498482123</v>
      </c>
      <c r="D53" s="1721">
        <f t="shared" si="8"/>
        <v>0.21589459494510915</v>
      </c>
      <c r="E53" s="1721">
        <f t="shared" si="8"/>
        <v>0.23400765333786044</v>
      </c>
      <c r="F53" s="1721">
        <f t="shared" si="8"/>
        <v>0.24583975465907318</v>
      </c>
      <c r="G53" s="1722">
        <f t="shared" si="8"/>
        <v>0.25335732934909555</v>
      </c>
      <c r="I53" s="874" t="s">
        <v>488</v>
      </c>
      <c r="J53" s="1345"/>
      <c r="K53" s="875"/>
      <c r="L53" s="875"/>
      <c r="M53" s="1284">
        <f>IF(Debt!D$2="Yes",Debt!D11,0)</f>
        <v>-62</v>
      </c>
      <c r="N53" s="1284" t="str">
        <f>IF(Debt!I$2="Yes",Debt!I11,"-")</f>
        <v>-</v>
      </c>
      <c r="O53" s="1285" t="str">
        <f>IF(Debt!N$2="Yes",Debt!N11,"-")</f>
        <v>-</v>
      </c>
      <c r="Q53" s="1486"/>
      <c r="R53" s="1487"/>
    </row>
    <row r="54" spans="1:30" ht="15" thickBot="1">
      <c r="A54" s="1714" t="s">
        <v>681</v>
      </c>
      <c r="B54" s="1823">
        <v>8.5000000000000006E-3</v>
      </c>
      <c r="C54" s="23"/>
      <c r="D54" s="23"/>
      <c r="E54" s="23"/>
      <c r="F54" s="23"/>
      <c r="G54" s="56"/>
      <c r="I54" s="845" t="s">
        <v>374</v>
      </c>
      <c r="J54" s="1346"/>
      <c r="K54" s="15"/>
      <c r="L54" s="15"/>
      <c r="M54" s="1282" t="str">
        <f>IF(Debt!D$2="Yes",Debt!D18,0)</f>
        <v>Fixed Rate</v>
      </c>
      <c r="N54" s="1282" t="str">
        <f>IF(Debt!I$2="Yes",Debt!I18,"-")</f>
        <v>-</v>
      </c>
      <c r="O54" s="1283" t="str">
        <f>IF(Debt!N$2="Yes",Debt!N18,"-")</f>
        <v>-</v>
      </c>
      <c r="Q54" s="260"/>
      <c r="R54" s="261" t="str">
        <f>IF('Cash Flow_Monthly'!B95&gt;0,'Cash Flow_Monthly'!B95,"")</f>
        <v>Total Operating Expenses</v>
      </c>
      <c r="S54" s="255"/>
      <c r="T54" s="542">
        <f>T43+T50+T52</f>
        <v>1840180.8324000002</v>
      </c>
      <c r="U54" s="542">
        <f>SUMIF('Cash Flow_Monthly'!$2:$2,U$1,'Cash Flow_Monthly'!95:95)</f>
        <v>1925527.7532070985</v>
      </c>
      <c r="V54" s="542">
        <f>SUMIF('Cash Flow_Monthly'!$2:$2,V$1,'Cash Flow_Monthly'!95:95)</f>
        <v>2027332.4466218161</v>
      </c>
      <c r="W54" s="542">
        <f>SUMIF('Cash Flow_Monthly'!$2:$2,W$1,'Cash Flow_Monthly'!95:95)</f>
        <v>2097431.9108006507</v>
      </c>
      <c r="X54" s="542">
        <f>SUMIF('Cash Flow_Monthly'!$2:$2,X$1,'Cash Flow_Monthly'!95:95)</f>
        <v>2161878.2651013979</v>
      </c>
      <c r="Y54" s="542">
        <f>SUMIF('Cash Flow_Monthly'!$2:$2,Y$1,'Cash Flow_Monthly'!95:95)</f>
        <v>2225475.5208014953</v>
      </c>
      <c r="Z54" s="542">
        <f>SUMIF('Cash Flow_Monthly'!$2:$2,Z$1,'Cash Flow_Monthly'!95:95)</f>
        <v>2291180.1748426985</v>
      </c>
      <c r="AA54" s="542">
        <f>SUMIF('Cash Flow_Monthly'!$2:$2,AA$1,'Cash Flow_Monthly'!95:95)</f>
        <v>2358407.9750090372</v>
      </c>
      <c r="AB54" s="542">
        <f>SUMIF('Cash Flow_Monthly'!$2:$2,AB$1,'Cash Flow_Monthly'!95:95)</f>
        <v>0</v>
      </c>
      <c r="AC54" s="542">
        <f>SUMIF('Cash Flow_Monthly'!$2:$2,AC$1,'Cash Flow_Monthly'!95:95)</f>
        <v>0</v>
      </c>
      <c r="AD54" s="542">
        <f>SUMIF('Cash Flow_Monthly'!$2:$2,AD$1,'Cash Flow_Monthly'!95:95)</f>
        <v>0</v>
      </c>
    </row>
    <row r="55" spans="1:30" ht="15" thickBot="1">
      <c r="I55" s="876" t="s">
        <v>177</v>
      </c>
      <c r="J55" s="906"/>
      <c r="K55" s="877"/>
      <c r="L55" s="877"/>
      <c r="M55" s="1410">
        <f>IF(Debt!D$2="Yes",Debt!D12,0)</f>
        <v>420</v>
      </c>
      <c r="N55" s="1410" t="str">
        <f>IF(Debt!I$2="Yes",Debt!I12,"-")</f>
        <v>-</v>
      </c>
      <c r="O55" s="1411" t="str">
        <f>IF(Debt!N$2="Yes",Debt!N12,"-")</f>
        <v>-</v>
      </c>
      <c r="Q55" s="187" t="s">
        <v>502</v>
      </c>
      <c r="T55" s="1035"/>
      <c r="U55" s="1286">
        <f t="shared" ref="U55:AD55" si="9">IF(U54&gt;1,U54/T54-1,"-")</f>
        <v>4.6379637970572318E-2</v>
      </c>
      <c r="V55" s="1286">
        <f t="shared" si="9"/>
        <v>5.2871060022456229E-2</v>
      </c>
      <c r="W55" s="1286">
        <f t="shared" si="9"/>
        <v>3.4577192455851335E-2</v>
      </c>
      <c r="X55" s="1286">
        <f t="shared" si="9"/>
        <v>3.0726315342530564E-2</v>
      </c>
      <c r="Y55" s="1286">
        <f t="shared" si="9"/>
        <v>2.9417593361629191E-2</v>
      </c>
      <c r="Z55" s="1286">
        <f t="shared" si="9"/>
        <v>2.9523871831913073E-2</v>
      </c>
      <c r="AA55" s="1286">
        <f t="shared" si="9"/>
        <v>2.934199627969214E-2</v>
      </c>
      <c r="AB55" s="1286" t="str">
        <f t="shared" si="9"/>
        <v>-</v>
      </c>
      <c r="AC55" s="1286" t="str">
        <f t="shared" si="9"/>
        <v>-</v>
      </c>
      <c r="AD55" s="1286" t="str">
        <f t="shared" si="9"/>
        <v>-</v>
      </c>
    </row>
    <row r="56" spans="1:30">
      <c r="A56" s="818" t="s">
        <v>461</v>
      </c>
      <c r="B56" s="848"/>
      <c r="C56" s="859"/>
      <c r="D56" s="849"/>
      <c r="E56" s="849"/>
      <c r="F56" s="850"/>
      <c r="G56" s="851"/>
      <c r="I56" s="845" t="s">
        <v>375</v>
      </c>
      <c r="J56" s="1346"/>
      <c r="K56" s="15"/>
      <c r="L56" s="15"/>
      <c r="M56" s="1412">
        <f>IF(Debt!D$2="Yes",Debt!D13,0)</f>
        <v>0</v>
      </c>
      <c r="N56" s="1412" t="str">
        <f>IF(Debt!I$2="Yes",Debt!I13,"-")</f>
        <v>-</v>
      </c>
      <c r="O56" s="1413" t="str">
        <f>IF(Debt!N$2="Yes",Debt!N13,"-")</f>
        <v>-</v>
      </c>
      <c r="Q56" s="187" t="str">
        <f>IF('Cash Flow_Monthly'!A96&gt;0,'Cash Flow_Monthly'!A96,"")</f>
        <v>Expense Ratio</v>
      </c>
      <c r="R56" s="1"/>
      <c r="T56" s="1035">
        <f t="shared" ref="T56:AD56" si="10">IF(T54&gt;1,IFERROR(T54/T22,""),"-")</f>
        <v>0.5309909510136076</v>
      </c>
      <c r="U56" s="1035">
        <f t="shared" si="10"/>
        <v>0.55229544910158201</v>
      </c>
      <c r="V56" s="1035">
        <f t="shared" si="10"/>
        <v>0.53046438643455229</v>
      </c>
      <c r="W56" s="1035">
        <f t="shared" si="10"/>
        <v>0.49279547708909033</v>
      </c>
      <c r="X56" s="1035">
        <f t="shared" si="10"/>
        <v>0.48354543911475434</v>
      </c>
      <c r="Y56" s="1035">
        <f t="shared" si="10"/>
        <v>0.48289204232250299</v>
      </c>
      <c r="Z56" s="1035">
        <f t="shared" si="10"/>
        <v>0.48167913458521611</v>
      </c>
      <c r="AA56" s="1035">
        <f t="shared" si="10"/>
        <v>0.48172471290130625</v>
      </c>
      <c r="AB56" s="1035" t="str">
        <f t="shared" si="10"/>
        <v>-</v>
      </c>
      <c r="AC56" s="1035" t="str">
        <f t="shared" si="10"/>
        <v>-</v>
      </c>
      <c r="AD56" s="1035" t="str">
        <f t="shared" si="10"/>
        <v>-</v>
      </c>
    </row>
    <row r="57" spans="1:30">
      <c r="A57" s="19"/>
      <c r="F57" s="860"/>
      <c r="G57" s="28"/>
      <c r="I57" s="876" t="s">
        <v>379</v>
      </c>
      <c r="J57" s="906"/>
      <c r="K57" s="877"/>
      <c r="L57" s="877"/>
      <c r="M57" s="878" t="str">
        <f>IF(AND(Debt!D$2="Yes",Debt!D$18="Floating Rate"),Debt!D25,"-")</f>
        <v>-</v>
      </c>
      <c r="N57" s="878" t="str">
        <f>IF(AND(Debt!I$2="Yes",Debt!I$18="Floating Rate"),Debt!I25,"-")</f>
        <v>-</v>
      </c>
      <c r="O57" s="879" t="str">
        <f>IF(AND(Debt!N$2="Yes",Debt!N$18="Floating Rate"),Debt!N25,"-")</f>
        <v>-</v>
      </c>
      <c r="Q57" s="186"/>
      <c r="R57" s="1"/>
      <c r="T57" s="15"/>
      <c r="U57" s="1035"/>
      <c r="V57" s="1870">
        <f>V58/T58-1</f>
        <v>0.10403457073951716</v>
      </c>
      <c r="W57" s="1036"/>
      <c r="X57" s="1036"/>
      <c r="Y57" s="1036"/>
      <c r="Z57" s="1036"/>
      <c r="AA57" s="1036"/>
      <c r="AB57" s="1036"/>
      <c r="AC57" s="1036"/>
      <c r="AD57" s="1036"/>
    </row>
    <row r="58" spans="1:30">
      <c r="A58" s="19"/>
      <c r="F58" s="860"/>
      <c r="G58" s="28"/>
      <c r="I58" s="836" t="s">
        <v>361</v>
      </c>
      <c r="J58" s="188"/>
      <c r="K58" s="181"/>
      <c r="L58" s="15"/>
      <c r="M58" s="810" t="str">
        <f>IF(AND(Debt!D$2="Yes",Debt!D$18="Floating Rate"),Debt!D27,"-")</f>
        <v>-</v>
      </c>
      <c r="N58" s="810" t="str">
        <f>IF(AND(Debt!I$2="Yes",Debt!I$18="Floating Rate"),Debt!I27,"-")</f>
        <v>-</v>
      </c>
      <c r="O58" s="861" t="str">
        <f>IF(AND(Debt!N$2="Yes",Debt!N$18="Floating Rate"),Debt!N27,"-")</f>
        <v>-</v>
      </c>
      <c r="Q58" s="262"/>
      <c r="R58" s="256" t="str">
        <f>IF('Cash Flow_Monthly'!B98&gt;0,'Cash Flow_Monthly'!B98,"")</f>
        <v>Net Operating Income</v>
      </c>
      <c r="S58" s="263"/>
      <c r="T58" s="542">
        <f>T22-T54</f>
        <v>1625378.8515970293</v>
      </c>
      <c r="U58" s="542">
        <f>SUMIF('Cash Flow_Monthly'!$2:$2,U$1,'Cash Flow_Monthly'!98:98)</f>
        <v>1560881.1178769399</v>
      </c>
      <c r="V58" s="542">
        <f>SUMIF('Cash Flow_Monthly'!$2:$2,V$1,'Cash Flow_Monthly'!98:98)</f>
        <v>1794474.4427120155</v>
      </c>
      <c r="W58" s="542">
        <f>SUMIF('Cash Flow_Monthly'!$2:$2,W$1,'Cash Flow_Monthly'!98:98)</f>
        <v>2158759.5688574817</v>
      </c>
      <c r="X58" s="542">
        <f>SUMIF('Cash Flow_Monthly'!$2:$2,X$1,'Cash Flow_Monthly'!98:98)</f>
        <v>2309011.3147056894</v>
      </c>
      <c r="Y58" s="542">
        <f>SUMIF('Cash Flow_Monthly'!$2:$2,Y$1,'Cash Flow_Monthly'!98:98)</f>
        <v>2383164.352611857</v>
      </c>
      <c r="Z58" s="542">
        <f>SUMIF('Cash Flow_Monthly'!$2:$2,Z$1,'Cash Flow_Monthly'!98:98)</f>
        <v>2465472.1489406051</v>
      </c>
      <c r="AA58" s="542">
        <f>SUMIF('Cash Flow_Monthly'!$2:$2,AA$1,'Cash Flow_Monthly'!98:98)</f>
        <v>2537350.7682054043</v>
      </c>
      <c r="AB58" s="542">
        <f>SUMIF('Cash Flow_Monthly'!$2:$2,AB$1,'Cash Flow_Monthly'!98:98)</f>
        <v>0</v>
      </c>
      <c r="AC58" s="542">
        <f>SUMIF('Cash Flow_Monthly'!$2:$2,AC$1,'Cash Flow_Monthly'!98:98)</f>
        <v>0</v>
      </c>
      <c r="AD58" s="542">
        <f>SUMIF('Cash Flow_Monthly'!$2:$2,AD$1,'Cash Flow_Monthly'!98:98)</f>
        <v>0</v>
      </c>
    </row>
    <row r="59" spans="1:30">
      <c r="A59" s="19"/>
      <c r="F59" s="860"/>
      <c r="G59" s="28"/>
      <c r="I59" s="876" t="s">
        <v>306</v>
      </c>
      <c r="J59" s="906"/>
      <c r="K59" s="877"/>
      <c r="L59" s="877"/>
      <c r="M59" s="878" t="str">
        <f>IF(AND(Debt!D$2="Yes",Debt!D$18="Floating Rate"),Debt!D28,"-")</f>
        <v>-</v>
      </c>
      <c r="N59" s="878" t="str">
        <f>IF(AND(Debt!I$2="Yes",Debt!I$18="Floating Rate"),Debt!I28,"-")</f>
        <v>-</v>
      </c>
      <c r="O59" s="879" t="str">
        <f>IF(AND(Debt!N$2="Yes",Debt!N$18="Floating Rate"),Debt!N28,"-")</f>
        <v>-</v>
      </c>
      <c r="Q59" s="187" t="s">
        <v>533</v>
      </c>
      <c r="T59" s="1037">
        <f t="shared" ref="T59:AD59" si="11">IF(T58&gt;1,T58/$E$23,"-")</f>
        <v>4.7805260341089097E-2</v>
      </c>
      <c r="U59" s="1037">
        <f t="shared" si="11"/>
        <v>4.5908268172851173E-2</v>
      </c>
      <c r="V59" s="1037">
        <f t="shared" si="11"/>
        <v>5.2778660079765158E-2</v>
      </c>
      <c r="W59" s="1037">
        <f t="shared" si="11"/>
        <v>6.3492928495808287E-2</v>
      </c>
      <c r="X59" s="1037">
        <f t="shared" si="11"/>
        <v>6.7912097491343804E-2</v>
      </c>
      <c r="Y59" s="1037">
        <f t="shared" si="11"/>
        <v>7.0093069194466381E-2</v>
      </c>
      <c r="Z59" s="1037">
        <f t="shared" si="11"/>
        <v>7.2513886733547209E-2</v>
      </c>
      <c r="AA59" s="1037">
        <f t="shared" si="11"/>
        <v>7.462796377074718E-2</v>
      </c>
      <c r="AB59" s="1037" t="str">
        <f t="shared" si="11"/>
        <v>-</v>
      </c>
      <c r="AC59" s="1037" t="str">
        <f t="shared" si="11"/>
        <v>-</v>
      </c>
      <c r="AD59" s="1037" t="str">
        <f t="shared" si="11"/>
        <v>-</v>
      </c>
    </row>
    <row r="60" spans="1:30">
      <c r="A60" s="19"/>
      <c r="F60" s="860"/>
      <c r="G60" s="28"/>
      <c r="I60" s="845" t="s">
        <v>360</v>
      </c>
      <c r="J60" s="1346"/>
      <c r="K60" s="181"/>
      <c r="L60" s="15"/>
      <c r="M60" s="810">
        <f>IF(Debt!D$2="Yes",IF(Debt!D$18="Floating Rate",Debt!D29,Debt!D23),"-")</f>
        <v>2.6800000000000001E-2</v>
      </c>
      <c r="N60" s="810" t="str">
        <f>IF(Debt!I$2="Yes",IF(Debt!I$18="Floating Rate",Debt!I29,Debt!I23),"-")</f>
        <v>-</v>
      </c>
      <c r="O60" s="861" t="str">
        <f>IF(Debt!N$2="Yes",IF(Debt!N$18="Floating Rate",Debt!N29,Debt!N23),"-")</f>
        <v>-</v>
      </c>
      <c r="Q60" s="187" t="s">
        <v>589</v>
      </c>
      <c r="T60" s="1037">
        <f t="shared" ref="T60:AD60" si="12">IF(T58&gt;1,T58/$E$30,"-")</f>
        <v>4.6062995284164521E-2</v>
      </c>
      <c r="U60" s="1037">
        <f t="shared" si="12"/>
        <v>4.4235139088503656E-2</v>
      </c>
      <c r="V60" s="1037">
        <f t="shared" si="12"/>
        <v>5.0855139225528978E-2</v>
      </c>
      <c r="W60" s="1037">
        <f t="shared" si="12"/>
        <v>6.1178925603850867E-2</v>
      </c>
      <c r="X60" s="1037">
        <f t="shared" si="12"/>
        <v>6.543703776868133E-2</v>
      </c>
      <c r="Y60" s="1037">
        <f t="shared" si="12"/>
        <v>6.7538523851155052E-2</v>
      </c>
      <c r="Z60" s="1037">
        <f t="shared" si="12"/>
        <v>6.9871114576336366E-2</v>
      </c>
      <c r="AA60" s="1037">
        <f t="shared" si="12"/>
        <v>7.1908143972266747E-2</v>
      </c>
      <c r="AB60" s="1037" t="str">
        <f t="shared" si="12"/>
        <v>-</v>
      </c>
      <c r="AC60" s="1037" t="str">
        <f t="shared" si="12"/>
        <v>-</v>
      </c>
      <c r="AD60" s="1037" t="str">
        <f t="shared" si="12"/>
        <v>-</v>
      </c>
    </row>
    <row r="61" spans="1:30">
      <c r="A61" s="19"/>
      <c r="G61" s="28"/>
      <c r="I61" s="876" t="s">
        <v>506</v>
      </c>
      <c r="J61" s="906"/>
      <c r="K61" s="877"/>
      <c r="L61" s="877"/>
      <c r="M61" s="878">
        <f>IF(Debt!D$2="Yes",Debt!D7,0)</f>
        <v>0.68235294117647061</v>
      </c>
      <c r="N61" s="878" t="str">
        <f>IF(Debt!I$2="Yes",Debt!I7,"-")</f>
        <v>-</v>
      </c>
      <c r="O61" s="879" t="str">
        <f>IF(Debt!N$2="Yes",Debt!N7,"-")</f>
        <v>-</v>
      </c>
      <c r="U61" s="1589"/>
      <c r="V61" s="1589"/>
      <c r="W61" s="1589"/>
      <c r="X61" s="1589"/>
      <c r="Y61" s="1589"/>
      <c r="Z61" s="1589"/>
      <c r="AA61" s="1589"/>
      <c r="AB61" s="1589"/>
      <c r="AC61" s="1589"/>
      <c r="AD61" s="1589"/>
    </row>
    <row r="62" spans="1:30">
      <c r="A62" s="19"/>
      <c r="G62" s="28"/>
      <c r="I62" s="845" t="s">
        <v>515</v>
      </c>
      <c r="J62" s="1346"/>
      <c r="K62" s="1097"/>
      <c r="L62" s="1043"/>
      <c r="M62" s="1098">
        <f>IF(Debt!D$2="Yes",Debt!D34,"-")</f>
        <v>1.5483613917643304</v>
      </c>
      <c r="N62" s="1098" t="str">
        <f>IF(Debt!I$2="Yes",Debt!I34,"-")</f>
        <v>-</v>
      </c>
      <c r="O62" s="1099" t="str">
        <f>IF(Debt!N$2="Yes",Debt!N34,"-")</f>
        <v>-</v>
      </c>
      <c r="Q62" s="334" t="str">
        <f>IF('Cash Flow_Monthly'!A115&gt;0,'Cash Flow_Monthly'!A115,"")</f>
        <v>Debt Service</v>
      </c>
      <c r="R62" s="335"/>
      <c r="S62" s="335"/>
      <c r="T62" s="337"/>
      <c r="U62" s="452">
        <f t="shared" ref="U62:AD62" si="13">U$1</f>
        <v>1</v>
      </c>
      <c r="V62" s="452">
        <f t="shared" si="13"/>
        <v>2</v>
      </c>
      <c r="W62" s="452">
        <f t="shared" si="13"/>
        <v>3</v>
      </c>
      <c r="X62" s="452">
        <f t="shared" si="13"/>
        <v>4</v>
      </c>
      <c r="Y62" s="452">
        <f t="shared" si="13"/>
        <v>5</v>
      </c>
      <c r="Z62" s="452">
        <f t="shared" si="13"/>
        <v>6</v>
      </c>
      <c r="AA62" s="452">
        <f t="shared" si="13"/>
        <v>7</v>
      </c>
      <c r="AB62" s="452">
        <f t="shared" si="13"/>
        <v>8</v>
      </c>
      <c r="AC62" s="452">
        <f t="shared" si="13"/>
        <v>9</v>
      </c>
      <c r="AD62" s="452">
        <f t="shared" si="13"/>
        <v>10</v>
      </c>
    </row>
    <row r="63" spans="1:30" ht="15" thickBot="1">
      <c r="A63" s="19"/>
      <c r="G63" s="28"/>
      <c r="I63" s="862" t="s">
        <v>376</v>
      </c>
      <c r="J63" s="1347"/>
      <c r="K63" s="846"/>
      <c r="L63" s="846"/>
      <c r="M63" s="863">
        <f>IF(Debt!D$2="Yes",Debt!D3,0)</f>
        <v>23200000</v>
      </c>
      <c r="N63" s="863">
        <f>IF(Debt!I$2="Yes",Debt!I3,0)</f>
        <v>0</v>
      </c>
      <c r="O63" s="864">
        <f>IF(Debt!N$2="Yes",Debt!N3,0)</f>
        <v>0</v>
      </c>
      <c r="Q63" s="186" t="str">
        <f>IF('Cash Flow_Monthly'!A116&gt;0,'Cash Flow_Monthly'!A116,"")</f>
        <v>Loan 1</v>
      </c>
      <c r="T63" s="15"/>
      <c r="U63" s="1415"/>
      <c r="V63" s="15"/>
      <c r="W63" s="15"/>
      <c r="X63" s="15"/>
      <c r="Y63" s="15"/>
      <c r="Z63" s="15"/>
      <c r="AA63" s="15"/>
      <c r="AB63" s="15"/>
      <c r="AC63" s="15"/>
      <c r="AD63" s="15"/>
    </row>
    <row r="64" spans="1:30" ht="15" thickBot="1">
      <c r="A64" s="19"/>
      <c r="G64" s="28"/>
      <c r="Q64" s="813"/>
      <c r="R64" s="922" t="str">
        <f>IF('Cash Flow_Monthly'!B118&gt;0,'Cash Flow_Monthly'!B118,"")</f>
        <v>Principal</v>
      </c>
      <c r="S64" s="922"/>
      <c r="T64" s="1038"/>
      <c r="U64" s="1039">
        <f>SUMIF('Cash Flow_Monthly'!$2:$2,U$1,'Cash Flow_Monthly'!118:118)*IF(U1&gt;'Pro Forma'!$O$127/12,0,1)</f>
        <v>466718.33572885819</v>
      </c>
      <c r="V64" s="1039">
        <f>SUMIF('Cash Flow_Monthly'!$2:$2,V$1,'Cash Flow_Monthly'!118:118)*IF(V1&gt;'Pro Forma'!$O$127/12,0,1)</f>
        <v>479381.17722773453</v>
      </c>
      <c r="W64" s="1039">
        <f>SUMIF('Cash Flow_Monthly'!$2:$2,W$1,'Cash Flow_Monthly'!118:118)*IF(W1&gt;'Pro Forma'!$O$127/12,0,1)</f>
        <v>492387.58259061747</v>
      </c>
      <c r="X64" s="1039">
        <f>SUMIF('Cash Flow_Monthly'!$2:$2,X$1,'Cash Flow_Monthly'!118:118)*IF(X1&gt;'Pro Forma'!$O$127/12,0,1)</f>
        <v>505746.87327420048</v>
      </c>
      <c r="Y64" s="1039">
        <f>SUMIF('Cash Flow_Monthly'!$2:$2,Y$1,'Cash Flow_Monthly'!118:118)*IF(Y1&gt;'Pro Forma'!$O$127/12,0,1)</f>
        <v>519468.62364173698</v>
      </c>
      <c r="Z64" s="1039">
        <f>SUMIF('Cash Flow_Monthly'!$2:$2,Z$1,'Cash Flow_Monthly'!118:118)*IF(Z1&gt;'Pro Forma'!$O$127/12,0,1)</f>
        <v>533562.66782481421</v>
      </c>
      <c r="AA64" s="1039">
        <f>SUMIF('Cash Flow_Monthly'!$2:$2,AA$1,'Cash Flow_Monthly'!118:118)*IF(AA1&gt;'Pro Forma'!$O$127/12,0,1)</f>
        <v>548039.10677129775</v>
      </c>
      <c r="AB64" s="1039">
        <f>SUMIF('Cash Flow_Monthly'!$2:$2,AB$1,'Cash Flow_Monthly'!118:118)*IF(AB1&gt;'Pro Forma'!$O$127/12,0,1)</f>
        <v>0</v>
      </c>
      <c r="AC64" s="1039">
        <f>SUMIF('Cash Flow_Monthly'!$2:$2,AC$1,'Cash Flow_Monthly'!118:118)*IF(AC1&gt;'Pro Forma'!$O$127/12,0,1)</f>
        <v>0</v>
      </c>
      <c r="AD64" s="1039">
        <f>SUMIF('Cash Flow_Monthly'!$2:$2,AD$1,'Cash Flow_Monthly'!118:118)*IF(AD1&gt;'Pro Forma'!$O$127/12,0,1)</f>
        <v>0</v>
      </c>
    </row>
    <row r="65" spans="1:30" ht="15" thickBot="1">
      <c r="A65" s="19"/>
      <c r="G65" s="28"/>
      <c r="I65" s="818" t="s">
        <v>507</v>
      </c>
      <c r="J65" s="830"/>
      <c r="K65" s="830"/>
      <c r="L65" s="830"/>
      <c r="M65" s="841"/>
      <c r="N65" s="841"/>
      <c r="O65" s="837"/>
      <c r="Q65" s="237"/>
      <c r="R65" s="426" t="str">
        <f>IF('Cash Flow_Monthly'!B119&gt;0,'Cash Flow_Monthly'!B119,"")</f>
        <v>Interest</v>
      </c>
      <c r="S65" s="426"/>
      <c r="T65" s="1040"/>
      <c r="U65" s="533">
        <f>SUMIF('Cash Flow_Monthly'!$2:$2,U$1,'Cash Flow_Monthly'!119:119)*IF(U1&gt;'Pro Forma'!$O$127/12,0,1)</f>
        <v>555609.66109381884</v>
      </c>
      <c r="V65" s="533">
        <f>SUMIF('Cash Flow_Monthly'!$2:$2,V$1,'Cash Flow_Monthly'!119:119)*IF(V1&gt;'Pro Forma'!$O$127/12,0,1)</f>
        <v>542946.81959494238</v>
      </c>
      <c r="W65" s="533">
        <f>SUMIF('Cash Flow_Monthly'!$2:$2,W$1,'Cash Flow_Monthly'!119:119)*IF(W1&gt;'Pro Forma'!$O$127/12,0,1)</f>
        <v>529940.4142320595</v>
      </c>
      <c r="X65" s="533">
        <f>SUMIF('Cash Flow_Monthly'!$2:$2,X$1,'Cash Flow_Monthly'!119:119)*IF(X1&gt;'Pro Forma'!$O$127/12,0,1)</f>
        <v>516581.12354847649</v>
      </c>
      <c r="Y65" s="533">
        <f>SUMIF('Cash Flow_Monthly'!$2:$2,Y$1,'Cash Flow_Monthly'!119:119)*IF(Y1&gt;'Pro Forma'!$O$127/12,0,1)</f>
        <v>502859.37318093987</v>
      </c>
      <c r="Z65" s="533">
        <f>SUMIF('Cash Flow_Monthly'!$2:$2,Z$1,'Cash Flow_Monthly'!119:119)*IF(Z1&gt;'Pro Forma'!$O$127/12,0,1)</f>
        <v>488765.32899786253</v>
      </c>
      <c r="AA65" s="533">
        <f>SUMIF('Cash Flow_Monthly'!$2:$2,AA$1,'Cash Flow_Monthly'!119:119)*IF(AA1&gt;'Pro Forma'!$O$127/12,0,1)</f>
        <v>474288.89005137893</v>
      </c>
      <c r="AB65" s="533">
        <f>SUMIF('Cash Flow_Monthly'!$2:$2,AB$1,'Cash Flow_Monthly'!119:119)*IF(AB1&gt;'Pro Forma'!$O$127/12,0,1)</f>
        <v>0</v>
      </c>
      <c r="AC65" s="533">
        <f>SUMIF('Cash Flow_Monthly'!$2:$2,AC$1,'Cash Flow_Monthly'!119:119)*IF(AC1&gt;'Pro Forma'!$O$127/12,0,1)</f>
        <v>0</v>
      </c>
      <c r="AD65" s="533">
        <f>SUMIF('Cash Flow_Monthly'!$2:$2,AD$1,'Cash Flow_Monthly'!119:119)*IF(AD1&gt;'Pro Forma'!$O$127/12,0,1)</f>
        <v>0</v>
      </c>
    </row>
    <row r="66" spans="1:30">
      <c r="A66" s="19"/>
      <c r="G66" s="28"/>
      <c r="I66" s="1077"/>
      <c r="J66" s="1348"/>
      <c r="K66" s="14"/>
      <c r="L66" s="14"/>
      <c r="M66" s="1078" t="str">
        <f>'Pro Forma'!G143</f>
        <v>Exit Cap Rate vs. Year 1 Rent Tradeout</v>
      </c>
      <c r="N66" s="14"/>
      <c r="O66" s="71"/>
      <c r="R66" t="s">
        <v>680</v>
      </c>
      <c r="U66" s="533">
        <f>SUMIF('Cash Flow_Monthly'!$2:$2,U$1,'Cash Flow_Monthly'!120:120)*IF(U1&gt;'Pro Forma'!$O$127/12,0,1)</f>
        <v>52360.287608401399</v>
      </c>
      <c r="V66" s="533">
        <f>SUMIF('Cash Flow_Monthly'!$2:$2,V$1,'Cash Flow_Monthly'!120:120)*IF(V1&gt;'Pro Forma'!$O$127/12,0,1)</f>
        <v>51193.460067993699</v>
      </c>
      <c r="W66" s="533">
        <f>SUMIF('Cash Flow_Monthly'!$2:$2,W$1,'Cash Flow_Monthly'!120:120)*IF(W1&gt;'Pro Forma'!$O$127/12,0,1)</f>
        <v>49994.974563735857</v>
      </c>
      <c r="X66" s="533">
        <f>SUMIF('Cash Flow_Monthly'!$2:$2,X$1,'Cash Flow_Monthly'!120:120)*IF(X1&gt;'Pro Forma'!$O$127/12,0,1)</f>
        <v>48763.97216263185</v>
      </c>
      <c r="Y66" s="533">
        <f>SUMIF('Cash Flow_Monthly'!$2:$2,Y$1,'Cash Flow_Monthly'!120:120)*IF(Y1&gt;'Pro Forma'!$O$127/12,0,1)</f>
        <v>47499.570627410707</v>
      </c>
      <c r="Z66" s="533">
        <f>SUMIF('Cash Flow_Monthly'!$2:$2,Z$1,'Cash Flow_Monthly'!120:120)*IF(Z1&gt;'Pro Forma'!$O$127/12,0,1)</f>
        <v>46200.863784243127</v>
      </c>
      <c r="AA66" s="533">
        <f>SUMIF('Cash Flow_Monthly'!$2:$2,AA$1,'Cash Flow_Monthly'!120:120)*IF(AA1&gt;'Pro Forma'!$O$127/12,0,1)</f>
        <v>44866.920873302755</v>
      </c>
      <c r="AB66" s="533">
        <f>SUMIF('Cash Flow_Monthly'!$2:$2,AB$1,'Cash Flow_Monthly'!120:120)*IF(AB1&gt;'Pro Forma'!$O$127/12,0,1)</f>
        <v>0</v>
      </c>
      <c r="AC66" s="533">
        <f>SUMIF('Cash Flow_Monthly'!$2:$2,AC$1,'Cash Flow_Monthly'!120:120)*IF(AC1&gt;'Pro Forma'!$O$127/12,0,1)</f>
        <v>0</v>
      </c>
      <c r="AD66" s="533">
        <f>SUMIF('Cash Flow_Monthly'!$2:$2,AD$1,'Cash Flow_Monthly'!120:120)*IF(AD1&gt;'Pro Forma'!$O$127/12,0,1)</f>
        <v>0</v>
      </c>
    </row>
    <row r="67" spans="1:30">
      <c r="A67" s="19"/>
      <c r="G67" s="28"/>
      <c r="I67" s="1079"/>
      <c r="J67" s="3"/>
      <c r="K67" s="796">
        <f>'Pro Forma'!E145</f>
        <v>0</v>
      </c>
      <c r="L67" s="796">
        <f>'Pro Forma'!F145</f>
        <v>1.4999999999999999E-2</v>
      </c>
      <c r="M67" s="796">
        <f>'Pro Forma'!G145</f>
        <v>0.03</v>
      </c>
      <c r="N67" s="796">
        <f>'Pro Forma'!H145</f>
        <v>4.4999999999999998E-2</v>
      </c>
      <c r="O67" s="1080">
        <f>'Pro Forma'!I145</f>
        <v>0.06</v>
      </c>
      <c r="Q67" s="242"/>
      <c r="R67" s="923" t="str">
        <f>IF('Cash Flow_Monthly'!B121&gt;0,'Cash Flow_Monthly'!B121,"")</f>
        <v>Total Payment</v>
      </c>
      <c r="S67" s="924"/>
      <c r="T67" s="1041"/>
      <c r="U67" s="1042">
        <f>SUM(U64:U66)</f>
        <v>1074688.2844310785</v>
      </c>
      <c r="V67" s="1042">
        <f t="shared" ref="V67:AA67" si="14">SUM(V64:V66)</f>
        <v>1073521.4568906706</v>
      </c>
      <c r="W67" s="1042">
        <f t="shared" si="14"/>
        <v>1072322.9713864129</v>
      </c>
      <c r="X67" s="1042">
        <f t="shared" si="14"/>
        <v>1071091.9689853089</v>
      </c>
      <c r="Y67" s="1042">
        <f t="shared" si="14"/>
        <v>1069827.5674500875</v>
      </c>
      <c r="Z67" s="1042">
        <f t="shared" si="14"/>
        <v>1068528.86060692</v>
      </c>
      <c r="AA67" s="1042">
        <f t="shared" si="14"/>
        <v>1067194.9176959794</v>
      </c>
      <c r="AB67" s="1042">
        <f>SUM(AB64:AB66)</f>
        <v>0</v>
      </c>
      <c r="AC67" s="1042">
        <f t="shared" ref="AC67" si="15">SUM(AC64:AC66)</f>
        <v>0</v>
      </c>
      <c r="AD67" s="1042">
        <f t="shared" ref="AD67" si="16">SUM(AD64:AD66)</f>
        <v>0</v>
      </c>
    </row>
    <row r="68" spans="1:30">
      <c r="A68" s="19"/>
      <c r="G68" s="28"/>
      <c r="I68" s="1081"/>
      <c r="J68" s="1349">
        <f>'Pro Forma'!D146</f>
        <v>4.4999999999999998E-2</v>
      </c>
      <c r="K68" s="790">
        <f>'Pro Forma'!E146</f>
        <v>0.20241298079490658</v>
      </c>
      <c r="L68" s="790">
        <f>'Pro Forma'!F146</f>
        <v>0.20241298079490658</v>
      </c>
      <c r="M68" s="790">
        <f>'Pro Forma'!G146</f>
        <v>0.20241298079490658</v>
      </c>
      <c r="N68" s="790">
        <f>'Pro Forma'!H146</f>
        <v>0.20241298079490658</v>
      </c>
      <c r="O68" s="1082">
        <f>'Pro Forma'!I146</f>
        <v>0.20241298079490658</v>
      </c>
      <c r="Q68" s="186" t="str">
        <f>IF('Cash Flow_Monthly'!A122&gt;0,'Cash Flow_Monthly'!A122,"")</f>
        <v>Loan 2</v>
      </c>
      <c r="R68" s="7"/>
      <c r="S68" s="7"/>
      <c r="T68" s="1043"/>
      <c r="U68" s="1044"/>
      <c r="V68" s="1044"/>
      <c r="W68" s="1044"/>
      <c r="X68" s="1044"/>
      <c r="Y68" s="1044"/>
      <c r="Z68" s="1044"/>
      <c r="AA68" s="1044"/>
      <c r="AB68" s="1044"/>
      <c r="AC68" s="1044"/>
      <c r="AD68" s="1044"/>
    </row>
    <row r="69" spans="1:30">
      <c r="A69" s="19"/>
      <c r="G69" s="28"/>
      <c r="I69" s="1081"/>
      <c r="J69" s="1349">
        <f>'Pro Forma'!D147</f>
        <v>4.7500000000000001E-2</v>
      </c>
      <c r="K69" s="790">
        <f>'Pro Forma'!E147</f>
        <v>0.19334943890571599</v>
      </c>
      <c r="L69" s="790">
        <f>'Pro Forma'!F147</f>
        <v>0.19334943890571599</v>
      </c>
      <c r="M69" s="790">
        <f>'Pro Forma'!G147</f>
        <v>0.19334943890571599</v>
      </c>
      <c r="N69" s="790">
        <f>'Pro Forma'!H147</f>
        <v>0.19334943890571599</v>
      </c>
      <c r="O69" s="1082">
        <f>'Pro Forma'!I147</f>
        <v>0.19334943890571599</v>
      </c>
      <c r="Q69" s="813"/>
      <c r="R69" s="922" t="str">
        <f>IF('Cash Flow_Monthly'!B124&gt;0,'Cash Flow_Monthly'!B124,"")</f>
        <v>Principal</v>
      </c>
      <c r="S69" s="922"/>
      <c r="T69" s="1038"/>
      <c r="U69" s="1039">
        <f>SUMIF('Cash Flow_Monthly'!$2:$2,U$1,'Cash Flow_Monthly'!124:124)</f>
        <v>0</v>
      </c>
      <c r="V69" s="1039">
        <f>SUMIF('Cash Flow_Monthly'!$2:$2,V$1,'Cash Flow_Monthly'!124:124)</f>
        <v>0</v>
      </c>
      <c r="W69" s="1039">
        <f>SUMIF('Cash Flow_Monthly'!$2:$2,W$1,'Cash Flow_Monthly'!124:124)</f>
        <v>0</v>
      </c>
      <c r="X69" s="1039">
        <f>SUMIF('Cash Flow_Monthly'!$2:$2,X$1,'Cash Flow_Monthly'!124:124)</f>
        <v>0</v>
      </c>
      <c r="Y69" s="1039">
        <f>SUMIF('Cash Flow_Monthly'!$2:$2,Y$1,'Cash Flow_Monthly'!124:124)</f>
        <v>0</v>
      </c>
      <c r="Z69" s="1039">
        <f>SUMIF('Cash Flow_Monthly'!$2:$2,Z$1,'Cash Flow_Monthly'!124:124)</f>
        <v>0</v>
      </c>
      <c r="AA69" s="1039">
        <f>SUMIF('Cash Flow_Monthly'!$2:$2,AA$1,'Cash Flow_Monthly'!124:124)</f>
        <v>0</v>
      </c>
      <c r="AB69" s="1039">
        <f>SUMIF('Cash Flow_Monthly'!$2:$2,AB$1,'Cash Flow_Monthly'!124:124)</f>
        <v>0</v>
      </c>
      <c r="AC69" s="1039">
        <f>SUMIF('Cash Flow_Monthly'!$2:$2,AC$1,'Cash Flow_Monthly'!124:124)</f>
        <v>0</v>
      </c>
      <c r="AD69" s="1039">
        <f>SUMIF('Cash Flow_Monthly'!$2:$2,AD$1,'Cash Flow_Monthly'!124:124)</f>
        <v>0</v>
      </c>
    </row>
    <row r="70" spans="1:30">
      <c r="A70" s="19"/>
      <c r="G70" s="28"/>
      <c r="I70" s="1081"/>
      <c r="J70" s="1349">
        <f>'Pro Forma'!D148</f>
        <v>0.05</v>
      </c>
      <c r="K70" s="790">
        <f>'Pro Forma'!E148</f>
        <v>0.18459915518760681</v>
      </c>
      <c r="L70" s="790">
        <f>'Pro Forma'!F148</f>
        <v>0.18459915518760681</v>
      </c>
      <c r="M70" s="790">
        <f>'Pro Forma'!G148</f>
        <v>0.18459915518760681</v>
      </c>
      <c r="N70" s="790">
        <f>'Pro Forma'!H148</f>
        <v>0.18459915518760681</v>
      </c>
      <c r="O70" s="1082">
        <f>'Pro Forma'!I148</f>
        <v>0.18459915518760681</v>
      </c>
      <c r="Q70" s="237"/>
      <c r="R70" s="426" t="str">
        <f>IF('Cash Flow_Monthly'!B125&gt;0,'Cash Flow_Monthly'!B125,"")</f>
        <v>Interest</v>
      </c>
      <c r="S70" s="426"/>
      <c r="T70" s="1040"/>
      <c r="U70" s="533">
        <f>SUMIF('Cash Flow_Monthly'!$2:$2,U$1,'Cash Flow_Monthly'!125:125)</f>
        <v>0</v>
      </c>
      <c r="V70" s="533">
        <f>SUMIF('Cash Flow_Monthly'!$2:$2,V$1,'Cash Flow_Monthly'!125:125)</f>
        <v>0</v>
      </c>
      <c r="W70" s="533">
        <f>SUMIF('Cash Flow_Monthly'!$2:$2,W$1,'Cash Flow_Monthly'!125:125)</f>
        <v>0</v>
      </c>
      <c r="X70" s="533">
        <f>SUMIF('Cash Flow_Monthly'!$2:$2,X$1,'Cash Flow_Monthly'!125:125)</f>
        <v>0</v>
      </c>
      <c r="Y70" s="533">
        <f>SUMIF('Cash Flow_Monthly'!$2:$2,Y$1,'Cash Flow_Monthly'!125:125)</f>
        <v>0</v>
      </c>
      <c r="Z70" s="533">
        <f>SUMIF('Cash Flow_Monthly'!$2:$2,Z$1,'Cash Flow_Monthly'!125:125)</f>
        <v>0</v>
      </c>
      <c r="AA70" s="533">
        <f>SUMIF('Cash Flow_Monthly'!$2:$2,AA$1,'Cash Flow_Monthly'!125:125)</f>
        <v>0</v>
      </c>
      <c r="AB70" s="533">
        <f>SUMIF('Cash Flow_Monthly'!$2:$2,AB$1,'Cash Flow_Monthly'!125:125)</f>
        <v>0</v>
      </c>
      <c r="AC70" s="533">
        <f>SUMIF('Cash Flow_Monthly'!$2:$2,AC$1,'Cash Flow_Monthly'!125:125)</f>
        <v>0</v>
      </c>
      <c r="AD70" s="533">
        <f>SUMIF('Cash Flow_Monthly'!$2:$2,AD$1,'Cash Flow_Monthly'!125:125)</f>
        <v>0</v>
      </c>
    </row>
    <row r="71" spans="1:30">
      <c r="A71" s="19"/>
      <c r="G71" s="28"/>
      <c r="I71" s="1081"/>
      <c r="J71" s="1349">
        <f>'Pro Forma'!D149</f>
        <v>5.2500000000000005E-2</v>
      </c>
      <c r="K71" s="790">
        <f>'Pro Forma'!E149</f>
        <v>0.17613388895988463</v>
      </c>
      <c r="L71" s="790">
        <f>'Pro Forma'!F149</f>
        <v>0.17613388895988463</v>
      </c>
      <c r="M71" s="790">
        <f>'Pro Forma'!G149</f>
        <v>0.17613388895988463</v>
      </c>
      <c r="N71" s="790">
        <f>'Pro Forma'!H149</f>
        <v>0.17613388895988463</v>
      </c>
      <c r="O71" s="1082">
        <f>'Pro Forma'!I149</f>
        <v>0.17613388895988463</v>
      </c>
      <c r="R71" t="s">
        <v>680</v>
      </c>
      <c r="U71" s="533">
        <f>SUMIF('Cash Flow_Monthly'!$2:$2,U$1,'Cash Flow_Monthly'!126:126)</f>
        <v>0</v>
      </c>
      <c r="V71" s="533">
        <f>SUMIF('Cash Flow_Monthly'!$2:$2,V$1,'Cash Flow_Monthly'!126:126)</f>
        <v>0</v>
      </c>
      <c r="W71" s="533">
        <f>SUMIF('Cash Flow_Monthly'!$2:$2,W$1,'Cash Flow_Monthly'!126:126)</f>
        <v>0</v>
      </c>
      <c r="X71" s="533">
        <f>SUMIF('Cash Flow_Monthly'!$2:$2,X$1,'Cash Flow_Monthly'!126:126)</f>
        <v>0</v>
      </c>
      <c r="Y71" s="533">
        <f>SUMIF('Cash Flow_Monthly'!$2:$2,Y$1,'Cash Flow_Monthly'!126:126)</f>
        <v>0</v>
      </c>
      <c r="Z71" s="533">
        <f>SUMIF('Cash Flow_Monthly'!$2:$2,Z$1,'Cash Flow_Monthly'!126:126)</f>
        <v>0</v>
      </c>
      <c r="AA71" s="533">
        <f>SUMIF('Cash Flow_Monthly'!$2:$2,AA$1,'Cash Flow_Monthly'!126:126)</f>
        <v>0</v>
      </c>
      <c r="AB71" s="533">
        <f>SUMIF('Cash Flow_Monthly'!$2:$2,AB$1,'Cash Flow_Monthly'!126:126)</f>
        <v>0</v>
      </c>
      <c r="AC71" s="533">
        <f>SUMIF('Cash Flow_Monthly'!$2:$2,AC$1,'Cash Flow_Monthly'!126:126)</f>
        <v>0</v>
      </c>
      <c r="AD71" s="533">
        <f>SUMIF('Cash Flow_Monthly'!$2:$2,AD$1,'Cash Flow_Monthly'!126:126)</f>
        <v>0</v>
      </c>
    </row>
    <row r="72" spans="1:30">
      <c r="A72" s="19"/>
      <c r="G72" s="28"/>
      <c r="I72" s="1081"/>
      <c r="J72" s="1349">
        <f>'Pro Forma'!D150</f>
        <v>5.5000000000000007E-2</v>
      </c>
      <c r="K72" s="790">
        <f>'Pro Forma'!E150</f>
        <v>0.16792853474617003</v>
      </c>
      <c r="L72" s="790">
        <f>'Pro Forma'!F150</f>
        <v>0.16792853474617003</v>
      </c>
      <c r="M72" s="790">
        <f>'Pro Forma'!G150</f>
        <v>0.16792853474617003</v>
      </c>
      <c r="N72" s="790">
        <f>'Pro Forma'!H150</f>
        <v>0.16792853474617003</v>
      </c>
      <c r="O72" s="1082">
        <f>'Pro Forma'!I150</f>
        <v>0.16792853474617003</v>
      </c>
      <c r="Q72" s="242"/>
      <c r="R72" s="923" t="str">
        <f>IF('Cash Flow_Monthly'!B127&gt;0,'Cash Flow_Monthly'!B127,"")</f>
        <v>Total Payment</v>
      </c>
      <c r="S72" s="924"/>
      <c r="T72" s="1041"/>
      <c r="U72" s="1042">
        <f>SUMIF('Cash Flow_Monthly'!$2:$2,U$1,'Cash Flow_Monthly'!127:127)</f>
        <v>0</v>
      </c>
      <c r="V72" s="1042">
        <f>SUMIF('Cash Flow_Monthly'!$2:$2,V$1,'Cash Flow_Monthly'!127:127)</f>
        <v>0</v>
      </c>
      <c r="W72" s="1042">
        <f>SUMIF('Cash Flow_Monthly'!$2:$2,W$1,'Cash Flow_Monthly'!127:127)</f>
        <v>0</v>
      </c>
      <c r="X72" s="1042">
        <f>SUMIF('Cash Flow_Monthly'!$2:$2,X$1,'Cash Flow_Monthly'!127:127)</f>
        <v>0</v>
      </c>
      <c r="Y72" s="1042">
        <f>SUMIF('Cash Flow_Monthly'!$2:$2,Y$1,'Cash Flow_Monthly'!127:127)</f>
        <v>0</v>
      </c>
      <c r="Z72" s="1042">
        <f>SUMIF('Cash Flow_Monthly'!$2:$2,Z$1,'Cash Flow_Monthly'!127:127)</f>
        <v>0</v>
      </c>
      <c r="AA72" s="1042">
        <f>SUMIF('Cash Flow_Monthly'!$2:$2,AA$1,'Cash Flow_Monthly'!127:127)</f>
        <v>0</v>
      </c>
      <c r="AB72" s="1042">
        <f>SUMIF('Cash Flow_Monthly'!$2:$2,AB$1,'Cash Flow_Monthly'!127:127)</f>
        <v>0</v>
      </c>
      <c r="AC72" s="1042">
        <f>SUMIF('Cash Flow_Monthly'!$2:$2,AC$1,'Cash Flow_Monthly'!127:127)</f>
        <v>0</v>
      </c>
      <c r="AD72" s="1042">
        <f>SUMIF('Cash Flow_Monthly'!$2:$2,AD$1,'Cash Flow_Monthly'!127:127)</f>
        <v>0</v>
      </c>
    </row>
    <row r="73" spans="1:30">
      <c r="A73" s="19"/>
      <c r="G73" s="28"/>
      <c r="I73" s="19"/>
      <c r="O73" s="28"/>
      <c r="Q73" s="186" t="str">
        <f>IF('Cash Flow_Monthly'!A128&gt;0,'Cash Flow_Monthly'!A128,"")</f>
        <v>Loan 3</v>
      </c>
      <c r="R73" s="7"/>
      <c r="S73" s="7"/>
      <c r="T73" s="1043"/>
      <c r="U73" s="1044"/>
      <c r="V73" s="1044"/>
      <c r="W73" s="1044"/>
      <c r="X73" s="1044"/>
      <c r="Y73" s="1044"/>
      <c r="Z73" s="1044"/>
      <c r="AA73" s="1044"/>
      <c r="AB73" s="1044"/>
      <c r="AC73" s="1044"/>
      <c r="AD73" s="1044"/>
    </row>
    <row r="74" spans="1:30">
      <c r="A74" s="19"/>
      <c r="G74" s="28"/>
      <c r="I74" s="19"/>
      <c r="M74" s="3" t="str">
        <f>'Pro Forma'!G154</f>
        <v>Exit Cap Rate vs. Terminal Rent Growth</v>
      </c>
      <c r="O74" s="28"/>
      <c r="Q74" s="813"/>
      <c r="R74" s="922" t="str">
        <f>IF('Cash Flow_Monthly'!B130&gt;0,'Cash Flow_Monthly'!B130,"")</f>
        <v>Principal</v>
      </c>
      <c r="S74" s="922"/>
      <c r="T74" s="1038"/>
      <c r="U74" s="1039">
        <f>SUMIF('Cash Flow_Monthly'!$2:$2,U$1,'Cash Flow_Monthly'!130:130)</f>
        <v>0</v>
      </c>
      <c r="V74" s="1039">
        <f>SUMIF('Cash Flow_Monthly'!$2:$2,V$1,'Cash Flow_Monthly'!130:130)</f>
        <v>0</v>
      </c>
      <c r="W74" s="1039">
        <f>SUMIF('Cash Flow_Monthly'!$2:$2,W$1,'Cash Flow_Monthly'!130:130)</f>
        <v>0</v>
      </c>
      <c r="X74" s="1039">
        <f>SUMIF('Cash Flow_Monthly'!$2:$2,X$1,'Cash Flow_Monthly'!130:130)</f>
        <v>0</v>
      </c>
      <c r="Y74" s="1039">
        <f>SUMIF('Cash Flow_Monthly'!$2:$2,Y$1,'Cash Flow_Monthly'!130:130)</f>
        <v>0</v>
      </c>
      <c r="Z74" s="1039">
        <f>SUMIF('Cash Flow_Monthly'!$2:$2,Z$1,'Cash Flow_Monthly'!130:130)</f>
        <v>0</v>
      </c>
      <c r="AA74" s="1039">
        <f>SUMIF('Cash Flow_Monthly'!$2:$2,AA$1,'Cash Flow_Monthly'!130:130)</f>
        <v>0</v>
      </c>
      <c r="AB74" s="1039">
        <f>SUMIF('Cash Flow_Monthly'!$2:$2,AB$1,'Cash Flow_Monthly'!130:130)</f>
        <v>0</v>
      </c>
      <c r="AC74" s="1039">
        <f>SUMIF('Cash Flow_Monthly'!$2:$2,AC$1,'Cash Flow_Monthly'!130:130)</f>
        <v>0</v>
      </c>
      <c r="AD74" s="1039">
        <f>SUMIF('Cash Flow_Monthly'!$2:$2,AD$1,'Cash Flow_Monthly'!130:130)</f>
        <v>0</v>
      </c>
    </row>
    <row r="75" spans="1:30">
      <c r="A75" s="19"/>
      <c r="G75" s="28"/>
      <c r="I75" s="1079"/>
      <c r="J75" s="3"/>
      <c r="K75" s="796">
        <f>'Pro Forma'!E156</f>
        <v>1.9999999999999997E-2</v>
      </c>
      <c r="L75" s="796">
        <f>'Pro Forma'!F156</f>
        <v>2.4999999999999998E-2</v>
      </c>
      <c r="M75" s="796">
        <f>'Pro Forma'!G156</f>
        <v>0.03</v>
      </c>
      <c r="N75" s="796">
        <f>'Pro Forma'!H156</f>
        <v>3.4999999999999996E-2</v>
      </c>
      <c r="O75" s="1080">
        <f>'Pro Forma'!I156</f>
        <v>3.9999999999999994E-2</v>
      </c>
      <c r="Q75" s="237"/>
      <c r="R75" s="426" t="str">
        <f>IF('Cash Flow_Monthly'!B131&gt;0,'Cash Flow_Monthly'!B131,"")</f>
        <v>Interest</v>
      </c>
      <c r="S75" s="426"/>
      <c r="T75" s="1040"/>
      <c r="U75" s="533">
        <f>SUMIF('Cash Flow_Monthly'!$2:$2,U$1,'Cash Flow_Monthly'!131:131)</f>
        <v>0</v>
      </c>
      <c r="V75" s="533">
        <f>SUMIF('Cash Flow_Monthly'!$2:$2,V$1,'Cash Flow_Monthly'!131:131)</f>
        <v>0</v>
      </c>
      <c r="W75" s="533">
        <f>SUMIF('Cash Flow_Monthly'!$2:$2,W$1,'Cash Flow_Monthly'!131:131)</f>
        <v>0</v>
      </c>
      <c r="X75" s="533">
        <f>SUMIF('Cash Flow_Monthly'!$2:$2,X$1,'Cash Flow_Monthly'!131:131)</f>
        <v>0</v>
      </c>
      <c r="Y75" s="533">
        <f>SUMIF('Cash Flow_Monthly'!$2:$2,Y$1,'Cash Flow_Monthly'!131:131)</f>
        <v>0</v>
      </c>
      <c r="Z75" s="533">
        <f>SUMIF('Cash Flow_Monthly'!$2:$2,Z$1,'Cash Flow_Monthly'!131:131)</f>
        <v>0</v>
      </c>
      <c r="AA75" s="533">
        <f>SUMIF('Cash Flow_Monthly'!$2:$2,AA$1,'Cash Flow_Monthly'!131:131)</f>
        <v>0</v>
      </c>
      <c r="AB75" s="533">
        <f>SUMIF('Cash Flow_Monthly'!$2:$2,AB$1,'Cash Flow_Monthly'!131:131)</f>
        <v>0</v>
      </c>
      <c r="AC75" s="533">
        <f>SUMIF('Cash Flow_Monthly'!$2:$2,AC$1,'Cash Flow_Monthly'!131:131)</f>
        <v>0</v>
      </c>
      <c r="AD75" s="533">
        <f>SUMIF('Cash Flow_Monthly'!$2:$2,AD$1,'Cash Flow_Monthly'!131:131)</f>
        <v>0</v>
      </c>
    </row>
    <row r="76" spans="1:30">
      <c r="A76" s="19"/>
      <c r="G76" s="28"/>
      <c r="I76" s="1081"/>
      <c r="J76" s="1349">
        <f>'Pro Forma'!D157</f>
        <v>4.4999999999999998E-2</v>
      </c>
      <c r="K76" s="790">
        <f>'Pro Forma'!E157</f>
        <v>0.20241298079490658</v>
      </c>
      <c r="L76" s="790">
        <f>'Pro Forma'!F157</f>
        <v>0.20241298079490658</v>
      </c>
      <c r="M76" s="790">
        <f>'Pro Forma'!G157</f>
        <v>0.20241298079490658</v>
      </c>
      <c r="N76" s="790">
        <f>'Pro Forma'!H157</f>
        <v>0.20241298079490658</v>
      </c>
      <c r="O76" s="1082">
        <f>'Pro Forma'!I157</f>
        <v>0.20241298079490658</v>
      </c>
      <c r="R76" t="s">
        <v>680</v>
      </c>
      <c r="U76" s="533">
        <f>SUMIF('Cash Flow_Monthly'!$2:$2,U$1,'Cash Flow_Monthly'!132:132)</f>
        <v>0</v>
      </c>
      <c r="V76" s="533">
        <f>SUMIF('Cash Flow_Monthly'!$2:$2,V$1,'Cash Flow_Monthly'!132:132)</f>
        <v>0</v>
      </c>
      <c r="W76" s="533">
        <f>SUMIF('Cash Flow_Monthly'!$2:$2,W$1,'Cash Flow_Monthly'!132:132)</f>
        <v>0</v>
      </c>
      <c r="X76" s="533">
        <f>SUMIF('Cash Flow_Monthly'!$2:$2,X$1,'Cash Flow_Monthly'!132:132)</f>
        <v>0</v>
      </c>
      <c r="Y76" s="533">
        <f>SUMIF('Cash Flow_Monthly'!$2:$2,Y$1,'Cash Flow_Monthly'!132:132)</f>
        <v>0</v>
      </c>
      <c r="Z76" s="533">
        <f>SUMIF('Cash Flow_Monthly'!$2:$2,Z$1,'Cash Flow_Monthly'!132:132)</f>
        <v>0</v>
      </c>
      <c r="AA76" s="533">
        <f>SUMIF('Cash Flow_Monthly'!$2:$2,AA$1,'Cash Flow_Monthly'!132:132)</f>
        <v>0</v>
      </c>
      <c r="AB76" s="533">
        <f>SUMIF('Cash Flow_Monthly'!$2:$2,AB$1,'Cash Flow_Monthly'!132:132)</f>
        <v>0</v>
      </c>
      <c r="AC76" s="533">
        <f>SUMIF('Cash Flow_Monthly'!$2:$2,AC$1,'Cash Flow_Monthly'!132:132)</f>
        <v>0</v>
      </c>
      <c r="AD76" s="533">
        <f>SUMIF('Cash Flow_Monthly'!$2:$2,AD$1,'Cash Flow_Monthly'!132:132)</f>
        <v>0</v>
      </c>
    </row>
    <row r="77" spans="1:30">
      <c r="A77" s="19"/>
      <c r="G77" s="28"/>
      <c r="I77" s="1081"/>
      <c r="J77" s="1349">
        <f>'Pro Forma'!D158</f>
        <v>4.7500000000000001E-2</v>
      </c>
      <c r="K77" s="790">
        <f>'Pro Forma'!E158</f>
        <v>0.19334943890571599</v>
      </c>
      <c r="L77" s="790">
        <f>'Pro Forma'!F158</f>
        <v>0.19334943890571599</v>
      </c>
      <c r="M77" s="790">
        <f>'Pro Forma'!G158</f>
        <v>0.19334943890571599</v>
      </c>
      <c r="N77" s="790">
        <f>'Pro Forma'!H158</f>
        <v>0.19334943890571599</v>
      </c>
      <c r="O77" s="1082">
        <f>'Pro Forma'!I158</f>
        <v>0.19334943890571599</v>
      </c>
      <c r="Q77" s="242"/>
      <c r="R77" s="923" t="str">
        <f>IF('Cash Flow_Monthly'!B133&gt;0,'Cash Flow_Monthly'!B133,"")</f>
        <v>Total Payment</v>
      </c>
      <c r="S77" s="924"/>
      <c r="T77" s="1041"/>
      <c r="U77" s="1042">
        <f>SUMIF('Cash Flow_Monthly'!$2:$2,U$1,'Cash Flow_Monthly'!133:133)</f>
        <v>0</v>
      </c>
      <c r="V77" s="1042">
        <f>SUMIF('Cash Flow_Monthly'!$2:$2,V$1,'Cash Flow_Monthly'!133:133)</f>
        <v>0</v>
      </c>
      <c r="W77" s="1042">
        <f>SUMIF('Cash Flow_Monthly'!$2:$2,W$1,'Cash Flow_Monthly'!133:133)</f>
        <v>0</v>
      </c>
      <c r="X77" s="1042">
        <f>SUMIF('Cash Flow_Monthly'!$2:$2,X$1,'Cash Flow_Monthly'!133:133)</f>
        <v>0</v>
      </c>
      <c r="Y77" s="1042">
        <f>SUMIF('Cash Flow_Monthly'!$2:$2,Y$1,'Cash Flow_Monthly'!133:133)</f>
        <v>0</v>
      </c>
      <c r="Z77" s="1042">
        <f>SUMIF('Cash Flow_Monthly'!$2:$2,Z$1,'Cash Flow_Monthly'!133:133)</f>
        <v>0</v>
      </c>
      <c r="AA77" s="1042">
        <f>SUMIF('Cash Flow_Monthly'!$2:$2,AA$1,'Cash Flow_Monthly'!133:133)</f>
        <v>0</v>
      </c>
      <c r="AB77" s="1042">
        <f>SUMIF('Cash Flow_Monthly'!$2:$2,AB$1,'Cash Flow_Monthly'!133:133)</f>
        <v>0</v>
      </c>
      <c r="AC77" s="1042">
        <f>SUMIF('Cash Flow_Monthly'!$2:$2,AC$1,'Cash Flow_Monthly'!133:133)</f>
        <v>0</v>
      </c>
      <c r="AD77" s="1042">
        <f>SUMIF('Cash Flow_Monthly'!$2:$2,AD$1,'Cash Flow_Monthly'!133:133)</f>
        <v>0</v>
      </c>
    </row>
    <row r="78" spans="1:30">
      <c r="A78" s="19"/>
      <c r="G78" s="28"/>
      <c r="I78" s="1081"/>
      <c r="J78" s="1349">
        <f>'Pro Forma'!D159</f>
        <v>0.05</v>
      </c>
      <c r="K78" s="790">
        <f>'Pro Forma'!E159</f>
        <v>0.18459915518760681</v>
      </c>
      <c r="L78" s="790">
        <f>'Pro Forma'!F159</f>
        <v>0.18459915518760681</v>
      </c>
      <c r="M78" s="790">
        <f>'Pro Forma'!G159</f>
        <v>0.18459915518760681</v>
      </c>
      <c r="N78" s="790">
        <f>'Pro Forma'!H159</f>
        <v>0.18459915518760681</v>
      </c>
      <c r="O78" s="1082">
        <f>'Pro Forma'!I159</f>
        <v>0.18459915518760681</v>
      </c>
      <c r="Q78" s="262"/>
      <c r="R78" s="256" t="str">
        <f>IF('Cash Flow_Monthly'!B134&gt;0,'Cash Flow_Monthly'!B134,"")</f>
        <v>Debt Service</v>
      </c>
      <c r="S78" s="263"/>
      <c r="T78" s="542"/>
      <c r="U78" s="542">
        <f t="shared" ref="U78:AD78" si="17">SUM(U67,U72,U77)</f>
        <v>1074688.2844310785</v>
      </c>
      <c r="V78" s="542">
        <f t="shared" si="17"/>
        <v>1073521.4568906706</v>
      </c>
      <c r="W78" s="542">
        <f t="shared" si="17"/>
        <v>1072322.9713864129</v>
      </c>
      <c r="X78" s="542">
        <f t="shared" si="17"/>
        <v>1071091.9689853089</v>
      </c>
      <c r="Y78" s="542">
        <f t="shared" si="17"/>
        <v>1069827.5674500875</v>
      </c>
      <c r="Z78" s="542">
        <f t="shared" si="17"/>
        <v>1068528.86060692</v>
      </c>
      <c r="AA78" s="542">
        <f t="shared" si="17"/>
        <v>1067194.9176959794</v>
      </c>
      <c r="AB78" s="542">
        <f t="shared" si="17"/>
        <v>0</v>
      </c>
      <c r="AC78" s="542">
        <f t="shared" si="17"/>
        <v>0</v>
      </c>
      <c r="AD78" s="542">
        <f t="shared" si="17"/>
        <v>0</v>
      </c>
    </row>
    <row r="79" spans="1:30">
      <c r="A79" s="19"/>
      <c r="G79" s="28"/>
      <c r="I79" s="1081"/>
      <c r="J79" s="1349">
        <f>'Pro Forma'!D160</f>
        <v>5.2500000000000005E-2</v>
      </c>
      <c r="K79" s="790">
        <f>'Pro Forma'!E160</f>
        <v>0.17613388895988463</v>
      </c>
      <c r="L79" s="790">
        <f>'Pro Forma'!F160</f>
        <v>0.17613388895988463</v>
      </c>
      <c r="M79" s="790">
        <f>'Pro Forma'!G160</f>
        <v>0.17613388895988463</v>
      </c>
      <c r="N79" s="790">
        <f>'Pro Forma'!H160</f>
        <v>0.17613388895988463</v>
      </c>
      <c r="O79" s="1082">
        <f>'Pro Forma'!I160</f>
        <v>0.17613388895988463</v>
      </c>
      <c r="Q79" s="187" t="str">
        <f>IF('Cash Flow_Monthly'!A135&gt;0,'Cash Flow_Monthly'!A135,"")</f>
        <v>Debt Service Coverage Ratio</v>
      </c>
      <c r="R79" s="38"/>
      <c r="S79" s="39"/>
      <c r="T79" s="1045"/>
      <c r="U79" s="1046">
        <f>IFERROR(AVERAGEIF('Cash Flow_Monthly'!$2:$2,U$1,'Cash Flow_Monthly'!135:135),"-")</f>
        <v>1.4524072994065043</v>
      </c>
      <c r="V79" s="1046">
        <f>IFERROR(AVERAGEIF('Cash Flow_Monthly'!$2:$2,V$1,'Cash Flow_Monthly'!135:135),"-")</f>
        <v>1.6715870937648927</v>
      </c>
      <c r="W79" s="1046">
        <f>IFERROR(AVERAGEIF('Cash Flow_Monthly'!$2:$2,W$1,'Cash Flow_Monthly'!135:135),"-")</f>
        <v>2.0131711265734311</v>
      </c>
      <c r="X79" s="1046">
        <f>IFERROR(AVERAGEIF('Cash Flow_Monthly'!$2:$2,X$1,'Cash Flow_Monthly'!135:135),"-")</f>
        <v>2.1557609782319189</v>
      </c>
      <c r="Y79" s="1046">
        <f>IFERROR(AVERAGEIF('Cash Flow_Monthly'!$2:$2,Y$1,'Cash Flow_Monthly'!135:135),"-")</f>
        <v>2.2276200512017983</v>
      </c>
      <c r="Z79" s="1046">
        <f>IFERROR(AVERAGEIF('Cash Flow_Monthly'!$2:$2,Z$1,'Cash Flow_Monthly'!135:135),"-")</f>
        <v>2.3073570433660318</v>
      </c>
      <c r="AA79" s="1046">
        <f>IFERROR(AVERAGEIF('Cash Flow_Monthly'!$2:$2,AA$1,'Cash Flow_Monthly'!135:135),"-")</f>
        <v>2.3775947833525795</v>
      </c>
      <c r="AB79" s="1046">
        <f>IFERROR(AVERAGEIF('Cash Flow_Monthly'!$2:$2,AB$1,'Cash Flow_Monthly'!135:135),"-")</f>
        <v>0</v>
      </c>
      <c r="AC79" s="1046">
        <f>IFERROR(AVERAGEIF('Cash Flow_Monthly'!$2:$2,AC$1,'Cash Flow_Monthly'!135:135),"-")</f>
        <v>0</v>
      </c>
      <c r="AD79" s="1046">
        <f>IFERROR(AVERAGEIF('Cash Flow_Monthly'!$2:$2,AD$1,'Cash Flow_Monthly'!135:135),"-")</f>
        <v>0</v>
      </c>
    </row>
    <row r="80" spans="1:30">
      <c r="A80" s="19"/>
      <c r="G80" s="28"/>
      <c r="I80" s="1081"/>
      <c r="J80" s="1349">
        <f>'Pro Forma'!D161</f>
        <v>5.5000000000000007E-2</v>
      </c>
      <c r="K80" s="790">
        <f>'Pro Forma'!E161</f>
        <v>0.16792853474617003</v>
      </c>
      <c r="L80" s="790">
        <f>'Pro Forma'!F161</f>
        <v>0.16792853474617003</v>
      </c>
      <c r="M80" s="790">
        <f>'Pro Forma'!G161</f>
        <v>0.16792853474617003</v>
      </c>
      <c r="N80" s="790">
        <f>'Pro Forma'!H161</f>
        <v>0.16792853474617003</v>
      </c>
      <c r="O80" s="1082">
        <f>'Pro Forma'!I161</f>
        <v>0.16792853474617003</v>
      </c>
      <c r="Q80" s="187" t="str">
        <f>IF('Cash Flow_Monthly'!A136&gt;0,'Cash Flow_Monthly'!A136,"")</f>
        <v>Debt Yield</v>
      </c>
      <c r="R80" s="38"/>
      <c r="S80" s="39"/>
      <c r="T80" s="1045"/>
      <c r="U80" s="1047">
        <f>IFERROR(AVERAGEIF('Cash Flow_Monthly'!$2:$2,U$1,'Cash Flow_Monthly'!136:136),"-")</f>
        <v>7.5305076108529503E-2</v>
      </c>
      <c r="V80" s="1047">
        <f>IFERROR(AVERAGEIF('Cash Flow_Monthly'!$2:$2,V$1,'Cash Flow_Monthly'!136:136),"-")</f>
        <v>8.8605279505426862E-2</v>
      </c>
      <c r="W80" s="1047">
        <f>IFERROR(AVERAGEIF('Cash Flow_Monthly'!$2:$2,W$1,'Cash Flow_Monthly'!136:136),"-")</f>
        <v>0.10920206904064243</v>
      </c>
      <c r="X80" s="1047">
        <f>IFERROR(AVERAGEIF('Cash Flow_Monthly'!$2:$2,X$1,'Cash Flow_Monthly'!136:136),"-")</f>
        <v>0.11981392118566531</v>
      </c>
      <c r="Y80" s="1047">
        <f>IFERROR(AVERAGEIF('Cash Flow_Monthly'!$2:$2,Y$1,'Cash Flow_Monthly'!136:136),"-")</f>
        <v>0.12703259934899799</v>
      </c>
      <c r="Z80" s="1047">
        <f>IFERROR(AVERAGEIF('Cash Flow_Monthly'!$2:$2,Z$1,'Cash Flow_Monthly'!136:136),"-")</f>
        <v>0.13521220620563404</v>
      </c>
      <c r="AA80" s="1047">
        <f>IFERROR(AVERAGEIF('Cash Flow_Monthly'!$2:$2,AA$1,'Cash Flow_Monthly'!136:136),"-")</f>
        <v>0.14340535808856608</v>
      </c>
      <c r="AB80" s="1047">
        <f>IFERROR(AVERAGEIF('Cash Flow_Monthly'!$2:$2,AB$1,'Cash Flow_Monthly'!136:136),"-")</f>
        <v>0</v>
      </c>
      <c r="AC80" s="1047">
        <f>IFERROR(AVERAGEIF('Cash Flow_Monthly'!$2:$2,AC$1,'Cash Flow_Monthly'!136:136),"-")</f>
        <v>0</v>
      </c>
      <c r="AD80" s="1047">
        <f>IFERROR(AVERAGEIF('Cash Flow_Monthly'!$2:$2,AD$1,'Cash Flow_Monthly'!136:136),"-")</f>
        <v>0</v>
      </c>
    </row>
    <row r="81" spans="1:31">
      <c r="A81" s="19"/>
      <c r="G81" s="28"/>
      <c r="I81" s="19"/>
      <c r="O81" s="28"/>
      <c r="R81" s="7"/>
      <c r="S81" s="7"/>
      <c r="T81" s="184"/>
      <c r="U81" s="1804"/>
      <c r="V81" s="184"/>
      <c r="W81" s="184"/>
      <c r="X81" s="184"/>
      <c r="Y81" s="184"/>
      <c r="Z81" s="184"/>
      <c r="AA81" s="184"/>
      <c r="AB81" s="184"/>
      <c r="AC81" s="184"/>
      <c r="AD81" s="184"/>
    </row>
    <row r="82" spans="1:31">
      <c r="A82" s="19"/>
      <c r="G82" s="28"/>
      <c r="I82" s="1083"/>
      <c r="J82" s="76"/>
      <c r="M82" s="3" t="str">
        <f>'Pro Forma'!G163&amp;"*"</f>
        <v>Exit Cap Rate vs. Hold Period*</v>
      </c>
      <c r="O82" s="28"/>
      <c r="Q82" s="334" t="str">
        <f>IF('Cash Flow_Monthly'!A102&gt;0,'Cash Flow_Monthly'!A102,"")</f>
        <v>Non-Operating Expenses</v>
      </c>
      <c r="R82" s="335"/>
      <c r="S82" s="335"/>
      <c r="T82" s="337"/>
      <c r="U82" s="452">
        <f t="shared" ref="U82:AD82" si="18">U$1</f>
        <v>1</v>
      </c>
      <c r="V82" s="452">
        <f t="shared" si="18"/>
        <v>2</v>
      </c>
      <c r="W82" s="452">
        <f t="shared" si="18"/>
        <v>3</v>
      </c>
      <c r="X82" s="452">
        <f t="shared" si="18"/>
        <v>4</v>
      </c>
      <c r="Y82" s="452">
        <f t="shared" si="18"/>
        <v>5</v>
      </c>
      <c r="Z82" s="452">
        <f t="shared" si="18"/>
        <v>6</v>
      </c>
      <c r="AA82" s="452">
        <f t="shared" si="18"/>
        <v>7</v>
      </c>
      <c r="AB82" s="452">
        <f t="shared" si="18"/>
        <v>8</v>
      </c>
      <c r="AC82" s="452">
        <f t="shared" si="18"/>
        <v>9</v>
      </c>
      <c r="AD82" s="452">
        <f t="shared" si="18"/>
        <v>10</v>
      </c>
    </row>
    <row r="83" spans="1:31">
      <c r="A83" s="19"/>
      <c r="G83" s="28"/>
      <c r="I83" s="1079"/>
      <c r="J83" s="3"/>
      <c r="K83" s="797">
        <f>'Pro Forma'!E165</f>
        <v>36</v>
      </c>
      <c r="L83" s="797">
        <f>'Pro Forma'!F165</f>
        <v>48</v>
      </c>
      <c r="M83" s="797">
        <f>'Pro Forma'!G165</f>
        <v>60</v>
      </c>
      <c r="N83" s="797">
        <f>'Pro Forma'!H165</f>
        <v>90</v>
      </c>
      <c r="O83" s="1084">
        <f>'Pro Forma'!I165</f>
        <v>120</v>
      </c>
      <c r="Q83" s="925" t="str">
        <f>IF('Cash Flow_Monthly'!A104&gt;0,'Cash Flow_Monthly'!A104,"")</f>
        <v>Professional Fees</v>
      </c>
      <c r="R83" s="206"/>
      <c r="S83" s="206"/>
      <c r="T83" s="1027"/>
      <c r="U83" s="1028">
        <f>SUMIF('Cash Flow_Monthly'!$2:$2,U$1,'Cash Flow_Monthly'!104:104)</f>
        <v>30000</v>
      </c>
      <c r="V83" s="1028">
        <f>SUMIF('Cash Flow_Monthly'!$2:$2,V$1,'Cash Flow_Monthly'!104:104)</f>
        <v>30000</v>
      </c>
      <c r="W83" s="1028">
        <f>SUMIF('Cash Flow_Monthly'!$2:$2,W$1,'Cash Flow_Monthly'!104:104)</f>
        <v>30000</v>
      </c>
      <c r="X83" s="1028">
        <f>SUMIF('Cash Flow_Monthly'!$2:$2,X$1,'Cash Flow_Monthly'!104:104)</f>
        <v>30000</v>
      </c>
      <c r="Y83" s="1028">
        <f>SUMIF('Cash Flow_Monthly'!$2:$2,Y$1,'Cash Flow_Monthly'!104:104)</f>
        <v>30000</v>
      </c>
      <c r="Z83" s="1028">
        <f>SUMIF('Cash Flow_Monthly'!$2:$2,Z$1,'Cash Flow_Monthly'!104:104)</f>
        <v>30000</v>
      </c>
      <c r="AA83" s="1028">
        <f>SUMIF('Cash Flow_Monthly'!$2:$2,AA$1,'Cash Flow_Monthly'!104:104)</f>
        <v>30000</v>
      </c>
      <c r="AB83" s="1028">
        <f>SUMIF('Cash Flow_Monthly'!$2:$2,AB$1,'Cash Flow_Monthly'!104:104)</f>
        <v>0</v>
      </c>
      <c r="AC83" s="1028">
        <f>SUMIF('Cash Flow_Monthly'!$2:$2,AC$1,'Cash Flow_Monthly'!104:104)</f>
        <v>0</v>
      </c>
      <c r="AD83" s="1028">
        <f>SUMIF('Cash Flow_Monthly'!$2:$2,AD$1,'Cash Flow_Monthly'!104:104)</f>
        <v>0</v>
      </c>
    </row>
    <row r="84" spans="1:31">
      <c r="A84" s="19"/>
      <c r="G84" s="28"/>
      <c r="I84" s="1081"/>
      <c r="J84" s="1349">
        <f>'Pro Forma'!D166</f>
        <v>4.4999999999999998E-2</v>
      </c>
      <c r="K84" s="790">
        <f>'Pro Forma'!E166</f>
        <v>0.32211484313011185</v>
      </c>
      <c r="L84" s="790">
        <f>'Pro Forma'!F166</f>
        <v>0.27341669201850893</v>
      </c>
      <c r="M84" s="790">
        <f>'Pro Forma'!G166</f>
        <v>0.23816145062446598</v>
      </c>
      <c r="N84" s="790">
        <f>'Pro Forma'!H166</f>
        <v>0.19445593953132628</v>
      </c>
      <c r="O84" s="1082">
        <f>'Pro Forma'!I166</f>
        <v>0.17425339818000798</v>
      </c>
      <c r="Q84" s="242" t="str">
        <f>IF('Cash Flow_Monthly'!A103&gt;0,'Cash Flow_Monthly'!A103,"")</f>
        <v>Asset Management Fee</v>
      </c>
      <c r="R84" s="208"/>
      <c r="S84" s="208"/>
      <c r="T84" s="1033"/>
      <c r="U84" s="1034">
        <f>SUMIF('Cash Flow_Monthly'!$2:$2,U$1,'Cash Flow_Monthly'!103:103)</f>
        <v>0</v>
      </c>
      <c r="V84" s="1034">
        <f>SUMIF('Cash Flow_Monthly'!$2:$2,V$1,'Cash Flow_Monthly'!103:103)</f>
        <v>0</v>
      </c>
      <c r="W84" s="1034">
        <f>SUMIF('Cash Flow_Monthly'!$2:$2,W$1,'Cash Flow_Monthly'!103:103)</f>
        <v>0</v>
      </c>
      <c r="X84" s="1034">
        <f>SUMIF('Cash Flow_Monthly'!$2:$2,X$1,'Cash Flow_Monthly'!103:103)</f>
        <v>0</v>
      </c>
      <c r="Y84" s="1034">
        <f>SUMIF('Cash Flow_Monthly'!$2:$2,Y$1,'Cash Flow_Monthly'!103:103)</f>
        <v>0</v>
      </c>
      <c r="Z84" s="1034">
        <f>SUMIF('Cash Flow_Monthly'!$2:$2,Z$1,'Cash Flow_Monthly'!103:103)</f>
        <v>0</v>
      </c>
      <c r="AA84" s="1034">
        <f>SUMIF('Cash Flow_Monthly'!$2:$2,AA$1,'Cash Flow_Monthly'!103:103)</f>
        <v>0</v>
      </c>
      <c r="AB84" s="1034">
        <f>SUMIF('Cash Flow_Monthly'!$2:$2,AB$1,'Cash Flow_Monthly'!103:103)</f>
        <v>0</v>
      </c>
      <c r="AC84" s="1034">
        <f>SUMIF('Cash Flow_Monthly'!$2:$2,AC$1,'Cash Flow_Monthly'!103:103)</f>
        <v>0</v>
      </c>
      <c r="AD84" s="1034">
        <f>SUMIF('Cash Flow_Monthly'!$2:$2,AD$1,'Cash Flow_Monthly'!103:103)</f>
        <v>0</v>
      </c>
    </row>
    <row r="85" spans="1:31">
      <c r="A85" s="19"/>
      <c r="G85" s="28"/>
      <c r="I85" s="1081"/>
      <c r="J85" s="1349">
        <f>'Pro Forma'!D167</f>
        <v>4.7500000000000001E-2</v>
      </c>
      <c r="K85" s="790">
        <f>'Pro Forma'!E167</f>
        <v>0.29221646189689643</v>
      </c>
      <c r="L85" s="790">
        <f>'Pro Forma'!F167</f>
        <v>0.25333846211433397</v>
      </c>
      <c r="M85" s="790">
        <f>'Pro Forma'!G167</f>
        <v>0.22343174815177919</v>
      </c>
      <c r="N85" s="790">
        <f>'Pro Forma'!H167</f>
        <v>0.18623730540275574</v>
      </c>
      <c r="O85" s="1082">
        <f>'Pro Forma'!I167</f>
        <v>0.16894028782844545</v>
      </c>
      <c r="Q85" s="1337"/>
      <c r="R85" s="24" t="str">
        <f>IF('Cash Flow_Monthly'!B105&gt;0,'Cash Flow_Monthly'!B105,"")</f>
        <v>Total Entity Expenses</v>
      </c>
      <c r="S85" s="24"/>
      <c r="T85" s="596"/>
      <c r="U85" s="596">
        <f>SUMIF('Cash Flow_Monthly'!$2:$2,U$1,'Cash Flow_Monthly'!105:105)</f>
        <v>30000</v>
      </c>
      <c r="V85" s="596">
        <f>SUMIF('Cash Flow_Monthly'!$2:$2,V$1,'Cash Flow_Monthly'!105:105)</f>
        <v>30000</v>
      </c>
      <c r="W85" s="596">
        <f>SUMIF('Cash Flow_Monthly'!$2:$2,W$1,'Cash Flow_Monthly'!105:105)</f>
        <v>30000</v>
      </c>
      <c r="X85" s="596">
        <f>SUMIF('Cash Flow_Monthly'!$2:$2,X$1,'Cash Flow_Monthly'!105:105)</f>
        <v>30000</v>
      </c>
      <c r="Y85" s="596">
        <f>SUMIF('Cash Flow_Monthly'!$2:$2,Y$1,'Cash Flow_Monthly'!105:105)</f>
        <v>30000</v>
      </c>
      <c r="Z85" s="596">
        <f>SUMIF('Cash Flow_Monthly'!$2:$2,Z$1,'Cash Flow_Monthly'!105:105)</f>
        <v>30000</v>
      </c>
      <c r="AA85" s="596">
        <f>SUMIF('Cash Flow_Monthly'!$2:$2,AA$1,'Cash Flow_Monthly'!105:105)</f>
        <v>30000</v>
      </c>
      <c r="AB85" s="596">
        <f>SUMIF('Cash Flow_Monthly'!$2:$2,AB$1,'Cash Flow_Monthly'!105:105)</f>
        <v>0</v>
      </c>
      <c r="AC85" s="596">
        <f>SUMIF('Cash Flow_Monthly'!$2:$2,AC$1,'Cash Flow_Monthly'!105:105)</f>
        <v>0</v>
      </c>
      <c r="AD85" s="596">
        <f>SUMIF('Cash Flow_Monthly'!$2:$2,AD$1,'Cash Flow_Monthly'!105:105)</f>
        <v>0</v>
      </c>
      <c r="AE85" s="7"/>
    </row>
    <row r="86" spans="1:31">
      <c r="A86" s="19"/>
      <c r="G86" s="28"/>
      <c r="I86" s="1081"/>
      <c r="J86" s="1349">
        <f>'Pro Forma'!D168</f>
        <v>0.05</v>
      </c>
      <c r="K86" s="790">
        <f>'Pro Forma'!E168</f>
        <v>0.26341190934181213</v>
      </c>
      <c r="L86" s="790">
        <f>'Pro Forma'!F168</f>
        <v>0.23394075036048886</v>
      </c>
      <c r="M86" s="790">
        <f>'Pro Forma'!G168</f>
        <v>0.20918920636177066</v>
      </c>
      <c r="N86" s="790">
        <f>'Pro Forma'!H168</f>
        <v>0.17830544114112856</v>
      </c>
      <c r="O86" s="1082">
        <f>'Pro Forma'!I168</f>
        <v>0.16382969021797181</v>
      </c>
      <c r="AE86" s="7"/>
    </row>
    <row r="87" spans="1:31">
      <c r="A87" s="19"/>
      <c r="G87" s="28"/>
      <c r="I87" s="1081"/>
      <c r="J87" s="1349">
        <f>'Pro Forma'!D169</f>
        <v>5.2500000000000005E-2</v>
      </c>
      <c r="K87" s="790">
        <f>'Pro Forma'!E169</f>
        <v>0.23558688759803773</v>
      </c>
      <c r="L87" s="790">
        <f>'Pro Forma'!F169</f>
        <v>0.2151545584201813</v>
      </c>
      <c r="M87" s="790">
        <f>'Pro Forma'!G169</f>
        <v>0.19538607001304623</v>
      </c>
      <c r="N87" s="790">
        <f>'Pro Forma'!H169</f>
        <v>0.170634788274765</v>
      </c>
      <c r="O87" s="1082">
        <f>'Pro Forma'!I169</f>
        <v>0.15890459418296818</v>
      </c>
      <c r="Q87" s="914" t="s">
        <v>587</v>
      </c>
      <c r="R87" s="209"/>
      <c r="S87" s="209"/>
      <c r="T87" s="209"/>
      <c r="U87" s="1030">
        <f>SUMIF('Cash Flow_Monthly'!$2:$2,U$1,'Cash Flow_Monthly'!110:110)</f>
        <v>0</v>
      </c>
      <c r="V87" s="1030">
        <f>SUMIF('Cash Flow_Monthly'!$2:$2,V$1,'Cash Flow_Monthly'!110:110)</f>
        <v>0</v>
      </c>
      <c r="W87" s="1030">
        <f>SUMIF('Cash Flow_Monthly'!$2:$2,W$1,'Cash Flow_Monthly'!110:110)</f>
        <v>108000</v>
      </c>
      <c r="X87" s="1030">
        <f>SUMIF('Cash Flow_Monthly'!$2:$2,X$1,'Cash Flow_Monthly'!110:110)</f>
        <v>108000</v>
      </c>
      <c r="Y87" s="1030">
        <f>SUMIF('Cash Flow_Monthly'!$2:$2,Y$1,'Cash Flow_Monthly'!110:110)</f>
        <v>108000</v>
      </c>
      <c r="Z87" s="1030">
        <f>SUMIF('Cash Flow_Monthly'!$2:$2,Z$1,'Cash Flow_Monthly'!110:110)</f>
        <v>108000</v>
      </c>
      <c r="AA87" s="1030">
        <f>SUMIF('Cash Flow_Monthly'!$2:$2,AA$1,'Cash Flow_Monthly'!110:110)</f>
        <v>108000</v>
      </c>
      <c r="AB87" s="1030">
        <f>SUMIF('Cash Flow_Monthly'!$2:$2,AB$1,'Cash Flow_Monthly'!110:110)</f>
        <v>0</v>
      </c>
      <c r="AC87" s="1030">
        <f>SUMIF('Cash Flow_Monthly'!$2:$2,AC$1,'Cash Flow_Monthly'!110:110)</f>
        <v>0</v>
      </c>
      <c r="AD87" s="1030">
        <f>SUMIF('Cash Flow_Monthly'!$2:$2,AD$1,'Cash Flow_Monthly'!110:110)</f>
        <v>0</v>
      </c>
      <c r="AE87" s="7"/>
    </row>
    <row r="88" spans="1:31" ht="15" thickBot="1">
      <c r="A88" s="22"/>
      <c r="B88" s="23"/>
      <c r="C88" s="23"/>
      <c r="D88" s="23"/>
      <c r="E88" s="23"/>
      <c r="F88" s="23"/>
      <c r="G88" s="56"/>
      <c r="I88" s="1085"/>
      <c r="J88" s="1350">
        <f>'Pro Forma'!D170</f>
        <v>5.5000000000000007E-2</v>
      </c>
      <c r="K88" s="1086">
        <f>'Pro Forma'!E170</f>
        <v>0.20863977074623111</v>
      </c>
      <c r="L88" s="1086">
        <f>'Pro Forma'!F170</f>
        <v>0.19691845774650579</v>
      </c>
      <c r="M88" s="1086">
        <f>'Pro Forma'!G170</f>
        <v>0.18197981715202333</v>
      </c>
      <c r="N88" s="1086">
        <f>'Pro Forma'!H170</f>
        <v>0.16320269703865059</v>
      </c>
      <c r="O88" s="1087">
        <f>'Pro Forma'!I170</f>
        <v>0.15414997935295108</v>
      </c>
      <c r="R88" s="1"/>
      <c r="AE88" s="7"/>
    </row>
    <row r="89" spans="1:31" s="802" customFormat="1">
      <c r="A89"/>
      <c r="B89"/>
      <c r="C89"/>
      <c r="D89"/>
      <c r="E89"/>
      <c r="F89"/>
      <c r="G89"/>
      <c r="I89" s="31" t="s">
        <v>508</v>
      </c>
      <c r="J89" s="31"/>
      <c r="Q89" s="262"/>
      <c r="R89" s="256" t="str">
        <f>IF('Cash Flow_Monthly'!B112&gt;0,'Cash Flow_Monthly'!B112,"")</f>
        <v>Non-Operating Expenses</v>
      </c>
      <c r="S89" s="263"/>
      <c r="T89" s="542"/>
      <c r="U89" s="542">
        <f>SUMIF('Cash Flow_Monthly'!$2:$2,U$1,'Cash Flow_Monthly'!112:112)</f>
        <v>30000</v>
      </c>
      <c r="V89" s="542">
        <f>SUMIF('Cash Flow_Monthly'!$2:$2,V$1,'Cash Flow_Monthly'!112:112)</f>
        <v>30000</v>
      </c>
      <c r="W89" s="542">
        <f>SUMIF('Cash Flow_Monthly'!$2:$2,W$1,'Cash Flow_Monthly'!112:112)</f>
        <v>138000</v>
      </c>
      <c r="X89" s="542">
        <f>SUMIF('Cash Flow_Monthly'!$2:$2,X$1,'Cash Flow_Monthly'!112:112)</f>
        <v>138000</v>
      </c>
      <c r="Y89" s="542">
        <f>SUMIF('Cash Flow_Monthly'!$2:$2,Y$1,'Cash Flow_Monthly'!112:112)</f>
        <v>138000</v>
      </c>
      <c r="Z89" s="542">
        <f>SUMIF('Cash Flow_Monthly'!$2:$2,Z$1,'Cash Flow_Monthly'!112:112)</f>
        <v>138000</v>
      </c>
      <c r="AA89" s="542">
        <f>SUMIF('Cash Flow_Monthly'!$2:$2,AA$1,'Cash Flow_Monthly'!112:112)</f>
        <v>138000</v>
      </c>
      <c r="AB89" s="542">
        <f>SUMIF('Cash Flow_Monthly'!$2:$2,AB$1,'Cash Flow_Monthly'!112:112)</f>
        <v>0</v>
      </c>
      <c r="AC89" s="542">
        <f>SUMIF('Cash Flow_Monthly'!$2:$2,AC$1,'Cash Flow_Monthly'!112:112)</f>
        <v>0</v>
      </c>
      <c r="AD89" s="542">
        <f>SUMIF('Cash Flow_Monthly'!$2:$2,AD$1,'Cash Flow_Monthly'!112:112)</f>
        <v>0</v>
      </c>
      <c r="AE89" s="816"/>
    </row>
    <row r="90" spans="1:31">
      <c r="I90" s="31" t="s">
        <v>571</v>
      </c>
      <c r="T90" s="178"/>
      <c r="U90" s="1871"/>
      <c r="V90" s="1018"/>
      <c r="W90" s="1018"/>
      <c r="X90" s="1018"/>
      <c r="Y90" s="1018"/>
      <c r="Z90" s="1018"/>
      <c r="AA90" s="1018"/>
      <c r="AB90" s="1018"/>
      <c r="AC90" s="1018"/>
      <c r="AD90" s="1018"/>
    </row>
    <row r="91" spans="1:31">
      <c r="Q91" s="334" t="str">
        <f>IF('Cash Flow_Monthly'!A142&gt;0,'Cash Flow_Monthly'!A142,"")</f>
        <v>Working Capital Reserve</v>
      </c>
      <c r="R91" s="335"/>
      <c r="S91" s="335"/>
      <c r="T91" s="337"/>
      <c r="U91" s="452">
        <f t="shared" ref="U91:AD91" si="19">U$1</f>
        <v>1</v>
      </c>
      <c r="V91" s="452">
        <f t="shared" si="19"/>
        <v>2</v>
      </c>
      <c r="W91" s="452">
        <f t="shared" si="19"/>
        <v>3</v>
      </c>
      <c r="X91" s="452">
        <f t="shared" si="19"/>
        <v>4</v>
      </c>
      <c r="Y91" s="452">
        <f t="shared" si="19"/>
        <v>5</v>
      </c>
      <c r="Z91" s="452">
        <f t="shared" si="19"/>
        <v>6</v>
      </c>
      <c r="AA91" s="452">
        <f t="shared" si="19"/>
        <v>7</v>
      </c>
      <c r="AB91" s="452">
        <f t="shared" si="19"/>
        <v>8</v>
      </c>
      <c r="AC91" s="452">
        <f t="shared" si="19"/>
        <v>9</v>
      </c>
      <c r="AD91" s="452">
        <f t="shared" si="19"/>
        <v>10</v>
      </c>
    </row>
    <row r="92" spans="1:31">
      <c r="N92" s="1291"/>
      <c r="Q92" s="182" t="str">
        <f>IF('Cash Flow_Monthly'!A144&gt;0,'Cash Flow_Monthly'!A144,"")</f>
        <v>Reserve Used</v>
      </c>
      <c r="T92" s="15"/>
      <c r="U92" s="541">
        <f>SUMIF('Cash Flow_Monthly'!$2:$2,U$1,'Cash Flow_Monthly'!144:144)</f>
        <v>0</v>
      </c>
      <c r="V92" s="541">
        <f>SUMIF('Cash Flow_Monthly'!$2:$2,V$1,'Cash Flow_Monthly'!144:144)</f>
        <v>0</v>
      </c>
      <c r="W92" s="541">
        <f>SUMIF('Cash Flow_Monthly'!$2:$2,W$1,'Cash Flow_Monthly'!144:144)</f>
        <v>0</v>
      </c>
      <c r="X92" s="541">
        <f>SUMIF('Cash Flow_Monthly'!$2:$2,X$1,'Cash Flow_Monthly'!144:144)</f>
        <v>0</v>
      </c>
      <c r="Y92" s="541">
        <f>SUMIF('Cash Flow_Monthly'!$2:$2,Y$1,'Cash Flow_Monthly'!144:144)</f>
        <v>0</v>
      </c>
      <c r="Z92" s="541">
        <f>SUMIF('Cash Flow_Monthly'!$2:$2,Z$1,'Cash Flow_Monthly'!144:144)</f>
        <v>0</v>
      </c>
      <c r="AA92" s="541">
        <f>SUMIF('Cash Flow_Monthly'!$2:$2,AA$1,'Cash Flow_Monthly'!144:144)</f>
        <v>0</v>
      </c>
      <c r="AB92" s="541">
        <f>SUMIF('Cash Flow_Monthly'!$2:$2,AB$1,'Cash Flow_Monthly'!144:144)</f>
        <v>0</v>
      </c>
      <c r="AC92" s="541">
        <f>SUMIF('Cash Flow_Monthly'!$2:$2,AC$1,'Cash Flow_Monthly'!144:144)</f>
        <v>0</v>
      </c>
      <c r="AD92" s="541">
        <f>SUMIF('Cash Flow_Monthly'!$2:$2,AD$1,'Cash Flow_Monthly'!144:144)</f>
        <v>0</v>
      </c>
    </row>
    <row r="93" spans="1:31">
      <c r="Q93" s="262"/>
      <c r="R93" s="256" t="str">
        <f>IF('Cash Flow_Monthly'!B146&gt;0,'Cash Flow_Monthly'!B146,"")</f>
        <v>Reserve Used</v>
      </c>
      <c r="S93" s="263"/>
      <c r="T93" s="1048"/>
      <c r="U93" s="542">
        <f>SUMIF('Cash Flow_Monthly'!$2:$2,U$1,'Cash Flow_Monthly'!146:146)</f>
        <v>0</v>
      </c>
      <c r="V93" s="542">
        <f>SUMIF('Cash Flow_Monthly'!$2:$2,V$1,'Cash Flow_Monthly'!146:146)</f>
        <v>0</v>
      </c>
      <c r="W93" s="542">
        <f>SUMIF('Cash Flow_Monthly'!$2:$2,W$1,'Cash Flow_Monthly'!146:146)</f>
        <v>0</v>
      </c>
      <c r="X93" s="542">
        <f>SUMIF('Cash Flow_Monthly'!$2:$2,X$1,'Cash Flow_Monthly'!146:146)</f>
        <v>0</v>
      </c>
      <c r="Y93" s="542">
        <f>SUMIF('Cash Flow_Monthly'!$2:$2,Y$1,'Cash Flow_Monthly'!146:146)</f>
        <v>0</v>
      </c>
      <c r="Z93" s="542">
        <f>SUMIF('Cash Flow_Monthly'!$2:$2,Z$1,'Cash Flow_Monthly'!146:146)</f>
        <v>0</v>
      </c>
      <c r="AA93" s="542">
        <f>SUMIF('Cash Flow_Monthly'!$2:$2,AA$1,'Cash Flow_Monthly'!146:146)</f>
        <v>0</v>
      </c>
      <c r="AB93" s="542">
        <f>SUMIF('Cash Flow_Monthly'!$2:$2,AB$1,'Cash Flow_Monthly'!146:146)</f>
        <v>0</v>
      </c>
      <c r="AC93" s="542">
        <f>SUMIF('Cash Flow_Monthly'!$2:$2,AC$1,'Cash Flow_Monthly'!146:146)</f>
        <v>0</v>
      </c>
      <c r="AD93" s="542">
        <f>SUMIF('Cash Flow_Monthly'!$2:$2,AD$1,'Cash Flow_Monthly'!146:146)</f>
        <v>0</v>
      </c>
    </row>
    <row r="94" spans="1:31">
      <c r="T94" s="15"/>
      <c r="U94" s="541"/>
      <c r="V94" s="541"/>
      <c r="W94" s="541"/>
      <c r="X94" s="541"/>
      <c r="Y94" s="541"/>
      <c r="Z94" s="541"/>
      <c r="AA94" s="541"/>
      <c r="AB94" s="541"/>
      <c r="AC94" s="541"/>
      <c r="AD94" s="541"/>
      <c r="AE94" s="7"/>
    </row>
    <row r="95" spans="1:31">
      <c r="Q95" s="262"/>
      <c r="R95" s="256" t="str">
        <f>IF('Cash Flow_Monthly'!B150&gt;0,'Cash Flow_Monthly'!B150,"")</f>
        <v>Net Cash Flow</v>
      </c>
      <c r="S95" s="263"/>
      <c r="T95" s="542"/>
      <c r="U95" s="542">
        <f>SUMIF('Cash Flow_Monthly'!$2:$2,U$1,'Cash Flow_Monthly'!150:150)</f>
        <v>456192.83344586176</v>
      </c>
      <c r="V95" s="542">
        <f>SUMIF('Cash Flow_Monthly'!$2:$2,V$1,'Cash Flow_Monthly'!150:150)</f>
        <v>690952.98582134489</v>
      </c>
      <c r="W95" s="542">
        <f>SUMIF('Cash Flow_Monthly'!$2:$2,W$1,'Cash Flow_Monthly'!150:150)</f>
        <v>948436.59747106908</v>
      </c>
      <c r="X95" s="542">
        <f>SUMIF('Cash Flow_Monthly'!$2:$2,X$1,'Cash Flow_Monthly'!150:150)</f>
        <v>1099919.3457203805</v>
      </c>
      <c r="Y95" s="542">
        <f>SUMIF('Cash Flow_Monthly'!$2:$2,Y$1,'Cash Flow_Monthly'!150:150)</f>
        <v>1175336.7851617695</v>
      </c>
      <c r="Z95" s="542">
        <f>SUMIF('Cash Flow_Monthly'!$2:$2,Z$1,'Cash Flow_Monthly'!150:150)</f>
        <v>1258943.2883336849</v>
      </c>
      <c r="AA95" s="542">
        <f>SUMIF('Cash Flow_Monthly'!$2:$2,AA$1,'Cash Flow_Monthly'!150:150)</f>
        <v>1332155.8505094249</v>
      </c>
      <c r="AB95" s="542">
        <f>SUMIF('Cash Flow_Monthly'!$2:$2,AB$1,'Cash Flow_Monthly'!150:150)</f>
        <v>0</v>
      </c>
      <c r="AC95" s="542">
        <f>SUMIF('Cash Flow_Monthly'!$2:$2,AC$1,'Cash Flow_Monthly'!150:150)</f>
        <v>0</v>
      </c>
      <c r="AD95" s="542">
        <f>SUMIF('Cash Flow_Monthly'!$2:$2,AD$1,'Cash Flow_Monthly'!150:150)</f>
        <v>0</v>
      </c>
    </row>
    <row r="96" spans="1:31">
      <c r="Q96" s="189" t="str">
        <f>IF('Cash Flow_Monthly'!A151&gt;0,'Cash Flow_Monthly'!A151,"")</f>
        <v>Cash-on-Cash Equity Basis</v>
      </c>
      <c r="R96" s="43"/>
      <c r="S96" s="44"/>
      <c r="T96" s="1049"/>
      <c r="U96" s="1050">
        <f>AVERAGEIF('Cash Flow_Monthly'!$2:$2,U$1,'Cash Flow_Monthly'!151:151)</f>
        <v>14341417.589883348</v>
      </c>
      <c r="V96" s="1050">
        <f>AVERAGEIF('Cash Flow_Monthly'!$2:$2,V$1,'Cash Flow_Monthly'!151:151)</f>
        <v>14341417.589883348</v>
      </c>
      <c r="W96" s="1050">
        <f>AVERAGEIF('Cash Flow_Monthly'!$2:$2,W$1,'Cash Flow_Monthly'!151:151)</f>
        <v>14341417.589883348</v>
      </c>
      <c r="X96" s="1050">
        <f>AVERAGEIF('Cash Flow_Monthly'!$2:$2,X$1,'Cash Flow_Monthly'!151:151)</f>
        <v>14341417.589883348</v>
      </c>
      <c r="Y96" s="1050">
        <f>AVERAGEIF('Cash Flow_Monthly'!$2:$2,Y$1,'Cash Flow_Monthly'!151:151)</f>
        <v>14341417.589883348</v>
      </c>
      <c r="Z96" s="1050">
        <f>AVERAGEIF('Cash Flow_Monthly'!$2:$2,Z$1,'Cash Flow_Monthly'!151:151)</f>
        <v>14341417.589883348</v>
      </c>
      <c r="AA96" s="1050">
        <f>AVERAGEIF('Cash Flow_Monthly'!$2:$2,AA$1,'Cash Flow_Monthly'!151:151)</f>
        <v>14341417.589883348</v>
      </c>
      <c r="AB96" s="1050">
        <f>AVERAGEIF('Cash Flow_Monthly'!$2:$2,AB$1,'Cash Flow_Monthly'!151:151)</f>
        <v>0</v>
      </c>
      <c r="AC96" s="1050">
        <f>AVERAGEIF('Cash Flow_Monthly'!$2:$2,AC$1,'Cash Flow_Monthly'!151:151)</f>
        <v>0</v>
      </c>
      <c r="AD96" s="1050">
        <f>AVERAGEIF('Cash Flow_Monthly'!$2:$2,AD$1,'Cash Flow_Monthly'!151:151)</f>
        <v>0</v>
      </c>
      <c r="AE96" s="7"/>
    </row>
    <row r="97" spans="8:30" ht="15" thickBot="1">
      <c r="Q97" s="1019" t="str">
        <f>IF('Cash Flow_Monthly'!A152&gt;0,'Cash Flow_Monthly'!A152,"")</f>
        <v>Cash-on-Cash Return</v>
      </c>
      <c r="R97" s="1020"/>
      <c r="S97" s="1021"/>
      <c r="T97" s="1051"/>
      <c r="U97" s="1052">
        <f>SUMIF('Cash Flow_Monthly'!$2:$2,U$1,'Cash Flow_Monthly'!152:152)</f>
        <v>3.1809465876488183E-2</v>
      </c>
      <c r="V97" s="1052">
        <f>SUMIF('Cash Flow_Monthly'!$2:$2,V$1,'Cash Flow_Monthly'!152:152)</f>
        <v>4.8178848533687049E-2</v>
      </c>
      <c r="W97" s="1052">
        <f>SUMIF('Cash Flow_Monthly'!$2:$2,W$1,'Cash Flow_Monthly'!152:152)</f>
        <v>6.6132695148637927E-2</v>
      </c>
      <c r="X97" s="1052">
        <f>SUMIF('Cash Flow_Monthly'!$2:$2,X$1,'Cash Flow_Monthly'!152:152)</f>
        <v>7.6695301480955436E-2</v>
      </c>
      <c r="Y97" s="1052">
        <f>SUMIF('Cash Flow_Monthly'!$2:$2,Y$1,'Cash Flow_Monthly'!152:152)</f>
        <v>8.1954017292604986E-2</v>
      </c>
      <c r="Z97" s="1052">
        <f>SUMIF('Cash Flow_Monthly'!$2:$2,Z$1,'Cash Flow_Monthly'!152:152)</f>
        <v>8.7783741073250848E-2</v>
      </c>
      <c r="AA97" s="1052">
        <f>SUMIF('Cash Flow_Monthly'!$2:$2,AA$1,'Cash Flow_Monthly'!152:152)</f>
        <v>9.2888714951661955E-2</v>
      </c>
      <c r="AB97" s="1052">
        <f>SUMIF('Cash Flow_Monthly'!$2:$2,AB$1,'Cash Flow_Monthly'!152:152)</f>
        <v>0</v>
      </c>
      <c r="AC97" s="1052">
        <f>SUMIF('Cash Flow_Monthly'!$2:$2,AC$1,'Cash Flow_Monthly'!152:152)</f>
        <v>0</v>
      </c>
      <c r="AD97" s="1052">
        <f>SUMIF('Cash Flow_Monthly'!$2:$2,AD$1,'Cash Flow_Monthly'!152:152)</f>
        <v>0</v>
      </c>
    </row>
    <row r="98" spans="8:30">
      <c r="Q98" s="802"/>
      <c r="R98" s="802"/>
      <c r="S98" s="802"/>
      <c r="T98" s="802"/>
      <c r="U98" s="802"/>
      <c r="V98" s="802"/>
      <c r="W98" s="802"/>
      <c r="X98" s="802"/>
      <c r="Y98" s="802"/>
      <c r="Z98" s="802"/>
      <c r="AA98" s="802"/>
      <c r="AB98" s="802"/>
      <c r="AC98" s="802"/>
      <c r="AD98" s="802"/>
    </row>
    <row r="99" spans="8:30" ht="15" thickBot="1">
      <c r="Q99" s="1019" t="s">
        <v>559</v>
      </c>
      <c r="R99" s="1020"/>
      <c r="S99" s="1021"/>
      <c r="T99" s="1051"/>
      <c r="U99" s="1052">
        <f t="shared" ref="U99:AD99" si="20">IFERROR((U95+U64)/U96,"")</f>
        <v>6.4352855175610776E-2</v>
      </c>
      <c r="V99" s="1052">
        <f t="shared" si="20"/>
        <v>8.160519388785184E-2</v>
      </c>
      <c r="W99" s="1052">
        <f t="shared" si="20"/>
        <v>0.10046595261810559</v>
      </c>
      <c r="X99" s="1052">
        <f t="shared" si="20"/>
        <v>0.1119600770935812</v>
      </c>
      <c r="Y99" s="1052">
        <f t="shared" si="20"/>
        <v>0.11817558467853609</v>
      </c>
      <c r="Z99" s="1052">
        <f t="shared" si="20"/>
        <v>0.12498805957808243</v>
      </c>
      <c r="AA99" s="1052">
        <f t="shared" si="20"/>
        <v>0.13110244824103306</v>
      </c>
      <c r="AB99" s="1052" t="str">
        <f t="shared" si="20"/>
        <v/>
      </c>
      <c r="AC99" s="1052" t="str">
        <f t="shared" si="20"/>
        <v/>
      </c>
      <c r="AD99" s="1052" t="str">
        <f t="shared" si="20"/>
        <v/>
      </c>
    </row>
    <row r="100" spans="8:30">
      <c r="Q100" t="s">
        <v>1030</v>
      </c>
      <c r="U100" s="118"/>
      <c r="V100" s="118"/>
      <c r="W100" s="118"/>
    </row>
    <row r="103" spans="8:30">
      <c r="T103" s="466"/>
    </row>
    <row r="104" spans="8:30">
      <c r="T104" s="466"/>
    </row>
    <row r="105" spans="8:30">
      <c r="Q105" s="334"/>
      <c r="R105" s="1844"/>
      <c r="S105" s="1844"/>
      <c r="T105" s="353" t="str">
        <f>T1&amp;" / "&amp;T32</f>
        <v>T-1 / T-12</v>
      </c>
      <c r="U105" s="1845">
        <f t="shared" ref="U105:AA105" si="21">U91</f>
        <v>1</v>
      </c>
      <c r="V105" s="1845">
        <f t="shared" si="21"/>
        <v>2</v>
      </c>
      <c r="W105" s="1845">
        <f t="shared" si="21"/>
        <v>3</v>
      </c>
      <c r="X105" s="1845">
        <f t="shared" si="21"/>
        <v>4</v>
      </c>
      <c r="Y105" s="1845">
        <f t="shared" si="21"/>
        <v>5</v>
      </c>
      <c r="Z105" s="1845">
        <f t="shared" si="21"/>
        <v>6</v>
      </c>
      <c r="AA105" s="1846">
        <f t="shared" si="21"/>
        <v>7</v>
      </c>
    </row>
    <row r="106" spans="8:30">
      <c r="Q106" s="898" t="s">
        <v>946</v>
      </c>
      <c r="R106" s="896"/>
      <c r="S106" s="896"/>
      <c r="T106" s="1854">
        <f t="shared" ref="T106:AA106" si="22">T59</f>
        <v>4.7805260341089097E-2</v>
      </c>
      <c r="U106" s="1854">
        <f t="shared" si="22"/>
        <v>4.5908268172851173E-2</v>
      </c>
      <c r="V106" s="1854">
        <f t="shared" si="22"/>
        <v>5.2778660079765158E-2</v>
      </c>
      <c r="W106" s="1854">
        <f t="shared" si="22"/>
        <v>6.3492928495808287E-2</v>
      </c>
      <c r="X106" s="1854">
        <f t="shared" si="22"/>
        <v>6.7912097491343804E-2</v>
      </c>
      <c r="Y106" s="1854">
        <f t="shared" si="22"/>
        <v>7.0093069194466381E-2</v>
      </c>
      <c r="Z106" s="1854">
        <f t="shared" si="22"/>
        <v>7.2513886733547209E-2</v>
      </c>
      <c r="AA106" s="1847">
        <f t="shared" si="22"/>
        <v>7.462796377074718E-2</v>
      </c>
    </row>
    <row r="107" spans="8:30">
      <c r="Q107" s="881" t="s">
        <v>949</v>
      </c>
      <c r="R107" s="182"/>
      <c r="S107" s="182"/>
      <c r="T107" s="145">
        <f t="shared" ref="T107:AA107" si="23">T58/$E$30</f>
        <v>4.6062995284164521E-2</v>
      </c>
      <c r="U107" s="145">
        <f t="shared" si="23"/>
        <v>4.4235139088503656E-2</v>
      </c>
      <c r="V107" s="145">
        <f t="shared" si="23"/>
        <v>5.0855139225528978E-2</v>
      </c>
      <c r="W107" s="145">
        <f t="shared" si="23"/>
        <v>6.1178925603850867E-2</v>
      </c>
      <c r="X107" s="145">
        <f t="shared" si="23"/>
        <v>6.543703776868133E-2</v>
      </c>
      <c r="Y107" s="145">
        <f t="shared" si="23"/>
        <v>6.7538523851155052E-2</v>
      </c>
      <c r="Z107" s="145">
        <f t="shared" si="23"/>
        <v>6.9871114576336366E-2</v>
      </c>
      <c r="AA107" s="1848">
        <f t="shared" si="23"/>
        <v>7.1908143972266747E-2</v>
      </c>
    </row>
    <row r="108" spans="8:30">
      <c r="H108" s="7"/>
      <c r="Q108" s="898" t="s">
        <v>947</v>
      </c>
      <c r="R108" s="896"/>
      <c r="S108" s="896"/>
      <c r="T108" s="1855"/>
      <c r="U108" s="1854">
        <f t="shared" ref="U108:AA108" si="24">U97</f>
        <v>3.1809465876488183E-2</v>
      </c>
      <c r="V108" s="1854">
        <f t="shared" si="24"/>
        <v>4.8178848533687049E-2</v>
      </c>
      <c r="W108" s="1854">
        <f t="shared" si="24"/>
        <v>6.6132695148637927E-2</v>
      </c>
      <c r="X108" s="1854">
        <f t="shared" si="24"/>
        <v>7.6695301480955436E-2</v>
      </c>
      <c r="Y108" s="1854">
        <f t="shared" si="24"/>
        <v>8.1954017292604986E-2</v>
      </c>
      <c r="Z108" s="1854">
        <f t="shared" si="24"/>
        <v>8.7783741073250848E-2</v>
      </c>
      <c r="AA108" s="1847">
        <f t="shared" si="24"/>
        <v>9.2888714951661955E-2</v>
      </c>
    </row>
    <row r="109" spans="8:30">
      <c r="P109" s="7"/>
      <c r="Q109" s="881" t="s">
        <v>950</v>
      </c>
      <c r="R109" s="182"/>
      <c r="S109" s="182"/>
      <c r="T109" s="145"/>
      <c r="U109" s="145">
        <f t="shared" ref="U109:AA109" si="25">U99</f>
        <v>6.4352855175610776E-2</v>
      </c>
      <c r="V109" s="145">
        <f t="shared" si="25"/>
        <v>8.160519388785184E-2</v>
      </c>
      <c r="W109" s="145">
        <f t="shared" si="25"/>
        <v>0.10046595261810559</v>
      </c>
      <c r="X109" s="145">
        <f t="shared" si="25"/>
        <v>0.1119600770935812</v>
      </c>
      <c r="Y109" s="145">
        <f t="shared" si="25"/>
        <v>0.11817558467853609</v>
      </c>
      <c r="Z109" s="145">
        <f t="shared" si="25"/>
        <v>0.12498805957808243</v>
      </c>
      <c r="AA109" s="1848">
        <f t="shared" si="25"/>
        <v>0.13110244824103306</v>
      </c>
    </row>
    <row r="110" spans="8:30">
      <c r="Q110" s="900" t="s">
        <v>948</v>
      </c>
      <c r="R110" s="1856"/>
      <c r="S110" s="1856"/>
      <c r="T110" s="1855"/>
      <c r="U110" s="1857">
        <f t="shared" ref="U110:AA111" si="26">U79</f>
        <v>1.4524072994065043</v>
      </c>
      <c r="V110" s="1857">
        <f t="shared" si="26"/>
        <v>1.6715870937648927</v>
      </c>
      <c r="W110" s="1857">
        <f t="shared" si="26"/>
        <v>2.0131711265734311</v>
      </c>
      <c r="X110" s="1857">
        <f t="shared" si="26"/>
        <v>2.1557609782319189</v>
      </c>
      <c r="Y110" s="1857">
        <f t="shared" si="26"/>
        <v>2.2276200512017983</v>
      </c>
      <c r="Z110" s="1857">
        <f t="shared" si="26"/>
        <v>2.3073570433660318</v>
      </c>
      <c r="AA110" s="1849">
        <f t="shared" si="26"/>
        <v>2.3775947833525795</v>
      </c>
    </row>
    <row r="111" spans="8:30">
      <c r="Q111" s="886" t="s">
        <v>196</v>
      </c>
      <c r="R111" s="1850"/>
      <c r="S111" s="1850"/>
      <c r="T111" s="1851"/>
      <c r="U111" s="1852">
        <f t="shared" si="26"/>
        <v>7.5305076108529503E-2</v>
      </c>
      <c r="V111" s="1852">
        <f t="shared" si="26"/>
        <v>8.8605279505426862E-2</v>
      </c>
      <c r="W111" s="1852">
        <f t="shared" si="26"/>
        <v>0.10920206904064243</v>
      </c>
      <c r="X111" s="1852">
        <f t="shared" si="26"/>
        <v>0.11981392118566531</v>
      </c>
      <c r="Y111" s="1852">
        <f t="shared" si="26"/>
        <v>0.12703259934899799</v>
      </c>
      <c r="Z111" s="1852">
        <f t="shared" si="26"/>
        <v>0.13521220620563404</v>
      </c>
      <c r="AA111" s="1853">
        <f t="shared" si="26"/>
        <v>0.14340535808856608</v>
      </c>
    </row>
    <row r="114" spans="1:18">
      <c r="Q114"/>
    </row>
    <row r="115" spans="1:18">
      <c r="Q115"/>
    </row>
    <row r="116" spans="1:18">
      <c r="Q116"/>
    </row>
    <row r="118" spans="1:18">
      <c r="R118" s="1858"/>
    </row>
    <row r="119" spans="1:18">
      <c r="A119" s="7"/>
      <c r="B119" s="7"/>
      <c r="C119" s="7"/>
      <c r="D119" s="7"/>
      <c r="E119" s="7"/>
      <c r="F119" s="7"/>
      <c r="G119" s="7"/>
    </row>
  </sheetData>
  <phoneticPr fontId="35" type="noConversion"/>
  <conditionalFormatting sqref="E29">
    <cfRule type="cellIs" dxfId="31" priority="1" operator="notEqual">
      <formula>SUM($E$17:$E$18)</formula>
    </cfRule>
  </conditionalFormatting>
  <conditionalFormatting sqref="K68:O72">
    <cfRule type="colorScale" priority="86">
      <colorScale>
        <cfvo type="min"/>
        <cfvo type="max"/>
        <color rgb="FFFCFCFF"/>
        <color rgb="FF63BE7B"/>
      </colorScale>
    </cfRule>
  </conditionalFormatting>
  <conditionalFormatting sqref="K76:O80">
    <cfRule type="colorScale" priority="6">
      <colorScale>
        <cfvo type="min"/>
        <cfvo type="max"/>
        <color rgb="FFFCFCFF"/>
        <color rgb="FF63BE7B"/>
      </colorScale>
    </cfRule>
  </conditionalFormatting>
  <conditionalFormatting sqref="K84:O88">
    <cfRule type="colorScale" priority="5">
      <colorScale>
        <cfvo type="min"/>
        <cfvo type="max"/>
        <color rgb="FFFCFCFF"/>
        <color rgb="FF63BE7B"/>
      </colorScale>
    </cfRule>
  </conditionalFormatting>
  <conditionalFormatting sqref="M17">
    <cfRule type="cellIs" dxfId="30" priority="11" operator="notEqual">
      <formula>1</formula>
    </cfRule>
  </conditionalFormatting>
  <dataValidations count="2">
    <dataValidation type="list" allowBlank="1" showInputMessage="1" showErrorMessage="1" sqref="T1 T32" xr:uid="{DE22842E-24A8-4DAE-851C-AC7F61F72F63}">
      <formula1>"T-12, T-6, T-3, T-1, Year 1 Pro Forma"</formula1>
    </dataValidation>
    <dataValidation type="list" allowBlank="1" showInputMessage="1" showErrorMessage="1" sqref="D33" xr:uid="{7AC0E6CE-DCAA-4D26-8BC3-94A10DA6FF5F}">
      <formula1>"Cap Rate (In-Place), Cap Rate (Going-In), Cap Rate (Yr 2)"</formula1>
    </dataValidation>
  </dataValidations>
  <printOptions horizontalCentered="1"/>
  <pageMargins left="0" right="0" top="0" bottom="0" header="0" footer="0"/>
  <pageSetup paperSize="5" scale="47" fitToWidth="0" orientation="landscape" r:id="rId1"/>
  <ignoredErrors>
    <ignoredError sqref="E3:F3 K4 O12 L35:O40 N49:O49 O17 K8 K5:K7 N5:O7 E8:G8 F6 F5:G5 F4:G4 F7:G7 N8:O8 F9 K3 M3:O3 M4:O4 O14:O16" evalError="1"/>
    <ignoredError sqref="E18 L28:O28" formulaRange="1"/>
  </ignoredErrors>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DE1041FB-789A-402F-926B-E8F5FF30022C}">
          <x14:formula1>
            <xm:f>'Acquisition Budget'!$Q$64:$Q$65</xm:f>
          </x14:formula1>
          <xm:sqref>H37</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6B7C4-2105-4337-8785-DD17B75EF8C1}">
  <sheetPr codeName="Sheet15"/>
  <dimension ref="A1:DX188"/>
  <sheetViews>
    <sheetView showGridLines="0" zoomScale="94" zoomScaleNormal="94" workbookViewId="0">
      <pane xSplit="3" ySplit="3" topLeftCell="D4" activePane="bottomRight" state="frozen"/>
      <selection activeCell="AO15" sqref="AO15"/>
      <selection pane="topRight" activeCell="AO15" sqref="AO15"/>
      <selection pane="bottomLeft" activeCell="AO15" sqref="AO15"/>
      <selection pane="bottomRight" activeCell="D4" sqref="D4"/>
    </sheetView>
  </sheetViews>
  <sheetFormatPr defaultRowHeight="14.5"/>
  <cols>
    <col min="1" max="1" width="9.54296875" style="4" customWidth="1"/>
    <col min="2" max="2" width="22.26953125" customWidth="1"/>
    <col min="3" max="3" width="31.1796875" customWidth="1"/>
    <col min="4" max="4" width="17.7265625" customWidth="1"/>
    <col min="5" max="5" width="16.81640625" bestFit="1" customWidth="1"/>
    <col min="6" max="28" width="13.26953125" bestFit="1" customWidth="1"/>
    <col min="29" max="29" width="15.81640625" bestFit="1" customWidth="1"/>
    <col min="30" max="124" width="13.26953125" bestFit="1" customWidth="1"/>
    <col min="125" max="127" width="10.26953125" bestFit="1" customWidth="1"/>
    <col min="128" max="246" width="9.81640625" bestFit="1" customWidth="1"/>
  </cols>
  <sheetData>
    <row r="1" spans="1:128" s="1" customFormat="1">
      <c r="A1" s="247" t="s">
        <v>248</v>
      </c>
      <c r="E1" s="1">
        <v>1</v>
      </c>
      <c r="F1" s="1">
        <v>2</v>
      </c>
      <c r="G1" s="1">
        <v>3</v>
      </c>
      <c r="H1" s="1">
        <v>4</v>
      </c>
      <c r="I1" s="1">
        <v>5</v>
      </c>
      <c r="J1" s="1">
        <v>6</v>
      </c>
      <c r="K1" s="1">
        <v>7</v>
      </c>
      <c r="L1" s="1">
        <v>8</v>
      </c>
      <c r="M1" s="1">
        <v>9</v>
      </c>
      <c r="N1" s="1">
        <v>10</v>
      </c>
      <c r="O1" s="1">
        <v>11</v>
      </c>
      <c r="P1" s="1">
        <v>12</v>
      </c>
      <c r="Q1" s="1">
        <v>13</v>
      </c>
      <c r="R1" s="1">
        <v>14</v>
      </c>
      <c r="S1" s="1">
        <v>15</v>
      </c>
      <c r="T1" s="1">
        <v>16</v>
      </c>
      <c r="U1" s="1">
        <v>17</v>
      </c>
      <c r="V1" s="1">
        <v>18</v>
      </c>
      <c r="W1" s="1">
        <v>19</v>
      </c>
      <c r="X1" s="1">
        <v>20</v>
      </c>
      <c r="Y1" s="1">
        <v>21</v>
      </c>
      <c r="Z1" s="1">
        <v>22</v>
      </c>
      <c r="AA1" s="1">
        <v>23</v>
      </c>
      <c r="AB1" s="1">
        <v>24</v>
      </c>
      <c r="AC1" s="1">
        <v>25</v>
      </c>
      <c r="AD1" s="1">
        <v>26</v>
      </c>
      <c r="AE1" s="1">
        <v>27</v>
      </c>
      <c r="AF1" s="1">
        <v>28</v>
      </c>
      <c r="AG1" s="1">
        <v>29</v>
      </c>
      <c r="AH1" s="1">
        <v>30</v>
      </c>
      <c r="AI1" s="1">
        <v>31</v>
      </c>
      <c r="AJ1" s="1">
        <v>32</v>
      </c>
      <c r="AK1" s="1">
        <v>33</v>
      </c>
      <c r="AL1" s="1">
        <v>34</v>
      </c>
      <c r="AM1" s="1">
        <v>35</v>
      </c>
      <c r="AN1" s="1">
        <v>36</v>
      </c>
      <c r="AO1" s="1">
        <v>37</v>
      </c>
      <c r="AP1" s="1">
        <v>38</v>
      </c>
      <c r="AQ1" s="1">
        <v>39</v>
      </c>
      <c r="AR1" s="1">
        <v>40</v>
      </c>
      <c r="AS1" s="1">
        <v>41</v>
      </c>
      <c r="AT1" s="1">
        <v>42</v>
      </c>
      <c r="AU1" s="1">
        <v>43</v>
      </c>
      <c r="AV1" s="1">
        <v>44</v>
      </c>
      <c r="AW1" s="1">
        <v>45</v>
      </c>
      <c r="AX1" s="1">
        <v>46</v>
      </c>
      <c r="AY1" s="1">
        <v>47</v>
      </c>
      <c r="AZ1" s="1">
        <v>48</v>
      </c>
      <c r="BA1" s="1">
        <v>49</v>
      </c>
      <c r="BB1" s="1">
        <v>50</v>
      </c>
      <c r="BC1" s="1">
        <v>51</v>
      </c>
      <c r="BD1" s="1">
        <v>52</v>
      </c>
      <c r="BE1" s="1">
        <v>53</v>
      </c>
      <c r="BF1" s="1">
        <v>54</v>
      </c>
      <c r="BG1" s="1">
        <v>55</v>
      </c>
      <c r="BH1" s="1">
        <v>56</v>
      </c>
      <c r="BI1" s="1">
        <v>57</v>
      </c>
      <c r="BJ1" s="1">
        <v>58</v>
      </c>
      <c r="BK1" s="1">
        <v>59</v>
      </c>
      <c r="BL1" s="1">
        <v>60</v>
      </c>
      <c r="BM1" s="1">
        <v>61</v>
      </c>
      <c r="BN1" s="1">
        <v>62</v>
      </c>
      <c r="BO1" s="1">
        <v>63</v>
      </c>
      <c r="BP1" s="1">
        <v>64</v>
      </c>
      <c r="BQ1" s="1">
        <v>65</v>
      </c>
      <c r="BR1" s="1">
        <v>66</v>
      </c>
      <c r="BS1" s="1">
        <v>67</v>
      </c>
      <c r="BT1" s="1">
        <v>68</v>
      </c>
      <c r="BU1" s="1">
        <v>69</v>
      </c>
      <c r="BV1" s="1">
        <v>70</v>
      </c>
      <c r="BW1" s="1">
        <v>71</v>
      </c>
      <c r="BX1" s="1">
        <v>72</v>
      </c>
      <c r="BY1" s="1">
        <v>73</v>
      </c>
      <c r="BZ1" s="1">
        <v>74</v>
      </c>
      <c r="CA1" s="1">
        <v>75</v>
      </c>
      <c r="CB1" s="1">
        <v>76</v>
      </c>
      <c r="CC1" s="1">
        <v>77</v>
      </c>
      <c r="CD1" s="1">
        <v>78</v>
      </c>
      <c r="CE1" s="1">
        <v>79</v>
      </c>
      <c r="CF1" s="1">
        <v>80</v>
      </c>
      <c r="CG1" s="1">
        <v>81</v>
      </c>
      <c r="CH1" s="1">
        <v>82</v>
      </c>
      <c r="CI1" s="1">
        <v>83</v>
      </c>
      <c r="CJ1" s="1">
        <v>84</v>
      </c>
      <c r="CK1" s="1">
        <v>85</v>
      </c>
      <c r="CL1" s="1">
        <v>86</v>
      </c>
      <c r="CM1" s="1">
        <v>87</v>
      </c>
      <c r="CN1" s="1">
        <v>88</v>
      </c>
      <c r="CO1" s="1">
        <v>89</v>
      </c>
      <c r="CP1" s="1">
        <v>90</v>
      </c>
      <c r="CQ1" s="1">
        <v>91</v>
      </c>
      <c r="CR1" s="1">
        <v>92</v>
      </c>
      <c r="CS1" s="1">
        <v>93</v>
      </c>
      <c r="CT1" s="1">
        <v>94</v>
      </c>
      <c r="CU1" s="1">
        <v>95</v>
      </c>
      <c r="CV1" s="1">
        <v>96</v>
      </c>
      <c r="CW1" s="1">
        <v>97</v>
      </c>
      <c r="CX1" s="1">
        <v>98</v>
      </c>
      <c r="CY1" s="1">
        <v>99</v>
      </c>
      <c r="CZ1" s="1">
        <v>100</v>
      </c>
      <c r="DA1" s="1">
        <v>101</v>
      </c>
      <c r="DB1" s="1">
        <v>102</v>
      </c>
      <c r="DC1" s="1">
        <v>103</v>
      </c>
      <c r="DD1" s="1">
        <v>104</v>
      </c>
      <c r="DE1" s="1">
        <v>105</v>
      </c>
      <c r="DF1" s="1">
        <v>106</v>
      </c>
      <c r="DG1" s="1">
        <v>107</v>
      </c>
      <c r="DH1" s="1">
        <v>108</v>
      </c>
      <c r="DI1" s="1">
        <v>109</v>
      </c>
      <c r="DJ1" s="1">
        <v>110</v>
      </c>
      <c r="DK1" s="1">
        <v>111</v>
      </c>
      <c r="DL1" s="1">
        <v>112</v>
      </c>
      <c r="DM1" s="1">
        <v>113</v>
      </c>
      <c r="DN1" s="1">
        <v>114</v>
      </c>
      <c r="DO1" s="1">
        <v>115</v>
      </c>
      <c r="DP1" s="1">
        <v>116</v>
      </c>
      <c r="DQ1" s="1">
        <v>117</v>
      </c>
      <c r="DR1" s="1">
        <v>118</v>
      </c>
      <c r="DS1" s="1">
        <v>119</v>
      </c>
      <c r="DT1" s="1199">
        <v>120</v>
      </c>
    </row>
    <row r="2" spans="1:128" s="15" customFormat="1">
      <c r="A2" s="4" t="s">
        <v>2</v>
      </c>
      <c r="E2" s="15">
        <v>1</v>
      </c>
      <c r="F2" s="15">
        <v>1</v>
      </c>
      <c r="G2" s="15">
        <v>1</v>
      </c>
      <c r="H2" s="15">
        <v>1</v>
      </c>
      <c r="I2" s="15">
        <v>1</v>
      </c>
      <c r="J2" s="15">
        <v>1</v>
      </c>
      <c r="K2" s="15">
        <v>1</v>
      </c>
      <c r="L2" s="15">
        <v>1</v>
      </c>
      <c r="M2" s="15">
        <v>1</v>
      </c>
      <c r="N2" s="15">
        <v>1</v>
      </c>
      <c r="O2" s="15">
        <v>1</v>
      </c>
      <c r="P2" s="15">
        <v>1</v>
      </c>
      <c r="Q2" s="15">
        <v>2</v>
      </c>
      <c r="R2" s="15">
        <v>2</v>
      </c>
      <c r="S2" s="15">
        <v>2</v>
      </c>
      <c r="T2" s="15">
        <v>2</v>
      </c>
      <c r="U2" s="15">
        <v>2</v>
      </c>
      <c r="V2" s="15">
        <v>2</v>
      </c>
      <c r="W2" s="15">
        <v>2</v>
      </c>
      <c r="X2" s="15">
        <v>2</v>
      </c>
      <c r="Y2" s="15">
        <v>2</v>
      </c>
      <c r="Z2" s="15">
        <v>2</v>
      </c>
      <c r="AA2" s="15">
        <v>2</v>
      </c>
      <c r="AB2" s="15">
        <v>2</v>
      </c>
      <c r="AC2" s="15">
        <v>3</v>
      </c>
      <c r="AD2" s="15">
        <v>3</v>
      </c>
      <c r="AE2" s="15">
        <v>3</v>
      </c>
      <c r="AF2" s="15">
        <v>3</v>
      </c>
      <c r="AG2" s="15">
        <v>3</v>
      </c>
      <c r="AH2" s="15">
        <v>3</v>
      </c>
      <c r="AI2" s="15">
        <v>3</v>
      </c>
      <c r="AJ2" s="15">
        <v>3</v>
      </c>
      <c r="AK2" s="15">
        <v>3</v>
      </c>
      <c r="AL2" s="15">
        <v>3</v>
      </c>
      <c r="AM2" s="15">
        <v>3</v>
      </c>
      <c r="AN2" s="15">
        <v>3</v>
      </c>
      <c r="AO2" s="15">
        <v>4</v>
      </c>
      <c r="AP2" s="15">
        <v>4</v>
      </c>
      <c r="AQ2" s="15">
        <v>4</v>
      </c>
      <c r="AR2" s="15">
        <v>4</v>
      </c>
      <c r="AS2" s="15">
        <v>4</v>
      </c>
      <c r="AT2" s="15">
        <v>4</v>
      </c>
      <c r="AU2" s="15">
        <v>4</v>
      </c>
      <c r="AV2" s="15">
        <v>4</v>
      </c>
      <c r="AW2" s="15">
        <v>4</v>
      </c>
      <c r="AX2" s="15">
        <v>4</v>
      </c>
      <c r="AY2" s="15">
        <v>4</v>
      </c>
      <c r="AZ2" s="15">
        <v>4</v>
      </c>
      <c r="BA2" s="15">
        <v>5</v>
      </c>
      <c r="BB2" s="15">
        <v>5</v>
      </c>
      <c r="BC2" s="15">
        <v>5</v>
      </c>
      <c r="BD2" s="15">
        <v>5</v>
      </c>
      <c r="BE2" s="15">
        <v>5</v>
      </c>
      <c r="BF2" s="15">
        <v>5</v>
      </c>
      <c r="BG2" s="15">
        <v>5</v>
      </c>
      <c r="BH2" s="15">
        <v>5</v>
      </c>
      <c r="BI2" s="15">
        <v>5</v>
      </c>
      <c r="BJ2" s="15">
        <v>5</v>
      </c>
      <c r="BK2" s="15">
        <v>5</v>
      </c>
      <c r="BL2" s="15">
        <v>5</v>
      </c>
      <c r="BM2" s="15">
        <v>6</v>
      </c>
      <c r="BN2" s="15">
        <v>6</v>
      </c>
      <c r="BO2" s="15">
        <v>6</v>
      </c>
      <c r="BP2" s="15">
        <v>6</v>
      </c>
      <c r="BQ2" s="15">
        <v>6</v>
      </c>
      <c r="BR2" s="15">
        <v>6</v>
      </c>
      <c r="BS2" s="15">
        <v>6</v>
      </c>
      <c r="BT2" s="15">
        <v>6</v>
      </c>
      <c r="BU2" s="15">
        <v>6</v>
      </c>
      <c r="BV2" s="15">
        <v>6</v>
      </c>
      <c r="BW2" s="15">
        <v>6</v>
      </c>
      <c r="BX2" s="15">
        <v>6</v>
      </c>
      <c r="BY2" s="15">
        <v>7</v>
      </c>
      <c r="BZ2" s="15">
        <v>7</v>
      </c>
      <c r="CA2" s="15">
        <v>7</v>
      </c>
      <c r="CB2" s="15">
        <v>7</v>
      </c>
      <c r="CC2" s="15">
        <v>7</v>
      </c>
      <c r="CD2" s="15">
        <v>7</v>
      </c>
      <c r="CE2" s="15">
        <v>7</v>
      </c>
      <c r="CF2" s="15">
        <v>7</v>
      </c>
      <c r="CG2" s="15">
        <v>7</v>
      </c>
      <c r="CH2" s="15">
        <v>7</v>
      </c>
      <c r="CI2" s="15">
        <v>7</v>
      </c>
      <c r="CJ2" s="15">
        <v>7</v>
      </c>
      <c r="CK2" s="15">
        <v>8</v>
      </c>
      <c r="CL2" s="15">
        <v>8</v>
      </c>
      <c r="CM2" s="15">
        <v>8</v>
      </c>
      <c r="CN2" s="15">
        <v>8</v>
      </c>
      <c r="CO2" s="15">
        <v>8</v>
      </c>
      <c r="CP2" s="15">
        <v>8</v>
      </c>
      <c r="CQ2" s="15">
        <v>8</v>
      </c>
      <c r="CR2" s="15">
        <v>8</v>
      </c>
      <c r="CS2" s="15">
        <v>8</v>
      </c>
      <c r="CT2" s="15">
        <v>8</v>
      </c>
      <c r="CU2" s="15">
        <v>8</v>
      </c>
      <c r="CV2" s="15">
        <v>8</v>
      </c>
      <c r="CW2" s="15">
        <v>9</v>
      </c>
      <c r="CX2" s="15">
        <v>9</v>
      </c>
      <c r="CY2" s="15">
        <v>9</v>
      </c>
      <c r="CZ2" s="15">
        <v>9</v>
      </c>
      <c r="DA2" s="15">
        <v>9</v>
      </c>
      <c r="DB2" s="15">
        <v>9</v>
      </c>
      <c r="DC2" s="15">
        <v>9</v>
      </c>
      <c r="DD2" s="15">
        <v>9</v>
      </c>
      <c r="DE2" s="15">
        <v>9</v>
      </c>
      <c r="DF2" s="15">
        <v>9</v>
      </c>
      <c r="DG2" s="15">
        <v>9</v>
      </c>
      <c r="DH2" s="15">
        <v>9</v>
      </c>
      <c r="DI2" s="15">
        <v>10</v>
      </c>
      <c r="DJ2" s="15">
        <v>10</v>
      </c>
      <c r="DK2" s="15">
        <v>10</v>
      </c>
      <c r="DL2" s="15">
        <v>10</v>
      </c>
      <c r="DM2" s="15">
        <v>10</v>
      </c>
      <c r="DN2" s="15">
        <v>10</v>
      </c>
      <c r="DO2" s="15">
        <v>10</v>
      </c>
      <c r="DP2" s="15">
        <v>10</v>
      </c>
      <c r="DQ2" s="15">
        <v>10</v>
      </c>
      <c r="DR2" s="15">
        <v>10</v>
      </c>
      <c r="DS2" s="15">
        <v>10</v>
      </c>
      <c r="DT2" s="15">
        <v>10</v>
      </c>
      <c r="DU2" s="165"/>
      <c r="DW2" s="1868"/>
      <c r="DX2" s="1868"/>
    </row>
    <row r="3" spans="1:128" s="15" customFormat="1">
      <c r="A3" s="365"/>
      <c r="B3" s="366"/>
      <c r="C3" s="366"/>
      <c r="D3" s="1543"/>
      <c r="E3" s="367">
        <f>Purchase_Date</f>
        <v>45992</v>
      </c>
      <c r="F3" s="367">
        <f>DATE(YEAR(E3),MONTH(E3)+1,1)</f>
        <v>46023</v>
      </c>
      <c r="G3" s="367">
        <f t="shared" ref="G3:BR3" si="0">DATE(YEAR(F3),MONTH(F3)+1,1)</f>
        <v>46054</v>
      </c>
      <c r="H3" s="367">
        <f t="shared" si="0"/>
        <v>46082</v>
      </c>
      <c r="I3" s="367">
        <f t="shared" si="0"/>
        <v>46113</v>
      </c>
      <c r="J3" s="367">
        <f t="shared" si="0"/>
        <v>46143</v>
      </c>
      <c r="K3" s="367">
        <f t="shared" si="0"/>
        <v>46174</v>
      </c>
      <c r="L3" s="367">
        <f t="shared" si="0"/>
        <v>46204</v>
      </c>
      <c r="M3" s="367">
        <f t="shared" si="0"/>
        <v>46235</v>
      </c>
      <c r="N3" s="367">
        <f t="shared" si="0"/>
        <v>46266</v>
      </c>
      <c r="O3" s="367">
        <f t="shared" si="0"/>
        <v>46296</v>
      </c>
      <c r="P3" s="367">
        <f t="shared" si="0"/>
        <v>46327</v>
      </c>
      <c r="Q3" s="367">
        <f t="shared" si="0"/>
        <v>46357</v>
      </c>
      <c r="R3" s="367">
        <f t="shared" si="0"/>
        <v>46388</v>
      </c>
      <c r="S3" s="367">
        <f t="shared" si="0"/>
        <v>46419</v>
      </c>
      <c r="T3" s="367">
        <f t="shared" si="0"/>
        <v>46447</v>
      </c>
      <c r="U3" s="367">
        <f t="shared" si="0"/>
        <v>46478</v>
      </c>
      <c r="V3" s="367">
        <f t="shared" si="0"/>
        <v>46508</v>
      </c>
      <c r="W3" s="367">
        <f t="shared" si="0"/>
        <v>46539</v>
      </c>
      <c r="X3" s="367">
        <f t="shared" si="0"/>
        <v>46569</v>
      </c>
      <c r="Y3" s="367">
        <f t="shared" si="0"/>
        <v>46600</v>
      </c>
      <c r="Z3" s="367">
        <f t="shared" si="0"/>
        <v>46631</v>
      </c>
      <c r="AA3" s="367">
        <f t="shared" si="0"/>
        <v>46661</v>
      </c>
      <c r="AB3" s="367">
        <f t="shared" si="0"/>
        <v>46692</v>
      </c>
      <c r="AC3" s="367">
        <f t="shared" si="0"/>
        <v>46722</v>
      </c>
      <c r="AD3" s="367">
        <f t="shared" si="0"/>
        <v>46753</v>
      </c>
      <c r="AE3" s="367">
        <f t="shared" si="0"/>
        <v>46784</v>
      </c>
      <c r="AF3" s="367">
        <f t="shared" si="0"/>
        <v>46813</v>
      </c>
      <c r="AG3" s="367">
        <f t="shared" si="0"/>
        <v>46844</v>
      </c>
      <c r="AH3" s="367">
        <f t="shared" si="0"/>
        <v>46874</v>
      </c>
      <c r="AI3" s="367">
        <f t="shared" si="0"/>
        <v>46905</v>
      </c>
      <c r="AJ3" s="367">
        <f t="shared" si="0"/>
        <v>46935</v>
      </c>
      <c r="AK3" s="367">
        <f t="shared" si="0"/>
        <v>46966</v>
      </c>
      <c r="AL3" s="367">
        <f t="shared" si="0"/>
        <v>46997</v>
      </c>
      <c r="AM3" s="367">
        <f t="shared" si="0"/>
        <v>47027</v>
      </c>
      <c r="AN3" s="367">
        <f t="shared" si="0"/>
        <v>47058</v>
      </c>
      <c r="AO3" s="367">
        <f t="shared" si="0"/>
        <v>47088</v>
      </c>
      <c r="AP3" s="367">
        <f t="shared" si="0"/>
        <v>47119</v>
      </c>
      <c r="AQ3" s="367">
        <f t="shared" si="0"/>
        <v>47150</v>
      </c>
      <c r="AR3" s="367">
        <f t="shared" si="0"/>
        <v>47178</v>
      </c>
      <c r="AS3" s="367">
        <f t="shared" si="0"/>
        <v>47209</v>
      </c>
      <c r="AT3" s="367">
        <f t="shared" si="0"/>
        <v>47239</v>
      </c>
      <c r="AU3" s="367">
        <f t="shared" si="0"/>
        <v>47270</v>
      </c>
      <c r="AV3" s="367">
        <f t="shared" si="0"/>
        <v>47300</v>
      </c>
      <c r="AW3" s="367">
        <f t="shared" si="0"/>
        <v>47331</v>
      </c>
      <c r="AX3" s="367">
        <f t="shared" si="0"/>
        <v>47362</v>
      </c>
      <c r="AY3" s="367">
        <f t="shared" si="0"/>
        <v>47392</v>
      </c>
      <c r="AZ3" s="367">
        <f t="shared" si="0"/>
        <v>47423</v>
      </c>
      <c r="BA3" s="367">
        <f t="shared" si="0"/>
        <v>47453</v>
      </c>
      <c r="BB3" s="367">
        <f t="shared" si="0"/>
        <v>47484</v>
      </c>
      <c r="BC3" s="367">
        <f t="shared" si="0"/>
        <v>47515</v>
      </c>
      <c r="BD3" s="367">
        <f t="shared" si="0"/>
        <v>47543</v>
      </c>
      <c r="BE3" s="367">
        <f t="shared" si="0"/>
        <v>47574</v>
      </c>
      <c r="BF3" s="367">
        <f t="shared" si="0"/>
        <v>47604</v>
      </c>
      <c r="BG3" s="367">
        <f t="shared" si="0"/>
        <v>47635</v>
      </c>
      <c r="BH3" s="367">
        <f t="shared" si="0"/>
        <v>47665</v>
      </c>
      <c r="BI3" s="367">
        <f t="shared" si="0"/>
        <v>47696</v>
      </c>
      <c r="BJ3" s="367">
        <f t="shared" si="0"/>
        <v>47727</v>
      </c>
      <c r="BK3" s="367">
        <f>DATE(YEAR(BJ3),MONTH(BJ3)+1,1)</f>
        <v>47757</v>
      </c>
      <c r="BL3" s="367">
        <f>DATE(YEAR(BK3),MONTH(BK3)+1,1)</f>
        <v>47788</v>
      </c>
      <c r="BM3" s="367">
        <f t="shared" si="0"/>
        <v>47818</v>
      </c>
      <c r="BN3" s="367">
        <f t="shared" si="0"/>
        <v>47849</v>
      </c>
      <c r="BO3" s="367">
        <f t="shared" si="0"/>
        <v>47880</v>
      </c>
      <c r="BP3" s="367">
        <f t="shared" si="0"/>
        <v>47908</v>
      </c>
      <c r="BQ3" s="367">
        <f t="shared" si="0"/>
        <v>47939</v>
      </c>
      <c r="BR3" s="367">
        <f t="shared" si="0"/>
        <v>47969</v>
      </c>
      <c r="BS3" s="367">
        <f t="shared" ref="BS3:DT3" si="1">DATE(YEAR(BR3),MONTH(BR3)+1,1)</f>
        <v>48000</v>
      </c>
      <c r="BT3" s="367">
        <f t="shared" si="1"/>
        <v>48030</v>
      </c>
      <c r="BU3" s="367">
        <f t="shared" si="1"/>
        <v>48061</v>
      </c>
      <c r="BV3" s="367">
        <f t="shared" si="1"/>
        <v>48092</v>
      </c>
      <c r="BW3" s="367">
        <f t="shared" si="1"/>
        <v>48122</v>
      </c>
      <c r="BX3" s="367">
        <f t="shared" si="1"/>
        <v>48153</v>
      </c>
      <c r="BY3" s="367">
        <f t="shared" si="1"/>
        <v>48183</v>
      </c>
      <c r="BZ3" s="367">
        <f t="shared" si="1"/>
        <v>48214</v>
      </c>
      <c r="CA3" s="367">
        <f t="shared" si="1"/>
        <v>48245</v>
      </c>
      <c r="CB3" s="367">
        <f t="shared" si="1"/>
        <v>48274</v>
      </c>
      <c r="CC3" s="367">
        <f t="shared" si="1"/>
        <v>48305</v>
      </c>
      <c r="CD3" s="367">
        <f t="shared" si="1"/>
        <v>48335</v>
      </c>
      <c r="CE3" s="367">
        <f t="shared" si="1"/>
        <v>48366</v>
      </c>
      <c r="CF3" s="367">
        <f t="shared" si="1"/>
        <v>48396</v>
      </c>
      <c r="CG3" s="367">
        <f t="shared" si="1"/>
        <v>48427</v>
      </c>
      <c r="CH3" s="367">
        <f t="shared" si="1"/>
        <v>48458</v>
      </c>
      <c r="CI3" s="367">
        <f t="shared" si="1"/>
        <v>48488</v>
      </c>
      <c r="CJ3" s="367">
        <f t="shared" si="1"/>
        <v>48519</v>
      </c>
      <c r="CK3" s="367">
        <f t="shared" si="1"/>
        <v>48549</v>
      </c>
      <c r="CL3" s="367">
        <f t="shared" si="1"/>
        <v>48580</v>
      </c>
      <c r="CM3" s="367">
        <f t="shared" si="1"/>
        <v>48611</v>
      </c>
      <c r="CN3" s="367">
        <f t="shared" si="1"/>
        <v>48639</v>
      </c>
      <c r="CO3" s="367">
        <f t="shared" si="1"/>
        <v>48670</v>
      </c>
      <c r="CP3" s="367">
        <f t="shared" si="1"/>
        <v>48700</v>
      </c>
      <c r="CQ3" s="367">
        <f t="shared" si="1"/>
        <v>48731</v>
      </c>
      <c r="CR3" s="367">
        <f t="shared" si="1"/>
        <v>48761</v>
      </c>
      <c r="CS3" s="367">
        <f t="shared" si="1"/>
        <v>48792</v>
      </c>
      <c r="CT3" s="367">
        <f t="shared" si="1"/>
        <v>48823</v>
      </c>
      <c r="CU3" s="367">
        <f t="shared" si="1"/>
        <v>48853</v>
      </c>
      <c r="CV3" s="367">
        <f t="shared" si="1"/>
        <v>48884</v>
      </c>
      <c r="CW3" s="367">
        <f t="shared" si="1"/>
        <v>48914</v>
      </c>
      <c r="CX3" s="367">
        <f t="shared" si="1"/>
        <v>48945</v>
      </c>
      <c r="CY3" s="367">
        <f t="shared" si="1"/>
        <v>48976</v>
      </c>
      <c r="CZ3" s="367">
        <f t="shared" si="1"/>
        <v>49004</v>
      </c>
      <c r="DA3" s="367">
        <f t="shared" si="1"/>
        <v>49035</v>
      </c>
      <c r="DB3" s="367">
        <f t="shared" si="1"/>
        <v>49065</v>
      </c>
      <c r="DC3" s="367">
        <f t="shared" si="1"/>
        <v>49096</v>
      </c>
      <c r="DD3" s="367">
        <f t="shared" si="1"/>
        <v>49126</v>
      </c>
      <c r="DE3" s="367">
        <f t="shared" si="1"/>
        <v>49157</v>
      </c>
      <c r="DF3" s="367">
        <f t="shared" si="1"/>
        <v>49188</v>
      </c>
      <c r="DG3" s="367">
        <f t="shared" si="1"/>
        <v>49218</v>
      </c>
      <c r="DH3" s="367">
        <f t="shared" si="1"/>
        <v>49249</v>
      </c>
      <c r="DI3" s="367">
        <f t="shared" si="1"/>
        <v>49279</v>
      </c>
      <c r="DJ3" s="367">
        <f t="shared" si="1"/>
        <v>49310</v>
      </c>
      <c r="DK3" s="367">
        <f t="shared" si="1"/>
        <v>49341</v>
      </c>
      <c r="DL3" s="367">
        <f t="shared" si="1"/>
        <v>49369</v>
      </c>
      <c r="DM3" s="367">
        <f t="shared" si="1"/>
        <v>49400</v>
      </c>
      <c r="DN3" s="367">
        <f t="shared" si="1"/>
        <v>49430</v>
      </c>
      <c r="DO3" s="367">
        <f t="shared" si="1"/>
        <v>49461</v>
      </c>
      <c r="DP3" s="367">
        <f t="shared" si="1"/>
        <v>49491</v>
      </c>
      <c r="DQ3" s="367">
        <f t="shared" si="1"/>
        <v>49522</v>
      </c>
      <c r="DR3" s="367">
        <f t="shared" si="1"/>
        <v>49553</v>
      </c>
      <c r="DS3" s="367">
        <f t="shared" si="1"/>
        <v>49583</v>
      </c>
      <c r="DT3" s="368">
        <f t="shared" si="1"/>
        <v>49614</v>
      </c>
      <c r="DU3" s="165"/>
    </row>
    <row r="4" spans="1:128">
      <c r="D4" s="9"/>
      <c r="E4" s="1863"/>
      <c r="F4" s="1863"/>
      <c r="G4" s="1863"/>
      <c r="H4" s="1863"/>
      <c r="I4" s="1863"/>
      <c r="J4" s="1863"/>
      <c r="K4" s="1863"/>
      <c r="L4" s="1863"/>
      <c r="M4" s="1863"/>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L4" s="21"/>
      <c r="BM4" s="21"/>
      <c r="BN4" s="21"/>
      <c r="BO4" s="21"/>
      <c r="BP4" s="21"/>
      <c r="BQ4" s="21"/>
      <c r="BR4" s="21"/>
      <c r="BS4" s="21"/>
      <c r="BT4" s="21"/>
      <c r="BU4" s="21"/>
      <c r="BV4" s="21"/>
      <c r="BW4" s="21"/>
      <c r="BX4" s="21"/>
      <c r="BY4" s="21"/>
      <c r="BZ4" s="21"/>
      <c r="CA4" s="21"/>
      <c r="CB4" s="21"/>
      <c r="CC4" s="21"/>
      <c r="CD4" s="21"/>
      <c r="CE4" s="21"/>
      <c r="CF4" s="21"/>
      <c r="CG4" s="21"/>
      <c r="CH4" s="21"/>
      <c r="CI4" s="21"/>
      <c r="CJ4" s="21"/>
      <c r="CK4" s="21"/>
      <c r="CL4" s="21"/>
      <c r="CM4" s="21"/>
      <c r="CN4" s="21"/>
      <c r="CO4" s="21"/>
      <c r="CP4" s="21"/>
      <c r="CQ4" s="21"/>
      <c r="CR4" s="21"/>
      <c r="CS4" s="21"/>
      <c r="CT4" s="21"/>
      <c r="CU4" s="21"/>
      <c r="CV4" s="21"/>
      <c r="CW4" s="21"/>
      <c r="CX4" s="21"/>
      <c r="CY4" s="21"/>
      <c r="CZ4" s="21"/>
      <c r="DA4" s="21"/>
      <c r="DB4" s="21"/>
      <c r="DC4" s="21"/>
      <c r="DD4" s="21"/>
      <c r="DE4" s="21"/>
      <c r="DF4" s="21"/>
      <c r="DG4" s="21"/>
      <c r="DH4" s="21"/>
      <c r="DI4" s="21"/>
      <c r="DJ4" s="21"/>
      <c r="DK4" s="21"/>
      <c r="DL4" s="21"/>
      <c r="DM4" s="21"/>
      <c r="DN4" s="21"/>
      <c r="DO4" s="21"/>
      <c r="DP4" s="21"/>
      <c r="DQ4" s="21"/>
      <c r="DR4" s="21"/>
      <c r="DS4" s="21"/>
      <c r="DT4" s="21"/>
      <c r="DU4" s="82"/>
    </row>
    <row r="5" spans="1:128" s="530" customFormat="1">
      <c r="A5" s="365" t="str">
        <f>'Pro Forma'!A8</f>
        <v>Income</v>
      </c>
      <c r="B5" s="366"/>
      <c r="C5" s="366"/>
      <c r="D5" s="366"/>
      <c r="E5" s="583"/>
      <c r="F5" s="583"/>
      <c r="G5" s="583"/>
      <c r="H5" s="583"/>
      <c r="I5" s="583"/>
      <c r="J5" s="583"/>
      <c r="K5" s="583"/>
      <c r="L5" s="583"/>
      <c r="M5" s="583"/>
      <c r="N5" s="583"/>
      <c r="O5" s="583"/>
      <c r="P5" s="583"/>
      <c r="Q5" s="583"/>
      <c r="R5" s="583"/>
      <c r="S5" s="583"/>
      <c r="T5" s="583"/>
      <c r="U5" s="583"/>
      <c r="V5" s="583"/>
      <c r="W5" s="583"/>
      <c r="X5" s="583"/>
      <c r="Y5" s="583"/>
      <c r="Z5" s="583"/>
      <c r="AA5" s="583"/>
      <c r="AB5" s="583"/>
      <c r="AC5" s="583"/>
      <c r="AD5" s="583"/>
      <c r="AE5" s="583"/>
      <c r="AF5" s="583"/>
      <c r="AG5" s="583"/>
      <c r="AH5" s="583"/>
      <c r="AI5" s="583"/>
      <c r="AJ5" s="583"/>
      <c r="AK5" s="583"/>
      <c r="AL5" s="583"/>
      <c r="AM5" s="583"/>
      <c r="AN5" s="583"/>
      <c r="AO5" s="583"/>
      <c r="AP5" s="583"/>
      <c r="AQ5" s="583"/>
      <c r="AR5" s="583"/>
      <c r="AS5" s="583"/>
      <c r="AT5" s="583"/>
      <c r="AU5" s="583"/>
      <c r="AV5" s="583"/>
      <c r="AW5" s="583"/>
      <c r="AX5" s="583"/>
      <c r="AY5" s="583"/>
      <c r="AZ5" s="583"/>
      <c r="BA5" s="583"/>
      <c r="BB5" s="583"/>
      <c r="BC5" s="583"/>
      <c r="BD5" s="583"/>
      <c r="BE5" s="583"/>
      <c r="BF5" s="583"/>
      <c r="BG5" s="583"/>
      <c r="BH5" s="583"/>
      <c r="BI5" s="583"/>
      <c r="BJ5" s="583"/>
      <c r="BK5" s="583"/>
      <c r="BL5" s="583"/>
      <c r="BM5" s="583"/>
      <c r="BN5" s="583"/>
      <c r="BO5" s="583"/>
      <c r="BP5" s="583"/>
      <c r="BQ5" s="583"/>
      <c r="BR5" s="583"/>
      <c r="BS5" s="583"/>
      <c r="BT5" s="583"/>
      <c r="BU5" s="583"/>
      <c r="BV5" s="583"/>
      <c r="BW5" s="583"/>
      <c r="BX5" s="583"/>
      <c r="BY5" s="583"/>
      <c r="BZ5" s="583"/>
      <c r="CA5" s="583"/>
      <c r="CB5" s="583"/>
      <c r="CC5" s="583"/>
      <c r="CD5" s="583"/>
      <c r="CE5" s="583"/>
      <c r="CF5" s="583"/>
      <c r="CG5" s="583"/>
      <c r="CH5" s="583"/>
      <c r="CI5" s="583"/>
      <c r="CJ5" s="583"/>
      <c r="CK5" s="583"/>
      <c r="CL5" s="583"/>
      <c r="CM5" s="583"/>
      <c r="CN5" s="583"/>
      <c r="CO5" s="583"/>
      <c r="CP5" s="583"/>
      <c r="CQ5" s="583"/>
      <c r="CR5" s="583"/>
      <c r="CS5" s="583"/>
      <c r="CT5" s="583"/>
      <c r="CU5" s="583"/>
      <c r="CV5" s="583"/>
      <c r="CW5" s="583"/>
      <c r="CX5" s="583"/>
      <c r="CY5" s="583"/>
      <c r="CZ5" s="583"/>
      <c r="DA5" s="583"/>
      <c r="DB5" s="583"/>
      <c r="DC5" s="583"/>
      <c r="DD5" s="583"/>
      <c r="DE5" s="583"/>
      <c r="DF5" s="583"/>
      <c r="DG5" s="583"/>
      <c r="DH5" s="583"/>
      <c r="DI5" s="583"/>
      <c r="DJ5" s="583"/>
      <c r="DK5" s="583"/>
      <c r="DL5" s="583"/>
      <c r="DM5" s="583"/>
      <c r="DN5" s="583"/>
      <c r="DO5" s="583"/>
      <c r="DP5" s="583"/>
      <c r="DQ5" s="583"/>
      <c r="DR5" s="583"/>
      <c r="DS5" s="583"/>
      <c r="DT5" s="584"/>
      <c r="DU5" s="585"/>
    </row>
    <row r="6" spans="1:128" s="466" customFormat="1">
      <c r="A6" s="4" t="str">
        <f>'Pro Forma'!A9</f>
        <v>Gross Potential Rent</v>
      </c>
      <c r="B6"/>
      <c r="C6"/>
      <c r="D6"/>
      <c r="E6" s="1944">
        <f>IF('Pro Forma'!$O$4="Yes",INDEX('Rent Model_S Home'!69:70,2,MATCH('Cash Flow_Monthly'!E3,'Rent Model_S Home'!69:69,0)),IF('Pro Forma'!$O$5="Yes",INDEX('Rent Model_Market Growth Only'!69:70,2,MATCH('Cash Flow_Monthly'!E3,'Rent Model_Market Growth Only'!69:69,0)),INDEX('Rent Model_Base'!69:70,2,MATCH('Cash Flow_Monthly'!E3,'Rent Model_Base'!69:69,0))))</f>
        <v>300345.90869718272</v>
      </c>
      <c r="F6" s="1944">
        <f>IF('Pro Forma'!$O$4="Yes",INDEX('Rent Model_S Home'!69:70,2,MATCH('Cash Flow_Monthly'!F3,'Rent Model_S Home'!69:69,0)),IF('Pro Forma'!$O$5="Yes",INDEX('Rent Model_Market Growth Only'!69:70,2,MATCH('Cash Flow_Monthly'!F3,'Rent Model_Market Growth Only'!69:69,0)),INDEX('Rent Model_Base'!69:70,2,MATCH('Cash Flow_Monthly'!F3,'Rent Model_Base'!69:69,0))))</f>
        <v>300619.02664062753</v>
      </c>
      <c r="G6" s="1944">
        <f>IF('Pro Forma'!$O$4="Yes",INDEX('Rent Model_S Home'!69:70,2,MATCH('Cash Flow_Monthly'!G3,'Rent Model_S Home'!69:69,0)),IF('Pro Forma'!$O$5="Yes",INDEX('Rent Model_Market Growth Only'!69:70,2,MATCH('Cash Flow_Monthly'!G3,'Rent Model_Market Growth Only'!69:69,0)),INDEX('Rent Model_Base'!69:70,2,MATCH('Cash Flow_Monthly'!G3,'Rent Model_Base'!69:69,0))))</f>
        <v>300900.33738680836</v>
      </c>
      <c r="H6" s="1944">
        <f>IF('Pro Forma'!$O$4="Yes",INDEX('Rent Model_S Home'!69:70,2,MATCH('Cash Flow_Monthly'!H3,'Rent Model_S Home'!69:69,0)),IF('Pro Forma'!$O$5="Yes",INDEX('Rent Model_Market Growth Only'!69:70,2,MATCH('Cash Flow_Monthly'!H3,'Rent Model_Market Growth Only'!69:69,0)),INDEX('Rent Model_Base'!69:70,2,MATCH('Cash Flow_Monthly'!H3,'Rent Model_Base'!69:69,0))))</f>
        <v>301174.28085259441</v>
      </c>
      <c r="I6" s="1944">
        <f>IF('Pro Forma'!$O$4="Yes",INDEX('Rent Model_S Home'!69:70,2,MATCH('Cash Flow_Monthly'!I3,'Rent Model_S Home'!69:69,0)),IF('Pro Forma'!$O$5="Yes",INDEX('Rent Model_Market Growth Only'!69:70,2,MATCH('Cash Flow_Monthly'!I3,'Rent Model_Market Growth Only'!69:69,0)),INDEX('Rent Model_Base'!69:70,2,MATCH('Cash Flow_Monthly'!I3,'Rent Model_Base'!69:69,0))))</f>
        <v>301752.79157271399</v>
      </c>
      <c r="J6" s="1944">
        <f>IF('Pro Forma'!$O$4="Yes",INDEX('Rent Model_S Home'!69:70,2,MATCH('Cash Flow_Monthly'!J3,'Rent Model_S Home'!69:69,0)),IF('Pro Forma'!$O$5="Yes",INDEX('Rent Model_Market Growth Only'!69:70,2,MATCH('Cash Flow_Monthly'!J3,'Rent Model_Market Growth Only'!69:69,0)),INDEX('Rent Model_Base'!69:70,2,MATCH('Cash Flow_Monthly'!J3,'Rent Model_Base'!69:69,0))))</f>
        <v>302215.02182840806</v>
      </c>
      <c r="K6" s="1944">
        <f>IF('Pro Forma'!$O$4="Yes",INDEX('Rent Model_S Home'!69:70,2,MATCH('Cash Flow_Monthly'!K3,'Rent Model_S Home'!69:69,0)),IF('Pro Forma'!$O$5="Yes",INDEX('Rent Model_Market Growth Only'!69:70,2,MATCH('Cash Flow_Monthly'!K3,'Rent Model_Market Growth Only'!69:69,0)),INDEX('Rent Model_Base'!69:70,2,MATCH('Cash Flow_Monthly'!K3,'Rent Model_Base'!69:69,0))))</f>
        <v>303805.10957626184</v>
      </c>
      <c r="L6" s="1944">
        <f>IF('Pro Forma'!$O$4="Yes",INDEX('Rent Model_S Home'!69:70,2,MATCH('Cash Flow_Monthly'!L3,'Rent Model_S Home'!69:69,0)),IF('Pro Forma'!$O$5="Yes",INDEX('Rent Model_Market Growth Only'!69:70,2,MATCH('Cash Flow_Monthly'!L3,'Rent Model_Market Growth Only'!69:69,0)),INDEX('Rent Model_Base'!69:70,2,MATCH('Cash Flow_Monthly'!L3,'Rent Model_Base'!69:69,0))))</f>
        <v>305703.25228961487</v>
      </c>
      <c r="M6" s="1944">
        <f>IF('Pro Forma'!$O$4="Yes",INDEX('Rent Model_S Home'!69:70,2,MATCH('Cash Flow_Monthly'!M3,'Rent Model_S Home'!69:69,0)),IF('Pro Forma'!$O$5="Yes",INDEX('Rent Model_Market Growth Only'!69:70,2,MATCH('Cash Flow_Monthly'!M3,'Rent Model_Market Growth Only'!69:69,0)),INDEX('Rent Model_Base'!69:70,2,MATCH('Cash Flow_Monthly'!M3,'Rent Model_Base'!69:69,0))))</f>
        <v>307730.31724970607</v>
      </c>
      <c r="N6" s="1944">
        <f>IF('Pro Forma'!$O$4="Yes",INDEX('Rent Model_S Home'!69:70,2,MATCH('Cash Flow_Monthly'!N3,'Rent Model_S Home'!69:69,0)),IF('Pro Forma'!$O$5="Yes",INDEX('Rent Model_Market Growth Only'!69:70,2,MATCH('Cash Flow_Monthly'!N3,'Rent Model_Market Growth Only'!69:69,0)),INDEX('Rent Model_Base'!69:70,2,MATCH('Cash Flow_Monthly'!N3,'Rent Model_Base'!69:69,0))))</f>
        <v>309311.23750759428</v>
      </c>
      <c r="O6" s="1944">
        <f>IF('Pro Forma'!$O$4="Yes",INDEX('Rent Model_S Home'!69:70,2,MATCH('Cash Flow_Monthly'!O3,'Rent Model_S Home'!69:69,0)),IF('Pro Forma'!$O$5="Yes",INDEX('Rent Model_Market Growth Only'!69:70,2,MATCH('Cash Flow_Monthly'!O3,'Rent Model_Market Growth Only'!69:69,0)),INDEX('Rent Model_Base'!69:70,2,MATCH('Cash Flow_Monthly'!O3,'Rent Model_Base'!69:69,0))))</f>
        <v>310702.92138293298</v>
      </c>
      <c r="P6" s="1944">
        <f>IF('Pro Forma'!$O$4="Yes",INDEX('Rent Model_S Home'!69:70,2,MATCH('Cash Flow_Monthly'!P3,'Rent Model_S Home'!69:69,0)),IF('Pro Forma'!$O$5="Yes",INDEX('Rent Model_Market Growth Only'!69:70,2,MATCH('Cash Flow_Monthly'!P3,'Rent Model_Market Growth Only'!69:69,0)),INDEX('Rent Model_Base'!69:70,2,MATCH('Cash Flow_Monthly'!P3,'Rent Model_Base'!69:69,0))))</f>
        <v>312166.55504525924</v>
      </c>
      <c r="Q6" s="1944">
        <f>IF('Pro Forma'!$O$4="Yes",INDEX('Rent Model_S Home'!69:70,2,MATCH('Cash Flow_Monthly'!Q3,'Rent Model_S Home'!69:69,0)),IF('Pro Forma'!$O$5="Yes",INDEX('Rent Model_Market Growth Only'!69:70,2,MATCH('Cash Flow_Monthly'!Q3,'Rent Model_Market Growth Only'!69:69,0)),INDEX('Rent Model_Base'!69:70,2,MATCH('Cash Flow_Monthly'!Q3,'Rent Model_Base'!69:69,0))))</f>
        <v>313698.92952829372</v>
      </c>
      <c r="R6" s="1944">
        <f>IF('Pro Forma'!$O$4="Yes",INDEX('Rent Model_S Home'!69:70,2,MATCH('Cash Flow_Monthly'!R3,'Rent Model_S Home'!69:69,0)),IF('Pro Forma'!$O$5="Yes",INDEX('Rent Model_Market Growth Only'!69:70,2,MATCH('Cash Flow_Monthly'!R3,'Rent Model_Market Growth Only'!69:69,0)),INDEX('Rent Model_Base'!69:70,2,MATCH('Cash Flow_Monthly'!R3,'Rent Model_Base'!69:69,0))))</f>
        <v>315616.25784996786</v>
      </c>
      <c r="S6" s="1944">
        <f>IF('Pro Forma'!$O$4="Yes",INDEX('Rent Model_S Home'!69:70,2,MATCH('Cash Flow_Monthly'!S3,'Rent Model_S Home'!69:69,0)),IF('Pro Forma'!$O$5="Yes",INDEX('Rent Model_Market Growth Only'!69:70,2,MATCH('Cash Flow_Monthly'!S3,'Rent Model_Market Growth Only'!69:69,0)),INDEX('Rent Model_Base'!69:70,2,MATCH('Cash Flow_Monthly'!S3,'Rent Model_Base'!69:69,0))))</f>
        <v>317279.13682113506</v>
      </c>
      <c r="T6" s="1944">
        <f>IF('Pro Forma'!$O$4="Yes",INDEX('Rent Model_S Home'!69:70,2,MATCH('Cash Flow_Monthly'!T3,'Rent Model_S Home'!69:69,0)),IF('Pro Forma'!$O$5="Yes",INDEX('Rent Model_Market Growth Only'!69:70,2,MATCH('Cash Flow_Monthly'!T3,'Rent Model_Market Growth Only'!69:69,0)),INDEX('Rent Model_Base'!69:70,2,MATCH('Cash Flow_Monthly'!T3,'Rent Model_Base'!69:69,0))))</f>
        <v>318661.73561382532</v>
      </c>
      <c r="U6" s="1944">
        <f>IF('Pro Forma'!$O$4="Yes",INDEX('Rent Model_S Home'!69:70,2,MATCH('Cash Flow_Monthly'!U3,'Rent Model_S Home'!69:69,0)),IF('Pro Forma'!$O$5="Yes",INDEX('Rent Model_Market Growth Only'!69:70,2,MATCH('Cash Flow_Monthly'!U3,'Rent Model_Market Growth Only'!69:69,0)),INDEX('Rent Model_Base'!69:70,2,MATCH('Cash Flow_Monthly'!U3,'Rent Model_Base'!69:69,0))))</f>
        <v>320327.01295823563</v>
      </c>
      <c r="V6" s="1944">
        <f>IF('Pro Forma'!$O$4="Yes",INDEX('Rent Model_S Home'!69:70,2,MATCH('Cash Flow_Monthly'!V3,'Rent Model_S Home'!69:69,0)),IF('Pro Forma'!$O$5="Yes",INDEX('Rent Model_Market Growth Only'!69:70,2,MATCH('Cash Flow_Monthly'!V3,'Rent Model_Market Growth Only'!69:69,0)),INDEX('Rent Model_Base'!69:70,2,MATCH('Cash Flow_Monthly'!V3,'Rent Model_Base'!69:69,0))))</f>
        <v>321556.59438203921</v>
      </c>
      <c r="W6" s="1944">
        <f>IF('Pro Forma'!$O$4="Yes",INDEX('Rent Model_S Home'!69:70,2,MATCH('Cash Flow_Monthly'!W3,'Rent Model_S Home'!69:69,0)),IF('Pro Forma'!$O$5="Yes",INDEX('Rent Model_Market Growth Only'!69:70,2,MATCH('Cash Flow_Monthly'!W3,'Rent Model_Market Growth Only'!69:69,0)),INDEX('Rent Model_Base'!69:70,2,MATCH('Cash Flow_Monthly'!W3,'Rent Model_Base'!69:69,0))))</f>
        <v>324539.12208479136</v>
      </c>
      <c r="X6" s="1944">
        <f>IF('Pro Forma'!$O$4="Yes",INDEX('Rent Model_S Home'!69:70,2,MATCH('Cash Flow_Monthly'!X3,'Rent Model_S Home'!69:69,0)),IF('Pro Forma'!$O$5="Yes",INDEX('Rent Model_Market Growth Only'!69:70,2,MATCH('Cash Flow_Monthly'!X3,'Rent Model_Market Growth Only'!69:69,0)),INDEX('Rent Model_Base'!69:70,2,MATCH('Cash Flow_Monthly'!X3,'Rent Model_Base'!69:69,0))))</f>
        <v>327535.50983782735</v>
      </c>
      <c r="Y6" s="1944">
        <f>IF('Pro Forma'!$O$4="Yes",INDEX('Rent Model_S Home'!69:70,2,MATCH('Cash Flow_Monthly'!Y3,'Rent Model_S Home'!69:69,0)),IF('Pro Forma'!$O$5="Yes",INDEX('Rent Model_Market Growth Only'!69:70,2,MATCH('Cash Flow_Monthly'!Y3,'Rent Model_Market Growth Only'!69:69,0)),INDEX('Rent Model_Base'!69:70,2,MATCH('Cash Flow_Monthly'!Y3,'Rent Model_Base'!69:69,0))))</f>
        <v>330538.36173931143</v>
      </c>
      <c r="Z6" s="1944">
        <f>IF('Pro Forma'!$O$4="Yes",INDEX('Rent Model_S Home'!69:70,2,MATCH('Cash Flow_Monthly'!Z3,'Rent Model_S Home'!69:69,0)),IF('Pro Forma'!$O$5="Yes",INDEX('Rent Model_Market Growth Only'!69:70,2,MATCH('Cash Flow_Monthly'!Z3,'Rent Model_Market Growth Only'!69:69,0)),INDEX('Rent Model_Base'!69:70,2,MATCH('Cash Flow_Monthly'!Z3,'Rent Model_Base'!69:69,0))))</f>
        <v>332683.44877161656</v>
      </c>
      <c r="AA6" s="1944">
        <f>IF('Pro Forma'!$O$4="Yes",INDEX('Rent Model_S Home'!69:70,2,MATCH('Cash Flow_Monthly'!AA3,'Rent Model_S Home'!69:69,0)),IF('Pro Forma'!$O$5="Yes",INDEX('Rent Model_Market Growth Only'!69:70,2,MATCH('Cash Flow_Monthly'!AA3,'Rent Model_Market Growth Only'!69:69,0)),INDEX('Rent Model_Base'!69:70,2,MATCH('Cash Flow_Monthly'!AA3,'Rent Model_Base'!69:69,0))))</f>
        <v>334523.41725291236</v>
      </c>
      <c r="AB6" s="1944">
        <f>IF('Pro Forma'!$O$4="Yes",INDEX('Rent Model_S Home'!69:70,2,MATCH('Cash Flow_Monthly'!AB3,'Rent Model_S Home'!69:69,0)),IF('Pro Forma'!$O$5="Yes",INDEX('Rent Model_Market Growth Only'!69:70,2,MATCH('Cash Flow_Monthly'!AB3,'Rent Model_Market Growth Only'!69:69,0)),INDEX('Rent Model_Base'!69:70,2,MATCH('Cash Flow_Monthly'!AB3,'Rent Model_Base'!69:69,0))))</f>
        <v>336344.36841646407</v>
      </c>
      <c r="AC6" s="1944">
        <f>IF('Pro Forma'!$O$4="Yes",INDEX('Rent Model_S Home'!69:70,2,MATCH('Cash Flow_Monthly'!AC3,'Rent Model_S Home'!69:69,0)),IF('Pro Forma'!$O$5="Yes",INDEX('Rent Model_Market Growth Only'!69:70,2,MATCH('Cash Flow_Monthly'!AC3,'Rent Model_Market Growth Only'!69:69,0)),INDEX('Rent Model_Base'!69:70,2,MATCH('Cash Flow_Monthly'!AC3,'Rent Model_Base'!69:69,0))))</f>
        <v>338143.89003636775</v>
      </c>
      <c r="AD6" s="1944">
        <f>IF('Pro Forma'!$O$4="Yes",INDEX('Rent Model_S Home'!69:70,2,MATCH('Cash Flow_Monthly'!AD3,'Rent Model_S Home'!69:69,0)),IF('Pro Forma'!$O$5="Yes",INDEX('Rent Model_Market Growth Only'!69:70,2,MATCH('Cash Flow_Monthly'!AD3,'Rent Model_Market Growth Only'!69:69,0)),INDEX('Rent Model_Base'!69:70,2,MATCH('Cash Flow_Monthly'!AD3,'Rent Model_Base'!69:69,0))))</f>
        <v>340261.39014903107</v>
      </c>
      <c r="AE6" s="1944">
        <f>IF('Pro Forma'!$O$4="Yes",INDEX('Rent Model_S Home'!69:70,2,MATCH('Cash Flow_Monthly'!AE3,'Rent Model_S Home'!69:69,0)),IF('Pro Forma'!$O$5="Yes",INDEX('Rent Model_Market Growth Only'!69:70,2,MATCH('Cash Flow_Monthly'!AE3,'Rent Model_Market Growth Only'!69:69,0)),INDEX('Rent Model_Base'!69:70,2,MATCH('Cash Flow_Monthly'!AE3,'Rent Model_Base'!69:69,0))))</f>
        <v>341999.96442031942</v>
      </c>
      <c r="AF6" s="1944">
        <f>IF('Pro Forma'!$O$4="Yes",INDEX('Rent Model_S Home'!69:70,2,MATCH('Cash Flow_Monthly'!AF3,'Rent Model_S Home'!69:69,0)),IF('Pro Forma'!$O$5="Yes",INDEX('Rent Model_Market Growth Only'!69:70,2,MATCH('Cash Flow_Monthly'!AF3,'Rent Model_Market Growth Only'!69:69,0)),INDEX('Rent Model_Base'!69:70,2,MATCH('Cash Flow_Monthly'!AF3,'Rent Model_Base'!69:69,0))))</f>
        <v>343377.88489823038</v>
      </c>
      <c r="AG6" s="1944">
        <f>IF('Pro Forma'!$O$4="Yes",INDEX('Rent Model_S Home'!69:70,2,MATCH('Cash Flow_Monthly'!AG3,'Rent Model_S Home'!69:69,0)),IF('Pro Forma'!$O$5="Yes",INDEX('Rent Model_Market Growth Only'!69:70,2,MATCH('Cash Flow_Monthly'!AG3,'Rent Model_Market Growth Only'!69:69,0)),INDEX('Rent Model_Base'!69:70,2,MATCH('Cash Flow_Monthly'!AG3,'Rent Model_Base'!69:69,0))))</f>
        <v>344963.35602930945</v>
      </c>
      <c r="AH6" s="1944">
        <f>IF('Pro Forma'!$O$4="Yes",INDEX('Rent Model_S Home'!69:70,2,MATCH('Cash Flow_Monthly'!AH3,'Rent Model_S Home'!69:69,0)),IF('Pro Forma'!$O$5="Yes",INDEX('Rent Model_Market Growth Only'!69:70,2,MATCH('Cash Flow_Monthly'!AH3,'Rent Model_Market Growth Only'!69:69,0)),INDEX('Rent Model_Base'!69:70,2,MATCH('Cash Flow_Monthly'!AH3,'Rent Model_Base'!69:69,0))))</f>
        <v>346090.24056991044</v>
      </c>
      <c r="AI6" s="1944">
        <f>IF('Pro Forma'!$O$4="Yes",INDEX('Rent Model_S Home'!69:70,2,MATCH('Cash Flow_Monthly'!AI3,'Rent Model_S Home'!69:69,0)),IF('Pro Forma'!$O$5="Yes",INDEX('Rent Model_Market Growth Only'!69:70,2,MATCH('Cash Flow_Monthly'!AI3,'Rent Model_Market Growth Only'!69:69,0)),INDEX('Rent Model_Base'!69:70,2,MATCH('Cash Flow_Monthly'!AI3,'Rent Model_Base'!69:69,0))))</f>
        <v>348682.91392972844</v>
      </c>
      <c r="AJ6" s="1944">
        <f>IF('Pro Forma'!$O$4="Yes",INDEX('Rent Model_S Home'!69:70,2,MATCH('Cash Flow_Monthly'!AJ3,'Rent Model_S Home'!69:69,0)),IF('Pro Forma'!$O$5="Yes",INDEX('Rent Model_Market Growth Only'!69:70,2,MATCH('Cash Flow_Monthly'!AJ3,'Rent Model_Market Growth Only'!69:69,0)),INDEX('Rent Model_Base'!69:70,2,MATCH('Cash Flow_Monthly'!AJ3,'Rent Model_Base'!69:69,0))))</f>
        <v>351162.95955760952</v>
      </c>
      <c r="AK6" s="1944">
        <f>IF('Pro Forma'!$O$4="Yes",INDEX('Rent Model_S Home'!69:70,2,MATCH('Cash Flow_Monthly'!AK3,'Rent Model_S Home'!69:69,0)),IF('Pro Forma'!$O$5="Yes",INDEX('Rent Model_Market Growth Only'!69:70,2,MATCH('Cash Flow_Monthly'!AK3,'Rent Model_Market Growth Only'!69:69,0)),INDEX('Rent Model_Base'!69:70,2,MATCH('Cash Flow_Monthly'!AK3,'Rent Model_Base'!69:69,0))))</f>
        <v>353530.01451377675</v>
      </c>
      <c r="AL6" s="1944">
        <f>IF('Pro Forma'!$O$4="Yes",INDEX('Rent Model_S Home'!69:70,2,MATCH('Cash Flow_Monthly'!AL3,'Rent Model_S Home'!69:69,0)),IF('Pro Forma'!$O$5="Yes",INDEX('Rent Model_Market Growth Only'!69:70,2,MATCH('Cash Flow_Monthly'!AL3,'Rent Model_Market Growth Only'!69:69,0)),INDEX('Rent Model_Base'!69:70,2,MATCH('Cash Flow_Monthly'!AL3,'Rent Model_Base'!69:69,0))))</f>
        <v>354968.9050397324</v>
      </c>
      <c r="AM6" s="1944">
        <f>IF('Pro Forma'!$O$4="Yes",INDEX('Rent Model_S Home'!69:70,2,MATCH('Cash Flow_Monthly'!AM3,'Rent Model_S Home'!69:69,0)),IF('Pro Forma'!$O$5="Yes",INDEX('Rent Model_Market Growth Only'!69:70,2,MATCH('Cash Flow_Monthly'!AM3,'Rent Model_Market Growth Only'!69:69,0)),INDEX('Rent Model_Base'!69:70,2,MATCH('Cash Flow_Monthly'!AM3,'Rent Model_Base'!69:69,0))))</f>
        <v>356377.98384449194</v>
      </c>
      <c r="AN6" s="1944">
        <f>IF('Pro Forma'!$O$4="Yes",INDEX('Rent Model_S Home'!69:70,2,MATCH('Cash Flow_Monthly'!AN3,'Rent Model_S Home'!69:69,0)),IF('Pro Forma'!$O$5="Yes",INDEX('Rent Model_Market Growth Only'!69:70,2,MATCH('Cash Flow_Monthly'!AN3,'Rent Model_Market Growth Only'!69:69,0)),INDEX('Rent Model_Base'!69:70,2,MATCH('Cash Flow_Monthly'!AN3,'Rent Model_Base'!69:69,0))))</f>
        <v>357757.91827630665</v>
      </c>
      <c r="AO6" s="1944">
        <f>IF('Pro Forma'!$O$4="Yes",INDEX('Rent Model_S Home'!69:70,2,MATCH('Cash Flow_Monthly'!AO3,'Rent Model_S Home'!69:69,0)),IF('Pro Forma'!$O$5="Yes",INDEX('Rent Model_Market Growth Only'!69:70,2,MATCH('Cash Flow_Monthly'!AO3,'Rent Model_Market Growth Only'!69:69,0)),INDEX('Rent Model_Base'!69:70,2,MATCH('Cash Flow_Monthly'!AO3,'Rent Model_Base'!69:69,0))))</f>
        <v>359109.46033231245</v>
      </c>
      <c r="AP6" s="1944">
        <f>IF('Pro Forma'!$O$4="Yes",INDEX('Rent Model_S Home'!69:70,2,MATCH('Cash Flow_Monthly'!AP3,'Rent Model_S Home'!69:69,0)),IF('Pro Forma'!$O$5="Yes",INDEX('Rent Model_Market Growth Only'!69:70,2,MATCH('Cash Flow_Monthly'!AP3,'Rent Model_Market Growth Only'!69:69,0)),INDEX('Rent Model_Base'!69:70,2,MATCH('Cash Flow_Monthly'!AP3,'Rent Model_Base'!69:69,0))))</f>
        <v>360609.68753073289</v>
      </c>
      <c r="AQ6" s="1944">
        <f>IF('Pro Forma'!$O$4="Yes",INDEX('Rent Model_S Home'!69:70,2,MATCH('Cash Flow_Monthly'!AQ3,'Rent Model_S Home'!69:69,0)),IF('Pro Forma'!$O$5="Yes",INDEX('Rent Model_Market Growth Only'!69:70,2,MATCH('Cash Flow_Monthly'!AQ3,'Rent Model_Market Growth Only'!69:69,0)),INDEX('Rent Model_Base'!69:70,2,MATCH('Cash Flow_Monthly'!AQ3,'Rent Model_Base'!69:69,0))))</f>
        <v>361834.34393887559</v>
      </c>
      <c r="AR6" s="1944">
        <f>IF('Pro Forma'!$O$4="Yes",INDEX('Rent Model_S Home'!69:70,2,MATCH('Cash Flow_Monthly'!AR3,'Rent Model_S Home'!69:69,0)),IF('Pro Forma'!$O$5="Yes",INDEX('Rent Model_Market Growth Only'!69:70,2,MATCH('Cash Flow_Monthly'!AR3,'Rent Model_Market Growth Only'!69:69,0)),INDEX('Rent Model_Base'!69:70,2,MATCH('Cash Flow_Monthly'!AR3,'Rent Model_Base'!69:69,0))))</f>
        <v>362803.82075148739</v>
      </c>
      <c r="AS6" s="1944">
        <f>IF('Pro Forma'!$O$4="Yes",INDEX('Rent Model_S Home'!69:70,2,MATCH('Cash Flow_Monthly'!AS3,'Rent Model_S Home'!69:69,0)),IF('Pro Forma'!$O$5="Yes",INDEX('Rent Model_Market Growth Only'!69:70,2,MATCH('Cash Flow_Monthly'!AS3,'Rent Model_Market Growth Only'!69:69,0)),INDEX('Rent Model_Base'!69:70,2,MATCH('Cash Flow_Monthly'!AS3,'Rent Model_Base'!69:69,0))))</f>
        <v>363856.62243192905</v>
      </c>
      <c r="AT6" s="1944">
        <f>IF('Pro Forma'!$O$4="Yes",INDEX('Rent Model_S Home'!69:70,2,MATCH('Cash Flow_Monthly'!AT3,'Rent Model_S Home'!69:69,0)),IF('Pro Forma'!$O$5="Yes",INDEX('Rent Model_Market Growth Only'!69:70,2,MATCH('Cash Flow_Monthly'!AT3,'Rent Model_Market Growth Only'!69:69,0)),INDEX('Rent Model_Base'!69:70,2,MATCH('Cash Flow_Monthly'!AT3,'Rent Model_Base'!69:69,0))))</f>
        <v>364605.84836517833</v>
      </c>
      <c r="AU6" s="1944">
        <f>IF('Pro Forma'!$O$4="Yes",INDEX('Rent Model_S Home'!69:70,2,MATCH('Cash Flow_Monthly'!AU3,'Rent Model_S Home'!69:69,0)),IF('Pro Forma'!$O$5="Yes",INDEX('Rent Model_Market Growth Only'!69:70,2,MATCH('Cash Flow_Monthly'!AU3,'Rent Model_Market Growth Only'!69:69,0)),INDEX('Rent Model_Base'!69:70,2,MATCH('Cash Flow_Monthly'!AU3,'Rent Model_Base'!69:69,0))))</f>
        <v>366314.16464094154</v>
      </c>
      <c r="AV6" s="1944">
        <f>IF('Pro Forma'!$O$4="Yes",INDEX('Rent Model_S Home'!69:70,2,MATCH('Cash Flow_Monthly'!AV3,'Rent Model_S Home'!69:69,0)),IF('Pro Forma'!$O$5="Yes",INDEX('Rent Model_Market Growth Only'!69:70,2,MATCH('Cash Flow_Monthly'!AV3,'Rent Model_Market Growth Only'!69:69,0)),INDEX('Rent Model_Base'!69:70,2,MATCH('Cash Flow_Monthly'!AV3,'Rent Model_Base'!69:69,0))))</f>
        <v>367835.27361844224</v>
      </c>
      <c r="AW6" s="1944">
        <f>IF('Pro Forma'!$O$4="Yes",INDEX('Rent Model_S Home'!69:70,2,MATCH('Cash Flow_Monthly'!AW3,'Rent Model_S Home'!69:69,0)),IF('Pro Forma'!$O$5="Yes",INDEX('Rent Model_Market Growth Only'!69:70,2,MATCH('Cash Flow_Monthly'!AW3,'Rent Model_Market Growth Only'!69:69,0)),INDEX('Rent Model_Base'!69:70,2,MATCH('Cash Flow_Monthly'!AW3,'Rent Model_Base'!69:69,0))))</f>
        <v>369174.18714728352</v>
      </c>
      <c r="AX6" s="1944">
        <f>IF('Pro Forma'!$O$4="Yes",INDEX('Rent Model_S Home'!69:70,2,MATCH('Cash Flow_Monthly'!AX3,'Rent Model_S Home'!69:69,0)),IF('Pro Forma'!$O$5="Yes",INDEX('Rent Model_Market Growth Only'!69:70,2,MATCH('Cash Flow_Monthly'!AX3,'Rent Model_Market Growth Only'!69:69,0)),INDEX('Rent Model_Base'!69:70,2,MATCH('Cash Flow_Monthly'!AX3,'Rent Model_Base'!69:69,0))))</f>
        <v>369995.24965510593</v>
      </c>
      <c r="AY6" s="1944">
        <f>IF('Pro Forma'!$O$4="Yes",INDEX('Rent Model_S Home'!69:70,2,MATCH('Cash Flow_Monthly'!AY3,'Rent Model_S Home'!69:69,0)),IF('Pro Forma'!$O$5="Yes",INDEX('Rent Model_Market Growth Only'!69:70,2,MATCH('Cash Flow_Monthly'!AY3,'Rent Model_Market Growth Only'!69:69,0)),INDEX('Rent Model_Base'!69:70,2,MATCH('Cash Flow_Monthly'!AY3,'Rent Model_Base'!69:69,0))))</f>
        <v>370801.62188047182</v>
      </c>
      <c r="AZ6" s="1944">
        <f>IF('Pro Forma'!$O$4="Yes",INDEX('Rent Model_S Home'!69:70,2,MATCH('Cash Flow_Monthly'!AZ3,'Rent Model_S Home'!69:69,0)),IF('Pro Forma'!$O$5="Yes",INDEX('Rent Model_Market Growth Only'!69:70,2,MATCH('Cash Flow_Monthly'!AZ3,'Rent Model_Market Growth Only'!69:69,0)),INDEX('Rent Model_Base'!69:70,2,MATCH('Cash Flow_Monthly'!AZ3,'Rent Model_Base'!69:69,0))))</f>
        <v>371594.34807728766</v>
      </c>
      <c r="BA6" s="1944">
        <f>IF('Pro Forma'!$O$4="Yes",INDEX('Rent Model_S Home'!69:70,2,MATCH('Cash Flow_Monthly'!BA3,'Rent Model_S Home'!69:69,0)),IF('Pro Forma'!$O$5="Yes",INDEX('Rent Model_Market Growth Only'!69:70,2,MATCH('Cash Flow_Monthly'!BA3,'Rent Model_Market Growth Only'!69:69,0)),INDEX('Rent Model_Base'!69:70,2,MATCH('Cash Flow_Monthly'!BA3,'Rent Model_Base'!69:69,0))))</f>
        <v>372374.44555511803</v>
      </c>
      <c r="BB6" s="1944">
        <f>IF('Pro Forma'!$O$4="Yes",INDEX('Rent Model_S Home'!69:70,2,MATCH('Cash Flow_Monthly'!BB3,'Rent Model_S Home'!69:69,0)),IF('Pro Forma'!$O$5="Yes",INDEX('Rent Model_Market Growth Only'!69:70,2,MATCH('Cash Flow_Monthly'!BB3,'Rent Model_Market Growth Only'!69:69,0)),INDEX('Rent Model_Base'!69:70,2,MATCH('Cash Flow_Monthly'!BB3,'Rent Model_Base'!69:69,0))))</f>
        <v>373290.4112360804</v>
      </c>
      <c r="BC6" s="1944">
        <f>IF('Pro Forma'!$O$4="Yes",INDEX('Rent Model_S Home'!69:70,2,MATCH('Cash Flow_Monthly'!BC3,'Rent Model_S Home'!69:69,0)),IF('Pro Forma'!$O$5="Yes",INDEX('Rent Model_Market Growth Only'!69:70,2,MATCH('Cash Flow_Monthly'!BC3,'Rent Model_Market Growth Only'!69:69,0)),INDEX('Rent Model_Base'!69:70,2,MATCH('Cash Flow_Monthly'!BC3,'Rent Model_Base'!69:69,0))))</f>
        <v>374046.79703217116</v>
      </c>
      <c r="BD6" s="1944">
        <f>IF('Pro Forma'!$O$4="Yes",INDEX('Rent Model_S Home'!69:70,2,MATCH('Cash Flow_Monthly'!BD3,'Rent Model_S Home'!69:69,0)),IF('Pro Forma'!$O$5="Yes",INDEX('Rent Model_Market Growth Only'!69:70,2,MATCH('Cash Flow_Monthly'!BD3,'Rent Model_Market Growth Only'!69:69,0)),INDEX('Rent Model_Base'!69:70,2,MATCH('Cash Flow_Monthly'!BD3,'Rent Model_Base'!69:69,0))))</f>
        <v>374653.68506375188</v>
      </c>
      <c r="BE6" s="1944">
        <f>IF('Pro Forma'!$O$4="Yes",INDEX('Rent Model_S Home'!69:70,2,MATCH('Cash Flow_Monthly'!BE3,'Rent Model_S Home'!69:69,0)),IF('Pro Forma'!$O$5="Yes",INDEX('Rent Model_Market Growth Only'!69:70,2,MATCH('Cash Flow_Monthly'!BE3,'Rent Model_Market Growth Only'!69:69,0)),INDEX('Rent Model_Base'!69:70,2,MATCH('Cash Flow_Monthly'!BE3,'Rent Model_Base'!69:69,0))))</f>
        <v>375361.01053699234</v>
      </c>
      <c r="BF6" s="1944">
        <f>IF('Pro Forma'!$O$4="Yes",INDEX('Rent Model_S Home'!69:70,2,MATCH('Cash Flow_Monthly'!BF3,'Rent Model_S Home'!69:69,0)),IF('Pro Forma'!$O$5="Yes",INDEX('Rent Model_Market Growth Only'!69:70,2,MATCH('Cash Flow_Monthly'!BF3,'Rent Model_Market Growth Only'!69:69,0)),INDEX('Rent Model_Base'!69:70,2,MATCH('Cash Flow_Monthly'!BF3,'Rent Model_Base'!69:69,0))))</f>
        <v>375872.98696168017</v>
      </c>
      <c r="BG6" s="1944">
        <f>IF('Pro Forma'!$O$4="Yes",INDEX('Rent Model_S Home'!69:70,2,MATCH('Cash Flow_Monthly'!BG3,'Rent Model_S Home'!69:69,0)),IF('Pro Forma'!$O$5="Yes",INDEX('Rent Model_Market Growth Only'!69:70,2,MATCH('Cash Flow_Monthly'!BG3,'Rent Model_Market Growth Only'!69:69,0)),INDEX('Rent Model_Base'!69:70,2,MATCH('Cash Flow_Monthly'!BG3,'Rent Model_Base'!69:69,0))))</f>
        <v>377062.9325344573</v>
      </c>
      <c r="BH6" s="1944">
        <f>IF('Pro Forma'!$O$4="Yes",INDEX('Rent Model_S Home'!69:70,2,MATCH('Cash Flow_Monthly'!BH3,'Rent Model_S Home'!69:69,0)),IF('Pro Forma'!$O$5="Yes",INDEX('Rent Model_Market Growth Only'!69:70,2,MATCH('Cash Flow_Monthly'!BH3,'Rent Model_Market Growth Only'!69:69,0)),INDEX('Rent Model_Base'!69:70,2,MATCH('Cash Flow_Monthly'!BH3,'Rent Model_Base'!69:69,0))))</f>
        <v>378224.81259405357</v>
      </c>
      <c r="BI6" s="1944">
        <f>IF('Pro Forma'!$O$4="Yes",INDEX('Rent Model_S Home'!69:70,2,MATCH('Cash Flow_Monthly'!BI3,'Rent Model_S Home'!69:69,0)),IF('Pro Forma'!$O$5="Yes",INDEX('Rent Model_Market Growth Only'!69:70,2,MATCH('Cash Flow_Monthly'!BI3,'Rent Model_Market Growth Only'!69:69,0)),INDEX('Rent Model_Base'!69:70,2,MATCH('Cash Flow_Monthly'!BI3,'Rent Model_Base'!69:69,0))))</f>
        <v>379369.0721514147</v>
      </c>
      <c r="BJ6" s="1944">
        <f>IF('Pro Forma'!$O$4="Yes",INDEX('Rent Model_S Home'!69:70,2,MATCH('Cash Flow_Monthly'!BJ3,'Rent Model_S Home'!69:69,0)),IF('Pro Forma'!$O$5="Yes",INDEX('Rent Model_Market Growth Only'!69:70,2,MATCH('Cash Flow_Monthly'!BJ3,'Rent Model_Market Growth Only'!69:69,0)),INDEX('Rent Model_Base'!69:70,2,MATCH('Cash Flow_Monthly'!BJ3,'Rent Model_Base'!69:69,0))))</f>
        <v>380091.77635882888</v>
      </c>
      <c r="BK6" s="1944">
        <f>IF('Pro Forma'!$O$4="Yes",INDEX('Rent Model_S Home'!69:70,2,MATCH('Cash Flow_Monthly'!BK3,'Rent Model_S Home'!69:69,0)),IF('Pro Forma'!$O$5="Yes",INDEX('Rent Model_Market Growth Only'!69:70,2,MATCH('Cash Flow_Monthly'!BK3,'Rent Model_Market Growth Only'!69:69,0)),INDEX('Rent Model_Base'!69:70,2,MATCH('Cash Flow_Monthly'!BK3,'Rent Model_Base'!69:69,0))))</f>
        <v>380822.54890868359</v>
      </c>
      <c r="BL6" s="1944">
        <f>IF('Pro Forma'!$O$4="Yes",INDEX('Rent Model_S Home'!69:70,2,MATCH('Cash Flow_Monthly'!BL3,'Rent Model_S Home'!69:69,0)),IF('Pro Forma'!$O$5="Yes",INDEX('Rent Model_Market Growth Only'!69:70,2,MATCH('Cash Flow_Monthly'!BL3,'Rent Model_Market Growth Only'!69:69,0)),INDEX('Rent Model_Base'!69:70,2,MATCH('Cash Flow_Monthly'!BL3,'Rent Model_Base'!69:69,0))))</f>
        <v>381561.87874334352</v>
      </c>
      <c r="BM6" s="1944">
        <f>IF('Pro Forma'!$O$4="Yes",INDEX('Rent Model_S Home'!69:70,2,MATCH('Cash Flow_Monthly'!BM3,'Rent Model_S Home'!69:69,0)),IF('Pro Forma'!$O$5="Yes",INDEX('Rent Model_Market Growth Only'!69:70,2,MATCH('Cash Flow_Monthly'!BM3,'Rent Model_Market Growth Only'!69:69,0)),INDEX('Rent Model_Base'!69:70,2,MATCH('Cash Flow_Monthly'!BM3,'Rent Model_Base'!69:69,0))))</f>
        <v>382310.21835458657</v>
      </c>
      <c r="BN6" s="1944">
        <f>IF('Pro Forma'!$O$4="Yes",INDEX('Rent Model_S Home'!69:70,2,MATCH('Cash Flow_Monthly'!BN3,'Rent Model_S Home'!69:69,0)),IF('Pro Forma'!$O$5="Yes",INDEX('Rent Model_Market Growth Only'!69:70,2,MATCH('Cash Flow_Monthly'!BN3,'Rent Model_Market Growth Only'!69:69,0)),INDEX('Rent Model_Base'!69:70,2,MATCH('Cash Flow_Monthly'!BN3,'Rent Model_Base'!69:69,0))))</f>
        <v>383214.6372466528</v>
      </c>
      <c r="BO6" s="1944">
        <f>IF('Pro Forma'!$O$4="Yes",INDEX('Rent Model_S Home'!69:70,2,MATCH('Cash Flow_Monthly'!BO3,'Rent Model_S Home'!69:69,0)),IF('Pro Forma'!$O$5="Yes",INDEX('Rent Model_Market Growth Only'!69:70,2,MATCH('Cash Flow_Monthly'!BO3,'Rent Model_Market Growth Only'!69:69,0)),INDEX('Rent Model_Base'!69:70,2,MATCH('Cash Flow_Monthly'!BO3,'Rent Model_Base'!69:69,0))))</f>
        <v>383979.3802631562</v>
      </c>
      <c r="BP6" s="1944">
        <f>IF('Pro Forma'!$O$4="Yes",INDEX('Rent Model_S Home'!69:70,2,MATCH('Cash Flow_Monthly'!BP3,'Rent Model_S Home'!69:69,0)),IF('Pro Forma'!$O$5="Yes",INDEX('Rent Model_Market Growth Only'!69:70,2,MATCH('Cash Flow_Monthly'!BP3,'Rent Model_Market Growth Only'!69:69,0)),INDEX('Rent Model_Base'!69:70,2,MATCH('Cash Flow_Monthly'!BP3,'Rent Model_Base'!69:69,0))))</f>
        <v>384604.30841067748</v>
      </c>
      <c r="BQ6" s="1944">
        <f>IF('Pro Forma'!$O$4="Yes",INDEX('Rent Model_S Home'!69:70,2,MATCH('Cash Flow_Monthly'!BQ3,'Rent Model_S Home'!69:69,0)),IF('Pro Forma'!$O$5="Yes",INDEX('Rent Model_Market Growth Only'!69:70,2,MATCH('Cash Flow_Monthly'!BQ3,'Rent Model_Market Growth Only'!69:69,0)),INDEX('Rent Model_Base'!69:70,2,MATCH('Cash Flow_Monthly'!BQ3,'Rent Model_Base'!69:69,0))))</f>
        <v>385345.35514206707</v>
      </c>
      <c r="BR6" s="1944">
        <f>IF('Pro Forma'!$O$4="Yes",INDEX('Rent Model_S Home'!69:70,2,MATCH('Cash Flow_Monthly'!BR3,'Rent Model_S Home'!69:69,0)),IF('Pro Forma'!$O$5="Yes",INDEX('Rent Model_Market Growth Only'!69:70,2,MATCH('Cash Flow_Monthly'!BR3,'Rent Model_Market Growth Only'!69:69,0)),INDEX('Rent Model_Base'!69:70,2,MATCH('Cash Flow_Monthly'!BR3,'Rent Model_Base'!69:69,0))))</f>
        <v>385887.88616036583</v>
      </c>
      <c r="BS6" s="1944">
        <f>IF('Pro Forma'!$O$4="Yes",INDEX('Rent Model_S Home'!69:70,2,MATCH('Cash Flow_Monthly'!BS3,'Rent Model_S Home'!69:69,0)),IF('Pro Forma'!$O$5="Yes",INDEX('Rent Model_Market Growth Only'!69:70,2,MATCH('Cash Flow_Monthly'!BS3,'Rent Model_Market Growth Only'!69:69,0)),INDEX('Rent Model_Base'!69:70,2,MATCH('Cash Flow_Monthly'!BS3,'Rent Model_Base'!69:69,0))))</f>
        <v>387182.80219733127</v>
      </c>
      <c r="BT6" s="1944">
        <f>IF('Pro Forma'!$O$4="Yes",INDEX('Rent Model_S Home'!69:70,2,MATCH('Cash Flow_Monthly'!BT3,'Rent Model_S Home'!69:69,0)),IF('Pro Forma'!$O$5="Yes",INDEX('Rent Model_Market Growth Only'!69:70,2,MATCH('Cash Flow_Monthly'!BT3,'Rent Model_Market Growth Only'!69:69,0)),INDEX('Rent Model_Base'!69:70,2,MATCH('Cash Flow_Monthly'!BT3,'Rent Model_Base'!69:69,0))))</f>
        <v>388472.16878407</v>
      </c>
      <c r="BU6" s="1944">
        <f>IF('Pro Forma'!$O$4="Yes",INDEX('Rent Model_S Home'!69:70,2,MATCH('Cash Flow_Monthly'!BU3,'Rent Model_S Home'!69:69,0)),IF('Pro Forma'!$O$5="Yes",INDEX('Rent Model_Market Growth Only'!69:70,2,MATCH('Cash Flow_Monthly'!BU3,'Rent Model_Market Growth Only'!69:69,0)),INDEX('Rent Model_Base'!69:70,2,MATCH('Cash Flow_Monthly'!BU3,'Rent Model_Base'!69:69,0))))</f>
        <v>389756.9960793982</v>
      </c>
      <c r="BV6" s="1944">
        <f>IF('Pro Forma'!$O$4="Yes",INDEX('Rent Model_S Home'!69:70,2,MATCH('Cash Flow_Monthly'!BV3,'Rent Model_S Home'!69:69,0)),IF('Pro Forma'!$O$5="Yes",INDEX('Rent Model_Market Growth Only'!69:70,2,MATCH('Cash Flow_Monthly'!BV3,'Rent Model_Market Growth Only'!69:69,0)),INDEX('Rent Model_Base'!69:70,2,MATCH('Cash Flow_Monthly'!BV3,'Rent Model_Base'!69:69,0))))</f>
        <v>390572.28056948888</v>
      </c>
      <c r="BW6" s="1944">
        <f>IF('Pro Forma'!$O$4="Yes",INDEX('Rent Model_S Home'!69:70,2,MATCH('Cash Flow_Monthly'!BW3,'Rent Model_S Home'!69:69,0)),IF('Pro Forma'!$O$5="Yes",INDEX('Rent Model_Market Growth Only'!69:70,2,MATCH('Cash Flow_Monthly'!BW3,'Rent Model_Market Growth Only'!69:69,0)),INDEX('Rent Model_Base'!69:70,2,MATCH('Cash Flow_Monthly'!BW3,'Rent Model_Base'!69:69,0))))</f>
        <v>391399.54339832859</v>
      </c>
      <c r="BX6" s="1944">
        <f>IF('Pro Forma'!$O$4="Yes",INDEX('Rent Model_S Home'!69:70,2,MATCH('Cash Flow_Monthly'!BX3,'Rent Model_S Home'!69:69,0)),IF('Pro Forma'!$O$5="Yes",INDEX('Rent Model_Market Growth Only'!69:70,2,MATCH('Cash Flow_Monthly'!BX3,'Rent Model_Market Growth Only'!69:69,0)),INDEX('Rent Model_Base'!69:70,2,MATCH('Cash Flow_Monthly'!BX3,'Rent Model_Base'!69:69,0))))</f>
        <v>392238.47795516596</v>
      </c>
      <c r="BY6" s="1944">
        <f>IF('Pro Forma'!$O$4="Yes",INDEX('Rent Model_S Home'!69:70,2,MATCH('Cash Flow_Monthly'!BY3,'Rent Model_S Home'!69:69,0)),IF('Pro Forma'!$O$5="Yes",INDEX('Rent Model_Market Growth Only'!69:70,2,MATCH('Cash Flow_Monthly'!BY3,'Rent Model_Market Growth Only'!69:69,0)),INDEX('Rent Model_Base'!69:70,2,MATCH('Cash Flow_Monthly'!BY3,'Rent Model_Base'!69:69,0))))</f>
        <v>393088.7614162981</v>
      </c>
      <c r="BZ6" s="1944">
        <f>IF('Pro Forma'!$O$4="Yes",INDEX('Rent Model_S Home'!69:70,2,MATCH('Cash Flow_Monthly'!BZ3,'Rent Model_S Home'!69:69,0)),IF('Pro Forma'!$O$5="Yes",INDEX('Rent Model_Market Growth Only'!69:70,2,MATCH('Cash Flow_Monthly'!BZ3,'Rent Model_Market Growth Only'!69:69,0)),INDEX('Rent Model_Base'!69:70,2,MATCH('Cash Flow_Monthly'!BZ3,'Rent Model_Base'!69:69,0))))</f>
        <v>394117.4977248371</v>
      </c>
      <c r="CA6" s="1944">
        <f>IF('Pro Forma'!$O$4="Yes",INDEX('Rent Model_S Home'!69:70,2,MATCH('Cash Flow_Monthly'!CA3,'Rent Model_S Home'!69:69,0)),IF('Pro Forma'!$O$5="Yes",INDEX('Rent Model_Market Growth Only'!69:70,2,MATCH('Cash Flow_Monthly'!CA3,'Rent Model_Market Growth Only'!69:69,0)),INDEX('Rent Model_Base'!69:70,2,MATCH('Cash Flow_Monthly'!CA3,'Rent Model_Base'!69:69,0))))</f>
        <v>394986.77941739041</v>
      </c>
      <c r="CB6" s="1944">
        <f>IF('Pro Forma'!$O$4="Yes",INDEX('Rent Model_S Home'!69:70,2,MATCH('Cash Flow_Monthly'!CB3,'Rent Model_S Home'!69:69,0)),IF('Pro Forma'!$O$5="Yes",INDEX('Rent Model_Market Growth Only'!69:70,2,MATCH('Cash Flow_Monthly'!CB3,'Rent Model_Market Growth Only'!69:69,0)),INDEX('Rent Model_Base'!69:70,2,MATCH('Cash Flow_Monthly'!CB3,'Rent Model_Base'!69:69,0))))</f>
        <v>395695.81361549551</v>
      </c>
      <c r="CC6" s="1944">
        <f>IF('Pro Forma'!$O$4="Yes",INDEX('Rent Model_S Home'!69:70,2,MATCH('Cash Flow_Monthly'!CC3,'Rent Model_S Home'!69:69,0)),IF('Pro Forma'!$O$5="Yes",INDEX('Rent Model_Market Growth Only'!69:70,2,MATCH('Cash Flow_Monthly'!CC3,'Rent Model_Market Growth Only'!69:69,0)),INDEX('Rent Model_Base'!69:70,2,MATCH('Cash Flow_Monthly'!CC3,'Rent Model_Base'!69:69,0))))</f>
        <v>396535.01396342809</v>
      </c>
      <c r="CD6" s="1944">
        <f>IF('Pro Forma'!$O$4="Yes",INDEX('Rent Model_S Home'!69:70,2,MATCH('Cash Flow_Monthly'!CD3,'Rent Model_S Home'!69:69,0)),IF('Pro Forma'!$O$5="Yes",INDEX('Rent Model_Market Growth Only'!69:70,2,MATCH('Cash Flow_Monthly'!CD3,'Rent Model_Market Growth Only'!69:69,0)),INDEX('Rent Model_Base'!69:70,2,MATCH('Cash Flow_Monthly'!CD3,'Rent Model_Base'!69:69,0))))</f>
        <v>397147.75170030323</v>
      </c>
      <c r="CE6" s="1944">
        <f>IF('Pro Forma'!$O$4="Yes",INDEX('Rent Model_S Home'!69:70,2,MATCH('Cash Flow_Monthly'!CE3,'Rent Model_S Home'!69:69,0)),IF('Pro Forma'!$O$5="Yes",INDEX('Rent Model_Market Growth Only'!69:70,2,MATCH('Cash Flow_Monthly'!CE3,'Rent Model_Market Growth Only'!69:69,0)),INDEX('Rent Model_Base'!69:70,2,MATCH('Cash Flow_Monthly'!CE3,'Rent Model_Base'!69:69,0))))</f>
        <v>398607.13048572541</v>
      </c>
      <c r="CF6" s="1944">
        <f>IF('Pro Forma'!$O$4="Yes",INDEX('Rent Model_S Home'!69:70,2,MATCH('Cash Flow_Monthly'!CF3,'Rent Model_S Home'!69:69,0)),IF('Pro Forma'!$O$5="Yes",INDEX('Rent Model_Market Growth Only'!69:70,2,MATCH('Cash Flow_Monthly'!CF3,'Rent Model_Market Growth Only'!69:69,0)),INDEX('Rent Model_Base'!69:70,2,MATCH('Cash Flow_Monthly'!CF3,'Rent Model_Base'!69:69,0))))</f>
        <v>400055.6356303104</v>
      </c>
      <c r="CG6" s="1944">
        <f>IF('Pro Forma'!$O$4="Yes",INDEX('Rent Model_S Home'!69:70,2,MATCH('Cash Flow_Monthly'!CG3,'Rent Model_S Home'!69:69,0)),IF('Pro Forma'!$O$5="Yes",INDEX('Rent Model_Market Growth Only'!69:70,2,MATCH('Cash Flow_Monthly'!CG3,'Rent Model_Market Growth Only'!69:69,0)),INDEX('Rent Model_Base'!69:70,2,MATCH('Cash Flow_Monthly'!CG3,'Rent Model_Base'!69:69,0))))</f>
        <v>401493.52736530348</v>
      </c>
      <c r="CH6" s="1944">
        <f>IF('Pro Forma'!$O$4="Yes",INDEX('Rent Model_S Home'!69:70,2,MATCH('Cash Flow_Monthly'!CH3,'Rent Model_S Home'!69:69,0)),IF('Pro Forma'!$O$5="Yes",INDEX('Rent Model_Market Growth Only'!69:70,2,MATCH('Cash Flow_Monthly'!CH3,'Rent Model_Market Growth Only'!69:69,0)),INDEX('Rent Model_Base'!69:70,2,MATCH('Cash Flow_Monthly'!CH3,'Rent Model_Base'!69:69,0))))</f>
        <v>402402.40021499567</v>
      </c>
      <c r="CI6" s="1944">
        <f>IF('Pro Forma'!$O$4="Yes",INDEX('Rent Model_S Home'!69:70,2,MATCH('Cash Flow_Monthly'!CI3,'Rent Model_S Home'!69:69,0)),IF('Pro Forma'!$O$5="Yes",INDEX('Rent Model_Market Growth Only'!69:70,2,MATCH('Cash Flow_Monthly'!CI3,'Rent Model_Market Growth Only'!69:69,0)),INDEX('Rent Model_Base'!69:70,2,MATCH('Cash Flow_Monthly'!CI3,'Rent Model_Base'!69:69,0))))</f>
        <v>403321.03439160122</v>
      </c>
      <c r="CJ6" s="1944">
        <f>IF('Pro Forma'!$O$4="Yes",INDEX('Rent Model_S Home'!69:70,2,MATCH('Cash Flow_Monthly'!CJ3,'Rent Model_S Home'!69:69,0)),IF('Pro Forma'!$O$5="Yes",INDEX('Rent Model_Market Growth Only'!69:70,2,MATCH('Cash Flow_Monthly'!CJ3,'Rent Model_Market Growth Only'!69:69,0)),INDEX('Rent Model_Base'!69:70,2,MATCH('Cash Flow_Monthly'!CJ3,'Rent Model_Base'!69:69,0))))</f>
        <v>404249.01169269113</v>
      </c>
      <c r="CK6" s="1944">
        <f>IF('Pro Forma'!$O$4="Yes",INDEX('Rent Model_S Home'!69:70,2,MATCH('Cash Flow_Monthly'!CK3,'Rent Model_S Home'!69:69,0)),IF('Pro Forma'!$O$5="Yes",INDEX('Rent Model_Market Growth Only'!69:70,2,MATCH('Cash Flow_Monthly'!CK3,'Rent Model_Market Growth Only'!69:69,0)),INDEX('Rent Model_Base'!69:70,2,MATCH('Cash Flow_Monthly'!CK3,'Rent Model_Base'!69:69,0))))</f>
        <v>405185.92548273178</v>
      </c>
      <c r="CL6" s="1944">
        <f>IF('Pro Forma'!$O$4="Yes",INDEX('Rent Model_S Home'!69:70,2,MATCH('Cash Flow_Monthly'!CL3,'Rent Model_S Home'!69:69,0)),IF('Pro Forma'!$O$5="Yes",INDEX('Rent Model_Market Growth Only'!69:70,2,MATCH('Cash Flow_Monthly'!CL3,'Rent Model_Market Growth Only'!69:69,0)),INDEX('Rent Model_Base'!69:70,2,MATCH('Cash Flow_Monthly'!CL3,'Rent Model_Base'!69:69,0))))</f>
        <v>406314.80967410683</v>
      </c>
      <c r="CM6" s="1944">
        <f>IF('Pro Forma'!$O$4="Yes",INDEX('Rent Model_S Home'!69:70,2,MATCH('Cash Flow_Monthly'!CM3,'Rent Model_S Home'!69:69,0)),IF('Pro Forma'!$O$5="Yes",INDEX('Rent Model_Market Growth Only'!69:70,2,MATCH('Cash Flow_Monthly'!CM3,'Rent Model_Market Growth Only'!69:69,0)),INDEX('Rent Model_Base'!69:70,2,MATCH('Cash Flow_Monthly'!CM3,'Rent Model_Base'!69:69,0))))</f>
        <v>407265.0828555625</v>
      </c>
      <c r="CN6" s="1944">
        <f>IF('Pro Forma'!$O$4="Yes",INDEX('Rent Model_S Home'!69:70,2,MATCH('Cash Flow_Monthly'!CN3,'Rent Model_S Home'!69:69,0)),IF('Pro Forma'!$O$5="Yes",INDEX('Rent Model_Market Growth Only'!69:70,2,MATCH('Cash Flow_Monthly'!CN3,'Rent Model_Market Growth Only'!69:69,0)),INDEX('Rent Model_Base'!69:70,2,MATCH('Cash Flow_Monthly'!CN3,'Rent Model_Base'!69:69,0))))</f>
        <v>408037.52386764664</v>
      </c>
      <c r="CO6" s="1944">
        <f>IF('Pro Forma'!$O$4="Yes",INDEX('Rent Model_S Home'!69:70,2,MATCH('Cash Flow_Monthly'!CO3,'Rent Model_S Home'!69:69,0)),IF('Pro Forma'!$O$5="Yes",INDEX('Rent Model_Market Growth Only'!69:70,2,MATCH('Cash Flow_Monthly'!CO3,'Rent Model_Market Growth Only'!69:69,0)),INDEX('Rent Model_Base'!69:70,2,MATCH('Cash Flow_Monthly'!CO3,'Rent Model_Base'!69:69,0))))</f>
        <v>408948.61161759292</v>
      </c>
      <c r="CP6" s="1944">
        <f>IF('Pro Forma'!$O$4="Yes",INDEX('Rent Model_S Home'!69:70,2,MATCH('Cash Flow_Monthly'!CP3,'Rent Model_S Home'!69:69,0)),IF('Pro Forma'!$O$5="Yes",INDEX('Rent Model_Market Growth Only'!69:70,2,MATCH('Cash Flow_Monthly'!CP3,'Rent Model_Market Growth Only'!69:69,0)),INDEX('Rent Model_Base'!69:70,2,MATCH('Cash Flow_Monthly'!CP3,'Rent Model_Base'!69:69,0))))</f>
        <v>409611.87419669336</v>
      </c>
      <c r="CQ6" s="1944">
        <f>IF('Pro Forma'!$O$4="Yes",INDEX('Rent Model_S Home'!69:70,2,MATCH('Cash Flow_Monthly'!CQ3,'Rent Model_S Home'!69:69,0)),IF('Pro Forma'!$O$5="Yes",INDEX('Rent Model_Market Growth Only'!69:70,2,MATCH('Cash Flow_Monthly'!CQ3,'Rent Model_Market Growth Only'!69:69,0)),INDEX('Rent Model_Base'!69:70,2,MATCH('Cash Flow_Monthly'!CQ3,'Rent Model_Base'!69:69,0))))</f>
        <v>411185.13311176281</v>
      </c>
      <c r="CR6" s="1944">
        <f>IF('Pro Forma'!$O$4="Yes",INDEX('Rent Model_S Home'!69:70,2,MATCH('Cash Flow_Monthly'!CR3,'Rent Model_S Home'!69:69,0)),IF('Pro Forma'!$O$5="Yes",INDEX('Rent Model_Market Growth Only'!69:70,2,MATCH('Cash Flow_Monthly'!CR3,'Rent Model_Market Growth Only'!69:69,0)),INDEX('Rent Model_Base'!69:70,2,MATCH('Cash Flow_Monthly'!CR3,'Rent Model_Base'!69:69,0))))</f>
        <v>412740.44412272325</v>
      </c>
      <c r="CS6" s="1944">
        <f>IF('Pro Forma'!$O$4="Yes",INDEX('Rent Model_S Home'!69:70,2,MATCH('Cash Flow_Monthly'!CS3,'Rent Model_S Home'!69:69,0)),IF('Pro Forma'!$O$5="Yes",INDEX('Rent Model_Market Growth Only'!69:70,2,MATCH('Cash Flow_Monthly'!CS3,'Rent Model_Market Growth Only'!69:69,0)),INDEX('Rent Model_Base'!69:70,2,MATCH('Cash Flow_Monthly'!CS3,'Rent Model_Base'!69:69,0))))</f>
        <v>414278.415681543</v>
      </c>
      <c r="CT6" s="1944">
        <f>IF('Pro Forma'!$O$4="Yes",INDEX('Rent Model_S Home'!69:70,2,MATCH('Cash Flow_Monthly'!CT3,'Rent Model_S Home'!69:69,0)),IF('Pro Forma'!$O$5="Yes",INDEX('Rent Model_Market Growth Only'!69:70,2,MATCH('Cash Flow_Monthly'!CT3,'Rent Model_Market Growth Only'!69:69,0)),INDEX('Rent Model_Base'!69:70,2,MATCH('Cash Flow_Monthly'!CT3,'Rent Model_Base'!69:69,0))))</f>
        <v>415247.76569497946</v>
      </c>
      <c r="CU6" s="1944">
        <f>IF('Pro Forma'!$O$4="Yes",INDEX('Rent Model_S Home'!69:70,2,MATCH('Cash Flow_Monthly'!CU3,'Rent Model_S Home'!69:69,0)),IF('Pro Forma'!$O$5="Yes",INDEX('Rent Model_Market Growth Only'!69:70,2,MATCH('Cash Flow_Monthly'!CU3,'Rent Model_Market Growth Only'!69:69,0)),INDEX('Rent Model_Base'!69:70,2,MATCH('Cash Flow_Monthly'!CU3,'Rent Model_Base'!69:69,0))))</f>
        <v>416224.88374555449</v>
      </c>
      <c r="CV6" s="1944">
        <f>IF('Pro Forma'!$O$4="Yes",INDEX('Rent Model_S Home'!69:70,2,MATCH('Cash Flow_Monthly'!CV3,'Rent Model_S Home'!69:69,0)),IF('Pro Forma'!$O$5="Yes",INDEX('Rent Model_Market Growth Only'!69:70,2,MATCH('Cash Flow_Monthly'!CV3,'Rent Model_Market Growth Only'!69:69,0)),INDEX('Rent Model_Base'!69:70,2,MATCH('Cash Flow_Monthly'!CV3,'Rent Model_Base'!69:69,0))))</f>
        <v>417209.43506558379</v>
      </c>
      <c r="CW6" s="1944">
        <f>IF('Pro Forma'!$O$4="Yes",INDEX('Rent Model_S Home'!69:70,2,MATCH('Cash Flow_Monthly'!CW3,'Rent Model_S Home'!69:69,0)),IF('Pro Forma'!$O$5="Yes",INDEX('Rent Model_Market Growth Only'!69:70,2,MATCH('Cash Flow_Monthly'!CW3,'Rent Model_Market Growth Only'!69:69,0)),INDEX('Rent Model_Base'!69:70,2,MATCH('Cash Flow_Monthly'!CW3,'Rent Model_Base'!69:69,0))))</f>
        <v>418201.09945728804</v>
      </c>
      <c r="CX6" s="1944">
        <f>IF('Pro Forma'!$O$4="Yes",INDEX('Rent Model_S Home'!69:70,2,MATCH('Cash Flow_Monthly'!CX3,'Rent Model_S Home'!69:69,0)),IF('Pro Forma'!$O$5="Yes",INDEX('Rent Model_Market Growth Only'!69:70,2,MATCH('Cash Flow_Monthly'!CX3,'Rent Model_Market Growth Only'!69:69,0)),INDEX('Rent Model_Base'!69:70,2,MATCH('Cash Flow_Monthly'!CX3,'Rent Model_Base'!69:69,0))))</f>
        <v>419392.96500567108</v>
      </c>
      <c r="CY6" s="1944">
        <f>IF('Pro Forma'!$O$4="Yes",INDEX('Rent Model_S Home'!69:70,2,MATCH('Cash Flow_Monthly'!CY3,'Rent Model_S Home'!69:69,0)),IF('Pro Forma'!$O$5="Yes",INDEX('Rent Model_Market Growth Only'!69:70,2,MATCH('Cash Flow_Monthly'!CY3,'Rent Model_Market Growth Only'!69:69,0)),INDEX('Rent Model_Base'!69:70,2,MATCH('Cash Flow_Monthly'!CY3,'Rent Model_Base'!69:69,0))))</f>
        <v>420394.14289465034</v>
      </c>
      <c r="CZ6" s="1944">
        <f>IF('Pro Forma'!$O$4="Yes",INDEX('Rent Model_S Home'!69:70,2,MATCH('Cash Flow_Monthly'!CZ3,'Rent Model_S Home'!69:69,0)),IF('Pro Forma'!$O$5="Yes",INDEX('Rent Model_Market Growth Only'!69:70,2,MATCH('Cash Flow_Monthly'!CZ3,'Rent Model_Market Growth Only'!69:69,0)),INDEX('Rent Model_Base'!69:70,2,MATCH('Cash Flow_Monthly'!CZ3,'Rent Model_Base'!69:69,0))))</f>
        <v>421206.5479198767</v>
      </c>
      <c r="DA6" s="1944">
        <f>IF('Pro Forma'!$O$4="Yes",INDEX('Rent Model_S Home'!69:70,2,MATCH('Cash Flow_Monthly'!DA3,'Rent Model_S Home'!69:69,0)),IF('Pro Forma'!$O$5="Yes",INDEX('Rent Model_Market Growth Only'!69:70,2,MATCH('Cash Flow_Monthly'!DA3,'Rent Model_Market Growth Only'!69:69,0)),INDEX('Rent Model_Base'!69:70,2,MATCH('Cash Flow_Monthly'!DA3,'Rent Model_Base'!69:69,0))))</f>
        <v>422163.09036830097</v>
      </c>
      <c r="DB6" s="1944">
        <f>IF('Pro Forma'!$O$4="Yes",INDEX('Rent Model_S Home'!69:70,2,MATCH('Cash Flow_Monthly'!DB3,'Rent Model_S Home'!69:69,0)),IF('Pro Forma'!$O$5="Yes",INDEX('Rent Model_Market Growth Only'!69:70,2,MATCH('Cash Flow_Monthly'!DB3,'Rent Model_Market Growth Only'!69:69,0)),INDEX('Rent Model_Base'!69:70,2,MATCH('Cash Flow_Monthly'!DB3,'Rent Model_Base'!69:69,0))))</f>
        <v>422858.4951723878</v>
      </c>
      <c r="DC6" s="1944">
        <f>IF('Pro Forma'!$O$4="Yes",INDEX('Rent Model_S Home'!69:70,2,MATCH('Cash Flow_Monthly'!DC3,'Rent Model_S Home'!69:69,0)),IF('Pro Forma'!$O$5="Yes",INDEX('Rent Model_Market Growth Only'!69:70,2,MATCH('Cash Flow_Monthly'!DC3,'Rent Model_Market Growth Only'!69:69,0)),INDEX('Rent Model_Base'!69:70,2,MATCH('Cash Flow_Monthly'!DC3,'Rent Model_Base'!69:69,0))))</f>
        <v>424504.48235688411</v>
      </c>
      <c r="DD6" s="1944">
        <f>IF('Pro Forma'!$O$4="Yes",INDEX('Rent Model_S Home'!69:70,2,MATCH('Cash Flow_Monthly'!DD3,'Rent Model_S Home'!69:69,0)),IF('Pro Forma'!$O$5="Yes",INDEX('Rent Model_Market Growth Only'!69:70,2,MATCH('Cash Flow_Monthly'!DD3,'Rent Model_Market Growth Only'!69:69,0)),INDEX('Rent Model_Base'!69:70,2,MATCH('Cash Flow_Monthly'!DD3,'Rent Model_Base'!69:69,0))))</f>
        <v>426128.51412437722</v>
      </c>
      <c r="DE6" s="1944">
        <f>IF('Pro Forma'!$O$4="Yes",INDEX('Rent Model_S Home'!69:70,2,MATCH('Cash Flow_Monthly'!DE3,'Rent Model_S Home'!69:69,0)),IF('Pro Forma'!$O$5="Yes",INDEX('Rent Model_Market Growth Only'!69:70,2,MATCH('Cash Flow_Monthly'!DE3,'Rent Model_Market Growth Only'!69:69,0)),INDEX('Rent Model_Base'!69:70,2,MATCH('Cash Flow_Monthly'!DE3,'Rent Model_Base'!69:69,0))))</f>
        <v>427731.58452147321</v>
      </c>
      <c r="DF6" s="1944">
        <f>IF('Pro Forma'!$O$4="Yes",INDEX('Rent Model_S Home'!69:70,2,MATCH('Cash Flow_Monthly'!DF3,'Rent Model_S Home'!69:69,0)),IF('Pro Forma'!$O$5="Yes",INDEX('Rent Model_Market Growth Only'!69:70,2,MATCH('Cash Flow_Monthly'!DF3,'Rent Model_Market Growth Only'!69:69,0)),INDEX('Rent Model_Base'!69:70,2,MATCH('Cash Flow_Monthly'!DF3,'Rent Model_Base'!69:69,0))))</f>
        <v>428740.77658821258</v>
      </c>
      <c r="DG6" s="1944">
        <f>IF('Pro Forma'!$O$4="Yes",INDEX('Rent Model_S Home'!69:70,2,MATCH('Cash Flow_Monthly'!DG3,'Rent Model_S Home'!69:69,0)),IF('Pro Forma'!$O$5="Yes",INDEX('Rent Model_Market Growth Only'!69:70,2,MATCH('Cash Flow_Monthly'!DG3,'Rent Model_Market Growth Only'!69:69,0)),INDEX('Rent Model_Base'!69:70,2,MATCH('Cash Flow_Monthly'!DG3,'Rent Model_Base'!69:69,0))))</f>
        <v>429756.96339179733</v>
      </c>
      <c r="DH6" s="1944">
        <f>IF('Pro Forma'!$O$4="Yes",INDEX('Rent Model_S Home'!69:70,2,MATCH('Cash Flow_Monthly'!DH3,'Rent Model_S Home'!69:69,0)),IF('Pro Forma'!$O$5="Yes",INDEX('Rent Model_Market Growth Only'!69:70,2,MATCH('Cash Flow_Monthly'!DH3,'Rent Model_Market Growth Only'!69:69,0)),INDEX('Rent Model_Base'!69:70,2,MATCH('Cash Flow_Monthly'!DH3,'Rent Model_Base'!69:69,0))))</f>
        <v>430779.87859537132</v>
      </c>
      <c r="DI6" s="1944">
        <f>IF('Pro Forma'!$O$4="Yes",INDEX('Rent Model_S Home'!69:70,2,MATCH('Cash Flow_Monthly'!DI3,'Rent Model_S Home'!69:69,0)),IF('Pro Forma'!$O$5="Yes",INDEX('Rent Model_Market Growth Only'!69:70,2,MATCH('Cash Flow_Monthly'!DI3,'Rent Model_Market Growth Only'!69:69,0)),INDEX('Rent Model_Base'!69:70,2,MATCH('Cash Flow_Monthly'!DI3,'Rent Model_Base'!69:69,0))))</f>
        <v>431809.2673348859</v>
      </c>
      <c r="DJ6" s="1944">
        <f>IF('Pro Forma'!$O$4="Yes",INDEX('Rent Model_S Home'!69:70,2,MATCH('Cash Flow_Monthly'!DJ3,'Rent Model_S Home'!69:69,0)),IF('Pro Forma'!$O$5="Yes",INDEX('Rent Model_Market Growth Only'!69:70,2,MATCH('Cash Flow_Monthly'!DJ3,'Rent Model_Market Growth Only'!69:69,0)),INDEX('Rent Model_Base'!69:70,2,MATCH('Cash Flow_Monthly'!DJ3,'Rent Model_Base'!69:69,0))))</f>
        <v>433045.33233022963</v>
      </c>
      <c r="DK6" s="1944">
        <f>IF('Pro Forma'!$O$4="Yes",INDEX('Rent Model_S Home'!69:70,2,MATCH('Cash Flow_Monthly'!DK3,'Rent Model_S Home'!69:69,0)),IF('Pro Forma'!$O$5="Yes",INDEX('Rent Model_Market Growth Only'!69:70,2,MATCH('Cash Flow_Monthly'!DK3,'Rent Model_Market Growth Only'!69:69,0)),INDEX('Rent Model_Base'!69:70,2,MATCH('Cash Flow_Monthly'!DK3,'Rent Model_Base'!69:69,0))))</f>
        <v>434082.8843272521</v>
      </c>
      <c r="DL6" s="1944">
        <f>IF('Pro Forma'!$O$4="Yes",INDEX('Rent Model_S Home'!69:70,2,MATCH('Cash Flow_Monthly'!DL3,'Rent Model_S Home'!69:69,0)),IF('Pro Forma'!$O$5="Yes",INDEX('Rent Model_Market Growth Only'!69:70,2,MATCH('Cash Flow_Monthly'!DL3,'Rent Model_Market Growth Only'!69:69,0)),INDEX('Rent Model_Base'!69:70,2,MATCH('Cash Flow_Monthly'!DL3,'Rent Model_Base'!69:69,0))))</f>
        <v>434924.3352347482</v>
      </c>
      <c r="DM6" s="1944">
        <f>IF('Pro Forma'!$O$4="Yes",INDEX('Rent Model_S Home'!69:70,2,MATCH('Cash Flow_Monthly'!DM3,'Rent Model_S Home'!69:69,0)),IF('Pro Forma'!$O$5="Yes",INDEX('Rent Model_Market Growth Only'!69:70,2,MATCH('Cash Flow_Monthly'!DM3,'Rent Model_Market Growth Only'!69:69,0)),INDEX('Rent Model_Base'!69:70,2,MATCH('Cash Flow_Monthly'!DM3,'Rent Model_Base'!69:69,0))))</f>
        <v>435914.51862318453</v>
      </c>
      <c r="DN6" s="1944">
        <f>IF('Pro Forma'!$O$4="Yes",INDEX('Rent Model_S Home'!69:70,2,MATCH('Cash Flow_Monthly'!DN3,'Rent Model_S Home'!69:69,0)),IF('Pro Forma'!$O$5="Yes",INDEX('Rent Model_Market Growth Only'!69:70,2,MATCH('Cash Flow_Monthly'!DN3,'Rent Model_Market Growth Only'!69:69,0)),INDEX('Rent Model_Base'!69:70,2,MATCH('Cash Flow_Monthly'!DN3,'Rent Model_Base'!69:69,0))))</f>
        <v>436634.0950050854</v>
      </c>
      <c r="DO6" s="1944">
        <f>IF('Pro Forma'!$O$4="Yes",INDEX('Rent Model_S Home'!69:70,2,MATCH('Cash Flow_Monthly'!DO3,'Rent Model_S Home'!69:69,0)),IF('Pro Forma'!$O$5="Yes",INDEX('Rent Model_Market Growth Only'!69:70,2,MATCH('Cash Flow_Monthly'!DO3,'Rent Model_Market Growth Only'!69:69,0)),INDEX('Rent Model_Base'!69:70,2,MATCH('Cash Flow_Monthly'!DO3,'Rent Model_Base'!69:69,0))))</f>
        <v>438336.10883889231</v>
      </c>
      <c r="DP6" s="1944">
        <f>IF('Pro Forma'!$O$4="Yes",INDEX('Rent Model_S Home'!69:70,2,MATCH('Cash Flow_Monthly'!DP3,'Rent Model_S Home'!69:69,0)),IF('Pro Forma'!$O$5="Yes",INDEX('Rent Model_Market Growth Only'!69:70,2,MATCH('Cash Flow_Monthly'!DP3,'Rent Model_Market Growth Only'!69:69,0)),INDEX('Rent Model_Base'!69:70,2,MATCH('Cash Flow_Monthly'!DP3,'Rent Model_Base'!69:69,0))))</f>
        <v>440014.41186337767</v>
      </c>
      <c r="DQ6" s="1944">
        <f>IF('Pro Forma'!$O$4="Yes",INDEX('Rent Model_S Home'!69:70,2,MATCH('Cash Flow_Monthly'!DQ3,'Rent Model_S Home'!69:69,0)),IF('Pro Forma'!$O$5="Yes",INDEX('Rent Model_Market Growth Only'!69:70,2,MATCH('Cash Flow_Monthly'!DQ3,'Rent Model_Market Growth Only'!69:69,0)),INDEX('Rent Model_Base'!69:70,2,MATCH('Cash Flow_Monthly'!DQ3,'Rent Model_Base'!69:69,0))))</f>
        <v>441670.20576466946</v>
      </c>
      <c r="DR6" s="1944">
        <f>IF('Pro Forma'!$O$4="Yes",INDEX('Rent Model_S Home'!69:70,2,MATCH('Cash Flow_Monthly'!DR3,'Rent Model_S Home'!69:69,0)),IF('Pro Forma'!$O$5="Yes",INDEX('Rent Model_Market Growth Only'!69:70,2,MATCH('Cash Flow_Monthly'!DR3,'Rent Model_Market Growth Only'!69:69,0)),INDEX('Rent Model_Base'!69:70,2,MATCH('Cash Flow_Monthly'!DR3,'Rent Model_Base'!69:69,0))))</f>
        <v>442712.28763619234</v>
      </c>
      <c r="DS6" s="1944">
        <f>IF('Pro Forma'!$O$4="Yes",INDEX('Rent Model_S Home'!69:70,2,MATCH('Cash Flow_Monthly'!DS3,'Rent Model_S Home'!69:69,0)),IF('Pro Forma'!$O$5="Yes",INDEX('Rent Model_Market Growth Only'!69:70,2,MATCH('Cash Flow_Monthly'!DS3,'Rent Model_Market Growth Only'!69:69,0)),INDEX('Rent Model_Base'!69:70,2,MATCH('Cash Flow_Monthly'!DS3,'Rent Model_Base'!69:69,0))))</f>
        <v>443761.32956686371</v>
      </c>
      <c r="DT6" s="1944">
        <f>IF('Pro Forma'!$O$4="Yes",INDEX('Rent Model_S Home'!69:70,2,MATCH('Cash Flow_Monthly'!DT3,'Rent Model_S Home'!69:69,0)),IF('Pro Forma'!$O$5="Yes",INDEX('Rent Model_Market Growth Only'!69:70,2,MATCH('Cash Flow_Monthly'!DT3,'Rent Model_Market Growth Only'!69:69,0)),INDEX('Rent Model_Base'!69:70,2,MATCH('Cash Flow_Monthly'!DT3,'Rent Model_Base'!69:69,0))))</f>
        <v>444817.09047556698</v>
      </c>
      <c r="DU6" s="586"/>
    </row>
    <row r="7" spans="1:128" s="466" customFormat="1">
      <c r="A7" s="4" t="str">
        <f>'Pro Forma'!A10</f>
        <v>Loss to Lease</v>
      </c>
      <c r="B7"/>
      <c r="C7"/>
      <c r="D7"/>
      <c r="E7" s="587">
        <f>(E$6+E$9)*INDEX('Pro Forma'!$1:$1048576,MATCH('Cash Flow_Monthly'!$A7,'Pro Forma'!$A:$A,0),MATCH('Cash Flow_Monthly'!E$2,'Pro Forma'!$1:$1,0))*IF(E$3&gt;'Project Summary'!$G$7,0,1)</f>
        <v>0</v>
      </c>
      <c r="F7" s="587">
        <f>(F$6+F$9)*INDEX('Pro Forma'!$1:$1048576,MATCH('Cash Flow_Monthly'!$A7,'Pro Forma'!$A:$A,0),MATCH('Cash Flow_Monthly'!F$2,'Pro Forma'!$1:$1,0))*IF(F$3&gt;'Project Summary'!$G$7,0,1)</f>
        <v>0</v>
      </c>
      <c r="G7" s="587">
        <f>(G$6+G$9)*INDEX('Pro Forma'!$1:$1048576,MATCH('Cash Flow_Monthly'!$A7,'Pro Forma'!$A:$A,0),MATCH('Cash Flow_Monthly'!G$2,'Pro Forma'!$1:$1,0))*IF(G$3&gt;'Project Summary'!$G$7,0,1)</f>
        <v>0</v>
      </c>
      <c r="H7" s="587">
        <f>(H$6+H$9)*INDEX('Pro Forma'!$1:$1048576,MATCH('Cash Flow_Monthly'!$A7,'Pro Forma'!$A:$A,0),MATCH('Cash Flow_Monthly'!H$2,'Pro Forma'!$1:$1,0))*IF(H$3&gt;'Project Summary'!$G$7,0,1)</f>
        <v>0</v>
      </c>
      <c r="I7" s="587">
        <f>(I$6+I$9)*INDEX('Pro Forma'!$1:$1048576,MATCH('Cash Flow_Monthly'!$A7,'Pro Forma'!$A:$A,0),MATCH('Cash Flow_Monthly'!I$2,'Pro Forma'!$1:$1,0))*IF(I$3&gt;'Project Summary'!$G$7,0,1)</f>
        <v>0</v>
      </c>
      <c r="J7" s="587">
        <f>(J$6+J$9)*INDEX('Pro Forma'!$1:$1048576,MATCH('Cash Flow_Monthly'!$A7,'Pro Forma'!$A:$A,0),MATCH('Cash Flow_Monthly'!J$2,'Pro Forma'!$1:$1,0))*IF(J$3&gt;'Project Summary'!$G$7,0,1)</f>
        <v>0</v>
      </c>
      <c r="K7" s="587">
        <f>(K$6+K$9)*INDEX('Pro Forma'!$1:$1048576,MATCH('Cash Flow_Monthly'!$A7,'Pro Forma'!$A:$A,0),MATCH('Cash Flow_Monthly'!K$2,'Pro Forma'!$1:$1,0))*IF(K$3&gt;'Project Summary'!$G$7,0,1)</f>
        <v>0</v>
      </c>
      <c r="L7" s="587">
        <f>(L$6+L$9)*INDEX('Pro Forma'!$1:$1048576,MATCH('Cash Flow_Monthly'!$A7,'Pro Forma'!$A:$A,0),MATCH('Cash Flow_Monthly'!L$2,'Pro Forma'!$1:$1,0))*IF(L$3&gt;'Project Summary'!$G$7,0,1)</f>
        <v>0</v>
      </c>
      <c r="M7" s="587">
        <f>(M$6+M$9)*INDEX('Pro Forma'!$1:$1048576,MATCH('Cash Flow_Monthly'!$A7,'Pro Forma'!$A:$A,0),MATCH('Cash Flow_Monthly'!M$2,'Pro Forma'!$1:$1,0))*IF(M$3&gt;'Project Summary'!$G$7,0,1)</f>
        <v>0</v>
      </c>
      <c r="N7" s="587">
        <f>(N$6+N$9)*INDEX('Pro Forma'!$1:$1048576,MATCH('Cash Flow_Monthly'!$A7,'Pro Forma'!$A:$A,0),MATCH('Cash Flow_Monthly'!N$2,'Pro Forma'!$1:$1,0))*IF(N$3&gt;'Project Summary'!$G$7,0,1)</f>
        <v>0</v>
      </c>
      <c r="O7" s="587">
        <f>(O$6+O$9)*INDEX('Pro Forma'!$1:$1048576,MATCH('Cash Flow_Monthly'!$A7,'Pro Forma'!$A:$A,0),MATCH('Cash Flow_Monthly'!O$2,'Pro Forma'!$1:$1,0))*IF(O$3&gt;'Project Summary'!$G$7,0,1)</f>
        <v>0</v>
      </c>
      <c r="P7" s="587">
        <f>(P$6+P$9)*INDEX('Pro Forma'!$1:$1048576,MATCH('Cash Flow_Monthly'!$A7,'Pro Forma'!$A:$A,0),MATCH('Cash Flow_Monthly'!P$2,'Pro Forma'!$1:$1,0))*IF(P$3&gt;'Project Summary'!$G$7,0,1)</f>
        <v>0</v>
      </c>
      <c r="Q7" s="587">
        <f>(Q$6+Q$9)*INDEX('Pro Forma'!$1:$1048576,MATCH('Cash Flow_Monthly'!$A7,'Pro Forma'!$A:$A,0),MATCH('Cash Flow_Monthly'!Q$2,'Pro Forma'!$1:$1,0))*IF(Q$3&gt;'Project Summary'!$G$7,0,1)</f>
        <v>0</v>
      </c>
      <c r="R7" s="587">
        <f>(R$6+R$9)*INDEX('Pro Forma'!$1:$1048576,MATCH('Cash Flow_Monthly'!$A7,'Pro Forma'!$A:$A,0),MATCH('Cash Flow_Monthly'!R$2,'Pro Forma'!$1:$1,0))*IF(R$3&gt;'Project Summary'!$G$7,0,1)</f>
        <v>0</v>
      </c>
      <c r="S7" s="587">
        <f>(S$6+S$9)*INDEX('Pro Forma'!$1:$1048576,MATCH('Cash Flow_Monthly'!$A7,'Pro Forma'!$A:$A,0),MATCH('Cash Flow_Monthly'!S$2,'Pro Forma'!$1:$1,0))*IF(S$3&gt;'Project Summary'!$G$7,0,1)</f>
        <v>0</v>
      </c>
      <c r="T7" s="587">
        <f>(T$6+T$9)*INDEX('Pro Forma'!$1:$1048576,MATCH('Cash Flow_Monthly'!$A7,'Pro Forma'!$A:$A,0),MATCH('Cash Flow_Monthly'!T$2,'Pro Forma'!$1:$1,0))*IF(T$3&gt;'Project Summary'!$G$7,0,1)</f>
        <v>0</v>
      </c>
      <c r="U7" s="587">
        <f>(U$6+U$9)*INDEX('Pro Forma'!$1:$1048576,MATCH('Cash Flow_Monthly'!$A7,'Pro Forma'!$A:$A,0),MATCH('Cash Flow_Monthly'!U$2,'Pro Forma'!$1:$1,0))*IF(U$3&gt;'Project Summary'!$G$7,0,1)</f>
        <v>0</v>
      </c>
      <c r="V7" s="587">
        <f>(V$6+V$9)*INDEX('Pro Forma'!$1:$1048576,MATCH('Cash Flow_Monthly'!$A7,'Pro Forma'!$A:$A,0),MATCH('Cash Flow_Monthly'!V$2,'Pro Forma'!$1:$1,0))*IF(V$3&gt;'Project Summary'!$G$7,0,1)</f>
        <v>0</v>
      </c>
      <c r="W7" s="587">
        <f>(W$6+W$9)*INDEX('Pro Forma'!$1:$1048576,MATCH('Cash Flow_Monthly'!$A7,'Pro Forma'!$A:$A,0),MATCH('Cash Flow_Monthly'!W$2,'Pro Forma'!$1:$1,0))*IF(W$3&gt;'Project Summary'!$G$7,0,1)</f>
        <v>0</v>
      </c>
      <c r="X7" s="587">
        <f>(X$6+X$9)*INDEX('Pro Forma'!$1:$1048576,MATCH('Cash Flow_Monthly'!$A7,'Pro Forma'!$A:$A,0),MATCH('Cash Flow_Monthly'!X$2,'Pro Forma'!$1:$1,0))*IF(X$3&gt;'Project Summary'!$G$7,0,1)</f>
        <v>0</v>
      </c>
      <c r="Y7" s="587">
        <f>(Y$6+Y$9)*INDEX('Pro Forma'!$1:$1048576,MATCH('Cash Flow_Monthly'!$A7,'Pro Forma'!$A:$A,0),MATCH('Cash Flow_Monthly'!Y$2,'Pro Forma'!$1:$1,0))*IF(Y$3&gt;'Project Summary'!$G$7,0,1)</f>
        <v>0</v>
      </c>
      <c r="Z7" s="587">
        <f>(Z$6+Z$9)*INDEX('Pro Forma'!$1:$1048576,MATCH('Cash Flow_Monthly'!$A7,'Pro Forma'!$A:$A,0),MATCH('Cash Flow_Monthly'!Z$2,'Pro Forma'!$1:$1,0))*IF(Z$3&gt;'Project Summary'!$G$7,0,1)</f>
        <v>0</v>
      </c>
      <c r="AA7" s="587">
        <f>(AA$6+AA$9)*INDEX('Pro Forma'!$1:$1048576,MATCH('Cash Flow_Monthly'!$A7,'Pro Forma'!$A:$A,0),MATCH('Cash Flow_Monthly'!AA$2,'Pro Forma'!$1:$1,0))*IF(AA$3&gt;'Project Summary'!$G$7,0,1)</f>
        <v>0</v>
      </c>
      <c r="AB7" s="587">
        <f>(AB$6+AB$9)*INDEX('Pro Forma'!$1:$1048576,MATCH('Cash Flow_Monthly'!$A7,'Pro Forma'!$A:$A,0),MATCH('Cash Flow_Monthly'!AB$2,'Pro Forma'!$1:$1,0))*IF(AB$3&gt;'Project Summary'!$G$7,0,1)</f>
        <v>0</v>
      </c>
      <c r="AC7" s="587">
        <f>(AC$6+AC$9)*INDEX('Pro Forma'!$1:$1048576,MATCH('Cash Flow_Monthly'!$A7,'Pro Forma'!$A:$A,0),MATCH('Cash Flow_Monthly'!AC$2,'Pro Forma'!$1:$1,0))*IF(AC$3&gt;'Project Summary'!$G$7,0,1)</f>
        <v>0</v>
      </c>
      <c r="AD7" s="587">
        <f>(AD$6+AD$9)*INDEX('Pro Forma'!$1:$1048576,MATCH('Cash Flow_Monthly'!$A7,'Pro Forma'!$A:$A,0),MATCH('Cash Flow_Monthly'!AD$2,'Pro Forma'!$1:$1,0))*IF(AD$3&gt;'Project Summary'!$G$7,0,1)</f>
        <v>0</v>
      </c>
      <c r="AE7" s="587">
        <f>(AE$6+AE$9)*INDEX('Pro Forma'!$1:$1048576,MATCH('Cash Flow_Monthly'!$A7,'Pro Forma'!$A:$A,0),MATCH('Cash Flow_Monthly'!AE$2,'Pro Forma'!$1:$1,0))*IF(AE$3&gt;'Project Summary'!$G$7,0,1)</f>
        <v>0</v>
      </c>
      <c r="AF7" s="587">
        <f>(AF$6+AF$9)*INDEX('Pro Forma'!$1:$1048576,MATCH('Cash Flow_Monthly'!$A7,'Pro Forma'!$A:$A,0),MATCH('Cash Flow_Monthly'!AF$2,'Pro Forma'!$1:$1,0))*IF(AF$3&gt;'Project Summary'!$G$7,0,1)</f>
        <v>0</v>
      </c>
      <c r="AG7" s="587">
        <f>(AG$6+AG$9)*INDEX('Pro Forma'!$1:$1048576,MATCH('Cash Flow_Monthly'!$A7,'Pro Forma'!$A:$A,0),MATCH('Cash Flow_Monthly'!AG$2,'Pro Forma'!$1:$1,0))*IF(AG$3&gt;'Project Summary'!$G$7,0,1)</f>
        <v>0</v>
      </c>
      <c r="AH7" s="587">
        <f>(AH$6+AH$9)*INDEX('Pro Forma'!$1:$1048576,MATCH('Cash Flow_Monthly'!$A7,'Pro Forma'!$A:$A,0),MATCH('Cash Flow_Monthly'!AH$2,'Pro Forma'!$1:$1,0))*IF(AH$3&gt;'Project Summary'!$G$7,0,1)</f>
        <v>0</v>
      </c>
      <c r="AI7" s="587">
        <f>(AI$6+AI$9)*INDEX('Pro Forma'!$1:$1048576,MATCH('Cash Flow_Monthly'!$A7,'Pro Forma'!$A:$A,0),MATCH('Cash Flow_Monthly'!AI$2,'Pro Forma'!$1:$1,0))*IF(AI$3&gt;'Project Summary'!$G$7,0,1)</f>
        <v>0</v>
      </c>
      <c r="AJ7" s="587">
        <f>(AJ$6+AJ$9)*INDEX('Pro Forma'!$1:$1048576,MATCH('Cash Flow_Monthly'!$A7,'Pro Forma'!$A:$A,0),MATCH('Cash Flow_Monthly'!AJ$2,'Pro Forma'!$1:$1,0))*IF(AJ$3&gt;'Project Summary'!$G$7,0,1)</f>
        <v>0</v>
      </c>
      <c r="AK7" s="587">
        <f>(AK$6+AK$9)*INDEX('Pro Forma'!$1:$1048576,MATCH('Cash Flow_Monthly'!$A7,'Pro Forma'!$A:$A,0),MATCH('Cash Flow_Monthly'!AK$2,'Pro Forma'!$1:$1,0))*IF(AK$3&gt;'Project Summary'!$G$7,0,1)</f>
        <v>0</v>
      </c>
      <c r="AL7" s="587">
        <f>(AL$6+AL$9)*INDEX('Pro Forma'!$1:$1048576,MATCH('Cash Flow_Monthly'!$A7,'Pro Forma'!$A:$A,0),MATCH('Cash Flow_Monthly'!AL$2,'Pro Forma'!$1:$1,0))*IF(AL$3&gt;'Project Summary'!$G$7,0,1)</f>
        <v>0</v>
      </c>
      <c r="AM7" s="587">
        <f>(AM$6+AM$9)*INDEX('Pro Forma'!$1:$1048576,MATCH('Cash Flow_Monthly'!$A7,'Pro Forma'!$A:$A,0),MATCH('Cash Flow_Monthly'!AM$2,'Pro Forma'!$1:$1,0))*IF(AM$3&gt;'Project Summary'!$G$7,0,1)</f>
        <v>0</v>
      </c>
      <c r="AN7" s="587">
        <f>(AN$6+AN$9)*INDEX('Pro Forma'!$1:$1048576,MATCH('Cash Flow_Monthly'!$A7,'Pro Forma'!$A:$A,0),MATCH('Cash Flow_Monthly'!AN$2,'Pro Forma'!$1:$1,0))*IF(AN$3&gt;'Project Summary'!$G$7,0,1)</f>
        <v>0</v>
      </c>
      <c r="AO7" s="587">
        <f>(AO$6+AO$9)*INDEX('Pro Forma'!$1:$1048576,MATCH('Cash Flow_Monthly'!$A7,'Pro Forma'!$A:$A,0),MATCH('Cash Flow_Monthly'!AO$2,'Pro Forma'!$1:$1,0))*IF(AO$3&gt;'Project Summary'!$G$7,0,1)</f>
        <v>0</v>
      </c>
      <c r="AP7" s="587">
        <f>(AP$6+AP$9)*INDEX('Pro Forma'!$1:$1048576,MATCH('Cash Flow_Monthly'!$A7,'Pro Forma'!$A:$A,0),MATCH('Cash Flow_Monthly'!AP$2,'Pro Forma'!$1:$1,0))*IF(AP$3&gt;'Project Summary'!$G$7,0,1)</f>
        <v>0</v>
      </c>
      <c r="AQ7" s="587">
        <f>(AQ$6+AQ$9)*INDEX('Pro Forma'!$1:$1048576,MATCH('Cash Flow_Monthly'!$A7,'Pro Forma'!$A:$A,0),MATCH('Cash Flow_Monthly'!AQ$2,'Pro Forma'!$1:$1,0))*IF(AQ$3&gt;'Project Summary'!$G$7,0,1)</f>
        <v>0</v>
      </c>
      <c r="AR7" s="587">
        <f>(AR$6+AR$9)*INDEX('Pro Forma'!$1:$1048576,MATCH('Cash Flow_Monthly'!$A7,'Pro Forma'!$A:$A,0),MATCH('Cash Flow_Monthly'!AR$2,'Pro Forma'!$1:$1,0))*IF(AR$3&gt;'Project Summary'!$G$7,0,1)</f>
        <v>0</v>
      </c>
      <c r="AS7" s="587">
        <f>(AS$6+AS$9)*INDEX('Pro Forma'!$1:$1048576,MATCH('Cash Flow_Monthly'!$A7,'Pro Forma'!$A:$A,0),MATCH('Cash Flow_Monthly'!AS$2,'Pro Forma'!$1:$1,0))*IF(AS$3&gt;'Project Summary'!$G$7,0,1)</f>
        <v>0</v>
      </c>
      <c r="AT7" s="587">
        <f>(AT$6+AT$9)*INDEX('Pro Forma'!$1:$1048576,MATCH('Cash Flow_Monthly'!$A7,'Pro Forma'!$A:$A,0),MATCH('Cash Flow_Monthly'!AT$2,'Pro Forma'!$1:$1,0))*IF(AT$3&gt;'Project Summary'!$G$7,0,1)</f>
        <v>0</v>
      </c>
      <c r="AU7" s="587">
        <f>(AU$6+AU$9)*INDEX('Pro Forma'!$1:$1048576,MATCH('Cash Flow_Monthly'!$A7,'Pro Forma'!$A:$A,0),MATCH('Cash Flow_Monthly'!AU$2,'Pro Forma'!$1:$1,0))*IF(AU$3&gt;'Project Summary'!$G$7,0,1)</f>
        <v>0</v>
      </c>
      <c r="AV7" s="587">
        <f>(AV$6+AV$9)*INDEX('Pro Forma'!$1:$1048576,MATCH('Cash Flow_Monthly'!$A7,'Pro Forma'!$A:$A,0),MATCH('Cash Flow_Monthly'!AV$2,'Pro Forma'!$1:$1,0))*IF(AV$3&gt;'Project Summary'!$G$7,0,1)</f>
        <v>0</v>
      </c>
      <c r="AW7" s="587">
        <f>(AW$6+AW$9)*INDEX('Pro Forma'!$1:$1048576,MATCH('Cash Flow_Monthly'!$A7,'Pro Forma'!$A:$A,0),MATCH('Cash Flow_Monthly'!AW$2,'Pro Forma'!$1:$1,0))*IF(AW$3&gt;'Project Summary'!$G$7,0,1)</f>
        <v>0</v>
      </c>
      <c r="AX7" s="587">
        <f>(AX$6+AX$9)*INDEX('Pro Forma'!$1:$1048576,MATCH('Cash Flow_Monthly'!$A7,'Pro Forma'!$A:$A,0),MATCH('Cash Flow_Monthly'!AX$2,'Pro Forma'!$1:$1,0))*IF(AX$3&gt;'Project Summary'!$G$7,0,1)</f>
        <v>0</v>
      </c>
      <c r="AY7" s="587">
        <f>(AY$6+AY$9)*INDEX('Pro Forma'!$1:$1048576,MATCH('Cash Flow_Monthly'!$A7,'Pro Forma'!$A:$A,0),MATCH('Cash Flow_Monthly'!AY$2,'Pro Forma'!$1:$1,0))*IF(AY$3&gt;'Project Summary'!$G$7,0,1)</f>
        <v>0</v>
      </c>
      <c r="AZ7" s="587">
        <f>(AZ$6+AZ$9)*INDEX('Pro Forma'!$1:$1048576,MATCH('Cash Flow_Monthly'!$A7,'Pro Forma'!$A:$A,0),MATCH('Cash Flow_Monthly'!AZ$2,'Pro Forma'!$1:$1,0))*IF(AZ$3&gt;'Project Summary'!$G$7,0,1)</f>
        <v>0</v>
      </c>
      <c r="BA7" s="587">
        <f>(BA$6+BA$9)*INDEX('Pro Forma'!$1:$1048576,MATCH('Cash Flow_Monthly'!$A7,'Pro Forma'!$A:$A,0),MATCH('Cash Flow_Monthly'!BA$2,'Pro Forma'!$1:$1,0))*IF(BA$3&gt;'Project Summary'!$G$7,0,1)</f>
        <v>0</v>
      </c>
      <c r="BB7" s="587">
        <f>(BB$6+BB$9)*INDEX('Pro Forma'!$1:$1048576,MATCH('Cash Flow_Monthly'!$A7,'Pro Forma'!$A:$A,0),MATCH('Cash Flow_Monthly'!BB$2,'Pro Forma'!$1:$1,0))*IF(BB$3&gt;'Project Summary'!$G$7,0,1)</f>
        <v>0</v>
      </c>
      <c r="BC7" s="587">
        <f>(BC$6+BC$9)*INDEX('Pro Forma'!$1:$1048576,MATCH('Cash Flow_Monthly'!$A7,'Pro Forma'!$A:$A,0),MATCH('Cash Flow_Monthly'!BC$2,'Pro Forma'!$1:$1,0))*IF(BC$3&gt;'Project Summary'!$G$7,0,1)</f>
        <v>0</v>
      </c>
      <c r="BD7" s="587">
        <f>(BD$6+BD$9)*INDEX('Pro Forma'!$1:$1048576,MATCH('Cash Flow_Monthly'!$A7,'Pro Forma'!$A:$A,0),MATCH('Cash Flow_Monthly'!BD$2,'Pro Forma'!$1:$1,0))*IF(BD$3&gt;'Project Summary'!$G$7,0,1)</f>
        <v>0</v>
      </c>
      <c r="BE7" s="587">
        <f>(BE$6+BE$9)*INDEX('Pro Forma'!$1:$1048576,MATCH('Cash Flow_Monthly'!$A7,'Pro Forma'!$A:$A,0),MATCH('Cash Flow_Monthly'!BE$2,'Pro Forma'!$1:$1,0))*IF(BE$3&gt;'Project Summary'!$G$7,0,1)</f>
        <v>0</v>
      </c>
      <c r="BF7" s="587">
        <f>(BF$6+BF$9)*INDEX('Pro Forma'!$1:$1048576,MATCH('Cash Flow_Monthly'!$A7,'Pro Forma'!$A:$A,0),MATCH('Cash Flow_Monthly'!BF$2,'Pro Forma'!$1:$1,0))*IF(BF$3&gt;'Project Summary'!$G$7,0,1)</f>
        <v>0</v>
      </c>
      <c r="BG7" s="587">
        <f>(BG$6+BG$9)*INDEX('Pro Forma'!$1:$1048576,MATCH('Cash Flow_Monthly'!$A7,'Pro Forma'!$A:$A,0),MATCH('Cash Flow_Monthly'!BG$2,'Pro Forma'!$1:$1,0))*IF(BG$3&gt;'Project Summary'!$G$7,0,1)</f>
        <v>0</v>
      </c>
      <c r="BH7" s="587">
        <f>(BH$6+BH$9)*INDEX('Pro Forma'!$1:$1048576,MATCH('Cash Flow_Monthly'!$A7,'Pro Forma'!$A:$A,0),MATCH('Cash Flow_Monthly'!BH$2,'Pro Forma'!$1:$1,0))*IF(BH$3&gt;'Project Summary'!$G$7,0,1)</f>
        <v>0</v>
      </c>
      <c r="BI7" s="587">
        <f>(BI$6+BI$9)*INDEX('Pro Forma'!$1:$1048576,MATCH('Cash Flow_Monthly'!$A7,'Pro Forma'!$A:$A,0),MATCH('Cash Flow_Monthly'!BI$2,'Pro Forma'!$1:$1,0))*IF(BI$3&gt;'Project Summary'!$G$7,0,1)</f>
        <v>0</v>
      </c>
      <c r="BJ7" s="587">
        <f>(BJ$6+BJ$9)*INDEX('Pro Forma'!$1:$1048576,MATCH('Cash Flow_Monthly'!$A7,'Pro Forma'!$A:$A,0),MATCH('Cash Flow_Monthly'!BJ$2,'Pro Forma'!$1:$1,0))*IF(BJ$3&gt;'Project Summary'!$G$7,0,1)</f>
        <v>0</v>
      </c>
      <c r="BK7" s="587">
        <f>(BK$6+BK$9)*INDEX('Pro Forma'!$1:$1048576,MATCH('Cash Flow_Monthly'!$A7,'Pro Forma'!$A:$A,0),MATCH('Cash Flow_Monthly'!BK$2,'Pro Forma'!$1:$1,0))*IF(BK$3&gt;'Project Summary'!$G$7,0,1)</f>
        <v>0</v>
      </c>
      <c r="BL7" s="587">
        <f>(BL$6+BL$9)*INDEX('Pro Forma'!$1:$1048576,MATCH('Cash Flow_Monthly'!$A7,'Pro Forma'!$A:$A,0),MATCH('Cash Flow_Monthly'!BL$2,'Pro Forma'!$1:$1,0))*IF(BL$3&gt;'Project Summary'!$G$7,0,1)</f>
        <v>0</v>
      </c>
      <c r="BM7" s="587">
        <f>(BM$6+BM$9)*INDEX('Pro Forma'!$1:$1048576,MATCH('Cash Flow_Monthly'!$A7,'Pro Forma'!$A:$A,0),MATCH('Cash Flow_Monthly'!BM$2,'Pro Forma'!$1:$1,0))*IF(BM$3&gt;'Project Summary'!$G$7,0,1)</f>
        <v>0</v>
      </c>
      <c r="BN7" s="587">
        <f>(BN$6+BN$9)*INDEX('Pro Forma'!$1:$1048576,MATCH('Cash Flow_Monthly'!$A7,'Pro Forma'!$A:$A,0),MATCH('Cash Flow_Monthly'!BN$2,'Pro Forma'!$1:$1,0))*IF(BN$3&gt;'Project Summary'!$G$7,0,1)</f>
        <v>0</v>
      </c>
      <c r="BO7" s="587">
        <f>(BO$6+BO$9)*INDEX('Pro Forma'!$1:$1048576,MATCH('Cash Flow_Monthly'!$A7,'Pro Forma'!$A:$A,0),MATCH('Cash Flow_Monthly'!BO$2,'Pro Forma'!$1:$1,0))*IF(BO$3&gt;'Project Summary'!$G$7,0,1)</f>
        <v>0</v>
      </c>
      <c r="BP7" s="587">
        <f>(BP$6+BP$9)*INDEX('Pro Forma'!$1:$1048576,MATCH('Cash Flow_Monthly'!$A7,'Pro Forma'!$A:$A,0),MATCH('Cash Flow_Monthly'!BP$2,'Pro Forma'!$1:$1,0))*IF(BP$3&gt;'Project Summary'!$G$7,0,1)</f>
        <v>0</v>
      </c>
      <c r="BQ7" s="587">
        <f>(BQ$6+BQ$9)*INDEX('Pro Forma'!$1:$1048576,MATCH('Cash Flow_Monthly'!$A7,'Pro Forma'!$A:$A,0),MATCH('Cash Flow_Monthly'!BQ$2,'Pro Forma'!$1:$1,0))*IF(BQ$3&gt;'Project Summary'!$G$7,0,1)</f>
        <v>0</v>
      </c>
      <c r="BR7" s="587">
        <f>(BR$6+BR$9)*INDEX('Pro Forma'!$1:$1048576,MATCH('Cash Flow_Monthly'!$A7,'Pro Forma'!$A:$A,0),MATCH('Cash Flow_Monthly'!BR$2,'Pro Forma'!$1:$1,0))*IF(BR$3&gt;'Project Summary'!$G$7,0,1)</f>
        <v>0</v>
      </c>
      <c r="BS7" s="587">
        <f>(BS$6+BS$9)*INDEX('Pro Forma'!$1:$1048576,MATCH('Cash Flow_Monthly'!$A7,'Pro Forma'!$A:$A,0),MATCH('Cash Flow_Monthly'!BS$2,'Pro Forma'!$1:$1,0))*IF(BS$3&gt;'Project Summary'!$G$7,0,1)</f>
        <v>0</v>
      </c>
      <c r="BT7" s="587">
        <f>(BT$6+BT$9)*INDEX('Pro Forma'!$1:$1048576,MATCH('Cash Flow_Monthly'!$A7,'Pro Forma'!$A:$A,0),MATCH('Cash Flow_Monthly'!BT$2,'Pro Forma'!$1:$1,0))*IF(BT$3&gt;'Project Summary'!$G$7,0,1)</f>
        <v>0</v>
      </c>
      <c r="BU7" s="587">
        <f>(BU$6+BU$9)*INDEX('Pro Forma'!$1:$1048576,MATCH('Cash Flow_Monthly'!$A7,'Pro Forma'!$A:$A,0),MATCH('Cash Flow_Monthly'!BU$2,'Pro Forma'!$1:$1,0))*IF(BU$3&gt;'Project Summary'!$G$7,0,1)</f>
        <v>0</v>
      </c>
      <c r="BV7" s="587">
        <f>(BV$6+BV$9)*INDEX('Pro Forma'!$1:$1048576,MATCH('Cash Flow_Monthly'!$A7,'Pro Forma'!$A:$A,0),MATCH('Cash Flow_Monthly'!BV$2,'Pro Forma'!$1:$1,0))*IF(BV$3&gt;'Project Summary'!$G$7,0,1)</f>
        <v>0</v>
      </c>
      <c r="BW7" s="587">
        <f>(BW$6+BW$9)*INDEX('Pro Forma'!$1:$1048576,MATCH('Cash Flow_Monthly'!$A7,'Pro Forma'!$A:$A,0),MATCH('Cash Flow_Monthly'!BW$2,'Pro Forma'!$1:$1,0))*IF(BW$3&gt;'Project Summary'!$G$7,0,1)</f>
        <v>0</v>
      </c>
      <c r="BX7" s="587">
        <f>(BX$6+BX$9)*INDEX('Pro Forma'!$1:$1048576,MATCH('Cash Flow_Monthly'!$A7,'Pro Forma'!$A:$A,0),MATCH('Cash Flow_Monthly'!BX$2,'Pro Forma'!$1:$1,0))*IF(BX$3&gt;'Project Summary'!$G$7,0,1)</f>
        <v>0</v>
      </c>
      <c r="BY7" s="587">
        <f>(BY$6+BY$9)*INDEX('Pro Forma'!$1:$1048576,MATCH('Cash Flow_Monthly'!$A7,'Pro Forma'!$A:$A,0),MATCH('Cash Flow_Monthly'!BY$2,'Pro Forma'!$1:$1,0))*IF(BY$3&gt;'Project Summary'!$G$7,0,1)</f>
        <v>0</v>
      </c>
      <c r="BZ7" s="587">
        <f>(BZ$6+BZ$9)*INDEX('Pro Forma'!$1:$1048576,MATCH('Cash Flow_Monthly'!$A7,'Pro Forma'!$A:$A,0),MATCH('Cash Flow_Monthly'!BZ$2,'Pro Forma'!$1:$1,0))*IF(BZ$3&gt;'Project Summary'!$G$7,0,1)</f>
        <v>0</v>
      </c>
      <c r="CA7" s="587">
        <f>(CA$6+CA$9)*INDEX('Pro Forma'!$1:$1048576,MATCH('Cash Flow_Monthly'!$A7,'Pro Forma'!$A:$A,0),MATCH('Cash Flow_Monthly'!CA$2,'Pro Forma'!$1:$1,0))*IF(CA$3&gt;'Project Summary'!$G$7,0,1)</f>
        <v>0</v>
      </c>
      <c r="CB7" s="587">
        <f>(CB$6+CB$9)*INDEX('Pro Forma'!$1:$1048576,MATCH('Cash Flow_Monthly'!$A7,'Pro Forma'!$A:$A,0),MATCH('Cash Flow_Monthly'!CB$2,'Pro Forma'!$1:$1,0))*IF(CB$3&gt;'Project Summary'!$G$7,0,1)</f>
        <v>0</v>
      </c>
      <c r="CC7" s="587">
        <f>(CC$6+CC$9)*INDEX('Pro Forma'!$1:$1048576,MATCH('Cash Flow_Monthly'!$A7,'Pro Forma'!$A:$A,0),MATCH('Cash Flow_Monthly'!CC$2,'Pro Forma'!$1:$1,0))*IF(CC$3&gt;'Project Summary'!$G$7,0,1)</f>
        <v>0</v>
      </c>
      <c r="CD7" s="587">
        <f>(CD$6+CD$9)*INDEX('Pro Forma'!$1:$1048576,MATCH('Cash Flow_Monthly'!$A7,'Pro Forma'!$A:$A,0),MATCH('Cash Flow_Monthly'!CD$2,'Pro Forma'!$1:$1,0))*IF(CD$3&gt;'Project Summary'!$G$7,0,1)</f>
        <v>0</v>
      </c>
      <c r="CE7" s="587">
        <f>(CE$6+CE$9)*INDEX('Pro Forma'!$1:$1048576,MATCH('Cash Flow_Monthly'!$A7,'Pro Forma'!$A:$A,0),MATCH('Cash Flow_Monthly'!CE$2,'Pro Forma'!$1:$1,0))*IF(CE$3&gt;'Project Summary'!$G$7,0,1)</f>
        <v>0</v>
      </c>
      <c r="CF7" s="587">
        <f>(CF$6+CF$9)*INDEX('Pro Forma'!$1:$1048576,MATCH('Cash Flow_Monthly'!$A7,'Pro Forma'!$A:$A,0),MATCH('Cash Flow_Monthly'!CF$2,'Pro Forma'!$1:$1,0))*IF(CF$3&gt;'Project Summary'!$G$7,0,1)</f>
        <v>0</v>
      </c>
      <c r="CG7" s="587">
        <f>(CG$6+CG$9)*INDEX('Pro Forma'!$1:$1048576,MATCH('Cash Flow_Monthly'!$A7,'Pro Forma'!$A:$A,0),MATCH('Cash Flow_Monthly'!CG$2,'Pro Forma'!$1:$1,0))*IF(CG$3&gt;'Project Summary'!$G$7,0,1)</f>
        <v>0</v>
      </c>
      <c r="CH7" s="587">
        <f>(CH$6+CH$9)*INDEX('Pro Forma'!$1:$1048576,MATCH('Cash Flow_Monthly'!$A7,'Pro Forma'!$A:$A,0),MATCH('Cash Flow_Monthly'!CH$2,'Pro Forma'!$1:$1,0))*IF(CH$3&gt;'Project Summary'!$G$7,0,1)</f>
        <v>0</v>
      </c>
      <c r="CI7" s="587">
        <f>(CI$6+CI$9)*INDEX('Pro Forma'!$1:$1048576,MATCH('Cash Flow_Monthly'!$A7,'Pro Forma'!$A:$A,0),MATCH('Cash Flow_Monthly'!CI$2,'Pro Forma'!$1:$1,0))*IF(CI$3&gt;'Project Summary'!$G$7,0,1)</f>
        <v>0</v>
      </c>
      <c r="CJ7" s="587">
        <f>(CJ$6+CJ$9)*INDEX('Pro Forma'!$1:$1048576,MATCH('Cash Flow_Monthly'!$A7,'Pro Forma'!$A:$A,0),MATCH('Cash Flow_Monthly'!CJ$2,'Pro Forma'!$1:$1,0))*IF(CJ$3&gt;'Project Summary'!$G$7,0,1)</f>
        <v>0</v>
      </c>
      <c r="CK7" s="587">
        <f>(CK$6+CK$9)*INDEX('Pro Forma'!$1:$1048576,MATCH('Cash Flow_Monthly'!$A7,'Pro Forma'!$A:$A,0),MATCH('Cash Flow_Monthly'!CK$2,'Pro Forma'!$1:$1,0))*IF(CK$3&gt;'Project Summary'!$G$7,0,1)</f>
        <v>0</v>
      </c>
      <c r="CL7" s="587">
        <f>(CL$6+CL$9)*INDEX('Pro Forma'!$1:$1048576,MATCH('Cash Flow_Monthly'!$A7,'Pro Forma'!$A:$A,0),MATCH('Cash Flow_Monthly'!CL$2,'Pro Forma'!$1:$1,0))*IF(CL$3&gt;'Project Summary'!$G$7,0,1)</f>
        <v>0</v>
      </c>
      <c r="CM7" s="587">
        <f>(CM$6+CM$9)*INDEX('Pro Forma'!$1:$1048576,MATCH('Cash Flow_Monthly'!$A7,'Pro Forma'!$A:$A,0),MATCH('Cash Flow_Monthly'!CM$2,'Pro Forma'!$1:$1,0))*IF(CM$3&gt;'Project Summary'!$G$7,0,1)</f>
        <v>0</v>
      </c>
      <c r="CN7" s="587">
        <f>(CN$6+CN$9)*INDEX('Pro Forma'!$1:$1048576,MATCH('Cash Flow_Monthly'!$A7,'Pro Forma'!$A:$A,0),MATCH('Cash Flow_Monthly'!CN$2,'Pro Forma'!$1:$1,0))*IF(CN$3&gt;'Project Summary'!$G$7,0,1)</f>
        <v>0</v>
      </c>
      <c r="CO7" s="587">
        <f>(CO$6+CO$9)*INDEX('Pro Forma'!$1:$1048576,MATCH('Cash Flow_Monthly'!$A7,'Pro Forma'!$A:$A,0),MATCH('Cash Flow_Monthly'!CO$2,'Pro Forma'!$1:$1,0))*IF(CO$3&gt;'Project Summary'!$G$7,0,1)</f>
        <v>0</v>
      </c>
      <c r="CP7" s="587">
        <f>(CP$6+CP$9)*INDEX('Pro Forma'!$1:$1048576,MATCH('Cash Flow_Monthly'!$A7,'Pro Forma'!$A:$A,0),MATCH('Cash Flow_Monthly'!CP$2,'Pro Forma'!$1:$1,0))*IF(CP$3&gt;'Project Summary'!$G$7,0,1)</f>
        <v>0</v>
      </c>
      <c r="CQ7" s="587">
        <f>(CQ$6+CQ$9)*INDEX('Pro Forma'!$1:$1048576,MATCH('Cash Flow_Monthly'!$A7,'Pro Forma'!$A:$A,0),MATCH('Cash Flow_Monthly'!CQ$2,'Pro Forma'!$1:$1,0))*IF(CQ$3&gt;'Project Summary'!$G$7,0,1)</f>
        <v>0</v>
      </c>
      <c r="CR7" s="587">
        <f>(CR$6+CR$9)*INDEX('Pro Forma'!$1:$1048576,MATCH('Cash Flow_Monthly'!$A7,'Pro Forma'!$A:$A,0),MATCH('Cash Flow_Monthly'!CR$2,'Pro Forma'!$1:$1,0))*IF(CR$3&gt;'Project Summary'!$G$7,0,1)</f>
        <v>0</v>
      </c>
      <c r="CS7" s="587">
        <f>(CS$6+CS$9)*INDEX('Pro Forma'!$1:$1048576,MATCH('Cash Flow_Monthly'!$A7,'Pro Forma'!$A:$A,0),MATCH('Cash Flow_Monthly'!CS$2,'Pro Forma'!$1:$1,0))*IF(CS$3&gt;'Project Summary'!$G$7,0,1)</f>
        <v>0</v>
      </c>
      <c r="CT7" s="587">
        <f>(CT$6+CT$9)*INDEX('Pro Forma'!$1:$1048576,MATCH('Cash Flow_Monthly'!$A7,'Pro Forma'!$A:$A,0),MATCH('Cash Flow_Monthly'!CT$2,'Pro Forma'!$1:$1,0))*IF(CT$3&gt;'Project Summary'!$G$7,0,1)</f>
        <v>0</v>
      </c>
      <c r="CU7" s="587">
        <f>(CU$6+CU$9)*INDEX('Pro Forma'!$1:$1048576,MATCH('Cash Flow_Monthly'!$A7,'Pro Forma'!$A:$A,0),MATCH('Cash Flow_Monthly'!CU$2,'Pro Forma'!$1:$1,0))*IF(CU$3&gt;'Project Summary'!$G$7,0,1)</f>
        <v>0</v>
      </c>
      <c r="CV7" s="587">
        <f>(CV$6+CV$9)*INDEX('Pro Forma'!$1:$1048576,MATCH('Cash Flow_Monthly'!$A7,'Pro Forma'!$A:$A,0),MATCH('Cash Flow_Monthly'!CV$2,'Pro Forma'!$1:$1,0))*IF(CV$3&gt;'Project Summary'!$G$7,0,1)</f>
        <v>0</v>
      </c>
      <c r="CW7" s="587">
        <f>(CW$6+CW$9)*INDEX('Pro Forma'!$1:$1048576,MATCH('Cash Flow_Monthly'!$A7,'Pro Forma'!$A:$A,0),MATCH('Cash Flow_Monthly'!CW$2,'Pro Forma'!$1:$1,0))*IF(CW$3&gt;'Project Summary'!$G$7,0,1)</f>
        <v>0</v>
      </c>
      <c r="CX7" s="587">
        <f>(CX$6+CX$9)*INDEX('Pro Forma'!$1:$1048576,MATCH('Cash Flow_Monthly'!$A7,'Pro Forma'!$A:$A,0),MATCH('Cash Flow_Monthly'!CX$2,'Pro Forma'!$1:$1,0))*IF(CX$3&gt;'Project Summary'!$G$7,0,1)</f>
        <v>0</v>
      </c>
      <c r="CY7" s="587">
        <f>(CY$6+CY$9)*INDEX('Pro Forma'!$1:$1048576,MATCH('Cash Flow_Monthly'!$A7,'Pro Forma'!$A:$A,0),MATCH('Cash Flow_Monthly'!CY$2,'Pro Forma'!$1:$1,0))*IF(CY$3&gt;'Project Summary'!$G$7,0,1)</f>
        <v>0</v>
      </c>
      <c r="CZ7" s="587">
        <f>(CZ$6+CZ$9)*INDEX('Pro Forma'!$1:$1048576,MATCH('Cash Flow_Monthly'!$A7,'Pro Forma'!$A:$A,0),MATCH('Cash Flow_Monthly'!CZ$2,'Pro Forma'!$1:$1,0))*IF(CZ$3&gt;'Project Summary'!$G$7,0,1)</f>
        <v>0</v>
      </c>
      <c r="DA7" s="587">
        <f>(DA$6+DA$9)*INDEX('Pro Forma'!$1:$1048576,MATCH('Cash Flow_Monthly'!$A7,'Pro Forma'!$A:$A,0),MATCH('Cash Flow_Monthly'!DA$2,'Pro Forma'!$1:$1,0))*IF(DA$3&gt;'Project Summary'!$G$7,0,1)</f>
        <v>0</v>
      </c>
      <c r="DB7" s="587">
        <f>(DB$6+DB$9)*INDEX('Pro Forma'!$1:$1048576,MATCH('Cash Flow_Monthly'!$A7,'Pro Forma'!$A:$A,0),MATCH('Cash Flow_Monthly'!DB$2,'Pro Forma'!$1:$1,0))*IF(DB$3&gt;'Project Summary'!$G$7,0,1)</f>
        <v>0</v>
      </c>
      <c r="DC7" s="587">
        <f>(DC$6+DC$9)*INDEX('Pro Forma'!$1:$1048576,MATCH('Cash Flow_Monthly'!$A7,'Pro Forma'!$A:$A,0),MATCH('Cash Flow_Monthly'!DC$2,'Pro Forma'!$1:$1,0))*IF(DC$3&gt;'Project Summary'!$G$7,0,1)</f>
        <v>0</v>
      </c>
      <c r="DD7" s="587">
        <f>(DD$6+DD$9)*INDEX('Pro Forma'!$1:$1048576,MATCH('Cash Flow_Monthly'!$A7,'Pro Forma'!$A:$A,0),MATCH('Cash Flow_Monthly'!DD$2,'Pro Forma'!$1:$1,0))*IF(DD$3&gt;'Project Summary'!$G$7,0,1)</f>
        <v>0</v>
      </c>
      <c r="DE7" s="587">
        <f>(DE$6+DE$9)*INDEX('Pro Forma'!$1:$1048576,MATCH('Cash Flow_Monthly'!$A7,'Pro Forma'!$A:$A,0),MATCH('Cash Flow_Monthly'!DE$2,'Pro Forma'!$1:$1,0))*IF(DE$3&gt;'Project Summary'!$G$7,0,1)</f>
        <v>0</v>
      </c>
      <c r="DF7" s="587">
        <f>(DF$6+DF$9)*INDEX('Pro Forma'!$1:$1048576,MATCH('Cash Flow_Monthly'!$A7,'Pro Forma'!$A:$A,0),MATCH('Cash Flow_Monthly'!DF$2,'Pro Forma'!$1:$1,0))*IF(DF$3&gt;'Project Summary'!$G$7,0,1)</f>
        <v>0</v>
      </c>
      <c r="DG7" s="587">
        <f>(DG$6+DG$9)*INDEX('Pro Forma'!$1:$1048576,MATCH('Cash Flow_Monthly'!$A7,'Pro Forma'!$A:$A,0),MATCH('Cash Flow_Monthly'!DG$2,'Pro Forma'!$1:$1,0))*IF(DG$3&gt;'Project Summary'!$G$7,0,1)</f>
        <v>0</v>
      </c>
      <c r="DH7" s="587">
        <f>(DH$6+DH$9)*INDEX('Pro Forma'!$1:$1048576,MATCH('Cash Flow_Monthly'!$A7,'Pro Forma'!$A:$A,0),MATCH('Cash Flow_Monthly'!DH$2,'Pro Forma'!$1:$1,0))*IF(DH$3&gt;'Project Summary'!$G$7,0,1)</f>
        <v>0</v>
      </c>
      <c r="DI7" s="587">
        <f>(DI$6+DI$9)*INDEX('Pro Forma'!$1:$1048576,MATCH('Cash Flow_Monthly'!$A7,'Pro Forma'!$A:$A,0),MATCH('Cash Flow_Monthly'!DI$2,'Pro Forma'!$1:$1,0))*IF(DI$3&gt;'Project Summary'!$G$7,0,1)</f>
        <v>0</v>
      </c>
      <c r="DJ7" s="587">
        <f>(DJ$6+DJ$9)*INDEX('Pro Forma'!$1:$1048576,MATCH('Cash Flow_Monthly'!$A7,'Pro Forma'!$A:$A,0),MATCH('Cash Flow_Monthly'!DJ$2,'Pro Forma'!$1:$1,0))*IF(DJ$3&gt;'Project Summary'!$G$7,0,1)</f>
        <v>0</v>
      </c>
      <c r="DK7" s="587">
        <f>(DK$6+DK$9)*INDEX('Pro Forma'!$1:$1048576,MATCH('Cash Flow_Monthly'!$A7,'Pro Forma'!$A:$A,0),MATCH('Cash Flow_Monthly'!DK$2,'Pro Forma'!$1:$1,0))*IF(DK$3&gt;'Project Summary'!$G$7,0,1)</f>
        <v>0</v>
      </c>
      <c r="DL7" s="587">
        <f>(DL$6+DL$9)*INDEX('Pro Forma'!$1:$1048576,MATCH('Cash Flow_Monthly'!$A7,'Pro Forma'!$A:$A,0),MATCH('Cash Flow_Monthly'!DL$2,'Pro Forma'!$1:$1,0))*IF(DL$3&gt;'Project Summary'!$G$7,0,1)</f>
        <v>0</v>
      </c>
      <c r="DM7" s="587">
        <f>(DM$6+DM$9)*INDEX('Pro Forma'!$1:$1048576,MATCH('Cash Flow_Monthly'!$A7,'Pro Forma'!$A:$A,0),MATCH('Cash Flow_Monthly'!DM$2,'Pro Forma'!$1:$1,0))*IF(DM$3&gt;'Project Summary'!$G$7,0,1)</f>
        <v>0</v>
      </c>
      <c r="DN7" s="587">
        <f>(DN$6+DN$9)*INDEX('Pro Forma'!$1:$1048576,MATCH('Cash Flow_Monthly'!$A7,'Pro Forma'!$A:$A,0),MATCH('Cash Flow_Monthly'!DN$2,'Pro Forma'!$1:$1,0))*IF(DN$3&gt;'Project Summary'!$G$7,0,1)</f>
        <v>0</v>
      </c>
      <c r="DO7" s="587">
        <f>(DO$6+DO$9)*INDEX('Pro Forma'!$1:$1048576,MATCH('Cash Flow_Monthly'!$A7,'Pro Forma'!$A:$A,0),MATCH('Cash Flow_Monthly'!DO$2,'Pro Forma'!$1:$1,0))*IF(DO$3&gt;'Project Summary'!$G$7,0,1)</f>
        <v>0</v>
      </c>
      <c r="DP7" s="587">
        <f>(DP$6+DP$9)*INDEX('Pro Forma'!$1:$1048576,MATCH('Cash Flow_Monthly'!$A7,'Pro Forma'!$A:$A,0),MATCH('Cash Flow_Monthly'!DP$2,'Pro Forma'!$1:$1,0))*IF(DP$3&gt;'Project Summary'!$G$7,0,1)</f>
        <v>0</v>
      </c>
      <c r="DQ7" s="587">
        <f>(DQ$6+DQ$9)*INDEX('Pro Forma'!$1:$1048576,MATCH('Cash Flow_Monthly'!$A7,'Pro Forma'!$A:$A,0),MATCH('Cash Flow_Monthly'!DQ$2,'Pro Forma'!$1:$1,0))*IF(DQ$3&gt;'Project Summary'!$G$7,0,1)</f>
        <v>0</v>
      </c>
      <c r="DR7" s="587">
        <f>(DR$6+DR$9)*INDEX('Pro Forma'!$1:$1048576,MATCH('Cash Flow_Monthly'!$A7,'Pro Forma'!$A:$A,0),MATCH('Cash Flow_Monthly'!DR$2,'Pro Forma'!$1:$1,0))*IF(DR$3&gt;'Project Summary'!$G$7,0,1)</f>
        <v>0</v>
      </c>
      <c r="DS7" s="587">
        <f>(DS$6+DS$9)*INDEX('Pro Forma'!$1:$1048576,MATCH('Cash Flow_Monthly'!$A7,'Pro Forma'!$A:$A,0),MATCH('Cash Flow_Monthly'!DS$2,'Pro Forma'!$1:$1,0))*IF(DS$3&gt;'Project Summary'!$G$7,0,1)</f>
        <v>0</v>
      </c>
      <c r="DT7" s="587">
        <f>(DT$6+DT$9)*INDEX('Pro Forma'!$1:$1048576,MATCH('Cash Flow_Monthly'!$A7,'Pro Forma'!$A:$A,0),MATCH('Cash Flow_Monthly'!DT$2,'Pro Forma'!$1:$1,0))*IF(DT$3&gt;'Project Summary'!$G$7,0,1)</f>
        <v>0</v>
      </c>
      <c r="DU7" s="586"/>
    </row>
    <row r="8" spans="1:128" s="466" customFormat="1">
      <c r="A8" s="4" t="str">
        <f>'Pro Forma'!A11</f>
        <v>Exterior/Common Area Premiums</v>
      </c>
      <c r="B8"/>
      <c r="C8"/>
      <c r="D8"/>
      <c r="E8" s="460">
        <f>IF(E$3&lt;'Project Summary'!$G$6,'Rent Roll (MF &amp; Retail)'!L77,0)*IF(E$3&gt;'Project Summary'!$G$7,0,1)</f>
        <v>0</v>
      </c>
      <c r="F8" s="460">
        <f>IF(F$3&lt;'Project Summary'!$G$6,'Rent Roll (MF &amp; Retail)'!M77,0)*IF(F$3&gt;'Project Summary'!$G$7,0,1)</f>
        <v>0</v>
      </c>
      <c r="G8" s="460">
        <f>IF(G$3&lt;'Project Summary'!$G$6,'Rent Roll (MF &amp; Retail)'!N77,0)*IF(G$3&gt;'Project Summary'!$G$7,0,1)</f>
        <v>0</v>
      </c>
      <c r="H8" s="460">
        <f>IF(H$3&lt;'Project Summary'!$G$6,'Rent Roll (MF &amp; Retail)'!O77,0)*IF(H$3&gt;'Project Summary'!$G$7,0,1)</f>
        <v>0</v>
      </c>
      <c r="I8" s="460">
        <f>IF(I$3&lt;'Project Summary'!$G$6,'Rent Roll (MF &amp; Retail)'!P77,0)*IF(I$3&gt;'Project Summary'!$G$7,0,1)</f>
        <v>0</v>
      </c>
      <c r="J8" s="460">
        <f>IF(J$3&lt;'Project Summary'!$G$6,'Rent Roll (MF &amp; Retail)'!Q77,0)*IF(J$3&gt;'Project Summary'!$G$7,0,1)</f>
        <v>0</v>
      </c>
      <c r="K8" s="460">
        <f>IF(K$3&lt;'Project Summary'!$G$6,'Rent Roll (MF &amp; Retail)'!R77,0)*IF(K$3&gt;'Project Summary'!$G$7,0,1)</f>
        <v>0</v>
      </c>
      <c r="L8" s="460">
        <f>IF(L$3&lt;'Project Summary'!$G$6,'Rent Roll (MF &amp; Retail)'!S77,0)*IF(L$3&gt;'Project Summary'!$G$7,0,1)</f>
        <v>0</v>
      </c>
      <c r="M8" s="460">
        <f>IF(M$3&lt;'Project Summary'!$G$6,'Rent Roll (MF &amp; Retail)'!T77,0)*IF(M$3&gt;'Project Summary'!$G$7,0,1)</f>
        <v>0</v>
      </c>
      <c r="N8" s="460">
        <f>IF(N$3&lt;'Project Summary'!$G$6,'Rent Roll (MF &amp; Retail)'!U77,0)*IF(N$3&gt;'Project Summary'!$G$7,0,1)</f>
        <v>0</v>
      </c>
      <c r="O8" s="460">
        <f>IF(O$3&lt;'Project Summary'!$G$6,'Rent Roll (MF &amp; Retail)'!V77,0)*IF(O$3&gt;'Project Summary'!$G$7,0,1)</f>
        <v>0</v>
      </c>
      <c r="P8" s="460">
        <f>IF(P$3&lt;'Project Summary'!$G$6,'Rent Roll (MF &amp; Retail)'!W77,0)*IF(P$3&gt;'Project Summary'!$G$7,0,1)</f>
        <v>0</v>
      </c>
      <c r="Q8" s="460">
        <f>IF(Q$3&lt;'Project Summary'!$G$6,'Rent Roll (MF &amp; Retail)'!X77,0)*IF(Q$3&gt;'Project Summary'!$G$7,0,1)</f>
        <v>0</v>
      </c>
      <c r="R8" s="460">
        <f>IF(R$3&lt;'Project Summary'!$G$6,'Rent Roll (MF &amp; Retail)'!Y77,0)*IF(R$3&gt;'Project Summary'!$G$7,0,1)</f>
        <v>0</v>
      </c>
      <c r="S8" s="460">
        <f>IF(S$3&lt;'Project Summary'!$G$6,'Rent Roll (MF &amp; Retail)'!Z77,0)*IF(S$3&gt;'Project Summary'!$G$7,0,1)</f>
        <v>0</v>
      </c>
      <c r="T8" s="460">
        <f>IF(T$3&lt;'Project Summary'!$G$6,'Rent Roll (MF &amp; Retail)'!AA77,0)*IF(T$3&gt;'Project Summary'!$G$7,0,1)</f>
        <v>0</v>
      </c>
      <c r="U8" s="460">
        <f>IF(U$3&lt;'Project Summary'!$G$6,'Rent Roll (MF &amp; Retail)'!AB77,0)*IF(U$3&gt;'Project Summary'!$G$7,0,1)</f>
        <v>0</v>
      </c>
      <c r="V8" s="460">
        <f>IF(V$3&lt;'Project Summary'!$G$6,'Rent Roll (MF &amp; Retail)'!AC77,0)*IF(V$3&gt;'Project Summary'!$G$7,0,1)</f>
        <v>0</v>
      </c>
      <c r="W8" s="460">
        <f>IF(W$3&lt;'Project Summary'!$G$6,'Rent Roll (MF &amp; Retail)'!AD77,0)*IF(W$3&gt;'Project Summary'!$G$7,0,1)</f>
        <v>0</v>
      </c>
      <c r="X8" s="460">
        <f>IF(X$3&lt;'Project Summary'!$G$6,'Rent Roll (MF &amp; Retail)'!AE77,0)*IF(X$3&gt;'Project Summary'!$G$7,0,1)</f>
        <v>0</v>
      </c>
      <c r="Y8" s="460">
        <f>IF(Y$3&lt;'Project Summary'!$G$6,'Rent Roll (MF &amp; Retail)'!AF77,0)*IF(Y$3&gt;'Project Summary'!$G$7,0,1)</f>
        <v>0</v>
      </c>
      <c r="Z8" s="460">
        <f>IF(Z$3&lt;'Project Summary'!$G$6,'Rent Roll (MF &amp; Retail)'!AG77,0)*IF(Z$3&gt;'Project Summary'!$G$7,0,1)</f>
        <v>0</v>
      </c>
      <c r="AA8" s="460">
        <f>IF(AA$3&lt;'Project Summary'!$G$6,'Rent Roll (MF &amp; Retail)'!AH77,0)*IF(AA$3&gt;'Project Summary'!$G$7,0,1)</f>
        <v>0</v>
      </c>
      <c r="AB8" s="460">
        <f>IF(AB$3&lt;'Project Summary'!$G$6,'Rent Roll (MF &amp; Retail)'!AI77,0)*IF(AB$3&gt;'Project Summary'!$G$7,0,1)</f>
        <v>0</v>
      </c>
      <c r="AC8" s="460">
        <f>IF(AC$3&lt;'Project Summary'!$G$6,'Rent Roll (MF &amp; Retail)'!AJ77,0)*IF(AC$3&gt;'Project Summary'!$G$7,0,1)</f>
        <v>0</v>
      </c>
      <c r="AD8" s="460">
        <f>IF(AD$3&lt;'Project Summary'!$G$6,'Rent Roll (MF &amp; Retail)'!AK77,0)*IF(AD$3&gt;'Project Summary'!$G$7,0,1)</f>
        <v>0</v>
      </c>
      <c r="AE8" s="460">
        <f>IF(AE$3&lt;'Project Summary'!$G$6,'Rent Roll (MF &amp; Retail)'!AL77,0)*IF(AE$3&gt;'Project Summary'!$G$7,0,1)</f>
        <v>0</v>
      </c>
      <c r="AF8" s="460">
        <f>IF(AF$3&lt;'Project Summary'!$G$6,'Rent Roll (MF &amp; Retail)'!AM77,0)*IF(AF$3&gt;'Project Summary'!$G$7,0,1)</f>
        <v>0</v>
      </c>
      <c r="AG8" s="460">
        <f>IF(AG$3&lt;'Project Summary'!$G$6,'Rent Roll (MF &amp; Retail)'!AN77,0)*IF(AG$3&gt;'Project Summary'!$G$7,0,1)</f>
        <v>0</v>
      </c>
      <c r="AH8" s="460">
        <f>IF(AH$3&lt;'Project Summary'!$G$6,'Rent Roll (MF &amp; Retail)'!AO77,0)*IF(AH$3&gt;'Project Summary'!$G$7,0,1)</f>
        <v>0</v>
      </c>
      <c r="AI8" s="460">
        <f>IF(AI$3&lt;'Project Summary'!$G$6,'Rent Roll (MF &amp; Retail)'!AP77,0)*IF(AI$3&gt;'Project Summary'!$G$7,0,1)</f>
        <v>0</v>
      </c>
      <c r="AJ8" s="460">
        <f>IF(AJ$3&lt;'Project Summary'!$G$6,'Rent Roll (MF &amp; Retail)'!AQ77,0)*IF(AJ$3&gt;'Project Summary'!$G$7,0,1)</f>
        <v>0</v>
      </c>
      <c r="AK8" s="460">
        <f>IF(AK$3&lt;'Project Summary'!$G$6,'Rent Roll (MF &amp; Retail)'!AR77,0)*IF(AK$3&gt;'Project Summary'!$G$7,0,1)</f>
        <v>0</v>
      </c>
      <c r="AL8" s="460">
        <f>IF(AL$3&lt;'Project Summary'!$G$6,'Rent Roll (MF &amp; Retail)'!AS77,0)*IF(AL$3&gt;'Project Summary'!$G$7,0,1)</f>
        <v>0</v>
      </c>
      <c r="AM8" s="460">
        <f>IF(AM$3&lt;'Project Summary'!$G$6,'Rent Roll (MF &amp; Retail)'!AT77,0)*IF(AM$3&gt;'Project Summary'!$G$7,0,1)</f>
        <v>0</v>
      </c>
      <c r="AN8" s="460">
        <f>IF(AN$3&lt;'Project Summary'!$G$6,'Rent Roll (MF &amp; Retail)'!AU77,0)*IF(AN$3&gt;'Project Summary'!$G$7,0,1)</f>
        <v>0</v>
      </c>
      <c r="AO8" s="460">
        <f>IF(AO$3&lt;'Project Summary'!$G$6,'Rent Roll (MF &amp; Retail)'!AV77,0)*IF(AO$3&gt;'Project Summary'!$G$7,0,1)</f>
        <v>0</v>
      </c>
      <c r="AP8" s="460">
        <f>IF(AP$3&lt;'Project Summary'!$G$6,'Rent Roll (MF &amp; Retail)'!AW77,0)*IF(AP$3&gt;'Project Summary'!$G$7,0,1)</f>
        <v>0</v>
      </c>
      <c r="AQ8" s="460">
        <f>IF(AQ$3&lt;'Project Summary'!$G$6,'Rent Roll (MF &amp; Retail)'!AX77,0)*IF(AQ$3&gt;'Project Summary'!$G$7,0,1)</f>
        <v>0</v>
      </c>
      <c r="AR8" s="460">
        <f>IF(AR$3&lt;'Project Summary'!$G$6,'Rent Roll (MF &amp; Retail)'!AY77,0)*IF(AR$3&gt;'Project Summary'!$G$7,0,1)</f>
        <v>0</v>
      </c>
      <c r="AS8" s="460">
        <f>IF(AS$3&lt;'Project Summary'!$G$6,'Rent Roll (MF &amp; Retail)'!AZ77,0)*IF(AS$3&gt;'Project Summary'!$G$7,0,1)</f>
        <v>0</v>
      </c>
      <c r="AT8" s="460">
        <f>IF(AT$3&lt;'Project Summary'!$G$6,'Rent Roll (MF &amp; Retail)'!BA77,0)*IF(AT$3&gt;'Project Summary'!$G$7,0,1)</f>
        <v>0</v>
      </c>
      <c r="AU8" s="460">
        <f>IF(AU$3&lt;'Project Summary'!$G$6,'Rent Roll (MF &amp; Retail)'!BB77,0)*IF(AU$3&gt;'Project Summary'!$G$7,0,1)</f>
        <v>0</v>
      </c>
      <c r="AV8" s="460">
        <f>IF(AV$3&lt;'Project Summary'!$G$6,'Rent Roll (MF &amp; Retail)'!BC77,0)*IF(AV$3&gt;'Project Summary'!$G$7,0,1)</f>
        <v>0</v>
      </c>
      <c r="AW8" s="460">
        <f>IF(AW$3&lt;'Project Summary'!$G$6,'Rent Roll (MF &amp; Retail)'!BD77,0)*IF(AW$3&gt;'Project Summary'!$G$7,0,1)</f>
        <v>0</v>
      </c>
      <c r="AX8" s="460">
        <f>IF(AX$3&lt;'Project Summary'!$G$6,'Rent Roll (MF &amp; Retail)'!BE77,0)*IF(AX$3&gt;'Project Summary'!$G$7,0,1)</f>
        <v>0</v>
      </c>
      <c r="AY8" s="460">
        <f>IF(AY$3&lt;'Project Summary'!$G$6,'Rent Roll (MF &amp; Retail)'!BF77,0)*IF(AY$3&gt;'Project Summary'!$G$7,0,1)</f>
        <v>0</v>
      </c>
      <c r="AZ8" s="460">
        <f>IF(AZ$3&lt;'Project Summary'!$G$6,'Rent Roll (MF &amp; Retail)'!BG77,0)*IF(AZ$3&gt;'Project Summary'!$G$7,0,1)</f>
        <v>0</v>
      </c>
      <c r="BA8" s="460">
        <f>IF(BA$3&lt;'Project Summary'!$G$6,'Rent Roll (MF &amp; Retail)'!BH77,0)*IF(BA$3&gt;'Project Summary'!$G$7,0,1)</f>
        <v>0</v>
      </c>
      <c r="BB8" s="460">
        <f>IF(BB$3&lt;'Project Summary'!$G$6,'Rent Roll (MF &amp; Retail)'!BI77,0)*IF(BB$3&gt;'Project Summary'!$G$7,0,1)</f>
        <v>0</v>
      </c>
      <c r="BC8" s="460">
        <f>IF(BC$3&lt;'Project Summary'!$G$6,'Rent Roll (MF &amp; Retail)'!BJ77,0)*IF(BC$3&gt;'Project Summary'!$G$7,0,1)</f>
        <v>0</v>
      </c>
      <c r="BD8" s="460">
        <f>IF(BD$3&lt;'Project Summary'!$G$6,'Rent Roll (MF &amp; Retail)'!BK77,0)*IF(BD$3&gt;'Project Summary'!$G$7,0,1)</f>
        <v>0</v>
      </c>
      <c r="BE8" s="460">
        <f>IF(BE$3&lt;'Project Summary'!$G$6,'Rent Roll (MF &amp; Retail)'!BL77,0)*IF(BE$3&gt;'Project Summary'!$G$7,0,1)</f>
        <v>0</v>
      </c>
      <c r="BF8" s="460">
        <f>IF(BF$3&lt;'Project Summary'!$G$6,'Rent Roll (MF &amp; Retail)'!BM77,0)*IF(BF$3&gt;'Project Summary'!$G$7,0,1)</f>
        <v>0</v>
      </c>
      <c r="BG8" s="460">
        <f>IF(BG$3&lt;'Project Summary'!$G$6,'Rent Roll (MF &amp; Retail)'!BN77,0)*IF(BG$3&gt;'Project Summary'!$G$7,0,1)</f>
        <v>0</v>
      </c>
      <c r="BH8" s="460">
        <f>IF(BH$3&lt;'Project Summary'!$G$6,'Rent Roll (MF &amp; Retail)'!BO77,0)*IF(BH$3&gt;'Project Summary'!$G$7,0,1)</f>
        <v>0</v>
      </c>
      <c r="BI8" s="460">
        <f>IF(BI$3&lt;'Project Summary'!$G$6,'Rent Roll (MF &amp; Retail)'!BP77,0)*IF(BI$3&gt;'Project Summary'!$G$7,0,1)</f>
        <v>0</v>
      </c>
      <c r="BJ8" s="460">
        <f>IF(BJ$3&lt;'Project Summary'!$G$6,'Rent Roll (MF &amp; Retail)'!BQ77,0)*IF(BJ$3&gt;'Project Summary'!$G$7,0,1)</f>
        <v>0</v>
      </c>
      <c r="BK8" s="460">
        <f>IF(BK$3&lt;'Project Summary'!$G$6,'Rent Roll (MF &amp; Retail)'!BR77,0)*IF(BK$3&gt;'Project Summary'!$G$7,0,1)</f>
        <v>0</v>
      </c>
      <c r="BL8" s="460">
        <f>IF(BL$3&lt;'Project Summary'!$G$6,'Rent Roll (MF &amp; Retail)'!BS77,0)*IF(BL$3&gt;'Project Summary'!$G$7,0,1)</f>
        <v>0</v>
      </c>
      <c r="BM8" s="460">
        <f>IF(BM$3&lt;'Project Summary'!$G$6,'Rent Roll (MF &amp; Retail)'!BT77,0)*IF(BM$3&gt;'Project Summary'!$G$7,0,1)</f>
        <v>0</v>
      </c>
      <c r="BN8" s="460">
        <f>IF(BN$3&lt;'Project Summary'!$G$6,'Rent Roll (MF &amp; Retail)'!BU77,0)*IF(BN$3&gt;'Project Summary'!$G$7,0,1)</f>
        <v>0</v>
      </c>
      <c r="BO8" s="460">
        <f>IF(BO$3&lt;'Project Summary'!$G$6,'Rent Roll (MF &amp; Retail)'!BV77,0)*IF(BO$3&gt;'Project Summary'!$G$7,0,1)</f>
        <v>0</v>
      </c>
      <c r="BP8" s="460">
        <f>IF(BP$3&lt;'Project Summary'!$G$6,'Rent Roll (MF &amp; Retail)'!BW77,0)*IF(BP$3&gt;'Project Summary'!$G$7,0,1)</f>
        <v>0</v>
      </c>
      <c r="BQ8" s="460">
        <f>IF(BQ$3&lt;'Project Summary'!$G$6,'Rent Roll (MF &amp; Retail)'!BX77,0)*IF(BQ$3&gt;'Project Summary'!$G$7,0,1)</f>
        <v>0</v>
      </c>
      <c r="BR8" s="460">
        <f>IF(BR$3&lt;'Project Summary'!$G$6,'Rent Roll (MF &amp; Retail)'!BY77,0)*IF(BR$3&gt;'Project Summary'!$G$7,0,1)</f>
        <v>0</v>
      </c>
      <c r="BS8" s="460">
        <f>IF(BS$3&lt;'Project Summary'!$G$6,'Rent Roll (MF &amp; Retail)'!BZ77,0)*IF(BS$3&gt;'Project Summary'!$G$7,0,1)</f>
        <v>0</v>
      </c>
      <c r="BT8" s="460">
        <f>IF(BT$3&lt;'Project Summary'!$G$6,'Rent Roll (MF &amp; Retail)'!CA77,0)*IF(BT$3&gt;'Project Summary'!$G$7,0,1)</f>
        <v>0</v>
      </c>
      <c r="BU8" s="460">
        <f>IF(BU$3&lt;'Project Summary'!$G$6,'Rent Roll (MF &amp; Retail)'!CB77,0)*IF(BU$3&gt;'Project Summary'!$G$7,0,1)</f>
        <v>0</v>
      </c>
      <c r="BV8" s="460">
        <f>IF(BV$3&lt;'Project Summary'!$G$6,'Rent Roll (MF &amp; Retail)'!CC77,0)*IF(BV$3&gt;'Project Summary'!$G$7,0,1)</f>
        <v>0</v>
      </c>
      <c r="BW8" s="460">
        <f>IF(BW$3&lt;'Project Summary'!$G$6,'Rent Roll (MF &amp; Retail)'!CD77,0)*IF(BW$3&gt;'Project Summary'!$G$7,0,1)</f>
        <v>0</v>
      </c>
      <c r="BX8" s="460">
        <f>IF(BX$3&lt;'Project Summary'!$G$6,'Rent Roll (MF &amp; Retail)'!CE77,0)*IF(BX$3&gt;'Project Summary'!$G$7,0,1)</f>
        <v>0</v>
      </c>
      <c r="BY8" s="460">
        <f>IF(BY$3&lt;'Project Summary'!$G$6,'Rent Roll (MF &amp; Retail)'!CF77,0)*IF(BY$3&gt;'Project Summary'!$G$7,0,1)</f>
        <v>0</v>
      </c>
      <c r="BZ8" s="460">
        <f>IF(BZ$3&lt;'Project Summary'!$G$6,'Rent Roll (MF &amp; Retail)'!CG77,0)*IF(BZ$3&gt;'Project Summary'!$G$7,0,1)</f>
        <v>0</v>
      </c>
      <c r="CA8" s="460">
        <f>IF(CA$3&lt;'Project Summary'!$G$6,'Rent Roll (MF &amp; Retail)'!CH77,0)*IF(CA$3&gt;'Project Summary'!$G$7,0,1)</f>
        <v>0</v>
      </c>
      <c r="CB8" s="460">
        <f>IF(CB$3&lt;'Project Summary'!$G$6,'Rent Roll (MF &amp; Retail)'!CI77,0)*IF(CB$3&gt;'Project Summary'!$G$7,0,1)</f>
        <v>0</v>
      </c>
      <c r="CC8" s="460">
        <f>IF(CC$3&lt;'Project Summary'!$G$6,'Rent Roll (MF &amp; Retail)'!CJ77,0)*IF(CC$3&gt;'Project Summary'!$G$7,0,1)</f>
        <v>0</v>
      </c>
      <c r="CD8" s="460">
        <f>IF(CD$3&lt;'Project Summary'!$G$6,'Rent Roll (MF &amp; Retail)'!CK77,0)*IF(CD$3&gt;'Project Summary'!$G$7,0,1)</f>
        <v>0</v>
      </c>
      <c r="CE8" s="460">
        <f>IF(CE$3&lt;'Project Summary'!$G$6,'Rent Roll (MF &amp; Retail)'!CL77,0)*IF(CE$3&gt;'Project Summary'!$G$7,0,1)</f>
        <v>0</v>
      </c>
      <c r="CF8" s="460">
        <f>IF(CF$3&lt;'Project Summary'!$G$6,'Rent Roll (MF &amp; Retail)'!CM77,0)*IF(CF$3&gt;'Project Summary'!$G$7,0,1)</f>
        <v>0</v>
      </c>
      <c r="CG8" s="460">
        <f>IF(CG$3&lt;'Project Summary'!$G$6,'Rent Roll (MF &amp; Retail)'!CN77,0)*IF(CG$3&gt;'Project Summary'!$G$7,0,1)</f>
        <v>0</v>
      </c>
      <c r="CH8" s="460">
        <f>IF(CH$3&lt;'Project Summary'!$G$6,'Rent Roll (MF &amp; Retail)'!CO77,0)*IF(CH$3&gt;'Project Summary'!$G$7,0,1)</f>
        <v>0</v>
      </c>
      <c r="CI8" s="460">
        <f>IF(CI$3&lt;'Project Summary'!$G$6,'Rent Roll (MF &amp; Retail)'!CP77,0)*IF(CI$3&gt;'Project Summary'!$G$7,0,1)</f>
        <v>0</v>
      </c>
      <c r="CJ8" s="460">
        <f>IF(CJ$3&lt;'Project Summary'!$G$6,'Rent Roll (MF &amp; Retail)'!CQ77,0)*IF(CJ$3&gt;'Project Summary'!$G$7,0,1)</f>
        <v>0</v>
      </c>
      <c r="CK8" s="460">
        <f>IF(CK$3&lt;'Project Summary'!$G$6,'Rent Roll (MF &amp; Retail)'!CR77,0)*IF(CK$3&gt;'Project Summary'!$G$7,0,1)</f>
        <v>0</v>
      </c>
      <c r="CL8" s="460">
        <f>IF(CL$3&lt;'Project Summary'!$G$6,'Rent Roll (MF &amp; Retail)'!CS77,0)*IF(CL$3&gt;'Project Summary'!$G$7,0,1)</f>
        <v>0</v>
      </c>
      <c r="CM8" s="460">
        <f>IF(CM$3&lt;'Project Summary'!$G$6,'Rent Roll (MF &amp; Retail)'!CT77,0)*IF(CM$3&gt;'Project Summary'!$G$7,0,1)</f>
        <v>0</v>
      </c>
      <c r="CN8" s="460">
        <f>IF(CN$3&lt;'Project Summary'!$G$6,'Rent Roll (MF &amp; Retail)'!CU77,0)*IF(CN$3&gt;'Project Summary'!$G$7,0,1)</f>
        <v>0</v>
      </c>
      <c r="CO8" s="460">
        <f>IF(CO$3&lt;'Project Summary'!$G$6,'Rent Roll (MF &amp; Retail)'!CV77,0)*IF(CO$3&gt;'Project Summary'!$G$7,0,1)</f>
        <v>0</v>
      </c>
      <c r="CP8" s="460">
        <f>IF(CP$3&lt;'Project Summary'!$G$6,'Rent Roll (MF &amp; Retail)'!CW77,0)*IF(CP$3&gt;'Project Summary'!$G$7,0,1)</f>
        <v>0</v>
      </c>
      <c r="CQ8" s="460">
        <f>IF(CQ$3&lt;'Project Summary'!$G$6,'Rent Roll (MF &amp; Retail)'!CX77,0)*IF(CQ$3&gt;'Project Summary'!$G$7,0,1)</f>
        <v>0</v>
      </c>
      <c r="CR8" s="460">
        <f>IF(CR$3&lt;'Project Summary'!$G$6,'Rent Roll (MF &amp; Retail)'!CY77,0)*IF(CR$3&gt;'Project Summary'!$G$7,0,1)</f>
        <v>0</v>
      </c>
      <c r="CS8" s="460">
        <f>IF(CS$3&lt;'Project Summary'!$G$6,'Rent Roll (MF &amp; Retail)'!CZ77,0)*IF(CS$3&gt;'Project Summary'!$G$7,0,1)</f>
        <v>0</v>
      </c>
      <c r="CT8" s="460">
        <f>IF(CT$3&lt;'Project Summary'!$G$6,'Rent Roll (MF &amp; Retail)'!DA77,0)*IF(CT$3&gt;'Project Summary'!$G$7,0,1)</f>
        <v>0</v>
      </c>
      <c r="CU8" s="460">
        <f>IF(CU$3&lt;'Project Summary'!$G$6,'Rent Roll (MF &amp; Retail)'!DB77,0)*IF(CU$3&gt;'Project Summary'!$G$7,0,1)</f>
        <v>0</v>
      </c>
      <c r="CV8" s="460">
        <f>IF(CV$3&lt;'Project Summary'!$G$6,'Rent Roll (MF &amp; Retail)'!DC77,0)*IF(CV$3&gt;'Project Summary'!$G$7,0,1)</f>
        <v>0</v>
      </c>
      <c r="CW8" s="460">
        <f>IF(CW$3&lt;'Project Summary'!$G$6,'Rent Roll (MF &amp; Retail)'!DD77,0)*IF(CW$3&gt;'Project Summary'!$G$7,0,1)</f>
        <v>0</v>
      </c>
      <c r="CX8" s="460">
        <f>IF(CX$3&lt;'Project Summary'!$G$6,'Rent Roll (MF &amp; Retail)'!DE77,0)*IF(CX$3&gt;'Project Summary'!$G$7,0,1)</f>
        <v>0</v>
      </c>
      <c r="CY8" s="460">
        <f>IF(CY$3&lt;'Project Summary'!$G$6,'Rent Roll (MF &amp; Retail)'!DF77,0)*IF(CY$3&gt;'Project Summary'!$G$7,0,1)</f>
        <v>0</v>
      </c>
      <c r="CZ8" s="460">
        <f>IF(CZ$3&lt;'Project Summary'!$G$6,'Rent Roll (MF &amp; Retail)'!DG77,0)*IF(CZ$3&gt;'Project Summary'!$G$7,0,1)</f>
        <v>0</v>
      </c>
      <c r="DA8" s="460">
        <f>IF(DA$3&lt;'Project Summary'!$G$6,'Rent Roll (MF &amp; Retail)'!DH77,0)*IF(DA$3&gt;'Project Summary'!$G$7,0,1)</f>
        <v>0</v>
      </c>
      <c r="DB8" s="460">
        <f>IF(DB$3&lt;'Project Summary'!$G$6,'Rent Roll (MF &amp; Retail)'!DI77,0)*IF(DB$3&gt;'Project Summary'!$G$7,0,1)</f>
        <v>0</v>
      </c>
      <c r="DC8" s="460">
        <f>IF(DC$3&lt;'Project Summary'!$G$6,'Rent Roll (MF &amp; Retail)'!DJ77,0)*IF(DC$3&gt;'Project Summary'!$G$7,0,1)</f>
        <v>0</v>
      </c>
      <c r="DD8" s="460">
        <f>IF(DD$3&lt;'Project Summary'!$G$6,'Rent Roll (MF &amp; Retail)'!DK77,0)*IF(DD$3&gt;'Project Summary'!$G$7,0,1)</f>
        <v>0</v>
      </c>
      <c r="DE8" s="460">
        <f>IF(DE$3&lt;'Project Summary'!$G$6,'Rent Roll (MF &amp; Retail)'!DL77,0)*IF(DE$3&gt;'Project Summary'!$G$7,0,1)</f>
        <v>0</v>
      </c>
      <c r="DF8" s="460">
        <f>IF(DF$3&lt;'Project Summary'!$G$6,'Rent Roll (MF &amp; Retail)'!DM77,0)*IF(DF$3&gt;'Project Summary'!$G$7,0,1)</f>
        <v>0</v>
      </c>
      <c r="DG8" s="460">
        <f>IF(DG$3&lt;'Project Summary'!$G$6,'Rent Roll (MF &amp; Retail)'!DN77,0)*IF(DG$3&gt;'Project Summary'!$G$7,0,1)</f>
        <v>0</v>
      </c>
      <c r="DH8" s="460">
        <f>IF(DH$3&lt;'Project Summary'!$G$6,'Rent Roll (MF &amp; Retail)'!DO77,0)*IF(DH$3&gt;'Project Summary'!$G$7,0,1)</f>
        <v>0</v>
      </c>
      <c r="DI8" s="460">
        <f>IF(DI$3&lt;'Project Summary'!$G$6,'Rent Roll (MF &amp; Retail)'!DP77,0)*IF(DI$3&gt;'Project Summary'!$G$7,0,1)</f>
        <v>0</v>
      </c>
      <c r="DJ8" s="460">
        <f>IF(DJ$3&lt;'Project Summary'!$G$6,'Rent Roll (MF &amp; Retail)'!DQ77,0)*IF(DJ$3&gt;'Project Summary'!$G$7,0,1)</f>
        <v>0</v>
      </c>
      <c r="DK8" s="460">
        <f>IF(DK$3&lt;'Project Summary'!$G$6,'Rent Roll (MF &amp; Retail)'!DR77,0)*IF(DK$3&gt;'Project Summary'!$G$7,0,1)</f>
        <v>0</v>
      </c>
      <c r="DL8" s="460">
        <f>IF(DL$3&lt;'Project Summary'!$G$6,'Rent Roll (MF &amp; Retail)'!DS77,0)*IF(DL$3&gt;'Project Summary'!$G$7,0,1)</f>
        <v>0</v>
      </c>
      <c r="DM8" s="460">
        <f>IF(DM$3&lt;'Project Summary'!$G$6,'Rent Roll (MF &amp; Retail)'!DT77,0)*IF(DM$3&gt;'Project Summary'!$G$7,0,1)</f>
        <v>0</v>
      </c>
      <c r="DN8" s="460">
        <f>IF(DN$3&lt;'Project Summary'!$G$6,'Rent Roll (MF &amp; Retail)'!DU77,0)*IF(DN$3&gt;'Project Summary'!$G$7,0,1)</f>
        <v>0</v>
      </c>
      <c r="DO8" s="460">
        <f>IF(DO$3&lt;'Project Summary'!$G$6,'Rent Roll (MF &amp; Retail)'!DV77,0)*IF(DO$3&gt;'Project Summary'!$G$7,0,1)</f>
        <v>0</v>
      </c>
      <c r="DP8" s="460">
        <f>IF(DP$3&lt;'Project Summary'!$G$6,'Rent Roll (MF &amp; Retail)'!DW77,0)*IF(DP$3&gt;'Project Summary'!$G$7,0,1)</f>
        <v>0</v>
      </c>
      <c r="DQ8" s="460">
        <f>IF(DQ$3&lt;'Project Summary'!$G$6,'Rent Roll (MF &amp; Retail)'!DX77,0)*IF(DQ$3&gt;'Project Summary'!$G$7,0,1)</f>
        <v>0</v>
      </c>
      <c r="DR8" s="460">
        <f>IF(DR$3&lt;'Project Summary'!$G$6,'Rent Roll (MF &amp; Retail)'!DY77,0)*IF(DR$3&gt;'Project Summary'!$G$7,0,1)</f>
        <v>0</v>
      </c>
      <c r="DS8" s="460">
        <f>IF(DS$3&lt;'Project Summary'!$G$6,'Rent Roll (MF &amp; Retail)'!DZ77,0)*IF(DS$3&gt;'Project Summary'!$G$7,0,1)</f>
        <v>0</v>
      </c>
      <c r="DT8" s="460">
        <f>IF(DT$3&lt;'Project Summary'!$G$6,'Rent Roll (MF &amp; Retail)'!EA77,0)*IF(DT$3&gt;'Project Summary'!$G$7,0,1)</f>
        <v>0</v>
      </c>
      <c r="DU8" s="586"/>
    </row>
    <row r="9" spans="1:128" s="466" customFormat="1">
      <c r="A9" s="4" t="str">
        <f>'Pro Forma'!A12</f>
        <v>Interior Preimums</v>
      </c>
      <c r="B9"/>
      <c r="C9"/>
      <c r="D9"/>
      <c r="E9" s="460">
        <f>IF(E$3&lt;'Project Summary'!$G$6,'Rent Roll (MF &amp; Retail)'!L78,0)*IF(E$3&gt;'Project Summary'!$G$7,0,1)</f>
        <v>0</v>
      </c>
      <c r="F9" s="460">
        <f>IF(F$3&lt;'Project Summary'!$G$6,'Rent Roll (MF &amp; Retail)'!M78,0)*IF(F$3&gt;'Project Summary'!$G$7,0,1)</f>
        <v>0</v>
      </c>
      <c r="G9" s="460">
        <f>IF(G$3&lt;'Project Summary'!$G$6,'Rent Roll (MF &amp; Retail)'!N78,0)*IF(G$3&gt;'Project Summary'!$G$7,0,1)</f>
        <v>0</v>
      </c>
      <c r="H9" s="460">
        <f>IF(H$3&lt;'Project Summary'!$G$6,'Rent Roll (MF &amp; Retail)'!O78,0)*IF(H$3&gt;'Project Summary'!$G$7,0,1)</f>
        <v>0</v>
      </c>
      <c r="I9" s="460">
        <f>IF(I$3&lt;'Project Summary'!$G$6,'Rent Roll (MF &amp; Retail)'!P78,0)*IF(I$3&gt;'Project Summary'!$G$7,0,1)</f>
        <v>0</v>
      </c>
      <c r="J9" s="460">
        <f>IF(J$3&lt;'Project Summary'!$G$6,'Rent Roll (MF &amp; Retail)'!Q78,0)*IF(J$3&gt;'Project Summary'!$G$7,0,1)</f>
        <v>0</v>
      </c>
      <c r="K9" s="460">
        <f>IF(K$3&lt;'Project Summary'!$G$6,'Rent Roll (MF &amp; Retail)'!R78,0)*IF(K$3&gt;'Project Summary'!$G$7,0,1)</f>
        <v>0</v>
      </c>
      <c r="L9" s="460">
        <f>IF(L$3&lt;'Project Summary'!$G$6,'Rent Roll (MF &amp; Retail)'!S78,0)*IF(L$3&gt;'Project Summary'!$G$7,0,1)</f>
        <v>0</v>
      </c>
      <c r="M9" s="460">
        <f>IF(M$3&lt;'Project Summary'!$G$6,'Rent Roll (MF &amp; Retail)'!T78,0)*IF(M$3&gt;'Project Summary'!$G$7,0,1)</f>
        <v>0</v>
      </c>
      <c r="N9" s="460">
        <f>IF(N$3&lt;'Project Summary'!$G$6,'Rent Roll (MF &amp; Retail)'!U78,0)*IF(N$3&gt;'Project Summary'!$G$7,0,1)</f>
        <v>0</v>
      </c>
      <c r="O9" s="460">
        <f>IF(O$3&lt;'Project Summary'!$G$6,'Rent Roll (MF &amp; Retail)'!V78,0)*IF(O$3&gt;'Project Summary'!$G$7,0,1)</f>
        <v>0</v>
      </c>
      <c r="P9" s="460">
        <f>IF(P$3&lt;'Project Summary'!$G$6,'Rent Roll (MF &amp; Retail)'!W78,0)*IF(P$3&gt;'Project Summary'!$G$7,0,1)</f>
        <v>0</v>
      </c>
      <c r="Q9" s="460">
        <f>IF(Q$3&lt;'Project Summary'!$G$6,'Rent Roll (MF &amp; Retail)'!X78,0)*IF(Q$3&gt;'Project Summary'!$G$7,0,1)</f>
        <v>0</v>
      </c>
      <c r="R9" s="460">
        <f>IF(R$3&lt;'Project Summary'!$G$6,'Rent Roll (MF &amp; Retail)'!Y78,0)*IF(R$3&gt;'Project Summary'!$G$7,0,1)</f>
        <v>0</v>
      </c>
      <c r="S9" s="460">
        <f>IF(S$3&lt;'Project Summary'!$G$6,'Rent Roll (MF &amp; Retail)'!Z78,0)*IF(S$3&gt;'Project Summary'!$G$7,0,1)</f>
        <v>0</v>
      </c>
      <c r="T9" s="460">
        <f>IF(T$3&lt;'Project Summary'!$G$6,'Rent Roll (MF &amp; Retail)'!AA78,0)*IF(T$3&gt;'Project Summary'!$G$7,0,1)</f>
        <v>0</v>
      </c>
      <c r="U9" s="460">
        <f>IF(U$3&lt;'Project Summary'!$G$6,'Rent Roll (MF &amp; Retail)'!AB78,0)*IF(U$3&gt;'Project Summary'!$G$7,0,1)</f>
        <v>0</v>
      </c>
      <c r="V9" s="460">
        <f>IF(V$3&lt;'Project Summary'!$G$6,'Rent Roll (MF &amp; Retail)'!AC78,0)*IF(V$3&gt;'Project Summary'!$G$7,0,1)</f>
        <v>0</v>
      </c>
      <c r="W9" s="460">
        <f>IF(W$3&lt;'Project Summary'!$G$6,'Rent Roll (MF &amp; Retail)'!AD78,0)*IF(W$3&gt;'Project Summary'!$G$7,0,1)</f>
        <v>0</v>
      </c>
      <c r="X9" s="460">
        <f>IF(X$3&lt;'Project Summary'!$G$6,'Rent Roll (MF &amp; Retail)'!AE78,0)*IF(X$3&gt;'Project Summary'!$G$7,0,1)</f>
        <v>0</v>
      </c>
      <c r="Y9" s="460">
        <f>IF(Y$3&lt;'Project Summary'!$G$6,'Rent Roll (MF &amp; Retail)'!AF78,0)*IF(Y$3&gt;'Project Summary'!$G$7,0,1)</f>
        <v>0</v>
      </c>
      <c r="Z9" s="460">
        <f>IF(Z$3&lt;'Project Summary'!$G$6,'Rent Roll (MF &amp; Retail)'!AG78,0)*IF(Z$3&gt;'Project Summary'!$G$7,0,1)</f>
        <v>0</v>
      </c>
      <c r="AA9" s="460">
        <f>IF(AA$3&lt;'Project Summary'!$G$6,'Rent Roll (MF &amp; Retail)'!AH78,0)*IF(AA$3&gt;'Project Summary'!$G$7,0,1)</f>
        <v>0</v>
      </c>
      <c r="AB9" s="460">
        <f>IF(AB$3&lt;'Project Summary'!$G$6,'Rent Roll (MF &amp; Retail)'!AI78,0)*IF(AB$3&gt;'Project Summary'!$G$7,0,1)</f>
        <v>0</v>
      </c>
      <c r="AC9" s="460">
        <f>IF(AC$3&lt;'Project Summary'!$G$6,'Rent Roll (MF &amp; Retail)'!AJ78,0)*IF(AC$3&gt;'Project Summary'!$G$7,0,1)</f>
        <v>0</v>
      </c>
      <c r="AD9" s="460">
        <f>IF(AD$3&lt;'Project Summary'!$G$6,'Rent Roll (MF &amp; Retail)'!AK78,0)*IF(AD$3&gt;'Project Summary'!$G$7,0,1)</f>
        <v>0</v>
      </c>
      <c r="AE9" s="460">
        <f>IF(AE$3&lt;'Project Summary'!$G$6,'Rent Roll (MF &amp; Retail)'!AL78,0)*IF(AE$3&gt;'Project Summary'!$G$7,0,1)</f>
        <v>0</v>
      </c>
      <c r="AF9" s="460">
        <f>IF(AF$3&lt;'Project Summary'!$G$6,'Rent Roll (MF &amp; Retail)'!AM78,0)*IF(AF$3&gt;'Project Summary'!$G$7,0,1)</f>
        <v>0</v>
      </c>
      <c r="AG9" s="460">
        <f>IF(AG$3&lt;'Project Summary'!$G$6,'Rent Roll (MF &amp; Retail)'!AN78,0)*IF(AG$3&gt;'Project Summary'!$G$7,0,1)</f>
        <v>0</v>
      </c>
      <c r="AH9" s="460">
        <f>IF(AH$3&lt;'Project Summary'!$G$6,'Rent Roll (MF &amp; Retail)'!AO78,0)*IF(AH$3&gt;'Project Summary'!$G$7,0,1)</f>
        <v>0</v>
      </c>
      <c r="AI9" s="460">
        <f>IF(AI$3&lt;'Project Summary'!$G$6,'Rent Roll (MF &amp; Retail)'!AP78,0)*IF(AI$3&gt;'Project Summary'!$G$7,0,1)</f>
        <v>0</v>
      </c>
      <c r="AJ9" s="460">
        <f>IF(AJ$3&lt;'Project Summary'!$G$6,'Rent Roll (MF &amp; Retail)'!AQ78,0)*IF(AJ$3&gt;'Project Summary'!$G$7,0,1)</f>
        <v>0</v>
      </c>
      <c r="AK9" s="460">
        <f>IF(AK$3&lt;'Project Summary'!$G$6,'Rent Roll (MF &amp; Retail)'!AR78,0)*IF(AK$3&gt;'Project Summary'!$G$7,0,1)</f>
        <v>0</v>
      </c>
      <c r="AL9" s="460">
        <f>IF(AL$3&lt;'Project Summary'!$G$6,'Rent Roll (MF &amp; Retail)'!AS78,0)*IF(AL$3&gt;'Project Summary'!$G$7,0,1)</f>
        <v>0</v>
      </c>
      <c r="AM9" s="460">
        <f>IF(AM$3&lt;'Project Summary'!$G$6,'Rent Roll (MF &amp; Retail)'!AT78,0)*IF(AM$3&gt;'Project Summary'!$G$7,0,1)</f>
        <v>0</v>
      </c>
      <c r="AN9" s="460">
        <f>IF(AN$3&lt;'Project Summary'!$G$6,'Rent Roll (MF &amp; Retail)'!AU78,0)*IF(AN$3&gt;'Project Summary'!$G$7,0,1)</f>
        <v>0</v>
      </c>
      <c r="AO9" s="460">
        <f>IF(AO$3&lt;'Project Summary'!$G$6,'Rent Roll (MF &amp; Retail)'!AV78,0)*IF(AO$3&gt;'Project Summary'!$G$7,0,1)</f>
        <v>0</v>
      </c>
      <c r="AP9" s="460">
        <f>IF(AP$3&lt;'Project Summary'!$G$6,'Rent Roll (MF &amp; Retail)'!AW78,0)*IF(AP$3&gt;'Project Summary'!$G$7,0,1)</f>
        <v>0</v>
      </c>
      <c r="AQ9" s="460">
        <f>IF(AQ$3&lt;'Project Summary'!$G$6,'Rent Roll (MF &amp; Retail)'!AX78,0)*IF(AQ$3&gt;'Project Summary'!$G$7,0,1)</f>
        <v>0</v>
      </c>
      <c r="AR9" s="460">
        <f>IF(AR$3&lt;'Project Summary'!$G$6,'Rent Roll (MF &amp; Retail)'!AY78,0)*IF(AR$3&gt;'Project Summary'!$G$7,0,1)</f>
        <v>0</v>
      </c>
      <c r="AS9" s="460">
        <f>IF(AS$3&lt;'Project Summary'!$G$6,'Rent Roll (MF &amp; Retail)'!AZ78,0)*IF(AS$3&gt;'Project Summary'!$G$7,0,1)</f>
        <v>0</v>
      </c>
      <c r="AT9" s="460">
        <f>IF(AT$3&lt;'Project Summary'!$G$6,'Rent Roll (MF &amp; Retail)'!BA78,0)*IF(AT$3&gt;'Project Summary'!$G$7,0,1)</f>
        <v>0</v>
      </c>
      <c r="AU9" s="460">
        <f>IF(AU$3&lt;'Project Summary'!$G$6,'Rent Roll (MF &amp; Retail)'!BB78,0)*IF(AU$3&gt;'Project Summary'!$G$7,0,1)</f>
        <v>0</v>
      </c>
      <c r="AV9" s="460">
        <f>IF(AV$3&lt;'Project Summary'!$G$6,'Rent Roll (MF &amp; Retail)'!BC78,0)*IF(AV$3&gt;'Project Summary'!$G$7,0,1)</f>
        <v>0</v>
      </c>
      <c r="AW9" s="460">
        <f>IF(AW$3&lt;'Project Summary'!$G$6,'Rent Roll (MF &amp; Retail)'!BD78,0)*IF(AW$3&gt;'Project Summary'!$G$7,0,1)</f>
        <v>0</v>
      </c>
      <c r="AX9" s="460">
        <f>IF(AX$3&lt;'Project Summary'!$G$6,'Rent Roll (MF &amp; Retail)'!BE78,0)*IF(AX$3&gt;'Project Summary'!$G$7,0,1)</f>
        <v>0</v>
      </c>
      <c r="AY9" s="460">
        <f>IF(AY$3&lt;'Project Summary'!$G$6,'Rent Roll (MF &amp; Retail)'!BF78,0)*IF(AY$3&gt;'Project Summary'!$G$7,0,1)</f>
        <v>0</v>
      </c>
      <c r="AZ9" s="460">
        <f>IF(AZ$3&lt;'Project Summary'!$G$6,'Rent Roll (MF &amp; Retail)'!BG78,0)*IF(AZ$3&gt;'Project Summary'!$G$7,0,1)</f>
        <v>0</v>
      </c>
      <c r="BA9" s="460">
        <f>IF(BA$3&lt;'Project Summary'!$G$6,'Rent Roll (MF &amp; Retail)'!BH78,0)*IF(BA$3&gt;'Project Summary'!$G$7,0,1)</f>
        <v>0</v>
      </c>
      <c r="BB9" s="460">
        <f>IF(BB$3&lt;'Project Summary'!$G$6,'Rent Roll (MF &amp; Retail)'!BI78,0)*IF(BB$3&gt;'Project Summary'!$G$7,0,1)</f>
        <v>0</v>
      </c>
      <c r="BC9" s="460">
        <f>IF(BC$3&lt;'Project Summary'!$G$6,'Rent Roll (MF &amp; Retail)'!BJ78,0)*IF(BC$3&gt;'Project Summary'!$G$7,0,1)</f>
        <v>0</v>
      </c>
      <c r="BD9" s="460">
        <f>IF(BD$3&lt;'Project Summary'!$G$6,'Rent Roll (MF &amp; Retail)'!BK78,0)*IF(BD$3&gt;'Project Summary'!$G$7,0,1)</f>
        <v>0</v>
      </c>
      <c r="BE9" s="460">
        <f>IF(BE$3&lt;'Project Summary'!$G$6,'Rent Roll (MF &amp; Retail)'!BL78,0)*IF(BE$3&gt;'Project Summary'!$G$7,0,1)</f>
        <v>0</v>
      </c>
      <c r="BF9" s="460">
        <f>IF(BF$3&lt;'Project Summary'!$G$6,'Rent Roll (MF &amp; Retail)'!BM78,0)*IF(BF$3&gt;'Project Summary'!$G$7,0,1)</f>
        <v>0</v>
      </c>
      <c r="BG9" s="460">
        <f>IF(BG$3&lt;'Project Summary'!$G$6,'Rent Roll (MF &amp; Retail)'!BN78,0)*IF(BG$3&gt;'Project Summary'!$G$7,0,1)</f>
        <v>0</v>
      </c>
      <c r="BH9" s="460">
        <f>IF(BH$3&lt;'Project Summary'!$G$6,'Rent Roll (MF &amp; Retail)'!BO78,0)*IF(BH$3&gt;'Project Summary'!$G$7,0,1)</f>
        <v>0</v>
      </c>
      <c r="BI9" s="460">
        <f>IF(BI$3&lt;'Project Summary'!$G$6,'Rent Roll (MF &amp; Retail)'!BP78,0)*IF(BI$3&gt;'Project Summary'!$G$7,0,1)</f>
        <v>0</v>
      </c>
      <c r="BJ9" s="460">
        <f>IF(BJ$3&lt;'Project Summary'!$G$6,'Rent Roll (MF &amp; Retail)'!BQ78,0)*IF(BJ$3&gt;'Project Summary'!$G$7,0,1)</f>
        <v>0</v>
      </c>
      <c r="BK9" s="460">
        <f>IF(BK$3&lt;'Project Summary'!$G$6,'Rent Roll (MF &amp; Retail)'!BR78,0)*IF(BK$3&gt;'Project Summary'!$G$7,0,1)</f>
        <v>0</v>
      </c>
      <c r="BL9" s="460">
        <f>IF(BL$3&lt;'Project Summary'!$G$6,'Rent Roll (MF &amp; Retail)'!BS78,0)*IF(BL$3&gt;'Project Summary'!$G$7,0,1)</f>
        <v>0</v>
      </c>
      <c r="BM9" s="460">
        <f>IF(BM$3&lt;'Project Summary'!$G$6,'Rent Roll (MF &amp; Retail)'!BT78,0)*IF(BM$3&gt;'Project Summary'!$G$7,0,1)</f>
        <v>0</v>
      </c>
      <c r="BN9" s="460">
        <f>IF(BN$3&lt;'Project Summary'!$G$6,'Rent Roll (MF &amp; Retail)'!BU78,0)*IF(BN$3&gt;'Project Summary'!$G$7,0,1)</f>
        <v>0</v>
      </c>
      <c r="BO9" s="460">
        <f>IF(BO$3&lt;'Project Summary'!$G$6,'Rent Roll (MF &amp; Retail)'!BV78,0)*IF(BO$3&gt;'Project Summary'!$G$7,0,1)</f>
        <v>0</v>
      </c>
      <c r="BP9" s="460">
        <f>IF(BP$3&lt;'Project Summary'!$G$6,'Rent Roll (MF &amp; Retail)'!BW78,0)*IF(BP$3&gt;'Project Summary'!$G$7,0,1)</f>
        <v>0</v>
      </c>
      <c r="BQ9" s="460">
        <f>IF(BQ$3&lt;'Project Summary'!$G$6,'Rent Roll (MF &amp; Retail)'!BX78,0)*IF(BQ$3&gt;'Project Summary'!$G$7,0,1)</f>
        <v>0</v>
      </c>
      <c r="BR9" s="460">
        <f>IF(BR$3&lt;'Project Summary'!$G$6,'Rent Roll (MF &amp; Retail)'!BY78,0)*IF(BR$3&gt;'Project Summary'!$G$7,0,1)</f>
        <v>0</v>
      </c>
      <c r="BS9" s="460">
        <f>IF(BS$3&lt;'Project Summary'!$G$6,'Rent Roll (MF &amp; Retail)'!BZ78,0)*IF(BS$3&gt;'Project Summary'!$G$7,0,1)</f>
        <v>0</v>
      </c>
      <c r="BT9" s="460">
        <f>IF(BT$3&lt;'Project Summary'!$G$6,'Rent Roll (MF &amp; Retail)'!CA78,0)*IF(BT$3&gt;'Project Summary'!$G$7,0,1)</f>
        <v>0</v>
      </c>
      <c r="BU9" s="460">
        <f>IF(BU$3&lt;'Project Summary'!$G$6,'Rent Roll (MF &amp; Retail)'!CB78,0)*IF(BU$3&gt;'Project Summary'!$G$7,0,1)</f>
        <v>0</v>
      </c>
      <c r="BV9" s="460">
        <f>IF(BV$3&lt;'Project Summary'!$G$6,'Rent Roll (MF &amp; Retail)'!CC78,0)*IF(BV$3&gt;'Project Summary'!$G$7,0,1)</f>
        <v>0</v>
      </c>
      <c r="BW9" s="460">
        <f>IF(BW$3&lt;'Project Summary'!$G$6,'Rent Roll (MF &amp; Retail)'!CD78,0)*IF(BW$3&gt;'Project Summary'!$G$7,0,1)</f>
        <v>0</v>
      </c>
      <c r="BX9" s="460">
        <f>IF(BX$3&lt;'Project Summary'!$G$6,'Rent Roll (MF &amp; Retail)'!CE78,0)*IF(BX$3&gt;'Project Summary'!$G$7,0,1)</f>
        <v>0</v>
      </c>
      <c r="BY9" s="460">
        <f>IF(BY$3&lt;'Project Summary'!$G$6,'Rent Roll (MF &amp; Retail)'!CF78,0)*IF(BY$3&gt;'Project Summary'!$G$7,0,1)</f>
        <v>0</v>
      </c>
      <c r="BZ9" s="460">
        <f>IF(BZ$3&lt;'Project Summary'!$G$6,'Rent Roll (MF &amp; Retail)'!CG78,0)*IF(BZ$3&gt;'Project Summary'!$G$7,0,1)</f>
        <v>0</v>
      </c>
      <c r="CA9" s="460">
        <f>IF(CA$3&lt;'Project Summary'!$G$6,'Rent Roll (MF &amp; Retail)'!CH78,0)*IF(CA$3&gt;'Project Summary'!$G$7,0,1)</f>
        <v>0</v>
      </c>
      <c r="CB9" s="460">
        <f>IF(CB$3&lt;'Project Summary'!$G$6,'Rent Roll (MF &amp; Retail)'!CI78,0)*IF(CB$3&gt;'Project Summary'!$G$7,0,1)</f>
        <v>0</v>
      </c>
      <c r="CC9" s="460">
        <f>IF(CC$3&lt;'Project Summary'!$G$6,'Rent Roll (MF &amp; Retail)'!CJ78,0)*IF(CC$3&gt;'Project Summary'!$G$7,0,1)</f>
        <v>0</v>
      </c>
      <c r="CD9" s="460">
        <f>IF(CD$3&lt;'Project Summary'!$G$6,'Rent Roll (MF &amp; Retail)'!CK78,0)*IF(CD$3&gt;'Project Summary'!$G$7,0,1)</f>
        <v>0</v>
      </c>
      <c r="CE9" s="460">
        <f>IF(CE$3&lt;'Project Summary'!$G$6,'Rent Roll (MF &amp; Retail)'!CL78,0)*IF(CE$3&gt;'Project Summary'!$G$7,0,1)</f>
        <v>0</v>
      </c>
      <c r="CF9" s="460">
        <f>IF(CF$3&lt;'Project Summary'!$G$6,'Rent Roll (MF &amp; Retail)'!CM78,0)*IF(CF$3&gt;'Project Summary'!$G$7,0,1)</f>
        <v>0</v>
      </c>
      <c r="CG9" s="460">
        <f>IF(CG$3&lt;'Project Summary'!$G$6,'Rent Roll (MF &amp; Retail)'!CN78,0)*IF(CG$3&gt;'Project Summary'!$G$7,0,1)</f>
        <v>0</v>
      </c>
      <c r="CH9" s="460">
        <f>IF(CH$3&lt;'Project Summary'!$G$6,'Rent Roll (MF &amp; Retail)'!CO78,0)*IF(CH$3&gt;'Project Summary'!$G$7,0,1)</f>
        <v>0</v>
      </c>
      <c r="CI9" s="460">
        <f>IF(CI$3&lt;'Project Summary'!$G$6,'Rent Roll (MF &amp; Retail)'!CP78,0)*IF(CI$3&gt;'Project Summary'!$G$7,0,1)</f>
        <v>0</v>
      </c>
      <c r="CJ9" s="460">
        <f>IF(CJ$3&lt;'Project Summary'!$G$6,'Rent Roll (MF &amp; Retail)'!CQ78,0)*IF(CJ$3&gt;'Project Summary'!$G$7,0,1)</f>
        <v>0</v>
      </c>
      <c r="CK9" s="460">
        <f>IF(CK$3&lt;'Project Summary'!$G$6,'Rent Roll (MF &amp; Retail)'!CR78,0)*IF(CK$3&gt;'Project Summary'!$G$7,0,1)</f>
        <v>0</v>
      </c>
      <c r="CL9" s="460">
        <f>IF(CL$3&lt;'Project Summary'!$G$6,'Rent Roll (MF &amp; Retail)'!CS78,0)*IF(CL$3&gt;'Project Summary'!$G$7,0,1)</f>
        <v>0</v>
      </c>
      <c r="CM9" s="460">
        <f>IF(CM$3&lt;'Project Summary'!$G$6,'Rent Roll (MF &amp; Retail)'!CT78,0)*IF(CM$3&gt;'Project Summary'!$G$7,0,1)</f>
        <v>0</v>
      </c>
      <c r="CN9" s="460">
        <f>IF(CN$3&lt;'Project Summary'!$G$6,'Rent Roll (MF &amp; Retail)'!CU78,0)*IF(CN$3&gt;'Project Summary'!$G$7,0,1)</f>
        <v>0</v>
      </c>
      <c r="CO9" s="460">
        <f>IF(CO$3&lt;'Project Summary'!$G$6,'Rent Roll (MF &amp; Retail)'!CV78,0)*IF(CO$3&gt;'Project Summary'!$G$7,0,1)</f>
        <v>0</v>
      </c>
      <c r="CP9" s="460">
        <f>IF(CP$3&lt;'Project Summary'!$G$6,'Rent Roll (MF &amp; Retail)'!CW78,0)*IF(CP$3&gt;'Project Summary'!$G$7,0,1)</f>
        <v>0</v>
      </c>
      <c r="CQ9" s="460">
        <f>IF(CQ$3&lt;'Project Summary'!$G$6,'Rent Roll (MF &amp; Retail)'!CX78,0)*IF(CQ$3&gt;'Project Summary'!$G$7,0,1)</f>
        <v>0</v>
      </c>
      <c r="CR9" s="460">
        <f>IF(CR$3&lt;'Project Summary'!$G$6,'Rent Roll (MF &amp; Retail)'!CY78,0)*IF(CR$3&gt;'Project Summary'!$G$7,0,1)</f>
        <v>0</v>
      </c>
      <c r="CS9" s="460">
        <f>IF(CS$3&lt;'Project Summary'!$G$6,'Rent Roll (MF &amp; Retail)'!CZ78,0)*IF(CS$3&gt;'Project Summary'!$G$7,0,1)</f>
        <v>0</v>
      </c>
      <c r="CT9" s="460">
        <f>IF(CT$3&lt;'Project Summary'!$G$6,'Rent Roll (MF &amp; Retail)'!DA78,0)*IF(CT$3&gt;'Project Summary'!$G$7,0,1)</f>
        <v>0</v>
      </c>
      <c r="CU9" s="460">
        <f>IF(CU$3&lt;'Project Summary'!$G$6,'Rent Roll (MF &amp; Retail)'!DB78,0)*IF(CU$3&gt;'Project Summary'!$G$7,0,1)</f>
        <v>0</v>
      </c>
      <c r="CV9" s="460">
        <f>IF(CV$3&lt;'Project Summary'!$G$6,'Rent Roll (MF &amp; Retail)'!DC78,0)*IF(CV$3&gt;'Project Summary'!$G$7,0,1)</f>
        <v>0</v>
      </c>
      <c r="CW9" s="460">
        <f>IF(CW$3&lt;'Project Summary'!$G$6,'Rent Roll (MF &amp; Retail)'!DD78,0)*IF(CW$3&gt;'Project Summary'!$G$7,0,1)</f>
        <v>0</v>
      </c>
      <c r="CX9" s="460">
        <f>IF(CX$3&lt;'Project Summary'!$G$6,'Rent Roll (MF &amp; Retail)'!DE78,0)*IF(CX$3&gt;'Project Summary'!$G$7,0,1)</f>
        <v>0</v>
      </c>
      <c r="CY9" s="460">
        <f>IF(CY$3&lt;'Project Summary'!$G$6,'Rent Roll (MF &amp; Retail)'!DF78,0)*IF(CY$3&gt;'Project Summary'!$G$7,0,1)</f>
        <v>0</v>
      </c>
      <c r="CZ9" s="460">
        <f>IF(CZ$3&lt;'Project Summary'!$G$6,'Rent Roll (MF &amp; Retail)'!DG78,0)*IF(CZ$3&gt;'Project Summary'!$G$7,0,1)</f>
        <v>0</v>
      </c>
      <c r="DA9" s="460">
        <f>IF(DA$3&lt;'Project Summary'!$G$6,'Rent Roll (MF &amp; Retail)'!DH78,0)*IF(DA$3&gt;'Project Summary'!$G$7,0,1)</f>
        <v>0</v>
      </c>
      <c r="DB9" s="460">
        <f>IF(DB$3&lt;'Project Summary'!$G$6,'Rent Roll (MF &amp; Retail)'!DI78,0)*IF(DB$3&gt;'Project Summary'!$G$7,0,1)</f>
        <v>0</v>
      </c>
      <c r="DC9" s="460">
        <f>IF(DC$3&lt;'Project Summary'!$G$6,'Rent Roll (MF &amp; Retail)'!DJ78,0)*IF(DC$3&gt;'Project Summary'!$G$7,0,1)</f>
        <v>0</v>
      </c>
      <c r="DD9" s="460">
        <f>IF(DD$3&lt;'Project Summary'!$G$6,'Rent Roll (MF &amp; Retail)'!DK78,0)*IF(DD$3&gt;'Project Summary'!$G$7,0,1)</f>
        <v>0</v>
      </c>
      <c r="DE9" s="460">
        <f>IF(DE$3&lt;'Project Summary'!$G$6,'Rent Roll (MF &amp; Retail)'!DL78,0)*IF(DE$3&gt;'Project Summary'!$G$7,0,1)</f>
        <v>0</v>
      </c>
      <c r="DF9" s="460">
        <f>IF(DF$3&lt;'Project Summary'!$G$6,'Rent Roll (MF &amp; Retail)'!DM78,0)*IF(DF$3&gt;'Project Summary'!$G$7,0,1)</f>
        <v>0</v>
      </c>
      <c r="DG9" s="460">
        <f>IF(DG$3&lt;'Project Summary'!$G$6,'Rent Roll (MF &amp; Retail)'!DN78,0)*IF(DG$3&gt;'Project Summary'!$G$7,0,1)</f>
        <v>0</v>
      </c>
      <c r="DH9" s="460">
        <f>IF(DH$3&lt;'Project Summary'!$G$6,'Rent Roll (MF &amp; Retail)'!DO78,0)*IF(DH$3&gt;'Project Summary'!$G$7,0,1)</f>
        <v>0</v>
      </c>
      <c r="DI9" s="460">
        <f>IF(DI$3&lt;'Project Summary'!$G$6,'Rent Roll (MF &amp; Retail)'!DP78,0)*IF(DI$3&gt;'Project Summary'!$G$7,0,1)</f>
        <v>0</v>
      </c>
      <c r="DJ9" s="460">
        <f>IF(DJ$3&lt;'Project Summary'!$G$6,'Rent Roll (MF &amp; Retail)'!DQ78,0)*IF(DJ$3&gt;'Project Summary'!$G$7,0,1)</f>
        <v>0</v>
      </c>
      <c r="DK9" s="460">
        <f>IF(DK$3&lt;'Project Summary'!$G$6,'Rent Roll (MF &amp; Retail)'!DR78,0)*IF(DK$3&gt;'Project Summary'!$G$7,0,1)</f>
        <v>0</v>
      </c>
      <c r="DL9" s="460">
        <f>IF(DL$3&lt;'Project Summary'!$G$6,'Rent Roll (MF &amp; Retail)'!DS78,0)*IF(DL$3&gt;'Project Summary'!$G$7,0,1)</f>
        <v>0</v>
      </c>
      <c r="DM9" s="460">
        <f>IF(DM$3&lt;'Project Summary'!$G$6,'Rent Roll (MF &amp; Retail)'!DT78,0)*IF(DM$3&gt;'Project Summary'!$G$7,0,1)</f>
        <v>0</v>
      </c>
      <c r="DN9" s="460">
        <f>IF(DN$3&lt;'Project Summary'!$G$6,'Rent Roll (MF &amp; Retail)'!DU78,0)*IF(DN$3&gt;'Project Summary'!$G$7,0,1)</f>
        <v>0</v>
      </c>
      <c r="DO9" s="460">
        <f>IF(DO$3&lt;'Project Summary'!$G$6,'Rent Roll (MF &amp; Retail)'!DV78,0)*IF(DO$3&gt;'Project Summary'!$G$7,0,1)</f>
        <v>0</v>
      </c>
      <c r="DP9" s="460">
        <f>IF(DP$3&lt;'Project Summary'!$G$6,'Rent Roll (MF &amp; Retail)'!DW78,0)*IF(DP$3&gt;'Project Summary'!$G$7,0,1)</f>
        <v>0</v>
      </c>
      <c r="DQ9" s="460">
        <f>IF(DQ$3&lt;'Project Summary'!$G$6,'Rent Roll (MF &amp; Retail)'!DX78,0)*IF(DQ$3&gt;'Project Summary'!$G$7,0,1)</f>
        <v>0</v>
      </c>
      <c r="DR9" s="460">
        <f>IF(DR$3&lt;'Project Summary'!$G$6,'Rent Roll (MF &amp; Retail)'!DY78,0)*IF(DR$3&gt;'Project Summary'!$G$7,0,1)</f>
        <v>0</v>
      </c>
      <c r="DS9" s="460">
        <f>IF(DS$3&lt;'Project Summary'!$G$6,'Rent Roll (MF &amp; Retail)'!DZ78,0)*IF(DS$3&gt;'Project Summary'!$G$7,0,1)</f>
        <v>0</v>
      </c>
      <c r="DT9" s="460">
        <f>IF(DT$3&lt;'Project Summary'!$G$6,'Rent Roll (MF &amp; Retail)'!EA78,0)*IF(DT$3&gt;'Project Summary'!$G$7,0,1)</f>
        <v>0</v>
      </c>
      <c r="DU9" s="586"/>
    </row>
    <row r="10" spans="1:128" s="619" customFormat="1">
      <c r="A10" s="1591"/>
      <c r="B10" s="1479" t="str">
        <f>'Pro Forma'!B13</f>
        <v>Total Rental Income</v>
      </c>
      <c r="C10" s="1479"/>
      <c r="D10" s="1479"/>
      <c r="E10" s="588">
        <f>SUM(E6:E9)</f>
        <v>300345.90869718272</v>
      </c>
      <c r="F10" s="588">
        <f t="shared" ref="F10:BQ10" si="2">SUM(F6:F9)</f>
        <v>300619.02664062753</v>
      </c>
      <c r="G10" s="588">
        <f t="shared" si="2"/>
        <v>300900.33738680836</v>
      </c>
      <c r="H10" s="588">
        <f t="shared" si="2"/>
        <v>301174.28085259441</v>
      </c>
      <c r="I10" s="588">
        <f t="shared" si="2"/>
        <v>301752.79157271399</v>
      </c>
      <c r="J10" s="588">
        <f t="shared" si="2"/>
        <v>302215.02182840806</v>
      </c>
      <c r="K10" s="588">
        <f t="shared" si="2"/>
        <v>303805.10957626184</v>
      </c>
      <c r="L10" s="588">
        <f t="shared" si="2"/>
        <v>305703.25228961487</v>
      </c>
      <c r="M10" s="588">
        <f t="shared" si="2"/>
        <v>307730.31724970607</v>
      </c>
      <c r="N10" s="588">
        <f t="shared" si="2"/>
        <v>309311.23750759428</v>
      </c>
      <c r="O10" s="588">
        <f t="shared" si="2"/>
        <v>310702.92138293298</v>
      </c>
      <c r="P10" s="588">
        <f t="shared" si="2"/>
        <v>312166.55504525924</v>
      </c>
      <c r="Q10" s="588">
        <f t="shared" si="2"/>
        <v>313698.92952829372</v>
      </c>
      <c r="R10" s="588">
        <f t="shared" si="2"/>
        <v>315616.25784996786</v>
      </c>
      <c r="S10" s="588">
        <f t="shared" si="2"/>
        <v>317279.13682113506</v>
      </c>
      <c r="T10" s="588">
        <f t="shared" si="2"/>
        <v>318661.73561382532</v>
      </c>
      <c r="U10" s="588">
        <f t="shared" si="2"/>
        <v>320327.01295823563</v>
      </c>
      <c r="V10" s="588">
        <f t="shared" si="2"/>
        <v>321556.59438203921</v>
      </c>
      <c r="W10" s="588">
        <f t="shared" si="2"/>
        <v>324539.12208479136</v>
      </c>
      <c r="X10" s="588">
        <f t="shared" si="2"/>
        <v>327535.50983782735</v>
      </c>
      <c r="Y10" s="588">
        <f t="shared" si="2"/>
        <v>330538.36173931143</v>
      </c>
      <c r="Z10" s="588">
        <f t="shared" si="2"/>
        <v>332683.44877161656</v>
      </c>
      <c r="AA10" s="588">
        <f t="shared" si="2"/>
        <v>334523.41725291236</v>
      </c>
      <c r="AB10" s="588">
        <f t="shared" si="2"/>
        <v>336344.36841646407</v>
      </c>
      <c r="AC10" s="588">
        <f t="shared" si="2"/>
        <v>338143.89003636775</v>
      </c>
      <c r="AD10" s="588">
        <f t="shared" si="2"/>
        <v>340261.39014903107</v>
      </c>
      <c r="AE10" s="588">
        <f t="shared" si="2"/>
        <v>341999.96442031942</v>
      </c>
      <c r="AF10" s="588">
        <f t="shared" si="2"/>
        <v>343377.88489823038</v>
      </c>
      <c r="AG10" s="588">
        <f t="shared" si="2"/>
        <v>344963.35602930945</v>
      </c>
      <c r="AH10" s="588">
        <f t="shared" si="2"/>
        <v>346090.24056991044</v>
      </c>
      <c r="AI10" s="588">
        <f t="shared" si="2"/>
        <v>348682.91392972844</v>
      </c>
      <c r="AJ10" s="588">
        <f t="shared" si="2"/>
        <v>351162.95955760952</v>
      </c>
      <c r="AK10" s="588">
        <f t="shared" si="2"/>
        <v>353530.01451377675</v>
      </c>
      <c r="AL10" s="588">
        <f t="shared" si="2"/>
        <v>354968.9050397324</v>
      </c>
      <c r="AM10" s="588">
        <f t="shared" si="2"/>
        <v>356377.98384449194</v>
      </c>
      <c r="AN10" s="588">
        <f t="shared" si="2"/>
        <v>357757.91827630665</v>
      </c>
      <c r="AO10" s="588">
        <f t="shared" si="2"/>
        <v>359109.46033231245</v>
      </c>
      <c r="AP10" s="588">
        <f t="shared" si="2"/>
        <v>360609.68753073289</v>
      </c>
      <c r="AQ10" s="588">
        <f t="shared" si="2"/>
        <v>361834.34393887559</v>
      </c>
      <c r="AR10" s="588">
        <f t="shared" si="2"/>
        <v>362803.82075148739</v>
      </c>
      <c r="AS10" s="588">
        <f t="shared" si="2"/>
        <v>363856.62243192905</v>
      </c>
      <c r="AT10" s="588">
        <f t="shared" si="2"/>
        <v>364605.84836517833</v>
      </c>
      <c r="AU10" s="588">
        <f t="shared" si="2"/>
        <v>366314.16464094154</v>
      </c>
      <c r="AV10" s="588">
        <f t="shared" si="2"/>
        <v>367835.27361844224</v>
      </c>
      <c r="AW10" s="588">
        <f t="shared" si="2"/>
        <v>369174.18714728352</v>
      </c>
      <c r="AX10" s="588">
        <f t="shared" si="2"/>
        <v>369995.24965510593</v>
      </c>
      <c r="AY10" s="588">
        <f t="shared" si="2"/>
        <v>370801.62188047182</v>
      </c>
      <c r="AZ10" s="588">
        <f t="shared" si="2"/>
        <v>371594.34807728766</v>
      </c>
      <c r="BA10" s="588">
        <f t="shared" si="2"/>
        <v>372374.44555511803</v>
      </c>
      <c r="BB10" s="588">
        <f t="shared" si="2"/>
        <v>373290.4112360804</v>
      </c>
      <c r="BC10" s="588">
        <f t="shared" si="2"/>
        <v>374046.79703217116</v>
      </c>
      <c r="BD10" s="588">
        <f t="shared" si="2"/>
        <v>374653.68506375188</v>
      </c>
      <c r="BE10" s="588">
        <f t="shared" si="2"/>
        <v>375361.01053699234</v>
      </c>
      <c r="BF10" s="588">
        <f t="shared" si="2"/>
        <v>375872.98696168017</v>
      </c>
      <c r="BG10" s="588">
        <f t="shared" si="2"/>
        <v>377062.9325344573</v>
      </c>
      <c r="BH10" s="588">
        <f t="shared" si="2"/>
        <v>378224.81259405357</v>
      </c>
      <c r="BI10" s="588">
        <f t="shared" si="2"/>
        <v>379369.0721514147</v>
      </c>
      <c r="BJ10" s="588">
        <f t="shared" si="2"/>
        <v>380091.77635882888</v>
      </c>
      <c r="BK10" s="588">
        <f t="shared" si="2"/>
        <v>380822.54890868359</v>
      </c>
      <c r="BL10" s="588">
        <f t="shared" si="2"/>
        <v>381561.87874334352</v>
      </c>
      <c r="BM10" s="588">
        <f t="shared" si="2"/>
        <v>382310.21835458657</v>
      </c>
      <c r="BN10" s="588">
        <f t="shared" si="2"/>
        <v>383214.6372466528</v>
      </c>
      <c r="BO10" s="588">
        <f t="shared" si="2"/>
        <v>383979.3802631562</v>
      </c>
      <c r="BP10" s="588">
        <f t="shared" si="2"/>
        <v>384604.30841067748</v>
      </c>
      <c r="BQ10" s="588">
        <f t="shared" si="2"/>
        <v>385345.35514206707</v>
      </c>
      <c r="BR10" s="588">
        <f t="shared" ref="BR10:DT10" si="3">SUM(BR6:BR9)</f>
        <v>385887.88616036583</v>
      </c>
      <c r="BS10" s="588">
        <f t="shared" si="3"/>
        <v>387182.80219733127</v>
      </c>
      <c r="BT10" s="588">
        <f t="shared" si="3"/>
        <v>388472.16878407</v>
      </c>
      <c r="BU10" s="588">
        <f t="shared" si="3"/>
        <v>389756.9960793982</v>
      </c>
      <c r="BV10" s="588">
        <f t="shared" si="3"/>
        <v>390572.28056948888</v>
      </c>
      <c r="BW10" s="588">
        <f t="shared" si="3"/>
        <v>391399.54339832859</v>
      </c>
      <c r="BX10" s="588">
        <f t="shared" si="3"/>
        <v>392238.47795516596</v>
      </c>
      <c r="BY10" s="588">
        <f t="shared" si="3"/>
        <v>393088.7614162981</v>
      </c>
      <c r="BZ10" s="588">
        <f t="shared" si="3"/>
        <v>394117.4977248371</v>
      </c>
      <c r="CA10" s="588">
        <f t="shared" si="3"/>
        <v>394986.77941739041</v>
      </c>
      <c r="CB10" s="588">
        <f t="shared" si="3"/>
        <v>395695.81361549551</v>
      </c>
      <c r="CC10" s="588">
        <f t="shared" si="3"/>
        <v>396535.01396342809</v>
      </c>
      <c r="CD10" s="588">
        <f t="shared" si="3"/>
        <v>397147.75170030323</v>
      </c>
      <c r="CE10" s="588">
        <f t="shared" si="3"/>
        <v>398607.13048572541</v>
      </c>
      <c r="CF10" s="588">
        <f t="shared" si="3"/>
        <v>400055.6356303104</v>
      </c>
      <c r="CG10" s="588">
        <f t="shared" si="3"/>
        <v>401493.52736530348</v>
      </c>
      <c r="CH10" s="588">
        <f t="shared" si="3"/>
        <v>402402.40021499567</v>
      </c>
      <c r="CI10" s="588">
        <f t="shared" si="3"/>
        <v>403321.03439160122</v>
      </c>
      <c r="CJ10" s="588">
        <f t="shared" si="3"/>
        <v>404249.01169269113</v>
      </c>
      <c r="CK10" s="588">
        <f t="shared" si="3"/>
        <v>405185.92548273178</v>
      </c>
      <c r="CL10" s="588">
        <f t="shared" si="3"/>
        <v>406314.80967410683</v>
      </c>
      <c r="CM10" s="588">
        <f t="shared" si="3"/>
        <v>407265.0828555625</v>
      </c>
      <c r="CN10" s="588">
        <f t="shared" si="3"/>
        <v>408037.52386764664</v>
      </c>
      <c r="CO10" s="588">
        <f t="shared" si="3"/>
        <v>408948.61161759292</v>
      </c>
      <c r="CP10" s="588">
        <f t="shared" si="3"/>
        <v>409611.87419669336</v>
      </c>
      <c r="CQ10" s="588">
        <f t="shared" si="3"/>
        <v>411185.13311176281</v>
      </c>
      <c r="CR10" s="588">
        <f t="shared" si="3"/>
        <v>412740.44412272325</v>
      </c>
      <c r="CS10" s="588">
        <f t="shared" si="3"/>
        <v>414278.415681543</v>
      </c>
      <c r="CT10" s="588">
        <f t="shared" si="3"/>
        <v>415247.76569497946</v>
      </c>
      <c r="CU10" s="588">
        <f t="shared" si="3"/>
        <v>416224.88374555449</v>
      </c>
      <c r="CV10" s="588">
        <f t="shared" si="3"/>
        <v>417209.43506558379</v>
      </c>
      <c r="CW10" s="588">
        <f t="shared" si="3"/>
        <v>418201.09945728804</v>
      </c>
      <c r="CX10" s="588">
        <f t="shared" si="3"/>
        <v>419392.96500567108</v>
      </c>
      <c r="CY10" s="588">
        <f t="shared" si="3"/>
        <v>420394.14289465034</v>
      </c>
      <c r="CZ10" s="588">
        <f t="shared" si="3"/>
        <v>421206.5479198767</v>
      </c>
      <c r="DA10" s="588">
        <f t="shared" si="3"/>
        <v>422163.09036830097</v>
      </c>
      <c r="DB10" s="588">
        <f t="shared" si="3"/>
        <v>422858.4951723878</v>
      </c>
      <c r="DC10" s="588">
        <f t="shared" si="3"/>
        <v>424504.48235688411</v>
      </c>
      <c r="DD10" s="588">
        <f t="shared" si="3"/>
        <v>426128.51412437722</v>
      </c>
      <c r="DE10" s="588">
        <f t="shared" si="3"/>
        <v>427731.58452147321</v>
      </c>
      <c r="DF10" s="588">
        <f t="shared" si="3"/>
        <v>428740.77658821258</v>
      </c>
      <c r="DG10" s="588">
        <f t="shared" si="3"/>
        <v>429756.96339179733</v>
      </c>
      <c r="DH10" s="588">
        <f t="shared" si="3"/>
        <v>430779.87859537132</v>
      </c>
      <c r="DI10" s="588">
        <f t="shared" si="3"/>
        <v>431809.2673348859</v>
      </c>
      <c r="DJ10" s="588">
        <f t="shared" si="3"/>
        <v>433045.33233022963</v>
      </c>
      <c r="DK10" s="588">
        <f t="shared" si="3"/>
        <v>434082.8843272521</v>
      </c>
      <c r="DL10" s="588">
        <f t="shared" si="3"/>
        <v>434924.3352347482</v>
      </c>
      <c r="DM10" s="588">
        <f t="shared" si="3"/>
        <v>435914.51862318453</v>
      </c>
      <c r="DN10" s="588">
        <f t="shared" si="3"/>
        <v>436634.0950050854</v>
      </c>
      <c r="DO10" s="588">
        <f t="shared" si="3"/>
        <v>438336.10883889231</v>
      </c>
      <c r="DP10" s="588">
        <f t="shared" si="3"/>
        <v>440014.41186337767</v>
      </c>
      <c r="DQ10" s="588">
        <f t="shared" si="3"/>
        <v>441670.20576466946</v>
      </c>
      <c r="DR10" s="588">
        <f t="shared" si="3"/>
        <v>442712.28763619234</v>
      </c>
      <c r="DS10" s="588">
        <f t="shared" si="3"/>
        <v>443761.32956686371</v>
      </c>
      <c r="DT10" s="588">
        <f t="shared" si="3"/>
        <v>444817.09047556698</v>
      </c>
      <c r="DU10" s="586"/>
      <c r="DV10" s="466"/>
      <c r="DW10" s="466"/>
      <c r="DX10" s="466"/>
    </row>
    <row r="11" spans="1:128" s="1541" customFormat="1">
      <c r="A11" s="1586"/>
      <c r="B11" s="9"/>
      <c r="C11" s="9"/>
      <c r="D11" s="9"/>
      <c r="P11" s="1589"/>
      <c r="Q11" s="1589">
        <f>Q10/E10-1</f>
        <v>4.4458807143512358E-2</v>
      </c>
      <c r="R11" s="1589">
        <f t="shared" ref="R11:CC11" si="4">R10/F10-1</f>
        <v>4.9887831042938702E-2</v>
      </c>
      <c r="S11" s="1589">
        <f t="shared" si="4"/>
        <v>5.4432638981297243E-2</v>
      </c>
      <c r="T11" s="1589">
        <f t="shared" si="4"/>
        <v>5.8064236799123981E-2</v>
      </c>
      <c r="U11" s="1589">
        <f t="shared" si="4"/>
        <v>6.1554430992051934E-2</v>
      </c>
      <c r="V11" s="1589">
        <f t="shared" si="4"/>
        <v>6.3999375135670444E-2</v>
      </c>
      <c r="W11" s="1589">
        <f t="shared" si="4"/>
        <v>6.824774124914712E-2</v>
      </c>
      <c r="X11" s="1589">
        <f t="shared" si="4"/>
        <v>7.1416504027013827E-2</v>
      </c>
      <c r="Y11" s="1589">
        <f t="shared" si="4"/>
        <v>7.411698884090745E-2</v>
      </c>
      <c r="Z11" s="1589">
        <f t="shared" si="4"/>
        <v>7.5562114885814546E-2</v>
      </c>
      <c r="AA11" s="1589">
        <f t="shared" si="4"/>
        <v>7.666646893423068E-2</v>
      </c>
      <c r="AB11" s="1589">
        <f t="shared" si="4"/>
        <v>7.7451645541270153E-2</v>
      </c>
      <c r="AC11" s="1589">
        <f t="shared" si="4"/>
        <v>7.7924908908142188E-2</v>
      </c>
      <c r="AD11" s="1589">
        <f t="shared" si="4"/>
        <v>7.808575029356879E-2</v>
      </c>
      <c r="AE11" s="1589">
        <f t="shared" si="4"/>
        <v>7.7915074551909935E-2</v>
      </c>
      <c r="AF11" s="1589">
        <f t="shared" si="4"/>
        <v>7.7562338122571628E-2</v>
      </c>
      <c r="AG11" s="1589">
        <f t="shared" si="4"/>
        <v>7.690997660033716E-2</v>
      </c>
      <c r="AH11" s="1589">
        <f t="shared" si="4"/>
        <v>7.6296510836667775E-2</v>
      </c>
      <c r="AI11" s="1589">
        <f t="shared" si="4"/>
        <v>7.4394087498113937E-2</v>
      </c>
      <c r="AJ11" s="1589">
        <f t="shared" si="4"/>
        <v>7.213706303625167E-2</v>
      </c>
      <c r="AK11" s="1589">
        <f t="shared" si="4"/>
        <v>6.955819788505635E-2</v>
      </c>
      <c r="AL11" s="1589">
        <f t="shared" si="4"/>
        <v>6.6986970197650431E-2</v>
      </c>
      <c r="AM11" s="1589">
        <f t="shared" si="4"/>
        <v>6.5330453607846284E-2</v>
      </c>
      <c r="AN11" s="1589">
        <f t="shared" si="4"/>
        <v>6.3665551948020704E-2</v>
      </c>
      <c r="AO11" s="1589">
        <f t="shared" si="4"/>
        <v>6.2001919637494574E-2</v>
      </c>
      <c r="AP11" s="1589">
        <f t="shared" si="4"/>
        <v>5.9801958055803794E-2</v>
      </c>
      <c r="AQ11" s="1589">
        <f t="shared" si="4"/>
        <v>5.7995267783652826E-2</v>
      </c>
      <c r="AR11" s="1589">
        <f t="shared" si="4"/>
        <v>5.6573054665458145E-2</v>
      </c>
      <c r="AS11" s="1589">
        <f t="shared" si="4"/>
        <v>5.4768908269243299E-2</v>
      </c>
      <c r="AT11" s="1589">
        <f t="shared" si="4"/>
        <v>5.3499364110291214E-2</v>
      </c>
      <c r="AU11" s="1589">
        <f t="shared" si="4"/>
        <v>5.0565284408419231E-2</v>
      </c>
      <c r="AV11" s="1589">
        <f t="shared" si="4"/>
        <v>4.7477427806840167E-2</v>
      </c>
      <c r="AW11" s="1589">
        <f t="shared" si="4"/>
        <v>4.4251328009653701E-2</v>
      </c>
      <c r="AX11" s="1589">
        <f t="shared" si="4"/>
        <v>4.2331439182515362E-2</v>
      </c>
      <c r="AY11" s="1589">
        <f t="shared" si="4"/>
        <v>4.047286501927605E-2</v>
      </c>
      <c r="AZ11" s="1589">
        <f t="shared" si="4"/>
        <v>3.8675397787547361E-2</v>
      </c>
      <c r="BA11" s="1589">
        <f t="shared" si="4"/>
        <v>3.6938556869346773E-2</v>
      </c>
      <c r="BB11" s="1589">
        <f t="shared" si="4"/>
        <v>3.5164678442718866E-2</v>
      </c>
      <c r="BC11" s="1589">
        <f t="shared" si="4"/>
        <v>3.3751503409965355E-2</v>
      </c>
      <c r="BD11" s="1589">
        <f t="shared" si="4"/>
        <v>3.2661906061847601E-2</v>
      </c>
      <c r="BE11" s="1589">
        <f t="shared" si="4"/>
        <v>3.1617915947690589E-2</v>
      </c>
      <c r="BF11" s="1589">
        <f t="shared" si="4"/>
        <v>3.0902243195005008E-2</v>
      </c>
      <c r="BG11" s="1589">
        <f t="shared" si="4"/>
        <v>2.9343031012878384E-2</v>
      </c>
      <c r="BH11" s="1589">
        <f t="shared" si="4"/>
        <v>2.8245086104462303E-2</v>
      </c>
      <c r="BI11" s="1589">
        <f t="shared" si="4"/>
        <v>2.7615378753617748E-2</v>
      </c>
      <c r="BJ11" s="1589">
        <f t="shared" si="4"/>
        <v>2.7288260357759997E-2</v>
      </c>
      <c r="BK11" s="1589">
        <f t="shared" si="4"/>
        <v>2.7025035590168001E-2</v>
      </c>
      <c r="BL11" s="1589">
        <f t="shared" si="4"/>
        <v>2.6823687490485471E-2</v>
      </c>
      <c r="BM11" s="1589">
        <f t="shared" si="4"/>
        <v>2.6682209045405303E-2</v>
      </c>
      <c r="BN11" s="1589">
        <f t="shared" si="4"/>
        <v>2.6585804810014269E-2</v>
      </c>
      <c r="BO11" s="1589">
        <f t="shared" si="4"/>
        <v>2.6554386536107089E-2</v>
      </c>
      <c r="BP11" s="1589">
        <f t="shared" si="4"/>
        <v>2.6559523484287473E-2</v>
      </c>
      <c r="BQ11" s="1589">
        <f t="shared" si="4"/>
        <v>2.6599311928511504E-2</v>
      </c>
      <c r="BR11" s="1589">
        <f t="shared" si="4"/>
        <v>2.6644370694578923E-2</v>
      </c>
      <c r="BS11" s="1589">
        <f t="shared" si="4"/>
        <v>2.6838675429728731E-2</v>
      </c>
      <c r="BT11" s="1589">
        <f t="shared" si="4"/>
        <v>2.7093294381547839E-2</v>
      </c>
      <c r="BU11" s="1589">
        <f t="shared" si="4"/>
        <v>2.738210542328412E-2</v>
      </c>
      <c r="BV11" s="1589">
        <f t="shared" si="4"/>
        <v>2.7573614749206721E-2</v>
      </c>
      <c r="BW11" s="1589">
        <f t="shared" si="4"/>
        <v>2.7774076193637365E-2</v>
      </c>
      <c r="BX11" s="1589">
        <f t="shared" si="4"/>
        <v>2.7981304754514102E-2</v>
      </c>
      <c r="BY11" s="1589">
        <f t="shared" si="4"/>
        <v>2.8193185910910135E-2</v>
      </c>
      <c r="BZ11" s="1589">
        <f t="shared" si="4"/>
        <v>2.8451054366085637E-2</v>
      </c>
      <c r="CA11" s="1589">
        <f t="shared" si="4"/>
        <v>2.8666641283421113E-2</v>
      </c>
      <c r="CB11" s="1589">
        <f t="shared" si="4"/>
        <v>2.883874403449127E-2</v>
      </c>
      <c r="CC11" s="1589">
        <f t="shared" si="4"/>
        <v>2.903800103477483E-2</v>
      </c>
      <c r="CD11" s="1589">
        <f t="shared" ref="CD11:CJ11" si="5">CD10/BR10-1</f>
        <v>2.9179111197230156E-2</v>
      </c>
      <c r="CE11" s="1589">
        <f t="shared" si="5"/>
        <v>2.9506290629540022E-2</v>
      </c>
      <c r="CF11" s="1589">
        <f t="shared" si="5"/>
        <v>2.9818009569377857E-2</v>
      </c>
      <c r="CG11" s="1589">
        <f t="shared" si="5"/>
        <v>3.0112432628443209E-2</v>
      </c>
      <c r="CH11" s="1589">
        <f t="shared" si="5"/>
        <v>3.0289194174910383E-2</v>
      </c>
      <c r="CI11" s="1589">
        <f t="shared" si="5"/>
        <v>3.0458622638555477E-2</v>
      </c>
      <c r="CJ11" s="1589">
        <f t="shared" si="5"/>
        <v>3.0620488331840834E-2</v>
      </c>
      <c r="CK11" s="1589"/>
      <c r="CL11" s="1589"/>
      <c r="CW11" s="1589"/>
      <c r="DI11" s="1589"/>
      <c r="DT11" s="1589"/>
      <c r="DU11" s="586"/>
      <c r="DV11" s="466"/>
      <c r="DW11" s="466"/>
      <c r="DX11" s="466"/>
    </row>
    <row r="12" spans="1:128" s="466" customFormat="1">
      <c r="A12" s="4" t="str">
        <f>'Pro Forma'!A15</f>
        <v>Vacancy (Residential)</v>
      </c>
      <c r="B12"/>
      <c r="C12"/>
      <c r="D12"/>
      <c r="E12" s="587">
        <f>E$6*INDEX('Pro Forma'!$1:$1048576,MATCH('Cash Flow_Monthly'!$A12,'Pro Forma'!$A:$A,0),MATCH('Cash Flow_Monthly'!E$2,'Pro Forma'!$1:$1,0))*IF(E$3&gt;'Project Summary'!$G$7,0,1)</f>
        <v>-30034.590869718275</v>
      </c>
      <c r="F12" s="587">
        <f>F$6*INDEX('Pro Forma'!$1:$1048576,MATCH('Cash Flow_Monthly'!$A12,'Pro Forma'!$A:$A,0),MATCH('Cash Flow_Monthly'!F$2,'Pro Forma'!$1:$1,0))*IF(F$3&gt;'Project Summary'!$G$7,0,1)</f>
        <v>-30061.902664062756</v>
      </c>
      <c r="G12" s="587">
        <f>G$6*INDEX('Pro Forma'!$1:$1048576,MATCH('Cash Flow_Monthly'!$A12,'Pro Forma'!$A:$A,0),MATCH('Cash Flow_Monthly'!G$2,'Pro Forma'!$1:$1,0))*IF(G$3&gt;'Project Summary'!$G$7,0,1)</f>
        <v>-30090.033738680839</v>
      </c>
      <c r="H12" s="587">
        <f>H$6*INDEX('Pro Forma'!$1:$1048576,MATCH('Cash Flow_Monthly'!$A12,'Pro Forma'!$A:$A,0),MATCH('Cash Flow_Monthly'!H$2,'Pro Forma'!$1:$1,0))*IF(H$3&gt;'Project Summary'!$G$7,0,1)</f>
        <v>-30117.428085259442</v>
      </c>
      <c r="I12" s="587">
        <f>I$6*INDEX('Pro Forma'!$1:$1048576,MATCH('Cash Flow_Monthly'!$A12,'Pro Forma'!$A:$A,0),MATCH('Cash Flow_Monthly'!I$2,'Pro Forma'!$1:$1,0))*IF(I$3&gt;'Project Summary'!$G$7,0,1)</f>
        <v>-30175.279157271401</v>
      </c>
      <c r="J12" s="587">
        <f>J$6*INDEX('Pro Forma'!$1:$1048576,MATCH('Cash Flow_Monthly'!$A12,'Pro Forma'!$A:$A,0),MATCH('Cash Flow_Monthly'!J$2,'Pro Forma'!$1:$1,0))*IF(J$3&gt;'Project Summary'!$G$7,0,1)</f>
        <v>-30221.502182840806</v>
      </c>
      <c r="K12" s="587">
        <f>K$6*INDEX('Pro Forma'!$1:$1048576,MATCH('Cash Flow_Monthly'!$A12,'Pro Forma'!$A:$A,0),MATCH('Cash Flow_Monthly'!K$2,'Pro Forma'!$1:$1,0))*IF(K$3&gt;'Project Summary'!$G$7,0,1)</f>
        <v>-30380.510957626186</v>
      </c>
      <c r="L12" s="587">
        <f>L$6*INDEX('Pro Forma'!$1:$1048576,MATCH('Cash Flow_Monthly'!$A12,'Pro Forma'!$A:$A,0),MATCH('Cash Flow_Monthly'!L$2,'Pro Forma'!$1:$1,0))*IF(L$3&gt;'Project Summary'!$G$7,0,1)</f>
        <v>-30570.32522896149</v>
      </c>
      <c r="M12" s="587">
        <f>M$6*INDEX('Pro Forma'!$1:$1048576,MATCH('Cash Flow_Monthly'!$A12,'Pro Forma'!$A:$A,0),MATCH('Cash Flow_Monthly'!M$2,'Pro Forma'!$1:$1,0))*IF(M$3&gt;'Project Summary'!$G$7,0,1)</f>
        <v>-30773.03172497061</v>
      </c>
      <c r="N12" s="587">
        <f>N$6*INDEX('Pro Forma'!$1:$1048576,MATCH('Cash Flow_Monthly'!$A12,'Pro Forma'!$A:$A,0),MATCH('Cash Flow_Monthly'!N$2,'Pro Forma'!$1:$1,0))*IF(N$3&gt;'Project Summary'!$G$7,0,1)</f>
        <v>-30931.123750759431</v>
      </c>
      <c r="O12" s="587">
        <f>O$6*INDEX('Pro Forma'!$1:$1048576,MATCH('Cash Flow_Monthly'!$A12,'Pro Forma'!$A:$A,0),MATCH('Cash Flow_Monthly'!O$2,'Pro Forma'!$1:$1,0))*IF(O$3&gt;'Project Summary'!$G$7,0,1)</f>
        <v>-31070.292138293298</v>
      </c>
      <c r="P12" s="587">
        <f>P$6*INDEX('Pro Forma'!$1:$1048576,MATCH('Cash Flow_Monthly'!$A12,'Pro Forma'!$A:$A,0),MATCH('Cash Flow_Monthly'!P$2,'Pro Forma'!$1:$1,0))*IF(P$3&gt;'Project Summary'!$G$7,0,1)</f>
        <v>-31216.655504525927</v>
      </c>
      <c r="Q12" s="587">
        <f>Q$6*INDEX('Pro Forma'!$1:$1048576,MATCH('Cash Flow_Monthly'!$A12,'Pro Forma'!$A:$A,0),MATCH('Cash Flow_Monthly'!Q$2,'Pro Forma'!$1:$1,0))*IF(Q$3&gt;'Project Summary'!$G$7,0,1)</f>
        <v>-25095.914362263498</v>
      </c>
      <c r="R12" s="587">
        <f>R$6*INDEX('Pro Forma'!$1:$1048576,MATCH('Cash Flow_Monthly'!$A12,'Pro Forma'!$A:$A,0),MATCH('Cash Flow_Monthly'!R$2,'Pro Forma'!$1:$1,0))*IF(R$3&gt;'Project Summary'!$G$7,0,1)</f>
        <v>-25249.300627997429</v>
      </c>
      <c r="S12" s="587">
        <f>S$6*INDEX('Pro Forma'!$1:$1048576,MATCH('Cash Flow_Monthly'!$A12,'Pro Forma'!$A:$A,0),MATCH('Cash Flow_Monthly'!S$2,'Pro Forma'!$1:$1,0))*IF(S$3&gt;'Project Summary'!$G$7,0,1)</f>
        <v>-25382.330945690806</v>
      </c>
      <c r="T12" s="587">
        <f>T$6*INDEX('Pro Forma'!$1:$1048576,MATCH('Cash Flow_Monthly'!$A12,'Pro Forma'!$A:$A,0),MATCH('Cash Flow_Monthly'!T$2,'Pro Forma'!$1:$1,0))*IF(T$3&gt;'Project Summary'!$G$7,0,1)</f>
        <v>-25492.938849106027</v>
      </c>
      <c r="U12" s="587">
        <f>U$6*INDEX('Pro Forma'!$1:$1048576,MATCH('Cash Flow_Monthly'!$A12,'Pro Forma'!$A:$A,0),MATCH('Cash Flow_Monthly'!U$2,'Pro Forma'!$1:$1,0))*IF(U$3&gt;'Project Summary'!$G$7,0,1)</f>
        <v>-25626.16103665885</v>
      </c>
      <c r="V12" s="587">
        <f>V$6*INDEX('Pro Forma'!$1:$1048576,MATCH('Cash Flow_Monthly'!$A12,'Pro Forma'!$A:$A,0),MATCH('Cash Flow_Monthly'!V$2,'Pro Forma'!$1:$1,0))*IF(V$3&gt;'Project Summary'!$G$7,0,1)</f>
        <v>-25724.527550563136</v>
      </c>
      <c r="W12" s="587">
        <f>W$6*INDEX('Pro Forma'!$1:$1048576,MATCH('Cash Flow_Monthly'!$A12,'Pro Forma'!$A:$A,0),MATCH('Cash Flow_Monthly'!W$2,'Pro Forma'!$1:$1,0))*IF(W$3&gt;'Project Summary'!$G$7,0,1)</f>
        <v>-25963.12976678331</v>
      </c>
      <c r="X12" s="587">
        <f>X$6*INDEX('Pro Forma'!$1:$1048576,MATCH('Cash Flow_Monthly'!$A12,'Pro Forma'!$A:$A,0),MATCH('Cash Flow_Monthly'!X$2,'Pro Forma'!$1:$1,0))*IF(X$3&gt;'Project Summary'!$G$7,0,1)</f>
        <v>-26202.840787026187</v>
      </c>
      <c r="Y12" s="587">
        <f>Y$6*INDEX('Pro Forma'!$1:$1048576,MATCH('Cash Flow_Monthly'!$A12,'Pro Forma'!$A:$A,0),MATCH('Cash Flow_Monthly'!Y$2,'Pro Forma'!$1:$1,0))*IF(Y$3&gt;'Project Summary'!$G$7,0,1)</f>
        <v>-26443.068939144916</v>
      </c>
      <c r="Z12" s="587">
        <f>Z$6*INDEX('Pro Forma'!$1:$1048576,MATCH('Cash Flow_Monthly'!$A12,'Pro Forma'!$A:$A,0),MATCH('Cash Flow_Monthly'!Z$2,'Pro Forma'!$1:$1,0))*IF(Z$3&gt;'Project Summary'!$G$7,0,1)</f>
        <v>-26614.675901729326</v>
      </c>
      <c r="AA12" s="587">
        <f>AA$6*INDEX('Pro Forma'!$1:$1048576,MATCH('Cash Flow_Monthly'!$A12,'Pro Forma'!$A:$A,0),MATCH('Cash Flow_Monthly'!AA$2,'Pro Forma'!$1:$1,0))*IF(AA$3&gt;'Project Summary'!$G$7,0,1)</f>
        <v>-26761.873380232988</v>
      </c>
      <c r="AB12" s="587">
        <f>AB$6*INDEX('Pro Forma'!$1:$1048576,MATCH('Cash Flow_Monthly'!$A12,'Pro Forma'!$A:$A,0),MATCH('Cash Flow_Monthly'!AB$2,'Pro Forma'!$1:$1,0))*IF(AB$3&gt;'Project Summary'!$G$7,0,1)</f>
        <v>-26907.549473317125</v>
      </c>
      <c r="AC12" s="587">
        <f>AC$6*INDEX('Pro Forma'!$1:$1048576,MATCH('Cash Flow_Monthly'!$A12,'Pro Forma'!$A:$A,0),MATCH('Cash Flow_Monthly'!AC$2,'Pro Forma'!$1:$1,0))*IF(AC$3&gt;'Project Summary'!$G$7,0,1)</f>
        <v>-20288.633402182066</v>
      </c>
      <c r="AD12" s="587">
        <f>AD$6*INDEX('Pro Forma'!$1:$1048576,MATCH('Cash Flow_Monthly'!$A12,'Pro Forma'!$A:$A,0),MATCH('Cash Flow_Monthly'!AD$2,'Pro Forma'!$1:$1,0))*IF(AD$3&gt;'Project Summary'!$G$7,0,1)</f>
        <v>-20415.683408941863</v>
      </c>
      <c r="AE12" s="587">
        <f>AE$6*INDEX('Pro Forma'!$1:$1048576,MATCH('Cash Flow_Monthly'!$A12,'Pro Forma'!$A:$A,0),MATCH('Cash Flow_Monthly'!AE$2,'Pro Forma'!$1:$1,0))*IF(AE$3&gt;'Project Summary'!$G$7,0,1)</f>
        <v>-20519.997865219164</v>
      </c>
      <c r="AF12" s="587">
        <f>AF$6*INDEX('Pro Forma'!$1:$1048576,MATCH('Cash Flow_Monthly'!$A12,'Pro Forma'!$A:$A,0),MATCH('Cash Flow_Monthly'!AF$2,'Pro Forma'!$1:$1,0))*IF(AF$3&gt;'Project Summary'!$G$7,0,1)</f>
        <v>-20602.673093893824</v>
      </c>
      <c r="AG12" s="587">
        <f>AG$6*INDEX('Pro Forma'!$1:$1048576,MATCH('Cash Flow_Monthly'!$A12,'Pro Forma'!$A:$A,0),MATCH('Cash Flow_Monthly'!AG$2,'Pro Forma'!$1:$1,0))*IF(AG$3&gt;'Project Summary'!$G$7,0,1)</f>
        <v>-20697.801361758568</v>
      </c>
      <c r="AH12" s="587">
        <f>AH$6*INDEX('Pro Forma'!$1:$1048576,MATCH('Cash Flow_Monthly'!$A12,'Pro Forma'!$A:$A,0),MATCH('Cash Flow_Monthly'!AH$2,'Pro Forma'!$1:$1,0))*IF(AH$3&gt;'Project Summary'!$G$7,0,1)</f>
        <v>-20765.414434194627</v>
      </c>
      <c r="AI12" s="587">
        <f>AI$6*INDEX('Pro Forma'!$1:$1048576,MATCH('Cash Flow_Monthly'!$A12,'Pro Forma'!$A:$A,0),MATCH('Cash Flow_Monthly'!AI$2,'Pro Forma'!$1:$1,0))*IF(AI$3&gt;'Project Summary'!$G$7,0,1)</f>
        <v>-20920.974835783705</v>
      </c>
      <c r="AJ12" s="587">
        <f>AJ$6*INDEX('Pro Forma'!$1:$1048576,MATCH('Cash Flow_Monthly'!$A12,'Pro Forma'!$A:$A,0),MATCH('Cash Flow_Monthly'!AJ$2,'Pro Forma'!$1:$1,0))*IF(AJ$3&gt;'Project Summary'!$G$7,0,1)</f>
        <v>-21069.777573456569</v>
      </c>
      <c r="AK12" s="587">
        <f>AK$6*INDEX('Pro Forma'!$1:$1048576,MATCH('Cash Flow_Monthly'!$A12,'Pro Forma'!$A:$A,0),MATCH('Cash Flow_Monthly'!AK$2,'Pro Forma'!$1:$1,0))*IF(AK$3&gt;'Project Summary'!$G$7,0,1)</f>
        <v>-21211.800870826606</v>
      </c>
      <c r="AL12" s="587">
        <f>AL$6*INDEX('Pro Forma'!$1:$1048576,MATCH('Cash Flow_Monthly'!$A12,'Pro Forma'!$A:$A,0),MATCH('Cash Flow_Monthly'!AL$2,'Pro Forma'!$1:$1,0))*IF(AL$3&gt;'Project Summary'!$G$7,0,1)</f>
        <v>-21298.134302383944</v>
      </c>
      <c r="AM12" s="587">
        <f>AM$6*INDEX('Pro Forma'!$1:$1048576,MATCH('Cash Flow_Monthly'!$A12,'Pro Forma'!$A:$A,0),MATCH('Cash Flow_Monthly'!AM$2,'Pro Forma'!$1:$1,0))*IF(AM$3&gt;'Project Summary'!$G$7,0,1)</f>
        <v>-21382.679030669515</v>
      </c>
      <c r="AN12" s="587">
        <f>AN$6*INDEX('Pro Forma'!$1:$1048576,MATCH('Cash Flow_Monthly'!$A12,'Pro Forma'!$A:$A,0),MATCH('Cash Flow_Monthly'!AN$2,'Pro Forma'!$1:$1,0))*IF(AN$3&gt;'Project Summary'!$G$7,0,1)</f>
        <v>-21465.475096578397</v>
      </c>
      <c r="AO12" s="587">
        <f>AO$6*INDEX('Pro Forma'!$1:$1048576,MATCH('Cash Flow_Monthly'!$A12,'Pro Forma'!$A:$A,0),MATCH('Cash Flow_Monthly'!AO$2,'Pro Forma'!$1:$1,0))*IF(AO$3&gt;'Project Summary'!$G$7,0,1)</f>
        <v>-21546.567619938745</v>
      </c>
      <c r="AP12" s="587">
        <f>AP$6*INDEX('Pro Forma'!$1:$1048576,MATCH('Cash Flow_Monthly'!$A12,'Pro Forma'!$A:$A,0),MATCH('Cash Flow_Monthly'!AP$2,'Pro Forma'!$1:$1,0))*IF(AP$3&gt;'Project Summary'!$G$7,0,1)</f>
        <v>-21636.581251843971</v>
      </c>
      <c r="AQ12" s="587">
        <f>AQ$6*INDEX('Pro Forma'!$1:$1048576,MATCH('Cash Flow_Monthly'!$A12,'Pro Forma'!$A:$A,0),MATCH('Cash Flow_Monthly'!AQ$2,'Pro Forma'!$1:$1,0))*IF(AQ$3&gt;'Project Summary'!$G$7,0,1)</f>
        <v>-21710.060636332535</v>
      </c>
      <c r="AR12" s="587">
        <f>AR$6*INDEX('Pro Forma'!$1:$1048576,MATCH('Cash Flow_Monthly'!$A12,'Pro Forma'!$A:$A,0),MATCH('Cash Flow_Monthly'!AR$2,'Pro Forma'!$1:$1,0))*IF(AR$3&gt;'Project Summary'!$G$7,0,1)</f>
        <v>-21768.229245089242</v>
      </c>
      <c r="AS12" s="587">
        <f>AS$6*INDEX('Pro Forma'!$1:$1048576,MATCH('Cash Flow_Monthly'!$A12,'Pro Forma'!$A:$A,0),MATCH('Cash Flow_Monthly'!AS$2,'Pro Forma'!$1:$1,0))*IF(AS$3&gt;'Project Summary'!$G$7,0,1)</f>
        <v>-21831.397345915742</v>
      </c>
      <c r="AT12" s="587">
        <f>AT$6*INDEX('Pro Forma'!$1:$1048576,MATCH('Cash Flow_Monthly'!$A12,'Pro Forma'!$A:$A,0),MATCH('Cash Flow_Monthly'!AT$2,'Pro Forma'!$1:$1,0))*IF(AT$3&gt;'Project Summary'!$G$7,0,1)</f>
        <v>-21876.3509019107</v>
      </c>
      <c r="AU12" s="587">
        <f>AU$6*INDEX('Pro Forma'!$1:$1048576,MATCH('Cash Flow_Monthly'!$A12,'Pro Forma'!$A:$A,0),MATCH('Cash Flow_Monthly'!AU$2,'Pro Forma'!$1:$1,0))*IF(AU$3&gt;'Project Summary'!$G$7,0,1)</f>
        <v>-21978.849878456491</v>
      </c>
      <c r="AV12" s="587">
        <f>AV$6*INDEX('Pro Forma'!$1:$1048576,MATCH('Cash Flow_Monthly'!$A12,'Pro Forma'!$A:$A,0),MATCH('Cash Flow_Monthly'!AV$2,'Pro Forma'!$1:$1,0))*IF(AV$3&gt;'Project Summary'!$G$7,0,1)</f>
        <v>-22070.116417106532</v>
      </c>
      <c r="AW12" s="587">
        <f>AW$6*INDEX('Pro Forma'!$1:$1048576,MATCH('Cash Flow_Monthly'!$A12,'Pro Forma'!$A:$A,0),MATCH('Cash Flow_Monthly'!AW$2,'Pro Forma'!$1:$1,0))*IF(AW$3&gt;'Project Summary'!$G$7,0,1)</f>
        <v>-22150.45122883701</v>
      </c>
      <c r="AX12" s="587">
        <f>AX$6*INDEX('Pro Forma'!$1:$1048576,MATCH('Cash Flow_Monthly'!$A12,'Pro Forma'!$A:$A,0),MATCH('Cash Flow_Monthly'!AX$2,'Pro Forma'!$1:$1,0))*IF(AX$3&gt;'Project Summary'!$G$7,0,1)</f>
        <v>-22199.714979306355</v>
      </c>
      <c r="AY12" s="587">
        <f>AY$6*INDEX('Pro Forma'!$1:$1048576,MATCH('Cash Flow_Monthly'!$A12,'Pro Forma'!$A:$A,0),MATCH('Cash Flow_Monthly'!AY$2,'Pro Forma'!$1:$1,0))*IF(AY$3&gt;'Project Summary'!$G$7,0,1)</f>
        <v>-22248.097312828308</v>
      </c>
      <c r="AZ12" s="587">
        <f>AZ$6*INDEX('Pro Forma'!$1:$1048576,MATCH('Cash Flow_Monthly'!$A12,'Pro Forma'!$A:$A,0),MATCH('Cash Flow_Monthly'!AZ$2,'Pro Forma'!$1:$1,0))*IF(AZ$3&gt;'Project Summary'!$G$7,0,1)</f>
        <v>-22295.660884637258</v>
      </c>
      <c r="BA12" s="587">
        <f>BA$6*INDEX('Pro Forma'!$1:$1048576,MATCH('Cash Flow_Monthly'!$A12,'Pro Forma'!$A:$A,0),MATCH('Cash Flow_Monthly'!BA$2,'Pro Forma'!$1:$1,0))*IF(BA$3&gt;'Project Summary'!$G$7,0,1)</f>
        <v>-22342.466733307079</v>
      </c>
      <c r="BB12" s="587">
        <f>BB$6*INDEX('Pro Forma'!$1:$1048576,MATCH('Cash Flow_Monthly'!$A12,'Pro Forma'!$A:$A,0),MATCH('Cash Flow_Monthly'!BB$2,'Pro Forma'!$1:$1,0))*IF(BB$3&gt;'Project Summary'!$G$7,0,1)</f>
        <v>-22397.424674164824</v>
      </c>
      <c r="BC12" s="587">
        <f>BC$6*INDEX('Pro Forma'!$1:$1048576,MATCH('Cash Flow_Monthly'!$A12,'Pro Forma'!$A:$A,0),MATCH('Cash Flow_Monthly'!BC$2,'Pro Forma'!$1:$1,0))*IF(BC$3&gt;'Project Summary'!$G$7,0,1)</f>
        <v>-22442.80782193027</v>
      </c>
      <c r="BD12" s="587">
        <f>BD$6*INDEX('Pro Forma'!$1:$1048576,MATCH('Cash Flow_Monthly'!$A12,'Pro Forma'!$A:$A,0),MATCH('Cash Flow_Monthly'!BD$2,'Pro Forma'!$1:$1,0))*IF(BD$3&gt;'Project Summary'!$G$7,0,1)</f>
        <v>-22479.221103825112</v>
      </c>
      <c r="BE12" s="587">
        <f>BE$6*INDEX('Pro Forma'!$1:$1048576,MATCH('Cash Flow_Monthly'!$A12,'Pro Forma'!$A:$A,0),MATCH('Cash Flow_Monthly'!BE$2,'Pro Forma'!$1:$1,0))*IF(BE$3&gt;'Project Summary'!$G$7,0,1)</f>
        <v>-22521.66063221954</v>
      </c>
      <c r="BF12" s="587">
        <f>BF$6*INDEX('Pro Forma'!$1:$1048576,MATCH('Cash Flow_Monthly'!$A12,'Pro Forma'!$A:$A,0),MATCH('Cash Flow_Monthly'!BF$2,'Pro Forma'!$1:$1,0))*IF(BF$3&gt;'Project Summary'!$G$7,0,1)</f>
        <v>-22552.379217700811</v>
      </c>
      <c r="BG12" s="587">
        <f>BG$6*INDEX('Pro Forma'!$1:$1048576,MATCH('Cash Flow_Monthly'!$A12,'Pro Forma'!$A:$A,0),MATCH('Cash Flow_Monthly'!BG$2,'Pro Forma'!$1:$1,0))*IF(BG$3&gt;'Project Summary'!$G$7,0,1)</f>
        <v>-22623.775952067437</v>
      </c>
      <c r="BH12" s="587">
        <f>BH$6*INDEX('Pro Forma'!$1:$1048576,MATCH('Cash Flow_Monthly'!$A12,'Pro Forma'!$A:$A,0),MATCH('Cash Flow_Monthly'!BH$2,'Pro Forma'!$1:$1,0))*IF(BH$3&gt;'Project Summary'!$G$7,0,1)</f>
        <v>-22693.488755643215</v>
      </c>
      <c r="BI12" s="587">
        <f>BI$6*INDEX('Pro Forma'!$1:$1048576,MATCH('Cash Flow_Monthly'!$A12,'Pro Forma'!$A:$A,0),MATCH('Cash Flow_Monthly'!BI$2,'Pro Forma'!$1:$1,0))*IF(BI$3&gt;'Project Summary'!$G$7,0,1)</f>
        <v>-22762.14432908488</v>
      </c>
      <c r="BJ12" s="587">
        <f>BJ$6*INDEX('Pro Forma'!$1:$1048576,MATCH('Cash Flow_Monthly'!$A12,'Pro Forma'!$A:$A,0),MATCH('Cash Flow_Monthly'!BJ$2,'Pro Forma'!$1:$1,0))*IF(BJ$3&gt;'Project Summary'!$G$7,0,1)</f>
        <v>-22805.506581529731</v>
      </c>
      <c r="BK12" s="587">
        <f>BK$6*INDEX('Pro Forma'!$1:$1048576,MATCH('Cash Flow_Monthly'!$A12,'Pro Forma'!$A:$A,0),MATCH('Cash Flow_Monthly'!BK$2,'Pro Forma'!$1:$1,0))*IF(BK$3&gt;'Project Summary'!$G$7,0,1)</f>
        <v>-22849.352934521015</v>
      </c>
      <c r="BL12" s="587">
        <f>BL$6*INDEX('Pro Forma'!$1:$1048576,MATCH('Cash Flow_Monthly'!$A12,'Pro Forma'!$A:$A,0),MATCH('Cash Flow_Monthly'!BL$2,'Pro Forma'!$1:$1,0))*IF(BL$3&gt;'Project Summary'!$G$7,0,1)</f>
        <v>-22893.712724600609</v>
      </c>
      <c r="BM12" s="587">
        <f>BM$6*INDEX('Pro Forma'!$1:$1048576,MATCH('Cash Flow_Monthly'!$A12,'Pro Forma'!$A:$A,0),MATCH('Cash Flow_Monthly'!BM$2,'Pro Forma'!$1:$1,0))*IF(BM$3&gt;'Project Summary'!$G$7,0,1)</f>
        <v>-21027.06200950226</v>
      </c>
      <c r="BN12" s="587">
        <f>BN$6*INDEX('Pro Forma'!$1:$1048576,MATCH('Cash Flow_Monthly'!$A12,'Pro Forma'!$A:$A,0),MATCH('Cash Flow_Monthly'!BN$2,'Pro Forma'!$1:$1,0))*IF(BN$3&gt;'Project Summary'!$G$7,0,1)</f>
        <v>-21076.805048565904</v>
      </c>
      <c r="BO12" s="587">
        <f>BO$6*INDEX('Pro Forma'!$1:$1048576,MATCH('Cash Flow_Monthly'!$A12,'Pro Forma'!$A:$A,0),MATCH('Cash Flow_Monthly'!BO$2,'Pro Forma'!$1:$1,0))*IF(BO$3&gt;'Project Summary'!$G$7,0,1)</f>
        <v>-21118.86591447359</v>
      </c>
      <c r="BP12" s="587">
        <f>BP$6*INDEX('Pro Forma'!$1:$1048576,MATCH('Cash Flow_Monthly'!$A12,'Pro Forma'!$A:$A,0),MATCH('Cash Flow_Monthly'!BP$2,'Pro Forma'!$1:$1,0))*IF(BP$3&gt;'Project Summary'!$G$7,0,1)</f>
        <v>-21153.23696258726</v>
      </c>
      <c r="BQ12" s="587">
        <f>BQ$6*INDEX('Pro Forma'!$1:$1048576,MATCH('Cash Flow_Monthly'!$A12,'Pro Forma'!$A:$A,0),MATCH('Cash Flow_Monthly'!BQ$2,'Pro Forma'!$1:$1,0))*IF(BQ$3&gt;'Project Summary'!$G$7,0,1)</f>
        <v>-21193.994532813689</v>
      </c>
      <c r="BR12" s="587">
        <f>BR$6*INDEX('Pro Forma'!$1:$1048576,MATCH('Cash Flow_Monthly'!$A12,'Pro Forma'!$A:$A,0),MATCH('Cash Flow_Monthly'!BR$2,'Pro Forma'!$1:$1,0))*IF(BR$3&gt;'Project Summary'!$G$7,0,1)</f>
        <v>-21223.833738820122</v>
      </c>
      <c r="BS12" s="587">
        <f>BS$6*INDEX('Pro Forma'!$1:$1048576,MATCH('Cash Flow_Monthly'!$A12,'Pro Forma'!$A:$A,0),MATCH('Cash Flow_Monthly'!BS$2,'Pro Forma'!$1:$1,0))*IF(BS$3&gt;'Project Summary'!$G$7,0,1)</f>
        <v>-21295.05412085322</v>
      </c>
      <c r="BT12" s="587">
        <f>BT$6*INDEX('Pro Forma'!$1:$1048576,MATCH('Cash Flow_Monthly'!$A12,'Pro Forma'!$A:$A,0),MATCH('Cash Flow_Monthly'!BT$2,'Pro Forma'!$1:$1,0))*IF(BT$3&gt;'Project Summary'!$G$7,0,1)</f>
        <v>-21365.96928312385</v>
      </c>
      <c r="BU12" s="587">
        <f>BU$6*INDEX('Pro Forma'!$1:$1048576,MATCH('Cash Flow_Monthly'!$A12,'Pro Forma'!$A:$A,0),MATCH('Cash Flow_Monthly'!BU$2,'Pro Forma'!$1:$1,0))*IF(BU$3&gt;'Project Summary'!$G$7,0,1)</f>
        <v>-21436.634784366903</v>
      </c>
      <c r="BV12" s="587">
        <f>BV$6*INDEX('Pro Forma'!$1:$1048576,MATCH('Cash Flow_Monthly'!$A12,'Pro Forma'!$A:$A,0),MATCH('Cash Flow_Monthly'!BV$2,'Pro Forma'!$1:$1,0))*IF(BV$3&gt;'Project Summary'!$G$7,0,1)</f>
        <v>-21481.475431321887</v>
      </c>
      <c r="BW12" s="587">
        <f>BW$6*INDEX('Pro Forma'!$1:$1048576,MATCH('Cash Flow_Monthly'!$A12,'Pro Forma'!$A:$A,0),MATCH('Cash Flow_Monthly'!BW$2,'Pro Forma'!$1:$1,0))*IF(BW$3&gt;'Project Summary'!$G$7,0,1)</f>
        <v>-21526.974886908072</v>
      </c>
      <c r="BX12" s="587">
        <f>BX$6*INDEX('Pro Forma'!$1:$1048576,MATCH('Cash Flow_Monthly'!$A12,'Pro Forma'!$A:$A,0),MATCH('Cash Flow_Monthly'!BX$2,'Pro Forma'!$1:$1,0))*IF(BX$3&gt;'Project Summary'!$G$7,0,1)</f>
        <v>-21573.116287534129</v>
      </c>
      <c r="BY12" s="587">
        <f>BY$6*INDEX('Pro Forma'!$1:$1048576,MATCH('Cash Flow_Monthly'!$A12,'Pro Forma'!$A:$A,0),MATCH('Cash Flow_Monthly'!BY$2,'Pro Forma'!$1:$1,0))*IF(BY$3&gt;'Project Summary'!$G$7,0,1)</f>
        <v>-21619.881877896394</v>
      </c>
      <c r="BZ12" s="587">
        <f>BZ$6*INDEX('Pro Forma'!$1:$1048576,MATCH('Cash Flow_Monthly'!$A12,'Pro Forma'!$A:$A,0),MATCH('Cash Flow_Monthly'!BZ$2,'Pro Forma'!$1:$1,0))*IF(BZ$3&gt;'Project Summary'!$G$7,0,1)</f>
        <v>-21676.462374866042</v>
      </c>
      <c r="CA12" s="587">
        <f>CA$6*INDEX('Pro Forma'!$1:$1048576,MATCH('Cash Flow_Monthly'!$A12,'Pro Forma'!$A:$A,0),MATCH('Cash Flow_Monthly'!CA$2,'Pro Forma'!$1:$1,0))*IF(CA$3&gt;'Project Summary'!$G$7,0,1)</f>
        <v>-21724.272867956472</v>
      </c>
      <c r="CB12" s="587">
        <f>CB$6*INDEX('Pro Forma'!$1:$1048576,MATCH('Cash Flow_Monthly'!$A12,'Pro Forma'!$A:$A,0),MATCH('Cash Flow_Monthly'!CB$2,'Pro Forma'!$1:$1,0))*IF(CB$3&gt;'Project Summary'!$G$7,0,1)</f>
        <v>-21763.269748852254</v>
      </c>
      <c r="CC12" s="587">
        <f>CC$6*INDEX('Pro Forma'!$1:$1048576,MATCH('Cash Flow_Monthly'!$A12,'Pro Forma'!$A:$A,0),MATCH('Cash Flow_Monthly'!CC$2,'Pro Forma'!$1:$1,0))*IF(CC$3&gt;'Project Summary'!$G$7,0,1)</f>
        <v>-21809.425767988545</v>
      </c>
      <c r="CD12" s="587">
        <f>CD$6*INDEX('Pro Forma'!$1:$1048576,MATCH('Cash Flow_Monthly'!$A12,'Pro Forma'!$A:$A,0),MATCH('Cash Flow_Monthly'!CD$2,'Pro Forma'!$1:$1,0))*IF(CD$3&gt;'Project Summary'!$G$7,0,1)</f>
        <v>-21843.126343516677</v>
      </c>
      <c r="CE12" s="587">
        <f>CE$6*INDEX('Pro Forma'!$1:$1048576,MATCH('Cash Flow_Monthly'!$A12,'Pro Forma'!$A:$A,0),MATCH('Cash Flow_Monthly'!CE$2,'Pro Forma'!$1:$1,0))*IF(CE$3&gt;'Project Summary'!$G$7,0,1)</f>
        <v>-21923.392176714897</v>
      </c>
      <c r="CF12" s="587">
        <f>CF$6*INDEX('Pro Forma'!$1:$1048576,MATCH('Cash Flow_Monthly'!$A12,'Pro Forma'!$A:$A,0),MATCH('Cash Flow_Monthly'!CF$2,'Pro Forma'!$1:$1,0))*IF(CF$3&gt;'Project Summary'!$G$7,0,1)</f>
        <v>-22003.059959667073</v>
      </c>
      <c r="CG12" s="587">
        <f>CG$6*INDEX('Pro Forma'!$1:$1048576,MATCH('Cash Flow_Monthly'!$A12,'Pro Forma'!$A:$A,0),MATCH('Cash Flow_Monthly'!CG$2,'Pro Forma'!$1:$1,0))*IF(CG$3&gt;'Project Summary'!$G$7,0,1)</f>
        <v>-22082.14400509169</v>
      </c>
      <c r="CH12" s="587">
        <f>CH$6*INDEX('Pro Forma'!$1:$1048576,MATCH('Cash Flow_Monthly'!$A12,'Pro Forma'!$A:$A,0),MATCH('Cash Flow_Monthly'!CH$2,'Pro Forma'!$1:$1,0))*IF(CH$3&gt;'Project Summary'!$G$7,0,1)</f>
        <v>-22132.13201182476</v>
      </c>
      <c r="CI12" s="587">
        <f>CI$6*INDEX('Pro Forma'!$1:$1048576,MATCH('Cash Flow_Monthly'!$A12,'Pro Forma'!$A:$A,0),MATCH('Cash Flow_Monthly'!CI$2,'Pro Forma'!$1:$1,0))*IF(CI$3&gt;'Project Summary'!$G$7,0,1)</f>
        <v>-22182.656891538067</v>
      </c>
      <c r="CJ12" s="587">
        <f>CJ$6*INDEX('Pro Forma'!$1:$1048576,MATCH('Cash Flow_Monthly'!$A12,'Pro Forma'!$A:$A,0),MATCH('Cash Flow_Monthly'!CJ$2,'Pro Forma'!$1:$1,0))*IF(CJ$3&gt;'Project Summary'!$G$7,0,1)</f>
        <v>-22233.695643098014</v>
      </c>
      <c r="CK12" s="587">
        <f>CK$6*INDEX('Pro Forma'!$1:$1048576,MATCH('Cash Flow_Monthly'!$A12,'Pro Forma'!$A:$A,0),MATCH('Cash Flow_Monthly'!CK$2,'Pro Forma'!$1:$1,0))*IF(CK$3&gt;'Project Summary'!$G$7,0,1)</f>
        <v>0</v>
      </c>
      <c r="CL12" s="587">
        <f>CL$6*INDEX('Pro Forma'!$1:$1048576,MATCH('Cash Flow_Monthly'!$A12,'Pro Forma'!$A:$A,0),MATCH('Cash Flow_Monthly'!CL$2,'Pro Forma'!$1:$1,0))*IF(CL$3&gt;'Project Summary'!$G$7,0,1)</f>
        <v>0</v>
      </c>
      <c r="CM12" s="587">
        <f>CM$6*INDEX('Pro Forma'!$1:$1048576,MATCH('Cash Flow_Monthly'!$A12,'Pro Forma'!$A:$A,0),MATCH('Cash Flow_Monthly'!CM$2,'Pro Forma'!$1:$1,0))*IF(CM$3&gt;'Project Summary'!$G$7,0,1)</f>
        <v>0</v>
      </c>
      <c r="CN12" s="587">
        <f>CN$6*INDEX('Pro Forma'!$1:$1048576,MATCH('Cash Flow_Monthly'!$A12,'Pro Forma'!$A:$A,0),MATCH('Cash Flow_Monthly'!CN$2,'Pro Forma'!$1:$1,0))*IF(CN$3&gt;'Project Summary'!$G$7,0,1)</f>
        <v>0</v>
      </c>
      <c r="CO12" s="587">
        <f>CO$6*INDEX('Pro Forma'!$1:$1048576,MATCH('Cash Flow_Monthly'!$A12,'Pro Forma'!$A:$A,0),MATCH('Cash Flow_Monthly'!CO$2,'Pro Forma'!$1:$1,0))*IF(CO$3&gt;'Project Summary'!$G$7,0,1)</f>
        <v>0</v>
      </c>
      <c r="CP12" s="587">
        <f>CP$6*INDEX('Pro Forma'!$1:$1048576,MATCH('Cash Flow_Monthly'!$A12,'Pro Forma'!$A:$A,0),MATCH('Cash Flow_Monthly'!CP$2,'Pro Forma'!$1:$1,0))*IF(CP$3&gt;'Project Summary'!$G$7,0,1)</f>
        <v>0</v>
      </c>
      <c r="CQ12" s="587">
        <f>CQ$6*INDEX('Pro Forma'!$1:$1048576,MATCH('Cash Flow_Monthly'!$A12,'Pro Forma'!$A:$A,0),MATCH('Cash Flow_Monthly'!CQ$2,'Pro Forma'!$1:$1,0))*IF(CQ$3&gt;'Project Summary'!$G$7,0,1)</f>
        <v>0</v>
      </c>
      <c r="CR12" s="587">
        <f>CR$6*INDEX('Pro Forma'!$1:$1048576,MATCH('Cash Flow_Monthly'!$A12,'Pro Forma'!$A:$A,0),MATCH('Cash Flow_Monthly'!CR$2,'Pro Forma'!$1:$1,0))*IF(CR$3&gt;'Project Summary'!$G$7,0,1)</f>
        <v>0</v>
      </c>
      <c r="CS12" s="587">
        <f>CS$6*INDEX('Pro Forma'!$1:$1048576,MATCH('Cash Flow_Monthly'!$A12,'Pro Forma'!$A:$A,0),MATCH('Cash Flow_Monthly'!CS$2,'Pro Forma'!$1:$1,0))*IF(CS$3&gt;'Project Summary'!$G$7,0,1)</f>
        <v>0</v>
      </c>
      <c r="CT12" s="587">
        <f>CT$6*INDEX('Pro Forma'!$1:$1048576,MATCH('Cash Flow_Monthly'!$A12,'Pro Forma'!$A:$A,0),MATCH('Cash Flow_Monthly'!CT$2,'Pro Forma'!$1:$1,0))*IF(CT$3&gt;'Project Summary'!$G$7,0,1)</f>
        <v>0</v>
      </c>
      <c r="CU12" s="587">
        <f>CU$6*INDEX('Pro Forma'!$1:$1048576,MATCH('Cash Flow_Monthly'!$A12,'Pro Forma'!$A:$A,0),MATCH('Cash Flow_Monthly'!CU$2,'Pro Forma'!$1:$1,0))*IF(CU$3&gt;'Project Summary'!$G$7,0,1)</f>
        <v>0</v>
      </c>
      <c r="CV12" s="587">
        <f>CV$6*INDEX('Pro Forma'!$1:$1048576,MATCH('Cash Flow_Monthly'!$A12,'Pro Forma'!$A:$A,0),MATCH('Cash Flow_Monthly'!CV$2,'Pro Forma'!$1:$1,0))*IF(CV$3&gt;'Project Summary'!$G$7,0,1)</f>
        <v>0</v>
      </c>
      <c r="CW12" s="587">
        <f>CW$6*INDEX('Pro Forma'!$1:$1048576,MATCH('Cash Flow_Monthly'!$A12,'Pro Forma'!$A:$A,0),MATCH('Cash Flow_Monthly'!CW$2,'Pro Forma'!$1:$1,0))*IF(CW$3&gt;'Project Summary'!$G$7,0,1)</f>
        <v>0</v>
      </c>
      <c r="CX12" s="587">
        <f>CX$6*INDEX('Pro Forma'!$1:$1048576,MATCH('Cash Flow_Monthly'!$A12,'Pro Forma'!$A:$A,0),MATCH('Cash Flow_Monthly'!CX$2,'Pro Forma'!$1:$1,0))*IF(CX$3&gt;'Project Summary'!$G$7,0,1)</f>
        <v>0</v>
      </c>
      <c r="CY12" s="587">
        <f>CY$6*INDEX('Pro Forma'!$1:$1048576,MATCH('Cash Flow_Monthly'!$A12,'Pro Forma'!$A:$A,0),MATCH('Cash Flow_Monthly'!CY$2,'Pro Forma'!$1:$1,0))*IF(CY$3&gt;'Project Summary'!$G$7,0,1)</f>
        <v>0</v>
      </c>
      <c r="CZ12" s="587">
        <f>CZ$6*INDEX('Pro Forma'!$1:$1048576,MATCH('Cash Flow_Monthly'!$A12,'Pro Forma'!$A:$A,0),MATCH('Cash Flow_Monthly'!CZ$2,'Pro Forma'!$1:$1,0))*IF(CZ$3&gt;'Project Summary'!$G$7,0,1)</f>
        <v>0</v>
      </c>
      <c r="DA12" s="587">
        <f>DA$6*INDEX('Pro Forma'!$1:$1048576,MATCH('Cash Flow_Monthly'!$A12,'Pro Forma'!$A:$A,0),MATCH('Cash Flow_Monthly'!DA$2,'Pro Forma'!$1:$1,0))*IF(DA$3&gt;'Project Summary'!$G$7,0,1)</f>
        <v>0</v>
      </c>
      <c r="DB12" s="587">
        <f>DB$6*INDEX('Pro Forma'!$1:$1048576,MATCH('Cash Flow_Monthly'!$A12,'Pro Forma'!$A:$A,0),MATCH('Cash Flow_Monthly'!DB$2,'Pro Forma'!$1:$1,0))*IF(DB$3&gt;'Project Summary'!$G$7,0,1)</f>
        <v>0</v>
      </c>
      <c r="DC12" s="587">
        <f>DC$6*INDEX('Pro Forma'!$1:$1048576,MATCH('Cash Flow_Monthly'!$A12,'Pro Forma'!$A:$A,0),MATCH('Cash Flow_Monthly'!DC$2,'Pro Forma'!$1:$1,0))*IF(DC$3&gt;'Project Summary'!$G$7,0,1)</f>
        <v>0</v>
      </c>
      <c r="DD12" s="587">
        <f>DD$6*INDEX('Pro Forma'!$1:$1048576,MATCH('Cash Flow_Monthly'!$A12,'Pro Forma'!$A:$A,0),MATCH('Cash Flow_Monthly'!DD$2,'Pro Forma'!$1:$1,0))*IF(DD$3&gt;'Project Summary'!$G$7,0,1)</f>
        <v>0</v>
      </c>
      <c r="DE12" s="587">
        <f>DE$6*INDEX('Pro Forma'!$1:$1048576,MATCH('Cash Flow_Monthly'!$A12,'Pro Forma'!$A:$A,0),MATCH('Cash Flow_Monthly'!DE$2,'Pro Forma'!$1:$1,0))*IF(DE$3&gt;'Project Summary'!$G$7,0,1)</f>
        <v>0</v>
      </c>
      <c r="DF12" s="587">
        <f>DF$6*INDEX('Pro Forma'!$1:$1048576,MATCH('Cash Flow_Monthly'!$A12,'Pro Forma'!$A:$A,0),MATCH('Cash Flow_Monthly'!DF$2,'Pro Forma'!$1:$1,0))*IF(DF$3&gt;'Project Summary'!$G$7,0,1)</f>
        <v>0</v>
      </c>
      <c r="DG12" s="587">
        <f>DG$6*INDEX('Pro Forma'!$1:$1048576,MATCH('Cash Flow_Monthly'!$A12,'Pro Forma'!$A:$A,0),MATCH('Cash Flow_Monthly'!DG$2,'Pro Forma'!$1:$1,0))*IF(DG$3&gt;'Project Summary'!$G$7,0,1)</f>
        <v>0</v>
      </c>
      <c r="DH12" s="587">
        <f>DH$6*INDEX('Pro Forma'!$1:$1048576,MATCH('Cash Flow_Monthly'!$A12,'Pro Forma'!$A:$A,0),MATCH('Cash Flow_Monthly'!DH$2,'Pro Forma'!$1:$1,0))*IF(DH$3&gt;'Project Summary'!$G$7,0,1)</f>
        <v>0</v>
      </c>
      <c r="DI12" s="587">
        <f>DI$6*INDEX('Pro Forma'!$1:$1048576,MATCH('Cash Flow_Monthly'!$A12,'Pro Forma'!$A:$A,0),MATCH('Cash Flow_Monthly'!DI$2,'Pro Forma'!$1:$1,0))*IF(DI$3&gt;'Project Summary'!$G$7,0,1)</f>
        <v>0</v>
      </c>
      <c r="DJ12" s="587">
        <f>DJ$6*INDEX('Pro Forma'!$1:$1048576,MATCH('Cash Flow_Monthly'!$A12,'Pro Forma'!$A:$A,0),MATCH('Cash Flow_Monthly'!DJ$2,'Pro Forma'!$1:$1,0))*IF(DJ$3&gt;'Project Summary'!$G$7,0,1)</f>
        <v>0</v>
      </c>
      <c r="DK12" s="587">
        <f>DK$6*INDEX('Pro Forma'!$1:$1048576,MATCH('Cash Flow_Monthly'!$A12,'Pro Forma'!$A:$A,0),MATCH('Cash Flow_Monthly'!DK$2,'Pro Forma'!$1:$1,0))*IF(DK$3&gt;'Project Summary'!$G$7,0,1)</f>
        <v>0</v>
      </c>
      <c r="DL12" s="587">
        <f>DL$6*INDEX('Pro Forma'!$1:$1048576,MATCH('Cash Flow_Monthly'!$A12,'Pro Forma'!$A:$A,0),MATCH('Cash Flow_Monthly'!DL$2,'Pro Forma'!$1:$1,0))*IF(DL$3&gt;'Project Summary'!$G$7,0,1)</f>
        <v>0</v>
      </c>
      <c r="DM12" s="587">
        <f>DM$6*INDEX('Pro Forma'!$1:$1048576,MATCH('Cash Flow_Monthly'!$A12,'Pro Forma'!$A:$A,0),MATCH('Cash Flow_Monthly'!DM$2,'Pro Forma'!$1:$1,0))*IF(DM$3&gt;'Project Summary'!$G$7,0,1)</f>
        <v>0</v>
      </c>
      <c r="DN12" s="587">
        <f>DN$6*INDEX('Pro Forma'!$1:$1048576,MATCH('Cash Flow_Monthly'!$A12,'Pro Forma'!$A:$A,0),MATCH('Cash Flow_Monthly'!DN$2,'Pro Forma'!$1:$1,0))*IF(DN$3&gt;'Project Summary'!$G$7,0,1)</f>
        <v>0</v>
      </c>
      <c r="DO12" s="587">
        <f>DO$6*INDEX('Pro Forma'!$1:$1048576,MATCH('Cash Flow_Monthly'!$A12,'Pro Forma'!$A:$A,0),MATCH('Cash Flow_Monthly'!DO$2,'Pro Forma'!$1:$1,0))*IF(DO$3&gt;'Project Summary'!$G$7,0,1)</f>
        <v>0</v>
      </c>
      <c r="DP12" s="587">
        <f>DP$6*INDEX('Pro Forma'!$1:$1048576,MATCH('Cash Flow_Monthly'!$A12,'Pro Forma'!$A:$A,0),MATCH('Cash Flow_Monthly'!DP$2,'Pro Forma'!$1:$1,0))*IF(DP$3&gt;'Project Summary'!$G$7,0,1)</f>
        <v>0</v>
      </c>
      <c r="DQ12" s="587">
        <f>DQ$6*INDEX('Pro Forma'!$1:$1048576,MATCH('Cash Flow_Monthly'!$A12,'Pro Forma'!$A:$A,0),MATCH('Cash Flow_Monthly'!DQ$2,'Pro Forma'!$1:$1,0))*IF(DQ$3&gt;'Project Summary'!$G$7,0,1)</f>
        <v>0</v>
      </c>
      <c r="DR12" s="587">
        <f>DR$6*INDEX('Pro Forma'!$1:$1048576,MATCH('Cash Flow_Monthly'!$A12,'Pro Forma'!$A:$A,0),MATCH('Cash Flow_Monthly'!DR$2,'Pro Forma'!$1:$1,0))*IF(DR$3&gt;'Project Summary'!$G$7,0,1)</f>
        <v>0</v>
      </c>
      <c r="DS12" s="587">
        <f>DS$6*INDEX('Pro Forma'!$1:$1048576,MATCH('Cash Flow_Monthly'!$A12,'Pro Forma'!$A:$A,0),MATCH('Cash Flow_Monthly'!DS$2,'Pro Forma'!$1:$1,0))*IF(DS$3&gt;'Project Summary'!$G$7,0,1)</f>
        <v>0</v>
      </c>
      <c r="DT12" s="587">
        <f>DT$6*INDEX('Pro Forma'!$1:$1048576,MATCH('Cash Flow_Monthly'!$A12,'Pro Forma'!$A:$A,0),MATCH('Cash Flow_Monthly'!DT$2,'Pro Forma'!$1:$1,0))*IF(DT$3&gt;'Project Summary'!$G$7,0,1)</f>
        <v>0</v>
      </c>
      <c r="DU12" s="586"/>
    </row>
    <row r="13" spans="1:128" s="466" customFormat="1">
      <c r="A13" s="4" t="str">
        <f>'Pro Forma'!A16</f>
        <v>Concessions</v>
      </c>
      <c r="B13"/>
      <c r="C13"/>
      <c r="D13"/>
      <c r="E13" s="587">
        <f>E$10*INDEX('Pro Forma'!$1:$1048576,MATCH('Cash Flow_Monthly'!$A13,'Pro Forma'!$A:$A,0),MATCH('Cash Flow_Monthly'!E$2,'Pro Forma'!$1:$1,0))*IF(E$3&gt;'Project Summary'!$G$7,0,1)</f>
        <v>-6006.9181739436544</v>
      </c>
      <c r="F13" s="587">
        <f>F$10*INDEX('Pro Forma'!$1:$1048576,MATCH('Cash Flow_Monthly'!$A13,'Pro Forma'!$A:$A,0),MATCH('Cash Flow_Monthly'!F$2,'Pro Forma'!$1:$1,0))*IF(F$3&gt;'Project Summary'!$G$7,0,1)</f>
        <v>-6012.3805328125509</v>
      </c>
      <c r="G13" s="587">
        <f>G$10*INDEX('Pro Forma'!$1:$1048576,MATCH('Cash Flow_Monthly'!$A13,'Pro Forma'!$A:$A,0),MATCH('Cash Flow_Monthly'!G$2,'Pro Forma'!$1:$1,0))*IF(G$3&gt;'Project Summary'!$G$7,0,1)</f>
        <v>-6018.0067477361672</v>
      </c>
      <c r="H13" s="587">
        <f>H$10*INDEX('Pro Forma'!$1:$1048576,MATCH('Cash Flow_Monthly'!$A13,'Pro Forma'!$A:$A,0),MATCH('Cash Flow_Monthly'!H$2,'Pro Forma'!$1:$1,0))*IF(H$3&gt;'Project Summary'!$G$7,0,1)</f>
        <v>-6023.4856170518888</v>
      </c>
      <c r="I13" s="587">
        <f>I$10*INDEX('Pro Forma'!$1:$1048576,MATCH('Cash Flow_Monthly'!$A13,'Pro Forma'!$A:$A,0),MATCH('Cash Flow_Monthly'!I$2,'Pro Forma'!$1:$1,0))*IF(I$3&gt;'Project Summary'!$G$7,0,1)</f>
        <v>-6035.0558314542795</v>
      </c>
      <c r="J13" s="587">
        <f>J$10*INDEX('Pro Forma'!$1:$1048576,MATCH('Cash Flow_Monthly'!$A13,'Pro Forma'!$A:$A,0),MATCH('Cash Flow_Monthly'!J$2,'Pro Forma'!$1:$1,0))*IF(J$3&gt;'Project Summary'!$G$7,0,1)</f>
        <v>-6044.3004365681618</v>
      </c>
      <c r="K13" s="587">
        <f>K$10*INDEX('Pro Forma'!$1:$1048576,MATCH('Cash Flow_Monthly'!$A13,'Pro Forma'!$A:$A,0),MATCH('Cash Flow_Monthly'!K$2,'Pro Forma'!$1:$1,0))*IF(K$3&gt;'Project Summary'!$G$7,0,1)</f>
        <v>-6076.1021915252368</v>
      </c>
      <c r="L13" s="587">
        <f>L$10*INDEX('Pro Forma'!$1:$1048576,MATCH('Cash Flow_Monthly'!$A13,'Pro Forma'!$A:$A,0),MATCH('Cash Flow_Monthly'!L$2,'Pro Forma'!$1:$1,0))*IF(L$3&gt;'Project Summary'!$G$7,0,1)</f>
        <v>-6114.0650457922975</v>
      </c>
      <c r="M13" s="587">
        <f>M$10*INDEX('Pro Forma'!$1:$1048576,MATCH('Cash Flow_Monthly'!$A13,'Pro Forma'!$A:$A,0),MATCH('Cash Flow_Monthly'!M$2,'Pro Forma'!$1:$1,0))*IF(M$3&gt;'Project Summary'!$G$7,0,1)</f>
        <v>-6154.6063449941212</v>
      </c>
      <c r="N13" s="587">
        <f>N$10*INDEX('Pro Forma'!$1:$1048576,MATCH('Cash Flow_Monthly'!$A13,'Pro Forma'!$A:$A,0),MATCH('Cash Flow_Monthly'!N$2,'Pro Forma'!$1:$1,0))*IF(N$3&gt;'Project Summary'!$G$7,0,1)</f>
        <v>-6186.2247501518859</v>
      </c>
      <c r="O13" s="587">
        <f>O$10*INDEX('Pro Forma'!$1:$1048576,MATCH('Cash Flow_Monthly'!$A13,'Pro Forma'!$A:$A,0),MATCH('Cash Flow_Monthly'!O$2,'Pro Forma'!$1:$1,0))*IF(O$3&gt;'Project Summary'!$G$7,0,1)</f>
        <v>-6214.0584276586596</v>
      </c>
      <c r="P13" s="587">
        <f>P$10*INDEX('Pro Forma'!$1:$1048576,MATCH('Cash Flow_Monthly'!$A13,'Pro Forma'!$A:$A,0),MATCH('Cash Flow_Monthly'!P$2,'Pro Forma'!$1:$1,0))*IF(P$3&gt;'Project Summary'!$G$7,0,1)</f>
        <v>-6243.3311009051849</v>
      </c>
      <c r="Q13" s="587">
        <f>Q$10*INDEX('Pro Forma'!$1:$1048576,MATCH('Cash Flow_Monthly'!$A13,'Pro Forma'!$A:$A,0),MATCH('Cash Flow_Monthly'!Q$2,'Pro Forma'!$1:$1,0))*IF(Q$3&gt;'Project Summary'!$G$7,0,1)</f>
        <v>-6273.9785905658746</v>
      </c>
      <c r="R13" s="587">
        <f>R$10*INDEX('Pro Forma'!$1:$1048576,MATCH('Cash Flow_Monthly'!$A13,'Pro Forma'!$A:$A,0),MATCH('Cash Flow_Monthly'!R$2,'Pro Forma'!$1:$1,0))*IF(R$3&gt;'Project Summary'!$G$7,0,1)</f>
        <v>-6312.3251569993572</v>
      </c>
      <c r="S13" s="587">
        <f>S$10*INDEX('Pro Forma'!$1:$1048576,MATCH('Cash Flow_Monthly'!$A13,'Pro Forma'!$A:$A,0),MATCH('Cash Flow_Monthly'!S$2,'Pro Forma'!$1:$1,0))*IF(S$3&gt;'Project Summary'!$G$7,0,1)</f>
        <v>-6345.5827364227016</v>
      </c>
      <c r="T13" s="587">
        <f>T$10*INDEX('Pro Forma'!$1:$1048576,MATCH('Cash Flow_Monthly'!$A13,'Pro Forma'!$A:$A,0),MATCH('Cash Flow_Monthly'!T$2,'Pro Forma'!$1:$1,0))*IF(T$3&gt;'Project Summary'!$G$7,0,1)</f>
        <v>-6373.2347122765068</v>
      </c>
      <c r="U13" s="587">
        <f>U$10*INDEX('Pro Forma'!$1:$1048576,MATCH('Cash Flow_Monthly'!$A13,'Pro Forma'!$A:$A,0),MATCH('Cash Flow_Monthly'!U$2,'Pro Forma'!$1:$1,0))*IF(U$3&gt;'Project Summary'!$G$7,0,1)</f>
        <v>-6406.5402591647126</v>
      </c>
      <c r="V13" s="587">
        <f>V$10*INDEX('Pro Forma'!$1:$1048576,MATCH('Cash Flow_Monthly'!$A13,'Pro Forma'!$A:$A,0),MATCH('Cash Flow_Monthly'!V$2,'Pro Forma'!$1:$1,0))*IF(V$3&gt;'Project Summary'!$G$7,0,1)</f>
        <v>-6431.131887640784</v>
      </c>
      <c r="W13" s="587">
        <f>W$10*INDEX('Pro Forma'!$1:$1048576,MATCH('Cash Flow_Monthly'!$A13,'Pro Forma'!$A:$A,0),MATCH('Cash Flow_Monthly'!W$2,'Pro Forma'!$1:$1,0))*IF(W$3&gt;'Project Summary'!$G$7,0,1)</f>
        <v>-6490.7824416958274</v>
      </c>
      <c r="X13" s="587">
        <f>X$10*INDEX('Pro Forma'!$1:$1048576,MATCH('Cash Flow_Monthly'!$A13,'Pro Forma'!$A:$A,0),MATCH('Cash Flow_Monthly'!X$2,'Pro Forma'!$1:$1,0))*IF(X$3&gt;'Project Summary'!$G$7,0,1)</f>
        <v>-6550.7101967565468</v>
      </c>
      <c r="Y13" s="587">
        <f>Y$10*INDEX('Pro Forma'!$1:$1048576,MATCH('Cash Flow_Monthly'!$A13,'Pro Forma'!$A:$A,0),MATCH('Cash Flow_Monthly'!Y$2,'Pro Forma'!$1:$1,0))*IF(Y$3&gt;'Project Summary'!$G$7,0,1)</f>
        <v>-6610.767234786229</v>
      </c>
      <c r="Z13" s="587">
        <f>Z$10*INDEX('Pro Forma'!$1:$1048576,MATCH('Cash Flow_Monthly'!$A13,'Pro Forma'!$A:$A,0),MATCH('Cash Flow_Monthly'!Z$2,'Pro Forma'!$1:$1,0))*IF(Z$3&gt;'Project Summary'!$G$7,0,1)</f>
        <v>-6653.6689754323315</v>
      </c>
      <c r="AA13" s="587">
        <f>AA$10*INDEX('Pro Forma'!$1:$1048576,MATCH('Cash Flow_Monthly'!$A13,'Pro Forma'!$A:$A,0),MATCH('Cash Flow_Monthly'!AA$2,'Pro Forma'!$1:$1,0))*IF(AA$3&gt;'Project Summary'!$G$7,0,1)</f>
        <v>-6690.468345058247</v>
      </c>
      <c r="AB13" s="587">
        <f>AB$10*INDEX('Pro Forma'!$1:$1048576,MATCH('Cash Flow_Monthly'!$A13,'Pro Forma'!$A:$A,0),MATCH('Cash Flow_Monthly'!AB$2,'Pro Forma'!$1:$1,0))*IF(AB$3&gt;'Project Summary'!$G$7,0,1)</f>
        <v>-6726.8873683292813</v>
      </c>
      <c r="AC13" s="587">
        <f>AC$10*INDEX('Pro Forma'!$1:$1048576,MATCH('Cash Flow_Monthly'!$A13,'Pro Forma'!$A:$A,0),MATCH('Cash Flow_Monthly'!AC$2,'Pro Forma'!$1:$1,0))*IF(AC$3&gt;'Project Summary'!$G$7,0,1)</f>
        <v>-3381.4389003636775</v>
      </c>
      <c r="AD13" s="587">
        <f>AD$10*INDEX('Pro Forma'!$1:$1048576,MATCH('Cash Flow_Monthly'!$A13,'Pro Forma'!$A:$A,0),MATCH('Cash Flow_Monthly'!AD$2,'Pro Forma'!$1:$1,0))*IF(AD$3&gt;'Project Summary'!$G$7,0,1)</f>
        <v>-3402.6139014903106</v>
      </c>
      <c r="AE13" s="587">
        <f>AE$10*INDEX('Pro Forma'!$1:$1048576,MATCH('Cash Flow_Monthly'!$A13,'Pro Forma'!$A:$A,0),MATCH('Cash Flow_Monthly'!AE$2,'Pro Forma'!$1:$1,0))*IF(AE$3&gt;'Project Summary'!$G$7,0,1)</f>
        <v>-3419.9996442031943</v>
      </c>
      <c r="AF13" s="587">
        <f>AF$10*INDEX('Pro Forma'!$1:$1048576,MATCH('Cash Flow_Monthly'!$A13,'Pro Forma'!$A:$A,0),MATCH('Cash Flow_Monthly'!AF$2,'Pro Forma'!$1:$1,0))*IF(AF$3&gt;'Project Summary'!$G$7,0,1)</f>
        <v>-3433.7788489823038</v>
      </c>
      <c r="AG13" s="587">
        <f>AG$10*INDEX('Pro Forma'!$1:$1048576,MATCH('Cash Flow_Monthly'!$A13,'Pro Forma'!$A:$A,0),MATCH('Cash Flow_Monthly'!AG$2,'Pro Forma'!$1:$1,0))*IF(AG$3&gt;'Project Summary'!$G$7,0,1)</f>
        <v>-3449.6335602930944</v>
      </c>
      <c r="AH13" s="587">
        <f>AH$10*INDEX('Pro Forma'!$1:$1048576,MATCH('Cash Flow_Monthly'!$A13,'Pro Forma'!$A:$A,0),MATCH('Cash Flow_Monthly'!AH$2,'Pro Forma'!$1:$1,0))*IF(AH$3&gt;'Project Summary'!$G$7,0,1)</f>
        <v>-3460.9024056991043</v>
      </c>
      <c r="AI13" s="587">
        <f>AI$10*INDEX('Pro Forma'!$1:$1048576,MATCH('Cash Flow_Monthly'!$A13,'Pro Forma'!$A:$A,0),MATCH('Cash Flow_Monthly'!AI$2,'Pro Forma'!$1:$1,0))*IF(AI$3&gt;'Project Summary'!$G$7,0,1)</f>
        <v>-3486.8291392972847</v>
      </c>
      <c r="AJ13" s="587">
        <f>AJ$10*INDEX('Pro Forma'!$1:$1048576,MATCH('Cash Flow_Monthly'!$A13,'Pro Forma'!$A:$A,0),MATCH('Cash Flow_Monthly'!AJ$2,'Pro Forma'!$1:$1,0))*IF(AJ$3&gt;'Project Summary'!$G$7,0,1)</f>
        <v>-3511.6295955760952</v>
      </c>
      <c r="AK13" s="587">
        <f>AK$10*INDEX('Pro Forma'!$1:$1048576,MATCH('Cash Flow_Monthly'!$A13,'Pro Forma'!$A:$A,0),MATCH('Cash Flow_Monthly'!AK$2,'Pro Forma'!$1:$1,0))*IF(AK$3&gt;'Project Summary'!$G$7,0,1)</f>
        <v>-3535.3001451377677</v>
      </c>
      <c r="AL13" s="587">
        <f>AL$10*INDEX('Pro Forma'!$1:$1048576,MATCH('Cash Flow_Monthly'!$A13,'Pro Forma'!$A:$A,0),MATCH('Cash Flow_Monthly'!AL$2,'Pro Forma'!$1:$1,0))*IF(AL$3&gt;'Project Summary'!$G$7,0,1)</f>
        <v>-3549.6890503973241</v>
      </c>
      <c r="AM13" s="587">
        <f>AM$10*INDEX('Pro Forma'!$1:$1048576,MATCH('Cash Flow_Monthly'!$A13,'Pro Forma'!$A:$A,0),MATCH('Cash Flow_Monthly'!AM$2,'Pro Forma'!$1:$1,0))*IF(AM$3&gt;'Project Summary'!$G$7,0,1)</f>
        <v>-3563.7798384449197</v>
      </c>
      <c r="AN13" s="587">
        <f>AN$10*INDEX('Pro Forma'!$1:$1048576,MATCH('Cash Flow_Monthly'!$A13,'Pro Forma'!$A:$A,0),MATCH('Cash Flow_Monthly'!AN$2,'Pro Forma'!$1:$1,0))*IF(AN$3&gt;'Project Summary'!$G$7,0,1)</f>
        <v>-3577.5791827630665</v>
      </c>
      <c r="AO13" s="587">
        <f>AO$10*INDEX('Pro Forma'!$1:$1048576,MATCH('Cash Flow_Monthly'!$A13,'Pro Forma'!$A:$A,0),MATCH('Cash Flow_Monthly'!AO$2,'Pro Forma'!$1:$1,0))*IF(AO$3&gt;'Project Summary'!$G$7,0,1)</f>
        <v>-3591.0946033231244</v>
      </c>
      <c r="AP13" s="587">
        <f>AP$10*INDEX('Pro Forma'!$1:$1048576,MATCH('Cash Flow_Monthly'!$A13,'Pro Forma'!$A:$A,0),MATCH('Cash Flow_Monthly'!AP$2,'Pro Forma'!$1:$1,0))*IF(AP$3&gt;'Project Summary'!$G$7,0,1)</f>
        <v>-3606.0968753073289</v>
      </c>
      <c r="AQ13" s="587">
        <f>AQ$10*INDEX('Pro Forma'!$1:$1048576,MATCH('Cash Flow_Monthly'!$A13,'Pro Forma'!$A:$A,0),MATCH('Cash Flow_Monthly'!AQ$2,'Pro Forma'!$1:$1,0))*IF(AQ$3&gt;'Project Summary'!$G$7,0,1)</f>
        <v>-3618.343439388756</v>
      </c>
      <c r="AR13" s="587">
        <f>AR$10*INDEX('Pro Forma'!$1:$1048576,MATCH('Cash Flow_Monthly'!$A13,'Pro Forma'!$A:$A,0),MATCH('Cash Flow_Monthly'!AR$2,'Pro Forma'!$1:$1,0))*IF(AR$3&gt;'Project Summary'!$G$7,0,1)</f>
        <v>-3628.0382075148741</v>
      </c>
      <c r="AS13" s="587">
        <f>AS$10*INDEX('Pro Forma'!$1:$1048576,MATCH('Cash Flow_Monthly'!$A13,'Pro Forma'!$A:$A,0),MATCH('Cash Flow_Monthly'!AS$2,'Pro Forma'!$1:$1,0))*IF(AS$3&gt;'Project Summary'!$G$7,0,1)</f>
        <v>-3638.5662243192905</v>
      </c>
      <c r="AT13" s="587">
        <f>AT$10*INDEX('Pro Forma'!$1:$1048576,MATCH('Cash Flow_Monthly'!$A13,'Pro Forma'!$A:$A,0),MATCH('Cash Flow_Monthly'!AT$2,'Pro Forma'!$1:$1,0))*IF(AT$3&gt;'Project Summary'!$G$7,0,1)</f>
        <v>-3646.0584836517833</v>
      </c>
      <c r="AU13" s="587">
        <f>AU$10*INDEX('Pro Forma'!$1:$1048576,MATCH('Cash Flow_Monthly'!$A13,'Pro Forma'!$A:$A,0),MATCH('Cash Flow_Monthly'!AU$2,'Pro Forma'!$1:$1,0))*IF(AU$3&gt;'Project Summary'!$G$7,0,1)</f>
        <v>-3663.1416464094154</v>
      </c>
      <c r="AV13" s="587">
        <f>AV$10*INDEX('Pro Forma'!$1:$1048576,MATCH('Cash Flow_Monthly'!$A13,'Pro Forma'!$A:$A,0),MATCH('Cash Flow_Monthly'!AV$2,'Pro Forma'!$1:$1,0))*IF(AV$3&gt;'Project Summary'!$G$7,0,1)</f>
        <v>-3678.3527361844226</v>
      </c>
      <c r="AW13" s="587">
        <f>AW$10*INDEX('Pro Forma'!$1:$1048576,MATCH('Cash Flow_Monthly'!$A13,'Pro Forma'!$A:$A,0),MATCH('Cash Flow_Monthly'!AW$2,'Pro Forma'!$1:$1,0))*IF(AW$3&gt;'Project Summary'!$G$7,0,1)</f>
        <v>-3691.7418714728351</v>
      </c>
      <c r="AX13" s="587">
        <f>AX$10*INDEX('Pro Forma'!$1:$1048576,MATCH('Cash Flow_Monthly'!$A13,'Pro Forma'!$A:$A,0),MATCH('Cash Flow_Monthly'!AX$2,'Pro Forma'!$1:$1,0))*IF(AX$3&gt;'Project Summary'!$G$7,0,1)</f>
        <v>-3699.9524965510595</v>
      </c>
      <c r="AY13" s="587">
        <f>AY$10*INDEX('Pro Forma'!$1:$1048576,MATCH('Cash Flow_Monthly'!$A13,'Pro Forma'!$A:$A,0),MATCH('Cash Flow_Monthly'!AY$2,'Pro Forma'!$1:$1,0))*IF(AY$3&gt;'Project Summary'!$G$7,0,1)</f>
        <v>-3708.0162188047184</v>
      </c>
      <c r="AZ13" s="587">
        <f>AZ$10*INDEX('Pro Forma'!$1:$1048576,MATCH('Cash Flow_Monthly'!$A13,'Pro Forma'!$A:$A,0),MATCH('Cash Flow_Monthly'!AZ$2,'Pro Forma'!$1:$1,0))*IF(AZ$3&gt;'Project Summary'!$G$7,0,1)</f>
        <v>-3715.9434807728767</v>
      </c>
      <c r="BA13" s="587">
        <f>BA$10*INDEX('Pro Forma'!$1:$1048576,MATCH('Cash Flow_Monthly'!$A13,'Pro Forma'!$A:$A,0),MATCH('Cash Flow_Monthly'!BA$2,'Pro Forma'!$1:$1,0))*IF(BA$3&gt;'Project Summary'!$G$7,0,1)</f>
        <v>-3723.7444555511802</v>
      </c>
      <c r="BB13" s="587">
        <f>BB$10*INDEX('Pro Forma'!$1:$1048576,MATCH('Cash Flow_Monthly'!$A13,'Pro Forma'!$A:$A,0),MATCH('Cash Flow_Monthly'!BB$2,'Pro Forma'!$1:$1,0))*IF(BB$3&gt;'Project Summary'!$G$7,0,1)</f>
        <v>-3732.904112360804</v>
      </c>
      <c r="BC13" s="587">
        <f>BC$10*INDEX('Pro Forma'!$1:$1048576,MATCH('Cash Flow_Monthly'!$A13,'Pro Forma'!$A:$A,0),MATCH('Cash Flow_Monthly'!BC$2,'Pro Forma'!$1:$1,0))*IF(BC$3&gt;'Project Summary'!$G$7,0,1)</f>
        <v>-3740.4679703217116</v>
      </c>
      <c r="BD13" s="587">
        <f>BD$10*INDEX('Pro Forma'!$1:$1048576,MATCH('Cash Flow_Monthly'!$A13,'Pro Forma'!$A:$A,0),MATCH('Cash Flow_Monthly'!BD$2,'Pro Forma'!$1:$1,0))*IF(BD$3&gt;'Project Summary'!$G$7,0,1)</f>
        <v>-3746.5368506375189</v>
      </c>
      <c r="BE13" s="587">
        <f>BE$10*INDEX('Pro Forma'!$1:$1048576,MATCH('Cash Flow_Monthly'!$A13,'Pro Forma'!$A:$A,0),MATCH('Cash Flow_Monthly'!BE$2,'Pro Forma'!$1:$1,0))*IF(BE$3&gt;'Project Summary'!$G$7,0,1)</f>
        <v>-3753.6101053699235</v>
      </c>
      <c r="BF13" s="587">
        <f>BF$10*INDEX('Pro Forma'!$1:$1048576,MATCH('Cash Flow_Monthly'!$A13,'Pro Forma'!$A:$A,0),MATCH('Cash Flow_Monthly'!BF$2,'Pro Forma'!$1:$1,0))*IF(BF$3&gt;'Project Summary'!$G$7,0,1)</f>
        <v>-3758.7298696168018</v>
      </c>
      <c r="BG13" s="587">
        <f>BG$10*INDEX('Pro Forma'!$1:$1048576,MATCH('Cash Flow_Monthly'!$A13,'Pro Forma'!$A:$A,0),MATCH('Cash Flow_Monthly'!BG$2,'Pro Forma'!$1:$1,0))*IF(BG$3&gt;'Project Summary'!$G$7,0,1)</f>
        <v>-3770.6293253445729</v>
      </c>
      <c r="BH13" s="587">
        <f>BH$10*INDEX('Pro Forma'!$1:$1048576,MATCH('Cash Flow_Monthly'!$A13,'Pro Forma'!$A:$A,0),MATCH('Cash Flow_Monthly'!BH$2,'Pro Forma'!$1:$1,0))*IF(BH$3&gt;'Project Summary'!$G$7,0,1)</f>
        <v>-3782.2481259405358</v>
      </c>
      <c r="BI13" s="587">
        <f>BI$10*INDEX('Pro Forma'!$1:$1048576,MATCH('Cash Flow_Monthly'!$A13,'Pro Forma'!$A:$A,0),MATCH('Cash Flow_Monthly'!BI$2,'Pro Forma'!$1:$1,0))*IF(BI$3&gt;'Project Summary'!$G$7,0,1)</f>
        <v>-3793.6907215141473</v>
      </c>
      <c r="BJ13" s="587">
        <f>BJ$10*INDEX('Pro Forma'!$1:$1048576,MATCH('Cash Flow_Monthly'!$A13,'Pro Forma'!$A:$A,0),MATCH('Cash Flow_Monthly'!BJ$2,'Pro Forma'!$1:$1,0))*IF(BJ$3&gt;'Project Summary'!$G$7,0,1)</f>
        <v>-3800.9177635882888</v>
      </c>
      <c r="BK13" s="587">
        <f>BK$10*INDEX('Pro Forma'!$1:$1048576,MATCH('Cash Flow_Monthly'!$A13,'Pro Forma'!$A:$A,0),MATCH('Cash Flow_Monthly'!BK$2,'Pro Forma'!$1:$1,0))*IF(BK$3&gt;'Project Summary'!$G$7,0,1)</f>
        <v>-3808.2254890868358</v>
      </c>
      <c r="BL13" s="587">
        <f>BL$10*INDEX('Pro Forma'!$1:$1048576,MATCH('Cash Flow_Monthly'!$A13,'Pro Forma'!$A:$A,0),MATCH('Cash Flow_Monthly'!BL$2,'Pro Forma'!$1:$1,0))*IF(BL$3&gt;'Project Summary'!$G$7,0,1)</f>
        <v>-3815.6187874334355</v>
      </c>
      <c r="BM13" s="587">
        <f>BM$10*INDEX('Pro Forma'!$1:$1048576,MATCH('Cash Flow_Monthly'!$A13,'Pro Forma'!$A:$A,0),MATCH('Cash Flow_Monthly'!BM$2,'Pro Forma'!$1:$1,0))*IF(BM$3&gt;'Project Summary'!$G$7,0,1)</f>
        <v>-3823.102183545866</v>
      </c>
      <c r="BN13" s="587">
        <f>BN$10*INDEX('Pro Forma'!$1:$1048576,MATCH('Cash Flow_Monthly'!$A13,'Pro Forma'!$A:$A,0),MATCH('Cash Flow_Monthly'!BN$2,'Pro Forma'!$1:$1,0))*IF(BN$3&gt;'Project Summary'!$G$7,0,1)</f>
        <v>-3832.1463724665282</v>
      </c>
      <c r="BO13" s="587">
        <f>BO$10*INDEX('Pro Forma'!$1:$1048576,MATCH('Cash Flow_Monthly'!$A13,'Pro Forma'!$A:$A,0),MATCH('Cash Flow_Monthly'!BO$2,'Pro Forma'!$1:$1,0))*IF(BO$3&gt;'Project Summary'!$G$7,0,1)</f>
        <v>-3839.7938026315619</v>
      </c>
      <c r="BP13" s="587">
        <f>BP$10*INDEX('Pro Forma'!$1:$1048576,MATCH('Cash Flow_Monthly'!$A13,'Pro Forma'!$A:$A,0),MATCH('Cash Flow_Monthly'!BP$2,'Pro Forma'!$1:$1,0))*IF(BP$3&gt;'Project Summary'!$G$7,0,1)</f>
        <v>-3846.043084106775</v>
      </c>
      <c r="BQ13" s="587">
        <f>BQ$10*INDEX('Pro Forma'!$1:$1048576,MATCH('Cash Flow_Monthly'!$A13,'Pro Forma'!$A:$A,0),MATCH('Cash Flow_Monthly'!BQ$2,'Pro Forma'!$1:$1,0))*IF(BQ$3&gt;'Project Summary'!$G$7,0,1)</f>
        <v>-3853.4535514206709</v>
      </c>
      <c r="BR13" s="587">
        <f>BR$10*INDEX('Pro Forma'!$1:$1048576,MATCH('Cash Flow_Monthly'!$A13,'Pro Forma'!$A:$A,0),MATCH('Cash Flow_Monthly'!BR$2,'Pro Forma'!$1:$1,0))*IF(BR$3&gt;'Project Summary'!$G$7,0,1)</f>
        <v>-3858.8788616036582</v>
      </c>
      <c r="BS13" s="587">
        <f>BS$10*INDEX('Pro Forma'!$1:$1048576,MATCH('Cash Flow_Monthly'!$A13,'Pro Forma'!$A:$A,0),MATCH('Cash Flow_Monthly'!BS$2,'Pro Forma'!$1:$1,0))*IF(BS$3&gt;'Project Summary'!$G$7,0,1)</f>
        <v>-3871.8280219733128</v>
      </c>
      <c r="BT13" s="587">
        <f>BT$10*INDEX('Pro Forma'!$1:$1048576,MATCH('Cash Flow_Monthly'!$A13,'Pro Forma'!$A:$A,0),MATCH('Cash Flow_Monthly'!BT$2,'Pro Forma'!$1:$1,0))*IF(BT$3&gt;'Project Summary'!$G$7,0,1)</f>
        <v>-3884.7216878407003</v>
      </c>
      <c r="BU13" s="587">
        <f>BU$10*INDEX('Pro Forma'!$1:$1048576,MATCH('Cash Flow_Monthly'!$A13,'Pro Forma'!$A:$A,0),MATCH('Cash Flow_Monthly'!BU$2,'Pro Forma'!$1:$1,0))*IF(BU$3&gt;'Project Summary'!$G$7,0,1)</f>
        <v>-3897.5699607939823</v>
      </c>
      <c r="BV13" s="587">
        <f>BV$10*INDEX('Pro Forma'!$1:$1048576,MATCH('Cash Flow_Monthly'!$A13,'Pro Forma'!$A:$A,0),MATCH('Cash Flow_Monthly'!BV$2,'Pro Forma'!$1:$1,0))*IF(BV$3&gt;'Project Summary'!$G$7,0,1)</f>
        <v>-3905.7228056948888</v>
      </c>
      <c r="BW13" s="587">
        <f>BW$10*INDEX('Pro Forma'!$1:$1048576,MATCH('Cash Flow_Monthly'!$A13,'Pro Forma'!$A:$A,0),MATCH('Cash Flow_Monthly'!BW$2,'Pro Forma'!$1:$1,0))*IF(BW$3&gt;'Project Summary'!$G$7,0,1)</f>
        <v>-3913.9954339832861</v>
      </c>
      <c r="BX13" s="587">
        <f>BX$10*INDEX('Pro Forma'!$1:$1048576,MATCH('Cash Flow_Monthly'!$A13,'Pro Forma'!$A:$A,0),MATCH('Cash Flow_Monthly'!BX$2,'Pro Forma'!$1:$1,0))*IF(BX$3&gt;'Project Summary'!$G$7,0,1)</f>
        <v>-3922.3847795516594</v>
      </c>
      <c r="BY13" s="587">
        <f>BY$10*INDEX('Pro Forma'!$1:$1048576,MATCH('Cash Flow_Monthly'!$A13,'Pro Forma'!$A:$A,0),MATCH('Cash Flow_Monthly'!BY$2,'Pro Forma'!$1:$1,0))*IF(BY$3&gt;'Project Summary'!$G$7,0,1)</f>
        <v>-3930.8876141629812</v>
      </c>
      <c r="BZ13" s="587">
        <f>BZ$10*INDEX('Pro Forma'!$1:$1048576,MATCH('Cash Flow_Monthly'!$A13,'Pro Forma'!$A:$A,0),MATCH('Cash Flow_Monthly'!BZ$2,'Pro Forma'!$1:$1,0))*IF(BZ$3&gt;'Project Summary'!$G$7,0,1)</f>
        <v>-3941.1749772483713</v>
      </c>
      <c r="CA13" s="587">
        <f>CA$10*INDEX('Pro Forma'!$1:$1048576,MATCH('Cash Flow_Monthly'!$A13,'Pro Forma'!$A:$A,0),MATCH('Cash Flow_Monthly'!CA$2,'Pro Forma'!$1:$1,0))*IF(CA$3&gt;'Project Summary'!$G$7,0,1)</f>
        <v>-3949.8677941739043</v>
      </c>
      <c r="CB13" s="587">
        <f>CB$10*INDEX('Pro Forma'!$1:$1048576,MATCH('Cash Flow_Monthly'!$A13,'Pro Forma'!$A:$A,0),MATCH('Cash Flow_Monthly'!CB$2,'Pro Forma'!$1:$1,0))*IF(CB$3&gt;'Project Summary'!$G$7,0,1)</f>
        <v>-3956.9581361549554</v>
      </c>
      <c r="CC13" s="587">
        <f>CC$10*INDEX('Pro Forma'!$1:$1048576,MATCH('Cash Flow_Monthly'!$A13,'Pro Forma'!$A:$A,0),MATCH('Cash Flow_Monthly'!CC$2,'Pro Forma'!$1:$1,0))*IF(CC$3&gt;'Project Summary'!$G$7,0,1)</f>
        <v>-3965.3501396342808</v>
      </c>
      <c r="CD13" s="587">
        <f>CD$10*INDEX('Pro Forma'!$1:$1048576,MATCH('Cash Flow_Monthly'!$A13,'Pro Forma'!$A:$A,0),MATCH('Cash Flow_Monthly'!CD$2,'Pro Forma'!$1:$1,0))*IF(CD$3&gt;'Project Summary'!$G$7,0,1)</f>
        <v>-3971.4775170030325</v>
      </c>
      <c r="CE13" s="587">
        <f>CE$10*INDEX('Pro Forma'!$1:$1048576,MATCH('Cash Flow_Monthly'!$A13,'Pro Forma'!$A:$A,0),MATCH('Cash Flow_Monthly'!CE$2,'Pro Forma'!$1:$1,0))*IF(CE$3&gt;'Project Summary'!$G$7,0,1)</f>
        <v>-3986.0713048572543</v>
      </c>
      <c r="CF13" s="587">
        <f>CF$10*INDEX('Pro Forma'!$1:$1048576,MATCH('Cash Flow_Monthly'!$A13,'Pro Forma'!$A:$A,0),MATCH('Cash Flow_Monthly'!CF$2,'Pro Forma'!$1:$1,0))*IF(CF$3&gt;'Project Summary'!$G$7,0,1)</f>
        <v>-4000.5563563031042</v>
      </c>
      <c r="CG13" s="587">
        <f>CG$10*INDEX('Pro Forma'!$1:$1048576,MATCH('Cash Flow_Monthly'!$A13,'Pro Forma'!$A:$A,0),MATCH('Cash Flow_Monthly'!CG$2,'Pro Forma'!$1:$1,0))*IF(CG$3&gt;'Project Summary'!$G$7,0,1)</f>
        <v>-4014.935273653035</v>
      </c>
      <c r="CH13" s="587">
        <f>CH$10*INDEX('Pro Forma'!$1:$1048576,MATCH('Cash Flow_Monthly'!$A13,'Pro Forma'!$A:$A,0),MATCH('Cash Flow_Monthly'!CH$2,'Pro Forma'!$1:$1,0))*IF(CH$3&gt;'Project Summary'!$G$7,0,1)</f>
        <v>-4024.0240021499567</v>
      </c>
      <c r="CI13" s="587">
        <f>CI$10*INDEX('Pro Forma'!$1:$1048576,MATCH('Cash Flow_Monthly'!$A13,'Pro Forma'!$A:$A,0),MATCH('Cash Flow_Monthly'!CI$2,'Pro Forma'!$1:$1,0))*IF(CI$3&gt;'Project Summary'!$G$7,0,1)</f>
        <v>-4033.2103439160123</v>
      </c>
      <c r="CJ13" s="587">
        <f>CJ$10*INDEX('Pro Forma'!$1:$1048576,MATCH('Cash Flow_Monthly'!$A13,'Pro Forma'!$A:$A,0),MATCH('Cash Flow_Monthly'!CJ$2,'Pro Forma'!$1:$1,0))*IF(CJ$3&gt;'Project Summary'!$G$7,0,1)</f>
        <v>-4042.4901169269115</v>
      </c>
      <c r="CK13" s="587">
        <f>CK$10*INDEX('Pro Forma'!$1:$1048576,MATCH('Cash Flow_Monthly'!$A13,'Pro Forma'!$A:$A,0),MATCH('Cash Flow_Monthly'!CK$2,'Pro Forma'!$1:$1,0))*IF(CK$3&gt;'Project Summary'!$G$7,0,1)</f>
        <v>0</v>
      </c>
      <c r="CL13" s="587">
        <f>CL$10*INDEX('Pro Forma'!$1:$1048576,MATCH('Cash Flow_Monthly'!$A13,'Pro Forma'!$A:$A,0),MATCH('Cash Flow_Monthly'!CL$2,'Pro Forma'!$1:$1,0))*IF(CL$3&gt;'Project Summary'!$G$7,0,1)</f>
        <v>0</v>
      </c>
      <c r="CM13" s="587">
        <f>CM$10*INDEX('Pro Forma'!$1:$1048576,MATCH('Cash Flow_Monthly'!$A13,'Pro Forma'!$A:$A,0),MATCH('Cash Flow_Monthly'!CM$2,'Pro Forma'!$1:$1,0))*IF(CM$3&gt;'Project Summary'!$G$7,0,1)</f>
        <v>0</v>
      </c>
      <c r="CN13" s="587">
        <f>CN$10*INDEX('Pro Forma'!$1:$1048576,MATCH('Cash Flow_Monthly'!$A13,'Pro Forma'!$A:$A,0),MATCH('Cash Flow_Monthly'!CN$2,'Pro Forma'!$1:$1,0))*IF(CN$3&gt;'Project Summary'!$G$7,0,1)</f>
        <v>0</v>
      </c>
      <c r="CO13" s="587">
        <f>CO$10*INDEX('Pro Forma'!$1:$1048576,MATCH('Cash Flow_Monthly'!$A13,'Pro Forma'!$A:$A,0),MATCH('Cash Flow_Monthly'!CO$2,'Pro Forma'!$1:$1,0))*IF(CO$3&gt;'Project Summary'!$G$7,0,1)</f>
        <v>0</v>
      </c>
      <c r="CP13" s="587">
        <f>CP$10*INDEX('Pro Forma'!$1:$1048576,MATCH('Cash Flow_Monthly'!$A13,'Pro Forma'!$A:$A,0),MATCH('Cash Flow_Monthly'!CP$2,'Pro Forma'!$1:$1,0))*IF(CP$3&gt;'Project Summary'!$G$7,0,1)</f>
        <v>0</v>
      </c>
      <c r="CQ13" s="587">
        <f>CQ$10*INDEX('Pro Forma'!$1:$1048576,MATCH('Cash Flow_Monthly'!$A13,'Pro Forma'!$A:$A,0),MATCH('Cash Flow_Monthly'!CQ$2,'Pro Forma'!$1:$1,0))*IF(CQ$3&gt;'Project Summary'!$G$7,0,1)</f>
        <v>0</v>
      </c>
      <c r="CR13" s="587">
        <f>CR$10*INDEX('Pro Forma'!$1:$1048576,MATCH('Cash Flow_Monthly'!$A13,'Pro Forma'!$A:$A,0),MATCH('Cash Flow_Monthly'!CR$2,'Pro Forma'!$1:$1,0))*IF(CR$3&gt;'Project Summary'!$G$7,0,1)</f>
        <v>0</v>
      </c>
      <c r="CS13" s="587">
        <f>CS$10*INDEX('Pro Forma'!$1:$1048576,MATCH('Cash Flow_Monthly'!$A13,'Pro Forma'!$A:$A,0),MATCH('Cash Flow_Monthly'!CS$2,'Pro Forma'!$1:$1,0))*IF(CS$3&gt;'Project Summary'!$G$7,0,1)</f>
        <v>0</v>
      </c>
      <c r="CT13" s="587">
        <f>CT$10*INDEX('Pro Forma'!$1:$1048576,MATCH('Cash Flow_Monthly'!$A13,'Pro Forma'!$A:$A,0),MATCH('Cash Flow_Monthly'!CT$2,'Pro Forma'!$1:$1,0))*IF(CT$3&gt;'Project Summary'!$G$7,0,1)</f>
        <v>0</v>
      </c>
      <c r="CU13" s="587">
        <f>CU$10*INDEX('Pro Forma'!$1:$1048576,MATCH('Cash Flow_Monthly'!$A13,'Pro Forma'!$A:$A,0),MATCH('Cash Flow_Monthly'!CU$2,'Pro Forma'!$1:$1,0))*IF(CU$3&gt;'Project Summary'!$G$7,0,1)</f>
        <v>0</v>
      </c>
      <c r="CV13" s="587">
        <f>CV$10*INDEX('Pro Forma'!$1:$1048576,MATCH('Cash Flow_Monthly'!$A13,'Pro Forma'!$A:$A,0),MATCH('Cash Flow_Monthly'!CV$2,'Pro Forma'!$1:$1,0))*IF(CV$3&gt;'Project Summary'!$G$7,0,1)</f>
        <v>0</v>
      </c>
      <c r="CW13" s="587">
        <f>CW$10*INDEX('Pro Forma'!$1:$1048576,MATCH('Cash Flow_Monthly'!$A13,'Pro Forma'!$A:$A,0),MATCH('Cash Flow_Monthly'!CW$2,'Pro Forma'!$1:$1,0))*IF(CW$3&gt;'Project Summary'!$G$7,0,1)</f>
        <v>0</v>
      </c>
      <c r="CX13" s="587">
        <f>CX$10*INDEX('Pro Forma'!$1:$1048576,MATCH('Cash Flow_Monthly'!$A13,'Pro Forma'!$A:$A,0),MATCH('Cash Flow_Monthly'!CX$2,'Pro Forma'!$1:$1,0))*IF(CX$3&gt;'Project Summary'!$G$7,0,1)</f>
        <v>0</v>
      </c>
      <c r="CY13" s="587">
        <f>CY$10*INDEX('Pro Forma'!$1:$1048576,MATCH('Cash Flow_Monthly'!$A13,'Pro Forma'!$A:$A,0),MATCH('Cash Flow_Monthly'!CY$2,'Pro Forma'!$1:$1,0))*IF(CY$3&gt;'Project Summary'!$G$7,0,1)</f>
        <v>0</v>
      </c>
      <c r="CZ13" s="587">
        <f>CZ$10*INDEX('Pro Forma'!$1:$1048576,MATCH('Cash Flow_Monthly'!$A13,'Pro Forma'!$A:$A,0),MATCH('Cash Flow_Monthly'!CZ$2,'Pro Forma'!$1:$1,0))*IF(CZ$3&gt;'Project Summary'!$G$7,0,1)</f>
        <v>0</v>
      </c>
      <c r="DA13" s="587">
        <f>DA$10*INDEX('Pro Forma'!$1:$1048576,MATCH('Cash Flow_Monthly'!$A13,'Pro Forma'!$A:$A,0),MATCH('Cash Flow_Monthly'!DA$2,'Pro Forma'!$1:$1,0))*IF(DA$3&gt;'Project Summary'!$G$7,0,1)</f>
        <v>0</v>
      </c>
      <c r="DB13" s="587">
        <f>DB$10*INDEX('Pro Forma'!$1:$1048576,MATCH('Cash Flow_Monthly'!$A13,'Pro Forma'!$A:$A,0),MATCH('Cash Flow_Monthly'!DB$2,'Pro Forma'!$1:$1,0))*IF(DB$3&gt;'Project Summary'!$G$7,0,1)</f>
        <v>0</v>
      </c>
      <c r="DC13" s="587">
        <f>DC$10*INDEX('Pro Forma'!$1:$1048576,MATCH('Cash Flow_Monthly'!$A13,'Pro Forma'!$A:$A,0),MATCH('Cash Flow_Monthly'!DC$2,'Pro Forma'!$1:$1,0))*IF(DC$3&gt;'Project Summary'!$G$7,0,1)</f>
        <v>0</v>
      </c>
      <c r="DD13" s="587">
        <f>DD$10*INDEX('Pro Forma'!$1:$1048576,MATCH('Cash Flow_Monthly'!$A13,'Pro Forma'!$A:$A,0),MATCH('Cash Flow_Monthly'!DD$2,'Pro Forma'!$1:$1,0))*IF(DD$3&gt;'Project Summary'!$G$7,0,1)</f>
        <v>0</v>
      </c>
      <c r="DE13" s="587">
        <f>DE$10*INDEX('Pro Forma'!$1:$1048576,MATCH('Cash Flow_Monthly'!$A13,'Pro Forma'!$A:$A,0),MATCH('Cash Flow_Monthly'!DE$2,'Pro Forma'!$1:$1,0))*IF(DE$3&gt;'Project Summary'!$G$7,0,1)</f>
        <v>0</v>
      </c>
      <c r="DF13" s="587">
        <f>DF$10*INDEX('Pro Forma'!$1:$1048576,MATCH('Cash Flow_Monthly'!$A13,'Pro Forma'!$A:$A,0),MATCH('Cash Flow_Monthly'!DF$2,'Pro Forma'!$1:$1,0))*IF(DF$3&gt;'Project Summary'!$G$7,0,1)</f>
        <v>0</v>
      </c>
      <c r="DG13" s="587">
        <f>DG$10*INDEX('Pro Forma'!$1:$1048576,MATCH('Cash Flow_Monthly'!$A13,'Pro Forma'!$A:$A,0),MATCH('Cash Flow_Monthly'!DG$2,'Pro Forma'!$1:$1,0))*IF(DG$3&gt;'Project Summary'!$G$7,0,1)</f>
        <v>0</v>
      </c>
      <c r="DH13" s="587">
        <f>DH$10*INDEX('Pro Forma'!$1:$1048576,MATCH('Cash Flow_Monthly'!$A13,'Pro Forma'!$A:$A,0),MATCH('Cash Flow_Monthly'!DH$2,'Pro Forma'!$1:$1,0))*IF(DH$3&gt;'Project Summary'!$G$7,0,1)</f>
        <v>0</v>
      </c>
      <c r="DI13" s="587">
        <f>DI$10*INDEX('Pro Forma'!$1:$1048576,MATCH('Cash Flow_Monthly'!$A13,'Pro Forma'!$A:$A,0),MATCH('Cash Flow_Monthly'!DI$2,'Pro Forma'!$1:$1,0))*IF(DI$3&gt;'Project Summary'!$G$7,0,1)</f>
        <v>0</v>
      </c>
      <c r="DJ13" s="587">
        <f>DJ$10*INDEX('Pro Forma'!$1:$1048576,MATCH('Cash Flow_Monthly'!$A13,'Pro Forma'!$A:$A,0),MATCH('Cash Flow_Monthly'!DJ$2,'Pro Forma'!$1:$1,0))*IF(DJ$3&gt;'Project Summary'!$G$7,0,1)</f>
        <v>0</v>
      </c>
      <c r="DK13" s="587">
        <f>DK$10*INDEX('Pro Forma'!$1:$1048576,MATCH('Cash Flow_Monthly'!$A13,'Pro Forma'!$A:$A,0),MATCH('Cash Flow_Monthly'!DK$2,'Pro Forma'!$1:$1,0))*IF(DK$3&gt;'Project Summary'!$G$7,0,1)</f>
        <v>0</v>
      </c>
      <c r="DL13" s="587">
        <f>DL$10*INDEX('Pro Forma'!$1:$1048576,MATCH('Cash Flow_Monthly'!$A13,'Pro Forma'!$A:$A,0),MATCH('Cash Flow_Monthly'!DL$2,'Pro Forma'!$1:$1,0))*IF(DL$3&gt;'Project Summary'!$G$7,0,1)</f>
        <v>0</v>
      </c>
      <c r="DM13" s="587">
        <f>DM$10*INDEX('Pro Forma'!$1:$1048576,MATCH('Cash Flow_Monthly'!$A13,'Pro Forma'!$A:$A,0),MATCH('Cash Flow_Monthly'!DM$2,'Pro Forma'!$1:$1,0))*IF(DM$3&gt;'Project Summary'!$G$7,0,1)</f>
        <v>0</v>
      </c>
      <c r="DN13" s="587">
        <f>DN$10*INDEX('Pro Forma'!$1:$1048576,MATCH('Cash Flow_Monthly'!$A13,'Pro Forma'!$A:$A,0),MATCH('Cash Flow_Monthly'!DN$2,'Pro Forma'!$1:$1,0))*IF(DN$3&gt;'Project Summary'!$G$7,0,1)</f>
        <v>0</v>
      </c>
      <c r="DO13" s="587">
        <f>DO$10*INDEX('Pro Forma'!$1:$1048576,MATCH('Cash Flow_Monthly'!$A13,'Pro Forma'!$A:$A,0),MATCH('Cash Flow_Monthly'!DO$2,'Pro Forma'!$1:$1,0))*IF(DO$3&gt;'Project Summary'!$G$7,0,1)</f>
        <v>0</v>
      </c>
      <c r="DP13" s="587">
        <f>DP$10*INDEX('Pro Forma'!$1:$1048576,MATCH('Cash Flow_Monthly'!$A13,'Pro Forma'!$A:$A,0),MATCH('Cash Flow_Monthly'!DP$2,'Pro Forma'!$1:$1,0))*IF(DP$3&gt;'Project Summary'!$G$7,0,1)</f>
        <v>0</v>
      </c>
      <c r="DQ13" s="587">
        <f>DQ$10*INDEX('Pro Forma'!$1:$1048576,MATCH('Cash Flow_Monthly'!$A13,'Pro Forma'!$A:$A,0),MATCH('Cash Flow_Monthly'!DQ$2,'Pro Forma'!$1:$1,0))*IF(DQ$3&gt;'Project Summary'!$G$7,0,1)</f>
        <v>0</v>
      </c>
      <c r="DR13" s="587">
        <f>DR$10*INDEX('Pro Forma'!$1:$1048576,MATCH('Cash Flow_Monthly'!$A13,'Pro Forma'!$A:$A,0),MATCH('Cash Flow_Monthly'!DR$2,'Pro Forma'!$1:$1,0))*IF(DR$3&gt;'Project Summary'!$G$7,0,1)</f>
        <v>0</v>
      </c>
      <c r="DS13" s="587">
        <f>DS$10*INDEX('Pro Forma'!$1:$1048576,MATCH('Cash Flow_Monthly'!$A13,'Pro Forma'!$A:$A,0),MATCH('Cash Flow_Monthly'!DS$2,'Pro Forma'!$1:$1,0))*IF(DS$3&gt;'Project Summary'!$G$7,0,1)</f>
        <v>0</v>
      </c>
      <c r="DT13" s="587">
        <f>DT$10*INDEX('Pro Forma'!$1:$1048576,MATCH('Cash Flow_Monthly'!$A13,'Pro Forma'!$A:$A,0),MATCH('Cash Flow_Monthly'!DT$2,'Pro Forma'!$1:$1,0))*IF(DT$3&gt;'Project Summary'!$G$7,0,1)</f>
        <v>0</v>
      </c>
      <c r="DU13" s="586"/>
    </row>
    <row r="14" spans="1:128" s="466" customFormat="1">
      <c r="A14" s="4" t="str">
        <f>'Pro Forma'!A17</f>
        <v>Deliquencies</v>
      </c>
      <c r="B14"/>
      <c r="C14"/>
      <c r="D14"/>
      <c r="E14" s="587">
        <f>E$10*INDEX('Pro Forma'!$1:$1048576,MATCH('Cash Flow_Monthly'!$A14,'Pro Forma'!$A:$A,0),MATCH('Cash Flow_Monthly'!E$2,'Pro Forma'!$1:$1,0))*IF(E$3&gt;'Project Summary'!$G$7,0,1)</f>
        <v>-3003.4590869718272</v>
      </c>
      <c r="F14" s="587">
        <f>F$10*INDEX('Pro Forma'!$1:$1048576,MATCH('Cash Flow_Monthly'!$A14,'Pro Forma'!$A:$A,0),MATCH('Cash Flow_Monthly'!F$2,'Pro Forma'!$1:$1,0))*IF(F$3&gt;'Project Summary'!$G$7,0,1)</f>
        <v>-3006.1902664062754</v>
      </c>
      <c r="G14" s="587">
        <f>G$10*INDEX('Pro Forma'!$1:$1048576,MATCH('Cash Flow_Monthly'!$A14,'Pro Forma'!$A:$A,0),MATCH('Cash Flow_Monthly'!G$2,'Pro Forma'!$1:$1,0))*IF(G$3&gt;'Project Summary'!$G$7,0,1)</f>
        <v>-3009.0033738680836</v>
      </c>
      <c r="H14" s="587">
        <f>H$10*INDEX('Pro Forma'!$1:$1048576,MATCH('Cash Flow_Monthly'!$A14,'Pro Forma'!$A:$A,0),MATCH('Cash Flow_Monthly'!H$2,'Pro Forma'!$1:$1,0))*IF(H$3&gt;'Project Summary'!$G$7,0,1)</f>
        <v>-3011.7428085259444</v>
      </c>
      <c r="I14" s="587">
        <f>I$10*INDEX('Pro Forma'!$1:$1048576,MATCH('Cash Flow_Monthly'!$A14,'Pro Forma'!$A:$A,0),MATCH('Cash Flow_Monthly'!I$2,'Pro Forma'!$1:$1,0))*IF(I$3&gt;'Project Summary'!$G$7,0,1)</f>
        <v>-3017.5279157271398</v>
      </c>
      <c r="J14" s="587">
        <f>J$10*INDEX('Pro Forma'!$1:$1048576,MATCH('Cash Flow_Monthly'!$A14,'Pro Forma'!$A:$A,0),MATCH('Cash Flow_Monthly'!J$2,'Pro Forma'!$1:$1,0))*IF(J$3&gt;'Project Summary'!$G$7,0,1)</f>
        <v>-3022.1502182840809</v>
      </c>
      <c r="K14" s="587">
        <f>K$10*INDEX('Pro Forma'!$1:$1048576,MATCH('Cash Flow_Monthly'!$A14,'Pro Forma'!$A:$A,0),MATCH('Cash Flow_Monthly'!K$2,'Pro Forma'!$1:$1,0))*IF(K$3&gt;'Project Summary'!$G$7,0,1)</f>
        <v>-3038.0510957626184</v>
      </c>
      <c r="L14" s="587">
        <f>L$10*INDEX('Pro Forma'!$1:$1048576,MATCH('Cash Flow_Monthly'!$A14,'Pro Forma'!$A:$A,0),MATCH('Cash Flow_Monthly'!L$2,'Pro Forma'!$1:$1,0))*IF(L$3&gt;'Project Summary'!$G$7,0,1)</f>
        <v>-3057.0325228961487</v>
      </c>
      <c r="M14" s="587">
        <f>M$10*INDEX('Pro Forma'!$1:$1048576,MATCH('Cash Flow_Monthly'!$A14,'Pro Forma'!$A:$A,0),MATCH('Cash Flow_Monthly'!M$2,'Pro Forma'!$1:$1,0))*IF(M$3&gt;'Project Summary'!$G$7,0,1)</f>
        <v>-3077.3031724970606</v>
      </c>
      <c r="N14" s="587">
        <f>N$10*INDEX('Pro Forma'!$1:$1048576,MATCH('Cash Flow_Monthly'!$A14,'Pro Forma'!$A:$A,0),MATCH('Cash Flow_Monthly'!N$2,'Pro Forma'!$1:$1,0))*IF(N$3&gt;'Project Summary'!$G$7,0,1)</f>
        <v>-3093.112375075943</v>
      </c>
      <c r="O14" s="587">
        <f>O$10*INDEX('Pro Forma'!$1:$1048576,MATCH('Cash Flow_Monthly'!$A14,'Pro Forma'!$A:$A,0),MATCH('Cash Flow_Monthly'!O$2,'Pro Forma'!$1:$1,0))*IF(O$3&gt;'Project Summary'!$G$7,0,1)</f>
        <v>-3107.0292138293298</v>
      </c>
      <c r="P14" s="587">
        <f>P$10*INDEX('Pro Forma'!$1:$1048576,MATCH('Cash Flow_Monthly'!$A14,'Pro Forma'!$A:$A,0),MATCH('Cash Flow_Monthly'!P$2,'Pro Forma'!$1:$1,0))*IF(P$3&gt;'Project Summary'!$G$7,0,1)</f>
        <v>-3121.6655504525925</v>
      </c>
      <c r="Q14" s="587">
        <f>Q$10*INDEX('Pro Forma'!$1:$1048576,MATCH('Cash Flow_Monthly'!$A14,'Pro Forma'!$A:$A,0),MATCH('Cash Flow_Monthly'!Q$2,'Pro Forma'!$1:$1,0))*IF(Q$3&gt;'Project Summary'!$G$7,0,1)</f>
        <v>-3136.9892952829373</v>
      </c>
      <c r="R14" s="587">
        <f>R$10*INDEX('Pro Forma'!$1:$1048576,MATCH('Cash Flow_Monthly'!$A14,'Pro Forma'!$A:$A,0),MATCH('Cash Flow_Monthly'!R$2,'Pro Forma'!$1:$1,0))*IF(R$3&gt;'Project Summary'!$G$7,0,1)</f>
        <v>-3156.1625784996786</v>
      </c>
      <c r="S14" s="587">
        <f>S$10*INDEX('Pro Forma'!$1:$1048576,MATCH('Cash Flow_Monthly'!$A14,'Pro Forma'!$A:$A,0),MATCH('Cash Flow_Monthly'!S$2,'Pro Forma'!$1:$1,0))*IF(S$3&gt;'Project Summary'!$G$7,0,1)</f>
        <v>-3172.7913682113508</v>
      </c>
      <c r="T14" s="587">
        <f>T$10*INDEX('Pro Forma'!$1:$1048576,MATCH('Cash Flow_Monthly'!$A14,'Pro Forma'!$A:$A,0),MATCH('Cash Flow_Monthly'!T$2,'Pro Forma'!$1:$1,0))*IF(T$3&gt;'Project Summary'!$G$7,0,1)</f>
        <v>-3186.6173561382534</v>
      </c>
      <c r="U14" s="587">
        <f>U$10*INDEX('Pro Forma'!$1:$1048576,MATCH('Cash Flow_Monthly'!$A14,'Pro Forma'!$A:$A,0),MATCH('Cash Flow_Monthly'!U$2,'Pro Forma'!$1:$1,0))*IF(U$3&gt;'Project Summary'!$G$7,0,1)</f>
        <v>-3203.2701295823563</v>
      </c>
      <c r="V14" s="587">
        <f>V$10*INDEX('Pro Forma'!$1:$1048576,MATCH('Cash Flow_Monthly'!$A14,'Pro Forma'!$A:$A,0),MATCH('Cash Flow_Monthly'!V$2,'Pro Forma'!$1:$1,0))*IF(V$3&gt;'Project Summary'!$G$7,0,1)</f>
        <v>-3215.565943820392</v>
      </c>
      <c r="W14" s="587">
        <f>W$10*INDEX('Pro Forma'!$1:$1048576,MATCH('Cash Flow_Monthly'!$A14,'Pro Forma'!$A:$A,0),MATCH('Cash Flow_Monthly'!W$2,'Pro Forma'!$1:$1,0))*IF(W$3&gt;'Project Summary'!$G$7,0,1)</f>
        <v>-3245.3912208479137</v>
      </c>
      <c r="X14" s="587">
        <f>X$10*INDEX('Pro Forma'!$1:$1048576,MATCH('Cash Flow_Monthly'!$A14,'Pro Forma'!$A:$A,0),MATCH('Cash Flow_Monthly'!X$2,'Pro Forma'!$1:$1,0))*IF(X$3&gt;'Project Summary'!$G$7,0,1)</f>
        <v>-3275.3550983782734</v>
      </c>
      <c r="Y14" s="587">
        <f>Y$10*INDEX('Pro Forma'!$1:$1048576,MATCH('Cash Flow_Monthly'!$A14,'Pro Forma'!$A:$A,0),MATCH('Cash Flow_Monthly'!Y$2,'Pro Forma'!$1:$1,0))*IF(Y$3&gt;'Project Summary'!$G$7,0,1)</f>
        <v>-3305.3836173931145</v>
      </c>
      <c r="Z14" s="587">
        <f>Z$10*INDEX('Pro Forma'!$1:$1048576,MATCH('Cash Flow_Monthly'!$A14,'Pro Forma'!$A:$A,0),MATCH('Cash Flow_Monthly'!Z$2,'Pro Forma'!$1:$1,0))*IF(Z$3&gt;'Project Summary'!$G$7,0,1)</f>
        <v>-3326.8344877161658</v>
      </c>
      <c r="AA14" s="587">
        <f>AA$10*INDEX('Pro Forma'!$1:$1048576,MATCH('Cash Flow_Monthly'!$A14,'Pro Forma'!$A:$A,0),MATCH('Cash Flow_Monthly'!AA$2,'Pro Forma'!$1:$1,0))*IF(AA$3&gt;'Project Summary'!$G$7,0,1)</f>
        <v>-3345.2341725291235</v>
      </c>
      <c r="AB14" s="587">
        <f>AB$10*INDEX('Pro Forma'!$1:$1048576,MATCH('Cash Flow_Monthly'!$A14,'Pro Forma'!$A:$A,0),MATCH('Cash Flow_Monthly'!AB$2,'Pro Forma'!$1:$1,0))*IF(AB$3&gt;'Project Summary'!$G$7,0,1)</f>
        <v>-3363.4436841646407</v>
      </c>
      <c r="AC14" s="587">
        <f>AC$10*INDEX('Pro Forma'!$1:$1048576,MATCH('Cash Flow_Monthly'!$A14,'Pro Forma'!$A:$A,0),MATCH('Cash Flow_Monthly'!AC$2,'Pro Forma'!$1:$1,0))*IF(AC$3&gt;'Project Summary'!$G$7,0,1)</f>
        <v>-3381.4389003636775</v>
      </c>
      <c r="AD14" s="587">
        <f>AD$10*INDEX('Pro Forma'!$1:$1048576,MATCH('Cash Flow_Monthly'!$A14,'Pro Forma'!$A:$A,0),MATCH('Cash Flow_Monthly'!AD$2,'Pro Forma'!$1:$1,0))*IF(AD$3&gt;'Project Summary'!$G$7,0,1)</f>
        <v>-3402.6139014903106</v>
      </c>
      <c r="AE14" s="587">
        <f>AE$10*INDEX('Pro Forma'!$1:$1048576,MATCH('Cash Flow_Monthly'!$A14,'Pro Forma'!$A:$A,0),MATCH('Cash Flow_Monthly'!AE$2,'Pro Forma'!$1:$1,0))*IF(AE$3&gt;'Project Summary'!$G$7,0,1)</f>
        <v>-3419.9996442031943</v>
      </c>
      <c r="AF14" s="587">
        <f>AF$10*INDEX('Pro Forma'!$1:$1048576,MATCH('Cash Flow_Monthly'!$A14,'Pro Forma'!$A:$A,0),MATCH('Cash Flow_Monthly'!AF$2,'Pro Forma'!$1:$1,0))*IF(AF$3&gt;'Project Summary'!$G$7,0,1)</f>
        <v>-3433.7788489823038</v>
      </c>
      <c r="AG14" s="587">
        <f>AG$10*INDEX('Pro Forma'!$1:$1048576,MATCH('Cash Flow_Monthly'!$A14,'Pro Forma'!$A:$A,0),MATCH('Cash Flow_Monthly'!AG$2,'Pro Forma'!$1:$1,0))*IF(AG$3&gt;'Project Summary'!$G$7,0,1)</f>
        <v>-3449.6335602930944</v>
      </c>
      <c r="AH14" s="587">
        <f>AH$10*INDEX('Pro Forma'!$1:$1048576,MATCH('Cash Flow_Monthly'!$A14,'Pro Forma'!$A:$A,0),MATCH('Cash Flow_Monthly'!AH$2,'Pro Forma'!$1:$1,0))*IF(AH$3&gt;'Project Summary'!$G$7,0,1)</f>
        <v>-3460.9024056991043</v>
      </c>
      <c r="AI14" s="587">
        <f>AI$10*INDEX('Pro Forma'!$1:$1048576,MATCH('Cash Flow_Monthly'!$A14,'Pro Forma'!$A:$A,0),MATCH('Cash Flow_Monthly'!AI$2,'Pro Forma'!$1:$1,0))*IF(AI$3&gt;'Project Summary'!$G$7,0,1)</f>
        <v>-3486.8291392972847</v>
      </c>
      <c r="AJ14" s="587">
        <f>AJ$10*INDEX('Pro Forma'!$1:$1048576,MATCH('Cash Flow_Monthly'!$A14,'Pro Forma'!$A:$A,0),MATCH('Cash Flow_Monthly'!AJ$2,'Pro Forma'!$1:$1,0))*IF(AJ$3&gt;'Project Summary'!$G$7,0,1)</f>
        <v>-3511.6295955760952</v>
      </c>
      <c r="AK14" s="587">
        <f>AK$10*INDEX('Pro Forma'!$1:$1048576,MATCH('Cash Flow_Monthly'!$A14,'Pro Forma'!$A:$A,0),MATCH('Cash Flow_Monthly'!AK$2,'Pro Forma'!$1:$1,0))*IF(AK$3&gt;'Project Summary'!$G$7,0,1)</f>
        <v>-3535.3001451377677</v>
      </c>
      <c r="AL14" s="587">
        <f>AL$10*INDEX('Pro Forma'!$1:$1048576,MATCH('Cash Flow_Monthly'!$A14,'Pro Forma'!$A:$A,0),MATCH('Cash Flow_Monthly'!AL$2,'Pro Forma'!$1:$1,0))*IF(AL$3&gt;'Project Summary'!$G$7,0,1)</f>
        <v>-3549.6890503973241</v>
      </c>
      <c r="AM14" s="587">
        <f>AM$10*INDEX('Pro Forma'!$1:$1048576,MATCH('Cash Flow_Monthly'!$A14,'Pro Forma'!$A:$A,0),MATCH('Cash Flow_Monthly'!AM$2,'Pro Forma'!$1:$1,0))*IF(AM$3&gt;'Project Summary'!$G$7,0,1)</f>
        <v>-3563.7798384449197</v>
      </c>
      <c r="AN14" s="587">
        <f>AN$10*INDEX('Pro Forma'!$1:$1048576,MATCH('Cash Flow_Monthly'!$A14,'Pro Forma'!$A:$A,0),MATCH('Cash Flow_Monthly'!AN$2,'Pro Forma'!$1:$1,0))*IF(AN$3&gt;'Project Summary'!$G$7,0,1)</f>
        <v>-3577.5791827630665</v>
      </c>
      <c r="AO14" s="587">
        <f>AO$10*INDEX('Pro Forma'!$1:$1048576,MATCH('Cash Flow_Monthly'!$A14,'Pro Forma'!$A:$A,0),MATCH('Cash Flow_Monthly'!AO$2,'Pro Forma'!$1:$1,0))*IF(AO$3&gt;'Project Summary'!$G$7,0,1)</f>
        <v>-3591.0946033231244</v>
      </c>
      <c r="AP14" s="587">
        <f>AP$10*INDEX('Pro Forma'!$1:$1048576,MATCH('Cash Flow_Monthly'!$A14,'Pro Forma'!$A:$A,0),MATCH('Cash Flow_Monthly'!AP$2,'Pro Forma'!$1:$1,0))*IF(AP$3&gt;'Project Summary'!$G$7,0,1)</f>
        <v>-3606.0968753073289</v>
      </c>
      <c r="AQ14" s="587">
        <f>AQ$10*INDEX('Pro Forma'!$1:$1048576,MATCH('Cash Flow_Monthly'!$A14,'Pro Forma'!$A:$A,0),MATCH('Cash Flow_Monthly'!AQ$2,'Pro Forma'!$1:$1,0))*IF(AQ$3&gt;'Project Summary'!$G$7,0,1)</f>
        <v>-3618.343439388756</v>
      </c>
      <c r="AR14" s="587">
        <f>AR$10*INDEX('Pro Forma'!$1:$1048576,MATCH('Cash Flow_Monthly'!$A14,'Pro Forma'!$A:$A,0),MATCH('Cash Flow_Monthly'!AR$2,'Pro Forma'!$1:$1,0))*IF(AR$3&gt;'Project Summary'!$G$7,0,1)</f>
        <v>-3628.0382075148741</v>
      </c>
      <c r="AS14" s="587">
        <f>AS$10*INDEX('Pro Forma'!$1:$1048576,MATCH('Cash Flow_Monthly'!$A14,'Pro Forma'!$A:$A,0),MATCH('Cash Flow_Monthly'!AS$2,'Pro Forma'!$1:$1,0))*IF(AS$3&gt;'Project Summary'!$G$7,0,1)</f>
        <v>-3638.5662243192905</v>
      </c>
      <c r="AT14" s="587">
        <f>AT$10*INDEX('Pro Forma'!$1:$1048576,MATCH('Cash Flow_Monthly'!$A14,'Pro Forma'!$A:$A,0),MATCH('Cash Flow_Monthly'!AT$2,'Pro Forma'!$1:$1,0))*IF(AT$3&gt;'Project Summary'!$G$7,0,1)</f>
        <v>-3646.0584836517833</v>
      </c>
      <c r="AU14" s="587">
        <f>AU$10*INDEX('Pro Forma'!$1:$1048576,MATCH('Cash Flow_Monthly'!$A14,'Pro Forma'!$A:$A,0),MATCH('Cash Flow_Monthly'!AU$2,'Pro Forma'!$1:$1,0))*IF(AU$3&gt;'Project Summary'!$G$7,0,1)</f>
        <v>-3663.1416464094154</v>
      </c>
      <c r="AV14" s="587">
        <f>AV$10*INDEX('Pro Forma'!$1:$1048576,MATCH('Cash Flow_Monthly'!$A14,'Pro Forma'!$A:$A,0),MATCH('Cash Flow_Monthly'!AV$2,'Pro Forma'!$1:$1,0))*IF(AV$3&gt;'Project Summary'!$G$7,0,1)</f>
        <v>-3678.3527361844226</v>
      </c>
      <c r="AW14" s="587">
        <f>AW$10*INDEX('Pro Forma'!$1:$1048576,MATCH('Cash Flow_Monthly'!$A14,'Pro Forma'!$A:$A,0),MATCH('Cash Flow_Monthly'!AW$2,'Pro Forma'!$1:$1,0))*IF(AW$3&gt;'Project Summary'!$G$7,0,1)</f>
        <v>-3691.7418714728351</v>
      </c>
      <c r="AX14" s="587">
        <f>AX$10*INDEX('Pro Forma'!$1:$1048576,MATCH('Cash Flow_Monthly'!$A14,'Pro Forma'!$A:$A,0),MATCH('Cash Flow_Monthly'!AX$2,'Pro Forma'!$1:$1,0))*IF(AX$3&gt;'Project Summary'!$G$7,0,1)</f>
        <v>-3699.9524965510595</v>
      </c>
      <c r="AY14" s="587">
        <f>AY$10*INDEX('Pro Forma'!$1:$1048576,MATCH('Cash Flow_Monthly'!$A14,'Pro Forma'!$A:$A,0),MATCH('Cash Flow_Monthly'!AY$2,'Pro Forma'!$1:$1,0))*IF(AY$3&gt;'Project Summary'!$G$7,0,1)</f>
        <v>-3708.0162188047184</v>
      </c>
      <c r="AZ14" s="587">
        <f>AZ$10*INDEX('Pro Forma'!$1:$1048576,MATCH('Cash Flow_Monthly'!$A14,'Pro Forma'!$A:$A,0),MATCH('Cash Flow_Monthly'!AZ$2,'Pro Forma'!$1:$1,0))*IF(AZ$3&gt;'Project Summary'!$G$7,0,1)</f>
        <v>-3715.9434807728767</v>
      </c>
      <c r="BA14" s="587">
        <f>BA$10*INDEX('Pro Forma'!$1:$1048576,MATCH('Cash Flow_Monthly'!$A14,'Pro Forma'!$A:$A,0),MATCH('Cash Flow_Monthly'!BA$2,'Pro Forma'!$1:$1,0))*IF(BA$3&gt;'Project Summary'!$G$7,0,1)</f>
        <v>-3723.7444555511802</v>
      </c>
      <c r="BB14" s="587">
        <f>BB$10*INDEX('Pro Forma'!$1:$1048576,MATCH('Cash Flow_Monthly'!$A14,'Pro Forma'!$A:$A,0),MATCH('Cash Flow_Monthly'!BB$2,'Pro Forma'!$1:$1,0))*IF(BB$3&gt;'Project Summary'!$G$7,0,1)</f>
        <v>-3732.904112360804</v>
      </c>
      <c r="BC14" s="587">
        <f>BC$10*INDEX('Pro Forma'!$1:$1048576,MATCH('Cash Flow_Monthly'!$A14,'Pro Forma'!$A:$A,0),MATCH('Cash Flow_Monthly'!BC$2,'Pro Forma'!$1:$1,0))*IF(BC$3&gt;'Project Summary'!$G$7,0,1)</f>
        <v>-3740.4679703217116</v>
      </c>
      <c r="BD14" s="587">
        <f>BD$10*INDEX('Pro Forma'!$1:$1048576,MATCH('Cash Flow_Monthly'!$A14,'Pro Forma'!$A:$A,0),MATCH('Cash Flow_Monthly'!BD$2,'Pro Forma'!$1:$1,0))*IF(BD$3&gt;'Project Summary'!$G$7,0,1)</f>
        <v>-3746.5368506375189</v>
      </c>
      <c r="BE14" s="587">
        <f>BE$10*INDEX('Pro Forma'!$1:$1048576,MATCH('Cash Flow_Monthly'!$A14,'Pro Forma'!$A:$A,0),MATCH('Cash Flow_Monthly'!BE$2,'Pro Forma'!$1:$1,0))*IF(BE$3&gt;'Project Summary'!$G$7,0,1)</f>
        <v>-3753.6101053699235</v>
      </c>
      <c r="BF14" s="587">
        <f>BF$10*INDEX('Pro Forma'!$1:$1048576,MATCH('Cash Flow_Monthly'!$A14,'Pro Forma'!$A:$A,0),MATCH('Cash Flow_Monthly'!BF$2,'Pro Forma'!$1:$1,0))*IF(BF$3&gt;'Project Summary'!$G$7,0,1)</f>
        <v>-3758.7298696168018</v>
      </c>
      <c r="BG14" s="587">
        <f>BG$10*INDEX('Pro Forma'!$1:$1048576,MATCH('Cash Flow_Monthly'!$A14,'Pro Forma'!$A:$A,0),MATCH('Cash Flow_Monthly'!BG$2,'Pro Forma'!$1:$1,0))*IF(BG$3&gt;'Project Summary'!$G$7,0,1)</f>
        <v>-3770.6293253445729</v>
      </c>
      <c r="BH14" s="587">
        <f>BH$10*INDEX('Pro Forma'!$1:$1048576,MATCH('Cash Flow_Monthly'!$A14,'Pro Forma'!$A:$A,0),MATCH('Cash Flow_Monthly'!BH$2,'Pro Forma'!$1:$1,0))*IF(BH$3&gt;'Project Summary'!$G$7,0,1)</f>
        <v>-3782.2481259405358</v>
      </c>
      <c r="BI14" s="587">
        <f>BI$10*INDEX('Pro Forma'!$1:$1048576,MATCH('Cash Flow_Monthly'!$A14,'Pro Forma'!$A:$A,0),MATCH('Cash Flow_Monthly'!BI$2,'Pro Forma'!$1:$1,0))*IF(BI$3&gt;'Project Summary'!$G$7,0,1)</f>
        <v>-3793.6907215141473</v>
      </c>
      <c r="BJ14" s="587">
        <f>BJ$10*INDEX('Pro Forma'!$1:$1048576,MATCH('Cash Flow_Monthly'!$A14,'Pro Forma'!$A:$A,0),MATCH('Cash Flow_Monthly'!BJ$2,'Pro Forma'!$1:$1,0))*IF(BJ$3&gt;'Project Summary'!$G$7,0,1)</f>
        <v>-3800.9177635882888</v>
      </c>
      <c r="BK14" s="587">
        <f>BK$10*INDEX('Pro Forma'!$1:$1048576,MATCH('Cash Flow_Monthly'!$A14,'Pro Forma'!$A:$A,0),MATCH('Cash Flow_Monthly'!BK$2,'Pro Forma'!$1:$1,0))*IF(BK$3&gt;'Project Summary'!$G$7,0,1)</f>
        <v>-3808.2254890868358</v>
      </c>
      <c r="BL14" s="587">
        <f>BL$10*INDEX('Pro Forma'!$1:$1048576,MATCH('Cash Flow_Monthly'!$A14,'Pro Forma'!$A:$A,0),MATCH('Cash Flow_Monthly'!BL$2,'Pro Forma'!$1:$1,0))*IF(BL$3&gt;'Project Summary'!$G$7,0,1)</f>
        <v>-3815.6187874334355</v>
      </c>
      <c r="BM14" s="587">
        <f>BM$10*INDEX('Pro Forma'!$1:$1048576,MATCH('Cash Flow_Monthly'!$A14,'Pro Forma'!$A:$A,0),MATCH('Cash Flow_Monthly'!BM$2,'Pro Forma'!$1:$1,0))*IF(BM$3&gt;'Project Summary'!$G$7,0,1)</f>
        <v>-3823.102183545866</v>
      </c>
      <c r="BN14" s="587">
        <f>BN$10*INDEX('Pro Forma'!$1:$1048576,MATCH('Cash Flow_Monthly'!$A14,'Pro Forma'!$A:$A,0),MATCH('Cash Flow_Monthly'!BN$2,'Pro Forma'!$1:$1,0))*IF(BN$3&gt;'Project Summary'!$G$7,0,1)</f>
        <v>-3832.1463724665282</v>
      </c>
      <c r="BO14" s="587">
        <f>BO$10*INDEX('Pro Forma'!$1:$1048576,MATCH('Cash Flow_Monthly'!$A14,'Pro Forma'!$A:$A,0),MATCH('Cash Flow_Monthly'!BO$2,'Pro Forma'!$1:$1,0))*IF(BO$3&gt;'Project Summary'!$G$7,0,1)</f>
        <v>-3839.7938026315619</v>
      </c>
      <c r="BP14" s="587">
        <f>BP$10*INDEX('Pro Forma'!$1:$1048576,MATCH('Cash Flow_Monthly'!$A14,'Pro Forma'!$A:$A,0),MATCH('Cash Flow_Monthly'!BP$2,'Pro Forma'!$1:$1,0))*IF(BP$3&gt;'Project Summary'!$G$7,0,1)</f>
        <v>-3846.043084106775</v>
      </c>
      <c r="BQ14" s="587">
        <f>BQ$10*INDEX('Pro Forma'!$1:$1048576,MATCH('Cash Flow_Monthly'!$A14,'Pro Forma'!$A:$A,0),MATCH('Cash Flow_Monthly'!BQ$2,'Pro Forma'!$1:$1,0))*IF(BQ$3&gt;'Project Summary'!$G$7,0,1)</f>
        <v>-3853.4535514206709</v>
      </c>
      <c r="BR14" s="587">
        <f>BR$10*INDEX('Pro Forma'!$1:$1048576,MATCH('Cash Flow_Monthly'!$A14,'Pro Forma'!$A:$A,0),MATCH('Cash Flow_Monthly'!BR$2,'Pro Forma'!$1:$1,0))*IF(BR$3&gt;'Project Summary'!$G$7,0,1)</f>
        <v>-3858.8788616036582</v>
      </c>
      <c r="BS14" s="587">
        <f>BS$10*INDEX('Pro Forma'!$1:$1048576,MATCH('Cash Flow_Monthly'!$A14,'Pro Forma'!$A:$A,0),MATCH('Cash Flow_Monthly'!BS$2,'Pro Forma'!$1:$1,0))*IF(BS$3&gt;'Project Summary'!$G$7,0,1)</f>
        <v>-3871.8280219733128</v>
      </c>
      <c r="BT14" s="587">
        <f>BT$10*INDEX('Pro Forma'!$1:$1048576,MATCH('Cash Flow_Monthly'!$A14,'Pro Forma'!$A:$A,0),MATCH('Cash Flow_Monthly'!BT$2,'Pro Forma'!$1:$1,0))*IF(BT$3&gt;'Project Summary'!$G$7,0,1)</f>
        <v>-3884.7216878407003</v>
      </c>
      <c r="BU14" s="587">
        <f>BU$10*INDEX('Pro Forma'!$1:$1048576,MATCH('Cash Flow_Monthly'!$A14,'Pro Forma'!$A:$A,0),MATCH('Cash Flow_Monthly'!BU$2,'Pro Forma'!$1:$1,0))*IF(BU$3&gt;'Project Summary'!$G$7,0,1)</f>
        <v>-3897.5699607939823</v>
      </c>
      <c r="BV14" s="587">
        <f>BV$10*INDEX('Pro Forma'!$1:$1048576,MATCH('Cash Flow_Monthly'!$A14,'Pro Forma'!$A:$A,0),MATCH('Cash Flow_Monthly'!BV$2,'Pro Forma'!$1:$1,0))*IF(BV$3&gt;'Project Summary'!$G$7,0,1)</f>
        <v>-3905.7228056948888</v>
      </c>
      <c r="BW14" s="587">
        <f>BW$10*INDEX('Pro Forma'!$1:$1048576,MATCH('Cash Flow_Monthly'!$A14,'Pro Forma'!$A:$A,0),MATCH('Cash Flow_Monthly'!BW$2,'Pro Forma'!$1:$1,0))*IF(BW$3&gt;'Project Summary'!$G$7,0,1)</f>
        <v>-3913.9954339832861</v>
      </c>
      <c r="BX14" s="587">
        <f>BX$10*INDEX('Pro Forma'!$1:$1048576,MATCH('Cash Flow_Monthly'!$A14,'Pro Forma'!$A:$A,0),MATCH('Cash Flow_Monthly'!BX$2,'Pro Forma'!$1:$1,0))*IF(BX$3&gt;'Project Summary'!$G$7,0,1)</f>
        <v>-3922.3847795516594</v>
      </c>
      <c r="BY14" s="587">
        <f>BY$10*INDEX('Pro Forma'!$1:$1048576,MATCH('Cash Flow_Monthly'!$A14,'Pro Forma'!$A:$A,0),MATCH('Cash Flow_Monthly'!BY$2,'Pro Forma'!$1:$1,0))*IF(BY$3&gt;'Project Summary'!$G$7,0,1)</f>
        <v>-3930.8876141629812</v>
      </c>
      <c r="BZ14" s="587">
        <f>BZ$10*INDEX('Pro Forma'!$1:$1048576,MATCH('Cash Flow_Monthly'!$A14,'Pro Forma'!$A:$A,0),MATCH('Cash Flow_Monthly'!BZ$2,'Pro Forma'!$1:$1,0))*IF(BZ$3&gt;'Project Summary'!$G$7,0,1)</f>
        <v>-3941.1749772483713</v>
      </c>
      <c r="CA14" s="587">
        <f>CA$10*INDEX('Pro Forma'!$1:$1048576,MATCH('Cash Flow_Monthly'!$A14,'Pro Forma'!$A:$A,0),MATCH('Cash Flow_Monthly'!CA$2,'Pro Forma'!$1:$1,0))*IF(CA$3&gt;'Project Summary'!$G$7,0,1)</f>
        <v>-3949.8677941739043</v>
      </c>
      <c r="CB14" s="587">
        <f>CB$10*INDEX('Pro Forma'!$1:$1048576,MATCH('Cash Flow_Monthly'!$A14,'Pro Forma'!$A:$A,0),MATCH('Cash Flow_Monthly'!CB$2,'Pro Forma'!$1:$1,0))*IF(CB$3&gt;'Project Summary'!$G$7,0,1)</f>
        <v>-3956.9581361549554</v>
      </c>
      <c r="CC14" s="587">
        <f>CC$10*INDEX('Pro Forma'!$1:$1048576,MATCH('Cash Flow_Monthly'!$A14,'Pro Forma'!$A:$A,0),MATCH('Cash Flow_Monthly'!CC$2,'Pro Forma'!$1:$1,0))*IF(CC$3&gt;'Project Summary'!$G$7,0,1)</f>
        <v>-3965.3501396342808</v>
      </c>
      <c r="CD14" s="587">
        <f>CD$10*INDEX('Pro Forma'!$1:$1048576,MATCH('Cash Flow_Monthly'!$A14,'Pro Forma'!$A:$A,0),MATCH('Cash Flow_Monthly'!CD$2,'Pro Forma'!$1:$1,0))*IF(CD$3&gt;'Project Summary'!$G$7,0,1)</f>
        <v>-3971.4775170030325</v>
      </c>
      <c r="CE14" s="587">
        <f>CE$10*INDEX('Pro Forma'!$1:$1048576,MATCH('Cash Flow_Monthly'!$A14,'Pro Forma'!$A:$A,0),MATCH('Cash Flow_Monthly'!CE$2,'Pro Forma'!$1:$1,0))*IF(CE$3&gt;'Project Summary'!$G$7,0,1)</f>
        <v>-3986.0713048572543</v>
      </c>
      <c r="CF14" s="587">
        <f>CF$10*INDEX('Pro Forma'!$1:$1048576,MATCH('Cash Flow_Monthly'!$A14,'Pro Forma'!$A:$A,0),MATCH('Cash Flow_Monthly'!CF$2,'Pro Forma'!$1:$1,0))*IF(CF$3&gt;'Project Summary'!$G$7,0,1)</f>
        <v>-4000.5563563031042</v>
      </c>
      <c r="CG14" s="587">
        <f>CG$10*INDEX('Pro Forma'!$1:$1048576,MATCH('Cash Flow_Monthly'!$A14,'Pro Forma'!$A:$A,0),MATCH('Cash Flow_Monthly'!CG$2,'Pro Forma'!$1:$1,0))*IF(CG$3&gt;'Project Summary'!$G$7,0,1)</f>
        <v>-4014.935273653035</v>
      </c>
      <c r="CH14" s="587">
        <f>CH$10*INDEX('Pro Forma'!$1:$1048576,MATCH('Cash Flow_Monthly'!$A14,'Pro Forma'!$A:$A,0),MATCH('Cash Flow_Monthly'!CH$2,'Pro Forma'!$1:$1,0))*IF(CH$3&gt;'Project Summary'!$G$7,0,1)</f>
        <v>-4024.0240021499567</v>
      </c>
      <c r="CI14" s="587">
        <f>CI$10*INDEX('Pro Forma'!$1:$1048576,MATCH('Cash Flow_Monthly'!$A14,'Pro Forma'!$A:$A,0),MATCH('Cash Flow_Monthly'!CI$2,'Pro Forma'!$1:$1,0))*IF(CI$3&gt;'Project Summary'!$G$7,0,1)</f>
        <v>-4033.2103439160123</v>
      </c>
      <c r="CJ14" s="587">
        <f>CJ$10*INDEX('Pro Forma'!$1:$1048576,MATCH('Cash Flow_Monthly'!$A14,'Pro Forma'!$A:$A,0),MATCH('Cash Flow_Monthly'!CJ$2,'Pro Forma'!$1:$1,0))*IF(CJ$3&gt;'Project Summary'!$G$7,0,1)</f>
        <v>-4042.4901169269115</v>
      </c>
      <c r="CK14" s="587">
        <f>CK$10*INDEX('Pro Forma'!$1:$1048576,MATCH('Cash Flow_Monthly'!$A14,'Pro Forma'!$A:$A,0),MATCH('Cash Flow_Monthly'!CK$2,'Pro Forma'!$1:$1,0))*IF(CK$3&gt;'Project Summary'!$G$7,0,1)</f>
        <v>0</v>
      </c>
      <c r="CL14" s="587">
        <f>CL$10*INDEX('Pro Forma'!$1:$1048576,MATCH('Cash Flow_Monthly'!$A14,'Pro Forma'!$A:$A,0),MATCH('Cash Flow_Monthly'!CL$2,'Pro Forma'!$1:$1,0))*IF(CL$3&gt;'Project Summary'!$G$7,0,1)</f>
        <v>0</v>
      </c>
      <c r="CM14" s="587">
        <f>CM$10*INDEX('Pro Forma'!$1:$1048576,MATCH('Cash Flow_Monthly'!$A14,'Pro Forma'!$A:$A,0),MATCH('Cash Flow_Monthly'!CM$2,'Pro Forma'!$1:$1,0))*IF(CM$3&gt;'Project Summary'!$G$7,0,1)</f>
        <v>0</v>
      </c>
      <c r="CN14" s="587">
        <f>CN$10*INDEX('Pro Forma'!$1:$1048576,MATCH('Cash Flow_Monthly'!$A14,'Pro Forma'!$A:$A,0),MATCH('Cash Flow_Monthly'!CN$2,'Pro Forma'!$1:$1,0))*IF(CN$3&gt;'Project Summary'!$G$7,0,1)</f>
        <v>0</v>
      </c>
      <c r="CO14" s="587">
        <f>CO$10*INDEX('Pro Forma'!$1:$1048576,MATCH('Cash Flow_Monthly'!$A14,'Pro Forma'!$A:$A,0),MATCH('Cash Flow_Monthly'!CO$2,'Pro Forma'!$1:$1,0))*IF(CO$3&gt;'Project Summary'!$G$7,0,1)</f>
        <v>0</v>
      </c>
      <c r="CP14" s="587">
        <f>CP$10*INDEX('Pro Forma'!$1:$1048576,MATCH('Cash Flow_Monthly'!$A14,'Pro Forma'!$A:$A,0),MATCH('Cash Flow_Monthly'!CP$2,'Pro Forma'!$1:$1,0))*IF(CP$3&gt;'Project Summary'!$G$7,0,1)</f>
        <v>0</v>
      </c>
      <c r="CQ14" s="587">
        <f>CQ$10*INDEX('Pro Forma'!$1:$1048576,MATCH('Cash Flow_Monthly'!$A14,'Pro Forma'!$A:$A,0),MATCH('Cash Flow_Monthly'!CQ$2,'Pro Forma'!$1:$1,0))*IF(CQ$3&gt;'Project Summary'!$G$7,0,1)</f>
        <v>0</v>
      </c>
      <c r="CR14" s="587">
        <f>CR$10*INDEX('Pro Forma'!$1:$1048576,MATCH('Cash Flow_Monthly'!$A14,'Pro Forma'!$A:$A,0),MATCH('Cash Flow_Monthly'!CR$2,'Pro Forma'!$1:$1,0))*IF(CR$3&gt;'Project Summary'!$G$7,0,1)</f>
        <v>0</v>
      </c>
      <c r="CS14" s="587">
        <f>CS$10*INDEX('Pro Forma'!$1:$1048576,MATCH('Cash Flow_Monthly'!$A14,'Pro Forma'!$A:$A,0),MATCH('Cash Flow_Monthly'!CS$2,'Pro Forma'!$1:$1,0))*IF(CS$3&gt;'Project Summary'!$G$7,0,1)</f>
        <v>0</v>
      </c>
      <c r="CT14" s="587">
        <f>CT$10*INDEX('Pro Forma'!$1:$1048576,MATCH('Cash Flow_Monthly'!$A14,'Pro Forma'!$A:$A,0),MATCH('Cash Flow_Monthly'!CT$2,'Pro Forma'!$1:$1,0))*IF(CT$3&gt;'Project Summary'!$G$7,0,1)</f>
        <v>0</v>
      </c>
      <c r="CU14" s="587">
        <f>CU$10*INDEX('Pro Forma'!$1:$1048576,MATCH('Cash Flow_Monthly'!$A14,'Pro Forma'!$A:$A,0),MATCH('Cash Flow_Monthly'!CU$2,'Pro Forma'!$1:$1,0))*IF(CU$3&gt;'Project Summary'!$G$7,0,1)</f>
        <v>0</v>
      </c>
      <c r="CV14" s="587">
        <f>CV$10*INDEX('Pro Forma'!$1:$1048576,MATCH('Cash Flow_Monthly'!$A14,'Pro Forma'!$A:$A,0),MATCH('Cash Flow_Monthly'!CV$2,'Pro Forma'!$1:$1,0))*IF(CV$3&gt;'Project Summary'!$G$7,0,1)</f>
        <v>0</v>
      </c>
      <c r="CW14" s="587">
        <f>CW$10*INDEX('Pro Forma'!$1:$1048576,MATCH('Cash Flow_Monthly'!$A14,'Pro Forma'!$A:$A,0),MATCH('Cash Flow_Monthly'!CW$2,'Pro Forma'!$1:$1,0))*IF(CW$3&gt;'Project Summary'!$G$7,0,1)</f>
        <v>0</v>
      </c>
      <c r="CX14" s="587">
        <f>CX$10*INDEX('Pro Forma'!$1:$1048576,MATCH('Cash Flow_Monthly'!$A14,'Pro Forma'!$A:$A,0),MATCH('Cash Flow_Monthly'!CX$2,'Pro Forma'!$1:$1,0))*IF(CX$3&gt;'Project Summary'!$G$7,0,1)</f>
        <v>0</v>
      </c>
      <c r="CY14" s="587">
        <f>CY$10*INDEX('Pro Forma'!$1:$1048576,MATCH('Cash Flow_Monthly'!$A14,'Pro Forma'!$A:$A,0),MATCH('Cash Flow_Monthly'!CY$2,'Pro Forma'!$1:$1,0))*IF(CY$3&gt;'Project Summary'!$G$7,0,1)</f>
        <v>0</v>
      </c>
      <c r="CZ14" s="587">
        <f>CZ$10*INDEX('Pro Forma'!$1:$1048576,MATCH('Cash Flow_Monthly'!$A14,'Pro Forma'!$A:$A,0),MATCH('Cash Flow_Monthly'!CZ$2,'Pro Forma'!$1:$1,0))*IF(CZ$3&gt;'Project Summary'!$G$7,0,1)</f>
        <v>0</v>
      </c>
      <c r="DA14" s="587">
        <f>DA$10*INDEX('Pro Forma'!$1:$1048576,MATCH('Cash Flow_Monthly'!$A14,'Pro Forma'!$A:$A,0),MATCH('Cash Flow_Monthly'!DA$2,'Pro Forma'!$1:$1,0))*IF(DA$3&gt;'Project Summary'!$G$7,0,1)</f>
        <v>0</v>
      </c>
      <c r="DB14" s="587">
        <f>DB$10*INDEX('Pro Forma'!$1:$1048576,MATCH('Cash Flow_Monthly'!$A14,'Pro Forma'!$A:$A,0),MATCH('Cash Flow_Monthly'!DB$2,'Pro Forma'!$1:$1,0))*IF(DB$3&gt;'Project Summary'!$G$7,0,1)</f>
        <v>0</v>
      </c>
      <c r="DC14" s="587">
        <f>DC$10*INDEX('Pro Forma'!$1:$1048576,MATCH('Cash Flow_Monthly'!$A14,'Pro Forma'!$A:$A,0),MATCH('Cash Flow_Monthly'!DC$2,'Pro Forma'!$1:$1,0))*IF(DC$3&gt;'Project Summary'!$G$7,0,1)</f>
        <v>0</v>
      </c>
      <c r="DD14" s="587">
        <f>DD$10*INDEX('Pro Forma'!$1:$1048576,MATCH('Cash Flow_Monthly'!$A14,'Pro Forma'!$A:$A,0),MATCH('Cash Flow_Monthly'!DD$2,'Pro Forma'!$1:$1,0))*IF(DD$3&gt;'Project Summary'!$G$7,0,1)</f>
        <v>0</v>
      </c>
      <c r="DE14" s="587">
        <f>DE$10*INDEX('Pro Forma'!$1:$1048576,MATCH('Cash Flow_Monthly'!$A14,'Pro Forma'!$A:$A,0),MATCH('Cash Flow_Monthly'!DE$2,'Pro Forma'!$1:$1,0))*IF(DE$3&gt;'Project Summary'!$G$7,0,1)</f>
        <v>0</v>
      </c>
      <c r="DF14" s="587">
        <f>DF$10*INDEX('Pro Forma'!$1:$1048576,MATCH('Cash Flow_Monthly'!$A14,'Pro Forma'!$A:$A,0),MATCH('Cash Flow_Monthly'!DF$2,'Pro Forma'!$1:$1,0))*IF(DF$3&gt;'Project Summary'!$G$7,0,1)</f>
        <v>0</v>
      </c>
      <c r="DG14" s="587">
        <f>DG$10*INDEX('Pro Forma'!$1:$1048576,MATCH('Cash Flow_Monthly'!$A14,'Pro Forma'!$A:$A,0),MATCH('Cash Flow_Monthly'!DG$2,'Pro Forma'!$1:$1,0))*IF(DG$3&gt;'Project Summary'!$G$7,0,1)</f>
        <v>0</v>
      </c>
      <c r="DH14" s="587">
        <f>DH$10*INDEX('Pro Forma'!$1:$1048576,MATCH('Cash Flow_Monthly'!$A14,'Pro Forma'!$A:$A,0),MATCH('Cash Flow_Monthly'!DH$2,'Pro Forma'!$1:$1,0))*IF(DH$3&gt;'Project Summary'!$G$7,0,1)</f>
        <v>0</v>
      </c>
      <c r="DI14" s="587">
        <f>DI$10*INDEX('Pro Forma'!$1:$1048576,MATCH('Cash Flow_Monthly'!$A14,'Pro Forma'!$A:$A,0),MATCH('Cash Flow_Monthly'!DI$2,'Pro Forma'!$1:$1,0))*IF(DI$3&gt;'Project Summary'!$G$7,0,1)</f>
        <v>0</v>
      </c>
      <c r="DJ14" s="587">
        <f>DJ$10*INDEX('Pro Forma'!$1:$1048576,MATCH('Cash Flow_Monthly'!$A14,'Pro Forma'!$A:$A,0),MATCH('Cash Flow_Monthly'!DJ$2,'Pro Forma'!$1:$1,0))*IF(DJ$3&gt;'Project Summary'!$G$7,0,1)</f>
        <v>0</v>
      </c>
      <c r="DK14" s="587">
        <f>DK$10*INDEX('Pro Forma'!$1:$1048576,MATCH('Cash Flow_Monthly'!$A14,'Pro Forma'!$A:$A,0),MATCH('Cash Flow_Monthly'!DK$2,'Pro Forma'!$1:$1,0))*IF(DK$3&gt;'Project Summary'!$G$7,0,1)</f>
        <v>0</v>
      </c>
      <c r="DL14" s="587">
        <f>DL$10*INDEX('Pro Forma'!$1:$1048576,MATCH('Cash Flow_Monthly'!$A14,'Pro Forma'!$A:$A,0),MATCH('Cash Flow_Monthly'!DL$2,'Pro Forma'!$1:$1,0))*IF(DL$3&gt;'Project Summary'!$G$7,0,1)</f>
        <v>0</v>
      </c>
      <c r="DM14" s="587">
        <f>DM$10*INDEX('Pro Forma'!$1:$1048576,MATCH('Cash Flow_Monthly'!$A14,'Pro Forma'!$A:$A,0),MATCH('Cash Flow_Monthly'!DM$2,'Pro Forma'!$1:$1,0))*IF(DM$3&gt;'Project Summary'!$G$7,0,1)</f>
        <v>0</v>
      </c>
      <c r="DN14" s="587">
        <f>DN$10*INDEX('Pro Forma'!$1:$1048576,MATCH('Cash Flow_Monthly'!$A14,'Pro Forma'!$A:$A,0),MATCH('Cash Flow_Monthly'!DN$2,'Pro Forma'!$1:$1,0))*IF(DN$3&gt;'Project Summary'!$G$7,0,1)</f>
        <v>0</v>
      </c>
      <c r="DO14" s="587">
        <f>DO$10*INDEX('Pro Forma'!$1:$1048576,MATCH('Cash Flow_Monthly'!$A14,'Pro Forma'!$A:$A,0),MATCH('Cash Flow_Monthly'!DO$2,'Pro Forma'!$1:$1,0))*IF(DO$3&gt;'Project Summary'!$G$7,0,1)</f>
        <v>0</v>
      </c>
      <c r="DP14" s="587">
        <f>DP$10*INDEX('Pro Forma'!$1:$1048576,MATCH('Cash Flow_Monthly'!$A14,'Pro Forma'!$A:$A,0),MATCH('Cash Flow_Monthly'!DP$2,'Pro Forma'!$1:$1,0))*IF(DP$3&gt;'Project Summary'!$G$7,0,1)</f>
        <v>0</v>
      </c>
      <c r="DQ14" s="587">
        <f>DQ$10*INDEX('Pro Forma'!$1:$1048576,MATCH('Cash Flow_Monthly'!$A14,'Pro Forma'!$A:$A,0),MATCH('Cash Flow_Monthly'!DQ$2,'Pro Forma'!$1:$1,0))*IF(DQ$3&gt;'Project Summary'!$G$7,0,1)</f>
        <v>0</v>
      </c>
      <c r="DR14" s="587">
        <f>DR$10*INDEX('Pro Forma'!$1:$1048576,MATCH('Cash Flow_Monthly'!$A14,'Pro Forma'!$A:$A,0),MATCH('Cash Flow_Monthly'!DR$2,'Pro Forma'!$1:$1,0))*IF(DR$3&gt;'Project Summary'!$G$7,0,1)</f>
        <v>0</v>
      </c>
      <c r="DS14" s="587">
        <f>DS$10*INDEX('Pro Forma'!$1:$1048576,MATCH('Cash Flow_Monthly'!$A14,'Pro Forma'!$A:$A,0),MATCH('Cash Flow_Monthly'!DS$2,'Pro Forma'!$1:$1,0))*IF(DS$3&gt;'Project Summary'!$G$7,0,1)</f>
        <v>0</v>
      </c>
      <c r="DT14" s="587">
        <f>DT$10*INDEX('Pro Forma'!$1:$1048576,MATCH('Cash Flow_Monthly'!$A14,'Pro Forma'!$A:$A,0),MATCH('Cash Flow_Monthly'!DT$2,'Pro Forma'!$1:$1,0))*IF(DT$3&gt;'Project Summary'!$G$7,0,1)</f>
        <v>0</v>
      </c>
      <c r="DU14" s="586"/>
    </row>
    <row r="15" spans="1:128" s="466" customFormat="1">
      <c r="A15" s="4" t="str">
        <f>'Pro Forma'!A18</f>
        <v>Non-Revenue Units</v>
      </c>
      <c r="B15"/>
      <c r="C15"/>
      <c r="D15"/>
      <c r="E15" s="587">
        <f>E$10*INDEX('Pro Forma'!$1:$1048576,MATCH('Cash Flow_Monthly'!$A15,'Pro Forma'!$A:$A,0),MATCH('Cash Flow_Monthly'!E$2,'Pro Forma'!$1:$1,0))*IF(E$3&gt;'Project Summary'!$G$7,0,1)</f>
        <v>-1390.4903180425126</v>
      </c>
      <c r="F15" s="587">
        <f>F$10*INDEX('Pro Forma'!$1:$1048576,MATCH('Cash Flow_Monthly'!$A15,'Pro Forma'!$A:$A,0),MATCH('Cash Flow_Monthly'!F$2,'Pro Forma'!$1:$1,0))*IF(F$3&gt;'Project Summary'!$G$7,0,1)</f>
        <v>-1391.7547529658682</v>
      </c>
      <c r="G15" s="587">
        <f>G$10*INDEX('Pro Forma'!$1:$1048576,MATCH('Cash Flow_Monthly'!$A15,'Pro Forma'!$A:$A,0),MATCH('Cash Flow_Monthly'!G$2,'Pro Forma'!$1:$1,0))*IF(G$3&gt;'Project Summary'!$G$7,0,1)</f>
        <v>-1393.0571175315201</v>
      </c>
      <c r="H15" s="587">
        <f>H$10*INDEX('Pro Forma'!$1:$1048576,MATCH('Cash Flow_Monthly'!$A15,'Pro Forma'!$A:$A,0),MATCH('Cash Flow_Monthly'!H$2,'Pro Forma'!$1:$1,0))*IF(H$3&gt;'Project Summary'!$G$7,0,1)</f>
        <v>-1394.3253743175667</v>
      </c>
      <c r="I15" s="587">
        <f>I$10*INDEX('Pro Forma'!$1:$1048576,MATCH('Cash Flow_Monthly'!$A15,'Pro Forma'!$A:$A,0),MATCH('Cash Flow_Monthly'!I$2,'Pro Forma'!$1:$1,0))*IF(I$3&gt;'Project Summary'!$G$7,0,1)</f>
        <v>-1397.0036646884905</v>
      </c>
      <c r="J15" s="587">
        <f>J$10*INDEX('Pro Forma'!$1:$1048576,MATCH('Cash Flow_Monthly'!$A15,'Pro Forma'!$A:$A,0),MATCH('Cash Flow_Monthly'!J$2,'Pro Forma'!$1:$1,0))*IF(J$3&gt;'Project Summary'!$G$7,0,1)</f>
        <v>-1399.1436195759632</v>
      </c>
      <c r="K15" s="587">
        <f>K$10*INDEX('Pro Forma'!$1:$1048576,MATCH('Cash Flow_Monthly'!$A15,'Pro Forma'!$A:$A,0),MATCH('Cash Flow_Monthly'!K$2,'Pro Forma'!$1:$1,0))*IF(K$3&gt;'Project Summary'!$G$7,0,1)</f>
        <v>-1406.505136927138</v>
      </c>
      <c r="L15" s="587">
        <f>L$10*INDEX('Pro Forma'!$1:$1048576,MATCH('Cash Flow_Monthly'!$A15,'Pro Forma'!$A:$A,0),MATCH('Cash Flow_Monthly'!L$2,'Pro Forma'!$1:$1,0))*IF(L$3&gt;'Project Summary'!$G$7,0,1)</f>
        <v>-1415.2928346741428</v>
      </c>
      <c r="M15" s="587">
        <f>M$10*INDEX('Pro Forma'!$1:$1048576,MATCH('Cash Flow_Monthly'!$A15,'Pro Forma'!$A:$A,0),MATCH('Cash Flow_Monthly'!M$2,'Pro Forma'!$1:$1,0))*IF(M$3&gt;'Project Summary'!$G$7,0,1)</f>
        <v>-1424.677394674565</v>
      </c>
      <c r="N15" s="587">
        <f>N$10*INDEX('Pro Forma'!$1:$1048576,MATCH('Cash Flow_Monthly'!$A15,'Pro Forma'!$A:$A,0),MATCH('Cash Flow_Monthly'!N$2,'Pro Forma'!$1:$1,0))*IF(N$3&gt;'Project Summary'!$G$7,0,1)</f>
        <v>-1431.9964699425661</v>
      </c>
      <c r="O15" s="587">
        <f>O$10*INDEX('Pro Forma'!$1:$1048576,MATCH('Cash Flow_Monthly'!$A15,'Pro Forma'!$A:$A,0),MATCH('Cash Flow_Monthly'!O$2,'Pro Forma'!$1:$1,0))*IF(O$3&gt;'Project Summary'!$G$7,0,1)</f>
        <v>-1438.4394508469118</v>
      </c>
      <c r="P15" s="587">
        <f>P$10*INDEX('Pro Forma'!$1:$1048576,MATCH('Cash Flow_Monthly'!$A15,'Pro Forma'!$A:$A,0),MATCH('Cash Flow_Monthly'!P$2,'Pro Forma'!$1:$1,0))*IF(P$3&gt;'Project Summary'!$G$7,0,1)</f>
        <v>-1445.2155326169409</v>
      </c>
      <c r="Q15" s="587">
        <f>Q$10*INDEX('Pro Forma'!$1:$1048576,MATCH('Cash Flow_Monthly'!$A15,'Pro Forma'!$A:$A,0),MATCH('Cash Flow_Monthly'!Q$2,'Pro Forma'!$1:$1,0))*IF(Q$3&gt;'Project Summary'!$G$7,0,1)</f>
        <v>-1452.3098589272856</v>
      </c>
      <c r="R15" s="587">
        <f>R$10*INDEX('Pro Forma'!$1:$1048576,MATCH('Cash Flow_Monthly'!$A15,'Pro Forma'!$A:$A,0),MATCH('Cash Flow_Monthly'!R$2,'Pro Forma'!$1:$1,0))*IF(R$3&gt;'Project Summary'!$G$7,0,1)</f>
        <v>-1461.1863789350364</v>
      </c>
      <c r="S15" s="587">
        <f>S$10*INDEX('Pro Forma'!$1:$1048576,MATCH('Cash Flow_Monthly'!$A15,'Pro Forma'!$A:$A,0),MATCH('Cash Flow_Monthly'!S$2,'Pro Forma'!$1:$1,0))*IF(S$3&gt;'Project Summary'!$G$7,0,1)</f>
        <v>-1468.88489269044</v>
      </c>
      <c r="T15" s="587">
        <f>T$10*INDEX('Pro Forma'!$1:$1048576,MATCH('Cash Flow_Monthly'!$A15,'Pro Forma'!$A:$A,0),MATCH('Cash Flow_Monthly'!T$2,'Pro Forma'!$1:$1,0))*IF(T$3&gt;'Project Summary'!$G$7,0,1)</f>
        <v>-1475.285813026969</v>
      </c>
      <c r="U15" s="587">
        <f>U$10*INDEX('Pro Forma'!$1:$1048576,MATCH('Cash Flow_Monthly'!$A15,'Pro Forma'!$A:$A,0),MATCH('Cash Flow_Monthly'!U$2,'Pro Forma'!$1:$1,0))*IF(U$3&gt;'Project Summary'!$G$7,0,1)</f>
        <v>-1482.9954303622019</v>
      </c>
      <c r="V15" s="587">
        <f>V$10*INDEX('Pro Forma'!$1:$1048576,MATCH('Cash Flow_Monthly'!$A15,'Pro Forma'!$A:$A,0),MATCH('Cash Flow_Monthly'!V$2,'Pro Forma'!$1:$1,0))*IF(V$3&gt;'Project Summary'!$G$7,0,1)</f>
        <v>-1488.6879369538851</v>
      </c>
      <c r="W15" s="587">
        <f>W$10*INDEX('Pro Forma'!$1:$1048576,MATCH('Cash Flow_Monthly'!$A15,'Pro Forma'!$A:$A,0),MATCH('Cash Flow_Monthly'!W$2,'Pro Forma'!$1:$1,0))*IF(W$3&gt;'Project Summary'!$G$7,0,1)</f>
        <v>-1502.4959355777378</v>
      </c>
      <c r="X15" s="587">
        <f>X$10*INDEX('Pro Forma'!$1:$1048576,MATCH('Cash Flow_Monthly'!$A15,'Pro Forma'!$A:$A,0),MATCH('Cash Flow_Monthly'!X$2,'Pro Forma'!$1:$1,0))*IF(X$3&gt;'Project Summary'!$G$7,0,1)</f>
        <v>-1516.3681011010524</v>
      </c>
      <c r="Y15" s="587">
        <f>Y$10*INDEX('Pro Forma'!$1:$1048576,MATCH('Cash Flow_Monthly'!$A15,'Pro Forma'!$A:$A,0),MATCH('Cash Flow_Monthly'!Y$2,'Pro Forma'!$1:$1,0))*IF(Y$3&gt;'Project Summary'!$G$7,0,1)</f>
        <v>-1530.2701932375528</v>
      </c>
      <c r="Z15" s="587">
        <f>Z$10*INDEX('Pro Forma'!$1:$1048576,MATCH('Cash Flow_Monthly'!$A15,'Pro Forma'!$A:$A,0),MATCH('Cash Flow_Monthly'!Z$2,'Pro Forma'!$1:$1,0))*IF(Z$3&gt;'Project Summary'!$G$7,0,1)</f>
        <v>-1540.2011517204469</v>
      </c>
      <c r="AA15" s="587">
        <f>AA$10*INDEX('Pro Forma'!$1:$1048576,MATCH('Cash Flow_Monthly'!$A15,'Pro Forma'!$A:$A,0),MATCH('Cash Flow_Monthly'!AA$2,'Pro Forma'!$1:$1,0))*IF(AA$3&gt;'Project Summary'!$G$7,0,1)</f>
        <v>-1548.7195243190386</v>
      </c>
      <c r="AB15" s="587">
        <f>AB$10*INDEX('Pro Forma'!$1:$1048576,MATCH('Cash Flow_Monthly'!$A15,'Pro Forma'!$A:$A,0),MATCH('Cash Flow_Monthly'!AB$2,'Pro Forma'!$1:$1,0))*IF(AB$3&gt;'Project Summary'!$G$7,0,1)</f>
        <v>-1557.1498537799262</v>
      </c>
      <c r="AC15" s="587">
        <f>AC$10*INDEX('Pro Forma'!$1:$1048576,MATCH('Cash Flow_Monthly'!$A15,'Pro Forma'!$A:$A,0),MATCH('Cash Flow_Monthly'!AC$2,'Pro Forma'!$1:$1,0))*IF(AC$3&gt;'Project Summary'!$G$7,0,1)</f>
        <v>-1565.4809723905914</v>
      </c>
      <c r="AD15" s="587">
        <f>AD$10*INDEX('Pro Forma'!$1:$1048576,MATCH('Cash Flow_Monthly'!$A15,'Pro Forma'!$A:$A,0),MATCH('Cash Flow_Monthly'!AD$2,'Pro Forma'!$1:$1,0))*IF(AD$3&gt;'Project Summary'!$G$7,0,1)</f>
        <v>-1575.2842136529216</v>
      </c>
      <c r="AE15" s="587">
        <f>AE$10*INDEX('Pro Forma'!$1:$1048576,MATCH('Cash Flow_Monthly'!$A15,'Pro Forma'!$A:$A,0),MATCH('Cash Flow_Monthly'!AE$2,'Pro Forma'!$1:$1,0))*IF(AE$3&gt;'Project Summary'!$G$7,0,1)</f>
        <v>-1583.3331686125898</v>
      </c>
      <c r="AF15" s="587">
        <f>AF$10*INDEX('Pro Forma'!$1:$1048576,MATCH('Cash Flow_Monthly'!$A15,'Pro Forma'!$A:$A,0),MATCH('Cash Flow_Monthly'!AF$2,'Pro Forma'!$1:$1,0))*IF(AF$3&gt;'Project Summary'!$G$7,0,1)</f>
        <v>-1589.7124300843998</v>
      </c>
      <c r="AG15" s="587">
        <f>AG$10*INDEX('Pro Forma'!$1:$1048576,MATCH('Cash Flow_Monthly'!$A15,'Pro Forma'!$A:$A,0),MATCH('Cash Flow_Monthly'!AG$2,'Pro Forma'!$1:$1,0))*IF(AG$3&gt;'Project Summary'!$G$7,0,1)</f>
        <v>-1597.0525742097659</v>
      </c>
      <c r="AH15" s="587">
        <f>AH$10*INDEX('Pro Forma'!$1:$1048576,MATCH('Cash Flow_Monthly'!$A15,'Pro Forma'!$A:$A,0),MATCH('Cash Flow_Monthly'!AH$2,'Pro Forma'!$1:$1,0))*IF(AH$3&gt;'Project Summary'!$G$7,0,1)</f>
        <v>-1602.2696322681038</v>
      </c>
      <c r="AI15" s="587">
        <f>AI$10*INDEX('Pro Forma'!$1:$1048576,MATCH('Cash Flow_Monthly'!$A15,'Pro Forma'!$A:$A,0),MATCH('Cash Flow_Monthly'!AI$2,'Pro Forma'!$1:$1,0))*IF(AI$3&gt;'Project Summary'!$G$7,0,1)</f>
        <v>-1614.2727496746686</v>
      </c>
      <c r="AJ15" s="587">
        <f>AJ$10*INDEX('Pro Forma'!$1:$1048576,MATCH('Cash Flow_Monthly'!$A15,'Pro Forma'!$A:$A,0),MATCH('Cash Flow_Monthly'!AJ$2,'Pro Forma'!$1:$1,0))*IF(AJ$3&gt;'Project Summary'!$G$7,0,1)</f>
        <v>-1625.7544423963402</v>
      </c>
      <c r="AK15" s="587">
        <f>AK$10*INDEX('Pro Forma'!$1:$1048576,MATCH('Cash Flow_Monthly'!$A15,'Pro Forma'!$A:$A,0),MATCH('Cash Flow_Monthly'!AK$2,'Pro Forma'!$1:$1,0))*IF(AK$3&gt;'Project Summary'!$G$7,0,1)</f>
        <v>-1636.7130301563739</v>
      </c>
      <c r="AL15" s="587">
        <f>AL$10*INDEX('Pro Forma'!$1:$1048576,MATCH('Cash Flow_Monthly'!$A15,'Pro Forma'!$A:$A,0),MATCH('Cash Flow_Monthly'!AL$2,'Pro Forma'!$1:$1,0))*IF(AL$3&gt;'Project Summary'!$G$7,0,1)</f>
        <v>-1643.3745603691314</v>
      </c>
      <c r="AM15" s="587">
        <f>AM$10*INDEX('Pro Forma'!$1:$1048576,MATCH('Cash Flow_Monthly'!$A15,'Pro Forma'!$A:$A,0),MATCH('Cash Flow_Monthly'!AM$2,'Pro Forma'!$1:$1,0))*IF(AM$3&gt;'Project Summary'!$G$7,0,1)</f>
        <v>-1649.8980733541293</v>
      </c>
      <c r="AN15" s="587">
        <f>AN$10*INDEX('Pro Forma'!$1:$1048576,MATCH('Cash Flow_Monthly'!$A15,'Pro Forma'!$A:$A,0),MATCH('Cash Flow_Monthly'!AN$2,'Pro Forma'!$1:$1,0))*IF(AN$3&gt;'Project Summary'!$G$7,0,1)</f>
        <v>-1656.2866586866048</v>
      </c>
      <c r="AO15" s="587">
        <f>AO$10*INDEX('Pro Forma'!$1:$1048576,MATCH('Cash Flow_Monthly'!$A15,'Pro Forma'!$A:$A,0),MATCH('Cash Flow_Monthly'!AO$2,'Pro Forma'!$1:$1,0))*IF(AO$3&gt;'Project Summary'!$G$7,0,1)</f>
        <v>-1662.5437978347798</v>
      </c>
      <c r="AP15" s="587">
        <f>AP$10*INDEX('Pro Forma'!$1:$1048576,MATCH('Cash Flow_Monthly'!$A15,'Pro Forma'!$A:$A,0),MATCH('Cash Flow_Monthly'!AP$2,'Pro Forma'!$1:$1,0))*IF(AP$3&gt;'Project Summary'!$G$7,0,1)</f>
        <v>-1669.4892941237633</v>
      </c>
      <c r="AQ15" s="587">
        <f>AQ$10*INDEX('Pro Forma'!$1:$1048576,MATCH('Cash Flow_Monthly'!$A15,'Pro Forma'!$A:$A,0),MATCH('Cash Flow_Monthly'!AQ$2,'Pro Forma'!$1:$1,0))*IF(AQ$3&gt;'Project Summary'!$G$7,0,1)</f>
        <v>-1675.1589997170165</v>
      </c>
      <c r="AR15" s="587">
        <f>AR$10*INDEX('Pro Forma'!$1:$1048576,MATCH('Cash Flow_Monthly'!$A15,'Pro Forma'!$A:$A,0),MATCH('Cash Flow_Monthly'!AR$2,'Pro Forma'!$1:$1,0))*IF(AR$3&gt;'Project Summary'!$G$7,0,1)</f>
        <v>-1679.647318293923</v>
      </c>
      <c r="AS15" s="587">
        <f>AS$10*INDEX('Pro Forma'!$1:$1048576,MATCH('Cash Flow_Monthly'!$A15,'Pro Forma'!$A:$A,0),MATCH('Cash Flow_Monthly'!AS$2,'Pro Forma'!$1:$1,0))*IF(AS$3&gt;'Project Summary'!$G$7,0,1)</f>
        <v>-1684.5214001478196</v>
      </c>
      <c r="AT15" s="587">
        <f>AT$10*INDEX('Pro Forma'!$1:$1048576,MATCH('Cash Flow_Monthly'!$A15,'Pro Forma'!$A:$A,0),MATCH('Cash Flow_Monthly'!AT$2,'Pro Forma'!$1:$1,0))*IF(AT$3&gt;'Project Summary'!$G$7,0,1)</f>
        <v>-1687.9900387276773</v>
      </c>
      <c r="AU15" s="587">
        <f>AU$10*INDEX('Pro Forma'!$1:$1048576,MATCH('Cash Flow_Monthly'!$A15,'Pro Forma'!$A:$A,0),MATCH('Cash Flow_Monthly'!AU$2,'Pro Forma'!$1:$1,0))*IF(AU$3&gt;'Project Summary'!$G$7,0,1)</f>
        <v>-1695.8989103747292</v>
      </c>
      <c r="AV15" s="587">
        <f>AV$10*INDEX('Pro Forma'!$1:$1048576,MATCH('Cash Flow_Monthly'!$A15,'Pro Forma'!$A:$A,0),MATCH('Cash Flow_Monthly'!AV$2,'Pro Forma'!$1:$1,0))*IF(AV$3&gt;'Project Summary'!$G$7,0,1)</f>
        <v>-1702.9410815668621</v>
      </c>
      <c r="AW15" s="587">
        <f>AW$10*INDEX('Pro Forma'!$1:$1048576,MATCH('Cash Flow_Monthly'!$A15,'Pro Forma'!$A:$A,0),MATCH('Cash Flow_Monthly'!AW$2,'Pro Forma'!$1:$1,0))*IF(AW$3&gt;'Project Summary'!$G$7,0,1)</f>
        <v>-1709.1397553114978</v>
      </c>
      <c r="AX15" s="587">
        <f>AX$10*INDEX('Pro Forma'!$1:$1048576,MATCH('Cash Flow_Monthly'!$A15,'Pro Forma'!$A:$A,0),MATCH('Cash Flow_Monthly'!AX$2,'Pro Forma'!$1:$1,0))*IF(AX$3&gt;'Project Summary'!$G$7,0,1)</f>
        <v>-1712.9409706254903</v>
      </c>
      <c r="AY15" s="587">
        <f>AY$10*INDEX('Pro Forma'!$1:$1048576,MATCH('Cash Flow_Monthly'!$A15,'Pro Forma'!$A:$A,0),MATCH('Cash Flow_Monthly'!AY$2,'Pro Forma'!$1:$1,0))*IF(AY$3&gt;'Project Summary'!$G$7,0,1)</f>
        <v>-1716.6741753725546</v>
      </c>
      <c r="AZ15" s="587">
        <f>AZ$10*INDEX('Pro Forma'!$1:$1048576,MATCH('Cash Flow_Monthly'!$A15,'Pro Forma'!$A:$A,0),MATCH('Cash Flow_Monthly'!AZ$2,'Pro Forma'!$1:$1,0))*IF(AZ$3&gt;'Project Summary'!$G$7,0,1)</f>
        <v>-1720.3442040615168</v>
      </c>
      <c r="BA15" s="587">
        <f>BA$10*INDEX('Pro Forma'!$1:$1048576,MATCH('Cash Flow_Monthly'!$A15,'Pro Forma'!$A:$A,0),MATCH('Cash Flow_Monthly'!BA$2,'Pro Forma'!$1:$1,0))*IF(BA$3&gt;'Project Summary'!$G$7,0,1)</f>
        <v>-1723.9557664588797</v>
      </c>
      <c r="BB15" s="587">
        <f>BB$10*INDEX('Pro Forma'!$1:$1048576,MATCH('Cash Flow_Monthly'!$A15,'Pro Forma'!$A:$A,0),MATCH('Cash Flow_Monthly'!BB$2,'Pro Forma'!$1:$1,0))*IF(BB$3&gt;'Project Summary'!$G$7,0,1)</f>
        <v>-1728.1963483151869</v>
      </c>
      <c r="BC15" s="587">
        <f>BC$10*INDEX('Pro Forma'!$1:$1048576,MATCH('Cash Flow_Monthly'!$A15,'Pro Forma'!$A:$A,0),MATCH('Cash Flow_Monthly'!BC$2,'Pro Forma'!$1:$1,0))*IF(BC$3&gt;'Project Summary'!$G$7,0,1)</f>
        <v>-1731.6981344081996</v>
      </c>
      <c r="BD15" s="587">
        <f>BD$10*INDEX('Pro Forma'!$1:$1048576,MATCH('Cash Flow_Monthly'!$A15,'Pro Forma'!$A:$A,0),MATCH('Cash Flow_Monthly'!BD$2,'Pro Forma'!$1:$1,0))*IF(BD$3&gt;'Project Summary'!$G$7,0,1)</f>
        <v>-1734.5078012210734</v>
      </c>
      <c r="BE15" s="587">
        <f>BE$10*INDEX('Pro Forma'!$1:$1048576,MATCH('Cash Flow_Monthly'!$A15,'Pro Forma'!$A:$A,0),MATCH('Cash Flow_Monthly'!BE$2,'Pro Forma'!$1:$1,0))*IF(BE$3&gt;'Project Summary'!$G$7,0,1)</f>
        <v>-1737.7824561897792</v>
      </c>
      <c r="BF15" s="587">
        <f>BF$10*INDEX('Pro Forma'!$1:$1048576,MATCH('Cash Flow_Monthly'!$A15,'Pro Forma'!$A:$A,0),MATCH('Cash Flow_Monthly'!BF$2,'Pro Forma'!$1:$1,0))*IF(BF$3&gt;'Project Summary'!$G$7,0,1)</f>
        <v>-1740.1527174151859</v>
      </c>
      <c r="BG15" s="587">
        <f>BG$10*INDEX('Pro Forma'!$1:$1048576,MATCH('Cash Flow_Monthly'!$A15,'Pro Forma'!$A:$A,0),MATCH('Cash Flow_Monthly'!BG$2,'Pro Forma'!$1:$1,0))*IF(BG$3&gt;'Project Summary'!$G$7,0,1)</f>
        <v>-1745.6617246965616</v>
      </c>
      <c r="BH15" s="587">
        <f>BH$10*INDEX('Pro Forma'!$1:$1048576,MATCH('Cash Flow_Monthly'!$A15,'Pro Forma'!$A:$A,0),MATCH('Cash Flow_Monthly'!BH$2,'Pro Forma'!$1:$1,0))*IF(BH$3&gt;'Project Summary'!$G$7,0,1)</f>
        <v>-1751.0407990465442</v>
      </c>
      <c r="BI15" s="587">
        <f>BI$10*INDEX('Pro Forma'!$1:$1048576,MATCH('Cash Flow_Monthly'!$A15,'Pro Forma'!$A:$A,0),MATCH('Cash Flow_Monthly'!BI$2,'Pro Forma'!$1:$1,0))*IF(BI$3&gt;'Project Summary'!$G$7,0,1)</f>
        <v>-1756.3382969972902</v>
      </c>
      <c r="BJ15" s="587">
        <f>BJ$10*INDEX('Pro Forma'!$1:$1048576,MATCH('Cash Flow_Monthly'!$A15,'Pro Forma'!$A:$A,0),MATCH('Cash Flow_Monthly'!BJ$2,'Pro Forma'!$1:$1,0))*IF(BJ$3&gt;'Project Summary'!$G$7,0,1)</f>
        <v>-1759.6841498093929</v>
      </c>
      <c r="BK15" s="587">
        <f>BK$10*INDEX('Pro Forma'!$1:$1048576,MATCH('Cash Flow_Monthly'!$A15,'Pro Forma'!$A:$A,0),MATCH('Cash Flow_Monthly'!BK$2,'Pro Forma'!$1:$1,0))*IF(BK$3&gt;'Project Summary'!$G$7,0,1)</f>
        <v>-1763.0673560587202</v>
      </c>
      <c r="BL15" s="587">
        <f>BL$10*INDEX('Pro Forma'!$1:$1048576,MATCH('Cash Flow_Monthly'!$A15,'Pro Forma'!$A:$A,0),MATCH('Cash Flow_Monthly'!BL$2,'Pro Forma'!$1:$1,0))*IF(BL$3&gt;'Project Summary'!$G$7,0,1)</f>
        <v>-1766.4901793673309</v>
      </c>
      <c r="BM15" s="587">
        <f>BM$10*INDEX('Pro Forma'!$1:$1048576,MATCH('Cash Flow_Monthly'!$A15,'Pro Forma'!$A:$A,0),MATCH('Cash Flow_Monthly'!BM$2,'Pro Forma'!$1:$1,0))*IF(BM$3&gt;'Project Summary'!$G$7,0,1)</f>
        <v>-1769.9547146045672</v>
      </c>
      <c r="BN15" s="587">
        <f>BN$10*INDEX('Pro Forma'!$1:$1048576,MATCH('Cash Flow_Monthly'!$A15,'Pro Forma'!$A:$A,0),MATCH('Cash Flow_Monthly'!BN$2,'Pro Forma'!$1:$1,0))*IF(BN$3&gt;'Project Summary'!$G$7,0,1)</f>
        <v>-1774.141839104874</v>
      </c>
      <c r="BO15" s="587">
        <f>BO$10*INDEX('Pro Forma'!$1:$1048576,MATCH('Cash Flow_Monthly'!$A15,'Pro Forma'!$A:$A,0),MATCH('Cash Flow_Monthly'!BO$2,'Pro Forma'!$1:$1,0))*IF(BO$3&gt;'Project Summary'!$G$7,0,1)</f>
        <v>-1777.6823160331305</v>
      </c>
      <c r="BP15" s="587">
        <f>BP$10*INDEX('Pro Forma'!$1:$1048576,MATCH('Cash Flow_Monthly'!$A15,'Pro Forma'!$A:$A,0),MATCH('Cash Flow_Monthly'!BP$2,'Pro Forma'!$1:$1,0))*IF(BP$3&gt;'Project Summary'!$G$7,0,1)</f>
        <v>-1780.5755019012845</v>
      </c>
      <c r="BQ15" s="587">
        <f>BQ$10*INDEX('Pro Forma'!$1:$1048576,MATCH('Cash Flow_Monthly'!$A15,'Pro Forma'!$A:$A,0),MATCH('Cash Flow_Monthly'!BQ$2,'Pro Forma'!$1:$1,0))*IF(BQ$3&gt;'Project Summary'!$G$7,0,1)</f>
        <v>-1784.0062738058659</v>
      </c>
      <c r="BR15" s="587">
        <f>BR$10*INDEX('Pro Forma'!$1:$1048576,MATCH('Cash Flow_Monthly'!$A15,'Pro Forma'!$A:$A,0),MATCH('Cash Flow_Monthly'!BR$2,'Pro Forma'!$1:$1,0))*IF(BR$3&gt;'Project Summary'!$G$7,0,1)</f>
        <v>-1786.5179914831751</v>
      </c>
      <c r="BS15" s="587">
        <f>BS$10*INDEX('Pro Forma'!$1:$1048576,MATCH('Cash Flow_Monthly'!$A15,'Pro Forma'!$A:$A,0),MATCH('Cash Flow_Monthly'!BS$2,'Pro Forma'!$1:$1,0))*IF(BS$3&gt;'Project Summary'!$G$7,0,1)</f>
        <v>-1792.5129731357929</v>
      </c>
      <c r="BT15" s="587">
        <f>BT$10*INDEX('Pro Forma'!$1:$1048576,MATCH('Cash Flow_Monthly'!$A15,'Pro Forma'!$A:$A,0),MATCH('Cash Flow_Monthly'!BT$2,'Pro Forma'!$1:$1,0))*IF(BT$3&gt;'Project Summary'!$G$7,0,1)</f>
        <v>-1798.482262889213</v>
      </c>
      <c r="BU15" s="587">
        <f>BU$10*INDEX('Pro Forma'!$1:$1048576,MATCH('Cash Flow_Monthly'!$A15,'Pro Forma'!$A:$A,0),MATCH('Cash Flow_Monthly'!BU$2,'Pro Forma'!$1:$1,0))*IF(BU$3&gt;'Project Summary'!$G$7,0,1)</f>
        <v>-1804.4305374046212</v>
      </c>
      <c r="BV15" s="587">
        <f>BV$10*INDEX('Pro Forma'!$1:$1048576,MATCH('Cash Flow_Monthly'!$A15,'Pro Forma'!$A:$A,0),MATCH('Cash Flow_Monthly'!BV$2,'Pro Forma'!$1:$1,0))*IF(BV$3&gt;'Project Summary'!$G$7,0,1)</f>
        <v>-1808.2050026365225</v>
      </c>
      <c r="BW15" s="587">
        <f>BW$10*INDEX('Pro Forma'!$1:$1048576,MATCH('Cash Flow_Monthly'!$A15,'Pro Forma'!$A:$A,0),MATCH('Cash Flow_Monthly'!BW$2,'Pro Forma'!$1:$1,0))*IF(BW$3&gt;'Project Summary'!$G$7,0,1)</f>
        <v>-1812.03492314041</v>
      </c>
      <c r="BX15" s="587">
        <f>BX$10*INDEX('Pro Forma'!$1:$1048576,MATCH('Cash Flow_Monthly'!$A15,'Pro Forma'!$A:$A,0),MATCH('Cash Flow_Monthly'!BX$2,'Pro Forma'!$1:$1,0))*IF(BX$3&gt;'Project Summary'!$G$7,0,1)</f>
        <v>-1815.9188794220645</v>
      </c>
      <c r="BY15" s="587">
        <f>BY$10*INDEX('Pro Forma'!$1:$1048576,MATCH('Cash Flow_Monthly'!$A15,'Pro Forma'!$A:$A,0),MATCH('Cash Flow_Monthly'!BY$2,'Pro Forma'!$1:$1,0))*IF(BY$3&gt;'Project Summary'!$G$7,0,1)</f>
        <v>-1819.855376927306</v>
      </c>
      <c r="BZ15" s="587">
        <f>BZ$10*INDEX('Pro Forma'!$1:$1048576,MATCH('Cash Flow_Monthly'!$A15,'Pro Forma'!$A:$A,0),MATCH('Cash Flow_Monthly'!BZ$2,'Pro Forma'!$1:$1,0))*IF(BZ$3&gt;'Project Summary'!$G$7,0,1)</f>
        <v>-1824.618045022394</v>
      </c>
      <c r="CA15" s="587">
        <f>CA$10*INDEX('Pro Forma'!$1:$1048576,MATCH('Cash Flow_Monthly'!$A15,'Pro Forma'!$A:$A,0),MATCH('Cash Flow_Monthly'!CA$2,'Pro Forma'!$1:$1,0))*IF(CA$3&gt;'Project Summary'!$G$7,0,1)</f>
        <v>-1828.6424973027333</v>
      </c>
      <c r="CB15" s="587">
        <f>CB$10*INDEX('Pro Forma'!$1:$1048576,MATCH('Cash Flow_Monthly'!$A15,'Pro Forma'!$A:$A,0),MATCH('Cash Flow_Monthly'!CB$2,'Pro Forma'!$1:$1,0))*IF(CB$3&gt;'Project Summary'!$G$7,0,1)</f>
        <v>-1831.9250630347015</v>
      </c>
      <c r="CC15" s="587">
        <f>CC$10*INDEX('Pro Forma'!$1:$1048576,MATCH('Cash Flow_Monthly'!$A15,'Pro Forma'!$A:$A,0),MATCH('Cash Flow_Monthly'!CC$2,'Pro Forma'!$1:$1,0))*IF(CC$3&gt;'Project Summary'!$G$7,0,1)</f>
        <v>-1835.8102498306855</v>
      </c>
      <c r="CD15" s="587">
        <f>CD$10*INDEX('Pro Forma'!$1:$1048576,MATCH('Cash Flow_Monthly'!$A15,'Pro Forma'!$A:$A,0),MATCH('Cash Flow_Monthly'!CD$2,'Pro Forma'!$1:$1,0))*IF(CD$3&gt;'Project Summary'!$G$7,0,1)</f>
        <v>-1838.6469986125148</v>
      </c>
      <c r="CE15" s="587">
        <f>CE$10*INDEX('Pro Forma'!$1:$1048576,MATCH('Cash Flow_Monthly'!$A15,'Pro Forma'!$A:$A,0),MATCH('Cash Flow_Monthly'!CE$2,'Pro Forma'!$1:$1,0))*IF(CE$3&gt;'Project Summary'!$G$7,0,1)</f>
        <v>-1845.4033818783582</v>
      </c>
      <c r="CF15" s="587">
        <f>CF$10*INDEX('Pro Forma'!$1:$1048576,MATCH('Cash Flow_Monthly'!$A15,'Pro Forma'!$A:$A,0),MATCH('Cash Flow_Monthly'!CF$2,'Pro Forma'!$1:$1,0))*IF(CF$3&gt;'Project Summary'!$G$7,0,1)</f>
        <v>-1852.1094242144</v>
      </c>
      <c r="CG15" s="587">
        <f>CG$10*INDEX('Pro Forma'!$1:$1048576,MATCH('Cash Flow_Monthly'!$A15,'Pro Forma'!$A:$A,0),MATCH('Cash Flow_Monthly'!CG$2,'Pro Forma'!$1:$1,0))*IF(CG$3&gt;'Project Summary'!$G$7,0,1)</f>
        <v>-1858.7663303949234</v>
      </c>
      <c r="CH15" s="587">
        <f>CH$10*INDEX('Pro Forma'!$1:$1048576,MATCH('Cash Flow_Monthly'!$A15,'Pro Forma'!$A:$A,0),MATCH('Cash Flow_Monthly'!CH$2,'Pro Forma'!$1:$1,0))*IF(CH$3&gt;'Project Summary'!$G$7,0,1)</f>
        <v>-1862.9740750694243</v>
      </c>
      <c r="CI15" s="587">
        <f>CI$10*INDEX('Pro Forma'!$1:$1048576,MATCH('Cash Flow_Monthly'!$A15,'Pro Forma'!$A:$A,0),MATCH('Cash Flow_Monthly'!CI$2,'Pro Forma'!$1:$1,0))*IF(CI$3&gt;'Project Summary'!$G$7,0,1)</f>
        <v>-1867.2270110722277</v>
      </c>
      <c r="CJ15" s="587">
        <f>CJ$10*INDEX('Pro Forma'!$1:$1048576,MATCH('Cash Flow_Monthly'!$A15,'Pro Forma'!$A:$A,0),MATCH('Cash Flow_Monthly'!CJ$2,'Pro Forma'!$1:$1,0))*IF(CJ$3&gt;'Project Summary'!$G$7,0,1)</f>
        <v>-1871.5232022809773</v>
      </c>
      <c r="CK15" s="587">
        <f>CK$10*INDEX('Pro Forma'!$1:$1048576,MATCH('Cash Flow_Monthly'!$A15,'Pro Forma'!$A:$A,0),MATCH('Cash Flow_Monthly'!CK$2,'Pro Forma'!$1:$1,0))*IF(CK$3&gt;'Project Summary'!$G$7,0,1)</f>
        <v>0</v>
      </c>
      <c r="CL15" s="587">
        <f>CL$10*INDEX('Pro Forma'!$1:$1048576,MATCH('Cash Flow_Monthly'!$A15,'Pro Forma'!$A:$A,0),MATCH('Cash Flow_Monthly'!CL$2,'Pro Forma'!$1:$1,0))*IF(CL$3&gt;'Project Summary'!$G$7,0,1)</f>
        <v>0</v>
      </c>
      <c r="CM15" s="587">
        <f>CM$10*INDEX('Pro Forma'!$1:$1048576,MATCH('Cash Flow_Monthly'!$A15,'Pro Forma'!$A:$A,0),MATCH('Cash Flow_Monthly'!CM$2,'Pro Forma'!$1:$1,0))*IF(CM$3&gt;'Project Summary'!$G$7,0,1)</f>
        <v>0</v>
      </c>
      <c r="CN15" s="587">
        <f>CN$10*INDEX('Pro Forma'!$1:$1048576,MATCH('Cash Flow_Monthly'!$A15,'Pro Forma'!$A:$A,0),MATCH('Cash Flow_Monthly'!CN$2,'Pro Forma'!$1:$1,0))*IF(CN$3&gt;'Project Summary'!$G$7,0,1)</f>
        <v>0</v>
      </c>
      <c r="CO15" s="587">
        <f>CO$10*INDEX('Pro Forma'!$1:$1048576,MATCH('Cash Flow_Monthly'!$A15,'Pro Forma'!$A:$A,0),MATCH('Cash Flow_Monthly'!CO$2,'Pro Forma'!$1:$1,0))*IF(CO$3&gt;'Project Summary'!$G$7,0,1)</f>
        <v>0</v>
      </c>
      <c r="CP15" s="587">
        <f>CP$10*INDEX('Pro Forma'!$1:$1048576,MATCH('Cash Flow_Monthly'!$A15,'Pro Forma'!$A:$A,0),MATCH('Cash Flow_Monthly'!CP$2,'Pro Forma'!$1:$1,0))*IF(CP$3&gt;'Project Summary'!$G$7,0,1)</f>
        <v>0</v>
      </c>
      <c r="CQ15" s="587">
        <f>CQ$10*INDEX('Pro Forma'!$1:$1048576,MATCH('Cash Flow_Monthly'!$A15,'Pro Forma'!$A:$A,0),MATCH('Cash Flow_Monthly'!CQ$2,'Pro Forma'!$1:$1,0))*IF(CQ$3&gt;'Project Summary'!$G$7,0,1)</f>
        <v>0</v>
      </c>
      <c r="CR15" s="587">
        <f>CR$10*INDEX('Pro Forma'!$1:$1048576,MATCH('Cash Flow_Monthly'!$A15,'Pro Forma'!$A:$A,0),MATCH('Cash Flow_Monthly'!CR$2,'Pro Forma'!$1:$1,0))*IF(CR$3&gt;'Project Summary'!$G$7,0,1)</f>
        <v>0</v>
      </c>
      <c r="CS15" s="587">
        <f>CS$10*INDEX('Pro Forma'!$1:$1048576,MATCH('Cash Flow_Monthly'!$A15,'Pro Forma'!$A:$A,0),MATCH('Cash Flow_Monthly'!CS$2,'Pro Forma'!$1:$1,0))*IF(CS$3&gt;'Project Summary'!$G$7,0,1)</f>
        <v>0</v>
      </c>
      <c r="CT15" s="587">
        <f>CT$10*INDEX('Pro Forma'!$1:$1048576,MATCH('Cash Flow_Monthly'!$A15,'Pro Forma'!$A:$A,0),MATCH('Cash Flow_Monthly'!CT$2,'Pro Forma'!$1:$1,0))*IF(CT$3&gt;'Project Summary'!$G$7,0,1)</f>
        <v>0</v>
      </c>
      <c r="CU15" s="587">
        <f>CU$10*INDEX('Pro Forma'!$1:$1048576,MATCH('Cash Flow_Monthly'!$A15,'Pro Forma'!$A:$A,0),MATCH('Cash Flow_Monthly'!CU$2,'Pro Forma'!$1:$1,0))*IF(CU$3&gt;'Project Summary'!$G$7,0,1)</f>
        <v>0</v>
      </c>
      <c r="CV15" s="587">
        <f>CV$10*INDEX('Pro Forma'!$1:$1048576,MATCH('Cash Flow_Monthly'!$A15,'Pro Forma'!$A:$A,0),MATCH('Cash Flow_Monthly'!CV$2,'Pro Forma'!$1:$1,0))*IF(CV$3&gt;'Project Summary'!$G$7,0,1)</f>
        <v>0</v>
      </c>
      <c r="CW15" s="587">
        <f>CW$10*INDEX('Pro Forma'!$1:$1048576,MATCH('Cash Flow_Monthly'!$A15,'Pro Forma'!$A:$A,0),MATCH('Cash Flow_Monthly'!CW$2,'Pro Forma'!$1:$1,0))*IF(CW$3&gt;'Project Summary'!$G$7,0,1)</f>
        <v>0</v>
      </c>
      <c r="CX15" s="587">
        <f>CX$10*INDEX('Pro Forma'!$1:$1048576,MATCH('Cash Flow_Monthly'!$A15,'Pro Forma'!$A:$A,0),MATCH('Cash Flow_Monthly'!CX$2,'Pro Forma'!$1:$1,0))*IF(CX$3&gt;'Project Summary'!$G$7,0,1)</f>
        <v>0</v>
      </c>
      <c r="CY15" s="587">
        <f>CY$10*INDEX('Pro Forma'!$1:$1048576,MATCH('Cash Flow_Monthly'!$A15,'Pro Forma'!$A:$A,0),MATCH('Cash Flow_Monthly'!CY$2,'Pro Forma'!$1:$1,0))*IF(CY$3&gt;'Project Summary'!$G$7,0,1)</f>
        <v>0</v>
      </c>
      <c r="CZ15" s="587">
        <f>CZ$10*INDEX('Pro Forma'!$1:$1048576,MATCH('Cash Flow_Monthly'!$A15,'Pro Forma'!$A:$A,0),MATCH('Cash Flow_Monthly'!CZ$2,'Pro Forma'!$1:$1,0))*IF(CZ$3&gt;'Project Summary'!$G$7,0,1)</f>
        <v>0</v>
      </c>
      <c r="DA15" s="587">
        <f>DA$10*INDEX('Pro Forma'!$1:$1048576,MATCH('Cash Flow_Monthly'!$A15,'Pro Forma'!$A:$A,0),MATCH('Cash Flow_Monthly'!DA$2,'Pro Forma'!$1:$1,0))*IF(DA$3&gt;'Project Summary'!$G$7,0,1)</f>
        <v>0</v>
      </c>
      <c r="DB15" s="587">
        <f>DB$10*INDEX('Pro Forma'!$1:$1048576,MATCH('Cash Flow_Monthly'!$A15,'Pro Forma'!$A:$A,0),MATCH('Cash Flow_Monthly'!DB$2,'Pro Forma'!$1:$1,0))*IF(DB$3&gt;'Project Summary'!$G$7,0,1)</f>
        <v>0</v>
      </c>
      <c r="DC15" s="587">
        <f>DC$10*INDEX('Pro Forma'!$1:$1048576,MATCH('Cash Flow_Monthly'!$A15,'Pro Forma'!$A:$A,0),MATCH('Cash Flow_Monthly'!DC$2,'Pro Forma'!$1:$1,0))*IF(DC$3&gt;'Project Summary'!$G$7,0,1)</f>
        <v>0</v>
      </c>
      <c r="DD15" s="587">
        <f>DD$10*INDEX('Pro Forma'!$1:$1048576,MATCH('Cash Flow_Monthly'!$A15,'Pro Forma'!$A:$A,0),MATCH('Cash Flow_Monthly'!DD$2,'Pro Forma'!$1:$1,0))*IF(DD$3&gt;'Project Summary'!$G$7,0,1)</f>
        <v>0</v>
      </c>
      <c r="DE15" s="587">
        <f>DE$10*INDEX('Pro Forma'!$1:$1048576,MATCH('Cash Flow_Monthly'!$A15,'Pro Forma'!$A:$A,0),MATCH('Cash Flow_Monthly'!DE$2,'Pro Forma'!$1:$1,0))*IF(DE$3&gt;'Project Summary'!$G$7,0,1)</f>
        <v>0</v>
      </c>
      <c r="DF15" s="587">
        <f>DF$10*INDEX('Pro Forma'!$1:$1048576,MATCH('Cash Flow_Monthly'!$A15,'Pro Forma'!$A:$A,0),MATCH('Cash Flow_Monthly'!DF$2,'Pro Forma'!$1:$1,0))*IF(DF$3&gt;'Project Summary'!$G$7,0,1)</f>
        <v>0</v>
      </c>
      <c r="DG15" s="587">
        <f>DG$10*INDEX('Pro Forma'!$1:$1048576,MATCH('Cash Flow_Monthly'!$A15,'Pro Forma'!$A:$A,0),MATCH('Cash Flow_Monthly'!DG$2,'Pro Forma'!$1:$1,0))*IF(DG$3&gt;'Project Summary'!$G$7,0,1)</f>
        <v>0</v>
      </c>
      <c r="DH15" s="587">
        <f>DH$10*INDEX('Pro Forma'!$1:$1048576,MATCH('Cash Flow_Monthly'!$A15,'Pro Forma'!$A:$A,0),MATCH('Cash Flow_Monthly'!DH$2,'Pro Forma'!$1:$1,0))*IF(DH$3&gt;'Project Summary'!$G$7,0,1)</f>
        <v>0</v>
      </c>
      <c r="DI15" s="587">
        <f>DI$10*INDEX('Pro Forma'!$1:$1048576,MATCH('Cash Flow_Monthly'!$A15,'Pro Forma'!$A:$A,0),MATCH('Cash Flow_Monthly'!DI$2,'Pro Forma'!$1:$1,0))*IF(DI$3&gt;'Project Summary'!$G$7,0,1)</f>
        <v>0</v>
      </c>
      <c r="DJ15" s="587">
        <f>DJ$10*INDEX('Pro Forma'!$1:$1048576,MATCH('Cash Flow_Monthly'!$A15,'Pro Forma'!$A:$A,0),MATCH('Cash Flow_Monthly'!DJ$2,'Pro Forma'!$1:$1,0))*IF(DJ$3&gt;'Project Summary'!$G$7,0,1)</f>
        <v>0</v>
      </c>
      <c r="DK15" s="587">
        <f>DK$10*INDEX('Pro Forma'!$1:$1048576,MATCH('Cash Flow_Monthly'!$A15,'Pro Forma'!$A:$A,0),MATCH('Cash Flow_Monthly'!DK$2,'Pro Forma'!$1:$1,0))*IF(DK$3&gt;'Project Summary'!$G$7,0,1)</f>
        <v>0</v>
      </c>
      <c r="DL15" s="587">
        <f>DL$10*INDEX('Pro Forma'!$1:$1048576,MATCH('Cash Flow_Monthly'!$A15,'Pro Forma'!$A:$A,0),MATCH('Cash Flow_Monthly'!DL$2,'Pro Forma'!$1:$1,0))*IF(DL$3&gt;'Project Summary'!$G$7,0,1)</f>
        <v>0</v>
      </c>
      <c r="DM15" s="587">
        <f>DM$10*INDEX('Pro Forma'!$1:$1048576,MATCH('Cash Flow_Monthly'!$A15,'Pro Forma'!$A:$A,0),MATCH('Cash Flow_Monthly'!DM$2,'Pro Forma'!$1:$1,0))*IF(DM$3&gt;'Project Summary'!$G$7,0,1)</f>
        <v>0</v>
      </c>
      <c r="DN15" s="587">
        <f>DN$10*INDEX('Pro Forma'!$1:$1048576,MATCH('Cash Flow_Monthly'!$A15,'Pro Forma'!$A:$A,0),MATCH('Cash Flow_Monthly'!DN$2,'Pro Forma'!$1:$1,0))*IF(DN$3&gt;'Project Summary'!$G$7,0,1)</f>
        <v>0</v>
      </c>
      <c r="DO15" s="587">
        <f>DO$10*INDEX('Pro Forma'!$1:$1048576,MATCH('Cash Flow_Monthly'!$A15,'Pro Forma'!$A:$A,0),MATCH('Cash Flow_Monthly'!DO$2,'Pro Forma'!$1:$1,0))*IF(DO$3&gt;'Project Summary'!$G$7,0,1)</f>
        <v>0</v>
      </c>
      <c r="DP15" s="587">
        <f>DP$10*INDEX('Pro Forma'!$1:$1048576,MATCH('Cash Flow_Monthly'!$A15,'Pro Forma'!$A:$A,0),MATCH('Cash Flow_Monthly'!DP$2,'Pro Forma'!$1:$1,0))*IF(DP$3&gt;'Project Summary'!$G$7,0,1)</f>
        <v>0</v>
      </c>
      <c r="DQ15" s="587">
        <f>DQ$10*INDEX('Pro Forma'!$1:$1048576,MATCH('Cash Flow_Monthly'!$A15,'Pro Forma'!$A:$A,0),MATCH('Cash Flow_Monthly'!DQ$2,'Pro Forma'!$1:$1,0))*IF(DQ$3&gt;'Project Summary'!$G$7,0,1)</f>
        <v>0</v>
      </c>
      <c r="DR15" s="587">
        <f>DR$10*INDEX('Pro Forma'!$1:$1048576,MATCH('Cash Flow_Monthly'!$A15,'Pro Forma'!$A:$A,0),MATCH('Cash Flow_Monthly'!DR$2,'Pro Forma'!$1:$1,0))*IF(DR$3&gt;'Project Summary'!$G$7,0,1)</f>
        <v>0</v>
      </c>
      <c r="DS15" s="587">
        <f>DS$10*INDEX('Pro Forma'!$1:$1048576,MATCH('Cash Flow_Monthly'!$A15,'Pro Forma'!$A:$A,0),MATCH('Cash Flow_Monthly'!DS$2,'Pro Forma'!$1:$1,0))*IF(DS$3&gt;'Project Summary'!$G$7,0,1)</f>
        <v>0</v>
      </c>
      <c r="DT15" s="587">
        <f>DT$10*INDEX('Pro Forma'!$1:$1048576,MATCH('Cash Flow_Monthly'!$A15,'Pro Forma'!$A:$A,0),MATCH('Cash Flow_Monthly'!DT$2,'Pro Forma'!$1:$1,0))*IF(DT$3&gt;'Project Summary'!$G$7,0,1)</f>
        <v>0</v>
      </c>
      <c r="DU15" s="586"/>
    </row>
    <row r="16" spans="1:128" s="466" customFormat="1">
      <c r="A16" s="246"/>
      <c r="B16" s="24" t="str">
        <f>'Pro Forma'!B19</f>
        <v>Total Loss of Income</v>
      </c>
      <c r="C16" s="24"/>
      <c r="D16" s="24"/>
      <c r="E16" s="588">
        <f>SUM(E12:E15)*IF(E$3&gt;'Project Summary'!$G$7,0,1)</f>
        <v>-40435.458448676269</v>
      </c>
      <c r="F16" s="588">
        <f>SUM(F12:F15)*IF(F$3&gt;'Project Summary'!$G$7,0,1)</f>
        <v>-40472.228216247451</v>
      </c>
      <c r="G16" s="588">
        <f>SUM(G12:G15)*IF(G$3&gt;'Project Summary'!$G$7,0,1)</f>
        <v>-40510.100977816612</v>
      </c>
      <c r="H16" s="588">
        <f>SUM(H12:H15)*IF(H$3&gt;'Project Summary'!$G$7,0,1)</f>
        <v>-40546.981885154841</v>
      </c>
      <c r="I16" s="588">
        <f>SUM(I12:I15)*IF(I$3&gt;'Project Summary'!$G$7,0,1)</f>
        <v>-40624.866569141312</v>
      </c>
      <c r="J16" s="588">
        <f>SUM(J12:J15)*IF(J$3&gt;'Project Summary'!$G$7,0,1)</f>
        <v>-40687.096457269006</v>
      </c>
      <c r="K16" s="588">
        <f>SUM(K12:K15)*IF(K$3&gt;'Project Summary'!$G$7,0,1)</f>
        <v>-40901.16938184118</v>
      </c>
      <c r="L16" s="588">
        <f>SUM(L12:L15)*IF(L$3&gt;'Project Summary'!$G$7,0,1)</f>
        <v>-41156.715632324078</v>
      </c>
      <c r="M16" s="588">
        <f>SUM(M12:M15)*IF(M$3&gt;'Project Summary'!$G$7,0,1)</f>
        <v>-41429.618637136358</v>
      </c>
      <c r="N16" s="588">
        <f>SUM(N12:N15)*IF(N$3&gt;'Project Summary'!$G$7,0,1)</f>
        <v>-41642.457345929826</v>
      </c>
      <c r="O16" s="588">
        <f>SUM(O12:O15)*IF(O$3&gt;'Project Summary'!$G$7,0,1)</f>
        <v>-41829.8192306282</v>
      </c>
      <c r="P16" s="588">
        <f>SUM(P12:P15)*IF(P$3&gt;'Project Summary'!$G$7,0,1)</f>
        <v>-42026.867688500643</v>
      </c>
      <c r="Q16" s="588">
        <f>SUM(Q12:Q15)*IF(Q$3&gt;'Project Summary'!$G$7,0,1)</f>
        <v>-35959.192107039598</v>
      </c>
      <c r="R16" s="588">
        <f>SUM(R12:R15)*IF(R$3&gt;'Project Summary'!$G$7,0,1)</f>
        <v>-36178.974742431506</v>
      </c>
      <c r="S16" s="588">
        <f>SUM(S12:S15)*IF(S$3&gt;'Project Summary'!$G$7,0,1)</f>
        <v>-36369.5899430153</v>
      </c>
      <c r="T16" s="588">
        <f>SUM(T12:T15)*IF(T$3&gt;'Project Summary'!$G$7,0,1)</f>
        <v>-36528.076730547757</v>
      </c>
      <c r="U16" s="588">
        <f>SUM(U12:U15)*IF(U$3&gt;'Project Summary'!$G$7,0,1)</f>
        <v>-36718.966855768122</v>
      </c>
      <c r="V16" s="588">
        <f>SUM(V12:V15)*IF(V$3&gt;'Project Summary'!$G$7,0,1)</f>
        <v>-36859.913318978201</v>
      </c>
      <c r="W16" s="588">
        <f>SUM(W12:W15)*IF(W$3&gt;'Project Summary'!$G$7,0,1)</f>
        <v>-37201.799364904793</v>
      </c>
      <c r="X16" s="588">
        <f>SUM(X12:X15)*IF(X$3&gt;'Project Summary'!$G$7,0,1)</f>
        <v>-37545.27418326206</v>
      </c>
      <c r="Y16" s="588">
        <f>SUM(Y12:Y15)*IF(Y$3&gt;'Project Summary'!$G$7,0,1)</f>
        <v>-37889.489984561806</v>
      </c>
      <c r="Z16" s="588">
        <f>SUM(Z12:Z15)*IF(Z$3&gt;'Project Summary'!$G$7,0,1)</f>
        <v>-38135.38051659827</v>
      </c>
      <c r="AA16" s="588">
        <f>SUM(AA12:AA15)*IF(AA$3&gt;'Project Summary'!$G$7,0,1)</f>
        <v>-38346.295422139396</v>
      </c>
      <c r="AB16" s="588">
        <f>SUM(AB12:AB15)*IF(AB$3&gt;'Project Summary'!$G$7,0,1)</f>
        <v>-38555.030379590971</v>
      </c>
      <c r="AC16" s="588">
        <f>SUM(AC12:AC15)*IF(AC$3&gt;'Project Summary'!$G$7,0,1)</f>
        <v>-28616.992175300016</v>
      </c>
      <c r="AD16" s="588">
        <f>SUM(AD12:AD15)*IF(AD$3&gt;'Project Summary'!$G$7,0,1)</f>
        <v>-28796.195425575403</v>
      </c>
      <c r="AE16" s="588">
        <f>SUM(AE12:AE15)*IF(AE$3&gt;'Project Summary'!$G$7,0,1)</f>
        <v>-28943.330322238144</v>
      </c>
      <c r="AF16" s="588">
        <f>SUM(AF12:AF15)*IF(AF$3&gt;'Project Summary'!$G$7,0,1)</f>
        <v>-29059.943221942831</v>
      </c>
      <c r="AG16" s="588">
        <f>SUM(AG12:AG15)*IF(AG$3&gt;'Project Summary'!$G$7,0,1)</f>
        <v>-29194.121056554526</v>
      </c>
      <c r="AH16" s="588">
        <f>SUM(AH12:AH15)*IF(AH$3&gt;'Project Summary'!$G$7,0,1)</f>
        <v>-29289.488877860938</v>
      </c>
      <c r="AI16" s="588">
        <f>SUM(AI12:AI15)*IF(AI$3&gt;'Project Summary'!$G$7,0,1)</f>
        <v>-29508.905864052947</v>
      </c>
      <c r="AJ16" s="588">
        <f>SUM(AJ12:AJ15)*IF(AJ$3&gt;'Project Summary'!$G$7,0,1)</f>
        <v>-29718.791207005099</v>
      </c>
      <c r="AK16" s="588">
        <f>SUM(AK12:AK15)*IF(AK$3&gt;'Project Summary'!$G$7,0,1)</f>
        <v>-29919.114191258515</v>
      </c>
      <c r="AL16" s="588">
        <f>SUM(AL12:AL15)*IF(AL$3&gt;'Project Summary'!$G$7,0,1)</f>
        <v>-30040.88696354772</v>
      </c>
      <c r="AM16" s="588">
        <f>SUM(AM12:AM15)*IF(AM$3&gt;'Project Summary'!$G$7,0,1)</f>
        <v>-30160.136780913483</v>
      </c>
      <c r="AN16" s="588">
        <f>SUM(AN12:AN15)*IF(AN$3&gt;'Project Summary'!$G$7,0,1)</f>
        <v>-30276.920120791136</v>
      </c>
      <c r="AO16" s="588">
        <f>SUM(AO12:AO15)*IF(AO$3&gt;'Project Summary'!$G$7,0,1)</f>
        <v>-30391.300624419771</v>
      </c>
      <c r="AP16" s="588">
        <f>SUM(AP12:AP15)*IF(AP$3&gt;'Project Summary'!$G$7,0,1)</f>
        <v>-30518.264296582391</v>
      </c>
      <c r="AQ16" s="588">
        <f>SUM(AQ12:AQ15)*IF(AQ$3&gt;'Project Summary'!$G$7,0,1)</f>
        <v>-30621.90651482706</v>
      </c>
      <c r="AR16" s="588">
        <f>SUM(AR12:AR15)*IF(AR$3&gt;'Project Summary'!$G$7,0,1)</f>
        <v>-30703.952978412912</v>
      </c>
      <c r="AS16" s="588">
        <f>SUM(AS12:AS15)*IF(AS$3&gt;'Project Summary'!$G$7,0,1)</f>
        <v>-30793.05119470214</v>
      </c>
      <c r="AT16" s="588">
        <f>SUM(AT12:AT15)*IF(AT$3&gt;'Project Summary'!$G$7,0,1)</f>
        <v>-30856.457907941945</v>
      </c>
      <c r="AU16" s="588">
        <f>SUM(AU12:AU15)*IF(AU$3&gt;'Project Summary'!$G$7,0,1)</f>
        <v>-31001.03208165005</v>
      </c>
      <c r="AV16" s="588">
        <f>SUM(AV12:AV15)*IF(AV$3&gt;'Project Summary'!$G$7,0,1)</f>
        <v>-31129.762971042244</v>
      </c>
      <c r="AW16" s="588">
        <f>SUM(AW12:AW15)*IF(AW$3&gt;'Project Summary'!$G$7,0,1)</f>
        <v>-31243.074727094176</v>
      </c>
      <c r="AX16" s="588">
        <f>SUM(AX12:AX15)*IF(AX$3&gt;'Project Summary'!$G$7,0,1)</f>
        <v>-31312.560943033968</v>
      </c>
      <c r="AY16" s="588">
        <f>SUM(AY12:AY15)*IF(AY$3&gt;'Project Summary'!$G$7,0,1)</f>
        <v>-31380.803925810298</v>
      </c>
      <c r="AZ16" s="588">
        <f>SUM(AZ12:AZ15)*IF(AZ$3&gt;'Project Summary'!$G$7,0,1)</f>
        <v>-31447.892050244525</v>
      </c>
      <c r="BA16" s="588">
        <f>SUM(BA12:BA15)*IF(BA$3&gt;'Project Summary'!$G$7,0,1)</f>
        <v>-31513.911410868317</v>
      </c>
      <c r="BB16" s="588">
        <f>SUM(BB12:BB15)*IF(BB$3&gt;'Project Summary'!$G$7,0,1)</f>
        <v>-31591.42924720162</v>
      </c>
      <c r="BC16" s="588">
        <f>SUM(BC12:BC15)*IF(BC$3&gt;'Project Summary'!$G$7,0,1)</f>
        <v>-31655.441896981894</v>
      </c>
      <c r="BD16" s="588">
        <f>SUM(BD12:BD15)*IF(BD$3&gt;'Project Summary'!$G$7,0,1)</f>
        <v>-31706.802606321224</v>
      </c>
      <c r="BE16" s="588">
        <f>SUM(BE12:BE15)*IF(BE$3&gt;'Project Summary'!$G$7,0,1)</f>
        <v>-31766.663299149168</v>
      </c>
      <c r="BF16" s="588">
        <f>SUM(BF12:BF15)*IF(BF$3&gt;'Project Summary'!$G$7,0,1)</f>
        <v>-31809.9916743496</v>
      </c>
      <c r="BG16" s="588">
        <f>SUM(BG12:BG15)*IF(BG$3&gt;'Project Summary'!$G$7,0,1)</f>
        <v>-31910.696327453144</v>
      </c>
      <c r="BH16" s="588">
        <f>SUM(BH12:BH15)*IF(BH$3&gt;'Project Summary'!$G$7,0,1)</f>
        <v>-32009.025806570829</v>
      </c>
      <c r="BI16" s="588">
        <f>SUM(BI12:BI15)*IF(BI$3&gt;'Project Summary'!$G$7,0,1)</f>
        <v>-32105.864069110467</v>
      </c>
      <c r="BJ16" s="588">
        <f>SUM(BJ12:BJ15)*IF(BJ$3&gt;'Project Summary'!$G$7,0,1)</f>
        <v>-32167.0262585157</v>
      </c>
      <c r="BK16" s="588">
        <f>SUM(BK12:BK15)*IF(BK$3&gt;'Project Summary'!$G$7,0,1)</f>
        <v>-32228.871268753406</v>
      </c>
      <c r="BL16" s="588">
        <f>SUM(BL12:BL15)*IF(BL$3&gt;'Project Summary'!$G$7,0,1)</f>
        <v>-32291.440478834811</v>
      </c>
      <c r="BM16" s="588">
        <f>SUM(BM12:BM15)*IF(BM$3&gt;'Project Summary'!$G$7,0,1)</f>
        <v>-30443.22109119856</v>
      </c>
      <c r="BN16" s="588">
        <f>SUM(BN12:BN15)*IF(BN$3&gt;'Project Summary'!$G$7,0,1)</f>
        <v>-30515.23963260384</v>
      </c>
      <c r="BO16" s="588">
        <f>SUM(BO12:BO15)*IF(BO$3&gt;'Project Summary'!$G$7,0,1)</f>
        <v>-30576.135835769841</v>
      </c>
      <c r="BP16" s="588">
        <f>SUM(BP12:BP15)*IF(BP$3&gt;'Project Summary'!$G$7,0,1)</f>
        <v>-30625.898632702094</v>
      </c>
      <c r="BQ16" s="588">
        <f>SUM(BQ12:BQ15)*IF(BQ$3&gt;'Project Summary'!$G$7,0,1)</f>
        <v>-30684.907909460901</v>
      </c>
      <c r="BR16" s="588">
        <f>SUM(BR12:BR15)*IF(BR$3&gt;'Project Summary'!$G$7,0,1)</f>
        <v>-30728.109453510613</v>
      </c>
      <c r="BS16" s="588">
        <f>SUM(BS12:BS15)*IF(BS$3&gt;'Project Summary'!$G$7,0,1)</f>
        <v>-30831.223137935638</v>
      </c>
      <c r="BT16" s="588">
        <f>SUM(BT12:BT15)*IF(BT$3&gt;'Project Summary'!$G$7,0,1)</f>
        <v>-30933.894921694467</v>
      </c>
      <c r="BU16" s="588">
        <f>SUM(BU12:BU15)*IF(BU$3&gt;'Project Summary'!$G$7,0,1)</f>
        <v>-31036.205243359487</v>
      </c>
      <c r="BV16" s="588">
        <f>SUM(BV12:BV15)*IF(BV$3&gt;'Project Summary'!$G$7,0,1)</f>
        <v>-31101.126045348185</v>
      </c>
      <c r="BW16" s="588">
        <f>SUM(BW12:BW15)*IF(BW$3&gt;'Project Summary'!$G$7,0,1)</f>
        <v>-31167.000678015058</v>
      </c>
      <c r="BX16" s="588">
        <f>SUM(BX12:BX15)*IF(BX$3&gt;'Project Summary'!$G$7,0,1)</f>
        <v>-31233.804726059512</v>
      </c>
      <c r="BY16" s="588">
        <f>SUM(BY12:BY15)*IF(BY$3&gt;'Project Summary'!$G$7,0,1)</f>
        <v>-31301.512483149661</v>
      </c>
      <c r="BZ16" s="588">
        <f>SUM(BZ12:BZ15)*IF(BZ$3&gt;'Project Summary'!$G$7,0,1)</f>
        <v>-31383.430374385178</v>
      </c>
      <c r="CA16" s="588">
        <f>SUM(CA12:CA15)*IF(CA$3&gt;'Project Summary'!$G$7,0,1)</f>
        <v>-31452.650953607015</v>
      </c>
      <c r="CB16" s="588">
        <f>SUM(CB12:CB15)*IF(CB$3&gt;'Project Summary'!$G$7,0,1)</f>
        <v>-31509.111084196869</v>
      </c>
      <c r="CC16" s="588">
        <f>SUM(CC12:CC15)*IF(CC$3&gt;'Project Summary'!$G$7,0,1)</f>
        <v>-31575.936297087792</v>
      </c>
      <c r="CD16" s="588">
        <f>SUM(CD12:CD15)*IF(CD$3&gt;'Project Summary'!$G$7,0,1)</f>
        <v>-31624.728376135259</v>
      </c>
      <c r="CE16" s="588">
        <f>SUM(CE12:CE15)*IF(CE$3&gt;'Project Summary'!$G$7,0,1)</f>
        <v>-31740.938168307763</v>
      </c>
      <c r="CF16" s="588">
        <f>SUM(CF12:CF15)*IF(CF$3&gt;'Project Summary'!$G$7,0,1)</f>
        <v>-31856.282096487677</v>
      </c>
      <c r="CG16" s="588">
        <f>SUM(CG12:CG15)*IF(CG$3&gt;'Project Summary'!$G$7,0,1)</f>
        <v>-31970.780882792682</v>
      </c>
      <c r="CH16" s="588">
        <f>SUM(CH12:CH15)*IF(CH$3&gt;'Project Summary'!$G$7,0,1)</f>
        <v>-32043.154091194097</v>
      </c>
      <c r="CI16" s="588">
        <f>SUM(CI12:CI15)*IF(CI$3&gt;'Project Summary'!$G$7,0,1)</f>
        <v>-32116.30459044232</v>
      </c>
      <c r="CJ16" s="588">
        <f>SUM(CJ12:CJ15)*IF(CJ$3&gt;'Project Summary'!$G$7,0,1)</f>
        <v>-32190.199079232811</v>
      </c>
      <c r="CK16" s="588">
        <f>SUM(CK12:CK15)*IF(CK$3&gt;'Project Summary'!$G$7,0,1)</f>
        <v>0</v>
      </c>
      <c r="CL16" s="588">
        <f>SUM(CL12:CL15)*IF(CL$3&gt;'Project Summary'!$G$7,0,1)</f>
        <v>0</v>
      </c>
      <c r="CM16" s="588">
        <f>SUM(CM12:CM15)*IF(CM$3&gt;'Project Summary'!$G$7,0,1)</f>
        <v>0</v>
      </c>
      <c r="CN16" s="588">
        <f>SUM(CN12:CN15)*IF(CN$3&gt;'Project Summary'!$G$7,0,1)</f>
        <v>0</v>
      </c>
      <c r="CO16" s="588">
        <f>SUM(CO12:CO15)*IF(CO$3&gt;'Project Summary'!$G$7,0,1)</f>
        <v>0</v>
      </c>
      <c r="CP16" s="588">
        <f>SUM(CP12:CP15)*IF(CP$3&gt;'Project Summary'!$G$7,0,1)</f>
        <v>0</v>
      </c>
      <c r="CQ16" s="588">
        <f>SUM(CQ12:CQ15)*IF(CQ$3&gt;'Project Summary'!$G$7,0,1)</f>
        <v>0</v>
      </c>
      <c r="CR16" s="588">
        <f>SUM(CR12:CR15)*IF(CR$3&gt;'Project Summary'!$G$7,0,1)</f>
        <v>0</v>
      </c>
      <c r="CS16" s="588">
        <f>SUM(CS12:CS15)*IF(CS$3&gt;'Project Summary'!$G$7,0,1)</f>
        <v>0</v>
      </c>
      <c r="CT16" s="588">
        <f>SUM(CT12:CT15)*IF(CT$3&gt;'Project Summary'!$G$7,0,1)</f>
        <v>0</v>
      </c>
      <c r="CU16" s="588">
        <f>SUM(CU12:CU15)*IF(CU$3&gt;'Project Summary'!$G$7,0,1)</f>
        <v>0</v>
      </c>
      <c r="CV16" s="588">
        <f>SUM(CV12:CV15)*IF(CV$3&gt;'Project Summary'!$G$7,0,1)</f>
        <v>0</v>
      </c>
      <c r="CW16" s="588">
        <f>SUM(CW12:CW15)*IF(CW$3&gt;'Project Summary'!$G$7,0,1)</f>
        <v>0</v>
      </c>
      <c r="CX16" s="588">
        <f>SUM(CX12:CX15)*IF(CX$3&gt;'Project Summary'!$G$7,0,1)</f>
        <v>0</v>
      </c>
      <c r="CY16" s="588">
        <f>SUM(CY12:CY15)*IF(CY$3&gt;'Project Summary'!$G$7,0,1)</f>
        <v>0</v>
      </c>
      <c r="CZ16" s="588">
        <f>SUM(CZ12:CZ15)*IF(CZ$3&gt;'Project Summary'!$G$7,0,1)</f>
        <v>0</v>
      </c>
      <c r="DA16" s="588">
        <f>SUM(DA12:DA15)*IF(DA$3&gt;'Project Summary'!$G$7,0,1)</f>
        <v>0</v>
      </c>
      <c r="DB16" s="588">
        <f>SUM(DB12:DB15)*IF(DB$3&gt;'Project Summary'!$G$7,0,1)</f>
        <v>0</v>
      </c>
      <c r="DC16" s="588">
        <f>SUM(DC12:DC15)*IF(DC$3&gt;'Project Summary'!$G$7,0,1)</f>
        <v>0</v>
      </c>
      <c r="DD16" s="588">
        <f>SUM(DD12:DD15)*IF(DD$3&gt;'Project Summary'!$G$7,0,1)</f>
        <v>0</v>
      </c>
      <c r="DE16" s="588">
        <f>SUM(DE12:DE15)*IF(DE$3&gt;'Project Summary'!$G$7,0,1)</f>
        <v>0</v>
      </c>
      <c r="DF16" s="588">
        <f>SUM(DF12:DF15)*IF(DF$3&gt;'Project Summary'!$G$7,0,1)</f>
        <v>0</v>
      </c>
      <c r="DG16" s="588">
        <f>SUM(DG12:DG15)*IF(DG$3&gt;'Project Summary'!$G$7,0,1)</f>
        <v>0</v>
      </c>
      <c r="DH16" s="588">
        <f>SUM(DH12:DH15)*IF(DH$3&gt;'Project Summary'!$G$7,0,1)</f>
        <v>0</v>
      </c>
      <c r="DI16" s="588">
        <f>SUM(DI12:DI15)*IF(DI$3&gt;'Project Summary'!$G$7,0,1)</f>
        <v>0</v>
      </c>
      <c r="DJ16" s="588">
        <f>SUM(DJ12:DJ15)*IF(DJ$3&gt;'Project Summary'!$G$7,0,1)</f>
        <v>0</v>
      </c>
      <c r="DK16" s="588">
        <f>SUM(DK12:DK15)*IF(DK$3&gt;'Project Summary'!$G$7,0,1)</f>
        <v>0</v>
      </c>
      <c r="DL16" s="588">
        <f>SUM(DL12:DL15)*IF(DL$3&gt;'Project Summary'!$G$7,0,1)</f>
        <v>0</v>
      </c>
      <c r="DM16" s="588">
        <f>SUM(DM12:DM15)*IF(DM$3&gt;'Project Summary'!$G$7,0,1)</f>
        <v>0</v>
      </c>
      <c r="DN16" s="588">
        <f>SUM(DN12:DN15)*IF(DN$3&gt;'Project Summary'!$G$7,0,1)</f>
        <v>0</v>
      </c>
      <c r="DO16" s="588">
        <f>SUM(DO12:DO15)*IF(DO$3&gt;'Project Summary'!$G$7,0,1)</f>
        <v>0</v>
      </c>
      <c r="DP16" s="588">
        <f>SUM(DP12:DP15)*IF(DP$3&gt;'Project Summary'!$G$7,0,1)</f>
        <v>0</v>
      </c>
      <c r="DQ16" s="588">
        <f>SUM(DQ12:DQ15)*IF(DQ$3&gt;'Project Summary'!$G$7,0,1)</f>
        <v>0</v>
      </c>
      <c r="DR16" s="588">
        <f>SUM(DR12:DR15)*IF(DR$3&gt;'Project Summary'!$G$7,0,1)</f>
        <v>0</v>
      </c>
      <c r="DS16" s="588">
        <f>SUM(DS12:DS15)*IF(DS$3&gt;'Project Summary'!$G$7,0,1)</f>
        <v>0</v>
      </c>
      <c r="DT16" s="588">
        <f>SUM(DT12:DT15)*IF(DT$3&gt;'Project Summary'!$G$7,0,1)</f>
        <v>0</v>
      </c>
      <c r="DU16" s="586"/>
    </row>
    <row r="17" spans="1:125" s="466" customFormat="1">
      <c r="A17" s="247"/>
      <c r="B17"/>
      <c r="C17"/>
      <c r="D17"/>
      <c r="DU17" s="586"/>
    </row>
    <row r="18" spans="1:125" s="466" customFormat="1">
      <c r="A18" s="4" t="str">
        <f>'Pro Forma'!A21</f>
        <v>Retail Rent</v>
      </c>
      <c r="B18"/>
      <c r="C18"/>
      <c r="D18"/>
      <c r="E18" s="460">
        <f>'Rent Roll (MF &amp; Retail)'!L146*IF(E$3&gt;'Project Summary'!$G$7,0,1)</f>
        <v>0</v>
      </c>
      <c r="F18" s="460">
        <f>'Rent Roll (MF &amp; Retail)'!M146*IF(F$3&gt;'Project Summary'!$G$7,0,1)</f>
        <v>0</v>
      </c>
      <c r="G18" s="460">
        <f>'Rent Roll (MF &amp; Retail)'!N146*IF(G$3&gt;'Project Summary'!$G$7,0,1)</f>
        <v>0</v>
      </c>
      <c r="H18" s="460">
        <f>'Rent Roll (MF &amp; Retail)'!O146*IF(H$3&gt;'Project Summary'!$G$7,0,1)</f>
        <v>0</v>
      </c>
      <c r="I18" s="460">
        <f>'Rent Roll (MF &amp; Retail)'!P146*IF(I$3&gt;'Project Summary'!$G$7,0,1)</f>
        <v>0</v>
      </c>
      <c r="J18" s="460">
        <f>'Rent Roll (MF &amp; Retail)'!Q146*IF(J$3&gt;'Project Summary'!$G$7,0,1)</f>
        <v>0</v>
      </c>
      <c r="K18" s="460">
        <f>'Rent Roll (MF &amp; Retail)'!R146*IF(K$3&gt;'Project Summary'!$G$7,0,1)</f>
        <v>0</v>
      </c>
      <c r="L18" s="460">
        <f>'Rent Roll (MF &amp; Retail)'!S146*IF(L$3&gt;'Project Summary'!$G$7,0,1)</f>
        <v>0</v>
      </c>
      <c r="M18" s="460">
        <f>'Rent Roll (MF &amp; Retail)'!T146*IF(M$3&gt;'Project Summary'!$G$7,0,1)</f>
        <v>0</v>
      </c>
      <c r="N18" s="460">
        <f>'Rent Roll (MF &amp; Retail)'!U146*IF(N$3&gt;'Project Summary'!$G$7,0,1)</f>
        <v>0</v>
      </c>
      <c r="O18" s="460">
        <f>'Rent Roll (MF &amp; Retail)'!V146*IF(O$3&gt;'Project Summary'!$G$7,0,1)</f>
        <v>0</v>
      </c>
      <c r="P18" s="460">
        <f>'Rent Roll (MF &amp; Retail)'!W146*IF(P$3&gt;'Project Summary'!$G$7,0,1)</f>
        <v>0</v>
      </c>
      <c r="Q18" s="460">
        <f>'Rent Roll (MF &amp; Retail)'!X146*IF(Q$3&gt;'Project Summary'!$G$7,0,1)</f>
        <v>0</v>
      </c>
      <c r="R18" s="460">
        <f>'Rent Roll (MF &amp; Retail)'!Y146*IF(R$3&gt;'Project Summary'!$G$7,0,1)</f>
        <v>0</v>
      </c>
      <c r="S18" s="460">
        <f>'Rent Roll (MF &amp; Retail)'!Z146*IF(S$3&gt;'Project Summary'!$G$7,0,1)</f>
        <v>0</v>
      </c>
      <c r="T18" s="460">
        <f>'Rent Roll (MF &amp; Retail)'!AA146*IF(T$3&gt;'Project Summary'!$G$7,0,1)</f>
        <v>0</v>
      </c>
      <c r="U18" s="460">
        <f>'Rent Roll (MF &amp; Retail)'!AB146*IF(U$3&gt;'Project Summary'!$G$7,0,1)</f>
        <v>0</v>
      </c>
      <c r="V18" s="460">
        <f>'Rent Roll (MF &amp; Retail)'!AC146*IF(V$3&gt;'Project Summary'!$G$7,0,1)</f>
        <v>0</v>
      </c>
      <c r="W18" s="460">
        <f>'Rent Roll (MF &amp; Retail)'!AD146*IF(W$3&gt;'Project Summary'!$G$7,0,1)</f>
        <v>0</v>
      </c>
      <c r="X18" s="460">
        <f>'Rent Roll (MF &amp; Retail)'!AE146*IF(X$3&gt;'Project Summary'!$G$7,0,1)</f>
        <v>0</v>
      </c>
      <c r="Y18" s="460">
        <f>'Rent Roll (MF &amp; Retail)'!AF146*IF(Y$3&gt;'Project Summary'!$G$7,0,1)</f>
        <v>0</v>
      </c>
      <c r="Z18" s="460">
        <f>'Rent Roll (MF &amp; Retail)'!AG146*IF(Z$3&gt;'Project Summary'!$G$7,0,1)</f>
        <v>0</v>
      </c>
      <c r="AA18" s="460">
        <f>'Rent Roll (MF &amp; Retail)'!AH146*IF(AA$3&gt;'Project Summary'!$G$7,0,1)</f>
        <v>0</v>
      </c>
      <c r="AB18" s="460">
        <f>'Rent Roll (MF &amp; Retail)'!AI146*IF(AB$3&gt;'Project Summary'!$G$7,0,1)</f>
        <v>0</v>
      </c>
      <c r="AC18" s="460">
        <f>'Rent Roll (MF &amp; Retail)'!AJ146*IF(AC$3&gt;'Project Summary'!$G$7,0,1)</f>
        <v>0</v>
      </c>
      <c r="AD18" s="460">
        <f>'Rent Roll (MF &amp; Retail)'!AK146*IF(AD$3&gt;'Project Summary'!$G$7,0,1)</f>
        <v>0</v>
      </c>
      <c r="AE18" s="460">
        <f>'Rent Roll (MF &amp; Retail)'!AL146*IF(AE$3&gt;'Project Summary'!$G$7,0,1)</f>
        <v>0</v>
      </c>
      <c r="AF18" s="460">
        <f>'Rent Roll (MF &amp; Retail)'!AM146*IF(AF$3&gt;'Project Summary'!$G$7,0,1)</f>
        <v>0</v>
      </c>
      <c r="AG18" s="460">
        <f>'Rent Roll (MF &amp; Retail)'!AN146*IF(AG$3&gt;'Project Summary'!$G$7,0,1)</f>
        <v>0</v>
      </c>
      <c r="AH18" s="460">
        <f>'Rent Roll (MF &amp; Retail)'!AO146*IF(AH$3&gt;'Project Summary'!$G$7,0,1)</f>
        <v>0</v>
      </c>
      <c r="AI18" s="460">
        <f>'Rent Roll (MF &amp; Retail)'!AP146*IF(AI$3&gt;'Project Summary'!$G$7,0,1)</f>
        <v>0</v>
      </c>
      <c r="AJ18" s="460">
        <f>'Rent Roll (MF &amp; Retail)'!AQ146*IF(AJ$3&gt;'Project Summary'!$G$7,0,1)</f>
        <v>0</v>
      </c>
      <c r="AK18" s="460">
        <f>'Rent Roll (MF &amp; Retail)'!AR146*IF(AK$3&gt;'Project Summary'!$G$7,0,1)</f>
        <v>0</v>
      </c>
      <c r="AL18" s="460">
        <f>'Rent Roll (MF &amp; Retail)'!AS146*IF(AL$3&gt;'Project Summary'!$G$7,0,1)</f>
        <v>0</v>
      </c>
      <c r="AM18" s="460">
        <f>'Rent Roll (MF &amp; Retail)'!AT146*IF(AM$3&gt;'Project Summary'!$G$7,0,1)</f>
        <v>0</v>
      </c>
      <c r="AN18" s="460">
        <f>'Rent Roll (MF &amp; Retail)'!AU146*IF(AN$3&gt;'Project Summary'!$G$7,0,1)</f>
        <v>0</v>
      </c>
      <c r="AO18" s="460">
        <f>'Rent Roll (MF &amp; Retail)'!AV146*IF(AO$3&gt;'Project Summary'!$G$7,0,1)</f>
        <v>0</v>
      </c>
      <c r="AP18" s="460">
        <f>'Rent Roll (MF &amp; Retail)'!AW146*IF(AP$3&gt;'Project Summary'!$G$7,0,1)</f>
        <v>0</v>
      </c>
      <c r="AQ18" s="460">
        <f>'Rent Roll (MF &amp; Retail)'!AX146*IF(AQ$3&gt;'Project Summary'!$G$7,0,1)</f>
        <v>0</v>
      </c>
      <c r="AR18" s="460">
        <f>'Rent Roll (MF &amp; Retail)'!AY146*IF(AR$3&gt;'Project Summary'!$G$7,0,1)</f>
        <v>0</v>
      </c>
      <c r="AS18" s="460">
        <f>'Rent Roll (MF &amp; Retail)'!AZ146*IF(AS$3&gt;'Project Summary'!$G$7,0,1)</f>
        <v>0</v>
      </c>
      <c r="AT18" s="460">
        <f>'Rent Roll (MF &amp; Retail)'!BA146*IF(AT$3&gt;'Project Summary'!$G$7,0,1)</f>
        <v>0</v>
      </c>
      <c r="AU18" s="460">
        <f>'Rent Roll (MF &amp; Retail)'!BB146*IF(AU$3&gt;'Project Summary'!$G$7,0,1)</f>
        <v>0</v>
      </c>
      <c r="AV18" s="460">
        <f>'Rent Roll (MF &amp; Retail)'!BC146*IF(AV$3&gt;'Project Summary'!$G$7,0,1)</f>
        <v>0</v>
      </c>
      <c r="AW18" s="460">
        <f>'Rent Roll (MF &amp; Retail)'!BD146*IF(AW$3&gt;'Project Summary'!$G$7,0,1)</f>
        <v>0</v>
      </c>
      <c r="AX18" s="460">
        <f>'Rent Roll (MF &amp; Retail)'!BE146*IF(AX$3&gt;'Project Summary'!$G$7,0,1)</f>
        <v>0</v>
      </c>
      <c r="AY18" s="460">
        <f>'Rent Roll (MF &amp; Retail)'!BF146*IF(AY$3&gt;'Project Summary'!$G$7,0,1)</f>
        <v>0</v>
      </c>
      <c r="AZ18" s="460">
        <f>'Rent Roll (MF &amp; Retail)'!BG146*IF(AZ$3&gt;'Project Summary'!$G$7,0,1)</f>
        <v>0</v>
      </c>
      <c r="BA18" s="460">
        <f>'Rent Roll (MF &amp; Retail)'!BH146*IF(BA$3&gt;'Project Summary'!$G$7,0,1)</f>
        <v>0</v>
      </c>
      <c r="BB18" s="460">
        <f>'Rent Roll (MF &amp; Retail)'!BI146*IF(BB$3&gt;'Project Summary'!$G$7,0,1)</f>
        <v>0</v>
      </c>
      <c r="BC18" s="460">
        <f>'Rent Roll (MF &amp; Retail)'!BJ146*IF(BC$3&gt;'Project Summary'!$G$7,0,1)</f>
        <v>0</v>
      </c>
      <c r="BD18" s="460">
        <f>'Rent Roll (MF &amp; Retail)'!BK146*IF(BD$3&gt;'Project Summary'!$G$7,0,1)</f>
        <v>0</v>
      </c>
      <c r="BE18" s="460">
        <f>'Rent Roll (MF &amp; Retail)'!BL146*IF(BE$3&gt;'Project Summary'!$G$7,0,1)</f>
        <v>0</v>
      </c>
      <c r="BF18" s="460">
        <f>'Rent Roll (MF &amp; Retail)'!BM146*IF(BF$3&gt;'Project Summary'!$G$7,0,1)</f>
        <v>0</v>
      </c>
      <c r="BG18" s="460">
        <f>'Rent Roll (MF &amp; Retail)'!BN146*IF(BG$3&gt;'Project Summary'!$G$7,0,1)</f>
        <v>0</v>
      </c>
      <c r="BH18" s="460">
        <f>'Rent Roll (MF &amp; Retail)'!BO146*IF(BH$3&gt;'Project Summary'!$G$7,0,1)</f>
        <v>0</v>
      </c>
      <c r="BI18" s="460">
        <f>'Rent Roll (MF &amp; Retail)'!BP146*IF(BI$3&gt;'Project Summary'!$G$7,0,1)</f>
        <v>0</v>
      </c>
      <c r="BJ18" s="460">
        <f>'Rent Roll (MF &amp; Retail)'!BQ146*IF(BJ$3&gt;'Project Summary'!$G$7,0,1)</f>
        <v>0</v>
      </c>
      <c r="BK18" s="460">
        <f>'Rent Roll (MF &amp; Retail)'!BR146*IF(BK$3&gt;'Project Summary'!$G$7,0,1)</f>
        <v>0</v>
      </c>
      <c r="BL18" s="460">
        <f>'Rent Roll (MF &amp; Retail)'!BS146*IF(BL$3&gt;'Project Summary'!$G$7,0,1)</f>
        <v>0</v>
      </c>
      <c r="BM18" s="460">
        <f>'Rent Roll (MF &amp; Retail)'!BT146*IF(BM$3&gt;'Project Summary'!$G$7,0,1)</f>
        <v>0</v>
      </c>
      <c r="BN18" s="460">
        <f>'Rent Roll (MF &amp; Retail)'!BU146*IF(BN$3&gt;'Project Summary'!$G$7,0,1)</f>
        <v>0</v>
      </c>
      <c r="BO18" s="460">
        <f>'Rent Roll (MF &amp; Retail)'!BV146*IF(BO$3&gt;'Project Summary'!$G$7,0,1)</f>
        <v>0</v>
      </c>
      <c r="BP18" s="460">
        <f>'Rent Roll (MF &amp; Retail)'!BW146*IF(BP$3&gt;'Project Summary'!$G$7,0,1)</f>
        <v>0</v>
      </c>
      <c r="BQ18" s="460">
        <f>'Rent Roll (MF &amp; Retail)'!BX146*IF(BQ$3&gt;'Project Summary'!$G$7,0,1)</f>
        <v>0</v>
      </c>
      <c r="BR18" s="460">
        <f>'Rent Roll (MF &amp; Retail)'!BY146*IF(BR$3&gt;'Project Summary'!$G$7,0,1)</f>
        <v>0</v>
      </c>
      <c r="BS18" s="460">
        <f>'Rent Roll (MF &amp; Retail)'!BZ146*IF(BS$3&gt;'Project Summary'!$G$7,0,1)</f>
        <v>0</v>
      </c>
      <c r="BT18" s="460">
        <f>'Rent Roll (MF &amp; Retail)'!CA146*IF(BT$3&gt;'Project Summary'!$G$7,0,1)</f>
        <v>0</v>
      </c>
      <c r="BU18" s="460">
        <f>'Rent Roll (MF &amp; Retail)'!CB146*IF(BU$3&gt;'Project Summary'!$G$7,0,1)</f>
        <v>0</v>
      </c>
      <c r="BV18" s="460">
        <f>'Rent Roll (MF &amp; Retail)'!CC146*IF(BV$3&gt;'Project Summary'!$G$7,0,1)</f>
        <v>0</v>
      </c>
      <c r="BW18" s="460">
        <f>'Rent Roll (MF &amp; Retail)'!CD146*IF(BW$3&gt;'Project Summary'!$G$7,0,1)</f>
        <v>0</v>
      </c>
      <c r="BX18" s="460">
        <f>'Rent Roll (MF &amp; Retail)'!CE146*IF(BX$3&gt;'Project Summary'!$G$7,0,1)</f>
        <v>0</v>
      </c>
      <c r="BY18" s="460">
        <f>'Rent Roll (MF &amp; Retail)'!CF146*IF(BY$3&gt;'Project Summary'!$G$7,0,1)</f>
        <v>0</v>
      </c>
      <c r="BZ18" s="460">
        <f>'Rent Roll (MF &amp; Retail)'!CG146*IF(BZ$3&gt;'Project Summary'!$G$7,0,1)</f>
        <v>0</v>
      </c>
      <c r="CA18" s="460">
        <f>'Rent Roll (MF &amp; Retail)'!CH146*IF(CA$3&gt;'Project Summary'!$G$7,0,1)</f>
        <v>0</v>
      </c>
      <c r="CB18" s="460">
        <f>'Rent Roll (MF &amp; Retail)'!CI146*IF(CB$3&gt;'Project Summary'!$G$7,0,1)</f>
        <v>0</v>
      </c>
      <c r="CC18" s="460">
        <f>'Rent Roll (MF &amp; Retail)'!CJ146*IF(CC$3&gt;'Project Summary'!$G$7,0,1)</f>
        <v>0</v>
      </c>
      <c r="CD18" s="460">
        <f>'Rent Roll (MF &amp; Retail)'!CK146*IF(CD$3&gt;'Project Summary'!$G$7,0,1)</f>
        <v>0</v>
      </c>
      <c r="CE18" s="460">
        <f>'Rent Roll (MF &amp; Retail)'!CL146*IF(CE$3&gt;'Project Summary'!$G$7,0,1)</f>
        <v>0</v>
      </c>
      <c r="CF18" s="460">
        <f>'Rent Roll (MF &amp; Retail)'!CM146*IF(CF$3&gt;'Project Summary'!$G$7,0,1)</f>
        <v>0</v>
      </c>
      <c r="CG18" s="460">
        <f>'Rent Roll (MF &amp; Retail)'!CN146*IF(CG$3&gt;'Project Summary'!$G$7,0,1)</f>
        <v>0</v>
      </c>
      <c r="CH18" s="460">
        <f>'Rent Roll (MF &amp; Retail)'!CO146*IF(CH$3&gt;'Project Summary'!$G$7,0,1)</f>
        <v>0</v>
      </c>
      <c r="CI18" s="460">
        <f>'Rent Roll (MF &amp; Retail)'!CP146*IF(CI$3&gt;'Project Summary'!$G$7,0,1)</f>
        <v>0</v>
      </c>
      <c r="CJ18" s="460">
        <f>'Rent Roll (MF &amp; Retail)'!CQ146*IF(CJ$3&gt;'Project Summary'!$G$7,0,1)</f>
        <v>0</v>
      </c>
      <c r="CK18" s="460">
        <f>'Rent Roll (MF &amp; Retail)'!CR146*IF(CK$3&gt;'Project Summary'!$G$7,0,1)</f>
        <v>0</v>
      </c>
      <c r="CL18" s="460">
        <f>'Rent Roll (MF &amp; Retail)'!CS146*IF(CL$3&gt;'Project Summary'!$G$7,0,1)</f>
        <v>0</v>
      </c>
      <c r="CM18" s="460">
        <f>'Rent Roll (MF &amp; Retail)'!CT146*IF(CM$3&gt;'Project Summary'!$G$7,0,1)</f>
        <v>0</v>
      </c>
      <c r="CN18" s="460">
        <f>'Rent Roll (MF &amp; Retail)'!CU146*IF(CN$3&gt;'Project Summary'!$G$7,0,1)</f>
        <v>0</v>
      </c>
      <c r="CO18" s="460">
        <f>'Rent Roll (MF &amp; Retail)'!CV146*IF(CO$3&gt;'Project Summary'!$G$7,0,1)</f>
        <v>0</v>
      </c>
      <c r="CP18" s="460">
        <f>'Rent Roll (MF &amp; Retail)'!CW146*IF(CP$3&gt;'Project Summary'!$G$7,0,1)</f>
        <v>0</v>
      </c>
      <c r="CQ18" s="460">
        <f>'Rent Roll (MF &amp; Retail)'!CX146*IF(CQ$3&gt;'Project Summary'!$G$7,0,1)</f>
        <v>0</v>
      </c>
      <c r="CR18" s="460">
        <f>'Rent Roll (MF &amp; Retail)'!CY146*IF(CR$3&gt;'Project Summary'!$G$7,0,1)</f>
        <v>0</v>
      </c>
      <c r="CS18" s="460">
        <f>'Rent Roll (MF &amp; Retail)'!CZ146*IF(CS$3&gt;'Project Summary'!$G$7,0,1)</f>
        <v>0</v>
      </c>
      <c r="CT18" s="460">
        <f>'Rent Roll (MF &amp; Retail)'!DA146*IF(CT$3&gt;'Project Summary'!$G$7,0,1)</f>
        <v>0</v>
      </c>
      <c r="CU18" s="460">
        <f>'Rent Roll (MF &amp; Retail)'!DB146*IF(CU$3&gt;'Project Summary'!$G$7,0,1)</f>
        <v>0</v>
      </c>
      <c r="CV18" s="460">
        <f>'Rent Roll (MF &amp; Retail)'!DC146*IF(CV$3&gt;'Project Summary'!$G$7,0,1)</f>
        <v>0</v>
      </c>
      <c r="CW18" s="460">
        <f>'Rent Roll (MF &amp; Retail)'!DD146*IF(CW$3&gt;'Project Summary'!$G$7,0,1)</f>
        <v>0</v>
      </c>
      <c r="CX18" s="460">
        <f>'Rent Roll (MF &amp; Retail)'!DE146*IF(CX$3&gt;'Project Summary'!$G$7,0,1)</f>
        <v>0</v>
      </c>
      <c r="CY18" s="460">
        <f>'Rent Roll (MF &amp; Retail)'!DF146*IF(CY$3&gt;'Project Summary'!$G$7,0,1)</f>
        <v>0</v>
      </c>
      <c r="CZ18" s="460">
        <f>'Rent Roll (MF &amp; Retail)'!DG146*IF(CZ$3&gt;'Project Summary'!$G$7,0,1)</f>
        <v>0</v>
      </c>
      <c r="DA18" s="460">
        <f>'Rent Roll (MF &amp; Retail)'!DH146*IF(DA$3&gt;'Project Summary'!$G$7,0,1)</f>
        <v>0</v>
      </c>
      <c r="DB18" s="460">
        <f>'Rent Roll (MF &amp; Retail)'!DI146*IF(DB$3&gt;'Project Summary'!$G$7,0,1)</f>
        <v>0</v>
      </c>
      <c r="DC18" s="460">
        <f>'Rent Roll (MF &amp; Retail)'!DJ146*IF(DC$3&gt;'Project Summary'!$G$7,0,1)</f>
        <v>0</v>
      </c>
      <c r="DD18" s="460">
        <f>'Rent Roll (MF &amp; Retail)'!DK146*IF(DD$3&gt;'Project Summary'!$G$7,0,1)</f>
        <v>0</v>
      </c>
      <c r="DE18" s="460">
        <f>'Rent Roll (MF &amp; Retail)'!DL146*IF(DE$3&gt;'Project Summary'!$G$7,0,1)</f>
        <v>0</v>
      </c>
      <c r="DF18" s="460">
        <f>'Rent Roll (MF &amp; Retail)'!DM146*IF(DF$3&gt;'Project Summary'!$G$7,0,1)</f>
        <v>0</v>
      </c>
      <c r="DG18" s="460">
        <f>'Rent Roll (MF &amp; Retail)'!DN146*IF(DG$3&gt;'Project Summary'!$G$7,0,1)</f>
        <v>0</v>
      </c>
      <c r="DH18" s="460">
        <f>'Rent Roll (MF &amp; Retail)'!DO146*IF(DH$3&gt;'Project Summary'!$G$7,0,1)</f>
        <v>0</v>
      </c>
      <c r="DI18" s="460">
        <f>'Rent Roll (MF &amp; Retail)'!DP146*IF(DI$3&gt;'Project Summary'!$G$7,0,1)</f>
        <v>0</v>
      </c>
      <c r="DJ18" s="460">
        <f>'Rent Roll (MF &amp; Retail)'!DQ146*IF(DJ$3&gt;'Project Summary'!$G$7,0,1)</f>
        <v>0</v>
      </c>
      <c r="DK18" s="460">
        <f>'Rent Roll (MF &amp; Retail)'!DR146*IF(DK$3&gt;'Project Summary'!$G$7,0,1)</f>
        <v>0</v>
      </c>
      <c r="DL18" s="460">
        <f>'Rent Roll (MF &amp; Retail)'!DS146*IF(DL$3&gt;'Project Summary'!$G$7,0,1)</f>
        <v>0</v>
      </c>
      <c r="DM18" s="460">
        <f>'Rent Roll (MF &amp; Retail)'!DT146*IF(DM$3&gt;'Project Summary'!$G$7,0,1)</f>
        <v>0</v>
      </c>
      <c r="DN18" s="460">
        <f>'Rent Roll (MF &amp; Retail)'!DU146*IF(DN$3&gt;'Project Summary'!$G$7,0,1)</f>
        <v>0</v>
      </c>
      <c r="DO18" s="460">
        <f>'Rent Roll (MF &amp; Retail)'!DV146*IF(DO$3&gt;'Project Summary'!$G$7,0,1)</f>
        <v>0</v>
      </c>
      <c r="DP18" s="460">
        <f>'Rent Roll (MF &amp; Retail)'!DW146*IF(DP$3&gt;'Project Summary'!$G$7,0,1)</f>
        <v>0</v>
      </c>
      <c r="DQ18" s="460">
        <f>'Rent Roll (MF &amp; Retail)'!DX146*IF(DQ$3&gt;'Project Summary'!$G$7,0,1)</f>
        <v>0</v>
      </c>
      <c r="DR18" s="460">
        <f>'Rent Roll (MF &amp; Retail)'!DY146*IF(DR$3&gt;'Project Summary'!$G$7,0,1)</f>
        <v>0</v>
      </c>
      <c r="DS18" s="460">
        <f>'Rent Roll (MF &amp; Retail)'!DZ146*IF(DS$3&gt;'Project Summary'!$G$7,0,1)</f>
        <v>0</v>
      </c>
      <c r="DT18" s="460">
        <f>'Rent Roll (MF &amp; Retail)'!EA146*IF(DT$3&gt;'Project Summary'!$G$7,0,1)</f>
        <v>0</v>
      </c>
      <c r="DU18" s="586"/>
    </row>
    <row r="19" spans="1:125" s="466" customFormat="1">
      <c r="A19" s="4" t="str">
        <f>'Pro Forma'!A22</f>
        <v>NNN Income</v>
      </c>
      <c r="B19"/>
      <c r="C19"/>
      <c r="D19"/>
      <c r="E19" s="460">
        <f>'Rent Roll (MF &amp; Retail)'!L147*IF(E$3&gt;'Project Summary'!$G$7,0,1)</f>
        <v>0</v>
      </c>
      <c r="F19" s="460">
        <f>'Rent Roll (MF &amp; Retail)'!M147*IF(F$3&gt;'Project Summary'!$G$7,0,1)</f>
        <v>0</v>
      </c>
      <c r="G19" s="460">
        <f>'Rent Roll (MF &amp; Retail)'!N147*IF(G$3&gt;'Project Summary'!$G$7,0,1)</f>
        <v>0</v>
      </c>
      <c r="H19" s="460">
        <f>'Rent Roll (MF &amp; Retail)'!O147*IF(H$3&gt;'Project Summary'!$G$7,0,1)</f>
        <v>0</v>
      </c>
      <c r="I19" s="460">
        <f>'Rent Roll (MF &amp; Retail)'!P147*IF(I$3&gt;'Project Summary'!$G$7,0,1)</f>
        <v>0</v>
      </c>
      <c r="J19" s="460">
        <f>'Rent Roll (MF &amp; Retail)'!Q147*IF(J$3&gt;'Project Summary'!$G$7,0,1)</f>
        <v>0</v>
      </c>
      <c r="K19" s="460">
        <f>'Rent Roll (MF &amp; Retail)'!R147*IF(K$3&gt;'Project Summary'!$G$7,0,1)</f>
        <v>0</v>
      </c>
      <c r="L19" s="460">
        <f>'Rent Roll (MF &amp; Retail)'!S147*IF(L$3&gt;'Project Summary'!$G$7,0,1)</f>
        <v>0</v>
      </c>
      <c r="M19" s="460">
        <f>'Rent Roll (MF &amp; Retail)'!T147*IF(M$3&gt;'Project Summary'!$G$7,0,1)</f>
        <v>0</v>
      </c>
      <c r="N19" s="460">
        <f>'Rent Roll (MF &amp; Retail)'!U147*IF(N$3&gt;'Project Summary'!$G$7,0,1)</f>
        <v>0</v>
      </c>
      <c r="O19" s="460">
        <f>'Rent Roll (MF &amp; Retail)'!V147*IF(O$3&gt;'Project Summary'!$G$7,0,1)</f>
        <v>0</v>
      </c>
      <c r="P19" s="460">
        <f>'Rent Roll (MF &amp; Retail)'!W147*IF(P$3&gt;'Project Summary'!$G$7,0,1)</f>
        <v>0</v>
      </c>
      <c r="Q19" s="460">
        <f>'Rent Roll (MF &amp; Retail)'!X147*IF(Q$3&gt;'Project Summary'!$G$7,0,1)</f>
        <v>0</v>
      </c>
      <c r="R19" s="460">
        <f>'Rent Roll (MF &amp; Retail)'!Y147*IF(R$3&gt;'Project Summary'!$G$7,0,1)</f>
        <v>0</v>
      </c>
      <c r="S19" s="460">
        <f>'Rent Roll (MF &amp; Retail)'!Z147*IF(S$3&gt;'Project Summary'!$G$7,0,1)</f>
        <v>0</v>
      </c>
      <c r="T19" s="460">
        <f>'Rent Roll (MF &amp; Retail)'!AA147*IF(T$3&gt;'Project Summary'!$G$7,0,1)</f>
        <v>0</v>
      </c>
      <c r="U19" s="460">
        <f>'Rent Roll (MF &amp; Retail)'!AB147*IF(U$3&gt;'Project Summary'!$G$7,0,1)</f>
        <v>0</v>
      </c>
      <c r="V19" s="460">
        <f>'Rent Roll (MF &amp; Retail)'!AC147*IF(V$3&gt;'Project Summary'!$G$7,0,1)</f>
        <v>0</v>
      </c>
      <c r="W19" s="460">
        <f>'Rent Roll (MF &amp; Retail)'!AD147*IF(W$3&gt;'Project Summary'!$G$7,0,1)</f>
        <v>0</v>
      </c>
      <c r="X19" s="460">
        <f>'Rent Roll (MF &amp; Retail)'!AE147*IF(X$3&gt;'Project Summary'!$G$7,0,1)</f>
        <v>0</v>
      </c>
      <c r="Y19" s="460">
        <f>'Rent Roll (MF &amp; Retail)'!AF147*IF(Y$3&gt;'Project Summary'!$G$7,0,1)</f>
        <v>0</v>
      </c>
      <c r="Z19" s="460">
        <f>'Rent Roll (MF &amp; Retail)'!AG147*IF(Z$3&gt;'Project Summary'!$G$7,0,1)</f>
        <v>0</v>
      </c>
      <c r="AA19" s="460">
        <f>'Rent Roll (MF &amp; Retail)'!AH147*IF(AA$3&gt;'Project Summary'!$G$7,0,1)</f>
        <v>0</v>
      </c>
      <c r="AB19" s="460">
        <f>'Rent Roll (MF &amp; Retail)'!AI147*IF(AB$3&gt;'Project Summary'!$G$7,0,1)</f>
        <v>0</v>
      </c>
      <c r="AC19" s="460">
        <f>'Rent Roll (MF &amp; Retail)'!AJ147*IF(AC$3&gt;'Project Summary'!$G$7,0,1)</f>
        <v>0</v>
      </c>
      <c r="AD19" s="460">
        <f>'Rent Roll (MF &amp; Retail)'!AK147*IF(AD$3&gt;'Project Summary'!$G$7,0,1)</f>
        <v>0</v>
      </c>
      <c r="AE19" s="460">
        <f>'Rent Roll (MF &amp; Retail)'!AL147*IF(AE$3&gt;'Project Summary'!$G$7,0,1)</f>
        <v>0</v>
      </c>
      <c r="AF19" s="460">
        <f>'Rent Roll (MF &amp; Retail)'!AM147*IF(AF$3&gt;'Project Summary'!$G$7,0,1)</f>
        <v>0</v>
      </c>
      <c r="AG19" s="460">
        <f>'Rent Roll (MF &amp; Retail)'!AN147*IF(AG$3&gt;'Project Summary'!$G$7,0,1)</f>
        <v>0</v>
      </c>
      <c r="AH19" s="460">
        <f>'Rent Roll (MF &amp; Retail)'!AO147*IF(AH$3&gt;'Project Summary'!$G$7,0,1)</f>
        <v>0</v>
      </c>
      <c r="AI19" s="460">
        <f>'Rent Roll (MF &amp; Retail)'!AP147*IF(AI$3&gt;'Project Summary'!$G$7,0,1)</f>
        <v>0</v>
      </c>
      <c r="AJ19" s="460">
        <f>'Rent Roll (MF &amp; Retail)'!AQ147*IF(AJ$3&gt;'Project Summary'!$G$7,0,1)</f>
        <v>0</v>
      </c>
      <c r="AK19" s="460">
        <f>'Rent Roll (MF &amp; Retail)'!AR147*IF(AK$3&gt;'Project Summary'!$G$7,0,1)</f>
        <v>0</v>
      </c>
      <c r="AL19" s="460">
        <f>'Rent Roll (MF &amp; Retail)'!AS147*IF(AL$3&gt;'Project Summary'!$G$7,0,1)</f>
        <v>0</v>
      </c>
      <c r="AM19" s="460">
        <f>'Rent Roll (MF &amp; Retail)'!AT147*IF(AM$3&gt;'Project Summary'!$G$7,0,1)</f>
        <v>0</v>
      </c>
      <c r="AN19" s="460">
        <f>'Rent Roll (MF &amp; Retail)'!AU147*IF(AN$3&gt;'Project Summary'!$G$7,0,1)</f>
        <v>0</v>
      </c>
      <c r="AO19" s="460">
        <f>'Rent Roll (MF &amp; Retail)'!AV147*IF(AO$3&gt;'Project Summary'!$G$7,0,1)</f>
        <v>0</v>
      </c>
      <c r="AP19" s="460">
        <f>'Rent Roll (MF &amp; Retail)'!AW147*IF(AP$3&gt;'Project Summary'!$G$7,0,1)</f>
        <v>0</v>
      </c>
      <c r="AQ19" s="460">
        <f>'Rent Roll (MF &amp; Retail)'!AX147*IF(AQ$3&gt;'Project Summary'!$G$7,0,1)</f>
        <v>0</v>
      </c>
      <c r="AR19" s="460">
        <f>'Rent Roll (MF &amp; Retail)'!AY147*IF(AR$3&gt;'Project Summary'!$G$7,0,1)</f>
        <v>0</v>
      </c>
      <c r="AS19" s="460">
        <f>'Rent Roll (MF &amp; Retail)'!AZ147*IF(AS$3&gt;'Project Summary'!$G$7,0,1)</f>
        <v>0</v>
      </c>
      <c r="AT19" s="460">
        <f>'Rent Roll (MF &amp; Retail)'!BA147*IF(AT$3&gt;'Project Summary'!$G$7,0,1)</f>
        <v>0</v>
      </c>
      <c r="AU19" s="460">
        <f>'Rent Roll (MF &amp; Retail)'!BB147*IF(AU$3&gt;'Project Summary'!$G$7,0,1)</f>
        <v>0</v>
      </c>
      <c r="AV19" s="460">
        <f>'Rent Roll (MF &amp; Retail)'!BC147*IF(AV$3&gt;'Project Summary'!$G$7,0,1)</f>
        <v>0</v>
      </c>
      <c r="AW19" s="460">
        <f>'Rent Roll (MF &amp; Retail)'!BD147*IF(AW$3&gt;'Project Summary'!$G$7,0,1)</f>
        <v>0</v>
      </c>
      <c r="AX19" s="460">
        <f>'Rent Roll (MF &amp; Retail)'!BE147*IF(AX$3&gt;'Project Summary'!$G$7,0,1)</f>
        <v>0</v>
      </c>
      <c r="AY19" s="460">
        <f>'Rent Roll (MF &amp; Retail)'!BF147*IF(AY$3&gt;'Project Summary'!$G$7,0,1)</f>
        <v>0</v>
      </c>
      <c r="AZ19" s="460">
        <f>'Rent Roll (MF &amp; Retail)'!BG147*IF(AZ$3&gt;'Project Summary'!$G$7,0,1)</f>
        <v>0</v>
      </c>
      <c r="BA19" s="460">
        <f>'Rent Roll (MF &amp; Retail)'!BH147*IF(BA$3&gt;'Project Summary'!$G$7,0,1)</f>
        <v>0</v>
      </c>
      <c r="BB19" s="460">
        <f>'Rent Roll (MF &amp; Retail)'!BI147*IF(BB$3&gt;'Project Summary'!$G$7,0,1)</f>
        <v>0</v>
      </c>
      <c r="BC19" s="460">
        <f>'Rent Roll (MF &amp; Retail)'!BJ147*IF(BC$3&gt;'Project Summary'!$G$7,0,1)</f>
        <v>0</v>
      </c>
      <c r="BD19" s="460">
        <f>'Rent Roll (MF &amp; Retail)'!BK147*IF(BD$3&gt;'Project Summary'!$G$7,0,1)</f>
        <v>0</v>
      </c>
      <c r="BE19" s="460">
        <f>'Rent Roll (MF &amp; Retail)'!BL147*IF(BE$3&gt;'Project Summary'!$G$7,0,1)</f>
        <v>0</v>
      </c>
      <c r="BF19" s="460">
        <f>'Rent Roll (MF &amp; Retail)'!BM147*IF(BF$3&gt;'Project Summary'!$G$7,0,1)</f>
        <v>0</v>
      </c>
      <c r="BG19" s="460">
        <f>'Rent Roll (MF &amp; Retail)'!BN147*IF(BG$3&gt;'Project Summary'!$G$7,0,1)</f>
        <v>0</v>
      </c>
      <c r="BH19" s="460">
        <f>'Rent Roll (MF &amp; Retail)'!BO147*IF(BH$3&gt;'Project Summary'!$G$7,0,1)</f>
        <v>0</v>
      </c>
      <c r="BI19" s="460">
        <f>'Rent Roll (MF &amp; Retail)'!BP147*IF(BI$3&gt;'Project Summary'!$G$7,0,1)</f>
        <v>0</v>
      </c>
      <c r="BJ19" s="460">
        <f>'Rent Roll (MF &amp; Retail)'!BQ147*IF(BJ$3&gt;'Project Summary'!$G$7,0,1)</f>
        <v>0</v>
      </c>
      <c r="BK19" s="460">
        <f>'Rent Roll (MF &amp; Retail)'!BR147*IF(BK$3&gt;'Project Summary'!$G$7,0,1)</f>
        <v>0</v>
      </c>
      <c r="BL19" s="460">
        <f>'Rent Roll (MF &amp; Retail)'!BS147*IF(BL$3&gt;'Project Summary'!$G$7,0,1)</f>
        <v>0</v>
      </c>
      <c r="BM19" s="460">
        <f>'Rent Roll (MF &amp; Retail)'!BT147*IF(BM$3&gt;'Project Summary'!$G$7,0,1)</f>
        <v>0</v>
      </c>
      <c r="BN19" s="460">
        <f>'Rent Roll (MF &amp; Retail)'!BU147*IF(BN$3&gt;'Project Summary'!$G$7,0,1)</f>
        <v>0</v>
      </c>
      <c r="BO19" s="460">
        <f>'Rent Roll (MF &amp; Retail)'!BV147*IF(BO$3&gt;'Project Summary'!$G$7,0,1)</f>
        <v>0</v>
      </c>
      <c r="BP19" s="460">
        <f>'Rent Roll (MF &amp; Retail)'!BW147*IF(BP$3&gt;'Project Summary'!$G$7,0,1)</f>
        <v>0</v>
      </c>
      <c r="BQ19" s="460">
        <f>'Rent Roll (MF &amp; Retail)'!BX147*IF(BQ$3&gt;'Project Summary'!$G$7,0,1)</f>
        <v>0</v>
      </c>
      <c r="BR19" s="460">
        <f>'Rent Roll (MF &amp; Retail)'!BY147*IF(BR$3&gt;'Project Summary'!$G$7,0,1)</f>
        <v>0</v>
      </c>
      <c r="BS19" s="460">
        <f>'Rent Roll (MF &amp; Retail)'!BZ147*IF(BS$3&gt;'Project Summary'!$G$7,0,1)</f>
        <v>0</v>
      </c>
      <c r="BT19" s="460">
        <f>'Rent Roll (MF &amp; Retail)'!CA147*IF(BT$3&gt;'Project Summary'!$G$7,0,1)</f>
        <v>0</v>
      </c>
      <c r="BU19" s="460">
        <f>'Rent Roll (MF &amp; Retail)'!CB147*IF(BU$3&gt;'Project Summary'!$G$7,0,1)</f>
        <v>0</v>
      </c>
      <c r="BV19" s="460">
        <f>'Rent Roll (MF &amp; Retail)'!CC147*IF(BV$3&gt;'Project Summary'!$G$7,0,1)</f>
        <v>0</v>
      </c>
      <c r="BW19" s="460">
        <f>'Rent Roll (MF &amp; Retail)'!CD147*IF(BW$3&gt;'Project Summary'!$G$7,0,1)</f>
        <v>0</v>
      </c>
      <c r="BX19" s="460">
        <f>'Rent Roll (MF &amp; Retail)'!CE147*IF(BX$3&gt;'Project Summary'!$G$7,0,1)</f>
        <v>0</v>
      </c>
      <c r="BY19" s="460">
        <f>'Rent Roll (MF &amp; Retail)'!CF147*IF(BY$3&gt;'Project Summary'!$G$7,0,1)</f>
        <v>0</v>
      </c>
      <c r="BZ19" s="460">
        <f>'Rent Roll (MF &amp; Retail)'!CG147*IF(BZ$3&gt;'Project Summary'!$G$7,0,1)</f>
        <v>0</v>
      </c>
      <c r="CA19" s="460">
        <f>'Rent Roll (MF &amp; Retail)'!CH147*IF(CA$3&gt;'Project Summary'!$G$7,0,1)</f>
        <v>0</v>
      </c>
      <c r="CB19" s="460">
        <f>'Rent Roll (MF &amp; Retail)'!CI147*IF(CB$3&gt;'Project Summary'!$G$7,0,1)</f>
        <v>0</v>
      </c>
      <c r="CC19" s="460">
        <f>'Rent Roll (MF &amp; Retail)'!CJ147*IF(CC$3&gt;'Project Summary'!$G$7,0,1)</f>
        <v>0</v>
      </c>
      <c r="CD19" s="460">
        <f>'Rent Roll (MF &amp; Retail)'!CK147*IF(CD$3&gt;'Project Summary'!$G$7,0,1)</f>
        <v>0</v>
      </c>
      <c r="CE19" s="460">
        <f>'Rent Roll (MF &amp; Retail)'!CL147*IF(CE$3&gt;'Project Summary'!$G$7,0,1)</f>
        <v>0</v>
      </c>
      <c r="CF19" s="460">
        <f>'Rent Roll (MF &amp; Retail)'!CM147*IF(CF$3&gt;'Project Summary'!$G$7,0,1)</f>
        <v>0</v>
      </c>
      <c r="CG19" s="460">
        <f>'Rent Roll (MF &amp; Retail)'!CN147*IF(CG$3&gt;'Project Summary'!$G$7,0,1)</f>
        <v>0</v>
      </c>
      <c r="CH19" s="460">
        <f>'Rent Roll (MF &amp; Retail)'!CO147*IF(CH$3&gt;'Project Summary'!$G$7,0,1)</f>
        <v>0</v>
      </c>
      <c r="CI19" s="460">
        <f>'Rent Roll (MF &amp; Retail)'!CP147*IF(CI$3&gt;'Project Summary'!$G$7,0,1)</f>
        <v>0</v>
      </c>
      <c r="CJ19" s="460">
        <f>'Rent Roll (MF &amp; Retail)'!CQ147*IF(CJ$3&gt;'Project Summary'!$G$7,0,1)</f>
        <v>0</v>
      </c>
      <c r="CK19" s="460">
        <f>'Rent Roll (MF &amp; Retail)'!CR147*IF(CK$3&gt;'Project Summary'!$G$7,0,1)</f>
        <v>0</v>
      </c>
      <c r="CL19" s="460">
        <f>'Rent Roll (MF &amp; Retail)'!CS147*IF(CL$3&gt;'Project Summary'!$G$7,0,1)</f>
        <v>0</v>
      </c>
      <c r="CM19" s="460">
        <f>'Rent Roll (MF &amp; Retail)'!CT147*IF(CM$3&gt;'Project Summary'!$G$7,0,1)</f>
        <v>0</v>
      </c>
      <c r="CN19" s="460">
        <f>'Rent Roll (MF &amp; Retail)'!CU147*IF(CN$3&gt;'Project Summary'!$G$7,0,1)</f>
        <v>0</v>
      </c>
      <c r="CO19" s="460">
        <f>'Rent Roll (MF &amp; Retail)'!CV147*IF(CO$3&gt;'Project Summary'!$G$7,0,1)</f>
        <v>0</v>
      </c>
      <c r="CP19" s="460">
        <f>'Rent Roll (MF &amp; Retail)'!CW147*IF(CP$3&gt;'Project Summary'!$G$7,0,1)</f>
        <v>0</v>
      </c>
      <c r="CQ19" s="460">
        <f>'Rent Roll (MF &amp; Retail)'!CX147*IF(CQ$3&gt;'Project Summary'!$G$7,0,1)</f>
        <v>0</v>
      </c>
      <c r="CR19" s="460">
        <f>'Rent Roll (MF &amp; Retail)'!CY147*IF(CR$3&gt;'Project Summary'!$G$7,0,1)</f>
        <v>0</v>
      </c>
      <c r="CS19" s="460">
        <f>'Rent Roll (MF &amp; Retail)'!CZ147*IF(CS$3&gt;'Project Summary'!$G$7,0,1)</f>
        <v>0</v>
      </c>
      <c r="CT19" s="460">
        <f>'Rent Roll (MF &amp; Retail)'!DA147*IF(CT$3&gt;'Project Summary'!$G$7,0,1)</f>
        <v>0</v>
      </c>
      <c r="CU19" s="460">
        <f>'Rent Roll (MF &amp; Retail)'!DB147*IF(CU$3&gt;'Project Summary'!$G$7,0,1)</f>
        <v>0</v>
      </c>
      <c r="CV19" s="460">
        <f>'Rent Roll (MF &amp; Retail)'!DC147*IF(CV$3&gt;'Project Summary'!$G$7,0,1)</f>
        <v>0</v>
      </c>
      <c r="CW19" s="460">
        <f>'Rent Roll (MF &amp; Retail)'!DD147*IF(CW$3&gt;'Project Summary'!$G$7,0,1)</f>
        <v>0</v>
      </c>
      <c r="CX19" s="460">
        <f>'Rent Roll (MF &amp; Retail)'!DE147*IF(CX$3&gt;'Project Summary'!$G$7,0,1)</f>
        <v>0</v>
      </c>
      <c r="CY19" s="460">
        <f>'Rent Roll (MF &amp; Retail)'!DF147*IF(CY$3&gt;'Project Summary'!$G$7,0,1)</f>
        <v>0</v>
      </c>
      <c r="CZ19" s="460">
        <f>'Rent Roll (MF &amp; Retail)'!DG147*IF(CZ$3&gt;'Project Summary'!$G$7,0,1)</f>
        <v>0</v>
      </c>
      <c r="DA19" s="460">
        <f>'Rent Roll (MF &amp; Retail)'!DH147*IF(DA$3&gt;'Project Summary'!$G$7,0,1)</f>
        <v>0</v>
      </c>
      <c r="DB19" s="460">
        <f>'Rent Roll (MF &amp; Retail)'!DI147*IF(DB$3&gt;'Project Summary'!$G$7,0,1)</f>
        <v>0</v>
      </c>
      <c r="DC19" s="460">
        <f>'Rent Roll (MF &amp; Retail)'!DJ147*IF(DC$3&gt;'Project Summary'!$G$7,0,1)</f>
        <v>0</v>
      </c>
      <c r="DD19" s="460">
        <f>'Rent Roll (MF &amp; Retail)'!DK147*IF(DD$3&gt;'Project Summary'!$G$7,0,1)</f>
        <v>0</v>
      </c>
      <c r="DE19" s="460">
        <f>'Rent Roll (MF &amp; Retail)'!DL147*IF(DE$3&gt;'Project Summary'!$G$7,0,1)</f>
        <v>0</v>
      </c>
      <c r="DF19" s="460">
        <f>'Rent Roll (MF &amp; Retail)'!DM147*IF(DF$3&gt;'Project Summary'!$G$7,0,1)</f>
        <v>0</v>
      </c>
      <c r="DG19" s="460">
        <f>'Rent Roll (MF &amp; Retail)'!DN147*IF(DG$3&gt;'Project Summary'!$G$7,0,1)</f>
        <v>0</v>
      </c>
      <c r="DH19" s="460">
        <f>'Rent Roll (MF &amp; Retail)'!DO147*IF(DH$3&gt;'Project Summary'!$G$7,0,1)</f>
        <v>0</v>
      </c>
      <c r="DI19" s="460">
        <f>'Rent Roll (MF &amp; Retail)'!DP147*IF(DI$3&gt;'Project Summary'!$G$7,0,1)</f>
        <v>0</v>
      </c>
      <c r="DJ19" s="460">
        <f>'Rent Roll (MF &amp; Retail)'!DQ147*IF(DJ$3&gt;'Project Summary'!$G$7,0,1)</f>
        <v>0</v>
      </c>
      <c r="DK19" s="460">
        <f>'Rent Roll (MF &amp; Retail)'!DR147*IF(DK$3&gt;'Project Summary'!$G$7,0,1)</f>
        <v>0</v>
      </c>
      <c r="DL19" s="460">
        <f>'Rent Roll (MF &amp; Retail)'!DS147*IF(DL$3&gt;'Project Summary'!$G$7,0,1)</f>
        <v>0</v>
      </c>
      <c r="DM19" s="460">
        <f>'Rent Roll (MF &amp; Retail)'!DT147*IF(DM$3&gt;'Project Summary'!$G$7,0,1)</f>
        <v>0</v>
      </c>
      <c r="DN19" s="460">
        <f>'Rent Roll (MF &amp; Retail)'!DU147*IF(DN$3&gt;'Project Summary'!$G$7,0,1)</f>
        <v>0</v>
      </c>
      <c r="DO19" s="460">
        <f>'Rent Roll (MF &amp; Retail)'!DV147*IF(DO$3&gt;'Project Summary'!$G$7,0,1)</f>
        <v>0</v>
      </c>
      <c r="DP19" s="460">
        <f>'Rent Roll (MF &amp; Retail)'!DW147*IF(DP$3&gt;'Project Summary'!$G$7,0,1)</f>
        <v>0</v>
      </c>
      <c r="DQ19" s="460">
        <f>'Rent Roll (MF &amp; Retail)'!DX147*IF(DQ$3&gt;'Project Summary'!$G$7,0,1)</f>
        <v>0</v>
      </c>
      <c r="DR19" s="460">
        <f>'Rent Roll (MF &amp; Retail)'!DY147*IF(DR$3&gt;'Project Summary'!$G$7,0,1)</f>
        <v>0</v>
      </c>
      <c r="DS19" s="460">
        <f>'Rent Roll (MF &amp; Retail)'!DZ147*IF(DS$3&gt;'Project Summary'!$G$7,0,1)</f>
        <v>0</v>
      </c>
      <c r="DT19" s="460">
        <f>'Rent Roll (MF &amp; Retail)'!EA147*IF(DT$3&gt;'Project Summary'!$G$7,0,1)</f>
        <v>0</v>
      </c>
      <c r="DU19" s="586"/>
    </row>
    <row r="20" spans="1:125" s="466" customFormat="1">
      <c r="A20" s="246"/>
      <c r="B20" s="24" t="str">
        <f>'Pro Forma'!B23</f>
        <v>Total Retail Income</v>
      </c>
      <c r="C20" s="24"/>
      <c r="D20" s="24"/>
      <c r="E20" s="588">
        <f>SUM(E18:E19)*IF(E$3&gt;'Project Summary'!$G$7,0,1)</f>
        <v>0</v>
      </c>
      <c r="F20" s="588">
        <f>SUM(F18:F19)*IF(F$3&gt;'Project Summary'!$G$7,0,1)</f>
        <v>0</v>
      </c>
      <c r="G20" s="588">
        <f>SUM(G18:G19)*IF(G$3&gt;'Project Summary'!$G$7,0,1)</f>
        <v>0</v>
      </c>
      <c r="H20" s="588">
        <f>SUM(H18:H19)*IF(H$3&gt;'Project Summary'!$G$7,0,1)</f>
        <v>0</v>
      </c>
      <c r="I20" s="588">
        <f>SUM(I18:I19)*IF(I$3&gt;'Project Summary'!$G$7,0,1)</f>
        <v>0</v>
      </c>
      <c r="J20" s="588">
        <f>SUM(J18:J19)*IF(J$3&gt;'Project Summary'!$G$7,0,1)</f>
        <v>0</v>
      </c>
      <c r="K20" s="588">
        <f>SUM(K18:K19)*IF(K$3&gt;'Project Summary'!$G$7,0,1)</f>
        <v>0</v>
      </c>
      <c r="L20" s="588">
        <f>SUM(L18:L19)*IF(L$3&gt;'Project Summary'!$G$7,0,1)</f>
        <v>0</v>
      </c>
      <c r="M20" s="588">
        <f>SUM(M18:M19)*IF(M$3&gt;'Project Summary'!$G$7,0,1)</f>
        <v>0</v>
      </c>
      <c r="N20" s="588">
        <f>SUM(N18:N19)*IF(N$3&gt;'Project Summary'!$G$7,0,1)</f>
        <v>0</v>
      </c>
      <c r="O20" s="588">
        <f>SUM(O18:O19)*IF(O$3&gt;'Project Summary'!$G$7,0,1)</f>
        <v>0</v>
      </c>
      <c r="P20" s="588">
        <f>SUM(P18:P19)*IF(P$3&gt;'Project Summary'!$G$7,0,1)</f>
        <v>0</v>
      </c>
      <c r="Q20" s="588">
        <f>SUM(Q18:Q19)*IF(Q$3&gt;'Project Summary'!$G$7,0,1)</f>
        <v>0</v>
      </c>
      <c r="R20" s="588">
        <f>SUM(R18:R19)*IF(R$3&gt;'Project Summary'!$G$7,0,1)</f>
        <v>0</v>
      </c>
      <c r="S20" s="588">
        <f>SUM(S18:S19)*IF(S$3&gt;'Project Summary'!$G$7,0,1)</f>
        <v>0</v>
      </c>
      <c r="T20" s="588">
        <f>SUM(T18:T19)*IF(T$3&gt;'Project Summary'!$G$7,0,1)</f>
        <v>0</v>
      </c>
      <c r="U20" s="588">
        <f>SUM(U18:U19)*IF(U$3&gt;'Project Summary'!$G$7,0,1)</f>
        <v>0</v>
      </c>
      <c r="V20" s="588">
        <f>SUM(V18:V19)*IF(V$3&gt;'Project Summary'!$G$7,0,1)</f>
        <v>0</v>
      </c>
      <c r="W20" s="588">
        <f>SUM(W18:W19)*IF(W$3&gt;'Project Summary'!$G$7,0,1)</f>
        <v>0</v>
      </c>
      <c r="X20" s="588">
        <f>SUM(X18:X19)*IF(X$3&gt;'Project Summary'!$G$7,0,1)</f>
        <v>0</v>
      </c>
      <c r="Y20" s="588">
        <f>SUM(Y18:Y19)*IF(Y$3&gt;'Project Summary'!$G$7,0,1)</f>
        <v>0</v>
      </c>
      <c r="Z20" s="588">
        <f>SUM(Z18:Z19)*IF(Z$3&gt;'Project Summary'!$G$7,0,1)</f>
        <v>0</v>
      </c>
      <c r="AA20" s="588">
        <f>SUM(AA18:AA19)*IF(AA$3&gt;'Project Summary'!$G$7,0,1)</f>
        <v>0</v>
      </c>
      <c r="AB20" s="588">
        <f>SUM(AB18:AB19)*IF(AB$3&gt;'Project Summary'!$G$7,0,1)</f>
        <v>0</v>
      </c>
      <c r="AC20" s="588">
        <f>SUM(AC18:AC19)*IF(AC$3&gt;'Project Summary'!$G$7,0,1)</f>
        <v>0</v>
      </c>
      <c r="AD20" s="588">
        <f>SUM(AD18:AD19)*IF(AD$3&gt;'Project Summary'!$G$7,0,1)</f>
        <v>0</v>
      </c>
      <c r="AE20" s="588">
        <f>SUM(AE18:AE19)*IF(AE$3&gt;'Project Summary'!$G$7,0,1)</f>
        <v>0</v>
      </c>
      <c r="AF20" s="588">
        <f>SUM(AF18:AF19)*IF(AF$3&gt;'Project Summary'!$G$7,0,1)</f>
        <v>0</v>
      </c>
      <c r="AG20" s="588">
        <f>SUM(AG18:AG19)*IF(AG$3&gt;'Project Summary'!$G$7,0,1)</f>
        <v>0</v>
      </c>
      <c r="AH20" s="588">
        <f>SUM(AH18:AH19)*IF(AH$3&gt;'Project Summary'!$G$7,0,1)</f>
        <v>0</v>
      </c>
      <c r="AI20" s="588">
        <f>SUM(AI18:AI19)*IF(AI$3&gt;'Project Summary'!$G$7,0,1)</f>
        <v>0</v>
      </c>
      <c r="AJ20" s="588">
        <f>SUM(AJ18:AJ19)*IF(AJ$3&gt;'Project Summary'!$G$7,0,1)</f>
        <v>0</v>
      </c>
      <c r="AK20" s="588">
        <f>SUM(AK18:AK19)*IF(AK$3&gt;'Project Summary'!$G$7,0,1)</f>
        <v>0</v>
      </c>
      <c r="AL20" s="588">
        <f>SUM(AL18:AL19)*IF(AL$3&gt;'Project Summary'!$G$7,0,1)</f>
        <v>0</v>
      </c>
      <c r="AM20" s="588">
        <f>SUM(AM18:AM19)*IF(AM$3&gt;'Project Summary'!$G$7,0,1)</f>
        <v>0</v>
      </c>
      <c r="AN20" s="588">
        <f>SUM(AN18:AN19)*IF(AN$3&gt;'Project Summary'!$G$7,0,1)</f>
        <v>0</v>
      </c>
      <c r="AO20" s="588">
        <f>SUM(AO18:AO19)*IF(AO$3&gt;'Project Summary'!$G$7,0,1)</f>
        <v>0</v>
      </c>
      <c r="AP20" s="588">
        <f>SUM(AP18:AP19)*IF(AP$3&gt;'Project Summary'!$G$7,0,1)</f>
        <v>0</v>
      </c>
      <c r="AQ20" s="588">
        <f>SUM(AQ18:AQ19)*IF(AQ$3&gt;'Project Summary'!$G$7,0,1)</f>
        <v>0</v>
      </c>
      <c r="AR20" s="588">
        <f>SUM(AR18:AR19)*IF(AR$3&gt;'Project Summary'!$G$7,0,1)</f>
        <v>0</v>
      </c>
      <c r="AS20" s="588">
        <f>SUM(AS18:AS19)*IF(AS$3&gt;'Project Summary'!$G$7,0,1)</f>
        <v>0</v>
      </c>
      <c r="AT20" s="588">
        <f>SUM(AT18:AT19)*IF(AT$3&gt;'Project Summary'!$G$7,0,1)</f>
        <v>0</v>
      </c>
      <c r="AU20" s="588">
        <f>SUM(AU18:AU19)*IF(AU$3&gt;'Project Summary'!$G$7,0,1)</f>
        <v>0</v>
      </c>
      <c r="AV20" s="588">
        <f>SUM(AV18:AV19)*IF(AV$3&gt;'Project Summary'!$G$7,0,1)</f>
        <v>0</v>
      </c>
      <c r="AW20" s="588">
        <f>SUM(AW18:AW19)*IF(AW$3&gt;'Project Summary'!$G$7,0,1)</f>
        <v>0</v>
      </c>
      <c r="AX20" s="588">
        <f>SUM(AX18:AX19)*IF(AX$3&gt;'Project Summary'!$G$7,0,1)</f>
        <v>0</v>
      </c>
      <c r="AY20" s="588">
        <f>SUM(AY18:AY19)*IF(AY$3&gt;'Project Summary'!$G$7,0,1)</f>
        <v>0</v>
      </c>
      <c r="AZ20" s="588">
        <f>SUM(AZ18:AZ19)*IF(AZ$3&gt;'Project Summary'!$G$7,0,1)</f>
        <v>0</v>
      </c>
      <c r="BA20" s="588">
        <f>SUM(BA18:BA19)*IF(BA$3&gt;'Project Summary'!$G$7,0,1)</f>
        <v>0</v>
      </c>
      <c r="BB20" s="588">
        <f>SUM(BB18:BB19)*IF(BB$3&gt;'Project Summary'!$G$7,0,1)</f>
        <v>0</v>
      </c>
      <c r="BC20" s="588">
        <f>SUM(BC18:BC19)*IF(BC$3&gt;'Project Summary'!$G$7,0,1)</f>
        <v>0</v>
      </c>
      <c r="BD20" s="588">
        <f>SUM(BD18:BD19)*IF(BD$3&gt;'Project Summary'!$G$7,0,1)</f>
        <v>0</v>
      </c>
      <c r="BE20" s="588">
        <f>SUM(BE18:BE19)*IF(BE$3&gt;'Project Summary'!$G$7,0,1)</f>
        <v>0</v>
      </c>
      <c r="BF20" s="588">
        <f>SUM(BF18:BF19)*IF(BF$3&gt;'Project Summary'!$G$7,0,1)</f>
        <v>0</v>
      </c>
      <c r="BG20" s="588">
        <f>SUM(BG18:BG19)*IF(BG$3&gt;'Project Summary'!$G$7,0,1)</f>
        <v>0</v>
      </c>
      <c r="BH20" s="588">
        <f>SUM(BH18:BH19)*IF(BH$3&gt;'Project Summary'!$G$7,0,1)</f>
        <v>0</v>
      </c>
      <c r="BI20" s="588">
        <f>SUM(BI18:BI19)*IF(BI$3&gt;'Project Summary'!$G$7,0,1)</f>
        <v>0</v>
      </c>
      <c r="BJ20" s="588">
        <f>SUM(BJ18:BJ19)*IF(BJ$3&gt;'Project Summary'!$G$7,0,1)</f>
        <v>0</v>
      </c>
      <c r="BK20" s="588">
        <f>SUM(BK18:BK19)*IF(BK$3&gt;'Project Summary'!$G$7,0,1)</f>
        <v>0</v>
      </c>
      <c r="BL20" s="588">
        <f>SUM(BL18:BL19)*IF(BL$3&gt;'Project Summary'!$G$7,0,1)</f>
        <v>0</v>
      </c>
      <c r="BM20" s="588">
        <f>SUM(BM18:BM19)*IF(BM$3&gt;'Project Summary'!$G$7,0,1)</f>
        <v>0</v>
      </c>
      <c r="BN20" s="588">
        <f>SUM(BN18:BN19)*IF(BN$3&gt;'Project Summary'!$G$7,0,1)</f>
        <v>0</v>
      </c>
      <c r="BO20" s="588">
        <f>SUM(BO18:BO19)*IF(BO$3&gt;'Project Summary'!$G$7,0,1)</f>
        <v>0</v>
      </c>
      <c r="BP20" s="588">
        <f>SUM(BP18:BP19)*IF(BP$3&gt;'Project Summary'!$G$7,0,1)</f>
        <v>0</v>
      </c>
      <c r="BQ20" s="588">
        <f>SUM(BQ18:BQ19)*IF(BQ$3&gt;'Project Summary'!$G$7,0,1)</f>
        <v>0</v>
      </c>
      <c r="BR20" s="588">
        <f>SUM(BR18:BR19)*IF(BR$3&gt;'Project Summary'!$G$7,0,1)</f>
        <v>0</v>
      </c>
      <c r="BS20" s="588">
        <f>SUM(BS18:BS19)*IF(BS$3&gt;'Project Summary'!$G$7,0,1)</f>
        <v>0</v>
      </c>
      <c r="BT20" s="588">
        <f>SUM(BT18:BT19)*IF(BT$3&gt;'Project Summary'!$G$7,0,1)</f>
        <v>0</v>
      </c>
      <c r="BU20" s="588">
        <f>SUM(BU18:BU19)*IF(BU$3&gt;'Project Summary'!$G$7,0,1)</f>
        <v>0</v>
      </c>
      <c r="BV20" s="588">
        <f>SUM(BV18:BV19)*IF(BV$3&gt;'Project Summary'!$G$7,0,1)</f>
        <v>0</v>
      </c>
      <c r="BW20" s="588">
        <f>SUM(BW18:BW19)*IF(BW$3&gt;'Project Summary'!$G$7,0,1)</f>
        <v>0</v>
      </c>
      <c r="BX20" s="588">
        <f>SUM(BX18:BX19)*IF(BX$3&gt;'Project Summary'!$G$7,0,1)</f>
        <v>0</v>
      </c>
      <c r="BY20" s="588">
        <f>SUM(BY18:BY19)*IF(BY$3&gt;'Project Summary'!$G$7,0,1)</f>
        <v>0</v>
      </c>
      <c r="BZ20" s="588">
        <f>SUM(BZ18:BZ19)*IF(BZ$3&gt;'Project Summary'!$G$7,0,1)</f>
        <v>0</v>
      </c>
      <c r="CA20" s="588">
        <f>SUM(CA18:CA19)*IF(CA$3&gt;'Project Summary'!$G$7,0,1)</f>
        <v>0</v>
      </c>
      <c r="CB20" s="588">
        <f>SUM(CB18:CB19)*IF(CB$3&gt;'Project Summary'!$G$7,0,1)</f>
        <v>0</v>
      </c>
      <c r="CC20" s="588">
        <f>SUM(CC18:CC19)*IF(CC$3&gt;'Project Summary'!$G$7,0,1)</f>
        <v>0</v>
      </c>
      <c r="CD20" s="588">
        <f>SUM(CD18:CD19)*IF(CD$3&gt;'Project Summary'!$G$7,0,1)</f>
        <v>0</v>
      </c>
      <c r="CE20" s="588">
        <f>SUM(CE18:CE19)*IF(CE$3&gt;'Project Summary'!$G$7,0,1)</f>
        <v>0</v>
      </c>
      <c r="CF20" s="588">
        <f>SUM(CF18:CF19)*IF(CF$3&gt;'Project Summary'!$G$7,0,1)</f>
        <v>0</v>
      </c>
      <c r="CG20" s="588">
        <f>SUM(CG18:CG19)*IF(CG$3&gt;'Project Summary'!$G$7,0,1)</f>
        <v>0</v>
      </c>
      <c r="CH20" s="588">
        <f>SUM(CH18:CH19)*IF(CH$3&gt;'Project Summary'!$G$7,0,1)</f>
        <v>0</v>
      </c>
      <c r="CI20" s="588">
        <f>SUM(CI18:CI19)*IF(CI$3&gt;'Project Summary'!$G$7,0,1)</f>
        <v>0</v>
      </c>
      <c r="CJ20" s="588">
        <f>SUM(CJ18:CJ19)*IF(CJ$3&gt;'Project Summary'!$G$7,0,1)</f>
        <v>0</v>
      </c>
      <c r="CK20" s="588">
        <f>SUM(CK18:CK19)*IF(CK$3&gt;'Project Summary'!$G$7,0,1)</f>
        <v>0</v>
      </c>
      <c r="CL20" s="588">
        <f>SUM(CL18:CL19)*IF(CL$3&gt;'Project Summary'!$G$7,0,1)</f>
        <v>0</v>
      </c>
      <c r="CM20" s="588">
        <f>SUM(CM18:CM19)*IF(CM$3&gt;'Project Summary'!$G$7,0,1)</f>
        <v>0</v>
      </c>
      <c r="CN20" s="588">
        <f>SUM(CN18:CN19)*IF(CN$3&gt;'Project Summary'!$G$7,0,1)</f>
        <v>0</v>
      </c>
      <c r="CO20" s="588">
        <f>SUM(CO18:CO19)*IF(CO$3&gt;'Project Summary'!$G$7,0,1)</f>
        <v>0</v>
      </c>
      <c r="CP20" s="588">
        <f>SUM(CP18:CP19)*IF(CP$3&gt;'Project Summary'!$G$7,0,1)</f>
        <v>0</v>
      </c>
      <c r="CQ20" s="588">
        <f>SUM(CQ18:CQ19)*IF(CQ$3&gt;'Project Summary'!$G$7,0,1)</f>
        <v>0</v>
      </c>
      <c r="CR20" s="588">
        <f>SUM(CR18:CR19)*IF(CR$3&gt;'Project Summary'!$G$7,0,1)</f>
        <v>0</v>
      </c>
      <c r="CS20" s="588">
        <f>SUM(CS18:CS19)*IF(CS$3&gt;'Project Summary'!$G$7,0,1)</f>
        <v>0</v>
      </c>
      <c r="CT20" s="588">
        <f>SUM(CT18:CT19)*IF(CT$3&gt;'Project Summary'!$G$7,0,1)</f>
        <v>0</v>
      </c>
      <c r="CU20" s="588">
        <f>SUM(CU18:CU19)*IF(CU$3&gt;'Project Summary'!$G$7,0,1)</f>
        <v>0</v>
      </c>
      <c r="CV20" s="588">
        <f>SUM(CV18:CV19)*IF(CV$3&gt;'Project Summary'!$G$7,0,1)</f>
        <v>0</v>
      </c>
      <c r="CW20" s="588">
        <f>SUM(CW18:CW19)*IF(CW$3&gt;'Project Summary'!$G$7,0,1)</f>
        <v>0</v>
      </c>
      <c r="CX20" s="588">
        <f>SUM(CX18:CX19)*IF(CX$3&gt;'Project Summary'!$G$7,0,1)</f>
        <v>0</v>
      </c>
      <c r="CY20" s="588">
        <f>SUM(CY18:CY19)*IF(CY$3&gt;'Project Summary'!$G$7,0,1)</f>
        <v>0</v>
      </c>
      <c r="CZ20" s="588">
        <f>SUM(CZ18:CZ19)*IF(CZ$3&gt;'Project Summary'!$G$7,0,1)</f>
        <v>0</v>
      </c>
      <c r="DA20" s="588">
        <f>SUM(DA18:DA19)*IF(DA$3&gt;'Project Summary'!$G$7,0,1)</f>
        <v>0</v>
      </c>
      <c r="DB20" s="588">
        <f>SUM(DB18:DB19)*IF(DB$3&gt;'Project Summary'!$G$7,0,1)</f>
        <v>0</v>
      </c>
      <c r="DC20" s="588">
        <f>SUM(DC18:DC19)*IF(DC$3&gt;'Project Summary'!$G$7,0,1)</f>
        <v>0</v>
      </c>
      <c r="DD20" s="588">
        <f>SUM(DD18:DD19)*IF(DD$3&gt;'Project Summary'!$G$7,0,1)</f>
        <v>0</v>
      </c>
      <c r="DE20" s="588">
        <f>SUM(DE18:DE19)*IF(DE$3&gt;'Project Summary'!$G$7,0,1)</f>
        <v>0</v>
      </c>
      <c r="DF20" s="588">
        <f>SUM(DF18:DF19)*IF(DF$3&gt;'Project Summary'!$G$7,0,1)</f>
        <v>0</v>
      </c>
      <c r="DG20" s="588">
        <f>SUM(DG18:DG19)*IF(DG$3&gt;'Project Summary'!$G$7,0,1)</f>
        <v>0</v>
      </c>
      <c r="DH20" s="588">
        <f>SUM(DH18:DH19)*IF(DH$3&gt;'Project Summary'!$G$7,0,1)</f>
        <v>0</v>
      </c>
      <c r="DI20" s="588">
        <f>SUM(DI18:DI19)*IF(DI$3&gt;'Project Summary'!$G$7,0,1)</f>
        <v>0</v>
      </c>
      <c r="DJ20" s="588">
        <f>SUM(DJ18:DJ19)*IF(DJ$3&gt;'Project Summary'!$G$7,0,1)</f>
        <v>0</v>
      </c>
      <c r="DK20" s="588">
        <f>SUM(DK18:DK19)*IF(DK$3&gt;'Project Summary'!$G$7,0,1)</f>
        <v>0</v>
      </c>
      <c r="DL20" s="588">
        <f>SUM(DL18:DL19)*IF(DL$3&gt;'Project Summary'!$G$7,0,1)</f>
        <v>0</v>
      </c>
      <c r="DM20" s="588">
        <f>SUM(DM18:DM19)*IF(DM$3&gt;'Project Summary'!$G$7,0,1)</f>
        <v>0</v>
      </c>
      <c r="DN20" s="588">
        <f>SUM(DN18:DN19)*IF(DN$3&gt;'Project Summary'!$G$7,0,1)</f>
        <v>0</v>
      </c>
      <c r="DO20" s="588">
        <f>SUM(DO18:DO19)*IF(DO$3&gt;'Project Summary'!$G$7,0,1)</f>
        <v>0</v>
      </c>
      <c r="DP20" s="588">
        <f>SUM(DP18:DP19)*IF(DP$3&gt;'Project Summary'!$G$7,0,1)</f>
        <v>0</v>
      </c>
      <c r="DQ20" s="588">
        <f>SUM(DQ18:DQ19)*IF(DQ$3&gt;'Project Summary'!$G$7,0,1)</f>
        <v>0</v>
      </c>
      <c r="DR20" s="588">
        <f>SUM(DR18:DR19)*IF(DR$3&gt;'Project Summary'!$G$7,0,1)</f>
        <v>0</v>
      </c>
      <c r="DS20" s="588">
        <f>SUM(DS18:DS19)*IF(DS$3&gt;'Project Summary'!$G$7,0,1)</f>
        <v>0</v>
      </c>
      <c r="DT20" s="588">
        <f>SUM(DT18:DT19)*IF(DT$3&gt;'Project Summary'!$G$7,0,1)</f>
        <v>0</v>
      </c>
      <c r="DU20" s="586"/>
    </row>
    <row r="21" spans="1:125" s="466" customFormat="1">
      <c r="A21" s="4"/>
      <c r="B21"/>
      <c r="C21"/>
      <c r="D21"/>
      <c r="E21" s="460"/>
      <c r="F21" s="460"/>
      <c r="G21" s="460"/>
      <c r="H21" s="460"/>
      <c r="I21" s="460"/>
      <c r="J21" s="460"/>
      <c r="K21" s="460"/>
      <c r="L21" s="460"/>
      <c r="M21" s="460"/>
      <c r="N21" s="460"/>
      <c r="O21" s="460"/>
      <c r="P21" s="460"/>
      <c r="Q21" s="460"/>
      <c r="R21" s="460"/>
      <c r="S21" s="460"/>
      <c r="T21" s="460"/>
      <c r="U21" s="460"/>
      <c r="V21" s="460"/>
      <c r="W21" s="460"/>
      <c r="X21" s="460"/>
      <c r="Y21" s="460"/>
      <c r="Z21" s="460"/>
      <c r="AA21" s="460"/>
      <c r="AB21" s="460"/>
      <c r="AC21" s="460"/>
      <c r="AD21" s="460"/>
      <c r="AE21" s="460"/>
      <c r="AF21" s="460"/>
      <c r="AG21" s="460"/>
      <c r="AH21" s="460"/>
      <c r="AI21" s="460"/>
      <c r="AJ21" s="460"/>
      <c r="AK21" s="460"/>
      <c r="AL21" s="460"/>
      <c r="AM21" s="460"/>
      <c r="AN21" s="460"/>
      <c r="AO21" s="460"/>
      <c r="AP21" s="460"/>
      <c r="AQ21" s="460"/>
      <c r="AR21" s="460"/>
      <c r="AS21" s="460"/>
      <c r="AT21" s="460"/>
      <c r="AU21" s="460"/>
      <c r="AV21" s="460"/>
      <c r="AW21" s="460"/>
      <c r="AX21" s="460"/>
      <c r="AY21" s="460"/>
      <c r="AZ21" s="460"/>
      <c r="BA21" s="460"/>
      <c r="BB21" s="460"/>
      <c r="BC21" s="460"/>
      <c r="BD21" s="460"/>
      <c r="BE21" s="460"/>
      <c r="BF21" s="460"/>
      <c r="BG21" s="460"/>
      <c r="BH21" s="460"/>
      <c r="BI21" s="460"/>
      <c r="BJ21" s="460"/>
      <c r="BK21" s="460"/>
      <c r="BL21" s="460"/>
      <c r="BM21" s="460"/>
      <c r="BN21" s="460"/>
      <c r="BO21" s="460"/>
      <c r="BP21" s="460"/>
      <c r="BQ21" s="460"/>
      <c r="BR21" s="460"/>
      <c r="BS21" s="460"/>
      <c r="BT21" s="460"/>
      <c r="BU21" s="460"/>
      <c r="BV21" s="460"/>
      <c r="BW21" s="460"/>
      <c r="BX21" s="460"/>
      <c r="BY21" s="460"/>
      <c r="BZ21" s="460"/>
      <c r="CA21" s="460"/>
      <c r="CB21" s="460"/>
      <c r="CC21" s="460"/>
      <c r="CD21" s="460"/>
      <c r="CE21" s="460"/>
      <c r="CF21" s="460"/>
      <c r="CG21" s="460"/>
      <c r="CH21" s="460"/>
      <c r="CI21" s="460"/>
      <c r="CJ21" s="460"/>
      <c r="CK21" s="460"/>
      <c r="CL21" s="460"/>
      <c r="CM21" s="460"/>
      <c r="CN21" s="460"/>
      <c r="CO21" s="460"/>
      <c r="CP21" s="460"/>
      <c r="CQ21" s="460"/>
      <c r="CR21" s="460"/>
      <c r="CS21" s="460"/>
      <c r="CT21" s="460"/>
      <c r="CU21" s="460"/>
      <c r="CV21" s="460"/>
      <c r="CW21" s="460"/>
      <c r="CX21" s="460"/>
      <c r="CY21" s="460"/>
      <c r="CZ21" s="460"/>
      <c r="DA21" s="460"/>
      <c r="DB21" s="460"/>
      <c r="DC21" s="460"/>
      <c r="DD21" s="460"/>
      <c r="DE21" s="460"/>
      <c r="DF21" s="460"/>
      <c r="DG21" s="460"/>
      <c r="DH21" s="460"/>
      <c r="DI21" s="460"/>
      <c r="DJ21" s="460"/>
      <c r="DK21" s="460"/>
      <c r="DL21" s="460"/>
      <c r="DM21" s="460"/>
      <c r="DN21" s="460"/>
      <c r="DO21" s="460"/>
      <c r="DP21" s="460"/>
      <c r="DQ21" s="460"/>
      <c r="DR21" s="460"/>
      <c r="DS21" s="460"/>
      <c r="DT21" s="460"/>
      <c r="DU21" s="586"/>
    </row>
    <row r="22" spans="1:125" s="466" customFormat="1">
      <c r="A22" s="4" t="str">
        <f>'Pro Forma'!A25</f>
        <v>RUBS Income</v>
      </c>
      <c r="B22"/>
      <c r="C22"/>
      <c r="D22"/>
      <c r="E22" s="1478">
        <f>SUM(E23:E37)</f>
        <v>12792.190960416667</v>
      </c>
      <c r="F22" s="1478">
        <f t="shared" ref="F22:BQ22" si="6">SUM(F23:F37)</f>
        <v>12792.190960416667</v>
      </c>
      <c r="G22" s="1478">
        <f t="shared" si="6"/>
        <v>12792.190960416667</v>
      </c>
      <c r="H22" s="1478">
        <f t="shared" si="6"/>
        <v>12792.190960416667</v>
      </c>
      <c r="I22" s="1478">
        <f t="shared" si="6"/>
        <v>12792.190960416667</v>
      </c>
      <c r="J22" s="1478">
        <f t="shared" si="6"/>
        <v>12792.190960416667</v>
      </c>
      <c r="K22" s="1478">
        <f t="shared" si="6"/>
        <v>12792.190960416667</v>
      </c>
      <c r="L22" s="1478">
        <f t="shared" si="6"/>
        <v>12792.190960416667</v>
      </c>
      <c r="M22" s="1478">
        <f t="shared" si="6"/>
        <v>12792.190960416667</v>
      </c>
      <c r="N22" s="1478">
        <f t="shared" si="6"/>
        <v>12792.190960416667</v>
      </c>
      <c r="O22" s="1478">
        <f t="shared" si="6"/>
        <v>12792.190960416667</v>
      </c>
      <c r="P22" s="1478">
        <f t="shared" si="6"/>
        <v>12792.190960416667</v>
      </c>
      <c r="Q22" s="1478">
        <f t="shared" si="6"/>
        <v>15061.741468854165</v>
      </c>
      <c r="R22" s="1478">
        <f t="shared" si="6"/>
        <v>15061.741468854165</v>
      </c>
      <c r="S22" s="1478">
        <f t="shared" si="6"/>
        <v>15061.741468854165</v>
      </c>
      <c r="T22" s="1478">
        <f t="shared" si="6"/>
        <v>15061.741468854165</v>
      </c>
      <c r="U22" s="1478">
        <f t="shared" si="6"/>
        <v>15061.741468854165</v>
      </c>
      <c r="V22" s="1478">
        <f t="shared" si="6"/>
        <v>15061.741468854165</v>
      </c>
      <c r="W22" s="1478">
        <f t="shared" si="6"/>
        <v>15061.741468854165</v>
      </c>
      <c r="X22" s="1478">
        <f t="shared" si="6"/>
        <v>15061.741468854165</v>
      </c>
      <c r="Y22" s="1478">
        <f t="shared" si="6"/>
        <v>15061.741468854165</v>
      </c>
      <c r="Z22" s="1478">
        <f t="shared" si="6"/>
        <v>15061.741468854165</v>
      </c>
      <c r="AA22" s="1478">
        <f t="shared" si="6"/>
        <v>15061.741468854165</v>
      </c>
      <c r="AB22" s="1478">
        <f t="shared" si="6"/>
        <v>15061.741468854165</v>
      </c>
      <c r="AC22" s="1478">
        <f t="shared" si="6"/>
        <v>17436.774383363278</v>
      </c>
      <c r="AD22" s="1478">
        <f t="shared" si="6"/>
        <v>17436.774383363278</v>
      </c>
      <c r="AE22" s="1478">
        <f t="shared" si="6"/>
        <v>17436.774383363278</v>
      </c>
      <c r="AF22" s="1478">
        <f t="shared" si="6"/>
        <v>17436.774383363278</v>
      </c>
      <c r="AG22" s="1478">
        <f t="shared" si="6"/>
        <v>17436.774383363278</v>
      </c>
      <c r="AH22" s="1478">
        <f t="shared" si="6"/>
        <v>17436.774383363278</v>
      </c>
      <c r="AI22" s="1478">
        <f t="shared" si="6"/>
        <v>17436.774383363278</v>
      </c>
      <c r="AJ22" s="1478">
        <f t="shared" si="6"/>
        <v>17436.774383363278</v>
      </c>
      <c r="AK22" s="1478">
        <f t="shared" si="6"/>
        <v>17436.774383363278</v>
      </c>
      <c r="AL22" s="1478">
        <f t="shared" si="6"/>
        <v>17436.774383363278</v>
      </c>
      <c r="AM22" s="1478">
        <f t="shared" si="6"/>
        <v>17436.774383363278</v>
      </c>
      <c r="AN22" s="1478">
        <f t="shared" si="6"/>
        <v>17436.774383363278</v>
      </c>
      <c r="AO22" s="1478">
        <f t="shared" si="6"/>
        <v>18658.557657733323</v>
      </c>
      <c r="AP22" s="1478">
        <f t="shared" si="6"/>
        <v>18658.557657733323</v>
      </c>
      <c r="AQ22" s="1478">
        <f t="shared" si="6"/>
        <v>18658.557657733323</v>
      </c>
      <c r="AR22" s="1478">
        <f t="shared" si="6"/>
        <v>18658.557657733323</v>
      </c>
      <c r="AS22" s="1478">
        <f t="shared" si="6"/>
        <v>18658.557657733323</v>
      </c>
      <c r="AT22" s="1478">
        <f t="shared" si="6"/>
        <v>18658.557657733323</v>
      </c>
      <c r="AU22" s="1478">
        <f t="shared" si="6"/>
        <v>18658.557657733323</v>
      </c>
      <c r="AV22" s="1478">
        <f t="shared" si="6"/>
        <v>18658.557657733323</v>
      </c>
      <c r="AW22" s="1478">
        <f t="shared" si="6"/>
        <v>18658.557657733323</v>
      </c>
      <c r="AX22" s="1478">
        <f t="shared" si="6"/>
        <v>18658.557657733323</v>
      </c>
      <c r="AY22" s="1478">
        <f t="shared" si="6"/>
        <v>18658.557657733323</v>
      </c>
      <c r="AZ22" s="1478">
        <f t="shared" si="6"/>
        <v>18658.557657733323</v>
      </c>
      <c r="BA22" s="1478">
        <f t="shared" si="6"/>
        <v>19326.399227340557</v>
      </c>
      <c r="BB22" s="1478">
        <f t="shared" si="6"/>
        <v>19326.399227340557</v>
      </c>
      <c r="BC22" s="1478">
        <f t="shared" si="6"/>
        <v>19326.399227340557</v>
      </c>
      <c r="BD22" s="1478">
        <f t="shared" si="6"/>
        <v>19326.399227340557</v>
      </c>
      <c r="BE22" s="1478">
        <f t="shared" si="6"/>
        <v>19326.399227340557</v>
      </c>
      <c r="BF22" s="1478">
        <f t="shared" si="6"/>
        <v>19326.399227340557</v>
      </c>
      <c r="BG22" s="1478">
        <f t="shared" si="6"/>
        <v>19326.399227340557</v>
      </c>
      <c r="BH22" s="1478">
        <f t="shared" si="6"/>
        <v>19326.399227340557</v>
      </c>
      <c r="BI22" s="1478">
        <f t="shared" si="6"/>
        <v>19326.399227340557</v>
      </c>
      <c r="BJ22" s="1478">
        <f t="shared" si="6"/>
        <v>19326.399227340557</v>
      </c>
      <c r="BK22" s="1478">
        <f t="shared" si="6"/>
        <v>19326.399227340557</v>
      </c>
      <c r="BL22" s="1478">
        <f t="shared" si="6"/>
        <v>19326.399227340557</v>
      </c>
      <c r="BM22" s="1478">
        <f t="shared" si="6"/>
        <v>19809.559208024068</v>
      </c>
      <c r="BN22" s="1478">
        <f t="shared" si="6"/>
        <v>19809.559208024068</v>
      </c>
      <c r="BO22" s="1478">
        <f t="shared" si="6"/>
        <v>19809.559208024068</v>
      </c>
      <c r="BP22" s="1478">
        <f t="shared" si="6"/>
        <v>19809.559208024068</v>
      </c>
      <c r="BQ22" s="1478">
        <f t="shared" si="6"/>
        <v>19809.559208024068</v>
      </c>
      <c r="BR22" s="1478">
        <f t="shared" ref="BR22:DT22" si="7">SUM(BR23:BR37)</f>
        <v>19809.559208024068</v>
      </c>
      <c r="BS22" s="1478">
        <f t="shared" si="7"/>
        <v>19809.559208024068</v>
      </c>
      <c r="BT22" s="1478">
        <f t="shared" si="7"/>
        <v>19809.559208024068</v>
      </c>
      <c r="BU22" s="1478">
        <f t="shared" si="7"/>
        <v>19809.559208024068</v>
      </c>
      <c r="BV22" s="1478">
        <f t="shared" si="7"/>
        <v>19809.559208024068</v>
      </c>
      <c r="BW22" s="1478">
        <f t="shared" si="7"/>
        <v>19809.559208024068</v>
      </c>
      <c r="BX22" s="1478">
        <f t="shared" si="7"/>
        <v>19809.559208024068</v>
      </c>
      <c r="BY22" s="1478">
        <f t="shared" si="7"/>
        <v>20304.798188224671</v>
      </c>
      <c r="BZ22" s="1478">
        <f t="shared" si="7"/>
        <v>20304.798188224671</v>
      </c>
      <c r="CA22" s="1478">
        <f t="shared" si="7"/>
        <v>20304.798188224671</v>
      </c>
      <c r="CB22" s="1478">
        <f t="shared" si="7"/>
        <v>20304.798188224671</v>
      </c>
      <c r="CC22" s="1478">
        <f t="shared" si="7"/>
        <v>20304.798188224671</v>
      </c>
      <c r="CD22" s="1478">
        <f t="shared" si="7"/>
        <v>20304.798188224671</v>
      </c>
      <c r="CE22" s="1478">
        <f t="shared" si="7"/>
        <v>20304.798188224671</v>
      </c>
      <c r="CF22" s="1478">
        <f t="shared" si="7"/>
        <v>20304.798188224671</v>
      </c>
      <c r="CG22" s="1478">
        <f t="shared" si="7"/>
        <v>20304.798188224671</v>
      </c>
      <c r="CH22" s="1478">
        <f t="shared" si="7"/>
        <v>20304.798188224671</v>
      </c>
      <c r="CI22" s="1478">
        <f t="shared" si="7"/>
        <v>20304.798188224671</v>
      </c>
      <c r="CJ22" s="1478">
        <f t="shared" si="7"/>
        <v>20304.798188224671</v>
      </c>
      <c r="CK22" s="1478">
        <f t="shared" si="7"/>
        <v>0</v>
      </c>
      <c r="CL22" s="1478">
        <f t="shared" si="7"/>
        <v>0</v>
      </c>
      <c r="CM22" s="1478">
        <f t="shared" si="7"/>
        <v>0</v>
      </c>
      <c r="CN22" s="1478">
        <f t="shared" si="7"/>
        <v>0</v>
      </c>
      <c r="CO22" s="1478">
        <f t="shared" si="7"/>
        <v>0</v>
      </c>
      <c r="CP22" s="1478">
        <f t="shared" si="7"/>
        <v>0</v>
      </c>
      <c r="CQ22" s="1478">
        <f t="shared" si="7"/>
        <v>0</v>
      </c>
      <c r="CR22" s="1478">
        <f t="shared" si="7"/>
        <v>0</v>
      </c>
      <c r="CS22" s="1478">
        <f t="shared" si="7"/>
        <v>0</v>
      </c>
      <c r="CT22" s="1478">
        <f t="shared" si="7"/>
        <v>0</v>
      </c>
      <c r="CU22" s="1478">
        <f t="shared" si="7"/>
        <v>0</v>
      </c>
      <c r="CV22" s="1478">
        <f t="shared" si="7"/>
        <v>0</v>
      </c>
      <c r="CW22" s="1478">
        <f t="shared" si="7"/>
        <v>0</v>
      </c>
      <c r="CX22" s="1478">
        <f t="shared" si="7"/>
        <v>0</v>
      </c>
      <c r="CY22" s="1478">
        <f t="shared" si="7"/>
        <v>0</v>
      </c>
      <c r="CZ22" s="1478">
        <f t="shared" si="7"/>
        <v>0</v>
      </c>
      <c r="DA22" s="1478">
        <f t="shared" si="7"/>
        <v>0</v>
      </c>
      <c r="DB22" s="1478">
        <f t="shared" si="7"/>
        <v>0</v>
      </c>
      <c r="DC22" s="1478">
        <f t="shared" si="7"/>
        <v>0</v>
      </c>
      <c r="DD22" s="1478">
        <f t="shared" si="7"/>
        <v>0</v>
      </c>
      <c r="DE22" s="1478">
        <f t="shared" si="7"/>
        <v>0</v>
      </c>
      <c r="DF22" s="1478">
        <f t="shared" si="7"/>
        <v>0</v>
      </c>
      <c r="DG22" s="1478">
        <f t="shared" si="7"/>
        <v>0</v>
      </c>
      <c r="DH22" s="1478">
        <f t="shared" si="7"/>
        <v>0</v>
      </c>
      <c r="DI22" s="1478">
        <f t="shared" si="7"/>
        <v>0</v>
      </c>
      <c r="DJ22" s="1478">
        <f t="shared" si="7"/>
        <v>0</v>
      </c>
      <c r="DK22" s="1478">
        <f t="shared" si="7"/>
        <v>0</v>
      </c>
      <c r="DL22" s="1478">
        <f t="shared" si="7"/>
        <v>0</v>
      </c>
      <c r="DM22" s="1478">
        <f t="shared" si="7"/>
        <v>0</v>
      </c>
      <c r="DN22" s="1478">
        <f t="shared" si="7"/>
        <v>0</v>
      </c>
      <c r="DO22" s="1478">
        <f t="shared" si="7"/>
        <v>0</v>
      </c>
      <c r="DP22" s="1478">
        <f t="shared" si="7"/>
        <v>0</v>
      </c>
      <c r="DQ22" s="1478">
        <f t="shared" si="7"/>
        <v>0</v>
      </c>
      <c r="DR22" s="1478">
        <f t="shared" si="7"/>
        <v>0</v>
      </c>
      <c r="DS22" s="1478">
        <f t="shared" si="7"/>
        <v>0</v>
      </c>
      <c r="DT22" s="1478">
        <f t="shared" si="7"/>
        <v>0</v>
      </c>
      <c r="DU22" s="586"/>
    </row>
    <row r="23" spans="1:125" s="1559" customFormat="1">
      <c r="A23" s="1554" t="str">
        <f>'Pro Forma'!A26</f>
        <v>RUBS - 5509 - Trash Removal</v>
      </c>
      <c r="B23" s="1556"/>
      <c r="C23" s="1556"/>
      <c r="D23" s="1556"/>
      <c r="E23" s="1557">
        <f>E66*INDEX('Pro Forma'!$1:$1048576,MATCH('Cash Flow_Monthly'!$A23,'Pro Forma'!$A:$A,0),MATCH('Cash Flow_Monthly'!E$2,'Pro Forma'!$1:$1,0))*IF(E$3&gt;'Project Summary'!$G$7,0,1)</f>
        <v>912.1909604166666</v>
      </c>
      <c r="F23" s="1557">
        <f>F66*INDEX('Pro Forma'!$1:$1048576,MATCH('Cash Flow_Monthly'!$A23,'Pro Forma'!$A:$A,0),MATCH('Cash Flow_Monthly'!F$2,'Pro Forma'!$1:$1,0))*IF(F$3&gt;'Project Summary'!$G$7,0,1)</f>
        <v>912.1909604166666</v>
      </c>
      <c r="G23" s="1557">
        <f>G66*INDEX('Pro Forma'!$1:$1048576,MATCH('Cash Flow_Monthly'!$A23,'Pro Forma'!$A:$A,0),MATCH('Cash Flow_Monthly'!G$2,'Pro Forma'!$1:$1,0))*IF(G$3&gt;'Project Summary'!$G$7,0,1)</f>
        <v>912.1909604166666</v>
      </c>
      <c r="H23" s="1557">
        <f>H66*INDEX('Pro Forma'!$1:$1048576,MATCH('Cash Flow_Monthly'!$A23,'Pro Forma'!$A:$A,0),MATCH('Cash Flow_Monthly'!H$2,'Pro Forma'!$1:$1,0))*IF(H$3&gt;'Project Summary'!$G$7,0,1)</f>
        <v>912.1909604166666</v>
      </c>
      <c r="I23" s="1557">
        <f>I66*INDEX('Pro Forma'!$1:$1048576,MATCH('Cash Flow_Monthly'!$A23,'Pro Forma'!$A:$A,0),MATCH('Cash Flow_Monthly'!I$2,'Pro Forma'!$1:$1,0))*IF(I$3&gt;'Project Summary'!$G$7,0,1)</f>
        <v>912.1909604166666</v>
      </c>
      <c r="J23" s="1557">
        <f>J66*INDEX('Pro Forma'!$1:$1048576,MATCH('Cash Flow_Monthly'!$A23,'Pro Forma'!$A:$A,0),MATCH('Cash Flow_Monthly'!J$2,'Pro Forma'!$1:$1,0))*IF(J$3&gt;'Project Summary'!$G$7,0,1)</f>
        <v>912.1909604166666</v>
      </c>
      <c r="K23" s="1557">
        <f>K66*INDEX('Pro Forma'!$1:$1048576,MATCH('Cash Flow_Monthly'!$A23,'Pro Forma'!$A:$A,0),MATCH('Cash Flow_Monthly'!K$2,'Pro Forma'!$1:$1,0))*IF(K$3&gt;'Project Summary'!$G$7,0,1)</f>
        <v>912.1909604166666</v>
      </c>
      <c r="L23" s="1557">
        <f>L66*INDEX('Pro Forma'!$1:$1048576,MATCH('Cash Flow_Monthly'!$A23,'Pro Forma'!$A:$A,0),MATCH('Cash Flow_Monthly'!L$2,'Pro Forma'!$1:$1,0))*IF(L$3&gt;'Project Summary'!$G$7,0,1)</f>
        <v>912.1909604166666</v>
      </c>
      <c r="M23" s="1557">
        <f>M66*INDEX('Pro Forma'!$1:$1048576,MATCH('Cash Flow_Monthly'!$A23,'Pro Forma'!$A:$A,0),MATCH('Cash Flow_Monthly'!M$2,'Pro Forma'!$1:$1,0))*IF(M$3&gt;'Project Summary'!$G$7,0,1)</f>
        <v>912.1909604166666</v>
      </c>
      <c r="N23" s="1557">
        <f>N66*INDEX('Pro Forma'!$1:$1048576,MATCH('Cash Flow_Monthly'!$A23,'Pro Forma'!$A:$A,0),MATCH('Cash Flow_Monthly'!N$2,'Pro Forma'!$1:$1,0))*IF(N$3&gt;'Project Summary'!$G$7,0,1)</f>
        <v>912.1909604166666</v>
      </c>
      <c r="O23" s="1557">
        <f>O66*INDEX('Pro Forma'!$1:$1048576,MATCH('Cash Flow_Monthly'!$A23,'Pro Forma'!$A:$A,0),MATCH('Cash Flow_Monthly'!O$2,'Pro Forma'!$1:$1,0))*IF(O$3&gt;'Project Summary'!$G$7,0,1)</f>
        <v>912.1909604166666</v>
      </c>
      <c r="P23" s="1557">
        <f>P66*INDEX('Pro Forma'!$1:$1048576,MATCH('Cash Flow_Monthly'!$A23,'Pro Forma'!$A:$A,0),MATCH('Cash Flow_Monthly'!P$2,'Pro Forma'!$1:$1,0))*IF(P$3&gt;'Project Summary'!$G$7,0,1)</f>
        <v>912.1909604166666</v>
      </c>
      <c r="Q23" s="1557">
        <f>Q66*INDEX('Pro Forma'!$1:$1048576,MATCH('Cash Flow_Monthly'!$A23,'Pro Forma'!$A:$A,0),MATCH('Cash Flow_Monthly'!Q$2,'Pro Forma'!$1:$1,0))*IF(Q$3&gt;'Project Summary'!$G$7,0,1)</f>
        <v>1869.9914688541664</v>
      </c>
      <c r="R23" s="1557">
        <f>R66*INDEX('Pro Forma'!$1:$1048576,MATCH('Cash Flow_Monthly'!$A23,'Pro Forma'!$A:$A,0),MATCH('Cash Flow_Monthly'!R$2,'Pro Forma'!$1:$1,0))*IF(R$3&gt;'Project Summary'!$G$7,0,1)</f>
        <v>1869.9914688541664</v>
      </c>
      <c r="S23" s="1557">
        <f>S66*INDEX('Pro Forma'!$1:$1048576,MATCH('Cash Flow_Monthly'!$A23,'Pro Forma'!$A:$A,0),MATCH('Cash Flow_Monthly'!S$2,'Pro Forma'!$1:$1,0))*IF(S$3&gt;'Project Summary'!$G$7,0,1)</f>
        <v>1869.9914688541664</v>
      </c>
      <c r="T23" s="1557">
        <f>T66*INDEX('Pro Forma'!$1:$1048576,MATCH('Cash Flow_Monthly'!$A23,'Pro Forma'!$A:$A,0),MATCH('Cash Flow_Monthly'!T$2,'Pro Forma'!$1:$1,0))*IF(T$3&gt;'Project Summary'!$G$7,0,1)</f>
        <v>1869.9914688541664</v>
      </c>
      <c r="U23" s="1557">
        <f>U66*INDEX('Pro Forma'!$1:$1048576,MATCH('Cash Flow_Monthly'!$A23,'Pro Forma'!$A:$A,0),MATCH('Cash Flow_Monthly'!U$2,'Pro Forma'!$1:$1,0))*IF(U$3&gt;'Project Summary'!$G$7,0,1)</f>
        <v>1869.9914688541664</v>
      </c>
      <c r="V23" s="1557">
        <f>V66*INDEX('Pro Forma'!$1:$1048576,MATCH('Cash Flow_Monthly'!$A23,'Pro Forma'!$A:$A,0),MATCH('Cash Flow_Monthly'!V$2,'Pro Forma'!$1:$1,0))*IF(V$3&gt;'Project Summary'!$G$7,0,1)</f>
        <v>1869.9914688541664</v>
      </c>
      <c r="W23" s="1557">
        <f>W66*INDEX('Pro Forma'!$1:$1048576,MATCH('Cash Flow_Monthly'!$A23,'Pro Forma'!$A:$A,0),MATCH('Cash Flow_Monthly'!W$2,'Pro Forma'!$1:$1,0))*IF(W$3&gt;'Project Summary'!$G$7,0,1)</f>
        <v>1869.9914688541664</v>
      </c>
      <c r="X23" s="1557">
        <f>X66*INDEX('Pro Forma'!$1:$1048576,MATCH('Cash Flow_Monthly'!$A23,'Pro Forma'!$A:$A,0),MATCH('Cash Flow_Monthly'!X$2,'Pro Forma'!$1:$1,0))*IF(X$3&gt;'Project Summary'!$G$7,0,1)</f>
        <v>1869.9914688541664</v>
      </c>
      <c r="Y23" s="1557">
        <f>Y66*INDEX('Pro Forma'!$1:$1048576,MATCH('Cash Flow_Monthly'!$A23,'Pro Forma'!$A:$A,0),MATCH('Cash Flow_Monthly'!Y$2,'Pro Forma'!$1:$1,0))*IF(Y$3&gt;'Project Summary'!$G$7,0,1)</f>
        <v>1869.9914688541664</v>
      </c>
      <c r="Z23" s="1557">
        <f>Z66*INDEX('Pro Forma'!$1:$1048576,MATCH('Cash Flow_Monthly'!$A23,'Pro Forma'!$A:$A,0),MATCH('Cash Flow_Monthly'!Z$2,'Pro Forma'!$1:$1,0))*IF(Z$3&gt;'Project Summary'!$G$7,0,1)</f>
        <v>1869.9914688541664</v>
      </c>
      <c r="AA23" s="1557">
        <f>AA66*INDEX('Pro Forma'!$1:$1048576,MATCH('Cash Flow_Monthly'!$A23,'Pro Forma'!$A:$A,0),MATCH('Cash Flow_Monthly'!AA$2,'Pro Forma'!$1:$1,0))*IF(AA$3&gt;'Project Summary'!$G$7,0,1)</f>
        <v>1869.9914688541664</v>
      </c>
      <c r="AB23" s="1557">
        <f>AB66*INDEX('Pro Forma'!$1:$1048576,MATCH('Cash Flow_Monthly'!$A23,'Pro Forma'!$A:$A,0),MATCH('Cash Flow_Monthly'!AB$2,'Pro Forma'!$1:$1,0))*IF(AB$3&gt;'Project Summary'!$G$7,0,1)</f>
        <v>1869.9914688541664</v>
      </c>
      <c r="AC23" s="1557">
        <f>AC66*INDEX('Pro Forma'!$1:$1048576,MATCH('Cash Flow_Monthly'!$A23,'Pro Forma'!$A:$A,0),MATCH('Cash Flow_Monthly'!AC$2,'Pro Forma'!$1:$1,0))*IF(AC$3&gt;'Project Summary'!$G$7,0,1)</f>
        <v>2875.1118833632809</v>
      </c>
      <c r="AD23" s="1557">
        <f>AD66*INDEX('Pro Forma'!$1:$1048576,MATCH('Cash Flow_Monthly'!$A23,'Pro Forma'!$A:$A,0),MATCH('Cash Flow_Monthly'!AD$2,'Pro Forma'!$1:$1,0))*IF(AD$3&gt;'Project Summary'!$G$7,0,1)</f>
        <v>2875.1118833632809</v>
      </c>
      <c r="AE23" s="1557">
        <f>AE66*INDEX('Pro Forma'!$1:$1048576,MATCH('Cash Flow_Monthly'!$A23,'Pro Forma'!$A:$A,0),MATCH('Cash Flow_Monthly'!AE$2,'Pro Forma'!$1:$1,0))*IF(AE$3&gt;'Project Summary'!$G$7,0,1)</f>
        <v>2875.1118833632809</v>
      </c>
      <c r="AF23" s="1557">
        <f>AF66*INDEX('Pro Forma'!$1:$1048576,MATCH('Cash Flow_Monthly'!$A23,'Pro Forma'!$A:$A,0),MATCH('Cash Flow_Monthly'!AF$2,'Pro Forma'!$1:$1,0))*IF(AF$3&gt;'Project Summary'!$G$7,0,1)</f>
        <v>2875.1118833632809</v>
      </c>
      <c r="AG23" s="1557">
        <f>AG66*INDEX('Pro Forma'!$1:$1048576,MATCH('Cash Flow_Monthly'!$A23,'Pro Forma'!$A:$A,0),MATCH('Cash Flow_Monthly'!AG$2,'Pro Forma'!$1:$1,0))*IF(AG$3&gt;'Project Summary'!$G$7,0,1)</f>
        <v>2875.1118833632809</v>
      </c>
      <c r="AH23" s="1557">
        <f>AH66*INDEX('Pro Forma'!$1:$1048576,MATCH('Cash Flow_Monthly'!$A23,'Pro Forma'!$A:$A,0),MATCH('Cash Flow_Monthly'!AH$2,'Pro Forma'!$1:$1,0))*IF(AH$3&gt;'Project Summary'!$G$7,0,1)</f>
        <v>2875.1118833632809</v>
      </c>
      <c r="AI23" s="1557">
        <f>AI66*INDEX('Pro Forma'!$1:$1048576,MATCH('Cash Flow_Monthly'!$A23,'Pro Forma'!$A:$A,0),MATCH('Cash Flow_Monthly'!AI$2,'Pro Forma'!$1:$1,0))*IF(AI$3&gt;'Project Summary'!$G$7,0,1)</f>
        <v>2875.1118833632809</v>
      </c>
      <c r="AJ23" s="1557">
        <f>AJ66*INDEX('Pro Forma'!$1:$1048576,MATCH('Cash Flow_Monthly'!$A23,'Pro Forma'!$A:$A,0),MATCH('Cash Flow_Monthly'!AJ$2,'Pro Forma'!$1:$1,0))*IF(AJ$3&gt;'Project Summary'!$G$7,0,1)</f>
        <v>2875.1118833632809</v>
      </c>
      <c r="AK23" s="1557">
        <f>AK66*INDEX('Pro Forma'!$1:$1048576,MATCH('Cash Flow_Monthly'!$A23,'Pro Forma'!$A:$A,0),MATCH('Cash Flow_Monthly'!AK$2,'Pro Forma'!$1:$1,0))*IF(AK$3&gt;'Project Summary'!$G$7,0,1)</f>
        <v>2875.1118833632809</v>
      </c>
      <c r="AL23" s="1557">
        <f>AL66*INDEX('Pro Forma'!$1:$1048576,MATCH('Cash Flow_Monthly'!$A23,'Pro Forma'!$A:$A,0),MATCH('Cash Flow_Monthly'!AL$2,'Pro Forma'!$1:$1,0))*IF(AL$3&gt;'Project Summary'!$G$7,0,1)</f>
        <v>2875.1118833632809</v>
      </c>
      <c r="AM23" s="1557">
        <f>AM66*INDEX('Pro Forma'!$1:$1048576,MATCH('Cash Flow_Monthly'!$A23,'Pro Forma'!$A:$A,0),MATCH('Cash Flow_Monthly'!AM$2,'Pro Forma'!$1:$1,0))*IF(AM$3&gt;'Project Summary'!$G$7,0,1)</f>
        <v>2875.1118833632809</v>
      </c>
      <c r="AN23" s="1557">
        <f>AN66*INDEX('Pro Forma'!$1:$1048576,MATCH('Cash Flow_Monthly'!$A23,'Pro Forma'!$A:$A,0),MATCH('Cash Flow_Monthly'!AN$2,'Pro Forma'!$1:$1,0))*IF(AN$3&gt;'Project Summary'!$G$7,0,1)</f>
        <v>2875.1118833632809</v>
      </c>
      <c r="AO23" s="1557">
        <f>AO66*INDEX('Pro Forma'!$1:$1048576,MATCH('Cash Flow_Monthly'!$A23,'Pro Forma'!$A:$A,0),MATCH('Cash Flow_Monthly'!AO$2,'Pro Forma'!$1:$1,0))*IF(AO$3&gt;'Project Summary'!$G$7,0,1)</f>
        <v>3732.8535952333254</v>
      </c>
      <c r="AP23" s="1557">
        <f>AP66*INDEX('Pro Forma'!$1:$1048576,MATCH('Cash Flow_Monthly'!$A23,'Pro Forma'!$A:$A,0),MATCH('Cash Flow_Monthly'!AP$2,'Pro Forma'!$1:$1,0))*IF(AP$3&gt;'Project Summary'!$G$7,0,1)</f>
        <v>3732.8535952333254</v>
      </c>
      <c r="AQ23" s="1557">
        <f>AQ66*INDEX('Pro Forma'!$1:$1048576,MATCH('Cash Flow_Monthly'!$A23,'Pro Forma'!$A:$A,0),MATCH('Cash Flow_Monthly'!AQ$2,'Pro Forma'!$1:$1,0))*IF(AQ$3&gt;'Project Summary'!$G$7,0,1)</f>
        <v>3732.8535952333254</v>
      </c>
      <c r="AR23" s="1557">
        <f>AR66*INDEX('Pro Forma'!$1:$1048576,MATCH('Cash Flow_Monthly'!$A23,'Pro Forma'!$A:$A,0),MATCH('Cash Flow_Monthly'!AR$2,'Pro Forma'!$1:$1,0))*IF(AR$3&gt;'Project Summary'!$G$7,0,1)</f>
        <v>3732.8535952333254</v>
      </c>
      <c r="AS23" s="1557">
        <f>AS66*INDEX('Pro Forma'!$1:$1048576,MATCH('Cash Flow_Monthly'!$A23,'Pro Forma'!$A:$A,0),MATCH('Cash Flow_Monthly'!AS$2,'Pro Forma'!$1:$1,0))*IF(AS$3&gt;'Project Summary'!$G$7,0,1)</f>
        <v>3732.8535952333254</v>
      </c>
      <c r="AT23" s="1557">
        <f>AT66*INDEX('Pro Forma'!$1:$1048576,MATCH('Cash Flow_Monthly'!$A23,'Pro Forma'!$A:$A,0),MATCH('Cash Flow_Monthly'!AT$2,'Pro Forma'!$1:$1,0))*IF(AT$3&gt;'Project Summary'!$G$7,0,1)</f>
        <v>3732.8535952333254</v>
      </c>
      <c r="AU23" s="1557">
        <f>AU66*INDEX('Pro Forma'!$1:$1048576,MATCH('Cash Flow_Monthly'!$A23,'Pro Forma'!$A:$A,0),MATCH('Cash Flow_Monthly'!AU$2,'Pro Forma'!$1:$1,0))*IF(AU$3&gt;'Project Summary'!$G$7,0,1)</f>
        <v>3732.8535952333254</v>
      </c>
      <c r="AV23" s="1557">
        <f>AV66*INDEX('Pro Forma'!$1:$1048576,MATCH('Cash Flow_Monthly'!$A23,'Pro Forma'!$A:$A,0),MATCH('Cash Flow_Monthly'!AV$2,'Pro Forma'!$1:$1,0))*IF(AV$3&gt;'Project Summary'!$G$7,0,1)</f>
        <v>3732.8535952333254</v>
      </c>
      <c r="AW23" s="1557">
        <f>AW66*INDEX('Pro Forma'!$1:$1048576,MATCH('Cash Flow_Monthly'!$A23,'Pro Forma'!$A:$A,0),MATCH('Cash Flow_Monthly'!AW$2,'Pro Forma'!$1:$1,0))*IF(AW$3&gt;'Project Summary'!$G$7,0,1)</f>
        <v>3732.8535952333254</v>
      </c>
      <c r="AX23" s="1557">
        <f>AX66*INDEX('Pro Forma'!$1:$1048576,MATCH('Cash Flow_Monthly'!$A23,'Pro Forma'!$A:$A,0),MATCH('Cash Flow_Monthly'!AX$2,'Pro Forma'!$1:$1,0))*IF(AX$3&gt;'Project Summary'!$G$7,0,1)</f>
        <v>3732.8535952333254</v>
      </c>
      <c r="AY23" s="1557">
        <f>AY66*INDEX('Pro Forma'!$1:$1048576,MATCH('Cash Flow_Monthly'!$A23,'Pro Forma'!$A:$A,0),MATCH('Cash Flow_Monthly'!AY$2,'Pro Forma'!$1:$1,0))*IF(AY$3&gt;'Project Summary'!$G$7,0,1)</f>
        <v>3732.8535952333254</v>
      </c>
      <c r="AZ23" s="1557">
        <f>AZ66*INDEX('Pro Forma'!$1:$1048576,MATCH('Cash Flow_Monthly'!$A23,'Pro Forma'!$A:$A,0),MATCH('Cash Flow_Monthly'!AZ$2,'Pro Forma'!$1:$1,0))*IF(AZ$3&gt;'Project Summary'!$G$7,0,1)</f>
        <v>3732.8535952333254</v>
      </c>
      <c r="BA23" s="1557">
        <f>BA66*INDEX('Pro Forma'!$1:$1048576,MATCH('Cash Flow_Monthly'!$A23,'Pro Forma'!$A:$A,0),MATCH('Cash Flow_Monthly'!BA$2,'Pro Forma'!$1:$1,0))*IF(BA$3&gt;'Project Summary'!$G$7,0,1)</f>
        <v>4027.5525632780623</v>
      </c>
      <c r="BB23" s="1557">
        <f>BB66*INDEX('Pro Forma'!$1:$1048576,MATCH('Cash Flow_Monthly'!$A23,'Pro Forma'!$A:$A,0),MATCH('Cash Flow_Monthly'!BB$2,'Pro Forma'!$1:$1,0))*IF(BB$3&gt;'Project Summary'!$G$7,0,1)</f>
        <v>4027.5525632780623</v>
      </c>
      <c r="BC23" s="1557">
        <f>BC66*INDEX('Pro Forma'!$1:$1048576,MATCH('Cash Flow_Monthly'!$A23,'Pro Forma'!$A:$A,0),MATCH('Cash Flow_Monthly'!BC$2,'Pro Forma'!$1:$1,0))*IF(BC$3&gt;'Project Summary'!$G$7,0,1)</f>
        <v>4027.5525632780623</v>
      </c>
      <c r="BD23" s="1557">
        <f>BD66*INDEX('Pro Forma'!$1:$1048576,MATCH('Cash Flow_Monthly'!$A23,'Pro Forma'!$A:$A,0),MATCH('Cash Flow_Monthly'!BD$2,'Pro Forma'!$1:$1,0))*IF(BD$3&gt;'Project Summary'!$G$7,0,1)</f>
        <v>4027.5525632780623</v>
      </c>
      <c r="BE23" s="1557">
        <f>BE66*INDEX('Pro Forma'!$1:$1048576,MATCH('Cash Flow_Monthly'!$A23,'Pro Forma'!$A:$A,0),MATCH('Cash Flow_Monthly'!BE$2,'Pro Forma'!$1:$1,0))*IF(BE$3&gt;'Project Summary'!$G$7,0,1)</f>
        <v>4027.5525632780623</v>
      </c>
      <c r="BF23" s="1557">
        <f>BF66*INDEX('Pro Forma'!$1:$1048576,MATCH('Cash Flow_Monthly'!$A23,'Pro Forma'!$A:$A,0),MATCH('Cash Flow_Monthly'!BF$2,'Pro Forma'!$1:$1,0))*IF(BF$3&gt;'Project Summary'!$G$7,0,1)</f>
        <v>4027.5525632780623</v>
      </c>
      <c r="BG23" s="1557">
        <f>BG66*INDEX('Pro Forma'!$1:$1048576,MATCH('Cash Flow_Monthly'!$A23,'Pro Forma'!$A:$A,0),MATCH('Cash Flow_Monthly'!BG$2,'Pro Forma'!$1:$1,0))*IF(BG$3&gt;'Project Summary'!$G$7,0,1)</f>
        <v>4027.5525632780623</v>
      </c>
      <c r="BH23" s="1557">
        <f>BH66*INDEX('Pro Forma'!$1:$1048576,MATCH('Cash Flow_Monthly'!$A23,'Pro Forma'!$A:$A,0),MATCH('Cash Flow_Monthly'!BH$2,'Pro Forma'!$1:$1,0))*IF(BH$3&gt;'Project Summary'!$G$7,0,1)</f>
        <v>4027.5525632780623</v>
      </c>
      <c r="BI23" s="1557">
        <f>BI66*INDEX('Pro Forma'!$1:$1048576,MATCH('Cash Flow_Monthly'!$A23,'Pro Forma'!$A:$A,0),MATCH('Cash Flow_Monthly'!BI$2,'Pro Forma'!$1:$1,0))*IF(BI$3&gt;'Project Summary'!$G$7,0,1)</f>
        <v>4027.5525632780623</v>
      </c>
      <c r="BJ23" s="1557">
        <f>BJ66*INDEX('Pro Forma'!$1:$1048576,MATCH('Cash Flow_Monthly'!$A23,'Pro Forma'!$A:$A,0),MATCH('Cash Flow_Monthly'!BJ$2,'Pro Forma'!$1:$1,0))*IF(BJ$3&gt;'Project Summary'!$G$7,0,1)</f>
        <v>4027.5525632780623</v>
      </c>
      <c r="BK23" s="1557">
        <f>BK66*INDEX('Pro Forma'!$1:$1048576,MATCH('Cash Flow_Monthly'!$A23,'Pro Forma'!$A:$A,0),MATCH('Cash Flow_Monthly'!BK$2,'Pro Forma'!$1:$1,0))*IF(BK$3&gt;'Project Summary'!$G$7,0,1)</f>
        <v>4027.5525632780623</v>
      </c>
      <c r="BL23" s="1557">
        <f>BL66*INDEX('Pro Forma'!$1:$1048576,MATCH('Cash Flow_Monthly'!$A23,'Pro Forma'!$A:$A,0),MATCH('Cash Flow_Monthly'!BL$2,'Pro Forma'!$1:$1,0))*IF(BL$3&gt;'Project Summary'!$G$7,0,1)</f>
        <v>4027.5525632780623</v>
      </c>
      <c r="BM23" s="1557">
        <f>BM66*INDEX('Pro Forma'!$1:$1048576,MATCH('Cash Flow_Monthly'!$A23,'Pro Forma'!$A:$A,0),MATCH('Cash Flow_Monthly'!BM$2,'Pro Forma'!$1:$1,0))*IF(BM$3&gt;'Project Summary'!$G$7,0,1)</f>
        <v>4128.2413773600128</v>
      </c>
      <c r="BN23" s="1557">
        <f>BN66*INDEX('Pro Forma'!$1:$1048576,MATCH('Cash Flow_Monthly'!$A23,'Pro Forma'!$A:$A,0),MATCH('Cash Flow_Monthly'!BN$2,'Pro Forma'!$1:$1,0))*IF(BN$3&gt;'Project Summary'!$G$7,0,1)</f>
        <v>4128.2413773600128</v>
      </c>
      <c r="BO23" s="1557">
        <f>BO66*INDEX('Pro Forma'!$1:$1048576,MATCH('Cash Flow_Monthly'!$A23,'Pro Forma'!$A:$A,0),MATCH('Cash Flow_Monthly'!BO$2,'Pro Forma'!$1:$1,0))*IF(BO$3&gt;'Project Summary'!$G$7,0,1)</f>
        <v>4128.2413773600128</v>
      </c>
      <c r="BP23" s="1557">
        <f>BP66*INDEX('Pro Forma'!$1:$1048576,MATCH('Cash Flow_Monthly'!$A23,'Pro Forma'!$A:$A,0),MATCH('Cash Flow_Monthly'!BP$2,'Pro Forma'!$1:$1,0))*IF(BP$3&gt;'Project Summary'!$G$7,0,1)</f>
        <v>4128.2413773600128</v>
      </c>
      <c r="BQ23" s="1557">
        <f>BQ66*INDEX('Pro Forma'!$1:$1048576,MATCH('Cash Flow_Monthly'!$A23,'Pro Forma'!$A:$A,0),MATCH('Cash Flow_Monthly'!BQ$2,'Pro Forma'!$1:$1,0))*IF(BQ$3&gt;'Project Summary'!$G$7,0,1)</f>
        <v>4128.2413773600128</v>
      </c>
      <c r="BR23" s="1557">
        <f>BR66*INDEX('Pro Forma'!$1:$1048576,MATCH('Cash Flow_Monthly'!$A23,'Pro Forma'!$A:$A,0),MATCH('Cash Flow_Monthly'!BR$2,'Pro Forma'!$1:$1,0))*IF(BR$3&gt;'Project Summary'!$G$7,0,1)</f>
        <v>4128.2413773600128</v>
      </c>
      <c r="BS23" s="1557">
        <f>BS66*INDEX('Pro Forma'!$1:$1048576,MATCH('Cash Flow_Monthly'!$A23,'Pro Forma'!$A:$A,0),MATCH('Cash Flow_Monthly'!BS$2,'Pro Forma'!$1:$1,0))*IF(BS$3&gt;'Project Summary'!$G$7,0,1)</f>
        <v>4128.2413773600128</v>
      </c>
      <c r="BT23" s="1557">
        <f>BT66*INDEX('Pro Forma'!$1:$1048576,MATCH('Cash Flow_Monthly'!$A23,'Pro Forma'!$A:$A,0),MATCH('Cash Flow_Monthly'!BT$2,'Pro Forma'!$1:$1,0))*IF(BT$3&gt;'Project Summary'!$G$7,0,1)</f>
        <v>4128.2413773600128</v>
      </c>
      <c r="BU23" s="1557">
        <f>BU66*INDEX('Pro Forma'!$1:$1048576,MATCH('Cash Flow_Monthly'!$A23,'Pro Forma'!$A:$A,0),MATCH('Cash Flow_Monthly'!BU$2,'Pro Forma'!$1:$1,0))*IF(BU$3&gt;'Project Summary'!$G$7,0,1)</f>
        <v>4128.2413773600128</v>
      </c>
      <c r="BV23" s="1557">
        <f>BV66*INDEX('Pro Forma'!$1:$1048576,MATCH('Cash Flow_Monthly'!$A23,'Pro Forma'!$A:$A,0),MATCH('Cash Flow_Monthly'!BV$2,'Pro Forma'!$1:$1,0))*IF(BV$3&gt;'Project Summary'!$G$7,0,1)</f>
        <v>4128.2413773600128</v>
      </c>
      <c r="BW23" s="1557">
        <f>BW66*INDEX('Pro Forma'!$1:$1048576,MATCH('Cash Flow_Monthly'!$A23,'Pro Forma'!$A:$A,0),MATCH('Cash Flow_Monthly'!BW$2,'Pro Forma'!$1:$1,0))*IF(BW$3&gt;'Project Summary'!$G$7,0,1)</f>
        <v>4128.2413773600128</v>
      </c>
      <c r="BX23" s="1557">
        <f>BX66*INDEX('Pro Forma'!$1:$1048576,MATCH('Cash Flow_Monthly'!$A23,'Pro Forma'!$A:$A,0),MATCH('Cash Flow_Monthly'!BX$2,'Pro Forma'!$1:$1,0))*IF(BX$3&gt;'Project Summary'!$G$7,0,1)</f>
        <v>4128.2413773600128</v>
      </c>
      <c r="BY23" s="1557">
        <f>BY66*INDEX('Pro Forma'!$1:$1048576,MATCH('Cash Flow_Monthly'!$A23,'Pro Forma'!$A:$A,0),MATCH('Cash Flow_Monthly'!BY$2,'Pro Forma'!$1:$1,0))*IF(BY$3&gt;'Project Summary'!$G$7,0,1)</f>
        <v>4231.4474117940126</v>
      </c>
      <c r="BZ23" s="1557">
        <f>BZ66*INDEX('Pro Forma'!$1:$1048576,MATCH('Cash Flow_Monthly'!$A23,'Pro Forma'!$A:$A,0),MATCH('Cash Flow_Monthly'!BZ$2,'Pro Forma'!$1:$1,0))*IF(BZ$3&gt;'Project Summary'!$G$7,0,1)</f>
        <v>4231.4474117940126</v>
      </c>
      <c r="CA23" s="1557">
        <f>CA66*INDEX('Pro Forma'!$1:$1048576,MATCH('Cash Flow_Monthly'!$A23,'Pro Forma'!$A:$A,0),MATCH('Cash Flow_Monthly'!CA$2,'Pro Forma'!$1:$1,0))*IF(CA$3&gt;'Project Summary'!$G$7,0,1)</f>
        <v>4231.4474117940126</v>
      </c>
      <c r="CB23" s="1557">
        <f>CB66*INDEX('Pro Forma'!$1:$1048576,MATCH('Cash Flow_Monthly'!$A23,'Pro Forma'!$A:$A,0),MATCH('Cash Flow_Monthly'!CB$2,'Pro Forma'!$1:$1,0))*IF(CB$3&gt;'Project Summary'!$G$7,0,1)</f>
        <v>4231.4474117940126</v>
      </c>
      <c r="CC23" s="1557">
        <f>CC66*INDEX('Pro Forma'!$1:$1048576,MATCH('Cash Flow_Monthly'!$A23,'Pro Forma'!$A:$A,0),MATCH('Cash Flow_Monthly'!CC$2,'Pro Forma'!$1:$1,0))*IF(CC$3&gt;'Project Summary'!$G$7,0,1)</f>
        <v>4231.4474117940126</v>
      </c>
      <c r="CD23" s="1557">
        <f>CD66*INDEX('Pro Forma'!$1:$1048576,MATCH('Cash Flow_Monthly'!$A23,'Pro Forma'!$A:$A,0),MATCH('Cash Flow_Monthly'!CD$2,'Pro Forma'!$1:$1,0))*IF(CD$3&gt;'Project Summary'!$G$7,0,1)</f>
        <v>4231.4474117940126</v>
      </c>
      <c r="CE23" s="1557">
        <f>CE66*INDEX('Pro Forma'!$1:$1048576,MATCH('Cash Flow_Monthly'!$A23,'Pro Forma'!$A:$A,0),MATCH('Cash Flow_Monthly'!CE$2,'Pro Forma'!$1:$1,0))*IF(CE$3&gt;'Project Summary'!$G$7,0,1)</f>
        <v>4231.4474117940126</v>
      </c>
      <c r="CF23" s="1557">
        <f>CF66*INDEX('Pro Forma'!$1:$1048576,MATCH('Cash Flow_Monthly'!$A23,'Pro Forma'!$A:$A,0),MATCH('Cash Flow_Monthly'!CF$2,'Pro Forma'!$1:$1,0))*IF(CF$3&gt;'Project Summary'!$G$7,0,1)</f>
        <v>4231.4474117940126</v>
      </c>
      <c r="CG23" s="1557">
        <f>CG66*INDEX('Pro Forma'!$1:$1048576,MATCH('Cash Flow_Monthly'!$A23,'Pro Forma'!$A:$A,0),MATCH('Cash Flow_Monthly'!CG$2,'Pro Forma'!$1:$1,0))*IF(CG$3&gt;'Project Summary'!$G$7,0,1)</f>
        <v>4231.4474117940126</v>
      </c>
      <c r="CH23" s="1557">
        <f>CH66*INDEX('Pro Forma'!$1:$1048576,MATCH('Cash Flow_Monthly'!$A23,'Pro Forma'!$A:$A,0),MATCH('Cash Flow_Monthly'!CH$2,'Pro Forma'!$1:$1,0))*IF(CH$3&gt;'Project Summary'!$G$7,0,1)</f>
        <v>4231.4474117940126</v>
      </c>
      <c r="CI23" s="1557">
        <f>CI66*INDEX('Pro Forma'!$1:$1048576,MATCH('Cash Flow_Monthly'!$A23,'Pro Forma'!$A:$A,0),MATCH('Cash Flow_Monthly'!CI$2,'Pro Forma'!$1:$1,0))*IF(CI$3&gt;'Project Summary'!$G$7,0,1)</f>
        <v>4231.4474117940126</v>
      </c>
      <c r="CJ23" s="1557">
        <f>CJ66*INDEX('Pro Forma'!$1:$1048576,MATCH('Cash Flow_Monthly'!$A23,'Pro Forma'!$A:$A,0),MATCH('Cash Flow_Monthly'!CJ$2,'Pro Forma'!$1:$1,0))*IF(CJ$3&gt;'Project Summary'!$G$7,0,1)</f>
        <v>4231.4474117940126</v>
      </c>
      <c r="CK23" s="1557">
        <f>CK66*INDEX('Pro Forma'!$1:$1048576,MATCH('Cash Flow_Monthly'!$A23,'Pro Forma'!$A:$A,0),MATCH('Cash Flow_Monthly'!CK$2,'Pro Forma'!$1:$1,0))*IF(CK$3&gt;'Project Summary'!$G$7,0,1)</f>
        <v>0</v>
      </c>
      <c r="CL23" s="1557">
        <f>CL66*INDEX('Pro Forma'!$1:$1048576,MATCH('Cash Flow_Monthly'!$A23,'Pro Forma'!$A:$A,0),MATCH('Cash Flow_Monthly'!CL$2,'Pro Forma'!$1:$1,0))*IF(CL$3&gt;'Project Summary'!$G$7,0,1)</f>
        <v>0</v>
      </c>
      <c r="CM23" s="1557">
        <f>CM66*INDEX('Pro Forma'!$1:$1048576,MATCH('Cash Flow_Monthly'!$A23,'Pro Forma'!$A:$A,0),MATCH('Cash Flow_Monthly'!CM$2,'Pro Forma'!$1:$1,0))*IF(CM$3&gt;'Project Summary'!$G$7,0,1)</f>
        <v>0</v>
      </c>
      <c r="CN23" s="1557">
        <f>CN66*INDEX('Pro Forma'!$1:$1048576,MATCH('Cash Flow_Monthly'!$A23,'Pro Forma'!$A:$A,0),MATCH('Cash Flow_Monthly'!CN$2,'Pro Forma'!$1:$1,0))*IF(CN$3&gt;'Project Summary'!$G$7,0,1)</f>
        <v>0</v>
      </c>
      <c r="CO23" s="1557">
        <f>CO66*INDEX('Pro Forma'!$1:$1048576,MATCH('Cash Flow_Monthly'!$A23,'Pro Forma'!$A:$A,0),MATCH('Cash Flow_Monthly'!CO$2,'Pro Forma'!$1:$1,0))*IF(CO$3&gt;'Project Summary'!$G$7,0,1)</f>
        <v>0</v>
      </c>
      <c r="CP23" s="1557">
        <f>CP66*INDEX('Pro Forma'!$1:$1048576,MATCH('Cash Flow_Monthly'!$A23,'Pro Forma'!$A:$A,0),MATCH('Cash Flow_Monthly'!CP$2,'Pro Forma'!$1:$1,0))*IF(CP$3&gt;'Project Summary'!$G$7,0,1)</f>
        <v>0</v>
      </c>
      <c r="CQ23" s="1557">
        <f>CQ66*INDEX('Pro Forma'!$1:$1048576,MATCH('Cash Flow_Monthly'!$A23,'Pro Forma'!$A:$A,0),MATCH('Cash Flow_Monthly'!CQ$2,'Pro Forma'!$1:$1,0))*IF(CQ$3&gt;'Project Summary'!$G$7,0,1)</f>
        <v>0</v>
      </c>
      <c r="CR23" s="1557">
        <f>CR66*INDEX('Pro Forma'!$1:$1048576,MATCH('Cash Flow_Monthly'!$A23,'Pro Forma'!$A:$A,0),MATCH('Cash Flow_Monthly'!CR$2,'Pro Forma'!$1:$1,0))*IF(CR$3&gt;'Project Summary'!$G$7,0,1)</f>
        <v>0</v>
      </c>
      <c r="CS23" s="1557">
        <f>CS66*INDEX('Pro Forma'!$1:$1048576,MATCH('Cash Flow_Monthly'!$A23,'Pro Forma'!$A:$A,0),MATCH('Cash Flow_Monthly'!CS$2,'Pro Forma'!$1:$1,0))*IF(CS$3&gt;'Project Summary'!$G$7,0,1)</f>
        <v>0</v>
      </c>
      <c r="CT23" s="1557">
        <f>CT66*INDEX('Pro Forma'!$1:$1048576,MATCH('Cash Flow_Monthly'!$A23,'Pro Forma'!$A:$A,0),MATCH('Cash Flow_Monthly'!CT$2,'Pro Forma'!$1:$1,0))*IF(CT$3&gt;'Project Summary'!$G$7,0,1)</f>
        <v>0</v>
      </c>
      <c r="CU23" s="1557">
        <f>CU66*INDEX('Pro Forma'!$1:$1048576,MATCH('Cash Flow_Monthly'!$A23,'Pro Forma'!$A:$A,0),MATCH('Cash Flow_Monthly'!CU$2,'Pro Forma'!$1:$1,0))*IF(CU$3&gt;'Project Summary'!$G$7,0,1)</f>
        <v>0</v>
      </c>
      <c r="CV23" s="1557">
        <f>CV66*INDEX('Pro Forma'!$1:$1048576,MATCH('Cash Flow_Monthly'!$A23,'Pro Forma'!$A:$A,0),MATCH('Cash Flow_Monthly'!CV$2,'Pro Forma'!$1:$1,0))*IF(CV$3&gt;'Project Summary'!$G$7,0,1)</f>
        <v>0</v>
      </c>
      <c r="CW23" s="1557">
        <f>CW66*INDEX('Pro Forma'!$1:$1048576,MATCH('Cash Flow_Monthly'!$A23,'Pro Forma'!$A:$A,0),MATCH('Cash Flow_Monthly'!CW$2,'Pro Forma'!$1:$1,0))*IF(CW$3&gt;'Project Summary'!$G$7,0,1)</f>
        <v>0</v>
      </c>
      <c r="CX23" s="1557">
        <f>CX66*INDEX('Pro Forma'!$1:$1048576,MATCH('Cash Flow_Monthly'!$A23,'Pro Forma'!$A:$A,0),MATCH('Cash Flow_Monthly'!CX$2,'Pro Forma'!$1:$1,0))*IF(CX$3&gt;'Project Summary'!$G$7,0,1)</f>
        <v>0</v>
      </c>
      <c r="CY23" s="1557">
        <f>CY66*INDEX('Pro Forma'!$1:$1048576,MATCH('Cash Flow_Monthly'!$A23,'Pro Forma'!$A:$A,0),MATCH('Cash Flow_Monthly'!CY$2,'Pro Forma'!$1:$1,0))*IF(CY$3&gt;'Project Summary'!$G$7,0,1)</f>
        <v>0</v>
      </c>
      <c r="CZ23" s="1557">
        <f>CZ66*INDEX('Pro Forma'!$1:$1048576,MATCH('Cash Flow_Monthly'!$A23,'Pro Forma'!$A:$A,0),MATCH('Cash Flow_Monthly'!CZ$2,'Pro Forma'!$1:$1,0))*IF(CZ$3&gt;'Project Summary'!$G$7,0,1)</f>
        <v>0</v>
      </c>
      <c r="DA23" s="1557">
        <f>DA66*INDEX('Pro Forma'!$1:$1048576,MATCH('Cash Flow_Monthly'!$A23,'Pro Forma'!$A:$A,0),MATCH('Cash Flow_Monthly'!DA$2,'Pro Forma'!$1:$1,0))*IF(DA$3&gt;'Project Summary'!$G$7,0,1)</f>
        <v>0</v>
      </c>
      <c r="DB23" s="1557">
        <f>DB66*INDEX('Pro Forma'!$1:$1048576,MATCH('Cash Flow_Monthly'!$A23,'Pro Forma'!$A:$A,0),MATCH('Cash Flow_Monthly'!DB$2,'Pro Forma'!$1:$1,0))*IF(DB$3&gt;'Project Summary'!$G$7,0,1)</f>
        <v>0</v>
      </c>
      <c r="DC23" s="1557">
        <f>DC66*INDEX('Pro Forma'!$1:$1048576,MATCH('Cash Flow_Monthly'!$A23,'Pro Forma'!$A:$A,0),MATCH('Cash Flow_Monthly'!DC$2,'Pro Forma'!$1:$1,0))*IF(DC$3&gt;'Project Summary'!$G$7,0,1)</f>
        <v>0</v>
      </c>
      <c r="DD23" s="1557">
        <f>DD66*INDEX('Pro Forma'!$1:$1048576,MATCH('Cash Flow_Monthly'!$A23,'Pro Forma'!$A:$A,0),MATCH('Cash Flow_Monthly'!DD$2,'Pro Forma'!$1:$1,0))*IF(DD$3&gt;'Project Summary'!$G$7,0,1)</f>
        <v>0</v>
      </c>
      <c r="DE23" s="1557">
        <f>DE66*INDEX('Pro Forma'!$1:$1048576,MATCH('Cash Flow_Monthly'!$A23,'Pro Forma'!$A:$A,0),MATCH('Cash Flow_Monthly'!DE$2,'Pro Forma'!$1:$1,0))*IF(DE$3&gt;'Project Summary'!$G$7,0,1)</f>
        <v>0</v>
      </c>
      <c r="DF23" s="1557">
        <f>DF66*INDEX('Pro Forma'!$1:$1048576,MATCH('Cash Flow_Monthly'!$A23,'Pro Forma'!$A:$A,0),MATCH('Cash Flow_Monthly'!DF$2,'Pro Forma'!$1:$1,0))*IF(DF$3&gt;'Project Summary'!$G$7,0,1)</f>
        <v>0</v>
      </c>
      <c r="DG23" s="1557">
        <f>DG66*INDEX('Pro Forma'!$1:$1048576,MATCH('Cash Flow_Monthly'!$A23,'Pro Forma'!$A:$A,0),MATCH('Cash Flow_Monthly'!DG$2,'Pro Forma'!$1:$1,0))*IF(DG$3&gt;'Project Summary'!$G$7,0,1)</f>
        <v>0</v>
      </c>
      <c r="DH23" s="1557">
        <f>DH66*INDEX('Pro Forma'!$1:$1048576,MATCH('Cash Flow_Monthly'!$A23,'Pro Forma'!$A:$A,0),MATCH('Cash Flow_Monthly'!DH$2,'Pro Forma'!$1:$1,0))*IF(DH$3&gt;'Project Summary'!$G$7,0,1)</f>
        <v>0</v>
      </c>
      <c r="DI23" s="1557">
        <f>DI66*INDEX('Pro Forma'!$1:$1048576,MATCH('Cash Flow_Monthly'!$A23,'Pro Forma'!$A:$A,0),MATCH('Cash Flow_Monthly'!DI$2,'Pro Forma'!$1:$1,0))*IF(DI$3&gt;'Project Summary'!$G$7,0,1)</f>
        <v>0</v>
      </c>
      <c r="DJ23" s="1557">
        <f>DJ66*INDEX('Pro Forma'!$1:$1048576,MATCH('Cash Flow_Monthly'!$A23,'Pro Forma'!$A:$A,0),MATCH('Cash Flow_Monthly'!DJ$2,'Pro Forma'!$1:$1,0))*IF(DJ$3&gt;'Project Summary'!$G$7,0,1)</f>
        <v>0</v>
      </c>
      <c r="DK23" s="1557">
        <f>DK66*INDEX('Pro Forma'!$1:$1048576,MATCH('Cash Flow_Monthly'!$A23,'Pro Forma'!$A:$A,0),MATCH('Cash Flow_Monthly'!DK$2,'Pro Forma'!$1:$1,0))*IF(DK$3&gt;'Project Summary'!$G$7,0,1)</f>
        <v>0</v>
      </c>
      <c r="DL23" s="1557">
        <f>DL66*INDEX('Pro Forma'!$1:$1048576,MATCH('Cash Flow_Monthly'!$A23,'Pro Forma'!$A:$A,0),MATCH('Cash Flow_Monthly'!DL$2,'Pro Forma'!$1:$1,0))*IF(DL$3&gt;'Project Summary'!$G$7,0,1)</f>
        <v>0</v>
      </c>
      <c r="DM23" s="1557">
        <f>DM66*INDEX('Pro Forma'!$1:$1048576,MATCH('Cash Flow_Monthly'!$A23,'Pro Forma'!$A:$A,0),MATCH('Cash Flow_Monthly'!DM$2,'Pro Forma'!$1:$1,0))*IF(DM$3&gt;'Project Summary'!$G$7,0,1)</f>
        <v>0</v>
      </c>
      <c r="DN23" s="1557">
        <f>DN66*INDEX('Pro Forma'!$1:$1048576,MATCH('Cash Flow_Monthly'!$A23,'Pro Forma'!$A:$A,0),MATCH('Cash Flow_Monthly'!DN$2,'Pro Forma'!$1:$1,0))*IF(DN$3&gt;'Project Summary'!$G$7,0,1)</f>
        <v>0</v>
      </c>
      <c r="DO23" s="1557">
        <f>DO66*INDEX('Pro Forma'!$1:$1048576,MATCH('Cash Flow_Monthly'!$A23,'Pro Forma'!$A:$A,0),MATCH('Cash Flow_Monthly'!DO$2,'Pro Forma'!$1:$1,0))*IF(DO$3&gt;'Project Summary'!$G$7,0,1)</f>
        <v>0</v>
      </c>
      <c r="DP23" s="1557">
        <f>DP66*INDEX('Pro Forma'!$1:$1048576,MATCH('Cash Flow_Monthly'!$A23,'Pro Forma'!$A:$A,0),MATCH('Cash Flow_Monthly'!DP$2,'Pro Forma'!$1:$1,0))*IF(DP$3&gt;'Project Summary'!$G$7,0,1)</f>
        <v>0</v>
      </c>
      <c r="DQ23" s="1557">
        <f>DQ66*INDEX('Pro Forma'!$1:$1048576,MATCH('Cash Flow_Monthly'!$A23,'Pro Forma'!$A:$A,0),MATCH('Cash Flow_Monthly'!DQ$2,'Pro Forma'!$1:$1,0))*IF(DQ$3&gt;'Project Summary'!$G$7,0,1)</f>
        <v>0</v>
      </c>
      <c r="DR23" s="1557">
        <f>DR66*INDEX('Pro Forma'!$1:$1048576,MATCH('Cash Flow_Monthly'!$A23,'Pro Forma'!$A:$A,0),MATCH('Cash Flow_Monthly'!DR$2,'Pro Forma'!$1:$1,0))*IF(DR$3&gt;'Project Summary'!$G$7,0,1)</f>
        <v>0</v>
      </c>
      <c r="DS23" s="1557">
        <f>DS66*INDEX('Pro Forma'!$1:$1048576,MATCH('Cash Flow_Monthly'!$A23,'Pro Forma'!$A:$A,0),MATCH('Cash Flow_Monthly'!DS$2,'Pro Forma'!$1:$1,0))*IF(DS$3&gt;'Project Summary'!$G$7,0,1)</f>
        <v>0</v>
      </c>
      <c r="DT23" s="1557">
        <f>DT66*INDEX('Pro Forma'!$1:$1048576,MATCH('Cash Flow_Monthly'!$A23,'Pro Forma'!$A:$A,0),MATCH('Cash Flow_Monthly'!DT$2,'Pro Forma'!$1:$1,0))*IF(DT$3&gt;'Project Summary'!$G$7,0,1)</f>
        <v>0</v>
      </c>
      <c r="DU23" s="1558"/>
    </row>
    <row r="24" spans="1:125" s="1559" customFormat="1">
      <c r="A24" s="1554" t="str">
        <f>'Pro Forma'!A27</f>
        <v>RUBS - 5700 - Electricity-Clubhouse/Office</v>
      </c>
      <c r="B24" s="1556"/>
      <c r="C24" s="1556"/>
      <c r="D24" s="1556"/>
      <c r="E24" s="1557">
        <f>E67*INDEX('Pro Forma'!$1:$1048576,MATCH('Cash Flow_Monthly'!$A24,'Pro Forma'!$A:$A,0),MATCH('Cash Flow_Monthly'!E$2,'Pro Forma'!$1:$1,0))*IF(E$3&gt;'Project Summary'!$G$7,0,1)</f>
        <v>0</v>
      </c>
      <c r="F24" s="1557">
        <f>F67*INDEX('Pro Forma'!$1:$1048576,MATCH('Cash Flow_Monthly'!$A24,'Pro Forma'!$A:$A,0),MATCH('Cash Flow_Monthly'!F$2,'Pro Forma'!$1:$1,0))*IF(F$3&gt;'Project Summary'!$G$7,0,1)</f>
        <v>0</v>
      </c>
      <c r="G24" s="1557">
        <f>G67*INDEX('Pro Forma'!$1:$1048576,MATCH('Cash Flow_Monthly'!$A24,'Pro Forma'!$A:$A,0),MATCH('Cash Flow_Monthly'!G$2,'Pro Forma'!$1:$1,0))*IF(G$3&gt;'Project Summary'!$G$7,0,1)</f>
        <v>0</v>
      </c>
      <c r="H24" s="1557">
        <f>H67*INDEX('Pro Forma'!$1:$1048576,MATCH('Cash Flow_Monthly'!$A24,'Pro Forma'!$A:$A,0),MATCH('Cash Flow_Monthly'!H$2,'Pro Forma'!$1:$1,0))*IF(H$3&gt;'Project Summary'!$G$7,0,1)</f>
        <v>0</v>
      </c>
      <c r="I24" s="1557">
        <f>I67*INDEX('Pro Forma'!$1:$1048576,MATCH('Cash Flow_Monthly'!$A24,'Pro Forma'!$A:$A,0),MATCH('Cash Flow_Monthly'!I$2,'Pro Forma'!$1:$1,0))*IF(I$3&gt;'Project Summary'!$G$7,0,1)</f>
        <v>0</v>
      </c>
      <c r="J24" s="1557">
        <f>J67*INDEX('Pro Forma'!$1:$1048576,MATCH('Cash Flow_Monthly'!$A24,'Pro Forma'!$A:$A,0),MATCH('Cash Flow_Monthly'!J$2,'Pro Forma'!$1:$1,0))*IF(J$3&gt;'Project Summary'!$G$7,0,1)</f>
        <v>0</v>
      </c>
      <c r="K24" s="1557">
        <f>K67*INDEX('Pro Forma'!$1:$1048576,MATCH('Cash Flow_Monthly'!$A24,'Pro Forma'!$A:$A,0),MATCH('Cash Flow_Monthly'!K$2,'Pro Forma'!$1:$1,0))*IF(K$3&gt;'Project Summary'!$G$7,0,1)</f>
        <v>0</v>
      </c>
      <c r="L24" s="1557">
        <f>L67*INDEX('Pro Forma'!$1:$1048576,MATCH('Cash Flow_Monthly'!$A24,'Pro Forma'!$A:$A,0),MATCH('Cash Flow_Monthly'!L$2,'Pro Forma'!$1:$1,0))*IF(L$3&gt;'Project Summary'!$G$7,0,1)</f>
        <v>0</v>
      </c>
      <c r="M24" s="1557">
        <f>M67*INDEX('Pro Forma'!$1:$1048576,MATCH('Cash Flow_Monthly'!$A24,'Pro Forma'!$A:$A,0),MATCH('Cash Flow_Monthly'!M$2,'Pro Forma'!$1:$1,0))*IF(M$3&gt;'Project Summary'!$G$7,0,1)</f>
        <v>0</v>
      </c>
      <c r="N24" s="1557">
        <f>N67*INDEX('Pro Forma'!$1:$1048576,MATCH('Cash Flow_Monthly'!$A24,'Pro Forma'!$A:$A,0),MATCH('Cash Flow_Monthly'!N$2,'Pro Forma'!$1:$1,0))*IF(N$3&gt;'Project Summary'!$G$7,0,1)</f>
        <v>0</v>
      </c>
      <c r="O24" s="1557">
        <f>O67*INDEX('Pro Forma'!$1:$1048576,MATCH('Cash Flow_Monthly'!$A24,'Pro Forma'!$A:$A,0),MATCH('Cash Flow_Monthly'!O$2,'Pro Forma'!$1:$1,0))*IF(O$3&gt;'Project Summary'!$G$7,0,1)</f>
        <v>0</v>
      </c>
      <c r="P24" s="1557">
        <f>P67*INDEX('Pro Forma'!$1:$1048576,MATCH('Cash Flow_Monthly'!$A24,'Pro Forma'!$A:$A,0),MATCH('Cash Flow_Monthly'!P$2,'Pro Forma'!$1:$1,0))*IF(P$3&gt;'Project Summary'!$G$7,0,1)</f>
        <v>0</v>
      </c>
      <c r="Q24" s="1557">
        <f>Q67*INDEX('Pro Forma'!$1:$1048576,MATCH('Cash Flow_Monthly'!$A24,'Pro Forma'!$A:$A,0),MATCH('Cash Flow_Monthly'!Q$2,'Pro Forma'!$1:$1,0))*IF(Q$3&gt;'Project Summary'!$G$7,0,1)</f>
        <v>0</v>
      </c>
      <c r="R24" s="1557">
        <f>R67*INDEX('Pro Forma'!$1:$1048576,MATCH('Cash Flow_Monthly'!$A24,'Pro Forma'!$A:$A,0),MATCH('Cash Flow_Monthly'!R$2,'Pro Forma'!$1:$1,0))*IF(R$3&gt;'Project Summary'!$G$7,0,1)</f>
        <v>0</v>
      </c>
      <c r="S24" s="1557">
        <f>S67*INDEX('Pro Forma'!$1:$1048576,MATCH('Cash Flow_Monthly'!$A24,'Pro Forma'!$A:$A,0),MATCH('Cash Flow_Monthly'!S$2,'Pro Forma'!$1:$1,0))*IF(S$3&gt;'Project Summary'!$G$7,0,1)</f>
        <v>0</v>
      </c>
      <c r="T24" s="1557">
        <f>T67*INDEX('Pro Forma'!$1:$1048576,MATCH('Cash Flow_Monthly'!$A24,'Pro Forma'!$A:$A,0),MATCH('Cash Flow_Monthly'!T$2,'Pro Forma'!$1:$1,0))*IF(T$3&gt;'Project Summary'!$G$7,0,1)</f>
        <v>0</v>
      </c>
      <c r="U24" s="1557">
        <f>U67*INDEX('Pro Forma'!$1:$1048576,MATCH('Cash Flow_Monthly'!$A24,'Pro Forma'!$A:$A,0),MATCH('Cash Flow_Monthly'!U$2,'Pro Forma'!$1:$1,0))*IF(U$3&gt;'Project Summary'!$G$7,0,1)</f>
        <v>0</v>
      </c>
      <c r="V24" s="1557">
        <f>V67*INDEX('Pro Forma'!$1:$1048576,MATCH('Cash Flow_Monthly'!$A24,'Pro Forma'!$A:$A,0),MATCH('Cash Flow_Monthly'!V$2,'Pro Forma'!$1:$1,0))*IF(V$3&gt;'Project Summary'!$G$7,0,1)</f>
        <v>0</v>
      </c>
      <c r="W24" s="1557">
        <f>W67*INDEX('Pro Forma'!$1:$1048576,MATCH('Cash Flow_Monthly'!$A24,'Pro Forma'!$A:$A,0),MATCH('Cash Flow_Monthly'!W$2,'Pro Forma'!$1:$1,0))*IF(W$3&gt;'Project Summary'!$G$7,0,1)</f>
        <v>0</v>
      </c>
      <c r="X24" s="1557">
        <f>X67*INDEX('Pro Forma'!$1:$1048576,MATCH('Cash Flow_Monthly'!$A24,'Pro Forma'!$A:$A,0),MATCH('Cash Flow_Monthly'!X$2,'Pro Forma'!$1:$1,0))*IF(X$3&gt;'Project Summary'!$G$7,0,1)</f>
        <v>0</v>
      </c>
      <c r="Y24" s="1557">
        <f>Y67*INDEX('Pro Forma'!$1:$1048576,MATCH('Cash Flow_Monthly'!$A24,'Pro Forma'!$A:$A,0),MATCH('Cash Flow_Monthly'!Y$2,'Pro Forma'!$1:$1,0))*IF(Y$3&gt;'Project Summary'!$G$7,0,1)</f>
        <v>0</v>
      </c>
      <c r="Z24" s="1557">
        <f>Z67*INDEX('Pro Forma'!$1:$1048576,MATCH('Cash Flow_Monthly'!$A24,'Pro Forma'!$A:$A,0),MATCH('Cash Flow_Monthly'!Z$2,'Pro Forma'!$1:$1,0))*IF(Z$3&gt;'Project Summary'!$G$7,0,1)</f>
        <v>0</v>
      </c>
      <c r="AA24" s="1557">
        <f>AA67*INDEX('Pro Forma'!$1:$1048576,MATCH('Cash Flow_Monthly'!$A24,'Pro Forma'!$A:$A,0),MATCH('Cash Flow_Monthly'!AA$2,'Pro Forma'!$1:$1,0))*IF(AA$3&gt;'Project Summary'!$G$7,0,1)</f>
        <v>0</v>
      </c>
      <c r="AB24" s="1557">
        <f>AB67*INDEX('Pro Forma'!$1:$1048576,MATCH('Cash Flow_Monthly'!$A24,'Pro Forma'!$A:$A,0),MATCH('Cash Flow_Monthly'!AB$2,'Pro Forma'!$1:$1,0))*IF(AB$3&gt;'Project Summary'!$G$7,0,1)</f>
        <v>0</v>
      </c>
      <c r="AC24" s="1557">
        <f>AC67*INDEX('Pro Forma'!$1:$1048576,MATCH('Cash Flow_Monthly'!$A24,'Pro Forma'!$A:$A,0),MATCH('Cash Flow_Monthly'!AC$2,'Pro Forma'!$1:$1,0))*IF(AC$3&gt;'Project Summary'!$G$7,0,1)</f>
        <v>0</v>
      </c>
      <c r="AD24" s="1557">
        <f>AD67*INDEX('Pro Forma'!$1:$1048576,MATCH('Cash Flow_Monthly'!$A24,'Pro Forma'!$A:$A,0),MATCH('Cash Flow_Monthly'!AD$2,'Pro Forma'!$1:$1,0))*IF(AD$3&gt;'Project Summary'!$G$7,0,1)</f>
        <v>0</v>
      </c>
      <c r="AE24" s="1557">
        <f>AE67*INDEX('Pro Forma'!$1:$1048576,MATCH('Cash Flow_Monthly'!$A24,'Pro Forma'!$A:$A,0),MATCH('Cash Flow_Monthly'!AE$2,'Pro Forma'!$1:$1,0))*IF(AE$3&gt;'Project Summary'!$G$7,0,1)</f>
        <v>0</v>
      </c>
      <c r="AF24" s="1557">
        <f>AF67*INDEX('Pro Forma'!$1:$1048576,MATCH('Cash Flow_Monthly'!$A24,'Pro Forma'!$A:$A,0),MATCH('Cash Flow_Monthly'!AF$2,'Pro Forma'!$1:$1,0))*IF(AF$3&gt;'Project Summary'!$G$7,0,1)</f>
        <v>0</v>
      </c>
      <c r="AG24" s="1557">
        <f>AG67*INDEX('Pro Forma'!$1:$1048576,MATCH('Cash Flow_Monthly'!$A24,'Pro Forma'!$A:$A,0),MATCH('Cash Flow_Monthly'!AG$2,'Pro Forma'!$1:$1,0))*IF(AG$3&gt;'Project Summary'!$G$7,0,1)</f>
        <v>0</v>
      </c>
      <c r="AH24" s="1557">
        <f>AH67*INDEX('Pro Forma'!$1:$1048576,MATCH('Cash Flow_Monthly'!$A24,'Pro Forma'!$A:$A,0),MATCH('Cash Flow_Monthly'!AH$2,'Pro Forma'!$1:$1,0))*IF(AH$3&gt;'Project Summary'!$G$7,0,1)</f>
        <v>0</v>
      </c>
      <c r="AI24" s="1557">
        <f>AI67*INDEX('Pro Forma'!$1:$1048576,MATCH('Cash Flow_Monthly'!$A24,'Pro Forma'!$A:$A,0),MATCH('Cash Flow_Monthly'!AI$2,'Pro Forma'!$1:$1,0))*IF(AI$3&gt;'Project Summary'!$G$7,0,1)</f>
        <v>0</v>
      </c>
      <c r="AJ24" s="1557">
        <f>AJ67*INDEX('Pro Forma'!$1:$1048576,MATCH('Cash Flow_Monthly'!$A24,'Pro Forma'!$A:$A,0),MATCH('Cash Flow_Monthly'!AJ$2,'Pro Forma'!$1:$1,0))*IF(AJ$3&gt;'Project Summary'!$G$7,0,1)</f>
        <v>0</v>
      </c>
      <c r="AK24" s="1557">
        <f>AK67*INDEX('Pro Forma'!$1:$1048576,MATCH('Cash Flow_Monthly'!$A24,'Pro Forma'!$A:$A,0),MATCH('Cash Flow_Monthly'!AK$2,'Pro Forma'!$1:$1,0))*IF(AK$3&gt;'Project Summary'!$G$7,0,1)</f>
        <v>0</v>
      </c>
      <c r="AL24" s="1557">
        <f>AL67*INDEX('Pro Forma'!$1:$1048576,MATCH('Cash Flow_Monthly'!$A24,'Pro Forma'!$A:$A,0),MATCH('Cash Flow_Monthly'!AL$2,'Pro Forma'!$1:$1,0))*IF(AL$3&gt;'Project Summary'!$G$7,0,1)</f>
        <v>0</v>
      </c>
      <c r="AM24" s="1557">
        <f>AM67*INDEX('Pro Forma'!$1:$1048576,MATCH('Cash Flow_Monthly'!$A24,'Pro Forma'!$A:$A,0),MATCH('Cash Flow_Monthly'!AM$2,'Pro Forma'!$1:$1,0))*IF(AM$3&gt;'Project Summary'!$G$7,0,1)</f>
        <v>0</v>
      </c>
      <c r="AN24" s="1557">
        <f>AN67*INDEX('Pro Forma'!$1:$1048576,MATCH('Cash Flow_Monthly'!$A24,'Pro Forma'!$A:$A,0),MATCH('Cash Flow_Monthly'!AN$2,'Pro Forma'!$1:$1,0))*IF(AN$3&gt;'Project Summary'!$G$7,0,1)</f>
        <v>0</v>
      </c>
      <c r="AO24" s="1557">
        <f>AO67*INDEX('Pro Forma'!$1:$1048576,MATCH('Cash Flow_Monthly'!$A24,'Pro Forma'!$A:$A,0),MATCH('Cash Flow_Monthly'!AO$2,'Pro Forma'!$1:$1,0))*IF(AO$3&gt;'Project Summary'!$G$7,0,1)</f>
        <v>0</v>
      </c>
      <c r="AP24" s="1557">
        <f>AP67*INDEX('Pro Forma'!$1:$1048576,MATCH('Cash Flow_Monthly'!$A24,'Pro Forma'!$A:$A,0),MATCH('Cash Flow_Monthly'!AP$2,'Pro Forma'!$1:$1,0))*IF(AP$3&gt;'Project Summary'!$G$7,0,1)</f>
        <v>0</v>
      </c>
      <c r="AQ24" s="1557">
        <f>AQ67*INDEX('Pro Forma'!$1:$1048576,MATCH('Cash Flow_Monthly'!$A24,'Pro Forma'!$A:$A,0),MATCH('Cash Flow_Monthly'!AQ$2,'Pro Forma'!$1:$1,0))*IF(AQ$3&gt;'Project Summary'!$G$7,0,1)</f>
        <v>0</v>
      </c>
      <c r="AR24" s="1557">
        <f>AR67*INDEX('Pro Forma'!$1:$1048576,MATCH('Cash Flow_Monthly'!$A24,'Pro Forma'!$A:$A,0),MATCH('Cash Flow_Monthly'!AR$2,'Pro Forma'!$1:$1,0))*IF(AR$3&gt;'Project Summary'!$G$7,0,1)</f>
        <v>0</v>
      </c>
      <c r="AS24" s="1557">
        <f>AS67*INDEX('Pro Forma'!$1:$1048576,MATCH('Cash Flow_Monthly'!$A24,'Pro Forma'!$A:$A,0),MATCH('Cash Flow_Monthly'!AS$2,'Pro Forma'!$1:$1,0))*IF(AS$3&gt;'Project Summary'!$G$7,0,1)</f>
        <v>0</v>
      </c>
      <c r="AT24" s="1557">
        <f>AT67*INDEX('Pro Forma'!$1:$1048576,MATCH('Cash Flow_Monthly'!$A24,'Pro Forma'!$A:$A,0),MATCH('Cash Flow_Monthly'!AT$2,'Pro Forma'!$1:$1,0))*IF(AT$3&gt;'Project Summary'!$G$7,0,1)</f>
        <v>0</v>
      </c>
      <c r="AU24" s="1557">
        <f>AU67*INDEX('Pro Forma'!$1:$1048576,MATCH('Cash Flow_Monthly'!$A24,'Pro Forma'!$A:$A,0),MATCH('Cash Flow_Monthly'!AU$2,'Pro Forma'!$1:$1,0))*IF(AU$3&gt;'Project Summary'!$G$7,0,1)</f>
        <v>0</v>
      </c>
      <c r="AV24" s="1557">
        <f>AV67*INDEX('Pro Forma'!$1:$1048576,MATCH('Cash Flow_Monthly'!$A24,'Pro Forma'!$A:$A,0),MATCH('Cash Flow_Monthly'!AV$2,'Pro Forma'!$1:$1,0))*IF(AV$3&gt;'Project Summary'!$G$7,0,1)</f>
        <v>0</v>
      </c>
      <c r="AW24" s="1557">
        <f>AW67*INDEX('Pro Forma'!$1:$1048576,MATCH('Cash Flow_Monthly'!$A24,'Pro Forma'!$A:$A,0),MATCH('Cash Flow_Monthly'!AW$2,'Pro Forma'!$1:$1,0))*IF(AW$3&gt;'Project Summary'!$G$7,0,1)</f>
        <v>0</v>
      </c>
      <c r="AX24" s="1557">
        <f>AX67*INDEX('Pro Forma'!$1:$1048576,MATCH('Cash Flow_Monthly'!$A24,'Pro Forma'!$A:$A,0),MATCH('Cash Flow_Monthly'!AX$2,'Pro Forma'!$1:$1,0))*IF(AX$3&gt;'Project Summary'!$G$7,0,1)</f>
        <v>0</v>
      </c>
      <c r="AY24" s="1557">
        <f>AY67*INDEX('Pro Forma'!$1:$1048576,MATCH('Cash Flow_Monthly'!$A24,'Pro Forma'!$A:$A,0),MATCH('Cash Flow_Monthly'!AY$2,'Pro Forma'!$1:$1,0))*IF(AY$3&gt;'Project Summary'!$G$7,0,1)</f>
        <v>0</v>
      </c>
      <c r="AZ24" s="1557">
        <f>AZ67*INDEX('Pro Forma'!$1:$1048576,MATCH('Cash Flow_Monthly'!$A24,'Pro Forma'!$A:$A,0),MATCH('Cash Flow_Monthly'!AZ$2,'Pro Forma'!$1:$1,0))*IF(AZ$3&gt;'Project Summary'!$G$7,0,1)</f>
        <v>0</v>
      </c>
      <c r="BA24" s="1557">
        <f>BA67*INDEX('Pro Forma'!$1:$1048576,MATCH('Cash Flow_Monthly'!$A24,'Pro Forma'!$A:$A,0),MATCH('Cash Flow_Monthly'!BA$2,'Pro Forma'!$1:$1,0))*IF(BA$3&gt;'Project Summary'!$G$7,0,1)</f>
        <v>0</v>
      </c>
      <c r="BB24" s="1557">
        <f>BB67*INDEX('Pro Forma'!$1:$1048576,MATCH('Cash Flow_Monthly'!$A24,'Pro Forma'!$A:$A,0),MATCH('Cash Flow_Monthly'!BB$2,'Pro Forma'!$1:$1,0))*IF(BB$3&gt;'Project Summary'!$G$7,0,1)</f>
        <v>0</v>
      </c>
      <c r="BC24" s="1557">
        <f>BC67*INDEX('Pro Forma'!$1:$1048576,MATCH('Cash Flow_Monthly'!$A24,'Pro Forma'!$A:$A,0),MATCH('Cash Flow_Monthly'!BC$2,'Pro Forma'!$1:$1,0))*IF(BC$3&gt;'Project Summary'!$G$7,0,1)</f>
        <v>0</v>
      </c>
      <c r="BD24" s="1557">
        <f>BD67*INDEX('Pro Forma'!$1:$1048576,MATCH('Cash Flow_Monthly'!$A24,'Pro Forma'!$A:$A,0),MATCH('Cash Flow_Monthly'!BD$2,'Pro Forma'!$1:$1,0))*IF(BD$3&gt;'Project Summary'!$G$7,0,1)</f>
        <v>0</v>
      </c>
      <c r="BE24" s="1557">
        <f>BE67*INDEX('Pro Forma'!$1:$1048576,MATCH('Cash Flow_Monthly'!$A24,'Pro Forma'!$A:$A,0),MATCH('Cash Flow_Monthly'!BE$2,'Pro Forma'!$1:$1,0))*IF(BE$3&gt;'Project Summary'!$G$7,0,1)</f>
        <v>0</v>
      </c>
      <c r="BF24" s="1557">
        <f>BF67*INDEX('Pro Forma'!$1:$1048576,MATCH('Cash Flow_Monthly'!$A24,'Pro Forma'!$A:$A,0),MATCH('Cash Flow_Monthly'!BF$2,'Pro Forma'!$1:$1,0))*IF(BF$3&gt;'Project Summary'!$G$7,0,1)</f>
        <v>0</v>
      </c>
      <c r="BG24" s="1557">
        <f>BG67*INDEX('Pro Forma'!$1:$1048576,MATCH('Cash Flow_Monthly'!$A24,'Pro Forma'!$A:$A,0),MATCH('Cash Flow_Monthly'!BG$2,'Pro Forma'!$1:$1,0))*IF(BG$3&gt;'Project Summary'!$G$7,0,1)</f>
        <v>0</v>
      </c>
      <c r="BH24" s="1557">
        <f>BH67*INDEX('Pro Forma'!$1:$1048576,MATCH('Cash Flow_Monthly'!$A24,'Pro Forma'!$A:$A,0),MATCH('Cash Flow_Monthly'!BH$2,'Pro Forma'!$1:$1,0))*IF(BH$3&gt;'Project Summary'!$G$7,0,1)</f>
        <v>0</v>
      </c>
      <c r="BI24" s="1557">
        <f>BI67*INDEX('Pro Forma'!$1:$1048576,MATCH('Cash Flow_Monthly'!$A24,'Pro Forma'!$A:$A,0),MATCH('Cash Flow_Monthly'!BI$2,'Pro Forma'!$1:$1,0))*IF(BI$3&gt;'Project Summary'!$G$7,0,1)</f>
        <v>0</v>
      </c>
      <c r="BJ24" s="1557">
        <f>BJ67*INDEX('Pro Forma'!$1:$1048576,MATCH('Cash Flow_Monthly'!$A24,'Pro Forma'!$A:$A,0),MATCH('Cash Flow_Monthly'!BJ$2,'Pro Forma'!$1:$1,0))*IF(BJ$3&gt;'Project Summary'!$G$7,0,1)</f>
        <v>0</v>
      </c>
      <c r="BK24" s="1557">
        <f>BK67*INDEX('Pro Forma'!$1:$1048576,MATCH('Cash Flow_Monthly'!$A24,'Pro Forma'!$A:$A,0),MATCH('Cash Flow_Monthly'!BK$2,'Pro Forma'!$1:$1,0))*IF(BK$3&gt;'Project Summary'!$G$7,0,1)</f>
        <v>0</v>
      </c>
      <c r="BL24" s="1557">
        <f>BL67*INDEX('Pro Forma'!$1:$1048576,MATCH('Cash Flow_Monthly'!$A24,'Pro Forma'!$A:$A,0),MATCH('Cash Flow_Monthly'!BL$2,'Pro Forma'!$1:$1,0))*IF(BL$3&gt;'Project Summary'!$G$7,0,1)</f>
        <v>0</v>
      </c>
      <c r="BM24" s="1557">
        <f>BM67*INDEX('Pro Forma'!$1:$1048576,MATCH('Cash Flow_Monthly'!$A24,'Pro Forma'!$A:$A,0),MATCH('Cash Flow_Monthly'!BM$2,'Pro Forma'!$1:$1,0))*IF(BM$3&gt;'Project Summary'!$G$7,0,1)</f>
        <v>0</v>
      </c>
      <c r="BN24" s="1557">
        <f>BN67*INDEX('Pro Forma'!$1:$1048576,MATCH('Cash Flow_Monthly'!$A24,'Pro Forma'!$A:$A,0),MATCH('Cash Flow_Monthly'!BN$2,'Pro Forma'!$1:$1,0))*IF(BN$3&gt;'Project Summary'!$G$7,0,1)</f>
        <v>0</v>
      </c>
      <c r="BO24" s="1557">
        <f>BO67*INDEX('Pro Forma'!$1:$1048576,MATCH('Cash Flow_Monthly'!$A24,'Pro Forma'!$A:$A,0),MATCH('Cash Flow_Monthly'!BO$2,'Pro Forma'!$1:$1,0))*IF(BO$3&gt;'Project Summary'!$G$7,0,1)</f>
        <v>0</v>
      </c>
      <c r="BP24" s="1557">
        <f>BP67*INDEX('Pro Forma'!$1:$1048576,MATCH('Cash Flow_Monthly'!$A24,'Pro Forma'!$A:$A,0),MATCH('Cash Flow_Monthly'!BP$2,'Pro Forma'!$1:$1,0))*IF(BP$3&gt;'Project Summary'!$G$7,0,1)</f>
        <v>0</v>
      </c>
      <c r="BQ24" s="1557">
        <f>BQ67*INDEX('Pro Forma'!$1:$1048576,MATCH('Cash Flow_Monthly'!$A24,'Pro Forma'!$A:$A,0),MATCH('Cash Flow_Monthly'!BQ$2,'Pro Forma'!$1:$1,0))*IF(BQ$3&gt;'Project Summary'!$G$7,0,1)</f>
        <v>0</v>
      </c>
      <c r="BR24" s="1557">
        <f>BR67*INDEX('Pro Forma'!$1:$1048576,MATCH('Cash Flow_Monthly'!$A24,'Pro Forma'!$A:$A,0),MATCH('Cash Flow_Monthly'!BR$2,'Pro Forma'!$1:$1,0))*IF(BR$3&gt;'Project Summary'!$G$7,0,1)</f>
        <v>0</v>
      </c>
      <c r="BS24" s="1557">
        <f>BS67*INDEX('Pro Forma'!$1:$1048576,MATCH('Cash Flow_Monthly'!$A24,'Pro Forma'!$A:$A,0),MATCH('Cash Flow_Monthly'!BS$2,'Pro Forma'!$1:$1,0))*IF(BS$3&gt;'Project Summary'!$G$7,0,1)</f>
        <v>0</v>
      </c>
      <c r="BT24" s="1557">
        <f>BT67*INDEX('Pro Forma'!$1:$1048576,MATCH('Cash Flow_Monthly'!$A24,'Pro Forma'!$A:$A,0),MATCH('Cash Flow_Monthly'!BT$2,'Pro Forma'!$1:$1,0))*IF(BT$3&gt;'Project Summary'!$G$7,0,1)</f>
        <v>0</v>
      </c>
      <c r="BU24" s="1557">
        <f>BU67*INDEX('Pro Forma'!$1:$1048576,MATCH('Cash Flow_Monthly'!$A24,'Pro Forma'!$A:$A,0),MATCH('Cash Flow_Monthly'!BU$2,'Pro Forma'!$1:$1,0))*IF(BU$3&gt;'Project Summary'!$G$7,0,1)</f>
        <v>0</v>
      </c>
      <c r="BV24" s="1557">
        <f>BV67*INDEX('Pro Forma'!$1:$1048576,MATCH('Cash Flow_Monthly'!$A24,'Pro Forma'!$A:$A,0),MATCH('Cash Flow_Monthly'!BV$2,'Pro Forma'!$1:$1,0))*IF(BV$3&gt;'Project Summary'!$G$7,0,1)</f>
        <v>0</v>
      </c>
      <c r="BW24" s="1557">
        <f>BW67*INDEX('Pro Forma'!$1:$1048576,MATCH('Cash Flow_Monthly'!$A24,'Pro Forma'!$A:$A,0),MATCH('Cash Flow_Monthly'!BW$2,'Pro Forma'!$1:$1,0))*IF(BW$3&gt;'Project Summary'!$G$7,0,1)</f>
        <v>0</v>
      </c>
      <c r="BX24" s="1557">
        <f>BX67*INDEX('Pro Forma'!$1:$1048576,MATCH('Cash Flow_Monthly'!$A24,'Pro Forma'!$A:$A,0),MATCH('Cash Flow_Monthly'!BX$2,'Pro Forma'!$1:$1,0))*IF(BX$3&gt;'Project Summary'!$G$7,0,1)</f>
        <v>0</v>
      </c>
      <c r="BY24" s="1557">
        <f>BY67*INDEX('Pro Forma'!$1:$1048576,MATCH('Cash Flow_Monthly'!$A24,'Pro Forma'!$A:$A,0),MATCH('Cash Flow_Monthly'!BY$2,'Pro Forma'!$1:$1,0))*IF(BY$3&gt;'Project Summary'!$G$7,0,1)</f>
        <v>0</v>
      </c>
      <c r="BZ24" s="1557">
        <f>BZ67*INDEX('Pro Forma'!$1:$1048576,MATCH('Cash Flow_Monthly'!$A24,'Pro Forma'!$A:$A,0),MATCH('Cash Flow_Monthly'!BZ$2,'Pro Forma'!$1:$1,0))*IF(BZ$3&gt;'Project Summary'!$G$7,0,1)</f>
        <v>0</v>
      </c>
      <c r="CA24" s="1557">
        <f>CA67*INDEX('Pro Forma'!$1:$1048576,MATCH('Cash Flow_Monthly'!$A24,'Pro Forma'!$A:$A,0),MATCH('Cash Flow_Monthly'!CA$2,'Pro Forma'!$1:$1,0))*IF(CA$3&gt;'Project Summary'!$G$7,0,1)</f>
        <v>0</v>
      </c>
      <c r="CB24" s="1557">
        <f>CB67*INDEX('Pro Forma'!$1:$1048576,MATCH('Cash Flow_Monthly'!$A24,'Pro Forma'!$A:$A,0),MATCH('Cash Flow_Monthly'!CB$2,'Pro Forma'!$1:$1,0))*IF(CB$3&gt;'Project Summary'!$G$7,0,1)</f>
        <v>0</v>
      </c>
      <c r="CC24" s="1557">
        <f>CC67*INDEX('Pro Forma'!$1:$1048576,MATCH('Cash Flow_Monthly'!$A24,'Pro Forma'!$A:$A,0),MATCH('Cash Flow_Monthly'!CC$2,'Pro Forma'!$1:$1,0))*IF(CC$3&gt;'Project Summary'!$G$7,0,1)</f>
        <v>0</v>
      </c>
      <c r="CD24" s="1557">
        <f>CD67*INDEX('Pro Forma'!$1:$1048576,MATCH('Cash Flow_Monthly'!$A24,'Pro Forma'!$A:$A,0),MATCH('Cash Flow_Monthly'!CD$2,'Pro Forma'!$1:$1,0))*IF(CD$3&gt;'Project Summary'!$G$7,0,1)</f>
        <v>0</v>
      </c>
      <c r="CE24" s="1557">
        <f>CE67*INDEX('Pro Forma'!$1:$1048576,MATCH('Cash Flow_Monthly'!$A24,'Pro Forma'!$A:$A,0),MATCH('Cash Flow_Monthly'!CE$2,'Pro Forma'!$1:$1,0))*IF(CE$3&gt;'Project Summary'!$G$7,0,1)</f>
        <v>0</v>
      </c>
      <c r="CF24" s="1557">
        <f>CF67*INDEX('Pro Forma'!$1:$1048576,MATCH('Cash Flow_Monthly'!$A24,'Pro Forma'!$A:$A,0),MATCH('Cash Flow_Monthly'!CF$2,'Pro Forma'!$1:$1,0))*IF(CF$3&gt;'Project Summary'!$G$7,0,1)</f>
        <v>0</v>
      </c>
      <c r="CG24" s="1557">
        <f>CG67*INDEX('Pro Forma'!$1:$1048576,MATCH('Cash Flow_Monthly'!$A24,'Pro Forma'!$A:$A,0),MATCH('Cash Flow_Monthly'!CG$2,'Pro Forma'!$1:$1,0))*IF(CG$3&gt;'Project Summary'!$G$7,0,1)</f>
        <v>0</v>
      </c>
      <c r="CH24" s="1557">
        <f>CH67*INDEX('Pro Forma'!$1:$1048576,MATCH('Cash Flow_Monthly'!$A24,'Pro Forma'!$A:$A,0),MATCH('Cash Flow_Monthly'!CH$2,'Pro Forma'!$1:$1,0))*IF(CH$3&gt;'Project Summary'!$G$7,0,1)</f>
        <v>0</v>
      </c>
      <c r="CI24" s="1557">
        <f>CI67*INDEX('Pro Forma'!$1:$1048576,MATCH('Cash Flow_Monthly'!$A24,'Pro Forma'!$A:$A,0),MATCH('Cash Flow_Monthly'!CI$2,'Pro Forma'!$1:$1,0))*IF(CI$3&gt;'Project Summary'!$G$7,0,1)</f>
        <v>0</v>
      </c>
      <c r="CJ24" s="1557">
        <f>CJ67*INDEX('Pro Forma'!$1:$1048576,MATCH('Cash Flow_Monthly'!$A24,'Pro Forma'!$A:$A,0),MATCH('Cash Flow_Monthly'!CJ$2,'Pro Forma'!$1:$1,0))*IF(CJ$3&gt;'Project Summary'!$G$7,0,1)</f>
        <v>0</v>
      </c>
      <c r="CK24" s="1557">
        <f>CK67*INDEX('Pro Forma'!$1:$1048576,MATCH('Cash Flow_Monthly'!$A24,'Pro Forma'!$A:$A,0),MATCH('Cash Flow_Monthly'!CK$2,'Pro Forma'!$1:$1,0))*IF(CK$3&gt;'Project Summary'!$G$7,0,1)</f>
        <v>0</v>
      </c>
      <c r="CL24" s="1557">
        <f>CL67*INDEX('Pro Forma'!$1:$1048576,MATCH('Cash Flow_Monthly'!$A24,'Pro Forma'!$A:$A,0),MATCH('Cash Flow_Monthly'!CL$2,'Pro Forma'!$1:$1,0))*IF(CL$3&gt;'Project Summary'!$G$7,0,1)</f>
        <v>0</v>
      </c>
      <c r="CM24" s="1557">
        <f>CM67*INDEX('Pro Forma'!$1:$1048576,MATCH('Cash Flow_Monthly'!$A24,'Pro Forma'!$A:$A,0),MATCH('Cash Flow_Monthly'!CM$2,'Pro Forma'!$1:$1,0))*IF(CM$3&gt;'Project Summary'!$G$7,0,1)</f>
        <v>0</v>
      </c>
      <c r="CN24" s="1557">
        <f>CN67*INDEX('Pro Forma'!$1:$1048576,MATCH('Cash Flow_Monthly'!$A24,'Pro Forma'!$A:$A,0),MATCH('Cash Flow_Monthly'!CN$2,'Pro Forma'!$1:$1,0))*IF(CN$3&gt;'Project Summary'!$G$7,0,1)</f>
        <v>0</v>
      </c>
      <c r="CO24" s="1557">
        <f>CO67*INDEX('Pro Forma'!$1:$1048576,MATCH('Cash Flow_Monthly'!$A24,'Pro Forma'!$A:$A,0),MATCH('Cash Flow_Monthly'!CO$2,'Pro Forma'!$1:$1,0))*IF(CO$3&gt;'Project Summary'!$G$7,0,1)</f>
        <v>0</v>
      </c>
      <c r="CP24" s="1557">
        <f>CP67*INDEX('Pro Forma'!$1:$1048576,MATCH('Cash Flow_Monthly'!$A24,'Pro Forma'!$A:$A,0),MATCH('Cash Flow_Monthly'!CP$2,'Pro Forma'!$1:$1,0))*IF(CP$3&gt;'Project Summary'!$G$7,0,1)</f>
        <v>0</v>
      </c>
      <c r="CQ24" s="1557">
        <f>CQ67*INDEX('Pro Forma'!$1:$1048576,MATCH('Cash Flow_Monthly'!$A24,'Pro Forma'!$A:$A,0),MATCH('Cash Flow_Monthly'!CQ$2,'Pro Forma'!$1:$1,0))*IF(CQ$3&gt;'Project Summary'!$G$7,0,1)</f>
        <v>0</v>
      </c>
      <c r="CR24" s="1557">
        <f>CR67*INDEX('Pro Forma'!$1:$1048576,MATCH('Cash Flow_Monthly'!$A24,'Pro Forma'!$A:$A,0),MATCH('Cash Flow_Monthly'!CR$2,'Pro Forma'!$1:$1,0))*IF(CR$3&gt;'Project Summary'!$G$7,0,1)</f>
        <v>0</v>
      </c>
      <c r="CS24" s="1557">
        <f>CS67*INDEX('Pro Forma'!$1:$1048576,MATCH('Cash Flow_Monthly'!$A24,'Pro Forma'!$A:$A,0),MATCH('Cash Flow_Monthly'!CS$2,'Pro Forma'!$1:$1,0))*IF(CS$3&gt;'Project Summary'!$G$7,0,1)</f>
        <v>0</v>
      </c>
      <c r="CT24" s="1557">
        <f>CT67*INDEX('Pro Forma'!$1:$1048576,MATCH('Cash Flow_Monthly'!$A24,'Pro Forma'!$A:$A,0),MATCH('Cash Flow_Monthly'!CT$2,'Pro Forma'!$1:$1,0))*IF(CT$3&gt;'Project Summary'!$G$7,0,1)</f>
        <v>0</v>
      </c>
      <c r="CU24" s="1557">
        <f>CU67*INDEX('Pro Forma'!$1:$1048576,MATCH('Cash Flow_Monthly'!$A24,'Pro Forma'!$A:$A,0),MATCH('Cash Flow_Monthly'!CU$2,'Pro Forma'!$1:$1,0))*IF(CU$3&gt;'Project Summary'!$G$7,0,1)</f>
        <v>0</v>
      </c>
      <c r="CV24" s="1557">
        <f>CV67*INDEX('Pro Forma'!$1:$1048576,MATCH('Cash Flow_Monthly'!$A24,'Pro Forma'!$A:$A,0),MATCH('Cash Flow_Monthly'!CV$2,'Pro Forma'!$1:$1,0))*IF(CV$3&gt;'Project Summary'!$G$7,0,1)</f>
        <v>0</v>
      </c>
      <c r="CW24" s="1557">
        <f>CW67*INDEX('Pro Forma'!$1:$1048576,MATCH('Cash Flow_Monthly'!$A24,'Pro Forma'!$A:$A,0),MATCH('Cash Flow_Monthly'!CW$2,'Pro Forma'!$1:$1,0))*IF(CW$3&gt;'Project Summary'!$G$7,0,1)</f>
        <v>0</v>
      </c>
      <c r="CX24" s="1557">
        <f>CX67*INDEX('Pro Forma'!$1:$1048576,MATCH('Cash Flow_Monthly'!$A24,'Pro Forma'!$A:$A,0),MATCH('Cash Flow_Monthly'!CX$2,'Pro Forma'!$1:$1,0))*IF(CX$3&gt;'Project Summary'!$G$7,0,1)</f>
        <v>0</v>
      </c>
      <c r="CY24" s="1557">
        <f>CY67*INDEX('Pro Forma'!$1:$1048576,MATCH('Cash Flow_Monthly'!$A24,'Pro Forma'!$A:$A,0),MATCH('Cash Flow_Monthly'!CY$2,'Pro Forma'!$1:$1,0))*IF(CY$3&gt;'Project Summary'!$G$7,0,1)</f>
        <v>0</v>
      </c>
      <c r="CZ24" s="1557">
        <f>CZ67*INDEX('Pro Forma'!$1:$1048576,MATCH('Cash Flow_Monthly'!$A24,'Pro Forma'!$A:$A,0),MATCH('Cash Flow_Monthly'!CZ$2,'Pro Forma'!$1:$1,0))*IF(CZ$3&gt;'Project Summary'!$G$7,0,1)</f>
        <v>0</v>
      </c>
      <c r="DA24" s="1557">
        <f>DA67*INDEX('Pro Forma'!$1:$1048576,MATCH('Cash Flow_Monthly'!$A24,'Pro Forma'!$A:$A,0),MATCH('Cash Flow_Monthly'!DA$2,'Pro Forma'!$1:$1,0))*IF(DA$3&gt;'Project Summary'!$G$7,0,1)</f>
        <v>0</v>
      </c>
      <c r="DB24" s="1557">
        <f>DB67*INDEX('Pro Forma'!$1:$1048576,MATCH('Cash Flow_Monthly'!$A24,'Pro Forma'!$A:$A,0),MATCH('Cash Flow_Monthly'!DB$2,'Pro Forma'!$1:$1,0))*IF(DB$3&gt;'Project Summary'!$G$7,0,1)</f>
        <v>0</v>
      </c>
      <c r="DC24" s="1557">
        <f>DC67*INDEX('Pro Forma'!$1:$1048576,MATCH('Cash Flow_Monthly'!$A24,'Pro Forma'!$A:$A,0),MATCH('Cash Flow_Monthly'!DC$2,'Pro Forma'!$1:$1,0))*IF(DC$3&gt;'Project Summary'!$G$7,0,1)</f>
        <v>0</v>
      </c>
      <c r="DD24" s="1557">
        <f>DD67*INDEX('Pro Forma'!$1:$1048576,MATCH('Cash Flow_Monthly'!$A24,'Pro Forma'!$A:$A,0),MATCH('Cash Flow_Monthly'!DD$2,'Pro Forma'!$1:$1,0))*IF(DD$3&gt;'Project Summary'!$G$7,0,1)</f>
        <v>0</v>
      </c>
      <c r="DE24" s="1557">
        <f>DE67*INDEX('Pro Forma'!$1:$1048576,MATCH('Cash Flow_Monthly'!$A24,'Pro Forma'!$A:$A,0),MATCH('Cash Flow_Monthly'!DE$2,'Pro Forma'!$1:$1,0))*IF(DE$3&gt;'Project Summary'!$G$7,0,1)</f>
        <v>0</v>
      </c>
      <c r="DF24" s="1557">
        <f>DF67*INDEX('Pro Forma'!$1:$1048576,MATCH('Cash Flow_Monthly'!$A24,'Pro Forma'!$A:$A,0),MATCH('Cash Flow_Monthly'!DF$2,'Pro Forma'!$1:$1,0))*IF(DF$3&gt;'Project Summary'!$G$7,0,1)</f>
        <v>0</v>
      </c>
      <c r="DG24" s="1557">
        <f>DG67*INDEX('Pro Forma'!$1:$1048576,MATCH('Cash Flow_Monthly'!$A24,'Pro Forma'!$A:$A,0),MATCH('Cash Flow_Monthly'!DG$2,'Pro Forma'!$1:$1,0))*IF(DG$3&gt;'Project Summary'!$G$7,0,1)</f>
        <v>0</v>
      </c>
      <c r="DH24" s="1557">
        <f>DH67*INDEX('Pro Forma'!$1:$1048576,MATCH('Cash Flow_Monthly'!$A24,'Pro Forma'!$A:$A,0),MATCH('Cash Flow_Monthly'!DH$2,'Pro Forma'!$1:$1,0))*IF(DH$3&gt;'Project Summary'!$G$7,0,1)</f>
        <v>0</v>
      </c>
      <c r="DI24" s="1557">
        <f>DI67*INDEX('Pro Forma'!$1:$1048576,MATCH('Cash Flow_Monthly'!$A24,'Pro Forma'!$A:$A,0),MATCH('Cash Flow_Monthly'!DI$2,'Pro Forma'!$1:$1,0))*IF(DI$3&gt;'Project Summary'!$G$7,0,1)</f>
        <v>0</v>
      </c>
      <c r="DJ24" s="1557">
        <f>DJ67*INDEX('Pro Forma'!$1:$1048576,MATCH('Cash Flow_Monthly'!$A24,'Pro Forma'!$A:$A,0),MATCH('Cash Flow_Monthly'!DJ$2,'Pro Forma'!$1:$1,0))*IF(DJ$3&gt;'Project Summary'!$G$7,0,1)</f>
        <v>0</v>
      </c>
      <c r="DK24" s="1557">
        <f>DK67*INDEX('Pro Forma'!$1:$1048576,MATCH('Cash Flow_Monthly'!$A24,'Pro Forma'!$A:$A,0),MATCH('Cash Flow_Monthly'!DK$2,'Pro Forma'!$1:$1,0))*IF(DK$3&gt;'Project Summary'!$G$7,0,1)</f>
        <v>0</v>
      </c>
      <c r="DL24" s="1557">
        <f>DL67*INDEX('Pro Forma'!$1:$1048576,MATCH('Cash Flow_Monthly'!$A24,'Pro Forma'!$A:$A,0),MATCH('Cash Flow_Monthly'!DL$2,'Pro Forma'!$1:$1,0))*IF(DL$3&gt;'Project Summary'!$G$7,0,1)</f>
        <v>0</v>
      </c>
      <c r="DM24" s="1557">
        <f>DM67*INDEX('Pro Forma'!$1:$1048576,MATCH('Cash Flow_Monthly'!$A24,'Pro Forma'!$A:$A,0),MATCH('Cash Flow_Monthly'!DM$2,'Pro Forma'!$1:$1,0))*IF(DM$3&gt;'Project Summary'!$G$7,0,1)</f>
        <v>0</v>
      </c>
      <c r="DN24" s="1557">
        <f>DN67*INDEX('Pro Forma'!$1:$1048576,MATCH('Cash Flow_Monthly'!$A24,'Pro Forma'!$A:$A,0),MATCH('Cash Flow_Monthly'!DN$2,'Pro Forma'!$1:$1,0))*IF(DN$3&gt;'Project Summary'!$G$7,0,1)</f>
        <v>0</v>
      </c>
      <c r="DO24" s="1557">
        <f>DO67*INDEX('Pro Forma'!$1:$1048576,MATCH('Cash Flow_Monthly'!$A24,'Pro Forma'!$A:$A,0),MATCH('Cash Flow_Monthly'!DO$2,'Pro Forma'!$1:$1,0))*IF(DO$3&gt;'Project Summary'!$G$7,0,1)</f>
        <v>0</v>
      </c>
      <c r="DP24" s="1557">
        <f>DP67*INDEX('Pro Forma'!$1:$1048576,MATCH('Cash Flow_Monthly'!$A24,'Pro Forma'!$A:$A,0),MATCH('Cash Flow_Monthly'!DP$2,'Pro Forma'!$1:$1,0))*IF(DP$3&gt;'Project Summary'!$G$7,0,1)</f>
        <v>0</v>
      </c>
      <c r="DQ24" s="1557">
        <f>DQ67*INDEX('Pro Forma'!$1:$1048576,MATCH('Cash Flow_Monthly'!$A24,'Pro Forma'!$A:$A,0),MATCH('Cash Flow_Monthly'!DQ$2,'Pro Forma'!$1:$1,0))*IF(DQ$3&gt;'Project Summary'!$G$7,0,1)</f>
        <v>0</v>
      </c>
      <c r="DR24" s="1557">
        <f>DR67*INDEX('Pro Forma'!$1:$1048576,MATCH('Cash Flow_Monthly'!$A24,'Pro Forma'!$A:$A,0),MATCH('Cash Flow_Monthly'!DR$2,'Pro Forma'!$1:$1,0))*IF(DR$3&gt;'Project Summary'!$G$7,0,1)</f>
        <v>0</v>
      </c>
      <c r="DS24" s="1557">
        <f>DS67*INDEX('Pro Forma'!$1:$1048576,MATCH('Cash Flow_Monthly'!$A24,'Pro Forma'!$A:$A,0),MATCH('Cash Flow_Monthly'!DS$2,'Pro Forma'!$1:$1,0))*IF(DS$3&gt;'Project Summary'!$G$7,0,1)</f>
        <v>0</v>
      </c>
      <c r="DT24" s="1557">
        <f>DT67*INDEX('Pro Forma'!$1:$1048576,MATCH('Cash Flow_Monthly'!$A24,'Pro Forma'!$A:$A,0),MATCH('Cash Flow_Monthly'!DT$2,'Pro Forma'!$1:$1,0))*IF(DT$3&gt;'Project Summary'!$G$7,0,1)</f>
        <v>0</v>
      </c>
      <c r="DU24" s="1558"/>
    </row>
    <row r="25" spans="1:125" s="1559" customFormat="1">
      <c r="A25" s="1554" t="str">
        <f>'Pro Forma'!A28</f>
        <v>RUBS - 5705 - Electricity-Vacants</v>
      </c>
      <c r="B25" s="1556"/>
      <c r="C25" s="1556"/>
      <c r="D25" s="1556"/>
      <c r="E25" s="1557">
        <f>E68*INDEX('Pro Forma'!$1:$1048576,MATCH('Cash Flow_Monthly'!$A25,'Pro Forma'!$A:$A,0),MATCH('Cash Flow_Monthly'!E$2,'Pro Forma'!$1:$1,0))*IF(E$3&gt;'Project Summary'!$G$7,0,1)</f>
        <v>0</v>
      </c>
      <c r="F25" s="1557">
        <f>F68*INDEX('Pro Forma'!$1:$1048576,MATCH('Cash Flow_Monthly'!$A25,'Pro Forma'!$A:$A,0),MATCH('Cash Flow_Monthly'!F$2,'Pro Forma'!$1:$1,0))*IF(F$3&gt;'Project Summary'!$G$7,0,1)</f>
        <v>0</v>
      </c>
      <c r="G25" s="1557">
        <f>G68*INDEX('Pro Forma'!$1:$1048576,MATCH('Cash Flow_Monthly'!$A25,'Pro Forma'!$A:$A,0),MATCH('Cash Flow_Monthly'!G$2,'Pro Forma'!$1:$1,0))*IF(G$3&gt;'Project Summary'!$G$7,0,1)</f>
        <v>0</v>
      </c>
      <c r="H25" s="1557">
        <f>H68*INDEX('Pro Forma'!$1:$1048576,MATCH('Cash Flow_Monthly'!$A25,'Pro Forma'!$A:$A,0),MATCH('Cash Flow_Monthly'!H$2,'Pro Forma'!$1:$1,0))*IF(H$3&gt;'Project Summary'!$G$7,0,1)</f>
        <v>0</v>
      </c>
      <c r="I25" s="1557">
        <f>I68*INDEX('Pro Forma'!$1:$1048576,MATCH('Cash Flow_Monthly'!$A25,'Pro Forma'!$A:$A,0),MATCH('Cash Flow_Monthly'!I$2,'Pro Forma'!$1:$1,0))*IF(I$3&gt;'Project Summary'!$G$7,0,1)</f>
        <v>0</v>
      </c>
      <c r="J25" s="1557">
        <f>J68*INDEX('Pro Forma'!$1:$1048576,MATCH('Cash Flow_Monthly'!$A25,'Pro Forma'!$A:$A,0),MATCH('Cash Flow_Monthly'!J$2,'Pro Forma'!$1:$1,0))*IF(J$3&gt;'Project Summary'!$G$7,0,1)</f>
        <v>0</v>
      </c>
      <c r="K25" s="1557">
        <f>K68*INDEX('Pro Forma'!$1:$1048576,MATCH('Cash Flow_Monthly'!$A25,'Pro Forma'!$A:$A,0),MATCH('Cash Flow_Monthly'!K$2,'Pro Forma'!$1:$1,0))*IF(K$3&gt;'Project Summary'!$G$7,0,1)</f>
        <v>0</v>
      </c>
      <c r="L25" s="1557">
        <f>L68*INDEX('Pro Forma'!$1:$1048576,MATCH('Cash Flow_Monthly'!$A25,'Pro Forma'!$A:$A,0),MATCH('Cash Flow_Monthly'!L$2,'Pro Forma'!$1:$1,0))*IF(L$3&gt;'Project Summary'!$G$7,0,1)</f>
        <v>0</v>
      </c>
      <c r="M25" s="1557">
        <f>M68*INDEX('Pro Forma'!$1:$1048576,MATCH('Cash Flow_Monthly'!$A25,'Pro Forma'!$A:$A,0),MATCH('Cash Flow_Monthly'!M$2,'Pro Forma'!$1:$1,0))*IF(M$3&gt;'Project Summary'!$G$7,0,1)</f>
        <v>0</v>
      </c>
      <c r="N25" s="1557">
        <f>N68*INDEX('Pro Forma'!$1:$1048576,MATCH('Cash Flow_Monthly'!$A25,'Pro Forma'!$A:$A,0),MATCH('Cash Flow_Monthly'!N$2,'Pro Forma'!$1:$1,0))*IF(N$3&gt;'Project Summary'!$G$7,0,1)</f>
        <v>0</v>
      </c>
      <c r="O25" s="1557">
        <f>O68*INDEX('Pro Forma'!$1:$1048576,MATCH('Cash Flow_Monthly'!$A25,'Pro Forma'!$A:$A,0),MATCH('Cash Flow_Monthly'!O$2,'Pro Forma'!$1:$1,0))*IF(O$3&gt;'Project Summary'!$G$7,0,1)</f>
        <v>0</v>
      </c>
      <c r="P25" s="1557">
        <f>P68*INDEX('Pro Forma'!$1:$1048576,MATCH('Cash Flow_Monthly'!$A25,'Pro Forma'!$A:$A,0),MATCH('Cash Flow_Monthly'!P$2,'Pro Forma'!$1:$1,0))*IF(P$3&gt;'Project Summary'!$G$7,0,1)</f>
        <v>0</v>
      </c>
      <c r="Q25" s="1557">
        <f>Q68*INDEX('Pro Forma'!$1:$1048576,MATCH('Cash Flow_Monthly'!$A25,'Pro Forma'!$A:$A,0),MATCH('Cash Flow_Monthly'!Q$2,'Pro Forma'!$1:$1,0))*IF(Q$3&gt;'Project Summary'!$G$7,0,1)</f>
        <v>0</v>
      </c>
      <c r="R25" s="1557">
        <f>R68*INDEX('Pro Forma'!$1:$1048576,MATCH('Cash Flow_Monthly'!$A25,'Pro Forma'!$A:$A,0),MATCH('Cash Flow_Monthly'!R$2,'Pro Forma'!$1:$1,0))*IF(R$3&gt;'Project Summary'!$G$7,0,1)</f>
        <v>0</v>
      </c>
      <c r="S25" s="1557">
        <f>S68*INDEX('Pro Forma'!$1:$1048576,MATCH('Cash Flow_Monthly'!$A25,'Pro Forma'!$A:$A,0),MATCH('Cash Flow_Monthly'!S$2,'Pro Forma'!$1:$1,0))*IF(S$3&gt;'Project Summary'!$G$7,0,1)</f>
        <v>0</v>
      </c>
      <c r="T25" s="1557">
        <f>T68*INDEX('Pro Forma'!$1:$1048576,MATCH('Cash Flow_Monthly'!$A25,'Pro Forma'!$A:$A,0),MATCH('Cash Flow_Monthly'!T$2,'Pro Forma'!$1:$1,0))*IF(T$3&gt;'Project Summary'!$G$7,0,1)</f>
        <v>0</v>
      </c>
      <c r="U25" s="1557">
        <f>U68*INDEX('Pro Forma'!$1:$1048576,MATCH('Cash Flow_Monthly'!$A25,'Pro Forma'!$A:$A,0),MATCH('Cash Flow_Monthly'!U$2,'Pro Forma'!$1:$1,0))*IF(U$3&gt;'Project Summary'!$G$7,0,1)</f>
        <v>0</v>
      </c>
      <c r="V25" s="1557">
        <f>V68*INDEX('Pro Forma'!$1:$1048576,MATCH('Cash Flow_Monthly'!$A25,'Pro Forma'!$A:$A,0),MATCH('Cash Flow_Monthly'!V$2,'Pro Forma'!$1:$1,0))*IF(V$3&gt;'Project Summary'!$G$7,0,1)</f>
        <v>0</v>
      </c>
      <c r="W25" s="1557">
        <f>W68*INDEX('Pro Forma'!$1:$1048576,MATCH('Cash Flow_Monthly'!$A25,'Pro Forma'!$A:$A,0),MATCH('Cash Flow_Monthly'!W$2,'Pro Forma'!$1:$1,0))*IF(W$3&gt;'Project Summary'!$G$7,0,1)</f>
        <v>0</v>
      </c>
      <c r="X25" s="1557">
        <f>X68*INDEX('Pro Forma'!$1:$1048576,MATCH('Cash Flow_Monthly'!$A25,'Pro Forma'!$A:$A,0),MATCH('Cash Flow_Monthly'!X$2,'Pro Forma'!$1:$1,0))*IF(X$3&gt;'Project Summary'!$G$7,0,1)</f>
        <v>0</v>
      </c>
      <c r="Y25" s="1557">
        <f>Y68*INDEX('Pro Forma'!$1:$1048576,MATCH('Cash Flow_Monthly'!$A25,'Pro Forma'!$A:$A,0),MATCH('Cash Flow_Monthly'!Y$2,'Pro Forma'!$1:$1,0))*IF(Y$3&gt;'Project Summary'!$G$7,0,1)</f>
        <v>0</v>
      </c>
      <c r="Z25" s="1557">
        <f>Z68*INDEX('Pro Forma'!$1:$1048576,MATCH('Cash Flow_Monthly'!$A25,'Pro Forma'!$A:$A,0),MATCH('Cash Flow_Monthly'!Z$2,'Pro Forma'!$1:$1,0))*IF(Z$3&gt;'Project Summary'!$G$7,0,1)</f>
        <v>0</v>
      </c>
      <c r="AA25" s="1557">
        <f>AA68*INDEX('Pro Forma'!$1:$1048576,MATCH('Cash Flow_Monthly'!$A25,'Pro Forma'!$A:$A,0),MATCH('Cash Flow_Monthly'!AA$2,'Pro Forma'!$1:$1,0))*IF(AA$3&gt;'Project Summary'!$G$7,0,1)</f>
        <v>0</v>
      </c>
      <c r="AB25" s="1557">
        <f>AB68*INDEX('Pro Forma'!$1:$1048576,MATCH('Cash Flow_Monthly'!$A25,'Pro Forma'!$A:$A,0),MATCH('Cash Flow_Monthly'!AB$2,'Pro Forma'!$1:$1,0))*IF(AB$3&gt;'Project Summary'!$G$7,0,1)</f>
        <v>0</v>
      </c>
      <c r="AC25" s="1557">
        <f>AC68*INDEX('Pro Forma'!$1:$1048576,MATCH('Cash Flow_Monthly'!$A25,'Pro Forma'!$A:$A,0),MATCH('Cash Flow_Monthly'!AC$2,'Pro Forma'!$1:$1,0))*IF(AC$3&gt;'Project Summary'!$G$7,0,1)</f>
        <v>0</v>
      </c>
      <c r="AD25" s="1557">
        <f>AD68*INDEX('Pro Forma'!$1:$1048576,MATCH('Cash Flow_Monthly'!$A25,'Pro Forma'!$A:$A,0),MATCH('Cash Flow_Monthly'!AD$2,'Pro Forma'!$1:$1,0))*IF(AD$3&gt;'Project Summary'!$G$7,0,1)</f>
        <v>0</v>
      </c>
      <c r="AE25" s="1557">
        <f>AE68*INDEX('Pro Forma'!$1:$1048576,MATCH('Cash Flow_Monthly'!$A25,'Pro Forma'!$A:$A,0),MATCH('Cash Flow_Monthly'!AE$2,'Pro Forma'!$1:$1,0))*IF(AE$3&gt;'Project Summary'!$G$7,0,1)</f>
        <v>0</v>
      </c>
      <c r="AF25" s="1557">
        <f>AF68*INDEX('Pro Forma'!$1:$1048576,MATCH('Cash Flow_Monthly'!$A25,'Pro Forma'!$A:$A,0),MATCH('Cash Flow_Monthly'!AF$2,'Pro Forma'!$1:$1,0))*IF(AF$3&gt;'Project Summary'!$G$7,0,1)</f>
        <v>0</v>
      </c>
      <c r="AG25" s="1557">
        <f>AG68*INDEX('Pro Forma'!$1:$1048576,MATCH('Cash Flow_Monthly'!$A25,'Pro Forma'!$A:$A,0),MATCH('Cash Flow_Monthly'!AG$2,'Pro Forma'!$1:$1,0))*IF(AG$3&gt;'Project Summary'!$G$7,0,1)</f>
        <v>0</v>
      </c>
      <c r="AH25" s="1557">
        <f>AH68*INDEX('Pro Forma'!$1:$1048576,MATCH('Cash Flow_Monthly'!$A25,'Pro Forma'!$A:$A,0),MATCH('Cash Flow_Monthly'!AH$2,'Pro Forma'!$1:$1,0))*IF(AH$3&gt;'Project Summary'!$G$7,0,1)</f>
        <v>0</v>
      </c>
      <c r="AI25" s="1557">
        <f>AI68*INDEX('Pro Forma'!$1:$1048576,MATCH('Cash Flow_Monthly'!$A25,'Pro Forma'!$A:$A,0),MATCH('Cash Flow_Monthly'!AI$2,'Pro Forma'!$1:$1,0))*IF(AI$3&gt;'Project Summary'!$G$7,0,1)</f>
        <v>0</v>
      </c>
      <c r="AJ25" s="1557">
        <f>AJ68*INDEX('Pro Forma'!$1:$1048576,MATCH('Cash Flow_Monthly'!$A25,'Pro Forma'!$A:$A,0),MATCH('Cash Flow_Monthly'!AJ$2,'Pro Forma'!$1:$1,0))*IF(AJ$3&gt;'Project Summary'!$G$7,0,1)</f>
        <v>0</v>
      </c>
      <c r="AK25" s="1557">
        <f>AK68*INDEX('Pro Forma'!$1:$1048576,MATCH('Cash Flow_Monthly'!$A25,'Pro Forma'!$A:$A,0),MATCH('Cash Flow_Monthly'!AK$2,'Pro Forma'!$1:$1,0))*IF(AK$3&gt;'Project Summary'!$G$7,0,1)</f>
        <v>0</v>
      </c>
      <c r="AL25" s="1557">
        <f>AL68*INDEX('Pro Forma'!$1:$1048576,MATCH('Cash Flow_Monthly'!$A25,'Pro Forma'!$A:$A,0),MATCH('Cash Flow_Monthly'!AL$2,'Pro Forma'!$1:$1,0))*IF(AL$3&gt;'Project Summary'!$G$7,0,1)</f>
        <v>0</v>
      </c>
      <c r="AM25" s="1557">
        <f>AM68*INDEX('Pro Forma'!$1:$1048576,MATCH('Cash Flow_Monthly'!$A25,'Pro Forma'!$A:$A,0),MATCH('Cash Flow_Monthly'!AM$2,'Pro Forma'!$1:$1,0))*IF(AM$3&gt;'Project Summary'!$G$7,0,1)</f>
        <v>0</v>
      </c>
      <c r="AN25" s="1557">
        <f>AN68*INDEX('Pro Forma'!$1:$1048576,MATCH('Cash Flow_Monthly'!$A25,'Pro Forma'!$A:$A,0),MATCH('Cash Flow_Monthly'!AN$2,'Pro Forma'!$1:$1,0))*IF(AN$3&gt;'Project Summary'!$G$7,0,1)</f>
        <v>0</v>
      </c>
      <c r="AO25" s="1557">
        <f>AO68*INDEX('Pro Forma'!$1:$1048576,MATCH('Cash Flow_Monthly'!$A25,'Pro Forma'!$A:$A,0),MATCH('Cash Flow_Monthly'!AO$2,'Pro Forma'!$1:$1,0))*IF(AO$3&gt;'Project Summary'!$G$7,0,1)</f>
        <v>0</v>
      </c>
      <c r="AP25" s="1557">
        <f>AP68*INDEX('Pro Forma'!$1:$1048576,MATCH('Cash Flow_Monthly'!$A25,'Pro Forma'!$A:$A,0),MATCH('Cash Flow_Monthly'!AP$2,'Pro Forma'!$1:$1,0))*IF(AP$3&gt;'Project Summary'!$G$7,0,1)</f>
        <v>0</v>
      </c>
      <c r="AQ25" s="1557">
        <f>AQ68*INDEX('Pro Forma'!$1:$1048576,MATCH('Cash Flow_Monthly'!$A25,'Pro Forma'!$A:$A,0),MATCH('Cash Flow_Monthly'!AQ$2,'Pro Forma'!$1:$1,0))*IF(AQ$3&gt;'Project Summary'!$G$7,0,1)</f>
        <v>0</v>
      </c>
      <c r="AR25" s="1557">
        <f>AR68*INDEX('Pro Forma'!$1:$1048576,MATCH('Cash Flow_Monthly'!$A25,'Pro Forma'!$A:$A,0),MATCH('Cash Flow_Monthly'!AR$2,'Pro Forma'!$1:$1,0))*IF(AR$3&gt;'Project Summary'!$G$7,0,1)</f>
        <v>0</v>
      </c>
      <c r="AS25" s="1557">
        <f>AS68*INDEX('Pro Forma'!$1:$1048576,MATCH('Cash Flow_Monthly'!$A25,'Pro Forma'!$A:$A,0),MATCH('Cash Flow_Monthly'!AS$2,'Pro Forma'!$1:$1,0))*IF(AS$3&gt;'Project Summary'!$G$7,0,1)</f>
        <v>0</v>
      </c>
      <c r="AT25" s="1557">
        <f>AT68*INDEX('Pro Forma'!$1:$1048576,MATCH('Cash Flow_Monthly'!$A25,'Pro Forma'!$A:$A,0),MATCH('Cash Flow_Monthly'!AT$2,'Pro Forma'!$1:$1,0))*IF(AT$3&gt;'Project Summary'!$G$7,0,1)</f>
        <v>0</v>
      </c>
      <c r="AU25" s="1557">
        <f>AU68*INDEX('Pro Forma'!$1:$1048576,MATCH('Cash Flow_Monthly'!$A25,'Pro Forma'!$A:$A,0),MATCH('Cash Flow_Monthly'!AU$2,'Pro Forma'!$1:$1,0))*IF(AU$3&gt;'Project Summary'!$G$7,0,1)</f>
        <v>0</v>
      </c>
      <c r="AV25" s="1557">
        <f>AV68*INDEX('Pro Forma'!$1:$1048576,MATCH('Cash Flow_Monthly'!$A25,'Pro Forma'!$A:$A,0),MATCH('Cash Flow_Monthly'!AV$2,'Pro Forma'!$1:$1,0))*IF(AV$3&gt;'Project Summary'!$G$7,0,1)</f>
        <v>0</v>
      </c>
      <c r="AW25" s="1557">
        <f>AW68*INDEX('Pro Forma'!$1:$1048576,MATCH('Cash Flow_Monthly'!$A25,'Pro Forma'!$A:$A,0),MATCH('Cash Flow_Monthly'!AW$2,'Pro Forma'!$1:$1,0))*IF(AW$3&gt;'Project Summary'!$G$7,0,1)</f>
        <v>0</v>
      </c>
      <c r="AX25" s="1557">
        <f>AX68*INDEX('Pro Forma'!$1:$1048576,MATCH('Cash Flow_Monthly'!$A25,'Pro Forma'!$A:$A,0),MATCH('Cash Flow_Monthly'!AX$2,'Pro Forma'!$1:$1,0))*IF(AX$3&gt;'Project Summary'!$G$7,0,1)</f>
        <v>0</v>
      </c>
      <c r="AY25" s="1557">
        <f>AY68*INDEX('Pro Forma'!$1:$1048576,MATCH('Cash Flow_Monthly'!$A25,'Pro Forma'!$A:$A,0),MATCH('Cash Flow_Monthly'!AY$2,'Pro Forma'!$1:$1,0))*IF(AY$3&gt;'Project Summary'!$G$7,0,1)</f>
        <v>0</v>
      </c>
      <c r="AZ25" s="1557">
        <f>AZ68*INDEX('Pro Forma'!$1:$1048576,MATCH('Cash Flow_Monthly'!$A25,'Pro Forma'!$A:$A,0),MATCH('Cash Flow_Monthly'!AZ$2,'Pro Forma'!$1:$1,0))*IF(AZ$3&gt;'Project Summary'!$G$7,0,1)</f>
        <v>0</v>
      </c>
      <c r="BA25" s="1557">
        <f>BA68*INDEX('Pro Forma'!$1:$1048576,MATCH('Cash Flow_Monthly'!$A25,'Pro Forma'!$A:$A,0),MATCH('Cash Flow_Monthly'!BA$2,'Pro Forma'!$1:$1,0))*IF(BA$3&gt;'Project Summary'!$G$7,0,1)</f>
        <v>0</v>
      </c>
      <c r="BB25" s="1557">
        <f>BB68*INDEX('Pro Forma'!$1:$1048576,MATCH('Cash Flow_Monthly'!$A25,'Pro Forma'!$A:$A,0),MATCH('Cash Flow_Monthly'!BB$2,'Pro Forma'!$1:$1,0))*IF(BB$3&gt;'Project Summary'!$G$7,0,1)</f>
        <v>0</v>
      </c>
      <c r="BC25" s="1557">
        <f>BC68*INDEX('Pro Forma'!$1:$1048576,MATCH('Cash Flow_Monthly'!$A25,'Pro Forma'!$A:$A,0),MATCH('Cash Flow_Monthly'!BC$2,'Pro Forma'!$1:$1,0))*IF(BC$3&gt;'Project Summary'!$G$7,0,1)</f>
        <v>0</v>
      </c>
      <c r="BD25" s="1557">
        <f>BD68*INDEX('Pro Forma'!$1:$1048576,MATCH('Cash Flow_Monthly'!$A25,'Pro Forma'!$A:$A,0),MATCH('Cash Flow_Monthly'!BD$2,'Pro Forma'!$1:$1,0))*IF(BD$3&gt;'Project Summary'!$G$7,0,1)</f>
        <v>0</v>
      </c>
      <c r="BE25" s="1557">
        <f>BE68*INDEX('Pro Forma'!$1:$1048576,MATCH('Cash Flow_Monthly'!$A25,'Pro Forma'!$A:$A,0),MATCH('Cash Flow_Monthly'!BE$2,'Pro Forma'!$1:$1,0))*IF(BE$3&gt;'Project Summary'!$G$7,0,1)</f>
        <v>0</v>
      </c>
      <c r="BF25" s="1557">
        <f>BF68*INDEX('Pro Forma'!$1:$1048576,MATCH('Cash Flow_Monthly'!$A25,'Pro Forma'!$A:$A,0),MATCH('Cash Flow_Monthly'!BF$2,'Pro Forma'!$1:$1,0))*IF(BF$3&gt;'Project Summary'!$G$7,0,1)</f>
        <v>0</v>
      </c>
      <c r="BG25" s="1557">
        <f>BG68*INDEX('Pro Forma'!$1:$1048576,MATCH('Cash Flow_Monthly'!$A25,'Pro Forma'!$A:$A,0),MATCH('Cash Flow_Monthly'!BG$2,'Pro Forma'!$1:$1,0))*IF(BG$3&gt;'Project Summary'!$G$7,0,1)</f>
        <v>0</v>
      </c>
      <c r="BH25" s="1557">
        <f>BH68*INDEX('Pro Forma'!$1:$1048576,MATCH('Cash Flow_Monthly'!$A25,'Pro Forma'!$A:$A,0),MATCH('Cash Flow_Monthly'!BH$2,'Pro Forma'!$1:$1,0))*IF(BH$3&gt;'Project Summary'!$G$7,0,1)</f>
        <v>0</v>
      </c>
      <c r="BI25" s="1557">
        <f>BI68*INDEX('Pro Forma'!$1:$1048576,MATCH('Cash Flow_Monthly'!$A25,'Pro Forma'!$A:$A,0),MATCH('Cash Flow_Monthly'!BI$2,'Pro Forma'!$1:$1,0))*IF(BI$3&gt;'Project Summary'!$G$7,0,1)</f>
        <v>0</v>
      </c>
      <c r="BJ25" s="1557">
        <f>BJ68*INDEX('Pro Forma'!$1:$1048576,MATCH('Cash Flow_Monthly'!$A25,'Pro Forma'!$A:$A,0),MATCH('Cash Flow_Monthly'!BJ$2,'Pro Forma'!$1:$1,0))*IF(BJ$3&gt;'Project Summary'!$G$7,0,1)</f>
        <v>0</v>
      </c>
      <c r="BK25" s="1557">
        <f>BK68*INDEX('Pro Forma'!$1:$1048576,MATCH('Cash Flow_Monthly'!$A25,'Pro Forma'!$A:$A,0),MATCH('Cash Flow_Monthly'!BK$2,'Pro Forma'!$1:$1,0))*IF(BK$3&gt;'Project Summary'!$G$7,0,1)</f>
        <v>0</v>
      </c>
      <c r="BL25" s="1557">
        <f>BL68*INDEX('Pro Forma'!$1:$1048576,MATCH('Cash Flow_Monthly'!$A25,'Pro Forma'!$A:$A,0),MATCH('Cash Flow_Monthly'!BL$2,'Pro Forma'!$1:$1,0))*IF(BL$3&gt;'Project Summary'!$G$7,0,1)</f>
        <v>0</v>
      </c>
      <c r="BM25" s="1557">
        <f>BM68*INDEX('Pro Forma'!$1:$1048576,MATCH('Cash Flow_Monthly'!$A25,'Pro Forma'!$A:$A,0),MATCH('Cash Flow_Monthly'!BM$2,'Pro Forma'!$1:$1,0))*IF(BM$3&gt;'Project Summary'!$G$7,0,1)</f>
        <v>0</v>
      </c>
      <c r="BN25" s="1557">
        <f>BN68*INDEX('Pro Forma'!$1:$1048576,MATCH('Cash Flow_Monthly'!$A25,'Pro Forma'!$A:$A,0),MATCH('Cash Flow_Monthly'!BN$2,'Pro Forma'!$1:$1,0))*IF(BN$3&gt;'Project Summary'!$G$7,0,1)</f>
        <v>0</v>
      </c>
      <c r="BO25" s="1557">
        <f>BO68*INDEX('Pro Forma'!$1:$1048576,MATCH('Cash Flow_Monthly'!$A25,'Pro Forma'!$A:$A,0),MATCH('Cash Flow_Monthly'!BO$2,'Pro Forma'!$1:$1,0))*IF(BO$3&gt;'Project Summary'!$G$7,0,1)</f>
        <v>0</v>
      </c>
      <c r="BP25" s="1557">
        <f>BP68*INDEX('Pro Forma'!$1:$1048576,MATCH('Cash Flow_Monthly'!$A25,'Pro Forma'!$A:$A,0),MATCH('Cash Flow_Monthly'!BP$2,'Pro Forma'!$1:$1,0))*IF(BP$3&gt;'Project Summary'!$G$7,0,1)</f>
        <v>0</v>
      </c>
      <c r="BQ25" s="1557">
        <f>BQ68*INDEX('Pro Forma'!$1:$1048576,MATCH('Cash Flow_Monthly'!$A25,'Pro Forma'!$A:$A,0),MATCH('Cash Flow_Monthly'!BQ$2,'Pro Forma'!$1:$1,0))*IF(BQ$3&gt;'Project Summary'!$G$7,0,1)</f>
        <v>0</v>
      </c>
      <c r="BR25" s="1557">
        <f>BR68*INDEX('Pro Forma'!$1:$1048576,MATCH('Cash Flow_Monthly'!$A25,'Pro Forma'!$A:$A,0),MATCH('Cash Flow_Monthly'!BR$2,'Pro Forma'!$1:$1,0))*IF(BR$3&gt;'Project Summary'!$G$7,0,1)</f>
        <v>0</v>
      </c>
      <c r="BS25" s="1557">
        <f>BS68*INDEX('Pro Forma'!$1:$1048576,MATCH('Cash Flow_Monthly'!$A25,'Pro Forma'!$A:$A,0),MATCH('Cash Flow_Monthly'!BS$2,'Pro Forma'!$1:$1,0))*IF(BS$3&gt;'Project Summary'!$G$7,0,1)</f>
        <v>0</v>
      </c>
      <c r="BT25" s="1557">
        <f>BT68*INDEX('Pro Forma'!$1:$1048576,MATCH('Cash Flow_Monthly'!$A25,'Pro Forma'!$A:$A,0),MATCH('Cash Flow_Monthly'!BT$2,'Pro Forma'!$1:$1,0))*IF(BT$3&gt;'Project Summary'!$G$7,0,1)</f>
        <v>0</v>
      </c>
      <c r="BU25" s="1557">
        <f>BU68*INDEX('Pro Forma'!$1:$1048576,MATCH('Cash Flow_Monthly'!$A25,'Pro Forma'!$A:$A,0),MATCH('Cash Flow_Monthly'!BU$2,'Pro Forma'!$1:$1,0))*IF(BU$3&gt;'Project Summary'!$G$7,0,1)</f>
        <v>0</v>
      </c>
      <c r="BV25" s="1557">
        <f>BV68*INDEX('Pro Forma'!$1:$1048576,MATCH('Cash Flow_Monthly'!$A25,'Pro Forma'!$A:$A,0),MATCH('Cash Flow_Monthly'!BV$2,'Pro Forma'!$1:$1,0))*IF(BV$3&gt;'Project Summary'!$G$7,0,1)</f>
        <v>0</v>
      </c>
      <c r="BW25" s="1557">
        <f>BW68*INDEX('Pro Forma'!$1:$1048576,MATCH('Cash Flow_Monthly'!$A25,'Pro Forma'!$A:$A,0),MATCH('Cash Flow_Monthly'!BW$2,'Pro Forma'!$1:$1,0))*IF(BW$3&gt;'Project Summary'!$G$7,0,1)</f>
        <v>0</v>
      </c>
      <c r="BX25" s="1557">
        <f>BX68*INDEX('Pro Forma'!$1:$1048576,MATCH('Cash Flow_Monthly'!$A25,'Pro Forma'!$A:$A,0),MATCH('Cash Flow_Monthly'!BX$2,'Pro Forma'!$1:$1,0))*IF(BX$3&gt;'Project Summary'!$G$7,0,1)</f>
        <v>0</v>
      </c>
      <c r="BY25" s="1557">
        <f>BY68*INDEX('Pro Forma'!$1:$1048576,MATCH('Cash Flow_Monthly'!$A25,'Pro Forma'!$A:$A,0),MATCH('Cash Flow_Monthly'!BY$2,'Pro Forma'!$1:$1,0))*IF(BY$3&gt;'Project Summary'!$G$7,0,1)</f>
        <v>0</v>
      </c>
      <c r="BZ25" s="1557">
        <f>BZ68*INDEX('Pro Forma'!$1:$1048576,MATCH('Cash Flow_Monthly'!$A25,'Pro Forma'!$A:$A,0),MATCH('Cash Flow_Monthly'!BZ$2,'Pro Forma'!$1:$1,0))*IF(BZ$3&gt;'Project Summary'!$G$7,0,1)</f>
        <v>0</v>
      </c>
      <c r="CA25" s="1557">
        <f>CA68*INDEX('Pro Forma'!$1:$1048576,MATCH('Cash Flow_Monthly'!$A25,'Pro Forma'!$A:$A,0),MATCH('Cash Flow_Monthly'!CA$2,'Pro Forma'!$1:$1,0))*IF(CA$3&gt;'Project Summary'!$G$7,0,1)</f>
        <v>0</v>
      </c>
      <c r="CB25" s="1557">
        <f>CB68*INDEX('Pro Forma'!$1:$1048576,MATCH('Cash Flow_Monthly'!$A25,'Pro Forma'!$A:$A,0),MATCH('Cash Flow_Monthly'!CB$2,'Pro Forma'!$1:$1,0))*IF(CB$3&gt;'Project Summary'!$G$7,0,1)</f>
        <v>0</v>
      </c>
      <c r="CC25" s="1557">
        <f>CC68*INDEX('Pro Forma'!$1:$1048576,MATCH('Cash Flow_Monthly'!$A25,'Pro Forma'!$A:$A,0),MATCH('Cash Flow_Monthly'!CC$2,'Pro Forma'!$1:$1,0))*IF(CC$3&gt;'Project Summary'!$G$7,0,1)</f>
        <v>0</v>
      </c>
      <c r="CD25" s="1557">
        <f>CD68*INDEX('Pro Forma'!$1:$1048576,MATCH('Cash Flow_Monthly'!$A25,'Pro Forma'!$A:$A,0),MATCH('Cash Flow_Monthly'!CD$2,'Pro Forma'!$1:$1,0))*IF(CD$3&gt;'Project Summary'!$G$7,0,1)</f>
        <v>0</v>
      </c>
      <c r="CE25" s="1557">
        <f>CE68*INDEX('Pro Forma'!$1:$1048576,MATCH('Cash Flow_Monthly'!$A25,'Pro Forma'!$A:$A,0),MATCH('Cash Flow_Monthly'!CE$2,'Pro Forma'!$1:$1,0))*IF(CE$3&gt;'Project Summary'!$G$7,0,1)</f>
        <v>0</v>
      </c>
      <c r="CF25" s="1557">
        <f>CF68*INDEX('Pro Forma'!$1:$1048576,MATCH('Cash Flow_Monthly'!$A25,'Pro Forma'!$A:$A,0),MATCH('Cash Flow_Monthly'!CF$2,'Pro Forma'!$1:$1,0))*IF(CF$3&gt;'Project Summary'!$G$7,0,1)</f>
        <v>0</v>
      </c>
      <c r="CG25" s="1557">
        <f>CG68*INDEX('Pro Forma'!$1:$1048576,MATCH('Cash Flow_Monthly'!$A25,'Pro Forma'!$A:$A,0),MATCH('Cash Flow_Monthly'!CG$2,'Pro Forma'!$1:$1,0))*IF(CG$3&gt;'Project Summary'!$G$7,0,1)</f>
        <v>0</v>
      </c>
      <c r="CH25" s="1557">
        <f>CH68*INDEX('Pro Forma'!$1:$1048576,MATCH('Cash Flow_Monthly'!$A25,'Pro Forma'!$A:$A,0),MATCH('Cash Flow_Monthly'!CH$2,'Pro Forma'!$1:$1,0))*IF(CH$3&gt;'Project Summary'!$G$7,0,1)</f>
        <v>0</v>
      </c>
      <c r="CI25" s="1557">
        <f>CI68*INDEX('Pro Forma'!$1:$1048576,MATCH('Cash Flow_Monthly'!$A25,'Pro Forma'!$A:$A,0),MATCH('Cash Flow_Monthly'!CI$2,'Pro Forma'!$1:$1,0))*IF(CI$3&gt;'Project Summary'!$G$7,0,1)</f>
        <v>0</v>
      </c>
      <c r="CJ25" s="1557">
        <f>CJ68*INDEX('Pro Forma'!$1:$1048576,MATCH('Cash Flow_Monthly'!$A25,'Pro Forma'!$A:$A,0),MATCH('Cash Flow_Monthly'!CJ$2,'Pro Forma'!$1:$1,0))*IF(CJ$3&gt;'Project Summary'!$G$7,0,1)</f>
        <v>0</v>
      </c>
      <c r="CK25" s="1557">
        <f>CK68*INDEX('Pro Forma'!$1:$1048576,MATCH('Cash Flow_Monthly'!$A25,'Pro Forma'!$A:$A,0),MATCH('Cash Flow_Monthly'!CK$2,'Pro Forma'!$1:$1,0))*IF(CK$3&gt;'Project Summary'!$G$7,0,1)</f>
        <v>0</v>
      </c>
      <c r="CL25" s="1557">
        <f>CL68*INDEX('Pro Forma'!$1:$1048576,MATCH('Cash Flow_Monthly'!$A25,'Pro Forma'!$A:$A,0),MATCH('Cash Flow_Monthly'!CL$2,'Pro Forma'!$1:$1,0))*IF(CL$3&gt;'Project Summary'!$G$7,0,1)</f>
        <v>0</v>
      </c>
      <c r="CM25" s="1557">
        <f>CM68*INDEX('Pro Forma'!$1:$1048576,MATCH('Cash Flow_Monthly'!$A25,'Pro Forma'!$A:$A,0),MATCH('Cash Flow_Monthly'!CM$2,'Pro Forma'!$1:$1,0))*IF(CM$3&gt;'Project Summary'!$G$7,0,1)</f>
        <v>0</v>
      </c>
      <c r="CN25" s="1557">
        <f>CN68*INDEX('Pro Forma'!$1:$1048576,MATCH('Cash Flow_Monthly'!$A25,'Pro Forma'!$A:$A,0),MATCH('Cash Flow_Monthly'!CN$2,'Pro Forma'!$1:$1,0))*IF(CN$3&gt;'Project Summary'!$G$7,0,1)</f>
        <v>0</v>
      </c>
      <c r="CO25" s="1557">
        <f>CO68*INDEX('Pro Forma'!$1:$1048576,MATCH('Cash Flow_Monthly'!$A25,'Pro Forma'!$A:$A,0),MATCH('Cash Flow_Monthly'!CO$2,'Pro Forma'!$1:$1,0))*IF(CO$3&gt;'Project Summary'!$G$7,0,1)</f>
        <v>0</v>
      </c>
      <c r="CP25" s="1557">
        <f>CP68*INDEX('Pro Forma'!$1:$1048576,MATCH('Cash Flow_Monthly'!$A25,'Pro Forma'!$A:$A,0),MATCH('Cash Flow_Monthly'!CP$2,'Pro Forma'!$1:$1,0))*IF(CP$3&gt;'Project Summary'!$G$7,0,1)</f>
        <v>0</v>
      </c>
      <c r="CQ25" s="1557">
        <f>CQ68*INDEX('Pro Forma'!$1:$1048576,MATCH('Cash Flow_Monthly'!$A25,'Pro Forma'!$A:$A,0),MATCH('Cash Flow_Monthly'!CQ$2,'Pro Forma'!$1:$1,0))*IF(CQ$3&gt;'Project Summary'!$G$7,0,1)</f>
        <v>0</v>
      </c>
      <c r="CR25" s="1557">
        <f>CR68*INDEX('Pro Forma'!$1:$1048576,MATCH('Cash Flow_Monthly'!$A25,'Pro Forma'!$A:$A,0),MATCH('Cash Flow_Monthly'!CR$2,'Pro Forma'!$1:$1,0))*IF(CR$3&gt;'Project Summary'!$G$7,0,1)</f>
        <v>0</v>
      </c>
      <c r="CS25" s="1557">
        <f>CS68*INDEX('Pro Forma'!$1:$1048576,MATCH('Cash Flow_Monthly'!$A25,'Pro Forma'!$A:$A,0),MATCH('Cash Flow_Monthly'!CS$2,'Pro Forma'!$1:$1,0))*IF(CS$3&gt;'Project Summary'!$G$7,0,1)</f>
        <v>0</v>
      </c>
      <c r="CT25" s="1557">
        <f>CT68*INDEX('Pro Forma'!$1:$1048576,MATCH('Cash Flow_Monthly'!$A25,'Pro Forma'!$A:$A,0),MATCH('Cash Flow_Monthly'!CT$2,'Pro Forma'!$1:$1,0))*IF(CT$3&gt;'Project Summary'!$G$7,0,1)</f>
        <v>0</v>
      </c>
      <c r="CU25" s="1557">
        <f>CU68*INDEX('Pro Forma'!$1:$1048576,MATCH('Cash Flow_Monthly'!$A25,'Pro Forma'!$A:$A,0),MATCH('Cash Flow_Monthly'!CU$2,'Pro Forma'!$1:$1,0))*IF(CU$3&gt;'Project Summary'!$G$7,0,1)</f>
        <v>0</v>
      </c>
      <c r="CV25" s="1557">
        <f>CV68*INDEX('Pro Forma'!$1:$1048576,MATCH('Cash Flow_Monthly'!$A25,'Pro Forma'!$A:$A,0),MATCH('Cash Flow_Monthly'!CV$2,'Pro Forma'!$1:$1,0))*IF(CV$3&gt;'Project Summary'!$G$7,0,1)</f>
        <v>0</v>
      </c>
      <c r="CW25" s="1557">
        <f>CW68*INDEX('Pro Forma'!$1:$1048576,MATCH('Cash Flow_Monthly'!$A25,'Pro Forma'!$A:$A,0),MATCH('Cash Flow_Monthly'!CW$2,'Pro Forma'!$1:$1,0))*IF(CW$3&gt;'Project Summary'!$G$7,0,1)</f>
        <v>0</v>
      </c>
      <c r="CX25" s="1557">
        <f>CX68*INDEX('Pro Forma'!$1:$1048576,MATCH('Cash Flow_Monthly'!$A25,'Pro Forma'!$A:$A,0),MATCH('Cash Flow_Monthly'!CX$2,'Pro Forma'!$1:$1,0))*IF(CX$3&gt;'Project Summary'!$G$7,0,1)</f>
        <v>0</v>
      </c>
      <c r="CY25" s="1557">
        <f>CY68*INDEX('Pro Forma'!$1:$1048576,MATCH('Cash Flow_Monthly'!$A25,'Pro Forma'!$A:$A,0),MATCH('Cash Flow_Monthly'!CY$2,'Pro Forma'!$1:$1,0))*IF(CY$3&gt;'Project Summary'!$G$7,0,1)</f>
        <v>0</v>
      </c>
      <c r="CZ25" s="1557">
        <f>CZ68*INDEX('Pro Forma'!$1:$1048576,MATCH('Cash Flow_Monthly'!$A25,'Pro Forma'!$A:$A,0),MATCH('Cash Flow_Monthly'!CZ$2,'Pro Forma'!$1:$1,0))*IF(CZ$3&gt;'Project Summary'!$G$7,0,1)</f>
        <v>0</v>
      </c>
      <c r="DA25" s="1557">
        <f>DA68*INDEX('Pro Forma'!$1:$1048576,MATCH('Cash Flow_Monthly'!$A25,'Pro Forma'!$A:$A,0),MATCH('Cash Flow_Monthly'!DA$2,'Pro Forma'!$1:$1,0))*IF(DA$3&gt;'Project Summary'!$G$7,0,1)</f>
        <v>0</v>
      </c>
      <c r="DB25" s="1557">
        <f>DB68*INDEX('Pro Forma'!$1:$1048576,MATCH('Cash Flow_Monthly'!$A25,'Pro Forma'!$A:$A,0),MATCH('Cash Flow_Monthly'!DB$2,'Pro Forma'!$1:$1,0))*IF(DB$3&gt;'Project Summary'!$G$7,0,1)</f>
        <v>0</v>
      </c>
      <c r="DC25" s="1557">
        <f>DC68*INDEX('Pro Forma'!$1:$1048576,MATCH('Cash Flow_Monthly'!$A25,'Pro Forma'!$A:$A,0),MATCH('Cash Flow_Monthly'!DC$2,'Pro Forma'!$1:$1,0))*IF(DC$3&gt;'Project Summary'!$G$7,0,1)</f>
        <v>0</v>
      </c>
      <c r="DD25" s="1557">
        <f>DD68*INDEX('Pro Forma'!$1:$1048576,MATCH('Cash Flow_Monthly'!$A25,'Pro Forma'!$A:$A,0),MATCH('Cash Flow_Monthly'!DD$2,'Pro Forma'!$1:$1,0))*IF(DD$3&gt;'Project Summary'!$G$7,0,1)</f>
        <v>0</v>
      </c>
      <c r="DE25" s="1557">
        <f>DE68*INDEX('Pro Forma'!$1:$1048576,MATCH('Cash Flow_Monthly'!$A25,'Pro Forma'!$A:$A,0),MATCH('Cash Flow_Monthly'!DE$2,'Pro Forma'!$1:$1,0))*IF(DE$3&gt;'Project Summary'!$G$7,0,1)</f>
        <v>0</v>
      </c>
      <c r="DF25" s="1557">
        <f>DF68*INDEX('Pro Forma'!$1:$1048576,MATCH('Cash Flow_Monthly'!$A25,'Pro Forma'!$A:$A,0),MATCH('Cash Flow_Monthly'!DF$2,'Pro Forma'!$1:$1,0))*IF(DF$3&gt;'Project Summary'!$G$7,0,1)</f>
        <v>0</v>
      </c>
      <c r="DG25" s="1557">
        <f>DG68*INDEX('Pro Forma'!$1:$1048576,MATCH('Cash Flow_Monthly'!$A25,'Pro Forma'!$A:$A,0),MATCH('Cash Flow_Monthly'!DG$2,'Pro Forma'!$1:$1,0))*IF(DG$3&gt;'Project Summary'!$G$7,0,1)</f>
        <v>0</v>
      </c>
      <c r="DH25" s="1557">
        <f>DH68*INDEX('Pro Forma'!$1:$1048576,MATCH('Cash Flow_Monthly'!$A25,'Pro Forma'!$A:$A,0),MATCH('Cash Flow_Monthly'!DH$2,'Pro Forma'!$1:$1,0))*IF(DH$3&gt;'Project Summary'!$G$7,0,1)</f>
        <v>0</v>
      </c>
      <c r="DI25" s="1557">
        <f>DI68*INDEX('Pro Forma'!$1:$1048576,MATCH('Cash Flow_Monthly'!$A25,'Pro Forma'!$A:$A,0),MATCH('Cash Flow_Monthly'!DI$2,'Pro Forma'!$1:$1,0))*IF(DI$3&gt;'Project Summary'!$G$7,0,1)</f>
        <v>0</v>
      </c>
      <c r="DJ25" s="1557">
        <f>DJ68*INDEX('Pro Forma'!$1:$1048576,MATCH('Cash Flow_Monthly'!$A25,'Pro Forma'!$A:$A,0),MATCH('Cash Flow_Monthly'!DJ$2,'Pro Forma'!$1:$1,0))*IF(DJ$3&gt;'Project Summary'!$G$7,0,1)</f>
        <v>0</v>
      </c>
      <c r="DK25" s="1557">
        <f>DK68*INDEX('Pro Forma'!$1:$1048576,MATCH('Cash Flow_Monthly'!$A25,'Pro Forma'!$A:$A,0),MATCH('Cash Flow_Monthly'!DK$2,'Pro Forma'!$1:$1,0))*IF(DK$3&gt;'Project Summary'!$G$7,0,1)</f>
        <v>0</v>
      </c>
      <c r="DL25" s="1557">
        <f>DL68*INDEX('Pro Forma'!$1:$1048576,MATCH('Cash Flow_Monthly'!$A25,'Pro Forma'!$A:$A,0),MATCH('Cash Flow_Monthly'!DL$2,'Pro Forma'!$1:$1,0))*IF(DL$3&gt;'Project Summary'!$G$7,0,1)</f>
        <v>0</v>
      </c>
      <c r="DM25" s="1557">
        <f>DM68*INDEX('Pro Forma'!$1:$1048576,MATCH('Cash Flow_Monthly'!$A25,'Pro Forma'!$A:$A,0),MATCH('Cash Flow_Monthly'!DM$2,'Pro Forma'!$1:$1,0))*IF(DM$3&gt;'Project Summary'!$G$7,0,1)</f>
        <v>0</v>
      </c>
      <c r="DN25" s="1557">
        <f>DN68*INDEX('Pro Forma'!$1:$1048576,MATCH('Cash Flow_Monthly'!$A25,'Pro Forma'!$A:$A,0),MATCH('Cash Flow_Monthly'!DN$2,'Pro Forma'!$1:$1,0))*IF(DN$3&gt;'Project Summary'!$G$7,0,1)</f>
        <v>0</v>
      </c>
      <c r="DO25" s="1557">
        <f>DO68*INDEX('Pro Forma'!$1:$1048576,MATCH('Cash Flow_Monthly'!$A25,'Pro Forma'!$A:$A,0),MATCH('Cash Flow_Monthly'!DO$2,'Pro Forma'!$1:$1,0))*IF(DO$3&gt;'Project Summary'!$G$7,0,1)</f>
        <v>0</v>
      </c>
      <c r="DP25" s="1557">
        <f>DP68*INDEX('Pro Forma'!$1:$1048576,MATCH('Cash Flow_Monthly'!$A25,'Pro Forma'!$A:$A,0),MATCH('Cash Flow_Monthly'!DP$2,'Pro Forma'!$1:$1,0))*IF(DP$3&gt;'Project Summary'!$G$7,0,1)</f>
        <v>0</v>
      </c>
      <c r="DQ25" s="1557">
        <f>DQ68*INDEX('Pro Forma'!$1:$1048576,MATCH('Cash Flow_Monthly'!$A25,'Pro Forma'!$A:$A,0),MATCH('Cash Flow_Monthly'!DQ$2,'Pro Forma'!$1:$1,0))*IF(DQ$3&gt;'Project Summary'!$G$7,0,1)</f>
        <v>0</v>
      </c>
      <c r="DR25" s="1557">
        <f>DR68*INDEX('Pro Forma'!$1:$1048576,MATCH('Cash Flow_Monthly'!$A25,'Pro Forma'!$A:$A,0),MATCH('Cash Flow_Monthly'!DR$2,'Pro Forma'!$1:$1,0))*IF(DR$3&gt;'Project Summary'!$G$7,0,1)</f>
        <v>0</v>
      </c>
      <c r="DS25" s="1557">
        <f>DS68*INDEX('Pro Forma'!$1:$1048576,MATCH('Cash Flow_Monthly'!$A25,'Pro Forma'!$A:$A,0),MATCH('Cash Flow_Monthly'!DS$2,'Pro Forma'!$1:$1,0))*IF(DS$3&gt;'Project Summary'!$G$7,0,1)</f>
        <v>0</v>
      </c>
      <c r="DT25" s="1557">
        <f>DT68*INDEX('Pro Forma'!$1:$1048576,MATCH('Cash Flow_Monthly'!$A25,'Pro Forma'!$A:$A,0),MATCH('Cash Flow_Monthly'!DT$2,'Pro Forma'!$1:$1,0))*IF(DT$3&gt;'Project Summary'!$G$7,0,1)</f>
        <v>0</v>
      </c>
      <c r="DU25" s="1558"/>
    </row>
    <row r="26" spans="1:125" s="1559" customFormat="1">
      <c r="A26" s="1554" t="str">
        <f>'Pro Forma'!A29</f>
        <v>RUBS - 5710 - Electricity - Common</v>
      </c>
      <c r="B26" s="1556"/>
      <c r="C26" s="1556"/>
      <c r="D26" s="1556"/>
      <c r="E26" s="1557">
        <f>E69*INDEX('Pro Forma'!$1:$1048576,MATCH('Cash Flow_Monthly'!$A26,'Pro Forma'!$A:$A,0),MATCH('Cash Flow_Monthly'!E$2,'Pro Forma'!$1:$1,0))*IF(E$3&gt;'Project Summary'!$G$7,0,1)</f>
        <v>0</v>
      </c>
      <c r="F26" s="1557">
        <f>F69*INDEX('Pro Forma'!$1:$1048576,MATCH('Cash Flow_Monthly'!$A26,'Pro Forma'!$A:$A,0),MATCH('Cash Flow_Monthly'!F$2,'Pro Forma'!$1:$1,0))*IF(F$3&gt;'Project Summary'!$G$7,0,1)</f>
        <v>0</v>
      </c>
      <c r="G26" s="1557">
        <f>G69*INDEX('Pro Forma'!$1:$1048576,MATCH('Cash Flow_Monthly'!$A26,'Pro Forma'!$A:$A,0),MATCH('Cash Flow_Monthly'!G$2,'Pro Forma'!$1:$1,0))*IF(G$3&gt;'Project Summary'!$G$7,0,1)</f>
        <v>0</v>
      </c>
      <c r="H26" s="1557">
        <f>H69*INDEX('Pro Forma'!$1:$1048576,MATCH('Cash Flow_Monthly'!$A26,'Pro Forma'!$A:$A,0),MATCH('Cash Flow_Monthly'!H$2,'Pro Forma'!$1:$1,0))*IF(H$3&gt;'Project Summary'!$G$7,0,1)</f>
        <v>0</v>
      </c>
      <c r="I26" s="1557">
        <f>I69*INDEX('Pro Forma'!$1:$1048576,MATCH('Cash Flow_Monthly'!$A26,'Pro Forma'!$A:$A,0),MATCH('Cash Flow_Monthly'!I$2,'Pro Forma'!$1:$1,0))*IF(I$3&gt;'Project Summary'!$G$7,0,1)</f>
        <v>0</v>
      </c>
      <c r="J26" s="1557">
        <f>J69*INDEX('Pro Forma'!$1:$1048576,MATCH('Cash Flow_Monthly'!$A26,'Pro Forma'!$A:$A,0),MATCH('Cash Flow_Monthly'!J$2,'Pro Forma'!$1:$1,0))*IF(J$3&gt;'Project Summary'!$G$7,0,1)</f>
        <v>0</v>
      </c>
      <c r="K26" s="1557">
        <f>K69*INDEX('Pro Forma'!$1:$1048576,MATCH('Cash Flow_Monthly'!$A26,'Pro Forma'!$A:$A,0),MATCH('Cash Flow_Monthly'!K$2,'Pro Forma'!$1:$1,0))*IF(K$3&gt;'Project Summary'!$G$7,0,1)</f>
        <v>0</v>
      </c>
      <c r="L26" s="1557">
        <f>L69*INDEX('Pro Forma'!$1:$1048576,MATCH('Cash Flow_Monthly'!$A26,'Pro Forma'!$A:$A,0),MATCH('Cash Flow_Monthly'!L$2,'Pro Forma'!$1:$1,0))*IF(L$3&gt;'Project Summary'!$G$7,0,1)</f>
        <v>0</v>
      </c>
      <c r="M26" s="1557">
        <f>M69*INDEX('Pro Forma'!$1:$1048576,MATCH('Cash Flow_Monthly'!$A26,'Pro Forma'!$A:$A,0),MATCH('Cash Flow_Monthly'!M$2,'Pro Forma'!$1:$1,0))*IF(M$3&gt;'Project Summary'!$G$7,0,1)</f>
        <v>0</v>
      </c>
      <c r="N26" s="1557">
        <f>N69*INDEX('Pro Forma'!$1:$1048576,MATCH('Cash Flow_Monthly'!$A26,'Pro Forma'!$A:$A,0),MATCH('Cash Flow_Monthly'!N$2,'Pro Forma'!$1:$1,0))*IF(N$3&gt;'Project Summary'!$G$7,0,1)</f>
        <v>0</v>
      </c>
      <c r="O26" s="1557">
        <f>O69*INDEX('Pro Forma'!$1:$1048576,MATCH('Cash Flow_Monthly'!$A26,'Pro Forma'!$A:$A,0),MATCH('Cash Flow_Monthly'!O$2,'Pro Forma'!$1:$1,0))*IF(O$3&gt;'Project Summary'!$G$7,0,1)</f>
        <v>0</v>
      </c>
      <c r="P26" s="1557">
        <f>P69*INDEX('Pro Forma'!$1:$1048576,MATCH('Cash Flow_Monthly'!$A26,'Pro Forma'!$A:$A,0),MATCH('Cash Flow_Monthly'!P$2,'Pro Forma'!$1:$1,0))*IF(P$3&gt;'Project Summary'!$G$7,0,1)</f>
        <v>0</v>
      </c>
      <c r="Q26" s="1557">
        <f>Q69*INDEX('Pro Forma'!$1:$1048576,MATCH('Cash Flow_Monthly'!$A26,'Pro Forma'!$A:$A,0),MATCH('Cash Flow_Monthly'!Q$2,'Pro Forma'!$1:$1,0))*IF(Q$3&gt;'Project Summary'!$G$7,0,1)</f>
        <v>0</v>
      </c>
      <c r="R26" s="1557">
        <f>R69*INDEX('Pro Forma'!$1:$1048576,MATCH('Cash Flow_Monthly'!$A26,'Pro Forma'!$A:$A,0),MATCH('Cash Flow_Monthly'!R$2,'Pro Forma'!$1:$1,0))*IF(R$3&gt;'Project Summary'!$G$7,0,1)</f>
        <v>0</v>
      </c>
      <c r="S26" s="1557">
        <f>S69*INDEX('Pro Forma'!$1:$1048576,MATCH('Cash Flow_Monthly'!$A26,'Pro Forma'!$A:$A,0),MATCH('Cash Flow_Monthly'!S$2,'Pro Forma'!$1:$1,0))*IF(S$3&gt;'Project Summary'!$G$7,0,1)</f>
        <v>0</v>
      </c>
      <c r="T26" s="1557">
        <f>T69*INDEX('Pro Forma'!$1:$1048576,MATCH('Cash Flow_Monthly'!$A26,'Pro Forma'!$A:$A,0),MATCH('Cash Flow_Monthly'!T$2,'Pro Forma'!$1:$1,0))*IF(T$3&gt;'Project Summary'!$G$7,0,1)</f>
        <v>0</v>
      </c>
      <c r="U26" s="1557">
        <f>U69*INDEX('Pro Forma'!$1:$1048576,MATCH('Cash Flow_Monthly'!$A26,'Pro Forma'!$A:$A,0),MATCH('Cash Flow_Monthly'!U$2,'Pro Forma'!$1:$1,0))*IF(U$3&gt;'Project Summary'!$G$7,0,1)</f>
        <v>0</v>
      </c>
      <c r="V26" s="1557">
        <f>V69*INDEX('Pro Forma'!$1:$1048576,MATCH('Cash Flow_Monthly'!$A26,'Pro Forma'!$A:$A,0),MATCH('Cash Flow_Monthly'!V$2,'Pro Forma'!$1:$1,0))*IF(V$3&gt;'Project Summary'!$G$7,0,1)</f>
        <v>0</v>
      </c>
      <c r="W26" s="1557">
        <f>W69*INDEX('Pro Forma'!$1:$1048576,MATCH('Cash Flow_Monthly'!$A26,'Pro Forma'!$A:$A,0),MATCH('Cash Flow_Monthly'!W$2,'Pro Forma'!$1:$1,0))*IF(W$3&gt;'Project Summary'!$G$7,0,1)</f>
        <v>0</v>
      </c>
      <c r="X26" s="1557">
        <f>X69*INDEX('Pro Forma'!$1:$1048576,MATCH('Cash Flow_Monthly'!$A26,'Pro Forma'!$A:$A,0),MATCH('Cash Flow_Monthly'!X$2,'Pro Forma'!$1:$1,0))*IF(X$3&gt;'Project Summary'!$G$7,0,1)</f>
        <v>0</v>
      </c>
      <c r="Y26" s="1557">
        <f>Y69*INDEX('Pro Forma'!$1:$1048576,MATCH('Cash Flow_Monthly'!$A26,'Pro Forma'!$A:$A,0),MATCH('Cash Flow_Monthly'!Y$2,'Pro Forma'!$1:$1,0))*IF(Y$3&gt;'Project Summary'!$G$7,0,1)</f>
        <v>0</v>
      </c>
      <c r="Z26" s="1557">
        <f>Z69*INDEX('Pro Forma'!$1:$1048576,MATCH('Cash Flow_Monthly'!$A26,'Pro Forma'!$A:$A,0),MATCH('Cash Flow_Monthly'!Z$2,'Pro Forma'!$1:$1,0))*IF(Z$3&gt;'Project Summary'!$G$7,0,1)</f>
        <v>0</v>
      </c>
      <c r="AA26" s="1557">
        <f>AA69*INDEX('Pro Forma'!$1:$1048576,MATCH('Cash Flow_Monthly'!$A26,'Pro Forma'!$A:$A,0),MATCH('Cash Flow_Monthly'!AA$2,'Pro Forma'!$1:$1,0))*IF(AA$3&gt;'Project Summary'!$G$7,0,1)</f>
        <v>0</v>
      </c>
      <c r="AB26" s="1557">
        <f>AB69*INDEX('Pro Forma'!$1:$1048576,MATCH('Cash Flow_Monthly'!$A26,'Pro Forma'!$A:$A,0),MATCH('Cash Flow_Monthly'!AB$2,'Pro Forma'!$1:$1,0))*IF(AB$3&gt;'Project Summary'!$G$7,0,1)</f>
        <v>0</v>
      </c>
      <c r="AC26" s="1557">
        <f>AC69*INDEX('Pro Forma'!$1:$1048576,MATCH('Cash Flow_Monthly'!$A26,'Pro Forma'!$A:$A,0),MATCH('Cash Flow_Monthly'!AC$2,'Pro Forma'!$1:$1,0))*IF(AC$3&gt;'Project Summary'!$G$7,0,1)</f>
        <v>0</v>
      </c>
      <c r="AD26" s="1557">
        <f>AD69*INDEX('Pro Forma'!$1:$1048576,MATCH('Cash Flow_Monthly'!$A26,'Pro Forma'!$A:$A,0),MATCH('Cash Flow_Monthly'!AD$2,'Pro Forma'!$1:$1,0))*IF(AD$3&gt;'Project Summary'!$G$7,0,1)</f>
        <v>0</v>
      </c>
      <c r="AE26" s="1557">
        <f>AE69*INDEX('Pro Forma'!$1:$1048576,MATCH('Cash Flow_Monthly'!$A26,'Pro Forma'!$A:$A,0),MATCH('Cash Flow_Monthly'!AE$2,'Pro Forma'!$1:$1,0))*IF(AE$3&gt;'Project Summary'!$G$7,0,1)</f>
        <v>0</v>
      </c>
      <c r="AF26" s="1557">
        <f>AF69*INDEX('Pro Forma'!$1:$1048576,MATCH('Cash Flow_Monthly'!$A26,'Pro Forma'!$A:$A,0),MATCH('Cash Flow_Monthly'!AF$2,'Pro Forma'!$1:$1,0))*IF(AF$3&gt;'Project Summary'!$G$7,0,1)</f>
        <v>0</v>
      </c>
      <c r="AG26" s="1557">
        <f>AG69*INDEX('Pro Forma'!$1:$1048576,MATCH('Cash Flow_Monthly'!$A26,'Pro Forma'!$A:$A,0),MATCH('Cash Flow_Monthly'!AG$2,'Pro Forma'!$1:$1,0))*IF(AG$3&gt;'Project Summary'!$G$7,0,1)</f>
        <v>0</v>
      </c>
      <c r="AH26" s="1557">
        <f>AH69*INDEX('Pro Forma'!$1:$1048576,MATCH('Cash Flow_Monthly'!$A26,'Pro Forma'!$A:$A,0),MATCH('Cash Flow_Monthly'!AH$2,'Pro Forma'!$1:$1,0))*IF(AH$3&gt;'Project Summary'!$G$7,0,1)</f>
        <v>0</v>
      </c>
      <c r="AI26" s="1557">
        <f>AI69*INDEX('Pro Forma'!$1:$1048576,MATCH('Cash Flow_Monthly'!$A26,'Pro Forma'!$A:$A,0),MATCH('Cash Flow_Monthly'!AI$2,'Pro Forma'!$1:$1,0))*IF(AI$3&gt;'Project Summary'!$G$7,0,1)</f>
        <v>0</v>
      </c>
      <c r="AJ26" s="1557">
        <f>AJ69*INDEX('Pro Forma'!$1:$1048576,MATCH('Cash Flow_Monthly'!$A26,'Pro Forma'!$A:$A,0),MATCH('Cash Flow_Monthly'!AJ$2,'Pro Forma'!$1:$1,0))*IF(AJ$3&gt;'Project Summary'!$G$7,0,1)</f>
        <v>0</v>
      </c>
      <c r="AK26" s="1557">
        <f>AK69*INDEX('Pro Forma'!$1:$1048576,MATCH('Cash Flow_Monthly'!$A26,'Pro Forma'!$A:$A,0),MATCH('Cash Flow_Monthly'!AK$2,'Pro Forma'!$1:$1,0))*IF(AK$3&gt;'Project Summary'!$G$7,0,1)</f>
        <v>0</v>
      </c>
      <c r="AL26" s="1557">
        <f>AL69*INDEX('Pro Forma'!$1:$1048576,MATCH('Cash Flow_Monthly'!$A26,'Pro Forma'!$A:$A,0),MATCH('Cash Flow_Monthly'!AL$2,'Pro Forma'!$1:$1,0))*IF(AL$3&gt;'Project Summary'!$G$7,0,1)</f>
        <v>0</v>
      </c>
      <c r="AM26" s="1557">
        <f>AM69*INDEX('Pro Forma'!$1:$1048576,MATCH('Cash Flow_Monthly'!$A26,'Pro Forma'!$A:$A,0),MATCH('Cash Flow_Monthly'!AM$2,'Pro Forma'!$1:$1,0))*IF(AM$3&gt;'Project Summary'!$G$7,0,1)</f>
        <v>0</v>
      </c>
      <c r="AN26" s="1557">
        <f>AN69*INDEX('Pro Forma'!$1:$1048576,MATCH('Cash Flow_Monthly'!$A26,'Pro Forma'!$A:$A,0),MATCH('Cash Flow_Monthly'!AN$2,'Pro Forma'!$1:$1,0))*IF(AN$3&gt;'Project Summary'!$G$7,0,1)</f>
        <v>0</v>
      </c>
      <c r="AO26" s="1557">
        <f>AO69*INDEX('Pro Forma'!$1:$1048576,MATCH('Cash Flow_Monthly'!$A26,'Pro Forma'!$A:$A,0),MATCH('Cash Flow_Monthly'!AO$2,'Pro Forma'!$1:$1,0))*IF(AO$3&gt;'Project Summary'!$G$7,0,1)</f>
        <v>0</v>
      </c>
      <c r="AP26" s="1557">
        <f>AP69*INDEX('Pro Forma'!$1:$1048576,MATCH('Cash Flow_Monthly'!$A26,'Pro Forma'!$A:$A,0),MATCH('Cash Flow_Monthly'!AP$2,'Pro Forma'!$1:$1,0))*IF(AP$3&gt;'Project Summary'!$G$7,0,1)</f>
        <v>0</v>
      </c>
      <c r="AQ26" s="1557">
        <f>AQ69*INDEX('Pro Forma'!$1:$1048576,MATCH('Cash Flow_Monthly'!$A26,'Pro Forma'!$A:$A,0),MATCH('Cash Flow_Monthly'!AQ$2,'Pro Forma'!$1:$1,0))*IF(AQ$3&gt;'Project Summary'!$G$7,0,1)</f>
        <v>0</v>
      </c>
      <c r="AR26" s="1557">
        <f>AR69*INDEX('Pro Forma'!$1:$1048576,MATCH('Cash Flow_Monthly'!$A26,'Pro Forma'!$A:$A,0),MATCH('Cash Flow_Monthly'!AR$2,'Pro Forma'!$1:$1,0))*IF(AR$3&gt;'Project Summary'!$G$7,0,1)</f>
        <v>0</v>
      </c>
      <c r="AS26" s="1557">
        <f>AS69*INDEX('Pro Forma'!$1:$1048576,MATCH('Cash Flow_Monthly'!$A26,'Pro Forma'!$A:$A,0),MATCH('Cash Flow_Monthly'!AS$2,'Pro Forma'!$1:$1,0))*IF(AS$3&gt;'Project Summary'!$G$7,0,1)</f>
        <v>0</v>
      </c>
      <c r="AT26" s="1557">
        <f>AT69*INDEX('Pro Forma'!$1:$1048576,MATCH('Cash Flow_Monthly'!$A26,'Pro Forma'!$A:$A,0),MATCH('Cash Flow_Monthly'!AT$2,'Pro Forma'!$1:$1,0))*IF(AT$3&gt;'Project Summary'!$G$7,0,1)</f>
        <v>0</v>
      </c>
      <c r="AU26" s="1557">
        <f>AU69*INDEX('Pro Forma'!$1:$1048576,MATCH('Cash Flow_Monthly'!$A26,'Pro Forma'!$A:$A,0),MATCH('Cash Flow_Monthly'!AU$2,'Pro Forma'!$1:$1,0))*IF(AU$3&gt;'Project Summary'!$G$7,0,1)</f>
        <v>0</v>
      </c>
      <c r="AV26" s="1557">
        <f>AV69*INDEX('Pro Forma'!$1:$1048576,MATCH('Cash Flow_Monthly'!$A26,'Pro Forma'!$A:$A,0),MATCH('Cash Flow_Monthly'!AV$2,'Pro Forma'!$1:$1,0))*IF(AV$3&gt;'Project Summary'!$G$7,0,1)</f>
        <v>0</v>
      </c>
      <c r="AW26" s="1557">
        <f>AW69*INDEX('Pro Forma'!$1:$1048576,MATCH('Cash Flow_Monthly'!$A26,'Pro Forma'!$A:$A,0),MATCH('Cash Flow_Monthly'!AW$2,'Pro Forma'!$1:$1,0))*IF(AW$3&gt;'Project Summary'!$G$7,0,1)</f>
        <v>0</v>
      </c>
      <c r="AX26" s="1557">
        <f>AX69*INDEX('Pro Forma'!$1:$1048576,MATCH('Cash Flow_Monthly'!$A26,'Pro Forma'!$A:$A,0),MATCH('Cash Flow_Monthly'!AX$2,'Pro Forma'!$1:$1,0))*IF(AX$3&gt;'Project Summary'!$G$7,0,1)</f>
        <v>0</v>
      </c>
      <c r="AY26" s="1557">
        <f>AY69*INDEX('Pro Forma'!$1:$1048576,MATCH('Cash Flow_Monthly'!$A26,'Pro Forma'!$A:$A,0),MATCH('Cash Flow_Monthly'!AY$2,'Pro Forma'!$1:$1,0))*IF(AY$3&gt;'Project Summary'!$G$7,0,1)</f>
        <v>0</v>
      </c>
      <c r="AZ26" s="1557">
        <f>AZ69*INDEX('Pro Forma'!$1:$1048576,MATCH('Cash Flow_Monthly'!$A26,'Pro Forma'!$A:$A,0),MATCH('Cash Flow_Monthly'!AZ$2,'Pro Forma'!$1:$1,0))*IF(AZ$3&gt;'Project Summary'!$G$7,0,1)</f>
        <v>0</v>
      </c>
      <c r="BA26" s="1557">
        <f>BA69*INDEX('Pro Forma'!$1:$1048576,MATCH('Cash Flow_Monthly'!$A26,'Pro Forma'!$A:$A,0),MATCH('Cash Flow_Monthly'!BA$2,'Pro Forma'!$1:$1,0))*IF(BA$3&gt;'Project Summary'!$G$7,0,1)</f>
        <v>0</v>
      </c>
      <c r="BB26" s="1557">
        <f>BB69*INDEX('Pro Forma'!$1:$1048576,MATCH('Cash Flow_Monthly'!$A26,'Pro Forma'!$A:$A,0),MATCH('Cash Flow_Monthly'!BB$2,'Pro Forma'!$1:$1,0))*IF(BB$3&gt;'Project Summary'!$G$7,0,1)</f>
        <v>0</v>
      </c>
      <c r="BC26" s="1557">
        <f>BC69*INDEX('Pro Forma'!$1:$1048576,MATCH('Cash Flow_Monthly'!$A26,'Pro Forma'!$A:$A,0),MATCH('Cash Flow_Monthly'!BC$2,'Pro Forma'!$1:$1,0))*IF(BC$3&gt;'Project Summary'!$G$7,0,1)</f>
        <v>0</v>
      </c>
      <c r="BD26" s="1557">
        <f>BD69*INDEX('Pro Forma'!$1:$1048576,MATCH('Cash Flow_Monthly'!$A26,'Pro Forma'!$A:$A,0),MATCH('Cash Flow_Monthly'!BD$2,'Pro Forma'!$1:$1,0))*IF(BD$3&gt;'Project Summary'!$G$7,0,1)</f>
        <v>0</v>
      </c>
      <c r="BE26" s="1557">
        <f>BE69*INDEX('Pro Forma'!$1:$1048576,MATCH('Cash Flow_Monthly'!$A26,'Pro Forma'!$A:$A,0),MATCH('Cash Flow_Monthly'!BE$2,'Pro Forma'!$1:$1,0))*IF(BE$3&gt;'Project Summary'!$G$7,0,1)</f>
        <v>0</v>
      </c>
      <c r="BF26" s="1557">
        <f>BF69*INDEX('Pro Forma'!$1:$1048576,MATCH('Cash Flow_Monthly'!$A26,'Pro Forma'!$A:$A,0),MATCH('Cash Flow_Monthly'!BF$2,'Pro Forma'!$1:$1,0))*IF(BF$3&gt;'Project Summary'!$G$7,0,1)</f>
        <v>0</v>
      </c>
      <c r="BG26" s="1557">
        <f>BG69*INDEX('Pro Forma'!$1:$1048576,MATCH('Cash Flow_Monthly'!$A26,'Pro Forma'!$A:$A,0),MATCH('Cash Flow_Monthly'!BG$2,'Pro Forma'!$1:$1,0))*IF(BG$3&gt;'Project Summary'!$G$7,0,1)</f>
        <v>0</v>
      </c>
      <c r="BH26" s="1557">
        <f>BH69*INDEX('Pro Forma'!$1:$1048576,MATCH('Cash Flow_Monthly'!$A26,'Pro Forma'!$A:$A,0),MATCH('Cash Flow_Monthly'!BH$2,'Pro Forma'!$1:$1,0))*IF(BH$3&gt;'Project Summary'!$G$7,0,1)</f>
        <v>0</v>
      </c>
      <c r="BI26" s="1557">
        <f>BI69*INDEX('Pro Forma'!$1:$1048576,MATCH('Cash Flow_Monthly'!$A26,'Pro Forma'!$A:$A,0),MATCH('Cash Flow_Monthly'!BI$2,'Pro Forma'!$1:$1,0))*IF(BI$3&gt;'Project Summary'!$G$7,0,1)</f>
        <v>0</v>
      </c>
      <c r="BJ26" s="1557">
        <f>BJ69*INDEX('Pro Forma'!$1:$1048576,MATCH('Cash Flow_Monthly'!$A26,'Pro Forma'!$A:$A,0),MATCH('Cash Flow_Monthly'!BJ$2,'Pro Forma'!$1:$1,0))*IF(BJ$3&gt;'Project Summary'!$G$7,0,1)</f>
        <v>0</v>
      </c>
      <c r="BK26" s="1557">
        <f>BK69*INDEX('Pro Forma'!$1:$1048576,MATCH('Cash Flow_Monthly'!$A26,'Pro Forma'!$A:$A,0),MATCH('Cash Flow_Monthly'!BK$2,'Pro Forma'!$1:$1,0))*IF(BK$3&gt;'Project Summary'!$G$7,0,1)</f>
        <v>0</v>
      </c>
      <c r="BL26" s="1557">
        <f>BL69*INDEX('Pro Forma'!$1:$1048576,MATCH('Cash Flow_Monthly'!$A26,'Pro Forma'!$A:$A,0),MATCH('Cash Flow_Monthly'!BL$2,'Pro Forma'!$1:$1,0))*IF(BL$3&gt;'Project Summary'!$G$7,0,1)</f>
        <v>0</v>
      </c>
      <c r="BM26" s="1557">
        <f>BM69*INDEX('Pro Forma'!$1:$1048576,MATCH('Cash Flow_Monthly'!$A26,'Pro Forma'!$A:$A,0),MATCH('Cash Flow_Monthly'!BM$2,'Pro Forma'!$1:$1,0))*IF(BM$3&gt;'Project Summary'!$G$7,0,1)</f>
        <v>0</v>
      </c>
      <c r="BN26" s="1557">
        <f>BN69*INDEX('Pro Forma'!$1:$1048576,MATCH('Cash Flow_Monthly'!$A26,'Pro Forma'!$A:$A,0),MATCH('Cash Flow_Monthly'!BN$2,'Pro Forma'!$1:$1,0))*IF(BN$3&gt;'Project Summary'!$G$7,0,1)</f>
        <v>0</v>
      </c>
      <c r="BO26" s="1557">
        <f>BO69*INDEX('Pro Forma'!$1:$1048576,MATCH('Cash Flow_Monthly'!$A26,'Pro Forma'!$A:$A,0),MATCH('Cash Flow_Monthly'!BO$2,'Pro Forma'!$1:$1,0))*IF(BO$3&gt;'Project Summary'!$G$7,0,1)</f>
        <v>0</v>
      </c>
      <c r="BP26" s="1557">
        <f>BP69*INDEX('Pro Forma'!$1:$1048576,MATCH('Cash Flow_Monthly'!$A26,'Pro Forma'!$A:$A,0),MATCH('Cash Flow_Monthly'!BP$2,'Pro Forma'!$1:$1,0))*IF(BP$3&gt;'Project Summary'!$G$7,0,1)</f>
        <v>0</v>
      </c>
      <c r="BQ26" s="1557">
        <f>BQ69*INDEX('Pro Forma'!$1:$1048576,MATCH('Cash Flow_Monthly'!$A26,'Pro Forma'!$A:$A,0),MATCH('Cash Flow_Monthly'!BQ$2,'Pro Forma'!$1:$1,0))*IF(BQ$3&gt;'Project Summary'!$G$7,0,1)</f>
        <v>0</v>
      </c>
      <c r="BR26" s="1557">
        <f>BR69*INDEX('Pro Forma'!$1:$1048576,MATCH('Cash Flow_Monthly'!$A26,'Pro Forma'!$A:$A,0),MATCH('Cash Flow_Monthly'!BR$2,'Pro Forma'!$1:$1,0))*IF(BR$3&gt;'Project Summary'!$G$7,0,1)</f>
        <v>0</v>
      </c>
      <c r="BS26" s="1557">
        <f>BS69*INDEX('Pro Forma'!$1:$1048576,MATCH('Cash Flow_Monthly'!$A26,'Pro Forma'!$A:$A,0),MATCH('Cash Flow_Monthly'!BS$2,'Pro Forma'!$1:$1,0))*IF(BS$3&gt;'Project Summary'!$G$7,0,1)</f>
        <v>0</v>
      </c>
      <c r="BT26" s="1557">
        <f>BT69*INDEX('Pro Forma'!$1:$1048576,MATCH('Cash Flow_Monthly'!$A26,'Pro Forma'!$A:$A,0),MATCH('Cash Flow_Monthly'!BT$2,'Pro Forma'!$1:$1,0))*IF(BT$3&gt;'Project Summary'!$G$7,0,1)</f>
        <v>0</v>
      </c>
      <c r="BU26" s="1557">
        <f>BU69*INDEX('Pro Forma'!$1:$1048576,MATCH('Cash Flow_Monthly'!$A26,'Pro Forma'!$A:$A,0),MATCH('Cash Flow_Monthly'!BU$2,'Pro Forma'!$1:$1,0))*IF(BU$3&gt;'Project Summary'!$G$7,0,1)</f>
        <v>0</v>
      </c>
      <c r="BV26" s="1557">
        <f>BV69*INDEX('Pro Forma'!$1:$1048576,MATCH('Cash Flow_Monthly'!$A26,'Pro Forma'!$A:$A,0),MATCH('Cash Flow_Monthly'!BV$2,'Pro Forma'!$1:$1,0))*IF(BV$3&gt;'Project Summary'!$G$7,0,1)</f>
        <v>0</v>
      </c>
      <c r="BW26" s="1557">
        <f>BW69*INDEX('Pro Forma'!$1:$1048576,MATCH('Cash Flow_Monthly'!$A26,'Pro Forma'!$A:$A,0),MATCH('Cash Flow_Monthly'!BW$2,'Pro Forma'!$1:$1,0))*IF(BW$3&gt;'Project Summary'!$G$7,0,1)</f>
        <v>0</v>
      </c>
      <c r="BX26" s="1557">
        <f>BX69*INDEX('Pro Forma'!$1:$1048576,MATCH('Cash Flow_Monthly'!$A26,'Pro Forma'!$A:$A,0),MATCH('Cash Flow_Monthly'!BX$2,'Pro Forma'!$1:$1,0))*IF(BX$3&gt;'Project Summary'!$G$7,0,1)</f>
        <v>0</v>
      </c>
      <c r="BY26" s="1557">
        <f>BY69*INDEX('Pro Forma'!$1:$1048576,MATCH('Cash Flow_Monthly'!$A26,'Pro Forma'!$A:$A,0),MATCH('Cash Flow_Monthly'!BY$2,'Pro Forma'!$1:$1,0))*IF(BY$3&gt;'Project Summary'!$G$7,0,1)</f>
        <v>0</v>
      </c>
      <c r="BZ26" s="1557">
        <f>BZ69*INDEX('Pro Forma'!$1:$1048576,MATCH('Cash Flow_Monthly'!$A26,'Pro Forma'!$A:$A,0),MATCH('Cash Flow_Monthly'!BZ$2,'Pro Forma'!$1:$1,0))*IF(BZ$3&gt;'Project Summary'!$G$7,0,1)</f>
        <v>0</v>
      </c>
      <c r="CA26" s="1557">
        <f>CA69*INDEX('Pro Forma'!$1:$1048576,MATCH('Cash Flow_Monthly'!$A26,'Pro Forma'!$A:$A,0),MATCH('Cash Flow_Monthly'!CA$2,'Pro Forma'!$1:$1,0))*IF(CA$3&gt;'Project Summary'!$G$7,0,1)</f>
        <v>0</v>
      </c>
      <c r="CB26" s="1557">
        <f>CB69*INDEX('Pro Forma'!$1:$1048576,MATCH('Cash Flow_Monthly'!$A26,'Pro Forma'!$A:$A,0),MATCH('Cash Flow_Monthly'!CB$2,'Pro Forma'!$1:$1,0))*IF(CB$3&gt;'Project Summary'!$G$7,0,1)</f>
        <v>0</v>
      </c>
      <c r="CC26" s="1557">
        <f>CC69*INDEX('Pro Forma'!$1:$1048576,MATCH('Cash Flow_Monthly'!$A26,'Pro Forma'!$A:$A,0),MATCH('Cash Flow_Monthly'!CC$2,'Pro Forma'!$1:$1,0))*IF(CC$3&gt;'Project Summary'!$G$7,0,1)</f>
        <v>0</v>
      </c>
      <c r="CD26" s="1557">
        <f>CD69*INDEX('Pro Forma'!$1:$1048576,MATCH('Cash Flow_Monthly'!$A26,'Pro Forma'!$A:$A,0),MATCH('Cash Flow_Monthly'!CD$2,'Pro Forma'!$1:$1,0))*IF(CD$3&gt;'Project Summary'!$G$7,0,1)</f>
        <v>0</v>
      </c>
      <c r="CE26" s="1557">
        <f>CE69*INDEX('Pro Forma'!$1:$1048576,MATCH('Cash Flow_Monthly'!$A26,'Pro Forma'!$A:$A,0),MATCH('Cash Flow_Monthly'!CE$2,'Pro Forma'!$1:$1,0))*IF(CE$3&gt;'Project Summary'!$G$7,0,1)</f>
        <v>0</v>
      </c>
      <c r="CF26" s="1557">
        <f>CF69*INDEX('Pro Forma'!$1:$1048576,MATCH('Cash Flow_Monthly'!$A26,'Pro Forma'!$A:$A,0),MATCH('Cash Flow_Monthly'!CF$2,'Pro Forma'!$1:$1,0))*IF(CF$3&gt;'Project Summary'!$G$7,0,1)</f>
        <v>0</v>
      </c>
      <c r="CG26" s="1557">
        <f>CG69*INDEX('Pro Forma'!$1:$1048576,MATCH('Cash Flow_Monthly'!$A26,'Pro Forma'!$A:$A,0),MATCH('Cash Flow_Monthly'!CG$2,'Pro Forma'!$1:$1,0))*IF(CG$3&gt;'Project Summary'!$G$7,0,1)</f>
        <v>0</v>
      </c>
      <c r="CH26" s="1557">
        <f>CH69*INDEX('Pro Forma'!$1:$1048576,MATCH('Cash Flow_Monthly'!$A26,'Pro Forma'!$A:$A,0),MATCH('Cash Flow_Monthly'!CH$2,'Pro Forma'!$1:$1,0))*IF(CH$3&gt;'Project Summary'!$G$7,0,1)</f>
        <v>0</v>
      </c>
      <c r="CI26" s="1557">
        <f>CI69*INDEX('Pro Forma'!$1:$1048576,MATCH('Cash Flow_Monthly'!$A26,'Pro Forma'!$A:$A,0),MATCH('Cash Flow_Monthly'!CI$2,'Pro Forma'!$1:$1,0))*IF(CI$3&gt;'Project Summary'!$G$7,0,1)</f>
        <v>0</v>
      </c>
      <c r="CJ26" s="1557">
        <f>CJ69*INDEX('Pro Forma'!$1:$1048576,MATCH('Cash Flow_Monthly'!$A26,'Pro Forma'!$A:$A,0),MATCH('Cash Flow_Monthly'!CJ$2,'Pro Forma'!$1:$1,0))*IF(CJ$3&gt;'Project Summary'!$G$7,0,1)</f>
        <v>0</v>
      </c>
      <c r="CK26" s="1557">
        <f>CK69*INDEX('Pro Forma'!$1:$1048576,MATCH('Cash Flow_Monthly'!$A26,'Pro Forma'!$A:$A,0),MATCH('Cash Flow_Monthly'!CK$2,'Pro Forma'!$1:$1,0))*IF(CK$3&gt;'Project Summary'!$G$7,0,1)</f>
        <v>0</v>
      </c>
      <c r="CL26" s="1557">
        <f>CL69*INDEX('Pro Forma'!$1:$1048576,MATCH('Cash Flow_Monthly'!$A26,'Pro Forma'!$A:$A,0),MATCH('Cash Flow_Monthly'!CL$2,'Pro Forma'!$1:$1,0))*IF(CL$3&gt;'Project Summary'!$G$7,0,1)</f>
        <v>0</v>
      </c>
      <c r="CM26" s="1557">
        <f>CM69*INDEX('Pro Forma'!$1:$1048576,MATCH('Cash Flow_Monthly'!$A26,'Pro Forma'!$A:$A,0),MATCH('Cash Flow_Monthly'!CM$2,'Pro Forma'!$1:$1,0))*IF(CM$3&gt;'Project Summary'!$G$7,0,1)</f>
        <v>0</v>
      </c>
      <c r="CN26" s="1557">
        <f>CN69*INDEX('Pro Forma'!$1:$1048576,MATCH('Cash Flow_Monthly'!$A26,'Pro Forma'!$A:$A,0),MATCH('Cash Flow_Monthly'!CN$2,'Pro Forma'!$1:$1,0))*IF(CN$3&gt;'Project Summary'!$G$7,0,1)</f>
        <v>0</v>
      </c>
      <c r="CO26" s="1557">
        <f>CO69*INDEX('Pro Forma'!$1:$1048576,MATCH('Cash Flow_Monthly'!$A26,'Pro Forma'!$A:$A,0),MATCH('Cash Flow_Monthly'!CO$2,'Pro Forma'!$1:$1,0))*IF(CO$3&gt;'Project Summary'!$G$7,0,1)</f>
        <v>0</v>
      </c>
      <c r="CP26" s="1557">
        <f>CP69*INDEX('Pro Forma'!$1:$1048576,MATCH('Cash Flow_Monthly'!$A26,'Pro Forma'!$A:$A,0),MATCH('Cash Flow_Monthly'!CP$2,'Pro Forma'!$1:$1,0))*IF(CP$3&gt;'Project Summary'!$G$7,0,1)</f>
        <v>0</v>
      </c>
      <c r="CQ26" s="1557">
        <f>CQ69*INDEX('Pro Forma'!$1:$1048576,MATCH('Cash Flow_Monthly'!$A26,'Pro Forma'!$A:$A,0),MATCH('Cash Flow_Monthly'!CQ$2,'Pro Forma'!$1:$1,0))*IF(CQ$3&gt;'Project Summary'!$G$7,0,1)</f>
        <v>0</v>
      </c>
      <c r="CR26" s="1557">
        <f>CR69*INDEX('Pro Forma'!$1:$1048576,MATCH('Cash Flow_Monthly'!$A26,'Pro Forma'!$A:$A,0),MATCH('Cash Flow_Monthly'!CR$2,'Pro Forma'!$1:$1,0))*IF(CR$3&gt;'Project Summary'!$G$7,0,1)</f>
        <v>0</v>
      </c>
      <c r="CS26" s="1557">
        <f>CS69*INDEX('Pro Forma'!$1:$1048576,MATCH('Cash Flow_Monthly'!$A26,'Pro Forma'!$A:$A,0),MATCH('Cash Flow_Monthly'!CS$2,'Pro Forma'!$1:$1,0))*IF(CS$3&gt;'Project Summary'!$G$7,0,1)</f>
        <v>0</v>
      </c>
      <c r="CT26" s="1557">
        <f>CT69*INDEX('Pro Forma'!$1:$1048576,MATCH('Cash Flow_Monthly'!$A26,'Pro Forma'!$A:$A,0),MATCH('Cash Flow_Monthly'!CT$2,'Pro Forma'!$1:$1,0))*IF(CT$3&gt;'Project Summary'!$G$7,0,1)</f>
        <v>0</v>
      </c>
      <c r="CU26" s="1557">
        <f>CU69*INDEX('Pro Forma'!$1:$1048576,MATCH('Cash Flow_Monthly'!$A26,'Pro Forma'!$A:$A,0),MATCH('Cash Flow_Monthly'!CU$2,'Pro Forma'!$1:$1,0))*IF(CU$3&gt;'Project Summary'!$G$7,0,1)</f>
        <v>0</v>
      </c>
      <c r="CV26" s="1557">
        <f>CV69*INDEX('Pro Forma'!$1:$1048576,MATCH('Cash Flow_Monthly'!$A26,'Pro Forma'!$A:$A,0),MATCH('Cash Flow_Monthly'!CV$2,'Pro Forma'!$1:$1,0))*IF(CV$3&gt;'Project Summary'!$G$7,0,1)</f>
        <v>0</v>
      </c>
      <c r="CW26" s="1557">
        <f>CW69*INDEX('Pro Forma'!$1:$1048576,MATCH('Cash Flow_Monthly'!$A26,'Pro Forma'!$A:$A,0),MATCH('Cash Flow_Monthly'!CW$2,'Pro Forma'!$1:$1,0))*IF(CW$3&gt;'Project Summary'!$G$7,0,1)</f>
        <v>0</v>
      </c>
      <c r="CX26" s="1557">
        <f>CX69*INDEX('Pro Forma'!$1:$1048576,MATCH('Cash Flow_Monthly'!$A26,'Pro Forma'!$A:$A,0),MATCH('Cash Flow_Monthly'!CX$2,'Pro Forma'!$1:$1,0))*IF(CX$3&gt;'Project Summary'!$G$7,0,1)</f>
        <v>0</v>
      </c>
      <c r="CY26" s="1557">
        <f>CY69*INDEX('Pro Forma'!$1:$1048576,MATCH('Cash Flow_Monthly'!$A26,'Pro Forma'!$A:$A,0),MATCH('Cash Flow_Monthly'!CY$2,'Pro Forma'!$1:$1,0))*IF(CY$3&gt;'Project Summary'!$G$7,0,1)</f>
        <v>0</v>
      </c>
      <c r="CZ26" s="1557">
        <f>CZ69*INDEX('Pro Forma'!$1:$1048576,MATCH('Cash Flow_Monthly'!$A26,'Pro Forma'!$A:$A,0),MATCH('Cash Flow_Monthly'!CZ$2,'Pro Forma'!$1:$1,0))*IF(CZ$3&gt;'Project Summary'!$G$7,0,1)</f>
        <v>0</v>
      </c>
      <c r="DA26" s="1557">
        <f>DA69*INDEX('Pro Forma'!$1:$1048576,MATCH('Cash Flow_Monthly'!$A26,'Pro Forma'!$A:$A,0),MATCH('Cash Flow_Monthly'!DA$2,'Pro Forma'!$1:$1,0))*IF(DA$3&gt;'Project Summary'!$G$7,0,1)</f>
        <v>0</v>
      </c>
      <c r="DB26" s="1557">
        <f>DB69*INDEX('Pro Forma'!$1:$1048576,MATCH('Cash Flow_Monthly'!$A26,'Pro Forma'!$A:$A,0),MATCH('Cash Flow_Monthly'!DB$2,'Pro Forma'!$1:$1,0))*IF(DB$3&gt;'Project Summary'!$G$7,0,1)</f>
        <v>0</v>
      </c>
      <c r="DC26" s="1557">
        <f>DC69*INDEX('Pro Forma'!$1:$1048576,MATCH('Cash Flow_Monthly'!$A26,'Pro Forma'!$A:$A,0),MATCH('Cash Flow_Monthly'!DC$2,'Pro Forma'!$1:$1,0))*IF(DC$3&gt;'Project Summary'!$G$7,0,1)</f>
        <v>0</v>
      </c>
      <c r="DD26" s="1557">
        <f>DD69*INDEX('Pro Forma'!$1:$1048576,MATCH('Cash Flow_Monthly'!$A26,'Pro Forma'!$A:$A,0),MATCH('Cash Flow_Monthly'!DD$2,'Pro Forma'!$1:$1,0))*IF(DD$3&gt;'Project Summary'!$G$7,0,1)</f>
        <v>0</v>
      </c>
      <c r="DE26" s="1557">
        <f>DE69*INDEX('Pro Forma'!$1:$1048576,MATCH('Cash Flow_Monthly'!$A26,'Pro Forma'!$A:$A,0),MATCH('Cash Flow_Monthly'!DE$2,'Pro Forma'!$1:$1,0))*IF(DE$3&gt;'Project Summary'!$G$7,0,1)</f>
        <v>0</v>
      </c>
      <c r="DF26" s="1557">
        <f>DF69*INDEX('Pro Forma'!$1:$1048576,MATCH('Cash Flow_Monthly'!$A26,'Pro Forma'!$A:$A,0),MATCH('Cash Flow_Monthly'!DF$2,'Pro Forma'!$1:$1,0))*IF(DF$3&gt;'Project Summary'!$G$7,0,1)</f>
        <v>0</v>
      </c>
      <c r="DG26" s="1557">
        <f>DG69*INDEX('Pro Forma'!$1:$1048576,MATCH('Cash Flow_Monthly'!$A26,'Pro Forma'!$A:$A,0),MATCH('Cash Flow_Monthly'!DG$2,'Pro Forma'!$1:$1,0))*IF(DG$3&gt;'Project Summary'!$G$7,0,1)</f>
        <v>0</v>
      </c>
      <c r="DH26" s="1557">
        <f>DH69*INDEX('Pro Forma'!$1:$1048576,MATCH('Cash Flow_Monthly'!$A26,'Pro Forma'!$A:$A,0),MATCH('Cash Flow_Monthly'!DH$2,'Pro Forma'!$1:$1,0))*IF(DH$3&gt;'Project Summary'!$G$7,0,1)</f>
        <v>0</v>
      </c>
      <c r="DI26" s="1557">
        <f>DI69*INDEX('Pro Forma'!$1:$1048576,MATCH('Cash Flow_Monthly'!$A26,'Pro Forma'!$A:$A,0),MATCH('Cash Flow_Monthly'!DI$2,'Pro Forma'!$1:$1,0))*IF(DI$3&gt;'Project Summary'!$G$7,0,1)</f>
        <v>0</v>
      </c>
      <c r="DJ26" s="1557">
        <f>DJ69*INDEX('Pro Forma'!$1:$1048576,MATCH('Cash Flow_Monthly'!$A26,'Pro Forma'!$A:$A,0),MATCH('Cash Flow_Monthly'!DJ$2,'Pro Forma'!$1:$1,0))*IF(DJ$3&gt;'Project Summary'!$G$7,0,1)</f>
        <v>0</v>
      </c>
      <c r="DK26" s="1557">
        <f>DK69*INDEX('Pro Forma'!$1:$1048576,MATCH('Cash Flow_Monthly'!$A26,'Pro Forma'!$A:$A,0),MATCH('Cash Flow_Monthly'!DK$2,'Pro Forma'!$1:$1,0))*IF(DK$3&gt;'Project Summary'!$G$7,0,1)</f>
        <v>0</v>
      </c>
      <c r="DL26" s="1557">
        <f>DL69*INDEX('Pro Forma'!$1:$1048576,MATCH('Cash Flow_Monthly'!$A26,'Pro Forma'!$A:$A,0),MATCH('Cash Flow_Monthly'!DL$2,'Pro Forma'!$1:$1,0))*IF(DL$3&gt;'Project Summary'!$G$7,0,1)</f>
        <v>0</v>
      </c>
      <c r="DM26" s="1557">
        <f>DM69*INDEX('Pro Forma'!$1:$1048576,MATCH('Cash Flow_Monthly'!$A26,'Pro Forma'!$A:$A,0),MATCH('Cash Flow_Monthly'!DM$2,'Pro Forma'!$1:$1,0))*IF(DM$3&gt;'Project Summary'!$G$7,0,1)</f>
        <v>0</v>
      </c>
      <c r="DN26" s="1557">
        <f>DN69*INDEX('Pro Forma'!$1:$1048576,MATCH('Cash Flow_Monthly'!$A26,'Pro Forma'!$A:$A,0),MATCH('Cash Flow_Monthly'!DN$2,'Pro Forma'!$1:$1,0))*IF(DN$3&gt;'Project Summary'!$G$7,0,1)</f>
        <v>0</v>
      </c>
      <c r="DO26" s="1557">
        <f>DO69*INDEX('Pro Forma'!$1:$1048576,MATCH('Cash Flow_Monthly'!$A26,'Pro Forma'!$A:$A,0),MATCH('Cash Flow_Monthly'!DO$2,'Pro Forma'!$1:$1,0))*IF(DO$3&gt;'Project Summary'!$G$7,0,1)</f>
        <v>0</v>
      </c>
      <c r="DP26" s="1557">
        <f>DP69*INDEX('Pro Forma'!$1:$1048576,MATCH('Cash Flow_Monthly'!$A26,'Pro Forma'!$A:$A,0),MATCH('Cash Flow_Monthly'!DP$2,'Pro Forma'!$1:$1,0))*IF(DP$3&gt;'Project Summary'!$G$7,0,1)</f>
        <v>0</v>
      </c>
      <c r="DQ26" s="1557">
        <f>DQ69*INDEX('Pro Forma'!$1:$1048576,MATCH('Cash Flow_Monthly'!$A26,'Pro Forma'!$A:$A,0),MATCH('Cash Flow_Monthly'!DQ$2,'Pro Forma'!$1:$1,0))*IF(DQ$3&gt;'Project Summary'!$G$7,0,1)</f>
        <v>0</v>
      </c>
      <c r="DR26" s="1557">
        <f>DR69*INDEX('Pro Forma'!$1:$1048576,MATCH('Cash Flow_Monthly'!$A26,'Pro Forma'!$A:$A,0),MATCH('Cash Flow_Monthly'!DR$2,'Pro Forma'!$1:$1,0))*IF(DR$3&gt;'Project Summary'!$G$7,0,1)</f>
        <v>0</v>
      </c>
      <c r="DS26" s="1557">
        <f>DS69*INDEX('Pro Forma'!$1:$1048576,MATCH('Cash Flow_Monthly'!$A26,'Pro Forma'!$A:$A,0),MATCH('Cash Flow_Monthly'!DS$2,'Pro Forma'!$1:$1,0))*IF(DS$3&gt;'Project Summary'!$G$7,0,1)</f>
        <v>0</v>
      </c>
      <c r="DT26" s="1557">
        <f>DT69*INDEX('Pro Forma'!$1:$1048576,MATCH('Cash Flow_Monthly'!$A26,'Pro Forma'!$A:$A,0),MATCH('Cash Flow_Monthly'!DT$2,'Pro Forma'!$1:$1,0))*IF(DT$3&gt;'Project Summary'!$G$7,0,1)</f>
        <v>0</v>
      </c>
      <c r="DU26" s="1558"/>
    </row>
    <row r="27" spans="1:125" s="1559" customFormat="1">
      <c r="A27" s="1554" t="str">
        <f>'Pro Forma'!A30</f>
        <v>RUBS - 5715 - Natural Gas - Common</v>
      </c>
      <c r="B27" s="1556"/>
      <c r="C27" s="1556"/>
      <c r="D27" s="1556"/>
      <c r="E27" s="1557">
        <f>E70*INDEX('Pro Forma'!$1:$1048576,MATCH('Cash Flow_Monthly'!$A27,'Pro Forma'!$A:$A,0),MATCH('Cash Flow_Monthly'!E$2,'Pro Forma'!$1:$1,0))*IF(E$3&gt;'Project Summary'!$G$7,0,1)</f>
        <v>0</v>
      </c>
      <c r="F27" s="1557">
        <f>F70*INDEX('Pro Forma'!$1:$1048576,MATCH('Cash Flow_Monthly'!$A27,'Pro Forma'!$A:$A,0),MATCH('Cash Flow_Monthly'!F$2,'Pro Forma'!$1:$1,0))*IF(F$3&gt;'Project Summary'!$G$7,0,1)</f>
        <v>0</v>
      </c>
      <c r="G27" s="1557">
        <f>G70*INDEX('Pro Forma'!$1:$1048576,MATCH('Cash Flow_Monthly'!$A27,'Pro Forma'!$A:$A,0),MATCH('Cash Flow_Monthly'!G$2,'Pro Forma'!$1:$1,0))*IF(G$3&gt;'Project Summary'!$G$7,0,1)</f>
        <v>0</v>
      </c>
      <c r="H27" s="1557">
        <f>H70*INDEX('Pro Forma'!$1:$1048576,MATCH('Cash Flow_Monthly'!$A27,'Pro Forma'!$A:$A,0),MATCH('Cash Flow_Monthly'!H$2,'Pro Forma'!$1:$1,0))*IF(H$3&gt;'Project Summary'!$G$7,0,1)</f>
        <v>0</v>
      </c>
      <c r="I27" s="1557">
        <f>I70*INDEX('Pro Forma'!$1:$1048576,MATCH('Cash Flow_Monthly'!$A27,'Pro Forma'!$A:$A,0),MATCH('Cash Flow_Monthly'!I$2,'Pro Forma'!$1:$1,0))*IF(I$3&gt;'Project Summary'!$G$7,0,1)</f>
        <v>0</v>
      </c>
      <c r="J27" s="1557">
        <f>J70*INDEX('Pro Forma'!$1:$1048576,MATCH('Cash Flow_Monthly'!$A27,'Pro Forma'!$A:$A,0),MATCH('Cash Flow_Monthly'!J$2,'Pro Forma'!$1:$1,0))*IF(J$3&gt;'Project Summary'!$G$7,0,1)</f>
        <v>0</v>
      </c>
      <c r="K27" s="1557">
        <f>K70*INDEX('Pro Forma'!$1:$1048576,MATCH('Cash Flow_Monthly'!$A27,'Pro Forma'!$A:$A,0),MATCH('Cash Flow_Monthly'!K$2,'Pro Forma'!$1:$1,0))*IF(K$3&gt;'Project Summary'!$G$7,0,1)</f>
        <v>0</v>
      </c>
      <c r="L27" s="1557">
        <f>L70*INDEX('Pro Forma'!$1:$1048576,MATCH('Cash Flow_Monthly'!$A27,'Pro Forma'!$A:$A,0),MATCH('Cash Flow_Monthly'!L$2,'Pro Forma'!$1:$1,0))*IF(L$3&gt;'Project Summary'!$G$7,0,1)</f>
        <v>0</v>
      </c>
      <c r="M27" s="1557">
        <f>M70*INDEX('Pro Forma'!$1:$1048576,MATCH('Cash Flow_Monthly'!$A27,'Pro Forma'!$A:$A,0),MATCH('Cash Flow_Monthly'!M$2,'Pro Forma'!$1:$1,0))*IF(M$3&gt;'Project Summary'!$G$7,0,1)</f>
        <v>0</v>
      </c>
      <c r="N27" s="1557">
        <f>N70*INDEX('Pro Forma'!$1:$1048576,MATCH('Cash Flow_Monthly'!$A27,'Pro Forma'!$A:$A,0),MATCH('Cash Flow_Monthly'!N$2,'Pro Forma'!$1:$1,0))*IF(N$3&gt;'Project Summary'!$G$7,0,1)</f>
        <v>0</v>
      </c>
      <c r="O27" s="1557">
        <f>O70*INDEX('Pro Forma'!$1:$1048576,MATCH('Cash Flow_Monthly'!$A27,'Pro Forma'!$A:$A,0),MATCH('Cash Flow_Monthly'!O$2,'Pro Forma'!$1:$1,0))*IF(O$3&gt;'Project Summary'!$G$7,0,1)</f>
        <v>0</v>
      </c>
      <c r="P27" s="1557">
        <f>P70*INDEX('Pro Forma'!$1:$1048576,MATCH('Cash Flow_Monthly'!$A27,'Pro Forma'!$A:$A,0),MATCH('Cash Flow_Monthly'!P$2,'Pro Forma'!$1:$1,0))*IF(P$3&gt;'Project Summary'!$G$7,0,1)</f>
        <v>0</v>
      </c>
      <c r="Q27" s="1557">
        <f>Q70*INDEX('Pro Forma'!$1:$1048576,MATCH('Cash Flow_Monthly'!$A27,'Pro Forma'!$A:$A,0),MATCH('Cash Flow_Monthly'!Q$2,'Pro Forma'!$1:$1,0))*IF(Q$3&gt;'Project Summary'!$G$7,0,1)</f>
        <v>0</v>
      </c>
      <c r="R27" s="1557">
        <f>R70*INDEX('Pro Forma'!$1:$1048576,MATCH('Cash Flow_Monthly'!$A27,'Pro Forma'!$A:$A,0),MATCH('Cash Flow_Monthly'!R$2,'Pro Forma'!$1:$1,0))*IF(R$3&gt;'Project Summary'!$G$7,0,1)</f>
        <v>0</v>
      </c>
      <c r="S27" s="1557">
        <f>S70*INDEX('Pro Forma'!$1:$1048576,MATCH('Cash Flow_Monthly'!$A27,'Pro Forma'!$A:$A,0),MATCH('Cash Flow_Monthly'!S$2,'Pro Forma'!$1:$1,0))*IF(S$3&gt;'Project Summary'!$G$7,0,1)</f>
        <v>0</v>
      </c>
      <c r="T27" s="1557">
        <f>T70*INDEX('Pro Forma'!$1:$1048576,MATCH('Cash Flow_Monthly'!$A27,'Pro Forma'!$A:$A,0),MATCH('Cash Flow_Monthly'!T$2,'Pro Forma'!$1:$1,0))*IF(T$3&gt;'Project Summary'!$G$7,0,1)</f>
        <v>0</v>
      </c>
      <c r="U27" s="1557">
        <f>U70*INDEX('Pro Forma'!$1:$1048576,MATCH('Cash Flow_Monthly'!$A27,'Pro Forma'!$A:$A,0),MATCH('Cash Flow_Monthly'!U$2,'Pro Forma'!$1:$1,0))*IF(U$3&gt;'Project Summary'!$G$7,0,1)</f>
        <v>0</v>
      </c>
      <c r="V27" s="1557">
        <f>V70*INDEX('Pro Forma'!$1:$1048576,MATCH('Cash Flow_Monthly'!$A27,'Pro Forma'!$A:$A,0),MATCH('Cash Flow_Monthly'!V$2,'Pro Forma'!$1:$1,0))*IF(V$3&gt;'Project Summary'!$G$7,0,1)</f>
        <v>0</v>
      </c>
      <c r="W27" s="1557">
        <f>W70*INDEX('Pro Forma'!$1:$1048576,MATCH('Cash Flow_Monthly'!$A27,'Pro Forma'!$A:$A,0),MATCH('Cash Flow_Monthly'!W$2,'Pro Forma'!$1:$1,0))*IF(W$3&gt;'Project Summary'!$G$7,0,1)</f>
        <v>0</v>
      </c>
      <c r="X27" s="1557">
        <f>X70*INDEX('Pro Forma'!$1:$1048576,MATCH('Cash Flow_Monthly'!$A27,'Pro Forma'!$A:$A,0),MATCH('Cash Flow_Monthly'!X$2,'Pro Forma'!$1:$1,0))*IF(X$3&gt;'Project Summary'!$G$7,0,1)</f>
        <v>0</v>
      </c>
      <c r="Y27" s="1557">
        <f>Y70*INDEX('Pro Forma'!$1:$1048576,MATCH('Cash Flow_Monthly'!$A27,'Pro Forma'!$A:$A,0),MATCH('Cash Flow_Monthly'!Y$2,'Pro Forma'!$1:$1,0))*IF(Y$3&gt;'Project Summary'!$G$7,0,1)</f>
        <v>0</v>
      </c>
      <c r="Z27" s="1557">
        <f>Z70*INDEX('Pro Forma'!$1:$1048576,MATCH('Cash Flow_Monthly'!$A27,'Pro Forma'!$A:$A,0),MATCH('Cash Flow_Monthly'!Z$2,'Pro Forma'!$1:$1,0))*IF(Z$3&gt;'Project Summary'!$G$7,0,1)</f>
        <v>0</v>
      </c>
      <c r="AA27" s="1557">
        <f>AA70*INDEX('Pro Forma'!$1:$1048576,MATCH('Cash Flow_Monthly'!$A27,'Pro Forma'!$A:$A,0),MATCH('Cash Flow_Monthly'!AA$2,'Pro Forma'!$1:$1,0))*IF(AA$3&gt;'Project Summary'!$G$7,0,1)</f>
        <v>0</v>
      </c>
      <c r="AB27" s="1557">
        <f>AB70*INDEX('Pro Forma'!$1:$1048576,MATCH('Cash Flow_Monthly'!$A27,'Pro Forma'!$A:$A,0),MATCH('Cash Flow_Monthly'!AB$2,'Pro Forma'!$1:$1,0))*IF(AB$3&gt;'Project Summary'!$G$7,0,1)</f>
        <v>0</v>
      </c>
      <c r="AC27" s="1557">
        <f>AC70*INDEX('Pro Forma'!$1:$1048576,MATCH('Cash Flow_Monthly'!$A27,'Pro Forma'!$A:$A,0),MATCH('Cash Flow_Monthly'!AC$2,'Pro Forma'!$1:$1,0))*IF(AC$3&gt;'Project Summary'!$G$7,0,1)</f>
        <v>0</v>
      </c>
      <c r="AD27" s="1557">
        <f>AD70*INDEX('Pro Forma'!$1:$1048576,MATCH('Cash Flow_Monthly'!$A27,'Pro Forma'!$A:$A,0),MATCH('Cash Flow_Monthly'!AD$2,'Pro Forma'!$1:$1,0))*IF(AD$3&gt;'Project Summary'!$G$7,0,1)</f>
        <v>0</v>
      </c>
      <c r="AE27" s="1557">
        <f>AE70*INDEX('Pro Forma'!$1:$1048576,MATCH('Cash Flow_Monthly'!$A27,'Pro Forma'!$A:$A,0),MATCH('Cash Flow_Monthly'!AE$2,'Pro Forma'!$1:$1,0))*IF(AE$3&gt;'Project Summary'!$G$7,0,1)</f>
        <v>0</v>
      </c>
      <c r="AF27" s="1557">
        <f>AF70*INDEX('Pro Forma'!$1:$1048576,MATCH('Cash Flow_Monthly'!$A27,'Pro Forma'!$A:$A,0),MATCH('Cash Flow_Monthly'!AF$2,'Pro Forma'!$1:$1,0))*IF(AF$3&gt;'Project Summary'!$G$7,0,1)</f>
        <v>0</v>
      </c>
      <c r="AG27" s="1557">
        <f>AG70*INDEX('Pro Forma'!$1:$1048576,MATCH('Cash Flow_Monthly'!$A27,'Pro Forma'!$A:$A,0),MATCH('Cash Flow_Monthly'!AG$2,'Pro Forma'!$1:$1,0))*IF(AG$3&gt;'Project Summary'!$G$7,0,1)</f>
        <v>0</v>
      </c>
      <c r="AH27" s="1557">
        <f>AH70*INDEX('Pro Forma'!$1:$1048576,MATCH('Cash Flow_Monthly'!$A27,'Pro Forma'!$A:$A,0),MATCH('Cash Flow_Monthly'!AH$2,'Pro Forma'!$1:$1,0))*IF(AH$3&gt;'Project Summary'!$G$7,0,1)</f>
        <v>0</v>
      </c>
      <c r="AI27" s="1557">
        <f>AI70*INDEX('Pro Forma'!$1:$1048576,MATCH('Cash Flow_Monthly'!$A27,'Pro Forma'!$A:$A,0),MATCH('Cash Flow_Monthly'!AI$2,'Pro Forma'!$1:$1,0))*IF(AI$3&gt;'Project Summary'!$G$7,0,1)</f>
        <v>0</v>
      </c>
      <c r="AJ27" s="1557">
        <f>AJ70*INDEX('Pro Forma'!$1:$1048576,MATCH('Cash Flow_Monthly'!$A27,'Pro Forma'!$A:$A,0),MATCH('Cash Flow_Monthly'!AJ$2,'Pro Forma'!$1:$1,0))*IF(AJ$3&gt;'Project Summary'!$G$7,0,1)</f>
        <v>0</v>
      </c>
      <c r="AK27" s="1557">
        <f>AK70*INDEX('Pro Forma'!$1:$1048576,MATCH('Cash Flow_Monthly'!$A27,'Pro Forma'!$A:$A,0),MATCH('Cash Flow_Monthly'!AK$2,'Pro Forma'!$1:$1,0))*IF(AK$3&gt;'Project Summary'!$G$7,0,1)</f>
        <v>0</v>
      </c>
      <c r="AL27" s="1557">
        <f>AL70*INDEX('Pro Forma'!$1:$1048576,MATCH('Cash Flow_Monthly'!$A27,'Pro Forma'!$A:$A,0),MATCH('Cash Flow_Monthly'!AL$2,'Pro Forma'!$1:$1,0))*IF(AL$3&gt;'Project Summary'!$G$7,0,1)</f>
        <v>0</v>
      </c>
      <c r="AM27" s="1557">
        <f>AM70*INDEX('Pro Forma'!$1:$1048576,MATCH('Cash Flow_Monthly'!$A27,'Pro Forma'!$A:$A,0),MATCH('Cash Flow_Monthly'!AM$2,'Pro Forma'!$1:$1,0))*IF(AM$3&gt;'Project Summary'!$G$7,0,1)</f>
        <v>0</v>
      </c>
      <c r="AN27" s="1557">
        <f>AN70*INDEX('Pro Forma'!$1:$1048576,MATCH('Cash Flow_Monthly'!$A27,'Pro Forma'!$A:$A,0),MATCH('Cash Flow_Monthly'!AN$2,'Pro Forma'!$1:$1,0))*IF(AN$3&gt;'Project Summary'!$G$7,0,1)</f>
        <v>0</v>
      </c>
      <c r="AO27" s="1557">
        <f>AO70*INDEX('Pro Forma'!$1:$1048576,MATCH('Cash Flow_Monthly'!$A27,'Pro Forma'!$A:$A,0),MATCH('Cash Flow_Monthly'!AO$2,'Pro Forma'!$1:$1,0))*IF(AO$3&gt;'Project Summary'!$G$7,0,1)</f>
        <v>0</v>
      </c>
      <c r="AP27" s="1557">
        <f>AP70*INDEX('Pro Forma'!$1:$1048576,MATCH('Cash Flow_Monthly'!$A27,'Pro Forma'!$A:$A,0),MATCH('Cash Flow_Monthly'!AP$2,'Pro Forma'!$1:$1,0))*IF(AP$3&gt;'Project Summary'!$G$7,0,1)</f>
        <v>0</v>
      </c>
      <c r="AQ27" s="1557">
        <f>AQ70*INDEX('Pro Forma'!$1:$1048576,MATCH('Cash Flow_Monthly'!$A27,'Pro Forma'!$A:$A,0),MATCH('Cash Flow_Monthly'!AQ$2,'Pro Forma'!$1:$1,0))*IF(AQ$3&gt;'Project Summary'!$G$7,0,1)</f>
        <v>0</v>
      </c>
      <c r="AR27" s="1557">
        <f>AR70*INDEX('Pro Forma'!$1:$1048576,MATCH('Cash Flow_Monthly'!$A27,'Pro Forma'!$A:$A,0),MATCH('Cash Flow_Monthly'!AR$2,'Pro Forma'!$1:$1,0))*IF(AR$3&gt;'Project Summary'!$G$7,0,1)</f>
        <v>0</v>
      </c>
      <c r="AS27" s="1557">
        <f>AS70*INDEX('Pro Forma'!$1:$1048576,MATCH('Cash Flow_Monthly'!$A27,'Pro Forma'!$A:$A,0),MATCH('Cash Flow_Monthly'!AS$2,'Pro Forma'!$1:$1,0))*IF(AS$3&gt;'Project Summary'!$G$7,0,1)</f>
        <v>0</v>
      </c>
      <c r="AT27" s="1557">
        <f>AT70*INDEX('Pro Forma'!$1:$1048576,MATCH('Cash Flow_Monthly'!$A27,'Pro Forma'!$A:$A,0),MATCH('Cash Flow_Monthly'!AT$2,'Pro Forma'!$1:$1,0))*IF(AT$3&gt;'Project Summary'!$G$7,0,1)</f>
        <v>0</v>
      </c>
      <c r="AU27" s="1557">
        <f>AU70*INDEX('Pro Forma'!$1:$1048576,MATCH('Cash Flow_Monthly'!$A27,'Pro Forma'!$A:$A,0),MATCH('Cash Flow_Monthly'!AU$2,'Pro Forma'!$1:$1,0))*IF(AU$3&gt;'Project Summary'!$G$7,0,1)</f>
        <v>0</v>
      </c>
      <c r="AV27" s="1557">
        <f>AV70*INDEX('Pro Forma'!$1:$1048576,MATCH('Cash Flow_Monthly'!$A27,'Pro Forma'!$A:$A,0),MATCH('Cash Flow_Monthly'!AV$2,'Pro Forma'!$1:$1,0))*IF(AV$3&gt;'Project Summary'!$G$7,0,1)</f>
        <v>0</v>
      </c>
      <c r="AW27" s="1557">
        <f>AW70*INDEX('Pro Forma'!$1:$1048576,MATCH('Cash Flow_Monthly'!$A27,'Pro Forma'!$A:$A,0),MATCH('Cash Flow_Monthly'!AW$2,'Pro Forma'!$1:$1,0))*IF(AW$3&gt;'Project Summary'!$G$7,0,1)</f>
        <v>0</v>
      </c>
      <c r="AX27" s="1557">
        <f>AX70*INDEX('Pro Forma'!$1:$1048576,MATCH('Cash Flow_Monthly'!$A27,'Pro Forma'!$A:$A,0),MATCH('Cash Flow_Monthly'!AX$2,'Pro Forma'!$1:$1,0))*IF(AX$3&gt;'Project Summary'!$G$7,0,1)</f>
        <v>0</v>
      </c>
      <c r="AY27" s="1557">
        <f>AY70*INDEX('Pro Forma'!$1:$1048576,MATCH('Cash Flow_Monthly'!$A27,'Pro Forma'!$A:$A,0),MATCH('Cash Flow_Monthly'!AY$2,'Pro Forma'!$1:$1,0))*IF(AY$3&gt;'Project Summary'!$G$7,0,1)</f>
        <v>0</v>
      </c>
      <c r="AZ27" s="1557">
        <f>AZ70*INDEX('Pro Forma'!$1:$1048576,MATCH('Cash Flow_Monthly'!$A27,'Pro Forma'!$A:$A,0),MATCH('Cash Flow_Monthly'!AZ$2,'Pro Forma'!$1:$1,0))*IF(AZ$3&gt;'Project Summary'!$G$7,0,1)</f>
        <v>0</v>
      </c>
      <c r="BA27" s="1557">
        <f>BA70*INDEX('Pro Forma'!$1:$1048576,MATCH('Cash Flow_Monthly'!$A27,'Pro Forma'!$A:$A,0),MATCH('Cash Flow_Monthly'!BA$2,'Pro Forma'!$1:$1,0))*IF(BA$3&gt;'Project Summary'!$G$7,0,1)</f>
        <v>0</v>
      </c>
      <c r="BB27" s="1557">
        <f>BB70*INDEX('Pro Forma'!$1:$1048576,MATCH('Cash Flow_Monthly'!$A27,'Pro Forma'!$A:$A,0),MATCH('Cash Flow_Monthly'!BB$2,'Pro Forma'!$1:$1,0))*IF(BB$3&gt;'Project Summary'!$G$7,0,1)</f>
        <v>0</v>
      </c>
      <c r="BC27" s="1557">
        <f>BC70*INDEX('Pro Forma'!$1:$1048576,MATCH('Cash Flow_Monthly'!$A27,'Pro Forma'!$A:$A,0),MATCH('Cash Flow_Monthly'!BC$2,'Pro Forma'!$1:$1,0))*IF(BC$3&gt;'Project Summary'!$G$7,0,1)</f>
        <v>0</v>
      </c>
      <c r="BD27" s="1557">
        <f>BD70*INDEX('Pro Forma'!$1:$1048576,MATCH('Cash Flow_Monthly'!$A27,'Pro Forma'!$A:$A,0),MATCH('Cash Flow_Monthly'!BD$2,'Pro Forma'!$1:$1,0))*IF(BD$3&gt;'Project Summary'!$G$7,0,1)</f>
        <v>0</v>
      </c>
      <c r="BE27" s="1557">
        <f>BE70*INDEX('Pro Forma'!$1:$1048576,MATCH('Cash Flow_Monthly'!$A27,'Pro Forma'!$A:$A,0),MATCH('Cash Flow_Monthly'!BE$2,'Pro Forma'!$1:$1,0))*IF(BE$3&gt;'Project Summary'!$G$7,0,1)</f>
        <v>0</v>
      </c>
      <c r="BF27" s="1557">
        <f>BF70*INDEX('Pro Forma'!$1:$1048576,MATCH('Cash Flow_Monthly'!$A27,'Pro Forma'!$A:$A,0),MATCH('Cash Flow_Monthly'!BF$2,'Pro Forma'!$1:$1,0))*IF(BF$3&gt;'Project Summary'!$G$7,0,1)</f>
        <v>0</v>
      </c>
      <c r="BG27" s="1557">
        <f>BG70*INDEX('Pro Forma'!$1:$1048576,MATCH('Cash Flow_Monthly'!$A27,'Pro Forma'!$A:$A,0),MATCH('Cash Flow_Monthly'!BG$2,'Pro Forma'!$1:$1,0))*IF(BG$3&gt;'Project Summary'!$G$7,0,1)</f>
        <v>0</v>
      </c>
      <c r="BH27" s="1557">
        <f>BH70*INDEX('Pro Forma'!$1:$1048576,MATCH('Cash Flow_Monthly'!$A27,'Pro Forma'!$A:$A,0),MATCH('Cash Flow_Monthly'!BH$2,'Pro Forma'!$1:$1,0))*IF(BH$3&gt;'Project Summary'!$G$7,0,1)</f>
        <v>0</v>
      </c>
      <c r="BI27" s="1557">
        <f>BI70*INDEX('Pro Forma'!$1:$1048576,MATCH('Cash Flow_Monthly'!$A27,'Pro Forma'!$A:$A,0),MATCH('Cash Flow_Monthly'!BI$2,'Pro Forma'!$1:$1,0))*IF(BI$3&gt;'Project Summary'!$G$7,0,1)</f>
        <v>0</v>
      </c>
      <c r="BJ27" s="1557">
        <f>BJ70*INDEX('Pro Forma'!$1:$1048576,MATCH('Cash Flow_Monthly'!$A27,'Pro Forma'!$A:$A,0),MATCH('Cash Flow_Monthly'!BJ$2,'Pro Forma'!$1:$1,0))*IF(BJ$3&gt;'Project Summary'!$G$7,0,1)</f>
        <v>0</v>
      </c>
      <c r="BK27" s="1557">
        <f>BK70*INDEX('Pro Forma'!$1:$1048576,MATCH('Cash Flow_Monthly'!$A27,'Pro Forma'!$A:$A,0),MATCH('Cash Flow_Monthly'!BK$2,'Pro Forma'!$1:$1,0))*IF(BK$3&gt;'Project Summary'!$G$7,0,1)</f>
        <v>0</v>
      </c>
      <c r="BL27" s="1557">
        <f>BL70*INDEX('Pro Forma'!$1:$1048576,MATCH('Cash Flow_Monthly'!$A27,'Pro Forma'!$A:$A,0),MATCH('Cash Flow_Monthly'!BL$2,'Pro Forma'!$1:$1,0))*IF(BL$3&gt;'Project Summary'!$G$7,0,1)</f>
        <v>0</v>
      </c>
      <c r="BM27" s="1557">
        <f>BM70*INDEX('Pro Forma'!$1:$1048576,MATCH('Cash Flow_Monthly'!$A27,'Pro Forma'!$A:$A,0),MATCH('Cash Flow_Monthly'!BM$2,'Pro Forma'!$1:$1,0))*IF(BM$3&gt;'Project Summary'!$G$7,0,1)</f>
        <v>0</v>
      </c>
      <c r="BN27" s="1557">
        <f>BN70*INDEX('Pro Forma'!$1:$1048576,MATCH('Cash Flow_Monthly'!$A27,'Pro Forma'!$A:$A,0),MATCH('Cash Flow_Monthly'!BN$2,'Pro Forma'!$1:$1,0))*IF(BN$3&gt;'Project Summary'!$G$7,0,1)</f>
        <v>0</v>
      </c>
      <c r="BO27" s="1557">
        <f>BO70*INDEX('Pro Forma'!$1:$1048576,MATCH('Cash Flow_Monthly'!$A27,'Pro Forma'!$A:$A,0),MATCH('Cash Flow_Monthly'!BO$2,'Pro Forma'!$1:$1,0))*IF(BO$3&gt;'Project Summary'!$G$7,0,1)</f>
        <v>0</v>
      </c>
      <c r="BP27" s="1557">
        <f>BP70*INDEX('Pro Forma'!$1:$1048576,MATCH('Cash Flow_Monthly'!$A27,'Pro Forma'!$A:$A,0),MATCH('Cash Flow_Monthly'!BP$2,'Pro Forma'!$1:$1,0))*IF(BP$3&gt;'Project Summary'!$G$7,0,1)</f>
        <v>0</v>
      </c>
      <c r="BQ27" s="1557">
        <f>BQ70*INDEX('Pro Forma'!$1:$1048576,MATCH('Cash Flow_Monthly'!$A27,'Pro Forma'!$A:$A,0),MATCH('Cash Flow_Monthly'!BQ$2,'Pro Forma'!$1:$1,0))*IF(BQ$3&gt;'Project Summary'!$G$7,0,1)</f>
        <v>0</v>
      </c>
      <c r="BR27" s="1557">
        <f>BR70*INDEX('Pro Forma'!$1:$1048576,MATCH('Cash Flow_Monthly'!$A27,'Pro Forma'!$A:$A,0),MATCH('Cash Flow_Monthly'!BR$2,'Pro Forma'!$1:$1,0))*IF(BR$3&gt;'Project Summary'!$G$7,0,1)</f>
        <v>0</v>
      </c>
      <c r="BS27" s="1557">
        <f>BS70*INDEX('Pro Forma'!$1:$1048576,MATCH('Cash Flow_Monthly'!$A27,'Pro Forma'!$A:$A,0),MATCH('Cash Flow_Monthly'!BS$2,'Pro Forma'!$1:$1,0))*IF(BS$3&gt;'Project Summary'!$G$7,0,1)</f>
        <v>0</v>
      </c>
      <c r="BT27" s="1557">
        <f>BT70*INDEX('Pro Forma'!$1:$1048576,MATCH('Cash Flow_Monthly'!$A27,'Pro Forma'!$A:$A,0),MATCH('Cash Flow_Monthly'!BT$2,'Pro Forma'!$1:$1,0))*IF(BT$3&gt;'Project Summary'!$G$7,0,1)</f>
        <v>0</v>
      </c>
      <c r="BU27" s="1557">
        <f>BU70*INDEX('Pro Forma'!$1:$1048576,MATCH('Cash Flow_Monthly'!$A27,'Pro Forma'!$A:$A,0),MATCH('Cash Flow_Monthly'!BU$2,'Pro Forma'!$1:$1,0))*IF(BU$3&gt;'Project Summary'!$G$7,0,1)</f>
        <v>0</v>
      </c>
      <c r="BV27" s="1557">
        <f>BV70*INDEX('Pro Forma'!$1:$1048576,MATCH('Cash Flow_Monthly'!$A27,'Pro Forma'!$A:$A,0),MATCH('Cash Flow_Monthly'!BV$2,'Pro Forma'!$1:$1,0))*IF(BV$3&gt;'Project Summary'!$G$7,0,1)</f>
        <v>0</v>
      </c>
      <c r="BW27" s="1557">
        <f>BW70*INDEX('Pro Forma'!$1:$1048576,MATCH('Cash Flow_Monthly'!$A27,'Pro Forma'!$A:$A,0),MATCH('Cash Flow_Monthly'!BW$2,'Pro Forma'!$1:$1,0))*IF(BW$3&gt;'Project Summary'!$G$7,0,1)</f>
        <v>0</v>
      </c>
      <c r="BX27" s="1557">
        <f>BX70*INDEX('Pro Forma'!$1:$1048576,MATCH('Cash Flow_Monthly'!$A27,'Pro Forma'!$A:$A,0),MATCH('Cash Flow_Monthly'!BX$2,'Pro Forma'!$1:$1,0))*IF(BX$3&gt;'Project Summary'!$G$7,0,1)</f>
        <v>0</v>
      </c>
      <c r="BY27" s="1557">
        <f>BY70*INDEX('Pro Forma'!$1:$1048576,MATCH('Cash Flow_Monthly'!$A27,'Pro Forma'!$A:$A,0),MATCH('Cash Flow_Monthly'!BY$2,'Pro Forma'!$1:$1,0))*IF(BY$3&gt;'Project Summary'!$G$7,0,1)</f>
        <v>0</v>
      </c>
      <c r="BZ27" s="1557">
        <f>BZ70*INDEX('Pro Forma'!$1:$1048576,MATCH('Cash Flow_Monthly'!$A27,'Pro Forma'!$A:$A,0),MATCH('Cash Flow_Monthly'!BZ$2,'Pro Forma'!$1:$1,0))*IF(BZ$3&gt;'Project Summary'!$G$7,0,1)</f>
        <v>0</v>
      </c>
      <c r="CA27" s="1557">
        <f>CA70*INDEX('Pro Forma'!$1:$1048576,MATCH('Cash Flow_Monthly'!$A27,'Pro Forma'!$A:$A,0),MATCH('Cash Flow_Monthly'!CA$2,'Pro Forma'!$1:$1,0))*IF(CA$3&gt;'Project Summary'!$G$7,0,1)</f>
        <v>0</v>
      </c>
      <c r="CB27" s="1557">
        <f>CB70*INDEX('Pro Forma'!$1:$1048576,MATCH('Cash Flow_Monthly'!$A27,'Pro Forma'!$A:$A,0),MATCH('Cash Flow_Monthly'!CB$2,'Pro Forma'!$1:$1,0))*IF(CB$3&gt;'Project Summary'!$G$7,0,1)</f>
        <v>0</v>
      </c>
      <c r="CC27" s="1557">
        <f>CC70*INDEX('Pro Forma'!$1:$1048576,MATCH('Cash Flow_Monthly'!$A27,'Pro Forma'!$A:$A,0),MATCH('Cash Flow_Monthly'!CC$2,'Pro Forma'!$1:$1,0))*IF(CC$3&gt;'Project Summary'!$G$7,0,1)</f>
        <v>0</v>
      </c>
      <c r="CD27" s="1557">
        <f>CD70*INDEX('Pro Forma'!$1:$1048576,MATCH('Cash Flow_Monthly'!$A27,'Pro Forma'!$A:$A,0),MATCH('Cash Flow_Monthly'!CD$2,'Pro Forma'!$1:$1,0))*IF(CD$3&gt;'Project Summary'!$G$7,0,1)</f>
        <v>0</v>
      </c>
      <c r="CE27" s="1557">
        <f>CE70*INDEX('Pro Forma'!$1:$1048576,MATCH('Cash Flow_Monthly'!$A27,'Pro Forma'!$A:$A,0),MATCH('Cash Flow_Monthly'!CE$2,'Pro Forma'!$1:$1,0))*IF(CE$3&gt;'Project Summary'!$G$7,0,1)</f>
        <v>0</v>
      </c>
      <c r="CF27" s="1557">
        <f>CF70*INDEX('Pro Forma'!$1:$1048576,MATCH('Cash Flow_Monthly'!$A27,'Pro Forma'!$A:$A,0),MATCH('Cash Flow_Monthly'!CF$2,'Pro Forma'!$1:$1,0))*IF(CF$3&gt;'Project Summary'!$G$7,0,1)</f>
        <v>0</v>
      </c>
      <c r="CG27" s="1557">
        <f>CG70*INDEX('Pro Forma'!$1:$1048576,MATCH('Cash Flow_Monthly'!$A27,'Pro Forma'!$A:$A,0),MATCH('Cash Flow_Monthly'!CG$2,'Pro Forma'!$1:$1,0))*IF(CG$3&gt;'Project Summary'!$G$7,0,1)</f>
        <v>0</v>
      </c>
      <c r="CH27" s="1557">
        <f>CH70*INDEX('Pro Forma'!$1:$1048576,MATCH('Cash Flow_Monthly'!$A27,'Pro Forma'!$A:$A,0),MATCH('Cash Flow_Monthly'!CH$2,'Pro Forma'!$1:$1,0))*IF(CH$3&gt;'Project Summary'!$G$7,0,1)</f>
        <v>0</v>
      </c>
      <c r="CI27" s="1557">
        <f>CI70*INDEX('Pro Forma'!$1:$1048576,MATCH('Cash Flow_Monthly'!$A27,'Pro Forma'!$A:$A,0),MATCH('Cash Flow_Monthly'!CI$2,'Pro Forma'!$1:$1,0))*IF(CI$3&gt;'Project Summary'!$G$7,0,1)</f>
        <v>0</v>
      </c>
      <c r="CJ27" s="1557">
        <f>CJ70*INDEX('Pro Forma'!$1:$1048576,MATCH('Cash Flow_Monthly'!$A27,'Pro Forma'!$A:$A,0),MATCH('Cash Flow_Monthly'!CJ$2,'Pro Forma'!$1:$1,0))*IF(CJ$3&gt;'Project Summary'!$G$7,0,1)</f>
        <v>0</v>
      </c>
      <c r="CK27" s="1557">
        <f>CK70*INDEX('Pro Forma'!$1:$1048576,MATCH('Cash Flow_Monthly'!$A27,'Pro Forma'!$A:$A,0),MATCH('Cash Flow_Monthly'!CK$2,'Pro Forma'!$1:$1,0))*IF(CK$3&gt;'Project Summary'!$G$7,0,1)</f>
        <v>0</v>
      </c>
      <c r="CL27" s="1557">
        <f>CL70*INDEX('Pro Forma'!$1:$1048576,MATCH('Cash Flow_Monthly'!$A27,'Pro Forma'!$A:$A,0),MATCH('Cash Flow_Monthly'!CL$2,'Pro Forma'!$1:$1,0))*IF(CL$3&gt;'Project Summary'!$G$7,0,1)</f>
        <v>0</v>
      </c>
      <c r="CM27" s="1557">
        <f>CM70*INDEX('Pro Forma'!$1:$1048576,MATCH('Cash Flow_Monthly'!$A27,'Pro Forma'!$A:$A,0),MATCH('Cash Flow_Monthly'!CM$2,'Pro Forma'!$1:$1,0))*IF(CM$3&gt;'Project Summary'!$G$7,0,1)</f>
        <v>0</v>
      </c>
      <c r="CN27" s="1557">
        <f>CN70*INDEX('Pro Forma'!$1:$1048576,MATCH('Cash Flow_Monthly'!$A27,'Pro Forma'!$A:$A,0),MATCH('Cash Flow_Monthly'!CN$2,'Pro Forma'!$1:$1,0))*IF(CN$3&gt;'Project Summary'!$G$7,0,1)</f>
        <v>0</v>
      </c>
      <c r="CO27" s="1557">
        <f>CO70*INDEX('Pro Forma'!$1:$1048576,MATCH('Cash Flow_Monthly'!$A27,'Pro Forma'!$A:$A,0),MATCH('Cash Flow_Monthly'!CO$2,'Pro Forma'!$1:$1,0))*IF(CO$3&gt;'Project Summary'!$G$7,0,1)</f>
        <v>0</v>
      </c>
      <c r="CP27" s="1557">
        <f>CP70*INDEX('Pro Forma'!$1:$1048576,MATCH('Cash Flow_Monthly'!$A27,'Pro Forma'!$A:$A,0),MATCH('Cash Flow_Monthly'!CP$2,'Pro Forma'!$1:$1,0))*IF(CP$3&gt;'Project Summary'!$G$7,0,1)</f>
        <v>0</v>
      </c>
      <c r="CQ27" s="1557">
        <f>CQ70*INDEX('Pro Forma'!$1:$1048576,MATCH('Cash Flow_Monthly'!$A27,'Pro Forma'!$A:$A,0),MATCH('Cash Flow_Monthly'!CQ$2,'Pro Forma'!$1:$1,0))*IF(CQ$3&gt;'Project Summary'!$G$7,0,1)</f>
        <v>0</v>
      </c>
      <c r="CR27" s="1557">
        <f>CR70*INDEX('Pro Forma'!$1:$1048576,MATCH('Cash Flow_Monthly'!$A27,'Pro Forma'!$A:$A,0),MATCH('Cash Flow_Monthly'!CR$2,'Pro Forma'!$1:$1,0))*IF(CR$3&gt;'Project Summary'!$G$7,0,1)</f>
        <v>0</v>
      </c>
      <c r="CS27" s="1557">
        <f>CS70*INDEX('Pro Forma'!$1:$1048576,MATCH('Cash Flow_Monthly'!$A27,'Pro Forma'!$A:$A,0),MATCH('Cash Flow_Monthly'!CS$2,'Pro Forma'!$1:$1,0))*IF(CS$3&gt;'Project Summary'!$G$7,0,1)</f>
        <v>0</v>
      </c>
      <c r="CT27" s="1557">
        <f>CT70*INDEX('Pro Forma'!$1:$1048576,MATCH('Cash Flow_Monthly'!$A27,'Pro Forma'!$A:$A,0),MATCH('Cash Flow_Monthly'!CT$2,'Pro Forma'!$1:$1,0))*IF(CT$3&gt;'Project Summary'!$G$7,0,1)</f>
        <v>0</v>
      </c>
      <c r="CU27" s="1557">
        <f>CU70*INDEX('Pro Forma'!$1:$1048576,MATCH('Cash Flow_Monthly'!$A27,'Pro Forma'!$A:$A,0),MATCH('Cash Flow_Monthly'!CU$2,'Pro Forma'!$1:$1,0))*IF(CU$3&gt;'Project Summary'!$G$7,0,1)</f>
        <v>0</v>
      </c>
      <c r="CV27" s="1557">
        <f>CV70*INDEX('Pro Forma'!$1:$1048576,MATCH('Cash Flow_Monthly'!$A27,'Pro Forma'!$A:$A,0),MATCH('Cash Flow_Monthly'!CV$2,'Pro Forma'!$1:$1,0))*IF(CV$3&gt;'Project Summary'!$G$7,0,1)</f>
        <v>0</v>
      </c>
      <c r="CW27" s="1557">
        <f>CW70*INDEX('Pro Forma'!$1:$1048576,MATCH('Cash Flow_Monthly'!$A27,'Pro Forma'!$A:$A,0),MATCH('Cash Flow_Monthly'!CW$2,'Pro Forma'!$1:$1,0))*IF(CW$3&gt;'Project Summary'!$G$7,0,1)</f>
        <v>0</v>
      </c>
      <c r="CX27" s="1557">
        <f>CX70*INDEX('Pro Forma'!$1:$1048576,MATCH('Cash Flow_Monthly'!$A27,'Pro Forma'!$A:$A,0),MATCH('Cash Flow_Monthly'!CX$2,'Pro Forma'!$1:$1,0))*IF(CX$3&gt;'Project Summary'!$G$7,0,1)</f>
        <v>0</v>
      </c>
      <c r="CY27" s="1557">
        <f>CY70*INDEX('Pro Forma'!$1:$1048576,MATCH('Cash Flow_Monthly'!$A27,'Pro Forma'!$A:$A,0),MATCH('Cash Flow_Monthly'!CY$2,'Pro Forma'!$1:$1,0))*IF(CY$3&gt;'Project Summary'!$G$7,0,1)</f>
        <v>0</v>
      </c>
      <c r="CZ27" s="1557">
        <f>CZ70*INDEX('Pro Forma'!$1:$1048576,MATCH('Cash Flow_Monthly'!$A27,'Pro Forma'!$A:$A,0),MATCH('Cash Flow_Monthly'!CZ$2,'Pro Forma'!$1:$1,0))*IF(CZ$3&gt;'Project Summary'!$G$7,0,1)</f>
        <v>0</v>
      </c>
      <c r="DA27" s="1557">
        <f>DA70*INDEX('Pro Forma'!$1:$1048576,MATCH('Cash Flow_Monthly'!$A27,'Pro Forma'!$A:$A,0),MATCH('Cash Flow_Monthly'!DA$2,'Pro Forma'!$1:$1,0))*IF(DA$3&gt;'Project Summary'!$G$7,0,1)</f>
        <v>0</v>
      </c>
      <c r="DB27" s="1557">
        <f>DB70*INDEX('Pro Forma'!$1:$1048576,MATCH('Cash Flow_Monthly'!$A27,'Pro Forma'!$A:$A,0),MATCH('Cash Flow_Monthly'!DB$2,'Pro Forma'!$1:$1,0))*IF(DB$3&gt;'Project Summary'!$G$7,0,1)</f>
        <v>0</v>
      </c>
      <c r="DC27" s="1557">
        <f>DC70*INDEX('Pro Forma'!$1:$1048576,MATCH('Cash Flow_Monthly'!$A27,'Pro Forma'!$A:$A,0),MATCH('Cash Flow_Monthly'!DC$2,'Pro Forma'!$1:$1,0))*IF(DC$3&gt;'Project Summary'!$G$7,0,1)</f>
        <v>0</v>
      </c>
      <c r="DD27" s="1557">
        <f>DD70*INDEX('Pro Forma'!$1:$1048576,MATCH('Cash Flow_Monthly'!$A27,'Pro Forma'!$A:$A,0),MATCH('Cash Flow_Monthly'!DD$2,'Pro Forma'!$1:$1,0))*IF(DD$3&gt;'Project Summary'!$G$7,0,1)</f>
        <v>0</v>
      </c>
      <c r="DE27" s="1557">
        <f>DE70*INDEX('Pro Forma'!$1:$1048576,MATCH('Cash Flow_Monthly'!$A27,'Pro Forma'!$A:$A,0),MATCH('Cash Flow_Monthly'!DE$2,'Pro Forma'!$1:$1,0))*IF(DE$3&gt;'Project Summary'!$G$7,0,1)</f>
        <v>0</v>
      </c>
      <c r="DF27" s="1557">
        <f>DF70*INDEX('Pro Forma'!$1:$1048576,MATCH('Cash Flow_Monthly'!$A27,'Pro Forma'!$A:$A,0),MATCH('Cash Flow_Monthly'!DF$2,'Pro Forma'!$1:$1,0))*IF(DF$3&gt;'Project Summary'!$G$7,0,1)</f>
        <v>0</v>
      </c>
      <c r="DG27" s="1557">
        <f>DG70*INDEX('Pro Forma'!$1:$1048576,MATCH('Cash Flow_Monthly'!$A27,'Pro Forma'!$A:$A,0),MATCH('Cash Flow_Monthly'!DG$2,'Pro Forma'!$1:$1,0))*IF(DG$3&gt;'Project Summary'!$G$7,0,1)</f>
        <v>0</v>
      </c>
      <c r="DH27" s="1557">
        <f>DH70*INDEX('Pro Forma'!$1:$1048576,MATCH('Cash Flow_Monthly'!$A27,'Pro Forma'!$A:$A,0),MATCH('Cash Flow_Monthly'!DH$2,'Pro Forma'!$1:$1,0))*IF(DH$3&gt;'Project Summary'!$G$7,0,1)</f>
        <v>0</v>
      </c>
      <c r="DI27" s="1557">
        <f>DI70*INDEX('Pro Forma'!$1:$1048576,MATCH('Cash Flow_Monthly'!$A27,'Pro Forma'!$A:$A,0),MATCH('Cash Flow_Monthly'!DI$2,'Pro Forma'!$1:$1,0))*IF(DI$3&gt;'Project Summary'!$G$7,0,1)</f>
        <v>0</v>
      </c>
      <c r="DJ27" s="1557">
        <f>DJ70*INDEX('Pro Forma'!$1:$1048576,MATCH('Cash Flow_Monthly'!$A27,'Pro Forma'!$A:$A,0),MATCH('Cash Flow_Monthly'!DJ$2,'Pro Forma'!$1:$1,0))*IF(DJ$3&gt;'Project Summary'!$G$7,0,1)</f>
        <v>0</v>
      </c>
      <c r="DK27" s="1557">
        <f>DK70*INDEX('Pro Forma'!$1:$1048576,MATCH('Cash Flow_Monthly'!$A27,'Pro Forma'!$A:$A,0),MATCH('Cash Flow_Monthly'!DK$2,'Pro Forma'!$1:$1,0))*IF(DK$3&gt;'Project Summary'!$G$7,0,1)</f>
        <v>0</v>
      </c>
      <c r="DL27" s="1557">
        <f>DL70*INDEX('Pro Forma'!$1:$1048576,MATCH('Cash Flow_Monthly'!$A27,'Pro Forma'!$A:$A,0),MATCH('Cash Flow_Monthly'!DL$2,'Pro Forma'!$1:$1,0))*IF(DL$3&gt;'Project Summary'!$G$7,0,1)</f>
        <v>0</v>
      </c>
      <c r="DM27" s="1557">
        <f>DM70*INDEX('Pro Forma'!$1:$1048576,MATCH('Cash Flow_Monthly'!$A27,'Pro Forma'!$A:$A,0),MATCH('Cash Flow_Monthly'!DM$2,'Pro Forma'!$1:$1,0))*IF(DM$3&gt;'Project Summary'!$G$7,0,1)</f>
        <v>0</v>
      </c>
      <c r="DN27" s="1557">
        <f>DN70*INDEX('Pro Forma'!$1:$1048576,MATCH('Cash Flow_Monthly'!$A27,'Pro Forma'!$A:$A,0),MATCH('Cash Flow_Monthly'!DN$2,'Pro Forma'!$1:$1,0))*IF(DN$3&gt;'Project Summary'!$G$7,0,1)</f>
        <v>0</v>
      </c>
      <c r="DO27" s="1557">
        <f>DO70*INDEX('Pro Forma'!$1:$1048576,MATCH('Cash Flow_Monthly'!$A27,'Pro Forma'!$A:$A,0),MATCH('Cash Flow_Monthly'!DO$2,'Pro Forma'!$1:$1,0))*IF(DO$3&gt;'Project Summary'!$G$7,0,1)</f>
        <v>0</v>
      </c>
      <c r="DP27" s="1557">
        <f>DP70*INDEX('Pro Forma'!$1:$1048576,MATCH('Cash Flow_Monthly'!$A27,'Pro Forma'!$A:$A,0),MATCH('Cash Flow_Monthly'!DP$2,'Pro Forma'!$1:$1,0))*IF(DP$3&gt;'Project Summary'!$G$7,0,1)</f>
        <v>0</v>
      </c>
      <c r="DQ27" s="1557">
        <f>DQ70*INDEX('Pro Forma'!$1:$1048576,MATCH('Cash Flow_Monthly'!$A27,'Pro Forma'!$A:$A,0),MATCH('Cash Flow_Monthly'!DQ$2,'Pro Forma'!$1:$1,0))*IF(DQ$3&gt;'Project Summary'!$G$7,0,1)</f>
        <v>0</v>
      </c>
      <c r="DR27" s="1557">
        <f>DR70*INDEX('Pro Forma'!$1:$1048576,MATCH('Cash Flow_Monthly'!$A27,'Pro Forma'!$A:$A,0),MATCH('Cash Flow_Monthly'!DR$2,'Pro Forma'!$1:$1,0))*IF(DR$3&gt;'Project Summary'!$G$7,0,1)</f>
        <v>0</v>
      </c>
      <c r="DS27" s="1557">
        <f>DS70*INDEX('Pro Forma'!$1:$1048576,MATCH('Cash Flow_Monthly'!$A27,'Pro Forma'!$A:$A,0),MATCH('Cash Flow_Monthly'!DS$2,'Pro Forma'!$1:$1,0))*IF(DS$3&gt;'Project Summary'!$G$7,0,1)</f>
        <v>0</v>
      </c>
      <c r="DT27" s="1557">
        <f>DT70*INDEX('Pro Forma'!$1:$1048576,MATCH('Cash Flow_Monthly'!$A27,'Pro Forma'!$A:$A,0),MATCH('Cash Flow_Monthly'!DT$2,'Pro Forma'!$1:$1,0))*IF(DT$3&gt;'Project Summary'!$G$7,0,1)</f>
        <v>0</v>
      </c>
      <c r="DU27" s="1558"/>
    </row>
    <row r="28" spans="1:125" s="1559" customFormat="1">
      <c r="A28" s="1554" t="str">
        <f>'Pro Forma'!A31</f>
        <v>RUBS - 5720 - Water &amp; Sewer</v>
      </c>
      <c r="B28" s="1556"/>
      <c r="C28" s="1556"/>
      <c r="D28" s="1556"/>
      <c r="E28" s="1557">
        <f>E71*INDEX('Pro Forma'!$1:$1048576,MATCH('Cash Flow_Monthly'!$A28,'Pro Forma'!$A:$A,0),MATCH('Cash Flow_Monthly'!E$2,'Pro Forma'!$1:$1,0))*IF(E$3&gt;'Project Summary'!$G$7,0,1)</f>
        <v>11880</v>
      </c>
      <c r="F28" s="1557">
        <f>F71*INDEX('Pro Forma'!$1:$1048576,MATCH('Cash Flow_Monthly'!$A28,'Pro Forma'!$A:$A,0),MATCH('Cash Flow_Monthly'!F$2,'Pro Forma'!$1:$1,0))*IF(F$3&gt;'Project Summary'!$G$7,0,1)</f>
        <v>11880</v>
      </c>
      <c r="G28" s="1557">
        <f>G71*INDEX('Pro Forma'!$1:$1048576,MATCH('Cash Flow_Monthly'!$A28,'Pro Forma'!$A:$A,0),MATCH('Cash Flow_Monthly'!G$2,'Pro Forma'!$1:$1,0))*IF(G$3&gt;'Project Summary'!$G$7,0,1)</f>
        <v>11880</v>
      </c>
      <c r="H28" s="1557">
        <f>H71*INDEX('Pro Forma'!$1:$1048576,MATCH('Cash Flow_Monthly'!$A28,'Pro Forma'!$A:$A,0),MATCH('Cash Flow_Monthly'!H$2,'Pro Forma'!$1:$1,0))*IF(H$3&gt;'Project Summary'!$G$7,0,1)</f>
        <v>11880</v>
      </c>
      <c r="I28" s="1557">
        <f>I71*INDEX('Pro Forma'!$1:$1048576,MATCH('Cash Flow_Monthly'!$A28,'Pro Forma'!$A:$A,0),MATCH('Cash Flow_Monthly'!I$2,'Pro Forma'!$1:$1,0))*IF(I$3&gt;'Project Summary'!$G$7,0,1)</f>
        <v>11880</v>
      </c>
      <c r="J28" s="1557">
        <f>J71*INDEX('Pro Forma'!$1:$1048576,MATCH('Cash Flow_Monthly'!$A28,'Pro Forma'!$A:$A,0),MATCH('Cash Flow_Monthly'!J$2,'Pro Forma'!$1:$1,0))*IF(J$3&gt;'Project Summary'!$G$7,0,1)</f>
        <v>11880</v>
      </c>
      <c r="K28" s="1557">
        <f>K71*INDEX('Pro Forma'!$1:$1048576,MATCH('Cash Flow_Monthly'!$A28,'Pro Forma'!$A:$A,0),MATCH('Cash Flow_Monthly'!K$2,'Pro Forma'!$1:$1,0))*IF(K$3&gt;'Project Summary'!$G$7,0,1)</f>
        <v>11880</v>
      </c>
      <c r="L28" s="1557">
        <f>L71*INDEX('Pro Forma'!$1:$1048576,MATCH('Cash Flow_Monthly'!$A28,'Pro Forma'!$A:$A,0),MATCH('Cash Flow_Monthly'!L$2,'Pro Forma'!$1:$1,0))*IF(L$3&gt;'Project Summary'!$G$7,0,1)</f>
        <v>11880</v>
      </c>
      <c r="M28" s="1557">
        <f>M71*INDEX('Pro Forma'!$1:$1048576,MATCH('Cash Flow_Monthly'!$A28,'Pro Forma'!$A:$A,0),MATCH('Cash Flow_Monthly'!M$2,'Pro Forma'!$1:$1,0))*IF(M$3&gt;'Project Summary'!$G$7,0,1)</f>
        <v>11880</v>
      </c>
      <c r="N28" s="1557">
        <f>N71*INDEX('Pro Forma'!$1:$1048576,MATCH('Cash Flow_Monthly'!$A28,'Pro Forma'!$A:$A,0),MATCH('Cash Flow_Monthly'!N$2,'Pro Forma'!$1:$1,0))*IF(N$3&gt;'Project Summary'!$G$7,0,1)</f>
        <v>11880</v>
      </c>
      <c r="O28" s="1557">
        <f>O71*INDEX('Pro Forma'!$1:$1048576,MATCH('Cash Flow_Monthly'!$A28,'Pro Forma'!$A:$A,0),MATCH('Cash Flow_Monthly'!O$2,'Pro Forma'!$1:$1,0))*IF(O$3&gt;'Project Summary'!$G$7,0,1)</f>
        <v>11880</v>
      </c>
      <c r="P28" s="1557">
        <f>P71*INDEX('Pro Forma'!$1:$1048576,MATCH('Cash Flow_Monthly'!$A28,'Pro Forma'!$A:$A,0),MATCH('Cash Flow_Monthly'!P$2,'Pro Forma'!$1:$1,0))*IF(P$3&gt;'Project Summary'!$G$7,0,1)</f>
        <v>11880</v>
      </c>
      <c r="Q28" s="1557">
        <f>Q71*INDEX('Pro Forma'!$1:$1048576,MATCH('Cash Flow_Monthly'!$A28,'Pro Forma'!$A:$A,0),MATCH('Cash Flow_Monthly'!Q$2,'Pro Forma'!$1:$1,0))*IF(Q$3&gt;'Project Summary'!$G$7,0,1)</f>
        <v>13191.749999999998</v>
      </c>
      <c r="R28" s="1557">
        <f>R71*INDEX('Pro Forma'!$1:$1048576,MATCH('Cash Flow_Monthly'!$A28,'Pro Forma'!$A:$A,0),MATCH('Cash Flow_Monthly'!R$2,'Pro Forma'!$1:$1,0))*IF(R$3&gt;'Project Summary'!$G$7,0,1)</f>
        <v>13191.749999999998</v>
      </c>
      <c r="S28" s="1557">
        <f>S71*INDEX('Pro Forma'!$1:$1048576,MATCH('Cash Flow_Monthly'!$A28,'Pro Forma'!$A:$A,0),MATCH('Cash Flow_Monthly'!S$2,'Pro Forma'!$1:$1,0))*IF(S$3&gt;'Project Summary'!$G$7,0,1)</f>
        <v>13191.749999999998</v>
      </c>
      <c r="T28" s="1557">
        <f>T71*INDEX('Pro Forma'!$1:$1048576,MATCH('Cash Flow_Monthly'!$A28,'Pro Forma'!$A:$A,0),MATCH('Cash Flow_Monthly'!T$2,'Pro Forma'!$1:$1,0))*IF(T$3&gt;'Project Summary'!$G$7,0,1)</f>
        <v>13191.749999999998</v>
      </c>
      <c r="U28" s="1557">
        <f>U71*INDEX('Pro Forma'!$1:$1048576,MATCH('Cash Flow_Monthly'!$A28,'Pro Forma'!$A:$A,0),MATCH('Cash Flow_Monthly'!U$2,'Pro Forma'!$1:$1,0))*IF(U$3&gt;'Project Summary'!$G$7,0,1)</f>
        <v>13191.749999999998</v>
      </c>
      <c r="V28" s="1557">
        <f>V71*INDEX('Pro Forma'!$1:$1048576,MATCH('Cash Flow_Monthly'!$A28,'Pro Forma'!$A:$A,0),MATCH('Cash Flow_Monthly'!V$2,'Pro Forma'!$1:$1,0))*IF(V$3&gt;'Project Summary'!$G$7,0,1)</f>
        <v>13191.749999999998</v>
      </c>
      <c r="W28" s="1557">
        <f>W71*INDEX('Pro Forma'!$1:$1048576,MATCH('Cash Flow_Monthly'!$A28,'Pro Forma'!$A:$A,0),MATCH('Cash Flow_Monthly'!W$2,'Pro Forma'!$1:$1,0))*IF(W$3&gt;'Project Summary'!$G$7,0,1)</f>
        <v>13191.749999999998</v>
      </c>
      <c r="X28" s="1557">
        <f>X71*INDEX('Pro Forma'!$1:$1048576,MATCH('Cash Flow_Monthly'!$A28,'Pro Forma'!$A:$A,0),MATCH('Cash Flow_Monthly'!X$2,'Pro Forma'!$1:$1,0))*IF(X$3&gt;'Project Summary'!$G$7,0,1)</f>
        <v>13191.749999999998</v>
      </c>
      <c r="Y28" s="1557">
        <f>Y71*INDEX('Pro Forma'!$1:$1048576,MATCH('Cash Flow_Monthly'!$A28,'Pro Forma'!$A:$A,0),MATCH('Cash Flow_Monthly'!Y$2,'Pro Forma'!$1:$1,0))*IF(Y$3&gt;'Project Summary'!$G$7,0,1)</f>
        <v>13191.749999999998</v>
      </c>
      <c r="Z28" s="1557">
        <f>Z71*INDEX('Pro Forma'!$1:$1048576,MATCH('Cash Flow_Monthly'!$A28,'Pro Forma'!$A:$A,0),MATCH('Cash Flow_Monthly'!Z$2,'Pro Forma'!$1:$1,0))*IF(Z$3&gt;'Project Summary'!$G$7,0,1)</f>
        <v>13191.749999999998</v>
      </c>
      <c r="AA28" s="1557">
        <f>AA71*INDEX('Pro Forma'!$1:$1048576,MATCH('Cash Flow_Monthly'!$A28,'Pro Forma'!$A:$A,0),MATCH('Cash Flow_Monthly'!AA$2,'Pro Forma'!$1:$1,0))*IF(AA$3&gt;'Project Summary'!$G$7,0,1)</f>
        <v>13191.749999999998</v>
      </c>
      <c r="AB28" s="1557">
        <f>AB71*INDEX('Pro Forma'!$1:$1048576,MATCH('Cash Flow_Monthly'!$A28,'Pro Forma'!$A:$A,0),MATCH('Cash Flow_Monthly'!AB$2,'Pro Forma'!$1:$1,0))*IF(AB$3&gt;'Project Summary'!$G$7,0,1)</f>
        <v>13191.749999999998</v>
      </c>
      <c r="AC28" s="1557">
        <f>AC71*INDEX('Pro Forma'!$1:$1048576,MATCH('Cash Flow_Monthly'!$A28,'Pro Forma'!$A:$A,0),MATCH('Cash Flow_Monthly'!AC$2,'Pro Forma'!$1:$1,0))*IF(AC$3&gt;'Project Summary'!$G$7,0,1)</f>
        <v>14561.662499999997</v>
      </c>
      <c r="AD28" s="1557">
        <f>AD71*INDEX('Pro Forma'!$1:$1048576,MATCH('Cash Flow_Monthly'!$A28,'Pro Forma'!$A:$A,0),MATCH('Cash Flow_Monthly'!AD$2,'Pro Forma'!$1:$1,0))*IF(AD$3&gt;'Project Summary'!$G$7,0,1)</f>
        <v>14561.662499999997</v>
      </c>
      <c r="AE28" s="1557">
        <f>AE71*INDEX('Pro Forma'!$1:$1048576,MATCH('Cash Flow_Monthly'!$A28,'Pro Forma'!$A:$A,0),MATCH('Cash Flow_Monthly'!AE$2,'Pro Forma'!$1:$1,0))*IF(AE$3&gt;'Project Summary'!$G$7,0,1)</f>
        <v>14561.662499999997</v>
      </c>
      <c r="AF28" s="1557">
        <f>AF71*INDEX('Pro Forma'!$1:$1048576,MATCH('Cash Flow_Monthly'!$A28,'Pro Forma'!$A:$A,0),MATCH('Cash Flow_Monthly'!AF$2,'Pro Forma'!$1:$1,0))*IF(AF$3&gt;'Project Summary'!$G$7,0,1)</f>
        <v>14561.662499999997</v>
      </c>
      <c r="AG28" s="1557">
        <f>AG71*INDEX('Pro Forma'!$1:$1048576,MATCH('Cash Flow_Monthly'!$A28,'Pro Forma'!$A:$A,0),MATCH('Cash Flow_Monthly'!AG$2,'Pro Forma'!$1:$1,0))*IF(AG$3&gt;'Project Summary'!$G$7,0,1)</f>
        <v>14561.662499999997</v>
      </c>
      <c r="AH28" s="1557">
        <f>AH71*INDEX('Pro Forma'!$1:$1048576,MATCH('Cash Flow_Monthly'!$A28,'Pro Forma'!$A:$A,0),MATCH('Cash Flow_Monthly'!AH$2,'Pro Forma'!$1:$1,0))*IF(AH$3&gt;'Project Summary'!$G$7,0,1)</f>
        <v>14561.662499999997</v>
      </c>
      <c r="AI28" s="1557">
        <f>AI71*INDEX('Pro Forma'!$1:$1048576,MATCH('Cash Flow_Monthly'!$A28,'Pro Forma'!$A:$A,0),MATCH('Cash Flow_Monthly'!AI$2,'Pro Forma'!$1:$1,0))*IF(AI$3&gt;'Project Summary'!$G$7,0,1)</f>
        <v>14561.662499999997</v>
      </c>
      <c r="AJ28" s="1557">
        <f>AJ71*INDEX('Pro Forma'!$1:$1048576,MATCH('Cash Flow_Monthly'!$A28,'Pro Forma'!$A:$A,0),MATCH('Cash Flow_Monthly'!AJ$2,'Pro Forma'!$1:$1,0))*IF(AJ$3&gt;'Project Summary'!$G$7,0,1)</f>
        <v>14561.662499999997</v>
      </c>
      <c r="AK28" s="1557">
        <f>AK71*INDEX('Pro Forma'!$1:$1048576,MATCH('Cash Flow_Monthly'!$A28,'Pro Forma'!$A:$A,0),MATCH('Cash Flow_Monthly'!AK$2,'Pro Forma'!$1:$1,0))*IF(AK$3&gt;'Project Summary'!$G$7,0,1)</f>
        <v>14561.662499999997</v>
      </c>
      <c r="AL28" s="1557">
        <f>AL71*INDEX('Pro Forma'!$1:$1048576,MATCH('Cash Flow_Monthly'!$A28,'Pro Forma'!$A:$A,0),MATCH('Cash Flow_Monthly'!AL$2,'Pro Forma'!$1:$1,0))*IF(AL$3&gt;'Project Summary'!$G$7,0,1)</f>
        <v>14561.662499999997</v>
      </c>
      <c r="AM28" s="1557">
        <f>AM71*INDEX('Pro Forma'!$1:$1048576,MATCH('Cash Flow_Monthly'!$A28,'Pro Forma'!$A:$A,0),MATCH('Cash Flow_Monthly'!AM$2,'Pro Forma'!$1:$1,0))*IF(AM$3&gt;'Project Summary'!$G$7,0,1)</f>
        <v>14561.662499999997</v>
      </c>
      <c r="AN28" s="1557">
        <f>AN71*INDEX('Pro Forma'!$1:$1048576,MATCH('Cash Flow_Monthly'!$A28,'Pro Forma'!$A:$A,0),MATCH('Cash Flow_Monthly'!AN$2,'Pro Forma'!$1:$1,0))*IF(AN$3&gt;'Project Summary'!$G$7,0,1)</f>
        <v>14561.662499999997</v>
      </c>
      <c r="AO28" s="1557">
        <f>AO71*INDEX('Pro Forma'!$1:$1048576,MATCH('Cash Flow_Monthly'!$A28,'Pro Forma'!$A:$A,0),MATCH('Cash Flow_Monthly'!AO$2,'Pro Forma'!$1:$1,0))*IF(AO$3&gt;'Project Summary'!$G$7,0,1)</f>
        <v>14925.704062499997</v>
      </c>
      <c r="AP28" s="1557">
        <f>AP71*INDEX('Pro Forma'!$1:$1048576,MATCH('Cash Flow_Monthly'!$A28,'Pro Forma'!$A:$A,0),MATCH('Cash Flow_Monthly'!AP$2,'Pro Forma'!$1:$1,0))*IF(AP$3&gt;'Project Summary'!$G$7,0,1)</f>
        <v>14925.704062499997</v>
      </c>
      <c r="AQ28" s="1557">
        <f>AQ71*INDEX('Pro Forma'!$1:$1048576,MATCH('Cash Flow_Monthly'!$A28,'Pro Forma'!$A:$A,0),MATCH('Cash Flow_Monthly'!AQ$2,'Pro Forma'!$1:$1,0))*IF(AQ$3&gt;'Project Summary'!$G$7,0,1)</f>
        <v>14925.704062499997</v>
      </c>
      <c r="AR28" s="1557">
        <f>AR71*INDEX('Pro Forma'!$1:$1048576,MATCH('Cash Flow_Monthly'!$A28,'Pro Forma'!$A:$A,0),MATCH('Cash Flow_Monthly'!AR$2,'Pro Forma'!$1:$1,0))*IF(AR$3&gt;'Project Summary'!$G$7,0,1)</f>
        <v>14925.704062499997</v>
      </c>
      <c r="AS28" s="1557">
        <f>AS71*INDEX('Pro Forma'!$1:$1048576,MATCH('Cash Flow_Monthly'!$A28,'Pro Forma'!$A:$A,0),MATCH('Cash Flow_Monthly'!AS$2,'Pro Forma'!$1:$1,0))*IF(AS$3&gt;'Project Summary'!$G$7,0,1)</f>
        <v>14925.704062499997</v>
      </c>
      <c r="AT28" s="1557">
        <f>AT71*INDEX('Pro Forma'!$1:$1048576,MATCH('Cash Flow_Monthly'!$A28,'Pro Forma'!$A:$A,0),MATCH('Cash Flow_Monthly'!AT$2,'Pro Forma'!$1:$1,0))*IF(AT$3&gt;'Project Summary'!$G$7,0,1)</f>
        <v>14925.704062499997</v>
      </c>
      <c r="AU28" s="1557">
        <f>AU71*INDEX('Pro Forma'!$1:$1048576,MATCH('Cash Flow_Monthly'!$A28,'Pro Forma'!$A:$A,0),MATCH('Cash Flow_Monthly'!AU$2,'Pro Forma'!$1:$1,0))*IF(AU$3&gt;'Project Summary'!$G$7,0,1)</f>
        <v>14925.704062499997</v>
      </c>
      <c r="AV28" s="1557">
        <f>AV71*INDEX('Pro Forma'!$1:$1048576,MATCH('Cash Flow_Monthly'!$A28,'Pro Forma'!$A:$A,0),MATCH('Cash Flow_Monthly'!AV$2,'Pro Forma'!$1:$1,0))*IF(AV$3&gt;'Project Summary'!$G$7,0,1)</f>
        <v>14925.704062499997</v>
      </c>
      <c r="AW28" s="1557">
        <f>AW71*INDEX('Pro Forma'!$1:$1048576,MATCH('Cash Flow_Monthly'!$A28,'Pro Forma'!$A:$A,0),MATCH('Cash Flow_Monthly'!AW$2,'Pro Forma'!$1:$1,0))*IF(AW$3&gt;'Project Summary'!$G$7,0,1)</f>
        <v>14925.704062499997</v>
      </c>
      <c r="AX28" s="1557">
        <f>AX71*INDEX('Pro Forma'!$1:$1048576,MATCH('Cash Flow_Monthly'!$A28,'Pro Forma'!$A:$A,0),MATCH('Cash Flow_Monthly'!AX$2,'Pro Forma'!$1:$1,0))*IF(AX$3&gt;'Project Summary'!$G$7,0,1)</f>
        <v>14925.704062499997</v>
      </c>
      <c r="AY28" s="1557">
        <f>AY71*INDEX('Pro Forma'!$1:$1048576,MATCH('Cash Flow_Monthly'!$A28,'Pro Forma'!$A:$A,0),MATCH('Cash Flow_Monthly'!AY$2,'Pro Forma'!$1:$1,0))*IF(AY$3&gt;'Project Summary'!$G$7,0,1)</f>
        <v>14925.704062499997</v>
      </c>
      <c r="AZ28" s="1557">
        <f>AZ71*INDEX('Pro Forma'!$1:$1048576,MATCH('Cash Flow_Monthly'!$A28,'Pro Forma'!$A:$A,0),MATCH('Cash Flow_Monthly'!AZ$2,'Pro Forma'!$1:$1,0))*IF(AZ$3&gt;'Project Summary'!$G$7,0,1)</f>
        <v>14925.704062499997</v>
      </c>
      <c r="BA28" s="1557">
        <f>BA71*INDEX('Pro Forma'!$1:$1048576,MATCH('Cash Flow_Monthly'!$A28,'Pro Forma'!$A:$A,0),MATCH('Cash Flow_Monthly'!BA$2,'Pro Forma'!$1:$1,0))*IF(BA$3&gt;'Project Summary'!$G$7,0,1)</f>
        <v>15298.846664062494</v>
      </c>
      <c r="BB28" s="1557">
        <f>BB71*INDEX('Pro Forma'!$1:$1048576,MATCH('Cash Flow_Monthly'!$A28,'Pro Forma'!$A:$A,0),MATCH('Cash Flow_Monthly'!BB$2,'Pro Forma'!$1:$1,0))*IF(BB$3&gt;'Project Summary'!$G$7,0,1)</f>
        <v>15298.846664062494</v>
      </c>
      <c r="BC28" s="1557">
        <f>BC71*INDEX('Pro Forma'!$1:$1048576,MATCH('Cash Flow_Monthly'!$A28,'Pro Forma'!$A:$A,0),MATCH('Cash Flow_Monthly'!BC$2,'Pro Forma'!$1:$1,0))*IF(BC$3&gt;'Project Summary'!$G$7,0,1)</f>
        <v>15298.846664062494</v>
      </c>
      <c r="BD28" s="1557">
        <f>BD71*INDEX('Pro Forma'!$1:$1048576,MATCH('Cash Flow_Monthly'!$A28,'Pro Forma'!$A:$A,0),MATCH('Cash Flow_Monthly'!BD$2,'Pro Forma'!$1:$1,0))*IF(BD$3&gt;'Project Summary'!$G$7,0,1)</f>
        <v>15298.846664062494</v>
      </c>
      <c r="BE28" s="1557">
        <f>BE71*INDEX('Pro Forma'!$1:$1048576,MATCH('Cash Flow_Monthly'!$A28,'Pro Forma'!$A:$A,0),MATCH('Cash Flow_Monthly'!BE$2,'Pro Forma'!$1:$1,0))*IF(BE$3&gt;'Project Summary'!$G$7,0,1)</f>
        <v>15298.846664062494</v>
      </c>
      <c r="BF28" s="1557">
        <f>BF71*INDEX('Pro Forma'!$1:$1048576,MATCH('Cash Flow_Monthly'!$A28,'Pro Forma'!$A:$A,0),MATCH('Cash Flow_Monthly'!BF$2,'Pro Forma'!$1:$1,0))*IF(BF$3&gt;'Project Summary'!$G$7,0,1)</f>
        <v>15298.846664062494</v>
      </c>
      <c r="BG28" s="1557">
        <f>BG71*INDEX('Pro Forma'!$1:$1048576,MATCH('Cash Flow_Monthly'!$A28,'Pro Forma'!$A:$A,0),MATCH('Cash Flow_Monthly'!BG$2,'Pro Forma'!$1:$1,0))*IF(BG$3&gt;'Project Summary'!$G$7,0,1)</f>
        <v>15298.846664062494</v>
      </c>
      <c r="BH28" s="1557">
        <f>BH71*INDEX('Pro Forma'!$1:$1048576,MATCH('Cash Flow_Monthly'!$A28,'Pro Forma'!$A:$A,0),MATCH('Cash Flow_Monthly'!BH$2,'Pro Forma'!$1:$1,0))*IF(BH$3&gt;'Project Summary'!$G$7,0,1)</f>
        <v>15298.846664062494</v>
      </c>
      <c r="BI28" s="1557">
        <f>BI71*INDEX('Pro Forma'!$1:$1048576,MATCH('Cash Flow_Monthly'!$A28,'Pro Forma'!$A:$A,0),MATCH('Cash Flow_Monthly'!BI$2,'Pro Forma'!$1:$1,0))*IF(BI$3&gt;'Project Summary'!$G$7,0,1)</f>
        <v>15298.846664062494</v>
      </c>
      <c r="BJ28" s="1557">
        <f>BJ71*INDEX('Pro Forma'!$1:$1048576,MATCH('Cash Flow_Monthly'!$A28,'Pro Forma'!$A:$A,0),MATCH('Cash Flow_Monthly'!BJ$2,'Pro Forma'!$1:$1,0))*IF(BJ$3&gt;'Project Summary'!$G$7,0,1)</f>
        <v>15298.846664062494</v>
      </c>
      <c r="BK28" s="1557">
        <f>BK71*INDEX('Pro Forma'!$1:$1048576,MATCH('Cash Flow_Monthly'!$A28,'Pro Forma'!$A:$A,0),MATCH('Cash Flow_Monthly'!BK$2,'Pro Forma'!$1:$1,0))*IF(BK$3&gt;'Project Summary'!$G$7,0,1)</f>
        <v>15298.846664062494</v>
      </c>
      <c r="BL28" s="1557">
        <f>BL71*INDEX('Pro Forma'!$1:$1048576,MATCH('Cash Flow_Monthly'!$A28,'Pro Forma'!$A:$A,0),MATCH('Cash Flow_Monthly'!BL$2,'Pro Forma'!$1:$1,0))*IF(BL$3&gt;'Project Summary'!$G$7,0,1)</f>
        <v>15298.846664062494</v>
      </c>
      <c r="BM28" s="1557">
        <f>BM71*INDEX('Pro Forma'!$1:$1048576,MATCH('Cash Flow_Monthly'!$A28,'Pro Forma'!$A:$A,0),MATCH('Cash Flow_Monthly'!BM$2,'Pro Forma'!$1:$1,0))*IF(BM$3&gt;'Project Summary'!$G$7,0,1)</f>
        <v>15681.317830664057</v>
      </c>
      <c r="BN28" s="1557">
        <f>BN71*INDEX('Pro Forma'!$1:$1048576,MATCH('Cash Flow_Monthly'!$A28,'Pro Forma'!$A:$A,0),MATCH('Cash Flow_Monthly'!BN$2,'Pro Forma'!$1:$1,0))*IF(BN$3&gt;'Project Summary'!$G$7,0,1)</f>
        <v>15681.317830664057</v>
      </c>
      <c r="BO28" s="1557">
        <f>BO71*INDEX('Pro Forma'!$1:$1048576,MATCH('Cash Flow_Monthly'!$A28,'Pro Forma'!$A:$A,0),MATCH('Cash Flow_Monthly'!BO$2,'Pro Forma'!$1:$1,0))*IF(BO$3&gt;'Project Summary'!$G$7,0,1)</f>
        <v>15681.317830664057</v>
      </c>
      <c r="BP28" s="1557">
        <f>BP71*INDEX('Pro Forma'!$1:$1048576,MATCH('Cash Flow_Monthly'!$A28,'Pro Forma'!$A:$A,0),MATCH('Cash Flow_Monthly'!BP$2,'Pro Forma'!$1:$1,0))*IF(BP$3&gt;'Project Summary'!$G$7,0,1)</f>
        <v>15681.317830664057</v>
      </c>
      <c r="BQ28" s="1557">
        <f>BQ71*INDEX('Pro Forma'!$1:$1048576,MATCH('Cash Flow_Monthly'!$A28,'Pro Forma'!$A:$A,0),MATCH('Cash Flow_Monthly'!BQ$2,'Pro Forma'!$1:$1,0))*IF(BQ$3&gt;'Project Summary'!$G$7,0,1)</f>
        <v>15681.317830664057</v>
      </c>
      <c r="BR28" s="1557">
        <f>BR71*INDEX('Pro Forma'!$1:$1048576,MATCH('Cash Flow_Monthly'!$A28,'Pro Forma'!$A:$A,0),MATCH('Cash Flow_Monthly'!BR$2,'Pro Forma'!$1:$1,0))*IF(BR$3&gt;'Project Summary'!$G$7,0,1)</f>
        <v>15681.317830664057</v>
      </c>
      <c r="BS28" s="1557">
        <f>BS71*INDEX('Pro Forma'!$1:$1048576,MATCH('Cash Flow_Monthly'!$A28,'Pro Forma'!$A:$A,0),MATCH('Cash Flow_Monthly'!BS$2,'Pro Forma'!$1:$1,0))*IF(BS$3&gt;'Project Summary'!$G$7,0,1)</f>
        <v>15681.317830664057</v>
      </c>
      <c r="BT28" s="1557">
        <f>BT71*INDEX('Pro Forma'!$1:$1048576,MATCH('Cash Flow_Monthly'!$A28,'Pro Forma'!$A:$A,0),MATCH('Cash Flow_Monthly'!BT$2,'Pro Forma'!$1:$1,0))*IF(BT$3&gt;'Project Summary'!$G$7,0,1)</f>
        <v>15681.317830664057</v>
      </c>
      <c r="BU28" s="1557">
        <f>BU71*INDEX('Pro Forma'!$1:$1048576,MATCH('Cash Flow_Monthly'!$A28,'Pro Forma'!$A:$A,0),MATCH('Cash Flow_Monthly'!BU$2,'Pro Forma'!$1:$1,0))*IF(BU$3&gt;'Project Summary'!$G$7,0,1)</f>
        <v>15681.317830664057</v>
      </c>
      <c r="BV28" s="1557">
        <f>BV71*INDEX('Pro Forma'!$1:$1048576,MATCH('Cash Flow_Monthly'!$A28,'Pro Forma'!$A:$A,0),MATCH('Cash Flow_Monthly'!BV$2,'Pro Forma'!$1:$1,0))*IF(BV$3&gt;'Project Summary'!$G$7,0,1)</f>
        <v>15681.317830664057</v>
      </c>
      <c r="BW28" s="1557">
        <f>BW71*INDEX('Pro Forma'!$1:$1048576,MATCH('Cash Flow_Monthly'!$A28,'Pro Forma'!$A:$A,0),MATCH('Cash Flow_Monthly'!BW$2,'Pro Forma'!$1:$1,0))*IF(BW$3&gt;'Project Summary'!$G$7,0,1)</f>
        <v>15681.317830664057</v>
      </c>
      <c r="BX28" s="1557">
        <f>BX71*INDEX('Pro Forma'!$1:$1048576,MATCH('Cash Flow_Monthly'!$A28,'Pro Forma'!$A:$A,0),MATCH('Cash Flow_Monthly'!BX$2,'Pro Forma'!$1:$1,0))*IF(BX$3&gt;'Project Summary'!$G$7,0,1)</f>
        <v>15681.317830664057</v>
      </c>
      <c r="BY28" s="1557">
        <f>BY71*INDEX('Pro Forma'!$1:$1048576,MATCH('Cash Flow_Monthly'!$A28,'Pro Forma'!$A:$A,0),MATCH('Cash Flow_Monthly'!BY$2,'Pro Forma'!$1:$1,0))*IF(BY$3&gt;'Project Summary'!$G$7,0,1)</f>
        <v>16073.350776430658</v>
      </c>
      <c r="BZ28" s="1557">
        <f>BZ71*INDEX('Pro Forma'!$1:$1048576,MATCH('Cash Flow_Monthly'!$A28,'Pro Forma'!$A:$A,0),MATCH('Cash Flow_Monthly'!BZ$2,'Pro Forma'!$1:$1,0))*IF(BZ$3&gt;'Project Summary'!$G$7,0,1)</f>
        <v>16073.350776430658</v>
      </c>
      <c r="CA28" s="1557">
        <f>CA71*INDEX('Pro Forma'!$1:$1048576,MATCH('Cash Flow_Monthly'!$A28,'Pro Forma'!$A:$A,0),MATCH('Cash Flow_Monthly'!CA$2,'Pro Forma'!$1:$1,0))*IF(CA$3&gt;'Project Summary'!$G$7,0,1)</f>
        <v>16073.350776430658</v>
      </c>
      <c r="CB28" s="1557">
        <f>CB71*INDEX('Pro Forma'!$1:$1048576,MATCH('Cash Flow_Monthly'!$A28,'Pro Forma'!$A:$A,0),MATCH('Cash Flow_Monthly'!CB$2,'Pro Forma'!$1:$1,0))*IF(CB$3&gt;'Project Summary'!$G$7,0,1)</f>
        <v>16073.350776430658</v>
      </c>
      <c r="CC28" s="1557">
        <f>CC71*INDEX('Pro Forma'!$1:$1048576,MATCH('Cash Flow_Monthly'!$A28,'Pro Forma'!$A:$A,0),MATCH('Cash Flow_Monthly'!CC$2,'Pro Forma'!$1:$1,0))*IF(CC$3&gt;'Project Summary'!$G$7,0,1)</f>
        <v>16073.350776430658</v>
      </c>
      <c r="CD28" s="1557">
        <f>CD71*INDEX('Pro Forma'!$1:$1048576,MATCH('Cash Flow_Monthly'!$A28,'Pro Forma'!$A:$A,0),MATCH('Cash Flow_Monthly'!CD$2,'Pro Forma'!$1:$1,0))*IF(CD$3&gt;'Project Summary'!$G$7,0,1)</f>
        <v>16073.350776430658</v>
      </c>
      <c r="CE28" s="1557">
        <f>CE71*INDEX('Pro Forma'!$1:$1048576,MATCH('Cash Flow_Monthly'!$A28,'Pro Forma'!$A:$A,0),MATCH('Cash Flow_Monthly'!CE$2,'Pro Forma'!$1:$1,0))*IF(CE$3&gt;'Project Summary'!$G$7,0,1)</f>
        <v>16073.350776430658</v>
      </c>
      <c r="CF28" s="1557">
        <f>CF71*INDEX('Pro Forma'!$1:$1048576,MATCH('Cash Flow_Monthly'!$A28,'Pro Forma'!$A:$A,0),MATCH('Cash Flow_Monthly'!CF$2,'Pro Forma'!$1:$1,0))*IF(CF$3&gt;'Project Summary'!$G$7,0,1)</f>
        <v>16073.350776430658</v>
      </c>
      <c r="CG28" s="1557">
        <f>CG71*INDEX('Pro Forma'!$1:$1048576,MATCH('Cash Flow_Monthly'!$A28,'Pro Forma'!$A:$A,0),MATCH('Cash Flow_Monthly'!CG$2,'Pro Forma'!$1:$1,0))*IF(CG$3&gt;'Project Summary'!$G$7,0,1)</f>
        <v>16073.350776430658</v>
      </c>
      <c r="CH28" s="1557">
        <f>CH71*INDEX('Pro Forma'!$1:$1048576,MATCH('Cash Flow_Monthly'!$A28,'Pro Forma'!$A:$A,0),MATCH('Cash Flow_Monthly'!CH$2,'Pro Forma'!$1:$1,0))*IF(CH$3&gt;'Project Summary'!$G$7,0,1)</f>
        <v>16073.350776430658</v>
      </c>
      <c r="CI28" s="1557">
        <f>CI71*INDEX('Pro Forma'!$1:$1048576,MATCH('Cash Flow_Monthly'!$A28,'Pro Forma'!$A:$A,0),MATCH('Cash Flow_Monthly'!CI$2,'Pro Forma'!$1:$1,0))*IF(CI$3&gt;'Project Summary'!$G$7,0,1)</f>
        <v>16073.350776430658</v>
      </c>
      <c r="CJ28" s="1557">
        <f>CJ71*INDEX('Pro Forma'!$1:$1048576,MATCH('Cash Flow_Monthly'!$A28,'Pro Forma'!$A:$A,0),MATCH('Cash Flow_Monthly'!CJ$2,'Pro Forma'!$1:$1,0))*IF(CJ$3&gt;'Project Summary'!$G$7,0,1)</f>
        <v>16073.350776430658</v>
      </c>
      <c r="CK28" s="1557">
        <f>CK71*INDEX('Pro Forma'!$1:$1048576,MATCH('Cash Flow_Monthly'!$A28,'Pro Forma'!$A:$A,0),MATCH('Cash Flow_Monthly'!CK$2,'Pro Forma'!$1:$1,0))*IF(CK$3&gt;'Project Summary'!$G$7,0,1)</f>
        <v>0</v>
      </c>
      <c r="CL28" s="1557">
        <f>CL71*INDEX('Pro Forma'!$1:$1048576,MATCH('Cash Flow_Monthly'!$A28,'Pro Forma'!$A:$A,0),MATCH('Cash Flow_Monthly'!CL$2,'Pro Forma'!$1:$1,0))*IF(CL$3&gt;'Project Summary'!$G$7,0,1)</f>
        <v>0</v>
      </c>
      <c r="CM28" s="1557">
        <f>CM71*INDEX('Pro Forma'!$1:$1048576,MATCH('Cash Flow_Monthly'!$A28,'Pro Forma'!$A:$A,0),MATCH('Cash Flow_Monthly'!CM$2,'Pro Forma'!$1:$1,0))*IF(CM$3&gt;'Project Summary'!$G$7,0,1)</f>
        <v>0</v>
      </c>
      <c r="CN28" s="1557">
        <f>CN71*INDEX('Pro Forma'!$1:$1048576,MATCH('Cash Flow_Monthly'!$A28,'Pro Forma'!$A:$A,0),MATCH('Cash Flow_Monthly'!CN$2,'Pro Forma'!$1:$1,0))*IF(CN$3&gt;'Project Summary'!$G$7,0,1)</f>
        <v>0</v>
      </c>
      <c r="CO28" s="1557">
        <f>CO71*INDEX('Pro Forma'!$1:$1048576,MATCH('Cash Flow_Monthly'!$A28,'Pro Forma'!$A:$A,0),MATCH('Cash Flow_Monthly'!CO$2,'Pro Forma'!$1:$1,0))*IF(CO$3&gt;'Project Summary'!$G$7,0,1)</f>
        <v>0</v>
      </c>
      <c r="CP28" s="1557">
        <f>CP71*INDEX('Pro Forma'!$1:$1048576,MATCH('Cash Flow_Monthly'!$A28,'Pro Forma'!$A:$A,0),MATCH('Cash Flow_Monthly'!CP$2,'Pro Forma'!$1:$1,0))*IF(CP$3&gt;'Project Summary'!$G$7,0,1)</f>
        <v>0</v>
      </c>
      <c r="CQ28" s="1557">
        <f>CQ71*INDEX('Pro Forma'!$1:$1048576,MATCH('Cash Flow_Monthly'!$A28,'Pro Forma'!$A:$A,0),MATCH('Cash Flow_Monthly'!CQ$2,'Pro Forma'!$1:$1,0))*IF(CQ$3&gt;'Project Summary'!$G$7,0,1)</f>
        <v>0</v>
      </c>
      <c r="CR28" s="1557">
        <f>CR71*INDEX('Pro Forma'!$1:$1048576,MATCH('Cash Flow_Monthly'!$A28,'Pro Forma'!$A:$A,0),MATCH('Cash Flow_Monthly'!CR$2,'Pro Forma'!$1:$1,0))*IF(CR$3&gt;'Project Summary'!$G$7,0,1)</f>
        <v>0</v>
      </c>
      <c r="CS28" s="1557">
        <f>CS71*INDEX('Pro Forma'!$1:$1048576,MATCH('Cash Flow_Monthly'!$A28,'Pro Forma'!$A:$A,0),MATCH('Cash Flow_Monthly'!CS$2,'Pro Forma'!$1:$1,0))*IF(CS$3&gt;'Project Summary'!$G$7,0,1)</f>
        <v>0</v>
      </c>
      <c r="CT28" s="1557">
        <f>CT71*INDEX('Pro Forma'!$1:$1048576,MATCH('Cash Flow_Monthly'!$A28,'Pro Forma'!$A:$A,0),MATCH('Cash Flow_Monthly'!CT$2,'Pro Forma'!$1:$1,0))*IF(CT$3&gt;'Project Summary'!$G$7,0,1)</f>
        <v>0</v>
      </c>
      <c r="CU28" s="1557">
        <f>CU71*INDEX('Pro Forma'!$1:$1048576,MATCH('Cash Flow_Monthly'!$A28,'Pro Forma'!$A:$A,0),MATCH('Cash Flow_Monthly'!CU$2,'Pro Forma'!$1:$1,0))*IF(CU$3&gt;'Project Summary'!$G$7,0,1)</f>
        <v>0</v>
      </c>
      <c r="CV28" s="1557">
        <f>CV71*INDEX('Pro Forma'!$1:$1048576,MATCH('Cash Flow_Monthly'!$A28,'Pro Forma'!$A:$A,0),MATCH('Cash Flow_Monthly'!CV$2,'Pro Forma'!$1:$1,0))*IF(CV$3&gt;'Project Summary'!$G$7,0,1)</f>
        <v>0</v>
      </c>
      <c r="CW28" s="1557">
        <f>CW71*INDEX('Pro Forma'!$1:$1048576,MATCH('Cash Flow_Monthly'!$A28,'Pro Forma'!$A:$A,0),MATCH('Cash Flow_Monthly'!CW$2,'Pro Forma'!$1:$1,0))*IF(CW$3&gt;'Project Summary'!$G$7,0,1)</f>
        <v>0</v>
      </c>
      <c r="CX28" s="1557">
        <f>CX71*INDEX('Pro Forma'!$1:$1048576,MATCH('Cash Flow_Monthly'!$A28,'Pro Forma'!$A:$A,0),MATCH('Cash Flow_Monthly'!CX$2,'Pro Forma'!$1:$1,0))*IF(CX$3&gt;'Project Summary'!$G$7,0,1)</f>
        <v>0</v>
      </c>
      <c r="CY28" s="1557">
        <f>CY71*INDEX('Pro Forma'!$1:$1048576,MATCH('Cash Flow_Monthly'!$A28,'Pro Forma'!$A:$A,0),MATCH('Cash Flow_Monthly'!CY$2,'Pro Forma'!$1:$1,0))*IF(CY$3&gt;'Project Summary'!$G$7,0,1)</f>
        <v>0</v>
      </c>
      <c r="CZ28" s="1557">
        <f>CZ71*INDEX('Pro Forma'!$1:$1048576,MATCH('Cash Flow_Monthly'!$A28,'Pro Forma'!$A:$A,0),MATCH('Cash Flow_Monthly'!CZ$2,'Pro Forma'!$1:$1,0))*IF(CZ$3&gt;'Project Summary'!$G$7,0,1)</f>
        <v>0</v>
      </c>
      <c r="DA28" s="1557">
        <f>DA71*INDEX('Pro Forma'!$1:$1048576,MATCH('Cash Flow_Monthly'!$A28,'Pro Forma'!$A:$A,0),MATCH('Cash Flow_Monthly'!DA$2,'Pro Forma'!$1:$1,0))*IF(DA$3&gt;'Project Summary'!$G$7,0,1)</f>
        <v>0</v>
      </c>
      <c r="DB28" s="1557">
        <f>DB71*INDEX('Pro Forma'!$1:$1048576,MATCH('Cash Flow_Monthly'!$A28,'Pro Forma'!$A:$A,0),MATCH('Cash Flow_Monthly'!DB$2,'Pro Forma'!$1:$1,0))*IF(DB$3&gt;'Project Summary'!$G$7,0,1)</f>
        <v>0</v>
      </c>
      <c r="DC28" s="1557">
        <f>DC71*INDEX('Pro Forma'!$1:$1048576,MATCH('Cash Flow_Monthly'!$A28,'Pro Forma'!$A:$A,0),MATCH('Cash Flow_Monthly'!DC$2,'Pro Forma'!$1:$1,0))*IF(DC$3&gt;'Project Summary'!$G$7,0,1)</f>
        <v>0</v>
      </c>
      <c r="DD28" s="1557">
        <f>DD71*INDEX('Pro Forma'!$1:$1048576,MATCH('Cash Flow_Monthly'!$A28,'Pro Forma'!$A:$A,0),MATCH('Cash Flow_Monthly'!DD$2,'Pro Forma'!$1:$1,0))*IF(DD$3&gt;'Project Summary'!$G$7,0,1)</f>
        <v>0</v>
      </c>
      <c r="DE28" s="1557">
        <f>DE71*INDEX('Pro Forma'!$1:$1048576,MATCH('Cash Flow_Monthly'!$A28,'Pro Forma'!$A:$A,0),MATCH('Cash Flow_Monthly'!DE$2,'Pro Forma'!$1:$1,0))*IF(DE$3&gt;'Project Summary'!$G$7,0,1)</f>
        <v>0</v>
      </c>
      <c r="DF28" s="1557">
        <f>DF71*INDEX('Pro Forma'!$1:$1048576,MATCH('Cash Flow_Monthly'!$A28,'Pro Forma'!$A:$A,0),MATCH('Cash Flow_Monthly'!DF$2,'Pro Forma'!$1:$1,0))*IF(DF$3&gt;'Project Summary'!$G$7,0,1)</f>
        <v>0</v>
      </c>
      <c r="DG28" s="1557">
        <f>DG71*INDEX('Pro Forma'!$1:$1048576,MATCH('Cash Flow_Monthly'!$A28,'Pro Forma'!$A:$A,0),MATCH('Cash Flow_Monthly'!DG$2,'Pro Forma'!$1:$1,0))*IF(DG$3&gt;'Project Summary'!$G$7,0,1)</f>
        <v>0</v>
      </c>
      <c r="DH28" s="1557">
        <f>DH71*INDEX('Pro Forma'!$1:$1048576,MATCH('Cash Flow_Monthly'!$A28,'Pro Forma'!$A:$A,0),MATCH('Cash Flow_Monthly'!DH$2,'Pro Forma'!$1:$1,0))*IF(DH$3&gt;'Project Summary'!$G$7,0,1)</f>
        <v>0</v>
      </c>
      <c r="DI28" s="1557">
        <f>DI71*INDEX('Pro Forma'!$1:$1048576,MATCH('Cash Flow_Monthly'!$A28,'Pro Forma'!$A:$A,0),MATCH('Cash Flow_Monthly'!DI$2,'Pro Forma'!$1:$1,0))*IF(DI$3&gt;'Project Summary'!$G$7,0,1)</f>
        <v>0</v>
      </c>
      <c r="DJ28" s="1557">
        <f>DJ71*INDEX('Pro Forma'!$1:$1048576,MATCH('Cash Flow_Monthly'!$A28,'Pro Forma'!$A:$A,0),MATCH('Cash Flow_Monthly'!DJ$2,'Pro Forma'!$1:$1,0))*IF(DJ$3&gt;'Project Summary'!$G$7,0,1)</f>
        <v>0</v>
      </c>
      <c r="DK28" s="1557">
        <f>DK71*INDEX('Pro Forma'!$1:$1048576,MATCH('Cash Flow_Monthly'!$A28,'Pro Forma'!$A:$A,0),MATCH('Cash Flow_Monthly'!DK$2,'Pro Forma'!$1:$1,0))*IF(DK$3&gt;'Project Summary'!$G$7,0,1)</f>
        <v>0</v>
      </c>
      <c r="DL28" s="1557">
        <f>DL71*INDEX('Pro Forma'!$1:$1048576,MATCH('Cash Flow_Monthly'!$A28,'Pro Forma'!$A:$A,0),MATCH('Cash Flow_Monthly'!DL$2,'Pro Forma'!$1:$1,0))*IF(DL$3&gt;'Project Summary'!$G$7,0,1)</f>
        <v>0</v>
      </c>
      <c r="DM28" s="1557">
        <f>DM71*INDEX('Pro Forma'!$1:$1048576,MATCH('Cash Flow_Monthly'!$A28,'Pro Forma'!$A:$A,0),MATCH('Cash Flow_Monthly'!DM$2,'Pro Forma'!$1:$1,0))*IF(DM$3&gt;'Project Summary'!$G$7,0,1)</f>
        <v>0</v>
      </c>
      <c r="DN28" s="1557">
        <f>DN71*INDEX('Pro Forma'!$1:$1048576,MATCH('Cash Flow_Monthly'!$A28,'Pro Forma'!$A:$A,0),MATCH('Cash Flow_Monthly'!DN$2,'Pro Forma'!$1:$1,0))*IF(DN$3&gt;'Project Summary'!$G$7,0,1)</f>
        <v>0</v>
      </c>
      <c r="DO28" s="1557">
        <f>DO71*INDEX('Pro Forma'!$1:$1048576,MATCH('Cash Flow_Monthly'!$A28,'Pro Forma'!$A:$A,0),MATCH('Cash Flow_Monthly'!DO$2,'Pro Forma'!$1:$1,0))*IF(DO$3&gt;'Project Summary'!$G$7,0,1)</f>
        <v>0</v>
      </c>
      <c r="DP28" s="1557">
        <f>DP71*INDEX('Pro Forma'!$1:$1048576,MATCH('Cash Flow_Monthly'!$A28,'Pro Forma'!$A:$A,0),MATCH('Cash Flow_Monthly'!DP$2,'Pro Forma'!$1:$1,0))*IF(DP$3&gt;'Project Summary'!$G$7,0,1)</f>
        <v>0</v>
      </c>
      <c r="DQ28" s="1557">
        <f>DQ71*INDEX('Pro Forma'!$1:$1048576,MATCH('Cash Flow_Monthly'!$A28,'Pro Forma'!$A:$A,0),MATCH('Cash Flow_Monthly'!DQ$2,'Pro Forma'!$1:$1,0))*IF(DQ$3&gt;'Project Summary'!$G$7,0,1)</f>
        <v>0</v>
      </c>
      <c r="DR28" s="1557">
        <f>DR71*INDEX('Pro Forma'!$1:$1048576,MATCH('Cash Flow_Monthly'!$A28,'Pro Forma'!$A:$A,0),MATCH('Cash Flow_Monthly'!DR$2,'Pro Forma'!$1:$1,0))*IF(DR$3&gt;'Project Summary'!$G$7,0,1)</f>
        <v>0</v>
      </c>
      <c r="DS28" s="1557">
        <f>DS71*INDEX('Pro Forma'!$1:$1048576,MATCH('Cash Flow_Monthly'!$A28,'Pro Forma'!$A:$A,0),MATCH('Cash Flow_Monthly'!DS$2,'Pro Forma'!$1:$1,0))*IF(DS$3&gt;'Project Summary'!$G$7,0,1)</f>
        <v>0</v>
      </c>
      <c r="DT28" s="1557">
        <f>DT71*INDEX('Pro Forma'!$1:$1048576,MATCH('Cash Flow_Monthly'!$A28,'Pro Forma'!$A:$A,0),MATCH('Cash Flow_Monthly'!DT$2,'Pro Forma'!$1:$1,0))*IF(DT$3&gt;'Project Summary'!$G$7,0,1)</f>
        <v>0</v>
      </c>
      <c r="DU28" s="1558"/>
    </row>
    <row r="29" spans="1:125" s="1559" customFormat="1">
      <c r="A29" s="1554" t="str">
        <f>'Pro Forma'!A32</f>
        <v>RUBS - 5735 - Utility Billing Expense</v>
      </c>
      <c r="B29" s="1556"/>
      <c r="C29" s="1556"/>
      <c r="D29" s="1556"/>
      <c r="E29" s="1557">
        <f>E72*INDEX('Pro Forma'!$1:$1048576,MATCH('Cash Flow_Monthly'!$A29,'Pro Forma'!$A:$A,0),MATCH('Cash Flow_Monthly'!E$2,'Pro Forma'!$1:$1,0))*IF(E$3&gt;'Project Summary'!$G$7,0,1)</f>
        <v>0</v>
      </c>
      <c r="F29" s="1557">
        <f>F72*INDEX('Pro Forma'!$1:$1048576,MATCH('Cash Flow_Monthly'!$A29,'Pro Forma'!$A:$A,0),MATCH('Cash Flow_Monthly'!F$2,'Pro Forma'!$1:$1,0))*IF(F$3&gt;'Project Summary'!$G$7,0,1)</f>
        <v>0</v>
      </c>
      <c r="G29" s="1557">
        <f>G72*INDEX('Pro Forma'!$1:$1048576,MATCH('Cash Flow_Monthly'!$A29,'Pro Forma'!$A:$A,0),MATCH('Cash Flow_Monthly'!G$2,'Pro Forma'!$1:$1,0))*IF(G$3&gt;'Project Summary'!$G$7,0,1)</f>
        <v>0</v>
      </c>
      <c r="H29" s="1557">
        <f>H72*INDEX('Pro Forma'!$1:$1048576,MATCH('Cash Flow_Monthly'!$A29,'Pro Forma'!$A:$A,0),MATCH('Cash Flow_Monthly'!H$2,'Pro Forma'!$1:$1,0))*IF(H$3&gt;'Project Summary'!$G$7,0,1)</f>
        <v>0</v>
      </c>
      <c r="I29" s="1557">
        <f>I72*INDEX('Pro Forma'!$1:$1048576,MATCH('Cash Flow_Monthly'!$A29,'Pro Forma'!$A:$A,0),MATCH('Cash Flow_Monthly'!I$2,'Pro Forma'!$1:$1,0))*IF(I$3&gt;'Project Summary'!$G$7,0,1)</f>
        <v>0</v>
      </c>
      <c r="J29" s="1557">
        <f>J72*INDEX('Pro Forma'!$1:$1048576,MATCH('Cash Flow_Monthly'!$A29,'Pro Forma'!$A:$A,0),MATCH('Cash Flow_Monthly'!J$2,'Pro Forma'!$1:$1,0))*IF(J$3&gt;'Project Summary'!$G$7,0,1)</f>
        <v>0</v>
      </c>
      <c r="K29" s="1557">
        <f>K72*INDEX('Pro Forma'!$1:$1048576,MATCH('Cash Flow_Monthly'!$A29,'Pro Forma'!$A:$A,0),MATCH('Cash Flow_Monthly'!K$2,'Pro Forma'!$1:$1,0))*IF(K$3&gt;'Project Summary'!$G$7,0,1)</f>
        <v>0</v>
      </c>
      <c r="L29" s="1557">
        <f>L72*INDEX('Pro Forma'!$1:$1048576,MATCH('Cash Flow_Monthly'!$A29,'Pro Forma'!$A:$A,0),MATCH('Cash Flow_Monthly'!L$2,'Pro Forma'!$1:$1,0))*IF(L$3&gt;'Project Summary'!$G$7,0,1)</f>
        <v>0</v>
      </c>
      <c r="M29" s="1557">
        <f>M72*INDEX('Pro Forma'!$1:$1048576,MATCH('Cash Flow_Monthly'!$A29,'Pro Forma'!$A:$A,0),MATCH('Cash Flow_Monthly'!M$2,'Pro Forma'!$1:$1,0))*IF(M$3&gt;'Project Summary'!$G$7,0,1)</f>
        <v>0</v>
      </c>
      <c r="N29" s="1557">
        <f>N72*INDEX('Pro Forma'!$1:$1048576,MATCH('Cash Flow_Monthly'!$A29,'Pro Forma'!$A:$A,0),MATCH('Cash Flow_Monthly'!N$2,'Pro Forma'!$1:$1,0))*IF(N$3&gt;'Project Summary'!$G$7,0,1)</f>
        <v>0</v>
      </c>
      <c r="O29" s="1557">
        <f>O72*INDEX('Pro Forma'!$1:$1048576,MATCH('Cash Flow_Monthly'!$A29,'Pro Forma'!$A:$A,0),MATCH('Cash Flow_Monthly'!O$2,'Pro Forma'!$1:$1,0))*IF(O$3&gt;'Project Summary'!$G$7,0,1)</f>
        <v>0</v>
      </c>
      <c r="P29" s="1557">
        <f>P72*INDEX('Pro Forma'!$1:$1048576,MATCH('Cash Flow_Monthly'!$A29,'Pro Forma'!$A:$A,0),MATCH('Cash Flow_Monthly'!P$2,'Pro Forma'!$1:$1,0))*IF(P$3&gt;'Project Summary'!$G$7,0,1)</f>
        <v>0</v>
      </c>
      <c r="Q29" s="1557">
        <f>Q72*INDEX('Pro Forma'!$1:$1048576,MATCH('Cash Flow_Monthly'!$A29,'Pro Forma'!$A:$A,0),MATCH('Cash Flow_Monthly'!Q$2,'Pro Forma'!$1:$1,0))*IF(Q$3&gt;'Project Summary'!$G$7,0,1)</f>
        <v>0</v>
      </c>
      <c r="R29" s="1557">
        <f>R72*INDEX('Pro Forma'!$1:$1048576,MATCH('Cash Flow_Monthly'!$A29,'Pro Forma'!$A:$A,0),MATCH('Cash Flow_Monthly'!R$2,'Pro Forma'!$1:$1,0))*IF(R$3&gt;'Project Summary'!$G$7,0,1)</f>
        <v>0</v>
      </c>
      <c r="S29" s="1557">
        <f>S72*INDEX('Pro Forma'!$1:$1048576,MATCH('Cash Flow_Monthly'!$A29,'Pro Forma'!$A:$A,0),MATCH('Cash Flow_Monthly'!S$2,'Pro Forma'!$1:$1,0))*IF(S$3&gt;'Project Summary'!$G$7,0,1)</f>
        <v>0</v>
      </c>
      <c r="T29" s="1557">
        <f>T72*INDEX('Pro Forma'!$1:$1048576,MATCH('Cash Flow_Monthly'!$A29,'Pro Forma'!$A:$A,0),MATCH('Cash Flow_Monthly'!T$2,'Pro Forma'!$1:$1,0))*IF(T$3&gt;'Project Summary'!$G$7,0,1)</f>
        <v>0</v>
      </c>
      <c r="U29" s="1557">
        <f>U72*INDEX('Pro Forma'!$1:$1048576,MATCH('Cash Flow_Monthly'!$A29,'Pro Forma'!$A:$A,0),MATCH('Cash Flow_Monthly'!U$2,'Pro Forma'!$1:$1,0))*IF(U$3&gt;'Project Summary'!$G$7,0,1)</f>
        <v>0</v>
      </c>
      <c r="V29" s="1557">
        <f>V72*INDEX('Pro Forma'!$1:$1048576,MATCH('Cash Flow_Monthly'!$A29,'Pro Forma'!$A:$A,0),MATCH('Cash Flow_Monthly'!V$2,'Pro Forma'!$1:$1,0))*IF(V$3&gt;'Project Summary'!$G$7,0,1)</f>
        <v>0</v>
      </c>
      <c r="W29" s="1557">
        <f>W72*INDEX('Pro Forma'!$1:$1048576,MATCH('Cash Flow_Monthly'!$A29,'Pro Forma'!$A:$A,0),MATCH('Cash Flow_Monthly'!W$2,'Pro Forma'!$1:$1,0))*IF(W$3&gt;'Project Summary'!$G$7,0,1)</f>
        <v>0</v>
      </c>
      <c r="X29" s="1557">
        <f>X72*INDEX('Pro Forma'!$1:$1048576,MATCH('Cash Flow_Monthly'!$A29,'Pro Forma'!$A:$A,0),MATCH('Cash Flow_Monthly'!X$2,'Pro Forma'!$1:$1,0))*IF(X$3&gt;'Project Summary'!$G$7,0,1)</f>
        <v>0</v>
      </c>
      <c r="Y29" s="1557">
        <f>Y72*INDEX('Pro Forma'!$1:$1048576,MATCH('Cash Flow_Monthly'!$A29,'Pro Forma'!$A:$A,0),MATCH('Cash Flow_Monthly'!Y$2,'Pro Forma'!$1:$1,0))*IF(Y$3&gt;'Project Summary'!$G$7,0,1)</f>
        <v>0</v>
      </c>
      <c r="Z29" s="1557">
        <f>Z72*INDEX('Pro Forma'!$1:$1048576,MATCH('Cash Flow_Monthly'!$A29,'Pro Forma'!$A:$A,0),MATCH('Cash Flow_Monthly'!Z$2,'Pro Forma'!$1:$1,0))*IF(Z$3&gt;'Project Summary'!$G$7,0,1)</f>
        <v>0</v>
      </c>
      <c r="AA29" s="1557">
        <f>AA72*INDEX('Pro Forma'!$1:$1048576,MATCH('Cash Flow_Monthly'!$A29,'Pro Forma'!$A:$A,0),MATCH('Cash Flow_Monthly'!AA$2,'Pro Forma'!$1:$1,0))*IF(AA$3&gt;'Project Summary'!$G$7,0,1)</f>
        <v>0</v>
      </c>
      <c r="AB29" s="1557">
        <f>AB72*INDEX('Pro Forma'!$1:$1048576,MATCH('Cash Flow_Monthly'!$A29,'Pro Forma'!$A:$A,0),MATCH('Cash Flow_Monthly'!AB$2,'Pro Forma'!$1:$1,0))*IF(AB$3&gt;'Project Summary'!$G$7,0,1)</f>
        <v>0</v>
      </c>
      <c r="AC29" s="1557">
        <f>AC72*INDEX('Pro Forma'!$1:$1048576,MATCH('Cash Flow_Monthly'!$A29,'Pro Forma'!$A:$A,0),MATCH('Cash Flow_Monthly'!AC$2,'Pro Forma'!$1:$1,0))*IF(AC$3&gt;'Project Summary'!$G$7,0,1)</f>
        <v>0</v>
      </c>
      <c r="AD29" s="1557">
        <f>AD72*INDEX('Pro Forma'!$1:$1048576,MATCH('Cash Flow_Monthly'!$A29,'Pro Forma'!$A:$A,0),MATCH('Cash Flow_Monthly'!AD$2,'Pro Forma'!$1:$1,0))*IF(AD$3&gt;'Project Summary'!$G$7,0,1)</f>
        <v>0</v>
      </c>
      <c r="AE29" s="1557">
        <f>AE72*INDEX('Pro Forma'!$1:$1048576,MATCH('Cash Flow_Monthly'!$A29,'Pro Forma'!$A:$A,0),MATCH('Cash Flow_Monthly'!AE$2,'Pro Forma'!$1:$1,0))*IF(AE$3&gt;'Project Summary'!$G$7,0,1)</f>
        <v>0</v>
      </c>
      <c r="AF29" s="1557">
        <f>AF72*INDEX('Pro Forma'!$1:$1048576,MATCH('Cash Flow_Monthly'!$A29,'Pro Forma'!$A:$A,0),MATCH('Cash Flow_Monthly'!AF$2,'Pro Forma'!$1:$1,0))*IF(AF$3&gt;'Project Summary'!$G$7,0,1)</f>
        <v>0</v>
      </c>
      <c r="AG29" s="1557">
        <f>AG72*INDEX('Pro Forma'!$1:$1048576,MATCH('Cash Flow_Monthly'!$A29,'Pro Forma'!$A:$A,0),MATCH('Cash Flow_Monthly'!AG$2,'Pro Forma'!$1:$1,0))*IF(AG$3&gt;'Project Summary'!$G$7,0,1)</f>
        <v>0</v>
      </c>
      <c r="AH29" s="1557">
        <f>AH72*INDEX('Pro Forma'!$1:$1048576,MATCH('Cash Flow_Monthly'!$A29,'Pro Forma'!$A:$A,0),MATCH('Cash Flow_Monthly'!AH$2,'Pro Forma'!$1:$1,0))*IF(AH$3&gt;'Project Summary'!$G$7,0,1)</f>
        <v>0</v>
      </c>
      <c r="AI29" s="1557">
        <f>AI72*INDEX('Pro Forma'!$1:$1048576,MATCH('Cash Flow_Monthly'!$A29,'Pro Forma'!$A:$A,0),MATCH('Cash Flow_Monthly'!AI$2,'Pro Forma'!$1:$1,0))*IF(AI$3&gt;'Project Summary'!$G$7,0,1)</f>
        <v>0</v>
      </c>
      <c r="AJ29" s="1557">
        <f>AJ72*INDEX('Pro Forma'!$1:$1048576,MATCH('Cash Flow_Monthly'!$A29,'Pro Forma'!$A:$A,0),MATCH('Cash Flow_Monthly'!AJ$2,'Pro Forma'!$1:$1,0))*IF(AJ$3&gt;'Project Summary'!$G$7,0,1)</f>
        <v>0</v>
      </c>
      <c r="AK29" s="1557">
        <f>AK72*INDEX('Pro Forma'!$1:$1048576,MATCH('Cash Flow_Monthly'!$A29,'Pro Forma'!$A:$A,0),MATCH('Cash Flow_Monthly'!AK$2,'Pro Forma'!$1:$1,0))*IF(AK$3&gt;'Project Summary'!$G$7,0,1)</f>
        <v>0</v>
      </c>
      <c r="AL29" s="1557">
        <f>AL72*INDEX('Pro Forma'!$1:$1048576,MATCH('Cash Flow_Monthly'!$A29,'Pro Forma'!$A:$A,0),MATCH('Cash Flow_Monthly'!AL$2,'Pro Forma'!$1:$1,0))*IF(AL$3&gt;'Project Summary'!$G$7,0,1)</f>
        <v>0</v>
      </c>
      <c r="AM29" s="1557">
        <f>AM72*INDEX('Pro Forma'!$1:$1048576,MATCH('Cash Flow_Monthly'!$A29,'Pro Forma'!$A:$A,0),MATCH('Cash Flow_Monthly'!AM$2,'Pro Forma'!$1:$1,0))*IF(AM$3&gt;'Project Summary'!$G$7,0,1)</f>
        <v>0</v>
      </c>
      <c r="AN29" s="1557">
        <f>AN72*INDEX('Pro Forma'!$1:$1048576,MATCH('Cash Flow_Monthly'!$A29,'Pro Forma'!$A:$A,0),MATCH('Cash Flow_Monthly'!AN$2,'Pro Forma'!$1:$1,0))*IF(AN$3&gt;'Project Summary'!$G$7,0,1)</f>
        <v>0</v>
      </c>
      <c r="AO29" s="1557">
        <f>AO72*INDEX('Pro Forma'!$1:$1048576,MATCH('Cash Flow_Monthly'!$A29,'Pro Forma'!$A:$A,0),MATCH('Cash Flow_Monthly'!AO$2,'Pro Forma'!$1:$1,0))*IF(AO$3&gt;'Project Summary'!$G$7,0,1)</f>
        <v>0</v>
      </c>
      <c r="AP29" s="1557">
        <f>AP72*INDEX('Pro Forma'!$1:$1048576,MATCH('Cash Flow_Monthly'!$A29,'Pro Forma'!$A:$A,0),MATCH('Cash Flow_Monthly'!AP$2,'Pro Forma'!$1:$1,0))*IF(AP$3&gt;'Project Summary'!$G$7,0,1)</f>
        <v>0</v>
      </c>
      <c r="AQ29" s="1557">
        <f>AQ72*INDEX('Pro Forma'!$1:$1048576,MATCH('Cash Flow_Monthly'!$A29,'Pro Forma'!$A:$A,0),MATCH('Cash Flow_Monthly'!AQ$2,'Pro Forma'!$1:$1,0))*IF(AQ$3&gt;'Project Summary'!$G$7,0,1)</f>
        <v>0</v>
      </c>
      <c r="AR29" s="1557">
        <f>AR72*INDEX('Pro Forma'!$1:$1048576,MATCH('Cash Flow_Monthly'!$A29,'Pro Forma'!$A:$A,0),MATCH('Cash Flow_Monthly'!AR$2,'Pro Forma'!$1:$1,0))*IF(AR$3&gt;'Project Summary'!$G$7,0,1)</f>
        <v>0</v>
      </c>
      <c r="AS29" s="1557">
        <f>AS72*INDEX('Pro Forma'!$1:$1048576,MATCH('Cash Flow_Monthly'!$A29,'Pro Forma'!$A:$A,0),MATCH('Cash Flow_Monthly'!AS$2,'Pro Forma'!$1:$1,0))*IF(AS$3&gt;'Project Summary'!$G$7,0,1)</f>
        <v>0</v>
      </c>
      <c r="AT29" s="1557">
        <f>AT72*INDEX('Pro Forma'!$1:$1048576,MATCH('Cash Flow_Monthly'!$A29,'Pro Forma'!$A:$A,0),MATCH('Cash Flow_Monthly'!AT$2,'Pro Forma'!$1:$1,0))*IF(AT$3&gt;'Project Summary'!$G$7,0,1)</f>
        <v>0</v>
      </c>
      <c r="AU29" s="1557">
        <f>AU72*INDEX('Pro Forma'!$1:$1048576,MATCH('Cash Flow_Monthly'!$A29,'Pro Forma'!$A:$A,0),MATCH('Cash Flow_Monthly'!AU$2,'Pro Forma'!$1:$1,0))*IF(AU$3&gt;'Project Summary'!$G$7,0,1)</f>
        <v>0</v>
      </c>
      <c r="AV29" s="1557">
        <f>AV72*INDEX('Pro Forma'!$1:$1048576,MATCH('Cash Flow_Monthly'!$A29,'Pro Forma'!$A:$A,0),MATCH('Cash Flow_Monthly'!AV$2,'Pro Forma'!$1:$1,0))*IF(AV$3&gt;'Project Summary'!$G$7,0,1)</f>
        <v>0</v>
      </c>
      <c r="AW29" s="1557">
        <f>AW72*INDEX('Pro Forma'!$1:$1048576,MATCH('Cash Flow_Monthly'!$A29,'Pro Forma'!$A:$A,0),MATCH('Cash Flow_Monthly'!AW$2,'Pro Forma'!$1:$1,0))*IF(AW$3&gt;'Project Summary'!$G$7,0,1)</f>
        <v>0</v>
      </c>
      <c r="AX29" s="1557">
        <f>AX72*INDEX('Pro Forma'!$1:$1048576,MATCH('Cash Flow_Monthly'!$A29,'Pro Forma'!$A:$A,0),MATCH('Cash Flow_Monthly'!AX$2,'Pro Forma'!$1:$1,0))*IF(AX$3&gt;'Project Summary'!$G$7,0,1)</f>
        <v>0</v>
      </c>
      <c r="AY29" s="1557">
        <f>AY72*INDEX('Pro Forma'!$1:$1048576,MATCH('Cash Flow_Monthly'!$A29,'Pro Forma'!$A:$A,0),MATCH('Cash Flow_Monthly'!AY$2,'Pro Forma'!$1:$1,0))*IF(AY$3&gt;'Project Summary'!$G$7,0,1)</f>
        <v>0</v>
      </c>
      <c r="AZ29" s="1557">
        <f>AZ72*INDEX('Pro Forma'!$1:$1048576,MATCH('Cash Flow_Monthly'!$A29,'Pro Forma'!$A:$A,0),MATCH('Cash Flow_Monthly'!AZ$2,'Pro Forma'!$1:$1,0))*IF(AZ$3&gt;'Project Summary'!$G$7,0,1)</f>
        <v>0</v>
      </c>
      <c r="BA29" s="1557">
        <f>BA72*INDEX('Pro Forma'!$1:$1048576,MATCH('Cash Flow_Monthly'!$A29,'Pro Forma'!$A:$A,0),MATCH('Cash Flow_Monthly'!BA$2,'Pro Forma'!$1:$1,0))*IF(BA$3&gt;'Project Summary'!$G$7,0,1)</f>
        <v>0</v>
      </c>
      <c r="BB29" s="1557">
        <f>BB72*INDEX('Pro Forma'!$1:$1048576,MATCH('Cash Flow_Monthly'!$A29,'Pro Forma'!$A:$A,0),MATCH('Cash Flow_Monthly'!BB$2,'Pro Forma'!$1:$1,0))*IF(BB$3&gt;'Project Summary'!$G$7,0,1)</f>
        <v>0</v>
      </c>
      <c r="BC29" s="1557">
        <f>BC72*INDEX('Pro Forma'!$1:$1048576,MATCH('Cash Flow_Monthly'!$A29,'Pro Forma'!$A:$A,0),MATCH('Cash Flow_Monthly'!BC$2,'Pro Forma'!$1:$1,0))*IF(BC$3&gt;'Project Summary'!$G$7,0,1)</f>
        <v>0</v>
      </c>
      <c r="BD29" s="1557">
        <f>BD72*INDEX('Pro Forma'!$1:$1048576,MATCH('Cash Flow_Monthly'!$A29,'Pro Forma'!$A:$A,0),MATCH('Cash Flow_Monthly'!BD$2,'Pro Forma'!$1:$1,0))*IF(BD$3&gt;'Project Summary'!$G$7,0,1)</f>
        <v>0</v>
      </c>
      <c r="BE29" s="1557">
        <f>BE72*INDEX('Pro Forma'!$1:$1048576,MATCH('Cash Flow_Monthly'!$A29,'Pro Forma'!$A:$A,0),MATCH('Cash Flow_Monthly'!BE$2,'Pro Forma'!$1:$1,0))*IF(BE$3&gt;'Project Summary'!$G$7,0,1)</f>
        <v>0</v>
      </c>
      <c r="BF29" s="1557">
        <f>BF72*INDEX('Pro Forma'!$1:$1048576,MATCH('Cash Flow_Monthly'!$A29,'Pro Forma'!$A:$A,0),MATCH('Cash Flow_Monthly'!BF$2,'Pro Forma'!$1:$1,0))*IF(BF$3&gt;'Project Summary'!$G$7,0,1)</f>
        <v>0</v>
      </c>
      <c r="BG29" s="1557">
        <f>BG72*INDEX('Pro Forma'!$1:$1048576,MATCH('Cash Flow_Monthly'!$A29,'Pro Forma'!$A:$A,0),MATCH('Cash Flow_Monthly'!BG$2,'Pro Forma'!$1:$1,0))*IF(BG$3&gt;'Project Summary'!$G$7,0,1)</f>
        <v>0</v>
      </c>
      <c r="BH29" s="1557">
        <f>BH72*INDEX('Pro Forma'!$1:$1048576,MATCH('Cash Flow_Monthly'!$A29,'Pro Forma'!$A:$A,0),MATCH('Cash Flow_Monthly'!BH$2,'Pro Forma'!$1:$1,0))*IF(BH$3&gt;'Project Summary'!$G$7,0,1)</f>
        <v>0</v>
      </c>
      <c r="BI29" s="1557">
        <f>BI72*INDEX('Pro Forma'!$1:$1048576,MATCH('Cash Flow_Monthly'!$A29,'Pro Forma'!$A:$A,0),MATCH('Cash Flow_Monthly'!BI$2,'Pro Forma'!$1:$1,0))*IF(BI$3&gt;'Project Summary'!$G$7,0,1)</f>
        <v>0</v>
      </c>
      <c r="BJ29" s="1557">
        <f>BJ72*INDEX('Pro Forma'!$1:$1048576,MATCH('Cash Flow_Monthly'!$A29,'Pro Forma'!$A:$A,0),MATCH('Cash Flow_Monthly'!BJ$2,'Pro Forma'!$1:$1,0))*IF(BJ$3&gt;'Project Summary'!$G$7,0,1)</f>
        <v>0</v>
      </c>
      <c r="BK29" s="1557">
        <f>BK72*INDEX('Pro Forma'!$1:$1048576,MATCH('Cash Flow_Monthly'!$A29,'Pro Forma'!$A:$A,0),MATCH('Cash Flow_Monthly'!BK$2,'Pro Forma'!$1:$1,0))*IF(BK$3&gt;'Project Summary'!$G$7,0,1)</f>
        <v>0</v>
      </c>
      <c r="BL29" s="1557">
        <f>BL72*INDEX('Pro Forma'!$1:$1048576,MATCH('Cash Flow_Monthly'!$A29,'Pro Forma'!$A:$A,0),MATCH('Cash Flow_Monthly'!BL$2,'Pro Forma'!$1:$1,0))*IF(BL$3&gt;'Project Summary'!$G$7,0,1)</f>
        <v>0</v>
      </c>
      <c r="BM29" s="1557">
        <f>BM72*INDEX('Pro Forma'!$1:$1048576,MATCH('Cash Flow_Monthly'!$A29,'Pro Forma'!$A:$A,0),MATCH('Cash Flow_Monthly'!BM$2,'Pro Forma'!$1:$1,0))*IF(BM$3&gt;'Project Summary'!$G$7,0,1)</f>
        <v>0</v>
      </c>
      <c r="BN29" s="1557">
        <f>BN72*INDEX('Pro Forma'!$1:$1048576,MATCH('Cash Flow_Monthly'!$A29,'Pro Forma'!$A:$A,0),MATCH('Cash Flow_Monthly'!BN$2,'Pro Forma'!$1:$1,0))*IF(BN$3&gt;'Project Summary'!$G$7,0,1)</f>
        <v>0</v>
      </c>
      <c r="BO29" s="1557">
        <f>BO72*INDEX('Pro Forma'!$1:$1048576,MATCH('Cash Flow_Monthly'!$A29,'Pro Forma'!$A:$A,0),MATCH('Cash Flow_Monthly'!BO$2,'Pro Forma'!$1:$1,0))*IF(BO$3&gt;'Project Summary'!$G$7,0,1)</f>
        <v>0</v>
      </c>
      <c r="BP29" s="1557">
        <f>BP72*INDEX('Pro Forma'!$1:$1048576,MATCH('Cash Flow_Monthly'!$A29,'Pro Forma'!$A:$A,0),MATCH('Cash Flow_Monthly'!BP$2,'Pro Forma'!$1:$1,0))*IF(BP$3&gt;'Project Summary'!$G$7,0,1)</f>
        <v>0</v>
      </c>
      <c r="BQ29" s="1557">
        <f>BQ72*INDEX('Pro Forma'!$1:$1048576,MATCH('Cash Flow_Monthly'!$A29,'Pro Forma'!$A:$A,0),MATCH('Cash Flow_Monthly'!BQ$2,'Pro Forma'!$1:$1,0))*IF(BQ$3&gt;'Project Summary'!$G$7,0,1)</f>
        <v>0</v>
      </c>
      <c r="BR29" s="1557">
        <f>BR72*INDEX('Pro Forma'!$1:$1048576,MATCH('Cash Flow_Monthly'!$A29,'Pro Forma'!$A:$A,0),MATCH('Cash Flow_Monthly'!BR$2,'Pro Forma'!$1:$1,0))*IF(BR$3&gt;'Project Summary'!$G$7,0,1)</f>
        <v>0</v>
      </c>
      <c r="BS29" s="1557">
        <f>BS72*INDEX('Pro Forma'!$1:$1048576,MATCH('Cash Flow_Monthly'!$A29,'Pro Forma'!$A:$A,0),MATCH('Cash Flow_Monthly'!BS$2,'Pro Forma'!$1:$1,0))*IF(BS$3&gt;'Project Summary'!$G$7,0,1)</f>
        <v>0</v>
      </c>
      <c r="BT29" s="1557">
        <f>BT72*INDEX('Pro Forma'!$1:$1048576,MATCH('Cash Flow_Monthly'!$A29,'Pro Forma'!$A:$A,0),MATCH('Cash Flow_Monthly'!BT$2,'Pro Forma'!$1:$1,0))*IF(BT$3&gt;'Project Summary'!$G$7,0,1)</f>
        <v>0</v>
      </c>
      <c r="BU29" s="1557">
        <f>BU72*INDEX('Pro Forma'!$1:$1048576,MATCH('Cash Flow_Monthly'!$A29,'Pro Forma'!$A:$A,0),MATCH('Cash Flow_Monthly'!BU$2,'Pro Forma'!$1:$1,0))*IF(BU$3&gt;'Project Summary'!$G$7,0,1)</f>
        <v>0</v>
      </c>
      <c r="BV29" s="1557">
        <f>BV72*INDEX('Pro Forma'!$1:$1048576,MATCH('Cash Flow_Monthly'!$A29,'Pro Forma'!$A:$A,0),MATCH('Cash Flow_Monthly'!BV$2,'Pro Forma'!$1:$1,0))*IF(BV$3&gt;'Project Summary'!$G$7,0,1)</f>
        <v>0</v>
      </c>
      <c r="BW29" s="1557">
        <f>BW72*INDEX('Pro Forma'!$1:$1048576,MATCH('Cash Flow_Monthly'!$A29,'Pro Forma'!$A:$A,0),MATCH('Cash Flow_Monthly'!BW$2,'Pro Forma'!$1:$1,0))*IF(BW$3&gt;'Project Summary'!$G$7,0,1)</f>
        <v>0</v>
      </c>
      <c r="BX29" s="1557">
        <f>BX72*INDEX('Pro Forma'!$1:$1048576,MATCH('Cash Flow_Monthly'!$A29,'Pro Forma'!$A:$A,0),MATCH('Cash Flow_Monthly'!BX$2,'Pro Forma'!$1:$1,0))*IF(BX$3&gt;'Project Summary'!$G$7,0,1)</f>
        <v>0</v>
      </c>
      <c r="BY29" s="1557">
        <f>BY72*INDEX('Pro Forma'!$1:$1048576,MATCH('Cash Flow_Monthly'!$A29,'Pro Forma'!$A:$A,0),MATCH('Cash Flow_Monthly'!BY$2,'Pro Forma'!$1:$1,0))*IF(BY$3&gt;'Project Summary'!$G$7,0,1)</f>
        <v>0</v>
      </c>
      <c r="BZ29" s="1557">
        <f>BZ72*INDEX('Pro Forma'!$1:$1048576,MATCH('Cash Flow_Monthly'!$A29,'Pro Forma'!$A:$A,0),MATCH('Cash Flow_Monthly'!BZ$2,'Pro Forma'!$1:$1,0))*IF(BZ$3&gt;'Project Summary'!$G$7,0,1)</f>
        <v>0</v>
      </c>
      <c r="CA29" s="1557">
        <f>CA72*INDEX('Pro Forma'!$1:$1048576,MATCH('Cash Flow_Monthly'!$A29,'Pro Forma'!$A:$A,0),MATCH('Cash Flow_Monthly'!CA$2,'Pro Forma'!$1:$1,0))*IF(CA$3&gt;'Project Summary'!$G$7,0,1)</f>
        <v>0</v>
      </c>
      <c r="CB29" s="1557">
        <f>CB72*INDEX('Pro Forma'!$1:$1048576,MATCH('Cash Flow_Monthly'!$A29,'Pro Forma'!$A:$A,0),MATCH('Cash Flow_Monthly'!CB$2,'Pro Forma'!$1:$1,0))*IF(CB$3&gt;'Project Summary'!$G$7,0,1)</f>
        <v>0</v>
      </c>
      <c r="CC29" s="1557">
        <f>CC72*INDEX('Pro Forma'!$1:$1048576,MATCH('Cash Flow_Monthly'!$A29,'Pro Forma'!$A:$A,0),MATCH('Cash Flow_Monthly'!CC$2,'Pro Forma'!$1:$1,0))*IF(CC$3&gt;'Project Summary'!$G$7,0,1)</f>
        <v>0</v>
      </c>
      <c r="CD29" s="1557">
        <f>CD72*INDEX('Pro Forma'!$1:$1048576,MATCH('Cash Flow_Monthly'!$A29,'Pro Forma'!$A:$A,0),MATCH('Cash Flow_Monthly'!CD$2,'Pro Forma'!$1:$1,0))*IF(CD$3&gt;'Project Summary'!$G$7,0,1)</f>
        <v>0</v>
      </c>
      <c r="CE29" s="1557">
        <f>CE72*INDEX('Pro Forma'!$1:$1048576,MATCH('Cash Flow_Monthly'!$A29,'Pro Forma'!$A:$A,0),MATCH('Cash Flow_Monthly'!CE$2,'Pro Forma'!$1:$1,0))*IF(CE$3&gt;'Project Summary'!$G$7,0,1)</f>
        <v>0</v>
      </c>
      <c r="CF29" s="1557">
        <f>CF72*INDEX('Pro Forma'!$1:$1048576,MATCH('Cash Flow_Monthly'!$A29,'Pro Forma'!$A:$A,0),MATCH('Cash Flow_Monthly'!CF$2,'Pro Forma'!$1:$1,0))*IF(CF$3&gt;'Project Summary'!$G$7,0,1)</f>
        <v>0</v>
      </c>
      <c r="CG29" s="1557">
        <f>CG72*INDEX('Pro Forma'!$1:$1048576,MATCH('Cash Flow_Monthly'!$A29,'Pro Forma'!$A:$A,0),MATCH('Cash Flow_Monthly'!CG$2,'Pro Forma'!$1:$1,0))*IF(CG$3&gt;'Project Summary'!$G$7,0,1)</f>
        <v>0</v>
      </c>
      <c r="CH29" s="1557">
        <f>CH72*INDEX('Pro Forma'!$1:$1048576,MATCH('Cash Flow_Monthly'!$A29,'Pro Forma'!$A:$A,0),MATCH('Cash Flow_Monthly'!CH$2,'Pro Forma'!$1:$1,0))*IF(CH$3&gt;'Project Summary'!$G$7,0,1)</f>
        <v>0</v>
      </c>
      <c r="CI29" s="1557">
        <f>CI72*INDEX('Pro Forma'!$1:$1048576,MATCH('Cash Flow_Monthly'!$A29,'Pro Forma'!$A:$A,0),MATCH('Cash Flow_Monthly'!CI$2,'Pro Forma'!$1:$1,0))*IF(CI$3&gt;'Project Summary'!$G$7,0,1)</f>
        <v>0</v>
      </c>
      <c r="CJ29" s="1557">
        <f>CJ72*INDEX('Pro Forma'!$1:$1048576,MATCH('Cash Flow_Monthly'!$A29,'Pro Forma'!$A:$A,0),MATCH('Cash Flow_Monthly'!CJ$2,'Pro Forma'!$1:$1,0))*IF(CJ$3&gt;'Project Summary'!$G$7,0,1)</f>
        <v>0</v>
      </c>
      <c r="CK29" s="1557">
        <f>CK72*INDEX('Pro Forma'!$1:$1048576,MATCH('Cash Flow_Monthly'!$A29,'Pro Forma'!$A:$A,0),MATCH('Cash Flow_Monthly'!CK$2,'Pro Forma'!$1:$1,0))*IF(CK$3&gt;'Project Summary'!$G$7,0,1)</f>
        <v>0</v>
      </c>
      <c r="CL29" s="1557">
        <f>CL72*INDEX('Pro Forma'!$1:$1048576,MATCH('Cash Flow_Monthly'!$A29,'Pro Forma'!$A:$A,0),MATCH('Cash Flow_Monthly'!CL$2,'Pro Forma'!$1:$1,0))*IF(CL$3&gt;'Project Summary'!$G$7,0,1)</f>
        <v>0</v>
      </c>
      <c r="CM29" s="1557">
        <f>CM72*INDEX('Pro Forma'!$1:$1048576,MATCH('Cash Flow_Monthly'!$A29,'Pro Forma'!$A:$A,0),MATCH('Cash Flow_Monthly'!CM$2,'Pro Forma'!$1:$1,0))*IF(CM$3&gt;'Project Summary'!$G$7,0,1)</f>
        <v>0</v>
      </c>
      <c r="CN29" s="1557">
        <f>CN72*INDEX('Pro Forma'!$1:$1048576,MATCH('Cash Flow_Monthly'!$A29,'Pro Forma'!$A:$A,0),MATCH('Cash Flow_Monthly'!CN$2,'Pro Forma'!$1:$1,0))*IF(CN$3&gt;'Project Summary'!$G$7,0,1)</f>
        <v>0</v>
      </c>
      <c r="CO29" s="1557">
        <f>CO72*INDEX('Pro Forma'!$1:$1048576,MATCH('Cash Flow_Monthly'!$A29,'Pro Forma'!$A:$A,0),MATCH('Cash Flow_Monthly'!CO$2,'Pro Forma'!$1:$1,0))*IF(CO$3&gt;'Project Summary'!$G$7,0,1)</f>
        <v>0</v>
      </c>
      <c r="CP29" s="1557">
        <f>CP72*INDEX('Pro Forma'!$1:$1048576,MATCH('Cash Flow_Monthly'!$A29,'Pro Forma'!$A:$A,0),MATCH('Cash Flow_Monthly'!CP$2,'Pro Forma'!$1:$1,0))*IF(CP$3&gt;'Project Summary'!$G$7,0,1)</f>
        <v>0</v>
      </c>
      <c r="CQ29" s="1557">
        <f>CQ72*INDEX('Pro Forma'!$1:$1048576,MATCH('Cash Flow_Monthly'!$A29,'Pro Forma'!$A:$A,0),MATCH('Cash Flow_Monthly'!CQ$2,'Pro Forma'!$1:$1,0))*IF(CQ$3&gt;'Project Summary'!$G$7,0,1)</f>
        <v>0</v>
      </c>
      <c r="CR29" s="1557">
        <f>CR72*INDEX('Pro Forma'!$1:$1048576,MATCH('Cash Flow_Monthly'!$A29,'Pro Forma'!$A:$A,0),MATCH('Cash Flow_Monthly'!CR$2,'Pro Forma'!$1:$1,0))*IF(CR$3&gt;'Project Summary'!$G$7,0,1)</f>
        <v>0</v>
      </c>
      <c r="CS29" s="1557">
        <f>CS72*INDEX('Pro Forma'!$1:$1048576,MATCH('Cash Flow_Monthly'!$A29,'Pro Forma'!$A:$A,0),MATCH('Cash Flow_Monthly'!CS$2,'Pro Forma'!$1:$1,0))*IF(CS$3&gt;'Project Summary'!$G$7,0,1)</f>
        <v>0</v>
      </c>
      <c r="CT29" s="1557">
        <f>CT72*INDEX('Pro Forma'!$1:$1048576,MATCH('Cash Flow_Monthly'!$A29,'Pro Forma'!$A:$A,0),MATCH('Cash Flow_Monthly'!CT$2,'Pro Forma'!$1:$1,0))*IF(CT$3&gt;'Project Summary'!$G$7,0,1)</f>
        <v>0</v>
      </c>
      <c r="CU29" s="1557">
        <f>CU72*INDEX('Pro Forma'!$1:$1048576,MATCH('Cash Flow_Monthly'!$A29,'Pro Forma'!$A:$A,0),MATCH('Cash Flow_Monthly'!CU$2,'Pro Forma'!$1:$1,0))*IF(CU$3&gt;'Project Summary'!$G$7,0,1)</f>
        <v>0</v>
      </c>
      <c r="CV29" s="1557">
        <f>CV72*INDEX('Pro Forma'!$1:$1048576,MATCH('Cash Flow_Monthly'!$A29,'Pro Forma'!$A:$A,0),MATCH('Cash Flow_Monthly'!CV$2,'Pro Forma'!$1:$1,0))*IF(CV$3&gt;'Project Summary'!$G$7,0,1)</f>
        <v>0</v>
      </c>
      <c r="CW29" s="1557">
        <f>CW72*INDEX('Pro Forma'!$1:$1048576,MATCH('Cash Flow_Monthly'!$A29,'Pro Forma'!$A:$A,0),MATCH('Cash Flow_Monthly'!CW$2,'Pro Forma'!$1:$1,0))*IF(CW$3&gt;'Project Summary'!$G$7,0,1)</f>
        <v>0</v>
      </c>
      <c r="CX29" s="1557">
        <f>CX72*INDEX('Pro Forma'!$1:$1048576,MATCH('Cash Flow_Monthly'!$A29,'Pro Forma'!$A:$A,0),MATCH('Cash Flow_Monthly'!CX$2,'Pro Forma'!$1:$1,0))*IF(CX$3&gt;'Project Summary'!$G$7,0,1)</f>
        <v>0</v>
      </c>
      <c r="CY29" s="1557">
        <f>CY72*INDEX('Pro Forma'!$1:$1048576,MATCH('Cash Flow_Monthly'!$A29,'Pro Forma'!$A:$A,0),MATCH('Cash Flow_Monthly'!CY$2,'Pro Forma'!$1:$1,0))*IF(CY$3&gt;'Project Summary'!$G$7,0,1)</f>
        <v>0</v>
      </c>
      <c r="CZ29" s="1557">
        <f>CZ72*INDEX('Pro Forma'!$1:$1048576,MATCH('Cash Flow_Monthly'!$A29,'Pro Forma'!$A:$A,0),MATCH('Cash Flow_Monthly'!CZ$2,'Pro Forma'!$1:$1,0))*IF(CZ$3&gt;'Project Summary'!$G$7,0,1)</f>
        <v>0</v>
      </c>
      <c r="DA29" s="1557">
        <f>DA72*INDEX('Pro Forma'!$1:$1048576,MATCH('Cash Flow_Monthly'!$A29,'Pro Forma'!$A:$A,0),MATCH('Cash Flow_Monthly'!DA$2,'Pro Forma'!$1:$1,0))*IF(DA$3&gt;'Project Summary'!$G$7,0,1)</f>
        <v>0</v>
      </c>
      <c r="DB29" s="1557">
        <f>DB72*INDEX('Pro Forma'!$1:$1048576,MATCH('Cash Flow_Monthly'!$A29,'Pro Forma'!$A:$A,0),MATCH('Cash Flow_Monthly'!DB$2,'Pro Forma'!$1:$1,0))*IF(DB$3&gt;'Project Summary'!$G$7,0,1)</f>
        <v>0</v>
      </c>
      <c r="DC29" s="1557">
        <f>DC72*INDEX('Pro Forma'!$1:$1048576,MATCH('Cash Flow_Monthly'!$A29,'Pro Forma'!$A:$A,0),MATCH('Cash Flow_Monthly'!DC$2,'Pro Forma'!$1:$1,0))*IF(DC$3&gt;'Project Summary'!$G$7,0,1)</f>
        <v>0</v>
      </c>
      <c r="DD29" s="1557">
        <f>DD72*INDEX('Pro Forma'!$1:$1048576,MATCH('Cash Flow_Monthly'!$A29,'Pro Forma'!$A:$A,0),MATCH('Cash Flow_Monthly'!DD$2,'Pro Forma'!$1:$1,0))*IF(DD$3&gt;'Project Summary'!$G$7,0,1)</f>
        <v>0</v>
      </c>
      <c r="DE29" s="1557">
        <f>DE72*INDEX('Pro Forma'!$1:$1048576,MATCH('Cash Flow_Monthly'!$A29,'Pro Forma'!$A:$A,0),MATCH('Cash Flow_Monthly'!DE$2,'Pro Forma'!$1:$1,0))*IF(DE$3&gt;'Project Summary'!$G$7,0,1)</f>
        <v>0</v>
      </c>
      <c r="DF29" s="1557">
        <f>DF72*INDEX('Pro Forma'!$1:$1048576,MATCH('Cash Flow_Monthly'!$A29,'Pro Forma'!$A:$A,0),MATCH('Cash Flow_Monthly'!DF$2,'Pro Forma'!$1:$1,0))*IF(DF$3&gt;'Project Summary'!$G$7,0,1)</f>
        <v>0</v>
      </c>
      <c r="DG29" s="1557">
        <f>DG72*INDEX('Pro Forma'!$1:$1048576,MATCH('Cash Flow_Monthly'!$A29,'Pro Forma'!$A:$A,0),MATCH('Cash Flow_Monthly'!DG$2,'Pro Forma'!$1:$1,0))*IF(DG$3&gt;'Project Summary'!$G$7,0,1)</f>
        <v>0</v>
      </c>
      <c r="DH29" s="1557">
        <f>DH72*INDEX('Pro Forma'!$1:$1048576,MATCH('Cash Flow_Monthly'!$A29,'Pro Forma'!$A:$A,0),MATCH('Cash Flow_Monthly'!DH$2,'Pro Forma'!$1:$1,0))*IF(DH$3&gt;'Project Summary'!$G$7,0,1)</f>
        <v>0</v>
      </c>
      <c r="DI29" s="1557">
        <f>DI72*INDEX('Pro Forma'!$1:$1048576,MATCH('Cash Flow_Monthly'!$A29,'Pro Forma'!$A:$A,0),MATCH('Cash Flow_Monthly'!DI$2,'Pro Forma'!$1:$1,0))*IF(DI$3&gt;'Project Summary'!$G$7,0,1)</f>
        <v>0</v>
      </c>
      <c r="DJ29" s="1557">
        <f>DJ72*INDEX('Pro Forma'!$1:$1048576,MATCH('Cash Flow_Monthly'!$A29,'Pro Forma'!$A:$A,0),MATCH('Cash Flow_Monthly'!DJ$2,'Pro Forma'!$1:$1,0))*IF(DJ$3&gt;'Project Summary'!$G$7,0,1)</f>
        <v>0</v>
      </c>
      <c r="DK29" s="1557">
        <f>DK72*INDEX('Pro Forma'!$1:$1048576,MATCH('Cash Flow_Monthly'!$A29,'Pro Forma'!$A:$A,0),MATCH('Cash Flow_Monthly'!DK$2,'Pro Forma'!$1:$1,0))*IF(DK$3&gt;'Project Summary'!$G$7,0,1)</f>
        <v>0</v>
      </c>
      <c r="DL29" s="1557">
        <f>DL72*INDEX('Pro Forma'!$1:$1048576,MATCH('Cash Flow_Monthly'!$A29,'Pro Forma'!$A:$A,0),MATCH('Cash Flow_Monthly'!DL$2,'Pro Forma'!$1:$1,0))*IF(DL$3&gt;'Project Summary'!$G$7,0,1)</f>
        <v>0</v>
      </c>
      <c r="DM29" s="1557">
        <f>DM72*INDEX('Pro Forma'!$1:$1048576,MATCH('Cash Flow_Monthly'!$A29,'Pro Forma'!$A:$A,0),MATCH('Cash Flow_Monthly'!DM$2,'Pro Forma'!$1:$1,0))*IF(DM$3&gt;'Project Summary'!$G$7,0,1)</f>
        <v>0</v>
      </c>
      <c r="DN29" s="1557">
        <f>DN72*INDEX('Pro Forma'!$1:$1048576,MATCH('Cash Flow_Monthly'!$A29,'Pro Forma'!$A:$A,0),MATCH('Cash Flow_Monthly'!DN$2,'Pro Forma'!$1:$1,0))*IF(DN$3&gt;'Project Summary'!$G$7,0,1)</f>
        <v>0</v>
      </c>
      <c r="DO29" s="1557">
        <f>DO72*INDEX('Pro Forma'!$1:$1048576,MATCH('Cash Flow_Monthly'!$A29,'Pro Forma'!$A:$A,0),MATCH('Cash Flow_Monthly'!DO$2,'Pro Forma'!$1:$1,0))*IF(DO$3&gt;'Project Summary'!$G$7,0,1)</f>
        <v>0</v>
      </c>
      <c r="DP29" s="1557">
        <f>DP72*INDEX('Pro Forma'!$1:$1048576,MATCH('Cash Flow_Monthly'!$A29,'Pro Forma'!$A:$A,0),MATCH('Cash Flow_Monthly'!DP$2,'Pro Forma'!$1:$1,0))*IF(DP$3&gt;'Project Summary'!$G$7,0,1)</f>
        <v>0</v>
      </c>
      <c r="DQ29" s="1557">
        <f>DQ72*INDEX('Pro Forma'!$1:$1048576,MATCH('Cash Flow_Monthly'!$A29,'Pro Forma'!$A:$A,0),MATCH('Cash Flow_Monthly'!DQ$2,'Pro Forma'!$1:$1,0))*IF(DQ$3&gt;'Project Summary'!$G$7,0,1)</f>
        <v>0</v>
      </c>
      <c r="DR29" s="1557">
        <f>DR72*INDEX('Pro Forma'!$1:$1048576,MATCH('Cash Flow_Monthly'!$A29,'Pro Forma'!$A:$A,0),MATCH('Cash Flow_Monthly'!DR$2,'Pro Forma'!$1:$1,0))*IF(DR$3&gt;'Project Summary'!$G$7,0,1)</f>
        <v>0</v>
      </c>
      <c r="DS29" s="1557">
        <f>DS72*INDEX('Pro Forma'!$1:$1048576,MATCH('Cash Flow_Monthly'!$A29,'Pro Forma'!$A:$A,0),MATCH('Cash Flow_Monthly'!DS$2,'Pro Forma'!$1:$1,0))*IF(DS$3&gt;'Project Summary'!$G$7,0,1)</f>
        <v>0</v>
      </c>
      <c r="DT29" s="1557">
        <f>DT72*INDEX('Pro Forma'!$1:$1048576,MATCH('Cash Flow_Monthly'!$A29,'Pro Forma'!$A:$A,0),MATCH('Cash Flow_Monthly'!DT$2,'Pro Forma'!$1:$1,0))*IF(DT$3&gt;'Project Summary'!$G$7,0,1)</f>
        <v>0</v>
      </c>
      <c r="DU29" s="1558"/>
    </row>
    <row r="30" spans="1:125" s="1559" customFormat="1">
      <c r="A30" s="1554" t="str">
        <f>'Pro Forma'!A33</f>
        <v>RUBS - 5508 - Pest Control</v>
      </c>
      <c r="B30" s="1556"/>
      <c r="C30" s="1556"/>
      <c r="D30" s="1556"/>
      <c r="E30" s="1557">
        <f>E73*INDEX('Pro Forma'!$1:$1048576,MATCH('Cash Flow_Monthly'!$A30,'Pro Forma'!$A:$A,0),MATCH('Cash Flow_Monthly'!E$2,'Pro Forma'!$1:$1,0))*IF(E$3&gt;'Project Summary'!$G$7,0,1)</f>
        <v>0</v>
      </c>
      <c r="F30" s="1557">
        <f>F73*INDEX('Pro Forma'!$1:$1048576,MATCH('Cash Flow_Monthly'!$A30,'Pro Forma'!$A:$A,0),MATCH('Cash Flow_Monthly'!F$2,'Pro Forma'!$1:$1,0))*IF(F$3&gt;'Project Summary'!$G$7,0,1)</f>
        <v>0</v>
      </c>
      <c r="G30" s="1557">
        <f>G73*INDEX('Pro Forma'!$1:$1048576,MATCH('Cash Flow_Monthly'!$A30,'Pro Forma'!$A:$A,0),MATCH('Cash Flow_Monthly'!G$2,'Pro Forma'!$1:$1,0))*IF(G$3&gt;'Project Summary'!$G$7,0,1)</f>
        <v>0</v>
      </c>
      <c r="H30" s="1557">
        <f>H73*INDEX('Pro Forma'!$1:$1048576,MATCH('Cash Flow_Monthly'!$A30,'Pro Forma'!$A:$A,0),MATCH('Cash Flow_Monthly'!H$2,'Pro Forma'!$1:$1,0))*IF(H$3&gt;'Project Summary'!$G$7,0,1)</f>
        <v>0</v>
      </c>
      <c r="I30" s="1557">
        <f>I73*INDEX('Pro Forma'!$1:$1048576,MATCH('Cash Flow_Monthly'!$A30,'Pro Forma'!$A:$A,0),MATCH('Cash Flow_Monthly'!I$2,'Pro Forma'!$1:$1,0))*IF(I$3&gt;'Project Summary'!$G$7,0,1)</f>
        <v>0</v>
      </c>
      <c r="J30" s="1557">
        <f>J73*INDEX('Pro Forma'!$1:$1048576,MATCH('Cash Flow_Monthly'!$A30,'Pro Forma'!$A:$A,0),MATCH('Cash Flow_Monthly'!J$2,'Pro Forma'!$1:$1,0))*IF(J$3&gt;'Project Summary'!$G$7,0,1)</f>
        <v>0</v>
      </c>
      <c r="K30" s="1557">
        <f>K73*INDEX('Pro Forma'!$1:$1048576,MATCH('Cash Flow_Monthly'!$A30,'Pro Forma'!$A:$A,0),MATCH('Cash Flow_Monthly'!K$2,'Pro Forma'!$1:$1,0))*IF(K$3&gt;'Project Summary'!$G$7,0,1)</f>
        <v>0</v>
      </c>
      <c r="L30" s="1557">
        <f>L73*INDEX('Pro Forma'!$1:$1048576,MATCH('Cash Flow_Monthly'!$A30,'Pro Forma'!$A:$A,0),MATCH('Cash Flow_Monthly'!L$2,'Pro Forma'!$1:$1,0))*IF(L$3&gt;'Project Summary'!$G$7,0,1)</f>
        <v>0</v>
      </c>
      <c r="M30" s="1557">
        <f>M73*INDEX('Pro Forma'!$1:$1048576,MATCH('Cash Flow_Monthly'!$A30,'Pro Forma'!$A:$A,0),MATCH('Cash Flow_Monthly'!M$2,'Pro Forma'!$1:$1,0))*IF(M$3&gt;'Project Summary'!$G$7,0,1)</f>
        <v>0</v>
      </c>
      <c r="N30" s="1557">
        <f>N73*INDEX('Pro Forma'!$1:$1048576,MATCH('Cash Flow_Monthly'!$A30,'Pro Forma'!$A:$A,0),MATCH('Cash Flow_Monthly'!N$2,'Pro Forma'!$1:$1,0))*IF(N$3&gt;'Project Summary'!$G$7,0,1)</f>
        <v>0</v>
      </c>
      <c r="O30" s="1557">
        <f>O73*INDEX('Pro Forma'!$1:$1048576,MATCH('Cash Flow_Monthly'!$A30,'Pro Forma'!$A:$A,0),MATCH('Cash Flow_Monthly'!O$2,'Pro Forma'!$1:$1,0))*IF(O$3&gt;'Project Summary'!$G$7,0,1)</f>
        <v>0</v>
      </c>
      <c r="P30" s="1557">
        <f>P73*INDEX('Pro Forma'!$1:$1048576,MATCH('Cash Flow_Monthly'!$A30,'Pro Forma'!$A:$A,0),MATCH('Cash Flow_Monthly'!P$2,'Pro Forma'!$1:$1,0))*IF(P$3&gt;'Project Summary'!$G$7,0,1)</f>
        <v>0</v>
      </c>
      <c r="Q30" s="1557">
        <f>Q73*INDEX('Pro Forma'!$1:$1048576,MATCH('Cash Flow_Monthly'!$A30,'Pro Forma'!$A:$A,0),MATCH('Cash Flow_Monthly'!Q$2,'Pro Forma'!$1:$1,0))*IF(Q$3&gt;'Project Summary'!$G$7,0,1)</f>
        <v>0</v>
      </c>
      <c r="R30" s="1557">
        <f>R73*INDEX('Pro Forma'!$1:$1048576,MATCH('Cash Flow_Monthly'!$A30,'Pro Forma'!$A:$A,0),MATCH('Cash Flow_Monthly'!R$2,'Pro Forma'!$1:$1,0))*IF(R$3&gt;'Project Summary'!$G$7,0,1)</f>
        <v>0</v>
      </c>
      <c r="S30" s="1557">
        <f>S73*INDEX('Pro Forma'!$1:$1048576,MATCH('Cash Flow_Monthly'!$A30,'Pro Forma'!$A:$A,0),MATCH('Cash Flow_Monthly'!S$2,'Pro Forma'!$1:$1,0))*IF(S$3&gt;'Project Summary'!$G$7,0,1)</f>
        <v>0</v>
      </c>
      <c r="T30" s="1557">
        <f>T73*INDEX('Pro Forma'!$1:$1048576,MATCH('Cash Flow_Monthly'!$A30,'Pro Forma'!$A:$A,0),MATCH('Cash Flow_Monthly'!T$2,'Pro Forma'!$1:$1,0))*IF(T$3&gt;'Project Summary'!$G$7,0,1)</f>
        <v>0</v>
      </c>
      <c r="U30" s="1557">
        <f>U73*INDEX('Pro Forma'!$1:$1048576,MATCH('Cash Flow_Monthly'!$A30,'Pro Forma'!$A:$A,0),MATCH('Cash Flow_Monthly'!U$2,'Pro Forma'!$1:$1,0))*IF(U$3&gt;'Project Summary'!$G$7,0,1)</f>
        <v>0</v>
      </c>
      <c r="V30" s="1557">
        <f>V73*INDEX('Pro Forma'!$1:$1048576,MATCH('Cash Flow_Monthly'!$A30,'Pro Forma'!$A:$A,0),MATCH('Cash Flow_Monthly'!V$2,'Pro Forma'!$1:$1,0))*IF(V$3&gt;'Project Summary'!$G$7,0,1)</f>
        <v>0</v>
      </c>
      <c r="W30" s="1557">
        <f>W73*INDEX('Pro Forma'!$1:$1048576,MATCH('Cash Flow_Monthly'!$A30,'Pro Forma'!$A:$A,0),MATCH('Cash Flow_Monthly'!W$2,'Pro Forma'!$1:$1,0))*IF(W$3&gt;'Project Summary'!$G$7,0,1)</f>
        <v>0</v>
      </c>
      <c r="X30" s="1557">
        <f>X73*INDEX('Pro Forma'!$1:$1048576,MATCH('Cash Flow_Monthly'!$A30,'Pro Forma'!$A:$A,0),MATCH('Cash Flow_Monthly'!X$2,'Pro Forma'!$1:$1,0))*IF(X$3&gt;'Project Summary'!$G$7,0,1)</f>
        <v>0</v>
      </c>
      <c r="Y30" s="1557">
        <f>Y73*INDEX('Pro Forma'!$1:$1048576,MATCH('Cash Flow_Monthly'!$A30,'Pro Forma'!$A:$A,0),MATCH('Cash Flow_Monthly'!Y$2,'Pro Forma'!$1:$1,0))*IF(Y$3&gt;'Project Summary'!$G$7,0,1)</f>
        <v>0</v>
      </c>
      <c r="Z30" s="1557">
        <f>Z73*INDEX('Pro Forma'!$1:$1048576,MATCH('Cash Flow_Monthly'!$A30,'Pro Forma'!$A:$A,0),MATCH('Cash Flow_Monthly'!Z$2,'Pro Forma'!$1:$1,0))*IF(Z$3&gt;'Project Summary'!$G$7,0,1)</f>
        <v>0</v>
      </c>
      <c r="AA30" s="1557">
        <f>AA73*INDEX('Pro Forma'!$1:$1048576,MATCH('Cash Flow_Monthly'!$A30,'Pro Forma'!$A:$A,0),MATCH('Cash Flow_Monthly'!AA$2,'Pro Forma'!$1:$1,0))*IF(AA$3&gt;'Project Summary'!$G$7,0,1)</f>
        <v>0</v>
      </c>
      <c r="AB30" s="1557">
        <f>AB73*INDEX('Pro Forma'!$1:$1048576,MATCH('Cash Flow_Monthly'!$A30,'Pro Forma'!$A:$A,0),MATCH('Cash Flow_Monthly'!AB$2,'Pro Forma'!$1:$1,0))*IF(AB$3&gt;'Project Summary'!$G$7,0,1)</f>
        <v>0</v>
      </c>
      <c r="AC30" s="1557">
        <f>AC73*INDEX('Pro Forma'!$1:$1048576,MATCH('Cash Flow_Monthly'!$A30,'Pro Forma'!$A:$A,0),MATCH('Cash Flow_Monthly'!AC$2,'Pro Forma'!$1:$1,0))*IF(AC$3&gt;'Project Summary'!$G$7,0,1)</f>
        <v>0</v>
      </c>
      <c r="AD30" s="1557">
        <f>AD73*INDEX('Pro Forma'!$1:$1048576,MATCH('Cash Flow_Monthly'!$A30,'Pro Forma'!$A:$A,0),MATCH('Cash Flow_Monthly'!AD$2,'Pro Forma'!$1:$1,0))*IF(AD$3&gt;'Project Summary'!$G$7,0,1)</f>
        <v>0</v>
      </c>
      <c r="AE30" s="1557">
        <f>AE73*INDEX('Pro Forma'!$1:$1048576,MATCH('Cash Flow_Monthly'!$A30,'Pro Forma'!$A:$A,0),MATCH('Cash Flow_Monthly'!AE$2,'Pro Forma'!$1:$1,0))*IF(AE$3&gt;'Project Summary'!$G$7,0,1)</f>
        <v>0</v>
      </c>
      <c r="AF30" s="1557">
        <f>AF73*INDEX('Pro Forma'!$1:$1048576,MATCH('Cash Flow_Monthly'!$A30,'Pro Forma'!$A:$A,0),MATCH('Cash Flow_Monthly'!AF$2,'Pro Forma'!$1:$1,0))*IF(AF$3&gt;'Project Summary'!$G$7,0,1)</f>
        <v>0</v>
      </c>
      <c r="AG30" s="1557">
        <f>AG73*INDEX('Pro Forma'!$1:$1048576,MATCH('Cash Flow_Monthly'!$A30,'Pro Forma'!$A:$A,0),MATCH('Cash Flow_Monthly'!AG$2,'Pro Forma'!$1:$1,0))*IF(AG$3&gt;'Project Summary'!$G$7,0,1)</f>
        <v>0</v>
      </c>
      <c r="AH30" s="1557">
        <f>AH73*INDEX('Pro Forma'!$1:$1048576,MATCH('Cash Flow_Monthly'!$A30,'Pro Forma'!$A:$A,0),MATCH('Cash Flow_Monthly'!AH$2,'Pro Forma'!$1:$1,0))*IF(AH$3&gt;'Project Summary'!$G$7,0,1)</f>
        <v>0</v>
      </c>
      <c r="AI30" s="1557">
        <f>AI73*INDEX('Pro Forma'!$1:$1048576,MATCH('Cash Flow_Monthly'!$A30,'Pro Forma'!$A:$A,0),MATCH('Cash Flow_Monthly'!AI$2,'Pro Forma'!$1:$1,0))*IF(AI$3&gt;'Project Summary'!$G$7,0,1)</f>
        <v>0</v>
      </c>
      <c r="AJ30" s="1557">
        <f>AJ73*INDEX('Pro Forma'!$1:$1048576,MATCH('Cash Flow_Monthly'!$A30,'Pro Forma'!$A:$A,0),MATCH('Cash Flow_Monthly'!AJ$2,'Pro Forma'!$1:$1,0))*IF(AJ$3&gt;'Project Summary'!$G$7,0,1)</f>
        <v>0</v>
      </c>
      <c r="AK30" s="1557">
        <f>AK73*INDEX('Pro Forma'!$1:$1048576,MATCH('Cash Flow_Monthly'!$A30,'Pro Forma'!$A:$A,0),MATCH('Cash Flow_Monthly'!AK$2,'Pro Forma'!$1:$1,0))*IF(AK$3&gt;'Project Summary'!$G$7,0,1)</f>
        <v>0</v>
      </c>
      <c r="AL30" s="1557">
        <f>AL73*INDEX('Pro Forma'!$1:$1048576,MATCH('Cash Flow_Monthly'!$A30,'Pro Forma'!$A:$A,0),MATCH('Cash Flow_Monthly'!AL$2,'Pro Forma'!$1:$1,0))*IF(AL$3&gt;'Project Summary'!$G$7,0,1)</f>
        <v>0</v>
      </c>
      <c r="AM30" s="1557">
        <f>AM73*INDEX('Pro Forma'!$1:$1048576,MATCH('Cash Flow_Monthly'!$A30,'Pro Forma'!$A:$A,0),MATCH('Cash Flow_Monthly'!AM$2,'Pro Forma'!$1:$1,0))*IF(AM$3&gt;'Project Summary'!$G$7,0,1)</f>
        <v>0</v>
      </c>
      <c r="AN30" s="1557">
        <f>AN73*INDEX('Pro Forma'!$1:$1048576,MATCH('Cash Flow_Monthly'!$A30,'Pro Forma'!$A:$A,0),MATCH('Cash Flow_Monthly'!AN$2,'Pro Forma'!$1:$1,0))*IF(AN$3&gt;'Project Summary'!$G$7,0,1)</f>
        <v>0</v>
      </c>
      <c r="AO30" s="1557">
        <f>AO73*INDEX('Pro Forma'!$1:$1048576,MATCH('Cash Flow_Monthly'!$A30,'Pro Forma'!$A:$A,0),MATCH('Cash Flow_Monthly'!AO$2,'Pro Forma'!$1:$1,0))*IF(AO$3&gt;'Project Summary'!$G$7,0,1)</f>
        <v>0</v>
      </c>
      <c r="AP30" s="1557">
        <f>AP73*INDEX('Pro Forma'!$1:$1048576,MATCH('Cash Flow_Monthly'!$A30,'Pro Forma'!$A:$A,0),MATCH('Cash Flow_Monthly'!AP$2,'Pro Forma'!$1:$1,0))*IF(AP$3&gt;'Project Summary'!$G$7,0,1)</f>
        <v>0</v>
      </c>
      <c r="AQ30" s="1557">
        <f>AQ73*INDEX('Pro Forma'!$1:$1048576,MATCH('Cash Flow_Monthly'!$A30,'Pro Forma'!$A:$A,0),MATCH('Cash Flow_Monthly'!AQ$2,'Pro Forma'!$1:$1,0))*IF(AQ$3&gt;'Project Summary'!$G$7,0,1)</f>
        <v>0</v>
      </c>
      <c r="AR30" s="1557">
        <f>AR73*INDEX('Pro Forma'!$1:$1048576,MATCH('Cash Flow_Monthly'!$A30,'Pro Forma'!$A:$A,0),MATCH('Cash Flow_Monthly'!AR$2,'Pro Forma'!$1:$1,0))*IF(AR$3&gt;'Project Summary'!$G$7,0,1)</f>
        <v>0</v>
      </c>
      <c r="AS30" s="1557">
        <f>AS73*INDEX('Pro Forma'!$1:$1048576,MATCH('Cash Flow_Monthly'!$A30,'Pro Forma'!$A:$A,0),MATCH('Cash Flow_Monthly'!AS$2,'Pro Forma'!$1:$1,0))*IF(AS$3&gt;'Project Summary'!$G$7,0,1)</f>
        <v>0</v>
      </c>
      <c r="AT30" s="1557">
        <f>AT73*INDEX('Pro Forma'!$1:$1048576,MATCH('Cash Flow_Monthly'!$A30,'Pro Forma'!$A:$A,0),MATCH('Cash Flow_Monthly'!AT$2,'Pro Forma'!$1:$1,0))*IF(AT$3&gt;'Project Summary'!$G$7,0,1)</f>
        <v>0</v>
      </c>
      <c r="AU30" s="1557">
        <f>AU73*INDEX('Pro Forma'!$1:$1048576,MATCH('Cash Flow_Monthly'!$A30,'Pro Forma'!$A:$A,0),MATCH('Cash Flow_Monthly'!AU$2,'Pro Forma'!$1:$1,0))*IF(AU$3&gt;'Project Summary'!$G$7,0,1)</f>
        <v>0</v>
      </c>
      <c r="AV30" s="1557">
        <f>AV73*INDEX('Pro Forma'!$1:$1048576,MATCH('Cash Flow_Monthly'!$A30,'Pro Forma'!$A:$A,0),MATCH('Cash Flow_Monthly'!AV$2,'Pro Forma'!$1:$1,0))*IF(AV$3&gt;'Project Summary'!$G$7,0,1)</f>
        <v>0</v>
      </c>
      <c r="AW30" s="1557">
        <f>AW73*INDEX('Pro Forma'!$1:$1048576,MATCH('Cash Flow_Monthly'!$A30,'Pro Forma'!$A:$A,0),MATCH('Cash Flow_Monthly'!AW$2,'Pro Forma'!$1:$1,0))*IF(AW$3&gt;'Project Summary'!$G$7,0,1)</f>
        <v>0</v>
      </c>
      <c r="AX30" s="1557">
        <f>AX73*INDEX('Pro Forma'!$1:$1048576,MATCH('Cash Flow_Monthly'!$A30,'Pro Forma'!$A:$A,0),MATCH('Cash Flow_Monthly'!AX$2,'Pro Forma'!$1:$1,0))*IF(AX$3&gt;'Project Summary'!$G$7,0,1)</f>
        <v>0</v>
      </c>
      <c r="AY30" s="1557">
        <f>AY73*INDEX('Pro Forma'!$1:$1048576,MATCH('Cash Flow_Monthly'!$A30,'Pro Forma'!$A:$A,0),MATCH('Cash Flow_Monthly'!AY$2,'Pro Forma'!$1:$1,0))*IF(AY$3&gt;'Project Summary'!$G$7,0,1)</f>
        <v>0</v>
      </c>
      <c r="AZ30" s="1557">
        <f>AZ73*INDEX('Pro Forma'!$1:$1048576,MATCH('Cash Flow_Monthly'!$A30,'Pro Forma'!$A:$A,0),MATCH('Cash Flow_Monthly'!AZ$2,'Pro Forma'!$1:$1,0))*IF(AZ$3&gt;'Project Summary'!$G$7,0,1)</f>
        <v>0</v>
      </c>
      <c r="BA30" s="1557">
        <f>BA73*INDEX('Pro Forma'!$1:$1048576,MATCH('Cash Flow_Monthly'!$A30,'Pro Forma'!$A:$A,0),MATCH('Cash Flow_Monthly'!BA$2,'Pro Forma'!$1:$1,0))*IF(BA$3&gt;'Project Summary'!$G$7,0,1)</f>
        <v>0</v>
      </c>
      <c r="BB30" s="1557">
        <f>BB73*INDEX('Pro Forma'!$1:$1048576,MATCH('Cash Flow_Monthly'!$A30,'Pro Forma'!$A:$A,0),MATCH('Cash Flow_Monthly'!BB$2,'Pro Forma'!$1:$1,0))*IF(BB$3&gt;'Project Summary'!$G$7,0,1)</f>
        <v>0</v>
      </c>
      <c r="BC30" s="1557">
        <f>BC73*INDEX('Pro Forma'!$1:$1048576,MATCH('Cash Flow_Monthly'!$A30,'Pro Forma'!$A:$A,0),MATCH('Cash Flow_Monthly'!BC$2,'Pro Forma'!$1:$1,0))*IF(BC$3&gt;'Project Summary'!$G$7,0,1)</f>
        <v>0</v>
      </c>
      <c r="BD30" s="1557">
        <f>BD73*INDEX('Pro Forma'!$1:$1048576,MATCH('Cash Flow_Monthly'!$A30,'Pro Forma'!$A:$A,0),MATCH('Cash Flow_Monthly'!BD$2,'Pro Forma'!$1:$1,0))*IF(BD$3&gt;'Project Summary'!$G$7,0,1)</f>
        <v>0</v>
      </c>
      <c r="BE30" s="1557">
        <f>BE73*INDEX('Pro Forma'!$1:$1048576,MATCH('Cash Flow_Monthly'!$A30,'Pro Forma'!$A:$A,0),MATCH('Cash Flow_Monthly'!BE$2,'Pro Forma'!$1:$1,0))*IF(BE$3&gt;'Project Summary'!$G$7,0,1)</f>
        <v>0</v>
      </c>
      <c r="BF30" s="1557">
        <f>BF73*INDEX('Pro Forma'!$1:$1048576,MATCH('Cash Flow_Monthly'!$A30,'Pro Forma'!$A:$A,0),MATCH('Cash Flow_Monthly'!BF$2,'Pro Forma'!$1:$1,0))*IF(BF$3&gt;'Project Summary'!$G$7,0,1)</f>
        <v>0</v>
      </c>
      <c r="BG30" s="1557">
        <f>BG73*INDEX('Pro Forma'!$1:$1048576,MATCH('Cash Flow_Monthly'!$A30,'Pro Forma'!$A:$A,0),MATCH('Cash Flow_Monthly'!BG$2,'Pro Forma'!$1:$1,0))*IF(BG$3&gt;'Project Summary'!$G$7,0,1)</f>
        <v>0</v>
      </c>
      <c r="BH30" s="1557">
        <f>BH73*INDEX('Pro Forma'!$1:$1048576,MATCH('Cash Flow_Monthly'!$A30,'Pro Forma'!$A:$A,0),MATCH('Cash Flow_Monthly'!BH$2,'Pro Forma'!$1:$1,0))*IF(BH$3&gt;'Project Summary'!$G$7,0,1)</f>
        <v>0</v>
      </c>
      <c r="BI30" s="1557">
        <f>BI73*INDEX('Pro Forma'!$1:$1048576,MATCH('Cash Flow_Monthly'!$A30,'Pro Forma'!$A:$A,0),MATCH('Cash Flow_Monthly'!BI$2,'Pro Forma'!$1:$1,0))*IF(BI$3&gt;'Project Summary'!$G$7,0,1)</f>
        <v>0</v>
      </c>
      <c r="BJ30" s="1557">
        <f>BJ73*INDEX('Pro Forma'!$1:$1048576,MATCH('Cash Flow_Monthly'!$A30,'Pro Forma'!$A:$A,0),MATCH('Cash Flow_Monthly'!BJ$2,'Pro Forma'!$1:$1,0))*IF(BJ$3&gt;'Project Summary'!$G$7,0,1)</f>
        <v>0</v>
      </c>
      <c r="BK30" s="1557">
        <f>BK73*INDEX('Pro Forma'!$1:$1048576,MATCH('Cash Flow_Monthly'!$A30,'Pro Forma'!$A:$A,0),MATCH('Cash Flow_Monthly'!BK$2,'Pro Forma'!$1:$1,0))*IF(BK$3&gt;'Project Summary'!$G$7,0,1)</f>
        <v>0</v>
      </c>
      <c r="BL30" s="1557">
        <f>BL73*INDEX('Pro Forma'!$1:$1048576,MATCH('Cash Flow_Monthly'!$A30,'Pro Forma'!$A:$A,0),MATCH('Cash Flow_Monthly'!BL$2,'Pro Forma'!$1:$1,0))*IF(BL$3&gt;'Project Summary'!$G$7,0,1)</f>
        <v>0</v>
      </c>
      <c r="BM30" s="1557">
        <f>BM73*INDEX('Pro Forma'!$1:$1048576,MATCH('Cash Flow_Monthly'!$A30,'Pro Forma'!$A:$A,0),MATCH('Cash Flow_Monthly'!BM$2,'Pro Forma'!$1:$1,0))*IF(BM$3&gt;'Project Summary'!$G$7,0,1)</f>
        <v>0</v>
      </c>
      <c r="BN30" s="1557">
        <f>BN73*INDEX('Pro Forma'!$1:$1048576,MATCH('Cash Flow_Monthly'!$A30,'Pro Forma'!$A:$A,0),MATCH('Cash Flow_Monthly'!BN$2,'Pro Forma'!$1:$1,0))*IF(BN$3&gt;'Project Summary'!$G$7,0,1)</f>
        <v>0</v>
      </c>
      <c r="BO30" s="1557">
        <f>BO73*INDEX('Pro Forma'!$1:$1048576,MATCH('Cash Flow_Monthly'!$A30,'Pro Forma'!$A:$A,0),MATCH('Cash Flow_Monthly'!BO$2,'Pro Forma'!$1:$1,0))*IF(BO$3&gt;'Project Summary'!$G$7,0,1)</f>
        <v>0</v>
      </c>
      <c r="BP30" s="1557">
        <f>BP73*INDEX('Pro Forma'!$1:$1048576,MATCH('Cash Flow_Monthly'!$A30,'Pro Forma'!$A:$A,0),MATCH('Cash Flow_Monthly'!BP$2,'Pro Forma'!$1:$1,0))*IF(BP$3&gt;'Project Summary'!$G$7,0,1)</f>
        <v>0</v>
      </c>
      <c r="BQ30" s="1557">
        <f>BQ73*INDEX('Pro Forma'!$1:$1048576,MATCH('Cash Flow_Monthly'!$A30,'Pro Forma'!$A:$A,0),MATCH('Cash Flow_Monthly'!BQ$2,'Pro Forma'!$1:$1,0))*IF(BQ$3&gt;'Project Summary'!$G$7,0,1)</f>
        <v>0</v>
      </c>
      <c r="BR30" s="1557">
        <f>BR73*INDEX('Pro Forma'!$1:$1048576,MATCH('Cash Flow_Monthly'!$A30,'Pro Forma'!$A:$A,0),MATCH('Cash Flow_Monthly'!BR$2,'Pro Forma'!$1:$1,0))*IF(BR$3&gt;'Project Summary'!$G$7,0,1)</f>
        <v>0</v>
      </c>
      <c r="BS30" s="1557">
        <f>BS73*INDEX('Pro Forma'!$1:$1048576,MATCH('Cash Flow_Monthly'!$A30,'Pro Forma'!$A:$A,0),MATCH('Cash Flow_Monthly'!BS$2,'Pro Forma'!$1:$1,0))*IF(BS$3&gt;'Project Summary'!$G$7,0,1)</f>
        <v>0</v>
      </c>
      <c r="BT30" s="1557">
        <f>BT73*INDEX('Pro Forma'!$1:$1048576,MATCH('Cash Flow_Monthly'!$A30,'Pro Forma'!$A:$A,0),MATCH('Cash Flow_Monthly'!BT$2,'Pro Forma'!$1:$1,0))*IF(BT$3&gt;'Project Summary'!$G$7,0,1)</f>
        <v>0</v>
      </c>
      <c r="BU30" s="1557">
        <f>BU73*INDEX('Pro Forma'!$1:$1048576,MATCH('Cash Flow_Monthly'!$A30,'Pro Forma'!$A:$A,0),MATCH('Cash Flow_Monthly'!BU$2,'Pro Forma'!$1:$1,0))*IF(BU$3&gt;'Project Summary'!$G$7,0,1)</f>
        <v>0</v>
      </c>
      <c r="BV30" s="1557">
        <f>BV73*INDEX('Pro Forma'!$1:$1048576,MATCH('Cash Flow_Monthly'!$A30,'Pro Forma'!$A:$A,0),MATCH('Cash Flow_Monthly'!BV$2,'Pro Forma'!$1:$1,0))*IF(BV$3&gt;'Project Summary'!$G$7,0,1)</f>
        <v>0</v>
      </c>
      <c r="BW30" s="1557">
        <f>BW73*INDEX('Pro Forma'!$1:$1048576,MATCH('Cash Flow_Monthly'!$A30,'Pro Forma'!$A:$A,0),MATCH('Cash Flow_Monthly'!BW$2,'Pro Forma'!$1:$1,0))*IF(BW$3&gt;'Project Summary'!$G$7,0,1)</f>
        <v>0</v>
      </c>
      <c r="BX30" s="1557">
        <f>BX73*INDEX('Pro Forma'!$1:$1048576,MATCH('Cash Flow_Monthly'!$A30,'Pro Forma'!$A:$A,0),MATCH('Cash Flow_Monthly'!BX$2,'Pro Forma'!$1:$1,0))*IF(BX$3&gt;'Project Summary'!$G$7,0,1)</f>
        <v>0</v>
      </c>
      <c r="BY30" s="1557">
        <f>BY73*INDEX('Pro Forma'!$1:$1048576,MATCH('Cash Flow_Monthly'!$A30,'Pro Forma'!$A:$A,0),MATCH('Cash Flow_Monthly'!BY$2,'Pro Forma'!$1:$1,0))*IF(BY$3&gt;'Project Summary'!$G$7,0,1)</f>
        <v>0</v>
      </c>
      <c r="BZ30" s="1557">
        <f>BZ73*INDEX('Pro Forma'!$1:$1048576,MATCH('Cash Flow_Monthly'!$A30,'Pro Forma'!$A:$A,0),MATCH('Cash Flow_Monthly'!BZ$2,'Pro Forma'!$1:$1,0))*IF(BZ$3&gt;'Project Summary'!$G$7,0,1)</f>
        <v>0</v>
      </c>
      <c r="CA30" s="1557">
        <f>CA73*INDEX('Pro Forma'!$1:$1048576,MATCH('Cash Flow_Monthly'!$A30,'Pro Forma'!$A:$A,0),MATCH('Cash Flow_Monthly'!CA$2,'Pro Forma'!$1:$1,0))*IF(CA$3&gt;'Project Summary'!$G$7,0,1)</f>
        <v>0</v>
      </c>
      <c r="CB30" s="1557">
        <f>CB73*INDEX('Pro Forma'!$1:$1048576,MATCH('Cash Flow_Monthly'!$A30,'Pro Forma'!$A:$A,0),MATCH('Cash Flow_Monthly'!CB$2,'Pro Forma'!$1:$1,0))*IF(CB$3&gt;'Project Summary'!$G$7,0,1)</f>
        <v>0</v>
      </c>
      <c r="CC30" s="1557">
        <f>CC73*INDEX('Pro Forma'!$1:$1048576,MATCH('Cash Flow_Monthly'!$A30,'Pro Forma'!$A:$A,0),MATCH('Cash Flow_Monthly'!CC$2,'Pro Forma'!$1:$1,0))*IF(CC$3&gt;'Project Summary'!$G$7,0,1)</f>
        <v>0</v>
      </c>
      <c r="CD30" s="1557">
        <f>CD73*INDEX('Pro Forma'!$1:$1048576,MATCH('Cash Flow_Monthly'!$A30,'Pro Forma'!$A:$A,0),MATCH('Cash Flow_Monthly'!CD$2,'Pro Forma'!$1:$1,0))*IF(CD$3&gt;'Project Summary'!$G$7,0,1)</f>
        <v>0</v>
      </c>
      <c r="CE30" s="1557">
        <f>CE73*INDEX('Pro Forma'!$1:$1048576,MATCH('Cash Flow_Monthly'!$A30,'Pro Forma'!$A:$A,0),MATCH('Cash Flow_Monthly'!CE$2,'Pro Forma'!$1:$1,0))*IF(CE$3&gt;'Project Summary'!$G$7,0,1)</f>
        <v>0</v>
      </c>
      <c r="CF30" s="1557">
        <f>CF73*INDEX('Pro Forma'!$1:$1048576,MATCH('Cash Flow_Monthly'!$A30,'Pro Forma'!$A:$A,0),MATCH('Cash Flow_Monthly'!CF$2,'Pro Forma'!$1:$1,0))*IF(CF$3&gt;'Project Summary'!$G$7,0,1)</f>
        <v>0</v>
      </c>
      <c r="CG30" s="1557">
        <f>CG73*INDEX('Pro Forma'!$1:$1048576,MATCH('Cash Flow_Monthly'!$A30,'Pro Forma'!$A:$A,0),MATCH('Cash Flow_Monthly'!CG$2,'Pro Forma'!$1:$1,0))*IF(CG$3&gt;'Project Summary'!$G$7,0,1)</f>
        <v>0</v>
      </c>
      <c r="CH30" s="1557">
        <f>CH73*INDEX('Pro Forma'!$1:$1048576,MATCH('Cash Flow_Monthly'!$A30,'Pro Forma'!$A:$A,0),MATCH('Cash Flow_Monthly'!CH$2,'Pro Forma'!$1:$1,0))*IF(CH$3&gt;'Project Summary'!$G$7,0,1)</f>
        <v>0</v>
      </c>
      <c r="CI30" s="1557">
        <f>CI73*INDEX('Pro Forma'!$1:$1048576,MATCH('Cash Flow_Monthly'!$A30,'Pro Forma'!$A:$A,0),MATCH('Cash Flow_Monthly'!CI$2,'Pro Forma'!$1:$1,0))*IF(CI$3&gt;'Project Summary'!$G$7,0,1)</f>
        <v>0</v>
      </c>
      <c r="CJ30" s="1557">
        <f>CJ73*INDEX('Pro Forma'!$1:$1048576,MATCH('Cash Flow_Monthly'!$A30,'Pro Forma'!$A:$A,0),MATCH('Cash Flow_Monthly'!CJ$2,'Pro Forma'!$1:$1,0))*IF(CJ$3&gt;'Project Summary'!$G$7,0,1)</f>
        <v>0</v>
      </c>
      <c r="CK30" s="1557">
        <f>CK73*INDEX('Pro Forma'!$1:$1048576,MATCH('Cash Flow_Monthly'!$A30,'Pro Forma'!$A:$A,0),MATCH('Cash Flow_Monthly'!CK$2,'Pro Forma'!$1:$1,0))*IF(CK$3&gt;'Project Summary'!$G$7,0,1)</f>
        <v>0</v>
      </c>
      <c r="CL30" s="1557">
        <f>CL73*INDEX('Pro Forma'!$1:$1048576,MATCH('Cash Flow_Monthly'!$A30,'Pro Forma'!$A:$A,0),MATCH('Cash Flow_Monthly'!CL$2,'Pro Forma'!$1:$1,0))*IF(CL$3&gt;'Project Summary'!$G$7,0,1)</f>
        <v>0</v>
      </c>
      <c r="CM30" s="1557">
        <f>CM73*INDEX('Pro Forma'!$1:$1048576,MATCH('Cash Flow_Monthly'!$A30,'Pro Forma'!$A:$A,0),MATCH('Cash Flow_Monthly'!CM$2,'Pro Forma'!$1:$1,0))*IF(CM$3&gt;'Project Summary'!$G$7,0,1)</f>
        <v>0</v>
      </c>
      <c r="CN30" s="1557">
        <f>CN73*INDEX('Pro Forma'!$1:$1048576,MATCH('Cash Flow_Monthly'!$A30,'Pro Forma'!$A:$A,0),MATCH('Cash Flow_Monthly'!CN$2,'Pro Forma'!$1:$1,0))*IF(CN$3&gt;'Project Summary'!$G$7,0,1)</f>
        <v>0</v>
      </c>
      <c r="CO30" s="1557">
        <f>CO73*INDEX('Pro Forma'!$1:$1048576,MATCH('Cash Flow_Monthly'!$A30,'Pro Forma'!$A:$A,0),MATCH('Cash Flow_Monthly'!CO$2,'Pro Forma'!$1:$1,0))*IF(CO$3&gt;'Project Summary'!$G$7,0,1)</f>
        <v>0</v>
      </c>
      <c r="CP30" s="1557">
        <f>CP73*INDEX('Pro Forma'!$1:$1048576,MATCH('Cash Flow_Monthly'!$A30,'Pro Forma'!$A:$A,0),MATCH('Cash Flow_Monthly'!CP$2,'Pro Forma'!$1:$1,0))*IF(CP$3&gt;'Project Summary'!$G$7,0,1)</f>
        <v>0</v>
      </c>
      <c r="CQ30" s="1557">
        <f>CQ73*INDEX('Pro Forma'!$1:$1048576,MATCH('Cash Flow_Monthly'!$A30,'Pro Forma'!$A:$A,0),MATCH('Cash Flow_Monthly'!CQ$2,'Pro Forma'!$1:$1,0))*IF(CQ$3&gt;'Project Summary'!$G$7,0,1)</f>
        <v>0</v>
      </c>
      <c r="CR30" s="1557">
        <f>CR73*INDEX('Pro Forma'!$1:$1048576,MATCH('Cash Flow_Monthly'!$A30,'Pro Forma'!$A:$A,0),MATCH('Cash Flow_Monthly'!CR$2,'Pro Forma'!$1:$1,0))*IF(CR$3&gt;'Project Summary'!$G$7,0,1)</f>
        <v>0</v>
      </c>
      <c r="CS30" s="1557">
        <f>CS73*INDEX('Pro Forma'!$1:$1048576,MATCH('Cash Flow_Monthly'!$A30,'Pro Forma'!$A:$A,0),MATCH('Cash Flow_Monthly'!CS$2,'Pro Forma'!$1:$1,0))*IF(CS$3&gt;'Project Summary'!$G$7,0,1)</f>
        <v>0</v>
      </c>
      <c r="CT30" s="1557">
        <f>CT73*INDEX('Pro Forma'!$1:$1048576,MATCH('Cash Flow_Monthly'!$A30,'Pro Forma'!$A:$A,0),MATCH('Cash Flow_Monthly'!CT$2,'Pro Forma'!$1:$1,0))*IF(CT$3&gt;'Project Summary'!$G$7,0,1)</f>
        <v>0</v>
      </c>
      <c r="CU30" s="1557">
        <f>CU73*INDEX('Pro Forma'!$1:$1048576,MATCH('Cash Flow_Monthly'!$A30,'Pro Forma'!$A:$A,0),MATCH('Cash Flow_Monthly'!CU$2,'Pro Forma'!$1:$1,0))*IF(CU$3&gt;'Project Summary'!$G$7,0,1)</f>
        <v>0</v>
      </c>
      <c r="CV30" s="1557">
        <f>CV73*INDEX('Pro Forma'!$1:$1048576,MATCH('Cash Flow_Monthly'!$A30,'Pro Forma'!$A:$A,0),MATCH('Cash Flow_Monthly'!CV$2,'Pro Forma'!$1:$1,0))*IF(CV$3&gt;'Project Summary'!$G$7,0,1)</f>
        <v>0</v>
      </c>
      <c r="CW30" s="1557">
        <f>CW73*INDEX('Pro Forma'!$1:$1048576,MATCH('Cash Flow_Monthly'!$A30,'Pro Forma'!$A:$A,0),MATCH('Cash Flow_Monthly'!CW$2,'Pro Forma'!$1:$1,0))*IF(CW$3&gt;'Project Summary'!$G$7,0,1)</f>
        <v>0</v>
      </c>
      <c r="CX30" s="1557">
        <f>CX73*INDEX('Pro Forma'!$1:$1048576,MATCH('Cash Flow_Monthly'!$A30,'Pro Forma'!$A:$A,0),MATCH('Cash Flow_Monthly'!CX$2,'Pro Forma'!$1:$1,0))*IF(CX$3&gt;'Project Summary'!$G$7,0,1)</f>
        <v>0</v>
      </c>
      <c r="CY30" s="1557">
        <f>CY73*INDEX('Pro Forma'!$1:$1048576,MATCH('Cash Flow_Monthly'!$A30,'Pro Forma'!$A:$A,0),MATCH('Cash Flow_Monthly'!CY$2,'Pro Forma'!$1:$1,0))*IF(CY$3&gt;'Project Summary'!$G$7,0,1)</f>
        <v>0</v>
      </c>
      <c r="CZ30" s="1557">
        <f>CZ73*INDEX('Pro Forma'!$1:$1048576,MATCH('Cash Flow_Monthly'!$A30,'Pro Forma'!$A:$A,0),MATCH('Cash Flow_Monthly'!CZ$2,'Pro Forma'!$1:$1,0))*IF(CZ$3&gt;'Project Summary'!$G$7,0,1)</f>
        <v>0</v>
      </c>
      <c r="DA30" s="1557">
        <f>DA73*INDEX('Pro Forma'!$1:$1048576,MATCH('Cash Flow_Monthly'!$A30,'Pro Forma'!$A:$A,0),MATCH('Cash Flow_Monthly'!DA$2,'Pro Forma'!$1:$1,0))*IF(DA$3&gt;'Project Summary'!$G$7,0,1)</f>
        <v>0</v>
      </c>
      <c r="DB30" s="1557">
        <f>DB73*INDEX('Pro Forma'!$1:$1048576,MATCH('Cash Flow_Monthly'!$A30,'Pro Forma'!$A:$A,0),MATCH('Cash Flow_Monthly'!DB$2,'Pro Forma'!$1:$1,0))*IF(DB$3&gt;'Project Summary'!$G$7,0,1)</f>
        <v>0</v>
      </c>
      <c r="DC30" s="1557">
        <f>DC73*INDEX('Pro Forma'!$1:$1048576,MATCH('Cash Flow_Monthly'!$A30,'Pro Forma'!$A:$A,0),MATCH('Cash Flow_Monthly'!DC$2,'Pro Forma'!$1:$1,0))*IF(DC$3&gt;'Project Summary'!$G$7,0,1)</f>
        <v>0</v>
      </c>
      <c r="DD30" s="1557">
        <f>DD73*INDEX('Pro Forma'!$1:$1048576,MATCH('Cash Flow_Monthly'!$A30,'Pro Forma'!$A:$A,0),MATCH('Cash Flow_Monthly'!DD$2,'Pro Forma'!$1:$1,0))*IF(DD$3&gt;'Project Summary'!$G$7,0,1)</f>
        <v>0</v>
      </c>
      <c r="DE30" s="1557">
        <f>DE73*INDEX('Pro Forma'!$1:$1048576,MATCH('Cash Flow_Monthly'!$A30,'Pro Forma'!$A:$A,0),MATCH('Cash Flow_Monthly'!DE$2,'Pro Forma'!$1:$1,0))*IF(DE$3&gt;'Project Summary'!$G$7,0,1)</f>
        <v>0</v>
      </c>
      <c r="DF30" s="1557">
        <f>DF73*INDEX('Pro Forma'!$1:$1048576,MATCH('Cash Flow_Monthly'!$A30,'Pro Forma'!$A:$A,0),MATCH('Cash Flow_Monthly'!DF$2,'Pro Forma'!$1:$1,0))*IF(DF$3&gt;'Project Summary'!$G$7,0,1)</f>
        <v>0</v>
      </c>
      <c r="DG30" s="1557">
        <f>DG73*INDEX('Pro Forma'!$1:$1048576,MATCH('Cash Flow_Monthly'!$A30,'Pro Forma'!$A:$A,0),MATCH('Cash Flow_Monthly'!DG$2,'Pro Forma'!$1:$1,0))*IF(DG$3&gt;'Project Summary'!$G$7,0,1)</f>
        <v>0</v>
      </c>
      <c r="DH30" s="1557">
        <f>DH73*INDEX('Pro Forma'!$1:$1048576,MATCH('Cash Flow_Monthly'!$A30,'Pro Forma'!$A:$A,0),MATCH('Cash Flow_Monthly'!DH$2,'Pro Forma'!$1:$1,0))*IF(DH$3&gt;'Project Summary'!$G$7,0,1)</f>
        <v>0</v>
      </c>
      <c r="DI30" s="1557">
        <f>DI73*INDEX('Pro Forma'!$1:$1048576,MATCH('Cash Flow_Monthly'!$A30,'Pro Forma'!$A:$A,0),MATCH('Cash Flow_Monthly'!DI$2,'Pro Forma'!$1:$1,0))*IF(DI$3&gt;'Project Summary'!$G$7,0,1)</f>
        <v>0</v>
      </c>
      <c r="DJ30" s="1557">
        <f>DJ73*INDEX('Pro Forma'!$1:$1048576,MATCH('Cash Flow_Monthly'!$A30,'Pro Forma'!$A:$A,0),MATCH('Cash Flow_Monthly'!DJ$2,'Pro Forma'!$1:$1,0))*IF(DJ$3&gt;'Project Summary'!$G$7,0,1)</f>
        <v>0</v>
      </c>
      <c r="DK30" s="1557">
        <f>DK73*INDEX('Pro Forma'!$1:$1048576,MATCH('Cash Flow_Monthly'!$A30,'Pro Forma'!$A:$A,0),MATCH('Cash Flow_Monthly'!DK$2,'Pro Forma'!$1:$1,0))*IF(DK$3&gt;'Project Summary'!$G$7,0,1)</f>
        <v>0</v>
      </c>
      <c r="DL30" s="1557">
        <f>DL73*INDEX('Pro Forma'!$1:$1048576,MATCH('Cash Flow_Monthly'!$A30,'Pro Forma'!$A:$A,0),MATCH('Cash Flow_Monthly'!DL$2,'Pro Forma'!$1:$1,0))*IF(DL$3&gt;'Project Summary'!$G$7,0,1)</f>
        <v>0</v>
      </c>
      <c r="DM30" s="1557">
        <f>DM73*INDEX('Pro Forma'!$1:$1048576,MATCH('Cash Flow_Monthly'!$A30,'Pro Forma'!$A:$A,0),MATCH('Cash Flow_Monthly'!DM$2,'Pro Forma'!$1:$1,0))*IF(DM$3&gt;'Project Summary'!$G$7,0,1)</f>
        <v>0</v>
      </c>
      <c r="DN30" s="1557">
        <f>DN73*INDEX('Pro Forma'!$1:$1048576,MATCH('Cash Flow_Monthly'!$A30,'Pro Forma'!$A:$A,0),MATCH('Cash Flow_Monthly'!DN$2,'Pro Forma'!$1:$1,0))*IF(DN$3&gt;'Project Summary'!$G$7,0,1)</f>
        <v>0</v>
      </c>
      <c r="DO30" s="1557">
        <f>DO73*INDEX('Pro Forma'!$1:$1048576,MATCH('Cash Flow_Monthly'!$A30,'Pro Forma'!$A:$A,0),MATCH('Cash Flow_Monthly'!DO$2,'Pro Forma'!$1:$1,0))*IF(DO$3&gt;'Project Summary'!$G$7,0,1)</f>
        <v>0</v>
      </c>
      <c r="DP30" s="1557">
        <f>DP73*INDEX('Pro Forma'!$1:$1048576,MATCH('Cash Flow_Monthly'!$A30,'Pro Forma'!$A:$A,0),MATCH('Cash Flow_Monthly'!DP$2,'Pro Forma'!$1:$1,0))*IF(DP$3&gt;'Project Summary'!$G$7,0,1)</f>
        <v>0</v>
      </c>
      <c r="DQ30" s="1557">
        <f>DQ73*INDEX('Pro Forma'!$1:$1048576,MATCH('Cash Flow_Monthly'!$A30,'Pro Forma'!$A:$A,0),MATCH('Cash Flow_Monthly'!DQ$2,'Pro Forma'!$1:$1,0))*IF(DQ$3&gt;'Project Summary'!$G$7,0,1)</f>
        <v>0</v>
      </c>
      <c r="DR30" s="1557">
        <f>DR73*INDEX('Pro Forma'!$1:$1048576,MATCH('Cash Flow_Monthly'!$A30,'Pro Forma'!$A:$A,0),MATCH('Cash Flow_Monthly'!DR$2,'Pro Forma'!$1:$1,0))*IF(DR$3&gt;'Project Summary'!$G$7,0,1)</f>
        <v>0</v>
      </c>
      <c r="DS30" s="1557">
        <f>DS73*INDEX('Pro Forma'!$1:$1048576,MATCH('Cash Flow_Monthly'!$A30,'Pro Forma'!$A:$A,0),MATCH('Cash Flow_Monthly'!DS$2,'Pro Forma'!$1:$1,0))*IF(DS$3&gt;'Project Summary'!$G$7,0,1)</f>
        <v>0</v>
      </c>
      <c r="DT30" s="1557">
        <f>DT73*INDEX('Pro Forma'!$1:$1048576,MATCH('Cash Flow_Monthly'!$A30,'Pro Forma'!$A:$A,0),MATCH('Cash Flow_Monthly'!DT$2,'Pro Forma'!$1:$1,0))*IF(DT$3&gt;'Project Summary'!$G$7,0,1)</f>
        <v>0</v>
      </c>
      <c r="DU30" s="1558"/>
    </row>
    <row r="31" spans="1:125" s="1559" customFormat="1">
      <c r="A31" s="1554" t="str">
        <f>'Pro Forma'!A34</f>
        <v>RUBS - Utility Reimbursements</v>
      </c>
      <c r="B31" s="1556"/>
      <c r="C31" s="1556"/>
      <c r="D31" s="1556"/>
      <c r="E31" s="1557">
        <f>E74*INDEX('Pro Forma'!$1:$1048576,MATCH('Cash Flow_Monthly'!$A31,'Pro Forma'!$A:$A,0),MATCH('Cash Flow_Monthly'!E$2,'Pro Forma'!$1:$1,0))*IF(E$3&gt;'Project Summary'!$G$7,0,1)</f>
        <v>0</v>
      </c>
      <c r="F31" s="1557">
        <f>F74*INDEX('Pro Forma'!$1:$1048576,MATCH('Cash Flow_Monthly'!$A31,'Pro Forma'!$A:$A,0),MATCH('Cash Flow_Monthly'!F$2,'Pro Forma'!$1:$1,0))*IF(F$3&gt;'Project Summary'!$G$7,0,1)</f>
        <v>0</v>
      </c>
      <c r="G31" s="1557">
        <f>G74*INDEX('Pro Forma'!$1:$1048576,MATCH('Cash Flow_Monthly'!$A31,'Pro Forma'!$A:$A,0),MATCH('Cash Flow_Monthly'!G$2,'Pro Forma'!$1:$1,0))*IF(G$3&gt;'Project Summary'!$G$7,0,1)</f>
        <v>0</v>
      </c>
      <c r="H31" s="1557">
        <f>H74*INDEX('Pro Forma'!$1:$1048576,MATCH('Cash Flow_Monthly'!$A31,'Pro Forma'!$A:$A,0),MATCH('Cash Flow_Monthly'!H$2,'Pro Forma'!$1:$1,0))*IF(H$3&gt;'Project Summary'!$G$7,0,1)</f>
        <v>0</v>
      </c>
      <c r="I31" s="1557">
        <f>I74*INDEX('Pro Forma'!$1:$1048576,MATCH('Cash Flow_Monthly'!$A31,'Pro Forma'!$A:$A,0),MATCH('Cash Flow_Monthly'!I$2,'Pro Forma'!$1:$1,0))*IF(I$3&gt;'Project Summary'!$G$7,0,1)</f>
        <v>0</v>
      </c>
      <c r="J31" s="1557">
        <f>J74*INDEX('Pro Forma'!$1:$1048576,MATCH('Cash Flow_Monthly'!$A31,'Pro Forma'!$A:$A,0),MATCH('Cash Flow_Monthly'!J$2,'Pro Forma'!$1:$1,0))*IF(J$3&gt;'Project Summary'!$G$7,0,1)</f>
        <v>0</v>
      </c>
      <c r="K31" s="1557">
        <f>K74*INDEX('Pro Forma'!$1:$1048576,MATCH('Cash Flow_Monthly'!$A31,'Pro Forma'!$A:$A,0),MATCH('Cash Flow_Monthly'!K$2,'Pro Forma'!$1:$1,0))*IF(K$3&gt;'Project Summary'!$G$7,0,1)</f>
        <v>0</v>
      </c>
      <c r="L31" s="1557">
        <f>L74*INDEX('Pro Forma'!$1:$1048576,MATCH('Cash Flow_Monthly'!$A31,'Pro Forma'!$A:$A,0),MATCH('Cash Flow_Monthly'!L$2,'Pro Forma'!$1:$1,0))*IF(L$3&gt;'Project Summary'!$G$7,0,1)</f>
        <v>0</v>
      </c>
      <c r="M31" s="1557">
        <f>M74*INDEX('Pro Forma'!$1:$1048576,MATCH('Cash Flow_Monthly'!$A31,'Pro Forma'!$A:$A,0),MATCH('Cash Flow_Monthly'!M$2,'Pro Forma'!$1:$1,0))*IF(M$3&gt;'Project Summary'!$G$7,0,1)</f>
        <v>0</v>
      </c>
      <c r="N31" s="1557">
        <f>N74*INDEX('Pro Forma'!$1:$1048576,MATCH('Cash Flow_Monthly'!$A31,'Pro Forma'!$A:$A,0),MATCH('Cash Flow_Monthly'!N$2,'Pro Forma'!$1:$1,0))*IF(N$3&gt;'Project Summary'!$G$7,0,1)</f>
        <v>0</v>
      </c>
      <c r="O31" s="1557">
        <f>O74*INDEX('Pro Forma'!$1:$1048576,MATCH('Cash Flow_Monthly'!$A31,'Pro Forma'!$A:$A,0),MATCH('Cash Flow_Monthly'!O$2,'Pro Forma'!$1:$1,0))*IF(O$3&gt;'Project Summary'!$G$7,0,1)</f>
        <v>0</v>
      </c>
      <c r="P31" s="1557">
        <f>P74*INDEX('Pro Forma'!$1:$1048576,MATCH('Cash Flow_Monthly'!$A31,'Pro Forma'!$A:$A,0),MATCH('Cash Flow_Monthly'!P$2,'Pro Forma'!$1:$1,0))*IF(P$3&gt;'Project Summary'!$G$7,0,1)</f>
        <v>0</v>
      </c>
      <c r="Q31" s="1557">
        <f>Q74*INDEX('Pro Forma'!$1:$1048576,MATCH('Cash Flow_Monthly'!$A31,'Pro Forma'!$A:$A,0),MATCH('Cash Flow_Monthly'!Q$2,'Pro Forma'!$1:$1,0))*IF(Q$3&gt;'Project Summary'!$G$7,0,1)</f>
        <v>0</v>
      </c>
      <c r="R31" s="1557">
        <f>R74*INDEX('Pro Forma'!$1:$1048576,MATCH('Cash Flow_Monthly'!$A31,'Pro Forma'!$A:$A,0),MATCH('Cash Flow_Monthly'!R$2,'Pro Forma'!$1:$1,0))*IF(R$3&gt;'Project Summary'!$G$7,0,1)</f>
        <v>0</v>
      </c>
      <c r="S31" s="1557">
        <f>S74*INDEX('Pro Forma'!$1:$1048576,MATCH('Cash Flow_Monthly'!$A31,'Pro Forma'!$A:$A,0),MATCH('Cash Flow_Monthly'!S$2,'Pro Forma'!$1:$1,0))*IF(S$3&gt;'Project Summary'!$G$7,0,1)</f>
        <v>0</v>
      </c>
      <c r="T31" s="1557">
        <f>T74*INDEX('Pro Forma'!$1:$1048576,MATCH('Cash Flow_Monthly'!$A31,'Pro Forma'!$A:$A,0),MATCH('Cash Flow_Monthly'!T$2,'Pro Forma'!$1:$1,0))*IF(T$3&gt;'Project Summary'!$G$7,0,1)</f>
        <v>0</v>
      </c>
      <c r="U31" s="1557">
        <f>U74*INDEX('Pro Forma'!$1:$1048576,MATCH('Cash Flow_Monthly'!$A31,'Pro Forma'!$A:$A,0),MATCH('Cash Flow_Monthly'!U$2,'Pro Forma'!$1:$1,0))*IF(U$3&gt;'Project Summary'!$G$7,0,1)</f>
        <v>0</v>
      </c>
      <c r="V31" s="1557">
        <f>V74*INDEX('Pro Forma'!$1:$1048576,MATCH('Cash Flow_Monthly'!$A31,'Pro Forma'!$A:$A,0),MATCH('Cash Flow_Monthly'!V$2,'Pro Forma'!$1:$1,0))*IF(V$3&gt;'Project Summary'!$G$7,0,1)</f>
        <v>0</v>
      </c>
      <c r="W31" s="1557">
        <f>W74*INDEX('Pro Forma'!$1:$1048576,MATCH('Cash Flow_Monthly'!$A31,'Pro Forma'!$A:$A,0),MATCH('Cash Flow_Monthly'!W$2,'Pro Forma'!$1:$1,0))*IF(W$3&gt;'Project Summary'!$G$7,0,1)</f>
        <v>0</v>
      </c>
      <c r="X31" s="1557">
        <f>X74*INDEX('Pro Forma'!$1:$1048576,MATCH('Cash Flow_Monthly'!$A31,'Pro Forma'!$A:$A,0),MATCH('Cash Flow_Monthly'!X$2,'Pro Forma'!$1:$1,0))*IF(X$3&gt;'Project Summary'!$G$7,0,1)</f>
        <v>0</v>
      </c>
      <c r="Y31" s="1557">
        <f>Y74*INDEX('Pro Forma'!$1:$1048576,MATCH('Cash Flow_Monthly'!$A31,'Pro Forma'!$A:$A,0),MATCH('Cash Flow_Monthly'!Y$2,'Pro Forma'!$1:$1,0))*IF(Y$3&gt;'Project Summary'!$G$7,0,1)</f>
        <v>0</v>
      </c>
      <c r="Z31" s="1557">
        <f>Z74*INDEX('Pro Forma'!$1:$1048576,MATCH('Cash Flow_Monthly'!$A31,'Pro Forma'!$A:$A,0),MATCH('Cash Flow_Monthly'!Z$2,'Pro Forma'!$1:$1,0))*IF(Z$3&gt;'Project Summary'!$G$7,0,1)</f>
        <v>0</v>
      </c>
      <c r="AA31" s="1557">
        <f>AA74*INDEX('Pro Forma'!$1:$1048576,MATCH('Cash Flow_Monthly'!$A31,'Pro Forma'!$A:$A,0),MATCH('Cash Flow_Monthly'!AA$2,'Pro Forma'!$1:$1,0))*IF(AA$3&gt;'Project Summary'!$G$7,0,1)</f>
        <v>0</v>
      </c>
      <c r="AB31" s="1557">
        <f>AB74*INDEX('Pro Forma'!$1:$1048576,MATCH('Cash Flow_Monthly'!$A31,'Pro Forma'!$A:$A,0),MATCH('Cash Flow_Monthly'!AB$2,'Pro Forma'!$1:$1,0))*IF(AB$3&gt;'Project Summary'!$G$7,0,1)</f>
        <v>0</v>
      </c>
      <c r="AC31" s="1557">
        <f>AC74*INDEX('Pro Forma'!$1:$1048576,MATCH('Cash Flow_Monthly'!$A31,'Pro Forma'!$A:$A,0),MATCH('Cash Flow_Monthly'!AC$2,'Pro Forma'!$1:$1,0))*IF(AC$3&gt;'Project Summary'!$G$7,0,1)</f>
        <v>0</v>
      </c>
      <c r="AD31" s="1557">
        <f>AD74*INDEX('Pro Forma'!$1:$1048576,MATCH('Cash Flow_Monthly'!$A31,'Pro Forma'!$A:$A,0),MATCH('Cash Flow_Monthly'!AD$2,'Pro Forma'!$1:$1,0))*IF(AD$3&gt;'Project Summary'!$G$7,0,1)</f>
        <v>0</v>
      </c>
      <c r="AE31" s="1557">
        <f>AE74*INDEX('Pro Forma'!$1:$1048576,MATCH('Cash Flow_Monthly'!$A31,'Pro Forma'!$A:$A,0),MATCH('Cash Flow_Monthly'!AE$2,'Pro Forma'!$1:$1,0))*IF(AE$3&gt;'Project Summary'!$G$7,0,1)</f>
        <v>0</v>
      </c>
      <c r="AF31" s="1557">
        <f>AF74*INDEX('Pro Forma'!$1:$1048576,MATCH('Cash Flow_Monthly'!$A31,'Pro Forma'!$A:$A,0),MATCH('Cash Flow_Monthly'!AF$2,'Pro Forma'!$1:$1,0))*IF(AF$3&gt;'Project Summary'!$G$7,0,1)</f>
        <v>0</v>
      </c>
      <c r="AG31" s="1557">
        <f>AG74*INDEX('Pro Forma'!$1:$1048576,MATCH('Cash Flow_Monthly'!$A31,'Pro Forma'!$A:$A,0),MATCH('Cash Flow_Monthly'!AG$2,'Pro Forma'!$1:$1,0))*IF(AG$3&gt;'Project Summary'!$G$7,0,1)</f>
        <v>0</v>
      </c>
      <c r="AH31" s="1557">
        <f>AH74*INDEX('Pro Forma'!$1:$1048576,MATCH('Cash Flow_Monthly'!$A31,'Pro Forma'!$A:$A,0),MATCH('Cash Flow_Monthly'!AH$2,'Pro Forma'!$1:$1,0))*IF(AH$3&gt;'Project Summary'!$G$7,0,1)</f>
        <v>0</v>
      </c>
      <c r="AI31" s="1557">
        <f>AI74*INDEX('Pro Forma'!$1:$1048576,MATCH('Cash Flow_Monthly'!$A31,'Pro Forma'!$A:$A,0),MATCH('Cash Flow_Monthly'!AI$2,'Pro Forma'!$1:$1,0))*IF(AI$3&gt;'Project Summary'!$G$7,0,1)</f>
        <v>0</v>
      </c>
      <c r="AJ31" s="1557">
        <f>AJ74*INDEX('Pro Forma'!$1:$1048576,MATCH('Cash Flow_Monthly'!$A31,'Pro Forma'!$A:$A,0),MATCH('Cash Flow_Monthly'!AJ$2,'Pro Forma'!$1:$1,0))*IF(AJ$3&gt;'Project Summary'!$G$7,0,1)</f>
        <v>0</v>
      </c>
      <c r="AK31" s="1557">
        <f>AK74*INDEX('Pro Forma'!$1:$1048576,MATCH('Cash Flow_Monthly'!$A31,'Pro Forma'!$A:$A,0),MATCH('Cash Flow_Monthly'!AK$2,'Pro Forma'!$1:$1,0))*IF(AK$3&gt;'Project Summary'!$G$7,0,1)</f>
        <v>0</v>
      </c>
      <c r="AL31" s="1557">
        <f>AL74*INDEX('Pro Forma'!$1:$1048576,MATCH('Cash Flow_Monthly'!$A31,'Pro Forma'!$A:$A,0),MATCH('Cash Flow_Monthly'!AL$2,'Pro Forma'!$1:$1,0))*IF(AL$3&gt;'Project Summary'!$G$7,0,1)</f>
        <v>0</v>
      </c>
      <c r="AM31" s="1557">
        <f>AM74*INDEX('Pro Forma'!$1:$1048576,MATCH('Cash Flow_Monthly'!$A31,'Pro Forma'!$A:$A,0),MATCH('Cash Flow_Monthly'!AM$2,'Pro Forma'!$1:$1,0))*IF(AM$3&gt;'Project Summary'!$G$7,0,1)</f>
        <v>0</v>
      </c>
      <c r="AN31" s="1557">
        <f>AN74*INDEX('Pro Forma'!$1:$1048576,MATCH('Cash Flow_Monthly'!$A31,'Pro Forma'!$A:$A,0),MATCH('Cash Flow_Monthly'!AN$2,'Pro Forma'!$1:$1,0))*IF(AN$3&gt;'Project Summary'!$G$7,0,1)</f>
        <v>0</v>
      </c>
      <c r="AO31" s="1557">
        <f>AO74*INDEX('Pro Forma'!$1:$1048576,MATCH('Cash Flow_Monthly'!$A31,'Pro Forma'!$A:$A,0),MATCH('Cash Flow_Monthly'!AO$2,'Pro Forma'!$1:$1,0))*IF(AO$3&gt;'Project Summary'!$G$7,0,1)</f>
        <v>0</v>
      </c>
      <c r="AP31" s="1557">
        <f>AP74*INDEX('Pro Forma'!$1:$1048576,MATCH('Cash Flow_Monthly'!$A31,'Pro Forma'!$A:$A,0),MATCH('Cash Flow_Monthly'!AP$2,'Pro Forma'!$1:$1,0))*IF(AP$3&gt;'Project Summary'!$G$7,0,1)</f>
        <v>0</v>
      </c>
      <c r="AQ31" s="1557">
        <f>AQ74*INDEX('Pro Forma'!$1:$1048576,MATCH('Cash Flow_Monthly'!$A31,'Pro Forma'!$A:$A,0),MATCH('Cash Flow_Monthly'!AQ$2,'Pro Forma'!$1:$1,0))*IF(AQ$3&gt;'Project Summary'!$G$7,0,1)</f>
        <v>0</v>
      </c>
      <c r="AR31" s="1557">
        <f>AR74*INDEX('Pro Forma'!$1:$1048576,MATCH('Cash Flow_Monthly'!$A31,'Pro Forma'!$A:$A,0),MATCH('Cash Flow_Monthly'!AR$2,'Pro Forma'!$1:$1,0))*IF(AR$3&gt;'Project Summary'!$G$7,0,1)</f>
        <v>0</v>
      </c>
      <c r="AS31" s="1557">
        <f>AS74*INDEX('Pro Forma'!$1:$1048576,MATCH('Cash Flow_Monthly'!$A31,'Pro Forma'!$A:$A,0),MATCH('Cash Flow_Monthly'!AS$2,'Pro Forma'!$1:$1,0))*IF(AS$3&gt;'Project Summary'!$G$7,0,1)</f>
        <v>0</v>
      </c>
      <c r="AT31" s="1557">
        <f>AT74*INDEX('Pro Forma'!$1:$1048576,MATCH('Cash Flow_Monthly'!$A31,'Pro Forma'!$A:$A,0),MATCH('Cash Flow_Monthly'!AT$2,'Pro Forma'!$1:$1,0))*IF(AT$3&gt;'Project Summary'!$G$7,0,1)</f>
        <v>0</v>
      </c>
      <c r="AU31" s="1557">
        <f>AU74*INDEX('Pro Forma'!$1:$1048576,MATCH('Cash Flow_Monthly'!$A31,'Pro Forma'!$A:$A,0),MATCH('Cash Flow_Monthly'!AU$2,'Pro Forma'!$1:$1,0))*IF(AU$3&gt;'Project Summary'!$G$7,0,1)</f>
        <v>0</v>
      </c>
      <c r="AV31" s="1557">
        <f>AV74*INDEX('Pro Forma'!$1:$1048576,MATCH('Cash Flow_Monthly'!$A31,'Pro Forma'!$A:$A,0),MATCH('Cash Flow_Monthly'!AV$2,'Pro Forma'!$1:$1,0))*IF(AV$3&gt;'Project Summary'!$G$7,0,1)</f>
        <v>0</v>
      </c>
      <c r="AW31" s="1557">
        <f>AW74*INDEX('Pro Forma'!$1:$1048576,MATCH('Cash Flow_Monthly'!$A31,'Pro Forma'!$A:$A,0),MATCH('Cash Flow_Monthly'!AW$2,'Pro Forma'!$1:$1,0))*IF(AW$3&gt;'Project Summary'!$G$7,0,1)</f>
        <v>0</v>
      </c>
      <c r="AX31" s="1557">
        <f>AX74*INDEX('Pro Forma'!$1:$1048576,MATCH('Cash Flow_Monthly'!$A31,'Pro Forma'!$A:$A,0),MATCH('Cash Flow_Monthly'!AX$2,'Pro Forma'!$1:$1,0))*IF(AX$3&gt;'Project Summary'!$G$7,0,1)</f>
        <v>0</v>
      </c>
      <c r="AY31" s="1557">
        <f>AY74*INDEX('Pro Forma'!$1:$1048576,MATCH('Cash Flow_Monthly'!$A31,'Pro Forma'!$A:$A,0),MATCH('Cash Flow_Monthly'!AY$2,'Pro Forma'!$1:$1,0))*IF(AY$3&gt;'Project Summary'!$G$7,0,1)</f>
        <v>0</v>
      </c>
      <c r="AZ31" s="1557">
        <f>AZ74*INDEX('Pro Forma'!$1:$1048576,MATCH('Cash Flow_Monthly'!$A31,'Pro Forma'!$A:$A,0),MATCH('Cash Flow_Monthly'!AZ$2,'Pro Forma'!$1:$1,0))*IF(AZ$3&gt;'Project Summary'!$G$7,0,1)</f>
        <v>0</v>
      </c>
      <c r="BA31" s="1557">
        <f>BA74*INDEX('Pro Forma'!$1:$1048576,MATCH('Cash Flow_Monthly'!$A31,'Pro Forma'!$A:$A,0),MATCH('Cash Flow_Monthly'!BA$2,'Pro Forma'!$1:$1,0))*IF(BA$3&gt;'Project Summary'!$G$7,0,1)</f>
        <v>0</v>
      </c>
      <c r="BB31" s="1557">
        <f>BB74*INDEX('Pro Forma'!$1:$1048576,MATCH('Cash Flow_Monthly'!$A31,'Pro Forma'!$A:$A,0),MATCH('Cash Flow_Monthly'!BB$2,'Pro Forma'!$1:$1,0))*IF(BB$3&gt;'Project Summary'!$G$7,0,1)</f>
        <v>0</v>
      </c>
      <c r="BC31" s="1557">
        <f>BC74*INDEX('Pro Forma'!$1:$1048576,MATCH('Cash Flow_Monthly'!$A31,'Pro Forma'!$A:$A,0),MATCH('Cash Flow_Monthly'!BC$2,'Pro Forma'!$1:$1,0))*IF(BC$3&gt;'Project Summary'!$G$7,0,1)</f>
        <v>0</v>
      </c>
      <c r="BD31" s="1557">
        <f>BD74*INDEX('Pro Forma'!$1:$1048576,MATCH('Cash Flow_Monthly'!$A31,'Pro Forma'!$A:$A,0),MATCH('Cash Flow_Monthly'!BD$2,'Pro Forma'!$1:$1,0))*IF(BD$3&gt;'Project Summary'!$G$7,0,1)</f>
        <v>0</v>
      </c>
      <c r="BE31" s="1557">
        <f>BE74*INDEX('Pro Forma'!$1:$1048576,MATCH('Cash Flow_Monthly'!$A31,'Pro Forma'!$A:$A,0),MATCH('Cash Flow_Monthly'!BE$2,'Pro Forma'!$1:$1,0))*IF(BE$3&gt;'Project Summary'!$G$7,0,1)</f>
        <v>0</v>
      </c>
      <c r="BF31" s="1557">
        <f>BF74*INDEX('Pro Forma'!$1:$1048576,MATCH('Cash Flow_Monthly'!$A31,'Pro Forma'!$A:$A,0),MATCH('Cash Flow_Monthly'!BF$2,'Pro Forma'!$1:$1,0))*IF(BF$3&gt;'Project Summary'!$G$7,0,1)</f>
        <v>0</v>
      </c>
      <c r="BG31" s="1557">
        <f>BG74*INDEX('Pro Forma'!$1:$1048576,MATCH('Cash Flow_Monthly'!$A31,'Pro Forma'!$A:$A,0),MATCH('Cash Flow_Monthly'!BG$2,'Pro Forma'!$1:$1,0))*IF(BG$3&gt;'Project Summary'!$G$7,0,1)</f>
        <v>0</v>
      </c>
      <c r="BH31" s="1557">
        <f>BH74*INDEX('Pro Forma'!$1:$1048576,MATCH('Cash Flow_Monthly'!$A31,'Pro Forma'!$A:$A,0),MATCH('Cash Flow_Monthly'!BH$2,'Pro Forma'!$1:$1,0))*IF(BH$3&gt;'Project Summary'!$G$7,0,1)</f>
        <v>0</v>
      </c>
      <c r="BI31" s="1557">
        <f>BI74*INDEX('Pro Forma'!$1:$1048576,MATCH('Cash Flow_Monthly'!$A31,'Pro Forma'!$A:$A,0),MATCH('Cash Flow_Monthly'!BI$2,'Pro Forma'!$1:$1,0))*IF(BI$3&gt;'Project Summary'!$G$7,0,1)</f>
        <v>0</v>
      </c>
      <c r="BJ31" s="1557">
        <f>BJ74*INDEX('Pro Forma'!$1:$1048576,MATCH('Cash Flow_Monthly'!$A31,'Pro Forma'!$A:$A,0),MATCH('Cash Flow_Monthly'!BJ$2,'Pro Forma'!$1:$1,0))*IF(BJ$3&gt;'Project Summary'!$G$7,0,1)</f>
        <v>0</v>
      </c>
      <c r="BK31" s="1557">
        <f>BK74*INDEX('Pro Forma'!$1:$1048576,MATCH('Cash Flow_Monthly'!$A31,'Pro Forma'!$A:$A,0),MATCH('Cash Flow_Monthly'!BK$2,'Pro Forma'!$1:$1,0))*IF(BK$3&gt;'Project Summary'!$G$7,0,1)</f>
        <v>0</v>
      </c>
      <c r="BL31" s="1557">
        <f>BL74*INDEX('Pro Forma'!$1:$1048576,MATCH('Cash Flow_Monthly'!$A31,'Pro Forma'!$A:$A,0),MATCH('Cash Flow_Monthly'!BL$2,'Pro Forma'!$1:$1,0))*IF(BL$3&gt;'Project Summary'!$G$7,0,1)</f>
        <v>0</v>
      </c>
      <c r="BM31" s="1557">
        <f>BM74*INDEX('Pro Forma'!$1:$1048576,MATCH('Cash Flow_Monthly'!$A31,'Pro Forma'!$A:$A,0),MATCH('Cash Flow_Monthly'!BM$2,'Pro Forma'!$1:$1,0))*IF(BM$3&gt;'Project Summary'!$G$7,0,1)</f>
        <v>0</v>
      </c>
      <c r="BN31" s="1557">
        <f>BN74*INDEX('Pro Forma'!$1:$1048576,MATCH('Cash Flow_Monthly'!$A31,'Pro Forma'!$A:$A,0),MATCH('Cash Flow_Monthly'!BN$2,'Pro Forma'!$1:$1,0))*IF(BN$3&gt;'Project Summary'!$G$7,0,1)</f>
        <v>0</v>
      </c>
      <c r="BO31" s="1557">
        <f>BO74*INDEX('Pro Forma'!$1:$1048576,MATCH('Cash Flow_Monthly'!$A31,'Pro Forma'!$A:$A,0),MATCH('Cash Flow_Monthly'!BO$2,'Pro Forma'!$1:$1,0))*IF(BO$3&gt;'Project Summary'!$G$7,0,1)</f>
        <v>0</v>
      </c>
      <c r="BP31" s="1557">
        <f>BP74*INDEX('Pro Forma'!$1:$1048576,MATCH('Cash Flow_Monthly'!$A31,'Pro Forma'!$A:$A,0),MATCH('Cash Flow_Monthly'!BP$2,'Pro Forma'!$1:$1,0))*IF(BP$3&gt;'Project Summary'!$G$7,0,1)</f>
        <v>0</v>
      </c>
      <c r="BQ31" s="1557">
        <f>BQ74*INDEX('Pro Forma'!$1:$1048576,MATCH('Cash Flow_Monthly'!$A31,'Pro Forma'!$A:$A,0),MATCH('Cash Flow_Monthly'!BQ$2,'Pro Forma'!$1:$1,0))*IF(BQ$3&gt;'Project Summary'!$G$7,0,1)</f>
        <v>0</v>
      </c>
      <c r="BR31" s="1557">
        <f>BR74*INDEX('Pro Forma'!$1:$1048576,MATCH('Cash Flow_Monthly'!$A31,'Pro Forma'!$A:$A,0),MATCH('Cash Flow_Monthly'!BR$2,'Pro Forma'!$1:$1,0))*IF(BR$3&gt;'Project Summary'!$G$7,0,1)</f>
        <v>0</v>
      </c>
      <c r="BS31" s="1557">
        <f>BS74*INDEX('Pro Forma'!$1:$1048576,MATCH('Cash Flow_Monthly'!$A31,'Pro Forma'!$A:$A,0),MATCH('Cash Flow_Monthly'!BS$2,'Pro Forma'!$1:$1,0))*IF(BS$3&gt;'Project Summary'!$G$7,0,1)</f>
        <v>0</v>
      </c>
      <c r="BT31" s="1557">
        <f>BT74*INDEX('Pro Forma'!$1:$1048576,MATCH('Cash Flow_Monthly'!$A31,'Pro Forma'!$A:$A,0),MATCH('Cash Flow_Monthly'!BT$2,'Pro Forma'!$1:$1,0))*IF(BT$3&gt;'Project Summary'!$G$7,0,1)</f>
        <v>0</v>
      </c>
      <c r="BU31" s="1557">
        <f>BU74*INDEX('Pro Forma'!$1:$1048576,MATCH('Cash Flow_Monthly'!$A31,'Pro Forma'!$A:$A,0),MATCH('Cash Flow_Monthly'!BU$2,'Pro Forma'!$1:$1,0))*IF(BU$3&gt;'Project Summary'!$G$7,0,1)</f>
        <v>0</v>
      </c>
      <c r="BV31" s="1557">
        <f>BV74*INDEX('Pro Forma'!$1:$1048576,MATCH('Cash Flow_Monthly'!$A31,'Pro Forma'!$A:$A,0),MATCH('Cash Flow_Monthly'!BV$2,'Pro Forma'!$1:$1,0))*IF(BV$3&gt;'Project Summary'!$G$7,0,1)</f>
        <v>0</v>
      </c>
      <c r="BW31" s="1557">
        <f>BW74*INDEX('Pro Forma'!$1:$1048576,MATCH('Cash Flow_Monthly'!$A31,'Pro Forma'!$A:$A,0),MATCH('Cash Flow_Monthly'!BW$2,'Pro Forma'!$1:$1,0))*IF(BW$3&gt;'Project Summary'!$G$7,0,1)</f>
        <v>0</v>
      </c>
      <c r="BX31" s="1557">
        <f>BX74*INDEX('Pro Forma'!$1:$1048576,MATCH('Cash Flow_Monthly'!$A31,'Pro Forma'!$A:$A,0),MATCH('Cash Flow_Monthly'!BX$2,'Pro Forma'!$1:$1,0))*IF(BX$3&gt;'Project Summary'!$G$7,0,1)</f>
        <v>0</v>
      </c>
      <c r="BY31" s="1557">
        <f>BY74*INDEX('Pro Forma'!$1:$1048576,MATCH('Cash Flow_Monthly'!$A31,'Pro Forma'!$A:$A,0),MATCH('Cash Flow_Monthly'!BY$2,'Pro Forma'!$1:$1,0))*IF(BY$3&gt;'Project Summary'!$G$7,0,1)</f>
        <v>0</v>
      </c>
      <c r="BZ31" s="1557">
        <f>BZ74*INDEX('Pro Forma'!$1:$1048576,MATCH('Cash Flow_Monthly'!$A31,'Pro Forma'!$A:$A,0),MATCH('Cash Flow_Monthly'!BZ$2,'Pro Forma'!$1:$1,0))*IF(BZ$3&gt;'Project Summary'!$G$7,0,1)</f>
        <v>0</v>
      </c>
      <c r="CA31" s="1557">
        <f>CA74*INDEX('Pro Forma'!$1:$1048576,MATCH('Cash Flow_Monthly'!$A31,'Pro Forma'!$A:$A,0),MATCH('Cash Flow_Monthly'!CA$2,'Pro Forma'!$1:$1,0))*IF(CA$3&gt;'Project Summary'!$G$7,0,1)</f>
        <v>0</v>
      </c>
      <c r="CB31" s="1557">
        <f>CB74*INDEX('Pro Forma'!$1:$1048576,MATCH('Cash Flow_Monthly'!$A31,'Pro Forma'!$A:$A,0),MATCH('Cash Flow_Monthly'!CB$2,'Pro Forma'!$1:$1,0))*IF(CB$3&gt;'Project Summary'!$G$7,0,1)</f>
        <v>0</v>
      </c>
      <c r="CC31" s="1557">
        <f>CC74*INDEX('Pro Forma'!$1:$1048576,MATCH('Cash Flow_Monthly'!$A31,'Pro Forma'!$A:$A,0),MATCH('Cash Flow_Monthly'!CC$2,'Pro Forma'!$1:$1,0))*IF(CC$3&gt;'Project Summary'!$G$7,0,1)</f>
        <v>0</v>
      </c>
      <c r="CD31" s="1557">
        <f>CD74*INDEX('Pro Forma'!$1:$1048576,MATCH('Cash Flow_Monthly'!$A31,'Pro Forma'!$A:$A,0),MATCH('Cash Flow_Monthly'!CD$2,'Pro Forma'!$1:$1,0))*IF(CD$3&gt;'Project Summary'!$G$7,0,1)</f>
        <v>0</v>
      </c>
      <c r="CE31" s="1557">
        <f>CE74*INDEX('Pro Forma'!$1:$1048576,MATCH('Cash Flow_Monthly'!$A31,'Pro Forma'!$A:$A,0),MATCH('Cash Flow_Monthly'!CE$2,'Pro Forma'!$1:$1,0))*IF(CE$3&gt;'Project Summary'!$G$7,0,1)</f>
        <v>0</v>
      </c>
      <c r="CF31" s="1557">
        <f>CF74*INDEX('Pro Forma'!$1:$1048576,MATCH('Cash Flow_Monthly'!$A31,'Pro Forma'!$A:$A,0),MATCH('Cash Flow_Monthly'!CF$2,'Pro Forma'!$1:$1,0))*IF(CF$3&gt;'Project Summary'!$G$7,0,1)</f>
        <v>0</v>
      </c>
      <c r="CG31" s="1557">
        <f>CG74*INDEX('Pro Forma'!$1:$1048576,MATCH('Cash Flow_Monthly'!$A31,'Pro Forma'!$A:$A,0),MATCH('Cash Flow_Monthly'!CG$2,'Pro Forma'!$1:$1,0))*IF(CG$3&gt;'Project Summary'!$G$7,0,1)</f>
        <v>0</v>
      </c>
      <c r="CH31" s="1557">
        <f>CH74*INDEX('Pro Forma'!$1:$1048576,MATCH('Cash Flow_Monthly'!$A31,'Pro Forma'!$A:$A,0),MATCH('Cash Flow_Monthly'!CH$2,'Pro Forma'!$1:$1,0))*IF(CH$3&gt;'Project Summary'!$G$7,0,1)</f>
        <v>0</v>
      </c>
      <c r="CI31" s="1557">
        <f>CI74*INDEX('Pro Forma'!$1:$1048576,MATCH('Cash Flow_Monthly'!$A31,'Pro Forma'!$A:$A,0),MATCH('Cash Flow_Monthly'!CI$2,'Pro Forma'!$1:$1,0))*IF(CI$3&gt;'Project Summary'!$G$7,0,1)</f>
        <v>0</v>
      </c>
      <c r="CJ31" s="1557">
        <f>CJ74*INDEX('Pro Forma'!$1:$1048576,MATCH('Cash Flow_Monthly'!$A31,'Pro Forma'!$A:$A,0),MATCH('Cash Flow_Monthly'!CJ$2,'Pro Forma'!$1:$1,0))*IF(CJ$3&gt;'Project Summary'!$G$7,0,1)</f>
        <v>0</v>
      </c>
      <c r="CK31" s="1557">
        <f>CK74*INDEX('Pro Forma'!$1:$1048576,MATCH('Cash Flow_Monthly'!$A31,'Pro Forma'!$A:$A,0),MATCH('Cash Flow_Monthly'!CK$2,'Pro Forma'!$1:$1,0))*IF(CK$3&gt;'Project Summary'!$G$7,0,1)</f>
        <v>0</v>
      </c>
      <c r="CL31" s="1557">
        <f>CL74*INDEX('Pro Forma'!$1:$1048576,MATCH('Cash Flow_Monthly'!$A31,'Pro Forma'!$A:$A,0),MATCH('Cash Flow_Monthly'!CL$2,'Pro Forma'!$1:$1,0))*IF(CL$3&gt;'Project Summary'!$G$7,0,1)</f>
        <v>0</v>
      </c>
      <c r="CM31" s="1557">
        <f>CM74*INDEX('Pro Forma'!$1:$1048576,MATCH('Cash Flow_Monthly'!$A31,'Pro Forma'!$A:$A,0),MATCH('Cash Flow_Monthly'!CM$2,'Pro Forma'!$1:$1,0))*IF(CM$3&gt;'Project Summary'!$G$7,0,1)</f>
        <v>0</v>
      </c>
      <c r="CN31" s="1557">
        <f>CN74*INDEX('Pro Forma'!$1:$1048576,MATCH('Cash Flow_Monthly'!$A31,'Pro Forma'!$A:$A,0),MATCH('Cash Flow_Monthly'!CN$2,'Pro Forma'!$1:$1,0))*IF(CN$3&gt;'Project Summary'!$G$7,0,1)</f>
        <v>0</v>
      </c>
      <c r="CO31" s="1557">
        <f>CO74*INDEX('Pro Forma'!$1:$1048576,MATCH('Cash Flow_Monthly'!$A31,'Pro Forma'!$A:$A,0),MATCH('Cash Flow_Monthly'!CO$2,'Pro Forma'!$1:$1,0))*IF(CO$3&gt;'Project Summary'!$G$7,0,1)</f>
        <v>0</v>
      </c>
      <c r="CP31" s="1557">
        <f>CP74*INDEX('Pro Forma'!$1:$1048576,MATCH('Cash Flow_Monthly'!$A31,'Pro Forma'!$A:$A,0),MATCH('Cash Flow_Monthly'!CP$2,'Pro Forma'!$1:$1,0))*IF(CP$3&gt;'Project Summary'!$G$7,0,1)</f>
        <v>0</v>
      </c>
      <c r="CQ31" s="1557">
        <f>CQ74*INDEX('Pro Forma'!$1:$1048576,MATCH('Cash Flow_Monthly'!$A31,'Pro Forma'!$A:$A,0),MATCH('Cash Flow_Monthly'!CQ$2,'Pro Forma'!$1:$1,0))*IF(CQ$3&gt;'Project Summary'!$G$7,0,1)</f>
        <v>0</v>
      </c>
      <c r="CR31" s="1557">
        <f>CR74*INDEX('Pro Forma'!$1:$1048576,MATCH('Cash Flow_Monthly'!$A31,'Pro Forma'!$A:$A,0),MATCH('Cash Flow_Monthly'!CR$2,'Pro Forma'!$1:$1,0))*IF(CR$3&gt;'Project Summary'!$G$7,0,1)</f>
        <v>0</v>
      </c>
      <c r="CS31" s="1557">
        <f>CS74*INDEX('Pro Forma'!$1:$1048576,MATCH('Cash Flow_Monthly'!$A31,'Pro Forma'!$A:$A,0),MATCH('Cash Flow_Monthly'!CS$2,'Pro Forma'!$1:$1,0))*IF(CS$3&gt;'Project Summary'!$G$7,0,1)</f>
        <v>0</v>
      </c>
      <c r="CT31" s="1557">
        <f>CT74*INDEX('Pro Forma'!$1:$1048576,MATCH('Cash Flow_Monthly'!$A31,'Pro Forma'!$A:$A,0),MATCH('Cash Flow_Monthly'!CT$2,'Pro Forma'!$1:$1,0))*IF(CT$3&gt;'Project Summary'!$G$7,0,1)</f>
        <v>0</v>
      </c>
      <c r="CU31" s="1557">
        <f>CU74*INDEX('Pro Forma'!$1:$1048576,MATCH('Cash Flow_Monthly'!$A31,'Pro Forma'!$A:$A,0),MATCH('Cash Flow_Monthly'!CU$2,'Pro Forma'!$1:$1,0))*IF(CU$3&gt;'Project Summary'!$G$7,0,1)</f>
        <v>0</v>
      </c>
      <c r="CV31" s="1557">
        <f>CV74*INDEX('Pro Forma'!$1:$1048576,MATCH('Cash Flow_Monthly'!$A31,'Pro Forma'!$A:$A,0),MATCH('Cash Flow_Monthly'!CV$2,'Pro Forma'!$1:$1,0))*IF(CV$3&gt;'Project Summary'!$G$7,0,1)</f>
        <v>0</v>
      </c>
      <c r="CW31" s="1557">
        <f>CW74*INDEX('Pro Forma'!$1:$1048576,MATCH('Cash Flow_Monthly'!$A31,'Pro Forma'!$A:$A,0),MATCH('Cash Flow_Monthly'!CW$2,'Pro Forma'!$1:$1,0))*IF(CW$3&gt;'Project Summary'!$G$7,0,1)</f>
        <v>0</v>
      </c>
      <c r="CX31" s="1557">
        <f>CX74*INDEX('Pro Forma'!$1:$1048576,MATCH('Cash Flow_Monthly'!$A31,'Pro Forma'!$A:$A,0),MATCH('Cash Flow_Monthly'!CX$2,'Pro Forma'!$1:$1,0))*IF(CX$3&gt;'Project Summary'!$G$7,0,1)</f>
        <v>0</v>
      </c>
      <c r="CY31" s="1557">
        <f>CY74*INDEX('Pro Forma'!$1:$1048576,MATCH('Cash Flow_Monthly'!$A31,'Pro Forma'!$A:$A,0),MATCH('Cash Flow_Monthly'!CY$2,'Pro Forma'!$1:$1,0))*IF(CY$3&gt;'Project Summary'!$G$7,0,1)</f>
        <v>0</v>
      </c>
      <c r="CZ31" s="1557">
        <f>CZ74*INDEX('Pro Forma'!$1:$1048576,MATCH('Cash Flow_Monthly'!$A31,'Pro Forma'!$A:$A,0),MATCH('Cash Flow_Monthly'!CZ$2,'Pro Forma'!$1:$1,0))*IF(CZ$3&gt;'Project Summary'!$G$7,0,1)</f>
        <v>0</v>
      </c>
      <c r="DA31" s="1557">
        <f>DA74*INDEX('Pro Forma'!$1:$1048576,MATCH('Cash Flow_Monthly'!$A31,'Pro Forma'!$A:$A,0),MATCH('Cash Flow_Monthly'!DA$2,'Pro Forma'!$1:$1,0))*IF(DA$3&gt;'Project Summary'!$G$7,0,1)</f>
        <v>0</v>
      </c>
      <c r="DB31" s="1557">
        <f>DB74*INDEX('Pro Forma'!$1:$1048576,MATCH('Cash Flow_Monthly'!$A31,'Pro Forma'!$A:$A,0),MATCH('Cash Flow_Monthly'!DB$2,'Pro Forma'!$1:$1,0))*IF(DB$3&gt;'Project Summary'!$G$7,0,1)</f>
        <v>0</v>
      </c>
      <c r="DC31" s="1557">
        <f>DC74*INDEX('Pro Forma'!$1:$1048576,MATCH('Cash Flow_Monthly'!$A31,'Pro Forma'!$A:$A,0),MATCH('Cash Flow_Monthly'!DC$2,'Pro Forma'!$1:$1,0))*IF(DC$3&gt;'Project Summary'!$G$7,0,1)</f>
        <v>0</v>
      </c>
      <c r="DD31" s="1557">
        <f>DD74*INDEX('Pro Forma'!$1:$1048576,MATCH('Cash Flow_Monthly'!$A31,'Pro Forma'!$A:$A,0),MATCH('Cash Flow_Monthly'!DD$2,'Pro Forma'!$1:$1,0))*IF(DD$3&gt;'Project Summary'!$G$7,0,1)</f>
        <v>0</v>
      </c>
      <c r="DE31" s="1557">
        <f>DE74*INDEX('Pro Forma'!$1:$1048576,MATCH('Cash Flow_Monthly'!$A31,'Pro Forma'!$A:$A,0),MATCH('Cash Flow_Monthly'!DE$2,'Pro Forma'!$1:$1,0))*IF(DE$3&gt;'Project Summary'!$G$7,0,1)</f>
        <v>0</v>
      </c>
      <c r="DF31" s="1557">
        <f>DF74*INDEX('Pro Forma'!$1:$1048576,MATCH('Cash Flow_Monthly'!$A31,'Pro Forma'!$A:$A,0),MATCH('Cash Flow_Monthly'!DF$2,'Pro Forma'!$1:$1,0))*IF(DF$3&gt;'Project Summary'!$G$7,0,1)</f>
        <v>0</v>
      </c>
      <c r="DG31" s="1557">
        <f>DG74*INDEX('Pro Forma'!$1:$1048576,MATCH('Cash Flow_Monthly'!$A31,'Pro Forma'!$A:$A,0),MATCH('Cash Flow_Monthly'!DG$2,'Pro Forma'!$1:$1,0))*IF(DG$3&gt;'Project Summary'!$G$7,0,1)</f>
        <v>0</v>
      </c>
      <c r="DH31" s="1557">
        <f>DH74*INDEX('Pro Forma'!$1:$1048576,MATCH('Cash Flow_Monthly'!$A31,'Pro Forma'!$A:$A,0),MATCH('Cash Flow_Monthly'!DH$2,'Pro Forma'!$1:$1,0))*IF(DH$3&gt;'Project Summary'!$G$7,0,1)</f>
        <v>0</v>
      </c>
      <c r="DI31" s="1557">
        <f>DI74*INDEX('Pro Forma'!$1:$1048576,MATCH('Cash Flow_Monthly'!$A31,'Pro Forma'!$A:$A,0),MATCH('Cash Flow_Monthly'!DI$2,'Pro Forma'!$1:$1,0))*IF(DI$3&gt;'Project Summary'!$G$7,0,1)</f>
        <v>0</v>
      </c>
      <c r="DJ31" s="1557">
        <f>DJ74*INDEX('Pro Forma'!$1:$1048576,MATCH('Cash Flow_Monthly'!$A31,'Pro Forma'!$A:$A,0),MATCH('Cash Flow_Monthly'!DJ$2,'Pro Forma'!$1:$1,0))*IF(DJ$3&gt;'Project Summary'!$G$7,0,1)</f>
        <v>0</v>
      </c>
      <c r="DK31" s="1557">
        <f>DK74*INDEX('Pro Forma'!$1:$1048576,MATCH('Cash Flow_Monthly'!$A31,'Pro Forma'!$A:$A,0),MATCH('Cash Flow_Monthly'!DK$2,'Pro Forma'!$1:$1,0))*IF(DK$3&gt;'Project Summary'!$G$7,0,1)</f>
        <v>0</v>
      </c>
      <c r="DL31" s="1557">
        <f>DL74*INDEX('Pro Forma'!$1:$1048576,MATCH('Cash Flow_Monthly'!$A31,'Pro Forma'!$A:$A,0),MATCH('Cash Flow_Monthly'!DL$2,'Pro Forma'!$1:$1,0))*IF(DL$3&gt;'Project Summary'!$G$7,0,1)</f>
        <v>0</v>
      </c>
      <c r="DM31" s="1557">
        <f>DM74*INDEX('Pro Forma'!$1:$1048576,MATCH('Cash Flow_Monthly'!$A31,'Pro Forma'!$A:$A,0),MATCH('Cash Flow_Monthly'!DM$2,'Pro Forma'!$1:$1,0))*IF(DM$3&gt;'Project Summary'!$G$7,0,1)</f>
        <v>0</v>
      </c>
      <c r="DN31" s="1557">
        <f>DN74*INDEX('Pro Forma'!$1:$1048576,MATCH('Cash Flow_Monthly'!$A31,'Pro Forma'!$A:$A,0),MATCH('Cash Flow_Monthly'!DN$2,'Pro Forma'!$1:$1,0))*IF(DN$3&gt;'Project Summary'!$G$7,0,1)</f>
        <v>0</v>
      </c>
      <c r="DO31" s="1557">
        <f>DO74*INDEX('Pro Forma'!$1:$1048576,MATCH('Cash Flow_Monthly'!$A31,'Pro Forma'!$A:$A,0),MATCH('Cash Flow_Monthly'!DO$2,'Pro Forma'!$1:$1,0))*IF(DO$3&gt;'Project Summary'!$G$7,0,1)</f>
        <v>0</v>
      </c>
      <c r="DP31" s="1557">
        <f>DP74*INDEX('Pro Forma'!$1:$1048576,MATCH('Cash Flow_Monthly'!$A31,'Pro Forma'!$A:$A,0),MATCH('Cash Flow_Monthly'!DP$2,'Pro Forma'!$1:$1,0))*IF(DP$3&gt;'Project Summary'!$G$7,0,1)</f>
        <v>0</v>
      </c>
      <c r="DQ31" s="1557">
        <f>DQ74*INDEX('Pro Forma'!$1:$1048576,MATCH('Cash Flow_Monthly'!$A31,'Pro Forma'!$A:$A,0),MATCH('Cash Flow_Monthly'!DQ$2,'Pro Forma'!$1:$1,0))*IF(DQ$3&gt;'Project Summary'!$G$7,0,1)</f>
        <v>0</v>
      </c>
      <c r="DR31" s="1557">
        <f>DR74*INDEX('Pro Forma'!$1:$1048576,MATCH('Cash Flow_Monthly'!$A31,'Pro Forma'!$A:$A,0),MATCH('Cash Flow_Monthly'!DR$2,'Pro Forma'!$1:$1,0))*IF(DR$3&gt;'Project Summary'!$G$7,0,1)</f>
        <v>0</v>
      </c>
      <c r="DS31" s="1557">
        <f>DS74*INDEX('Pro Forma'!$1:$1048576,MATCH('Cash Flow_Monthly'!$A31,'Pro Forma'!$A:$A,0),MATCH('Cash Flow_Monthly'!DS$2,'Pro Forma'!$1:$1,0))*IF(DS$3&gt;'Project Summary'!$G$7,0,1)</f>
        <v>0</v>
      </c>
      <c r="DT31" s="1557">
        <f>DT74*INDEX('Pro Forma'!$1:$1048576,MATCH('Cash Flow_Monthly'!$A31,'Pro Forma'!$A:$A,0),MATCH('Cash Flow_Monthly'!DT$2,'Pro Forma'!$1:$1,0))*IF(DT$3&gt;'Project Summary'!$G$7,0,1)</f>
        <v>0</v>
      </c>
      <c r="DU31" s="1558"/>
    </row>
    <row r="32" spans="1:125" s="1559" customFormat="1">
      <c r="A32" s="1554" t="str">
        <f>'Pro Forma'!A35</f>
        <v>RUBS - Valet Waste</v>
      </c>
      <c r="B32" s="1556"/>
      <c r="C32" s="1556"/>
      <c r="D32" s="1556"/>
      <c r="E32" s="1557">
        <f>E75*INDEX('Pro Forma'!$1:$1048576,MATCH('Cash Flow_Monthly'!$A32,'Pro Forma'!$A:$A,0),MATCH('Cash Flow_Monthly'!E$2,'Pro Forma'!$1:$1,0))*IF(E$3&gt;'Project Summary'!$G$7,0,1)</f>
        <v>0</v>
      </c>
      <c r="F32" s="1557">
        <f>F75*INDEX('Pro Forma'!$1:$1048576,MATCH('Cash Flow_Monthly'!$A32,'Pro Forma'!$A:$A,0),MATCH('Cash Flow_Monthly'!F$2,'Pro Forma'!$1:$1,0))*IF(F$3&gt;'Project Summary'!$G$7,0,1)</f>
        <v>0</v>
      </c>
      <c r="G32" s="1557">
        <f>G75*INDEX('Pro Forma'!$1:$1048576,MATCH('Cash Flow_Monthly'!$A32,'Pro Forma'!$A:$A,0),MATCH('Cash Flow_Monthly'!G$2,'Pro Forma'!$1:$1,0))*IF(G$3&gt;'Project Summary'!$G$7,0,1)</f>
        <v>0</v>
      </c>
      <c r="H32" s="1557">
        <f>H75*INDEX('Pro Forma'!$1:$1048576,MATCH('Cash Flow_Monthly'!$A32,'Pro Forma'!$A:$A,0),MATCH('Cash Flow_Monthly'!H$2,'Pro Forma'!$1:$1,0))*IF(H$3&gt;'Project Summary'!$G$7,0,1)</f>
        <v>0</v>
      </c>
      <c r="I32" s="1557">
        <f>I75*INDEX('Pro Forma'!$1:$1048576,MATCH('Cash Flow_Monthly'!$A32,'Pro Forma'!$A:$A,0),MATCH('Cash Flow_Monthly'!I$2,'Pro Forma'!$1:$1,0))*IF(I$3&gt;'Project Summary'!$G$7,0,1)</f>
        <v>0</v>
      </c>
      <c r="J32" s="1557">
        <f>J75*INDEX('Pro Forma'!$1:$1048576,MATCH('Cash Flow_Monthly'!$A32,'Pro Forma'!$A:$A,0),MATCH('Cash Flow_Monthly'!J$2,'Pro Forma'!$1:$1,0))*IF(J$3&gt;'Project Summary'!$G$7,0,1)</f>
        <v>0</v>
      </c>
      <c r="K32" s="1557">
        <f>K75*INDEX('Pro Forma'!$1:$1048576,MATCH('Cash Flow_Monthly'!$A32,'Pro Forma'!$A:$A,0),MATCH('Cash Flow_Monthly'!K$2,'Pro Forma'!$1:$1,0))*IF(K$3&gt;'Project Summary'!$G$7,0,1)</f>
        <v>0</v>
      </c>
      <c r="L32" s="1557">
        <f>L75*INDEX('Pro Forma'!$1:$1048576,MATCH('Cash Flow_Monthly'!$A32,'Pro Forma'!$A:$A,0),MATCH('Cash Flow_Monthly'!L$2,'Pro Forma'!$1:$1,0))*IF(L$3&gt;'Project Summary'!$G$7,0,1)</f>
        <v>0</v>
      </c>
      <c r="M32" s="1557">
        <f>M75*INDEX('Pro Forma'!$1:$1048576,MATCH('Cash Flow_Monthly'!$A32,'Pro Forma'!$A:$A,0),MATCH('Cash Flow_Monthly'!M$2,'Pro Forma'!$1:$1,0))*IF(M$3&gt;'Project Summary'!$G$7,0,1)</f>
        <v>0</v>
      </c>
      <c r="N32" s="1557">
        <f>N75*INDEX('Pro Forma'!$1:$1048576,MATCH('Cash Flow_Monthly'!$A32,'Pro Forma'!$A:$A,0),MATCH('Cash Flow_Monthly'!N$2,'Pro Forma'!$1:$1,0))*IF(N$3&gt;'Project Summary'!$G$7,0,1)</f>
        <v>0</v>
      </c>
      <c r="O32" s="1557">
        <f>O75*INDEX('Pro Forma'!$1:$1048576,MATCH('Cash Flow_Monthly'!$A32,'Pro Forma'!$A:$A,0),MATCH('Cash Flow_Monthly'!O$2,'Pro Forma'!$1:$1,0))*IF(O$3&gt;'Project Summary'!$G$7,0,1)</f>
        <v>0</v>
      </c>
      <c r="P32" s="1557">
        <f>P75*INDEX('Pro Forma'!$1:$1048576,MATCH('Cash Flow_Monthly'!$A32,'Pro Forma'!$A:$A,0),MATCH('Cash Flow_Monthly'!P$2,'Pro Forma'!$1:$1,0))*IF(P$3&gt;'Project Summary'!$G$7,0,1)</f>
        <v>0</v>
      </c>
      <c r="Q32" s="1557">
        <f>Q75*INDEX('Pro Forma'!$1:$1048576,MATCH('Cash Flow_Monthly'!$A32,'Pro Forma'!$A:$A,0),MATCH('Cash Flow_Monthly'!Q$2,'Pro Forma'!$1:$1,0))*IF(Q$3&gt;'Project Summary'!$G$7,0,1)</f>
        <v>0</v>
      </c>
      <c r="R32" s="1557">
        <f>R75*INDEX('Pro Forma'!$1:$1048576,MATCH('Cash Flow_Monthly'!$A32,'Pro Forma'!$A:$A,0),MATCH('Cash Flow_Monthly'!R$2,'Pro Forma'!$1:$1,0))*IF(R$3&gt;'Project Summary'!$G$7,0,1)</f>
        <v>0</v>
      </c>
      <c r="S32" s="1557">
        <f>S75*INDEX('Pro Forma'!$1:$1048576,MATCH('Cash Flow_Monthly'!$A32,'Pro Forma'!$A:$A,0),MATCH('Cash Flow_Monthly'!S$2,'Pro Forma'!$1:$1,0))*IF(S$3&gt;'Project Summary'!$G$7,0,1)</f>
        <v>0</v>
      </c>
      <c r="T32" s="1557">
        <f>T75*INDEX('Pro Forma'!$1:$1048576,MATCH('Cash Flow_Monthly'!$A32,'Pro Forma'!$A:$A,0),MATCH('Cash Flow_Monthly'!T$2,'Pro Forma'!$1:$1,0))*IF(T$3&gt;'Project Summary'!$G$7,0,1)</f>
        <v>0</v>
      </c>
      <c r="U32" s="1557">
        <f>U75*INDEX('Pro Forma'!$1:$1048576,MATCH('Cash Flow_Monthly'!$A32,'Pro Forma'!$A:$A,0),MATCH('Cash Flow_Monthly'!U$2,'Pro Forma'!$1:$1,0))*IF(U$3&gt;'Project Summary'!$G$7,0,1)</f>
        <v>0</v>
      </c>
      <c r="V32" s="1557">
        <f>V75*INDEX('Pro Forma'!$1:$1048576,MATCH('Cash Flow_Monthly'!$A32,'Pro Forma'!$A:$A,0),MATCH('Cash Flow_Monthly'!V$2,'Pro Forma'!$1:$1,0))*IF(V$3&gt;'Project Summary'!$G$7,0,1)</f>
        <v>0</v>
      </c>
      <c r="W32" s="1557">
        <f>W75*INDEX('Pro Forma'!$1:$1048576,MATCH('Cash Flow_Monthly'!$A32,'Pro Forma'!$A:$A,0),MATCH('Cash Flow_Monthly'!W$2,'Pro Forma'!$1:$1,0))*IF(W$3&gt;'Project Summary'!$G$7,0,1)</f>
        <v>0</v>
      </c>
      <c r="X32" s="1557">
        <f>X75*INDEX('Pro Forma'!$1:$1048576,MATCH('Cash Flow_Monthly'!$A32,'Pro Forma'!$A:$A,0),MATCH('Cash Flow_Monthly'!X$2,'Pro Forma'!$1:$1,0))*IF(X$3&gt;'Project Summary'!$G$7,0,1)</f>
        <v>0</v>
      </c>
      <c r="Y32" s="1557">
        <f>Y75*INDEX('Pro Forma'!$1:$1048576,MATCH('Cash Flow_Monthly'!$A32,'Pro Forma'!$A:$A,0),MATCH('Cash Flow_Monthly'!Y$2,'Pro Forma'!$1:$1,0))*IF(Y$3&gt;'Project Summary'!$G$7,0,1)</f>
        <v>0</v>
      </c>
      <c r="Z32" s="1557">
        <f>Z75*INDEX('Pro Forma'!$1:$1048576,MATCH('Cash Flow_Monthly'!$A32,'Pro Forma'!$A:$A,0),MATCH('Cash Flow_Monthly'!Z$2,'Pro Forma'!$1:$1,0))*IF(Z$3&gt;'Project Summary'!$G$7,0,1)</f>
        <v>0</v>
      </c>
      <c r="AA32" s="1557">
        <f>AA75*INDEX('Pro Forma'!$1:$1048576,MATCH('Cash Flow_Monthly'!$A32,'Pro Forma'!$A:$A,0),MATCH('Cash Flow_Monthly'!AA$2,'Pro Forma'!$1:$1,0))*IF(AA$3&gt;'Project Summary'!$G$7,0,1)</f>
        <v>0</v>
      </c>
      <c r="AB32" s="1557">
        <f>AB75*INDEX('Pro Forma'!$1:$1048576,MATCH('Cash Flow_Monthly'!$A32,'Pro Forma'!$A:$A,0),MATCH('Cash Flow_Monthly'!AB$2,'Pro Forma'!$1:$1,0))*IF(AB$3&gt;'Project Summary'!$G$7,0,1)</f>
        <v>0</v>
      </c>
      <c r="AC32" s="1557">
        <f>AC75*INDEX('Pro Forma'!$1:$1048576,MATCH('Cash Flow_Monthly'!$A32,'Pro Forma'!$A:$A,0),MATCH('Cash Flow_Monthly'!AC$2,'Pro Forma'!$1:$1,0))*IF(AC$3&gt;'Project Summary'!$G$7,0,1)</f>
        <v>0</v>
      </c>
      <c r="AD32" s="1557">
        <f>AD75*INDEX('Pro Forma'!$1:$1048576,MATCH('Cash Flow_Monthly'!$A32,'Pro Forma'!$A:$A,0),MATCH('Cash Flow_Monthly'!AD$2,'Pro Forma'!$1:$1,0))*IF(AD$3&gt;'Project Summary'!$G$7,0,1)</f>
        <v>0</v>
      </c>
      <c r="AE32" s="1557">
        <f>AE75*INDEX('Pro Forma'!$1:$1048576,MATCH('Cash Flow_Monthly'!$A32,'Pro Forma'!$A:$A,0),MATCH('Cash Flow_Monthly'!AE$2,'Pro Forma'!$1:$1,0))*IF(AE$3&gt;'Project Summary'!$G$7,0,1)</f>
        <v>0</v>
      </c>
      <c r="AF32" s="1557">
        <f>AF75*INDEX('Pro Forma'!$1:$1048576,MATCH('Cash Flow_Monthly'!$A32,'Pro Forma'!$A:$A,0),MATCH('Cash Flow_Monthly'!AF$2,'Pro Forma'!$1:$1,0))*IF(AF$3&gt;'Project Summary'!$G$7,0,1)</f>
        <v>0</v>
      </c>
      <c r="AG32" s="1557">
        <f>AG75*INDEX('Pro Forma'!$1:$1048576,MATCH('Cash Flow_Monthly'!$A32,'Pro Forma'!$A:$A,0),MATCH('Cash Flow_Monthly'!AG$2,'Pro Forma'!$1:$1,0))*IF(AG$3&gt;'Project Summary'!$G$7,0,1)</f>
        <v>0</v>
      </c>
      <c r="AH32" s="1557">
        <f>AH75*INDEX('Pro Forma'!$1:$1048576,MATCH('Cash Flow_Monthly'!$A32,'Pro Forma'!$A:$A,0),MATCH('Cash Flow_Monthly'!AH$2,'Pro Forma'!$1:$1,0))*IF(AH$3&gt;'Project Summary'!$G$7,0,1)</f>
        <v>0</v>
      </c>
      <c r="AI32" s="1557">
        <f>AI75*INDEX('Pro Forma'!$1:$1048576,MATCH('Cash Flow_Monthly'!$A32,'Pro Forma'!$A:$A,0),MATCH('Cash Flow_Monthly'!AI$2,'Pro Forma'!$1:$1,0))*IF(AI$3&gt;'Project Summary'!$G$7,0,1)</f>
        <v>0</v>
      </c>
      <c r="AJ32" s="1557">
        <f>AJ75*INDEX('Pro Forma'!$1:$1048576,MATCH('Cash Flow_Monthly'!$A32,'Pro Forma'!$A:$A,0),MATCH('Cash Flow_Monthly'!AJ$2,'Pro Forma'!$1:$1,0))*IF(AJ$3&gt;'Project Summary'!$G$7,0,1)</f>
        <v>0</v>
      </c>
      <c r="AK32" s="1557">
        <f>AK75*INDEX('Pro Forma'!$1:$1048576,MATCH('Cash Flow_Monthly'!$A32,'Pro Forma'!$A:$A,0),MATCH('Cash Flow_Monthly'!AK$2,'Pro Forma'!$1:$1,0))*IF(AK$3&gt;'Project Summary'!$G$7,0,1)</f>
        <v>0</v>
      </c>
      <c r="AL32" s="1557">
        <f>AL75*INDEX('Pro Forma'!$1:$1048576,MATCH('Cash Flow_Monthly'!$A32,'Pro Forma'!$A:$A,0),MATCH('Cash Flow_Monthly'!AL$2,'Pro Forma'!$1:$1,0))*IF(AL$3&gt;'Project Summary'!$G$7,0,1)</f>
        <v>0</v>
      </c>
      <c r="AM32" s="1557">
        <f>AM75*INDEX('Pro Forma'!$1:$1048576,MATCH('Cash Flow_Monthly'!$A32,'Pro Forma'!$A:$A,0),MATCH('Cash Flow_Monthly'!AM$2,'Pro Forma'!$1:$1,0))*IF(AM$3&gt;'Project Summary'!$G$7,0,1)</f>
        <v>0</v>
      </c>
      <c r="AN32" s="1557">
        <f>AN75*INDEX('Pro Forma'!$1:$1048576,MATCH('Cash Flow_Monthly'!$A32,'Pro Forma'!$A:$A,0),MATCH('Cash Flow_Monthly'!AN$2,'Pro Forma'!$1:$1,0))*IF(AN$3&gt;'Project Summary'!$G$7,0,1)</f>
        <v>0</v>
      </c>
      <c r="AO32" s="1557">
        <f>AO75*INDEX('Pro Forma'!$1:$1048576,MATCH('Cash Flow_Monthly'!$A32,'Pro Forma'!$A:$A,0),MATCH('Cash Flow_Monthly'!AO$2,'Pro Forma'!$1:$1,0))*IF(AO$3&gt;'Project Summary'!$G$7,0,1)</f>
        <v>0</v>
      </c>
      <c r="AP32" s="1557">
        <f>AP75*INDEX('Pro Forma'!$1:$1048576,MATCH('Cash Flow_Monthly'!$A32,'Pro Forma'!$A:$A,0),MATCH('Cash Flow_Monthly'!AP$2,'Pro Forma'!$1:$1,0))*IF(AP$3&gt;'Project Summary'!$G$7,0,1)</f>
        <v>0</v>
      </c>
      <c r="AQ32" s="1557">
        <f>AQ75*INDEX('Pro Forma'!$1:$1048576,MATCH('Cash Flow_Monthly'!$A32,'Pro Forma'!$A:$A,0),MATCH('Cash Flow_Monthly'!AQ$2,'Pro Forma'!$1:$1,0))*IF(AQ$3&gt;'Project Summary'!$G$7,0,1)</f>
        <v>0</v>
      </c>
      <c r="AR32" s="1557">
        <f>AR75*INDEX('Pro Forma'!$1:$1048576,MATCH('Cash Flow_Monthly'!$A32,'Pro Forma'!$A:$A,0),MATCH('Cash Flow_Monthly'!AR$2,'Pro Forma'!$1:$1,0))*IF(AR$3&gt;'Project Summary'!$G$7,0,1)</f>
        <v>0</v>
      </c>
      <c r="AS32" s="1557">
        <f>AS75*INDEX('Pro Forma'!$1:$1048576,MATCH('Cash Flow_Monthly'!$A32,'Pro Forma'!$A:$A,0),MATCH('Cash Flow_Monthly'!AS$2,'Pro Forma'!$1:$1,0))*IF(AS$3&gt;'Project Summary'!$G$7,0,1)</f>
        <v>0</v>
      </c>
      <c r="AT32" s="1557">
        <f>AT75*INDEX('Pro Forma'!$1:$1048576,MATCH('Cash Flow_Monthly'!$A32,'Pro Forma'!$A:$A,0),MATCH('Cash Flow_Monthly'!AT$2,'Pro Forma'!$1:$1,0))*IF(AT$3&gt;'Project Summary'!$G$7,0,1)</f>
        <v>0</v>
      </c>
      <c r="AU32" s="1557">
        <f>AU75*INDEX('Pro Forma'!$1:$1048576,MATCH('Cash Flow_Monthly'!$A32,'Pro Forma'!$A:$A,0),MATCH('Cash Flow_Monthly'!AU$2,'Pro Forma'!$1:$1,0))*IF(AU$3&gt;'Project Summary'!$G$7,0,1)</f>
        <v>0</v>
      </c>
      <c r="AV32" s="1557">
        <f>AV75*INDEX('Pro Forma'!$1:$1048576,MATCH('Cash Flow_Monthly'!$A32,'Pro Forma'!$A:$A,0),MATCH('Cash Flow_Monthly'!AV$2,'Pro Forma'!$1:$1,0))*IF(AV$3&gt;'Project Summary'!$G$7,0,1)</f>
        <v>0</v>
      </c>
      <c r="AW32" s="1557">
        <f>AW75*INDEX('Pro Forma'!$1:$1048576,MATCH('Cash Flow_Monthly'!$A32,'Pro Forma'!$A:$A,0),MATCH('Cash Flow_Monthly'!AW$2,'Pro Forma'!$1:$1,0))*IF(AW$3&gt;'Project Summary'!$G$7,0,1)</f>
        <v>0</v>
      </c>
      <c r="AX32" s="1557">
        <f>AX75*INDEX('Pro Forma'!$1:$1048576,MATCH('Cash Flow_Monthly'!$A32,'Pro Forma'!$A:$A,0),MATCH('Cash Flow_Monthly'!AX$2,'Pro Forma'!$1:$1,0))*IF(AX$3&gt;'Project Summary'!$G$7,0,1)</f>
        <v>0</v>
      </c>
      <c r="AY32" s="1557">
        <f>AY75*INDEX('Pro Forma'!$1:$1048576,MATCH('Cash Flow_Monthly'!$A32,'Pro Forma'!$A:$A,0),MATCH('Cash Flow_Monthly'!AY$2,'Pro Forma'!$1:$1,0))*IF(AY$3&gt;'Project Summary'!$G$7,0,1)</f>
        <v>0</v>
      </c>
      <c r="AZ32" s="1557">
        <f>AZ75*INDEX('Pro Forma'!$1:$1048576,MATCH('Cash Flow_Monthly'!$A32,'Pro Forma'!$A:$A,0),MATCH('Cash Flow_Monthly'!AZ$2,'Pro Forma'!$1:$1,0))*IF(AZ$3&gt;'Project Summary'!$G$7,0,1)</f>
        <v>0</v>
      </c>
      <c r="BA32" s="1557">
        <f>BA75*INDEX('Pro Forma'!$1:$1048576,MATCH('Cash Flow_Monthly'!$A32,'Pro Forma'!$A:$A,0),MATCH('Cash Flow_Monthly'!BA$2,'Pro Forma'!$1:$1,0))*IF(BA$3&gt;'Project Summary'!$G$7,0,1)</f>
        <v>0</v>
      </c>
      <c r="BB32" s="1557">
        <f>BB75*INDEX('Pro Forma'!$1:$1048576,MATCH('Cash Flow_Monthly'!$A32,'Pro Forma'!$A:$A,0),MATCH('Cash Flow_Monthly'!BB$2,'Pro Forma'!$1:$1,0))*IF(BB$3&gt;'Project Summary'!$G$7,0,1)</f>
        <v>0</v>
      </c>
      <c r="BC32" s="1557">
        <f>BC75*INDEX('Pro Forma'!$1:$1048576,MATCH('Cash Flow_Monthly'!$A32,'Pro Forma'!$A:$A,0),MATCH('Cash Flow_Monthly'!BC$2,'Pro Forma'!$1:$1,0))*IF(BC$3&gt;'Project Summary'!$G$7,0,1)</f>
        <v>0</v>
      </c>
      <c r="BD32" s="1557">
        <f>BD75*INDEX('Pro Forma'!$1:$1048576,MATCH('Cash Flow_Monthly'!$A32,'Pro Forma'!$A:$A,0),MATCH('Cash Flow_Monthly'!BD$2,'Pro Forma'!$1:$1,0))*IF(BD$3&gt;'Project Summary'!$G$7,0,1)</f>
        <v>0</v>
      </c>
      <c r="BE32" s="1557">
        <f>BE75*INDEX('Pro Forma'!$1:$1048576,MATCH('Cash Flow_Monthly'!$A32,'Pro Forma'!$A:$A,0),MATCH('Cash Flow_Monthly'!BE$2,'Pro Forma'!$1:$1,0))*IF(BE$3&gt;'Project Summary'!$G$7,0,1)</f>
        <v>0</v>
      </c>
      <c r="BF32" s="1557">
        <f>BF75*INDEX('Pro Forma'!$1:$1048576,MATCH('Cash Flow_Monthly'!$A32,'Pro Forma'!$A:$A,0),MATCH('Cash Flow_Monthly'!BF$2,'Pro Forma'!$1:$1,0))*IF(BF$3&gt;'Project Summary'!$G$7,0,1)</f>
        <v>0</v>
      </c>
      <c r="BG32" s="1557">
        <f>BG75*INDEX('Pro Forma'!$1:$1048576,MATCH('Cash Flow_Monthly'!$A32,'Pro Forma'!$A:$A,0),MATCH('Cash Flow_Monthly'!BG$2,'Pro Forma'!$1:$1,0))*IF(BG$3&gt;'Project Summary'!$G$7,0,1)</f>
        <v>0</v>
      </c>
      <c r="BH32" s="1557">
        <f>BH75*INDEX('Pro Forma'!$1:$1048576,MATCH('Cash Flow_Monthly'!$A32,'Pro Forma'!$A:$A,0),MATCH('Cash Flow_Monthly'!BH$2,'Pro Forma'!$1:$1,0))*IF(BH$3&gt;'Project Summary'!$G$7,0,1)</f>
        <v>0</v>
      </c>
      <c r="BI32" s="1557">
        <f>BI75*INDEX('Pro Forma'!$1:$1048576,MATCH('Cash Flow_Monthly'!$A32,'Pro Forma'!$A:$A,0),MATCH('Cash Flow_Monthly'!BI$2,'Pro Forma'!$1:$1,0))*IF(BI$3&gt;'Project Summary'!$G$7,0,1)</f>
        <v>0</v>
      </c>
      <c r="BJ32" s="1557">
        <f>BJ75*INDEX('Pro Forma'!$1:$1048576,MATCH('Cash Flow_Monthly'!$A32,'Pro Forma'!$A:$A,0),MATCH('Cash Flow_Monthly'!BJ$2,'Pro Forma'!$1:$1,0))*IF(BJ$3&gt;'Project Summary'!$G$7,0,1)</f>
        <v>0</v>
      </c>
      <c r="BK32" s="1557">
        <f>BK75*INDEX('Pro Forma'!$1:$1048576,MATCH('Cash Flow_Monthly'!$A32,'Pro Forma'!$A:$A,0),MATCH('Cash Flow_Monthly'!BK$2,'Pro Forma'!$1:$1,0))*IF(BK$3&gt;'Project Summary'!$G$7,0,1)</f>
        <v>0</v>
      </c>
      <c r="BL32" s="1557">
        <f>BL75*INDEX('Pro Forma'!$1:$1048576,MATCH('Cash Flow_Monthly'!$A32,'Pro Forma'!$A:$A,0),MATCH('Cash Flow_Monthly'!BL$2,'Pro Forma'!$1:$1,0))*IF(BL$3&gt;'Project Summary'!$G$7,0,1)</f>
        <v>0</v>
      </c>
      <c r="BM32" s="1557">
        <f>BM75*INDEX('Pro Forma'!$1:$1048576,MATCH('Cash Flow_Monthly'!$A32,'Pro Forma'!$A:$A,0),MATCH('Cash Flow_Monthly'!BM$2,'Pro Forma'!$1:$1,0))*IF(BM$3&gt;'Project Summary'!$G$7,0,1)</f>
        <v>0</v>
      </c>
      <c r="BN32" s="1557">
        <f>BN75*INDEX('Pro Forma'!$1:$1048576,MATCH('Cash Flow_Monthly'!$A32,'Pro Forma'!$A:$A,0),MATCH('Cash Flow_Monthly'!BN$2,'Pro Forma'!$1:$1,0))*IF(BN$3&gt;'Project Summary'!$G$7,0,1)</f>
        <v>0</v>
      </c>
      <c r="BO32" s="1557">
        <f>BO75*INDEX('Pro Forma'!$1:$1048576,MATCH('Cash Flow_Monthly'!$A32,'Pro Forma'!$A:$A,0),MATCH('Cash Flow_Monthly'!BO$2,'Pro Forma'!$1:$1,0))*IF(BO$3&gt;'Project Summary'!$G$7,0,1)</f>
        <v>0</v>
      </c>
      <c r="BP32" s="1557">
        <f>BP75*INDEX('Pro Forma'!$1:$1048576,MATCH('Cash Flow_Monthly'!$A32,'Pro Forma'!$A:$A,0),MATCH('Cash Flow_Monthly'!BP$2,'Pro Forma'!$1:$1,0))*IF(BP$3&gt;'Project Summary'!$G$7,0,1)</f>
        <v>0</v>
      </c>
      <c r="BQ32" s="1557">
        <f>BQ75*INDEX('Pro Forma'!$1:$1048576,MATCH('Cash Flow_Monthly'!$A32,'Pro Forma'!$A:$A,0),MATCH('Cash Flow_Monthly'!BQ$2,'Pro Forma'!$1:$1,0))*IF(BQ$3&gt;'Project Summary'!$G$7,0,1)</f>
        <v>0</v>
      </c>
      <c r="BR32" s="1557">
        <f>BR75*INDEX('Pro Forma'!$1:$1048576,MATCH('Cash Flow_Monthly'!$A32,'Pro Forma'!$A:$A,0),MATCH('Cash Flow_Monthly'!BR$2,'Pro Forma'!$1:$1,0))*IF(BR$3&gt;'Project Summary'!$G$7,0,1)</f>
        <v>0</v>
      </c>
      <c r="BS32" s="1557">
        <f>BS75*INDEX('Pro Forma'!$1:$1048576,MATCH('Cash Flow_Monthly'!$A32,'Pro Forma'!$A:$A,0),MATCH('Cash Flow_Monthly'!BS$2,'Pro Forma'!$1:$1,0))*IF(BS$3&gt;'Project Summary'!$G$7,0,1)</f>
        <v>0</v>
      </c>
      <c r="BT32" s="1557">
        <f>BT75*INDEX('Pro Forma'!$1:$1048576,MATCH('Cash Flow_Monthly'!$A32,'Pro Forma'!$A:$A,0),MATCH('Cash Flow_Monthly'!BT$2,'Pro Forma'!$1:$1,0))*IF(BT$3&gt;'Project Summary'!$G$7,0,1)</f>
        <v>0</v>
      </c>
      <c r="BU32" s="1557">
        <f>BU75*INDEX('Pro Forma'!$1:$1048576,MATCH('Cash Flow_Monthly'!$A32,'Pro Forma'!$A:$A,0),MATCH('Cash Flow_Monthly'!BU$2,'Pro Forma'!$1:$1,0))*IF(BU$3&gt;'Project Summary'!$G$7,0,1)</f>
        <v>0</v>
      </c>
      <c r="BV32" s="1557">
        <f>BV75*INDEX('Pro Forma'!$1:$1048576,MATCH('Cash Flow_Monthly'!$A32,'Pro Forma'!$A:$A,0),MATCH('Cash Flow_Monthly'!BV$2,'Pro Forma'!$1:$1,0))*IF(BV$3&gt;'Project Summary'!$G$7,0,1)</f>
        <v>0</v>
      </c>
      <c r="BW32" s="1557">
        <f>BW75*INDEX('Pro Forma'!$1:$1048576,MATCH('Cash Flow_Monthly'!$A32,'Pro Forma'!$A:$A,0),MATCH('Cash Flow_Monthly'!BW$2,'Pro Forma'!$1:$1,0))*IF(BW$3&gt;'Project Summary'!$G$7,0,1)</f>
        <v>0</v>
      </c>
      <c r="BX32" s="1557">
        <f>BX75*INDEX('Pro Forma'!$1:$1048576,MATCH('Cash Flow_Monthly'!$A32,'Pro Forma'!$A:$A,0),MATCH('Cash Flow_Monthly'!BX$2,'Pro Forma'!$1:$1,0))*IF(BX$3&gt;'Project Summary'!$G$7,0,1)</f>
        <v>0</v>
      </c>
      <c r="BY32" s="1557">
        <f>BY75*INDEX('Pro Forma'!$1:$1048576,MATCH('Cash Flow_Monthly'!$A32,'Pro Forma'!$A:$A,0),MATCH('Cash Flow_Monthly'!BY$2,'Pro Forma'!$1:$1,0))*IF(BY$3&gt;'Project Summary'!$G$7,0,1)</f>
        <v>0</v>
      </c>
      <c r="BZ32" s="1557">
        <f>BZ75*INDEX('Pro Forma'!$1:$1048576,MATCH('Cash Flow_Monthly'!$A32,'Pro Forma'!$A:$A,0),MATCH('Cash Flow_Monthly'!BZ$2,'Pro Forma'!$1:$1,0))*IF(BZ$3&gt;'Project Summary'!$G$7,0,1)</f>
        <v>0</v>
      </c>
      <c r="CA32" s="1557">
        <f>CA75*INDEX('Pro Forma'!$1:$1048576,MATCH('Cash Flow_Monthly'!$A32,'Pro Forma'!$A:$A,0),MATCH('Cash Flow_Monthly'!CA$2,'Pro Forma'!$1:$1,0))*IF(CA$3&gt;'Project Summary'!$G$7,0,1)</f>
        <v>0</v>
      </c>
      <c r="CB32" s="1557">
        <f>CB75*INDEX('Pro Forma'!$1:$1048576,MATCH('Cash Flow_Monthly'!$A32,'Pro Forma'!$A:$A,0),MATCH('Cash Flow_Monthly'!CB$2,'Pro Forma'!$1:$1,0))*IF(CB$3&gt;'Project Summary'!$G$7,0,1)</f>
        <v>0</v>
      </c>
      <c r="CC32" s="1557">
        <f>CC75*INDEX('Pro Forma'!$1:$1048576,MATCH('Cash Flow_Monthly'!$A32,'Pro Forma'!$A:$A,0),MATCH('Cash Flow_Monthly'!CC$2,'Pro Forma'!$1:$1,0))*IF(CC$3&gt;'Project Summary'!$G$7,0,1)</f>
        <v>0</v>
      </c>
      <c r="CD32" s="1557">
        <f>CD75*INDEX('Pro Forma'!$1:$1048576,MATCH('Cash Flow_Monthly'!$A32,'Pro Forma'!$A:$A,0),MATCH('Cash Flow_Monthly'!CD$2,'Pro Forma'!$1:$1,0))*IF(CD$3&gt;'Project Summary'!$G$7,0,1)</f>
        <v>0</v>
      </c>
      <c r="CE32" s="1557">
        <f>CE75*INDEX('Pro Forma'!$1:$1048576,MATCH('Cash Flow_Monthly'!$A32,'Pro Forma'!$A:$A,0),MATCH('Cash Flow_Monthly'!CE$2,'Pro Forma'!$1:$1,0))*IF(CE$3&gt;'Project Summary'!$G$7,0,1)</f>
        <v>0</v>
      </c>
      <c r="CF32" s="1557">
        <f>CF75*INDEX('Pro Forma'!$1:$1048576,MATCH('Cash Flow_Monthly'!$A32,'Pro Forma'!$A:$A,0),MATCH('Cash Flow_Monthly'!CF$2,'Pro Forma'!$1:$1,0))*IF(CF$3&gt;'Project Summary'!$G$7,0,1)</f>
        <v>0</v>
      </c>
      <c r="CG32" s="1557">
        <f>CG75*INDEX('Pro Forma'!$1:$1048576,MATCH('Cash Flow_Monthly'!$A32,'Pro Forma'!$A:$A,0),MATCH('Cash Flow_Monthly'!CG$2,'Pro Forma'!$1:$1,0))*IF(CG$3&gt;'Project Summary'!$G$7,0,1)</f>
        <v>0</v>
      </c>
      <c r="CH32" s="1557">
        <f>CH75*INDEX('Pro Forma'!$1:$1048576,MATCH('Cash Flow_Monthly'!$A32,'Pro Forma'!$A:$A,0),MATCH('Cash Flow_Monthly'!CH$2,'Pro Forma'!$1:$1,0))*IF(CH$3&gt;'Project Summary'!$G$7,0,1)</f>
        <v>0</v>
      </c>
      <c r="CI32" s="1557">
        <f>CI75*INDEX('Pro Forma'!$1:$1048576,MATCH('Cash Flow_Monthly'!$A32,'Pro Forma'!$A:$A,0),MATCH('Cash Flow_Monthly'!CI$2,'Pro Forma'!$1:$1,0))*IF(CI$3&gt;'Project Summary'!$G$7,0,1)</f>
        <v>0</v>
      </c>
      <c r="CJ32" s="1557">
        <f>CJ75*INDEX('Pro Forma'!$1:$1048576,MATCH('Cash Flow_Monthly'!$A32,'Pro Forma'!$A:$A,0),MATCH('Cash Flow_Monthly'!CJ$2,'Pro Forma'!$1:$1,0))*IF(CJ$3&gt;'Project Summary'!$G$7,0,1)</f>
        <v>0</v>
      </c>
      <c r="CK32" s="1557">
        <f>CK75*INDEX('Pro Forma'!$1:$1048576,MATCH('Cash Flow_Monthly'!$A32,'Pro Forma'!$A:$A,0),MATCH('Cash Flow_Monthly'!CK$2,'Pro Forma'!$1:$1,0))*IF(CK$3&gt;'Project Summary'!$G$7,0,1)</f>
        <v>0</v>
      </c>
      <c r="CL32" s="1557">
        <f>CL75*INDEX('Pro Forma'!$1:$1048576,MATCH('Cash Flow_Monthly'!$A32,'Pro Forma'!$A:$A,0),MATCH('Cash Flow_Monthly'!CL$2,'Pro Forma'!$1:$1,0))*IF(CL$3&gt;'Project Summary'!$G$7,0,1)</f>
        <v>0</v>
      </c>
      <c r="CM32" s="1557">
        <f>CM75*INDEX('Pro Forma'!$1:$1048576,MATCH('Cash Flow_Monthly'!$A32,'Pro Forma'!$A:$A,0),MATCH('Cash Flow_Monthly'!CM$2,'Pro Forma'!$1:$1,0))*IF(CM$3&gt;'Project Summary'!$G$7,0,1)</f>
        <v>0</v>
      </c>
      <c r="CN32" s="1557">
        <f>CN75*INDEX('Pro Forma'!$1:$1048576,MATCH('Cash Flow_Monthly'!$A32,'Pro Forma'!$A:$A,0),MATCH('Cash Flow_Monthly'!CN$2,'Pro Forma'!$1:$1,0))*IF(CN$3&gt;'Project Summary'!$G$7,0,1)</f>
        <v>0</v>
      </c>
      <c r="CO32" s="1557">
        <f>CO75*INDEX('Pro Forma'!$1:$1048576,MATCH('Cash Flow_Monthly'!$A32,'Pro Forma'!$A:$A,0),MATCH('Cash Flow_Monthly'!CO$2,'Pro Forma'!$1:$1,0))*IF(CO$3&gt;'Project Summary'!$G$7,0,1)</f>
        <v>0</v>
      </c>
      <c r="CP32" s="1557">
        <f>CP75*INDEX('Pro Forma'!$1:$1048576,MATCH('Cash Flow_Monthly'!$A32,'Pro Forma'!$A:$A,0),MATCH('Cash Flow_Monthly'!CP$2,'Pro Forma'!$1:$1,0))*IF(CP$3&gt;'Project Summary'!$G$7,0,1)</f>
        <v>0</v>
      </c>
      <c r="CQ32" s="1557">
        <f>CQ75*INDEX('Pro Forma'!$1:$1048576,MATCH('Cash Flow_Monthly'!$A32,'Pro Forma'!$A:$A,0),MATCH('Cash Flow_Monthly'!CQ$2,'Pro Forma'!$1:$1,0))*IF(CQ$3&gt;'Project Summary'!$G$7,0,1)</f>
        <v>0</v>
      </c>
      <c r="CR32" s="1557">
        <f>CR75*INDEX('Pro Forma'!$1:$1048576,MATCH('Cash Flow_Monthly'!$A32,'Pro Forma'!$A:$A,0),MATCH('Cash Flow_Monthly'!CR$2,'Pro Forma'!$1:$1,0))*IF(CR$3&gt;'Project Summary'!$G$7,0,1)</f>
        <v>0</v>
      </c>
      <c r="CS32" s="1557">
        <f>CS75*INDEX('Pro Forma'!$1:$1048576,MATCH('Cash Flow_Monthly'!$A32,'Pro Forma'!$A:$A,0),MATCH('Cash Flow_Monthly'!CS$2,'Pro Forma'!$1:$1,0))*IF(CS$3&gt;'Project Summary'!$G$7,0,1)</f>
        <v>0</v>
      </c>
      <c r="CT32" s="1557">
        <f>CT75*INDEX('Pro Forma'!$1:$1048576,MATCH('Cash Flow_Monthly'!$A32,'Pro Forma'!$A:$A,0),MATCH('Cash Flow_Monthly'!CT$2,'Pro Forma'!$1:$1,0))*IF(CT$3&gt;'Project Summary'!$G$7,0,1)</f>
        <v>0</v>
      </c>
      <c r="CU32" s="1557">
        <f>CU75*INDEX('Pro Forma'!$1:$1048576,MATCH('Cash Flow_Monthly'!$A32,'Pro Forma'!$A:$A,0),MATCH('Cash Flow_Monthly'!CU$2,'Pro Forma'!$1:$1,0))*IF(CU$3&gt;'Project Summary'!$G$7,0,1)</f>
        <v>0</v>
      </c>
      <c r="CV32" s="1557">
        <f>CV75*INDEX('Pro Forma'!$1:$1048576,MATCH('Cash Flow_Monthly'!$A32,'Pro Forma'!$A:$A,0),MATCH('Cash Flow_Monthly'!CV$2,'Pro Forma'!$1:$1,0))*IF(CV$3&gt;'Project Summary'!$G$7,0,1)</f>
        <v>0</v>
      </c>
      <c r="CW32" s="1557">
        <f>CW75*INDEX('Pro Forma'!$1:$1048576,MATCH('Cash Flow_Monthly'!$A32,'Pro Forma'!$A:$A,0),MATCH('Cash Flow_Monthly'!CW$2,'Pro Forma'!$1:$1,0))*IF(CW$3&gt;'Project Summary'!$G$7,0,1)</f>
        <v>0</v>
      </c>
      <c r="CX32" s="1557">
        <f>CX75*INDEX('Pro Forma'!$1:$1048576,MATCH('Cash Flow_Monthly'!$A32,'Pro Forma'!$A:$A,0),MATCH('Cash Flow_Monthly'!CX$2,'Pro Forma'!$1:$1,0))*IF(CX$3&gt;'Project Summary'!$G$7,0,1)</f>
        <v>0</v>
      </c>
      <c r="CY32" s="1557">
        <f>CY75*INDEX('Pro Forma'!$1:$1048576,MATCH('Cash Flow_Monthly'!$A32,'Pro Forma'!$A:$A,0),MATCH('Cash Flow_Monthly'!CY$2,'Pro Forma'!$1:$1,0))*IF(CY$3&gt;'Project Summary'!$G$7,0,1)</f>
        <v>0</v>
      </c>
      <c r="CZ32" s="1557">
        <f>CZ75*INDEX('Pro Forma'!$1:$1048576,MATCH('Cash Flow_Monthly'!$A32,'Pro Forma'!$A:$A,0),MATCH('Cash Flow_Monthly'!CZ$2,'Pro Forma'!$1:$1,0))*IF(CZ$3&gt;'Project Summary'!$G$7,0,1)</f>
        <v>0</v>
      </c>
      <c r="DA32" s="1557">
        <f>DA75*INDEX('Pro Forma'!$1:$1048576,MATCH('Cash Flow_Monthly'!$A32,'Pro Forma'!$A:$A,0),MATCH('Cash Flow_Monthly'!DA$2,'Pro Forma'!$1:$1,0))*IF(DA$3&gt;'Project Summary'!$G$7,0,1)</f>
        <v>0</v>
      </c>
      <c r="DB32" s="1557">
        <f>DB75*INDEX('Pro Forma'!$1:$1048576,MATCH('Cash Flow_Monthly'!$A32,'Pro Forma'!$A:$A,0),MATCH('Cash Flow_Monthly'!DB$2,'Pro Forma'!$1:$1,0))*IF(DB$3&gt;'Project Summary'!$G$7,0,1)</f>
        <v>0</v>
      </c>
      <c r="DC32" s="1557">
        <f>DC75*INDEX('Pro Forma'!$1:$1048576,MATCH('Cash Flow_Monthly'!$A32,'Pro Forma'!$A:$A,0),MATCH('Cash Flow_Monthly'!DC$2,'Pro Forma'!$1:$1,0))*IF(DC$3&gt;'Project Summary'!$G$7,0,1)</f>
        <v>0</v>
      </c>
      <c r="DD32" s="1557">
        <f>DD75*INDEX('Pro Forma'!$1:$1048576,MATCH('Cash Flow_Monthly'!$A32,'Pro Forma'!$A:$A,0),MATCH('Cash Flow_Monthly'!DD$2,'Pro Forma'!$1:$1,0))*IF(DD$3&gt;'Project Summary'!$G$7,0,1)</f>
        <v>0</v>
      </c>
      <c r="DE32" s="1557">
        <f>DE75*INDEX('Pro Forma'!$1:$1048576,MATCH('Cash Flow_Monthly'!$A32,'Pro Forma'!$A:$A,0),MATCH('Cash Flow_Monthly'!DE$2,'Pro Forma'!$1:$1,0))*IF(DE$3&gt;'Project Summary'!$G$7,0,1)</f>
        <v>0</v>
      </c>
      <c r="DF32" s="1557">
        <f>DF75*INDEX('Pro Forma'!$1:$1048576,MATCH('Cash Flow_Monthly'!$A32,'Pro Forma'!$A:$A,0),MATCH('Cash Flow_Monthly'!DF$2,'Pro Forma'!$1:$1,0))*IF(DF$3&gt;'Project Summary'!$G$7,0,1)</f>
        <v>0</v>
      </c>
      <c r="DG32" s="1557">
        <f>DG75*INDEX('Pro Forma'!$1:$1048576,MATCH('Cash Flow_Monthly'!$A32,'Pro Forma'!$A:$A,0),MATCH('Cash Flow_Monthly'!DG$2,'Pro Forma'!$1:$1,0))*IF(DG$3&gt;'Project Summary'!$G$7,0,1)</f>
        <v>0</v>
      </c>
      <c r="DH32" s="1557">
        <f>DH75*INDEX('Pro Forma'!$1:$1048576,MATCH('Cash Flow_Monthly'!$A32,'Pro Forma'!$A:$A,0),MATCH('Cash Flow_Monthly'!DH$2,'Pro Forma'!$1:$1,0))*IF(DH$3&gt;'Project Summary'!$G$7,0,1)</f>
        <v>0</v>
      </c>
      <c r="DI32" s="1557">
        <f>DI75*INDEX('Pro Forma'!$1:$1048576,MATCH('Cash Flow_Monthly'!$A32,'Pro Forma'!$A:$A,0),MATCH('Cash Flow_Monthly'!DI$2,'Pro Forma'!$1:$1,0))*IF(DI$3&gt;'Project Summary'!$G$7,0,1)</f>
        <v>0</v>
      </c>
      <c r="DJ32" s="1557">
        <f>DJ75*INDEX('Pro Forma'!$1:$1048576,MATCH('Cash Flow_Monthly'!$A32,'Pro Forma'!$A:$A,0),MATCH('Cash Flow_Monthly'!DJ$2,'Pro Forma'!$1:$1,0))*IF(DJ$3&gt;'Project Summary'!$G$7,0,1)</f>
        <v>0</v>
      </c>
      <c r="DK32" s="1557">
        <f>DK75*INDEX('Pro Forma'!$1:$1048576,MATCH('Cash Flow_Monthly'!$A32,'Pro Forma'!$A:$A,0),MATCH('Cash Flow_Monthly'!DK$2,'Pro Forma'!$1:$1,0))*IF(DK$3&gt;'Project Summary'!$G$7,0,1)</f>
        <v>0</v>
      </c>
      <c r="DL32" s="1557">
        <f>DL75*INDEX('Pro Forma'!$1:$1048576,MATCH('Cash Flow_Monthly'!$A32,'Pro Forma'!$A:$A,0),MATCH('Cash Flow_Monthly'!DL$2,'Pro Forma'!$1:$1,0))*IF(DL$3&gt;'Project Summary'!$G$7,0,1)</f>
        <v>0</v>
      </c>
      <c r="DM32" s="1557">
        <f>DM75*INDEX('Pro Forma'!$1:$1048576,MATCH('Cash Flow_Monthly'!$A32,'Pro Forma'!$A:$A,0),MATCH('Cash Flow_Monthly'!DM$2,'Pro Forma'!$1:$1,0))*IF(DM$3&gt;'Project Summary'!$G$7,0,1)</f>
        <v>0</v>
      </c>
      <c r="DN32" s="1557">
        <f>DN75*INDEX('Pro Forma'!$1:$1048576,MATCH('Cash Flow_Monthly'!$A32,'Pro Forma'!$A:$A,0),MATCH('Cash Flow_Monthly'!DN$2,'Pro Forma'!$1:$1,0))*IF(DN$3&gt;'Project Summary'!$G$7,0,1)</f>
        <v>0</v>
      </c>
      <c r="DO32" s="1557">
        <f>DO75*INDEX('Pro Forma'!$1:$1048576,MATCH('Cash Flow_Monthly'!$A32,'Pro Forma'!$A:$A,0),MATCH('Cash Flow_Monthly'!DO$2,'Pro Forma'!$1:$1,0))*IF(DO$3&gt;'Project Summary'!$G$7,0,1)</f>
        <v>0</v>
      </c>
      <c r="DP32" s="1557">
        <f>DP75*INDEX('Pro Forma'!$1:$1048576,MATCH('Cash Flow_Monthly'!$A32,'Pro Forma'!$A:$A,0),MATCH('Cash Flow_Monthly'!DP$2,'Pro Forma'!$1:$1,0))*IF(DP$3&gt;'Project Summary'!$G$7,0,1)</f>
        <v>0</v>
      </c>
      <c r="DQ32" s="1557">
        <f>DQ75*INDEX('Pro Forma'!$1:$1048576,MATCH('Cash Flow_Monthly'!$A32,'Pro Forma'!$A:$A,0),MATCH('Cash Flow_Monthly'!DQ$2,'Pro Forma'!$1:$1,0))*IF(DQ$3&gt;'Project Summary'!$G$7,0,1)</f>
        <v>0</v>
      </c>
      <c r="DR32" s="1557">
        <f>DR75*INDEX('Pro Forma'!$1:$1048576,MATCH('Cash Flow_Monthly'!$A32,'Pro Forma'!$A:$A,0),MATCH('Cash Flow_Monthly'!DR$2,'Pro Forma'!$1:$1,0))*IF(DR$3&gt;'Project Summary'!$G$7,0,1)</f>
        <v>0</v>
      </c>
      <c r="DS32" s="1557">
        <f>DS75*INDEX('Pro Forma'!$1:$1048576,MATCH('Cash Flow_Monthly'!$A32,'Pro Forma'!$A:$A,0),MATCH('Cash Flow_Monthly'!DS$2,'Pro Forma'!$1:$1,0))*IF(DS$3&gt;'Project Summary'!$G$7,0,1)</f>
        <v>0</v>
      </c>
      <c r="DT32" s="1557">
        <f>DT75*INDEX('Pro Forma'!$1:$1048576,MATCH('Cash Flow_Monthly'!$A32,'Pro Forma'!$A:$A,0),MATCH('Cash Flow_Monthly'!DT$2,'Pro Forma'!$1:$1,0))*IF(DT$3&gt;'Project Summary'!$G$7,0,1)</f>
        <v>0</v>
      </c>
      <c r="DU32" s="1558"/>
    </row>
    <row r="33" spans="1:125" s="1559" customFormat="1">
      <c r="A33" s="1554" t="str">
        <f>'Pro Forma'!A36</f>
        <v xml:space="preserve">RUBS - </v>
      </c>
      <c r="B33" s="1556"/>
      <c r="C33" s="1556"/>
      <c r="D33" s="1556"/>
      <c r="E33" s="1557">
        <f>E76*INDEX('Pro Forma'!$1:$1048576,MATCH('Cash Flow_Monthly'!$A33,'Pro Forma'!$A:$A,0),MATCH('Cash Flow_Monthly'!E$2,'Pro Forma'!$1:$1,0))*IF(E$3&gt;'Project Summary'!$G$7,0,1)</f>
        <v>0</v>
      </c>
      <c r="F33" s="1557">
        <f>F76*INDEX('Pro Forma'!$1:$1048576,MATCH('Cash Flow_Monthly'!$A33,'Pro Forma'!$A:$A,0),MATCH('Cash Flow_Monthly'!F$2,'Pro Forma'!$1:$1,0))*IF(F$3&gt;'Project Summary'!$G$7,0,1)</f>
        <v>0</v>
      </c>
      <c r="G33" s="1557">
        <f>G76*INDEX('Pro Forma'!$1:$1048576,MATCH('Cash Flow_Monthly'!$A33,'Pro Forma'!$A:$A,0),MATCH('Cash Flow_Monthly'!G$2,'Pro Forma'!$1:$1,0))*IF(G$3&gt;'Project Summary'!$G$7,0,1)</f>
        <v>0</v>
      </c>
      <c r="H33" s="1557">
        <f>H76*INDEX('Pro Forma'!$1:$1048576,MATCH('Cash Flow_Monthly'!$A33,'Pro Forma'!$A:$A,0),MATCH('Cash Flow_Monthly'!H$2,'Pro Forma'!$1:$1,0))*IF(H$3&gt;'Project Summary'!$G$7,0,1)</f>
        <v>0</v>
      </c>
      <c r="I33" s="1557">
        <f>I76*INDEX('Pro Forma'!$1:$1048576,MATCH('Cash Flow_Monthly'!$A33,'Pro Forma'!$A:$A,0),MATCH('Cash Flow_Monthly'!I$2,'Pro Forma'!$1:$1,0))*IF(I$3&gt;'Project Summary'!$G$7,0,1)</f>
        <v>0</v>
      </c>
      <c r="J33" s="1557">
        <f>J76*INDEX('Pro Forma'!$1:$1048576,MATCH('Cash Flow_Monthly'!$A33,'Pro Forma'!$A:$A,0),MATCH('Cash Flow_Monthly'!J$2,'Pro Forma'!$1:$1,0))*IF(J$3&gt;'Project Summary'!$G$7,0,1)</f>
        <v>0</v>
      </c>
      <c r="K33" s="1557">
        <f>K76*INDEX('Pro Forma'!$1:$1048576,MATCH('Cash Flow_Monthly'!$A33,'Pro Forma'!$A:$A,0),MATCH('Cash Flow_Monthly'!K$2,'Pro Forma'!$1:$1,0))*IF(K$3&gt;'Project Summary'!$G$7,0,1)</f>
        <v>0</v>
      </c>
      <c r="L33" s="1557">
        <f>L76*INDEX('Pro Forma'!$1:$1048576,MATCH('Cash Flow_Monthly'!$A33,'Pro Forma'!$A:$A,0),MATCH('Cash Flow_Monthly'!L$2,'Pro Forma'!$1:$1,0))*IF(L$3&gt;'Project Summary'!$G$7,0,1)</f>
        <v>0</v>
      </c>
      <c r="M33" s="1557">
        <f>M76*INDEX('Pro Forma'!$1:$1048576,MATCH('Cash Flow_Monthly'!$A33,'Pro Forma'!$A:$A,0),MATCH('Cash Flow_Monthly'!M$2,'Pro Forma'!$1:$1,0))*IF(M$3&gt;'Project Summary'!$G$7,0,1)</f>
        <v>0</v>
      </c>
      <c r="N33" s="1557">
        <f>N76*INDEX('Pro Forma'!$1:$1048576,MATCH('Cash Flow_Monthly'!$A33,'Pro Forma'!$A:$A,0),MATCH('Cash Flow_Monthly'!N$2,'Pro Forma'!$1:$1,0))*IF(N$3&gt;'Project Summary'!$G$7,0,1)</f>
        <v>0</v>
      </c>
      <c r="O33" s="1557">
        <f>O76*INDEX('Pro Forma'!$1:$1048576,MATCH('Cash Flow_Monthly'!$A33,'Pro Forma'!$A:$A,0),MATCH('Cash Flow_Monthly'!O$2,'Pro Forma'!$1:$1,0))*IF(O$3&gt;'Project Summary'!$G$7,0,1)</f>
        <v>0</v>
      </c>
      <c r="P33" s="1557">
        <f>P76*INDEX('Pro Forma'!$1:$1048576,MATCH('Cash Flow_Monthly'!$A33,'Pro Forma'!$A:$A,0),MATCH('Cash Flow_Monthly'!P$2,'Pro Forma'!$1:$1,0))*IF(P$3&gt;'Project Summary'!$G$7,0,1)</f>
        <v>0</v>
      </c>
      <c r="Q33" s="1557">
        <f>Q76*INDEX('Pro Forma'!$1:$1048576,MATCH('Cash Flow_Monthly'!$A33,'Pro Forma'!$A:$A,0),MATCH('Cash Flow_Monthly'!Q$2,'Pro Forma'!$1:$1,0))*IF(Q$3&gt;'Project Summary'!$G$7,0,1)</f>
        <v>0</v>
      </c>
      <c r="R33" s="1557">
        <f>R76*INDEX('Pro Forma'!$1:$1048576,MATCH('Cash Flow_Monthly'!$A33,'Pro Forma'!$A:$A,0),MATCH('Cash Flow_Monthly'!R$2,'Pro Forma'!$1:$1,0))*IF(R$3&gt;'Project Summary'!$G$7,0,1)</f>
        <v>0</v>
      </c>
      <c r="S33" s="1557">
        <f>S76*INDEX('Pro Forma'!$1:$1048576,MATCH('Cash Flow_Monthly'!$A33,'Pro Forma'!$A:$A,0),MATCH('Cash Flow_Monthly'!S$2,'Pro Forma'!$1:$1,0))*IF(S$3&gt;'Project Summary'!$G$7,0,1)</f>
        <v>0</v>
      </c>
      <c r="T33" s="1557">
        <f>T76*INDEX('Pro Forma'!$1:$1048576,MATCH('Cash Flow_Monthly'!$A33,'Pro Forma'!$A:$A,0),MATCH('Cash Flow_Monthly'!T$2,'Pro Forma'!$1:$1,0))*IF(T$3&gt;'Project Summary'!$G$7,0,1)</f>
        <v>0</v>
      </c>
      <c r="U33" s="1557">
        <f>U76*INDEX('Pro Forma'!$1:$1048576,MATCH('Cash Flow_Monthly'!$A33,'Pro Forma'!$A:$A,0),MATCH('Cash Flow_Monthly'!U$2,'Pro Forma'!$1:$1,0))*IF(U$3&gt;'Project Summary'!$G$7,0,1)</f>
        <v>0</v>
      </c>
      <c r="V33" s="1557">
        <f>V76*INDEX('Pro Forma'!$1:$1048576,MATCH('Cash Flow_Monthly'!$A33,'Pro Forma'!$A:$A,0),MATCH('Cash Flow_Monthly'!V$2,'Pro Forma'!$1:$1,0))*IF(V$3&gt;'Project Summary'!$G$7,0,1)</f>
        <v>0</v>
      </c>
      <c r="W33" s="1557">
        <f>W76*INDEX('Pro Forma'!$1:$1048576,MATCH('Cash Flow_Monthly'!$A33,'Pro Forma'!$A:$A,0),MATCH('Cash Flow_Monthly'!W$2,'Pro Forma'!$1:$1,0))*IF(W$3&gt;'Project Summary'!$G$7,0,1)</f>
        <v>0</v>
      </c>
      <c r="X33" s="1557">
        <f>X76*INDEX('Pro Forma'!$1:$1048576,MATCH('Cash Flow_Monthly'!$A33,'Pro Forma'!$A:$A,0),MATCH('Cash Flow_Monthly'!X$2,'Pro Forma'!$1:$1,0))*IF(X$3&gt;'Project Summary'!$G$7,0,1)</f>
        <v>0</v>
      </c>
      <c r="Y33" s="1557">
        <f>Y76*INDEX('Pro Forma'!$1:$1048576,MATCH('Cash Flow_Monthly'!$A33,'Pro Forma'!$A:$A,0),MATCH('Cash Flow_Monthly'!Y$2,'Pro Forma'!$1:$1,0))*IF(Y$3&gt;'Project Summary'!$G$7,0,1)</f>
        <v>0</v>
      </c>
      <c r="Z33" s="1557">
        <f>Z76*INDEX('Pro Forma'!$1:$1048576,MATCH('Cash Flow_Monthly'!$A33,'Pro Forma'!$A:$A,0),MATCH('Cash Flow_Monthly'!Z$2,'Pro Forma'!$1:$1,0))*IF(Z$3&gt;'Project Summary'!$G$7,0,1)</f>
        <v>0</v>
      </c>
      <c r="AA33" s="1557">
        <f>AA76*INDEX('Pro Forma'!$1:$1048576,MATCH('Cash Flow_Monthly'!$A33,'Pro Forma'!$A:$A,0),MATCH('Cash Flow_Monthly'!AA$2,'Pro Forma'!$1:$1,0))*IF(AA$3&gt;'Project Summary'!$G$7,0,1)</f>
        <v>0</v>
      </c>
      <c r="AB33" s="1557">
        <f>AB76*INDEX('Pro Forma'!$1:$1048576,MATCH('Cash Flow_Monthly'!$A33,'Pro Forma'!$A:$A,0),MATCH('Cash Flow_Monthly'!AB$2,'Pro Forma'!$1:$1,0))*IF(AB$3&gt;'Project Summary'!$G$7,0,1)</f>
        <v>0</v>
      </c>
      <c r="AC33" s="1557">
        <f>AC76*INDEX('Pro Forma'!$1:$1048576,MATCH('Cash Flow_Monthly'!$A33,'Pro Forma'!$A:$A,0),MATCH('Cash Flow_Monthly'!AC$2,'Pro Forma'!$1:$1,0))*IF(AC$3&gt;'Project Summary'!$G$7,0,1)</f>
        <v>0</v>
      </c>
      <c r="AD33" s="1557">
        <f>AD76*INDEX('Pro Forma'!$1:$1048576,MATCH('Cash Flow_Monthly'!$A33,'Pro Forma'!$A:$A,0),MATCH('Cash Flow_Monthly'!AD$2,'Pro Forma'!$1:$1,0))*IF(AD$3&gt;'Project Summary'!$G$7,0,1)</f>
        <v>0</v>
      </c>
      <c r="AE33" s="1557">
        <f>AE76*INDEX('Pro Forma'!$1:$1048576,MATCH('Cash Flow_Monthly'!$A33,'Pro Forma'!$A:$A,0),MATCH('Cash Flow_Monthly'!AE$2,'Pro Forma'!$1:$1,0))*IF(AE$3&gt;'Project Summary'!$G$7,0,1)</f>
        <v>0</v>
      </c>
      <c r="AF33" s="1557">
        <f>AF76*INDEX('Pro Forma'!$1:$1048576,MATCH('Cash Flow_Monthly'!$A33,'Pro Forma'!$A:$A,0),MATCH('Cash Flow_Monthly'!AF$2,'Pro Forma'!$1:$1,0))*IF(AF$3&gt;'Project Summary'!$G$7,0,1)</f>
        <v>0</v>
      </c>
      <c r="AG33" s="1557">
        <f>AG76*INDEX('Pro Forma'!$1:$1048576,MATCH('Cash Flow_Monthly'!$A33,'Pro Forma'!$A:$A,0),MATCH('Cash Flow_Monthly'!AG$2,'Pro Forma'!$1:$1,0))*IF(AG$3&gt;'Project Summary'!$G$7,0,1)</f>
        <v>0</v>
      </c>
      <c r="AH33" s="1557">
        <f>AH76*INDEX('Pro Forma'!$1:$1048576,MATCH('Cash Flow_Monthly'!$A33,'Pro Forma'!$A:$A,0),MATCH('Cash Flow_Monthly'!AH$2,'Pro Forma'!$1:$1,0))*IF(AH$3&gt;'Project Summary'!$G$7,0,1)</f>
        <v>0</v>
      </c>
      <c r="AI33" s="1557">
        <f>AI76*INDEX('Pro Forma'!$1:$1048576,MATCH('Cash Flow_Monthly'!$A33,'Pro Forma'!$A:$A,0),MATCH('Cash Flow_Monthly'!AI$2,'Pro Forma'!$1:$1,0))*IF(AI$3&gt;'Project Summary'!$G$7,0,1)</f>
        <v>0</v>
      </c>
      <c r="AJ33" s="1557">
        <f>AJ76*INDEX('Pro Forma'!$1:$1048576,MATCH('Cash Flow_Monthly'!$A33,'Pro Forma'!$A:$A,0),MATCH('Cash Flow_Monthly'!AJ$2,'Pro Forma'!$1:$1,0))*IF(AJ$3&gt;'Project Summary'!$G$7,0,1)</f>
        <v>0</v>
      </c>
      <c r="AK33" s="1557">
        <f>AK76*INDEX('Pro Forma'!$1:$1048576,MATCH('Cash Flow_Monthly'!$A33,'Pro Forma'!$A:$A,0),MATCH('Cash Flow_Monthly'!AK$2,'Pro Forma'!$1:$1,0))*IF(AK$3&gt;'Project Summary'!$G$7,0,1)</f>
        <v>0</v>
      </c>
      <c r="AL33" s="1557">
        <f>AL76*INDEX('Pro Forma'!$1:$1048576,MATCH('Cash Flow_Monthly'!$A33,'Pro Forma'!$A:$A,0),MATCH('Cash Flow_Monthly'!AL$2,'Pro Forma'!$1:$1,0))*IF(AL$3&gt;'Project Summary'!$G$7,0,1)</f>
        <v>0</v>
      </c>
      <c r="AM33" s="1557">
        <f>AM76*INDEX('Pro Forma'!$1:$1048576,MATCH('Cash Flow_Monthly'!$A33,'Pro Forma'!$A:$A,0),MATCH('Cash Flow_Monthly'!AM$2,'Pro Forma'!$1:$1,0))*IF(AM$3&gt;'Project Summary'!$G$7,0,1)</f>
        <v>0</v>
      </c>
      <c r="AN33" s="1557">
        <f>AN76*INDEX('Pro Forma'!$1:$1048576,MATCH('Cash Flow_Monthly'!$A33,'Pro Forma'!$A:$A,0),MATCH('Cash Flow_Monthly'!AN$2,'Pro Forma'!$1:$1,0))*IF(AN$3&gt;'Project Summary'!$G$7,0,1)</f>
        <v>0</v>
      </c>
      <c r="AO33" s="1557">
        <f>AO76*INDEX('Pro Forma'!$1:$1048576,MATCH('Cash Flow_Monthly'!$A33,'Pro Forma'!$A:$A,0),MATCH('Cash Flow_Monthly'!AO$2,'Pro Forma'!$1:$1,0))*IF(AO$3&gt;'Project Summary'!$G$7,0,1)</f>
        <v>0</v>
      </c>
      <c r="AP33" s="1557">
        <f>AP76*INDEX('Pro Forma'!$1:$1048576,MATCH('Cash Flow_Monthly'!$A33,'Pro Forma'!$A:$A,0),MATCH('Cash Flow_Monthly'!AP$2,'Pro Forma'!$1:$1,0))*IF(AP$3&gt;'Project Summary'!$G$7,0,1)</f>
        <v>0</v>
      </c>
      <c r="AQ33" s="1557">
        <f>AQ76*INDEX('Pro Forma'!$1:$1048576,MATCH('Cash Flow_Monthly'!$A33,'Pro Forma'!$A:$A,0),MATCH('Cash Flow_Monthly'!AQ$2,'Pro Forma'!$1:$1,0))*IF(AQ$3&gt;'Project Summary'!$G$7,0,1)</f>
        <v>0</v>
      </c>
      <c r="AR33" s="1557">
        <f>AR76*INDEX('Pro Forma'!$1:$1048576,MATCH('Cash Flow_Monthly'!$A33,'Pro Forma'!$A:$A,0),MATCH('Cash Flow_Monthly'!AR$2,'Pro Forma'!$1:$1,0))*IF(AR$3&gt;'Project Summary'!$G$7,0,1)</f>
        <v>0</v>
      </c>
      <c r="AS33" s="1557">
        <f>AS76*INDEX('Pro Forma'!$1:$1048576,MATCH('Cash Flow_Monthly'!$A33,'Pro Forma'!$A:$A,0),MATCH('Cash Flow_Monthly'!AS$2,'Pro Forma'!$1:$1,0))*IF(AS$3&gt;'Project Summary'!$G$7,0,1)</f>
        <v>0</v>
      </c>
      <c r="AT33" s="1557">
        <f>AT76*INDEX('Pro Forma'!$1:$1048576,MATCH('Cash Flow_Monthly'!$A33,'Pro Forma'!$A:$A,0),MATCH('Cash Flow_Monthly'!AT$2,'Pro Forma'!$1:$1,0))*IF(AT$3&gt;'Project Summary'!$G$7,0,1)</f>
        <v>0</v>
      </c>
      <c r="AU33" s="1557">
        <f>AU76*INDEX('Pro Forma'!$1:$1048576,MATCH('Cash Flow_Monthly'!$A33,'Pro Forma'!$A:$A,0),MATCH('Cash Flow_Monthly'!AU$2,'Pro Forma'!$1:$1,0))*IF(AU$3&gt;'Project Summary'!$G$7,0,1)</f>
        <v>0</v>
      </c>
      <c r="AV33" s="1557">
        <f>AV76*INDEX('Pro Forma'!$1:$1048576,MATCH('Cash Flow_Monthly'!$A33,'Pro Forma'!$A:$A,0),MATCH('Cash Flow_Monthly'!AV$2,'Pro Forma'!$1:$1,0))*IF(AV$3&gt;'Project Summary'!$G$7,0,1)</f>
        <v>0</v>
      </c>
      <c r="AW33" s="1557">
        <f>AW76*INDEX('Pro Forma'!$1:$1048576,MATCH('Cash Flow_Monthly'!$A33,'Pro Forma'!$A:$A,0),MATCH('Cash Flow_Monthly'!AW$2,'Pro Forma'!$1:$1,0))*IF(AW$3&gt;'Project Summary'!$G$7,0,1)</f>
        <v>0</v>
      </c>
      <c r="AX33" s="1557">
        <f>AX76*INDEX('Pro Forma'!$1:$1048576,MATCH('Cash Flow_Monthly'!$A33,'Pro Forma'!$A:$A,0),MATCH('Cash Flow_Monthly'!AX$2,'Pro Forma'!$1:$1,0))*IF(AX$3&gt;'Project Summary'!$G$7,0,1)</f>
        <v>0</v>
      </c>
      <c r="AY33" s="1557">
        <f>AY76*INDEX('Pro Forma'!$1:$1048576,MATCH('Cash Flow_Monthly'!$A33,'Pro Forma'!$A:$A,0),MATCH('Cash Flow_Monthly'!AY$2,'Pro Forma'!$1:$1,0))*IF(AY$3&gt;'Project Summary'!$G$7,0,1)</f>
        <v>0</v>
      </c>
      <c r="AZ33" s="1557">
        <f>AZ76*INDEX('Pro Forma'!$1:$1048576,MATCH('Cash Flow_Monthly'!$A33,'Pro Forma'!$A:$A,0),MATCH('Cash Flow_Monthly'!AZ$2,'Pro Forma'!$1:$1,0))*IF(AZ$3&gt;'Project Summary'!$G$7,0,1)</f>
        <v>0</v>
      </c>
      <c r="BA33" s="1557">
        <f>BA76*INDEX('Pro Forma'!$1:$1048576,MATCH('Cash Flow_Monthly'!$A33,'Pro Forma'!$A:$A,0),MATCH('Cash Flow_Monthly'!BA$2,'Pro Forma'!$1:$1,0))*IF(BA$3&gt;'Project Summary'!$G$7,0,1)</f>
        <v>0</v>
      </c>
      <c r="BB33" s="1557">
        <f>BB76*INDEX('Pro Forma'!$1:$1048576,MATCH('Cash Flow_Monthly'!$A33,'Pro Forma'!$A:$A,0),MATCH('Cash Flow_Monthly'!BB$2,'Pro Forma'!$1:$1,0))*IF(BB$3&gt;'Project Summary'!$G$7,0,1)</f>
        <v>0</v>
      </c>
      <c r="BC33" s="1557">
        <f>BC76*INDEX('Pro Forma'!$1:$1048576,MATCH('Cash Flow_Monthly'!$A33,'Pro Forma'!$A:$A,0),MATCH('Cash Flow_Monthly'!BC$2,'Pro Forma'!$1:$1,0))*IF(BC$3&gt;'Project Summary'!$G$7,0,1)</f>
        <v>0</v>
      </c>
      <c r="BD33" s="1557">
        <f>BD76*INDEX('Pro Forma'!$1:$1048576,MATCH('Cash Flow_Monthly'!$A33,'Pro Forma'!$A:$A,0),MATCH('Cash Flow_Monthly'!BD$2,'Pro Forma'!$1:$1,0))*IF(BD$3&gt;'Project Summary'!$G$7,0,1)</f>
        <v>0</v>
      </c>
      <c r="BE33" s="1557">
        <f>BE76*INDEX('Pro Forma'!$1:$1048576,MATCH('Cash Flow_Monthly'!$A33,'Pro Forma'!$A:$A,0),MATCH('Cash Flow_Monthly'!BE$2,'Pro Forma'!$1:$1,0))*IF(BE$3&gt;'Project Summary'!$G$7,0,1)</f>
        <v>0</v>
      </c>
      <c r="BF33" s="1557">
        <f>BF76*INDEX('Pro Forma'!$1:$1048576,MATCH('Cash Flow_Monthly'!$A33,'Pro Forma'!$A:$A,0),MATCH('Cash Flow_Monthly'!BF$2,'Pro Forma'!$1:$1,0))*IF(BF$3&gt;'Project Summary'!$G$7,0,1)</f>
        <v>0</v>
      </c>
      <c r="BG33" s="1557">
        <f>BG76*INDEX('Pro Forma'!$1:$1048576,MATCH('Cash Flow_Monthly'!$A33,'Pro Forma'!$A:$A,0),MATCH('Cash Flow_Monthly'!BG$2,'Pro Forma'!$1:$1,0))*IF(BG$3&gt;'Project Summary'!$G$7,0,1)</f>
        <v>0</v>
      </c>
      <c r="BH33" s="1557">
        <f>BH76*INDEX('Pro Forma'!$1:$1048576,MATCH('Cash Flow_Monthly'!$A33,'Pro Forma'!$A:$A,0),MATCH('Cash Flow_Monthly'!BH$2,'Pro Forma'!$1:$1,0))*IF(BH$3&gt;'Project Summary'!$G$7,0,1)</f>
        <v>0</v>
      </c>
      <c r="BI33" s="1557">
        <f>BI76*INDEX('Pro Forma'!$1:$1048576,MATCH('Cash Flow_Monthly'!$A33,'Pro Forma'!$A:$A,0),MATCH('Cash Flow_Monthly'!BI$2,'Pro Forma'!$1:$1,0))*IF(BI$3&gt;'Project Summary'!$G$7,0,1)</f>
        <v>0</v>
      </c>
      <c r="BJ33" s="1557">
        <f>BJ76*INDEX('Pro Forma'!$1:$1048576,MATCH('Cash Flow_Monthly'!$A33,'Pro Forma'!$A:$A,0),MATCH('Cash Flow_Monthly'!BJ$2,'Pro Forma'!$1:$1,0))*IF(BJ$3&gt;'Project Summary'!$G$7,0,1)</f>
        <v>0</v>
      </c>
      <c r="BK33" s="1557">
        <f>BK76*INDEX('Pro Forma'!$1:$1048576,MATCH('Cash Flow_Monthly'!$A33,'Pro Forma'!$A:$A,0),MATCH('Cash Flow_Monthly'!BK$2,'Pro Forma'!$1:$1,0))*IF(BK$3&gt;'Project Summary'!$G$7,0,1)</f>
        <v>0</v>
      </c>
      <c r="BL33" s="1557">
        <f>BL76*INDEX('Pro Forma'!$1:$1048576,MATCH('Cash Flow_Monthly'!$A33,'Pro Forma'!$A:$A,0),MATCH('Cash Flow_Monthly'!BL$2,'Pro Forma'!$1:$1,0))*IF(BL$3&gt;'Project Summary'!$G$7,0,1)</f>
        <v>0</v>
      </c>
      <c r="BM33" s="1557">
        <f>BM76*INDEX('Pro Forma'!$1:$1048576,MATCH('Cash Flow_Monthly'!$A33,'Pro Forma'!$A:$A,0),MATCH('Cash Flow_Monthly'!BM$2,'Pro Forma'!$1:$1,0))*IF(BM$3&gt;'Project Summary'!$G$7,0,1)</f>
        <v>0</v>
      </c>
      <c r="BN33" s="1557">
        <f>BN76*INDEX('Pro Forma'!$1:$1048576,MATCH('Cash Flow_Monthly'!$A33,'Pro Forma'!$A:$A,0),MATCH('Cash Flow_Monthly'!BN$2,'Pro Forma'!$1:$1,0))*IF(BN$3&gt;'Project Summary'!$G$7,0,1)</f>
        <v>0</v>
      </c>
      <c r="BO33" s="1557">
        <f>BO76*INDEX('Pro Forma'!$1:$1048576,MATCH('Cash Flow_Monthly'!$A33,'Pro Forma'!$A:$A,0),MATCH('Cash Flow_Monthly'!BO$2,'Pro Forma'!$1:$1,0))*IF(BO$3&gt;'Project Summary'!$G$7,0,1)</f>
        <v>0</v>
      </c>
      <c r="BP33" s="1557">
        <f>BP76*INDEX('Pro Forma'!$1:$1048576,MATCH('Cash Flow_Monthly'!$A33,'Pro Forma'!$A:$A,0),MATCH('Cash Flow_Monthly'!BP$2,'Pro Forma'!$1:$1,0))*IF(BP$3&gt;'Project Summary'!$G$7,0,1)</f>
        <v>0</v>
      </c>
      <c r="BQ33" s="1557">
        <f>BQ76*INDEX('Pro Forma'!$1:$1048576,MATCH('Cash Flow_Monthly'!$A33,'Pro Forma'!$A:$A,0),MATCH('Cash Flow_Monthly'!BQ$2,'Pro Forma'!$1:$1,0))*IF(BQ$3&gt;'Project Summary'!$G$7,0,1)</f>
        <v>0</v>
      </c>
      <c r="BR33" s="1557">
        <f>BR76*INDEX('Pro Forma'!$1:$1048576,MATCH('Cash Flow_Monthly'!$A33,'Pro Forma'!$A:$A,0),MATCH('Cash Flow_Monthly'!BR$2,'Pro Forma'!$1:$1,0))*IF(BR$3&gt;'Project Summary'!$G$7,0,1)</f>
        <v>0</v>
      </c>
      <c r="BS33" s="1557">
        <f>BS76*INDEX('Pro Forma'!$1:$1048576,MATCH('Cash Flow_Monthly'!$A33,'Pro Forma'!$A:$A,0),MATCH('Cash Flow_Monthly'!BS$2,'Pro Forma'!$1:$1,0))*IF(BS$3&gt;'Project Summary'!$G$7,0,1)</f>
        <v>0</v>
      </c>
      <c r="BT33" s="1557">
        <f>BT76*INDEX('Pro Forma'!$1:$1048576,MATCH('Cash Flow_Monthly'!$A33,'Pro Forma'!$A:$A,0),MATCH('Cash Flow_Monthly'!BT$2,'Pro Forma'!$1:$1,0))*IF(BT$3&gt;'Project Summary'!$G$7,0,1)</f>
        <v>0</v>
      </c>
      <c r="BU33" s="1557">
        <f>BU76*INDEX('Pro Forma'!$1:$1048576,MATCH('Cash Flow_Monthly'!$A33,'Pro Forma'!$A:$A,0),MATCH('Cash Flow_Monthly'!BU$2,'Pro Forma'!$1:$1,0))*IF(BU$3&gt;'Project Summary'!$G$7,0,1)</f>
        <v>0</v>
      </c>
      <c r="BV33" s="1557">
        <f>BV76*INDEX('Pro Forma'!$1:$1048576,MATCH('Cash Flow_Monthly'!$A33,'Pro Forma'!$A:$A,0),MATCH('Cash Flow_Monthly'!BV$2,'Pro Forma'!$1:$1,0))*IF(BV$3&gt;'Project Summary'!$G$7,0,1)</f>
        <v>0</v>
      </c>
      <c r="BW33" s="1557">
        <f>BW76*INDEX('Pro Forma'!$1:$1048576,MATCH('Cash Flow_Monthly'!$A33,'Pro Forma'!$A:$A,0),MATCH('Cash Flow_Monthly'!BW$2,'Pro Forma'!$1:$1,0))*IF(BW$3&gt;'Project Summary'!$G$7,0,1)</f>
        <v>0</v>
      </c>
      <c r="BX33" s="1557">
        <f>BX76*INDEX('Pro Forma'!$1:$1048576,MATCH('Cash Flow_Monthly'!$A33,'Pro Forma'!$A:$A,0),MATCH('Cash Flow_Monthly'!BX$2,'Pro Forma'!$1:$1,0))*IF(BX$3&gt;'Project Summary'!$G$7,0,1)</f>
        <v>0</v>
      </c>
      <c r="BY33" s="1557">
        <f>BY76*INDEX('Pro Forma'!$1:$1048576,MATCH('Cash Flow_Monthly'!$A33,'Pro Forma'!$A:$A,0),MATCH('Cash Flow_Monthly'!BY$2,'Pro Forma'!$1:$1,0))*IF(BY$3&gt;'Project Summary'!$G$7,0,1)</f>
        <v>0</v>
      </c>
      <c r="BZ33" s="1557">
        <f>BZ76*INDEX('Pro Forma'!$1:$1048576,MATCH('Cash Flow_Monthly'!$A33,'Pro Forma'!$A:$A,0),MATCH('Cash Flow_Monthly'!BZ$2,'Pro Forma'!$1:$1,0))*IF(BZ$3&gt;'Project Summary'!$G$7,0,1)</f>
        <v>0</v>
      </c>
      <c r="CA33" s="1557">
        <f>CA76*INDEX('Pro Forma'!$1:$1048576,MATCH('Cash Flow_Monthly'!$A33,'Pro Forma'!$A:$A,0),MATCH('Cash Flow_Monthly'!CA$2,'Pro Forma'!$1:$1,0))*IF(CA$3&gt;'Project Summary'!$G$7,0,1)</f>
        <v>0</v>
      </c>
      <c r="CB33" s="1557">
        <f>CB76*INDEX('Pro Forma'!$1:$1048576,MATCH('Cash Flow_Monthly'!$A33,'Pro Forma'!$A:$A,0),MATCH('Cash Flow_Monthly'!CB$2,'Pro Forma'!$1:$1,0))*IF(CB$3&gt;'Project Summary'!$G$7,0,1)</f>
        <v>0</v>
      </c>
      <c r="CC33" s="1557">
        <f>CC76*INDEX('Pro Forma'!$1:$1048576,MATCH('Cash Flow_Monthly'!$A33,'Pro Forma'!$A:$A,0),MATCH('Cash Flow_Monthly'!CC$2,'Pro Forma'!$1:$1,0))*IF(CC$3&gt;'Project Summary'!$G$7,0,1)</f>
        <v>0</v>
      </c>
      <c r="CD33" s="1557">
        <f>CD76*INDEX('Pro Forma'!$1:$1048576,MATCH('Cash Flow_Monthly'!$A33,'Pro Forma'!$A:$A,0),MATCH('Cash Flow_Monthly'!CD$2,'Pro Forma'!$1:$1,0))*IF(CD$3&gt;'Project Summary'!$G$7,0,1)</f>
        <v>0</v>
      </c>
      <c r="CE33" s="1557">
        <f>CE76*INDEX('Pro Forma'!$1:$1048576,MATCH('Cash Flow_Monthly'!$A33,'Pro Forma'!$A:$A,0),MATCH('Cash Flow_Monthly'!CE$2,'Pro Forma'!$1:$1,0))*IF(CE$3&gt;'Project Summary'!$G$7,0,1)</f>
        <v>0</v>
      </c>
      <c r="CF33" s="1557">
        <f>CF76*INDEX('Pro Forma'!$1:$1048576,MATCH('Cash Flow_Monthly'!$A33,'Pro Forma'!$A:$A,0),MATCH('Cash Flow_Monthly'!CF$2,'Pro Forma'!$1:$1,0))*IF(CF$3&gt;'Project Summary'!$G$7,0,1)</f>
        <v>0</v>
      </c>
      <c r="CG33" s="1557">
        <f>CG76*INDEX('Pro Forma'!$1:$1048576,MATCH('Cash Flow_Monthly'!$A33,'Pro Forma'!$A:$A,0),MATCH('Cash Flow_Monthly'!CG$2,'Pro Forma'!$1:$1,0))*IF(CG$3&gt;'Project Summary'!$G$7,0,1)</f>
        <v>0</v>
      </c>
      <c r="CH33" s="1557">
        <f>CH76*INDEX('Pro Forma'!$1:$1048576,MATCH('Cash Flow_Monthly'!$A33,'Pro Forma'!$A:$A,0),MATCH('Cash Flow_Monthly'!CH$2,'Pro Forma'!$1:$1,0))*IF(CH$3&gt;'Project Summary'!$G$7,0,1)</f>
        <v>0</v>
      </c>
      <c r="CI33" s="1557">
        <f>CI76*INDEX('Pro Forma'!$1:$1048576,MATCH('Cash Flow_Monthly'!$A33,'Pro Forma'!$A:$A,0),MATCH('Cash Flow_Monthly'!CI$2,'Pro Forma'!$1:$1,0))*IF(CI$3&gt;'Project Summary'!$G$7,0,1)</f>
        <v>0</v>
      </c>
      <c r="CJ33" s="1557">
        <f>CJ76*INDEX('Pro Forma'!$1:$1048576,MATCH('Cash Flow_Monthly'!$A33,'Pro Forma'!$A:$A,0),MATCH('Cash Flow_Monthly'!CJ$2,'Pro Forma'!$1:$1,0))*IF(CJ$3&gt;'Project Summary'!$G$7,0,1)</f>
        <v>0</v>
      </c>
      <c r="CK33" s="1557">
        <f>CK76*INDEX('Pro Forma'!$1:$1048576,MATCH('Cash Flow_Monthly'!$A33,'Pro Forma'!$A:$A,0),MATCH('Cash Flow_Monthly'!CK$2,'Pro Forma'!$1:$1,0))*IF(CK$3&gt;'Project Summary'!$G$7,0,1)</f>
        <v>0</v>
      </c>
      <c r="CL33" s="1557">
        <f>CL76*INDEX('Pro Forma'!$1:$1048576,MATCH('Cash Flow_Monthly'!$A33,'Pro Forma'!$A:$A,0),MATCH('Cash Flow_Monthly'!CL$2,'Pro Forma'!$1:$1,0))*IF(CL$3&gt;'Project Summary'!$G$7,0,1)</f>
        <v>0</v>
      </c>
      <c r="CM33" s="1557">
        <f>CM76*INDEX('Pro Forma'!$1:$1048576,MATCH('Cash Flow_Monthly'!$A33,'Pro Forma'!$A:$A,0),MATCH('Cash Flow_Monthly'!CM$2,'Pro Forma'!$1:$1,0))*IF(CM$3&gt;'Project Summary'!$G$7,0,1)</f>
        <v>0</v>
      </c>
      <c r="CN33" s="1557">
        <f>CN76*INDEX('Pro Forma'!$1:$1048576,MATCH('Cash Flow_Monthly'!$A33,'Pro Forma'!$A:$A,0),MATCH('Cash Flow_Monthly'!CN$2,'Pro Forma'!$1:$1,0))*IF(CN$3&gt;'Project Summary'!$G$7,0,1)</f>
        <v>0</v>
      </c>
      <c r="CO33" s="1557">
        <f>CO76*INDEX('Pro Forma'!$1:$1048576,MATCH('Cash Flow_Monthly'!$A33,'Pro Forma'!$A:$A,0),MATCH('Cash Flow_Monthly'!CO$2,'Pro Forma'!$1:$1,0))*IF(CO$3&gt;'Project Summary'!$G$7,0,1)</f>
        <v>0</v>
      </c>
      <c r="CP33" s="1557">
        <f>CP76*INDEX('Pro Forma'!$1:$1048576,MATCH('Cash Flow_Monthly'!$A33,'Pro Forma'!$A:$A,0),MATCH('Cash Flow_Monthly'!CP$2,'Pro Forma'!$1:$1,0))*IF(CP$3&gt;'Project Summary'!$G$7,0,1)</f>
        <v>0</v>
      </c>
      <c r="CQ33" s="1557">
        <f>CQ76*INDEX('Pro Forma'!$1:$1048576,MATCH('Cash Flow_Monthly'!$A33,'Pro Forma'!$A:$A,0),MATCH('Cash Flow_Monthly'!CQ$2,'Pro Forma'!$1:$1,0))*IF(CQ$3&gt;'Project Summary'!$G$7,0,1)</f>
        <v>0</v>
      </c>
      <c r="CR33" s="1557">
        <f>CR76*INDEX('Pro Forma'!$1:$1048576,MATCH('Cash Flow_Monthly'!$A33,'Pro Forma'!$A:$A,0),MATCH('Cash Flow_Monthly'!CR$2,'Pro Forma'!$1:$1,0))*IF(CR$3&gt;'Project Summary'!$G$7,0,1)</f>
        <v>0</v>
      </c>
      <c r="CS33" s="1557">
        <f>CS76*INDEX('Pro Forma'!$1:$1048576,MATCH('Cash Flow_Monthly'!$A33,'Pro Forma'!$A:$A,0),MATCH('Cash Flow_Monthly'!CS$2,'Pro Forma'!$1:$1,0))*IF(CS$3&gt;'Project Summary'!$G$7,0,1)</f>
        <v>0</v>
      </c>
      <c r="CT33" s="1557">
        <f>CT76*INDEX('Pro Forma'!$1:$1048576,MATCH('Cash Flow_Monthly'!$A33,'Pro Forma'!$A:$A,0),MATCH('Cash Flow_Monthly'!CT$2,'Pro Forma'!$1:$1,0))*IF(CT$3&gt;'Project Summary'!$G$7,0,1)</f>
        <v>0</v>
      </c>
      <c r="CU33" s="1557">
        <f>CU76*INDEX('Pro Forma'!$1:$1048576,MATCH('Cash Flow_Monthly'!$A33,'Pro Forma'!$A:$A,0),MATCH('Cash Flow_Monthly'!CU$2,'Pro Forma'!$1:$1,0))*IF(CU$3&gt;'Project Summary'!$G$7,0,1)</f>
        <v>0</v>
      </c>
      <c r="CV33" s="1557">
        <f>CV76*INDEX('Pro Forma'!$1:$1048576,MATCH('Cash Flow_Monthly'!$A33,'Pro Forma'!$A:$A,0),MATCH('Cash Flow_Monthly'!CV$2,'Pro Forma'!$1:$1,0))*IF(CV$3&gt;'Project Summary'!$G$7,0,1)</f>
        <v>0</v>
      </c>
      <c r="CW33" s="1557">
        <f>CW76*INDEX('Pro Forma'!$1:$1048576,MATCH('Cash Flow_Monthly'!$A33,'Pro Forma'!$A:$A,0),MATCH('Cash Flow_Monthly'!CW$2,'Pro Forma'!$1:$1,0))*IF(CW$3&gt;'Project Summary'!$G$7,0,1)</f>
        <v>0</v>
      </c>
      <c r="CX33" s="1557">
        <f>CX76*INDEX('Pro Forma'!$1:$1048576,MATCH('Cash Flow_Monthly'!$A33,'Pro Forma'!$A:$A,0),MATCH('Cash Flow_Monthly'!CX$2,'Pro Forma'!$1:$1,0))*IF(CX$3&gt;'Project Summary'!$G$7,0,1)</f>
        <v>0</v>
      </c>
      <c r="CY33" s="1557">
        <f>CY76*INDEX('Pro Forma'!$1:$1048576,MATCH('Cash Flow_Monthly'!$A33,'Pro Forma'!$A:$A,0),MATCH('Cash Flow_Monthly'!CY$2,'Pro Forma'!$1:$1,0))*IF(CY$3&gt;'Project Summary'!$G$7,0,1)</f>
        <v>0</v>
      </c>
      <c r="CZ33" s="1557">
        <f>CZ76*INDEX('Pro Forma'!$1:$1048576,MATCH('Cash Flow_Monthly'!$A33,'Pro Forma'!$A:$A,0),MATCH('Cash Flow_Monthly'!CZ$2,'Pro Forma'!$1:$1,0))*IF(CZ$3&gt;'Project Summary'!$G$7,0,1)</f>
        <v>0</v>
      </c>
      <c r="DA33" s="1557">
        <f>DA76*INDEX('Pro Forma'!$1:$1048576,MATCH('Cash Flow_Monthly'!$A33,'Pro Forma'!$A:$A,0),MATCH('Cash Flow_Monthly'!DA$2,'Pro Forma'!$1:$1,0))*IF(DA$3&gt;'Project Summary'!$G$7,0,1)</f>
        <v>0</v>
      </c>
      <c r="DB33" s="1557">
        <f>DB76*INDEX('Pro Forma'!$1:$1048576,MATCH('Cash Flow_Monthly'!$A33,'Pro Forma'!$A:$A,0),MATCH('Cash Flow_Monthly'!DB$2,'Pro Forma'!$1:$1,0))*IF(DB$3&gt;'Project Summary'!$G$7,0,1)</f>
        <v>0</v>
      </c>
      <c r="DC33" s="1557">
        <f>DC76*INDEX('Pro Forma'!$1:$1048576,MATCH('Cash Flow_Monthly'!$A33,'Pro Forma'!$A:$A,0),MATCH('Cash Flow_Monthly'!DC$2,'Pro Forma'!$1:$1,0))*IF(DC$3&gt;'Project Summary'!$G$7,0,1)</f>
        <v>0</v>
      </c>
      <c r="DD33" s="1557">
        <f>DD76*INDEX('Pro Forma'!$1:$1048576,MATCH('Cash Flow_Monthly'!$A33,'Pro Forma'!$A:$A,0),MATCH('Cash Flow_Monthly'!DD$2,'Pro Forma'!$1:$1,0))*IF(DD$3&gt;'Project Summary'!$G$7,0,1)</f>
        <v>0</v>
      </c>
      <c r="DE33" s="1557">
        <f>DE76*INDEX('Pro Forma'!$1:$1048576,MATCH('Cash Flow_Monthly'!$A33,'Pro Forma'!$A:$A,0),MATCH('Cash Flow_Monthly'!DE$2,'Pro Forma'!$1:$1,0))*IF(DE$3&gt;'Project Summary'!$G$7,0,1)</f>
        <v>0</v>
      </c>
      <c r="DF33" s="1557">
        <f>DF76*INDEX('Pro Forma'!$1:$1048576,MATCH('Cash Flow_Monthly'!$A33,'Pro Forma'!$A:$A,0),MATCH('Cash Flow_Monthly'!DF$2,'Pro Forma'!$1:$1,0))*IF(DF$3&gt;'Project Summary'!$G$7,0,1)</f>
        <v>0</v>
      </c>
      <c r="DG33" s="1557">
        <f>DG76*INDEX('Pro Forma'!$1:$1048576,MATCH('Cash Flow_Monthly'!$A33,'Pro Forma'!$A:$A,0),MATCH('Cash Flow_Monthly'!DG$2,'Pro Forma'!$1:$1,0))*IF(DG$3&gt;'Project Summary'!$G$7,0,1)</f>
        <v>0</v>
      </c>
      <c r="DH33" s="1557">
        <f>DH76*INDEX('Pro Forma'!$1:$1048576,MATCH('Cash Flow_Monthly'!$A33,'Pro Forma'!$A:$A,0),MATCH('Cash Flow_Monthly'!DH$2,'Pro Forma'!$1:$1,0))*IF(DH$3&gt;'Project Summary'!$G$7,0,1)</f>
        <v>0</v>
      </c>
      <c r="DI33" s="1557">
        <f>DI76*INDEX('Pro Forma'!$1:$1048576,MATCH('Cash Flow_Monthly'!$A33,'Pro Forma'!$A:$A,0),MATCH('Cash Flow_Monthly'!DI$2,'Pro Forma'!$1:$1,0))*IF(DI$3&gt;'Project Summary'!$G$7,0,1)</f>
        <v>0</v>
      </c>
      <c r="DJ33" s="1557">
        <f>DJ76*INDEX('Pro Forma'!$1:$1048576,MATCH('Cash Flow_Monthly'!$A33,'Pro Forma'!$A:$A,0),MATCH('Cash Flow_Monthly'!DJ$2,'Pro Forma'!$1:$1,0))*IF(DJ$3&gt;'Project Summary'!$G$7,0,1)</f>
        <v>0</v>
      </c>
      <c r="DK33" s="1557">
        <f>DK76*INDEX('Pro Forma'!$1:$1048576,MATCH('Cash Flow_Monthly'!$A33,'Pro Forma'!$A:$A,0),MATCH('Cash Flow_Monthly'!DK$2,'Pro Forma'!$1:$1,0))*IF(DK$3&gt;'Project Summary'!$G$7,0,1)</f>
        <v>0</v>
      </c>
      <c r="DL33" s="1557">
        <f>DL76*INDEX('Pro Forma'!$1:$1048576,MATCH('Cash Flow_Monthly'!$A33,'Pro Forma'!$A:$A,0),MATCH('Cash Flow_Monthly'!DL$2,'Pro Forma'!$1:$1,0))*IF(DL$3&gt;'Project Summary'!$G$7,0,1)</f>
        <v>0</v>
      </c>
      <c r="DM33" s="1557">
        <f>DM76*INDEX('Pro Forma'!$1:$1048576,MATCH('Cash Flow_Monthly'!$A33,'Pro Forma'!$A:$A,0),MATCH('Cash Flow_Monthly'!DM$2,'Pro Forma'!$1:$1,0))*IF(DM$3&gt;'Project Summary'!$G$7,0,1)</f>
        <v>0</v>
      </c>
      <c r="DN33" s="1557">
        <f>DN76*INDEX('Pro Forma'!$1:$1048576,MATCH('Cash Flow_Monthly'!$A33,'Pro Forma'!$A:$A,0),MATCH('Cash Flow_Monthly'!DN$2,'Pro Forma'!$1:$1,0))*IF(DN$3&gt;'Project Summary'!$G$7,0,1)</f>
        <v>0</v>
      </c>
      <c r="DO33" s="1557">
        <f>DO76*INDEX('Pro Forma'!$1:$1048576,MATCH('Cash Flow_Monthly'!$A33,'Pro Forma'!$A:$A,0),MATCH('Cash Flow_Monthly'!DO$2,'Pro Forma'!$1:$1,0))*IF(DO$3&gt;'Project Summary'!$G$7,0,1)</f>
        <v>0</v>
      </c>
      <c r="DP33" s="1557">
        <f>DP76*INDEX('Pro Forma'!$1:$1048576,MATCH('Cash Flow_Monthly'!$A33,'Pro Forma'!$A:$A,0),MATCH('Cash Flow_Monthly'!DP$2,'Pro Forma'!$1:$1,0))*IF(DP$3&gt;'Project Summary'!$G$7,0,1)</f>
        <v>0</v>
      </c>
      <c r="DQ33" s="1557">
        <f>DQ76*INDEX('Pro Forma'!$1:$1048576,MATCH('Cash Flow_Monthly'!$A33,'Pro Forma'!$A:$A,0),MATCH('Cash Flow_Monthly'!DQ$2,'Pro Forma'!$1:$1,0))*IF(DQ$3&gt;'Project Summary'!$G$7,0,1)</f>
        <v>0</v>
      </c>
      <c r="DR33" s="1557">
        <f>DR76*INDEX('Pro Forma'!$1:$1048576,MATCH('Cash Flow_Monthly'!$A33,'Pro Forma'!$A:$A,0),MATCH('Cash Flow_Monthly'!DR$2,'Pro Forma'!$1:$1,0))*IF(DR$3&gt;'Project Summary'!$G$7,0,1)</f>
        <v>0</v>
      </c>
      <c r="DS33" s="1557">
        <f>DS76*INDEX('Pro Forma'!$1:$1048576,MATCH('Cash Flow_Monthly'!$A33,'Pro Forma'!$A:$A,0),MATCH('Cash Flow_Monthly'!DS$2,'Pro Forma'!$1:$1,0))*IF(DS$3&gt;'Project Summary'!$G$7,0,1)</f>
        <v>0</v>
      </c>
      <c r="DT33" s="1557">
        <f>DT76*INDEX('Pro Forma'!$1:$1048576,MATCH('Cash Flow_Monthly'!$A33,'Pro Forma'!$A:$A,0),MATCH('Cash Flow_Monthly'!DT$2,'Pro Forma'!$1:$1,0))*IF(DT$3&gt;'Project Summary'!$G$7,0,1)</f>
        <v>0</v>
      </c>
      <c r="DU33" s="1558"/>
    </row>
    <row r="34" spans="1:125" s="1559" customFormat="1">
      <c r="A34" s="1554" t="str">
        <f>'Pro Forma'!A37</f>
        <v xml:space="preserve">RUBS - </v>
      </c>
      <c r="B34" s="1556"/>
      <c r="C34" s="1556"/>
      <c r="D34" s="1556"/>
      <c r="E34" s="1557">
        <f>E77*INDEX('Pro Forma'!$1:$1048576,MATCH('Cash Flow_Monthly'!$A34,'Pro Forma'!$A:$A,0),MATCH('Cash Flow_Monthly'!E$2,'Pro Forma'!$1:$1,0))*IF(E$3&gt;'Project Summary'!$G$7,0,1)</f>
        <v>0</v>
      </c>
      <c r="F34" s="1557">
        <f>F77*INDEX('Pro Forma'!$1:$1048576,MATCH('Cash Flow_Monthly'!$A34,'Pro Forma'!$A:$A,0),MATCH('Cash Flow_Monthly'!F$2,'Pro Forma'!$1:$1,0))*IF(F$3&gt;'Project Summary'!$G$7,0,1)</f>
        <v>0</v>
      </c>
      <c r="G34" s="1557">
        <f>G77*INDEX('Pro Forma'!$1:$1048576,MATCH('Cash Flow_Monthly'!$A34,'Pro Forma'!$A:$A,0),MATCH('Cash Flow_Monthly'!G$2,'Pro Forma'!$1:$1,0))*IF(G$3&gt;'Project Summary'!$G$7,0,1)</f>
        <v>0</v>
      </c>
      <c r="H34" s="1557">
        <f>H77*INDEX('Pro Forma'!$1:$1048576,MATCH('Cash Flow_Monthly'!$A34,'Pro Forma'!$A:$A,0),MATCH('Cash Flow_Monthly'!H$2,'Pro Forma'!$1:$1,0))*IF(H$3&gt;'Project Summary'!$G$7,0,1)</f>
        <v>0</v>
      </c>
      <c r="I34" s="1557">
        <f>I77*INDEX('Pro Forma'!$1:$1048576,MATCH('Cash Flow_Monthly'!$A34,'Pro Forma'!$A:$A,0),MATCH('Cash Flow_Monthly'!I$2,'Pro Forma'!$1:$1,0))*IF(I$3&gt;'Project Summary'!$G$7,0,1)</f>
        <v>0</v>
      </c>
      <c r="J34" s="1557">
        <f>J77*INDEX('Pro Forma'!$1:$1048576,MATCH('Cash Flow_Monthly'!$A34,'Pro Forma'!$A:$A,0),MATCH('Cash Flow_Monthly'!J$2,'Pro Forma'!$1:$1,0))*IF(J$3&gt;'Project Summary'!$G$7,0,1)</f>
        <v>0</v>
      </c>
      <c r="K34" s="1557">
        <f>K77*INDEX('Pro Forma'!$1:$1048576,MATCH('Cash Flow_Monthly'!$A34,'Pro Forma'!$A:$A,0),MATCH('Cash Flow_Monthly'!K$2,'Pro Forma'!$1:$1,0))*IF(K$3&gt;'Project Summary'!$G$7,0,1)</f>
        <v>0</v>
      </c>
      <c r="L34" s="1557">
        <f>L77*INDEX('Pro Forma'!$1:$1048576,MATCH('Cash Flow_Monthly'!$A34,'Pro Forma'!$A:$A,0),MATCH('Cash Flow_Monthly'!L$2,'Pro Forma'!$1:$1,0))*IF(L$3&gt;'Project Summary'!$G$7,0,1)</f>
        <v>0</v>
      </c>
      <c r="M34" s="1557">
        <f>M77*INDEX('Pro Forma'!$1:$1048576,MATCH('Cash Flow_Monthly'!$A34,'Pro Forma'!$A:$A,0),MATCH('Cash Flow_Monthly'!M$2,'Pro Forma'!$1:$1,0))*IF(M$3&gt;'Project Summary'!$G$7,0,1)</f>
        <v>0</v>
      </c>
      <c r="N34" s="1557">
        <f>N77*INDEX('Pro Forma'!$1:$1048576,MATCH('Cash Flow_Monthly'!$A34,'Pro Forma'!$A:$A,0),MATCH('Cash Flow_Monthly'!N$2,'Pro Forma'!$1:$1,0))*IF(N$3&gt;'Project Summary'!$G$7,0,1)</f>
        <v>0</v>
      </c>
      <c r="O34" s="1557">
        <f>O77*INDEX('Pro Forma'!$1:$1048576,MATCH('Cash Flow_Monthly'!$A34,'Pro Forma'!$A:$A,0),MATCH('Cash Flow_Monthly'!O$2,'Pro Forma'!$1:$1,0))*IF(O$3&gt;'Project Summary'!$G$7,0,1)</f>
        <v>0</v>
      </c>
      <c r="P34" s="1557">
        <f>P77*INDEX('Pro Forma'!$1:$1048576,MATCH('Cash Flow_Monthly'!$A34,'Pro Forma'!$A:$A,0),MATCH('Cash Flow_Monthly'!P$2,'Pro Forma'!$1:$1,0))*IF(P$3&gt;'Project Summary'!$G$7,0,1)</f>
        <v>0</v>
      </c>
      <c r="Q34" s="1557">
        <f>Q77*INDEX('Pro Forma'!$1:$1048576,MATCH('Cash Flow_Monthly'!$A34,'Pro Forma'!$A:$A,0),MATCH('Cash Flow_Monthly'!Q$2,'Pro Forma'!$1:$1,0))*IF(Q$3&gt;'Project Summary'!$G$7,0,1)</f>
        <v>0</v>
      </c>
      <c r="R34" s="1557">
        <f>R77*INDEX('Pro Forma'!$1:$1048576,MATCH('Cash Flow_Monthly'!$A34,'Pro Forma'!$A:$A,0),MATCH('Cash Flow_Monthly'!R$2,'Pro Forma'!$1:$1,0))*IF(R$3&gt;'Project Summary'!$G$7,0,1)</f>
        <v>0</v>
      </c>
      <c r="S34" s="1557">
        <f>S77*INDEX('Pro Forma'!$1:$1048576,MATCH('Cash Flow_Monthly'!$A34,'Pro Forma'!$A:$A,0),MATCH('Cash Flow_Monthly'!S$2,'Pro Forma'!$1:$1,0))*IF(S$3&gt;'Project Summary'!$G$7,0,1)</f>
        <v>0</v>
      </c>
      <c r="T34" s="1557">
        <f>T77*INDEX('Pro Forma'!$1:$1048576,MATCH('Cash Flow_Monthly'!$A34,'Pro Forma'!$A:$A,0),MATCH('Cash Flow_Monthly'!T$2,'Pro Forma'!$1:$1,0))*IF(T$3&gt;'Project Summary'!$G$7,0,1)</f>
        <v>0</v>
      </c>
      <c r="U34" s="1557">
        <f>U77*INDEX('Pro Forma'!$1:$1048576,MATCH('Cash Flow_Monthly'!$A34,'Pro Forma'!$A:$A,0),MATCH('Cash Flow_Monthly'!U$2,'Pro Forma'!$1:$1,0))*IF(U$3&gt;'Project Summary'!$G$7,0,1)</f>
        <v>0</v>
      </c>
      <c r="V34" s="1557">
        <f>V77*INDEX('Pro Forma'!$1:$1048576,MATCH('Cash Flow_Monthly'!$A34,'Pro Forma'!$A:$A,0),MATCH('Cash Flow_Monthly'!V$2,'Pro Forma'!$1:$1,0))*IF(V$3&gt;'Project Summary'!$G$7,0,1)</f>
        <v>0</v>
      </c>
      <c r="W34" s="1557">
        <f>W77*INDEX('Pro Forma'!$1:$1048576,MATCH('Cash Flow_Monthly'!$A34,'Pro Forma'!$A:$A,0),MATCH('Cash Flow_Monthly'!W$2,'Pro Forma'!$1:$1,0))*IF(W$3&gt;'Project Summary'!$G$7,0,1)</f>
        <v>0</v>
      </c>
      <c r="X34" s="1557">
        <f>X77*INDEX('Pro Forma'!$1:$1048576,MATCH('Cash Flow_Monthly'!$A34,'Pro Forma'!$A:$A,0),MATCH('Cash Flow_Monthly'!X$2,'Pro Forma'!$1:$1,0))*IF(X$3&gt;'Project Summary'!$G$7,0,1)</f>
        <v>0</v>
      </c>
      <c r="Y34" s="1557">
        <f>Y77*INDEX('Pro Forma'!$1:$1048576,MATCH('Cash Flow_Monthly'!$A34,'Pro Forma'!$A:$A,0),MATCH('Cash Flow_Monthly'!Y$2,'Pro Forma'!$1:$1,0))*IF(Y$3&gt;'Project Summary'!$G$7,0,1)</f>
        <v>0</v>
      </c>
      <c r="Z34" s="1557">
        <f>Z77*INDEX('Pro Forma'!$1:$1048576,MATCH('Cash Flow_Monthly'!$A34,'Pro Forma'!$A:$A,0),MATCH('Cash Flow_Monthly'!Z$2,'Pro Forma'!$1:$1,0))*IF(Z$3&gt;'Project Summary'!$G$7,0,1)</f>
        <v>0</v>
      </c>
      <c r="AA34" s="1557">
        <f>AA77*INDEX('Pro Forma'!$1:$1048576,MATCH('Cash Flow_Monthly'!$A34,'Pro Forma'!$A:$A,0),MATCH('Cash Flow_Monthly'!AA$2,'Pro Forma'!$1:$1,0))*IF(AA$3&gt;'Project Summary'!$G$7,0,1)</f>
        <v>0</v>
      </c>
      <c r="AB34" s="1557">
        <f>AB77*INDEX('Pro Forma'!$1:$1048576,MATCH('Cash Flow_Monthly'!$A34,'Pro Forma'!$A:$A,0),MATCH('Cash Flow_Monthly'!AB$2,'Pro Forma'!$1:$1,0))*IF(AB$3&gt;'Project Summary'!$G$7,0,1)</f>
        <v>0</v>
      </c>
      <c r="AC34" s="1557">
        <f>AC77*INDEX('Pro Forma'!$1:$1048576,MATCH('Cash Flow_Monthly'!$A34,'Pro Forma'!$A:$A,0),MATCH('Cash Flow_Monthly'!AC$2,'Pro Forma'!$1:$1,0))*IF(AC$3&gt;'Project Summary'!$G$7,0,1)</f>
        <v>0</v>
      </c>
      <c r="AD34" s="1557">
        <f>AD77*INDEX('Pro Forma'!$1:$1048576,MATCH('Cash Flow_Monthly'!$A34,'Pro Forma'!$A:$A,0),MATCH('Cash Flow_Monthly'!AD$2,'Pro Forma'!$1:$1,0))*IF(AD$3&gt;'Project Summary'!$G$7,0,1)</f>
        <v>0</v>
      </c>
      <c r="AE34" s="1557">
        <f>AE77*INDEX('Pro Forma'!$1:$1048576,MATCH('Cash Flow_Monthly'!$A34,'Pro Forma'!$A:$A,0),MATCH('Cash Flow_Monthly'!AE$2,'Pro Forma'!$1:$1,0))*IF(AE$3&gt;'Project Summary'!$G$7,0,1)</f>
        <v>0</v>
      </c>
      <c r="AF34" s="1557">
        <f>AF77*INDEX('Pro Forma'!$1:$1048576,MATCH('Cash Flow_Monthly'!$A34,'Pro Forma'!$A:$A,0),MATCH('Cash Flow_Monthly'!AF$2,'Pro Forma'!$1:$1,0))*IF(AF$3&gt;'Project Summary'!$G$7,0,1)</f>
        <v>0</v>
      </c>
      <c r="AG34" s="1557">
        <f>AG77*INDEX('Pro Forma'!$1:$1048576,MATCH('Cash Flow_Monthly'!$A34,'Pro Forma'!$A:$A,0),MATCH('Cash Flow_Monthly'!AG$2,'Pro Forma'!$1:$1,0))*IF(AG$3&gt;'Project Summary'!$G$7,0,1)</f>
        <v>0</v>
      </c>
      <c r="AH34" s="1557">
        <f>AH77*INDEX('Pro Forma'!$1:$1048576,MATCH('Cash Flow_Monthly'!$A34,'Pro Forma'!$A:$A,0),MATCH('Cash Flow_Monthly'!AH$2,'Pro Forma'!$1:$1,0))*IF(AH$3&gt;'Project Summary'!$G$7,0,1)</f>
        <v>0</v>
      </c>
      <c r="AI34" s="1557">
        <f>AI77*INDEX('Pro Forma'!$1:$1048576,MATCH('Cash Flow_Monthly'!$A34,'Pro Forma'!$A:$A,0),MATCH('Cash Flow_Monthly'!AI$2,'Pro Forma'!$1:$1,0))*IF(AI$3&gt;'Project Summary'!$G$7,0,1)</f>
        <v>0</v>
      </c>
      <c r="AJ34" s="1557">
        <f>AJ77*INDEX('Pro Forma'!$1:$1048576,MATCH('Cash Flow_Monthly'!$A34,'Pro Forma'!$A:$A,0),MATCH('Cash Flow_Monthly'!AJ$2,'Pro Forma'!$1:$1,0))*IF(AJ$3&gt;'Project Summary'!$G$7,0,1)</f>
        <v>0</v>
      </c>
      <c r="AK34" s="1557">
        <f>AK77*INDEX('Pro Forma'!$1:$1048576,MATCH('Cash Flow_Monthly'!$A34,'Pro Forma'!$A:$A,0),MATCH('Cash Flow_Monthly'!AK$2,'Pro Forma'!$1:$1,0))*IF(AK$3&gt;'Project Summary'!$G$7,0,1)</f>
        <v>0</v>
      </c>
      <c r="AL34" s="1557">
        <f>AL77*INDEX('Pro Forma'!$1:$1048576,MATCH('Cash Flow_Monthly'!$A34,'Pro Forma'!$A:$A,0),MATCH('Cash Flow_Monthly'!AL$2,'Pro Forma'!$1:$1,0))*IF(AL$3&gt;'Project Summary'!$G$7,0,1)</f>
        <v>0</v>
      </c>
      <c r="AM34" s="1557">
        <f>AM77*INDEX('Pro Forma'!$1:$1048576,MATCH('Cash Flow_Monthly'!$A34,'Pro Forma'!$A:$A,0),MATCH('Cash Flow_Monthly'!AM$2,'Pro Forma'!$1:$1,0))*IF(AM$3&gt;'Project Summary'!$G$7,0,1)</f>
        <v>0</v>
      </c>
      <c r="AN34" s="1557">
        <f>AN77*INDEX('Pro Forma'!$1:$1048576,MATCH('Cash Flow_Monthly'!$A34,'Pro Forma'!$A:$A,0),MATCH('Cash Flow_Monthly'!AN$2,'Pro Forma'!$1:$1,0))*IF(AN$3&gt;'Project Summary'!$G$7,0,1)</f>
        <v>0</v>
      </c>
      <c r="AO34" s="1557">
        <f>AO77*INDEX('Pro Forma'!$1:$1048576,MATCH('Cash Flow_Monthly'!$A34,'Pro Forma'!$A:$A,0),MATCH('Cash Flow_Monthly'!AO$2,'Pro Forma'!$1:$1,0))*IF(AO$3&gt;'Project Summary'!$G$7,0,1)</f>
        <v>0</v>
      </c>
      <c r="AP34" s="1557">
        <f>AP77*INDEX('Pro Forma'!$1:$1048576,MATCH('Cash Flow_Monthly'!$A34,'Pro Forma'!$A:$A,0),MATCH('Cash Flow_Monthly'!AP$2,'Pro Forma'!$1:$1,0))*IF(AP$3&gt;'Project Summary'!$G$7,0,1)</f>
        <v>0</v>
      </c>
      <c r="AQ34" s="1557">
        <f>AQ77*INDEX('Pro Forma'!$1:$1048576,MATCH('Cash Flow_Monthly'!$A34,'Pro Forma'!$A:$A,0),MATCH('Cash Flow_Monthly'!AQ$2,'Pro Forma'!$1:$1,0))*IF(AQ$3&gt;'Project Summary'!$G$7,0,1)</f>
        <v>0</v>
      </c>
      <c r="AR34" s="1557">
        <f>AR77*INDEX('Pro Forma'!$1:$1048576,MATCH('Cash Flow_Monthly'!$A34,'Pro Forma'!$A:$A,0),MATCH('Cash Flow_Monthly'!AR$2,'Pro Forma'!$1:$1,0))*IF(AR$3&gt;'Project Summary'!$G$7,0,1)</f>
        <v>0</v>
      </c>
      <c r="AS34" s="1557">
        <f>AS77*INDEX('Pro Forma'!$1:$1048576,MATCH('Cash Flow_Monthly'!$A34,'Pro Forma'!$A:$A,0),MATCH('Cash Flow_Monthly'!AS$2,'Pro Forma'!$1:$1,0))*IF(AS$3&gt;'Project Summary'!$G$7,0,1)</f>
        <v>0</v>
      </c>
      <c r="AT34" s="1557">
        <f>AT77*INDEX('Pro Forma'!$1:$1048576,MATCH('Cash Flow_Monthly'!$A34,'Pro Forma'!$A:$A,0),MATCH('Cash Flow_Monthly'!AT$2,'Pro Forma'!$1:$1,0))*IF(AT$3&gt;'Project Summary'!$G$7,0,1)</f>
        <v>0</v>
      </c>
      <c r="AU34" s="1557">
        <f>AU77*INDEX('Pro Forma'!$1:$1048576,MATCH('Cash Flow_Monthly'!$A34,'Pro Forma'!$A:$A,0),MATCH('Cash Flow_Monthly'!AU$2,'Pro Forma'!$1:$1,0))*IF(AU$3&gt;'Project Summary'!$G$7,0,1)</f>
        <v>0</v>
      </c>
      <c r="AV34" s="1557">
        <f>AV77*INDEX('Pro Forma'!$1:$1048576,MATCH('Cash Flow_Monthly'!$A34,'Pro Forma'!$A:$A,0),MATCH('Cash Flow_Monthly'!AV$2,'Pro Forma'!$1:$1,0))*IF(AV$3&gt;'Project Summary'!$G$7,0,1)</f>
        <v>0</v>
      </c>
      <c r="AW34" s="1557">
        <f>AW77*INDEX('Pro Forma'!$1:$1048576,MATCH('Cash Flow_Monthly'!$A34,'Pro Forma'!$A:$A,0),MATCH('Cash Flow_Monthly'!AW$2,'Pro Forma'!$1:$1,0))*IF(AW$3&gt;'Project Summary'!$G$7,0,1)</f>
        <v>0</v>
      </c>
      <c r="AX34" s="1557">
        <f>AX77*INDEX('Pro Forma'!$1:$1048576,MATCH('Cash Flow_Monthly'!$A34,'Pro Forma'!$A:$A,0),MATCH('Cash Flow_Monthly'!AX$2,'Pro Forma'!$1:$1,0))*IF(AX$3&gt;'Project Summary'!$G$7,0,1)</f>
        <v>0</v>
      </c>
      <c r="AY34" s="1557">
        <f>AY77*INDEX('Pro Forma'!$1:$1048576,MATCH('Cash Flow_Monthly'!$A34,'Pro Forma'!$A:$A,0),MATCH('Cash Flow_Monthly'!AY$2,'Pro Forma'!$1:$1,0))*IF(AY$3&gt;'Project Summary'!$G$7,0,1)</f>
        <v>0</v>
      </c>
      <c r="AZ34" s="1557">
        <f>AZ77*INDEX('Pro Forma'!$1:$1048576,MATCH('Cash Flow_Monthly'!$A34,'Pro Forma'!$A:$A,0),MATCH('Cash Flow_Monthly'!AZ$2,'Pro Forma'!$1:$1,0))*IF(AZ$3&gt;'Project Summary'!$G$7,0,1)</f>
        <v>0</v>
      </c>
      <c r="BA34" s="1557">
        <f>BA77*INDEX('Pro Forma'!$1:$1048576,MATCH('Cash Flow_Monthly'!$A34,'Pro Forma'!$A:$A,0),MATCH('Cash Flow_Monthly'!BA$2,'Pro Forma'!$1:$1,0))*IF(BA$3&gt;'Project Summary'!$G$7,0,1)</f>
        <v>0</v>
      </c>
      <c r="BB34" s="1557">
        <f>BB77*INDEX('Pro Forma'!$1:$1048576,MATCH('Cash Flow_Monthly'!$A34,'Pro Forma'!$A:$A,0),MATCH('Cash Flow_Monthly'!BB$2,'Pro Forma'!$1:$1,0))*IF(BB$3&gt;'Project Summary'!$G$7,0,1)</f>
        <v>0</v>
      </c>
      <c r="BC34" s="1557">
        <f>BC77*INDEX('Pro Forma'!$1:$1048576,MATCH('Cash Flow_Monthly'!$A34,'Pro Forma'!$A:$A,0),MATCH('Cash Flow_Monthly'!BC$2,'Pro Forma'!$1:$1,0))*IF(BC$3&gt;'Project Summary'!$G$7,0,1)</f>
        <v>0</v>
      </c>
      <c r="BD34" s="1557">
        <f>BD77*INDEX('Pro Forma'!$1:$1048576,MATCH('Cash Flow_Monthly'!$A34,'Pro Forma'!$A:$A,0),MATCH('Cash Flow_Monthly'!BD$2,'Pro Forma'!$1:$1,0))*IF(BD$3&gt;'Project Summary'!$G$7,0,1)</f>
        <v>0</v>
      </c>
      <c r="BE34" s="1557">
        <f>BE77*INDEX('Pro Forma'!$1:$1048576,MATCH('Cash Flow_Monthly'!$A34,'Pro Forma'!$A:$A,0),MATCH('Cash Flow_Monthly'!BE$2,'Pro Forma'!$1:$1,0))*IF(BE$3&gt;'Project Summary'!$G$7,0,1)</f>
        <v>0</v>
      </c>
      <c r="BF34" s="1557">
        <f>BF77*INDEX('Pro Forma'!$1:$1048576,MATCH('Cash Flow_Monthly'!$A34,'Pro Forma'!$A:$A,0),MATCH('Cash Flow_Monthly'!BF$2,'Pro Forma'!$1:$1,0))*IF(BF$3&gt;'Project Summary'!$G$7,0,1)</f>
        <v>0</v>
      </c>
      <c r="BG34" s="1557">
        <f>BG77*INDEX('Pro Forma'!$1:$1048576,MATCH('Cash Flow_Monthly'!$A34,'Pro Forma'!$A:$A,0),MATCH('Cash Flow_Monthly'!BG$2,'Pro Forma'!$1:$1,0))*IF(BG$3&gt;'Project Summary'!$G$7,0,1)</f>
        <v>0</v>
      </c>
      <c r="BH34" s="1557">
        <f>BH77*INDEX('Pro Forma'!$1:$1048576,MATCH('Cash Flow_Monthly'!$A34,'Pro Forma'!$A:$A,0),MATCH('Cash Flow_Monthly'!BH$2,'Pro Forma'!$1:$1,0))*IF(BH$3&gt;'Project Summary'!$G$7,0,1)</f>
        <v>0</v>
      </c>
      <c r="BI34" s="1557">
        <f>BI77*INDEX('Pro Forma'!$1:$1048576,MATCH('Cash Flow_Monthly'!$A34,'Pro Forma'!$A:$A,0),MATCH('Cash Flow_Monthly'!BI$2,'Pro Forma'!$1:$1,0))*IF(BI$3&gt;'Project Summary'!$G$7,0,1)</f>
        <v>0</v>
      </c>
      <c r="BJ34" s="1557">
        <f>BJ77*INDEX('Pro Forma'!$1:$1048576,MATCH('Cash Flow_Monthly'!$A34,'Pro Forma'!$A:$A,0),MATCH('Cash Flow_Monthly'!BJ$2,'Pro Forma'!$1:$1,0))*IF(BJ$3&gt;'Project Summary'!$G$7,0,1)</f>
        <v>0</v>
      </c>
      <c r="BK34" s="1557">
        <f>BK77*INDEX('Pro Forma'!$1:$1048576,MATCH('Cash Flow_Monthly'!$A34,'Pro Forma'!$A:$A,0),MATCH('Cash Flow_Monthly'!BK$2,'Pro Forma'!$1:$1,0))*IF(BK$3&gt;'Project Summary'!$G$7,0,1)</f>
        <v>0</v>
      </c>
      <c r="BL34" s="1557">
        <f>BL77*INDEX('Pro Forma'!$1:$1048576,MATCH('Cash Flow_Monthly'!$A34,'Pro Forma'!$A:$A,0),MATCH('Cash Flow_Monthly'!BL$2,'Pro Forma'!$1:$1,0))*IF(BL$3&gt;'Project Summary'!$G$7,0,1)</f>
        <v>0</v>
      </c>
      <c r="BM34" s="1557">
        <f>BM77*INDEX('Pro Forma'!$1:$1048576,MATCH('Cash Flow_Monthly'!$A34,'Pro Forma'!$A:$A,0),MATCH('Cash Flow_Monthly'!BM$2,'Pro Forma'!$1:$1,0))*IF(BM$3&gt;'Project Summary'!$G$7,0,1)</f>
        <v>0</v>
      </c>
      <c r="BN34" s="1557">
        <f>BN77*INDEX('Pro Forma'!$1:$1048576,MATCH('Cash Flow_Monthly'!$A34,'Pro Forma'!$A:$A,0),MATCH('Cash Flow_Monthly'!BN$2,'Pro Forma'!$1:$1,0))*IF(BN$3&gt;'Project Summary'!$G$7,0,1)</f>
        <v>0</v>
      </c>
      <c r="BO34" s="1557">
        <f>BO77*INDEX('Pro Forma'!$1:$1048576,MATCH('Cash Flow_Monthly'!$A34,'Pro Forma'!$A:$A,0),MATCH('Cash Flow_Monthly'!BO$2,'Pro Forma'!$1:$1,0))*IF(BO$3&gt;'Project Summary'!$G$7,0,1)</f>
        <v>0</v>
      </c>
      <c r="BP34" s="1557">
        <f>BP77*INDEX('Pro Forma'!$1:$1048576,MATCH('Cash Flow_Monthly'!$A34,'Pro Forma'!$A:$A,0),MATCH('Cash Flow_Monthly'!BP$2,'Pro Forma'!$1:$1,0))*IF(BP$3&gt;'Project Summary'!$G$7,0,1)</f>
        <v>0</v>
      </c>
      <c r="BQ34" s="1557">
        <f>BQ77*INDEX('Pro Forma'!$1:$1048576,MATCH('Cash Flow_Monthly'!$A34,'Pro Forma'!$A:$A,0),MATCH('Cash Flow_Monthly'!BQ$2,'Pro Forma'!$1:$1,0))*IF(BQ$3&gt;'Project Summary'!$G$7,0,1)</f>
        <v>0</v>
      </c>
      <c r="BR34" s="1557">
        <f>BR77*INDEX('Pro Forma'!$1:$1048576,MATCH('Cash Flow_Monthly'!$A34,'Pro Forma'!$A:$A,0),MATCH('Cash Flow_Monthly'!BR$2,'Pro Forma'!$1:$1,0))*IF(BR$3&gt;'Project Summary'!$G$7,0,1)</f>
        <v>0</v>
      </c>
      <c r="BS34" s="1557">
        <f>BS77*INDEX('Pro Forma'!$1:$1048576,MATCH('Cash Flow_Monthly'!$A34,'Pro Forma'!$A:$A,0),MATCH('Cash Flow_Monthly'!BS$2,'Pro Forma'!$1:$1,0))*IF(BS$3&gt;'Project Summary'!$G$7,0,1)</f>
        <v>0</v>
      </c>
      <c r="BT34" s="1557">
        <f>BT77*INDEX('Pro Forma'!$1:$1048576,MATCH('Cash Flow_Monthly'!$A34,'Pro Forma'!$A:$A,0),MATCH('Cash Flow_Monthly'!BT$2,'Pro Forma'!$1:$1,0))*IF(BT$3&gt;'Project Summary'!$G$7,0,1)</f>
        <v>0</v>
      </c>
      <c r="BU34" s="1557">
        <f>BU77*INDEX('Pro Forma'!$1:$1048576,MATCH('Cash Flow_Monthly'!$A34,'Pro Forma'!$A:$A,0),MATCH('Cash Flow_Monthly'!BU$2,'Pro Forma'!$1:$1,0))*IF(BU$3&gt;'Project Summary'!$G$7,0,1)</f>
        <v>0</v>
      </c>
      <c r="BV34" s="1557">
        <f>BV77*INDEX('Pro Forma'!$1:$1048576,MATCH('Cash Flow_Monthly'!$A34,'Pro Forma'!$A:$A,0),MATCH('Cash Flow_Monthly'!BV$2,'Pro Forma'!$1:$1,0))*IF(BV$3&gt;'Project Summary'!$G$7,0,1)</f>
        <v>0</v>
      </c>
      <c r="BW34" s="1557">
        <f>BW77*INDEX('Pro Forma'!$1:$1048576,MATCH('Cash Flow_Monthly'!$A34,'Pro Forma'!$A:$A,0),MATCH('Cash Flow_Monthly'!BW$2,'Pro Forma'!$1:$1,0))*IF(BW$3&gt;'Project Summary'!$G$7,0,1)</f>
        <v>0</v>
      </c>
      <c r="BX34" s="1557">
        <f>BX77*INDEX('Pro Forma'!$1:$1048576,MATCH('Cash Flow_Monthly'!$A34,'Pro Forma'!$A:$A,0),MATCH('Cash Flow_Monthly'!BX$2,'Pro Forma'!$1:$1,0))*IF(BX$3&gt;'Project Summary'!$G$7,0,1)</f>
        <v>0</v>
      </c>
      <c r="BY34" s="1557">
        <f>BY77*INDEX('Pro Forma'!$1:$1048576,MATCH('Cash Flow_Monthly'!$A34,'Pro Forma'!$A:$A,0),MATCH('Cash Flow_Monthly'!BY$2,'Pro Forma'!$1:$1,0))*IF(BY$3&gt;'Project Summary'!$G$7,0,1)</f>
        <v>0</v>
      </c>
      <c r="BZ34" s="1557">
        <f>BZ77*INDEX('Pro Forma'!$1:$1048576,MATCH('Cash Flow_Monthly'!$A34,'Pro Forma'!$A:$A,0),MATCH('Cash Flow_Monthly'!BZ$2,'Pro Forma'!$1:$1,0))*IF(BZ$3&gt;'Project Summary'!$G$7,0,1)</f>
        <v>0</v>
      </c>
      <c r="CA34" s="1557">
        <f>CA77*INDEX('Pro Forma'!$1:$1048576,MATCH('Cash Flow_Monthly'!$A34,'Pro Forma'!$A:$A,0),MATCH('Cash Flow_Monthly'!CA$2,'Pro Forma'!$1:$1,0))*IF(CA$3&gt;'Project Summary'!$G$7,0,1)</f>
        <v>0</v>
      </c>
      <c r="CB34" s="1557">
        <f>CB77*INDEX('Pro Forma'!$1:$1048576,MATCH('Cash Flow_Monthly'!$A34,'Pro Forma'!$A:$A,0),MATCH('Cash Flow_Monthly'!CB$2,'Pro Forma'!$1:$1,0))*IF(CB$3&gt;'Project Summary'!$G$7,0,1)</f>
        <v>0</v>
      </c>
      <c r="CC34" s="1557">
        <f>CC77*INDEX('Pro Forma'!$1:$1048576,MATCH('Cash Flow_Monthly'!$A34,'Pro Forma'!$A:$A,0),MATCH('Cash Flow_Monthly'!CC$2,'Pro Forma'!$1:$1,0))*IF(CC$3&gt;'Project Summary'!$G$7,0,1)</f>
        <v>0</v>
      </c>
      <c r="CD34" s="1557">
        <f>CD77*INDEX('Pro Forma'!$1:$1048576,MATCH('Cash Flow_Monthly'!$A34,'Pro Forma'!$A:$A,0),MATCH('Cash Flow_Monthly'!CD$2,'Pro Forma'!$1:$1,0))*IF(CD$3&gt;'Project Summary'!$G$7,0,1)</f>
        <v>0</v>
      </c>
      <c r="CE34" s="1557">
        <f>CE77*INDEX('Pro Forma'!$1:$1048576,MATCH('Cash Flow_Monthly'!$A34,'Pro Forma'!$A:$A,0),MATCH('Cash Flow_Monthly'!CE$2,'Pro Forma'!$1:$1,0))*IF(CE$3&gt;'Project Summary'!$G$7,0,1)</f>
        <v>0</v>
      </c>
      <c r="CF34" s="1557">
        <f>CF77*INDEX('Pro Forma'!$1:$1048576,MATCH('Cash Flow_Monthly'!$A34,'Pro Forma'!$A:$A,0),MATCH('Cash Flow_Monthly'!CF$2,'Pro Forma'!$1:$1,0))*IF(CF$3&gt;'Project Summary'!$G$7,0,1)</f>
        <v>0</v>
      </c>
      <c r="CG34" s="1557">
        <f>CG77*INDEX('Pro Forma'!$1:$1048576,MATCH('Cash Flow_Monthly'!$A34,'Pro Forma'!$A:$A,0),MATCH('Cash Flow_Monthly'!CG$2,'Pro Forma'!$1:$1,0))*IF(CG$3&gt;'Project Summary'!$G$7,0,1)</f>
        <v>0</v>
      </c>
      <c r="CH34" s="1557">
        <f>CH77*INDEX('Pro Forma'!$1:$1048576,MATCH('Cash Flow_Monthly'!$A34,'Pro Forma'!$A:$A,0),MATCH('Cash Flow_Monthly'!CH$2,'Pro Forma'!$1:$1,0))*IF(CH$3&gt;'Project Summary'!$G$7,0,1)</f>
        <v>0</v>
      </c>
      <c r="CI34" s="1557">
        <f>CI77*INDEX('Pro Forma'!$1:$1048576,MATCH('Cash Flow_Monthly'!$A34,'Pro Forma'!$A:$A,0),MATCH('Cash Flow_Monthly'!CI$2,'Pro Forma'!$1:$1,0))*IF(CI$3&gt;'Project Summary'!$G$7,0,1)</f>
        <v>0</v>
      </c>
      <c r="CJ34" s="1557">
        <f>CJ77*INDEX('Pro Forma'!$1:$1048576,MATCH('Cash Flow_Monthly'!$A34,'Pro Forma'!$A:$A,0),MATCH('Cash Flow_Monthly'!CJ$2,'Pro Forma'!$1:$1,0))*IF(CJ$3&gt;'Project Summary'!$G$7,0,1)</f>
        <v>0</v>
      </c>
      <c r="CK34" s="1557">
        <f>CK77*INDEX('Pro Forma'!$1:$1048576,MATCH('Cash Flow_Monthly'!$A34,'Pro Forma'!$A:$A,0),MATCH('Cash Flow_Monthly'!CK$2,'Pro Forma'!$1:$1,0))*IF(CK$3&gt;'Project Summary'!$G$7,0,1)</f>
        <v>0</v>
      </c>
      <c r="CL34" s="1557">
        <f>CL77*INDEX('Pro Forma'!$1:$1048576,MATCH('Cash Flow_Monthly'!$A34,'Pro Forma'!$A:$A,0),MATCH('Cash Flow_Monthly'!CL$2,'Pro Forma'!$1:$1,0))*IF(CL$3&gt;'Project Summary'!$G$7,0,1)</f>
        <v>0</v>
      </c>
      <c r="CM34" s="1557">
        <f>CM77*INDEX('Pro Forma'!$1:$1048576,MATCH('Cash Flow_Monthly'!$A34,'Pro Forma'!$A:$A,0),MATCH('Cash Flow_Monthly'!CM$2,'Pro Forma'!$1:$1,0))*IF(CM$3&gt;'Project Summary'!$G$7,0,1)</f>
        <v>0</v>
      </c>
      <c r="CN34" s="1557">
        <f>CN77*INDEX('Pro Forma'!$1:$1048576,MATCH('Cash Flow_Monthly'!$A34,'Pro Forma'!$A:$A,0),MATCH('Cash Flow_Monthly'!CN$2,'Pro Forma'!$1:$1,0))*IF(CN$3&gt;'Project Summary'!$G$7,0,1)</f>
        <v>0</v>
      </c>
      <c r="CO34" s="1557">
        <f>CO77*INDEX('Pro Forma'!$1:$1048576,MATCH('Cash Flow_Monthly'!$A34,'Pro Forma'!$A:$A,0),MATCH('Cash Flow_Monthly'!CO$2,'Pro Forma'!$1:$1,0))*IF(CO$3&gt;'Project Summary'!$G$7,0,1)</f>
        <v>0</v>
      </c>
      <c r="CP34" s="1557">
        <f>CP77*INDEX('Pro Forma'!$1:$1048576,MATCH('Cash Flow_Monthly'!$A34,'Pro Forma'!$A:$A,0),MATCH('Cash Flow_Monthly'!CP$2,'Pro Forma'!$1:$1,0))*IF(CP$3&gt;'Project Summary'!$G$7,0,1)</f>
        <v>0</v>
      </c>
      <c r="CQ34" s="1557">
        <f>CQ77*INDEX('Pro Forma'!$1:$1048576,MATCH('Cash Flow_Monthly'!$A34,'Pro Forma'!$A:$A,0),MATCH('Cash Flow_Monthly'!CQ$2,'Pro Forma'!$1:$1,0))*IF(CQ$3&gt;'Project Summary'!$G$7,0,1)</f>
        <v>0</v>
      </c>
      <c r="CR34" s="1557">
        <f>CR77*INDEX('Pro Forma'!$1:$1048576,MATCH('Cash Flow_Monthly'!$A34,'Pro Forma'!$A:$A,0),MATCH('Cash Flow_Monthly'!CR$2,'Pro Forma'!$1:$1,0))*IF(CR$3&gt;'Project Summary'!$G$7,0,1)</f>
        <v>0</v>
      </c>
      <c r="CS34" s="1557">
        <f>CS77*INDEX('Pro Forma'!$1:$1048576,MATCH('Cash Flow_Monthly'!$A34,'Pro Forma'!$A:$A,0),MATCH('Cash Flow_Monthly'!CS$2,'Pro Forma'!$1:$1,0))*IF(CS$3&gt;'Project Summary'!$G$7,0,1)</f>
        <v>0</v>
      </c>
      <c r="CT34" s="1557">
        <f>CT77*INDEX('Pro Forma'!$1:$1048576,MATCH('Cash Flow_Monthly'!$A34,'Pro Forma'!$A:$A,0),MATCH('Cash Flow_Monthly'!CT$2,'Pro Forma'!$1:$1,0))*IF(CT$3&gt;'Project Summary'!$G$7,0,1)</f>
        <v>0</v>
      </c>
      <c r="CU34" s="1557">
        <f>CU77*INDEX('Pro Forma'!$1:$1048576,MATCH('Cash Flow_Monthly'!$A34,'Pro Forma'!$A:$A,0),MATCH('Cash Flow_Monthly'!CU$2,'Pro Forma'!$1:$1,0))*IF(CU$3&gt;'Project Summary'!$G$7,0,1)</f>
        <v>0</v>
      </c>
      <c r="CV34" s="1557">
        <f>CV77*INDEX('Pro Forma'!$1:$1048576,MATCH('Cash Flow_Monthly'!$A34,'Pro Forma'!$A:$A,0),MATCH('Cash Flow_Monthly'!CV$2,'Pro Forma'!$1:$1,0))*IF(CV$3&gt;'Project Summary'!$G$7,0,1)</f>
        <v>0</v>
      </c>
      <c r="CW34" s="1557">
        <f>CW77*INDEX('Pro Forma'!$1:$1048576,MATCH('Cash Flow_Monthly'!$A34,'Pro Forma'!$A:$A,0),MATCH('Cash Flow_Monthly'!CW$2,'Pro Forma'!$1:$1,0))*IF(CW$3&gt;'Project Summary'!$G$7,0,1)</f>
        <v>0</v>
      </c>
      <c r="CX34" s="1557">
        <f>CX77*INDEX('Pro Forma'!$1:$1048576,MATCH('Cash Flow_Monthly'!$A34,'Pro Forma'!$A:$A,0),MATCH('Cash Flow_Monthly'!CX$2,'Pro Forma'!$1:$1,0))*IF(CX$3&gt;'Project Summary'!$G$7,0,1)</f>
        <v>0</v>
      </c>
      <c r="CY34" s="1557">
        <f>CY77*INDEX('Pro Forma'!$1:$1048576,MATCH('Cash Flow_Monthly'!$A34,'Pro Forma'!$A:$A,0),MATCH('Cash Flow_Monthly'!CY$2,'Pro Forma'!$1:$1,0))*IF(CY$3&gt;'Project Summary'!$G$7,0,1)</f>
        <v>0</v>
      </c>
      <c r="CZ34" s="1557">
        <f>CZ77*INDEX('Pro Forma'!$1:$1048576,MATCH('Cash Flow_Monthly'!$A34,'Pro Forma'!$A:$A,0),MATCH('Cash Flow_Monthly'!CZ$2,'Pro Forma'!$1:$1,0))*IF(CZ$3&gt;'Project Summary'!$G$7,0,1)</f>
        <v>0</v>
      </c>
      <c r="DA34" s="1557">
        <f>DA77*INDEX('Pro Forma'!$1:$1048576,MATCH('Cash Flow_Monthly'!$A34,'Pro Forma'!$A:$A,0),MATCH('Cash Flow_Monthly'!DA$2,'Pro Forma'!$1:$1,0))*IF(DA$3&gt;'Project Summary'!$G$7,0,1)</f>
        <v>0</v>
      </c>
      <c r="DB34" s="1557">
        <f>DB77*INDEX('Pro Forma'!$1:$1048576,MATCH('Cash Flow_Monthly'!$A34,'Pro Forma'!$A:$A,0),MATCH('Cash Flow_Monthly'!DB$2,'Pro Forma'!$1:$1,0))*IF(DB$3&gt;'Project Summary'!$G$7,0,1)</f>
        <v>0</v>
      </c>
      <c r="DC34" s="1557">
        <f>DC77*INDEX('Pro Forma'!$1:$1048576,MATCH('Cash Flow_Monthly'!$A34,'Pro Forma'!$A:$A,0),MATCH('Cash Flow_Monthly'!DC$2,'Pro Forma'!$1:$1,0))*IF(DC$3&gt;'Project Summary'!$G$7,0,1)</f>
        <v>0</v>
      </c>
      <c r="DD34" s="1557">
        <f>DD77*INDEX('Pro Forma'!$1:$1048576,MATCH('Cash Flow_Monthly'!$A34,'Pro Forma'!$A:$A,0),MATCH('Cash Flow_Monthly'!DD$2,'Pro Forma'!$1:$1,0))*IF(DD$3&gt;'Project Summary'!$G$7,0,1)</f>
        <v>0</v>
      </c>
      <c r="DE34" s="1557">
        <f>DE77*INDEX('Pro Forma'!$1:$1048576,MATCH('Cash Flow_Monthly'!$A34,'Pro Forma'!$A:$A,0),MATCH('Cash Flow_Monthly'!DE$2,'Pro Forma'!$1:$1,0))*IF(DE$3&gt;'Project Summary'!$G$7,0,1)</f>
        <v>0</v>
      </c>
      <c r="DF34" s="1557">
        <f>DF77*INDEX('Pro Forma'!$1:$1048576,MATCH('Cash Flow_Monthly'!$A34,'Pro Forma'!$A:$A,0),MATCH('Cash Flow_Monthly'!DF$2,'Pro Forma'!$1:$1,0))*IF(DF$3&gt;'Project Summary'!$G$7,0,1)</f>
        <v>0</v>
      </c>
      <c r="DG34" s="1557">
        <f>DG77*INDEX('Pro Forma'!$1:$1048576,MATCH('Cash Flow_Monthly'!$A34,'Pro Forma'!$A:$A,0),MATCH('Cash Flow_Monthly'!DG$2,'Pro Forma'!$1:$1,0))*IF(DG$3&gt;'Project Summary'!$G$7,0,1)</f>
        <v>0</v>
      </c>
      <c r="DH34" s="1557">
        <f>DH77*INDEX('Pro Forma'!$1:$1048576,MATCH('Cash Flow_Monthly'!$A34,'Pro Forma'!$A:$A,0),MATCH('Cash Flow_Monthly'!DH$2,'Pro Forma'!$1:$1,0))*IF(DH$3&gt;'Project Summary'!$G$7,0,1)</f>
        <v>0</v>
      </c>
      <c r="DI34" s="1557">
        <f>DI77*INDEX('Pro Forma'!$1:$1048576,MATCH('Cash Flow_Monthly'!$A34,'Pro Forma'!$A:$A,0),MATCH('Cash Flow_Monthly'!DI$2,'Pro Forma'!$1:$1,0))*IF(DI$3&gt;'Project Summary'!$G$7,0,1)</f>
        <v>0</v>
      </c>
      <c r="DJ34" s="1557">
        <f>DJ77*INDEX('Pro Forma'!$1:$1048576,MATCH('Cash Flow_Monthly'!$A34,'Pro Forma'!$A:$A,0),MATCH('Cash Flow_Monthly'!DJ$2,'Pro Forma'!$1:$1,0))*IF(DJ$3&gt;'Project Summary'!$G$7,0,1)</f>
        <v>0</v>
      </c>
      <c r="DK34" s="1557">
        <f>DK77*INDEX('Pro Forma'!$1:$1048576,MATCH('Cash Flow_Monthly'!$A34,'Pro Forma'!$A:$A,0),MATCH('Cash Flow_Monthly'!DK$2,'Pro Forma'!$1:$1,0))*IF(DK$3&gt;'Project Summary'!$G$7,0,1)</f>
        <v>0</v>
      </c>
      <c r="DL34" s="1557">
        <f>DL77*INDEX('Pro Forma'!$1:$1048576,MATCH('Cash Flow_Monthly'!$A34,'Pro Forma'!$A:$A,0),MATCH('Cash Flow_Monthly'!DL$2,'Pro Forma'!$1:$1,0))*IF(DL$3&gt;'Project Summary'!$G$7,0,1)</f>
        <v>0</v>
      </c>
      <c r="DM34" s="1557">
        <f>DM77*INDEX('Pro Forma'!$1:$1048576,MATCH('Cash Flow_Monthly'!$A34,'Pro Forma'!$A:$A,0),MATCH('Cash Flow_Monthly'!DM$2,'Pro Forma'!$1:$1,0))*IF(DM$3&gt;'Project Summary'!$G$7,0,1)</f>
        <v>0</v>
      </c>
      <c r="DN34" s="1557">
        <f>DN77*INDEX('Pro Forma'!$1:$1048576,MATCH('Cash Flow_Monthly'!$A34,'Pro Forma'!$A:$A,0),MATCH('Cash Flow_Monthly'!DN$2,'Pro Forma'!$1:$1,0))*IF(DN$3&gt;'Project Summary'!$G$7,0,1)</f>
        <v>0</v>
      </c>
      <c r="DO34" s="1557">
        <f>DO77*INDEX('Pro Forma'!$1:$1048576,MATCH('Cash Flow_Monthly'!$A34,'Pro Forma'!$A:$A,0),MATCH('Cash Flow_Monthly'!DO$2,'Pro Forma'!$1:$1,0))*IF(DO$3&gt;'Project Summary'!$G$7,0,1)</f>
        <v>0</v>
      </c>
      <c r="DP34" s="1557">
        <f>DP77*INDEX('Pro Forma'!$1:$1048576,MATCH('Cash Flow_Monthly'!$A34,'Pro Forma'!$A:$A,0),MATCH('Cash Flow_Monthly'!DP$2,'Pro Forma'!$1:$1,0))*IF(DP$3&gt;'Project Summary'!$G$7,0,1)</f>
        <v>0</v>
      </c>
      <c r="DQ34" s="1557">
        <f>DQ77*INDEX('Pro Forma'!$1:$1048576,MATCH('Cash Flow_Monthly'!$A34,'Pro Forma'!$A:$A,0),MATCH('Cash Flow_Monthly'!DQ$2,'Pro Forma'!$1:$1,0))*IF(DQ$3&gt;'Project Summary'!$G$7,0,1)</f>
        <v>0</v>
      </c>
      <c r="DR34" s="1557">
        <f>DR77*INDEX('Pro Forma'!$1:$1048576,MATCH('Cash Flow_Monthly'!$A34,'Pro Forma'!$A:$A,0),MATCH('Cash Flow_Monthly'!DR$2,'Pro Forma'!$1:$1,0))*IF(DR$3&gt;'Project Summary'!$G$7,0,1)</f>
        <v>0</v>
      </c>
      <c r="DS34" s="1557">
        <f>DS77*INDEX('Pro Forma'!$1:$1048576,MATCH('Cash Flow_Monthly'!$A34,'Pro Forma'!$A:$A,0),MATCH('Cash Flow_Monthly'!DS$2,'Pro Forma'!$1:$1,0))*IF(DS$3&gt;'Project Summary'!$G$7,0,1)</f>
        <v>0</v>
      </c>
      <c r="DT34" s="1557">
        <f>DT77*INDEX('Pro Forma'!$1:$1048576,MATCH('Cash Flow_Monthly'!$A34,'Pro Forma'!$A:$A,0),MATCH('Cash Flow_Monthly'!DT$2,'Pro Forma'!$1:$1,0))*IF(DT$3&gt;'Project Summary'!$G$7,0,1)</f>
        <v>0</v>
      </c>
      <c r="DU34" s="1558"/>
    </row>
    <row r="35" spans="1:125" s="1559" customFormat="1">
      <c r="A35" s="1554" t="str">
        <f>'Pro Forma'!A38</f>
        <v xml:space="preserve">RUBS - </v>
      </c>
      <c r="B35" s="1556"/>
      <c r="C35" s="1556"/>
      <c r="D35" s="1556"/>
      <c r="E35" s="1557">
        <f>E78*INDEX('Pro Forma'!$1:$1048576,MATCH('Cash Flow_Monthly'!$A35,'Pro Forma'!$A:$A,0),MATCH('Cash Flow_Monthly'!E$2,'Pro Forma'!$1:$1,0))*IF(E$3&gt;'Project Summary'!$G$7,0,1)</f>
        <v>0</v>
      </c>
      <c r="F35" s="1557">
        <f>F78*INDEX('Pro Forma'!$1:$1048576,MATCH('Cash Flow_Monthly'!$A35,'Pro Forma'!$A:$A,0),MATCH('Cash Flow_Monthly'!F$2,'Pro Forma'!$1:$1,0))*IF(F$3&gt;'Project Summary'!$G$7,0,1)</f>
        <v>0</v>
      </c>
      <c r="G35" s="1557">
        <f>G78*INDEX('Pro Forma'!$1:$1048576,MATCH('Cash Flow_Monthly'!$A35,'Pro Forma'!$A:$A,0),MATCH('Cash Flow_Monthly'!G$2,'Pro Forma'!$1:$1,0))*IF(G$3&gt;'Project Summary'!$G$7,0,1)</f>
        <v>0</v>
      </c>
      <c r="H35" s="1557">
        <f>H78*INDEX('Pro Forma'!$1:$1048576,MATCH('Cash Flow_Monthly'!$A35,'Pro Forma'!$A:$A,0),MATCH('Cash Flow_Monthly'!H$2,'Pro Forma'!$1:$1,0))*IF(H$3&gt;'Project Summary'!$G$7,0,1)</f>
        <v>0</v>
      </c>
      <c r="I35" s="1557">
        <f>I78*INDEX('Pro Forma'!$1:$1048576,MATCH('Cash Flow_Monthly'!$A35,'Pro Forma'!$A:$A,0),MATCH('Cash Flow_Monthly'!I$2,'Pro Forma'!$1:$1,0))*IF(I$3&gt;'Project Summary'!$G$7,0,1)</f>
        <v>0</v>
      </c>
      <c r="J35" s="1557">
        <f>J78*INDEX('Pro Forma'!$1:$1048576,MATCH('Cash Flow_Monthly'!$A35,'Pro Forma'!$A:$A,0),MATCH('Cash Flow_Monthly'!J$2,'Pro Forma'!$1:$1,0))*IF(J$3&gt;'Project Summary'!$G$7,0,1)</f>
        <v>0</v>
      </c>
      <c r="K35" s="1557">
        <f>K78*INDEX('Pro Forma'!$1:$1048576,MATCH('Cash Flow_Monthly'!$A35,'Pro Forma'!$A:$A,0),MATCH('Cash Flow_Monthly'!K$2,'Pro Forma'!$1:$1,0))*IF(K$3&gt;'Project Summary'!$G$7,0,1)</f>
        <v>0</v>
      </c>
      <c r="L35" s="1557">
        <f>L78*INDEX('Pro Forma'!$1:$1048576,MATCH('Cash Flow_Monthly'!$A35,'Pro Forma'!$A:$A,0),MATCH('Cash Flow_Monthly'!L$2,'Pro Forma'!$1:$1,0))*IF(L$3&gt;'Project Summary'!$G$7,0,1)</f>
        <v>0</v>
      </c>
      <c r="M35" s="1557">
        <f>M78*INDEX('Pro Forma'!$1:$1048576,MATCH('Cash Flow_Monthly'!$A35,'Pro Forma'!$A:$A,0),MATCH('Cash Flow_Monthly'!M$2,'Pro Forma'!$1:$1,0))*IF(M$3&gt;'Project Summary'!$G$7,0,1)</f>
        <v>0</v>
      </c>
      <c r="N35" s="1557">
        <f>N78*INDEX('Pro Forma'!$1:$1048576,MATCH('Cash Flow_Monthly'!$A35,'Pro Forma'!$A:$A,0),MATCH('Cash Flow_Monthly'!N$2,'Pro Forma'!$1:$1,0))*IF(N$3&gt;'Project Summary'!$G$7,0,1)</f>
        <v>0</v>
      </c>
      <c r="O35" s="1557">
        <f>O78*INDEX('Pro Forma'!$1:$1048576,MATCH('Cash Flow_Monthly'!$A35,'Pro Forma'!$A:$A,0),MATCH('Cash Flow_Monthly'!O$2,'Pro Forma'!$1:$1,0))*IF(O$3&gt;'Project Summary'!$G$7,0,1)</f>
        <v>0</v>
      </c>
      <c r="P35" s="1557">
        <f>P78*INDEX('Pro Forma'!$1:$1048576,MATCH('Cash Flow_Monthly'!$A35,'Pro Forma'!$A:$A,0),MATCH('Cash Flow_Monthly'!P$2,'Pro Forma'!$1:$1,0))*IF(P$3&gt;'Project Summary'!$G$7,0,1)</f>
        <v>0</v>
      </c>
      <c r="Q35" s="1557">
        <f>Q78*INDEX('Pro Forma'!$1:$1048576,MATCH('Cash Flow_Monthly'!$A35,'Pro Forma'!$A:$A,0),MATCH('Cash Flow_Monthly'!Q$2,'Pro Forma'!$1:$1,0))*IF(Q$3&gt;'Project Summary'!$G$7,0,1)</f>
        <v>0</v>
      </c>
      <c r="R35" s="1557">
        <f>R78*INDEX('Pro Forma'!$1:$1048576,MATCH('Cash Flow_Monthly'!$A35,'Pro Forma'!$A:$A,0),MATCH('Cash Flow_Monthly'!R$2,'Pro Forma'!$1:$1,0))*IF(R$3&gt;'Project Summary'!$G$7,0,1)</f>
        <v>0</v>
      </c>
      <c r="S35" s="1557">
        <f>S78*INDEX('Pro Forma'!$1:$1048576,MATCH('Cash Flow_Monthly'!$A35,'Pro Forma'!$A:$A,0),MATCH('Cash Flow_Monthly'!S$2,'Pro Forma'!$1:$1,0))*IF(S$3&gt;'Project Summary'!$G$7,0,1)</f>
        <v>0</v>
      </c>
      <c r="T35" s="1557">
        <f>T78*INDEX('Pro Forma'!$1:$1048576,MATCH('Cash Flow_Monthly'!$A35,'Pro Forma'!$A:$A,0),MATCH('Cash Flow_Monthly'!T$2,'Pro Forma'!$1:$1,0))*IF(T$3&gt;'Project Summary'!$G$7,0,1)</f>
        <v>0</v>
      </c>
      <c r="U35" s="1557">
        <f>U78*INDEX('Pro Forma'!$1:$1048576,MATCH('Cash Flow_Monthly'!$A35,'Pro Forma'!$A:$A,0),MATCH('Cash Flow_Monthly'!U$2,'Pro Forma'!$1:$1,0))*IF(U$3&gt;'Project Summary'!$G$7,0,1)</f>
        <v>0</v>
      </c>
      <c r="V35" s="1557">
        <f>V78*INDEX('Pro Forma'!$1:$1048576,MATCH('Cash Flow_Monthly'!$A35,'Pro Forma'!$A:$A,0),MATCH('Cash Flow_Monthly'!V$2,'Pro Forma'!$1:$1,0))*IF(V$3&gt;'Project Summary'!$G$7,0,1)</f>
        <v>0</v>
      </c>
      <c r="W35" s="1557">
        <f>W78*INDEX('Pro Forma'!$1:$1048576,MATCH('Cash Flow_Monthly'!$A35,'Pro Forma'!$A:$A,0),MATCH('Cash Flow_Monthly'!W$2,'Pro Forma'!$1:$1,0))*IF(W$3&gt;'Project Summary'!$G$7,0,1)</f>
        <v>0</v>
      </c>
      <c r="X35" s="1557">
        <f>X78*INDEX('Pro Forma'!$1:$1048576,MATCH('Cash Flow_Monthly'!$A35,'Pro Forma'!$A:$A,0),MATCH('Cash Flow_Monthly'!X$2,'Pro Forma'!$1:$1,0))*IF(X$3&gt;'Project Summary'!$G$7,0,1)</f>
        <v>0</v>
      </c>
      <c r="Y35" s="1557">
        <f>Y78*INDEX('Pro Forma'!$1:$1048576,MATCH('Cash Flow_Monthly'!$A35,'Pro Forma'!$A:$A,0),MATCH('Cash Flow_Monthly'!Y$2,'Pro Forma'!$1:$1,0))*IF(Y$3&gt;'Project Summary'!$G$7,0,1)</f>
        <v>0</v>
      </c>
      <c r="Z35" s="1557">
        <f>Z78*INDEX('Pro Forma'!$1:$1048576,MATCH('Cash Flow_Monthly'!$A35,'Pro Forma'!$A:$A,0),MATCH('Cash Flow_Monthly'!Z$2,'Pro Forma'!$1:$1,0))*IF(Z$3&gt;'Project Summary'!$G$7,0,1)</f>
        <v>0</v>
      </c>
      <c r="AA35" s="1557">
        <f>AA78*INDEX('Pro Forma'!$1:$1048576,MATCH('Cash Flow_Monthly'!$A35,'Pro Forma'!$A:$A,0),MATCH('Cash Flow_Monthly'!AA$2,'Pro Forma'!$1:$1,0))*IF(AA$3&gt;'Project Summary'!$G$7,0,1)</f>
        <v>0</v>
      </c>
      <c r="AB35" s="1557">
        <f>AB78*INDEX('Pro Forma'!$1:$1048576,MATCH('Cash Flow_Monthly'!$A35,'Pro Forma'!$A:$A,0),MATCH('Cash Flow_Monthly'!AB$2,'Pro Forma'!$1:$1,0))*IF(AB$3&gt;'Project Summary'!$G$7,0,1)</f>
        <v>0</v>
      </c>
      <c r="AC35" s="1557">
        <f>AC78*INDEX('Pro Forma'!$1:$1048576,MATCH('Cash Flow_Monthly'!$A35,'Pro Forma'!$A:$A,0),MATCH('Cash Flow_Monthly'!AC$2,'Pro Forma'!$1:$1,0))*IF(AC$3&gt;'Project Summary'!$G$7,0,1)</f>
        <v>0</v>
      </c>
      <c r="AD35" s="1557">
        <f>AD78*INDEX('Pro Forma'!$1:$1048576,MATCH('Cash Flow_Monthly'!$A35,'Pro Forma'!$A:$A,0),MATCH('Cash Flow_Monthly'!AD$2,'Pro Forma'!$1:$1,0))*IF(AD$3&gt;'Project Summary'!$G$7,0,1)</f>
        <v>0</v>
      </c>
      <c r="AE35" s="1557">
        <f>AE78*INDEX('Pro Forma'!$1:$1048576,MATCH('Cash Flow_Monthly'!$A35,'Pro Forma'!$A:$A,0),MATCH('Cash Flow_Monthly'!AE$2,'Pro Forma'!$1:$1,0))*IF(AE$3&gt;'Project Summary'!$G$7,0,1)</f>
        <v>0</v>
      </c>
      <c r="AF35" s="1557">
        <f>AF78*INDEX('Pro Forma'!$1:$1048576,MATCH('Cash Flow_Monthly'!$A35,'Pro Forma'!$A:$A,0),MATCH('Cash Flow_Monthly'!AF$2,'Pro Forma'!$1:$1,0))*IF(AF$3&gt;'Project Summary'!$G$7,0,1)</f>
        <v>0</v>
      </c>
      <c r="AG35" s="1557">
        <f>AG78*INDEX('Pro Forma'!$1:$1048576,MATCH('Cash Flow_Monthly'!$A35,'Pro Forma'!$A:$A,0),MATCH('Cash Flow_Monthly'!AG$2,'Pro Forma'!$1:$1,0))*IF(AG$3&gt;'Project Summary'!$G$7,0,1)</f>
        <v>0</v>
      </c>
      <c r="AH35" s="1557">
        <f>AH78*INDEX('Pro Forma'!$1:$1048576,MATCH('Cash Flow_Monthly'!$A35,'Pro Forma'!$A:$A,0),MATCH('Cash Flow_Monthly'!AH$2,'Pro Forma'!$1:$1,0))*IF(AH$3&gt;'Project Summary'!$G$7,0,1)</f>
        <v>0</v>
      </c>
      <c r="AI35" s="1557">
        <f>AI78*INDEX('Pro Forma'!$1:$1048576,MATCH('Cash Flow_Monthly'!$A35,'Pro Forma'!$A:$A,0),MATCH('Cash Flow_Monthly'!AI$2,'Pro Forma'!$1:$1,0))*IF(AI$3&gt;'Project Summary'!$G$7,0,1)</f>
        <v>0</v>
      </c>
      <c r="AJ35" s="1557">
        <f>AJ78*INDEX('Pro Forma'!$1:$1048576,MATCH('Cash Flow_Monthly'!$A35,'Pro Forma'!$A:$A,0),MATCH('Cash Flow_Monthly'!AJ$2,'Pro Forma'!$1:$1,0))*IF(AJ$3&gt;'Project Summary'!$G$7,0,1)</f>
        <v>0</v>
      </c>
      <c r="AK35" s="1557">
        <f>AK78*INDEX('Pro Forma'!$1:$1048576,MATCH('Cash Flow_Monthly'!$A35,'Pro Forma'!$A:$A,0),MATCH('Cash Flow_Monthly'!AK$2,'Pro Forma'!$1:$1,0))*IF(AK$3&gt;'Project Summary'!$G$7,0,1)</f>
        <v>0</v>
      </c>
      <c r="AL35" s="1557">
        <f>AL78*INDEX('Pro Forma'!$1:$1048576,MATCH('Cash Flow_Monthly'!$A35,'Pro Forma'!$A:$A,0),MATCH('Cash Flow_Monthly'!AL$2,'Pro Forma'!$1:$1,0))*IF(AL$3&gt;'Project Summary'!$G$7,0,1)</f>
        <v>0</v>
      </c>
      <c r="AM35" s="1557">
        <f>AM78*INDEX('Pro Forma'!$1:$1048576,MATCH('Cash Flow_Monthly'!$A35,'Pro Forma'!$A:$A,0),MATCH('Cash Flow_Monthly'!AM$2,'Pro Forma'!$1:$1,0))*IF(AM$3&gt;'Project Summary'!$G$7,0,1)</f>
        <v>0</v>
      </c>
      <c r="AN35" s="1557">
        <f>AN78*INDEX('Pro Forma'!$1:$1048576,MATCH('Cash Flow_Monthly'!$A35,'Pro Forma'!$A:$A,0),MATCH('Cash Flow_Monthly'!AN$2,'Pro Forma'!$1:$1,0))*IF(AN$3&gt;'Project Summary'!$G$7,0,1)</f>
        <v>0</v>
      </c>
      <c r="AO35" s="1557">
        <f>AO78*INDEX('Pro Forma'!$1:$1048576,MATCH('Cash Flow_Monthly'!$A35,'Pro Forma'!$A:$A,0),MATCH('Cash Flow_Monthly'!AO$2,'Pro Forma'!$1:$1,0))*IF(AO$3&gt;'Project Summary'!$G$7,0,1)</f>
        <v>0</v>
      </c>
      <c r="AP35" s="1557">
        <f>AP78*INDEX('Pro Forma'!$1:$1048576,MATCH('Cash Flow_Monthly'!$A35,'Pro Forma'!$A:$A,0),MATCH('Cash Flow_Monthly'!AP$2,'Pro Forma'!$1:$1,0))*IF(AP$3&gt;'Project Summary'!$G$7,0,1)</f>
        <v>0</v>
      </c>
      <c r="AQ35" s="1557">
        <f>AQ78*INDEX('Pro Forma'!$1:$1048576,MATCH('Cash Flow_Monthly'!$A35,'Pro Forma'!$A:$A,0),MATCH('Cash Flow_Monthly'!AQ$2,'Pro Forma'!$1:$1,0))*IF(AQ$3&gt;'Project Summary'!$G$7,0,1)</f>
        <v>0</v>
      </c>
      <c r="AR35" s="1557">
        <f>AR78*INDEX('Pro Forma'!$1:$1048576,MATCH('Cash Flow_Monthly'!$A35,'Pro Forma'!$A:$A,0),MATCH('Cash Flow_Monthly'!AR$2,'Pro Forma'!$1:$1,0))*IF(AR$3&gt;'Project Summary'!$G$7,0,1)</f>
        <v>0</v>
      </c>
      <c r="AS35" s="1557">
        <f>AS78*INDEX('Pro Forma'!$1:$1048576,MATCH('Cash Flow_Monthly'!$A35,'Pro Forma'!$A:$A,0),MATCH('Cash Flow_Monthly'!AS$2,'Pro Forma'!$1:$1,0))*IF(AS$3&gt;'Project Summary'!$G$7,0,1)</f>
        <v>0</v>
      </c>
      <c r="AT35" s="1557">
        <f>AT78*INDEX('Pro Forma'!$1:$1048576,MATCH('Cash Flow_Monthly'!$A35,'Pro Forma'!$A:$A,0),MATCH('Cash Flow_Monthly'!AT$2,'Pro Forma'!$1:$1,0))*IF(AT$3&gt;'Project Summary'!$G$7,0,1)</f>
        <v>0</v>
      </c>
      <c r="AU35" s="1557">
        <f>AU78*INDEX('Pro Forma'!$1:$1048576,MATCH('Cash Flow_Monthly'!$A35,'Pro Forma'!$A:$A,0),MATCH('Cash Flow_Monthly'!AU$2,'Pro Forma'!$1:$1,0))*IF(AU$3&gt;'Project Summary'!$G$7,0,1)</f>
        <v>0</v>
      </c>
      <c r="AV35" s="1557">
        <f>AV78*INDEX('Pro Forma'!$1:$1048576,MATCH('Cash Flow_Monthly'!$A35,'Pro Forma'!$A:$A,0),MATCH('Cash Flow_Monthly'!AV$2,'Pro Forma'!$1:$1,0))*IF(AV$3&gt;'Project Summary'!$G$7,0,1)</f>
        <v>0</v>
      </c>
      <c r="AW35" s="1557">
        <f>AW78*INDEX('Pro Forma'!$1:$1048576,MATCH('Cash Flow_Monthly'!$A35,'Pro Forma'!$A:$A,0),MATCH('Cash Flow_Monthly'!AW$2,'Pro Forma'!$1:$1,0))*IF(AW$3&gt;'Project Summary'!$G$7,0,1)</f>
        <v>0</v>
      </c>
      <c r="AX35" s="1557">
        <f>AX78*INDEX('Pro Forma'!$1:$1048576,MATCH('Cash Flow_Monthly'!$A35,'Pro Forma'!$A:$A,0),MATCH('Cash Flow_Monthly'!AX$2,'Pro Forma'!$1:$1,0))*IF(AX$3&gt;'Project Summary'!$G$7,0,1)</f>
        <v>0</v>
      </c>
      <c r="AY35" s="1557">
        <f>AY78*INDEX('Pro Forma'!$1:$1048576,MATCH('Cash Flow_Monthly'!$A35,'Pro Forma'!$A:$A,0),MATCH('Cash Flow_Monthly'!AY$2,'Pro Forma'!$1:$1,0))*IF(AY$3&gt;'Project Summary'!$G$7,0,1)</f>
        <v>0</v>
      </c>
      <c r="AZ35" s="1557">
        <f>AZ78*INDEX('Pro Forma'!$1:$1048576,MATCH('Cash Flow_Monthly'!$A35,'Pro Forma'!$A:$A,0),MATCH('Cash Flow_Monthly'!AZ$2,'Pro Forma'!$1:$1,0))*IF(AZ$3&gt;'Project Summary'!$G$7,0,1)</f>
        <v>0</v>
      </c>
      <c r="BA35" s="1557">
        <f>BA78*INDEX('Pro Forma'!$1:$1048576,MATCH('Cash Flow_Monthly'!$A35,'Pro Forma'!$A:$A,0),MATCH('Cash Flow_Monthly'!BA$2,'Pro Forma'!$1:$1,0))*IF(BA$3&gt;'Project Summary'!$G$7,0,1)</f>
        <v>0</v>
      </c>
      <c r="BB35" s="1557">
        <f>BB78*INDEX('Pro Forma'!$1:$1048576,MATCH('Cash Flow_Monthly'!$A35,'Pro Forma'!$A:$A,0),MATCH('Cash Flow_Monthly'!BB$2,'Pro Forma'!$1:$1,0))*IF(BB$3&gt;'Project Summary'!$G$7,0,1)</f>
        <v>0</v>
      </c>
      <c r="BC35" s="1557">
        <f>BC78*INDEX('Pro Forma'!$1:$1048576,MATCH('Cash Flow_Monthly'!$A35,'Pro Forma'!$A:$A,0),MATCH('Cash Flow_Monthly'!BC$2,'Pro Forma'!$1:$1,0))*IF(BC$3&gt;'Project Summary'!$G$7,0,1)</f>
        <v>0</v>
      </c>
      <c r="BD35" s="1557">
        <f>BD78*INDEX('Pro Forma'!$1:$1048576,MATCH('Cash Flow_Monthly'!$A35,'Pro Forma'!$A:$A,0),MATCH('Cash Flow_Monthly'!BD$2,'Pro Forma'!$1:$1,0))*IF(BD$3&gt;'Project Summary'!$G$7,0,1)</f>
        <v>0</v>
      </c>
      <c r="BE35" s="1557">
        <f>BE78*INDEX('Pro Forma'!$1:$1048576,MATCH('Cash Flow_Monthly'!$A35,'Pro Forma'!$A:$A,0),MATCH('Cash Flow_Monthly'!BE$2,'Pro Forma'!$1:$1,0))*IF(BE$3&gt;'Project Summary'!$G$7,0,1)</f>
        <v>0</v>
      </c>
      <c r="BF35" s="1557">
        <f>BF78*INDEX('Pro Forma'!$1:$1048576,MATCH('Cash Flow_Monthly'!$A35,'Pro Forma'!$A:$A,0),MATCH('Cash Flow_Monthly'!BF$2,'Pro Forma'!$1:$1,0))*IF(BF$3&gt;'Project Summary'!$G$7,0,1)</f>
        <v>0</v>
      </c>
      <c r="BG35" s="1557">
        <f>BG78*INDEX('Pro Forma'!$1:$1048576,MATCH('Cash Flow_Monthly'!$A35,'Pro Forma'!$A:$A,0),MATCH('Cash Flow_Monthly'!BG$2,'Pro Forma'!$1:$1,0))*IF(BG$3&gt;'Project Summary'!$G$7,0,1)</f>
        <v>0</v>
      </c>
      <c r="BH35" s="1557">
        <f>BH78*INDEX('Pro Forma'!$1:$1048576,MATCH('Cash Flow_Monthly'!$A35,'Pro Forma'!$A:$A,0),MATCH('Cash Flow_Monthly'!BH$2,'Pro Forma'!$1:$1,0))*IF(BH$3&gt;'Project Summary'!$G$7,0,1)</f>
        <v>0</v>
      </c>
      <c r="BI35" s="1557">
        <f>BI78*INDEX('Pro Forma'!$1:$1048576,MATCH('Cash Flow_Monthly'!$A35,'Pro Forma'!$A:$A,0),MATCH('Cash Flow_Monthly'!BI$2,'Pro Forma'!$1:$1,0))*IF(BI$3&gt;'Project Summary'!$G$7,0,1)</f>
        <v>0</v>
      </c>
      <c r="BJ35" s="1557">
        <f>BJ78*INDEX('Pro Forma'!$1:$1048576,MATCH('Cash Flow_Monthly'!$A35,'Pro Forma'!$A:$A,0),MATCH('Cash Flow_Monthly'!BJ$2,'Pro Forma'!$1:$1,0))*IF(BJ$3&gt;'Project Summary'!$G$7,0,1)</f>
        <v>0</v>
      </c>
      <c r="BK35" s="1557">
        <f>BK78*INDEX('Pro Forma'!$1:$1048576,MATCH('Cash Flow_Monthly'!$A35,'Pro Forma'!$A:$A,0),MATCH('Cash Flow_Monthly'!BK$2,'Pro Forma'!$1:$1,0))*IF(BK$3&gt;'Project Summary'!$G$7,0,1)</f>
        <v>0</v>
      </c>
      <c r="BL35" s="1557">
        <f>BL78*INDEX('Pro Forma'!$1:$1048576,MATCH('Cash Flow_Monthly'!$A35,'Pro Forma'!$A:$A,0),MATCH('Cash Flow_Monthly'!BL$2,'Pro Forma'!$1:$1,0))*IF(BL$3&gt;'Project Summary'!$G$7,0,1)</f>
        <v>0</v>
      </c>
      <c r="BM35" s="1557">
        <f>BM78*INDEX('Pro Forma'!$1:$1048576,MATCH('Cash Flow_Monthly'!$A35,'Pro Forma'!$A:$A,0),MATCH('Cash Flow_Monthly'!BM$2,'Pro Forma'!$1:$1,0))*IF(BM$3&gt;'Project Summary'!$G$7,0,1)</f>
        <v>0</v>
      </c>
      <c r="BN35" s="1557">
        <f>BN78*INDEX('Pro Forma'!$1:$1048576,MATCH('Cash Flow_Monthly'!$A35,'Pro Forma'!$A:$A,0),MATCH('Cash Flow_Monthly'!BN$2,'Pro Forma'!$1:$1,0))*IF(BN$3&gt;'Project Summary'!$G$7,0,1)</f>
        <v>0</v>
      </c>
      <c r="BO35" s="1557">
        <f>BO78*INDEX('Pro Forma'!$1:$1048576,MATCH('Cash Flow_Monthly'!$A35,'Pro Forma'!$A:$A,0),MATCH('Cash Flow_Monthly'!BO$2,'Pro Forma'!$1:$1,0))*IF(BO$3&gt;'Project Summary'!$G$7,0,1)</f>
        <v>0</v>
      </c>
      <c r="BP35" s="1557">
        <f>BP78*INDEX('Pro Forma'!$1:$1048576,MATCH('Cash Flow_Monthly'!$A35,'Pro Forma'!$A:$A,0),MATCH('Cash Flow_Monthly'!BP$2,'Pro Forma'!$1:$1,0))*IF(BP$3&gt;'Project Summary'!$G$7,0,1)</f>
        <v>0</v>
      </c>
      <c r="BQ35" s="1557">
        <f>BQ78*INDEX('Pro Forma'!$1:$1048576,MATCH('Cash Flow_Monthly'!$A35,'Pro Forma'!$A:$A,0),MATCH('Cash Flow_Monthly'!BQ$2,'Pro Forma'!$1:$1,0))*IF(BQ$3&gt;'Project Summary'!$G$7,0,1)</f>
        <v>0</v>
      </c>
      <c r="BR35" s="1557">
        <f>BR78*INDEX('Pro Forma'!$1:$1048576,MATCH('Cash Flow_Monthly'!$A35,'Pro Forma'!$A:$A,0),MATCH('Cash Flow_Monthly'!BR$2,'Pro Forma'!$1:$1,0))*IF(BR$3&gt;'Project Summary'!$G$7,0,1)</f>
        <v>0</v>
      </c>
      <c r="BS35" s="1557">
        <f>BS78*INDEX('Pro Forma'!$1:$1048576,MATCH('Cash Flow_Monthly'!$A35,'Pro Forma'!$A:$A,0),MATCH('Cash Flow_Monthly'!BS$2,'Pro Forma'!$1:$1,0))*IF(BS$3&gt;'Project Summary'!$G$7,0,1)</f>
        <v>0</v>
      </c>
      <c r="BT35" s="1557">
        <f>BT78*INDEX('Pro Forma'!$1:$1048576,MATCH('Cash Flow_Monthly'!$A35,'Pro Forma'!$A:$A,0),MATCH('Cash Flow_Monthly'!BT$2,'Pro Forma'!$1:$1,0))*IF(BT$3&gt;'Project Summary'!$G$7,0,1)</f>
        <v>0</v>
      </c>
      <c r="BU35" s="1557">
        <f>BU78*INDEX('Pro Forma'!$1:$1048576,MATCH('Cash Flow_Monthly'!$A35,'Pro Forma'!$A:$A,0),MATCH('Cash Flow_Monthly'!BU$2,'Pro Forma'!$1:$1,0))*IF(BU$3&gt;'Project Summary'!$G$7,0,1)</f>
        <v>0</v>
      </c>
      <c r="BV35" s="1557">
        <f>BV78*INDEX('Pro Forma'!$1:$1048576,MATCH('Cash Flow_Monthly'!$A35,'Pro Forma'!$A:$A,0),MATCH('Cash Flow_Monthly'!BV$2,'Pro Forma'!$1:$1,0))*IF(BV$3&gt;'Project Summary'!$G$7,0,1)</f>
        <v>0</v>
      </c>
      <c r="BW35" s="1557">
        <f>BW78*INDEX('Pro Forma'!$1:$1048576,MATCH('Cash Flow_Monthly'!$A35,'Pro Forma'!$A:$A,0),MATCH('Cash Flow_Monthly'!BW$2,'Pro Forma'!$1:$1,0))*IF(BW$3&gt;'Project Summary'!$G$7,0,1)</f>
        <v>0</v>
      </c>
      <c r="BX35" s="1557">
        <f>BX78*INDEX('Pro Forma'!$1:$1048576,MATCH('Cash Flow_Monthly'!$A35,'Pro Forma'!$A:$A,0),MATCH('Cash Flow_Monthly'!BX$2,'Pro Forma'!$1:$1,0))*IF(BX$3&gt;'Project Summary'!$G$7,0,1)</f>
        <v>0</v>
      </c>
      <c r="BY35" s="1557">
        <f>BY78*INDEX('Pro Forma'!$1:$1048576,MATCH('Cash Flow_Monthly'!$A35,'Pro Forma'!$A:$A,0),MATCH('Cash Flow_Monthly'!BY$2,'Pro Forma'!$1:$1,0))*IF(BY$3&gt;'Project Summary'!$G$7,0,1)</f>
        <v>0</v>
      </c>
      <c r="BZ35" s="1557">
        <f>BZ78*INDEX('Pro Forma'!$1:$1048576,MATCH('Cash Flow_Monthly'!$A35,'Pro Forma'!$A:$A,0),MATCH('Cash Flow_Monthly'!BZ$2,'Pro Forma'!$1:$1,0))*IF(BZ$3&gt;'Project Summary'!$G$7,0,1)</f>
        <v>0</v>
      </c>
      <c r="CA35" s="1557">
        <f>CA78*INDEX('Pro Forma'!$1:$1048576,MATCH('Cash Flow_Monthly'!$A35,'Pro Forma'!$A:$A,0),MATCH('Cash Flow_Monthly'!CA$2,'Pro Forma'!$1:$1,0))*IF(CA$3&gt;'Project Summary'!$G$7,0,1)</f>
        <v>0</v>
      </c>
      <c r="CB35" s="1557">
        <f>CB78*INDEX('Pro Forma'!$1:$1048576,MATCH('Cash Flow_Monthly'!$A35,'Pro Forma'!$A:$A,0),MATCH('Cash Flow_Monthly'!CB$2,'Pro Forma'!$1:$1,0))*IF(CB$3&gt;'Project Summary'!$G$7,0,1)</f>
        <v>0</v>
      </c>
      <c r="CC35" s="1557">
        <f>CC78*INDEX('Pro Forma'!$1:$1048576,MATCH('Cash Flow_Monthly'!$A35,'Pro Forma'!$A:$A,0),MATCH('Cash Flow_Monthly'!CC$2,'Pro Forma'!$1:$1,0))*IF(CC$3&gt;'Project Summary'!$G$7,0,1)</f>
        <v>0</v>
      </c>
      <c r="CD35" s="1557">
        <f>CD78*INDEX('Pro Forma'!$1:$1048576,MATCH('Cash Flow_Monthly'!$A35,'Pro Forma'!$A:$A,0),MATCH('Cash Flow_Monthly'!CD$2,'Pro Forma'!$1:$1,0))*IF(CD$3&gt;'Project Summary'!$G$7,0,1)</f>
        <v>0</v>
      </c>
      <c r="CE35" s="1557">
        <f>CE78*INDEX('Pro Forma'!$1:$1048576,MATCH('Cash Flow_Monthly'!$A35,'Pro Forma'!$A:$A,0),MATCH('Cash Flow_Monthly'!CE$2,'Pro Forma'!$1:$1,0))*IF(CE$3&gt;'Project Summary'!$G$7,0,1)</f>
        <v>0</v>
      </c>
      <c r="CF35" s="1557">
        <f>CF78*INDEX('Pro Forma'!$1:$1048576,MATCH('Cash Flow_Monthly'!$A35,'Pro Forma'!$A:$A,0),MATCH('Cash Flow_Monthly'!CF$2,'Pro Forma'!$1:$1,0))*IF(CF$3&gt;'Project Summary'!$G$7,0,1)</f>
        <v>0</v>
      </c>
      <c r="CG35" s="1557">
        <f>CG78*INDEX('Pro Forma'!$1:$1048576,MATCH('Cash Flow_Monthly'!$A35,'Pro Forma'!$A:$A,0),MATCH('Cash Flow_Monthly'!CG$2,'Pro Forma'!$1:$1,0))*IF(CG$3&gt;'Project Summary'!$G$7,0,1)</f>
        <v>0</v>
      </c>
      <c r="CH35" s="1557">
        <f>CH78*INDEX('Pro Forma'!$1:$1048576,MATCH('Cash Flow_Monthly'!$A35,'Pro Forma'!$A:$A,0),MATCH('Cash Flow_Monthly'!CH$2,'Pro Forma'!$1:$1,0))*IF(CH$3&gt;'Project Summary'!$G$7,0,1)</f>
        <v>0</v>
      </c>
      <c r="CI35" s="1557">
        <f>CI78*INDEX('Pro Forma'!$1:$1048576,MATCH('Cash Flow_Monthly'!$A35,'Pro Forma'!$A:$A,0),MATCH('Cash Flow_Monthly'!CI$2,'Pro Forma'!$1:$1,0))*IF(CI$3&gt;'Project Summary'!$G$7,0,1)</f>
        <v>0</v>
      </c>
      <c r="CJ35" s="1557">
        <f>CJ78*INDEX('Pro Forma'!$1:$1048576,MATCH('Cash Flow_Monthly'!$A35,'Pro Forma'!$A:$A,0),MATCH('Cash Flow_Monthly'!CJ$2,'Pro Forma'!$1:$1,0))*IF(CJ$3&gt;'Project Summary'!$G$7,0,1)</f>
        <v>0</v>
      </c>
      <c r="CK35" s="1557">
        <f>CK78*INDEX('Pro Forma'!$1:$1048576,MATCH('Cash Flow_Monthly'!$A35,'Pro Forma'!$A:$A,0),MATCH('Cash Flow_Monthly'!CK$2,'Pro Forma'!$1:$1,0))*IF(CK$3&gt;'Project Summary'!$G$7,0,1)</f>
        <v>0</v>
      </c>
      <c r="CL35" s="1557">
        <f>CL78*INDEX('Pro Forma'!$1:$1048576,MATCH('Cash Flow_Monthly'!$A35,'Pro Forma'!$A:$A,0),MATCH('Cash Flow_Monthly'!CL$2,'Pro Forma'!$1:$1,0))*IF(CL$3&gt;'Project Summary'!$G$7,0,1)</f>
        <v>0</v>
      </c>
      <c r="CM35" s="1557">
        <f>CM78*INDEX('Pro Forma'!$1:$1048576,MATCH('Cash Flow_Monthly'!$A35,'Pro Forma'!$A:$A,0),MATCH('Cash Flow_Monthly'!CM$2,'Pro Forma'!$1:$1,0))*IF(CM$3&gt;'Project Summary'!$G$7,0,1)</f>
        <v>0</v>
      </c>
      <c r="CN35" s="1557">
        <f>CN78*INDEX('Pro Forma'!$1:$1048576,MATCH('Cash Flow_Monthly'!$A35,'Pro Forma'!$A:$A,0),MATCH('Cash Flow_Monthly'!CN$2,'Pro Forma'!$1:$1,0))*IF(CN$3&gt;'Project Summary'!$G$7,0,1)</f>
        <v>0</v>
      </c>
      <c r="CO35" s="1557">
        <f>CO78*INDEX('Pro Forma'!$1:$1048576,MATCH('Cash Flow_Monthly'!$A35,'Pro Forma'!$A:$A,0),MATCH('Cash Flow_Monthly'!CO$2,'Pro Forma'!$1:$1,0))*IF(CO$3&gt;'Project Summary'!$G$7,0,1)</f>
        <v>0</v>
      </c>
      <c r="CP35" s="1557">
        <f>CP78*INDEX('Pro Forma'!$1:$1048576,MATCH('Cash Flow_Monthly'!$A35,'Pro Forma'!$A:$A,0),MATCH('Cash Flow_Monthly'!CP$2,'Pro Forma'!$1:$1,0))*IF(CP$3&gt;'Project Summary'!$G$7,0,1)</f>
        <v>0</v>
      </c>
      <c r="CQ35" s="1557">
        <f>CQ78*INDEX('Pro Forma'!$1:$1048576,MATCH('Cash Flow_Monthly'!$A35,'Pro Forma'!$A:$A,0),MATCH('Cash Flow_Monthly'!CQ$2,'Pro Forma'!$1:$1,0))*IF(CQ$3&gt;'Project Summary'!$G$7,0,1)</f>
        <v>0</v>
      </c>
      <c r="CR35" s="1557">
        <f>CR78*INDEX('Pro Forma'!$1:$1048576,MATCH('Cash Flow_Monthly'!$A35,'Pro Forma'!$A:$A,0),MATCH('Cash Flow_Monthly'!CR$2,'Pro Forma'!$1:$1,0))*IF(CR$3&gt;'Project Summary'!$G$7,0,1)</f>
        <v>0</v>
      </c>
      <c r="CS35" s="1557">
        <f>CS78*INDEX('Pro Forma'!$1:$1048576,MATCH('Cash Flow_Monthly'!$A35,'Pro Forma'!$A:$A,0),MATCH('Cash Flow_Monthly'!CS$2,'Pro Forma'!$1:$1,0))*IF(CS$3&gt;'Project Summary'!$G$7,0,1)</f>
        <v>0</v>
      </c>
      <c r="CT35" s="1557">
        <f>CT78*INDEX('Pro Forma'!$1:$1048576,MATCH('Cash Flow_Monthly'!$A35,'Pro Forma'!$A:$A,0),MATCH('Cash Flow_Monthly'!CT$2,'Pro Forma'!$1:$1,0))*IF(CT$3&gt;'Project Summary'!$G$7,0,1)</f>
        <v>0</v>
      </c>
      <c r="CU35" s="1557">
        <f>CU78*INDEX('Pro Forma'!$1:$1048576,MATCH('Cash Flow_Monthly'!$A35,'Pro Forma'!$A:$A,0),MATCH('Cash Flow_Monthly'!CU$2,'Pro Forma'!$1:$1,0))*IF(CU$3&gt;'Project Summary'!$G$7,0,1)</f>
        <v>0</v>
      </c>
      <c r="CV35" s="1557">
        <f>CV78*INDEX('Pro Forma'!$1:$1048576,MATCH('Cash Flow_Monthly'!$A35,'Pro Forma'!$A:$A,0),MATCH('Cash Flow_Monthly'!CV$2,'Pro Forma'!$1:$1,0))*IF(CV$3&gt;'Project Summary'!$G$7,0,1)</f>
        <v>0</v>
      </c>
      <c r="CW35" s="1557">
        <f>CW78*INDEX('Pro Forma'!$1:$1048576,MATCH('Cash Flow_Monthly'!$A35,'Pro Forma'!$A:$A,0),MATCH('Cash Flow_Monthly'!CW$2,'Pro Forma'!$1:$1,0))*IF(CW$3&gt;'Project Summary'!$G$7,0,1)</f>
        <v>0</v>
      </c>
      <c r="CX35" s="1557">
        <f>CX78*INDEX('Pro Forma'!$1:$1048576,MATCH('Cash Flow_Monthly'!$A35,'Pro Forma'!$A:$A,0),MATCH('Cash Flow_Monthly'!CX$2,'Pro Forma'!$1:$1,0))*IF(CX$3&gt;'Project Summary'!$G$7,0,1)</f>
        <v>0</v>
      </c>
      <c r="CY35" s="1557">
        <f>CY78*INDEX('Pro Forma'!$1:$1048576,MATCH('Cash Flow_Monthly'!$A35,'Pro Forma'!$A:$A,0),MATCH('Cash Flow_Monthly'!CY$2,'Pro Forma'!$1:$1,0))*IF(CY$3&gt;'Project Summary'!$G$7,0,1)</f>
        <v>0</v>
      </c>
      <c r="CZ35" s="1557">
        <f>CZ78*INDEX('Pro Forma'!$1:$1048576,MATCH('Cash Flow_Monthly'!$A35,'Pro Forma'!$A:$A,0),MATCH('Cash Flow_Monthly'!CZ$2,'Pro Forma'!$1:$1,0))*IF(CZ$3&gt;'Project Summary'!$G$7,0,1)</f>
        <v>0</v>
      </c>
      <c r="DA35" s="1557">
        <f>DA78*INDEX('Pro Forma'!$1:$1048576,MATCH('Cash Flow_Monthly'!$A35,'Pro Forma'!$A:$A,0),MATCH('Cash Flow_Monthly'!DA$2,'Pro Forma'!$1:$1,0))*IF(DA$3&gt;'Project Summary'!$G$7,0,1)</f>
        <v>0</v>
      </c>
      <c r="DB35" s="1557">
        <f>DB78*INDEX('Pro Forma'!$1:$1048576,MATCH('Cash Flow_Monthly'!$A35,'Pro Forma'!$A:$A,0),MATCH('Cash Flow_Monthly'!DB$2,'Pro Forma'!$1:$1,0))*IF(DB$3&gt;'Project Summary'!$G$7,0,1)</f>
        <v>0</v>
      </c>
      <c r="DC35" s="1557">
        <f>DC78*INDEX('Pro Forma'!$1:$1048576,MATCH('Cash Flow_Monthly'!$A35,'Pro Forma'!$A:$A,0),MATCH('Cash Flow_Monthly'!DC$2,'Pro Forma'!$1:$1,0))*IF(DC$3&gt;'Project Summary'!$G$7,0,1)</f>
        <v>0</v>
      </c>
      <c r="DD35" s="1557">
        <f>DD78*INDEX('Pro Forma'!$1:$1048576,MATCH('Cash Flow_Monthly'!$A35,'Pro Forma'!$A:$A,0),MATCH('Cash Flow_Monthly'!DD$2,'Pro Forma'!$1:$1,0))*IF(DD$3&gt;'Project Summary'!$G$7,0,1)</f>
        <v>0</v>
      </c>
      <c r="DE35" s="1557">
        <f>DE78*INDEX('Pro Forma'!$1:$1048576,MATCH('Cash Flow_Monthly'!$A35,'Pro Forma'!$A:$A,0),MATCH('Cash Flow_Monthly'!DE$2,'Pro Forma'!$1:$1,0))*IF(DE$3&gt;'Project Summary'!$G$7,0,1)</f>
        <v>0</v>
      </c>
      <c r="DF35" s="1557">
        <f>DF78*INDEX('Pro Forma'!$1:$1048576,MATCH('Cash Flow_Monthly'!$A35,'Pro Forma'!$A:$A,0),MATCH('Cash Flow_Monthly'!DF$2,'Pro Forma'!$1:$1,0))*IF(DF$3&gt;'Project Summary'!$G$7,0,1)</f>
        <v>0</v>
      </c>
      <c r="DG35" s="1557">
        <f>DG78*INDEX('Pro Forma'!$1:$1048576,MATCH('Cash Flow_Monthly'!$A35,'Pro Forma'!$A:$A,0),MATCH('Cash Flow_Monthly'!DG$2,'Pro Forma'!$1:$1,0))*IF(DG$3&gt;'Project Summary'!$G$7,0,1)</f>
        <v>0</v>
      </c>
      <c r="DH35" s="1557">
        <f>DH78*INDEX('Pro Forma'!$1:$1048576,MATCH('Cash Flow_Monthly'!$A35,'Pro Forma'!$A:$A,0),MATCH('Cash Flow_Monthly'!DH$2,'Pro Forma'!$1:$1,0))*IF(DH$3&gt;'Project Summary'!$G$7,0,1)</f>
        <v>0</v>
      </c>
      <c r="DI35" s="1557">
        <f>DI78*INDEX('Pro Forma'!$1:$1048576,MATCH('Cash Flow_Monthly'!$A35,'Pro Forma'!$A:$A,0),MATCH('Cash Flow_Monthly'!DI$2,'Pro Forma'!$1:$1,0))*IF(DI$3&gt;'Project Summary'!$G$7,0,1)</f>
        <v>0</v>
      </c>
      <c r="DJ35" s="1557">
        <f>DJ78*INDEX('Pro Forma'!$1:$1048576,MATCH('Cash Flow_Monthly'!$A35,'Pro Forma'!$A:$A,0),MATCH('Cash Flow_Monthly'!DJ$2,'Pro Forma'!$1:$1,0))*IF(DJ$3&gt;'Project Summary'!$G$7,0,1)</f>
        <v>0</v>
      </c>
      <c r="DK35" s="1557">
        <f>DK78*INDEX('Pro Forma'!$1:$1048576,MATCH('Cash Flow_Monthly'!$A35,'Pro Forma'!$A:$A,0),MATCH('Cash Flow_Monthly'!DK$2,'Pro Forma'!$1:$1,0))*IF(DK$3&gt;'Project Summary'!$G$7,0,1)</f>
        <v>0</v>
      </c>
      <c r="DL35" s="1557">
        <f>DL78*INDEX('Pro Forma'!$1:$1048576,MATCH('Cash Flow_Monthly'!$A35,'Pro Forma'!$A:$A,0),MATCH('Cash Flow_Monthly'!DL$2,'Pro Forma'!$1:$1,0))*IF(DL$3&gt;'Project Summary'!$G$7,0,1)</f>
        <v>0</v>
      </c>
      <c r="DM35" s="1557">
        <f>DM78*INDEX('Pro Forma'!$1:$1048576,MATCH('Cash Flow_Monthly'!$A35,'Pro Forma'!$A:$A,0),MATCH('Cash Flow_Monthly'!DM$2,'Pro Forma'!$1:$1,0))*IF(DM$3&gt;'Project Summary'!$G$7,0,1)</f>
        <v>0</v>
      </c>
      <c r="DN35" s="1557">
        <f>DN78*INDEX('Pro Forma'!$1:$1048576,MATCH('Cash Flow_Monthly'!$A35,'Pro Forma'!$A:$A,0),MATCH('Cash Flow_Monthly'!DN$2,'Pro Forma'!$1:$1,0))*IF(DN$3&gt;'Project Summary'!$G$7,0,1)</f>
        <v>0</v>
      </c>
      <c r="DO35" s="1557">
        <f>DO78*INDEX('Pro Forma'!$1:$1048576,MATCH('Cash Flow_Monthly'!$A35,'Pro Forma'!$A:$A,0),MATCH('Cash Flow_Monthly'!DO$2,'Pro Forma'!$1:$1,0))*IF(DO$3&gt;'Project Summary'!$G$7,0,1)</f>
        <v>0</v>
      </c>
      <c r="DP35" s="1557">
        <f>DP78*INDEX('Pro Forma'!$1:$1048576,MATCH('Cash Flow_Monthly'!$A35,'Pro Forma'!$A:$A,0),MATCH('Cash Flow_Monthly'!DP$2,'Pro Forma'!$1:$1,0))*IF(DP$3&gt;'Project Summary'!$G$7,0,1)</f>
        <v>0</v>
      </c>
      <c r="DQ35" s="1557">
        <f>DQ78*INDEX('Pro Forma'!$1:$1048576,MATCH('Cash Flow_Monthly'!$A35,'Pro Forma'!$A:$A,0),MATCH('Cash Flow_Monthly'!DQ$2,'Pro Forma'!$1:$1,0))*IF(DQ$3&gt;'Project Summary'!$G$7,0,1)</f>
        <v>0</v>
      </c>
      <c r="DR35" s="1557">
        <f>DR78*INDEX('Pro Forma'!$1:$1048576,MATCH('Cash Flow_Monthly'!$A35,'Pro Forma'!$A:$A,0),MATCH('Cash Flow_Monthly'!DR$2,'Pro Forma'!$1:$1,0))*IF(DR$3&gt;'Project Summary'!$G$7,0,1)</f>
        <v>0</v>
      </c>
      <c r="DS35" s="1557">
        <f>DS78*INDEX('Pro Forma'!$1:$1048576,MATCH('Cash Flow_Monthly'!$A35,'Pro Forma'!$A:$A,0),MATCH('Cash Flow_Monthly'!DS$2,'Pro Forma'!$1:$1,0))*IF(DS$3&gt;'Project Summary'!$G$7,0,1)</f>
        <v>0</v>
      </c>
      <c r="DT35" s="1557">
        <f>DT78*INDEX('Pro Forma'!$1:$1048576,MATCH('Cash Flow_Monthly'!$A35,'Pro Forma'!$A:$A,0),MATCH('Cash Flow_Monthly'!DT$2,'Pro Forma'!$1:$1,0))*IF(DT$3&gt;'Project Summary'!$G$7,0,1)</f>
        <v>0</v>
      </c>
      <c r="DU35" s="1558"/>
    </row>
    <row r="36" spans="1:125" s="1559" customFormat="1">
      <c r="A36" s="1554" t="str">
        <f>'Pro Forma'!A39</f>
        <v xml:space="preserve">RUBS - </v>
      </c>
      <c r="B36" s="1556"/>
      <c r="C36" s="1556"/>
      <c r="D36" s="1556"/>
      <c r="E36" s="1557">
        <f>E79*INDEX('Pro Forma'!$1:$1048576,MATCH('Cash Flow_Monthly'!$A36,'Pro Forma'!$A:$A,0),MATCH('Cash Flow_Monthly'!E$2,'Pro Forma'!$1:$1,0))*IF(E$3&gt;'Project Summary'!$G$7,0,1)</f>
        <v>0</v>
      </c>
      <c r="F36" s="1557">
        <f>F79*INDEX('Pro Forma'!$1:$1048576,MATCH('Cash Flow_Monthly'!$A36,'Pro Forma'!$A:$A,0),MATCH('Cash Flow_Monthly'!F$2,'Pro Forma'!$1:$1,0))*IF(F$3&gt;'Project Summary'!$G$7,0,1)</f>
        <v>0</v>
      </c>
      <c r="G36" s="1557">
        <f>G79*INDEX('Pro Forma'!$1:$1048576,MATCH('Cash Flow_Monthly'!$A36,'Pro Forma'!$A:$A,0),MATCH('Cash Flow_Monthly'!G$2,'Pro Forma'!$1:$1,0))*IF(G$3&gt;'Project Summary'!$G$7,0,1)</f>
        <v>0</v>
      </c>
      <c r="H36" s="1557">
        <f>H79*INDEX('Pro Forma'!$1:$1048576,MATCH('Cash Flow_Monthly'!$A36,'Pro Forma'!$A:$A,0),MATCH('Cash Flow_Monthly'!H$2,'Pro Forma'!$1:$1,0))*IF(H$3&gt;'Project Summary'!$G$7,0,1)</f>
        <v>0</v>
      </c>
      <c r="I36" s="1557">
        <f>I79*INDEX('Pro Forma'!$1:$1048576,MATCH('Cash Flow_Monthly'!$A36,'Pro Forma'!$A:$A,0),MATCH('Cash Flow_Monthly'!I$2,'Pro Forma'!$1:$1,0))*IF(I$3&gt;'Project Summary'!$G$7,0,1)</f>
        <v>0</v>
      </c>
      <c r="J36" s="1557">
        <f>J79*INDEX('Pro Forma'!$1:$1048576,MATCH('Cash Flow_Monthly'!$A36,'Pro Forma'!$A:$A,0),MATCH('Cash Flow_Monthly'!J$2,'Pro Forma'!$1:$1,0))*IF(J$3&gt;'Project Summary'!$G$7,0,1)</f>
        <v>0</v>
      </c>
      <c r="K36" s="1557">
        <f>K79*INDEX('Pro Forma'!$1:$1048576,MATCH('Cash Flow_Monthly'!$A36,'Pro Forma'!$A:$A,0),MATCH('Cash Flow_Monthly'!K$2,'Pro Forma'!$1:$1,0))*IF(K$3&gt;'Project Summary'!$G$7,0,1)</f>
        <v>0</v>
      </c>
      <c r="L36" s="1557">
        <f>L79*INDEX('Pro Forma'!$1:$1048576,MATCH('Cash Flow_Monthly'!$A36,'Pro Forma'!$A:$A,0),MATCH('Cash Flow_Monthly'!L$2,'Pro Forma'!$1:$1,0))*IF(L$3&gt;'Project Summary'!$G$7,0,1)</f>
        <v>0</v>
      </c>
      <c r="M36" s="1557">
        <f>M79*INDEX('Pro Forma'!$1:$1048576,MATCH('Cash Flow_Monthly'!$A36,'Pro Forma'!$A:$A,0),MATCH('Cash Flow_Monthly'!M$2,'Pro Forma'!$1:$1,0))*IF(M$3&gt;'Project Summary'!$G$7,0,1)</f>
        <v>0</v>
      </c>
      <c r="N36" s="1557">
        <f>N79*INDEX('Pro Forma'!$1:$1048576,MATCH('Cash Flow_Monthly'!$A36,'Pro Forma'!$A:$A,0),MATCH('Cash Flow_Monthly'!N$2,'Pro Forma'!$1:$1,0))*IF(N$3&gt;'Project Summary'!$G$7,0,1)</f>
        <v>0</v>
      </c>
      <c r="O36" s="1557">
        <f>O79*INDEX('Pro Forma'!$1:$1048576,MATCH('Cash Flow_Monthly'!$A36,'Pro Forma'!$A:$A,0),MATCH('Cash Flow_Monthly'!O$2,'Pro Forma'!$1:$1,0))*IF(O$3&gt;'Project Summary'!$G$7,0,1)</f>
        <v>0</v>
      </c>
      <c r="P36" s="1557">
        <f>P79*INDEX('Pro Forma'!$1:$1048576,MATCH('Cash Flow_Monthly'!$A36,'Pro Forma'!$A:$A,0),MATCH('Cash Flow_Monthly'!P$2,'Pro Forma'!$1:$1,0))*IF(P$3&gt;'Project Summary'!$G$7,0,1)</f>
        <v>0</v>
      </c>
      <c r="Q36" s="1557">
        <f>Q79*INDEX('Pro Forma'!$1:$1048576,MATCH('Cash Flow_Monthly'!$A36,'Pro Forma'!$A:$A,0),MATCH('Cash Flow_Monthly'!Q$2,'Pro Forma'!$1:$1,0))*IF(Q$3&gt;'Project Summary'!$G$7,0,1)</f>
        <v>0</v>
      </c>
      <c r="R36" s="1557">
        <f>R79*INDEX('Pro Forma'!$1:$1048576,MATCH('Cash Flow_Monthly'!$A36,'Pro Forma'!$A:$A,0),MATCH('Cash Flow_Monthly'!R$2,'Pro Forma'!$1:$1,0))*IF(R$3&gt;'Project Summary'!$G$7,0,1)</f>
        <v>0</v>
      </c>
      <c r="S36" s="1557">
        <f>S79*INDEX('Pro Forma'!$1:$1048576,MATCH('Cash Flow_Monthly'!$A36,'Pro Forma'!$A:$A,0),MATCH('Cash Flow_Monthly'!S$2,'Pro Forma'!$1:$1,0))*IF(S$3&gt;'Project Summary'!$G$7,0,1)</f>
        <v>0</v>
      </c>
      <c r="T36" s="1557">
        <f>T79*INDEX('Pro Forma'!$1:$1048576,MATCH('Cash Flow_Monthly'!$A36,'Pro Forma'!$A:$A,0),MATCH('Cash Flow_Monthly'!T$2,'Pro Forma'!$1:$1,0))*IF(T$3&gt;'Project Summary'!$G$7,0,1)</f>
        <v>0</v>
      </c>
      <c r="U36" s="1557">
        <f>U79*INDEX('Pro Forma'!$1:$1048576,MATCH('Cash Flow_Monthly'!$A36,'Pro Forma'!$A:$A,0),MATCH('Cash Flow_Monthly'!U$2,'Pro Forma'!$1:$1,0))*IF(U$3&gt;'Project Summary'!$G$7,0,1)</f>
        <v>0</v>
      </c>
      <c r="V36" s="1557">
        <f>V79*INDEX('Pro Forma'!$1:$1048576,MATCH('Cash Flow_Monthly'!$A36,'Pro Forma'!$A:$A,0),MATCH('Cash Flow_Monthly'!V$2,'Pro Forma'!$1:$1,0))*IF(V$3&gt;'Project Summary'!$G$7,0,1)</f>
        <v>0</v>
      </c>
      <c r="W36" s="1557">
        <f>W79*INDEX('Pro Forma'!$1:$1048576,MATCH('Cash Flow_Monthly'!$A36,'Pro Forma'!$A:$A,0),MATCH('Cash Flow_Monthly'!W$2,'Pro Forma'!$1:$1,0))*IF(W$3&gt;'Project Summary'!$G$7,0,1)</f>
        <v>0</v>
      </c>
      <c r="X36" s="1557">
        <f>X79*INDEX('Pro Forma'!$1:$1048576,MATCH('Cash Flow_Monthly'!$A36,'Pro Forma'!$A:$A,0),MATCH('Cash Flow_Monthly'!X$2,'Pro Forma'!$1:$1,0))*IF(X$3&gt;'Project Summary'!$G$7,0,1)</f>
        <v>0</v>
      </c>
      <c r="Y36" s="1557">
        <f>Y79*INDEX('Pro Forma'!$1:$1048576,MATCH('Cash Flow_Monthly'!$A36,'Pro Forma'!$A:$A,0),MATCH('Cash Flow_Monthly'!Y$2,'Pro Forma'!$1:$1,0))*IF(Y$3&gt;'Project Summary'!$G$7,0,1)</f>
        <v>0</v>
      </c>
      <c r="Z36" s="1557">
        <f>Z79*INDEX('Pro Forma'!$1:$1048576,MATCH('Cash Flow_Monthly'!$A36,'Pro Forma'!$A:$A,0),MATCH('Cash Flow_Monthly'!Z$2,'Pro Forma'!$1:$1,0))*IF(Z$3&gt;'Project Summary'!$G$7,0,1)</f>
        <v>0</v>
      </c>
      <c r="AA36" s="1557">
        <f>AA79*INDEX('Pro Forma'!$1:$1048576,MATCH('Cash Flow_Monthly'!$A36,'Pro Forma'!$A:$A,0),MATCH('Cash Flow_Monthly'!AA$2,'Pro Forma'!$1:$1,0))*IF(AA$3&gt;'Project Summary'!$G$7,0,1)</f>
        <v>0</v>
      </c>
      <c r="AB36" s="1557">
        <f>AB79*INDEX('Pro Forma'!$1:$1048576,MATCH('Cash Flow_Monthly'!$A36,'Pro Forma'!$A:$A,0),MATCH('Cash Flow_Monthly'!AB$2,'Pro Forma'!$1:$1,0))*IF(AB$3&gt;'Project Summary'!$G$7,0,1)</f>
        <v>0</v>
      </c>
      <c r="AC36" s="1557">
        <f>AC79*INDEX('Pro Forma'!$1:$1048576,MATCH('Cash Flow_Monthly'!$A36,'Pro Forma'!$A:$A,0),MATCH('Cash Flow_Monthly'!AC$2,'Pro Forma'!$1:$1,0))*IF(AC$3&gt;'Project Summary'!$G$7,0,1)</f>
        <v>0</v>
      </c>
      <c r="AD36" s="1557">
        <f>AD79*INDEX('Pro Forma'!$1:$1048576,MATCH('Cash Flow_Monthly'!$A36,'Pro Forma'!$A:$A,0),MATCH('Cash Flow_Monthly'!AD$2,'Pro Forma'!$1:$1,0))*IF(AD$3&gt;'Project Summary'!$G$7,0,1)</f>
        <v>0</v>
      </c>
      <c r="AE36" s="1557">
        <f>AE79*INDEX('Pro Forma'!$1:$1048576,MATCH('Cash Flow_Monthly'!$A36,'Pro Forma'!$A:$A,0),MATCH('Cash Flow_Monthly'!AE$2,'Pro Forma'!$1:$1,0))*IF(AE$3&gt;'Project Summary'!$G$7,0,1)</f>
        <v>0</v>
      </c>
      <c r="AF36" s="1557">
        <f>AF79*INDEX('Pro Forma'!$1:$1048576,MATCH('Cash Flow_Monthly'!$A36,'Pro Forma'!$A:$A,0),MATCH('Cash Flow_Monthly'!AF$2,'Pro Forma'!$1:$1,0))*IF(AF$3&gt;'Project Summary'!$G$7,0,1)</f>
        <v>0</v>
      </c>
      <c r="AG36" s="1557">
        <f>AG79*INDEX('Pro Forma'!$1:$1048576,MATCH('Cash Flow_Monthly'!$A36,'Pro Forma'!$A:$A,0),MATCH('Cash Flow_Monthly'!AG$2,'Pro Forma'!$1:$1,0))*IF(AG$3&gt;'Project Summary'!$G$7,0,1)</f>
        <v>0</v>
      </c>
      <c r="AH36" s="1557">
        <f>AH79*INDEX('Pro Forma'!$1:$1048576,MATCH('Cash Flow_Monthly'!$A36,'Pro Forma'!$A:$A,0),MATCH('Cash Flow_Monthly'!AH$2,'Pro Forma'!$1:$1,0))*IF(AH$3&gt;'Project Summary'!$G$7,0,1)</f>
        <v>0</v>
      </c>
      <c r="AI36" s="1557">
        <f>AI79*INDEX('Pro Forma'!$1:$1048576,MATCH('Cash Flow_Monthly'!$A36,'Pro Forma'!$A:$A,0),MATCH('Cash Flow_Monthly'!AI$2,'Pro Forma'!$1:$1,0))*IF(AI$3&gt;'Project Summary'!$G$7,0,1)</f>
        <v>0</v>
      </c>
      <c r="AJ36" s="1557">
        <f>AJ79*INDEX('Pro Forma'!$1:$1048576,MATCH('Cash Flow_Monthly'!$A36,'Pro Forma'!$A:$A,0),MATCH('Cash Flow_Monthly'!AJ$2,'Pro Forma'!$1:$1,0))*IF(AJ$3&gt;'Project Summary'!$G$7,0,1)</f>
        <v>0</v>
      </c>
      <c r="AK36" s="1557">
        <f>AK79*INDEX('Pro Forma'!$1:$1048576,MATCH('Cash Flow_Monthly'!$A36,'Pro Forma'!$A:$A,0),MATCH('Cash Flow_Monthly'!AK$2,'Pro Forma'!$1:$1,0))*IF(AK$3&gt;'Project Summary'!$G$7,0,1)</f>
        <v>0</v>
      </c>
      <c r="AL36" s="1557">
        <f>AL79*INDEX('Pro Forma'!$1:$1048576,MATCH('Cash Flow_Monthly'!$A36,'Pro Forma'!$A:$A,0),MATCH('Cash Flow_Monthly'!AL$2,'Pro Forma'!$1:$1,0))*IF(AL$3&gt;'Project Summary'!$G$7,0,1)</f>
        <v>0</v>
      </c>
      <c r="AM36" s="1557">
        <f>AM79*INDEX('Pro Forma'!$1:$1048576,MATCH('Cash Flow_Monthly'!$A36,'Pro Forma'!$A:$A,0),MATCH('Cash Flow_Monthly'!AM$2,'Pro Forma'!$1:$1,0))*IF(AM$3&gt;'Project Summary'!$G$7,0,1)</f>
        <v>0</v>
      </c>
      <c r="AN36" s="1557">
        <f>AN79*INDEX('Pro Forma'!$1:$1048576,MATCH('Cash Flow_Monthly'!$A36,'Pro Forma'!$A:$A,0),MATCH('Cash Flow_Monthly'!AN$2,'Pro Forma'!$1:$1,0))*IF(AN$3&gt;'Project Summary'!$G$7,0,1)</f>
        <v>0</v>
      </c>
      <c r="AO36" s="1557">
        <f>AO79*INDEX('Pro Forma'!$1:$1048576,MATCH('Cash Flow_Monthly'!$A36,'Pro Forma'!$A:$A,0),MATCH('Cash Flow_Monthly'!AO$2,'Pro Forma'!$1:$1,0))*IF(AO$3&gt;'Project Summary'!$G$7,0,1)</f>
        <v>0</v>
      </c>
      <c r="AP36" s="1557">
        <f>AP79*INDEX('Pro Forma'!$1:$1048576,MATCH('Cash Flow_Monthly'!$A36,'Pro Forma'!$A:$A,0),MATCH('Cash Flow_Monthly'!AP$2,'Pro Forma'!$1:$1,0))*IF(AP$3&gt;'Project Summary'!$G$7,0,1)</f>
        <v>0</v>
      </c>
      <c r="AQ36" s="1557">
        <f>AQ79*INDEX('Pro Forma'!$1:$1048576,MATCH('Cash Flow_Monthly'!$A36,'Pro Forma'!$A:$A,0),MATCH('Cash Flow_Monthly'!AQ$2,'Pro Forma'!$1:$1,0))*IF(AQ$3&gt;'Project Summary'!$G$7,0,1)</f>
        <v>0</v>
      </c>
      <c r="AR36" s="1557">
        <f>AR79*INDEX('Pro Forma'!$1:$1048576,MATCH('Cash Flow_Monthly'!$A36,'Pro Forma'!$A:$A,0),MATCH('Cash Flow_Monthly'!AR$2,'Pro Forma'!$1:$1,0))*IF(AR$3&gt;'Project Summary'!$G$7,0,1)</f>
        <v>0</v>
      </c>
      <c r="AS36" s="1557">
        <f>AS79*INDEX('Pro Forma'!$1:$1048576,MATCH('Cash Flow_Monthly'!$A36,'Pro Forma'!$A:$A,0),MATCH('Cash Flow_Monthly'!AS$2,'Pro Forma'!$1:$1,0))*IF(AS$3&gt;'Project Summary'!$G$7,0,1)</f>
        <v>0</v>
      </c>
      <c r="AT36" s="1557">
        <f>AT79*INDEX('Pro Forma'!$1:$1048576,MATCH('Cash Flow_Monthly'!$A36,'Pro Forma'!$A:$A,0),MATCH('Cash Flow_Monthly'!AT$2,'Pro Forma'!$1:$1,0))*IF(AT$3&gt;'Project Summary'!$G$7,0,1)</f>
        <v>0</v>
      </c>
      <c r="AU36" s="1557">
        <f>AU79*INDEX('Pro Forma'!$1:$1048576,MATCH('Cash Flow_Monthly'!$A36,'Pro Forma'!$A:$A,0),MATCH('Cash Flow_Monthly'!AU$2,'Pro Forma'!$1:$1,0))*IF(AU$3&gt;'Project Summary'!$G$7,0,1)</f>
        <v>0</v>
      </c>
      <c r="AV36" s="1557">
        <f>AV79*INDEX('Pro Forma'!$1:$1048576,MATCH('Cash Flow_Monthly'!$A36,'Pro Forma'!$A:$A,0),MATCH('Cash Flow_Monthly'!AV$2,'Pro Forma'!$1:$1,0))*IF(AV$3&gt;'Project Summary'!$G$7,0,1)</f>
        <v>0</v>
      </c>
      <c r="AW36" s="1557">
        <f>AW79*INDEX('Pro Forma'!$1:$1048576,MATCH('Cash Flow_Monthly'!$A36,'Pro Forma'!$A:$A,0),MATCH('Cash Flow_Monthly'!AW$2,'Pro Forma'!$1:$1,0))*IF(AW$3&gt;'Project Summary'!$G$7,0,1)</f>
        <v>0</v>
      </c>
      <c r="AX36" s="1557">
        <f>AX79*INDEX('Pro Forma'!$1:$1048576,MATCH('Cash Flow_Monthly'!$A36,'Pro Forma'!$A:$A,0),MATCH('Cash Flow_Monthly'!AX$2,'Pro Forma'!$1:$1,0))*IF(AX$3&gt;'Project Summary'!$G$7,0,1)</f>
        <v>0</v>
      </c>
      <c r="AY36" s="1557">
        <f>AY79*INDEX('Pro Forma'!$1:$1048576,MATCH('Cash Flow_Monthly'!$A36,'Pro Forma'!$A:$A,0),MATCH('Cash Flow_Monthly'!AY$2,'Pro Forma'!$1:$1,0))*IF(AY$3&gt;'Project Summary'!$G$7,0,1)</f>
        <v>0</v>
      </c>
      <c r="AZ36" s="1557">
        <f>AZ79*INDEX('Pro Forma'!$1:$1048576,MATCH('Cash Flow_Monthly'!$A36,'Pro Forma'!$A:$A,0),MATCH('Cash Flow_Monthly'!AZ$2,'Pro Forma'!$1:$1,0))*IF(AZ$3&gt;'Project Summary'!$G$7,0,1)</f>
        <v>0</v>
      </c>
      <c r="BA36" s="1557">
        <f>BA79*INDEX('Pro Forma'!$1:$1048576,MATCH('Cash Flow_Monthly'!$A36,'Pro Forma'!$A:$A,0),MATCH('Cash Flow_Monthly'!BA$2,'Pro Forma'!$1:$1,0))*IF(BA$3&gt;'Project Summary'!$G$7,0,1)</f>
        <v>0</v>
      </c>
      <c r="BB36" s="1557">
        <f>BB79*INDEX('Pro Forma'!$1:$1048576,MATCH('Cash Flow_Monthly'!$A36,'Pro Forma'!$A:$A,0),MATCH('Cash Flow_Monthly'!BB$2,'Pro Forma'!$1:$1,0))*IF(BB$3&gt;'Project Summary'!$G$7,0,1)</f>
        <v>0</v>
      </c>
      <c r="BC36" s="1557">
        <f>BC79*INDEX('Pro Forma'!$1:$1048576,MATCH('Cash Flow_Monthly'!$A36,'Pro Forma'!$A:$A,0),MATCH('Cash Flow_Monthly'!BC$2,'Pro Forma'!$1:$1,0))*IF(BC$3&gt;'Project Summary'!$G$7,0,1)</f>
        <v>0</v>
      </c>
      <c r="BD36" s="1557">
        <f>BD79*INDEX('Pro Forma'!$1:$1048576,MATCH('Cash Flow_Monthly'!$A36,'Pro Forma'!$A:$A,0),MATCH('Cash Flow_Monthly'!BD$2,'Pro Forma'!$1:$1,0))*IF(BD$3&gt;'Project Summary'!$G$7,0,1)</f>
        <v>0</v>
      </c>
      <c r="BE36" s="1557">
        <f>BE79*INDEX('Pro Forma'!$1:$1048576,MATCH('Cash Flow_Monthly'!$A36,'Pro Forma'!$A:$A,0),MATCH('Cash Flow_Monthly'!BE$2,'Pro Forma'!$1:$1,0))*IF(BE$3&gt;'Project Summary'!$G$7,0,1)</f>
        <v>0</v>
      </c>
      <c r="BF36" s="1557">
        <f>BF79*INDEX('Pro Forma'!$1:$1048576,MATCH('Cash Flow_Monthly'!$A36,'Pro Forma'!$A:$A,0),MATCH('Cash Flow_Monthly'!BF$2,'Pro Forma'!$1:$1,0))*IF(BF$3&gt;'Project Summary'!$G$7,0,1)</f>
        <v>0</v>
      </c>
      <c r="BG36" s="1557">
        <f>BG79*INDEX('Pro Forma'!$1:$1048576,MATCH('Cash Flow_Monthly'!$A36,'Pro Forma'!$A:$A,0),MATCH('Cash Flow_Monthly'!BG$2,'Pro Forma'!$1:$1,0))*IF(BG$3&gt;'Project Summary'!$G$7,0,1)</f>
        <v>0</v>
      </c>
      <c r="BH36" s="1557">
        <f>BH79*INDEX('Pro Forma'!$1:$1048576,MATCH('Cash Flow_Monthly'!$A36,'Pro Forma'!$A:$A,0),MATCH('Cash Flow_Monthly'!BH$2,'Pro Forma'!$1:$1,0))*IF(BH$3&gt;'Project Summary'!$G$7,0,1)</f>
        <v>0</v>
      </c>
      <c r="BI36" s="1557">
        <f>BI79*INDEX('Pro Forma'!$1:$1048576,MATCH('Cash Flow_Monthly'!$A36,'Pro Forma'!$A:$A,0),MATCH('Cash Flow_Monthly'!BI$2,'Pro Forma'!$1:$1,0))*IF(BI$3&gt;'Project Summary'!$G$7,0,1)</f>
        <v>0</v>
      </c>
      <c r="BJ36" s="1557">
        <f>BJ79*INDEX('Pro Forma'!$1:$1048576,MATCH('Cash Flow_Monthly'!$A36,'Pro Forma'!$A:$A,0),MATCH('Cash Flow_Monthly'!BJ$2,'Pro Forma'!$1:$1,0))*IF(BJ$3&gt;'Project Summary'!$G$7,0,1)</f>
        <v>0</v>
      </c>
      <c r="BK36" s="1557">
        <f>BK79*INDEX('Pro Forma'!$1:$1048576,MATCH('Cash Flow_Monthly'!$A36,'Pro Forma'!$A:$A,0),MATCH('Cash Flow_Monthly'!BK$2,'Pro Forma'!$1:$1,0))*IF(BK$3&gt;'Project Summary'!$G$7,0,1)</f>
        <v>0</v>
      </c>
      <c r="BL36" s="1557">
        <f>BL79*INDEX('Pro Forma'!$1:$1048576,MATCH('Cash Flow_Monthly'!$A36,'Pro Forma'!$A:$A,0),MATCH('Cash Flow_Monthly'!BL$2,'Pro Forma'!$1:$1,0))*IF(BL$3&gt;'Project Summary'!$G$7,0,1)</f>
        <v>0</v>
      </c>
      <c r="BM36" s="1557">
        <f>BM79*INDEX('Pro Forma'!$1:$1048576,MATCH('Cash Flow_Monthly'!$A36,'Pro Forma'!$A:$A,0),MATCH('Cash Flow_Monthly'!BM$2,'Pro Forma'!$1:$1,0))*IF(BM$3&gt;'Project Summary'!$G$7,0,1)</f>
        <v>0</v>
      </c>
      <c r="BN36" s="1557">
        <f>BN79*INDEX('Pro Forma'!$1:$1048576,MATCH('Cash Flow_Monthly'!$A36,'Pro Forma'!$A:$A,0),MATCH('Cash Flow_Monthly'!BN$2,'Pro Forma'!$1:$1,0))*IF(BN$3&gt;'Project Summary'!$G$7,0,1)</f>
        <v>0</v>
      </c>
      <c r="BO36" s="1557">
        <f>BO79*INDEX('Pro Forma'!$1:$1048576,MATCH('Cash Flow_Monthly'!$A36,'Pro Forma'!$A:$A,0),MATCH('Cash Flow_Monthly'!BO$2,'Pro Forma'!$1:$1,0))*IF(BO$3&gt;'Project Summary'!$G$7,0,1)</f>
        <v>0</v>
      </c>
      <c r="BP36" s="1557">
        <f>BP79*INDEX('Pro Forma'!$1:$1048576,MATCH('Cash Flow_Monthly'!$A36,'Pro Forma'!$A:$A,0),MATCH('Cash Flow_Monthly'!BP$2,'Pro Forma'!$1:$1,0))*IF(BP$3&gt;'Project Summary'!$G$7,0,1)</f>
        <v>0</v>
      </c>
      <c r="BQ36" s="1557">
        <f>BQ79*INDEX('Pro Forma'!$1:$1048576,MATCH('Cash Flow_Monthly'!$A36,'Pro Forma'!$A:$A,0),MATCH('Cash Flow_Monthly'!BQ$2,'Pro Forma'!$1:$1,0))*IF(BQ$3&gt;'Project Summary'!$G$7,0,1)</f>
        <v>0</v>
      </c>
      <c r="BR36" s="1557">
        <f>BR79*INDEX('Pro Forma'!$1:$1048576,MATCH('Cash Flow_Monthly'!$A36,'Pro Forma'!$A:$A,0),MATCH('Cash Flow_Monthly'!BR$2,'Pro Forma'!$1:$1,0))*IF(BR$3&gt;'Project Summary'!$G$7,0,1)</f>
        <v>0</v>
      </c>
      <c r="BS36" s="1557">
        <f>BS79*INDEX('Pro Forma'!$1:$1048576,MATCH('Cash Flow_Monthly'!$A36,'Pro Forma'!$A:$A,0),MATCH('Cash Flow_Monthly'!BS$2,'Pro Forma'!$1:$1,0))*IF(BS$3&gt;'Project Summary'!$G$7,0,1)</f>
        <v>0</v>
      </c>
      <c r="BT36" s="1557">
        <f>BT79*INDEX('Pro Forma'!$1:$1048576,MATCH('Cash Flow_Monthly'!$A36,'Pro Forma'!$A:$A,0),MATCH('Cash Flow_Monthly'!BT$2,'Pro Forma'!$1:$1,0))*IF(BT$3&gt;'Project Summary'!$G$7,0,1)</f>
        <v>0</v>
      </c>
      <c r="BU36" s="1557">
        <f>BU79*INDEX('Pro Forma'!$1:$1048576,MATCH('Cash Flow_Monthly'!$A36,'Pro Forma'!$A:$A,0),MATCH('Cash Flow_Monthly'!BU$2,'Pro Forma'!$1:$1,0))*IF(BU$3&gt;'Project Summary'!$G$7,0,1)</f>
        <v>0</v>
      </c>
      <c r="BV36" s="1557">
        <f>BV79*INDEX('Pro Forma'!$1:$1048576,MATCH('Cash Flow_Monthly'!$A36,'Pro Forma'!$A:$A,0),MATCH('Cash Flow_Monthly'!BV$2,'Pro Forma'!$1:$1,0))*IF(BV$3&gt;'Project Summary'!$G$7,0,1)</f>
        <v>0</v>
      </c>
      <c r="BW36" s="1557">
        <f>BW79*INDEX('Pro Forma'!$1:$1048576,MATCH('Cash Flow_Monthly'!$A36,'Pro Forma'!$A:$A,0),MATCH('Cash Flow_Monthly'!BW$2,'Pro Forma'!$1:$1,0))*IF(BW$3&gt;'Project Summary'!$G$7,0,1)</f>
        <v>0</v>
      </c>
      <c r="BX36" s="1557">
        <f>BX79*INDEX('Pro Forma'!$1:$1048576,MATCH('Cash Flow_Monthly'!$A36,'Pro Forma'!$A:$A,0),MATCH('Cash Flow_Monthly'!BX$2,'Pro Forma'!$1:$1,0))*IF(BX$3&gt;'Project Summary'!$G$7,0,1)</f>
        <v>0</v>
      </c>
      <c r="BY36" s="1557">
        <f>BY79*INDEX('Pro Forma'!$1:$1048576,MATCH('Cash Flow_Monthly'!$A36,'Pro Forma'!$A:$A,0),MATCH('Cash Flow_Monthly'!BY$2,'Pro Forma'!$1:$1,0))*IF(BY$3&gt;'Project Summary'!$G$7,0,1)</f>
        <v>0</v>
      </c>
      <c r="BZ36" s="1557">
        <f>BZ79*INDEX('Pro Forma'!$1:$1048576,MATCH('Cash Flow_Monthly'!$A36,'Pro Forma'!$A:$A,0),MATCH('Cash Flow_Monthly'!BZ$2,'Pro Forma'!$1:$1,0))*IF(BZ$3&gt;'Project Summary'!$G$7,0,1)</f>
        <v>0</v>
      </c>
      <c r="CA36" s="1557">
        <f>CA79*INDEX('Pro Forma'!$1:$1048576,MATCH('Cash Flow_Monthly'!$A36,'Pro Forma'!$A:$A,0),MATCH('Cash Flow_Monthly'!CA$2,'Pro Forma'!$1:$1,0))*IF(CA$3&gt;'Project Summary'!$G$7,0,1)</f>
        <v>0</v>
      </c>
      <c r="CB36" s="1557">
        <f>CB79*INDEX('Pro Forma'!$1:$1048576,MATCH('Cash Flow_Monthly'!$A36,'Pro Forma'!$A:$A,0),MATCH('Cash Flow_Monthly'!CB$2,'Pro Forma'!$1:$1,0))*IF(CB$3&gt;'Project Summary'!$G$7,0,1)</f>
        <v>0</v>
      </c>
      <c r="CC36" s="1557">
        <f>CC79*INDEX('Pro Forma'!$1:$1048576,MATCH('Cash Flow_Monthly'!$A36,'Pro Forma'!$A:$A,0),MATCH('Cash Flow_Monthly'!CC$2,'Pro Forma'!$1:$1,0))*IF(CC$3&gt;'Project Summary'!$G$7,0,1)</f>
        <v>0</v>
      </c>
      <c r="CD36" s="1557">
        <f>CD79*INDEX('Pro Forma'!$1:$1048576,MATCH('Cash Flow_Monthly'!$A36,'Pro Forma'!$A:$A,0),MATCH('Cash Flow_Monthly'!CD$2,'Pro Forma'!$1:$1,0))*IF(CD$3&gt;'Project Summary'!$G$7,0,1)</f>
        <v>0</v>
      </c>
      <c r="CE36" s="1557">
        <f>CE79*INDEX('Pro Forma'!$1:$1048576,MATCH('Cash Flow_Monthly'!$A36,'Pro Forma'!$A:$A,0),MATCH('Cash Flow_Monthly'!CE$2,'Pro Forma'!$1:$1,0))*IF(CE$3&gt;'Project Summary'!$G$7,0,1)</f>
        <v>0</v>
      </c>
      <c r="CF36" s="1557">
        <f>CF79*INDEX('Pro Forma'!$1:$1048576,MATCH('Cash Flow_Monthly'!$A36,'Pro Forma'!$A:$A,0),MATCH('Cash Flow_Monthly'!CF$2,'Pro Forma'!$1:$1,0))*IF(CF$3&gt;'Project Summary'!$G$7,0,1)</f>
        <v>0</v>
      </c>
      <c r="CG36" s="1557">
        <f>CG79*INDEX('Pro Forma'!$1:$1048576,MATCH('Cash Flow_Monthly'!$A36,'Pro Forma'!$A:$A,0),MATCH('Cash Flow_Monthly'!CG$2,'Pro Forma'!$1:$1,0))*IF(CG$3&gt;'Project Summary'!$G$7,0,1)</f>
        <v>0</v>
      </c>
      <c r="CH36" s="1557">
        <f>CH79*INDEX('Pro Forma'!$1:$1048576,MATCH('Cash Flow_Monthly'!$A36,'Pro Forma'!$A:$A,0),MATCH('Cash Flow_Monthly'!CH$2,'Pro Forma'!$1:$1,0))*IF(CH$3&gt;'Project Summary'!$G$7,0,1)</f>
        <v>0</v>
      </c>
      <c r="CI36" s="1557">
        <f>CI79*INDEX('Pro Forma'!$1:$1048576,MATCH('Cash Flow_Monthly'!$A36,'Pro Forma'!$A:$A,0),MATCH('Cash Flow_Monthly'!CI$2,'Pro Forma'!$1:$1,0))*IF(CI$3&gt;'Project Summary'!$G$7,0,1)</f>
        <v>0</v>
      </c>
      <c r="CJ36" s="1557">
        <f>CJ79*INDEX('Pro Forma'!$1:$1048576,MATCH('Cash Flow_Monthly'!$A36,'Pro Forma'!$A:$A,0),MATCH('Cash Flow_Monthly'!CJ$2,'Pro Forma'!$1:$1,0))*IF(CJ$3&gt;'Project Summary'!$G$7,0,1)</f>
        <v>0</v>
      </c>
      <c r="CK36" s="1557">
        <f>CK79*INDEX('Pro Forma'!$1:$1048576,MATCH('Cash Flow_Monthly'!$A36,'Pro Forma'!$A:$A,0),MATCH('Cash Flow_Monthly'!CK$2,'Pro Forma'!$1:$1,0))*IF(CK$3&gt;'Project Summary'!$G$7,0,1)</f>
        <v>0</v>
      </c>
      <c r="CL36" s="1557">
        <f>CL79*INDEX('Pro Forma'!$1:$1048576,MATCH('Cash Flow_Monthly'!$A36,'Pro Forma'!$A:$A,0),MATCH('Cash Flow_Monthly'!CL$2,'Pro Forma'!$1:$1,0))*IF(CL$3&gt;'Project Summary'!$G$7,0,1)</f>
        <v>0</v>
      </c>
      <c r="CM36" s="1557">
        <f>CM79*INDEX('Pro Forma'!$1:$1048576,MATCH('Cash Flow_Monthly'!$A36,'Pro Forma'!$A:$A,0),MATCH('Cash Flow_Monthly'!CM$2,'Pro Forma'!$1:$1,0))*IF(CM$3&gt;'Project Summary'!$G$7,0,1)</f>
        <v>0</v>
      </c>
      <c r="CN36" s="1557">
        <f>CN79*INDEX('Pro Forma'!$1:$1048576,MATCH('Cash Flow_Monthly'!$A36,'Pro Forma'!$A:$A,0),MATCH('Cash Flow_Monthly'!CN$2,'Pro Forma'!$1:$1,0))*IF(CN$3&gt;'Project Summary'!$G$7,0,1)</f>
        <v>0</v>
      </c>
      <c r="CO36" s="1557">
        <f>CO79*INDEX('Pro Forma'!$1:$1048576,MATCH('Cash Flow_Monthly'!$A36,'Pro Forma'!$A:$A,0),MATCH('Cash Flow_Monthly'!CO$2,'Pro Forma'!$1:$1,0))*IF(CO$3&gt;'Project Summary'!$G$7,0,1)</f>
        <v>0</v>
      </c>
      <c r="CP36" s="1557">
        <f>CP79*INDEX('Pro Forma'!$1:$1048576,MATCH('Cash Flow_Monthly'!$A36,'Pro Forma'!$A:$A,0),MATCH('Cash Flow_Monthly'!CP$2,'Pro Forma'!$1:$1,0))*IF(CP$3&gt;'Project Summary'!$G$7,0,1)</f>
        <v>0</v>
      </c>
      <c r="CQ36" s="1557">
        <f>CQ79*INDEX('Pro Forma'!$1:$1048576,MATCH('Cash Flow_Monthly'!$A36,'Pro Forma'!$A:$A,0),MATCH('Cash Flow_Monthly'!CQ$2,'Pro Forma'!$1:$1,0))*IF(CQ$3&gt;'Project Summary'!$G$7,0,1)</f>
        <v>0</v>
      </c>
      <c r="CR36" s="1557">
        <f>CR79*INDEX('Pro Forma'!$1:$1048576,MATCH('Cash Flow_Monthly'!$A36,'Pro Forma'!$A:$A,0),MATCH('Cash Flow_Monthly'!CR$2,'Pro Forma'!$1:$1,0))*IF(CR$3&gt;'Project Summary'!$G$7,0,1)</f>
        <v>0</v>
      </c>
      <c r="CS36" s="1557">
        <f>CS79*INDEX('Pro Forma'!$1:$1048576,MATCH('Cash Flow_Monthly'!$A36,'Pro Forma'!$A:$A,0),MATCH('Cash Flow_Monthly'!CS$2,'Pro Forma'!$1:$1,0))*IF(CS$3&gt;'Project Summary'!$G$7,0,1)</f>
        <v>0</v>
      </c>
      <c r="CT36" s="1557">
        <f>CT79*INDEX('Pro Forma'!$1:$1048576,MATCH('Cash Flow_Monthly'!$A36,'Pro Forma'!$A:$A,0),MATCH('Cash Flow_Monthly'!CT$2,'Pro Forma'!$1:$1,0))*IF(CT$3&gt;'Project Summary'!$G$7,0,1)</f>
        <v>0</v>
      </c>
      <c r="CU36" s="1557">
        <f>CU79*INDEX('Pro Forma'!$1:$1048576,MATCH('Cash Flow_Monthly'!$A36,'Pro Forma'!$A:$A,0),MATCH('Cash Flow_Monthly'!CU$2,'Pro Forma'!$1:$1,0))*IF(CU$3&gt;'Project Summary'!$G$7,0,1)</f>
        <v>0</v>
      </c>
      <c r="CV36" s="1557">
        <f>CV79*INDEX('Pro Forma'!$1:$1048576,MATCH('Cash Flow_Monthly'!$A36,'Pro Forma'!$A:$A,0),MATCH('Cash Flow_Monthly'!CV$2,'Pro Forma'!$1:$1,0))*IF(CV$3&gt;'Project Summary'!$G$7,0,1)</f>
        <v>0</v>
      </c>
      <c r="CW36" s="1557">
        <f>CW79*INDEX('Pro Forma'!$1:$1048576,MATCH('Cash Flow_Monthly'!$A36,'Pro Forma'!$A:$A,0),MATCH('Cash Flow_Monthly'!CW$2,'Pro Forma'!$1:$1,0))*IF(CW$3&gt;'Project Summary'!$G$7,0,1)</f>
        <v>0</v>
      </c>
      <c r="CX36" s="1557">
        <f>CX79*INDEX('Pro Forma'!$1:$1048576,MATCH('Cash Flow_Monthly'!$A36,'Pro Forma'!$A:$A,0),MATCH('Cash Flow_Monthly'!CX$2,'Pro Forma'!$1:$1,0))*IF(CX$3&gt;'Project Summary'!$G$7,0,1)</f>
        <v>0</v>
      </c>
      <c r="CY36" s="1557">
        <f>CY79*INDEX('Pro Forma'!$1:$1048576,MATCH('Cash Flow_Monthly'!$A36,'Pro Forma'!$A:$A,0),MATCH('Cash Flow_Monthly'!CY$2,'Pro Forma'!$1:$1,0))*IF(CY$3&gt;'Project Summary'!$G$7,0,1)</f>
        <v>0</v>
      </c>
      <c r="CZ36" s="1557">
        <f>CZ79*INDEX('Pro Forma'!$1:$1048576,MATCH('Cash Flow_Monthly'!$A36,'Pro Forma'!$A:$A,0),MATCH('Cash Flow_Monthly'!CZ$2,'Pro Forma'!$1:$1,0))*IF(CZ$3&gt;'Project Summary'!$G$7,0,1)</f>
        <v>0</v>
      </c>
      <c r="DA36" s="1557">
        <f>DA79*INDEX('Pro Forma'!$1:$1048576,MATCH('Cash Flow_Monthly'!$A36,'Pro Forma'!$A:$A,0),MATCH('Cash Flow_Monthly'!DA$2,'Pro Forma'!$1:$1,0))*IF(DA$3&gt;'Project Summary'!$G$7,0,1)</f>
        <v>0</v>
      </c>
      <c r="DB36" s="1557">
        <f>DB79*INDEX('Pro Forma'!$1:$1048576,MATCH('Cash Flow_Monthly'!$A36,'Pro Forma'!$A:$A,0),MATCH('Cash Flow_Monthly'!DB$2,'Pro Forma'!$1:$1,0))*IF(DB$3&gt;'Project Summary'!$G$7,0,1)</f>
        <v>0</v>
      </c>
      <c r="DC36" s="1557">
        <f>DC79*INDEX('Pro Forma'!$1:$1048576,MATCH('Cash Flow_Monthly'!$A36,'Pro Forma'!$A:$A,0),MATCH('Cash Flow_Monthly'!DC$2,'Pro Forma'!$1:$1,0))*IF(DC$3&gt;'Project Summary'!$G$7,0,1)</f>
        <v>0</v>
      </c>
      <c r="DD36" s="1557">
        <f>DD79*INDEX('Pro Forma'!$1:$1048576,MATCH('Cash Flow_Monthly'!$A36,'Pro Forma'!$A:$A,0),MATCH('Cash Flow_Monthly'!DD$2,'Pro Forma'!$1:$1,0))*IF(DD$3&gt;'Project Summary'!$G$7,0,1)</f>
        <v>0</v>
      </c>
      <c r="DE36" s="1557">
        <f>DE79*INDEX('Pro Forma'!$1:$1048576,MATCH('Cash Flow_Monthly'!$A36,'Pro Forma'!$A:$A,0),MATCH('Cash Flow_Monthly'!DE$2,'Pro Forma'!$1:$1,0))*IF(DE$3&gt;'Project Summary'!$G$7,0,1)</f>
        <v>0</v>
      </c>
      <c r="DF36" s="1557">
        <f>DF79*INDEX('Pro Forma'!$1:$1048576,MATCH('Cash Flow_Monthly'!$A36,'Pro Forma'!$A:$A,0),MATCH('Cash Flow_Monthly'!DF$2,'Pro Forma'!$1:$1,0))*IF(DF$3&gt;'Project Summary'!$G$7,0,1)</f>
        <v>0</v>
      </c>
      <c r="DG36" s="1557">
        <f>DG79*INDEX('Pro Forma'!$1:$1048576,MATCH('Cash Flow_Monthly'!$A36,'Pro Forma'!$A:$A,0),MATCH('Cash Flow_Monthly'!DG$2,'Pro Forma'!$1:$1,0))*IF(DG$3&gt;'Project Summary'!$G$7,0,1)</f>
        <v>0</v>
      </c>
      <c r="DH36" s="1557">
        <f>DH79*INDEX('Pro Forma'!$1:$1048576,MATCH('Cash Flow_Monthly'!$A36,'Pro Forma'!$A:$A,0),MATCH('Cash Flow_Monthly'!DH$2,'Pro Forma'!$1:$1,0))*IF(DH$3&gt;'Project Summary'!$G$7,0,1)</f>
        <v>0</v>
      </c>
      <c r="DI36" s="1557">
        <f>DI79*INDEX('Pro Forma'!$1:$1048576,MATCH('Cash Flow_Monthly'!$A36,'Pro Forma'!$A:$A,0),MATCH('Cash Flow_Monthly'!DI$2,'Pro Forma'!$1:$1,0))*IF(DI$3&gt;'Project Summary'!$G$7,0,1)</f>
        <v>0</v>
      </c>
      <c r="DJ36" s="1557">
        <f>DJ79*INDEX('Pro Forma'!$1:$1048576,MATCH('Cash Flow_Monthly'!$A36,'Pro Forma'!$A:$A,0),MATCH('Cash Flow_Monthly'!DJ$2,'Pro Forma'!$1:$1,0))*IF(DJ$3&gt;'Project Summary'!$G$7,0,1)</f>
        <v>0</v>
      </c>
      <c r="DK36" s="1557">
        <f>DK79*INDEX('Pro Forma'!$1:$1048576,MATCH('Cash Flow_Monthly'!$A36,'Pro Forma'!$A:$A,0),MATCH('Cash Flow_Monthly'!DK$2,'Pro Forma'!$1:$1,0))*IF(DK$3&gt;'Project Summary'!$G$7,0,1)</f>
        <v>0</v>
      </c>
      <c r="DL36" s="1557">
        <f>DL79*INDEX('Pro Forma'!$1:$1048576,MATCH('Cash Flow_Monthly'!$A36,'Pro Forma'!$A:$A,0),MATCH('Cash Flow_Monthly'!DL$2,'Pro Forma'!$1:$1,0))*IF(DL$3&gt;'Project Summary'!$G$7,0,1)</f>
        <v>0</v>
      </c>
      <c r="DM36" s="1557">
        <f>DM79*INDEX('Pro Forma'!$1:$1048576,MATCH('Cash Flow_Monthly'!$A36,'Pro Forma'!$A:$A,0),MATCH('Cash Flow_Monthly'!DM$2,'Pro Forma'!$1:$1,0))*IF(DM$3&gt;'Project Summary'!$G$7,0,1)</f>
        <v>0</v>
      </c>
      <c r="DN36" s="1557">
        <f>DN79*INDEX('Pro Forma'!$1:$1048576,MATCH('Cash Flow_Monthly'!$A36,'Pro Forma'!$A:$A,0),MATCH('Cash Flow_Monthly'!DN$2,'Pro Forma'!$1:$1,0))*IF(DN$3&gt;'Project Summary'!$G$7,0,1)</f>
        <v>0</v>
      </c>
      <c r="DO36" s="1557">
        <f>DO79*INDEX('Pro Forma'!$1:$1048576,MATCH('Cash Flow_Monthly'!$A36,'Pro Forma'!$A:$A,0),MATCH('Cash Flow_Monthly'!DO$2,'Pro Forma'!$1:$1,0))*IF(DO$3&gt;'Project Summary'!$G$7,0,1)</f>
        <v>0</v>
      </c>
      <c r="DP36" s="1557">
        <f>DP79*INDEX('Pro Forma'!$1:$1048576,MATCH('Cash Flow_Monthly'!$A36,'Pro Forma'!$A:$A,0),MATCH('Cash Flow_Monthly'!DP$2,'Pro Forma'!$1:$1,0))*IF(DP$3&gt;'Project Summary'!$G$7,0,1)</f>
        <v>0</v>
      </c>
      <c r="DQ36" s="1557">
        <f>DQ79*INDEX('Pro Forma'!$1:$1048576,MATCH('Cash Flow_Monthly'!$A36,'Pro Forma'!$A:$A,0),MATCH('Cash Flow_Monthly'!DQ$2,'Pro Forma'!$1:$1,0))*IF(DQ$3&gt;'Project Summary'!$G$7,0,1)</f>
        <v>0</v>
      </c>
      <c r="DR36" s="1557">
        <f>DR79*INDEX('Pro Forma'!$1:$1048576,MATCH('Cash Flow_Monthly'!$A36,'Pro Forma'!$A:$A,0),MATCH('Cash Flow_Monthly'!DR$2,'Pro Forma'!$1:$1,0))*IF(DR$3&gt;'Project Summary'!$G$7,0,1)</f>
        <v>0</v>
      </c>
      <c r="DS36" s="1557">
        <f>DS79*INDEX('Pro Forma'!$1:$1048576,MATCH('Cash Flow_Monthly'!$A36,'Pro Forma'!$A:$A,0),MATCH('Cash Flow_Monthly'!DS$2,'Pro Forma'!$1:$1,0))*IF(DS$3&gt;'Project Summary'!$G$7,0,1)</f>
        <v>0</v>
      </c>
      <c r="DT36" s="1557">
        <f>DT79*INDEX('Pro Forma'!$1:$1048576,MATCH('Cash Flow_Monthly'!$A36,'Pro Forma'!$A:$A,0),MATCH('Cash Flow_Monthly'!DT$2,'Pro Forma'!$1:$1,0))*IF(DT$3&gt;'Project Summary'!$G$7,0,1)</f>
        <v>0</v>
      </c>
      <c r="DU36" s="1558"/>
    </row>
    <row r="37" spans="1:125" s="1559" customFormat="1">
      <c r="A37" s="1554" t="str">
        <f>'Pro Forma'!A40</f>
        <v xml:space="preserve">RUBS - </v>
      </c>
      <c r="B37" s="1556"/>
      <c r="C37" s="1556"/>
      <c r="D37" s="1556"/>
      <c r="E37" s="1557">
        <f>E80*INDEX('Pro Forma'!$1:$1048576,MATCH('Cash Flow_Monthly'!$A37,'Pro Forma'!$A:$A,0),MATCH('Cash Flow_Monthly'!E$2,'Pro Forma'!$1:$1,0))*IF(E$3&gt;'Project Summary'!$G$7,0,1)</f>
        <v>0</v>
      </c>
      <c r="F37" s="1557">
        <f>F80*INDEX('Pro Forma'!$1:$1048576,MATCH('Cash Flow_Monthly'!$A37,'Pro Forma'!$A:$A,0),MATCH('Cash Flow_Monthly'!F$2,'Pro Forma'!$1:$1,0))*IF(F$3&gt;'Project Summary'!$G$7,0,1)</f>
        <v>0</v>
      </c>
      <c r="G37" s="1557">
        <f>G80*INDEX('Pro Forma'!$1:$1048576,MATCH('Cash Flow_Monthly'!$A37,'Pro Forma'!$A:$A,0),MATCH('Cash Flow_Monthly'!G$2,'Pro Forma'!$1:$1,0))*IF(G$3&gt;'Project Summary'!$G$7,0,1)</f>
        <v>0</v>
      </c>
      <c r="H37" s="1557">
        <f>H80*INDEX('Pro Forma'!$1:$1048576,MATCH('Cash Flow_Monthly'!$A37,'Pro Forma'!$A:$A,0),MATCH('Cash Flow_Monthly'!H$2,'Pro Forma'!$1:$1,0))*IF(H$3&gt;'Project Summary'!$G$7,0,1)</f>
        <v>0</v>
      </c>
      <c r="I37" s="1557">
        <f>I80*INDEX('Pro Forma'!$1:$1048576,MATCH('Cash Flow_Monthly'!$A37,'Pro Forma'!$A:$A,0),MATCH('Cash Flow_Monthly'!I$2,'Pro Forma'!$1:$1,0))*IF(I$3&gt;'Project Summary'!$G$7,0,1)</f>
        <v>0</v>
      </c>
      <c r="J37" s="1557">
        <f>J80*INDEX('Pro Forma'!$1:$1048576,MATCH('Cash Flow_Monthly'!$A37,'Pro Forma'!$A:$A,0),MATCH('Cash Flow_Monthly'!J$2,'Pro Forma'!$1:$1,0))*IF(J$3&gt;'Project Summary'!$G$7,0,1)</f>
        <v>0</v>
      </c>
      <c r="K37" s="1557">
        <f>K80*INDEX('Pro Forma'!$1:$1048576,MATCH('Cash Flow_Monthly'!$A37,'Pro Forma'!$A:$A,0),MATCH('Cash Flow_Monthly'!K$2,'Pro Forma'!$1:$1,0))*IF(K$3&gt;'Project Summary'!$G$7,0,1)</f>
        <v>0</v>
      </c>
      <c r="L37" s="1557">
        <f>L80*INDEX('Pro Forma'!$1:$1048576,MATCH('Cash Flow_Monthly'!$A37,'Pro Forma'!$A:$A,0),MATCH('Cash Flow_Monthly'!L$2,'Pro Forma'!$1:$1,0))*IF(L$3&gt;'Project Summary'!$G$7,0,1)</f>
        <v>0</v>
      </c>
      <c r="M37" s="1557">
        <f>M80*INDEX('Pro Forma'!$1:$1048576,MATCH('Cash Flow_Monthly'!$A37,'Pro Forma'!$A:$A,0),MATCH('Cash Flow_Monthly'!M$2,'Pro Forma'!$1:$1,0))*IF(M$3&gt;'Project Summary'!$G$7,0,1)</f>
        <v>0</v>
      </c>
      <c r="N37" s="1557">
        <f>N80*INDEX('Pro Forma'!$1:$1048576,MATCH('Cash Flow_Monthly'!$A37,'Pro Forma'!$A:$A,0),MATCH('Cash Flow_Monthly'!N$2,'Pro Forma'!$1:$1,0))*IF(N$3&gt;'Project Summary'!$G$7,0,1)</f>
        <v>0</v>
      </c>
      <c r="O37" s="1557">
        <f>O80*INDEX('Pro Forma'!$1:$1048576,MATCH('Cash Flow_Monthly'!$A37,'Pro Forma'!$A:$A,0),MATCH('Cash Flow_Monthly'!O$2,'Pro Forma'!$1:$1,0))*IF(O$3&gt;'Project Summary'!$G$7,0,1)</f>
        <v>0</v>
      </c>
      <c r="P37" s="1557">
        <f>P80*INDEX('Pro Forma'!$1:$1048576,MATCH('Cash Flow_Monthly'!$A37,'Pro Forma'!$A:$A,0),MATCH('Cash Flow_Monthly'!P$2,'Pro Forma'!$1:$1,0))*IF(P$3&gt;'Project Summary'!$G$7,0,1)</f>
        <v>0</v>
      </c>
      <c r="Q37" s="1557">
        <f>Q80*INDEX('Pro Forma'!$1:$1048576,MATCH('Cash Flow_Monthly'!$A37,'Pro Forma'!$A:$A,0),MATCH('Cash Flow_Monthly'!Q$2,'Pro Forma'!$1:$1,0))*IF(Q$3&gt;'Project Summary'!$G$7,0,1)</f>
        <v>0</v>
      </c>
      <c r="R37" s="1557">
        <f>R80*INDEX('Pro Forma'!$1:$1048576,MATCH('Cash Flow_Monthly'!$A37,'Pro Forma'!$A:$A,0),MATCH('Cash Flow_Monthly'!R$2,'Pro Forma'!$1:$1,0))*IF(R$3&gt;'Project Summary'!$G$7,0,1)</f>
        <v>0</v>
      </c>
      <c r="S37" s="1557">
        <f>S80*INDEX('Pro Forma'!$1:$1048576,MATCH('Cash Flow_Monthly'!$A37,'Pro Forma'!$A:$A,0),MATCH('Cash Flow_Monthly'!S$2,'Pro Forma'!$1:$1,0))*IF(S$3&gt;'Project Summary'!$G$7,0,1)</f>
        <v>0</v>
      </c>
      <c r="T37" s="1557">
        <f>T80*INDEX('Pro Forma'!$1:$1048576,MATCH('Cash Flow_Monthly'!$A37,'Pro Forma'!$A:$A,0),MATCH('Cash Flow_Monthly'!T$2,'Pro Forma'!$1:$1,0))*IF(T$3&gt;'Project Summary'!$G$7,0,1)</f>
        <v>0</v>
      </c>
      <c r="U37" s="1557">
        <f>U80*INDEX('Pro Forma'!$1:$1048576,MATCH('Cash Flow_Monthly'!$A37,'Pro Forma'!$A:$A,0),MATCH('Cash Flow_Monthly'!U$2,'Pro Forma'!$1:$1,0))*IF(U$3&gt;'Project Summary'!$G$7,0,1)</f>
        <v>0</v>
      </c>
      <c r="V37" s="1557">
        <f>V80*INDEX('Pro Forma'!$1:$1048576,MATCH('Cash Flow_Monthly'!$A37,'Pro Forma'!$A:$A,0),MATCH('Cash Flow_Monthly'!V$2,'Pro Forma'!$1:$1,0))*IF(V$3&gt;'Project Summary'!$G$7,0,1)</f>
        <v>0</v>
      </c>
      <c r="W37" s="1557">
        <f>W80*INDEX('Pro Forma'!$1:$1048576,MATCH('Cash Flow_Monthly'!$A37,'Pro Forma'!$A:$A,0),MATCH('Cash Flow_Monthly'!W$2,'Pro Forma'!$1:$1,0))*IF(W$3&gt;'Project Summary'!$G$7,0,1)</f>
        <v>0</v>
      </c>
      <c r="X37" s="1557">
        <f>X80*INDEX('Pro Forma'!$1:$1048576,MATCH('Cash Flow_Monthly'!$A37,'Pro Forma'!$A:$A,0),MATCH('Cash Flow_Monthly'!X$2,'Pro Forma'!$1:$1,0))*IF(X$3&gt;'Project Summary'!$G$7,0,1)</f>
        <v>0</v>
      </c>
      <c r="Y37" s="1557">
        <f>Y80*INDEX('Pro Forma'!$1:$1048576,MATCH('Cash Flow_Monthly'!$A37,'Pro Forma'!$A:$A,0),MATCH('Cash Flow_Monthly'!Y$2,'Pro Forma'!$1:$1,0))*IF(Y$3&gt;'Project Summary'!$G$7,0,1)</f>
        <v>0</v>
      </c>
      <c r="Z37" s="1557">
        <f>Z80*INDEX('Pro Forma'!$1:$1048576,MATCH('Cash Flow_Monthly'!$A37,'Pro Forma'!$A:$A,0),MATCH('Cash Flow_Monthly'!Z$2,'Pro Forma'!$1:$1,0))*IF(Z$3&gt;'Project Summary'!$G$7,0,1)</f>
        <v>0</v>
      </c>
      <c r="AA37" s="1557">
        <f>AA80*INDEX('Pro Forma'!$1:$1048576,MATCH('Cash Flow_Monthly'!$A37,'Pro Forma'!$A:$A,0),MATCH('Cash Flow_Monthly'!AA$2,'Pro Forma'!$1:$1,0))*IF(AA$3&gt;'Project Summary'!$G$7,0,1)</f>
        <v>0</v>
      </c>
      <c r="AB37" s="1557">
        <f>AB80*INDEX('Pro Forma'!$1:$1048576,MATCH('Cash Flow_Monthly'!$A37,'Pro Forma'!$A:$A,0),MATCH('Cash Flow_Monthly'!AB$2,'Pro Forma'!$1:$1,0))*IF(AB$3&gt;'Project Summary'!$G$7,0,1)</f>
        <v>0</v>
      </c>
      <c r="AC37" s="1557">
        <f>AC80*INDEX('Pro Forma'!$1:$1048576,MATCH('Cash Flow_Monthly'!$A37,'Pro Forma'!$A:$A,0),MATCH('Cash Flow_Monthly'!AC$2,'Pro Forma'!$1:$1,0))*IF(AC$3&gt;'Project Summary'!$G$7,0,1)</f>
        <v>0</v>
      </c>
      <c r="AD37" s="1557">
        <f>AD80*INDEX('Pro Forma'!$1:$1048576,MATCH('Cash Flow_Monthly'!$A37,'Pro Forma'!$A:$A,0),MATCH('Cash Flow_Monthly'!AD$2,'Pro Forma'!$1:$1,0))*IF(AD$3&gt;'Project Summary'!$G$7,0,1)</f>
        <v>0</v>
      </c>
      <c r="AE37" s="1557">
        <f>AE80*INDEX('Pro Forma'!$1:$1048576,MATCH('Cash Flow_Monthly'!$A37,'Pro Forma'!$A:$A,0),MATCH('Cash Flow_Monthly'!AE$2,'Pro Forma'!$1:$1,0))*IF(AE$3&gt;'Project Summary'!$G$7,0,1)</f>
        <v>0</v>
      </c>
      <c r="AF37" s="1557">
        <f>AF80*INDEX('Pro Forma'!$1:$1048576,MATCH('Cash Flow_Monthly'!$A37,'Pro Forma'!$A:$A,0),MATCH('Cash Flow_Monthly'!AF$2,'Pro Forma'!$1:$1,0))*IF(AF$3&gt;'Project Summary'!$G$7,0,1)</f>
        <v>0</v>
      </c>
      <c r="AG37" s="1557">
        <f>AG80*INDEX('Pro Forma'!$1:$1048576,MATCH('Cash Flow_Monthly'!$A37,'Pro Forma'!$A:$A,0),MATCH('Cash Flow_Monthly'!AG$2,'Pro Forma'!$1:$1,0))*IF(AG$3&gt;'Project Summary'!$G$7,0,1)</f>
        <v>0</v>
      </c>
      <c r="AH37" s="1557">
        <f>AH80*INDEX('Pro Forma'!$1:$1048576,MATCH('Cash Flow_Monthly'!$A37,'Pro Forma'!$A:$A,0),MATCH('Cash Flow_Monthly'!AH$2,'Pro Forma'!$1:$1,0))*IF(AH$3&gt;'Project Summary'!$G$7,0,1)</f>
        <v>0</v>
      </c>
      <c r="AI37" s="1557">
        <f>AI80*INDEX('Pro Forma'!$1:$1048576,MATCH('Cash Flow_Monthly'!$A37,'Pro Forma'!$A:$A,0),MATCH('Cash Flow_Monthly'!AI$2,'Pro Forma'!$1:$1,0))*IF(AI$3&gt;'Project Summary'!$G$7,0,1)</f>
        <v>0</v>
      </c>
      <c r="AJ37" s="1557">
        <f>AJ80*INDEX('Pro Forma'!$1:$1048576,MATCH('Cash Flow_Monthly'!$A37,'Pro Forma'!$A:$A,0),MATCH('Cash Flow_Monthly'!AJ$2,'Pro Forma'!$1:$1,0))*IF(AJ$3&gt;'Project Summary'!$G$7,0,1)</f>
        <v>0</v>
      </c>
      <c r="AK37" s="1557">
        <f>AK80*INDEX('Pro Forma'!$1:$1048576,MATCH('Cash Flow_Monthly'!$A37,'Pro Forma'!$A:$A,0),MATCH('Cash Flow_Monthly'!AK$2,'Pro Forma'!$1:$1,0))*IF(AK$3&gt;'Project Summary'!$G$7,0,1)</f>
        <v>0</v>
      </c>
      <c r="AL37" s="1557">
        <f>AL80*INDEX('Pro Forma'!$1:$1048576,MATCH('Cash Flow_Monthly'!$A37,'Pro Forma'!$A:$A,0),MATCH('Cash Flow_Monthly'!AL$2,'Pro Forma'!$1:$1,0))*IF(AL$3&gt;'Project Summary'!$G$7,0,1)</f>
        <v>0</v>
      </c>
      <c r="AM37" s="1557">
        <f>AM80*INDEX('Pro Forma'!$1:$1048576,MATCH('Cash Flow_Monthly'!$A37,'Pro Forma'!$A:$A,0),MATCH('Cash Flow_Monthly'!AM$2,'Pro Forma'!$1:$1,0))*IF(AM$3&gt;'Project Summary'!$G$7,0,1)</f>
        <v>0</v>
      </c>
      <c r="AN37" s="1557">
        <f>AN80*INDEX('Pro Forma'!$1:$1048576,MATCH('Cash Flow_Monthly'!$A37,'Pro Forma'!$A:$A,0),MATCH('Cash Flow_Monthly'!AN$2,'Pro Forma'!$1:$1,0))*IF(AN$3&gt;'Project Summary'!$G$7,0,1)</f>
        <v>0</v>
      </c>
      <c r="AO37" s="1557">
        <f>AO80*INDEX('Pro Forma'!$1:$1048576,MATCH('Cash Flow_Monthly'!$A37,'Pro Forma'!$A:$A,0),MATCH('Cash Flow_Monthly'!AO$2,'Pro Forma'!$1:$1,0))*IF(AO$3&gt;'Project Summary'!$G$7,0,1)</f>
        <v>0</v>
      </c>
      <c r="AP37" s="1557">
        <f>AP80*INDEX('Pro Forma'!$1:$1048576,MATCH('Cash Flow_Monthly'!$A37,'Pro Forma'!$A:$A,0),MATCH('Cash Flow_Monthly'!AP$2,'Pro Forma'!$1:$1,0))*IF(AP$3&gt;'Project Summary'!$G$7,0,1)</f>
        <v>0</v>
      </c>
      <c r="AQ37" s="1557">
        <f>AQ80*INDEX('Pro Forma'!$1:$1048576,MATCH('Cash Flow_Monthly'!$A37,'Pro Forma'!$A:$A,0),MATCH('Cash Flow_Monthly'!AQ$2,'Pro Forma'!$1:$1,0))*IF(AQ$3&gt;'Project Summary'!$G$7,0,1)</f>
        <v>0</v>
      </c>
      <c r="AR37" s="1557">
        <f>AR80*INDEX('Pro Forma'!$1:$1048576,MATCH('Cash Flow_Monthly'!$A37,'Pro Forma'!$A:$A,0),MATCH('Cash Flow_Monthly'!AR$2,'Pro Forma'!$1:$1,0))*IF(AR$3&gt;'Project Summary'!$G$7,0,1)</f>
        <v>0</v>
      </c>
      <c r="AS37" s="1557">
        <f>AS80*INDEX('Pro Forma'!$1:$1048576,MATCH('Cash Flow_Monthly'!$A37,'Pro Forma'!$A:$A,0),MATCH('Cash Flow_Monthly'!AS$2,'Pro Forma'!$1:$1,0))*IF(AS$3&gt;'Project Summary'!$G$7,0,1)</f>
        <v>0</v>
      </c>
      <c r="AT37" s="1557">
        <f>AT80*INDEX('Pro Forma'!$1:$1048576,MATCH('Cash Flow_Monthly'!$A37,'Pro Forma'!$A:$A,0),MATCH('Cash Flow_Monthly'!AT$2,'Pro Forma'!$1:$1,0))*IF(AT$3&gt;'Project Summary'!$G$7,0,1)</f>
        <v>0</v>
      </c>
      <c r="AU37" s="1557">
        <f>AU80*INDEX('Pro Forma'!$1:$1048576,MATCH('Cash Flow_Monthly'!$A37,'Pro Forma'!$A:$A,0),MATCH('Cash Flow_Monthly'!AU$2,'Pro Forma'!$1:$1,0))*IF(AU$3&gt;'Project Summary'!$G$7,0,1)</f>
        <v>0</v>
      </c>
      <c r="AV37" s="1557">
        <f>AV80*INDEX('Pro Forma'!$1:$1048576,MATCH('Cash Flow_Monthly'!$A37,'Pro Forma'!$A:$A,0),MATCH('Cash Flow_Monthly'!AV$2,'Pro Forma'!$1:$1,0))*IF(AV$3&gt;'Project Summary'!$G$7,0,1)</f>
        <v>0</v>
      </c>
      <c r="AW37" s="1557">
        <f>AW80*INDEX('Pro Forma'!$1:$1048576,MATCH('Cash Flow_Monthly'!$A37,'Pro Forma'!$A:$A,0),MATCH('Cash Flow_Monthly'!AW$2,'Pro Forma'!$1:$1,0))*IF(AW$3&gt;'Project Summary'!$G$7,0,1)</f>
        <v>0</v>
      </c>
      <c r="AX37" s="1557">
        <f>AX80*INDEX('Pro Forma'!$1:$1048576,MATCH('Cash Flow_Monthly'!$A37,'Pro Forma'!$A:$A,0),MATCH('Cash Flow_Monthly'!AX$2,'Pro Forma'!$1:$1,0))*IF(AX$3&gt;'Project Summary'!$G$7,0,1)</f>
        <v>0</v>
      </c>
      <c r="AY37" s="1557">
        <f>AY80*INDEX('Pro Forma'!$1:$1048576,MATCH('Cash Flow_Monthly'!$A37,'Pro Forma'!$A:$A,0),MATCH('Cash Flow_Monthly'!AY$2,'Pro Forma'!$1:$1,0))*IF(AY$3&gt;'Project Summary'!$G$7,0,1)</f>
        <v>0</v>
      </c>
      <c r="AZ37" s="1557">
        <f>AZ80*INDEX('Pro Forma'!$1:$1048576,MATCH('Cash Flow_Monthly'!$A37,'Pro Forma'!$A:$A,0),MATCH('Cash Flow_Monthly'!AZ$2,'Pro Forma'!$1:$1,0))*IF(AZ$3&gt;'Project Summary'!$G$7,0,1)</f>
        <v>0</v>
      </c>
      <c r="BA37" s="1557">
        <f>BA80*INDEX('Pro Forma'!$1:$1048576,MATCH('Cash Flow_Monthly'!$A37,'Pro Forma'!$A:$A,0),MATCH('Cash Flow_Monthly'!BA$2,'Pro Forma'!$1:$1,0))*IF(BA$3&gt;'Project Summary'!$G$7,0,1)</f>
        <v>0</v>
      </c>
      <c r="BB37" s="1557">
        <f>BB80*INDEX('Pro Forma'!$1:$1048576,MATCH('Cash Flow_Monthly'!$A37,'Pro Forma'!$A:$A,0),MATCH('Cash Flow_Monthly'!BB$2,'Pro Forma'!$1:$1,0))*IF(BB$3&gt;'Project Summary'!$G$7,0,1)</f>
        <v>0</v>
      </c>
      <c r="BC37" s="1557">
        <f>BC80*INDEX('Pro Forma'!$1:$1048576,MATCH('Cash Flow_Monthly'!$A37,'Pro Forma'!$A:$A,0),MATCH('Cash Flow_Monthly'!BC$2,'Pro Forma'!$1:$1,0))*IF(BC$3&gt;'Project Summary'!$G$7,0,1)</f>
        <v>0</v>
      </c>
      <c r="BD37" s="1557">
        <f>BD80*INDEX('Pro Forma'!$1:$1048576,MATCH('Cash Flow_Monthly'!$A37,'Pro Forma'!$A:$A,0),MATCH('Cash Flow_Monthly'!BD$2,'Pro Forma'!$1:$1,0))*IF(BD$3&gt;'Project Summary'!$G$7,0,1)</f>
        <v>0</v>
      </c>
      <c r="BE37" s="1557">
        <f>BE80*INDEX('Pro Forma'!$1:$1048576,MATCH('Cash Flow_Monthly'!$A37,'Pro Forma'!$A:$A,0),MATCH('Cash Flow_Monthly'!BE$2,'Pro Forma'!$1:$1,0))*IF(BE$3&gt;'Project Summary'!$G$7,0,1)</f>
        <v>0</v>
      </c>
      <c r="BF37" s="1557">
        <f>BF80*INDEX('Pro Forma'!$1:$1048576,MATCH('Cash Flow_Monthly'!$A37,'Pro Forma'!$A:$A,0),MATCH('Cash Flow_Monthly'!BF$2,'Pro Forma'!$1:$1,0))*IF(BF$3&gt;'Project Summary'!$G$7,0,1)</f>
        <v>0</v>
      </c>
      <c r="BG37" s="1557">
        <f>BG80*INDEX('Pro Forma'!$1:$1048576,MATCH('Cash Flow_Monthly'!$A37,'Pro Forma'!$A:$A,0),MATCH('Cash Flow_Monthly'!BG$2,'Pro Forma'!$1:$1,0))*IF(BG$3&gt;'Project Summary'!$G$7,0,1)</f>
        <v>0</v>
      </c>
      <c r="BH37" s="1557">
        <f>BH80*INDEX('Pro Forma'!$1:$1048576,MATCH('Cash Flow_Monthly'!$A37,'Pro Forma'!$A:$A,0),MATCH('Cash Flow_Monthly'!BH$2,'Pro Forma'!$1:$1,0))*IF(BH$3&gt;'Project Summary'!$G$7,0,1)</f>
        <v>0</v>
      </c>
      <c r="BI37" s="1557">
        <f>BI80*INDEX('Pro Forma'!$1:$1048576,MATCH('Cash Flow_Monthly'!$A37,'Pro Forma'!$A:$A,0),MATCH('Cash Flow_Monthly'!BI$2,'Pro Forma'!$1:$1,0))*IF(BI$3&gt;'Project Summary'!$G$7,0,1)</f>
        <v>0</v>
      </c>
      <c r="BJ37" s="1557">
        <f>BJ80*INDEX('Pro Forma'!$1:$1048576,MATCH('Cash Flow_Monthly'!$A37,'Pro Forma'!$A:$A,0),MATCH('Cash Flow_Monthly'!BJ$2,'Pro Forma'!$1:$1,0))*IF(BJ$3&gt;'Project Summary'!$G$7,0,1)</f>
        <v>0</v>
      </c>
      <c r="BK37" s="1557">
        <f>BK80*INDEX('Pro Forma'!$1:$1048576,MATCH('Cash Flow_Monthly'!$A37,'Pro Forma'!$A:$A,0),MATCH('Cash Flow_Monthly'!BK$2,'Pro Forma'!$1:$1,0))*IF(BK$3&gt;'Project Summary'!$G$7,0,1)</f>
        <v>0</v>
      </c>
      <c r="BL37" s="1557">
        <f>BL80*INDEX('Pro Forma'!$1:$1048576,MATCH('Cash Flow_Monthly'!$A37,'Pro Forma'!$A:$A,0),MATCH('Cash Flow_Monthly'!BL$2,'Pro Forma'!$1:$1,0))*IF(BL$3&gt;'Project Summary'!$G$7,0,1)</f>
        <v>0</v>
      </c>
      <c r="BM37" s="1557">
        <f>BM80*INDEX('Pro Forma'!$1:$1048576,MATCH('Cash Flow_Monthly'!$A37,'Pro Forma'!$A:$A,0),MATCH('Cash Flow_Monthly'!BM$2,'Pro Forma'!$1:$1,0))*IF(BM$3&gt;'Project Summary'!$G$7,0,1)</f>
        <v>0</v>
      </c>
      <c r="BN37" s="1557">
        <f>BN80*INDEX('Pro Forma'!$1:$1048576,MATCH('Cash Flow_Monthly'!$A37,'Pro Forma'!$A:$A,0),MATCH('Cash Flow_Monthly'!BN$2,'Pro Forma'!$1:$1,0))*IF(BN$3&gt;'Project Summary'!$G$7,0,1)</f>
        <v>0</v>
      </c>
      <c r="BO37" s="1557">
        <f>BO80*INDEX('Pro Forma'!$1:$1048576,MATCH('Cash Flow_Monthly'!$A37,'Pro Forma'!$A:$A,0),MATCH('Cash Flow_Monthly'!BO$2,'Pro Forma'!$1:$1,0))*IF(BO$3&gt;'Project Summary'!$G$7,0,1)</f>
        <v>0</v>
      </c>
      <c r="BP37" s="1557">
        <f>BP80*INDEX('Pro Forma'!$1:$1048576,MATCH('Cash Flow_Monthly'!$A37,'Pro Forma'!$A:$A,0),MATCH('Cash Flow_Monthly'!BP$2,'Pro Forma'!$1:$1,0))*IF(BP$3&gt;'Project Summary'!$G$7,0,1)</f>
        <v>0</v>
      </c>
      <c r="BQ37" s="1557">
        <f>BQ80*INDEX('Pro Forma'!$1:$1048576,MATCH('Cash Flow_Monthly'!$A37,'Pro Forma'!$A:$A,0),MATCH('Cash Flow_Monthly'!BQ$2,'Pro Forma'!$1:$1,0))*IF(BQ$3&gt;'Project Summary'!$G$7,0,1)</f>
        <v>0</v>
      </c>
      <c r="BR37" s="1557">
        <f>BR80*INDEX('Pro Forma'!$1:$1048576,MATCH('Cash Flow_Monthly'!$A37,'Pro Forma'!$A:$A,0),MATCH('Cash Flow_Monthly'!BR$2,'Pro Forma'!$1:$1,0))*IF(BR$3&gt;'Project Summary'!$G$7,0,1)</f>
        <v>0</v>
      </c>
      <c r="BS37" s="1557">
        <f>BS80*INDEX('Pro Forma'!$1:$1048576,MATCH('Cash Flow_Monthly'!$A37,'Pro Forma'!$A:$A,0),MATCH('Cash Flow_Monthly'!BS$2,'Pro Forma'!$1:$1,0))*IF(BS$3&gt;'Project Summary'!$G$7,0,1)</f>
        <v>0</v>
      </c>
      <c r="BT37" s="1557">
        <f>BT80*INDEX('Pro Forma'!$1:$1048576,MATCH('Cash Flow_Monthly'!$A37,'Pro Forma'!$A:$A,0),MATCH('Cash Flow_Monthly'!BT$2,'Pro Forma'!$1:$1,0))*IF(BT$3&gt;'Project Summary'!$G$7,0,1)</f>
        <v>0</v>
      </c>
      <c r="BU37" s="1557">
        <f>BU80*INDEX('Pro Forma'!$1:$1048576,MATCH('Cash Flow_Monthly'!$A37,'Pro Forma'!$A:$A,0),MATCH('Cash Flow_Monthly'!BU$2,'Pro Forma'!$1:$1,0))*IF(BU$3&gt;'Project Summary'!$G$7,0,1)</f>
        <v>0</v>
      </c>
      <c r="BV37" s="1557">
        <f>BV80*INDEX('Pro Forma'!$1:$1048576,MATCH('Cash Flow_Monthly'!$A37,'Pro Forma'!$A:$A,0),MATCH('Cash Flow_Monthly'!BV$2,'Pro Forma'!$1:$1,0))*IF(BV$3&gt;'Project Summary'!$G$7,0,1)</f>
        <v>0</v>
      </c>
      <c r="BW37" s="1557">
        <f>BW80*INDEX('Pro Forma'!$1:$1048576,MATCH('Cash Flow_Monthly'!$A37,'Pro Forma'!$A:$A,0),MATCH('Cash Flow_Monthly'!BW$2,'Pro Forma'!$1:$1,0))*IF(BW$3&gt;'Project Summary'!$G$7,0,1)</f>
        <v>0</v>
      </c>
      <c r="BX37" s="1557">
        <f>BX80*INDEX('Pro Forma'!$1:$1048576,MATCH('Cash Flow_Monthly'!$A37,'Pro Forma'!$A:$A,0),MATCH('Cash Flow_Monthly'!BX$2,'Pro Forma'!$1:$1,0))*IF(BX$3&gt;'Project Summary'!$G$7,0,1)</f>
        <v>0</v>
      </c>
      <c r="BY37" s="1557">
        <f>BY80*INDEX('Pro Forma'!$1:$1048576,MATCH('Cash Flow_Monthly'!$A37,'Pro Forma'!$A:$A,0),MATCH('Cash Flow_Monthly'!BY$2,'Pro Forma'!$1:$1,0))*IF(BY$3&gt;'Project Summary'!$G$7,0,1)</f>
        <v>0</v>
      </c>
      <c r="BZ37" s="1557">
        <f>BZ80*INDEX('Pro Forma'!$1:$1048576,MATCH('Cash Flow_Monthly'!$A37,'Pro Forma'!$A:$A,0),MATCH('Cash Flow_Monthly'!BZ$2,'Pro Forma'!$1:$1,0))*IF(BZ$3&gt;'Project Summary'!$G$7,0,1)</f>
        <v>0</v>
      </c>
      <c r="CA37" s="1557">
        <f>CA80*INDEX('Pro Forma'!$1:$1048576,MATCH('Cash Flow_Monthly'!$A37,'Pro Forma'!$A:$A,0),MATCH('Cash Flow_Monthly'!CA$2,'Pro Forma'!$1:$1,0))*IF(CA$3&gt;'Project Summary'!$G$7,0,1)</f>
        <v>0</v>
      </c>
      <c r="CB37" s="1557">
        <f>CB80*INDEX('Pro Forma'!$1:$1048576,MATCH('Cash Flow_Monthly'!$A37,'Pro Forma'!$A:$A,0),MATCH('Cash Flow_Monthly'!CB$2,'Pro Forma'!$1:$1,0))*IF(CB$3&gt;'Project Summary'!$G$7,0,1)</f>
        <v>0</v>
      </c>
      <c r="CC37" s="1557">
        <f>CC80*INDEX('Pro Forma'!$1:$1048576,MATCH('Cash Flow_Monthly'!$A37,'Pro Forma'!$A:$A,0),MATCH('Cash Flow_Monthly'!CC$2,'Pro Forma'!$1:$1,0))*IF(CC$3&gt;'Project Summary'!$G$7,0,1)</f>
        <v>0</v>
      </c>
      <c r="CD37" s="1557">
        <f>CD80*INDEX('Pro Forma'!$1:$1048576,MATCH('Cash Flow_Monthly'!$A37,'Pro Forma'!$A:$A,0),MATCH('Cash Flow_Monthly'!CD$2,'Pro Forma'!$1:$1,0))*IF(CD$3&gt;'Project Summary'!$G$7,0,1)</f>
        <v>0</v>
      </c>
      <c r="CE37" s="1557">
        <f>CE80*INDEX('Pro Forma'!$1:$1048576,MATCH('Cash Flow_Monthly'!$A37,'Pro Forma'!$A:$A,0),MATCH('Cash Flow_Monthly'!CE$2,'Pro Forma'!$1:$1,0))*IF(CE$3&gt;'Project Summary'!$G$7,0,1)</f>
        <v>0</v>
      </c>
      <c r="CF37" s="1557">
        <f>CF80*INDEX('Pro Forma'!$1:$1048576,MATCH('Cash Flow_Monthly'!$A37,'Pro Forma'!$A:$A,0),MATCH('Cash Flow_Monthly'!CF$2,'Pro Forma'!$1:$1,0))*IF(CF$3&gt;'Project Summary'!$G$7,0,1)</f>
        <v>0</v>
      </c>
      <c r="CG37" s="1557">
        <f>CG80*INDEX('Pro Forma'!$1:$1048576,MATCH('Cash Flow_Monthly'!$A37,'Pro Forma'!$A:$A,0),MATCH('Cash Flow_Monthly'!CG$2,'Pro Forma'!$1:$1,0))*IF(CG$3&gt;'Project Summary'!$G$7,0,1)</f>
        <v>0</v>
      </c>
      <c r="CH37" s="1557">
        <f>CH80*INDEX('Pro Forma'!$1:$1048576,MATCH('Cash Flow_Monthly'!$A37,'Pro Forma'!$A:$A,0),MATCH('Cash Flow_Monthly'!CH$2,'Pro Forma'!$1:$1,0))*IF(CH$3&gt;'Project Summary'!$G$7,0,1)</f>
        <v>0</v>
      </c>
      <c r="CI37" s="1557">
        <f>CI80*INDEX('Pro Forma'!$1:$1048576,MATCH('Cash Flow_Monthly'!$A37,'Pro Forma'!$A:$A,0),MATCH('Cash Flow_Monthly'!CI$2,'Pro Forma'!$1:$1,0))*IF(CI$3&gt;'Project Summary'!$G$7,0,1)</f>
        <v>0</v>
      </c>
      <c r="CJ37" s="1557">
        <f>CJ80*INDEX('Pro Forma'!$1:$1048576,MATCH('Cash Flow_Monthly'!$A37,'Pro Forma'!$A:$A,0),MATCH('Cash Flow_Monthly'!CJ$2,'Pro Forma'!$1:$1,0))*IF(CJ$3&gt;'Project Summary'!$G$7,0,1)</f>
        <v>0</v>
      </c>
      <c r="CK37" s="1557">
        <f>CK80*INDEX('Pro Forma'!$1:$1048576,MATCH('Cash Flow_Monthly'!$A37,'Pro Forma'!$A:$A,0),MATCH('Cash Flow_Monthly'!CK$2,'Pro Forma'!$1:$1,0))*IF(CK$3&gt;'Project Summary'!$G$7,0,1)</f>
        <v>0</v>
      </c>
      <c r="CL37" s="1557">
        <f>CL80*INDEX('Pro Forma'!$1:$1048576,MATCH('Cash Flow_Monthly'!$A37,'Pro Forma'!$A:$A,0),MATCH('Cash Flow_Monthly'!CL$2,'Pro Forma'!$1:$1,0))*IF(CL$3&gt;'Project Summary'!$G$7,0,1)</f>
        <v>0</v>
      </c>
      <c r="CM37" s="1557">
        <f>CM80*INDEX('Pro Forma'!$1:$1048576,MATCH('Cash Flow_Monthly'!$A37,'Pro Forma'!$A:$A,0),MATCH('Cash Flow_Monthly'!CM$2,'Pro Forma'!$1:$1,0))*IF(CM$3&gt;'Project Summary'!$G$7,0,1)</f>
        <v>0</v>
      </c>
      <c r="CN37" s="1557">
        <f>CN80*INDEX('Pro Forma'!$1:$1048576,MATCH('Cash Flow_Monthly'!$A37,'Pro Forma'!$A:$A,0),MATCH('Cash Flow_Monthly'!CN$2,'Pro Forma'!$1:$1,0))*IF(CN$3&gt;'Project Summary'!$G$7,0,1)</f>
        <v>0</v>
      </c>
      <c r="CO37" s="1557">
        <f>CO80*INDEX('Pro Forma'!$1:$1048576,MATCH('Cash Flow_Monthly'!$A37,'Pro Forma'!$A:$A,0),MATCH('Cash Flow_Monthly'!CO$2,'Pro Forma'!$1:$1,0))*IF(CO$3&gt;'Project Summary'!$G$7,0,1)</f>
        <v>0</v>
      </c>
      <c r="CP37" s="1557">
        <f>CP80*INDEX('Pro Forma'!$1:$1048576,MATCH('Cash Flow_Monthly'!$A37,'Pro Forma'!$A:$A,0),MATCH('Cash Flow_Monthly'!CP$2,'Pro Forma'!$1:$1,0))*IF(CP$3&gt;'Project Summary'!$G$7,0,1)</f>
        <v>0</v>
      </c>
      <c r="CQ37" s="1557">
        <f>CQ80*INDEX('Pro Forma'!$1:$1048576,MATCH('Cash Flow_Monthly'!$A37,'Pro Forma'!$A:$A,0),MATCH('Cash Flow_Monthly'!CQ$2,'Pro Forma'!$1:$1,0))*IF(CQ$3&gt;'Project Summary'!$G$7,0,1)</f>
        <v>0</v>
      </c>
      <c r="CR37" s="1557">
        <f>CR80*INDEX('Pro Forma'!$1:$1048576,MATCH('Cash Flow_Monthly'!$A37,'Pro Forma'!$A:$A,0),MATCH('Cash Flow_Monthly'!CR$2,'Pro Forma'!$1:$1,0))*IF(CR$3&gt;'Project Summary'!$G$7,0,1)</f>
        <v>0</v>
      </c>
      <c r="CS37" s="1557">
        <f>CS80*INDEX('Pro Forma'!$1:$1048576,MATCH('Cash Flow_Monthly'!$A37,'Pro Forma'!$A:$A,0),MATCH('Cash Flow_Monthly'!CS$2,'Pro Forma'!$1:$1,0))*IF(CS$3&gt;'Project Summary'!$G$7,0,1)</f>
        <v>0</v>
      </c>
      <c r="CT37" s="1557">
        <f>CT80*INDEX('Pro Forma'!$1:$1048576,MATCH('Cash Flow_Monthly'!$A37,'Pro Forma'!$A:$A,0),MATCH('Cash Flow_Monthly'!CT$2,'Pro Forma'!$1:$1,0))*IF(CT$3&gt;'Project Summary'!$G$7,0,1)</f>
        <v>0</v>
      </c>
      <c r="CU37" s="1557">
        <f>CU80*INDEX('Pro Forma'!$1:$1048576,MATCH('Cash Flow_Monthly'!$A37,'Pro Forma'!$A:$A,0),MATCH('Cash Flow_Monthly'!CU$2,'Pro Forma'!$1:$1,0))*IF(CU$3&gt;'Project Summary'!$G$7,0,1)</f>
        <v>0</v>
      </c>
      <c r="CV37" s="1557">
        <f>CV80*INDEX('Pro Forma'!$1:$1048576,MATCH('Cash Flow_Monthly'!$A37,'Pro Forma'!$A:$A,0),MATCH('Cash Flow_Monthly'!CV$2,'Pro Forma'!$1:$1,0))*IF(CV$3&gt;'Project Summary'!$G$7,0,1)</f>
        <v>0</v>
      </c>
      <c r="CW37" s="1557">
        <f>CW80*INDEX('Pro Forma'!$1:$1048576,MATCH('Cash Flow_Monthly'!$A37,'Pro Forma'!$A:$A,0),MATCH('Cash Flow_Monthly'!CW$2,'Pro Forma'!$1:$1,0))*IF(CW$3&gt;'Project Summary'!$G$7,0,1)</f>
        <v>0</v>
      </c>
      <c r="CX37" s="1557">
        <f>CX80*INDEX('Pro Forma'!$1:$1048576,MATCH('Cash Flow_Monthly'!$A37,'Pro Forma'!$A:$A,0),MATCH('Cash Flow_Monthly'!CX$2,'Pro Forma'!$1:$1,0))*IF(CX$3&gt;'Project Summary'!$G$7,0,1)</f>
        <v>0</v>
      </c>
      <c r="CY37" s="1557">
        <f>CY80*INDEX('Pro Forma'!$1:$1048576,MATCH('Cash Flow_Monthly'!$A37,'Pro Forma'!$A:$A,0),MATCH('Cash Flow_Monthly'!CY$2,'Pro Forma'!$1:$1,0))*IF(CY$3&gt;'Project Summary'!$G$7,0,1)</f>
        <v>0</v>
      </c>
      <c r="CZ37" s="1557">
        <f>CZ80*INDEX('Pro Forma'!$1:$1048576,MATCH('Cash Flow_Monthly'!$A37,'Pro Forma'!$A:$A,0),MATCH('Cash Flow_Monthly'!CZ$2,'Pro Forma'!$1:$1,0))*IF(CZ$3&gt;'Project Summary'!$G$7,0,1)</f>
        <v>0</v>
      </c>
      <c r="DA37" s="1557">
        <f>DA80*INDEX('Pro Forma'!$1:$1048576,MATCH('Cash Flow_Monthly'!$A37,'Pro Forma'!$A:$A,0),MATCH('Cash Flow_Monthly'!DA$2,'Pro Forma'!$1:$1,0))*IF(DA$3&gt;'Project Summary'!$G$7,0,1)</f>
        <v>0</v>
      </c>
      <c r="DB37" s="1557">
        <f>DB80*INDEX('Pro Forma'!$1:$1048576,MATCH('Cash Flow_Monthly'!$A37,'Pro Forma'!$A:$A,0),MATCH('Cash Flow_Monthly'!DB$2,'Pro Forma'!$1:$1,0))*IF(DB$3&gt;'Project Summary'!$G$7,0,1)</f>
        <v>0</v>
      </c>
      <c r="DC37" s="1557">
        <f>DC80*INDEX('Pro Forma'!$1:$1048576,MATCH('Cash Flow_Monthly'!$A37,'Pro Forma'!$A:$A,0),MATCH('Cash Flow_Monthly'!DC$2,'Pro Forma'!$1:$1,0))*IF(DC$3&gt;'Project Summary'!$G$7,0,1)</f>
        <v>0</v>
      </c>
      <c r="DD37" s="1557">
        <f>DD80*INDEX('Pro Forma'!$1:$1048576,MATCH('Cash Flow_Monthly'!$A37,'Pro Forma'!$A:$A,0),MATCH('Cash Flow_Monthly'!DD$2,'Pro Forma'!$1:$1,0))*IF(DD$3&gt;'Project Summary'!$G$7,0,1)</f>
        <v>0</v>
      </c>
      <c r="DE37" s="1557">
        <f>DE80*INDEX('Pro Forma'!$1:$1048576,MATCH('Cash Flow_Monthly'!$A37,'Pro Forma'!$A:$A,0),MATCH('Cash Flow_Monthly'!DE$2,'Pro Forma'!$1:$1,0))*IF(DE$3&gt;'Project Summary'!$G$7,0,1)</f>
        <v>0</v>
      </c>
      <c r="DF37" s="1557">
        <f>DF80*INDEX('Pro Forma'!$1:$1048576,MATCH('Cash Flow_Monthly'!$A37,'Pro Forma'!$A:$A,0),MATCH('Cash Flow_Monthly'!DF$2,'Pro Forma'!$1:$1,0))*IF(DF$3&gt;'Project Summary'!$G$7,0,1)</f>
        <v>0</v>
      </c>
      <c r="DG37" s="1557">
        <f>DG80*INDEX('Pro Forma'!$1:$1048576,MATCH('Cash Flow_Monthly'!$A37,'Pro Forma'!$A:$A,0),MATCH('Cash Flow_Monthly'!DG$2,'Pro Forma'!$1:$1,0))*IF(DG$3&gt;'Project Summary'!$G$7,0,1)</f>
        <v>0</v>
      </c>
      <c r="DH37" s="1557">
        <f>DH80*INDEX('Pro Forma'!$1:$1048576,MATCH('Cash Flow_Monthly'!$A37,'Pro Forma'!$A:$A,0),MATCH('Cash Flow_Monthly'!DH$2,'Pro Forma'!$1:$1,0))*IF(DH$3&gt;'Project Summary'!$G$7,0,1)</f>
        <v>0</v>
      </c>
      <c r="DI37" s="1557">
        <f>DI80*INDEX('Pro Forma'!$1:$1048576,MATCH('Cash Flow_Monthly'!$A37,'Pro Forma'!$A:$A,0),MATCH('Cash Flow_Monthly'!DI$2,'Pro Forma'!$1:$1,0))*IF(DI$3&gt;'Project Summary'!$G$7,0,1)</f>
        <v>0</v>
      </c>
      <c r="DJ37" s="1557">
        <f>DJ80*INDEX('Pro Forma'!$1:$1048576,MATCH('Cash Flow_Monthly'!$A37,'Pro Forma'!$A:$A,0),MATCH('Cash Flow_Monthly'!DJ$2,'Pro Forma'!$1:$1,0))*IF(DJ$3&gt;'Project Summary'!$G$7,0,1)</f>
        <v>0</v>
      </c>
      <c r="DK37" s="1557">
        <f>DK80*INDEX('Pro Forma'!$1:$1048576,MATCH('Cash Flow_Monthly'!$A37,'Pro Forma'!$A:$A,0),MATCH('Cash Flow_Monthly'!DK$2,'Pro Forma'!$1:$1,0))*IF(DK$3&gt;'Project Summary'!$G$7,0,1)</f>
        <v>0</v>
      </c>
      <c r="DL37" s="1557">
        <f>DL80*INDEX('Pro Forma'!$1:$1048576,MATCH('Cash Flow_Monthly'!$A37,'Pro Forma'!$A:$A,0),MATCH('Cash Flow_Monthly'!DL$2,'Pro Forma'!$1:$1,0))*IF(DL$3&gt;'Project Summary'!$G$7,0,1)</f>
        <v>0</v>
      </c>
      <c r="DM37" s="1557">
        <f>DM80*INDEX('Pro Forma'!$1:$1048576,MATCH('Cash Flow_Monthly'!$A37,'Pro Forma'!$A:$A,0),MATCH('Cash Flow_Monthly'!DM$2,'Pro Forma'!$1:$1,0))*IF(DM$3&gt;'Project Summary'!$G$7,0,1)</f>
        <v>0</v>
      </c>
      <c r="DN37" s="1557">
        <f>DN80*INDEX('Pro Forma'!$1:$1048576,MATCH('Cash Flow_Monthly'!$A37,'Pro Forma'!$A:$A,0),MATCH('Cash Flow_Monthly'!DN$2,'Pro Forma'!$1:$1,0))*IF(DN$3&gt;'Project Summary'!$G$7,0,1)</f>
        <v>0</v>
      </c>
      <c r="DO37" s="1557">
        <f>DO80*INDEX('Pro Forma'!$1:$1048576,MATCH('Cash Flow_Monthly'!$A37,'Pro Forma'!$A:$A,0),MATCH('Cash Flow_Monthly'!DO$2,'Pro Forma'!$1:$1,0))*IF(DO$3&gt;'Project Summary'!$G$7,0,1)</f>
        <v>0</v>
      </c>
      <c r="DP37" s="1557">
        <f>DP80*INDEX('Pro Forma'!$1:$1048576,MATCH('Cash Flow_Monthly'!$A37,'Pro Forma'!$A:$A,0),MATCH('Cash Flow_Monthly'!DP$2,'Pro Forma'!$1:$1,0))*IF(DP$3&gt;'Project Summary'!$G$7,0,1)</f>
        <v>0</v>
      </c>
      <c r="DQ37" s="1557">
        <f>DQ80*INDEX('Pro Forma'!$1:$1048576,MATCH('Cash Flow_Monthly'!$A37,'Pro Forma'!$A:$A,0),MATCH('Cash Flow_Monthly'!DQ$2,'Pro Forma'!$1:$1,0))*IF(DQ$3&gt;'Project Summary'!$G$7,0,1)</f>
        <v>0</v>
      </c>
      <c r="DR37" s="1557">
        <f>DR80*INDEX('Pro Forma'!$1:$1048576,MATCH('Cash Flow_Monthly'!$A37,'Pro Forma'!$A:$A,0),MATCH('Cash Flow_Monthly'!DR$2,'Pro Forma'!$1:$1,0))*IF(DR$3&gt;'Project Summary'!$G$7,0,1)</f>
        <v>0</v>
      </c>
      <c r="DS37" s="1557">
        <f>DS80*INDEX('Pro Forma'!$1:$1048576,MATCH('Cash Flow_Monthly'!$A37,'Pro Forma'!$A:$A,0),MATCH('Cash Flow_Monthly'!DS$2,'Pro Forma'!$1:$1,0))*IF(DS$3&gt;'Project Summary'!$G$7,0,1)</f>
        <v>0</v>
      </c>
      <c r="DT37" s="1557">
        <f>DT80*INDEX('Pro Forma'!$1:$1048576,MATCH('Cash Flow_Monthly'!$A37,'Pro Forma'!$A:$A,0),MATCH('Cash Flow_Monthly'!DT$2,'Pro Forma'!$1:$1,0))*IF(DT$3&gt;'Project Summary'!$G$7,0,1)</f>
        <v>0</v>
      </c>
      <c r="DU37" s="1558"/>
    </row>
    <row r="38" spans="1:125" s="466" customFormat="1">
      <c r="A38" s="4" t="str">
        <f>'Pro Forma'!A41</f>
        <v>Other Income</v>
      </c>
      <c r="B38"/>
      <c r="C38"/>
      <c r="D38"/>
      <c r="E38" s="587">
        <f>'Pro Forma'!$M41*INDEX('Pro Forma'!$1:$1048576,MATCH('Cash Flow_Monthly'!$A38,'Pro Forma'!$A:$A,0),MATCH('Cash Flow_Monthly'!E$2,'Pro Forma'!$1:$1,0))/12*IF(E$3&gt;'Project Summary'!$G$7,0,1)</f>
        <v>14061.6</v>
      </c>
      <c r="F38" s="587">
        <f>'Pro Forma'!$M41*INDEX('Pro Forma'!$1:$1048576,MATCH('Cash Flow_Monthly'!$A38,'Pro Forma'!$A:$A,0),MATCH('Cash Flow_Monthly'!F$2,'Pro Forma'!$1:$1,0))/12*IF(F$3&gt;'Project Summary'!$G$7,0,1)</f>
        <v>14061.6</v>
      </c>
      <c r="G38" s="587">
        <f>'Pro Forma'!$M41*INDEX('Pro Forma'!$1:$1048576,MATCH('Cash Flow_Monthly'!$A38,'Pro Forma'!$A:$A,0),MATCH('Cash Flow_Monthly'!G$2,'Pro Forma'!$1:$1,0))/12*IF(G$3&gt;'Project Summary'!$G$7,0,1)</f>
        <v>14061.6</v>
      </c>
      <c r="H38" s="587">
        <f>'Pro Forma'!$M41*INDEX('Pro Forma'!$1:$1048576,MATCH('Cash Flow_Monthly'!$A38,'Pro Forma'!$A:$A,0),MATCH('Cash Flow_Monthly'!H$2,'Pro Forma'!$1:$1,0))/12*IF(H$3&gt;'Project Summary'!$G$7,0,1)</f>
        <v>14061.6</v>
      </c>
      <c r="I38" s="587">
        <f>'Pro Forma'!$M41*INDEX('Pro Forma'!$1:$1048576,MATCH('Cash Flow_Monthly'!$A38,'Pro Forma'!$A:$A,0),MATCH('Cash Flow_Monthly'!I$2,'Pro Forma'!$1:$1,0))/12*IF(I$3&gt;'Project Summary'!$G$7,0,1)</f>
        <v>14061.6</v>
      </c>
      <c r="J38" s="587">
        <f>'Pro Forma'!$M41*INDEX('Pro Forma'!$1:$1048576,MATCH('Cash Flow_Monthly'!$A38,'Pro Forma'!$A:$A,0),MATCH('Cash Flow_Monthly'!J$2,'Pro Forma'!$1:$1,0))/12*IF(J$3&gt;'Project Summary'!$G$7,0,1)</f>
        <v>14061.6</v>
      </c>
      <c r="K38" s="587">
        <f>'Pro Forma'!$M41*INDEX('Pro Forma'!$1:$1048576,MATCH('Cash Flow_Monthly'!$A38,'Pro Forma'!$A:$A,0),MATCH('Cash Flow_Monthly'!K$2,'Pro Forma'!$1:$1,0))/12*IF(K$3&gt;'Project Summary'!$G$7,0,1)</f>
        <v>14061.6</v>
      </c>
      <c r="L38" s="587">
        <f>'Pro Forma'!$M41*INDEX('Pro Forma'!$1:$1048576,MATCH('Cash Flow_Monthly'!$A38,'Pro Forma'!$A:$A,0),MATCH('Cash Flow_Monthly'!L$2,'Pro Forma'!$1:$1,0))/12*IF(L$3&gt;'Project Summary'!$G$7,0,1)</f>
        <v>14061.6</v>
      </c>
      <c r="M38" s="587">
        <f>'Pro Forma'!$M41*INDEX('Pro Forma'!$1:$1048576,MATCH('Cash Flow_Monthly'!$A38,'Pro Forma'!$A:$A,0),MATCH('Cash Flow_Monthly'!M$2,'Pro Forma'!$1:$1,0))/12*IF(M$3&gt;'Project Summary'!$G$7,0,1)</f>
        <v>14061.6</v>
      </c>
      <c r="N38" s="587">
        <f>'Pro Forma'!$M41*INDEX('Pro Forma'!$1:$1048576,MATCH('Cash Flow_Monthly'!$A38,'Pro Forma'!$A:$A,0),MATCH('Cash Flow_Monthly'!N$2,'Pro Forma'!$1:$1,0))/12*IF(N$3&gt;'Project Summary'!$G$7,0,1)</f>
        <v>14061.6</v>
      </c>
      <c r="O38" s="587">
        <f>'Pro Forma'!$M41*INDEX('Pro Forma'!$1:$1048576,MATCH('Cash Flow_Monthly'!$A38,'Pro Forma'!$A:$A,0),MATCH('Cash Flow_Monthly'!O$2,'Pro Forma'!$1:$1,0))/12*IF(O$3&gt;'Project Summary'!$G$7,0,1)</f>
        <v>14061.6</v>
      </c>
      <c r="P38" s="587">
        <f>'Pro Forma'!$M41*INDEX('Pro Forma'!$1:$1048576,MATCH('Cash Flow_Monthly'!$A38,'Pro Forma'!$A:$A,0),MATCH('Cash Flow_Monthly'!P$2,'Pro Forma'!$1:$1,0))/12*IF(P$3&gt;'Project Summary'!$G$7,0,1)</f>
        <v>14061.6</v>
      </c>
      <c r="Q38" s="587">
        <f>'Pro Forma'!$M41*INDEX('Pro Forma'!$1:$1048576,MATCH('Cash Flow_Monthly'!$A38,'Pro Forma'!$A:$A,0),MATCH('Cash Flow_Monthly'!Q$2,'Pro Forma'!$1:$1,0))/12*IF(Q$3&gt;'Project Summary'!$G$7,0,1)</f>
        <v>16170.840000000002</v>
      </c>
      <c r="R38" s="587">
        <f>'Pro Forma'!$M41*INDEX('Pro Forma'!$1:$1048576,MATCH('Cash Flow_Monthly'!$A38,'Pro Forma'!$A:$A,0),MATCH('Cash Flow_Monthly'!R$2,'Pro Forma'!$1:$1,0))/12*IF(R$3&gt;'Project Summary'!$G$7,0,1)</f>
        <v>16170.840000000002</v>
      </c>
      <c r="S38" s="587">
        <f>'Pro Forma'!$M41*INDEX('Pro Forma'!$1:$1048576,MATCH('Cash Flow_Monthly'!$A38,'Pro Forma'!$A:$A,0),MATCH('Cash Flow_Monthly'!S$2,'Pro Forma'!$1:$1,0))/12*IF(S$3&gt;'Project Summary'!$G$7,0,1)</f>
        <v>16170.840000000002</v>
      </c>
      <c r="T38" s="587">
        <f>'Pro Forma'!$M41*INDEX('Pro Forma'!$1:$1048576,MATCH('Cash Flow_Monthly'!$A38,'Pro Forma'!$A:$A,0),MATCH('Cash Flow_Monthly'!T$2,'Pro Forma'!$1:$1,0))/12*IF(T$3&gt;'Project Summary'!$G$7,0,1)</f>
        <v>16170.840000000002</v>
      </c>
      <c r="U38" s="587">
        <f>'Pro Forma'!$M41*INDEX('Pro Forma'!$1:$1048576,MATCH('Cash Flow_Monthly'!$A38,'Pro Forma'!$A:$A,0),MATCH('Cash Flow_Monthly'!U$2,'Pro Forma'!$1:$1,0))/12*IF(U$3&gt;'Project Summary'!$G$7,0,1)</f>
        <v>16170.840000000002</v>
      </c>
      <c r="V38" s="587">
        <f>'Pro Forma'!$M41*INDEX('Pro Forma'!$1:$1048576,MATCH('Cash Flow_Monthly'!$A38,'Pro Forma'!$A:$A,0),MATCH('Cash Flow_Monthly'!V$2,'Pro Forma'!$1:$1,0))/12*IF(V$3&gt;'Project Summary'!$G$7,0,1)</f>
        <v>16170.840000000002</v>
      </c>
      <c r="W38" s="587">
        <f>'Pro Forma'!$M41*INDEX('Pro Forma'!$1:$1048576,MATCH('Cash Flow_Monthly'!$A38,'Pro Forma'!$A:$A,0),MATCH('Cash Flow_Monthly'!W$2,'Pro Forma'!$1:$1,0))/12*IF(W$3&gt;'Project Summary'!$G$7,0,1)</f>
        <v>16170.840000000002</v>
      </c>
      <c r="X38" s="587">
        <f>'Pro Forma'!$M41*INDEX('Pro Forma'!$1:$1048576,MATCH('Cash Flow_Monthly'!$A38,'Pro Forma'!$A:$A,0),MATCH('Cash Flow_Monthly'!X$2,'Pro Forma'!$1:$1,0))/12*IF(X$3&gt;'Project Summary'!$G$7,0,1)</f>
        <v>16170.840000000002</v>
      </c>
      <c r="Y38" s="587">
        <f>'Pro Forma'!$M41*INDEX('Pro Forma'!$1:$1048576,MATCH('Cash Flow_Monthly'!$A38,'Pro Forma'!$A:$A,0),MATCH('Cash Flow_Monthly'!Y$2,'Pro Forma'!$1:$1,0))/12*IF(Y$3&gt;'Project Summary'!$G$7,0,1)</f>
        <v>16170.840000000002</v>
      </c>
      <c r="Z38" s="587">
        <f>'Pro Forma'!$M41*INDEX('Pro Forma'!$1:$1048576,MATCH('Cash Flow_Monthly'!$A38,'Pro Forma'!$A:$A,0),MATCH('Cash Flow_Monthly'!Z$2,'Pro Forma'!$1:$1,0))/12*IF(Z$3&gt;'Project Summary'!$G$7,0,1)</f>
        <v>16170.840000000002</v>
      </c>
      <c r="AA38" s="587">
        <f>'Pro Forma'!$M41*INDEX('Pro Forma'!$1:$1048576,MATCH('Cash Flow_Monthly'!$A38,'Pro Forma'!$A:$A,0),MATCH('Cash Flow_Monthly'!AA$2,'Pro Forma'!$1:$1,0))/12*IF(AA$3&gt;'Project Summary'!$G$7,0,1)</f>
        <v>16170.840000000002</v>
      </c>
      <c r="AB38" s="587">
        <f>'Pro Forma'!$M41*INDEX('Pro Forma'!$1:$1048576,MATCH('Cash Flow_Monthly'!$A38,'Pro Forma'!$A:$A,0),MATCH('Cash Flow_Monthly'!AB$2,'Pro Forma'!$1:$1,0))/12*IF(AB$3&gt;'Project Summary'!$G$7,0,1)</f>
        <v>16170.840000000002</v>
      </c>
      <c r="AC38" s="587">
        <f>'Pro Forma'!$M41*INDEX('Pro Forma'!$1:$1048576,MATCH('Cash Flow_Monthly'!$A38,'Pro Forma'!$A:$A,0),MATCH('Cash Flow_Monthly'!AC$2,'Pro Forma'!$1:$1,0))/12*IF(AC$3&gt;'Project Summary'!$G$7,0,1)</f>
        <v>18596.466</v>
      </c>
      <c r="AD38" s="587">
        <f>'Pro Forma'!$M41*INDEX('Pro Forma'!$1:$1048576,MATCH('Cash Flow_Monthly'!$A38,'Pro Forma'!$A:$A,0),MATCH('Cash Flow_Monthly'!AD$2,'Pro Forma'!$1:$1,0))/12*IF(AD$3&gt;'Project Summary'!$G$7,0,1)</f>
        <v>18596.466</v>
      </c>
      <c r="AE38" s="587">
        <f>'Pro Forma'!$M41*INDEX('Pro Forma'!$1:$1048576,MATCH('Cash Flow_Monthly'!$A38,'Pro Forma'!$A:$A,0),MATCH('Cash Flow_Monthly'!AE$2,'Pro Forma'!$1:$1,0))/12*IF(AE$3&gt;'Project Summary'!$G$7,0,1)</f>
        <v>18596.466</v>
      </c>
      <c r="AF38" s="587">
        <f>'Pro Forma'!$M41*INDEX('Pro Forma'!$1:$1048576,MATCH('Cash Flow_Monthly'!$A38,'Pro Forma'!$A:$A,0),MATCH('Cash Flow_Monthly'!AF$2,'Pro Forma'!$1:$1,0))/12*IF(AF$3&gt;'Project Summary'!$G$7,0,1)</f>
        <v>18596.466</v>
      </c>
      <c r="AG38" s="587">
        <f>'Pro Forma'!$M41*INDEX('Pro Forma'!$1:$1048576,MATCH('Cash Flow_Monthly'!$A38,'Pro Forma'!$A:$A,0),MATCH('Cash Flow_Monthly'!AG$2,'Pro Forma'!$1:$1,0))/12*IF(AG$3&gt;'Project Summary'!$G$7,0,1)</f>
        <v>18596.466</v>
      </c>
      <c r="AH38" s="587">
        <f>'Pro Forma'!$M41*INDEX('Pro Forma'!$1:$1048576,MATCH('Cash Flow_Monthly'!$A38,'Pro Forma'!$A:$A,0),MATCH('Cash Flow_Monthly'!AH$2,'Pro Forma'!$1:$1,0))/12*IF(AH$3&gt;'Project Summary'!$G$7,0,1)</f>
        <v>18596.466</v>
      </c>
      <c r="AI38" s="587">
        <f>'Pro Forma'!$M41*INDEX('Pro Forma'!$1:$1048576,MATCH('Cash Flow_Monthly'!$A38,'Pro Forma'!$A:$A,0),MATCH('Cash Flow_Monthly'!AI$2,'Pro Forma'!$1:$1,0))/12*IF(AI$3&gt;'Project Summary'!$G$7,0,1)</f>
        <v>18596.466</v>
      </c>
      <c r="AJ38" s="587">
        <f>'Pro Forma'!$M41*INDEX('Pro Forma'!$1:$1048576,MATCH('Cash Flow_Monthly'!$A38,'Pro Forma'!$A:$A,0),MATCH('Cash Flow_Monthly'!AJ$2,'Pro Forma'!$1:$1,0))/12*IF(AJ$3&gt;'Project Summary'!$G$7,0,1)</f>
        <v>18596.466</v>
      </c>
      <c r="AK38" s="587">
        <f>'Pro Forma'!$M41*INDEX('Pro Forma'!$1:$1048576,MATCH('Cash Flow_Monthly'!$A38,'Pro Forma'!$A:$A,0),MATCH('Cash Flow_Monthly'!AK$2,'Pro Forma'!$1:$1,0))/12*IF(AK$3&gt;'Project Summary'!$G$7,0,1)</f>
        <v>18596.466</v>
      </c>
      <c r="AL38" s="587">
        <f>'Pro Forma'!$M41*INDEX('Pro Forma'!$1:$1048576,MATCH('Cash Flow_Monthly'!$A38,'Pro Forma'!$A:$A,0),MATCH('Cash Flow_Monthly'!AL$2,'Pro Forma'!$1:$1,0))/12*IF(AL$3&gt;'Project Summary'!$G$7,0,1)</f>
        <v>18596.466</v>
      </c>
      <c r="AM38" s="587">
        <f>'Pro Forma'!$M41*INDEX('Pro Forma'!$1:$1048576,MATCH('Cash Flow_Monthly'!$A38,'Pro Forma'!$A:$A,0),MATCH('Cash Flow_Monthly'!AM$2,'Pro Forma'!$1:$1,0))/12*IF(AM$3&gt;'Project Summary'!$G$7,0,1)</f>
        <v>18596.466</v>
      </c>
      <c r="AN38" s="587">
        <f>'Pro Forma'!$M41*INDEX('Pro Forma'!$1:$1048576,MATCH('Cash Flow_Monthly'!$A38,'Pro Forma'!$A:$A,0),MATCH('Cash Flow_Monthly'!AN$2,'Pro Forma'!$1:$1,0))/12*IF(AN$3&gt;'Project Summary'!$G$7,0,1)</f>
        <v>18596.466</v>
      </c>
      <c r="AO38" s="587">
        <f>'Pro Forma'!$M41*INDEX('Pro Forma'!$1:$1048576,MATCH('Cash Flow_Monthly'!$A38,'Pro Forma'!$A:$A,0),MATCH('Cash Flow_Monthly'!AO$2,'Pro Forma'!$1:$1,0))/12*IF(AO$3&gt;'Project Summary'!$G$7,0,1)</f>
        <v>19154.359980000001</v>
      </c>
      <c r="AP38" s="587">
        <f>'Pro Forma'!$M41*INDEX('Pro Forma'!$1:$1048576,MATCH('Cash Flow_Monthly'!$A38,'Pro Forma'!$A:$A,0),MATCH('Cash Flow_Monthly'!AP$2,'Pro Forma'!$1:$1,0))/12*IF(AP$3&gt;'Project Summary'!$G$7,0,1)</f>
        <v>19154.359980000001</v>
      </c>
      <c r="AQ38" s="587">
        <f>'Pro Forma'!$M41*INDEX('Pro Forma'!$1:$1048576,MATCH('Cash Flow_Monthly'!$A38,'Pro Forma'!$A:$A,0),MATCH('Cash Flow_Monthly'!AQ$2,'Pro Forma'!$1:$1,0))/12*IF(AQ$3&gt;'Project Summary'!$G$7,0,1)</f>
        <v>19154.359980000001</v>
      </c>
      <c r="AR38" s="587">
        <f>'Pro Forma'!$M41*INDEX('Pro Forma'!$1:$1048576,MATCH('Cash Flow_Monthly'!$A38,'Pro Forma'!$A:$A,0),MATCH('Cash Flow_Monthly'!AR$2,'Pro Forma'!$1:$1,0))/12*IF(AR$3&gt;'Project Summary'!$G$7,0,1)</f>
        <v>19154.359980000001</v>
      </c>
      <c r="AS38" s="587">
        <f>'Pro Forma'!$M41*INDEX('Pro Forma'!$1:$1048576,MATCH('Cash Flow_Monthly'!$A38,'Pro Forma'!$A:$A,0),MATCH('Cash Flow_Monthly'!AS$2,'Pro Forma'!$1:$1,0))/12*IF(AS$3&gt;'Project Summary'!$G$7,0,1)</f>
        <v>19154.359980000001</v>
      </c>
      <c r="AT38" s="587">
        <f>'Pro Forma'!$M41*INDEX('Pro Forma'!$1:$1048576,MATCH('Cash Flow_Monthly'!$A38,'Pro Forma'!$A:$A,0),MATCH('Cash Flow_Monthly'!AT$2,'Pro Forma'!$1:$1,0))/12*IF(AT$3&gt;'Project Summary'!$G$7,0,1)</f>
        <v>19154.359980000001</v>
      </c>
      <c r="AU38" s="587">
        <f>'Pro Forma'!$M41*INDEX('Pro Forma'!$1:$1048576,MATCH('Cash Flow_Monthly'!$A38,'Pro Forma'!$A:$A,0),MATCH('Cash Flow_Monthly'!AU$2,'Pro Forma'!$1:$1,0))/12*IF(AU$3&gt;'Project Summary'!$G$7,0,1)</f>
        <v>19154.359980000001</v>
      </c>
      <c r="AV38" s="587">
        <f>'Pro Forma'!$M41*INDEX('Pro Forma'!$1:$1048576,MATCH('Cash Flow_Monthly'!$A38,'Pro Forma'!$A:$A,0),MATCH('Cash Flow_Monthly'!AV$2,'Pro Forma'!$1:$1,0))/12*IF(AV$3&gt;'Project Summary'!$G$7,0,1)</f>
        <v>19154.359980000001</v>
      </c>
      <c r="AW38" s="587">
        <f>'Pro Forma'!$M41*INDEX('Pro Forma'!$1:$1048576,MATCH('Cash Flow_Monthly'!$A38,'Pro Forma'!$A:$A,0),MATCH('Cash Flow_Monthly'!AW$2,'Pro Forma'!$1:$1,0))/12*IF(AW$3&gt;'Project Summary'!$G$7,0,1)</f>
        <v>19154.359980000001</v>
      </c>
      <c r="AX38" s="587">
        <f>'Pro Forma'!$M41*INDEX('Pro Forma'!$1:$1048576,MATCH('Cash Flow_Monthly'!$A38,'Pro Forma'!$A:$A,0),MATCH('Cash Flow_Monthly'!AX$2,'Pro Forma'!$1:$1,0))/12*IF(AX$3&gt;'Project Summary'!$G$7,0,1)</f>
        <v>19154.359980000001</v>
      </c>
      <c r="AY38" s="587">
        <f>'Pro Forma'!$M41*INDEX('Pro Forma'!$1:$1048576,MATCH('Cash Flow_Monthly'!$A38,'Pro Forma'!$A:$A,0),MATCH('Cash Flow_Monthly'!AY$2,'Pro Forma'!$1:$1,0))/12*IF(AY$3&gt;'Project Summary'!$G$7,0,1)</f>
        <v>19154.359980000001</v>
      </c>
      <c r="AZ38" s="587">
        <f>'Pro Forma'!$M41*INDEX('Pro Forma'!$1:$1048576,MATCH('Cash Flow_Monthly'!$A38,'Pro Forma'!$A:$A,0),MATCH('Cash Flow_Monthly'!AZ$2,'Pro Forma'!$1:$1,0))/12*IF(AZ$3&gt;'Project Summary'!$G$7,0,1)</f>
        <v>19154.359980000001</v>
      </c>
      <c r="BA38" s="587">
        <f>'Pro Forma'!$M41*INDEX('Pro Forma'!$1:$1048576,MATCH('Cash Flow_Monthly'!$A38,'Pro Forma'!$A:$A,0),MATCH('Cash Flow_Monthly'!BA$2,'Pro Forma'!$1:$1,0))/12*IF(BA$3&gt;'Project Summary'!$G$7,0,1)</f>
        <v>19728.990779399999</v>
      </c>
      <c r="BB38" s="587">
        <f>'Pro Forma'!$M41*INDEX('Pro Forma'!$1:$1048576,MATCH('Cash Flow_Monthly'!$A38,'Pro Forma'!$A:$A,0),MATCH('Cash Flow_Monthly'!BB$2,'Pro Forma'!$1:$1,0))/12*IF(BB$3&gt;'Project Summary'!$G$7,0,1)</f>
        <v>19728.990779399999</v>
      </c>
      <c r="BC38" s="587">
        <f>'Pro Forma'!$M41*INDEX('Pro Forma'!$1:$1048576,MATCH('Cash Flow_Monthly'!$A38,'Pro Forma'!$A:$A,0),MATCH('Cash Flow_Monthly'!BC$2,'Pro Forma'!$1:$1,0))/12*IF(BC$3&gt;'Project Summary'!$G$7,0,1)</f>
        <v>19728.990779399999</v>
      </c>
      <c r="BD38" s="587">
        <f>'Pro Forma'!$M41*INDEX('Pro Forma'!$1:$1048576,MATCH('Cash Flow_Monthly'!$A38,'Pro Forma'!$A:$A,0),MATCH('Cash Flow_Monthly'!BD$2,'Pro Forma'!$1:$1,0))/12*IF(BD$3&gt;'Project Summary'!$G$7,0,1)</f>
        <v>19728.990779399999</v>
      </c>
      <c r="BE38" s="587">
        <f>'Pro Forma'!$M41*INDEX('Pro Forma'!$1:$1048576,MATCH('Cash Flow_Monthly'!$A38,'Pro Forma'!$A:$A,0),MATCH('Cash Flow_Monthly'!BE$2,'Pro Forma'!$1:$1,0))/12*IF(BE$3&gt;'Project Summary'!$G$7,0,1)</f>
        <v>19728.990779399999</v>
      </c>
      <c r="BF38" s="587">
        <f>'Pro Forma'!$M41*INDEX('Pro Forma'!$1:$1048576,MATCH('Cash Flow_Monthly'!$A38,'Pro Forma'!$A:$A,0),MATCH('Cash Flow_Monthly'!BF$2,'Pro Forma'!$1:$1,0))/12*IF(BF$3&gt;'Project Summary'!$G$7,0,1)</f>
        <v>19728.990779399999</v>
      </c>
      <c r="BG38" s="587">
        <f>'Pro Forma'!$M41*INDEX('Pro Forma'!$1:$1048576,MATCH('Cash Flow_Monthly'!$A38,'Pro Forma'!$A:$A,0),MATCH('Cash Flow_Monthly'!BG$2,'Pro Forma'!$1:$1,0))/12*IF(BG$3&gt;'Project Summary'!$G$7,0,1)</f>
        <v>19728.990779399999</v>
      </c>
      <c r="BH38" s="587">
        <f>'Pro Forma'!$M41*INDEX('Pro Forma'!$1:$1048576,MATCH('Cash Flow_Monthly'!$A38,'Pro Forma'!$A:$A,0),MATCH('Cash Flow_Monthly'!BH$2,'Pro Forma'!$1:$1,0))/12*IF(BH$3&gt;'Project Summary'!$G$7,0,1)</f>
        <v>19728.990779399999</v>
      </c>
      <c r="BI38" s="587">
        <f>'Pro Forma'!$M41*INDEX('Pro Forma'!$1:$1048576,MATCH('Cash Flow_Monthly'!$A38,'Pro Forma'!$A:$A,0),MATCH('Cash Flow_Monthly'!BI$2,'Pro Forma'!$1:$1,0))/12*IF(BI$3&gt;'Project Summary'!$G$7,0,1)</f>
        <v>19728.990779399999</v>
      </c>
      <c r="BJ38" s="587">
        <f>'Pro Forma'!$M41*INDEX('Pro Forma'!$1:$1048576,MATCH('Cash Flow_Monthly'!$A38,'Pro Forma'!$A:$A,0),MATCH('Cash Flow_Monthly'!BJ$2,'Pro Forma'!$1:$1,0))/12*IF(BJ$3&gt;'Project Summary'!$G$7,0,1)</f>
        <v>19728.990779399999</v>
      </c>
      <c r="BK38" s="587">
        <f>'Pro Forma'!$M41*INDEX('Pro Forma'!$1:$1048576,MATCH('Cash Flow_Monthly'!$A38,'Pro Forma'!$A:$A,0),MATCH('Cash Flow_Monthly'!BK$2,'Pro Forma'!$1:$1,0))/12*IF(BK$3&gt;'Project Summary'!$G$7,0,1)</f>
        <v>19728.990779399999</v>
      </c>
      <c r="BL38" s="587">
        <f>'Pro Forma'!$M41*INDEX('Pro Forma'!$1:$1048576,MATCH('Cash Flow_Monthly'!$A38,'Pro Forma'!$A:$A,0),MATCH('Cash Flow_Monthly'!BL$2,'Pro Forma'!$1:$1,0))/12*IF(BL$3&gt;'Project Summary'!$G$7,0,1)</f>
        <v>19728.990779399999</v>
      </c>
      <c r="BM38" s="587">
        <f>'Pro Forma'!$M41*INDEX('Pro Forma'!$1:$1048576,MATCH('Cash Flow_Monthly'!$A38,'Pro Forma'!$A:$A,0),MATCH('Cash Flow_Monthly'!BM$2,'Pro Forma'!$1:$1,0))/12*IF(BM$3&gt;'Project Summary'!$G$7,0,1)</f>
        <v>20320.860502782001</v>
      </c>
      <c r="BN38" s="587">
        <f>'Pro Forma'!$M41*INDEX('Pro Forma'!$1:$1048576,MATCH('Cash Flow_Monthly'!$A38,'Pro Forma'!$A:$A,0),MATCH('Cash Flow_Monthly'!BN$2,'Pro Forma'!$1:$1,0))/12*IF(BN$3&gt;'Project Summary'!$G$7,0,1)</f>
        <v>20320.860502782001</v>
      </c>
      <c r="BO38" s="587">
        <f>'Pro Forma'!$M41*INDEX('Pro Forma'!$1:$1048576,MATCH('Cash Flow_Monthly'!$A38,'Pro Forma'!$A:$A,0),MATCH('Cash Flow_Monthly'!BO$2,'Pro Forma'!$1:$1,0))/12*IF(BO$3&gt;'Project Summary'!$G$7,0,1)</f>
        <v>20320.860502782001</v>
      </c>
      <c r="BP38" s="587">
        <f>'Pro Forma'!$M41*INDEX('Pro Forma'!$1:$1048576,MATCH('Cash Flow_Monthly'!$A38,'Pro Forma'!$A:$A,0),MATCH('Cash Flow_Monthly'!BP$2,'Pro Forma'!$1:$1,0))/12*IF(BP$3&gt;'Project Summary'!$G$7,0,1)</f>
        <v>20320.860502782001</v>
      </c>
      <c r="BQ38" s="587">
        <f>'Pro Forma'!$M41*INDEX('Pro Forma'!$1:$1048576,MATCH('Cash Flow_Monthly'!$A38,'Pro Forma'!$A:$A,0),MATCH('Cash Flow_Monthly'!BQ$2,'Pro Forma'!$1:$1,0))/12*IF(BQ$3&gt;'Project Summary'!$G$7,0,1)</f>
        <v>20320.860502782001</v>
      </c>
      <c r="BR38" s="587">
        <f>'Pro Forma'!$M41*INDEX('Pro Forma'!$1:$1048576,MATCH('Cash Flow_Monthly'!$A38,'Pro Forma'!$A:$A,0),MATCH('Cash Flow_Monthly'!BR$2,'Pro Forma'!$1:$1,0))/12*IF(BR$3&gt;'Project Summary'!$G$7,0,1)</f>
        <v>20320.860502782001</v>
      </c>
      <c r="BS38" s="587">
        <f>'Pro Forma'!$M41*INDEX('Pro Forma'!$1:$1048576,MATCH('Cash Flow_Monthly'!$A38,'Pro Forma'!$A:$A,0),MATCH('Cash Flow_Monthly'!BS$2,'Pro Forma'!$1:$1,0))/12*IF(BS$3&gt;'Project Summary'!$G$7,0,1)</f>
        <v>20320.860502782001</v>
      </c>
      <c r="BT38" s="587">
        <f>'Pro Forma'!$M41*INDEX('Pro Forma'!$1:$1048576,MATCH('Cash Flow_Monthly'!$A38,'Pro Forma'!$A:$A,0),MATCH('Cash Flow_Monthly'!BT$2,'Pro Forma'!$1:$1,0))/12*IF(BT$3&gt;'Project Summary'!$G$7,0,1)</f>
        <v>20320.860502782001</v>
      </c>
      <c r="BU38" s="587">
        <f>'Pro Forma'!$M41*INDEX('Pro Forma'!$1:$1048576,MATCH('Cash Flow_Monthly'!$A38,'Pro Forma'!$A:$A,0),MATCH('Cash Flow_Monthly'!BU$2,'Pro Forma'!$1:$1,0))/12*IF(BU$3&gt;'Project Summary'!$G$7,0,1)</f>
        <v>20320.860502782001</v>
      </c>
      <c r="BV38" s="587">
        <f>'Pro Forma'!$M41*INDEX('Pro Forma'!$1:$1048576,MATCH('Cash Flow_Monthly'!$A38,'Pro Forma'!$A:$A,0),MATCH('Cash Flow_Monthly'!BV$2,'Pro Forma'!$1:$1,0))/12*IF(BV$3&gt;'Project Summary'!$G$7,0,1)</f>
        <v>20320.860502782001</v>
      </c>
      <c r="BW38" s="587">
        <f>'Pro Forma'!$M41*INDEX('Pro Forma'!$1:$1048576,MATCH('Cash Flow_Monthly'!$A38,'Pro Forma'!$A:$A,0),MATCH('Cash Flow_Monthly'!BW$2,'Pro Forma'!$1:$1,0))/12*IF(BW$3&gt;'Project Summary'!$G$7,0,1)</f>
        <v>20320.860502782001</v>
      </c>
      <c r="BX38" s="587">
        <f>'Pro Forma'!$M41*INDEX('Pro Forma'!$1:$1048576,MATCH('Cash Flow_Monthly'!$A38,'Pro Forma'!$A:$A,0),MATCH('Cash Flow_Monthly'!BX$2,'Pro Forma'!$1:$1,0))/12*IF(BX$3&gt;'Project Summary'!$G$7,0,1)</f>
        <v>20320.860502782001</v>
      </c>
      <c r="BY38" s="587">
        <f>'Pro Forma'!$M41*INDEX('Pro Forma'!$1:$1048576,MATCH('Cash Flow_Monthly'!$A38,'Pro Forma'!$A:$A,0),MATCH('Cash Flow_Monthly'!BY$2,'Pro Forma'!$1:$1,0))/12*IF(BY$3&gt;'Project Summary'!$G$7,0,1)</f>
        <v>20930.48631786546</v>
      </c>
      <c r="BZ38" s="587">
        <f>'Pro Forma'!$M41*INDEX('Pro Forma'!$1:$1048576,MATCH('Cash Flow_Monthly'!$A38,'Pro Forma'!$A:$A,0),MATCH('Cash Flow_Monthly'!BZ$2,'Pro Forma'!$1:$1,0))/12*IF(BZ$3&gt;'Project Summary'!$G$7,0,1)</f>
        <v>20930.48631786546</v>
      </c>
      <c r="CA38" s="587">
        <f>'Pro Forma'!$M41*INDEX('Pro Forma'!$1:$1048576,MATCH('Cash Flow_Monthly'!$A38,'Pro Forma'!$A:$A,0),MATCH('Cash Flow_Monthly'!CA$2,'Pro Forma'!$1:$1,0))/12*IF(CA$3&gt;'Project Summary'!$G$7,0,1)</f>
        <v>20930.48631786546</v>
      </c>
      <c r="CB38" s="587">
        <f>'Pro Forma'!$M41*INDEX('Pro Forma'!$1:$1048576,MATCH('Cash Flow_Monthly'!$A38,'Pro Forma'!$A:$A,0),MATCH('Cash Flow_Monthly'!CB$2,'Pro Forma'!$1:$1,0))/12*IF(CB$3&gt;'Project Summary'!$G$7,0,1)</f>
        <v>20930.48631786546</v>
      </c>
      <c r="CC38" s="587">
        <f>'Pro Forma'!$M41*INDEX('Pro Forma'!$1:$1048576,MATCH('Cash Flow_Monthly'!$A38,'Pro Forma'!$A:$A,0),MATCH('Cash Flow_Monthly'!CC$2,'Pro Forma'!$1:$1,0))/12*IF(CC$3&gt;'Project Summary'!$G$7,0,1)</f>
        <v>20930.48631786546</v>
      </c>
      <c r="CD38" s="587">
        <f>'Pro Forma'!$M41*INDEX('Pro Forma'!$1:$1048576,MATCH('Cash Flow_Monthly'!$A38,'Pro Forma'!$A:$A,0),MATCH('Cash Flow_Monthly'!CD$2,'Pro Forma'!$1:$1,0))/12*IF(CD$3&gt;'Project Summary'!$G$7,0,1)</f>
        <v>20930.48631786546</v>
      </c>
      <c r="CE38" s="587">
        <f>'Pro Forma'!$M41*INDEX('Pro Forma'!$1:$1048576,MATCH('Cash Flow_Monthly'!$A38,'Pro Forma'!$A:$A,0),MATCH('Cash Flow_Monthly'!CE$2,'Pro Forma'!$1:$1,0))/12*IF(CE$3&gt;'Project Summary'!$G$7,0,1)</f>
        <v>20930.48631786546</v>
      </c>
      <c r="CF38" s="587">
        <f>'Pro Forma'!$M41*INDEX('Pro Forma'!$1:$1048576,MATCH('Cash Flow_Monthly'!$A38,'Pro Forma'!$A:$A,0),MATCH('Cash Flow_Monthly'!CF$2,'Pro Forma'!$1:$1,0))/12*IF(CF$3&gt;'Project Summary'!$G$7,0,1)</f>
        <v>20930.48631786546</v>
      </c>
      <c r="CG38" s="587">
        <f>'Pro Forma'!$M41*INDEX('Pro Forma'!$1:$1048576,MATCH('Cash Flow_Monthly'!$A38,'Pro Forma'!$A:$A,0),MATCH('Cash Flow_Monthly'!CG$2,'Pro Forma'!$1:$1,0))/12*IF(CG$3&gt;'Project Summary'!$G$7,0,1)</f>
        <v>20930.48631786546</v>
      </c>
      <c r="CH38" s="587">
        <f>'Pro Forma'!$M41*INDEX('Pro Forma'!$1:$1048576,MATCH('Cash Flow_Monthly'!$A38,'Pro Forma'!$A:$A,0),MATCH('Cash Flow_Monthly'!CH$2,'Pro Forma'!$1:$1,0))/12*IF(CH$3&gt;'Project Summary'!$G$7,0,1)</f>
        <v>20930.48631786546</v>
      </c>
      <c r="CI38" s="587">
        <f>'Pro Forma'!$M41*INDEX('Pro Forma'!$1:$1048576,MATCH('Cash Flow_Monthly'!$A38,'Pro Forma'!$A:$A,0),MATCH('Cash Flow_Monthly'!CI$2,'Pro Forma'!$1:$1,0))/12*IF(CI$3&gt;'Project Summary'!$G$7,0,1)</f>
        <v>20930.48631786546</v>
      </c>
      <c r="CJ38" s="587">
        <f>'Pro Forma'!$M41*INDEX('Pro Forma'!$1:$1048576,MATCH('Cash Flow_Monthly'!$A38,'Pro Forma'!$A:$A,0),MATCH('Cash Flow_Monthly'!CJ$2,'Pro Forma'!$1:$1,0))/12*IF(CJ$3&gt;'Project Summary'!$G$7,0,1)</f>
        <v>20930.48631786546</v>
      </c>
      <c r="CK38" s="587">
        <f>'Pro Forma'!$M41*INDEX('Pro Forma'!$1:$1048576,MATCH('Cash Flow_Monthly'!$A38,'Pro Forma'!$A:$A,0),MATCH('Cash Flow_Monthly'!CK$2,'Pro Forma'!$1:$1,0))/12*IF(CK$3&gt;'Project Summary'!$G$7,0,1)</f>
        <v>0</v>
      </c>
      <c r="CL38" s="587">
        <f>'Pro Forma'!$M41*INDEX('Pro Forma'!$1:$1048576,MATCH('Cash Flow_Monthly'!$A38,'Pro Forma'!$A:$A,0),MATCH('Cash Flow_Monthly'!CL$2,'Pro Forma'!$1:$1,0))/12*IF(CL$3&gt;'Project Summary'!$G$7,0,1)</f>
        <v>0</v>
      </c>
      <c r="CM38" s="587">
        <f>'Pro Forma'!$M41*INDEX('Pro Forma'!$1:$1048576,MATCH('Cash Flow_Monthly'!$A38,'Pro Forma'!$A:$A,0),MATCH('Cash Flow_Monthly'!CM$2,'Pro Forma'!$1:$1,0))/12*IF(CM$3&gt;'Project Summary'!$G$7,0,1)</f>
        <v>0</v>
      </c>
      <c r="CN38" s="587">
        <f>'Pro Forma'!$M41*INDEX('Pro Forma'!$1:$1048576,MATCH('Cash Flow_Monthly'!$A38,'Pro Forma'!$A:$A,0),MATCH('Cash Flow_Monthly'!CN$2,'Pro Forma'!$1:$1,0))/12*IF(CN$3&gt;'Project Summary'!$G$7,0,1)</f>
        <v>0</v>
      </c>
      <c r="CO38" s="587">
        <f>'Pro Forma'!$M41*INDEX('Pro Forma'!$1:$1048576,MATCH('Cash Flow_Monthly'!$A38,'Pro Forma'!$A:$A,0),MATCH('Cash Flow_Monthly'!CO$2,'Pro Forma'!$1:$1,0))/12*IF(CO$3&gt;'Project Summary'!$G$7,0,1)</f>
        <v>0</v>
      </c>
      <c r="CP38" s="587">
        <f>'Pro Forma'!$M41*INDEX('Pro Forma'!$1:$1048576,MATCH('Cash Flow_Monthly'!$A38,'Pro Forma'!$A:$A,0),MATCH('Cash Flow_Monthly'!CP$2,'Pro Forma'!$1:$1,0))/12*IF(CP$3&gt;'Project Summary'!$G$7,0,1)</f>
        <v>0</v>
      </c>
      <c r="CQ38" s="587">
        <f>'Pro Forma'!$M41*INDEX('Pro Forma'!$1:$1048576,MATCH('Cash Flow_Monthly'!$A38,'Pro Forma'!$A:$A,0),MATCH('Cash Flow_Monthly'!CQ$2,'Pro Forma'!$1:$1,0))/12*IF(CQ$3&gt;'Project Summary'!$G$7,0,1)</f>
        <v>0</v>
      </c>
      <c r="CR38" s="587">
        <f>'Pro Forma'!$M41*INDEX('Pro Forma'!$1:$1048576,MATCH('Cash Flow_Monthly'!$A38,'Pro Forma'!$A:$A,0),MATCH('Cash Flow_Monthly'!CR$2,'Pro Forma'!$1:$1,0))/12*IF(CR$3&gt;'Project Summary'!$G$7,0,1)</f>
        <v>0</v>
      </c>
      <c r="CS38" s="587">
        <f>'Pro Forma'!$M41*INDEX('Pro Forma'!$1:$1048576,MATCH('Cash Flow_Monthly'!$A38,'Pro Forma'!$A:$A,0),MATCH('Cash Flow_Monthly'!CS$2,'Pro Forma'!$1:$1,0))/12*IF(CS$3&gt;'Project Summary'!$G$7,0,1)</f>
        <v>0</v>
      </c>
      <c r="CT38" s="587">
        <f>'Pro Forma'!$M41*INDEX('Pro Forma'!$1:$1048576,MATCH('Cash Flow_Monthly'!$A38,'Pro Forma'!$A:$A,0),MATCH('Cash Flow_Monthly'!CT$2,'Pro Forma'!$1:$1,0))/12*IF(CT$3&gt;'Project Summary'!$G$7,0,1)</f>
        <v>0</v>
      </c>
      <c r="CU38" s="587">
        <f>'Pro Forma'!$M41*INDEX('Pro Forma'!$1:$1048576,MATCH('Cash Flow_Monthly'!$A38,'Pro Forma'!$A:$A,0),MATCH('Cash Flow_Monthly'!CU$2,'Pro Forma'!$1:$1,0))/12*IF(CU$3&gt;'Project Summary'!$G$7,0,1)</f>
        <v>0</v>
      </c>
      <c r="CV38" s="587">
        <f>'Pro Forma'!$M41*INDEX('Pro Forma'!$1:$1048576,MATCH('Cash Flow_Monthly'!$A38,'Pro Forma'!$A:$A,0),MATCH('Cash Flow_Monthly'!CV$2,'Pro Forma'!$1:$1,0))/12*IF(CV$3&gt;'Project Summary'!$G$7,0,1)</f>
        <v>0</v>
      </c>
      <c r="CW38" s="587">
        <f>'Pro Forma'!$M41*INDEX('Pro Forma'!$1:$1048576,MATCH('Cash Flow_Monthly'!$A38,'Pro Forma'!$A:$A,0),MATCH('Cash Flow_Monthly'!CW$2,'Pro Forma'!$1:$1,0))/12*IF(CW$3&gt;'Project Summary'!$G$7,0,1)</f>
        <v>0</v>
      </c>
      <c r="CX38" s="587">
        <f>'Pro Forma'!$M41*INDEX('Pro Forma'!$1:$1048576,MATCH('Cash Flow_Monthly'!$A38,'Pro Forma'!$A:$A,0),MATCH('Cash Flow_Monthly'!CX$2,'Pro Forma'!$1:$1,0))/12*IF(CX$3&gt;'Project Summary'!$G$7,0,1)</f>
        <v>0</v>
      </c>
      <c r="CY38" s="587">
        <f>'Pro Forma'!$M41*INDEX('Pro Forma'!$1:$1048576,MATCH('Cash Flow_Monthly'!$A38,'Pro Forma'!$A:$A,0),MATCH('Cash Flow_Monthly'!CY$2,'Pro Forma'!$1:$1,0))/12*IF(CY$3&gt;'Project Summary'!$G$7,0,1)</f>
        <v>0</v>
      </c>
      <c r="CZ38" s="587">
        <f>'Pro Forma'!$M41*INDEX('Pro Forma'!$1:$1048576,MATCH('Cash Flow_Monthly'!$A38,'Pro Forma'!$A:$A,0),MATCH('Cash Flow_Monthly'!CZ$2,'Pro Forma'!$1:$1,0))/12*IF(CZ$3&gt;'Project Summary'!$G$7,0,1)</f>
        <v>0</v>
      </c>
      <c r="DA38" s="587">
        <f>'Pro Forma'!$M41*INDEX('Pro Forma'!$1:$1048576,MATCH('Cash Flow_Monthly'!$A38,'Pro Forma'!$A:$A,0),MATCH('Cash Flow_Monthly'!DA$2,'Pro Forma'!$1:$1,0))/12*IF(DA$3&gt;'Project Summary'!$G$7,0,1)</f>
        <v>0</v>
      </c>
      <c r="DB38" s="587">
        <f>'Pro Forma'!$M41*INDEX('Pro Forma'!$1:$1048576,MATCH('Cash Flow_Monthly'!$A38,'Pro Forma'!$A:$A,0),MATCH('Cash Flow_Monthly'!DB$2,'Pro Forma'!$1:$1,0))/12*IF(DB$3&gt;'Project Summary'!$G$7,0,1)</f>
        <v>0</v>
      </c>
      <c r="DC38" s="587">
        <f>'Pro Forma'!$M41*INDEX('Pro Forma'!$1:$1048576,MATCH('Cash Flow_Monthly'!$A38,'Pro Forma'!$A:$A,0),MATCH('Cash Flow_Monthly'!DC$2,'Pro Forma'!$1:$1,0))/12*IF(DC$3&gt;'Project Summary'!$G$7,0,1)</f>
        <v>0</v>
      </c>
      <c r="DD38" s="587">
        <f>'Pro Forma'!$M41*INDEX('Pro Forma'!$1:$1048576,MATCH('Cash Flow_Monthly'!$A38,'Pro Forma'!$A:$A,0),MATCH('Cash Flow_Monthly'!DD$2,'Pro Forma'!$1:$1,0))/12*IF(DD$3&gt;'Project Summary'!$G$7,0,1)</f>
        <v>0</v>
      </c>
      <c r="DE38" s="587">
        <f>'Pro Forma'!$M41*INDEX('Pro Forma'!$1:$1048576,MATCH('Cash Flow_Monthly'!$A38,'Pro Forma'!$A:$A,0),MATCH('Cash Flow_Monthly'!DE$2,'Pro Forma'!$1:$1,0))/12*IF(DE$3&gt;'Project Summary'!$G$7,0,1)</f>
        <v>0</v>
      </c>
      <c r="DF38" s="587">
        <f>'Pro Forma'!$M41*INDEX('Pro Forma'!$1:$1048576,MATCH('Cash Flow_Monthly'!$A38,'Pro Forma'!$A:$A,0),MATCH('Cash Flow_Monthly'!DF$2,'Pro Forma'!$1:$1,0))/12*IF(DF$3&gt;'Project Summary'!$G$7,0,1)</f>
        <v>0</v>
      </c>
      <c r="DG38" s="587">
        <f>'Pro Forma'!$M41*INDEX('Pro Forma'!$1:$1048576,MATCH('Cash Flow_Monthly'!$A38,'Pro Forma'!$A:$A,0),MATCH('Cash Flow_Monthly'!DG$2,'Pro Forma'!$1:$1,0))/12*IF(DG$3&gt;'Project Summary'!$G$7,0,1)</f>
        <v>0</v>
      </c>
      <c r="DH38" s="587">
        <f>'Pro Forma'!$M41*INDEX('Pro Forma'!$1:$1048576,MATCH('Cash Flow_Monthly'!$A38,'Pro Forma'!$A:$A,0),MATCH('Cash Flow_Monthly'!DH$2,'Pro Forma'!$1:$1,0))/12*IF(DH$3&gt;'Project Summary'!$G$7,0,1)</f>
        <v>0</v>
      </c>
      <c r="DI38" s="587">
        <f>'Pro Forma'!$M41*INDEX('Pro Forma'!$1:$1048576,MATCH('Cash Flow_Monthly'!$A38,'Pro Forma'!$A:$A,0),MATCH('Cash Flow_Monthly'!DI$2,'Pro Forma'!$1:$1,0))/12*IF(DI$3&gt;'Project Summary'!$G$7,0,1)</f>
        <v>0</v>
      </c>
      <c r="DJ38" s="587">
        <f>'Pro Forma'!$M41*INDEX('Pro Forma'!$1:$1048576,MATCH('Cash Flow_Monthly'!$A38,'Pro Forma'!$A:$A,0),MATCH('Cash Flow_Monthly'!DJ$2,'Pro Forma'!$1:$1,0))/12*IF(DJ$3&gt;'Project Summary'!$G$7,0,1)</f>
        <v>0</v>
      </c>
      <c r="DK38" s="587">
        <f>'Pro Forma'!$M41*INDEX('Pro Forma'!$1:$1048576,MATCH('Cash Flow_Monthly'!$A38,'Pro Forma'!$A:$A,0),MATCH('Cash Flow_Monthly'!DK$2,'Pro Forma'!$1:$1,0))/12*IF(DK$3&gt;'Project Summary'!$G$7,0,1)</f>
        <v>0</v>
      </c>
      <c r="DL38" s="587">
        <f>'Pro Forma'!$M41*INDEX('Pro Forma'!$1:$1048576,MATCH('Cash Flow_Monthly'!$A38,'Pro Forma'!$A:$A,0),MATCH('Cash Flow_Monthly'!DL$2,'Pro Forma'!$1:$1,0))/12*IF(DL$3&gt;'Project Summary'!$G$7,0,1)</f>
        <v>0</v>
      </c>
      <c r="DM38" s="587">
        <f>'Pro Forma'!$M41*INDEX('Pro Forma'!$1:$1048576,MATCH('Cash Flow_Monthly'!$A38,'Pro Forma'!$A:$A,0),MATCH('Cash Flow_Monthly'!DM$2,'Pro Forma'!$1:$1,0))/12*IF(DM$3&gt;'Project Summary'!$G$7,0,1)</f>
        <v>0</v>
      </c>
      <c r="DN38" s="587">
        <f>'Pro Forma'!$M41*INDEX('Pro Forma'!$1:$1048576,MATCH('Cash Flow_Monthly'!$A38,'Pro Forma'!$A:$A,0),MATCH('Cash Flow_Monthly'!DN$2,'Pro Forma'!$1:$1,0))/12*IF(DN$3&gt;'Project Summary'!$G$7,0,1)</f>
        <v>0</v>
      </c>
      <c r="DO38" s="587">
        <f>'Pro Forma'!$M41*INDEX('Pro Forma'!$1:$1048576,MATCH('Cash Flow_Monthly'!$A38,'Pro Forma'!$A:$A,0),MATCH('Cash Flow_Monthly'!DO$2,'Pro Forma'!$1:$1,0))/12*IF(DO$3&gt;'Project Summary'!$G$7,0,1)</f>
        <v>0</v>
      </c>
      <c r="DP38" s="587">
        <f>'Pro Forma'!$M41*INDEX('Pro Forma'!$1:$1048576,MATCH('Cash Flow_Monthly'!$A38,'Pro Forma'!$A:$A,0),MATCH('Cash Flow_Monthly'!DP$2,'Pro Forma'!$1:$1,0))/12*IF(DP$3&gt;'Project Summary'!$G$7,0,1)</f>
        <v>0</v>
      </c>
      <c r="DQ38" s="587">
        <f>'Pro Forma'!$M41*INDEX('Pro Forma'!$1:$1048576,MATCH('Cash Flow_Monthly'!$A38,'Pro Forma'!$A:$A,0),MATCH('Cash Flow_Monthly'!DQ$2,'Pro Forma'!$1:$1,0))/12*IF(DQ$3&gt;'Project Summary'!$G$7,0,1)</f>
        <v>0</v>
      </c>
      <c r="DR38" s="587">
        <f>'Pro Forma'!$M41*INDEX('Pro Forma'!$1:$1048576,MATCH('Cash Flow_Monthly'!$A38,'Pro Forma'!$A:$A,0),MATCH('Cash Flow_Monthly'!DR$2,'Pro Forma'!$1:$1,0))/12*IF(DR$3&gt;'Project Summary'!$G$7,0,1)</f>
        <v>0</v>
      </c>
      <c r="DS38" s="587">
        <f>'Pro Forma'!$M41*INDEX('Pro Forma'!$1:$1048576,MATCH('Cash Flow_Monthly'!$A38,'Pro Forma'!$A:$A,0),MATCH('Cash Flow_Monthly'!DS$2,'Pro Forma'!$1:$1,0))/12*IF(DS$3&gt;'Project Summary'!$G$7,0,1)</f>
        <v>0</v>
      </c>
      <c r="DT38" s="587">
        <f>'Pro Forma'!$M41*INDEX('Pro Forma'!$1:$1048576,MATCH('Cash Flow_Monthly'!$A38,'Pro Forma'!$A:$A,0),MATCH('Cash Flow_Monthly'!DT$2,'Pro Forma'!$1:$1,0))/12*IF(DT$3&gt;'Project Summary'!$G$7,0,1)</f>
        <v>0</v>
      </c>
      <c r="DU38" s="586"/>
    </row>
    <row r="39" spans="1:125" s="466" customFormat="1">
      <c r="A39" s="246"/>
      <c r="B39" s="24" t="str">
        <f>'Pro Forma'!B42</f>
        <v>Total Other Income</v>
      </c>
      <c r="C39" s="24"/>
      <c r="D39" s="24"/>
      <c r="E39" s="588">
        <f>SUM(E22,E38)*IF(E$3&gt;'Project Summary'!$G$7,0,1)</f>
        <v>26853.790960416667</v>
      </c>
      <c r="F39" s="588">
        <f>SUM(F22,F38)*IF(F$3&gt;'Project Summary'!$G$7,0,1)</f>
        <v>26853.790960416667</v>
      </c>
      <c r="G39" s="588">
        <f>SUM(G22,G38)*IF(G$3&gt;'Project Summary'!$G$7,0,1)</f>
        <v>26853.790960416667</v>
      </c>
      <c r="H39" s="588">
        <f>SUM(H22,H38)*IF(H$3&gt;'Project Summary'!$G$7,0,1)</f>
        <v>26853.790960416667</v>
      </c>
      <c r="I39" s="588">
        <f>SUM(I22,I38)*IF(I$3&gt;'Project Summary'!$G$7,0,1)</f>
        <v>26853.790960416667</v>
      </c>
      <c r="J39" s="588">
        <f>SUM(J22,J38)*IF(J$3&gt;'Project Summary'!$G$7,0,1)</f>
        <v>26853.790960416667</v>
      </c>
      <c r="K39" s="588">
        <f>SUM(K22,K38)*IF(K$3&gt;'Project Summary'!$G$7,0,1)</f>
        <v>26853.790960416667</v>
      </c>
      <c r="L39" s="588">
        <f>SUM(L22,L38)*IF(L$3&gt;'Project Summary'!$G$7,0,1)</f>
        <v>26853.790960416667</v>
      </c>
      <c r="M39" s="588">
        <f>SUM(M22,M38)*IF(M$3&gt;'Project Summary'!$G$7,0,1)</f>
        <v>26853.790960416667</v>
      </c>
      <c r="N39" s="588">
        <f>SUM(N22,N38)*IF(N$3&gt;'Project Summary'!$G$7,0,1)</f>
        <v>26853.790960416667</v>
      </c>
      <c r="O39" s="588">
        <f>SUM(O22,O38)*IF(O$3&gt;'Project Summary'!$G$7,0,1)</f>
        <v>26853.790960416667</v>
      </c>
      <c r="P39" s="588">
        <f>SUM(P22,P38)*IF(P$3&gt;'Project Summary'!$G$7,0,1)</f>
        <v>26853.790960416667</v>
      </c>
      <c r="Q39" s="588">
        <f>SUM(Q22,Q38)*IF(Q$3&gt;'Project Summary'!$G$7,0,1)</f>
        <v>31232.581468854165</v>
      </c>
      <c r="R39" s="588">
        <f>SUM(R22,R38)*IF(R$3&gt;'Project Summary'!$G$7,0,1)</f>
        <v>31232.581468854165</v>
      </c>
      <c r="S39" s="588">
        <f>SUM(S22,S38)*IF(S$3&gt;'Project Summary'!$G$7,0,1)</f>
        <v>31232.581468854165</v>
      </c>
      <c r="T39" s="588">
        <f>SUM(T22,T38)*IF(T$3&gt;'Project Summary'!$G$7,0,1)</f>
        <v>31232.581468854165</v>
      </c>
      <c r="U39" s="588">
        <f>SUM(U22,U38)*IF(U$3&gt;'Project Summary'!$G$7,0,1)</f>
        <v>31232.581468854165</v>
      </c>
      <c r="V39" s="588">
        <f>SUM(V22,V38)*IF(V$3&gt;'Project Summary'!$G$7,0,1)</f>
        <v>31232.581468854165</v>
      </c>
      <c r="W39" s="588">
        <f>SUM(W22,W38)*IF(W$3&gt;'Project Summary'!$G$7,0,1)</f>
        <v>31232.581468854165</v>
      </c>
      <c r="X39" s="588">
        <f>SUM(X22,X38)*IF(X$3&gt;'Project Summary'!$G$7,0,1)</f>
        <v>31232.581468854165</v>
      </c>
      <c r="Y39" s="588">
        <f>SUM(Y22,Y38)*IF(Y$3&gt;'Project Summary'!$G$7,0,1)</f>
        <v>31232.581468854165</v>
      </c>
      <c r="Z39" s="588">
        <f>SUM(Z22,Z38)*IF(Z$3&gt;'Project Summary'!$G$7,0,1)</f>
        <v>31232.581468854165</v>
      </c>
      <c r="AA39" s="588">
        <f>SUM(AA22,AA38)*IF(AA$3&gt;'Project Summary'!$G$7,0,1)</f>
        <v>31232.581468854165</v>
      </c>
      <c r="AB39" s="588">
        <f>SUM(AB22,AB38)*IF(AB$3&gt;'Project Summary'!$G$7,0,1)</f>
        <v>31232.581468854165</v>
      </c>
      <c r="AC39" s="588">
        <f>SUM(AC22,AC38)*IF(AC$3&gt;'Project Summary'!$G$7,0,1)</f>
        <v>36033.240383363278</v>
      </c>
      <c r="AD39" s="588">
        <f>SUM(AD22,AD38)*IF(AD$3&gt;'Project Summary'!$G$7,0,1)</f>
        <v>36033.240383363278</v>
      </c>
      <c r="AE39" s="588">
        <f>SUM(AE22,AE38)*IF(AE$3&gt;'Project Summary'!$G$7,0,1)</f>
        <v>36033.240383363278</v>
      </c>
      <c r="AF39" s="588">
        <f>SUM(AF22,AF38)*IF(AF$3&gt;'Project Summary'!$G$7,0,1)</f>
        <v>36033.240383363278</v>
      </c>
      <c r="AG39" s="588">
        <f>SUM(AG22,AG38)*IF(AG$3&gt;'Project Summary'!$G$7,0,1)</f>
        <v>36033.240383363278</v>
      </c>
      <c r="AH39" s="588">
        <f>SUM(AH22,AH38)*IF(AH$3&gt;'Project Summary'!$G$7,0,1)</f>
        <v>36033.240383363278</v>
      </c>
      <c r="AI39" s="588">
        <f>SUM(AI22,AI38)*IF(AI$3&gt;'Project Summary'!$G$7,0,1)</f>
        <v>36033.240383363278</v>
      </c>
      <c r="AJ39" s="588">
        <f>SUM(AJ22,AJ38)*IF(AJ$3&gt;'Project Summary'!$G$7,0,1)</f>
        <v>36033.240383363278</v>
      </c>
      <c r="AK39" s="588">
        <f>SUM(AK22,AK38)*IF(AK$3&gt;'Project Summary'!$G$7,0,1)</f>
        <v>36033.240383363278</v>
      </c>
      <c r="AL39" s="588">
        <f>SUM(AL22,AL38)*IF(AL$3&gt;'Project Summary'!$G$7,0,1)</f>
        <v>36033.240383363278</v>
      </c>
      <c r="AM39" s="588">
        <f>SUM(AM22,AM38)*IF(AM$3&gt;'Project Summary'!$G$7,0,1)</f>
        <v>36033.240383363278</v>
      </c>
      <c r="AN39" s="588">
        <f>SUM(AN22,AN38)*IF(AN$3&gt;'Project Summary'!$G$7,0,1)</f>
        <v>36033.240383363278</v>
      </c>
      <c r="AO39" s="588">
        <f>SUM(AO22,AO38)*IF(AO$3&gt;'Project Summary'!$G$7,0,1)</f>
        <v>37812.917637733321</v>
      </c>
      <c r="AP39" s="588">
        <f>SUM(AP22,AP38)*IF(AP$3&gt;'Project Summary'!$G$7,0,1)</f>
        <v>37812.917637733321</v>
      </c>
      <c r="AQ39" s="588">
        <f>SUM(AQ22,AQ38)*IF(AQ$3&gt;'Project Summary'!$G$7,0,1)</f>
        <v>37812.917637733321</v>
      </c>
      <c r="AR39" s="588">
        <f>SUM(AR22,AR38)*IF(AR$3&gt;'Project Summary'!$G$7,0,1)</f>
        <v>37812.917637733321</v>
      </c>
      <c r="AS39" s="588">
        <f>SUM(AS22,AS38)*IF(AS$3&gt;'Project Summary'!$G$7,0,1)</f>
        <v>37812.917637733321</v>
      </c>
      <c r="AT39" s="588">
        <f>SUM(AT22,AT38)*IF(AT$3&gt;'Project Summary'!$G$7,0,1)</f>
        <v>37812.917637733321</v>
      </c>
      <c r="AU39" s="588">
        <f>SUM(AU22,AU38)*IF(AU$3&gt;'Project Summary'!$G$7,0,1)</f>
        <v>37812.917637733321</v>
      </c>
      <c r="AV39" s="588">
        <f>SUM(AV22,AV38)*IF(AV$3&gt;'Project Summary'!$G$7,0,1)</f>
        <v>37812.917637733321</v>
      </c>
      <c r="AW39" s="588">
        <f>SUM(AW22,AW38)*IF(AW$3&gt;'Project Summary'!$G$7,0,1)</f>
        <v>37812.917637733321</v>
      </c>
      <c r="AX39" s="588">
        <f>SUM(AX22,AX38)*IF(AX$3&gt;'Project Summary'!$G$7,0,1)</f>
        <v>37812.917637733321</v>
      </c>
      <c r="AY39" s="588">
        <f>SUM(AY22,AY38)*IF(AY$3&gt;'Project Summary'!$G$7,0,1)</f>
        <v>37812.917637733321</v>
      </c>
      <c r="AZ39" s="588">
        <f>SUM(AZ22,AZ38)*IF(AZ$3&gt;'Project Summary'!$G$7,0,1)</f>
        <v>37812.917637733321</v>
      </c>
      <c r="BA39" s="588">
        <f>SUM(BA22,BA38)*IF(BA$3&gt;'Project Summary'!$G$7,0,1)</f>
        <v>39055.390006740556</v>
      </c>
      <c r="BB39" s="588">
        <f>SUM(BB22,BB38)*IF(BB$3&gt;'Project Summary'!$G$7,0,1)</f>
        <v>39055.390006740556</v>
      </c>
      <c r="BC39" s="588">
        <f>SUM(BC22,BC38)*IF(BC$3&gt;'Project Summary'!$G$7,0,1)</f>
        <v>39055.390006740556</v>
      </c>
      <c r="BD39" s="588">
        <f>SUM(BD22,BD38)*IF(BD$3&gt;'Project Summary'!$G$7,0,1)</f>
        <v>39055.390006740556</v>
      </c>
      <c r="BE39" s="588">
        <f>SUM(BE22,BE38)*IF(BE$3&gt;'Project Summary'!$G$7,0,1)</f>
        <v>39055.390006740556</v>
      </c>
      <c r="BF39" s="588">
        <f>SUM(BF22,BF38)*IF(BF$3&gt;'Project Summary'!$G$7,0,1)</f>
        <v>39055.390006740556</v>
      </c>
      <c r="BG39" s="588">
        <f>SUM(BG22,BG38)*IF(BG$3&gt;'Project Summary'!$G$7,0,1)</f>
        <v>39055.390006740556</v>
      </c>
      <c r="BH39" s="588">
        <f>SUM(BH22,BH38)*IF(BH$3&gt;'Project Summary'!$G$7,0,1)</f>
        <v>39055.390006740556</v>
      </c>
      <c r="BI39" s="588">
        <f>SUM(BI22,BI38)*IF(BI$3&gt;'Project Summary'!$G$7,0,1)</f>
        <v>39055.390006740556</v>
      </c>
      <c r="BJ39" s="588">
        <f>SUM(BJ22,BJ38)*IF(BJ$3&gt;'Project Summary'!$G$7,0,1)</f>
        <v>39055.390006740556</v>
      </c>
      <c r="BK39" s="588">
        <f>SUM(BK22,BK38)*IF(BK$3&gt;'Project Summary'!$G$7,0,1)</f>
        <v>39055.390006740556</v>
      </c>
      <c r="BL39" s="588">
        <f>SUM(BL22,BL38)*IF(BL$3&gt;'Project Summary'!$G$7,0,1)</f>
        <v>39055.390006740556</v>
      </c>
      <c r="BM39" s="588">
        <f>SUM(BM22,BM38)*IF(BM$3&gt;'Project Summary'!$G$7,0,1)</f>
        <v>40130.419710806069</v>
      </c>
      <c r="BN39" s="588">
        <f>SUM(BN22,BN38)*IF(BN$3&gt;'Project Summary'!$G$7,0,1)</f>
        <v>40130.419710806069</v>
      </c>
      <c r="BO39" s="588">
        <f>SUM(BO22,BO38)*IF(BO$3&gt;'Project Summary'!$G$7,0,1)</f>
        <v>40130.419710806069</v>
      </c>
      <c r="BP39" s="588">
        <f>SUM(BP22,BP38)*IF(BP$3&gt;'Project Summary'!$G$7,0,1)</f>
        <v>40130.419710806069</v>
      </c>
      <c r="BQ39" s="588">
        <f>SUM(BQ22,BQ38)*IF(BQ$3&gt;'Project Summary'!$G$7,0,1)</f>
        <v>40130.419710806069</v>
      </c>
      <c r="BR39" s="588">
        <f>SUM(BR22,BR38)*IF(BR$3&gt;'Project Summary'!$G$7,0,1)</f>
        <v>40130.419710806069</v>
      </c>
      <c r="BS39" s="588">
        <f>SUM(BS22,BS38)*IF(BS$3&gt;'Project Summary'!$G$7,0,1)</f>
        <v>40130.419710806069</v>
      </c>
      <c r="BT39" s="588">
        <f>SUM(BT22,BT38)*IF(BT$3&gt;'Project Summary'!$G$7,0,1)</f>
        <v>40130.419710806069</v>
      </c>
      <c r="BU39" s="588">
        <f>SUM(BU22,BU38)*IF(BU$3&gt;'Project Summary'!$G$7,0,1)</f>
        <v>40130.419710806069</v>
      </c>
      <c r="BV39" s="588">
        <f>SUM(BV22,BV38)*IF(BV$3&gt;'Project Summary'!$G$7,0,1)</f>
        <v>40130.419710806069</v>
      </c>
      <c r="BW39" s="588">
        <f>SUM(BW22,BW38)*IF(BW$3&gt;'Project Summary'!$G$7,0,1)</f>
        <v>40130.419710806069</v>
      </c>
      <c r="BX39" s="588">
        <f>SUM(BX22,BX38)*IF(BX$3&gt;'Project Summary'!$G$7,0,1)</f>
        <v>40130.419710806069</v>
      </c>
      <c r="BY39" s="588">
        <f>SUM(BY22,BY38)*IF(BY$3&gt;'Project Summary'!$G$7,0,1)</f>
        <v>41235.284506090131</v>
      </c>
      <c r="BZ39" s="588">
        <f>SUM(BZ22,BZ38)*IF(BZ$3&gt;'Project Summary'!$G$7,0,1)</f>
        <v>41235.284506090131</v>
      </c>
      <c r="CA39" s="588">
        <f>SUM(CA22,CA38)*IF(CA$3&gt;'Project Summary'!$G$7,0,1)</f>
        <v>41235.284506090131</v>
      </c>
      <c r="CB39" s="588">
        <f>SUM(CB22,CB38)*IF(CB$3&gt;'Project Summary'!$G$7,0,1)</f>
        <v>41235.284506090131</v>
      </c>
      <c r="CC39" s="588">
        <f>SUM(CC22,CC38)*IF(CC$3&gt;'Project Summary'!$G$7,0,1)</f>
        <v>41235.284506090131</v>
      </c>
      <c r="CD39" s="588">
        <f>SUM(CD22,CD38)*IF(CD$3&gt;'Project Summary'!$G$7,0,1)</f>
        <v>41235.284506090131</v>
      </c>
      <c r="CE39" s="588">
        <f>SUM(CE22,CE38)*IF(CE$3&gt;'Project Summary'!$G$7,0,1)</f>
        <v>41235.284506090131</v>
      </c>
      <c r="CF39" s="588">
        <f>SUM(CF22,CF38)*IF(CF$3&gt;'Project Summary'!$G$7,0,1)</f>
        <v>41235.284506090131</v>
      </c>
      <c r="CG39" s="588">
        <f>SUM(CG22,CG38)*IF(CG$3&gt;'Project Summary'!$G$7,0,1)</f>
        <v>41235.284506090131</v>
      </c>
      <c r="CH39" s="588">
        <f>SUM(CH22,CH38)*IF(CH$3&gt;'Project Summary'!$G$7,0,1)</f>
        <v>41235.284506090131</v>
      </c>
      <c r="CI39" s="588">
        <f>SUM(CI22,CI38)*IF(CI$3&gt;'Project Summary'!$G$7,0,1)</f>
        <v>41235.284506090131</v>
      </c>
      <c r="CJ39" s="588">
        <f>SUM(CJ22,CJ38)*IF(CJ$3&gt;'Project Summary'!$G$7,0,1)</f>
        <v>41235.284506090131</v>
      </c>
      <c r="CK39" s="588">
        <f>SUM(CK22,CK38)*IF(CK$3&gt;'Project Summary'!$G$7,0,1)</f>
        <v>0</v>
      </c>
      <c r="CL39" s="588">
        <f>SUM(CL22,CL38)*IF(CL$3&gt;'Project Summary'!$G$7,0,1)</f>
        <v>0</v>
      </c>
      <c r="CM39" s="588">
        <f>SUM(CM22,CM38)*IF(CM$3&gt;'Project Summary'!$G$7,0,1)</f>
        <v>0</v>
      </c>
      <c r="CN39" s="588">
        <f>SUM(CN22,CN38)*IF(CN$3&gt;'Project Summary'!$G$7,0,1)</f>
        <v>0</v>
      </c>
      <c r="CO39" s="588">
        <f>SUM(CO22,CO38)*IF(CO$3&gt;'Project Summary'!$G$7,0,1)</f>
        <v>0</v>
      </c>
      <c r="CP39" s="588">
        <f>SUM(CP22,CP38)*IF(CP$3&gt;'Project Summary'!$G$7,0,1)</f>
        <v>0</v>
      </c>
      <c r="CQ39" s="588">
        <f>SUM(CQ22,CQ38)*IF(CQ$3&gt;'Project Summary'!$G$7,0,1)</f>
        <v>0</v>
      </c>
      <c r="CR39" s="588">
        <f>SUM(CR22,CR38)*IF(CR$3&gt;'Project Summary'!$G$7,0,1)</f>
        <v>0</v>
      </c>
      <c r="CS39" s="588">
        <f>SUM(CS22,CS38)*IF(CS$3&gt;'Project Summary'!$G$7,0,1)</f>
        <v>0</v>
      </c>
      <c r="CT39" s="588">
        <f>SUM(CT22,CT38)*IF(CT$3&gt;'Project Summary'!$G$7,0,1)</f>
        <v>0</v>
      </c>
      <c r="CU39" s="588">
        <f>SUM(CU22,CU38)*IF(CU$3&gt;'Project Summary'!$G$7,0,1)</f>
        <v>0</v>
      </c>
      <c r="CV39" s="588">
        <f>SUM(CV22,CV38)*IF(CV$3&gt;'Project Summary'!$G$7,0,1)</f>
        <v>0</v>
      </c>
      <c r="CW39" s="588">
        <f>SUM(CW22,CW38)*IF(CW$3&gt;'Project Summary'!$G$7,0,1)</f>
        <v>0</v>
      </c>
      <c r="CX39" s="588">
        <f>SUM(CX22,CX38)*IF(CX$3&gt;'Project Summary'!$G$7,0,1)</f>
        <v>0</v>
      </c>
      <c r="CY39" s="588">
        <f>SUM(CY22,CY38)*IF(CY$3&gt;'Project Summary'!$G$7,0,1)</f>
        <v>0</v>
      </c>
      <c r="CZ39" s="588">
        <f>SUM(CZ22,CZ38)*IF(CZ$3&gt;'Project Summary'!$G$7,0,1)</f>
        <v>0</v>
      </c>
      <c r="DA39" s="588">
        <f>SUM(DA22,DA38)*IF(DA$3&gt;'Project Summary'!$G$7,0,1)</f>
        <v>0</v>
      </c>
      <c r="DB39" s="588">
        <f>SUM(DB22,DB38)*IF(DB$3&gt;'Project Summary'!$G$7,0,1)</f>
        <v>0</v>
      </c>
      <c r="DC39" s="588">
        <f>SUM(DC22,DC38)*IF(DC$3&gt;'Project Summary'!$G$7,0,1)</f>
        <v>0</v>
      </c>
      <c r="DD39" s="588">
        <f>SUM(DD22,DD38)*IF(DD$3&gt;'Project Summary'!$G$7,0,1)</f>
        <v>0</v>
      </c>
      <c r="DE39" s="588">
        <f>SUM(DE22,DE38)*IF(DE$3&gt;'Project Summary'!$G$7,0,1)</f>
        <v>0</v>
      </c>
      <c r="DF39" s="588">
        <f>SUM(DF22,DF38)*IF(DF$3&gt;'Project Summary'!$G$7,0,1)</f>
        <v>0</v>
      </c>
      <c r="DG39" s="588">
        <f>SUM(DG22,DG38)*IF(DG$3&gt;'Project Summary'!$G$7,0,1)</f>
        <v>0</v>
      </c>
      <c r="DH39" s="588">
        <f>SUM(DH22,DH38)*IF(DH$3&gt;'Project Summary'!$G$7,0,1)</f>
        <v>0</v>
      </c>
      <c r="DI39" s="588">
        <f>SUM(DI22,DI38)*IF(DI$3&gt;'Project Summary'!$G$7,0,1)</f>
        <v>0</v>
      </c>
      <c r="DJ39" s="588">
        <f>SUM(DJ22,DJ38)*IF(DJ$3&gt;'Project Summary'!$G$7,0,1)</f>
        <v>0</v>
      </c>
      <c r="DK39" s="588">
        <f>SUM(DK22,DK38)*IF(DK$3&gt;'Project Summary'!$G$7,0,1)</f>
        <v>0</v>
      </c>
      <c r="DL39" s="588">
        <f>SUM(DL22,DL38)*IF(DL$3&gt;'Project Summary'!$G$7,0,1)</f>
        <v>0</v>
      </c>
      <c r="DM39" s="588">
        <f>SUM(DM22,DM38)*IF(DM$3&gt;'Project Summary'!$G$7,0,1)</f>
        <v>0</v>
      </c>
      <c r="DN39" s="588">
        <f>SUM(DN22,DN38)*IF(DN$3&gt;'Project Summary'!$G$7,0,1)</f>
        <v>0</v>
      </c>
      <c r="DO39" s="588">
        <f>SUM(DO22,DO38)*IF(DO$3&gt;'Project Summary'!$G$7,0,1)</f>
        <v>0</v>
      </c>
      <c r="DP39" s="588">
        <f>SUM(DP22,DP38)*IF(DP$3&gt;'Project Summary'!$G$7,0,1)</f>
        <v>0</v>
      </c>
      <c r="DQ39" s="588">
        <f>SUM(DQ22,DQ38)*IF(DQ$3&gt;'Project Summary'!$G$7,0,1)</f>
        <v>0</v>
      </c>
      <c r="DR39" s="588">
        <f>SUM(DR22,DR38)*IF(DR$3&gt;'Project Summary'!$G$7,0,1)</f>
        <v>0</v>
      </c>
      <c r="DS39" s="588">
        <f>SUM(DS22,DS38)*IF(DS$3&gt;'Project Summary'!$G$7,0,1)</f>
        <v>0</v>
      </c>
      <c r="DT39" s="588">
        <f>SUM(DT22,DT38)*IF(DT$3&gt;'Project Summary'!$G$7,0,1)</f>
        <v>0</v>
      </c>
      <c r="DU39" s="586"/>
    </row>
    <row r="40" spans="1:125" s="466" customFormat="1">
      <c r="A40" s="247"/>
      <c r="B40" s="1"/>
      <c r="C40" s="1"/>
      <c r="D40" s="1"/>
      <c r="DU40" s="586"/>
    </row>
    <row r="41" spans="1:125" s="466" customFormat="1">
      <c r="A41" s="272"/>
      <c r="B41" s="256" t="str">
        <f>'Pro Forma'!B44</f>
        <v>Total Income</v>
      </c>
      <c r="C41" s="256"/>
      <c r="D41" s="256"/>
      <c r="E41" s="468">
        <f>SUM(E10,E16,E20,E39)*IF(E$3&gt;'Project Summary'!$G$7,0,1)</f>
        <v>286764.24120892311</v>
      </c>
      <c r="F41" s="468">
        <f>SUM(F10,F16,F20,F39)*IF(F$3&gt;'Project Summary'!$G$7,0,1)</f>
        <v>287000.58938479674</v>
      </c>
      <c r="G41" s="468">
        <f>SUM(G10,G16,G20,G39)*IF(G$3&gt;'Project Summary'!$G$7,0,1)</f>
        <v>287244.0273694084</v>
      </c>
      <c r="H41" s="468">
        <f>SUM(H10,H16,H20,H39)*IF(H$3&gt;'Project Summary'!$G$7,0,1)</f>
        <v>287481.08992785623</v>
      </c>
      <c r="I41" s="468">
        <f>SUM(I10,I16,I20,I39)*IF(I$3&gt;'Project Summary'!$G$7,0,1)</f>
        <v>287981.71596398938</v>
      </c>
      <c r="J41" s="468">
        <f>SUM(J10,J16,J20,J39)*IF(J$3&gt;'Project Summary'!$G$7,0,1)</f>
        <v>288381.71633155574</v>
      </c>
      <c r="K41" s="468">
        <f>SUM(K10,K16,K20,K39)*IF(K$3&gt;'Project Summary'!$G$7,0,1)</f>
        <v>289757.7311548373</v>
      </c>
      <c r="L41" s="468">
        <f>SUM(L10,L16,L20,L39)*IF(L$3&gt;'Project Summary'!$G$7,0,1)</f>
        <v>291400.32761770743</v>
      </c>
      <c r="M41" s="468">
        <f>SUM(M10,M16,M20,M39)*IF(M$3&gt;'Project Summary'!$G$7,0,1)</f>
        <v>293154.48957298638</v>
      </c>
      <c r="N41" s="468">
        <f>SUM(N10,N16,N20,N39)*IF(N$3&gt;'Project Summary'!$G$7,0,1)</f>
        <v>294522.57112208114</v>
      </c>
      <c r="O41" s="468">
        <f>SUM(O10,O16,O20,O39)*IF(O$3&gt;'Project Summary'!$G$7,0,1)</f>
        <v>295726.89311272145</v>
      </c>
      <c r="P41" s="468">
        <f>SUM(P10,P16,P20,P39)*IF(P$3&gt;'Project Summary'!$G$7,0,1)</f>
        <v>296993.47831717529</v>
      </c>
      <c r="Q41" s="468">
        <f>SUM(Q10,Q16,Q20,Q39)*IF(Q$3&gt;'Project Summary'!$G$7,0,1)</f>
        <v>308972.31889010826</v>
      </c>
      <c r="R41" s="468">
        <f>SUM(R10,R16,R20,R39)*IF(R$3&gt;'Project Summary'!$G$7,0,1)</f>
        <v>310669.86457639054</v>
      </c>
      <c r="S41" s="468">
        <f>SUM(S10,S16,S20,S39)*IF(S$3&gt;'Project Summary'!$G$7,0,1)</f>
        <v>312142.12834697391</v>
      </c>
      <c r="T41" s="468">
        <f>SUM(T10,T16,T20,T39)*IF(T$3&gt;'Project Summary'!$G$7,0,1)</f>
        <v>313366.24035213172</v>
      </c>
      <c r="U41" s="468">
        <f>SUM(U10,U16,U20,U39)*IF(U$3&gt;'Project Summary'!$G$7,0,1)</f>
        <v>314840.62757132167</v>
      </c>
      <c r="V41" s="468">
        <f>SUM(V10,V16,V20,V39)*IF(V$3&gt;'Project Summary'!$G$7,0,1)</f>
        <v>315929.26253191516</v>
      </c>
      <c r="W41" s="468">
        <f>SUM(W10,W16,W20,W39)*IF(W$3&gt;'Project Summary'!$G$7,0,1)</f>
        <v>318569.90418874071</v>
      </c>
      <c r="X41" s="468">
        <f>SUM(X10,X16,X20,X39)*IF(X$3&gt;'Project Summary'!$G$7,0,1)</f>
        <v>321222.81712341943</v>
      </c>
      <c r="Y41" s="468">
        <f>SUM(Y10,Y16,Y20,Y39)*IF(Y$3&gt;'Project Summary'!$G$7,0,1)</f>
        <v>323881.45322360378</v>
      </c>
      <c r="Z41" s="468">
        <f>SUM(Z10,Z16,Z20,Z39)*IF(Z$3&gt;'Project Summary'!$G$7,0,1)</f>
        <v>325780.64972387243</v>
      </c>
      <c r="AA41" s="468">
        <f>SUM(AA10,AA16,AA20,AA39)*IF(AA$3&gt;'Project Summary'!$G$7,0,1)</f>
        <v>327409.70329962712</v>
      </c>
      <c r="AB41" s="468">
        <f>SUM(AB10,AB16,AB20,AB39)*IF(AB$3&gt;'Project Summary'!$G$7,0,1)</f>
        <v>329021.91950572724</v>
      </c>
      <c r="AC41" s="468">
        <f>SUM(AC10,AC16,AC20,AC39)*IF(AC$3&gt;'Project Summary'!$G$7,0,1)</f>
        <v>345560.138244431</v>
      </c>
      <c r="AD41" s="468">
        <f>SUM(AD10,AD16,AD20,AD39)*IF(AD$3&gt;'Project Summary'!$G$7,0,1)</f>
        <v>347498.43510681891</v>
      </c>
      <c r="AE41" s="468">
        <f>SUM(AE10,AE16,AE20,AE39)*IF(AE$3&gt;'Project Summary'!$G$7,0,1)</f>
        <v>349089.87448144454</v>
      </c>
      <c r="AF41" s="468">
        <f>SUM(AF10,AF16,AF20,AF39)*IF(AF$3&gt;'Project Summary'!$G$7,0,1)</f>
        <v>350351.18205965083</v>
      </c>
      <c r="AG41" s="468">
        <f>SUM(AG10,AG16,AG20,AG39)*IF(AG$3&gt;'Project Summary'!$G$7,0,1)</f>
        <v>351802.47535611817</v>
      </c>
      <c r="AH41" s="468">
        <f>SUM(AH10,AH16,AH20,AH39)*IF(AH$3&gt;'Project Summary'!$G$7,0,1)</f>
        <v>352833.99207541277</v>
      </c>
      <c r="AI41" s="468">
        <f>SUM(AI10,AI16,AI20,AI39)*IF(AI$3&gt;'Project Summary'!$G$7,0,1)</f>
        <v>355207.24844903877</v>
      </c>
      <c r="AJ41" s="468">
        <f>SUM(AJ10,AJ16,AJ20,AJ39)*IF(AJ$3&gt;'Project Summary'!$G$7,0,1)</f>
        <v>357477.40873396769</v>
      </c>
      <c r="AK41" s="468">
        <f>SUM(AK10,AK16,AK20,AK39)*IF(AK$3&gt;'Project Summary'!$G$7,0,1)</f>
        <v>359644.14070588152</v>
      </c>
      <c r="AL41" s="468">
        <f>SUM(AL10,AL16,AL20,AL39)*IF(AL$3&gt;'Project Summary'!$G$7,0,1)</f>
        <v>360961.25845954794</v>
      </c>
      <c r="AM41" s="468">
        <f>SUM(AM10,AM16,AM20,AM39)*IF(AM$3&gt;'Project Summary'!$G$7,0,1)</f>
        <v>362251.0874469417</v>
      </c>
      <c r="AN41" s="468">
        <f>SUM(AN10,AN16,AN20,AN39)*IF(AN$3&gt;'Project Summary'!$G$7,0,1)</f>
        <v>363514.2385388788</v>
      </c>
      <c r="AO41" s="468">
        <f>SUM(AO10,AO16,AO20,AO39)*IF(AO$3&gt;'Project Summary'!$G$7,0,1)</f>
        <v>366531.07734562602</v>
      </c>
      <c r="AP41" s="468">
        <f>SUM(AP10,AP16,AP20,AP39)*IF(AP$3&gt;'Project Summary'!$G$7,0,1)</f>
        <v>367904.34087188385</v>
      </c>
      <c r="AQ41" s="468">
        <f>SUM(AQ10,AQ16,AQ20,AQ39)*IF(AQ$3&gt;'Project Summary'!$G$7,0,1)</f>
        <v>369025.35506178188</v>
      </c>
      <c r="AR41" s="468">
        <f>SUM(AR10,AR16,AR20,AR39)*IF(AR$3&gt;'Project Summary'!$G$7,0,1)</f>
        <v>369912.78541080782</v>
      </c>
      <c r="AS41" s="468">
        <f>SUM(AS10,AS16,AS20,AS39)*IF(AS$3&gt;'Project Summary'!$G$7,0,1)</f>
        <v>370876.48887496023</v>
      </c>
      <c r="AT41" s="468">
        <f>SUM(AT10,AT16,AT20,AT39)*IF(AT$3&gt;'Project Summary'!$G$7,0,1)</f>
        <v>371562.30809496972</v>
      </c>
      <c r="AU41" s="468">
        <f>SUM(AU10,AU16,AU20,AU39)*IF(AU$3&gt;'Project Summary'!$G$7,0,1)</f>
        <v>373126.05019702483</v>
      </c>
      <c r="AV41" s="468">
        <f>SUM(AV10,AV16,AV20,AV39)*IF(AV$3&gt;'Project Summary'!$G$7,0,1)</f>
        <v>374518.42828513333</v>
      </c>
      <c r="AW41" s="468">
        <f>SUM(AW10,AW16,AW20,AW39)*IF(AW$3&gt;'Project Summary'!$G$7,0,1)</f>
        <v>375744.0300579227</v>
      </c>
      <c r="AX41" s="468">
        <f>SUM(AX10,AX16,AX20,AX39)*IF(AX$3&gt;'Project Summary'!$G$7,0,1)</f>
        <v>376495.60634980531</v>
      </c>
      <c r="AY41" s="468">
        <f>SUM(AY10,AY16,AY20,AY39)*IF(AY$3&gt;'Project Summary'!$G$7,0,1)</f>
        <v>377233.73559239483</v>
      </c>
      <c r="AZ41" s="468">
        <f>SUM(AZ10,AZ16,AZ20,AZ39)*IF(AZ$3&gt;'Project Summary'!$G$7,0,1)</f>
        <v>377959.3736647765</v>
      </c>
      <c r="BA41" s="468">
        <f>SUM(BA10,BA16,BA20,BA39)*IF(BA$3&gt;'Project Summary'!$G$7,0,1)</f>
        <v>379915.92415099026</v>
      </c>
      <c r="BB41" s="468">
        <f>SUM(BB10,BB16,BB20,BB39)*IF(BB$3&gt;'Project Summary'!$G$7,0,1)</f>
        <v>380754.37199561938</v>
      </c>
      <c r="BC41" s="468">
        <f>SUM(BC10,BC16,BC20,BC39)*IF(BC$3&gt;'Project Summary'!$G$7,0,1)</f>
        <v>381446.74514192983</v>
      </c>
      <c r="BD41" s="468">
        <f>SUM(BD10,BD16,BD20,BD39)*IF(BD$3&gt;'Project Summary'!$G$7,0,1)</f>
        <v>382002.27246417123</v>
      </c>
      <c r="BE41" s="468">
        <f>SUM(BE10,BE16,BE20,BE39)*IF(BE$3&gt;'Project Summary'!$G$7,0,1)</f>
        <v>382649.73724458372</v>
      </c>
      <c r="BF41" s="468">
        <f>SUM(BF10,BF16,BF20,BF39)*IF(BF$3&gt;'Project Summary'!$G$7,0,1)</f>
        <v>383118.38529407117</v>
      </c>
      <c r="BG41" s="468">
        <f>SUM(BG10,BG16,BG20,BG39)*IF(BG$3&gt;'Project Summary'!$G$7,0,1)</f>
        <v>384207.62621374475</v>
      </c>
      <c r="BH41" s="468">
        <f>SUM(BH10,BH16,BH20,BH39)*IF(BH$3&gt;'Project Summary'!$G$7,0,1)</f>
        <v>385271.17679422331</v>
      </c>
      <c r="BI41" s="468">
        <f>SUM(BI10,BI16,BI20,BI39)*IF(BI$3&gt;'Project Summary'!$G$7,0,1)</f>
        <v>386318.5980890448</v>
      </c>
      <c r="BJ41" s="468">
        <f>SUM(BJ10,BJ16,BJ20,BJ39)*IF(BJ$3&gt;'Project Summary'!$G$7,0,1)</f>
        <v>386980.14010705374</v>
      </c>
      <c r="BK41" s="468">
        <f>SUM(BK10,BK16,BK20,BK39)*IF(BK$3&gt;'Project Summary'!$G$7,0,1)</f>
        <v>387649.06764667074</v>
      </c>
      <c r="BL41" s="468">
        <f>SUM(BL10,BL16,BL20,BL39)*IF(BL$3&gt;'Project Summary'!$G$7,0,1)</f>
        <v>388325.82827124931</v>
      </c>
      <c r="BM41" s="468">
        <f>SUM(BM10,BM16,BM20,BM39)*IF(BM$3&gt;'Project Summary'!$G$7,0,1)</f>
        <v>391997.41697419406</v>
      </c>
      <c r="BN41" s="468">
        <f>SUM(BN10,BN16,BN20,BN39)*IF(BN$3&gt;'Project Summary'!$G$7,0,1)</f>
        <v>392829.81732485502</v>
      </c>
      <c r="BO41" s="468">
        <f>SUM(BO10,BO16,BO20,BO39)*IF(BO$3&gt;'Project Summary'!$G$7,0,1)</f>
        <v>393533.66413819243</v>
      </c>
      <c r="BP41" s="468">
        <f>SUM(BP10,BP16,BP20,BP39)*IF(BP$3&gt;'Project Summary'!$G$7,0,1)</f>
        <v>394108.82948878146</v>
      </c>
      <c r="BQ41" s="468">
        <f>SUM(BQ10,BQ16,BQ20,BQ39)*IF(BQ$3&gt;'Project Summary'!$G$7,0,1)</f>
        <v>394790.86694341223</v>
      </c>
      <c r="BR41" s="468">
        <f>SUM(BR10,BR16,BR20,BR39)*IF(BR$3&gt;'Project Summary'!$G$7,0,1)</f>
        <v>395290.19641766127</v>
      </c>
      <c r="BS41" s="468">
        <f>SUM(BS10,BS16,BS20,BS39)*IF(BS$3&gt;'Project Summary'!$G$7,0,1)</f>
        <v>396481.9987702017</v>
      </c>
      <c r="BT41" s="468">
        <f>SUM(BT10,BT16,BT20,BT39)*IF(BT$3&gt;'Project Summary'!$G$7,0,1)</f>
        <v>397668.69357318158</v>
      </c>
      <c r="BU41" s="468">
        <f>SUM(BU10,BU16,BU20,BU39)*IF(BU$3&gt;'Project Summary'!$G$7,0,1)</f>
        <v>398851.21054684476</v>
      </c>
      <c r="BV41" s="468">
        <f>SUM(BV10,BV16,BV20,BV39)*IF(BV$3&gt;'Project Summary'!$G$7,0,1)</f>
        <v>399601.57423494675</v>
      </c>
      <c r="BW41" s="468">
        <f>SUM(BW10,BW16,BW20,BW39)*IF(BW$3&gt;'Project Summary'!$G$7,0,1)</f>
        <v>400362.96243111958</v>
      </c>
      <c r="BX41" s="468">
        <f>SUM(BX10,BX16,BX20,BX39)*IF(BX$3&gt;'Project Summary'!$G$7,0,1)</f>
        <v>401135.09293991252</v>
      </c>
      <c r="BY41" s="468">
        <f>SUM(BY10,BY16,BY20,BY39)*IF(BY$3&gt;'Project Summary'!$G$7,0,1)</f>
        <v>403022.53343923856</v>
      </c>
      <c r="BZ41" s="468">
        <f>SUM(BZ10,BZ16,BZ20,BZ39)*IF(BZ$3&gt;'Project Summary'!$G$7,0,1)</f>
        <v>403969.35185654205</v>
      </c>
      <c r="CA41" s="468">
        <f>SUM(CA10,CA16,CA20,CA39)*IF(CA$3&gt;'Project Summary'!$G$7,0,1)</f>
        <v>404769.41296987352</v>
      </c>
      <c r="CB41" s="468">
        <f>SUM(CB10,CB16,CB20,CB39)*IF(CB$3&gt;'Project Summary'!$G$7,0,1)</f>
        <v>405421.98703738872</v>
      </c>
      <c r="CC41" s="468">
        <f>SUM(CC10,CC16,CC20,CC39)*IF(CC$3&gt;'Project Summary'!$G$7,0,1)</f>
        <v>406194.36217243038</v>
      </c>
      <c r="CD41" s="468">
        <f>SUM(CD10,CD16,CD20,CD39)*IF(CD$3&gt;'Project Summary'!$G$7,0,1)</f>
        <v>406758.30783025804</v>
      </c>
      <c r="CE41" s="468">
        <f>SUM(CE10,CE16,CE20,CE39)*IF(CE$3&gt;'Project Summary'!$G$7,0,1)</f>
        <v>408101.47682350781</v>
      </c>
      <c r="CF41" s="468">
        <f>SUM(CF10,CF16,CF20,CF39)*IF(CF$3&gt;'Project Summary'!$G$7,0,1)</f>
        <v>409434.6380399128</v>
      </c>
      <c r="CG41" s="468">
        <f>SUM(CG10,CG16,CG20,CG39)*IF(CG$3&gt;'Project Summary'!$G$7,0,1)</f>
        <v>410758.03098860092</v>
      </c>
      <c r="CH41" s="468">
        <f>SUM(CH10,CH16,CH20,CH39)*IF(CH$3&gt;'Project Summary'!$G$7,0,1)</f>
        <v>411594.53062989167</v>
      </c>
      <c r="CI41" s="468">
        <f>SUM(CI10,CI16,CI20,CI39)*IF(CI$3&gt;'Project Summary'!$G$7,0,1)</f>
        <v>412440.01430724899</v>
      </c>
      <c r="CJ41" s="468">
        <f>SUM(CJ10,CJ16,CJ20,CJ39)*IF(CJ$3&gt;'Project Summary'!$G$7,0,1)</f>
        <v>413294.09711954847</v>
      </c>
      <c r="CK41" s="468">
        <f>SUM(CK10,CK16,CK20,CK39)*IF(CK$3&gt;'Project Summary'!$G$7,0,1)</f>
        <v>0</v>
      </c>
      <c r="CL41" s="468">
        <f>SUM(CL10,CL16,CL20,CL39)*IF(CL$3&gt;'Project Summary'!$G$7,0,1)</f>
        <v>0</v>
      </c>
      <c r="CM41" s="468">
        <f>SUM(CM10,CM16,CM20,CM39)*IF(CM$3&gt;'Project Summary'!$G$7,0,1)</f>
        <v>0</v>
      </c>
      <c r="CN41" s="468">
        <f>SUM(CN10,CN16,CN20,CN39)*IF(CN$3&gt;'Project Summary'!$G$7,0,1)</f>
        <v>0</v>
      </c>
      <c r="CO41" s="468">
        <f>SUM(CO10,CO16,CO20,CO39)*IF(CO$3&gt;'Project Summary'!$G$7,0,1)</f>
        <v>0</v>
      </c>
      <c r="CP41" s="468">
        <f>SUM(CP10,CP16,CP20,CP39)*IF(CP$3&gt;'Project Summary'!$G$7,0,1)</f>
        <v>0</v>
      </c>
      <c r="CQ41" s="468">
        <f>SUM(CQ10,CQ16,CQ20,CQ39)*IF(CQ$3&gt;'Project Summary'!$G$7,0,1)</f>
        <v>0</v>
      </c>
      <c r="CR41" s="468">
        <f>SUM(CR10,CR16,CR20,CR39)*IF(CR$3&gt;'Project Summary'!$G$7,0,1)</f>
        <v>0</v>
      </c>
      <c r="CS41" s="468">
        <f>SUM(CS10,CS16,CS20,CS39)*IF(CS$3&gt;'Project Summary'!$G$7,0,1)</f>
        <v>0</v>
      </c>
      <c r="CT41" s="468">
        <f>SUM(CT10,CT16,CT20,CT39)*IF(CT$3&gt;'Project Summary'!$G$7,0,1)</f>
        <v>0</v>
      </c>
      <c r="CU41" s="468">
        <f>SUM(CU10,CU16,CU20,CU39)*IF(CU$3&gt;'Project Summary'!$G$7,0,1)</f>
        <v>0</v>
      </c>
      <c r="CV41" s="468">
        <f>SUM(CV10,CV16,CV20,CV39)*IF(CV$3&gt;'Project Summary'!$G$7,0,1)</f>
        <v>0</v>
      </c>
      <c r="CW41" s="468">
        <f>SUM(CW10,CW16,CW20,CW39)*IF(CW$3&gt;'Project Summary'!$G$7,0,1)</f>
        <v>0</v>
      </c>
      <c r="CX41" s="468">
        <f>SUM(CX10,CX16,CX20,CX39)*IF(CX$3&gt;'Project Summary'!$G$7,0,1)</f>
        <v>0</v>
      </c>
      <c r="CY41" s="468">
        <f>SUM(CY10,CY16,CY20,CY39)*IF(CY$3&gt;'Project Summary'!$G$7,0,1)</f>
        <v>0</v>
      </c>
      <c r="CZ41" s="468">
        <f>SUM(CZ10,CZ16,CZ20,CZ39)*IF(CZ$3&gt;'Project Summary'!$G$7,0,1)</f>
        <v>0</v>
      </c>
      <c r="DA41" s="468">
        <f>SUM(DA10,DA16,DA20,DA39)*IF(DA$3&gt;'Project Summary'!$G$7,0,1)</f>
        <v>0</v>
      </c>
      <c r="DB41" s="468">
        <f>SUM(DB10,DB16,DB20,DB39)*IF(DB$3&gt;'Project Summary'!$G$7,0,1)</f>
        <v>0</v>
      </c>
      <c r="DC41" s="468">
        <f>SUM(DC10,DC16,DC20,DC39)*IF(DC$3&gt;'Project Summary'!$G$7,0,1)</f>
        <v>0</v>
      </c>
      <c r="DD41" s="468">
        <f>SUM(DD10,DD16,DD20,DD39)*IF(DD$3&gt;'Project Summary'!$G$7,0,1)</f>
        <v>0</v>
      </c>
      <c r="DE41" s="468">
        <f>SUM(DE10,DE16,DE20,DE39)*IF(DE$3&gt;'Project Summary'!$G$7,0,1)</f>
        <v>0</v>
      </c>
      <c r="DF41" s="468">
        <f>SUM(DF10,DF16,DF20,DF39)*IF(DF$3&gt;'Project Summary'!$G$7,0,1)</f>
        <v>0</v>
      </c>
      <c r="DG41" s="468">
        <f>SUM(DG10,DG16,DG20,DG39)*IF(DG$3&gt;'Project Summary'!$G$7,0,1)</f>
        <v>0</v>
      </c>
      <c r="DH41" s="468">
        <f>SUM(DH10,DH16,DH20,DH39)*IF(DH$3&gt;'Project Summary'!$G$7,0,1)</f>
        <v>0</v>
      </c>
      <c r="DI41" s="468">
        <f>SUM(DI10,DI16,DI20,DI39)*IF(DI$3&gt;'Project Summary'!$G$7,0,1)</f>
        <v>0</v>
      </c>
      <c r="DJ41" s="468">
        <f>SUM(DJ10,DJ16,DJ20,DJ39)*IF(DJ$3&gt;'Project Summary'!$G$7,0,1)</f>
        <v>0</v>
      </c>
      <c r="DK41" s="468">
        <f>SUM(DK10,DK16,DK20,DK39)*IF(DK$3&gt;'Project Summary'!$G$7,0,1)</f>
        <v>0</v>
      </c>
      <c r="DL41" s="468">
        <f>SUM(DL10,DL16,DL20,DL39)*IF(DL$3&gt;'Project Summary'!$G$7,0,1)</f>
        <v>0</v>
      </c>
      <c r="DM41" s="468">
        <f>SUM(DM10,DM16,DM20,DM39)*IF(DM$3&gt;'Project Summary'!$G$7,0,1)</f>
        <v>0</v>
      </c>
      <c r="DN41" s="468">
        <f>SUM(DN10,DN16,DN20,DN39)*IF(DN$3&gt;'Project Summary'!$G$7,0,1)</f>
        <v>0</v>
      </c>
      <c r="DO41" s="468">
        <f>SUM(DO10,DO16,DO20,DO39)*IF(DO$3&gt;'Project Summary'!$G$7,0,1)</f>
        <v>0</v>
      </c>
      <c r="DP41" s="468">
        <f>SUM(DP10,DP16,DP20,DP39)*IF(DP$3&gt;'Project Summary'!$G$7,0,1)</f>
        <v>0</v>
      </c>
      <c r="DQ41" s="468">
        <f>SUM(DQ10,DQ16,DQ20,DQ39)*IF(DQ$3&gt;'Project Summary'!$G$7,0,1)</f>
        <v>0</v>
      </c>
      <c r="DR41" s="468">
        <f>SUM(DR10,DR16,DR20,DR39)*IF(DR$3&gt;'Project Summary'!$G$7,0,1)</f>
        <v>0</v>
      </c>
      <c r="DS41" s="468">
        <f>SUM(DS10,DS16,DS20,DS39)*IF(DS$3&gt;'Project Summary'!$G$7,0,1)</f>
        <v>0</v>
      </c>
      <c r="DT41" s="468">
        <f>SUM(DT10,DT16,DT20,DT39)*IF(DT$3&gt;'Project Summary'!$G$7,0,1)</f>
        <v>0</v>
      </c>
      <c r="DU41" s="586"/>
    </row>
    <row r="42" spans="1:125" s="466" customFormat="1">
      <c r="A42" s="247"/>
      <c r="B42" s="1"/>
      <c r="C42" s="1"/>
      <c r="D42" s="9"/>
      <c r="E42" s="1540"/>
      <c r="F42" s="1540"/>
      <c r="G42" s="1540"/>
      <c r="H42" s="1540"/>
      <c r="I42" s="1540"/>
      <c r="J42" s="1540"/>
      <c r="K42" s="1540"/>
      <c r="L42" s="1540"/>
      <c r="M42" s="1540"/>
      <c r="N42" s="1540"/>
      <c r="O42" s="1540"/>
      <c r="P42" s="1540"/>
      <c r="Q42" s="1589"/>
      <c r="R42" s="1540"/>
      <c r="S42" s="1540"/>
      <c r="T42" s="1540"/>
      <c r="U42" s="1540"/>
      <c r="V42" s="1540"/>
      <c r="W42" s="1540"/>
      <c r="X42" s="1540"/>
      <c r="Y42" s="1540"/>
      <c r="Z42" s="1540"/>
      <c r="AA42" s="1540"/>
      <c r="AB42" s="1540"/>
      <c r="AC42" s="1589"/>
      <c r="AD42" s="1540"/>
      <c r="AE42" s="1540"/>
      <c r="AF42" s="1540"/>
      <c r="AG42" s="1540"/>
      <c r="AH42" s="1540"/>
      <c r="AI42" s="1540"/>
      <c r="AJ42" s="1540"/>
      <c r="AK42" s="1540"/>
      <c r="AL42" s="1540"/>
      <c r="AM42" s="1540"/>
      <c r="AN42" s="1540"/>
      <c r="AO42" s="1589"/>
      <c r="AP42" s="1540"/>
      <c r="AQ42" s="1540"/>
      <c r="AR42" s="1540"/>
      <c r="AS42" s="1540"/>
      <c r="AT42" s="1540"/>
      <c r="AU42" s="1540"/>
      <c r="AV42" s="1540"/>
      <c r="AW42" s="1540"/>
      <c r="AX42" s="1540"/>
      <c r="AY42" s="1540"/>
      <c r="AZ42" s="1540"/>
      <c r="BA42" s="1589"/>
      <c r="BB42" s="1540"/>
      <c r="BC42" s="1540"/>
      <c r="BD42" s="1540"/>
      <c r="BE42" s="1540"/>
      <c r="BF42" s="1540"/>
      <c r="BG42" s="1540"/>
      <c r="BH42" s="1540"/>
      <c r="BI42" s="1540"/>
      <c r="BJ42" s="1540"/>
      <c r="BK42" s="1540"/>
      <c r="BL42" s="1589"/>
      <c r="CJ42" s="466">
        <f>216*0.945</f>
        <v>204.11999999999998</v>
      </c>
      <c r="DU42" s="586"/>
    </row>
    <row r="43" spans="1:125" s="530" customFormat="1">
      <c r="A43" s="365" t="str">
        <f>'Pro Forma'!A47</f>
        <v>Expenses</v>
      </c>
      <c r="B43" s="366"/>
      <c r="C43" s="366"/>
      <c r="D43" s="366"/>
      <c r="E43" s="583"/>
      <c r="F43" s="583"/>
      <c r="G43" s="583"/>
      <c r="H43" s="583"/>
      <c r="I43" s="583"/>
      <c r="J43" s="583"/>
      <c r="K43" s="583"/>
      <c r="L43" s="583"/>
      <c r="M43" s="583"/>
      <c r="N43" s="583"/>
      <c r="O43" s="583"/>
      <c r="P43" s="583"/>
      <c r="Q43" s="583"/>
      <c r="R43" s="583"/>
      <c r="S43" s="583"/>
      <c r="T43" s="583"/>
      <c r="U43" s="583"/>
      <c r="V43" s="583"/>
      <c r="W43" s="583"/>
      <c r="X43" s="583"/>
      <c r="Y43" s="583"/>
      <c r="Z43" s="583"/>
      <c r="AA43" s="583"/>
      <c r="AB43" s="583"/>
      <c r="AC43" s="583"/>
      <c r="AD43" s="583"/>
      <c r="AE43" s="583"/>
      <c r="AF43" s="583"/>
      <c r="AG43" s="583"/>
      <c r="AH43" s="583"/>
      <c r="AI43" s="583"/>
      <c r="AJ43" s="583"/>
      <c r="AK43" s="583"/>
      <c r="AL43" s="583"/>
      <c r="AM43" s="583"/>
      <c r="AN43" s="583"/>
      <c r="AO43" s="583"/>
      <c r="AP43" s="583"/>
      <c r="AQ43" s="583"/>
      <c r="AR43" s="583"/>
      <c r="AS43" s="583"/>
      <c r="AT43" s="583"/>
      <c r="AU43" s="583"/>
      <c r="AV43" s="583"/>
      <c r="AW43" s="583"/>
      <c r="AX43" s="583"/>
      <c r="AY43" s="583"/>
      <c r="AZ43" s="583"/>
      <c r="BA43" s="583"/>
      <c r="BB43" s="583"/>
      <c r="BC43" s="583"/>
      <c r="BD43" s="583"/>
      <c r="BE43" s="583"/>
      <c r="BF43" s="583"/>
      <c r="BG43" s="583"/>
      <c r="BH43" s="583"/>
      <c r="BI43" s="583"/>
      <c r="BJ43" s="583"/>
      <c r="BK43" s="583"/>
      <c r="BL43" s="583"/>
      <c r="BM43" s="583"/>
      <c r="BN43" s="583"/>
      <c r="BO43" s="583"/>
      <c r="BP43" s="583"/>
      <c r="BQ43" s="583"/>
      <c r="BR43" s="583"/>
      <c r="BS43" s="583"/>
      <c r="BT43" s="583"/>
      <c r="BU43" s="583"/>
      <c r="BV43" s="583"/>
      <c r="BW43" s="583"/>
      <c r="BX43" s="583"/>
      <c r="BY43" s="583"/>
      <c r="BZ43" s="583"/>
      <c r="CA43" s="583"/>
      <c r="CB43" s="583"/>
      <c r="CC43" s="583"/>
      <c r="CD43" s="583"/>
      <c r="CE43" s="583"/>
      <c r="CF43" s="583"/>
      <c r="CG43" s="583"/>
      <c r="CH43" s="583"/>
      <c r="CI43" s="583"/>
      <c r="CJ43" s="583"/>
      <c r="CK43" s="583"/>
      <c r="CL43" s="583"/>
      <c r="CM43" s="583"/>
      <c r="CN43" s="583"/>
      <c r="CO43" s="583"/>
      <c r="CP43" s="583"/>
      <c r="CQ43" s="583"/>
      <c r="CR43" s="583"/>
      <c r="CS43" s="583"/>
      <c r="CT43" s="583"/>
      <c r="CU43" s="583"/>
      <c r="CV43" s="583"/>
      <c r="CW43" s="583"/>
      <c r="CX43" s="583"/>
      <c r="CY43" s="583"/>
      <c r="CZ43" s="583"/>
      <c r="DA43" s="583"/>
      <c r="DB43" s="583"/>
      <c r="DC43" s="583"/>
      <c r="DD43" s="583"/>
      <c r="DE43" s="583"/>
      <c r="DF43" s="583"/>
      <c r="DG43" s="583"/>
      <c r="DH43" s="583"/>
      <c r="DI43" s="583"/>
      <c r="DJ43" s="583"/>
      <c r="DK43" s="583"/>
      <c r="DL43" s="583"/>
      <c r="DM43" s="583"/>
      <c r="DN43" s="583"/>
      <c r="DO43" s="583"/>
      <c r="DP43" s="583"/>
      <c r="DQ43" s="583"/>
      <c r="DR43" s="583"/>
      <c r="DS43" s="583"/>
      <c r="DT43" s="584"/>
      <c r="DU43" s="585"/>
    </row>
    <row r="44" spans="1:125" s="466" customFormat="1">
      <c r="A44" s="4" t="str">
        <f>'Pro Forma'!A48</f>
        <v>Payroll &amp; Related</v>
      </c>
      <c r="B44" s="1"/>
      <c r="C44" s="1"/>
      <c r="D44"/>
      <c r="E44" s="587">
        <f>'Pro Forma'!$M48*INDEX('Pro Forma'!$1:$1048576,MATCH('Cash Flow_Monthly'!$A44,'Pro Forma'!$A:$A,0),MATCH('Cash Flow_Monthly'!E$2,'Pro Forma'!$1:$1,0))/12*IF(E$3&gt;'Project Summary'!$G$7,0,1)</f>
        <v>31362.5</v>
      </c>
      <c r="F44" s="587">
        <f>'Pro Forma'!$M48*INDEX('Pro Forma'!$1:$1048576,MATCH('Cash Flow_Monthly'!$A44,'Pro Forma'!$A:$A,0),MATCH('Cash Flow_Monthly'!F$2,'Pro Forma'!$1:$1,0))/12*IF(F$3&gt;'Project Summary'!$G$7,0,1)</f>
        <v>31362.5</v>
      </c>
      <c r="G44" s="587">
        <f>'Pro Forma'!$M48*INDEX('Pro Forma'!$1:$1048576,MATCH('Cash Flow_Monthly'!$A44,'Pro Forma'!$A:$A,0),MATCH('Cash Flow_Monthly'!G$2,'Pro Forma'!$1:$1,0))/12*IF(G$3&gt;'Project Summary'!$G$7,0,1)</f>
        <v>31362.5</v>
      </c>
      <c r="H44" s="587">
        <f>'Pro Forma'!$M48*INDEX('Pro Forma'!$1:$1048576,MATCH('Cash Flow_Monthly'!$A44,'Pro Forma'!$A:$A,0),MATCH('Cash Flow_Monthly'!H$2,'Pro Forma'!$1:$1,0))/12*IF(H$3&gt;'Project Summary'!$G$7,0,1)</f>
        <v>31362.5</v>
      </c>
      <c r="I44" s="587">
        <f>'Pro Forma'!$M48*INDEX('Pro Forma'!$1:$1048576,MATCH('Cash Flow_Monthly'!$A44,'Pro Forma'!$A:$A,0),MATCH('Cash Flow_Monthly'!I$2,'Pro Forma'!$1:$1,0))/12*IF(I$3&gt;'Project Summary'!$G$7,0,1)</f>
        <v>31362.5</v>
      </c>
      <c r="J44" s="587">
        <f>'Pro Forma'!$M48*INDEX('Pro Forma'!$1:$1048576,MATCH('Cash Flow_Monthly'!$A44,'Pro Forma'!$A:$A,0),MATCH('Cash Flow_Monthly'!J$2,'Pro Forma'!$1:$1,0))/12*IF(J$3&gt;'Project Summary'!$G$7,0,1)</f>
        <v>31362.5</v>
      </c>
      <c r="K44" s="587">
        <f>'Pro Forma'!$M48*INDEX('Pro Forma'!$1:$1048576,MATCH('Cash Flow_Monthly'!$A44,'Pro Forma'!$A:$A,0),MATCH('Cash Flow_Monthly'!K$2,'Pro Forma'!$1:$1,0))/12*IF(K$3&gt;'Project Summary'!$G$7,0,1)</f>
        <v>31362.5</v>
      </c>
      <c r="L44" s="587">
        <f>'Pro Forma'!$M48*INDEX('Pro Forma'!$1:$1048576,MATCH('Cash Flow_Monthly'!$A44,'Pro Forma'!$A:$A,0),MATCH('Cash Flow_Monthly'!L$2,'Pro Forma'!$1:$1,0))/12*IF(L$3&gt;'Project Summary'!$G$7,0,1)</f>
        <v>31362.5</v>
      </c>
      <c r="M44" s="587">
        <f>'Pro Forma'!$M48*INDEX('Pro Forma'!$1:$1048576,MATCH('Cash Flow_Monthly'!$A44,'Pro Forma'!$A:$A,0),MATCH('Cash Flow_Monthly'!M$2,'Pro Forma'!$1:$1,0))/12*IF(M$3&gt;'Project Summary'!$G$7,0,1)</f>
        <v>31362.5</v>
      </c>
      <c r="N44" s="587">
        <f>'Pro Forma'!$M48*INDEX('Pro Forma'!$1:$1048576,MATCH('Cash Flow_Monthly'!$A44,'Pro Forma'!$A:$A,0),MATCH('Cash Flow_Monthly'!N$2,'Pro Forma'!$1:$1,0))/12*IF(N$3&gt;'Project Summary'!$G$7,0,1)</f>
        <v>31362.5</v>
      </c>
      <c r="O44" s="587">
        <f>'Pro Forma'!$M48*INDEX('Pro Forma'!$1:$1048576,MATCH('Cash Flow_Monthly'!$A44,'Pro Forma'!$A:$A,0),MATCH('Cash Flow_Monthly'!O$2,'Pro Forma'!$1:$1,0))/12*IF(O$3&gt;'Project Summary'!$G$7,0,1)</f>
        <v>31362.5</v>
      </c>
      <c r="P44" s="587">
        <f>'Pro Forma'!$M48*INDEX('Pro Forma'!$1:$1048576,MATCH('Cash Flow_Monthly'!$A44,'Pro Forma'!$A:$A,0),MATCH('Cash Flow_Monthly'!P$2,'Pro Forma'!$1:$1,0))/12*IF(P$3&gt;'Project Summary'!$G$7,0,1)</f>
        <v>31362.5</v>
      </c>
      <c r="Q44" s="587">
        <f>'Pro Forma'!$M48*INDEX('Pro Forma'!$1:$1048576,MATCH('Cash Flow_Monthly'!$A44,'Pro Forma'!$A:$A,0),MATCH('Cash Flow_Monthly'!Q$2,'Pro Forma'!$1:$1,0))/12*IF(Q$3&gt;'Project Summary'!$G$7,0,1)</f>
        <v>32303.375</v>
      </c>
      <c r="R44" s="587">
        <f>'Pro Forma'!$M48*INDEX('Pro Forma'!$1:$1048576,MATCH('Cash Flow_Monthly'!$A44,'Pro Forma'!$A:$A,0),MATCH('Cash Flow_Monthly'!R$2,'Pro Forma'!$1:$1,0))/12*IF(R$3&gt;'Project Summary'!$G$7,0,1)</f>
        <v>32303.375</v>
      </c>
      <c r="S44" s="587">
        <f>'Pro Forma'!$M48*INDEX('Pro Forma'!$1:$1048576,MATCH('Cash Flow_Monthly'!$A44,'Pro Forma'!$A:$A,0),MATCH('Cash Flow_Monthly'!S$2,'Pro Forma'!$1:$1,0))/12*IF(S$3&gt;'Project Summary'!$G$7,0,1)</f>
        <v>32303.375</v>
      </c>
      <c r="T44" s="587">
        <f>'Pro Forma'!$M48*INDEX('Pro Forma'!$1:$1048576,MATCH('Cash Flow_Monthly'!$A44,'Pro Forma'!$A:$A,0),MATCH('Cash Flow_Monthly'!T$2,'Pro Forma'!$1:$1,0))/12*IF(T$3&gt;'Project Summary'!$G$7,0,1)</f>
        <v>32303.375</v>
      </c>
      <c r="U44" s="587">
        <f>'Pro Forma'!$M48*INDEX('Pro Forma'!$1:$1048576,MATCH('Cash Flow_Monthly'!$A44,'Pro Forma'!$A:$A,0),MATCH('Cash Flow_Monthly'!U$2,'Pro Forma'!$1:$1,0))/12*IF(U$3&gt;'Project Summary'!$G$7,0,1)</f>
        <v>32303.375</v>
      </c>
      <c r="V44" s="587">
        <f>'Pro Forma'!$M48*INDEX('Pro Forma'!$1:$1048576,MATCH('Cash Flow_Monthly'!$A44,'Pro Forma'!$A:$A,0),MATCH('Cash Flow_Monthly'!V$2,'Pro Forma'!$1:$1,0))/12*IF(V$3&gt;'Project Summary'!$G$7,0,1)</f>
        <v>32303.375</v>
      </c>
      <c r="W44" s="587">
        <f>'Pro Forma'!$M48*INDEX('Pro Forma'!$1:$1048576,MATCH('Cash Flow_Monthly'!$A44,'Pro Forma'!$A:$A,0),MATCH('Cash Flow_Monthly'!W$2,'Pro Forma'!$1:$1,0))/12*IF(W$3&gt;'Project Summary'!$G$7,0,1)</f>
        <v>32303.375</v>
      </c>
      <c r="X44" s="587">
        <f>'Pro Forma'!$M48*INDEX('Pro Forma'!$1:$1048576,MATCH('Cash Flow_Monthly'!$A44,'Pro Forma'!$A:$A,0),MATCH('Cash Flow_Monthly'!X$2,'Pro Forma'!$1:$1,0))/12*IF(X$3&gt;'Project Summary'!$G$7,0,1)</f>
        <v>32303.375</v>
      </c>
      <c r="Y44" s="587">
        <f>'Pro Forma'!$M48*INDEX('Pro Forma'!$1:$1048576,MATCH('Cash Flow_Monthly'!$A44,'Pro Forma'!$A:$A,0),MATCH('Cash Flow_Monthly'!Y$2,'Pro Forma'!$1:$1,0))/12*IF(Y$3&gt;'Project Summary'!$G$7,0,1)</f>
        <v>32303.375</v>
      </c>
      <c r="Z44" s="587">
        <f>'Pro Forma'!$M48*INDEX('Pro Forma'!$1:$1048576,MATCH('Cash Flow_Monthly'!$A44,'Pro Forma'!$A:$A,0),MATCH('Cash Flow_Monthly'!Z$2,'Pro Forma'!$1:$1,0))/12*IF(Z$3&gt;'Project Summary'!$G$7,0,1)</f>
        <v>32303.375</v>
      </c>
      <c r="AA44" s="587">
        <f>'Pro Forma'!$M48*INDEX('Pro Forma'!$1:$1048576,MATCH('Cash Flow_Monthly'!$A44,'Pro Forma'!$A:$A,0),MATCH('Cash Flow_Monthly'!AA$2,'Pro Forma'!$1:$1,0))/12*IF(AA$3&gt;'Project Summary'!$G$7,0,1)</f>
        <v>32303.375</v>
      </c>
      <c r="AB44" s="587">
        <f>'Pro Forma'!$M48*INDEX('Pro Forma'!$1:$1048576,MATCH('Cash Flow_Monthly'!$A44,'Pro Forma'!$A:$A,0),MATCH('Cash Flow_Monthly'!AB$2,'Pro Forma'!$1:$1,0))/12*IF(AB$3&gt;'Project Summary'!$G$7,0,1)</f>
        <v>32303.375</v>
      </c>
      <c r="AC44" s="587">
        <f>'Pro Forma'!$M48*INDEX('Pro Forma'!$1:$1048576,MATCH('Cash Flow_Monthly'!$A44,'Pro Forma'!$A:$A,0),MATCH('Cash Flow_Monthly'!AC$2,'Pro Forma'!$1:$1,0))/12*IF(AC$3&gt;'Project Summary'!$G$7,0,1)</f>
        <v>33272.47625</v>
      </c>
      <c r="AD44" s="587">
        <f>'Pro Forma'!$M48*INDEX('Pro Forma'!$1:$1048576,MATCH('Cash Flow_Monthly'!$A44,'Pro Forma'!$A:$A,0),MATCH('Cash Flow_Monthly'!AD$2,'Pro Forma'!$1:$1,0))/12*IF(AD$3&gt;'Project Summary'!$G$7,0,1)</f>
        <v>33272.47625</v>
      </c>
      <c r="AE44" s="587">
        <f>'Pro Forma'!$M48*INDEX('Pro Forma'!$1:$1048576,MATCH('Cash Flow_Monthly'!$A44,'Pro Forma'!$A:$A,0),MATCH('Cash Flow_Monthly'!AE$2,'Pro Forma'!$1:$1,0))/12*IF(AE$3&gt;'Project Summary'!$G$7,0,1)</f>
        <v>33272.47625</v>
      </c>
      <c r="AF44" s="587">
        <f>'Pro Forma'!$M48*INDEX('Pro Forma'!$1:$1048576,MATCH('Cash Flow_Monthly'!$A44,'Pro Forma'!$A:$A,0),MATCH('Cash Flow_Monthly'!AF$2,'Pro Forma'!$1:$1,0))/12*IF(AF$3&gt;'Project Summary'!$G$7,0,1)</f>
        <v>33272.47625</v>
      </c>
      <c r="AG44" s="587">
        <f>'Pro Forma'!$M48*INDEX('Pro Forma'!$1:$1048576,MATCH('Cash Flow_Monthly'!$A44,'Pro Forma'!$A:$A,0),MATCH('Cash Flow_Monthly'!AG$2,'Pro Forma'!$1:$1,0))/12*IF(AG$3&gt;'Project Summary'!$G$7,0,1)</f>
        <v>33272.47625</v>
      </c>
      <c r="AH44" s="587">
        <f>'Pro Forma'!$M48*INDEX('Pro Forma'!$1:$1048576,MATCH('Cash Flow_Monthly'!$A44,'Pro Forma'!$A:$A,0),MATCH('Cash Flow_Monthly'!AH$2,'Pro Forma'!$1:$1,0))/12*IF(AH$3&gt;'Project Summary'!$G$7,0,1)</f>
        <v>33272.47625</v>
      </c>
      <c r="AI44" s="587">
        <f>'Pro Forma'!$M48*INDEX('Pro Forma'!$1:$1048576,MATCH('Cash Flow_Monthly'!$A44,'Pro Forma'!$A:$A,0),MATCH('Cash Flow_Monthly'!AI$2,'Pro Forma'!$1:$1,0))/12*IF(AI$3&gt;'Project Summary'!$G$7,0,1)</f>
        <v>33272.47625</v>
      </c>
      <c r="AJ44" s="587">
        <f>'Pro Forma'!$M48*INDEX('Pro Forma'!$1:$1048576,MATCH('Cash Flow_Monthly'!$A44,'Pro Forma'!$A:$A,0),MATCH('Cash Flow_Monthly'!AJ$2,'Pro Forma'!$1:$1,0))/12*IF(AJ$3&gt;'Project Summary'!$G$7,0,1)</f>
        <v>33272.47625</v>
      </c>
      <c r="AK44" s="587">
        <f>'Pro Forma'!$M48*INDEX('Pro Forma'!$1:$1048576,MATCH('Cash Flow_Monthly'!$A44,'Pro Forma'!$A:$A,0),MATCH('Cash Flow_Monthly'!AK$2,'Pro Forma'!$1:$1,0))/12*IF(AK$3&gt;'Project Summary'!$G$7,0,1)</f>
        <v>33272.47625</v>
      </c>
      <c r="AL44" s="587">
        <f>'Pro Forma'!$M48*INDEX('Pro Forma'!$1:$1048576,MATCH('Cash Flow_Monthly'!$A44,'Pro Forma'!$A:$A,0),MATCH('Cash Flow_Monthly'!AL$2,'Pro Forma'!$1:$1,0))/12*IF(AL$3&gt;'Project Summary'!$G$7,0,1)</f>
        <v>33272.47625</v>
      </c>
      <c r="AM44" s="587">
        <f>'Pro Forma'!$M48*INDEX('Pro Forma'!$1:$1048576,MATCH('Cash Flow_Monthly'!$A44,'Pro Forma'!$A:$A,0),MATCH('Cash Flow_Monthly'!AM$2,'Pro Forma'!$1:$1,0))/12*IF(AM$3&gt;'Project Summary'!$G$7,0,1)</f>
        <v>33272.47625</v>
      </c>
      <c r="AN44" s="587">
        <f>'Pro Forma'!$M48*INDEX('Pro Forma'!$1:$1048576,MATCH('Cash Flow_Monthly'!$A44,'Pro Forma'!$A:$A,0),MATCH('Cash Flow_Monthly'!AN$2,'Pro Forma'!$1:$1,0))/12*IF(AN$3&gt;'Project Summary'!$G$7,0,1)</f>
        <v>33272.47625</v>
      </c>
      <c r="AO44" s="587">
        <f>'Pro Forma'!$M48*INDEX('Pro Forma'!$1:$1048576,MATCH('Cash Flow_Monthly'!$A44,'Pro Forma'!$A:$A,0),MATCH('Cash Flow_Monthly'!AO$2,'Pro Forma'!$1:$1,0))/12*IF(AO$3&gt;'Project Summary'!$G$7,0,1)</f>
        <v>34270.650537499998</v>
      </c>
      <c r="AP44" s="587">
        <f>'Pro Forma'!$M48*INDEX('Pro Forma'!$1:$1048576,MATCH('Cash Flow_Monthly'!$A44,'Pro Forma'!$A:$A,0),MATCH('Cash Flow_Monthly'!AP$2,'Pro Forma'!$1:$1,0))/12*IF(AP$3&gt;'Project Summary'!$G$7,0,1)</f>
        <v>34270.650537499998</v>
      </c>
      <c r="AQ44" s="587">
        <f>'Pro Forma'!$M48*INDEX('Pro Forma'!$1:$1048576,MATCH('Cash Flow_Monthly'!$A44,'Pro Forma'!$A:$A,0),MATCH('Cash Flow_Monthly'!AQ$2,'Pro Forma'!$1:$1,0))/12*IF(AQ$3&gt;'Project Summary'!$G$7,0,1)</f>
        <v>34270.650537499998</v>
      </c>
      <c r="AR44" s="587">
        <f>'Pro Forma'!$M48*INDEX('Pro Forma'!$1:$1048576,MATCH('Cash Flow_Monthly'!$A44,'Pro Forma'!$A:$A,0),MATCH('Cash Flow_Monthly'!AR$2,'Pro Forma'!$1:$1,0))/12*IF(AR$3&gt;'Project Summary'!$G$7,0,1)</f>
        <v>34270.650537499998</v>
      </c>
      <c r="AS44" s="587">
        <f>'Pro Forma'!$M48*INDEX('Pro Forma'!$1:$1048576,MATCH('Cash Flow_Monthly'!$A44,'Pro Forma'!$A:$A,0),MATCH('Cash Flow_Monthly'!AS$2,'Pro Forma'!$1:$1,0))/12*IF(AS$3&gt;'Project Summary'!$G$7,0,1)</f>
        <v>34270.650537499998</v>
      </c>
      <c r="AT44" s="587">
        <f>'Pro Forma'!$M48*INDEX('Pro Forma'!$1:$1048576,MATCH('Cash Flow_Monthly'!$A44,'Pro Forma'!$A:$A,0),MATCH('Cash Flow_Monthly'!AT$2,'Pro Forma'!$1:$1,0))/12*IF(AT$3&gt;'Project Summary'!$G$7,0,1)</f>
        <v>34270.650537499998</v>
      </c>
      <c r="AU44" s="587">
        <f>'Pro Forma'!$M48*INDEX('Pro Forma'!$1:$1048576,MATCH('Cash Flow_Monthly'!$A44,'Pro Forma'!$A:$A,0),MATCH('Cash Flow_Monthly'!AU$2,'Pro Forma'!$1:$1,0))/12*IF(AU$3&gt;'Project Summary'!$G$7,0,1)</f>
        <v>34270.650537499998</v>
      </c>
      <c r="AV44" s="587">
        <f>'Pro Forma'!$M48*INDEX('Pro Forma'!$1:$1048576,MATCH('Cash Flow_Monthly'!$A44,'Pro Forma'!$A:$A,0),MATCH('Cash Flow_Monthly'!AV$2,'Pro Forma'!$1:$1,0))/12*IF(AV$3&gt;'Project Summary'!$G$7,0,1)</f>
        <v>34270.650537499998</v>
      </c>
      <c r="AW44" s="587">
        <f>'Pro Forma'!$M48*INDEX('Pro Forma'!$1:$1048576,MATCH('Cash Flow_Monthly'!$A44,'Pro Forma'!$A:$A,0),MATCH('Cash Flow_Monthly'!AW$2,'Pro Forma'!$1:$1,0))/12*IF(AW$3&gt;'Project Summary'!$G$7,0,1)</f>
        <v>34270.650537499998</v>
      </c>
      <c r="AX44" s="587">
        <f>'Pro Forma'!$M48*INDEX('Pro Forma'!$1:$1048576,MATCH('Cash Flow_Monthly'!$A44,'Pro Forma'!$A:$A,0),MATCH('Cash Flow_Monthly'!AX$2,'Pro Forma'!$1:$1,0))/12*IF(AX$3&gt;'Project Summary'!$G$7,0,1)</f>
        <v>34270.650537499998</v>
      </c>
      <c r="AY44" s="587">
        <f>'Pro Forma'!$M48*INDEX('Pro Forma'!$1:$1048576,MATCH('Cash Flow_Monthly'!$A44,'Pro Forma'!$A:$A,0),MATCH('Cash Flow_Monthly'!AY$2,'Pro Forma'!$1:$1,0))/12*IF(AY$3&gt;'Project Summary'!$G$7,0,1)</f>
        <v>34270.650537499998</v>
      </c>
      <c r="AZ44" s="587">
        <f>'Pro Forma'!$M48*INDEX('Pro Forma'!$1:$1048576,MATCH('Cash Flow_Monthly'!$A44,'Pro Forma'!$A:$A,0),MATCH('Cash Flow_Monthly'!AZ$2,'Pro Forma'!$1:$1,0))/12*IF(AZ$3&gt;'Project Summary'!$G$7,0,1)</f>
        <v>34270.650537499998</v>
      </c>
      <c r="BA44" s="587">
        <f>'Pro Forma'!$M48*INDEX('Pro Forma'!$1:$1048576,MATCH('Cash Flow_Monthly'!$A44,'Pro Forma'!$A:$A,0),MATCH('Cash Flow_Monthly'!BA$2,'Pro Forma'!$1:$1,0))/12*IF(BA$3&gt;'Project Summary'!$G$7,0,1)</f>
        <v>35298.770053625005</v>
      </c>
      <c r="BB44" s="587">
        <f>'Pro Forma'!$M48*INDEX('Pro Forma'!$1:$1048576,MATCH('Cash Flow_Monthly'!$A44,'Pro Forma'!$A:$A,0),MATCH('Cash Flow_Monthly'!BB$2,'Pro Forma'!$1:$1,0))/12*IF(BB$3&gt;'Project Summary'!$G$7,0,1)</f>
        <v>35298.770053625005</v>
      </c>
      <c r="BC44" s="587">
        <f>'Pro Forma'!$M48*INDEX('Pro Forma'!$1:$1048576,MATCH('Cash Flow_Monthly'!$A44,'Pro Forma'!$A:$A,0),MATCH('Cash Flow_Monthly'!BC$2,'Pro Forma'!$1:$1,0))/12*IF(BC$3&gt;'Project Summary'!$G$7,0,1)</f>
        <v>35298.770053625005</v>
      </c>
      <c r="BD44" s="587">
        <f>'Pro Forma'!$M48*INDEX('Pro Forma'!$1:$1048576,MATCH('Cash Flow_Monthly'!$A44,'Pro Forma'!$A:$A,0),MATCH('Cash Flow_Monthly'!BD$2,'Pro Forma'!$1:$1,0))/12*IF(BD$3&gt;'Project Summary'!$G$7,0,1)</f>
        <v>35298.770053625005</v>
      </c>
      <c r="BE44" s="587">
        <f>'Pro Forma'!$M48*INDEX('Pro Forma'!$1:$1048576,MATCH('Cash Flow_Monthly'!$A44,'Pro Forma'!$A:$A,0),MATCH('Cash Flow_Monthly'!BE$2,'Pro Forma'!$1:$1,0))/12*IF(BE$3&gt;'Project Summary'!$G$7,0,1)</f>
        <v>35298.770053625005</v>
      </c>
      <c r="BF44" s="587">
        <f>'Pro Forma'!$M48*INDEX('Pro Forma'!$1:$1048576,MATCH('Cash Flow_Monthly'!$A44,'Pro Forma'!$A:$A,0),MATCH('Cash Flow_Monthly'!BF$2,'Pro Forma'!$1:$1,0))/12*IF(BF$3&gt;'Project Summary'!$G$7,0,1)</f>
        <v>35298.770053625005</v>
      </c>
      <c r="BG44" s="587">
        <f>'Pro Forma'!$M48*INDEX('Pro Forma'!$1:$1048576,MATCH('Cash Flow_Monthly'!$A44,'Pro Forma'!$A:$A,0),MATCH('Cash Flow_Monthly'!BG$2,'Pro Forma'!$1:$1,0))/12*IF(BG$3&gt;'Project Summary'!$G$7,0,1)</f>
        <v>35298.770053625005</v>
      </c>
      <c r="BH44" s="587">
        <f>'Pro Forma'!$M48*INDEX('Pro Forma'!$1:$1048576,MATCH('Cash Flow_Monthly'!$A44,'Pro Forma'!$A:$A,0),MATCH('Cash Flow_Monthly'!BH$2,'Pro Forma'!$1:$1,0))/12*IF(BH$3&gt;'Project Summary'!$G$7,0,1)</f>
        <v>35298.770053625005</v>
      </c>
      <c r="BI44" s="587">
        <f>'Pro Forma'!$M48*INDEX('Pro Forma'!$1:$1048576,MATCH('Cash Flow_Monthly'!$A44,'Pro Forma'!$A:$A,0),MATCH('Cash Flow_Monthly'!BI$2,'Pro Forma'!$1:$1,0))/12*IF(BI$3&gt;'Project Summary'!$G$7,0,1)</f>
        <v>35298.770053625005</v>
      </c>
      <c r="BJ44" s="587">
        <f>'Pro Forma'!$M48*INDEX('Pro Forma'!$1:$1048576,MATCH('Cash Flow_Monthly'!$A44,'Pro Forma'!$A:$A,0),MATCH('Cash Flow_Monthly'!BJ$2,'Pro Forma'!$1:$1,0))/12*IF(BJ$3&gt;'Project Summary'!$G$7,0,1)</f>
        <v>35298.770053625005</v>
      </c>
      <c r="BK44" s="587">
        <f>'Pro Forma'!$M48*INDEX('Pro Forma'!$1:$1048576,MATCH('Cash Flow_Monthly'!$A44,'Pro Forma'!$A:$A,0),MATCH('Cash Flow_Monthly'!BK$2,'Pro Forma'!$1:$1,0))/12*IF(BK$3&gt;'Project Summary'!$G$7,0,1)</f>
        <v>35298.770053625005</v>
      </c>
      <c r="BL44" s="587">
        <f>'Pro Forma'!$M48*INDEX('Pro Forma'!$1:$1048576,MATCH('Cash Flow_Monthly'!$A44,'Pro Forma'!$A:$A,0),MATCH('Cash Flow_Monthly'!BL$2,'Pro Forma'!$1:$1,0))/12*IF(BL$3&gt;'Project Summary'!$G$7,0,1)</f>
        <v>35298.770053625005</v>
      </c>
      <c r="BM44" s="587">
        <f>'Pro Forma'!$M48*INDEX('Pro Forma'!$1:$1048576,MATCH('Cash Flow_Monthly'!$A44,'Pro Forma'!$A:$A,0),MATCH('Cash Flow_Monthly'!BM$2,'Pro Forma'!$1:$1,0))/12*IF(BM$3&gt;'Project Summary'!$G$7,0,1)</f>
        <v>36357.733155233749</v>
      </c>
      <c r="BN44" s="587">
        <f>'Pro Forma'!$M48*INDEX('Pro Forma'!$1:$1048576,MATCH('Cash Flow_Monthly'!$A44,'Pro Forma'!$A:$A,0),MATCH('Cash Flow_Monthly'!BN$2,'Pro Forma'!$1:$1,0))/12*IF(BN$3&gt;'Project Summary'!$G$7,0,1)</f>
        <v>36357.733155233749</v>
      </c>
      <c r="BO44" s="587">
        <f>'Pro Forma'!$M48*INDEX('Pro Forma'!$1:$1048576,MATCH('Cash Flow_Monthly'!$A44,'Pro Forma'!$A:$A,0),MATCH('Cash Flow_Monthly'!BO$2,'Pro Forma'!$1:$1,0))/12*IF(BO$3&gt;'Project Summary'!$G$7,0,1)</f>
        <v>36357.733155233749</v>
      </c>
      <c r="BP44" s="587">
        <f>'Pro Forma'!$M48*INDEX('Pro Forma'!$1:$1048576,MATCH('Cash Flow_Monthly'!$A44,'Pro Forma'!$A:$A,0),MATCH('Cash Flow_Monthly'!BP$2,'Pro Forma'!$1:$1,0))/12*IF(BP$3&gt;'Project Summary'!$G$7,0,1)</f>
        <v>36357.733155233749</v>
      </c>
      <c r="BQ44" s="587">
        <f>'Pro Forma'!$M48*INDEX('Pro Forma'!$1:$1048576,MATCH('Cash Flow_Monthly'!$A44,'Pro Forma'!$A:$A,0),MATCH('Cash Flow_Monthly'!BQ$2,'Pro Forma'!$1:$1,0))/12*IF(BQ$3&gt;'Project Summary'!$G$7,0,1)</f>
        <v>36357.733155233749</v>
      </c>
      <c r="BR44" s="587">
        <f>'Pro Forma'!$M48*INDEX('Pro Forma'!$1:$1048576,MATCH('Cash Flow_Monthly'!$A44,'Pro Forma'!$A:$A,0),MATCH('Cash Flow_Monthly'!BR$2,'Pro Forma'!$1:$1,0))/12*IF(BR$3&gt;'Project Summary'!$G$7,0,1)</f>
        <v>36357.733155233749</v>
      </c>
      <c r="BS44" s="587">
        <f>'Pro Forma'!$M48*INDEX('Pro Forma'!$1:$1048576,MATCH('Cash Flow_Monthly'!$A44,'Pro Forma'!$A:$A,0),MATCH('Cash Flow_Monthly'!BS$2,'Pro Forma'!$1:$1,0))/12*IF(BS$3&gt;'Project Summary'!$G$7,0,1)</f>
        <v>36357.733155233749</v>
      </c>
      <c r="BT44" s="587">
        <f>'Pro Forma'!$M48*INDEX('Pro Forma'!$1:$1048576,MATCH('Cash Flow_Monthly'!$A44,'Pro Forma'!$A:$A,0),MATCH('Cash Flow_Monthly'!BT$2,'Pro Forma'!$1:$1,0))/12*IF(BT$3&gt;'Project Summary'!$G$7,0,1)</f>
        <v>36357.733155233749</v>
      </c>
      <c r="BU44" s="587">
        <f>'Pro Forma'!$M48*INDEX('Pro Forma'!$1:$1048576,MATCH('Cash Flow_Monthly'!$A44,'Pro Forma'!$A:$A,0),MATCH('Cash Flow_Monthly'!BU$2,'Pro Forma'!$1:$1,0))/12*IF(BU$3&gt;'Project Summary'!$G$7,0,1)</f>
        <v>36357.733155233749</v>
      </c>
      <c r="BV44" s="587">
        <f>'Pro Forma'!$M48*INDEX('Pro Forma'!$1:$1048576,MATCH('Cash Flow_Monthly'!$A44,'Pro Forma'!$A:$A,0),MATCH('Cash Flow_Monthly'!BV$2,'Pro Forma'!$1:$1,0))/12*IF(BV$3&gt;'Project Summary'!$G$7,0,1)</f>
        <v>36357.733155233749</v>
      </c>
      <c r="BW44" s="587">
        <f>'Pro Forma'!$M48*INDEX('Pro Forma'!$1:$1048576,MATCH('Cash Flow_Monthly'!$A44,'Pro Forma'!$A:$A,0),MATCH('Cash Flow_Monthly'!BW$2,'Pro Forma'!$1:$1,0))/12*IF(BW$3&gt;'Project Summary'!$G$7,0,1)</f>
        <v>36357.733155233749</v>
      </c>
      <c r="BX44" s="587">
        <f>'Pro Forma'!$M48*INDEX('Pro Forma'!$1:$1048576,MATCH('Cash Flow_Monthly'!$A44,'Pro Forma'!$A:$A,0),MATCH('Cash Flow_Monthly'!BX$2,'Pro Forma'!$1:$1,0))/12*IF(BX$3&gt;'Project Summary'!$G$7,0,1)</f>
        <v>36357.733155233749</v>
      </c>
      <c r="BY44" s="587">
        <f>'Pro Forma'!$M48*INDEX('Pro Forma'!$1:$1048576,MATCH('Cash Flow_Monthly'!$A44,'Pro Forma'!$A:$A,0),MATCH('Cash Flow_Monthly'!BY$2,'Pro Forma'!$1:$1,0))/12*IF(BY$3&gt;'Project Summary'!$G$7,0,1)</f>
        <v>37448.46514989077</v>
      </c>
      <c r="BZ44" s="587">
        <f>'Pro Forma'!$M48*INDEX('Pro Forma'!$1:$1048576,MATCH('Cash Flow_Monthly'!$A44,'Pro Forma'!$A:$A,0),MATCH('Cash Flow_Monthly'!BZ$2,'Pro Forma'!$1:$1,0))/12*IF(BZ$3&gt;'Project Summary'!$G$7,0,1)</f>
        <v>37448.46514989077</v>
      </c>
      <c r="CA44" s="587">
        <f>'Pro Forma'!$M48*INDEX('Pro Forma'!$1:$1048576,MATCH('Cash Flow_Monthly'!$A44,'Pro Forma'!$A:$A,0),MATCH('Cash Flow_Monthly'!CA$2,'Pro Forma'!$1:$1,0))/12*IF(CA$3&gt;'Project Summary'!$G$7,0,1)</f>
        <v>37448.46514989077</v>
      </c>
      <c r="CB44" s="587">
        <f>'Pro Forma'!$M48*INDEX('Pro Forma'!$1:$1048576,MATCH('Cash Flow_Monthly'!$A44,'Pro Forma'!$A:$A,0),MATCH('Cash Flow_Monthly'!CB$2,'Pro Forma'!$1:$1,0))/12*IF(CB$3&gt;'Project Summary'!$G$7,0,1)</f>
        <v>37448.46514989077</v>
      </c>
      <c r="CC44" s="587">
        <f>'Pro Forma'!$M48*INDEX('Pro Forma'!$1:$1048576,MATCH('Cash Flow_Monthly'!$A44,'Pro Forma'!$A:$A,0),MATCH('Cash Flow_Monthly'!CC$2,'Pro Forma'!$1:$1,0))/12*IF(CC$3&gt;'Project Summary'!$G$7,0,1)</f>
        <v>37448.46514989077</v>
      </c>
      <c r="CD44" s="587">
        <f>'Pro Forma'!$M48*INDEX('Pro Forma'!$1:$1048576,MATCH('Cash Flow_Monthly'!$A44,'Pro Forma'!$A:$A,0),MATCH('Cash Flow_Monthly'!CD$2,'Pro Forma'!$1:$1,0))/12*IF(CD$3&gt;'Project Summary'!$G$7,0,1)</f>
        <v>37448.46514989077</v>
      </c>
      <c r="CE44" s="587">
        <f>'Pro Forma'!$M48*INDEX('Pro Forma'!$1:$1048576,MATCH('Cash Flow_Monthly'!$A44,'Pro Forma'!$A:$A,0),MATCH('Cash Flow_Monthly'!CE$2,'Pro Forma'!$1:$1,0))/12*IF(CE$3&gt;'Project Summary'!$G$7,0,1)</f>
        <v>37448.46514989077</v>
      </c>
      <c r="CF44" s="587">
        <f>'Pro Forma'!$M48*INDEX('Pro Forma'!$1:$1048576,MATCH('Cash Flow_Monthly'!$A44,'Pro Forma'!$A:$A,0),MATCH('Cash Flow_Monthly'!CF$2,'Pro Forma'!$1:$1,0))/12*IF(CF$3&gt;'Project Summary'!$G$7,0,1)</f>
        <v>37448.46514989077</v>
      </c>
      <c r="CG44" s="587">
        <f>'Pro Forma'!$M48*INDEX('Pro Forma'!$1:$1048576,MATCH('Cash Flow_Monthly'!$A44,'Pro Forma'!$A:$A,0),MATCH('Cash Flow_Monthly'!CG$2,'Pro Forma'!$1:$1,0))/12*IF(CG$3&gt;'Project Summary'!$G$7,0,1)</f>
        <v>37448.46514989077</v>
      </c>
      <c r="CH44" s="587">
        <f>'Pro Forma'!$M48*INDEX('Pro Forma'!$1:$1048576,MATCH('Cash Flow_Monthly'!$A44,'Pro Forma'!$A:$A,0),MATCH('Cash Flow_Monthly'!CH$2,'Pro Forma'!$1:$1,0))/12*IF(CH$3&gt;'Project Summary'!$G$7,0,1)</f>
        <v>37448.46514989077</v>
      </c>
      <c r="CI44" s="587">
        <f>'Pro Forma'!$M48*INDEX('Pro Forma'!$1:$1048576,MATCH('Cash Flow_Monthly'!$A44,'Pro Forma'!$A:$A,0),MATCH('Cash Flow_Monthly'!CI$2,'Pro Forma'!$1:$1,0))/12*IF(CI$3&gt;'Project Summary'!$G$7,0,1)</f>
        <v>37448.46514989077</v>
      </c>
      <c r="CJ44" s="587">
        <f>'Pro Forma'!$M48*INDEX('Pro Forma'!$1:$1048576,MATCH('Cash Flow_Monthly'!$A44,'Pro Forma'!$A:$A,0),MATCH('Cash Flow_Monthly'!CJ$2,'Pro Forma'!$1:$1,0))/12*IF(CJ$3&gt;'Project Summary'!$G$7,0,1)</f>
        <v>37448.46514989077</v>
      </c>
      <c r="CK44" s="587">
        <f>'Pro Forma'!$M48*INDEX('Pro Forma'!$1:$1048576,MATCH('Cash Flow_Monthly'!$A44,'Pro Forma'!$A:$A,0),MATCH('Cash Flow_Monthly'!CK$2,'Pro Forma'!$1:$1,0))/12*IF(CK$3&gt;'Project Summary'!$G$7,0,1)</f>
        <v>0</v>
      </c>
      <c r="CL44" s="587">
        <f>'Pro Forma'!$M48*INDEX('Pro Forma'!$1:$1048576,MATCH('Cash Flow_Monthly'!$A44,'Pro Forma'!$A:$A,0),MATCH('Cash Flow_Monthly'!CL$2,'Pro Forma'!$1:$1,0))/12*IF(CL$3&gt;'Project Summary'!$G$7,0,1)</f>
        <v>0</v>
      </c>
      <c r="CM44" s="587">
        <f>'Pro Forma'!$M48*INDEX('Pro Forma'!$1:$1048576,MATCH('Cash Flow_Monthly'!$A44,'Pro Forma'!$A:$A,0),MATCH('Cash Flow_Monthly'!CM$2,'Pro Forma'!$1:$1,0))/12*IF(CM$3&gt;'Project Summary'!$G$7,0,1)</f>
        <v>0</v>
      </c>
      <c r="CN44" s="587">
        <f>'Pro Forma'!$M48*INDEX('Pro Forma'!$1:$1048576,MATCH('Cash Flow_Monthly'!$A44,'Pro Forma'!$A:$A,0),MATCH('Cash Flow_Monthly'!CN$2,'Pro Forma'!$1:$1,0))/12*IF(CN$3&gt;'Project Summary'!$G$7,0,1)</f>
        <v>0</v>
      </c>
      <c r="CO44" s="587">
        <f>'Pro Forma'!$M48*INDEX('Pro Forma'!$1:$1048576,MATCH('Cash Flow_Monthly'!$A44,'Pro Forma'!$A:$A,0),MATCH('Cash Flow_Monthly'!CO$2,'Pro Forma'!$1:$1,0))/12*IF(CO$3&gt;'Project Summary'!$G$7,0,1)</f>
        <v>0</v>
      </c>
      <c r="CP44" s="587">
        <f>'Pro Forma'!$M48*INDEX('Pro Forma'!$1:$1048576,MATCH('Cash Flow_Monthly'!$A44,'Pro Forma'!$A:$A,0),MATCH('Cash Flow_Monthly'!CP$2,'Pro Forma'!$1:$1,0))/12*IF(CP$3&gt;'Project Summary'!$G$7,0,1)</f>
        <v>0</v>
      </c>
      <c r="CQ44" s="587">
        <f>'Pro Forma'!$M48*INDEX('Pro Forma'!$1:$1048576,MATCH('Cash Flow_Monthly'!$A44,'Pro Forma'!$A:$A,0),MATCH('Cash Flow_Monthly'!CQ$2,'Pro Forma'!$1:$1,0))/12*IF(CQ$3&gt;'Project Summary'!$G$7,0,1)</f>
        <v>0</v>
      </c>
      <c r="CR44" s="587">
        <f>'Pro Forma'!$M48*INDEX('Pro Forma'!$1:$1048576,MATCH('Cash Flow_Monthly'!$A44,'Pro Forma'!$A:$A,0),MATCH('Cash Flow_Monthly'!CR$2,'Pro Forma'!$1:$1,0))/12*IF(CR$3&gt;'Project Summary'!$G$7,0,1)</f>
        <v>0</v>
      </c>
      <c r="CS44" s="587">
        <f>'Pro Forma'!$M48*INDEX('Pro Forma'!$1:$1048576,MATCH('Cash Flow_Monthly'!$A44,'Pro Forma'!$A:$A,0),MATCH('Cash Flow_Monthly'!CS$2,'Pro Forma'!$1:$1,0))/12*IF(CS$3&gt;'Project Summary'!$G$7,0,1)</f>
        <v>0</v>
      </c>
      <c r="CT44" s="587">
        <f>'Pro Forma'!$M48*INDEX('Pro Forma'!$1:$1048576,MATCH('Cash Flow_Monthly'!$A44,'Pro Forma'!$A:$A,0),MATCH('Cash Flow_Monthly'!CT$2,'Pro Forma'!$1:$1,0))/12*IF(CT$3&gt;'Project Summary'!$G$7,0,1)</f>
        <v>0</v>
      </c>
      <c r="CU44" s="587">
        <f>'Pro Forma'!$M48*INDEX('Pro Forma'!$1:$1048576,MATCH('Cash Flow_Monthly'!$A44,'Pro Forma'!$A:$A,0),MATCH('Cash Flow_Monthly'!CU$2,'Pro Forma'!$1:$1,0))/12*IF(CU$3&gt;'Project Summary'!$G$7,0,1)</f>
        <v>0</v>
      </c>
      <c r="CV44" s="587">
        <f>'Pro Forma'!$M48*INDEX('Pro Forma'!$1:$1048576,MATCH('Cash Flow_Monthly'!$A44,'Pro Forma'!$A:$A,0),MATCH('Cash Flow_Monthly'!CV$2,'Pro Forma'!$1:$1,0))/12*IF(CV$3&gt;'Project Summary'!$G$7,0,1)</f>
        <v>0</v>
      </c>
      <c r="CW44" s="587">
        <f>'Pro Forma'!$M48*INDEX('Pro Forma'!$1:$1048576,MATCH('Cash Flow_Monthly'!$A44,'Pro Forma'!$A:$A,0),MATCH('Cash Flow_Monthly'!CW$2,'Pro Forma'!$1:$1,0))/12*IF(CW$3&gt;'Project Summary'!$G$7,0,1)</f>
        <v>0</v>
      </c>
      <c r="CX44" s="587">
        <f>'Pro Forma'!$M48*INDEX('Pro Forma'!$1:$1048576,MATCH('Cash Flow_Monthly'!$A44,'Pro Forma'!$A:$A,0),MATCH('Cash Flow_Monthly'!CX$2,'Pro Forma'!$1:$1,0))/12*IF(CX$3&gt;'Project Summary'!$G$7,0,1)</f>
        <v>0</v>
      </c>
      <c r="CY44" s="587">
        <f>'Pro Forma'!$M48*INDEX('Pro Forma'!$1:$1048576,MATCH('Cash Flow_Monthly'!$A44,'Pro Forma'!$A:$A,0),MATCH('Cash Flow_Monthly'!CY$2,'Pro Forma'!$1:$1,0))/12*IF(CY$3&gt;'Project Summary'!$G$7,0,1)</f>
        <v>0</v>
      </c>
      <c r="CZ44" s="587">
        <f>'Pro Forma'!$M48*INDEX('Pro Forma'!$1:$1048576,MATCH('Cash Flow_Monthly'!$A44,'Pro Forma'!$A:$A,0),MATCH('Cash Flow_Monthly'!CZ$2,'Pro Forma'!$1:$1,0))/12*IF(CZ$3&gt;'Project Summary'!$G$7,0,1)</f>
        <v>0</v>
      </c>
      <c r="DA44" s="587">
        <f>'Pro Forma'!$M48*INDEX('Pro Forma'!$1:$1048576,MATCH('Cash Flow_Monthly'!$A44,'Pro Forma'!$A:$A,0),MATCH('Cash Flow_Monthly'!DA$2,'Pro Forma'!$1:$1,0))/12*IF(DA$3&gt;'Project Summary'!$G$7,0,1)</f>
        <v>0</v>
      </c>
      <c r="DB44" s="587">
        <f>'Pro Forma'!$M48*INDEX('Pro Forma'!$1:$1048576,MATCH('Cash Flow_Monthly'!$A44,'Pro Forma'!$A:$A,0),MATCH('Cash Flow_Monthly'!DB$2,'Pro Forma'!$1:$1,0))/12*IF(DB$3&gt;'Project Summary'!$G$7,0,1)</f>
        <v>0</v>
      </c>
      <c r="DC44" s="587">
        <f>'Pro Forma'!$M48*INDEX('Pro Forma'!$1:$1048576,MATCH('Cash Flow_Monthly'!$A44,'Pro Forma'!$A:$A,0),MATCH('Cash Flow_Monthly'!DC$2,'Pro Forma'!$1:$1,0))/12*IF(DC$3&gt;'Project Summary'!$G$7,0,1)</f>
        <v>0</v>
      </c>
      <c r="DD44" s="587">
        <f>'Pro Forma'!$M48*INDEX('Pro Forma'!$1:$1048576,MATCH('Cash Flow_Monthly'!$A44,'Pro Forma'!$A:$A,0),MATCH('Cash Flow_Monthly'!DD$2,'Pro Forma'!$1:$1,0))/12*IF(DD$3&gt;'Project Summary'!$G$7,0,1)</f>
        <v>0</v>
      </c>
      <c r="DE44" s="587">
        <f>'Pro Forma'!$M48*INDEX('Pro Forma'!$1:$1048576,MATCH('Cash Flow_Monthly'!$A44,'Pro Forma'!$A:$A,0),MATCH('Cash Flow_Monthly'!DE$2,'Pro Forma'!$1:$1,0))/12*IF(DE$3&gt;'Project Summary'!$G$7,0,1)</f>
        <v>0</v>
      </c>
      <c r="DF44" s="587">
        <f>'Pro Forma'!$M48*INDEX('Pro Forma'!$1:$1048576,MATCH('Cash Flow_Monthly'!$A44,'Pro Forma'!$A:$A,0),MATCH('Cash Flow_Monthly'!DF$2,'Pro Forma'!$1:$1,0))/12*IF(DF$3&gt;'Project Summary'!$G$7,0,1)</f>
        <v>0</v>
      </c>
      <c r="DG44" s="587">
        <f>'Pro Forma'!$M48*INDEX('Pro Forma'!$1:$1048576,MATCH('Cash Flow_Monthly'!$A44,'Pro Forma'!$A:$A,0),MATCH('Cash Flow_Monthly'!DG$2,'Pro Forma'!$1:$1,0))/12*IF(DG$3&gt;'Project Summary'!$G$7,0,1)</f>
        <v>0</v>
      </c>
      <c r="DH44" s="587">
        <f>'Pro Forma'!$M48*INDEX('Pro Forma'!$1:$1048576,MATCH('Cash Flow_Monthly'!$A44,'Pro Forma'!$A:$A,0),MATCH('Cash Flow_Monthly'!DH$2,'Pro Forma'!$1:$1,0))/12*IF(DH$3&gt;'Project Summary'!$G$7,0,1)</f>
        <v>0</v>
      </c>
      <c r="DI44" s="587">
        <f>'Pro Forma'!$M48*INDEX('Pro Forma'!$1:$1048576,MATCH('Cash Flow_Monthly'!$A44,'Pro Forma'!$A:$A,0),MATCH('Cash Flow_Monthly'!DI$2,'Pro Forma'!$1:$1,0))/12*IF(DI$3&gt;'Project Summary'!$G$7,0,1)</f>
        <v>0</v>
      </c>
      <c r="DJ44" s="587">
        <f>'Pro Forma'!$M48*INDEX('Pro Forma'!$1:$1048576,MATCH('Cash Flow_Monthly'!$A44,'Pro Forma'!$A:$A,0),MATCH('Cash Flow_Monthly'!DJ$2,'Pro Forma'!$1:$1,0))/12*IF(DJ$3&gt;'Project Summary'!$G$7,0,1)</f>
        <v>0</v>
      </c>
      <c r="DK44" s="587">
        <f>'Pro Forma'!$M48*INDEX('Pro Forma'!$1:$1048576,MATCH('Cash Flow_Monthly'!$A44,'Pro Forma'!$A:$A,0),MATCH('Cash Flow_Monthly'!DK$2,'Pro Forma'!$1:$1,0))/12*IF(DK$3&gt;'Project Summary'!$G$7,0,1)</f>
        <v>0</v>
      </c>
      <c r="DL44" s="587">
        <f>'Pro Forma'!$M48*INDEX('Pro Forma'!$1:$1048576,MATCH('Cash Flow_Monthly'!$A44,'Pro Forma'!$A:$A,0),MATCH('Cash Flow_Monthly'!DL$2,'Pro Forma'!$1:$1,0))/12*IF(DL$3&gt;'Project Summary'!$G$7,0,1)</f>
        <v>0</v>
      </c>
      <c r="DM44" s="587">
        <f>'Pro Forma'!$M48*INDEX('Pro Forma'!$1:$1048576,MATCH('Cash Flow_Monthly'!$A44,'Pro Forma'!$A:$A,0),MATCH('Cash Flow_Monthly'!DM$2,'Pro Forma'!$1:$1,0))/12*IF(DM$3&gt;'Project Summary'!$G$7,0,1)</f>
        <v>0</v>
      </c>
      <c r="DN44" s="587">
        <f>'Pro Forma'!$M48*INDEX('Pro Forma'!$1:$1048576,MATCH('Cash Flow_Monthly'!$A44,'Pro Forma'!$A:$A,0),MATCH('Cash Flow_Monthly'!DN$2,'Pro Forma'!$1:$1,0))/12*IF(DN$3&gt;'Project Summary'!$G$7,0,1)</f>
        <v>0</v>
      </c>
      <c r="DO44" s="587">
        <f>'Pro Forma'!$M48*INDEX('Pro Forma'!$1:$1048576,MATCH('Cash Flow_Monthly'!$A44,'Pro Forma'!$A:$A,0),MATCH('Cash Flow_Monthly'!DO$2,'Pro Forma'!$1:$1,0))/12*IF(DO$3&gt;'Project Summary'!$G$7,0,1)</f>
        <v>0</v>
      </c>
      <c r="DP44" s="587">
        <f>'Pro Forma'!$M48*INDEX('Pro Forma'!$1:$1048576,MATCH('Cash Flow_Monthly'!$A44,'Pro Forma'!$A:$A,0),MATCH('Cash Flow_Monthly'!DP$2,'Pro Forma'!$1:$1,0))/12*IF(DP$3&gt;'Project Summary'!$G$7,0,1)</f>
        <v>0</v>
      </c>
      <c r="DQ44" s="587">
        <f>'Pro Forma'!$M48*INDEX('Pro Forma'!$1:$1048576,MATCH('Cash Flow_Monthly'!$A44,'Pro Forma'!$A:$A,0),MATCH('Cash Flow_Monthly'!DQ$2,'Pro Forma'!$1:$1,0))/12*IF(DQ$3&gt;'Project Summary'!$G$7,0,1)</f>
        <v>0</v>
      </c>
      <c r="DR44" s="587">
        <f>'Pro Forma'!$M48*INDEX('Pro Forma'!$1:$1048576,MATCH('Cash Flow_Monthly'!$A44,'Pro Forma'!$A:$A,0),MATCH('Cash Flow_Monthly'!DR$2,'Pro Forma'!$1:$1,0))/12*IF(DR$3&gt;'Project Summary'!$G$7,0,1)</f>
        <v>0</v>
      </c>
      <c r="DS44" s="587">
        <f>'Pro Forma'!$M48*INDEX('Pro Forma'!$1:$1048576,MATCH('Cash Flow_Monthly'!$A44,'Pro Forma'!$A:$A,0),MATCH('Cash Flow_Monthly'!DS$2,'Pro Forma'!$1:$1,0))/12*IF(DS$3&gt;'Project Summary'!$G$7,0,1)</f>
        <v>0</v>
      </c>
      <c r="DT44" s="587">
        <f>'Pro Forma'!$M48*INDEX('Pro Forma'!$1:$1048576,MATCH('Cash Flow_Monthly'!$A44,'Pro Forma'!$A:$A,0),MATCH('Cash Flow_Monthly'!DT$2,'Pro Forma'!$1:$1,0))/12*IF(DT$3&gt;'Project Summary'!$G$7,0,1)</f>
        <v>0</v>
      </c>
      <c r="DU44" s="586"/>
    </row>
    <row r="45" spans="1:125" s="466" customFormat="1">
      <c r="A45" s="4" t="str">
        <f>'Pro Forma'!A49</f>
        <v>Contract Services</v>
      </c>
      <c r="B45"/>
      <c r="C45"/>
      <c r="D45"/>
      <c r="E45" s="1478">
        <f>SUM(E46:E60)</f>
        <v>3684.0450750000009</v>
      </c>
      <c r="F45" s="1478">
        <f t="shared" ref="F45:BQ45" si="8">SUM(F46:F60)</f>
        <v>3684.0450750000009</v>
      </c>
      <c r="G45" s="1478">
        <f t="shared" si="8"/>
        <v>3684.0450750000009</v>
      </c>
      <c r="H45" s="1478">
        <f t="shared" si="8"/>
        <v>3684.0450750000009</v>
      </c>
      <c r="I45" s="1478">
        <f t="shared" si="8"/>
        <v>3684.0450750000009</v>
      </c>
      <c r="J45" s="1478">
        <f t="shared" si="8"/>
        <v>3684.0450750000009</v>
      </c>
      <c r="K45" s="1478">
        <f t="shared" si="8"/>
        <v>3684.0450750000009</v>
      </c>
      <c r="L45" s="1478">
        <f t="shared" si="8"/>
        <v>3684.0450750000009</v>
      </c>
      <c r="M45" s="1478">
        <f t="shared" si="8"/>
        <v>3684.0450750000009</v>
      </c>
      <c r="N45" s="1478">
        <f t="shared" si="8"/>
        <v>3684.0450750000009</v>
      </c>
      <c r="O45" s="1478">
        <f t="shared" si="8"/>
        <v>3684.0450750000009</v>
      </c>
      <c r="P45" s="1478">
        <f t="shared" si="8"/>
        <v>3684.0450750000009</v>
      </c>
      <c r="Q45" s="1478">
        <f t="shared" si="8"/>
        <v>4900.696201875</v>
      </c>
      <c r="R45" s="1478">
        <f t="shared" si="8"/>
        <v>4900.696201875</v>
      </c>
      <c r="S45" s="1478">
        <f t="shared" si="8"/>
        <v>4900.696201875</v>
      </c>
      <c r="T45" s="1478">
        <f t="shared" si="8"/>
        <v>4900.696201875</v>
      </c>
      <c r="U45" s="1478">
        <f t="shared" si="8"/>
        <v>4900.696201875</v>
      </c>
      <c r="V45" s="1478">
        <f t="shared" si="8"/>
        <v>4900.696201875</v>
      </c>
      <c r="W45" s="1478">
        <f t="shared" si="8"/>
        <v>4900.696201875</v>
      </c>
      <c r="X45" s="1478">
        <f t="shared" si="8"/>
        <v>4900.696201875</v>
      </c>
      <c r="Y45" s="1478">
        <f t="shared" si="8"/>
        <v>4900.696201875</v>
      </c>
      <c r="Z45" s="1478">
        <f t="shared" si="8"/>
        <v>4900.696201875</v>
      </c>
      <c r="AA45" s="1478">
        <f t="shared" si="8"/>
        <v>4900.696201875</v>
      </c>
      <c r="AB45" s="1478">
        <f t="shared" si="8"/>
        <v>4900.696201875</v>
      </c>
      <c r="AC45" s="1478">
        <f t="shared" si="8"/>
        <v>5045.8936069218762</v>
      </c>
      <c r="AD45" s="1478">
        <f t="shared" si="8"/>
        <v>5045.8936069218762</v>
      </c>
      <c r="AE45" s="1478">
        <f t="shared" si="8"/>
        <v>5045.8936069218762</v>
      </c>
      <c r="AF45" s="1478">
        <f t="shared" si="8"/>
        <v>5045.8936069218762</v>
      </c>
      <c r="AG45" s="1478">
        <f t="shared" si="8"/>
        <v>5045.8936069218762</v>
      </c>
      <c r="AH45" s="1478">
        <f t="shared" si="8"/>
        <v>5045.8936069218762</v>
      </c>
      <c r="AI45" s="1478">
        <f t="shared" si="8"/>
        <v>5045.8936069218762</v>
      </c>
      <c r="AJ45" s="1478">
        <f t="shared" si="8"/>
        <v>5045.8936069218762</v>
      </c>
      <c r="AK45" s="1478">
        <f t="shared" si="8"/>
        <v>5045.8936069218762</v>
      </c>
      <c r="AL45" s="1478">
        <f t="shared" si="8"/>
        <v>5045.8936069218762</v>
      </c>
      <c r="AM45" s="1478">
        <f t="shared" si="8"/>
        <v>5045.8936069218762</v>
      </c>
      <c r="AN45" s="1478">
        <f t="shared" si="8"/>
        <v>5045.8936069218762</v>
      </c>
      <c r="AO45" s="1478">
        <f t="shared" si="8"/>
        <v>5195.6281470949234</v>
      </c>
      <c r="AP45" s="1478">
        <f t="shared" si="8"/>
        <v>5195.6281470949234</v>
      </c>
      <c r="AQ45" s="1478">
        <f t="shared" si="8"/>
        <v>5195.6281470949234</v>
      </c>
      <c r="AR45" s="1478">
        <f t="shared" si="8"/>
        <v>5195.6281470949234</v>
      </c>
      <c r="AS45" s="1478">
        <f t="shared" si="8"/>
        <v>5195.6281470949234</v>
      </c>
      <c r="AT45" s="1478">
        <f t="shared" si="8"/>
        <v>5195.6281470949234</v>
      </c>
      <c r="AU45" s="1478">
        <f t="shared" si="8"/>
        <v>5195.6281470949234</v>
      </c>
      <c r="AV45" s="1478">
        <f t="shared" si="8"/>
        <v>5195.6281470949234</v>
      </c>
      <c r="AW45" s="1478">
        <f t="shared" si="8"/>
        <v>5195.6281470949234</v>
      </c>
      <c r="AX45" s="1478">
        <f t="shared" si="8"/>
        <v>5195.6281470949234</v>
      </c>
      <c r="AY45" s="1478">
        <f t="shared" si="8"/>
        <v>5195.6281470949234</v>
      </c>
      <c r="AZ45" s="1478">
        <f t="shared" si="8"/>
        <v>5195.6281470949234</v>
      </c>
      <c r="BA45" s="1478">
        <f t="shared" si="8"/>
        <v>5350.0495387722958</v>
      </c>
      <c r="BB45" s="1478">
        <f t="shared" si="8"/>
        <v>5350.0495387722958</v>
      </c>
      <c r="BC45" s="1478">
        <f t="shared" si="8"/>
        <v>5350.0495387722958</v>
      </c>
      <c r="BD45" s="1478">
        <f t="shared" si="8"/>
        <v>5350.0495387722958</v>
      </c>
      <c r="BE45" s="1478">
        <f t="shared" si="8"/>
        <v>5350.0495387722958</v>
      </c>
      <c r="BF45" s="1478">
        <f t="shared" si="8"/>
        <v>5350.0495387722958</v>
      </c>
      <c r="BG45" s="1478">
        <f t="shared" si="8"/>
        <v>5350.0495387722958</v>
      </c>
      <c r="BH45" s="1478">
        <f t="shared" si="8"/>
        <v>5350.0495387722958</v>
      </c>
      <c r="BI45" s="1478">
        <f t="shared" si="8"/>
        <v>5350.0495387722958</v>
      </c>
      <c r="BJ45" s="1478">
        <f t="shared" si="8"/>
        <v>5350.0495387722958</v>
      </c>
      <c r="BK45" s="1478">
        <f t="shared" si="8"/>
        <v>5350.0495387722958</v>
      </c>
      <c r="BL45" s="1478">
        <f t="shared" si="8"/>
        <v>5350.0495387722958</v>
      </c>
      <c r="BM45" s="1478">
        <f t="shared" si="8"/>
        <v>5509.3126927616031</v>
      </c>
      <c r="BN45" s="1478">
        <f t="shared" si="8"/>
        <v>5509.3126927616031</v>
      </c>
      <c r="BO45" s="1478">
        <f t="shared" si="8"/>
        <v>5509.3126927616031</v>
      </c>
      <c r="BP45" s="1478">
        <f t="shared" si="8"/>
        <v>5509.3126927616031</v>
      </c>
      <c r="BQ45" s="1478">
        <f t="shared" si="8"/>
        <v>5509.3126927616031</v>
      </c>
      <c r="BR45" s="1478">
        <f t="shared" ref="BR45:DT45" si="9">SUM(BR46:BR60)</f>
        <v>5509.3126927616031</v>
      </c>
      <c r="BS45" s="1478">
        <f t="shared" si="9"/>
        <v>5509.3126927616031</v>
      </c>
      <c r="BT45" s="1478">
        <f t="shared" si="9"/>
        <v>5509.3126927616031</v>
      </c>
      <c r="BU45" s="1478">
        <f t="shared" si="9"/>
        <v>5509.3126927616031</v>
      </c>
      <c r="BV45" s="1478">
        <f t="shared" si="9"/>
        <v>5509.3126927616031</v>
      </c>
      <c r="BW45" s="1478">
        <f t="shared" si="9"/>
        <v>5509.3126927616031</v>
      </c>
      <c r="BX45" s="1478">
        <f t="shared" si="9"/>
        <v>5509.3126927616031</v>
      </c>
      <c r="BY45" s="1478">
        <f t="shared" si="9"/>
        <v>5673.5779022214429</v>
      </c>
      <c r="BZ45" s="1478">
        <f t="shared" si="9"/>
        <v>5673.5779022214429</v>
      </c>
      <c r="CA45" s="1478">
        <f t="shared" si="9"/>
        <v>5673.5779022214429</v>
      </c>
      <c r="CB45" s="1478">
        <f t="shared" si="9"/>
        <v>5673.5779022214429</v>
      </c>
      <c r="CC45" s="1478">
        <f t="shared" si="9"/>
        <v>5673.5779022214429</v>
      </c>
      <c r="CD45" s="1478">
        <f t="shared" si="9"/>
        <v>5673.5779022214429</v>
      </c>
      <c r="CE45" s="1478">
        <f t="shared" si="9"/>
        <v>5673.5779022214429</v>
      </c>
      <c r="CF45" s="1478">
        <f t="shared" si="9"/>
        <v>5673.5779022214429</v>
      </c>
      <c r="CG45" s="1478">
        <f t="shared" si="9"/>
        <v>5673.5779022214429</v>
      </c>
      <c r="CH45" s="1478">
        <f t="shared" si="9"/>
        <v>5673.5779022214429</v>
      </c>
      <c r="CI45" s="1478">
        <f t="shared" si="9"/>
        <v>5673.5779022214429</v>
      </c>
      <c r="CJ45" s="1478">
        <f t="shared" si="9"/>
        <v>5673.5779022214429</v>
      </c>
      <c r="CK45" s="1478">
        <f t="shared" si="9"/>
        <v>0</v>
      </c>
      <c r="CL45" s="1478">
        <f t="shared" si="9"/>
        <v>0</v>
      </c>
      <c r="CM45" s="1478">
        <f t="shared" si="9"/>
        <v>0</v>
      </c>
      <c r="CN45" s="1478">
        <f t="shared" si="9"/>
        <v>0</v>
      </c>
      <c r="CO45" s="1478">
        <f t="shared" si="9"/>
        <v>0</v>
      </c>
      <c r="CP45" s="1478">
        <f t="shared" si="9"/>
        <v>0</v>
      </c>
      <c r="CQ45" s="1478">
        <f t="shared" si="9"/>
        <v>0</v>
      </c>
      <c r="CR45" s="1478">
        <f t="shared" si="9"/>
        <v>0</v>
      </c>
      <c r="CS45" s="1478">
        <f t="shared" si="9"/>
        <v>0</v>
      </c>
      <c r="CT45" s="1478">
        <f t="shared" si="9"/>
        <v>0</v>
      </c>
      <c r="CU45" s="1478">
        <f t="shared" si="9"/>
        <v>0</v>
      </c>
      <c r="CV45" s="1478">
        <f t="shared" si="9"/>
        <v>0</v>
      </c>
      <c r="CW45" s="1478">
        <f t="shared" si="9"/>
        <v>0</v>
      </c>
      <c r="CX45" s="1478">
        <f t="shared" si="9"/>
        <v>0</v>
      </c>
      <c r="CY45" s="1478">
        <f t="shared" si="9"/>
        <v>0</v>
      </c>
      <c r="CZ45" s="1478">
        <f t="shared" si="9"/>
        <v>0</v>
      </c>
      <c r="DA45" s="1478">
        <f t="shared" si="9"/>
        <v>0</v>
      </c>
      <c r="DB45" s="1478">
        <f t="shared" si="9"/>
        <v>0</v>
      </c>
      <c r="DC45" s="1478">
        <f t="shared" si="9"/>
        <v>0</v>
      </c>
      <c r="DD45" s="1478">
        <f t="shared" si="9"/>
        <v>0</v>
      </c>
      <c r="DE45" s="1478">
        <f t="shared" si="9"/>
        <v>0</v>
      </c>
      <c r="DF45" s="1478">
        <f t="shared" si="9"/>
        <v>0</v>
      </c>
      <c r="DG45" s="1478">
        <f t="shared" si="9"/>
        <v>0</v>
      </c>
      <c r="DH45" s="1478">
        <f t="shared" si="9"/>
        <v>0</v>
      </c>
      <c r="DI45" s="1478">
        <f t="shared" si="9"/>
        <v>0</v>
      </c>
      <c r="DJ45" s="1478">
        <f t="shared" si="9"/>
        <v>0</v>
      </c>
      <c r="DK45" s="1478">
        <f t="shared" si="9"/>
        <v>0</v>
      </c>
      <c r="DL45" s="1478">
        <f t="shared" si="9"/>
        <v>0</v>
      </c>
      <c r="DM45" s="1478">
        <f t="shared" si="9"/>
        <v>0</v>
      </c>
      <c r="DN45" s="1478">
        <f t="shared" si="9"/>
        <v>0</v>
      </c>
      <c r="DO45" s="1478">
        <f t="shared" si="9"/>
        <v>0</v>
      </c>
      <c r="DP45" s="1478">
        <f t="shared" si="9"/>
        <v>0</v>
      </c>
      <c r="DQ45" s="1478">
        <f t="shared" si="9"/>
        <v>0</v>
      </c>
      <c r="DR45" s="1478">
        <f t="shared" si="9"/>
        <v>0</v>
      </c>
      <c r="DS45" s="1478">
        <f t="shared" si="9"/>
        <v>0</v>
      </c>
      <c r="DT45" s="1478">
        <f t="shared" si="9"/>
        <v>0</v>
      </c>
      <c r="DU45" s="586"/>
    </row>
    <row r="46" spans="1:125" s="1562" customFormat="1">
      <c r="A46" s="1560" t="str">
        <f>'Pro Forma'!A50</f>
        <v>" 5502 - Landscape Contract "</v>
      </c>
      <c r="B46" s="1555"/>
      <c r="C46" s="1555"/>
      <c r="D46" s="1555"/>
      <c r="E46" s="1557">
        <f>'Pro Forma'!$M50*INDEX('Pro Forma'!$1:$1048576,MATCH('Cash Flow_Monthly'!$A46,'Pro Forma'!$A:$A,0),MATCH('Cash Flow_Monthly'!E$2,'Pro Forma'!$1:$1,0))/12*IF(E$3&gt;'Project Summary'!$G$7,0,1)</f>
        <v>3105.2036583333343</v>
      </c>
      <c r="F46" s="1557">
        <f>'Pro Forma'!$M50*INDEX('Pro Forma'!$1:$1048576,MATCH('Cash Flow_Monthly'!$A46,'Pro Forma'!$A:$A,0),MATCH('Cash Flow_Monthly'!F$2,'Pro Forma'!$1:$1,0))/12*IF(F$3&gt;'Project Summary'!$G$7,0,1)</f>
        <v>3105.2036583333343</v>
      </c>
      <c r="G46" s="1557">
        <f>'Pro Forma'!$M50*INDEX('Pro Forma'!$1:$1048576,MATCH('Cash Flow_Monthly'!$A46,'Pro Forma'!$A:$A,0),MATCH('Cash Flow_Monthly'!G$2,'Pro Forma'!$1:$1,0))/12*IF(G$3&gt;'Project Summary'!$G$7,0,1)</f>
        <v>3105.2036583333343</v>
      </c>
      <c r="H46" s="1557">
        <f>'Pro Forma'!$M50*INDEX('Pro Forma'!$1:$1048576,MATCH('Cash Flow_Monthly'!$A46,'Pro Forma'!$A:$A,0),MATCH('Cash Flow_Monthly'!H$2,'Pro Forma'!$1:$1,0))/12*IF(H$3&gt;'Project Summary'!$G$7,0,1)</f>
        <v>3105.2036583333343</v>
      </c>
      <c r="I46" s="1557">
        <f>'Pro Forma'!$M50*INDEX('Pro Forma'!$1:$1048576,MATCH('Cash Flow_Monthly'!$A46,'Pro Forma'!$A:$A,0),MATCH('Cash Flow_Monthly'!I$2,'Pro Forma'!$1:$1,0))/12*IF(I$3&gt;'Project Summary'!$G$7,0,1)</f>
        <v>3105.2036583333343</v>
      </c>
      <c r="J46" s="1557">
        <f>'Pro Forma'!$M50*INDEX('Pro Forma'!$1:$1048576,MATCH('Cash Flow_Monthly'!$A46,'Pro Forma'!$A:$A,0),MATCH('Cash Flow_Monthly'!J$2,'Pro Forma'!$1:$1,0))/12*IF(J$3&gt;'Project Summary'!$G$7,0,1)</f>
        <v>3105.2036583333343</v>
      </c>
      <c r="K46" s="1557">
        <f>'Pro Forma'!$M50*INDEX('Pro Forma'!$1:$1048576,MATCH('Cash Flow_Monthly'!$A46,'Pro Forma'!$A:$A,0),MATCH('Cash Flow_Monthly'!K$2,'Pro Forma'!$1:$1,0))/12*IF(K$3&gt;'Project Summary'!$G$7,0,1)</f>
        <v>3105.2036583333343</v>
      </c>
      <c r="L46" s="1557">
        <f>'Pro Forma'!$M50*INDEX('Pro Forma'!$1:$1048576,MATCH('Cash Flow_Monthly'!$A46,'Pro Forma'!$A:$A,0),MATCH('Cash Flow_Monthly'!L$2,'Pro Forma'!$1:$1,0))/12*IF(L$3&gt;'Project Summary'!$G$7,0,1)</f>
        <v>3105.2036583333343</v>
      </c>
      <c r="M46" s="1557">
        <f>'Pro Forma'!$M50*INDEX('Pro Forma'!$1:$1048576,MATCH('Cash Flow_Monthly'!$A46,'Pro Forma'!$A:$A,0),MATCH('Cash Flow_Monthly'!M$2,'Pro Forma'!$1:$1,0))/12*IF(M$3&gt;'Project Summary'!$G$7,0,1)</f>
        <v>3105.2036583333343</v>
      </c>
      <c r="N46" s="1557">
        <f>'Pro Forma'!$M50*INDEX('Pro Forma'!$1:$1048576,MATCH('Cash Flow_Monthly'!$A46,'Pro Forma'!$A:$A,0),MATCH('Cash Flow_Monthly'!N$2,'Pro Forma'!$1:$1,0))/12*IF(N$3&gt;'Project Summary'!$G$7,0,1)</f>
        <v>3105.2036583333343</v>
      </c>
      <c r="O46" s="1557">
        <f>'Pro Forma'!$M50*INDEX('Pro Forma'!$1:$1048576,MATCH('Cash Flow_Monthly'!$A46,'Pro Forma'!$A:$A,0),MATCH('Cash Flow_Monthly'!O$2,'Pro Forma'!$1:$1,0))/12*IF(O$3&gt;'Project Summary'!$G$7,0,1)</f>
        <v>3105.2036583333343</v>
      </c>
      <c r="P46" s="1557">
        <f>'Pro Forma'!$M50*INDEX('Pro Forma'!$1:$1048576,MATCH('Cash Flow_Monthly'!$A46,'Pro Forma'!$A:$A,0),MATCH('Cash Flow_Monthly'!P$2,'Pro Forma'!$1:$1,0))/12*IF(P$3&gt;'Project Summary'!$G$7,0,1)</f>
        <v>3105.2036583333343</v>
      </c>
      <c r="Q46" s="1557">
        <f>'Pro Forma'!$M50*INDEX('Pro Forma'!$1:$1048576,MATCH('Cash Flow_Monthly'!$A46,'Pro Forma'!$A:$A,0),MATCH('Cash Flow_Monthly'!Q$2,'Pro Forma'!$1:$1,0))/12*IF(Q$3&gt;'Project Summary'!$G$7,0,1)</f>
        <v>3182.8337497916673</v>
      </c>
      <c r="R46" s="1557">
        <f>'Pro Forma'!$M50*INDEX('Pro Forma'!$1:$1048576,MATCH('Cash Flow_Monthly'!$A46,'Pro Forma'!$A:$A,0),MATCH('Cash Flow_Monthly'!R$2,'Pro Forma'!$1:$1,0))/12*IF(R$3&gt;'Project Summary'!$G$7,0,1)</f>
        <v>3182.8337497916673</v>
      </c>
      <c r="S46" s="1557">
        <f>'Pro Forma'!$M50*INDEX('Pro Forma'!$1:$1048576,MATCH('Cash Flow_Monthly'!$A46,'Pro Forma'!$A:$A,0),MATCH('Cash Flow_Monthly'!S$2,'Pro Forma'!$1:$1,0))/12*IF(S$3&gt;'Project Summary'!$G$7,0,1)</f>
        <v>3182.8337497916673</v>
      </c>
      <c r="T46" s="1557">
        <f>'Pro Forma'!$M50*INDEX('Pro Forma'!$1:$1048576,MATCH('Cash Flow_Monthly'!$A46,'Pro Forma'!$A:$A,0),MATCH('Cash Flow_Monthly'!T$2,'Pro Forma'!$1:$1,0))/12*IF(T$3&gt;'Project Summary'!$G$7,0,1)</f>
        <v>3182.8337497916673</v>
      </c>
      <c r="U46" s="1557">
        <f>'Pro Forma'!$M50*INDEX('Pro Forma'!$1:$1048576,MATCH('Cash Flow_Monthly'!$A46,'Pro Forma'!$A:$A,0),MATCH('Cash Flow_Monthly'!U$2,'Pro Forma'!$1:$1,0))/12*IF(U$3&gt;'Project Summary'!$G$7,0,1)</f>
        <v>3182.8337497916673</v>
      </c>
      <c r="V46" s="1557">
        <f>'Pro Forma'!$M50*INDEX('Pro Forma'!$1:$1048576,MATCH('Cash Flow_Monthly'!$A46,'Pro Forma'!$A:$A,0),MATCH('Cash Flow_Monthly'!V$2,'Pro Forma'!$1:$1,0))/12*IF(V$3&gt;'Project Summary'!$G$7,0,1)</f>
        <v>3182.8337497916673</v>
      </c>
      <c r="W46" s="1557">
        <f>'Pro Forma'!$M50*INDEX('Pro Forma'!$1:$1048576,MATCH('Cash Flow_Monthly'!$A46,'Pro Forma'!$A:$A,0),MATCH('Cash Flow_Monthly'!W$2,'Pro Forma'!$1:$1,0))/12*IF(W$3&gt;'Project Summary'!$G$7,0,1)</f>
        <v>3182.8337497916673</v>
      </c>
      <c r="X46" s="1557">
        <f>'Pro Forma'!$M50*INDEX('Pro Forma'!$1:$1048576,MATCH('Cash Flow_Monthly'!$A46,'Pro Forma'!$A:$A,0),MATCH('Cash Flow_Monthly'!X$2,'Pro Forma'!$1:$1,0))/12*IF(X$3&gt;'Project Summary'!$G$7,0,1)</f>
        <v>3182.8337497916673</v>
      </c>
      <c r="Y46" s="1557">
        <f>'Pro Forma'!$M50*INDEX('Pro Forma'!$1:$1048576,MATCH('Cash Flow_Monthly'!$A46,'Pro Forma'!$A:$A,0),MATCH('Cash Flow_Monthly'!Y$2,'Pro Forma'!$1:$1,0))/12*IF(Y$3&gt;'Project Summary'!$G$7,0,1)</f>
        <v>3182.8337497916673</v>
      </c>
      <c r="Z46" s="1557">
        <f>'Pro Forma'!$M50*INDEX('Pro Forma'!$1:$1048576,MATCH('Cash Flow_Monthly'!$A46,'Pro Forma'!$A:$A,0),MATCH('Cash Flow_Monthly'!Z$2,'Pro Forma'!$1:$1,0))/12*IF(Z$3&gt;'Project Summary'!$G$7,0,1)</f>
        <v>3182.8337497916673</v>
      </c>
      <c r="AA46" s="1557">
        <f>'Pro Forma'!$M50*INDEX('Pro Forma'!$1:$1048576,MATCH('Cash Flow_Monthly'!$A46,'Pro Forma'!$A:$A,0),MATCH('Cash Flow_Monthly'!AA$2,'Pro Forma'!$1:$1,0))/12*IF(AA$3&gt;'Project Summary'!$G$7,0,1)</f>
        <v>3182.8337497916673</v>
      </c>
      <c r="AB46" s="1557">
        <f>'Pro Forma'!$M50*INDEX('Pro Forma'!$1:$1048576,MATCH('Cash Flow_Monthly'!$A46,'Pro Forma'!$A:$A,0),MATCH('Cash Flow_Monthly'!AB$2,'Pro Forma'!$1:$1,0))/12*IF(AB$3&gt;'Project Summary'!$G$7,0,1)</f>
        <v>3182.8337497916673</v>
      </c>
      <c r="AC46" s="1557">
        <f>'Pro Forma'!$M50*INDEX('Pro Forma'!$1:$1048576,MATCH('Cash Flow_Monthly'!$A46,'Pro Forma'!$A:$A,0),MATCH('Cash Flow_Monthly'!AC$2,'Pro Forma'!$1:$1,0))/12*IF(AC$3&gt;'Project Summary'!$G$7,0,1)</f>
        <v>3262.4045935364593</v>
      </c>
      <c r="AD46" s="1557">
        <f>'Pro Forma'!$M50*INDEX('Pro Forma'!$1:$1048576,MATCH('Cash Flow_Monthly'!$A46,'Pro Forma'!$A:$A,0),MATCH('Cash Flow_Monthly'!AD$2,'Pro Forma'!$1:$1,0))/12*IF(AD$3&gt;'Project Summary'!$G$7,0,1)</f>
        <v>3262.4045935364593</v>
      </c>
      <c r="AE46" s="1557">
        <f>'Pro Forma'!$M50*INDEX('Pro Forma'!$1:$1048576,MATCH('Cash Flow_Monthly'!$A46,'Pro Forma'!$A:$A,0),MATCH('Cash Flow_Monthly'!AE$2,'Pro Forma'!$1:$1,0))/12*IF(AE$3&gt;'Project Summary'!$G$7,0,1)</f>
        <v>3262.4045935364593</v>
      </c>
      <c r="AF46" s="1557">
        <f>'Pro Forma'!$M50*INDEX('Pro Forma'!$1:$1048576,MATCH('Cash Flow_Monthly'!$A46,'Pro Forma'!$A:$A,0),MATCH('Cash Flow_Monthly'!AF$2,'Pro Forma'!$1:$1,0))/12*IF(AF$3&gt;'Project Summary'!$G$7,0,1)</f>
        <v>3262.4045935364593</v>
      </c>
      <c r="AG46" s="1557">
        <f>'Pro Forma'!$M50*INDEX('Pro Forma'!$1:$1048576,MATCH('Cash Flow_Monthly'!$A46,'Pro Forma'!$A:$A,0),MATCH('Cash Flow_Monthly'!AG$2,'Pro Forma'!$1:$1,0))/12*IF(AG$3&gt;'Project Summary'!$G$7,0,1)</f>
        <v>3262.4045935364593</v>
      </c>
      <c r="AH46" s="1557">
        <f>'Pro Forma'!$M50*INDEX('Pro Forma'!$1:$1048576,MATCH('Cash Flow_Monthly'!$A46,'Pro Forma'!$A:$A,0),MATCH('Cash Flow_Monthly'!AH$2,'Pro Forma'!$1:$1,0))/12*IF(AH$3&gt;'Project Summary'!$G$7,0,1)</f>
        <v>3262.4045935364593</v>
      </c>
      <c r="AI46" s="1557">
        <f>'Pro Forma'!$M50*INDEX('Pro Forma'!$1:$1048576,MATCH('Cash Flow_Monthly'!$A46,'Pro Forma'!$A:$A,0),MATCH('Cash Flow_Monthly'!AI$2,'Pro Forma'!$1:$1,0))/12*IF(AI$3&gt;'Project Summary'!$G$7,0,1)</f>
        <v>3262.4045935364593</v>
      </c>
      <c r="AJ46" s="1557">
        <f>'Pro Forma'!$M50*INDEX('Pro Forma'!$1:$1048576,MATCH('Cash Flow_Monthly'!$A46,'Pro Forma'!$A:$A,0),MATCH('Cash Flow_Monthly'!AJ$2,'Pro Forma'!$1:$1,0))/12*IF(AJ$3&gt;'Project Summary'!$G$7,0,1)</f>
        <v>3262.4045935364593</v>
      </c>
      <c r="AK46" s="1557">
        <f>'Pro Forma'!$M50*INDEX('Pro Forma'!$1:$1048576,MATCH('Cash Flow_Monthly'!$A46,'Pro Forma'!$A:$A,0),MATCH('Cash Flow_Monthly'!AK$2,'Pro Forma'!$1:$1,0))/12*IF(AK$3&gt;'Project Summary'!$G$7,0,1)</f>
        <v>3262.4045935364593</v>
      </c>
      <c r="AL46" s="1557">
        <f>'Pro Forma'!$M50*INDEX('Pro Forma'!$1:$1048576,MATCH('Cash Flow_Monthly'!$A46,'Pro Forma'!$A:$A,0),MATCH('Cash Flow_Monthly'!AL$2,'Pro Forma'!$1:$1,0))/12*IF(AL$3&gt;'Project Summary'!$G$7,0,1)</f>
        <v>3262.4045935364593</v>
      </c>
      <c r="AM46" s="1557">
        <f>'Pro Forma'!$M50*INDEX('Pro Forma'!$1:$1048576,MATCH('Cash Flow_Monthly'!$A46,'Pro Forma'!$A:$A,0),MATCH('Cash Flow_Monthly'!AM$2,'Pro Forma'!$1:$1,0))/12*IF(AM$3&gt;'Project Summary'!$G$7,0,1)</f>
        <v>3262.4045935364593</v>
      </c>
      <c r="AN46" s="1557">
        <f>'Pro Forma'!$M50*INDEX('Pro Forma'!$1:$1048576,MATCH('Cash Flow_Monthly'!$A46,'Pro Forma'!$A:$A,0),MATCH('Cash Flow_Monthly'!AN$2,'Pro Forma'!$1:$1,0))/12*IF(AN$3&gt;'Project Summary'!$G$7,0,1)</f>
        <v>3262.4045935364593</v>
      </c>
      <c r="AO46" s="1557">
        <f>'Pro Forma'!$M50*INDEX('Pro Forma'!$1:$1048576,MATCH('Cash Flow_Monthly'!$A46,'Pro Forma'!$A:$A,0),MATCH('Cash Flow_Monthly'!AO$2,'Pro Forma'!$1:$1,0))/12*IF(AO$3&gt;'Project Summary'!$G$7,0,1)</f>
        <v>3343.964708374871</v>
      </c>
      <c r="AP46" s="1557">
        <f>'Pro Forma'!$M50*INDEX('Pro Forma'!$1:$1048576,MATCH('Cash Flow_Monthly'!$A46,'Pro Forma'!$A:$A,0),MATCH('Cash Flow_Monthly'!AP$2,'Pro Forma'!$1:$1,0))/12*IF(AP$3&gt;'Project Summary'!$G$7,0,1)</f>
        <v>3343.964708374871</v>
      </c>
      <c r="AQ46" s="1557">
        <f>'Pro Forma'!$M50*INDEX('Pro Forma'!$1:$1048576,MATCH('Cash Flow_Monthly'!$A46,'Pro Forma'!$A:$A,0),MATCH('Cash Flow_Monthly'!AQ$2,'Pro Forma'!$1:$1,0))/12*IF(AQ$3&gt;'Project Summary'!$G$7,0,1)</f>
        <v>3343.964708374871</v>
      </c>
      <c r="AR46" s="1557">
        <f>'Pro Forma'!$M50*INDEX('Pro Forma'!$1:$1048576,MATCH('Cash Flow_Monthly'!$A46,'Pro Forma'!$A:$A,0),MATCH('Cash Flow_Monthly'!AR$2,'Pro Forma'!$1:$1,0))/12*IF(AR$3&gt;'Project Summary'!$G$7,0,1)</f>
        <v>3343.964708374871</v>
      </c>
      <c r="AS46" s="1557">
        <f>'Pro Forma'!$M50*INDEX('Pro Forma'!$1:$1048576,MATCH('Cash Flow_Monthly'!$A46,'Pro Forma'!$A:$A,0),MATCH('Cash Flow_Monthly'!AS$2,'Pro Forma'!$1:$1,0))/12*IF(AS$3&gt;'Project Summary'!$G$7,0,1)</f>
        <v>3343.964708374871</v>
      </c>
      <c r="AT46" s="1557">
        <f>'Pro Forma'!$M50*INDEX('Pro Forma'!$1:$1048576,MATCH('Cash Flow_Monthly'!$A46,'Pro Forma'!$A:$A,0),MATCH('Cash Flow_Monthly'!AT$2,'Pro Forma'!$1:$1,0))/12*IF(AT$3&gt;'Project Summary'!$G$7,0,1)</f>
        <v>3343.964708374871</v>
      </c>
      <c r="AU46" s="1557">
        <f>'Pro Forma'!$M50*INDEX('Pro Forma'!$1:$1048576,MATCH('Cash Flow_Monthly'!$A46,'Pro Forma'!$A:$A,0),MATCH('Cash Flow_Monthly'!AU$2,'Pro Forma'!$1:$1,0))/12*IF(AU$3&gt;'Project Summary'!$G$7,0,1)</f>
        <v>3343.964708374871</v>
      </c>
      <c r="AV46" s="1557">
        <f>'Pro Forma'!$M50*INDEX('Pro Forma'!$1:$1048576,MATCH('Cash Flow_Monthly'!$A46,'Pro Forma'!$A:$A,0),MATCH('Cash Flow_Monthly'!AV$2,'Pro Forma'!$1:$1,0))/12*IF(AV$3&gt;'Project Summary'!$G$7,0,1)</f>
        <v>3343.964708374871</v>
      </c>
      <c r="AW46" s="1557">
        <f>'Pro Forma'!$M50*INDEX('Pro Forma'!$1:$1048576,MATCH('Cash Flow_Monthly'!$A46,'Pro Forma'!$A:$A,0),MATCH('Cash Flow_Monthly'!AW$2,'Pro Forma'!$1:$1,0))/12*IF(AW$3&gt;'Project Summary'!$G$7,0,1)</f>
        <v>3343.964708374871</v>
      </c>
      <c r="AX46" s="1557">
        <f>'Pro Forma'!$M50*INDEX('Pro Forma'!$1:$1048576,MATCH('Cash Flow_Monthly'!$A46,'Pro Forma'!$A:$A,0),MATCH('Cash Flow_Monthly'!AX$2,'Pro Forma'!$1:$1,0))/12*IF(AX$3&gt;'Project Summary'!$G$7,0,1)</f>
        <v>3343.964708374871</v>
      </c>
      <c r="AY46" s="1557">
        <f>'Pro Forma'!$M50*INDEX('Pro Forma'!$1:$1048576,MATCH('Cash Flow_Monthly'!$A46,'Pro Forma'!$A:$A,0),MATCH('Cash Flow_Monthly'!AY$2,'Pro Forma'!$1:$1,0))/12*IF(AY$3&gt;'Project Summary'!$G$7,0,1)</f>
        <v>3343.964708374871</v>
      </c>
      <c r="AZ46" s="1557">
        <f>'Pro Forma'!$M50*INDEX('Pro Forma'!$1:$1048576,MATCH('Cash Flow_Monthly'!$A46,'Pro Forma'!$A:$A,0),MATCH('Cash Flow_Monthly'!AZ$2,'Pro Forma'!$1:$1,0))/12*IF(AZ$3&gt;'Project Summary'!$G$7,0,1)</f>
        <v>3343.964708374871</v>
      </c>
      <c r="BA46" s="1557">
        <f>'Pro Forma'!$M50*INDEX('Pro Forma'!$1:$1048576,MATCH('Cash Flow_Monthly'!$A46,'Pro Forma'!$A:$A,0),MATCH('Cash Flow_Monthly'!BA$2,'Pro Forma'!$1:$1,0))/12*IF(BA$3&gt;'Project Summary'!$G$7,0,1)</f>
        <v>3427.563826084242</v>
      </c>
      <c r="BB46" s="1557">
        <f>'Pro Forma'!$M50*INDEX('Pro Forma'!$1:$1048576,MATCH('Cash Flow_Monthly'!$A46,'Pro Forma'!$A:$A,0),MATCH('Cash Flow_Monthly'!BB$2,'Pro Forma'!$1:$1,0))/12*IF(BB$3&gt;'Project Summary'!$G$7,0,1)</f>
        <v>3427.563826084242</v>
      </c>
      <c r="BC46" s="1557">
        <f>'Pro Forma'!$M50*INDEX('Pro Forma'!$1:$1048576,MATCH('Cash Flow_Monthly'!$A46,'Pro Forma'!$A:$A,0),MATCH('Cash Flow_Monthly'!BC$2,'Pro Forma'!$1:$1,0))/12*IF(BC$3&gt;'Project Summary'!$G$7,0,1)</f>
        <v>3427.563826084242</v>
      </c>
      <c r="BD46" s="1557">
        <f>'Pro Forma'!$M50*INDEX('Pro Forma'!$1:$1048576,MATCH('Cash Flow_Monthly'!$A46,'Pro Forma'!$A:$A,0),MATCH('Cash Flow_Monthly'!BD$2,'Pro Forma'!$1:$1,0))/12*IF(BD$3&gt;'Project Summary'!$G$7,0,1)</f>
        <v>3427.563826084242</v>
      </c>
      <c r="BE46" s="1557">
        <f>'Pro Forma'!$M50*INDEX('Pro Forma'!$1:$1048576,MATCH('Cash Flow_Monthly'!$A46,'Pro Forma'!$A:$A,0),MATCH('Cash Flow_Monthly'!BE$2,'Pro Forma'!$1:$1,0))/12*IF(BE$3&gt;'Project Summary'!$G$7,0,1)</f>
        <v>3427.563826084242</v>
      </c>
      <c r="BF46" s="1557">
        <f>'Pro Forma'!$M50*INDEX('Pro Forma'!$1:$1048576,MATCH('Cash Flow_Monthly'!$A46,'Pro Forma'!$A:$A,0),MATCH('Cash Flow_Monthly'!BF$2,'Pro Forma'!$1:$1,0))/12*IF(BF$3&gt;'Project Summary'!$G$7,0,1)</f>
        <v>3427.563826084242</v>
      </c>
      <c r="BG46" s="1557">
        <f>'Pro Forma'!$M50*INDEX('Pro Forma'!$1:$1048576,MATCH('Cash Flow_Monthly'!$A46,'Pro Forma'!$A:$A,0),MATCH('Cash Flow_Monthly'!BG$2,'Pro Forma'!$1:$1,0))/12*IF(BG$3&gt;'Project Summary'!$G$7,0,1)</f>
        <v>3427.563826084242</v>
      </c>
      <c r="BH46" s="1557">
        <f>'Pro Forma'!$M50*INDEX('Pro Forma'!$1:$1048576,MATCH('Cash Flow_Monthly'!$A46,'Pro Forma'!$A:$A,0),MATCH('Cash Flow_Monthly'!BH$2,'Pro Forma'!$1:$1,0))/12*IF(BH$3&gt;'Project Summary'!$G$7,0,1)</f>
        <v>3427.563826084242</v>
      </c>
      <c r="BI46" s="1557">
        <f>'Pro Forma'!$M50*INDEX('Pro Forma'!$1:$1048576,MATCH('Cash Flow_Monthly'!$A46,'Pro Forma'!$A:$A,0),MATCH('Cash Flow_Monthly'!BI$2,'Pro Forma'!$1:$1,0))/12*IF(BI$3&gt;'Project Summary'!$G$7,0,1)</f>
        <v>3427.563826084242</v>
      </c>
      <c r="BJ46" s="1557">
        <f>'Pro Forma'!$M50*INDEX('Pro Forma'!$1:$1048576,MATCH('Cash Flow_Monthly'!$A46,'Pro Forma'!$A:$A,0),MATCH('Cash Flow_Monthly'!BJ$2,'Pro Forma'!$1:$1,0))/12*IF(BJ$3&gt;'Project Summary'!$G$7,0,1)</f>
        <v>3427.563826084242</v>
      </c>
      <c r="BK46" s="1557">
        <f>'Pro Forma'!$M50*INDEX('Pro Forma'!$1:$1048576,MATCH('Cash Flow_Monthly'!$A46,'Pro Forma'!$A:$A,0),MATCH('Cash Flow_Monthly'!BK$2,'Pro Forma'!$1:$1,0))/12*IF(BK$3&gt;'Project Summary'!$G$7,0,1)</f>
        <v>3427.563826084242</v>
      </c>
      <c r="BL46" s="1557">
        <f>'Pro Forma'!$M50*INDEX('Pro Forma'!$1:$1048576,MATCH('Cash Flow_Monthly'!$A46,'Pro Forma'!$A:$A,0),MATCH('Cash Flow_Monthly'!BL$2,'Pro Forma'!$1:$1,0))/12*IF(BL$3&gt;'Project Summary'!$G$7,0,1)</f>
        <v>3427.563826084242</v>
      </c>
      <c r="BM46" s="1557">
        <f>'Pro Forma'!$M50*INDEX('Pro Forma'!$1:$1048576,MATCH('Cash Flow_Monthly'!$A46,'Pro Forma'!$A:$A,0),MATCH('Cash Flow_Monthly'!BM$2,'Pro Forma'!$1:$1,0))/12*IF(BM$3&gt;'Project Summary'!$G$7,0,1)</f>
        <v>3513.2529217363476</v>
      </c>
      <c r="BN46" s="1557">
        <f>'Pro Forma'!$M50*INDEX('Pro Forma'!$1:$1048576,MATCH('Cash Flow_Monthly'!$A46,'Pro Forma'!$A:$A,0),MATCH('Cash Flow_Monthly'!BN$2,'Pro Forma'!$1:$1,0))/12*IF(BN$3&gt;'Project Summary'!$G$7,0,1)</f>
        <v>3513.2529217363476</v>
      </c>
      <c r="BO46" s="1557">
        <f>'Pro Forma'!$M50*INDEX('Pro Forma'!$1:$1048576,MATCH('Cash Flow_Monthly'!$A46,'Pro Forma'!$A:$A,0),MATCH('Cash Flow_Monthly'!BO$2,'Pro Forma'!$1:$1,0))/12*IF(BO$3&gt;'Project Summary'!$G$7,0,1)</f>
        <v>3513.2529217363476</v>
      </c>
      <c r="BP46" s="1557">
        <f>'Pro Forma'!$M50*INDEX('Pro Forma'!$1:$1048576,MATCH('Cash Flow_Monthly'!$A46,'Pro Forma'!$A:$A,0),MATCH('Cash Flow_Monthly'!BP$2,'Pro Forma'!$1:$1,0))/12*IF(BP$3&gt;'Project Summary'!$G$7,0,1)</f>
        <v>3513.2529217363476</v>
      </c>
      <c r="BQ46" s="1557">
        <f>'Pro Forma'!$M50*INDEX('Pro Forma'!$1:$1048576,MATCH('Cash Flow_Monthly'!$A46,'Pro Forma'!$A:$A,0),MATCH('Cash Flow_Monthly'!BQ$2,'Pro Forma'!$1:$1,0))/12*IF(BQ$3&gt;'Project Summary'!$G$7,0,1)</f>
        <v>3513.2529217363476</v>
      </c>
      <c r="BR46" s="1557">
        <f>'Pro Forma'!$M50*INDEX('Pro Forma'!$1:$1048576,MATCH('Cash Flow_Monthly'!$A46,'Pro Forma'!$A:$A,0),MATCH('Cash Flow_Monthly'!BR$2,'Pro Forma'!$1:$1,0))/12*IF(BR$3&gt;'Project Summary'!$G$7,0,1)</f>
        <v>3513.2529217363476</v>
      </c>
      <c r="BS46" s="1557">
        <f>'Pro Forma'!$M50*INDEX('Pro Forma'!$1:$1048576,MATCH('Cash Flow_Monthly'!$A46,'Pro Forma'!$A:$A,0),MATCH('Cash Flow_Monthly'!BS$2,'Pro Forma'!$1:$1,0))/12*IF(BS$3&gt;'Project Summary'!$G$7,0,1)</f>
        <v>3513.2529217363476</v>
      </c>
      <c r="BT46" s="1557">
        <f>'Pro Forma'!$M50*INDEX('Pro Forma'!$1:$1048576,MATCH('Cash Flow_Monthly'!$A46,'Pro Forma'!$A:$A,0),MATCH('Cash Flow_Monthly'!BT$2,'Pro Forma'!$1:$1,0))/12*IF(BT$3&gt;'Project Summary'!$G$7,0,1)</f>
        <v>3513.2529217363476</v>
      </c>
      <c r="BU46" s="1557">
        <f>'Pro Forma'!$M50*INDEX('Pro Forma'!$1:$1048576,MATCH('Cash Flow_Monthly'!$A46,'Pro Forma'!$A:$A,0),MATCH('Cash Flow_Monthly'!BU$2,'Pro Forma'!$1:$1,0))/12*IF(BU$3&gt;'Project Summary'!$G$7,0,1)</f>
        <v>3513.2529217363476</v>
      </c>
      <c r="BV46" s="1557">
        <f>'Pro Forma'!$M50*INDEX('Pro Forma'!$1:$1048576,MATCH('Cash Flow_Monthly'!$A46,'Pro Forma'!$A:$A,0),MATCH('Cash Flow_Monthly'!BV$2,'Pro Forma'!$1:$1,0))/12*IF(BV$3&gt;'Project Summary'!$G$7,0,1)</f>
        <v>3513.2529217363476</v>
      </c>
      <c r="BW46" s="1557">
        <f>'Pro Forma'!$M50*INDEX('Pro Forma'!$1:$1048576,MATCH('Cash Flow_Monthly'!$A46,'Pro Forma'!$A:$A,0),MATCH('Cash Flow_Monthly'!BW$2,'Pro Forma'!$1:$1,0))/12*IF(BW$3&gt;'Project Summary'!$G$7,0,1)</f>
        <v>3513.2529217363476</v>
      </c>
      <c r="BX46" s="1557">
        <f>'Pro Forma'!$M50*INDEX('Pro Forma'!$1:$1048576,MATCH('Cash Flow_Monthly'!$A46,'Pro Forma'!$A:$A,0),MATCH('Cash Flow_Monthly'!BX$2,'Pro Forma'!$1:$1,0))/12*IF(BX$3&gt;'Project Summary'!$G$7,0,1)</f>
        <v>3513.2529217363476</v>
      </c>
      <c r="BY46" s="1557">
        <f>'Pro Forma'!$M50*INDEX('Pro Forma'!$1:$1048576,MATCH('Cash Flow_Monthly'!$A46,'Pro Forma'!$A:$A,0),MATCH('Cash Flow_Monthly'!BY$2,'Pro Forma'!$1:$1,0))/12*IF(BY$3&gt;'Project Summary'!$G$7,0,1)</f>
        <v>3601.0842447797563</v>
      </c>
      <c r="BZ46" s="1557">
        <f>'Pro Forma'!$M50*INDEX('Pro Forma'!$1:$1048576,MATCH('Cash Flow_Monthly'!$A46,'Pro Forma'!$A:$A,0),MATCH('Cash Flow_Monthly'!BZ$2,'Pro Forma'!$1:$1,0))/12*IF(BZ$3&gt;'Project Summary'!$G$7,0,1)</f>
        <v>3601.0842447797563</v>
      </c>
      <c r="CA46" s="1557">
        <f>'Pro Forma'!$M50*INDEX('Pro Forma'!$1:$1048576,MATCH('Cash Flow_Monthly'!$A46,'Pro Forma'!$A:$A,0),MATCH('Cash Flow_Monthly'!CA$2,'Pro Forma'!$1:$1,0))/12*IF(CA$3&gt;'Project Summary'!$G$7,0,1)</f>
        <v>3601.0842447797563</v>
      </c>
      <c r="CB46" s="1557">
        <f>'Pro Forma'!$M50*INDEX('Pro Forma'!$1:$1048576,MATCH('Cash Flow_Monthly'!$A46,'Pro Forma'!$A:$A,0),MATCH('Cash Flow_Monthly'!CB$2,'Pro Forma'!$1:$1,0))/12*IF(CB$3&gt;'Project Summary'!$G$7,0,1)</f>
        <v>3601.0842447797563</v>
      </c>
      <c r="CC46" s="1557">
        <f>'Pro Forma'!$M50*INDEX('Pro Forma'!$1:$1048576,MATCH('Cash Flow_Monthly'!$A46,'Pro Forma'!$A:$A,0),MATCH('Cash Flow_Monthly'!CC$2,'Pro Forma'!$1:$1,0))/12*IF(CC$3&gt;'Project Summary'!$G$7,0,1)</f>
        <v>3601.0842447797563</v>
      </c>
      <c r="CD46" s="1557">
        <f>'Pro Forma'!$M50*INDEX('Pro Forma'!$1:$1048576,MATCH('Cash Flow_Monthly'!$A46,'Pro Forma'!$A:$A,0),MATCH('Cash Flow_Monthly'!CD$2,'Pro Forma'!$1:$1,0))/12*IF(CD$3&gt;'Project Summary'!$G$7,0,1)</f>
        <v>3601.0842447797563</v>
      </c>
      <c r="CE46" s="1557">
        <f>'Pro Forma'!$M50*INDEX('Pro Forma'!$1:$1048576,MATCH('Cash Flow_Monthly'!$A46,'Pro Forma'!$A:$A,0),MATCH('Cash Flow_Monthly'!CE$2,'Pro Forma'!$1:$1,0))/12*IF(CE$3&gt;'Project Summary'!$G$7,0,1)</f>
        <v>3601.0842447797563</v>
      </c>
      <c r="CF46" s="1557">
        <f>'Pro Forma'!$M50*INDEX('Pro Forma'!$1:$1048576,MATCH('Cash Flow_Monthly'!$A46,'Pro Forma'!$A:$A,0),MATCH('Cash Flow_Monthly'!CF$2,'Pro Forma'!$1:$1,0))/12*IF(CF$3&gt;'Project Summary'!$G$7,0,1)</f>
        <v>3601.0842447797563</v>
      </c>
      <c r="CG46" s="1557">
        <f>'Pro Forma'!$M50*INDEX('Pro Forma'!$1:$1048576,MATCH('Cash Flow_Monthly'!$A46,'Pro Forma'!$A:$A,0),MATCH('Cash Flow_Monthly'!CG$2,'Pro Forma'!$1:$1,0))/12*IF(CG$3&gt;'Project Summary'!$G$7,0,1)</f>
        <v>3601.0842447797563</v>
      </c>
      <c r="CH46" s="1557">
        <f>'Pro Forma'!$M50*INDEX('Pro Forma'!$1:$1048576,MATCH('Cash Flow_Monthly'!$A46,'Pro Forma'!$A:$A,0),MATCH('Cash Flow_Monthly'!CH$2,'Pro Forma'!$1:$1,0))/12*IF(CH$3&gt;'Project Summary'!$G$7,0,1)</f>
        <v>3601.0842447797563</v>
      </c>
      <c r="CI46" s="1557">
        <f>'Pro Forma'!$M50*INDEX('Pro Forma'!$1:$1048576,MATCH('Cash Flow_Monthly'!$A46,'Pro Forma'!$A:$A,0),MATCH('Cash Flow_Monthly'!CI$2,'Pro Forma'!$1:$1,0))/12*IF(CI$3&gt;'Project Summary'!$G$7,0,1)</f>
        <v>3601.0842447797563</v>
      </c>
      <c r="CJ46" s="1557">
        <f>'Pro Forma'!$M50*INDEX('Pro Forma'!$1:$1048576,MATCH('Cash Flow_Monthly'!$A46,'Pro Forma'!$A:$A,0),MATCH('Cash Flow_Monthly'!CJ$2,'Pro Forma'!$1:$1,0))/12*IF(CJ$3&gt;'Project Summary'!$G$7,0,1)</f>
        <v>3601.0842447797563</v>
      </c>
      <c r="CK46" s="1557">
        <f>'Pro Forma'!$M50*INDEX('Pro Forma'!$1:$1048576,MATCH('Cash Flow_Monthly'!$A46,'Pro Forma'!$A:$A,0),MATCH('Cash Flow_Monthly'!CK$2,'Pro Forma'!$1:$1,0))/12*IF(CK$3&gt;'Project Summary'!$G$7,0,1)</f>
        <v>0</v>
      </c>
      <c r="CL46" s="1557">
        <f>'Pro Forma'!$M50*INDEX('Pro Forma'!$1:$1048576,MATCH('Cash Flow_Monthly'!$A46,'Pro Forma'!$A:$A,0),MATCH('Cash Flow_Monthly'!CL$2,'Pro Forma'!$1:$1,0))/12*IF(CL$3&gt;'Project Summary'!$G$7,0,1)</f>
        <v>0</v>
      </c>
      <c r="CM46" s="1557">
        <f>'Pro Forma'!$M50*INDEX('Pro Forma'!$1:$1048576,MATCH('Cash Flow_Monthly'!$A46,'Pro Forma'!$A:$A,0),MATCH('Cash Flow_Monthly'!CM$2,'Pro Forma'!$1:$1,0))/12*IF(CM$3&gt;'Project Summary'!$G$7,0,1)</f>
        <v>0</v>
      </c>
      <c r="CN46" s="1557">
        <f>'Pro Forma'!$M50*INDEX('Pro Forma'!$1:$1048576,MATCH('Cash Flow_Monthly'!$A46,'Pro Forma'!$A:$A,0),MATCH('Cash Flow_Monthly'!CN$2,'Pro Forma'!$1:$1,0))/12*IF(CN$3&gt;'Project Summary'!$G$7,0,1)</f>
        <v>0</v>
      </c>
      <c r="CO46" s="1557">
        <f>'Pro Forma'!$M50*INDEX('Pro Forma'!$1:$1048576,MATCH('Cash Flow_Monthly'!$A46,'Pro Forma'!$A:$A,0),MATCH('Cash Flow_Monthly'!CO$2,'Pro Forma'!$1:$1,0))/12*IF(CO$3&gt;'Project Summary'!$G$7,0,1)</f>
        <v>0</v>
      </c>
      <c r="CP46" s="1557">
        <f>'Pro Forma'!$M50*INDEX('Pro Forma'!$1:$1048576,MATCH('Cash Flow_Monthly'!$A46,'Pro Forma'!$A:$A,0),MATCH('Cash Flow_Monthly'!CP$2,'Pro Forma'!$1:$1,0))/12*IF(CP$3&gt;'Project Summary'!$G$7,0,1)</f>
        <v>0</v>
      </c>
      <c r="CQ46" s="1557">
        <f>'Pro Forma'!$M50*INDEX('Pro Forma'!$1:$1048576,MATCH('Cash Flow_Monthly'!$A46,'Pro Forma'!$A:$A,0),MATCH('Cash Flow_Monthly'!CQ$2,'Pro Forma'!$1:$1,0))/12*IF(CQ$3&gt;'Project Summary'!$G$7,0,1)</f>
        <v>0</v>
      </c>
      <c r="CR46" s="1557">
        <f>'Pro Forma'!$M50*INDEX('Pro Forma'!$1:$1048576,MATCH('Cash Flow_Monthly'!$A46,'Pro Forma'!$A:$A,0),MATCH('Cash Flow_Monthly'!CR$2,'Pro Forma'!$1:$1,0))/12*IF(CR$3&gt;'Project Summary'!$G$7,0,1)</f>
        <v>0</v>
      </c>
      <c r="CS46" s="1557">
        <f>'Pro Forma'!$M50*INDEX('Pro Forma'!$1:$1048576,MATCH('Cash Flow_Monthly'!$A46,'Pro Forma'!$A:$A,0),MATCH('Cash Flow_Monthly'!CS$2,'Pro Forma'!$1:$1,0))/12*IF(CS$3&gt;'Project Summary'!$G$7,0,1)</f>
        <v>0</v>
      </c>
      <c r="CT46" s="1557">
        <f>'Pro Forma'!$M50*INDEX('Pro Forma'!$1:$1048576,MATCH('Cash Flow_Monthly'!$A46,'Pro Forma'!$A:$A,0),MATCH('Cash Flow_Monthly'!CT$2,'Pro Forma'!$1:$1,0))/12*IF(CT$3&gt;'Project Summary'!$G$7,0,1)</f>
        <v>0</v>
      </c>
      <c r="CU46" s="1557">
        <f>'Pro Forma'!$M50*INDEX('Pro Forma'!$1:$1048576,MATCH('Cash Flow_Monthly'!$A46,'Pro Forma'!$A:$A,0),MATCH('Cash Flow_Monthly'!CU$2,'Pro Forma'!$1:$1,0))/12*IF(CU$3&gt;'Project Summary'!$G$7,0,1)</f>
        <v>0</v>
      </c>
      <c r="CV46" s="1557">
        <f>'Pro Forma'!$M50*INDEX('Pro Forma'!$1:$1048576,MATCH('Cash Flow_Monthly'!$A46,'Pro Forma'!$A:$A,0),MATCH('Cash Flow_Monthly'!CV$2,'Pro Forma'!$1:$1,0))/12*IF(CV$3&gt;'Project Summary'!$G$7,0,1)</f>
        <v>0</v>
      </c>
      <c r="CW46" s="1557">
        <f>'Pro Forma'!$M50*INDEX('Pro Forma'!$1:$1048576,MATCH('Cash Flow_Monthly'!$A46,'Pro Forma'!$A:$A,0),MATCH('Cash Flow_Monthly'!CW$2,'Pro Forma'!$1:$1,0))/12*IF(CW$3&gt;'Project Summary'!$G$7,0,1)</f>
        <v>0</v>
      </c>
      <c r="CX46" s="1557">
        <f>'Pro Forma'!$M50*INDEX('Pro Forma'!$1:$1048576,MATCH('Cash Flow_Monthly'!$A46,'Pro Forma'!$A:$A,0),MATCH('Cash Flow_Monthly'!CX$2,'Pro Forma'!$1:$1,0))/12*IF(CX$3&gt;'Project Summary'!$G$7,0,1)</f>
        <v>0</v>
      </c>
      <c r="CY46" s="1557">
        <f>'Pro Forma'!$M50*INDEX('Pro Forma'!$1:$1048576,MATCH('Cash Flow_Monthly'!$A46,'Pro Forma'!$A:$A,0),MATCH('Cash Flow_Monthly'!CY$2,'Pro Forma'!$1:$1,0))/12*IF(CY$3&gt;'Project Summary'!$G$7,0,1)</f>
        <v>0</v>
      </c>
      <c r="CZ46" s="1557">
        <f>'Pro Forma'!$M50*INDEX('Pro Forma'!$1:$1048576,MATCH('Cash Flow_Monthly'!$A46,'Pro Forma'!$A:$A,0),MATCH('Cash Flow_Monthly'!CZ$2,'Pro Forma'!$1:$1,0))/12*IF(CZ$3&gt;'Project Summary'!$G$7,0,1)</f>
        <v>0</v>
      </c>
      <c r="DA46" s="1557">
        <f>'Pro Forma'!$M50*INDEX('Pro Forma'!$1:$1048576,MATCH('Cash Flow_Monthly'!$A46,'Pro Forma'!$A:$A,0),MATCH('Cash Flow_Monthly'!DA$2,'Pro Forma'!$1:$1,0))/12*IF(DA$3&gt;'Project Summary'!$G$7,0,1)</f>
        <v>0</v>
      </c>
      <c r="DB46" s="1557">
        <f>'Pro Forma'!$M50*INDEX('Pro Forma'!$1:$1048576,MATCH('Cash Flow_Monthly'!$A46,'Pro Forma'!$A:$A,0),MATCH('Cash Flow_Monthly'!DB$2,'Pro Forma'!$1:$1,0))/12*IF(DB$3&gt;'Project Summary'!$G$7,0,1)</f>
        <v>0</v>
      </c>
      <c r="DC46" s="1557">
        <f>'Pro Forma'!$M50*INDEX('Pro Forma'!$1:$1048576,MATCH('Cash Flow_Monthly'!$A46,'Pro Forma'!$A:$A,0),MATCH('Cash Flow_Monthly'!DC$2,'Pro Forma'!$1:$1,0))/12*IF(DC$3&gt;'Project Summary'!$G$7,0,1)</f>
        <v>0</v>
      </c>
      <c r="DD46" s="1557">
        <f>'Pro Forma'!$M50*INDEX('Pro Forma'!$1:$1048576,MATCH('Cash Flow_Monthly'!$A46,'Pro Forma'!$A:$A,0),MATCH('Cash Flow_Monthly'!DD$2,'Pro Forma'!$1:$1,0))/12*IF(DD$3&gt;'Project Summary'!$G$7,0,1)</f>
        <v>0</v>
      </c>
      <c r="DE46" s="1557">
        <f>'Pro Forma'!$M50*INDEX('Pro Forma'!$1:$1048576,MATCH('Cash Flow_Monthly'!$A46,'Pro Forma'!$A:$A,0),MATCH('Cash Flow_Monthly'!DE$2,'Pro Forma'!$1:$1,0))/12*IF(DE$3&gt;'Project Summary'!$G$7,0,1)</f>
        <v>0</v>
      </c>
      <c r="DF46" s="1557">
        <f>'Pro Forma'!$M50*INDEX('Pro Forma'!$1:$1048576,MATCH('Cash Flow_Monthly'!$A46,'Pro Forma'!$A:$A,0),MATCH('Cash Flow_Monthly'!DF$2,'Pro Forma'!$1:$1,0))/12*IF(DF$3&gt;'Project Summary'!$G$7,0,1)</f>
        <v>0</v>
      </c>
      <c r="DG46" s="1557">
        <f>'Pro Forma'!$M50*INDEX('Pro Forma'!$1:$1048576,MATCH('Cash Flow_Monthly'!$A46,'Pro Forma'!$A:$A,0),MATCH('Cash Flow_Monthly'!DG$2,'Pro Forma'!$1:$1,0))/12*IF(DG$3&gt;'Project Summary'!$G$7,0,1)</f>
        <v>0</v>
      </c>
      <c r="DH46" s="1557">
        <f>'Pro Forma'!$M50*INDEX('Pro Forma'!$1:$1048576,MATCH('Cash Flow_Monthly'!$A46,'Pro Forma'!$A:$A,0),MATCH('Cash Flow_Monthly'!DH$2,'Pro Forma'!$1:$1,0))/12*IF(DH$3&gt;'Project Summary'!$G$7,0,1)</f>
        <v>0</v>
      </c>
      <c r="DI46" s="1557">
        <f>'Pro Forma'!$M50*INDEX('Pro Forma'!$1:$1048576,MATCH('Cash Flow_Monthly'!$A46,'Pro Forma'!$A:$A,0),MATCH('Cash Flow_Monthly'!DI$2,'Pro Forma'!$1:$1,0))/12*IF(DI$3&gt;'Project Summary'!$G$7,0,1)</f>
        <v>0</v>
      </c>
      <c r="DJ46" s="1557">
        <f>'Pro Forma'!$M50*INDEX('Pro Forma'!$1:$1048576,MATCH('Cash Flow_Monthly'!$A46,'Pro Forma'!$A:$A,0),MATCH('Cash Flow_Monthly'!DJ$2,'Pro Forma'!$1:$1,0))/12*IF(DJ$3&gt;'Project Summary'!$G$7,0,1)</f>
        <v>0</v>
      </c>
      <c r="DK46" s="1557">
        <f>'Pro Forma'!$M50*INDEX('Pro Forma'!$1:$1048576,MATCH('Cash Flow_Monthly'!$A46,'Pro Forma'!$A:$A,0),MATCH('Cash Flow_Monthly'!DK$2,'Pro Forma'!$1:$1,0))/12*IF(DK$3&gt;'Project Summary'!$G$7,0,1)</f>
        <v>0</v>
      </c>
      <c r="DL46" s="1557">
        <f>'Pro Forma'!$M50*INDEX('Pro Forma'!$1:$1048576,MATCH('Cash Flow_Monthly'!$A46,'Pro Forma'!$A:$A,0),MATCH('Cash Flow_Monthly'!DL$2,'Pro Forma'!$1:$1,0))/12*IF(DL$3&gt;'Project Summary'!$G$7,0,1)</f>
        <v>0</v>
      </c>
      <c r="DM46" s="1557">
        <f>'Pro Forma'!$M50*INDEX('Pro Forma'!$1:$1048576,MATCH('Cash Flow_Monthly'!$A46,'Pro Forma'!$A:$A,0),MATCH('Cash Flow_Monthly'!DM$2,'Pro Forma'!$1:$1,0))/12*IF(DM$3&gt;'Project Summary'!$G$7,0,1)</f>
        <v>0</v>
      </c>
      <c r="DN46" s="1557">
        <f>'Pro Forma'!$M50*INDEX('Pro Forma'!$1:$1048576,MATCH('Cash Flow_Monthly'!$A46,'Pro Forma'!$A:$A,0),MATCH('Cash Flow_Monthly'!DN$2,'Pro Forma'!$1:$1,0))/12*IF(DN$3&gt;'Project Summary'!$G$7,0,1)</f>
        <v>0</v>
      </c>
      <c r="DO46" s="1557">
        <f>'Pro Forma'!$M50*INDEX('Pro Forma'!$1:$1048576,MATCH('Cash Flow_Monthly'!$A46,'Pro Forma'!$A:$A,0),MATCH('Cash Flow_Monthly'!DO$2,'Pro Forma'!$1:$1,0))/12*IF(DO$3&gt;'Project Summary'!$G$7,0,1)</f>
        <v>0</v>
      </c>
      <c r="DP46" s="1557">
        <f>'Pro Forma'!$M50*INDEX('Pro Forma'!$1:$1048576,MATCH('Cash Flow_Monthly'!$A46,'Pro Forma'!$A:$A,0),MATCH('Cash Flow_Monthly'!DP$2,'Pro Forma'!$1:$1,0))/12*IF(DP$3&gt;'Project Summary'!$G$7,0,1)</f>
        <v>0</v>
      </c>
      <c r="DQ46" s="1557">
        <f>'Pro Forma'!$M50*INDEX('Pro Forma'!$1:$1048576,MATCH('Cash Flow_Monthly'!$A46,'Pro Forma'!$A:$A,0),MATCH('Cash Flow_Monthly'!DQ$2,'Pro Forma'!$1:$1,0))/12*IF(DQ$3&gt;'Project Summary'!$G$7,0,1)</f>
        <v>0</v>
      </c>
      <c r="DR46" s="1557">
        <f>'Pro Forma'!$M50*INDEX('Pro Forma'!$1:$1048576,MATCH('Cash Flow_Monthly'!$A46,'Pro Forma'!$A:$A,0),MATCH('Cash Flow_Monthly'!DR$2,'Pro Forma'!$1:$1,0))/12*IF(DR$3&gt;'Project Summary'!$G$7,0,1)</f>
        <v>0</v>
      </c>
      <c r="DS46" s="1557">
        <f>'Pro Forma'!$M50*INDEX('Pro Forma'!$1:$1048576,MATCH('Cash Flow_Monthly'!$A46,'Pro Forma'!$A:$A,0),MATCH('Cash Flow_Monthly'!DS$2,'Pro Forma'!$1:$1,0))/12*IF(DS$3&gt;'Project Summary'!$G$7,0,1)</f>
        <v>0</v>
      </c>
      <c r="DT46" s="1557">
        <f>'Pro Forma'!$M50*INDEX('Pro Forma'!$1:$1048576,MATCH('Cash Flow_Monthly'!$A46,'Pro Forma'!$A:$A,0),MATCH('Cash Flow_Monthly'!DT$2,'Pro Forma'!$1:$1,0))/12*IF(DT$3&gt;'Project Summary'!$G$7,0,1)</f>
        <v>0</v>
      </c>
      <c r="DU46" s="1561"/>
    </row>
    <row r="47" spans="1:125" s="1562" customFormat="1">
      <c r="A47" s="1560" t="str">
        <f>'Pro Forma'!A51</f>
        <v>" 5510 - Pool/Amenity - Contract "</v>
      </c>
      <c r="B47" s="1555"/>
      <c r="C47" s="1555"/>
      <c r="D47" s="1555"/>
      <c r="E47" s="1557">
        <f>'Pro Forma'!$M51*INDEX('Pro Forma'!$1:$1048576,MATCH('Cash Flow_Monthly'!$A47,'Pro Forma'!$A:$A,0),MATCH('Cash Flow_Monthly'!E$2,'Pro Forma'!$1:$1,0))/12*IF(E$3&gt;'Project Summary'!$G$7,0,1)</f>
        <v>0</v>
      </c>
      <c r="F47" s="1557">
        <f>'Pro Forma'!$M51*INDEX('Pro Forma'!$1:$1048576,MATCH('Cash Flow_Monthly'!$A47,'Pro Forma'!$A:$A,0),MATCH('Cash Flow_Monthly'!F$2,'Pro Forma'!$1:$1,0))/12*IF(F$3&gt;'Project Summary'!$G$7,0,1)</f>
        <v>0</v>
      </c>
      <c r="G47" s="1557">
        <f>'Pro Forma'!$M51*INDEX('Pro Forma'!$1:$1048576,MATCH('Cash Flow_Monthly'!$A47,'Pro Forma'!$A:$A,0),MATCH('Cash Flow_Monthly'!G$2,'Pro Forma'!$1:$1,0))/12*IF(G$3&gt;'Project Summary'!$G$7,0,1)</f>
        <v>0</v>
      </c>
      <c r="H47" s="1557">
        <f>'Pro Forma'!$M51*INDEX('Pro Forma'!$1:$1048576,MATCH('Cash Flow_Monthly'!$A47,'Pro Forma'!$A:$A,0),MATCH('Cash Flow_Monthly'!H$2,'Pro Forma'!$1:$1,0))/12*IF(H$3&gt;'Project Summary'!$G$7,0,1)</f>
        <v>0</v>
      </c>
      <c r="I47" s="1557">
        <f>'Pro Forma'!$M51*INDEX('Pro Forma'!$1:$1048576,MATCH('Cash Flow_Monthly'!$A47,'Pro Forma'!$A:$A,0),MATCH('Cash Flow_Monthly'!I$2,'Pro Forma'!$1:$1,0))/12*IF(I$3&gt;'Project Summary'!$G$7,0,1)</f>
        <v>0</v>
      </c>
      <c r="J47" s="1557">
        <f>'Pro Forma'!$M51*INDEX('Pro Forma'!$1:$1048576,MATCH('Cash Flow_Monthly'!$A47,'Pro Forma'!$A:$A,0),MATCH('Cash Flow_Monthly'!J$2,'Pro Forma'!$1:$1,0))/12*IF(J$3&gt;'Project Summary'!$G$7,0,1)</f>
        <v>0</v>
      </c>
      <c r="K47" s="1557">
        <f>'Pro Forma'!$M51*INDEX('Pro Forma'!$1:$1048576,MATCH('Cash Flow_Monthly'!$A47,'Pro Forma'!$A:$A,0),MATCH('Cash Flow_Monthly'!K$2,'Pro Forma'!$1:$1,0))/12*IF(K$3&gt;'Project Summary'!$G$7,0,1)</f>
        <v>0</v>
      </c>
      <c r="L47" s="1557">
        <f>'Pro Forma'!$M51*INDEX('Pro Forma'!$1:$1048576,MATCH('Cash Flow_Monthly'!$A47,'Pro Forma'!$A:$A,0),MATCH('Cash Flow_Monthly'!L$2,'Pro Forma'!$1:$1,0))/12*IF(L$3&gt;'Project Summary'!$G$7,0,1)</f>
        <v>0</v>
      </c>
      <c r="M47" s="1557">
        <f>'Pro Forma'!$M51*INDEX('Pro Forma'!$1:$1048576,MATCH('Cash Flow_Monthly'!$A47,'Pro Forma'!$A:$A,0),MATCH('Cash Flow_Monthly'!M$2,'Pro Forma'!$1:$1,0))/12*IF(M$3&gt;'Project Summary'!$G$7,0,1)</f>
        <v>0</v>
      </c>
      <c r="N47" s="1557">
        <f>'Pro Forma'!$M51*INDEX('Pro Forma'!$1:$1048576,MATCH('Cash Flow_Monthly'!$A47,'Pro Forma'!$A:$A,0),MATCH('Cash Flow_Monthly'!N$2,'Pro Forma'!$1:$1,0))/12*IF(N$3&gt;'Project Summary'!$G$7,0,1)</f>
        <v>0</v>
      </c>
      <c r="O47" s="1557">
        <f>'Pro Forma'!$M51*INDEX('Pro Forma'!$1:$1048576,MATCH('Cash Flow_Monthly'!$A47,'Pro Forma'!$A:$A,0),MATCH('Cash Flow_Monthly'!O$2,'Pro Forma'!$1:$1,0))/12*IF(O$3&gt;'Project Summary'!$G$7,0,1)</f>
        <v>0</v>
      </c>
      <c r="P47" s="1557">
        <f>'Pro Forma'!$M51*INDEX('Pro Forma'!$1:$1048576,MATCH('Cash Flow_Monthly'!$A47,'Pro Forma'!$A:$A,0),MATCH('Cash Flow_Monthly'!P$2,'Pro Forma'!$1:$1,0))/12*IF(P$3&gt;'Project Summary'!$G$7,0,1)</f>
        <v>0</v>
      </c>
      <c r="Q47" s="1557">
        <f>'Pro Forma'!$M51*INDEX('Pro Forma'!$1:$1048576,MATCH('Cash Flow_Monthly'!$A47,'Pro Forma'!$A:$A,0),MATCH('Cash Flow_Monthly'!Q$2,'Pro Forma'!$1:$1,0))/12*IF(Q$3&gt;'Project Summary'!$G$7,0,1)</f>
        <v>0</v>
      </c>
      <c r="R47" s="1557">
        <f>'Pro Forma'!$M51*INDEX('Pro Forma'!$1:$1048576,MATCH('Cash Flow_Monthly'!$A47,'Pro Forma'!$A:$A,0),MATCH('Cash Flow_Monthly'!R$2,'Pro Forma'!$1:$1,0))/12*IF(R$3&gt;'Project Summary'!$G$7,0,1)</f>
        <v>0</v>
      </c>
      <c r="S47" s="1557">
        <f>'Pro Forma'!$M51*INDEX('Pro Forma'!$1:$1048576,MATCH('Cash Flow_Monthly'!$A47,'Pro Forma'!$A:$A,0),MATCH('Cash Flow_Monthly'!S$2,'Pro Forma'!$1:$1,0))/12*IF(S$3&gt;'Project Summary'!$G$7,0,1)</f>
        <v>0</v>
      </c>
      <c r="T47" s="1557">
        <f>'Pro Forma'!$M51*INDEX('Pro Forma'!$1:$1048576,MATCH('Cash Flow_Monthly'!$A47,'Pro Forma'!$A:$A,0),MATCH('Cash Flow_Monthly'!T$2,'Pro Forma'!$1:$1,0))/12*IF(T$3&gt;'Project Summary'!$G$7,0,1)</f>
        <v>0</v>
      </c>
      <c r="U47" s="1557">
        <f>'Pro Forma'!$M51*INDEX('Pro Forma'!$1:$1048576,MATCH('Cash Flow_Monthly'!$A47,'Pro Forma'!$A:$A,0),MATCH('Cash Flow_Monthly'!U$2,'Pro Forma'!$1:$1,0))/12*IF(U$3&gt;'Project Summary'!$G$7,0,1)</f>
        <v>0</v>
      </c>
      <c r="V47" s="1557">
        <f>'Pro Forma'!$M51*INDEX('Pro Forma'!$1:$1048576,MATCH('Cash Flow_Monthly'!$A47,'Pro Forma'!$A:$A,0),MATCH('Cash Flow_Monthly'!V$2,'Pro Forma'!$1:$1,0))/12*IF(V$3&gt;'Project Summary'!$G$7,0,1)</f>
        <v>0</v>
      </c>
      <c r="W47" s="1557">
        <f>'Pro Forma'!$M51*INDEX('Pro Forma'!$1:$1048576,MATCH('Cash Flow_Monthly'!$A47,'Pro Forma'!$A:$A,0),MATCH('Cash Flow_Monthly'!W$2,'Pro Forma'!$1:$1,0))/12*IF(W$3&gt;'Project Summary'!$G$7,0,1)</f>
        <v>0</v>
      </c>
      <c r="X47" s="1557">
        <f>'Pro Forma'!$M51*INDEX('Pro Forma'!$1:$1048576,MATCH('Cash Flow_Monthly'!$A47,'Pro Forma'!$A:$A,0),MATCH('Cash Flow_Monthly'!X$2,'Pro Forma'!$1:$1,0))/12*IF(X$3&gt;'Project Summary'!$G$7,0,1)</f>
        <v>0</v>
      </c>
      <c r="Y47" s="1557">
        <f>'Pro Forma'!$M51*INDEX('Pro Forma'!$1:$1048576,MATCH('Cash Flow_Monthly'!$A47,'Pro Forma'!$A:$A,0),MATCH('Cash Flow_Monthly'!Y$2,'Pro Forma'!$1:$1,0))/12*IF(Y$3&gt;'Project Summary'!$G$7,0,1)</f>
        <v>0</v>
      </c>
      <c r="Z47" s="1557">
        <f>'Pro Forma'!$M51*INDEX('Pro Forma'!$1:$1048576,MATCH('Cash Flow_Monthly'!$A47,'Pro Forma'!$A:$A,0),MATCH('Cash Flow_Monthly'!Z$2,'Pro Forma'!$1:$1,0))/12*IF(Z$3&gt;'Project Summary'!$G$7,0,1)</f>
        <v>0</v>
      </c>
      <c r="AA47" s="1557">
        <f>'Pro Forma'!$M51*INDEX('Pro Forma'!$1:$1048576,MATCH('Cash Flow_Monthly'!$A47,'Pro Forma'!$A:$A,0),MATCH('Cash Flow_Monthly'!AA$2,'Pro Forma'!$1:$1,0))/12*IF(AA$3&gt;'Project Summary'!$G$7,0,1)</f>
        <v>0</v>
      </c>
      <c r="AB47" s="1557">
        <f>'Pro Forma'!$M51*INDEX('Pro Forma'!$1:$1048576,MATCH('Cash Flow_Monthly'!$A47,'Pro Forma'!$A:$A,0),MATCH('Cash Flow_Monthly'!AB$2,'Pro Forma'!$1:$1,0))/12*IF(AB$3&gt;'Project Summary'!$G$7,0,1)</f>
        <v>0</v>
      </c>
      <c r="AC47" s="1557">
        <f>'Pro Forma'!$M51*INDEX('Pro Forma'!$1:$1048576,MATCH('Cash Flow_Monthly'!$A47,'Pro Forma'!$A:$A,0),MATCH('Cash Flow_Monthly'!AC$2,'Pro Forma'!$1:$1,0))/12*IF(AC$3&gt;'Project Summary'!$G$7,0,1)</f>
        <v>0</v>
      </c>
      <c r="AD47" s="1557">
        <f>'Pro Forma'!$M51*INDEX('Pro Forma'!$1:$1048576,MATCH('Cash Flow_Monthly'!$A47,'Pro Forma'!$A:$A,0),MATCH('Cash Flow_Monthly'!AD$2,'Pro Forma'!$1:$1,0))/12*IF(AD$3&gt;'Project Summary'!$G$7,0,1)</f>
        <v>0</v>
      </c>
      <c r="AE47" s="1557">
        <f>'Pro Forma'!$M51*INDEX('Pro Forma'!$1:$1048576,MATCH('Cash Flow_Monthly'!$A47,'Pro Forma'!$A:$A,0),MATCH('Cash Flow_Monthly'!AE$2,'Pro Forma'!$1:$1,0))/12*IF(AE$3&gt;'Project Summary'!$G$7,0,1)</f>
        <v>0</v>
      </c>
      <c r="AF47" s="1557">
        <f>'Pro Forma'!$M51*INDEX('Pro Forma'!$1:$1048576,MATCH('Cash Flow_Monthly'!$A47,'Pro Forma'!$A:$A,0),MATCH('Cash Flow_Monthly'!AF$2,'Pro Forma'!$1:$1,0))/12*IF(AF$3&gt;'Project Summary'!$G$7,0,1)</f>
        <v>0</v>
      </c>
      <c r="AG47" s="1557">
        <f>'Pro Forma'!$M51*INDEX('Pro Forma'!$1:$1048576,MATCH('Cash Flow_Monthly'!$A47,'Pro Forma'!$A:$A,0),MATCH('Cash Flow_Monthly'!AG$2,'Pro Forma'!$1:$1,0))/12*IF(AG$3&gt;'Project Summary'!$G$7,0,1)</f>
        <v>0</v>
      </c>
      <c r="AH47" s="1557">
        <f>'Pro Forma'!$M51*INDEX('Pro Forma'!$1:$1048576,MATCH('Cash Flow_Monthly'!$A47,'Pro Forma'!$A:$A,0),MATCH('Cash Flow_Monthly'!AH$2,'Pro Forma'!$1:$1,0))/12*IF(AH$3&gt;'Project Summary'!$G$7,0,1)</f>
        <v>0</v>
      </c>
      <c r="AI47" s="1557">
        <f>'Pro Forma'!$M51*INDEX('Pro Forma'!$1:$1048576,MATCH('Cash Flow_Monthly'!$A47,'Pro Forma'!$A:$A,0),MATCH('Cash Flow_Monthly'!AI$2,'Pro Forma'!$1:$1,0))/12*IF(AI$3&gt;'Project Summary'!$G$7,0,1)</f>
        <v>0</v>
      </c>
      <c r="AJ47" s="1557">
        <f>'Pro Forma'!$M51*INDEX('Pro Forma'!$1:$1048576,MATCH('Cash Flow_Monthly'!$A47,'Pro Forma'!$A:$A,0),MATCH('Cash Flow_Monthly'!AJ$2,'Pro Forma'!$1:$1,0))/12*IF(AJ$3&gt;'Project Summary'!$G$7,0,1)</f>
        <v>0</v>
      </c>
      <c r="AK47" s="1557">
        <f>'Pro Forma'!$M51*INDEX('Pro Forma'!$1:$1048576,MATCH('Cash Flow_Monthly'!$A47,'Pro Forma'!$A:$A,0),MATCH('Cash Flow_Monthly'!AK$2,'Pro Forma'!$1:$1,0))/12*IF(AK$3&gt;'Project Summary'!$G$7,0,1)</f>
        <v>0</v>
      </c>
      <c r="AL47" s="1557">
        <f>'Pro Forma'!$M51*INDEX('Pro Forma'!$1:$1048576,MATCH('Cash Flow_Monthly'!$A47,'Pro Forma'!$A:$A,0),MATCH('Cash Flow_Monthly'!AL$2,'Pro Forma'!$1:$1,0))/12*IF(AL$3&gt;'Project Summary'!$G$7,0,1)</f>
        <v>0</v>
      </c>
      <c r="AM47" s="1557">
        <f>'Pro Forma'!$M51*INDEX('Pro Forma'!$1:$1048576,MATCH('Cash Flow_Monthly'!$A47,'Pro Forma'!$A:$A,0),MATCH('Cash Flow_Monthly'!AM$2,'Pro Forma'!$1:$1,0))/12*IF(AM$3&gt;'Project Summary'!$G$7,0,1)</f>
        <v>0</v>
      </c>
      <c r="AN47" s="1557">
        <f>'Pro Forma'!$M51*INDEX('Pro Forma'!$1:$1048576,MATCH('Cash Flow_Monthly'!$A47,'Pro Forma'!$A:$A,0),MATCH('Cash Flow_Monthly'!AN$2,'Pro Forma'!$1:$1,0))/12*IF(AN$3&gt;'Project Summary'!$G$7,0,1)</f>
        <v>0</v>
      </c>
      <c r="AO47" s="1557">
        <f>'Pro Forma'!$M51*INDEX('Pro Forma'!$1:$1048576,MATCH('Cash Flow_Monthly'!$A47,'Pro Forma'!$A:$A,0),MATCH('Cash Flow_Monthly'!AO$2,'Pro Forma'!$1:$1,0))/12*IF(AO$3&gt;'Project Summary'!$G$7,0,1)</f>
        <v>0</v>
      </c>
      <c r="AP47" s="1557">
        <f>'Pro Forma'!$M51*INDEX('Pro Forma'!$1:$1048576,MATCH('Cash Flow_Monthly'!$A47,'Pro Forma'!$A:$A,0),MATCH('Cash Flow_Monthly'!AP$2,'Pro Forma'!$1:$1,0))/12*IF(AP$3&gt;'Project Summary'!$G$7,0,1)</f>
        <v>0</v>
      </c>
      <c r="AQ47" s="1557">
        <f>'Pro Forma'!$M51*INDEX('Pro Forma'!$1:$1048576,MATCH('Cash Flow_Monthly'!$A47,'Pro Forma'!$A:$A,0),MATCH('Cash Flow_Monthly'!AQ$2,'Pro Forma'!$1:$1,0))/12*IF(AQ$3&gt;'Project Summary'!$G$7,0,1)</f>
        <v>0</v>
      </c>
      <c r="AR47" s="1557">
        <f>'Pro Forma'!$M51*INDEX('Pro Forma'!$1:$1048576,MATCH('Cash Flow_Monthly'!$A47,'Pro Forma'!$A:$A,0),MATCH('Cash Flow_Monthly'!AR$2,'Pro Forma'!$1:$1,0))/12*IF(AR$3&gt;'Project Summary'!$G$7,0,1)</f>
        <v>0</v>
      </c>
      <c r="AS47" s="1557">
        <f>'Pro Forma'!$M51*INDEX('Pro Forma'!$1:$1048576,MATCH('Cash Flow_Monthly'!$A47,'Pro Forma'!$A:$A,0),MATCH('Cash Flow_Monthly'!AS$2,'Pro Forma'!$1:$1,0))/12*IF(AS$3&gt;'Project Summary'!$G$7,0,1)</f>
        <v>0</v>
      </c>
      <c r="AT47" s="1557">
        <f>'Pro Forma'!$M51*INDEX('Pro Forma'!$1:$1048576,MATCH('Cash Flow_Monthly'!$A47,'Pro Forma'!$A:$A,0),MATCH('Cash Flow_Monthly'!AT$2,'Pro Forma'!$1:$1,0))/12*IF(AT$3&gt;'Project Summary'!$G$7,0,1)</f>
        <v>0</v>
      </c>
      <c r="AU47" s="1557">
        <f>'Pro Forma'!$M51*INDEX('Pro Forma'!$1:$1048576,MATCH('Cash Flow_Monthly'!$A47,'Pro Forma'!$A:$A,0),MATCH('Cash Flow_Monthly'!AU$2,'Pro Forma'!$1:$1,0))/12*IF(AU$3&gt;'Project Summary'!$G$7,0,1)</f>
        <v>0</v>
      </c>
      <c r="AV47" s="1557">
        <f>'Pro Forma'!$M51*INDEX('Pro Forma'!$1:$1048576,MATCH('Cash Flow_Monthly'!$A47,'Pro Forma'!$A:$A,0),MATCH('Cash Flow_Monthly'!AV$2,'Pro Forma'!$1:$1,0))/12*IF(AV$3&gt;'Project Summary'!$G$7,0,1)</f>
        <v>0</v>
      </c>
      <c r="AW47" s="1557">
        <f>'Pro Forma'!$M51*INDEX('Pro Forma'!$1:$1048576,MATCH('Cash Flow_Monthly'!$A47,'Pro Forma'!$A:$A,0),MATCH('Cash Flow_Monthly'!AW$2,'Pro Forma'!$1:$1,0))/12*IF(AW$3&gt;'Project Summary'!$G$7,0,1)</f>
        <v>0</v>
      </c>
      <c r="AX47" s="1557">
        <f>'Pro Forma'!$M51*INDEX('Pro Forma'!$1:$1048576,MATCH('Cash Flow_Monthly'!$A47,'Pro Forma'!$A:$A,0),MATCH('Cash Flow_Monthly'!AX$2,'Pro Forma'!$1:$1,0))/12*IF(AX$3&gt;'Project Summary'!$G$7,0,1)</f>
        <v>0</v>
      </c>
      <c r="AY47" s="1557">
        <f>'Pro Forma'!$M51*INDEX('Pro Forma'!$1:$1048576,MATCH('Cash Flow_Monthly'!$A47,'Pro Forma'!$A:$A,0),MATCH('Cash Flow_Monthly'!AY$2,'Pro Forma'!$1:$1,0))/12*IF(AY$3&gt;'Project Summary'!$G$7,0,1)</f>
        <v>0</v>
      </c>
      <c r="AZ47" s="1557">
        <f>'Pro Forma'!$M51*INDEX('Pro Forma'!$1:$1048576,MATCH('Cash Flow_Monthly'!$A47,'Pro Forma'!$A:$A,0),MATCH('Cash Flow_Monthly'!AZ$2,'Pro Forma'!$1:$1,0))/12*IF(AZ$3&gt;'Project Summary'!$G$7,0,1)</f>
        <v>0</v>
      </c>
      <c r="BA47" s="1557">
        <f>'Pro Forma'!$M51*INDEX('Pro Forma'!$1:$1048576,MATCH('Cash Flow_Monthly'!$A47,'Pro Forma'!$A:$A,0),MATCH('Cash Flow_Monthly'!BA$2,'Pro Forma'!$1:$1,0))/12*IF(BA$3&gt;'Project Summary'!$G$7,0,1)</f>
        <v>0</v>
      </c>
      <c r="BB47" s="1557">
        <f>'Pro Forma'!$M51*INDEX('Pro Forma'!$1:$1048576,MATCH('Cash Flow_Monthly'!$A47,'Pro Forma'!$A:$A,0),MATCH('Cash Flow_Monthly'!BB$2,'Pro Forma'!$1:$1,0))/12*IF(BB$3&gt;'Project Summary'!$G$7,0,1)</f>
        <v>0</v>
      </c>
      <c r="BC47" s="1557">
        <f>'Pro Forma'!$M51*INDEX('Pro Forma'!$1:$1048576,MATCH('Cash Flow_Monthly'!$A47,'Pro Forma'!$A:$A,0),MATCH('Cash Flow_Monthly'!BC$2,'Pro Forma'!$1:$1,0))/12*IF(BC$3&gt;'Project Summary'!$G$7,0,1)</f>
        <v>0</v>
      </c>
      <c r="BD47" s="1557">
        <f>'Pro Forma'!$M51*INDEX('Pro Forma'!$1:$1048576,MATCH('Cash Flow_Monthly'!$A47,'Pro Forma'!$A:$A,0),MATCH('Cash Flow_Monthly'!BD$2,'Pro Forma'!$1:$1,0))/12*IF(BD$3&gt;'Project Summary'!$G$7,0,1)</f>
        <v>0</v>
      </c>
      <c r="BE47" s="1557">
        <f>'Pro Forma'!$M51*INDEX('Pro Forma'!$1:$1048576,MATCH('Cash Flow_Monthly'!$A47,'Pro Forma'!$A:$A,0),MATCH('Cash Flow_Monthly'!BE$2,'Pro Forma'!$1:$1,0))/12*IF(BE$3&gt;'Project Summary'!$G$7,0,1)</f>
        <v>0</v>
      </c>
      <c r="BF47" s="1557">
        <f>'Pro Forma'!$M51*INDEX('Pro Forma'!$1:$1048576,MATCH('Cash Flow_Monthly'!$A47,'Pro Forma'!$A:$A,0),MATCH('Cash Flow_Monthly'!BF$2,'Pro Forma'!$1:$1,0))/12*IF(BF$3&gt;'Project Summary'!$G$7,0,1)</f>
        <v>0</v>
      </c>
      <c r="BG47" s="1557">
        <f>'Pro Forma'!$M51*INDEX('Pro Forma'!$1:$1048576,MATCH('Cash Flow_Monthly'!$A47,'Pro Forma'!$A:$A,0),MATCH('Cash Flow_Monthly'!BG$2,'Pro Forma'!$1:$1,0))/12*IF(BG$3&gt;'Project Summary'!$G$7,0,1)</f>
        <v>0</v>
      </c>
      <c r="BH47" s="1557">
        <f>'Pro Forma'!$M51*INDEX('Pro Forma'!$1:$1048576,MATCH('Cash Flow_Monthly'!$A47,'Pro Forma'!$A:$A,0),MATCH('Cash Flow_Monthly'!BH$2,'Pro Forma'!$1:$1,0))/12*IF(BH$3&gt;'Project Summary'!$G$7,0,1)</f>
        <v>0</v>
      </c>
      <c r="BI47" s="1557">
        <f>'Pro Forma'!$M51*INDEX('Pro Forma'!$1:$1048576,MATCH('Cash Flow_Monthly'!$A47,'Pro Forma'!$A:$A,0),MATCH('Cash Flow_Monthly'!BI$2,'Pro Forma'!$1:$1,0))/12*IF(BI$3&gt;'Project Summary'!$G$7,0,1)</f>
        <v>0</v>
      </c>
      <c r="BJ47" s="1557">
        <f>'Pro Forma'!$M51*INDEX('Pro Forma'!$1:$1048576,MATCH('Cash Flow_Monthly'!$A47,'Pro Forma'!$A:$A,0),MATCH('Cash Flow_Monthly'!BJ$2,'Pro Forma'!$1:$1,0))/12*IF(BJ$3&gt;'Project Summary'!$G$7,0,1)</f>
        <v>0</v>
      </c>
      <c r="BK47" s="1557">
        <f>'Pro Forma'!$M51*INDEX('Pro Forma'!$1:$1048576,MATCH('Cash Flow_Monthly'!$A47,'Pro Forma'!$A:$A,0),MATCH('Cash Flow_Monthly'!BK$2,'Pro Forma'!$1:$1,0))/12*IF(BK$3&gt;'Project Summary'!$G$7,0,1)</f>
        <v>0</v>
      </c>
      <c r="BL47" s="1557">
        <f>'Pro Forma'!$M51*INDEX('Pro Forma'!$1:$1048576,MATCH('Cash Flow_Monthly'!$A47,'Pro Forma'!$A:$A,0),MATCH('Cash Flow_Monthly'!BL$2,'Pro Forma'!$1:$1,0))/12*IF(BL$3&gt;'Project Summary'!$G$7,0,1)</f>
        <v>0</v>
      </c>
      <c r="BM47" s="1557">
        <f>'Pro Forma'!$M51*INDEX('Pro Forma'!$1:$1048576,MATCH('Cash Flow_Monthly'!$A47,'Pro Forma'!$A:$A,0),MATCH('Cash Flow_Monthly'!BM$2,'Pro Forma'!$1:$1,0))/12*IF(BM$3&gt;'Project Summary'!$G$7,0,1)</f>
        <v>0</v>
      </c>
      <c r="BN47" s="1557">
        <f>'Pro Forma'!$M51*INDEX('Pro Forma'!$1:$1048576,MATCH('Cash Flow_Monthly'!$A47,'Pro Forma'!$A:$A,0),MATCH('Cash Flow_Monthly'!BN$2,'Pro Forma'!$1:$1,0))/12*IF(BN$3&gt;'Project Summary'!$G$7,0,1)</f>
        <v>0</v>
      </c>
      <c r="BO47" s="1557">
        <f>'Pro Forma'!$M51*INDEX('Pro Forma'!$1:$1048576,MATCH('Cash Flow_Monthly'!$A47,'Pro Forma'!$A:$A,0),MATCH('Cash Flow_Monthly'!BO$2,'Pro Forma'!$1:$1,0))/12*IF(BO$3&gt;'Project Summary'!$G$7,0,1)</f>
        <v>0</v>
      </c>
      <c r="BP47" s="1557">
        <f>'Pro Forma'!$M51*INDEX('Pro Forma'!$1:$1048576,MATCH('Cash Flow_Monthly'!$A47,'Pro Forma'!$A:$A,0),MATCH('Cash Flow_Monthly'!BP$2,'Pro Forma'!$1:$1,0))/12*IF(BP$3&gt;'Project Summary'!$G$7,0,1)</f>
        <v>0</v>
      </c>
      <c r="BQ47" s="1557">
        <f>'Pro Forma'!$M51*INDEX('Pro Forma'!$1:$1048576,MATCH('Cash Flow_Monthly'!$A47,'Pro Forma'!$A:$A,0),MATCH('Cash Flow_Monthly'!BQ$2,'Pro Forma'!$1:$1,0))/12*IF(BQ$3&gt;'Project Summary'!$G$7,0,1)</f>
        <v>0</v>
      </c>
      <c r="BR47" s="1557">
        <f>'Pro Forma'!$M51*INDEX('Pro Forma'!$1:$1048576,MATCH('Cash Flow_Monthly'!$A47,'Pro Forma'!$A:$A,0),MATCH('Cash Flow_Monthly'!BR$2,'Pro Forma'!$1:$1,0))/12*IF(BR$3&gt;'Project Summary'!$G$7,0,1)</f>
        <v>0</v>
      </c>
      <c r="BS47" s="1557">
        <f>'Pro Forma'!$M51*INDEX('Pro Forma'!$1:$1048576,MATCH('Cash Flow_Monthly'!$A47,'Pro Forma'!$A:$A,0),MATCH('Cash Flow_Monthly'!BS$2,'Pro Forma'!$1:$1,0))/12*IF(BS$3&gt;'Project Summary'!$G$7,0,1)</f>
        <v>0</v>
      </c>
      <c r="BT47" s="1557">
        <f>'Pro Forma'!$M51*INDEX('Pro Forma'!$1:$1048576,MATCH('Cash Flow_Monthly'!$A47,'Pro Forma'!$A:$A,0),MATCH('Cash Flow_Monthly'!BT$2,'Pro Forma'!$1:$1,0))/12*IF(BT$3&gt;'Project Summary'!$G$7,0,1)</f>
        <v>0</v>
      </c>
      <c r="BU47" s="1557">
        <f>'Pro Forma'!$M51*INDEX('Pro Forma'!$1:$1048576,MATCH('Cash Flow_Monthly'!$A47,'Pro Forma'!$A:$A,0),MATCH('Cash Flow_Monthly'!BU$2,'Pro Forma'!$1:$1,0))/12*IF(BU$3&gt;'Project Summary'!$G$7,0,1)</f>
        <v>0</v>
      </c>
      <c r="BV47" s="1557">
        <f>'Pro Forma'!$M51*INDEX('Pro Forma'!$1:$1048576,MATCH('Cash Flow_Monthly'!$A47,'Pro Forma'!$A:$A,0),MATCH('Cash Flow_Monthly'!BV$2,'Pro Forma'!$1:$1,0))/12*IF(BV$3&gt;'Project Summary'!$G$7,0,1)</f>
        <v>0</v>
      </c>
      <c r="BW47" s="1557">
        <f>'Pro Forma'!$M51*INDEX('Pro Forma'!$1:$1048576,MATCH('Cash Flow_Monthly'!$A47,'Pro Forma'!$A:$A,0),MATCH('Cash Flow_Monthly'!BW$2,'Pro Forma'!$1:$1,0))/12*IF(BW$3&gt;'Project Summary'!$G$7,0,1)</f>
        <v>0</v>
      </c>
      <c r="BX47" s="1557">
        <f>'Pro Forma'!$M51*INDEX('Pro Forma'!$1:$1048576,MATCH('Cash Flow_Monthly'!$A47,'Pro Forma'!$A:$A,0),MATCH('Cash Flow_Monthly'!BX$2,'Pro Forma'!$1:$1,0))/12*IF(BX$3&gt;'Project Summary'!$G$7,0,1)</f>
        <v>0</v>
      </c>
      <c r="BY47" s="1557">
        <f>'Pro Forma'!$M51*INDEX('Pro Forma'!$1:$1048576,MATCH('Cash Flow_Monthly'!$A47,'Pro Forma'!$A:$A,0),MATCH('Cash Flow_Monthly'!BY$2,'Pro Forma'!$1:$1,0))/12*IF(BY$3&gt;'Project Summary'!$G$7,0,1)</f>
        <v>0</v>
      </c>
      <c r="BZ47" s="1557">
        <f>'Pro Forma'!$M51*INDEX('Pro Forma'!$1:$1048576,MATCH('Cash Flow_Monthly'!$A47,'Pro Forma'!$A:$A,0),MATCH('Cash Flow_Monthly'!BZ$2,'Pro Forma'!$1:$1,0))/12*IF(BZ$3&gt;'Project Summary'!$G$7,0,1)</f>
        <v>0</v>
      </c>
      <c r="CA47" s="1557">
        <f>'Pro Forma'!$M51*INDEX('Pro Forma'!$1:$1048576,MATCH('Cash Flow_Monthly'!$A47,'Pro Forma'!$A:$A,0),MATCH('Cash Flow_Monthly'!CA$2,'Pro Forma'!$1:$1,0))/12*IF(CA$3&gt;'Project Summary'!$G$7,0,1)</f>
        <v>0</v>
      </c>
      <c r="CB47" s="1557">
        <f>'Pro Forma'!$M51*INDEX('Pro Forma'!$1:$1048576,MATCH('Cash Flow_Monthly'!$A47,'Pro Forma'!$A:$A,0),MATCH('Cash Flow_Monthly'!CB$2,'Pro Forma'!$1:$1,0))/12*IF(CB$3&gt;'Project Summary'!$G$7,0,1)</f>
        <v>0</v>
      </c>
      <c r="CC47" s="1557">
        <f>'Pro Forma'!$M51*INDEX('Pro Forma'!$1:$1048576,MATCH('Cash Flow_Monthly'!$A47,'Pro Forma'!$A:$A,0),MATCH('Cash Flow_Monthly'!CC$2,'Pro Forma'!$1:$1,0))/12*IF(CC$3&gt;'Project Summary'!$G$7,0,1)</f>
        <v>0</v>
      </c>
      <c r="CD47" s="1557">
        <f>'Pro Forma'!$M51*INDEX('Pro Forma'!$1:$1048576,MATCH('Cash Flow_Monthly'!$A47,'Pro Forma'!$A:$A,0),MATCH('Cash Flow_Monthly'!CD$2,'Pro Forma'!$1:$1,0))/12*IF(CD$3&gt;'Project Summary'!$G$7,0,1)</f>
        <v>0</v>
      </c>
      <c r="CE47" s="1557">
        <f>'Pro Forma'!$M51*INDEX('Pro Forma'!$1:$1048576,MATCH('Cash Flow_Monthly'!$A47,'Pro Forma'!$A:$A,0),MATCH('Cash Flow_Monthly'!CE$2,'Pro Forma'!$1:$1,0))/12*IF(CE$3&gt;'Project Summary'!$G$7,0,1)</f>
        <v>0</v>
      </c>
      <c r="CF47" s="1557">
        <f>'Pro Forma'!$M51*INDEX('Pro Forma'!$1:$1048576,MATCH('Cash Flow_Monthly'!$A47,'Pro Forma'!$A:$A,0),MATCH('Cash Flow_Monthly'!CF$2,'Pro Forma'!$1:$1,0))/12*IF(CF$3&gt;'Project Summary'!$G$7,0,1)</f>
        <v>0</v>
      </c>
      <c r="CG47" s="1557">
        <f>'Pro Forma'!$M51*INDEX('Pro Forma'!$1:$1048576,MATCH('Cash Flow_Monthly'!$A47,'Pro Forma'!$A:$A,0),MATCH('Cash Flow_Monthly'!CG$2,'Pro Forma'!$1:$1,0))/12*IF(CG$3&gt;'Project Summary'!$G$7,0,1)</f>
        <v>0</v>
      </c>
      <c r="CH47" s="1557">
        <f>'Pro Forma'!$M51*INDEX('Pro Forma'!$1:$1048576,MATCH('Cash Flow_Monthly'!$A47,'Pro Forma'!$A:$A,0),MATCH('Cash Flow_Monthly'!CH$2,'Pro Forma'!$1:$1,0))/12*IF(CH$3&gt;'Project Summary'!$G$7,0,1)</f>
        <v>0</v>
      </c>
      <c r="CI47" s="1557">
        <f>'Pro Forma'!$M51*INDEX('Pro Forma'!$1:$1048576,MATCH('Cash Flow_Monthly'!$A47,'Pro Forma'!$A:$A,0),MATCH('Cash Flow_Monthly'!CI$2,'Pro Forma'!$1:$1,0))/12*IF(CI$3&gt;'Project Summary'!$G$7,0,1)</f>
        <v>0</v>
      </c>
      <c r="CJ47" s="1557">
        <f>'Pro Forma'!$M51*INDEX('Pro Forma'!$1:$1048576,MATCH('Cash Flow_Monthly'!$A47,'Pro Forma'!$A:$A,0),MATCH('Cash Flow_Monthly'!CJ$2,'Pro Forma'!$1:$1,0))/12*IF(CJ$3&gt;'Project Summary'!$G$7,0,1)</f>
        <v>0</v>
      </c>
      <c r="CK47" s="1557">
        <f>'Pro Forma'!$M51*INDEX('Pro Forma'!$1:$1048576,MATCH('Cash Flow_Monthly'!$A47,'Pro Forma'!$A:$A,0),MATCH('Cash Flow_Monthly'!CK$2,'Pro Forma'!$1:$1,0))/12*IF(CK$3&gt;'Project Summary'!$G$7,0,1)</f>
        <v>0</v>
      </c>
      <c r="CL47" s="1557">
        <f>'Pro Forma'!$M51*INDEX('Pro Forma'!$1:$1048576,MATCH('Cash Flow_Monthly'!$A47,'Pro Forma'!$A:$A,0),MATCH('Cash Flow_Monthly'!CL$2,'Pro Forma'!$1:$1,0))/12*IF(CL$3&gt;'Project Summary'!$G$7,0,1)</f>
        <v>0</v>
      </c>
      <c r="CM47" s="1557">
        <f>'Pro Forma'!$M51*INDEX('Pro Forma'!$1:$1048576,MATCH('Cash Flow_Monthly'!$A47,'Pro Forma'!$A:$A,0),MATCH('Cash Flow_Monthly'!CM$2,'Pro Forma'!$1:$1,0))/12*IF(CM$3&gt;'Project Summary'!$G$7,0,1)</f>
        <v>0</v>
      </c>
      <c r="CN47" s="1557">
        <f>'Pro Forma'!$M51*INDEX('Pro Forma'!$1:$1048576,MATCH('Cash Flow_Monthly'!$A47,'Pro Forma'!$A:$A,0),MATCH('Cash Flow_Monthly'!CN$2,'Pro Forma'!$1:$1,0))/12*IF(CN$3&gt;'Project Summary'!$G$7,0,1)</f>
        <v>0</v>
      </c>
      <c r="CO47" s="1557">
        <f>'Pro Forma'!$M51*INDEX('Pro Forma'!$1:$1048576,MATCH('Cash Flow_Monthly'!$A47,'Pro Forma'!$A:$A,0),MATCH('Cash Flow_Monthly'!CO$2,'Pro Forma'!$1:$1,0))/12*IF(CO$3&gt;'Project Summary'!$G$7,0,1)</f>
        <v>0</v>
      </c>
      <c r="CP47" s="1557">
        <f>'Pro Forma'!$M51*INDEX('Pro Forma'!$1:$1048576,MATCH('Cash Flow_Monthly'!$A47,'Pro Forma'!$A:$A,0),MATCH('Cash Flow_Monthly'!CP$2,'Pro Forma'!$1:$1,0))/12*IF(CP$3&gt;'Project Summary'!$G$7,0,1)</f>
        <v>0</v>
      </c>
      <c r="CQ47" s="1557">
        <f>'Pro Forma'!$M51*INDEX('Pro Forma'!$1:$1048576,MATCH('Cash Flow_Monthly'!$A47,'Pro Forma'!$A:$A,0),MATCH('Cash Flow_Monthly'!CQ$2,'Pro Forma'!$1:$1,0))/12*IF(CQ$3&gt;'Project Summary'!$G$7,0,1)</f>
        <v>0</v>
      </c>
      <c r="CR47" s="1557">
        <f>'Pro Forma'!$M51*INDEX('Pro Forma'!$1:$1048576,MATCH('Cash Flow_Monthly'!$A47,'Pro Forma'!$A:$A,0),MATCH('Cash Flow_Monthly'!CR$2,'Pro Forma'!$1:$1,0))/12*IF(CR$3&gt;'Project Summary'!$G$7,0,1)</f>
        <v>0</v>
      </c>
      <c r="CS47" s="1557">
        <f>'Pro Forma'!$M51*INDEX('Pro Forma'!$1:$1048576,MATCH('Cash Flow_Monthly'!$A47,'Pro Forma'!$A:$A,0),MATCH('Cash Flow_Monthly'!CS$2,'Pro Forma'!$1:$1,0))/12*IF(CS$3&gt;'Project Summary'!$G$7,0,1)</f>
        <v>0</v>
      </c>
      <c r="CT47" s="1557">
        <f>'Pro Forma'!$M51*INDEX('Pro Forma'!$1:$1048576,MATCH('Cash Flow_Monthly'!$A47,'Pro Forma'!$A:$A,0),MATCH('Cash Flow_Monthly'!CT$2,'Pro Forma'!$1:$1,0))/12*IF(CT$3&gt;'Project Summary'!$G$7,0,1)</f>
        <v>0</v>
      </c>
      <c r="CU47" s="1557">
        <f>'Pro Forma'!$M51*INDEX('Pro Forma'!$1:$1048576,MATCH('Cash Flow_Monthly'!$A47,'Pro Forma'!$A:$A,0),MATCH('Cash Flow_Monthly'!CU$2,'Pro Forma'!$1:$1,0))/12*IF(CU$3&gt;'Project Summary'!$G$7,0,1)</f>
        <v>0</v>
      </c>
      <c r="CV47" s="1557">
        <f>'Pro Forma'!$M51*INDEX('Pro Forma'!$1:$1048576,MATCH('Cash Flow_Monthly'!$A47,'Pro Forma'!$A:$A,0),MATCH('Cash Flow_Monthly'!CV$2,'Pro Forma'!$1:$1,0))/12*IF(CV$3&gt;'Project Summary'!$G$7,0,1)</f>
        <v>0</v>
      </c>
      <c r="CW47" s="1557">
        <f>'Pro Forma'!$M51*INDEX('Pro Forma'!$1:$1048576,MATCH('Cash Flow_Monthly'!$A47,'Pro Forma'!$A:$A,0),MATCH('Cash Flow_Monthly'!CW$2,'Pro Forma'!$1:$1,0))/12*IF(CW$3&gt;'Project Summary'!$G$7,0,1)</f>
        <v>0</v>
      </c>
      <c r="CX47" s="1557">
        <f>'Pro Forma'!$M51*INDEX('Pro Forma'!$1:$1048576,MATCH('Cash Flow_Monthly'!$A47,'Pro Forma'!$A:$A,0),MATCH('Cash Flow_Monthly'!CX$2,'Pro Forma'!$1:$1,0))/12*IF(CX$3&gt;'Project Summary'!$G$7,0,1)</f>
        <v>0</v>
      </c>
      <c r="CY47" s="1557">
        <f>'Pro Forma'!$M51*INDEX('Pro Forma'!$1:$1048576,MATCH('Cash Flow_Monthly'!$A47,'Pro Forma'!$A:$A,0),MATCH('Cash Flow_Monthly'!CY$2,'Pro Forma'!$1:$1,0))/12*IF(CY$3&gt;'Project Summary'!$G$7,0,1)</f>
        <v>0</v>
      </c>
      <c r="CZ47" s="1557">
        <f>'Pro Forma'!$M51*INDEX('Pro Forma'!$1:$1048576,MATCH('Cash Flow_Monthly'!$A47,'Pro Forma'!$A:$A,0),MATCH('Cash Flow_Monthly'!CZ$2,'Pro Forma'!$1:$1,0))/12*IF(CZ$3&gt;'Project Summary'!$G$7,0,1)</f>
        <v>0</v>
      </c>
      <c r="DA47" s="1557">
        <f>'Pro Forma'!$M51*INDEX('Pro Forma'!$1:$1048576,MATCH('Cash Flow_Monthly'!$A47,'Pro Forma'!$A:$A,0),MATCH('Cash Flow_Monthly'!DA$2,'Pro Forma'!$1:$1,0))/12*IF(DA$3&gt;'Project Summary'!$G$7,0,1)</f>
        <v>0</v>
      </c>
      <c r="DB47" s="1557">
        <f>'Pro Forma'!$M51*INDEX('Pro Forma'!$1:$1048576,MATCH('Cash Flow_Monthly'!$A47,'Pro Forma'!$A:$A,0),MATCH('Cash Flow_Monthly'!DB$2,'Pro Forma'!$1:$1,0))/12*IF(DB$3&gt;'Project Summary'!$G$7,0,1)</f>
        <v>0</v>
      </c>
      <c r="DC47" s="1557">
        <f>'Pro Forma'!$M51*INDEX('Pro Forma'!$1:$1048576,MATCH('Cash Flow_Monthly'!$A47,'Pro Forma'!$A:$A,0),MATCH('Cash Flow_Monthly'!DC$2,'Pro Forma'!$1:$1,0))/12*IF(DC$3&gt;'Project Summary'!$G$7,0,1)</f>
        <v>0</v>
      </c>
      <c r="DD47" s="1557">
        <f>'Pro Forma'!$M51*INDEX('Pro Forma'!$1:$1048576,MATCH('Cash Flow_Monthly'!$A47,'Pro Forma'!$A:$A,0),MATCH('Cash Flow_Monthly'!DD$2,'Pro Forma'!$1:$1,0))/12*IF(DD$3&gt;'Project Summary'!$G$7,0,1)</f>
        <v>0</v>
      </c>
      <c r="DE47" s="1557">
        <f>'Pro Forma'!$M51*INDEX('Pro Forma'!$1:$1048576,MATCH('Cash Flow_Monthly'!$A47,'Pro Forma'!$A:$A,0),MATCH('Cash Flow_Monthly'!DE$2,'Pro Forma'!$1:$1,0))/12*IF(DE$3&gt;'Project Summary'!$G$7,0,1)</f>
        <v>0</v>
      </c>
      <c r="DF47" s="1557">
        <f>'Pro Forma'!$M51*INDEX('Pro Forma'!$1:$1048576,MATCH('Cash Flow_Monthly'!$A47,'Pro Forma'!$A:$A,0),MATCH('Cash Flow_Monthly'!DF$2,'Pro Forma'!$1:$1,0))/12*IF(DF$3&gt;'Project Summary'!$G$7,0,1)</f>
        <v>0</v>
      </c>
      <c r="DG47" s="1557">
        <f>'Pro Forma'!$M51*INDEX('Pro Forma'!$1:$1048576,MATCH('Cash Flow_Monthly'!$A47,'Pro Forma'!$A:$A,0),MATCH('Cash Flow_Monthly'!DG$2,'Pro Forma'!$1:$1,0))/12*IF(DG$3&gt;'Project Summary'!$G$7,0,1)</f>
        <v>0</v>
      </c>
      <c r="DH47" s="1557">
        <f>'Pro Forma'!$M51*INDEX('Pro Forma'!$1:$1048576,MATCH('Cash Flow_Monthly'!$A47,'Pro Forma'!$A:$A,0),MATCH('Cash Flow_Monthly'!DH$2,'Pro Forma'!$1:$1,0))/12*IF(DH$3&gt;'Project Summary'!$G$7,0,1)</f>
        <v>0</v>
      </c>
      <c r="DI47" s="1557">
        <f>'Pro Forma'!$M51*INDEX('Pro Forma'!$1:$1048576,MATCH('Cash Flow_Monthly'!$A47,'Pro Forma'!$A:$A,0),MATCH('Cash Flow_Monthly'!DI$2,'Pro Forma'!$1:$1,0))/12*IF(DI$3&gt;'Project Summary'!$G$7,0,1)</f>
        <v>0</v>
      </c>
      <c r="DJ47" s="1557">
        <f>'Pro Forma'!$M51*INDEX('Pro Forma'!$1:$1048576,MATCH('Cash Flow_Monthly'!$A47,'Pro Forma'!$A:$A,0),MATCH('Cash Flow_Monthly'!DJ$2,'Pro Forma'!$1:$1,0))/12*IF(DJ$3&gt;'Project Summary'!$G$7,0,1)</f>
        <v>0</v>
      </c>
      <c r="DK47" s="1557">
        <f>'Pro Forma'!$M51*INDEX('Pro Forma'!$1:$1048576,MATCH('Cash Flow_Monthly'!$A47,'Pro Forma'!$A:$A,0),MATCH('Cash Flow_Monthly'!DK$2,'Pro Forma'!$1:$1,0))/12*IF(DK$3&gt;'Project Summary'!$G$7,0,1)</f>
        <v>0</v>
      </c>
      <c r="DL47" s="1557">
        <f>'Pro Forma'!$M51*INDEX('Pro Forma'!$1:$1048576,MATCH('Cash Flow_Monthly'!$A47,'Pro Forma'!$A:$A,0),MATCH('Cash Flow_Monthly'!DL$2,'Pro Forma'!$1:$1,0))/12*IF(DL$3&gt;'Project Summary'!$G$7,0,1)</f>
        <v>0</v>
      </c>
      <c r="DM47" s="1557">
        <f>'Pro Forma'!$M51*INDEX('Pro Forma'!$1:$1048576,MATCH('Cash Flow_Monthly'!$A47,'Pro Forma'!$A:$A,0),MATCH('Cash Flow_Monthly'!DM$2,'Pro Forma'!$1:$1,0))/12*IF(DM$3&gt;'Project Summary'!$G$7,0,1)</f>
        <v>0</v>
      </c>
      <c r="DN47" s="1557">
        <f>'Pro Forma'!$M51*INDEX('Pro Forma'!$1:$1048576,MATCH('Cash Flow_Monthly'!$A47,'Pro Forma'!$A:$A,0),MATCH('Cash Flow_Monthly'!DN$2,'Pro Forma'!$1:$1,0))/12*IF(DN$3&gt;'Project Summary'!$G$7,0,1)</f>
        <v>0</v>
      </c>
      <c r="DO47" s="1557">
        <f>'Pro Forma'!$M51*INDEX('Pro Forma'!$1:$1048576,MATCH('Cash Flow_Monthly'!$A47,'Pro Forma'!$A:$A,0),MATCH('Cash Flow_Monthly'!DO$2,'Pro Forma'!$1:$1,0))/12*IF(DO$3&gt;'Project Summary'!$G$7,0,1)</f>
        <v>0</v>
      </c>
      <c r="DP47" s="1557">
        <f>'Pro Forma'!$M51*INDEX('Pro Forma'!$1:$1048576,MATCH('Cash Flow_Monthly'!$A47,'Pro Forma'!$A:$A,0),MATCH('Cash Flow_Monthly'!DP$2,'Pro Forma'!$1:$1,0))/12*IF(DP$3&gt;'Project Summary'!$G$7,0,1)</f>
        <v>0</v>
      </c>
      <c r="DQ47" s="1557">
        <f>'Pro Forma'!$M51*INDEX('Pro Forma'!$1:$1048576,MATCH('Cash Flow_Monthly'!$A47,'Pro Forma'!$A:$A,0),MATCH('Cash Flow_Monthly'!DQ$2,'Pro Forma'!$1:$1,0))/12*IF(DQ$3&gt;'Project Summary'!$G$7,0,1)</f>
        <v>0</v>
      </c>
      <c r="DR47" s="1557">
        <f>'Pro Forma'!$M51*INDEX('Pro Forma'!$1:$1048576,MATCH('Cash Flow_Monthly'!$A47,'Pro Forma'!$A:$A,0),MATCH('Cash Flow_Monthly'!DR$2,'Pro Forma'!$1:$1,0))/12*IF(DR$3&gt;'Project Summary'!$G$7,0,1)</f>
        <v>0</v>
      </c>
      <c r="DS47" s="1557">
        <f>'Pro Forma'!$M51*INDEX('Pro Forma'!$1:$1048576,MATCH('Cash Flow_Monthly'!$A47,'Pro Forma'!$A:$A,0),MATCH('Cash Flow_Monthly'!DS$2,'Pro Forma'!$1:$1,0))/12*IF(DS$3&gt;'Project Summary'!$G$7,0,1)</f>
        <v>0</v>
      </c>
      <c r="DT47" s="1557">
        <f>'Pro Forma'!$M51*INDEX('Pro Forma'!$1:$1048576,MATCH('Cash Flow_Monthly'!$A47,'Pro Forma'!$A:$A,0),MATCH('Cash Flow_Monthly'!DT$2,'Pro Forma'!$1:$1,0))/12*IF(DT$3&gt;'Project Summary'!$G$7,0,1)</f>
        <v>0</v>
      </c>
      <c r="DU47" s="1561"/>
    </row>
    <row r="48" spans="1:125" s="1562" customFormat="1">
      <c r="A48" s="1560" t="str">
        <f>'Pro Forma'!A52</f>
        <v>" 5514 - Plumbing - Contract "</v>
      </c>
      <c r="B48" s="1555"/>
      <c r="C48" s="1555"/>
      <c r="D48" s="1555"/>
      <c r="E48" s="1557">
        <f>'Pro Forma'!$M52*INDEX('Pro Forma'!$1:$1048576,MATCH('Cash Flow_Monthly'!$A48,'Pro Forma'!$A:$A,0),MATCH('Cash Flow_Monthly'!E$2,'Pro Forma'!$1:$1,0))/12*IF(E$3&gt;'Project Summary'!$G$7,0,1)</f>
        <v>91.40391666666666</v>
      </c>
      <c r="F48" s="1557">
        <f>'Pro Forma'!$M52*INDEX('Pro Forma'!$1:$1048576,MATCH('Cash Flow_Monthly'!$A48,'Pro Forma'!$A:$A,0),MATCH('Cash Flow_Monthly'!F$2,'Pro Forma'!$1:$1,0))/12*IF(F$3&gt;'Project Summary'!$G$7,0,1)</f>
        <v>91.40391666666666</v>
      </c>
      <c r="G48" s="1557">
        <f>'Pro Forma'!$M52*INDEX('Pro Forma'!$1:$1048576,MATCH('Cash Flow_Monthly'!$A48,'Pro Forma'!$A:$A,0),MATCH('Cash Flow_Monthly'!G$2,'Pro Forma'!$1:$1,0))/12*IF(G$3&gt;'Project Summary'!$G$7,0,1)</f>
        <v>91.40391666666666</v>
      </c>
      <c r="H48" s="1557">
        <f>'Pro Forma'!$M52*INDEX('Pro Forma'!$1:$1048576,MATCH('Cash Flow_Monthly'!$A48,'Pro Forma'!$A:$A,0),MATCH('Cash Flow_Monthly'!H$2,'Pro Forma'!$1:$1,0))/12*IF(H$3&gt;'Project Summary'!$G$7,0,1)</f>
        <v>91.40391666666666</v>
      </c>
      <c r="I48" s="1557">
        <f>'Pro Forma'!$M52*INDEX('Pro Forma'!$1:$1048576,MATCH('Cash Flow_Monthly'!$A48,'Pro Forma'!$A:$A,0),MATCH('Cash Flow_Monthly'!I$2,'Pro Forma'!$1:$1,0))/12*IF(I$3&gt;'Project Summary'!$G$7,0,1)</f>
        <v>91.40391666666666</v>
      </c>
      <c r="J48" s="1557">
        <f>'Pro Forma'!$M52*INDEX('Pro Forma'!$1:$1048576,MATCH('Cash Flow_Monthly'!$A48,'Pro Forma'!$A:$A,0),MATCH('Cash Flow_Monthly'!J$2,'Pro Forma'!$1:$1,0))/12*IF(J$3&gt;'Project Summary'!$G$7,0,1)</f>
        <v>91.40391666666666</v>
      </c>
      <c r="K48" s="1557">
        <f>'Pro Forma'!$M52*INDEX('Pro Forma'!$1:$1048576,MATCH('Cash Flow_Monthly'!$A48,'Pro Forma'!$A:$A,0),MATCH('Cash Flow_Monthly'!K$2,'Pro Forma'!$1:$1,0))/12*IF(K$3&gt;'Project Summary'!$G$7,0,1)</f>
        <v>91.40391666666666</v>
      </c>
      <c r="L48" s="1557">
        <f>'Pro Forma'!$M52*INDEX('Pro Forma'!$1:$1048576,MATCH('Cash Flow_Monthly'!$A48,'Pro Forma'!$A:$A,0),MATCH('Cash Flow_Monthly'!L$2,'Pro Forma'!$1:$1,0))/12*IF(L$3&gt;'Project Summary'!$G$7,0,1)</f>
        <v>91.40391666666666</v>
      </c>
      <c r="M48" s="1557">
        <f>'Pro Forma'!$M52*INDEX('Pro Forma'!$1:$1048576,MATCH('Cash Flow_Monthly'!$A48,'Pro Forma'!$A:$A,0),MATCH('Cash Flow_Monthly'!M$2,'Pro Forma'!$1:$1,0))/12*IF(M$3&gt;'Project Summary'!$G$7,0,1)</f>
        <v>91.40391666666666</v>
      </c>
      <c r="N48" s="1557">
        <f>'Pro Forma'!$M52*INDEX('Pro Forma'!$1:$1048576,MATCH('Cash Flow_Monthly'!$A48,'Pro Forma'!$A:$A,0),MATCH('Cash Flow_Monthly'!N$2,'Pro Forma'!$1:$1,0))/12*IF(N$3&gt;'Project Summary'!$G$7,0,1)</f>
        <v>91.40391666666666</v>
      </c>
      <c r="O48" s="1557">
        <f>'Pro Forma'!$M52*INDEX('Pro Forma'!$1:$1048576,MATCH('Cash Flow_Monthly'!$A48,'Pro Forma'!$A:$A,0),MATCH('Cash Flow_Monthly'!O$2,'Pro Forma'!$1:$1,0))/12*IF(O$3&gt;'Project Summary'!$G$7,0,1)</f>
        <v>91.40391666666666</v>
      </c>
      <c r="P48" s="1557">
        <f>'Pro Forma'!$M52*INDEX('Pro Forma'!$1:$1048576,MATCH('Cash Flow_Monthly'!$A48,'Pro Forma'!$A:$A,0),MATCH('Cash Flow_Monthly'!P$2,'Pro Forma'!$1:$1,0))/12*IF(P$3&gt;'Project Summary'!$G$7,0,1)</f>
        <v>91.40391666666666</v>
      </c>
      <c r="Q48" s="1557">
        <f>'Pro Forma'!$M52*INDEX('Pro Forma'!$1:$1048576,MATCH('Cash Flow_Monthly'!$A48,'Pro Forma'!$A:$A,0),MATCH('Cash Flow_Monthly'!Q$2,'Pro Forma'!$1:$1,0))/12*IF(Q$3&gt;'Project Summary'!$G$7,0,1)</f>
        <v>93.689014583333332</v>
      </c>
      <c r="R48" s="1557">
        <f>'Pro Forma'!$M52*INDEX('Pro Forma'!$1:$1048576,MATCH('Cash Flow_Monthly'!$A48,'Pro Forma'!$A:$A,0),MATCH('Cash Flow_Monthly'!R$2,'Pro Forma'!$1:$1,0))/12*IF(R$3&gt;'Project Summary'!$G$7,0,1)</f>
        <v>93.689014583333332</v>
      </c>
      <c r="S48" s="1557">
        <f>'Pro Forma'!$M52*INDEX('Pro Forma'!$1:$1048576,MATCH('Cash Flow_Monthly'!$A48,'Pro Forma'!$A:$A,0),MATCH('Cash Flow_Monthly'!S$2,'Pro Forma'!$1:$1,0))/12*IF(S$3&gt;'Project Summary'!$G$7,0,1)</f>
        <v>93.689014583333332</v>
      </c>
      <c r="T48" s="1557">
        <f>'Pro Forma'!$M52*INDEX('Pro Forma'!$1:$1048576,MATCH('Cash Flow_Monthly'!$A48,'Pro Forma'!$A:$A,0),MATCH('Cash Flow_Monthly'!T$2,'Pro Forma'!$1:$1,0))/12*IF(T$3&gt;'Project Summary'!$G$7,0,1)</f>
        <v>93.689014583333332</v>
      </c>
      <c r="U48" s="1557">
        <f>'Pro Forma'!$M52*INDEX('Pro Forma'!$1:$1048576,MATCH('Cash Flow_Monthly'!$A48,'Pro Forma'!$A:$A,0),MATCH('Cash Flow_Monthly'!U$2,'Pro Forma'!$1:$1,0))/12*IF(U$3&gt;'Project Summary'!$G$7,0,1)</f>
        <v>93.689014583333332</v>
      </c>
      <c r="V48" s="1557">
        <f>'Pro Forma'!$M52*INDEX('Pro Forma'!$1:$1048576,MATCH('Cash Flow_Monthly'!$A48,'Pro Forma'!$A:$A,0),MATCH('Cash Flow_Monthly'!V$2,'Pro Forma'!$1:$1,0))/12*IF(V$3&gt;'Project Summary'!$G$7,0,1)</f>
        <v>93.689014583333332</v>
      </c>
      <c r="W48" s="1557">
        <f>'Pro Forma'!$M52*INDEX('Pro Forma'!$1:$1048576,MATCH('Cash Flow_Monthly'!$A48,'Pro Forma'!$A:$A,0),MATCH('Cash Flow_Monthly'!W$2,'Pro Forma'!$1:$1,0))/12*IF(W$3&gt;'Project Summary'!$G$7,0,1)</f>
        <v>93.689014583333332</v>
      </c>
      <c r="X48" s="1557">
        <f>'Pro Forma'!$M52*INDEX('Pro Forma'!$1:$1048576,MATCH('Cash Flow_Monthly'!$A48,'Pro Forma'!$A:$A,0),MATCH('Cash Flow_Monthly'!X$2,'Pro Forma'!$1:$1,0))/12*IF(X$3&gt;'Project Summary'!$G$7,0,1)</f>
        <v>93.689014583333332</v>
      </c>
      <c r="Y48" s="1557">
        <f>'Pro Forma'!$M52*INDEX('Pro Forma'!$1:$1048576,MATCH('Cash Flow_Monthly'!$A48,'Pro Forma'!$A:$A,0),MATCH('Cash Flow_Monthly'!Y$2,'Pro Forma'!$1:$1,0))/12*IF(Y$3&gt;'Project Summary'!$G$7,0,1)</f>
        <v>93.689014583333332</v>
      </c>
      <c r="Z48" s="1557">
        <f>'Pro Forma'!$M52*INDEX('Pro Forma'!$1:$1048576,MATCH('Cash Flow_Monthly'!$A48,'Pro Forma'!$A:$A,0),MATCH('Cash Flow_Monthly'!Z$2,'Pro Forma'!$1:$1,0))/12*IF(Z$3&gt;'Project Summary'!$G$7,0,1)</f>
        <v>93.689014583333332</v>
      </c>
      <c r="AA48" s="1557">
        <f>'Pro Forma'!$M52*INDEX('Pro Forma'!$1:$1048576,MATCH('Cash Flow_Monthly'!$A48,'Pro Forma'!$A:$A,0),MATCH('Cash Flow_Monthly'!AA$2,'Pro Forma'!$1:$1,0))/12*IF(AA$3&gt;'Project Summary'!$G$7,0,1)</f>
        <v>93.689014583333332</v>
      </c>
      <c r="AB48" s="1557">
        <f>'Pro Forma'!$M52*INDEX('Pro Forma'!$1:$1048576,MATCH('Cash Flow_Monthly'!$A48,'Pro Forma'!$A:$A,0),MATCH('Cash Flow_Monthly'!AB$2,'Pro Forma'!$1:$1,0))/12*IF(AB$3&gt;'Project Summary'!$G$7,0,1)</f>
        <v>93.689014583333332</v>
      </c>
      <c r="AC48" s="1557">
        <f>'Pro Forma'!$M52*INDEX('Pro Forma'!$1:$1048576,MATCH('Cash Flow_Monthly'!$A48,'Pro Forma'!$A:$A,0),MATCH('Cash Flow_Monthly'!AC$2,'Pro Forma'!$1:$1,0))/12*IF(AC$3&gt;'Project Summary'!$G$7,0,1)</f>
        <v>96.03123994791666</v>
      </c>
      <c r="AD48" s="1557">
        <f>'Pro Forma'!$M52*INDEX('Pro Forma'!$1:$1048576,MATCH('Cash Flow_Monthly'!$A48,'Pro Forma'!$A:$A,0),MATCH('Cash Flow_Monthly'!AD$2,'Pro Forma'!$1:$1,0))/12*IF(AD$3&gt;'Project Summary'!$G$7,0,1)</f>
        <v>96.03123994791666</v>
      </c>
      <c r="AE48" s="1557">
        <f>'Pro Forma'!$M52*INDEX('Pro Forma'!$1:$1048576,MATCH('Cash Flow_Monthly'!$A48,'Pro Forma'!$A:$A,0),MATCH('Cash Flow_Monthly'!AE$2,'Pro Forma'!$1:$1,0))/12*IF(AE$3&gt;'Project Summary'!$G$7,0,1)</f>
        <v>96.03123994791666</v>
      </c>
      <c r="AF48" s="1557">
        <f>'Pro Forma'!$M52*INDEX('Pro Forma'!$1:$1048576,MATCH('Cash Flow_Monthly'!$A48,'Pro Forma'!$A:$A,0),MATCH('Cash Flow_Monthly'!AF$2,'Pro Forma'!$1:$1,0))/12*IF(AF$3&gt;'Project Summary'!$G$7,0,1)</f>
        <v>96.03123994791666</v>
      </c>
      <c r="AG48" s="1557">
        <f>'Pro Forma'!$M52*INDEX('Pro Forma'!$1:$1048576,MATCH('Cash Flow_Monthly'!$A48,'Pro Forma'!$A:$A,0),MATCH('Cash Flow_Monthly'!AG$2,'Pro Forma'!$1:$1,0))/12*IF(AG$3&gt;'Project Summary'!$G$7,0,1)</f>
        <v>96.03123994791666</v>
      </c>
      <c r="AH48" s="1557">
        <f>'Pro Forma'!$M52*INDEX('Pro Forma'!$1:$1048576,MATCH('Cash Flow_Monthly'!$A48,'Pro Forma'!$A:$A,0),MATCH('Cash Flow_Monthly'!AH$2,'Pro Forma'!$1:$1,0))/12*IF(AH$3&gt;'Project Summary'!$G$7,0,1)</f>
        <v>96.03123994791666</v>
      </c>
      <c r="AI48" s="1557">
        <f>'Pro Forma'!$M52*INDEX('Pro Forma'!$1:$1048576,MATCH('Cash Flow_Monthly'!$A48,'Pro Forma'!$A:$A,0),MATCH('Cash Flow_Monthly'!AI$2,'Pro Forma'!$1:$1,0))/12*IF(AI$3&gt;'Project Summary'!$G$7,0,1)</f>
        <v>96.03123994791666</v>
      </c>
      <c r="AJ48" s="1557">
        <f>'Pro Forma'!$M52*INDEX('Pro Forma'!$1:$1048576,MATCH('Cash Flow_Monthly'!$A48,'Pro Forma'!$A:$A,0),MATCH('Cash Flow_Monthly'!AJ$2,'Pro Forma'!$1:$1,0))/12*IF(AJ$3&gt;'Project Summary'!$G$7,0,1)</f>
        <v>96.03123994791666</v>
      </c>
      <c r="AK48" s="1557">
        <f>'Pro Forma'!$M52*INDEX('Pro Forma'!$1:$1048576,MATCH('Cash Flow_Monthly'!$A48,'Pro Forma'!$A:$A,0),MATCH('Cash Flow_Monthly'!AK$2,'Pro Forma'!$1:$1,0))/12*IF(AK$3&gt;'Project Summary'!$G$7,0,1)</f>
        <v>96.03123994791666</v>
      </c>
      <c r="AL48" s="1557">
        <f>'Pro Forma'!$M52*INDEX('Pro Forma'!$1:$1048576,MATCH('Cash Flow_Monthly'!$A48,'Pro Forma'!$A:$A,0),MATCH('Cash Flow_Monthly'!AL$2,'Pro Forma'!$1:$1,0))/12*IF(AL$3&gt;'Project Summary'!$G$7,0,1)</f>
        <v>96.03123994791666</v>
      </c>
      <c r="AM48" s="1557">
        <f>'Pro Forma'!$M52*INDEX('Pro Forma'!$1:$1048576,MATCH('Cash Flow_Monthly'!$A48,'Pro Forma'!$A:$A,0),MATCH('Cash Flow_Monthly'!AM$2,'Pro Forma'!$1:$1,0))/12*IF(AM$3&gt;'Project Summary'!$G$7,0,1)</f>
        <v>96.03123994791666</v>
      </c>
      <c r="AN48" s="1557">
        <f>'Pro Forma'!$M52*INDEX('Pro Forma'!$1:$1048576,MATCH('Cash Flow_Monthly'!$A48,'Pro Forma'!$A:$A,0),MATCH('Cash Flow_Monthly'!AN$2,'Pro Forma'!$1:$1,0))/12*IF(AN$3&gt;'Project Summary'!$G$7,0,1)</f>
        <v>96.03123994791666</v>
      </c>
      <c r="AO48" s="1557">
        <f>'Pro Forma'!$M52*INDEX('Pro Forma'!$1:$1048576,MATCH('Cash Flow_Monthly'!$A48,'Pro Forma'!$A:$A,0),MATCH('Cash Flow_Monthly'!AO$2,'Pro Forma'!$1:$1,0))/12*IF(AO$3&gt;'Project Summary'!$G$7,0,1)</f>
        <v>98.432020946614571</v>
      </c>
      <c r="AP48" s="1557">
        <f>'Pro Forma'!$M52*INDEX('Pro Forma'!$1:$1048576,MATCH('Cash Flow_Monthly'!$A48,'Pro Forma'!$A:$A,0),MATCH('Cash Flow_Monthly'!AP$2,'Pro Forma'!$1:$1,0))/12*IF(AP$3&gt;'Project Summary'!$G$7,0,1)</f>
        <v>98.432020946614571</v>
      </c>
      <c r="AQ48" s="1557">
        <f>'Pro Forma'!$M52*INDEX('Pro Forma'!$1:$1048576,MATCH('Cash Flow_Monthly'!$A48,'Pro Forma'!$A:$A,0),MATCH('Cash Flow_Monthly'!AQ$2,'Pro Forma'!$1:$1,0))/12*IF(AQ$3&gt;'Project Summary'!$G$7,0,1)</f>
        <v>98.432020946614571</v>
      </c>
      <c r="AR48" s="1557">
        <f>'Pro Forma'!$M52*INDEX('Pro Forma'!$1:$1048576,MATCH('Cash Flow_Monthly'!$A48,'Pro Forma'!$A:$A,0),MATCH('Cash Flow_Monthly'!AR$2,'Pro Forma'!$1:$1,0))/12*IF(AR$3&gt;'Project Summary'!$G$7,0,1)</f>
        <v>98.432020946614571</v>
      </c>
      <c r="AS48" s="1557">
        <f>'Pro Forma'!$M52*INDEX('Pro Forma'!$1:$1048576,MATCH('Cash Flow_Monthly'!$A48,'Pro Forma'!$A:$A,0),MATCH('Cash Flow_Monthly'!AS$2,'Pro Forma'!$1:$1,0))/12*IF(AS$3&gt;'Project Summary'!$G$7,0,1)</f>
        <v>98.432020946614571</v>
      </c>
      <c r="AT48" s="1557">
        <f>'Pro Forma'!$M52*INDEX('Pro Forma'!$1:$1048576,MATCH('Cash Flow_Monthly'!$A48,'Pro Forma'!$A:$A,0),MATCH('Cash Flow_Monthly'!AT$2,'Pro Forma'!$1:$1,0))/12*IF(AT$3&gt;'Project Summary'!$G$7,0,1)</f>
        <v>98.432020946614571</v>
      </c>
      <c r="AU48" s="1557">
        <f>'Pro Forma'!$M52*INDEX('Pro Forma'!$1:$1048576,MATCH('Cash Flow_Monthly'!$A48,'Pro Forma'!$A:$A,0),MATCH('Cash Flow_Monthly'!AU$2,'Pro Forma'!$1:$1,0))/12*IF(AU$3&gt;'Project Summary'!$G$7,0,1)</f>
        <v>98.432020946614571</v>
      </c>
      <c r="AV48" s="1557">
        <f>'Pro Forma'!$M52*INDEX('Pro Forma'!$1:$1048576,MATCH('Cash Flow_Monthly'!$A48,'Pro Forma'!$A:$A,0),MATCH('Cash Flow_Monthly'!AV$2,'Pro Forma'!$1:$1,0))/12*IF(AV$3&gt;'Project Summary'!$G$7,0,1)</f>
        <v>98.432020946614571</v>
      </c>
      <c r="AW48" s="1557">
        <f>'Pro Forma'!$M52*INDEX('Pro Forma'!$1:$1048576,MATCH('Cash Flow_Monthly'!$A48,'Pro Forma'!$A:$A,0),MATCH('Cash Flow_Monthly'!AW$2,'Pro Forma'!$1:$1,0))/12*IF(AW$3&gt;'Project Summary'!$G$7,0,1)</f>
        <v>98.432020946614571</v>
      </c>
      <c r="AX48" s="1557">
        <f>'Pro Forma'!$M52*INDEX('Pro Forma'!$1:$1048576,MATCH('Cash Flow_Monthly'!$A48,'Pro Forma'!$A:$A,0),MATCH('Cash Flow_Monthly'!AX$2,'Pro Forma'!$1:$1,0))/12*IF(AX$3&gt;'Project Summary'!$G$7,0,1)</f>
        <v>98.432020946614571</v>
      </c>
      <c r="AY48" s="1557">
        <f>'Pro Forma'!$M52*INDEX('Pro Forma'!$1:$1048576,MATCH('Cash Flow_Monthly'!$A48,'Pro Forma'!$A:$A,0),MATCH('Cash Flow_Monthly'!AY$2,'Pro Forma'!$1:$1,0))/12*IF(AY$3&gt;'Project Summary'!$G$7,0,1)</f>
        <v>98.432020946614571</v>
      </c>
      <c r="AZ48" s="1557">
        <f>'Pro Forma'!$M52*INDEX('Pro Forma'!$1:$1048576,MATCH('Cash Flow_Monthly'!$A48,'Pro Forma'!$A:$A,0),MATCH('Cash Flow_Monthly'!AZ$2,'Pro Forma'!$1:$1,0))/12*IF(AZ$3&gt;'Project Summary'!$G$7,0,1)</f>
        <v>98.432020946614571</v>
      </c>
      <c r="BA48" s="1557">
        <f>'Pro Forma'!$M52*INDEX('Pro Forma'!$1:$1048576,MATCH('Cash Flow_Monthly'!$A48,'Pro Forma'!$A:$A,0),MATCH('Cash Flow_Monthly'!BA$2,'Pro Forma'!$1:$1,0))/12*IF(BA$3&gt;'Project Summary'!$G$7,0,1)</f>
        <v>100.89282147027991</v>
      </c>
      <c r="BB48" s="1557">
        <f>'Pro Forma'!$M52*INDEX('Pro Forma'!$1:$1048576,MATCH('Cash Flow_Monthly'!$A48,'Pro Forma'!$A:$A,0),MATCH('Cash Flow_Monthly'!BB$2,'Pro Forma'!$1:$1,0))/12*IF(BB$3&gt;'Project Summary'!$G$7,0,1)</f>
        <v>100.89282147027991</v>
      </c>
      <c r="BC48" s="1557">
        <f>'Pro Forma'!$M52*INDEX('Pro Forma'!$1:$1048576,MATCH('Cash Flow_Monthly'!$A48,'Pro Forma'!$A:$A,0),MATCH('Cash Flow_Monthly'!BC$2,'Pro Forma'!$1:$1,0))/12*IF(BC$3&gt;'Project Summary'!$G$7,0,1)</f>
        <v>100.89282147027991</v>
      </c>
      <c r="BD48" s="1557">
        <f>'Pro Forma'!$M52*INDEX('Pro Forma'!$1:$1048576,MATCH('Cash Flow_Monthly'!$A48,'Pro Forma'!$A:$A,0),MATCH('Cash Flow_Monthly'!BD$2,'Pro Forma'!$1:$1,0))/12*IF(BD$3&gt;'Project Summary'!$G$7,0,1)</f>
        <v>100.89282147027991</v>
      </c>
      <c r="BE48" s="1557">
        <f>'Pro Forma'!$M52*INDEX('Pro Forma'!$1:$1048576,MATCH('Cash Flow_Monthly'!$A48,'Pro Forma'!$A:$A,0),MATCH('Cash Flow_Monthly'!BE$2,'Pro Forma'!$1:$1,0))/12*IF(BE$3&gt;'Project Summary'!$G$7,0,1)</f>
        <v>100.89282147027991</v>
      </c>
      <c r="BF48" s="1557">
        <f>'Pro Forma'!$M52*INDEX('Pro Forma'!$1:$1048576,MATCH('Cash Flow_Monthly'!$A48,'Pro Forma'!$A:$A,0),MATCH('Cash Flow_Monthly'!BF$2,'Pro Forma'!$1:$1,0))/12*IF(BF$3&gt;'Project Summary'!$G$7,0,1)</f>
        <v>100.89282147027991</v>
      </c>
      <c r="BG48" s="1557">
        <f>'Pro Forma'!$M52*INDEX('Pro Forma'!$1:$1048576,MATCH('Cash Flow_Monthly'!$A48,'Pro Forma'!$A:$A,0),MATCH('Cash Flow_Monthly'!BG$2,'Pro Forma'!$1:$1,0))/12*IF(BG$3&gt;'Project Summary'!$G$7,0,1)</f>
        <v>100.89282147027991</v>
      </c>
      <c r="BH48" s="1557">
        <f>'Pro Forma'!$M52*INDEX('Pro Forma'!$1:$1048576,MATCH('Cash Flow_Monthly'!$A48,'Pro Forma'!$A:$A,0),MATCH('Cash Flow_Monthly'!BH$2,'Pro Forma'!$1:$1,0))/12*IF(BH$3&gt;'Project Summary'!$G$7,0,1)</f>
        <v>100.89282147027991</v>
      </c>
      <c r="BI48" s="1557">
        <f>'Pro Forma'!$M52*INDEX('Pro Forma'!$1:$1048576,MATCH('Cash Flow_Monthly'!$A48,'Pro Forma'!$A:$A,0),MATCH('Cash Flow_Monthly'!BI$2,'Pro Forma'!$1:$1,0))/12*IF(BI$3&gt;'Project Summary'!$G$7,0,1)</f>
        <v>100.89282147027991</v>
      </c>
      <c r="BJ48" s="1557">
        <f>'Pro Forma'!$M52*INDEX('Pro Forma'!$1:$1048576,MATCH('Cash Flow_Monthly'!$A48,'Pro Forma'!$A:$A,0),MATCH('Cash Flow_Monthly'!BJ$2,'Pro Forma'!$1:$1,0))/12*IF(BJ$3&gt;'Project Summary'!$G$7,0,1)</f>
        <v>100.89282147027991</v>
      </c>
      <c r="BK48" s="1557">
        <f>'Pro Forma'!$M52*INDEX('Pro Forma'!$1:$1048576,MATCH('Cash Flow_Monthly'!$A48,'Pro Forma'!$A:$A,0),MATCH('Cash Flow_Monthly'!BK$2,'Pro Forma'!$1:$1,0))/12*IF(BK$3&gt;'Project Summary'!$G$7,0,1)</f>
        <v>100.89282147027991</v>
      </c>
      <c r="BL48" s="1557">
        <f>'Pro Forma'!$M52*INDEX('Pro Forma'!$1:$1048576,MATCH('Cash Flow_Monthly'!$A48,'Pro Forma'!$A:$A,0),MATCH('Cash Flow_Monthly'!BL$2,'Pro Forma'!$1:$1,0))/12*IF(BL$3&gt;'Project Summary'!$G$7,0,1)</f>
        <v>100.89282147027991</v>
      </c>
      <c r="BM48" s="1557">
        <f>'Pro Forma'!$M52*INDEX('Pro Forma'!$1:$1048576,MATCH('Cash Flow_Monthly'!$A48,'Pro Forma'!$A:$A,0),MATCH('Cash Flow_Monthly'!BM$2,'Pro Forma'!$1:$1,0))/12*IF(BM$3&gt;'Project Summary'!$G$7,0,1)</f>
        <v>103.41514200703692</v>
      </c>
      <c r="BN48" s="1557">
        <f>'Pro Forma'!$M52*INDEX('Pro Forma'!$1:$1048576,MATCH('Cash Flow_Monthly'!$A48,'Pro Forma'!$A:$A,0),MATCH('Cash Flow_Monthly'!BN$2,'Pro Forma'!$1:$1,0))/12*IF(BN$3&gt;'Project Summary'!$G$7,0,1)</f>
        <v>103.41514200703692</v>
      </c>
      <c r="BO48" s="1557">
        <f>'Pro Forma'!$M52*INDEX('Pro Forma'!$1:$1048576,MATCH('Cash Flow_Monthly'!$A48,'Pro Forma'!$A:$A,0),MATCH('Cash Flow_Monthly'!BO$2,'Pro Forma'!$1:$1,0))/12*IF(BO$3&gt;'Project Summary'!$G$7,0,1)</f>
        <v>103.41514200703692</v>
      </c>
      <c r="BP48" s="1557">
        <f>'Pro Forma'!$M52*INDEX('Pro Forma'!$1:$1048576,MATCH('Cash Flow_Monthly'!$A48,'Pro Forma'!$A:$A,0),MATCH('Cash Flow_Monthly'!BP$2,'Pro Forma'!$1:$1,0))/12*IF(BP$3&gt;'Project Summary'!$G$7,0,1)</f>
        <v>103.41514200703692</v>
      </c>
      <c r="BQ48" s="1557">
        <f>'Pro Forma'!$M52*INDEX('Pro Forma'!$1:$1048576,MATCH('Cash Flow_Monthly'!$A48,'Pro Forma'!$A:$A,0),MATCH('Cash Flow_Monthly'!BQ$2,'Pro Forma'!$1:$1,0))/12*IF(BQ$3&gt;'Project Summary'!$G$7,0,1)</f>
        <v>103.41514200703692</v>
      </c>
      <c r="BR48" s="1557">
        <f>'Pro Forma'!$M52*INDEX('Pro Forma'!$1:$1048576,MATCH('Cash Flow_Monthly'!$A48,'Pro Forma'!$A:$A,0),MATCH('Cash Flow_Monthly'!BR$2,'Pro Forma'!$1:$1,0))/12*IF(BR$3&gt;'Project Summary'!$G$7,0,1)</f>
        <v>103.41514200703692</v>
      </c>
      <c r="BS48" s="1557">
        <f>'Pro Forma'!$M52*INDEX('Pro Forma'!$1:$1048576,MATCH('Cash Flow_Monthly'!$A48,'Pro Forma'!$A:$A,0),MATCH('Cash Flow_Monthly'!BS$2,'Pro Forma'!$1:$1,0))/12*IF(BS$3&gt;'Project Summary'!$G$7,0,1)</f>
        <v>103.41514200703692</v>
      </c>
      <c r="BT48" s="1557">
        <f>'Pro Forma'!$M52*INDEX('Pro Forma'!$1:$1048576,MATCH('Cash Flow_Monthly'!$A48,'Pro Forma'!$A:$A,0),MATCH('Cash Flow_Monthly'!BT$2,'Pro Forma'!$1:$1,0))/12*IF(BT$3&gt;'Project Summary'!$G$7,0,1)</f>
        <v>103.41514200703692</v>
      </c>
      <c r="BU48" s="1557">
        <f>'Pro Forma'!$M52*INDEX('Pro Forma'!$1:$1048576,MATCH('Cash Flow_Monthly'!$A48,'Pro Forma'!$A:$A,0),MATCH('Cash Flow_Monthly'!BU$2,'Pro Forma'!$1:$1,0))/12*IF(BU$3&gt;'Project Summary'!$G$7,0,1)</f>
        <v>103.41514200703692</v>
      </c>
      <c r="BV48" s="1557">
        <f>'Pro Forma'!$M52*INDEX('Pro Forma'!$1:$1048576,MATCH('Cash Flow_Monthly'!$A48,'Pro Forma'!$A:$A,0),MATCH('Cash Flow_Monthly'!BV$2,'Pro Forma'!$1:$1,0))/12*IF(BV$3&gt;'Project Summary'!$G$7,0,1)</f>
        <v>103.41514200703692</v>
      </c>
      <c r="BW48" s="1557">
        <f>'Pro Forma'!$M52*INDEX('Pro Forma'!$1:$1048576,MATCH('Cash Flow_Monthly'!$A48,'Pro Forma'!$A:$A,0),MATCH('Cash Flow_Monthly'!BW$2,'Pro Forma'!$1:$1,0))/12*IF(BW$3&gt;'Project Summary'!$G$7,0,1)</f>
        <v>103.41514200703692</v>
      </c>
      <c r="BX48" s="1557">
        <f>'Pro Forma'!$M52*INDEX('Pro Forma'!$1:$1048576,MATCH('Cash Flow_Monthly'!$A48,'Pro Forma'!$A:$A,0),MATCH('Cash Flow_Monthly'!BX$2,'Pro Forma'!$1:$1,0))/12*IF(BX$3&gt;'Project Summary'!$G$7,0,1)</f>
        <v>103.41514200703692</v>
      </c>
      <c r="BY48" s="1557">
        <f>'Pro Forma'!$M52*INDEX('Pro Forma'!$1:$1048576,MATCH('Cash Flow_Monthly'!$A48,'Pro Forma'!$A:$A,0),MATCH('Cash Flow_Monthly'!BY$2,'Pro Forma'!$1:$1,0))/12*IF(BY$3&gt;'Project Summary'!$G$7,0,1)</f>
        <v>106.00052055721282</v>
      </c>
      <c r="BZ48" s="1557">
        <f>'Pro Forma'!$M52*INDEX('Pro Forma'!$1:$1048576,MATCH('Cash Flow_Monthly'!$A48,'Pro Forma'!$A:$A,0),MATCH('Cash Flow_Monthly'!BZ$2,'Pro Forma'!$1:$1,0))/12*IF(BZ$3&gt;'Project Summary'!$G$7,0,1)</f>
        <v>106.00052055721282</v>
      </c>
      <c r="CA48" s="1557">
        <f>'Pro Forma'!$M52*INDEX('Pro Forma'!$1:$1048576,MATCH('Cash Flow_Monthly'!$A48,'Pro Forma'!$A:$A,0),MATCH('Cash Flow_Monthly'!CA$2,'Pro Forma'!$1:$1,0))/12*IF(CA$3&gt;'Project Summary'!$G$7,0,1)</f>
        <v>106.00052055721282</v>
      </c>
      <c r="CB48" s="1557">
        <f>'Pro Forma'!$M52*INDEX('Pro Forma'!$1:$1048576,MATCH('Cash Flow_Monthly'!$A48,'Pro Forma'!$A:$A,0),MATCH('Cash Flow_Monthly'!CB$2,'Pro Forma'!$1:$1,0))/12*IF(CB$3&gt;'Project Summary'!$G$7,0,1)</f>
        <v>106.00052055721282</v>
      </c>
      <c r="CC48" s="1557">
        <f>'Pro Forma'!$M52*INDEX('Pro Forma'!$1:$1048576,MATCH('Cash Flow_Monthly'!$A48,'Pro Forma'!$A:$A,0),MATCH('Cash Flow_Monthly'!CC$2,'Pro Forma'!$1:$1,0))/12*IF(CC$3&gt;'Project Summary'!$G$7,0,1)</f>
        <v>106.00052055721282</v>
      </c>
      <c r="CD48" s="1557">
        <f>'Pro Forma'!$M52*INDEX('Pro Forma'!$1:$1048576,MATCH('Cash Flow_Monthly'!$A48,'Pro Forma'!$A:$A,0),MATCH('Cash Flow_Monthly'!CD$2,'Pro Forma'!$1:$1,0))/12*IF(CD$3&gt;'Project Summary'!$G$7,0,1)</f>
        <v>106.00052055721282</v>
      </c>
      <c r="CE48" s="1557">
        <f>'Pro Forma'!$M52*INDEX('Pro Forma'!$1:$1048576,MATCH('Cash Flow_Monthly'!$A48,'Pro Forma'!$A:$A,0),MATCH('Cash Flow_Monthly'!CE$2,'Pro Forma'!$1:$1,0))/12*IF(CE$3&gt;'Project Summary'!$G$7,0,1)</f>
        <v>106.00052055721282</v>
      </c>
      <c r="CF48" s="1557">
        <f>'Pro Forma'!$M52*INDEX('Pro Forma'!$1:$1048576,MATCH('Cash Flow_Monthly'!$A48,'Pro Forma'!$A:$A,0),MATCH('Cash Flow_Monthly'!CF$2,'Pro Forma'!$1:$1,0))/12*IF(CF$3&gt;'Project Summary'!$G$7,0,1)</f>
        <v>106.00052055721282</v>
      </c>
      <c r="CG48" s="1557">
        <f>'Pro Forma'!$M52*INDEX('Pro Forma'!$1:$1048576,MATCH('Cash Flow_Monthly'!$A48,'Pro Forma'!$A:$A,0),MATCH('Cash Flow_Monthly'!CG$2,'Pro Forma'!$1:$1,0))/12*IF(CG$3&gt;'Project Summary'!$G$7,0,1)</f>
        <v>106.00052055721282</v>
      </c>
      <c r="CH48" s="1557">
        <f>'Pro Forma'!$M52*INDEX('Pro Forma'!$1:$1048576,MATCH('Cash Flow_Monthly'!$A48,'Pro Forma'!$A:$A,0),MATCH('Cash Flow_Monthly'!CH$2,'Pro Forma'!$1:$1,0))/12*IF(CH$3&gt;'Project Summary'!$G$7,0,1)</f>
        <v>106.00052055721282</v>
      </c>
      <c r="CI48" s="1557">
        <f>'Pro Forma'!$M52*INDEX('Pro Forma'!$1:$1048576,MATCH('Cash Flow_Monthly'!$A48,'Pro Forma'!$A:$A,0),MATCH('Cash Flow_Monthly'!CI$2,'Pro Forma'!$1:$1,0))/12*IF(CI$3&gt;'Project Summary'!$G$7,0,1)</f>
        <v>106.00052055721282</v>
      </c>
      <c r="CJ48" s="1557">
        <f>'Pro Forma'!$M52*INDEX('Pro Forma'!$1:$1048576,MATCH('Cash Flow_Monthly'!$A48,'Pro Forma'!$A:$A,0),MATCH('Cash Flow_Monthly'!CJ$2,'Pro Forma'!$1:$1,0))/12*IF(CJ$3&gt;'Project Summary'!$G$7,0,1)</f>
        <v>106.00052055721282</v>
      </c>
      <c r="CK48" s="1557">
        <f>'Pro Forma'!$M52*INDEX('Pro Forma'!$1:$1048576,MATCH('Cash Flow_Monthly'!$A48,'Pro Forma'!$A:$A,0),MATCH('Cash Flow_Monthly'!CK$2,'Pro Forma'!$1:$1,0))/12*IF(CK$3&gt;'Project Summary'!$G$7,0,1)</f>
        <v>0</v>
      </c>
      <c r="CL48" s="1557">
        <f>'Pro Forma'!$M52*INDEX('Pro Forma'!$1:$1048576,MATCH('Cash Flow_Monthly'!$A48,'Pro Forma'!$A:$A,0),MATCH('Cash Flow_Monthly'!CL$2,'Pro Forma'!$1:$1,0))/12*IF(CL$3&gt;'Project Summary'!$G$7,0,1)</f>
        <v>0</v>
      </c>
      <c r="CM48" s="1557">
        <f>'Pro Forma'!$M52*INDEX('Pro Forma'!$1:$1048576,MATCH('Cash Flow_Monthly'!$A48,'Pro Forma'!$A:$A,0),MATCH('Cash Flow_Monthly'!CM$2,'Pro Forma'!$1:$1,0))/12*IF(CM$3&gt;'Project Summary'!$G$7,0,1)</f>
        <v>0</v>
      </c>
      <c r="CN48" s="1557">
        <f>'Pro Forma'!$M52*INDEX('Pro Forma'!$1:$1048576,MATCH('Cash Flow_Monthly'!$A48,'Pro Forma'!$A:$A,0),MATCH('Cash Flow_Monthly'!CN$2,'Pro Forma'!$1:$1,0))/12*IF(CN$3&gt;'Project Summary'!$G$7,0,1)</f>
        <v>0</v>
      </c>
      <c r="CO48" s="1557">
        <f>'Pro Forma'!$M52*INDEX('Pro Forma'!$1:$1048576,MATCH('Cash Flow_Monthly'!$A48,'Pro Forma'!$A:$A,0),MATCH('Cash Flow_Monthly'!CO$2,'Pro Forma'!$1:$1,0))/12*IF(CO$3&gt;'Project Summary'!$G$7,0,1)</f>
        <v>0</v>
      </c>
      <c r="CP48" s="1557">
        <f>'Pro Forma'!$M52*INDEX('Pro Forma'!$1:$1048576,MATCH('Cash Flow_Monthly'!$A48,'Pro Forma'!$A:$A,0),MATCH('Cash Flow_Monthly'!CP$2,'Pro Forma'!$1:$1,0))/12*IF(CP$3&gt;'Project Summary'!$G$7,0,1)</f>
        <v>0</v>
      </c>
      <c r="CQ48" s="1557">
        <f>'Pro Forma'!$M52*INDEX('Pro Forma'!$1:$1048576,MATCH('Cash Flow_Monthly'!$A48,'Pro Forma'!$A:$A,0),MATCH('Cash Flow_Monthly'!CQ$2,'Pro Forma'!$1:$1,0))/12*IF(CQ$3&gt;'Project Summary'!$G$7,0,1)</f>
        <v>0</v>
      </c>
      <c r="CR48" s="1557">
        <f>'Pro Forma'!$M52*INDEX('Pro Forma'!$1:$1048576,MATCH('Cash Flow_Monthly'!$A48,'Pro Forma'!$A:$A,0),MATCH('Cash Flow_Monthly'!CR$2,'Pro Forma'!$1:$1,0))/12*IF(CR$3&gt;'Project Summary'!$G$7,0,1)</f>
        <v>0</v>
      </c>
      <c r="CS48" s="1557">
        <f>'Pro Forma'!$M52*INDEX('Pro Forma'!$1:$1048576,MATCH('Cash Flow_Monthly'!$A48,'Pro Forma'!$A:$A,0),MATCH('Cash Flow_Monthly'!CS$2,'Pro Forma'!$1:$1,0))/12*IF(CS$3&gt;'Project Summary'!$G$7,0,1)</f>
        <v>0</v>
      </c>
      <c r="CT48" s="1557">
        <f>'Pro Forma'!$M52*INDEX('Pro Forma'!$1:$1048576,MATCH('Cash Flow_Monthly'!$A48,'Pro Forma'!$A:$A,0),MATCH('Cash Flow_Monthly'!CT$2,'Pro Forma'!$1:$1,0))/12*IF(CT$3&gt;'Project Summary'!$G$7,0,1)</f>
        <v>0</v>
      </c>
      <c r="CU48" s="1557">
        <f>'Pro Forma'!$M52*INDEX('Pro Forma'!$1:$1048576,MATCH('Cash Flow_Monthly'!$A48,'Pro Forma'!$A:$A,0),MATCH('Cash Flow_Monthly'!CU$2,'Pro Forma'!$1:$1,0))/12*IF(CU$3&gt;'Project Summary'!$G$7,0,1)</f>
        <v>0</v>
      </c>
      <c r="CV48" s="1557">
        <f>'Pro Forma'!$M52*INDEX('Pro Forma'!$1:$1048576,MATCH('Cash Flow_Monthly'!$A48,'Pro Forma'!$A:$A,0),MATCH('Cash Flow_Monthly'!CV$2,'Pro Forma'!$1:$1,0))/12*IF(CV$3&gt;'Project Summary'!$G$7,0,1)</f>
        <v>0</v>
      </c>
      <c r="CW48" s="1557">
        <f>'Pro Forma'!$M52*INDEX('Pro Forma'!$1:$1048576,MATCH('Cash Flow_Monthly'!$A48,'Pro Forma'!$A:$A,0),MATCH('Cash Flow_Monthly'!CW$2,'Pro Forma'!$1:$1,0))/12*IF(CW$3&gt;'Project Summary'!$G$7,0,1)</f>
        <v>0</v>
      </c>
      <c r="CX48" s="1557">
        <f>'Pro Forma'!$M52*INDEX('Pro Forma'!$1:$1048576,MATCH('Cash Flow_Monthly'!$A48,'Pro Forma'!$A:$A,0),MATCH('Cash Flow_Monthly'!CX$2,'Pro Forma'!$1:$1,0))/12*IF(CX$3&gt;'Project Summary'!$G$7,0,1)</f>
        <v>0</v>
      </c>
      <c r="CY48" s="1557">
        <f>'Pro Forma'!$M52*INDEX('Pro Forma'!$1:$1048576,MATCH('Cash Flow_Monthly'!$A48,'Pro Forma'!$A:$A,0),MATCH('Cash Flow_Monthly'!CY$2,'Pro Forma'!$1:$1,0))/12*IF(CY$3&gt;'Project Summary'!$G$7,0,1)</f>
        <v>0</v>
      </c>
      <c r="CZ48" s="1557">
        <f>'Pro Forma'!$M52*INDEX('Pro Forma'!$1:$1048576,MATCH('Cash Flow_Monthly'!$A48,'Pro Forma'!$A:$A,0),MATCH('Cash Flow_Monthly'!CZ$2,'Pro Forma'!$1:$1,0))/12*IF(CZ$3&gt;'Project Summary'!$G$7,0,1)</f>
        <v>0</v>
      </c>
      <c r="DA48" s="1557">
        <f>'Pro Forma'!$M52*INDEX('Pro Forma'!$1:$1048576,MATCH('Cash Flow_Monthly'!$A48,'Pro Forma'!$A:$A,0),MATCH('Cash Flow_Monthly'!DA$2,'Pro Forma'!$1:$1,0))/12*IF(DA$3&gt;'Project Summary'!$G$7,0,1)</f>
        <v>0</v>
      </c>
      <c r="DB48" s="1557">
        <f>'Pro Forma'!$M52*INDEX('Pro Forma'!$1:$1048576,MATCH('Cash Flow_Monthly'!$A48,'Pro Forma'!$A:$A,0),MATCH('Cash Flow_Monthly'!DB$2,'Pro Forma'!$1:$1,0))/12*IF(DB$3&gt;'Project Summary'!$G$7,0,1)</f>
        <v>0</v>
      </c>
      <c r="DC48" s="1557">
        <f>'Pro Forma'!$M52*INDEX('Pro Forma'!$1:$1048576,MATCH('Cash Flow_Monthly'!$A48,'Pro Forma'!$A:$A,0),MATCH('Cash Flow_Monthly'!DC$2,'Pro Forma'!$1:$1,0))/12*IF(DC$3&gt;'Project Summary'!$G$7,0,1)</f>
        <v>0</v>
      </c>
      <c r="DD48" s="1557">
        <f>'Pro Forma'!$M52*INDEX('Pro Forma'!$1:$1048576,MATCH('Cash Flow_Monthly'!$A48,'Pro Forma'!$A:$A,0),MATCH('Cash Flow_Monthly'!DD$2,'Pro Forma'!$1:$1,0))/12*IF(DD$3&gt;'Project Summary'!$G$7,0,1)</f>
        <v>0</v>
      </c>
      <c r="DE48" s="1557">
        <f>'Pro Forma'!$M52*INDEX('Pro Forma'!$1:$1048576,MATCH('Cash Flow_Monthly'!$A48,'Pro Forma'!$A:$A,0),MATCH('Cash Flow_Monthly'!DE$2,'Pro Forma'!$1:$1,0))/12*IF(DE$3&gt;'Project Summary'!$G$7,0,1)</f>
        <v>0</v>
      </c>
      <c r="DF48" s="1557">
        <f>'Pro Forma'!$M52*INDEX('Pro Forma'!$1:$1048576,MATCH('Cash Flow_Monthly'!$A48,'Pro Forma'!$A:$A,0),MATCH('Cash Flow_Monthly'!DF$2,'Pro Forma'!$1:$1,0))/12*IF(DF$3&gt;'Project Summary'!$G$7,0,1)</f>
        <v>0</v>
      </c>
      <c r="DG48" s="1557">
        <f>'Pro Forma'!$M52*INDEX('Pro Forma'!$1:$1048576,MATCH('Cash Flow_Monthly'!$A48,'Pro Forma'!$A:$A,0),MATCH('Cash Flow_Monthly'!DG$2,'Pro Forma'!$1:$1,0))/12*IF(DG$3&gt;'Project Summary'!$G$7,0,1)</f>
        <v>0</v>
      </c>
      <c r="DH48" s="1557">
        <f>'Pro Forma'!$M52*INDEX('Pro Forma'!$1:$1048576,MATCH('Cash Flow_Monthly'!$A48,'Pro Forma'!$A:$A,0),MATCH('Cash Flow_Monthly'!DH$2,'Pro Forma'!$1:$1,0))/12*IF(DH$3&gt;'Project Summary'!$G$7,0,1)</f>
        <v>0</v>
      </c>
      <c r="DI48" s="1557">
        <f>'Pro Forma'!$M52*INDEX('Pro Forma'!$1:$1048576,MATCH('Cash Flow_Monthly'!$A48,'Pro Forma'!$A:$A,0),MATCH('Cash Flow_Monthly'!DI$2,'Pro Forma'!$1:$1,0))/12*IF(DI$3&gt;'Project Summary'!$G$7,0,1)</f>
        <v>0</v>
      </c>
      <c r="DJ48" s="1557">
        <f>'Pro Forma'!$M52*INDEX('Pro Forma'!$1:$1048576,MATCH('Cash Flow_Monthly'!$A48,'Pro Forma'!$A:$A,0),MATCH('Cash Flow_Monthly'!DJ$2,'Pro Forma'!$1:$1,0))/12*IF(DJ$3&gt;'Project Summary'!$G$7,0,1)</f>
        <v>0</v>
      </c>
      <c r="DK48" s="1557">
        <f>'Pro Forma'!$M52*INDEX('Pro Forma'!$1:$1048576,MATCH('Cash Flow_Monthly'!$A48,'Pro Forma'!$A:$A,0),MATCH('Cash Flow_Monthly'!DK$2,'Pro Forma'!$1:$1,0))/12*IF(DK$3&gt;'Project Summary'!$G$7,0,1)</f>
        <v>0</v>
      </c>
      <c r="DL48" s="1557">
        <f>'Pro Forma'!$M52*INDEX('Pro Forma'!$1:$1048576,MATCH('Cash Flow_Monthly'!$A48,'Pro Forma'!$A:$A,0),MATCH('Cash Flow_Monthly'!DL$2,'Pro Forma'!$1:$1,0))/12*IF(DL$3&gt;'Project Summary'!$G$7,0,1)</f>
        <v>0</v>
      </c>
      <c r="DM48" s="1557">
        <f>'Pro Forma'!$M52*INDEX('Pro Forma'!$1:$1048576,MATCH('Cash Flow_Monthly'!$A48,'Pro Forma'!$A:$A,0),MATCH('Cash Flow_Monthly'!DM$2,'Pro Forma'!$1:$1,0))/12*IF(DM$3&gt;'Project Summary'!$G$7,0,1)</f>
        <v>0</v>
      </c>
      <c r="DN48" s="1557">
        <f>'Pro Forma'!$M52*INDEX('Pro Forma'!$1:$1048576,MATCH('Cash Flow_Monthly'!$A48,'Pro Forma'!$A:$A,0),MATCH('Cash Flow_Monthly'!DN$2,'Pro Forma'!$1:$1,0))/12*IF(DN$3&gt;'Project Summary'!$G$7,0,1)</f>
        <v>0</v>
      </c>
      <c r="DO48" s="1557">
        <f>'Pro Forma'!$M52*INDEX('Pro Forma'!$1:$1048576,MATCH('Cash Flow_Monthly'!$A48,'Pro Forma'!$A:$A,0),MATCH('Cash Flow_Monthly'!DO$2,'Pro Forma'!$1:$1,0))/12*IF(DO$3&gt;'Project Summary'!$G$7,0,1)</f>
        <v>0</v>
      </c>
      <c r="DP48" s="1557">
        <f>'Pro Forma'!$M52*INDEX('Pro Forma'!$1:$1048576,MATCH('Cash Flow_Monthly'!$A48,'Pro Forma'!$A:$A,0),MATCH('Cash Flow_Monthly'!DP$2,'Pro Forma'!$1:$1,0))/12*IF(DP$3&gt;'Project Summary'!$G$7,0,1)</f>
        <v>0</v>
      </c>
      <c r="DQ48" s="1557">
        <f>'Pro Forma'!$M52*INDEX('Pro Forma'!$1:$1048576,MATCH('Cash Flow_Monthly'!$A48,'Pro Forma'!$A:$A,0),MATCH('Cash Flow_Monthly'!DQ$2,'Pro Forma'!$1:$1,0))/12*IF(DQ$3&gt;'Project Summary'!$G$7,0,1)</f>
        <v>0</v>
      </c>
      <c r="DR48" s="1557">
        <f>'Pro Forma'!$M52*INDEX('Pro Forma'!$1:$1048576,MATCH('Cash Flow_Monthly'!$A48,'Pro Forma'!$A:$A,0),MATCH('Cash Flow_Monthly'!DR$2,'Pro Forma'!$1:$1,0))/12*IF(DR$3&gt;'Project Summary'!$G$7,0,1)</f>
        <v>0</v>
      </c>
      <c r="DS48" s="1557">
        <f>'Pro Forma'!$M52*INDEX('Pro Forma'!$1:$1048576,MATCH('Cash Flow_Monthly'!$A48,'Pro Forma'!$A:$A,0),MATCH('Cash Flow_Monthly'!DS$2,'Pro Forma'!$1:$1,0))/12*IF(DS$3&gt;'Project Summary'!$G$7,0,1)</f>
        <v>0</v>
      </c>
      <c r="DT48" s="1557">
        <f>'Pro Forma'!$M52*INDEX('Pro Forma'!$1:$1048576,MATCH('Cash Flow_Monthly'!$A48,'Pro Forma'!$A:$A,0),MATCH('Cash Flow_Monthly'!DT$2,'Pro Forma'!$1:$1,0))/12*IF(DT$3&gt;'Project Summary'!$G$7,0,1)</f>
        <v>0</v>
      </c>
      <c r="DU48" s="1561"/>
    </row>
    <row r="49" spans="1:125" s="1562" customFormat="1">
      <c r="A49" s="1560" t="str">
        <f>'Pro Forma'!A53</f>
        <v>" 5525 - Contract Common Area "</v>
      </c>
      <c r="B49" s="1555"/>
      <c r="C49" s="1555"/>
      <c r="D49" s="1555"/>
      <c r="E49" s="1557">
        <f>'Pro Forma'!$M53*INDEX('Pro Forma'!$1:$1048576,MATCH('Cash Flow_Monthly'!$A49,'Pro Forma'!$A:$A,0),MATCH('Cash Flow_Monthly'!E$2,'Pro Forma'!$1:$1,0))/12*IF(E$3&gt;'Project Summary'!$G$7,0,1)</f>
        <v>109.4375</v>
      </c>
      <c r="F49" s="1557">
        <f>'Pro Forma'!$M53*INDEX('Pro Forma'!$1:$1048576,MATCH('Cash Flow_Monthly'!$A49,'Pro Forma'!$A:$A,0),MATCH('Cash Flow_Monthly'!F$2,'Pro Forma'!$1:$1,0))/12*IF(F$3&gt;'Project Summary'!$G$7,0,1)</f>
        <v>109.4375</v>
      </c>
      <c r="G49" s="1557">
        <f>'Pro Forma'!$M53*INDEX('Pro Forma'!$1:$1048576,MATCH('Cash Flow_Monthly'!$A49,'Pro Forma'!$A:$A,0),MATCH('Cash Flow_Monthly'!G$2,'Pro Forma'!$1:$1,0))/12*IF(G$3&gt;'Project Summary'!$G$7,0,1)</f>
        <v>109.4375</v>
      </c>
      <c r="H49" s="1557">
        <f>'Pro Forma'!$M53*INDEX('Pro Forma'!$1:$1048576,MATCH('Cash Flow_Monthly'!$A49,'Pro Forma'!$A:$A,0),MATCH('Cash Flow_Monthly'!H$2,'Pro Forma'!$1:$1,0))/12*IF(H$3&gt;'Project Summary'!$G$7,0,1)</f>
        <v>109.4375</v>
      </c>
      <c r="I49" s="1557">
        <f>'Pro Forma'!$M53*INDEX('Pro Forma'!$1:$1048576,MATCH('Cash Flow_Monthly'!$A49,'Pro Forma'!$A:$A,0),MATCH('Cash Flow_Monthly'!I$2,'Pro Forma'!$1:$1,0))/12*IF(I$3&gt;'Project Summary'!$G$7,0,1)</f>
        <v>109.4375</v>
      </c>
      <c r="J49" s="1557">
        <f>'Pro Forma'!$M53*INDEX('Pro Forma'!$1:$1048576,MATCH('Cash Flow_Monthly'!$A49,'Pro Forma'!$A:$A,0),MATCH('Cash Flow_Monthly'!J$2,'Pro Forma'!$1:$1,0))/12*IF(J$3&gt;'Project Summary'!$G$7,0,1)</f>
        <v>109.4375</v>
      </c>
      <c r="K49" s="1557">
        <f>'Pro Forma'!$M53*INDEX('Pro Forma'!$1:$1048576,MATCH('Cash Flow_Monthly'!$A49,'Pro Forma'!$A:$A,0),MATCH('Cash Flow_Monthly'!K$2,'Pro Forma'!$1:$1,0))/12*IF(K$3&gt;'Project Summary'!$G$7,0,1)</f>
        <v>109.4375</v>
      </c>
      <c r="L49" s="1557">
        <f>'Pro Forma'!$M53*INDEX('Pro Forma'!$1:$1048576,MATCH('Cash Flow_Monthly'!$A49,'Pro Forma'!$A:$A,0),MATCH('Cash Flow_Monthly'!L$2,'Pro Forma'!$1:$1,0))/12*IF(L$3&gt;'Project Summary'!$G$7,0,1)</f>
        <v>109.4375</v>
      </c>
      <c r="M49" s="1557">
        <f>'Pro Forma'!$M53*INDEX('Pro Forma'!$1:$1048576,MATCH('Cash Flow_Monthly'!$A49,'Pro Forma'!$A:$A,0),MATCH('Cash Flow_Monthly'!M$2,'Pro Forma'!$1:$1,0))/12*IF(M$3&gt;'Project Summary'!$G$7,0,1)</f>
        <v>109.4375</v>
      </c>
      <c r="N49" s="1557">
        <f>'Pro Forma'!$M53*INDEX('Pro Forma'!$1:$1048576,MATCH('Cash Flow_Monthly'!$A49,'Pro Forma'!$A:$A,0),MATCH('Cash Flow_Monthly'!N$2,'Pro Forma'!$1:$1,0))/12*IF(N$3&gt;'Project Summary'!$G$7,0,1)</f>
        <v>109.4375</v>
      </c>
      <c r="O49" s="1557">
        <f>'Pro Forma'!$M53*INDEX('Pro Forma'!$1:$1048576,MATCH('Cash Flow_Monthly'!$A49,'Pro Forma'!$A:$A,0),MATCH('Cash Flow_Monthly'!O$2,'Pro Forma'!$1:$1,0))/12*IF(O$3&gt;'Project Summary'!$G$7,0,1)</f>
        <v>109.4375</v>
      </c>
      <c r="P49" s="1557">
        <f>'Pro Forma'!$M53*INDEX('Pro Forma'!$1:$1048576,MATCH('Cash Flow_Monthly'!$A49,'Pro Forma'!$A:$A,0),MATCH('Cash Flow_Monthly'!P$2,'Pro Forma'!$1:$1,0))/12*IF(P$3&gt;'Project Summary'!$G$7,0,1)</f>
        <v>109.4375</v>
      </c>
      <c r="Q49" s="1557">
        <f>'Pro Forma'!$M53*INDEX('Pro Forma'!$1:$1048576,MATCH('Cash Flow_Monthly'!$A49,'Pro Forma'!$A:$A,0),MATCH('Cash Flow_Monthly'!Q$2,'Pro Forma'!$1:$1,0))/12*IF(Q$3&gt;'Project Summary'!$G$7,0,1)</f>
        <v>112.17343749999999</v>
      </c>
      <c r="R49" s="1557">
        <f>'Pro Forma'!$M53*INDEX('Pro Forma'!$1:$1048576,MATCH('Cash Flow_Monthly'!$A49,'Pro Forma'!$A:$A,0),MATCH('Cash Flow_Monthly'!R$2,'Pro Forma'!$1:$1,0))/12*IF(R$3&gt;'Project Summary'!$G$7,0,1)</f>
        <v>112.17343749999999</v>
      </c>
      <c r="S49" s="1557">
        <f>'Pro Forma'!$M53*INDEX('Pro Forma'!$1:$1048576,MATCH('Cash Flow_Monthly'!$A49,'Pro Forma'!$A:$A,0),MATCH('Cash Flow_Monthly'!S$2,'Pro Forma'!$1:$1,0))/12*IF(S$3&gt;'Project Summary'!$G$7,0,1)</f>
        <v>112.17343749999999</v>
      </c>
      <c r="T49" s="1557">
        <f>'Pro Forma'!$M53*INDEX('Pro Forma'!$1:$1048576,MATCH('Cash Flow_Monthly'!$A49,'Pro Forma'!$A:$A,0),MATCH('Cash Flow_Monthly'!T$2,'Pro Forma'!$1:$1,0))/12*IF(T$3&gt;'Project Summary'!$G$7,0,1)</f>
        <v>112.17343749999999</v>
      </c>
      <c r="U49" s="1557">
        <f>'Pro Forma'!$M53*INDEX('Pro Forma'!$1:$1048576,MATCH('Cash Flow_Monthly'!$A49,'Pro Forma'!$A:$A,0),MATCH('Cash Flow_Monthly'!U$2,'Pro Forma'!$1:$1,0))/12*IF(U$3&gt;'Project Summary'!$G$7,0,1)</f>
        <v>112.17343749999999</v>
      </c>
      <c r="V49" s="1557">
        <f>'Pro Forma'!$M53*INDEX('Pro Forma'!$1:$1048576,MATCH('Cash Flow_Monthly'!$A49,'Pro Forma'!$A:$A,0),MATCH('Cash Flow_Monthly'!V$2,'Pro Forma'!$1:$1,0))/12*IF(V$3&gt;'Project Summary'!$G$7,0,1)</f>
        <v>112.17343749999999</v>
      </c>
      <c r="W49" s="1557">
        <f>'Pro Forma'!$M53*INDEX('Pro Forma'!$1:$1048576,MATCH('Cash Flow_Monthly'!$A49,'Pro Forma'!$A:$A,0),MATCH('Cash Flow_Monthly'!W$2,'Pro Forma'!$1:$1,0))/12*IF(W$3&gt;'Project Summary'!$G$7,0,1)</f>
        <v>112.17343749999999</v>
      </c>
      <c r="X49" s="1557">
        <f>'Pro Forma'!$M53*INDEX('Pro Forma'!$1:$1048576,MATCH('Cash Flow_Monthly'!$A49,'Pro Forma'!$A:$A,0),MATCH('Cash Flow_Monthly'!X$2,'Pro Forma'!$1:$1,0))/12*IF(X$3&gt;'Project Summary'!$G$7,0,1)</f>
        <v>112.17343749999999</v>
      </c>
      <c r="Y49" s="1557">
        <f>'Pro Forma'!$M53*INDEX('Pro Forma'!$1:$1048576,MATCH('Cash Flow_Monthly'!$A49,'Pro Forma'!$A:$A,0),MATCH('Cash Flow_Monthly'!Y$2,'Pro Forma'!$1:$1,0))/12*IF(Y$3&gt;'Project Summary'!$G$7,0,1)</f>
        <v>112.17343749999999</v>
      </c>
      <c r="Z49" s="1557">
        <f>'Pro Forma'!$M53*INDEX('Pro Forma'!$1:$1048576,MATCH('Cash Flow_Monthly'!$A49,'Pro Forma'!$A:$A,0),MATCH('Cash Flow_Monthly'!Z$2,'Pro Forma'!$1:$1,0))/12*IF(Z$3&gt;'Project Summary'!$G$7,0,1)</f>
        <v>112.17343749999999</v>
      </c>
      <c r="AA49" s="1557">
        <f>'Pro Forma'!$M53*INDEX('Pro Forma'!$1:$1048576,MATCH('Cash Flow_Monthly'!$A49,'Pro Forma'!$A:$A,0),MATCH('Cash Flow_Monthly'!AA$2,'Pro Forma'!$1:$1,0))/12*IF(AA$3&gt;'Project Summary'!$G$7,0,1)</f>
        <v>112.17343749999999</v>
      </c>
      <c r="AB49" s="1557">
        <f>'Pro Forma'!$M53*INDEX('Pro Forma'!$1:$1048576,MATCH('Cash Flow_Monthly'!$A49,'Pro Forma'!$A:$A,0),MATCH('Cash Flow_Monthly'!AB$2,'Pro Forma'!$1:$1,0))/12*IF(AB$3&gt;'Project Summary'!$G$7,0,1)</f>
        <v>112.17343749999999</v>
      </c>
      <c r="AC49" s="1557">
        <f>'Pro Forma'!$M53*INDEX('Pro Forma'!$1:$1048576,MATCH('Cash Flow_Monthly'!$A49,'Pro Forma'!$A:$A,0),MATCH('Cash Flow_Monthly'!AC$2,'Pro Forma'!$1:$1,0))/12*IF(AC$3&gt;'Project Summary'!$G$7,0,1)</f>
        <v>114.97777343749999</v>
      </c>
      <c r="AD49" s="1557">
        <f>'Pro Forma'!$M53*INDEX('Pro Forma'!$1:$1048576,MATCH('Cash Flow_Monthly'!$A49,'Pro Forma'!$A:$A,0),MATCH('Cash Flow_Monthly'!AD$2,'Pro Forma'!$1:$1,0))/12*IF(AD$3&gt;'Project Summary'!$G$7,0,1)</f>
        <v>114.97777343749999</v>
      </c>
      <c r="AE49" s="1557">
        <f>'Pro Forma'!$M53*INDEX('Pro Forma'!$1:$1048576,MATCH('Cash Flow_Monthly'!$A49,'Pro Forma'!$A:$A,0),MATCH('Cash Flow_Monthly'!AE$2,'Pro Forma'!$1:$1,0))/12*IF(AE$3&gt;'Project Summary'!$G$7,0,1)</f>
        <v>114.97777343749999</v>
      </c>
      <c r="AF49" s="1557">
        <f>'Pro Forma'!$M53*INDEX('Pro Forma'!$1:$1048576,MATCH('Cash Flow_Monthly'!$A49,'Pro Forma'!$A:$A,0),MATCH('Cash Flow_Monthly'!AF$2,'Pro Forma'!$1:$1,0))/12*IF(AF$3&gt;'Project Summary'!$G$7,0,1)</f>
        <v>114.97777343749999</v>
      </c>
      <c r="AG49" s="1557">
        <f>'Pro Forma'!$M53*INDEX('Pro Forma'!$1:$1048576,MATCH('Cash Flow_Monthly'!$A49,'Pro Forma'!$A:$A,0),MATCH('Cash Flow_Monthly'!AG$2,'Pro Forma'!$1:$1,0))/12*IF(AG$3&gt;'Project Summary'!$G$7,0,1)</f>
        <v>114.97777343749999</v>
      </c>
      <c r="AH49" s="1557">
        <f>'Pro Forma'!$M53*INDEX('Pro Forma'!$1:$1048576,MATCH('Cash Flow_Monthly'!$A49,'Pro Forma'!$A:$A,0),MATCH('Cash Flow_Monthly'!AH$2,'Pro Forma'!$1:$1,0))/12*IF(AH$3&gt;'Project Summary'!$G$7,0,1)</f>
        <v>114.97777343749999</v>
      </c>
      <c r="AI49" s="1557">
        <f>'Pro Forma'!$M53*INDEX('Pro Forma'!$1:$1048576,MATCH('Cash Flow_Monthly'!$A49,'Pro Forma'!$A:$A,0),MATCH('Cash Flow_Monthly'!AI$2,'Pro Forma'!$1:$1,0))/12*IF(AI$3&gt;'Project Summary'!$G$7,0,1)</f>
        <v>114.97777343749999</v>
      </c>
      <c r="AJ49" s="1557">
        <f>'Pro Forma'!$M53*INDEX('Pro Forma'!$1:$1048576,MATCH('Cash Flow_Monthly'!$A49,'Pro Forma'!$A:$A,0),MATCH('Cash Flow_Monthly'!AJ$2,'Pro Forma'!$1:$1,0))/12*IF(AJ$3&gt;'Project Summary'!$G$7,0,1)</f>
        <v>114.97777343749999</v>
      </c>
      <c r="AK49" s="1557">
        <f>'Pro Forma'!$M53*INDEX('Pro Forma'!$1:$1048576,MATCH('Cash Flow_Monthly'!$A49,'Pro Forma'!$A:$A,0),MATCH('Cash Flow_Monthly'!AK$2,'Pro Forma'!$1:$1,0))/12*IF(AK$3&gt;'Project Summary'!$G$7,0,1)</f>
        <v>114.97777343749999</v>
      </c>
      <c r="AL49" s="1557">
        <f>'Pro Forma'!$M53*INDEX('Pro Forma'!$1:$1048576,MATCH('Cash Flow_Monthly'!$A49,'Pro Forma'!$A:$A,0),MATCH('Cash Flow_Monthly'!AL$2,'Pro Forma'!$1:$1,0))/12*IF(AL$3&gt;'Project Summary'!$G$7,0,1)</f>
        <v>114.97777343749999</v>
      </c>
      <c r="AM49" s="1557">
        <f>'Pro Forma'!$M53*INDEX('Pro Forma'!$1:$1048576,MATCH('Cash Flow_Monthly'!$A49,'Pro Forma'!$A:$A,0),MATCH('Cash Flow_Monthly'!AM$2,'Pro Forma'!$1:$1,0))/12*IF(AM$3&gt;'Project Summary'!$G$7,0,1)</f>
        <v>114.97777343749999</v>
      </c>
      <c r="AN49" s="1557">
        <f>'Pro Forma'!$M53*INDEX('Pro Forma'!$1:$1048576,MATCH('Cash Flow_Monthly'!$A49,'Pro Forma'!$A:$A,0),MATCH('Cash Flow_Monthly'!AN$2,'Pro Forma'!$1:$1,0))/12*IF(AN$3&gt;'Project Summary'!$G$7,0,1)</f>
        <v>114.97777343749999</v>
      </c>
      <c r="AO49" s="1557">
        <f>'Pro Forma'!$M53*INDEX('Pro Forma'!$1:$1048576,MATCH('Cash Flow_Monthly'!$A49,'Pro Forma'!$A:$A,0),MATCH('Cash Flow_Monthly'!AO$2,'Pro Forma'!$1:$1,0))/12*IF(AO$3&gt;'Project Summary'!$G$7,0,1)</f>
        <v>117.85221777343749</v>
      </c>
      <c r="AP49" s="1557">
        <f>'Pro Forma'!$M53*INDEX('Pro Forma'!$1:$1048576,MATCH('Cash Flow_Monthly'!$A49,'Pro Forma'!$A:$A,0),MATCH('Cash Flow_Monthly'!AP$2,'Pro Forma'!$1:$1,0))/12*IF(AP$3&gt;'Project Summary'!$G$7,0,1)</f>
        <v>117.85221777343749</v>
      </c>
      <c r="AQ49" s="1557">
        <f>'Pro Forma'!$M53*INDEX('Pro Forma'!$1:$1048576,MATCH('Cash Flow_Monthly'!$A49,'Pro Forma'!$A:$A,0),MATCH('Cash Flow_Monthly'!AQ$2,'Pro Forma'!$1:$1,0))/12*IF(AQ$3&gt;'Project Summary'!$G$7,0,1)</f>
        <v>117.85221777343749</v>
      </c>
      <c r="AR49" s="1557">
        <f>'Pro Forma'!$M53*INDEX('Pro Forma'!$1:$1048576,MATCH('Cash Flow_Monthly'!$A49,'Pro Forma'!$A:$A,0),MATCH('Cash Flow_Monthly'!AR$2,'Pro Forma'!$1:$1,0))/12*IF(AR$3&gt;'Project Summary'!$G$7,0,1)</f>
        <v>117.85221777343749</v>
      </c>
      <c r="AS49" s="1557">
        <f>'Pro Forma'!$M53*INDEX('Pro Forma'!$1:$1048576,MATCH('Cash Flow_Monthly'!$A49,'Pro Forma'!$A:$A,0),MATCH('Cash Flow_Monthly'!AS$2,'Pro Forma'!$1:$1,0))/12*IF(AS$3&gt;'Project Summary'!$G$7,0,1)</f>
        <v>117.85221777343749</v>
      </c>
      <c r="AT49" s="1557">
        <f>'Pro Forma'!$M53*INDEX('Pro Forma'!$1:$1048576,MATCH('Cash Flow_Monthly'!$A49,'Pro Forma'!$A:$A,0),MATCH('Cash Flow_Monthly'!AT$2,'Pro Forma'!$1:$1,0))/12*IF(AT$3&gt;'Project Summary'!$G$7,0,1)</f>
        <v>117.85221777343749</v>
      </c>
      <c r="AU49" s="1557">
        <f>'Pro Forma'!$M53*INDEX('Pro Forma'!$1:$1048576,MATCH('Cash Flow_Monthly'!$A49,'Pro Forma'!$A:$A,0),MATCH('Cash Flow_Monthly'!AU$2,'Pro Forma'!$1:$1,0))/12*IF(AU$3&gt;'Project Summary'!$G$7,0,1)</f>
        <v>117.85221777343749</v>
      </c>
      <c r="AV49" s="1557">
        <f>'Pro Forma'!$M53*INDEX('Pro Forma'!$1:$1048576,MATCH('Cash Flow_Monthly'!$A49,'Pro Forma'!$A:$A,0),MATCH('Cash Flow_Monthly'!AV$2,'Pro Forma'!$1:$1,0))/12*IF(AV$3&gt;'Project Summary'!$G$7,0,1)</f>
        <v>117.85221777343749</v>
      </c>
      <c r="AW49" s="1557">
        <f>'Pro Forma'!$M53*INDEX('Pro Forma'!$1:$1048576,MATCH('Cash Flow_Monthly'!$A49,'Pro Forma'!$A:$A,0),MATCH('Cash Flow_Monthly'!AW$2,'Pro Forma'!$1:$1,0))/12*IF(AW$3&gt;'Project Summary'!$G$7,0,1)</f>
        <v>117.85221777343749</v>
      </c>
      <c r="AX49" s="1557">
        <f>'Pro Forma'!$M53*INDEX('Pro Forma'!$1:$1048576,MATCH('Cash Flow_Monthly'!$A49,'Pro Forma'!$A:$A,0),MATCH('Cash Flow_Monthly'!AX$2,'Pro Forma'!$1:$1,0))/12*IF(AX$3&gt;'Project Summary'!$G$7,0,1)</f>
        <v>117.85221777343749</v>
      </c>
      <c r="AY49" s="1557">
        <f>'Pro Forma'!$M53*INDEX('Pro Forma'!$1:$1048576,MATCH('Cash Flow_Monthly'!$A49,'Pro Forma'!$A:$A,0),MATCH('Cash Flow_Monthly'!AY$2,'Pro Forma'!$1:$1,0))/12*IF(AY$3&gt;'Project Summary'!$G$7,0,1)</f>
        <v>117.85221777343749</v>
      </c>
      <c r="AZ49" s="1557">
        <f>'Pro Forma'!$M53*INDEX('Pro Forma'!$1:$1048576,MATCH('Cash Flow_Monthly'!$A49,'Pro Forma'!$A:$A,0),MATCH('Cash Flow_Monthly'!AZ$2,'Pro Forma'!$1:$1,0))/12*IF(AZ$3&gt;'Project Summary'!$G$7,0,1)</f>
        <v>117.85221777343749</v>
      </c>
      <c r="BA49" s="1557">
        <f>'Pro Forma'!$M53*INDEX('Pro Forma'!$1:$1048576,MATCH('Cash Flow_Monthly'!$A49,'Pro Forma'!$A:$A,0),MATCH('Cash Flow_Monthly'!BA$2,'Pro Forma'!$1:$1,0))/12*IF(BA$3&gt;'Project Summary'!$G$7,0,1)</f>
        <v>120.79852321777342</v>
      </c>
      <c r="BB49" s="1557">
        <f>'Pro Forma'!$M53*INDEX('Pro Forma'!$1:$1048576,MATCH('Cash Flow_Monthly'!$A49,'Pro Forma'!$A:$A,0),MATCH('Cash Flow_Monthly'!BB$2,'Pro Forma'!$1:$1,0))/12*IF(BB$3&gt;'Project Summary'!$G$7,0,1)</f>
        <v>120.79852321777342</v>
      </c>
      <c r="BC49" s="1557">
        <f>'Pro Forma'!$M53*INDEX('Pro Forma'!$1:$1048576,MATCH('Cash Flow_Monthly'!$A49,'Pro Forma'!$A:$A,0),MATCH('Cash Flow_Monthly'!BC$2,'Pro Forma'!$1:$1,0))/12*IF(BC$3&gt;'Project Summary'!$G$7,0,1)</f>
        <v>120.79852321777342</v>
      </c>
      <c r="BD49" s="1557">
        <f>'Pro Forma'!$M53*INDEX('Pro Forma'!$1:$1048576,MATCH('Cash Flow_Monthly'!$A49,'Pro Forma'!$A:$A,0),MATCH('Cash Flow_Monthly'!BD$2,'Pro Forma'!$1:$1,0))/12*IF(BD$3&gt;'Project Summary'!$G$7,0,1)</f>
        <v>120.79852321777342</v>
      </c>
      <c r="BE49" s="1557">
        <f>'Pro Forma'!$M53*INDEX('Pro Forma'!$1:$1048576,MATCH('Cash Flow_Monthly'!$A49,'Pro Forma'!$A:$A,0),MATCH('Cash Flow_Monthly'!BE$2,'Pro Forma'!$1:$1,0))/12*IF(BE$3&gt;'Project Summary'!$G$7,0,1)</f>
        <v>120.79852321777342</v>
      </c>
      <c r="BF49" s="1557">
        <f>'Pro Forma'!$M53*INDEX('Pro Forma'!$1:$1048576,MATCH('Cash Flow_Monthly'!$A49,'Pro Forma'!$A:$A,0),MATCH('Cash Flow_Monthly'!BF$2,'Pro Forma'!$1:$1,0))/12*IF(BF$3&gt;'Project Summary'!$G$7,0,1)</f>
        <v>120.79852321777342</v>
      </c>
      <c r="BG49" s="1557">
        <f>'Pro Forma'!$M53*INDEX('Pro Forma'!$1:$1048576,MATCH('Cash Flow_Monthly'!$A49,'Pro Forma'!$A:$A,0),MATCH('Cash Flow_Monthly'!BG$2,'Pro Forma'!$1:$1,0))/12*IF(BG$3&gt;'Project Summary'!$G$7,0,1)</f>
        <v>120.79852321777342</v>
      </c>
      <c r="BH49" s="1557">
        <f>'Pro Forma'!$M53*INDEX('Pro Forma'!$1:$1048576,MATCH('Cash Flow_Monthly'!$A49,'Pro Forma'!$A:$A,0),MATCH('Cash Flow_Monthly'!BH$2,'Pro Forma'!$1:$1,0))/12*IF(BH$3&gt;'Project Summary'!$G$7,0,1)</f>
        <v>120.79852321777342</v>
      </c>
      <c r="BI49" s="1557">
        <f>'Pro Forma'!$M53*INDEX('Pro Forma'!$1:$1048576,MATCH('Cash Flow_Monthly'!$A49,'Pro Forma'!$A:$A,0),MATCH('Cash Flow_Monthly'!BI$2,'Pro Forma'!$1:$1,0))/12*IF(BI$3&gt;'Project Summary'!$G$7,0,1)</f>
        <v>120.79852321777342</v>
      </c>
      <c r="BJ49" s="1557">
        <f>'Pro Forma'!$M53*INDEX('Pro Forma'!$1:$1048576,MATCH('Cash Flow_Monthly'!$A49,'Pro Forma'!$A:$A,0),MATCH('Cash Flow_Monthly'!BJ$2,'Pro Forma'!$1:$1,0))/12*IF(BJ$3&gt;'Project Summary'!$G$7,0,1)</f>
        <v>120.79852321777342</v>
      </c>
      <c r="BK49" s="1557">
        <f>'Pro Forma'!$M53*INDEX('Pro Forma'!$1:$1048576,MATCH('Cash Flow_Monthly'!$A49,'Pro Forma'!$A:$A,0),MATCH('Cash Flow_Monthly'!BK$2,'Pro Forma'!$1:$1,0))/12*IF(BK$3&gt;'Project Summary'!$G$7,0,1)</f>
        <v>120.79852321777342</v>
      </c>
      <c r="BL49" s="1557">
        <f>'Pro Forma'!$M53*INDEX('Pro Forma'!$1:$1048576,MATCH('Cash Flow_Monthly'!$A49,'Pro Forma'!$A:$A,0),MATCH('Cash Flow_Monthly'!BL$2,'Pro Forma'!$1:$1,0))/12*IF(BL$3&gt;'Project Summary'!$G$7,0,1)</f>
        <v>120.79852321777342</v>
      </c>
      <c r="BM49" s="1557">
        <f>'Pro Forma'!$M53*INDEX('Pro Forma'!$1:$1048576,MATCH('Cash Flow_Monthly'!$A49,'Pro Forma'!$A:$A,0),MATCH('Cash Flow_Monthly'!BM$2,'Pro Forma'!$1:$1,0))/12*IF(BM$3&gt;'Project Summary'!$G$7,0,1)</f>
        <v>123.81848629821773</v>
      </c>
      <c r="BN49" s="1557">
        <f>'Pro Forma'!$M53*INDEX('Pro Forma'!$1:$1048576,MATCH('Cash Flow_Monthly'!$A49,'Pro Forma'!$A:$A,0),MATCH('Cash Flow_Monthly'!BN$2,'Pro Forma'!$1:$1,0))/12*IF(BN$3&gt;'Project Summary'!$G$7,0,1)</f>
        <v>123.81848629821773</v>
      </c>
      <c r="BO49" s="1557">
        <f>'Pro Forma'!$M53*INDEX('Pro Forma'!$1:$1048576,MATCH('Cash Flow_Monthly'!$A49,'Pro Forma'!$A:$A,0),MATCH('Cash Flow_Monthly'!BO$2,'Pro Forma'!$1:$1,0))/12*IF(BO$3&gt;'Project Summary'!$G$7,0,1)</f>
        <v>123.81848629821773</v>
      </c>
      <c r="BP49" s="1557">
        <f>'Pro Forma'!$M53*INDEX('Pro Forma'!$1:$1048576,MATCH('Cash Flow_Monthly'!$A49,'Pro Forma'!$A:$A,0),MATCH('Cash Flow_Monthly'!BP$2,'Pro Forma'!$1:$1,0))/12*IF(BP$3&gt;'Project Summary'!$G$7,0,1)</f>
        <v>123.81848629821773</v>
      </c>
      <c r="BQ49" s="1557">
        <f>'Pro Forma'!$M53*INDEX('Pro Forma'!$1:$1048576,MATCH('Cash Flow_Monthly'!$A49,'Pro Forma'!$A:$A,0),MATCH('Cash Flow_Monthly'!BQ$2,'Pro Forma'!$1:$1,0))/12*IF(BQ$3&gt;'Project Summary'!$G$7,0,1)</f>
        <v>123.81848629821773</v>
      </c>
      <c r="BR49" s="1557">
        <f>'Pro Forma'!$M53*INDEX('Pro Forma'!$1:$1048576,MATCH('Cash Flow_Monthly'!$A49,'Pro Forma'!$A:$A,0),MATCH('Cash Flow_Monthly'!BR$2,'Pro Forma'!$1:$1,0))/12*IF(BR$3&gt;'Project Summary'!$G$7,0,1)</f>
        <v>123.81848629821773</v>
      </c>
      <c r="BS49" s="1557">
        <f>'Pro Forma'!$M53*INDEX('Pro Forma'!$1:$1048576,MATCH('Cash Flow_Monthly'!$A49,'Pro Forma'!$A:$A,0),MATCH('Cash Flow_Monthly'!BS$2,'Pro Forma'!$1:$1,0))/12*IF(BS$3&gt;'Project Summary'!$G$7,0,1)</f>
        <v>123.81848629821773</v>
      </c>
      <c r="BT49" s="1557">
        <f>'Pro Forma'!$M53*INDEX('Pro Forma'!$1:$1048576,MATCH('Cash Flow_Monthly'!$A49,'Pro Forma'!$A:$A,0),MATCH('Cash Flow_Monthly'!BT$2,'Pro Forma'!$1:$1,0))/12*IF(BT$3&gt;'Project Summary'!$G$7,0,1)</f>
        <v>123.81848629821773</v>
      </c>
      <c r="BU49" s="1557">
        <f>'Pro Forma'!$M53*INDEX('Pro Forma'!$1:$1048576,MATCH('Cash Flow_Monthly'!$A49,'Pro Forma'!$A:$A,0),MATCH('Cash Flow_Monthly'!BU$2,'Pro Forma'!$1:$1,0))/12*IF(BU$3&gt;'Project Summary'!$G$7,0,1)</f>
        <v>123.81848629821773</v>
      </c>
      <c r="BV49" s="1557">
        <f>'Pro Forma'!$M53*INDEX('Pro Forma'!$1:$1048576,MATCH('Cash Flow_Monthly'!$A49,'Pro Forma'!$A:$A,0),MATCH('Cash Flow_Monthly'!BV$2,'Pro Forma'!$1:$1,0))/12*IF(BV$3&gt;'Project Summary'!$G$7,0,1)</f>
        <v>123.81848629821773</v>
      </c>
      <c r="BW49" s="1557">
        <f>'Pro Forma'!$M53*INDEX('Pro Forma'!$1:$1048576,MATCH('Cash Flow_Monthly'!$A49,'Pro Forma'!$A:$A,0),MATCH('Cash Flow_Monthly'!BW$2,'Pro Forma'!$1:$1,0))/12*IF(BW$3&gt;'Project Summary'!$G$7,0,1)</f>
        <v>123.81848629821773</v>
      </c>
      <c r="BX49" s="1557">
        <f>'Pro Forma'!$M53*INDEX('Pro Forma'!$1:$1048576,MATCH('Cash Flow_Monthly'!$A49,'Pro Forma'!$A:$A,0),MATCH('Cash Flow_Monthly'!BX$2,'Pro Forma'!$1:$1,0))/12*IF(BX$3&gt;'Project Summary'!$G$7,0,1)</f>
        <v>123.81848629821773</v>
      </c>
      <c r="BY49" s="1557">
        <f>'Pro Forma'!$M53*INDEX('Pro Forma'!$1:$1048576,MATCH('Cash Flow_Monthly'!$A49,'Pro Forma'!$A:$A,0),MATCH('Cash Flow_Monthly'!BY$2,'Pro Forma'!$1:$1,0))/12*IF(BY$3&gt;'Project Summary'!$G$7,0,1)</f>
        <v>126.91394845567316</v>
      </c>
      <c r="BZ49" s="1557">
        <f>'Pro Forma'!$M53*INDEX('Pro Forma'!$1:$1048576,MATCH('Cash Flow_Monthly'!$A49,'Pro Forma'!$A:$A,0),MATCH('Cash Flow_Monthly'!BZ$2,'Pro Forma'!$1:$1,0))/12*IF(BZ$3&gt;'Project Summary'!$G$7,0,1)</f>
        <v>126.91394845567316</v>
      </c>
      <c r="CA49" s="1557">
        <f>'Pro Forma'!$M53*INDEX('Pro Forma'!$1:$1048576,MATCH('Cash Flow_Monthly'!$A49,'Pro Forma'!$A:$A,0),MATCH('Cash Flow_Monthly'!CA$2,'Pro Forma'!$1:$1,0))/12*IF(CA$3&gt;'Project Summary'!$G$7,0,1)</f>
        <v>126.91394845567316</v>
      </c>
      <c r="CB49" s="1557">
        <f>'Pro Forma'!$M53*INDEX('Pro Forma'!$1:$1048576,MATCH('Cash Flow_Monthly'!$A49,'Pro Forma'!$A:$A,0),MATCH('Cash Flow_Monthly'!CB$2,'Pro Forma'!$1:$1,0))/12*IF(CB$3&gt;'Project Summary'!$G$7,0,1)</f>
        <v>126.91394845567316</v>
      </c>
      <c r="CC49" s="1557">
        <f>'Pro Forma'!$M53*INDEX('Pro Forma'!$1:$1048576,MATCH('Cash Flow_Monthly'!$A49,'Pro Forma'!$A:$A,0),MATCH('Cash Flow_Monthly'!CC$2,'Pro Forma'!$1:$1,0))/12*IF(CC$3&gt;'Project Summary'!$G$7,0,1)</f>
        <v>126.91394845567316</v>
      </c>
      <c r="CD49" s="1557">
        <f>'Pro Forma'!$M53*INDEX('Pro Forma'!$1:$1048576,MATCH('Cash Flow_Monthly'!$A49,'Pro Forma'!$A:$A,0),MATCH('Cash Flow_Monthly'!CD$2,'Pro Forma'!$1:$1,0))/12*IF(CD$3&gt;'Project Summary'!$G$7,0,1)</f>
        <v>126.91394845567316</v>
      </c>
      <c r="CE49" s="1557">
        <f>'Pro Forma'!$M53*INDEX('Pro Forma'!$1:$1048576,MATCH('Cash Flow_Monthly'!$A49,'Pro Forma'!$A:$A,0),MATCH('Cash Flow_Monthly'!CE$2,'Pro Forma'!$1:$1,0))/12*IF(CE$3&gt;'Project Summary'!$G$7,0,1)</f>
        <v>126.91394845567316</v>
      </c>
      <c r="CF49" s="1557">
        <f>'Pro Forma'!$M53*INDEX('Pro Forma'!$1:$1048576,MATCH('Cash Flow_Monthly'!$A49,'Pro Forma'!$A:$A,0),MATCH('Cash Flow_Monthly'!CF$2,'Pro Forma'!$1:$1,0))/12*IF(CF$3&gt;'Project Summary'!$G$7,0,1)</f>
        <v>126.91394845567316</v>
      </c>
      <c r="CG49" s="1557">
        <f>'Pro Forma'!$M53*INDEX('Pro Forma'!$1:$1048576,MATCH('Cash Flow_Monthly'!$A49,'Pro Forma'!$A:$A,0),MATCH('Cash Flow_Monthly'!CG$2,'Pro Forma'!$1:$1,0))/12*IF(CG$3&gt;'Project Summary'!$G$7,0,1)</f>
        <v>126.91394845567316</v>
      </c>
      <c r="CH49" s="1557">
        <f>'Pro Forma'!$M53*INDEX('Pro Forma'!$1:$1048576,MATCH('Cash Flow_Monthly'!$A49,'Pro Forma'!$A:$A,0),MATCH('Cash Flow_Monthly'!CH$2,'Pro Forma'!$1:$1,0))/12*IF(CH$3&gt;'Project Summary'!$G$7,0,1)</f>
        <v>126.91394845567316</v>
      </c>
      <c r="CI49" s="1557">
        <f>'Pro Forma'!$M53*INDEX('Pro Forma'!$1:$1048576,MATCH('Cash Flow_Monthly'!$A49,'Pro Forma'!$A:$A,0),MATCH('Cash Flow_Monthly'!CI$2,'Pro Forma'!$1:$1,0))/12*IF(CI$3&gt;'Project Summary'!$G$7,0,1)</f>
        <v>126.91394845567316</v>
      </c>
      <c r="CJ49" s="1557">
        <f>'Pro Forma'!$M53*INDEX('Pro Forma'!$1:$1048576,MATCH('Cash Flow_Monthly'!$A49,'Pro Forma'!$A:$A,0),MATCH('Cash Flow_Monthly'!CJ$2,'Pro Forma'!$1:$1,0))/12*IF(CJ$3&gt;'Project Summary'!$G$7,0,1)</f>
        <v>126.91394845567316</v>
      </c>
      <c r="CK49" s="1557">
        <f>'Pro Forma'!$M53*INDEX('Pro Forma'!$1:$1048576,MATCH('Cash Flow_Monthly'!$A49,'Pro Forma'!$A:$A,0),MATCH('Cash Flow_Monthly'!CK$2,'Pro Forma'!$1:$1,0))/12*IF(CK$3&gt;'Project Summary'!$G$7,0,1)</f>
        <v>0</v>
      </c>
      <c r="CL49" s="1557">
        <f>'Pro Forma'!$M53*INDEX('Pro Forma'!$1:$1048576,MATCH('Cash Flow_Monthly'!$A49,'Pro Forma'!$A:$A,0),MATCH('Cash Flow_Monthly'!CL$2,'Pro Forma'!$1:$1,0))/12*IF(CL$3&gt;'Project Summary'!$G$7,0,1)</f>
        <v>0</v>
      </c>
      <c r="CM49" s="1557">
        <f>'Pro Forma'!$M53*INDEX('Pro Forma'!$1:$1048576,MATCH('Cash Flow_Monthly'!$A49,'Pro Forma'!$A:$A,0),MATCH('Cash Flow_Monthly'!CM$2,'Pro Forma'!$1:$1,0))/12*IF(CM$3&gt;'Project Summary'!$G$7,0,1)</f>
        <v>0</v>
      </c>
      <c r="CN49" s="1557">
        <f>'Pro Forma'!$M53*INDEX('Pro Forma'!$1:$1048576,MATCH('Cash Flow_Monthly'!$A49,'Pro Forma'!$A:$A,0),MATCH('Cash Flow_Monthly'!CN$2,'Pro Forma'!$1:$1,0))/12*IF(CN$3&gt;'Project Summary'!$G$7,0,1)</f>
        <v>0</v>
      </c>
      <c r="CO49" s="1557">
        <f>'Pro Forma'!$M53*INDEX('Pro Forma'!$1:$1048576,MATCH('Cash Flow_Monthly'!$A49,'Pro Forma'!$A:$A,0),MATCH('Cash Flow_Monthly'!CO$2,'Pro Forma'!$1:$1,0))/12*IF(CO$3&gt;'Project Summary'!$G$7,0,1)</f>
        <v>0</v>
      </c>
      <c r="CP49" s="1557">
        <f>'Pro Forma'!$M53*INDEX('Pro Forma'!$1:$1048576,MATCH('Cash Flow_Monthly'!$A49,'Pro Forma'!$A:$A,0),MATCH('Cash Flow_Monthly'!CP$2,'Pro Forma'!$1:$1,0))/12*IF(CP$3&gt;'Project Summary'!$G$7,0,1)</f>
        <v>0</v>
      </c>
      <c r="CQ49" s="1557">
        <f>'Pro Forma'!$M53*INDEX('Pro Forma'!$1:$1048576,MATCH('Cash Flow_Monthly'!$A49,'Pro Forma'!$A:$A,0),MATCH('Cash Flow_Monthly'!CQ$2,'Pro Forma'!$1:$1,0))/12*IF(CQ$3&gt;'Project Summary'!$G$7,0,1)</f>
        <v>0</v>
      </c>
      <c r="CR49" s="1557">
        <f>'Pro Forma'!$M53*INDEX('Pro Forma'!$1:$1048576,MATCH('Cash Flow_Monthly'!$A49,'Pro Forma'!$A:$A,0),MATCH('Cash Flow_Monthly'!CR$2,'Pro Forma'!$1:$1,0))/12*IF(CR$3&gt;'Project Summary'!$G$7,0,1)</f>
        <v>0</v>
      </c>
      <c r="CS49" s="1557">
        <f>'Pro Forma'!$M53*INDEX('Pro Forma'!$1:$1048576,MATCH('Cash Flow_Monthly'!$A49,'Pro Forma'!$A:$A,0),MATCH('Cash Flow_Monthly'!CS$2,'Pro Forma'!$1:$1,0))/12*IF(CS$3&gt;'Project Summary'!$G$7,0,1)</f>
        <v>0</v>
      </c>
      <c r="CT49" s="1557">
        <f>'Pro Forma'!$M53*INDEX('Pro Forma'!$1:$1048576,MATCH('Cash Flow_Monthly'!$A49,'Pro Forma'!$A:$A,0),MATCH('Cash Flow_Monthly'!CT$2,'Pro Forma'!$1:$1,0))/12*IF(CT$3&gt;'Project Summary'!$G$7,0,1)</f>
        <v>0</v>
      </c>
      <c r="CU49" s="1557">
        <f>'Pro Forma'!$M53*INDEX('Pro Forma'!$1:$1048576,MATCH('Cash Flow_Monthly'!$A49,'Pro Forma'!$A:$A,0),MATCH('Cash Flow_Monthly'!CU$2,'Pro Forma'!$1:$1,0))/12*IF(CU$3&gt;'Project Summary'!$G$7,0,1)</f>
        <v>0</v>
      </c>
      <c r="CV49" s="1557">
        <f>'Pro Forma'!$M53*INDEX('Pro Forma'!$1:$1048576,MATCH('Cash Flow_Monthly'!$A49,'Pro Forma'!$A:$A,0),MATCH('Cash Flow_Monthly'!CV$2,'Pro Forma'!$1:$1,0))/12*IF(CV$3&gt;'Project Summary'!$G$7,0,1)</f>
        <v>0</v>
      </c>
      <c r="CW49" s="1557">
        <f>'Pro Forma'!$M53*INDEX('Pro Forma'!$1:$1048576,MATCH('Cash Flow_Monthly'!$A49,'Pro Forma'!$A:$A,0),MATCH('Cash Flow_Monthly'!CW$2,'Pro Forma'!$1:$1,0))/12*IF(CW$3&gt;'Project Summary'!$G$7,0,1)</f>
        <v>0</v>
      </c>
      <c r="CX49" s="1557">
        <f>'Pro Forma'!$M53*INDEX('Pro Forma'!$1:$1048576,MATCH('Cash Flow_Monthly'!$A49,'Pro Forma'!$A:$A,0),MATCH('Cash Flow_Monthly'!CX$2,'Pro Forma'!$1:$1,0))/12*IF(CX$3&gt;'Project Summary'!$G$7,0,1)</f>
        <v>0</v>
      </c>
      <c r="CY49" s="1557">
        <f>'Pro Forma'!$M53*INDEX('Pro Forma'!$1:$1048576,MATCH('Cash Flow_Monthly'!$A49,'Pro Forma'!$A:$A,0),MATCH('Cash Flow_Monthly'!CY$2,'Pro Forma'!$1:$1,0))/12*IF(CY$3&gt;'Project Summary'!$G$7,0,1)</f>
        <v>0</v>
      </c>
      <c r="CZ49" s="1557">
        <f>'Pro Forma'!$M53*INDEX('Pro Forma'!$1:$1048576,MATCH('Cash Flow_Monthly'!$A49,'Pro Forma'!$A:$A,0),MATCH('Cash Flow_Monthly'!CZ$2,'Pro Forma'!$1:$1,0))/12*IF(CZ$3&gt;'Project Summary'!$G$7,0,1)</f>
        <v>0</v>
      </c>
      <c r="DA49" s="1557">
        <f>'Pro Forma'!$M53*INDEX('Pro Forma'!$1:$1048576,MATCH('Cash Flow_Monthly'!$A49,'Pro Forma'!$A:$A,0),MATCH('Cash Flow_Monthly'!DA$2,'Pro Forma'!$1:$1,0))/12*IF(DA$3&gt;'Project Summary'!$G$7,0,1)</f>
        <v>0</v>
      </c>
      <c r="DB49" s="1557">
        <f>'Pro Forma'!$M53*INDEX('Pro Forma'!$1:$1048576,MATCH('Cash Flow_Monthly'!$A49,'Pro Forma'!$A:$A,0),MATCH('Cash Flow_Monthly'!DB$2,'Pro Forma'!$1:$1,0))/12*IF(DB$3&gt;'Project Summary'!$G$7,0,1)</f>
        <v>0</v>
      </c>
      <c r="DC49" s="1557">
        <f>'Pro Forma'!$M53*INDEX('Pro Forma'!$1:$1048576,MATCH('Cash Flow_Monthly'!$A49,'Pro Forma'!$A:$A,0),MATCH('Cash Flow_Monthly'!DC$2,'Pro Forma'!$1:$1,0))/12*IF(DC$3&gt;'Project Summary'!$G$7,0,1)</f>
        <v>0</v>
      </c>
      <c r="DD49" s="1557">
        <f>'Pro Forma'!$M53*INDEX('Pro Forma'!$1:$1048576,MATCH('Cash Flow_Monthly'!$A49,'Pro Forma'!$A:$A,0),MATCH('Cash Flow_Monthly'!DD$2,'Pro Forma'!$1:$1,0))/12*IF(DD$3&gt;'Project Summary'!$G$7,0,1)</f>
        <v>0</v>
      </c>
      <c r="DE49" s="1557">
        <f>'Pro Forma'!$M53*INDEX('Pro Forma'!$1:$1048576,MATCH('Cash Flow_Monthly'!$A49,'Pro Forma'!$A:$A,0),MATCH('Cash Flow_Monthly'!DE$2,'Pro Forma'!$1:$1,0))/12*IF(DE$3&gt;'Project Summary'!$G$7,0,1)</f>
        <v>0</v>
      </c>
      <c r="DF49" s="1557">
        <f>'Pro Forma'!$M53*INDEX('Pro Forma'!$1:$1048576,MATCH('Cash Flow_Monthly'!$A49,'Pro Forma'!$A:$A,0),MATCH('Cash Flow_Monthly'!DF$2,'Pro Forma'!$1:$1,0))/12*IF(DF$3&gt;'Project Summary'!$G$7,0,1)</f>
        <v>0</v>
      </c>
      <c r="DG49" s="1557">
        <f>'Pro Forma'!$M53*INDEX('Pro Forma'!$1:$1048576,MATCH('Cash Flow_Monthly'!$A49,'Pro Forma'!$A:$A,0),MATCH('Cash Flow_Monthly'!DG$2,'Pro Forma'!$1:$1,0))/12*IF(DG$3&gt;'Project Summary'!$G$7,0,1)</f>
        <v>0</v>
      </c>
      <c r="DH49" s="1557">
        <f>'Pro Forma'!$M53*INDEX('Pro Forma'!$1:$1048576,MATCH('Cash Flow_Monthly'!$A49,'Pro Forma'!$A:$A,0),MATCH('Cash Flow_Monthly'!DH$2,'Pro Forma'!$1:$1,0))/12*IF(DH$3&gt;'Project Summary'!$G$7,0,1)</f>
        <v>0</v>
      </c>
      <c r="DI49" s="1557">
        <f>'Pro Forma'!$M53*INDEX('Pro Forma'!$1:$1048576,MATCH('Cash Flow_Monthly'!$A49,'Pro Forma'!$A:$A,0),MATCH('Cash Flow_Monthly'!DI$2,'Pro Forma'!$1:$1,0))/12*IF(DI$3&gt;'Project Summary'!$G$7,0,1)</f>
        <v>0</v>
      </c>
      <c r="DJ49" s="1557">
        <f>'Pro Forma'!$M53*INDEX('Pro Forma'!$1:$1048576,MATCH('Cash Flow_Monthly'!$A49,'Pro Forma'!$A:$A,0),MATCH('Cash Flow_Monthly'!DJ$2,'Pro Forma'!$1:$1,0))/12*IF(DJ$3&gt;'Project Summary'!$G$7,0,1)</f>
        <v>0</v>
      </c>
      <c r="DK49" s="1557">
        <f>'Pro Forma'!$M53*INDEX('Pro Forma'!$1:$1048576,MATCH('Cash Flow_Monthly'!$A49,'Pro Forma'!$A:$A,0),MATCH('Cash Flow_Monthly'!DK$2,'Pro Forma'!$1:$1,0))/12*IF(DK$3&gt;'Project Summary'!$G$7,0,1)</f>
        <v>0</v>
      </c>
      <c r="DL49" s="1557">
        <f>'Pro Forma'!$M53*INDEX('Pro Forma'!$1:$1048576,MATCH('Cash Flow_Monthly'!$A49,'Pro Forma'!$A:$A,0),MATCH('Cash Flow_Monthly'!DL$2,'Pro Forma'!$1:$1,0))/12*IF(DL$3&gt;'Project Summary'!$G$7,0,1)</f>
        <v>0</v>
      </c>
      <c r="DM49" s="1557">
        <f>'Pro Forma'!$M53*INDEX('Pro Forma'!$1:$1048576,MATCH('Cash Flow_Monthly'!$A49,'Pro Forma'!$A:$A,0),MATCH('Cash Flow_Monthly'!DM$2,'Pro Forma'!$1:$1,0))/12*IF(DM$3&gt;'Project Summary'!$G$7,0,1)</f>
        <v>0</v>
      </c>
      <c r="DN49" s="1557">
        <f>'Pro Forma'!$M53*INDEX('Pro Forma'!$1:$1048576,MATCH('Cash Flow_Monthly'!$A49,'Pro Forma'!$A:$A,0),MATCH('Cash Flow_Monthly'!DN$2,'Pro Forma'!$1:$1,0))/12*IF(DN$3&gt;'Project Summary'!$G$7,0,1)</f>
        <v>0</v>
      </c>
      <c r="DO49" s="1557">
        <f>'Pro Forma'!$M53*INDEX('Pro Forma'!$1:$1048576,MATCH('Cash Flow_Monthly'!$A49,'Pro Forma'!$A:$A,0),MATCH('Cash Flow_Monthly'!DO$2,'Pro Forma'!$1:$1,0))/12*IF(DO$3&gt;'Project Summary'!$G$7,0,1)</f>
        <v>0</v>
      </c>
      <c r="DP49" s="1557">
        <f>'Pro Forma'!$M53*INDEX('Pro Forma'!$1:$1048576,MATCH('Cash Flow_Monthly'!$A49,'Pro Forma'!$A:$A,0),MATCH('Cash Flow_Monthly'!DP$2,'Pro Forma'!$1:$1,0))/12*IF(DP$3&gt;'Project Summary'!$G$7,0,1)</f>
        <v>0</v>
      </c>
      <c r="DQ49" s="1557">
        <f>'Pro Forma'!$M53*INDEX('Pro Forma'!$1:$1048576,MATCH('Cash Flow_Monthly'!$A49,'Pro Forma'!$A:$A,0),MATCH('Cash Flow_Monthly'!DQ$2,'Pro Forma'!$1:$1,0))/12*IF(DQ$3&gt;'Project Summary'!$G$7,0,1)</f>
        <v>0</v>
      </c>
      <c r="DR49" s="1557">
        <f>'Pro Forma'!$M53*INDEX('Pro Forma'!$1:$1048576,MATCH('Cash Flow_Monthly'!$A49,'Pro Forma'!$A:$A,0),MATCH('Cash Flow_Monthly'!DR$2,'Pro Forma'!$1:$1,0))/12*IF(DR$3&gt;'Project Summary'!$G$7,0,1)</f>
        <v>0</v>
      </c>
      <c r="DS49" s="1557">
        <f>'Pro Forma'!$M53*INDEX('Pro Forma'!$1:$1048576,MATCH('Cash Flow_Monthly'!$A49,'Pro Forma'!$A:$A,0),MATCH('Cash Flow_Monthly'!DS$2,'Pro Forma'!$1:$1,0))/12*IF(DS$3&gt;'Project Summary'!$G$7,0,1)</f>
        <v>0</v>
      </c>
      <c r="DT49" s="1557">
        <f>'Pro Forma'!$M53*INDEX('Pro Forma'!$1:$1048576,MATCH('Cash Flow_Monthly'!$A49,'Pro Forma'!$A:$A,0),MATCH('Cash Flow_Monthly'!DT$2,'Pro Forma'!$1:$1,0))/12*IF(DT$3&gt;'Project Summary'!$G$7,0,1)</f>
        <v>0</v>
      </c>
      <c r="DU49" s="1561"/>
    </row>
    <row r="50" spans="1:125" s="1562" customFormat="1">
      <c r="A50" s="1560" t="str">
        <f>'Pro Forma'!A54</f>
        <v>"  "</v>
      </c>
      <c r="B50" s="1555"/>
      <c r="C50" s="1555"/>
      <c r="D50" s="1555"/>
      <c r="E50" s="1557">
        <f>'Pro Forma'!$M54*INDEX('Pro Forma'!$1:$1048576,MATCH('Cash Flow_Monthly'!$A50,'Pro Forma'!$A:$A,0),MATCH('Cash Flow_Monthly'!E$2,'Pro Forma'!$1:$1,0))/12*IF(E$3&gt;'Project Summary'!$G$7,0,1)</f>
        <v>0</v>
      </c>
      <c r="F50" s="1557">
        <f>'Pro Forma'!$M54*INDEX('Pro Forma'!$1:$1048576,MATCH('Cash Flow_Monthly'!$A50,'Pro Forma'!$A:$A,0),MATCH('Cash Flow_Monthly'!F$2,'Pro Forma'!$1:$1,0))/12*IF(F$3&gt;'Project Summary'!$G$7,0,1)</f>
        <v>0</v>
      </c>
      <c r="G50" s="1557">
        <f>'Pro Forma'!$M54*INDEX('Pro Forma'!$1:$1048576,MATCH('Cash Flow_Monthly'!$A50,'Pro Forma'!$A:$A,0),MATCH('Cash Flow_Monthly'!G$2,'Pro Forma'!$1:$1,0))/12*IF(G$3&gt;'Project Summary'!$G$7,0,1)</f>
        <v>0</v>
      </c>
      <c r="H50" s="1557">
        <f>'Pro Forma'!$M54*INDEX('Pro Forma'!$1:$1048576,MATCH('Cash Flow_Monthly'!$A50,'Pro Forma'!$A:$A,0),MATCH('Cash Flow_Monthly'!H$2,'Pro Forma'!$1:$1,0))/12*IF(H$3&gt;'Project Summary'!$G$7,0,1)</f>
        <v>0</v>
      </c>
      <c r="I50" s="1557">
        <f>'Pro Forma'!$M54*INDEX('Pro Forma'!$1:$1048576,MATCH('Cash Flow_Monthly'!$A50,'Pro Forma'!$A:$A,0),MATCH('Cash Flow_Monthly'!I$2,'Pro Forma'!$1:$1,0))/12*IF(I$3&gt;'Project Summary'!$G$7,0,1)</f>
        <v>0</v>
      </c>
      <c r="J50" s="1557">
        <f>'Pro Forma'!$M54*INDEX('Pro Forma'!$1:$1048576,MATCH('Cash Flow_Monthly'!$A50,'Pro Forma'!$A:$A,0),MATCH('Cash Flow_Monthly'!J$2,'Pro Forma'!$1:$1,0))/12*IF(J$3&gt;'Project Summary'!$G$7,0,1)</f>
        <v>0</v>
      </c>
      <c r="K50" s="1557">
        <f>'Pro Forma'!$M54*INDEX('Pro Forma'!$1:$1048576,MATCH('Cash Flow_Monthly'!$A50,'Pro Forma'!$A:$A,0),MATCH('Cash Flow_Monthly'!K$2,'Pro Forma'!$1:$1,0))/12*IF(K$3&gt;'Project Summary'!$G$7,0,1)</f>
        <v>0</v>
      </c>
      <c r="L50" s="1557">
        <f>'Pro Forma'!$M54*INDEX('Pro Forma'!$1:$1048576,MATCH('Cash Flow_Monthly'!$A50,'Pro Forma'!$A:$A,0),MATCH('Cash Flow_Monthly'!L$2,'Pro Forma'!$1:$1,0))/12*IF(L$3&gt;'Project Summary'!$G$7,0,1)</f>
        <v>0</v>
      </c>
      <c r="M50" s="1557">
        <f>'Pro Forma'!$M54*INDEX('Pro Forma'!$1:$1048576,MATCH('Cash Flow_Monthly'!$A50,'Pro Forma'!$A:$A,0),MATCH('Cash Flow_Monthly'!M$2,'Pro Forma'!$1:$1,0))/12*IF(M$3&gt;'Project Summary'!$G$7,0,1)</f>
        <v>0</v>
      </c>
      <c r="N50" s="1557">
        <f>'Pro Forma'!$M54*INDEX('Pro Forma'!$1:$1048576,MATCH('Cash Flow_Monthly'!$A50,'Pro Forma'!$A:$A,0),MATCH('Cash Flow_Monthly'!N$2,'Pro Forma'!$1:$1,0))/12*IF(N$3&gt;'Project Summary'!$G$7,0,1)</f>
        <v>0</v>
      </c>
      <c r="O50" s="1557">
        <f>'Pro Forma'!$M54*INDEX('Pro Forma'!$1:$1048576,MATCH('Cash Flow_Monthly'!$A50,'Pro Forma'!$A:$A,0),MATCH('Cash Flow_Monthly'!O$2,'Pro Forma'!$1:$1,0))/12*IF(O$3&gt;'Project Summary'!$G$7,0,1)</f>
        <v>0</v>
      </c>
      <c r="P50" s="1557">
        <f>'Pro Forma'!$M54*INDEX('Pro Forma'!$1:$1048576,MATCH('Cash Flow_Monthly'!$A50,'Pro Forma'!$A:$A,0),MATCH('Cash Flow_Monthly'!P$2,'Pro Forma'!$1:$1,0))/12*IF(P$3&gt;'Project Summary'!$G$7,0,1)</f>
        <v>0</v>
      </c>
      <c r="Q50" s="1557">
        <f>'Pro Forma'!$M54*INDEX('Pro Forma'!$1:$1048576,MATCH('Cash Flow_Monthly'!$A50,'Pro Forma'!$A:$A,0),MATCH('Cash Flow_Monthly'!Q$2,'Pro Forma'!$1:$1,0))/12*IF(Q$3&gt;'Project Summary'!$G$7,0,1)</f>
        <v>0</v>
      </c>
      <c r="R50" s="1557">
        <f>'Pro Forma'!$M54*INDEX('Pro Forma'!$1:$1048576,MATCH('Cash Flow_Monthly'!$A50,'Pro Forma'!$A:$A,0),MATCH('Cash Flow_Monthly'!R$2,'Pro Forma'!$1:$1,0))/12*IF(R$3&gt;'Project Summary'!$G$7,0,1)</f>
        <v>0</v>
      </c>
      <c r="S50" s="1557">
        <f>'Pro Forma'!$M54*INDEX('Pro Forma'!$1:$1048576,MATCH('Cash Flow_Monthly'!$A50,'Pro Forma'!$A:$A,0),MATCH('Cash Flow_Monthly'!S$2,'Pro Forma'!$1:$1,0))/12*IF(S$3&gt;'Project Summary'!$G$7,0,1)</f>
        <v>0</v>
      </c>
      <c r="T50" s="1557">
        <f>'Pro Forma'!$M54*INDEX('Pro Forma'!$1:$1048576,MATCH('Cash Flow_Monthly'!$A50,'Pro Forma'!$A:$A,0),MATCH('Cash Flow_Monthly'!T$2,'Pro Forma'!$1:$1,0))/12*IF(T$3&gt;'Project Summary'!$G$7,0,1)</f>
        <v>0</v>
      </c>
      <c r="U50" s="1557">
        <f>'Pro Forma'!$M54*INDEX('Pro Forma'!$1:$1048576,MATCH('Cash Flow_Monthly'!$A50,'Pro Forma'!$A:$A,0),MATCH('Cash Flow_Monthly'!U$2,'Pro Forma'!$1:$1,0))/12*IF(U$3&gt;'Project Summary'!$G$7,0,1)</f>
        <v>0</v>
      </c>
      <c r="V50" s="1557">
        <f>'Pro Forma'!$M54*INDEX('Pro Forma'!$1:$1048576,MATCH('Cash Flow_Monthly'!$A50,'Pro Forma'!$A:$A,0),MATCH('Cash Flow_Monthly'!V$2,'Pro Forma'!$1:$1,0))/12*IF(V$3&gt;'Project Summary'!$G$7,0,1)</f>
        <v>0</v>
      </c>
      <c r="W50" s="1557">
        <f>'Pro Forma'!$M54*INDEX('Pro Forma'!$1:$1048576,MATCH('Cash Flow_Monthly'!$A50,'Pro Forma'!$A:$A,0),MATCH('Cash Flow_Monthly'!W$2,'Pro Forma'!$1:$1,0))/12*IF(W$3&gt;'Project Summary'!$G$7,0,1)</f>
        <v>0</v>
      </c>
      <c r="X50" s="1557">
        <f>'Pro Forma'!$M54*INDEX('Pro Forma'!$1:$1048576,MATCH('Cash Flow_Monthly'!$A50,'Pro Forma'!$A:$A,0),MATCH('Cash Flow_Monthly'!X$2,'Pro Forma'!$1:$1,0))/12*IF(X$3&gt;'Project Summary'!$G$7,0,1)</f>
        <v>0</v>
      </c>
      <c r="Y50" s="1557">
        <f>'Pro Forma'!$M54*INDEX('Pro Forma'!$1:$1048576,MATCH('Cash Flow_Monthly'!$A50,'Pro Forma'!$A:$A,0),MATCH('Cash Flow_Monthly'!Y$2,'Pro Forma'!$1:$1,0))/12*IF(Y$3&gt;'Project Summary'!$G$7,0,1)</f>
        <v>0</v>
      </c>
      <c r="Z50" s="1557">
        <f>'Pro Forma'!$M54*INDEX('Pro Forma'!$1:$1048576,MATCH('Cash Flow_Monthly'!$A50,'Pro Forma'!$A:$A,0),MATCH('Cash Flow_Monthly'!Z$2,'Pro Forma'!$1:$1,0))/12*IF(Z$3&gt;'Project Summary'!$G$7,0,1)</f>
        <v>0</v>
      </c>
      <c r="AA50" s="1557">
        <f>'Pro Forma'!$M54*INDEX('Pro Forma'!$1:$1048576,MATCH('Cash Flow_Monthly'!$A50,'Pro Forma'!$A:$A,0),MATCH('Cash Flow_Monthly'!AA$2,'Pro Forma'!$1:$1,0))/12*IF(AA$3&gt;'Project Summary'!$G$7,0,1)</f>
        <v>0</v>
      </c>
      <c r="AB50" s="1557">
        <f>'Pro Forma'!$M54*INDEX('Pro Forma'!$1:$1048576,MATCH('Cash Flow_Monthly'!$A50,'Pro Forma'!$A:$A,0),MATCH('Cash Flow_Monthly'!AB$2,'Pro Forma'!$1:$1,0))/12*IF(AB$3&gt;'Project Summary'!$G$7,0,1)</f>
        <v>0</v>
      </c>
      <c r="AC50" s="1557">
        <f>'Pro Forma'!$M54*INDEX('Pro Forma'!$1:$1048576,MATCH('Cash Flow_Monthly'!$A50,'Pro Forma'!$A:$A,0),MATCH('Cash Flow_Monthly'!AC$2,'Pro Forma'!$1:$1,0))/12*IF(AC$3&gt;'Project Summary'!$G$7,0,1)</f>
        <v>0</v>
      </c>
      <c r="AD50" s="1557">
        <f>'Pro Forma'!$M54*INDEX('Pro Forma'!$1:$1048576,MATCH('Cash Flow_Monthly'!$A50,'Pro Forma'!$A:$A,0),MATCH('Cash Flow_Monthly'!AD$2,'Pro Forma'!$1:$1,0))/12*IF(AD$3&gt;'Project Summary'!$G$7,0,1)</f>
        <v>0</v>
      </c>
      <c r="AE50" s="1557">
        <f>'Pro Forma'!$M54*INDEX('Pro Forma'!$1:$1048576,MATCH('Cash Flow_Monthly'!$A50,'Pro Forma'!$A:$A,0),MATCH('Cash Flow_Monthly'!AE$2,'Pro Forma'!$1:$1,0))/12*IF(AE$3&gt;'Project Summary'!$G$7,0,1)</f>
        <v>0</v>
      </c>
      <c r="AF50" s="1557">
        <f>'Pro Forma'!$M54*INDEX('Pro Forma'!$1:$1048576,MATCH('Cash Flow_Monthly'!$A50,'Pro Forma'!$A:$A,0),MATCH('Cash Flow_Monthly'!AF$2,'Pro Forma'!$1:$1,0))/12*IF(AF$3&gt;'Project Summary'!$G$7,0,1)</f>
        <v>0</v>
      </c>
      <c r="AG50" s="1557">
        <f>'Pro Forma'!$M54*INDEX('Pro Forma'!$1:$1048576,MATCH('Cash Flow_Monthly'!$A50,'Pro Forma'!$A:$A,0),MATCH('Cash Flow_Monthly'!AG$2,'Pro Forma'!$1:$1,0))/12*IF(AG$3&gt;'Project Summary'!$G$7,0,1)</f>
        <v>0</v>
      </c>
      <c r="AH50" s="1557">
        <f>'Pro Forma'!$M54*INDEX('Pro Forma'!$1:$1048576,MATCH('Cash Flow_Monthly'!$A50,'Pro Forma'!$A:$A,0),MATCH('Cash Flow_Monthly'!AH$2,'Pro Forma'!$1:$1,0))/12*IF(AH$3&gt;'Project Summary'!$G$7,0,1)</f>
        <v>0</v>
      </c>
      <c r="AI50" s="1557">
        <f>'Pro Forma'!$M54*INDEX('Pro Forma'!$1:$1048576,MATCH('Cash Flow_Monthly'!$A50,'Pro Forma'!$A:$A,0),MATCH('Cash Flow_Monthly'!AI$2,'Pro Forma'!$1:$1,0))/12*IF(AI$3&gt;'Project Summary'!$G$7,0,1)</f>
        <v>0</v>
      </c>
      <c r="AJ50" s="1557">
        <f>'Pro Forma'!$M54*INDEX('Pro Forma'!$1:$1048576,MATCH('Cash Flow_Monthly'!$A50,'Pro Forma'!$A:$A,0),MATCH('Cash Flow_Monthly'!AJ$2,'Pro Forma'!$1:$1,0))/12*IF(AJ$3&gt;'Project Summary'!$G$7,0,1)</f>
        <v>0</v>
      </c>
      <c r="AK50" s="1557">
        <f>'Pro Forma'!$M54*INDEX('Pro Forma'!$1:$1048576,MATCH('Cash Flow_Monthly'!$A50,'Pro Forma'!$A:$A,0),MATCH('Cash Flow_Monthly'!AK$2,'Pro Forma'!$1:$1,0))/12*IF(AK$3&gt;'Project Summary'!$G$7,0,1)</f>
        <v>0</v>
      </c>
      <c r="AL50" s="1557">
        <f>'Pro Forma'!$M54*INDEX('Pro Forma'!$1:$1048576,MATCH('Cash Flow_Monthly'!$A50,'Pro Forma'!$A:$A,0),MATCH('Cash Flow_Monthly'!AL$2,'Pro Forma'!$1:$1,0))/12*IF(AL$3&gt;'Project Summary'!$G$7,0,1)</f>
        <v>0</v>
      </c>
      <c r="AM50" s="1557">
        <f>'Pro Forma'!$M54*INDEX('Pro Forma'!$1:$1048576,MATCH('Cash Flow_Monthly'!$A50,'Pro Forma'!$A:$A,0),MATCH('Cash Flow_Monthly'!AM$2,'Pro Forma'!$1:$1,0))/12*IF(AM$3&gt;'Project Summary'!$G$7,0,1)</f>
        <v>0</v>
      </c>
      <c r="AN50" s="1557">
        <f>'Pro Forma'!$M54*INDEX('Pro Forma'!$1:$1048576,MATCH('Cash Flow_Monthly'!$A50,'Pro Forma'!$A:$A,0),MATCH('Cash Flow_Monthly'!AN$2,'Pro Forma'!$1:$1,0))/12*IF(AN$3&gt;'Project Summary'!$G$7,0,1)</f>
        <v>0</v>
      </c>
      <c r="AO50" s="1557">
        <f>'Pro Forma'!$M54*INDEX('Pro Forma'!$1:$1048576,MATCH('Cash Flow_Monthly'!$A50,'Pro Forma'!$A:$A,0),MATCH('Cash Flow_Monthly'!AO$2,'Pro Forma'!$1:$1,0))/12*IF(AO$3&gt;'Project Summary'!$G$7,0,1)</f>
        <v>0</v>
      </c>
      <c r="AP50" s="1557">
        <f>'Pro Forma'!$M54*INDEX('Pro Forma'!$1:$1048576,MATCH('Cash Flow_Monthly'!$A50,'Pro Forma'!$A:$A,0),MATCH('Cash Flow_Monthly'!AP$2,'Pro Forma'!$1:$1,0))/12*IF(AP$3&gt;'Project Summary'!$G$7,0,1)</f>
        <v>0</v>
      </c>
      <c r="AQ50" s="1557">
        <f>'Pro Forma'!$M54*INDEX('Pro Forma'!$1:$1048576,MATCH('Cash Flow_Monthly'!$A50,'Pro Forma'!$A:$A,0),MATCH('Cash Flow_Monthly'!AQ$2,'Pro Forma'!$1:$1,0))/12*IF(AQ$3&gt;'Project Summary'!$G$7,0,1)</f>
        <v>0</v>
      </c>
      <c r="AR50" s="1557">
        <f>'Pro Forma'!$M54*INDEX('Pro Forma'!$1:$1048576,MATCH('Cash Flow_Monthly'!$A50,'Pro Forma'!$A:$A,0),MATCH('Cash Flow_Monthly'!AR$2,'Pro Forma'!$1:$1,0))/12*IF(AR$3&gt;'Project Summary'!$G$7,0,1)</f>
        <v>0</v>
      </c>
      <c r="AS50" s="1557">
        <f>'Pro Forma'!$M54*INDEX('Pro Forma'!$1:$1048576,MATCH('Cash Flow_Monthly'!$A50,'Pro Forma'!$A:$A,0),MATCH('Cash Flow_Monthly'!AS$2,'Pro Forma'!$1:$1,0))/12*IF(AS$3&gt;'Project Summary'!$G$7,0,1)</f>
        <v>0</v>
      </c>
      <c r="AT50" s="1557">
        <f>'Pro Forma'!$M54*INDEX('Pro Forma'!$1:$1048576,MATCH('Cash Flow_Monthly'!$A50,'Pro Forma'!$A:$A,0),MATCH('Cash Flow_Monthly'!AT$2,'Pro Forma'!$1:$1,0))/12*IF(AT$3&gt;'Project Summary'!$G$7,0,1)</f>
        <v>0</v>
      </c>
      <c r="AU50" s="1557">
        <f>'Pro Forma'!$M54*INDEX('Pro Forma'!$1:$1048576,MATCH('Cash Flow_Monthly'!$A50,'Pro Forma'!$A:$A,0),MATCH('Cash Flow_Monthly'!AU$2,'Pro Forma'!$1:$1,0))/12*IF(AU$3&gt;'Project Summary'!$G$7,0,1)</f>
        <v>0</v>
      </c>
      <c r="AV50" s="1557">
        <f>'Pro Forma'!$M54*INDEX('Pro Forma'!$1:$1048576,MATCH('Cash Flow_Monthly'!$A50,'Pro Forma'!$A:$A,0),MATCH('Cash Flow_Monthly'!AV$2,'Pro Forma'!$1:$1,0))/12*IF(AV$3&gt;'Project Summary'!$G$7,0,1)</f>
        <v>0</v>
      </c>
      <c r="AW50" s="1557">
        <f>'Pro Forma'!$M54*INDEX('Pro Forma'!$1:$1048576,MATCH('Cash Flow_Monthly'!$A50,'Pro Forma'!$A:$A,0),MATCH('Cash Flow_Monthly'!AW$2,'Pro Forma'!$1:$1,0))/12*IF(AW$3&gt;'Project Summary'!$G$7,0,1)</f>
        <v>0</v>
      </c>
      <c r="AX50" s="1557">
        <f>'Pro Forma'!$M54*INDEX('Pro Forma'!$1:$1048576,MATCH('Cash Flow_Monthly'!$A50,'Pro Forma'!$A:$A,0),MATCH('Cash Flow_Monthly'!AX$2,'Pro Forma'!$1:$1,0))/12*IF(AX$3&gt;'Project Summary'!$G$7,0,1)</f>
        <v>0</v>
      </c>
      <c r="AY50" s="1557">
        <f>'Pro Forma'!$M54*INDEX('Pro Forma'!$1:$1048576,MATCH('Cash Flow_Monthly'!$A50,'Pro Forma'!$A:$A,0),MATCH('Cash Flow_Monthly'!AY$2,'Pro Forma'!$1:$1,0))/12*IF(AY$3&gt;'Project Summary'!$G$7,0,1)</f>
        <v>0</v>
      </c>
      <c r="AZ50" s="1557">
        <f>'Pro Forma'!$M54*INDEX('Pro Forma'!$1:$1048576,MATCH('Cash Flow_Monthly'!$A50,'Pro Forma'!$A:$A,0),MATCH('Cash Flow_Monthly'!AZ$2,'Pro Forma'!$1:$1,0))/12*IF(AZ$3&gt;'Project Summary'!$G$7,0,1)</f>
        <v>0</v>
      </c>
      <c r="BA50" s="1557">
        <f>'Pro Forma'!$M54*INDEX('Pro Forma'!$1:$1048576,MATCH('Cash Flow_Monthly'!$A50,'Pro Forma'!$A:$A,0),MATCH('Cash Flow_Monthly'!BA$2,'Pro Forma'!$1:$1,0))/12*IF(BA$3&gt;'Project Summary'!$G$7,0,1)</f>
        <v>0</v>
      </c>
      <c r="BB50" s="1557">
        <f>'Pro Forma'!$M54*INDEX('Pro Forma'!$1:$1048576,MATCH('Cash Flow_Monthly'!$A50,'Pro Forma'!$A:$A,0),MATCH('Cash Flow_Monthly'!BB$2,'Pro Forma'!$1:$1,0))/12*IF(BB$3&gt;'Project Summary'!$G$7,0,1)</f>
        <v>0</v>
      </c>
      <c r="BC50" s="1557">
        <f>'Pro Forma'!$M54*INDEX('Pro Forma'!$1:$1048576,MATCH('Cash Flow_Monthly'!$A50,'Pro Forma'!$A:$A,0),MATCH('Cash Flow_Monthly'!BC$2,'Pro Forma'!$1:$1,0))/12*IF(BC$3&gt;'Project Summary'!$G$7,0,1)</f>
        <v>0</v>
      </c>
      <c r="BD50" s="1557">
        <f>'Pro Forma'!$M54*INDEX('Pro Forma'!$1:$1048576,MATCH('Cash Flow_Monthly'!$A50,'Pro Forma'!$A:$A,0),MATCH('Cash Flow_Monthly'!BD$2,'Pro Forma'!$1:$1,0))/12*IF(BD$3&gt;'Project Summary'!$G$7,0,1)</f>
        <v>0</v>
      </c>
      <c r="BE50" s="1557">
        <f>'Pro Forma'!$M54*INDEX('Pro Forma'!$1:$1048576,MATCH('Cash Flow_Monthly'!$A50,'Pro Forma'!$A:$A,0),MATCH('Cash Flow_Monthly'!BE$2,'Pro Forma'!$1:$1,0))/12*IF(BE$3&gt;'Project Summary'!$G$7,0,1)</f>
        <v>0</v>
      </c>
      <c r="BF50" s="1557">
        <f>'Pro Forma'!$M54*INDEX('Pro Forma'!$1:$1048576,MATCH('Cash Flow_Monthly'!$A50,'Pro Forma'!$A:$A,0),MATCH('Cash Flow_Monthly'!BF$2,'Pro Forma'!$1:$1,0))/12*IF(BF$3&gt;'Project Summary'!$G$7,0,1)</f>
        <v>0</v>
      </c>
      <c r="BG50" s="1557">
        <f>'Pro Forma'!$M54*INDEX('Pro Forma'!$1:$1048576,MATCH('Cash Flow_Monthly'!$A50,'Pro Forma'!$A:$A,0),MATCH('Cash Flow_Monthly'!BG$2,'Pro Forma'!$1:$1,0))/12*IF(BG$3&gt;'Project Summary'!$G$7,0,1)</f>
        <v>0</v>
      </c>
      <c r="BH50" s="1557">
        <f>'Pro Forma'!$M54*INDEX('Pro Forma'!$1:$1048576,MATCH('Cash Flow_Monthly'!$A50,'Pro Forma'!$A:$A,0),MATCH('Cash Flow_Monthly'!BH$2,'Pro Forma'!$1:$1,0))/12*IF(BH$3&gt;'Project Summary'!$G$7,0,1)</f>
        <v>0</v>
      </c>
      <c r="BI50" s="1557">
        <f>'Pro Forma'!$M54*INDEX('Pro Forma'!$1:$1048576,MATCH('Cash Flow_Monthly'!$A50,'Pro Forma'!$A:$A,0),MATCH('Cash Flow_Monthly'!BI$2,'Pro Forma'!$1:$1,0))/12*IF(BI$3&gt;'Project Summary'!$G$7,0,1)</f>
        <v>0</v>
      </c>
      <c r="BJ50" s="1557">
        <f>'Pro Forma'!$M54*INDEX('Pro Forma'!$1:$1048576,MATCH('Cash Flow_Monthly'!$A50,'Pro Forma'!$A:$A,0),MATCH('Cash Flow_Monthly'!BJ$2,'Pro Forma'!$1:$1,0))/12*IF(BJ$3&gt;'Project Summary'!$G$7,0,1)</f>
        <v>0</v>
      </c>
      <c r="BK50" s="1557">
        <f>'Pro Forma'!$M54*INDEX('Pro Forma'!$1:$1048576,MATCH('Cash Flow_Monthly'!$A50,'Pro Forma'!$A:$A,0),MATCH('Cash Flow_Monthly'!BK$2,'Pro Forma'!$1:$1,0))/12*IF(BK$3&gt;'Project Summary'!$G$7,0,1)</f>
        <v>0</v>
      </c>
      <c r="BL50" s="1557">
        <f>'Pro Forma'!$M54*INDEX('Pro Forma'!$1:$1048576,MATCH('Cash Flow_Monthly'!$A50,'Pro Forma'!$A:$A,0),MATCH('Cash Flow_Monthly'!BL$2,'Pro Forma'!$1:$1,0))/12*IF(BL$3&gt;'Project Summary'!$G$7,0,1)</f>
        <v>0</v>
      </c>
      <c r="BM50" s="1557">
        <f>'Pro Forma'!$M54*INDEX('Pro Forma'!$1:$1048576,MATCH('Cash Flow_Monthly'!$A50,'Pro Forma'!$A:$A,0),MATCH('Cash Flow_Monthly'!BM$2,'Pro Forma'!$1:$1,0))/12*IF(BM$3&gt;'Project Summary'!$G$7,0,1)</f>
        <v>0</v>
      </c>
      <c r="BN50" s="1557">
        <f>'Pro Forma'!$M54*INDEX('Pro Forma'!$1:$1048576,MATCH('Cash Flow_Monthly'!$A50,'Pro Forma'!$A:$A,0),MATCH('Cash Flow_Monthly'!BN$2,'Pro Forma'!$1:$1,0))/12*IF(BN$3&gt;'Project Summary'!$G$7,0,1)</f>
        <v>0</v>
      </c>
      <c r="BO50" s="1557">
        <f>'Pro Forma'!$M54*INDEX('Pro Forma'!$1:$1048576,MATCH('Cash Flow_Monthly'!$A50,'Pro Forma'!$A:$A,0),MATCH('Cash Flow_Monthly'!BO$2,'Pro Forma'!$1:$1,0))/12*IF(BO$3&gt;'Project Summary'!$G$7,0,1)</f>
        <v>0</v>
      </c>
      <c r="BP50" s="1557">
        <f>'Pro Forma'!$M54*INDEX('Pro Forma'!$1:$1048576,MATCH('Cash Flow_Monthly'!$A50,'Pro Forma'!$A:$A,0),MATCH('Cash Flow_Monthly'!BP$2,'Pro Forma'!$1:$1,0))/12*IF(BP$3&gt;'Project Summary'!$G$7,0,1)</f>
        <v>0</v>
      </c>
      <c r="BQ50" s="1557">
        <f>'Pro Forma'!$M54*INDEX('Pro Forma'!$1:$1048576,MATCH('Cash Flow_Monthly'!$A50,'Pro Forma'!$A:$A,0),MATCH('Cash Flow_Monthly'!BQ$2,'Pro Forma'!$1:$1,0))/12*IF(BQ$3&gt;'Project Summary'!$G$7,0,1)</f>
        <v>0</v>
      </c>
      <c r="BR50" s="1557">
        <f>'Pro Forma'!$M54*INDEX('Pro Forma'!$1:$1048576,MATCH('Cash Flow_Monthly'!$A50,'Pro Forma'!$A:$A,0),MATCH('Cash Flow_Monthly'!BR$2,'Pro Forma'!$1:$1,0))/12*IF(BR$3&gt;'Project Summary'!$G$7,0,1)</f>
        <v>0</v>
      </c>
      <c r="BS50" s="1557">
        <f>'Pro Forma'!$M54*INDEX('Pro Forma'!$1:$1048576,MATCH('Cash Flow_Monthly'!$A50,'Pro Forma'!$A:$A,0),MATCH('Cash Flow_Monthly'!BS$2,'Pro Forma'!$1:$1,0))/12*IF(BS$3&gt;'Project Summary'!$G$7,0,1)</f>
        <v>0</v>
      </c>
      <c r="BT50" s="1557">
        <f>'Pro Forma'!$M54*INDEX('Pro Forma'!$1:$1048576,MATCH('Cash Flow_Monthly'!$A50,'Pro Forma'!$A:$A,0),MATCH('Cash Flow_Monthly'!BT$2,'Pro Forma'!$1:$1,0))/12*IF(BT$3&gt;'Project Summary'!$G$7,0,1)</f>
        <v>0</v>
      </c>
      <c r="BU50" s="1557">
        <f>'Pro Forma'!$M54*INDEX('Pro Forma'!$1:$1048576,MATCH('Cash Flow_Monthly'!$A50,'Pro Forma'!$A:$A,0),MATCH('Cash Flow_Monthly'!BU$2,'Pro Forma'!$1:$1,0))/12*IF(BU$3&gt;'Project Summary'!$G$7,0,1)</f>
        <v>0</v>
      </c>
      <c r="BV50" s="1557">
        <f>'Pro Forma'!$M54*INDEX('Pro Forma'!$1:$1048576,MATCH('Cash Flow_Monthly'!$A50,'Pro Forma'!$A:$A,0),MATCH('Cash Flow_Monthly'!BV$2,'Pro Forma'!$1:$1,0))/12*IF(BV$3&gt;'Project Summary'!$G$7,0,1)</f>
        <v>0</v>
      </c>
      <c r="BW50" s="1557">
        <f>'Pro Forma'!$M54*INDEX('Pro Forma'!$1:$1048576,MATCH('Cash Flow_Monthly'!$A50,'Pro Forma'!$A:$A,0),MATCH('Cash Flow_Monthly'!BW$2,'Pro Forma'!$1:$1,0))/12*IF(BW$3&gt;'Project Summary'!$G$7,0,1)</f>
        <v>0</v>
      </c>
      <c r="BX50" s="1557">
        <f>'Pro Forma'!$M54*INDEX('Pro Forma'!$1:$1048576,MATCH('Cash Flow_Monthly'!$A50,'Pro Forma'!$A:$A,0),MATCH('Cash Flow_Monthly'!BX$2,'Pro Forma'!$1:$1,0))/12*IF(BX$3&gt;'Project Summary'!$G$7,0,1)</f>
        <v>0</v>
      </c>
      <c r="BY50" s="1557">
        <f>'Pro Forma'!$M54*INDEX('Pro Forma'!$1:$1048576,MATCH('Cash Flow_Monthly'!$A50,'Pro Forma'!$A:$A,0),MATCH('Cash Flow_Monthly'!BY$2,'Pro Forma'!$1:$1,0))/12*IF(BY$3&gt;'Project Summary'!$G$7,0,1)</f>
        <v>0</v>
      </c>
      <c r="BZ50" s="1557">
        <f>'Pro Forma'!$M54*INDEX('Pro Forma'!$1:$1048576,MATCH('Cash Flow_Monthly'!$A50,'Pro Forma'!$A:$A,0),MATCH('Cash Flow_Monthly'!BZ$2,'Pro Forma'!$1:$1,0))/12*IF(BZ$3&gt;'Project Summary'!$G$7,0,1)</f>
        <v>0</v>
      </c>
      <c r="CA50" s="1557">
        <f>'Pro Forma'!$M54*INDEX('Pro Forma'!$1:$1048576,MATCH('Cash Flow_Monthly'!$A50,'Pro Forma'!$A:$A,0),MATCH('Cash Flow_Monthly'!CA$2,'Pro Forma'!$1:$1,0))/12*IF(CA$3&gt;'Project Summary'!$G$7,0,1)</f>
        <v>0</v>
      </c>
      <c r="CB50" s="1557">
        <f>'Pro Forma'!$M54*INDEX('Pro Forma'!$1:$1048576,MATCH('Cash Flow_Monthly'!$A50,'Pro Forma'!$A:$A,0),MATCH('Cash Flow_Monthly'!CB$2,'Pro Forma'!$1:$1,0))/12*IF(CB$3&gt;'Project Summary'!$G$7,0,1)</f>
        <v>0</v>
      </c>
      <c r="CC50" s="1557">
        <f>'Pro Forma'!$M54*INDEX('Pro Forma'!$1:$1048576,MATCH('Cash Flow_Monthly'!$A50,'Pro Forma'!$A:$A,0),MATCH('Cash Flow_Monthly'!CC$2,'Pro Forma'!$1:$1,0))/12*IF(CC$3&gt;'Project Summary'!$G$7,0,1)</f>
        <v>0</v>
      </c>
      <c r="CD50" s="1557">
        <f>'Pro Forma'!$M54*INDEX('Pro Forma'!$1:$1048576,MATCH('Cash Flow_Monthly'!$A50,'Pro Forma'!$A:$A,0),MATCH('Cash Flow_Monthly'!CD$2,'Pro Forma'!$1:$1,0))/12*IF(CD$3&gt;'Project Summary'!$G$7,0,1)</f>
        <v>0</v>
      </c>
      <c r="CE50" s="1557">
        <f>'Pro Forma'!$M54*INDEX('Pro Forma'!$1:$1048576,MATCH('Cash Flow_Monthly'!$A50,'Pro Forma'!$A:$A,0),MATCH('Cash Flow_Monthly'!CE$2,'Pro Forma'!$1:$1,0))/12*IF(CE$3&gt;'Project Summary'!$G$7,0,1)</f>
        <v>0</v>
      </c>
      <c r="CF50" s="1557">
        <f>'Pro Forma'!$M54*INDEX('Pro Forma'!$1:$1048576,MATCH('Cash Flow_Monthly'!$A50,'Pro Forma'!$A:$A,0),MATCH('Cash Flow_Monthly'!CF$2,'Pro Forma'!$1:$1,0))/12*IF(CF$3&gt;'Project Summary'!$G$7,0,1)</f>
        <v>0</v>
      </c>
      <c r="CG50" s="1557">
        <f>'Pro Forma'!$M54*INDEX('Pro Forma'!$1:$1048576,MATCH('Cash Flow_Monthly'!$A50,'Pro Forma'!$A:$A,0),MATCH('Cash Flow_Monthly'!CG$2,'Pro Forma'!$1:$1,0))/12*IF(CG$3&gt;'Project Summary'!$G$7,0,1)</f>
        <v>0</v>
      </c>
      <c r="CH50" s="1557">
        <f>'Pro Forma'!$M54*INDEX('Pro Forma'!$1:$1048576,MATCH('Cash Flow_Monthly'!$A50,'Pro Forma'!$A:$A,0),MATCH('Cash Flow_Monthly'!CH$2,'Pro Forma'!$1:$1,0))/12*IF(CH$3&gt;'Project Summary'!$G$7,0,1)</f>
        <v>0</v>
      </c>
      <c r="CI50" s="1557">
        <f>'Pro Forma'!$M54*INDEX('Pro Forma'!$1:$1048576,MATCH('Cash Flow_Monthly'!$A50,'Pro Forma'!$A:$A,0),MATCH('Cash Flow_Monthly'!CI$2,'Pro Forma'!$1:$1,0))/12*IF(CI$3&gt;'Project Summary'!$G$7,0,1)</f>
        <v>0</v>
      </c>
      <c r="CJ50" s="1557">
        <f>'Pro Forma'!$M54*INDEX('Pro Forma'!$1:$1048576,MATCH('Cash Flow_Monthly'!$A50,'Pro Forma'!$A:$A,0),MATCH('Cash Flow_Monthly'!CJ$2,'Pro Forma'!$1:$1,0))/12*IF(CJ$3&gt;'Project Summary'!$G$7,0,1)</f>
        <v>0</v>
      </c>
      <c r="CK50" s="1557">
        <f>'Pro Forma'!$M54*INDEX('Pro Forma'!$1:$1048576,MATCH('Cash Flow_Monthly'!$A50,'Pro Forma'!$A:$A,0),MATCH('Cash Flow_Monthly'!CK$2,'Pro Forma'!$1:$1,0))/12*IF(CK$3&gt;'Project Summary'!$G$7,0,1)</f>
        <v>0</v>
      </c>
      <c r="CL50" s="1557">
        <f>'Pro Forma'!$M54*INDEX('Pro Forma'!$1:$1048576,MATCH('Cash Flow_Monthly'!$A50,'Pro Forma'!$A:$A,0),MATCH('Cash Flow_Monthly'!CL$2,'Pro Forma'!$1:$1,0))/12*IF(CL$3&gt;'Project Summary'!$G$7,0,1)</f>
        <v>0</v>
      </c>
      <c r="CM50" s="1557">
        <f>'Pro Forma'!$M54*INDEX('Pro Forma'!$1:$1048576,MATCH('Cash Flow_Monthly'!$A50,'Pro Forma'!$A:$A,0),MATCH('Cash Flow_Monthly'!CM$2,'Pro Forma'!$1:$1,0))/12*IF(CM$3&gt;'Project Summary'!$G$7,0,1)</f>
        <v>0</v>
      </c>
      <c r="CN50" s="1557">
        <f>'Pro Forma'!$M54*INDEX('Pro Forma'!$1:$1048576,MATCH('Cash Flow_Monthly'!$A50,'Pro Forma'!$A:$A,0),MATCH('Cash Flow_Monthly'!CN$2,'Pro Forma'!$1:$1,0))/12*IF(CN$3&gt;'Project Summary'!$G$7,0,1)</f>
        <v>0</v>
      </c>
      <c r="CO50" s="1557">
        <f>'Pro Forma'!$M54*INDEX('Pro Forma'!$1:$1048576,MATCH('Cash Flow_Monthly'!$A50,'Pro Forma'!$A:$A,0),MATCH('Cash Flow_Monthly'!CO$2,'Pro Forma'!$1:$1,0))/12*IF(CO$3&gt;'Project Summary'!$G$7,0,1)</f>
        <v>0</v>
      </c>
      <c r="CP50" s="1557">
        <f>'Pro Forma'!$M54*INDEX('Pro Forma'!$1:$1048576,MATCH('Cash Flow_Monthly'!$A50,'Pro Forma'!$A:$A,0),MATCH('Cash Flow_Monthly'!CP$2,'Pro Forma'!$1:$1,0))/12*IF(CP$3&gt;'Project Summary'!$G$7,0,1)</f>
        <v>0</v>
      </c>
      <c r="CQ50" s="1557">
        <f>'Pro Forma'!$M54*INDEX('Pro Forma'!$1:$1048576,MATCH('Cash Flow_Monthly'!$A50,'Pro Forma'!$A:$A,0),MATCH('Cash Flow_Monthly'!CQ$2,'Pro Forma'!$1:$1,0))/12*IF(CQ$3&gt;'Project Summary'!$G$7,0,1)</f>
        <v>0</v>
      </c>
      <c r="CR50" s="1557">
        <f>'Pro Forma'!$M54*INDEX('Pro Forma'!$1:$1048576,MATCH('Cash Flow_Monthly'!$A50,'Pro Forma'!$A:$A,0),MATCH('Cash Flow_Monthly'!CR$2,'Pro Forma'!$1:$1,0))/12*IF(CR$3&gt;'Project Summary'!$G$7,0,1)</f>
        <v>0</v>
      </c>
      <c r="CS50" s="1557">
        <f>'Pro Forma'!$M54*INDEX('Pro Forma'!$1:$1048576,MATCH('Cash Flow_Monthly'!$A50,'Pro Forma'!$A:$A,0),MATCH('Cash Flow_Monthly'!CS$2,'Pro Forma'!$1:$1,0))/12*IF(CS$3&gt;'Project Summary'!$G$7,0,1)</f>
        <v>0</v>
      </c>
      <c r="CT50" s="1557">
        <f>'Pro Forma'!$M54*INDEX('Pro Forma'!$1:$1048576,MATCH('Cash Flow_Monthly'!$A50,'Pro Forma'!$A:$A,0),MATCH('Cash Flow_Monthly'!CT$2,'Pro Forma'!$1:$1,0))/12*IF(CT$3&gt;'Project Summary'!$G$7,0,1)</f>
        <v>0</v>
      </c>
      <c r="CU50" s="1557">
        <f>'Pro Forma'!$M54*INDEX('Pro Forma'!$1:$1048576,MATCH('Cash Flow_Monthly'!$A50,'Pro Forma'!$A:$A,0),MATCH('Cash Flow_Monthly'!CU$2,'Pro Forma'!$1:$1,0))/12*IF(CU$3&gt;'Project Summary'!$G$7,0,1)</f>
        <v>0</v>
      </c>
      <c r="CV50" s="1557">
        <f>'Pro Forma'!$M54*INDEX('Pro Forma'!$1:$1048576,MATCH('Cash Flow_Monthly'!$A50,'Pro Forma'!$A:$A,0),MATCH('Cash Flow_Monthly'!CV$2,'Pro Forma'!$1:$1,0))/12*IF(CV$3&gt;'Project Summary'!$G$7,0,1)</f>
        <v>0</v>
      </c>
      <c r="CW50" s="1557">
        <f>'Pro Forma'!$M54*INDEX('Pro Forma'!$1:$1048576,MATCH('Cash Flow_Monthly'!$A50,'Pro Forma'!$A:$A,0),MATCH('Cash Flow_Monthly'!CW$2,'Pro Forma'!$1:$1,0))/12*IF(CW$3&gt;'Project Summary'!$G$7,0,1)</f>
        <v>0</v>
      </c>
      <c r="CX50" s="1557">
        <f>'Pro Forma'!$M54*INDEX('Pro Forma'!$1:$1048576,MATCH('Cash Flow_Monthly'!$A50,'Pro Forma'!$A:$A,0),MATCH('Cash Flow_Monthly'!CX$2,'Pro Forma'!$1:$1,0))/12*IF(CX$3&gt;'Project Summary'!$G$7,0,1)</f>
        <v>0</v>
      </c>
      <c r="CY50" s="1557">
        <f>'Pro Forma'!$M54*INDEX('Pro Forma'!$1:$1048576,MATCH('Cash Flow_Monthly'!$A50,'Pro Forma'!$A:$A,0),MATCH('Cash Flow_Monthly'!CY$2,'Pro Forma'!$1:$1,0))/12*IF(CY$3&gt;'Project Summary'!$G$7,0,1)</f>
        <v>0</v>
      </c>
      <c r="CZ50" s="1557">
        <f>'Pro Forma'!$M54*INDEX('Pro Forma'!$1:$1048576,MATCH('Cash Flow_Monthly'!$A50,'Pro Forma'!$A:$A,0),MATCH('Cash Flow_Monthly'!CZ$2,'Pro Forma'!$1:$1,0))/12*IF(CZ$3&gt;'Project Summary'!$G$7,0,1)</f>
        <v>0</v>
      </c>
      <c r="DA50" s="1557">
        <f>'Pro Forma'!$M54*INDEX('Pro Forma'!$1:$1048576,MATCH('Cash Flow_Monthly'!$A50,'Pro Forma'!$A:$A,0),MATCH('Cash Flow_Monthly'!DA$2,'Pro Forma'!$1:$1,0))/12*IF(DA$3&gt;'Project Summary'!$G$7,0,1)</f>
        <v>0</v>
      </c>
      <c r="DB50" s="1557">
        <f>'Pro Forma'!$M54*INDEX('Pro Forma'!$1:$1048576,MATCH('Cash Flow_Monthly'!$A50,'Pro Forma'!$A:$A,0),MATCH('Cash Flow_Monthly'!DB$2,'Pro Forma'!$1:$1,0))/12*IF(DB$3&gt;'Project Summary'!$G$7,0,1)</f>
        <v>0</v>
      </c>
      <c r="DC50" s="1557">
        <f>'Pro Forma'!$M54*INDEX('Pro Forma'!$1:$1048576,MATCH('Cash Flow_Monthly'!$A50,'Pro Forma'!$A:$A,0),MATCH('Cash Flow_Monthly'!DC$2,'Pro Forma'!$1:$1,0))/12*IF(DC$3&gt;'Project Summary'!$G$7,0,1)</f>
        <v>0</v>
      </c>
      <c r="DD50" s="1557">
        <f>'Pro Forma'!$M54*INDEX('Pro Forma'!$1:$1048576,MATCH('Cash Flow_Monthly'!$A50,'Pro Forma'!$A:$A,0),MATCH('Cash Flow_Monthly'!DD$2,'Pro Forma'!$1:$1,0))/12*IF(DD$3&gt;'Project Summary'!$G$7,0,1)</f>
        <v>0</v>
      </c>
      <c r="DE50" s="1557">
        <f>'Pro Forma'!$M54*INDEX('Pro Forma'!$1:$1048576,MATCH('Cash Flow_Monthly'!$A50,'Pro Forma'!$A:$A,0),MATCH('Cash Flow_Monthly'!DE$2,'Pro Forma'!$1:$1,0))/12*IF(DE$3&gt;'Project Summary'!$G$7,0,1)</f>
        <v>0</v>
      </c>
      <c r="DF50" s="1557">
        <f>'Pro Forma'!$M54*INDEX('Pro Forma'!$1:$1048576,MATCH('Cash Flow_Monthly'!$A50,'Pro Forma'!$A:$A,0),MATCH('Cash Flow_Monthly'!DF$2,'Pro Forma'!$1:$1,0))/12*IF(DF$3&gt;'Project Summary'!$G$7,0,1)</f>
        <v>0</v>
      </c>
      <c r="DG50" s="1557">
        <f>'Pro Forma'!$M54*INDEX('Pro Forma'!$1:$1048576,MATCH('Cash Flow_Monthly'!$A50,'Pro Forma'!$A:$A,0),MATCH('Cash Flow_Monthly'!DG$2,'Pro Forma'!$1:$1,0))/12*IF(DG$3&gt;'Project Summary'!$G$7,0,1)</f>
        <v>0</v>
      </c>
      <c r="DH50" s="1557">
        <f>'Pro Forma'!$M54*INDEX('Pro Forma'!$1:$1048576,MATCH('Cash Flow_Monthly'!$A50,'Pro Forma'!$A:$A,0),MATCH('Cash Flow_Monthly'!DH$2,'Pro Forma'!$1:$1,0))/12*IF(DH$3&gt;'Project Summary'!$G$7,0,1)</f>
        <v>0</v>
      </c>
      <c r="DI50" s="1557">
        <f>'Pro Forma'!$M54*INDEX('Pro Forma'!$1:$1048576,MATCH('Cash Flow_Monthly'!$A50,'Pro Forma'!$A:$A,0),MATCH('Cash Flow_Monthly'!DI$2,'Pro Forma'!$1:$1,0))/12*IF(DI$3&gt;'Project Summary'!$G$7,0,1)</f>
        <v>0</v>
      </c>
      <c r="DJ50" s="1557">
        <f>'Pro Forma'!$M54*INDEX('Pro Forma'!$1:$1048576,MATCH('Cash Flow_Monthly'!$A50,'Pro Forma'!$A:$A,0),MATCH('Cash Flow_Monthly'!DJ$2,'Pro Forma'!$1:$1,0))/12*IF(DJ$3&gt;'Project Summary'!$G$7,0,1)</f>
        <v>0</v>
      </c>
      <c r="DK50" s="1557">
        <f>'Pro Forma'!$M54*INDEX('Pro Forma'!$1:$1048576,MATCH('Cash Flow_Monthly'!$A50,'Pro Forma'!$A:$A,0),MATCH('Cash Flow_Monthly'!DK$2,'Pro Forma'!$1:$1,0))/12*IF(DK$3&gt;'Project Summary'!$G$7,0,1)</f>
        <v>0</v>
      </c>
      <c r="DL50" s="1557">
        <f>'Pro Forma'!$M54*INDEX('Pro Forma'!$1:$1048576,MATCH('Cash Flow_Monthly'!$A50,'Pro Forma'!$A:$A,0),MATCH('Cash Flow_Monthly'!DL$2,'Pro Forma'!$1:$1,0))/12*IF(DL$3&gt;'Project Summary'!$G$7,0,1)</f>
        <v>0</v>
      </c>
      <c r="DM50" s="1557">
        <f>'Pro Forma'!$M54*INDEX('Pro Forma'!$1:$1048576,MATCH('Cash Flow_Monthly'!$A50,'Pro Forma'!$A:$A,0),MATCH('Cash Flow_Monthly'!DM$2,'Pro Forma'!$1:$1,0))/12*IF(DM$3&gt;'Project Summary'!$G$7,0,1)</f>
        <v>0</v>
      </c>
      <c r="DN50" s="1557">
        <f>'Pro Forma'!$M54*INDEX('Pro Forma'!$1:$1048576,MATCH('Cash Flow_Monthly'!$A50,'Pro Forma'!$A:$A,0),MATCH('Cash Flow_Monthly'!DN$2,'Pro Forma'!$1:$1,0))/12*IF(DN$3&gt;'Project Summary'!$G$7,0,1)</f>
        <v>0</v>
      </c>
      <c r="DO50" s="1557">
        <f>'Pro Forma'!$M54*INDEX('Pro Forma'!$1:$1048576,MATCH('Cash Flow_Monthly'!$A50,'Pro Forma'!$A:$A,0),MATCH('Cash Flow_Monthly'!DO$2,'Pro Forma'!$1:$1,0))/12*IF(DO$3&gt;'Project Summary'!$G$7,0,1)</f>
        <v>0</v>
      </c>
      <c r="DP50" s="1557">
        <f>'Pro Forma'!$M54*INDEX('Pro Forma'!$1:$1048576,MATCH('Cash Flow_Monthly'!$A50,'Pro Forma'!$A:$A,0),MATCH('Cash Flow_Monthly'!DP$2,'Pro Forma'!$1:$1,0))/12*IF(DP$3&gt;'Project Summary'!$G$7,0,1)</f>
        <v>0</v>
      </c>
      <c r="DQ50" s="1557">
        <f>'Pro Forma'!$M54*INDEX('Pro Forma'!$1:$1048576,MATCH('Cash Flow_Monthly'!$A50,'Pro Forma'!$A:$A,0),MATCH('Cash Flow_Monthly'!DQ$2,'Pro Forma'!$1:$1,0))/12*IF(DQ$3&gt;'Project Summary'!$G$7,0,1)</f>
        <v>0</v>
      </c>
      <c r="DR50" s="1557">
        <f>'Pro Forma'!$M54*INDEX('Pro Forma'!$1:$1048576,MATCH('Cash Flow_Monthly'!$A50,'Pro Forma'!$A:$A,0),MATCH('Cash Flow_Monthly'!DR$2,'Pro Forma'!$1:$1,0))/12*IF(DR$3&gt;'Project Summary'!$G$7,0,1)</f>
        <v>0</v>
      </c>
      <c r="DS50" s="1557">
        <f>'Pro Forma'!$M54*INDEX('Pro Forma'!$1:$1048576,MATCH('Cash Flow_Monthly'!$A50,'Pro Forma'!$A:$A,0),MATCH('Cash Flow_Monthly'!DS$2,'Pro Forma'!$1:$1,0))/12*IF(DS$3&gt;'Project Summary'!$G$7,0,1)</f>
        <v>0</v>
      </c>
      <c r="DT50" s="1557">
        <f>'Pro Forma'!$M54*INDEX('Pro Forma'!$1:$1048576,MATCH('Cash Flow_Monthly'!$A50,'Pro Forma'!$A:$A,0),MATCH('Cash Flow_Monthly'!DT$2,'Pro Forma'!$1:$1,0))/12*IF(DT$3&gt;'Project Summary'!$G$7,0,1)</f>
        <v>0</v>
      </c>
      <c r="DU50" s="1561"/>
    </row>
    <row r="51" spans="1:125" s="1562" customFormat="1">
      <c r="A51" s="1560" t="str">
        <f>'Pro Forma'!A55</f>
        <v>" SmartHome "</v>
      </c>
      <c r="B51" s="1555"/>
      <c r="C51" s="1555"/>
      <c r="D51" s="1555"/>
      <c r="E51" s="1557">
        <f>'Pro Forma'!$M55*INDEX('Pro Forma'!$1:$1048576,MATCH('Cash Flow_Monthly'!$A51,'Pro Forma'!$A:$A,0),MATCH('Cash Flow_Monthly'!E$2,'Pro Forma'!$1:$1,0))/12*IF(E$3&gt;'Project Summary'!$G$7,0,1)</f>
        <v>378</v>
      </c>
      <c r="F51" s="1557">
        <f>'Pro Forma'!$M55*INDEX('Pro Forma'!$1:$1048576,MATCH('Cash Flow_Monthly'!$A51,'Pro Forma'!$A:$A,0),MATCH('Cash Flow_Monthly'!F$2,'Pro Forma'!$1:$1,0))/12*IF(F$3&gt;'Project Summary'!$G$7,0,1)</f>
        <v>378</v>
      </c>
      <c r="G51" s="1557">
        <f>'Pro Forma'!$M55*INDEX('Pro Forma'!$1:$1048576,MATCH('Cash Flow_Monthly'!$A51,'Pro Forma'!$A:$A,0),MATCH('Cash Flow_Monthly'!G$2,'Pro Forma'!$1:$1,0))/12*IF(G$3&gt;'Project Summary'!$G$7,0,1)</f>
        <v>378</v>
      </c>
      <c r="H51" s="1557">
        <f>'Pro Forma'!$M55*INDEX('Pro Forma'!$1:$1048576,MATCH('Cash Flow_Monthly'!$A51,'Pro Forma'!$A:$A,0),MATCH('Cash Flow_Monthly'!H$2,'Pro Forma'!$1:$1,0))/12*IF(H$3&gt;'Project Summary'!$G$7,0,1)</f>
        <v>378</v>
      </c>
      <c r="I51" s="1557">
        <f>'Pro Forma'!$M55*INDEX('Pro Forma'!$1:$1048576,MATCH('Cash Flow_Monthly'!$A51,'Pro Forma'!$A:$A,0),MATCH('Cash Flow_Monthly'!I$2,'Pro Forma'!$1:$1,0))/12*IF(I$3&gt;'Project Summary'!$G$7,0,1)</f>
        <v>378</v>
      </c>
      <c r="J51" s="1557">
        <f>'Pro Forma'!$M55*INDEX('Pro Forma'!$1:$1048576,MATCH('Cash Flow_Monthly'!$A51,'Pro Forma'!$A:$A,0),MATCH('Cash Flow_Monthly'!J$2,'Pro Forma'!$1:$1,0))/12*IF(J$3&gt;'Project Summary'!$G$7,0,1)</f>
        <v>378</v>
      </c>
      <c r="K51" s="1557">
        <f>'Pro Forma'!$M55*INDEX('Pro Forma'!$1:$1048576,MATCH('Cash Flow_Monthly'!$A51,'Pro Forma'!$A:$A,0),MATCH('Cash Flow_Monthly'!K$2,'Pro Forma'!$1:$1,0))/12*IF(K$3&gt;'Project Summary'!$G$7,0,1)</f>
        <v>378</v>
      </c>
      <c r="L51" s="1557">
        <f>'Pro Forma'!$M55*INDEX('Pro Forma'!$1:$1048576,MATCH('Cash Flow_Monthly'!$A51,'Pro Forma'!$A:$A,0),MATCH('Cash Flow_Monthly'!L$2,'Pro Forma'!$1:$1,0))/12*IF(L$3&gt;'Project Summary'!$G$7,0,1)</f>
        <v>378</v>
      </c>
      <c r="M51" s="1557">
        <f>'Pro Forma'!$M55*INDEX('Pro Forma'!$1:$1048576,MATCH('Cash Flow_Monthly'!$A51,'Pro Forma'!$A:$A,0),MATCH('Cash Flow_Monthly'!M$2,'Pro Forma'!$1:$1,0))/12*IF(M$3&gt;'Project Summary'!$G$7,0,1)</f>
        <v>378</v>
      </c>
      <c r="N51" s="1557">
        <f>'Pro Forma'!$M55*INDEX('Pro Forma'!$1:$1048576,MATCH('Cash Flow_Monthly'!$A51,'Pro Forma'!$A:$A,0),MATCH('Cash Flow_Monthly'!N$2,'Pro Forma'!$1:$1,0))/12*IF(N$3&gt;'Project Summary'!$G$7,0,1)</f>
        <v>378</v>
      </c>
      <c r="O51" s="1557">
        <f>'Pro Forma'!$M55*INDEX('Pro Forma'!$1:$1048576,MATCH('Cash Flow_Monthly'!$A51,'Pro Forma'!$A:$A,0),MATCH('Cash Flow_Monthly'!O$2,'Pro Forma'!$1:$1,0))/12*IF(O$3&gt;'Project Summary'!$G$7,0,1)</f>
        <v>378</v>
      </c>
      <c r="P51" s="1557">
        <f>'Pro Forma'!$M55*INDEX('Pro Forma'!$1:$1048576,MATCH('Cash Flow_Monthly'!$A51,'Pro Forma'!$A:$A,0),MATCH('Cash Flow_Monthly'!P$2,'Pro Forma'!$1:$1,0))/12*IF(P$3&gt;'Project Summary'!$G$7,0,1)</f>
        <v>378</v>
      </c>
      <c r="Q51" s="1557">
        <f>'Pro Forma'!$M55*INDEX('Pro Forma'!$1:$1048576,MATCH('Cash Flow_Monthly'!$A51,'Pro Forma'!$A:$A,0),MATCH('Cash Flow_Monthly'!Q$2,'Pro Forma'!$1:$1,0))/12*IF(Q$3&gt;'Project Summary'!$G$7,0,1)</f>
        <v>1512</v>
      </c>
      <c r="R51" s="1557">
        <f>'Pro Forma'!$M55*INDEX('Pro Forma'!$1:$1048576,MATCH('Cash Flow_Monthly'!$A51,'Pro Forma'!$A:$A,0),MATCH('Cash Flow_Monthly'!R$2,'Pro Forma'!$1:$1,0))/12*IF(R$3&gt;'Project Summary'!$G$7,0,1)</f>
        <v>1512</v>
      </c>
      <c r="S51" s="1557">
        <f>'Pro Forma'!$M55*INDEX('Pro Forma'!$1:$1048576,MATCH('Cash Flow_Monthly'!$A51,'Pro Forma'!$A:$A,0),MATCH('Cash Flow_Monthly'!S$2,'Pro Forma'!$1:$1,0))/12*IF(S$3&gt;'Project Summary'!$G$7,0,1)</f>
        <v>1512</v>
      </c>
      <c r="T51" s="1557">
        <f>'Pro Forma'!$M55*INDEX('Pro Forma'!$1:$1048576,MATCH('Cash Flow_Monthly'!$A51,'Pro Forma'!$A:$A,0),MATCH('Cash Flow_Monthly'!T$2,'Pro Forma'!$1:$1,0))/12*IF(T$3&gt;'Project Summary'!$G$7,0,1)</f>
        <v>1512</v>
      </c>
      <c r="U51" s="1557">
        <f>'Pro Forma'!$M55*INDEX('Pro Forma'!$1:$1048576,MATCH('Cash Flow_Monthly'!$A51,'Pro Forma'!$A:$A,0),MATCH('Cash Flow_Monthly'!U$2,'Pro Forma'!$1:$1,0))/12*IF(U$3&gt;'Project Summary'!$G$7,0,1)</f>
        <v>1512</v>
      </c>
      <c r="V51" s="1557">
        <f>'Pro Forma'!$M55*INDEX('Pro Forma'!$1:$1048576,MATCH('Cash Flow_Monthly'!$A51,'Pro Forma'!$A:$A,0),MATCH('Cash Flow_Monthly'!V$2,'Pro Forma'!$1:$1,0))/12*IF(V$3&gt;'Project Summary'!$G$7,0,1)</f>
        <v>1512</v>
      </c>
      <c r="W51" s="1557">
        <f>'Pro Forma'!$M55*INDEX('Pro Forma'!$1:$1048576,MATCH('Cash Flow_Monthly'!$A51,'Pro Forma'!$A:$A,0),MATCH('Cash Flow_Monthly'!W$2,'Pro Forma'!$1:$1,0))/12*IF(W$3&gt;'Project Summary'!$G$7,0,1)</f>
        <v>1512</v>
      </c>
      <c r="X51" s="1557">
        <f>'Pro Forma'!$M55*INDEX('Pro Forma'!$1:$1048576,MATCH('Cash Flow_Monthly'!$A51,'Pro Forma'!$A:$A,0),MATCH('Cash Flow_Monthly'!X$2,'Pro Forma'!$1:$1,0))/12*IF(X$3&gt;'Project Summary'!$G$7,0,1)</f>
        <v>1512</v>
      </c>
      <c r="Y51" s="1557">
        <f>'Pro Forma'!$M55*INDEX('Pro Forma'!$1:$1048576,MATCH('Cash Flow_Monthly'!$A51,'Pro Forma'!$A:$A,0),MATCH('Cash Flow_Monthly'!Y$2,'Pro Forma'!$1:$1,0))/12*IF(Y$3&gt;'Project Summary'!$G$7,0,1)</f>
        <v>1512</v>
      </c>
      <c r="Z51" s="1557">
        <f>'Pro Forma'!$M55*INDEX('Pro Forma'!$1:$1048576,MATCH('Cash Flow_Monthly'!$A51,'Pro Forma'!$A:$A,0),MATCH('Cash Flow_Monthly'!Z$2,'Pro Forma'!$1:$1,0))/12*IF(Z$3&gt;'Project Summary'!$G$7,0,1)</f>
        <v>1512</v>
      </c>
      <c r="AA51" s="1557">
        <f>'Pro Forma'!$M55*INDEX('Pro Forma'!$1:$1048576,MATCH('Cash Flow_Monthly'!$A51,'Pro Forma'!$A:$A,0),MATCH('Cash Flow_Monthly'!AA$2,'Pro Forma'!$1:$1,0))/12*IF(AA$3&gt;'Project Summary'!$G$7,0,1)</f>
        <v>1512</v>
      </c>
      <c r="AB51" s="1557">
        <f>'Pro Forma'!$M55*INDEX('Pro Forma'!$1:$1048576,MATCH('Cash Flow_Monthly'!$A51,'Pro Forma'!$A:$A,0),MATCH('Cash Flow_Monthly'!AB$2,'Pro Forma'!$1:$1,0))/12*IF(AB$3&gt;'Project Summary'!$G$7,0,1)</f>
        <v>1512</v>
      </c>
      <c r="AC51" s="1557">
        <f>'Pro Forma'!$M55*INDEX('Pro Forma'!$1:$1048576,MATCH('Cash Flow_Monthly'!$A51,'Pro Forma'!$A:$A,0),MATCH('Cash Flow_Monthly'!AC$2,'Pro Forma'!$1:$1,0))/12*IF(AC$3&gt;'Project Summary'!$G$7,0,1)</f>
        <v>1572.4800000000002</v>
      </c>
      <c r="AD51" s="1557">
        <f>'Pro Forma'!$M55*INDEX('Pro Forma'!$1:$1048576,MATCH('Cash Flow_Monthly'!$A51,'Pro Forma'!$A:$A,0),MATCH('Cash Flow_Monthly'!AD$2,'Pro Forma'!$1:$1,0))/12*IF(AD$3&gt;'Project Summary'!$G$7,0,1)</f>
        <v>1572.4800000000002</v>
      </c>
      <c r="AE51" s="1557">
        <f>'Pro Forma'!$M55*INDEX('Pro Forma'!$1:$1048576,MATCH('Cash Flow_Monthly'!$A51,'Pro Forma'!$A:$A,0),MATCH('Cash Flow_Monthly'!AE$2,'Pro Forma'!$1:$1,0))/12*IF(AE$3&gt;'Project Summary'!$G$7,0,1)</f>
        <v>1572.4800000000002</v>
      </c>
      <c r="AF51" s="1557">
        <f>'Pro Forma'!$M55*INDEX('Pro Forma'!$1:$1048576,MATCH('Cash Flow_Monthly'!$A51,'Pro Forma'!$A:$A,0),MATCH('Cash Flow_Monthly'!AF$2,'Pro Forma'!$1:$1,0))/12*IF(AF$3&gt;'Project Summary'!$G$7,0,1)</f>
        <v>1572.4800000000002</v>
      </c>
      <c r="AG51" s="1557">
        <f>'Pro Forma'!$M55*INDEX('Pro Forma'!$1:$1048576,MATCH('Cash Flow_Monthly'!$A51,'Pro Forma'!$A:$A,0),MATCH('Cash Flow_Monthly'!AG$2,'Pro Forma'!$1:$1,0))/12*IF(AG$3&gt;'Project Summary'!$G$7,0,1)</f>
        <v>1572.4800000000002</v>
      </c>
      <c r="AH51" s="1557">
        <f>'Pro Forma'!$M55*INDEX('Pro Forma'!$1:$1048576,MATCH('Cash Flow_Monthly'!$A51,'Pro Forma'!$A:$A,0),MATCH('Cash Flow_Monthly'!AH$2,'Pro Forma'!$1:$1,0))/12*IF(AH$3&gt;'Project Summary'!$G$7,0,1)</f>
        <v>1572.4800000000002</v>
      </c>
      <c r="AI51" s="1557">
        <f>'Pro Forma'!$M55*INDEX('Pro Forma'!$1:$1048576,MATCH('Cash Flow_Monthly'!$A51,'Pro Forma'!$A:$A,0),MATCH('Cash Flow_Monthly'!AI$2,'Pro Forma'!$1:$1,0))/12*IF(AI$3&gt;'Project Summary'!$G$7,0,1)</f>
        <v>1572.4800000000002</v>
      </c>
      <c r="AJ51" s="1557">
        <f>'Pro Forma'!$M55*INDEX('Pro Forma'!$1:$1048576,MATCH('Cash Flow_Monthly'!$A51,'Pro Forma'!$A:$A,0),MATCH('Cash Flow_Monthly'!AJ$2,'Pro Forma'!$1:$1,0))/12*IF(AJ$3&gt;'Project Summary'!$G$7,0,1)</f>
        <v>1572.4800000000002</v>
      </c>
      <c r="AK51" s="1557">
        <f>'Pro Forma'!$M55*INDEX('Pro Forma'!$1:$1048576,MATCH('Cash Flow_Monthly'!$A51,'Pro Forma'!$A:$A,0),MATCH('Cash Flow_Monthly'!AK$2,'Pro Forma'!$1:$1,0))/12*IF(AK$3&gt;'Project Summary'!$G$7,0,1)</f>
        <v>1572.4800000000002</v>
      </c>
      <c r="AL51" s="1557">
        <f>'Pro Forma'!$M55*INDEX('Pro Forma'!$1:$1048576,MATCH('Cash Flow_Monthly'!$A51,'Pro Forma'!$A:$A,0),MATCH('Cash Flow_Monthly'!AL$2,'Pro Forma'!$1:$1,0))/12*IF(AL$3&gt;'Project Summary'!$G$7,0,1)</f>
        <v>1572.4800000000002</v>
      </c>
      <c r="AM51" s="1557">
        <f>'Pro Forma'!$M55*INDEX('Pro Forma'!$1:$1048576,MATCH('Cash Flow_Monthly'!$A51,'Pro Forma'!$A:$A,0),MATCH('Cash Flow_Monthly'!AM$2,'Pro Forma'!$1:$1,0))/12*IF(AM$3&gt;'Project Summary'!$G$7,0,1)</f>
        <v>1572.4800000000002</v>
      </c>
      <c r="AN51" s="1557">
        <f>'Pro Forma'!$M55*INDEX('Pro Forma'!$1:$1048576,MATCH('Cash Flow_Monthly'!$A51,'Pro Forma'!$A:$A,0),MATCH('Cash Flow_Monthly'!AN$2,'Pro Forma'!$1:$1,0))/12*IF(AN$3&gt;'Project Summary'!$G$7,0,1)</f>
        <v>1572.4800000000002</v>
      </c>
      <c r="AO51" s="1557">
        <f>'Pro Forma'!$M55*INDEX('Pro Forma'!$1:$1048576,MATCH('Cash Flow_Monthly'!$A51,'Pro Forma'!$A:$A,0),MATCH('Cash Flow_Monthly'!AO$2,'Pro Forma'!$1:$1,0))/12*IF(AO$3&gt;'Project Summary'!$G$7,0,1)</f>
        <v>1635.3792000000003</v>
      </c>
      <c r="AP51" s="1557">
        <f>'Pro Forma'!$M55*INDEX('Pro Forma'!$1:$1048576,MATCH('Cash Flow_Monthly'!$A51,'Pro Forma'!$A:$A,0),MATCH('Cash Flow_Monthly'!AP$2,'Pro Forma'!$1:$1,0))/12*IF(AP$3&gt;'Project Summary'!$G$7,0,1)</f>
        <v>1635.3792000000003</v>
      </c>
      <c r="AQ51" s="1557">
        <f>'Pro Forma'!$M55*INDEX('Pro Forma'!$1:$1048576,MATCH('Cash Flow_Monthly'!$A51,'Pro Forma'!$A:$A,0),MATCH('Cash Flow_Monthly'!AQ$2,'Pro Forma'!$1:$1,0))/12*IF(AQ$3&gt;'Project Summary'!$G$7,0,1)</f>
        <v>1635.3792000000003</v>
      </c>
      <c r="AR51" s="1557">
        <f>'Pro Forma'!$M55*INDEX('Pro Forma'!$1:$1048576,MATCH('Cash Flow_Monthly'!$A51,'Pro Forma'!$A:$A,0),MATCH('Cash Flow_Monthly'!AR$2,'Pro Forma'!$1:$1,0))/12*IF(AR$3&gt;'Project Summary'!$G$7,0,1)</f>
        <v>1635.3792000000003</v>
      </c>
      <c r="AS51" s="1557">
        <f>'Pro Forma'!$M55*INDEX('Pro Forma'!$1:$1048576,MATCH('Cash Flow_Monthly'!$A51,'Pro Forma'!$A:$A,0),MATCH('Cash Flow_Monthly'!AS$2,'Pro Forma'!$1:$1,0))/12*IF(AS$3&gt;'Project Summary'!$G$7,0,1)</f>
        <v>1635.3792000000003</v>
      </c>
      <c r="AT51" s="1557">
        <f>'Pro Forma'!$M55*INDEX('Pro Forma'!$1:$1048576,MATCH('Cash Flow_Monthly'!$A51,'Pro Forma'!$A:$A,0),MATCH('Cash Flow_Monthly'!AT$2,'Pro Forma'!$1:$1,0))/12*IF(AT$3&gt;'Project Summary'!$G$7,0,1)</f>
        <v>1635.3792000000003</v>
      </c>
      <c r="AU51" s="1557">
        <f>'Pro Forma'!$M55*INDEX('Pro Forma'!$1:$1048576,MATCH('Cash Flow_Monthly'!$A51,'Pro Forma'!$A:$A,0),MATCH('Cash Flow_Monthly'!AU$2,'Pro Forma'!$1:$1,0))/12*IF(AU$3&gt;'Project Summary'!$G$7,0,1)</f>
        <v>1635.3792000000003</v>
      </c>
      <c r="AV51" s="1557">
        <f>'Pro Forma'!$M55*INDEX('Pro Forma'!$1:$1048576,MATCH('Cash Flow_Monthly'!$A51,'Pro Forma'!$A:$A,0),MATCH('Cash Flow_Monthly'!AV$2,'Pro Forma'!$1:$1,0))/12*IF(AV$3&gt;'Project Summary'!$G$7,0,1)</f>
        <v>1635.3792000000003</v>
      </c>
      <c r="AW51" s="1557">
        <f>'Pro Forma'!$M55*INDEX('Pro Forma'!$1:$1048576,MATCH('Cash Flow_Monthly'!$A51,'Pro Forma'!$A:$A,0),MATCH('Cash Flow_Monthly'!AW$2,'Pro Forma'!$1:$1,0))/12*IF(AW$3&gt;'Project Summary'!$G$7,0,1)</f>
        <v>1635.3792000000003</v>
      </c>
      <c r="AX51" s="1557">
        <f>'Pro Forma'!$M55*INDEX('Pro Forma'!$1:$1048576,MATCH('Cash Flow_Monthly'!$A51,'Pro Forma'!$A:$A,0),MATCH('Cash Flow_Monthly'!AX$2,'Pro Forma'!$1:$1,0))/12*IF(AX$3&gt;'Project Summary'!$G$7,0,1)</f>
        <v>1635.3792000000003</v>
      </c>
      <c r="AY51" s="1557">
        <f>'Pro Forma'!$M55*INDEX('Pro Forma'!$1:$1048576,MATCH('Cash Flow_Monthly'!$A51,'Pro Forma'!$A:$A,0),MATCH('Cash Flow_Monthly'!AY$2,'Pro Forma'!$1:$1,0))/12*IF(AY$3&gt;'Project Summary'!$G$7,0,1)</f>
        <v>1635.3792000000003</v>
      </c>
      <c r="AZ51" s="1557">
        <f>'Pro Forma'!$M55*INDEX('Pro Forma'!$1:$1048576,MATCH('Cash Flow_Monthly'!$A51,'Pro Forma'!$A:$A,0),MATCH('Cash Flow_Monthly'!AZ$2,'Pro Forma'!$1:$1,0))/12*IF(AZ$3&gt;'Project Summary'!$G$7,0,1)</f>
        <v>1635.3792000000003</v>
      </c>
      <c r="BA51" s="1557">
        <f>'Pro Forma'!$M55*INDEX('Pro Forma'!$1:$1048576,MATCH('Cash Flow_Monthly'!$A51,'Pro Forma'!$A:$A,0),MATCH('Cash Flow_Monthly'!BA$2,'Pro Forma'!$1:$1,0))/12*IF(BA$3&gt;'Project Summary'!$G$7,0,1)</f>
        <v>1700.7943680000001</v>
      </c>
      <c r="BB51" s="1557">
        <f>'Pro Forma'!$M55*INDEX('Pro Forma'!$1:$1048576,MATCH('Cash Flow_Monthly'!$A51,'Pro Forma'!$A:$A,0),MATCH('Cash Flow_Monthly'!BB$2,'Pro Forma'!$1:$1,0))/12*IF(BB$3&gt;'Project Summary'!$G$7,0,1)</f>
        <v>1700.7943680000001</v>
      </c>
      <c r="BC51" s="1557">
        <f>'Pro Forma'!$M55*INDEX('Pro Forma'!$1:$1048576,MATCH('Cash Flow_Monthly'!$A51,'Pro Forma'!$A:$A,0),MATCH('Cash Flow_Monthly'!BC$2,'Pro Forma'!$1:$1,0))/12*IF(BC$3&gt;'Project Summary'!$G$7,0,1)</f>
        <v>1700.7943680000001</v>
      </c>
      <c r="BD51" s="1557">
        <f>'Pro Forma'!$M55*INDEX('Pro Forma'!$1:$1048576,MATCH('Cash Flow_Monthly'!$A51,'Pro Forma'!$A:$A,0),MATCH('Cash Flow_Monthly'!BD$2,'Pro Forma'!$1:$1,0))/12*IF(BD$3&gt;'Project Summary'!$G$7,0,1)</f>
        <v>1700.7943680000001</v>
      </c>
      <c r="BE51" s="1557">
        <f>'Pro Forma'!$M55*INDEX('Pro Forma'!$1:$1048576,MATCH('Cash Flow_Monthly'!$A51,'Pro Forma'!$A:$A,0),MATCH('Cash Flow_Monthly'!BE$2,'Pro Forma'!$1:$1,0))/12*IF(BE$3&gt;'Project Summary'!$G$7,0,1)</f>
        <v>1700.7943680000001</v>
      </c>
      <c r="BF51" s="1557">
        <f>'Pro Forma'!$M55*INDEX('Pro Forma'!$1:$1048576,MATCH('Cash Flow_Monthly'!$A51,'Pro Forma'!$A:$A,0),MATCH('Cash Flow_Monthly'!BF$2,'Pro Forma'!$1:$1,0))/12*IF(BF$3&gt;'Project Summary'!$G$7,0,1)</f>
        <v>1700.7943680000001</v>
      </c>
      <c r="BG51" s="1557">
        <f>'Pro Forma'!$M55*INDEX('Pro Forma'!$1:$1048576,MATCH('Cash Flow_Monthly'!$A51,'Pro Forma'!$A:$A,0),MATCH('Cash Flow_Monthly'!BG$2,'Pro Forma'!$1:$1,0))/12*IF(BG$3&gt;'Project Summary'!$G$7,0,1)</f>
        <v>1700.7943680000001</v>
      </c>
      <c r="BH51" s="1557">
        <f>'Pro Forma'!$M55*INDEX('Pro Forma'!$1:$1048576,MATCH('Cash Flow_Monthly'!$A51,'Pro Forma'!$A:$A,0),MATCH('Cash Flow_Monthly'!BH$2,'Pro Forma'!$1:$1,0))/12*IF(BH$3&gt;'Project Summary'!$G$7,0,1)</f>
        <v>1700.7943680000001</v>
      </c>
      <c r="BI51" s="1557">
        <f>'Pro Forma'!$M55*INDEX('Pro Forma'!$1:$1048576,MATCH('Cash Flow_Monthly'!$A51,'Pro Forma'!$A:$A,0),MATCH('Cash Flow_Monthly'!BI$2,'Pro Forma'!$1:$1,0))/12*IF(BI$3&gt;'Project Summary'!$G$7,0,1)</f>
        <v>1700.7943680000001</v>
      </c>
      <c r="BJ51" s="1557">
        <f>'Pro Forma'!$M55*INDEX('Pro Forma'!$1:$1048576,MATCH('Cash Flow_Monthly'!$A51,'Pro Forma'!$A:$A,0),MATCH('Cash Flow_Monthly'!BJ$2,'Pro Forma'!$1:$1,0))/12*IF(BJ$3&gt;'Project Summary'!$G$7,0,1)</f>
        <v>1700.7943680000001</v>
      </c>
      <c r="BK51" s="1557">
        <f>'Pro Forma'!$M55*INDEX('Pro Forma'!$1:$1048576,MATCH('Cash Flow_Monthly'!$A51,'Pro Forma'!$A:$A,0),MATCH('Cash Flow_Monthly'!BK$2,'Pro Forma'!$1:$1,0))/12*IF(BK$3&gt;'Project Summary'!$G$7,0,1)</f>
        <v>1700.7943680000001</v>
      </c>
      <c r="BL51" s="1557">
        <f>'Pro Forma'!$M55*INDEX('Pro Forma'!$1:$1048576,MATCH('Cash Flow_Monthly'!$A51,'Pro Forma'!$A:$A,0),MATCH('Cash Flow_Monthly'!BL$2,'Pro Forma'!$1:$1,0))/12*IF(BL$3&gt;'Project Summary'!$G$7,0,1)</f>
        <v>1700.7943680000001</v>
      </c>
      <c r="BM51" s="1557">
        <f>'Pro Forma'!$M55*INDEX('Pro Forma'!$1:$1048576,MATCH('Cash Flow_Monthly'!$A51,'Pro Forma'!$A:$A,0),MATCH('Cash Flow_Monthly'!BM$2,'Pro Forma'!$1:$1,0))/12*IF(BM$3&gt;'Project Summary'!$G$7,0,1)</f>
        <v>1768.8261427200005</v>
      </c>
      <c r="BN51" s="1557">
        <f>'Pro Forma'!$M55*INDEX('Pro Forma'!$1:$1048576,MATCH('Cash Flow_Monthly'!$A51,'Pro Forma'!$A:$A,0),MATCH('Cash Flow_Monthly'!BN$2,'Pro Forma'!$1:$1,0))/12*IF(BN$3&gt;'Project Summary'!$G$7,0,1)</f>
        <v>1768.8261427200005</v>
      </c>
      <c r="BO51" s="1557">
        <f>'Pro Forma'!$M55*INDEX('Pro Forma'!$1:$1048576,MATCH('Cash Flow_Monthly'!$A51,'Pro Forma'!$A:$A,0),MATCH('Cash Flow_Monthly'!BO$2,'Pro Forma'!$1:$1,0))/12*IF(BO$3&gt;'Project Summary'!$G$7,0,1)</f>
        <v>1768.8261427200005</v>
      </c>
      <c r="BP51" s="1557">
        <f>'Pro Forma'!$M55*INDEX('Pro Forma'!$1:$1048576,MATCH('Cash Flow_Monthly'!$A51,'Pro Forma'!$A:$A,0),MATCH('Cash Flow_Monthly'!BP$2,'Pro Forma'!$1:$1,0))/12*IF(BP$3&gt;'Project Summary'!$G$7,0,1)</f>
        <v>1768.8261427200005</v>
      </c>
      <c r="BQ51" s="1557">
        <f>'Pro Forma'!$M55*INDEX('Pro Forma'!$1:$1048576,MATCH('Cash Flow_Monthly'!$A51,'Pro Forma'!$A:$A,0),MATCH('Cash Flow_Monthly'!BQ$2,'Pro Forma'!$1:$1,0))/12*IF(BQ$3&gt;'Project Summary'!$G$7,0,1)</f>
        <v>1768.8261427200005</v>
      </c>
      <c r="BR51" s="1557">
        <f>'Pro Forma'!$M55*INDEX('Pro Forma'!$1:$1048576,MATCH('Cash Flow_Monthly'!$A51,'Pro Forma'!$A:$A,0),MATCH('Cash Flow_Monthly'!BR$2,'Pro Forma'!$1:$1,0))/12*IF(BR$3&gt;'Project Summary'!$G$7,0,1)</f>
        <v>1768.8261427200005</v>
      </c>
      <c r="BS51" s="1557">
        <f>'Pro Forma'!$M55*INDEX('Pro Forma'!$1:$1048576,MATCH('Cash Flow_Monthly'!$A51,'Pro Forma'!$A:$A,0),MATCH('Cash Flow_Monthly'!BS$2,'Pro Forma'!$1:$1,0))/12*IF(BS$3&gt;'Project Summary'!$G$7,0,1)</f>
        <v>1768.8261427200005</v>
      </c>
      <c r="BT51" s="1557">
        <f>'Pro Forma'!$M55*INDEX('Pro Forma'!$1:$1048576,MATCH('Cash Flow_Monthly'!$A51,'Pro Forma'!$A:$A,0),MATCH('Cash Flow_Monthly'!BT$2,'Pro Forma'!$1:$1,0))/12*IF(BT$3&gt;'Project Summary'!$G$7,0,1)</f>
        <v>1768.8261427200005</v>
      </c>
      <c r="BU51" s="1557">
        <f>'Pro Forma'!$M55*INDEX('Pro Forma'!$1:$1048576,MATCH('Cash Flow_Monthly'!$A51,'Pro Forma'!$A:$A,0),MATCH('Cash Flow_Monthly'!BU$2,'Pro Forma'!$1:$1,0))/12*IF(BU$3&gt;'Project Summary'!$G$7,0,1)</f>
        <v>1768.8261427200005</v>
      </c>
      <c r="BV51" s="1557">
        <f>'Pro Forma'!$M55*INDEX('Pro Forma'!$1:$1048576,MATCH('Cash Flow_Monthly'!$A51,'Pro Forma'!$A:$A,0),MATCH('Cash Flow_Monthly'!BV$2,'Pro Forma'!$1:$1,0))/12*IF(BV$3&gt;'Project Summary'!$G$7,0,1)</f>
        <v>1768.8261427200005</v>
      </c>
      <c r="BW51" s="1557">
        <f>'Pro Forma'!$M55*INDEX('Pro Forma'!$1:$1048576,MATCH('Cash Flow_Monthly'!$A51,'Pro Forma'!$A:$A,0),MATCH('Cash Flow_Monthly'!BW$2,'Pro Forma'!$1:$1,0))/12*IF(BW$3&gt;'Project Summary'!$G$7,0,1)</f>
        <v>1768.8261427200005</v>
      </c>
      <c r="BX51" s="1557">
        <f>'Pro Forma'!$M55*INDEX('Pro Forma'!$1:$1048576,MATCH('Cash Flow_Monthly'!$A51,'Pro Forma'!$A:$A,0),MATCH('Cash Flow_Monthly'!BX$2,'Pro Forma'!$1:$1,0))/12*IF(BX$3&gt;'Project Summary'!$G$7,0,1)</f>
        <v>1768.8261427200005</v>
      </c>
      <c r="BY51" s="1557">
        <f>'Pro Forma'!$M55*INDEX('Pro Forma'!$1:$1048576,MATCH('Cash Flow_Monthly'!$A51,'Pro Forma'!$A:$A,0),MATCH('Cash Flow_Monthly'!BY$2,'Pro Forma'!$1:$1,0))/12*IF(BY$3&gt;'Project Summary'!$G$7,0,1)</f>
        <v>1839.5791884288003</v>
      </c>
      <c r="BZ51" s="1557">
        <f>'Pro Forma'!$M55*INDEX('Pro Forma'!$1:$1048576,MATCH('Cash Flow_Monthly'!$A51,'Pro Forma'!$A:$A,0),MATCH('Cash Flow_Monthly'!BZ$2,'Pro Forma'!$1:$1,0))/12*IF(BZ$3&gt;'Project Summary'!$G$7,0,1)</f>
        <v>1839.5791884288003</v>
      </c>
      <c r="CA51" s="1557">
        <f>'Pro Forma'!$M55*INDEX('Pro Forma'!$1:$1048576,MATCH('Cash Flow_Monthly'!$A51,'Pro Forma'!$A:$A,0),MATCH('Cash Flow_Monthly'!CA$2,'Pro Forma'!$1:$1,0))/12*IF(CA$3&gt;'Project Summary'!$G$7,0,1)</f>
        <v>1839.5791884288003</v>
      </c>
      <c r="CB51" s="1557">
        <f>'Pro Forma'!$M55*INDEX('Pro Forma'!$1:$1048576,MATCH('Cash Flow_Monthly'!$A51,'Pro Forma'!$A:$A,0),MATCH('Cash Flow_Monthly'!CB$2,'Pro Forma'!$1:$1,0))/12*IF(CB$3&gt;'Project Summary'!$G$7,0,1)</f>
        <v>1839.5791884288003</v>
      </c>
      <c r="CC51" s="1557">
        <f>'Pro Forma'!$M55*INDEX('Pro Forma'!$1:$1048576,MATCH('Cash Flow_Monthly'!$A51,'Pro Forma'!$A:$A,0),MATCH('Cash Flow_Monthly'!CC$2,'Pro Forma'!$1:$1,0))/12*IF(CC$3&gt;'Project Summary'!$G$7,0,1)</f>
        <v>1839.5791884288003</v>
      </c>
      <c r="CD51" s="1557">
        <f>'Pro Forma'!$M55*INDEX('Pro Forma'!$1:$1048576,MATCH('Cash Flow_Monthly'!$A51,'Pro Forma'!$A:$A,0),MATCH('Cash Flow_Monthly'!CD$2,'Pro Forma'!$1:$1,0))/12*IF(CD$3&gt;'Project Summary'!$G$7,0,1)</f>
        <v>1839.5791884288003</v>
      </c>
      <c r="CE51" s="1557">
        <f>'Pro Forma'!$M55*INDEX('Pro Forma'!$1:$1048576,MATCH('Cash Flow_Monthly'!$A51,'Pro Forma'!$A:$A,0),MATCH('Cash Flow_Monthly'!CE$2,'Pro Forma'!$1:$1,0))/12*IF(CE$3&gt;'Project Summary'!$G$7,0,1)</f>
        <v>1839.5791884288003</v>
      </c>
      <c r="CF51" s="1557">
        <f>'Pro Forma'!$M55*INDEX('Pro Forma'!$1:$1048576,MATCH('Cash Flow_Monthly'!$A51,'Pro Forma'!$A:$A,0),MATCH('Cash Flow_Monthly'!CF$2,'Pro Forma'!$1:$1,0))/12*IF(CF$3&gt;'Project Summary'!$G$7,0,1)</f>
        <v>1839.5791884288003</v>
      </c>
      <c r="CG51" s="1557">
        <f>'Pro Forma'!$M55*INDEX('Pro Forma'!$1:$1048576,MATCH('Cash Flow_Monthly'!$A51,'Pro Forma'!$A:$A,0),MATCH('Cash Flow_Monthly'!CG$2,'Pro Forma'!$1:$1,0))/12*IF(CG$3&gt;'Project Summary'!$G$7,0,1)</f>
        <v>1839.5791884288003</v>
      </c>
      <c r="CH51" s="1557">
        <f>'Pro Forma'!$M55*INDEX('Pro Forma'!$1:$1048576,MATCH('Cash Flow_Monthly'!$A51,'Pro Forma'!$A:$A,0),MATCH('Cash Flow_Monthly'!CH$2,'Pro Forma'!$1:$1,0))/12*IF(CH$3&gt;'Project Summary'!$G$7,0,1)</f>
        <v>1839.5791884288003</v>
      </c>
      <c r="CI51" s="1557">
        <f>'Pro Forma'!$M55*INDEX('Pro Forma'!$1:$1048576,MATCH('Cash Flow_Monthly'!$A51,'Pro Forma'!$A:$A,0),MATCH('Cash Flow_Monthly'!CI$2,'Pro Forma'!$1:$1,0))/12*IF(CI$3&gt;'Project Summary'!$G$7,0,1)</f>
        <v>1839.5791884288003</v>
      </c>
      <c r="CJ51" s="1557">
        <f>'Pro Forma'!$M55*INDEX('Pro Forma'!$1:$1048576,MATCH('Cash Flow_Monthly'!$A51,'Pro Forma'!$A:$A,0),MATCH('Cash Flow_Monthly'!CJ$2,'Pro Forma'!$1:$1,0))/12*IF(CJ$3&gt;'Project Summary'!$G$7,0,1)</f>
        <v>1839.5791884288003</v>
      </c>
      <c r="CK51" s="1557">
        <f>'Pro Forma'!$M55*INDEX('Pro Forma'!$1:$1048576,MATCH('Cash Flow_Monthly'!$A51,'Pro Forma'!$A:$A,0),MATCH('Cash Flow_Monthly'!CK$2,'Pro Forma'!$1:$1,0))/12*IF(CK$3&gt;'Project Summary'!$G$7,0,1)</f>
        <v>0</v>
      </c>
      <c r="CL51" s="1557">
        <f>'Pro Forma'!$M55*INDEX('Pro Forma'!$1:$1048576,MATCH('Cash Flow_Monthly'!$A51,'Pro Forma'!$A:$A,0),MATCH('Cash Flow_Monthly'!CL$2,'Pro Forma'!$1:$1,0))/12*IF(CL$3&gt;'Project Summary'!$G$7,0,1)</f>
        <v>0</v>
      </c>
      <c r="CM51" s="1557">
        <f>'Pro Forma'!$M55*INDEX('Pro Forma'!$1:$1048576,MATCH('Cash Flow_Monthly'!$A51,'Pro Forma'!$A:$A,0),MATCH('Cash Flow_Monthly'!CM$2,'Pro Forma'!$1:$1,0))/12*IF(CM$3&gt;'Project Summary'!$G$7,0,1)</f>
        <v>0</v>
      </c>
      <c r="CN51" s="1557">
        <f>'Pro Forma'!$M55*INDEX('Pro Forma'!$1:$1048576,MATCH('Cash Flow_Monthly'!$A51,'Pro Forma'!$A:$A,0),MATCH('Cash Flow_Monthly'!CN$2,'Pro Forma'!$1:$1,0))/12*IF(CN$3&gt;'Project Summary'!$G$7,0,1)</f>
        <v>0</v>
      </c>
      <c r="CO51" s="1557">
        <f>'Pro Forma'!$M55*INDEX('Pro Forma'!$1:$1048576,MATCH('Cash Flow_Monthly'!$A51,'Pro Forma'!$A:$A,0),MATCH('Cash Flow_Monthly'!CO$2,'Pro Forma'!$1:$1,0))/12*IF(CO$3&gt;'Project Summary'!$G$7,0,1)</f>
        <v>0</v>
      </c>
      <c r="CP51" s="1557">
        <f>'Pro Forma'!$M55*INDEX('Pro Forma'!$1:$1048576,MATCH('Cash Flow_Monthly'!$A51,'Pro Forma'!$A:$A,0),MATCH('Cash Flow_Monthly'!CP$2,'Pro Forma'!$1:$1,0))/12*IF(CP$3&gt;'Project Summary'!$G$7,0,1)</f>
        <v>0</v>
      </c>
      <c r="CQ51" s="1557">
        <f>'Pro Forma'!$M55*INDEX('Pro Forma'!$1:$1048576,MATCH('Cash Flow_Monthly'!$A51,'Pro Forma'!$A:$A,0),MATCH('Cash Flow_Monthly'!CQ$2,'Pro Forma'!$1:$1,0))/12*IF(CQ$3&gt;'Project Summary'!$G$7,0,1)</f>
        <v>0</v>
      </c>
      <c r="CR51" s="1557">
        <f>'Pro Forma'!$M55*INDEX('Pro Forma'!$1:$1048576,MATCH('Cash Flow_Monthly'!$A51,'Pro Forma'!$A:$A,0),MATCH('Cash Flow_Monthly'!CR$2,'Pro Forma'!$1:$1,0))/12*IF(CR$3&gt;'Project Summary'!$G$7,0,1)</f>
        <v>0</v>
      </c>
      <c r="CS51" s="1557">
        <f>'Pro Forma'!$M55*INDEX('Pro Forma'!$1:$1048576,MATCH('Cash Flow_Monthly'!$A51,'Pro Forma'!$A:$A,0),MATCH('Cash Flow_Monthly'!CS$2,'Pro Forma'!$1:$1,0))/12*IF(CS$3&gt;'Project Summary'!$G$7,0,1)</f>
        <v>0</v>
      </c>
      <c r="CT51" s="1557">
        <f>'Pro Forma'!$M55*INDEX('Pro Forma'!$1:$1048576,MATCH('Cash Flow_Monthly'!$A51,'Pro Forma'!$A:$A,0),MATCH('Cash Flow_Monthly'!CT$2,'Pro Forma'!$1:$1,0))/12*IF(CT$3&gt;'Project Summary'!$G$7,0,1)</f>
        <v>0</v>
      </c>
      <c r="CU51" s="1557">
        <f>'Pro Forma'!$M55*INDEX('Pro Forma'!$1:$1048576,MATCH('Cash Flow_Monthly'!$A51,'Pro Forma'!$A:$A,0),MATCH('Cash Flow_Monthly'!CU$2,'Pro Forma'!$1:$1,0))/12*IF(CU$3&gt;'Project Summary'!$G$7,0,1)</f>
        <v>0</v>
      </c>
      <c r="CV51" s="1557">
        <f>'Pro Forma'!$M55*INDEX('Pro Forma'!$1:$1048576,MATCH('Cash Flow_Monthly'!$A51,'Pro Forma'!$A:$A,0),MATCH('Cash Flow_Monthly'!CV$2,'Pro Forma'!$1:$1,0))/12*IF(CV$3&gt;'Project Summary'!$G$7,0,1)</f>
        <v>0</v>
      </c>
      <c r="CW51" s="1557">
        <f>'Pro Forma'!$M55*INDEX('Pro Forma'!$1:$1048576,MATCH('Cash Flow_Monthly'!$A51,'Pro Forma'!$A:$A,0),MATCH('Cash Flow_Monthly'!CW$2,'Pro Forma'!$1:$1,0))/12*IF(CW$3&gt;'Project Summary'!$G$7,0,1)</f>
        <v>0</v>
      </c>
      <c r="CX51" s="1557">
        <f>'Pro Forma'!$M55*INDEX('Pro Forma'!$1:$1048576,MATCH('Cash Flow_Monthly'!$A51,'Pro Forma'!$A:$A,0),MATCH('Cash Flow_Monthly'!CX$2,'Pro Forma'!$1:$1,0))/12*IF(CX$3&gt;'Project Summary'!$G$7,0,1)</f>
        <v>0</v>
      </c>
      <c r="CY51" s="1557">
        <f>'Pro Forma'!$M55*INDEX('Pro Forma'!$1:$1048576,MATCH('Cash Flow_Monthly'!$A51,'Pro Forma'!$A:$A,0),MATCH('Cash Flow_Monthly'!CY$2,'Pro Forma'!$1:$1,0))/12*IF(CY$3&gt;'Project Summary'!$G$7,0,1)</f>
        <v>0</v>
      </c>
      <c r="CZ51" s="1557">
        <f>'Pro Forma'!$M55*INDEX('Pro Forma'!$1:$1048576,MATCH('Cash Flow_Monthly'!$A51,'Pro Forma'!$A:$A,0),MATCH('Cash Flow_Monthly'!CZ$2,'Pro Forma'!$1:$1,0))/12*IF(CZ$3&gt;'Project Summary'!$G$7,0,1)</f>
        <v>0</v>
      </c>
      <c r="DA51" s="1557">
        <f>'Pro Forma'!$M55*INDEX('Pro Forma'!$1:$1048576,MATCH('Cash Flow_Monthly'!$A51,'Pro Forma'!$A:$A,0),MATCH('Cash Flow_Monthly'!DA$2,'Pro Forma'!$1:$1,0))/12*IF(DA$3&gt;'Project Summary'!$G$7,0,1)</f>
        <v>0</v>
      </c>
      <c r="DB51" s="1557">
        <f>'Pro Forma'!$M55*INDEX('Pro Forma'!$1:$1048576,MATCH('Cash Flow_Monthly'!$A51,'Pro Forma'!$A:$A,0),MATCH('Cash Flow_Monthly'!DB$2,'Pro Forma'!$1:$1,0))/12*IF(DB$3&gt;'Project Summary'!$G$7,0,1)</f>
        <v>0</v>
      </c>
      <c r="DC51" s="1557">
        <f>'Pro Forma'!$M55*INDEX('Pro Forma'!$1:$1048576,MATCH('Cash Flow_Monthly'!$A51,'Pro Forma'!$A:$A,0),MATCH('Cash Flow_Monthly'!DC$2,'Pro Forma'!$1:$1,0))/12*IF(DC$3&gt;'Project Summary'!$G$7,0,1)</f>
        <v>0</v>
      </c>
      <c r="DD51" s="1557">
        <f>'Pro Forma'!$M55*INDEX('Pro Forma'!$1:$1048576,MATCH('Cash Flow_Monthly'!$A51,'Pro Forma'!$A:$A,0),MATCH('Cash Flow_Monthly'!DD$2,'Pro Forma'!$1:$1,0))/12*IF(DD$3&gt;'Project Summary'!$G$7,0,1)</f>
        <v>0</v>
      </c>
      <c r="DE51" s="1557">
        <f>'Pro Forma'!$M55*INDEX('Pro Forma'!$1:$1048576,MATCH('Cash Flow_Monthly'!$A51,'Pro Forma'!$A:$A,0),MATCH('Cash Flow_Monthly'!DE$2,'Pro Forma'!$1:$1,0))/12*IF(DE$3&gt;'Project Summary'!$G$7,0,1)</f>
        <v>0</v>
      </c>
      <c r="DF51" s="1557">
        <f>'Pro Forma'!$M55*INDEX('Pro Forma'!$1:$1048576,MATCH('Cash Flow_Monthly'!$A51,'Pro Forma'!$A:$A,0),MATCH('Cash Flow_Monthly'!DF$2,'Pro Forma'!$1:$1,0))/12*IF(DF$3&gt;'Project Summary'!$G$7,0,1)</f>
        <v>0</v>
      </c>
      <c r="DG51" s="1557">
        <f>'Pro Forma'!$M55*INDEX('Pro Forma'!$1:$1048576,MATCH('Cash Flow_Monthly'!$A51,'Pro Forma'!$A:$A,0),MATCH('Cash Flow_Monthly'!DG$2,'Pro Forma'!$1:$1,0))/12*IF(DG$3&gt;'Project Summary'!$G$7,0,1)</f>
        <v>0</v>
      </c>
      <c r="DH51" s="1557">
        <f>'Pro Forma'!$M55*INDEX('Pro Forma'!$1:$1048576,MATCH('Cash Flow_Monthly'!$A51,'Pro Forma'!$A:$A,0),MATCH('Cash Flow_Monthly'!DH$2,'Pro Forma'!$1:$1,0))/12*IF(DH$3&gt;'Project Summary'!$G$7,0,1)</f>
        <v>0</v>
      </c>
      <c r="DI51" s="1557">
        <f>'Pro Forma'!$M55*INDEX('Pro Forma'!$1:$1048576,MATCH('Cash Flow_Monthly'!$A51,'Pro Forma'!$A:$A,0),MATCH('Cash Flow_Monthly'!DI$2,'Pro Forma'!$1:$1,0))/12*IF(DI$3&gt;'Project Summary'!$G$7,0,1)</f>
        <v>0</v>
      </c>
      <c r="DJ51" s="1557">
        <f>'Pro Forma'!$M55*INDEX('Pro Forma'!$1:$1048576,MATCH('Cash Flow_Monthly'!$A51,'Pro Forma'!$A:$A,0),MATCH('Cash Flow_Monthly'!DJ$2,'Pro Forma'!$1:$1,0))/12*IF(DJ$3&gt;'Project Summary'!$G$7,0,1)</f>
        <v>0</v>
      </c>
      <c r="DK51" s="1557">
        <f>'Pro Forma'!$M55*INDEX('Pro Forma'!$1:$1048576,MATCH('Cash Flow_Monthly'!$A51,'Pro Forma'!$A:$A,0),MATCH('Cash Flow_Monthly'!DK$2,'Pro Forma'!$1:$1,0))/12*IF(DK$3&gt;'Project Summary'!$G$7,0,1)</f>
        <v>0</v>
      </c>
      <c r="DL51" s="1557">
        <f>'Pro Forma'!$M55*INDEX('Pro Forma'!$1:$1048576,MATCH('Cash Flow_Monthly'!$A51,'Pro Forma'!$A:$A,0),MATCH('Cash Flow_Monthly'!DL$2,'Pro Forma'!$1:$1,0))/12*IF(DL$3&gt;'Project Summary'!$G$7,0,1)</f>
        <v>0</v>
      </c>
      <c r="DM51" s="1557">
        <f>'Pro Forma'!$M55*INDEX('Pro Forma'!$1:$1048576,MATCH('Cash Flow_Monthly'!$A51,'Pro Forma'!$A:$A,0),MATCH('Cash Flow_Monthly'!DM$2,'Pro Forma'!$1:$1,0))/12*IF(DM$3&gt;'Project Summary'!$G$7,0,1)</f>
        <v>0</v>
      </c>
      <c r="DN51" s="1557">
        <f>'Pro Forma'!$M55*INDEX('Pro Forma'!$1:$1048576,MATCH('Cash Flow_Monthly'!$A51,'Pro Forma'!$A:$A,0),MATCH('Cash Flow_Monthly'!DN$2,'Pro Forma'!$1:$1,0))/12*IF(DN$3&gt;'Project Summary'!$G$7,0,1)</f>
        <v>0</v>
      </c>
      <c r="DO51" s="1557">
        <f>'Pro Forma'!$M55*INDEX('Pro Forma'!$1:$1048576,MATCH('Cash Flow_Monthly'!$A51,'Pro Forma'!$A:$A,0),MATCH('Cash Flow_Monthly'!DO$2,'Pro Forma'!$1:$1,0))/12*IF(DO$3&gt;'Project Summary'!$G$7,0,1)</f>
        <v>0</v>
      </c>
      <c r="DP51" s="1557">
        <f>'Pro Forma'!$M55*INDEX('Pro Forma'!$1:$1048576,MATCH('Cash Flow_Monthly'!$A51,'Pro Forma'!$A:$A,0),MATCH('Cash Flow_Monthly'!DP$2,'Pro Forma'!$1:$1,0))/12*IF(DP$3&gt;'Project Summary'!$G$7,0,1)</f>
        <v>0</v>
      </c>
      <c r="DQ51" s="1557">
        <f>'Pro Forma'!$M55*INDEX('Pro Forma'!$1:$1048576,MATCH('Cash Flow_Monthly'!$A51,'Pro Forma'!$A:$A,0),MATCH('Cash Flow_Monthly'!DQ$2,'Pro Forma'!$1:$1,0))/12*IF(DQ$3&gt;'Project Summary'!$G$7,0,1)</f>
        <v>0</v>
      </c>
      <c r="DR51" s="1557">
        <f>'Pro Forma'!$M55*INDEX('Pro Forma'!$1:$1048576,MATCH('Cash Flow_Monthly'!$A51,'Pro Forma'!$A:$A,0),MATCH('Cash Flow_Monthly'!DR$2,'Pro Forma'!$1:$1,0))/12*IF(DR$3&gt;'Project Summary'!$G$7,0,1)</f>
        <v>0</v>
      </c>
      <c r="DS51" s="1557">
        <f>'Pro Forma'!$M55*INDEX('Pro Forma'!$1:$1048576,MATCH('Cash Flow_Monthly'!$A51,'Pro Forma'!$A:$A,0),MATCH('Cash Flow_Monthly'!DS$2,'Pro Forma'!$1:$1,0))/12*IF(DS$3&gt;'Project Summary'!$G$7,0,1)</f>
        <v>0</v>
      </c>
      <c r="DT51" s="1557">
        <f>'Pro Forma'!$M55*INDEX('Pro Forma'!$1:$1048576,MATCH('Cash Flow_Monthly'!$A51,'Pro Forma'!$A:$A,0),MATCH('Cash Flow_Monthly'!DT$2,'Pro Forma'!$1:$1,0))/12*IF(DT$3&gt;'Project Summary'!$G$7,0,1)</f>
        <v>0</v>
      </c>
      <c r="DU51" s="1561"/>
    </row>
    <row r="52" spans="1:125" s="1562" customFormat="1">
      <c r="A52" s="1560" t="str">
        <f>'Pro Forma'!A56</f>
        <v>"  "</v>
      </c>
      <c r="B52" s="1555"/>
      <c r="C52" s="1555"/>
      <c r="D52" s="1555"/>
      <c r="E52" s="1557">
        <f>'Pro Forma'!$M56*INDEX('Pro Forma'!$1:$1048576,MATCH('Cash Flow_Monthly'!$A52,'Pro Forma'!$A:$A,0),MATCH('Cash Flow_Monthly'!E$2,'Pro Forma'!$1:$1,0))/12*IF(E$3&gt;'Project Summary'!$G$7,0,1)</f>
        <v>0</v>
      </c>
      <c r="F52" s="1557">
        <f>'Pro Forma'!$M56*INDEX('Pro Forma'!$1:$1048576,MATCH('Cash Flow_Monthly'!$A52,'Pro Forma'!$A:$A,0),MATCH('Cash Flow_Monthly'!F$2,'Pro Forma'!$1:$1,0))/12*IF(F$3&gt;'Project Summary'!$G$7,0,1)</f>
        <v>0</v>
      </c>
      <c r="G52" s="1557">
        <f>'Pro Forma'!$M56*INDEX('Pro Forma'!$1:$1048576,MATCH('Cash Flow_Monthly'!$A52,'Pro Forma'!$A:$A,0),MATCH('Cash Flow_Monthly'!G$2,'Pro Forma'!$1:$1,0))/12*IF(G$3&gt;'Project Summary'!$G$7,0,1)</f>
        <v>0</v>
      </c>
      <c r="H52" s="1557">
        <f>'Pro Forma'!$M56*INDEX('Pro Forma'!$1:$1048576,MATCH('Cash Flow_Monthly'!$A52,'Pro Forma'!$A:$A,0),MATCH('Cash Flow_Monthly'!H$2,'Pro Forma'!$1:$1,0))/12*IF(H$3&gt;'Project Summary'!$G$7,0,1)</f>
        <v>0</v>
      </c>
      <c r="I52" s="1557">
        <f>'Pro Forma'!$M56*INDEX('Pro Forma'!$1:$1048576,MATCH('Cash Flow_Monthly'!$A52,'Pro Forma'!$A:$A,0),MATCH('Cash Flow_Monthly'!I$2,'Pro Forma'!$1:$1,0))/12*IF(I$3&gt;'Project Summary'!$G$7,0,1)</f>
        <v>0</v>
      </c>
      <c r="J52" s="1557">
        <f>'Pro Forma'!$M56*INDEX('Pro Forma'!$1:$1048576,MATCH('Cash Flow_Monthly'!$A52,'Pro Forma'!$A:$A,0),MATCH('Cash Flow_Monthly'!J$2,'Pro Forma'!$1:$1,0))/12*IF(J$3&gt;'Project Summary'!$G$7,0,1)</f>
        <v>0</v>
      </c>
      <c r="K52" s="1557">
        <f>'Pro Forma'!$M56*INDEX('Pro Forma'!$1:$1048576,MATCH('Cash Flow_Monthly'!$A52,'Pro Forma'!$A:$A,0),MATCH('Cash Flow_Monthly'!K$2,'Pro Forma'!$1:$1,0))/12*IF(K$3&gt;'Project Summary'!$G$7,0,1)</f>
        <v>0</v>
      </c>
      <c r="L52" s="1557">
        <f>'Pro Forma'!$M56*INDEX('Pro Forma'!$1:$1048576,MATCH('Cash Flow_Monthly'!$A52,'Pro Forma'!$A:$A,0),MATCH('Cash Flow_Monthly'!L$2,'Pro Forma'!$1:$1,0))/12*IF(L$3&gt;'Project Summary'!$G$7,0,1)</f>
        <v>0</v>
      </c>
      <c r="M52" s="1557">
        <f>'Pro Forma'!$M56*INDEX('Pro Forma'!$1:$1048576,MATCH('Cash Flow_Monthly'!$A52,'Pro Forma'!$A:$A,0),MATCH('Cash Flow_Monthly'!M$2,'Pro Forma'!$1:$1,0))/12*IF(M$3&gt;'Project Summary'!$G$7,0,1)</f>
        <v>0</v>
      </c>
      <c r="N52" s="1557">
        <f>'Pro Forma'!$M56*INDEX('Pro Forma'!$1:$1048576,MATCH('Cash Flow_Monthly'!$A52,'Pro Forma'!$A:$A,0),MATCH('Cash Flow_Monthly'!N$2,'Pro Forma'!$1:$1,0))/12*IF(N$3&gt;'Project Summary'!$G$7,0,1)</f>
        <v>0</v>
      </c>
      <c r="O52" s="1557">
        <f>'Pro Forma'!$M56*INDEX('Pro Forma'!$1:$1048576,MATCH('Cash Flow_Monthly'!$A52,'Pro Forma'!$A:$A,0),MATCH('Cash Flow_Monthly'!O$2,'Pro Forma'!$1:$1,0))/12*IF(O$3&gt;'Project Summary'!$G$7,0,1)</f>
        <v>0</v>
      </c>
      <c r="P52" s="1557">
        <f>'Pro Forma'!$M56*INDEX('Pro Forma'!$1:$1048576,MATCH('Cash Flow_Monthly'!$A52,'Pro Forma'!$A:$A,0),MATCH('Cash Flow_Monthly'!P$2,'Pro Forma'!$1:$1,0))/12*IF(P$3&gt;'Project Summary'!$G$7,0,1)</f>
        <v>0</v>
      </c>
      <c r="Q52" s="1557">
        <f>'Pro Forma'!$M56*INDEX('Pro Forma'!$1:$1048576,MATCH('Cash Flow_Monthly'!$A52,'Pro Forma'!$A:$A,0),MATCH('Cash Flow_Monthly'!Q$2,'Pro Forma'!$1:$1,0))/12*IF(Q$3&gt;'Project Summary'!$G$7,0,1)</f>
        <v>0</v>
      </c>
      <c r="R52" s="1557">
        <f>'Pro Forma'!$M56*INDEX('Pro Forma'!$1:$1048576,MATCH('Cash Flow_Monthly'!$A52,'Pro Forma'!$A:$A,0),MATCH('Cash Flow_Monthly'!R$2,'Pro Forma'!$1:$1,0))/12*IF(R$3&gt;'Project Summary'!$G$7,0,1)</f>
        <v>0</v>
      </c>
      <c r="S52" s="1557">
        <f>'Pro Forma'!$M56*INDEX('Pro Forma'!$1:$1048576,MATCH('Cash Flow_Monthly'!$A52,'Pro Forma'!$A:$A,0),MATCH('Cash Flow_Monthly'!S$2,'Pro Forma'!$1:$1,0))/12*IF(S$3&gt;'Project Summary'!$G$7,0,1)</f>
        <v>0</v>
      </c>
      <c r="T52" s="1557">
        <f>'Pro Forma'!$M56*INDEX('Pro Forma'!$1:$1048576,MATCH('Cash Flow_Monthly'!$A52,'Pro Forma'!$A:$A,0),MATCH('Cash Flow_Monthly'!T$2,'Pro Forma'!$1:$1,0))/12*IF(T$3&gt;'Project Summary'!$G$7,0,1)</f>
        <v>0</v>
      </c>
      <c r="U52" s="1557">
        <f>'Pro Forma'!$M56*INDEX('Pro Forma'!$1:$1048576,MATCH('Cash Flow_Monthly'!$A52,'Pro Forma'!$A:$A,0),MATCH('Cash Flow_Monthly'!U$2,'Pro Forma'!$1:$1,0))/12*IF(U$3&gt;'Project Summary'!$G$7,0,1)</f>
        <v>0</v>
      </c>
      <c r="V52" s="1557">
        <f>'Pro Forma'!$M56*INDEX('Pro Forma'!$1:$1048576,MATCH('Cash Flow_Monthly'!$A52,'Pro Forma'!$A:$A,0),MATCH('Cash Flow_Monthly'!V$2,'Pro Forma'!$1:$1,0))/12*IF(V$3&gt;'Project Summary'!$G$7,0,1)</f>
        <v>0</v>
      </c>
      <c r="W52" s="1557">
        <f>'Pro Forma'!$M56*INDEX('Pro Forma'!$1:$1048576,MATCH('Cash Flow_Monthly'!$A52,'Pro Forma'!$A:$A,0),MATCH('Cash Flow_Monthly'!W$2,'Pro Forma'!$1:$1,0))/12*IF(W$3&gt;'Project Summary'!$G$7,0,1)</f>
        <v>0</v>
      </c>
      <c r="X52" s="1557">
        <f>'Pro Forma'!$M56*INDEX('Pro Forma'!$1:$1048576,MATCH('Cash Flow_Monthly'!$A52,'Pro Forma'!$A:$A,0),MATCH('Cash Flow_Monthly'!X$2,'Pro Forma'!$1:$1,0))/12*IF(X$3&gt;'Project Summary'!$G$7,0,1)</f>
        <v>0</v>
      </c>
      <c r="Y52" s="1557">
        <f>'Pro Forma'!$M56*INDEX('Pro Forma'!$1:$1048576,MATCH('Cash Flow_Monthly'!$A52,'Pro Forma'!$A:$A,0),MATCH('Cash Flow_Monthly'!Y$2,'Pro Forma'!$1:$1,0))/12*IF(Y$3&gt;'Project Summary'!$G$7,0,1)</f>
        <v>0</v>
      </c>
      <c r="Z52" s="1557">
        <f>'Pro Forma'!$M56*INDEX('Pro Forma'!$1:$1048576,MATCH('Cash Flow_Monthly'!$A52,'Pro Forma'!$A:$A,0),MATCH('Cash Flow_Monthly'!Z$2,'Pro Forma'!$1:$1,0))/12*IF(Z$3&gt;'Project Summary'!$G$7,0,1)</f>
        <v>0</v>
      </c>
      <c r="AA52" s="1557">
        <f>'Pro Forma'!$M56*INDEX('Pro Forma'!$1:$1048576,MATCH('Cash Flow_Monthly'!$A52,'Pro Forma'!$A:$A,0),MATCH('Cash Flow_Monthly'!AA$2,'Pro Forma'!$1:$1,0))/12*IF(AA$3&gt;'Project Summary'!$G$7,0,1)</f>
        <v>0</v>
      </c>
      <c r="AB52" s="1557">
        <f>'Pro Forma'!$M56*INDEX('Pro Forma'!$1:$1048576,MATCH('Cash Flow_Monthly'!$A52,'Pro Forma'!$A:$A,0),MATCH('Cash Flow_Monthly'!AB$2,'Pro Forma'!$1:$1,0))/12*IF(AB$3&gt;'Project Summary'!$G$7,0,1)</f>
        <v>0</v>
      </c>
      <c r="AC52" s="1557">
        <f>'Pro Forma'!$M56*INDEX('Pro Forma'!$1:$1048576,MATCH('Cash Flow_Monthly'!$A52,'Pro Forma'!$A:$A,0),MATCH('Cash Flow_Monthly'!AC$2,'Pro Forma'!$1:$1,0))/12*IF(AC$3&gt;'Project Summary'!$G$7,0,1)</f>
        <v>0</v>
      </c>
      <c r="AD52" s="1557">
        <f>'Pro Forma'!$M56*INDEX('Pro Forma'!$1:$1048576,MATCH('Cash Flow_Monthly'!$A52,'Pro Forma'!$A:$A,0),MATCH('Cash Flow_Monthly'!AD$2,'Pro Forma'!$1:$1,0))/12*IF(AD$3&gt;'Project Summary'!$G$7,0,1)</f>
        <v>0</v>
      </c>
      <c r="AE52" s="1557">
        <f>'Pro Forma'!$M56*INDEX('Pro Forma'!$1:$1048576,MATCH('Cash Flow_Monthly'!$A52,'Pro Forma'!$A:$A,0),MATCH('Cash Flow_Monthly'!AE$2,'Pro Forma'!$1:$1,0))/12*IF(AE$3&gt;'Project Summary'!$G$7,0,1)</f>
        <v>0</v>
      </c>
      <c r="AF52" s="1557">
        <f>'Pro Forma'!$M56*INDEX('Pro Forma'!$1:$1048576,MATCH('Cash Flow_Monthly'!$A52,'Pro Forma'!$A:$A,0),MATCH('Cash Flow_Monthly'!AF$2,'Pro Forma'!$1:$1,0))/12*IF(AF$3&gt;'Project Summary'!$G$7,0,1)</f>
        <v>0</v>
      </c>
      <c r="AG52" s="1557">
        <f>'Pro Forma'!$M56*INDEX('Pro Forma'!$1:$1048576,MATCH('Cash Flow_Monthly'!$A52,'Pro Forma'!$A:$A,0),MATCH('Cash Flow_Monthly'!AG$2,'Pro Forma'!$1:$1,0))/12*IF(AG$3&gt;'Project Summary'!$G$7,0,1)</f>
        <v>0</v>
      </c>
      <c r="AH52" s="1557">
        <f>'Pro Forma'!$M56*INDEX('Pro Forma'!$1:$1048576,MATCH('Cash Flow_Monthly'!$A52,'Pro Forma'!$A:$A,0),MATCH('Cash Flow_Monthly'!AH$2,'Pro Forma'!$1:$1,0))/12*IF(AH$3&gt;'Project Summary'!$G$7,0,1)</f>
        <v>0</v>
      </c>
      <c r="AI52" s="1557">
        <f>'Pro Forma'!$M56*INDEX('Pro Forma'!$1:$1048576,MATCH('Cash Flow_Monthly'!$A52,'Pro Forma'!$A:$A,0),MATCH('Cash Flow_Monthly'!AI$2,'Pro Forma'!$1:$1,0))/12*IF(AI$3&gt;'Project Summary'!$G$7,0,1)</f>
        <v>0</v>
      </c>
      <c r="AJ52" s="1557">
        <f>'Pro Forma'!$M56*INDEX('Pro Forma'!$1:$1048576,MATCH('Cash Flow_Monthly'!$A52,'Pro Forma'!$A:$A,0),MATCH('Cash Flow_Monthly'!AJ$2,'Pro Forma'!$1:$1,0))/12*IF(AJ$3&gt;'Project Summary'!$G$7,0,1)</f>
        <v>0</v>
      </c>
      <c r="AK52" s="1557">
        <f>'Pro Forma'!$M56*INDEX('Pro Forma'!$1:$1048576,MATCH('Cash Flow_Monthly'!$A52,'Pro Forma'!$A:$A,0),MATCH('Cash Flow_Monthly'!AK$2,'Pro Forma'!$1:$1,0))/12*IF(AK$3&gt;'Project Summary'!$G$7,0,1)</f>
        <v>0</v>
      </c>
      <c r="AL52" s="1557">
        <f>'Pro Forma'!$M56*INDEX('Pro Forma'!$1:$1048576,MATCH('Cash Flow_Monthly'!$A52,'Pro Forma'!$A:$A,0),MATCH('Cash Flow_Monthly'!AL$2,'Pro Forma'!$1:$1,0))/12*IF(AL$3&gt;'Project Summary'!$G$7,0,1)</f>
        <v>0</v>
      </c>
      <c r="AM52" s="1557">
        <f>'Pro Forma'!$M56*INDEX('Pro Forma'!$1:$1048576,MATCH('Cash Flow_Monthly'!$A52,'Pro Forma'!$A:$A,0),MATCH('Cash Flow_Monthly'!AM$2,'Pro Forma'!$1:$1,0))/12*IF(AM$3&gt;'Project Summary'!$G$7,0,1)</f>
        <v>0</v>
      </c>
      <c r="AN52" s="1557">
        <f>'Pro Forma'!$M56*INDEX('Pro Forma'!$1:$1048576,MATCH('Cash Flow_Monthly'!$A52,'Pro Forma'!$A:$A,0),MATCH('Cash Flow_Monthly'!AN$2,'Pro Forma'!$1:$1,0))/12*IF(AN$3&gt;'Project Summary'!$G$7,0,1)</f>
        <v>0</v>
      </c>
      <c r="AO52" s="1557">
        <f>'Pro Forma'!$M56*INDEX('Pro Forma'!$1:$1048576,MATCH('Cash Flow_Monthly'!$A52,'Pro Forma'!$A:$A,0),MATCH('Cash Flow_Monthly'!AO$2,'Pro Forma'!$1:$1,0))/12*IF(AO$3&gt;'Project Summary'!$G$7,0,1)</f>
        <v>0</v>
      </c>
      <c r="AP52" s="1557">
        <f>'Pro Forma'!$M56*INDEX('Pro Forma'!$1:$1048576,MATCH('Cash Flow_Monthly'!$A52,'Pro Forma'!$A:$A,0),MATCH('Cash Flow_Monthly'!AP$2,'Pro Forma'!$1:$1,0))/12*IF(AP$3&gt;'Project Summary'!$G$7,0,1)</f>
        <v>0</v>
      </c>
      <c r="AQ52" s="1557">
        <f>'Pro Forma'!$M56*INDEX('Pro Forma'!$1:$1048576,MATCH('Cash Flow_Monthly'!$A52,'Pro Forma'!$A:$A,0),MATCH('Cash Flow_Monthly'!AQ$2,'Pro Forma'!$1:$1,0))/12*IF(AQ$3&gt;'Project Summary'!$G$7,0,1)</f>
        <v>0</v>
      </c>
      <c r="AR52" s="1557">
        <f>'Pro Forma'!$M56*INDEX('Pro Forma'!$1:$1048576,MATCH('Cash Flow_Monthly'!$A52,'Pro Forma'!$A:$A,0),MATCH('Cash Flow_Monthly'!AR$2,'Pro Forma'!$1:$1,0))/12*IF(AR$3&gt;'Project Summary'!$G$7,0,1)</f>
        <v>0</v>
      </c>
      <c r="AS52" s="1557">
        <f>'Pro Forma'!$M56*INDEX('Pro Forma'!$1:$1048576,MATCH('Cash Flow_Monthly'!$A52,'Pro Forma'!$A:$A,0),MATCH('Cash Flow_Monthly'!AS$2,'Pro Forma'!$1:$1,0))/12*IF(AS$3&gt;'Project Summary'!$G$7,0,1)</f>
        <v>0</v>
      </c>
      <c r="AT52" s="1557">
        <f>'Pro Forma'!$M56*INDEX('Pro Forma'!$1:$1048576,MATCH('Cash Flow_Monthly'!$A52,'Pro Forma'!$A:$A,0),MATCH('Cash Flow_Monthly'!AT$2,'Pro Forma'!$1:$1,0))/12*IF(AT$3&gt;'Project Summary'!$G$7,0,1)</f>
        <v>0</v>
      </c>
      <c r="AU52" s="1557">
        <f>'Pro Forma'!$M56*INDEX('Pro Forma'!$1:$1048576,MATCH('Cash Flow_Monthly'!$A52,'Pro Forma'!$A:$A,0),MATCH('Cash Flow_Monthly'!AU$2,'Pro Forma'!$1:$1,0))/12*IF(AU$3&gt;'Project Summary'!$G$7,0,1)</f>
        <v>0</v>
      </c>
      <c r="AV52" s="1557">
        <f>'Pro Forma'!$M56*INDEX('Pro Forma'!$1:$1048576,MATCH('Cash Flow_Monthly'!$A52,'Pro Forma'!$A:$A,0),MATCH('Cash Flow_Monthly'!AV$2,'Pro Forma'!$1:$1,0))/12*IF(AV$3&gt;'Project Summary'!$G$7,0,1)</f>
        <v>0</v>
      </c>
      <c r="AW52" s="1557">
        <f>'Pro Forma'!$M56*INDEX('Pro Forma'!$1:$1048576,MATCH('Cash Flow_Monthly'!$A52,'Pro Forma'!$A:$A,0),MATCH('Cash Flow_Monthly'!AW$2,'Pro Forma'!$1:$1,0))/12*IF(AW$3&gt;'Project Summary'!$G$7,0,1)</f>
        <v>0</v>
      </c>
      <c r="AX52" s="1557">
        <f>'Pro Forma'!$M56*INDEX('Pro Forma'!$1:$1048576,MATCH('Cash Flow_Monthly'!$A52,'Pro Forma'!$A:$A,0),MATCH('Cash Flow_Monthly'!AX$2,'Pro Forma'!$1:$1,0))/12*IF(AX$3&gt;'Project Summary'!$G$7,0,1)</f>
        <v>0</v>
      </c>
      <c r="AY52" s="1557">
        <f>'Pro Forma'!$M56*INDEX('Pro Forma'!$1:$1048576,MATCH('Cash Flow_Monthly'!$A52,'Pro Forma'!$A:$A,0),MATCH('Cash Flow_Monthly'!AY$2,'Pro Forma'!$1:$1,0))/12*IF(AY$3&gt;'Project Summary'!$G$7,0,1)</f>
        <v>0</v>
      </c>
      <c r="AZ52" s="1557">
        <f>'Pro Forma'!$M56*INDEX('Pro Forma'!$1:$1048576,MATCH('Cash Flow_Monthly'!$A52,'Pro Forma'!$A:$A,0),MATCH('Cash Flow_Monthly'!AZ$2,'Pro Forma'!$1:$1,0))/12*IF(AZ$3&gt;'Project Summary'!$G$7,0,1)</f>
        <v>0</v>
      </c>
      <c r="BA52" s="1557">
        <f>'Pro Forma'!$M56*INDEX('Pro Forma'!$1:$1048576,MATCH('Cash Flow_Monthly'!$A52,'Pro Forma'!$A:$A,0),MATCH('Cash Flow_Monthly'!BA$2,'Pro Forma'!$1:$1,0))/12*IF(BA$3&gt;'Project Summary'!$G$7,0,1)</f>
        <v>0</v>
      </c>
      <c r="BB52" s="1557">
        <f>'Pro Forma'!$M56*INDEX('Pro Forma'!$1:$1048576,MATCH('Cash Flow_Monthly'!$A52,'Pro Forma'!$A:$A,0),MATCH('Cash Flow_Monthly'!BB$2,'Pro Forma'!$1:$1,0))/12*IF(BB$3&gt;'Project Summary'!$G$7,0,1)</f>
        <v>0</v>
      </c>
      <c r="BC52" s="1557">
        <f>'Pro Forma'!$M56*INDEX('Pro Forma'!$1:$1048576,MATCH('Cash Flow_Monthly'!$A52,'Pro Forma'!$A:$A,0),MATCH('Cash Flow_Monthly'!BC$2,'Pro Forma'!$1:$1,0))/12*IF(BC$3&gt;'Project Summary'!$G$7,0,1)</f>
        <v>0</v>
      </c>
      <c r="BD52" s="1557">
        <f>'Pro Forma'!$M56*INDEX('Pro Forma'!$1:$1048576,MATCH('Cash Flow_Monthly'!$A52,'Pro Forma'!$A:$A,0),MATCH('Cash Flow_Monthly'!BD$2,'Pro Forma'!$1:$1,0))/12*IF(BD$3&gt;'Project Summary'!$G$7,0,1)</f>
        <v>0</v>
      </c>
      <c r="BE52" s="1557">
        <f>'Pro Forma'!$M56*INDEX('Pro Forma'!$1:$1048576,MATCH('Cash Flow_Monthly'!$A52,'Pro Forma'!$A:$A,0),MATCH('Cash Flow_Monthly'!BE$2,'Pro Forma'!$1:$1,0))/12*IF(BE$3&gt;'Project Summary'!$G$7,0,1)</f>
        <v>0</v>
      </c>
      <c r="BF52" s="1557">
        <f>'Pro Forma'!$M56*INDEX('Pro Forma'!$1:$1048576,MATCH('Cash Flow_Monthly'!$A52,'Pro Forma'!$A:$A,0),MATCH('Cash Flow_Monthly'!BF$2,'Pro Forma'!$1:$1,0))/12*IF(BF$3&gt;'Project Summary'!$G$7,0,1)</f>
        <v>0</v>
      </c>
      <c r="BG52" s="1557">
        <f>'Pro Forma'!$M56*INDEX('Pro Forma'!$1:$1048576,MATCH('Cash Flow_Monthly'!$A52,'Pro Forma'!$A:$A,0),MATCH('Cash Flow_Monthly'!BG$2,'Pro Forma'!$1:$1,0))/12*IF(BG$3&gt;'Project Summary'!$G$7,0,1)</f>
        <v>0</v>
      </c>
      <c r="BH52" s="1557">
        <f>'Pro Forma'!$M56*INDEX('Pro Forma'!$1:$1048576,MATCH('Cash Flow_Monthly'!$A52,'Pro Forma'!$A:$A,0),MATCH('Cash Flow_Monthly'!BH$2,'Pro Forma'!$1:$1,0))/12*IF(BH$3&gt;'Project Summary'!$G$7,0,1)</f>
        <v>0</v>
      </c>
      <c r="BI52" s="1557">
        <f>'Pro Forma'!$M56*INDEX('Pro Forma'!$1:$1048576,MATCH('Cash Flow_Monthly'!$A52,'Pro Forma'!$A:$A,0),MATCH('Cash Flow_Monthly'!BI$2,'Pro Forma'!$1:$1,0))/12*IF(BI$3&gt;'Project Summary'!$G$7,0,1)</f>
        <v>0</v>
      </c>
      <c r="BJ52" s="1557">
        <f>'Pro Forma'!$M56*INDEX('Pro Forma'!$1:$1048576,MATCH('Cash Flow_Monthly'!$A52,'Pro Forma'!$A:$A,0),MATCH('Cash Flow_Monthly'!BJ$2,'Pro Forma'!$1:$1,0))/12*IF(BJ$3&gt;'Project Summary'!$G$7,0,1)</f>
        <v>0</v>
      </c>
      <c r="BK52" s="1557">
        <f>'Pro Forma'!$M56*INDEX('Pro Forma'!$1:$1048576,MATCH('Cash Flow_Monthly'!$A52,'Pro Forma'!$A:$A,0),MATCH('Cash Flow_Monthly'!BK$2,'Pro Forma'!$1:$1,0))/12*IF(BK$3&gt;'Project Summary'!$G$7,0,1)</f>
        <v>0</v>
      </c>
      <c r="BL52" s="1557">
        <f>'Pro Forma'!$M56*INDEX('Pro Forma'!$1:$1048576,MATCH('Cash Flow_Monthly'!$A52,'Pro Forma'!$A:$A,0),MATCH('Cash Flow_Monthly'!BL$2,'Pro Forma'!$1:$1,0))/12*IF(BL$3&gt;'Project Summary'!$G$7,0,1)</f>
        <v>0</v>
      </c>
      <c r="BM52" s="1557">
        <f>'Pro Forma'!$M56*INDEX('Pro Forma'!$1:$1048576,MATCH('Cash Flow_Monthly'!$A52,'Pro Forma'!$A:$A,0),MATCH('Cash Flow_Monthly'!BM$2,'Pro Forma'!$1:$1,0))/12*IF(BM$3&gt;'Project Summary'!$G$7,0,1)</f>
        <v>0</v>
      </c>
      <c r="BN52" s="1557">
        <f>'Pro Forma'!$M56*INDEX('Pro Forma'!$1:$1048576,MATCH('Cash Flow_Monthly'!$A52,'Pro Forma'!$A:$A,0),MATCH('Cash Flow_Monthly'!BN$2,'Pro Forma'!$1:$1,0))/12*IF(BN$3&gt;'Project Summary'!$G$7,0,1)</f>
        <v>0</v>
      </c>
      <c r="BO52" s="1557">
        <f>'Pro Forma'!$M56*INDEX('Pro Forma'!$1:$1048576,MATCH('Cash Flow_Monthly'!$A52,'Pro Forma'!$A:$A,0),MATCH('Cash Flow_Monthly'!BO$2,'Pro Forma'!$1:$1,0))/12*IF(BO$3&gt;'Project Summary'!$G$7,0,1)</f>
        <v>0</v>
      </c>
      <c r="BP52" s="1557">
        <f>'Pro Forma'!$M56*INDEX('Pro Forma'!$1:$1048576,MATCH('Cash Flow_Monthly'!$A52,'Pro Forma'!$A:$A,0),MATCH('Cash Flow_Monthly'!BP$2,'Pro Forma'!$1:$1,0))/12*IF(BP$3&gt;'Project Summary'!$G$7,0,1)</f>
        <v>0</v>
      </c>
      <c r="BQ52" s="1557">
        <f>'Pro Forma'!$M56*INDEX('Pro Forma'!$1:$1048576,MATCH('Cash Flow_Monthly'!$A52,'Pro Forma'!$A:$A,0),MATCH('Cash Flow_Monthly'!BQ$2,'Pro Forma'!$1:$1,0))/12*IF(BQ$3&gt;'Project Summary'!$G$7,0,1)</f>
        <v>0</v>
      </c>
      <c r="BR52" s="1557">
        <f>'Pro Forma'!$M56*INDEX('Pro Forma'!$1:$1048576,MATCH('Cash Flow_Monthly'!$A52,'Pro Forma'!$A:$A,0),MATCH('Cash Flow_Monthly'!BR$2,'Pro Forma'!$1:$1,0))/12*IF(BR$3&gt;'Project Summary'!$G$7,0,1)</f>
        <v>0</v>
      </c>
      <c r="BS52" s="1557">
        <f>'Pro Forma'!$M56*INDEX('Pro Forma'!$1:$1048576,MATCH('Cash Flow_Monthly'!$A52,'Pro Forma'!$A:$A,0),MATCH('Cash Flow_Monthly'!BS$2,'Pro Forma'!$1:$1,0))/12*IF(BS$3&gt;'Project Summary'!$G$7,0,1)</f>
        <v>0</v>
      </c>
      <c r="BT52" s="1557">
        <f>'Pro Forma'!$M56*INDEX('Pro Forma'!$1:$1048576,MATCH('Cash Flow_Monthly'!$A52,'Pro Forma'!$A:$A,0),MATCH('Cash Flow_Monthly'!BT$2,'Pro Forma'!$1:$1,0))/12*IF(BT$3&gt;'Project Summary'!$G$7,0,1)</f>
        <v>0</v>
      </c>
      <c r="BU52" s="1557">
        <f>'Pro Forma'!$M56*INDEX('Pro Forma'!$1:$1048576,MATCH('Cash Flow_Monthly'!$A52,'Pro Forma'!$A:$A,0),MATCH('Cash Flow_Monthly'!BU$2,'Pro Forma'!$1:$1,0))/12*IF(BU$3&gt;'Project Summary'!$G$7,0,1)</f>
        <v>0</v>
      </c>
      <c r="BV52" s="1557">
        <f>'Pro Forma'!$M56*INDEX('Pro Forma'!$1:$1048576,MATCH('Cash Flow_Monthly'!$A52,'Pro Forma'!$A:$A,0),MATCH('Cash Flow_Monthly'!BV$2,'Pro Forma'!$1:$1,0))/12*IF(BV$3&gt;'Project Summary'!$G$7,0,1)</f>
        <v>0</v>
      </c>
      <c r="BW52" s="1557">
        <f>'Pro Forma'!$M56*INDEX('Pro Forma'!$1:$1048576,MATCH('Cash Flow_Monthly'!$A52,'Pro Forma'!$A:$A,0),MATCH('Cash Flow_Monthly'!BW$2,'Pro Forma'!$1:$1,0))/12*IF(BW$3&gt;'Project Summary'!$G$7,0,1)</f>
        <v>0</v>
      </c>
      <c r="BX52" s="1557">
        <f>'Pro Forma'!$M56*INDEX('Pro Forma'!$1:$1048576,MATCH('Cash Flow_Monthly'!$A52,'Pro Forma'!$A:$A,0),MATCH('Cash Flow_Monthly'!BX$2,'Pro Forma'!$1:$1,0))/12*IF(BX$3&gt;'Project Summary'!$G$7,0,1)</f>
        <v>0</v>
      </c>
      <c r="BY52" s="1557">
        <f>'Pro Forma'!$M56*INDEX('Pro Forma'!$1:$1048576,MATCH('Cash Flow_Monthly'!$A52,'Pro Forma'!$A:$A,0),MATCH('Cash Flow_Monthly'!BY$2,'Pro Forma'!$1:$1,0))/12*IF(BY$3&gt;'Project Summary'!$G$7,0,1)</f>
        <v>0</v>
      </c>
      <c r="BZ52" s="1557">
        <f>'Pro Forma'!$M56*INDEX('Pro Forma'!$1:$1048576,MATCH('Cash Flow_Monthly'!$A52,'Pro Forma'!$A:$A,0),MATCH('Cash Flow_Monthly'!BZ$2,'Pro Forma'!$1:$1,0))/12*IF(BZ$3&gt;'Project Summary'!$G$7,0,1)</f>
        <v>0</v>
      </c>
      <c r="CA52" s="1557">
        <f>'Pro Forma'!$M56*INDEX('Pro Forma'!$1:$1048576,MATCH('Cash Flow_Monthly'!$A52,'Pro Forma'!$A:$A,0),MATCH('Cash Flow_Monthly'!CA$2,'Pro Forma'!$1:$1,0))/12*IF(CA$3&gt;'Project Summary'!$G$7,0,1)</f>
        <v>0</v>
      </c>
      <c r="CB52" s="1557">
        <f>'Pro Forma'!$M56*INDEX('Pro Forma'!$1:$1048576,MATCH('Cash Flow_Monthly'!$A52,'Pro Forma'!$A:$A,0),MATCH('Cash Flow_Monthly'!CB$2,'Pro Forma'!$1:$1,0))/12*IF(CB$3&gt;'Project Summary'!$G$7,0,1)</f>
        <v>0</v>
      </c>
      <c r="CC52" s="1557">
        <f>'Pro Forma'!$M56*INDEX('Pro Forma'!$1:$1048576,MATCH('Cash Flow_Monthly'!$A52,'Pro Forma'!$A:$A,0),MATCH('Cash Flow_Monthly'!CC$2,'Pro Forma'!$1:$1,0))/12*IF(CC$3&gt;'Project Summary'!$G$7,0,1)</f>
        <v>0</v>
      </c>
      <c r="CD52" s="1557">
        <f>'Pro Forma'!$M56*INDEX('Pro Forma'!$1:$1048576,MATCH('Cash Flow_Monthly'!$A52,'Pro Forma'!$A:$A,0),MATCH('Cash Flow_Monthly'!CD$2,'Pro Forma'!$1:$1,0))/12*IF(CD$3&gt;'Project Summary'!$G$7,0,1)</f>
        <v>0</v>
      </c>
      <c r="CE52" s="1557">
        <f>'Pro Forma'!$M56*INDEX('Pro Forma'!$1:$1048576,MATCH('Cash Flow_Monthly'!$A52,'Pro Forma'!$A:$A,0),MATCH('Cash Flow_Monthly'!CE$2,'Pro Forma'!$1:$1,0))/12*IF(CE$3&gt;'Project Summary'!$G$7,0,1)</f>
        <v>0</v>
      </c>
      <c r="CF52" s="1557">
        <f>'Pro Forma'!$M56*INDEX('Pro Forma'!$1:$1048576,MATCH('Cash Flow_Monthly'!$A52,'Pro Forma'!$A:$A,0),MATCH('Cash Flow_Monthly'!CF$2,'Pro Forma'!$1:$1,0))/12*IF(CF$3&gt;'Project Summary'!$G$7,0,1)</f>
        <v>0</v>
      </c>
      <c r="CG52" s="1557">
        <f>'Pro Forma'!$M56*INDEX('Pro Forma'!$1:$1048576,MATCH('Cash Flow_Monthly'!$A52,'Pro Forma'!$A:$A,0),MATCH('Cash Flow_Monthly'!CG$2,'Pro Forma'!$1:$1,0))/12*IF(CG$3&gt;'Project Summary'!$G$7,0,1)</f>
        <v>0</v>
      </c>
      <c r="CH52" s="1557">
        <f>'Pro Forma'!$M56*INDEX('Pro Forma'!$1:$1048576,MATCH('Cash Flow_Monthly'!$A52,'Pro Forma'!$A:$A,0),MATCH('Cash Flow_Monthly'!CH$2,'Pro Forma'!$1:$1,0))/12*IF(CH$3&gt;'Project Summary'!$G$7,0,1)</f>
        <v>0</v>
      </c>
      <c r="CI52" s="1557">
        <f>'Pro Forma'!$M56*INDEX('Pro Forma'!$1:$1048576,MATCH('Cash Flow_Monthly'!$A52,'Pro Forma'!$A:$A,0),MATCH('Cash Flow_Monthly'!CI$2,'Pro Forma'!$1:$1,0))/12*IF(CI$3&gt;'Project Summary'!$G$7,0,1)</f>
        <v>0</v>
      </c>
      <c r="CJ52" s="1557">
        <f>'Pro Forma'!$M56*INDEX('Pro Forma'!$1:$1048576,MATCH('Cash Flow_Monthly'!$A52,'Pro Forma'!$A:$A,0),MATCH('Cash Flow_Monthly'!CJ$2,'Pro Forma'!$1:$1,0))/12*IF(CJ$3&gt;'Project Summary'!$G$7,0,1)</f>
        <v>0</v>
      </c>
      <c r="CK52" s="1557">
        <f>'Pro Forma'!$M56*INDEX('Pro Forma'!$1:$1048576,MATCH('Cash Flow_Monthly'!$A52,'Pro Forma'!$A:$A,0),MATCH('Cash Flow_Monthly'!CK$2,'Pro Forma'!$1:$1,0))/12*IF(CK$3&gt;'Project Summary'!$G$7,0,1)</f>
        <v>0</v>
      </c>
      <c r="CL52" s="1557">
        <f>'Pro Forma'!$M56*INDEX('Pro Forma'!$1:$1048576,MATCH('Cash Flow_Monthly'!$A52,'Pro Forma'!$A:$A,0),MATCH('Cash Flow_Monthly'!CL$2,'Pro Forma'!$1:$1,0))/12*IF(CL$3&gt;'Project Summary'!$G$7,0,1)</f>
        <v>0</v>
      </c>
      <c r="CM52" s="1557">
        <f>'Pro Forma'!$M56*INDEX('Pro Forma'!$1:$1048576,MATCH('Cash Flow_Monthly'!$A52,'Pro Forma'!$A:$A,0),MATCH('Cash Flow_Monthly'!CM$2,'Pro Forma'!$1:$1,0))/12*IF(CM$3&gt;'Project Summary'!$G$7,0,1)</f>
        <v>0</v>
      </c>
      <c r="CN52" s="1557">
        <f>'Pro Forma'!$M56*INDEX('Pro Forma'!$1:$1048576,MATCH('Cash Flow_Monthly'!$A52,'Pro Forma'!$A:$A,0),MATCH('Cash Flow_Monthly'!CN$2,'Pro Forma'!$1:$1,0))/12*IF(CN$3&gt;'Project Summary'!$G$7,0,1)</f>
        <v>0</v>
      </c>
      <c r="CO52" s="1557">
        <f>'Pro Forma'!$M56*INDEX('Pro Forma'!$1:$1048576,MATCH('Cash Flow_Monthly'!$A52,'Pro Forma'!$A:$A,0),MATCH('Cash Flow_Monthly'!CO$2,'Pro Forma'!$1:$1,0))/12*IF(CO$3&gt;'Project Summary'!$G$7,0,1)</f>
        <v>0</v>
      </c>
      <c r="CP52" s="1557">
        <f>'Pro Forma'!$M56*INDEX('Pro Forma'!$1:$1048576,MATCH('Cash Flow_Monthly'!$A52,'Pro Forma'!$A:$A,0),MATCH('Cash Flow_Monthly'!CP$2,'Pro Forma'!$1:$1,0))/12*IF(CP$3&gt;'Project Summary'!$G$7,0,1)</f>
        <v>0</v>
      </c>
      <c r="CQ52" s="1557">
        <f>'Pro Forma'!$M56*INDEX('Pro Forma'!$1:$1048576,MATCH('Cash Flow_Monthly'!$A52,'Pro Forma'!$A:$A,0),MATCH('Cash Flow_Monthly'!CQ$2,'Pro Forma'!$1:$1,0))/12*IF(CQ$3&gt;'Project Summary'!$G$7,0,1)</f>
        <v>0</v>
      </c>
      <c r="CR52" s="1557">
        <f>'Pro Forma'!$M56*INDEX('Pro Forma'!$1:$1048576,MATCH('Cash Flow_Monthly'!$A52,'Pro Forma'!$A:$A,0),MATCH('Cash Flow_Monthly'!CR$2,'Pro Forma'!$1:$1,0))/12*IF(CR$3&gt;'Project Summary'!$G$7,0,1)</f>
        <v>0</v>
      </c>
      <c r="CS52" s="1557">
        <f>'Pro Forma'!$M56*INDEX('Pro Forma'!$1:$1048576,MATCH('Cash Flow_Monthly'!$A52,'Pro Forma'!$A:$A,0),MATCH('Cash Flow_Monthly'!CS$2,'Pro Forma'!$1:$1,0))/12*IF(CS$3&gt;'Project Summary'!$G$7,0,1)</f>
        <v>0</v>
      </c>
      <c r="CT52" s="1557">
        <f>'Pro Forma'!$M56*INDEX('Pro Forma'!$1:$1048576,MATCH('Cash Flow_Monthly'!$A52,'Pro Forma'!$A:$A,0),MATCH('Cash Flow_Monthly'!CT$2,'Pro Forma'!$1:$1,0))/12*IF(CT$3&gt;'Project Summary'!$G$7,0,1)</f>
        <v>0</v>
      </c>
      <c r="CU52" s="1557">
        <f>'Pro Forma'!$M56*INDEX('Pro Forma'!$1:$1048576,MATCH('Cash Flow_Monthly'!$A52,'Pro Forma'!$A:$A,0),MATCH('Cash Flow_Monthly'!CU$2,'Pro Forma'!$1:$1,0))/12*IF(CU$3&gt;'Project Summary'!$G$7,0,1)</f>
        <v>0</v>
      </c>
      <c r="CV52" s="1557">
        <f>'Pro Forma'!$M56*INDEX('Pro Forma'!$1:$1048576,MATCH('Cash Flow_Monthly'!$A52,'Pro Forma'!$A:$A,0),MATCH('Cash Flow_Monthly'!CV$2,'Pro Forma'!$1:$1,0))/12*IF(CV$3&gt;'Project Summary'!$G$7,0,1)</f>
        <v>0</v>
      </c>
      <c r="CW52" s="1557">
        <f>'Pro Forma'!$M56*INDEX('Pro Forma'!$1:$1048576,MATCH('Cash Flow_Monthly'!$A52,'Pro Forma'!$A:$A,0),MATCH('Cash Flow_Monthly'!CW$2,'Pro Forma'!$1:$1,0))/12*IF(CW$3&gt;'Project Summary'!$G$7,0,1)</f>
        <v>0</v>
      </c>
      <c r="CX52" s="1557">
        <f>'Pro Forma'!$M56*INDEX('Pro Forma'!$1:$1048576,MATCH('Cash Flow_Monthly'!$A52,'Pro Forma'!$A:$A,0),MATCH('Cash Flow_Monthly'!CX$2,'Pro Forma'!$1:$1,0))/12*IF(CX$3&gt;'Project Summary'!$G$7,0,1)</f>
        <v>0</v>
      </c>
      <c r="CY52" s="1557">
        <f>'Pro Forma'!$M56*INDEX('Pro Forma'!$1:$1048576,MATCH('Cash Flow_Monthly'!$A52,'Pro Forma'!$A:$A,0),MATCH('Cash Flow_Monthly'!CY$2,'Pro Forma'!$1:$1,0))/12*IF(CY$3&gt;'Project Summary'!$G$7,0,1)</f>
        <v>0</v>
      </c>
      <c r="CZ52" s="1557">
        <f>'Pro Forma'!$M56*INDEX('Pro Forma'!$1:$1048576,MATCH('Cash Flow_Monthly'!$A52,'Pro Forma'!$A:$A,0),MATCH('Cash Flow_Monthly'!CZ$2,'Pro Forma'!$1:$1,0))/12*IF(CZ$3&gt;'Project Summary'!$G$7,0,1)</f>
        <v>0</v>
      </c>
      <c r="DA52" s="1557">
        <f>'Pro Forma'!$M56*INDEX('Pro Forma'!$1:$1048576,MATCH('Cash Flow_Monthly'!$A52,'Pro Forma'!$A:$A,0),MATCH('Cash Flow_Monthly'!DA$2,'Pro Forma'!$1:$1,0))/12*IF(DA$3&gt;'Project Summary'!$G$7,0,1)</f>
        <v>0</v>
      </c>
      <c r="DB52" s="1557">
        <f>'Pro Forma'!$M56*INDEX('Pro Forma'!$1:$1048576,MATCH('Cash Flow_Monthly'!$A52,'Pro Forma'!$A:$A,0),MATCH('Cash Flow_Monthly'!DB$2,'Pro Forma'!$1:$1,0))/12*IF(DB$3&gt;'Project Summary'!$G$7,0,1)</f>
        <v>0</v>
      </c>
      <c r="DC52" s="1557">
        <f>'Pro Forma'!$M56*INDEX('Pro Forma'!$1:$1048576,MATCH('Cash Flow_Monthly'!$A52,'Pro Forma'!$A:$A,0),MATCH('Cash Flow_Monthly'!DC$2,'Pro Forma'!$1:$1,0))/12*IF(DC$3&gt;'Project Summary'!$G$7,0,1)</f>
        <v>0</v>
      </c>
      <c r="DD52" s="1557">
        <f>'Pro Forma'!$M56*INDEX('Pro Forma'!$1:$1048576,MATCH('Cash Flow_Monthly'!$A52,'Pro Forma'!$A:$A,0),MATCH('Cash Flow_Monthly'!DD$2,'Pro Forma'!$1:$1,0))/12*IF(DD$3&gt;'Project Summary'!$G$7,0,1)</f>
        <v>0</v>
      </c>
      <c r="DE52" s="1557">
        <f>'Pro Forma'!$M56*INDEX('Pro Forma'!$1:$1048576,MATCH('Cash Flow_Monthly'!$A52,'Pro Forma'!$A:$A,0),MATCH('Cash Flow_Monthly'!DE$2,'Pro Forma'!$1:$1,0))/12*IF(DE$3&gt;'Project Summary'!$G$7,0,1)</f>
        <v>0</v>
      </c>
      <c r="DF52" s="1557">
        <f>'Pro Forma'!$M56*INDEX('Pro Forma'!$1:$1048576,MATCH('Cash Flow_Monthly'!$A52,'Pro Forma'!$A:$A,0),MATCH('Cash Flow_Monthly'!DF$2,'Pro Forma'!$1:$1,0))/12*IF(DF$3&gt;'Project Summary'!$G$7,0,1)</f>
        <v>0</v>
      </c>
      <c r="DG52" s="1557">
        <f>'Pro Forma'!$M56*INDEX('Pro Forma'!$1:$1048576,MATCH('Cash Flow_Monthly'!$A52,'Pro Forma'!$A:$A,0),MATCH('Cash Flow_Monthly'!DG$2,'Pro Forma'!$1:$1,0))/12*IF(DG$3&gt;'Project Summary'!$G$7,0,1)</f>
        <v>0</v>
      </c>
      <c r="DH52" s="1557">
        <f>'Pro Forma'!$M56*INDEX('Pro Forma'!$1:$1048576,MATCH('Cash Flow_Monthly'!$A52,'Pro Forma'!$A:$A,0),MATCH('Cash Flow_Monthly'!DH$2,'Pro Forma'!$1:$1,0))/12*IF(DH$3&gt;'Project Summary'!$G$7,0,1)</f>
        <v>0</v>
      </c>
      <c r="DI52" s="1557">
        <f>'Pro Forma'!$M56*INDEX('Pro Forma'!$1:$1048576,MATCH('Cash Flow_Monthly'!$A52,'Pro Forma'!$A:$A,0),MATCH('Cash Flow_Monthly'!DI$2,'Pro Forma'!$1:$1,0))/12*IF(DI$3&gt;'Project Summary'!$G$7,0,1)</f>
        <v>0</v>
      </c>
      <c r="DJ52" s="1557">
        <f>'Pro Forma'!$M56*INDEX('Pro Forma'!$1:$1048576,MATCH('Cash Flow_Monthly'!$A52,'Pro Forma'!$A:$A,0),MATCH('Cash Flow_Monthly'!DJ$2,'Pro Forma'!$1:$1,0))/12*IF(DJ$3&gt;'Project Summary'!$G$7,0,1)</f>
        <v>0</v>
      </c>
      <c r="DK52" s="1557">
        <f>'Pro Forma'!$M56*INDEX('Pro Forma'!$1:$1048576,MATCH('Cash Flow_Monthly'!$A52,'Pro Forma'!$A:$A,0),MATCH('Cash Flow_Monthly'!DK$2,'Pro Forma'!$1:$1,0))/12*IF(DK$3&gt;'Project Summary'!$G$7,0,1)</f>
        <v>0</v>
      </c>
      <c r="DL52" s="1557">
        <f>'Pro Forma'!$M56*INDEX('Pro Forma'!$1:$1048576,MATCH('Cash Flow_Monthly'!$A52,'Pro Forma'!$A:$A,0),MATCH('Cash Flow_Monthly'!DL$2,'Pro Forma'!$1:$1,0))/12*IF(DL$3&gt;'Project Summary'!$G$7,0,1)</f>
        <v>0</v>
      </c>
      <c r="DM52" s="1557">
        <f>'Pro Forma'!$M56*INDEX('Pro Forma'!$1:$1048576,MATCH('Cash Flow_Monthly'!$A52,'Pro Forma'!$A:$A,0),MATCH('Cash Flow_Monthly'!DM$2,'Pro Forma'!$1:$1,0))/12*IF(DM$3&gt;'Project Summary'!$G$7,0,1)</f>
        <v>0</v>
      </c>
      <c r="DN52" s="1557">
        <f>'Pro Forma'!$M56*INDEX('Pro Forma'!$1:$1048576,MATCH('Cash Flow_Monthly'!$A52,'Pro Forma'!$A:$A,0),MATCH('Cash Flow_Monthly'!DN$2,'Pro Forma'!$1:$1,0))/12*IF(DN$3&gt;'Project Summary'!$G$7,0,1)</f>
        <v>0</v>
      </c>
      <c r="DO52" s="1557">
        <f>'Pro Forma'!$M56*INDEX('Pro Forma'!$1:$1048576,MATCH('Cash Flow_Monthly'!$A52,'Pro Forma'!$A:$A,0),MATCH('Cash Flow_Monthly'!DO$2,'Pro Forma'!$1:$1,0))/12*IF(DO$3&gt;'Project Summary'!$G$7,0,1)</f>
        <v>0</v>
      </c>
      <c r="DP52" s="1557">
        <f>'Pro Forma'!$M56*INDEX('Pro Forma'!$1:$1048576,MATCH('Cash Flow_Monthly'!$A52,'Pro Forma'!$A:$A,0),MATCH('Cash Flow_Monthly'!DP$2,'Pro Forma'!$1:$1,0))/12*IF(DP$3&gt;'Project Summary'!$G$7,0,1)</f>
        <v>0</v>
      </c>
      <c r="DQ52" s="1557">
        <f>'Pro Forma'!$M56*INDEX('Pro Forma'!$1:$1048576,MATCH('Cash Flow_Monthly'!$A52,'Pro Forma'!$A:$A,0),MATCH('Cash Flow_Monthly'!DQ$2,'Pro Forma'!$1:$1,0))/12*IF(DQ$3&gt;'Project Summary'!$G$7,0,1)</f>
        <v>0</v>
      </c>
      <c r="DR52" s="1557">
        <f>'Pro Forma'!$M56*INDEX('Pro Forma'!$1:$1048576,MATCH('Cash Flow_Monthly'!$A52,'Pro Forma'!$A:$A,0),MATCH('Cash Flow_Monthly'!DR$2,'Pro Forma'!$1:$1,0))/12*IF(DR$3&gt;'Project Summary'!$G$7,0,1)</f>
        <v>0</v>
      </c>
      <c r="DS52" s="1557">
        <f>'Pro Forma'!$M56*INDEX('Pro Forma'!$1:$1048576,MATCH('Cash Flow_Monthly'!$A52,'Pro Forma'!$A:$A,0),MATCH('Cash Flow_Monthly'!DS$2,'Pro Forma'!$1:$1,0))/12*IF(DS$3&gt;'Project Summary'!$G$7,0,1)</f>
        <v>0</v>
      </c>
      <c r="DT52" s="1557">
        <f>'Pro Forma'!$M56*INDEX('Pro Forma'!$1:$1048576,MATCH('Cash Flow_Monthly'!$A52,'Pro Forma'!$A:$A,0),MATCH('Cash Flow_Monthly'!DT$2,'Pro Forma'!$1:$1,0))/12*IF(DT$3&gt;'Project Summary'!$G$7,0,1)</f>
        <v>0</v>
      </c>
      <c r="DU52" s="1561"/>
    </row>
    <row r="53" spans="1:125" s="1562" customFormat="1">
      <c r="A53" s="1560" t="str">
        <f>'Pro Forma'!A57</f>
        <v>"  "</v>
      </c>
      <c r="B53" s="1555"/>
      <c r="C53" s="1555"/>
      <c r="D53" s="1555"/>
      <c r="E53" s="1557">
        <f>'Pro Forma'!$M57*INDEX('Pro Forma'!$1:$1048576,MATCH('Cash Flow_Monthly'!$A53,'Pro Forma'!$A:$A,0),MATCH('Cash Flow_Monthly'!E$2,'Pro Forma'!$1:$1,0))/12*IF(E$3&gt;'Project Summary'!$G$7,0,1)</f>
        <v>0</v>
      </c>
      <c r="F53" s="1557">
        <f>'Pro Forma'!$M57*INDEX('Pro Forma'!$1:$1048576,MATCH('Cash Flow_Monthly'!$A53,'Pro Forma'!$A:$A,0),MATCH('Cash Flow_Monthly'!F$2,'Pro Forma'!$1:$1,0))/12*IF(F$3&gt;'Project Summary'!$G$7,0,1)</f>
        <v>0</v>
      </c>
      <c r="G53" s="1557">
        <f>'Pro Forma'!$M57*INDEX('Pro Forma'!$1:$1048576,MATCH('Cash Flow_Monthly'!$A53,'Pro Forma'!$A:$A,0),MATCH('Cash Flow_Monthly'!G$2,'Pro Forma'!$1:$1,0))/12*IF(G$3&gt;'Project Summary'!$G$7,0,1)</f>
        <v>0</v>
      </c>
      <c r="H53" s="1557">
        <f>'Pro Forma'!$M57*INDEX('Pro Forma'!$1:$1048576,MATCH('Cash Flow_Monthly'!$A53,'Pro Forma'!$A:$A,0),MATCH('Cash Flow_Monthly'!H$2,'Pro Forma'!$1:$1,0))/12*IF(H$3&gt;'Project Summary'!$G$7,0,1)</f>
        <v>0</v>
      </c>
      <c r="I53" s="1557">
        <f>'Pro Forma'!$M57*INDEX('Pro Forma'!$1:$1048576,MATCH('Cash Flow_Monthly'!$A53,'Pro Forma'!$A:$A,0),MATCH('Cash Flow_Monthly'!I$2,'Pro Forma'!$1:$1,0))/12*IF(I$3&gt;'Project Summary'!$G$7,0,1)</f>
        <v>0</v>
      </c>
      <c r="J53" s="1557">
        <f>'Pro Forma'!$M57*INDEX('Pro Forma'!$1:$1048576,MATCH('Cash Flow_Monthly'!$A53,'Pro Forma'!$A:$A,0),MATCH('Cash Flow_Monthly'!J$2,'Pro Forma'!$1:$1,0))/12*IF(J$3&gt;'Project Summary'!$G$7,0,1)</f>
        <v>0</v>
      </c>
      <c r="K53" s="1557">
        <f>'Pro Forma'!$M57*INDEX('Pro Forma'!$1:$1048576,MATCH('Cash Flow_Monthly'!$A53,'Pro Forma'!$A:$A,0),MATCH('Cash Flow_Monthly'!K$2,'Pro Forma'!$1:$1,0))/12*IF(K$3&gt;'Project Summary'!$G$7,0,1)</f>
        <v>0</v>
      </c>
      <c r="L53" s="1557">
        <f>'Pro Forma'!$M57*INDEX('Pro Forma'!$1:$1048576,MATCH('Cash Flow_Monthly'!$A53,'Pro Forma'!$A:$A,0),MATCH('Cash Flow_Monthly'!L$2,'Pro Forma'!$1:$1,0))/12*IF(L$3&gt;'Project Summary'!$G$7,0,1)</f>
        <v>0</v>
      </c>
      <c r="M53" s="1557">
        <f>'Pro Forma'!$M57*INDEX('Pro Forma'!$1:$1048576,MATCH('Cash Flow_Monthly'!$A53,'Pro Forma'!$A:$A,0),MATCH('Cash Flow_Monthly'!M$2,'Pro Forma'!$1:$1,0))/12*IF(M$3&gt;'Project Summary'!$G$7,0,1)</f>
        <v>0</v>
      </c>
      <c r="N53" s="1557">
        <f>'Pro Forma'!$M57*INDEX('Pro Forma'!$1:$1048576,MATCH('Cash Flow_Monthly'!$A53,'Pro Forma'!$A:$A,0),MATCH('Cash Flow_Monthly'!N$2,'Pro Forma'!$1:$1,0))/12*IF(N$3&gt;'Project Summary'!$G$7,0,1)</f>
        <v>0</v>
      </c>
      <c r="O53" s="1557">
        <f>'Pro Forma'!$M57*INDEX('Pro Forma'!$1:$1048576,MATCH('Cash Flow_Monthly'!$A53,'Pro Forma'!$A:$A,0),MATCH('Cash Flow_Monthly'!O$2,'Pro Forma'!$1:$1,0))/12*IF(O$3&gt;'Project Summary'!$G$7,0,1)</f>
        <v>0</v>
      </c>
      <c r="P53" s="1557">
        <f>'Pro Forma'!$M57*INDEX('Pro Forma'!$1:$1048576,MATCH('Cash Flow_Monthly'!$A53,'Pro Forma'!$A:$A,0),MATCH('Cash Flow_Monthly'!P$2,'Pro Forma'!$1:$1,0))/12*IF(P$3&gt;'Project Summary'!$G$7,0,1)</f>
        <v>0</v>
      </c>
      <c r="Q53" s="1557">
        <f>'Pro Forma'!$M57*INDEX('Pro Forma'!$1:$1048576,MATCH('Cash Flow_Monthly'!$A53,'Pro Forma'!$A:$A,0),MATCH('Cash Flow_Monthly'!Q$2,'Pro Forma'!$1:$1,0))/12*IF(Q$3&gt;'Project Summary'!$G$7,0,1)</f>
        <v>0</v>
      </c>
      <c r="R53" s="1557">
        <f>'Pro Forma'!$M57*INDEX('Pro Forma'!$1:$1048576,MATCH('Cash Flow_Monthly'!$A53,'Pro Forma'!$A:$A,0),MATCH('Cash Flow_Monthly'!R$2,'Pro Forma'!$1:$1,0))/12*IF(R$3&gt;'Project Summary'!$G$7,0,1)</f>
        <v>0</v>
      </c>
      <c r="S53" s="1557">
        <f>'Pro Forma'!$M57*INDEX('Pro Forma'!$1:$1048576,MATCH('Cash Flow_Monthly'!$A53,'Pro Forma'!$A:$A,0),MATCH('Cash Flow_Monthly'!S$2,'Pro Forma'!$1:$1,0))/12*IF(S$3&gt;'Project Summary'!$G$7,0,1)</f>
        <v>0</v>
      </c>
      <c r="T53" s="1557">
        <f>'Pro Forma'!$M57*INDEX('Pro Forma'!$1:$1048576,MATCH('Cash Flow_Monthly'!$A53,'Pro Forma'!$A:$A,0),MATCH('Cash Flow_Monthly'!T$2,'Pro Forma'!$1:$1,0))/12*IF(T$3&gt;'Project Summary'!$G$7,0,1)</f>
        <v>0</v>
      </c>
      <c r="U53" s="1557">
        <f>'Pro Forma'!$M57*INDEX('Pro Forma'!$1:$1048576,MATCH('Cash Flow_Monthly'!$A53,'Pro Forma'!$A:$A,0),MATCH('Cash Flow_Monthly'!U$2,'Pro Forma'!$1:$1,0))/12*IF(U$3&gt;'Project Summary'!$G$7,0,1)</f>
        <v>0</v>
      </c>
      <c r="V53" s="1557">
        <f>'Pro Forma'!$M57*INDEX('Pro Forma'!$1:$1048576,MATCH('Cash Flow_Monthly'!$A53,'Pro Forma'!$A:$A,0),MATCH('Cash Flow_Monthly'!V$2,'Pro Forma'!$1:$1,0))/12*IF(V$3&gt;'Project Summary'!$G$7,0,1)</f>
        <v>0</v>
      </c>
      <c r="W53" s="1557">
        <f>'Pro Forma'!$M57*INDEX('Pro Forma'!$1:$1048576,MATCH('Cash Flow_Monthly'!$A53,'Pro Forma'!$A:$A,0),MATCH('Cash Flow_Monthly'!W$2,'Pro Forma'!$1:$1,0))/12*IF(W$3&gt;'Project Summary'!$G$7,0,1)</f>
        <v>0</v>
      </c>
      <c r="X53" s="1557">
        <f>'Pro Forma'!$M57*INDEX('Pro Forma'!$1:$1048576,MATCH('Cash Flow_Monthly'!$A53,'Pro Forma'!$A:$A,0),MATCH('Cash Flow_Monthly'!X$2,'Pro Forma'!$1:$1,0))/12*IF(X$3&gt;'Project Summary'!$G$7,0,1)</f>
        <v>0</v>
      </c>
      <c r="Y53" s="1557">
        <f>'Pro Forma'!$M57*INDEX('Pro Forma'!$1:$1048576,MATCH('Cash Flow_Monthly'!$A53,'Pro Forma'!$A:$A,0),MATCH('Cash Flow_Monthly'!Y$2,'Pro Forma'!$1:$1,0))/12*IF(Y$3&gt;'Project Summary'!$G$7,0,1)</f>
        <v>0</v>
      </c>
      <c r="Z53" s="1557">
        <f>'Pro Forma'!$M57*INDEX('Pro Forma'!$1:$1048576,MATCH('Cash Flow_Monthly'!$A53,'Pro Forma'!$A:$A,0),MATCH('Cash Flow_Monthly'!Z$2,'Pro Forma'!$1:$1,0))/12*IF(Z$3&gt;'Project Summary'!$G$7,0,1)</f>
        <v>0</v>
      </c>
      <c r="AA53" s="1557">
        <f>'Pro Forma'!$M57*INDEX('Pro Forma'!$1:$1048576,MATCH('Cash Flow_Monthly'!$A53,'Pro Forma'!$A:$A,0),MATCH('Cash Flow_Monthly'!AA$2,'Pro Forma'!$1:$1,0))/12*IF(AA$3&gt;'Project Summary'!$G$7,0,1)</f>
        <v>0</v>
      </c>
      <c r="AB53" s="1557">
        <f>'Pro Forma'!$M57*INDEX('Pro Forma'!$1:$1048576,MATCH('Cash Flow_Monthly'!$A53,'Pro Forma'!$A:$A,0),MATCH('Cash Flow_Monthly'!AB$2,'Pro Forma'!$1:$1,0))/12*IF(AB$3&gt;'Project Summary'!$G$7,0,1)</f>
        <v>0</v>
      </c>
      <c r="AC53" s="1557">
        <f>'Pro Forma'!$M57*INDEX('Pro Forma'!$1:$1048576,MATCH('Cash Flow_Monthly'!$A53,'Pro Forma'!$A:$A,0),MATCH('Cash Flow_Monthly'!AC$2,'Pro Forma'!$1:$1,0))/12*IF(AC$3&gt;'Project Summary'!$G$7,0,1)</f>
        <v>0</v>
      </c>
      <c r="AD53" s="1557">
        <f>'Pro Forma'!$M57*INDEX('Pro Forma'!$1:$1048576,MATCH('Cash Flow_Monthly'!$A53,'Pro Forma'!$A:$A,0),MATCH('Cash Flow_Monthly'!AD$2,'Pro Forma'!$1:$1,0))/12*IF(AD$3&gt;'Project Summary'!$G$7,0,1)</f>
        <v>0</v>
      </c>
      <c r="AE53" s="1557">
        <f>'Pro Forma'!$M57*INDEX('Pro Forma'!$1:$1048576,MATCH('Cash Flow_Monthly'!$A53,'Pro Forma'!$A:$A,0),MATCH('Cash Flow_Monthly'!AE$2,'Pro Forma'!$1:$1,0))/12*IF(AE$3&gt;'Project Summary'!$G$7,0,1)</f>
        <v>0</v>
      </c>
      <c r="AF53" s="1557">
        <f>'Pro Forma'!$M57*INDEX('Pro Forma'!$1:$1048576,MATCH('Cash Flow_Monthly'!$A53,'Pro Forma'!$A:$A,0),MATCH('Cash Flow_Monthly'!AF$2,'Pro Forma'!$1:$1,0))/12*IF(AF$3&gt;'Project Summary'!$G$7,0,1)</f>
        <v>0</v>
      </c>
      <c r="AG53" s="1557">
        <f>'Pro Forma'!$M57*INDEX('Pro Forma'!$1:$1048576,MATCH('Cash Flow_Monthly'!$A53,'Pro Forma'!$A:$A,0),MATCH('Cash Flow_Monthly'!AG$2,'Pro Forma'!$1:$1,0))/12*IF(AG$3&gt;'Project Summary'!$G$7,0,1)</f>
        <v>0</v>
      </c>
      <c r="AH53" s="1557">
        <f>'Pro Forma'!$M57*INDEX('Pro Forma'!$1:$1048576,MATCH('Cash Flow_Monthly'!$A53,'Pro Forma'!$A:$A,0),MATCH('Cash Flow_Monthly'!AH$2,'Pro Forma'!$1:$1,0))/12*IF(AH$3&gt;'Project Summary'!$G$7,0,1)</f>
        <v>0</v>
      </c>
      <c r="AI53" s="1557">
        <f>'Pro Forma'!$M57*INDEX('Pro Forma'!$1:$1048576,MATCH('Cash Flow_Monthly'!$A53,'Pro Forma'!$A:$A,0),MATCH('Cash Flow_Monthly'!AI$2,'Pro Forma'!$1:$1,0))/12*IF(AI$3&gt;'Project Summary'!$G$7,0,1)</f>
        <v>0</v>
      </c>
      <c r="AJ53" s="1557">
        <f>'Pro Forma'!$M57*INDEX('Pro Forma'!$1:$1048576,MATCH('Cash Flow_Monthly'!$A53,'Pro Forma'!$A:$A,0),MATCH('Cash Flow_Monthly'!AJ$2,'Pro Forma'!$1:$1,0))/12*IF(AJ$3&gt;'Project Summary'!$G$7,0,1)</f>
        <v>0</v>
      </c>
      <c r="AK53" s="1557">
        <f>'Pro Forma'!$M57*INDEX('Pro Forma'!$1:$1048576,MATCH('Cash Flow_Monthly'!$A53,'Pro Forma'!$A:$A,0),MATCH('Cash Flow_Monthly'!AK$2,'Pro Forma'!$1:$1,0))/12*IF(AK$3&gt;'Project Summary'!$G$7,0,1)</f>
        <v>0</v>
      </c>
      <c r="AL53" s="1557">
        <f>'Pro Forma'!$M57*INDEX('Pro Forma'!$1:$1048576,MATCH('Cash Flow_Monthly'!$A53,'Pro Forma'!$A:$A,0),MATCH('Cash Flow_Monthly'!AL$2,'Pro Forma'!$1:$1,0))/12*IF(AL$3&gt;'Project Summary'!$G$7,0,1)</f>
        <v>0</v>
      </c>
      <c r="AM53" s="1557">
        <f>'Pro Forma'!$M57*INDEX('Pro Forma'!$1:$1048576,MATCH('Cash Flow_Monthly'!$A53,'Pro Forma'!$A:$A,0),MATCH('Cash Flow_Monthly'!AM$2,'Pro Forma'!$1:$1,0))/12*IF(AM$3&gt;'Project Summary'!$G$7,0,1)</f>
        <v>0</v>
      </c>
      <c r="AN53" s="1557">
        <f>'Pro Forma'!$M57*INDEX('Pro Forma'!$1:$1048576,MATCH('Cash Flow_Monthly'!$A53,'Pro Forma'!$A:$A,0),MATCH('Cash Flow_Monthly'!AN$2,'Pro Forma'!$1:$1,0))/12*IF(AN$3&gt;'Project Summary'!$G$7,0,1)</f>
        <v>0</v>
      </c>
      <c r="AO53" s="1557">
        <f>'Pro Forma'!$M57*INDEX('Pro Forma'!$1:$1048576,MATCH('Cash Flow_Monthly'!$A53,'Pro Forma'!$A:$A,0),MATCH('Cash Flow_Monthly'!AO$2,'Pro Forma'!$1:$1,0))/12*IF(AO$3&gt;'Project Summary'!$G$7,0,1)</f>
        <v>0</v>
      </c>
      <c r="AP53" s="1557">
        <f>'Pro Forma'!$M57*INDEX('Pro Forma'!$1:$1048576,MATCH('Cash Flow_Monthly'!$A53,'Pro Forma'!$A:$A,0),MATCH('Cash Flow_Monthly'!AP$2,'Pro Forma'!$1:$1,0))/12*IF(AP$3&gt;'Project Summary'!$G$7,0,1)</f>
        <v>0</v>
      </c>
      <c r="AQ53" s="1557">
        <f>'Pro Forma'!$M57*INDEX('Pro Forma'!$1:$1048576,MATCH('Cash Flow_Monthly'!$A53,'Pro Forma'!$A:$A,0),MATCH('Cash Flow_Monthly'!AQ$2,'Pro Forma'!$1:$1,0))/12*IF(AQ$3&gt;'Project Summary'!$G$7,0,1)</f>
        <v>0</v>
      </c>
      <c r="AR53" s="1557">
        <f>'Pro Forma'!$M57*INDEX('Pro Forma'!$1:$1048576,MATCH('Cash Flow_Monthly'!$A53,'Pro Forma'!$A:$A,0),MATCH('Cash Flow_Monthly'!AR$2,'Pro Forma'!$1:$1,0))/12*IF(AR$3&gt;'Project Summary'!$G$7,0,1)</f>
        <v>0</v>
      </c>
      <c r="AS53" s="1557">
        <f>'Pro Forma'!$M57*INDEX('Pro Forma'!$1:$1048576,MATCH('Cash Flow_Monthly'!$A53,'Pro Forma'!$A:$A,0),MATCH('Cash Flow_Monthly'!AS$2,'Pro Forma'!$1:$1,0))/12*IF(AS$3&gt;'Project Summary'!$G$7,0,1)</f>
        <v>0</v>
      </c>
      <c r="AT53" s="1557">
        <f>'Pro Forma'!$M57*INDEX('Pro Forma'!$1:$1048576,MATCH('Cash Flow_Monthly'!$A53,'Pro Forma'!$A:$A,0),MATCH('Cash Flow_Monthly'!AT$2,'Pro Forma'!$1:$1,0))/12*IF(AT$3&gt;'Project Summary'!$G$7,0,1)</f>
        <v>0</v>
      </c>
      <c r="AU53" s="1557">
        <f>'Pro Forma'!$M57*INDEX('Pro Forma'!$1:$1048576,MATCH('Cash Flow_Monthly'!$A53,'Pro Forma'!$A:$A,0),MATCH('Cash Flow_Monthly'!AU$2,'Pro Forma'!$1:$1,0))/12*IF(AU$3&gt;'Project Summary'!$G$7,0,1)</f>
        <v>0</v>
      </c>
      <c r="AV53" s="1557">
        <f>'Pro Forma'!$M57*INDEX('Pro Forma'!$1:$1048576,MATCH('Cash Flow_Monthly'!$A53,'Pro Forma'!$A:$A,0),MATCH('Cash Flow_Monthly'!AV$2,'Pro Forma'!$1:$1,0))/12*IF(AV$3&gt;'Project Summary'!$G$7,0,1)</f>
        <v>0</v>
      </c>
      <c r="AW53" s="1557">
        <f>'Pro Forma'!$M57*INDEX('Pro Forma'!$1:$1048576,MATCH('Cash Flow_Monthly'!$A53,'Pro Forma'!$A:$A,0),MATCH('Cash Flow_Monthly'!AW$2,'Pro Forma'!$1:$1,0))/12*IF(AW$3&gt;'Project Summary'!$G$7,0,1)</f>
        <v>0</v>
      </c>
      <c r="AX53" s="1557">
        <f>'Pro Forma'!$M57*INDEX('Pro Forma'!$1:$1048576,MATCH('Cash Flow_Monthly'!$A53,'Pro Forma'!$A:$A,0),MATCH('Cash Flow_Monthly'!AX$2,'Pro Forma'!$1:$1,0))/12*IF(AX$3&gt;'Project Summary'!$G$7,0,1)</f>
        <v>0</v>
      </c>
      <c r="AY53" s="1557">
        <f>'Pro Forma'!$M57*INDEX('Pro Forma'!$1:$1048576,MATCH('Cash Flow_Monthly'!$A53,'Pro Forma'!$A:$A,0),MATCH('Cash Flow_Monthly'!AY$2,'Pro Forma'!$1:$1,0))/12*IF(AY$3&gt;'Project Summary'!$G$7,0,1)</f>
        <v>0</v>
      </c>
      <c r="AZ53" s="1557">
        <f>'Pro Forma'!$M57*INDEX('Pro Forma'!$1:$1048576,MATCH('Cash Flow_Monthly'!$A53,'Pro Forma'!$A:$A,0),MATCH('Cash Flow_Monthly'!AZ$2,'Pro Forma'!$1:$1,0))/12*IF(AZ$3&gt;'Project Summary'!$G$7,0,1)</f>
        <v>0</v>
      </c>
      <c r="BA53" s="1557">
        <f>'Pro Forma'!$M57*INDEX('Pro Forma'!$1:$1048576,MATCH('Cash Flow_Monthly'!$A53,'Pro Forma'!$A:$A,0),MATCH('Cash Flow_Monthly'!BA$2,'Pro Forma'!$1:$1,0))/12*IF(BA$3&gt;'Project Summary'!$G$7,0,1)</f>
        <v>0</v>
      </c>
      <c r="BB53" s="1557">
        <f>'Pro Forma'!$M57*INDEX('Pro Forma'!$1:$1048576,MATCH('Cash Flow_Monthly'!$A53,'Pro Forma'!$A:$A,0),MATCH('Cash Flow_Monthly'!BB$2,'Pro Forma'!$1:$1,0))/12*IF(BB$3&gt;'Project Summary'!$G$7,0,1)</f>
        <v>0</v>
      </c>
      <c r="BC53" s="1557">
        <f>'Pro Forma'!$M57*INDEX('Pro Forma'!$1:$1048576,MATCH('Cash Flow_Monthly'!$A53,'Pro Forma'!$A:$A,0),MATCH('Cash Flow_Monthly'!BC$2,'Pro Forma'!$1:$1,0))/12*IF(BC$3&gt;'Project Summary'!$G$7,0,1)</f>
        <v>0</v>
      </c>
      <c r="BD53" s="1557">
        <f>'Pro Forma'!$M57*INDEX('Pro Forma'!$1:$1048576,MATCH('Cash Flow_Monthly'!$A53,'Pro Forma'!$A:$A,0),MATCH('Cash Flow_Monthly'!BD$2,'Pro Forma'!$1:$1,0))/12*IF(BD$3&gt;'Project Summary'!$G$7,0,1)</f>
        <v>0</v>
      </c>
      <c r="BE53" s="1557">
        <f>'Pro Forma'!$M57*INDEX('Pro Forma'!$1:$1048576,MATCH('Cash Flow_Monthly'!$A53,'Pro Forma'!$A:$A,0),MATCH('Cash Flow_Monthly'!BE$2,'Pro Forma'!$1:$1,0))/12*IF(BE$3&gt;'Project Summary'!$G$7,0,1)</f>
        <v>0</v>
      </c>
      <c r="BF53" s="1557">
        <f>'Pro Forma'!$M57*INDEX('Pro Forma'!$1:$1048576,MATCH('Cash Flow_Monthly'!$A53,'Pro Forma'!$A:$A,0),MATCH('Cash Flow_Monthly'!BF$2,'Pro Forma'!$1:$1,0))/12*IF(BF$3&gt;'Project Summary'!$G$7,0,1)</f>
        <v>0</v>
      </c>
      <c r="BG53" s="1557">
        <f>'Pro Forma'!$M57*INDEX('Pro Forma'!$1:$1048576,MATCH('Cash Flow_Monthly'!$A53,'Pro Forma'!$A:$A,0),MATCH('Cash Flow_Monthly'!BG$2,'Pro Forma'!$1:$1,0))/12*IF(BG$3&gt;'Project Summary'!$G$7,0,1)</f>
        <v>0</v>
      </c>
      <c r="BH53" s="1557">
        <f>'Pro Forma'!$M57*INDEX('Pro Forma'!$1:$1048576,MATCH('Cash Flow_Monthly'!$A53,'Pro Forma'!$A:$A,0),MATCH('Cash Flow_Monthly'!BH$2,'Pro Forma'!$1:$1,0))/12*IF(BH$3&gt;'Project Summary'!$G$7,0,1)</f>
        <v>0</v>
      </c>
      <c r="BI53" s="1557">
        <f>'Pro Forma'!$M57*INDEX('Pro Forma'!$1:$1048576,MATCH('Cash Flow_Monthly'!$A53,'Pro Forma'!$A:$A,0),MATCH('Cash Flow_Monthly'!BI$2,'Pro Forma'!$1:$1,0))/12*IF(BI$3&gt;'Project Summary'!$G$7,0,1)</f>
        <v>0</v>
      </c>
      <c r="BJ53" s="1557">
        <f>'Pro Forma'!$M57*INDEX('Pro Forma'!$1:$1048576,MATCH('Cash Flow_Monthly'!$A53,'Pro Forma'!$A:$A,0),MATCH('Cash Flow_Monthly'!BJ$2,'Pro Forma'!$1:$1,0))/12*IF(BJ$3&gt;'Project Summary'!$G$7,0,1)</f>
        <v>0</v>
      </c>
      <c r="BK53" s="1557">
        <f>'Pro Forma'!$M57*INDEX('Pro Forma'!$1:$1048576,MATCH('Cash Flow_Monthly'!$A53,'Pro Forma'!$A:$A,0),MATCH('Cash Flow_Monthly'!BK$2,'Pro Forma'!$1:$1,0))/12*IF(BK$3&gt;'Project Summary'!$G$7,0,1)</f>
        <v>0</v>
      </c>
      <c r="BL53" s="1557">
        <f>'Pro Forma'!$M57*INDEX('Pro Forma'!$1:$1048576,MATCH('Cash Flow_Monthly'!$A53,'Pro Forma'!$A:$A,0),MATCH('Cash Flow_Monthly'!BL$2,'Pro Forma'!$1:$1,0))/12*IF(BL$3&gt;'Project Summary'!$G$7,0,1)</f>
        <v>0</v>
      </c>
      <c r="BM53" s="1557">
        <f>'Pro Forma'!$M57*INDEX('Pro Forma'!$1:$1048576,MATCH('Cash Flow_Monthly'!$A53,'Pro Forma'!$A:$A,0),MATCH('Cash Flow_Monthly'!BM$2,'Pro Forma'!$1:$1,0))/12*IF(BM$3&gt;'Project Summary'!$G$7,0,1)</f>
        <v>0</v>
      </c>
      <c r="BN53" s="1557">
        <f>'Pro Forma'!$M57*INDEX('Pro Forma'!$1:$1048576,MATCH('Cash Flow_Monthly'!$A53,'Pro Forma'!$A:$A,0),MATCH('Cash Flow_Monthly'!BN$2,'Pro Forma'!$1:$1,0))/12*IF(BN$3&gt;'Project Summary'!$G$7,0,1)</f>
        <v>0</v>
      </c>
      <c r="BO53" s="1557">
        <f>'Pro Forma'!$M57*INDEX('Pro Forma'!$1:$1048576,MATCH('Cash Flow_Monthly'!$A53,'Pro Forma'!$A:$A,0),MATCH('Cash Flow_Monthly'!BO$2,'Pro Forma'!$1:$1,0))/12*IF(BO$3&gt;'Project Summary'!$G$7,0,1)</f>
        <v>0</v>
      </c>
      <c r="BP53" s="1557">
        <f>'Pro Forma'!$M57*INDEX('Pro Forma'!$1:$1048576,MATCH('Cash Flow_Monthly'!$A53,'Pro Forma'!$A:$A,0),MATCH('Cash Flow_Monthly'!BP$2,'Pro Forma'!$1:$1,0))/12*IF(BP$3&gt;'Project Summary'!$G$7,0,1)</f>
        <v>0</v>
      </c>
      <c r="BQ53" s="1557">
        <f>'Pro Forma'!$M57*INDEX('Pro Forma'!$1:$1048576,MATCH('Cash Flow_Monthly'!$A53,'Pro Forma'!$A:$A,0),MATCH('Cash Flow_Monthly'!BQ$2,'Pro Forma'!$1:$1,0))/12*IF(BQ$3&gt;'Project Summary'!$G$7,0,1)</f>
        <v>0</v>
      </c>
      <c r="BR53" s="1557">
        <f>'Pro Forma'!$M57*INDEX('Pro Forma'!$1:$1048576,MATCH('Cash Flow_Monthly'!$A53,'Pro Forma'!$A:$A,0),MATCH('Cash Flow_Monthly'!BR$2,'Pro Forma'!$1:$1,0))/12*IF(BR$3&gt;'Project Summary'!$G$7,0,1)</f>
        <v>0</v>
      </c>
      <c r="BS53" s="1557">
        <f>'Pro Forma'!$M57*INDEX('Pro Forma'!$1:$1048576,MATCH('Cash Flow_Monthly'!$A53,'Pro Forma'!$A:$A,0),MATCH('Cash Flow_Monthly'!BS$2,'Pro Forma'!$1:$1,0))/12*IF(BS$3&gt;'Project Summary'!$G$7,0,1)</f>
        <v>0</v>
      </c>
      <c r="BT53" s="1557">
        <f>'Pro Forma'!$M57*INDEX('Pro Forma'!$1:$1048576,MATCH('Cash Flow_Monthly'!$A53,'Pro Forma'!$A:$A,0),MATCH('Cash Flow_Monthly'!BT$2,'Pro Forma'!$1:$1,0))/12*IF(BT$3&gt;'Project Summary'!$G$7,0,1)</f>
        <v>0</v>
      </c>
      <c r="BU53" s="1557">
        <f>'Pro Forma'!$M57*INDEX('Pro Forma'!$1:$1048576,MATCH('Cash Flow_Monthly'!$A53,'Pro Forma'!$A:$A,0),MATCH('Cash Flow_Monthly'!BU$2,'Pro Forma'!$1:$1,0))/12*IF(BU$3&gt;'Project Summary'!$G$7,0,1)</f>
        <v>0</v>
      </c>
      <c r="BV53" s="1557">
        <f>'Pro Forma'!$M57*INDEX('Pro Forma'!$1:$1048576,MATCH('Cash Flow_Monthly'!$A53,'Pro Forma'!$A:$A,0),MATCH('Cash Flow_Monthly'!BV$2,'Pro Forma'!$1:$1,0))/12*IF(BV$3&gt;'Project Summary'!$G$7,0,1)</f>
        <v>0</v>
      </c>
      <c r="BW53" s="1557">
        <f>'Pro Forma'!$M57*INDEX('Pro Forma'!$1:$1048576,MATCH('Cash Flow_Monthly'!$A53,'Pro Forma'!$A:$A,0),MATCH('Cash Flow_Monthly'!BW$2,'Pro Forma'!$1:$1,0))/12*IF(BW$3&gt;'Project Summary'!$G$7,0,1)</f>
        <v>0</v>
      </c>
      <c r="BX53" s="1557">
        <f>'Pro Forma'!$M57*INDEX('Pro Forma'!$1:$1048576,MATCH('Cash Flow_Monthly'!$A53,'Pro Forma'!$A:$A,0),MATCH('Cash Flow_Monthly'!BX$2,'Pro Forma'!$1:$1,0))/12*IF(BX$3&gt;'Project Summary'!$G$7,0,1)</f>
        <v>0</v>
      </c>
      <c r="BY53" s="1557">
        <f>'Pro Forma'!$M57*INDEX('Pro Forma'!$1:$1048576,MATCH('Cash Flow_Monthly'!$A53,'Pro Forma'!$A:$A,0),MATCH('Cash Flow_Monthly'!BY$2,'Pro Forma'!$1:$1,0))/12*IF(BY$3&gt;'Project Summary'!$G$7,0,1)</f>
        <v>0</v>
      </c>
      <c r="BZ53" s="1557">
        <f>'Pro Forma'!$M57*INDEX('Pro Forma'!$1:$1048576,MATCH('Cash Flow_Monthly'!$A53,'Pro Forma'!$A:$A,0),MATCH('Cash Flow_Monthly'!BZ$2,'Pro Forma'!$1:$1,0))/12*IF(BZ$3&gt;'Project Summary'!$G$7,0,1)</f>
        <v>0</v>
      </c>
      <c r="CA53" s="1557">
        <f>'Pro Forma'!$M57*INDEX('Pro Forma'!$1:$1048576,MATCH('Cash Flow_Monthly'!$A53,'Pro Forma'!$A:$A,0),MATCH('Cash Flow_Monthly'!CA$2,'Pro Forma'!$1:$1,0))/12*IF(CA$3&gt;'Project Summary'!$G$7,0,1)</f>
        <v>0</v>
      </c>
      <c r="CB53" s="1557">
        <f>'Pro Forma'!$M57*INDEX('Pro Forma'!$1:$1048576,MATCH('Cash Flow_Monthly'!$A53,'Pro Forma'!$A:$A,0),MATCH('Cash Flow_Monthly'!CB$2,'Pro Forma'!$1:$1,0))/12*IF(CB$3&gt;'Project Summary'!$G$7,0,1)</f>
        <v>0</v>
      </c>
      <c r="CC53" s="1557">
        <f>'Pro Forma'!$M57*INDEX('Pro Forma'!$1:$1048576,MATCH('Cash Flow_Monthly'!$A53,'Pro Forma'!$A:$A,0),MATCH('Cash Flow_Monthly'!CC$2,'Pro Forma'!$1:$1,0))/12*IF(CC$3&gt;'Project Summary'!$G$7,0,1)</f>
        <v>0</v>
      </c>
      <c r="CD53" s="1557">
        <f>'Pro Forma'!$M57*INDEX('Pro Forma'!$1:$1048576,MATCH('Cash Flow_Monthly'!$A53,'Pro Forma'!$A:$A,0),MATCH('Cash Flow_Monthly'!CD$2,'Pro Forma'!$1:$1,0))/12*IF(CD$3&gt;'Project Summary'!$G$7,0,1)</f>
        <v>0</v>
      </c>
      <c r="CE53" s="1557">
        <f>'Pro Forma'!$M57*INDEX('Pro Forma'!$1:$1048576,MATCH('Cash Flow_Monthly'!$A53,'Pro Forma'!$A:$A,0),MATCH('Cash Flow_Monthly'!CE$2,'Pro Forma'!$1:$1,0))/12*IF(CE$3&gt;'Project Summary'!$G$7,0,1)</f>
        <v>0</v>
      </c>
      <c r="CF53" s="1557">
        <f>'Pro Forma'!$M57*INDEX('Pro Forma'!$1:$1048576,MATCH('Cash Flow_Monthly'!$A53,'Pro Forma'!$A:$A,0),MATCH('Cash Flow_Monthly'!CF$2,'Pro Forma'!$1:$1,0))/12*IF(CF$3&gt;'Project Summary'!$G$7,0,1)</f>
        <v>0</v>
      </c>
      <c r="CG53" s="1557">
        <f>'Pro Forma'!$M57*INDEX('Pro Forma'!$1:$1048576,MATCH('Cash Flow_Monthly'!$A53,'Pro Forma'!$A:$A,0),MATCH('Cash Flow_Monthly'!CG$2,'Pro Forma'!$1:$1,0))/12*IF(CG$3&gt;'Project Summary'!$G$7,0,1)</f>
        <v>0</v>
      </c>
      <c r="CH53" s="1557">
        <f>'Pro Forma'!$M57*INDEX('Pro Forma'!$1:$1048576,MATCH('Cash Flow_Monthly'!$A53,'Pro Forma'!$A:$A,0),MATCH('Cash Flow_Monthly'!CH$2,'Pro Forma'!$1:$1,0))/12*IF(CH$3&gt;'Project Summary'!$G$7,0,1)</f>
        <v>0</v>
      </c>
      <c r="CI53" s="1557">
        <f>'Pro Forma'!$M57*INDEX('Pro Forma'!$1:$1048576,MATCH('Cash Flow_Monthly'!$A53,'Pro Forma'!$A:$A,0),MATCH('Cash Flow_Monthly'!CI$2,'Pro Forma'!$1:$1,0))/12*IF(CI$3&gt;'Project Summary'!$G$7,0,1)</f>
        <v>0</v>
      </c>
      <c r="CJ53" s="1557">
        <f>'Pro Forma'!$M57*INDEX('Pro Forma'!$1:$1048576,MATCH('Cash Flow_Monthly'!$A53,'Pro Forma'!$A:$A,0),MATCH('Cash Flow_Monthly'!CJ$2,'Pro Forma'!$1:$1,0))/12*IF(CJ$3&gt;'Project Summary'!$G$7,0,1)</f>
        <v>0</v>
      </c>
      <c r="CK53" s="1557">
        <f>'Pro Forma'!$M57*INDEX('Pro Forma'!$1:$1048576,MATCH('Cash Flow_Monthly'!$A53,'Pro Forma'!$A:$A,0),MATCH('Cash Flow_Monthly'!CK$2,'Pro Forma'!$1:$1,0))/12*IF(CK$3&gt;'Project Summary'!$G$7,0,1)</f>
        <v>0</v>
      </c>
      <c r="CL53" s="1557">
        <f>'Pro Forma'!$M57*INDEX('Pro Forma'!$1:$1048576,MATCH('Cash Flow_Monthly'!$A53,'Pro Forma'!$A:$A,0),MATCH('Cash Flow_Monthly'!CL$2,'Pro Forma'!$1:$1,0))/12*IF(CL$3&gt;'Project Summary'!$G$7,0,1)</f>
        <v>0</v>
      </c>
      <c r="CM53" s="1557">
        <f>'Pro Forma'!$M57*INDEX('Pro Forma'!$1:$1048576,MATCH('Cash Flow_Monthly'!$A53,'Pro Forma'!$A:$A,0),MATCH('Cash Flow_Monthly'!CM$2,'Pro Forma'!$1:$1,0))/12*IF(CM$3&gt;'Project Summary'!$G$7,0,1)</f>
        <v>0</v>
      </c>
      <c r="CN53" s="1557">
        <f>'Pro Forma'!$M57*INDEX('Pro Forma'!$1:$1048576,MATCH('Cash Flow_Monthly'!$A53,'Pro Forma'!$A:$A,0),MATCH('Cash Flow_Monthly'!CN$2,'Pro Forma'!$1:$1,0))/12*IF(CN$3&gt;'Project Summary'!$G$7,0,1)</f>
        <v>0</v>
      </c>
      <c r="CO53" s="1557">
        <f>'Pro Forma'!$M57*INDEX('Pro Forma'!$1:$1048576,MATCH('Cash Flow_Monthly'!$A53,'Pro Forma'!$A:$A,0),MATCH('Cash Flow_Monthly'!CO$2,'Pro Forma'!$1:$1,0))/12*IF(CO$3&gt;'Project Summary'!$G$7,0,1)</f>
        <v>0</v>
      </c>
      <c r="CP53" s="1557">
        <f>'Pro Forma'!$M57*INDEX('Pro Forma'!$1:$1048576,MATCH('Cash Flow_Monthly'!$A53,'Pro Forma'!$A:$A,0),MATCH('Cash Flow_Monthly'!CP$2,'Pro Forma'!$1:$1,0))/12*IF(CP$3&gt;'Project Summary'!$G$7,0,1)</f>
        <v>0</v>
      </c>
      <c r="CQ53" s="1557">
        <f>'Pro Forma'!$M57*INDEX('Pro Forma'!$1:$1048576,MATCH('Cash Flow_Monthly'!$A53,'Pro Forma'!$A:$A,0),MATCH('Cash Flow_Monthly'!CQ$2,'Pro Forma'!$1:$1,0))/12*IF(CQ$3&gt;'Project Summary'!$G$7,0,1)</f>
        <v>0</v>
      </c>
      <c r="CR53" s="1557">
        <f>'Pro Forma'!$M57*INDEX('Pro Forma'!$1:$1048576,MATCH('Cash Flow_Monthly'!$A53,'Pro Forma'!$A:$A,0),MATCH('Cash Flow_Monthly'!CR$2,'Pro Forma'!$1:$1,0))/12*IF(CR$3&gt;'Project Summary'!$G$7,0,1)</f>
        <v>0</v>
      </c>
      <c r="CS53" s="1557">
        <f>'Pro Forma'!$M57*INDEX('Pro Forma'!$1:$1048576,MATCH('Cash Flow_Monthly'!$A53,'Pro Forma'!$A:$A,0),MATCH('Cash Flow_Monthly'!CS$2,'Pro Forma'!$1:$1,0))/12*IF(CS$3&gt;'Project Summary'!$G$7,0,1)</f>
        <v>0</v>
      </c>
      <c r="CT53" s="1557">
        <f>'Pro Forma'!$M57*INDEX('Pro Forma'!$1:$1048576,MATCH('Cash Flow_Monthly'!$A53,'Pro Forma'!$A:$A,0),MATCH('Cash Flow_Monthly'!CT$2,'Pro Forma'!$1:$1,0))/12*IF(CT$3&gt;'Project Summary'!$G$7,0,1)</f>
        <v>0</v>
      </c>
      <c r="CU53" s="1557">
        <f>'Pro Forma'!$M57*INDEX('Pro Forma'!$1:$1048576,MATCH('Cash Flow_Monthly'!$A53,'Pro Forma'!$A:$A,0),MATCH('Cash Flow_Monthly'!CU$2,'Pro Forma'!$1:$1,0))/12*IF(CU$3&gt;'Project Summary'!$G$7,0,1)</f>
        <v>0</v>
      </c>
      <c r="CV53" s="1557">
        <f>'Pro Forma'!$M57*INDEX('Pro Forma'!$1:$1048576,MATCH('Cash Flow_Monthly'!$A53,'Pro Forma'!$A:$A,0),MATCH('Cash Flow_Monthly'!CV$2,'Pro Forma'!$1:$1,0))/12*IF(CV$3&gt;'Project Summary'!$G$7,0,1)</f>
        <v>0</v>
      </c>
      <c r="CW53" s="1557">
        <f>'Pro Forma'!$M57*INDEX('Pro Forma'!$1:$1048576,MATCH('Cash Flow_Monthly'!$A53,'Pro Forma'!$A:$A,0),MATCH('Cash Flow_Monthly'!CW$2,'Pro Forma'!$1:$1,0))/12*IF(CW$3&gt;'Project Summary'!$G$7,0,1)</f>
        <v>0</v>
      </c>
      <c r="CX53" s="1557">
        <f>'Pro Forma'!$M57*INDEX('Pro Forma'!$1:$1048576,MATCH('Cash Flow_Monthly'!$A53,'Pro Forma'!$A:$A,0),MATCH('Cash Flow_Monthly'!CX$2,'Pro Forma'!$1:$1,0))/12*IF(CX$3&gt;'Project Summary'!$G$7,0,1)</f>
        <v>0</v>
      </c>
      <c r="CY53" s="1557">
        <f>'Pro Forma'!$M57*INDEX('Pro Forma'!$1:$1048576,MATCH('Cash Flow_Monthly'!$A53,'Pro Forma'!$A:$A,0),MATCH('Cash Flow_Monthly'!CY$2,'Pro Forma'!$1:$1,0))/12*IF(CY$3&gt;'Project Summary'!$G$7,0,1)</f>
        <v>0</v>
      </c>
      <c r="CZ53" s="1557">
        <f>'Pro Forma'!$M57*INDEX('Pro Forma'!$1:$1048576,MATCH('Cash Flow_Monthly'!$A53,'Pro Forma'!$A:$A,0),MATCH('Cash Flow_Monthly'!CZ$2,'Pro Forma'!$1:$1,0))/12*IF(CZ$3&gt;'Project Summary'!$G$7,0,1)</f>
        <v>0</v>
      </c>
      <c r="DA53" s="1557">
        <f>'Pro Forma'!$M57*INDEX('Pro Forma'!$1:$1048576,MATCH('Cash Flow_Monthly'!$A53,'Pro Forma'!$A:$A,0),MATCH('Cash Flow_Monthly'!DA$2,'Pro Forma'!$1:$1,0))/12*IF(DA$3&gt;'Project Summary'!$G$7,0,1)</f>
        <v>0</v>
      </c>
      <c r="DB53" s="1557">
        <f>'Pro Forma'!$M57*INDEX('Pro Forma'!$1:$1048576,MATCH('Cash Flow_Monthly'!$A53,'Pro Forma'!$A:$A,0),MATCH('Cash Flow_Monthly'!DB$2,'Pro Forma'!$1:$1,0))/12*IF(DB$3&gt;'Project Summary'!$G$7,0,1)</f>
        <v>0</v>
      </c>
      <c r="DC53" s="1557">
        <f>'Pro Forma'!$M57*INDEX('Pro Forma'!$1:$1048576,MATCH('Cash Flow_Monthly'!$A53,'Pro Forma'!$A:$A,0),MATCH('Cash Flow_Monthly'!DC$2,'Pro Forma'!$1:$1,0))/12*IF(DC$3&gt;'Project Summary'!$G$7,0,1)</f>
        <v>0</v>
      </c>
      <c r="DD53" s="1557">
        <f>'Pro Forma'!$M57*INDEX('Pro Forma'!$1:$1048576,MATCH('Cash Flow_Monthly'!$A53,'Pro Forma'!$A:$A,0),MATCH('Cash Flow_Monthly'!DD$2,'Pro Forma'!$1:$1,0))/12*IF(DD$3&gt;'Project Summary'!$G$7,0,1)</f>
        <v>0</v>
      </c>
      <c r="DE53" s="1557">
        <f>'Pro Forma'!$M57*INDEX('Pro Forma'!$1:$1048576,MATCH('Cash Flow_Monthly'!$A53,'Pro Forma'!$A:$A,0),MATCH('Cash Flow_Monthly'!DE$2,'Pro Forma'!$1:$1,0))/12*IF(DE$3&gt;'Project Summary'!$G$7,0,1)</f>
        <v>0</v>
      </c>
      <c r="DF53" s="1557">
        <f>'Pro Forma'!$M57*INDEX('Pro Forma'!$1:$1048576,MATCH('Cash Flow_Monthly'!$A53,'Pro Forma'!$A:$A,0),MATCH('Cash Flow_Monthly'!DF$2,'Pro Forma'!$1:$1,0))/12*IF(DF$3&gt;'Project Summary'!$G$7,0,1)</f>
        <v>0</v>
      </c>
      <c r="DG53" s="1557">
        <f>'Pro Forma'!$M57*INDEX('Pro Forma'!$1:$1048576,MATCH('Cash Flow_Monthly'!$A53,'Pro Forma'!$A:$A,0),MATCH('Cash Flow_Monthly'!DG$2,'Pro Forma'!$1:$1,0))/12*IF(DG$3&gt;'Project Summary'!$G$7,0,1)</f>
        <v>0</v>
      </c>
      <c r="DH53" s="1557">
        <f>'Pro Forma'!$M57*INDEX('Pro Forma'!$1:$1048576,MATCH('Cash Flow_Monthly'!$A53,'Pro Forma'!$A:$A,0),MATCH('Cash Flow_Monthly'!DH$2,'Pro Forma'!$1:$1,0))/12*IF(DH$3&gt;'Project Summary'!$G$7,0,1)</f>
        <v>0</v>
      </c>
      <c r="DI53" s="1557">
        <f>'Pro Forma'!$M57*INDEX('Pro Forma'!$1:$1048576,MATCH('Cash Flow_Monthly'!$A53,'Pro Forma'!$A:$A,0),MATCH('Cash Flow_Monthly'!DI$2,'Pro Forma'!$1:$1,0))/12*IF(DI$3&gt;'Project Summary'!$G$7,0,1)</f>
        <v>0</v>
      </c>
      <c r="DJ53" s="1557">
        <f>'Pro Forma'!$M57*INDEX('Pro Forma'!$1:$1048576,MATCH('Cash Flow_Monthly'!$A53,'Pro Forma'!$A:$A,0),MATCH('Cash Flow_Monthly'!DJ$2,'Pro Forma'!$1:$1,0))/12*IF(DJ$3&gt;'Project Summary'!$G$7,0,1)</f>
        <v>0</v>
      </c>
      <c r="DK53" s="1557">
        <f>'Pro Forma'!$M57*INDEX('Pro Forma'!$1:$1048576,MATCH('Cash Flow_Monthly'!$A53,'Pro Forma'!$A:$A,0),MATCH('Cash Flow_Monthly'!DK$2,'Pro Forma'!$1:$1,0))/12*IF(DK$3&gt;'Project Summary'!$G$7,0,1)</f>
        <v>0</v>
      </c>
      <c r="DL53" s="1557">
        <f>'Pro Forma'!$M57*INDEX('Pro Forma'!$1:$1048576,MATCH('Cash Flow_Monthly'!$A53,'Pro Forma'!$A:$A,0),MATCH('Cash Flow_Monthly'!DL$2,'Pro Forma'!$1:$1,0))/12*IF(DL$3&gt;'Project Summary'!$G$7,0,1)</f>
        <v>0</v>
      </c>
      <c r="DM53" s="1557">
        <f>'Pro Forma'!$M57*INDEX('Pro Forma'!$1:$1048576,MATCH('Cash Flow_Monthly'!$A53,'Pro Forma'!$A:$A,0),MATCH('Cash Flow_Monthly'!DM$2,'Pro Forma'!$1:$1,0))/12*IF(DM$3&gt;'Project Summary'!$G$7,0,1)</f>
        <v>0</v>
      </c>
      <c r="DN53" s="1557">
        <f>'Pro Forma'!$M57*INDEX('Pro Forma'!$1:$1048576,MATCH('Cash Flow_Monthly'!$A53,'Pro Forma'!$A:$A,0),MATCH('Cash Flow_Monthly'!DN$2,'Pro Forma'!$1:$1,0))/12*IF(DN$3&gt;'Project Summary'!$G$7,0,1)</f>
        <v>0</v>
      </c>
      <c r="DO53" s="1557">
        <f>'Pro Forma'!$M57*INDEX('Pro Forma'!$1:$1048576,MATCH('Cash Flow_Monthly'!$A53,'Pro Forma'!$A:$A,0),MATCH('Cash Flow_Monthly'!DO$2,'Pro Forma'!$1:$1,0))/12*IF(DO$3&gt;'Project Summary'!$G$7,0,1)</f>
        <v>0</v>
      </c>
      <c r="DP53" s="1557">
        <f>'Pro Forma'!$M57*INDEX('Pro Forma'!$1:$1048576,MATCH('Cash Flow_Monthly'!$A53,'Pro Forma'!$A:$A,0),MATCH('Cash Flow_Monthly'!DP$2,'Pro Forma'!$1:$1,0))/12*IF(DP$3&gt;'Project Summary'!$G$7,0,1)</f>
        <v>0</v>
      </c>
      <c r="DQ53" s="1557">
        <f>'Pro Forma'!$M57*INDEX('Pro Forma'!$1:$1048576,MATCH('Cash Flow_Monthly'!$A53,'Pro Forma'!$A:$A,0),MATCH('Cash Flow_Monthly'!DQ$2,'Pro Forma'!$1:$1,0))/12*IF(DQ$3&gt;'Project Summary'!$G$7,0,1)</f>
        <v>0</v>
      </c>
      <c r="DR53" s="1557">
        <f>'Pro Forma'!$M57*INDEX('Pro Forma'!$1:$1048576,MATCH('Cash Flow_Monthly'!$A53,'Pro Forma'!$A:$A,0),MATCH('Cash Flow_Monthly'!DR$2,'Pro Forma'!$1:$1,0))/12*IF(DR$3&gt;'Project Summary'!$G$7,0,1)</f>
        <v>0</v>
      </c>
      <c r="DS53" s="1557">
        <f>'Pro Forma'!$M57*INDEX('Pro Forma'!$1:$1048576,MATCH('Cash Flow_Monthly'!$A53,'Pro Forma'!$A:$A,0),MATCH('Cash Flow_Monthly'!DS$2,'Pro Forma'!$1:$1,0))/12*IF(DS$3&gt;'Project Summary'!$G$7,0,1)</f>
        <v>0</v>
      </c>
      <c r="DT53" s="1557">
        <f>'Pro Forma'!$M57*INDEX('Pro Forma'!$1:$1048576,MATCH('Cash Flow_Monthly'!$A53,'Pro Forma'!$A:$A,0),MATCH('Cash Flow_Monthly'!DT$2,'Pro Forma'!$1:$1,0))/12*IF(DT$3&gt;'Project Summary'!$G$7,0,1)</f>
        <v>0</v>
      </c>
      <c r="DU53" s="1561"/>
    </row>
    <row r="54" spans="1:125" s="1562" customFormat="1">
      <c r="A54" s="1560" t="str">
        <f>'Pro Forma'!A58</f>
        <v>"  "</v>
      </c>
      <c r="B54" s="1555"/>
      <c r="C54" s="1555"/>
      <c r="D54" s="1555"/>
      <c r="E54" s="1557">
        <f>'Pro Forma'!$M58*INDEX('Pro Forma'!$1:$1048576,MATCH('Cash Flow_Monthly'!$A54,'Pro Forma'!$A:$A,0),MATCH('Cash Flow_Monthly'!E$2,'Pro Forma'!$1:$1,0))/12*IF(E$3&gt;'Project Summary'!$G$7,0,1)</f>
        <v>0</v>
      </c>
      <c r="F54" s="1557">
        <f>'Pro Forma'!$M58*INDEX('Pro Forma'!$1:$1048576,MATCH('Cash Flow_Monthly'!$A54,'Pro Forma'!$A:$A,0),MATCH('Cash Flow_Monthly'!F$2,'Pro Forma'!$1:$1,0))/12*IF(F$3&gt;'Project Summary'!$G$7,0,1)</f>
        <v>0</v>
      </c>
      <c r="G54" s="1557">
        <f>'Pro Forma'!$M58*INDEX('Pro Forma'!$1:$1048576,MATCH('Cash Flow_Monthly'!$A54,'Pro Forma'!$A:$A,0),MATCH('Cash Flow_Monthly'!G$2,'Pro Forma'!$1:$1,0))/12*IF(G$3&gt;'Project Summary'!$G$7,0,1)</f>
        <v>0</v>
      </c>
      <c r="H54" s="1557">
        <f>'Pro Forma'!$M58*INDEX('Pro Forma'!$1:$1048576,MATCH('Cash Flow_Monthly'!$A54,'Pro Forma'!$A:$A,0),MATCH('Cash Flow_Monthly'!H$2,'Pro Forma'!$1:$1,0))/12*IF(H$3&gt;'Project Summary'!$G$7,0,1)</f>
        <v>0</v>
      </c>
      <c r="I54" s="1557">
        <f>'Pro Forma'!$M58*INDEX('Pro Forma'!$1:$1048576,MATCH('Cash Flow_Monthly'!$A54,'Pro Forma'!$A:$A,0),MATCH('Cash Flow_Monthly'!I$2,'Pro Forma'!$1:$1,0))/12*IF(I$3&gt;'Project Summary'!$G$7,0,1)</f>
        <v>0</v>
      </c>
      <c r="J54" s="1557">
        <f>'Pro Forma'!$M58*INDEX('Pro Forma'!$1:$1048576,MATCH('Cash Flow_Monthly'!$A54,'Pro Forma'!$A:$A,0),MATCH('Cash Flow_Monthly'!J$2,'Pro Forma'!$1:$1,0))/12*IF(J$3&gt;'Project Summary'!$G$7,0,1)</f>
        <v>0</v>
      </c>
      <c r="K54" s="1557">
        <f>'Pro Forma'!$M58*INDEX('Pro Forma'!$1:$1048576,MATCH('Cash Flow_Monthly'!$A54,'Pro Forma'!$A:$A,0),MATCH('Cash Flow_Monthly'!K$2,'Pro Forma'!$1:$1,0))/12*IF(K$3&gt;'Project Summary'!$G$7,0,1)</f>
        <v>0</v>
      </c>
      <c r="L54" s="1557">
        <f>'Pro Forma'!$M58*INDEX('Pro Forma'!$1:$1048576,MATCH('Cash Flow_Monthly'!$A54,'Pro Forma'!$A:$A,0),MATCH('Cash Flow_Monthly'!L$2,'Pro Forma'!$1:$1,0))/12*IF(L$3&gt;'Project Summary'!$G$7,0,1)</f>
        <v>0</v>
      </c>
      <c r="M54" s="1557">
        <f>'Pro Forma'!$M58*INDEX('Pro Forma'!$1:$1048576,MATCH('Cash Flow_Monthly'!$A54,'Pro Forma'!$A:$A,0),MATCH('Cash Flow_Monthly'!M$2,'Pro Forma'!$1:$1,0))/12*IF(M$3&gt;'Project Summary'!$G$7,0,1)</f>
        <v>0</v>
      </c>
      <c r="N54" s="1557">
        <f>'Pro Forma'!$M58*INDEX('Pro Forma'!$1:$1048576,MATCH('Cash Flow_Monthly'!$A54,'Pro Forma'!$A:$A,0),MATCH('Cash Flow_Monthly'!N$2,'Pro Forma'!$1:$1,0))/12*IF(N$3&gt;'Project Summary'!$G$7,0,1)</f>
        <v>0</v>
      </c>
      <c r="O54" s="1557">
        <f>'Pro Forma'!$M58*INDEX('Pro Forma'!$1:$1048576,MATCH('Cash Flow_Monthly'!$A54,'Pro Forma'!$A:$A,0),MATCH('Cash Flow_Monthly'!O$2,'Pro Forma'!$1:$1,0))/12*IF(O$3&gt;'Project Summary'!$G$7,0,1)</f>
        <v>0</v>
      </c>
      <c r="P54" s="1557">
        <f>'Pro Forma'!$M58*INDEX('Pro Forma'!$1:$1048576,MATCH('Cash Flow_Monthly'!$A54,'Pro Forma'!$A:$A,0),MATCH('Cash Flow_Monthly'!P$2,'Pro Forma'!$1:$1,0))/12*IF(P$3&gt;'Project Summary'!$G$7,0,1)</f>
        <v>0</v>
      </c>
      <c r="Q54" s="1557">
        <f>'Pro Forma'!$M58*INDEX('Pro Forma'!$1:$1048576,MATCH('Cash Flow_Monthly'!$A54,'Pro Forma'!$A:$A,0),MATCH('Cash Flow_Monthly'!Q$2,'Pro Forma'!$1:$1,0))/12*IF(Q$3&gt;'Project Summary'!$G$7,0,1)</f>
        <v>0</v>
      </c>
      <c r="R54" s="1557">
        <f>'Pro Forma'!$M58*INDEX('Pro Forma'!$1:$1048576,MATCH('Cash Flow_Monthly'!$A54,'Pro Forma'!$A:$A,0),MATCH('Cash Flow_Monthly'!R$2,'Pro Forma'!$1:$1,0))/12*IF(R$3&gt;'Project Summary'!$G$7,0,1)</f>
        <v>0</v>
      </c>
      <c r="S54" s="1557">
        <f>'Pro Forma'!$M58*INDEX('Pro Forma'!$1:$1048576,MATCH('Cash Flow_Monthly'!$A54,'Pro Forma'!$A:$A,0),MATCH('Cash Flow_Monthly'!S$2,'Pro Forma'!$1:$1,0))/12*IF(S$3&gt;'Project Summary'!$G$7,0,1)</f>
        <v>0</v>
      </c>
      <c r="T54" s="1557">
        <f>'Pro Forma'!$M58*INDEX('Pro Forma'!$1:$1048576,MATCH('Cash Flow_Monthly'!$A54,'Pro Forma'!$A:$A,0),MATCH('Cash Flow_Monthly'!T$2,'Pro Forma'!$1:$1,0))/12*IF(T$3&gt;'Project Summary'!$G$7,0,1)</f>
        <v>0</v>
      </c>
      <c r="U54" s="1557">
        <f>'Pro Forma'!$M58*INDEX('Pro Forma'!$1:$1048576,MATCH('Cash Flow_Monthly'!$A54,'Pro Forma'!$A:$A,0),MATCH('Cash Flow_Monthly'!U$2,'Pro Forma'!$1:$1,0))/12*IF(U$3&gt;'Project Summary'!$G$7,0,1)</f>
        <v>0</v>
      </c>
      <c r="V54" s="1557">
        <f>'Pro Forma'!$M58*INDEX('Pro Forma'!$1:$1048576,MATCH('Cash Flow_Monthly'!$A54,'Pro Forma'!$A:$A,0),MATCH('Cash Flow_Monthly'!V$2,'Pro Forma'!$1:$1,0))/12*IF(V$3&gt;'Project Summary'!$G$7,0,1)</f>
        <v>0</v>
      </c>
      <c r="W54" s="1557">
        <f>'Pro Forma'!$M58*INDEX('Pro Forma'!$1:$1048576,MATCH('Cash Flow_Monthly'!$A54,'Pro Forma'!$A:$A,0),MATCH('Cash Flow_Monthly'!W$2,'Pro Forma'!$1:$1,0))/12*IF(W$3&gt;'Project Summary'!$G$7,0,1)</f>
        <v>0</v>
      </c>
      <c r="X54" s="1557">
        <f>'Pro Forma'!$M58*INDEX('Pro Forma'!$1:$1048576,MATCH('Cash Flow_Monthly'!$A54,'Pro Forma'!$A:$A,0),MATCH('Cash Flow_Monthly'!X$2,'Pro Forma'!$1:$1,0))/12*IF(X$3&gt;'Project Summary'!$G$7,0,1)</f>
        <v>0</v>
      </c>
      <c r="Y54" s="1557">
        <f>'Pro Forma'!$M58*INDEX('Pro Forma'!$1:$1048576,MATCH('Cash Flow_Monthly'!$A54,'Pro Forma'!$A:$A,0),MATCH('Cash Flow_Monthly'!Y$2,'Pro Forma'!$1:$1,0))/12*IF(Y$3&gt;'Project Summary'!$G$7,0,1)</f>
        <v>0</v>
      </c>
      <c r="Z54" s="1557">
        <f>'Pro Forma'!$M58*INDEX('Pro Forma'!$1:$1048576,MATCH('Cash Flow_Monthly'!$A54,'Pro Forma'!$A:$A,0),MATCH('Cash Flow_Monthly'!Z$2,'Pro Forma'!$1:$1,0))/12*IF(Z$3&gt;'Project Summary'!$G$7,0,1)</f>
        <v>0</v>
      </c>
      <c r="AA54" s="1557">
        <f>'Pro Forma'!$M58*INDEX('Pro Forma'!$1:$1048576,MATCH('Cash Flow_Monthly'!$A54,'Pro Forma'!$A:$A,0),MATCH('Cash Flow_Monthly'!AA$2,'Pro Forma'!$1:$1,0))/12*IF(AA$3&gt;'Project Summary'!$G$7,0,1)</f>
        <v>0</v>
      </c>
      <c r="AB54" s="1557">
        <f>'Pro Forma'!$M58*INDEX('Pro Forma'!$1:$1048576,MATCH('Cash Flow_Monthly'!$A54,'Pro Forma'!$A:$A,0),MATCH('Cash Flow_Monthly'!AB$2,'Pro Forma'!$1:$1,0))/12*IF(AB$3&gt;'Project Summary'!$G$7,0,1)</f>
        <v>0</v>
      </c>
      <c r="AC54" s="1557">
        <f>'Pro Forma'!$M58*INDEX('Pro Forma'!$1:$1048576,MATCH('Cash Flow_Monthly'!$A54,'Pro Forma'!$A:$A,0),MATCH('Cash Flow_Monthly'!AC$2,'Pro Forma'!$1:$1,0))/12*IF(AC$3&gt;'Project Summary'!$G$7,0,1)</f>
        <v>0</v>
      </c>
      <c r="AD54" s="1557">
        <f>'Pro Forma'!$M58*INDEX('Pro Forma'!$1:$1048576,MATCH('Cash Flow_Monthly'!$A54,'Pro Forma'!$A:$A,0),MATCH('Cash Flow_Monthly'!AD$2,'Pro Forma'!$1:$1,0))/12*IF(AD$3&gt;'Project Summary'!$G$7,0,1)</f>
        <v>0</v>
      </c>
      <c r="AE54" s="1557">
        <f>'Pro Forma'!$M58*INDEX('Pro Forma'!$1:$1048576,MATCH('Cash Flow_Monthly'!$A54,'Pro Forma'!$A:$A,0),MATCH('Cash Flow_Monthly'!AE$2,'Pro Forma'!$1:$1,0))/12*IF(AE$3&gt;'Project Summary'!$G$7,0,1)</f>
        <v>0</v>
      </c>
      <c r="AF54" s="1557">
        <f>'Pro Forma'!$M58*INDEX('Pro Forma'!$1:$1048576,MATCH('Cash Flow_Monthly'!$A54,'Pro Forma'!$A:$A,0),MATCH('Cash Flow_Monthly'!AF$2,'Pro Forma'!$1:$1,0))/12*IF(AF$3&gt;'Project Summary'!$G$7,0,1)</f>
        <v>0</v>
      </c>
      <c r="AG54" s="1557">
        <f>'Pro Forma'!$M58*INDEX('Pro Forma'!$1:$1048576,MATCH('Cash Flow_Monthly'!$A54,'Pro Forma'!$A:$A,0),MATCH('Cash Flow_Monthly'!AG$2,'Pro Forma'!$1:$1,0))/12*IF(AG$3&gt;'Project Summary'!$G$7,0,1)</f>
        <v>0</v>
      </c>
      <c r="AH54" s="1557">
        <f>'Pro Forma'!$M58*INDEX('Pro Forma'!$1:$1048576,MATCH('Cash Flow_Monthly'!$A54,'Pro Forma'!$A:$A,0),MATCH('Cash Flow_Monthly'!AH$2,'Pro Forma'!$1:$1,0))/12*IF(AH$3&gt;'Project Summary'!$G$7,0,1)</f>
        <v>0</v>
      </c>
      <c r="AI54" s="1557">
        <f>'Pro Forma'!$M58*INDEX('Pro Forma'!$1:$1048576,MATCH('Cash Flow_Monthly'!$A54,'Pro Forma'!$A:$A,0),MATCH('Cash Flow_Monthly'!AI$2,'Pro Forma'!$1:$1,0))/12*IF(AI$3&gt;'Project Summary'!$G$7,0,1)</f>
        <v>0</v>
      </c>
      <c r="AJ54" s="1557">
        <f>'Pro Forma'!$M58*INDEX('Pro Forma'!$1:$1048576,MATCH('Cash Flow_Monthly'!$A54,'Pro Forma'!$A:$A,0),MATCH('Cash Flow_Monthly'!AJ$2,'Pro Forma'!$1:$1,0))/12*IF(AJ$3&gt;'Project Summary'!$G$7,0,1)</f>
        <v>0</v>
      </c>
      <c r="AK54" s="1557">
        <f>'Pro Forma'!$M58*INDEX('Pro Forma'!$1:$1048576,MATCH('Cash Flow_Monthly'!$A54,'Pro Forma'!$A:$A,0),MATCH('Cash Flow_Monthly'!AK$2,'Pro Forma'!$1:$1,0))/12*IF(AK$3&gt;'Project Summary'!$G$7,0,1)</f>
        <v>0</v>
      </c>
      <c r="AL54" s="1557">
        <f>'Pro Forma'!$M58*INDEX('Pro Forma'!$1:$1048576,MATCH('Cash Flow_Monthly'!$A54,'Pro Forma'!$A:$A,0),MATCH('Cash Flow_Monthly'!AL$2,'Pro Forma'!$1:$1,0))/12*IF(AL$3&gt;'Project Summary'!$G$7,0,1)</f>
        <v>0</v>
      </c>
      <c r="AM54" s="1557">
        <f>'Pro Forma'!$M58*INDEX('Pro Forma'!$1:$1048576,MATCH('Cash Flow_Monthly'!$A54,'Pro Forma'!$A:$A,0),MATCH('Cash Flow_Monthly'!AM$2,'Pro Forma'!$1:$1,0))/12*IF(AM$3&gt;'Project Summary'!$G$7,0,1)</f>
        <v>0</v>
      </c>
      <c r="AN54" s="1557">
        <f>'Pro Forma'!$M58*INDEX('Pro Forma'!$1:$1048576,MATCH('Cash Flow_Monthly'!$A54,'Pro Forma'!$A:$A,0),MATCH('Cash Flow_Monthly'!AN$2,'Pro Forma'!$1:$1,0))/12*IF(AN$3&gt;'Project Summary'!$G$7,0,1)</f>
        <v>0</v>
      </c>
      <c r="AO54" s="1557">
        <f>'Pro Forma'!$M58*INDEX('Pro Forma'!$1:$1048576,MATCH('Cash Flow_Monthly'!$A54,'Pro Forma'!$A:$A,0),MATCH('Cash Flow_Monthly'!AO$2,'Pro Forma'!$1:$1,0))/12*IF(AO$3&gt;'Project Summary'!$G$7,0,1)</f>
        <v>0</v>
      </c>
      <c r="AP54" s="1557">
        <f>'Pro Forma'!$M58*INDEX('Pro Forma'!$1:$1048576,MATCH('Cash Flow_Monthly'!$A54,'Pro Forma'!$A:$A,0),MATCH('Cash Flow_Monthly'!AP$2,'Pro Forma'!$1:$1,0))/12*IF(AP$3&gt;'Project Summary'!$G$7,0,1)</f>
        <v>0</v>
      </c>
      <c r="AQ54" s="1557">
        <f>'Pro Forma'!$M58*INDEX('Pro Forma'!$1:$1048576,MATCH('Cash Flow_Monthly'!$A54,'Pro Forma'!$A:$A,0),MATCH('Cash Flow_Monthly'!AQ$2,'Pro Forma'!$1:$1,0))/12*IF(AQ$3&gt;'Project Summary'!$G$7,0,1)</f>
        <v>0</v>
      </c>
      <c r="AR54" s="1557">
        <f>'Pro Forma'!$M58*INDEX('Pro Forma'!$1:$1048576,MATCH('Cash Flow_Monthly'!$A54,'Pro Forma'!$A:$A,0),MATCH('Cash Flow_Monthly'!AR$2,'Pro Forma'!$1:$1,0))/12*IF(AR$3&gt;'Project Summary'!$G$7,0,1)</f>
        <v>0</v>
      </c>
      <c r="AS54" s="1557">
        <f>'Pro Forma'!$M58*INDEX('Pro Forma'!$1:$1048576,MATCH('Cash Flow_Monthly'!$A54,'Pro Forma'!$A:$A,0),MATCH('Cash Flow_Monthly'!AS$2,'Pro Forma'!$1:$1,0))/12*IF(AS$3&gt;'Project Summary'!$G$7,0,1)</f>
        <v>0</v>
      </c>
      <c r="AT54" s="1557">
        <f>'Pro Forma'!$M58*INDEX('Pro Forma'!$1:$1048576,MATCH('Cash Flow_Monthly'!$A54,'Pro Forma'!$A:$A,0),MATCH('Cash Flow_Monthly'!AT$2,'Pro Forma'!$1:$1,0))/12*IF(AT$3&gt;'Project Summary'!$G$7,0,1)</f>
        <v>0</v>
      </c>
      <c r="AU54" s="1557">
        <f>'Pro Forma'!$M58*INDEX('Pro Forma'!$1:$1048576,MATCH('Cash Flow_Monthly'!$A54,'Pro Forma'!$A:$A,0),MATCH('Cash Flow_Monthly'!AU$2,'Pro Forma'!$1:$1,0))/12*IF(AU$3&gt;'Project Summary'!$G$7,0,1)</f>
        <v>0</v>
      </c>
      <c r="AV54" s="1557">
        <f>'Pro Forma'!$M58*INDEX('Pro Forma'!$1:$1048576,MATCH('Cash Flow_Monthly'!$A54,'Pro Forma'!$A:$A,0),MATCH('Cash Flow_Monthly'!AV$2,'Pro Forma'!$1:$1,0))/12*IF(AV$3&gt;'Project Summary'!$G$7,0,1)</f>
        <v>0</v>
      </c>
      <c r="AW54" s="1557">
        <f>'Pro Forma'!$M58*INDEX('Pro Forma'!$1:$1048576,MATCH('Cash Flow_Monthly'!$A54,'Pro Forma'!$A:$A,0),MATCH('Cash Flow_Monthly'!AW$2,'Pro Forma'!$1:$1,0))/12*IF(AW$3&gt;'Project Summary'!$G$7,0,1)</f>
        <v>0</v>
      </c>
      <c r="AX54" s="1557">
        <f>'Pro Forma'!$M58*INDEX('Pro Forma'!$1:$1048576,MATCH('Cash Flow_Monthly'!$A54,'Pro Forma'!$A:$A,0),MATCH('Cash Flow_Monthly'!AX$2,'Pro Forma'!$1:$1,0))/12*IF(AX$3&gt;'Project Summary'!$G$7,0,1)</f>
        <v>0</v>
      </c>
      <c r="AY54" s="1557">
        <f>'Pro Forma'!$M58*INDEX('Pro Forma'!$1:$1048576,MATCH('Cash Flow_Monthly'!$A54,'Pro Forma'!$A:$A,0),MATCH('Cash Flow_Monthly'!AY$2,'Pro Forma'!$1:$1,0))/12*IF(AY$3&gt;'Project Summary'!$G$7,0,1)</f>
        <v>0</v>
      </c>
      <c r="AZ54" s="1557">
        <f>'Pro Forma'!$M58*INDEX('Pro Forma'!$1:$1048576,MATCH('Cash Flow_Monthly'!$A54,'Pro Forma'!$A:$A,0),MATCH('Cash Flow_Monthly'!AZ$2,'Pro Forma'!$1:$1,0))/12*IF(AZ$3&gt;'Project Summary'!$G$7,0,1)</f>
        <v>0</v>
      </c>
      <c r="BA54" s="1557">
        <f>'Pro Forma'!$M58*INDEX('Pro Forma'!$1:$1048576,MATCH('Cash Flow_Monthly'!$A54,'Pro Forma'!$A:$A,0),MATCH('Cash Flow_Monthly'!BA$2,'Pro Forma'!$1:$1,0))/12*IF(BA$3&gt;'Project Summary'!$G$7,0,1)</f>
        <v>0</v>
      </c>
      <c r="BB54" s="1557">
        <f>'Pro Forma'!$M58*INDEX('Pro Forma'!$1:$1048576,MATCH('Cash Flow_Monthly'!$A54,'Pro Forma'!$A:$A,0),MATCH('Cash Flow_Monthly'!BB$2,'Pro Forma'!$1:$1,0))/12*IF(BB$3&gt;'Project Summary'!$G$7,0,1)</f>
        <v>0</v>
      </c>
      <c r="BC54" s="1557">
        <f>'Pro Forma'!$M58*INDEX('Pro Forma'!$1:$1048576,MATCH('Cash Flow_Monthly'!$A54,'Pro Forma'!$A:$A,0),MATCH('Cash Flow_Monthly'!BC$2,'Pro Forma'!$1:$1,0))/12*IF(BC$3&gt;'Project Summary'!$G$7,0,1)</f>
        <v>0</v>
      </c>
      <c r="BD54" s="1557">
        <f>'Pro Forma'!$M58*INDEX('Pro Forma'!$1:$1048576,MATCH('Cash Flow_Monthly'!$A54,'Pro Forma'!$A:$A,0),MATCH('Cash Flow_Monthly'!BD$2,'Pro Forma'!$1:$1,0))/12*IF(BD$3&gt;'Project Summary'!$G$7,0,1)</f>
        <v>0</v>
      </c>
      <c r="BE54" s="1557">
        <f>'Pro Forma'!$M58*INDEX('Pro Forma'!$1:$1048576,MATCH('Cash Flow_Monthly'!$A54,'Pro Forma'!$A:$A,0),MATCH('Cash Flow_Monthly'!BE$2,'Pro Forma'!$1:$1,0))/12*IF(BE$3&gt;'Project Summary'!$G$7,0,1)</f>
        <v>0</v>
      </c>
      <c r="BF54" s="1557">
        <f>'Pro Forma'!$M58*INDEX('Pro Forma'!$1:$1048576,MATCH('Cash Flow_Monthly'!$A54,'Pro Forma'!$A:$A,0),MATCH('Cash Flow_Monthly'!BF$2,'Pro Forma'!$1:$1,0))/12*IF(BF$3&gt;'Project Summary'!$G$7,0,1)</f>
        <v>0</v>
      </c>
      <c r="BG54" s="1557">
        <f>'Pro Forma'!$M58*INDEX('Pro Forma'!$1:$1048576,MATCH('Cash Flow_Monthly'!$A54,'Pro Forma'!$A:$A,0),MATCH('Cash Flow_Monthly'!BG$2,'Pro Forma'!$1:$1,0))/12*IF(BG$3&gt;'Project Summary'!$G$7,0,1)</f>
        <v>0</v>
      </c>
      <c r="BH54" s="1557">
        <f>'Pro Forma'!$M58*INDEX('Pro Forma'!$1:$1048576,MATCH('Cash Flow_Monthly'!$A54,'Pro Forma'!$A:$A,0),MATCH('Cash Flow_Monthly'!BH$2,'Pro Forma'!$1:$1,0))/12*IF(BH$3&gt;'Project Summary'!$G$7,0,1)</f>
        <v>0</v>
      </c>
      <c r="BI54" s="1557">
        <f>'Pro Forma'!$M58*INDEX('Pro Forma'!$1:$1048576,MATCH('Cash Flow_Monthly'!$A54,'Pro Forma'!$A:$A,0),MATCH('Cash Flow_Monthly'!BI$2,'Pro Forma'!$1:$1,0))/12*IF(BI$3&gt;'Project Summary'!$G$7,0,1)</f>
        <v>0</v>
      </c>
      <c r="BJ54" s="1557">
        <f>'Pro Forma'!$M58*INDEX('Pro Forma'!$1:$1048576,MATCH('Cash Flow_Monthly'!$A54,'Pro Forma'!$A:$A,0),MATCH('Cash Flow_Monthly'!BJ$2,'Pro Forma'!$1:$1,0))/12*IF(BJ$3&gt;'Project Summary'!$G$7,0,1)</f>
        <v>0</v>
      </c>
      <c r="BK54" s="1557">
        <f>'Pro Forma'!$M58*INDEX('Pro Forma'!$1:$1048576,MATCH('Cash Flow_Monthly'!$A54,'Pro Forma'!$A:$A,0),MATCH('Cash Flow_Monthly'!BK$2,'Pro Forma'!$1:$1,0))/12*IF(BK$3&gt;'Project Summary'!$G$7,0,1)</f>
        <v>0</v>
      </c>
      <c r="BL54" s="1557">
        <f>'Pro Forma'!$M58*INDEX('Pro Forma'!$1:$1048576,MATCH('Cash Flow_Monthly'!$A54,'Pro Forma'!$A:$A,0),MATCH('Cash Flow_Monthly'!BL$2,'Pro Forma'!$1:$1,0))/12*IF(BL$3&gt;'Project Summary'!$G$7,0,1)</f>
        <v>0</v>
      </c>
      <c r="BM54" s="1557">
        <f>'Pro Forma'!$M58*INDEX('Pro Forma'!$1:$1048576,MATCH('Cash Flow_Monthly'!$A54,'Pro Forma'!$A:$A,0),MATCH('Cash Flow_Monthly'!BM$2,'Pro Forma'!$1:$1,0))/12*IF(BM$3&gt;'Project Summary'!$G$7,0,1)</f>
        <v>0</v>
      </c>
      <c r="BN54" s="1557">
        <f>'Pro Forma'!$M58*INDEX('Pro Forma'!$1:$1048576,MATCH('Cash Flow_Monthly'!$A54,'Pro Forma'!$A:$A,0),MATCH('Cash Flow_Monthly'!BN$2,'Pro Forma'!$1:$1,0))/12*IF(BN$3&gt;'Project Summary'!$G$7,0,1)</f>
        <v>0</v>
      </c>
      <c r="BO54" s="1557">
        <f>'Pro Forma'!$M58*INDEX('Pro Forma'!$1:$1048576,MATCH('Cash Flow_Monthly'!$A54,'Pro Forma'!$A:$A,0),MATCH('Cash Flow_Monthly'!BO$2,'Pro Forma'!$1:$1,0))/12*IF(BO$3&gt;'Project Summary'!$G$7,0,1)</f>
        <v>0</v>
      </c>
      <c r="BP54" s="1557">
        <f>'Pro Forma'!$M58*INDEX('Pro Forma'!$1:$1048576,MATCH('Cash Flow_Monthly'!$A54,'Pro Forma'!$A:$A,0),MATCH('Cash Flow_Monthly'!BP$2,'Pro Forma'!$1:$1,0))/12*IF(BP$3&gt;'Project Summary'!$G$7,0,1)</f>
        <v>0</v>
      </c>
      <c r="BQ54" s="1557">
        <f>'Pro Forma'!$M58*INDEX('Pro Forma'!$1:$1048576,MATCH('Cash Flow_Monthly'!$A54,'Pro Forma'!$A:$A,0),MATCH('Cash Flow_Monthly'!BQ$2,'Pro Forma'!$1:$1,0))/12*IF(BQ$3&gt;'Project Summary'!$G$7,0,1)</f>
        <v>0</v>
      </c>
      <c r="BR54" s="1557">
        <f>'Pro Forma'!$M58*INDEX('Pro Forma'!$1:$1048576,MATCH('Cash Flow_Monthly'!$A54,'Pro Forma'!$A:$A,0),MATCH('Cash Flow_Monthly'!BR$2,'Pro Forma'!$1:$1,0))/12*IF(BR$3&gt;'Project Summary'!$G$7,0,1)</f>
        <v>0</v>
      </c>
      <c r="BS54" s="1557">
        <f>'Pro Forma'!$M58*INDEX('Pro Forma'!$1:$1048576,MATCH('Cash Flow_Monthly'!$A54,'Pro Forma'!$A:$A,0),MATCH('Cash Flow_Monthly'!BS$2,'Pro Forma'!$1:$1,0))/12*IF(BS$3&gt;'Project Summary'!$G$7,0,1)</f>
        <v>0</v>
      </c>
      <c r="BT54" s="1557">
        <f>'Pro Forma'!$M58*INDEX('Pro Forma'!$1:$1048576,MATCH('Cash Flow_Monthly'!$A54,'Pro Forma'!$A:$A,0),MATCH('Cash Flow_Monthly'!BT$2,'Pro Forma'!$1:$1,0))/12*IF(BT$3&gt;'Project Summary'!$G$7,0,1)</f>
        <v>0</v>
      </c>
      <c r="BU54" s="1557">
        <f>'Pro Forma'!$M58*INDEX('Pro Forma'!$1:$1048576,MATCH('Cash Flow_Monthly'!$A54,'Pro Forma'!$A:$A,0),MATCH('Cash Flow_Monthly'!BU$2,'Pro Forma'!$1:$1,0))/12*IF(BU$3&gt;'Project Summary'!$G$7,0,1)</f>
        <v>0</v>
      </c>
      <c r="BV54" s="1557">
        <f>'Pro Forma'!$M58*INDEX('Pro Forma'!$1:$1048576,MATCH('Cash Flow_Monthly'!$A54,'Pro Forma'!$A:$A,0),MATCH('Cash Flow_Monthly'!BV$2,'Pro Forma'!$1:$1,0))/12*IF(BV$3&gt;'Project Summary'!$G$7,0,1)</f>
        <v>0</v>
      </c>
      <c r="BW54" s="1557">
        <f>'Pro Forma'!$M58*INDEX('Pro Forma'!$1:$1048576,MATCH('Cash Flow_Monthly'!$A54,'Pro Forma'!$A:$A,0),MATCH('Cash Flow_Monthly'!BW$2,'Pro Forma'!$1:$1,0))/12*IF(BW$3&gt;'Project Summary'!$G$7,0,1)</f>
        <v>0</v>
      </c>
      <c r="BX54" s="1557">
        <f>'Pro Forma'!$M58*INDEX('Pro Forma'!$1:$1048576,MATCH('Cash Flow_Monthly'!$A54,'Pro Forma'!$A:$A,0),MATCH('Cash Flow_Monthly'!BX$2,'Pro Forma'!$1:$1,0))/12*IF(BX$3&gt;'Project Summary'!$G$7,0,1)</f>
        <v>0</v>
      </c>
      <c r="BY54" s="1557">
        <f>'Pro Forma'!$M58*INDEX('Pro Forma'!$1:$1048576,MATCH('Cash Flow_Monthly'!$A54,'Pro Forma'!$A:$A,0),MATCH('Cash Flow_Monthly'!BY$2,'Pro Forma'!$1:$1,0))/12*IF(BY$3&gt;'Project Summary'!$G$7,0,1)</f>
        <v>0</v>
      </c>
      <c r="BZ54" s="1557">
        <f>'Pro Forma'!$M58*INDEX('Pro Forma'!$1:$1048576,MATCH('Cash Flow_Monthly'!$A54,'Pro Forma'!$A:$A,0),MATCH('Cash Flow_Monthly'!BZ$2,'Pro Forma'!$1:$1,0))/12*IF(BZ$3&gt;'Project Summary'!$G$7,0,1)</f>
        <v>0</v>
      </c>
      <c r="CA54" s="1557">
        <f>'Pro Forma'!$M58*INDEX('Pro Forma'!$1:$1048576,MATCH('Cash Flow_Monthly'!$A54,'Pro Forma'!$A:$A,0),MATCH('Cash Flow_Monthly'!CA$2,'Pro Forma'!$1:$1,0))/12*IF(CA$3&gt;'Project Summary'!$G$7,0,1)</f>
        <v>0</v>
      </c>
      <c r="CB54" s="1557">
        <f>'Pro Forma'!$M58*INDEX('Pro Forma'!$1:$1048576,MATCH('Cash Flow_Monthly'!$A54,'Pro Forma'!$A:$A,0),MATCH('Cash Flow_Monthly'!CB$2,'Pro Forma'!$1:$1,0))/12*IF(CB$3&gt;'Project Summary'!$G$7,0,1)</f>
        <v>0</v>
      </c>
      <c r="CC54" s="1557">
        <f>'Pro Forma'!$M58*INDEX('Pro Forma'!$1:$1048576,MATCH('Cash Flow_Monthly'!$A54,'Pro Forma'!$A:$A,0),MATCH('Cash Flow_Monthly'!CC$2,'Pro Forma'!$1:$1,0))/12*IF(CC$3&gt;'Project Summary'!$G$7,0,1)</f>
        <v>0</v>
      </c>
      <c r="CD54" s="1557">
        <f>'Pro Forma'!$M58*INDEX('Pro Forma'!$1:$1048576,MATCH('Cash Flow_Monthly'!$A54,'Pro Forma'!$A:$A,0),MATCH('Cash Flow_Monthly'!CD$2,'Pro Forma'!$1:$1,0))/12*IF(CD$3&gt;'Project Summary'!$G$7,0,1)</f>
        <v>0</v>
      </c>
      <c r="CE54" s="1557">
        <f>'Pro Forma'!$M58*INDEX('Pro Forma'!$1:$1048576,MATCH('Cash Flow_Monthly'!$A54,'Pro Forma'!$A:$A,0),MATCH('Cash Flow_Monthly'!CE$2,'Pro Forma'!$1:$1,0))/12*IF(CE$3&gt;'Project Summary'!$G$7,0,1)</f>
        <v>0</v>
      </c>
      <c r="CF54" s="1557">
        <f>'Pro Forma'!$M58*INDEX('Pro Forma'!$1:$1048576,MATCH('Cash Flow_Monthly'!$A54,'Pro Forma'!$A:$A,0),MATCH('Cash Flow_Monthly'!CF$2,'Pro Forma'!$1:$1,0))/12*IF(CF$3&gt;'Project Summary'!$G$7,0,1)</f>
        <v>0</v>
      </c>
      <c r="CG54" s="1557">
        <f>'Pro Forma'!$M58*INDEX('Pro Forma'!$1:$1048576,MATCH('Cash Flow_Monthly'!$A54,'Pro Forma'!$A:$A,0),MATCH('Cash Flow_Monthly'!CG$2,'Pro Forma'!$1:$1,0))/12*IF(CG$3&gt;'Project Summary'!$G$7,0,1)</f>
        <v>0</v>
      </c>
      <c r="CH54" s="1557">
        <f>'Pro Forma'!$M58*INDEX('Pro Forma'!$1:$1048576,MATCH('Cash Flow_Monthly'!$A54,'Pro Forma'!$A:$A,0),MATCH('Cash Flow_Monthly'!CH$2,'Pro Forma'!$1:$1,0))/12*IF(CH$3&gt;'Project Summary'!$G$7,0,1)</f>
        <v>0</v>
      </c>
      <c r="CI54" s="1557">
        <f>'Pro Forma'!$M58*INDEX('Pro Forma'!$1:$1048576,MATCH('Cash Flow_Monthly'!$A54,'Pro Forma'!$A:$A,0),MATCH('Cash Flow_Monthly'!CI$2,'Pro Forma'!$1:$1,0))/12*IF(CI$3&gt;'Project Summary'!$G$7,0,1)</f>
        <v>0</v>
      </c>
      <c r="CJ54" s="1557">
        <f>'Pro Forma'!$M58*INDEX('Pro Forma'!$1:$1048576,MATCH('Cash Flow_Monthly'!$A54,'Pro Forma'!$A:$A,0),MATCH('Cash Flow_Monthly'!CJ$2,'Pro Forma'!$1:$1,0))/12*IF(CJ$3&gt;'Project Summary'!$G$7,0,1)</f>
        <v>0</v>
      </c>
      <c r="CK54" s="1557">
        <f>'Pro Forma'!$M58*INDEX('Pro Forma'!$1:$1048576,MATCH('Cash Flow_Monthly'!$A54,'Pro Forma'!$A:$A,0),MATCH('Cash Flow_Monthly'!CK$2,'Pro Forma'!$1:$1,0))/12*IF(CK$3&gt;'Project Summary'!$G$7,0,1)</f>
        <v>0</v>
      </c>
      <c r="CL54" s="1557">
        <f>'Pro Forma'!$M58*INDEX('Pro Forma'!$1:$1048576,MATCH('Cash Flow_Monthly'!$A54,'Pro Forma'!$A:$A,0),MATCH('Cash Flow_Monthly'!CL$2,'Pro Forma'!$1:$1,0))/12*IF(CL$3&gt;'Project Summary'!$G$7,0,1)</f>
        <v>0</v>
      </c>
      <c r="CM54" s="1557">
        <f>'Pro Forma'!$M58*INDEX('Pro Forma'!$1:$1048576,MATCH('Cash Flow_Monthly'!$A54,'Pro Forma'!$A:$A,0),MATCH('Cash Flow_Monthly'!CM$2,'Pro Forma'!$1:$1,0))/12*IF(CM$3&gt;'Project Summary'!$G$7,0,1)</f>
        <v>0</v>
      </c>
      <c r="CN54" s="1557">
        <f>'Pro Forma'!$M58*INDEX('Pro Forma'!$1:$1048576,MATCH('Cash Flow_Monthly'!$A54,'Pro Forma'!$A:$A,0),MATCH('Cash Flow_Monthly'!CN$2,'Pro Forma'!$1:$1,0))/12*IF(CN$3&gt;'Project Summary'!$G$7,0,1)</f>
        <v>0</v>
      </c>
      <c r="CO54" s="1557">
        <f>'Pro Forma'!$M58*INDEX('Pro Forma'!$1:$1048576,MATCH('Cash Flow_Monthly'!$A54,'Pro Forma'!$A:$A,0),MATCH('Cash Flow_Monthly'!CO$2,'Pro Forma'!$1:$1,0))/12*IF(CO$3&gt;'Project Summary'!$G$7,0,1)</f>
        <v>0</v>
      </c>
      <c r="CP54" s="1557">
        <f>'Pro Forma'!$M58*INDEX('Pro Forma'!$1:$1048576,MATCH('Cash Flow_Monthly'!$A54,'Pro Forma'!$A:$A,0),MATCH('Cash Flow_Monthly'!CP$2,'Pro Forma'!$1:$1,0))/12*IF(CP$3&gt;'Project Summary'!$G$7,0,1)</f>
        <v>0</v>
      </c>
      <c r="CQ54" s="1557">
        <f>'Pro Forma'!$M58*INDEX('Pro Forma'!$1:$1048576,MATCH('Cash Flow_Monthly'!$A54,'Pro Forma'!$A:$A,0),MATCH('Cash Flow_Monthly'!CQ$2,'Pro Forma'!$1:$1,0))/12*IF(CQ$3&gt;'Project Summary'!$G$7,0,1)</f>
        <v>0</v>
      </c>
      <c r="CR54" s="1557">
        <f>'Pro Forma'!$M58*INDEX('Pro Forma'!$1:$1048576,MATCH('Cash Flow_Monthly'!$A54,'Pro Forma'!$A:$A,0),MATCH('Cash Flow_Monthly'!CR$2,'Pro Forma'!$1:$1,0))/12*IF(CR$3&gt;'Project Summary'!$G$7,0,1)</f>
        <v>0</v>
      </c>
      <c r="CS54" s="1557">
        <f>'Pro Forma'!$M58*INDEX('Pro Forma'!$1:$1048576,MATCH('Cash Flow_Monthly'!$A54,'Pro Forma'!$A:$A,0),MATCH('Cash Flow_Monthly'!CS$2,'Pro Forma'!$1:$1,0))/12*IF(CS$3&gt;'Project Summary'!$G$7,0,1)</f>
        <v>0</v>
      </c>
      <c r="CT54" s="1557">
        <f>'Pro Forma'!$M58*INDEX('Pro Forma'!$1:$1048576,MATCH('Cash Flow_Monthly'!$A54,'Pro Forma'!$A:$A,0),MATCH('Cash Flow_Monthly'!CT$2,'Pro Forma'!$1:$1,0))/12*IF(CT$3&gt;'Project Summary'!$G$7,0,1)</f>
        <v>0</v>
      </c>
      <c r="CU54" s="1557">
        <f>'Pro Forma'!$M58*INDEX('Pro Forma'!$1:$1048576,MATCH('Cash Flow_Monthly'!$A54,'Pro Forma'!$A:$A,0),MATCH('Cash Flow_Monthly'!CU$2,'Pro Forma'!$1:$1,0))/12*IF(CU$3&gt;'Project Summary'!$G$7,0,1)</f>
        <v>0</v>
      </c>
      <c r="CV54" s="1557">
        <f>'Pro Forma'!$M58*INDEX('Pro Forma'!$1:$1048576,MATCH('Cash Flow_Monthly'!$A54,'Pro Forma'!$A:$A,0),MATCH('Cash Flow_Monthly'!CV$2,'Pro Forma'!$1:$1,0))/12*IF(CV$3&gt;'Project Summary'!$G$7,0,1)</f>
        <v>0</v>
      </c>
      <c r="CW54" s="1557">
        <f>'Pro Forma'!$M58*INDEX('Pro Forma'!$1:$1048576,MATCH('Cash Flow_Monthly'!$A54,'Pro Forma'!$A:$A,0),MATCH('Cash Flow_Monthly'!CW$2,'Pro Forma'!$1:$1,0))/12*IF(CW$3&gt;'Project Summary'!$G$7,0,1)</f>
        <v>0</v>
      </c>
      <c r="CX54" s="1557">
        <f>'Pro Forma'!$M58*INDEX('Pro Forma'!$1:$1048576,MATCH('Cash Flow_Monthly'!$A54,'Pro Forma'!$A:$A,0),MATCH('Cash Flow_Monthly'!CX$2,'Pro Forma'!$1:$1,0))/12*IF(CX$3&gt;'Project Summary'!$G$7,0,1)</f>
        <v>0</v>
      </c>
      <c r="CY54" s="1557">
        <f>'Pro Forma'!$M58*INDEX('Pro Forma'!$1:$1048576,MATCH('Cash Flow_Monthly'!$A54,'Pro Forma'!$A:$A,0),MATCH('Cash Flow_Monthly'!CY$2,'Pro Forma'!$1:$1,0))/12*IF(CY$3&gt;'Project Summary'!$G$7,0,1)</f>
        <v>0</v>
      </c>
      <c r="CZ54" s="1557">
        <f>'Pro Forma'!$M58*INDEX('Pro Forma'!$1:$1048576,MATCH('Cash Flow_Monthly'!$A54,'Pro Forma'!$A:$A,0),MATCH('Cash Flow_Monthly'!CZ$2,'Pro Forma'!$1:$1,0))/12*IF(CZ$3&gt;'Project Summary'!$G$7,0,1)</f>
        <v>0</v>
      </c>
      <c r="DA54" s="1557">
        <f>'Pro Forma'!$M58*INDEX('Pro Forma'!$1:$1048576,MATCH('Cash Flow_Monthly'!$A54,'Pro Forma'!$A:$A,0),MATCH('Cash Flow_Monthly'!DA$2,'Pro Forma'!$1:$1,0))/12*IF(DA$3&gt;'Project Summary'!$G$7,0,1)</f>
        <v>0</v>
      </c>
      <c r="DB54" s="1557">
        <f>'Pro Forma'!$M58*INDEX('Pro Forma'!$1:$1048576,MATCH('Cash Flow_Monthly'!$A54,'Pro Forma'!$A:$A,0),MATCH('Cash Flow_Monthly'!DB$2,'Pro Forma'!$1:$1,0))/12*IF(DB$3&gt;'Project Summary'!$G$7,0,1)</f>
        <v>0</v>
      </c>
      <c r="DC54" s="1557">
        <f>'Pro Forma'!$M58*INDEX('Pro Forma'!$1:$1048576,MATCH('Cash Flow_Monthly'!$A54,'Pro Forma'!$A:$A,0),MATCH('Cash Flow_Monthly'!DC$2,'Pro Forma'!$1:$1,0))/12*IF(DC$3&gt;'Project Summary'!$G$7,0,1)</f>
        <v>0</v>
      </c>
      <c r="DD54" s="1557">
        <f>'Pro Forma'!$M58*INDEX('Pro Forma'!$1:$1048576,MATCH('Cash Flow_Monthly'!$A54,'Pro Forma'!$A:$A,0),MATCH('Cash Flow_Monthly'!DD$2,'Pro Forma'!$1:$1,0))/12*IF(DD$3&gt;'Project Summary'!$G$7,0,1)</f>
        <v>0</v>
      </c>
      <c r="DE54" s="1557">
        <f>'Pro Forma'!$M58*INDEX('Pro Forma'!$1:$1048576,MATCH('Cash Flow_Monthly'!$A54,'Pro Forma'!$A:$A,0),MATCH('Cash Flow_Monthly'!DE$2,'Pro Forma'!$1:$1,0))/12*IF(DE$3&gt;'Project Summary'!$G$7,0,1)</f>
        <v>0</v>
      </c>
      <c r="DF54" s="1557">
        <f>'Pro Forma'!$M58*INDEX('Pro Forma'!$1:$1048576,MATCH('Cash Flow_Monthly'!$A54,'Pro Forma'!$A:$A,0),MATCH('Cash Flow_Monthly'!DF$2,'Pro Forma'!$1:$1,0))/12*IF(DF$3&gt;'Project Summary'!$G$7,0,1)</f>
        <v>0</v>
      </c>
      <c r="DG54" s="1557">
        <f>'Pro Forma'!$M58*INDEX('Pro Forma'!$1:$1048576,MATCH('Cash Flow_Monthly'!$A54,'Pro Forma'!$A:$A,0),MATCH('Cash Flow_Monthly'!DG$2,'Pro Forma'!$1:$1,0))/12*IF(DG$3&gt;'Project Summary'!$G$7,0,1)</f>
        <v>0</v>
      </c>
      <c r="DH54" s="1557">
        <f>'Pro Forma'!$M58*INDEX('Pro Forma'!$1:$1048576,MATCH('Cash Flow_Monthly'!$A54,'Pro Forma'!$A:$A,0),MATCH('Cash Flow_Monthly'!DH$2,'Pro Forma'!$1:$1,0))/12*IF(DH$3&gt;'Project Summary'!$G$7,0,1)</f>
        <v>0</v>
      </c>
      <c r="DI54" s="1557">
        <f>'Pro Forma'!$M58*INDEX('Pro Forma'!$1:$1048576,MATCH('Cash Flow_Monthly'!$A54,'Pro Forma'!$A:$A,0),MATCH('Cash Flow_Monthly'!DI$2,'Pro Forma'!$1:$1,0))/12*IF(DI$3&gt;'Project Summary'!$G$7,0,1)</f>
        <v>0</v>
      </c>
      <c r="DJ54" s="1557">
        <f>'Pro Forma'!$M58*INDEX('Pro Forma'!$1:$1048576,MATCH('Cash Flow_Monthly'!$A54,'Pro Forma'!$A:$A,0),MATCH('Cash Flow_Monthly'!DJ$2,'Pro Forma'!$1:$1,0))/12*IF(DJ$3&gt;'Project Summary'!$G$7,0,1)</f>
        <v>0</v>
      </c>
      <c r="DK54" s="1557">
        <f>'Pro Forma'!$M58*INDEX('Pro Forma'!$1:$1048576,MATCH('Cash Flow_Monthly'!$A54,'Pro Forma'!$A:$A,0),MATCH('Cash Flow_Monthly'!DK$2,'Pro Forma'!$1:$1,0))/12*IF(DK$3&gt;'Project Summary'!$G$7,0,1)</f>
        <v>0</v>
      </c>
      <c r="DL54" s="1557">
        <f>'Pro Forma'!$M58*INDEX('Pro Forma'!$1:$1048576,MATCH('Cash Flow_Monthly'!$A54,'Pro Forma'!$A:$A,0),MATCH('Cash Flow_Monthly'!DL$2,'Pro Forma'!$1:$1,0))/12*IF(DL$3&gt;'Project Summary'!$G$7,0,1)</f>
        <v>0</v>
      </c>
      <c r="DM54" s="1557">
        <f>'Pro Forma'!$M58*INDEX('Pro Forma'!$1:$1048576,MATCH('Cash Flow_Monthly'!$A54,'Pro Forma'!$A:$A,0),MATCH('Cash Flow_Monthly'!DM$2,'Pro Forma'!$1:$1,0))/12*IF(DM$3&gt;'Project Summary'!$G$7,0,1)</f>
        <v>0</v>
      </c>
      <c r="DN54" s="1557">
        <f>'Pro Forma'!$M58*INDEX('Pro Forma'!$1:$1048576,MATCH('Cash Flow_Monthly'!$A54,'Pro Forma'!$A:$A,0),MATCH('Cash Flow_Monthly'!DN$2,'Pro Forma'!$1:$1,0))/12*IF(DN$3&gt;'Project Summary'!$G$7,0,1)</f>
        <v>0</v>
      </c>
      <c r="DO54" s="1557">
        <f>'Pro Forma'!$M58*INDEX('Pro Forma'!$1:$1048576,MATCH('Cash Flow_Monthly'!$A54,'Pro Forma'!$A:$A,0),MATCH('Cash Flow_Monthly'!DO$2,'Pro Forma'!$1:$1,0))/12*IF(DO$3&gt;'Project Summary'!$G$7,0,1)</f>
        <v>0</v>
      </c>
      <c r="DP54" s="1557">
        <f>'Pro Forma'!$M58*INDEX('Pro Forma'!$1:$1048576,MATCH('Cash Flow_Monthly'!$A54,'Pro Forma'!$A:$A,0),MATCH('Cash Flow_Monthly'!DP$2,'Pro Forma'!$1:$1,0))/12*IF(DP$3&gt;'Project Summary'!$G$7,0,1)</f>
        <v>0</v>
      </c>
      <c r="DQ54" s="1557">
        <f>'Pro Forma'!$M58*INDEX('Pro Forma'!$1:$1048576,MATCH('Cash Flow_Monthly'!$A54,'Pro Forma'!$A:$A,0),MATCH('Cash Flow_Monthly'!DQ$2,'Pro Forma'!$1:$1,0))/12*IF(DQ$3&gt;'Project Summary'!$G$7,0,1)</f>
        <v>0</v>
      </c>
      <c r="DR54" s="1557">
        <f>'Pro Forma'!$M58*INDEX('Pro Forma'!$1:$1048576,MATCH('Cash Flow_Monthly'!$A54,'Pro Forma'!$A:$A,0),MATCH('Cash Flow_Monthly'!DR$2,'Pro Forma'!$1:$1,0))/12*IF(DR$3&gt;'Project Summary'!$G$7,0,1)</f>
        <v>0</v>
      </c>
      <c r="DS54" s="1557">
        <f>'Pro Forma'!$M58*INDEX('Pro Forma'!$1:$1048576,MATCH('Cash Flow_Monthly'!$A54,'Pro Forma'!$A:$A,0),MATCH('Cash Flow_Monthly'!DS$2,'Pro Forma'!$1:$1,0))/12*IF(DS$3&gt;'Project Summary'!$G$7,0,1)</f>
        <v>0</v>
      </c>
      <c r="DT54" s="1557">
        <f>'Pro Forma'!$M58*INDEX('Pro Forma'!$1:$1048576,MATCH('Cash Flow_Monthly'!$A54,'Pro Forma'!$A:$A,0),MATCH('Cash Flow_Monthly'!DT$2,'Pro Forma'!$1:$1,0))/12*IF(DT$3&gt;'Project Summary'!$G$7,0,1)</f>
        <v>0</v>
      </c>
      <c r="DU54" s="1561"/>
    </row>
    <row r="55" spans="1:125" s="1562" customFormat="1">
      <c r="A55" s="1560" t="str">
        <f>'Pro Forma'!A59</f>
        <v>"  "</v>
      </c>
      <c r="B55" s="1555"/>
      <c r="C55" s="1555"/>
      <c r="D55" s="1555"/>
      <c r="E55" s="1557">
        <f>'Pro Forma'!$M59*INDEX('Pro Forma'!$1:$1048576,MATCH('Cash Flow_Monthly'!$A55,'Pro Forma'!$A:$A,0),MATCH('Cash Flow_Monthly'!E$2,'Pro Forma'!$1:$1,0))/12*IF(E$3&gt;'Project Summary'!$G$7,0,1)</f>
        <v>0</v>
      </c>
      <c r="F55" s="1557">
        <f>'Pro Forma'!$M59*INDEX('Pro Forma'!$1:$1048576,MATCH('Cash Flow_Monthly'!$A55,'Pro Forma'!$A:$A,0),MATCH('Cash Flow_Monthly'!F$2,'Pro Forma'!$1:$1,0))/12*IF(F$3&gt;'Project Summary'!$G$7,0,1)</f>
        <v>0</v>
      </c>
      <c r="G55" s="1557">
        <f>'Pro Forma'!$M59*INDEX('Pro Forma'!$1:$1048576,MATCH('Cash Flow_Monthly'!$A55,'Pro Forma'!$A:$A,0),MATCH('Cash Flow_Monthly'!G$2,'Pro Forma'!$1:$1,0))/12*IF(G$3&gt;'Project Summary'!$G$7,0,1)</f>
        <v>0</v>
      </c>
      <c r="H55" s="1557">
        <f>'Pro Forma'!$M59*INDEX('Pro Forma'!$1:$1048576,MATCH('Cash Flow_Monthly'!$A55,'Pro Forma'!$A:$A,0),MATCH('Cash Flow_Monthly'!H$2,'Pro Forma'!$1:$1,0))/12*IF(H$3&gt;'Project Summary'!$G$7,0,1)</f>
        <v>0</v>
      </c>
      <c r="I55" s="1557">
        <f>'Pro Forma'!$M59*INDEX('Pro Forma'!$1:$1048576,MATCH('Cash Flow_Monthly'!$A55,'Pro Forma'!$A:$A,0),MATCH('Cash Flow_Monthly'!I$2,'Pro Forma'!$1:$1,0))/12*IF(I$3&gt;'Project Summary'!$G$7,0,1)</f>
        <v>0</v>
      </c>
      <c r="J55" s="1557">
        <f>'Pro Forma'!$M59*INDEX('Pro Forma'!$1:$1048576,MATCH('Cash Flow_Monthly'!$A55,'Pro Forma'!$A:$A,0),MATCH('Cash Flow_Monthly'!J$2,'Pro Forma'!$1:$1,0))/12*IF(J$3&gt;'Project Summary'!$G$7,0,1)</f>
        <v>0</v>
      </c>
      <c r="K55" s="1557">
        <f>'Pro Forma'!$M59*INDEX('Pro Forma'!$1:$1048576,MATCH('Cash Flow_Monthly'!$A55,'Pro Forma'!$A:$A,0),MATCH('Cash Flow_Monthly'!K$2,'Pro Forma'!$1:$1,0))/12*IF(K$3&gt;'Project Summary'!$G$7,0,1)</f>
        <v>0</v>
      </c>
      <c r="L55" s="1557">
        <f>'Pro Forma'!$M59*INDEX('Pro Forma'!$1:$1048576,MATCH('Cash Flow_Monthly'!$A55,'Pro Forma'!$A:$A,0),MATCH('Cash Flow_Monthly'!L$2,'Pro Forma'!$1:$1,0))/12*IF(L$3&gt;'Project Summary'!$G$7,0,1)</f>
        <v>0</v>
      </c>
      <c r="M55" s="1557">
        <f>'Pro Forma'!$M59*INDEX('Pro Forma'!$1:$1048576,MATCH('Cash Flow_Monthly'!$A55,'Pro Forma'!$A:$A,0),MATCH('Cash Flow_Monthly'!M$2,'Pro Forma'!$1:$1,0))/12*IF(M$3&gt;'Project Summary'!$G$7,0,1)</f>
        <v>0</v>
      </c>
      <c r="N55" s="1557">
        <f>'Pro Forma'!$M59*INDEX('Pro Forma'!$1:$1048576,MATCH('Cash Flow_Monthly'!$A55,'Pro Forma'!$A:$A,0),MATCH('Cash Flow_Monthly'!N$2,'Pro Forma'!$1:$1,0))/12*IF(N$3&gt;'Project Summary'!$G$7,0,1)</f>
        <v>0</v>
      </c>
      <c r="O55" s="1557">
        <f>'Pro Forma'!$M59*INDEX('Pro Forma'!$1:$1048576,MATCH('Cash Flow_Monthly'!$A55,'Pro Forma'!$A:$A,0),MATCH('Cash Flow_Monthly'!O$2,'Pro Forma'!$1:$1,0))/12*IF(O$3&gt;'Project Summary'!$G$7,0,1)</f>
        <v>0</v>
      </c>
      <c r="P55" s="1557">
        <f>'Pro Forma'!$M59*INDEX('Pro Forma'!$1:$1048576,MATCH('Cash Flow_Monthly'!$A55,'Pro Forma'!$A:$A,0),MATCH('Cash Flow_Monthly'!P$2,'Pro Forma'!$1:$1,0))/12*IF(P$3&gt;'Project Summary'!$G$7,0,1)</f>
        <v>0</v>
      </c>
      <c r="Q55" s="1557">
        <f>'Pro Forma'!$M59*INDEX('Pro Forma'!$1:$1048576,MATCH('Cash Flow_Monthly'!$A55,'Pro Forma'!$A:$A,0),MATCH('Cash Flow_Monthly'!Q$2,'Pro Forma'!$1:$1,0))/12*IF(Q$3&gt;'Project Summary'!$G$7,0,1)</f>
        <v>0</v>
      </c>
      <c r="R55" s="1557">
        <f>'Pro Forma'!$M59*INDEX('Pro Forma'!$1:$1048576,MATCH('Cash Flow_Monthly'!$A55,'Pro Forma'!$A:$A,0),MATCH('Cash Flow_Monthly'!R$2,'Pro Forma'!$1:$1,0))/12*IF(R$3&gt;'Project Summary'!$G$7,0,1)</f>
        <v>0</v>
      </c>
      <c r="S55" s="1557">
        <f>'Pro Forma'!$M59*INDEX('Pro Forma'!$1:$1048576,MATCH('Cash Flow_Monthly'!$A55,'Pro Forma'!$A:$A,0),MATCH('Cash Flow_Monthly'!S$2,'Pro Forma'!$1:$1,0))/12*IF(S$3&gt;'Project Summary'!$G$7,0,1)</f>
        <v>0</v>
      </c>
      <c r="T55" s="1557">
        <f>'Pro Forma'!$M59*INDEX('Pro Forma'!$1:$1048576,MATCH('Cash Flow_Monthly'!$A55,'Pro Forma'!$A:$A,0),MATCH('Cash Flow_Monthly'!T$2,'Pro Forma'!$1:$1,0))/12*IF(T$3&gt;'Project Summary'!$G$7,0,1)</f>
        <v>0</v>
      </c>
      <c r="U55" s="1557">
        <f>'Pro Forma'!$M59*INDEX('Pro Forma'!$1:$1048576,MATCH('Cash Flow_Monthly'!$A55,'Pro Forma'!$A:$A,0),MATCH('Cash Flow_Monthly'!U$2,'Pro Forma'!$1:$1,0))/12*IF(U$3&gt;'Project Summary'!$G$7,0,1)</f>
        <v>0</v>
      </c>
      <c r="V55" s="1557">
        <f>'Pro Forma'!$M59*INDEX('Pro Forma'!$1:$1048576,MATCH('Cash Flow_Monthly'!$A55,'Pro Forma'!$A:$A,0),MATCH('Cash Flow_Monthly'!V$2,'Pro Forma'!$1:$1,0))/12*IF(V$3&gt;'Project Summary'!$G$7,0,1)</f>
        <v>0</v>
      </c>
      <c r="W55" s="1557">
        <f>'Pro Forma'!$M59*INDEX('Pro Forma'!$1:$1048576,MATCH('Cash Flow_Monthly'!$A55,'Pro Forma'!$A:$A,0),MATCH('Cash Flow_Monthly'!W$2,'Pro Forma'!$1:$1,0))/12*IF(W$3&gt;'Project Summary'!$G$7,0,1)</f>
        <v>0</v>
      </c>
      <c r="X55" s="1557">
        <f>'Pro Forma'!$M59*INDEX('Pro Forma'!$1:$1048576,MATCH('Cash Flow_Monthly'!$A55,'Pro Forma'!$A:$A,0),MATCH('Cash Flow_Monthly'!X$2,'Pro Forma'!$1:$1,0))/12*IF(X$3&gt;'Project Summary'!$G$7,0,1)</f>
        <v>0</v>
      </c>
      <c r="Y55" s="1557">
        <f>'Pro Forma'!$M59*INDEX('Pro Forma'!$1:$1048576,MATCH('Cash Flow_Monthly'!$A55,'Pro Forma'!$A:$A,0),MATCH('Cash Flow_Monthly'!Y$2,'Pro Forma'!$1:$1,0))/12*IF(Y$3&gt;'Project Summary'!$G$7,0,1)</f>
        <v>0</v>
      </c>
      <c r="Z55" s="1557">
        <f>'Pro Forma'!$M59*INDEX('Pro Forma'!$1:$1048576,MATCH('Cash Flow_Monthly'!$A55,'Pro Forma'!$A:$A,0),MATCH('Cash Flow_Monthly'!Z$2,'Pro Forma'!$1:$1,0))/12*IF(Z$3&gt;'Project Summary'!$G$7,0,1)</f>
        <v>0</v>
      </c>
      <c r="AA55" s="1557">
        <f>'Pro Forma'!$M59*INDEX('Pro Forma'!$1:$1048576,MATCH('Cash Flow_Monthly'!$A55,'Pro Forma'!$A:$A,0),MATCH('Cash Flow_Monthly'!AA$2,'Pro Forma'!$1:$1,0))/12*IF(AA$3&gt;'Project Summary'!$G$7,0,1)</f>
        <v>0</v>
      </c>
      <c r="AB55" s="1557">
        <f>'Pro Forma'!$M59*INDEX('Pro Forma'!$1:$1048576,MATCH('Cash Flow_Monthly'!$A55,'Pro Forma'!$A:$A,0),MATCH('Cash Flow_Monthly'!AB$2,'Pro Forma'!$1:$1,0))/12*IF(AB$3&gt;'Project Summary'!$G$7,0,1)</f>
        <v>0</v>
      </c>
      <c r="AC55" s="1557">
        <f>'Pro Forma'!$M59*INDEX('Pro Forma'!$1:$1048576,MATCH('Cash Flow_Monthly'!$A55,'Pro Forma'!$A:$A,0),MATCH('Cash Flow_Monthly'!AC$2,'Pro Forma'!$1:$1,0))/12*IF(AC$3&gt;'Project Summary'!$G$7,0,1)</f>
        <v>0</v>
      </c>
      <c r="AD55" s="1557">
        <f>'Pro Forma'!$M59*INDEX('Pro Forma'!$1:$1048576,MATCH('Cash Flow_Monthly'!$A55,'Pro Forma'!$A:$A,0),MATCH('Cash Flow_Monthly'!AD$2,'Pro Forma'!$1:$1,0))/12*IF(AD$3&gt;'Project Summary'!$G$7,0,1)</f>
        <v>0</v>
      </c>
      <c r="AE55" s="1557">
        <f>'Pro Forma'!$M59*INDEX('Pro Forma'!$1:$1048576,MATCH('Cash Flow_Monthly'!$A55,'Pro Forma'!$A:$A,0),MATCH('Cash Flow_Monthly'!AE$2,'Pro Forma'!$1:$1,0))/12*IF(AE$3&gt;'Project Summary'!$G$7,0,1)</f>
        <v>0</v>
      </c>
      <c r="AF55" s="1557">
        <f>'Pro Forma'!$M59*INDEX('Pro Forma'!$1:$1048576,MATCH('Cash Flow_Monthly'!$A55,'Pro Forma'!$A:$A,0),MATCH('Cash Flow_Monthly'!AF$2,'Pro Forma'!$1:$1,0))/12*IF(AF$3&gt;'Project Summary'!$G$7,0,1)</f>
        <v>0</v>
      </c>
      <c r="AG55" s="1557">
        <f>'Pro Forma'!$M59*INDEX('Pro Forma'!$1:$1048576,MATCH('Cash Flow_Monthly'!$A55,'Pro Forma'!$A:$A,0),MATCH('Cash Flow_Monthly'!AG$2,'Pro Forma'!$1:$1,0))/12*IF(AG$3&gt;'Project Summary'!$G$7,0,1)</f>
        <v>0</v>
      </c>
      <c r="AH55" s="1557">
        <f>'Pro Forma'!$M59*INDEX('Pro Forma'!$1:$1048576,MATCH('Cash Flow_Monthly'!$A55,'Pro Forma'!$A:$A,0),MATCH('Cash Flow_Monthly'!AH$2,'Pro Forma'!$1:$1,0))/12*IF(AH$3&gt;'Project Summary'!$G$7,0,1)</f>
        <v>0</v>
      </c>
      <c r="AI55" s="1557">
        <f>'Pro Forma'!$M59*INDEX('Pro Forma'!$1:$1048576,MATCH('Cash Flow_Monthly'!$A55,'Pro Forma'!$A:$A,0),MATCH('Cash Flow_Monthly'!AI$2,'Pro Forma'!$1:$1,0))/12*IF(AI$3&gt;'Project Summary'!$G$7,0,1)</f>
        <v>0</v>
      </c>
      <c r="AJ55" s="1557">
        <f>'Pro Forma'!$M59*INDEX('Pro Forma'!$1:$1048576,MATCH('Cash Flow_Monthly'!$A55,'Pro Forma'!$A:$A,0),MATCH('Cash Flow_Monthly'!AJ$2,'Pro Forma'!$1:$1,0))/12*IF(AJ$3&gt;'Project Summary'!$G$7,0,1)</f>
        <v>0</v>
      </c>
      <c r="AK55" s="1557">
        <f>'Pro Forma'!$M59*INDEX('Pro Forma'!$1:$1048576,MATCH('Cash Flow_Monthly'!$A55,'Pro Forma'!$A:$A,0),MATCH('Cash Flow_Monthly'!AK$2,'Pro Forma'!$1:$1,0))/12*IF(AK$3&gt;'Project Summary'!$G$7,0,1)</f>
        <v>0</v>
      </c>
      <c r="AL55" s="1557">
        <f>'Pro Forma'!$M59*INDEX('Pro Forma'!$1:$1048576,MATCH('Cash Flow_Monthly'!$A55,'Pro Forma'!$A:$A,0),MATCH('Cash Flow_Monthly'!AL$2,'Pro Forma'!$1:$1,0))/12*IF(AL$3&gt;'Project Summary'!$G$7,0,1)</f>
        <v>0</v>
      </c>
      <c r="AM55" s="1557">
        <f>'Pro Forma'!$M59*INDEX('Pro Forma'!$1:$1048576,MATCH('Cash Flow_Monthly'!$A55,'Pro Forma'!$A:$A,0),MATCH('Cash Flow_Monthly'!AM$2,'Pro Forma'!$1:$1,0))/12*IF(AM$3&gt;'Project Summary'!$G$7,0,1)</f>
        <v>0</v>
      </c>
      <c r="AN55" s="1557">
        <f>'Pro Forma'!$M59*INDEX('Pro Forma'!$1:$1048576,MATCH('Cash Flow_Monthly'!$A55,'Pro Forma'!$A:$A,0),MATCH('Cash Flow_Monthly'!AN$2,'Pro Forma'!$1:$1,0))/12*IF(AN$3&gt;'Project Summary'!$G$7,0,1)</f>
        <v>0</v>
      </c>
      <c r="AO55" s="1557">
        <f>'Pro Forma'!$M59*INDEX('Pro Forma'!$1:$1048576,MATCH('Cash Flow_Monthly'!$A55,'Pro Forma'!$A:$A,0),MATCH('Cash Flow_Monthly'!AO$2,'Pro Forma'!$1:$1,0))/12*IF(AO$3&gt;'Project Summary'!$G$7,0,1)</f>
        <v>0</v>
      </c>
      <c r="AP55" s="1557">
        <f>'Pro Forma'!$M59*INDEX('Pro Forma'!$1:$1048576,MATCH('Cash Flow_Monthly'!$A55,'Pro Forma'!$A:$A,0),MATCH('Cash Flow_Monthly'!AP$2,'Pro Forma'!$1:$1,0))/12*IF(AP$3&gt;'Project Summary'!$G$7,0,1)</f>
        <v>0</v>
      </c>
      <c r="AQ55" s="1557">
        <f>'Pro Forma'!$M59*INDEX('Pro Forma'!$1:$1048576,MATCH('Cash Flow_Monthly'!$A55,'Pro Forma'!$A:$A,0),MATCH('Cash Flow_Monthly'!AQ$2,'Pro Forma'!$1:$1,0))/12*IF(AQ$3&gt;'Project Summary'!$G$7,0,1)</f>
        <v>0</v>
      </c>
      <c r="AR55" s="1557">
        <f>'Pro Forma'!$M59*INDEX('Pro Forma'!$1:$1048576,MATCH('Cash Flow_Monthly'!$A55,'Pro Forma'!$A:$A,0),MATCH('Cash Flow_Monthly'!AR$2,'Pro Forma'!$1:$1,0))/12*IF(AR$3&gt;'Project Summary'!$G$7,0,1)</f>
        <v>0</v>
      </c>
      <c r="AS55" s="1557">
        <f>'Pro Forma'!$M59*INDEX('Pro Forma'!$1:$1048576,MATCH('Cash Flow_Monthly'!$A55,'Pro Forma'!$A:$A,0),MATCH('Cash Flow_Monthly'!AS$2,'Pro Forma'!$1:$1,0))/12*IF(AS$3&gt;'Project Summary'!$G$7,0,1)</f>
        <v>0</v>
      </c>
      <c r="AT55" s="1557">
        <f>'Pro Forma'!$M59*INDEX('Pro Forma'!$1:$1048576,MATCH('Cash Flow_Monthly'!$A55,'Pro Forma'!$A:$A,0),MATCH('Cash Flow_Monthly'!AT$2,'Pro Forma'!$1:$1,0))/12*IF(AT$3&gt;'Project Summary'!$G$7,0,1)</f>
        <v>0</v>
      </c>
      <c r="AU55" s="1557">
        <f>'Pro Forma'!$M59*INDEX('Pro Forma'!$1:$1048576,MATCH('Cash Flow_Monthly'!$A55,'Pro Forma'!$A:$A,0),MATCH('Cash Flow_Monthly'!AU$2,'Pro Forma'!$1:$1,0))/12*IF(AU$3&gt;'Project Summary'!$G$7,0,1)</f>
        <v>0</v>
      </c>
      <c r="AV55" s="1557">
        <f>'Pro Forma'!$M59*INDEX('Pro Forma'!$1:$1048576,MATCH('Cash Flow_Monthly'!$A55,'Pro Forma'!$A:$A,0),MATCH('Cash Flow_Monthly'!AV$2,'Pro Forma'!$1:$1,0))/12*IF(AV$3&gt;'Project Summary'!$G$7,0,1)</f>
        <v>0</v>
      </c>
      <c r="AW55" s="1557">
        <f>'Pro Forma'!$M59*INDEX('Pro Forma'!$1:$1048576,MATCH('Cash Flow_Monthly'!$A55,'Pro Forma'!$A:$A,0),MATCH('Cash Flow_Monthly'!AW$2,'Pro Forma'!$1:$1,0))/12*IF(AW$3&gt;'Project Summary'!$G$7,0,1)</f>
        <v>0</v>
      </c>
      <c r="AX55" s="1557">
        <f>'Pro Forma'!$M59*INDEX('Pro Forma'!$1:$1048576,MATCH('Cash Flow_Monthly'!$A55,'Pro Forma'!$A:$A,0),MATCH('Cash Flow_Monthly'!AX$2,'Pro Forma'!$1:$1,0))/12*IF(AX$3&gt;'Project Summary'!$G$7,0,1)</f>
        <v>0</v>
      </c>
      <c r="AY55" s="1557">
        <f>'Pro Forma'!$M59*INDEX('Pro Forma'!$1:$1048576,MATCH('Cash Flow_Monthly'!$A55,'Pro Forma'!$A:$A,0),MATCH('Cash Flow_Monthly'!AY$2,'Pro Forma'!$1:$1,0))/12*IF(AY$3&gt;'Project Summary'!$G$7,0,1)</f>
        <v>0</v>
      </c>
      <c r="AZ55" s="1557">
        <f>'Pro Forma'!$M59*INDEX('Pro Forma'!$1:$1048576,MATCH('Cash Flow_Monthly'!$A55,'Pro Forma'!$A:$A,0),MATCH('Cash Flow_Monthly'!AZ$2,'Pro Forma'!$1:$1,0))/12*IF(AZ$3&gt;'Project Summary'!$G$7,0,1)</f>
        <v>0</v>
      </c>
      <c r="BA55" s="1557">
        <f>'Pro Forma'!$M59*INDEX('Pro Forma'!$1:$1048576,MATCH('Cash Flow_Monthly'!$A55,'Pro Forma'!$A:$A,0),MATCH('Cash Flow_Monthly'!BA$2,'Pro Forma'!$1:$1,0))/12*IF(BA$3&gt;'Project Summary'!$G$7,0,1)</f>
        <v>0</v>
      </c>
      <c r="BB55" s="1557">
        <f>'Pro Forma'!$M59*INDEX('Pro Forma'!$1:$1048576,MATCH('Cash Flow_Monthly'!$A55,'Pro Forma'!$A:$A,0),MATCH('Cash Flow_Monthly'!BB$2,'Pro Forma'!$1:$1,0))/12*IF(BB$3&gt;'Project Summary'!$G$7,0,1)</f>
        <v>0</v>
      </c>
      <c r="BC55" s="1557">
        <f>'Pro Forma'!$M59*INDEX('Pro Forma'!$1:$1048576,MATCH('Cash Flow_Monthly'!$A55,'Pro Forma'!$A:$A,0),MATCH('Cash Flow_Monthly'!BC$2,'Pro Forma'!$1:$1,0))/12*IF(BC$3&gt;'Project Summary'!$G$7,0,1)</f>
        <v>0</v>
      </c>
      <c r="BD55" s="1557">
        <f>'Pro Forma'!$M59*INDEX('Pro Forma'!$1:$1048576,MATCH('Cash Flow_Monthly'!$A55,'Pro Forma'!$A:$A,0),MATCH('Cash Flow_Monthly'!BD$2,'Pro Forma'!$1:$1,0))/12*IF(BD$3&gt;'Project Summary'!$G$7,0,1)</f>
        <v>0</v>
      </c>
      <c r="BE55" s="1557">
        <f>'Pro Forma'!$M59*INDEX('Pro Forma'!$1:$1048576,MATCH('Cash Flow_Monthly'!$A55,'Pro Forma'!$A:$A,0),MATCH('Cash Flow_Monthly'!BE$2,'Pro Forma'!$1:$1,0))/12*IF(BE$3&gt;'Project Summary'!$G$7,0,1)</f>
        <v>0</v>
      </c>
      <c r="BF55" s="1557">
        <f>'Pro Forma'!$M59*INDEX('Pro Forma'!$1:$1048576,MATCH('Cash Flow_Monthly'!$A55,'Pro Forma'!$A:$A,0),MATCH('Cash Flow_Monthly'!BF$2,'Pro Forma'!$1:$1,0))/12*IF(BF$3&gt;'Project Summary'!$G$7,0,1)</f>
        <v>0</v>
      </c>
      <c r="BG55" s="1557">
        <f>'Pro Forma'!$M59*INDEX('Pro Forma'!$1:$1048576,MATCH('Cash Flow_Monthly'!$A55,'Pro Forma'!$A:$A,0),MATCH('Cash Flow_Monthly'!BG$2,'Pro Forma'!$1:$1,0))/12*IF(BG$3&gt;'Project Summary'!$G$7,0,1)</f>
        <v>0</v>
      </c>
      <c r="BH55" s="1557">
        <f>'Pro Forma'!$M59*INDEX('Pro Forma'!$1:$1048576,MATCH('Cash Flow_Monthly'!$A55,'Pro Forma'!$A:$A,0),MATCH('Cash Flow_Monthly'!BH$2,'Pro Forma'!$1:$1,0))/12*IF(BH$3&gt;'Project Summary'!$G$7,0,1)</f>
        <v>0</v>
      </c>
      <c r="BI55" s="1557">
        <f>'Pro Forma'!$M59*INDEX('Pro Forma'!$1:$1048576,MATCH('Cash Flow_Monthly'!$A55,'Pro Forma'!$A:$A,0),MATCH('Cash Flow_Monthly'!BI$2,'Pro Forma'!$1:$1,0))/12*IF(BI$3&gt;'Project Summary'!$G$7,0,1)</f>
        <v>0</v>
      </c>
      <c r="BJ55" s="1557">
        <f>'Pro Forma'!$M59*INDEX('Pro Forma'!$1:$1048576,MATCH('Cash Flow_Monthly'!$A55,'Pro Forma'!$A:$A,0),MATCH('Cash Flow_Monthly'!BJ$2,'Pro Forma'!$1:$1,0))/12*IF(BJ$3&gt;'Project Summary'!$G$7,0,1)</f>
        <v>0</v>
      </c>
      <c r="BK55" s="1557">
        <f>'Pro Forma'!$M59*INDEX('Pro Forma'!$1:$1048576,MATCH('Cash Flow_Monthly'!$A55,'Pro Forma'!$A:$A,0),MATCH('Cash Flow_Monthly'!BK$2,'Pro Forma'!$1:$1,0))/12*IF(BK$3&gt;'Project Summary'!$G$7,0,1)</f>
        <v>0</v>
      </c>
      <c r="BL55" s="1557">
        <f>'Pro Forma'!$M59*INDEX('Pro Forma'!$1:$1048576,MATCH('Cash Flow_Monthly'!$A55,'Pro Forma'!$A:$A,0),MATCH('Cash Flow_Monthly'!BL$2,'Pro Forma'!$1:$1,0))/12*IF(BL$3&gt;'Project Summary'!$G$7,0,1)</f>
        <v>0</v>
      </c>
      <c r="BM55" s="1557">
        <f>'Pro Forma'!$M59*INDEX('Pro Forma'!$1:$1048576,MATCH('Cash Flow_Monthly'!$A55,'Pro Forma'!$A:$A,0),MATCH('Cash Flow_Monthly'!BM$2,'Pro Forma'!$1:$1,0))/12*IF(BM$3&gt;'Project Summary'!$G$7,0,1)</f>
        <v>0</v>
      </c>
      <c r="BN55" s="1557">
        <f>'Pro Forma'!$M59*INDEX('Pro Forma'!$1:$1048576,MATCH('Cash Flow_Monthly'!$A55,'Pro Forma'!$A:$A,0),MATCH('Cash Flow_Monthly'!BN$2,'Pro Forma'!$1:$1,0))/12*IF(BN$3&gt;'Project Summary'!$G$7,0,1)</f>
        <v>0</v>
      </c>
      <c r="BO55" s="1557">
        <f>'Pro Forma'!$M59*INDEX('Pro Forma'!$1:$1048576,MATCH('Cash Flow_Monthly'!$A55,'Pro Forma'!$A:$A,0),MATCH('Cash Flow_Monthly'!BO$2,'Pro Forma'!$1:$1,0))/12*IF(BO$3&gt;'Project Summary'!$G$7,0,1)</f>
        <v>0</v>
      </c>
      <c r="BP55" s="1557">
        <f>'Pro Forma'!$M59*INDEX('Pro Forma'!$1:$1048576,MATCH('Cash Flow_Monthly'!$A55,'Pro Forma'!$A:$A,0),MATCH('Cash Flow_Monthly'!BP$2,'Pro Forma'!$1:$1,0))/12*IF(BP$3&gt;'Project Summary'!$G$7,0,1)</f>
        <v>0</v>
      </c>
      <c r="BQ55" s="1557">
        <f>'Pro Forma'!$M59*INDEX('Pro Forma'!$1:$1048576,MATCH('Cash Flow_Monthly'!$A55,'Pro Forma'!$A:$A,0),MATCH('Cash Flow_Monthly'!BQ$2,'Pro Forma'!$1:$1,0))/12*IF(BQ$3&gt;'Project Summary'!$G$7,0,1)</f>
        <v>0</v>
      </c>
      <c r="BR55" s="1557">
        <f>'Pro Forma'!$M59*INDEX('Pro Forma'!$1:$1048576,MATCH('Cash Flow_Monthly'!$A55,'Pro Forma'!$A:$A,0),MATCH('Cash Flow_Monthly'!BR$2,'Pro Forma'!$1:$1,0))/12*IF(BR$3&gt;'Project Summary'!$G$7,0,1)</f>
        <v>0</v>
      </c>
      <c r="BS55" s="1557">
        <f>'Pro Forma'!$M59*INDEX('Pro Forma'!$1:$1048576,MATCH('Cash Flow_Monthly'!$A55,'Pro Forma'!$A:$A,0),MATCH('Cash Flow_Monthly'!BS$2,'Pro Forma'!$1:$1,0))/12*IF(BS$3&gt;'Project Summary'!$G$7,0,1)</f>
        <v>0</v>
      </c>
      <c r="BT55" s="1557">
        <f>'Pro Forma'!$M59*INDEX('Pro Forma'!$1:$1048576,MATCH('Cash Flow_Monthly'!$A55,'Pro Forma'!$A:$A,0),MATCH('Cash Flow_Monthly'!BT$2,'Pro Forma'!$1:$1,0))/12*IF(BT$3&gt;'Project Summary'!$G$7,0,1)</f>
        <v>0</v>
      </c>
      <c r="BU55" s="1557">
        <f>'Pro Forma'!$M59*INDEX('Pro Forma'!$1:$1048576,MATCH('Cash Flow_Monthly'!$A55,'Pro Forma'!$A:$A,0),MATCH('Cash Flow_Monthly'!BU$2,'Pro Forma'!$1:$1,0))/12*IF(BU$3&gt;'Project Summary'!$G$7,0,1)</f>
        <v>0</v>
      </c>
      <c r="BV55" s="1557">
        <f>'Pro Forma'!$M59*INDEX('Pro Forma'!$1:$1048576,MATCH('Cash Flow_Monthly'!$A55,'Pro Forma'!$A:$A,0),MATCH('Cash Flow_Monthly'!BV$2,'Pro Forma'!$1:$1,0))/12*IF(BV$3&gt;'Project Summary'!$G$7,0,1)</f>
        <v>0</v>
      </c>
      <c r="BW55" s="1557">
        <f>'Pro Forma'!$M59*INDEX('Pro Forma'!$1:$1048576,MATCH('Cash Flow_Monthly'!$A55,'Pro Forma'!$A:$A,0),MATCH('Cash Flow_Monthly'!BW$2,'Pro Forma'!$1:$1,0))/12*IF(BW$3&gt;'Project Summary'!$G$7,0,1)</f>
        <v>0</v>
      </c>
      <c r="BX55" s="1557">
        <f>'Pro Forma'!$M59*INDEX('Pro Forma'!$1:$1048576,MATCH('Cash Flow_Monthly'!$A55,'Pro Forma'!$A:$A,0),MATCH('Cash Flow_Monthly'!BX$2,'Pro Forma'!$1:$1,0))/12*IF(BX$3&gt;'Project Summary'!$G$7,0,1)</f>
        <v>0</v>
      </c>
      <c r="BY55" s="1557">
        <f>'Pro Forma'!$M59*INDEX('Pro Forma'!$1:$1048576,MATCH('Cash Flow_Monthly'!$A55,'Pro Forma'!$A:$A,0),MATCH('Cash Flow_Monthly'!BY$2,'Pro Forma'!$1:$1,0))/12*IF(BY$3&gt;'Project Summary'!$G$7,0,1)</f>
        <v>0</v>
      </c>
      <c r="BZ55" s="1557">
        <f>'Pro Forma'!$M59*INDEX('Pro Forma'!$1:$1048576,MATCH('Cash Flow_Monthly'!$A55,'Pro Forma'!$A:$A,0),MATCH('Cash Flow_Monthly'!BZ$2,'Pro Forma'!$1:$1,0))/12*IF(BZ$3&gt;'Project Summary'!$G$7,0,1)</f>
        <v>0</v>
      </c>
      <c r="CA55" s="1557">
        <f>'Pro Forma'!$M59*INDEX('Pro Forma'!$1:$1048576,MATCH('Cash Flow_Monthly'!$A55,'Pro Forma'!$A:$A,0),MATCH('Cash Flow_Monthly'!CA$2,'Pro Forma'!$1:$1,0))/12*IF(CA$3&gt;'Project Summary'!$G$7,0,1)</f>
        <v>0</v>
      </c>
      <c r="CB55" s="1557">
        <f>'Pro Forma'!$M59*INDEX('Pro Forma'!$1:$1048576,MATCH('Cash Flow_Monthly'!$A55,'Pro Forma'!$A:$A,0),MATCH('Cash Flow_Monthly'!CB$2,'Pro Forma'!$1:$1,0))/12*IF(CB$3&gt;'Project Summary'!$G$7,0,1)</f>
        <v>0</v>
      </c>
      <c r="CC55" s="1557">
        <f>'Pro Forma'!$M59*INDEX('Pro Forma'!$1:$1048576,MATCH('Cash Flow_Monthly'!$A55,'Pro Forma'!$A:$A,0),MATCH('Cash Flow_Monthly'!CC$2,'Pro Forma'!$1:$1,0))/12*IF(CC$3&gt;'Project Summary'!$G$7,0,1)</f>
        <v>0</v>
      </c>
      <c r="CD55" s="1557">
        <f>'Pro Forma'!$M59*INDEX('Pro Forma'!$1:$1048576,MATCH('Cash Flow_Monthly'!$A55,'Pro Forma'!$A:$A,0),MATCH('Cash Flow_Monthly'!CD$2,'Pro Forma'!$1:$1,0))/12*IF(CD$3&gt;'Project Summary'!$G$7,0,1)</f>
        <v>0</v>
      </c>
      <c r="CE55" s="1557">
        <f>'Pro Forma'!$M59*INDEX('Pro Forma'!$1:$1048576,MATCH('Cash Flow_Monthly'!$A55,'Pro Forma'!$A:$A,0),MATCH('Cash Flow_Monthly'!CE$2,'Pro Forma'!$1:$1,0))/12*IF(CE$3&gt;'Project Summary'!$G$7,0,1)</f>
        <v>0</v>
      </c>
      <c r="CF55" s="1557">
        <f>'Pro Forma'!$M59*INDEX('Pro Forma'!$1:$1048576,MATCH('Cash Flow_Monthly'!$A55,'Pro Forma'!$A:$A,0),MATCH('Cash Flow_Monthly'!CF$2,'Pro Forma'!$1:$1,0))/12*IF(CF$3&gt;'Project Summary'!$G$7,0,1)</f>
        <v>0</v>
      </c>
      <c r="CG55" s="1557">
        <f>'Pro Forma'!$M59*INDEX('Pro Forma'!$1:$1048576,MATCH('Cash Flow_Monthly'!$A55,'Pro Forma'!$A:$A,0),MATCH('Cash Flow_Monthly'!CG$2,'Pro Forma'!$1:$1,0))/12*IF(CG$3&gt;'Project Summary'!$G$7,0,1)</f>
        <v>0</v>
      </c>
      <c r="CH55" s="1557">
        <f>'Pro Forma'!$M59*INDEX('Pro Forma'!$1:$1048576,MATCH('Cash Flow_Monthly'!$A55,'Pro Forma'!$A:$A,0),MATCH('Cash Flow_Monthly'!CH$2,'Pro Forma'!$1:$1,0))/12*IF(CH$3&gt;'Project Summary'!$G$7,0,1)</f>
        <v>0</v>
      </c>
      <c r="CI55" s="1557">
        <f>'Pro Forma'!$M59*INDEX('Pro Forma'!$1:$1048576,MATCH('Cash Flow_Monthly'!$A55,'Pro Forma'!$A:$A,0),MATCH('Cash Flow_Monthly'!CI$2,'Pro Forma'!$1:$1,0))/12*IF(CI$3&gt;'Project Summary'!$G$7,0,1)</f>
        <v>0</v>
      </c>
      <c r="CJ55" s="1557">
        <f>'Pro Forma'!$M59*INDEX('Pro Forma'!$1:$1048576,MATCH('Cash Flow_Monthly'!$A55,'Pro Forma'!$A:$A,0),MATCH('Cash Flow_Monthly'!CJ$2,'Pro Forma'!$1:$1,0))/12*IF(CJ$3&gt;'Project Summary'!$G$7,0,1)</f>
        <v>0</v>
      </c>
      <c r="CK55" s="1557">
        <f>'Pro Forma'!$M59*INDEX('Pro Forma'!$1:$1048576,MATCH('Cash Flow_Monthly'!$A55,'Pro Forma'!$A:$A,0),MATCH('Cash Flow_Monthly'!CK$2,'Pro Forma'!$1:$1,0))/12*IF(CK$3&gt;'Project Summary'!$G$7,0,1)</f>
        <v>0</v>
      </c>
      <c r="CL55" s="1557">
        <f>'Pro Forma'!$M59*INDEX('Pro Forma'!$1:$1048576,MATCH('Cash Flow_Monthly'!$A55,'Pro Forma'!$A:$A,0),MATCH('Cash Flow_Monthly'!CL$2,'Pro Forma'!$1:$1,0))/12*IF(CL$3&gt;'Project Summary'!$G$7,0,1)</f>
        <v>0</v>
      </c>
      <c r="CM55" s="1557">
        <f>'Pro Forma'!$M59*INDEX('Pro Forma'!$1:$1048576,MATCH('Cash Flow_Monthly'!$A55,'Pro Forma'!$A:$A,0),MATCH('Cash Flow_Monthly'!CM$2,'Pro Forma'!$1:$1,0))/12*IF(CM$3&gt;'Project Summary'!$G$7,0,1)</f>
        <v>0</v>
      </c>
      <c r="CN55" s="1557">
        <f>'Pro Forma'!$M59*INDEX('Pro Forma'!$1:$1048576,MATCH('Cash Flow_Monthly'!$A55,'Pro Forma'!$A:$A,0),MATCH('Cash Flow_Monthly'!CN$2,'Pro Forma'!$1:$1,0))/12*IF(CN$3&gt;'Project Summary'!$G$7,0,1)</f>
        <v>0</v>
      </c>
      <c r="CO55" s="1557">
        <f>'Pro Forma'!$M59*INDEX('Pro Forma'!$1:$1048576,MATCH('Cash Flow_Monthly'!$A55,'Pro Forma'!$A:$A,0),MATCH('Cash Flow_Monthly'!CO$2,'Pro Forma'!$1:$1,0))/12*IF(CO$3&gt;'Project Summary'!$G$7,0,1)</f>
        <v>0</v>
      </c>
      <c r="CP55" s="1557">
        <f>'Pro Forma'!$M59*INDEX('Pro Forma'!$1:$1048576,MATCH('Cash Flow_Monthly'!$A55,'Pro Forma'!$A:$A,0),MATCH('Cash Flow_Monthly'!CP$2,'Pro Forma'!$1:$1,0))/12*IF(CP$3&gt;'Project Summary'!$G$7,0,1)</f>
        <v>0</v>
      </c>
      <c r="CQ55" s="1557">
        <f>'Pro Forma'!$M59*INDEX('Pro Forma'!$1:$1048576,MATCH('Cash Flow_Monthly'!$A55,'Pro Forma'!$A:$A,0),MATCH('Cash Flow_Monthly'!CQ$2,'Pro Forma'!$1:$1,0))/12*IF(CQ$3&gt;'Project Summary'!$G$7,0,1)</f>
        <v>0</v>
      </c>
      <c r="CR55" s="1557">
        <f>'Pro Forma'!$M59*INDEX('Pro Forma'!$1:$1048576,MATCH('Cash Flow_Monthly'!$A55,'Pro Forma'!$A:$A,0),MATCH('Cash Flow_Monthly'!CR$2,'Pro Forma'!$1:$1,0))/12*IF(CR$3&gt;'Project Summary'!$G$7,0,1)</f>
        <v>0</v>
      </c>
      <c r="CS55" s="1557">
        <f>'Pro Forma'!$M59*INDEX('Pro Forma'!$1:$1048576,MATCH('Cash Flow_Monthly'!$A55,'Pro Forma'!$A:$A,0),MATCH('Cash Flow_Monthly'!CS$2,'Pro Forma'!$1:$1,0))/12*IF(CS$3&gt;'Project Summary'!$G$7,0,1)</f>
        <v>0</v>
      </c>
      <c r="CT55" s="1557">
        <f>'Pro Forma'!$M59*INDEX('Pro Forma'!$1:$1048576,MATCH('Cash Flow_Monthly'!$A55,'Pro Forma'!$A:$A,0),MATCH('Cash Flow_Monthly'!CT$2,'Pro Forma'!$1:$1,0))/12*IF(CT$3&gt;'Project Summary'!$G$7,0,1)</f>
        <v>0</v>
      </c>
      <c r="CU55" s="1557">
        <f>'Pro Forma'!$M59*INDEX('Pro Forma'!$1:$1048576,MATCH('Cash Flow_Monthly'!$A55,'Pro Forma'!$A:$A,0),MATCH('Cash Flow_Monthly'!CU$2,'Pro Forma'!$1:$1,0))/12*IF(CU$3&gt;'Project Summary'!$G$7,0,1)</f>
        <v>0</v>
      </c>
      <c r="CV55" s="1557">
        <f>'Pro Forma'!$M59*INDEX('Pro Forma'!$1:$1048576,MATCH('Cash Flow_Monthly'!$A55,'Pro Forma'!$A:$A,0),MATCH('Cash Flow_Monthly'!CV$2,'Pro Forma'!$1:$1,0))/12*IF(CV$3&gt;'Project Summary'!$G$7,0,1)</f>
        <v>0</v>
      </c>
      <c r="CW55" s="1557">
        <f>'Pro Forma'!$M59*INDEX('Pro Forma'!$1:$1048576,MATCH('Cash Flow_Monthly'!$A55,'Pro Forma'!$A:$A,0),MATCH('Cash Flow_Monthly'!CW$2,'Pro Forma'!$1:$1,0))/12*IF(CW$3&gt;'Project Summary'!$G$7,0,1)</f>
        <v>0</v>
      </c>
      <c r="CX55" s="1557">
        <f>'Pro Forma'!$M59*INDEX('Pro Forma'!$1:$1048576,MATCH('Cash Flow_Monthly'!$A55,'Pro Forma'!$A:$A,0),MATCH('Cash Flow_Monthly'!CX$2,'Pro Forma'!$1:$1,0))/12*IF(CX$3&gt;'Project Summary'!$G$7,0,1)</f>
        <v>0</v>
      </c>
      <c r="CY55" s="1557">
        <f>'Pro Forma'!$M59*INDEX('Pro Forma'!$1:$1048576,MATCH('Cash Flow_Monthly'!$A55,'Pro Forma'!$A:$A,0),MATCH('Cash Flow_Monthly'!CY$2,'Pro Forma'!$1:$1,0))/12*IF(CY$3&gt;'Project Summary'!$G$7,0,1)</f>
        <v>0</v>
      </c>
      <c r="CZ55" s="1557">
        <f>'Pro Forma'!$M59*INDEX('Pro Forma'!$1:$1048576,MATCH('Cash Flow_Monthly'!$A55,'Pro Forma'!$A:$A,0),MATCH('Cash Flow_Monthly'!CZ$2,'Pro Forma'!$1:$1,0))/12*IF(CZ$3&gt;'Project Summary'!$G$7,0,1)</f>
        <v>0</v>
      </c>
      <c r="DA55" s="1557">
        <f>'Pro Forma'!$M59*INDEX('Pro Forma'!$1:$1048576,MATCH('Cash Flow_Monthly'!$A55,'Pro Forma'!$A:$A,0),MATCH('Cash Flow_Monthly'!DA$2,'Pro Forma'!$1:$1,0))/12*IF(DA$3&gt;'Project Summary'!$G$7,0,1)</f>
        <v>0</v>
      </c>
      <c r="DB55" s="1557">
        <f>'Pro Forma'!$M59*INDEX('Pro Forma'!$1:$1048576,MATCH('Cash Flow_Monthly'!$A55,'Pro Forma'!$A:$A,0),MATCH('Cash Flow_Monthly'!DB$2,'Pro Forma'!$1:$1,0))/12*IF(DB$3&gt;'Project Summary'!$G$7,0,1)</f>
        <v>0</v>
      </c>
      <c r="DC55" s="1557">
        <f>'Pro Forma'!$M59*INDEX('Pro Forma'!$1:$1048576,MATCH('Cash Flow_Monthly'!$A55,'Pro Forma'!$A:$A,0),MATCH('Cash Flow_Monthly'!DC$2,'Pro Forma'!$1:$1,0))/12*IF(DC$3&gt;'Project Summary'!$G$7,0,1)</f>
        <v>0</v>
      </c>
      <c r="DD55" s="1557">
        <f>'Pro Forma'!$M59*INDEX('Pro Forma'!$1:$1048576,MATCH('Cash Flow_Monthly'!$A55,'Pro Forma'!$A:$A,0),MATCH('Cash Flow_Monthly'!DD$2,'Pro Forma'!$1:$1,0))/12*IF(DD$3&gt;'Project Summary'!$G$7,0,1)</f>
        <v>0</v>
      </c>
      <c r="DE55" s="1557">
        <f>'Pro Forma'!$M59*INDEX('Pro Forma'!$1:$1048576,MATCH('Cash Flow_Monthly'!$A55,'Pro Forma'!$A:$A,0),MATCH('Cash Flow_Monthly'!DE$2,'Pro Forma'!$1:$1,0))/12*IF(DE$3&gt;'Project Summary'!$G$7,0,1)</f>
        <v>0</v>
      </c>
      <c r="DF55" s="1557">
        <f>'Pro Forma'!$M59*INDEX('Pro Forma'!$1:$1048576,MATCH('Cash Flow_Monthly'!$A55,'Pro Forma'!$A:$A,0),MATCH('Cash Flow_Monthly'!DF$2,'Pro Forma'!$1:$1,0))/12*IF(DF$3&gt;'Project Summary'!$G$7,0,1)</f>
        <v>0</v>
      </c>
      <c r="DG55" s="1557">
        <f>'Pro Forma'!$M59*INDEX('Pro Forma'!$1:$1048576,MATCH('Cash Flow_Monthly'!$A55,'Pro Forma'!$A:$A,0),MATCH('Cash Flow_Monthly'!DG$2,'Pro Forma'!$1:$1,0))/12*IF(DG$3&gt;'Project Summary'!$G$7,0,1)</f>
        <v>0</v>
      </c>
      <c r="DH55" s="1557">
        <f>'Pro Forma'!$M59*INDEX('Pro Forma'!$1:$1048576,MATCH('Cash Flow_Monthly'!$A55,'Pro Forma'!$A:$A,0),MATCH('Cash Flow_Monthly'!DH$2,'Pro Forma'!$1:$1,0))/12*IF(DH$3&gt;'Project Summary'!$G$7,0,1)</f>
        <v>0</v>
      </c>
      <c r="DI55" s="1557">
        <f>'Pro Forma'!$M59*INDEX('Pro Forma'!$1:$1048576,MATCH('Cash Flow_Monthly'!$A55,'Pro Forma'!$A:$A,0),MATCH('Cash Flow_Monthly'!DI$2,'Pro Forma'!$1:$1,0))/12*IF(DI$3&gt;'Project Summary'!$G$7,0,1)</f>
        <v>0</v>
      </c>
      <c r="DJ55" s="1557">
        <f>'Pro Forma'!$M59*INDEX('Pro Forma'!$1:$1048576,MATCH('Cash Flow_Monthly'!$A55,'Pro Forma'!$A:$A,0),MATCH('Cash Flow_Monthly'!DJ$2,'Pro Forma'!$1:$1,0))/12*IF(DJ$3&gt;'Project Summary'!$G$7,0,1)</f>
        <v>0</v>
      </c>
      <c r="DK55" s="1557">
        <f>'Pro Forma'!$M59*INDEX('Pro Forma'!$1:$1048576,MATCH('Cash Flow_Monthly'!$A55,'Pro Forma'!$A:$A,0),MATCH('Cash Flow_Monthly'!DK$2,'Pro Forma'!$1:$1,0))/12*IF(DK$3&gt;'Project Summary'!$G$7,0,1)</f>
        <v>0</v>
      </c>
      <c r="DL55" s="1557">
        <f>'Pro Forma'!$M59*INDEX('Pro Forma'!$1:$1048576,MATCH('Cash Flow_Monthly'!$A55,'Pro Forma'!$A:$A,0),MATCH('Cash Flow_Monthly'!DL$2,'Pro Forma'!$1:$1,0))/12*IF(DL$3&gt;'Project Summary'!$G$7,0,1)</f>
        <v>0</v>
      </c>
      <c r="DM55" s="1557">
        <f>'Pro Forma'!$M59*INDEX('Pro Forma'!$1:$1048576,MATCH('Cash Flow_Monthly'!$A55,'Pro Forma'!$A:$A,0),MATCH('Cash Flow_Monthly'!DM$2,'Pro Forma'!$1:$1,0))/12*IF(DM$3&gt;'Project Summary'!$G$7,0,1)</f>
        <v>0</v>
      </c>
      <c r="DN55" s="1557">
        <f>'Pro Forma'!$M59*INDEX('Pro Forma'!$1:$1048576,MATCH('Cash Flow_Monthly'!$A55,'Pro Forma'!$A:$A,0),MATCH('Cash Flow_Monthly'!DN$2,'Pro Forma'!$1:$1,0))/12*IF(DN$3&gt;'Project Summary'!$G$7,0,1)</f>
        <v>0</v>
      </c>
      <c r="DO55" s="1557">
        <f>'Pro Forma'!$M59*INDEX('Pro Forma'!$1:$1048576,MATCH('Cash Flow_Monthly'!$A55,'Pro Forma'!$A:$A,0),MATCH('Cash Flow_Monthly'!DO$2,'Pro Forma'!$1:$1,0))/12*IF(DO$3&gt;'Project Summary'!$G$7,0,1)</f>
        <v>0</v>
      </c>
      <c r="DP55" s="1557">
        <f>'Pro Forma'!$M59*INDEX('Pro Forma'!$1:$1048576,MATCH('Cash Flow_Monthly'!$A55,'Pro Forma'!$A:$A,0),MATCH('Cash Flow_Monthly'!DP$2,'Pro Forma'!$1:$1,0))/12*IF(DP$3&gt;'Project Summary'!$G$7,0,1)</f>
        <v>0</v>
      </c>
      <c r="DQ55" s="1557">
        <f>'Pro Forma'!$M59*INDEX('Pro Forma'!$1:$1048576,MATCH('Cash Flow_Monthly'!$A55,'Pro Forma'!$A:$A,0),MATCH('Cash Flow_Monthly'!DQ$2,'Pro Forma'!$1:$1,0))/12*IF(DQ$3&gt;'Project Summary'!$G$7,0,1)</f>
        <v>0</v>
      </c>
      <c r="DR55" s="1557">
        <f>'Pro Forma'!$M59*INDEX('Pro Forma'!$1:$1048576,MATCH('Cash Flow_Monthly'!$A55,'Pro Forma'!$A:$A,0),MATCH('Cash Flow_Monthly'!DR$2,'Pro Forma'!$1:$1,0))/12*IF(DR$3&gt;'Project Summary'!$G$7,0,1)</f>
        <v>0</v>
      </c>
      <c r="DS55" s="1557">
        <f>'Pro Forma'!$M59*INDEX('Pro Forma'!$1:$1048576,MATCH('Cash Flow_Monthly'!$A55,'Pro Forma'!$A:$A,0),MATCH('Cash Flow_Monthly'!DS$2,'Pro Forma'!$1:$1,0))/12*IF(DS$3&gt;'Project Summary'!$G$7,0,1)</f>
        <v>0</v>
      </c>
      <c r="DT55" s="1557">
        <f>'Pro Forma'!$M59*INDEX('Pro Forma'!$1:$1048576,MATCH('Cash Flow_Monthly'!$A55,'Pro Forma'!$A:$A,0),MATCH('Cash Flow_Monthly'!DT$2,'Pro Forma'!$1:$1,0))/12*IF(DT$3&gt;'Project Summary'!$G$7,0,1)</f>
        <v>0</v>
      </c>
      <c r="DU55" s="1561"/>
    </row>
    <row r="56" spans="1:125" s="1562" customFormat="1">
      <c r="A56" s="1560" t="str">
        <f>'Pro Forma'!A60</f>
        <v>"  "</v>
      </c>
      <c r="B56" s="1555"/>
      <c r="C56" s="1555"/>
      <c r="D56" s="1555"/>
      <c r="E56" s="1557">
        <f>'Pro Forma'!$M60*INDEX('Pro Forma'!$1:$1048576,MATCH('Cash Flow_Monthly'!$A56,'Pro Forma'!$A:$A,0),MATCH('Cash Flow_Monthly'!E$2,'Pro Forma'!$1:$1,0))/12*IF(E$3&gt;'Project Summary'!$G$7,0,1)</f>
        <v>0</v>
      </c>
      <c r="F56" s="1557">
        <f>'Pro Forma'!$M60*INDEX('Pro Forma'!$1:$1048576,MATCH('Cash Flow_Monthly'!$A56,'Pro Forma'!$A:$A,0),MATCH('Cash Flow_Monthly'!F$2,'Pro Forma'!$1:$1,0))/12*IF(F$3&gt;'Project Summary'!$G$7,0,1)</f>
        <v>0</v>
      </c>
      <c r="G56" s="1557">
        <f>'Pro Forma'!$M60*INDEX('Pro Forma'!$1:$1048576,MATCH('Cash Flow_Monthly'!$A56,'Pro Forma'!$A:$A,0),MATCH('Cash Flow_Monthly'!G$2,'Pro Forma'!$1:$1,0))/12*IF(G$3&gt;'Project Summary'!$G$7,0,1)</f>
        <v>0</v>
      </c>
      <c r="H56" s="1557">
        <f>'Pro Forma'!$M60*INDEX('Pro Forma'!$1:$1048576,MATCH('Cash Flow_Monthly'!$A56,'Pro Forma'!$A:$A,0),MATCH('Cash Flow_Monthly'!H$2,'Pro Forma'!$1:$1,0))/12*IF(H$3&gt;'Project Summary'!$G$7,0,1)</f>
        <v>0</v>
      </c>
      <c r="I56" s="1557">
        <f>'Pro Forma'!$M60*INDEX('Pro Forma'!$1:$1048576,MATCH('Cash Flow_Monthly'!$A56,'Pro Forma'!$A:$A,0),MATCH('Cash Flow_Monthly'!I$2,'Pro Forma'!$1:$1,0))/12*IF(I$3&gt;'Project Summary'!$G$7,0,1)</f>
        <v>0</v>
      </c>
      <c r="J56" s="1557">
        <f>'Pro Forma'!$M60*INDEX('Pro Forma'!$1:$1048576,MATCH('Cash Flow_Monthly'!$A56,'Pro Forma'!$A:$A,0),MATCH('Cash Flow_Monthly'!J$2,'Pro Forma'!$1:$1,0))/12*IF(J$3&gt;'Project Summary'!$G$7,0,1)</f>
        <v>0</v>
      </c>
      <c r="K56" s="1557">
        <f>'Pro Forma'!$M60*INDEX('Pro Forma'!$1:$1048576,MATCH('Cash Flow_Monthly'!$A56,'Pro Forma'!$A:$A,0),MATCH('Cash Flow_Monthly'!K$2,'Pro Forma'!$1:$1,0))/12*IF(K$3&gt;'Project Summary'!$G$7,0,1)</f>
        <v>0</v>
      </c>
      <c r="L56" s="1557">
        <f>'Pro Forma'!$M60*INDEX('Pro Forma'!$1:$1048576,MATCH('Cash Flow_Monthly'!$A56,'Pro Forma'!$A:$A,0),MATCH('Cash Flow_Monthly'!L$2,'Pro Forma'!$1:$1,0))/12*IF(L$3&gt;'Project Summary'!$G$7,0,1)</f>
        <v>0</v>
      </c>
      <c r="M56" s="1557">
        <f>'Pro Forma'!$M60*INDEX('Pro Forma'!$1:$1048576,MATCH('Cash Flow_Monthly'!$A56,'Pro Forma'!$A:$A,0),MATCH('Cash Flow_Monthly'!M$2,'Pro Forma'!$1:$1,0))/12*IF(M$3&gt;'Project Summary'!$G$7,0,1)</f>
        <v>0</v>
      </c>
      <c r="N56" s="1557">
        <f>'Pro Forma'!$M60*INDEX('Pro Forma'!$1:$1048576,MATCH('Cash Flow_Monthly'!$A56,'Pro Forma'!$A:$A,0),MATCH('Cash Flow_Monthly'!N$2,'Pro Forma'!$1:$1,0))/12*IF(N$3&gt;'Project Summary'!$G$7,0,1)</f>
        <v>0</v>
      </c>
      <c r="O56" s="1557">
        <f>'Pro Forma'!$M60*INDEX('Pro Forma'!$1:$1048576,MATCH('Cash Flow_Monthly'!$A56,'Pro Forma'!$A:$A,0),MATCH('Cash Flow_Monthly'!O$2,'Pro Forma'!$1:$1,0))/12*IF(O$3&gt;'Project Summary'!$G$7,0,1)</f>
        <v>0</v>
      </c>
      <c r="P56" s="1557">
        <f>'Pro Forma'!$M60*INDEX('Pro Forma'!$1:$1048576,MATCH('Cash Flow_Monthly'!$A56,'Pro Forma'!$A:$A,0),MATCH('Cash Flow_Monthly'!P$2,'Pro Forma'!$1:$1,0))/12*IF(P$3&gt;'Project Summary'!$G$7,0,1)</f>
        <v>0</v>
      </c>
      <c r="Q56" s="1557">
        <f>'Pro Forma'!$M60*INDEX('Pro Forma'!$1:$1048576,MATCH('Cash Flow_Monthly'!$A56,'Pro Forma'!$A:$A,0),MATCH('Cash Flow_Monthly'!Q$2,'Pro Forma'!$1:$1,0))/12*IF(Q$3&gt;'Project Summary'!$G$7,0,1)</f>
        <v>0</v>
      </c>
      <c r="R56" s="1557">
        <f>'Pro Forma'!$M60*INDEX('Pro Forma'!$1:$1048576,MATCH('Cash Flow_Monthly'!$A56,'Pro Forma'!$A:$A,0),MATCH('Cash Flow_Monthly'!R$2,'Pro Forma'!$1:$1,0))/12*IF(R$3&gt;'Project Summary'!$G$7,0,1)</f>
        <v>0</v>
      </c>
      <c r="S56" s="1557">
        <f>'Pro Forma'!$M60*INDEX('Pro Forma'!$1:$1048576,MATCH('Cash Flow_Monthly'!$A56,'Pro Forma'!$A:$A,0),MATCH('Cash Flow_Monthly'!S$2,'Pro Forma'!$1:$1,0))/12*IF(S$3&gt;'Project Summary'!$G$7,0,1)</f>
        <v>0</v>
      </c>
      <c r="T56" s="1557">
        <f>'Pro Forma'!$M60*INDEX('Pro Forma'!$1:$1048576,MATCH('Cash Flow_Monthly'!$A56,'Pro Forma'!$A:$A,0),MATCH('Cash Flow_Monthly'!T$2,'Pro Forma'!$1:$1,0))/12*IF(T$3&gt;'Project Summary'!$G$7,0,1)</f>
        <v>0</v>
      </c>
      <c r="U56" s="1557">
        <f>'Pro Forma'!$M60*INDEX('Pro Forma'!$1:$1048576,MATCH('Cash Flow_Monthly'!$A56,'Pro Forma'!$A:$A,0),MATCH('Cash Flow_Monthly'!U$2,'Pro Forma'!$1:$1,0))/12*IF(U$3&gt;'Project Summary'!$G$7,0,1)</f>
        <v>0</v>
      </c>
      <c r="V56" s="1557">
        <f>'Pro Forma'!$M60*INDEX('Pro Forma'!$1:$1048576,MATCH('Cash Flow_Monthly'!$A56,'Pro Forma'!$A:$A,0),MATCH('Cash Flow_Monthly'!V$2,'Pro Forma'!$1:$1,0))/12*IF(V$3&gt;'Project Summary'!$G$7,0,1)</f>
        <v>0</v>
      </c>
      <c r="W56" s="1557">
        <f>'Pro Forma'!$M60*INDEX('Pro Forma'!$1:$1048576,MATCH('Cash Flow_Monthly'!$A56,'Pro Forma'!$A:$A,0),MATCH('Cash Flow_Monthly'!W$2,'Pro Forma'!$1:$1,0))/12*IF(W$3&gt;'Project Summary'!$G$7,0,1)</f>
        <v>0</v>
      </c>
      <c r="X56" s="1557">
        <f>'Pro Forma'!$M60*INDEX('Pro Forma'!$1:$1048576,MATCH('Cash Flow_Monthly'!$A56,'Pro Forma'!$A:$A,0),MATCH('Cash Flow_Monthly'!X$2,'Pro Forma'!$1:$1,0))/12*IF(X$3&gt;'Project Summary'!$G$7,0,1)</f>
        <v>0</v>
      </c>
      <c r="Y56" s="1557">
        <f>'Pro Forma'!$M60*INDEX('Pro Forma'!$1:$1048576,MATCH('Cash Flow_Monthly'!$A56,'Pro Forma'!$A:$A,0),MATCH('Cash Flow_Monthly'!Y$2,'Pro Forma'!$1:$1,0))/12*IF(Y$3&gt;'Project Summary'!$G$7,0,1)</f>
        <v>0</v>
      </c>
      <c r="Z56" s="1557">
        <f>'Pro Forma'!$M60*INDEX('Pro Forma'!$1:$1048576,MATCH('Cash Flow_Monthly'!$A56,'Pro Forma'!$A:$A,0),MATCH('Cash Flow_Monthly'!Z$2,'Pro Forma'!$1:$1,0))/12*IF(Z$3&gt;'Project Summary'!$G$7,0,1)</f>
        <v>0</v>
      </c>
      <c r="AA56" s="1557">
        <f>'Pro Forma'!$M60*INDEX('Pro Forma'!$1:$1048576,MATCH('Cash Flow_Monthly'!$A56,'Pro Forma'!$A:$A,0),MATCH('Cash Flow_Monthly'!AA$2,'Pro Forma'!$1:$1,0))/12*IF(AA$3&gt;'Project Summary'!$G$7,0,1)</f>
        <v>0</v>
      </c>
      <c r="AB56" s="1557">
        <f>'Pro Forma'!$M60*INDEX('Pro Forma'!$1:$1048576,MATCH('Cash Flow_Monthly'!$A56,'Pro Forma'!$A:$A,0),MATCH('Cash Flow_Monthly'!AB$2,'Pro Forma'!$1:$1,0))/12*IF(AB$3&gt;'Project Summary'!$G$7,0,1)</f>
        <v>0</v>
      </c>
      <c r="AC56" s="1557">
        <f>'Pro Forma'!$M60*INDEX('Pro Forma'!$1:$1048576,MATCH('Cash Flow_Monthly'!$A56,'Pro Forma'!$A:$A,0),MATCH('Cash Flow_Monthly'!AC$2,'Pro Forma'!$1:$1,0))/12*IF(AC$3&gt;'Project Summary'!$G$7,0,1)</f>
        <v>0</v>
      </c>
      <c r="AD56" s="1557">
        <f>'Pro Forma'!$M60*INDEX('Pro Forma'!$1:$1048576,MATCH('Cash Flow_Monthly'!$A56,'Pro Forma'!$A:$A,0),MATCH('Cash Flow_Monthly'!AD$2,'Pro Forma'!$1:$1,0))/12*IF(AD$3&gt;'Project Summary'!$G$7,0,1)</f>
        <v>0</v>
      </c>
      <c r="AE56" s="1557">
        <f>'Pro Forma'!$M60*INDEX('Pro Forma'!$1:$1048576,MATCH('Cash Flow_Monthly'!$A56,'Pro Forma'!$A:$A,0),MATCH('Cash Flow_Monthly'!AE$2,'Pro Forma'!$1:$1,0))/12*IF(AE$3&gt;'Project Summary'!$G$7,0,1)</f>
        <v>0</v>
      </c>
      <c r="AF56" s="1557">
        <f>'Pro Forma'!$M60*INDEX('Pro Forma'!$1:$1048576,MATCH('Cash Flow_Monthly'!$A56,'Pro Forma'!$A:$A,0),MATCH('Cash Flow_Monthly'!AF$2,'Pro Forma'!$1:$1,0))/12*IF(AF$3&gt;'Project Summary'!$G$7,0,1)</f>
        <v>0</v>
      </c>
      <c r="AG56" s="1557">
        <f>'Pro Forma'!$M60*INDEX('Pro Forma'!$1:$1048576,MATCH('Cash Flow_Monthly'!$A56,'Pro Forma'!$A:$A,0),MATCH('Cash Flow_Monthly'!AG$2,'Pro Forma'!$1:$1,0))/12*IF(AG$3&gt;'Project Summary'!$G$7,0,1)</f>
        <v>0</v>
      </c>
      <c r="AH56" s="1557">
        <f>'Pro Forma'!$M60*INDEX('Pro Forma'!$1:$1048576,MATCH('Cash Flow_Monthly'!$A56,'Pro Forma'!$A:$A,0),MATCH('Cash Flow_Monthly'!AH$2,'Pro Forma'!$1:$1,0))/12*IF(AH$3&gt;'Project Summary'!$G$7,0,1)</f>
        <v>0</v>
      </c>
      <c r="AI56" s="1557">
        <f>'Pro Forma'!$M60*INDEX('Pro Forma'!$1:$1048576,MATCH('Cash Flow_Monthly'!$A56,'Pro Forma'!$A:$A,0),MATCH('Cash Flow_Monthly'!AI$2,'Pro Forma'!$1:$1,0))/12*IF(AI$3&gt;'Project Summary'!$G$7,0,1)</f>
        <v>0</v>
      </c>
      <c r="AJ56" s="1557">
        <f>'Pro Forma'!$M60*INDEX('Pro Forma'!$1:$1048576,MATCH('Cash Flow_Monthly'!$A56,'Pro Forma'!$A:$A,0),MATCH('Cash Flow_Monthly'!AJ$2,'Pro Forma'!$1:$1,0))/12*IF(AJ$3&gt;'Project Summary'!$G$7,0,1)</f>
        <v>0</v>
      </c>
      <c r="AK56" s="1557">
        <f>'Pro Forma'!$M60*INDEX('Pro Forma'!$1:$1048576,MATCH('Cash Flow_Monthly'!$A56,'Pro Forma'!$A:$A,0),MATCH('Cash Flow_Monthly'!AK$2,'Pro Forma'!$1:$1,0))/12*IF(AK$3&gt;'Project Summary'!$G$7,0,1)</f>
        <v>0</v>
      </c>
      <c r="AL56" s="1557">
        <f>'Pro Forma'!$M60*INDEX('Pro Forma'!$1:$1048576,MATCH('Cash Flow_Monthly'!$A56,'Pro Forma'!$A:$A,0),MATCH('Cash Flow_Monthly'!AL$2,'Pro Forma'!$1:$1,0))/12*IF(AL$3&gt;'Project Summary'!$G$7,0,1)</f>
        <v>0</v>
      </c>
      <c r="AM56" s="1557">
        <f>'Pro Forma'!$M60*INDEX('Pro Forma'!$1:$1048576,MATCH('Cash Flow_Monthly'!$A56,'Pro Forma'!$A:$A,0),MATCH('Cash Flow_Monthly'!AM$2,'Pro Forma'!$1:$1,0))/12*IF(AM$3&gt;'Project Summary'!$G$7,0,1)</f>
        <v>0</v>
      </c>
      <c r="AN56" s="1557">
        <f>'Pro Forma'!$M60*INDEX('Pro Forma'!$1:$1048576,MATCH('Cash Flow_Monthly'!$A56,'Pro Forma'!$A:$A,0),MATCH('Cash Flow_Monthly'!AN$2,'Pro Forma'!$1:$1,0))/12*IF(AN$3&gt;'Project Summary'!$G$7,0,1)</f>
        <v>0</v>
      </c>
      <c r="AO56" s="1557">
        <f>'Pro Forma'!$M60*INDEX('Pro Forma'!$1:$1048576,MATCH('Cash Flow_Monthly'!$A56,'Pro Forma'!$A:$A,0),MATCH('Cash Flow_Monthly'!AO$2,'Pro Forma'!$1:$1,0))/12*IF(AO$3&gt;'Project Summary'!$G$7,0,1)</f>
        <v>0</v>
      </c>
      <c r="AP56" s="1557">
        <f>'Pro Forma'!$M60*INDEX('Pro Forma'!$1:$1048576,MATCH('Cash Flow_Monthly'!$A56,'Pro Forma'!$A:$A,0),MATCH('Cash Flow_Monthly'!AP$2,'Pro Forma'!$1:$1,0))/12*IF(AP$3&gt;'Project Summary'!$G$7,0,1)</f>
        <v>0</v>
      </c>
      <c r="AQ56" s="1557">
        <f>'Pro Forma'!$M60*INDEX('Pro Forma'!$1:$1048576,MATCH('Cash Flow_Monthly'!$A56,'Pro Forma'!$A:$A,0),MATCH('Cash Flow_Monthly'!AQ$2,'Pro Forma'!$1:$1,0))/12*IF(AQ$3&gt;'Project Summary'!$G$7,0,1)</f>
        <v>0</v>
      </c>
      <c r="AR56" s="1557">
        <f>'Pro Forma'!$M60*INDEX('Pro Forma'!$1:$1048576,MATCH('Cash Flow_Monthly'!$A56,'Pro Forma'!$A:$A,0),MATCH('Cash Flow_Monthly'!AR$2,'Pro Forma'!$1:$1,0))/12*IF(AR$3&gt;'Project Summary'!$G$7,0,1)</f>
        <v>0</v>
      </c>
      <c r="AS56" s="1557">
        <f>'Pro Forma'!$M60*INDEX('Pro Forma'!$1:$1048576,MATCH('Cash Flow_Monthly'!$A56,'Pro Forma'!$A:$A,0),MATCH('Cash Flow_Monthly'!AS$2,'Pro Forma'!$1:$1,0))/12*IF(AS$3&gt;'Project Summary'!$G$7,0,1)</f>
        <v>0</v>
      </c>
      <c r="AT56" s="1557">
        <f>'Pro Forma'!$M60*INDEX('Pro Forma'!$1:$1048576,MATCH('Cash Flow_Monthly'!$A56,'Pro Forma'!$A:$A,0),MATCH('Cash Flow_Monthly'!AT$2,'Pro Forma'!$1:$1,0))/12*IF(AT$3&gt;'Project Summary'!$G$7,0,1)</f>
        <v>0</v>
      </c>
      <c r="AU56" s="1557">
        <f>'Pro Forma'!$M60*INDEX('Pro Forma'!$1:$1048576,MATCH('Cash Flow_Monthly'!$A56,'Pro Forma'!$A:$A,0),MATCH('Cash Flow_Monthly'!AU$2,'Pro Forma'!$1:$1,0))/12*IF(AU$3&gt;'Project Summary'!$G$7,0,1)</f>
        <v>0</v>
      </c>
      <c r="AV56" s="1557">
        <f>'Pro Forma'!$M60*INDEX('Pro Forma'!$1:$1048576,MATCH('Cash Flow_Monthly'!$A56,'Pro Forma'!$A:$A,0),MATCH('Cash Flow_Monthly'!AV$2,'Pro Forma'!$1:$1,0))/12*IF(AV$3&gt;'Project Summary'!$G$7,0,1)</f>
        <v>0</v>
      </c>
      <c r="AW56" s="1557">
        <f>'Pro Forma'!$M60*INDEX('Pro Forma'!$1:$1048576,MATCH('Cash Flow_Monthly'!$A56,'Pro Forma'!$A:$A,0),MATCH('Cash Flow_Monthly'!AW$2,'Pro Forma'!$1:$1,0))/12*IF(AW$3&gt;'Project Summary'!$G$7,0,1)</f>
        <v>0</v>
      </c>
      <c r="AX56" s="1557">
        <f>'Pro Forma'!$M60*INDEX('Pro Forma'!$1:$1048576,MATCH('Cash Flow_Monthly'!$A56,'Pro Forma'!$A:$A,0),MATCH('Cash Flow_Monthly'!AX$2,'Pro Forma'!$1:$1,0))/12*IF(AX$3&gt;'Project Summary'!$G$7,0,1)</f>
        <v>0</v>
      </c>
      <c r="AY56" s="1557">
        <f>'Pro Forma'!$M60*INDEX('Pro Forma'!$1:$1048576,MATCH('Cash Flow_Monthly'!$A56,'Pro Forma'!$A:$A,0),MATCH('Cash Flow_Monthly'!AY$2,'Pro Forma'!$1:$1,0))/12*IF(AY$3&gt;'Project Summary'!$G$7,0,1)</f>
        <v>0</v>
      </c>
      <c r="AZ56" s="1557">
        <f>'Pro Forma'!$M60*INDEX('Pro Forma'!$1:$1048576,MATCH('Cash Flow_Monthly'!$A56,'Pro Forma'!$A:$A,0),MATCH('Cash Flow_Monthly'!AZ$2,'Pro Forma'!$1:$1,0))/12*IF(AZ$3&gt;'Project Summary'!$G$7,0,1)</f>
        <v>0</v>
      </c>
      <c r="BA56" s="1557">
        <f>'Pro Forma'!$M60*INDEX('Pro Forma'!$1:$1048576,MATCH('Cash Flow_Monthly'!$A56,'Pro Forma'!$A:$A,0),MATCH('Cash Flow_Monthly'!BA$2,'Pro Forma'!$1:$1,0))/12*IF(BA$3&gt;'Project Summary'!$G$7,0,1)</f>
        <v>0</v>
      </c>
      <c r="BB56" s="1557">
        <f>'Pro Forma'!$M60*INDEX('Pro Forma'!$1:$1048576,MATCH('Cash Flow_Monthly'!$A56,'Pro Forma'!$A:$A,0),MATCH('Cash Flow_Monthly'!BB$2,'Pro Forma'!$1:$1,0))/12*IF(BB$3&gt;'Project Summary'!$G$7,0,1)</f>
        <v>0</v>
      </c>
      <c r="BC56" s="1557">
        <f>'Pro Forma'!$M60*INDEX('Pro Forma'!$1:$1048576,MATCH('Cash Flow_Monthly'!$A56,'Pro Forma'!$A:$A,0),MATCH('Cash Flow_Monthly'!BC$2,'Pro Forma'!$1:$1,0))/12*IF(BC$3&gt;'Project Summary'!$G$7,0,1)</f>
        <v>0</v>
      </c>
      <c r="BD56" s="1557">
        <f>'Pro Forma'!$M60*INDEX('Pro Forma'!$1:$1048576,MATCH('Cash Flow_Monthly'!$A56,'Pro Forma'!$A:$A,0),MATCH('Cash Flow_Monthly'!BD$2,'Pro Forma'!$1:$1,0))/12*IF(BD$3&gt;'Project Summary'!$G$7,0,1)</f>
        <v>0</v>
      </c>
      <c r="BE56" s="1557">
        <f>'Pro Forma'!$M60*INDEX('Pro Forma'!$1:$1048576,MATCH('Cash Flow_Monthly'!$A56,'Pro Forma'!$A:$A,0),MATCH('Cash Flow_Monthly'!BE$2,'Pro Forma'!$1:$1,0))/12*IF(BE$3&gt;'Project Summary'!$G$7,0,1)</f>
        <v>0</v>
      </c>
      <c r="BF56" s="1557">
        <f>'Pro Forma'!$M60*INDEX('Pro Forma'!$1:$1048576,MATCH('Cash Flow_Monthly'!$A56,'Pro Forma'!$A:$A,0),MATCH('Cash Flow_Monthly'!BF$2,'Pro Forma'!$1:$1,0))/12*IF(BF$3&gt;'Project Summary'!$G$7,0,1)</f>
        <v>0</v>
      </c>
      <c r="BG56" s="1557">
        <f>'Pro Forma'!$M60*INDEX('Pro Forma'!$1:$1048576,MATCH('Cash Flow_Monthly'!$A56,'Pro Forma'!$A:$A,0),MATCH('Cash Flow_Monthly'!BG$2,'Pro Forma'!$1:$1,0))/12*IF(BG$3&gt;'Project Summary'!$G$7,0,1)</f>
        <v>0</v>
      </c>
      <c r="BH56" s="1557">
        <f>'Pro Forma'!$M60*INDEX('Pro Forma'!$1:$1048576,MATCH('Cash Flow_Monthly'!$A56,'Pro Forma'!$A:$A,0),MATCH('Cash Flow_Monthly'!BH$2,'Pro Forma'!$1:$1,0))/12*IF(BH$3&gt;'Project Summary'!$G$7,0,1)</f>
        <v>0</v>
      </c>
      <c r="BI56" s="1557">
        <f>'Pro Forma'!$M60*INDEX('Pro Forma'!$1:$1048576,MATCH('Cash Flow_Monthly'!$A56,'Pro Forma'!$A:$A,0),MATCH('Cash Flow_Monthly'!BI$2,'Pro Forma'!$1:$1,0))/12*IF(BI$3&gt;'Project Summary'!$G$7,0,1)</f>
        <v>0</v>
      </c>
      <c r="BJ56" s="1557">
        <f>'Pro Forma'!$M60*INDEX('Pro Forma'!$1:$1048576,MATCH('Cash Flow_Monthly'!$A56,'Pro Forma'!$A:$A,0),MATCH('Cash Flow_Monthly'!BJ$2,'Pro Forma'!$1:$1,0))/12*IF(BJ$3&gt;'Project Summary'!$G$7,0,1)</f>
        <v>0</v>
      </c>
      <c r="BK56" s="1557">
        <f>'Pro Forma'!$M60*INDEX('Pro Forma'!$1:$1048576,MATCH('Cash Flow_Monthly'!$A56,'Pro Forma'!$A:$A,0),MATCH('Cash Flow_Monthly'!BK$2,'Pro Forma'!$1:$1,0))/12*IF(BK$3&gt;'Project Summary'!$G$7,0,1)</f>
        <v>0</v>
      </c>
      <c r="BL56" s="1557">
        <f>'Pro Forma'!$M60*INDEX('Pro Forma'!$1:$1048576,MATCH('Cash Flow_Monthly'!$A56,'Pro Forma'!$A:$A,0),MATCH('Cash Flow_Monthly'!BL$2,'Pro Forma'!$1:$1,0))/12*IF(BL$3&gt;'Project Summary'!$G$7,0,1)</f>
        <v>0</v>
      </c>
      <c r="BM56" s="1557">
        <f>'Pro Forma'!$M60*INDEX('Pro Forma'!$1:$1048576,MATCH('Cash Flow_Monthly'!$A56,'Pro Forma'!$A:$A,0),MATCH('Cash Flow_Monthly'!BM$2,'Pro Forma'!$1:$1,0))/12*IF(BM$3&gt;'Project Summary'!$G$7,0,1)</f>
        <v>0</v>
      </c>
      <c r="BN56" s="1557">
        <f>'Pro Forma'!$M60*INDEX('Pro Forma'!$1:$1048576,MATCH('Cash Flow_Monthly'!$A56,'Pro Forma'!$A:$A,0),MATCH('Cash Flow_Monthly'!BN$2,'Pro Forma'!$1:$1,0))/12*IF(BN$3&gt;'Project Summary'!$G$7,0,1)</f>
        <v>0</v>
      </c>
      <c r="BO56" s="1557">
        <f>'Pro Forma'!$M60*INDEX('Pro Forma'!$1:$1048576,MATCH('Cash Flow_Monthly'!$A56,'Pro Forma'!$A:$A,0),MATCH('Cash Flow_Monthly'!BO$2,'Pro Forma'!$1:$1,0))/12*IF(BO$3&gt;'Project Summary'!$G$7,0,1)</f>
        <v>0</v>
      </c>
      <c r="BP56" s="1557">
        <f>'Pro Forma'!$M60*INDEX('Pro Forma'!$1:$1048576,MATCH('Cash Flow_Monthly'!$A56,'Pro Forma'!$A:$A,0),MATCH('Cash Flow_Monthly'!BP$2,'Pro Forma'!$1:$1,0))/12*IF(BP$3&gt;'Project Summary'!$G$7,0,1)</f>
        <v>0</v>
      </c>
      <c r="BQ56" s="1557">
        <f>'Pro Forma'!$M60*INDEX('Pro Forma'!$1:$1048576,MATCH('Cash Flow_Monthly'!$A56,'Pro Forma'!$A:$A,0),MATCH('Cash Flow_Monthly'!BQ$2,'Pro Forma'!$1:$1,0))/12*IF(BQ$3&gt;'Project Summary'!$G$7,0,1)</f>
        <v>0</v>
      </c>
      <c r="BR56" s="1557">
        <f>'Pro Forma'!$M60*INDEX('Pro Forma'!$1:$1048576,MATCH('Cash Flow_Monthly'!$A56,'Pro Forma'!$A:$A,0),MATCH('Cash Flow_Monthly'!BR$2,'Pro Forma'!$1:$1,0))/12*IF(BR$3&gt;'Project Summary'!$G$7,0,1)</f>
        <v>0</v>
      </c>
      <c r="BS56" s="1557">
        <f>'Pro Forma'!$M60*INDEX('Pro Forma'!$1:$1048576,MATCH('Cash Flow_Monthly'!$A56,'Pro Forma'!$A:$A,0),MATCH('Cash Flow_Monthly'!BS$2,'Pro Forma'!$1:$1,0))/12*IF(BS$3&gt;'Project Summary'!$G$7,0,1)</f>
        <v>0</v>
      </c>
      <c r="BT56" s="1557">
        <f>'Pro Forma'!$M60*INDEX('Pro Forma'!$1:$1048576,MATCH('Cash Flow_Monthly'!$A56,'Pro Forma'!$A:$A,0),MATCH('Cash Flow_Monthly'!BT$2,'Pro Forma'!$1:$1,0))/12*IF(BT$3&gt;'Project Summary'!$G$7,0,1)</f>
        <v>0</v>
      </c>
      <c r="BU56" s="1557">
        <f>'Pro Forma'!$M60*INDEX('Pro Forma'!$1:$1048576,MATCH('Cash Flow_Monthly'!$A56,'Pro Forma'!$A:$A,0),MATCH('Cash Flow_Monthly'!BU$2,'Pro Forma'!$1:$1,0))/12*IF(BU$3&gt;'Project Summary'!$G$7,0,1)</f>
        <v>0</v>
      </c>
      <c r="BV56" s="1557">
        <f>'Pro Forma'!$M60*INDEX('Pro Forma'!$1:$1048576,MATCH('Cash Flow_Monthly'!$A56,'Pro Forma'!$A:$A,0),MATCH('Cash Flow_Monthly'!BV$2,'Pro Forma'!$1:$1,0))/12*IF(BV$3&gt;'Project Summary'!$G$7,0,1)</f>
        <v>0</v>
      </c>
      <c r="BW56" s="1557">
        <f>'Pro Forma'!$M60*INDEX('Pro Forma'!$1:$1048576,MATCH('Cash Flow_Monthly'!$A56,'Pro Forma'!$A:$A,0),MATCH('Cash Flow_Monthly'!BW$2,'Pro Forma'!$1:$1,0))/12*IF(BW$3&gt;'Project Summary'!$G$7,0,1)</f>
        <v>0</v>
      </c>
      <c r="BX56" s="1557">
        <f>'Pro Forma'!$M60*INDEX('Pro Forma'!$1:$1048576,MATCH('Cash Flow_Monthly'!$A56,'Pro Forma'!$A:$A,0),MATCH('Cash Flow_Monthly'!BX$2,'Pro Forma'!$1:$1,0))/12*IF(BX$3&gt;'Project Summary'!$G$7,0,1)</f>
        <v>0</v>
      </c>
      <c r="BY56" s="1557">
        <f>'Pro Forma'!$M60*INDEX('Pro Forma'!$1:$1048576,MATCH('Cash Flow_Monthly'!$A56,'Pro Forma'!$A:$A,0),MATCH('Cash Flow_Monthly'!BY$2,'Pro Forma'!$1:$1,0))/12*IF(BY$3&gt;'Project Summary'!$G$7,0,1)</f>
        <v>0</v>
      </c>
      <c r="BZ56" s="1557">
        <f>'Pro Forma'!$M60*INDEX('Pro Forma'!$1:$1048576,MATCH('Cash Flow_Monthly'!$A56,'Pro Forma'!$A:$A,0),MATCH('Cash Flow_Monthly'!BZ$2,'Pro Forma'!$1:$1,0))/12*IF(BZ$3&gt;'Project Summary'!$G$7,0,1)</f>
        <v>0</v>
      </c>
      <c r="CA56" s="1557">
        <f>'Pro Forma'!$M60*INDEX('Pro Forma'!$1:$1048576,MATCH('Cash Flow_Monthly'!$A56,'Pro Forma'!$A:$A,0),MATCH('Cash Flow_Monthly'!CA$2,'Pro Forma'!$1:$1,0))/12*IF(CA$3&gt;'Project Summary'!$G$7,0,1)</f>
        <v>0</v>
      </c>
      <c r="CB56" s="1557">
        <f>'Pro Forma'!$M60*INDEX('Pro Forma'!$1:$1048576,MATCH('Cash Flow_Monthly'!$A56,'Pro Forma'!$A:$A,0),MATCH('Cash Flow_Monthly'!CB$2,'Pro Forma'!$1:$1,0))/12*IF(CB$3&gt;'Project Summary'!$G$7,0,1)</f>
        <v>0</v>
      </c>
      <c r="CC56" s="1557">
        <f>'Pro Forma'!$M60*INDEX('Pro Forma'!$1:$1048576,MATCH('Cash Flow_Monthly'!$A56,'Pro Forma'!$A:$A,0),MATCH('Cash Flow_Monthly'!CC$2,'Pro Forma'!$1:$1,0))/12*IF(CC$3&gt;'Project Summary'!$G$7,0,1)</f>
        <v>0</v>
      </c>
      <c r="CD56" s="1557">
        <f>'Pro Forma'!$M60*INDEX('Pro Forma'!$1:$1048576,MATCH('Cash Flow_Monthly'!$A56,'Pro Forma'!$A:$A,0),MATCH('Cash Flow_Monthly'!CD$2,'Pro Forma'!$1:$1,0))/12*IF(CD$3&gt;'Project Summary'!$G$7,0,1)</f>
        <v>0</v>
      </c>
      <c r="CE56" s="1557">
        <f>'Pro Forma'!$M60*INDEX('Pro Forma'!$1:$1048576,MATCH('Cash Flow_Monthly'!$A56,'Pro Forma'!$A:$A,0),MATCH('Cash Flow_Monthly'!CE$2,'Pro Forma'!$1:$1,0))/12*IF(CE$3&gt;'Project Summary'!$G$7,0,1)</f>
        <v>0</v>
      </c>
      <c r="CF56" s="1557">
        <f>'Pro Forma'!$M60*INDEX('Pro Forma'!$1:$1048576,MATCH('Cash Flow_Monthly'!$A56,'Pro Forma'!$A:$A,0),MATCH('Cash Flow_Monthly'!CF$2,'Pro Forma'!$1:$1,0))/12*IF(CF$3&gt;'Project Summary'!$G$7,0,1)</f>
        <v>0</v>
      </c>
      <c r="CG56" s="1557">
        <f>'Pro Forma'!$M60*INDEX('Pro Forma'!$1:$1048576,MATCH('Cash Flow_Monthly'!$A56,'Pro Forma'!$A:$A,0),MATCH('Cash Flow_Monthly'!CG$2,'Pro Forma'!$1:$1,0))/12*IF(CG$3&gt;'Project Summary'!$G$7,0,1)</f>
        <v>0</v>
      </c>
      <c r="CH56" s="1557">
        <f>'Pro Forma'!$M60*INDEX('Pro Forma'!$1:$1048576,MATCH('Cash Flow_Monthly'!$A56,'Pro Forma'!$A:$A,0),MATCH('Cash Flow_Monthly'!CH$2,'Pro Forma'!$1:$1,0))/12*IF(CH$3&gt;'Project Summary'!$G$7,0,1)</f>
        <v>0</v>
      </c>
      <c r="CI56" s="1557">
        <f>'Pro Forma'!$M60*INDEX('Pro Forma'!$1:$1048576,MATCH('Cash Flow_Monthly'!$A56,'Pro Forma'!$A:$A,0),MATCH('Cash Flow_Monthly'!CI$2,'Pro Forma'!$1:$1,0))/12*IF(CI$3&gt;'Project Summary'!$G$7,0,1)</f>
        <v>0</v>
      </c>
      <c r="CJ56" s="1557">
        <f>'Pro Forma'!$M60*INDEX('Pro Forma'!$1:$1048576,MATCH('Cash Flow_Monthly'!$A56,'Pro Forma'!$A:$A,0),MATCH('Cash Flow_Monthly'!CJ$2,'Pro Forma'!$1:$1,0))/12*IF(CJ$3&gt;'Project Summary'!$G$7,0,1)</f>
        <v>0</v>
      </c>
      <c r="CK56" s="1557">
        <f>'Pro Forma'!$M60*INDEX('Pro Forma'!$1:$1048576,MATCH('Cash Flow_Monthly'!$A56,'Pro Forma'!$A:$A,0),MATCH('Cash Flow_Monthly'!CK$2,'Pro Forma'!$1:$1,0))/12*IF(CK$3&gt;'Project Summary'!$G$7,0,1)</f>
        <v>0</v>
      </c>
      <c r="CL56" s="1557">
        <f>'Pro Forma'!$M60*INDEX('Pro Forma'!$1:$1048576,MATCH('Cash Flow_Monthly'!$A56,'Pro Forma'!$A:$A,0),MATCH('Cash Flow_Monthly'!CL$2,'Pro Forma'!$1:$1,0))/12*IF(CL$3&gt;'Project Summary'!$G$7,0,1)</f>
        <v>0</v>
      </c>
      <c r="CM56" s="1557">
        <f>'Pro Forma'!$M60*INDEX('Pro Forma'!$1:$1048576,MATCH('Cash Flow_Monthly'!$A56,'Pro Forma'!$A:$A,0),MATCH('Cash Flow_Monthly'!CM$2,'Pro Forma'!$1:$1,0))/12*IF(CM$3&gt;'Project Summary'!$G$7,0,1)</f>
        <v>0</v>
      </c>
      <c r="CN56" s="1557">
        <f>'Pro Forma'!$M60*INDEX('Pro Forma'!$1:$1048576,MATCH('Cash Flow_Monthly'!$A56,'Pro Forma'!$A:$A,0),MATCH('Cash Flow_Monthly'!CN$2,'Pro Forma'!$1:$1,0))/12*IF(CN$3&gt;'Project Summary'!$G$7,0,1)</f>
        <v>0</v>
      </c>
      <c r="CO56" s="1557">
        <f>'Pro Forma'!$M60*INDEX('Pro Forma'!$1:$1048576,MATCH('Cash Flow_Monthly'!$A56,'Pro Forma'!$A:$A,0),MATCH('Cash Flow_Monthly'!CO$2,'Pro Forma'!$1:$1,0))/12*IF(CO$3&gt;'Project Summary'!$G$7,0,1)</f>
        <v>0</v>
      </c>
      <c r="CP56" s="1557">
        <f>'Pro Forma'!$M60*INDEX('Pro Forma'!$1:$1048576,MATCH('Cash Flow_Monthly'!$A56,'Pro Forma'!$A:$A,0),MATCH('Cash Flow_Monthly'!CP$2,'Pro Forma'!$1:$1,0))/12*IF(CP$3&gt;'Project Summary'!$G$7,0,1)</f>
        <v>0</v>
      </c>
      <c r="CQ56" s="1557">
        <f>'Pro Forma'!$M60*INDEX('Pro Forma'!$1:$1048576,MATCH('Cash Flow_Monthly'!$A56,'Pro Forma'!$A:$A,0),MATCH('Cash Flow_Monthly'!CQ$2,'Pro Forma'!$1:$1,0))/12*IF(CQ$3&gt;'Project Summary'!$G$7,0,1)</f>
        <v>0</v>
      </c>
      <c r="CR56" s="1557">
        <f>'Pro Forma'!$M60*INDEX('Pro Forma'!$1:$1048576,MATCH('Cash Flow_Monthly'!$A56,'Pro Forma'!$A:$A,0),MATCH('Cash Flow_Monthly'!CR$2,'Pro Forma'!$1:$1,0))/12*IF(CR$3&gt;'Project Summary'!$G$7,0,1)</f>
        <v>0</v>
      </c>
      <c r="CS56" s="1557">
        <f>'Pro Forma'!$M60*INDEX('Pro Forma'!$1:$1048576,MATCH('Cash Flow_Monthly'!$A56,'Pro Forma'!$A:$A,0),MATCH('Cash Flow_Monthly'!CS$2,'Pro Forma'!$1:$1,0))/12*IF(CS$3&gt;'Project Summary'!$G$7,0,1)</f>
        <v>0</v>
      </c>
      <c r="CT56" s="1557">
        <f>'Pro Forma'!$M60*INDEX('Pro Forma'!$1:$1048576,MATCH('Cash Flow_Monthly'!$A56,'Pro Forma'!$A:$A,0),MATCH('Cash Flow_Monthly'!CT$2,'Pro Forma'!$1:$1,0))/12*IF(CT$3&gt;'Project Summary'!$G$7,0,1)</f>
        <v>0</v>
      </c>
      <c r="CU56" s="1557">
        <f>'Pro Forma'!$M60*INDEX('Pro Forma'!$1:$1048576,MATCH('Cash Flow_Monthly'!$A56,'Pro Forma'!$A:$A,0),MATCH('Cash Flow_Monthly'!CU$2,'Pro Forma'!$1:$1,0))/12*IF(CU$3&gt;'Project Summary'!$G$7,0,1)</f>
        <v>0</v>
      </c>
      <c r="CV56" s="1557">
        <f>'Pro Forma'!$M60*INDEX('Pro Forma'!$1:$1048576,MATCH('Cash Flow_Monthly'!$A56,'Pro Forma'!$A:$A,0),MATCH('Cash Flow_Monthly'!CV$2,'Pro Forma'!$1:$1,0))/12*IF(CV$3&gt;'Project Summary'!$G$7,0,1)</f>
        <v>0</v>
      </c>
      <c r="CW56" s="1557">
        <f>'Pro Forma'!$M60*INDEX('Pro Forma'!$1:$1048576,MATCH('Cash Flow_Monthly'!$A56,'Pro Forma'!$A:$A,0),MATCH('Cash Flow_Monthly'!CW$2,'Pro Forma'!$1:$1,0))/12*IF(CW$3&gt;'Project Summary'!$G$7,0,1)</f>
        <v>0</v>
      </c>
      <c r="CX56" s="1557">
        <f>'Pro Forma'!$M60*INDEX('Pro Forma'!$1:$1048576,MATCH('Cash Flow_Monthly'!$A56,'Pro Forma'!$A:$A,0),MATCH('Cash Flow_Monthly'!CX$2,'Pro Forma'!$1:$1,0))/12*IF(CX$3&gt;'Project Summary'!$G$7,0,1)</f>
        <v>0</v>
      </c>
      <c r="CY56" s="1557">
        <f>'Pro Forma'!$M60*INDEX('Pro Forma'!$1:$1048576,MATCH('Cash Flow_Monthly'!$A56,'Pro Forma'!$A:$A,0),MATCH('Cash Flow_Monthly'!CY$2,'Pro Forma'!$1:$1,0))/12*IF(CY$3&gt;'Project Summary'!$G$7,0,1)</f>
        <v>0</v>
      </c>
      <c r="CZ56" s="1557">
        <f>'Pro Forma'!$M60*INDEX('Pro Forma'!$1:$1048576,MATCH('Cash Flow_Monthly'!$A56,'Pro Forma'!$A:$A,0),MATCH('Cash Flow_Monthly'!CZ$2,'Pro Forma'!$1:$1,0))/12*IF(CZ$3&gt;'Project Summary'!$G$7,0,1)</f>
        <v>0</v>
      </c>
      <c r="DA56" s="1557">
        <f>'Pro Forma'!$M60*INDEX('Pro Forma'!$1:$1048576,MATCH('Cash Flow_Monthly'!$A56,'Pro Forma'!$A:$A,0),MATCH('Cash Flow_Monthly'!DA$2,'Pro Forma'!$1:$1,0))/12*IF(DA$3&gt;'Project Summary'!$G$7,0,1)</f>
        <v>0</v>
      </c>
      <c r="DB56" s="1557">
        <f>'Pro Forma'!$M60*INDEX('Pro Forma'!$1:$1048576,MATCH('Cash Flow_Monthly'!$A56,'Pro Forma'!$A:$A,0),MATCH('Cash Flow_Monthly'!DB$2,'Pro Forma'!$1:$1,0))/12*IF(DB$3&gt;'Project Summary'!$G$7,0,1)</f>
        <v>0</v>
      </c>
      <c r="DC56" s="1557">
        <f>'Pro Forma'!$M60*INDEX('Pro Forma'!$1:$1048576,MATCH('Cash Flow_Monthly'!$A56,'Pro Forma'!$A:$A,0),MATCH('Cash Flow_Monthly'!DC$2,'Pro Forma'!$1:$1,0))/12*IF(DC$3&gt;'Project Summary'!$G$7,0,1)</f>
        <v>0</v>
      </c>
      <c r="DD56" s="1557">
        <f>'Pro Forma'!$M60*INDEX('Pro Forma'!$1:$1048576,MATCH('Cash Flow_Monthly'!$A56,'Pro Forma'!$A:$A,0),MATCH('Cash Flow_Monthly'!DD$2,'Pro Forma'!$1:$1,0))/12*IF(DD$3&gt;'Project Summary'!$G$7,0,1)</f>
        <v>0</v>
      </c>
      <c r="DE56" s="1557">
        <f>'Pro Forma'!$M60*INDEX('Pro Forma'!$1:$1048576,MATCH('Cash Flow_Monthly'!$A56,'Pro Forma'!$A:$A,0),MATCH('Cash Flow_Monthly'!DE$2,'Pro Forma'!$1:$1,0))/12*IF(DE$3&gt;'Project Summary'!$G$7,0,1)</f>
        <v>0</v>
      </c>
      <c r="DF56" s="1557">
        <f>'Pro Forma'!$M60*INDEX('Pro Forma'!$1:$1048576,MATCH('Cash Flow_Monthly'!$A56,'Pro Forma'!$A:$A,0),MATCH('Cash Flow_Monthly'!DF$2,'Pro Forma'!$1:$1,0))/12*IF(DF$3&gt;'Project Summary'!$G$7,0,1)</f>
        <v>0</v>
      </c>
      <c r="DG56" s="1557">
        <f>'Pro Forma'!$M60*INDEX('Pro Forma'!$1:$1048576,MATCH('Cash Flow_Monthly'!$A56,'Pro Forma'!$A:$A,0),MATCH('Cash Flow_Monthly'!DG$2,'Pro Forma'!$1:$1,0))/12*IF(DG$3&gt;'Project Summary'!$G$7,0,1)</f>
        <v>0</v>
      </c>
      <c r="DH56" s="1557">
        <f>'Pro Forma'!$M60*INDEX('Pro Forma'!$1:$1048576,MATCH('Cash Flow_Monthly'!$A56,'Pro Forma'!$A:$A,0),MATCH('Cash Flow_Monthly'!DH$2,'Pro Forma'!$1:$1,0))/12*IF(DH$3&gt;'Project Summary'!$G$7,0,1)</f>
        <v>0</v>
      </c>
      <c r="DI56" s="1557">
        <f>'Pro Forma'!$M60*INDEX('Pro Forma'!$1:$1048576,MATCH('Cash Flow_Monthly'!$A56,'Pro Forma'!$A:$A,0),MATCH('Cash Flow_Monthly'!DI$2,'Pro Forma'!$1:$1,0))/12*IF(DI$3&gt;'Project Summary'!$G$7,0,1)</f>
        <v>0</v>
      </c>
      <c r="DJ56" s="1557">
        <f>'Pro Forma'!$M60*INDEX('Pro Forma'!$1:$1048576,MATCH('Cash Flow_Monthly'!$A56,'Pro Forma'!$A:$A,0),MATCH('Cash Flow_Monthly'!DJ$2,'Pro Forma'!$1:$1,0))/12*IF(DJ$3&gt;'Project Summary'!$G$7,0,1)</f>
        <v>0</v>
      </c>
      <c r="DK56" s="1557">
        <f>'Pro Forma'!$M60*INDEX('Pro Forma'!$1:$1048576,MATCH('Cash Flow_Monthly'!$A56,'Pro Forma'!$A:$A,0),MATCH('Cash Flow_Monthly'!DK$2,'Pro Forma'!$1:$1,0))/12*IF(DK$3&gt;'Project Summary'!$G$7,0,1)</f>
        <v>0</v>
      </c>
      <c r="DL56" s="1557">
        <f>'Pro Forma'!$M60*INDEX('Pro Forma'!$1:$1048576,MATCH('Cash Flow_Monthly'!$A56,'Pro Forma'!$A:$A,0),MATCH('Cash Flow_Monthly'!DL$2,'Pro Forma'!$1:$1,0))/12*IF(DL$3&gt;'Project Summary'!$G$7,0,1)</f>
        <v>0</v>
      </c>
      <c r="DM56" s="1557">
        <f>'Pro Forma'!$M60*INDEX('Pro Forma'!$1:$1048576,MATCH('Cash Flow_Monthly'!$A56,'Pro Forma'!$A:$A,0),MATCH('Cash Flow_Monthly'!DM$2,'Pro Forma'!$1:$1,0))/12*IF(DM$3&gt;'Project Summary'!$G$7,0,1)</f>
        <v>0</v>
      </c>
      <c r="DN56" s="1557">
        <f>'Pro Forma'!$M60*INDEX('Pro Forma'!$1:$1048576,MATCH('Cash Flow_Monthly'!$A56,'Pro Forma'!$A:$A,0),MATCH('Cash Flow_Monthly'!DN$2,'Pro Forma'!$1:$1,0))/12*IF(DN$3&gt;'Project Summary'!$G$7,0,1)</f>
        <v>0</v>
      </c>
      <c r="DO56" s="1557">
        <f>'Pro Forma'!$M60*INDEX('Pro Forma'!$1:$1048576,MATCH('Cash Flow_Monthly'!$A56,'Pro Forma'!$A:$A,0),MATCH('Cash Flow_Monthly'!DO$2,'Pro Forma'!$1:$1,0))/12*IF(DO$3&gt;'Project Summary'!$G$7,0,1)</f>
        <v>0</v>
      </c>
      <c r="DP56" s="1557">
        <f>'Pro Forma'!$M60*INDEX('Pro Forma'!$1:$1048576,MATCH('Cash Flow_Monthly'!$A56,'Pro Forma'!$A:$A,0),MATCH('Cash Flow_Monthly'!DP$2,'Pro Forma'!$1:$1,0))/12*IF(DP$3&gt;'Project Summary'!$G$7,0,1)</f>
        <v>0</v>
      </c>
      <c r="DQ56" s="1557">
        <f>'Pro Forma'!$M60*INDEX('Pro Forma'!$1:$1048576,MATCH('Cash Flow_Monthly'!$A56,'Pro Forma'!$A:$A,0),MATCH('Cash Flow_Monthly'!DQ$2,'Pro Forma'!$1:$1,0))/12*IF(DQ$3&gt;'Project Summary'!$G$7,0,1)</f>
        <v>0</v>
      </c>
      <c r="DR56" s="1557">
        <f>'Pro Forma'!$M60*INDEX('Pro Forma'!$1:$1048576,MATCH('Cash Flow_Monthly'!$A56,'Pro Forma'!$A:$A,0),MATCH('Cash Flow_Monthly'!DR$2,'Pro Forma'!$1:$1,0))/12*IF(DR$3&gt;'Project Summary'!$G$7,0,1)</f>
        <v>0</v>
      </c>
      <c r="DS56" s="1557">
        <f>'Pro Forma'!$M60*INDEX('Pro Forma'!$1:$1048576,MATCH('Cash Flow_Monthly'!$A56,'Pro Forma'!$A:$A,0),MATCH('Cash Flow_Monthly'!DS$2,'Pro Forma'!$1:$1,0))/12*IF(DS$3&gt;'Project Summary'!$G$7,0,1)</f>
        <v>0</v>
      </c>
      <c r="DT56" s="1557">
        <f>'Pro Forma'!$M60*INDEX('Pro Forma'!$1:$1048576,MATCH('Cash Flow_Monthly'!$A56,'Pro Forma'!$A:$A,0),MATCH('Cash Flow_Monthly'!DT$2,'Pro Forma'!$1:$1,0))/12*IF(DT$3&gt;'Project Summary'!$G$7,0,1)</f>
        <v>0</v>
      </c>
      <c r="DU56" s="1561"/>
    </row>
    <row r="57" spans="1:125" s="1562" customFormat="1">
      <c r="A57" s="1560" t="str">
        <f>'Pro Forma'!A61</f>
        <v>"  "</v>
      </c>
      <c r="B57" s="1555"/>
      <c r="C57" s="1555"/>
      <c r="D57" s="1555"/>
      <c r="E57" s="1557">
        <f>'Pro Forma'!$M61*INDEX('Pro Forma'!$1:$1048576,MATCH('Cash Flow_Monthly'!$A57,'Pro Forma'!$A:$A,0),MATCH('Cash Flow_Monthly'!E$2,'Pro Forma'!$1:$1,0))/12*IF(E$3&gt;'Project Summary'!$G$7,0,1)</f>
        <v>0</v>
      </c>
      <c r="F57" s="1557">
        <f>'Pro Forma'!$M61*INDEX('Pro Forma'!$1:$1048576,MATCH('Cash Flow_Monthly'!$A57,'Pro Forma'!$A:$A,0),MATCH('Cash Flow_Monthly'!F$2,'Pro Forma'!$1:$1,0))/12*IF(F$3&gt;'Project Summary'!$G$7,0,1)</f>
        <v>0</v>
      </c>
      <c r="G57" s="1557">
        <f>'Pro Forma'!$M61*INDEX('Pro Forma'!$1:$1048576,MATCH('Cash Flow_Monthly'!$A57,'Pro Forma'!$A:$A,0),MATCH('Cash Flow_Monthly'!G$2,'Pro Forma'!$1:$1,0))/12*IF(G$3&gt;'Project Summary'!$G$7,0,1)</f>
        <v>0</v>
      </c>
      <c r="H57" s="1557">
        <f>'Pro Forma'!$M61*INDEX('Pro Forma'!$1:$1048576,MATCH('Cash Flow_Monthly'!$A57,'Pro Forma'!$A:$A,0),MATCH('Cash Flow_Monthly'!H$2,'Pro Forma'!$1:$1,0))/12*IF(H$3&gt;'Project Summary'!$G$7,0,1)</f>
        <v>0</v>
      </c>
      <c r="I57" s="1557">
        <f>'Pro Forma'!$M61*INDEX('Pro Forma'!$1:$1048576,MATCH('Cash Flow_Monthly'!$A57,'Pro Forma'!$A:$A,0),MATCH('Cash Flow_Monthly'!I$2,'Pro Forma'!$1:$1,0))/12*IF(I$3&gt;'Project Summary'!$G$7,0,1)</f>
        <v>0</v>
      </c>
      <c r="J57" s="1557">
        <f>'Pro Forma'!$M61*INDEX('Pro Forma'!$1:$1048576,MATCH('Cash Flow_Monthly'!$A57,'Pro Forma'!$A:$A,0),MATCH('Cash Flow_Monthly'!J$2,'Pro Forma'!$1:$1,0))/12*IF(J$3&gt;'Project Summary'!$G$7,0,1)</f>
        <v>0</v>
      </c>
      <c r="K57" s="1557">
        <f>'Pro Forma'!$M61*INDEX('Pro Forma'!$1:$1048576,MATCH('Cash Flow_Monthly'!$A57,'Pro Forma'!$A:$A,0),MATCH('Cash Flow_Monthly'!K$2,'Pro Forma'!$1:$1,0))/12*IF(K$3&gt;'Project Summary'!$G$7,0,1)</f>
        <v>0</v>
      </c>
      <c r="L57" s="1557">
        <f>'Pro Forma'!$M61*INDEX('Pro Forma'!$1:$1048576,MATCH('Cash Flow_Monthly'!$A57,'Pro Forma'!$A:$A,0),MATCH('Cash Flow_Monthly'!L$2,'Pro Forma'!$1:$1,0))/12*IF(L$3&gt;'Project Summary'!$G$7,0,1)</f>
        <v>0</v>
      </c>
      <c r="M57" s="1557">
        <f>'Pro Forma'!$M61*INDEX('Pro Forma'!$1:$1048576,MATCH('Cash Flow_Monthly'!$A57,'Pro Forma'!$A:$A,0),MATCH('Cash Flow_Monthly'!M$2,'Pro Forma'!$1:$1,0))/12*IF(M$3&gt;'Project Summary'!$G$7,0,1)</f>
        <v>0</v>
      </c>
      <c r="N57" s="1557">
        <f>'Pro Forma'!$M61*INDEX('Pro Forma'!$1:$1048576,MATCH('Cash Flow_Monthly'!$A57,'Pro Forma'!$A:$A,0),MATCH('Cash Flow_Monthly'!N$2,'Pro Forma'!$1:$1,0))/12*IF(N$3&gt;'Project Summary'!$G$7,0,1)</f>
        <v>0</v>
      </c>
      <c r="O57" s="1557">
        <f>'Pro Forma'!$M61*INDEX('Pro Forma'!$1:$1048576,MATCH('Cash Flow_Monthly'!$A57,'Pro Forma'!$A:$A,0),MATCH('Cash Flow_Monthly'!O$2,'Pro Forma'!$1:$1,0))/12*IF(O$3&gt;'Project Summary'!$G$7,0,1)</f>
        <v>0</v>
      </c>
      <c r="P57" s="1557">
        <f>'Pro Forma'!$M61*INDEX('Pro Forma'!$1:$1048576,MATCH('Cash Flow_Monthly'!$A57,'Pro Forma'!$A:$A,0),MATCH('Cash Flow_Monthly'!P$2,'Pro Forma'!$1:$1,0))/12*IF(P$3&gt;'Project Summary'!$G$7,0,1)</f>
        <v>0</v>
      </c>
      <c r="Q57" s="1557">
        <f>'Pro Forma'!$M61*INDEX('Pro Forma'!$1:$1048576,MATCH('Cash Flow_Monthly'!$A57,'Pro Forma'!$A:$A,0),MATCH('Cash Flow_Monthly'!Q$2,'Pro Forma'!$1:$1,0))/12*IF(Q$3&gt;'Project Summary'!$G$7,0,1)</f>
        <v>0</v>
      </c>
      <c r="R57" s="1557">
        <f>'Pro Forma'!$M61*INDEX('Pro Forma'!$1:$1048576,MATCH('Cash Flow_Monthly'!$A57,'Pro Forma'!$A:$A,0),MATCH('Cash Flow_Monthly'!R$2,'Pro Forma'!$1:$1,0))/12*IF(R$3&gt;'Project Summary'!$G$7,0,1)</f>
        <v>0</v>
      </c>
      <c r="S57" s="1557">
        <f>'Pro Forma'!$M61*INDEX('Pro Forma'!$1:$1048576,MATCH('Cash Flow_Monthly'!$A57,'Pro Forma'!$A:$A,0),MATCH('Cash Flow_Monthly'!S$2,'Pro Forma'!$1:$1,0))/12*IF(S$3&gt;'Project Summary'!$G$7,0,1)</f>
        <v>0</v>
      </c>
      <c r="T57" s="1557">
        <f>'Pro Forma'!$M61*INDEX('Pro Forma'!$1:$1048576,MATCH('Cash Flow_Monthly'!$A57,'Pro Forma'!$A:$A,0),MATCH('Cash Flow_Monthly'!T$2,'Pro Forma'!$1:$1,0))/12*IF(T$3&gt;'Project Summary'!$G$7,0,1)</f>
        <v>0</v>
      </c>
      <c r="U57" s="1557">
        <f>'Pro Forma'!$M61*INDEX('Pro Forma'!$1:$1048576,MATCH('Cash Flow_Monthly'!$A57,'Pro Forma'!$A:$A,0),MATCH('Cash Flow_Monthly'!U$2,'Pro Forma'!$1:$1,0))/12*IF(U$3&gt;'Project Summary'!$G$7,0,1)</f>
        <v>0</v>
      </c>
      <c r="V57" s="1557">
        <f>'Pro Forma'!$M61*INDEX('Pro Forma'!$1:$1048576,MATCH('Cash Flow_Monthly'!$A57,'Pro Forma'!$A:$A,0),MATCH('Cash Flow_Monthly'!V$2,'Pro Forma'!$1:$1,0))/12*IF(V$3&gt;'Project Summary'!$G$7,0,1)</f>
        <v>0</v>
      </c>
      <c r="W57" s="1557">
        <f>'Pro Forma'!$M61*INDEX('Pro Forma'!$1:$1048576,MATCH('Cash Flow_Monthly'!$A57,'Pro Forma'!$A:$A,0),MATCH('Cash Flow_Monthly'!W$2,'Pro Forma'!$1:$1,0))/12*IF(W$3&gt;'Project Summary'!$G$7,0,1)</f>
        <v>0</v>
      </c>
      <c r="X57" s="1557">
        <f>'Pro Forma'!$M61*INDEX('Pro Forma'!$1:$1048576,MATCH('Cash Flow_Monthly'!$A57,'Pro Forma'!$A:$A,0),MATCH('Cash Flow_Monthly'!X$2,'Pro Forma'!$1:$1,0))/12*IF(X$3&gt;'Project Summary'!$G$7,0,1)</f>
        <v>0</v>
      </c>
      <c r="Y57" s="1557">
        <f>'Pro Forma'!$M61*INDEX('Pro Forma'!$1:$1048576,MATCH('Cash Flow_Monthly'!$A57,'Pro Forma'!$A:$A,0),MATCH('Cash Flow_Monthly'!Y$2,'Pro Forma'!$1:$1,0))/12*IF(Y$3&gt;'Project Summary'!$G$7,0,1)</f>
        <v>0</v>
      </c>
      <c r="Z57" s="1557">
        <f>'Pro Forma'!$M61*INDEX('Pro Forma'!$1:$1048576,MATCH('Cash Flow_Monthly'!$A57,'Pro Forma'!$A:$A,0),MATCH('Cash Flow_Monthly'!Z$2,'Pro Forma'!$1:$1,0))/12*IF(Z$3&gt;'Project Summary'!$G$7,0,1)</f>
        <v>0</v>
      </c>
      <c r="AA57" s="1557">
        <f>'Pro Forma'!$M61*INDEX('Pro Forma'!$1:$1048576,MATCH('Cash Flow_Monthly'!$A57,'Pro Forma'!$A:$A,0),MATCH('Cash Flow_Monthly'!AA$2,'Pro Forma'!$1:$1,0))/12*IF(AA$3&gt;'Project Summary'!$G$7,0,1)</f>
        <v>0</v>
      </c>
      <c r="AB57" s="1557">
        <f>'Pro Forma'!$M61*INDEX('Pro Forma'!$1:$1048576,MATCH('Cash Flow_Monthly'!$A57,'Pro Forma'!$A:$A,0),MATCH('Cash Flow_Monthly'!AB$2,'Pro Forma'!$1:$1,0))/12*IF(AB$3&gt;'Project Summary'!$G$7,0,1)</f>
        <v>0</v>
      </c>
      <c r="AC57" s="1557">
        <f>'Pro Forma'!$M61*INDEX('Pro Forma'!$1:$1048576,MATCH('Cash Flow_Monthly'!$A57,'Pro Forma'!$A:$A,0),MATCH('Cash Flow_Monthly'!AC$2,'Pro Forma'!$1:$1,0))/12*IF(AC$3&gt;'Project Summary'!$G$7,0,1)</f>
        <v>0</v>
      </c>
      <c r="AD57" s="1557">
        <f>'Pro Forma'!$M61*INDEX('Pro Forma'!$1:$1048576,MATCH('Cash Flow_Monthly'!$A57,'Pro Forma'!$A:$A,0),MATCH('Cash Flow_Monthly'!AD$2,'Pro Forma'!$1:$1,0))/12*IF(AD$3&gt;'Project Summary'!$G$7,0,1)</f>
        <v>0</v>
      </c>
      <c r="AE57" s="1557">
        <f>'Pro Forma'!$M61*INDEX('Pro Forma'!$1:$1048576,MATCH('Cash Flow_Monthly'!$A57,'Pro Forma'!$A:$A,0),MATCH('Cash Flow_Monthly'!AE$2,'Pro Forma'!$1:$1,0))/12*IF(AE$3&gt;'Project Summary'!$G$7,0,1)</f>
        <v>0</v>
      </c>
      <c r="AF57" s="1557">
        <f>'Pro Forma'!$M61*INDEX('Pro Forma'!$1:$1048576,MATCH('Cash Flow_Monthly'!$A57,'Pro Forma'!$A:$A,0),MATCH('Cash Flow_Monthly'!AF$2,'Pro Forma'!$1:$1,0))/12*IF(AF$3&gt;'Project Summary'!$G$7,0,1)</f>
        <v>0</v>
      </c>
      <c r="AG57" s="1557">
        <f>'Pro Forma'!$M61*INDEX('Pro Forma'!$1:$1048576,MATCH('Cash Flow_Monthly'!$A57,'Pro Forma'!$A:$A,0),MATCH('Cash Flow_Monthly'!AG$2,'Pro Forma'!$1:$1,0))/12*IF(AG$3&gt;'Project Summary'!$G$7,0,1)</f>
        <v>0</v>
      </c>
      <c r="AH57" s="1557">
        <f>'Pro Forma'!$M61*INDEX('Pro Forma'!$1:$1048576,MATCH('Cash Flow_Monthly'!$A57,'Pro Forma'!$A:$A,0),MATCH('Cash Flow_Monthly'!AH$2,'Pro Forma'!$1:$1,0))/12*IF(AH$3&gt;'Project Summary'!$G$7,0,1)</f>
        <v>0</v>
      </c>
      <c r="AI57" s="1557">
        <f>'Pro Forma'!$M61*INDEX('Pro Forma'!$1:$1048576,MATCH('Cash Flow_Monthly'!$A57,'Pro Forma'!$A:$A,0),MATCH('Cash Flow_Monthly'!AI$2,'Pro Forma'!$1:$1,0))/12*IF(AI$3&gt;'Project Summary'!$G$7,0,1)</f>
        <v>0</v>
      </c>
      <c r="AJ57" s="1557">
        <f>'Pro Forma'!$M61*INDEX('Pro Forma'!$1:$1048576,MATCH('Cash Flow_Monthly'!$A57,'Pro Forma'!$A:$A,0),MATCH('Cash Flow_Monthly'!AJ$2,'Pro Forma'!$1:$1,0))/12*IF(AJ$3&gt;'Project Summary'!$G$7,0,1)</f>
        <v>0</v>
      </c>
      <c r="AK57" s="1557">
        <f>'Pro Forma'!$M61*INDEX('Pro Forma'!$1:$1048576,MATCH('Cash Flow_Monthly'!$A57,'Pro Forma'!$A:$A,0),MATCH('Cash Flow_Monthly'!AK$2,'Pro Forma'!$1:$1,0))/12*IF(AK$3&gt;'Project Summary'!$G$7,0,1)</f>
        <v>0</v>
      </c>
      <c r="AL57" s="1557">
        <f>'Pro Forma'!$M61*INDEX('Pro Forma'!$1:$1048576,MATCH('Cash Flow_Monthly'!$A57,'Pro Forma'!$A:$A,0),MATCH('Cash Flow_Monthly'!AL$2,'Pro Forma'!$1:$1,0))/12*IF(AL$3&gt;'Project Summary'!$G$7,0,1)</f>
        <v>0</v>
      </c>
      <c r="AM57" s="1557">
        <f>'Pro Forma'!$M61*INDEX('Pro Forma'!$1:$1048576,MATCH('Cash Flow_Monthly'!$A57,'Pro Forma'!$A:$A,0),MATCH('Cash Flow_Monthly'!AM$2,'Pro Forma'!$1:$1,0))/12*IF(AM$3&gt;'Project Summary'!$G$7,0,1)</f>
        <v>0</v>
      </c>
      <c r="AN57" s="1557">
        <f>'Pro Forma'!$M61*INDEX('Pro Forma'!$1:$1048576,MATCH('Cash Flow_Monthly'!$A57,'Pro Forma'!$A:$A,0),MATCH('Cash Flow_Monthly'!AN$2,'Pro Forma'!$1:$1,0))/12*IF(AN$3&gt;'Project Summary'!$G$7,0,1)</f>
        <v>0</v>
      </c>
      <c r="AO57" s="1557">
        <f>'Pro Forma'!$M61*INDEX('Pro Forma'!$1:$1048576,MATCH('Cash Flow_Monthly'!$A57,'Pro Forma'!$A:$A,0),MATCH('Cash Flow_Monthly'!AO$2,'Pro Forma'!$1:$1,0))/12*IF(AO$3&gt;'Project Summary'!$G$7,0,1)</f>
        <v>0</v>
      </c>
      <c r="AP57" s="1557">
        <f>'Pro Forma'!$M61*INDEX('Pro Forma'!$1:$1048576,MATCH('Cash Flow_Monthly'!$A57,'Pro Forma'!$A:$A,0),MATCH('Cash Flow_Monthly'!AP$2,'Pro Forma'!$1:$1,0))/12*IF(AP$3&gt;'Project Summary'!$G$7,0,1)</f>
        <v>0</v>
      </c>
      <c r="AQ57" s="1557">
        <f>'Pro Forma'!$M61*INDEX('Pro Forma'!$1:$1048576,MATCH('Cash Flow_Monthly'!$A57,'Pro Forma'!$A:$A,0),MATCH('Cash Flow_Monthly'!AQ$2,'Pro Forma'!$1:$1,0))/12*IF(AQ$3&gt;'Project Summary'!$G$7,0,1)</f>
        <v>0</v>
      </c>
      <c r="AR57" s="1557">
        <f>'Pro Forma'!$M61*INDEX('Pro Forma'!$1:$1048576,MATCH('Cash Flow_Monthly'!$A57,'Pro Forma'!$A:$A,0),MATCH('Cash Flow_Monthly'!AR$2,'Pro Forma'!$1:$1,0))/12*IF(AR$3&gt;'Project Summary'!$G$7,0,1)</f>
        <v>0</v>
      </c>
      <c r="AS57" s="1557">
        <f>'Pro Forma'!$M61*INDEX('Pro Forma'!$1:$1048576,MATCH('Cash Flow_Monthly'!$A57,'Pro Forma'!$A:$A,0),MATCH('Cash Flow_Monthly'!AS$2,'Pro Forma'!$1:$1,0))/12*IF(AS$3&gt;'Project Summary'!$G$7,0,1)</f>
        <v>0</v>
      </c>
      <c r="AT57" s="1557">
        <f>'Pro Forma'!$M61*INDEX('Pro Forma'!$1:$1048576,MATCH('Cash Flow_Monthly'!$A57,'Pro Forma'!$A:$A,0),MATCH('Cash Flow_Monthly'!AT$2,'Pro Forma'!$1:$1,0))/12*IF(AT$3&gt;'Project Summary'!$G$7,0,1)</f>
        <v>0</v>
      </c>
      <c r="AU57" s="1557">
        <f>'Pro Forma'!$M61*INDEX('Pro Forma'!$1:$1048576,MATCH('Cash Flow_Monthly'!$A57,'Pro Forma'!$A:$A,0),MATCH('Cash Flow_Monthly'!AU$2,'Pro Forma'!$1:$1,0))/12*IF(AU$3&gt;'Project Summary'!$G$7,0,1)</f>
        <v>0</v>
      </c>
      <c r="AV57" s="1557">
        <f>'Pro Forma'!$M61*INDEX('Pro Forma'!$1:$1048576,MATCH('Cash Flow_Monthly'!$A57,'Pro Forma'!$A:$A,0),MATCH('Cash Flow_Monthly'!AV$2,'Pro Forma'!$1:$1,0))/12*IF(AV$3&gt;'Project Summary'!$G$7,0,1)</f>
        <v>0</v>
      </c>
      <c r="AW57" s="1557">
        <f>'Pro Forma'!$M61*INDEX('Pro Forma'!$1:$1048576,MATCH('Cash Flow_Monthly'!$A57,'Pro Forma'!$A:$A,0),MATCH('Cash Flow_Monthly'!AW$2,'Pro Forma'!$1:$1,0))/12*IF(AW$3&gt;'Project Summary'!$G$7,0,1)</f>
        <v>0</v>
      </c>
      <c r="AX57" s="1557">
        <f>'Pro Forma'!$M61*INDEX('Pro Forma'!$1:$1048576,MATCH('Cash Flow_Monthly'!$A57,'Pro Forma'!$A:$A,0),MATCH('Cash Flow_Monthly'!AX$2,'Pro Forma'!$1:$1,0))/12*IF(AX$3&gt;'Project Summary'!$G$7,0,1)</f>
        <v>0</v>
      </c>
      <c r="AY57" s="1557">
        <f>'Pro Forma'!$M61*INDEX('Pro Forma'!$1:$1048576,MATCH('Cash Flow_Monthly'!$A57,'Pro Forma'!$A:$A,0),MATCH('Cash Flow_Monthly'!AY$2,'Pro Forma'!$1:$1,0))/12*IF(AY$3&gt;'Project Summary'!$G$7,0,1)</f>
        <v>0</v>
      </c>
      <c r="AZ57" s="1557">
        <f>'Pro Forma'!$M61*INDEX('Pro Forma'!$1:$1048576,MATCH('Cash Flow_Monthly'!$A57,'Pro Forma'!$A:$A,0),MATCH('Cash Flow_Monthly'!AZ$2,'Pro Forma'!$1:$1,0))/12*IF(AZ$3&gt;'Project Summary'!$G$7,0,1)</f>
        <v>0</v>
      </c>
      <c r="BA57" s="1557">
        <f>'Pro Forma'!$M61*INDEX('Pro Forma'!$1:$1048576,MATCH('Cash Flow_Monthly'!$A57,'Pro Forma'!$A:$A,0),MATCH('Cash Flow_Monthly'!BA$2,'Pro Forma'!$1:$1,0))/12*IF(BA$3&gt;'Project Summary'!$G$7,0,1)</f>
        <v>0</v>
      </c>
      <c r="BB57" s="1557">
        <f>'Pro Forma'!$M61*INDEX('Pro Forma'!$1:$1048576,MATCH('Cash Flow_Monthly'!$A57,'Pro Forma'!$A:$A,0),MATCH('Cash Flow_Monthly'!BB$2,'Pro Forma'!$1:$1,0))/12*IF(BB$3&gt;'Project Summary'!$G$7,0,1)</f>
        <v>0</v>
      </c>
      <c r="BC57" s="1557">
        <f>'Pro Forma'!$M61*INDEX('Pro Forma'!$1:$1048576,MATCH('Cash Flow_Monthly'!$A57,'Pro Forma'!$A:$A,0),MATCH('Cash Flow_Monthly'!BC$2,'Pro Forma'!$1:$1,0))/12*IF(BC$3&gt;'Project Summary'!$G$7,0,1)</f>
        <v>0</v>
      </c>
      <c r="BD57" s="1557">
        <f>'Pro Forma'!$M61*INDEX('Pro Forma'!$1:$1048576,MATCH('Cash Flow_Monthly'!$A57,'Pro Forma'!$A:$A,0),MATCH('Cash Flow_Monthly'!BD$2,'Pro Forma'!$1:$1,0))/12*IF(BD$3&gt;'Project Summary'!$G$7,0,1)</f>
        <v>0</v>
      </c>
      <c r="BE57" s="1557">
        <f>'Pro Forma'!$M61*INDEX('Pro Forma'!$1:$1048576,MATCH('Cash Flow_Monthly'!$A57,'Pro Forma'!$A:$A,0),MATCH('Cash Flow_Monthly'!BE$2,'Pro Forma'!$1:$1,0))/12*IF(BE$3&gt;'Project Summary'!$G$7,0,1)</f>
        <v>0</v>
      </c>
      <c r="BF57" s="1557">
        <f>'Pro Forma'!$M61*INDEX('Pro Forma'!$1:$1048576,MATCH('Cash Flow_Monthly'!$A57,'Pro Forma'!$A:$A,0),MATCH('Cash Flow_Monthly'!BF$2,'Pro Forma'!$1:$1,0))/12*IF(BF$3&gt;'Project Summary'!$G$7,0,1)</f>
        <v>0</v>
      </c>
      <c r="BG57" s="1557">
        <f>'Pro Forma'!$M61*INDEX('Pro Forma'!$1:$1048576,MATCH('Cash Flow_Monthly'!$A57,'Pro Forma'!$A:$A,0),MATCH('Cash Flow_Monthly'!BG$2,'Pro Forma'!$1:$1,0))/12*IF(BG$3&gt;'Project Summary'!$G$7,0,1)</f>
        <v>0</v>
      </c>
      <c r="BH57" s="1557">
        <f>'Pro Forma'!$M61*INDEX('Pro Forma'!$1:$1048576,MATCH('Cash Flow_Monthly'!$A57,'Pro Forma'!$A:$A,0),MATCH('Cash Flow_Monthly'!BH$2,'Pro Forma'!$1:$1,0))/12*IF(BH$3&gt;'Project Summary'!$G$7,0,1)</f>
        <v>0</v>
      </c>
      <c r="BI57" s="1557">
        <f>'Pro Forma'!$M61*INDEX('Pro Forma'!$1:$1048576,MATCH('Cash Flow_Monthly'!$A57,'Pro Forma'!$A:$A,0),MATCH('Cash Flow_Monthly'!BI$2,'Pro Forma'!$1:$1,0))/12*IF(BI$3&gt;'Project Summary'!$G$7,0,1)</f>
        <v>0</v>
      </c>
      <c r="BJ57" s="1557">
        <f>'Pro Forma'!$M61*INDEX('Pro Forma'!$1:$1048576,MATCH('Cash Flow_Monthly'!$A57,'Pro Forma'!$A:$A,0),MATCH('Cash Flow_Monthly'!BJ$2,'Pro Forma'!$1:$1,0))/12*IF(BJ$3&gt;'Project Summary'!$G$7,0,1)</f>
        <v>0</v>
      </c>
      <c r="BK57" s="1557">
        <f>'Pro Forma'!$M61*INDEX('Pro Forma'!$1:$1048576,MATCH('Cash Flow_Monthly'!$A57,'Pro Forma'!$A:$A,0),MATCH('Cash Flow_Monthly'!BK$2,'Pro Forma'!$1:$1,0))/12*IF(BK$3&gt;'Project Summary'!$G$7,0,1)</f>
        <v>0</v>
      </c>
      <c r="BL57" s="1557">
        <f>'Pro Forma'!$M61*INDEX('Pro Forma'!$1:$1048576,MATCH('Cash Flow_Monthly'!$A57,'Pro Forma'!$A:$A,0),MATCH('Cash Flow_Monthly'!BL$2,'Pro Forma'!$1:$1,0))/12*IF(BL$3&gt;'Project Summary'!$G$7,0,1)</f>
        <v>0</v>
      </c>
      <c r="BM57" s="1557">
        <f>'Pro Forma'!$M61*INDEX('Pro Forma'!$1:$1048576,MATCH('Cash Flow_Monthly'!$A57,'Pro Forma'!$A:$A,0),MATCH('Cash Flow_Monthly'!BM$2,'Pro Forma'!$1:$1,0))/12*IF(BM$3&gt;'Project Summary'!$G$7,0,1)</f>
        <v>0</v>
      </c>
      <c r="BN57" s="1557">
        <f>'Pro Forma'!$M61*INDEX('Pro Forma'!$1:$1048576,MATCH('Cash Flow_Monthly'!$A57,'Pro Forma'!$A:$A,0),MATCH('Cash Flow_Monthly'!BN$2,'Pro Forma'!$1:$1,0))/12*IF(BN$3&gt;'Project Summary'!$G$7,0,1)</f>
        <v>0</v>
      </c>
      <c r="BO57" s="1557">
        <f>'Pro Forma'!$M61*INDEX('Pro Forma'!$1:$1048576,MATCH('Cash Flow_Monthly'!$A57,'Pro Forma'!$A:$A,0),MATCH('Cash Flow_Monthly'!BO$2,'Pro Forma'!$1:$1,0))/12*IF(BO$3&gt;'Project Summary'!$G$7,0,1)</f>
        <v>0</v>
      </c>
      <c r="BP57" s="1557">
        <f>'Pro Forma'!$M61*INDEX('Pro Forma'!$1:$1048576,MATCH('Cash Flow_Monthly'!$A57,'Pro Forma'!$A:$A,0),MATCH('Cash Flow_Monthly'!BP$2,'Pro Forma'!$1:$1,0))/12*IF(BP$3&gt;'Project Summary'!$G$7,0,1)</f>
        <v>0</v>
      </c>
      <c r="BQ57" s="1557">
        <f>'Pro Forma'!$M61*INDEX('Pro Forma'!$1:$1048576,MATCH('Cash Flow_Monthly'!$A57,'Pro Forma'!$A:$A,0),MATCH('Cash Flow_Monthly'!BQ$2,'Pro Forma'!$1:$1,0))/12*IF(BQ$3&gt;'Project Summary'!$G$7,0,1)</f>
        <v>0</v>
      </c>
      <c r="BR57" s="1557">
        <f>'Pro Forma'!$M61*INDEX('Pro Forma'!$1:$1048576,MATCH('Cash Flow_Monthly'!$A57,'Pro Forma'!$A:$A,0),MATCH('Cash Flow_Monthly'!BR$2,'Pro Forma'!$1:$1,0))/12*IF(BR$3&gt;'Project Summary'!$G$7,0,1)</f>
        <v>0</v>
      </c>
      <c r="BS57" s="1557">
        <f>'Pro Forma'!$M61*INDEX('Pro Forma'!$1:$1048576,MATCH('Cash Flow_Monthly'!$A57,'Pro Forma'!$A:$A,0),MATCH('Cash Flow_Monthly'!BS$2,'Pro Forma'!$1:$1,0))/12*IF(BS$3&gt;'Project Summary'!$G$7,0,1)</f>
        <v>0</v>
      </c>
      <c r="BT57" s="1557">
        <f>'Pro Forma'!$M61*INDEX('Pro Forma'!$1:$1048576,MATCH('Cash Flow_Monthly'!$A57,'Pro Forma'!$A:$A,0),MATCH('Cash Flow_Monthly'!BT$2,'Pro Forma'!$1:$1,0))/12*IF(BT$3&gt;'Project Summary'!$G$7,0,1)</f>
        <v>0</v>
      </c>
      <c r="BU57" s="1557">
        <f>'Pro Forma'!$M61*INDEX('Pro Forma'!$1:$1048576,MATCH('Cash Flow_Monthly'!$A57,'Pro Forma'!$A:$A,0),MATCH('Cash Flow_Monthly'!BU$2,'Pro Forma'!$1:$1,0))/12*IF(BU$3&gt;'Project Summary'!$G$7,0,1)</f>
        <v>0</v>
      </c>
      <c r="BV57" s="1557">
        <f>'Pro Forma'!$M61*INDEX('Pro Forma'!$1:$1048576,MATCH('Cash Flow_Monthly'!$A57,'Pro Forma'!$A:$A,0),MATCH('Cash Flow_Monthly'!BV$2,'Pro Forma'!$1:$1,0))/12*IF(BV$3&gt;'Project Summary'!$G$7,0,1)</f>
        <v>0</v>
      </c>
      <c r="BW57" s="1557">
        <f>'Pro Forma'!$M61*INDEX('Pro Forma'!$1:$1048576,MATCH('Cash Flow_Monthly'!$A57,'Pro Forma'!$A:$A,0),MATCH('Cash Flow_Monthly'!BW$2,'Pro Forma'!$1:$1,0))/12*IF(BW$3&gt;'Project Summary'!$G$7,0,1)</f>
        <v>0</v>
      </c>
      <c r="BX57" s="1557">
        <f>'Pro Forma'!$M61*INDEX('Pro Forma'!$1:$1048576,MATCH('Cash Flow_Monthly'!$A57,'Pro Forma'!$A:$A,0),MATCH('Cash Flow_Monthly'!BX$2,'Pro Forma'!$1:$1,0))/12*IF(BX$3&gt;'Project Summary'!$G$7,0,1)</f>
        <v>0</v>
      </c>
      <c r="BY57" s="1557">
        <f>'Pro Forma'!$M61*INDEX('Pro Forma'!$1:$1048576,MATCH('Cash Flow_Monthly'!$A57,'Pro Forma'!$A:$A,0),MATCH('Cash Flow_Monthly'!BY$2,'Pro Forma'!$1:$1,0))/12*IF(BY$3&gt;'Project Summary'!$G$7,0,1)</f>
        <v>0</v>
      </c>
      <c r="BZ57" s="1557">
        <f>'Pro Forma'!$M61*INDEX('Pro Forma'!$1:$1048576,MATCH('Cash Flow_Monthly'!$A57,'Pro Forma'!$A:$A,0),MATCH('Cash Flow_Monthly'!BZ$2,'Pro Forma'!$1:$1,0))/12*IF(BZ$3&gt;'Project Summary'!$G$7,0,1)</f>
        <v>0</v>
      </c>
      <c r="CA57" s="1557">
        <f>'Pro Forma'!$M61*INDEX('Pro Forma'!$1:$1048576,MATCH('Cash Flow_Monthly'!$A57,'Pro Forma'!$A:$A,0),MATCH('Cash Flow_Monthly'!CA$2,'Pro Forma'!$1:$1,0))/12*IF(CA$3&gt;'Project Summary'!$G$7,0,1)</f>
        <v>0</v>
      </c>
      <c r="CB57" s="1557">
        <f>'Pro Forma'!$M61*INDEX('Pro Forma'!$1:$1048576,MATCH('Cash Flow_Monthly'!$A57,'Pro Forma'!$A:$A,0),MATCH('Cash Flow_Monthly'!CB$2,'Pro Forma'!$1:$1,0))/12*IF(CB$3&gt;'Project Summary'!$G$7,0,1)</f>
        <v>0</v>
      </c>
      <c r="CC57" s="1557">
        <f>'Pro Forma'!$M61*INDEX('Pro Forma'!$1:$1048576,MATCH('Cash Flow_Monthly'!$A57,'Pro Forma'!$A:$A,0),MATCH('Cash Flow_Monthly'!CC$2,'Pro Forma'!$1:$1,0))/12*IF(CC$3&gt;'Project Summary'!$G$7,0,1)</f>
        <v>0</v>
      </c>
      <c r="CD57" s="1557">
        <f>'Pro Forma'!$M61*INDEX('Pro Forma'!$1:$1048576,MATCH('Cash Flow_Monthly'!$A57,'Pro Forma'!$A:$A,0),MATCH('Cash Flow_Monthly'!CD$2,'Pro Forma'!$1:$1,0))/12*IF(CD$3&gt;'Project Summary'!$G$7,0,1)</f>
        <v>0</v>
      </c>
      <c r="CE57" s="1557">
        <f>'Pro Forma'!$M61*INDEX('Pro Forma'!$1:$1048576,MATCH('Cash Flow_Monthly'!$A57,'Pro Forma'!$A:$A,0),MATCH('Cash Flow_Monthly'!CE$2,'Pro Forma'!$1:$1,0))/12*IF(CE$3&gt;'Project Summary'!$G$7,0,1)</f>
        <v>0</v>
      </c>
      <c r="CF57" s="1557">
        <f>'Pro Forma'!$M61*INDEX('Pro Forma'!$1:$1048576,MATCH('Cash Flow_Monthly'!$A57,'Pro Forma'!$A:$A,0),MATCH('Cash Flow_Monthly'!CF$2,'Pro Forma'!$1:$1,0))/12*IF(CF$3&gt;'Project Summary'!$G$7,0,1)</f>
        <v>0</v>
      </c>
      <c r="CG57" s="1557">
        <f>'Pro Forma'!$M61*INDEX('Pro Forma'!$1:$1048576,MATCH('Cash Flow_Monthly'!$A57,'Pro Forma'!$A:$A,0),MATCH('Cash Flow_Monthly'!CG$2,'Pro Forma'!$1:$1,0))/12*IF(CG$3&gt;'Project Summary'!$G$7,0,1)</f>
        <v>0</v>
      </c>
      <c r="CH57" s="1557">
        <f>'Pro Forma'!$M61*INDEX('Pro Forma'!$1:$1048576,MATCH('Cash Flow_Monthly'!$A57,'Pro Forma'!$A:$A,0),MATCH('Cash Flow_Monthly'!CH$2,'Pro Forma'!$1:$1,0))/12*IF(CH$3&gt;'Project Summary'!$G$7,0,1)</f>
        <v>0</v>
      </c>
      <c r="CI57" s="1557">
        <f>'Pro Forma'!$M61*INDEX('Pro Forma'!$1:$1048576,MATCH('Cash Flow_Monthly'!$A57,'Pro Forma'!$A:$A,0),MATCH('Cash Flow_Monthly'!CI$2,'Pro Forma'!$1:$1,0))/12*IF(CI$3&gt;'Project Summary'!$G$7,0,1)</f>
        <v>0</v>
      </c>
      <c r="CJ57" s="1557">
        <f>'Pro Forma'!$M61*INDEX('Pro Forma'!$1:$1048576,MATCH('Cash Flow_Monthly'!$A57,'Pro Forma'!$A:$A,0),MATCH('Cash Flow_Monthly'!CJ$2,'Pro Forma'!$1:$1,0))/12*IF(CJ$3&gt;'Project Summary'!$G$7,0,1)</f>
        <v>0</v>
      </c>
      <c r="CK57" s="1557">
        <f>'Pro Forma'!$M61*INDEX('Pro Forma'!$1:$1048576,MATCH('Cash Flow_Monthly'!$A57,'Pro Forma'!$A:$A,0),MATCH('Cash Flow_Monthly'!CK$2,'Pro Forma'!$1:$1,0))/12*IF(CK$3&gt;'Project Summary'!$G$7,0,1)</f>
        <v>0</v>
      </c>
      <c r="CL57" s="1557">
        <f>'Pro Forma'!$M61*INDEX('Pro Forma'!$1:$1048576,MATCH('Cash Flow_Monthly'!$A57,'Pro Forma'!$A:$A,0),MATCH('Cash Flow_Monthly'!CL$2,'Pro Forma'!$1:$1,0))/12*IF(CL$3&gt;'Project Summary'!$G$7,0,1)</f>
        <v>0</v>
      </c>
      <c r="CM57" s="1557">
        <f>'Pro Forma'!$M61*INDEX('Pro Forma'!$1:$1048576,MATCH('Cash Flow_Monthly'!$A57,'Pro Forma'!$A:$A,0),MATCH('Cash Flow_Monthly'!CM$2,'Pro Forma'!$1:$1,0))/12*IF(CM$3&gt;'Project Summary'!$G$7,0,1)</f>
        <v>0</v>
      </c>
      <c r="CN57" s="1557">
        <f>'Pro Forma'!$M61*INDEX('Pro Forma'!$1:$1048576,MATCH('Cash Flow_Monthly'!$A57,'Pro Forma'!$A:$A,0),MATCH('Cash Flow_Monthly'!CN$2,'Pro Forma'!$1:$1,0))/12*IF(CN$3&gt;'Project Summary'!$G$7,0,1)</f>
        <v>0</v>
      </c>
      <c r="CO57" s="1557">
        <f>'Pro Forma'!$M61*INDEX('Pro Forma'!$1:$1048576,MATCH('Cash Flow_Monthly'!$A57,'Pro Forma'!$A:$A,0),MATCH('Cash Flow_Monthly'!CO$2,'Pro Forma'!$1:$1,0))/12*IF(CO$3&gt;'Project Summary'!$G$7,0,1)</f>
        <v>0</v>
      </c>
      <c r="CP57" s="1557">
        <f>'Pro Forma'!$M61*INDEX('Pro Forma'!$1:$1048576,MATCH('Cash Flow_Monthly'!$A57,'Pro Forma'!$A:$A,0),MATCH('Cash Flow_Monthly'!CP$2,'Pro Forma'!$1:$1,0))/12*IF(CP$3&gt;'Project Summary'!$G$7,0,1)</f>
        <v>0</v>
      </c>
      <c r="CQ57" s="1557">
        <f>'Pro Forma'!$M61*INDEX('Pro Forma'!$1:$1048576,MATCH('Cash Flow_Monthly'!$A57,'Pro Forma'!$A:$A,0),MATCH('Cash Flow_Monthly'!CQ$2,'Pro Forma'!$1:$1,0))/12*IF(CQ$3&gt;'Project Summary'!$G$7,0,1)</f>
        <v>0</v>
      </c>
      <c r="CR57" s="1557">
        <f>'Pro Forma'!$M61*INDEX('Pro Forma'!$1:$1048576,MATCH('Cash Flow_Monthly'!$A57,'Pro Forma'!$A:$A,0),MATCH('Cash Flow_Monthly'!CR$2,'Pro Forma'!$1:$1,0))/12*IF(CR$3&gt;'Project Summary'!$G$7,0,1)</f>
        <v>0</v>
      </c>
      <c r="CS57" s="1557">
        <f>'Pro Forma'!$M61*INDEX('Pro Forma'!$1:$1048576,MATCH('Cash Flow_Monthly'!$A57,'Pro Forma'!$A:$A,0),MATCH('Cash Flow_Monthly'!CS$2,'Pro Forma'!$1:$1,0))/12*IF(CS$3&gt;'Project Summary'!$G$7,0,1)</f>
        <v>0</v>
      </c>
      <c r="CT57" s="1557">
        <f>'Pro Forma'!$M61*INDEX('Pro Forma'!$1:$1048576,MATCH('Cash Flow_Monthly'!$A57,'Pro Forma'!$A:$A,0),MATCH('Cash Flow_Monthly'!CT$2,'Pro Forma'!$1:$1,0))/12*IF(CT$3&gt;'Project Summary'!$G$7,0,1)</f>
        <v>0</v>
      </c>
      <c r="CU57" s="1557">
        <f>'Pro Forma'!$M61*INDEX('Pro Forma'!$1:$1048576,MATCH('Cash Flow_Monthly'!$A57,'Pro Forma'!$A:$A,0),MATCH('Cash Flow_Monthly'!CU$2,'Pro Forma'!$1:$1,0))/12*IF(CU$3&gt;'Project Summary'!$G$7,0,1)</f>
        <v>0</v>
      </c>
      <c r="CV57" s="1557">
        <f>'Pro Forma'!$M61*INDEX('Pro Forma'!$1:$1048576,MATCH('Cash Flow_Monthly'!$A57,'Pro Forma'!$A:$A,0),MATCH('Cash Flow_Monthly'!CV$2,'Pro Forma'!$1:$1,0))/12*IF(CV$3&gt;'Project Summary'!$G$7,0,1)</f>
        <v>0</v>
      </c>
      <c r="CW57" s="1557">
        <f>'Pro Forma'!$M61*INDEX('Pro Forma'!$1:$1048576,MATCH('Cash Flow_Monthly'!$A57,'Pro Forma'!$A:$A,0),MATCH('Cash Flow_Monthly'!CW$2,'Pro Forma'!$1:$1,0))/12*IF(CW$3&gt;'Project Summary'!$G$7,0,1)</f>
        <v>0</v>
      </c>
      <c r="CX57" s="1557">
        <f>'Pro Forma'!$M61*INDEX('Pro Forma'!$1:$1048576,MATCH('Cash Flow_Monthly'!$A57,'Pro Forma'!$A:$A,0),MATCH('Cash Flow_Monthly'!CX$2,'Pro Forma'!$1:$1,0))/12*IF(CX$3&gt;'Project Summary'!$G$7,0,1)</f>
        <v>0</v>
      </c>
      <c r="CY57" s="1557">
        <f>'Pro Forma'!$M61*INDEX('Pro Forma'!$1:$1048576,MATCH('Cash Flow_Monthly'!$A57,'Pro Forma'!$A:$A,0),MATCH('Cash Flow_Monthly'!CY$2,'Pro Forma'!$1:$1,0))/12*IF(CY$3&gt;'Project Summary'!$G$7,0,1)</f>
        <v>0</v>
      </c>
      <c r="CZ57" s="1557">
        <f>'Pro Forma'!$M61*INDEX('Pro Forma'!$1:$1048576,MATCH('Cash Flow_Monthly'!$A57,'Pro Forma'!$A:$A,0),MATCH('Cash Flow_Monthly'!CZ$2,'Pro Forma'!$1:$1,0))/12*IF(CZ$3&gt;'Project Summary'!$G$7,0,1)</f>
        <v>0</v>
      </c>
      <c r="DA57" s="1557">
        <f>'Pro Forma'!$M61*INDEX('Pro Forma'!$1:$1048576,MATCH('Cash Flow_Monthly'!$A57,'Pro Forma'!$A:$A,0),MATCH('Cash Flow_Monthly'!DA$2,'Pro Forma'!$1:$1,0))/12*IF(DA$3&gt;'Project Summary'!$G$7,0,1)</f>
        <v>0</v>
      </c>
      <c r="DB57" s="1557">
        <f>'Pro Forma'!$M61*INDEX('Pro Forma'!$1:$1048576,MATCH('Cash Flow_Monthly'!$A57,'Pro Forma'!$A:$A,0),MATCH('Cash Flow_Monthly'!DB$2,'Pro Forma'!$1:$1,0))/12*IF(DB$3&gt;'Project Summary'!$G$7,0,1)</f>
        <v>0</v>
      </c>
      <c r="DC57" s="1557">
        <f>'Pro Forma'!$M61*INDEX('Pro Forma'!$1:$1048576,MATCH('Cash Flow_Monthly'!$A57,'Pro Forma'!$A:$A,0),MATCH('Cash Flow_Monthly'!DC$2,'Pro Forma'!$1:$1,0))/12*IF(DC$3&gt;'Project Summary'!$G$7,0,1)</f>
        <v>0</v>
      </c>
      <c r="DD57" s="1557">
        <f>'Pro Forma'!$M61*INDEX('Pro Forma'!$1:$1048576,MATCH('Cash Flow_Monthly'!$A57,'Pro Forma'!$A:$A,0),MATCH('Cash Flow_Monthly'!DD$2,'Pro Forma'!$1:$1,0))/12*IF(DD$3&gt;'Project Summary'!$G$7,0,1)</f>
        <v>0</v>
      </c>
      <c r="DE57" s="1557">
        <f>'Pro Forma'!$M61*INDEX('Pro Forma'!$1:$1048576,MATCH('Cash Flow_Monthly'!$A57,'Pro Forma'!$A:$A,0),MATCH('Cash Flow_Monthly'!DE$2,'Pro Forma'!$1:$1,0))/12*IF(DE$3&gt;'Project Summary'!$G$7,0,1)</f>
        <v>0</v>
      </c>
      <c r="DF57" s="1557">
        <f>'Pro Forma'!$M61*INDEX('Pro Forma'!$1:$1048576,MATCH('Cash Flow_Monthly'!$A57,'Pro Forma'!$A:$A,0),MATCH('Cash Flow_Monthly'!DF$2,'Pro Forma'!$1:$1,0))/12*IF(DF$3&gt;'Project Summary'!$G$7,0,1)</f>
        <v>0</v>
      </c>
      <c r="DG57" s="1557">
        <f>'Pro Forma'!$M61*INDEX('Pro Forma'!$1:$1048576,MATCH('Cash Flow_Monthly'!$A57,'Pro Forma'!$A:$A,0),MATCH('Cash Flow_Monthly'!DG$2,'Pro Forma'!$1:$1,0))/12*IF(DG$3&gt;'Project Summary'!$G$7,0,1)</f>
        <v>0</v>
      </c>
      <c r="DH57" s="1557">
        <f>'Pro Forma'!$M61*INDEX('Pro Forma'!$1:$1048576,MATCH('Cash Flow_Monthly'!$A57,'Pro Forma'!$A:$A,0),MATCH('Cash Flow_Monthly'!DH$2,'Pro Forma'!$1:$1,0))/12*IF(DH$3&gt;'Project Summary'!$G$7,0,1)</f>
        <v>0</v>
      </c>
      <c r="DI57" s="1557">
        <f>'Pro Forma'!$M61*INDEX('Pro Forma'!$1:$1048576,MATCH('Cash Flow_Monthly'!$A57,'Pro Forma'!$A:$A,0),MATCH('Cash Flow_Monthly'!DI$2,'Pro Forma'!$1:$1,0))/12*IF(DI$3&gt;'Project Summary'!$G$7,0,1)</f>
        <v>0</v>
      </c>
      <c r="DJ57" s="1557">
        <f>'Pro Forma'!$M61*INDEX('Pro Forma'!$1:$1048576,MATCH('Cash Flow_Monthly'!$A57,'Pro Forma'!$A:$A,0),MATCH('Cash Flow_Monthly'!DJ$2,'Pro Forma'!$1:$1,0))/12*IF(DJ$3&gt;'Project Summary'!$G$7,0,1)</f>
        <v>0</v>
      </c>
      <c r="DK57" s="1557">
        <f>'Pro Forma'!$M61*INDEX('Pro Forma'!$1:$1048576,MATCH('Cash Flow_Monthly'!$A57,'Pro Forma'!$A:$A,0),MATCH('Cash Flow_Monthly'!DK$2,'Pro Forma'!$1:$1,0))/12*IF(DK$3&gt;'Project Summary'!$G$7,0,1)</f>
        <v>0</v>
      </c>
      <c r="DL57" s="1557">
        <f>'Pro Forma'!$M61*INDEX('Pro Forma'!$1:$1048576,MATCH('Cash Flow_Monthly'!$A57,'Pro Forma'!$A:$A,0),MATCH('Cash Flow_Monthly'!DL$2,'Pro Forma'!$1:$1,0))/12*IF(DL$3&gt;'Project Summary'!$G$7,0,1)</f>
        <v>0</v>
      </c>
      <c r="DM57" s="1557">
        <f>'Pro Forma'!$M61*INDEX('Pro Forma'!$1:$1048576,MATCH('Cash Flow_Monthly'!$A57,'Pro Forma'!$A:$A,0),MATCH('Cash Flow_Monthly'!DM$2,'Pro Forma'!$1:$1,0))/12*IF(DM$3&gt;'Project Summary'!$G$7,0,1)</f>
        <v>0</v>
      </c>
      <c r="DN57" s="1557">
        <f>'Pro Forma'!$M61*INDEX('Pro Forma'!$1:$1048576,MATCH('Cash Flow_Monthly'!$A57,'Pro Forma'!$A:$A,0),MATCH('Cash Flow_Monthly'!DN$2,'Pro Forma'!$1:$1,0))/12*IF(DN$3&gt;'Project Summary'!$G$7,0,1)</f>
        <v>0</v>
      </c>
      <c r="DO57" s="1557">
        <f>'Pro Forma'!$M61*INDEX('Pro Forma'!$1:$1048576,MATCH('Cash Flow_Monthly'!$A57,'Pro Forma'!$A:$A,0),MATCH('Cash Flow_Monthly'!DO$2,'Pro Forma'!$1:$1,0))/12*IF(DO$3&gt;'Project Summary'!$G$7,0,1)</f>
        <v>0</v>
      </c>
      <c r="DP57" s="1557">
        <f>'Pro Forma'!$M61*INDEX('Pro Forma'!$1:$1048576,MATCH('Cash Flow_Monthly'!$A57,'Pro Forma'!$A:$A,0),MATCH('Cash Flow_Monthly'!DP$2,'Pro Forma'!$1:$1,0))/12*IF(DP$3&gt;'Project Summary'!$G$7,0,1)</f>
        <v>0</v>
      </c>
      <c r="DQ57" s="1557">
        <f>'Pro Forma'!$M61*INDEX('Pro Forma'!$1:$1048576,MATCH('Cash Flow_Monthly'!$A57,'Pro Forma'!$A:$A,0),MATCH('Cash Flow_Monthly'!DQ$2,'Pro Forma'!$1:$1,0))/12*IF(DQ$3&gt;'Project Summary'!$G$7,0,1)</f>
        <v>0</v>
      </c>
      <c r="DR57" s="1557">
        <f>'Pro Forma'!$M61*INDEX('Pro Forma'!$1:$1048576,MATCH('Cash Flow_Monthly'!$A57,'Pro Forma'!$A:$A,0),MATCH('Cash Flow_Monthly'!DR$2,'Pro Forma'!$1:$1,0))/12*IF(DR$3&gt;'Project Summary'!$G$7,0,1)</f>
        <v>0</v>
      </c>
      <c r="DS57" s="1557">
        <f>'Pro Forma'!$M61*INDEX('Pro Forma'!$1:$1048576,MATCH('Cash Flow_Monthly'!$A57,'Pro Forma'!$A:$A,0),MATCH('Cash Flow_Monthly'!DS$2,'Pro Forma'!$1:$1,0))/12*IF(DS$3&gt;'Project Summary'!$G$7,0,1)</f>
        <v>0</v>
      </c>
      <c r="DT57" s="1557">
        <f>'Pro Forma'!$M61*INDEX('Pro Forma'!$1:$1048576,MATCH('Cash Flow_Monthly'!$A57,'Pro Forma'!$A:$A,0),MATCH('Cash Flow_Monthly'!DT$2,'Pro Forma'!$1:$1,0))/12*IF(DT$3&gt;'Project Summary'!$G$7,0,1)</f>
        <v>0</v>
      </c>
      <c r="DU57" s="1561"/>
    </row>
    <row r="58" spans="1:125" s="1562" customFormat="1">
      <c r="A58" s="1560" t="str">
        <f>'Pro Forma'!A62</f>
        <v>"  "</v>
      </c>
      <c r="B58" s="1555"/>
      <c r="C58" s="1555"/>
      <c r="D58" s="1555"/>
      <c r="E58" s="1557">
        <f>'Pro Forma'!$M62*INDEX('Pro Forma'!$1:$1048576,MATCH('Cash Flow_Monthly'!$A58,'Pro Forma'!$A:$A,0),MATCH('Cash Flow_Monthly'!E$2,'Pro Forma'!$1:$1,0))/12*IF(E$3&gt;'Project Summary'!$G$7,0,1)</f>
        <v>0</v>
      </c>
      <c r="F58" s="1557">
        <f>'Pro Forma'!$M62*INDEX('Pro Forma'!$1:$1048576,MATCH('Cash Flow_Monthly'!$A58,'Pro Forma'!$A:$A,0),MATCH('Cash Flow_Monthly'!F$2,'Pro Forma'!$1:$1,0))/12*IF(F$3&gt;'Project Summary'!$G$7,0,1)</f>
        <v>0</v>
      </c>
      <c r="G58" s="1557">
        <f>'Pro Forma'!$M62*INDEX('Pro Forma'!$1:$1048576,MATCH('Cash Flow_Monthly'!$A58,'Pro Forma'!$A:$A,0),MATCH('Cash Flow_Monthly'!G$2,'Pro Forma'!$1:$1,0))/12*IF(G$3&gt;'Project Summary'!$G$7,0,1)</f>
        <v>0</v>
      </c>
      <c r="H58" s="1557">
        <f>'Pro Forma'!$M62*INDEX('Pro Forma'!$1:$1048576,MATCH('Cash Flow_Monthly'!$A58,'Pro Forma'!$A:$A,0),MATCH('Cash Flow_Monthly'!H$2,'Pro Forma'!$1:$1,0))/12*IF(H$3&gt;'Project Summary'!$G$7,0,1)</f>
        <v>0</v>
      </c>
      <c r="I58" s="1557">
        <f>'Pro Forma'!$M62*INDEX('Pro Forma'!$1:$1048576,MATCH('Cash Flow_Monthly'!$A58,'Pro Forma'!$A:$A,0),MATCH('Cash Flow_Monthly'!I$2,'Pro Forma'!$1:$1,0))/12*IF(I$3&gt;'Project Summary'!$G$7,0,1)</f>
        <v>0</v>
      </c>
      <c r="J58" s="1557">
        <f>'Pro Forma'!$M62*INDEX('Pro Forma'!$1:$1048576,MATCH('Cash Flow_Monthly'!$A58,'Pro Forma'!$A:$A,0),MATCH('Cash Flow_Monthly'!J$2,'Pro Forma'!$1:$1,0))/12*IF(J$3&gt;'Project Summary'!$G$7,0,1)</f>
        <v>0</v>
      </c>
      <c r="K58" s="1557">
        <f>'Pro Forma'!$M62*INDEX('Pro Forma'!$1:$1048576,MATCH('Cash Flow_Monthly'!$A58,'Pro Forma'!$A:$A,0),MATCH('Cash Flow_Monthly'!K$2,'Pro Forma'!$1:$1,0))/12*IF(K$3&gt;'Project Summary'!$G$7,0,1)</f>
        <v>0</v>
      </c>
      <c r="L58" s="1557">
        <f>'Pro Forma'!$M62*INDEX('Pro Forma'!$1:$1048576,MATCH('Cash Flow_Monthly'!$A58,'Pro Forma'!$A:$A,0),MATCH('Cash Flow_Monthly'!L$2,'Pro Forma'!$1:$1,0))/12*IF(L$3&gt;'Project Summary'!$G$7,0,1)</f>
        <v>0</v>
      </c>
      <c r="M58" s="1557">
        <f>'Pro Forma'!$M62*INDEX('Pro Forma'!$1:$1048576,MATCH('Cash Flow_Monthly'!$A58,'Pro Forma'!$A:$A,0),MATCH('Cash Flow_Monthly'!M$2,'Pro Forma'!$1:$1,0))/12*IF(M$3&gt;'Project Summary'!$G$7,0,1)</f>
        <v>0</v>
      </c>
      <c r="N58" s="1557">
        <f>'Pro Forma'!$M62*INDEX('Pro Forma'!$1:$1048576,MATCH('Cash Flow_Monthly'!$A58,'Pro Forma'!$A:$A,0),MATCH('Cash Flow_Monthly'!N$2,'Pro Forma'!$1:$1,0))/12*IF(N$3&gt;'Project Summary'!$G$7,0,1)</f>
        <v>0</v>
      </c>
      <c r="O58" s="1557">
        <f>'Pro Forma'!$M62*INDEX('Pro Forma'!$1:$1048576,MATCH('Cash Flow_Monthly'!$A58,'Pro Forma'!$A:$A,0),MATCH('Cash Flow_Monthly'!O$2,'Pro Forma'!$1:$1,0))/12*IF(O$3&gt;'Project Summary'!$G$7,0,1)</f>
        <v>0</v>
      </c>
      <c r="P58" s="1557">
        <f>'Pro Forma'!$M62*INDEX('Pro Forma'!$1:$1048576,MATCH('Cash Flow_Monthly'!$A58,'Pro Forma'!$A:$A,0),MATCH('Cash Flow_Monthly'!P$2,'Pro Forma'!$1:$1,0))/12*IF(P$3&gt;'Project Summary'!$G$7,0,1)</f>
        <v>0</v>
      </c>
      <c r="Q58" s="1557">
        <f>'Pro Forma'!$M62*INDEX('Pro Forma'!$1:$1048576,MATCH('Cash Flow_Monthly'!$A58,'Pro Forma'!$A:$A,0),MATCH('Cash Flow_Monthly'!Q$2,'Pro Forma'!$1:$1,0))/12*IF(Q$3&gt;'Project Summary'!$G$7,0,1)</f>
        <v>0</v>
      </c>
      <c r="R58" s="1557">
        <f>'Pro Forma'!$M62*INDEX('Pro Forma'!$1:$1048576,MATCH('Cash Flow_Monthly'!$A58,'Pro Forma'!$A:$A,0),MATCH('Cash Flow_Monthly'!R$2,'Pro Forma'!$1:$1,0))/12*IF(R$3&gt;'Project Summary'!$G$7,0,1)</f>
        <v>0</v>
      </c>
      <c r="S58" s="1557">
        <f>'Pro Forma'!$M62*INDEX('Pro Forma'!$1:$1048576,MATCH('Cash Flow_Monthly'!$A58,'Pro Forma'!$A:$A,0),MATCH('Cash Flow_Monthly'!S$2,'Pro Forma'!$1:$1,0))/12*IF(S$3&gt;'Project Summary'!$G$7,0,1)</f>
        <v>0</v>
      </c>
      <c r="T58" s="1557">
        <f>'Pro Forma'!$M62*INDEX('Pro Forma'!$1:$1048576,MATCH('Cash Flow_Monthly'!$A58,'Pro Forma'!$A:$A,0),MATCH('Cash Flow_Monthly'!T$2,'Pro Forma'!$1:$1,0))/12*IF(T$3&gt;'Project Summary'!$G$7,0,1)</f>
        <v>0</v>
      </c>
      <c r="U58" s="1557">
        <f>'Pro Forma'!$M62*INDEX('Pro Forma'!$1:$1048576,MATCH('Cash Flow_Monthly'!$A58,'Pro Forma'!$A:$A,0),MATCH('Cash Flow_Monthly'!U$2,'Pro Forma'!$1:$1,0))/12*IF(U$3&gt;'Project Summary'!$G$7,0,1)</f>
        <v>0</v>
      </c>
      <c r="V58" s="1557">
        <f>'Pro Forma'!$M62*INDEX('Pro Forma'!$1:$1048576,MATCH('Cash Flow_Monthly'!$A58,'Pro Forma'!$A:$A,0),MATCH('Cash Flow_Monthly'!V$2,'Pro Forma'!$1:$1,0))/12*IF(V$3&gt;'Project Summary'!$G$7,0,1)</f>
        <v>0</v>
      </c>
      <c r="W58" s="1557">
        <f>'Pro Forma'!$M62*INDEX('Pro Forma'!$1:$1048576,MATCH('Cash Flow_Monthly'!$A58,'Pro Forma'!$A:$A,0),MATCH('Cash Flow_Monthly'!W$2,'Pro Forma'!$1:$1,0))/12*IF(W$3&gt;'Project Summary'!$G$7,0,1)</f>
        <v>0</v>
      </c>
      <c r="X58" s="1557">
        <f>'Pro Forma'!$M62*INDEX('Pro Forma'!$1:$1048576,MATCH('Cash Flow_Monthly'!$A58,'Pro Forma'!$A:$A,0),MATCH('Cash Flow_Monthly'!X$2,'Pro Forma'!$1:$1,0))/12*IF(X$3&gt;'Project Summary'!$G$7,0,1)</f>
        <v>0</v>
      </c>
      <c r="Y58" s="1557">
        <f>'Pro Forma'!$M62*INDEX('Pro Forma'!$1:$1048576,MATCH('Cash Flow_Monthly'!$A58,'Pro Forma'!$A:$A,0),MATCH('Cash Flow_Monthly'!Y$2,'Pro Forma'!$1:$1,0))/12*IF(Y$3&gt;'Project Summary'!$G$7,0,1)</f>
        <v>0</v>
      </c>
      <c r="Z58" s="1557">
        <f>'Pro Forma'!$M62*INDEX('Pro Forma'!$1:$1048576,MATCH('Cash Flow_Monthly'!$A58,'Pro Forma'!$A:$A,0),MATCH('Cash Flow_Monthly'!Z$2,'Pro Forma'!$1:$1,0))/12*IF(Z$3&gt;'Project Summary'!$G$7,0,1)</f>
        <v>0</v>
      </c>
      <c r="AA58" s="1557">
        <f>'Pro Forma'!$M62*INDEX('Pro Forma'!$1:$1048576,MATCH('Cash Flow_Monthly'!$A58,'Pro Forma'!$A:$A,0),MATCH('Cash Flow_Monthly'!AA$2,'Pro Forma'!$1:$1,0))/12*IF(AA$3&gt;'Project Summary'!$G$7,0,1)</f>
        <v>0</v>
      </c>
      <c r="AB58" s="1557">
        <f>'Pro Forma'!$M62*INDEX('Pro Forma'!$1:$1048576,MATCH('Cash Flow_Monthly'!$A58,'Pro Forma'!$A:$A,0),MATCH('Cash Flow_Monthly'!AB$2,'Pro Forma'!$1:$1,0))/12*IF(AB$3&gt;'Project Summary'!$G$7,0,1)</f>
        <v>0</v>
      </c>
      <c r="AC58" s="1557">
        <f>'Pro Forma'!$M62*INDEX('Pro Forma'!$1:$1048576,MATCH('Cash Flow_Monthly'!$A58,'Pro Forma'!$A:$A,0),MATCH('Cash Flow_Monthly'!AC$2,'Pro Forma'!$1:$1,0))/12*IF(AC$3&gt;'Project Summary'!$G$7,0,1)</f>
        <v>0</v>
      </c>
      <c r="AD58" s="1557">
        <f>'Pro Forma'!$M62*INDEX('Pro Forma'!$1:$1048576,MATCH('Cash Flow_Monthly'!$A58,'Pro Forma'!$A:$A,0),MATCH('Cash Flow_Monthly'!AD$2,'Pro Forma'!$1:$1,0))/12*IF(AD$3&gt;'Project Summary'!$G$7,0,1)</f>
        <v>0</v>
      </c>
      <c r="AE58" s="1557">
        <f>'Pro Forma'!$M62*INDEX('Pro Forma'!$1:$1048576,MATCH('Cash Flow_Monthly'!$A58,'Pro Forma'!$A:$A,0),MATCH('Cash Flow_Monthly'!AE$2,'Pro Forma'!$1:$1,0))/12*IF(AE$3&gt;'Project Summary'!$G$7,0,1)</f>
        <v>0</v>
      </c>
      <c r="AF58" s="1557">
        <f>'Pro Forma'!$M62*INDEX('Pro Forma'!$1:$1048576,MATCH('Cash Flow_Monthly'!$A58,'Pro Forma'!$A:$A,0),MATCH('Cash Flow_Monthly'!AF$2,'Pro Forma'!$1:$1,0))/12*IF(AF$3&gt;'Project Summary'!$G$7,0,1)</f>
        <v>0</v>
      </c>
      <c r="AG58" s="1557">
        <f>'Pro Forma'!$M62*INDEX('Pro Forma'!$1:$1048576,MATCH('Cash Flow_Monthly'!$A58,'Pro Forma'!$A:$A,0),MATCH('Cash Flow_Monthly'!AG$2,'Pro Forma'!$1:$1,0))/12*IF(AG$3&gt;'Project Summary'!$G$7,0,1)</f>
        <v>0</v>
      </c>
      <c r="AH58" s="1557">
        <f>'Pro Forma'!$M62*INDEX('Pro Forma'!$1:$1048576,MATCH('Cash Flow_Monthly'!$A58,'Pro Forma'!$A:$A,0),MATCH('Cash Flow_Monthly'!AH$2,'Pro Forma'!$1:$1,0))/12*IF(AH$3&gt;'Project Summary'!$G$7,0,1)</f>
        <v>0</v>
      </c>
      <c r="AI58" s="1557">
        <f>'Pro Forma'!$M62*INDEX('Pro Forma'!$1:$1048576,MATCH('Cash Flow_Monthly'!$A58,'Pro Forma'!$A:$A,0),MATCH('Cash Flow_Monthly'!AI$2,'Pro Forma'!$1:$1,0))/12*IF(AI$3&gt;'Project Summary'!$G$7,0,1)</f>
        <v>0</v>
      </c>
      <c r="AJ58" s="1557">
        <f>'Pro Forma'!$M62*INDEX('Pro Forma'!$1:$1048576,MATCH('Cash Flow_Monthly'!$A58,'Pro Forma'!$A:$A,0),MATCH('Cash Flow_Monthly'!AJ$2,'Pro Forma'!$1:$1,0))/12*IF(AJ$3&gt;'Project Summary'!$G$7,0,1)</f>
        <v>0</v>
      </c>
      <c r="AK58" s="1557">
        <f>'Pro Forma'!$M62*INDEX('Pro Forma'!$1:$1048576,MATCH('Cash Flow_Monthly'!$A58,'Pro Forma'!$A:$A,0),MATCH('Cash Flow_Monthly'!AK$2,'Pro Forma'!$1:$1,0))/12*IF(AK$3&gt;'Project Summary'!$G$7,0,1)</f>
        <v>0</v>
      </c>
      <c r="AL58" s="1557">
        <f>'Pro Forma'!$M62*INDEX('Pro Forma'!$1:$1048576,MATCH('Cash Flow_Monthly'!$A58,'Pro Forma'!$A:$A,0),MATCH('Cash Flow_Monthly'!AL$2,'Pro Forma'!$1:$1,0))/12*IF(AL$3&gt;'Project Summary'!$G$7,0,1)</f>
        <v>0</v>
      </c>
      <c r="AM58" s="1557">
        <f>'Pro Forma'!$M62*INDEX('Pro Forma'!$1:$1048576,MATCH('Cash Flow_Monthly'!$A58,'Pro Forma'!$A:$A,0),MATCH('Cash Flow_Monthly'!AM$2,'Pro Forma'!$1:$1,0))/12*IF(AM$3&gt;'Project Summary'!$G$7,0,1)</f>
        <v>0</v>
      </c>
      <c r="AN58" s="1557">
        <f>'Pro Forma'!$M62*INDEX('Pro Forma'!$1:$1048576,MATCH('Cash Flow_Monthly'!$A58,'Pro Forma'!$A:$A,0),MATCH('Cash Flow_Monthly'!AN$2,'Pro Forma'!$1:$1,0))/12*IF(AN$3&gt;'Project Summary'!$G$7,0,1)</f>
        <v>0</v>
      </c>
      <c r="AO58" s="1557">
        <f>'Pro Forma'!$M62*INDEX('Pro Forma'!$1:$1048576,MATCH('Cash Flow_Monthly'!$A58,'Pro Forma'!$A:$A,0),MATCH('Cash Flow_Monthly'!AO$2,'Pro Forma'!$1:$1,0))/12*IF(AO$3&gt;'Project Summary'!$G$7,0,1)</f>
        <v>0</v>
      </c>
      <c r="AP58" s="1557">
        <f>'Pro Forma'!$M62*INDEX('Pro Forma'!$1:$1048576,MATCH('Cash Flow_Monthly'!$A58,'Pro Forma'!$A:$A,0),MATCH('Cash Flow_Monthly'!AP$2,'Pro Forma'!$1:$1,0))/12*IF(AP$3&gt;'Project Summary'!$G$7,0,1)</f>
        <v>0</v>
      </c>
      <c r="AQ58" s="1557">
        <f>'Pro Forma'!$M62*INDEX('Pro Forma'!$1:$1048576,MATCH('Cash Flow_Monthly'!$A58,'Pro Forma'!$A:$A,0),MATCH('Cash Flow_Monthly'!AQ$2,'Pro Forma'!$1:$1,0))/12*IF(AQ$3&gt;'Project Summary'!$G$7,0,1)</f>
        <v>0</v>
      </c>
      <c r="AR58" s="1557">
        <f>'Pro Forma'!$M62*INDEX('Pro Forma'!$1:$1048576,MATCH('Cash Flow_Monthly'!$A58,'Pro Forma'!$A:$A,0),MATCH('Cash Flow_Monthly'!AR$2,'Pro Forma'!$1:$1,0))/12*IF(AR$3&gt;'Project Summary'!$G$7,0,1)</f>
        <v>0</v>
      </c>
      <c r="AS58" s="1557">
        <f>'Pro Forma'!$M62*INDEX('Pro Forma'!$1:$1048576,MATCH('Cash Flow_Monthly'!$A58,'Pro Forma'!$A:$A,0),MATCH('Cash Flow_Monthly'!AS$2,'Pro Forma'!$1:$1,0))/12*IF(AS$3&gt;'Project Summary'!$G$7,0,1)</f>
        <v>0</v>
      </c>
      <c r="AT58" s="1557">
        <f>'Pro Forma'!$M62*INDEX('Pro Forma'!$1:$1048576,MATCH('Cash Flow_Monthly'!$A58,'Pro Forma'!$A:$A,0),MATCH('Cash Flow_Monthly'!AT$2,'Pro Forma'!$1:$1,0))/12*IF(AT$3&gt;'Project Summary'!$G$7,0,1)</f>
        <v>0</v>
      </c>
      <c r="AU58" s="1557">
        <f>'Pro Forma'!$M62*INDEX('Pro Forma'!$1:$1048576,MATCH('Cash Flow_Monthly'!$A58,'Pro Forma'!$A:$A,0),MATCH('Cash Flow_Monthly'!AU$2,'Pro Forma'!$1:$1,0))/12*IF(AU$3&gt;'Project Summary'!$G$7,0,1)</f>
        <v>0</v>
      </c>
      <c r="AV58" s="1557">
        <f>'Pro Forma'!$M62*INDEX('Pro Forma'!$1:$1048576,MATCH('Cash Flow_Monthly'!$A58,'Pro Forma'!$A:$A,0),MATCH('Cash Flow_Monthly'!AV$2,'Pro Forma'!$1:$1,0))/12*IF(AV$3&gt;'Project Summary'!$G$7,0,1)</f>
        <v>0</v>
      </c>
      <c r="AW58" s="1557">
        <f>'Pro Forma'!$M62*INDEX('Pro Forma'!$1:$1048576,MATCH('Cash Flow_Monthly'!$A58,'Pro Forma'!$A:$A,0),MATCH('Cash Flow_Monthly'!AW$2,'Pro Forma'!$1:$1,0))/12*IF(AW$3&gt;'Project Summary'!$G$7,0,1)</f>
        <v>0</v>
      </c>
      <c r="AX58" s="1557">
        <f>'Pro Forma'!$M62*INDEX('Pro Forma'!$1:$1048576,MATCH('Cash Flow_Monthly'!$A58,'Pro Forma'!$A:$A,0),MATCH('Cash Flow_Monthly'!AX$2,'Pro Forma'!$1:$1,0))/12*IF(AX$3&gt;'Project Summary'!$G$7,0,1)</f>
        <v>0</v>
      </c>
      <c r="AY58" s="1557">
        <f>'Pro Forma'!$M62*INDEX('Pro Forma'!$1:$1048576,MATCH('Cash Flow_Monthly'!$A58,'Pro Forma'!$A:$A,0),MATCH('Cash Flow_Monthly'!AY$2,'Pro Forma'!$1:$1,0))/12*IF(AY$3&gt;'Project Summary'!$G$7,0,1)</f>
        <v>0</v>
      </c>
      <c r="AZ58" s="1557">
        <f>'Pro Forma'!$M62*INDEX('Pro Forma'!$1:$1048576,MATCH('Cash Flow_Monthly'!$A58,'Pro Forma'!$A:$A,0),MATCH('Cash Flow_Monthly'!AZ$2,'Pro Forma'!$1:$1,0))/12*IF(AZ$3&gt;'Project Summary'!$G$7,0,1)</f>
        <v>0</v>
      </c>
      <c r="BA58" s="1557">
        <f>'Pro Forma'!$M62*INDEX('Pro Forma'!$1:$1048576,MATCH('Cash Flow_Monthly'!$A58,'Pro Forma'!$A:$A,0),MATCH('Cash Flow_Monthly'!BA$2,'Pro Forma'!$1:$1,0))/12*IF(BA$3&gt;'Project Summary'!$G$7,0,1)</f>
        <v>0</v>
      </c>
      <c r="BB58" s="1557">
        <f>'Pro Forma'!$M62*INDEX('Pro Forma'!$1:$1048576,MATCH('Cash Flow_Monthly'!$A58,'Pro Forma'!$A:$A,0),MATCH('Cash Flow_Monthly'!BB$2,'Pro Forma'!$1:$1,0))/12*IF(BB$3&gt;'Project Summary'!$G$7,0,1)</f>
        <v>0</v>
      </c>
      <c r="BC58" s="1557">
        <f>'Pro Forma'!$M62*INDEX('Pro Forma'!$1:$1048576,MATCH('Cash Flow_Monthly'!$A58,'Pro Forma'!$A:$A,0),MATCH('Cash Flow_Monthly'!BC$2,'Pro Forma'!$1:$1,0))/12*IF(BC$3&gt;'Project Summary'!$G$7,0,1)</f>
        <v>0</v>
      </c>
      <c r="BD58" s="1557">
        <f>'Pro Forma'!$M62*INDEX('Pro Forma'!$1:$1048576,MATCH('Cash Flow_Monthly'!$A58,'Pro Forma'!$A:$A,0),MATCH('Cash Flow_Monthly'!BD$2,'Pro Forma'!$1:$1,0))/12*IF(BD$3&gt;'Project Summary'!$G$7,0,1)</f>
        <v>0</v>
      </c>
      <c r="BE58" s="1557">
        <f>'Pro Forma'!$M62*INDEX('Pro Forma'!$1:$1048576,MATCH('Cash Flow_Monthly'!$A58,'Pro Forma'!$A:$A,0),MATCH('Cash Flow_Monthly'!BE$2,'Pro Forma'!$1:$1,0))/12*IF(BE$3&gt;'Project Summary'!$G$7,0,1)</f>
        <v>0</v>
      </c>
      <c r="BF58" s="1557">
        <f>'Pro Forma'!$M62*INDEX('Pro Forma'!$1:$1048576,MATCH('Cash Flow_Monthly'!$A58,'Pro Forma'!$A:$A,0),MATCH('Cash Flow_Monthly'!BF$2,'Pro Forma'!$1:$1,0))/12*IF(BF$3&gt;'Project Summary'!$G$7,0,1)</f>
        <v>0</v>
      </c>
      <c r="BG58" s="1557">
        <f>'Pro Forma'!$M62*INDEX('Pro Forma'!$1:$1048576,MATCH('Cash Flow_Monthly'!$A58,'Pro Forma'!$A:$A,0),MATCH('Cash Flow_Monthly'!BG$2,'Pro Forma'!$1:$1,0))/12*IF(BG$3&gt;'Project Summary'!$G$7,0,1)</f>
        <v>0</v>
      </c>
      <c r="BH58" s="1557">
        <f>'Pro Forma'!$M62*INDEX('Pro Forma'!$1:$1048576,MATCH('Cash Flow_Monthly'!$A58,'Pro Forma'!$A:$A,0),MATCH('Cash Flow_Monthly'!BH$2,'Pro Forma'!$1:$1,0))/12*IF(BH$3&gt;'Project Summary'!$G$7,0,1)</f>
        <v>0</v>
      </c>
      <c r="BI58" s="1557">
        <f>'Pro Forma'!$M62*INDEX('Pro Forma'!$1:$1048576,MATCH('Cash Flow_Monthly'!$A58,'Pro Forma'!$A:$A,0),MATCH('Cash Flow_Monthly'!BI$2,'Pro Forma'!$1:$1,0))/12*IF(BI$3&gt;'Project Summary'!$G$7,0,1)</f>
        <v>0</v>
      </c>
      <c r="BJ58" s="1557">
        <f>'Pro Forma'!$M62*INDEX('Pro Forma'!$1:$1048576,MATCH('Cash Flow_Monthly'!$A58,'Pro Forma'!$A:$A,0),MATCH('Cash Flow_Monthly'!BJ$2,'Pro Forma'!$1:$1,0))/12*IF(BJ$3&gt;'Project Summary'!$G$7,0,1)</f>
        <v>0</v>
      </c>
      <c r="BK58" s="1557">
        <f>'Pro Forma'!$M62*INDEX('Pro Forma'!$1:$1048576,MATCH('Cash Flow_Monthly'!$A58,'Pro Forma'!$A:$A,0),MATCH('Cash Flow_Monthly'!BK$2,'Pro Forma'!$1:$1,0))/12*IF(BK$3&gt;'Project Summary'!$G$7,0,1)</f>
        <v>0</v>
      </c>
      <c r="BL58" s="1557">
        <f>'Pro Forma'!$M62*INDEX('Pro Forma'!$1:$1048576,MATCH('Cash Flow_Monthly'!$A58,'Pro Forma'!$A:$A,0),MATCH('Cash Flow_Monthly'!BL$2,'Pro Forma'!$1:$1,0))/12*IF(BL$3&gt;'Project Summary'!$G$7,0,1)</f>
        <v>0</v>
      </c>
      <c r="BM58" s="1557">
        <f>'Pro Forma'!$M62*INDEX('Pro Forma'!$1:$1048576,MATCH('Cash Flow_Monthly'!$A58,'Pro Forma'!$A:$A,0),MATCH('Cash Flow_Monthly'!BM$2,'Pro Forma'!$1:$1,0))/12*IF(BM$3&gt;'Project Summary'!$G$7,0,1)</f>
        <v>0</v>
      </c>
      <c r="BN58" s="1557">
        <f>'Pro Forma'!$M62*INDEX('Pro Forma'!$1:$1048576,MATCH('Cash Flow_Monthly'!$A58,'Pro Forma'!$A:$A,0),MATCH('Cash Flow_Monthly'!BN$2,'Pro Forma'!$1:$1,0))/12*IF(BN$3&gt;'Project Summary'!$G$7,0,1)</f>
        <v>0</v>
      </c>
      <c r="BO58" s="1557">
        <f>'Pro Forma'!$M62*INDEX('Pro Forma'!$1:$1048576,MATCH('Cash Flow_Monthly'!$A58,'Pro Forma'!$A:$A,0),MATCH('Cash Flow_Monthly'!BO$2,'Pro Forma'!$1:$1,0))/12*IF(BO$3&gt;'Project Summary'!$G$7,0,1)</f>
        <v>0</v>
      </c>
      <c r="BP58" s="1557">
        <f>'Pro Forma'!$M62*INDEX('Pro Forma'!$1:$1048576,MATCH('Cash Flow_Monthly'!$A58,'Pro Forma'!$A:$A,0),MATCH('Cash Flow_Monthly'!BP$2,'Pro Forma'!$1:$1,0))/12*IF(BP$3&gt;'Project Summary'!$G$7,0,1)</f>
        <v>0</v>
      </c>
      <c r="BQ58" s="1557">
        <f>'Pro Forma'!$M62*INDEX('Pro Forma'!$1:$1048576,MATCH('Cash Flow_Monthly'!$A58,'Pro Forma'!$A:$A,0),MATCH('Cash Flow_Monthly'!BQ$2,'Pro Forma'!$1:$1,0))/12*IF(BQ$3&gt;'Project Summary'!$G$7,0,1)</f>
        <v>0</v>
      </c>
      <c r="BR58" s="1557">
        <f>'Pro Forma'!$M62*INDEX('Pro Forma'!$1:$1048576,MATCH('Cash Flow_Monthly'!$A58,'Pro Forma'!$A:$A,0),MATCH('Cash Flow_Monthly'!BR$2,'Pro Forma'!$1:$1,0))/12*IF(BR$3&gt;'Project Summary'!$G$7,0,1)</f>
        <v>0</v>
      </c>
      <c r="BS58" s="1557">
        <f>'Pro Forma'!$M62*INDEX('Pro Forma'!$1:$1048576,MATCH('Cash Flow_Monthly'!$A58,'Pro Forma'!$A:$A,0),MATCH('Cash Flow_Monthly'!BS$2,'Pro Forma'!$1:$1,0))/12*IF(BS$3&gt;'Project Summary'!$G$7,0,1)</f>
        <v>0</v>
      </c>
      <c r="BT58" s="1557">
        <f>'Pro Forma'!$M62*INDEX('Pro Forma'!$1:$1048576,MATCH('Cash Flow_Monthly'!$A58,'Pro Forma'!$A:$A,0),MATCH('Cash Flow_Monthly'!BT$2,'Pro Forma'!$1:$1,0))/12*IF(BT$3&gt;'Project Summary'!$G$7,0,1)</f>
        <v>0</v>
      </c>
      <c r="BU58" s="1557">
        <f>'Pro Forma'!$M62*INDEX('Pro Forma'!$1:$1048576,MATCH('Cash Flow_Monthly'!$A58,'Pro Forma'!$A:$A,0),MATCH('Cash Flow_Monthly'!BU$2,'Pro Forma'!$1:$1,0))/12*IF(BU$3&gt;'Project Summary'!$G$7,0,1)</f>
        <v>0</v>
      </c>
      <c r="BV58" s="1557">
        <f>'Pro Forma'!$M62*INDEX('Pro Forma'!$1:$1048576,MATCH('Cash Flow_Monthly'!$A58,'Pro Forma'!$A:$A,0),MATCH('Cash Flow_Monthly'!BV$2,'Pro Forma'!$1:$1,0))/12*IF(BV$3&gt;'Project Summary'!$G$7,0,1)</f>
        <v>0</v>
      </c>
      <c r="BW58" s="1557">
        <f>'Pro Forma'!$M62*INDEX('Pro Forma'!$1:$1048576,MATCH('Cash Flow_Monthly'!$A58,'Pro Forma'!$A:$A,0),MATCH('Cash Flow_Monthly'!BW$2,'Pro Forma'!$1:$1,0))/12*IF(BW$3&gt;'Project Summary'!$G$7,0,1)</f>
        <v>0</v>
      </c>
      <c r="BX58" s="1557">
        <f>'Pro Forma'!$M62*INDEX('Pro Forma'!$1:$1048576,MATCH('Cash Flow_Monthly'!$A58,'Pro Forma'!$A:$A,0),MATCH('Cash Flow_Monthly'!BX$2,'Pro Forma'!$1:$1,0))/12*IF(BX$3&gt;'Project Summary'!$G$7,0,1)</f>
        <v>0</v>
      </c>
      <c r="BY58" s="1557">
        <f>'Pro Forma'!$M62*INDEX('Pro Forma'!$1:$1048576,MATCH('Cash Flow_Monthly'!$A58,'Pro Forma'!$A:$A,0),MATCH('Cash Flow_Monthly'!BY$2,'Pro Forma'!$1:$1,0))/12*IF(BY$3&gt;'Project Summary'!$G$7,0,1)</f>
        <v>0</v>
      </c>
      <c r="BZ58" s="1557">
        <f>'Pro Forma'!$M62*INDEX('Pro Forma'!$1:$1048576,MATCH('Cash Flow_Monthly'!$A58,'Pro Forma'!$A:$A,0),MATCH('Cash Flow_Monthly'!BZ$2,'Pro Forma'!$1:$1,0))/12*IF(BZ$3&gt;'Project Summary'!$G$7,0,1)</f>
        <v>0</v>
      </c>
      <c r="CA58" s="1557">
        <f>'Pro Forma'!$M62*INDEX('Pro Forma'!$1:$1048576,MATCH('Cash Flow_Monthly'!$A58,'Pro Forma'!$A:$A,0),MATCH('Cash Flow_Monthly'!CA$2,'Pro Forma'!$1:$1,0))/12*IF(CA$3&gt;'Project Summary'!$G$7,0,1)</f>
        <v>0</v>
      </c>
      <c r="CB58" s="1557">
        <f>'Pro Forma'!$M62*INDEX('Pro Forma'!$1:$1048576,MATCH('Cash Flow_Monthly'!$A58,'Pro Forma'!$A:$A,0),MATCH('Cash Flow_Monthly'!CB$2,'Pro Forma'!$1:$1,0))/12*IF(CB$3&gt;'Project Summary'!$G$7,0,1)</f>
        <v>0</v>
      </c>
      <c r="CC58" s="1557">
        <f>'Pro Forma'!$M62*INDEX('Pro Forma'!$1:$1048576,MATCH('Cash Flow_Monthly'!$A58,'Pro Forma'!$A:$A,0),MATCH('Cash Flow_Monthly'!CC$2,'Pro Forma'!$1:$1,0))/12*IF(CC$3&gt;'Project Summary'!$G$7,0,1)</f>
        <v>0</v>
      </c>
      <c r="CD58" s="1557">
        <f>'Pro Forma'!$M62*INDEX('Pro Forma'!$1:$1048576,MATCH('Cash Flow_Monthly'!$A58,'Pro Forma'!$A:$A,0),MATCH('Cash Flow_Monthly'!CD$2,'Pro Forma'!$1:$1,0))/12*IF(CD$3&gt;'Project Summary'!$G$7,0,1)</f>
        <v>0</v>
      </c>
      <c r="CE58" s="1557">
        <f>'Pro Forma'!$M62*INDEX('Pro Forma'!$1:$1048576,MATCH('Cash Flow_Monthly'!$A58,'Pro Forma'!$A:$A,0),MATCH('Cash Flow_Monthly'!CE$2,'Pro Forma'!$1:$1,0))/12*IF(CE$3&gt;'Project Summary'!$G$7,0,1)</f>
        <v>0</v>
      </c>
      <c r="CF58" s="1557">
        <f>'Pro Forma'!$M62*INDEX('Pro Forma'!$1:$1048576,MATCH('Cash Flow_Monthly'!$A58,'Pro Forma'!$A:$A,0),MATCH('Cash Flow_Monthly'!CF$2,'Pro Forma'!$1:$1,0))/12*IF(CF$3&gt;'Project Summary'!$G$7,0,1)</f>
        <v>0</v>
      </c>
      <c r="CG58" s="1557">
        <f>'Pro Forma'!$M62*INDEX('Pro Forma'!$1:$1048576,MATCH('Cash Flow_Monthly'!$A58,'Pro Forma'!$A:$A,0),MATCH('Cash Flow_Monthly'!CG$2,'Pro Forma'!$1:$1,0))/12*IF(CG$3&gt;'Project Summary'!$G$7,0,1)</f>
        <v>0</v>
      </c>
      <c r="CH58" s="1557">
        <f>'Pro Forma'!$M62*INDEX('Pro Forma'!$1:$1048576,MATCH('Cash Flow_Monthly'!$A58,'Pro Forma'!$A:$A,0),MATCH('Cash Flow_Monthly'!CH$2,'Pro Forma'!$1:$1,0))/12*IF(CH$3&gt;'Project Summary'!$G$7,0,1)</f>
        <v>0</v>
      </c>
      <c r="CI58" s="1557">
        <f>'Pro Forma'!$M62*INDEX('Pro Forma'!$1:$1048576,MATCH('Cash Flow_Monthly'!$A58,'Pro Forma'!$A:$A,0),MATCH('Cash Flow_Monthly'!CI$2,'Pro Forma'!$1:$1,0))/12*IF(CI$3&gt;'Project Summary'!$G$7,0,1)</f>
        <v>0</v>
      </c>
      <c r="CJ58" s="1557">
        <f>'Pro Forma'!$M62*INDEX('Pro Forma'!$1:$1048576,MATCH('Cash Flow_Monthly'!$A58,'Pro Forma'!$A:$A,0),MATCH('Cash Flow_Monthly'!CJ$2,'Pro Forma'!$1:$1,0))/12*IF(CJ$3&gt;'Project Summary'!$G$7,0,1)</f>
        <v>0</v>
      </c>
      <c r="CK58" s="1557">
        <f>'Pro Forma'!$M62*INDEX('Pro Forma'!$1:$1048576,MATCH('Cash Flow_Monthly'!$A58,'Pro Forma'!$A:$A,0),MATCH('Cash Flow_Monthly'!CK$2,'Pro Forma'!$1:$1,0))/12*IF(CK$3&gt;'Project Summary'!$G$7,0,1)</f>
        <v>0</v>
      </c>
      <c r="CL58" s="1557">
        <f>'Pro Forma'!$M62*INDEX('Pro Forma'!$1:$1048576,MATCH('Cash Flow_Monthly'!$A58,'Pro Forma'!$A:$A,0),MATCH('Cash Flow_Monthly'!CL$2,'Pro Forma'!$1:$1,0))/12*IF(CL$3&gt;'Project Summary'!$G$7,0,1)</f>
        <v>0</v>
      </c>
      <c r="CM58" s="1557">
        <f>'Pro Forma'!$M62*INDEX('Pro Forma'!$1:$1048576,MATCH('Cash Flow_Monthly'!$A58,'Pro Forma'!$A:$A,0),MATCH('Cash Flow_Monthly'!CM$2,'Pro Forma'!$1:$1,0))/12*IF(CM$3&gt;'Project Summary'!$G$7,0,1)</f>
        <v>0</v>
      </c>
      <c r="CN58" s="1557">
        <f>'Pro Forma'!$M62*INDEX('Pro Forma'!$1:$1048576,MATCH('Cash Flow_Monthly'!$A58,'Pro Forma'!$A:$A,0),MATCH('Cash Flow_Monthly'!CN$2,'Pro Forma'!$1:$1,0))/12*IF(CN$3&gt;'Project Summary'!$G$7,0,1)</f>
        <v>0</v>
      </c>
      <c r="CO58" s="1557">
        <f>'Pro Forma'!$M62*INDEX('Pro Forma'!$1:$1048576,MATCH('Cash Flow_Monthly'!$A58,'Pro Forma'!$A:$A,0),MATCH('Cash Flow_Monthly'!CO$2,'Pro Forma'!$1:$1,0))/12*IF(CO$3&gt;'Project Summary'!$G$7,0,1)</f>
        <v>0</v>
      </c>
      <c r="CP58" s="1557">
        <f>'Pro Forma'!$M62*INDEX('Pro Forma'!$1:$1048576,MATCH('Cash Flow_Monthly'!$A58,'Pro Forma'!$A:$A,0),MATCH('Cash Flow_Monthly'!CP$2,'Pro Forma'!$1:$1,0))/12*IF(CP$3&gt;'Project Summary'!$G$7,0,1)</f>
        <v>0</v>
      </c>
      <c r="CQ58" s="1557">
        <f>'Pro Forma'!$M62*INDEX('Pro Forma'!$1:$1048576,MATCH('Cash Flow_Monthly'!$A58,'Pro Forma'!$A:$A,0),MATCH('Cash Flow_Monthly'!CQ$2,'Pro Forma'!$1:$1,0))/12*IF(CQ$3&gt;'Project Summary'!$G$7,0,1)</f>
        <v>0</v>
      </c>
      <c r="CR58" s="1557">
        <f>'Pro Forma'!$M62*INDEX('Pro Forma'!$1:$1048576,MATCH('Cash Flow_Monthly'!$A58,'Pro Forma'!$A:$A,0),MATCH('Cash Flow_Monthly'!CR$2,'Pro Forma'!$1:$1,0))/12*IF(CR$3&gt;'Project Summary'!$G$7,0,1)</f>
        <v>0</v>
      </c>
      <c r="CS58" s="1557">
        <f>'Pro Forma'!$M62*INDEX('Pro Forma'!$1:$1048576,MATCH('Cash Flow_Monthly'!$A58,'Pro Forma'!$A:$A,0),MATCH('Cash Flow_Monthly'!CS$2,'Pro Forma'!$1:$1,0))/12*IF(CS$3&gt;'Project Summary'!$G$7,0,1)</f>
        <v>0</v>
      </c>
      <c r="CT58" s="1557">
        <f>'Pro Forma'!$M62*INDEX('Pro Forma'!$1:$1048576,MATCH('Cash Flow_Monthly'!$A58,'Pro Forma'!$A:$A,0),MATCH('Cash Flow_Monthly'!CT$2,'Pro Forma'!$1:$1,0))/12*IF(CT$3&gt;'Project Summary'!$G$7,0,1)</f>
        <v>0</v>
      </c>
      <c r="CU58" s="1557">
        <f>'Pro Forma'!$M62*INDEX('Pro Forma'!$1:$1048576,MATCH('Cash Flow_Monthly'!$A58,'Pro Forma'!$A:$A,0),MATCH('Cash Flow_Monthly'!CU$2,'Pro Forma'!$1:$1,0))/12*IF(CU$3&gt;'Project Summary'!$G$7,0,1)</f>
        <v>0</v>
      </c>
      <c r="CV58" s="1557">
        <f>'Pro Forma'!$M62*INDEX('Pro Forma'!$1:$1048576,MATCH('Cash Flow_Monthly'!$A58,'Pro Forma'!$A:$A,0),MATCH('Cash Flow_Monthly'!CV$2,'Pro Forma'!$1:$1,0))/12*IF(CV$3&gt;'Project Summary'!$G$7,0,1)</f>
        <v>0</v>
      </c>
      <c r="CW58" s="1557">
        <f>'Pro Forma'!$M62*INDEX('Pro Forma'!$1:$1048576,MATCH('Cash Flow_Monthly'!$A58,'Pro Forma'!$A:$A,0),MATCH('Cash Flow_Monthly'!CW$2,'Pro Forma'!$1:$1,0))/12*IF(CW$3&gt;'Project Summary'!$G$7,0,1)</f>
        <v>0</v>
      </c>
      <c r="CX58" s="1557">
        <f>'Pro Forma'!$M62*INDEX('Pro Forma'!$1:$1048576,MATCH('Cash Flow_Monthly'!$A58,'Pro Forma'!$A:$A,0),MATCH('Cash Flow_Monthly'!CX$2,'Pro Forma'!$1:$1,0))/12*IF(CX$3&gt;'Project Summary'!$G$7,0,1)</f>
        <v>0</v>
      </c>
      <c r="CY58" s="1557">
        <f>'Pro Forma'!$M62*INDEX('Pro Forma'!$1:$1048576,MATCH('Cash Flow_Monthly'!$A58,'Pro Forma'!$A:$A,0),MATCH('Cash Flow_Monthly'!CY$2,'Pro Forma'!$1:$1,0))/12*IF(CY$3&gt;'Project Summary'!$G$7,0,1)</f>
        <v>0</v>
      </c>
      <c r="CZ58" s="1557">
        <f>'Pro Forma'!$M62*INDEX('Pro Forma'!$1:$1048576,MATCH('Cash Flow_Monthly'!$A58,'Pro Forma'!$A:$A,0),MATCH('Cash Flow_Monthly'!CZ$2,'Pro Forma'!$1:$1,0))/12*IF(CZ$3&gt;'Project Summary'!$G$7,0,1)</f>
        <v>0</v>
      </c>
      <c r="DA58" s="1557">
        <f>'Pro Forma'!$M62*INDEX('Pro Forma'!$1:$1048576,MATCH('Cash Flow_Monthly'!$A58,'Pro Forma'!$A:$A,0),MATCH('Cash Flow_Monthly'!DA$2,'Pro Forma'!$1:$1,0))/12*IF(DA$3&gt;'Project Summary'!$G$7,0,1)</f>
        <v>0</v>
      </c>
      <c r="DB58" s="1557">
        <f>'Pro Forma'!$M62*INDEX('Pro Forma'!$1:$1048576,MATCH('Cash Flow_Monthly'!$A58,'Pro Forma'!$A:$A,0),MATCH('Cash Flow_Monthly'!DB$2,'Pro Forma'!$1:$1,0))/12*IF(DB$3&gt;'Project Summary'!$G$7,0,1)</f>
        <v>0</v>
      </c>
      <c r="DC58" s="1557">
        <f>'Pro Forma'!$M62*INDEX('Pro Forma'!$1:$1048576,MATCH('Cash Flow_Monthly'!$A58,'Pro Forma'!$A:$A,0),MATCH('Cash Flow_Monthly'!DC$2,'Pro Forma'!$1:$1,0))/12*IF(DC$3&gt;'Project Summary'!$G$7,0,1)</f>
        <v>0</v>
      </c>
      <c r="DD58" s="1557">
        <f>'Pro Forma'!$M62*INDEX('Pro Forma'!$1:$1048576,MATCH('Cash Flow_Monthly'!$A58,'Pro Forma'!$A:$A,0),MATCH('Cash Flow_Monthly'!DD$2,'Pro Forma'!$1:$1,0))/12*IF(DD$3&gt;'Project Summary'!$G$7,0,1)</f>
        <v>0</v>
      </c>
      <c r="DE58" s="1557">
        <f>'Pro Forma'!$M62*INDEX('Pro Forma'!$1:$1048576,MATCH('Cash Flow_Monthly'!$A58,'Pro Forma'!$A:$A,0),MATCH('Cash Flow_Monthly'!DE$2,'Pro Forma'!$1:$1,0))/12*IF(DE$3&gt;'Project Summary'!$G$7,0,1)</f>
        <v>0</v>
      </c>
      <c r="DF58" s="1557">
        <f>'Pro Forma'!$M62*INDEX('Pro Forma'!$1:$1048576,MATCH('Cash Flow_Monthly'!$A58,'Pro Forma'!$A:$A,0),MATCH('Cash Flow_Monthly'!DF$2,'Pro Forma'!$1:$1,0))/12*IF(DF$3&gt;'Project Summary'!$G$7,0,1)</f>
        <v>0</v>
      </c>
      <c r="DG58" s="1557">
        <f>'Pro Forma'!$M62*INDEX('Pro Forma'!$1:$1048576,MATCH('Cash Flow_Monthly'!$A58,'Pro Forma'!$A:$A,0),MATCH('Cash Flow_Monthly'!DG$2,'Pro Forma'!$1:$1,0))/12*IF(DG$3&gt;'Project Summary'!$G$7,0,1)</f>
        <v>0</v>
      </c>
      <c r="DH58" s="1557">
        <f>'Pro Forma'!$M62*INDEX('Pro Forma'!$1:$1048576,MATCH('Cash Flow_Monthly'!$A58,'Pro Forma'!$A:$A,0),MATCH('Cash Flow_Monthly'!DH$2,'Pro Forma'!$1:$1,0))/12*IF(DH$3&gt;'Project Summary'!$G$7,0,1)</f>
        <v>0</v>
      </c>
      <c r="DI58" s="1557">
        <f>'Pro Forma'!$M62*INDEX('Pro Forma'!$1:$1048576,MATCH('Cash Flow_Monthly'!$A58,'Pro Forma'!$A:$A,0),MATCH('Cash Flow_Monthly'!DI$2,'Pro Forma'!$1:$1,0))/12*IF(DI$3&gt;'Project Summary'!$G$7,0,1)</f>
        <v>0</v>
      </c>
      <c r="DJ58" s="1557">
        <f>'Pro Forma'!$M62*INDEX('Pro Forma'!$1:$1048576,MATCH('Cash Flow_Monthly'!$A58,'Pro Forma'!$A:$A,0),MATCH('Cash Flow_Monthly'!DJ$2,'Pro Forma'!$1:$1,0))/12*IF(DJ$3&gt;'Project Summary'!$G$7,0,1)</f>
        <v>0</v>
      </c>
      <c r="DK58" s="1557">
        <f>'Pro Forma'!$M62*INDEX('Pro Forma'!$1:$1048576,MATCH('Cash Flow_Monthly'!$A58,'Pro Forma'!$A:$A,0),MATCH('Cash Flow_Monthly'!DK$2,'Pro Forma'!$1:$1,0))/12*IF(DK$3&gt;'Project Summary'!$G$7,0,1)</f>
        <v>0</v>
      </c>
      <c r="DL58" s="1557">
        <f>'Pro Forma'!$M62*INDEX('Pro Forma'!$1:$1048576,MATCH('Cash Flow_Monthly'!$A58,'Pro Forma'!$A:$A,0),MATCH('Cash Flow_Monthly'!DL$2,'Pro Forma'!$1:$1,0))/12*IF(DL$3&gt;'Project Summary'!$G$7,0,1)</f>
        <v>0</v>
      </c>
      <c r="DM58" s="1557">
        <f>'Pro Forma'!$M62*INDEX('Pro Forma'!$1:$1048576,MATCH('Cash Flow_Monthly'!$A58,'Pro Forma'!$A:$A,0),MATCH('Cash Flow_Monthly'!DM$2,'Pro Forma'!$1:$1,0))/12*IF(DM$3&gt;'Project Summary'!$G$7,0,1)</f>
        <v>0</v>
      </c>
      <c r="DN58" s="1557">
        <f>'Pro Forma'!$M62*INDEX('Pro Forma'!$1:$1048576,MATCH('Cash Flow_Monthly'!$A58,'Pro Forma'!$A:$A,0),MATCH('Cash Flow_Monthly'!DN$2,'Pro Forma'!$1:$1,0))/12*IF(DN$3&gt;'Project Summary'!$G$7,0,1)</f>
        <v>0</v>
      </c>
      <c r="DO58" s="1557">
        <f>'Pro Forma'!$M62*INDEX('Pro Forma'!$1:$1048576,MATCH('Cash Flow_Monthly'!$A58,'Pro Forma'!$A:$A,0),MATCH('Cash Flow_Monthly'!DO$2,'Pro Forma'!$1:$1,0))/12*IF(DO$3&gt;'Project Summary'!$G$7,0,1)</f>
        <v>0</v>
      </c>
      <c r="DP58" s="1557">
        <f>'Pro Forma'!$M62*INDEX('Pro Forma'!$1:$1048576,MATCH('Cash Flow_Monthly'!$A58,'Pro Forma'!$A:$A,0),MATCH('Cash Flow_Monthly'!DP$2,'Pro Forma'!$1:$1,0))/12*IF(DP$3&gt;'Project Summary'!$G$7,0,1)</f>
        <v>0</v>
      </c>
      <c r="DQ58" s="1557">
        <f>'Pro Forma'!$M62*INDEX('Pro Forma'!$1:$1048576,MATCH('Cash Flow_Monthly'!$A58,'Pro Forma'!$A:$A,0),MATCH('Cash Flow_Monthly'!DQ$2,'Pro Forma'!$1:$1,0))/12*IF(DQ$3&gt;'Project Summary'!$G$7,0,1)</f>
        <v>0</v>
      </c>
      <c r="DR58" s="1557">
        <f>'Pro Forma'!$M62*INDEX('Pro Forma'!$1:$1048576,MATCH('Cash Flow_Monthly'!$A58,'Pro Forma'!$A:$A,0),MATCH('Cash Flow_Monthly'!DR$2,'Pro Forma'!$1:$1,0))/12*IF(DR$3&gt;'Project Summary'!$G$7,0,1)</f>
        <v>0</v>
      </c>
      <c r="DS58" s="1557">
        <f>'Pro Forma'!$M62*INDEX('Pro Forma'!$1:$1048576,MATCH('Cash Flow_Monthly'!$A58,'Pro Forma'!$A:$A,0),MATCH('Cash Flow_Monthly'!DS$2,'Pro Forma'!$1:$1,0))/12*IF(DS$3&gt;'Project Summary'!$G$7,0,1)</f>
        <v>0</v>
      </c>
      <c r="DT58" s="1557">
        <f>'Pro Forma'!$M62*INDEX('Pro Forma'!$1:$1048576,MATCH('Cash Flow_Monthly'!$A58,'Pro Forma'!$A:$A,0),MATCH('Cash Flow_Monthly'!DT$2,'Pro Forma'!$1:$1,0))/12*IF(DT$3&gt;'Project Summary'!$G$7,0,1)</f>
        <v>0</v>
      </c>
      <c r="DU58" s="1561"/>
    </row>
    <row r="59" spans="1:125" s="1562" customFormat="1">
      <c r="A59" s="1560" t="str">
        <f>'Pro Forma'!A63</f>
        <v>"  "</v>
      </c>
      <c r="B59" s="1555"/>
      <c r="C59" s="1555"/>
      <c r="D59" s="1555"/>
      <c r="E59" s="1557">
        <f>'Pro Forma'!$M63*INDEX('Pro Forma'!$1:$1048576,MATCH('Cash Flow_Monthly'!$A59,'Pro Forma'!$A:$A,0),MATCH('Cash Flow_Monthly'!E$2,'Pro Forma'!$1:$1,0))/12*IF(E$3&gt;'Project Summary'!$G$7,0,1)</f>
        <v>0</v>
      </c>
      <c r="F59" s="1557">
        <f>'Pro Forma'!$M63*INDEX('Pro Forma'!$1:$1048576,MATCH('Cash Flow_Monthly'!$A59,'Pro Forma'!$A:$A,0),MATCH('Cash Flow_Monthly'!F$2,'Pro Forma'!$1:$1,0))/12*IF(F$3&gt;'Project Summary'!$G$7,0,1)</f>
        <v>0</v>
      </c>
      <c r="G59" s="1557">
        <f>'Pro Forma'!$M63*INDEX('Pro Forma'!$1:$1048576,MATCH('Cash Flow_Monthly'!$A59,'Pro Forma'!$A:$A,0),MATCH('Cash Flow_Monthly'!G$2,'Pro Forma'!$1:$1,0))/12*IF(G$3&gt;'Project Summary'!$G$7,0,1)</f>
        <v>0</v>
      </c>
      <c r="H59" s="1557">
        <f>'Pro Forma'!$M63*INDEX('Pro Forma'!$1:$1048576,MATCH('Cash Flow_Monthly'!$A59,'Pro Forma'!$A:$A,0),MATCH('Cash Flow_Monthly'!H$2,'Pro Forma'!$1:$1,0))/12*IF(H$3&gt;'Project Summary'!$G$7,0,1)</f>
        <v>0</v>
      </c>
      <c r="I59" s="1557">
        <f>'Pro Forma'!$M63*INDEX('Pro Forma'!$1:$1048576,MATCH('Cash Flow_Monthly'!$A59,'Pro Forma'!$A:$A,0),MATCH('Cash Flow_Monthly'!I$2,'Pro Forma'!$1:$1,0))/12*IF(I$3&gt;'Project Summary'!$G$7,0,1)</f>
        <v>0</v>
      </c>
      <c r="J59" s="1557">
        <f>'Pro Forma'!$M63*INDEX('Pro Forma'!$1:$1048576,MATCH('Cash Flow_Monthly'!$A59,'Pro Forma'!$A:$A,0),MATCH('Cash Flow_Monthly'!J$2,'Pro Forma'!$1:$1,0))/12*IF(J$3&gt;'Project Summary'!$G$7,0,1)</f>
        <v>0</v>
      </c>
      <c r="K59" s="1557">
        <f>'Pro Forma'!$M63*INDEX('Pro Forma'!$1:$1048576,MATCH('Cash Flow_Monthly'!$A59,'Pro Forma'!$A:$A,0),MATCH('Cash Flow_Monthly'!K$2,'Pro Forma'!$1:$1,0))/12*IF(K$3&gt;'Project Summary'!$G$7,0,1)</f>
        <v>0</v>
      </c>
      <c r="L59" s="1557">
        <f>'Pro Forma'!$M63*INDEX('Pro Forma'!$1:$1048576,MATCH('Cash Flow_Monthly'!$A59,'Pro Forma'!$A:$A,0),MATCH('Cash Flow_Monthly'!L$2,'Pro Forma'!$1:$1,0))/12*IF(L$3&gt;'Project Summary'!$G$7,0,1)</f>
        <v>0</v>
      </c>
      <c r="M59" s="1557">
        <f>'Pro Forma'!$M63*INDEX('Pro Forma'!$1:$1048576,MATCH('Cash Flow_Monthly'!$A59,'Pro Forma'!$A:$A,0),MATCH('Cash Flow_Monthly'!M$2,'Pro Forma'!$1:$1,0))/12*IF(M$3&gt;'Project Summary'!$G$7,0,1)</f>
        <v>0</v>
      </c>
      <c r="N59" s="1557">
        <f>'Pro Forma'!$M63*INDEX('Pro Forma'!$1:$1048576,MATCH('Cash Flow_Monthly'!$A59,'Pro Forma'!$A:$A,0),MATCH('Cash Flow_Monthly'!N$2,'Pro Forma'!$1:$1,0))/12*IF(N$3&gt;'Project Summary'!$G$7,0,1)</f>
        <v>0</v>
      </c>
      <c r="O59" s="1557">
        <f>'Pro Forma'!$M63*INDEX('Pro Forma'!$1:$1048576,MATCH('Cash Flow_Monthly'!$A59,'Pro Forma'!$A:$A,0),MATCH('Cash Flow_Monthly'!O$2,'Pro Forma'!$1:$1,0))/12*IF(O$3&gt;'Project Summary'!$G$7,0,1)</f>
        <v>0</v>
      </c>
      <c r="P59" s="1557">
        <f>'Pro Forma'!$M63*INDEX('Pro Forma'!$1:$1048576,MATCH('Cash Flow_Monthly'!$A59,'Pro Forma'!$A:$A,0),MATCH('Cash Flow_Monthly'!P$2,'Pro Forma'!$1:$1,0))/12*IF(P$3&gt;'Project Summary'!$G$7,0,1)</f>
        <v>0</v>
      </c>
      <c r="Q59" s="1557">
        <f>'Pro Forma'!$M63*INDEX('Pro Forma'!$1:$1048576,MATCH('Cash Flow_Monthly'!$A59,'Pro Forma'!$A:$A,0),MATCH('Cash Flow_Monthly'!Q$2,'Pro Forma'!$1:$1,0))/12*IF(Q$3&gt;'Project Summary'!$G$7,0,1)</f>
        <v>0</v>
      </c>
      <c r="R59" s="1557">
        <f>'Pro Forma'!$M63*INDEX('Pro Forma'!$1:$1048576,MATCH('Cash Flow_Monthly'!$A59,'Pro Forma'!$A:$A,0),MATCH('Cash Flow_Monthly'!R$2,'Pro Forma'!$1:$1,0))/12*IF(R$3&gt;'Project Summary'!$G$7,0,1)</f>
        <v>0</v>
      </c>
      <c r="S59" s="1557">
        <f>'Pro Forma'!$M63*INDEX('Pro Forma'!$1:$1048576,MATCH('Cash Flow_Monthly'!$A59,'Pro Forma'!$A:$A,0),MATCH('Cash Flow_Monthly'!S$2,'Pro Forma'!$1:$1,0))/12*IF(S$3&gt;'Project Summary'!$G$7,0,1)</f>
        <v>0</v>
      </c>
      <c r="T59" s="1557">
        <f>'Pro Forma'!$M63*INDEX('Pro Forma'!$1:$1048576,MATCH('Cash Flow_Monthly'!$A59,'Pro Forma'!$A:$A,0),MATCH('Cash Flow_Monthly'!T$2,'Pro Forma'!$1:$1,0))/12*IF(T$3&gt;'Project Summary'!$G$7,0,1)</f>
        <v>0</v>
      </c>
      <c r="U59" s="1557">
        <f>'Pro Forma'!$M63*INDEX('Pro Forma'!$1:$1048576,MATCH('Cash Flow_Monthly'!$A59,'Pro Forma'!$A:$A,0),MATCH('Cash Flow_Monthly'!U$2,'Pro Forma'!$1:$1,0))/12*IF(U$3&gt;'Project Summary'!$G$7,0,1)</f>
        <v>0</v>
      </c>
      <c r="V59" s="1557">
        <f>'Pro Forma'!$M63*INDEX('Pro Forma'!$1:$1048576,MATCH('Cash Flow_Monthly'!$A59,'Pro Forma'!$A:$A,0),MATCH('Cash Flow_Monthly'!V$2,'Pro Forma'!$1:$1,0))/12*IF(V$3&gt;'Project Summary'!$G$7,0,1)</f>
        <v>0</v>
      </c>
      <c r="W59" s="1557">
        <f>'Pro Forma'!$M63*INDEX('Pro Forma'!$1:$1048576,MATCH('Cash Flow_Monthly'!$A59,'Pro Forma'!$A:$A,0),MATCH('Cash Flow_Monthly'!W$2,'Pro Forma'!$1:$1,0))/12*IF(W$3&gt;'Project Summary'!$G$7,0,1)</f>
        <v>0</v>
      </c>
      <c r="X59" s="1557">
        <f>'Pro Forma'!$M63*INDEX('Pro Forma'!$1:$1048576,MATCH('Cash Flow_Monthly'!$A59,'Pro Forma'!$A:$A,0),MATCH('Cash Flow_Monthly'!X$2,'Pro Forma'!$1:$1,0))/12*IF(X$3&gt;'Project Summary'!$G$7,0,1)</f>
        <v>0</v>
      </c>
      <c r="Y59" s="1557">
        <f>'Pro Forma'!$M63*INDEX('Pro Forma'!$1:$1048576,MATCH('Cash Flow_Monthly'!$A59,'Pro Forma'!$A:$A,0),MATCH('Cash Flow_Monthly'!Y$2,'Pro Forma'!$1:$1,0))/12*IF(Y$3&gt;'Project Summary'!$G$7,0,1)</f>
        <v>0</v>
      </c>
      <c r="Z59" s="1557">
        <f>'Pro Forma'!$M63*INDEX('Pro Forma'!$1:$1048576,MATCH('Cash Flow_Monthly'!$A59,'Pro Forma'!$A:$A,0),MATCH('Cash Flow_Monthly'!Z$2,'Pro Forma'!$1:$1,0))/12*IF(Z$3&gt;'Project Summary'!$G$7,0,1)</f>
        <v>0</v>
      </c>
      <c r="AA59" s="1557">
        <f>'Pro Forma'!$M63*INDEX('Pro Forma'!$1:$1048576,MATCH('Cash Flow_Monthly'!$A59,'Pro Forma'!$A:$A,0),MATCH('Cash Flow_Monthly'!AA$2,'Pro Forma'!$1:$1,0))/12*IF(AA$3&gt;'Project Summary'!$G$7,0,1)</f>
        <v>0</v>
      </c>
      <c r="AB59" s="1557">
        <f>'Pro Forma'!$M63*INDEX('Pro Forma'!$1:$1048576,MATCH('Cash Flow_Monthly'!$A59,'Pro Forma'!$A:$A,0),MATCH('Cash Flow_Monthly'!AB$2,'Pro Forma'!$1:$1,0))/12*IF(AB$3&gt;'Project Summary'!$G$7,0,1)</f>
        <v>0</v>
      </c>
      <c r="AC59" s="1557">
        <f>'Pro Forma'!$M63*INDEX('Pro Forma'!$1:$1048576,MATCH('Cash Flow_Monthly'!$A59,'Pro Forma'!$A:$A,0),MATCH('Cash Flow_Monthly'!AC$2,'Pro Forma'!$1:$1,0))/12*IF(AC$3&gt;'Project Summary'!$G$7,0,1)</f>
        <v>0</v>
      </c>
      <c r="AD59" s="1557">
        <f>'Pro Forma'!$M63*INDEX('Pro Forma'!$1:$1048576,MATCH('Cash Flow_Monthly'!$A59,'Pro Forma'!$A:$A,0),MATCH('Cash Flow_Monthly'!AD$2,'Pro Forma'!$1:$1,0))/12*IF(AD$3&gt;'Project Summary'!$G$7,0,1)</f>
        <v>0</v>
      </c>
      <c r="AE59" s="1557">
        <f>'Pro Forma'!$M63*INDEX('Pro Forma'!$1:$1048576,MATCH('Cash Flow_Monthly'!$A59,'Pro Forma'!$A:$A,0),MATCH('Cash Flow_Monthly'!AE$2,'Pro Forma'!$1:$1,0))/12*IF(AE$3&gt;'Project Summary'!$G$7,0,1)</f>
        <v>0</v>
      </c>
      <c r="AF59" s="1557">
        <f>'Pro Forma'!$M63*INDEX('Pro Forma'!$1:$1048576,MATCH('Cash Flow_Monthly'!$A59,'Pro Forma'!$A:$A,0),MATCH('Cash Flow_Monthly'!AF$2,'Pro Forma'!$1:$1,0))/12*IF(AF$3&gt;'Project Summary'!$G$7,0,1)</f>
        <v>0</v>
      </c>
      <c r="AG59" s="1557">
        <f>'Pro Forma'!$M63*INDEX('Pro Forma'!$1:$1048576,MATCH('Cash Flow_Monthly'!$A59,'Pro Forma'!$A:$A,0),MATCH('Cash Flow_Monthly'!AG$2,'Pro Forma'!$1:$1,0))/12*IF(AG$3&gt;'Project Summary'!$G$7,0,1)</f>
        <v>0</v>
      </c>
      <c r="AH59" s="1557">
        <f>'Pro Forma'!$M63*INDEX('Pro Forma'!$1:$1048576,MATCH('Cash Flow_Monthly'!$A59,'Pro Forma'!$A:$A,0),MATCH('Cash Flow_Monthly'!AH$2,'Pro Forma'!$1:$1,0))/12*IF(AH$3&gt;'Project Summary'!$G$7,0,1)</f>
        <v>0</v>
      </c>
      <c r="AI59" s="1557">
        <f>'Pro Forma'!$M63*INDEX('Pro Forma'!$1:$1048576,MATCH('Cash Flow_Monthly'!$A59,'Pro Forma'!$A:$A,0),MATCH('Cash Flow_Monthly'!AI$2,'Pro Forma'!$1:$1,0))/12*IF(AI$3&gt;'Project Summary'!$G$7,0,1)</f>
        <v>0</v>
      </c>
      <c r="AJ59" s="1557">
        <f>'Pro Forma'!$M63*INDEX('Pro Forma'!$1:$1048576,MATCH('Cash Flow_Monthly'!$A59,'Pro Forma'!$A:$A,0),MATCH('Cash Flow_Monthly'!AJ$2,'Pro Forma'!$1:$1,0))/12*IF(AJ$3&gt;'Project Summary'!$G$7,0,1)</f>
        <v>0</v>
      </c>
      <c r="AK59" s="1557">
        <f>'Pro Forma'!$M63*INDEX('Pro Forma'!$1:$1048576,MATCH('Cash Flow_Monthly'!$A59,'Pro Forma'!$A:$A,0),MATCH('Cash Flow_Monthly'!AK$2,'Pro Forma'!$1:$1,0))/12*IF(AK$3&gt;'Project Summary'!$G$7,0,1)</f>
        <v>0</v>
      </c>
      <c r="AL59" s="1557">
        <f>'Pro Forma'!$M63*INDEX('Pro Forma'!$1:$1048576,MATCH('Cash Flow_Monthly'!$A59,'Pro Forma'!$A:$A,0),MATCH('Cash Flow_Monthly'!AL$2,'Pro Forma'!$1:$1,0))/12*IF(AL$3&gt;'Project Summary'!$G$7,0,1)</f>
        <v>0</v>
      </c>
      <c r="AM59" s="1557">
        <f>'Pro Forma'!$M63*INDEX('Pro Forma'!$1:$1048576,MATCH('Cash Flow_Monthly'!$A59,'Pro Forma'!$A:$A,0),MATCH('Cash Flow_Monthly'!AM$2,'Pro Forma'!$1:$1,0))/12*IF(AM$3&gt;'Project Summary'!$G$7,0,1)</f>
        <v>0</v>
      </c>
      <c r="AN59" s="1557">
        <f>'Pro Forma'!$M63*INDEX('Pro Forma'!$1:$1048576,MATCH('Cash Flow_Monthly'!$A59,'Pro Forma'!$A:$A,0),MATCH('Cash Flow_Monthly'!AN$2,'Pro Forma'!$1:$1,0))/12*IF(AN$3&gt;'Project Summary'!$G$7,0,1)</f>
        <v>0</v>
      </c>
      <c r="AO59" s="1557">
        <f>'Pro Forma'!$M63*INDEX('Pro Forma'!$1:$1048576,MATCH('Cash Flow_Monthly'!$A59,'Pro Forma'!$A:$A,0),MATCH('Cash Flow_Monthly'!AO$2,'Pro Forma'!$1:$1,0))/12*IF(AO$3&gt;'Project Summary'!$G$7,0,1)</f>
        <v>0</v>
      </c>
      <c r="AP59" s="1557">
        <f>'Pro Forma'!$M63*INDEX('Pro Forma'!$1:$1048576,MATCH('Cash Flow_Monthly'!$A59,'Pro Forma'!$A:$A,0),MATCH('Cash Flow_Monthly'!AP$2,'Pro Forma'!$1:$1,0))/12*IF(AP$3&gt;'Project Summary'!$G$7,0,1)</f>
        <v>0</v>
      </c>
      <c r="AQ59" s="1557">
        <f>'Pro Forma'!$M63*INDEX('Pro Forma'!$1:$1048576,MATCH('Cash Flow_Monthly'!$A59,'Pro Forma'!$A:$A,0),MATCH('Cash Flow_Monthly'!AQ$2,'Pro Forma'!$1:$1,0))/12*IF(AQ$3&gt;'Project Summary'!$G$7,0,1)</f>
        <v>0</v>
      </c>
      <c r="AR59" s="1557">
        <f>'Pro Forma'!$M63*INDEX('Pro Forma'!$1:$1048576,MATCH('Cash Flow_Monthly'!$A59,'Pro Forma'!$A:$A,0),MATCH('Cash Flow_Monthly'!AR$2,'Pro Forma'!$1:$1,0))/12*IF(AR$3&gt;'Project Summary'!$G$7,0,1)</f>
        <v>0</v>
      </c>
      <c r="AS59" s="1557">
        <f>'Pro Forma'!$M63*INDEX('Pro Forma'!$1:$1048576,MATCH('Cash Flow_Monthly'!$A59,'Pro Forma'!$A:$A,0),MATCH('Cash Flow_Monthly'!AS$2,'Pro Forma'!$1:$1,0))/12*IF(AS$3&gt;'Project Summary'!$G$7,0,1)</f>
        <v>0</v>
      </c>
      <c r="AT59" s="1557">
        <f>'Pro Forma'!$M63*INDEX('Pro Forma'!$1:$1048576,MATCH('Cash Flow_Monthly'!$A59,'Pro Forma'!$A:$A,0),MATCH('Cash Flow_Monthly'!AT$2,'Pro Forma'!$1:$1,0))/12*IF(AT$3&gt;'Project Summary'!$G$7,0,1)</f>
        <v>0</v>
      </c>
      <c r="AU59" s="1557">
        <f>'Pro Forma'!$M63*INDEX('Pro Forma'!$1:$1048576,MATCH('Cash Flow_Monthly'!$A59,'Pro Forma'!$A:$A,0),MATCH('Cash Flow_Monthly'!AU$2,'Pro Forma'!$1:$1,0))/12*IF(AU$3&gt;'Project Summary'!$G$7,0,1)</f>
        <v>0</v>
      </c>
      <c r="AV59" s="1557">
        <f>'Pro Forma'!$M63*INDEX('Pro Forma'!$1:$1048576,MATCH('Cash Flow_Monthly'!$A59,'Pro Forma'!$A:$A,0),MATCH('Cash Flow_Monthly'!AV$2,'Pro Forma'!$1:$1,0))/12*IF(AV$3&gt;'Project Summary'!$G$7,0,1)</f>
        <v>0</v>
      </c>
      <c r="AW59" s="1557">
        <f>'Pro Forma'!$M63*INDEX('Pro Forma'!$1:$1048576,MATCH('Cash Flow_Monthly'!$A59,'Pro Forma'!$A:$A,0),MATCH('Cash Flow_Monthly'!AW$2,'Pro Forma'!$1:$1,0))/12*IF(AW$3&gt;'Project Summary'!$G$7,0,1)</f>
        <v>0</v>
      </c>
      <c r="AX59" s="1557">
        <f>'Pro Forma'!$M63*INDEX('Pro Forma'!$1:$1048576,MATCH('Cash Flow_Monthly'!$A59,'Pro Forma'!$A:$A,0),MATCH('Cash Flow_Monthly'!AX$2,'Pro Forma'!$1:$1,0))/12*IF(AX$3&gt;'Project Summary'!$G$7,0,1)</f>
        <v>0</v>
      </c>
      <c r="AY59" s="1557">
        <f>'Pro Forma'!$M63*INDEX('Pro Forma'!$1:$1048576,MATCH('Cash Flow_Monthly'!$A59,'Pro Forma'!$A:$A,0),MATCH('Cash Flow_Monthly'!AY$2,'Pro Forma'!$1:$1,0))/12*IF(AY$3&gt;'Project Summary'!$G$7,0,1)</f>
        <v>0</v>
      </c>
      <c r="AZ59" s="1557">
        <f>'Pro Forma'!$M63*INDEX('Pro Forma'!$1:$1048576,MATCH('Cash Flow_Monthly'!$A59,'Pro Forma'!$A:$A,0),MATCH('Cash Flow_Monthly'!AZ$2,'Pro Forma'!$1:$1,0))/12*IF(AZ$3&gt;'Project Summary'!$G$7,0,1)</f>
        <v>0</v>
      </c>
      <c r="BA59" s="1557">
        <f>'Pro Forma'!$M63*INDEX('Pro Forma'!$1:$1048576,MATCH('Cash Flow_Monthly'!$A59,'Pro Forma'!$A:$A,0),MATCH('Cash Flow_Monthly'!BA$2,'Pro Forma'!$1:$1,0))/12*IF(BA$3&gt;'Project Summary'!$G$7,0,1)</f>
        <v>0</v>
      </c>
      <c r="BB59" s="1557">
        <f>'Pro Forma'!$M63*INDEX('Pro Forma'!$1:$1048576,MATCH('Cash Flow_Monthly'!$A59,'Pro Forma'!$A:$A,0),MATCH('Cash Flow_Monthly'!BB$2,'Pro Forma'!$1:$1,0))/12*IF(BB$3&gt;'Project Summary'!$G$7,0,1)</f>
        <v>0</v>
      </c>
      <c r="BC59" s="1557">
        <f>'Pro Forma'!$M63*INDEX('Pro Forma'!$1:$1048576,MATCH('Cash Flow_Monthly'!$A59,'Pro Forma'!$A:$A,0),MATCH('Cash Flow_Monthly'!BC$2,'Pro Forma'!$1:$1,0))/12*IF(BC$3&gt;'Project Summary'!$G$7,0,1)</f>
        <v>0</v>
      </c>
      <c r="BD59" s="1557">
        <f>'Pro Forma'!$M63*INDEX('Pro Forma'!$1:$1048576,MATCH('Cash Flow_Monthly'!$A59,'Pro Forma'!$A:$A,0),MATCH('Cash Flow_Monthly'!BD$2,'Pro Forma'!$1:$1,0))/12*IF(BD$3&gt;'Project Summary'!$G$7,0,1)</f>
        <v>0</v>
      </c>
      <c r="BE59" s="1557">
        <f>'Pro Forma'!$M63*INDEX('Pro Forma'!$1:$1048576,MATCH('Cash Flow_Monthly'!$A59,'Pro Forma'!$A:$A,0),MATCH('Cash Flow_Monthly'!BE$2,'Pro Forma'!$1:$1,0))/12*IF(BE$3&gt;'Project Summary'!$G$7,0,1)</f>
        <v>0</v>
      </c>
      <c r="BF59" s="1557">
        <f>'Pro Forma'!$M63*INDEX('Pro Forma'!$1:$1048576,MATCH('Cash Flow_Monthly'!$A59,'Pro Forma'!$A:$A,0),MATCH('Cash Flow_Monthly'!BF$2,'Pro Forma'!$1:$1,0))/12*IF(BF$3&gt;'Project Summary'!$G$7,0,1)</f>
        <v>0</v>
      </c>
      <c r="BG59" s="1557">
        <f>'Pro Forma'!$M63*INDEX('Pro Forma'!$1:$1048576,MATCH('Cash Flow_Monthly'!$A59,'Pro Forma'!$A:$A,0),MATCH('Cash Flow_Monthly'!BG$2,'Pro Forma'!$1:$1,0))/12*IF(BG$3&gt;'Project Summary'!$G$7,0,1)</f>
        <v>0</v>
      </c>
      <c r="BH59" s="1557">
        <f>'Pro Forma'!$M63*INDEX('Pro Forma'!$1:$1048576,MATCH('Cash Flow_Monthly'!$A59,'Pro Forma'!$A:$A,0),MATCH('Cash Flow_Monthly'!BH$2,'Pro Forma'!$1:$1,0))/12*IF(BH$3&gt;'Project Summary'!$G$7,0,1)</f>
        <v>0</v>
      </c>
      <c r="BI59" s="1557">
        <f>'Pro Forma'!$M63*INDEX('Pro Forma'!$1:$1048576,MATCH('Cash Flow_Monthly'!$A59,'Pro Forma'!$A:$A,0),MATCH('Cash Flow_Monthly'!BI$2,'Pro Forma'!$1:$1,0))/12*IF(BI$3&gt;'Project Summary'!$G$7,0,1)</f>
        <v>0</v>
      </c>
      <c r="BJ59" s="1557">
        <f>'Pro Forma'!$M63*INDEX('Pro Forma'!$1:$1048576,MATCH('Cash Flow_Monthly'!$A59,'Pro Forma'!$A:$A,0),MATCH('Cash Flow_Monthly'!BJ$2,'Pro Forma'!$1:$1,0))/12*IF(BJ$3&gt;'Project Summary'!$G$7,0,1)</f>
        <v>0</v>
      </c>
      <c r="BK59" s="1557">
        <f>'Pro Forma'!$M63*INDEX('Pro Forma'!$1:$1048576,MATCH('Cash Flow_Monthly'!$A59,'Pro Forma'!$A:$A,0),MATCH('Cash Flow_Monthly'!BK$2,'Pro Forma'!$1:$1,0))/12*IF(BK$3&gt;'Project Summary'!$G$7,0,1)</f>
        <v>0</v>
      </c>
      <c r="BL59" s="1557">
        <f>'Pro Forma'!$M63*INDEX('Pro Forma'!$1:$1048576,MATCH('Cash Flow_Monthly'!$A59,'Pro Forma'!$A:$A,0),MATCH('Cash Flow_Monthly'!BL$2,'Pro Forma'!$1:$1,0))/12*IF(BL$3&gt;'Project Summary'!$G$7,0,1)</f>
        <v>0</v>
      </c>
      <c r="BM59" s="1557">
        <f>'Pro Forma'!$M63*INDEX('Pro Forma'!$1:$1048576,MATCH('Cash Flow_Monthly'!$A59,'Pro Forma'!$A:$A,0),MATCH('Cash Flow_Monthly'!BM$2,'Pro Forma'!$1:$1,0))/12*IF(BM$3&gt;'Project Summary'!$G$7,0,1)</f>
        <v>0</v>
      </c>
      <c r="BN59" s="1557">
        <f>'Pro Forma'!$M63*INDEX('Pro Forma'!$1:$1048576,MATCH('Cash Flow_Monthly'!$A59,'Pro Forma'!$A:$A,0),MATCH('Cash Flow_Monthly'!BN$2,'Pro Forma'!$1:$1,0))/12*IF(BN$3&gt;'Project Summary'!$G$7,0,1)</f>
        <v>0</v>
      </c>
      <c r="BO59" s="1557">
        <f>'Pro Forma'!$M63*INDEX('Pro Forma'!$1:$1048576,MATCH('Cash Flow_Monthly'!$A59,'Pro Forma'!$A:$A,0),MATCH('Cash Flow_Monthly'!BO$2,'Pro Forma'!$1:$1,0))/12*IF(BO$3&gt;'Project Summary'!$G$7,0,1)</f>
        <v>0</v>
      </c>
      <c r="BP59" s="1557">
        <f>'Pro Forma'!$M63*INDEX('Pro Forma'!$1:$1048576,MATCH('Cash Flow_Monthly'!$A59,'Pro Forma'!$A:$A,0),MATCH('Cash Flow_Monthly'!BP$2,'Pro Forma'!$1:$1,0))/12*IF(BP$3&gt;'Project Summary'!$G$7,0,1)</f>
        <v>0</v>
      </c>
      <c r="BQ59" s="1557">
        <f>'Pro Forma'!$M63*INDEX('Pro Forma'!$1:$1048576,MATCH('Cash Flow_Monthly'!$A59,'Pro Forma'!$A:$A,0),MATCH('Cash Flow_Monthly'!BQ$2,'Pro Forma'!$1:$1,0))/12*IF(BQ$3&gt;'Project Summary'!$G$7,0,1)</f>
        <v>0</v>
      </c>
      <c r="BR59" s="1557">
        <f>'Pro Forma'!$M63*INDEX('Pro Forma'!$1:$1048576,MATCH('Cash Flow_Monthly'!$A59,'Pro Forma'!$A:$A,0),MATCH('Cash Flow_Monthly'!BR$2,'Pro Forma'!$1:$1,0))/12*IF(BR$3&gt;'Project Summary'!$G$7,0,1)</f>
        <v>0</v>
      </c>
      <c r="BS59" s="1557">
        <f>'Pro Forma'!$M63*INDEX('Pro Forma'!$1:$1048576,MATCH('Cash Flow_Monthly'!$A59,'Pro Forma'!$A:$A,0),MATCH('Cash Flow_Monthly'!BS$2,'Pro Forma'!$1:$1,0))/12*IF(BS$3&gt;'Project Summary'!$G$7,0,1)</f>
        <v>0</v>
      </c>
      <c r="BT59" s="1557">
        <f>'Pro Forma'!$M63*INDEX('Pro Forma'!$1:$1048576,MATCH('Cash Flow_Monthly'!$A59,'Pro Forma'!$A:$A,0),MATCH('Cash Flow_Monthly'!BT$2,'Pro Forma'!$1:$1,0))/12*IF(BT$3&gt;'Project Summary'!$G$7,0,1)</f>
        <v>0</v>
      </c>
      <c r="BU59" s="1557">
        <f>'Pro Forma'!$M63*INDEX('Pro Forma'!$1:$1048576,MATCH('Cash Flow_Monthly'!$A59,'Pro Forma'!$A:$A,0),MATCH('Cash Flow_Monthly'!BU$2,'Pro Forma'!$1:$1,0))/12*IF(BU$3&gt;'Project Summary'!$G$7,0,1)</f>
        <v>0</v>
      </c>
      <c r="BV59" s="1557">
        <f>'Pro Forma'!$M63*INDEX('Pro Forma'!$1:$1048576,MATCH('Cash Flow_Monthly'!$A59,'Pro Forma'!$A:$A,0),MATCH('Cash Flow_Monthly'!BV$2,'Pro Forma'!$1:$1,0))/12*IF(BV$3&gt;'Project Summary'!$G$7,0,1)</f>
        <v>0</v>
      </c>
      <c r="BW59" s="1557">
        <f>'Pro Forma'!$M63*INDEX('Pro Forma'!$1:$1048576,MATCH('Cash Flow_Monthly'!$A59,'Pro Forma'!$A:$A,0),MATCH('Cash Flow_Monthly'!BW$2,'Pro Forma'!$1:$1,0))/12*IF(BW$3&gt;'Project Summary'!$G$7,0,1)</f>
        <v>0</v>
      </c>
      <c r="BX59" s="1557">
        <f>'Pro Forma'!$M63*INDEX('Pro Forma'!$1:$1048576,MATCH('Cash Flow_Monthly'!$A59,'Pro Forma'!$A:$A,0),MATCH('Cash Flow_Monthly'!BX$2,'Pro Forma'!$1:$1,0))/12*IF(BX$3&gt;'Project Summary'!$G$7,0,1)</f>
        <v>0</v>
      </c>
      <c r="BY59" s="1557">
        <f>'Pro Forma'!$M63*INDEX('Pro Forma'!$1:$1048576,MATCH('Cash Flow_Monthly'!$A59,'Pro Forma'!$A:$A,0),MATCH('Cash Flow_Monthly'!BY$2,'Pro Forma'!$1:$1,0))/12*IF(BY$3&gt;'Project Summary'!$G$7,0,1)</f>
        <v>0</v>
      </c>
      <c r="BZ59" s="1557">
        <f>'Pro Forma'!$M63*INDEX('Pro Forma'!$1:$1048576,MATCH('Cash Flow_Monthly'!$A59,'Pro Forma'!$A:$A,0),MATCH('Cash Flow_Monthly'!BZ$2,'Pro Forma'!$1:$1,0))/12*IF(BZ$3&gt;'Project Summary'!$G$7,0,1)</f>
        <v>0</v>
      </c>
      <c r="CA59" s="1557">
        <f>'Pro Forma'!$M63*INDEX('Pro Forma'!$1:$1048576,MATCH('Cash Flow_Monthly'!$A59,'Pro Forma'!$A:$A,0),MATCH('Cash Flow_Monthly'!CA$2,'Pro Forma'!$1:$1,0))/12*IF(CA$3&gt;'Project Summary'!$G$7,0,1)</f>
        <v>0</v>
      </c>
      <c r="CB59" s="1557">
        <f>'Pro Forma'!$M63*INDEX('Pro Forma'!$1:$1048576,MATCH('Cash Flow_Monthly'!$A59,'Pro Forma'!$A:$A,0),MATCH('Cash Flow_Monthly'!CB$2,'Pro Forma'!$1:$1,0))/12*IF(CB$3&gt;'Project Summary'!$G$7,0,1)</f>
        <v>0</v>
      </c>
      <c r="CC59" s="1557">
        <f>'Pro Forma'!$M63*INDEX('Pro Forma'!$1:$1048576,MATCH('Cash Flow_Monthly'!$A59,'Pro Forma'!$A:$A,0),MATCH('Cash Flow_Monthly'!CC$2,'Pro Forma'!$1:$1,0))/12*IF(CC$3&gt;'Project Summary'!$G$7,0,1)</f>
        <v>0</v>
      </c>
      <c r="CD59" s="1557">
        <f>'Pro Forma'!$M63*INDEX('Pro Forma'!$1:$1048576,MATCH('Cash Flow_Monthly'!$A59,'Pro Forma'!$A:$A,0),MATCH('Cash Flow_Monthly'!CD$2,'Pro Forma'!$1:$1,0))/12*IF(CD$3&gt;'Project Summary'!$G$7,0,1)</f>
        <v>0</v>
      </c>
      <c r="CE59" s="1557">
        <f>'Pro Forma'!$M63*INDEX('Pro Forma'!$1:$1048576,MATCH('Cash Flow_Monthly'!$A59,'Pro Forma'!$A:$A,0),MATCH('Cash Flow_Monthly'!CE$2,'Pro Forma'!$1:$1,0))/12*IF(CE$3&gt;'Project Summary'!$G$7,0,1)</f>
        <v>0</v>
      </c>
      <c r="CF59" s="1557">
        <f>'Pro Forma'!$M63*INDEX('Pro Forma'!$1:$1048576,MATCH('Cash Flow_Monthly'!$A59,'Pro Forma'!$A:$A,0),MATCH('Cash Flow_Monthly'!CF$2,'Pro Forma'!$1:$1,0))/12*IF(CF$3&gt;'Project Summary'!$G$7,0,1)</f>
        <v>0</v>
      </c>
      <c r="CG59" s="1557">
        <f>'Pro Forma'!$M63*INDEX('Pro Forma'!$1:$1048576,MATCH('Cash Flow_Monthly'!$A59,'Pro Forma'!$A:$A,0),MATCH('Cash Flow_Monthly'!CG$2,'Pro Forma'!$1:$1,0))/12*IF(CG$3&gt;'Project Summary'!$G$7,0,1)</f>
        <v>0</v>
      </c>
      <c r="CH59" s="1557">
        <f>'Pro Forma'!$M63*INDEX('Pro Forma'!$1:$1048576,MATCH('Cash Flow_Monthly'!$A59,'Pro Forma'!$A:$A,0),MATCH('Cash Flow_Monthly'!CH$2,'Pro Forma'!$1:$1,0))/12*IF(CH$3&gt;'Project Summary'!$G$7,0,1)</f>
        <v>0</v>
      </c>
      <c r="CI59" s="1557">
        <f>'Pro Forma'!$M63*INDEX('Pro Forma'!$1:$1048576,MATCH('Cash Flow_Monthly'!$A59,'Pro Forma'!$A:$A,0),MATCH('Cash Flow_Monthly'!CI$2,'Pro Forma'!$1:$1,0))/12*IF(CI$3&gt;'Project Summary'!$G$7,0,1)</f>
        <v>0</v>
      </c>
      <c r="CJ59" s="1557">
        <f>'Pro Forma'!$M63*INDEX('Pro Forma'!$1:$1048576,MATCH('Cash Flow_Monthly'!$A59,'Pro Forma'!$A:$A,0),MATCH('Cash Flow_Monthly'!CJ$2,'Pro Forma'!$1:$1,0))/12*IF(CJ$3&gt;'Project Summary'!$G$7,0,1)</f>
        <v>0</v>
      </c>
      <c r="CK59" s="1557">
        <f>'Pro Forma'!$M63*INDEX('Pro Forma'!$1:$1048576,MATCH('Cash Flow_Monthly'!$A59,'Pro Forma'!$A:$A,0),MATCH('Cash Flow_Monthly'!CK$2,'Pro Forma'!$1:$1,0))/12*IF(CK$3&gt;'Project Summary'!$G$7,0,1)</f>
        <v>0</v>
      </c>
      <c r="CL59" s="1557">
        <f>'Pro Forma'!$M63*INDEX('Pro Forma'!$1:$1048576,MATCH('Cash Flow_Monthly'!$A59,'Pro Forma'!$A:$A,0),MATCH('Cash Flow_Monthly'!CL$2,'Pro Forma'!$1:$1,0))/12*IF(CL$3&gt;'Project Summary'!$G$7,0,1)</f>
        <v>0</v>
      </c>
      <c r="CM59" s="1557">
        <f>'Pro Forma'!$M63*INDEX('Pro Forma'!$1:$1048576,MATCH('Cash Flow_Monthly'!$A59,'Pro Forma'!$A:$A,0),MATCH('Cash Flow_Monthly'!CM$2,'Pro Forma'!$1:$1,0))/12*IF(CM$3&gt;'Project Summary'!$G$7,0,1)</f>
        <v>0</v>
      </c>
      <c r="CN59" s="1557">
        <f>'Pro Forma'!$M63*INDEX('Pro Forma'!$1:$1048576,MATCH('Cash Flow_Monthly'!$A59,'Pro Forma'!$A:$A,0),MATCH('Cash Flow_Monthly'!CN$2,'Pro Forma'!$1:$1,0))/12*IF(CN$3&gt;'Project Summary'!$G$7,0,1)</f>
        <v>0</v>
      </c>
      <c r="CO59" s="1557">
        <f>'Pro Forma'!$M63*INDEX('Pro Forma'!$1:$1048576,MATCH('Cash Flow_Monthly'!$A59,'Pro Forma'!$A:$A,0),MATCH('Cash Flow_Monthly'!CO$2,'Pro Forma'!$1:$1,0))/12*IF(CO$3&gt;'Project Summary'!$G$7,0,1)</f>
        <v>0</v>
      </c>
      <c r="CP59" s="1557">
        <f>'Pro Forma'!$M63*INDEX('Pro Forma'!$1:$1048576,MATCH('Cash Flow_Monthly'!$A59,'Pro Forma'!$A:$A,0),MATCH('Cash Flow_Monthly'!CP$2,'Pro Forma'!$1:$1,0))/12*IF(CP$3&gt;'Project Summary'!$G$7,0,1)</f>
        <v>0</v>
      </c>
      <c r="CQ59" s="1557">
        <f>'Pro Forma'!$M63*INDEX('Pro Forma'!$1:$1048576,MATCH('Cash Flow_Monthly'!$A59,'Pro Forma'!$A:$A,0),MATCH('Cash Flow_Monthly'!CQ$2,'Pro Forma'!$1:$1,0))/12*IF(CQ$3&gt;'Project Summary'!$G$7,0,1)</f>
        <v>0</v>
      </c>
      <c r="CR59" s="1557">
        <f>'Pro Forma'!$M63*INDEX('Pro Forma'!$1:$1048576,MATCH('Cash Flow_Monthly'!$A59,'Pro Forma'!$A:$A,0),MATCH('Cash Flow_Monthly'!CR$2,'Pro Forma'!$1:$1,0))/12*IF(CR$3&gt;'Project Summary'!$G$7,0,1)</f>
        <v>0</v>
      </c>
      <c r="CS59" s="1557">
        <f>'Pro Forma'!$M63*INDEX('Pro Forma'!$1:$1048576,MATCH('Cash Flow_Monthly'!$A59,'Pro Forma'!$A:$A,0),MATCH('Cash Flow_Monthly'!CS$2,'Pro Forma'!$1:$1,0))/12*IF(CS$3&gt;'Project Summary'!$G$7,0,1)</f>
        <v>0</v>
      </c>
      <c r="CT59" s="1557">
        <f>'Pro Forma'!$M63*INDEX('Pro Forma'!$1:$1048576,MATCH('Cash Flow_Monthly'!$A59,'Pro Forma'!$A:$A,0),MATCH('Cash Flow_Monthly'!CT$2,'Pro Forma'!$1:$1,0))/12*IF(CT$3&gt;'Project Summary'!$G$7,0,1)</f>
        <v>0</v>
      </c>
      <c r="CU59" s="1557">
        <f>'Pro Forma'!$M63*INDEX('Pro Forma'!$1:$1048576,MATCH('Cash Flow_Monthly'!$A59,'Pro Forma'!$A:$A,0),MATCH('Cash Flow_Monthly'!CU$2,'Pro Forma'!$1:$1,0))/12*IF(CU$3&gt;'Project Summary'!$G$7,0,1)</f>
        <v>0</v>
      </c>
      <c r="CV59" s="1557">
        <f>'Pro Forma'!$M63*INDEX('Pro Forma'!$1:$1048576,MATCH('Cash Flow_Monthly'!$A59,'Pro Forma'!$A:$A,0),MATCH('Cash Flow_Monthly'!CV$2,'Pro Forma'!$1:$1,0))/12*IF(CV$3&gt;'Project Summary'!$G$7,0,1)</f>
        <v>0</v>
      </c>
      <c r="CW59" s="1557">
        <f>'Pro Forma'!$M63*INDEX('Pro Forma'!$1:$1048576,MATCH('Cash Flow_Monthly'!$A59,'Pro Forma'!$A:$A,0),MATCH('Cash Flow_Monthly'!CW$2,'Pro Forma'!$1:$1,0))/12*IF(CW$3&gt;'Project Summary'!$G$7,0,1)</f>
        <v>0</v>
      </c>
      <c r="CX59" s="1557">
        <f>'Pro Forma'!$M63*INDEX('Pro Forma'!$1:$1048576,MATCH('Cash Flow_Monthly'!$A59,'Pro Forma'!$A:$A,0),MATCH('Cash Flow_Monthly'!CX$2,'Pro Forma'!$1:$1,0))/12*IF(CX$3&gt;'Project Summary'!$G$7,0,1)</f>
        <v>0</v>
      </c>
      <c r="CY59" s="1557">
        <f>'Pro Forma'!$M63*INDEX('Pro Forma'!$1:$1048576,MATCH('Cash Flow_Monthly'!$A59,'Pro Forma'!$A:$A,0),MATCH('Cash Flow_Monthly'!CY$2,'Pro Forma'!$1:$1,0))/12*IF(CY$3&gt;'Project Summary'!$G$7,0,1)</f>
        <v>0</v>
      </c>
      <c r="CZ59" s="1557">
        <f>'Pro Forma'!$M63*INDEX('Pro Forma'!$1:$1048576,MATCH('Cash Flow_Monthly'!$A59,'Pro Forma'!$A:$A,0),MATCH('Cash Flow_Monthly'!CZ$2,'Pro Forma'!$1:$1,0))/12*IF(CZ$3&gt;'Project Summary'!$G$7,0,1)</f>
        <v>0</v>
      </c>
      <c r="DA59" s="1557">
        <f>'Pro Forma'!$M63*INDEX('Pro Forma'!$1:$1048576,MATCH('Cash Flow_Monthly'!$A59,'Pro Forma'!$A:$A,0),MATCH('Cash Flow_Monthly'!DA$2,'Pro Forma'!$1:$1,0))/12*IF(DA$3&gt;'Project Summary'!$G$7,0,1)</f>
        <v>0</v>
      </c>
      <c r="DB59" s="1557">
        <f>'Pro Forma'!$M63*INDEX('Pro Forma'!$1:$1048576,MATCH('Cash Flow_Monthly'!$A59,'Pro Forma'!$A:$A,0),MATCH('Cash Flow_Monthly'!DB$2,'Pro Forma'!$1:$1,0))/12*IF(DB$3&gt;'Project Summary'!$G$7,0,1)</f>
        <v>0</v>
      </c>
      <c r="DC59" s="1557">
        <f>'Pro Forma'!$M63*INDEX('Pro Forma'!$1:$1048576,MATCH('Cash Flow_Monthly'!$A59,'Pro Forma'!$A:$A,0),MATCH('Cash Flow_Monthly'!DC$2,'Pro Forma'!$1:$1,0))/12*IF(DC$3&gt;'Project Summary'!$G$7,0,1)</f>
        <v>0</v>
      </c>
      <c r="DD59" s="1557">
        <f>'Pro Forma'!$M63*INDEX('Pro Forma'!$1:$1048576,MATCH('Cash Flow_Monthly'!$A59,'Pro Forma'!$A:$A,0),MATCH('Cash Flow_Monthly'!DD$2,'Pro Forma'!$1:$1,0))/12*IF(DD$3&gt;'Project Summary'!$G$7,0,1)</f>
        <v>0</v>
      </c>
      <c r="DE59" s="1557">
        <f>'Pro Forma'!$M63*INDEX('Pro Forma'!$1:$1048576,MATCH('Cash Flow_Monthly'!$A59,'Pro Forma'!$A:$A,0),MATCH('Cash Flow_Monthly'!DE$2,'Pro Forma'!$1:$1,0))/12*IF(DE$3&gt;'Project Summary'!$G$7,0,1)</f>
        <v>0</v>
      </c>
      <c r="DF59" s="1557">
        <f>'Pro Forma'!$M63*INDEX('Pro Forma'!$1:$1048576,MATCH('Cash Flow_Monthly'!$A59,'Pro Forma'!$A:$A,0),MATCH('Cash Flow_Monthly'!DF$2,'Pro Forma'!$1:$1,0))/12*IF(DF$3&gt;'Project Summary'!$G$7,0,1)</f>
        <v>0</v>
      </c>
      <c r="DG59" s="1557">
        <f>'Pro Forma'!$M63*INDEX('Pro Forma'!$1:$1048576,MATCH('Cash Flow_Monthly'!$A59,'Pro Forma'!$A:$A,0),MATCH('Cash Flow_Monthly'!DG$2,'Pro Forma'!$1:$1,0))/12*IF(DG$3&gt;'Project Summary'!$G$7,0,1)</f>
        <v>0</v>
      </c>
      <c r="DH59" s="1557">
        <f>'Pro Forma'!$M63*INDEX('Pro Forma'!$1:$1048576,MATCH('Cash Flow_Monthly'!$A59,'Pro Forma'!$A:$A,0),MATCH('Cash Flow_Monthly'!DH$2,'Pro Forma'!$1:$1,0))/12*IF(DH$3&gt;'Project Summary'!$G$7,0,1)</f>
        <v>0</v>
      </c>
      <c r="DI59" s="1557">
        <f>'Pro Forma'!$M63*INDEX('Pro Forma'!$1:$1048576,MATCH('Cash Flow_Monthly'!$A59,'Pro Forma'!$A:$A,0),MATCH('Cash Flow_Monthly'!DI$2,'Pro Forma'!$1:$1,0))/12*IF(DI$3&gt;'Project Summary'!$G$7,0,1)</f>
        <v>0</v>
      </c>
      <c r="DJ59" s="1557">
        <f>'Pro Forma'!$M63*INDEX('Pro Forma'!$1:$1048576,MATCH('Cash Flow_Monthly'!$A59,'Pro Forma'!$A:$A,0),MATCH('Cash Flow_Monthly'!DJ$2,'Pro Forma'!$1:$1,0))/12*IF(DJ$3&gt;'Project Summary'!$G$7,0,1)</f>
        <v>0</v>
      </c>
      <c r="DK59" s="1557">
        <f>'Pro Forma'!$M63*INDEX('Pro Forma'!$1:$1048576,MATCH('Cash Flow_Monthly'!$A59,'Pro Forma'!$A:$A,0),MATCH('Cash Flow_Monthly'!DK$2,'Pro Forma'!$1:$1,0))/12*IF(DK$3&gt;'Project Summary'!$G$7,0,1)</f>
        <v>0</v>
      </c>
      <c r="DL59" s="1557">
        <f>'Pro Forma'!$M63*INDEX('Pro Forma'!$1:$1048576,MATCH('Cash Flow_Monthly'!$A59,'Pro Forma'!$A:$A,0),MATCH('Cash Flow_Monthly'!DL$2,'Pro Forma'!$1:$1,0))/12*IF(DL$3&gt;'Project Summary'!$G$7,0,1)</f>
        <v>0</v>
      </c>
      <c r="DM59" s="1557">
        <f>'Pro Forma'!$M63*INDEX('Pro Forma'!$1:$1048576,MATCH('Cash Flow_Monthly'!$A59,'Pro Forma'!$A:$A,0),MATCH('Cash Flow_Monthly'!DM$2,'Pro Forma'!$1:$1,0))/12*IF(DM$3&gt;'Project Summary'!$G$7,0,1)</f>
        <v>0</v>
      </c>
      <c r="DN59" s="1557">
        <f>'Pro Forma'!$M63*INDEX('Pro Forma'!$1:$1048576,MATCH('Cash Flow_Monthly'!$A59,'Pro Forma'!$A:$A,0),MATCH('Cash Flow_Monthly'!DN$2,'Pro Forma'!$1:$1,0))/12*IF(DN$3&gt;'Project Summary'!$G$7,0,1)</f>
        <v>0</v>
      </c>
      <c r="DO59" s="1557">
        <f>'Pro Forma'!$M63*INDEX('Pro Forma'!$1:$1048576,MATCH('Cash Flow_Monthly'!$A59,'Pro Forma'!$A:$A,0),MATCH('Cash Flow_Monthly'!DO$2,'Pro Forma'!$1:$1,0))/12*IF(DO$3&gt;'Project Summary'!$G$7,0,1)</f>
        <v>0</v>
      </c>
      <c r="DP59" s="1557">
        <f>'Pro Forma'!$M63*INDEX('Pro Forma'!$1:$1048576,MATCH('Cash Flow_Monthly'!$A59,'Pro Forma'!$A:$A,0),MATCH('Cash Flow_Monthly'!DP$2,'Pro Forma'!$1:$1,0))/12*IF(DP$3&gt;'Project Summary'!$G$7,0,1)</f>
        <v>0</v>
      </c>
      <c r="DQ59" s="1557">
        <f>'Pro Forma'!$M63*INDEX('Pro Forma'!$1:$1048576,MATCH('Cash Flow_Monthly'!$A59,'Pro Forma'!$A:$A,0),MATCH('Cash Flow_Monthly'!DQ$2,'Pro Forma'!$1:$1,0))/12*IF(DQ$3&gt;'Project Summary'!$G$7,0,1)</f>
        <v>0</v>
      </c>
      <c r="DR59" s="1557">
        <f>'Pro Forma'!$M63*INDEX('Pro Forma'!$1:$1048576,MATCH('Cash Flow_Monthly'!$A59,'Pro Forma'!$A:$A,0),MATCH('Cash Flow_Monthly'!DR$2,'Pro Forma'!$1:$1,0))/12*IF(DR$3&gt;'Project Summary'!$G$7,0,1)</f>
        <v>0</v>
      </c>
      <c r="DS59" s="1557">
        <f>'Pro Forma'!$M63*INDEX('Pro Forma'!$1:$1048576,MATCH('Cash Flow_Monthly'!$A59,'Pro Forma'!$A:$A,0),MATCH('Cash Flow_Monthly'!DS$2,'Pro Forma'!$1:$1,0))/12*IF(DS$3&gt;'Project Summary'!$G$7,0,1)</f>
        <v>0</v>
      </c>
      <c r="DT59" s="1557">
        <f>'Pro Forma'!$M63*INDEX('Pro Forma'!$1:$1048576,MATCH('Cash Flow_Monthly'!$A59,'Pro Forma'!$A:$A,0),MATCH('Cash Flow_Monthly'!DT$2,'Pro Forma'!$1:$1,0))/12*IF(DT$3&gt;'Project Summary'!$G$7,0,1)</f>
        <v>0</v>
      </c>
      <c r="DU59" s="1561"/>
    </row>
    <row r="60" spans="1:125" s="1562" customFormat="1">
      <c r="A60" s="1560" t="str">
        <f>'Pro Forma'!A64</f>
        <v>"  "</v>
      </c>
      <c r="B60" s="1555"/>
      <c r="C60" s="1555"/>
      <c r="D60" s="1555"/>
      <c r="E60" s="1557">
        <f>'Pro Forma'!$M64*INDEX('Pro Forma'!$1:$1048576,MATCH('Cash Flow_Monthly'!$A60,'Pro Forma'!$A:$A,0),MATCH('Cash Flow_Monthly'!E$2,'Pro Forma'!$1:$1,0))/12*IF(E$3&gt;'Project Summary'!$G$7,0,1)</f>
        <v>0</v>
      </c>
      <c r="F60" s="1557">
        <f>'Pro Forma'!$M64*INDEX('Pro Forma'!$1:$1048576,MATCH('Cash Flow_Monthly'!$A60,'Pro Forma'!$A:$A,0),MATCH('Cash Flow_Monthly'!F$2,'Pro Forma'!$1:$1,0))/12*IF(F$3&gt;'Project Summary'!$G$7,0,1)</f>
        <v>0</v>
      </c>
      <c r="G60" s="1557">
        <f>'Pro Forma'!$M64*INDEX('Pro Forma'!$1:$1048576,MATCH('Cash Flow_Monthly'!$A60,'Pro Forma'!$A:$A,0),MATCH('Cash Flow_Monthly'!G$2,'Pro Forma'!$1:$1,0))/12*IF(G$3&gt;'Project Summary'!$G$7,0,1)</f>
        <v>0</v>
      </c>
      <c r="H60" s="1557">
        <f>'Pro Forma'!$M64*INDEX('Pro Forma'!$1:$1048576,MATCH('Cash Flow_Monthly'!$A60,'Pro Forma'!$A:$A,0),MATCH('Cash Flow_Monthly'!H$2,'Pro Forma'!$1:$1,0))/12*IF(H$3&gt;'Project Summary'!$G$7,0,1)</f>
        <v>0</v>
      </c>
      <c r="I60" s="1557">
        <f>'Pro Forma'!$M64*INDEX('Pro Forma'!$1:$1048576,MATCH('Cash Flow_Monthly'!$A60,'Pro Forma'!$A:$A,0),MATCH('Cash Flow_Monthly'!I$2,'Pro Forma'!$1:$1,0))/12*IF(I$3&gt;'Project Summary'!$G$7,0,1)</f>
        <v>0</v>
      </c>
      <c r="J60" s="1557">
        <f>'Pro Forma'!$M64*INDEX('Pro Forma'!$1:$1048576,MATCH('Cash Flow_Monthly'!$A60,'Pro Forma'!$A:$A,0),MATCH('Cash Flow_Monthly'!J$2,'Pro Forma'!$1:$1,0))/12*IF(J$3&gt;'Project Summary'!$G$7,0,1)</f>
        <v>0</v>
      </c>
      <c r="K60" s="1557">
        <f>'Pro Forma'!$M64*INDEX('Pro Forma'!$1:$1048576,MATCH('Cash Flow_Monthly'!$A60,'Pro Forma'!$A:$A,0),MATCH('Cash Flow_Monthly'!K$2,'Pro Forma'!$1:$1,0))/12*IF(K$3&gt;'Project Summary'!$G$7,0,1)</f>
        <v>0</v>
      </c>
      <c r="L60" s="1557">
        <f>'Pro Forma'!$M64*INDEX('Pro Forma'!$1:$1048576,MATCH('Cash Flow_Monthly'!$A60,'Pro Forma'!$A:$A,0),MATCH('Cash Flow_Monthly'!L$2,'Pro Forma'!$1:$1,0))/12*IF(L$3&gt;'Project Summary'!$G$7,0,1)</f>
        <v>0</v>
      </c>
      <c r="M60" s="1557">
        <f>'Pro Forma'!$M64*INDEX('Pro Forma'!$1:$1048576,MATCH('Cash Flow_Monthly'!$A60,'Pro Forma'!$A:$A,0),MATCH('Cash Flow_Monthly'!M$2,'Pro Forma'!$1:$1,0))/12*IF(M$3&gt;'Project Summary'!$G$7,0,1)</f>
        <v>0</v>
      </c>
      <c r="N60" s="1557">
        <f>'Pro Forma'!$M64*INDEX('Pro Forma'!$1:$1048576,MATCH('Cash Flow_Monthly'!$A60,'Pro Forma'!$A:$A,0),MATCH('Cash Flow_Monthly'!N$2,'Pro Forma'!$1:$1,0))/12*IF(N$3&gt;'Project Summary'!$G$7,0,1)</f>
        <v>0</v>
      </c>
      <c r="O60" s="1557">
        <f>'Pro Forma'!$M64*INDEX('Pro Forma'!$1:$1048576,MATCH('Cash Flow_Monthly'!$A60,'Pro Forma'!$A:$A,0),MATCH('Cash Flow_Monthly'!O$2,'Pro Forma'!$1:$1,0))/12*IF(O$3&gt;'Project Summary'!$G$7,0,1)</f>
        <v>0</v>
      </c>
      <c r="P60" s="1557">
        <f>'Pro Forma'!$M64*INDEX('Pro Forma'!$1:$1048576,MATCH('Cash Flow_Monthly'!$A60,'Pro Forma'!$A:$A,0),MATCH('Cash Flow_Monthly'!P$2,'Pro Forma'!$1:$1,0))/12*IF(P$3&gt;'Project Summary'!$G$7,0,1)</f>
        <v>0</v>
      </c>
      <c r="Q60" s="1557">
        <f>'Pro Forma'!$M64*INDEX('Pro Forma'!$1:$1048576,MATCH('Cash Flow_Monthly'!$A60,'Pro Forma'!$A:$A,0),MATCH('Cash Flow_Monthly'!Q$2,'Pro Forma'!$1:$1,0))/12*IF(Q$3&gt;'Project Summary'!$G$7,0,1)</f>
        <v>0</v>
      </c>
      <c r="R60" s="1557">
        <f>'Pro Forma'!$M64*INDEX('Pro Forma'!$1:$1048576,MATCH('Cash Flow_Monthly'!$A60,'Pro Forma'!$A:$A,0),MATCH('Cash Flow_Monthly'!R$2,'Pro Forma'!$1:$1,0))/12*IF(R$3&gt;'Project Summary'!$G$7,0,1)</f>
        <v>0</v>
      </c>
      <c r="S60" s="1557">
        <f>'Pro Forma'!$M64*INDEX('Pro Forma'!$1:$1048576,MATCH('Cash Flow_Monthly'!$A60,'Pro Forma'!$A:$A,0),MATCH('Cash Flow_Monthly'!S$2,'Pro Forma'!$1:$1,0))/12*IF(S$3&gt;'Project Summary'!$G$7,0,1)</f>
        <v>0</v>
      </c>
      <c r="T60" s="1557">
        <f>'Pro Forma'!$M64*INDEX('Pro Forma'!$1:$1048576,MATCH('Cash Flow_Monthly'!$A60,'Pro Forma'!$A:$A,0),MATCH('Cash Flow_Monthly'!T$2,'Pro Forma'!$1:$1,0))/12*IF(T$3&gt;'Project Summary'!$G$7,0,1)</f>
        <v>0</v>
      </c>
      <c r="U60" s="1557">
        <f>'Pro Forma'!$M64*INDEX('Pro Forma'!$1:$1048576,MATCH('Cash Flow_Monthly'!$A60,'Pro Forma'!$A:$A,0),MATCH('Cash Flow_Monthly'!U$2,'Pro Forma'!$1:$1,0))/12*IF(U$3&gt;'Project Summary'!$G$7,0,1)</f>
        <v>0</v>
      </c>
      <c r="V60" s="1557">
        <f>'Pro Forma'!$M64*INDEX('Pro Forma'!$1:$1048576,MATCH('Cash Flow_Monthly'!$A60,'Pro Forma'!$A:$A,0),MATCH('Cash Flow_Monthly'!V$2,'Pro Forma'!$1:$1,0))/12*IF(V$3&gt;'Project Summary'!$G$7,0,1)</f>
        <v>0</v>
      </c>
      <c r="W60" s="1557">
        <f>'Pro Forma'!$M64*INDEX('Pro Forma'!$1:$1048576,MATCH('Cash Flow_Monthly'!$A60,'Pro Forma'!$A:$A,0),MATCH('Cash Flow_Monthly'!W$2,'Pro Forma'!$1:$1,0))/12*IF(W$3&gt;'Project Summary'!$G$7,0,1)</f>
        <v>0</v>
      </c>
      <c r="X60" s="1557">
        <f>'Pro Forma'!$M64*INDEX('Pro Forma'!$1:$1048576,MATCH('Cash Flow_Monthly'!$A60,'Pro Forma'!$A:$A,0),MATCH('Cash Flow_Monthly'!X$2,'Pro Forma'!$1:$1,0))/12*IF(X$3&gt;'Project Summary'!$G$7,0,1)</f>
        <v>0</v>
      </c>
      <c r="Y60" s="1557">
        <f>'Pro Forma'!$M64*INDEX('Pro Forma'!$1:$1048576,MATCH('Cash Flow_Monthly'!$A60,'Pro Forma'!$A:$A,0),MATCH('Cash Flow_Monthly'!Y$2,'Pro Forma'!$1:$1,0))/12*IF(Y$3&gt;'Project Summary'!$G$7,0,1)</f>
        <v>0</v>
      </c>
      <c r="Z60" s="1557">
        <f>'Pro Forma'!$M64*INDEX('Pro Forma'!$1:$1048576,MATCH('Cash Flow_Monthly'!$A60,'Pro Forma'!$A:$A,0),MATCH('Cash Flow_Monthly'!Z$2,'Pro Forma'!$1:$1,0))/12*IF(Z$3&gt;'Project Summary'!$G$7,0,1)</f>
        <v>0</v>
      </c>
      <c r="AA60" s="1557">
        <f>'Pro Forma'!$M64*INDEX('Pro Forma'!$1:$1048576,MATCH('Cash Flow_Monthly'!$A60,'Pro Forma'!$A:$A,0),MATCH('Cash Flow_Monthly'!AA$2,'Pro Forma'!$1:$1,0))/12*IF(AA$3&gt;'Project Summary'!$G$7,0,1)</f>
        <v>0</v>
      </c>
      <c r="AB60" s="1557">
        <f>'Pro Forma'!$M64*INDEX('Pro Forma'!$1:$1048576,MATCH('Cash Flow_Monthly'!$A60,'Pro Forma'!$A:$A,0),MATCH('Cash Flow_Monthly'!AB$2,'Pro Forma'!$1:$1,0))/12*IF(AB$3&gt;'Project Summary'!$G$7,0,1)</f>
        <v>0</v>
      </c>
      <c r="AC60" s="1557">
        <f>'Pro Forma'!$M64*INDEX('Pro Forma'!$1:$1048576,MATCH('Cash Flow_Monthly'!$A60,'Pro Forma'!$A:$A,0),MATCH('Cash Flow_Monthly'!AC$2,'Pro Forma'!$1:$1,0))/12*IF(AC$3&gt;'Project Summary'!$G$7,0,1)</f>
        <v>0</v>
      </c>
      <c r="AD60" s="1557">
        <f>'Pro Forma'!$M64*INDEX('Pro Forma'!$1:$1048576,MATCH('Cash Flow_Monthly'!$A60,'Pro Forma'!$A:$A,0),MATCH('Cash Flow_Monthly'!AD$2,'Pro Forma'!$1:$1,0))/12*IF(AD$3&gt;'Project Summary'!$G$7,0,1)</f>
        <v>0</v>
      </c>
      <c r="AE60" s="1557">
        <f>'Pro Forma'!$M64*INDEX('Pro Forma'!$1:$1048576,MATCH('Cash Flow_Monthly'!$A60,'Pro Forma'!$A:$A,0),MATCH('Cash Flow_Monthly'!AE$2,'Pro Forma'!$1:$1,0))/12*IF(AE$3&gt;'Project Summary'!$G$7,0,1)</f>
        <v>0</v>
      </c>
      <c r="AF60" s="1557">
        <f>'Pro Forma'!$M64*INDEX('Pro Forma'!$1:$1048576,MATCH('Cash Flow_Monthly'!$A60,'Pro Forma'!$A:$A,0),MATCH('Cash Flow_Monthly'!AF$2,'Pro Forma'!$1:$1,0))/12*IF(AF$3&gt;'Project Summary'!$G$7,0,1)</f>
        <v>0</v>
      </c>
      <c r="AG60" s="1557">
        <f>'Pro Forma'!$M64*INDEX('Pro Forma'!$1:$1048576,MATCH('Cash Flow_Monthly'!$A60,'Pro Forma'!$A:$A,0),MATCH('Cash Flow_Monthly'!AG$2,'Pro Forma'!$1:$1,0))/12*IF(AG$3&gt;'Project Summary'!$G$7,0,1)</f>
        <v>0</v>
      </c>
      <c r="AH60" s="1557">
        <f>'Pro Forma'!$M64*INDEX('Pro Forma'!$1:$1048576,MATCH('Cash Flow_Monthly'!$A60,'Pro Forma'!$A:$A,0),MATCH('Cash Flow_Monthly'!AH$2,'Pro Forma'!$1:$1,0))/12*IF(AH$3&gt;'Project Summary'!$G$7,0,1)</f>
        <v>0</v>
      </c>
      <c r="AI60" s="1557">
        <f>'Pro Forma'!$M64*INDEX('Pro Forma'!$1:$1048576,MATCH('Cash Flow_Monthly'!$A60,'Pro Forma'!$A:$A,0),MATCH('Cash Flow_Monthly'!AI$2,'Pro Forma'!$1:$1,0))/12*IF(AI$3&gt;'Project Summary'!$G$7,0,1)</f>
        <v>0</v>
      </c>
      <c r="AJ60" s="1557">
        <f>'Pro Forma'!$M64*INDEX('Pro Forma'!$1:$1048576,MATCH('Cash Flow_Monthly'!$A60,'Pro Forma'!$A:$A,0),MATCH('Cash Flow_Monthly'!AJ$2,'Pro Forma'!$1:$1,0))/12*IF(AJ$3&gt;'Project Summary'!$G$7,0,1)</f>
        <v>0</v>
      </c>
      <c r="AK60" s="1557">
        <f>'Pro Forma'!$M64*INDEX('Pro Forma'!$1:$1048576,MATCH('Cash Flow_Monthly'!$A60,'Pro Forma'!$A:$A,0),MATCH('Cash Flow_Monthly'!AK$2,'Pro Forma'!$1:$1,0))/12*IF(AK$3&gt;'Project Summary'!$G$7,0,1)</f>
        <v>0</v>
      </c>
      <c r="AL60" s="1557">
        <f>'Pro Forma'!$M64*INDEX('Pro Forma'!$1:$1048576,MATCH('Cash Flow_Monthly'!$A60,'Pro Forma'!$A:$A,0),MATCH('Cash Flow_Monthly'!AL$2,'Pro Forma'!$1:$1,0))/12*IF(AL$3&gt;'Project Summary'!$G$7,0,1)</f>
        <v>0</v>
      </c>
      <c r="AM60" s="1557">
        <f>'Pro Forma'!$M64*INDEX('Pro Forma'!$1:$1048576,MATCH('Cash Flow_Monthly'!$A60,'Pro Forma'!$A:$A,0),MATCH('Cash Flow_Monthly'!AM$2,'Pro Forma'!$1:$1,0))/12*IF(AM$3&gt;'Project Summary'!$G$7,0,1)</f>
        <v>0</v>
      </c>
      <c r="AN60" s="1557">
        <f>'Pro Forma'!$M64*INDEX('Pro Forma'!$1:$1048576,MATCH('Cash Flow_Monthly'!$A60,'Pro Forma'!$A:$A,0),MATCH('Cash Flow_Monthly'!AN$2,'Pro Forma'!$1:$1,0))/12*IF(AN$3&gt;'Project Summary'!$G$7,0,1)</f>
        <v>0</v>
      </c>
      <c r="AO60" s="1557">
        <f>'Pro Forma'!$M64*INDEX('Pro Forma'!$1:$1048576,MATCH('Cash Flow_Monthly'!$A60,'Pro Forma'!$A:$A,0),MATCH('Cash Flow_Monthly'!AO$2,'Pro Forma'!$1:$1,0))/12*IF(AO$3&gt;'Project Summary'!$G$7,0,1)</f>
        <v>0</v>
      </c>
      <c r="AP60" s="1557">
        <f>'Pro Forma'!$M64*INDEX('Pro Forma'!$1:$1048576,MATCH('Cash Flow_Monthly'!$A60,'Pro Forma'!$A:$A,0),MATCH('Cash Flow_Monthly'!AP$2,'Pro Forma'!$1:$1,0))/12*IF(AP$3&gt;'Project Summary'!$G$7,0,1)</f>
        <v>0</v>
      </c>
      <c r="AQ60" s="1557">
        <f>'Pro Forma'!$M64*INDEX('Pro Forma'!$1:$1048576,MATCH('Cash Flow_Monthly'!$A60,'Pro Forma'!$A:$A,0),MATCH('Cash Flow_Monthly'!AQ$2,'Pro Forma'!$1:$1,0))/12*IF(AQ$3&gt;'Project Summary'!$G$7,0,1)</f>
        <v>0</v>
      </c>
      <c r="AR60" s="1557">
        <f>'Pro Forma'!$M64*INDEX('Pro Forma'!$1:$1048576,MATCH('Cash Flow_Monthly'!$A60,'Pro Forma'!$A:$A,0),MATCH('Cash Flow_Monthly'!AR$2,'Pro Forma'!$1:$1,0))/12*IF(AR$3&gt;'Project Summary'!$G$7,0,1)</f>
        <v>0</v>
      </c>
      <c r="AS60" s="1557">
        <f>'Pro Forma'!$M64*INDEX('Pro Forma'!$1:$1048576,MATCH('Cash Flow_Monthly'!$A60,'Pro Forma'!$A:$A,0),MATCH('Cash Flow_Monthly'!AS$2,'Pro Forma'!$1:$1,0))/12*IF(AS$3&gt;'Project Summary'!$G$7,0,1)</f>
        <v>0</v>
      </c>
      <c r="AT60" s="1557">
        <f>'Pro Forma'!$M64*INDEX('Pro Forma'!$1:$1048576,MATCH('Cash Flow_Monthly'!$A60,'Pro Forma'!$A:$A,0),MATCH('Cash Flow_Monthly'!AT$2,'Pro Forma'!$1:$1,0))/12*IF(AT$3&gt;'Project Summary'!$G$7,0,1)</f>
        <v>0</v>
      </c>
      <c r="AU60" s="1557">
        <f>'Pro Forma'!$M64*INDEX('Pro Forma'!$1:$1048576,MATCH('Cash Flow_Monthly'!$A60,'Pro Forma'!$A:$A,0),MATCH('Cash Flow_Monthly'!AU$2,'Pro Forma'!$1:$1,0))/12*IF(AU$3&gt;'Project Summary'!$G$7,0,1)</f>
        <v>0</v>
      </c>
      <c r="AV60" s="1557">
        <f>'Pro Forma'!$M64*INDEX('Pro Forma'!$1:$1048576,MATCH('Cash Flow_Monthly'!$A60,'Pro Forma'!$A:$A,0),MATCH('Cash Flow_Monthly'!AV$2,'Pro Forma'!$1:$1,0))/12*IF(AV$3&gt;'Project Summary'!$G$7,0,1)</f>
        <v>0</v>
      </c>
      <c r="AW60" s="1557">
        <f>'Pro Forma'!$M64*INDEX('Pro Forma'!$1:$1048576,MATCH('Cash Flow_Monthly'!$A60,'Pro Forma'!$A:$A,0),MATCH('Cash Flow_Monthly'!AW$2,'Pro Forma'!$1:$1,0))/12*IF(AW$3&gt;'Project Summary'!$G$7,0,1)</f>
        <v>0</v>
      </c>
      <c r="AX60" s="1557">
        <f>'Pro Forma'!$M64*INDEX('Pro Forma'!$1:$1048576,MATCH('Cash Flow_Monthly'!$A60,'Pro Forma'!$A:$A,0),MATCH('Cash Flow_Monthly'!AX$2,'Pro Forma'!$1:$1,0))/12*IF(AX$3&gt;'Project Summary'!$G$7,0,1)</f>
        <v>0</v>
      </c>
      <c r="AY60" s="1557">
        <f>'Pro Forma'!$M64*INDEX('Pro Forma'!$1:$1048576,MATCH('Cash Flow_Monthly'!$A60,'Pro Forma'!$A:$A,0),MATCH('Cash Flow_Monthly'!AY$2,'Pro Forma'!$1:$1,0))/12*IF(AY$3&gt;'Project Summary'!$G$7,0,1)</f>
        <v>0</v>
      </c>
      <c r="AZ60" s="1557">
        <f>'Pro Forma'!$M64*INDEX('Pro Forma'!$1:$1048576,MATCH('Cash Flow_Monthly'!$A60,'Pro Forma'!$A:$A,0),MATCH('Cash Flow_Monthly'!AZ$2,'Pro Forma'!$1:$1,0))/12*IF(AZ$3&gt;'Project Summary'!$G$7,0,1)</f>
        <v>0</v>
      </c>
      <c r="BA60" s="1557">
        <f>'Pro Forma'!$M64*INDEX('Pro Forma'!$1:$1048576,MATCH('Cash Flow_Monthly'!$A60,'Pro Forma'!$A:$A,0),MATCH('Cash Flow_Monthly'!BA$2,'Pro Forma'!$1:$1,0))/12*IF(BA$3&gt;'Project Summary'!$G$7,0,1)</f>
        <v>0</v>
      </c>
      <c r="BB60" s="1557">
        <f>'Pro Forma'!$M64*INDEX('Pro Forma'!$1:$1048576,MATCH('Cash Flow_Monthly'!$A60,'Pro Forma'!$A:$A,0),MATCH('Cash Flow_Monthly'!BB$2,'Pro Forma'!$1:$1,0))/12*IF(BB$3&gt;'Project Summary'!$G$7,0,1)</f>
        <v>0</v>
      </c>
      <c r="BC60" s="1557">
        <f>'Pro Forma'!$M64*INDEX('Pro Forma'!$1:$1048576,MATCH('Cash Flow_Monthly'!$A60,'Pro Forma'!$A:$A,0),MATCH('Cash Flow_Monthly'!BC$2,'Pro Forma'!$1:$1,0))/12*IF(BC$3&gt;'Project Summary'!$G$7,0,1)</f>
        <v>0</v>
      </c>
      <c r="BD60" s="1557">
        <f>'Pro Forma'!$M64*INDEX('Pro Forma'!$1:$1048576,MATCH('Cash Flow_Monthly'!$A60,'Pro Forma'!$A:$A,0),MATCH('Cash Flow_Monthly'!BD$2,'Pro Forma'!$1:$1,0))/12*IF(BD$3&gt;'Project Summary'!$G$7,0,1)</f>
        <v>0</v>
      </c>
      <c r="BE60" s="1557">
        <f>'Pro Forma'!$M64*INDEX('Pro Forma'!$1:$1048576,MATCH('Cash Flow_Monthly'!$A60,'Pro Forma'!$A:$A,0),MATCH('Cash Flow_Monthly'!BE$2,'Pro Forma'!$1:$1,0))/12*IF(BE$3&gt;'Project Summary'!$G$7,0,1)</f>
        <v>0</v>
      </c>
      <c r="BF60" s="1557">
        <f>'Pro Forma'!$M64*INDEX('Pro Forma'!$1:$1048576,MATCH('Cash Flow_Monthly'!$A60,'Pro Forma'!$A:$A,0),MATCH('Cash Flow_Monthly'!BF$2,'Pro Forma'!$1:$1,0))/12*IF(BF$3&gt;'Project Summary'!$G$7,0,1)</f>
        <v>0</v>
      </c>
      <c r="BG60" s="1557">
        <f>'Pro Forma'!$M64*INDEX('Pro Forma'!$1:$1048576,MATCH('Cash Flow_Monthly'!$A60,'Pro Forma'!$A:$A,0),MATCH('Cash Flow_Monthly'!BG$2,'Pro Forma'!$1:$1,0))/12*IF(BG$3&gt;'Project Summary'!$G$7,0,1)</f>
        <v>0</v>
      </c>
      <c r="BH60" s="1557">
        <f>'Pro Forma'!$M64*INDEX('Pro Forma'!$1:$1048576,MATCH('Cash Flow_Monthly'!$A60,'Pro Forma'!$A:$A,0),MATCH('Cash Flow_Monthly'!BH$2,'Pro Forma'!$1:$1,0))/12*IF(BH$3&gt;'Project Summary'!$G$7,0,1)</f>
        <v>0</v>
      </c>
      <c r="BI60" s="1557">
        <f>'Pro Forma'!$M64*INDEX('Pro Forma'!$1:$1048576,MATCH('Cash Flow_Monthly'!$A60,'Pro Forma'!$A:$A,0),MATCH('Cash Flow_Monthly'!BI$2,'Pro Forma'!$1:$1,0))/12*IF(BI$3&gt;'Project Summary'!$G$7,0,1)</f>
        <v>0</v>
      </c>
      <c r="BJ60" s="1557">
        <f>'Pro Forma'!$M64*INDEX('Pro Forma'!$1:$1048576,MATCH('Cash Flow_Monthly'!$A60,'Pro Forma'!$A:$A,0),MATCH('Cash Flow_Monthly'!BJ$2,'Pro Forma'!$1:$1,0))/12*IF(BJ$3&gt;'Project Summary'!$G$7,0,1)</f>
        <v>0</v>
      </c>
      <c r="BK60" s="1557">
        <f>'Pro Forma'!$M64*INDEX('Pro Forma'!$1:$1048576,MATCH('Cash Flow_Monthly'!$A60,'Pro Forma'!$A:$A,0),MATCH('Cash Flow_Monthly'!BK$2,'Pro Forma'!$1:$1,0))/12*IF(BK$3&gt;'Project Summary'!$G$7,0,1)</f>
        <v>0</v>
      </c>
      <c r="BL60" s="1557">
        <f>'Pro Forma'!$M64*INDEX('Pro Forma'!$1:$1048576,MATCH('Cash Flow_Monthly'!$A60,'Pro Forma'!$A:$A,0),MATCH('Cash Flow_Monthly'!BL$2,'Pro Forma'!$1:$1,0))/12*IF(BL$3&gt;'Project Summary'!$G$7,0,1)</f>
        <v>0</v>
      </c>
      <c r="BM60" s="1557">
        <f>'Pro Forma'!$M64*INDEX('Pro Forma'!$1:$1048576,MATCH('Cash Flow_Monthly'!$A60,'Pro Forma'!$A:$A,0),MATCH('Cash Flow_Monthly'!BM$2,'Pro Forma'!$1:$1,0))/12*IF(BM$3&gt;'Project Summary'!$G$7,0,1)</f>
        <v>0</v>
      </c>
      <c r="BN60" s="1557">
        <f>'Pro Forma'!$M64*INDEX('Pro Forma'!$1:$1048576,MATCH('Cash Flow_Monthly'!$A60,'Pro Forma'!$A:$A,0),MATCH('Cash Flow_Monthly'!BN$2,'Pro Forma'!$1:$1,0))/12*IF(BN$3&gt;'Project Summary'!$G$7,0,1)</f>
        <v>0</v>
      </c>
      <c r="BO60" s="1557">
        <f>'Pro Forma'!$M64*INDEX('Pro Forma'!$1:$1048576,MATCH('Cash Flow_Monthly'!$A60,'Pro Forma'!$A:$A,0),MATCH('Cash Flow_Monthly'!BO$2,'Pro Forma'!$1:$1,0))/12*IF(BO$3&gt;'Project Summary'!$G$7,0,1)</f>
        <v>0</v>
      </c>
      <c r="BP60" s="1557">
        <f>'Pro Forma'!$M64*INDEX('Pro Forma'!$1:$1048576,MATCH('Cash Flow_Monthly'!$A60,'Pro Forma'!$A:$A,0),MATCH('Cash Flow_Monthly'!BP$2,'Pro Forma'!$1:$1,0))/12*IF(BP$3&gt;'Project Summary'!$G$7,0,1)</f>
        <v>0</v>
      </c>
      <c r="BQ60" s="1557">
        <f>'Pro Forma'!$M64*INDEX('Pro Forma'!$1:$1048576,MATCH('Cash Flow_Monthly'!$A60,'Pro Forma'!$A:$A,0),MATCH('Cash Flow_Monthly'!BQ$2,'Pro Forma'!$1:$1,0))/12*IF(BQ$3&gt;'Project Summary'!$G$7,0,1)</f>
        <v>0</v>
      </c>
      <c r="BR60" s="1557">
        <f>'Pro Forma'!$M64*INDEX('Pro Forma'!$1:$1048576,MATCH('Cash Flow_Monthly'!$A60,'Pro Forma'!$A:$A,0),MATCH('Cash Flow_Monthly'!BR$2,'Pro Forma'!$1:$1,0))/12*IF(BR$3&gt;'Project Summary'!$G$7,0,1)</f>
        <v>0</v>
      </c>
      <c r="BS60" s="1557">
        <f>'Pro Forma'!$M64*INDEX('Pro Forma'!$1:$1048576,MATCH('Cash Flow_Monthly'!$A60,'Pro Forma'!$A:$A,0),MATCH('Cash Flow_Monthly'!BS$2,'Pro Forma'!$1:$1,0))/12*IF(BS$3&gt;'Project Summary'!$G$7,0,1)</f>
        <v>0</v>
      </c>
      <c r="BT60" s="1557">
        <f>'Pro Forma'!$M64*INDEX('Pro Forma'!$1:$1048576,MATCH('Cash Flow_Monthly'!$A60,'Pro Forma'!$A:$A,0),MATCH('Cash Flow_Monthly'!BT$2,'Pro Forma'!$1:$1,0))/12*IF(BT$3&gt;'Project Summary'!$G$7,0,1)</f>
        <v>0</v>
      </c>
      <c r="BU60" s="1557">
        <f>'Pro Forma'!$M64*INDEX('Pro Forma'!$1:$1048576,MATCH('Cash Flow_Monthly'!$A60,'Pro Forma'!$A:$A,0),MATCH('Cash Flow_Monthly'!BU$2,'Pro Forma'!$1:$1,0))/12*IF(BU$3&gt;'Project Summary'!$G$7,0,1)</f>
        <v>0</v>
      </c>
      <c r="BV60" s="1557">
        <f>'Pro Forma'!$M64*INDEX('Pro Forma'!$1:$1048576,MATCH('Cash Flow_Monthly'!$A60,'Pro Forma'!$A:$A,0),MATCH('Cash Flow_Monthly'!BV$2,'Pro Forma'!$1:$1,0))/12*IF(BV$3&gt;'Project Summary'!$G$7,0,1)</f>
        <v>0</v>
      </c>
      <c r="BW60" s="1557">
        <f>'Pro Forma'!$M64*INDEX('Pro Forma'!$1:$1048576,MATCH('Cash Flow_Monthly'!$A60,'Pro Forma'!$A:$A,0),MATCH('Cash Flow_Monthly'!BW$2,'Pro Forma'!$1:$1,0))/12*IF(BW$3&gt;'Project Summary'!$G$7,0,1)</f>
        <v>0</v>
      </c>
      <c r="BX60" s="1557">
        <f>'Pro Forma'!$M64*INDEX('Pro Forma'!$1:$1048576,MATCH('Cash Flow_Monthly'!$A60,'Pro Forma'!$A:$A,0),MATCH('Cash Flow_Monthly'!BX$2,'Pro Forma'!$1:$1,0))/12*IF(BX$3&gt;'Project Summary'!$G$7,0,1)</f>
        <v>0</v>
      </c>
      <c r="BY60" s="1557">
        <f>'Pro Forma'!$M64*INDEX('Pro Forma'!$1:$1048576,MATCH('Cash Flow_Monthly'!$A60,'Pro Forma'!$A:$A,0),MATCH('Cash Flow_Monthly'!BY$2,'Pro Forma'!$1:$1,0))/12*IF(BY$3&gt;'Project Summary'!$G$7,0,1)</f>
        <v>0</v>
      </c>
      <c r="BZ60" s="1557">
        <f>'Pro Forma'!$M64*INDEX('Pro Forma'!$1:$1048576,MATCH('Cash Flow_Monthly'!$A60,'Pro Forma'!$A:$A,0),MATCH('Cash Flow_Monthly'!BZ$2,'Pro Forma'!$1:$1,0))/12*IF(BZ$3&gt;'Project Summary'!$G$7,0,1)</f>
        <v>0</v>
      </c>
      <c r="CA60" s="1557">
        <f>'Pro Forma'!$M64*INDEX('Pro Forma'!$1:$1048576,MATCH('Cash Flow_Monthly'!$A60,'Pro Forma'!$A:$A,0),MATCH('Cash Flow_Monthly'!CA$2,'Pro Forma'!$1:$1,0))/12*IF(CA$3&gt;'Project Summary'!$G$7,0,1)</f>
        <v>0</v>
      </c>
      <c r="CB60" s="1557">
        <f>'Pro Forma'!$M64*INDEX('Pro Forma'!$1:$1048576,MATCH('Cash Flow_Monthly'!$A60,'Pro Forma'!$A:$A,0),MATCH('Cash Flow_Monthly'!CB$2,'Pro Forma'!$1:$1,0))/12*IF(CB$3&gt;'Project Summary'!$G$7,0,1)</f>
        <v>0</v>
      </c>
      <c r="CC60" s="1557">
        <f>'Pro Forma'!$M64*INDEX('Pro Forma'!$1:$1048576,MATCH('Cash Flow_Monthly'!$A60,'Pro Forma'!$A:$A,0),MATCH('Cash Flow_Monthly'!CC$2,'Pro Forma'!$1:$1,0))/12*IF(CC$3&gt;'Project Summary'!$G$7,0,1)</f>
        <v>0</v>
      </c>
      <c r="CD60" s="1557">
        <f>'Pro Forma'!$M64*INDEX('Pro Forma'!$1:$1048576,MATCH('Cash Flow_Monthly'!$A60,'Pro Forma'!$A:$A,0),MATCH('Cash Flow_Monthly'!CD$2,'Pro Forma'!$1:$1,0))/12*IF(CD$3&gt;'Project Summary'!$G$7,0,1)</f>
        <v>0</v>
      </c>
      <c r="CE60" s="1557">
        <f>'Pro Forma'!$M64*INDEX('Pro Forma'!$1:$1048576,MATCH('Cash Flow_Monthly'!$A60,'Pro Forma'!$A:$A,0),MATCH('Cash Flow_Monthly'!CE$2,'Pro Forma'!$1:$1,0))/12*IF(CE$3&gt;'Project Summary'!$G$7,0,1)</f>
        <v>0</v>
      </c>
      <c r="CF60" s="1557">
        <f>'Pro Forma'!$M64*INDEX('Pro Forma'!$1:$1048576,MATCH('Cash Flow_Monthly'!$A60,'Pro Forma'!$A:$A,0),MATCH('Cash Flow_Monthly'!CF$2,'Pro Forma'!$1:$1,0))/12*IF(CF$3&gt;'Project Summary'!$G$7,0,1)</f>
        <v>0</v>
      </c>
      <c r="CG60" s="1557">
        <f>'Pro Forma'!$M64*INDEX('Pro Forma'!$1:$1048576,MATCH('Cash Flow_Monthly'!$A60,'Pro Forma'!$A:$A,0),MATCH('Cash Flow_Monthly'!CG$2,'Pro Forma'!$1:$1,0))/12*IF(CG$3&gt;'Project Summary'!$G$7,0,1)</f>
        <v>0</v>
      </c>
      <c r="CH60" s="1557">
        <f>'Pro Forma'!$M64*INDEX('Pro Forma'!$1:$1048576,MATCH('Cash Flow_Monthly'!$A60,'Pro Forma'!$A:$A,0),MATCH('Cash Flow_Monthly'!CH$2,'Pro Forma'!$1:$1,0))/12*IF(CH$3&gt;'Project Summary'!$G$7,0,1)</f>
        <v>0</v>
      </c>
      <c r="CI60" s="1557">
        <f>'Pro Forma'!$M64*INDEX('Pro Forma'!$1:$1048576,MATCH('Cash Flow_Monthly'!$A60,'Pro Forma'!$A:$A,0),MATCH('Cash Flow_Monthly'!CI$2,'Pro Forma'!$1:$1,0))/12*IF(CI$3&gt;'Project Summary'!$G$7,0,1)</f>
        <v>0</v>
      </c>
      <c r="CJ60" s="1557">
        <f>'Pro Forma'!$M64*INDEX('Pro Forma'!$1:$1048576,MATCH('Cash Flow_Monthly'!$A60,'Pro Forma'!$A:$A,0),MATCH('Cash Flow_Monthly'!CJ$2,'Pro Forma'!$1:$1,0))/12*IF(CJ$3&gt;'Project Summary'!$G$7,0,1)</f>
        <v>0</v>
      </c>
      <c r="CK60" s="1557">
        <f>'Pro Forma'!$M64*INDEX('Pro Forma'!$1:$1048576,MATCH('Cash Flow_Monthly'!$A60,'Pro Forma'!$A:$A,0),MATCH('Cash Flow_Monthly'!CK$2,'Pro Forma'!$1:$1,0))/12*IF(CK$3&gt;'Project Summary'!$G$7,0,1)</f>
        <v>0</v>
      </c>
      <c r="CL60" s="1557">
        <f>'Pro Forma'!$M64*INDEX('Pro Forma'!$1:$1048576,MATCH('Cash Flow_Monthly'!$A60,'Pro Forma'!$A:$A,0),MATCH('Cash Flow_Monthly'!CL$2,'Pro Forma'!$1:$1,0))/12*IF(CL$3&gt;'Project Summary'!$G$7,0,1)</f>
        <v>0</v>
      </c>
      <c r="CM60" s="1557">
        <f>'Pro Forma'!$M64*INDEX('Pro Forma'!$1:$1048576,MATCH('Cash Flow_Monthly'!$A60,'Pro Forma'!$A:$A,0),MATCH('Cash Flow_Monthly'!CM$2,'Pro Forma'!$1:$1,0))/12*IF(CM$3&gt;'Project Summary'!$G$7,0,1)</f>
        <v>0</v>
      </c>
      <c r="CN60" s="1557">
        <f>'Pro Forma'!$M64*INDEX('Pro Forma'!$1:$1048576,MATCH('Cash Flow_Monthly'!$A60,'Pro Forma'!$A:$A,0),MATCH('Cash Flow_Monthly'!CN$2,'Pro Forma'!$1:$1,0))/12*IF(CN$3&gt;'Project Summary'!$G$7,0,1)</f>
        <v>0</v>
      </c>
      <c r="CO60" s="1557">
        <f>'Pro Forma'!$M64*INDEX('Pro Forma'!$1:$1048576,MATCH('Cash Flow_Monthly'!$A60,'Pro Forma'!$A:$A,0),MATCH('Cash Flow_Monthly'!CO$2,'Pro Forma'!$1:$1,0))/12*IF(CO$3&gt;'Project Summary'!$G$7,0,1)</f>
        <v>0</v>
      </c>
      <c r="CP60" s="1557">
        <f>'Pro Forma'!$M64*INDEX('Pro Forma'!$1:$1048576,MATCH('Cash Flow_Monthly'!$A60,'Pro Forma'!$A:$A,0),MATCH('Cash Flow_Monthly'!CP$2,'Pro Forma'!$1:$1,0))/12*IF(CP$3&gt;'Project Summary'!$G$7,0,1)</f>
        <v>0</v>
      </c>
      <c r="CQ60" s="1557">
        <f>'Pro Forma'!$M64*INDEX('Pro Forma'!$1:$1048576,MATCH('Cash Flow_Monthly'!$A60,'Pro Forma'!$A:$A,0),MATCH('Cash Flow_Monthly'!CQ$2,'Pro Forma'!$1:$1,0))/12*IF(CQ$3&gt;'Project Summary'!$G$7,0,1)</f>
        <v>0</v>
      </c>
      <c r="CR60" s="1557">
        <f>'Pro Forma'!$M64*INDEX('Pro Forma'!$1:$1048576,MATCH('Cash Flow_Monthly'!$A60,'Pro Forma'!$A:$A,0),MATCH('Cash Flow_Monthly'!CR$2,'Pro Forma'!$1:$1,0))/12*IF(CR$3&gt;'Project Summary'!$G$7,0,1)</f>
        <v>0</v>
      </c>
      <c r="CS60" s="1557">
        <f>'Pro Forma'!$M64*INDEX('Pro Forma'!$1:$1048576,MATCH('Cash Flow_Monthly'!$A60,'Pro Forma'!$A:$A,0),MATCH('Cash Flow_Monthly'!CS$2,'Pro Forma'!$1:$1,0))/12*IF(CS$3&gt;'Project Summary'!$G$7,0,1)</f>
        <v>0</v>
      </c>
      <c r="CT60" s="1557">
        <f>'Pro Forma'!$M64*INDEX('Pro Forma'!$1:$1048576,MATCH('Cash Flow_Monthly'!$A60,'Pro Forma'!$A:$A,0),MATCH('Cash Flow_Monthly'!CT$2,'Pro Forma'!$1:$1,0))/12*IF(CT$3&gt;'Project Summary'!$G$7,0,1)</f>
        <v>0</v>
      </c>
      <c r="CU60" s="1557">
        <f>'Pro Forma'!$M64*INDEX('Pro Forma'!$1:$1048576,MATCH('Cash Flow_Monthly'!$A60,'Pro Forma'!$A:$A,0),MATCH('Cash Flow_Monthly'!CU$2,'Pro Forma'!$1:$1,0))/12*IF(CU$3&gt;'Project Summary'!$G$7,0,1)</f>
        <v>0</v>
      </c>
      <c r="CV60" s="1557">
        <f>'Pro Forma'!$M64*INDEX('Pro Forma'!$1:$1048576,MATCH('Cash Flow_Monthly'!$A60,'Pro Forma'!$A:$A,0),MATCH('Cash Flow_Monthly'!CV$2,'Pro Forma'!$1:$1,0))/12*IF(CV$3&gt;'Project Summary'!$G$7,0,1)</f>
        <v>0</v>
      </c>
      <c r="CW60" s="1557">
        <f>'Pro Forma'!$M64*INDEX('Pro Forma'!$1:$1048576,MATCH('Cash Flow_Monthly'!$A60,'Pro Forma'!$A:$A,0),MATCH('Cash Flow_Monthly'!CW$2,'Pro Forma'!$1:$1,0))/12*IF(CW$3&gt;'Project Summary'!$G$7,0,1)</f>
        <v>0</v>
      </c>
      <c r="CX60" s="1557">
        <f>'Pro Forma'!$M64*INDEX('Pro Forma'!$1:$1048576,MATCH('Cash Flow_Monthly'!$A60,'Pro Forma'!$A:$A,0),MATCH('Cash Flow_Monthly'!CX$2,'Pro Forma'!$1:$1,0))/12*IF(CX$3&gt;'Project Summary'!$G$7,0,1)</f>
        <v>0</v>
      </c>
      <c r="CY60" s="1557">
        <f>'Pro Forma'!$M64*INDEX('Pro Forma'!$1:$1048576,MATCH('Cash Flow_Monthly'!$A60,'Pro Forma'!$A:$A,0),MATCH('Cash Flow_Monthly'!CY$2,'Pro Forma'!$1:$1,0))/12*IF(CY$3&gt;'Project Summary'!$G$7,0,1)</f>
        <v>0</v>
      </c>
      <c r="CZ60" s="1557">
        <f>'Pro Forma'!$M64*INDEX('Pro Forma'!$1:$1048576,MATCH('Cash Flow_Monthly'!$A60,'Pro Forma'!$A:$A,0),MATCH('Cash Flow_Monthly'!CZ$2,'Pro Forma'!$1:$1,0))/12*IF(CZ$3&gt;'Project Summary'!$G$7,0,1)</f>
        <v>0</v>
      </c>
      <c r="DA60" s="1557">
        <f>'Pro Forma'!$M64*INDEX('Pro Forma'!$1:$1048576,MATCH('Cash Flow_Monthly'!$A60,'Pro Forma'!$A:$A,0),MATCH('Cash Flow_Monthly'!DA$2,'Pro Forma'!$1:$1,0))/12*IF(DA$3&gt;'Project Summary'!$G$7,0,1)</f>
        <v>0</v>
      </c>
      <c r="DB60" s="1557">
        <f>'Pro Forma'!$M64*INDEX('Pro Forma'!$1:$1048576,MATCH('Cash Flow_Monthly'!$A60,'Pro Forma'!$A:$A,0),MATCH('Cash Flow_Monthly'!DB$2,'Pro Forma'!$1:$1,0))/12*IF(DB$3&gt;'Project Summary'!$G$7,0,1)</f>
        <v>0</v>
      </c>
      <c r="DC60" s="1557">
        <f>'Pro Forma'!$M64*INDEX('Pro Forma'!$1:$1048576,MATCH('Cash Flow_Monthly'!$A60,'Pro Forma'!$A:$A,0),MATCH('Cash Flow_Monthly'!DC$2,'Pro Forma'!$1:$1,0))/12*IF(DC$3&gt;'Project Summary'!$G$7,0,1)</f>
        <v>0</v>
      </c>
      <c r="DD60" s="1557">
        <f>'Pro Forma'!$M64*INDEX('Pro Forma'!$1:$1048576,MATCH('Cash Flow_Monthly'!$A60,'Pro Forma'!$A:$A,0),MATCH('Cash Flow_Monthly'!DD$2,'Pro Forma'!$1:$1,0))/12*IF(DD$3&gt;'Project Summary'!$G$7,0,1)</f>
        <v>0</v>
      </c>
      <c r="DE60" s="1557">
        <f>'Pro Forma'!$M64*INDEX('Pro Forma'!$1:$1048576,MATCH('Cash Flow_Monthly'!$A60,'Pro Forma'!$A:$A,0),MATCH('Cash Flow_Monthly'!DE$2,'Pro Forma'!$1:$1,0))/12*IF(DE$3&gt;'Project Summary'!$G$7,0,1)</f>
        <v>0</v>
      </c>
      <c r="DF60" s="1557">
        <f>'Pro Forma'!$M64*INDEX('Pro Forma'!$1:$1048576,MATCH('Cash Flow_Monthly'!$A60,'Pro Forma'!$A:$A,0),MATCH('Cash Flow_Monthly'!DF$2,'Pro Forma'!$1:$1,0))/12*IF(DF$3&gt;'Project Summary'!$G$7,0,1)</f>
        <v>0</v>
      </c>
      <c r="DG60" s="1557">
        <f>'Pro Forma'!$M64*INDEX('Pro Forma'!$1:$1048576,MATCH('Cash Flow_Monthly'!$A60,'Pro Forma'!$A:$A,0),MATCH('Cash Flow_Monthly'!DG$2,'Pro Forma'!$1:$1,0))/12*IF(DG$3&gt;'Project Summary'!$G$7,0,1)</f>
        <v>0</v>
      </c>
      <c r="DH60" s="1557">
        <f>'Pro Forma'!$M64*INDEX('Pro Forma'!$1:$1048576,MATCH('Cash Flow_Monthly'!$A60,'Pro Forma'!$A:$A,0),MATCH('Cash Flow_Monthly'!DH$2,'Pro Forma'!$1:$1,0))/12*IF(DH$3&gt;'Project Summary'!$G$7,0,1)</f>
        <v>0</v>
      </c>
      <c r="DI60" s="1557">
        <f>'Pro Forma'!$M64*INDEX('Pro Forma'!$1:$1048576,MATCH('Cash Flow_Monthly'!$A60,'Pro Forma'!$A:$A,0),MATCH('Cash Flow_Monthly'!DI$2,'Pro Forma'!$1:$1,0))/12*IF(DI$3&gt;'Project Summary'!$G$7,0,1)</f>
        <v>0</v>
      </c>
      <c r="DJ60" s="1557">
        <f>'Pro Forma'!$M64*INDEX('Pro Forma'!$1:$1048576,MATCH('Cash Flow_Monthly'!$A60,'Pro Forma'!$A:$A,0),MATCH('Cash Flow_Monthly'!DJ$2,'Pro Forma'!$1:$1,0))/12*IF(DJ$3&gt;'Project Summary'!$G$7,0,1)</f>
        <v>0</v>
      </c>
      <c r="DK60" s="1557">
        <f>'Pro Forma'!$M64*INDEX('Pro Forma'!$1:$1048576,MATCH('Cash Flow_Monthly'!$A60,'Pro Forma'!$A:$A,0),MATCH('Cash Flow_Monthly'!DK$2,'Pro Forma'!$1:$1,0))/12*IF(DK$3&gt;'Project Summary'!$G$7,0,1)</f>
        <v>0</v>
      </c>
      <c r="DL60" s="1557">
        <f>'Pro Forma'!$M64*INDEX('Pro Forma'!$1:$1048576,MATCH('Cash Flow_Monthly'!$A60,'Pro Forma'!$A:$A,0),MATCH('Cash Flow_Monthly'!DL$2,'Pro Forma'!$1:$1,0))/12*IF(DL$3&gt;'Project Summary'!$G$7,0,1)</f>
        <v>0</v>
      </c>
      <c r="DM60" s="1557">
        <f>'Pro Forma'!$M64*INDEX('Pro Forma'!$1:$1048576,MATCH('Cash Flow_Monthly'!$A60,'Pro Forma'!$A:$A,0),MATCH('Cash Flow_Monthly'!DM$2,'Pro Forma'!$1:$1,0))/12*IF(DM$3&gt;'Project Summary'!$G$7,0,1)</f>
        <v>0</v>
      </c>
      <c r="DN60" s="1557">
        <f>'Pro Forma'!$M64*INDEX('Pro Forma'!$1:$1048576,MATCH('Cash Flow_Monthly'!$A60,'Pro Forma'!$A:$A,0),MATCH('Cash Flow_Monthly'!DN$2,'Pro Forma'!$1:$1,0))/12*IF(DN$3&gt;'Project Summary'!$G$7,0,1)</f>
        <v>0</v>
      </c>
      <c r="DO60" s="1557">
        <f>'Pro Forma'!$M64*INDEX('Pro Forma'!$1:$1048576,MATCH('Cash Flow_Monthly'!$A60,'Pro Forma'!$A:$A,0),MATCH('Cash Flow_Monthly'!DO$2,'Pro Forma'!$1:$1,0))/12*IF(DO$3&gt;'Project Summary'!$G$7,0,1)</f>
        <v>0</v>
      </c>
      <c r="DP60" s="1557">
        <f>'Pro Forma'!$M64*INDEX('Pro Forma'!$1:$1048576,MATCH('Cash Flow_Monthly'!$A60,'Pro Forma'!$A:$A,0),MATCH('Cash Flow_Monthly'!DP$2,'Pro Forma'!$1:$1,0))/12*IF(DP$3&gt;'Project Summary'!$G$7,0,1)</f>
        <v>0</v>
      </c>
      <c r="DQ60" s="1557">
        <f>'Pro Forma'!$M64*INDEX('Pro Forma'!$1:$1048576,MATCH('Cash Flow_Monthly'!$A60,'Pro Forma'!$A:$A,0),MATCH('Cash Flow_Monthly'!DQ$2,'Pro Forma'!$1:$1,0))/12*IF(DQ$3&gt;'Project Summary'!$G$7,0,1)</f>
        <v>0</v>
      </c>
      <c r="DR60" s="1557">
        <f>'Pro Forma'!$M64*INDEX('Pro Forma'!$1:$1048576,MATCH('Cash Flow_Monthly'!$A60,'Pro Forma'!$A:$A,0),MATCH('Cash Flow_Monthly'!DR$2,'Pro Forma'!$1:$1,0))/12*IF(DR$3&gt;'Project Summary'!$G$7,0,1)</f>
        <v>0</v>
      </c>
      <c r="DS60" s="1557">
        <f>'Pro Forma'!$M64*INDEX('Pro Forma'!$1:$1048576,MATCH('Cash Flow_Monthly'!$A60,'Pro Forma'!$A:$A,0),MATCH('Cash Flow_Monthly'!DS$2,'Pro Forma'!$1:$1,0))/12*IF(DS$3&gt;'Project Summary'!$G$7,0,1)</f>
        <v>0</v>
      </c>
      <c r="DT60" s="1557">
        <f>'Pro Forma'!$M64*INDEX('Pro Forma'!$1:$1048576,MATCH('Cash Flow_Monthly'!$A60,'Pro Forma'!$A:$A,0),MATCH('Cash Flow_Monthly'!DT$2,'Pro Forma'!$1:$1,0))/12*IF(DT$3&gt;'Project Summary'!$G$7,0,1)</f>
        <v>0</v>
      </c>
      <c r="DU60" s="1561"/>
    </row>
    <row r="61" spans="1:125" s="466" customFormat="1">
      <c r="A61" s="4" t="str">
        <f>'Pro Forma'!A65</f>
        <v>Make Ready</v>
      </c>
      <c r="B61" s="1"/>
      <c r="C61" s="1"/>
      <c r="D61"/>
      <c r="E61" s="587">
        <f>'Pro Forma'!$M65*INDEX('Pro Forma'!$1:$1048576,MATCH('Cash Flow_Monthly'!$A61,'Pro Forma'!$A:$A,0),MATCH('Cash Flow_Monthly'!E$2,'Pro Forma'!$1:$1,0))/12*IF(E$3&gt;'Project Summary'!$G$7,0,1)</f>
        <v>7200</v>
      </c>
      <c r="F61" s="587">
        <f>'Pro Forma'!$M65*INDEX('Pro Forma'!$1:$1048576,MATCH('Cash Flow_Monthly'!$A61,'Pro Forma'!$A:$A,0),MATCH('Cash Flow_Monthly'!F$2,'Pro Forma'!$1:$1,0))/12*IF(F$3&gt;'Project Summary'!$G$7,0,1)</f>
        <v>7200</v>
      </c>
      <c r="G61" s="587">
        <f>'Pro Forma'!$M65*INDEX('Pro Forma'!$1:$1048576,MATCH('Cash Flow_Monthly'!$A61,'Pro Forma'!$A:$A,0),MATCH('Cash Flow_Monthly'!G$2,'Pro Forma'!$1:$1,0))/12*IF(G$3&gt;'Project Summary'!$G$7,0,1)</f>
        <v>7200</v>
      </c>
      <c r="H61" s="587">
        <f>'Pro Forma'!$M65*INDEX('Pro Forma'!$1:$1048576,MATCH('Cash Flow_Monthly'!$A61,'Pro Forma'!$A:$A,0),MATCH('Cash Flow_Monthly'!H$2,'Pro Forma'!$1:$1,0))/12*IF(H$3&gt;'Project Summary'!$G$7,0,1)</f>
        <v>7200</v>
      </c>
      <c r="I61" s="587">
        <f>'Pro Forma'!$M65*INDEX('Pro Forma'!$1:$1048576,MATCH('Cash Flow_Monthly'!$A61,'Pro Forma'!$A:$A,0),MATCH('Cash Flow_Monthly'!I$2,'Pro Forma'!$1:$1,0))/12*IF(I$3&gt;'Project Summary'!$G$7,0,1)</f>
        <v>7200</v>
      </c>
      <c r="J61" s="587">
        <f>'Pro Forma'!$M65*INDEX('Pro Forma'!$1:$1048576,MATCH('Cash Flow_Monthly'!$A61,'Pro Forma'!$A:$A,0),MATCH('Cash Flow_Monthly'!J$2,'Pro Forma'!$1:$1,0))/12*IF(J$3&gt;'Project Summary'!$G$7,0,1)</f>
        <v>7200</v>
      </c>
      <c r="K61" s="587">
        <f>'Pro Forma'!$M65*INDEX('Pro Forma'!$1:$1048576,MATCH('Cash Flow_Monthly'!$A61,'Pro Forma'!$A:$A,0),MATCH('Cash Flow_Monthly'!K$2,'Pro Forma'!$1:$1,0))/12*IF(K$3&gt;'Project Summary'!$G$7,0,1)</f>
        <v>7200</v>
      </c>
      <c r="L61" s="587">
        <f>'Pro Forma'!$M65*INDEX('Pro Forma'!$1:$1048576,MATCH('Cash Flow_Monthly'!$A61,'Pro Forma'!$A:$A,0),MATCH('Cash Flow_Monthly'!L$2,'Pro Forma'!$1:$1,0))/12*IF(L$3&gt;'Project Summary'!$G$7,0,1)</f>
        <v>7200</v>
      </c>
      <c r="M61" s="587">
        <f>'Pro Forma'!$M65*INDEX('Pro Forma'!$1:$1048576,MATCH('Cash Flow_Monthly'!$A61,'Pro Forma'!$A:$A,0),MATCH('Cash Flow_Monthly'!M$2,'Pro Forma'!$1:$1,0))/12*IF(M$3&gt;'Project Summary'!$G$7,0,1)</f>
        <v>7200</v>
      </c>
      <c r="N61" s="587">
        <f>'Pro Forma'!$M65*INDEX('Pro Forma'!$1:$1048576,MATCH('Cash Flow_Monthly'!$A61,'Pro Forma'!$A:$A,0),MATCH('Cash Flow_Monthly'!N$2,'Pro Forma'!$1:$1,0))/12*IF(N$3&gt;'Project Summary'!$G$7,0,1)</f>
        <v>7200</v>
      </c>
      <c r="O61" s="587">
        <f>'Pro Forma'!$M65*INDEX('Pro Forma'!$1:$1048576,MATCH('Cash Flow_Monthly'!$A61,'Pro Forma'!$A:$A,0),MATCH('Cash Flow_Monthly'!O$2,'Pro Forma'!$1:$1,0))/12*IF(O$3&gt;'Project Summary'!$G$7,0,1)</f>
        <v>7200</v>
      </c>
      <c r="P61" s="587">
        <f>'Pro Forma'!$M65*INDEX('Pro Forma'!$1:$1048576,MATCH('Cash Flow_Monthly'!$A61,'Pro Forma'!$A:$A,0),MATCH('Cash Flow_Monthly'!P$2,'Pro Forma'!$1:$1,0))/12*IF(P$3&gt;'Project Summary'!$G$7,0,1)</f>
        <v>7200</v>
      </c>
      <c r="Q61" s="587">
        <f>'Pro Forma'!$M65*INDEX('Pro Forma'!$1:$1048576,MATCH('Cash Flow_Monthly'!$A61,'Pro Forma'!$A:$A,0),MATCH('Cash Flow_Monthly'!Q$2,'Pro Forma'!$1:$1,0))/12*IF(Q$3&gt;'Project Summary'!$G$7,0,1)</f>
        <v>7379.9999999999991</v>
      </c>
      <c r="R61" s="587">
        <f>'Pro Forma'!$M65*INDEX('Pro Forma'!$1:$1048576,MATCH('Cash Flow_Monthly'!$A61,'Pro Forma'!$A:$A,0),MATCH('Cash Flow_Monthly'!R$2,'Pro Forma'!$1:$1,0))/12*IF(R$3&gt;'Project Summary'!$G$7,0,1)</f>
        <v>7379.9999999999991</v>
      </c>
      <c r="S61" s="587">
        <f>'Pro Forma'!$M65*INDEX('Pro Forma'!$1:$1048576,MATCH('Cash Flow_Monthly'!$A61,'Pro Forma'!$A:$A,0),MATCH('Cash Flow_Monthly'!S$2,'Pro Forma'!$1:$1,0))/12*IF(S$3&gt;'Project Summary'!$G$7,0,1)</f>
        <v>7379.9999999999991</v>
      </c>
      <c r="T61" s="587">
        <f>'Pro Forma'!$M65*INDEX('Pro Forma'!$1:$1048576,MATCH('Cash Flow_Monthly'!$A61,'Pro Forma'!$A:$A,0),MATCH('Cash Flow_Monthly'!T$2,'Pro Forma'!$1:$1,0))/12*IF(T$3&gt;'Project Summary'!$G$7,0,1)</f>
        <v>7379.9999999999991</v>
      </c>
      <c r="U61" s="587">
        <f>'Pro Forma'!$M65*INDEX('Pro Forma'!$1:$1048576,MATCH('Cash Flow_Monthly'!$A61,'Pro Forma'!$A:$A,0),MATCH('Cash Flow_Monthly'!U$2,'Pro Forma'!$1:$1,0))/12*IF(U$3&gt;'Project Summary'!$G$7,0,1)</f>
        <v>7379.9999999999991</v>
      </c>
      <c r="V61" s="587">
        <f>'Pro Forma'!$M65*INDEX('Pro Forma'!$1:$1048576,MATCH('Cash Flow_Monthly'!$A61,'Pro Forma'!$A:$A,0),MATCH('Cash Flow_Monthly'!V$2,'Pro Forma'!$1:$1,0))/12*IF(V$3&gt;'Project Summary'!$G$7,0,1)</f>
        <v>7379.9999999999991</v>
      </c>
      <c r="W61" s="587">
        <f>'Pro Forma'!$M65*INDEX('Pro Forma'!$1:$1048576,MATCH('Cash Flow_Monthly'!$A61,'Pro Forma'!$A:$A,0),MATCH('Cash Flow_Monthly'!W$2,'Pro Forma'!$1:$1,0))/12*IF(W$3&gt;'Project Summary'!$G$7,0,1)</f>
        <v>7379.9999999999991</v>
      </c>
      <c r="X61" s="587">
        <f>'Pro Forma'!$M65*INDEX('Pro Forma'!$1:$1048576,MATCH('Cash Flow_Monthly'!$A61,'Pro Forma'!$A:$A,0),MATCH('Cash Flow_Monthly'!X$2,'Pro Forma'!$1:$1,0))/12*IF(X$3&gt;'Project Summary'!$G$7,0,1)</f>
        <v>7379.9999999999991</v>
      </c>
      <c r="Y61" s="587">
        <f>'Pro Forma'!$M65*INDEX('Pro Forma'!$1:$1048576,MATCH('Cash Flow_Monthly'!$A61,'Pro Forma'!$A:$A,0),MATCH('Cash Flow_Monthly'!Y$2,'Pro Forma'!$1:$1,0))/12*IF(Y$3&gt;'Project Summary'!$G$7,0,1)</f>
        <v>7379.9999999999991</v>
      </c>
      <c r="Z61" s="587">
        <f>'Pro Forma'!$M65*INDEX('Pro Forma'!$1:$1048576,MATCH('Cash Flow_Monthly'!$A61,'Pro Forma'!$A:$A,0),MATCH('Cash Flow_Monthly'!Z$2,'Pro Forma'!$1:$1,0))/12*IF(Z$3&gt;'Project Summary'!$G$7,0,1)</f>
        <v>7379.9999999999991</v>
      </c>
      <c r="AA61" s="587">
        <f>'Pro Forma'!$M65*INDEX('Pro Forma'!$1:$1048576,MATCH('Cash Flow_Monthly'!$A61,'Pro Forma'!$A:$A,0),MATCH('Cash Flow_Monthly'!AA$2,'Pro Forma'!$1:$1,0))/12*IF(AA$3&gt;'Project Summary'!$G$7,0,1)</f>
        <v>7379.9999999999991</v>
      </c>
      <c r="AB61" s="587">
        <f>'Pro Forma'!$M65*INDEX('Pro Forma'!$1:$1048576,MATCH('Cash Flow_Monthly'!$A61,'Pro Forma'!$A:$A,0),MATCH('Cash Flow_Monthly'!AB$2,'Pro Forma'!$1:$1,0))/12*IF(AB$3&gt;'Project Summary'!$G$7,0,1)</f>
        <v>7379.9999999999991</v>
      </c>
      <c r="AC61" s="587">
        <f>'Pro Forma'!$M65*INDEX('Pro Forma'!$1:$1048576,MATCH('Cash Flow_Monthly'!$A61,'Pro Forma'!$A:$A,0),MATCH('Cash Flow_Monthly'!AC$2,'Pro Forma'!$1:$1,0))/12*IF(AC$3&gt;'Project Summary'!$G$7,0,1)</f>
        <v>7564.5</v>
      </c>
      <c r="AD61" s="587">
        <f>'Pro Forma'!$M65*INDEX('Pro Forma'!$1:$1048576,MATCH('Cash Flow_Monthly'!$A61,'Pro Forma'!$A:$A,0),MATCH('Cash Flow_Monthly'!AD$2,'Pro Forma'!$1:$1,0))/12*IF(AD$3&gt;'Project Summary'!$G$7,0,1)</f>
        <v>7564.5</v>
      </c>
      <c r="AE61" s="587">
        <f>'Pro Forma'!$M65*INDEX('Pro Forma'!$1:$1048576,MATCH('Cash Flow_Monthly'!$A61,'Pro Forma'!$A:$A,0),MATCH('Cash Flow_Monthly'!AE$2,'Pro Forma'!$1:$1,0))/12*IF(AE$3&gt;'Project Summary'!$G$7,0,1)</f>
        <v>7564.5</v>
      </c>
      <c r="AF61" s="587">
        <f>'Pro Forma'!$M65*INDEX('Pro Forma'!$1:$1048576,MATCH('Cash Flow_Monthly'!$A61,'Pro Forma'!$A:$A,0),MATCH('Cash Flow_Monthly'!AF$2,'Pro Forma'!$1:$1,0))/12*IF(AF$3&gt;'Project Summary'!$G$7,0,1)</f>
        <v>7564.5</v>
      </c>
      <c r="AG61" s="587">
        <f>'Pro Forma'!$M65*INDEX('Pro Forma'!$1:$1048576,MATCH('Cash Flow_Monthly'!$A61,'Pro Forma'!$A:$A,0),MATCH('Cash Flow_Monthly'!AG$2,'Pro Forma'!$1:$1,0))/12*IF(AG$3&gt;'Project Summary'!$G$7,0,1)</f>
        <v>7564.5</v>
      </c>
      <c r="AH61" s="587">
        <f>'Pro Forma'!$M65*INDEX('Pro Forma'!$1:$1048576,MATCH('Cash Flow_Monthly'!$A61,'Pro Forma'!$A:$A,0),MATCH('Cash Flow_Monthly'!AH$2,'Pro Forma'!$1:$1,0))/12*IF(AH$3&gt;'Project Summary'!$G$7,0,1)</f>
        <v>7564.5</v>
      </c>
      <c r="AI61" s="587">
        <f>'Pro Forma'!$M65*INDEX('Pro Forma'!$1:$1048576,MATCH('Cash Flow_Monthly'!$A61,'Pro Forma'!$A:$A,0),MATCH('Cash Flow_Monthly'!AI$2,'Pro Forma'!$1:$1,0))/12*IF(AI$3&gt;'Project Summary'!$G$7,0,1)</f>
        <v>7564.5</v>
      </c>
      <c r="AJ61" s="587">
        <f>'Pro Forma'!$M65*INDEX('Pro Forma'!$1:$1048576,MATCH('Cash Flow_Monthly'!$A61,'Pro Forma'!$A:$A,0),MATCH('Cash Flow_Monthly'!AJ$2,'Pro Forma'!$1:$1,0))/12*IF(AJ$3&gt;'Project Summary'!$G$7,0,1)</f>
        <v>7564.5</v>
      </c>
      <c r="AK61" s="587">
        <f>'Pro Forma'!$M65*INDEX('Pro Forma'!$1:$1048576,MATCH('Cash Flow_Monthly'!$A61,'Pro Forma'!$A:$A,0),MATCH('Cash Flow_Monthly'!AK$2,'Pro Forma'!$1:$1,0))/12*IF(AK$3&gt;'Project Summary'!$G$7,0,1)</f>
        <v>7564.5</v>
      </c>
      <c r="AL61" s="587">
        <f>'Pro Forma'!$M65*INDEX('Pro Forma'!$1:$1048576,MATCH('Cash Flow_Monthly'!$A61,'Pro Forma'!$A:$A,0),MATCH('Cash Flow_Monthly'!AL$2,'Pro Forma'!$1:$1,0))/12*IF(AL$3&gt;'Project Summary'!$G$7,0,1)</f>
        <v>7564.5</v>
      </c>
      <c r="AM61" s="587">
        <f>'Pro Forma'!$M65*INDEX('Pro Forma'!$1:$1048576,MATCH('Cash Flow_Monthly'!$A61,'Pro Forma'!$A:$A,0),MATCH('Cash Flow_Monthly'!AM$2,'Pro Forma'!$1:$1,0))/12*IF(AM$3&gt;'Project Summary'!$G$7,0,1)</f>
        <v>7564.5</v>
      </c>
      <c r="AN61" s="587">
        <f>'Pro Forma'!$M65*INDEX('Pro Forma'!$1:$1048576,MATCH('Cash Flow_Monthly'!$A61,'Pro Forma'!$A:$A,0),MATCH('Cash Flow_Monthly'!AN$2,'Pro Forma'!$1:$1,0))/12*IF(AN$3&gt;'Project Summary'!$G$7,0,1)</f>
        <v>7564.5</v>
      </c>
      <c r="AO61" s="587">
        <f>'Pro Forma'!$M65*INDEX('Pro Forma'!$1:$1048576,MATCH('Cash Flow_Monthly'!$A61,'Pro Forma'!$A:$A,0),MATCH('Cash Flow_Monthly'!AO$2,'Pro Forma'!$1:$1,0))/12*IF(AO$3&gt;'Project Summary'!$G$7,0,1)</f>
        <v>7753.6124999999993</v>
      </c>
      <c r="AP61" s="587">
        <f>'Pro Forma'!$M65*INDEX('Pro Forma'!$1:$1048576,MATCH('Cash Flow_Monthly'!$A61,'Pro Forma'!$A:$A,0),MATCH('Cash Flow_Monthly'!AP$2,'Pro Forma'!$1:$1,0))/12*IF(AP$3&gt;'Project Summary'!$G$7,0,1)</f>
        <v>7753.6124999999993</v>
      </c>
      <c r="AQ61" s="587">
        <f>'Pro Forma'!$M65*INDEX('Pro Forma'!$1:$1048576,MATCH('Cash Flow_Monthly'!$A61,'Pro Forma'!$A:$A,0),MATCH('Cash Flow_Monthly'!AQ$2,'Pro Forma'!$1:$1,0))/12*IF(AQ$3&gt;'Project Summary'!$G$7,0,1)</f>
        <v>7753.6124999999993</v>
      </c>
      <c r="AR61" s="587">
        <f>'Pro Forma'!$M65*INDEX('Pro Forma'!$1:$1048576,MATCH('Cash Flow_Monthly'!$A61,'Pro Forma'!$A:$A,0),MATCH('Cash Flow_Monthly'!AR$2,'Pro Forma'!$1:$1,0))/12*IF(AR$3&gt;'Project Summary'!$G$7,0,1)</f>
        <v>7753.6124999999993</v>
      </c>
      <c r="AS61" s="587">
        <f>'Pro Forma'!$M65*INDEX('Pro Forma'!$1:$1048576,MATCH('Cash Flow_Monthly'!$A61,'Pro Forma'!$A:$A,0),MATCH('Cash Flow_Monthly'!AS$2,'Pro Forma'!$1:$1,0))/12*IF(AS$3&gt;'Project Summary'!$G$7,0,1)</f>
        <v>7753.6124999999993</v>
      </c>
      <c r="AT61" s="587">
        <f>'Pro Forma'!$M65*INDEX('Pro Forma'!$1:$1048576,MATCH('Cash Flow_Monthly'!$A61,'Pro Forma'!$A:$A,0),MATCH('Cash Flow_Monthly'!AT$2,'Pro Forma'!$1:$1,0))/12*IF(AT$3&gt;'Project Summary'!$G$7,0,1)</f>
        <v>7753.6124999999993</v>
      </c>
      <c r="AU61" s="587">
        <f>'Pro Forma'!$M65*INDEX('Pro Forma'!$1:$1048576,MATCH('Cash Flow_Monthly'!$A61,'Pro Forma'!$A:$A,0),MATCH('Cash Flow_Monthly'!AU$2,'Pro Forma'!$1:$1,0))/12*IF(AU$3&gt;'Project Summary'!$G$7,0,1)</f>
        <v>7753.6124999999993</v>
      </c>
      <c r="AV61" s="587">
        <f>'Pro Forma'!$M65*INDEX('Pro Forma'!$1:$1048576,MATCH('Cash Flow_Monthly'!$A61,'Pro Forma'!$A:$A,0),MATCH('Cash Flow_Monthly'!AV$2,'Pro Forma'!$1:$1,0))/12*IF(AV$3&gt;'Project Summary'!$G$7,0,1)</f>
        <v>7753.6124999999993</v>
      </c>
      <c r="AW61" s="587">
        <f>'Pro Forma'!$M65*INDEX('Pro Forma'!$1:$1048576,MATCH('Cash Flow_Monthly'!$A61,'Pro Forma'!$A:$A,0),MATCH('Cash Flow_Monthly'!AW$2,'Pro Forma'!$1:$1,0))/12*IF(AW$3&gt;'Project Summary'!$G$7,0,1)</f>
        <v>7753.6124999999993</v>
      </c>
      <c r="AX61" s="587">
        <f>'Pro Forma'!$M65*INDEX('Pro Forma'!$1:$1048576,MATCH('Cash Flow_Monthly'!$A61,'Pro Forma'!$A:$A,0),MATCH('Cash Flow_Monthly'!AX$2,'Pro Forma'!$1:$1,0))/12*IF(AX$3&gt;'Project Summary'!$G$7,0,1)</f>
        <v>7753.6124999999993</v>
      </c>
      <c r="AY61" s="587">
        <f>'Pro Forma'!$M65*INDEX('Pro Forma'!$1:$1048576,MATCH('Cash Flow_Monthly'!$A61,'Pro Forma'!$A:$A,0),MATCH('Cash Flow_Monthly'!AY$2,'Pro Forma'!$1:$1,0))/12*IF(AY$3&gt;'Project Summary'!$G$7,0,1)</f>
        <v>7753.6124999999993</v>
      </c>
      <c r="AZ61" s="587">
        <f>'Pro Forma'!$M65*INDEX('Pro Forma'!$1:$1048576,MATCH('Cash Flow_Monthly'!$A61,'Pro Forma'!$A:$A,0),MATCH('Cash Flow_Monthly'!AZ$2,'Pro Forma'!$1:$1,0))/12*IF(AZ$3&gt;'Project Summary'!$G$7,0,1)</f>
        <v>7753.6124999999993</v>
      </c>
      <c r="BA61" s="587">
        <f>'Pro Forma'!$M65*INDEX('Pro Forma'!$1:$1048576,MATCH('Cash Flow_Monthly'!$A61,'Pro Forma'!$A:$A,0),MATCH('Cash Flow_Monthly'!BA$2,'Pro Forma'!$1:$1,0))/12*IF(BA$3&gt;'Project Summary'!$G$7,0,1)</f>
        <v>7947.4528124999988</v>
      </c>
      <c r="BB61" s="587">
        <f>'Pro Forma'!$M65*INDEX('Pro Forma'!$1:$1048576,MATCH('Cash Flow_Monthly'!$A61,'Pro Forma'!$A:$A,0),MATCH('Cash Flow_Monthly'!BB$2,'Pro Forma'!$1:$1,0))/12*IF(BB$3&gt;'Project Summary'!$G$7,0,1)</f>
        <v>7947.4528124999988</v>
      </c>
      <c r="BC61" s="587">
        <f>'Pro Forma'!$M65*INDEX('Pro Forma'!$1:$1048576,MATCH('Cash Flow_Monthly'!$A61,'Pro Forma'!$A:$A,0),MATCH('Cash Flow_Monthly'!BC$2,'Pro Forma'!$1:$1,0))/12*IF(BC$3&gt;'Project Summary'!$G$7,0,1)</f>
        <v>7947.4528124999988</v>
      </c>
      <c r="BD61" s="587">
        <f>'Pro Forma'!$M65*INDEX('Pro Forma'!$1:$1048576,MATCH('Cash Flow_Monthly'!$A61,'Pro Forma'!$A:$A,0),MATCH('Cash Flow_Monthly'!BD$2,'Pro Forma'!$1:$1,0))/12*IF(BD$3&gt;'Project Summary'!$G$7,0,1)</f>
        <v>7947.4528124999988</v>
      </c>
      <c r="BE61" s="587">
        <f>'Pro Forma'!$M65*INDEX('Pro Forma'!$1:$1048576,MATCH('Cash Flow_Monthly'!$A61,'Pro Forma'!$A:$A,0),MATCH('Cash Flow_Monthly'!BE$2,'Pro Forma'!$1:$1,0))/12*IF(BE$3&gt;'Project Summary'!$G$7,0,1)</f>
        <v>7947.4528124999988</v>
      </c>
      <c r="BF61" s="587">
        <f>'Pro Forma'!$M65*INDEX('Pro Forma'!$1:$1048576,MATCH('Cash Flow_Monthly'!$A61,'Pro Forma'!$A:$A,0),MATCH('Cash Flow_Monthly'!BF$2,'Pro Forma'!$1:$1,0))/12*IF(BF$3&gt;'Project Summary'!$G$7,0,1)</f>
        <v>7947.4528124999988</v>
      </c>
      <c r="BG61" s="587">
        <f>'Pro Forma'!$M65*INDEX('Pro Forma'!$1:$1048576,MATCH('Cash Flow_Monthly'!$A61,'Pro Forma'!$A:$A,0),MATCH('Cash Flow_Monthly'!BG$2,'Pro Forma'!$1:$1,0))/12*IF(BG$3&gt;'Project Summary'!$G$7,0,1)</f>
        <v>7947.4528124999988</v>
      </c>
      <c r="BH61" s="587">
        <f>'Pro Forma'!$M65*INDEX('Pro Forma'!$1:$1048576,MATCH('Cash Flow_Monthly'!$A61,'Pro Forma'!$A:$A,0),MATCH('Cash Flow_Monthly'!BH$2,'Pro Forma'!$1:$1,0))/12*IF(BH$3&gt;'Project Summary'!$G$7,0,1)</f>
        <v>7947.4528124999988</v>
      </c>
      <c r="BI61" s="587">
        <f>'Pro Forma'!$M65*INDEX('Pro Forma'!$1:$1048576,MATCH('Cash Flow_Monthly'!$A61,'Pro Forma'!$A:$A,0),MATCH('Cash Flow_Monthly'!BI$2,'Pro Forma'!$1:$1,0))/12*IF(BI$3&gt;'Project Summary'!$G$7,0,1)</f>
        <v>7947.4528124999988</v>
      </c>
      <c r="BJ61" s="587">
        <f>'Pro Forma'!$M65*INDEX('Pro Forma'!$1:$1048576,MATCH('Cash Flow_Monthly'!$A61,'Pro Forma'!$A:$A,0),MATCH('Cash Flow_Monthly'!BJ$2,'Pro Forma'!$1:$1,0))/12*IF(BJ$3&gt;'Project Summary'!$G$7,0,1)</f>
        <v>7947.4528124999988</v>
      </c>
      <c r="BK61" s="587">
        <f>'Pro Forma'!$M65*INDEX('Pro Forma'!$1:$1048576,MATCH('Cash Flow_Monthly'!$A61,'Pro Forma'!$A:$A,0),MATCH('Cash Flow_Monthly'!BK$2,'Pro Forma'!$1:$1,0))/12*IF(BK$3&gt;'Project Summary'!$G$7,0,1)</f>
        <v>7947.4528124999988</v>
      </c>
      <c r="BL61" s="587">
        <f>'Pro Forma'!$M65*INDEX('Pro Forma'!$1:$1048576,MATCH('Cash Flow_Monthly'!$A61,'Pro Forma'!$A:$A,0),MATCH('Cash Flow_Monthly'!BL$2,'Pro Forma'!$1:$1,0))/12*IF(BL$3&gt;'Project Summary'!$G$7,0,1)</f>
        <v>7947.4528124999988</v>
      </c>
      <c r="BM61" s="587">
        <f>'Pro Forma'!$M65*INDEX('Pro Forma'!$1:$1048576,MATCH('Cash Flow_Monthly'!$A61,'Pro Forma'!$A:$A,0),MATCH('Cash Flow_Monthly'!BM$2,'Pro Forma'!$1:$1,0))/12*IF(BM$3&gt;'Project Summary'!$G$7,0,1)</f>
        <v>8146.1391328124982</v>
      </c>
      <c r="BN61" s="587">
        <f>'Pro Forma'!$M65*INDEX('Pro Forma'!$1:$1048576,MATCH('Cash Flow_Monthly'!$A61,'Pro Forma'!$A:$A,0),MATCH('Cash Flow_Monthly'!BN$2,'Pro Forma'!$1:$1,0))/12*IF(BN$3&gt;'Project Summary'!$G$7,0,1)</f>
        <v>8146.1391328124982</v>
      </c>
      <c r="BO61" s="587">
        <f>'Pro Forma'!$M65*INDEX('Pro Forma'!$1:$1048576,MATCH('Cash Flow_Monthly'!$A61,'Pro Forma'!$A:$A,0),MATCH('Cash Flow_Monthly'!BO$2,'Pro Forma'!$1:$1,0))/12*IF(BO$3&gt;'Project Summary'!$G$7,0,1)</f>
        <v>8146.1391328124982</v>
      </c>
      <c r="BP61" s="587">
        <f>'Pro Forma'!$M65*INDEX('Pro Forma'!$1:$1048576,MATCH('Cash Flow_Monthly'!$A61,'Pro Forma'!$A:$A,0),MATCH('Cash Flow_Monthly'!BP$2,'Pro Forma'!$1:$1,0))/12*IF(BP$3&gt;'Project Summary'!$G$7,0,1)</f>
        <v>8146.1391328124982</v>
      </c>
      <c r="BQ61" s="587">
        <f>'Pro Forma'!$M65*INDEX('Pro Forma'!$1:$1048576,MATCH('Cash Flow_Monthly'!$A61,'Pro Forma'!$A:$A,0),MATCH('Cash Flow_Monthly'!BQ$2,'Pro Forma'!$1:$1,0))/12*IF(BQ$3&gt;'Project Summary'!$G$7,0,1)</f>
        <v>8146.1391328124982</v>
      </c>
      <c r="BR61" s="587">
        <f>'Pro Forma'!$M65*INDEX('Pro Forma'!$1:$1048576,MATCH('Cash Flow_Monthly'!$A61,'Pro Forma'!$A:$A,0),MATCH('Cash Flow_Monthly'!BR$2,'Pro Forma'!$1:$1,0))/12*IF(BR$3&gt;'Project Summary'!$G$7,0,1)</f>
        <v>8146.1391328124982</v>
      </c>
      <c r="BS61" s="587">
        <f>'Pro Forma'!$M65*INDEX('Pro Forma'!$1:$1048576,MATCH('Cash Flow_Monthly'!$A61,'Pro Forma'!$A:$A,0),MATCH('Cash Flow_Monthly'!BS$2,'Pro Forma'!$1:$1,0))/12*IF(BS$3&gt;'Project Summary'!$G$7,0,1)</f>
        <v>8146.1391328124982</v>
      </c>
      <c r="BT61" s="587">
        <f>'Pro Forma'!$M65*INDEX('Pro Forma'!$1:$1048576,MATCH('Cash Flow_Monthly'!$A61,'Pro Forma'!$A:$A,0),MATCH('Cash Flow_Monthly'!BT$2,'Pro Forma'!$1:$1,0))/12*IF(BT$3&gt;'Project Summary'!$G$7,0,1)</f>
        <v>8146.1391328124982</v>
      </c>
      <c r="BU61" s="587">
        <f>'Pro Forma'!$M65*INDEX('Pro Forma'!$1:$1048576,MATCH('Cash Flow_Monthly'!$A61,'Pro Forma'!$A:$A,0),MATCH('Cash Flow_Monthly'!BU$2,'Pro Forma'!$1:$1,0))/12*IF(BU$3&gt;'Project Summary'!$G$7,0,1)</f>
        <v>8146.1391328124982</v>
      </c>
      <c r="BV61" s="587">
        <f>'Pro Forma'!$M65*INDEX('Pro Forma'!$1:$1048576,MATCH('Cash Flow_Monthly'!$A61,'Pro Forma'!$A:$A,0),MATCH('Cash Flow_Monthly'!BV$2,'Pro Forma'!$1:$1,0))/12*IF(BV$3&gt;'Project Summary'!$G$7,0,1)</f>
        <v>8146.1391328124982</v>
      </c>
      <c r="BW61" s="587">
        <f>'Pro Forma'!$M65*INDEX('Pro Forma'!$1:$1048576,MATCH('Cash Flow_Monthly'!$A61,'Pro Forma'!$A:$A,0),MATCH('Cash Flow_Monthly'!BW$2,'Pro Forma'!$1:$1,0))/12*IF(BW$3&gt;'Project Summary'!$G$7,0,1)</f>
        <v>8146.1391328124982</v>
      </c>
      <c r="BX61" s="587">
        <f>'Pro Forma'!$M65*INDEX('Pro Forma'!$1:$1048576,MATCH('Cash Flow_Monthly'!$A61,'Pro Forma'!$A:$A,0),MATCH('Cash Flow_Monthly'!BX$2,'Pro Forma'!$1:$1,0))/12*IF(BX$3&gt;'Project Summary'!$G$7,0,1)</f>
        <v>8146.1391328124982</v>
      </c>
      <c r="BY61" s="587">
        <f>'Pro Forma'!$M65*INDEX('Pro Forma'!$1:$1048576,MATCH('Cash Flow_Monthly'!$A61,'Pro Forma'!$A:$A,0),MATCH('Cash Flow_Monthly'!BY$2,'Pro Forma'!$1:$1,0))/12*IF(BY$3&gt;'Project Summary'!$G$7,0,1)</f>
        <v>8349.7926111328088</v>
      </c>
      <c r="BZ61" s="587">
        <f>'Pro Forma'!$M65*INDEX('Pro Forma'!$1:$1048576,MATCH('Cash Flow_Monthly'!$A61,'Pro Forma'!$A:$A,0),MATCH('Cash Flow_Monthly'!BZ$2,'Pro Forma'!$1:$1,0))/12*IF(BZ$3&gt;'Project Summary'!$G$7,0,1)</f>
        <v>8349.7926111328088</v>
      </c>
      <c r="CA61" s="587">
        <f>'Pro Forma'!$M65*INDEX('Pro Forma'!$1:$1048576,MATCH('Cash Flow_Monthly'!$A61,'Pro Forma'!$A:$A,0),MATCH('Cash Flow_Monthly'!CA$2,'Pro Forma'!$1:$1,0))/12*IF(CA$3&gt;'Project Summary'!$G$7,0,1)</f>
        <v>8349.7926111328088</v>
      </c>
      <c r="CB61" s="587">
        <f>'Pro Forma'!$M65*INDEX('Pro Forma'!$1:$1048576,MATCH('Cash Flow_Monthly'!$A61,'Pro Forma'!$A:$A,0),MATCH('Cash Flow_Monthly'!CB$2,'Pro Forma'!$1:$1,0))/12*IF(CB$3&gt;'Project Summary'!$G$7,0,1)</f>
        <v>8349.7926111328088</v>
      </c>
      <c r="CC61" s="587">
        <f>'Pro Forma'!$M65*INDEX('Pro Forma'!$1:$1048576,MATCH('Cash Flow_Monthly'!$A61,'Pro Forma'!$A:$A,0),MATCH('Cash Flow_Monthly'!CC$2,'Pro Forma'!$1:$1,0))/12*IF(CC$3&gt;'Project Summary'!$G$7,0,1)</f>
        <v>8349.7926111328088</v>
      </c>
      <c r="CD61" s="587">
        <f>'Pro Forma'!$M65*INDEX('Pro Forma'!$1:$1048576,MATCH('Cash Flow_Monthly'!$A61,'Pro Forma'!$A:$A,0),MATCH('Cash Flow_Monthly'!CD$2,'Pro Forma'!$1:$1,0))/12*IF(CD$3&gt;'Project Summary'!$G$7,0,1)</f>
        <v>8349.7926111328088</v>
      </c>
      <c r="CE61" s="587">
        <f>'Pro Forma'!$M65*INDEX('Pro Forma'!$1:$1048576,MATCH('Cash Flow_Monthly'!$A61,'Pro Forma'!$A:$A,0),MATCH('Cash Flow_Monthly'!CE$2,'Pro Forma'!$1:$1,0))/12*IF(CE$3&gt;'Project Summary'!$G$7,0,1)</f>
        <v>8349.7926111328088</v>
      </c>
      <c r="CF61" s="587">
        <f>'Pro Forma'!$M65*INDEX('Pro Forma'!$1:$1048576,MATCH('Cash Flow_Monthly'!$A61,'Pro Forma'!$A:$A,0),MATCH('Cash Flow_Monthly'!CF$2,'Pro Forma'!$1:$1,0))/12*IF(CF$3&gt;'Project Summary'!$G$7,0,1)</f>
        <v>8349.7926111328088</v>
      </c>
      <c r="CG61" s="587">
        <f>'Pro Forma'!$M65*INDEX('Pro Forma'!$1:$1048576,MATCH('Cash Flow_Monthly'!$A61,'Pro Forma'!$A:$A,0),MATCH('Cash Flow_Monthly'!CG$2,'Pro Forma'!$1:$1,0))/12*IF(CG$3&gt;'Project Summary'!$G$7,0,1)</f>
        <v>8349.7926111328088</v>
      </c>
      <c r="CH61" s="587">
        <f>'Pro Forma'!$M65*INDEX('Pro Forma'!$1:$1048576,MATCH('Cash Flow_Monthly'!$A61,'Pro Forma'!$A:$A,0),MATCH('Cash Flow_Monthly'!CH$2,'Pro Forma'!$1:$1,0))/12*IF(CH$3&gt;'Project Summary'!$G$7,0,1)</f>
        <v>8349.7926111328088</v>
      </c>
      <c r="CI61" s="587">
        <f>'Pro Forma'!$M65*INDEX('Pro Forma'!$1:$1048576,MATCH('Cash Flow_Monthly'!$A61,'Pro Forma'!$A:$A,0),MATCH('Cash Flow_Monthly'!CI$2,'Pro Forma'!$1:$1,0))/12*IF(CI$3&gt;'Project Summary'!$G$7,0,1)</f>
        <v>8349.7926111328088</v>
      </c>
      <c r="CJ61" s="587">
        <f>'Pro Forma'!$M65*INDEX('Pro Forma'!$1:$1048576,MATCH('Cash Flow_Monthly'!$A61,'Pro Forma'!$A:$A,0),MATCH('Cash Flow_Monthly'!CJ$2,'Pro Forma'!$1:$1,0))/12*IF(CJ$3&gt;'Project Summary'!$G$7,0,1)</f>
        <v>8349.7926111328088</v>
      </c>
      <c r="CK61" s="587">
        <f>'Pro Forma'!$M65*INDEX('Pro Forma'!$1:$1048576,MATCH('Cash Flow_Monthly'!$A61,'Pro Forma'!$A:$A,0),MATCH('Cash Flow_Monthly'!CK$2,'Pro Forma'!$1:$1,0))/12*IF(CK$3&gt;'Project Summary'!$G$7,0,1)</f>
        <v>0</v>
      </c>
      <c r="CL61" s="587">
        <f>'Pro Forma'!$M65*INDEX('Pro Forma'!$1:$1048576,MATCH('Cash Flow_Monthly'!$A61,'Pro Forma'!$A:$A,0),MATCH('Cash Flow_Monthly'!CL$2,'Pro Forma'!$1:$1,0))/12*IF(CL$3&gt;'Project Summary'!$G$7,0,1)</f>
        <v>0</v>
      </c>
      <c r="CM61" s="587">
        <f>'Pro Forma'!$M65*INDEX('Pro Forma'!$1:$1048576,MATCH('Cash Flow_Monthly'!$A61,'Pro Forma'!$A:$A,0),MATCH('Cash Flow_Monthly'!CM$2,'Pro Forma'!$1:$1,0))/12*IF(CM$3&gt;'Project Summary'!$G$7,0,1)</f>
        <v>0</v>
      </c>
      <c r="CN61" s="587">
        <f>'Pro Forma'!$M65*INDEX('Pro Forma'!$1:$1048576,MATCH('Cash Flow_Monthly'!$A61,'Pro Forma'!$A:$A,0),MATCH('Cash Flow_Monthly'!CN$2,'Pro Forma'!$1:$1,0))/12*IF(CN$3&gt;'Project Summary'!$G$7,0,1)</f>
        <v>0</v>
      </c>
      <c r="CO61" s="587">
        <f>'Pro Forma'!$M65*INDEX('Pro Forma'!$1:$1048576,MATCH('Cash Flow_Monthly'!$A61,'Pro Forma'!$A:$A,0),MATCH('Cash Flow_Monthly'!CO$2,'Pro Forma'!$1:$1,0))/12*IF(CO$3&gt;'Project Summary'!$G$7,0,1)</f>
        <v>0</v>
      </c>
      <c r="CP61" s="587">
        <f>'Pro Forma'!$M65*INDEX('Pro Forma'!$1:$1048576,MATCH('Cash Flow_Monthly'!$A61,'Pro Forma'!$A:$A,0),MATCH('Cash Flow_Monthly'!CP$2,'Pro Forma'!$1:$1,0))/12*IF(CP$3&gt;'Project Summary'!$G$7,0,1)</f>
        <v>0</v>
      </c>
      <c r="CQ61" s="587">
        <f>'Pro Forma'!$M65*INDEX('Pro Forma'!$1:$1048576,MATCH('Cash Flow_Monthly'!$A61,'Pro Forma'!$A:$A,0),MATCH('Cash Flow_Monthly'!CQ$2,'Pro Forma'!$1:$1,0))/12*IF(CQ$3&gt;'Project Summary'!$G$7,0,1)</f>
        <v>0</v>
      </c>
      <c r="CR61" s="587">
        <f>'Pro Forma'!$M65*INDEX('Pro Forma'!$1:$1048576,MATCH('Cash Flow_Monthly'!$A61,'Pro Forma'!$A:$A,0),MATCH('Cash Flow_Monthly'!CR$2,'Pro Forma'!$1:$1,0))/12*IF(CR$3&gt;'Project Summary'!$G$7,0,1)</f>
        <v>0</v>
      </c>
      <c r="CS61" s="587">
        <f>'Pro Forma'!$M65*INDEX('Pro Forma'!$1:$1048576,MATCH('Cash Flow_Monthly'!$A61,'Pro Forma'!$A:$A,0),MATCH('Cash Flow_Monthly'!CS$2,'Pro Forma'!$1:$1,0))/12*IF(CS$3&gt;'Project Summary'!$G$7,0,1)</f>
        <v>0</v>
      </c>
      <c r="CT61" s="587">
        <f>'Pro Forma'!$M65*INDEX('Pro Forma'!$1:$1048576,MATCH('Cash Flow_Monthly'!$A61,'Pro Forma'!$A:$A,0),MATCH('Cash Flow_Monthly'!CT$2,'Pro Forma'!$1:$1,0))/12*IF(CT$3&gt;'Project Summary'!$G$7,0,1)</f>
        <v>0</v>
      </c>
      <c r="CU61" s="587">
        <f>'Pro Forma'!$M65*INDEX('Pro Forma'!$1:$1048576,MATCH('Cash Flow_Monthly'!$A61,'Pro Forma'!$A:$A,0),MATCH('Cash Flow_Monthly'!CU$2,'Pro Forma'!$1:$1,0))/12*IF(CU$3&gt;'Project Summary'!$G$7,0,1)</f>
        <v>0</v>
      </c>
      <c r="CV61" s="587">
        <f>'Pro Forma'!$M65*INDEX('Pro Forma'!$1:$1048576,MATCH('Cash Flow_Monthly'!$A61,'Pro Forma'!$A:$A,0),MATCH('Cash Flow_Monthly'!CV$2,'Pro Forma'!$1:$1,0))/12*IF(CV$3&gt;'Project Summary'!$G$7,0,1)</f>
        <v>0</v>
      </c>
      <c r="CW61" s="587">
        <f>'Pro Forma'!$M65*INDEX('Pro Forma'!$1:$1048576,MATCH('Cash Flow_Monthly'!$A61,'Pro Forma'!$A:$A,0),MATCH('Cash Flow_Monthly'!CW$2,'Pro Forma'!$1:$1,0))/12*IF(CW$3&gt;'Project Summary'!$G$7,0,1)</f>
        <v>0</v>
      </c>
      <c r="CX61" s="587">
        <f>'Pro Forma'!$M65*INDEX('Pro Forma'!$1:$1048576,MATCH('Cash Flow_Monthly'!$A61,'Pro Forma'!$A:$A,0),MATCH('Cash Flow_Monthly'!CX$2,'Pro Forma'!$1:$1,0))/12*IF(CX$3&gt;'Project Summary'!$G$7,0,1)</f>
        <v>0</v>
      </c>
      <c r="CY61" s="587">
        <f>'Pro Forma'!$M65*INDEX('Pro Forma'!$1:$1048576,MATCH('Cash Flow_Monthly'!$A61,'Pro Forma'!$A:$A,0),MATCH('Cash Flow_Monthly'!CY$2,'Pro Forma'!$1:$1,0))/12*IF(CY$3&gt;'Project Summary'!$G$7,0,1)</f>
        <v>0</v>
      </c>
      <c r="CZ61" s="587">
        <f>'Pro Forma'!$M65*INDEX('Pro Forma'!$1:$1048576,MATCH('Cash Flow_Monthly'!$A61,'Pro Forma'!$A:$A,0),MATCH('Cash Flow_Monthly'!CZ$2,'Pro Forma'!$1:$1,0))/12*IF(CZ$3&gt;'Project Summary'!$G$7,0,1)</f>
        <v>0</v>
      </c>
      <c r="DA61" s="587">
        <f>'Pro Forma'!$M65*INDEX('Pro Forma'!$1:$1048576,MATCH('Cash Flow_Monthly'!$A61,'Pro Forma'!$A:$A,0),MATCH('Cash Flow_Monthly'!DA$2,'Pro Forma'!$1:$1,0))/12*IF(DA$3&gt;'Project Summary'!$G$7,0,1)</f>
        <v>0</v>
      </c>
      <c r="DB61" s="587">
        <f>'Pro Forma'!$M65*INDEX('Pro Forma'!$1:$1048576,MATCH('Cash Flow_Monthly'!$A61,'Pro Forma'!$A:$A,0),MATCH('Cash Flow_Monthly'!DB$2,'Pro Forma'!$1:$1,0))/12*IF(DB$3&gt;'Project Summary'!$G$7,0,1)</f>
        <v>0</v>
      </c>
      <c r="DC61" s="587">
        <f>'Pro Forma'!$M65*INDEX('Pro Forma'!$1:$1048576,MATCH('Cash Flow_Monthly'!$A61,'Pro Forma'!$A:$A,0),MATCH('Cash Flow_Monthly'!DC$2,'Pro Forma'!$1:$1,0))/12*IF(DC$3&gt;'Project Summary'!$G$7,0,1)</f>
        <v>0</v>
      </c>
      <c r="DD61" s="587">
        <f>'Pro Forma'!$M65*INDEX('Pro Forma'!$1:$1048576,MATCH('Cash Flow_Monthly'!$A61,'Pro Forma'!$A:$A,0),MATCH('Cash Flow_Monthly'!DD$2,'Pro Forma'!$1:$1,0))/12*IF(DD$3&gt;'Project Summary'!$G$7,0,1)</f>
        <v>0</v>
      </c>
      <c r="DE61" s="587">
        <f>'Pro Forma'!$M65*INDEX('Pro Forma'!$1:$1048576,MATCH('Cash Flow_Monthly'!$A61,'Pro Forma'!$A:$A,0),MATCH('Cash Flow_Monthly'!DE$2,'Pro Forma'!$1:$1,0))/12*IF(DE$3&gt;'Project Summary'!$G$7,0,1)</f>
        <v>0</v>
      </c>
      <c r="DF61" s="587">
        <f>'Pro Forma'!$M65*INDEX('Pro Forma'!$1:$1048576,MATCH('Cash Flow_Monthly'!$A61,'Pro Forma'!$A:$A,0),MATCH('Cash Flow_Monthly'!DF$2,'Pro Forma'!$1:$1,0))/12*IF(DF$3&gt;'Project Summary'!$G$7,0,1)</f>
        <v>0</v>
      </c>
      <c r="DG61" s="587">
        <f>'Pro Forma'!$M65*INDEX('Pro Forma'!$1:$1048576,MATCH('Cash Flow_Monthly'!$A61,'Pro Forma'!$A:$A,0),MATCH('Cash Flow_Monthly'!DG$2,'Pro Forma'!$1:$1,0))/12*IF(DG$3&gt;'Project Summary'!$G$7,0,1)</f>
        <v>0</v>
      </c>
      <c r="DH61" s="587">
        <f>'Pro Forma'!$M65*INDEX('Pro Forma'!$1:$1048576,MATCH('Cash Flow_Monthly'!$A61,'Pro Forma'!$A:$A,0),MATCH('Cash Flow_Monthly'!DH$2,'Pro Forma'!$1:$1,0))/12*IF(DH$3&gt;'Project Summary'!$G$7,0,1)</f>
        <v>0</v>
      </c>
      <c r="DI61" s="587">
        <f>'Pro Forma'!$M65*INDEX('Pro Forma'!$1:$1048576,MATCH('Cash Flow_Monthly'!$A61,'Pro Forma'!$A:$A,0),MATCH('Cash Flow_Monthly'!DI$2,'Pro Forma'!$1:$1,0))/12*IF(DI$3&gt;'Project Summary'!$G$7,0,1)</f>
        <v>0</v>
      </c>
      <c r="DJ61" s="587">
        <f>'Pro Forma'!$M65*INDEX('Pro Forma'!$1:$1048576,MATCH('Cash Flow_Monthly'!$A61,'Pro Forma'!$A:$A,0),MATCH('Cash Flow_Monthly'!DJ$2,'Pro Forma'!$1:$1,0))/12*IF(DJ$3&gt;'Project Summary'!$G$7,0,1)</f>
        <v>0</v>
      </c>
      <c r="DK61" s="587">
        <f>'Pro Forma'!$M65*INDEX('Pro Forma'!$1:$1048576,MATCH('Cash Flow_Monthly'!$A61,'Pro Forma'!$A:$A,0),MATCH('Cash Flow_Monthly'!DK$2,'Pro Forma'!$1:$1,0))/12*IF(DK$3&gt;'Project Summary'!$G$7,0,1)</f>
        <v>0</v>
      </c>
      <c r="DL61" s="587">
        <f>'Pro Forma'!$M65*INDEX('Pro Forma'!$1:$1048576,MATCH('Cash Flow_Monthly'!$A61,'Pro Forma'!$A:$A,0),MATCH('Cash Flow_Monthly'!DL$2,'Pro Forma'!$1:$1,0))/12*IF(DL$3&gt;'Project Summary'!$G$7,0,1)</f>
        <v>0</v>
      </c>
      <c r="DM61" s="587">
        <f>'Pro Forma'!$M65*INDEX('Pro Forma'!$1:$1048576,MATCH('Cash Flow_Monthly'!$A61,'Pro Forma'!$A:$A,0),MATCH('Cash Flow_Monthly'!DM$2,'Pro Forma'!$1:$1,0))/12*IF(DM$3&gt;'Project Summary'!$G$7,0,1)</f>
        <v>0</v>
      </c>
      <c r="DN61" s="587">
        <f>'Pro Forma'!$M65*INDEX('Pro Forma'!$1:$1048576,MATCH('Cash Flow_Monthly'!$A61,'Pro Forma'!$A:$A,0),MATCH('Cash Flow_Monthly'!DN$2,'Pro Forma'!$1:$1,0))/12*IF(DN$3&gt;'Project Summary'!$G$7,0,1)</f>
        <v>0</v>
      </c>
      <c r="DO61" s="587">
        <f>'Pro Forma'!$M65*INDEX('Pro Forma'!$1:$1048576,MATCH('Cash Flow_Monthly'!$A61,'Pro Forma'!$A:$A,0),MATCH('Cash Flow_Monthly'!DO$2,'Pro Forma'!$1:$1,0))/12*IF(DO$3&gt;'Project Summary'!$G$7,0,1)</f>
        <v>0</v>
      </c>
      <c r="DP61" s="587">
        <f>'Pro Forma'!$M65*INDEX('Pro Forma'!$1:$1048576,MATCH('Cash Flow_Monthly'!$A61,'Pro Forma'!$A:$A,0),MATCH('Cash Flow_Monthly'!DP$2,'Pro Forma'!$1:$1,0))/12*IF(DP$3&gt;'Project Summary'!$G$7,0,1)</f>
        <v>0</v>
      </c>
      <c r="DQ61" s="587">
        <f>'Pro Forma'!$M65*INDEX('Pro Forma'!$1:$1048576,MATCH('Cash Flow_Monthly'!$A61,'Pro Forma'!$A:$A,0),MATCH('Cash Flow_Monthly'!DQ$2,'Pro Forma'!$1:$1,0))/12*IF(DQ$3&gt;'Project Summary'!$G$7,0,1)</f>
        <v>0</v>
      </c>
      <c r="DR61" s="587">
        <f>'Pro Forma'!$M65*INDEX('Pro Forma'!$1:$1048576,MATCH('Cash Flow_Monthly'!$A61,'Pro Forma'!$A:$A,0),MATCH('Cash Flow_Monthly'!DR$2,'Pro Forma'!$1:$1,0))/12*IF(DR$3&gt;'Project Summary'!$G$7,0,1)</f>
        <v>0</v>
      </c>
      <c r="DS61" s="587">
        <f>'Pro Forma'!$M65*INDEX('Pro Forma'!$1:$1048576,MATCH('Cash Flow_Monthly'!$A61,'Pro Forma'!$A:$A,0),MATCH('Cash Flow_Monthly'!DS$2,'Pro Forma'!$1:$1,0))/12*IF(DS$3&gt;'Project Summary'!$G$7,0,1)</f>
        <v>0</v>
      </c>
      <c r="DT61" s="587">
        <f>'Pro Forma'!$M65*INDEX('Pro Forma'!$1:$1048576,MATCH('Cash Flow_Monthly'!$A61,'Pro Forma'!$A:$A,0),MATCH('Cash Flow_Monthly'!DT$2,'Pro Forma'!$1:$1,0))/12*IF(DT$3&gt;'Project Summary'!$G$7,0,1)</f>
        <v>0</v>
      </c>
      <c r="DU61" s="586"/>
    </row>
    <row r="62" spans="1:125" s="466" customFormat="1">
      <c r="A62" s="4" t="str">
        <f>'Pro Forma'!A66</f>
        <v>Repairs &amp; Maintenance</v>
      </c>
      <c r="B62" s="1"/>
      <c r="C62" s="1"/>
      <c r="D62"/>
      <c r="E62" s="587">
        <f>'Pro Forma'!$M66*INDEX('Pro Forma'!$1:$1048576,MATCH('Cash Flow_Monthly'!$A62,'Pro Forma'!$A:$A,0),MATCH('Cash Flow_Monthly'!E$2,'Pro Forma'!$1:$1,0))/12*IF(E$3&gt;'Project Summary'!$G$7,0,1)</f>
        <v>5400</v>
      </c>
      <c r="F62" s="587">
        <f>'Pro Forma'!$M66*INDEX('Pro Forma'!$1:$1048576,MATCH('Cash Flow_Monthly'!$A62,'Pro Forma'!$A:$A,0),MATCH('Cash Flow_Monthly'!F$2,'Pro Forma'!$1:$1,0))/12*IF(F$3&gt;'Project Summary'!$G$7,0,1)</f>
        <v>5400</v>
      </c>
      <c r="G62" s="587">
        <f>'Pro Forma'!$M66*INDEX('Pro Forma'!$1:$1048576,MATCH('Cash Flow_Monthly'!$A62,'Pro Forma'!$A:$A,0),MATCH('Cash Flow_Monthly'!G$2,'Pro Forma'!$1:$1,0))/12*IF(G$3&gt;'Project Summary'!$G$7,0,1)</f>
        <v>5400</v>
      </c>
      <c r="H62" s="587">
        <f>'Pro Forma'!$M66*INDEX('Pro Forma'!$1:$1048576,MATCH('Cash Flow_Monthly'!$A62,'Pro Forma'!$A:$A,0),MATCH('Cash Flow_Monthly'!H$2,'Pro Forma'!$1:$1,0))/12*IF(H$3&gt;'Project Summary'!$G$7,0,1)</f>
        <v>5400</v>
      </c>
      <c r="I62" s="587">
        <f>'Pro Forma'!$M66*INDEX('Pro Forma'!$1:$1048576,MATCH('Cash Flow_Monthly'!$A62,'Pro Forma'!$A:$A,0),MATCH('Cash Flow_Monthly'!I$2,'Pro Forma'!$1:$1,0))/12*IF(I$3&gt;'Project Summary'!$G$7,0,1)</f>
        <v>5400</v>
      </c>
      <c r="J62" s="587">
        <f>'Pro Forma'!$M66*INDEX('Pro Forma'!$1:$1048576,MATCH('Cash Flow_Monthly'!$A62,'Pro Forma'!$A:$A,0),MATCH('Cash Flow_Monthly'!J$2,'Pro Forma'!$1:$1,0))/12*IF(J$3&gt;'Project Summary'!$G$7,0,1)</f>
        <v>5400</v>
      </c>
      <c r="K62" s="587">
        <f>'Pro Forma'!$M66*INDEX('Pro Forma'!$1:$1048576,MATCH('Cash Flow_Monthly'!$A62,'Pro Forma'!$A:$A,0),MATCH('Cash Flow_Monthly'!K$2,'Pro Forma'!$1:$1,0))/12*IF(K$3&gt;'Project Summary'!$G$7,0,1)</f>
        <v>5400</v>
      </c>
      <c r="L62" s="587">
        <f>'Pro Forma'!$M66*INDEX('Pro Forma'!$1:$1048576,MATCH('Cash Flow_Monthly'!$A62,'Pro Forma'!$A:$A,0),MATCH('Cash Flow_Monthly'!L$2,'Pro Forma'!$1:$1,0))/12*IF(L$3&gt;'Project Summary'!$G$7,0,1)</f>
        <v>5400</v>
      </c>
      <c r="M62" s="587">
        <f>'Pro Forma'!$M66*INDEX('Pro Forma'!$1:$1048576,MATCH('Cash Flow_Monthly'!$A62,'Pro Forma'!$A:$A,0),MATCH('Cash Flow_Monthly'!M$2,'Pro Forma'!$1:$1,0))/12*IF(M$3&gt;'Project Summary'!$G$7,0,1)</f>
        <v>5400</v>
      </c>
      <c r="N62" s="587">
        <f>'Pro Forma'!$M66*INDEX('Pro Forma'!$1:$1048576,MATCH('Cash Flow_Monthly'!$A62,'Pro Forma'!$A:$A,0),MATCH('Cash Flow_Monthly'!N$2,'Pro Forma'!$1:$1,0))/12*IF(N$3&gt;'Project Summary'!$G$7,0,1)</f>
        <v>5400</v>
      </c>
      <c r="O62" s="587">
        <f>'Pro Forma'!$M66*INDEX('Pro Forma'!$1:$1048576,MATCH('Cash Flow_Monthly'!$A62,'Pro Forma'!$A:$A,0),MATCH('Cash Flow_Monthly'!O$2,'Pro Forma'!$1:$1,0))/12*IF(O$3&gt;'Project Summary'!$G$7,0,1)</f>
        <v>5400</v>
      </c>
      <c r="P62" s="587">
        <f>'Pro Forma'!$M66*INDEX('Pro Forma'!$1:$1048576,MATCH('Cash Flow_Monthly'!$A62,'Pro Forma'!$A:$A,0),MATCH('Cash Flow_Monthly'!P$2,'Pro Forma'!$1:$1,0))/12*IF(P$3&gt;'Project Summary'!$G$7,0,1)</f>
        <v>5400</v>
      </c>
      <c r="Q62" s="587">
        <f>'Pro Forma'!$M66*INDEX('Pro Forma'!$1:$1048576,MATCH('Cash Flow_Monthly'!$A62,'Pro Forma'!$A:$A,0),MATCH('Cash Flow_Monthly'!Q$2,'Pro Forma'!$1:$1,0))/12*IF(Q$3&gt;'Project Summary'!$G$7,0,1)</f>
        <v>5616</v>
      </c>
      <c r="R62" s="587">
        <f>'Pro Forma'!$M66*INDEX('Pro Forma'!$1:$1048576,MATCH('Cash Flow_Monthly'!$A62,'Pro Forma'!$A:$A,0),MATCH('Cash Flow_Monthly'!R$2,'Pro Forma'!$1:$1,0))/12*IF(R$3&gt;'Project Summary'!$G$7,0,1)</f>
        <v>5616</v>
      </c>
      <c r="S62" s="587">
        <f>'Pro Forma'!$M66*INDEX('Pro Forma'!$1:$1048576,MATCH('Cash Flow_Monthly'!$A62,'Pro Forma'!$A:$A,0),MATCH('Cash Flow_Monthly'!S$2,'Pro Forma'!$1:$1,0))/12*IF(S$3&gt;'Project Summary'!$G$7,0,1)</f>
        <v>5616</v>
      </c>
      <c r="T62" s="587">
        <f>'Pro Forma'!$M66*INDEX('Pro Forma'!$1:$1048576,MATCH('Cash Flow_Monthly'!$A62,'Pro Forma'!$A:$A,0),MATCH('Cash Flow_Monthly'!T$2,'Pro Forma'!$1:$1,0))/12*IF(T$3&gt;'Project Summary'!$G$7,0,1)</f>
        <v>5616</v>
      </c>
      <c r="U62" s="587">
        <f>'Pro Forma'!$M66*INDEX('Pro Forma'!$1:$1048576,MATCH('Cash Flow_Monthly'!$A62,'Pro Forma'!$A:$A,0),MATCH('Cash Flow_Monthly'!U$2,'Pro Forma'!$1:$1,0))/12*IF(U$3&gt;'Project Summary'!$G$7,0,1)</f>
        <v>5616</v>
      </c>
      <c r="V62" s="587">
        <f>'Pro Forma'!$M66*INDEX('Pro Forma'!$1:$1048576,MATCH('Cash Flow_Monthly'!$A62,'Pro Forma'!$A:$A,0),MATCH('Cash Flow_Monthly'!V$2,'Pro Forma'!$1:$1,0))/12*IF(V$3&gt;'Project Summary'!$G$7,0,1)</f>
        <v>5616</v>
      </c>
      <c r="W62" s="587">
        <f>'Pro Forma'!$M66*INDEX('Pro Forma'!$1:$1048576,MATCH('Cash Flow_Monthly'!$A62,'Pro Forma'!$A:$A,0),MATCH('Cash Flow_Monthly'!W$2,'Pro Forma'!$1:$1,0))/12*IF(W$3&gt;'Project Summary'!$G$7,0,1)</f>
        <v>5616</v>
      </c>
      <c r="X62" s="587">
        <f>'Pro Forma'!$M66*INDEX('Pro Forma'!$1:$1048576,MATCH('Cash Flow_Monthly'!$A62,'Pro Forma'!$A:$A,0),MATCH('Cash Flow_Monthly'!X$2,'Pro Forma'!$1:$1,0))/12*IF(X$3&gt;'Project Summary'!$G$7,0,1)</f>
        <v>5616</v>
      </c>
      <c r="Y62" s="587">
        <f>'Pro Forma'!$M66*INDEX('Pro Forma'!$1:$1048576,MATCH('Cash Flow_Monthly'!$A62,'Pro Forma'!$A:$A,0),MATCH('Cash Flow_Monthly'!Y$2,'Pro Forma'!$1:$1,0))/12*IF(Y$3&gt;'Project Summary'!$G$7,0,1)</f>
        <v>5616</v>
      </c>
      <c r="Z62" s="587">
        <f>'Pro Forma'!$M66*INDEX('Pro Forma'!$1:$1048576,MATCH('Cash Flow_Monthly'!$A62,'Pro Forma'!$A:$A,0),MATCH('Cash Flow_Monthly'!Z$2,'Pro Forma'!$1:$1,0))/12*IF(Z$3&gt;'Project Summary'!$G$7,0,1)</f>
        <v>5616</v>
      </c>
      <c r="AA62" s="587">
        <f>'Pro Forma'!$M66*INDEX('Pro Forma'!$1:$1048576,MATCH('Cash Flow_Monthly'!$A62,'Pro Forma'!$A:$A,0),MATCH('Cash Flow_Monthly'!AA$2,'Pro Forma'!$1:$1,0))/12*IF(AA$3&gt;'Project Summary'!$G$7,0,1)</f>
        <v>5616</v>
      </c>
      <c r="AB62" s="587">
        <f>'Pro Forma'!$M66*INDEX('Pro Forma'!$1:$1048576,MATCH('Cash Flow_Monthly'!$A62,'Pro Forma'!$A:$A,0),MATCH('Cash Flow_Monthly'!AB$2,'Pro Forma'!$1:$1,0))/12*IF(AB$3&gt;'Project Summary'!$G$7,0,1)</f>
        <v>5616</v>
      </c>
      <c r="AC62" s="587">
        <f>'Pro Forma'!$M66*INDEX('Pro Forma'!$1:$1048576,MATCH('Cash Flow_Monthly'!$A62,'Pro Forma'!$A:$A,0),MATCH('Cash Flow_Monthly'!AC$2,'Pro Forma'!$1:$1,0))/12*IF(AC$3&gt;'Project Summary'!$G$7,0,1)</f>
        <v>5840.64</v>
      </c>
      <c r="AD62" s="587">
        <f>'Pro Forma'!$M66*INDEX('Pro Forma'!$1:$1048576,MATCH('Cash Flow_Monthly'!$A62,'Pro Forma'!$A:$A,0),MATCH('Cash Flow_Monthly'!AD$2,'Pro Forma'!$1:$1,0))/12*IF(AD$3&gt;'Project Summary'!$G$7,0,1)</f>
        <v>5840.64</v>
      </c>
      <c r="AE62" s="587">
        <f>'Pro Forma'!$M66*INDEX('Pro Forma'!$1:$1048576,MATCH('Cash Flow_Monthly'!$A62,'Pro Forma'!$A:$A,0),MATCH('Cash Flow_Monthly'!AE$2,'Pro Forma'!$1:$1,0))/12*IF(AE$3&gt;'Project Summary'!$G$7,0,1)</f>
        <v>5840.64</v>
      </c>
      <c r="AF62" s="587">
        <f>'Pro Forma'!$M66*INDEX('Pro Forma'!$1:$1048576,MATCH('Cash Flow_Monthly'!$A62,'Pro Forma'!$A:$A,0),MATCH('Cash Flow_Monthly'!AF$2,'Pro Forma'!$1:$1,0))/12*IF(AF$3&gt;'Project Summary'!$G$7,0,1)</f>
        <v>5840.64</v>
      </c>
      <c r="AG62" s="587">
        <f>'Pro Forma'!$M66*INDEX('Pro Forma'!$1:$1048576,MATCH('Cash Flow_Monthly'!$A62,'Pro Forma'!$A:$A,0),MATCH('Cash Flow_Monthly'!AG$2,'Pro Forma'!$1:$1,0))/12*IF(AG$3&gt;'Project Summary'!$G$7,0,1)</f>
        <v>5840.64</v>
      </c>
      <c r="AH62" s="587">
        <f>'Pro Forma'!$M66*INDEX('Pro Forma'!$1:$1048576,MATCH('Cash Flow_Monthly'!$A62,'Pro Forma'!$A:$A,0),MATCH('Cash Flow_Monthly'!AH$2,'Pro Forma'!$1:$1,0))/12*IF(AH$3&gt;'Project Summary'!$G$7,0,1)</f>
        <v>5840.64</v>
      </c>
      <c r="AI62" s="587">
        <f>'Pro Forma'!$M66*INDEX('Pro Forma'!$1:$1048576,MATCH('Cash Flow_Monthly'!$A62,'Pro Forma'!$A:$A,0),MATCH('Cash Flow_Monthly'!AI$2,'Pro Forma'!$1:$1,0))/12*IF(AI$3&gt;'Project Summary'!$G$7,0,1)</f>
        <v>5840.64</v>
      </c>
      <c r="AJ62" s="587">
        <f>'Pro Forma'!$M66*INDEX('Pro Forma'!$1:$1048576,MATCH('Cash Flow_Monthly'!$A62,'Pro Forma'!$A:$A,0),MATCH('Cash Flow_Monthly'!AJ$2,'Pro Forma'!$1:$1,0))/12*IF(AJ$3&gt;'Project Summary'!$G$7,0,1)</f>
        <v>5840.64</v>
      </c>
      <c r="AK62" s="587">
        <f>'Pro Forma'!$M66*INDEX('Pro Forma'!$1:$1048576,MATCH('Cash Flow_Monthly'!$A62,'Pro Forma'!$A:$A,0),MATCH('Cash Flow_Monthly'!AK$2,'Pro Forma'!$1:$1,0))/12*IF(AK$3&gt;'Project Summary'!$G$7,0,1)</f>
        <v>5840.64</v>
      </c>
      <c r="AL62" s="587">
        <f>'Pro Forma'!$M66*INDEX('Pro Forma'!$1:$1048576,MATCH('Cash Flow_Monthly'!$A62,'Pro Forma'!$A:$A,0),MATCH('Cash Flow_Monthly'!AL$2,'Pro Forma'!$1:$1,0))/12*IF(AL$3&gt;'Project Summary'!$G$7,0,1)</f>
        <v>5840.64</v>
      </c>
      <c r="AM62" s="587">
        <f>'Pro Forma'!$M66*INDEX('Pro Forma'!$1:$1048576,MATCH('Cash Flow_Monthly'!$A62,'Pro Forma'!$A:$A,0),MATCH('Cash Flow_Monthly'!AM$2,'Pro Forma'!$1:$1,0))/12*IF(AM$3&gt;'Project Summary'!$G$7,0,1)</f>
        <v>5840.64</v>
      </c>
      <c r="AN62" s="587">
        <f>'Pro Forma'!$M66*INDEX('Pro Forma'!$1:$1048576,MATCH('Cash Flow_Monthly'!$A62,'Pro Forma'!$A:$A,0),MATCH('Cash Flow_Monthly'!AN$2,'Pro Forma'!$1:$1,0))/12*IF(AN$3&gt;'Project Summary'!$G$7,0,1)</f>
        <v>5840.64</v>
      </c>
      <c r="AO62" s="587">
        <f>'Pro Forma'!$M66*INDEX('Pro Forma'!$1:$1048576,MATCH('Cash Flow_Monthly'!$A62,'Pro Forma'!$A:$A,0),MATCH('Cash Flow_Monthly'!AO$2,'Pro Forma'!$1:$1,0))/12*IF(AO$3&gt;'Project Summary'!$G$7,0,1)</f>
        <v>6074.2655999999997</v>
      </c>
      <c r="AP62" s="587">
        <f>'Pro Forma'!$M66*INDEX('Pro Forma'!$1:$1048576,MATCH('Cash Flow_Monthly'!$A62,'Pro Forma'!$A:$A,0),MATCH('Cash Flow_Monthly'!AP$2,'Pro Forma'!$1:$1,0))/12*IF(AP$3&gt;'Project Summary'!$G$7,0,1)</f>
        <v>6074.2655999999997</v>
      </c>
      <c r="AQ62" s="587">
        <f>'Pro Forma'!$M66*INDEX('Pro Forma'!$1:$1048576,MATCH('Cash Flow_Monthly'!$A62,'Pro Forma'!$A:$A,0),MATCH('Cash Flow_Monthly'!AQ$2,'Pro Forma'!$1:$1,0))/12*IF(AQ$3&gt;'Project Summary'!$G$7,0,1)</f>
        <v>6074.2655999999997</v>
      </c>
      <c r="AR62" s="587">
        <f>'Pro Forma'!$M66*INDEX('Pro Forma'!$1:$1048576,MATCH('Cash Flow_Monthly'!$A62,'Pro Forma'!$A:$A,0),MATCH('Cash Flow_Monthly'!AR$2,'Pro Forma'!$1:$1,0))/12*IF(AR$3&gt;'Project Summary'!$G$7,0,1)</f>
        <v>6074.2655999999997</v>
      </c>
      <c r="AS62" s="587">
        <f>'Pro Forma'!$M66*INDEX('Pro Forma'!$1:$1048576,MATCH('Cash Flow_Monthly'!$A62,'Pro Forma'!$A:$A,0),MATCH('Cash Flow_Monthly'!AS$2,'Pro Forma'!$1:$1,0))/12*IF(AS$3&gt;'Project Summary'!$G$7,0,1)</f>
        <v>6074.2655999999997</v>
      </c>
      <c r="AT62" s="587">
        <f>'Pro Forma'!$M66*INDEX('Pro Forma'!$1:$1048576,MATCH('Cash Flow_Monthly'!$A62,'Pro Forma'!$A:$A,0),MATCH('Cash Flow_Monthly'!AT$2,'Pro Forma'!$1:$1,0))/12*IF(AT$3&gt;'Project Summary'!$G$7,0,1)</f>
        <v>6074.2655999999997</v>
      </c>
      <c r="AU62" s="587">
        <f>'Pro Forma'!$M66*INDEX('Pro Forma'!$1:$1048576,MATCH('Cash Flow_Monthly'!$A62,'Pro Forma'!$A:$A,0),MATCH('Cash Flow_Monthly'!AU$2,'Pro Forma'!$1:$1,0))/12*IF(AU$3&gt;'Project Summary'!$G$7,0,1)</f>
        <v>6074.2655999999997</v>
      </c>
      <c r="AV62" s="587">
        <f>'Pro Forma'!$M66*INDEX('Pro Forma'!$1:$1048576,MATCH('Cash Flow_Monthly'!$A62,'Pro Forma'!$A:$A,0),MATCH('Cash Flow_Monthly'!AV$2,'Pro Forma'!$1:$1,0))/12*IF(AV$3&gt;'Project Summary'!$G$7,0,1)</f>
        <v>6074.2655999999997</v>
      </c>
      <c r="AW62" s="587">
        <f>'Pro Forma'!$M66*INDEX('Pro Forma'!$1:$1048576,MATCH('Cash Flow_Monthly'!$A62,'Pro Forma'!$A:$A,0),MATCH('Cash Flow_Monthly'!AW$2,'Pro Forma'!$1:$1,0))/12*IF(AW$3&gt;'Project Summary'!$G$7,0,1)</f>
        <v>6074.2655999999997</v>
      </c>
      <c r="AX62" s="587">
        <f>'Pro Forma'!$M66*INDEX('Pro Forma'!$1:$1048576,MATCH('Cash Flow_Monthly'!$A62,'Pro Forma'!$A:$A,0),MATCH('Cash Flow_Monthly'!AX$2,'Pro Forma'!$1:$1,0))/12*IF(AX$3&gt;'Project Summary'!$G$7,0,1)</f>
        <v>6074.2655999999997</v>
      </c>
      <c r="AY62" s="587">
        <f>'Pro Forma'!$M66*INDEX('Pro Forma'!$1:$1048576,MATCH('Cash Flow_Monthly'!$A62,'Pro Forma'!$A:$A,0),MATCH('Cash Flow_Monthly'!AY$2,'Pro Forma'!$1:$1,0))/12*IF(AY$3&gt;'Project Summary'!$G$7,0,1)</f>
        <v>6074.2655999999997</v>
      </c>
      <c r="AZ62" s="587">
        <f>'Pro Forma'!$M66*INDEX('Pro Forma'!$1:$1048576,MATCH('Cash Flow_Monthly'!$A62,'Pro Forma'!$A:$A,0),MATCH('Cash Flow_Monthly'!AZ$2,'Pro Forma'!$1:$1,0))/12*IF(AZ$3&gt;'Project Summary'!$G$7,0,1)</f>
        <v>6074.2655999999997</v>
      </c>
      <c r="BA62" s="587">
        <f>'Pro Forma'!$M66*INDEX('Pro Forma'!$1:$1048576,MATCH('Cash Flow_Monthly'!$A62,'Pro Forma'!$A:$A,0),MATCH('Cash Flow_Monthly'!BA$2,'Pro Forma'!$1:$1,0))/12*IF(BA$3&gt;'Project Summary'!$G$7,0,1)</f>
        <v>6317.2362240000011</v>
      </c>
      <c r="BB62" s="587">
        <f>'Pro Forma'!$M66*INDEX('Pro Forma'!$1:$1048576,MATCH('Cash Flow_Monthly'!$A62,'Pro Forma'!$A:$A,0),MATCH('Cash Flow_Monthly'!BB$2,'Pro Forma'!$1:$1,0))/12*IF(BB$3&gt;'Project Summary'!$G$7,0,1)</f>
        <v>6317.2362240000011</v>
      </c>
      <c r="BC62" s="587">
        <f>'Pro Forma'!$M66*INDEX('Pro Forma'!$1:$1048576,MATCH('Cash Flow_Monthly'!$A62,'Pro Forma'!$A:$A,0),MATCH('Cash Flow_Monthly'!BC$2,'Pro Forma'!$1:$1,0))/12*IF(BC$3&gt;'Project Summary'!$G$7,0,1)</f>
        <v>6317.2362240000011</v>
      </c>
      <c r="BD62" s="587">
        <f>'Pro Forma'!$M66*INDEX('Pro Forma'!$1:$1048576,MATCH('Cash Flow_Monthly'!$A62,'Pro Forma'!$A:$A,0),MATCH('Cash Flow_Monthly'!BD$2,'Pro Forma'!$1:$1,0))/12*IF(BD$3&gt;'Project Summary'!$G$7,0,1)</f>
        <v>6317.2362240000011</v>
      </c>
      <c r="BE62" s="587">
        <f>'Pro Forma'!$M66*INDEX('Pro Forma'!$1:$1048576,MATCH('Cash Flow_Monthly'!$A62,'Pro Forma'!$A:$A,0),MATCH('Cash Flow_Monthly'!BE$2,'Pro Forma'!$1:$1,0))/12*IF(BE$3&gt;'Project Summary'!$G$7,0,1)</f>
        <v>6317.2362240000011</v>
      </c>
      <c r="BF62" s="587">
        <f>'Pro Forma'!$M66*INDEX('Pro Forma'!$1:$1048576,MATCH('Cash Flow_Monthly'!$A62,'Pro Forma'!$A:$A,0),MATCH('Cash Flow_Monthly'!BF$2,'Pro Forma'!$1:$1,0))/12*IF(BF$3&gt;'Project Summary'!$G$7,0,1)</f>
        <v>6317.2362240000011</v>
      </c>
      <c r="BG62" s="587">
        <f>'Pro Forma'!$M66*INDEX('Pro Forma'!$1:$1048576,MATCH('Cash Flow_Monthly'!$A62,'Pro Forma'!$A:$A,0),MATCH('Cash Flow_Monthly'!BG$2,'Pro Forma'!$1:$1,0))/12*IF(BG$3&gt;'Project Summary'!$G$7,0,1)</f>
        <v>6317.2362240000011</v>
      </c>
      <c r="BH62" s="587">
        <f>'Pro Forma'!$M66*INDEX('Pro Forma'!$1:$1048576,MATCH('Cash Flow_Monthly'!$A62,'Pro Forma'!$A:$A,0),MATCH('Cash Flow_Monthly'!BH$2,'Pro Forma'!$1:$1,0))/12*IF(BH$3&gt;'Project Summary'!$G$7,0,1)</f>
        <v>6317.2362240000011</v>
      </c>
      <c r="BI62" s="587">
        <f>'Pro Forma'!$M66*INDEX('Pro Forma'!$1:$1048576,MATCH('Cash Flow_Monthly'!$A62,'Pro Forma'!$A:$A,0),MATCH('Cash Flow_Monthly'!BI$2,'Pro Forma'!$1:$1,0))/12*IF(BI$3&gt;'Project Summary'!$G$7,0,1)</f>
        <v>6317.2362240000011</v>
      </c>
      <c r="BJ62" s="587">
        <f>'Pro Forma'!$M66*INDEX('Pro Forma'!$1:$1048576,MATCH('Cash Flow_Monthly'!$A62,'Pro Forma'!$A:$A,0),MATCH('Cash Flow_Monthly'!BJ$2,'Pro Forma'!$1:$1,0))/12*IF(BJ$3&gt;'Project Summary'!$G$7,0,1)</f>
        <v>6317.2362240000011</v>
      </c>
      <c r="BK62" s="587">
        <f>'Pro Forma'!$M66*INDEX('Pro Forma'!$1:$1048576,MATCH('Cash Flow_Monthly'!$A62,'Pro Forma'!$A:$A,0),MATCH('Cash Flow_Monthly'!BK$2,'Pro Forma'!$1:$1,0))/12*IF(BK$3&gt;'Project Summary'!$G$7,0,1)</f>
        <v>6317.2362240000011</v>
      </c>
      <c r="BL62" s="587">
        <f>'Pro Forma'!$M66*INDEX('Pro Forma'!$1:$1048576,MATCH('Cash Flow_Monthly'!$A62,'Pro Forma'!$A:$A,0),MATCH('Cash Flow_Monthly'!BL$2,'Pro Forma'!$1:$1,0))/12*IF(BL$3&gt;'Project Summary'!$G$7,0,1)</f>
        <v>6317.2362240000011</v>
      </c>
      <c r="BM62" s="587">
        <f>'Pro Forma'!$M66*INDEX('Pro Forma'!$1:$1048576,MATCH('Cash Flow_Monthly'!$A62,'Pro Forma'!$A:$A,0),MATCH('Cash Flow_Monthly'!BM$2,'Pro Forma'!$1:$1,0))/12*IF(BM$3&gt;'Project Summary'!$G$7,0,1)</f>
        <v>6569.925672960002</v>
      </c>
      <c r="BN62" s="587">
        <f>'Pro Forma'!$M66*INDEX('Pro Forma'!$1:$1048576,MATCH('Cash Flow_Monthly'!$A62,'Pro Forma'!$A:$A,0),MATCH('Cash Flow_Monthly'!BN$2,'Pro Forma'!$1:$1,0))/12*IF(BN$3&gt;'Project Summary'!$G$7,0,1)</f>
        <v>6569.925672960002</v>
      </c>
      <c r="BO62" s="587">
        <f>'Pro Forma'!$M66*INDEX('Pro Forma'!$1:$1048576,MATCH('Cash Flow_Monthly'!$A62,'Pro Forma'!$A:$A,0),MATCH('Cash Flow_Monthly'!BO$2,'Pro Forma'!$1:$1,0))/12*IF(BO$3&gt;'Project Summary'!$G$7,0,1)</f>
        <v>6569.925672960002</v>
      </c>
      <c r="BP62" s="587">
        <f>'Pro Forma'!$M66*INDEX('Pro Forma'!$1:$1048576,MATCH('Cash Flow_Monthly'!$A62,'Pro Forma'!$A:$A,0),MATCH('Cash Flow_Monthly'!BP$2,'Pro Forma'!$1:$1,0))/12*IF(BP$3&gt;'Project Summary'!$G$7,0,1)</f>
        <v>6569.925672960002</v>
      </c>
      <c r="BQ62" s="587">
        <f>'Pro Forma'!$M66*INDEX('Pro Forma'!$1:$1048576,MATCH('Cash Flow_Monthly'!$A62,'Pro Forma'!$A:$A,0),MATCH('Cash Flow_Monthly'!BQ$2,'Pro Forma'!$1:$1,0))/12*IF(BQ$3&gt;'Project Summary'!$G$7,0,1)</f>
        <v>6569.925672960002</v>
      </c>
      <c r="BR62" s="587">
        <f>'Pro Forma'!$M66*INDEX('Pro Forma'!$1:$1048576,MATCH('Cash Flow_Monthly'!$A62,'Pro Forma'!$A:$A,0),MATCH('Cash Flow_Monthly'!BR$2,'Pro Forma'!$1:$1,0))/12*IF(BR$3&gt;'Project Summary'!$G$7,0,1)</f>
        <v>6569.925672960002</v>
      </c>
      <c r="BS62" s="587">
        <f>'Pro Forma'!$M66*INDEX('Pro Forma'!$1:$1048576,MATCH('Cash Flow_Monthly'!$A62,'Pro Forma'!$A:$A,0),MATCH('Cash Flow_Monthly'!BS$2,'Pro Forma'!$1:$1,0))/12*IF(BS$3&gt;'Project Summary'!$G$7,0,1)</f>
        <v>6569.925672960002</v>
      </c>
      <c r="BT62" s="587">
        <f>'Pro Forma'!$M66*INDEX('Pro Forma'!$1:$1048576,MATCH('Cash Flow_Monthly'!$A62,'Pro Forma'!$A:$A,0),MATCH('Cash Flow_Monthly'!BT$2,'Pro Forma'!$1:$1,0))/12*IF(BT$3&gt;'Project Summary'!$G$7,0,1)</f>
        <v>6569.925672960002</v>
      </c>
      <c r="BU62" s="587">
        <f>'Pro Forma'!$M66*INDEX('Pro Forma'!$1:$1048576,MATCH('Cash Flow_Monthly'!$A62,'Pro Forma'!$A:$A,0),MATCH('Cash Flow_Monthly'!BU$2,'Pro Forma'!$1:$1,0))/12*IF(BU$3&gt;'Project Summary'!$G$7,0,1)</f>
        <v>6569.925672960002</v>
      </c>
      <c r="BV62" s="587">
        <f>'Pro Forma'!$M66*INDEX('Pro Forma'!$1:$1048576,MATCH('Cash Flow_Monthly'!$A62,'Pro Forma'!$A:$A,0),MATCH('Cash Flow_Monthly'!BV$2,'Pro Forma'!$1:$1,0))/12*IF(BV$3&gt;'Project Summary'!$G$7,0,1)</f>
        <v>6569.925672960002</v>
      </c>
      <c r="BW62" s="587">
        <f>'Pro Forma'!$M66*INDEX('Pro Forma'!$1:$1048576,MATCH('Cash Flow_Monthly'!$A62,'Pro Forma'!$A:$A,0),MATCH('Cash Flow_Monthly'!BW$2,'Pro Forma'!$1:$1,0))/12*IF(BW$3&gt;'Project Summary'!$G$7,0,1)</f>
        <v>6569.925672960002</v>
      </c>
      <c r="BX62" s="587">
        <f>'Pro Forma'!$M66*INDEX('Pro Forma'!$1:$1048576,MATCH('Cash Flow_Monthly'!$A62,'Pro Forma'!$A:$A,0),MATCH('Cash Flow_Monthly'!BX$2,'Pro Forma'!$1:$1,0))/12*IF(BX$3&gt;'Project Summary'!$G$7,0,1)</f>
        <v>6569.925672960002</v>
      </c>
      <c r="BY62" s="587">
        <f>'Pro Forma'!$M66*INDEX('Pro Forma'!$1:$1048576,MATCH('Cash Flow_Monthly'!$A62,'Pro Forma'!$A:$A,0),MATCH('Cash Flow_Monthly'!BY$2,'Pro Forma'!$1:$1,0))/12*IF(BY$3&gt;'Project Summary'!$G$7,0,1)</f>
        <v>6832.7226998784017</v>
      </c>
      <c r="BZ62" s="587">
        <f>'Pro Forma'!$M66*INDEX('Pro Forma'!$1:$1048576,MATCH('Cash Flow_Monthly'!$A62,'Pro Forma'!$A:$A,0),MATCH('Cash Flow_Monthly'!BZ$2,'Pro Forma'!$1:$1,0))/12*IF(BZ$3&gt;'Project Summary'!$G$7,0,1)</f>
        <v>6832.7226998784017</v>
      </c>
      <c r="CA62" s="587">
        <f>'Pro Forma'!$M66*INDEX('Pro Forma'!$1:$1048576,MATCH('Cash Flow_Monthly'!$A62,'Pro Forma'!$A:$A,0),MATCH('Cash Flow_Monthly'!CA$2,'Pro Forma'!$1:$1,0))/12*IF(CA$3&gt;'Project Summary'!$G$7,0,1)</f>
        <v>6832.7226998784017</v>
      </c>
      <c r="CB62" s="587">
        <f>'Pro Forma'!$M66*INDEX('Pro Forma'!$1:$1048576,MATCH('Cash Flow_Monthly'!$A62,'Pro Forma'!$A:$A,0),MATCH('Cash Flow_Monthly'!CB$2,'Pro Forma'!$1:$1,0))/12*IF(CB$3&gt;'Project Summary'!$G$7,0,1)</f>
        <v>6832.7226998784017</v>
      </c>
      <c r="CC62" s="587">
        <f>'Pro Forma'!$M66*INDEX('Pro Forma'!$1:$1048576,MATCH('Cash Flow_Monthly'!$A62,'Pro Forma'!$A:$A,0),MATCH('Cash Flow_Monthly'!CC$2,'Pro Forma'!$1:$1,0))/12*IF(CC$3&gt;'Project Summary'!$G$7,0,1)</f>
        <v>6832.7226998784017</v>
      </c>
      <c r="CD62" s="587">
        <f>'Pro Forma'!$M66*INDEX('Pro Forma'!$1:$1048576,MATCH('Cash Flow_Monthly'!$A62,'Pro Forma'!$A:$A,0),MATCH('Cash Flow_Monthly'!CD$2,'Pro Forma'!$1:$1,0))/12*IF(CD$3&gt;'Project Summary'!$G$7,0,1)</f>
        <v>6832.7226998784017</v>
      </c>
      <c r="CE62" s="587">
        <f>'Pro Forma'!$M66*INDEX('Pro Forma'!$1:$1048576,MATCH('Cash Flow_Monthly'!$A62,'Pro Forma'!$A:$A,0),MATCH('Cash Flow_Monthly'!CE$2,'Pro Forma'!$1:$1,0))/12*IF(CE$3&gt;'Project Summary'!$G$7,0,1)</f>
        <v>6832.7226998784017</v>
      </c>
      <c r="CF62" s="587">
        <f>'Pro Forma'!$M66*INDEX('Pro Forma'!$1:$1048576,MATCH('Cash Flow_Monthly'!$A62,'Pro Forma'!$A:$A,0),MATCH('Cash Flow_Monthly'!CF$2,'Pro Forma'!$1:$1,0))/12*IF(CF$3&gt;'Project Summary'!$G$7,0,1)</f>
        <v>6832.7226998784017</v>
      </c>
      <c r="CG62" s="587">
        <f>'Pro Forma'!$M66*INDEX('Pro Forma'!$1:$1048576,MATCH('Cash Flow_Monthly'!$A62,'Pro Forma'!$A:$A,0),MATCH('Cash Flow_Monthly'!CG$2,'Pro Forma'!$1:$1,0))/12*IF(CG$3&gt;'Project Summary'!$G$7,0,1)</f>
        <v>6832.7226998784017</v>
      </c>
      <c r="CH62" s="587">
        <f>'Pro Forma'!$M66*INDEX('Pro Forma'!$1:$1048576,MATCH('Cash Flow_Monthly'!$A62,'Pro Forma'!$A:$A,0),MATCH('Cash Flow_Monthly'!CH$2,'Pro Forma'!$1:$1,0))/12*IF(CH$3&gt;'Project Summary'!$G$7,0,1)</f>
        <v>6832.7226998784017</v>
      </c>
      <c r="CI62" s="587">
        <f>'Pro Forma'!$M66*INDEX('Pro Forma'!$1:$1048576,MATCH('Cash Flow_Monthly'!$A62,'Pro Forma'!$A:$A,0),MATCH('Cash Flow_Monthly'!CI$2,'Pro Forma'!$1:$1,0))/12*IF(CI$3&gt;'Project Summary'!$G$7,0,1)</f>
        <v>6832.7226998784017</v>
      </c>
      <c r="CJ62" s="587">
        <f>'Pro Forma'!$M66*INDEX('Pro Forma'!$1:$1048576,MATCH('Cash Flow_Monthly'!$A62,'Pro Forma'!$A:$A,0),MATCH('Cash Flow_Monthly'!CJ$2,'Pro Forma'!$1:$1,0))/12*IF(CJ$3&gt;'Project Summary'!$G$7,0,1)</f>
        <v>6832.7226998784017</v>
      </c>
      <c r="CK62" s="587">
        <f>'Pro Forma'!$M66*INDEX('Pro Forma'!$1:$1048576,MATCH('Cash Flow_Monthly'!$A62,'Pro Forma'!$A:$A,0),MATCH('Cash Flow_Monthly'!CK$2,'Pro Forma'!$1:$1,0))/12*IF(CK$3&gt;'Project Summary'!$G$7,0,1)</f>
        <v>0</v>
      </c>
      <c r="CL62" s="587">
        <f>'Pro Forma'!$M66*INDEX('Pro Forma'!$1:$1048576,MATCH('Cash Flow_Monthly'!$A62,'Pro Forma'!$A:$A,0),MATCH('Cash Flow_Monthly'!CL$2,'Pro Forma'!$1:$1,0))/12*IF(CL$3&gt;'Project Summary'!$G$7,0,1)</f>
        <v>0</v>
      </c>
      <c r="CM62" s="587">
        <f>'Pro Forma'!$M66*INDEX('Pro Forma'!$1:$1048576,MATCH('Cash Flow_Monthly'!$A62,'Pro Forma'!$A:$A,0),MATCH('Cash Flow_Monthly'!CM$2,'Pro Forma'!$1:$1,0))/12*IF(CM$3&gt;'Project Summary'!$G$7,0,1)</f>
        <v>0</v>
      </c>
      <c r="CN62" s="587">
        <f>'Pro Forma'!$M66*INDEX('Pro Forma'!$1:$1048576,MATCH('Cash Flow_Monthly'!$A62,'Pro Forma'!$A:$A,0),MATCH('Cash Flow_Monthly'!CN$2,'Pro Forma'!$1:$1,0))/12*IF(CN$3&gt;'Project Summary'!$G$7,0,1)</f>
        <v>0</v>
      </c>
      <c r="CO62" s="587">
        <f>'Pro Forma'!$M66*INDEX('Pro Forma'!$1:$1048576,MATCH('Cash Flow_Monthly'!$A62,'Pro Forma'!$A:$A,0),MATCH('Cash Flow_Monthly'!CO$2,'Pro Forma'!$1:$1,0))/12*IF(CO$3&gt;'Project Summary'!$G$7,0,1)</f>
        <v>0</v>
      </c>
      <c r="CP62" s="587">
        <f>'Pro Forma'!$M66*INDEX('Pro Forma'!$1:$1048576,MATCH('Cash Flow_Monthly'!$A62,'Pro Forma'!$A:$A,0),MATCH('Cash Flow_Monthly'!CP$2,'Pro Forma'!$1:$1,0))/12*IF(CP$3&gt;'Project Summary'!$G$7,0,1)</f>
        <v>0</v>
      </c>
      <c r="CQ62" s="587">
        <f>'Pro Forma'!$M66*INDEX('Pro Forma'!$1:$1048576,MATCH('Cash Flow_Monthly'!$A62,'Pro Forma'!$A:$A,0),MATCH('Cash Flow_Monthly'!CQ$2,'Pro Forma'!$1:$1,0))/12*IF(CQ$3&gt;'Project Summary'!$G$7,0,1)</f>
        <v>0</v>
      </c>
      <c r="CR62" s="587">
        <f>'Pro Forma'!$M66*INDEX('Pro Forma'!$1:$1048576,MATCH('Cash Flow_Monthly'!$A62,'Pro Forma'!$A:$A,0),MATCH('Cash Flow_Monthly'!CR$2,'Pro Forma'!$1:$1,0))/12*IF(CR$3&gt;'Project Summary'!$G$7,0,1)</f>
        <v>0</v>
      </c>
      <c r="CS62" s="587">
        <f>'Pro Forma'!$M66*INDEX('Pro Forma'!$1:$1048576,MATCH('Cash Flow_Monthly'!$A62,'Pro Forma'!$A:$A,0),MATCH('Cash Flow_Monthly'!CS$2,'Pro Forma'!$1:$1,0))/12*IF(CS$3&gt;'Project Summary'!$G$7,0,1)</f>
        <v>0</v>
      </c>
      <c r="CT62" s="587">
        <f>'Pro Forma'!$M66*INDEX('Pro Forma'!$1:$1048576,MATCH('Cash Flow_Monthly'!$A62,'Pro Forma'!$A:$A,0),MATCH('Cash Flow_Monthly'!CT$2,'Pro Forma'!$1:$1,0))/12*IF(CT$3&gt;'Project Summary'!$G$7,0,1)</f>
        <v>0</v>
      </c>
      <c r="CU62" s="587">
        <f>'Pro Forma'!$M66*INDEX('Pro Forma'!$1:$1048576,MATCH('Cash Flow_Monthly'!$A62,'Pro Forma'!$A:$A,0),MATCH('Cash Flow_Monthly'!CU$2,'Pro Forma'!$1:$1,0))/12*IF(CU$3&gt;'Project Summary'!$G$7,0,1)</f>
        <v>0</v>
      </c>
      <c r="CV62" s="587">
        <f>'Pro Forma'!$M66*INDEX('Pro Forma'!$1:$1048576,MATCH('Cash Flow_Monthly'!$A62,'Pro Forma'!$A:$A,0),MATCH('Cash Flow_Monthly'!CV$2,'Pro Forma'!$1:$1,0))/12*IF(CV$3&gt;'Project Summary'!$G$7,0,1)</f>
        <v>0</v>
      </c>
      <c r="CW62" s="587">
        <f>'Pro Forma'!$M66*INDEX('Pro Forma'!$1:$1048576,MATCH('Cash Flow_Monthly'!$A62,'Pro Forma'!$A:$A,0),MATCH('Cash Flow_Monthly'!CW$2,'Pro Forma'!$1:$1,0))/12*IF(CW$3&gt;'Project Summary'!$G$7,0,1)</f>
        <v>0</v>
      </c>
      <c r="CX62" s="587">
        <f>'Pro Forma'!$M66*INDEX('Pro Forma'!$1:$1048576,MATCH('Cash Flow_Monthly'!$A62,'Pro Forma'!$A:$A,0),MATCH('Cash Flow_Monthly'!CX$2,'Pro Forma'!$1:$1,0))/12*IF(CX$3&gt;'Project Summary'!$G$7,0,1)</f>
        <v>0</v>
      </c>
      <c r="CY62" s="587">
        <f>'Pro Forma'!$M66*INDEX('Pro Forma'!$1:$1048576,MATCH('Cash Flow_Monthly'!$A62,'Pro Forma'!$A:$A,0),MATCH('Cash Flow_Monthly'!CY$2,'Pro Forma'!$1:$1,0))/12*IF(CY$3&gt;'Project Summary'!$G$7,0,1)</f>
        <v>0</v>
      </c>
      <c r="CZ62" s="587">
        <f>'Pro Forma'!$M66*INDEX('Pro Forma'!$1:$1048576,MATCH('Cash Flow_Monthly'!$A62,'Pro Forma'!$A:$A,0),MATCH('Cash Flow_Monthly'!CZ$2,'Pro Forma'!$1:$1,0))/12*IF(CZ$3&gt;'Project Summary'!$G$7,0,1)</f>
        <v>0</v>
      </c>
      <c r="DA62" s="587">
        <f>'Pro Forma'!$M66*INDEX('Pro Forma'!$1:$1048576,MATCH('Cash Flow_Monthly'!$A62,'Pro Forma'!$A:$A,0),MATCH('Cash Flow_Monthly'!DA$2,'Pro Forma'!$1:$1,0))/12*IF(DA$3&gt;'Project Summary'!$G$7,0,1)</f>
        <v>0</v>
      </c>
      <c r="DB62" s="587">
        <f>'Pro Forma'!$M66*INDEX('Pro Forma'!$1:$1048576,MATCH('Cash Flow_Monthly'!$A62,'Pro Forma'!$A:$A,0),MATCH('Cash Flow_Monthly'!DB$2,'Pro Forma'!$1:$1,0))/12*IF(DB$3&gt;'Project Summary'!$G$7,0,1)</f>
        <v>0</v>
      </c>
      <c r="DC62" s="587">
        <f>'Pro Forma'!$M66*INDEX('Pro Forma'!$1:$1048576,MATCH('Cash Flow_Monthly'!$A62,'Pro Forma'!$A:$A,0),MATCH('Cash Flow_Monthly'!DC$2,'Pro Forma'!$1:$1,0))/12*IF(DC$3&gt;'Project Summary'!$G$7,0,1)</f>
        <v>0</v>
      </c>
      <c r="DD62" s="587">
        <f>'Pro Forma'!$M66*INDEX('Pro Forma'!$1:$1048576,MATCH('Cash Flow_Monthly'!$A62,'Pro Forma'!$A:$A,0),MATCH('Cash Flow_Monthly'!DD$2,'Pro Forma'!$1:$1,0))/12*IF(DD$3&gt;'Project Summary'!$G$7,0,1)</f>
        <v>0</v>
      </c>
      <c r="DE62" s="587">
        <f>'Pro Forma'!$M66*INDEX('Pro Forma'!$1:$1048576,MATCH('Cash Flow_Monthly'!$A62,'Pro Forma'!$A:$A,0),MATCH('Cash Flow_Monthly'!DE$2,'Pro Forma'!$1:$1,0))/12*IF(DE$3&gt;'Project Summary'!$G$7,0,1)</f>
        <v>0</v>
      </c>
      <c r="DF62" s="587">
        <f>'Pro Forma'!$M66*INDEX('Pro Forma'!$1:$1048576,MATCH('Cash Flow_Monthly'!$A62,'Pro Forma'!$A:$A,0),MATCH('Cash Flow_Monthly'!DF$2,'Pro Forma'!$1:$1,0))/12*IF(DF$3&gt;'Project Summary'!$G$7,0,1)</f>
        <v>0</v>
      </c>
      <c r="DG62" s="587">
        <f>'Pro Forma'!$M66*INDEX('Pro Forma'!$1:$1048576,MATCH('Cash Flow_Monthly'!$A62,'Pro Forma'!$A:$A,0),MATCH('Cash Flow_Monthly'!DG$2,'Pro Forma'!$1:$1,0))/12*IF(DG$3&gt;'Project Summary'!$G$7,0,1)</f>
        <v>0</v>
      </c>
      <c r="DH62" s="587">
        <f>'Pro Forma'!$M66*INDEX('Pro Forma'!$1:$1048576,MATCH('Cash Flow_Monthly'!$A62,'Pro Forma'!$A:$A,0),MATCH('Cash Flow_Monthly'!DH$2,'Pro Forma'!$1:$1,0))/12*IF(DH$3&gt;'Project Summary'!$G$7,0,1)</f>
        <v>0</v>
      </c>
      <c r="DI62" s="587">
        <f>'Pro Forma'!$M66*INDEX('Pro Forma'!$1:$1048576,MATCH('Cash Flow_Monthly'!$A62,'Pro Forma'!$A:$A,0),MATCH('Cash Flow_Monthly'!DI$2,'Pro Forma'!$1:$1,0))/12*IF(DI$3&gt;'Project Summary'!$G$7,0,1)</f>
        <v>0</v>
      </c>
      <c r="DJ62" s="587">
        <f>'Pro Forma'!$M66*INDEX('Pro Forma'!$1:$1048576,MATCH('Cash Flow_Monthly'!$A62,'Pro Forma'!$A:$A,0),MATCH('Cash Flow_Monthly'!DJ$2,'Pro Forma'!$1:$1,0))/12*IF(DJ$3&gt;'Project Summary'!$G$7,0,1)</f>
        <v>0</v>
      </c>
      <c r="DK62" s="587">
        <f>'Pro Forma'!$M66*INDEX('Pro Forma'!$1:$1048576,MATCH('Cash Flow_Monthly'!$A62,'Pro Forma'!$A:$A,0),MATCH('Cash Flow_Monthly'!DK$2,'Pro Forma'!$1:$1,0))/12*IF(DK$3&gt;'Project Summary'!$G$7,0,1)</f>
        <v>0</v>
      </c>
      <c r="DL62" s="587">
        <f>'Pro Forma'!$M66*INDEX('Pro Forma'!$1:$1048576,MATCH('Cash Flow_Monthly'!$A62,'Pro Forma'!$A:$A,0),MATCH('Cash Flow_Monthly'!DL$2,'Pro Forma'!$1:$1,0))/12*IF(DL$3&gt;'Project Summary'!$G$7,0,1)</f>
        <v>0</v>
      </c>
      <c r="DM62" s="587">
        <f>'Pro Forma'!$M66*INDEX('Pro Forma'!$1:$1048576,MATCH('Cash Flow_Monthly'!$A62,'Pro Forma'!$A:$A,0),MATCH('Cash Flow_Monthly'!DM$2,'Pro Forma'!$1:$1,0))/12*IF(DM$3&gt;'Project Summary'!$G$7,0,1)</f>
        <v>0</v>
      </c>
      <c r="DN62" s="587">
        <f>'Pro Forma'!$M66*INDEX('Pro Forma'!$1:$1048576,MATCH('Cash Flow_Monthly'!$A62,'Pro Forma'!$A:$A,0),MATCH('Cash Flow_Monthly'!DN$2,'Pro Forma'!$1:$1,0))/12*IF(DN$3&gt;'Project Summary'!$G$7,0,1)</f>
        <v>0</v>
      </c>
      <c r="DO62" s="587">
        <f>'Pro Forma'!$M66*INDEX('Pro Forma'!$1:$1048576,MATCH('Cash Flow_Monthly'!$A62,'Pro Forma'!$A:$A,0),MATCH('Cash Flow_Monthly'!DO$2,'Pro Forma'!$1:$1,0))/12*IF(DO$3&gt;'Project Summary'!$G$7,0,1)</f>
        <v>0</v>
      </c>
      <c r="DP62" s="587">
        <f>'Pro Forma'!$M66*INDEX('Pro Forma'!$1:$1048576,MATCH('Cash Flow_Monthly'!$A62,'Pro Forma'!$A:$A,0),MATCH('Cash Flow_Monthly'!DP$2,'Pro Forma'!$1:$1,0))/12*IF(DP$3&gt;'Project Summary'!$G$7,0,1)</f>
        <v>0</v>
      </c>
      <c r="DQ62" s="587">
        <f>'Pro Forma'!$M66*INDEX('Pro Forma'!$1:$1048576,MATCH('Cash Flow_Monthly'!$A62,'Pro Forma'!$A:$A,0),MATCH('Cash Flow_Monthly'!DQ$2,'Pro Forma'!$1:$1,0))/12*IF(DQ$3&gt;'Project Summary'!$G$7,0,1)</f>
        <v>0</v>
      </c>
      <c r="DR62" s="587">
        <f>'Pro Forma'!$M66*INDEX('Pro Forma'!$1:$1048576,MATCH('Cash Flow_Monthly'!$A62,'Pro Forma'!$A:$A,0),MATCH('Cash Flow_Monthly'!DR$2,'Pro Forma'!$1:$1,0))/12*IF(DR$3&gt;'Project Summary'!$G$7,0,1)</f>
        <v>0</v>
      </c>
      <c r="DS62" s="587">
        <f>'Pro Forma'!$M66*INDEX('Pro Forma'!$1:$1048576,MATCH('Cash Flow_Monthly'!$A62,'Pro Forma'!$A:$A,0),MATCH('Cash Flow_Monthly'!DS$2,'Pro Forma'!$1:$1,0))/12*IF(DS$3&gt;'Project Summary'!$G$7,0,1)</f>
        <v>0</v>
      </c>
      <c r="DT62" s="587">
        <f>'Pro Forma'!$M66*INDEX('Pro Forma'!$1:$1048576,MATCH('Cash Flow_Monthly'!$A62,'Pro Forma'!$A:$A,0),MATCH('Cash Flow_Monthly'!DT$2,'Pro Forma'!$1:$1,0))/12*IF(DT$3&gt;'Project Summary'!$G$7,0,1)</f>
        <v>0</v>
      </c>
      <c r="DU62" s="586"/>
    </row>
    <row r="63" spans="1:125" s="466" customFormat="1">
      <c r="A63" s="4" t="str">
        <f>'Pro Forma'!A67</f>
        <v>Marketing</v>
      </c>
      <c r="B63" s="1"/>
      <c r="C63" s="1"/>
      <c r="D63"/>
      <c r="E63" s="587">
        <f>'Pro Forma'!$M67*INDEX('Pro Forma'!$1:$1048576,MATCH('Cash Flow_Monthly'!$A63,'Pro Forma'!$A:$A,0),MATCH('Cash Flow_Monthly'!E$2,'Pro Forma'!$1:$1,0))/12*IF(E$3&gt;'Project Summary'!$G$7,0,1)</f>
        <v>6300</v>
      </c>
      <c r="F63" s="587">
        <f>'Pro Forma'!$M67*INDEX('Pro Forma'!$1:$1048576,MATCH('Cash Flow_Monthly'!$A63,'Pro Forma'!$A:$A,0),MATCH('Cash Flow_Monthly'!F$2,'Pro Forma'!$1:$1,0))/12*IF(F$3&gt;'Project Summary'!$G$7,0,1)</f>
        <v>6300</v>
      </c>
      <c r="G63" s="587">
        <f>'Pro Forma'!$M67*INDEX('Pro Forma'!$1:$1048576,MATCH('Cash Flow_Monthly'!$A63,'Pro Forma'!$A:$A,0),MATCH('Cash Flow_Monthly'!G$2,'Pro Forma'!$1:$1,0))/12*IF(G$3&gt;'Project Summary'!$G$7,0,1)</f>
        <v>6300</v>
      </c>
      <c r="H63" s="587">
        <f>'Pro Forma'!$M67*INDEX('Pro Forma'!$1:$1048576,MATCH('Cash Flow_Monthly'!$A63,'Pro Forma'!$A:$A,0),MATCH('Cash Flow_Monthly'!H$2,'Pro Forma'!$1:$1,0))/12*IF(H$3&gt;'Project Summary'!$G$7,0,1)</f>
        <v>6300</v>
      </c>
      <c r="I63" s="587">
        <f>'Pro Forma'!$M67*INDEX('Pro Forma'!$1:$1048576,MATCH('Cash Flow_Monthly'!$A63,'Pro Forma'!$A:$A,0),MATCH('Cash Flow_Monthly'!I$2,'Pro Forma'!$1:$1,0))/12*IF(I$3&gt;'Project Summary'!$G$7,0,1)</f>
        <v>6300</v>
      </c>
      <c r="J63" s="587">
        <f>'Pro Forma'!$M67*INDEX('Pro Forma'!$1:$1048576,MATCH('Cash Flow_Monthly'!$A63,'Pro Forma'!$A:$A,0),MATCH('Cash Flow_Monthly'!J$2,'Pro Forma'!$1:$1,0))/12*IF(J$3&gt;'Project Summary'!$G$7,0,1)</f>
        <v>6300</v>
      </c>
      <c r="K63" s="587">
        <f>'Pro Forma'!$M67*INDEX('Pro Forma'!$1:$1048576,MATCH('Cash Flow_Monthly'!$A63,'Pro Forma'!$A:$A,0),MATCH('Cash Flow_Monthly'!K$2,'Pro Forma'!$1:$1,0))/12*IF(K$3&gt;'Project Summary'!$G$7,0,1)</f>
        <v>6300</v>
      </c>
      <c r="L63" s="587">
        <f>'Pro Forma'!$M67*INDEX('Pro Forma'!$1:$1048576,MATCH('Cash Flow_Monthly'!$A63,'Pro Forma'!$A:$A,0),MATCH('Cash Flow_Monthly'!L$2,'Pro Forma'!$1:$1,0))/12*IF(L$3&gt;'Project Summary'!$G$7,0,1)</f>
        <v>6300</v>
      </c>
      <c r="M63" s="587">
        <f>'Pro Forma'!$M67*INDEX('Pro Forma'!$1:$1048576,MATCH('Cash Flow_Monthly'!$A63,'Pro Forma'!$A:$A,0),MATCH('Cash Flow_Monthly'!M$2,'Pro Forma'!$1:$1,0))/12*IF(M$3&gt;'Project Summary'!$G$7,0,1)</f>
        <v>6300</v>
      </c>
      <c r="N63" s="587">
        <f>'Pro Forma'!$M67*INDEX('Pro Forma'!$1:$1048576,MATCH('Cash Flow_Monthly'!$A63,'Pro Forma'!$A:$A,0),MATCH('Cash Flow_Monthly'!N$2,'Pro Forma'!$1:$1,0))/12*IF(N$3&gt;'Project Summary'!$G$7,0,1)</f>
        <v>6300</v>
      </c>
      <c r="O63" s="587">
        <f>'Pro Forma'!$M67*INDEX('Pro Forma'!$1:$1048576,MATCH('Cash Flow_Monthly'!$A63,'Pro Forma'!$A:$A,0),MATCH('Cash Flow_Monthly'!O$2,'Pro Forma'!$1:$1,0))/12*IF(O$3&gt;'Project Summary'!$G$7,0,1)</f>
        <v>6300</v>
      </c>
      <c r="P63" s="587">
        <f>'Pro Forma'!$M67*INDEX('Pro Forma'!$1:$1048576,MATCH('Cash Flow_Monthly'!$A63,'Pro Forma'!$A:$A,0),MATCH('Cash Flow_Monthly'!P$2,'Pro Forma'!$1:$1,0))/12*IF(P$3&gt;'Project Summary'!$G$7,0,1)</f>
        <v>6300</v>
      </c>
      <c r="Q63" s="587">
        <f>'Pro Forma'!$M67*INDEX('Pro Forma'!$1:$1048576,MATCH('Cash Flow_Monthly'!$A63,'Pro Forma'!$A:$A,0),MATCH('Cash Flow_Monthly'!Q$2,'Pro Forma'!$1:$1,0))/12*IF(Q$3&gt;'Project Summary'!$G$7,0,1)</f>
        <v>6457.5</v>
      </c>
      <c r="R63" s="587">
        <f>'Pro Forma'!$M67*INDEX('Pro Forma'!$1:$1048576,MATCH('Cash Flow_Monthly'!$A63,'Pro Forma'!$A:$A,0),MATCH('Cash Flow_Monthly'!R$2,'Pro Forma'!$1:$1,0))/12*IF(R$3&gt;'Project Summary'!$G$7,0,1)</f>
        <v>6457.5</v>
      </c>
      <c r="S63" s="587">
        <f>'Pro Forma'!$M67*INDEX('Pro Forma'!$1:$1048576,MATCH('Cash Flow_Monthly'!$A63,'Pro Forma'!$A:$A,0),MATCH('Cash Flow_Monthly'!S$2,'Pro Forma'!$1:$1,0))/12*IF(S$3&gt;'Project Summary'!$G$7,0,1)</f>
        <v>6457.5</v>
      </c>
      <c r="T63" s="587">
        <f>'Pro Forma'!$M67*INDEX('Pro Forma'!$1:$1048576,MATCH('Cash Flow_Monthly'!$A63,'Pro Forma'!$A:$A,0),MATCH('Cash Flow_Monthly'!T$2,'Pro Forma'!$1:$1,0))/12*IF(T$3&gt;'Project Summary'!$G$7,0,1)</f>
        <v>6457.5</v>
      </c>
      <c r="U63" s="587">
        <f>'Pro Forma'!$M67*INDEX('Pro Forma'!$1:$1048576,MATCH('Cash Flow_Monthly'!$A63,'Pro Forma'!$A:$A,0),MATCH('Cash Flow_Monthly'!U$2,'Pro Forma'!$1:$1,0))/12*IF(U$3&gt;'Project Summary'!$G$7,0,1)</f>
        <v>6457.5</v>
      </c>
      <c r="V63" s="587">
        <f>'Pro Forma'!$M67*INDEX('Pro Forma'!$1:$1048576,MATCH('Cash Flow_Monthly'!$A63,'Pro Forma'!$A:$A,0),MATCH('Cash Flow_Monthly'!V$2,'Pro Forma'!$1:$1,0))/12*IF(V$3&gt;'Project Summary'!$G$7,0,1)</f>
        <v>6457.5</v>
      </c>
      <c r="W63" s="587">
        <f>'Pro Forma'!$M67*INDEX('Pro Forma'!$1:$1048576,MATCH('Cash Flow_Monthly'!$A63,'Pro Forma'!$A:$A,0),MATCH('Cash Flow_Monthly'!W$2,'Pro Forma'!$1:$1,0))/12*IF(W$3&gt;'Project Summary'!$G$7,0,1)</f>
        <v>6457.5</v>
      </c>
      <c r="X63" s="587">
        <f>'Pro Forma'!$M67*INDEX('Pro Forma'!$1:$1048576,MATCH('Cash Flow_Monthly'!$A63,'Pro Forma'!$A:$A,0),MATCH('Cash Flow_Monthly'!X$2,'Pro Forma'!$1:$1,0))/12*IF(X$3&gt;'Project Summary'!$G$7,0,1)</f>
        <v>6457.5</v>
      </c>
      <c r="Y63" s="587">
        <f>'Pro Forma'!$M67*INDEX('Pro Forma'!$1:$1048576,MATCH('Cash Flow_Monthly'!$A63,'Pro Forma'!$A:$A,0),MATCH('Cash Flow_Monthly'!Y$2,'Pro Forma'!$1:$1,0))/12*IF(Y$3&gt;'Project Summary'!$G$7,0,1)</f>
        <v>6457.5</v>
      </c>
      <c r="Z63" s="587">
        <f>'Pro Forma'!$M67*INDEX('Pro Forma'!$1:$1048576,MATCH('Cash Flow_Monthly'!$A63,'Pro Forma'!$A:$A,0),MATCH('Cash Flow_Monthly'!Z$2,'Pro Forma'!$1:$1,0))/12*IF(Z$3&gt;'Project Summary'!$G$7,0,1)</f>
        <v>6457.5</v>
      </c>
      <c r="AA63" s="587">
        <f>'Pro Forma'!$M67*INDEX('Pro Forma'!$1:$1048576,MATCH('Cash Flow_Monthly'!$A63,'Pro Forma'!$A:$A,0),MATCH('Cash Flow_Monthly'!AA$2,'Pro Forma'!$1:$1,0))/12*IF(AA$3&gt;'Project Summary'!$G$7,0,1)</f>
        <v>6457.5</v>
      </c>
      <c r="AB63" s="587">
        <f>'Pro Forma'!$M67*INDEX('Pro Forma'!$1:$1048576,MATCH('Cash Flow_Monthly'!$A63,'Pro Forma'!$A:$A,0),MATCH('Cash Flow_Monthly'!AB$2,'Pro Forma'!$1:$1,0))/12*IF(AB$3&gt;'Project Summary'!$G$7,0,1)</f>
        <v>6457.5</v>
      </c>
      <c r="AC63" s="587">
        <f>'Pro Forma'!$M67*INDEX('Pro Forma'!$1:$1048576,MATCH('Cash Flow_Monthly'!$A63,'Pro Forma'!$A:$A,0),MATCH('Cash Flow_Monthly'!AC$2,'Pro Forma'!$1:$1,0))/12*IF(AC$3&gt;'Project Summary'!$G$7,0,1)</f>
        <v>6618.9375</v>
      </c>
      <c r="AD63" s="587">
        <f>'Pro Forma'!$M67*INDEX('Pro Forma'!$1:$1048576,MATCH('Cash Flow_Monthly'!$A63,'Pro Forma'!$A:$A,0),MATCH('Cash Flow_Monthly'!AD$2,'Pro Forma'!$1:$1,0))/12*IF(AD$3&gt;'Project Summary'!$G$7,0,1)</f>
        <v>6618.9375</v>
      </c>
      <c r="AE63" s="587">
        <f>'Pro Forma'!$M67*INDEX('Pro Forma'!$1:$1048576,MATCH('Cash Flow_Monthly'!$A63,'Pro Forma'!$A:$A,0),MATCH('Cash Flow_Monthly'!AE$2,'Pro Forma'!$1:$1,0))/12*IF(AE$3&gt;'Project Summary'!$G$7,0,1)</f>
        <v>6618.9375</v>
      </c>
      <c r="AF63" s="587">
        <f>'Pro Forma'!$M67*INDEX('Pro Forma'!$1:$1048576,MATCH('Cash Flow_Monthly'!$A63,'Pro Forma'!$A:$A,0),MATCH('Cash Flow_Monthly'!AF$2,'Pro Forma'!$1:$1,0))/12*IF(AF$3&gt;'Project Summary'!$G$7,0,1)</f>
        <v>6618.9375</v>
      </c>
      <c r="AG63" s="587">
        <f>'Pro Forma'!$M67*INDEX('Pro Forma'!$1:$1048576,MATCH('Cash Flow_Monthly'!$A63,'Pro Forma'!$A:$A,0),MATCH('Cash Flow_Monthly'!AG$2,'Pro Forma'!$1:$1,0))/12*IF(AG$3&gt;'Project Summary'!$G$7,0,1)</f>
        <v>6618.9375</v>
      </c>
      <c r="AH63" s="587">
        <f>'Pro Forma'!$M67*INDEX('Pro Forma'!$1:$1048576,MATCH('Cash Flow_Monthly'!$A63,'Pro Forma'!$A:$A,0),MATCH('Cash Flow_Monthly'!AH$2,'Pro Forma'!$1:$1,0))/12*IF(AH$3&gt;'Project Summary'!$G$7,0,1)</f>
        <v>6618.9375</v>
      </c>
      <c r="AI63" s="587">
        <f>'Pro Forma'!$M67*INDEX('Pro Forma'!$1:$1048576,MATCH('Cash Flow_Monthly'!$A63,'Pro Forma'!$A:$A,0),MATCH('Cash Flow_Monthly'!AI$2,'Pro Forma'!$1:$1,0))/12*IF(AI$3&gt;'Project Summary'!$G$7,0,1)</f>
        <v>6618.9375</v>
      </c>
      <c r="AJ63" s="587">
        <f>'Pro Forma'!$M67*INDEX('Pro Forma'!$1:$1048576,MATCH('Cash Flow_Monthly'!$A63,'Pro Forma'!$A:$A,0),MATCH('Cash Flow_Monthly'!AJ$2,'Pro Forma'!$1:$1,0))/12*IF(AJ$3&gt;'Project Summary'!$G$7,0,1)</f>
        <v>6618.9375</v>
      </c>
      <c r="AK63" s="587">
        <f>'Pro Forma'!$M67*INDEX('Pro Forma'!$1:$1048576,MATCH('Cash Flow_Monthly'!$A63,'Pro Forma'!$A:$A,0),MATCH('Cash Flow_Monthly'!AK$2,'Pro Forma'!$1:$1,0))/12*IF(AK$3&gt;'Project Summary'!$G$7,0,1)</f>
        <v>6618.9375</v>
      </c>
      <c r="AL63" s="587">
        <f>'Pro Forma'!$M67*INDEX('Pro Forma'!$1:$1048576,MATCH('Cash Flow_Monthly'!$A63,'Pro Forma'!$A:$A,0),MATCH('Cash Flow_Monthly'!AL$2,'Pro Forma'!$1:$1,0))/12*IF(AL$3&gt;'Project Summary'!$G$7,0,1)</f>
        <v>6618.9375</v>
      </c>
      <c r="AM63" s="587">
        <f>'Pro Forma'!$M67*INDEX('Pro Forma'!$1:$1048576,MATCH('Cash Flow_Monthly'!$A63,'Pro Forma'!$A:$A,0),MATCH('Cash Flow_Monthly'!AM$2,'Pro Forma'!$1:$1,0))/12*IF(AM$3&gt;'Project Summary'!$G$7,0,1)</f>
        <v>6618.9375</v>
      </c>
      <c r="AN63" s="587">
        <f>'Pro Forma'!$M67*INDEX('Pro Forma'!$1:$1048576,MATCH('Cash Flow_Monthly'!$A63,'Pro Forma'!$A:$A,0),MATCH('Cash Flow_Monthly'!AN$2,'Pro Forma'!$1:$1,0))/12*IF(AN$3&gt;'Project Summary'!$G$7,0,1)</f>
        <v>6618.9375</v>
      </c>
      <c r="AO63" s="587">
        <f>'Pro Forma'!$M67*INDEX('Pro Forma'!$1:$1048576,MATCH('Cash Flow_Monthly'!$A63,'Pro Forma'!$A:$A,0),MATCH('Cash Flow_Monthly'!AO$2,'Pro Forma'!$1:$1,0))/12*IF(AO$3&gt;'Project Summary'!$G$7,0,1)</f>
        <v>6784.4109374999998</v>
      </c>
      <c r="AP63" s="587">
        <f>'Pro Forma'!$M67*INDEX('Pro Forma'!$1:$1048576,MATCH('Cash Flow_Monthly'!$A63,'Pro Forma'!$A:$A,0),MATCH('Cash Flow_Monthly'!AP$2,'Pro Forma'!$1:$1,0))/12*IF(AP$3&gt;'Project Summary'!$G$7,0,1)</f>
        <v>6784.4109374999998</v>
      </c>
      <c r="AQ63" s="587">
        <f>'Pro Forma'!$M67*INDEX('Pro Forma'!$1:$1048576,MATCH('Cash Flow_Monthly'!$A63,'Pro Forma'!$A:$A,0),MATCH('Cash Flow_Monthly'!AQ$2,'Pro Forma'!$1:$1,0))/12*IF(AQ$3&gt;'Project Summary'!$G$7,0,1)</f>
        <v>6784.4109374999998</v>
      </c>
      <c r="AR63" s="587">
        <f>'Pro Forma'!$M67*INDEX('Pro Forma'!$1:$1048576,MATCH('Cash Flow_Monthly'!$A63,'Pro Forma'!$A:$A,0),MATCH('Cash Flow_Monthly'!AR$2,'Pro Forma'!$1:$1,0))/12*IF(AR$3&gt;'Project Summary'!$G$7,0,1)</f>
        <v>6784.4109374999998</v>
      </c>
      <c r="AS63" s="587">
        <f>'Pro Forma'!$M67*INDEX('Pro Forma'!$1:$1048576,MATCH('Cash Flow_Monthly'!$A63,'Pro Forma'!$A:$A,0),MATCH('Cash Flow_Monthly'!AS$2,'Pro Forma'!$1:$1,0))/12*IF(AS$3&gt;'Project Summary'!$G$7,0,1)</f>
        <v>6784.4109374999998</v>
      </c>
      <c r="AT63" s="587">
        <f>'Pro Forma'!$M67*INDEX('Pro Forma'!$1:$1048576,MATCH('Cash Flow_Monthly'!$A63,'Pro Forma'!$A:$A,0),MATCH('Cash Flow_Monthly'!AT$2,'Pro Forma'!$1:$1,0))/12*IF(AT$3&gt;'Project Summary'!$G$7,0,1)</f>
        <v>6784.4109374999998</v>
      </c>
      <c r="AU63" s="587">
        <f>'Pro Forma'!$M67*INDEX('Pro Forma'!$1:$1048576,MATCH('Cash Flow_Monthly'!$A63,'Pro Forma'!$A:$A,0),MATCH('Cash Flow_Monthly'!AU$2,'Pro Forma'!$1:$1,0))/12*IF(AU$3&gt;'Project Summary'!$G$7,0,1)</f>
        <v>6784.4109374999998</v>
      </c>
      <c r="AV63" s="587">
        <f>'Pro Forma'!$M67*INDEX('Pro Forma'!$1:$1048576,MATCH('Cash Flow_Monthly'!$A63,'Pro Forma'!$A:$A,0),MATCH('Cash Flow_Monthly'!AV$2,'Pro Forma'!$1:$1,0))/12*IF(AV$3&gt;'Project Summary'!$G$7,0,1)</f>
        <v>6784.4109374999998</v>
      </c>
      <c r="AW63" s="587">
        <f>'Pro Forma'!$M67*INDEX('Pro Forma'!$1:$1048576,MATCH('Cash Flow_Monthly'!$A63,'Pro Forma'!$A:$A,0),MATCH('Cash Flow_Monthly'!AW$2,'Pro Forma'!$1:$1,0))/12*IF(AW$3&gt;'Project Summary'!$G$7,0,1)</f>
        <v>6784.4109374999998</v>
      </c>
      <c r="AX63" s="587">
        <f>'Pro Forma'!$M67*INDEX('Pro Forma'!$1:$1048576,MATCH('Cash Flow_Monthly'!$A63,'Pro Forma'!$A:$A,0),MATCH('Cash Flow_Monthly'!AX$2,'Pro Forma'!$1:$1,0))/12*IF(AX$3&gt;'Project Summary'!$G$7,0,1)</f>
        <v>6784.4109374999998</v>
      </c>
      <c r="AY63" s="587">
        <f>'Pro Forma'!$M67*INDEX('Pro Forma'!$1:$1048576,MATCH('Cash Flow_Monthly'!$A63,'Pro Forma'!$A:$A,0),MATCH('Cash Flow_Monthly'!AY$2,'Pro Forma'!$1:$1,0))/12*IF(AY$3&gt;'Project Summary'!$G$7,0,1)</f>
        <v>6784.4109374999998</v>
      </c>
      <c r="AZ63" s="587">
        <f>'Pro Forma'!$M67*INDEX('Pro Forma'!$1:$1048576,MATCH('Cash Flow_Monthly'!$A63,'Pro Forma'!$A:$A,0),MATCH('Cash Flow_Monthly'!AZ$2,'Pro Forma'!$1:$1,0))/12*IF(AZ$3&gt;'Project Summary'!$G$7,0,1)</f>
        <v>6784.4109374999998</v>
      </c>
      <c r="BA63" s="587">
        <f>'Pro Forma'!$M67*INDEX('Pro Forma'!$1:$1048576,MATCH('Cash Flow_Monthly'!$A63,'Pro Forma'!$A:$A,0),MATCH('Cash Flow_Monthly'!BA$2,'Pro Forma'!$1:$1,0))/12*IF(BA$3&gt;'Project Summary'!$G$7,0,1)</f>
        <v>6954.0212109374988</v>
      </c>
      <c r="BB63" s="587">
        <f>'Pro Forma'!$M67*INDEX('Pro Forma'!$1:$1048576,MATCH('Cash Flow_Monthly'!$A63,'Pro Forma'!$A:$A,0),MATCH('Cash Flow_Monthly'!BB$2,'Pro Forma'!$1:$1,0))/12*IF(BB$3&gt;'Project Summary'!$G$7,0,1)</f>
        <v>6954.0212109374988</v>
      </c>
      <c r="BC63" s="587">
        <f>'Pro Forma'!$M67*INDEX('Pro Forma'!$1:$1048576,MATCH('Cash Flow_Monthly'!$A63,'Pro Forma'!$A:$A,0),MATCH('Cash Flow_Monthly'!BC$2,'Pro Forma'!$1:$1,0))/12*IF(BC$3&gt;'Project Summary'!$G$7,0,1)</f>
        <v>6954.0212109374988</v>
      </c>
      <c r="BD63" s="587">
        <f>'Pro Forma'!$M67*INDEX('Pro Forma'!$1:$1048576,MATCH('Cash Flow_Monthly'!$A63,'Pro Forma'!$A:$A,0),MATCH('Cash Flow_Monthly'!BD$2,'Pro Forma'!$1:$1,0))/12*IF(BD$3&gt;'Project Summary'!$G$7,0,1)</f>
        <v>6954.0212109374988</v>
      </c>
      <c r="BE63" s="587">
        <f>'Pro Forma'!$M67*INDEX('Pro Forma'!$1:$1048576,MATCH('Cash Flow_Monthly'!$A63,'Pro Forma'!$A:$A,0),MATCH('Cash Flow_Monthly'!BE$2,'Pro Forma'!$1:$1,0))/12*IF(BE$3&gt;'Project Summary'!$G$7,0,1)</f>
        <v>6954.0212109374988</v>
      </c>
      <c r="BF63" s="587">
        <f>'Pro Forma'!$M67*INDEX('Pro Forma'!$1:$1048576,MATCH('Cash Flow_Monthly'!$A63,'Pro Forma'!$A:$A,0),MATCH('Cash Flow_Monthly'!BF$2,'Pro Forma'!$1:$1,0))/12*IF(BF$3&gt;'Project Summary'!$G$7,0,1)</f>
        <v>6954.0212109374988</v>
      </c>
      <c r="BG63" s="587">
        <f>'Pro Forma'!$M67*INDEX('Pro Forma'!$1:$1048576,MATCH('Cash Flow_Monthly'!$A63,'Pro Forma'!$A:$A,0),MATCH('Cash Flow_Monthly'!BG$2,'Pro Forma'!$1:$1,0))/12*IF(BG$3&gt;'Project Summary'!$G$7,0,1)</f>
        <v>6954.0212109374988</v>
      </c>
      <c r="BH63" s="587">
        <f>'Pro Forma'!$M67*INDEX('Pro Forma'!$1:$1048576,MATCH('Cash Flow_Monthly'!$A63,'Pro Forma'!$A:$A,0),MATCH('Cash Flow_Monthly'!BH$2,'Pro Forma'!$1:$1,0))/12*IF(BH$3&gt;'Project Summary'!$G$7,0,1)</f>
        <v>6954.0212109374988</v>
      </c>
      <c r="BI63" s="587">
        <f>'Pro Forma'!$M67*INDEX('Pro Forma'!$1:$1048576,MATCH('Cash Flow_Monthly'!$A63,'Pro Forma'!$A:$A,0),MATCH('Cash Flow_Monthly'!BI$2,'Pro Forma'!$1:$1,0))/12*IF(BI$3&gt;'Project Summary'!$G$7,0,1)</f>
        <v>6954.0212109374988</v>
      </c>
      <c r="BJ63" s="587">
        <f>'Pro Forma'!$M67*INDEX('Pro Forma'!$1:$1048576,MATCH('Cash Flow_Monthly'!$A63,'Pro Forma'!$A:$A,0),MATCH('Cash Flow_Monthly'!BJ$2,'Pro Forma'!$1:$1,0))/12*IF(BJ$3&gt;'Project Summary'!$G$7,0,1)</f>
        <v>6954.0212109374988</v>
      </c>
      <c r="BK63" s="587">
        <f>'Pro Forma'!$M67*INDEX('Pro Forma'!$1:$1048576,MATCH('Cash Flow_Monthly'!$A63,'Pro Forma'!$A:$A,0),MATCH('Cash Flow_Monthly'!BK$2,'Pro Forma'!$1:$1,0))/12*IF(BK$3&gt;'Project Summary'!$G$7,0,1)</f>
        <v>6954.0212109374988</v>
      </c>
      <c r="BL63" s="587">
        <f>'Pro Forma'!$M67*INDEX('Pro Forma'!$1:$1048576,MATCH('Cash Flow_Monthly'!$A63,'Pro Forma'!$A:$A,0),MATCH('Cash Flow_Monthly'!BL$2,'Pro Forma'!$1:$1,0))/12*IF(BL$3&gt;'Project Summary'!$G$7,0,1)</f>
        <v>6954.0212109374988</v>
      </c>
      <c r="BM63" s="587">
        <f>'Pro Forma'!$M67*INDEX('Pro Forma'!$1:$1048576,MATCH('Cash Flow_Monthly'!$A63,'Pro Forma'!$A:$A,0),MATCH('Cash Flow_Monthly'!BM$2,'Pro Forma'!$1:$1,0))/12*IF(BM$3&gt;'Project Summary'!$G$7,0,1)</f>
        <v>7127.8717412109354</v>
      </c>
      <c r="BN63" s="587">
        <f>'Pro Forma'!$M67*INDEX('Pro Forma'!$1:$1048576,MATCH('Cash Flow_Monthly'!$A63,'Pro Forma'!$A:$A,0),MATCH('Cash Flow_Monthly'!BN$2,'Pro Forma'!$1:$1,0))/12*IF(BN$3&gt;'Project Summary'!$G$7,0,1)</f>
        <v>7127.8717412109354</v>
      </c>
      <c r="BO63" s="587">
        <f>'Pro Forma'!$M67*INDEX('Pro Forma'!$1:$1048576,MATCH('Cash Flow_Monthly'!$A63,'Pro Forma'!$A:$A,0),MATCH('Cash Flow_Monthly'!BO$2,'Pro Forma'!$1:$1,0))/12*IF(BO$3&gt;'Project Summary'!$G$7,0,1)</f>
        <v>7127.8717412109354</v>
      </c>
      <c r="BP63" s="587">
        <f>'Pro Forma'!$M67*INDEX('Pro Forma'!$1:$1048576,MATCH('Cash Flow_Monthly'!$A63,'Pro Forma'!$A:$A,0),MATCH('Cash Flow_Monthly'!BP$2,'Pro Forma'!$1:$1,0))/12*IF(BP$3&gt;'Project Summary'!$G$7,0,1)</f>
        <v>7127.8717412109354</v>
      </c>
      <c r="BQ63" s="587">
        <f>'Pro Forma'!$M67*INDEX('Pro Forma'!$1:$1048576,MATCH('Cash Flow_Monthly'!$A63,'Pro Forma'!$A:$A,0),MATCH('Cash Flow_Monthly'!BQ$2,'Pro Forma'!$1:$1,0))/12*IF(BQ$3&gt;'Project Summary'!$G$7,0,1)</f>
        <v>7127.8717412109354</v>
      </c>
      <c r="BR63" s="587">
        <f>'Pro Forma'!$M67*INDEX('Pro Forma'!$1:$1048576,MATCH('Cash Flow_Monthly'!$A63,'Pro Forma'!$A:$A,0),MATCH('Cash Flow_Monthly'!BR$2,'Pro Forma'!$1:$1,0))/12*IF(BR$3&gt;'Project Summary'!$G$7,0,1)</f>
        <v>7127.8717412109354</v>
      </c>
      <c r="BS63" s="587">
        <f>'Pro Forma'!$M67*INDEX('Pro Forma'!$1:$1048576,MATCH('Cash Flow_Monthly'!$A63,'Pro Forma'!$A:$A,0),MATCH('Cash Flow_Monthly'!BS$2,'Pro Forma'!$1:$1,0))/12*IF(BS$3&gt;'Project Summary'!$G$7,0,1)</f>
        <v>7127.8717412109354</v>
      </c>
      <c r="BT63" s="587">
        <f>'Pro Forma'!$M67*INDEX('Pro Forma'!$1:$1048576,MATCH('Cash Flow_Monthly'!$A63,'Pro Forma'!$A:$A,0),MATCH('Cash Flow_Monthly'!BT$2,'Pro Forma'!$1:$1,0))/12*IF(BT$3&gt;'Project Summary'!$G$7,0,1)</f>
        <v>7127.8717412109354</v>
      </c>
      <c r="BU63" s="587">
        <f>'Pro Forma'!$M67*INDEX('Pro Forma'!$1:$1048576,MATCH('Cash Flow_Monthly'!$A63,'Pro Forma'!$A:$A,0),MATCH('Cash Flow_Monthly'!BU$2,'Pro Forma'!$1:$1,0))/12*IF(BU$3&gt;'Project Summary'!$G$7,0,1)</f>
        <v>7127.8717412109354</v>
      </c>
      <c r="BV63" s="587">
        <f>'Pro Forma'!$M67*INDEX('Pro Forma'!$1:$1048576,MATCH('Cash Flow_Monthly'!$A63,'Pro Forma'!$A:$A,0),MATCH('Cash Flow_Monthly'!BV$2,'Pro Forma'!$1:$1,0))/12*IF(BV$3&gt;'Project Summary'!$G$7,0,1)</f>
        <v>7127.8717412109354</v>
      </c>
      <c r="BW63" s="587">
        <f>'Pro Forma'!$M67*INDEX('Pro Forma'!$1:$1048576,MATCH('Cash Flow_Monthly'!$A63,'Pro Forma'!$A:$A,0),MATCH('Cash Flow_Monthly'!BW$2,'Pro Forma'!$1:$1,0))/12*IF(BW$3&gt;'Project Summary'!$G$7,0,1)</f>
        <v>7127.8717412109354</v>
      </c>
      <c r="BX63" s="587">
        <f>'Pro Forma'!$M67*INDEX('Pro Forma'!$1:$1048576,MATCH('Cash Flow_Monthly'!$A63,'Pro Forma'!$A:$A,0),MATCH('Cash Flow_Monthly'!BX$2,'Pro Forma'!$1:$1,0))/12*IF(BX$3&gt;'Project Summary'!$G$7,0,1)</f>
        <v>7127.8717412109354</v>
      </c>
      <c r="BY63" s="587">
        <f>'Pro Forma'!$M67*INDEX('Pro Forma'!$1:$1048576,MATCH('Cash Flow_Monthly'!$A63,'Pro Forma'!$A:$A,0),MATCH('Cash Flow_Monthly'!BY$2,'Pro Forma'!$1:$1,0))/12*IF(BY$3&gt;'Project Summary'!$G$7,0,1)</f>
        <v>7306.0685347412082</v>
      </c>
      <c r="BZ63" s="587">
        <f>'Pro Forma'!$M67*INDEX('Pro Forma'!$1:$1048576,MATCH('Cash Flow_Monthly'!$A63,'Pro Forma'!$A:$A,0),MATCH('Cash Flow_Monthly'!BZ$2,'Pro Forma'!$1:$1,0))/12*IF(BZ$3&gt;'Project Summary'!$G$7,0,1)</f>
        <v>7306.0685347412082</v>
      </c>
      <c r="CA63" s="587">
        <f>'Pro Forma'!$M67*INDEX('Pro Forma'!$1:$1048576,MATCH('Cash Flow_Monthly'!$A63,'Pro Forma'!$A:$A,0),MATCH('Cash Flow_Monthly'!CA$2,'Pro Forma'!$1:$1,0))/12*IF(CA$3&gt;'Project Summary'!$G$7,0,1)</f>
        <v>7306.0685347412082</v>
      </c>
      <c r="CB63" s="587">
        <f>'Pro Forma'!$M67*INDEX('Pro Forma'!$1:$1048576,MATCH('Cash Flow_Monthly'!$A63,'Pro Forma'!$A:$A,0),MATCH('Cash Flow_Monthly'!CB$2,'Pro Forma'!$1:$1,0))/12*IF(CB$3&gt;'Project Summary'!$G$7,0,1)</f>
        <v>7306.0685347412082</v>
      </c>
      <c r="CC63" s="587">
        <f>'Pro Forma'!$M67*INDEX('Pro Forma'!$1:$1048576,MATCH('Cash Flow_Monthly'!$A63,'Pro Forma'!$A:$A,0),MATCH('Cash Flow_Monthly'!CC$2,'Pro Forma'!$1:$1,0))/12*IF(CC$3&gt;'Project Summary'!$G$7,0,1)</f>
        <v>7306.0685347412082</v>
      </c>
      <c r="CD63" s="587">
        <f>'Pro Forma'!$M67*INDEX('Pro Forma'!$1:$1048576,MATCH('Cash Flow_Monthly'!$A63,'Pro Forma'!$A:$A,0),MATCH('Cash Flow_Monthly'!CD$2,'Pro Forma'!$1:$1,0))/12*IF(CD$3&gt;'Project Summary'!$G$7,0,1)</f>
        <v>7306.0685347412082</v>
      </c>
      <c r="CE63" s="587">
        <f>'Pro Forma'!$M67*INDEX('Pro Forma'!$1:$1048576,MATCH('Cash Flow_Monthly'!$A63,'Pro Forma'!$A:$A,0),MATCH('Cash Flow_Monthly'!CE$2,'Pro Forma'!$1:$1,0))/12*IF(CE$3&gt;'Project Summary'!$G$7,0,1)</f>
        <v>7306.0685347412082</v>
      </c>
      <c r="CF63" s="587">
        <f>'Pro Forma'!$M67*INDEX('Pro Forma'!$1:$1048576,MATCH('Cash Flow_Monthly'!$A63,'Pro Forma'!$A:$A,0),MATCH('Cash Flow_Monthly'!CF$2,'Pro Forma'!$1:$1,0))/12*IF(CF$3&gt;'Project Summary'!$G$7,0,1)</f>
        <v>7306.0685347412082</v>
      </c>
      <c r="CG63" s="587">
        <f>'Pro Forma'!$M67*INDEX('Pro Forma'!$1:$1048576,MATCH('Cash Flow_Monthly'!$A63,'Pro Forma'!$A:$A,0),MATCH('Cash Flow_Monthly'!CG$2,'Pro Forma'!$1:$1,0))/12*IF(CG$3&gt;'Project Summary'!$G$7,0,1)</f>
        <v>7306.0685347412082</v>
      </c>
      <c r="CH63" s="587">
        <f>'Pro Forma'!$M67*INDEX('Pro Forma'!$1:$1048576,MATCH('Cash Flow_Monthly'!$A63,'Pro Forma'!$A:$A,0),MATCH('Cash Flow_Monthly'!CH$2,'Pro Forma'!$1:$1,0))/12*IF(CH$3&gt;'Project Summary'!$G$7,0,1)</f>
        <v>7306.0685347412082</v>
      </c>
      <c r="CI63" s="587">
        <f>'Pro Forma'!$M67*INDEX('Pro Forma'!$1:$1048576,MATCH('Cash Flow_Monthly'!$A63,'Pro Forma'!$A:$A,0),MATCH('Cash Flow_Monthly'!CI$2,'Pro Forma'!$1:$1,0))/12*IF(CI$3&gt;'Project Summary'!$G$7,0,1)</f>
        <v>7306.0685347412082</v>
      </c>
      <c r="CJ63" s="587">
        <f>'Pro Forma'!$M67*INDEX('Pro Forma'!$1:$1048576,MATCH('Cash Flow_Monthly'!$A63,'Pro Forma'!$A:$A,0),MATCH('Cash Flow_Monthly'!CJ$2,'Pro Forma'!$1:$1,0))/12*IF(CJ$3&gt;'Project Summary'!$G$7,0,1)</f>
        <v>7306.0685347412082</v>
      </c>
      <c r="CK63" s="587">
        <f>'Pro Forma'!$M67*INDEX('Pro Forma'!$1:$1048576,MATCH('Cash Flow_Monthly'!$A63,'Pro Forma'!$A:$A,0),MATCH('Cash Flow_Monthly'!CK$2,'Pro Forma'!$1:$1,0))/12*IF(CK$3&gt;'Project Summary'!$G$7,0,1)</f>
        <v>0</v>
      </c>
      <c r="CL63" s="587">
        <f>'Pro Forma'!$M67*INDEX('Pro Forma'!$1:$1048576,MATCH('Cash Flow_Monthly'!$A63,'Pro Forma'!$A:$A,0),MATCH('Cash Flow_Monthly'!CL$2,'Pro Forma'!$1:$1,0))/12*IF(CL$3&gt;'Project Summary'!$G$7,0,1)</f>
        <v>0</v>
      </c>
      <c r="CM63" s="587">
        <f>'Pro Forma'!$M67*INDEX('Pro Forma'!$1:$1048576,MATCH('Cash Flow_Monthly'!$A63,'Pro Forma'!$A:$A,0),MATCH('Cash Flow_Monthly'!CM$2,'Pro Forma'!$1:$1,0))/12*IF(CM$3&gt;'Project Summary'!$G$7,0,1)</f>
        <v>0</v>
      </c>
      <c r="CN63" s="587">
        <f>'Pro Forma'!$M67*INDEX('Pro Forma'!$1:$1048576,MATCH('Cash Flow_Monthly'!$A63,'Pro Forma'!$A:$A,0),MATCH('Cash Flow_Monthly'!CN$2,'Pro Forma'!$1:$1,0))/12*IF(CN$3&gt;'Project Summary'!$G$7,0,1)</f>
        <v>0</v>
      </c>
      <c r="CO63" s="587">
        <f>'Pro Forma'!$M67*INDEX('Pro Forma'!$1:$1048576,MATCH('Cash Flow_Monthly'!$A63,'Pro Forma'!$A:$A,0),MATCH('Cash Flow_Monthly'!CO$2,'Pro Forma'!$1:$1,0))/12*IF(CO$3&gt;'Project Summary'!$G$7,0,1)</f>
        <v>0</v>
      </c>
      <c r="CP63" s="587">
        <f>'Pro Forma'!$M67*INDEX('Pro Forma'!$1:$1048576,MATCH('Cash Flow_Monthly'!$A63,'Pro Forma'!$A:$A,0),MATCH('Cash Flow_Monthly'!CP$2,'Pro Forma'!$1:$1,0))/12*IF(CP$3&gt;'Project Summary'!$G$7,0,1)</f>
        <v>0</v>
      </c>
      <c r="CQ63" s="587">
        <f>'Pro Forma'!$M67*INDEX('Pro Forma'!$1:$1048576,MATCH('Cash Flow_Monthly'!$A63,'Pro Forma'!$A:$A,0),MATCH('Cash Flow_Monthly'!CQ$2,'Pro Forma'!$1:$1,0))/12*IF(CQ$3&gt;'Project Summary'!$G$7,0,1)</f>
        <v>0</v>
      </c>
      <c r="CR63" s="587">
        <f>'Pro Forma'!$M67*INDEX('Pro Forma'!$1:$1048576,MATCH('Cash Flow_Monthly'!$A63,'Pro Forma'!$A:$A,0),MATCH('Cash Flow_Monthly'!CR$2,'Pro Forma'!$1:$1,0))/12*IF(CR$3&gt;'Project Summary'!$G$7,0,1)</f>
        <v>0</v>
      </c>
      <c r="CS63" s="587">
        <f>'Pro Forma'!$M67*INDEX('Pro Forma'!$1:$1048576,MATCH('Cash Flow_Monthly'!$A63,'Pro Forma'!$A:$A,0),MATCH('Cash Flow_Monthly'!CS$2,'Pro Forma'!$1:$1,0))/12*IF(CS$3&gt;'Project Summary'!$G$7,0,1)</f>
        <v>0</v>
      </c>
      <c r="CT63" s="587">
        <f>'Pro Forma'!$M67*INDEX('Pro Forma'!$1:$1048576,MATCH('Cash Flow_Monthly'!$A63,'Pro Forma'!$A:$A,0),MATCH('Cash Flow_Monthly'!CT$2,'Pro Forma'!$1:$1,0))/12*IF(CT$3&gt;'Project Summary'!$G$7,0,1)</f>
        <v>0</v>
      </c>
      <c r="CU63" s="587">
        <f>'Pro Forma'!$M67*INDEX('Pro Forma'!$1:$1048576,MATCH('Cash Flow_Monthly'!$A63,'Pro Forma'!$A:$A,0),MATCH('Cash Flow_Monthly'!CU$2,'Pro Forma'!$1:$1,0))/12*IF(CU$3&gt;'Project Summary'!$G$7,0,1)</f>
        <v>0</v>
      </c>
      <c r="CV63" s="587">
        <f>'Pro Forma'!$M67*INDEX('Pro Forma'!$1:$1048576,MATCH('Cash Flow_Monthly'!$A63,'Pro Forma'!$A:$A,0),MATCH('Cash Flow_Monthly'!CV$2,'Pro Forma'!$1:$1,0))/12*IF(CV$3&gt;'Project Summary'!$G$7,0,1)</f>
        <v>0</v>
      </c>
      <c r="CW63" s="587">
        <f>'Pro Forma'!$M67*INDEX('Pro Forma'!$1:$1048576,MATCH('Cash Flow_Monthly'!$A63,'Pro Forma'!$A:$A,0),MATCH('Cash Flow_Monthly'!CW$2,'Pro Forma'!$1:$1,0))/12*IF(CW$3&gt;'Project Summary'!$G$7,0,1)</f>
        <v>0</v>
      </c>
      <c r="CX63" s="587">
        <f>'Pro Forma'!$M67*INDEX('Pro Forma'!$1:$1048576,MATCH('Cash Flow_Monthly'!$A63,'Pro Forma'!$A:$A,0),MATCH('Cash Flow_Monthly'!CX$2,'Pro Forma'!$1:$1,0))/12*IF(CX$3&gt;'Project Summary'!$G$7,0,1)</f>
        <v>0</v>
      </c>
      <c r="CY63" s="587">
        <f>'Pro Forma'!$M67*INDEX('Pro Forma'!$1:$1048576,MATCH('Cash Flow_Monthly'!$A63,'Pro Forma'!$A:$A,0),MATCH('Cash Flow_Monthly'!CY$2,'Pro Forma'!$1:$1,0))/12*IF(CY$3&gt;'Project Summary'!$G$7,0,1)</f>
        <v>0</v>
      </c>
      <c r="CZ63" s="587">
        <f>'Pro Forma'!$M67*INDEX('Pro Forma'!$1:$1048576,MATCH('Cash Flow_Monthly'!$A63,'Pro Forma'!$A:$A,0),MATCH('Cash Flow_Monthly'!CZ$2,'Pro Forma'!$1:$1,0))/12*IF(CZ$3&gt;'Project Summary'!$G$7,0,1)</f>
        <v>0</v>
      </c>
      <c r="DA63" s="587">
        <f>'Pro Forma'!$M67*INDEX('Pro Forma'!$1:$1048576,MATCH('Cash Flow_Monthly'!$A63,'Pro Forma'!$A:$A,0),MATCH('Cash Flow_Monthly'!DA$2,'Pro Forma'!$1:$1,0))/12*IF(DA$3&gt;'Project Summary'!$G$7,0,1)</f>
        <v>0</v>
      </c>
      <c r="DB63" s="587">
        <f>'Pro Forma'!$M67*INDEX('Pro Forma'!$1:$1048576,MATCH('Cash Flow_Monthly'!$A63,'Pro Forma'!$A:$A,0),MATCH('Cash Flow_Monthly'!DB$2,'Pro Forma'!$1:$1,0))/12*IF(DB$3&gt;'Project Summary'!$G$7,0,1)</f>
        <v>0</v>
      </c>
      <c r="DC63" s="587">
        <f>'Pro Forma'!$M67*INDEX('Pro Forma'!$1:$1048576,MATCH('Cash Flow_Monthly'!$A63,'Pro Forma'!$A:$A,0),MATCH('Cash Flow_Monthly'!DC$2,'Pro Forma'!$1:$1,0))/12*IF(DC$3&gt;'Project Summary'!$G$7,0,1)</f>
        <v>0</v>
      </c>
      <c r="DD63" s="587">
        <f>'Pro Forma'!$M67*INDEX('Pro Forma'!$1:$1048576,MATCH('Cash Flow_Monthly'!$A63,'Pro Forma'!$A:$A,0),MATCH('Cash Flow_Monthly'!DD$2,'Pro Forma'!$1:$1,0))/12*IF(DD$3&gt;'Project Summary'!$G$7,0,1)</f>
        <v>0</v>
      </c>
      <c r="DE63" s="587">
        <f>'Pro Forma'!$M67*INDEX('Pro Forma'!$1:$1048576,MATCH('Cash Flow_Monthly'!$A63,'Pro Forma'!$A:$A,0),MATCH('Cash Flow_Monthly'!DE$2,'Pro Forma'!$1:$1,0))/12*IF(DE$3&gt;'Project Summary'!$G$7,0,1)</f>
        <v>0</v>
      </c>
      <c r="DF63" s="587">
        <f>'Pro Forma'!$M67*INDEX('Pro Forma'!$1:$1048576,MATCH('Cash Flow_Monthly'!$A63,'Pro Forma'!$A:$A,0),MATCH('Cash Flow_Monthly'!DF$2,'Pro Forma'!$1:$1,0))/12*IF(DF$3&gt;'Project Summary'!$G$7,0,1)</f>
        <v>0</v>
      </c>
      <c r="DG63" s="587">
        <f>'Pro Forma'!$M67*INDEX('Pro Forma'!$1:$1048576,MATCH('Cash Flow_Monthly'!$A63,'Pro Forma'!$A:$A,0),MATCH('Cash Flow_Monthly'!DG$2,'Pro Forma'!$1:$1,0))/12*IF(DG$3&gt;'Project Summary'!$G$7,0,1)</f>
        <v>0</v>
      </c>
      <c r="DH63" s="587">
        <f>'Pro Forma'!$M67*INDEX('Pro Forma'!$1:$1048576,MATCH('Cash Flow_Monthly'!$A63,'Pro Forma'!$A:$A,0),MATCH('Cash Flow_Monthly'!DH$2,'Pro Forma'!$1:$1,0))/12*IF(DH$3&gt;'Project Summary'!$G$7,0,1)</f>
        <v>0</v>
      </c>
      <c r="DI63" s="587">
        <f>'Pro Forma'!$M67*INDEX('Pro Forma'!$1:$1048576,MATCH('Cash Flow_Monthly'!$A63,'Pro Forma'!$A:$A,0),MATCH('Cash Flow_Monthly'!DI$2,'Pro Forma'!$1:$1,0))/12*IF(DI$3&gt;'Project Summary'!$G$7,0,1)</f>
        <v>0</v>
      </c>
      <c r="DJ63" s="587">
        <f>'Pro Forma'!$M67*INDEX('Pro Forma'!$1:$1048576,MATCH('Cash Flow_Monthly'!$A63,'Pro Forma'!$A:$A,0),MATCH('Cash Flow_Monthly'!DJ$2,'Pro Forma'!$1:$1,0))/12*IF(DJ$3&gt;'Project Summary'!$G$7,0,1)</f>
        <v>0</v>
      </c>
      <c r="DK63" s="587">
        <f>'Pro Forma'!$M67*INDEX('Pro Forma'!$1:$1048576,MATCH('Cash Flow_Monthly'!$A63,'Pro Forma'!$A:$A,0),MATCH('Cash Flow_Monthly'!DK$2,'Pro Forma'!$1:$1,0))/12*IF(DK$3&gt;'Project Summary'!$G$7,0,1)</f>
        <v>0</v>
      </c>
      <c r="DL63" s="587">
        <f>'Pro Forma'!$M67*INDEX('Pro Forma'!$1:$1048576,MATCH('Cash Flow_Monthly'!$A63,'Pro Forma'!$A:$A,0),MATCH('Cash Flow_Monthly'!DL$2,'Pro Forma'!$1:$1,0))/12*IF(DL$3&gt;'Project Summary'!$G$7,0,1)</f>
        <v>0</v>
      </c>
      <c r="DM63" s="587">
        <f>'Pro Forma'!$M67*INDEX('Pro Forma'!$1:$1048576,MATCH('Cash Flow_Monthly'!$A63,'Pro Forma'!$A:$A,0),MATCH('Cash Flow_Monthly'!DM$2,'Pro Forma'!$1:$1,0))/12*IF(DM$3&gt;'Project Summary'!$G$7,0,1)</f>
        <v>0</v>
      </c>
      <c r="DN63" s="587">
        <f>'Pro Forma'!$M67*INDEX('Pro Forma'!$1:$1048576,MATCH('Cash Flow_Monthly'!$A63,'Pro Forma'!$A:$A,0),MATCH('Cash Flow_Monthly'!DN$2,'Pro Forma'!$1:$1,0))/12*IF(DN$3&gt;'Project Summary'!$G$7,0,1)</f>
        <v>0</v>
      </c>
      <c r="DO63" s="587">
        <f>'Pro Forma'!$M67*INDEX('Pro Forma'!$1:$1048576,MATCH('Cash Flow_Monthly'!$A63,'Pro Forma'!$A:$A,0),MATCH('Cash Flow_Monthly'!DO$2,'Pro Forma'!$1:$1,0))/12*IF(DO$3&gt;'Project Summary'!$G$7,0,1)</f>
        <v>0</v>
      </c>
      <c r="DP63" s="587">
        <f>'Pro Forma'!$M67*INDEX('Pro Forma'!$1:$1048576,MATCH('Cash Flow_Monthly'!$A63,'Pro Forma'!$A:$A,0),MATCH('Cash Flow_Monthly'!DP$2,'Pro Forma'!$1:$1,0))/12*IF(DP$3&gt;'Project Summary'!$G$7,0,1)</f>
        <v>0</v>
      </c>
      <c r="DQ63" s="587">
        <f>'Pro Forma'!$M67*INDEX('Pro Forma'!$1:$1048576,MATCH('Cash Flow_Monthly'!$A63,'Pro Forma'!$A:$A,0),MATCH('Cash Flow_Monthly'!DQ$2,'Pro Forma'!$1:$1,0))/12*IF(DQ$3&gt;'Project Summary'!$G$7,0,1)</f>
        <v>0</v>
      </c>
      <c r="DR63" s="587">
        <f>'Pro Forma'!$M67*INDEX('Pro Forma'!$1:$1048576,MATCH('Cash Flow_Monthly'!$A63,'Pro Forma'!$A:$A,0),MATCH('Cash Flow_Monthly'!DR$2,'Pro Forma'!$1:$1,0))/12*IF(DR$3&gt;'Project Summary'!$G$7,0,1)</f>
        <v>0</v>
      </c>
      <c r="DS63" s="587">
        <f>'Pro Forma'!$M67*INDEX('Pro Forma'!$1:$1048576,MATCH('Cash Flow_Monthly'!$A63,'Pro Forma'!$A:$A,0),MATCH('Cash Flow_Monthly'!DS$2,'Pro Forma'!$1:$1,0))/12*IF(DS$3&gt;'Project Summary'!$G$7,0,1)</f>
        <v>0</v>
      </c>
      <c r="DT63" s="587">
        <f>'Pro Forma'!$M67*INDEX('Pro Forma'!$1:$1048576,MATCH('Cash Flow_Monthly'!$A63,'Pro Forma'!$A:$A,0),MATCH('Cash Flow_Monthly'!DT$2,'Pro Forma'!$1:$1,0))/12*IF(DT$3&gt;'Project Summary'!$G$7,0,1)</f>
        <v>0</v>
      </c>
      <c r="DU63" s="586"/>
    </row>
    <row r="64" spans="1:125" s="466" customFormat="1">
      <c r="A64" s="4" t="str">
        <f>'Pro Forma'!A68</f>
        <v>Administrative</v>
      </c>
      <c r="B64" s="1"/>
      <c r="C64" s="1"/>
      <c r="D64"/>
      <c r="E64" s="587">
        <f>'Pro Forma'!$M68*INDEX('Pro Forma'!$1:$1048576,MATCH('Cash Flow_Monthly'!$A64,'Pro Forma'!$A:$A,0),MATCH('Cash Flow_Monthly'!E$2,'Pro Forma'!$1:$1,0))/12*IF(E$3&gt;'Project Summary'!$G$7,0,1)</f>
        <v>6300</v>
      </c>
      <c r="F64" s="587">
        <f>'Pro Forma'!$M68*INDEX('Pro Forma'!$1:$1048576,MATCH('Cash Flow_Monthly'!$A64,'Pro Forma'!$A:$A,0),MATCH('Cash Flow_Monthly'!F$2,'Pro Forma'!$1:$1,0))/12*IF(F$3&gt;'Project Summary'!$G$7,0,1)</f>
        <v>6300</v>
      </c>
      <c r="G64" s="587">
        <f>'Pro Forma'!$M68*INDEX('Pro Forma'!$1:$1048576,MATCH('Cash Flow_Monthly'!$A64,'Pro Forma'!$A:$A,0),MATCH('Cash Flow_Monthly'!G$2,'Pro Forma'!$1:$1,0))/12*IF(G$3&gt;'Project Summary'!$G$7,0,1)</f>
        <v>6300</v>
      </c>
      <c r="H64" s="587">
        <f>'Pro Forma'!$M68*INDEX('Pro Forma'!$1:$1048576,MATCH('Cash Flow_Monthly'!$A64,'Pro Forma'!$A:$A,0),MATCH('Cash Flow_Monthly'!H$2,'Pro Forma'!$1:$1,0))/12*IF(H$3&gt;'Project Summary'!$G$7,0,1)</f>
        <v>6300</v>
      </c>
      <c r="I64" s="587">
        <f>'Pro Forma'!$M68*INDEX('Pro Forma'!$1:$1048576,MATCH('Cash Flow_Monthly'!$A64,'Pro Forma'!$A:$A,0),MATCH('Cash Flow_Monthly'!I$2,'Pro Forma'!$1:$1,0))/12*IF(I$3&gt;'Project Summary'!$G$7,0,1)</f>
        <v>6300</v>
      </c>
      <c r="J64" s="587">
        <f>'Pro Forma'!$M68*INDEX('Pro Forma'!$1:$1048576,MATCH('Cash Flow_Monthly'!$A64,'Pro Forma'!$A:$A,0),MATCH('Cash Flow_Monthly'!J$2,'Pro Forma'!$1:$1,0))/12*IF(J$3&gt;'Project Summary'!$G$7,0,1)</f>
        <v>6300</v>
      </c>
      <c r="K64" s="587">
        <f>'Pro Forma'!$M68*INDEX('Pro Forma'!$1:$1048576,MATCH('Cash Flow_Monthly'!$A64,'Pro Forma'!$A:$A,0),MATCH('Cash Flow_Monthly'!K$2,'Pro Forma'!$1:$1,0))/12*IF(K$3&gt;'Project Summary'!$G$7,0,1)</f>
        <v>6300</v>
      </c>
      <c r="L64" s="587">
        <f>'Pro Forma'!$M68*INDEX('Pro Forma'!$1:$1048576,MATCH('Cash Flow_Monthly'!$A64,'Pro Forma'!$A:$A,0),MATCH('Cash Flow_Monthly'!L$2,'Pro Forma'!$1:$1,0))/12*IF(L$3&gt;'Project Summary'!$G$7,0,1)</f>
        <v>6300</v>
      </c>
      <c r="M64" s="587">
        <f>'Pro Forma'!$M68*INDEX('Pro Forma'!$1:$1048576,MATCH('Cash Flow_Monthly'!$A64,'Pro Forma'!$A:$A,0),MATCH('Cash Flow_Monthly'!M$2,'Pro Forma'!$1:$1,0))/12*IF(M$3&gt;'Project Summary'!$G$7,0,1)</f>
        <v>6300</v>
      </c>
      <c r="N64" s="587">
        <f>'Pro Forma'!$M68*INDEX('Pro Forma'!$1:$1048576,MATCH('Cash Flow_Monthly'!$A64,'Pro Forma'!$A:$A,0),MATCH('Cash Flow_Monthly'!N$2,'Pro Forma'!$1:$1,0))/12*IF(N$3&gt;'Project Summary'!$G$7,0,1)</f>
        <v>6300</v>
      </c>
      <c r="O64" s="587">
        <f>'Pro Forma'!$M68*INDEX('Pro Forma'!$1:$1048576,MATCH('Cash Flow_Monthly'!$A64,'Pro Forma'!$A:$A,0),MATCH('Cash Flow_Monthly'!O$2,'Pro Forma'!$1:$1,0))/12*IF(O$3&gt;'Project Summary'!$G$7,0,1)</f>
        <v>6300</v>
      </c>
      <c r="P64" s="587">
        <f>'Pro Forma'!$M68*INDEX('Pro Forma'!$1:$1048576,MATCH('Cash Flow_Monthly'!$A64,'Pro Forma'!$A:$A,0),MATCH('Cash Flow_Monthly'!P$2,'Pro Forma'!$1:$1,0))/12*IF(P$3&gt;'Project Summary'!$G$7,0,1)</f>
        <v>6300</v>
      </c>
      <c r="Q64" s="587">
        <f>'Pro Forma'!$M68*INDEX('Pro Forma'!$1:$1048576,MATCH('Cash Flow_Monthly'!$A64,'Pro Forma'!$A:$A,0),MATCH('Cash Flow_Monthly'!Q$2,'Pro Forma'!$1:$1,0))/12*IF(Q$3&gt;'Project Summary'!$G$7,0,1)</f>
        <v>6457.5</v>
      </c>
      <c r="R64" s="587">
        <f>'Pro Forma'!$M68*INDEX('Pro Forma'!$1:$1048576,MATCH('Cash Flow_Monthly'!$A64,'Pro Forma'!$A:$A,0),MATCH('Cash Flow_Monthly'!R$2,'Pro Forma'!$1:$1,0))/12*IF(R$3&gt;'Project Summary'!$G$7,0,1)</f>
        <v>6457.5</v>
      </c>
      <c r="S64" s="587">
        <f>'Pro Forma'!$M68*INDEX('Pro Forma'!$1:$1048576,MATCH('Cash Flow_Monthly'!$A64,'Pro Forma'!$A:$A,0),MATCH('Cash Flow_Monthly'!S$2,'Pro Forma'!$1:$1,0))/12*IF(S$3&gt;'Project Summary'!$G$7,0,1)</f>
        <v>6457.5</v>
      </c>
      <c r="T64" s="587">
        <f>'Pro Forma'!$M68*INDEX('Pro Forma'!$1:$1048576,MATCH('Cash Flow_Monthly'!$A64,'Pro Forma'!$A:$A,0),MATCH('Cash Flow_Monthly'!T$2,'Pro Forma'!$1:$1,0))/12*IF(T$3&gt;'Project Summary'!$G$7,0,1)</f>
        <v>6457.5</v>
      </c>
      <c r="U64" s="587">
        <f>'Pro Forma'!$M68*INDEX('Pro Forma'!$1:$1048576,MATCH('Cash Flow_Monthly'!$A64,'Pro Forma'!$A:$A,0),MATCH('Cash Flow_Monthly'!U$2,'Pro Forma'!$1:$1,0))/12*IF(U$3&gt;'Project Summary'!$G$7,0,1)</f>
        <v>6457.5</v>
      </c>
      <c r="V64" s="587">
        <f>'Pro Forma'!$M68*INDEX('Pro Forma'!$1:$1048576,MATCH('Cash Flow_Monthly'!$A64,'Pro Forma'!$A:$A,0),MATCH('Cash Flow_Monthly'!V$2,'Pro Forma'!$1:$1,0))/12*IF(V$3&gt;'Project Summary'!$G$7,0,1)</f>
        <v>6457.5</v>
      </c>
      <c r="W64" s="587">
        <f>'Pro Forma'!$M68*INDEX('Pro Forma'!$1:$1048576,MATCH('Cash Flow_Monthly'!$A64,'Pro Forma'!$A:$A,0),MATCH('Cash Flow_Monthly'!W$2,'Pro Forma'!$1:$1,0))/12*IF(W$3&gt;'Project Summary'!$G$7,0,1)</f>
        <v>6457.5</v>
      </c>
      <c r="X64" s="587">
        <f>'Pro Forma'!$M68*INDEX('Pro Forma'!$1:$1048576,MATCH('Cash Flow_Monthly'!$A64,'Pro Forma'!$A:$A,0),MATCH('Cash Flow_Monthly'!X$2,'Pro Forma'!$1:$1,0))/12*IF(X$3&gt;'Project Summary'!$G$7,0,1)</f>
        <v>6457.5</v>
      </c>
      <c r="Y64" s="587">
        <f>'Pro Forma'!$M68*INDEX('Pro Forma'!$1:$1048576,MATCH('Cash Flow_Monthly'!$A64,'Pro Forma'!$A:$A,0),MATCH('Cash Flow_Monthly'!Y$2,'Pro Forma'!$1:$1,0))/12*IF(Y$3&gt;'Project Summary'!$G$7,0,1)</f>
        <v>6457.5</v>
      </c>
      <c r="Z64" s="587">
        <f>'Pro Forma'!$M68*INDEX('Pro Forma'!$1:$1048576,MATCH('Cash Flow_Monthly'!$A64,'Pro Forma'!$A:$A,0),MATCH('Cash Flow_Monthly'!Z$2,'Pro Forma'!$1:$1,0))/12*IF(Z$3&gt;'Project Summary'!$G$7,0,1)</f>
        <v>6457.5</v>
      </c>
      <c r="AA64" s="587">
        <f>'Pro Forma'!$M68*INDEX('Pro Forma'!$1:$1048576,MATCH('Cash Flow_Monthly'!$A64,'Pro Forma'!$A:$A,0),MATCH('Cash Flow_Monthly'!AA$2,'Pro Forma'!$1:$1,0))/12*IF(AA$3&gt;'Project Summary'!$G$7,0,1)</f>
        <v>6457.5</v>
      </c>
      <c r="AB64" s="587">
        <f>'Pro Forma'!$M68*INDEX('Pro Forma'!$1:$1048576,MATCH('Cash Flow_Monthly'!$A64,'Pro Forma'!$A:$A,0),MATCH('Cash Flow_Monthly'!AB$2,'Pro Forma'!$1:$1,0))/12*IF(AB$3&gt;'Project Summary'!$G$7,0,1)</f>
        <v>6457.5</v>
      </c>
      <c r="AC64" s="587">
        <f>'Pro Forma'!$M68*INDEX('Pro Forma'!$1:$1048576,MATCH('Cash Flow_Monthly'!$A64,'Pro Forma'!$A:$A,0),MATCH('Cash Flow_Monthly'!AC$2,'Pro Forma'!$1:$1,0))/12*IF(AC$3&gt;'Project Summary'!$G$7,0,1)</f>
        <v>6618.9375</v>
      </c>
      <c r="AD64" s="587">
        <f>'Pro Forma'!$M68*INDEX('Pro Forma'!$1:$1048576,MATCH('Cash Flow_Monthly'!$A64,'Pro Forma'!$A:$A,0),MATCH('Cash Flow_Monthly'!AD$2,'Pro Forma'!$1:$1,0))/12*IF(AD$3&gt;'Project Summary'!$G$7,0,1)</f>
        <v>6618.9375</v>
      </c>
      <c r="AE64" s="587">
        <f>'Pro Forma'!$M68*INDEX('Pro Forma'!$1:$1048576,MATCH('Cash Flow_Monthly'!$A64,'Pro Forma'!$A:$A,0),MATCH('Cash Flow_Monthly'!AE$2,'Pro Forma'!$1:$1,0))/12*IF(AE$3&gt;'Project Summary'!$G$7,0,1)</f>
        <v>6618.9375</v>
      </c>
      <c r="AF64" s="587">
        <f>'Pro Forma'!$M68*INDEX('Pro Forma'!$1:$1048576,MATCH('Cash Flow_Monthly'!$A64,'Pro Forma'!$A:$A,0),MATCH('Cash Flow_Monthly'!AF$2,'Pro Forma'!$1:$1,0))/12*IF(AF$3&gt;'Project Summary'!$G$7,0,1)</f>
        <v>6618.9375</v>
      </c>
      <c r="AG64" s="587">
        <f>'Pro Forma'!$M68*INDEX('Pro Forma'!$1:$1048576,MATCH('Cash Flow_Monthly'!$A64,'Pro Forma'!$A:$A,0),MATCH('Cash Flow_Monthly'!AG$2,'Pro Forma'!$1:$1,0))/12*IF(AG$3&gt;'Project Summary'!$G$7,0,1)</f>
        <v>6618.9375</v>
      </c>
      <c r="AH64" s="587">
        <f>'Pro Forma'!$M68*INDEX('Pro Forma'!$1:$1048576,MATCH('Cash Flow_Monthly'!$A64,'Pro Forma'!$A:$A,0),MATCH('Cash Flow_Monthly'!AH$2,'Pro Forma'!$1:$1,0))/12*IF(AH$3&gt;'Project Summary'!$G$7,0,1)</f>
        <v>6618.9375</v>
      </c>
      <c r="AI64" s="587">
        <f>'Pro Forma'!$M68*INDEX('Pro Forma'!$1:$1048576,MATCH('Cash Flow_Monthly'!$A64,'Pro Forma'!$A:$A,0),MATCH('Cash Flow_Monthly'!AI$2,'Pro Forma'!$1:$1,0))/12*IF(AI$3&gt;'Project Summary'!$G$7,0,1)</f>
        <v>6618.9375</v>
      </c>
      <c r="AJ64" s="587">
        <f>'Pro Forma'!$M68*INDEX('Pro Forma'!$1:$1048576,MATCH('Cash Flow_Monthly'!$A64,'Pro Forma'!$A:$A,0),MATCH('Cash Flow_Monthly'!AJ$2,'Pro Forma'!$1:$1,0))/12*IF(AJ$3&gt;'Project Summary'!$G$7,0,1)</f>
        <v>6618.9375</v>
      </c>
      <c r="AK64" s="587">
        <f>'Pro Forma'!$M68*INDEX('Pro Forma'!$1:$1048576,MATCH('Cash Flow_Monthly'!$A64,'Pro Forma'!$A:$A,0),MATCH('Cash Flow_Monthly'!AK$2,'Pro Forma'!$1:$1,0))/12*IF(AK$3&gt;'Project Summary'!$G$7,0,1)</f>
        <v>6618.9375</v>
      </c>
      <c r="AL64" s="587">
        <f>'Pro Forma'!$M68*INDEX('Pro Forma'!$1:$1048576,MATCH('Cash Flow_Monthly'!$A64,'Pro Forma'!$A:$A,0),MATCH('Cash Flow_Monthly'!AL$2,'Pro Forma'!$1:$1,0))/12*IF(AL$3&gt;'Project Summary'!$G$7,0,1)</f>
        <v>6618.9375</v>
      </c>
      <c r="AM64" s="587">
        <f>'Pro Forma'!$M68*INDEX('Pro Forma'!$1:$1048576,MATCH('Cash Flow_Monthly'!$A64,'Pro Forma'!$A:$A,0),MATCH('Cash Flow_Monthly'!AM$2,'Pro Forma'!$1:$1,0))/12*IF(AM$3&gt;'Project Summary'!$G$7,0,1)</f>
        <v>6618.9375</v>
      </c>
      <c r="AN64" s="587">
        <f>'Pro Forma'!$M68*INDEX('Pro Forma'!$1:$1048576,MATCH('Cash Flow_Monthly'!$A64,'Pro Forma'!$A:$A,0),MATCH('Cash Flow_Monthly'!AN$2,'Pro Forma'!$1:$1,0))/12*IF(AN$3&gt;'Project Summary'!$G$7,0,1)</f>
        <v>6618.9375</v>
      </c>
      <c r="AO64" s="587">
        <f>'Pro Forma'!$M68*INDEX('Pro Forma'!$1:$1048576,MATCH('Cash Flow_Monthly'!$A64,'Pro Forma'!$A:$A,0),MATCH('Cash Flow_Monthly'!AO$2,'Pro Forma'!$1:$1,0))/12*IF(AO$3&gt;'Project Summary'!$G$7,0,1)</f>
        <v>6784.4109374999998</v>
      </c>
      <c r="AP64" s="587">
        <f>'Pro Forma'!$M68*INDEX('Pro Forma'!$1:$1048576,MATCH('Cash Flow_Monthly'!$A64,'Pro Forma'!$A:$A,0),MATCH('Cash Flow_Monthly'!AP$2,'Pro Forma'!$1:$1,0))/12*IF(AP$3&gt;'Project Summary'!$G$7,0,1)</f>
        <v>6784.4109374999998</v>
      </c>
      <c r="AQ64" s="587">
        <f>'Pro Forma'!$M68*INDEX('Pro Forma'!$1:$1048576,MATCH('Cash Flow_Monthly'!$A64,'Pro Forma'!$A:$A,0),MATCH('Cash Flow_Monthly'!AQ$2,'Pro Forma'!$1:$1,0))/12*IF(AQ$3&gt;'Project Summary'!$G$7,0,1)</f>
        <v>6784.4109374999998</v>
      </c>
      <c r="AR64" s="587">
        <f>'Pro Forma'!$M68*INDEX('Pro Forma'!$1:$1048576,MATCH('Cash Flow_Monthly'!$A64,'Pro Forma'!$A:$A,0),MATCH('Cash Flow_Monthly'!AR$2,'Pro Forma'!$1:$1,0))/12*IF(AR$3&gt;'Project Summary'!$G$7,0,1)</f>
        <v>6784.4109374999998</v>
      </c>
      <c r="AS64" s="587">
        <f>'Pro Forma'!$M68*INDEX('Pro Forma'!$1:$1048576,MATCH('Cash Flow_Monthly'!$A64,'Pro Forma'!$A:$A,0),MATCH('Cash Flow_Monthly'!AS$2,'Pro Forma'!$1:$1,0))/12*IF(AS$3&gt;'Project Summary'!$G$7,0,1)</f>
        <v>6784.4109374999998</v>
      </c>
      <c r="AT64" s="587">
        <f>'Pro Forma'!$M68*INDEX('Pro Forma'!$1:$1048576,MATCH('Cash Flow_Monthly'!$A64,'Pro Forma'!$A:$A,0),MATCH('Cash Flow_Monthly'!AT$2,'Pro Forma'!$1:$1,0))/12*IF(AT$3&gt;'Project Summary'!$G$7,0,1)</f>
        <v>6784.4109374999998</v>
      </c>
      <c r="AU64" s="587">
        <f>'Pro Forma'!$M68*INDEX('Pro Forma'!$1:$1048576,MATCH('Cash Flow_Monthly'!$A64,'Pro Forma'!$A:$A,0),MATCH('Cash Flow_Monthly'!AU$2,'Pro Forma'!$1:$1,0))/12*IF(AU$3&gt;'Project Summary'!$G$7,0,1)</f>
        <v>6784.4109374999998</v>
      </c>
      <c r="AV64" s="587">
        <f>'Pro Forma'!$M68*INDEX('Pro Forma'!$1:$1048576,MATCH('Cash Flow_Monthly'!$A64,'Pro Forma'!$A:$A,0),MATCH('Cash Flow_Monthly'!AV$2,'Pro Forma'!$1:$1,0))/12*IF(AV$3&gt;'Project Summary'!$G$7,0,1)</f>
        <v>6784.4109374999998</v>
      </c>
      <c r="AW64" s="587">
        <f>'Pro Forma'!$M68*INDEX('Pro Forma'!$1:$1048576,MATCH('Cash Flow_Monthly'!$A64,'Pro Forma'!$A:$A,0),MATCH('Cash Flow_Monthly'!AW$2,'Pro Forma'!$1:$1,0))/12*IF(AW$3&gt;'Project Summary'!$G$7,0,1)</f>
        <v>6784.4109374999998</v>
      </c>
      <c r="AX64" s="587">
        <f>'Pro Forma'!$M68*INDEX('Pro Forma'!$1:$1048576,MATCH('Cash Flow_Monthly'!$A64,'Pro Forma'!$A:$A,0),MATCH('Cash Flow_Monthly'!AX$2,'Pro Forma'!$1:$1,0))/12*IF(AX$3&gt;'Project Summary'!$G$7,0,1)</f>
        <v>6784.4109374999998</v>
      </c>
      <c r="AY64" s="587">
        <f>'Pro Forma'!$M68*INDEX('Pro Forma'!$1:$1048576,MATCH('Cash Flow_Monthly'!$A64,'Pro Forma'!$A:$A,0),MATCH('Cash Flow_Monthly'!AY$2,'Pro Forma'!$1:$1,0))/12*IF(AY$3&gt;'Project Summary'!$G$7,0,1)</f>
        <v>6784.4109374999998</v>
      </c>
      <c r="AZ64" s="587">
        <f>'Pro Forma'!$M68*INDEX('Pro Forma'!$1:$1048576,MATCH('Cash Flow_Monthly'!$A64,'Pro Forma'!$A:$A,0),MATCH('Cash Flow_Monthly'!AZ$2,'Pro Forma'!$1:$1,0))/12*IF(AZ$3&gt;'Project Summary'!$G$7,0,1)</f>
        <v>6784.4109374999998</v>
      </c>
      <c r="BA64" s="587">
        <f>'Pro Forma'!$M68*INDEX('Pro Forma'!$1:$1048576,MATCH('Cash Flow_Monthly'!$A64,'Pro Forma'!$A:$A,0),MATCH('Cash Flow_Monthly'!BA$2,'Pro Forma'!$1:$1,0))/12*IF(BA$3&gt;'Project Summary'!$G$7,0,1)</f>
        <v>6954.0212109374988</v>
      </c>
      <c r="BB64" s="587">
        <f>'Pro Forma'!$M68*INDEX('Pro Forma'!$1:$1048576,MATCH('Cash Flow_Monthly'!$A64,'Pro Forma'!$A:$A,0),MATCH('Cash Flow_Monthly'!BB$2,'Pro Forma'!$1:$1,0))/12*IF(BB$3&gt;'Project Summary'!$G$7,0,1)</f>
        <v>6954.0212109374988</v>
      </c>
      <c r="BC64" s="587">
        <f>'Pro Forma'!$M68*INDEX('Pro Forma'!$1:$1048576,MATCH('Cash Flow_Monthly'!$A64,'Pro Forma'!$A:$A,0),MATCH('Cash Flow_Monthly'!BC$2,'Pro Forma'!$1:$1,0))/12*IF(BC$3&gt;'Project Summary'!$G$7,0,1)</f>
        <v>6954.0212109374988</v>
      </c>
      <c r="BD64" s="587">
        <f>'Pro Forma'!$M68*INDEX('Pro Forma'!$1:$1048576,MATCH('Cash Flow_Monthly'!$A64,'Pro Forma'!$A:$A,0),MATCH('Cash Flow_Monthly'!BD$2,'Pro Forma'!$1:$1,0))/12*IF(BD$3&gt;'Project Summary'!$G$7,0,1)</f>
        <v>6954.0212109374988</v>
      </c>
      <c r="BE64" s="587">
        <f>'Pro Forma'!$M68*INDEX('Pro Forma'!$1:$1048576,MATCH('Cash Flow_Monthly'!$A64,'Pro Forma'!$A:$A,0),MATCH('Cash Flow_Monthly'!BE$2,'Pro Forma'!$1:$1,0))/12*IF(BE$3&gt;'Project Summary'!$G$7,0,1)</f>
        <v>6954.0212109374988</v>
      </c>
      <c r="BF64" s="587">
        <f>'Pro Forma'!$M68*INDEX('Pro Forma'!$1:$1048576,MATCH('Cash Flow_Monthly'!$A64,'Pro Forma'!$A:$A,0),MATCH('Cash Flow_Monthly'!BF$2,'Pro Forma'!$1:$1,0))/12*IF(BF$3&gt;'Project Summary'!$G$7,0,1)</f>
        <v>6954.0212109374988</v>
      </c>
      <c r="BG64" s="587">
        <f>'Pro Forma'!$M68*INDEX('Pro Forma'!$1:$1048576,MATCH('Cash Flow_Monthly'!$A64,'Pro Forma'!$A:$A,0),MATCH('Cash Flow_Monthly'!BG$2,'Pro Forma'!$1:$1,0))/12*IF(BG$3&gt;'Project Summary'!$G$7,0,1)</f>
        <v>6954.0212109374988</v>
      </c>
      <c r="BH64" s="587">
        <f>'Pro Forma'!$M68*INDEX('Pro Forma'!$1:$1048576,MATCH('Cash Flow_Monthly'!$A64,'Pro Forma'!$A:$A,0),MATCH('Cash Flow_Monthly'!BH$2,'Pro Forma'!$1:$1,0))/12*IF(BH$3&gt;'Project Summary'!$G$7,0,1)</f>
        <v>6954.0212109374988</v>
      </c>
      <c r="BI64" s="587">
        <f>'Pro Forma'!$M68*INDEX('Pro Forma'!$1:$1048576,MATCH('Cash Flow_Monthly'!$A64,'Pro Forma'!$A:$A,0),MATCH('Cash Flow_Monthly'!BI$2,'Pro Forma'!$1:$1,0))/12*IF(BI$3&gt;'Project Summary'!$G$7,0,1)</f>
        <v>6954.0212109374988</v>
      </c>
      <c r="BJ64" s="587">
        <f>'Pro Forma'!$M68*INDEX('Pro Forma'!$1:$1048576,MATCH('Cash Flow_Monthly'!$A64,'Pro Forma'!$A:$A,0),MATCH('Cash Flow_Monthly'!BJ$2,'Pro Forma'!$1:$1,0))/12*IF(BJ$3&gt;'Project Summary'!$G$7,0,1)</f>
        <v>6954.0212109374988</v>
      </c>
      <c r="BK64" s="587">
        <f>'Pro Forma'!$M68*INDEX('Pro Forma'!$1:$1048576,MATCH('Cash Flow_Monthly'!$A64,'Pro Forma'!$A:$A,0),MATCH('Cash Flow_Monthly'!BK$2,'Pro Forma'!$1:$1,0))/12*IF(BK$3&gt;'Project Summary'!$G$7,0,1)</f>
        <v>6954.0212109374988</v>
      </c>
      <c r="BL64" s="587">
        <f>'Pro Forma'!$M68*INDEX('Pro Forma'!$1:$1048576,MATCH('Cash Flow_Monthly'!$A64,'Pro Forma'!$A:$A,0),MATCH('Cash Flow_Monthly'!BL$2,'Pro Forma'!$1:$1,0))/12*IF(BL$3&gt;'Project Summary'!$G$7,0,1)</f>
        <v>6954.0212109374988</v>
      </c>
      <c r="BM64" s="587">
        <f>'Pro Forma'!$M68*INDEX('Pro Forma'!$1:$1048576,MATCH('Cash Flow_Monthly'!$A64,'Pro Forma'!$A:$A,0),MATCH('Cash Flow_Monthly'!BM$2,'Pro Forma'!$1:$1,0))/12*IF(BM$3&gt;'Project Summary'!$G$7,0,1)</f>
        <v>7127.8717412109354</v>
      </c>
      <c r="BN64" s="587">
        <f>'Pro Forma'!$M68*INDEX('Pro Forma'!$1:$1048576,MATCH('Cash Flow_Monthly'!$A64,'Pro Forma'!$A:$A,0),MATCH('Cash Flow_Monthly'!BN$2,'Pro Forma'!$1:$1,0))/12*IF(BN$3&gt;'Project Summary'!$G$7,0,1)</f>
        <v>7127.8717412109354</v>
      </c>
      <c r="BO64" s="587">
        <f>'Pro Forma'!$M68*INDEX('Pro Forma'!$1:$1048576,MATCH('Cash Flow_Monthly'!$A64,'Pro Forma'!$A:$A,0),MATCH('Cash Flow_Monthly'!BO$2,'Pro Forma'!$1:$1,0))/12*IF(BO$3&gt;'Project Summary'!$G$7,0,1)</f>
        <v>7127.8717412109354</v>
      </c>
      <c r="BP64" s="587">
        <f>'Pro Forma'!$M68*INDEX('Pro Forma'!$1:$1048576,MATCH('Cash Flow_Monthly'!$A64,'Pro Forma'!$A:$A,0),MATCH('Cash Flow_Monthly'!BP$2,'Pro Forma'!$1:$1,0))/12*IF(BP$3&gt;'Project Summary'!$G$7,0,1)</f>
        <v>7127.8717412109354</v>
      </c>
      <c r="BQ64" s="587">
        <f>'Pro Forma'!$M68*INDEX('Pro Forma'!$1:$1048576,MATCH('Cash Flow_Monthly'!$A64,'Pro Forma'!$A:$A,0),MATCH('Cash Flow_Monthly'!BQ$2,'Pro Forma'!$1:$1,0))/12*IF(BQ$3&gt;'Project Summary'!$G$7,0,1)</f>
        <v>7127.8717412109354</v>
      </c>
      <c r="BR64" s="587">
        <f>'Pro Forma'!$M68*INDEX('Pro Forma'!$1:$1048576,MATCH('Cash Flow_Monthly'!$A64,'Pro Forma'!$A:$A,0),MATCH('Cash Flow_Monthly'!BR$2,'Pro Forma'!$1:$1,0))/12*IF(BR$3&gt;'Project Summary'!$G$7,0,1)</f>
        <v>7127.8717412109354</v>
      </c>
      <c r="BS64" s="587">
        <f>'Pro Forma'!$M68*INDEX('Pro Forma'!$1:$1048576,MATCH('Cash Flow_Monthly'!$A64,'Pro Forma'!$A:$A,0),MATCH('Cash Flow_Monthly'!BS$2,'Pro Forma'!$1:$1,0))/12*IF(BS$3&gt;'Project Summary'!$G$7,0,1)</f>
        <v>7127.8717412109354</v>
      </c>
      <c r="BT64" s="587">
        <f>'Pro Forma'!$M68*INDEX('Pro Forma'!$1:$1048576,MATCH('Cash Flow_Monthly'!$A64,'Pro Forma'!$A:$A,0),MATCH('Cash Flow_Monthly'!BT$2,'Pro Forma'!$1:$1,0))/12*IF(BT$3&gt;'Project Summary'!$G$7,0,1)</f>
        <v>7127.8717412109354</v>
      </c>
      <c r="BU64" s="587">
        <f>'Pro Forma'!$M68*INDEX('Pro Forma'!$1:$1048576,MATCH('Cash Flow_Monthly'!$A64,'Pro Forma'!$A:$A,0),MATCH('Cash Flow_Monthly'!BU$2,'Pro Forma'!$1:$1,0))/12*IF(BU$3&gt;'Project Summary'!$G$7,0,1)</f>
        <v>7127.8717412109354</v>
      </c>
      <c r="BV64" s="587">
        <f>'Pro Forma'!$M68*INDEX('Pro Forma'!$1:$1048576,MATCH('Cash Flow_Monthly'!$A64,'Pro Forma'!$A:$A,0),MATCH('Cash Flow_Monthly'!BV$2,'Pro Forma'!$1:$1,0))/12*IF(BV$3&gt;'Project Summary'!$G$7,0,1)</f>
        <v>7127.8717412109354</v>
      </c>
      <c r="BW64" s="587">
        <f>'Pro Forma'!$M68*INDEX('Pro Forma'!$1:$1048576,MATCH('Cash Flow_Monthly'!$A64,'Pro Forma'!$A:$A,0),MATCH('Cash Flow_Monthly'!BW$2,'Pro Forma'!$1:$1,0))/12*IF(BW$3&gt;'Project Summary'!$G$7,0,1)</f>
        <v>7127.8717412109354</v>
      </c>
      <c r="BX64" s="587">
        <f>'Pro Forma'!$M68*INDEX('Pro Forma'!$1:$1048576,MATCH('Cash Flow_Monthly'!$A64,'Pro Forma'!$A:$A,0),MATCH('Cash Flow_Monthly'!BX$2,'Pro Forma'!$1:$1,0))/12*IF(BX$3&gt;'Project Summary'!$G$7,0,1)</f>
        <v>7127.8717412109354</v>
      </c>
      <c r="BY64" s="587">
        <f>'Pro Forma'!$M68*INDEX('Pro Forma'!$1:$1048576,MATCH('Cash Flow_Monthly'!$A64,'Pro Forma'!$A:$A,0),MATCH('Cash Flow_Monthly'!BY$2,'Pro Forma'!$1:$1,0))/12*IF(BY$3&gt;'Project Summary'!$G$7,0,1)</f>
        <v>7306.0685347412082</v>
      </c>
      <c r="BZ64" s="587">
        <f>'Pro Forma'!$M68*INDEX('Pro Forma'!$1:$1048576,MATCH('Cash Flow_Monthly'!$A64,'Pro Forma'!$A:$A,0),MATCH('Cash Flow_Monthly'!BZ$2,'Pro Forma'!$1:$1,0))/12*IF(BZ$3&gt;'Project Summary'!$G$7,0,1)</f>
        <v>7306.0685347412082</v>
      </c>
      <c r="CA64" s="587">
        <f>'Pro Forma'!$M68*INDEX('Pro Forma'!$1:$1048576,MATCH('Cash Flow_Monthly'!$A64,'Pro Forma'!$A:$A,0),MATCH('Cash Flow_Monthly'!CA$2,'Pro Forma'!$1:$1,0))/12*IF(CA$3&gt;'Project Summary'!$G$7,0,1)</f>
        <v>7306.0685347412082</v>
      </c>
      <c r="CB64" s="587">
        <f>'Pro Forma'!$M68*INDEX('Pro Forma'!$1:$1048576,MATCH('Cash Flow_Monthly'!$A64,'Pro Forma'!$A:$A,0),MATCH('Cash Flow_Monthly'!CB$2,'Pro Forma'!$1:$1,0))/12*IF(CB$3&gt;'Project Summary'!$G$7,0,1)</f>
        <v>7306.0685347412082</v>
      </c>
      <c r="CC64" s="587">
        <f>'Pro Forma'!$M68*INDEX('Pro Forma'!$1:$1048576,MATCH('Cash Flow_Monthly'!$A64,'Pro Forma'!$A:$A,0),MATCH('Cash Flow_Monthly'!CC$2,'Pro Forma'!$1:$1,0))/12*IF(CC$3&gt;'Project Summary'!$G$7,0,1)</f>
        <v>7306.0685347412082</v>
      </c>
      <c r="CD64" s="587">
        <f>'Pro Forma'!$M68*INDEX('Pro Forma'!$1:$1048576,MATCH('Cash Flow_Monthly'!$A64,'Pro Forma'!$A:$A,0),MATCH('Cash Flow_Monthly'!CD$2,'Pro Forma'!$1:$1,0))/12*IF(CD$3&gt;'Project Summary'!$G$7,0,1)</f>
        <v>7306.0685347412082</v>
      </c>
      <c r="CE64" s="587">
        <f>'Pro Forma'!$M68*INDEX('Pro Forma'!$1:$1048576,MATCH('Cash Flow_Monthly'!$A64,'Pro Forma'!$A:$A,0),MATCH('Cash Flow_Monthly'!CE$2,'Pro Forma'!$1:$1,0))/12*IF(CE$3&gt;'Project Summary'!$G$7,0,1)</f>
        <v>7306.0685347412082</v>
      </c>
      <c r="CF64" s="587">
        <f>'Pro Forma'!$M68*INDEX('Pro Forma'!$1:$1048576,MATCH('Cash Flow_Monthly'!$A64,'Pro Forma'!$A:$A,0),MATCH('Cash Flow_Monthly'!CF$2,'Pro Forma'!$1:$1,0))/12*IF(CF$3&gt;'Project Summary'!$G$7,0,1)</f>
        <v>7306.0685347412082</v>
      </c>
      <c r="CG64" s="587">
        <f>'Pro Forma'!$M68*INDEX('Pro Forma'!$1:$1048576,MATCH('Cash Flow_Monthly'!$A64,'Pro Forma'!$A:$A,0),MATCH('Cash Flow_Monthly'!CG$2,'Pro Forma'!$1:$1,0))/12*IF(CG$3&gt;'Project Summary'!$G$7,0,1)</f>
        <v>7306.0685347412082</v>
      </c>
      <c r="CH64" s="587">
        <f>'Pro Forma'!$M68*INDEX('Pro Forma'!$1:$1048576,MATCH('Cash Flow_Monthly'!$A64,'Pro Forma'!$A:$A,0),MATCH('Cash Flow_Monthly'!CH$2,'Pro Forma'!$1:$1,0))/12*IF(CH$3&gt;'Project Summary'!$G$7,0,1)</f>
        <v>7306.0685347412082</v>
      </c>
      <c r="CI64" s="587">
        <f>'Pro Forma'!$M68*INDEX('Pro Forma'!$1:$1048576,MATCH('Cash Flow_Monthly'!$A64,'Pro Forma'!$A:$A,0),MATCH('Cash Flow_Monthly'!CI$2,'Pro Forma'!$1:$1,0))/12*IF(CI$3&gt;'Project Summary'!$G$7,0,1)</f>
        <v>7306.0685347412082</v>
      </c>
      <c r="CJ64" s="587">
        <f>'Pro Forma'!$M68*INDEX('Pro Forma'!$1:$1048576,MATCH('Cash Flow_Monthly'!$A64,'Pro Forma'!$A:$A,0),MATCH('Cash Flow_Monthly'!CJ$2,'Pro Forma'!$1:$1,0))/12*IF(CJ$3&gt;'Project Summary'!$G$7,0,1)</f>
        <v>7306.0685347412082</v>
      </c>
      <c r="CK64" s="587">
        <f>'Pro Forma'!$M68*INDEX('Pro Forma'!$1:$1048576,MATCH('Cash Flow_Monthly'!$A64,'Pro Forma'!$A:$A,0),MATCH('Cash Flow_Monthly'!CK$2,'Pro Forma'!$1:$1,0))/12*IF(CK$3&gt;'Project Summary'!$G$7,0,1)</f>
        <v>0</v>
      </c>
      <c r="CL64" s="587">
        <f>'Pro Forma'!$M68*INDEX('Pro Forma'!$1:$1048576,MATCH('Cash Flow_Monthly'!$A64,'Pro Forma'!$A:$A,0),MATCH('Cash Flow_Monthly'!CL$2,'Pro Forma'!$1:$1,0))/12*IF(CL$3&gt;'Project Summary'!$G$7,0,1)</f>
        <v>0</v>
      </c>
      <c r="CM64" s="587">
        <f>'Pro Forma'!$M68*INDEX('Pro Forma'!$1:$1048576,MATCH('Cash Flow_Monthly'!$A64,'Pro Forma'!$A:$A,0),MATCH('Cash Flow_Monthly'!CM$2,'Pro Forma'!$1:$1,0))/12*IF(CM$3&gt;'Project Summary'!$G$7,0,1)</f>
        <v>0</v>
      </c>
      <c r="CN64" s="587">
        <f>'Pro Forma'!$M68*INDEX('Pro Forma'!$1:$1048576,MATCH('Cash Flow_Monthly'!$A64,'Pro Forma'!$A:$A,0),MATCH('Cash Flow_Monthly'!CN$2,'Pro Forma'!$1:$1,0))/12*IF(CN$3&gt;'Project Summary'!$G$7,0,1)</f>
        <v>0</v>
      </c>
      <c r="CO64" s="587">
        <f>'Pro Forma'!$M68*INDEX('Pro Forma'!$1:$1048576,MATCH('Cash Flow_Monthly'!$A64,'Pro Forma'!$A:$A,0),MATCH('Cash Flow_Monthly'!CO$2,'Pro Forma'!$1:$1,0))/12*IF(CO$3&gt;'Project Summary'!$G$7,0,1)</f>
        <v>0</v>
      </c>
      <c r="CP64" s="587">
        <f>'Pro Forma'!$M68*INDEX('Pro Forma'!$1:$1048576,MATCH('Cash Flow_Monthly'!$A64,'Pro Forma'!$A:$A,0),MATCH('Cash Flow_Monthly'!CP$2,'Pro Forma'!$1:$1,0))/12*IF(CP$3&gt;'Project Summary'!$G$7,0,1)</f>
        <v>0</v>
      </c>
      <c r="CQ64" s="587">
        <f>'Pro Forma'!$M68*INDEX('Pro Forma'!$1:$1048576,MATCH('Cash Flow_Monthly'!$A64,'Pro Forma'!$A:$A,0),MATCH('Cash Flow_Monthly'!CQ$2,'Pro Forma'!$1:$1,0))/12*IF(CQ$3&gt;'Project Summary'!$G$7,0,1)</f>
        <v>0</v>
      </c>
      <c r="CR64" s="587">
        <f>'Pro Forma'!$M68*INDEX('Pro Forma'!$1:$1048576,MATCH('Cash Flow_Monthly'!$A64,'Pro Forma'!$A:$A,0),MATCH('Cash Flow_Monthly'!CR$2,'Pro Forma'!$1:$1,0))/12*IF(CR$3&gt;'Project Summary'!$G$7,0,1)</f>
        <v>0</v>
      </c>
      <c r="CS64" s="587">
        <f>'Pro Forma'!$M68*INDEX('Pro Forma'!$1:$1048576,MATCH('Cash Flow_Monthly'!$A64,'Pro Forma'!$A:$A,0),MATCH('Cash Flow_Monthly'!CS$2,'Pro Forma'!$1:$1,0))/12*IF(CS$3&gt;'Project Summary'!$G$7,0,1)</f>
        <v>0</v>
      </c>
      <c r="CT64" s="587">
        <f>'Pro Forma'!$M68*INDEX('Pro Forma'!$1:$1048576,MATCH('Cash Flow_Monthly'!$A64,'Pro Forma'!$A:$A,0),MATCH('Cash Flow_Monthly'!CT$2,'Pro Forma'!$1:$1,0))/12*IF(CT$3&gt;'Project Summary'!$G$7,0,1)</f>
        <v>0</v>
      </c>
      <c r="CU64" s="587">
        <f>'Pro Forma'!$M68*INDEX('Pro Forma'!$1:$1048576,MATCH('Cash Flow_Monthly'!$A64,'Pro Forma'!$A:$A,0),MATCH('Cash Flow_Monthly'!CU$2,'Pro Forma'!$1:$1,0))/12*IF(CU$3&gt;'Project Summary'!$G$7,0,1)</f>
        <v>0</v>
      </c>
      <c r="CV64" s="587">
        <f>'Pro Forma'!$M68*INDEX('Pro Forma'!$1:$1048576,MATCH('Cash Flow_Monthly'!$A64,'Pro Forma'!$A:$A,0),MATCH('Cash Flow_Monthly'!CV$2,'Pro Forma'!$1:$1,0))/12*IF(CV$3&gt;'Project Summary'!$G$7,0,1)</f>
        <v>0</v>
      </c>
      <c r="CW64" s="587">
        <f>'Pro Forma'!$M68*INDEX('Pro Forma'!$1:$1048576,MATCH('Cash Flow_Monthly'!$A64,'Pro Forma'!$A:$A,0),MATCH('Cash Flow_Monthly'!CW$2,'Pro Forma'!$1:$1,0))/12*IF(CW$3&gt;'Project Summary'!$G$7,0,1)</f>
        <v>0</v>
      </c>
      <c r="CX64" s="587">
        <f>'Pro Forma'!$M68*INDEX('Pro Forma'!$1:$1048576,MATCH('Cash Flow_Monthly'!$A64,'Pro Forma'!$A:$A,0),MATCH('Cash Flow_Monthly'!CX$2,'Pro Forma'!$1:$1,0))/12*IF(CX$3&gt;'Project Summary'!$G$7,0,1)</f>
        <v>0</v>
      </c>
      <c r="CY64" s="587">
        <f>'Pro Forma'!$M68*INDEX('Pro Forma'!$1:$1048576,MATCH('Cash Flow_Monthly'!$A64,'Pro Forma'!$A:$A,0),MATCH('Cash Flow_Monthly'!CY$2,'Pro Forma'!$1:$1,0))/12*IF(CY$3&gt;'Project Summary'!$G$7,0,1)</f>
        <v>0</v>
      </c>
      <c r="CZ64" s="587">
        <f>'Pro Forma'!$M68*INDEX('Pro Forma'!$1:$1048576,MATCH('Cash Flow_Monthly'!$A64,'Pro Forma'!$A:$A,0),MATCH('Cash Flow_Monthly'!CZ$2,'Pro Forma'!$1:$1,0))/12*IF(CZ$3&gt;'Project Summary'!$G$7,0,1)</f>
        <v>0</v>
      </c>
      <c r="DA64" s="587">
        <f>'Pro Forma'!$M68*INDEX('Pro Forma'!$1:$1048576,MATCH('Cash Flow_Monthly'!$A64,'Pro Forma'!$A:$A,0),MATCH('Cash Flow_Monthly'!DA$2,'Pro Forma'!$1:$1,0))/12*IF(DA$3&gt;'Project Summary'!$G$7,0,1)</f>
        <v>0</v>
      </c>
      <c r="DB64" s="587">
        <f>'Pro Forma'!$M68*INDEX('Pro Forma'!$1:$1048576,MATCH('Cash Flow_Monthly'!$A64,'Pro Forma'!$A:$A,0),MATCH('Cash Flow_Monthly'!DB$2,'Pro Forma'!$1:$1,0))/12*IF(DB$3&gt;'Project Summary'!$G$7,0,1)</f>
        <v>0</v>
      </c>
      <c r="DC64" s="587">
        <f>'Pro Forma'!$M68*INDEX('Pro Forma'!$1:$1048576,MATCH('Cash Flow_Monthly'!$A64,'Pro Forma'!$A:$A,0),MATCH('Cash Flow_Monthly'!DC$2,'Pro Forma'!$1:$1,0))/12*IF(DC$3&gt;'Project Summary'!$G$7,0,1)</f>
        <v>0</v>
      </c>
      <c r="DD64" s="587">
        <f>'Pro Forma'!$M68*INDEX('Pro Forma'!$1:$1048576,MATCH('Cash Flow_Monthly'!$A64,'Pro Forma'!$A:$A,0),MATCH('Cash Flow_Monthly'!DD$2,'Pro Forma'!$1:$1,0))/12*IF(DD$3&gt;'Project Summary'!$G$7,0,1)</f>
        <v>0</v>
      </c>
      <c r="DE64" s="587">
        <f>'Pro Forma'!$M68*INDEX('Pro Forma'!$1:$1048576,MATCH('Cash Flow_Monthly'!$A64,'Pro Forma'!$A:$A,0),MATCH('Cash Flow_Monthly'!DE$2,'Pro Forma'!$1:$1,0))/12*IF(DE$3&gt;'Project Summary'!$G$7,0,1)</f>
        <v>0</v>
      </c>
      <c r="DF64" s="587">
        <f>'Pro Forma'!$M68*INDEX('Pro Forma'!$1:$1048576,MATCH('Cash Flow_Monthly'!$A64,'Pro Forma'!$A:$A,0),MATCH('Cash Flow_Monthly'!DF$2,'Pro Forma'!$1:$1,0))/12*IF(DF$3&gt;'Project Summary'!$G$7,0,1)</f>
        <v>0</v>
      </c>
      <c r="DG64" s="587">
        <f>'Pro Forma'!$M68*INDEX('Pro Forma'!$1:$1048576,MATCH('Cash Flow_Monthly'!$A64,'Pro Forma'!$A:$A,0),MATCH('Cash Flow_Monthly'!DG$2,'Pro Forma'!$1:$1,0))/12*IF(DG$3&gt;'Project Summary'!$G$7,0,1)</f>
        <v>0</v>
      </c>
      <c r="DH64" s="587">
        <f>'Pro Forma'!$M68*INDEX('Pro Forma'!$1:$1048576,MATCH('Cash Flow_Monthly'!$A64,'Pro Forma'!$A:$A,0),MATCH('Cash Flow_Monthly'!DH$2,'Pro Forma'!$1:$1,0))/12*IF(DH$3&gt;'Project Summary'!$G$7,0,1)</f>
        <v>0</v>
      </c>
      <c r="DI64" s="587">
        <f>'Pro Forma'!$M68*INDEX('Pro Forma'!$1:$1048576,MATCH('Cash Flow_Monthly'!$A64,'Pro Forma'!$A:$A,0),MATCH('Cash Flow_Monthly'!DI$2,'Pro Forma'!$1:$1,0))/12*IF(DI$3&gt;'Project Summary'!$G$7,0,1)</f>
        <v>0</v>
      </c>
      <c r="DJ64" s="587">
        <f>'Pro Forma'!$M68*INDEX('Pro Forma'!$1:$1048576,MATCH('Cash Flow_Monthly'!$A64,'Pro Forma'!$A:$A,0),MATCH('Cash Flow_Monthly'!DJ$2,'Pro Forma'!$1:$1,0))/12*IF(DJ$3&gt;'Project Summary'!$G$7,0,1)</f>
        <v>0</v>
      </c>
      <c r="DK64" s="587">
        <f>'Pro Forma'!$M68*INDEX('Pro Forma'!$1:$1048576,MATCH('Cash Flow_Monthly'!$A64,'Pro Forma'!$A:$A,0),MATCH('Cash Flow_Monthly'!DK$2,'Pro Forma'!$1:$1,0))/12*IF(DK$3&gt;'Project Summary'!$G$7,0,1)</f>
        <v>0</v>
      </c>
      <c r="DL64" s="587">
        <f>'Pro Forma'!$M68*INDEX('Pro Forma'!$1:$1048576,MATCH('Cash Flow_Monthly'!$A64,'Pro Forma'!$A:$A,0),MATCH('Cash Flow_Monthly'!DL$2,'Pro Forma'!$1:$1,0))/12*IF(DL$3&gt;'Project Summary'!$G$7,0,1)</f>
        <v>0</v>
      </c>
      <c r="DM64" s="587">
        <f>'Pro Forma'!$M68*INDEX('Pro Forma'!$1:$1048576,MATCH('Cash Flow_Monthly'!$A64,'Pro Forma'!$A:$A,0),MATCH('Cash Flow_Monthly'!DM$2,'Pro Forma'!$1:$1,0))/12*IF(DM$3&gt;'Project Summary'!$G$7,0,1)</f>
        <v>0</v>
      </c>
      <c r="DN64" s="587">
        <f>'Pro Forma'!$M68*INDEX('Pro Forma'!$1:$1048576,MATCH('Cash Flow_Monthly'!$A64,'Pro Forma'!$A:$A,0),MATCH('Cash Flow_Monthly'!DN$2,'Pro Forma'!$1:$1,0))/12*IF(DN$3&gt;'Project Summary'!$G$7,0,1)</f>
        <v>0</v>
      </c>
      <c r="DO64" s="587">
        <f>'Pro Forma'!$M68*INDEX('Pro Forma'!$1:$1048576,MATCH('Cash Flow_Monthly'!$A64,'Pro Forma'!$A:$A,0),MATCH('Cash Flow_Monthly'!DO$2,'Pro Forma'!$1:$1,0))/12*IF(DO$3&gt;'Project Summary'!$G$7,0,1)</f>
        <v>0</v>
      </c>
      <c r="DP64" s="587">
        <f>'Pro Forma'!$M68*INDEX('Pro Forma'!$1:$1048576,MATCH('Cash Flow_Monthly'!$A64,'Pro Forma'!$A:$A,0),MATCH('Cash Flow_Monthly'!DP$2,'Pro Forma'!$1:$1,0))/12*IF(DP$3&gt;'Project Summary'!$G$7,0,1)</f>
        <v>0</v>
      </c>
      <c r="DQ64" s="587">
        <f>'Pro Forma'!$M68*INDEX('Pro Forma'!$1:$1048576,MATCH('Cash Flow_Monthly'!$A64,'Pro Forma'!$A:$A,0),MATCH('Cash Flow_Monthly'!DQ$2,'Pro Forma'!$1:$1,0))/12*IF(DQ$3&gt;'Project Summary'!$G$7,0,1)</f>
        <v>0</v>
      </c>
      <c r="DR64" s="587">
        <f>'Pro Forma'!$M68*INDEX('Pro Forma'!$1:$1048576,MATCH('Cash Flow_Monthly'!$A64,'Pro Forma'!$A:$A,0),MATCH('Cash Flow_Monthly'!DR$2,'Pro Forma'!$1:$1,0))/12*IF(DR$3&gt;'Project Summary'!$G$7,0,1)</f>
        <v>0</v>
      </c>
      <c r="DS64" s="587">
        <f>'Pro Forma'!$M68*INDEX('Pro Forma'!$1:$1048576,MATCH('Cash Flow_Monthly'!$A64,'Pro Forma'!$A:$A,0),MATCH('Cash Flow_Monthly'!DS$2,'Pro Forma'!$1:$1,0))/12*IF(DS$3&gt;'Project Summary'!$G$7,0,1)</f>
        <v>0</v>
      </c>
      <c r="DT64" s="587">
        <f>'Pro Forma'!$M68*INDEX('Pro Forma'!$1:$1048576,MATCH('Cash Flow_Monthly'!$A64,'Pro Forma'!$A:$A,0),MATCH('Cash Flow_Monthly'!DT$2,'Pro Forma'!$1:$1,0))/12*IF(DT$3&gt;'Project Summary'!$G$7,0,1)</f>
        <v>0</v>
      </c>
      <c r="DU64" s="586"/>
    </row>
    <row r="65" spans="1:125" s="466" customFormat="1">
      <c r="A65" s="4" t="str">
        <f>'Pro Forma'!A69</f>
        <v>Utilities</v>
      </c>
      <c r="B65"/>
      <c r="C65"/>
      <c r="D65"/>
      <c r="E65" s="1478">
        <f>SUM(E66:E80)</f>
        <v>29702.133708333335</v>
      </c>
      <c r="F65" s="1478">
        <f t="shared" ref="F65:BQ65" si="10">SUM(F66:F80)</f>
        <v>29702.133708333335</v>
      </c>
      <c r="G65" s="1478">
        <f t="shared" si="10"/>
        <v>29702.133708333335</v>
      </c>
      <c r="H65" s="1478">
        <f t="shared" si="10"/>
        <v>29702.133708333335</v>
      </c>
      <c r="I65" s="1478">
        <f t="shared" si="10"/>
        <v>29702.133708333335</v>
      </c>
      <c r="J65" s="1478">
        <f t="shared" si="10"/>
        <v>29702.133708333335</v>
      </c>
      <c r="K65" s="1478">
        <f t="shared" si="10"/>
        <v>29702.133708333335</v>
      </c>
      <c r="L65" s="1478">
        <f t="shared" si="10"/>
        <v>29702.133708333335</v>
      </c>
      <c r="M65" s="1478">
        <f t="shared" si="10"/>
        <v>29702.133708333335</v>
      </c>
      <c r="N65" s="1478">
        <f t="shared" si="10"/>
        <v>29702.133708333335</v>
      </c>
      <c r="O65" s="1478">
        <f t="shared" si="10"/>
        <v>29702.133708333335</v>
      </c>
      <c r="P65" s="1478">
        <f t="shared" si="10"/>
        <v>29702.133708333335</v>
      </c>
      <c r="Q65" s="1478">
        <f t="shared" si="10"/>
        <v>32372.487051041662</v>
      </c>
      <c r="R65" s="1478">
        <f t="shared" si="10"/>
        <v>32372.487051041662</v>
      </c>
      <c r="S65" s="1478">
        <f t="shared" si="10"/>
        <v>32372.487051041662</v>
      </c>
      <c r="T65" s="1478">
        <f t="shared" si="10"/>
        <v>32372.487051041662</v>
      </c>
      <c r="U65" s="1478">
        <f t="shared" si="10"/>
        <v>32372.487051041662</v>
      </c>
      <c r="V65" s="1478">
        <f t="shared" si="10"/>
        <v>32372.487051041662</v>
      </c>
      <c r="W65" s="1478">
        <f t="shared" si="10"/>
        <v>32372.487051041662</v>
      </c>
      <c r="X65" s="1478">
        <f t="shared" si="10"/>
        <v>32372.487051041662</v>
      </c>
      <c r="Y65" s="1478">
        <f t="shared" si="10"/>
        <v>32372.487051041662</v>
      </c>
      <c r="Z65" s="1478">
        <f t="shared" si="10"/>
        <v>32372.487051041662</v>
      </c>
      <c r="AA65" s="1478">
        <f t="shared" si="10"/>
        <v>32372.487051041662</v>
      </c>
      <c r="AB65" s="1478">
        <f t="shared" si="10"/>
        <v>32372.487051041662</v>
      </c>
      <c r="AC65" s="1478">
        <f t="shared" si="10"/>
        <v>33220.679227317705</v>
      </c>
      <c r="AD65" s="1478">
        <f t="shared" si="10"/>
        <v>33220.679227317705</v>
      </c>
      <c r="AE65" s="1478">
        <f t="shared" si="10"/>
        <v>33220.679227317705</v>
      </c>
      <c r="AF65" s="1478">
        <f t="shared" si="10"/>
        <v>33220.679227317705</v>
      </c>
      <c r="AG65" s="1478">
        <f t="shared" si="10"/>
        <v>33220.679227317705</v>
      </c>
      <c r="AH65" s="1478">
        <f t="shared" si="10"/>
        <v>33220.679227317705</v>
      </c>
      <c r="AI65" s="1478">
        <f t="shared" si="10"/>
        <v>33220.679227317705</v>
      </c>
      <c r="AJ65" s="1478">
        <f t="shared" si="10"/>
        <v>33220.679227317705</v>
      </c>
      <c r="AK65" s="1478">
        <f t="shared" si="10"/>
        <v>33220.679227317705</v>
      </c>
      <c r="AL65" s="1478">
        <f t="shared" si="10"/>
        <v>33220.679227317705</v>
      </c>
      <c r="AM65" s="1478">
        <f t="shared" si="10"/>
        <v>33220.679227317705</v>
      </c>
      <c r="AN65" s="1478">
        <f t="shared" si="10"/>
        <v>33220.679227317705</v>
      </c>
      <c r="AO65" s="1478">
        <f t="shared" si="10"/>
        <v>34091.631408000649</v>
      </c>
      <c r="AP65" s="1478">
        <f t="shared" si="10"/>
        <v>34091.631408000649</v>
      </c>
      <c r="AQ65" s="1478">
        <f t="shared" si="10"/>
        <v>34091.631408000649</v>
      </c>
      <c r="AR65" s="1478">
        <f t="shared" si="10"/>
        <v>34091.631408000649</v>
      </c>
      <c r="AS65" s="1478">
        <f t="shared" si="10"/>
        <v>34091.631408000649</v>
      </c>
      <c r="AT65" s="1478">
        <f t="shared" si="10"/>
        <v>34091.631408000649</v>
      </c>
      <c r="AU65" s="1478">
        <f t="shared" si="10"/>
        <v>34091.631408000649</v>
      </c>
      <c r="AV65" s="1478">
        <f t="shared" si="10"/>
        <v>34091.631408000649</v>
      </c>
      <c r="AW65" s="1478">
        <f t="shared" si="10"/>
        <v>34091.631408000649</v>
      </c>
      <c r="AX65" s="1478">
        <f t="shared" si="10"/>
        <v>34091.631408000649</v>
      </c>
      <c r="AY65" s="1478">
        <f t="shared" si="10"/>
        <v>34091.631408000649</v>
      </c>
      <c r="AZ65" s="1478">
        <f t="shared" si="10"/>
        <v>34091.631408000649</v>
      </c>
      <c r="BA65" s="1478">
        <f t="shared" si="10"/>
        <v>34985.97480120066</v>
      </c>
      <c r="BB65" s="1478">
        <f t="shared" si="10"/>
        <v>34985.97480120066</v>
      </c>
      <c r="BC65" s="1478">
        <f t="shared" si="10"/>
        <v>34985.97480120066</v>
      </c>
      <c r="BD65" s="1478">
        <f t="shared" si="10"/>
        <v>34985.97480120066</v>
      </c>
      <c r="BE65" s="1478">
        <f t="shared" si="10"/>
        <v>34985.97480120066</v>
      </c>
      <c r="BF65" s="1478">
        <f t="shared" si="10"/>
        <v>34985.97480120066</v>
      </c>
      <c r="BG65" s="1478">
        <f t="shared" si="10"/>
        <v>34985.97480120066</v>
      </c>
      <c r="BH65" s="1478">
        <f t="shared" si="10"/>
        <v>34985.97480120066</v>
      </c>
      <c r="BI65" s="1478">
        <f t="shared" si="10"/>
        <v>34985.97480120066</v>
      </c>
      <c r="BJ65" s="1478">
        <f t="shared" si="10"/>
        <v>34985.97480120066</v>
      </c>
      <c r="BK65" s="1478">
        <f t="shared" si="10"/>
        <v>34985.97480120066</v>
      </c>
      <c r="BL65" s="1478">
        <f t="shared" si="10"/>
        <v>34985.97480120066</v>
      </c>
      <c r="BM65" s="1478">
        <f t="shared" si="10"/>
        <v>35904.358883550674</v>
      </c>
      <c r="BN65" s="1478">
        <f t="shared" si="10"/>
        <v>35904.358883550674</v>
      </c>
      <c r="BO65" s="1478">
        <f t="shared" si="10"/>
        <v>35904.358883550674</v>
      </c>
      <c r="BP65" s="1478">
        <f t="shared" si="10"/>
        <v>35904.358883550674</v>
      </c>
      <c r="BQ65" s="1478">
        <f t="shared" si="10"/>
        <v>35904.358883550674</v>
      </c>
      <c r="BR65" s="1478">
        <f t="shared" ref="BR65:DT65" si="11">SUM(BR66:BR80)</f>
        <v>35904.358883550674</v>
      </c>
      <c r="BS65" s="1478">
        <f t="shared" si="11"/>
        <v>35904.358883550674</v>
      </c>
      <c r="BT65" s="1478">
        <f t="shared" si="11"/>
        <v>35904.358883550674</v>
      </c>
      <c r="BU65" s="1478">
        <f t="shared" si="11"/>
        <v>35904.358883550674</v>
      </c>
      <c r="BV65" s="1478">
        <f t="shared" si="11"/>
        <v>35904.358883550674</v>
      </c>
      <c r="BW65" s="1478">
        <f t="shared" si="11"/>
        <v>35904.358883550674</v>
      </c>
      <c r="BX65" s="1478">
        <f t="shared" si="11"/>
        <v>35904.358883550674</v>
      </c>
      <c r="BY65" s="1478">
        <f t="shared" si="11"/>
        <v>36847.451956452234</v>
      </c>
      <c r="BZ65" s="1478">
        <f t="shared" si="11"/>
        <v>36847.451956452234</v>
      </c>
      <c r="CA65" s="1478">
        <f t="shared" si="11"/>
        <v>36847.451956452234</v>
      </c>
      <c r="CB65" s="1478">
        <f t="shared" si="11"/>
        <v>36847.451956452234</v>
      </c>
      <c r="CC65" s="1478">
        <f t="shared" si="11"/>
        <v>36847.451956452234</v>
      </c>
      <c r="CD65" s="1478">
        <f t="shared" si="11"/>
        <v>36847.451956452234</v>
      </c>
      <c r="CE65" s="1478">
        <f t="shared" si="11"/>
        <v>36847.451956452234</v>
      </c>
      <c r="CF65" s="1478">
        <f t="shared" si="11"/>
        <v>36847.451956452234</v>
      </c>
      <c r="CG65" s="1478">
        <f t="shared" si="11"/>
        <v>36847.451956452234</v>
      </c>
      <c r="CH65" s="1478">
        <f t="shared" si="11"/>
        <v>36847.451956452234</v>
      </c>
      <c r="CI65" s="1478">
        <f t="shared" si="11"/>
        <v>36847.451956452234</v>
      </c>
      <c r="CJ65" s="1478">
        <f t="shared" si="11"/>
        <v>36847.451956452234</v>
      </c>
      <c r="CK65" s="1478">
        <f t="shared" si="11"/>
        <v>0</v>
      </c>
      <c r="CL65" s="1478">
        <f t="shared" si="11"/>
        <v>0</v>
      </c>
      <c r="CM65" s="1478">
        <f t="shared" si="11"/>
        <v>0</v>
      </c>
      <c r="CN65" s="1478">
        <f t="shared" si="11"/>
        <v>0</v>
      </c>
      <c r="CO65" s="1478">
        <f t="shared" si="11"/>
        <v>0</v>
      </c>
      <c r="CP65" s="1478">
        <f t="shared" si="11"/>
        <v>0</v>
      </c>
      <c r="CQ65" s="1478">
        <f t="shared" si="11"/>
        <v>0</v>
      </c>
      <c r="CR65" s="1478">
        <f t="shared" si="11"/>
        <v>0</v>
      </c>
      <c r="CS65" s="1478">
        <f t="shared" si="11"/>
        <v>0</v>
      </c>
      <c r="CT65" s="1478">
        <f t="shared" si="11"/>
        <v>0</v>
      </c>
      <c r="CU65" s="1478">
        <f t="shared" si="11"/>
        <v>0</v>
      </c>
      <c r="CV65" s="1478">
        <f t="shared" si="11"/>
        <v>0</v>
      </c>
      <c r="CW65" s="1478">
        <f t="shared" si="11"/>
        <v>0</v>
      </c>
      <c r="CX65" s="1478">
        <f t="shared" si="11"/>
        <v>0</v>
      </c>
      <c r="CY65" s="1478">
        <f t="shared" si="11"/>
        <v>0</v>
      </c>
      <c r="CZ65" s="1478">
        <f t="shared" si="11"/>
        <v>0</v>
      </c>
      <c r="DA65" s="1478">
        <f t="shared" si="11"/>
        <v>0</v>
      </c>
      <c r="DB65" s="1478">
        <f t="shared" si="11"/>
        <v>0</v>
      </c>
      <c r="DC65" s="1478">
        <f t="shared" si="11"/>
        <v>0</v>
      </c>
      <c r="DD65" s="1478">
        <f t="shared" si="11"/>
        <v>0</v>
      </c>
      <c r="DE65" s="1478">
        <f t="shared" si="11"/>
        <v>0</v>
      </c>
      <c r="DF65" s="1478">
        <f t="shared" si="11"/>
        <v>0</v>
      </c>
      <c r="DG65" s="1478">
        <f t="shared" si="11"/>
        <v>0</v>
      </c>
      <c r="DH65" s="1478">
        <f t="shared" si="11"/>
        <v>0</v>
      </c>
      <c r="DI65" s="1478">
        <f t="shared" si="11"/>
        <v>0</v>
      </c>
      <c r="DJ65" s="1478">
        <f t="shared" si="11"/>
        <v>0</v>
      </c>
      <c r="DK65" s="1478">
        <f t="shared" si="11"/>
        <v>0</v>
      </c>
      <c r="DL65" s="1478">
        <f t="shared" si="11"/>
        <v>0</v>
      </c>
      <c r="DM65" s="1478">
        <f t="shared" si="11"/>
        <v>0</v>
      </c>
      <c r="DN65" s="1478">
        <f t="shared" si="11"/>
        <v>0</v>
      </c>
      <c r="DO65" s="1478">
        <f t="shared" si="11"/>
        <v>0</v>
      </c>
      <c r="DP65" s="1478">
        <f t="shared" si="11"/>
        <v>0</v>
      </c>
      <c r="DQ65" s="1478">
        <f t="shared" si="11"/>
        <v>0</v>
      </c>
      <c r="DR65" s="1478">
        <f t="shared" si="11"/>
        <v>0</v>
      </c>
      <c r="DS65" s="1478">
        <f t="shared" si="11"/>
        <v>0</v>
      </c>
      <c r="DT65" s="1478">
        <f t="shared" si="11"/>
        <v>0</v>
      </c>
      <c r="DU65" s="586"/>
    </row>
    <row r="66" spans="1:125" s="1559" customFormat="1">
      <c r="A66" s="1554" t="str">
        <f>'Pro Forma'!A70</f>
        <v>" 5509 - Trash Removal "</v>
      </c>
      <c r="B66" s="1555"/>
      <c r="C66" s="1555"/>
      <c r="D66" s="1556"/>
      <c r="E66" s="1557">
        <f>'Pro Forma'!$M70*INDEX('Pro Forma'!$1:$1048576,MATCH('Cash Flow_Monthly'!$A66,'Pro Forma'!$A:$A,0),MATCH('Cash Flow_Monthly'!E$2,'Pro Forma'!$1:$1,0))/12*IF(E$3&gt;'Project Summary'!$G$7,0,1)</f>
        <v>3648.7638416666664</v>
      </c>
      <c r="F66" s="1557">
        <f>'Pro Forma'!$M70*INDEX('Pro Forma'!$1:$1048576,MATCH('Cash Flow_Monthly'!$A66,'Pro Forma'!$A:$A,0),MATCH('Cash Flow_Monthly'!F$2,'Pro Forma'!$1:$1,0))/12*IF(F$3&gt;'Project Summary'!$G$7,0,1)</f>
        <v>3648.7638416666664</v>
      </c>
      <c r="G66" s="1557">
        <f>'Pro Forma'!$M70*INDEX('Pro Forma'!$1:$1048576,MATCH('Cash Flow_Monthly'!$A66,'Pro Forma'!$A:$A,0),MATCH('Cash Flow_Monthly'!G$2,'Pro Forma'!$1:$1,0))/12*IF(G$3&gt;'Project Summary'!$G$7,0,1)</f>
        <v>3648.7638416666664</v>
      </c>
      <c r="H66" s="1557">
        <f>'Pro Forma'!$M70*INDEX('Pro Forma'!$1:$1048576,MATCH('Cash Flow_Monthly'!$A66,'Pro Forma'!$A:$A,0),MATCH('Cash Flow_Monthly'!H$2,'Pro Forma'!$1:$1,0))/12*IF(H$3&gt;'Project Summary'!$G$7,0,1)</f>
        <v>3648.7638416666664</v>
      </c>
      <c r="I66" s="1557">
        <f>'Pro Forma'!$M70*INDEX('Pro Forma'!$1:$1048576,MATCH('Cash Flow_Monthly'!$A66,'Pro Forma'!$A:$A,0),MATCH('Cash Flow_Monthly'!I$2,'Pro Forma'!$1:$1,0))/12*IF(I$3&gt;'Project Summary'!$G$7,0,1)</f>
        <v>3648.7638416666664</v>
      </c>
      <c r="J66" s="1557">
        <f>'Pro Forma'!$M70*INDEX('Pro Forma'!$1:$1048576,MATCH('Cash Flow_Monthly'!$A66,'Pro Forma'!$A:$A,0),MATCH('Cash Flow_Monthly'!J$2,'Pro Forma'!$1:$1,0))/12*IF(J$3&gt;'Project Summary'!$G$7,0,1)</f>
        <v>3648.7638416666664</v>
      </c>
      <c r="K66" s="1557">
        <f>'Pro Forma'!$M70*INDEX('Pro Forma'!$1:$1048576,MATCH('Cash Flow_Monthly'!$A66,'Pro Forma'!$A:$A,0),MATCH('Cash Flow_Monthly'!K$2,'Pro Forma'!$1:$1,0))/12*IF(K$3&gt;'Project Summary'!$G$7,0,1)</f>
        <v>3648.7638416666664</v>
      </c>
      <c r="L66" s="1557">
        <f>'Pro Forma'!$M70*INDEX('Pro Forma'!$1:$1048576,MATCH('Cash Flow_Monthly'!$A66,'Pro Forma'!$A:$A,0),MATCH('Cash Flow_Monthly'!L$2,'Pro Forma'!$1:$1,0))/12*IF(L$3&gt;'Project Summary'!$G$7,0,1)</f>
        <v>3648.7638416666664</v>
      </c>
      <c r="M66" s="1557">
        <f>'Pro Forma'!$M70*INDEX('Pro Forma'!$1:$1048576,MATCH('Cash Flow_Monthly'!$A66,'Pro Forma'!$A:$A,0),MATCH('Cash Flow_Monthly'!M$2,'Pro Forma'!$1:$1,0))/12*IF(M$3&gt;'Project Summary'!$G$7,0,1)</f>
        <v>3648.7638416666664</v>
      </c>
      <c r="N66" s="1557">
        <f>'Pro Forma'!$M70*INDEX('Pro Forma'!$1:$1048576,MATCH('Cash Flow_Monthly'!$A66,'Pro Forma'!$A:$A,0),MATCH('Cash Flow_Monthly'!N$2,'Pro Forma'!$1:$1,0))/12*IF(N$3&gt;'Project Summary'!$G$7,0,1)</f>
        <v>3648.7638416666664</v>
      </c>
      <c r="O66" s="1557">
        <f>'Pro Forma'!$M70*INDEX('Pro Forma'!$1:$1048576,MATCH('Cash Flow_Monthly'!$A66,'Pro Forma'!$A:$A,0),MATCH('Cash Flow_Monthly'!O$2,'Pro Forma'!$1:$1,0))/12*IF(O$3&gt;'Project Summary'!$G$7,0,1)</f>
        <v>3648.7638416666664</v>
      </c>
      <c r="P66" s="1557">
        <f>'Pro Forma'!$M70*INDEX('Pro Forma'!$1:$1048576,MATCH('Cash Flow_Monthly'!$A66,'Pro Forma'!$A:$A,0),MATCH('Cash Flow_Monthly'!P$2,'Pro Forma'!$1:$1,0))/12*IF(P$3&gt;'Project Summary'!$G$7,0,1)</f>
        <v>3648.7638416666664</v>
      </c>
      <c r="Q66" s="1557">
        <f>'Pro Forma'!$M70*INDEX('Pro Forma'!$1:$1048576,MATCH('Cash Flow_Monthly'!$A66,'Pro Forma'!$A:$A,0),MATCH('Cash Flow_Monthly'!Q$2,'Pro Forma'!$1:$1,0))/12*IF(Q$3&gt;'Project Summary'!$G$7,0,1)</f>
        <v>3739.9829377083329</v>
      </c>
      <c r="R66" s="1557">
        <f>'Pro Forma'!$M70*INDEX('Pro Forma'!$1:$1048576,MATCH('Cash Flow_Monthly'!$A66,'Pro Forma'!$A:$A,0),MATCH('Cash Flow_Monthly'!R$2,'Pro Forma'!$1:$1,0))/12*IF(R$3&gt;'Project Summary'!$G$7,0,1)</f>
        <v>3739.9829377083329</v>
      </c>
      <c r="S66" s="1557">
        <f>'Pro Forma'!$M70*INDEX('Pro Forma'!$1:$1048576,MATCH('Cash Flow_Monthly'!$A66,'Pro Forma'!$A:$A,0),MATCH('Cash Flow_Monthly'!S$2,'Pro Forma'!$1:$1,0))/12*IF(S$3&gt;'Project Summary'!$G$7,0,1)</f>
        <v>3739.9829377083329</v>
      </c>
      <c r="T66" s="1557">
        <f>'Pro Forma'!$M70*INDEX('Pro Forma'!$1:$1048576,MATCH('Cash Flow_Monthly'!$A66,'Pro Forma'!$A:$A,0),MATCH('Cash Flow_Monthly'!T$2,'Pro Forma'!$1:$1,0))/12*IF(T$3&gt;'Project Summary'!$G$7,0,1)</f>
        <v>3739.9829377083329</v>
      </c>
      <c r="U66" s="1557">
        <f>'Pro Forma'!$M70*INDEX('Pro Forma'!$1:$1048576,MATCH('Cash Flow_Monthly'!$A66,'Pro Forma'!$A:$A,0),MATCH('Cash Flow_Monthly'!U$2,'Pro Forma'!$1:$1,0))/12*IF(U$3&gt;'Project Summary'!$G$7,0,1)</f>
        <v>3739.9829377083329</v>
      </c>
      <c r="V66" s="1557">
        <f>'Pro Forma'!$M70*INDEX('Pro Forma'!$1:$1048576,MATCH('Cash Flow_Monthly'!$A66,'Pro Forma'!$A:$A,0),MATCH('Cash Flow_Monthly'!V$2,'Pro Forma'!$1:$1,0))/12*IF(V$3&gt;'Project Summary'!$G$7,0,1)</f>
        <v>3739.9829377083329</v>
      </c>
      <c r="W66" s="1557">
        <f>'Pro Forma'!$M70*INDEX('Pro Forma'!$1:$1048576,MATCH('Cash Flow_Monthly'!$A66,'Pro Forma'!$A:$A,0),MATCH('Cash Flow_Monthly'!W$2,'Pro Forma'!$1:$1,0))/12*IF(W$3&gt;'Project Summary'!$G$7,0,1)</f>
        <v>3739.9829377083329</v>
      </c>
      <c r="X66" s="1557">
        <f>'Pro Forma'!$M70*INDEX('Pro Forma'!$1:$1048576,MATCH('Cash Flow_Monthly'!$A66,'Pro Forma'!$A:$A,0),MATCH('Cash Flow_Monthly'!X$2,'Pro Forma'!$1:$1,0))/12*IF(X$3&gt;'Project Summary'!$G$7,0,1)</f>
        <v>3739.9829377083329</v>
      </c>
      <c r="Y66" s="1557">
        <f>'Pro Forma'!$M70*INDEX('Pro Forma'!$1:$1048576,MATCH('Cash Flow_Monthly'!$A66,'Pro Forma'!$A:$A,0),MATCH('Cash Flow_Monthly'!Y$2,'Pro Forma'!$1:$1,0))/12*IF(Y$3&gt;'Project Summary'!$G$7,0,1)</f>
        <v>3739.9829377083329</v>
      </c>
      <c r="Z66" s="1557">
        <f>'Pro Forma'!$M70*INDEX('Pro Forma'!$1:$1048576,MATCH('Cash Flow_Monthly'!$A66,'Pro Forma'!$A:$A,0),MATCH('Cash Flow_Monthly'!Z$2,'Pro Forma'!$1:$1,0))/12*IF(Z$3&gt;'Project Summary'!$G$7,0,1)</f>
        <v>3739.9829377083329</v>
      </c>
      <c r="AA66" s="1557">
        <f>'Pro Forma'!$M70*INDEX('Pro Forma'!$1:$1048576,MATCH('Cash Flow_Monthly'!$A66,'Pro Forma'!$A:$A,0),MATCH('Cash Flow_Monthly'!AA$2,'Pro Forma'!$1:$1,0))/12*IF(AA$3&gt;'Project Summary'!$G$7,0,1)</f>
        <v>3739.9829377083329</v>
      </c>
      <c r="AB66" s="1557">
        <f>'Pro Forma'!$M70*INDEX('Pro Forma'!$1:$1048576,MATCH('Cash Flow_Monthly'!$A66,'Pro Forma'!$A:$A,0),MATCH('Cash Flow_Monthly'!AB$2,'Pro Forma'!$1:$1,0))/12*IF(AB$3&gt;'Project Summary'!$G$7,0,1)</f>
        <v>3739.9829377083329</v>
      </c>
      <c r="AC66" s="1557">
        <f>'Pro Forma'!$M70*INDEX('Pro Forma'!$1:$1048576,MATCH('Cash Flow_Monthly'!$A66,'Pro Forma'!$A:$A,0),MATCH('Cash Flow_Monthly'!AC$2,'Pro Forma'!$1:$1,0))/12*IF(AC$3&gt;'Project Summary'!$G$7,0,1)</f>
        <v>3833.4825111510413</v>
      </c>
      <c r="AD66" s="1557">
        <f>'Pro Forma'!$M70*INDEX('Pro Forma'!$1:$1048576,MATCH('Cash Flow_Monthly'!$A66,'Pro Forma'!$A:$A,0),MATCH('Cash Flow_Monthly'!AD$2,'Pro Forma'!$1:$1,0))/12*IF(AD$3&gt;'Project Summary'!$G$7,0,1)</f>
        <v>3833.4825111510413</v>
      </c>
      <c r="AE66" s="1557">
        <f>'Pro Forma'!$M70*INDEX('Pro Forma'!$1:$1048576,MATCH('Cash Flow_Monthly'!$A66,'Pro Forma'!$A:$A,0),MATCH('Cash Flow_Monthly'!AE$2,'Pro Forma'!$1:$1,0))/12*IF(AE$3&gt;'Project Summary'!$G$7,0,1)</f>
        <v>3833.4825111510413</v>
      </c>
      <c r="AF66" s="1557">
        <f>'Pro Forma'!$M70*INDEX('Pro Forma'!$1:$1048576,MATCH('Cash Flow_Monthly'!$A66,'Pro Forma'!$A:$A,0),MATCH('Cash Flow_Monthly'!AF$2,'Pro Forma'!$1:$1,0))/12*IF(AF$3&gt;'Project Summary'!$G$7,0,1)</f>
        <v>3833.4825111510413</v>
      </c>
      <c r="AG66" s="1557">
        <f>'Pro Forma'!$M70*INDEX('Pro Forma'!$1:$1048576,MATCH('Cash Flow_Monthly'!$A66,'Pro Forma'!$A:$A,0),MATCH('Cash Flow_Monthly'!AG$2,'Pro Forma'!$1:$1,0))/12*IF(AG$3&gt;'Project Summary'!$G$7,0,1)</f>
        <v>3833.4825111510413</v>
      </c>
      <c r="AH66" s="1557">
        <f>'Pro Forma'!$M70*INDEX('Pro Forma'!$1:$1048576,MATCH('Cash Flow_Monthly'!$A66,'Pro Forma'!$A:$A,0),MATCH('Cash Flow_Monthly'!AH$2,'Pro Forma'!$1:$1,0))/12*IF(AH$3&gt;'Project Summary'!$G$7,0,1)</f>
        <v>3833.4825111510413</v>
      </c>
      <c r="AI66" s="1557">
        <f>'Pro Forma'!$M70*INDEX('Pro Forma'!$1:$1048576,MATCH('Cash Flow_Monthly'!$A66,'Pro Forma'!$A:$A,0),MATCH('Cash Flow_Monthly'!AI$2,'Pro Forma'!$1:$1,0))/12*IF(AI$3&gt;'Project Summary'!$G$7,0,1)</f>
        <v>3833.4825111510413</v>
      </c>
      <c r="AJ66" s="1557">
        <f>'Pro Forma'!$M70*INDEX('Pro Forma'!$1:$1048576,MATCH('Cash Flow_Monthly'!$A66,'Pro Forma'!$A:$A,0),MATCH('Cash Flow_Monthly'!AJ$2,'Pro Forma'!$1:$1,0))/12*IF(AJ$3&gt;'Project Summary'!$G$7,0,1)</f>
        <v>3833.4825111510413</v>
      </c>
      <c r="AK66" s="1557">
        <f>'Pro Forma'!$M70*INDEX('Pro Forma'!$1:$1048576,MATCH('Cash Flow_Monthly'!$A66,'Pro Forma'!$A:$A,0),MATCH('Cash Flow_Monthly'!AK$2,'Pro Forma'!$1:$1,0))/12*IF(AK$3&gt;'Project Summary'!$G$7,0,1)</f>
        <v>3833.4825111510413</v>
      </c>
      <c r="AL66" s="1557">
        <f>'Pro Forma'!$M70*INDEX('Pro Forma'!$1:$1048576,MATCH('Cash Flow_Monthly'!$A66,'Pro Forma'!$A:$A,0),MATCH('Cash Flow_Monthly'!AL$2,'Pro Forma'!$1:$1,0))/12*IF(AL$3&gt;'Project Summary'!$G$7,0,1)</f>
        <v>3833.4825111510413</v>
      </c>
      <c r="AM66" s="1557">
        <f>'Pro Forma'!$M70*INDEX('Pro Forma'!$1:$1048576,MATCH('Cash Flow_Monthly'!$A66,'Pro Forma'!$A:$A,0),MATCH('Cash Flow_Monthly'!AM$2,'Pro Forma'!$1:$1,0))/12*IF(AM$3&gt;'Project Summary'!$G$7,0,1)</f>
        <v>3833.4825111510413</v>
      </c>
      <c r="AN66" s="1557">
        <f>'Pro Forma'!$M70*INDEX('Pro Forma'!$1:$1048576,MATCH('Cash Flow_Monthly'!$A66,'Pro Forma'!$A:$A,0),MATCH('Cash Flow_Monthly'!AN$2,'Pro Forma'!$1:$1,0))/12*IF(AN$3&gt;'Project Summary'!$G$7,0,1)</f>
        <v>3833.4825111510413</v>
      </c>
      <c r="AO66" s="1557">
        <f>'Pro Forma'!$M70*INDEX('Pro Forma'!$1:$1048576,MATCH('Cash Flow_Monthly'!$A66,'Pro Forma'!$A:$A,0),MATCH('Cash Flow_Monthly'!AO$2,'Pro Forma'!$1:$1,0))/12*IF(AO$3&gt;'Project Summary'!$G$7,0,1)</f>
        <v>3929.3195739298167</v>
      </c>
      <c r="AP66" s="1557">
        <f>'Pro Forma'!$M70*INDEX('Pro Forma'!$1:$1048576,MATCH('Cash Flow_Monthly'!$A66,'Pro Forma'!$A:$A,0),MATCH('Cash Flow_Monthly'!AP$2,'Pro Forma'!$1:$1,0))/12*IF(AP$3&gt;'Project Summary'!$G$7,0,1)</f>
        <v>3929.3195739298167</v>
      </c>
      <c r="AQ66" s="1557">
        <f>'Pro Forma'!$M70*INDEX('Pro Forma'!$1:$1048576,MATCH('Cash Flow_Monthly'!$A66,'Pro Forma'!$A:$A,0),MATCH('Cash Flow_Monthly'!AQ$2,'Pro Forma'!$1:$1,0))/12*IF(AQ$3&gt;'Project Summary'!$G$7,0,1)</f>
        <v>3929.3195739298167</v>
      </c>
      <c r="AR66" s="1557">
        <f>'Pro Forma'!$M70*INDEX('Pro Forma'!$1:$1048576,MATCH('Cash Flow_Monthly'!$A66,'Pro Forma'!$A:$A,0),MATCH('Cash Flow_Monthly'!AR$2,'Pro Forma'!$1:$1,0))/12*IF(AR$3&gt;'Project Summary'!$G$7,0,1)</f>
        <v>3929.3195739298167</v>
      </c>
      <c r="AS66" s="1557">
        <f>'Pro Forma'!$M70*INDEX('Pro Forma'!$1:$1048576,MATCH('Cash Flow_Monthly'!$A66,'Pro Forma'!$A:$A,0),MATCH('Cash Flow_Monthly'!AS$2,'Pro Forma'!$1:$1,0))/12*IF(AS$3&gt;'Project Summary'!$G$7,0,1)</f>
        <v>3929.3195739298167</v>
      </c>
      <c r="AT66" s="1557">
        <f>'Pro Forma'!$M70*INDEX('Pro Forma'!$1:$1048576,MATCH('Cash Flow_Monthly'!$A66,'Pro Forma'!$A:$A,0),MATCH('Cash Flow_Monthly'!AT$2,'Pro Forma'!$1:$1,0))/12*IF(AT$3&gt;'Project Summary'!$G$7,0,1)</f>
        <v>3929.3195739298167</v>
      </c>
      <c r="AU66" s="1557">
        <f>'Pro Forma'!$M70*INDEX('Pro Forma'!$1:$1048576,MATCH('Cash Flow_Monthly'!$A66,'Pro Forma'!$A:$A,0),MATCH('Cash Flow_Monthly'!AU$2,'Pro Forma'!$1:$1,0))/12*IF(AU$3&gt;'Project Summary'!$G$7,0,1)</f>
        <v>3929.3195739298167</v>
      </c>
      <c r="AV66" s="1557">
        <f>'Pro Forma'!$M70*INDEX('Pro Forma'!$1:$1048576,MATCH('Cash Flow_Monthly'!$A66,'Pro Forma'!$A:$A,0),MATCH('Cash Flow_Monthly'!AV$2,'Pro Forma'!$1:$1,0))/12*IF(AV$3&gt;'Project Summary'!$G$7,0,1)</f>
        <v>3929.3195739298167</v>
      </c>
      <c r="AW66" s="1557">
        <f>'Pro Forma'!$M70*INDEX('Pro Forma'!$1:$1048576,MATCH('Cash Flow_Monthly'!$A66,'Pro Forma'!$A:$A,0),MATCH('Cash Flow_Monthly'!AW$2,'Pro Forma'!$1:$1,0))/12*IF(AW$3&gt;'Project Summary'!$G$7,0,1)</f>
        <v>3929.3195739298167</v>
      </c>
      <c r="AX66" s="1557">
        <f>'Pro Forma'!$M70*INDEX('Pro Forma'!$1:$1048576,MATCH('Cash Flow_Monthly'!$A66,'Pro Forma'!$A:$A,0),MATCH('Cash Flow_Monthly'!AX$2,'Pro Forma'!$1:$1,0))/12*IF(AX$3&gt;'Project Summary'!$G$7,0,1)</f>
        <v>3929.3195739298167</v>
      </c>
      <c r="AY66" s="1557">
        <f>'Pro Forma'!$M70*INDEX('Pro Forma'!$1:$1048576,MATCH('Cash Flow_Monthly'!$A66,'Pro Forma'!$A:$A,0),MATCH('Cash Flow_Monthly'!AY$2,'Pro Forma'!$1:$1,0))/12*IF(AY$3&gt;'Project Summary'!$G$7,0,1)</f>
        <v>3929.3195739298167</v>
      </c>
      <c r="AZ66" s="1557">
        <f>'Pro Forma'!$M70*INDEX('Pro Forma'!$1:$1048576,MATCH('Cash Flow_Monthly'!$A66,'Pro Forma'!$A:$A,0),MATCH('Cash Flow_Monthly'!AZ$2,'Pro Forma'!$1:$1,0))/12*IF(AZ$3&gt;'Project Summary'!$G$7,0,1)</f>
        <v>3929.3195739298167</v>
      </c>
      <c r="BA66" s="1557">
        <f>'Pro Forma'!$M70*INDEX('Pro Forma'!$1:$1048576,MATCH('Cash Flow_Monthly'!$A66,'Pro Forma'!$A:$A,0),MATCH('Cash Flow_Monthly'!BA$2,'Pro Forma'!$1:$1,0))/12*IF(BA$3&gt;'Project Summary'!$G$7,0,1)</f>
        <v>4027.5525632780623</v>
      </c>
      <c r="BB66" s="1557">
        <f>'Pro Forma'!$M70*INDEX('Pro Forma'!$1:$1048576,MATCH('Cash Flow_Monthly'!$A66,'Pro Forma'!$A:$A,0),MATCH('Cash Flow_Monthly'!BB$2,'Pro Forma'!$1:$1,0))/12*IF(BB$3&gt;'Project Summary'!$G$7,0,1)</f>
        <v>4027.5525632780623</v>
      </c>
      <c r="BC66" s="1557">
        <f>'Pro Forma'!$M70*INDEX('Pro Forma'!$1:$1048576,MATCH('Cash Flow_Monthly'!$A66,'Pro Forma'!$A:$A,0),MATCH('Cash Flow_Monthly'!BC$2,'Pro Forma'!$1:$1,0))/12*IF(BC$3&gt;'Project Summary'!$G$7,0,1)</f>
        <v>4027.5525632780623</v>
      </c>
      <c r="BD66" s="1557">
        <f>'Pro Forma'!$M70*INDEX('Pro Forma'!$1:$1048576,MATCH('Cash Flow_Monthly'!$A66,'Pro Forma'!$A:$A,0),MATCH('Cash Flow_Monthly'!BD$2,'Pro Forma'!$1:$1,0))/12*IF(BD$3&gt;'Project Summary'!$G$7,0,1)</f>
        <v>4027.5525632780623</v>
      </c>
      <c r="BE66" s="1557">
        <f>'Pro Forma'!$M70*INDEX('Pro Forma'!$1:$1048576,MATCH('Cash Flow_Monthly'!$A66,'Pro Forma'!$A:$A,0),MATCH('Cash Flow_Monthly'!BE$2,'Pro Forma'!$1:$1,0))/12*IF(BE$3&gt;'Project Summary'!$G$7,0,1)</f>
        <v>4027.5525632780623</v>
      </c>
      <c r="BF66" s="1557">
        <f>'Pro Forma'!$M70*INDEX('Pro Forma'!$1:$1048576,MATCH('Cash Flow_Monthly'!$A66,'Pro Forma'!$A:$A,0),MATCH('Cash Flow_Monthly'!BF$2,'Pro Forma'!$1:$1,0))/12*IF(BF$3&gt;'Project Summary'!$G$7,0,1)</f>
        <v>4027.5525632780623</v>
      </c>
      <c r="BG66" s="1557">
        <f>'Pro Forma'!$M70*INDEX('Pro Forma'!$1:$1048576,MATCH('Cash Flow_Monthly'!$A66,'Pro Forma'!$A:$A,0),MATCH('Cash Flow_Monthly'!BG$2,'Pro Forma'!$1:$1,0))/12*IF(BG$3&gt;'Project Summary'!$G$7,0,1)</f>
        <v>4027.5525632780623</v>
      </c>
      <c r="BH66" s="1557">
        <f>'Pro Forma'!$M70*INDEX('Pro Forma'!$1:$1048576,MATCH('Cash Flow_Monthly'!$A66,'Pro Forma'!$A:$A,0),MATCH('Cash Flow_Monthly'!BH$2,'Pro Forma'!$1:$1,0))/12*IF(BH$3&gt;'Project Summary'!$G$7,0,1)</f>
        <v>4027.5525632780623</v>
      </c>
      <c r="BI66" s="1557">
        <f>'Pro Forma'!$M70*INDEX('Pro Forma'!$1:$1048576,MATCH('Cash Flow_Monthly'!$A66,'Pro Forma'!$A:$A,0),MATCH('Cash Flow_Monthly'!BI$2,'Pro Forma'!$1:$1,0))/12*IF(BI$3&gt;'Project Summary'!$G$7,0,1)</f>
        <v>4027.5525632780623</v>
      </c>
      <c r="BJ66" s="1557">
        <f>'Pro Forma'!$M70*INDEX('Pro Forma'!$1:$1048576,MATCH('Cash Flow_Monthly'!$A66,'Pro Forma'!$A:$A,0),MATCH('Cash Flow_Monthly'!BJ$2,'Pro Forma'!$1:$1,0))/12*IF(BJ$3&gt;'Project Summary'!$G$7,0,1)</f>
        <v>4027.5525632780623</v>
      </c>
      <c r="BK66" s="1557">
        <f>'Pro Forma'!$M70*INDEX('Pro Forma'!$1:$1048576,MATCH('Cash Flow_Monthly'!$A66,'Pro Forma'!$A:$A,0),MATCH('Cash Flow_Monthly'!BK$2,'Pro Forma'!$1:$1,0))/12*IF(BK$3&gt;'Project Summary'!$G$7,0,1)</f>
        <v>4027.5525632780623</v>
      </c>
      <c r="BL66" s="1557">
        <f>'Pro Forma'!$M70*INDEX('Pro Forma'!$1:$1048576,MATCH('Cash Flow_Monthly'!$A66,'Pro Forma'!$A:$A,0),MATCH('Cash Flow_Monthly'!BL$2,'Pro Forma'!$1:$1,0))/12*IF(BL$3&gt;'Project Summary'!$G$7,0,1)</f>
        <v>4027.5525632780623</v>
      </c>
      <c r="BM66" s="1557">
        <f>'Pro Forma'!$M70*INDEX('Pro Forma'!$1:$1048576,MATCH('Cash Flow_Monthly'!$A66,'Pro Forma'!$A:$A,0),MATCH('Cash Flow_Monthly'!BM$2,'Pro Forma'!$1:$1,0))/12*IF(BM$3&gt;'Project Summary'!$G$7,0,1)</f>
        <v>4128.2413773600128</v>
      </c>
      <c r="BN66" s="1557">
        <f>'Pro Forma'!$M70*INDEX('Pro Forma'!$1:$1048576,MATCH('Cash Flow_Monthly'!$A66,'Pro Forma'!$A:$A,0),MATCH('Cash Flow_Monthly'!BN$2,'Pro Forma'!$1:$1,0))/12*IF(BN$3&gt;'Project Summary'!$G$7,0,1)</f>
        <v>4128.2413773600128</v>
      </c>
      <c r="BO66" s="1557">
        <f>'Pro Forma'!$M70*INDEX('Pro Forma'!$1:$1048576,MATCH('Cash Flow_Monthly'!$A66,'Pro Forma'!$A:$A,0),MATCH('Cash Flow_Monthly'!BO$2,'Pro Forma'!$1:$1,0))/12*IF(BO$3&gt;'Project Summary'!$G$7,0,1)</f>
        <v>4128.2413773600128</v>
      </c>
      <c r="BP66" s="1557">
        <f>'Pro Forma'!$M70*INDEX('Pro Forma'!$1:$1048576,MATCH('Cash Flow_Monthly'!$A66,'Pro Forma'!$A:$A,0),MATCH('Cash Flow_Monthly'!BP$2,'Pro Forma'!$1:$1,0))/12*IF(BP$3&gt;'Project Summary'!$G$7,0,1)</f>
        <v>4128.2413773600128</v>
      </c>
      <c r="BQ66" s="1557">
        <f>'Pro Forma'!$M70*INDEX('Pro Forma'!$1:$1048576,MATCH('Cash Flow_Monthly'!$A66,'Pro Forma'!$A:$A,0),MATCH('Cash Flow_Monthly'!BQ$2,'Pro Forma'!$1:$1,0))/12*IF(BQ$3&gt;'Project Summary'!$G$7,0,1)</f>
        <v>4128.2413773600128</v>
      </c>
      <c r="BR66" s="1557">
        <f>'Pro Forma'!$M70*INDEX('Pro Forma'!$1:$1048576,MATCH('Cash Flow_Monthly'!$A66,'Pro Forma'!$A:$A,0),MATCH('Cash Flow_Monthly'!BR$2,'Pro Forma'!$1:$1,0))/12*IF(BR$3&gt;'Project Summary'!$G$7,0,1)</f>
        <v>4128.2413773600128</v>
      </c>
      <c r="BS66" s="1557">
        <f>'Pro Forma'!$M70*INDEX('Pro Forma'!$1:$1048576,MATCH('Cash Flow_Monthly'!$A66,'Pro Forma'!$A:$A,0),MATCH('Cash Flow_Monthly'!BS$2,'Pro Forma'!$1:$1,0))/12*IF(BS$3&gt;'Project Summary'!$G$7,0,1)</f>
        <v>4128.2413773600128</v>
      </c>
      <c r="BT66" s="1557">
        <f>'Pro Forma'!$M70*INDEX('Pro Forma'!$1:$1048576,MATCH('Cash Flow_Monthly'!$A66,'Pro Forma'!$A:$A,0),MATCH('Cash Flow_Monthly'!BT$2,'Pro Forma'!$1:$1,0))/12*IF(BT$3&gt;'Project Summary'!$G$7,0,1)</f>
        <v>4128.2413773600128</v>
      </c>
      <c r="BU66" s="1557">
        <f>'Pro Forma'!$M70*INDEX('Pro Forma'!$1:$1048576,MATCH('Cash Flow_Monthly'!$A66,'Pro Forma'!$A:$A,0),MATCH('Cash Flow_Monthly'!BU$2,'Pro Forma'!$1:$1,0))/12*IF(BU$3&gt;'Project Summary'!$G$7,0,1)</f>
        <v>4128.2413773600128</v>
      </c>
      <c r="BV66" s="1557">
        <f>'Pro Forma'!$M70*INDEX('Pro Forma'!$1:$1048576,MATCH('Cash Flow_Monthly'!$A66,'Pro Forma'!$A:$A,0),MATCH('Cash Flow_Monthly'!BV$2,'Pro Forma'!$1:$1,0))/12*IF(BV$3&gt;'Project Summary'!$G$7,0,1)</f>
        <v>4128.2413773600128</v>
      </c>
      <c r="BW66" s="1557">
        <f>'Pro Forma'!$M70*INDEX('Pro Forma'!$1:$1048576,MATCH('Cash Flow_Monthly'!$A66,'Pro Forma'!$A:$A,0),MATCH('Cash Flow_Monthly'!BW$2,'Pro Forma'!$1:$1,0))/12*IF(BW$3&gt;'Project Summary'!$G$7,0,1)</f>
        <v>4128.2413773600128</v>
      </c>
      <c r="BX66" s="1557">
        <f>'Pro Forma'!$M70*INDEX('Pro Forma'!$1:$1048576,MATCH('Cash Flow_Monthly'!$A66,'Pro Forma'!$A:$A,0),MATCH('Cash Flow_Monthly'!BX$2,'Pro Forma'!$1:$1,0))/12*IF(BX$3&gt;'Project Summary'!$G$7,0,1)</f>
        <v>4128.2413773600128</v>
      </c>
      <c r="BY66" s="1557">
        <f>'Pro Forma'!$M70*INDEX('Pro Forma'!$1:$1048576,MATCH('Cash Flow_Monthly'!$A66,'Pro Forma'!$A:$A,0),MATCH('Cash Flow_Monthly'!BY$2,'Pro Forma'!$1:$1,0))/12*IF(BY$3&gt;'Project Summary'!$G$7,0,1)</f>
        <v>4231.4474117940126</v>
      </c>
      <c r="BZ66" s="1557">
        <f>'Pro Forma'!$M70*INDEX('Pro Forma'!$1:$1048576,MATCH('Cash Flow_Monthly'!$A66,'Pro Forma'!$A:$A,0),MATCH('Cash Flow_Monthly'!BZ$2,'Pro Forma'!$1:$1,0))/12*IF(BZ$3&gt;'Project Summary'!$G$7,0,1)</f>
        <v>4231.4474117940126</v>
      </c>
      <c r="CA66" s="1557">
        <f>'Pro Forma'!$M70*INDEX('Pro Forma'!$1:$1048576,MATCH('Cash Flow_Monthly'!$A66,'Pro Forma'!$A:$A,0),MATCH('Cash Flow_Monthly'!CA$2,'Pro Forma'!$1:$1,0))/12*IF(CA$3&gt;'Project Summary'!$G$7,0,1)</f>
        <v>4231.4474117940126</v>
      </c>
      <c r="CB66" s="1557">
        <f>'Pro Forma'!$M70*INDEX('Pro Forma'!$1:$1048576,MATCH('Cash Flow_Monthly'!$A66,'Pro Forma'!$A:$A,0),MATCH('Cash Flow_Monthly'!CB$2,'Pro Forma'!$1:$1,0))/12*IF(CB$3&gt;'Project Summary'!$G$7,0,1)</f>
        <v>4231.4474117940126</v>
      </c>
      <c r="CC66" s="1557">
        <f>'Pro Forma'!$M70*INDEX('Pro Forma'!$1:$1048576,MATCH('Cash Flow_Monthly'!$A66,'Pro Forma'!$A:$A,0),MATCH('Cash Flow_Monthly'!CC$2,'Pro Forma'!$1:$1,0))/12*IF(CC$3&gt;'Project Summary'!$G$7,0,1)</f>
        <v>4231.4474117940126</v>
      </c>
      <c r="CD66" s="1557">
        <f>'Pro Forma'!$M70*INDEX('Pro Forma'!$1:$1048576,MATCH('Cash Flow_Monthly'!$A66,'Pro Forma'!$A:$A,0),MATCH('Cash Flow_Monthly'!CD$2,'Pro Forma'!$1:$1,0))/12*IF(CD$3&gt;'Project Summary'!$G$7,0,1)</f>
        <v>4231.4474117940126</v>
      </c>
      <c r="CE66" s="1557">
        <f>'Pro Forma'!$M70*INDEX('Pro Forma'!$1:$1048576,MATCH('Cash Flow_Monthly'!$A66,'Pro Forma'!$A:$A,0),MATCH('Cash Flow_Monthly'!CE$2,'Pro Forma'!$1:$1,0))/12*IF(CE$3&gt;'Project Summary'!$G$7,0,1)</f>
        <v>4231.4474117940126</v>
      </c>
      <c r="CF66" s="1557">
        <f>'Pro Forma'!$M70*INDEX('Pro Forma'!$1:$1048576,MATCH('Cash Flow_Monthly'!$A66,'Pro Forma'!$A:$A,0),MATCH('Cash Flow_Monthly'!CF$2,'Pro Forma'!$1:$1,0))/12*IF(CF$3&gt;'Project Summary'!$G$7,0,1)</f>
        <v>4231.4474117940126</v>
      </c>
      <c r="CG66" s="1557">
        <f>'Pro Forma'!$M70*INDEX('Pro Forma'!$1:$1048576,MATCH('Cash Flow_Monthly'!$A66,'Pro Forma'!$A:$A,0),MATCH('Cash Flow_Monthly'!CG$2,'Pro Forma'!$1:$1,0))/12*IF(CG$3&gt;'Project Summary'!$G$7,0,1)</f>
        <v>4231.4474117940126</v>
      </c>
      <c r="CH66" s="1557">
        <f>'Pro Forma'!$M70*INDEX('Pro Forma'!$1:$1048576,MATCH('Cash Flow_Monthly'!$A66,'Pro Forma'!$A:$A,0),MATCH('Cash Flow_Monthly'!CH$2,'Pro Forma'!$1:$1,0))/12*IF(CH$3&gt;'Project Summary'!$G$7,0,1)</f>
        <v>4231.4474117940126</v>
      </c>
      <c r="CI66" s="1557">
        <f>'Pro Forma'!$M70*INDEX('Pro Forma'!$1:$1048576,MATCH('Cash Flow_Monthly'!$A66,'Pro Forma'!$A:$A,0),MATCH('Cash Flow_Monthly'!CI$2,'Pro Forma'!$1:$1,0))/12*IF(CI$3&gt;'Project Summary'!$G$7,0,1)</f>
        <v>4231.4474117940126</v>
      </c>
      <c r="CJ66" s="1557">
        <f>'Pro Forma'!$M70*INDEX('Pro Forma'!$1:$1048576,MATCH('Cash Flow_Monthly'!$A66,'Pro Forma'!$A:$A,0),MATCH('Cash Flow_Monthly'!CJ$2,'Pro Forma'!$1:$1,0))/12*IF(CJ$3&gt;'Project Summary'!$G$7,0,1)</f>
        <v>4231.4474117940126</v>
      </c>
      <c r="CK66" s="1557">
        <f>'Pro Forma'!$M70*INDEX('Pro Forma'!$1:$1048576,MATCH('Cash Flow_Monthly'!$A66,'Pro Forma'!$A:$A,0),MATCH('Cash Flow_Monthly'!CK$2,'Pro Forma'!$1:$1,0))/12*IF(CK$3&gt;'Project Summary'!$G$7,0,1)</f>
        <v>0</v>
      </c>
      <c r="CL66" s="1557">
        <f>'Pro Forma'!$M70*INDEX('Pro Forma'!$1:$1048576,MATCH('Cash Flow_Monthly'!$A66,'Pro Forma'!$A:$A,0),MATCH('Cash Flow_Monthly'!CL$2,'Pro Forma'!$1:$1,0))/12*IF(CL$3&gt;'Project Summary'!$G$7,0,1)</f>
        <v>0</v>
      </c>
      <c r="CM66" s="1557">
        <f>'Pro Forma'!$M70*INDEX('Pro Forma'!$1:$1048576,MATCH('Cash Flow_Monthly'!$A66,'Pro Forma'!$A:$A,0),MATCH('Cash Flow_Monthly'!CM$2,'Pro Forma'!$1:$1,0))/12*IF(CM$3&gt;'Project Summary'!$G$7,0,1)</f>
        <v>0</v>
      </c>
      <c r="CN66" s="1557">
        <f>'Pro Forma'!$M70*INDEX('Pro Forma'!$1:$1048576,MATCH('Cash Flow_Monthly'!$A66,'Pro Forma'!$A:$A,0),MATCH('Cash Flow_Monthly'!CN$2,'Pro Forma'!$1:$1,0))/12*IF(CN$3&gt;'Project Summary'!$G$7,0,1)</f>
        <v>0</v>
      </c>
      <c r="CO66" s="1557">
        <f>'Pro Forma'!$M70*INDEX('Pro Forma'!$1:$1048576,MATCH('Cash Flow_Monthly'!$A66,'Pro Forma'!$A:$A,0),MATCH('Cash Flow_Monthly'!CO$2,'Pro Forma'!$1:$1,0))/12*IF(CO$3&gt;'Project Summary'!$G$7,0,1)</f>
        <v>0</v>
      </c>
      <c r="CP66" s="1557">
        <f>'Pro Forma'!$M70*INDEX('Pro Forma'!$1:$1048576,MATCH('Cash Flow_Monthly'!$A66,'Pro Forma'!$A:$A,0),MATCH('Cash Flow_Monthly'!CP$2,'Pro Forma'!$1:$1,0))/12*IF(CP$3&gt;'Project Summary'!$G$7,0,1)</f>
        <v>0</v>
      </c>
      <c r="CQ66" s="1557">
        <f>'Pro Forma'!$M70*INDEX('Pro Forma'!$1:$1048576,MATCH('Cash Flow_Monthly'!$A66,'Pro Forma'!$A:$A,0),MATCH('Cash Flow_Monthly'!CQ$2,'Pro Forma'!$1:$1,0))/12*IF(CQ$3&gt;'Project Summary'!$G$7,0,1)</f>
        <v>0</v>
      </c>
      <c r="CR66" s="1557">
        <f>'Pro Forma'!$M70*INDEX('Pro Forma'!$1:$1048576,MATCH('Cash Flow_Monthly'!$A66,'Pro Forma'!$A:$A,0),MATCH('Cash Flow_Monthly'!CR$2,'Pro Forma'!$1:$1,0))/12*IF(CR$3&gt;'Project Summary'!$G$7,0,1)</f>
        <v>0</v>
      </c>
      <c r="CS66" s="1557">
        <f>'Pro Forma'!$M70*INDEX('Pro Forma'!$1:$1048576,MATCH('Cash Flow_Monthly'!$A66,'Pro Forma'!$A:$A,0),MATCH('Cash Flow_Monthly'!CS$2,'Pro Forma'!$1:$1,0))/12*IF(CS$3&gt;'Project Summary'!$G$7,0,1)</f>
        <v>0</v>
      </c>
      <c r="CT66" s="1557">
        <f>'Pro Forma'!$M70*INDEX('Pro Forma'!$1:$1048576,MATCH('Cash Flow_Monthly'!$A66,'Pro Forma'!$A:$A,0),MATCH('Cash Flow_Monthly'!CT$2,'Pro Forma'!$1:$1,0))/12*IF(CT$3&gt;'Project Summary'!$G$7,0,1)</f>
        <v>0</v>
      </c>
      <c r="CU66" s="1557">
        <f>'Pro Forma'!$M70*INDEX('Pro Forma'!$1:$1048576,MATCH('Cash Flow_Monthly'!$A66,'Pro Forma'!$A:$A,0),MATCH('Cash Flow_Monthly'!CU$2,'Pro Forma'!$1:$1,0))/12*IF(CU$3&gt;'Project Summary'!$G$7,0,1)</f>
        <v>0</v>
      </c>
      <c r="CV66" s="1557">
        <f>'Pro Forma'!$M70*INDEX('Pro Forma'!$1:$1048576,MATCH('Cash Flow_Monthly'!$A66,'Pro Forma'!$A:$A,0),MATCH('Cash Flow_Monthly'!CV$2,'Pro Forma'!$1:$1,0))/12*IF(CV$3&gt;'Project Summary'!$G$7,0,1)</f>
        <v>0</v>
      </c>
      <c r="CW66" s="1557">
        <f>'Pro Forma'!$M70*INDEX('Pro Forma'!$1:$1048576,MATCH('Cash Flow_Monthly'!$A66,'Pro Forma'!$A:$A,0),MATCH('Cash Flow_Monthly'!CW$2,'Pro Forma'!$1:$1,0))/12*IF(CW$3&gt;'Project Summary'!$G$7,0,1)</f>
        <v>0</v>
      </c>
      <c r="CX66" s="1557">
        <f>'Pro Forma'!$M70*INDEX('Pro Forma'!$1:$1048576,MATCH('Cash Flow_Monthly'!$A66,'Pro Forma'!$A:$A,0),MATCH('Cash Flow_Monthly'!CX$2,'Pro Forma'!$1:$1,0))/12*IF(CX$3&gt;'Project Summary'!$G$7,0,1)</f>
        <v>0</v>
      </c>
      <c r="CY66" s="1557">
        <f>'Pro Forma'!$M70*INDEX('Pro Forma'!$1:$1048576,MATCH('Cash Flow_Monthly'!$A66,'Pro Forma'!$A:$A,0),MATCH('Cash Flow_Monthly'!CY$2,'Pro Forma'!$1:$1,0))/12*IF(CY$3&gt;'Project Summary'!$G$7,0,1)</f>
        <v>0</v>
      </c>
      <c r="CZ66" s="1557">
        <f>'Pro Forma'!$M70*INDEX('Pro Forma'!$1:$1048576,MATCH('Cash Flow_Monthly'!$A66,'Pro Forma'!$A:$A,0),MATCH('Cash Flow_Monthly'!CZ$2,'Pro Forma'!$1:$1,0))/12*IF(CZ$3&gt;'Project Summary'!$G$7,0,1)</f>
        <v>0</v>
      </c>
      <c r="DA66" s="1557">
        <f>'Pro Forma'!$M70*INDEX('Pro Forma'!$1:$1048576,MATCH('Cash Flow_Monthly'!$A66,'Pro Forma'!$A:$A,0),MATCH('Cash Flow_Monthly'!DA$2,'Pro Forma'!$1:$1,0))/12*IF(DA$3&gt;'Project Summary'!$G$7,0,1)</f>
        <v>0</v>
      </c>
      <c r="DB66" s="1557">
        <f>'Pro Forma'!$M70*INDEX('Pro Forma'!$1:$1048576,MATCH('Cash Flow_Monthly'!$A66,'Pro Forma'!$A:$A,0),MATCH('Cash Flow_Monthly'!DB$2,'Pro Forma'!$1:$1,0))/12*IF(DB$3&gt;'Project Summary'!$G$7,0,1)</f>
        <v>0</v>
      </c>
      <c r="DC66" s="1557">
        <f>'Pro Forma'!$M70*INDEX('Pro Forma'!$1:$1048576,MATCH('Cash Flow_Monthly'!$A66,'Pro Forma'!$A:$A,0),MATCH('Cash Flow_Monthly'!DC$2,'Pro Forma'!$1:$1,0))/12*IF(DC$3&gt;'Project Summary'!$G$7,0,1)</f>
        <v>0</v>
      </c>
      <c r="DD66" s="1557">
        <f>'Pro Forma'!$M70*INDEX('Pro Forma'!$1:$1048576,MATCH('Cash Flow_Monthly'!$A66,'Pro Forma'!$A:$A,0),MATCH('Cash Flow_Monthly'!DD$2,'Pro Forma'!$1:$1,0))/12*IF(DD$3&gt;'Project Summary'!$G$7,0,1)</f>
        <v>0</v>
      </c>
      <c r="DE66" s="1557">
        <f>'Pro Forma'!$M70*INDEX('Pro Forma'!$1:$1048576,MATCH('Cash Flow_Monthly'!$A66,'Pro Forma'!$A:$A,0),MATCH('Cash Flow_Monthly'!DE$2,'Pro Forma'!$1:$1,0))/12*IF(DE$3&gt;'Project Summary'!$G$7,0,1)</f>
        <v>0</v>
      </c>
      <c r="DF66" s="1557">
        <f>'Pro Forma'!$M70*INDEX('Pro Forma'!$1:$1048576,MATCH('Cash Flow_Monthly'!$A66,'Pro Forma'!$A:$A,0),MATCH('Cash Flow_Monthly'!DF$2,'Pro Forma'!$1:$1,0))/12*IF(DF$3&gt;'Project Summary'!$G$7,0,1)</f>
        <v>0</v>
      </c>
      <c r="DG66" s="1557">
        <f>'Pro Forma'!$M70*INDEX('Pro Forma'!$1:$1048576,MATCH('Cash Flow_Monthly'!$A66,'Pro Forma'!$A:$A,0),MATCH('Cash Flow_Monthly'!DG$2,'Pro Forma'!$1:$1,0))/12*IF(DG$3&gt;'Project Summary'!$G$7,0,1)</f>
        <v>0</v>
      </c>
      <c r="DH66" s="1557">
        <f>'Pro Forma'!$M70*INDEX('Pro Forma'!$1:$1048576,MATCH('Cash Flow_Monthly'!$A66,'Pro Forma'!$A:$A,0),MATCH('Cash Flow_Monthly'!DH$2,'Pro Forma'!$1:$1,0))/12*IF(DH$3&gt;'Project Summary'!$G$7,0,1)</f>
        <v>0</v>
      </c>
      <c r="DI66" s="1557">
        <f>'Pro Forma'!$M70*INDEX('Pro Forma'!$1:$1048576,MATCH('Cash Flow_Monthly'!$A66,'Pro Forma'!$A:$A,0),MATCH('Cash Flow_Monthly'!DI$2,'Pro Forma'!$1:$1,0))/12*IF(DI$3&gt;'Project Summary'!$G$7,0,1)</f>
        <v>0</v>
      </c>
      <c r="DJ66" s="1557">
        <f>'Pro Forma'!$M70*INDEX('Pro Forma'!$1:$1048576,MATCH('Cash Flow_Monthly'!$A66,'Pro Forma'!$A:$A,0),MATCH('Cash Flow_Monthly'!DJ$2,'Pro Forma'!$1:$1,0))/12*IF(DJ$3&gt;'Project Summary'!$G$7,0,1)</f>
        <v>0</v>
      </c>
      <c r="DK66" s="1557">
        <f>'Pro Forma'!$M70*INDEX('Pro Forma'!$1:$1048576,MATCH('Cash Flow_Monthly'!$A66,'Pro Forma'!$A:$A,0),MATCH('Cash Flow_Monthly'!DK$2,'Pro Forma'!$1:$1,0))/12*IF(DK$3&gt;'Project Summary'!$G$7,0,1)</f>
        <v>0</v>
      </c>
      <c r="DL66" s="1557">
        <f>'Pro Forma'!$M70*INDEX('Pro Forma'!$1:$1048576,MATCH('Cash Flow_Monthly'!$A66,'Pro Forma'!$A:$A,0),MATCH('Cash Flow_Monthly'!DL$2,'Pro Forma'!$1:$1,0))/12*IF(DL$3&gt;'Project Summary'!$G$7,0,1)</f>
        <v>0</v>
      </c>
      <c r="DM66" s="1557">
        <f>'Pro Forma'!$M70*INDEX('Pro Forma'!$1:$1048576,MATCH('Cash Flow_Monthly'!$A66,'Pro Forma'!$A:$A,0),MATCH('Cash Flow_Monthly'!DM$2,'Pro Forma'!$1:$1,0))/12*IF(DM$3&gt;'Project Summary'!$G$7,0,1)</f>
        <v>0</v>
      </c>
      <c r="DN66" s="1557">
        <f>'Pro Forma'!$M70*INDEX('Pro Forma'!$1:$1048576,MATCH('Cash Flow_Monthly'!$A66,'Pro Forma'!$A:$A,0),MATCH('Cash Flow_Monthly'!DN$2,'Pro Forma'!$1:$1,0))/12*IF(DN$3&gt;'Project Summary'!$G$7,0,1)</f>
        <v>0</v>
      </c>
      <c r="DO66" s="1557">
        <f>'Pro Forma'!$M70*INDEX('Pro Forma'!$1:$1048576,MATCH('Cash Flow_Monthly'!$A66,'Pro Forma'!$A:$A,0),MATCH('Cash Flow_Monthly'!DO$2,'Pro Forma'!$1:$1,0))/12*IF(DO$3&gt;'Project Summary'!$G$7,0,1)</f>
        <v>0</v>
      </c>
      <c r="DP66" s="1557">
        <f>'Pro Forma'!$M70*INDEX('Pro Forma'!$1:$1048576,MATCH('Cash Flow_Monthly'!$A66,'Pro Forma'!$A:$A,0),MATCH('Cash Flow_Monthly'!DP$2,'Pro Forma'!$1:$1,0))/12*IF(DP$3&gt;'Project Summary'!$G$7,0,1)</f>
        <v>0</v>
      </c>
      <c r="DQ66" s="1557">
        <f>'Pro Forma'!$M70*INDEX('Pro Forma'!$1:$1048576,MATCH('Cash Flow_Monthly'!$A66,'Pro Forma'!$A:$A,0),MATCH('Cash Flow_Monthly'!DQ$2,'Pro Forma'!$1:$1,0))/12*IF(DQ$3&gt;'Project Summary'!$G$7,0,1)</f>
        <v>0</v>
      </c>
      <c r="DR66" s="1557">
        <f>'Pro Forma'!$M70*INDEX('Pro Forma'!$1:$1048576,MATCH('Cash Flow_Monthly'!$A66,'Pro Forma'!$A:$A,0),MATCH('Cash Flow_Monthly'!DR$2,'Pro Forma'!$1:$1,0))/12*IF(DR$3&gt;'Project Summary'!$G$7,0,1)</f>
        <v>0</v>
      </c>
      <c r="DS66" s="1557">
        <f>'Pro Forma'!$M70*INDEX('Pro Forma'!$1:$1048576,MATCH('Cash Flow_Monthly'!$A66,'Pro Forma'!$A:$A,0),MATCH('Cash Flow_Monthly'!DS$2,'Pro Forma'!$1:$1,0))/12*IF(DS$3&gt;'Project Summary'!$G$7,0,1)</f>
        <v>0</v>
      </c>
      <c r="DT66" s="1557">
        <f>'Pro Forma'!$M70*INDEX('Pro Forma'!$1:$1048576,MATCH('Cash Flow_Monthly'!$A66,'Pro Forma'!$A:$A,0),MATCH('Cash Flow_Monthly'!DT$2,'Pro Forma'!$1:$1,0))/12*IF(DT$3&gt;'Project Summary'!$G$7,0,1)</f>
        <v>0</v>
      </c>
      <c r="DU66" s="1558"/>
    </row>
    <row r="67" spans="1:125" s="1559" customFormat="1">
      <c r="A67" s="1554" t="str">
        <f>'Pro Forma'!A71</f>
        <v>" 5700 - Electricity-Clubhouse/Office "</v>
      </c>
      <c r="B67" s="1555"/>
      <c r="C67" s="1555"/>
      <c r="D67" s="1556"/>
      <c r="E67" s="1557">
        <f>'Pro Forma'!$M71*INDEX('Pro Forma'!$1:$1048576,MATCH('Cash Flow_Monthly'!$A67,'Pro Forma'!$A:$A,0),MATCH('Cash Flow_Monthly'!E$2,'Pro Forma'!$1:$1,0))/12*IF(E$3&gt;'Project Summary'!$G$7,0,1)</f>
        <v>1345.7344833333334</v>
      </c>
      <c r="F67" s="1557">
        <f>'Pro Forma'!$M71*INDEX('Pro Forma'!$1:$1048576,MATCH('Cash Flow_Monthly'!$A67,'Pro Forma'!$A:$A,0),MATCH('Cash Flow_Monthly'!F$2,'Pro Forma'!$1:$1,0))/12*IF(F$3&gt;'Project Summary'!$G$7,0,1)</f>
        <v>1345.7344833333334</v>
      </c>
      <c r="G67" s="1557">
        <f>'Pro Forma'!$M71*INDEX('Pro Forma'!$1:$1048576,MATCH('Cash Flow_Monthly'!$A67,'Pro Forma'!$A:$A,0),MATCH('Cash Flow_Monthly'!G$2,'Pro Forma'!$1:$1,0))/12*IF(G$3&gt;'Project Summary'!$G$7,0,1)</f>
        <v>1345.7344833333334</v>
      </c>
      <c r="H67" s="1557">
        <f>'Pro Forma'!$M71*INDEX('Pro Forma'!$1:$1048576,MATCH('Cash Flow_Monthly'!$A67,'Pro Forma'!$A:$A,0),MATCH('Cash Flow_Monthly'!H$2,'Pro Forma'!$1:$1,0))/12*IF(H$3&gt;'Project Summary'!$G$7,0,1)</f>
        <v>1345.7344833333334</v>
      </c>
      <c r="I67" s="1557">
        <f>'Pro Forma'!$M71*INDEX('Pro Forma'!$1:$1048576,MATCH('Cash Flow_Monthly'!$A67,'Pro Forma'!$A:$A,0),MATCH('Cash Flow_Monthly'!I$2,'Pro Forma'!$1:$1,0))/12*IF(I$3&gt;'Project Summary'!$G$7,0,1)</f>
        <v>1345.7344833333334</v>
      </c>
      <c r="J67" s="1557">
        <f>'Pro Forma'!$M71*INDEX('Pro Forma'!$1:$1048576,MATCH('Cash Flow_Monthly'!$A67,'Pro Forma'!$A:$A,0),MATCH('Cash Flow_Monthly'!J$2,'Pro Forma'!$1:$1,0))/12*IF(J$3&gt;'Project Summary'!$G$7,0,1)</f>
        <v>1345.7344833333334</v>
      </c>
      <c r="K67" s="1557">
        <f>'Pro Forma'!$M71*INDEX('Pro Forma'!$1:$1048576,MATCH('Cash Flow_Monthly'!$A67,'Pro Forma'!$A:$A,0),MATCH('Cash Flow_Monthly'!K$2,'Pro Forma'!$1:$1,0))/12*IF(K$3&gt;'Project Summary'!$G$7,0,1)</f>
        <v>1345.7344833333334</v>
      </c>
      <c r="L67" s="1557">
        <f>'Pro Forma'!$M71*INDEX('Pro Forma'!$1:$1048576,MATCH('Cash Flow_Monthly'!$A67,'Pro Forma'!$A:$A,0),MATCH('Cash Flow_Monthly'!L$2,'Pro Forma'!$1:$1,0))/12*IF(L$3&gt;'Project Summary'!$G$7,0,1)</f>
        <v>1345.7344833333334</v>
      </c>
      <c r="M67" s="1557">
        <f>'Pro Forma'!$M71*INDEX('Pro Forma'!$1:$1048576,MATCH('Cash Flow_Monthly'!$A67,'Pro Forma'!$A:$A,0),MATCH('Cash Flow_Monthly'!M$2,'Pro Forma'!$1:$1,0))/12*IF(M$3&gt;'Project Summary'!$G$7,0,1)</f>
        <v>1345.7344833333334</v>
      </c>
      <c r="N67" s="1557">
        <f>'Pro Forma'!$M71*INDEX('Pro Forma'!$1:$1048576,MATCH('Cash Flow_Monthly'!$A67,'Pro Forma'!$A:$A,0),MATCH('Cash Flow_Monthly'!N$2,'Pro Forma'!$1:$1,0))/12*IF(N$3&gt;'Project Summary'!$G$7,0,1)</f>
        <v>1345.7344833333334</v>
      </c>
      <c r="O67" s="1557">
        <f>'Pro Forma'!$M71*INDEX('Pro Forma'!$1:$1048576,MATCH('Cash Flow_Monthly'!$A67,'Pro Forma'!$A:$A,0),MATCH('Cash Flow_Monthly'!O$2,'Pro Forma'!$1:$1,0))/12*IF(O$3&gt;'Project Summary'!$G$7,0,1)</f>
        <v>1345.7344833333334</v>
      </c>
      <c r="P67" s="1557">
        <f>'Pro Forma'!$M71*INDEX('Pro Forma'!$1:$1048576,MATCH('Cash Flow_Monthly'!$A67,'Pro Forma'!$A:$A,0),MATCH('Cash Flow_Monthly'!P$2,'Pro Forma'!$1:$1,0))/12*IF(P$3&gt;'Project Summary'!$G$7,0,1)</f>
        <v>1345.7344833333334</v>
      </c>
      <c r="Q67" s="1557">
        <f>'Pro Forma'!$M71*INDEX('Pro Forma'!$1:$1048576,MATCH('Cash Flow_Monthly'!$A67,'Pro Forma'!$A:$A,0),MATCH('Cash Flow_Monthly'!Q$2,'Pro Forma'!$1:$1,0))/12*IF(Q$3&gt;'Project Summary'!$G$7,0,1)</f>
        <v>1379.3778454166668</v>
      </c>
      <c r="R67" s="1557">
        <f>'Pro Forma'!$M71*INDEX('Pro Forma'!$1:$1048576,MATCH('Cash Flow_Monthly'!$A67,'Pro Forma'!$A:$A,0),MATCH('Cash Flow_Monthly'!R$2,'Pro Forma'!$1:$1,0))/12*IF(R$3&gt;'Project Summary'!$G$7,0,1)</f>
        <v>1379.3778454166668</v>
      </c>
      <c r="S67" s="1557">
        <f>'Pro Forma'!$M71*INDEX('Pro Forma'!$1:$1048576,MATCH('Cash Flow_Monthly'!$A67,'Pro Forma'!$A:$A,0),MATCH('Cash Flow_Monthly'!S$2,'Pro Forma'!$1:$1,0))/12*IF(S$3&gt;'Project Summary'!$G$7,0,1)</f>
        <v>1379.3778454166668</v>
      </c>
      <c r="T67" s="1557">
        <f>'Pro Forma'!$M71*INDEX('Pro Forma'!$1:$1048576,MATCH('Cash Flow_Monthly'!$A67,'Pro Forma'!$A:$A,0),MATCH('Cash Flow_Monthly'!T$2,'Pro Forma'!$1:$1,0))/12*IF(T$3&gt;'Project Summary'!$G$7,0,1)</f>
        <v>1379.3778454166668</v>
      </c>
      <c r="U67" s="1557">
        <f>'Pro Forma'!$M71*INDEX('Pro Forma'!$1:$1048576,MATCH('Cash Flow_Monthly'!$A67,'Pro Forma'!$A:$A,0),MATCH('Cash Flow_Monthly'!U$2,'Pro Forma'!$1:$1,0))/12*IF(U$3&gt;'Project Summary'!$G$7,0,1)</f>
        <v>1379.3778454166668</v>
      </c>
      <c r="V67" s="1557">
        <f>'Pro Forma'!$M71*INDEX('Pro Forma'!$1:$1048576,MATCH('Cash Flow_Monthly'!$A67,'Pro Forma'!$A:$A,0),MATCH('Cash Flow_Monthly'!V$2,'Pro Forma'!$1:$1,0))/12*IF(V$3&gt;'Project Summary'!$G$7,0,1)</f>
        <v>1379.3778454166668</v>
      </c>
      <c r="W67" s="1557">
        <f>'Pro Forma'!$M71*INDEX('Pro Forma'!$1:$1048576,MATCH('Cash Flow_Monthly'!$A67,'Pro Forma'!$A:$A,0),MATCH('Cash Flow_Monthly'!W$2,'Pro Forma'!$1:$1,0))/12*IF(W$3&gt;'Project Summary'!$G$7,0,1)</f>
        <v>1379.3778454166668</v>
      </c>
      <c r="X67" s="1557">
        <f>'Pro Forma'!$M71*INDEX('Pro Forma'!$1:$1048576,MATCH('Cash Flow_Monthly'!$A67,'Pro Forma'!$A:$A,0),MATCH('Cash Flow_Monthly'!X$2,'Pro Forma'!$1:$1,0))/12*IF(X$3&gt;'Project Summary'!$G$7,0,1)</f>
        <v>1379.3778454166668</v>
      </c>
      <c r="Y67" s="1557">
        <f>'Pro Forma'!$M71*INDEX('Pro Forma'!$1:$1048576,MATCH('Cash Flow_Monthly'!$A67,'Pro Forma'!$A:$A,0),MATCH('Cash Flow_Monthly'!Y$2,'Pro Forma'!$1:$1,0))/12*IF(Y$3&gt;'Project Summary'!$G$7,0,1)</f>
        <v>1379.3778454166668</v>
      </c>
      <c r="Z67" s="1557">
        <f>'Pro Forma'!$M71*INDEX('Pro Forma'!$1:$1048576,MATCH('Cash Flow_Monthly'!$A67,'Pro Forma'!$A:$A,0),MATCH('Cash Flow_Monthly'!Z$2,'Pro Forma'!$1:$1,0))/12*IF(Z$3&gt;'Project Summary'!$G$7,0,1)</f>
        <v>1379.3778454166668</v>
      </c>
      <c r="AA67" s="1557">
        <f>'Pro Forma'!$M71*INDEX('Pro Forma'!$1:$1048576,MATCH('Cash Flow_Monthly'!$A67,'Pro Forma'!$A:$A,0),MATCH('Cash Flow_Monthly'!AA$2,'Pro Forma'!$1:$1,0))/12*IF(AA$3&gt;'Project Summary'!$G$7,0,1)</f>
        <v>1379.3778454166668</v>
      </c>
      <c r="AB67" s="1557">
        <f>'Pro Forma'!$M71*INDEX('Pro Forma'!$1:$1048576,MATCH('Cash Flow_Monthly'!$A67,'Pro Forma'!$A:$A,0),MATCH('Cash Flow_Monthly'!AB$2,'Pro Forma'!$1:$1,0))/12*IF(AB$3&gt;'Project Summary'!$G$7,0,1)</f>
        <v>1379.3778454166668</v>
      </c>
      <c r="AC67" s="1557">
        <f>'Pro Forma'!$M71*INDEX('Pro Forma'!$1:$1048576,MATCH('Cash Flow_Monthly'!$A67,'Pro Forma'!$A:$A,0),MATCH('Cash Flow_Monthly'!AC$2,'Pro Forma'!$1:$1,0))/12*IF(AC$3&gt;'Project Summary'!$G$7,0,1)</f>
        <v>1413.8622915520834</v>
      </c>
      <c r="AD67" s="1557">
        <f>'Pro Forma'!$M71*INDEX('Pro Forma'!$1:$1048576,MATCH('Cash Flow_Monthly'!$A67,'Pro Forma'!$A:$A,0),MATCH('Cash Flow_Monthly'!AD$2,'Pro Forma'!$1:$1,0))/12*IF(AD$3&gt;'Project Summary'!$G$7,0,1)</f>
        <v>1413.8622915520834</v>
      </c>
      <c r="AE67" s="1557">
        <f>'Pro Forma'!$M71*INDEX('Pro Forma'!$1:$1048576,MATCH('Cash Flow_Monthly'!$A67,'Pro Forma'!$A:$A,0),MATCH('Cash Flow_Monthly'!AE$2,'Pro Forma'!$1:$1,0))/12*IF(AE$3&gt;'Project Summary'!$G$7,0,1)</f>
        <v>1413.8622915520834</v>
      </c>
      <c r="AF67" s="1557">
        <f>'Pro Forma'!$M71*INDEX('Pro Forma'!$1:$1048576,MATCH('Cash Flow_Monthly'!$A67,'Pro Forma'!$A:$A,0),MATCH('Cash Flow_Monthly'!AF$2,'Pro Forma'!$1:$1,0))/12*IF(AF$3&gt;'Project Summary'!$G$7,0,1)</f>
        <v>1413.8622915520834</v>
      </c>
      <c r="AG67" s="1557">
        <f>'Pro Forma'!$M71*INDEX('Pro Forma'!$1:$1048576,MATCH('Cash Flow_Monthly'!$A67,'Pro Forma'!$A:$A,0),MATCH('Cash Flow_Monthly'!AG$2,'Pro Forma'!$1:$1,0))/12*IF(AG$3&gt;'Project Summary'!$G$7,0,1)</f>
        <v>1413.8622915520834</v>
      </c>
      <c r="AH67" s="1557">
        <f>'Pro Forma'!$M71*INDEX('Pro Forma'!$1:$1048576,MATCH('Cash Flow_Monthly'!$A67,'Pro Forma'!$A:$A,0),MATCH('Cash Flow_Monthly'!AH$2,'Pro Forma'!$1:$1,0))/12*IF(AH$3&gt;'Project Summary'!$G$7,0,1)</f>
        <v>1413.8622915520834</v>
      </c>
      <c r="AI67" s="1557">
        <f>'Pro Forma'!$M71*INDEX('Pro Forma'!$1:$1048576,MATCH('Cash Flow_Monthly'!$A67,'Pro Forma'!$A:$A,0),MATCH('Cash Flow_Monthly'!AI$2,'Pro Forma'!$1:$1,0))/12*IF(AI$3&gt;'Project Summary'!$G$7,0,1)</f>
        <v>1413.8622915520834</v>
      </c>
      <c r="AJ67" s="1557">
        <f>'Pro Forma'!$M71*INDEX('Pro Forma'!$1:$1048576,MATCH('Cash Flow_Monthly'!$A67,'Pro Forma'!$A:$A,0),MATCH('Cash Flow_Monthly'!AJ$2,'Pro Forma'!$1:$1,0))/12*IF(AJ$3&gt;'Project Summary'!$G$7,0,1)</f>
        <v>1413.8622915520834</v>
      </c>
      <c r="AK67" s="1557">
        <f>'Pro Forma'!$M71*INDEX('Pro Forma'!$1:$1048576,MATCH('Cash Flow_Monthly'!$A67,'Pro Forma'!$A:$A,0),MATCH('Cash Flow_Monthly'!AK$2,'Pro Forma'!$1:$1,0))/12*IF(AK$3&gt;'Project Summary'!$G$7,0,1)</f>
        <v>1413.8622915520834</v>
      </c>
      <c r="AL67" s="1557">
        <f>'Pro Forma'!$M71*INDEX('Pro Forma'!$1:$1048576,MATCH('Cash Flow_Monthly'!$A67,'Pro Forma'!$A:$A,0),MATCH('Cash Flow_Monthly'!AL$2,'Pro Forma'!$1:$1,0))/12*IF(AL$3&gt;'Project Summary'!$G$7,0,1)</f>
        <v>1413.8622915520834</v>
      </c>
      <c r="AM67" s="1557">
        <f>'Pro Forma'!$M71*INDEX('Pro Forma'!$1:$1048576,MATCH('Cash Flow_Monthly'!$A67,'Pro Forma'!$A:$A,0),MATCH('Cash Flow_Monthly'!AM$2,'Pro Forma'!$1:$1,0))/12*IF(AM$3&gt;'Project Summary'!$G$7,0,1)</f>
        <v>1413.8622915520834</v>
      </c>
      <c r="AN67" s="1557">
        <f>'Pro Forma'!$M71*INDEX('Pro Forma'!$1:$1048576,MATCH('Cash Flow_Monthly'!$A67,'Pro Forma'!$A:$A,0),MATCH('Cash Flow_Monthly'!AN$2,'Pro Forma'!$1:$1,0))/12*IF(AN$3&gt;'Project Summary'!$G$7,0,1)</f>
        <v>1413.8622915520834</v>
      </c>
      <c r="AO67" s="1557">
        <f>'Pro Forma'!$M71*INDEX('Pro Forma'!$1:$1048576,MATCH('Cash Flow_Monthly'!$A67,'Pro Forma'!$A:$A,0),MATCH('Cash Flow_Monthly'!AO$2,'Pro Forma'!$1:$1,0))/12*IF(AO$3&gt;'Project Summary'!$G$7,0,1)</f>
        <v>1449.2088488408854</v>
      </c>
      <c r="AP67" s="1557">
        <f>'Pro Forma'!$M71*INDEX('Pro Forma'!$1:$1048576,MATCH('Cash Flow_Monthly'!$A67,'Pro Forma'!$A:$A,0),MATCH('Cash Flow_Monthly'!AP$2,'Pro Forma'!$1:$1,0))/12*IF(AP$3&gt;'Project Summary'!$G$7,0,1)</f>
        <v>1449.2088488408854</v>
      </c>
      <c r="AQ67" s="1557">
        <f>'Pro Forma'!$M71*INDEX('Pro Forma'!$1:$1048576,MATCH('Cash Flow_Monthly'!$A67,'Pro Forma'!$A:$A,0),MATCH('Cash Flow_Monthly'!AQ$2,'Pro Forma'!$1:$1,0))/12*IF(AQ$3&gt;'Project Summary'!$G$7,0,1)</f>
        <v>1449.2088488408854</v>
      </c>
      <c r="AR67" s="1557">
        <f>'Pro Forma'!$M71*INDEX('Pro Forma'!$1:$1048576,MATCH('Cash Flow_Monthly'!$A67,'Pro Forma'!$A:$A,0),MATCH('Cash Flow_Monthly'!AR$2,'Pro Forma'!$1:$1,0))/12*IF(AR$3&gt;'Project Summary'!$G$7,0,1)</f>
        <v>1449.2088488408854</v>
      </c>
      <c r="AS67" s="1557">
        <f>'Pro Forma'!$M71*INDEX('Pro Forma'!$1:$1048576,MATCH('Cash Flow_Monthly'!$A67,'Pro Forma'!$A:$A,0),MATCH('Cash Flow_Monthly'!AS$2,'Pro Forma'!$1:$1,0))/12*IF(AS$3&gt;'Project Summary'!$G$7,0,1)</f>
        <v>1449.2088488408854</v>
      </c>
      <c r="AT67" s="1557">
        <f>'Pro Forma'!$M71*INDEX('Pro Forma'!$1:$1048576,MATCH('Cash Flow_Monthly'!$A67,'Pro Forma'!$A:$A,0),MATCH('Cash Flow_Monthly'!AT$2,'Pro Forma'!$1:$1,0))/12*IF(AT$3&gt;'Project Summary'!$G$7,0,1)</f>
        <v>1449.2088488408854</v>
      </c>
      <c r="AU67" s="1557">
        <f>'Pro Forma'!$M71*INDEX('Pro Forma'!$1:$1048576,MATCH('Cash Flow_Monthly'!$A67,'Pro Forma'!$A:$A,0),MATCH('Cash Flow_Monthly'!AU$2,'Pro Forma'!$1:$1,0))/12*IF(AU$3&gt;'Project Summary'!$G$7,0,1)</f>
        <v>1449.2088488408854</v>
      </c>
      <c r="AV67" s="1557">
        <f>'Pro Forma'!$M71*INDEX('Pro Forma'!$1:$1048576,MATCH('Cash Flow_Monthly'!$A67,'Pro Forma'!$A:$A,0),MATCH('Cash Flow_Monthly'!AV$2,'Pro Forma'!$1:$1,0))/12*IF(AV$3&gt;'Project Summary'!$G$7,0,1)</f>
        <v>1449.2088488408854</v>
      </c>
      <c r="AW67" s="1557">
        <f>'Pro Forma'!$M71*INDEX('Pro Forma'!$1:$1048576,MATCH('Cash Flow_Monthly'!$A67,'Pro Forma'!$A:$A,0),MATCH('Cash Flow_Monthly'!AW$2,'Pro Forma'!$1:$1,0))/12*IF(AW$3&gt;'Project Summary'!$G$7,0,1)</f>
        <v>1449.2088488408854</v>
      </c>
      <c r="AX67" s="1557">
        <f>'Pro Forma'!$M71*INDEX('Pro Forma'!$1:$1048576,MATCH('Cash Flow_Monthly'!$A67,'Pro Forma'!$A:$A,0),MATCH('Cash Flow_Monthly'!AX$2,'Pro Forma'!$1:$1,0))/12*IF(AX$3&gt;'Project Summary'!$G$7,0,1)</f>
        <v>1449.2088488408854</v>
      </c>
      <c r="AY67" s="1557">
        <f>'Pro Forma'!$M71*INDEX('Pro Forma'!$1:$1048576,MATCH('Cash Flow_Monthly'!$A67,'Pro Forma'!$A:$A,0),MATCH('Cash Flow_Monthly'!AY$2,'Pro Forma'!$1:$1,0))/12*IF(AY$3&gt;'Project Summary'!$G$7,0,1)</f>
        <v>1449.2088488408854</v>
      </c>
      <c r="AZ67" s="1557">
        <f>'Pro Forma'!$M71*INDEX('Pro Forma'!$1:$1048576,MATCH('Cash Flow_Monthly'!$A67,'Pro Forma'!$A:$A,0),MATCH('Cash Flow_Monthly'!AZ$2,'Pro Forma'!$1:$1,0))/12*IF(AZ$3&gt;'Project Summary'!$G$7,0,1)</f>
        <v>1449.2088488408854</v>
      </c>
      <c r="BA67" s="1557">
        <f>'Pro Forma'!$M71*INDEX('Pro Forma'!$1:$1048576,MATCH('Cash Flow_Monthly'!$A67,'Pro Forma'!$A:$A,0),MATCH('Cash Flow_Monthly'!BA$2,'Pro Forma'!$1:$1,0))/12*IF(BA$3&gt;'Project Summary'!$G$7,0,1)</f>
        <v>1485.4390700619076</v>
      </c>
      <c r="BB67" s="1557">
        <f>'Pro Forma'!$M71*INDEX('Pro Forma'!$1:$1048576,MATCH('Cash Flow_Monthly'!$A67,'Pro Forma'!$A:$A,0),MATCH('Cash Flow_Monthly'!BB$2,'Pro Forma'!$1:$1,0))/12*IF(BB$3&gt;'Project Summary'!$G$7,0,1)</f>
        <v>1485.4390700619076</v>
      </c>
      <c r="BC67" s="1557">
        <f>'Pro Forma'!$M71*INDEX('Pro Forma'!$1:$1048576,MATCH('Cash Flow_Monthly'!$A67,'Pro Forma'!$A:$A,0),MATCH('Cash Flow_Monthly'!BC$2,'Pro Forma'!$1:$1,0))/12*IF(BC$3&gt;'Project Summary'!$G$7,0,1)</f>
        <v>1485.4390700619076</v>
      </c>
      <c r="BD67" s="1557">
        <f>'Pro Forma'!$M71*INDEX('Pro Forma'!$1:$1048576,MATCH('Cash Flow_Monthly'!$A67,'Pro Forma'!$A:$A,0),MATCH('Cash Flow_Monthly'!BD$2,'Pro Forma'!$1:$1,0))/12*IF(BD$3&gt;'Project Summary'!$G$7,0,1)</f>
        <v>1485.4390700619076</v>
      </c>
      <c r="BE67" s="1557">
        <f>'Pro Forma'!$M71*INDEX('Pro Forma'!$1:$1048576,MATCH('Cash Flow_Monthly'!$A67,'Pro Forma'!$A:$A,0),MATCH('Cash Flow_Monthly'!BE$2,'Pro Forma'!$1:$1,0))/12*IF(BE$3&gt;'Project Summary'!$G$7,0,1)</f>
        <v>1485.4390700619076</v>
      </c>
      <c r="BF67" s="1557">
        <f>'Pro Forma'!$M71*INDEX('Pro Forma'!$1:$1048576,MATCH('Cash Flow_Monthly'!$A67,'Pro Forma'!$A:$A,0),MATCH('Cash Flow_Monthly'!BF$2,'Pro Forma'!$1:$1,0))/12*IF(BF$3&gt;'Project Summary'!$G$7,0,1)</f>
        <v>1485.4390700619076</v>
      </c>
      <c r="BG67" s="1557">
        <f>'Pro Forma'!$M71*INDEX('Pro Forma'!$1:$1048576,MATCH('Cash Flow_Monthly'!$A67,'Pro Forma'!$A:$A,0),MATCH('Cash Flow_Monthly'!BG$2,'Pro Forma'!$1:$1,0))/12*IF(BG$3&gt;'Project Summary'!$G$7,0,1)</f>
        <v>1485.4390700619076</v>
      </c>
      <c r="BH67" s="1557">
        <f>'Pro Forma'!$M71*INDEX('Pro Forma'!$1:$1048576,MATCH('Cash Flow_Monthly'!$A67,'Pro Forma'!$A:$A,0),MATCH('Cash Flow_Monthly'!BH$2,'Pro Forma'!$1:$1,0))/12*IF(BH$3&gt;'Project Summary'!$G$7,0,1)</f>
        <v>1485.4390700619076</v>
      </c>
      <c r="BI67" s="1557">
        <f>'Pro Forma'!$M71*INDEX('Pro Forma'!$1:$1048576,MATCH('Cash Flow_Monthly'!$A67,'Pro Forma'!$A:$A,0),MATCH('Cash Flow_Monthly'!BI$2,'Pro Forma'!$1:$1,0))/12*IF(BI$3&gt;'Project Summary'!$G$7,0,1)</f>
        <v>1485.4390700619076</v>
      </c>
      <c r="BJ67" s="1557">
        <f>'Pro Forma'!$M71*INDEX('Pro Forma'!$1:$1048576,MATCH('Cash Flow_Monthly'!$A67,'Pro Forma'!$A:$A,0),MATCH('Cash Flow_Monthly'!BJ$2,'Pro Forma'!$1:$1,0))/12*IF(BJ$3&gt;'Project Summary'!$G$7,0,1)</f>
        <v>1485.4390700619076</v>
      </c>
      <c r="BK67" s="1557">
        <f>'Pro Forma'!$M71*INDEX('Pro Forma'!$1:$1048576,MATCH('Cash Flow_Monthly'!$A67,'Pro Forma'!$A:$A,0),MATCH('Cash Flow_Monthly'!BK$2,'Pro Forma'!$1:$1,0))/12*IF(BK$3&gt;'Project Summary'!$G$7,0,1)</f>
        <v>1485.4390700619076</v>
      </c>
      <c r="BL67" s="1557">
        <f>'Pro Forma'!$M71*INDEX('Pro Forma'!$1:$1048576,MATCH('Cash Flow_Monthly'!$A67,'Pro Forma'!$A:$A,0),MATCH('Cash Flow_Monthly'!BL$2,'Pro Forma'!$1:$1,0))/12*IF(BL$3&gt;'Project Summary'!$G$7,0,1)</f>
        <v>1485.4390700619076</v>
      </c>
      <c r="BM67" s="1557">
        <f>'Pro Forma'!$M71*INDEX('Pro Forma'!$1:$1048576,MATCH('Cash Flow_Monthly'!$A67,'Pro Forma'!$A:$A,0),MATCH('Cash Flow_Monthly'!BM$2,'Pro Forma'!$1:$1,0))/12*IF(BM$3&gt;'Project Summary'!$G$7,0,1)</f>
        <v>1522.5750468134549</v>
      </c>
      <c r="BN67" s="1557">
        <f>'Pro Forma'!$M71*INDEX('Pro Forma'!$1:$1048576,MATCH('Cash Flow_Monthly'!$A67,'Pro Forma'!$A:$A,0),MATCH('Cash Flow_Monthly'!BN$2,'Pro Forma'!$1:$1,0))/12*IF(BN$3&gt;'Project Summary'!$G$7,0,1)</f>
        <v>1522.5750468134549</v>
      </c>
      <c r="BO67" s="1557">
        <f>'Pro Forma'!$M71*INDEX('Pro Forma'!$1:$1048576,MATCH('Cash Flow_Monthly'!$A67,'Pro Forma'!$A:$A,0),MATCH('Cash Flow_Monthly'!BO$2,'Pro Forma'!$1:$1,0))/12*IF(BO$3&gt;'Project Summary'!$G$7,0,1)</f>
        <v>1522.5750468134549</v>
      </c>
      <c r="BP67" s="1557">
        <f>'Pro Forma'!$M71*INDEX('Pro Forma'!$1:$1048576,MATCH('Cash Flow_Monthly'!$A67,'Pro Forma'!$A:$A,0),MATCH('Cash Flow_Monthly'!BP$2,'Pro Forma'!$1:$1,0))/12*IF(BP$3&gt;'Project Summary'!$G$7,0,1)</f>
        <v>1522.5750468134549</v>
      </c>
      <c r="BQ67" s="1557">
        <f>'Pro Forma'!$M71*INDEX('Pro Forma'!$1:$1048576,MATCH('Cash Flow_Monthly'!$A67,'Pro Forma'!$A:$A,0),MATCH('Cash Flow_Monthly'!BQ$2,'Pro Forma'!$1:$1,0))/12*IF(BQ$3&gt;'Project Summary'!$G$7,0,1)</f>
        <v>1522.5750468134549</v>
      </c>
      <c r="BR67" s="1557">
        <f>'Pro Forma'!$M71*INDEX('Pro Forma'!$1:$1048576,MATCH('Cash Flow_Monthly'!$A67,'Pro Forma'!$A:$A,0),MATCH('Cash Flow_Monthly'!BR$2,'Pro Forma'!$1:$1,0))/12*IF(BR$3&gt;'Project Summary'!$G$7,0,1)</f>
        <v>1522.5750468134549</v>
      </c>
      <c r="BS67" s="1557">
        <f>'Pro Forma'!$M71*INDEX('Pro Forma'!$1:$1048576,MATCH('Cash Flow_Monthly'!$A67,'Pro Forma'!$A:$A,0),MATCH('Cash Flow_Monthly'!BS$2,'Pro Forma'!$1:$1,0))/12*IF(BS$3&gt;'Project Summary'!$G$7,0,1)</f>
        <v>1522.5750468134549</v>
      </c>
      <c r="BT67" s="1557">
        <f>'Pro Forma'!$M71*INDEX('Pro Forma'!$1:$1048576,MATCH('Cash Flow_Monthly'!$A67,'Pro Forma'!$A:$A,0),MATCH('Cash Flow_Monthly'!BT$2,'Pro Forma'!$1:$1,0))/12*IF(BT$3&gt;'Project Summary'!$G$7,0,1)</f>
        <v>1522.5750468134549</v>
      </c>
      <c r="BU67" s="1557">
        <f>'Pro Forma'!$M71*INDEX('Pro Forma'!$1:$1048576,MATCH('Cash Flow_Monthly'!$A67,'Pro Forma'!$A:$A,0),MATCH('Cash Flow_Monthly'!BU$2,'Pro Forma'!$1:$1,0))/12*IF(BU$3&gt;'Project Summary'!$G$7,0,1)</f>
        <v>1522.5750468134549</v>
      </c>
      <c r="BV67" s="1557">
        <f>'Pro Forma'!$M71*INDEX('Pro Forma'!$1:$1048576,MATCH('Cash Flow_Monthly'!$A67,'Pro Forma'!$A:$A,0),MATCH('Cash Flow_Monthly'!BV$2,'Pro Forma'!$1:$1,0))/12*IF(BV$3&gt;'Project Summary'!$G$7,0,1)</f>
        <v>1522.5750468134549</v>
      </c>
      <c r="BW67" s="1557">
        <f>'Pro Forma'!$M71*INDEX('Pro Forma'!$1:$1048576,MATCH('Cash Flow_Monthly'!$A67,'Pro Forma'!$A:$A,0),MATCH('Cash Flow_Monthly'!BW$2,'Pro Forma'!$1:$1,0))/12*IF(BW$3&gt;'Project Summary'!$G$7,0,1)</f>
        <v>1522.5750468134549</v>
      </c>
      <c r="BX67" s="1557">
        <f>'Pro Forma'!$M71*INDEX('Pro Forma'!$1:$1048576,MATCH('Cash Flow_Monthly'!$A67,'Pro Forma'!$A:$A,0),MATCH('Cash Flow_Monthly'!BX$2,'Pro Forma'!$1:$1,0))/12*IF(BX$3&gt;'Project Summary'!$G$7,0,1)</f>
        <v>1522.5750468134549</v>
      </c>
      <c r="BY67" s="1557">
        <f>'Pro Forma'!$M71*INDEX('Pro Forma'!$1:$1048576,MATCH('Cash Flow_Monthly'!$A67,'Pro Forma'!$A:$A,0),MATCH('Cash Flow_Monthly'!BY$2,'Pro Forma'!$1:$1,0))/12*IF(BY$3&gt;'Project Summary'!$G$7,0,1)</f>
        <v>1560.6394229837913</v>
      </c>
      <c r="BZ67" s="1557">
        <f>'Pro Forma'!$M71*INDEX('Pro Forma'!$1:$1048576,MATCH('Cash Flow_Monthly'!$A67,'Pro Forma'!$A:$A,0),MATCH('Cash Flow_Monthly'!BZ$2,'Pro Forma'!$1:$1,0))/12*IF(BZ$3&gt;'Project Summary'!$G$7,0,1)</f>
        <v>1560.6394229837913</v>
      </c>
      <c r="CA67" s="1557">
        <f>'Pro Forma'!$M71*INDEX('Pro Forma'!$1:$1048576,MATCH('Cash Flow_Monthly'!$A67,'Pro Forma'!$A:$A,0),MATCH('Cash Flow_Monthly'!CA$2,'Pro Forma'!$1:$1,0))/12*IF(CA$3&gt;'Project Summary'!$G$7,0,1)</f>
        <v>1560.6394229837913</v>
      </c>
      <c r="CB67" s="1557">
        <f>'Pro Forma'!$M71*INDEX('Pro Forma'!$1:$1048576,MATCH('Cash Flow_Monthly'!$A67,'Pro Forma'!$A:$A,0),MATCH('Cash Flow_Monthly'!CB$2,'Pro Forma'!$1:$1,0))/12*IF(CB$3&gt;'Project Summary'!$G$7,0,1)</f>
        <v>1560.6394229837913</v>
      </c>
      <c r="CC67" s="1557">
        <f>'Pro Forma'!$M71*INDEX('Pro Forma'!$1:$1048576,MATCH('Cash Flow_Monthly'!$A67,'Pro Forma'!$A:$A,0),MATCH('Cash Flow_Monthly'!CC$2,'Pro Forma'!$1:$1,0))/12*IF(CC$3&gt;'Project Summary'!$G$7,0,1)</f>
        <v>1560.6394229837913</v>
      </c>
      <c r="CD67" s="1557">
        <f>'Pro Forma'!$M71*INDEX('Pro Forma'!$1:$1048576,MATCH('Cash Flow_Monthly'!$A67,'Pro Forma'!$A:$A,0),MATCH('Cash Flow_Monthly'!CD$2,'Pro Forma'!$1:$1,0))/12*IF(CD$3&gt;'Project Summary'!$G$7,0,1)</f>
        <v>1560.6394229837913</v>
      </c>
      <c r="CE67" s="1557">
        <f>'Pro Forma'!$M71*INDEX('Pro Forma'!$1:$1048576,MATCH('Cash Flow_Monthly'!$A67,'Pro Forma'!$A:$A,0),MATCH('Cash Flow_Monthly'!CE$2,'Pro Forma'!$1:$1,0))/12*IF(CE$3&gt;'Project Summary'!$G$7,0,1)</f>
        <v>1560.6394229837913</v>
      </c>
      <c r="CF67" s="1557">
        <f>'Pro Forma'!$M71*INDEX('Pro Forma'!$1:$1048576,MATCH('Cash Flow_Monthly'!$A67,'Pro Forma'!$A:$A,0),MATCH('Cash Flow_Monthly'!CF$2,'Pro Forma'!$1:$1,0))/12*IF(CF$3&gt;'Project Summary'!$G$7,0,1)</f>
        <v>1560.6394229837913</v>
      </c>
      <c r="CG67" s="1557">
        <f>'Pro Forma'!$M71*INDEX('Pro Forma'!$1:$1048576,MATCH('Cash Flow_Monthly'!$A67,'Pro Forma'!$A:$A,0),MATCH('Cash Flow_Monthly'!CG$2,'Pro Forma'!$1:$1,0))/12*IF(CG$3&gt;'Project Summary'!$G$7,0,1)</f>
        <v>1560.6394229837913</v>
      </c>
      <c r="CH67" s="1557">
        <f>'Pro Forma'!$M71*INDEX('Pro Forma'!$1:$1048576,MATCH('Cash Flow_Monthly'!$A67,'Pro Forma'!$A:$A,0),MATCH('Cash Flow_Monthly'!CH$2,'Pro Forma'!$1:$1,0))/12*IF(CH$3&gt;'Project Summary'!$G$7,0,1)</f>
        <v>1560.6394229837913</v>
      </c>
      <c r="CI67" s="1557">
        <f>'Pro Forma'!$M71*INDEX('Pro Forma'!$1:$1048576,MATCH('Cash Flow_Monthly'!$A67,'Pro Forma'!$A:$A,0),MATCH('Cash Flow_Monthly'!CI$2,'Pro Forma'!$1:$1,0))/12*IF(CI$3&gt;'Project Summary'!$G$7,0,1)</f>
        <v>1560.6394229837913</v>
      </c>
      <c r="CJ67" s="1557">
        <f>'Pro Forma'!$M71*INDEX('Pro Forma'!$1:$1048576,MATCH('Cash Flow_Monthly'!$A67,'Pro Forma'!$A:$A,0),MATCH('Cash Flow_Monthly'!CJ$2,'Pro Forma'!$1:$1,0))/12*IF(CJ$3&gt;'Project Summary'!$G$7,0,1)</f>
        <v>1560.6394229837913</v>
      </c>
      <c r="CK67" s="1557">
        <f>'Pro Forma'!$M71*INDEX('Pro Forma'!$1:$1048576,MATCH('Cash Flow_Monthly'!$A67,'Pro Forma'!$A:$A,0),MATCH('Cash Flow_Monthly'!CK$2,'Pro Forma'!$1:$1,0))/12*IF(CK$3&gt;'Project Summary'!$G$7,0,1)</f>
        <v>0</v>
      </c>
      <c r="CL67" s="1557">
        <f>'Pro Forma'!$M71*INDEX('Pro Forma'!$1:$1048576,MATCH('Cash Flow_Monthly'!$A67,'Pro Forma'!$A:$A,0),MATCH('Cash Flow_Monthly'!CL$2,'Pro Forma'!$1:$1,0))/12*IF(CL$3&gt;'Project Summary'!$G$7,0,1)</f>
        <v>0</v>
      </c>
      <c r="CM67" s="1557">
        <f>'Pro Forma'!$M71*INDEX('Pro Forma'!$1:$1048576,MATCH('Cash Flow_Monthly'!$A67,'Pro Forma'!$A:$A,0),MATCH('Cash Flow_Monthly'!CM$2,'Pro Forma'!$1:$1,0))/12*IF(CM$3&gt;'Project Summary'!$G$7,0,1)</f>
        <v>0</v>
      </c>
      <c r="CN67" s="1557">
        <f>'Pro Forma'!$M71*INDEX('Pro Forma'!$1:$1048576,MATCH('Cash Flow_Monthly'!$A67,'Pro Forma'!$A:$A,0),MATCH('Cash Flow_Monthly'!CN$2,'Pro Forma'!$1:$1,0))/12*IF(CN$3&gt;'Project Summary'!$G$7,0,1)</f>
        <v>0</v>
      </c>
      <c r="CO67" s="1557">
        <f>'Pro Forma'!$M71*INDEX('Pro Forma'!$1:$1048576,MATCH('Cash Flow_Monthly'!$A67,'Pro Forma'!$A:$A,0),MATCH('Cash Flow_Monthly'!CO$2,'Pro Forma'!$1:$1,0))/12*IF(CO$3&gt;'Project Summary'!$G$7,0,1)</f>
        <v>0</v>
      </c>
      <c r="CP67" s="1557">
        <f>'Pro Forma'!$M71*INDEX('Pro Forma'!$1:$1048576,MATCH('Cash Flow_Monthly'!$A67,'Pro Forma'!$A:$A,0),MATCH('Cash Flow_Monthly'!CP$2,'Pro Forma'!$1:$1,0))/12*IF(CP$3&gt;'Project Summary'!$G$7,0,1)</f>
        <v>0</v>
      </c>
      <c r="CQ67" s="1557">
        <f>'Pro Forma'!$M71*INDEX('Pro Forma'!$1:$1048576,MATCH('Cash Flow_Monthly'!$A67,'Pro Forma'!$A:$A,0),MATCH('Cash Flow_Monthly'!CQ$2,'Pro Forma'!$1:$1,0))/12*IF(CQ$3&gt;'Project Summary'!$G$7,0,1)</f>
        <v>0</v>
      </c>
      <c r="CR67" s="1557">
        <f>'Pro Forma'!$M71*INDEX('Pro Forma'!$1:$1048576,MATCH('Cash Flow_Monthly'!$A67,'Pro Forma'!$A:$A,0),MATCH('Cash Flow_Monthly'!CR$2,'Pro Forma'!$1:$1,0))/12*IF(CR$3&gt;'Project Summary'!$G$7,0,1)</f>
        <v>0</v>
      </c>
      <c r="CS67" s="1557">
        <f>'Pro Forma'!$M71*INDEX('Pro Forma'!$1:$1048576,MATCH('Cash Flow_Monthly'!$A67,'Pro Forma'!$A:$A,0),MATCH('Cash Flow_Monthly'!CS$2,'Pro Forma'!$1:$1,0))/12*IF(CS$3&gt;'Project Summary'!$G$7,0,1)</f>
        <v>0</v>
      </c>
      <c r="CT67" s="1557">
        <f>'Pro Forma'!$M71*INDEX('Pro Forma'!$1:$1048576,MATCH('Cash Flow_Monthly'!$A67,'Pro Forma'!$A:$A,0),MATCH('Cash Flow_Monthly'!CT$2,'Pro Forma'!$1:$1,0))/12*IF(CT$3&gt;'Project Summary'!$G$7,0,1)</f>
        <v>0</v>
      </c>
      <c r="CU67" s="1557">
        <f>'Pro Forma'!$M71*INDEX('Pro Forma'!$1:$1048576,MATCH('Cash Flow_Monthly'!$A67,'Pro Forma'!$A:$A,0),MATCH('Cash Flow_Monthly'!CU$2,'Pro Forma'!$1:$1,0))/12*IF(CU$3&gt;'Project Summary'!$G$7,0,1)</f>
        <v>0</v>
      </c>
      <c r="CV67" s="1557">
        <f>'Pro Forma'!$M71*INDEX('Pro Forma'!$1:$1048576,MATCH('Cash Flow_Monthly'!$A67,'Pro Forma'!$A:$A,0),MATCH('Cash Flow_Monthly'!CV$2,'Pro Forma'!$1:$1,0))/12*IF(CV$3&gt;'Project Summary'!$G$7,0,1)</f>
        <v>0</v>
      </c>
      <c r="CW67" s="1557">
        <f>'Pro Forma'!$M71*INDEX('Pro Forma'!$1:$1048576,MATCH('Cash Flow_Monthly'!$A67,'Pro Forma'!$A:$A,0),MATCH('Cash Flow_Monthly'!CW$2,'Pro Forma'!$1:$1,0))/12*IF(CW$3&gt;'Project Summary'!$G$7,0,1)</f>
        <v>0</v>
      </c>
      <c r="CX67" s="1557">
        <f>'Pro Forma'!$M71*INDEX('Pro Forma'!$1:$1048576,MATCH('Cash Flow_Monthly'!$A67,'Pro Forma'!$A:$A,0),MATCH('Cash Flow_Monthly'!CX$2,'Pro Forma'!$1:$1,0))/12*IF(CX$3&gt;'Project Summary'!$G$7,0,1)</f>
        <v>0</v>
      </c>
      <c r="CY67" s="1557">
        <f>'Pro Forma'!$M71*INDEX('Pro Forma'!$1:$1048576,MATCH('Cash Flow_Monthly'!$A67,'Pro Forma'!$A:$A,0),MATCH('Cash Flow_Monthly'!CY$2,'Pro Forma'!$1:$1,0))/12*IF(CY$3&gt;'Project Summary'!$G$7,0,1)</f>
        <v>0</v>
      </c>
      <c r="CZ67" s="1557">
        <f>'Pro Forma'!$M71*INDEX('Pro Forma'!$1:$1048576,MATCH('Cash Flow_Monthly'!$A67,'Pro Forma'!$A:$A,0),MATCH('Cash Flow_Monthly'!CZ$2,'Pro Forma'!$1:$1,0))/12*IF(CZ$3&gt;'Project Summary'!$G$7,0,1)</f>
        <v>0</v>
      </c>
      <c r="DA67" s="1557">
        <f>'Pro Forma'!$M71*INDEX('Pro Forma'!$1:$1048576,MATCH('Cash Flow_Monthly'!$A67,'Pro Forma'!$A:$A,0),MATCH('Cash Flow_Monthly'!DA$2,'Pro Forma'!$1:$1,0))/12*IF(DA$3&gt;'Project Summary'!$G$7,0,1)</f>
        <v>0</v>
      </c>
      <c r="DB67" s="1557">
        <f>'Pro Forma'!$M71*INDEX('Pro Forma'!$1:$1048576,MATCH('Cash Flow_Monthly'!$A67,'Pro Forma'!$A:$A,0),MATCH('Cash Flow_Monthly'!DB$2,'Pro Forma'!$1:$1,0))/12*IF(DB$3&gt;'Project Summary'!$G$7,0,1)</f>
        <v>0</v>
      </c>
      <c r="DC67" s="1557">
        <f>'Pro Forma'!$M71*INDEX('Pro Forma'!$1:$1048576,MATCH('Cash Flow_Monthly'!$A67,'Pro Forma'!$A:$A,0),MATCH('Cash Flow_Monthly'!DC$2,'Pro Forma'!$1:$1,0))/12*IF(DC$3&gt;'Project Summary'!$G$7,0,1)</f>
        <v>0</v>
      </c>
      <c r="DD67" s="1557">
        <f>'Pro Forma'!$M71*INDEX('Pro Forma'!$1:$1048576,MATCH('Cash Flow_Monthly'!$A67,'Pro Forma'!$A:$A,0),MATCH('Cash Flow_Monthly'!DD$2,'Pro Forma'!$1:$1,0))/12*IF(DD$3&gt;'Project Summary'!$G$7,0,1)</f>
        <v>0</v>
      </c>
      <c r="DE67" s="1557">
        <f>'Pro Forma'!$M71*INDEX('Pro Forma'!$1:$1048576,MATCH('Cash Flow_Monthly'!$A67,'Pro Forma'!$A:$A,0),MATCH('Cash Flow_Monthly'!DE$2,'Pro Forma'!$1:$1,0))/12*IF(DE$3&gt;'Project Summary'!$G$7,0,1)</f>
        <v>0</v>
      </c>
      <c r="DF67" s="1557">
        <f>'Pro Forma'!$M71*INDEX('Pro Forma'!$1:$1048576,MATCH('Cash Flow_Monthly'!$A67,'Pro Forma'!$A:$A,0),MATCH('Cash Flow_Monthly'!DF$2,'Pro Forma'!$1:$1,0))/12*IF(DF$3&gt;'Project Summary'!$G$7,0,1)</f>
        <v>0</v>
      </c>
      <c r="DG67" s="1557">
        <f>'Pro Forma'!$M71*INDEX('Pro Forma'!$1:$1048576,MATCH('Cash Flow_Monthly'!$A67,'Pro Forma'!$A:$A,0),MATCH('Cash Flow_Monthly'!DG$2,'Pro Forma'!$1:$1,0))/12*IF(DG$3&gt;'Project Summary'!$G$7,0,1)</f>
        <v>0</v>
      </c>
      <c r="DH67" s="1557">
        <f>'Pro Forma'!$M71*INDEX('Pro Forma'!$1:$1048576,MATCH('Cash Flow_Monthly'!$A67,'Pro Forma'!$A:$A,0),MATCH('Cash Flow_Monthly'!DH$2,'Pro Forma'!$1:$1,0))/12*IF(DH$3&gt;'Project Summary'!$G$7,0,1)</f>
        <v>0</v>
      </c>
      <c r="DI67" s="1557">
        <f>'Pro Forma'!$M71*INDEX('Pro Forma'!$1:$1048576,MATCH('Cash Flow_Monthly'!$A67,'Pro Forma'!$A:$A,0),MATCH('Cash Flow_Monthly'!DI$2,'Pro Forma'!$1:$1,0))/12*IF(DI$3&gt;'Project Summary'!$G$7,0,1)</f>
        <v>0</v>
      </c>
      <c r="DJ67" s="1557">
        <f>'Pro Forma'!$M71*INDEX('Pro Forma'!$1:$1048576,MATCH('Cash Flow_Monthly'!$A67,'Pro Forma'!$A:$A,0),MATCH('Cash Flow_Monthly'!DJ$2,'Pro Forma'!$1:$1,0))/12*IF(DJ$3&gt;'Project Summary'!$G$7,0,1)</f>
        <v>0</v>
      </c>
      <c r="DK67" s="1557">
        <f>'Pro Forma'!$M71*INDEX('Pro Forma'!$1:$1048576,MATCH('Cash Flow_Monthly'!$A67,'Pro Forma'!$A:$A,0),MATCH('Cash Flow_Monthly'!DK$2,'Pro Forma'!$1:$1,0))/12*IF(DK$3&gt;'Project Summary'!$G$7,0,1)</f>
        <v>0</v>
      </c>
      <c r="DL67" s="1557">
        <f>'Pro Forma'!$M71*INDEX('Pro Forma'!$1:$1048576,MATCH('Cash Flow_Monthly'!$A67,'Pro Forma'!$A:$A,0),MATCH('Cash Flow_Monthly'!DL$2,'Pro Forma'!$1:$1,0))/12*IF(DL$3&gt;'Project Summary'!$G$7,0,1)</f>
        <v>0</v>
      </c>
      <c r="DM67" s="1557">
        <f>'Pro Forma'!$M71*INDEX('Pro Forma'!$1:$1048576,MATCH('Cash Flow_Monthly'!$A67,'Pro Forma'!$A:$A,0),MATCH('Cash Flow_Monthly'!DM$2,'Pro Forma'!$1:$1,0))/12*IF(DM$3&gt;'Project Summary'!$G$7,0,1)</f>
        <v>0</v>
      </c>
      <c r="DN67" s="1557">
        <f>'Pro Forma'!$M71*INDEX('Pro Forma'!$1:$1048576,MATCH('Cash Flow_Monthly'!$A67,'Pro Forma'!$A:$A,0),MATCH('Cash Flow_Monthly'!DN$2,'Pro Forma'!$1:$1,0))/12*IF(DN$3&gt;'Project Summary'!$G$7,0,1)</f>
        <v>0</v>
      </c>
      <c r="DO67" s="1557">
        <f>'Pro Forma'!$M71*INDEX('Pro Forma'!$1:$1048576,MATCH('Cash Flow_Monthly'!$A67,'Pro Forma'!$A:$A,0),MATCH('Cash Flow_Monthly'!DO$2,'Pro Forma'!$1:$1,0))/12*IF(DO$3&gt;'Project Summary'!$G$7,0,1)</f>
        <v>0</v>
      </c>
      <c r="DP67" s="1557">
        <f>'Pro Forma'!$M71*INDEX('Pro Forma'!$1:$1048576,MATCH('Cash Flow_Monthly'!$A67,'Pro Forma'!$A:$A,0),MATCH('Cash Flow_Monthly'!DP$2,'Pro Forma'!$1:$1,0))/12*IF(DP$3&gt;'Project Summary'!$G$7,0,1)</f>
        <v>0</v>
      </c>
      <c r="DQ67" s="1557">
        <f>'Pro Forma'!$M71*INDEX('Pro Forma'!$1:$1048576,MATCH('Cash Flow_Monthly'!$A67,'Pro Forma'!$A:$A,0),MATCH('Cash Flow_Monthly'!DQ$2,'Pro Forma'!$1:$1,0))/12*IF(DQ$3&gt;'Project Summary'!$G$7,0,1)</f>
        <v>0</v>
      </c>
      <c r="DR67" s="1557">
        <f>'Pro Forma'!$M71*INDEX('Pro Forma'!$1:$1048576,MATCH('Cash Flow_Monthly'!$A67,'Pro Forma'!$A:$A,0),MATCH('Cash Flow_Monthly'!DR$2,'Pro Forma'!$1:$1,0))/12*IF(DR$3&gt;'Project Summary'!$G$7,0,1)</f>
        <v>0</v>
      </c>
      <c r="DS67" s="1557">
        <f>'Pro Forma'!$M71*INDEX('Pro Forma'!$1:$1048576,MATCH('Cash Flow_Monthly'!$A67,'Pro Forma'!$A:$A,0),MATCH('Cash Flow_Monthly'!DS$2,'Pro Forma'!$1:$1,0))/12*IF(DS$3&gt;'Project Summary'!$G$7,0,1)</f>
        <v>0</v>
      </c>
      <c r="DT67" s="1557">
        <f>'Pro Forma'!$M71*INDEX('Pro Forma'!$1:$1048576,MATCH('Cash Flow_Monthly'!$A67,'Pro Forma'!$A:$A,0),MATCH('Cash Flow_Monthly'!DT$2,'Pro Forma'!$1:$1,0))/12*IF(DT$3&gt;'Project Summary'!$G$7,0,1)</f>
        <v>0</v>
      </c>
      <c r="DU67" s="1558"/>
    </row>
    <row r="68" spans="1:125" s="1559" customFormat="1">
      <c r="A68" s="1554" t="str">
        <f>'Pro Forma'!A72</f>
        <v>" 5705 - Electricity-Vacants "</v>
      </c>
      <c r="B68" s="1555"/>
      <c r="C68" s="1555"/>
      <c r="D68" s="1556"/>
      <c r="E68" s="1557">
        <f>'Pro Forma'!$M72*INDEX('Pro Forma'!$1:$1048576,MATCH('Cash Flow_Monthly'!$A68,'Pro Forma'!$A:$A,0),MATCH('Cash Flow_Monthly'!E$2,'Pro Forma'!$1:$1,0))/12*IF(E$3&gt;'Project Summary'!$G$7,0,1)</f>
        <v>1094.6960166666665</v>
      </c>
      <c r="F68" s="1557">
        <f>'Pro Forma'!$M72*INDEX('Pro Forma'!$1:$1048576,MATCH('Cash Flow_Monthly'!$A68,'Pro Forma'!$A:$A,0),MATCH('Cash Flow_Monthly'!F$2,'Pro Forma'!$1:$1,0))/12*IF(F$3&gt;'Project Summary'!$G$7,0,1)</f>
        <v>1094.6960166666665</v>
      </c>
      <c r="G68" s="1557">
        <f>'Pro Forma'!$M72*INDEX('Pro Forma'!$1:$1048576,MATCH('Cash Flow_Monthly'!$A68,'Pro Forma'!$A:$A,0),MATCH('Cash Flow_Monthly'!G$2,'Pro Forma'!$1:$1,0))/12*IF(G$3&gt;'Project Summary'!$G$7,0,1)</f>
        <v>1094.6960166666665</v>
      </c>
      <c r="H68" s="1557">
        <f>'Pro Forma'!$M72*INDEX('Pro Forma'!$1:$1048576,MATCH('Cash Flow_Monthly'!$A68,'Pro Forma'!$A:$A,0),MATCH('Cash Flow_Monthly'!H$2,'Pro Forma'!$1:$1,0))/12*IF(H$3&gt;'Project Summary'!$G$7,0,1)</f>
        <v>1094.6960166666665</v>
      </c>
      <c r="I68" s="1557">
        <f>'Pro Forma'!$M72*INDEX('Pro Forma'!$1:$1048576,MATCH('Cash Flow_Monthly'!$A68,'Pro Forma'!$A:$A,0),MATCH('Cash Flow_Monthly'!I$2,'Pro Forma'!$1:$1,0))/12*IF(I$3&gt;'Project Summary'!$G$7,0,1)</f>
        <v>1094.6960166666665</v>
      </c>
      <c r="J68" s="1557">
        <f>'Pro Forma'!$M72*INDEX('Pro Forma'!$1:$1048576,MATCH('Cash Flow_Monthly'!$A68,'Pro Forma'!$A:$A,0),MATCH('Cash Flow_Monthly'!J$2,'Pro Forma'!$1:$1,0))/12*IF(J$3&gt;'Project Summary'!$G$7,0,1)</f>
        <v>1094.6960166666665</v>
      </c>
      <c r="K68" s="1557">
        <f>'Pro Forma'!$M72*INDEX('Pro Forma'!$1:$1048576,MATCH('Cash Flow_Monthly'!$A68,'Pro Forma'!$A:$A,0),MATCH('Cash Flow_Monthly'!K$2,'Pro Forma'!$1:$1,0))/12*IF(K$3&gt;'Project Summary'!$G$7,0,1)</f>
        <v>1094.6960166666665</v>
      </c>
      <c r="L68" s="1557">
        <f>'Pro Forma'!$M72*INDEX('Pro Forma'!$1:$1048576,MATCH('Cash Flow_Monthly'!$A68,'Pro Forma'!$A:$A,0),MATCH('Cash Flow_Monthly'!L$2,'Pro Forma'!$1:$1,0))/12*IF(L$3&gt;'Project Summary'!$G$7,0,1)</f>
        <v>1094.6960166666665</v>
      </c>
      <c r="M68" s="1557">
        <f>'Pro Forma'!$M72*INDEX('Pro Forma'!$1:$1048576,MATCH('Cash Flow_Monthly'!$A68,'Pro Forma'!$A:$A,0),MATCH('Cash Flow_Monthly'!M$2,'Pro Forma'!$1:$1,0))/12*IF(M$3&gt;'Project Summary'!$G$7,0,1)</f>
        <v>1094.6960166666665</v>
      </c>
      <c r="N68" s="1557">
        <f>'Pro Forma'!$M72*INDEX('Pro Forma'!$1:$1048576,MATCH('Cash Flow_Monthly'!$A68,'Pro Forma'!$A:$A,0),MATCH('Cash Flow_Monthly'!N$2,'Pro Forma'!$1:$1,0))/12*IF(N$3&gt;'Project Summary'!$G$7,0,1)</f>
        <v>1094.6960166666665</v>
      </c>
      <c r="O68" s="1557">
        <f>'Pro Forma'!$M72*INDEX('Pro Forma'!$1:$1048576,MATCH('Cash Flow_Monthly'!$A68,'Pro Forma'!$A:$A,0),MATCH('Cash Flow_Monthly'!O$2,'Pro Forma'!$1:$1,0))/12*IF(O$3&gt;'Project Summary'!$G$7,0,1)</f>
        <v>1094.6960166666665</v>
      </c>
      <c r="P68" s="1557">
        <f>'Pro Forma'!$M72*INDEX('Pro Forma'!$1:$1048576,MATCH('Cash Flow_Monthly'!$A68,'Pro Forma'!$A:$A,0),MATCH('Cash Flow_Monthly'!P$2,'Pro Forma'!$1:$1,0))/12*IF(P$3&gt;'Project Summary'!$G$7,0,1)</f>
        <v>1094.6960166666665</v>
      </c>
      <c r="Q68" s="1557">
        <f>'Pro Forma'!$M72*INDEX('Pro Forma'!$1:$1048576,MATCH('Cash Flow_Monthly'!$A68,'Pro Forma'!$A:$A,0),MATCH('Cash Flow_Monthly'!Q$2,'Pro Forma'!$1:$1,0))/12*IF(Q$3&gt;'Project Summary'!$G$7,0,1)</f>
        <v>1122.0634170833332</v>
      </c>
      <c r="R68" s="1557">
        <f>'Pro Forma'!$M72*INDEX('Pro Forma'!$1:$1048576,MATCH('Cash Flow_Monthly'!$A68,'Pro Forma'!$A:$A,0),MATCH('Cash Flow_Monthly'!R$2,'Pro Forma'!$1:$1,0))/12*IF(R$3&gt;'Project Summary'!$G$7,0,1)</f>
        <v>1122.0634170833332</v>
      </c>
      <c r="S68" s="1557">
        <f>'Pro Forma'!$M72*INDEX('Pro Forma'!$1:$1048576,MATCH('Cash Flow_Monthly'!$A68,'Pro Forma'!$A:$A,0),MATCH('Cash Flow_Monthly'!S$2,'Pro Forma'!$1:$1,0))/12*IF(S$3&gt;'Project Summary'!$G$7,0,1)</f>
        <v>1122.0634170833332</v>
      </c>
      <c r="T68" s="1557">
        <f>'Pro Forma'!$M72*INDEX('Pro Forma'!$1:$1048576,MATCH('Cash Flow_Monthly'!$A68,'Pro Forma'!$A:$A,0),MATCH('Cash Flow_Monthly'!T$2,'Pro Forma'!$1:$1,0))/12*IF(T$3&gt;'Project Summary'!$G$7,0,1)</f>
        <v>1122.0634170833332</v>
      </c>
      <c r="U68" s="1557">
        <f>'Pro Forma'!$M72*INDEX('Pro Forma'!$1:$1048576,MATCH('Cash Flow_Monthly'!$A68,'Pro Forma'!$A:$A,0),MATCH('Cash Flow_Monthly'!U$2,'Pro Forma'!$1:$1,0))/12*IF(U$3&gt;'Project Summary'!$G$7,0,1)</f>
        <v>1122.0634170833332</v>
      </c>
      <c r="V68" s="1557">
        <f>'Pro Forma'!$M72*INDEX('Pro Forma'!$1:$1048576,MATCH('Cash Flow_Monthly'!$A68,'Pro Forma'!$A:$A,0),MATCH('Cash Flow_Monthly'!V$2,'Pro Forma'!$1:$1,0))/12*IF(V$3&gt;'Project Summary'!$G$7,0,1)</f>
        <v>1122.0634170833332</v>
      </c>
      <c r="W68" s="1557">
        <f>'Pro Forma'!$M72*INDEX('Pro Forma'!$1:$1048576,MATCH('Cash Flow_Monthly'!$A68,'Pro Forma'!$A:$A,0),MATCH('Cash Flow_Monthly'!W$2,'Pro Forma'!$1:$1,0))/12*IF(W$3&gt;'Project Summary'!$G$7,0,1)</f>
        <v>1122.0634170833332</v>
      </c>
      <c r="X68" s="1557">
        <f>'Pro Forma'!$M72*INDEX('Pro Forma'!$1:$1048576,MATCH('Cash Flow_Monthly'!$A68,'Pro Forma'!$A:$A,0),MATCH('Cash Flow_Monthly'!X$2,'Pro Forma'!$1:$1,0))/12*IF(X$3&gt;'Project Summary'!$G$7,0,1)</f>
        <v>1122.0634170833332</v>
      </c>
      <c r="Y68" s="1557">
        <f>'Pro Forma'!$M72*INDEX('Pro Forma'!$1:$1048576,MATCH('Cash Flow_Monthly'!$A68,'Pro Forma'!$A:$A,0),MATCH('Cash Flow_Monthly'!Y$2,'Pro Forma'!$1:$1,0))/12*IF(Y$3&gt;'Project Summary'!$G$7,0,1)</f>
        <v>1122.0634170833332</v>
      </c>
      <c r="Z68" s="1557">
        <f>'Pro Forma'!$M72*INDEX('Pro Forma'!$1:$1048576,MATCH('Cash Flow_Monthly'!$A68,'Pro Forma'!$A:$A,0),MATCH('Cash Flow_Monthly'!Z$2,'Pro Forma'!$1:$1,0))/12*IF(Z$3&gt;'Project Summary'!$G$7,0,1)</f>
        <v>1122.0634170833332</v>
      </c>
      <c r="AA68" s="1557">
        <f>'Pro Forma'!$M72*INDEX('Pro Forma'!$1:$1048576,MATCH('Cash Flow_Monthly'!$A68,'Pro Forma'!$A:$A,0),MATCH('Cash Flow_Monthly'!AA$2,'Pro Forma'!$1:$1,0))/12*IF(AA$3&gt;'Project Summary'!$G$7,0,1)</f>
        <v>1122.0634170833332</v>
      </c>
      <c r="AB68" s="1557">
        <f>'Pro Forma'!$M72*INDEX('Pro Forma'!$1:$1048576,MATCH('Cash Flow_Monthly'!$A68,'Pro Forma'!$A:$A,0),MATCH('Cash Flow_Monthly'!AB$2,'Pro Forma'!$1:$1,0))/12*IF(AB$3&gt;'Project Summary'!$G$7,0,1)</f>
        <v>1122.0634170833332</v>
      </c>
      <c r="AC68" s="1557">
        <f>'Pro Forma'!$M72*INDEX('Pro Forma'!$1:$1048576,MATCH('Cash Flow_Monthly'!$A68,'Pro Forma'!$A:$A,0),MATCH('Cash Flow_Monthly'!AC$2,'Pro Forma'!$1:$1,0))/12*IF(AC$3&gt;'Project Summary'!$G$7,0,1)</f>
        <v>1150.1150025104164</v>
      </c>
      <c r="AD68" s="1557">
        <f>'Pro Forma'!$M72*INDEX('Pro Forma'!$1:$1048576,MATCH('Cash Flow_Monthly'!$A68,'Pro Forma'!$A:$A,0),MATCH('Cash Flow_Monthly'!AD$2,'Pro Forma'!$1:$1,0))/12*IF(AD$3&gt;'Project Summary'!$G$7,0,1)</f>
        <v>1150.1150025104164</v>
      </c>
      <c r="AE68" s="1557">
        <f>'Pro Forma'!$M72*INDEX('Pro Forma'!$1:$1048576,MATCH('Cash Flow_Monthly'!$A68,'Pro Forma'!$A:$A,0),MATCH('Cash Flow_Monthly'!AE$2,'Pro Forma'!$1:$1,0))/12*IF(AE$3&gt;'Project Summary'!$G$7,0,1)</f>
        <v>1150.1150025104164</v>
      </c>
      <c r="AF68" s="1557">
        <f>'Pro Forma'!$M72*INDEX('Pro Forma'!$1:$1048576,MATCH('Cash Flow_Monthly'!$A68,'Pro Forma'!$A:$A,0),MATCH('Cash Flow_Monthly'!AF$2,'Pro Forma'!$1:$1,0))/12*IF(AF$3&gt;'Project Summary'!$G$7,0,1)</f>
        <v>1150.1150025104164</v>
      </c>
      <c r="AG68" s="1557">
        <f>'Pro Forma'!$M72*INDEX('Pro Forma'!$1:$1048576,MATCH('Cash Flow_Monthly'!$A68,'Pro Forma'!$A:$A,0),MATCH('Cash Flow_Monthly'!AG$2,'Pro Forma'!$1:$1,0))/12*IF(AG$3&gt;'Project Summary'!$G$7,0,1)</f>
        <v>1150.1150025104164</v>
      </c>
      <c r="AH68" s="1557">
        <f>'Pro Forma'!$M72*INDEX('Pro Forma'!$1:$1048576,MATCH('Cash Flow_Monthly'!$A68,'Pro Forma'!$A:$A,0),MATCH('Cash Flow_Monthly'!AH$2,'Pro Forma'!$1:$1,0))/12*IF(AH$3&gt;'Project Summary'!$G$7,0,1)</f>
        <v>1150.1150025104164</v>
      </c>
      <c r="AI68" s="1557">
        <f>'Pro Forma'!$M72*INDEX('Pro Forma'!$1:$1048576,MATCH('Cash Flow_Monthly'!$A68,'Pro Forma'!$A:$A,0),MATCH('Cash Flow_Monthly'!AI$2,'Pro Forma'!$1:$1,0))/12*IF(AI$3&gt;'Project Summary'!$G$7,0,1)</f>
        <v>1150.1150025104164</v>
      </c>
      <c r="AJ68" s="1557">
        <f>'Pro Forma'!$M72*INDEX('Pro Forma'!$1:$1048576,MATCH('Cash Flow_Monthly'!$A68,'Pro Forma'!$A:$A,0),MATCH('Cash Flow_Monthly'!AJ$2,'Pro Forma'!$1:$1,0))/12*IF(AJ$3&gt;'Project Summary'!$G$7,0,1)</f>
        <v>1150.1150025104164</v>
      </c>
      <c r="AK68" s="1557">
        <f>'Pro Forma'!$M72*INDEX('Pro Forma'!$1:$1048576,MATCH('Cash Flow_Monthly'!$A68,'Pro Forma'!$A:$A,0),MATCH('Cash Flow_Monthly'!AK$2,'Pro Forma'!$1:$1,0))/12*IF(AK$3&gt;'Project Summary'!$G$7,0,1)</f>
        <v>1150.1150025104164</v>
      </c>
      <c r="AL68" s="1557">
        <f>'Pro Forma'!$M72*INDEX('Pro Forma'!$1:$1048576,MATCH('Cash Flow_Monthly'!$A68,'Pro Forma'!$A:$A,0),MATCH('Cash Flow_Monthly'!AL$2,'Pro Forma'!$1:$1,0))/12*IF(AL$3&gt;'Project Summary'!$G$7,0,1)</f>
        <v>1150.1150025104164</v>
      </c>
      <c r="AM68" s="1557">
        <f>'Pro Forma'!$M72*INDEX('Pro Forma'!$1:$1048576,MATCH('Cash Flow_Monthly'!$A68,'Pro Forma'!$A:$A,0),MATCH('Cash Flow_Monthly'!AM$2,'Pro Forma'!$1:$1,0))/12*IF(AM$3&gt;'Project Summary'!$G$7,0,1)</f>
        <v>1150.1150025104164</v>
      </c>
      <c r="AN68" s="1557">
        <f>'Pro Forma'!$M72*INDEX('Pro Forma'!$1:$1048576,MATCH('Cash Flow_Monthly'!$A68,'Pro Forma'!$A:$A,0),MATCH('Cash Flow_Monthly'!AN$2,'Pro Forma'!$1:$1,0))/12*IF(AN$3&gt;'Project Summary'!$G$7,0,1)</f>
        <v>1150.1150025104164</v>
      </c>
      <c r="AO68" s="1557">
        <f>'Pro Forma'!$M72*INDEX('Pro Forma'!$1:$1048576,MATCH('Cash Flow_Monthly'!$A68,'Pro Forma'!$A:$A,0),MATCH('Cash Flow_Monthly'!AO$2,'Pro Forma'!$1:$1,0))/12*IF(AO$3&gt;'Project Summary'!$G$7,0,1)</f>
        <v>1178.8678775731769</v>
      </c>
      <c r="AP68" s="1557">
        <f>'Pro Forma'!$M72*INDEX('Pro Forma'!$1:$1048576,MATCH('Cash Flow_Monthly'!$A68,'Pro Forma'!$A:$A,0),MATCH('Cash Flow_Monthly'!AP$2,'Pro Forma'!$1:$1,0))/12*IF(AP$3&gt;'Project Summary'!$G$7,0,1)</f>
        <v>1178.8678775731769</v>
      </c>
      <c r="AQ68" s="1557">
        <f>'Pro Forma'!$M72*INDEX('Pro Forma'!$1:$1048576,MATCH('Cash Flow_Monthly'!$A68,'Pro Forma'!$A:$A,0),MATCH('Cash Flow_Monthly'!AQ$2,'Pro Forma'!$1:$1,0))/12*IF(AQ$3&gt;'Project Summary'!$G$7,0,1)</f>
        <v>1178.8678775731769</v>
      </c>
      <c r="AR68" s="1557">
        <f>'Pro Forma'!$M72*INDEX('Pro Forma'!$1:$1048576,MATCH('Cash Flow_Monthly'!$A68,'Pro Forma'!$A:$A,0),MATCH('Cash Flow_Monthly'!AR$2,'Pro Forma'!$1:$1,0))/12*IF(AR$3&gt;'Project Summary'!$G$7,0,1)</f>
        <v>1178.8678775731769</v>
      </c>
      <c r="AS68" s="1557">
        <f>'Pro Forma'!$M72*INDEX('Pro Forma'!$1:$1048576,MATCH('Cash Flow_Monthly'!$A68,'Pro Forma'!$A:$A,0),MATCH('Cash Flow_Monthly'!AS$2,'Pro Forma'!$1:$1,0))/12*IF(AS$3&gt;'Project Summary'!$G$7,0,1)</f>
        <v>1178.8678775731769</v>
      </c>
      <c r="AT68" s="1557">
        <f>'Pro Forma'!$M72*INDEX('Pro Forma'!$1:$1048576,MATCH('Cash Flow_Monthly'!$A68,'Pro Forma'!$A:$A,0),MATCH('Cash Flow_Monthly'!AT$2,'Pro Forma'!$1:$1,0))/12*IF(AT$3&gt;'Project Summary'!$G$7,0,1)</f>
        <v>1178.8678775731769</v>
      </c>
      <c r="AU68" s="1557">
        <f>'Pro Forma'!$M72*INDEX('Pro Forma'!$1:$1048576,MATCH('Cash Flow_Monthly'!$A68,'Pro Forma'!$A:$A,0),MATCH('Cash Flow_Monthly'!AU$2,'Pro Forma'!$1:$1,0))/12*IF(AU$3&gt;'Project Summary'!$G$7,0,1)</f>
        <v>1178.8678775731769</v>
      </c>
      <c r="AV68" s="1557">
        <f>'Pro Forma'!$M72*INDEX('Pro Forma'!$1:$1048576,MATCH('Cash Flow_Monthly'!$A68,'Pro Forma'!$A:$A,0),MATCH('Cash Flow_Monthly'!AV$2,'Pro Forma'!$1:$1,0))/12*IF(AV$3&gt;'Project Summary'!$G$7,0,1)</f>
        <v>1178.8678775731769</v>
      </c>
      <c r="AW68" s="1557">
        <f>'Pro Forma'!$M72*INDEX('Pro Forma'!$1:$1048576,MATCH('Cash Flow_Monthly'!$A68,'Pro Forma'!$A:$A,0),MATCH('Cash Flow_Monthly'!AW$2,'Pro Forma'!$1:$1,0))/12*IF(AW$3&gt;'Project Summary'!$G$7,0,1)</f>
        <v>1178.8678775731769</v>
      </c>
      <c r="AX68" s="1557">
        <f>'Pro Forma'!$M72*INDEX('Pro Forma'!$1:$1048576,MATCH('Cash Flow_Monthly'!$A68,'Pro Forma'!$A:$A,0),MATCH('Cash Flow_Monthly'!AX$2,'Pro Forma'!$1:$1,0))/12*IF(AX$3&gt;'Project Summary'!$G$7,0,1)</f>
        <v>1178.8678775731769</v>
      </c>
      <c r="AY68" s="1557">
        <f>'Pro Forma'!$M72*INDEX('Pro Forma'!$1:$1048576,MATCH('Cash Flow_Monthly'!$A68,'Pro Forma'!$A:$A,0),MATCH('Cash Flow_Monthly'!AY$2,'Pro Forma'!$1:$1,0))/12*IF(AY$3&gt;'Project Summary'!$G$7,0,1)</f>
        <v>1178.8678775731769</v>
      </c>
      <c r="AZ68" s="1557">
        <f>'Pro Forma'!$M72*INDEX('Pro Forma'!$1:$1048576,MATCH('Cash Flow_Monthly'!$A68,'Pro Forma'!$A:$A,0),MATCH('Cash Flow_Monthly'!AZ$2,'Pro Forma'!$1:$1,0))/12*IF(AZ$3&gt;'Project Summary'!$G$7,0,1)</f>
        <v>1178.8678775731769</v>
      </c>
      <c r="BA68" s="1557">
        <f>'Pro Forma'!$M72*INDEX('Pro Forma'!$1:$1048576,MATCH('Cash Flow_Monthly'!$A68,'Pro Forma'!$A:$A,0),MATCH('Cash Flow_Monthly'!BA$2,'Pro Forma'!$1:$1,0))/12*IF(BA$3&gt;'Project Summary'!$G$7,0,1)</f>
        <v>1208.3395745125063</v>
      </c>
      <c r="BB68" s="1557">
        <f>'Pro Forma'!$M72*INDEX('Pro Forma'!$1:$1048576,MATCH('Cash Flow_Monthly'!$A68,'Pro Forma'!$A:$A,0),MATCH('Cash Flow_Monthly'!BB$2,'Pro Forma'!$1:$1,0))/12*IF(BB$3&gt;'Project Summary'!$G$7,0,1)</f>
        <v>1208.3395745125063</v>
      </c>
      <c r="BC68" s="1557">
        <f>'Pro Forma'!$M72*INDEX('Pro Forma'!$1:$1048576,MATCH('Cash Flow_Monthly'!$A68,'Pro Forma'!$A:$A,0),MATCH('Cash Flow_Monthly'!BC$2,'Pro Forma'!$1:$1,0))/12*IF(BC$3&gt;'Project Summary'!$G$7,0,1)</f>
        <v>1208.3395745125063</v>
      </c>
      <c r="BD68" s="1557">
        <f>'Pro Forma'!$M72*INDEX('Pro Forma'!$1:$1048576,MATCH('Cash Flow_Monthly'!$A68,'Pro Forma'!$A:$A,0),MATCH('Cash Flow_Monthly'!BD$2,'Pro Forma'!$1:$1,0))/12*IF(BD$3&gt;'Project Summary'!$G$7,0,1)</f>
        <v>1208.3395745125063</v>
      </c>
      <c r="BE68" s="1557">
        <f>'Pro Forma'!$M72*INDEX('Pro Forma'!$1:$1048576,MATCH('Cash Flow_Monthly'!$A68,'Pro Forma'!$A:$A,0),MATCH('Cash Flow_Monthly'!BE$2,'Pro Forma'!$1:$1,0))/12*IF(BE$3&gt;'Project Summary'!$G$7,0,1)</f>
        <v>1208.3395745125063</v>
      </c>
      <c r="BF68" s="1557">
        <f>'Pro Forma'!$M72*INDEX('Pro Forma'!$1:$1048576,MATCH('Cash Flow_Monthly'!$A68,'Pro Forma'!$A:$A,0),MATCH('Cash Flow_Monthly'!BF$2,'Pro Forma'!$1:$1,0))/12*IF(BF$3&gt;'Project Summary'!$G$7,0,1)</f>
        <v>1208.3395745125063</v>
      </c>
      <c r="BG68" s="1557">
        <f>'Pro Forma'!$M72*INDEX('Pro Forma'!$1:$1048576,MATCH('Cash Flow_Monthly'!$A68,'Pro Forma'!$A:$A,0),MATCH('Cash Flow_Monthly'!BG$2,'Pro Forma'!$1:$1,0))/12*IF(BG$3&gt;'Project Summary'!$G$7,0,1)</f>
        <v>1208.3395745125063</v>
      </c>
      <c r="BH68" s="1557">
        <f>'Pro Forma'!$M72*INDEX('Pro Forma'!$1:$1048576,MATCH('Cash Flow_Monthly'!$A68,'Pro Forma'!$A:$A,0),MATCH('Cash Flow_Monthly'!BH$2,'Pro Forma'!$1:$1,0))/12*IF(BH$3&gt;'Project Summary'!$G$7,0,1)</f>
        <v>1208.3395745125063</v>
      </c>
      <c r="BI68" s="1557">
        <f>'Pro Forma'!$M72*INDEX('Pro Forma'!$1:$1048576,MATCH('Cash Flow_Monthly'!$A68,'Pro Forma'!$A:$A,0),MATCH('Cash Flow_Monthly'!BI$2,'Pro Forma'!$1:$1,0))/12*IF(BI$3&gt;'Project Summary'!$G$7,0,1)</f>
        <v>1208.3395745125063</v>
      </c>
      <c r="BJ68" s="1557">
        <f>'Pro Forma'!$M72*INDEX('Pro Forma'!$1:$1048576,MATCH('Cash Flow_Monthly'!$A68,'Pro Forma'!$A:$A,0),MATCH('Cash Flow_Monthly'!BJ$2,'Pro Forma'!$1:$1,0))/12*IF(BJ$3&gt;'Project Summary'!$G$7,0,1)</f>
        <v>1208.3395745125063</v>
      </c>
      <c r="BK68" s="1557">
        <f>'Pro Forma'!$M72*INDEX('Pro Forma'!$1:$1048576,MATCH('Cash Flow_Monthly'!$A68,'Pro Forma'!$A:$A,0),MATCH('Cash Flow_Monthly'!BK$2,'Pro Forma'!$1:$1,0))/12*IF(BK$3&gt;'Project Summary'!$G$7,0,1)</f>
        <v>1208.3395745125063</v>
      </c>
      <c r="BL68" s="1557">
        <f>'Pro Forma'!$M72*INDEX('Pro Forma'!$1:$1048576,MATCH('Cash Flow_Monthly'!$A68,'Pro Forma'!$A:$A,0),MATCH('Cash Flow_Monthly'!BL$2,'Pro Forma'!$1:$1,0))/12*IF(BL$3&gt;'Project Summary'!$G$7,0,1)</f>
        <v>1208.3395745125063</v>
      </c>
      <c r="BM68" s="1557">
        <f>'Pro Forma'!$M72*INDEX('Pro Forma'!$1:$1048576,MATCH('Cash Flow_Monthly'!$A68,'Pro Forma'!$A:$A,0),MATCH('Cash Flow_Monthly'!BM$2,'Pro Forma'!$1:$1,0))/12*IF(BM$3&gt;'Project Summary'!$G$7,0,1)</f>
        <v>1238.5480638753188</v>
      </c>
      <c r="BN68" s="1557">
        <f>'Pro Forma'!$M72*INDEX('Pro Forma'!$1:$1048576,MATCH('Cash Flow_Monthly'!$A68,'Pro Forma'!$A:$A,0),MATCH('Cash Flow_Monthly'!BN$2,'Pro Forma'!$1:$1,0))/12*IF(BN$3&gt;'Project Summary'!$G$7,0,1)</f>
        <v>1238.5480638753188</v>
      </c>
      <c r="BO68" s="1557">
        <f>'Pro Forma'!$M72*INDEX('Pro Forma'!$1:$1048576,MATCH('Cash Flow_Monthly'!$A68,'Pro Forma'!$A:$A,0),MATCH('Cash Flow_Monthly'!BO$2,'Pro Forma'!$1:$1,0))/12*IF(BO$3&gt;'Project Summary'!$G$7,0,1)</f>
        <v>1238.5480638753188</v>
      </c>
      <c r="BP68" s="1557">
        <f>'Pro Forma'!$M72*INDEX('Pro Forma'!$1:$1048576,MATCH('Cash Flow_Monthly'!$A68,'Pro Forma'!$A:$A,0),MATCH('Cash Flow_Monthly'!BP$2,'Pro Forma'!$1:$1,0))/12*IF(BP$3&gt;'Project Summary'!$G$7,0,1)</f>
        <v>1238.5480638753188</v>
      </c>
      <c r="BQ68" s="1557">
        <f>'Pro Forma'!$M72*INDEX('Pro Forma'!$1:$1048576,MATCH('Cash Flow_Monthly'!$A68,'Pro Forma'!$A:$A,0),MATCH('Cash Flow_Monthly'!BQ$2,'Pro Forma'!$1:$1,0))/12*IF(BQ$3&gt;'Project Summary'!$G$7,0,1)</f>
        <v>1238.5480638753188</v>
      </c>
      <c r="BR68" s="1557">
        <f>'Pro Forma'!$M72*INDEX('Pro Forma'!$1:$1048576,MATCH('Cash Flow_Monthly'!$A68,'Pro Forma'!$A:$A,0),MATCH('Cash Flow_Monthly'!BR$2,'Pro Forma'!$1:$1,0))/12*IF(BR$3&gt;'Project Summary'!$G$7,0,1)</f>
        <v>1238.5480638753188</v>
      </c>
      <c r="BS68" s="1557">
        <f>'Pro Forma'!$M72*INDEX('Pro Forma'!$1:$1048576,MATCH('Cash Flow_Monthly'!$A68,'Pro Forma'!$A:$A,0),MATCH('Cash Flow_Monthly'!BS$2,'Pro Forma'!$1:$1,0))/12*IF(BS$3&gt;'Project Summary'!$G$7,0,1)</f>
        <v>1238.5480638753188</v>
      </c>
      <c r="BT68" s="1557">
        <f>'Pro Forma'!$M72*INDEX('Pro Forma'!$1:$1048576,MATCH('Cash Flow_Monthly'!$A68,'Pro Forma'!$A:$A,0),MATCH('Cash Flow_Monthly'!BT$2,'Pro Forma'!$1:$1,0))/12*IF(BT$3&gt;'Project Summary'!$G$7,0,1)</f>
        <v>1238.5480638753188</v>
      </c>
      <c r="BU68" s="1557">
        <f>'Pro Forma'!$M72*INDEX('Pro Forma'!$1:$1048576,MATCH('Cash Flow_Monthly'!$A68,'Pro Forma'!$A:$A,0),MATCH('Cash Flow_Monthly'!BU$2,'Pro Forma'!$1:$1,0))/12*IF(BU$3&gt;'Project Summary'!$G$7,0,1)</f>
        <v>1238.5480638753188</v>
      </c>
      <c r="BV68" s="1557">
        <f>'Pro Forma'!$M72*INDEX('Pro Forma'!$1:$1048576,MATCH('Cash Flow_Monthly'!$A68,'Pro Forma'!$A:$A,0),MATCH('Cash Flow_Monthly'!BV$2,'Pro Forma'!$1:$1,0))/12*IF(BV$3&gt;'Project Summary'!$G$7,0,1)</f>
        <v>1238.5480638753188</v>
      </c>
      <c r="BW68" s="1557">
        <f>'Pro Forma'!$M72*INDEX('Pro Forma'!$1:$1048576,MATCH('Cash Flow_Monthly'!$A68,'Pro Forma'!$A:$A,0),MATCH('Cash Flow_Monthly'!BW$2,'Pro Forma'!$1:$1,0))/12*IF(BW$3&gt;'Project Summary'!$G$7,0,1)</f>
        <v>1238.5480638753188</v>
      </c>
      <c r="BX68" s="1557">
        <f>'Pro Forma'!$M72*INDEX('Pro Forma'!$1:$1048576,MATCH('Cash Flow_Monthly'!$A68,'Pro Forma'!$A:$A,0),MATCH('Cash Flow_Monthly'!BX$2,'Pro Forma'!$1:$1,0))/12*IF(BX$3&gt;'Project Summary'!$G$7,0,1)</f>
        <v>1238.5480638753188</v>
      </c>
      <c r="BY68" s="1557">
        <f>'Pro Forma'!$M72*INDEX('Pro Forma'!$1:$1048576,MATCH('Cash Flow_Monthly'!$A68,'Pro Forma'!$A:$A,0),MATCH('Cash Flow_Monthly'!BY$2,'Pro Forma'!$1:$1,0))/12*IF(BY$3&gt;'Project Summary'!$G$7,0,1)</f>
        <v>1269.5117654722017</v>
      </c>
      <c r="BZ68" s="1557">
        <f>'Pro Forma'!$M72*INDEX('Pro Forma'!$1:$1048576,MATCH('Cash Flow_Monthly'!$A68,'Pro Forma'!$A:$A,0),MATCH('Cash Flow_Monthly'!BZ$2,'Pro Forma'!$1:$1,0))/12*IF(BZ$3&gt;'Project Summary'!$G$7,0,1)</f>
        <v>1269.5117654722017</v>
      </c>
      <c r="CA68" s="1557">
        <f>'Pro Forma'!$M72*INDEX('Pro Forma'!$1:$1048576,MATCH('Cash Flow_Monthly'!$A68,'Pro Forma'!$A:$A,0),MATCH('Cash Flow_Monthly'!CA$2,'Pro Forma'!$1:$1,0))/12*IF(CA$3&gt;'Project Summary'!$G$7,0,1)</f>
        <v>1269.5117654722017</v>
      </c>
      <c r="CB68" s="1557">
        <f>'Pro Forma'!$M72*INDEX('Pro Forma'!$1:$1048576,MATCH('Cash Flow_Monthly'!$A68,'Pro Forma'!$A:$A,0),MATCH('Cash Flow_Monthly'!CB$2,'Pro Forma'!$1:$1,0))/12*IF(CB$3&gt;'Project Summary'!$G$7,0,1)</f>
        <v>1269.5117654722017</v>
      </c>
      <c r="CC68" s="1557">
        <f>'Pro Forma'!$M72*INDEX('Pro Forma'!$1:$1048576,MATCH('Cash Flow_Monthly'!$A68,'Pro Forma'!$A:$A,0),MATCH('Cash Flow_Monthly'!CC$2,'Pro Forma'!$1:$1,0))/12*IF(CC$3&gt;'Project Summary'!$G$7,0,1)</f>
        <v>1269.5117654722017</v>
      </c>
      <c r="CD68" s="1557">
        <f>'Pro Forma'!$M72*INDEX('Pro Forma'!$1:$1048576,MATCH('Cash Flow_Monthly'!$A68,'Pro Forma'!$A:$A,0),MATCH('Cash Flow_Monthly'!CD$2,'Pro Forma'!$1:$1,0))/12*IF(CD$3&gt;'Project Summary'!$G$7,0,1)</f>
        <v>1269.5117654722017</v>
      </c>
      <c r="CE68" s="1557">
        <f>'Pro Forma'!$M72*INDEX('Pro Forma'!$1:$1048576,MATCH('Cash Flow_Monthly'!$A68,'Pro Forma'!$A:$A,0),MATCH('Cash Flow_Monthly'!CE$2,'Pro Forma'!$1:$1,0))/12*IF(CE$3&gt;'Project Summary'!$G$7,0,1)</f>
        <v>1269.5117654722017</v>
      </c>
      <c r="CF68" s="1557">
        <f>'Pro Forma'!$M72*INDEX('Pro Forma'!$1:$1048576,MATCH('Cash Flow_Monthly'!$A68,'Pro Forma'!$A:$A,0),MATCH('Cash Flow_Monthly'!CF$2,'Pro Forma'!$1:$1,0))/12*IF(CF$3&gt;'Project Summary'!$G$7,0,1)</f>
        <v>1269.5117654722017</v>
      </c>
      <c r="CG68" s="1557">
        <f>'Pro Forma'!$M72*INDEX('Pro Forma'!$1:$1048576,MATCH('Cash Flow_Monthly'!$A68,'Pro Forma'!$A:$A,0),MATCH('Cash Flow_Monthly'!CG$2,'Pro Forma'!$1:$1,0))/12*IF(CG$3&gt;'Project Summary'!$G$7,0,1)</f>
        <v>1269.5117654722017</v>
      </c>
      <c r="CH68" s="1557">
        <f>'Pro Forma'!$M72*INDEX('Pro Forma'!$1:$1048576,MATCH('Cash Flow_Monthly'!$A68,'Pro Forma'!$A:$A,0),MATCH('Cash Flow_Monthly'!CH$2,'Pro Forma'!$1:$1,0))/12*IF(CH$3&gt;'Project Summary'!$G$7,0,1)</f>
        <v>1269.5117654722017</v>
      </c>
      <c r="CI68" s="1557">
        <f>'Pro Forma'!$M72*INDEX('Pro Forma'!$1:$1048576,MATCH('Cash Flow_Monthly'!$A68,'Pro Forma'!$A:$A,0),MATCH('Cash Flow_Monthly'!CI$2,'Pro Forma'!$1:$1,0))/12*IF(CI$3&gt;'Project Summary'!$G$7,0,1)</f>
        <v>1269.5117654722017</v>
      </c>
      <c r="CJ68" s="1557">
        <f>'Pro Forma'!$M72*INDEX('Pro Forma'!$1:$1048576,MATCH('Cash Flow_Monthly'!$A68,'Pro Forma'!$A:$A,0),MATCH('Cash Flow_Monthly'!CJ$2,'Pro Forma'!$1:$1,0))/12*IF(CJ$3&gt;'Project Summary'!$G$7,0,1)</f>
        <v>1269.5117654722017</v>
      </c>
      <c r="CK68" s="1557">
        <f>'Pro Forma'!$M72*INDEX('Pro Forma'!$1:$1048576,MATCH('Cash Flow_Monthly'!$A68,'Pro Forma'!$A:$A,0),MATCH('Cash Flow_Monthly'!CK$2,'Pro Forma'!$1:$1,0))/12*IF(CK$3&gt;'Project Summary'!$G$7,0,1)</f>
        <v>0</v>
      </c>
      <c r="CL68" s="1557">
        <f>'Pro Forma'!$M72*INDEX('Pro Forma'!$1:$1048576,MATCH('Cash Flow_Monthly'!$A68,'Pro Forma'!$A:$A,0),MATCH('Cash Flow_Monthly'!CL$2,'Pro Forma'!$1:$1,0))/12*IF(CL$3&gt;'Project Summary'!$G$7,0,1)</f>
        <v>0</v>
      </c>
      <c r="CM68" s="1557">
        <f>'Pro Forma'!$M72*INDEX('Pro Forma'!$1:$1048576,MATCH('Cash Flow_Monthly'!$A68,'Pro Forma'!$A:$A,0),MATCH('Cash Flow_Monthly'!CM$2,'Pro Forma'!$1:$1,0))/12*IF(CM$3&gt;'Project Summary'!$G$7,0,1)</f>
        <v>0</v>
      </c>
      <c r="CN68" s="1557">
        <f>'Pro Forma'!$M72*INDEX('Pro Forma'!$1:$1048576,MATCH('Cash Flow_Monthly'!$A68,'Pro Forma'!$A:$A,0),MATCH('Cash Flow_Monthly'!CN$2,'Pro Forma'!$1:$1,0))/12*IF(CN$3&gt;'Project Summary'!$G$7,0,1)</f>
        <v>0</v>
      </c>
      <c r="CO68" s="1557">
        <f>'Pro Forma'!$M72*INDEX('Pro Forma'!$1:$1048576,MATCH('Cash Flow_Monthly'!$A68,'Pro Forma'!$A:$A,0),MATCH('Cash Flow_Monthly'!CO$2,'Pro Forma'!$1:$1,0))/12*IF(CO$3&gt;'Project Summary'!$G$7,0,1)</f>
        <v>0</v>
      </c>
      <c r="CP68" s="1557">
        <f>'Pro Forma'!$M72*INDEX('Pro Forma'!$1:$1048576,MATCH('Cash Flow_Monthly'!$A68,'Pro Forma'!$A:$A,0),MATCH('Cash Flow_Monthly'!CP$2,'Pro Forma'!$1:$1,0))/12*IF(CP$3&gt;'Project Summary'!$G$7,0,1)</f>
        <v>0</v>
      </c>
      <c r="CQ68" s="1557">
        <f>'Pro Forma'!$M72*INDEX('Pro Forma'!$1:$1048576,MATCH('Cash Flow_Monthly'!$A68,'Pro Forma'!$A:$A,0),MATCH('Cash Flow_Monthly'!CQ$2,'Pro Forma'!$1:$1,0))/12*IF(CQ$3&gt;'Project Summary'!$G$7,0,1)</f>
        <v>0</v>
      </c>
      <c r="CR68" s="1557">
        <f>'Pro Forma'!$M72*INDEX('Pro Forma'!$1:$1048576,MATCH('Cash Flow_Monthly'!$A68,'Pro Forma'!$A:$A,0),MATCH('Cash Flow_Monthly'!CR$2,'Pro Forma'!$1:$1,0))/12*IF(CR$3&gt;'Project Summary'!$G$7,0,1)</f>
        <v>0</v>
      </c>
      <c r="CS68" s="1557">
        <f>'Pro Forma'!$M72*INDEX('Pro Forma'!$1:$1048576,MATCH('Cash Flow_Monthly'!$A68,'Pro Forma'!$A:$A,0),MATCH('Cash Flow_Monthly'!CS$2,'Pro Forma'!$1:$1,0))/12*IF(CS$3&gt;'Project Summary'!$G$7,0,1)</f>
        <v>0</v>
      </c>
      <c r="CT68" s="1557">
        <f>'Pro Forma'!$M72*INDEX('Pro Forma'!$1:$1048576,MATCH('Cash Flow_Monthly'!$A68,'Pro Forma'!$A:$A,0),MATCH('Cash Flow_Monthly'!CT$2,'Pro Forma'!$1:$1,0))/12*IF(CT$3&gt;'Project Summary'!$G$7,0,1)</f>
        <v>0</v>
      </c>
      <c r="CU68" s="1557">
        <f>'Pro Forma'!$M72*INDEX('Pro Forma'!$1:$1048576,MATCH('Cash Flow_Monthly'!$A68,'Pro Forma'!$A:$A,0),MATCH('Cash Flow_Monthly'!CU$2,'Pro Forma'!$1:$1,0))/12*IF(CU$3&gt;'Project Summary'!$G$7,0,1)</f>
        <v>0</v>
      </c>
      <c r="CV68" s="1557">
        <f>'Pro Forma'!$M72*INDEX('Pro Forma'!$1:$1048576,MATCH('Cash Flow_Monthly'!$A68,'Pro Forma'!$A:$A,0),MATCH('Cash Flow_Monthly'!CV$2,'Pro Forma'!$1:$1,0))/12*IF(CV$3&gt;'Project Summary'!$G$7,0,1)</f>
        <v>0</v>
      </c>
      <c r="CW68" s="1557">
        <f>'Pro Forma'!$M72*INDEX('Pro Forma'!$1:$1048576,MATCH('Cash Flow_Monthly'!$A68,'Pro Forma'!$A:$A,0),MATCH('Cash Flow_Monthly'!CW$2,'Pro Forma'!$1:$1,0))/12*IF(CW$3&gt;'Project Summary'!$G$7,0,1)</f>
        <v>0</v>
      </c>
      <c r="CX68" s="1557">
        <f>'Pro Forma'!$M72*INDEX('Pro Forma'!$1:$1048576,MATCH('Cash Flow_Monthly'!$A68,'Pro Forma'!$A:$A,0),MATCH('Cash Flow_Monthly'!CX$2,'Pro Forma'!$1:$1,0))/12*IF(CX$3&gt;'Project Summary'!$G$7,0,1)</f>
        <v>0</v>
      </c>
      <c r="CY68" s="1557">
        <f>'Pro Forma'!$M72*INDEX('Pro Forma'!$1:$1048576,MATCH('Cash Flow_Monthly'!$A68,'Pro Forma'!$A:$A,0),MATCH('Cash Flow_Monthly'!CY$2,'Pro Forma'!$1:$1,0))/12*IF(CY$3&gt;'Project Summary'!$G$7,0,1)</f>
        <v>0</v>
      </c>
      <c r="CZ68" s="1557">
        <f>'Pro Forma'!$M72*INDEX('Pro Forma'!$1:$1048576,MATCH('Cash Flow_Monthly'!$A68,'Pro Forma'!$A:$A,0),MATCH('Cash Flow_Monthly'!CZ$2,'Pro Forma'!$1:$1,0))/12*IF(CZ$3&gt;'Project Summary'!$G$7,0,1)</f>
        <v>0</v>
      </c>
      <c r="DA68" s="1557">
        <f>'Pro Forma'!$M72*INDEX('Pro Forma'!$1:$1048576,MATCH('Cash Flow_Monthly'!$A68,'Pro Forma'!$A:$A,0),MATCH('Cash Flow_Monthly'!DA$2,'Pro Forma'!$1:$1,0))/12*IF(DA$3&gt;'Project Summary'!$G$7,0,1)</f>
        <v>0</v>
      </c>
      <c r="DB68" s="1557">
        <f>'Pro Forma'!$M72*INDEX('Pro Forma'!$1:$1048576,MATCH('Cash Flow_Monthly'!$A68,'Pro Forma'!$A:$A,0),MATCH('Cash Flow_Monthly'!DB$2,'Pro Forma'!$1:$1,0))/12*IF(DB$3&gt;'Project Summary'!$G$7,0,1)</f>
        <v>0</v>
      </c>
      <c r="DC68" s="1557">
        <f>'Pro Forma'!$M72*INDEX('Pro Forma'!$1:$1048576,MATCH('Cash Flow_Monthly'!$A68,'Pro Forma'!$A:$A,0),MATCH('Cash Flow_Monthly'!DC$2,'Pro Forma'!$1:$1,0))/12*IF(DC$3&gt;'Project Summary'!$G$7,0,1)</f>
        <v>0</v>
      </c>
      <c r="DD68" s="1557">
        <f>'Pro Forma'!$M72*INDEX('Pro Forma'!$1:$1048576,MATCH('Cash Flow_Monthly'!$A68,'Pro Forma'!$A:$A,0),MATCH('Cash Flow_Monthly'!DD$2,'Pro Forma'!$1:$1,0))/12*IF(DD$3&gt;'Project Summary'!$G$7,0,1)</f>
        <v>0</v>
      </c>
      <c r="DE68" s="1557">
        <f>'Pro Forma'!$M72*INDEX('Pro Forma'!$1:$1048576,MATCH('Cash Flow_Monthly'!$A68,'Pro Forma'!$A:$A,0),MATCH('Cash Flow_Monthly'!DE$2,'Pro Forma'!$1:$1,0))/12*IF(DE$3&gt;'Project Summary'!$G$7,0,1)</f>
        <v>0</v>
      </c>
      <c r="DF68" s="1557">
        <f>'Pro Forma'!$M72*INDEX('Pro Forma'!$1:$1048576,MATCH('Cash Flow_Monthly'!$A68,'Pro Forma'!$A:$A,0),MATCH('Cash Flow_Monthly'!DF$2,'Pro Forma'!$1:$1,0))/12*IF(DF$3&gt;'Project Summary'!$G$7,0,1)</f>
        <v>0</v>
      </c>
      <c r="DG68" s="1557">
        <f>'Pro Forma'!$M72*INDEX('Pro Forma'!$1:$1048576,MATCH('Cash Flow_Monthly'!$A68,'Pro Forma'!$A:$A,0),MATCH('Cash Flow_Monthly'!DG$2,'Pro Forma'!$1:$1,0))/12*IF(DG$3&gt;'Project Summary'!$G$7,0,1)</f>
        <v>0</v>
      </c>
      <c r="DH68" s="1557">
        <f>'Pro Forma'!$M72*INDEX('Pro Forma'!$1:$1048576,MATCH('Cash Flow_Monthly'!$A68,'Pro Forma'!$A:$A,0),MATCH('Cash Flow_Monthly'!DH$2,'Pro Forma'!$1:$1,0))/12*IF(DH$3&gt;'Project Summary'!$G$7,0,1)</f>
        <v>0</v>
      </c>
      <c r="DI68" s="1557">
        <f>'Pro Forma'!$M72*INDEX('Pro Forma'!$1:$1048576,MATCH('Cash Flow_Monthly'!$A68,'Pro Forma'!$A:$A,0),MATCH('Cash Flow_Monthly'!DI$2,'Pro Forma'!$1:$1,0))/12*IF(DI$3&gt;'Project Summary'!$G$7,0,1)</f>
        <v>0</v>
      </c>
      <c r="DJ68" s="1557">
        <f>'Pro Forma'!$M72*INDEX('Pro Forma'!$1:$1048576,MATCH('Cash Flow_Monthly'!$A68,'Pro Forma'!$A:$A,0),MATCH('Cash Flow_Monthly'!DJ$2,'Pro Forma'!$1:$1,0))/12*IF(DJ$3&gt;'Project Summary'!$G$7,0,1)</f>
        <v>0</v>
      </c>
      <c r="DK68" s="1557">
        <f>'Pro Forma'!$M72*INDEX('Pro Forma'!$1:$1048576,MATCH('Cash Flow_Monthly'!$A68,'Pro Forma'!$A:$A,0),MATCH('Cash Flow_Monthly'!DK$2,'Pro Forma'!$1:$1,0))/12*IF(DK$3&gt;'Project Summary'!$G$7,0,1)</f>
        <v>0</v>
      </c>
      <c r="DL68" s="1557">
        <f>'Pro Forma'!$M72*INDEX('Pro Forma'!$1:$1048576,MATCH('Cash Flow_Monthly'!$A68,'Pro Forma'!$A:$A,0),MATCH('Cash Flow_Monthly'!DL$2,'Pro Forma'!$1:$1,0))/12*IF(DL$3&gt;'Project Summary'!$G$7,0,1)</f>
        <v>0</v>
      </c>
      <c r="DM68" s="1557">
        <f>'Pro Forma'!$M72*INDEX('Pro Forma'!$1:$1048576,MATCH('Cash Flow_Monthly'!$A68,'Pro Forma'!$A:$A,0),MATCH('Cash Flow_Monthly'!DM$2,'Pro Forma'!$1:$1,0))/12*IF(DM$3&gt;'Project Summary'!$G$7,0,1)</f>
        <v>0</v>
      </c>
      <c r="DN68" s="1557">
        <f>'Pro Forma'!$M72*INDEX('Pro Forma'!$1:$1048576,MATCH('Cash Flow_Monthly'!$A68,'Pro Forma'!$A:$A,0),MATCH('Cash Flow_Monthly'!DN$2,'Pro Forma'!$1:$1,0))/12*IF(DN$3&gt;'Project Summary'!$G$7,0,1)</f>
        <v>0</v>
      </c>
      <c r="DO68" s="1557">
        <f>'Pro Forma'!$M72*INDEX('Pro Forma'!$1:$1048576,MATCH('Cash Flow_Monthly'!$A68,'Pro Forma'!$A:$A,0),MATCH('Cash Flow_Monthly'!DO$2,'Pro Forma'!$1:$1,0))/12*IF(DO$3&gt;'Project Summary'!$G$7,0,1)</f>
        <v>0</v>
      </c>
      <c r="DP68" s="1557">
        <f>'Pro Forma'!$M72*INDEX('Pro Forma'!$1:$1048576,MATCH('Cash Flow_Monthly'!$A68,'Pro Forma'!$A:$A,0),MATCH('Cash Flow_Monthly'!DP$2,'Pro Forma'!$1:$1,0))/12*IF(DP$3&gt;'Project Summary'!$G$7,0,1)</f>
        <v>0</v>
      </c>
      <c r="DQ68" s="1557">
        <f>'Pro Forma'!$M72*INDEX('Pro Forma'!$1:$1048576,MATCH('Cash Flow_Monthly'!$A68,'Pro Forma'!$A:$A,0),MATCH('Cash Flow_Monthly'!DQ$2,'Pro Forma'!$1:$1,0))/12*IF(DQ$3&gt;'Project Summary'!$G$7,0,1)</f>
        <v>0</v>
      </c>
      <c r="DR68" s="1557">
        <f>'Pro Forma'!$M72*INDEX('Pro Forma'!$1:$1048576,MATCH('Cash Flow_Monthly'!$A68,'Pro Forma'!$A:$A,0),MATCH('Cash Flow_Monthly'!DR$2,'Pro Forma'!$1:$1,0))/12*IF(DR$3&gt;'Project Summary'!$G$7,0,1)</f>
        <v>0</v>
      </c>
      <c r="DS68" s="1557">
        <f>'Pro Forma'!$M72*INDEX('Pro Forma'!$1:$1048576,MATCH('Cash Flow_Monthly'!$A68,'Pro Forma'!$A:$A,0),MATCH('Cash Flow_Monthly'!DS$2,'Pro Forma'!$1:$1,0))/12*IF(DS$3&gt;'Project Summary'!$G$7,0,1)</f>
        <v>0</v>
      </c>
      <c r="DT68" s="1557">
        <f>'Pro Forma'!$M72*INDEX('Pro Forma'!$1:$1048576,MATCH('Cash Flow_Monthly'!$A68,'Pro Forma'!$A:$A,0),MATCH('Cash Flow_Monthly'!DT$2,'Pro Forma'!$1:$1,0))/12*IF(DT$3&gt;'Project Summary'!$G$7,0,1)</f>
        <v>0</v>
      </c>
      <c r="DU68" s="1558"/>
    </row>
    <row r="69" spans="1:125" s="1559" customFormat="1">
      <c r="A69" s="1554" t="str">
        <f>'Pro Forma'!A73</f>
        <v>" 5710 - Electricity - Common "</v>
      </c>
      <c r="B69" s="1555"/>
      <c r="C69" s="1555"/>
      <c r="D69" s="1556"/>
      <c r="E69" s="1557">
        <f>'Pro Forma'!$M73*INDEX('Pro Forma'!$1:$1048576,MATCH('Cash Flow_Monthly'!$A69,'Pro Forma'!$A:$A,0),MATCH('Cash Flow_Monthly'!E$2,'Pro Forma'!$1:$1,0))/12*IF(E$3&gt;'Project Summary'!$G$7,0,1)</f>
        <v>1880.9147583333333</v>
      </c>
      <c r="F69" s="1557">
        <f>'Pro Forma'!$M73*INDEX('Pro Forma'!$1:$1048576,MATCH('Cash Flow_Monthly'!$A69,'Pro Forma'!$A:$A,0),MATCH('Cash Flow_Monthly'!F$2,'Pro Forma'!$1:$1,0))/12*IF(F$3&gt;'Project Summary'!$G$7,0,1)</f>
        <v>1880.9147583333333</v>
      </c>
      <c r="G69" s="1557">
        <f>'Pro Forma'!$M73*INDEX('Pro Forma'!$1:$1048576,MATCH('Cash Flow_Monthly'!$A69,'Pro Forma'!$A:$A,0),MATCH('Cash Flow_Monthly'!G$2,'Pro Forma'!$1:$1,0))/12*IF(G$3&gt;'Project Summary'!$G$7,0,1)</f>
        <v>1880.9147583333333</v>
      </c>
      <c r="H69" s="1557">
        <f>'Pro Forma'!$M73*INDEX('Pro Forma'!$1:$1048576,MATCH('Cash Flow_Monthly'!$A69,'Pro Forma'!$A:$A,0),MATCH('Cash Flow_Monthly'!H$2,'Pro Forma'!$1:$1,0))/12*IF(H$3&gt;'Project Summary'!$G$7,0,1)</f>
        <v>1880.9147583333333</v>
      </c>
      <c r="I69" s="1557">
        <f>'Pro Forma'!$M73*INDEX('Pro Forma'!$1:$1048576,MATCH('Cash Flow_Monthly'!$A69,'Pro Forma'!$A:$A,0),MATCH('Cash Flow_Monthly'!I$2,'Pro Forma'!$1:$1,0))/12*IF(I$3&gt;'Project Summary'!$G$7,0,1)</f>
        <v>1880.9147583333333</v>
      </c>
      <c r="J69" s="1557">
        <f>'Pro Forma'!$M73*INDEX('Pro Forma'!$1:$1048576,MATCH('Cash Flow_Monthly'!$A69,'Pro Forma'!$A:$A,0),MATCH('Cash Flow_Monthly'!J$2,'Pro Forma'!$1:$1,0))/12*IF(J$3&gt;'Project Summary'!$G$7,0,1)</f>
        <v>1880.9147583333333</v>
      </c>
      <c r="K69" s="1557">
        <f>'Pro Forma'!$M73*INDEX('Pro Forma'!$1:$1048576,MATCH('Cash Flow_Monthly'!$A69,'Pro Forma'!$A:$A,0),MATCH('Cash Flow_Monthly'!K$2,'Pro Forma'!$1:$1,0))/12*IF(K$3&gt;'Project Summary'!$G$7,0,1)</f>
        <v>1880.9147583333333</v>
      </c>
      <c r="L69" s="1557">
        <f>'Pro Forma'!$M73*INDEX('Pro Forma'!$1:$1048576,MATCH('Cash Flow_Monthly'!$A69,'Pro Forma'!$A:$A,0),MATCH('Cash Flow_Monthly'!L$2,'Pro Forma'!$1:$1,0))/12*IF(L$3&gt;'Project Summary'!$G$7,0,1)</f>
        <v>1880.9147583333333</v>
      </c>
      <c r="M69" s="1557">
        <f>'Pro Forma'!$M73*INDEX('Pro Forma'!$1:$1048576,MATCH('Cash Flow_Monthly'!$A69,'Pro Forma'!$A:$A,0),MATCH('Cash Flow_Monthly'!M$2,'Pro Forma'!$1:$1,0))/12*IF(M$3&gt;'Project Summary'!$G$7,0,1)</f>
        <v>1880.9147583333333</v>
      </c>
      <c r="N69" s="1557">
        <f>'Pro Forma'!$M73*INDEX('Pro Forma'!$1:$1048576,MATCH('Cash Flow_Monthly'!$A69,'Pro Forma'!$A:$A,0),MATCH('Cash Flow_Monthly'!N$2,'Pro Forma'!$1:$1,0))/12*IF(N$3&gt;'Project Summary'!$G$7,0,1)</f>
        <v>1880.9147583333333</v>
      </c>
      <c r="O69" s="1557">
        <f>'Pro Forma'!$M73*INDEX('Pro Forma'!$1:$1048576,MATCH('Cash Flow_Monthly'!$A69,'Pro Forma'!$A:$A,0),MATCH('Cash Flow_Monthly'!O$2,'Pro Forma'!$1:$1,0))/12*IF(O$3&gt;'Project Summary'!$G$7,0,1)</f>
        <v>1880.9147583333333</v>
      </c>
      <c r="P69" s="1557">
        <f>'Pro Forma'!$M73*INDEX('Pro Forma'!$1:$1048576,MATCH('Cash Flow_Monthly'!$A69,'Pro Forma'!$A:$A,0),MATCH('Cash Flow_Monthly'!P$2,'Pro Forma'!$1:$1,0))/12*IF(P$3&gt;'Project Summary'!$G$7,0,1)</f>
        <v>1880.9147583333333</v>
      </c>
      <c r="Q69" s="1557">
        <f>'Pro Forma'!$M73*INDEX('Pro Forma'!$1:$1048576,MATCH('Cash Flow_Monthly'!$A69,'Pro Forma'!$A:$A,0),MATCH('Cash Flow_Monthly'!Q$2,'Pro Forma'!$1:$1,0))/12*IF(Q$3&gt;'Project Summary'!$G$7,0,1)</f>
        <v>1927.9376272916663</v>
      </c>
      <c r="R69" s="1557">
        <f>'Pro Forma'!$M73*INDEX('Pro Forma'!$1:$1048576,MATCH('Cash Flow_Monthly'!$A69,'Pro Forma'!$A:$A,0),MATCH('Cash Flow_Monthly'!R$2,'Pro Forma'!$1:$1,0))/12*IF(R$3&gt;'Project Summary'!$G$7,0,1)</f>
        <v>1927.9376272916663</v>
      </c>
      <c r="S69" s="1557">
        <f>'Pro Forma'!$M73*INDEX('Pro Forma'!$1:$1048576,MATCH('Cash Flow_Monthly'!$A69,'Pro Forma'!$A:$A,0),MATCH('Cash Flow_Monthly'!S$2,'Pro Forma'!$1:$1,0))/12*IF(S$3&gt;'Project Summary'!$G$7,0,1)</f>
        <v>1927.9376272916663</v>
      </c>
      <c r="T69" s="1557">
        <f>'Pro Forma'!$M73*INDEX('Pro Forma'!$1:$1048576,MATCH('Cash Flow_Monthly'!$A69,'Pro Forma'!$A:$A,0),MATCH('Cash Flow_Monthly'!T$2,'Pro Forma'!$1:$1,0))/12*IF(T$3&gt;'Project Summary'!$G$7,0,1)</f>
        <v>1927.9376272916663</v>
      </c>
      <c r="U69" s="1557">
        <f>'Pro Forma'!$M73*INDEX('Pro Forma'!$1:$1048576,MATCH('Cash Flow_Monthly'!$A69,'Pro Forma'!$A:$A,0),MATCH('Cash Flow_Monthly'!U$2,'Pro Forma'!$1:$1,0))/12*IF(U$3&gt;'Project Summary'!$G$7,0,1)</f>
        <v>1927.9376272916663</v>
      </c>
      <c r="V69" s="1557">
        <f>'Pro Forma'!$M73*INDEX('Pro Forma'!$1:$1048576,MATCH('Cash Flow_Monthly'!$A69,'Pro Forma'!$A:$A,0),MATCH('Cash Flow_Monthly'!V$2,'Pro Forma'!$1:$1,0))/12*IF(V$3&gt;'Project Summary'!$G$7,0,1)</f>
        <v>1927.9376272916663</v>
      </c>
      <c r="W69" s="1557">
        <f>'Pro Forma'!$M73*INDEX('Pro Forma'!$1:$1048576,MATCH('Cash Flow_Monthly'!$A69,'Pro Forma'!$A:$A,0),MATCH('Cash Flow_Monthly'!W$2,'Pro Forma'!$1:$1,0))/12*IF(W$3&gt;'Project Summary'!$G$7,0,1)</f>
        <v>1927.9376272916663</v>
      </c>
      <c r="X69" s="1557">
        <f>'Pro Forma'!$M73*INDEX('Pro Forma'!$1:$1048576,MATCH('Cash Flow_Monthly'!$A69,'Pro Forma'!$A:$A,0),MATCH('Cash Flow_Monthly'!X$2,'Pro Forma'!$1:$1,0))/12*IF(X$3&gt;'Project Summary'!$G$7,0,1)</f>
        <v>1927.9376272916663</v>
      </c>
      <c r="Y69" s="1557">
        <f>'Pro Forma'!$M73*INDEX('Pro Forma'!$1:$1048576,MATCH('Cash Flow_Monthly'!$A69,'Pro Forma'!$A:$A,0),MATCH('Cash Flow_Monthly'!Y$2,'Pro Forma'!$1:$1,0))/12*IF(Y$3&gt;'Project Summary'!$G$7,0,1)</f>
        <v>1927.9376272916663</v>
      </c>
      <c r="Z69" s="1557">
        <f>'Pro Forma'!$M73*INDEX('Pro Forma'!$1:$1048576,MATCH('Cash Flow_Monthly'!$A69,'Pro Forma'!$A:$A,0),MATCH('Cash Flow_Monthly'!Z$2,'Pro Forma'!$1:$1,0))/12*IF(Z$3&gt;'Project Summary'!$G$7,0,1)</f>
        <v>1927.9376272916663</v>
      </c>
      <c r="AA69" s="1557">
        <f>'Pro Forma'!$M73*INDEX('Pro Forma'!$1:$1048576,MATCH('Cash Flow_Monthly'!$A69,'Pro Forma'!$A:$A,0),MATCH('Cash Flow_Monthly'!AA$2,'Pro Forma'!$1:$1,0))/12*IF(AA$3&gt;'Project Summary'!$G$7,0,1)</f>
        <v>1927.9376272916663</v>
      </c>
      <c r="AB69" s="1557">
        <f>'Pro Forma'!$M73*INDEX('Pro Forma'!$1:$1048576,MATCH('Cash Flow_Monthly'!$A69,'Pro Forma'!$A:$A,0),MATCH('Cash Flow_Monthly'!AB$2,'Pro Forma'!$1:$1,0))/12*IF(AB$3&gt;'Project Summary'!$G$7,0,1)</f>
        <v>1927.9376272916663</v>
      </c>
      <c r="AC69" s="1557">
        <f>'Pro Forma'!$M73*INDEX('Pro Forma'!$1:$1048576,MATCH('Cash Flow_Monthly'!$A69,'Pro Forma'!$A:$A,0),MATCH('Cash Flow_Monthly'!AC$2,'Pro Forma'!$1:$1,0))/12*IF(AC$3&gt;'Project Summary'!$G$7,0,1)</f>
        <v>1976.1360679739582</v>
      </c>
      <c r="AD69" s="1557">
        <f>'Pro Forma'!$M73*INDEX('Pro Forma'!$1:$1048576,MATCH('Cash Flow_Monthly'!$A69,'Pro Forma'!$A:$A,0),MATCH('Cash Flow_Monthly'!AD$2,'Pro Forma'!$1:$1,0))/12*IF(AD$3&gt;'Project Summary'!$G$7,0,1)</f>
        <v>1976.1360679739582</v>
      </c>
      <c r="AE69" s="1557">
        <f>'Pro Forma'!$M73*INDEX('Pro Forma'!$1:$1048576,MATCH('Cash Flow_Monthly'!$A69,'Pro Forma'!$A:$A,0),MATCH('Cash Flow_Monthly'!AE$2,'Pro Forma'!$1:$1,0))/12*IF(AE$3&gt;'Project Summary'!$G$7,0,1)</f>
        <v>1976.1360679739582</v>
      </c>
      <c r="AF69" s="1557">
        <f>'Pro Forma'!$M73*INDEX('Pro Forma'!$1:$1048576,MATCH('Cash Flow_Monthly'!$A69,'Pro Forma'!$A:$A,0),MATCH('Cash Flow_Monthly'!AF$2,'Pro Forma'!$1:$1,0))/12*IF(AF$3&gt;'Project Summary'!$G$7,0,1)</f>
        <v>1976.1360679739582</v>
      </c>
      <c r="AG69" s="1557">
        <f>'Pro Forma'!$M73*INDEX('Pro Forma'!$1:$1048576,MATCH('Cash Flow_Monthly'!$A69,'Pro Forma'!$A:$A,0),MATCH('Cash Flow_Monthly'!AG$2,'Pro Forma'!$1:$1,0))/12*IF(AG$3&gt;'Project Summary'!$G$7,0,1)</f>
        <v>1976.1360679739582</v>
      </c>
      <c r="AH69" s="1557">
        <f>'Pro Forma'!$M73*INDEX('Pro Forma'!$1:$1048576,MATCH('Cash Flow_Monthly'!$A69,'Pro Forma'!$A:$A,0),MATCH('Cash Flow_Monthly'!AH$2,'Pro Forma'!$1:$1,0))/12*IF(AH$3&gt;'Project Summary'!$G$7,0,1)</f>
        <v>1976.1360679739582</v>
      </c>
      <c r="AI69" s="1557">
        <f>'Pro Forma'!$M73*INDEX('Pro Forma'!$1:$1048576,MATCH('Cash Flow_Monthly'!$A69,'Pro Forma'!$A:$A,0),MATCH('Cash Flow_Monthly'!AI$2,'Pro Forma'!$1:$1,0))/12*IF(AI$3&gt;'Project Summary'!$G$7,0,1)</f>
        <v>1976.1360679739582</v>
      </c>
      <c r="AJ69" s="1557">
        <f>'Pro Forma'!$M73*INDEX('Pro Forma'!$1:$1048576,MATCH('Cash Flow_Monthly'!$A69,'Pro Forma'!$A:$A,0),MATCH('Cash Flow_Monthly'!AJ$2,'Pro Forma'!$1:$1,0))/12*IF(AJ$3&gt;'Project Summary'!$G$7,0,1)</f>
        <v>1976.1360679739582</v>
      </c>
      <c r="AK69" s="1557">
        <f>'Pro Forma'!$M73*INDEX('Pro Forma'!$1:$1048576,MATCH('Cash Flow_Monthly'!$A69,'Pro Forma'!$A:$A,0),MATCH('Cash Flow_Monthly'!AK$2,'Pro Forma'!$1:$1,0))/12*IF(AK$3&gt;'Project Summary'!$G$7,0,1)</f>
        <v>1976.1360679739582</v>
      </c>
      <c r="AL69" s="1557">
        <f>'Pro Forma'!$M73*INDEX('Pro Forma'!$1:$1048576,MATCH('Cash Flow_Monthly'!$A69,'Pro Forma'!$A:$A,0),MATCH('Cash Flow_Monthly'!AL$2,'Pro Forma'!$1:$1,0))/12*IF(AL$3&gt;'Project Summary'!$G$7,0,1)</f>
        <v>1976.1360679739582</v>
      </c>
      <c r="AM69" s="1557">
        <f>'Pro Forma'!$M73*INDEX('Pro Forma'!$1:$1048576,MATCH('Cash Flow_Monthly'!$A69,'Pro Forma'!$A:$A,0),MATCH('Cash Flow_Monthly'!AM$2,'Pro Forma'!$1:$1,0))/12*IF(AM$3&gt;'Project Summary'!$G$7,0,1)</f>
        <v>1976.1360679739582</v>
      </c>
      <c r="AN69" s="1557">
        <f>'Pro Forma'!$M73*INDEX('Pro Forma'!$1:$1048576,MATCH('Cash Flow_Monthly'!$A69,'Pro Forma'!$A:$A,0),MATCH('Cash Flow_Monthly'!AN$2,'Pro Forma'!$1:$1,0))/12*IF(AN$3&gt;'Project Summary'!$G$7,0,1)</f>
        <v>1976.1360679739582</v>
      </c>
      <c r="AO69" s="1557">
        <f>'Pro Forma'!$M73*INDEX('Pro Forma'!$1:$1048576,MATCH('Cash Flow_Monthly'!$A69,'Pro Forma'!$A:$A,0),MATCH('Cash Flow_Monthly'!AO$2,'Pro Forma'!$1:$1,0))/12*IF(AO$3&gt;'Project Summary'!$G$7,0,1)</f>
        <v>2025.5394696733072</v>
      </c>
      <c r="AP69" s="1557">
        <f>'Pro Forma'!$M73*INDEX('Pro Forma'!$1:$1048576,MATCH('Cash Flow_Monthly'!$A69,'Pro Forma'!$A:$A,0),MATCH('Cash Flow_Monthly'!AP$2,'Pro Forma'!$1:$1,0))/12*IF(AP$3&gt;'Project Summary'!$G$7,0,1)</f>
        <v>2025.5394696733072</v>
      </c>
      <c r="AQ69" s="1557">
        <f>'Pro Forma'!$M73*INDEX('Pro Forma'!$1:$1048576,MATCH('Cash Flow_Monthly'!$A69,'Pro Forma'!$A:$A,0),MATCH('Cash Flow_Monthly'!AQ$2,'Pro Forma'!$1:$1,0))/12*IF(AQ$3&gt;'Project Summary'!$G$7,0,1)</f>
        <v>2025.5394696733072</v>
      </c>
      <c r="AR69" s="1557">
        <f>'Pro Forma'!$M73*INDEX('Pro Forma'!$1:$1048576,MATCH('Cash Flow_Monthly'!$A69,'Pro Forma'!$A:$A,0),MATCH('Cash Flow_Monthly'!AR$2,'Pro Forma'!$1:$1,0))/12*IF(AR$3&gt;'Project Summary'!$G$7,0,1)</f>
        <v>2025.5394696733072</v>
      </c>
      <c r="AS69" s="1557">
        <f>'Pro Forma'!$M73*INDEX('Pro Forma'!$1:$1048576,MATCH('Cash Flow_Monthly'!$A69,'Pro Forma'!$A:$A,0),MATCH('Cash Flow_Monthly'!AS$2,'Pro Forma'!$1:$1,0))/12*IF(AS$3&gt;'Project Summary'!$G$7,0,1)</f>
        <v>2025.5394696733072</v>
      </c>
      <c r="AT69" s="1557">
        <f>'Pro Forma'!$M73*INDEX('Pro Forma'!$1:$1048576,MATCH('Cash Flow_Monthly'!$A69,'Pro Forma'!$A:$A,0),MATCH('Cash Flow_Monthly'!AT$2,'Pro Forma'!$1:$1,0))/12*IF(AT$3&gt;'Project Summary'!$G$7,0,1)</f>
        <v>2025.5394696733072</v>
      </c>
      <c r="AU69" s="1557">
        <f>'Pro Forma'!$M73*INDEX('Pro Forma'!$1:$1048576,MATCH('Cash Flow_Monthly'!$A69,'Pro Forma'!$A:$A,0),MATCH('Cash Flow_Monthly'!AU$2,'Pro Forma'!$1:$1,0))/12*IF(AU$3&gt;'Project Summary'!$G$7,0,1)</f>
        <v>2025.5394696733072</v>
      </c>
      <c r="AV69" s="1557">
        <f>'Pro Forma'!$M73*INDEX('Pro Forma'!$1:$1048576,MATCH('Cash Flow_Monthly'!$A69,'Pro Forma'!$A:$A,0),MATCH('Cash Flow_Monthly'!AV$2,'Pro Forma'!$1:$1,0))/12*IF(AV$3&gt;'Project Summary'!$G$7,0,1)</f>
        <v>2025.5394696733072</v>
      </c>
      <c r="AW69" s="1557">
        <f>'Pro Forma'!$M73*INDEX('Pro Forma'!$1:$1048576,MATCH('Cash Flow_Monthly'!$A69,'Pro Forma'!$A:$A,0),MATCH('Cash Flow_Monthly'!AW$2,'Pro Forma'!$1:$1,0))/12*IF(AW$3&gt;'Project Summary'!$G$7,0,1)</f>
        <v>2025.5394696733072</v>
      </c>
      <c r="AX69" s="1557">
        <f>'Pro Forma'!$M73*INDEX('Pro Forma'!$1:$1048576,MATCH('Cash Flow_Monthly'!$A69,'Pro Forma'!$A:$A,0),MATCH('Cash Flow_Monthly'!AX$2,'Pro Forma'!$1:$1,0))/12*IF(AX$3&gt;'Project Summary'!$G$7,0,1)</f>
        <v>2025.5394696733072</v>
      </c>
      <c r="AY69" s="1557">
        <f>'Pro Forma'!$M73*INDEX('Pro Forma'!$1:$1048576,MATCH('Cash Flow_Monthly'!$A69,'Pro Forma'!$A:$A,0),MATCH('Cash Flow_Monthly'!AY$2,'Pro Forma'!$1:$1,0))/12*IF(AY$3&gt;'Project Summary'!$G$7,0,1)</f>
        <v>2025.5394696733072</v>
      </c>
      <c r="AZ69" s="1557">
        <f>'Pro Forma'!$M73*INDEX('Pro Forma'!$1:$1048576,MATCH('Cash Flow_Monthly'!$A69,'Pro Forma'!$A:$A,0),MATCH('Cash Flow_Monthly'!AZ$2,'Pro Forma'!$1:$1,0))/12*IF(AZ$3&gt;'Project Summary'!$G$7,0,1)</f>
        <v>2025.5394696733072</v>
      </c>
      <c r="BA69" s="1557">
        <f>'Pro Forma'!$M73*INDEX('Pro Forma'!$1:$1048576,MATCH('Cash Flow_Monthly'!$A69,'Pro Forma'!$A:$A,0),MATCH('Cash Flow_Monthly'!BA$2,'Pro Forma'!$1:$1,0))/12*IF(BA$3&gt;'Project Summary'!$G$7,0,1)</f>
        <v>2076.1779564151398</v>
      </c>
      <c r="BB69" s="1557">
        <f>'Pro Forma'!$M73*INDEX('Pro Forma'!$1:$1048576,MATCH('Cash Flow_Monthly'!$A69,'Pro Forma'!$A:$A,0),MATCH('Cash Flow_Monthly'!BB$2,'Pro Forma'!$1:$1,0))/12*IF(BB$3&gt;'Project Summary'!$G$7,0,1)</f>
        <v>2076.1779564151398</v>
      </c>
      <c r="BC69" s="1557">
        <f>'Pro Forma'!$M73*INDEX('Pro Forma'!$1:$1048576,MATCH('Cash Flow_Monthly'!$A69,'Pro Forma'!$A:$A,0),MATCH('Cash Flow_Monthly'!BC$2,'Pro Forma'!$1:$1,0))/12*IF(BC$3&gt;'Project Summary'!$G$7,0,1)</f>
        <v>2076.1779564151398</v>
      </c>
      <c r="BD69" s="1557">
        <f>'Pro Forma'!$M73*INDEX('Pro Forma'!$1:$1048576,MATCH('Cash Flow_Monthly'!$A69,'Pro Forma'!$A:$A,0),MATCH('Cash Flow_Monthly'!BD$2,'Pro Forma'!$1:$1,0))/12*IF(BD$3&gt;'Project Summary'!$G$7,0,1)</f>
        <v>2076.1779564151398</v>
      </c>
      <c r="BE69" s="1557">
        <f>'Pro Forma'!$M73*INDEX('Pro Forma'!$1:$1048576,MATCH('Cash Flow_Monthly'!$A69,'Pro Forma'!$A:$A,0),MATCH('Cash Flow_Monthly'!BE$2,'Pro Forma'!$1:$1,0))/12*IF(BE$3&gt;'Project Summary'!$G$7,0,1)</f>
        <v>2076.1779564151398</v>
      </c>
      <c r="BF69" s="1557">
        <f>'Pro Forma'!$M73*INDEX('Pro Forma'!$1:$1048576,MATCH('Cash Flow_Monthly'!$A69,'Pro Forma'!$A:$A,0),MATCH('Cash Flow_Monthly'!BF$2,'Pro Forma'!$1:$1,0))/12*IF(BF$3&gt;'Project Summary'!$G$7,0,1)</f>
        <v>2076.1779564151398</v>
      </c>
      <c r="BG69" s="1557">
        <f>'Pro Forma'!$M73*INDEX('Pro Forma'!$1:$1048576,MATCH('Cash Flow_Monthly'!$A69,'Pro Forma'!$A:$A,0),MATCH('Cash Flow_Monthly'!BG$2,'Pro Forma'!$1:$1,0))/12*IF(BG$3&gt;'Project Summary'!$G$7,0,1)</f>
        <v>2076.1779564151398</v>
      </c>
      <c r="BH69" s="1557">
        <f>'Pro Forma'!$M73*INDEX('Pro Forma'!$1:$1048576,MATCH('Cash Flow_Monthly'!$A69,'Pro Forma'!$A:$A,0),MATCH('Cash Flow_Monthly'!BH$2,'Pro Forma'!$1:$1,0))/12*IF(BH$3&gt;'Project Summary'!$G$7,0,1)</f>
        <v>2076.1779564151398</v>
      </c>
      <c r="BI69" s="1557">
        <f>'Pro Forma'!$M73*INDEX('Pro Forma'!$1:$1048576,MATCH('Cash Flow_Monthly'!$A69,'Pro Forma'!$A:$A,0),MATCH('Cash Flow_Monthly'!BI$2,'Pro Forma'!$1:$1,0))/12*IF(BI$3&gt;'Project Summary'!$G$7,0,1)</f>
        <v>2076.1779564151398</v>
      </c>
      <c r="BJ69" s="1557">
        <f>'Pro Forma'!$M73*INDEX('Pro Forma'!$1:$1048576,MATCH('Cash Flow_Monthly'!$A69,'Pro Forma'!$A:$A,0),MATCH('Cash Flow_Monthly'!BJ$2,'Pro Forma'!$1:$1,0))/12*IF(BJ$3&gt;'Project Summary'!$G$7,0,1)</f>
        <v>2076.1779564151398</v>
      </c>
      <c r="BK69" s="1557">
        <f>'Pro Forma'!$M73*INDEX('Pro Forma'!$1:$1048576,MATCH('Cash Flow_Monthly'!$A69,'Pro Forma'!$A:$A,0),MATCH('Cash Flow_Monthly'!BK$2,'Pro Forma'!$1:$1,0))/12*IF(BK$3&gt;'Project Summary'!$G$7,0,1)</f>
        <v>2076.1779564151398</v>
      </c>
      <c r="BL69" s="1557">
        <f>'Pro Forma'!$M73*INDEX('Pro Forma'!$1:$1048576,MATCH('Cash Flow_Monthly'!$A69,'Pro Forma'!$A:$A,0),MATCH('Cash Flow_Monthly'!BL$2,'Pro Forma'!$1:$1,0))/12*IF(BL$3&gt;'Project Summary'!$G$7,0,1)</f>
        <v>2076.1779564151398</v>
      </c>
      <c r="BM69" s="1557">
        <f>'Pro Forma'!$M73*INDEX('Pro Forma'!$1:$1048576,MATCH('Cash Flow_Monthly'!$A69,'Pro Forma'!$A:$A,0),MATCH('Cash Flow_Monthly'!BM$2,'Pro Forma'!$1:$1,0))/12*IF(BM$3&gt;'Project Summary'!$G$7,0,1)</f>
        <v>2128.0824053255178</v>
      </c>
      <c r="BN69" s="1557">
        <f>'Pro Forma'!$M73*INDEX('Pro Forma'!$1:$1048576,MATCH('Cash Flow_Monthly'!$A69,'Pro Forma'!$A:$A,0),MATCH('Cash Flow_Monthly'!BN$2,'Pro Forma'!$1:$1,0))/12*IF(BN$3&gt;'Project Summary'!$G$7,0,1)</f>
        <v>2128.0824053255178</v>
      </c>
      <c r="BO69" s="1557">
        <f>'Pro Forma'!$M73*INDEX('Pro Forma'!$1:$1048576,MATCH('Cash Flow_Monthly'!$A69,'Pro Forma'!$A:$A,0),MATCH('Cash Flow_Monthly'!BO$2,'Pro Forma'!$1:$1,0))/12*IF(BO$3&gt;'Project Summary'!$G$7,0,1)</f>
        <v>2128.0824053255178</v>
      </c>
      <c r="BP69" s="1557">
        <f>'Pro Forma'!$M73*INDEX('Pro Forma'!$1:$1048576,MATCH('Cash Flow_Monthly'!$A69,'Pro Forma'!$A:$A,0),MATCH('Cash Flow_Monthly'!BP$2,'Pro Forma'!$1:$1,0))/12*IF(BP$3&gt;'Project Summary'!$G$7,0,1)</f>
        <v>2128.0824053255178</v>
      </c>
      <c r="BQ69" s="1557">
        <f>'Pro Forma'!$M73*INDEX('Pro Forma'!$1:$1048576,MATCH('Cash Flow_Monthly'!$A69,'Pro Forma'!$A:$A,0),MATCH('Cash Flow_Monthly'!BQ$2,'Pro Forma'!$1:$1,0))/12*IF(BQ$3&gt;'Project Summary'!$G$7,0,1)</f>
        <v>2128.0824053255178</v>
      </c>
      <c r="BR69" s="1557">
        <f>'Pro Forma'!$M73*INDEX('Pro Forma'!$1:$1048576,MATCH('Cash Flow_Monthly'!$A69,'Pro Forma'!$A:$A,0),MATCH('Cash Flow_Monthly'!BR$2,'Pro Forma'!$1:$1,0))/12*IF(BR$3&gt;'Project Summary'!$G$7,0,1)</f>
        <v>2128.0824053255178</v>
      </c>
      <c r="BS69" s="1557">
        <f>'Pro Forma'!$M73*INDEX('Pro Forma'!$1:$1048576,MATCH('Cash Flow_Monthly'!$A69,'Pro Forma'!$A:$A,0),MATCH('Cash Flow_Monthly'!BS$2,'Pro Forma'!$1:$1,0))/12*IF(BS$3&gt;'Project Summary'!$G$7,0,1)</f>
        <v>2128.0824053255178</v>
      </c>
      <c r="BT69" s="1557">
        <f>'Pro Forma'!$M73*INDEX('Pro Forma'!$1:$1048576,MATCH('Cash Flow_Monthly'!$A69,'Pro Forma'!$A:$A,0),MATCH('Cash Flow_Monthly'!BT$2,'Pro Forma'!$1:$1,0))/12*IF(BT$3&gt;'Project Summary'!$G$7,0,1)</f>
        <v>2128.0824053255178</v>
      </c>
      <c r="BU69" s="1557">
        <f>'Pro Forma'!$M73*INDEX('Pro Forma'!$1:$1048576,MATCH('Cash Flow_Monthly'!$A69,'Pro Forma'!$A:$A,0),MATCH('Cash Flow_Monthly'!BU$2,'Pro Forma'!$1:$1,0))/12*IF(BU$3&gt;'Project Summary'!$G$7,0,1)</f>
        <v>2128.0824053255178</v>
      </c>
      <c r="BV69" s="1557">
        <f>'Pro Forma'!$M73*INDEX('Pro Forma'!$1:$1048576,MATCH('Cash Flow_Monthly'!$A69,'Pro Forma'!$A:$A,0),MATCH('Cash Flow_Monthly'!BV$2,'Pro Forma'!$1:$1,0))/12*IF(BV$3&gt;'Project Summary'!$G$7,0,1)</f>
        <v>2128.0824053255178</v>
      </c>
      <c r="BW69" s="1557">
        <f>'Pro Forma'!$M73*INDEX('Pro Forma'!$1:$1048576,MATCH('Cash Flow_Monthly'!$A69,'Pro Forma'!$A:$A,0),MATCH('Cash Flow_Monthly'!BW$2,'Pro Forma'!$1:$1,0))/12*IF(BW$3&gt;'Project Summary'!$G$7,0,1)</f>
        <v>2128.0824053255178</v>
      </c>
      <c r="BX69" s="1557">
        <f>'Pro Forma'!$M73*INDEX('Pro Forma'!$1:$1048576,MATCH('Cash Flow_Monthly'!$A69,'Pro Forma'!$A:$A,0),MATCH('Cash Flow_Monthly'!BX$2,'Pro Forma'!$1:$1,0))/12*IF(BX$3&gt;'Project Summary'!$G$7,0,1)</f>
        <v>2128.0824053255178</v>
      </c>
      <c r="BY69" s="1557">
        <f>'Pro Forma'!$M73*INDEX('Pro Forma'!$1:$1048576,MATCH('Cash Flow_Monthly'!$A69,'Pro Forma'!$A:$A,0),MATCH('Cash Flow_Monthly'!BY$2,'Pro Forma'!$1:$1,0))/12*IF(BY$3&gt;'Project Summary'!$G$7,0,1)</f>
        <v>2181.2844654586556</v>
      </c>
      <c r="BZ69" s="1557">
        <f>'Pro Forma'!$M73*INDEX('Pro Forma'!$1:$1048576,MATCH('Cash Flow_Monthly'!$A69,'Pro Forma'!$A:$A,0),MATCH('Cash Flow_Monthly'!BZ$2,'Pro Forma'!$1:$1,0))/12*IF(BZ$3&gt;'Project Summary'!$G$7,0,1)</f>
        <v>2181.2844654586556</v>
      </c>
      <c r="CA69" s="1557">
        <f>'Pro Forma'!$M73*INDEX('Pro Forma'!$1:$1048576,MATCH('Cash Flow_Monthly'!$A69,'Pro Forma'!$A:$A,0),MATCH('Cash Flow_Monthly'!CA$2,'Pro Forma'!$1:$1,0))/12*IF(CA$3&gt;'Project Summary'!$G$7,0,1)</f>
        <v>2181.2844654586556</v>
      </c>
      <c r="CB69" s="1557">
        <f>'Pro Forma'!$M73*INDEX('Pro Forma'!$1:$1048576,MATCH('Cash Flow_Monthly'!$A69,'Pro Forma'!$A:$A,0),MATCH('Cash Flow_Monthly'!CB$2,'Pro Forma'!$1:$1,0))/12*IF(CB$3&gt;'Project Summary'!$G$7,0,1)</f>
        <v>2181.2844654586556</v>
      </c>
      <c r="CC69" s="1557">
        <f>'Pro Forma'!$M73*INDEX('Pro Forma'!$1:$1048576,MATCH('Cash Flow_Monthly'!$A69,'Pro Forma'!$A:$A,0),MATCH('Cash Flow_Monthly'!CC$2,'Pro Forma'!$1:$1,0))/12*IF(CC$3&gt;'Project Summary'!$G$7,0,1)</f>
        <v>2181.2844654586556</v>
      </c>
      <c r="CD69" s="1557">
        <f>'Pro Forma'!$M73*INDEX('Pro Forma'!$1:$1048576,MATCH('Cash Flow_Monthly'!$A69,'Pro Forma'!$A:$A,0),MATCH('Cash Flow_Monthly'!CD$2,'Pro Forma'!$1:$1,0))/12*IF(CD$3&gt;'Project Summary'!$G$7,0,1)</f>
        <v>2181.2844654586556</v>
      </c>
      <c r="CE69" s="1557">
        <f>'Pro Forma'!$M73*INDEX('Pro Forma'!$1:$1048576,MATCH('Cash Flow_Monthly'!$A69,'Pro Forma'!$A:$A,0),MATCH('Cash Flow_Monthly'!CE$2,'Pro Forma'!$1:$1,0))/12*IF(CE$3&gt;'Project Summary'!$G$7,0,1)</f>
        <v>2181.2844654586556</v>
      </c>
      <c r="CF69" s="1557">
        <f>'Pro Forma'!$M73*INDEX('Pro Forma'!$1:$1048576,MATCH('Cash Flow_Monthly'!$A69,'Pro Forma'!$A:$A,0),MATCH('Cash Flow_Monthly'!CF$2,'Pro Forma'!$1:$1,0))/12*IF(CF$3&gt;'Project Summary'!$G$7,0,1)</f>
        <v>2181.2844654586556</v>
      </c>
      <c r="CG69" s="1557">
        <f>'Pro Forma'!$M73*INDEX('Pro Forma'!$1:$1048576,MATCH('Cash Flow_Monthly'!$A69,'Pro Forma'!$A:$A,0),MATCH('Cash Flow_Monthly'!CG$2,'Pro Forma'!$1:$1,0))/12*IF(CG$3&gt;'Project Summary'!$G$7,0,1)</f>
        <v>2181.2844654586556</v>
      </c>
      <c r="CH69" s="1557">
        <f>'Pro Forma'!$M73*INDEX('Pro Forma'!$1:$1048576,MATCH('Cash Flow_Monthly'!$A69,'Pro Forma'!$A:$A,0),MATCH('Cash Flow_Monthly'!CH$2,'Pro Forma'!$1:$1,0))/12*IF(CH$3&gt;'Project Summary'!$G$7,0,1)</f>
        <v>2181.2844654586556</v>
      </c>
      <c r="CI69" s="1557">
        <f>'Pro Forma'!$M73*INDEX('Pro Forma'!$1:$1048576,MATCH('Cash Flow_Monthly'!$A69,'Pro Forma'!$A:$A,0),MATCH('Cash Flow_Monthly'!CI$2,'Pro Forma'!$1:$1,0))/12*IF(CI$3&gt;'Project Summary'!$G$7,0,1)</f>
        <v>2181.2844654586556</v>
      </c>
      <c r="CJ69" s="1557">
        <f>'Pro Forma'!$M73*INDEX('Pro Forma'!$1:$1048576,MATCH('Cash Flow_Monthly'!$A69,'Pro Forma'!$A:$A,0),MATCH('Cash Flow_Monthly'!CJ$2,'Pro Forma'!$1:$1,0))/12*IF(CJ$3&gt;'Project Summary'!$G$7,0,1)</f>
        <v>2181.2844654586556</v>
      </c>
      <c r="CK69" s="1557">
        <f>'Pro Forma'!$M73*INDEX('Pro Forma'!$1:$1048576,MATCH('Cash Flow_Monthly'!$A69,'Pro Forma'!$A:$A,0),MATCH('Cash Flow_Monthly'!CK$2,'Pro Forma'!$1:$1,0))/12*IF(CK$3&gt;'Project Summary'!$G$7,0,1)</f>
        <v>0</v>
      </c>
      <c r="CL69" s="1557">
        <f>'Pro Forma'!$M73*INDEX('Pro Forma'!$1:$1048576,MATCH('Cash Flow_Monthly'!$A69,'Pro Forma'!$A:$A,0),MATCH('Cash Flow_Monthly'!CL$2,'Pro Forma'!$1:$1,0))/12*IF(CL$3&gt;'Project Summary'!$G$7,0,1)</f>
        <v>0</v>
      </c>
      <c r="CM69" s="1557">
        <f>'Pro Forma'!$M73*INDEX('Pro Forma'!$1:$1048576,MATCH('Cash Flow_Monthly'!$A69,'Pro Forma'!$A:$A,0),MATCH('Cash Flow_Monthly'!CM$2,'Pro Forma'!$1:$1,0))/12*IF(CM$3&gt;'Project Summary'!$G$7,0,1)</f>
        <v>0</v>
      </c>
      <c r="CN69" s="1557">
        <f>'Pro Forma'!$M73*INDEX('Pro Forma'!$1:$1048576,MATCH('Cash Flow_Monthly'!$A69,'Pro Forma'!$A:$A,0),MATCH('Cash Flow_Monthly'!CN$2,'Pro Forma'!$1:$1,0))/12*IF(CN$3&gt;'Project Summary'!$G$7,0,1)</f>
        <v>0</v>
      </c>
      <c r="CO69" s="1557">
        <f>'Pro Forma'!$M73*INDEX('Pro Forma'!$1:$1048576,MATCH('Cash Flow_Monthly'!$A69,'Pro Forma'!$A:$A,0),MATCH('Cash Flow_Monthly'!CO$2,'Pro Forma'!$1:$1,0))/12*IF(CO$3&gt;'Project Summary'!$G$7,0,1)</f>
        <v>0</v>
      </c>
      <c r="CP69" s="1557">
        <f>'Pro Forma'!$M73*INDEX('Pro Forma'!$1:$1048576,MATCH('Cash Flow_Monthly'!$A69,'Pro Forma'!$A:$A,0),MATCH('Cash Flow_Monthly'!CP$2,'Pro Forma'!$1:$1,0))/12*IF(CP$3&gt;'Project Summary'!$G$7,0,1)</f>
        <v>0</v>
      </c>
      <c r="CQ69" s="1557">
        <f>'Pro Forma'!$M73*INDEX('Pro Forma'!$1:$1048576,MATCH('Cash Flow_Monthly'!$A69,'Pro Forma'!$A:$A,0),MATCH('Cash Flow_Monthly'!CQ$2,'Pro Forma'!$1:$1,0))/12*IF(CQ$3&gt;'Project Summary'!$G$7,0,1)</f>
        <v>0</v>
      </c>
      <c r="CR69" s="1557">
        <f>'Pro Forma'!$M73*INDEX('Pro Forma'!$1:$1048576,MATCH('Cash Flow_Monthly'!$A69,'Pro Forma'!$A:$A,0),MATCH('Cash Flow_Monthly'!CR$2,'Pro Forma'!$1:$1,0))/12*IF(CR$3&gt;'Project Summary'!$G$7,0,1)</f>
        <v>0</v>
      </c>
      <c r="CS69" s="1557">
        <f>'Pro Forma'!$M73*INDEX('Pro Forma'!$1:$1048576,MATCH('Cash Flow_Monthly'!$A69,'Pro Forma'!$A:$A,0),MATCH('Cash Flow_Monthly'!CS$2,'Pro Forma'!$1:$1,0))/12*IF(CS$3&gt;'Project Summary'!$G$7,0,1)</f>
        <v>0</v>
      </c>
      <c r="CT69" s="1557">
        <f>'Pro Forma'!$M73*INDEX('Pro Forma'!$1:$1048576,MATCH('Cash Flow_Monthly'!$A69,'Pro Forma'!$A:$A,0),MATCH('Cash Flow_Monthly'!CT$2,'Pro Forma'!$1:$1,0))/12*IF(CT$3&gt;'Project Summary'!$G$7,0,1)</f>
        <v>0</v>
      </c>
      <c r="CU69" s="1557">
        <f>'Pro Forma'!$M73*INDEX('Pro Forma'!$1:$1048576,MATCH('Cash Flow_Monthly'!$A69,'Pro Forma'!$A:$A,0),MATCH('Cash Flow_Monthly'!CU$2,'Pro Forma'!$1:$1,0))/12*IF(CU$3&gt;'Project Summary'!$G$7,0,1)</f>
        <v>0</v>
      </c>
      <c r="CV69" s="1557">
        <f>'Pro Forma'!$M73*INDEX('Pro Forma'!$1:$1048576,MATCH('Cash Flow_Monthly'!$A69,'Pro Forma'!$A:$A,0),MATCH('Cash Flow_Monthly'!CV$2,'Pro Forma'!$1:$1,0))/12*IF(CV$3&gt;'Project Summary'!$G$7,0,1)</f>
        <v>0</v>
      </c>
      <c r="CW69" s="1557">
        <f>'Pro Forma'!$M73*INDEX('Pro Forma'!$1:$1048576,MATCH('Cash Flow_Monthly'!$A69,'Pro Forma'!$A:$A,0),MATCH('Cash Flow_Monthly'!CW$2,'Pro Forma'!$1:$1,0))/12*IF(CW$3&gt;'Project Summary'!$G$7,0,1)</f>
        <v>0</v>
      </c>
      <c r="CX69" s="1557">
        <f>'Pro Forma'!$M73*INDEX('Pro Forma'!$1:$1048576,MATCH('Cash Flow_Monthly'!$A69,'Pro Forma'!$A:$A,0),MATCH('Cash Flow_Monthly'!CX$2,'Pro Forma'!$1:$1,0))/12*IF(CX$3&gt;'Project Summary'!$G$7,0,1)</f>
        <v>0</v>
      </c>
      <c r="CY69" s="1557">
        <f>'Pro Forma'!$M73*INDEX('Pro Forma'!$1:$1048576,MATCH('Cash Flow_Monthly'!$A69,'Pro Forma'!$A:$A,0),MATCH('Cash Flow_Monthly'!CY$2,'Pro Forma'!$1:$1,0))/12*IF(CY$3&gt;'Project Summary'!$G$7,0,1)</f>
        <v>0</v>
      </c>
      <c r="CZ69" s="1557">
        <f>'Pro Forma'!$M73*INDEX('Pro Forma'!$1:$1048576,MATCH('Cash Flow_Monthly'!$A69,'Pro Forma'!$A:$A,0),MATCH('Cash Flow_Monthly'!CZ$2,'Pro Forma'!$1:$1,0))/12*IF(CZ$3&gt;'Project Summary'!$G$7,0,1)</f>
        <v>0</v>
      </c>
      <c r="DA69" s="1557">
        <f>'Pro Forma'!$M73*INDEX('Pro Forma'!$1:$1048576,MATCH('Cash Flow_Monthly'!$A69,'Pro Forma'!$A:$A,0),MATCH('Cash Flow_Monthly'!DA$2,'Pro Forma'!$1:$1,0))/12*IF(DA$3&gt;'Project Summary'!$G$7,0,1)</f>
        <v>0</v>
      </c>
      <c r="DB69" s="1557">
        <f>'Pro Forma'!$M73*INDEX('Pro Forma'!$1:$1048576,MATCH('Cash Flow_Monthly'!$A69,'Pro Forma'!$A:$A,0),MATCH('Cash Flow_Monthly'!DB$2,'Pro Forma'!$1:$1,0))/12*IF(DB$3&gt;'Project Summary'!$G$7,0,1)</f>
        <v>0</v>
      </c>
      <c r="DC69" s="1557">
        <f>'Pro Forma'!$M73*INDEX('Pro Forma'!$1:$1048576,MATCH('Cash Flow_Monthly'!$A69,'Pro Forma'!$A:$A,0),MATCH('Cash Flow_Monthly'!DC$2,'Pro Forma'!$1:$1,0))/12*IF(DC$3&gt;'Project Summary'!$G$7,0,1)</f>
        <v>0</v>
      </c>
      <c r="DD69" s="1557">
        <f>'Pro Forma'!$M73*INDEX('Pro Forma'!$1:$1048576,MATCH('Cash Flow_Monthly'!$A69,'Pro Forma'!$A:$A,0),MATCH('Cash Flow_Monthly'!DD$2,'Pro Forma'!$1:$1,0))/12*IF(DD$3&gt;'Project Summary'!$G$7,0,1)</f>
        <v>0</v>
      </c>
      <c r="DE69" s="1557">
        <f>'Pro Forma'!$M73*INDEX('Pro Forma'!$1:$1048576,MATCH('Cash Flow_Monthly'!$A69,'Pro Forma'!$A:$A,0),MATCH('Cash Flow_Monthly'!DE$2,'Pro Forma'!$1:$1,0))/12*IF(DE$3&gt;'Project Summary'!$G$7,0,1)</f>
        <v>0</v>
      </c>
      <c r="DF69" s="1557">
        <f>'Pro Forma'!$M73*INDEX('Pro Forma'!$1:$1048576,MATCH('Cash Flow_Monthly'!$A69,'Pro Forma'!$A:$A,0),MATCH('Cash Flow_Monthly'!DF$2,'Pro Forma'!$1:$1,0))/12*IF(DF$3&gt;'Project Summary'!$G$7,0,1)</f>
        <v>0</v>
      </c>
      <c r="DG69" s="1557">
        <f>'Pro Forma'!$M73*INDEX('Pro Forma'!$1:$1048576,MATCH('Cash Flow_Monthly'!$A69,'Pro Forma'!$A:$A,0),MATCH('Cash Flow_Monthly'!DG$2,'Pro Forma'!$1:$1,0))/12*IF(DG$3&gt;'Project Summary'!$G$7,0,1)</f>
        <v>0</v>
      </c>
      <c r="DH69" s="1557">
        <f>'Pro Forma'!$M73*INDEX('Pro Forma'!$1:$1048576,MATCH('Cash Flow_Monthly'!$A69,'Pro Forma'!$A:$A,0),MATCH('Cash Flow_Monthly'!DH$2,'Pro Forma'!$1:$1,0))/12*IF(DH$3&gt;'Project Summary'!$G$7,0,1)</f>
        <v>0</v>
      </c>
      <c r="DI69" s="1557">
        <f>'Pro Forma'!$M73*INDEX('Pro Forma'!$1:$1048576,MATCH('Cash Flow_Monthly'!$A69,'Pro Forma'!$A:$A,0),MATCH('Cash Flow_Monthly'!DI$2,'Pro Forma'!$1:$1,0))/12*IF(DI$3&gt;'Project Summary'!$G$7,0,1)</f>
        <v>0</v>
      </c>
      <c r="DJ69" s="1557">
        <f>'Pro Forma'!$M73*INDEX('Pro Forma'!$1:$1048576,MATCH('Cash Flow_Monthly'!$A69,'Pro Forma'!$A:$A,0),MATCH('Cash Flow_Monthly'!DJ$2,'Pro Forma'!$1:$1,0))/12*IF(DJ$3&gt;'Project Summary'!$G$7,0,1)</f>
        <v>0</v>
      </c>
      <c r="DK69" s="1557">
        <f>'Pro Forma'!$M73*INDEX('Pro Forma'!$1:$1048576,MATCH('Cash Flow_Monthly'!$A69,'Pro Forma'!$A:$A,0),MATCH('Cash Flow_Monthly'!DK$2,'Pro Forma'!$1:$1,0))/12*IF(DK$3&gt;'Project Summary'!$G$7,0,1)</f>
        <v>0</v>
      </c>
      <c r="DL69" s="1557">
        <f>'Pro Forma'!$M73*INDEX('Pro Forma'!$1:$1048576,MATCH('Cash Flow_Monthly'!$A69,'Pro Forma'!$A:$A,0),MATCH('Cash Flow_Monthly'!DL$2,'Pro Forma'!$1:$1,0))/12*IF(DL$3&gt;'Project Summary'!$G$7,0,1)</f>
        <v>0</v>
      </c>
      <c r="DM69" s="1557">
        <f>'Pro Forma'!$M73*INDEX('Pro Forma'!$1:$1048576,MATCH('Cash Flow_Monthly'!$A69,'Pro Forma'!$A:$A,0),MATCH('Cash Flow_Monthly'!DM$2,'Pro Forma'!$1:$1,0))/12*IF(DM$3&gt;'Project Summary'!$G$7,0,1)</f>
        <v>0</v>
      </c>
      <c r="DN69" s="1557">
        <f>'Pro Forma'!$M73*INDEX('Pro Forma'!$1:$1048576,MATCH('Cash Flow_Monthly'!$A69,'Pro Forma'!$A:$A,0),MATCH('Cash Flow_Monthly'!DN$2,'Pro Forma'!$1:$1,0))/12*IF(DN$3&gt;'Project Summary'!$G$7,0,1)</f>
        <v>0</v>
      </c>
      <c r="DO69" s="1557">
        <f>'Pro Forma'!$M73*INDEX('Pro Forma'!$1:$1048576,MATCH('Cash Flow_Monthly'!$A69,'Pro Forma'!$A:$A,0),MATCH('Cash Flow_Monthly'!DO$2,'Pro Forma'!$1:$1,0))/12*IF(DO$3&gt;'Project Summary'!$G$7,0,1)</f>
        <v>0</v>
      </c>
      <c r="DP69" s="1557">
        <f>'Pro Forma'!$M73*INDEX('Pro Forma'!$1:$1048576,MATCH('Cash Flow_Monthly'!$A69,'Pro Forma'!$A:$A,0),MATCH('Cash Flow_Monthly'!DP$2,'Pro Forma'!$1:$1,0))/12*IF(DP$3&gt;'Project Summary'!$G$7,0,1)</f>
        <v>0</v>
      </c>
      <c r="DQ69" s="1557">
        <f>'Pro Forma'!$M73*INDEX('Pro Forma'!$1:$1048576,MATCH('Cash Flow_Monthly'!$A69,'Pro Forma'!$A:$A,0),MATCH('Cash Flow_Monthly'!DQ$2,'Pro Forma'!$1:$1,0))/12*IF(DQ$3&gt;'Project Summary'!$G$7,0,1)</f>
        <v>0</v>
      </c>
      <c r="DR69" s="1557">
        <f>'Pro Forma'!$M73*INDEX('Pro Forma'!$1:$1048576,MATCH('Cash Flow_Monthly'!$A69,'Pro Forma'!$A:$A,0),MATCH('Cash Flow_Monthly'!DR$2,'Pro Forma'!$1:$1,0))/12*IF(DR$3&gt;'Project Summary'!$G$7,0,1)</f>
        <v>0</v>
      </c>
      <c r="DS69" s="1557">
        <f>'Pro Forma'!$M73*INDEX('Pro Forma'!$1:$1048576,MATCH('Cash Flow_Monthly'!$A69,'Pro Forma'!$A:$A,0),MATCH('Cash Flow_Monthly'!DS$2,'Pro Forma'!$1:$1,0))/12*IF(DS$3&gt;'Project Summary'!$G$7,0,1)</f>
        <v>0</v>
      </c>
      <c r="DT69" s="1557">
        <f>'Pro Forma'!$M73*INDEX('Pro Forma'!$1:$1048576,MATCH('Cash Flow_Monthly'!$A69,'Pro Forma'!$A:$A,0),MATCH('Cash Flow_Monthly'!DT$2,'Pro Forma'!$1:$1,0))/12*IF(DT$3&gt;'Project Summary'!$G$7,0,1)</f>
        <v>0</v>
      </c>
      <c r="DU69" s="1558"/>
    </row>
    <row r="70" spans="1:125" s="1559" customFormat="1">
      <c r="A70" s="1554" t="str">
        <f>'Pro Forma'!A74</f>
        <v>" 5715 - Natural Gas - Common "</v>
      </c>
      <c r="B70" s="1555"/>
      <c r="C70" s="1555"/>
      <c r="D70" s="1556"/>
      <c r="E70" s="1557">
        <f>'Pro Forma'!$M74*INDEX('Pro Forma'!$1:$1048576,MATCH('Cash Flow_Monthly'!$A70,'Pro Forma'!$A:$A,0),MATCH('Cash Flow_Monthly'!E$2,'Pro Forma'!$1:$1,0))/12*IF(E$3&gt;'Project Summary'!$G$7,0,1)</f>
        <v>56.201950000000011</v>
      </c>
      <c r="F70" s="1557">
        <f>'Pro Forma'!$M74*INDEX('Pro Forma'!$1:$1048576,MATCH('Cash Flow_Monthly'!$A70,'Pro Forma'!$A:$A,0),MATCH('Cash Flow_Monthly'!F$2,'Pro Forma'!$1:$1,0))/12*IF(F$3&gt;'Project Summary'!$G$7,0,1)</f>
        <v>56.201950000000011</v>
      </c>
      <c r="G70" s="1557">
        <f>'Pro Forma'!$M74*INDEX('Pro Forma'!$1:$1048576,MATCH('Cash Flow_Monthly'!$A70,'Pro Forma'!$A:$A,0),MATCH('Cash Flow_Monthly'!G$2,'Pro Forma'!$1:$1,0))/12*IF(G$3&gt;'Project Summary'!$G$7,0,1)</f>
        <v>56.201950000000011</v>
      </c>
      <c r="H70" s="1557">
        <f>'Pro Forma'!$M74*INDEX('Pro Forma'!$1:$1048576,MATCH('Cash Flow_Monthly'!$A70,'Pro Forma'!$A:$A,0),MATCH('Cash Flow_Monthly'!H$2,'Pro Forma'!$1:$1,0))/12*IF(H$3&gt;'Project Summary'!$G$7,0,1)</f>
        <v>56.201950000000011</v>
      </c>
      <c r="I70" s="1557">
        <f>'Pro Forma'!$M74*INDEX('Pro Forma'!$1:$1048576,MATCH('Cash Flow_Monthly'!$A70,'Pro Forma'!$A:$A,0),MATCH('Cash Flow_Monthly'!I$2,'Pro Forma'!$1:$1,0))/12*IF(I$3&gt;'Project Summary'!$G$7,0,1)</f>
        <v>56.201950000000011</v>
      </c>
      <c r="J70" s="1557">
        <f>'Pro Forma'!$M74*INDEX('Pro Forma'!$1:$1048576,MATCH('Cash Flow_Monthly'!$A70,'Pro Forma'!$A:$A,0),MATCH('Cash Flow_Monthly'!J$2,'Pro Forma'!$1:$1,0))/12*IF(J$3&gt;'Project Summary'!$G$7,0,1)</f>
        <v>56.201950000000011</v>
      </c>
      <c r="K70" s="1557">
        <f>'Pro Forma'!$M74*INDEX('Pro Forma'!$1:$1048576,MATCH('Cash Flow_Monthly'!$A70,'Pro Forma'!$A:$A,0),MATCH('Cash Flow_Monthly'!K$2,'Pro Forma'!$1:$1,0))/12*IF(K$3&gt;'Project Summary'!$G$7,0,1)</f>
        <v>56.201950000000011</v>
      </c>
      <c r="L70" s="1557">
        <f>'Pro Forma'!$M74*INDEX('Pro Forma'!$1:$1048576,MATCH('Cash Flow_Monthly'!$A70,'Pro Forma'!$A:$A,0),MATCH('Cash Flow_Monthly'!L$2,'Pro Forma'!$1:$1,0))/12*IF(L$3&gt;'Project Summary'!$G$7,0,1)</f>
        <v>56.201950000000011</v>
      </c>
      <c r="M70" s="1557">
        <f>'Pro Forma'!$M74*INDEX('Pro Forma'!$1:$1048576,MATCH('Cash Flow_Monthly'!$A70,'Pro Forma'!$A:$A,0),MATCH('Cash Flow_Monthly'!M$2,'Pro Forma'!$1:$1,0))/12*IF(M$3&gt;'Project Summary'!$G$7,0,1)</f>
        <v>56.201950000000011</v>
      </c>
      <c r="N70" s="1557">
        <f>'Pro Forma'!$M74*INDEX('Pro Forma'!$1:$1048576,MATCH('Cash Flow_Monthly'!$A70,'Pro Forma'!$A:$A,0),MATCH('Cash Flow_Monthly'!N$2,'Pro Forma'!$1:$1,0))/12*IF(N$3&gt;'Project Summary'!$G$7,0,1)</f>
        <v>56.201950000000011</v>
      </c>
      <c r="O70" s="1557">
        <f>'Pro Forma'!$M74*INDEX('Pro Forma'!$1:$1048576,MATCH('Cash Flow_Monthly'!$A70,'Pro Forma'!$A:$A,0),MATCH('Cash Flow_Monthly'!O$2,'Pro Forma'!$1:$1,0))/12*IF(O$3&gt;'Project Summary'!$G$7,0,1)</f>
        <v>56.201950000000011</v>
      </c>
      <c r="P70" s="1557">
        <f>'Pro Forma'!$M74*INDEX('Pro Forma'!$1:$1048576,MATCH('Cash Flow_Monthly'!$A70,'Pro Forma'!$A:$A,0),MATCH('Cash Flow_Monthly'!P$2,'Pro Forma'!$1:$1,0))/12*IF(P$3&gt;'Project Summary'!$G$7,0,1)</f>
        <v>56.201950000000011</v>
      </c>
      <c r="Q70" s="1557">
        <f>'Pro Forma'!$M74*INDEX('Pro Forma'!$1:$1048576,MATCH('Cash Flow_Monthly'!$A70,'Pro Forma'!$A:$A,0),MATCH('Cash Flow_Monthly'!Q$2,'Pro Forma'!$1:$1,0))/12*IF(Q$3&gt;'Project Summary'!$G$7,0,1)</f>
        <v>57.606998750000002</v>
      </c>
      <c r="R70" s="1557">
        <f>'Pro Forma'!$M74*INDEX('Pro Forma'!$1:$1048576,MATCH('Cash Flow_Monthly'!$A70,'Pro Forma'!$A:$A,0),MATCH('Cash Flow_Monthly'!R$2,'Pro Forma'!$1:$1,0))/12*IF(R$3&gt;'Project Summary'!$G$7,0,1)</f>
        <v>57.606998750000002</v>
      </c>
      <c r="S70" s="1557">
        <f>'Pro Forma'!$M74*INDEX('Pro Forma'!$1:$1048576,MATCH('Cash Flow_Monthly'!$A70,'Pro Forma'!$A:$A,0),MATCH('Cash Flow_Monthly'!S$2,'Pro Forma'!$1:$1,0))/12*IF(S$3&gt;'Project Summary'!$G$7,0,1)</f>
        <v>57.606998750000002</v>
      </c>
      <c r="T70" s="1557">
        <f>'Pro Forma'!$M74*INDEX('Pro Forma'!$1:$1048576,MATCH('Cash Flow_Monthly'!$A70,'Pro Forma'!$A:$A,0),MATCH('Cash Flow_Monthly'!T$2,'Pro Forma'!$1:$1,0))/12*IF(T$3&gt;'Project Summary'!$G$7,0,1)</f>
        <v>57.606998750000002</v>
      </c>
      <c r="U70" s="1557">
        <f>'Pro Forma'!$M74*INDEX('Pro Forma'!$1:$1048576,MATCH('Cash Flow_Monthly'!$A70,'Pro Forma'!$A:$A,0),MATCH('Cash Flow_Monthly'!U$2,'Pro Forma'!$1:$1,0))/12*IF(U$3&gt;'Project Summary'!$G$7,0,1)</f>
        <v>57.606998750000002</v>
      </c>
      <c r="V70" s="1557">
        <f>'Pro Forma'!$M74*INDEX('Pro Forma'!$1:$1048576,MATCH('Cash Flow_Monthly'!$A70,'Pro Forma'!$A:$A,0),MATCH('Cash Flow_Monthly'!V$2,'Pro Forma'!$1:$1,0))/12*IF(V$3&gt;'Project Summary'!$G$7,0,1)</f>
        <v>57.606998750000002</v>
      </c>
      <c r="W70" s="1557">
        <f>'Pro Forma'!$M74*INDEX('Pro Forma'!$1:$1048576,MATCH('Cash Flow_Monthly'!$A70,'Pro Forma'!$A:$A,0),MATCH('Cash Flow_Monthly'!W$2,'Pro Forma'!$1:$1,0))/12*IF(W$3&gt;'Project Summary'!$G$7,0,1)</f>
        <v>57.606998750000002</v>
      </c>
      <c r="X70" s="1557">
        <f>'Pro Forma'!$M74*INDEX('Pro Forma'!$1:$1048576,MATCH('Cash Flow_Monthly'!$A70,'Pro Forma'!$A:$A,0),MATCH('Cash Flow_Monthly'!X$2,'Pro Forma'!$1:$1,0))/12*IF(X$3&gt;'Project Summary'!$G$7,0,1)</f>
        <v>57.606998750000002</v>
      </c>
      <c r="Y70" s="1557">
        <f>'Pro Forma'!$M74*INDEX('Pro Forma'!$1:$1048576,MATCH('Cash Flow_Monthly'!$A70,'Pro Forma'!$A:$A,0),MATCH('Cash Flow_Monthly'!Y$2,'Pro Forma'!$1:$1,0))/12*IF(Y$3&gt;'Project Summary'!$G$7,0,1)</f>
        <v>57.606998750000002</v>
      </c>
      <c r="Z70" s="1557">
        <f>'Pro Forma'!$M74*INDEX('Pro Forma'!$1:$1048576,MATCH('Cash Flow_Monthly'!$A70,'Pro Forma'!$A:$A,0),MATCH('Cash Flow_Monthly'!Z$2,'Pro Forma'!$1:$1,0))/12*IF(Z$3&gt;'Project Summary'!$G$7,0,1)</f>
        <v>57.606998750000002</v>
      </c>
      <c r="AA70" s="1557">
        <f>'Pro Forma'!$M74*INDEX('Pro Forma'!$1:$1048576,MATCH('Cash Flow_Monthly'!$A70,'Pro Forma'!$A:$A,0),MATCH('Cash Flow_Monthly'!AA$2,'Pro Forma'!$1:$1,0))/12*IF(AA$3&gt;'Project Summary'!$G$7,0,1)</f>
        <v>57.606998750000002</v>
      </c>
      <c r="AB70" s="1557">
        <f>'Pro Forma'!$M74*INDEX('Pro Forma'!$1:$1048576,MATCH('Cash Flow_Monthly'!$A70,'Pro Forma'!$A:$A,0),MATCH('Cash Flow_Monthly'!AB$2,'Pro Forma'!$1:$1,0))/12*IF(AB$3&gt;'Project Summary'!$G$7,0,1)</f>
        <v>57.606998750000002</v>
      </c>
      <c r="AC70" s="1557">
        <f>'Pro Forma'!$M74*INDEX('Pro Forma'!$1:$1048576,MATCH('Cash Flow_Monthly'!$A70,'Pro Forma'!$A:$A,0),MATCH('Cash Flow_Monthly'!AC$2,'Pro Forma'!$1:$1,0))/12*IF(AC$3&gt;'Project Summary'!$G$7,0,1)</f>
        <v>59.047173718750003</v>
      </c>
      <c r="AD70" s="1557">
        <f>'Pro Forma'!$M74*INDEX('Pro Forma'!$1:$1048576,MATCH('Cash Flow_Monthly'!$A70,'Pro Forma'!$A:$A,0),MATCH('Cash Flow_Monthly'!AD$2,'Pro Forma'!$1:$1,0))/12*IF(AD$3&gt;'Project Summary'!$G$7,0,1)</f>
        <v>59.047173718750003</v>
      </c>
      <c r="AE70" s="1557">
        <f>'Pro Forma'!$M74*INDEX('Pro Forma'!$1:$1048576,MATCH('Cash Flow_Monthly'!$A70,'Pro Forma'!$A:$A,0),MATCH('Cash Flow_Monthly'!AE$2,'Pro Forma'!$1:$1,0))/12*IF(AE$3&gt;'Project Summary'!$G$7,0,1)</f>
        <v>59.047173718750003</v>
      </c>
      <c r="AF70" s="1557">
        <f>'Pro Forma'!$M74*INDEX('Pro Forma'!$1:$1048576,MATCH('Cash Flow_Monthly'!$A70,'Pro Forma'!$A:$A,0),MATCH('Cash Flow_Monthly'!AF$2,'Pro Forma'!$1:$1,0))/12*IF(AF$3&gt;'Project Summary'!$G$7,0,1)</f>
        <v>59.047173718750003</v>
      </c>
      <c r="AG70" s="1557">
        <f>'Pro Forma'!$M74*INDEX('Pro Forma'!$1:$1048576,MATCH('Cash Flow_Monthly'!$A70,'Pro Forma'!$A:$A,0),MATCH('Cash Flow_Monthly'!AG$2,'Pro Forma'!$1:$1,0))/12*IF(AG$3&gt;'Project Summary'!$G$7,0,1)</f>
        <v>59.047173718750003</v>
      </c>
      <c r="AH70" s="1557">
        <f>'Pro Forma'!$M74*INDEX('Pro Forma'!$1:$1048576,MATCH('Cash Flow_Monthly'!$A70,'Pro Forma'!$A:$A,0),MATCH('Cash Flow_Monthly'!AH$2,'Pro Forma'!$1:$1,0))/12*IF(AH$3&gt;'Project Summary'!$G$7,0,1)</f>
        <v>59.047173718750003</v>
      </c>
      <c r="AI70" s="1557">
        <f>'Pro Forma'!$M74*INDEX('Pro Forma'!$1:$1048576,MATCH('Cash Flow_Monthly'!$A70,'Pro Forma'!$A:$A,0),MATCH('Cash Flow_Monthly'!AI$2,'Pro Forma'!$1:$1,0))/12*IF(AI$3&gt;'Project Summary'!$G$7,0,1)</f>
        <v>59.047173718750003</v>
      </c>
      <c r="AJ70" s="1557">
        <f>'Pro Forma'!$M74*INDEX('Pro Forma'!$1:$1048576,MATCH('Cash Flow_Monthly'!$A70,'Pro Forma'!$A:$A,0),MATCH('Cash Flow_Monthly'!AJ$2,'Pro Forma'!$1:$1,0))/12*IF(AJ$3&gt;'Project Summary'!$G$7,0,1)</f>
        <v>59.047173718750003</v>
      </c>
      <c r="AK70" s="1557">
        <f>'Pro Forma'!$M74*INDEX('Pro Forma'!$1:$1048576,MATCH('Cash Flow_Monthly'!$A70,'Pro Forma'!$A:$A,0),MATCH('Cash Flow_Monthly'!AK$2,'Pro Forma'!$1:$1,0))/12*IF(AK$3&gt;'Project Summary'!$G$7,0,1)</f>
        <v>59.047173718750003</v>
      </c>
      <c r="AL70" s="1557">
        <f>'Pro Forma'!$M74*INDEX('Pro Forma'!$1:$1048576,MATCH('Cash Flow_Monthly'!$A70,'Pro Forma'!$A:$A,0),MATCH('Cash Flow_Monthly'!AL$2,'Pro Forma'!$1:$1,0))/12*IF(AL$3&gt;'Project Summary'!$G$7,0,1)</f>
        <v>59.047173718750003</v>
      </c>
      <c r="AM70" s="1557">
        <f>'Pro Forma'!$M74*INDEX('Pro Forma'!$1:$1048576,MATCH('Cash Flow_Monthly'!$A70,'Pro Forma'!$A:$A,0),MATCH('Cash Flow_Monthly'!AM$2,'Pro Forma'!$1:$1,0))/12*IF(AM$3&gt;'Project Summary'!$G$7,0,1)</f>
        <v>59.047173718750003</v>
      </c>
      <c r="AN70" s="1557">
        <f>'Pro Forma'!$M74*INDEX('Pro Forma'!$1:$1048576,MATCH('Cash Flow_Monthly'!$A70,'Pro Forma'!$A:$A,0),MATCH('Cash Flow_Monthly'!AN$2,'Pro Forma'!$1:$1,0))/12*IF(AN$3&gt;'Project Summary'!$G$7,0,1)</f>
        <v>59.047173718750003</v>
      </c>
      <c r="AO70" s="1557">
        <f>'Pro Forma'!$M74*INDEX('Pro Forma'!$1:$1048576,MATCH('Cash Flow_Monthly'!$A70,'Pro Forma'!$A:$A,0),MATCH('Cash Flow_Monthly'!AO$2,'Pro Forma'!$1:$1,0))/12*IF(AO$3&gt;'Project Summary'!$G$7,0,1)</f>
        <v>60.523353061718751</v>
      </c>
      <c r="AP70" s="1557">
        <f>'Pro Forma'!$M74*INDEX('Pro Forma'!$1:$1048576,MATCH('Cash Flow_Monthly'!$A70,'Pro Forma'!$A:$A,0),MATCH('Cash Flow_Monthly'!AP$2,'Pro Forma'!$1:$1,0))/12*IF(AP$3&gt;'Project Summary'!$G$7,0,1)</f>
        <v>60.523353061718751</v>
      </c>
      <c r="AQ70" s="1557">
        <f>'Pro Forma'!$M74*INDEX('Pro Forma'!$1:$1048576,MATCH('Cash Flow_Monthly'!$A70,'Pro Forma'!$A:$A,0),MATCH('Cash Flow_Monthly'!AQ$2,'Pro Forma'!$1:$1,0))/12*IF(AQ$3&gt;'Project Summary'!$G$7,0,1)</f>
        <v>60.523353061718751</v>
      </c>
      <c r="AR70" s="1557">
        <f>'Pro Forma'!$M74*INDEX('Pro Forma'!$1:$1048576,MATCH('Cash Flow_Monthly'!$A70,'Pro Forma'!$A:$A,0),MATCH('Cash Flow_Monthly'!AR$2,'Pro Forma'!$1:$1,0))/12*IF(AR$3&gt;'Project Summary'!$G$7,0,1)</f>
        <v>60.523353061718751</v>
      </c>
      <c r="AS70" s="1557">
        <f>'Pro Forma'!$M74*INDEX('Pro Forma'!$1:$1048576,MATCH('Cash Flow_Monthly'!$A70,'Pro Forma'!$A:$A,0),MATCH('Cash Flow_Monthly'!AS$2,'Pro Forma'!$1:$1,0))/12*IF(AS$3&gt;'Project Summary'!$G$7,0,1)</f>
        <v>60.523353061718751</v>
      </c>
      <c r="AT70" s="1557">
        <f>'Pro Forma'!$M74*INDEX('Pro Forma'!$1:$1048576,MATCH('Cash Flow_Monthly'!$A70,'Pro Forma'!$A:$A,0),MATCH('Cash Flow_Monthly'!AT$2,'Pro Forma'!$1:$1,0))/12*IF(AT$3&gt;'Project Summary'!$G$7,0,1)</f>
        <v>60.523353061718751</v>
      </c>
      <c r="AU70" s="1557">
        <f>'Pro Forma'!$M74*INDEX('Pro Forma'!$1:$1048576,MATCH('Cash Flow_Monthly'!$A70,'Pro Forma'!$A:$A,0),MATCH('Cash Flow_Monthly'!AU$2,'Pro Forma'!$1:$1,0))/12*IF(AU$3&gt;'Project Summary'!$G$7,0,1)</f>
        <v>60.523353061718751</v>
      </c>
      <c r="AV70" s="1557">
        <f>'Pro Forma'!$M74*INDEX('Pro Forma'!$1:$1048576,MATCH('Cash Flow_Monthly'!$A70,'Pro Forma'!$A:$A,0),MATCH('Cash Flow_Monthly'!AV$2,'Pro Forma'!$1:$1,0))/12*IF(AV$3&gt;'Project Summary'!$G$7,0,1)</f>
        <v>60.523353061718751</v>
      </c>
      <c r="AW70" s="1557">
        <f>'Pro Forma'!$M74*INDEX('Pro Forma'!$1:$1048576,MATCH('Cash Flow_Monthly'!$A70,'Pro Forma'!$A:$A,0),MATCH('Cash Flow_Monthly'!AW$2,'Pro Forma'!$1:$1,0))/12*IF(AW$3&gt;'Project Summary'!$G$7,0,1)</f>
        <v>60.523353061718751</v>
      </c>
      <c r="AX70" s="1557">
        <f>'Pro Forma'!$M74*INDEX('Pro Forma'!$1:$1048576,MATCH('Cash Flow_Monthly'!$A70,'Pro Forma'!$A:$A,0),MATCH('Cash Flow_Monthly'!AX$2,'Pro Forma'!$1:$1,0))/12*IF(AX$3&gt;'Project Summary'!$G$7,0,1)</f>
        <v>60.523353061718751</v>
      </c>
      <c r="AY70" s="1557">
        <f>'Pro Forma'!$M74*INDEX('Pro Forma'!$1:$1048576,MATCH('Cash Flow_Monthly'!$A70,'Pro Forma'!$A:$A,0),MATCH('Cash Flow_Monthly'!AY$2,'Pro Forma'!$1:$1,0))/12*IF(AY$3&gt;'Project Summary'!$G$7,0,1)</f>
        <v>60.523353061718751</v>
      </c>
      <c r="AZ70" s="1557">
        <f>'Pro Forma'!$M74*INDEX('Pro Forma'!$1:$1048576,MATCH('Cash Flow_Monthly'!$A70,'Pro Forma'!$A:$A,0),MATCH('Cash Flow_Monthly'!AZ$2,'Pro Forma'!$1:$1,0))/12*IF(AZ$3&gt;'Project Summary'!$G$7,0,1)</f>
        <v>60.523353061718751</v>
      </c>
      <c r="BA70" s="1557">
        <f>'Pro Forma'!$M74*INDEX('Pro Forma'!$1:$1048576,MATCH('Cash Flow_Monthly'!$A70,'Pro Forma'!$A:$A,0),MATCH('Cash Flow_Monthly'!BA$2,'Pro Forma'!$1:$1,0))/12*IF(BA$3&gt;'Project Summary'!$G$7,0,1)</f>
        <v>62.036436888261711</v>
      </c>
      <c r="BB70" s="1557">
        <f>'Pro Forma'!$M74*INDEX('Pro Forma'!$1:$1048576,MATCH('Cash Flow_Monthly'!$A70,'Pro Forma'!$A:$A,0),MATCH('Cash Flow_Monthly'!BB$2,'Pro Forma'!$1:$1,0))/12*IF(BB$3&gt;'Project Summary'!$G$7,0,1)</f>
        <v>62.036436888261711</v>
      </c>
      <c r="BC70" s="1557">
        <f>'Pro Forma'!$M74*INDEX('Pro Forma'!$1:$1048576,MATCH('Cash Flow_Monthly'!$A70,'Pro Forma'!$A:$A,0),MATCH('Cash Flow_Monthly'!BC$2,'Pro Forma'!$1:$1,0))/12*IF(BC$3&gt;'Project Summary'!$G$7,0,1)</f>
        <v>62.036436888261711</v>
      </c>
      <c r="BD70" s="1557">
        <f>'Pro Forma'!$M74*INDEX('Pro Forma'!$1:$1048576,MATCH('Cash Flow_Monthly'!$A70,'Pro Forma'!$A:$A,0),MATCH('Cash Flow_Monthly'!BD$2,'Pro Forma'!$1:$1,0))/12*IF(BD$3&gt;'Project Summary'!$G$7,0,1)</f>
        <v>62.036436888261711</v>
      </c>
      <c r="BE70" s="1557">
        <f>'Pro Forma'!$M74*INDEX('Pro Forma'!$1:$1048576,MATCH('Cash Flow_Monthly'!$A70,'Pro Forma'!$A:$A,0),MATCH('Cash Flow_Monthly'!BE$2,'Pro Forma'!$1:$1,0))/12*IF(BE$3&gt;'Project Summary'!$G$7,0,1)</f>
        <v>62.036436888261711</v>
      </c>
      <c r="BF70" s="1557">
        <f>'Pro Forma'!$M74*INDEX('Pro Forma'!$1:$1048576,MATCH('Cash Flow_Monthly'!$A70,'Pro Forma'!$A:$A,0),MATCH('Cash Flow_Monthly'!BF$2,'Pro Forma'!$1:$1,0))/12*IF(BF$3&gt;'Project Summary'!$G$7,0,1)</f>
        <v>62.036436888261711</v>
      </c>
      <c r="BG70" s="1557">
        <f>'Pro Forma'!$M74*INDEX('Pro Forma'!$1:$1048576,MATCH('Cash Flow_Monthly'!$A70,'Pro Forma'!$A:$A,0),MATCH('Cash Flow_Monthly'!BG$2,'Pro Forma'!$1:$1,0))/12*IF(BG$3&gt;'Project Summary'!$G$7,0,1)</f>
        <v>62.036436888261711</v>
      </c>
      <c r="BH70" s="1557">
        <f>'Pro Forma'!$M74*INDEX('Pro Forma'!$1:$1048576,MATCH('Cash Flow_Monthly'!$A70,'Pro Forma'!$A:$A,0),MATCH('Cash Flow_Monthly'!BH$2,'Pro Forma'!$1:$1,0))/12*IF(BH$3&gt;'Project Summary'!$G$7,0,1)</f>
        <v>62.036436888261711</v>
      </c>
      <c r="BI70" s="1557">
        <f>'Pro Forma'!$M74*INDEX('Pro Forma'!$1:$1048576,MATCH('Cash Flow_Monthly'!$A70,'Pro Forma'!$A:$A,0),MATCH('Cash Flow_Monthly'!BI$2,'Pro Forma'!$1:$1,0))/12*IF(BI$3&gt;'Project Summary'!$G$7,0,1)</f>
        <v>62.036436888261711</v>
      </c>
      <c r="BJ70" s="1557">
        <f>'Pro Forma'!$M74*INDEX('Pro Forma'!$1:$1048576,MATCH('Cash Flow_Monthly'!$A70,'Pro Forma'!$A:$A,0),MATCH('Cash Flow_Monthly'!BJ$2,'Pro Forma'!$1:$1,0))/12*IF(BJ$3&gt;'Project Summary'!$G$7,0,1)</f>
        <v>62.036436888261711</v>
      </c>
      <c r="BK70" s="1557">
        <f>'Pro Forma'!$M74*INDEX('Pro Forma'!$1:$1048576,MATCH('Cash Flow_Monthly'!$A70,'Pro Forma'!$A:$A,0),MATCH('Cash Flow_Monthly'!BK$2,'Pro Forma'!$1:$1,0))/12*IF(BK$3&gt;'Project Summary'!$G$7,0,1)</f>
        <v>62.036436888261711</v>
      </c>
      <c r="BL70" s="1557">
        <f>'Pro Forma'!$M74*INDEX('Pro Forma'!$1:$1048576,MATCH('Cash Flow_Monthly'!$A70,'Pro Forma'!$A:$A,0),MATCH('Cash Flow_Monthly'!BL$2,'Pro Forma'!$1:$1,0))/12*IF(BL$3&gt;'Project Summary'!$G$7,0,1)</f>
        <v>62.036436888261711</v>
      </c>
      <c r="BM70" s="1557">
        <f>'Pro Forma'!$M74*INDEX('Pro Forma'!$1:$1048576,MATCH('Cash Flow_Monthly'!$A70,'Pro Forma'!$A:$A,0),MATCH('Cash Flow_Monthly'!BM$2,'Pro Forma'!$1:$1,0))/12*IF(BM$3&gt;'Project Summary'!$G$7,0,1)</f>
        <v>63.587347810468259</v>
      </c>
      <c r="BN70" s="1557">
        <f>'Pro Forma'!$M74*INDEX('Pro Forma'!$1:$1048576,MATCH('Cash Flow_Monthly'!$A70,'Pro Forma'!$A:$A,0),MATCH('Cash Flow_Monthly'!BN$2,'Pro Forma'!$1:$1,0))/12*IF(BN$3&gt;'Project Summary'!$G$7,0,1)</f>
        <v>63.587347810468259</v>
      </c>
      <c r="BO70" s="1557">
        <f>'Pro Forma'!$M74*INDEX('Pro Forma'!$1:$1048576,MATCH('Cash Flow_Monthly'!$A70,'Pro Forma'!$A:$A,0),MATCH('Cash Flow_Monthly'!BO$2,'Pro Forma'!$1:$1,0))/12*IF(BO$3&gt;'Project Summary'!$G$7,0,1)</f>
        <v>63.587347810468259</v>
      </c>
      <c r="BP70" s="1557">
        <f>'Pro Forma'!$M74*INDEX('Pro Forma'!$1:$1048576,MATCH('Cash Flow_Monthly'!$A70,'Pro Forma'!$A:$A,0),MATCH('Cash Flow_Monthly'!BP$2,'Pro Forma'!$1:$1,0))/12*IF(BP$3&gt;'Project Summary'!$G$7,0,1)</f>
        <v>63.587347810468259</v>
      </c>
      <c r="BQ70" s="1557">
        <f>'Pro Forma'!$M74*INDEX('Pro Forma'!$1:$1048576,MATCH('Cash Flow_Monthly'!$A70,'Pro Forma'!$A:$A,0),MATCH('Cash Flow_Monthly'!BQ$2,'Pro Forma'!$1:$1,0))/12*IF(BQ$3&gt;'Project Summary'!$G$7,0,1)</f>
        <v>63.587347810468259</v>
      </c>
      <c r="BR70" s="1557">
        <f>'Pro Forma'!$M74*INDEX('Pro Forma'!$1:$1048576,MATCH('Cash Flow_Monthly'!$A70,'Pro Forma'!$A:$A,0),MATCH('Cash Flow_Monthly'!BR$2,'Pro Forma'!$1:$1,0))/12*IF(BR$3&gt;'Project Summary'!$G$7,0,1)</f>
        <v>63.587347810468259</v>
      </c>
      <c r="BS70" s="1557">
        <f>'Pro Forma'!$M74*INDEX('Pro Forma'!$1:$1048576,MATCH('Cash Flow_Monthly'!$A70,'Pro Forma'!$A:$A,0),MATCH('Cash Flow_Monthly'!BS$2,'Pro Forma'!$1:$1,0))/12*IF(BS$3&gt;'Project Summary'!$G$7,0,1)</f>
        <v>63.587347810468259</v>
      </c>
      <c r="BT70" s="1557">
        <f>'Pro Forma'!$M74*INDEX('Pro Forma'!$1:$1048576,MATCH('Cash Flow_Monthly'!$A70,'Pro Forma'!$A:$A,0),MATCH('Cash Flow_Monthly'!BT$2,'Pro Forma'!$1:$1,0))/12*IF(BT$3&gt;'Project Summary'!$G$7,0,1)</f>
        <v>63.587347810468259</v>
      </c>
      <c r="BU70" s="1557">
        <f>'Pro Forma'!$M74*INDEX('Pro Forma'!$1:$1048576,MATCH('Cash Flow_Monthly'!$A70,'Pro Forma'!$A:$A,0),MATCH('Cash Flow_Monthly'!BU$2,'Pro Forma'!$1:$1,0))/12*IF(BU$3&gt;'Project Summary'!$G$7,0,1)</f>
        <v>63.587347810468259</v>
      </c>
      <c r="BV70" s="1557">
        <f>'Pro Forma'!$M74*INDEX('Pro Forma'!$1:$1048576,MATCH('Cash Flow_Monthly'!$A70,'Pro Forma'!$A:$A,0),MATCH('Cash Flow_Monthly'!BV$2,'Pro Forma'!$1:$1,0))/12*IF(BV$3&gt;'Project Summary'!$G$7,0,1)</f>
        <v>63.587347810468259</v>
      </c>
      <c r="BW70" s="1557">
        <f>'Pro Forma'!$M74*INDEX('Pro Forma'!$1:$1048576,MATCH('Cash Flow_Monthly'!$A70,'Pro Forma'!$A:$A,0),MATCH('Cash Flow_Monthly'!BW$2,'Pro Forma'!$1:$1,0))/12*IF(BW$3&gt;'Project Summary'!$G$7,0,1)</f>
        <v>63.587347810468259</v>
      </c>
      <c r="BX70" s="1557">
        <f>'Pro Forma'!$M74*INDEX('Pro Forma'!$1:$1048576,MATCH('Cash Flow_Monthly'!$A70,'Pro Forma'!$A:$A,0),MATCH('Cash Flow_Monthly'!BX$2,'Pro Forma'!$1:$1,0))/12*IF(BX$3&gt;'Project Summary'!$G$7,0,1)</f>
        <v>63.587347810468259</v>
      </c>
      <c r="BY70" s="1557">
        <f>'Pro Forma'!$M74*INDEX('Pro Forma'!$1:$1048576,MATCH('Cash Flow_Monthly'!$A70,'Pro Forma'!$A:$A,0),MATCH('Cash Flow_Monthly'!BY$2,'Pro Forma'!$1:$1,0))/12*IF(BY$3&gt;'Project Summary'!$G$7,0,1)</f>
        <v>65.177031505729957</v>
      </c>
      <c r="BZ70" s="1557">
        <f>'Pro Forma'!$M74*INDEX('Pro Forma'!$1:$1048576,MATCH('Cash Flow_Monthly'!$A70,'Pro Forma'!$A:$A,0),MATCH('Cash Flow_Monthly'!BZ$2,'Pro Forma'!$1:$1,0))/12*IF(BZ$3&gt;'Project Summary'!$G$7,0,1)</f>
        <v>65.177031505729957</v>
      </c>
      <c r="CA70" s="1557">
        <f>'Pro Forma'!$M74*INDEX('Pro Forma'!$1:$1048576,MATCH('Cash Flow_Monthly'!$A70,'Pro Forma'!$A:$A,0),MATCH('Cash Flow_Monthly'!CA$2,'Pro Forma'!$1:$1,0))/12*IF(CA$3&gt;'Project Summary'!$G$7,0,1)</f>
        <v>65.177031505729957</v>
      </c>
      <c r="CB70" s="1557">
        <f>'Pro Forma'!$M74*INDEX('Pro Forma'!$1:$1048576,MATCH('Cash Flow_Monthly'!$A70,'Pro Forma'!$A:$A,0),MATCH('Cash Flow_Monthly'!CB$2,'Pro Forma'!$1:$1,0))/12*IF(CB$3&gt;'Project Summary'!$G$7,0,1)</f>
        <v>65.177031505729957</v>
      </c>
      <c r="CC70" s="1557">
        <f>'Pro Forma'!$M74*INDEX('Pro Forma'!$1:$1048576,MATCH('Cash Flow_Monthly'!$A70,'Pro Forma'!$A:$A,0),MATCH('Cash Flow_Monthly'!CC$2,'Pro Forma'!$1:$1,0))/12*IF(CC$3&gt;'Project Summary'!$G$7,0,1)</f>
        <v>65.177031505729957</v>
      </c>
      <c r="CD70" s="1557">
        <f>'Pro Forma'!$M74*INDEX('Pro Forma'!$1:$1048576,MATCH('Cash Flow_Monthly'!$A70,'Pro Forma'!$A:$A,0),MATCH('Cash Flow_Monthly'!CD$2,'Pro Forma'!$1:$1,0))/12*IF(CD$3&gt;'Project Summary'!$G$7,0,1)</f>
        <v>65.177031505729957</v>
      </c>
      <c r="CE70" s="1557">
        <f>'Pro Forma'!$M74*INDEX('Pro Forma'!$1:$1048576,MATCH('Cash Flow_Monthly'!$A70,'Pro Forma'!$A:$A,0),MATCH('Cash Flow_Monthly'!CE$2,'Pro Forma'!$1:$1,0))/12*IF(CE$3&gt;'Project Summary'!$G$7,0,1)</f>
        <v>65.177031505729957</v>
      </c>
      <c r="CF70" s="1557">
        <f>'Pro Forma'!$M74*INDEX('Pro Forma'!$1:$1048576,MATCH('Cash Flow_Monthly'!$A70,'Pro Forma'!$A:$A,0),MATCH('Cash Flow_Monthly'!CF$2,'Pro Forma'!$1:$1,0))/12*IF(CF$3&gt;'Project Summary'!$G$7,0,1)</f>
        <v>65.177031505729957</v>
      </c>
      <c r="CG70" s="1557">
        <f>'Pro Forma'!$M74*INDEX('Pro Forma'!$1:$1048576,MATCH('Cash Flow_Monthly'!$A70,'Pro Forma'!$A:$A,0),MATCH('Cash Flow_Monthly'!CG$2,'Pro Forma'!$1:$1,0))/12*IF(CG$3&gt;'Project Summary'!$G$7,0,1)</f>
        <v>65.177031505729957</v>
      </c>
      <c r="CH70" s="1557">
        <f>'Pro Forma'!$M74*INDEX('Pro Forma'!$1:$1048576,MATCH('Cash Flow_Monthly'!$A70,'Pro Forma'!$A:$A,0),MATCH('Cash Flow_Monthly'!CH$2,'Pro Forma'!$1:$1,0))/12*IF(CH$3&gt;'Project Summary'!$G$7,0,1)</f>
        <v>65.177031505729957</v>
      </c>
      <c r="CI70" s="1557">
        <f>'Pro Forma'!$M74*INDEX('Pro Forma'!$1:$1048576,MATCH('Cash Flow_Monthly'!$A70,'Pro Forma'!$A:$A,0),MATCH('Cash Flow_Monthly'!CI$2,'Pro Forma'!$1:$1,0))/12*IF(CI$3&gt;'Project Summary'!$G$7,0,1)</f>
        <v>65.177031505729957</v>
      </c>
      <c r="CJ70" s="1557">
        <f>'Pro Forma'!$M74*INDEX('Pro Forma'!$1:$1048576,MATCH('Cash Flow_Monthly'!$A70,'Pro Forma'!$A:$A,0),MATCH('Cash Flow_Monthly'!CJ$2,'Pro Forma'!$1:$1,0))/12*IF(CJ$3&gt;'Project Summary'!$G$7,0,1)</f>
        <v>65.177031505729957</v>
      </c>
      <c r="CK70" s="1557">
        <f>'Pro Forma'!$M74*INDEX('Pro Forma'!$1:$1048576,MATCH('Cash Flow_Monthly'!$A70,'Pro Forma'!$A:$A,0),MATCH('Cash Flow_Monthly'!CK$2,'Pro Forma'!$1:$1,0))/12*IF(CK$3&gt;'Project Summary'!$G$7,0,1)</f>
        <v>0</v>
      </c>
      <c r="CL70" s="1557">
        <f>'Pro Forma'!$M74*INDEX('Pro Forma'!$1:$1048576,MATCH('Cash Flow_Monthly'!$A70,'Pro Forma'!$A:$A,0),MATCH('Cash Flow_Monthly'!CL$2,'Pro Forma'!$1:$1,0))/12*IF(CL$3&gt;'Project Summary'!$G$7,0,1)</f>
        <v>0</v>
      </c>
      <c r="CM70" s="1557">
        <f>'Pro Forma'!$M74*INDEX('Pro Forma'!$1:$1048576,MATCH('Cash Flow_Monthly'!$A70,'Pro Forma'!$A:$A,0),MATCH('Cash Flow_Monthly'!CM$2,'Pro Forma'!$1:$1,0))/12*IF(CM$3&gt;'Project Summary'!$G$7,0,1)</f>
        <v>0</v>
      </c>
      <c r="CN70" s="1557">
        <f>'Pro Forma'!$M74*INDEX('Pro Forma'!$1:$1048576,MATCH('Cash Flow_Monthly'!$A70,'Pro Forma'!$A:$A,0),MATCH('Cash Flow_Monthly'!CN$2,'Pro Forma'!$1:$1,0))/12*IF(CN$3&gt;'Project Summary'!$G$7,0,1)</f>
        <v>0</v>
      </c>
      <c r="CO70" s="1557">
        <f>'Pro Forma'!$M74*INDEX('Pro Forma'!$1:$1048576,MATCH('Cash Flow_Monthly'!$A70,'Pro Forma'!$A:$A,0),MATCH('Cash Flow_Monthly'!CO$2,'Pro Forma'!$1:$1,0))/12*IF(CO$3&gt;'Project Summary'!$G$7,0,1)</f>
        <v>0</v>
      </c>
      <c r="CP70" s="1557">
        <f>'Pro Forma'!$M74*INDEX('Pro Forma'!$1:$1048576,MATCH('Cash Flow_Monthly'!$A70,'Pro Forma'!$A:$A,0),MATCH('Cash Flow_Monthly'!CP$2,'Pro Forma'!$1:$1,0))/12*IF(CP$3&gt;'Project Summary'!$G$7,0,1)</f>
        <v>0</v>
      </c>
      <c r="CQ70" s="1557">
        <f>'Pro Forma'!$M74*INDEX('Pro Forma'!$1:$1048576,MATCH('Cash Flow_Monthly'!$A70,'Pro Forma'!$A:$A,0),MATCH('Cash Flow_Monthly'!CQ$2,'Pro Forma'!$1:$1,0))/12*IF(CQ$3&gt;'Project Summary'!$G$7,0,1)</f>
        <v>0</v>
      </c>
      <c r="CR70" s="1557">
        <f>'Pro Forma'!$M74*INDEX('Pro Forma'!$1:$1048576,MATCH('Cash Flow_Monthly'!$A70,'Pro Forma'!$A:$A,0),MATCH('Cash Flow_Monthly'!CR$2,'Pro Forma'!$1:$1,0))/12*IF(CR$3&gt;'Project Summary'!$G$7,0,1)</f>
        <v>0</v>
      </c>
      <c r="CS70" s="1557">
        <f>'Pro Forma'!$M74*INDEX('Pro Forma'!$1:$1048576,MATCH('Cash Flow_Monthly'!$A70,'Pro Forma'!$A:$A,0),MATCH('Cash Flow_Monthly'!CS$2,'Pro Forma'!$1:$1,0))/12*IF(CS$3&gt;'Project Summary'!$G$7,0,1)</f>
        <v>0</v>
      </c>
      <c r="CT70" s="1557">
        <f>'Pro Forma'!$M74*INDEX('Pro Forma'!$1:$1048576,MATCH('Cash Flow_Monthly'!$A70,'Pro Forma'!$A:$A,0),MATCH('Cash Flow_Monthly'!CT$2,'Pro Forma'!$1:$1,0))/12*IF(CT$3&gt;'Project Summary'!$G$7,0,1)</f>
        <v>0</v>
      </c>
      <c r="CU70" s="1557">
        <f>'Pro Forma'!$M74*INDEX('Pro Forma'!$1:$1048576,MATCH('Cash Flow_Monthly'!$A70,'Pro Forma'!$A:$A,0),MATCH('Cash Flow_Monthly'!CU$2,'Pro Forma'!$1:$1,0))/12*IF(CU$3&gt;'Project Summary'!$G$7,0,1)</f>
        <v>0</v>
      </c>
      <c r="CV70" s="1557">
        <f>'Pro Forma'!$M74*INDEX('Pro Forma'!$1:$1048576,MATCH('Cash Flow_Monthly'!$A70,'Pro Forma'!$A:$A,0),MATCH('Cash Flow_Monthly'!CV$2,'Pro Forma'!$1:$1,0))/12*IF(CV$3&gt;'Project Summary'!$G$7,0,1)</f>
        <v>0</v>
      </c>
      <c r="CW70" s="1557">
        <f>'Pro Forma'!$M74*INDEX('Pro Forma'!$1:$1048576,MATCH('Cash Flow_Monthly'!$A70,'Pro Forma'!$A:$A,0),MATCH('Cash Flow_Monthly'!CW$2,'Pro Forma'!$1:$1,0))/12*IF(CW$3&gt;'Project Summary'!$G$7,0,1)</f>
        <v>0</v>
      </c>
      <c r="CX70" s="1557">
        <f>'Pro Forma'!$M74*INDEX('Pro Forma'!$1:$1048576,MATCH('Cash Flow_Monthly'!$A70,'Pro Forma'!$A:$A,0),MATCH('Cash Flow_Monthly'!CX$2,'Pro Forma'!$1:$1,0))/12*IF(CX$3&gt;'Project Summary'!$G$7,0,1)</f>
        <v>0</v>
      </c>
      <c r="CY70" s="1557">
        <f>'Pro Forma'!$M74*INDEX('Pro Forma'!$1:$1048576,MATCH('Cash Flow_Monthly'!$A70,'Pro Forma'!$A:$A,0),MATCH('Cash Flow_Monthly'!CY$2,'Pro Forma'!$1:$1,0))/12*IF(CY$3&gt;'Project Summary'!$G$7,0,1)</f>
        <v>0</v>
      </c>
      <c r="CZ70" s="1557">
        <f>'Pro Forma'!$M74*INDEX('Pro Forma'!$1:$1048576,MATCH('Cash Flow_Monthly'!$A70,'Pro Forma'!$A:$A,0),MATCH('Cash Flow_Monthly'!CZ$2,'Pro Forma'!$1:$1,0))/12*IF(CZ$3&gt;'Project Summary'!$G$7,0,1)</f>
        <v>0</v>
      </c>
      <c r="DA70" s="1557">
        <f>'Pro Forma'!$M74*INDEX('Pro Forma'!$1:$1048576,MATCH('Cash Flow_Monthly'!$A70,'Pro Forma'!$A:$A,0),MATCH('Cash Flow_Monthly'!DA$2,'Pro Forma'!$1:$1,0))/12*IF(DA$3&gt;'Project Summary'!$G$7,0,1)</f>
        <v>0</v>
      </c>
      <c r="DB70" s="1557">
        <f>'Pro Forma'!$M74*INDEX('Pro Forma'!$1:$1048576,MATCH('Cash Flow_Monthly'!$A70,'Pro Forma'!$A:$A,0),MATCH('Cash Flow_Monthly'!DB$2,'Pro Forma'!$1:$1,0))/12*IF(DB$3&gt;'Project Summary'!$G$7,0,1)</f>
        <v>0</v>
      </c>
      <c r="DC70" s="1557">
        <f>'Pro Forma'!$M74*INDEX('Pro Forma'!$1:$1048576,MATCH('Cash Flow_Monthly'!$A70,'Pro Forma'!$A:$A,0),MATCH('Cash Flow_Monthly'!DC$2,'Pro Forma'!$1:$1,0))/12*IF(DC$3&gt;'Project Summary'!$G$7,0,1)</f>
        <v>0</v>
      </c>
      <c r="DD70" s="1557">
        <f>'Pro Forma'!$M74*INDEX('Pro Forma'!$1:$1048576,MATCH('Cash Flow_Monthly'!$A70,'Pro Forma'!$A:$A,0),MATCH('Cash Flow_Monthly'!DD$2,'Pro Forma'!$1:$1,0))/12*IF(DD$3&gt;'Project Summary'!$G$7,0,1)</f>
        <v>0</v>
      </c>
      <c r="DE70" s="1557">
        <f>'Pro Forma'!$M74*INDEX('Pro Forma'!$1:$1048576,MATCH('Cash Flow_Monthly'!$A70,'Pro Forma'!$A:$A,0),MATCH('Cash Flow_Monthly'!DE$2,'Pro Forma'!$1:$1,0))/12*IF(DE$3&gt;'Project Summary'!$G$7,0,1)</f>
        <v>0</v>
      </c>
      <c r="DF70" s="1557">
        <f>'Pro Forma'!$M74*INDEX('Pro Forma'!$1:$1048576,MATCH('Cash Flow_Monthly'!$A70,'Pro Forma'!$A:$A,0),MATCH('Cash Flow_Monthly'!DF$2,'Pro Forma'!$1:$1,0))/12*IF(DF$3&gt;'Project Summary'!$G$7,0,1)</f>
        <v>0</v>
      </c>
      <c r="DG70" s="1557">
        <f>'Pro Forma'!$M74*INDEX('Pro Forma'!$1:$1048576,MATCH('Cash Flow_Monthly'!$A70,'Pro Forma'!$A:$A,0),MATCH('Cash Flow_Monthly'!DG$2,'Pro Forma'!$1:$1,0))/12*IF(DG$3&gt;'Project Summary'!$G$7,0,1)</f>
        <v>0</v>
      </c>
      <c r="DH70" s="1557">
        <f>'Pro Forma'!$M74*INDEX('Pro Forma'!$1:$1048576,MATCH('Cash Flow_Monthly'!$A70,'Pro Forma'!$A:$A,0),MATCH('Cash Flow_Monthly'!DH$2,'Pro Forma'!$1:$1,0))/12*IF(DH$3&gt;'Project Summary'!$G$7,0,1)</f>
        <v>0</v>
      </c>
      <c r="DI70" s="1557">
        <f>'Pro Forma'!$M74*INDEX('Pro Forma'!$1:$1048576,MATCH('Cash Flow_Monthly'!$A70,'Pro Forma'!$A:$A,0),MATCH('Cash Flow_Monthly'!DI$2,'Pro Forma'!$1:$1,0))/12*IF(DI$3&gt;'Project Summary'!$G$7,0,1)</f>
        <v>0</v>
      </c>
      <c r="DJ70" s="1557">
        <f>'Pro Forma'!$M74*INDEX('Pro Forma'!$1:$1048576,MATCH('Cash Flow_Monthly'!$A70,'Pro Forma'!$A:$A,0),MATCH('Cash Flow_Monthly'!DJ$2,'Pro Forma'!$1:$1,0))/12*IF(DJ$3&gt;'Project Summary'!$G$7,0,1)</f>
        <v>0</v>
      </c>
      <c r="DK70" s="1557">
        <f>'Pro Forma'!$M74*INDEX('Pro Forma'!$1:$1048576,MATCH('Cash Flow_Monthly'!$A70,'Pro Forma'!$A:$A,0),MATCH('Cash Flow_Monthly'!DK$2,'Pro Forma'!$1:$1,0))/12*IF(DK$3&gt;'Project Summary'!$G$7,0,1)</f>
        <v>0</v>
      </c>
      <c r="DL70" s="1557">
        <f>'Pro Forma'!$M74*INDEX('Pro Forma'!$1:$1048576,MATCH('Cash Flow_Monthly'!$A70,'Pro Forma'!$A:$A,0),MATCH('Cash Flow_Monthly'!DL$2,'Pro Forma'!$1:$1,0))/12*IF(DL$3&gt;'Project Summary'!$G$7,0,1)</f>
        <v>0</v>
      </c>
      <c r="DM70" s="1557">
        <f>'Pro Forma'!$M74*INDEX('Pro Forma'!$1:$1048576,MATCH('Cash Flow_Monthly'!$A70,'Pro Forma'!$A:$A,0),MATCH('Cash Flow_Monthly'!DM$2,'Pro Forma'!$1:$1,0))/12*IF(DM$3&gt;'Project Summary'!$G$7,0,1)</f>
        <v>0</v>
      </c>
      <c r="DN70" s="1557">
        <f>'Pro Forma'!$M74*INDEX('Pro Forma'!$1:$1048576,MATCH('Cash Flow_Monthly'!$A70,'Pro Forma'!$A:$A,0),MATCH('Cash Flow_Monthly'!DN$2,'Pro Forma'!$1:$1,0))/12*IF(DN$3&gt;'Project Summary'!$G$7,0,1)</f>
        <v>0</v>
      </c>
      <c r="DO70" s="1557">
        <f>'Pro Forma'!$M74*INDEX('Pro Forma'!$1:$1048576,MATCH('Cash Flow_Monthly'!$A70,'Pro Forma'!$A:$A,0),MATCH('Cash Flow_Monthly'!DO$2,'Pro Forma'!$1:$1,0))/12*IF(DO$3&gt;'Project Summary'!$G$7,0,1)</f>
        <v>0</v>
      </c>
      <c r="DP70" s="1557">
        <f>'Pro Forma'!$M74*INDEX('Pro Forma'!$1:$1048576,MATCH('Cash Flow_Monthly'!$A70,'Pro Forma'!$A:$A,0),MATCH('Cash Flow_Monthly'!DP$2,'Pro Forma'!$1:$1,0))/12*IF(DP$3&gt;'Project Summary'!$G$7,0,1)</f>
        <v>0</v>
      </c>
      <c r="DQ70" s="1557">
        <f>'Pro Forma'!$M74*INDEX('Pro Forma'!$1:$1048576,MATCH('Cash Flow_Monthly'!$A70,'Pro Forma'!$A:$A,0),MATCH('Cash Flow_Monthly'!DQ$2,'Pro Forma'!$1:$1,0))/12*IF(DQ$3&gt;'Project Summary'!$G$7,0,1)</f>
        <v>0</v>
      </c>
      <c r="DR70" s="1557">
        <f>'Pro Forma'!$M74*INDEX('Pro Forma'!$1:$1048576,MATCH('Cash Flow_Monthly'!$A70,'Pro Forma'!$A:$A,0),MATCH('Cash Flow_Monthly'!DR$2,'Pro Forma'!$1:$1,0))/12*IF(DR$3&gt;'Project Summary'!$G$7,0,1)</f>
        <v>0</v>
      </c>
      <c r="DS70" s="1557">
        <f>'Pro Forma'!$M74*INDEX('Pro Forma'!$1:$1048576,MATCH('Cash Flow_Monthly'!$A70,'Pro Forma'!$A:$A,0),MATCH('Cash Flow_Monthly'!DS$2,'Pro Forma'!$1:$1,0))/12*IF(DS$3&gt;'Project Summary'!$G$7,0,1)</f>
        <v>0</v>
      </c>
      <c r="DT70" s="1557">
        <f>'Pro Forma'!$M74*INDEX('Pro Forma'!$1:$1048576,MATCH('Cash Flow_Monthly'!$A70,'Pro Forma'!$A:$A,0),MATCH('Cash Flow_Monthly'!DT$2,'Pro Forma'!$1:$1,0))/12*IF(DT$3&gt;'Project Summary'!$G$7,0,1)</f>
        <v>0</v>
      </c>
      <c r="DU70" s="1558"/>
    </row>
    <row r="71" spans="1:125" s="1559" customFormat="1">
      <c r="A71" s="1554" t="str">
        <f>'Pro Forma'!A75</f>
        <v>" 5720 - Water &amp; Sewer "</v>
      </c>
      <c r="B71" s="1555"/>
      <c r="C71" s="1555"/>
      <c r="D71" s="1556"/>
      <c r="E71" s="1557">
        <f>'Pro Forma'!$M75*INDEX('Pro Forma'!$1:$1048576,MATCH('Cash Flow_Monthly'!$A71,'Pro Forma'!$A:$A,0),MATCH('Cash Flow_Monthly'!E$2,'Pro Forma'!$1:$1,0))/12*IF(E$3&gt;'Project Summary'!$G$7,0,1)</f>
        <v>19800</v>
      </c>
      <c r="F71" s="1557">
        <f>'Pro Forma'!$M75*INDEX('Pro Forma'!$1:$1048576,MATCH('Cash Flow_Monthly'!$A71,'Pro Forma'!$A:$A,0),MATCH('Cash Flow_Monthly'!F$2,'Pro Forma'!$1:$1,0))/12*IF(F$3&gt;'Project Summary'!$G$7,0,1)</f>
        <v>19800</v>
      </c>
      <c r="G71" s="1557">
        <f>'Pro Forma'!$M75*INDEX('Pro Forma'!$1:$1048576,MATCH('Cash Flow_Monthly'!$A71,'Pro Forma'!$A:$A,0),MATCH('Cash Flow_Monthly'!G$2,'Pro Forma'!$1:$1,0))/12*IF(G$3&gt;'Project Summary'!$G$7,0,1)</f>
        <v>19800</v>
      </c>
      <c r="H71" s="1557">
        <f>'Pro Forma'!$M75*INDEX('Pro Forma'!$1:$1048576,MATCH('Cash Flow_Monthly'!$A71,'Pro Forma'!$A:$A,0),MATCH('Cash Flow_Monthly'!H$2,'Pro Forma'!$1:$1,0))/12*IF(H$3&gt;'Project Summary'!$G$7,0,1)</f>
        <v>19800</v>
      </c>
      <c r="I71" s="1557">
        <f>'Pro Forma'!$M75*INDEX('Pro Forma'!$1:$1048576,MATCH('Cash Flow_Monthly'!$A71,'Pro Forma'!$A:$A,0),MATCH('Cash Flow_Monthly'!I$2,'Pro Forma'!$1:$1,0))/12*IF(I$3&gt;'Project Summary'!$G$7,0,1)</f>
        <v>19800</v>
      </c>
      <c r="J71" s="1557">
        <f>'Pro Forma'!$M75*INDEX('Pro Forma'!$1:$1048576,MATCH('Cash Flow_Monthly'!$A71,'Pro Forma'!$A:$A,0),MATCH('Cash Flow_Monthly'!J$2,'Pro Forma'!$1:$1,0))/12*IF(J$3&gt;'Project Summary'!$G$7,0,1)</f>
        <v>19800</v>
      </c>
      <c r="K71" s="1557">
        <f>'Pro Forma'!$M75*INDEX('Pro Forma'!$1:$1048576,MATCH('Cash Flow_Monthly'!$A71,'Pro Forma'!$A:$A,0),MATCH('Cash Flow_Monthly'!K$2,'Pro Forma'!$1:$1,0))/12*IF(K$3&gt;'Project Summary'!$G$7,0,1)</f>
        <v>19800</v>
      </c>
      <c r="L71" s="1557">
        <f>'Pro Forma'!$M75*INDEX('Pro Forma'!$1:$1048576,MATCH('Cash Flow_Monthly'!$A71,'Pro Forma'!$A:$A,0),MATCH('Cash Flow_Monthly'!L$2,'Pro Forma'!$1:$1,0))/12*IF(L$3&gt;'Project Summary'!$G$7,0,1)</f>
        <v>19800</v>
      </c>
      <c r="M71" s="1557">
        <f>'Pro Forma'!$M75*INDEX('Pro Forma'!$1:$1048576,MATCH('Cash Flow_Monthly'!$A71,'Pro Forma'!$A:$A,0),MATCH('Cash Flow_Monthly'!M$2,'Pro Forma'!$1:$1,0))/12*IF(M$3&gt;'Project Summary'!$G$7,0,1)</f>
        <v>19800</v>
      </c>
      <c r="N71" s="1557">
        <f>'Pro Forma'!$M75*INDEX('Pro Forma'!$1:$1048576,MATCH('Cash Flow_Monthly'!$A71,'Pro Forma'!$A:$A,0),MATCH('Cash Flow_Monthly'!N$2,'Pro Forma'!$1:$1,0))/12*IF(N$3&gt;'Project Summary'!$G$7,0,1)</f>
        <v>19800</v>
      </c>
      <c r="O71" s="1557">
        <f>'Pro Forma'!$M75*INDEX('Pro Forma'!$1:$1048576,MATCH('Cash Flow_Monthly'!$A71,'Pro Forma'!$A:$A,0),MATCH('Cash Flow_Monthly'!O$2,'Pro Forma'!$1:$1,0))/12*IF(O$3&gt;'Project Summary'!$G$7,0,1)</f>
        <v>19800</v>
      </c>
      <c r="P71" s="1557">
        <f>'Pro Forma'!$M75*INDEX('Pro Forma'!$1:$1048576,MATCH('Cash Flow_Monthly'!$A71,'Pro Forma'!$A:$A,0),MATCH('Cash Flow_Monthly'!P$2,'Pro Forma'!$1:$1,0))/12*IF(P$3&gt;'Project Summary'!$G$7,0,1)</f>
        <v>19800</v>
      </c>
      <c r="Q71" s="1557">
        <f>'Pro Forma'!$M75*INDEX('Pro Forma'!$1:$1048576,MATCH('Cash Flow_Monthly'!$A71,'Pro Forma'!$A:$A,0),MATCH('Cash Flow_Monthly'!Q$2,'Pro Forma'!$1:$1,0))/12*IF(Q$3&gt;'Project Summary'!$G$7,0,1)</f>
        <v>20294.999999999996</v>
      </c>
      <c r="R71" s="1557">
        <f>'Pro Forma'!$M75*INDEX('Pro Forma'!$1:$1048576,MATCH('Cash Flow_Monthly'!$A71,'Pro Forma'!$A:$A,0),MATCH('Cash Flow_Monthly'!R$2,'Pro Forma'!$1:$1,0))/12*IF(R$3&gt;'Project Summary'!$G$7,0,1)</f>
        <v>20294.999999999996</v>
      </c>
      <c r="S71" s="1557">
        <f>'Pro Forma'!$M75*INDEX('Pro Forma'!$1:$1048576,MATCH('Cash Flow_Monthly'!$A71,'Pro Forma'!$A:$A,0),MATCH('Cash Flow_Monthly'!S$2,'Pro Forma'!$1:$1,0))/12*IF(S$3&gt;'Project Summary'!$G$7,0,1)</f>
        <v>20294.999999999996</v>
      </c>
      <c r="T71" s="1557">
        <f>'Pro Forma'!$M75*INDEX('Pro Forma'!$1:$1048576,MATCH('Cash Flow_Monthly'!$A71,'Pro Forma'!$A:$A,0),MATCH('Cash Flow_Monthly'!T$2,'Pro Forma'!$1:$1,0))/12*IF(T$3&gt;'Project Summary'!$G$7,0,1)</f>
        <v>20294.999999999996</v>
      </c>
      <c r="U71" s="1557">
        <f>'Pro Forma'!$M75*INDEX('Pro Forma'!$1:$1048576,MATCH('Cash Flow_Monthly'!$A71,'Pro Forma'!$A:$A,0),MATCH('Cash Flow_Monthly'!U$2,'Pro Forma'!$1:$1,0))/12*IF(U$3&gt;'Project Summary'!$G$7,0,1)</f>
        <v>20294.999999999996</v>
      </c>
      <c r="V71" s="1557">
        <f>'Pro Forma'!$M75*INDEX('Pro Forma'!$1:$1048576,MATCH('Cash Flow_Monthly'!$A71,'Pro Forma'!$A:$A,0),MATCH('Cash Flow_Monthly'!V$2,'Pro Forma'!$1:$1,0))/12*IF(V$3&gt;'Project Summary'!$G$7,0,1)</f>
        <v>20294.999999999996</v>
      </c>
      <c r="W71" s="1557">
        <f>'Pro Forma'!$M75*INDEX('Pro Forma'!$1:$1048576,MATCH('Cash Flow_Monthly'!$A71,'Pro Forma'!$A:$A,0),MATCH('Cash Flow_Monthly'!W$2,'Pro Forma'!$1:$1,0))/12*IF(W$3&gt;'Project Summary'!$G$7,0,1)</f>
        <v>20294.999999999996</v>
      </c>
      <c r="X71" s="1557">
        <f>'Pro Forma'!$M75*INDEX('Pro Forma'!$1:$1048576,MATCH('Cash Flow_Monthly'!$A71,'Pro Forma'!$A:$A,0),MATCH('Cash Flow_Monthly'!X$2,'Pro Forma'!$1:$1,0))/12*IF(X$3&gt;'Project Summary'!$G$7,0,1)</f>
        <v>20294.999999999996</v>
      </c>
      <c r="Y71" s="1557">
        <f>'Pro Forma'!$M75*INDEX('Pro Forma'!$1:$1048576,MATCH('Cash Flow_Monthly'!$A71,'Pro Forma'!$A:$A,0),MATCH('Cash Flow_Monthly'!Y$2,'Pro Forma'!$1:$1,0))/12*IF(Y$3&gt;'Project Summary'!$G$7,0,1)</f>
        <v>20294.999999999996</v>
      </c>
      <c r="Z71" s="1557">
        <f>'Pro Forma'!$M75*INDEX('Pro Forma'!$1:$1048576,MATCH('Cash Flow_Monthly'!$A71,'Pro Forma'!$A:$A,0),MATCH('Cash Flow_Monthly'!Z$2,'Pro Forma'!$1:$1,0))/12*IF(Z$3&gt;'Project Summary'!$G$7,0,1)</f>
        <v>20294.999999999996</v>
      </c>
      <c r="AA71" s="1557">
        <f>'Pro Forma'!$M75*INDEX('Pro Forma'!$1:$1048576,MATCH('Cash Flow_Monthly'!$A71,'Pro Forma'!$A:$A,0),MATCH('Cash Flow_Monthly'!AA$2,'Pro Forma'!$1:$1,0))/12*IF(AA$3&gt;'Project Summary'!$G$7,0,1)</f>
        <v>20294.999999999996</v>
      </c>
      <c r="AB71" s="1557">
        <f>'Pro Forma'!$M75*INDEX('Pro Forma'!$1:$1048576,MATCH('Cash Flow_Monthly'!$A71,'Pro Forma'!$A:$A,0),MATCH('Cash Flow_Monthly'!AB$2,'Pro Forma'!$1:$1,0))/12*IF(AB$3&gt;'Project Summary'!$G$7,0,1)</f>
        <v>20294.999999999996</v>
      </c>
      <c r="AC71" s="1557">
        <f>'Pro Forma'!$M75*INDEX('Pro Forma'!$1:$1048576,MATCH('Cash Flow_Monthly'!$A71,'Pro Forma'!$A:$A,0),MATCH('Cash Flow_Monthly'!AC$2,'Pro Forma'!$1:$1,0))/12*IF(AC$3&gt;'Project Summary'!$G$7,0,1)</f>
        <v>20802.374999999996</v>
      </c>
      <c r="AD71" s="1557">
        <f>'Pro Forma'!$M75*INDEX('Pro Forma'!$1:$1048576,MATCH('Cash Flow_Monthly'!$A71,'Pro Forma'!$A:$A,0),MATCH('Cash Flow_Monthly'!AD$2,'Pro Forma'!$1:$1,0))/12*IF(AD$3&gt;'Project Summary'!$G$7,0,1)</f>
        <v>20802.374999999996</v>
      </c>
      <c r="AE71" s="1557">
        <f>'Pro Forma'!$M75*INDEX('Pro Forma'!$1:$1048576,MATCH('Cash Flow_Monthly'!$A71,'Pro Forma'!$A:$A,0),MATCH('Cash Flow_Monthly'!AE$2,'Pro Forma'!$1:$1,0))/12*IF(AE$3&gt;'Project Summary'!$G$7,0,1)</f>
        <v>20802.374999999996</v>
      </c>
      <c r="AF71" s="1557">
        <f>'Pro Forma'!$M75*INDEX('Pro Forma'!$1:$1048576,MATCH('Cash Flow_Monthly'!$A71,'Pro Forma'!$A:$A,0),MATCH('Cash Flow_Monthly'!AF$2,'Pro Forma'!$1:$1,0))/12*IF(AF$3&gt;'Project Summary'!$G$7,0,1)</f>
        <v>20802.374999999996</v>
      </c>
      <c r="AG71" s="1557">
        <f>'Pro Forma'!$M75*INDEX('Pro Forma'!$1:$1048576,MATCH('Cash Flow_Monthly'!$A71,'Pro Forma'!$A:$A,0),MATCH('Cash Flow_Monthly'!AG$2,'Pro Forma'!$1:$1,0))/12*IF(AG$3&gt;'Project Summary'!$G$7,0,1)</f>
        <v>20802.374999999996</v>
      </c>
      <c r="AH71" s="1557">
        <f>'Pro Forma'!$M75*INDEX('Pro Forma'!$1:$1048576,MATCH('Cash Flow_Monthly'!$A71,'Pro Forma'!$A:$A,0),MATCH('Cash Flow_Monthly'!AH$2,'Pro Forma'!$1:$1,0))/12*IF(AH$3&gt;'Project Summary'!$G$7,0,1)</f>
        <v>20802.374999999996</v>
      </c>
      <c r="AI71" s="1557">
        <f>'Pro Forma'!$M75*INDEX('Pro Forma'!$1:$1048576,MATCH('Cash Flow_Monthly'!$A71,'Pro Forma'!$A:$A,0),MATCH('Cash Flow_Monthly'!AI$2,'Pro Forma'!$1:$1,0))/12*IF(AI$3&gt;'Project Summary'!$G$7,0,1)</f>
        <v>20802.374999999996</v>
      </c>
      <c r="AJ71" s="1557">
        <f>'Pro Forma'!$M75*INDEX('Pro Forma'!$1:$1048576,MATCH('Cash Flow_Monthly'!$A71,'Pro Forma'!$A:$A,0),MATCH('Cash Flow_Monthly'!AJ$2,'Pro Forma'!$1:$1,0))/12*IF(AJ$3&gt;'Project Summary'!$G$7,0,1)</f>
        <v>20802.374999999996</v>
      </c>
      <c r="AK71" s="1557">
        <f>'Pro Forma'!$M75*INDEX('Pro Forma'!$1:$1048576,MATCH('Cash Flow_Monthly'!$A71,'Pro Forma'!$A:$A,0),MATCH('Cash Flow_Monthly'!AK$2,'Pro Forma'!$1:$1,0))/12*IF(AK$3&gt;'Project Summary'!$G$7,0,1)</f>
        <v>20802.374999999996</v>
      </c>
      <c r="AL71" s="1557">
        <f>'Pro Forma'!$M75*INDEX('Pro Forma'!$1:$1048576,MATCH('Cash Flow_Monthly'!$A71,'Pro Forma'!$A:$A,0),MATCH('Cash Flow_Monthly'!AL$2,'Pro Forma'!$1:$1,0))/12*IF(AL$3&gt;'Project Summary'!$G$7,0,1)</f>
        <v>20802.374999999996</v>
      </c>
      <c r="AM71" s="1557">
        <f>'Pro Forma'!$M75*INDEX('Pro Forma'!$1:$1048576,MATCH('Cash Flow_Monthly'!$A71,'Pro Forma'!$A:$A,0),MATCH('Cash Flow_Monthly'!AM$2,'Pro Forma'!$1:$1,0))/12*IF(AM$3&gt;'Project Summary'!$G$7,0,1)</f>
        <v>20802.374999999996</v>
      </c>
      <c r="AN71" s="1557">
        <f>'Pro Forma'!$M75*INDEX('Pro Forma'!$1:$1048576,MATCH('Cash Flow_Monthly'!$A71,'Pro Forma'!$A:$A,0),MATCH('Cash Flow_Monthly'!AN$2,'Pro Forma'!$1:$1,0))/12*IF(AN$3&gt;'Project Summary'!$G$7,0,1)</f>
        <v>20802.374999999996</v>
      </c>
      <c r="AO71" s="1557">
        <f>'Pro Forma'!$M75*INDEX('Pro Forma'!$1:$1048576,MATCH('Cash Flow_Monthly'!$A71,'Pro Forma'!$A:$A,0),MATCH('Cash Flow_Monthly'!AO$2,'Pro Forma'!$1:$1,0))/12*IF(AO$3&gt;'Project Summary'!$G$7,0,1)</f>
        <v>21322.434374999997</v>
      </c>
      <c r="AP71" s="1557">
        <f>'Pro Forma'!$M75*INDEX('Pro Forma'!$1:$1048576,MATCH('Cash Flow_Monthly'!$A71,'Pro Forma'!$A:$A,0),MATCH('Cash Flow_Monthly'!AP$2,'Pro Forma'!$1:$1,0))/12*IF(AP$3&gt;'Project Summary'!$G$7,0,1)</f>
        <v>21322.434374999997</v>
      </c>
      <c r="AQ71" s="1557">
        <f>'Pro Forma'!$M75*INDEX('Pro Forma'!$1:$1048576,MATCH('Cash Flow_Monthly'!$A71,'Pro Forma'!$A:$A,0),MATCH('Cash Flow_Monthly'!AQ$2,'Pro Forma'!$1:$1,0))/12*IF(AQ$3&gt;'Project Summary'!$G$7,0,1)</f>
        <v>21322.434374999997</v>
      </c>
      <c r="AR71" s="1557">
        <f>'Pro Forma'!$M75*INDEX('Pro Forma'!$1:$1048576,MATCH('Cash Flow_Monthly'!$A71,'Pro Forma'!$A:$A,0),MATCH('Cash Flow_Monthly'!AR$2,'Pro Forma'!$1:$1,0))/12*IF(AR$3&gt;'Project Summary'!$G$7,0,1)</f>
        <v>21322.434374999997</v>
      </c>
      <c r="AS71" s="1557">
        <f>'Pro Forma'!$M75*INDEX('Pro Forma'!$1:$1048576,MATCH('Cash Flow_Monthly'!$A71,'Pro Forma'!$A:$A,0),MATCH('Cash Flow_Monthly'!AS$2,'Pro Forma'!$1:$1,0))/12*IF(AS$3&gt;'Project Summary'!$G$7,0,1)</f>
        <v>21322.434374999997</v>
      </c>
      <c r="AT71" s="1557">
        <f>'Pro Forma'!$M75*INDEX('Pro Forma'!$1:$1048576,MATCH('Cash Flow_Monthly'!$A71,'Pro Forma'!$A:$A,0),MATCH('Cash Flow_Monthly'!AT$2,'Pro Forma'!$1:$1,0))/12*IF(AT$3&gt;'Project Summary'!$G$7,0,1)</f>
        <v>21322.434374999997</v>
      </c>
      <c r="AU71" s="1557">
        <f>'Pro Forma'!$M75*INDEX('Pro Forma'!$1:$1048576,MATCH('Cash Flow_Monthly'!$A71,'Pro Forma'!$A:$A,0),MATCH('Cash Flow_Monthly'!AU$2,'Pro Forma'!$1:$1,0))/12*IF(AU$3&gt;'Project Summary'!$G$7,0,1)</f>
        <v>21322.434374999997</v>
      </c>
      <c r="AV71" s="1557">
        <f>'Pro Forma'!$M75*INDEX('Pro Forma'!$1:$1048576,MATCH('Cash Flow_Monthly'!$A71,'Pro Forma'!$A:$A,0),MATCH('Cash Flow_Monthly'!AV$2,'Pro Forma'!$1:$1,0))/12*IF(AV$3&gt;'Project Summary'!$G$7,0,1)</f>
        <v>21322.434374999997</v>
      </c>
      <c r="AW71" s="1557">
        <f>'Pro Forma'!$M75*INDEX('Pro Forma'!$1:$1048576,MATCH('Cash Flow_Monthly'!$A71,'Pro Forma'!$A:$A,0),MATCH('Cash Flow_Monthly'!AW$2,'Pro Forma'!$1:$1,0))/12*IF(AW$3&gt;'Project Summary'!$G$7,0,1)</f>
        <v>21322.434374999997</v>
      </c>
      <c r="AX71" s="1557">
        <f>'Pro Forma'!$M75*INDEX('Pro Forma'!$1:$1048576,MATCH('Cash Flow_Monthly'!$A71,'Pro Forma'!$A:$A,0),MATCH('Cash Flow_Monthly'!AX$2,'Pro Forma'!$1:$1,0))/12*IF(AX$3&gt;'Project Summary'!$G$7,0,1)</f>
        <v>21322.434374999997</v>
      </c>
      <c r="AY71" s="1557">
        <f>'Pro Forma'!$M75*INDEX('Pro Forma'!$1:$1048576,MATCH('Cash Flow_Monthly'!$A71,'Pro Forma'!$A:$A,0),MATCH('Cash Flow_Monthly'!AY$2,'Pro Forma'!$1:$1,0))/12*IF(AY$3&gt;'Project Summary'!$G$7,0,1)</f>
        <v>21322.434374999997</v>
      </c>
      <c r="AZ71" s="1557">
        <f>'Pro Forma'!$M75*INDEX('Pro Forma'!$1:$1048576,MATCH('Cash Flow_Monthly'!$A71,'Pro Forma'!$A:$A,0),MATCH('Cash Flow_Monthly'!AZ$2,'Pro Forma'!$1:$1,0))/12*IF(AZ$3&gt;'Project Summary'!$G$7,0,1)</f>
        <v>21322.434374999997</v>
      </c>
      <c r="BA71" s="1557">
        <f>'Pro Forma'!$M75*INDEX('Pro Forma'!$1:$1048576,MATCH('Cash Flow_Monthly'!$A71,'Pro Forma'!$A:$A,0),MATCH('Cash Flow_Monthly'!BA$2,'Pro Forma'!$1:$1,0))/12*IF(BA$3&gt;'Project Summary'!$G$7,0,1)</f>
        <v>21855.495234374994</v>
      </c>
      <c r="BB71" s="1557">
        <f>'Pro Forma'!$M75*INDEX('Pro Forma'!$1:$1048576,MATCH('Cash Flow_Monthly'!$A71,'Pro Forma'!$A:$A,0),MATCH('Cash Flow_Monthly'!BB$2,'Pro Forma'!$1:$1,0))/12*IF(BB$3&gt;'Project Summary'!$G$7,0,1)</f>
        <v>21855.495234374994</v>
      </c>
      <c r="BC71" s="1557">
        <f>'Pro Forma'!$M75*INDEX('Pro Forma'!$1:$1048576,MATCH('Cash Flow_Monthly'!$A71,'Pro Forma'!$A:$A,0),MATCH('Cash Flow_Monthly'!BC$2,'Pro Forma'!$1:$1,0))/12*IF(BC$3&gt;'Project Summary'!$G$7,0,1)</f>
        <v>21855.495234374994</v>
      </c>
      <c r="BD71" s="1557">
        <f>'Pro Forma'!$M75*INDEX('Pro Forma'!$1:$1048576,MATCH('Cash Flow_Monthly'!$A71,'Pro Forma'!$A:$A,0),MATCH('Cash Flow_Monthly'!BD$2,'Pro Forma'!$1:$1,0))/12*IF(BD$3&gt;'Project Summary'!$G$7,0,1)</f>
        <v>21855.495234374994</v>
      </c>
      <c r="BE71" s="1557">
        <f>'Pro Forma'!$M75*INDEX('Pro Forma'!$1:$1048576,MATCH('Cash Flow_Monthly'!$A71,'Pro Forma'!$A:$A,0),MATCH('Cash Flow_Monthly'!BE$2,'Pro Forma'!$1:$1,0))/12*IF(BE$3&gt;'Project Summary'!$G$7,0,1)</f>
        <v>21855.495234374994</v>
      </c>
      <c r="BF71" s="1557">
        <f>'Pro Forma'!$M75*INDEX('Pro Forma'!$1:$1048576,MATCH('Cash Flow_Monthly'!$A71,'Pro Forma'!$A:$A,0),MATCH('Cash Flow_Monthly'!BF$2,'Pro Forma'!$1:$1,0))/12*IF(BF$3&gt;'Project Summary'!$G$7,0,1)</f>
        <v>21855.495234374994</v>
      </c>
      <c r="BG71" s="1557">
        <f>'Pro Forma'!$M75*INDEX('Pro Forma'!$1:$1048576,MATCH('Cash Flow_Monthly'!$A71,'Pro Forma'!$A:$A,0),MATCH('Cash Flow_Monthly'!BG$2,'Pro Forma'!$1:$1,0))/12*IF(BG$3&gt;'Project Summary'!$G$7,0,1)</f>
        <v>21855.495234374994</v>
      </c>
      <c r="BH71" s="1557">
        <f>'Pro Forma'!$M75*INDEX('Pro Forma'!$1:$1048576,MATCH('Cash Flow_Monthly'!$A71,'Pro Forma'!$A:$A,0),MATCH('Cash Flow_Monthly'!BH$2,'Pro Forma'!$1:$1,0))/12*IF(BH$3&gt;'Project Summary'!$G$7,0,1)</f>
        <v>21855.495234374994</v>
      </c>
      <c r="BI71" s="1557">
        <f>'Pro Forma'!$M75*INDEX('Pro Forma'!$1:$1048576,MATCH('Cash Flow_Monthly'!$A71,'Pro Forma'!$A:$A,0),MATCH('Cash Flow_Monthly'!BI$2,'Pro Forma'!$1:$1,0))/12*IF(BI$3&gt;'Project Summary'!$G$7,0,1)</f>
        <v>21855.495234374994</v>
      </c>
      <c r="BJ71" s="1557">
        <f>'Pro Forma'!$M75*INDEX('Pro Forma'!$1:$1048576,MATCH('Cash Flow_Monthly'!$A71,'Pro Forma'!$A:$A,0),MATCH('Cash Flow_Monthly'!BJ$2,'Pro Forma'!$1:$1,0))/12*IF(BJ$3&gt;'Project Summary'!$G$7,0,1)</f>
        <v>21855.495234374994</v>
      </c>
      <c r="BK71" s="1557">
        <f>'Pro Forma'!$M75*INDEX('Pro Forma'!$1:$1048576,MATCH('Cash Flow_Monthly'!$A71,'Pro Forma'!$A:$A,0),MATCH('Cash Flow_Monthly'!BK$2,'Pro Forma'!$1:$1,0))/12*IF(BK$3&gt;'Project Summary'!$G$7,0,1)</f>
        <v>21855.495234374994</v>
      </c>
      <c r="BL71" s="1557">
        <f>'Pro Forma'!$M75*INDEX('Pro Forma'!$1:$1048576,MATCH('Cash Flow_Monthly'!$A71,'Pro Forma'!$A:$A,0),MATCH('Cash Flow_Monthly'!BL$2,'Pro Forma'!$1:$1,0))/12*IF(BL$3&gt;'Project Summary'!$G$7,0,1)</f>
        <v>21855.495234374994</v>
      </c>
      <c r="BM71" s="1557">
        <f>'Pro Forma'!$M75*INDEX('Pro Forma'!$1:$1048576,MATCH('Cash Flow_Monthly'!$A71,'Pro Forma'!$A:$A,0),MATCH('Cash Flow_Monthly'!BM$2,'Pro Forma'!$1:$1,0))/12*IF(BM$3&gt;'Project Summary'!$G$7,0,1)</f>
        <v>22401.882615234368</v>
      </c>
      <c r="BN71" s="1557">
        <f>'Pro Forma'!$M75*INDEX('Pro Forma'!$1:$1048576,MATCH('Cash Flow_Monthly'!$A71,'Pro Forma'!$A:$A,0),MATCH('Cash Flow_Monthly'!BN$2,'Pro Forma'!$1:$1,0))/12*IF(BN$3&gt;'Project Summary'!$G$7,0,1)</f>
        <v>22401.882615234368</v>
      </c>
      <c r="BO71" s="1557">
        <f>'Pro Forma'!$M75*INDEX('Pro Forma'!$1:$1048576,MATCH('Cash Flow_Monthly'!$A71,'Pro Forma'!$A:$A,0),MATCH('Cash Flow_Monthly'!BO$2,'Pro Forma'!$1:$1,0))/12*IF(BO$3&gt;'Project Summary'!$G$7,0,1)</f>
        <v>22401.882615234368</v>
      </c>
      <c r="BP71" s="1557">
        <f>'Pro Forma'!$M75*INDEX('Pro Forma'!$1:$1048576,MATCH('Cash Flow_Monthly'!$A71,'Pro Forma'!$A:$A,0),MATCH('Cash Flow_Monthly'!BP$2,'Pro Forma'!$1:$1,0))/12*IF(BP$3&gt;'Project Summary'!$G$7,0,1)</f>
        <v>22401.882615234368</v>
      </c>
      <c r="BQ71" s="1557">
        <f>'Pro Forma'!$M75*INDEX('Pro Forma'!$1:$1048576,MATCH('Cash Flow_Monthly'!$A71,'Pro Forma'!$A:$A,0),MATCH('Cash Flow_Monthly'!BQ$2,'Pro Forma'!$1:$1,0))/12*IF(BQ$3&gt;'Project Summary'!$G$7,0,1)</f>
        <v>22401.882615234368</v>
      </c>
      <c r="BR71" s="1557">
        <f>'Pro Forma'!$M75*INDEX('Pro Forma'!$1:$1048576,MATCH('Cash Flow_Monthly'!$A71,'Pro Forma'!$A:$A,0),MATCH('Cash Flow_Monthly'!BR$2,'Pro Forma'!$1:$1,0))/12*IF(BR$3&gt;'Project Summary'!$G$7,0,1)</f>
        <v>22401.882615234368</v>
      </c>
      <c r="BS71" s="1557">
        <f>'Pro Forma'!$M75*INDEX('Pro Forma'!$1:$1048576,MATCH('Cash Flow_Monthly'!$A71,'Pro Forma'!$A:$A,0),MATCH('Cash Flow_Monthly'!BS$2,'Pro Forma'!$1:$1,0))/12*IF(BS$3&gt;'Project Summary'!$G$7,0,1)</f>
        <v>22401.882615234368</v>
      </c>
      <c r="BT71" s="1557">
        <f>'Pro Forma'!$M75*INDEX('Pro Forma'!$1:$1048576,MATCH('Cash Flow_Monthly'!$A71,'Pro Forma'!$A:$A,0),MATCH('Cash Flow_Monthly'!BT$2,'Pro Forma'!$1:$1,0))/12*IF(BT$3&gt;'Project Summary'!$G$7,0,1)</f>
        <v>22401.882615234368</v>
      </c>
      <c r="BU71" s="1557">
        <f>'Pro Forma'!$M75*INDEX('Pro Forma'!$1:$1048576,MATCH('Cash Flow_Monthly'!$A71,'Pro Forma'!$A:$A,0),MATCH('Cash Flow_Monthly'!BU$2,'Pro Forma'!$1:$1,0))/12*IF(BU$3&gt;'Project Summary'!$G$7,0,1)</f>
        <v>22401.882615234368</v>
      </c>
      <c r="BV71" s="1557">
        <f>'Pro Forma'!$M75*INDEX('Pro Forma'!$1:$1048576,MATCH('Cash Flow_Monthly'!$A71,'Pro Forma'!$A:$A,0),MATCH('Cash Flow_Monthly'!BV$2,'Pro Forma'!$1:$1,0))/12*IF(BV$3&gt;'Project Summary'!$G$7,0,1)</f>
        <v>22401.882615234368</v>
      </c>
      <c r="BW71" s="1557">
        <f>'Pro Forma'!$M75*INDEX('Pro Forma'!$1:$1048576,MATCH('Cash Flow_Monthly'!$A71,'Pro Forma'!$A:$A,0),MATCH('Cash Flow_Monthly'!BW$2,'Pro Forma'!$1:$1,0))/12*IF(BW$3&gt;'Project Summary'!$G$7,0,1)</f>
        <v>22401.882615234368</v>
      </c>
      <c r="BX71" s="1557">
        <f>'Pro Forma'!$M75*INDEX('Pro Forma'!$1:$1048576,MATCH('Cash Flow_Monthly'!$A71,'Pro Forma'!$A:$A,0),MATCH('Cash Flow_Monthly'!BX$2,'Pro Forma'!$1:$1,0))/12*IF(BX$3&gt;'Project Summary'!$G$7,0,1)</f>
        <v>22401.882615234368</v>
      </c>
      <c r="BY71" s="1557">
        <f>'Pro Forma'!$M75*INDEX('Pro Forma'!$1:$1048576,MATCH('Cash Flow_Monthly'!$A71,'Pro Forma'!$A:$A,0),MATCH('Cash Flow_Monthly'!BY$2,'Pro Forma'!$1:$1,0))/12*IF(BY$3&gt;'Project Summary'!$G$7,0,1)</f>
        <v>22961.929680615227</v>
      </c>
      <c r="BZ71" s="1557">
        <f>'Pro Forma'!$M75*INDEX('Pro Forma'!$1:$1048576,MATCH('Cash Flow_Monthly'!$A71,'Pro Forma'!$A:$A,0),MATCH('Cash Flow_Monthly'!BZ$2,'Pro Forma'!$1:$1,0))/12*IF(BZ$3&gt;'Project Summary'!$G$7,0,1)</f>
        <v>22961.929680615227</v>
      </c>
      <c r="CA71" s="1557">
        <f>'Pro Forma'!$M75*INDEX('Pro Forma'!$1:$1048576,MATCH('Cash Flow_Monthly'!$A71,'Pro Forma'!$A:$A,0),MATCH('Cash Flow_Monthly'!CA$2,'Pro Forma'!$1:$1,0))/12*IF(CA$3&gt;'Project Summary'!$G$7,0,1)</f>
        <v>22961.929680615227</v>
      </c>
      <c r="CB71" s="1557">
        <f>'Pro Forma'!$M75*INDEX('Pro Forma'!$1:$1048576,MATCH('Cash Flow_Monthly'!$A71,'Pro Forma'!$A:$A,0),MATCH('Cash Flow_Monthly'!CB$2,'Pro Forma'!$1:$1,0))/12*IF(CB$3&gt;'Project Summary'!$G$7,0,1)</f>
        <v>22961.929680615227</v>
      </c>
      <c r="CC71" s="1557">
        <f>'Pro Forma'!$M75*INDEX('Pro Forma'!$1:$1048576,MATCH('Cash Flow_Monthly'!$A71,'Pro Forma'!$A:$A,0),MATCH('Cash Flow_Monthly'!CC$2,'Pro Forma'!$1:$1,0))/12*IF(CC$3&gt;'Project Summary'!$G$7,0,1)</f>
        <v>22961.929680615227</v>
      </c>
      <c r="CD71" s="1557">
        <f>'Pro Forma'!$M75*INDEX('Pro Forma'!$1:$1048576,MATCH('Cash Flow_Monthly'!$A71,'Pro Forma'!$A:$A,0),MATCH('Cash Flow_Monthly'!CD$2,'Pro Forma'!$1:$1,0))/12*IF(CD$3&gt;'Project Summary'!$G$7,0,1)</f>
        <v>22961.929680615227</v>
      </c>
      <c r="CE71" s="1557">
        <f>'Pro Forma'!$M75*INDEX('Pro Forma'!$1:$1048576,MATCH('Cash Flow_Monthly'!$A71,'Pro Forma'!$A:$A,0),MATCH('Cash Flow_Monthly'!CE$2,'Pro Forma'!$1:$1,0))/12*IF(CE$3&gt;'Project Summary'!$G$7,0,1)</f>
        <v>22961.929680615227</v>
      </c>
      <c r="CF71" s="1557">
        <f>'Pro Forma'!$M75*INDEX('Pro Forma'!$1:$1048576,MATCH('Cash Flow_Monthly'!$A71,'Pro Forma'!$A:$A,0),MATCH('Cash Flow_Monthly'!CF$2,'Pro Forma'!$1:$1,0))/12*IF(CF$3&gt;'Project Summary'!$G$7,0,1)</f>
        <v>22961.929680615227</v>
      </c>
      <c r="CG71" s="1557">
        <f>'Pro Forma'!$M75*INDEX('Pro Forma'!$1:$1048576,MATCH('Cash Flow_Monthly'!$A71,'Pro Forma'!$A:$A,0),MATCH('Cash Flow_Monthly'!CG$2,'Pro Forma'!$1:$1,0))/12*IF(CG$3&gt;'Project Summary'!$G$7,0,1)</f>
        <v>22961.929680615227</v>
      </c>
      <c r="CH71" s="1557">
        <f>'Pro Forma'!$M75*INDEX('Pro Forma'!$1:$1048576,MATCH('Cash Flow_Monthly'!$A71,'Pro Forma'!$A:$A,0),MATCH('Cash Flow_Monthly'!CH$2,'Pro Forma'!$1:$1,0))/12*IF(CH$3&gt;'Project Summary'!$G$7,0,1)</f>
        <v>22961.929680615227</v>
      </c>
      <c r="CI71" s="1557">
        <f>'Pro Forma'!$M75*INDEX('Pro Forma'!$1:$1048576,MATCH('Cash Flow_Monthly'!$A71,'Pro Forma'!$A:$A,0),MATCH('Cash Flow_Monthly'!CI$2,'Pro Forma'!$1:$1,0))/12*IF(CI$3&gt;'Project Summary'!$G$7,0,1)</f>
        <v>22961.929680615227</v>
      </c>
      <c r="CJ71" s="1557">
        <f>'Pro Forma'!$M75*INDEX('Pro Forma'!$1:$1048576,MATCH('Cash Flow_Monthly'!$A71,'Pro Forma'!$A:$A,0),MATCH('Cash Flow_Monthly'!CJ$2,'Pro Forma'!$1:$1,0))/12*IF(CJ$3&gt;'Project Summary'!$G$7,0,1)</f>
        <v>22961.929680615227</v>
      </c>
      <c r="CK71" s="1557">
        <f>'Pro Forma'!$M75*INDEX('Pro Forma'!$1:$1048576,MATCH('Cash Flow_Monthly'!$A71,'Pro Forma'!$A:$A,0),MATCH('Cash Flow_Monthly'!CK$2,'Pro Forma'!$1:$1,0))/12*IF(CK$3&gt;'Project Summary'!$G$7,0,1)</f>
        <v>0</v>
      </c>
      <c r="CL71" s="1557">
        <f>'Pro Forma'!$M75*INDEX('Pro Forma'!$1:$1048576,MATCH('Cash Flow_Monthly'!$A71,'Pro Forma'!$A:$A,0),MATCH('Cash Flow_Monthly'!CL$2,'Pro Forma'!$1:$1,0))/12*IF(CL$3&gt;'Project Summary'!$G$7,0,1)</f>
        <v>0</v>
      </c>
      <c r="CM71" s="1557">
        <f>'Pro Forma'!$M75*INDEX('Pro Forma'!$1:$1048576,MATCH('Cash Flow_Monthly'!$A71,'Pro Forma'!$A:$A,0),MATCH('Cash Flow_Monthly'!CM$2,'Pro Forma'!$1:$1,0))/12*IF(CM$3&gt;'Project Summary'!$G$7,0,1)</f>
        <v>0</v>
      </c>
      <c r="CN71" s="1557">
        <f>'Pro Forma'!$M75*INDEX('Pro Forma'!$1:$1048576,MATCH('Cash Flow_Monthly'!$A71,'Pro Forma'!$A:$A,0),MATCH('Cash Flow_Monthly'!CN$2,'Pro Forma'!$1:$1,0))/12*IF(CN$3&gt;'Project Summary'!$G$7,0,1)</f>
        <v>0</v>
      </c>
      <c r="CO71" s="1557">
        <f>'Pro Forma'!$M75*INDEX('Pro Forma'!$1:$1048576,MATCH('Cash Flow_Monthly'!$A71,'Pro Forma'!$A:$A,0),MATCH('Cash Flow_Monthly'!CO$2,'Pro Forma'!$1:$1,0))/12*IF(CO$3&gt;'Project Summary'!$G$7,0,1)</f>
        <v>0</v>
      </c>
      <c r="CP71" s="1557">
        <f>'Pro Forma'!$M75*INDEX('Pro Forma'!$1:$1048576,MATCH('Cash Flow_Monthly'!$A71,'Pro Forma'!$A:$A,0),MATCH('Cash Flow_Monthly'!CP$2,'Pro Forma'!$1:$1,0))/12*IF(CP$3&gt;'Project Summary'!$G$7,0,1)</f>
        <v>0</v>
      </c>
      <c r="CQ71" s="1557">
        <f>'Pro Forma'!$M75*INDEX('Pro Forma'!$1:$1048576,MATCH('Cash Flow_Monthly'!$A71,'Pro Forma'!$A:$A,0),MATCH('Cash Flow_Monthly'!CQ$2,'Pro Forma'!$1:$1,0))/12*IF(CQ$3&gt;'Project Summary'!$G$7,0,1)</f>
        <v>0</v>
      </c>
      <c r="CR71" s="1557">
        <f>'Pro Forma'!$M75*INDEX('Pro Forma'!$1:$1048576,MATCH('Cash Flow_Monthly'!$A71,'Pro Forma'!$A:$A,0),MATCH('Cash Flow_Monthly'!CR$2,'Pro Forma'!$1:$1,0))/12*IF(CR$3&gt;'Project Summary'!$G$7,0,1)</f>
        <v>0</v>
      </c>
      <c r="CS71" s="1557">
        <f>'Pro Forma'!$M75*INDEX('Pro Forma'!$1:$1048576,MATCH('Cash Flow_Monthly'!$A71,'Pro Forma'!$A:$A,0),MATCH('Cash Flow_Monthly'!CS$2,'Pro Forma'!$1:$1,0))/12*IF(CS$3&gt;'Project Summary'!$G$7,0,1)</f>
        <v>0</v>
      </c>
      <c r="CT71" s="1557">
        <f>'Pro Forma'!$M75*INDEX('Pro Forma'!$1:$1048576,MATCH('Cash Flow_Monthly'!$A71,'Pro Forma'!$A:$A,0),MATCH('Cash Flow_Monthly'!CT$2,'Pro Forma'!$1:$1,0))/12*IF(CT$3&gt;'Project Summary'!$G$7,0,1)</f>
        <v>0</v>
      </c>
      <c r="CU71" s="1557">
        <f>'Pro Forma'!$M75*INDEX('Pro Forma'!$1:$1048576,MATCH('Cash Flow_Monthly'!$A71,'Pro Forma'!$A:$A,0),MATCH('Cash Flow_Monthly'!CU$2,'Pro Forma'!$1:$1,0))/12*IF(CU$3&gt;'Project Summary'!$G$7,0,1)</f>
        <v>0</v>
      </c>
      <c r="CV71" s="1557">
        <f>'Pro Forma'!$M75*INDEX('Pro Forma'!$1:$1048576,MATCH('Cash Flow_Monthly'!$A71,'Pro Forma'!$A:$A,0),MATCH('Cash Flow_Monthly'!CV$2,'Pro Forma'!$1:$1,0))/12*IF(CV$3&gt;'Project Summary'!$G$7,0,1)</f>
        <v>0</v>
      </c>
      <c r="CW71" s="1557">
        <f>'Pro Forma'!$M75*INDEX('Pro Forma'!$1:$1048576,MATCH('Cash Flow_Monthly'!$A71,'Pro Forma'!$A:$A,0),MATCH('Cash Flow_Monthly'!CW$2,'Pro Forma'!$1:$1,0))/12*IF(CW$3&gt;'Project Summary'!$G$7,0,1)</f>
        <v>0</v>
      </c>
      <c r="CX71" s="1557">
        <f>'Pro Forma'!$M75*INDEX('Pro Forma'!$1:$1048576,MATCH('Cash Flow_Monthly'!$A71,'Pro Forma'!$A:$A,0),MATCH('Cash Flow_Monthly'!CX$2,'Pro Forma'!$1:$1,0))/12*IF(CX$3&gt;'Project Summary'!$G$7,0,1)</f>
        <v>0</v>
      </c>
      <c r="CY71" s="1557">
        <f>'Pro Forma'!$M75*INDEX('Pro Forma'!$1:$1048576,MATCH('Cash Flow_Monthly'!$A71,'Pro Forma'!$A:$A,0),MATCH('Cash Flow_Monthly'!CY$2,'Pro Forma'!$1:$1,0))/12*IF(CY$3&gt;'Project Summary'!$G$7,0,1)</f>
        <v>0</v>
      </c>
      <c r="CZ71" s="1557">
        <f>'Pro Forma'!$M75*INDEX('Pro Forma'!$1:$1048576,MATCH('Cash Flow_Monthly'!$A71,'Pro Forma'!$A:$A,0),MATCH('Cash Flow_Monthly'!CZ$2,'Pro Forma'!$1:$1,0))/12*IF(CZ$3&gt;'Project Summary'!$G$7,0,1)</f>
        <v>0</v>
      </c>
      <c r="DA71" s="1557">
        <f>'Pro Forma'!$M75*INDEX('Pro Forma'!$1:$1048576,MATCH('Cash Flow_Monthly'!$A71,'Pro Forma'!$A:$A,0),MATCH('Cash Flow_Monthly'!DA$2,'Pro Forma'!$1:$1,0))/12*IF(DA$3&gt;'Project Summary'!$G$7,0,1)</f>
        <v>0</v>
      </c>
      <c r="DB71" s="1557">
        <f>'Pro Forma'!$M75*INDEX('Pro Forma'!$1:$1048576,MATCH('Cash Flow_Monthly'!$A71,'Pro Forma'!$A:$A,0),MATCH('Cash Flow_Monthly'!DB$2,'Pro Forma'!$1:$1,0))/12*IF(DB$3&gt;'Project Summary'!$G$7,0,1)</f>
        <v>0</v>
      </c>
      <c r="DC71" s="1557">
        <f>'Pro Forma'!$M75*INDEX('Pro Forma'!$1:$1048576,MATCH('Cash Flow_Monthly'!$A71,'Pro Forma'!$A:$A,0),MATCH('Cash Flow_Monthly'!DC$2,'Pro Forma'!$1:$1,0))/12*IF(DC$3&gt;'Project Summary'!$G$7,0,1)</f>
        <v>0</v>
      </c>
      <c r="DD71" s="1557">
        <f>'Pro Forma'!$M75*INDEX('Pro Forma'!$1:$1048576,MATCH('Cash Flow_Monthly'!$A71,'Pro Forma'!$A:$A,0),MATCH('Cash Flow_Monthly'!DD$2,'Pro Forma'!$1:$1,0))/12*IF(DD$3&gt;'Project Summary'!$G$7,0,1)</f>
        <v>0</v>
      </c>
      <c r="DE71" s="1557">
        <f>'Pro Forma'!$M75*INDEX('Pro Forma'!$1:$1048576,MATCH('Cash Flow_Monthly'!$A71,'Pro Forma'!$A:$A,0),MATCH('Cash Flow_Monthly'!DE$2,'Pro Forma'!$1:$1,0))/12*IF(DE$3&gt;'Project Summary'!$G$7,0,1)</f>
        <v>0</v>
      </c>
      <c r="DF71" s="1557">
        <f>'Pro Forma'!$M75*INDEX('Pro Forma'!$1:$1048576,MATCH('Cash Flow_Monthly'!$A71,'Pro Forma'!$A:$A,0),MATCH('Cash Flow_Monthly'!DF$2,'Pro Forma'!$1:$1,0))/12*IF(DF$3&gt;'Project Summary'!$G$7,0,1)</f>
        <v>0</v>
      </c>
      <c r="DG71" s="1557">
        <f>'Pro Forma'!$M75*INDEX('Pro Forma'!$1:$1048576,MATCH('Cash Flow_Monthly'!$A71,'Pro Forma'!$A:$A,0),MATCH('Cash Flow_Monthly'!DG$2,'Pro Forma'!$1:$1,0))/12*IF(DG$3&gt;'Project Summary'!$G$7,0,1)</f>
        <v>0</v>
      </c>
      <c r="DH71" s="1557">
        <f>'Pro Forma'!$M75*INDEX('Pro Forma'!$1:$1048576,MATCH('Cash Flow_Monthly'!$A71,'Pro Forma'!$A:$A,0),MATCH('Cash Flow_Monthly'!DH$2,'Pro Forma'!$1:$1,0))/12*IF(DH$3&gt;'Project Summary'!$G$7,0,1)</f>
        <v>0</v>
      </c>
      <c r="DI71" s="1557">
        <f>'Pro Forma'!$M75*INDEX('Pro Forma'!$1:$1048576,MATCH('Cash Flow_Monthly'!$A71,'Pro Forma'!$A:$A,0),MATCH('Cash Flow_Monthly'!DI$2,'Pro Forma'!$1:$1,0))/12*IF(DI$3&gt;'Project Summary'!$G$7,0,1)</f>
        <v>0</v>
      </c>
      <c r="DJ71" s="1557">
        <f>'Pro Forma'!$M75*INDEX('Pro Forma'!$1:$1048576,MATCH('Cash Flow_Monthly'!$A71,'Pro Forma'!$A:$A,0),MATCH('Cash Flow_Monthly'!DJ$2,'Pro Forma'!$1:$1,0))/12*IF(DJ$3&gt;'Project Summary'!$G$7,0,1)</f>
        <v>0</v>
      </c>
      <c r="DK71" s="1557">
        <f>'Pro Forma'!$M75*INDEX('Pro Forma'!$1:$1048576,MATCH('Cash Flow_Monthly'!$A71,'Pro Forma'!$A:$A,0),MATCH('Cash Flow_Monthly'!DK$2,'Pro Forma'!$1:$1,0))/12*IF(DK$3&gt;'Project Summary'!$G$7,0,1)</f>
        <v>0</v>
      </c>
      <c r="DL71" s="1557">
        <f>'Pro Forma'!$M75*INDEX('Pro Forma'!$1:$1048576,MATCH('Cash Flow_Monthly'!$A71,'Pro Forma'!$A:$A,0),MATCH('Cash Flow_Monthly'!DL$2,'Pro Forma'!$1:$1,0))/12*IF(DL$3&gt;'Project Summary'!$G$7,0,1)</f>
        <v>0</v>
      </c>
      <c r="DM71" s="1557">
        <f>'Pro Forma'!$M75*INDEX('Pro Forma'!$1:$1048576,MATCH('Cash Flow_Monthly'!$A71,'Pro Forma'!$A:$A,0),MATCH('Cash Flow_Monthly'!DM$2,'Pro Forma'!$1:$1,0))/12*IF(DM$3&gt;'Project Summary'!$G$7,0,1)</f>
        <v>0</v>
      </c>
      <c r="DN71" s="1557">
        <f>'Pro Forma'!$M75*INDEX('Pro Forma'!$1:$1048576,MATCH('Cash Flow_Monthly'!$A71,'Pro Forma'!$A:$A,0),MATCH('Cash Flow_Monthly'!DN$2,'Pro Forma'!$1:$1,0))/12*IF(DN$3&gt;'Project Summary'!$G$7,0,1)</f>
        <v>0</v>
      </c>
      <c r="DO71" s="1557">
        <f>'Pro Forma'!$M75*INDEX('Pro Forma'!$1:$1048576,MATCH('Cash Flow_Monthly'!$A71,'Pro Forma'!$A:$A,0),MATCH('Cash Flow_Monthly'!DO$2,'Pro Forma'!$1:$1,0))/12*IF(DO$3&gt;'Project Summary'!$G$7,0,1)</f>
        <v>0</v>
      </c>
      <c r="DP71" s="1557">
        <f>'Pro Forma'!$M75*INDEX('Pro Forma'!$1:$1048576,MATCH('Cash Flow_Monthly'!$A71,'Pro Forma'!$A:$A,0),MATCH('Cash Flow_Monthly'!DP$2,'Pro Forma'!$1:$1,0))/12*IF(DP$3&gt;'Project Summary'!$G$7,0,1)</f>
        <v>0</v>
      </c>
      <c r="DQ71" s="1557">
        <f>'Pro Forma'!$M75*INDEX('Pro Forma'!$1:$1048576,MATCH('Cash Flow_Monthly'!$A71,'Pro Forma'!$A:$A,0),MATCH('Cash Flow_Monthly'!DQ$2,'Pro Forma'!$1:$1,0))/12*IF(DQ$3&gt;'Project Summary'!$G$7,0,1)</f>
        <v>0</v>
      </c>
      <c r="DR71" s="1557">
        <f>'Pro Forma'!$M75*INDEX('Pro Forma'!$1:$1048576,MATCH('Cash Flow_Monthly'!$A71,'Pro Forma'!$A:$A,0),MATCH('Cash Flow_Monthly'!DR$2,'Pro Forma'!$1:$1,0))/12*IF(DR$3&gt;'Project Summary'!$G$7,0,1)</f>
        <v>0</v>
      </c>
      <c r="DS71" s="1557">
        <f>'Pro Forma'!$M75*INDEX('Pro Forma'!$1:$1048576,MATCH('Cash Flow_Monthly'!$A71,'Pro Forma'!$A:$A,0),MATCH('Cash Flow_Monthly'!DS$2,'Pro Forma'!$1:$1,0))/12*IF(DS$3&gt;'Project Summary'!$G$7,0,1)</f>
        <v>0</v>
      </c>
      <c r="DT71" s="1557">
        <f>'Pro Forma'!$M75*INDEX('Pro Forma'!$1:$1048576,MATCH('Cash Flow_Monthly'!$A71,'Pro Forma'!$A:$A,0),MATCH('Cash Flow_Monthly'!DT$2,'Pro Forma'!$1:$1,0))/12*IF(DT$3&gt;'Project Summary'!$G$7,0,1)</f>
        <v>0</v>
      </c>
      <c r="DU71" s="1558"/>
    </row>
    <row r="72" spans="1:125" s="1559" customFormat="1">
      <c r="A72" s="1554" t="str">
        <f>'Pro Forma'!A76</f>
        <v>" 5735 - Utility Billing Expense "</v>
      </c>
      <c r="B72" s="1555"/>
      <c r="C72" s="1555"/>
      <c r="D72" s="1556"/>
      <c r="E72" s="1557">
        <f>'Pro Forma'!$M76*INDEX('Pro Forma'!$1:$1048576,MATCH('Cash Flow_Monthly'!$A72,'Pro Forma'!$A:$A,0),MATCH('Cash Flow_Monthly'!E$2,'Pro Forma'!$1:$1,0))/12*IF(E$3&gt;'Project Summary'!$G$7,0,1)</f>
        <v>896.88966666666647</v>
      </c>
      <c r="F72" s="1557">
        <f>'Pro Forma'!$M76*INDEX('Pro Forma'!$1:$1048576,MATCH('Cash Flow_Monthly'!$A72,'Pro Forma'!$A:$A,0),MATCH('Cash Flow_Monthly'!F$2,'Pro Forma'!$1:$1,0))/12*IF(F$3&gt;'Project Summary'!$G$7,0,1)</f>
        <v>896.88966666666647</v>
      </c>
      <c r="G72" s="1557">
        <f>'Pro Forma'!$M76*INDEX('Pro Forma'!$1:$1048576,MATCH('Cash Flow_Monthly'!$A72,'Pro Forma'!$A:$A,0),MATCH('Cash Flow_Monthly'!G$2,'Pro Forma'!$1:$1,0))/12*IF(G$3&gt;'Project Summary'!$G$7,0,1)</f>
        <v>896.88966666666647</v>
      </c>
      <c r="H72" s="1557">
        <f>'Pro Forma'!$M76*INDEX('Pro Forma'!$1:$1048576,MATCH('Cash Flow_Monthly'!$A72,'Pro Forma'!$A:$A,0),MATCH('Cash Flow_Monthly'!H$2,'Pro Forma'!$1:$1,0))/12*IF(H$3&gt;'Project Summary'!$G$7,0,1)</f>
        <v>896.88966666666647</v>
      </c>
      <c r="I72" s="1557">
        <f>'Pro Forma'!$M76*INDEX('Pro Forma'!$1:$1048576,MATCH('Cash Flow_Monthly'!$A72,'Pro Forma'!$A:$A,0),MATCH('Cash Flow_Monthly'!I$2,'Pro Forma'!$1:$1,0))/12*IF(I$3&gt;'Project Summary'!$G$7,0,1)</f>
        <v>896.88966666666647</v>
      </c>
      <c r="J72" s="1557">
        <f>'Pro Forma'!$M76*INDEX('Pro Forma'!$1:$1048576,MATCH('Cash Flow_Monthly'!$A72,'Pro Forma'!$A:$A,0),MATCH('Cash Flow_Monthly'!J$2,'Pro Forma'!$1:$1,0))/12*IF(J$3&gt;'Project Summary'!$G$7,0,1)</f>
        <v>896.88966666666647</v>
      </c>
      <c r="K72" s="1557">
        <f>'Pro Forma'!$M76*INDEX('Pro Forma'!$1:$1048576,MATCH('Cash Flow_Monthly'!$A72,'Pro Forma'!$A:$A,0),MATCH('Cash Flow_Monthly'!K$2,'Pro Forma'!$1:$1,0))/12*IF(K$3&gt;'Project Summary'!$G$7,0,1)</f>
        <v>896.88966666666647</v>
      </c>
      <c r="L72" s="1557">
        <f>'Pro Forma'!$M76*INDEX('Pro Forma'!$1:$1048576,MATCH('Cash Flow_Monthly'!$A72,'Pro Forma'!$A:$A,0),MATCH('Cash Flow_Monthly'!L$2,'Pro Forma'!$1:$1,0))/12*IF(L$3&gt;'Project Summary'!$G$7,0,1)</f>
        <v>896.88966666666647</v>
      </c>
      <c r="M72" s="1557">
        <f>'Pro Forma'!$M76*INDEX('Pro Forma'!$1:$1048576,MATCH('Cash Flow_Monthly'!$A72,'Pro Forma'!$A:$A,0),MATCH('Cash Flow_Monthly'!M$2,'Pro Forma'!$1:$1,0))/12*IF(M$3&gt;'Project Summary'!$G$7,0,1)</f>
        <v>896.88966666666647</v>
      </c>
      <c r="N72" s="1557">
        <f>'Pro Forma'!$M76*INDEX('Pro Forma'!$1:$1048576,MATCH('Cash Flow_Monthly'!$A72,'Pro Forma'!$A:$A,0),MATCH('Cash Flow_Monthly'!N$2,'Pro Forma'!$1:$1,0))/12*IF(N$3&gt;'Project Summary'!$G$7,0,1)</f>
        <v>896.88966666666647</v>
      </c>
      <c r="O72" s="1557">
        <f>'Pro Forma'!$M76*INDEX('Pro Forma'!$1:$1048576,MATCH('Cash Flow_Monthly'!$A72,'Pro Forma'!$A:$A,0),MATCH('Cash Flow_Monthly'!O$2,'Pro Forma'!$1:$1,0))/12*IF(O$3&gt;'Project Summary'!$G$7,0,1)</f>
        <v>896.88966666666647</v>
      </c>
      <c r="P72" s="1557">
        <f>'Pro Forma'!$M76*INDEX('Pro Forma'!$1:$1048576,MATCH('Cash Flow_Monthly'!$A72,'Pro Forma'!$A:$A,0),MATCH('Cash Flow_Monthly'!P$2,'Pro Forma'!$1:$1,0))/12*IF(P$3&gt;'Project Summary'!$G$7,0,1)</f>
        <v>896.88966666666647</v>
      </c>
      <c r="Q72" s="1557">
        <f>'Pro Forma'!$M76*INDEX('Pro Forma'!$1:$1048576,MATCH('Cash Flow_Monthly'!$A72,'Pro Forma'!$A:$A,0),MATCH('Cash Flow_Monthly'!Q$2,'Pro Forma'!$1:$1,0))/12*IF(Q$3&gt;'Project Summary'!$G$7,0,1)</f>
        <v>919.31190833333312</v>
      </c>
      <c r="R72" s="1557">
        <f>'Pro Forma'!$M76*INDEX('Pro Forma'!$1:$1048576,MATCH('Cash Flow_Monthly'!$A72,'Pro Forma'!$A:$A,0),MATCH('Cash Flow_Monthly'!R$2,'Pro Forma'!$1:$1,0))/12*IF(R$3&gt;'Project Summary'!$G$7,0,1)</f>
        <v>919.31190833333312</v>
      </c>
      <c r="S72" s="1557">
        <f>'Pro Forma'!$M76*INDEX('Pro Forma'!$1:$1048576,MATCH('Cash Flow_Monthly'!$A72,'Pro Forma'!$A:$A,0),MATCH('Cash Flow_Monthly'!S$2,'Pro Forma'!$1:$1,0))/12*IF(S$3&gt;'Project Summary'!$G$7,0,1)</f>
        <v>919.31190833333312</v>
      </c>
      <c r="T72" s="1557">
        <f>'Pro Forma'!$M76*INDEX('Pro Forma'!$1:$1048576,MATCH('Cash Flow_Monthly'!$A72,'Pro Forma'!$A:$A,0),MATCH('Cash Flow_Monthly'!T$2,'Pro Forma'!$1:$1,0))/12*IF(T$3&gt;'Project Summary'!$G$7,0,1)</f>
        <v>919.31190833333312</v>
      </c>
      <c r="U72" s="1557">
        <f>'Pro Forma'!$M76*INDEX('Pro Forma'!$1:$1048576,MATCH('Cash Flow_Monthly'!$A72,'Pro Forma'!$A:$A,0),MATCH('Cash Flow_Monthly'!U$2,'Pro Forma'!$1:$1,0))/12*IF(U$3&gt;'Project Summary'!$G$7,0,1)</f>
        <v>919.31190833333312</v>
      </c>
      <c r="V72" s="1557">
        <f>'Pro Forma'!$M76*INDEX('Pro Forma'!$1:$1048576,MATCH('Cash Flow_Monthly'!$A72,'Pro Forma'!$A:$A,0),MATCH('Cash Flow_Monthly'!V$2,'Pro Forma'!$1:$1,0))/12*IF(V$3&gt;'Project Summary'!$G$7,0,1)</f>
        <v>919.31190833333312</v>
      </c>
      <c r="W72" s="1557">
        <f>'Pro Forma'!$M76*INDEX('Pro Forma'!$1:$1048576,MATCH('Cash Flow_Monthly'!$A72,'Pro Forma'!$A:$A,0),MATCH('Cash Flow_Monthly'!W$2,'Pro Forma'!$1:$1,0))/12*IF(W$3&gt;'Project Summary'!$G$7,0,1)</f>
        <v>919.31190833333312</v>
      </c>
      <c r="X72" s="1557">
        <f>'Pro Forma'!$M76*INDEX('Pro Forma'!$1:$1048576,MATCH('Cash Flow_Monthly'!$A72,'Pro Forma'!$A:$A,0),MATCH('Cash Flow_Monthly'!X$2,'Pro Forma'!$1:$1,0))/12*IF(X$3&gt;'Project Summary'!$G$7,0,1)</f>
        <v>919.31190833333312</v>
      </c>
      <c r="Y72" s="1557">
        <f>'Pro Forma'!$M76*INDEX('Pro Forma'!$1:$1048576,MATCH('Cash Flow_Monthly'!$A72,'Pro Forma'!$A:$A,0),MATCH('Cash Flow_Monthly'!Y$2,'Pro Forma'!$1:$1,0))/12*IF(Y$3&gt;'Project Summary'!$G$7,0,1)</f>
        <v>919.31190833333312</v>
      </c>
      <c r="Z72" s="1557">
        <f>'Pro Forma'!$M76*INDEX('Pro Forma'!$1:$1048576,MATCH('Cash Flow_Monthly'!$A72,'Pro Forma'!$A:$A,0),MATCH('Cash Flow_Monthly'!Z$2,'Pro Forma'!$1:$1,0))/12*IF(Z$3&gt;'Project Summary'!$G$7,0,1)</f>
        <v>919.31190833333312</v>
      </c>
      <c r="AA72" s="1557">
        <f>'Pro Forma'!$M76*INDEX('Pro Forma'!$1:$1048576,MATCH('Cash Flow_Monthly'!$A72,'Pro Forma'!$A:$A,0),MATCH('Cash Flow_Monthly'!AA$2,'Pro Forma'!$1:$1,0))/12*IF(AA$3&gt;'Project Summary'!$G$7,0,1)</f>
        <v>919.31190833333312</v>
      </c>
      <c r="AB72" s="1557">
        <f>'Pro Forma'!$M76*INDEX('Pro Forma'!$1:$1048576,MATCH('Cash Flow_Monthly'!$A72,'Pro Forma'!$A:$A,0),MATCH('Cash Flow_Monthly'!AB$2,'Pro Forma'!$1:$1,0))/12*IF(AB$3&gt;'Project Summary'!$G$7,0,1)</f>
        <v>919.31190833333312</v>
      </c>
      <c r="AC72" s="1557">
        <f>'Pro Forma'!$M76*INDEX('Pro Forma'!$1:$1048576,MATCH('Cash Flow_Monthly'!$A72,'Pro Forma'!$A:$A,0),MATCH('Cash Flow_Monthly'!AC$2,'Pro Forma'!$1:$1,0))/12*IF(AC$3&gt;'Project Summary'!$G$7,0,1)</f>
        <v>942.29470604166636</v>
      </c>
      <c r="AD72" s="1557">
        <f>'Pro Forma'!$M76*INDEX('Pro Forma'!$1:$1048576,MATCH('Cash Flow_Monthly'!$A72,'Pro Forma'!$A:$A,0),MATCH('Cash Flow_Monthly'!AD$2,'Pro Forma'!$1:$1,0))/12*IF(AD$3&gt;'Project Summary'!$G$7,0,1)</f>
        <v>942.29470604166636</v>
      </c>
      <c r="AE72" s="1557">
        <f>'Pro Forma'!$M76*INDEX('Pro Forma'!$1:$1048576,MATCH('Cash Flow_Monthly'!$A72,'Pro Forma'!$A:$A,0),MATCH('Cash Flow_Monthly'!AE$2,'Pro Forma'!$1:$1,0))/12*IF(AE$3&gt;'Project Summary'!$G$7,0,1)</f>
        <v>942.29470604166636</v>
      </c>
      <c r="AF72" s="1557">
        <f>'Pro Forma'!$M76*INDEX('Pro Forma'!$1:$1048576,MATCH('Cash Flow_Monthly'!$A72,'Pro Forma'!$A:$A,0),MATCH('Cash Flow_Monthly'!AF$2,'Pro Forma'!$1:$1,0))/12*IF(AF$3&gt;'Project Summary'!$G$7,0,1)</f>
        <v>942.29470604166636</v>
      </c>
      <c r="AG72" s="1557">
        <f>'Pro Forma'!$M76*INDEX('Pro Forma'!$1:$1048576,MATCH('Cash Flow_Monthly'!$A72,'Pro Forma'!$A:$A,0),MATCH('Cash Flow_Monthly'!AG$2,'Pro Forma'!$1:$1,0))/12*IF(AG$3&gt;'Project Summary'!$G$7,0,1)</f>
        <v>942.29470604166636</v>
      </c>
      <c r="AH72" s="1557">
        <f>'Pro Forma'!$M76*INDEX('Pro Forma'!$1:$1048576,MATCH('Cash Flow_Monthly'!$A72,'Pro Forma'!$A:$A,0),MATCH('Cash Flow_Monthly'!AH$2,'Pro Forma'!$1:$1,0))/12*IF(AH$3&gt;'Project Summary'!$G$7,0,1)</f>
        <v>942.29470604166636</v>
      </c>
      <c r="AI72" s="1557">
        <f>'Pro Forma'!$M76*INDEX('Pro Forma'!$1:$1048576,MATCH('Cash Flow_Monthly'!$A72,'Pro Forma'!$A:$A,0),MATCH('Cash Flow_Monthly'!AI$2,'Pro Forma'!$1:$1,0))/12*IF(AI$3&gt;'Project Summary'!$G$7,0,1)</f>
        <v>942.29470604166636</v>
      </c>
      <c r="AJ72" s="1557">
        <f>'Pro Forma'!$M76*INDEX('Pro Forma'!$1:$1048576,MATCH('Cash Flow_Monthly'!$A72,'Pro Forma'!$A:$A,0),MATCH('Cash Flow_Monthly'!AJ$2,'Pro Forma'!$1:$1,0))/12*IF(AJ$3&gt;'Project Summary'!$G$7,0,1)</f>
        <v>942.29470604166636</v>
      </c>
      <c r="AK72" s="1557">
        <f>'Pro Forma'!$M76*INDEX('Pro Forma'!$1:$1048576,MATCH('Cash Flow_Monthly'!$A72,'Pro Forma'!$A:$A,0),MATCH('Cash Flow_Monthly'!AK$2,'Pro Forma'!$1:$1,0))/12*IF(AK$3&gt;'Project Summary'!$G$7,0,1)</f>
        <v>942.29470604166636</v>
      </c>
      <c r="AL72" s="1557">
        <f>'Pro Forma'!$M76*INDEX('Pro Forma'!$1:$1048576,MATCH('Cash Flow_Monthly'!$A72,'Pro Forma'!$A:$A,0),MATCH('Cash Flow_Monthly'!AL$2,'Pro Forma'!$1:$1,0))/12*IF(AL$3&gt;'Project Summary'!$G$7,0,1)</f>
        <v>942.29470604166636</v>
      </c>
      <c r="AM72" s="1557">
        <f>'Pro Forma'!$M76*INDEX('Pro Forma'!$1:$1048576,MATCH('Cash Flow_Monthly'!$A72,'Pro Forma'!$A:$A,0),MATCH('Cash Flow_Monthly'!AM$2,'Pro Forma'!$1:$1,0))/12*IF(AM$3&gt;'Project Summary'!$G$7,0,1)</f>
        <v>942.29470604166636</v>
      </c>
      <c r="AN72" s="1557">
        <f>'Pro Forma'!$M76*INDEX('Pro Forma'!$1:$1048576,MATCH('Cash Flow_Monthly'!$A72,'Pro Forma'!$A:$A,0),MATCH('Cash Flow_Monthly'!AN$2,'Pro Forma'!$1:$1,0))/12*IF(AN$3&gt;'Project Summary'!$G$7,0,1)</f>
        <v>942.29470604166636</v>
      </c>
      <c r="AO72" s="1557">
        <f>'Pro Forma'!$M76*INDEX('Pro Forma'!$1:$1048576,MATCH('Cash Flow_Monthly'!$A72,'Pro Forma'!$A:$A,0),MATCH('Cash Flow_Monthly'!AO$2,'Pro Forma'!$1:$1,0))/12*IF(AO$3&gt;'Project Summary'!$G$7,0,1)</f>
        <v>965.85207369270802</v>
      </c>
      <c r="AP72" s="1557">
        <f>'Pro Forma'!$M76*INDEX('Pro Forma'!$1:$1048576,MATCH('Cash Flow_Monthly'!$A72,'Pro Forma'!$A:$A,0),MATCH('Cash Flow_Monthly'!AP$2,'Pro Forma'!$1:$1,0))/12*IF(AP$3&gt;'Project Summary'!$G$7,0,1)</f>
        <v>965.85207369270802</v>
      </c>
      <c r="AQ72" s="1557">
        <f>'Pro Forma'!$M76*INDEX('Pro Forma'!$1:$1048576,MATCH('Cash Flow_Monthly'!$A72,'Pro Forma'!$A:$A,0),MATCH('Cash Flow_Monthly'!AQ$2,'Pro Forma'!$1:$1,0))/12*IF(AQ$3&gt;'Project Summary'!$G$7,0,1)</f>
        <v>965.85207369270802</v>
      </c>
      <c r="AR72" s="1557">
        <f>'Pro Forma'!$M76*INDEX('Pro Forma'!$1:$1048576,MATCH('Cash Flow_Monthly'!$A72,'Pro Forma'!$A:$A,0),MATCH('Cash Flow_Monthly'!AR$2,'Pro Forma'!$1:$1,0))/12*IF(AR$3&gt;'Project Summary'!$G$7,0,1)</f>
        <v>965.85207369270802</v>
      </c>
      <c r="AS72" s="1557">
        <f>'Pro Forma'!$M76*INDEX('Pro Forma'!$1:$1048576,MATCH('Cash Flow_Monthly'!$A72,'Pro Forma'!$A:$A,0),MATCH('Cash Flow_Monthly'!AS$2,'Pro Forma'!$1:$1,0))/12*IF(AS$3&gt;'Project Summary'!$G$7,0,1)</f>
        <v>965.85207369270802</v>
      </c>
      <c r="AT72" s="1557">
        <f>'Pro Forma'!$M76*INDEX('Pro Forma'!$1:$1048576,MATCH('Cash Flow_Monthly'!$A72,'Pro Forma'!$A:$A,0),MATCH('Cash Flow_Monthly'!AT$2,'Pro Forma'!$1:$1,0))/12*IF(AT$3&gt;'Project Summary'!$G$7,0,1)</f>
        <v>965.85207369270802</v>
      </c>
      <c r="AU72" s="1557">
        <f>'Pro Forma'!$M76*INDEX('Pro Forma'!$1:$1048576,MATCH('Cash Flow_Monthly'!$A72,'Pro Forma'!$A:$A,0),MATCH('Cash Flow_Monthly'!AU$2,'Pro Forma'!$1:$1,0))/12*IF(AU$3&gt;'Project Summary'!$G$7,0,1)</f>
        <v>965.85207369270802</v>
      </c>
      <c r="AV72" s="1557">
        <f>'Pro Forma'!$M76*INDEX('Pro Forma'!$1:$1048576,MATCH('Cash Flow_Monthly'!$A72,'Pro Forma'!$A:$A,0),MATCH('Cash Flow_Monthly'!AV$2,'Pro Forma'!$1:$1,0))/12*IF(AV$3&gt;'Project Summary'!$G$7,0,1)</f>
        <v>965.85207369270802</v>
      </c>
      <c r="AW72" s="1557">
        <f>'Pro Forma'!$M76*INDEX('Pro Forma'!$1:$1048576,MATCH('Cash Flow_Monthly'!$A72,'Pro Forma'!$A:$A,0),MATCH('Cash Flow_Monthly'!AW$2,'Pro Forma'!$1:$1,0))/12*IF(AW$3&gt;'Project Summary'!$G$7,0,1)</f>
        <v>965.85207369270802</v>
      </c>
      <c r="AX72" s="1557">
        <f>'Pro Forma'!$M76*INDEX('Pro Forma'!$1:$1048576,MATCH('Cash Flow_Monthly'!$A72,'Pro Forma'!$A:$A,0),MATCH('Cash Flow_Monthly'!AX$2,'Pro Forma'!$1:$1,0))/12*IF(AX$3&gt;'Project Summary'!$G$7,0,1)</f>
        <v>965.85207369270802</v>
      </c>
      <c r="AY72" s="1557">
        <f>'Pro Forma'!$M76*INDEX('Pro Forma'!$1:$1048576,MATCH('Cash Flow_Monthly'!$A72,'Pro Forma'!$A:$A,0),MATCH('Cash Flow_Monthly'!AY$2,'Pro Forma'!$1:$1,0))/12*IF(AY$3&gt;'Project Summary'!$G$7,0,1)</f>
        <v>965.85207369270802</v>
      </c>
      <c r="AZ72" s="1557">
        <f>'Pro Forma'!$M76*INDEX('Pro Forma'!$1:$1048576,MATCH('Cash Flow_Monthly'!$A72,'Pro Forma'!$A:$A,0),MATCH('Cash Flow_Monthly'!AZ$2,'Pro Forma'!$1:$1,0))/12*IF(AZ$3&gt;'Project Summary'!$G$7,0,1)</f>
        <v>965.85207369270802</v>
      </c>
      <c r="BA72" s="1557">
        <f>'Pro Forma'!$M76*INDEX('Pro Forma'!$1:$1048576,MATCH('Cash Flow_Monthly'!$A72,'Pro Forma'!$A:$A,0),MATCH('Cash Flow_Monthly'!BA$2,'Pro Forma'!$1:$1,0))/12*IF(BA$3&gt;'Project Summary'!$G$7,0,1)</f>
        <v>989.9983755350255</v>
      </c>
      <c r="BB72" s="1557">
        <f>'Pro Forma'!$M76*INDEX('Pro Forma'!$1:$1048576,MATCH('Cash Flow_Monthly'!$A72,'Pro Forma'!$A:$A,0),MATCH('Cash Flow_Monthly'!BB$2,'Pro Forma'!$1:$1,0))/12*IF(BB$3&gt;'Project Summary'!$G$7,0,1)</f>
        <v>989.9983755350255</v>
      </c>
      <c r="BC72" s="1557">
        <f>'Pro Forma'!$M76*INDEX('Pro Forma'!$1:$1048576,MATCH('Cash Flow_Monthly'!$A72,'Pro Forma'!$A:$A,0),MATCH('Cash Flow_Monthly'!BC$2,'Pro Forma'!$1:$1,0))/12*IF(BC$3&gt;'Project Summary'!$G$7,0,1)</f>
        <v>989.9983755350255</v>
      </c>
      <c r="BD72" s="1557">
        <f>'Pro Forma'!$M76*INDEX('Pro Forma'!$1:$1048576,MATCH('Cash Flow_Monthly'!$A72,'Pro Forma'!$A:$A,0),MATCH('Cash Flow_Monthly'!BD$2,'Pro Forma'!$1:$1,0))/12*IF(BD$3&gt;'Project Summary'!$G$7,0,1)</f>
        <v>989.9983755350255</v>
      </c>
      <c r="BE72" s="1557">
        <f>'Pro Forma'!$M76*INDEX('Pro Forma'!$1:$1048576,MATCH('Cash Flow_Monthly'!$A72,'Pro Forma'!$A:$A,0),MATCH('Cash Flow_Monthly'!BE$2,'Pro Forma'!$1:$1,0))/12*IF(BE$3&gt;'Project Summary'!$G$7,0,1)</f>
        <v>989.9983755350255</v>
      </c>
      <c r="BF72" s="1557">
        <f>'Pro Forma'!$M76*INDEX('Pro Forma'!$1:$1048576,MATCH('Cash Flow_Monthly'!$A72,'Pro Forma'!$A:$A,0),MATCH('Cash Flow_Monthly'!BF$2,'Pro Forma'!$1:$1,0))/12*IF(BF$3&gt;'Project Summary'!$G$7,0,1)</f>
        <v>989.9983755350255</v>
      </c>
      <c r="BG72" s="1557">
        <f>'Pro Forma'!$M76*INDEX('Pro Forma'!$1:$1048576,MATCH('Cash Flow_Monthly'!$A72,'Pro Forma'!$A:$A,0),MATCH('Cash Flow_Monthly'!BG$2,'Pro Forma'!$1:$1,0))/12*IF(BG$3&gt;'Project Summary'!$G$7,0,1)</f>
        <v>989.9983755350255</v>
      </c>
      <c r="BH72" s="1557">
        <f>'Pro Forma'!$M76*INDEX('Pro Forma'!$1:$1048576,MATCH('Cash Flow_Monthly'!$A72,'Pro Forma'!$A:$A,0),MATCH('Cash Flow_Monthly'!BH$2,'Pro Forma'!$1:$1,0))/12*IF(BH$3&gt;'Project Summary'!$G$7,0,1)</f>
        <v>989.9983755350255</v>
      </c>
      <c r="BI72" s="1557">
        <f>'Pro Forma'!$M76*INDEX('Pro Forma'!$1:$1048576,MATCH('Cash Flow_Monthly'!$A72,'Pro Forma'!$A:$A,0),MATCH('Cash Flow_Monthly'!BI$2,'Pro Forma'!$1:$1,0))/12*IF(BI$3&gt;'Project Summary'!$G$7,0,1)</f>
        <v>989.9983755350255</v>
      </c>
      <c r="BJ72" s="1557">
        <f>'Pro Forma'!$M76*INDEX('Pro Forma'!$1:$1048576,MATCH('Cash Flow_Monthly'!$A72,'Pro Forma'!$A:$A,0),MATCH('Cash Flow_Monthly'!BJ$2,'Pro Forma'!$1:$1,0))/12*IF(BJ$3&gt;'Project Summary'!$G$7,0,1)</f>
        <v>989.9983755350255</v>
      </c>
      <c r="BK72" s="1557">
        <f>'Pro Forma'!$M76*INDEX('Pro Forma'!$1:$1048576,MATCH('Cash Flow_Monthly'!$A72,'Pro Forma'!$A:$A,0),MATCH('Cash Flow_Monthly'!BK$2,'Pro Forma'!$1:$1,0))/12*IF(BK$3&gt;'Project Summary'!$G$7,0,1)</f>
        <v>989.9983755350255</v>
      </c>
      <c r="BL72" s="1557">
        <f>'Pro Forma'!$M76*INDEX('Pro Forma'!$1:$1048576,MATCH('Cash Flow_Monthly'!$A72,'Pro Forma'!$A:$A,0),MATCH('Cash Flow_Monthly'!BL$2,'Pro Forma'!$1:$1,0))/12*IF(BL$3&gt;'Project Summary'!$G$7,0,1)</f>
        <v>989.9983755350255</v>
      </c>
      <c r="BM72" s="1557">
        <f>'Pro Forma'!$M76*INDEX('Pro Forma'!$1:$1048576,MATCH('Cash Flow_Monthly'!$A72,'Pro Forma'!$A:$A,0),MATCH('Cash Flow_Monthly'!BM$2,'Pro Forma'!$1:$1,0))/12*IF(BM$3&gt;'Project Summary'!$G$7,0,1)</f>
        <v>1014.7483349234012</v>
      </c>
      <c r="BN72" s="1557">
        <f>'Pro Forma'!$M76*INDEX('Pro Forma'!$1:$1048576,MATCH('Cash Flow_Monthly'!$A72,'Pro Forma'!$A:$A,0),MATCH('Cash Flow_Monthly'!BN$2,'Pro Forma'!$1:$1,0))/12*IF(BN$3&gt;'Project Summary'!$G$7,0,1)</f>
        <v>1014.7483349234012</v>
      </c>
      <c r="BO72" s="1557">
        <f>'Pro Forma'!$M76*INDEX('Pro Forma'!$1:$1048576,MATCH('Cash Flow_Monthly'!$A72,'Pro Forma'!$A:$A,0),MATCH('Cash Flow_Monthly'!BO$2,'Pro Forma'!$1:$1,0))/12*IF(BO$3&gt;'Project Summary'!$G$7,0,1)</f>
        <v>1014.7483349234012</v>
      </c>
      <c r="BP72" s="1557">
        <f>'Pro Forma'!$M76*INDEX('Pro Forma'!$1:$1048576,MATCH('Cash Flow_Monthly'!$A72,'Pro Forma'!$A:$A,0),MATCH('Cash Flow_Monthly'!BP$2,'Pro Forma'!$1:$1,0))/12*IF(BP$3&gt;'Project Summary'!$G$7,0,1)</f>
        <v>1014.7483349234012</v>
      </c>
      <c r="BQ72" s="1557">
        <f>'Pro Forma'!$M76*INDEX('Pro Forma'!$1:$1048576,MATCH('Cash Flow_Monthly'!$A72,'Pro Forma'!$A:$A,0),MATCH('Cash Flow_Monthly'!BQ$2,'Pro Forma'!$1:$1,0))/12*IF(BQ$3&gt;'Project Summary'!$G$7,0,1)</f>
        <v>1014.7483349234012</v>
      </c>
      <c r="BR72" s="1557">
        <f>'Pro Forma'!$M76*INDEX('Pro Forma'!$1:$1048576,MATCH('Cash Flow_Monthly'!$A72,'Pro Forma'!$A:$A,0),MATCH('Cash Flow_Monthly'!BR$2,'Pro Forma'!$1:$1,0))/12*IF(BR$3&gt;'Project Summary'!$G$7,0,1)</f>
        <v>1014.7483349234012</v>
      </c>
      <c r="BS72" s="1557">
        <f>'Pro Forma'!$M76*INDEX('Pro Forma'!$1:$1048576,MATCH('Cash Flow_Monthly'!$A72,'Pro Forma'!$A:$A,0),MATCH('Cash Flow_Monthly'!BS$2,'Pro Forma'!$1:$1,0))/12*IF(BS$3&gt;'Project Summary'!$G$7,0,1)</f>
        <v>1014.7483349234012</v>
      </c>
      <c r="BT72" s="1557">
        <f>'Pro Forma'!$M76*INDEX('Pro Forma'!$1:$1048576,MATCH('Cash Flow_Monthly'!$A72,'Pro Forma'!$A:$A,0),MATCH('Cash Flow_Monthly'!BT$2,'Pro Forma'!$1:$1,0))/12*IF(BT$3&gt;'Project Summary'!$G$7,0,1)</f>
        <v>1014.7483349234012</v>
      </c>
      <c r="BU72" s="1557">
        <f>'Pro Forma'!$M76*INDEX('Pro Forma'!$1:$1048576,MATCH('Cash Flow_Monthly'!$A72,'Pro Forma'!$A:$A,0),MATCH('Cash Flow_Monthly'!BU$2,'Pro Forma'!$1:$1,0))/12*IF(BU$3&gt;'Project Summary'!$G$7,0,1)</f>
        <v>1014.7483349234012</v>
      </c>
      <c r="BV72" s="1557">
        <f>'Pro Forma'!$M76*INDEX('Pro Forma'!$1:$1048576,MATCH('Cash Flow_Monthly'!$A72,'Pro Forma'!$A:$A,0),MATCH('Cash Flow_Monthly'!BV$2,'Pro Forma'!$1:$1,0))/12*IF(BV$3&gt;'Project Summary'!$G$7,0,1)</f>
        <v>1014.7483349234012</v>
      </c>
      <c r="BW72" s="1557">
        <f>'Pro Forma'!$M76*INDEX('Pro Forma'!$1:$1048576,MATCH('Cash Flow_Monthly'!$A72,'Pro Forma'!$A:$A,0),MATCH('Cash Flow_Monthly'!BW$2,'Pro Forma'!$1:$1,0))/12*IF(BW$3&gt;'Project Summary'!$G$7,0,1)</f>
        <v>1014.7483349234012</v>
      </c>
      <c r="BX72" s="1557">
        <f>'Pro Forma'!$M76*INDEX('Pro Forma'!$1:$1048576,MATCH('Cash Flow_Monthly'!$A72,'Pro Forma'!$A:$A,0),MATCH('Cash Flow_Monthly'!BX$2,'Pro Forma'!$1:$1,0))/12*IF(BX$3&gt;'Project Summary'!$G$7,0,1)</f>
        <v>1014.7483349234012</v>
      </c>
      <c r="BY72" s="1557">
        <f>'Pro Forma'!$M76*INDEX('Pro Forma'!$1:$1048576,MATCH('Cash Flow_Monthly'!$A72,'Pro Forma'!$A:$A,0),MATCH('Cash Flow_Monthly'!BY$2,'Pro Forma'!$1:$1,0))/12*IF(BY$3&gt;'Project Summary'!$G$7,0,1)</f>
        <v>1040.1170432964861</v>
      </c>
      <c r="BZ72" s="1557">
        <f>'Pro Forma'!$M76*INDEX('Pro Forma'!$1:$1048576,MATCH('Cash Flow_Monthly'!$A72,'Pro Forma'!$A:$A,0),MATCH('Cash Flow_Monthly'!BZ$2,'Pro Forma'!$1:$1,0))/12*IF(BZ$3&gt;'Project Summary'!$G$7,0,1)</f>
        <v>1040.1170432964861</v>
      </c>
      <c r="CA72" s="1557">
        <f>'Pro Forma'!$M76*INDEX('Pro Forma'!$1:$1048576,MATCH('Cash Flow_Monthly'!$A72,'Pro Forma'!$A:$A,0),MATCH('Cash Flow_Monthly'!CA$2,'Pro Forma'!$1:$1,0))/12*IF(CA$3&gt;'Project Summary'!$G$7,0,1)</f>
        <v>1040.1170432964861</v>
      </c>
      <c r="CB72" s="1557">
        <f>'Pro Forma'!$M76*INDEX('Pro Forma'!$1:$1048576,MATCH('Cash Flow_Monthly'!$A72,'Pro Forma'!$A:$A,0),MATCH('Cash Flow_Monthly'!CB$2,'Pro Forma'!$1:$1,0))/12*IF(CB$3&gt;'Project Summary'!$G$7,0,1)</f>
        <v>1040.1170432964861</v>
      </c>
      <c r="CC72" s="1557">
        <f>'Pro Forma'!$M76*INDEX('Pro Forma'!$1:$1048576,MATCH('Cash Flow_Monthly'!$A72,'Pro Forma'!$A:$A,0),MATCH('Cash Flow_Monthly'!CC$2,'Pro Forma'!$1:$1,0))/12*IF(CC$3&gt;'Project Summary'!$G$7,0,1)</f>
        <v>1040.1170432964861</v>
      </c>
      <c r="CD72" s="1557">
        <f>'Pro Forma'!$M76*INDEX('Pro Forma'!$1:$1048576,MATCH('Cash Flow_Monthly'!$A72,'Pro Forma'!$A:$A,0),MATCH('Cash Flow_Monthly'!CD$2,'Pro Forma'!$1:$1,0))/12*IF(CD$3&gt;'Project Summary'!$G$7,0,1)</f>
        <v>1040.1170432964861</v>
      </c>
      <c r="CE72" s="1557">
        <f>'Pro Forma'!$M76*INDEX('Pro Forma'!$1:$1048576,MATCH('Cash Flow_Monthly'!$A72,'Pro Forma'!$A:$A,0),MATCH('Cash Flow_Monthly'!CE$2,'Pro Forma'!$1:$1,0))/12*IF(CE$3&gt;'Project Summary'!$G$7,0,1)</f>
        <v>1040.1170432964861</v>
      </c>
      <c r="CF72" s="1557">
        <f>'Pro Forma'!$M76*INDEX('Pro Forma'!$1:$1048576,MATCH('Cash Flow_Monthly'!$A72,'Pro Forma'!$A:$A,0),MATCH('Cash Flow_Monthly'!CF$2,'Pro Forma'!$1:$1,0))/12*IF(CF$3&gt;'Project Summary'!$G$7,0,1)</f>
        <v>1040.1170432964861</v>
      </c>
      <c r="CG72" s="1557">
        <f>'Pro Forma'!$M76*INDEX('Pro Forma'!$1:$1048576,MATCH('Cash Flow_Monthly'!$A72,'Pro Forma'!$A:$A,0),MATCH('Cash Flow_Monthly'!CG$2,'Pro Forma'!$1:$1,0))/12*IF(CG$3&gt;'Project Summary'!$G$7,0,1)</f>
        <v>1040.1170432964861</v>
      </c>
      <c r="CH72" s="1557">
        <f>'Pro Forma'!$M76*INDEX('Pro Forma'!$1:$1048576,MATCH('Cash Flow_Monthly'!$A72,'Pro Forma'!$A:$A,0),MATCH('Cash Flow_Monthly'!CH$2,'Pro Forma'!$1:$1,0))/12*IF(CH$3&gt;'Project Summary'!$G$7,0,1)</f>
        <v>1040.1170432964861</v>
      </c>
      <c r="CI72" s="1557">
        <f>'Pro Forma'!$M76*INDEX('Pro Forma'!$1:$1048576,MATCH('Cash Flow_Monthly'!$A72,'Pro Forma'!$A:$A,0),MATCH('Cash Flow_Monthly'!CI$2,'Pro Forma'!$1:$1,0))/12*IF(CI$3&gt;'Project Summary'!$G$7,0,1)</f>
        <v>1040.1170432964861</v>
      </c>
      <c r="CJ72" s="1557">
        <f>'Pro Forma'!$M76*INDEX('Pro Forma'!$1:$1048576,MATCH('Cash Flow_Monthly'!$A72,'Pro Forma'!$A:$A,0),MATCH('Cash Flow_Monthly'!CJ$2,'Pro Forma'!$1:$1,0))/12*IF(CJ$3&gt;'Project Summary'!$G$7,0,1)</f>
        <v>1040.1170432964861</v>
      </c>
      <c r="CK72" s="1557">
        <f>'Pro Forma'!$M76*INDEX('Pro Forma'!$1:$1048576,MATCH('Cash Flow_Monthly'!$A72,'Pro Forma'!$A:$A,0),MATCH('Cash Flow_Monthly'!CK$2,'Pro Forma'!$1:$1,0))/12*IF(CK$3&gt;'Project Summary'!$G$7,0,1)</f>
        <v>0</v>
      </c>
      <c r="CL72" s="1557">
        <f>'Pro Forma'!$M76*INDEX('Pro Forma'!$1:$1048576,MATCH('Cash Flow_Monthly'!$A72,'Pro Forma'!$A:$A,0),MATCH('Cash Flow_Monthly'!CL$2,'Pro Forma'!$1:$1,0))/12*IF(CL$3&gt;'Project Summary'!$G$7,0,1)</f>
        <v>0</v>
      </c>
      <c r="CM72" s="1557">
        <f>'Pro Forma'!$M76*INDEX('Pro Forma'!$1:$1048576,MATCH('Cash Flow_Monthly'!$A72,'Pro Forma'!$A:$A,0),MATCH('Cash Flow_Monthly'!CM$2,'Pro Forma'!$1:$1,0))/12*IF(CM$3&gt;'Project Summary'!$G$7,0,1)</f>
        <v>0</v>
      </c>
      <c r="CN72" s="1557">
        <f>'Pro Forma'!$M76*INDEX('Pro Forma'!$1:$1048576,MATCH('Cash Flow_Monthly'!$A72,'Pro Forma'!$A:$A,0),MATCH('Cash Flow_Monthly'!CN$2,'Pro Forma'!$1:$1,0))/12*IF(CN$3&gt;'Project Summary'!$G$7,0,1)</f>
        <v>0</v>
      </c>
      <c r="CO72" s="1557">
        <f>'Pro Forma'!$M76*INDEX('Pro Forma'!$1:$1048576,MATCH('Cash Flow_Monthly'!$A72,'Pro Forma'!$A:$A,0),MATCH('Cash Flow_Monthly'!CO$2,'Pro Forma'!$1:$1,0))/12*IF(CO$3&gt;'Project Summary'!$G$7,0,1)</f>
        <v>0</v>
      </c>
      <c r="CP72" s="1557">
        <f>'Pro Forma'!$M76*INDEX('Pro Forma'!$1:$1048576,MATCH('Cash Flow_Monthly'!$A72,'Pro Forma'!$A:$A,0),MATCH('Cash Flow_Monthly'!CP$2,'Pro Forma'!$1:$1,0))/12*IF(CP$3&gt;'Project Summary'!$G$7,0,1)</f>
        <v>0</v>
      </c>
      <c r="CQ72" s="1557">
        <f>'Pro Forma'!$M76*INDEX('Pro Forma'!$1:$1048576,MATCH('Cash Flow_Monthly'!$A72,'Pro Forma'!$A:$A,0),MATCH('Cash Flow_Monthly'!CQ$2,'Pro Forma'!$1:$1,0))/12*IF(CQ$3&gt;'Project Summary'!$G$7,0,1)</f>
        <v>0</v>
      </c>
      <c r="CR72" s="1557">
        <f>'Pro Forma'!$M76*INDEX('Pro Forma'!$1:$1048576,MATCH('Cash Flow_Monthly'!$A72,'Pro Forma'!$A:$A,0),MATCH('Cash Flow_Monthly'!CR$2,'Pro Forma'!$1:$1,0))/12*IF(CR$3&gt;'Project Summary'!$G$7,0,1)</f>
        <v>0</v>
      </c>
      <c r="CS72" s="1557">
        <f>'Pro Forma'!$M76*INDEX('Pro Forma'!$1:$1048576,MATCH('Cash Flow_Monthly'!$A72,'Pro Forma'!$A:$A,0),MATCH('Cash Flow_Monthly'!CS$2,'Pro Forma'!$1:$1,0))/12*IF(CS$3&gt;'Project Summary'!$G$7,0,1)</f>
        <v>0</v>
      </c>
      <c r="CT72" s="1557">
        <f>'Pro Forma'!$M76*INDEX('Pro Forma'!$1:$1048576,MATCH('Cash Flow_Monthly'!$A72,'Pro Forma'!$A:$A,0),MATCH('Cash Flow_Monthly'!CT$2,'Pro Forma'!$1:$1,0))/12*IF(CT$3&gt;'Project Summary'!$G$7,0,1)</f>
        <v>0</v>
      </c>
      <c r="CU72" s="1557">
        <f>'Pro Forma'!$M76*INDEX('Pro Forma'!$1:$1048576,MATCH('Cash Flow_Monthly'!$A72,'Pro Forma'!$A:$A,0),MATCH('Cash Flow_Monthly'!CU$2,'Pro Forma'!$1:$1,0))/12*IF(CU$3&gt;'Project Summary'!$G$7,0,1)</f>
        <v>0</v>
      </c>
      <c r="CV72" s="1557">
        <f>'Pro Forma'!$M76*INDEX('Pro Forma'!$1:$1048576,MATCH('Cash Flow_Monthly'!$A72,'Pro Forma'!$A:$A,0),MATCH('Cash Flow_Monthly'!CV$2,'Pro Forma'!$1:$1,0))/12*IF(CV$3&gt;'Project Summary'!$G$7,0,1)</f>
        <v>0</v>
      </c>
      <c r="CW72" s="1557">
        <f>'Pro Forma'!$M76*INDEX('Pro Forma'!$1:$1048576,MATCH('Cash Flow_Monthly'!$A72,'Pro Forma'!$A:$A,0),MATCH('Cash Flow_Monthly'!CW$2,'Pro Forma'!$1:$1,0))/12*IF(CW$3&gt;'Project Summary'!$G$7,0,1)</f>
        <v>0</v>
      </c>
      <c r="CX72" s="1557">
        <f>'Pro Forma'!$M76*INDEX('Pro Forma'!$1:$1048576,MATCH('Cash Flow_Monthly'!$A72,'Pro Forma'!$A:$A,0),MATCH('Cash Flow_Monthly'!CX$2,'Pro Forma'!$1:$1,0))/12*IF(CX$3&gt;'Project Summary'!$G$7,0,1)</f>
        <v>0</v>
      </c>
      <c r="CY72" s="1557">
        <f>'Pro Forma'!$M76*INDEX('Pro Forma'!$1:$1048576,MATCH('Cash Flow_Monthly'!$A72,'Pro Forma'!$A:$A,0),MATCH('Cash Flow_Monthly'!CY$2,'Pro Forma'!$1:$1,0))/12*IF(CY$3&gt;'Project Summary'!$G$7,0,1)</f>
        <v>0</v>
      </c>
      <c r="CZ72" s="1557">
        <f>'Pro Forma'!$M76*INDEX('Pro Forma'!$1:$1048576,MATCH('Cash Flow_Monthly'!$A72,'Pro Forma'!$A:$A,0),MATCH('Cash Flow_Monthly'!CZ$2,'Pro Forma'!$1:$1,0))/12*IF(CZ$3&gt;'Project Summary'!$G$7,0,1)</f>
        <v>0</v>
      </c>
      <c r="DA72" s="1557">
        <f>'Pro Forma'!$M76*INDEX('Pro Forma'!$1:$1048576,MATCH('Cash Flow_Monthly'!$A72,'Pro Forma'!$A:$A,0),MATCH('Cash Flow_Monthly'!DA$2,'Pro Forma'!$1:$1,0))/12*IF(DA$3&gt;'Project Summary'!$G$7,0,1)</f>
        <v>0</v>
      </c>
      <c r="DB72" s="1557">
        <f>'Pro Forma'!$M76*INDEX('Pro Forma'!$1:$1048576,MATCH('Cash Flow_Monthly'!$A72,'Pro Forma'!$A:$A,0),MATCH('Cash Flow_Monthly'!DB$2,'Pro Forma'!$1:$1,0))/12*IF(DB$3&gt;'Project Summary'!$G$7,0,1)</f>
        <v>0</v>
      </c>
      <c r="DC72" s="1557">
        <f>'Pro Forma'!$M76*INDEX('Pro Forma'!$1:$1048576,MATCH('Cash Flow_Monthly'!$A72,'Pro Forma'!$A:$A,0),MATCH('Cash Flow_Monthly'!DC$2,'Pro Forma'!$1:$1,0))/12*IF(DC$3&gt;'Project Summary'!$G$7,0,1)</f>
        <v>0</v>
      </c>
      <c r="DD72" s="1557">
        <f>'Pro Forma'!$M76*INDEX('Pro Forma'!$1:$1048576,MATCH('Cash Flow_Monthly'!$A72,'Pro Forma'!$A:$A,0),MATCH('Cash Flow_Monthly'!DD$2,'Pro Forma'!$1:$1,0))/12*IF(DD$3&gt;'Project Summary'!$G$7,0,1)</f>
        <v>0</v>
      </c>
      <c r="DE72" s="1557">
        <f>'Pro Forma'!$M76*INDEX('Pro Forma'!$1:$1048576,MATCH('Cash Flow_Monthly'!$A72,'Pro Forma'!$A:$A,0),MATCH('Cash Flow_Monthly'!DE$2,'Pro Forma'!$1:$1,0))/12*IF(DE$3&gt;'Project Summary'!$G$7,0,1)</f>
        <v>0</v>
      </c>
      <c r="DF72" s="1557">
        <f>'Pro Forma'!$M76*INDEX('Pro Forma'!$1:$1048576,MATCH('Cash Flow_Monthly'!$A72,'Pro Forma'!$A:$A,0),MATCH('Cash Flow_Monthly'!DF$2,'Pro Forma'!$1:$1,0))/12*IF(DF$3&gt;'Project Summary'!$G$7,0,1)</f>
        <v>0</v>
      </c>
      <c r="DG72" s="1557">
        <f>'Pro Forma'!$M76*INDEX('Pro Forma'!$1:$1048576,MATCH('Cash Flow_Monthly'!$A72,'Pro Forma'!$A:$A,0),MATCH('Cash Flow_Monthly'!DG$2,'Pro Forma'!$1:$1,0))/12*IF(DG$3&gt;'Project Summary'!$G$7,0,1)</f>
        <v>0</v>
      </c>
      <c r="DH72" s="1557">
        <f>'Pro Forma'!$M76*INDEX('Pro Forma'!$1:$1048576,MATCH('Cash Flow_Monthly'!$A72,'Pro Forma'!$A:$A,0),MATCH('Cash Flow_Monthly'!DH$2,'Pro Forma'!$1:$1,0))/12*IF(DH$3&gt;'Project Summary'!$G$7,0,1)</f>
        <v>0</v>
      </c>
      <c r="DI72" s="1557">
        <f>'Pro Forma'!$M76*INDEX('Pro Forma'!$1:$1048576,MATCH('Cash Flow_Monthly'!$A72,'Pro Forma'!$A:$A,0),MATCH('Cash Flow_Monthly'!DI$2,'Pro Forma'!$1:$1,0))/12*IF(DI$3&gt;'Project Summary'!$G$7,0,1)</f>
        <v>0</v>
      </c>
      <c r="DJ72" s="1557">
        <f>'Pro Forma'!$M76*INDEX('Pro Forma'!$1:$1048576,MATCH('Cash Flow_Monthly'!$A72,'Pro Forma'!$A:$A,0),MATCH('Cash Flow_Monthly'!DJ$2,'Pro Forma'!$1:$1,0))/12*IF(DJ$3&gt;'Project Summary'!$G$7,0,1)</f>
        <v>0</v>
      </c>
      <c r="DK72" s="1557">
        <f>'Pro Forma'!$M76*INDEX('Pro Forma'!$1:$1048576,MATCH('Cash Flow_Monthly'!$A72,'Pro Forma'!$A:$A,0),MATCH('Cash Flow_Monthly'!DK$2,'Pro Forma'!$1:$1,0))/12*IF(DK$3&gt;'Project Summary'!$G$7,0,1)</f>
        <v>0</v>
      </c>
      <c r="DL72" s="1557">
        <f>'Pro Forma'!$M76*INDEX('Pro Forma'!$1:$1048576,MATCH('Cash Flow_Monthly'!$A72,'Pro Forma'!$A:$A,0),MATCH('Cash Flow_Monthly'!DL$2,'Pro Forma'!$1:$1,0))/12*IF(DL$3&gt;'Project Summary'!$G$7,0,1)</f>
        <v>0</v>
      </c>
      <c r="DM72" s="1557">
        <f>'Pro Forma'!$M76*INDEX('Pro Forma'!$1:$1048576,MATCH('Cash Flow_Monthly'!$A72,'Pro Forma'!$A:$A,0),MATCH('Cash Flow_Monthly'!DM$2,'Pro Forma'!$1:$1,0))/12*IF(DM$3&gt;'Project Summary'!$G$7,0,1)</f>
        <v>0</v>
      </c>
      <c r="DN72" s="1557">
        <f>'Pro Forma'!$M76*INDEX('Pro Forma'!$1:$1048576,MATCH('Cash Flow_Monthly'!$A72,'Pro Forma'!$A:$A,0),MATCH('Cash Flow_Monthly'!DN$2,'Pro Forma'!$1:$1,0))/12*IF(DN$3&gt;'Project Summary'!$G$7,0,1)</f>
        <v>0</v>
      </c>
      <c r="DO72" s="1557">
        <f>'Pro Forma'!$M76*INDEX('Pro Forma'!$1:$1048576,MATCH('Cash Flow_Monthly'!$A72,'Pro Forma'!$A:$A,0),MATCH('Cash Flow_Monthly'!DO$2,'Pro Forma'!$1:$1,0))/12*IF(DO$3&gt;'Project Summary'!$G$7,0,1)</f>
        <v>0</v>
      </c>
      <c r="DP72" s="1557">
        <f>'Pro Forma'!$M76*INDEX('Pro Forma'!$1:$1048576,MATCH('Cash Flow_Monthly'!$A72,'Pro Forma'!$A:$A,0),MATCH('Cash Flow_Monthly'!DP$2,'Pro Forma'!$1:$1,0))/12*IF(DP$3&gt;'Project Summary'!$G$7,0,1)</f>
        <v>0</v>
      </c>
      <c r="DQ72" s="1557">
        <f>'Pro Forma'!$M76*INDEX('Pro Forma'!$1:$1048576,MATCH('Cash Flow_Monthly'!$A72,'Pro Forma'!$A:$A,0),MATCH('Cash Flow_Monthly'!DQ$2,'Pro Forma'!$1:$1,0))/12*IF(DQ$3&gt;'Project Summary'!$G$7,0,1)</f>
        <v>0</v>
      </c>
      <c r="DR72" s="1557">
        <f>'Pro Forma'!$M76*INDEX('Pro Forma'!$1:$1048576,MATCH('Cash Flow_Monthly'!$A72,'Pro Forma'!$A:$A,0),MATCH('Cash Flow_Monthly'!DR$2,'Pro Forma'!$1:$1,0))/12*IF(DR$3&gt;'Project Summary'!$G$7,0,1)</f>
        <v>0</v>
      </c>
      <c r="DS72" s="1557">
        <f>'Pro Forma'!$M76*INDEX('Pro Forma'!$1:$1048576,MATCH('Cash Flow_Monthly'!$A72,'Pro Forma'!$A:$A,0),MATCH('Cash Flow_Monthly'!DS$2,'Pro Forma'!$1:$1,0))/12*IF(DS$3&gt;'Project Summary'!$G$7,0,1)</f>
        <v>0</v>
      </c>
      <c r="DT72" s="1557">
        <f>'Pro Forma'!$M76*INDEX('Pro Forma'!$1:$1048576,MATCH('Cash Flow_Monthly'!$A72,'Pro Forma'!$A:$A,0),MATCH('Cash Flow_Monthly'!DT$2,'Pro Forma'!$1:$1,0))/12*IF(DT$3&gt;'Project Summary'!$G$7,0,1)</f>
        <v>0</v>
      </c>
      <c r="DU72" s="1558"/>
    </row>
    <row r="73" spans="1:125" s="1559" customFormat="1">
      <c r="A73" s="1554" t="str">
        <f>'Pro Forma'!A77</f>
        <v>" 5508 - Pest Control "</v>
      </c>
      <c r="B73" s="1555"/>
      <c r="C73" s="1555"/>
      <c r="D73" s="1556"/>
      <c r="E73" s="1557">
        <f>'Pro Forma'!$M77*INDEX('Pro Forma'!$1:$1048576,MATCH('Cash Flow_Monthly'!$A73,'Pro Forma'!$A:$A,0),MATCH('Cash Flow_Monthly'!E$2,'Pro Forma'!$1:$1,0))/12*IF(E$3&gt;'Project Summary'!$G$7,0,1)</f>
        <v>330.93299166666668</v>
      </c>
      <c r="F73" s="1557">
        <f>'Pro Forma'!$M77*INDEX('Pro Forma'!$1:$1048576,MATCH('Cash Flow_Monthly'!$A73,'Pro Forma'!$A:$A,0),MATCH('Cash Flow_Monthly'!F$2,'Pro Forma'!$1:$1,0))/12*IF(F$3&gt;'Project Summary'!$G$7,0,1)</f>
        <v>330.93299166666668</v>
      </c>
      <c r="G73" s="1557">
        <f>'Pro Forma'!$M77*INDEX('Pro Forma'!$1:$1048576,MATCH('Cash Flow_Monthly'!$A73,'Pro Forma'!$A:$A,0),MATCH('Cash Flow_Monthly'!G$2,'Pro Forma'!$1:$1,0))/12*IF(G$3&gt;'Project Summary'!$G$7,0,1)</f>
        <v>330.93299166666668</v>
      </c>
      <c r="H73" s="1557">
        <f>'Pro Forma'!$M77*INDEX('Pro Forma'!$1:$1048576,MATCH('Cash Flow_Monthly'!$A73,'Pro Forma'!$A:$A,0),MATCH('Cash Flow_Monthly'!H$2,'Pro Forma'!$1:$1,0))/12*IF(H$3&gt;'Project Summary'!$G$7,0,1)</f>
        <v>330.93299166666668</v>
      </c>
      <c r="I73" s="1557">
        <f>'Pro Forma'!$M77*INDEX('Pro Forma'!$1:$1048576,MATCH('Cash Flow_Monthly'!$A73,'Pro Forma'!$A:$A,0),MATCH('Cash Flow_Monthly'!I$2,'Pro Forma'!$1:$1,0))/12*IF(I$3&gt;'Project Summary'!$G$7,0,1)</f>
        <v>330.93299166666668</v>
      </c>
      <c r="J73" s="1557">
        <f>'Pro Forma'!$M77*INDEX('Pro Forma'!$1:$1048576,MATCH('Cash Flow_Monthly'!$A73,'Pro Forma'!$A:$A,0),MATCH('Cash Flow_Monthly'!J$2,'Pro Forma'!$1:$1,0))/12*IF(J$3&gt;'Project Summary'!$G$7,0,1)</f>
        <v>330.93299166666668</v>
      </c>
      <c r="K73" s="1557">
        <f>'Pro Forma'!$M77*INDEX('Pro Forma'!$1:$1048576,MATCH('Cash Flow_Monthly'!$A73,'Pro Forma'!$A:$A,0),MATCH('Cash Flow_Monthly'!K$2,'Pro Forma'!$1:$1,0))/12*IF(K$3&gt;'Project Summary'!$G$7,0,1)</f>
        <v>330.93299166666668</v>
      </c>
      <c r="L73" s="1557">
        <f>'Pro Forma'!$M77*INDEX('Pro Forma'!$1:$1048576,MATCH('Cash Flow_Monthly'!$A73,'Pro Forma'!$A:$A,0),MATCH('Cash Flow_Monthly'!L$2,'Pro Forma'!$1:$1,0))/12*IF(L$3&gt;'Project Summary'!$G$7,0,1)</f>
        <v>330.93299166666668</v>
      </c>
      <c r="M73" s="1557">
        <f>'Pro Forma'!$M77*INDEX('Pro Forma'!$1:$1048576,MATCH('Cash Flow_Monthly'!$A73,'Pro Forma'!$A:$A,0),MATCH('Cash Flow_Monthly'!M$2,'Pro Forma'!$1:$1,0))/12*IF(M$3&gt;'Project Summary'!$G$7,0,1)</f>
        <v>330.93299166666668</v>
      </c>
      <c r="N73" s="1557">
        <f>'Pro Forma'!$M77*INDEX('Pro Forma'!$1:$1048576,MATCH('Cash Flow_Monthly'!$A73,'Pro Forma'!$A:$A,0),MATCH('Cash Flow_Monthly'!N$2,'Pro Forma'!$1:$1,0))/12*IF(N$3&gt;'Project Summary'!$G$7,0,1)</f>
        <v>330.93299166666668</v>
      </c>
      <c r="O73" s="1557">
        <f>'Pro Forma'!$M77*INDEX('Pro Forma'!$1:$1048576,MATCH('Cash Flow_Monthly'!$A73,'Pro Forma'!$A:$A,0),MATCH('Cash Flow_Monthly'!O$2,'Pro Forma'!$1:$1,0))/12*IF(O$3&gt;'Project Summary'!$G$7,0,1)</f>
        <v>330.93299166666668</v>
      </c>
      <c r="P73" s="1557">
        <f>'Pro Forma'!$M77*INDEX('Pro Forma'!$1:$1048576,MATCH('Cash Flow_Monthly'!$A73,'Pro Forma'!$A:$A,0),MATCH('Cash Flow_Monthly'!P$2,'Pro Forma'!$1:$1,0))/12*IF(P$3&gt;'Project Summary'!$G$7,0,1)</f>
        <v>330.93299166666668</v>
      </c>
      <c r="Q73" s="1557">
        <f>'Pro Forma'!$M77*INDEX('Pro Forma'!$1:$1048576,MATCH('Cash Flow_Monthly'!$A73,'Pro Forma'!$A:$A,0),MATCH('Cash Flow_Monthly'!Q$2,'Pro Forma'!$1:$1,0))/12*IF(Q$3&gt;'Project Summary'!$G$7,0,1)</f>
        <v>339.20631645833333</v>
      </c>
      <c r="R73" s="1557">
        <f>'Pro Forma'!$M77*INDEX('Pro Forma'!$1:$1048576,MATCH('Cash Flow_Monthly'!$A73,'Pro Forma'!$A:$A,0),MATCH('Cash Flow_Monthly'!R$2,'Pro Forma'!$1:$1,0))/12*IF(R$3&gt;'Project Summary'!$G$7,0,1)</f>
        <v>339.20631645833333</v>
      </c>
      <c r="S73" s="1557">
        <f>'Pro Forma'!$M77*INDEX('Pro Forma'!$1:$1048576,MATCH('Cash Flow_Monthly'!$A73,'Pro Forma'!$A:$A,0),MATCH('Cash Flow_Monthly'!S$2,'Pro Forma'!$1:$1,0))/12*IF(S$3&gt;'Project Summary'!$G$7,0,1)</f>
        <v>339.20631645833333</v>
      </c>
      <c r="T73" s="1557">
        <f>'Pro Forma'!$M77*INDEX('Pro Forma'!$1:$1048576,MATCH('Cash Flow_Monthly'!$A73,'Pro Forma'!$A:$A,0),MATCH('Cash Flow_Monthly'!T$2,'Pro Forma'!$1:$1,0))/12*IF(T$3&gt;'Project Summary'!$G$7,0,1)</f>
        <v>339.20631645833333</v>
      </c>
      <c r="U73" s="1557">
        <f>'Pro Forma'!$M77*INDEX('Pro Forma'!$1:$1048576,MATCH('Cash Flow_Monthly'!$A73,'Pro Forma'!$A:$A,0),MATCH('Cash Flow_Monthly'!U$2,'Pro Forma'!$1:$1,0))/12*IF(U$3&gt;'Project Summary'!$G$7,0,1)</f>
        <v>339.20631645833333</v>
      </c>
      <c r="V73" s="1557">
        <f>'Pro Forma'!$M77*INDEX('Pro Forma'!$1:$1048576,MATCH('Cash Flow_Monthly'!$A73,'Pro Forma'!$A:$A,0),MATCH('Cash Flow_Monthly'!V$2,'Pro Forma'!$1:$1,0))/12*IF(V$3&gt;'Project Summary'!$G$7,0,1)</f>
        <v>339.20631645833333</v>
      </c>
      <c r="W73" s="1557">
        <f>'Pro Forma'!$M77*INDEX('Pro Forma'!$1:$1048576,MATCH('Cash Flow_Monthly'!$A73,'Pro Forma'!$A:$A,0),MATCH('Cash Flow_Monthly'!W$2,'Pro Forma'!$1:$1,0))/12*IF(W$3&gt;'Project Summary'!$G$7,0,1)</f>
        <v>339.20631645833333</v>
      </c>
      <c r="X73" s="1557">
        <f>'Pro Forma'!$M77*INDEX('Pro Forma'!$1:$1048576,MATCH('Cash Flow_Monthly'!$A73,'Pro Forma'!$A:$A,0),MATCH('Cash Flow_Monthly'!X$2,'Pro Forma'!$1:$1,0))/12*IF(X$3&gt;'Project Summary'!$G$7,0,1)</f>
        <v>339.20631645833333</v>
      </c>
      <c r="Y73" s="1557">
        <f>'Pro Forma'!$M77*INDEX('Pro Forma'!$1:$1048576,MATCH('Cash Flow_Monthly'!$A73,'Pro Forma'!$A:$A,0),MATCH('Cash Flow_Monthly'!Y$2,'Pro Forma'!$1:$1,0))/12*IF(Y$3&gt;'Project Summary'!$G$7,0,1)</f>
        <v>339.20631645833333</v>
      </c>
      <c r="Z73" s="1557">
        <f>'Pro Forma'!$M77*INDEX('Pro Forma'!$1:$1048576,MATCH('Cash Flow_Monthly'!$A73,'Pro Forma'!$A:$A,0),MATCH('Cash Flow_Monthly'!Z$2,'Pro Forma'!$1:$1,0))/12*IF(Z$3&gt;'Project Summary'!$G$7,0,1)</f>
        <v>339.20631645833333</v>
      </c>
      <c r="AA73" s="1557">
        <f>'Pro Forma'!$M77*INDEX('Pro Forma'!$1:$1048576,MATCH('Cash Flow_Monthly'!$A73,'Pro Forma'!$A:$A,0),MATCH('Cash Flow_Monthly'!AA$2,'Pro Forma'!$1:$1,0))/12*IF(AA$3&gt;'Project Summary'!$G$7,0,1)</f>
        <v>339.20631645833333</v>
      </c>
      <c r="AB73" s="1557">
        <f>'Pro Forma'!$M77*INDEX('Pro Forma'!$1:$1048576,MATCH('Cash Flow_Monthly'!$A73,'Pro Forma'!$A:$A,0),MATCH('Cash Flow_Monthly'!AB$2,'Pro Forma'!$1:$1,0))/12*IF(AB$3&gt;'Project Summary'!$G$7,0,1)</f>
        <v>339.20631645833333</v>
      </c>
      <c r="AC73" s="1557">
        <f>'Pro Forma'!$M77*INDEX('Pro Forma'!$1:$1048576,MATCH('Cash Flow_Monthly'!$A73,'Pro Forma'!$A:$A,0),MATCH('Cash Flow_Monthly'!AC$2,'Pro Forma'!$1:$1,0))/12*IF(AC$3&gt;'Project Summary'!$G$7,0,1)</f>
        <v>347.68647436979171</v>
      </c>
      <c r="AD73" s="1557">
        <f>'Pro Forma'!$M77*INDEX('Pro Forma'!$1:$1048576,MATCH('Cash Flow_Monthly'!$A73,'Pro Forma'!$A:$A,0),MATCH('Cash Flow_Monthly'!AD$2,'Pro Forma'!$1:$1,0))/12*IF(AD$3&gt;'Project Summary'!$G$7,0,1)</f>
        <v>347.68647436979171</v>
      </c>
      <c r="AE73" s="1557">
        <f>'Pro Forma'!$M77*INDEX('Pro Forma'!$1:$1048576,MATCH('Cash Flow_Monthly'!$A73,'Pro Forma'!$A:$A,0),MATCH('Cash Flow_Monthly'!AE$2,'Pro Forma'!$1:$1,0))/12*IF(AE$3&gt;'Project Summary'!$G$7,0,1)</f>
        <v>347.68647436979171</v>
      </c>
      <c r="AF73" s="1557">
        <f>'Pro Forma'!$M77*INDEX('Pro Forma'!$1:$1048576,MATCH('Cash Flow_Monthly'!$A73,'Pro Forma'!$A:$A,0),MATCH('Cash Flow_Monthly'!AF$2,'Pro Forma'!$1:$1,0))/12*IF(AF$3&gt;'Project Summary'!$G$7,0,1)</f>
        <v>347.68647436979171</v>
      </c>
      <c r="AG73" s="1557">
        <f>'Pro Forma'!$M77*INDEX('Pro Forma'!$1:$1048576,MATCH('Cash Flow_Monthly'!$A73,'Pro Forma'!$A:$A,0),MATCH('Cash Flow_Monthly'!AG$2,'Pro Forma'!$1:$1,0))/12*IF(AG$3&gt;'Project Summary'!$G$7,0,1)</f>
        <v>347.68647436979171</v>
      </c>
      <c r="AH73" s="1557">
        <f>'Pro Forma'!$M77*INDEX('Pro Forma'!$1:$1048576,MATCH('Cash Flow_Monthly'!$A73,'Pro Forma'!$A:$A,0),MATCH('Cash Flow_Monthly'!AH$2,'Pro Forma'!$1:$1,0))/12*IF(AH$3&gt;'Project Summary'!$G$7,0,1)</f>
        <v>347.68647436979171</v>
      </c>
      <c r="AI73" s="1557">
        <f>'Pro Forma'!$M77*INDEX('Pro Forma'!$1:$1048576,MATCH('Cash Flow_Monthly'!$A73,'Pro Forma'!$A:$A,0),MATCH('Cash Flow_Monthly'!AI$2,'Pro Forma'!$1:$1,0))/12*IF(AI$3&gt;'Project Summary'!$G$7,0,1)</f>
        <v>347.68647436979171</v>
      </c>
      <c r="AJ73" s="1557">
        <f>'Pro Forma'!$M77*INDEX('Pro Forma'!$1:$1048576,MATCH('Cash Flow_Monthly'!$A73,'Pro Forma'!$A:$A,0),MATCH('Cash Flow_Monthly'!AJ$2,'Pro Forma'!$1:$1,0))/12*IF(AJ$3&gt;'Project Summary'!$G$7,0,1)</f>
        <v>347.68647436979171</v>
      </c>
      <c r="AK73" s="1557">
        <f>'Pro Forma'!$M77*INDEX('Pro Forma'!$1:$1048576,MATCH('Cash Flow_Monthly'!$A73,'Pro Forma'!$A:$A,0),MATCH('Cash Flow_Monthly'!AK$2,'Pro Forma'!$1:$1,0))/12*IF(AK$3&gt;'Project Summary'!$G$7,0,1)</f>
        <v>347.68647436979171</v>
      </c>
      <c r="AL73" s="1557">
        <f>'Pro Forma'!$M77*INDEX('Pro Forma'!$1:$1048576,MATCH('Cash Flow_Monthly'!$A73,'Pro Forma'!$A:$A,0),MATCH('Cash Flow_Monthly'!AL$2,'Pro Forma'!$1:$1,0))/12*IF(AL$3&gt;'Project Summary'!$G$7,0,1)</f>
        <v>347.68647436979171</v>
      </c>
      <c r="AM73" s="1557">
        <f>'Pro Forma'!$M77*INDEX('Pro Forma'!$1:$1048576,MATCH('Cash Flow_Monthly'!$A73,'Pro Forma'!$A:$A,0),MATCH('Cash Flow_Monthly'!AM$2,'Pro Forma'!$1:$1,0))/12*IF(AM$3&gt;'Project Summary'!$G$7,0,1)</f>
        <v>347.68647436979171</v>
      </c>
      <c r="AN73" s="1557">
        <f>'Pro Forma'!$M77*INDEX('Pro Forma'!$1:$1048576,MATCH('Cash Flow_Monthly'!$A73,'Pro Forma'!$A:$A,0),MATCH('Cash Flow_Monthly'!AN$2,'Pro Forma'!$1:$1,0))/12*IF(AN$3&gt;'Project Summary'!$G$7,0,1)</f>
        <v>347.68647436979171</v>
      </c>
      <c r="AO73" s="1557">
        <f>'Pro Forma'!$M77*INDEX('Pro Forma'!$1:$1048576,MATCH('Cash Flow_Monthly'!$A73,'Pro Forma'!$A:$A,0),MATCH('Cash Flow_Monthly'!AO$2,'Pro Forma'!$1:$1,0))/12*IF(AO$3&gt;'Project Summary'!$G$7,0,1)</f>
        <v>356.37863622903643</v>
      </c>
      <c r="AP73" s="1557">
        <f>'Pro Forma'!$M77*INDEX('Pro Forma'!$1:$1048576,MATCH('Cash Flow_Monthly'!$A73,'Pro Forma'!$A:$A,0),MATCH('Cash Flow_Monthly'!AP$2,'Pro Forma'!$1:$1,0))/12*IF(AP$3&gt;'Project Summary'!$G$7,0,1)</f>
        <v>356.37863622903643</v>
      </c>
      <c r="AQ73" s="1557">
        <f>'Pro Forma'!$M77*INDEX('Pro Forma'!$1:$1048576,MATCH('Cash Flow_Monthly'!$A73,'Pro Forma'!$A:$A,0),MATCH('Cash Flow_Monthly'!AQ$2,'Pro Forma'!$1:$1,0))/12*IF(AQ$3&gt;'Project Summary'!$G$7,0,1)</f>
        <v>356.37863622903643</v>
      </c>
      <c r="AR73" s="1557">
        <f>'Pro Forma'!$M77*INDEX('Pro Forma'!$1:$1048576,MATCH('Cash Flow_Monthly'!$A73,'Pro Forma'!$A:$A,0),MATCH('Cash Flow_Monthly'!AR$2,'Pro Forma'!$1:$1,0))/12*IF(AR$3&gt;'Project Summary'!$G$7,0,1)</f>
        <v>356.37863622903643</v>
      </c>
      <c r="AS73" s="1557">
        <f>'Pro Forma'!$M77*INDEX('Pro Forma'!$1:$1048576,MATCH('Cash Flow_Monthly'!$A73,'Pro Forma'!$A:$A,0),MATCH('Cash Flow_Monthly'!AS$2,'Pro Forma'!$1:$1,0))/12*IF(AS$3&gt;'Project Summary'!$G$7,0,1)</f>
        <v>356.37863622903643</v>
      </c>
      <c r="AT73" s="1557">
        <f>'Pro Forma'!$M77*INDEX('Pro Forma'!$1:$1048576,MATCH('Cash Flow_Monthly'!$A73,'Pro Forma'!$A:$A,0),MATCH('Cash Flow_Monthly'!AT$2,'Pro Forma'!$1:$1,0))/12*IF(AT$3&gt;'Project Summary'!$G$7,0,1)</f>
        <v>356.37863622903643</v>
      </c>
      <c r="AU73" s="1557">
        <f>'Pro Forma'!$M77*INDEX('Pro Forma'!$1:$1048576,MATCH('Cash Flow_Monthly'!$A73,'Pro Forma'!$A:$A,0),MATCH('Cash Flow_Monthly'!AU$2,'Pro Forma'!$1:$1,0))/12*IF(AU$3&gt;'Project Summary'!$G$7,0,1)</f>
        <v>356.37863622903643</v>
      </c>
      <c r="AV73" s="1557">
        <f>'Pro Forma'!$M77*INDEX('Pro Forma'!$1:$1048576,MATCH('Cash Flow_Monthly'!$A73,'Pro Forma'!$A:$A,0),MATCH('Cash Flow_Monthly'!AV$2,'Pro Forma'!$1:$1,0))/12*IF(AV$3&gt;'Project Summary'!$G$7,0,1)</f>
        <v>356.37863622903643</v>
      </c>
      <c r="AW73" s="1557">
        <f>'Pro Forma'!$M77*INDEX('Pro Forma'!$1:$1048576,MATCH('Cash Flow_Monthly'!$A73,'Pro Forma'!$A:$A,0),MATCH('Cash Flow_Monthly'!AW$2,'Pro Forma'!$1:$1,0))/12*IF(AW$3&gt;'Project Summary'!$G$7,0,1)</f>
        <v>356.37863622903643</v>
      </c>
      <c r="AX73" s="1557">
        <f>'Pro Forma'!$M77*INDEX('Pro Forma'!$1:$1048576,MATCH('Cash Flow_Monthly'!$A73,'Pro Forma'!$A:$A,0),MATCH('Cash Flow_Monthly'!AX$2,'Pro Forma'!$1:$1,0))/12*IF(AX$3&gt;'Project Summary'!$G$7,0,1)</f>
        <v>356.37863622903643</v>
      </c>
      <c r="AY73" s="1557">
        <f>'Pro Forma'!$M77*INDEX('Pro Forma'!$1:$1048576,MATCH('Cash Flow_Monthly'!$A73,'Pro Forma'!$A:$A,0),MATCH('Cash Flow_Monthly'!AY$2,'Pro Forma'!$1:$1,0))/12*IF(AY$3&gt;'Project Summary'!$G$7,0,1)</f>
        <v>356.37863622903643</v>
      </c>
      <c r="AZ73" s="1557">
        <f>'Pro Forma'!$M77*INDEX('Pro Forma'!$1:$1048576,MATCH('Cash Flow_Monthly'!$A73,'Pro Forma'!$A:$A,0),MATCH('Cash Flow_Monthly'!AZ$2,'Pro Forma'!$1:$1,0))/12*IF(AZ$3&gt;'Project Summary'!$G$7,0,1)</f>
        <v>356.37863622903643</v>
      </c>
      <c r="BA73" s="1557">
        <f>'Pro Forma'!$M77*INDEX('Pro Forma'!$1:$1048576,MATCH('Cash Flow_Monthly'!$A73,'Pro Forma'!$A:$A,0),MATCH('Cash Flow_Monthly'!BA$2,'Pro Forma'!$1:$1,0))/12*IF(BA$3&gt;'Project Summary'!$G$7,0,1)</f>
        <v>365.28810213476231</v>
      </c>
      <c r="BB73" s="1557">
        <f>'Pro Forma'!$M77*INDEX('Pro Forma'!$1:$1048576,MATCH('Cash Flow_Monthly'!$A73,'Pro Forma'!$A:$A,0),MATCH('Cash Flow_Monthly'!BB$2,'Pro Forma'!$1:$1,0))/12*IF(BB$3&gt;'Project Summary'!$G$7,0,1)</f>
        <v>365.28810213476231</v>
      </c>
      <c r="BC73" s="1557">
        <f>'Pro Forma'!$M77*INDEX('Pro Forma'!$1:$1048576,MATCH('Cash Flow_Monthly'!$A73,'Pro Forma'!$A:$A,0),MATCH('Cash Flow_Monthly'!BC$2,'Pro Forma'!$1:$1,0))/12*IF(BC$3&gt;'Project Summary'!$G$7,0,1)</f>
        <v>365.28810213476231</v>
      </c>
      <c r="BD73" s="1557">
        <f>'Pro Forma'!$M77*INDEX('Pro Forma'!$1:$1048576,MATCH('Cash Flow_Monthly'!$A73,'Pro Forma'!$A:$A,0),MATCH('Cash Flow_Monthly'!BD$2,'Pro Forma'!$1:$1,0))/12*IF(BD$3&gt;'Project Summary'!$G$7,0,1)</f>
        <v>365.28810213476231</v>
      </c>
      <c r="BE73" s="1557">
        <f>'Pro Forma'!$M77*INDEX('Pro Forma'!$1:$1048576,MATCH('Cash Flow_Monthly'!$A73,'Pro Forma'!$A:$A,0),MATCH('Cash Flow_Monthly'!BE$2,'Pro Forma'!$1:$1,0))/12*IF(BE$3&gt;'Project Summary'!$G$7,0,1)</f>
        <v>365.28810213476231</v>
      </c>
      <c r="BF73" s="1557">
        <f>'Pro Forma'!$M77*INDEX('Pro Forma'!$1:$1048576,MATCH('Cash Flow_Monthly'!$A73,'Pro Forma'!$A:$A,0),MATCH('Cash Flow_Monthly'!BF$2,'Pro Forma'!$1:$1,0))/12*IF(BF$3&gt;'Project Summary'!$G$7,0,1)</f>
        <v>365.28810213476231</v>
      </c>
      <c r="BG73" s="1557">
        <f>'Pro Forma'!$M77*INDEX('Pro Forma'!$1:$1048576,MATCH('Cash Flow_Monthly'!$A73,'Pro Forma'!$A:$A,0),MATCH('Cash Flow_Monthly'!BG$2,'Pro Forma'!$1:$1,0))/12*IF(BG$3&gt;'Project Summary'!$G$7,0,1)</f>
        <v>365.28810213476231</v>
      </c>
      <c r="BH73" s="1557">
        <f>'Pro Forma'!$M77*INDEX('Pro Forma'!$1:$1048576,MATCH('Cash Flow_Monthly'!$A73,'Pro Forma'!$A:$A,0),MATCH('Cash Flow_Monthly'!BH$2,'Pro Forma'!$1:$1,0))/12*IF(BH$3&gt;'Project Summary'!$G$7,0,1)</f>
        <v>365.28810213476231</v>
      </c>
      <c r="BI73" s="1557">
        <f>'Pro Forma'!$M77*INDEX('Pro Forma'!$1:$1048576,MATCH('Cash Flow_Monthly'!$A73,'Pro Forma'!$A:$A,0),MATCH('Cash Flow_Monthly'!BI$2,'Pro Forma'!$1:$1,0))/12*IF(BI$3&gt;'Project Summary'!$G$7,0,1)</f>
        <v>365.28810213476231</v>
      </c>
      <c r="BJ73" s="1557">
        <f>'Pro Forma'!$M77*INDEX('Pro Forma'!$1:$1048576,MATCH('Cash Flow_Monthly'!$A73,'Pro Forma'!$A:$A,0),MATCH('Cash Flow_Monthly'!BJ$2,'Pro Forma'!$1:$1,0))/12*IF(BJ$3&gt;'Project Summary'!$G$7,0,1)</f>
        <v>365.28810213476231</v>
      </c>
      <c r="BK73" s="1557">
        <f>'Pro Forma'!$M77*INDEX('Pro Forma'!$1:$1048576,MATCH('Cash Flow_Monthly'!$A73,'Pro Forma'!$A:$A,0),MATCH('Cash Flow_Monthly'!BK$2,'Pro Forma'!$1:$1,0))/12*IF(BK$3&gt;'Project Summary'!$G$7,0,1)</f>
        <v>365.28810213476231</v>
      </c>
      <c r="BL73" s="1557">
        <f>'Pro Forma'!$M77*INDEX('Pro Forma'!$1:$1048576,MATCH('Cash Flow_Monthly'!$A73,'Pro Forma'!$A:$A,0),MATCH('Cash Flow_Monthly'!BL$2,'Pro Forma'!$1:$1,0))/12*IF(BL$3&gt;'Project Summary'!$G$7,0,1)</f>
        <v>365.28810213476231</v>
      </c>
      <c r="BM73" s="1557">
        <f>'Pro Forma'!$M77*INDEX('Pro Forma'!$1:$1048576,MATCH('Cash Flow_Monthly'!$A73,'Pro Forma'!$A:$A,0),MATCH('Cash Flow_Monthly'!BM$2,'Pro Forma'!$1:$1,0))/12*IF(BM$3&gt;'Project Summary'!$G$7,0,1)</f>
        <v>374.42030468813135</v>
      </c>
      <c r="BN73" s="1557">
        <f>'Pro Forma'!$M77*INDEX('Pro Forma'!$1:$1048576,MATCH('Cash Flow_Monthly'!$A73,'Pro Forma'!$A:$A,0),MATCH('Cash Flow_Monthly'!BN$2,'Pro Forma'!$1:$1,0))/12*IF(BN$3&gt;'Project Summary'!$G$7,0,1)</f>
        <v>374.42030468813135</v>
      </c>
      <c r="BO73" s="1557">
        <f>'Pro Forma'!$M77*INDEX('Pro Forma'!$1:$1048576,MATCH('Cash Flow_Monthly'!$A73,'Pro Forma'!$A:$A,0),MATCH('Cash Flow_Monthly'!BO$2,'Pro Forma'!$1:$1,0))/12*IF(BO$3&gt;'Project Summary'!$G$7,0,1)</f>
        <v>374.42030468813135</v>
      </c>
      <c r="BP73" s="1557">
        <f>'Pro Forma'!$M77*INDEX('Pro Forma'!$1:$1048576,MATCH('Cash Flow_Monthly'!$A73,'Pro Forma'!$A:$A,0),MATCH('Cash Flow_Monthly'!BP$2,'Pro Forma'!$1:$1,0))/12*IF(BP$3&gt;'Project Summary'!$G$7,0,1)</f>
        <v>374.42030468813135</v>
      </c>
      <c r="BQ73" s="1557">
        <f>'Pro Forma'!$M77*INDEX('Pro Forma'!$1:$1048576,MATCH('Cash Flow_Monthly'!$A73,'Pro Forma'!$A:$A,0),MATCH('Cash Flow_Monthly'!BQ$2,'Pro Forma'!$1:$1,0))/12*IF(BQ$3&gt;'Project Summary'!$G$7,0,1)</f>
        <v>374.42030468813135</v>
      </c>
      <c r="BR73" s="1557">
        <f>'Pro Forma'!$M77*INDEX('Pro Forma'!$1:$1048576,MATCH('Cash Flow_Monthly'!$A73,'Pro Forma'!$A:$A,0),MATCH('Cash Flow_Monthly'!BR$2,'Pro Forma'!$1:$1,0))/12*IF(BR$3&gt;'Project Summary'!$G$7,0,1)</f>
        <v>374.42030468813135</v>
      </c>
      <c r="BS73" s="1557">
        <f>'Pro Forma'!$M77*INDEX('Pro Forma'!$1:$1048576,MATCH('Cash Flow_Monthly'!$A73,'Pro Forma'!$A:$A,0),MATCH('Cash Flow_Monthly'!BS$2,'Pro Forma'!$1:$1,0))/12*IF(BS$3&gt;'Project Summary'!$G$7,0,1)</f>
        <v>374.42030468813135</v>
      </c>
      <c r="BT73" s="1557">
        <f>'Pro Forma'!$M77*INDEX('Pro Forma'!$1:$1048576,MATCH('Cash Flow_Monthly'!$A73,'Pro Forma'!$A:$A,0),MATCH('Cash Flow_Monthly'!BT$2,'Pro Forma'!$1:$1,0))/12*IF(BT$3&gt;'Project Summary'!$G$7,0,1)</f>
        <v>374.42030468813135</v>
      </c>
      <c r="BU73" s="1557">
        <f>'Pro Forma'!$M77*INDEX('Pro Forma'!$1:$1048576,MATCH('Cash Flow_Monthly'!$A73,'Pro Forma'!$A:$A,0),MATCH('Cash Flow_Monthly'!BU$2,'Pro Forma'!$1:$1,0))/12*IF(BU$3&gt;'Project Summary'!$G$7,0,1)</f>
        <v>374.42030468813135</v>
      </c>
      <c r="BV73" s="1557">
        <f>'Pro Forma'!$M77*INDEX('Pro Forma'!$1:$1048576,MATCH('Cash Flow_Monthly'!$A73,'Pro Forma'!$A:$A,0),MATCH('Cash Flow_Monthly'!BV$2,'Pro Forma'!$1:$1,0))/12*IF(BV$3&gt;'Project Summary'!$G$7,0,1)</f>
        <v>374.42030468813135</v>
      </c>
      <c r="BW73" s="1557">
        <f>'Pro Forma'!$M77*INDEX('Pro Forma'!$1:$1048576,MATCH('Cash Flow_Monthly'!$A73,'Pro Forma'!$A:$A,0),MATCH('Cash Flow_Monthly'!BW$2,'Pro Forma'!$1:$1,0))/12*IF(BW$3&gt;'Project Summary'!$G$7,0,1)</f>
        <v>374.42030468813135</v>
      </c>
      <c r="BX73" s="1557">
        <f>'Pro Forma'!$M77*INDEX('Pro Forma'!$1:$1048576,MATCH('Cash Flow_Monthly'!$A73,'Pro Forma'!$A:$A,0),MATCH('Cash Flow_Monthly'!BX$2,'Pro Forma'!$1:$1,0))/12*IF(BX$3&gt;'Project Summary'!$G$7,0,1)</f>
        <v>374.42030468813135</v>
      </c>
      <c r="BY73" s="1557">
        <f>'Pro Forma'!$M77*INDEX('Pro Forma'!$1:$1048576,MATCH('Cash Flow_Monthly'!$A73,'Pro Forma'!$A:$A,0),MATCH('Cash Flow_Monthly'!BY$2,'Pro Forma'!$1:$1,0))/12*IF(BY$3&gt;'Project Summary'!$G$7,0,1)</f>
        <v>383.78081230533462</v>
      </c>
      <c r="BZ73" s="1557">
        <f>'Pro Forma'!$M77*INDEX('Pro Forma'!$1:$1048576,MATCH('Cash Flow_Monthly'!$A73,'Pro Forma'!$A:$A,0),MATCH('Cash Flow_Monthly'!BZ$2,'Pro Forma'!$1:$1,0))/12*IF(BZ$3&gt;'Project Summary'!$G$7,0,1)</f>
        <v>383.78081230533462</v>
      </c>
      <c r="CA73" s="1557">
        <f>'Pro Forma'!$M77*INDEX('Pro Forma'!$1:$1048576,MATCH('Cash Flow_Monthly'!$A73,'Pro Forma'!$A:$A,0),MATCH('Cash Flow_Monthly'!CA$2,'Pro Forma'!$1:$1,0))/12*IF(CA$3&gt;'Project Summary'!$G$7,0,1)</f>
        <v>383.78081230533462</v>
      </c>
      <c r="CB73" s="1557">
        <f>'Pro Forma'!$M77*INDEX('Pro Forma'!$1:$1048576,MATCH('Cash Flow_Monthly'!$A73,'Pro Forma'!$A:$A,0),MATCH('Cash Flow_Monthly'!CB$2,'Pro Forma'!$1:$1,0))/12*IF(CB$3&gt;'Project Summary'!$G$7,0,1)</f>
        <v>383.78081230533462</v>
      </c>
      <c r="CC73" s="1557">
        <f>'Pro Forma'!$M77*INDEX('Pro Forma'!$1:$1048576,MATCH('Cash Flow_Monthly'!$A73,'Pro Forma'!$A:$A,0),MATCH('Cash Flow_Monthly'!CC$2,'Pro Forma'!$1:$1,0))/12*IF(CC$3&gt;'Project Summary'!$G$7,0,1)</f>
        <v>383.78081230533462</v>
      </c>
      <c r="CD73" s="1557">
        <f>'Pro Forma'!$M77*INDEX('Pro Forma'!$1:$1048576,MATCH('Cash Flow_Monthly'!$A73,'Pro Forma'!$A:$A,0),MATCH('Cash Flow_Monthly'!CD$2,'Pro Forma'!$1:$1,0))/12*IF(CD$3&gt;'Project Summary'!$G$7,0,1)</f>
        <v>383.78081230533462</v>
      </c>
      <c r="CE73" s="1557">
        <f>'Pro Forma'!$M77*INDEX('Pro Forma'!$1:$1048576,MATCH('Cash Flow_Monthly'!$A73,'Pro Forma'!$A:$A,0),MATCH('Cash Flow_Monthly'!CE$2,'Pro Forma'!$1:$1,0))/12*IF(CE$3&gt;'Project Summary'!$G$7,0,1)</f>
        <v>383.78081230533462</v>
      </c>
      <c r="CF73" s="1557">
        <f>'Pro Forma'!$M77*INDEX('Pro Forma'!$1:$1048576,MATCH('Cash Flow_Monthly'!$A73,'Pro Forma'!$A:$A,0),MATCH('Cash Flow_Monthly'!CF$2,'Pro Forma'!$1:$1,0))/12*IF(CF$3&gt;'Project Summary'!$G$7,0,1)</f>
        <v>383.78081230533462</v>
      </c>
      <c r="CG73" s="1557">
        <f>'Pro Forma'!$M77*INDEX('Pro Forma'!$1:$1048576,MATCH('Cash Flow_Monthly'!$A73,'Pro Forma'!$A:$A,0),MATCH('Cash Flow_Monthly'!CG$2,'Pro Forma'!$1:$1,0))/12*IF(CG$3&gt;'Project Summary'!$G$7,0,1)</f>
        <v>383.78081230533462</v>
      </c>
      <c r="CH73" s="1557">
        <f>'Pro Forma'!$M77*INDEX('Pro Forma'!$1:$1048576,MATCH('Cash Flow_Monthly'!$A73,'Pro Forma'!$A:$A,0),MATCH('Cash Flow_Monthly'!CH$2,'Pro Forma'!$1:$1,0))/12*IF(CH$3&gt;'Project Summary'!$G$7,0,1)</f>
        <v>383.78081230533462</v>
      </c>
      <c r="CI73" s="1557">
        <f>'Pro Forma'!$M77*INDEX('Pro Forma'!$1:$1048576,MATCH('Cash Flow_Monthly'!$A73,'Pro Forma'!$A:$A,0),MATCH('Cash Flow_Monthly'!CI$2,'Pro Forma'!$1:$1,0))/12*IF(CI$3&gt;'Project Summary'!$G$7,0,1)</f>
        <v>383.78081230533462</v>
      </c>
      <c r="CJ73" s="1557">
        <f>'Pro Forma'!$M77*INDEX('Pro Forma'!$1:$1048576,MATCH('Cash Flow_Monthly'!$A73,'Pro Forma'!$A:$A,0),MATCH('Cash Flow_Monthly'!CJ$2,'Pro Forma'!$1:$1,0))/12*IF(CJ$3&gt;'Project Summary'!$G$7,0,1)</f>
        <v>383.78081230533462</v>
      </c>
      <c r="CK73" s="1557">
        <f>'Pro Forma'!$M77*INDEX('Pro Forma'!$1:$1048576,MATCH('Cash Flow_Monthly'!$A73,'Pro Forma'!$A:$A,0),MATCH('Cash Flow_Monthly'!CK$2,'Pro Forma'!$1:$1,0))/12*IF(CK$3&gt;'Project Summary'!$G$7,0,1)</f>
        <v>0</v>
      </c>
      <c r="CL73" s="1557">
        <f>'Pro Forma'!$M77*INDEX('Pro Forma'!$1:$1048576,MATCH('Cash Flow_Monthly'!$A73,'Pro Forma'!$A:$A,0),MATCH('Cash Flow_Monthly'!CL$2,'Pro Forma'!$1:$1,0))/12*IF(CL$3&gt;'Project Summary'!$G$7,0,1)</f>
        <v>0</v>
      </c>
      <c r="CM73" s="1557">
        <f>'Pro Forma'!$M77*INDEX('Pro Forma'!$1:$1048576,MATCH('Cash Flow_Monthly'!$A73,'Pro Forma'!$A:$A,0),MATCH('Cash Flow_Monthly'!CM$2,'Pro Forma'!$1:$1,0))/12*IF(CM$3&gt;'Project Summary'!$G$7,0,1)</f>
        <v>0</v>
      </c>
      <c r="CN73" s="1557">
        <f>'Pro Forma'!$M77*INDEX('Pro Forma'!$1:$1048576,MATCH('Cash Flow_Monthly'!$A73,'Pro Forma'!$A:$A,0),MATCH('Cash Flow_Monthly'!CN$2,'Pro Forma'!$1:$1,0))/12*IF(CN$3&gt;'Project Summary'!$G$7,0,1)</f>
        <v>0</v>
      </c>
      <c r="CO73" s="1557">
        <f>'Pro Forma'!$M77*INDEX('Pro Forma'!$1:$1048576,MATCH('Cash Flow_Monthly'!$A73,'Pro Forma'!$A:$A,0),MATCH('Cash Flow_Monthly'!CO$2,'Pro Forma'!$1:$1,0))/12*IF(CO$3&gt;'Project Summary'!$G$7,0,1)</f>
        <v>0</v>
      </c>
      <c r="CP73" s="1557">
        <f>'Pro Forma'!$M77*INDEX('Pro Forma'!$1:$1048576,MATCH('Cash Flow_Monthly'!$A73,'Pro Forma'!$A:$A,0),MATCH('Cash Flow_Monthly'!CP$2,'Pro Forma'!$1:$1,0))/12*IF(CP$3&gt;'Project Summary'!$G$7,0,1)</f>
        <v>0</v>
      </c>
      <c r="CQ73" s="1557">
        <f>'Pro Forma'!$M77*INDEX('Pro Forma'!$1:$1048576,MATCH('Cash Flow_Monthly'!$A73,'Pro Forma'!$A:$A,0),MATCH('Cash Flow_Monthly'!CQ$2,'Pro Forma'!$1:$1,0))/12*IF(CQ$3&gt;'Project Summary'!$G$7,0,1)</f>
        <v>0</v>
      </c>
      <c r="CR73" s="1557">
        <f>'Pro Forma'!$M77*INDEX('Pro Forma'!$1:$1048576,MATCH('Cash Flow_Monthly'!$A73,'Pro Forma'!$A:$A,0),MATCH('Cash Flow_Monthly'!CR$2,'Pro Forma'!$1:$1,0))/12*IF(CR$3&gt;'Project Summary'!$G$7,0,1)</f>
        <v>0</v>
      </c>
      <c r="CS73" s="1557">
        <f>'Pro Forma'!$M77*INDEX('Pro Forma'!$1:$1048576,MATCH('Cash Flow_Monthly'!$A73,'Pro Forma'!$A:$A,0),MATCH('Cash Flow_Monthly'!CS$2,'Pro Forma'!$1:$1,0))/12*IF(CS$3&gt;'Project Summary'!$G$7,0,1)</f>
        <v>0</v>
      </c>
      <c r="CT73" s="1557">
        <f>'Pro Forma'!$M77*INDEX('Pro Forma'!$1:$1048576,MATCH('Cash Flow_Monthly'!$A73,'Pro Forma'!$A:$A,0),MATCH('Cash Flow_Monthly'!CT$2,'Pro Forma'!$1:$1,0))/12*IF(CT$3&gt;'Project Summary'!$G$7,0,1)</f>
        <v>0</v>
      </c>
      <c r="CU73" s="1557">
        <f>'Pro Forma'!$M77*INDEX('Pro Forma'!$1:$1048576,MATCH('Cash Flow_Monthly'!$A73,'Pro Forma'!$A:$A,0),MATCH('Cash Flow_Monthly'!CU$2,'Pro Forma'!$1:$1,0))/12*IF(CU$3&gt;'Project Summary'!$G$7,0,1)</f>
        <v>0</v>
      </c>
      <c r="CV73" s="1557">
        <f>'Pro Forma'!$M77*INDEX('Pro Forma'!$1:$1048576,MATCH('Cash Flow_Monthly'!$A73,'Pro Forma'!$A:$A,0),MATCH('Cash Flow_Monthly'!CV$2,'Pro Forma'!$1:$1,0))/12*IF(CV$3&gt;'Project Summary'!$G$7,0,1)</f>
        <v>0</v>
      </c>
      <c r="CW73" s="1557">
        <f>'Pro Forma'!$M77*INDEX('Pro Forma'!$1:$1048576,MATCH('Cash Flow_Monthly'!$A73,'Pro Forma'!$A:$A,0),MATCH('Cash Flow_Monthly'!CW$2,'Pro Forma'!$1:$1,0))/12*IF(CW$3&gt;'Project Summary'!$G$7,0,1)</f>
        <v>0</v>
      </c>
      <c r="CX73" s="1557">
        <f>'Pro Forma'!$M77*INDEX('Pro Forma'!$1:$1048576,MATCH('Cash Flow_Monthly'!$A73,'Pro Forma'!$A:$A,0),MATCH('Cash Flow_Monthly'!CX$2,'Pro Forma'!$1:$1,0))/12*IF(CX$3&gt;'Project Summary'!$G$7,0,1)</f>
        <v>0</v>
      </c>
      <c r="CY73" s="1557">
        <f>'Pro Forma'!$M77*INDEX('Pro Forma'!$1:$1048576,MATCH('Cash Flow_Monthly'!$A73,'Pro Forma'!$A:$A,0),MATCH('Cash Flow_Monthly'!CY$2,'Pro Forma'!$1:$1,0))/12*IF(CY$3&gt;'Project Summary'!$G$7,0,1)</f>
        <v>0</v>
      </c>
      <c r="CZ73" s="1557">
        <f>'Pro Forma'!$M77*INDEX('Pro Forma'!$1:$1048576,MATCH('Cash Flow_Monthly'!$A73,'Pro Forma'!$A:$A,0),MATCH('Cash Flow_Monthly'!CZ$2,'Pro Forma'!$1:$1,0))/12*IF(CZ$3&gt;'Project Summary'!$G$7,0,1)</f>
        <v>0</v>
      </c>
      <c r="DA73" s="1557">
        <f>'Pro Forma'!$M77*INDEX('Pro Forma'!$1:$1048576,MATCH('Cash Flow_Monthly'!$A73,'Pro Forma'!$A:$A,0),MATCH('Cash Flow_Monthly'!DA$2,'Pro Forma'!$1:$1,0))/12*IF(DA$3&gt;'Project Summary'!$G$7,0,1)</f>
        <v>0</v>
      </c>
      <c r="DB73" s="1557">
        <f>'Pro Forma'!$M77*INDEX('Pro Forma'!$1:$1048576,MATCH('Cash Flow_Monthly'!$A73,'Pro Forma'!$A:$A,0),MATCH('Cash Flow_Monthly'!DB$2,'Pro Forma'!$1:$1,0))/12*IF(DB$3&gt;'Project Summary'!$G$7,0,1)</f>
        <v>0</v>
      </c>
      <c r="DC73" s="1557">
        <f>'Pro Forma'!$M77*INDEX('Pro Forma'!$1:$1048576,MATCH('Cash Flow_Monthly'!$A73,'Pro Forma'!$A:$A,0),MATCH('Cash Flow_Monthly'!DC$2,'Pro Forma'!$1:$1,0))/12*IF(DC$3&gt;'Project Summary'!$G$7,0,1)</f>
        <v>0</v>
      </c>
      <c r="DD73" s="1557">
        <f>'Pro Forma'!$M77*INDEX('Pro Forma'!$1:$1048576,MATCH('Cash Flow_Monthly'!$A73,'Pro Forma'!$A:$A,0),MATCH('Cash Flow_Monthly'!DD$2,'Pro Forma'!$1:$1,0))/12*IF(DD$3&gt;'Project Summary'!$G$7,0,1)</f>
        <v>0</v>
      </c>
      <c r="DE73" s="1557">
        <f>'Pro Forma'!$M77*INDEX('Pro Forma'!$1:$1048576,MATCH('Cash Flow_Monthly'!$A73,'Pro Forma'!$A:$A,0),MATCH('Cash Flow_Monthly'!DE$2,'Pro Forma'!$1:$1,0))/12*IF(DE$3&gt;'Project Summary'!$G$7,0,1)</f>
        <v>0</v>
      </c>
      <c r="DF73" s="1557">
        <f>'Pro Forma'!$M77*INDEX('Pro Forma'!$1:$1048576,MATCH('Cash Flow_Monthly'!$A73,'Pro Forma'!$A:$A,0),MATCH('Cash Flow_Monthly'!DF$2,'Pro Forma'!$1:$1,0))/12*IF(DF$3&gt;'Project Summary'!$G$7,0,1)</f>
        <v>0</v>
      </c>
      <c r="DG73" s="1557">
        <f>'Pro Forma'!$M77*INDEX('Pro Forma'!$1:$1048576,MATCH('Cash Flow_Monthly'!$A73,'Pro Forma'!$A:$A,0),MATCH('Cash Flow_Monthly'!DG$2,'Pro Forma'!$1:$1,0))/12*IF(DG$3&gt;'Project Summary'!$G$7,0,1)</f>
        <v>0</v>
      </c>
      <c r="DH73" s="1557">
        <f>'Pro Forma'!$M77*INDEX('Pro Forma'!$1:$1048576,MATCH('Cash Flow_Monthly'!$A73,'Pro Forma'!$A:$A,0),MATCH('Cash Flow_Monthly'!DH$2,'Pro Forma'!$1:$1,0))/12*IF(DH$3&gt;'Project Summary'!$G$7,0,1)</f>
        <v>0</v>
      </c>
      <c r="DI73" s="1557">
        <f>'Pro Forma'!$M77*INDEX('Pro Forma'!$1:$1048576,MATCH('Cash Flow_Monthly'!$A73,'Pro Forma'!$A:$A,0),MATCH('Cash Flow_Monthly'!DI$2,'Pro Forma'!$1:$1,0))/12*IF(DI$3&gt;'Project Summary'!$G$7,0,1)</f>
        <v>0</v>
      </c>
      <c r="DJ73" s="1557">
        <f>'Pro Forma'!$M77*INDEX('Pro Forma'!$1:$1048576,MATCH('Cash Flow_Monthly'!$A73,'Pro Forma'!$A:$A,0),MATCH('Cash Flow_Monthly'!DJ$2,'Pro Forma'!$1:$1,0))/12*IF(DJ$3&gt;'Project Summary'!$G$7,0,1)</f>
        <v>0</v>
      </c>
      <c r="DK73" s="1557">
        <f>'Pro Forma'!$M77*INDEX('Pro Forma'!$1:$1048576,MATCH('Cash Flow_Monthly'!$A73,'Pro Forma'!$A:$A,0),MATCH('Cash Flow_Monthly'!DK$2,'Pro Forma'!$1:$1,0))/12*IF(DK$3&gt;'Project Summary'!$G$7,0,1)</f>
        <v>0</v>
      </c>
      <c r="DL73" s="1557">
        <f>'Pro Forma'!$M77*INDEX('Pro Forma'!$1:$1048576,MATCH('Cash Flow_Monthly'!$A73,'Pro Forma'!$A:$A,0),MATCH('Cash Flow_Monthly'!DL$2,'Pro Forma'!$1:$1,0))/12*IF(DL$3&gt;'Project Summary'!$G$7,0,1)</f>
        <v>0</v>
      </c>
      <c r="DM73" s="1557">
        <f>'Pro Forma'!$M77*INDEX('Pro Forma'!$1:$1048576,MATCH('Cash Flow_Monthly'!$A73,'Pro Forma'!$A:$A,0),MATCH('Cash Flow_Monthly'!DM$2,'Pro Forma'!$1:$1,0))/12*IF(DM$3&gt;'Project Summary'!$G$7,0,1)</f>
        <v>0</v>
      </c>
      <c r="DN73" s="1557">
        <f>'Pro Forma'!$M77*INDEX('Pro Forma'!$1:$1048576,MATCH('Cash Flow_Monthly'!$A73,'Pro Forma'!$A:$A,0),MATCH('Cash Flow_Monthly'!DN$2,'Pro Forma'!$1:$1,0))/12*IF(DN$3&gt;'Project Summary'!$G$7,0,1)</f>
        <v>0</v>
      </c>
      <c r="DO73" s="1557">
        <f>'Pro Forma'!$M77*INDEX('Pro Forma'!$1:$1048576,MATCH('Cash Flow_Monthly'!$A73,'Pro Forma'!$A:$A,0),MATCH('Cash Flow_Monthly'!DO$2,'Pro Forma'!$1:$1,0))/12*IF(DO$3&gt;'Project Summary'!$G$7,0,1)</f>
        <v>0</v>
      </c>
      <c r="DP73" s="1557">
        <f>'Pro Forma'!$M77*INDEX('Pro Forma'!$1:$1048576,MATCH('Cash Flow_Monthly'!$A73,'Pro Forma'!$A:$A,0),MATCH('Cash Flow_Monthly'!DP$2,'Pro Forma'!$1:$1,0))/12*IF(DP$3&gt;'Project Summary'!$G$7,0,1)</f>
        <v>0</v>
      </c>
      <c r="DQ73" s="1557">
        <f>'Pro Forma'!$M77*INDEX('Pro Forma'!$1:$1048576,MATCH('Cash Flow_Monthly'!$A73,'Pro Forma'!$A:$A,0),MATCH('Cash Flow_Monthly'!DQ$2,'Pro Forma'!$1:$1,0))/12*IF(DQ$3&gt;'Project Summary'!$G$7,0,1)</f>
        <v>0</v>
      </c>
      <c r="DR73" s="1557">
        <f>'Pro Forma'!$M77*INDEX('Pro Forma'!$1:$1048576,MATCH('Cash Flow_Monthly'!$A73,'Pro Forma'!$A:$A,0),MATCH('Cash Flow_Monthly'!DR$2,'Pro Forma'!$1:$1,0))/12*IF(DR$3&gt;'Project Summary'!$G$7,0,1)</f>
        <v>0</v>
      </c>
      <c r="DS73" s="1557">
        <f>'Pro Forma'!$M77*INDEX('Pro Forma'!$1:$1048576,MATCH('Cash Flow_Monthly'!$A73,'Pro Forma'!$A:$A,0),MATCH('Cash Flow_Monthly'!DS$2,'Pro Forma'!$1:$1,0))/12*IF(DS$3&gt;'Project Summary'!$G$7,0,1)</f>
        <v>0</v>
      </c>
      <c r="DT73" s="1557">
        <f>'Pro Forma'!$M77*INDEX('Pro Forma'!$1:$1048576,MATCH('Cash Flow_Monthly'!$A73,'Pro Forma'!$A:$A,0),MATCH('Cash Flow_Monthly'!DT$2,'Pro Forma'!$1:$1,0))/12*IF(DT$3&gt;'Project Summary'!$G$7,0,1)</f>
        <v>0</v>
      </c>
      <c r="DU73" s="1558"/>
    </row>
    <row r="74" spans="1:125" s="1559" customFormat="1">
      <c r="A74" s="1554" t="str">
        <f>'Pro Forma'!A78</f>
        <v>" Utility Reimbursements "</v>
      </c>
      <c r="B74" s="1555"/>
      <c r="C74" s="1555"/>
      <c r="D74" s="1556"/>
      <c r="E74" s="1557">
        <f>'Pro Forma'!$M78*INDEX('Pro Forma'!$1:$1048576,MATCH('Cash Flow_Monthly'!$A74,'Pro Forma'!$A:$A,0),MATCH('Cash Flow_Monthly'!E$2,'Pro Forma'!$1:$1,0))/12*IF(E$3&gt;'Project Summary'!$G$7,0,1)</f>
        <v>0</v>
      </c>
      <c r="F74" s="1557">
        <f>'Pro Forma'!$M78*INDEX('Pro Forma'!$1:$1048576,MATCH('Cash Flow_Monthly'!$A74,'Pro Forma'!$A:$A,0),MATCH('Cash Flow_Monthly'!F$2,'Pro Forma'!$1:$1,0))/12*IF(F$3&gt;'Project Summary'!$G$7,0,1)</f>
        <v>0</v>
      </c>
      <c r="G74" s="1557">
        <f>'Pro Forma'!$M78*INDEX('Pro Forma'!$1:$1048576,MATCH('Cash Flow_Monthly'!$A74,'Pro Forma'!$A:$A,0),MATCH('Cash Flow_Monthly'!G$2,'Pro Forma'!$1:$1,0))/12*IF(G$3&gt;'Project Summary'!$G$7,0,1)</f>
        <v>0</v>
      </c>
      <c r="H74" s="1557">
        <f>'Pro Forma'!$M78*INDEX('Pro Forma'!$1:$1048576,MATCH('Cash Flow_Monthly'!$A74,'Pro Forma'!$A:$A,0),MATCH('Cash Flow_Monthly'!H$2,'Pro Forma'!$1:$1,0))/12*IF(H$3&gt;'Project Summary'!$G$7,0,1)</f>
        <v>0</v>
      </c>
      <c r="I74" s="1557">
        <f>'Pro Forma'!$M78*INDEX('Pro Forma'!$1:$1048576,MATCH('Cash Flow_Monthly'!$A74,'Pro Forma'!$A:$A,0),MATCH('Cash Flow_Monthly'!I$2,'Pro Forma'!$1:$1,0))/12*IF(I$3&gt;'Project Summary'!$G$7,0,1)</f>
        <v>0</v>
      </c>
      <c r="J74" s="1557">
        <f>'Pro Forma'!$M78*INDEX('Pro Forma'!$1:$1048576,MATCH('Cash Flow_Monthly'!$A74,'Pro Forma'!$A:$A,0),MATCH('Cash Flow_Monthly'!J$2,'Pro Forma'!$1:$1,0))/12*IF(J$3&gt;'Project Summary'!$G$7,0,1)</f>
        <v>0</v>
      </c>
      <c r="K74" s="1557">
        <f>'Pro Forma'!$M78*INDEX('Pro Forma'!$1:$1048576,MATCH('Cash Flow_Monthly'!$A74,'Pro Forma'!$A:$A,0),MATCH('Cash Flow_Monthly'!K$2,'Pro Forma'!$1:$1,0))/12*IF(K$3&gt;'Project Summary'!$G$7,0,1)</f>
        <v>0</v>
      </c>
      <c r="L74" s="1557">
        <f>'Pro Forma'!$M78*INDEX('Pro Forma'!$1:$1048576,MATCH('Cash Flow_Monthly'!$A74,'Pro Forma'!$A:$A,0),MATCH('Cash Flow_Monthly'!L$2,'Pro Forma'!$1:$1,0))/12*IF(L$3&gt;'Project Summary'!$G$7,0,1)</f>
        <v>0</v>
      </c>
      <c r="M74" s="1557">
        <f>'Pro Forma'!$M78*INDEX('Pro Forma'!$1:$1048576,MATCH('Cash Flow_Monthly'!$A74,'Pro Forma'!$A:$A,0),MATCH('Cash Flow_Monthly'!M$2,'Pro Forma'!$1:$1,0))/12*IF(M$3&gt;'Project Summary'!$G$7,0,1)</f>
        <v>0</v>
      </c>
      <c r="N74" s="1557">
        <f>'Pro Forma'!$M78*INDEX('Pro Forma'!$1:$1048576,MATCH('Cash Flow_Monthly'!$A74,'Pro Forma'!$A:$A,0),MATCH('Cash Flow_Monthly'!N$2,'Pro Forma'!$1:$1,0))/12*IF(N$3&gt;'Project Summary'!$G$7,0,1)</f>
        <v>0</v>
      </c>
      <c r="O74" s="1557">
        <f>'Pro Forma'!$M78*INDEX('Pro Forma'!$1:$1048576,MATCH('Cash Flow_Monthly'!$A74,'Pro Forma'!$A:$A,0),MATCH('Cash Flow_Monthly'!O$2,'Pro Forma'!$1:$1,0))/12*IF(O$3&gt;'Project Summary'!$G$7,0,1)</f>
        <v>0</v>
      </c>
      <c r="P74" s="1557">
        <f>'Pro Forma'!$M78*INDEX('Pro Forma'!$1:$1048576,MATCH('Cash Flow_Monthly'!$A74,'Pro Forma'!$A:$A,0),MATCH('Cash Flow_Monthly'!P$2,'Pro Forma'!$1:$1,0))/12*IF(P$3&gt;'Project Summary'!$G$7,0,1)</f>
        <v>0</v>
      </c>
      <c r="Q74" s="1557">
        <f>'Pro Forma'!$M78*INDEX('Pro Forma'!$1:$1048576,MATCH('Cash Flow_Monthly'!$A74,'Pro Forma'!$A:$A,0),MATCH('Cash Flow_Monthly'!Q$2,'Pro Forma'!$1:$1,0))/12*IF(Q$3&gt;'Project Summary'!$G$7,0,1)</f>
        <v>0</v>
      </c>
      <c r="R74" s="1557">
        <f>'Pro Forma'!$M78*INDEX('Pro Forma'!$1:$1048576,MATCH('Cash Flow_Monthly'!$A74,'Pro Forma'!$A:$A,0),MATCH('Cash Flow_Monthly'!R$2,'Pro Forma'!$1:$1,0))/12*IF(R$3&gt;'Project Summary'!$G$7,0,1)</f>
        <v>0</v>
      </c>
      <c r="S74" s="1557">
        <f>'Pro Forma'!$M78*INDEX('Pro Forma'!$1:$1048576,MATCH('Cash Flow_Monthly'!$A74,'Pro Forma'!$A:$A,0),MATCH('Cash Flow_Monthly'!S$2,'Pro Forma'!$1:$1,0))/12*IF(S$3&gt;'Project Summary'!$G$7,0,1)</f>
        <v>0</v>
      </c>
      <c r="T74" s="1557">
        <f>'Pro Forma'!$M78*INDEX('Pro Forma'!$1:$1048576,MATCH('Cash Flow_Monthly'!$A74,'Pro Forma'!$A:$A,0),MATCH('Cash Flow_Monthly'!T$2,'Pro Forma'!$1:$1,0))/12*IF(T$3&gt;'Project Summary'!$G$7,0,1)</f>
        <v>0</v>
      </c>
      <c r="U74" s="1557">
        <f>'Pro Forma'!$M78*INDEX('Pro Forma'!$1:$1048576,MATCH('Cash Flow_Monthly'!$A74,'Pro Forma'!$A:$A,0),MATCH('Cash Flow_Monthly'!U$2,'Pro Forma'!$1:$1,0))/12*IF(U$3&gt;'Project Summary'!$G$7,0,1)</f>
        <v>0</v>
      </c>
      <c r="V74" s="1557">
        <f>'Pro Forma'!$M78*INDEX('Pro Forma'!$1:$1048576,MATCH('Cash Flow_Monthly'!$A74,'Pro Forma'!$A:$A,0),MATCH('Cash Flow_Monthly'!V$2,'Pro Forma'!$1:$1,0))/12*IF(V$3&gt;'Project Summary'!$G$7,0,1)</f>
        <v>0</v>
      </c>
      <c r="W74" s="1557">
        <f>'Pro Forma'!$M78*INDEX('Pro Forma'!$1:$1048576,MATCH('Cash Flow_Monthly'!$A74,'Pro Forma'!$A:$A,0),MATCH('Cash Flow_Monthly'!W$2,'Pro Forma'!$1:$1,0))/12*IF(W$3&gt;'Project Summary'!$G$7,0,1)</f>
        <v>0</v>
      </c>
      <c r="X74" s="1557">
        <f>'Pro Forma'!$M78*INDEX('Pro Forma'!$1:$1048576,MATCH('Cash Flow_Monthly'!$A74,'Pro Forma'!$A:$A,0),MATCH('Cash Flow_Monthly'!X$2,'Pro Forma'!$1:$1,0))/12*IF(X$3&gt;'Project Summary'!$G$7,0,1)</f>
        <v>0</v>
      </c>
      <c r="Y74" s="1557">
        <f>'Pro Forma'!$M78*INDEX('Pro Forma'!$1:$1048576,MATCH('Cash Flow_Monthly'!$A74,'Pro Forma'!$A:$A,0),MATCH('Cash Flow_Monthly'!Y$2,'Pro Forma'!$1:$1,0))/12*IF(Y$3&gt;'Project Summary'!$G$7,0,1)</f>
        <v>0</v>
      </c>
      <c r="Z74" s="1557">
        <f>'Pro Forma'!$M78*INDEX('Pro Forma'!$1:$1048576,MATCH('Cash Flow_Monthly'!$A74,'Pro Forma'!$A:$A,0),MATCH('Cash Flow_Monthly'!Z$2,'Pro Forma'!$1:$1,0))/12*IF(Z$3&gt;'Project Summary'!$G$7,0,1)</f>
        <v>0</v>
      </c>
      <c r="AA74" s="1557">
        <f>'Pro Forma'!$M78*INDEX('Pro Forma'!$1:$1048576,MATCH('Cash Flow_Monthly'!$A74,'Pro Forma'!$A:$A,0),MATCH('Cash Flow_Monthly'!AA$2,'Pro Forma'!$1:$1,0))/12*IF(AA$3&gt;'Project Summary'!$G$7,0,1)</f>
        <v>0</v>
      </c>
      <c r="AB74" s="1557">
        <f>'Pro Forma'!$M78*INDEX('Pro Forma'!$1:$1048576,MATCH('Cash Flow_Monthly'!$A74,'Pro Forma'!$A:$A,0),MATCH('Cash Flow_Monthly'!AB$2,'Pro Forma'!$1:$1,0))/12*IF(AB$3&gt;'Project Summary'!$G$7,0,1)</f>
        <v>0</v>
      </c>
      <c r="AC74" s="1557">
        <f>'Pro Forma'!$M78*INDEX('Pro Forma'!$1:$1048576,MATCH('Cash Flow_Monthly'!$A74,'Pro Forma'!$A:$A,0),MATCH('Cash Flow_Monthly'!AC$2,'Pro Forma'!$1:$1,0))/12*IF(AC$3&gt;'Project Summary'!$G$7,0,1)</f>
        <v>0</v>
      </c>
      <c r="AD74" s="1557">
        <f>'Pro Forma'!$M78*INDEX('Pro Forma'!$1:$1048576,MATCH('Cash Flow_Monthly'!$A74,'Pro Forma'!$A:$A,0),MATCH('Cash Flow_Monthly'!AD$2,'Pro Forma'!$1:$1,0))/12*IF(AD$3&gt;'Project Summary'!$G$7,0,1)</f>
        <v>0</v>
      </c>
      <c r="AE74" s="1557">
        <f>'Pro Forma'!$M78*INDEX('Pro Forma'!$1:$1048576,MATCH('Cash Flow_Monthly'!$A74,'Pro Forma'!$A:$A,0),MATCH('Cash Flow_Monthly'!AE$2,'Pro Forma'!$1:$1,0))/12*IF(AE$3&gt;'Project Summary'!$G$7,0,1)</f>
        <v>0</v>
      </c>
      <c r="AF74" s="1557">
        <f>'Pro Forma'!$M78*INDEX('Pro Forma'!$1:$1048576,MATCH('Cash Flow_Monthly'!$A74,'Pro Forma'!$A:$A,0),MATCH('Cash Flow_Monthly'!AF$2,'Pro Forma'!$1:$1,0))/12*IF(AF$3&gt;'Project Summary'!$G$7,0,1)</f>
        <v>0</v>
      </c>
      <c r="AG74" s="1557">
        <f>'Pro Forma'!$M78*INDEX('Pro Forma'!$1:$1048576,MATCH('Cash Flow_Monthly'!$A74,'Pro Forma'!$A:$A,0),MATCH('Cash Flow_Monthly'!AG$2,'Pro Forma'!$1:$1,0))/12*IF(AG$3&gt;'Project Summary'!$G$7,0,1)</f>
        <v>0</v>
      </c>
      <c r="AH74" s="1557">
        <f>'Pro Forma'!$M78*INDEX('Pro Forma'!$1:$1048576,MATCH('Cash Flow_Monthly'!$A74,'Pro Forma'!$A:$A,0),MATCH('Cash Flow_Monthly'!AH$2,'Pro Forma'!$1:$1,0))/12*IF(AH$3&gt;'Project Summary'!$G$7,0,1)</f>
        <v>0</v>
      </c>
      <c r="AI74" s="1557">
        <f>'Pro Forma'!$M78*INDEX('Pro Forma'!$1:$1048576,MATCH('Cash Flow_Monthly'!$A74,'Pro Forma'!$A:$A,0),MATCH('Cash Flow_Monthly'!AI$2,'Pro Forma'!$1:$1,0))/12*IF(AI$3&gt;'Project Summary'!$G$7,0,1)</f>
        <v>0</v>
      </c>
      <c r="AJ74" s="1557">
        <f>'Pro Forma'!$M78*INDEX('Pro Forma'!$1:$1048576,MATCH('Cash Flow_Monthly'!$A74,'Pro Forma'!$A:$A,0),MATCH('Cash Flow_Monthly'!AJ$2,'Pro Forma'!$1:$1,0))/12*IF(AJ$3&gt;'Project Summary'!$G$7,0,1)</f>
        <v>0</v>
      </c>
      <c r="AK74" s="1557">
        <f>'Pro Forma'!$M78*INDEX('Pro Forma'!$1:$1048576,MATCH('Cash Flow_Monthly'!$A74,'Pro Forma'!$A:$A,0),MATCH('Cash Flow_Monthly'!AK$2,'Pro Forma'!$1:$1,0))/12*IF(AK$3&gt;'Project Summary'!$G$7,0,1)</f>
        <v>0</v>
      </c>
      <c r="AL74" s="1557">
        <f>'Pro Forma'!$M78*INDEX('Pro Forma'!$1:$1048576,MATCH('Cash Flow_Monthly'!$A74,'Pro Forma'!$A:$A,0),MATCH('Cash Flow_Monthly'!AL$2,'Pro Forma'!$1:$1,0))/12*IF(AL$3&gt;'Project Summary'!$G$7,0,1)</f>
        <v>0</v>
      </c>
      <c r="AM74" s="1557">
        <f>'Pro Forma'!$M78*INDEX('Pro Forma'!$1:$1048576,MATCH('Cash Flow_Monthly'!$A74,'Pro Forma'!$A:$A,0),MATCH('Cash Flow_Monthly'!AM$2,'Pro Forma'!$1:$1,0))/12*IF(AM$3&gt;'Project Summary'!$G$7,0,1)</f>
        <v>0</v>
      </c>
      <c r="AN74" s="1557">
        <f>'Pro Forma'!$M78*INDEX('Pro Forma'!$1:$1048576,MATCH('Cash Flow_Monthly'!$A74,'Pro Forma'!$A:$A,0),MATCH('Cash Flow_Monthly'!AN$2,'Pro Forma'!$1:$1,0))/12*IF(AN$3&gt;'Project Summary'!$G$7,0,1)</f>
        <v>0</v>
      </c>
      <c r="AO74" s="1557">
        <f>'Pro Forma'!$M78*INDEX('Pro Forma'!$1:$1048576,MATCH('Cash Flow_Monthly'!$A74,'Pro Forma'!$A:$A,0),MATCH('Cash Flow_Monthly'!AO$2,'Pro Forma'!$1:$1,0))/12*IF(AO$3&gt;'Project Summary'!$G$7,0,1)</f>
        <v>0</v>
      </c>
      <c r="AP74" s="1557">
        <f>'Pro Forma'!$M78*INDEX('Pro Forma'!$1:$1048576,MATCH('Cash Flow_Monthly'!$A74,'Pro Forma'!$A:$A,0),MATCH('Cash Flow_Monthly'!AP$2,'Pro Forma'!$1:$1,0))/12*IF(AP$3&gt;'Project Summary'!$G$7,0,1)</f>
        <v>0</v>
      </c>
      <c r="AQ74" s="1557">
        <f>'Pro Forma'!$M78*INDEX('Pro Forma'!$1:$1048576,MATCH('Cash Flow_Monthly'!$A74,'Pro Forma'!$A:$A,0),MATCH('Cash Flow_Monthly'!AQ$2,'Pro Forma'!$1:$1,0))/12*IF(AQ$3&gt;'Project Summary'!$G$7,0,1)</f>
        <v>0</v>
      </c>
      <c r="AR74" s="1557">
        <f>'Pro Forma'!$M78*INDEX('Pro Forma'!$1:$1048576,MATCH('Cash Flow_Monthly'!$A74,'Pro Forma'!$A:$A,0),MATCH('Cash Flow_Monthly'!AR$2,'Pro Forma'!$1:$1,0))/12*IF(AR$3&gt;'Project Summary'!$G$7,0,1)</f>
        <v>0</v>
      </c>
      <c r="AS74" s="1557">
        <f>'Pro Forma'!$M78*INDEX('Pro Forma'!$1:$1048576,MATCH('Cash Flow_Monthly'!$A74,'Pro Forma'!$A:$A,0),MATCH('Cash Flow_Monthly'!AS$2,'Pro Forma'!$1:$1,0))/12*IF(AS$3&gt;'Project Summary'!$G$7,0,1)</f>
        <v>0</v>
      </c>
      <c r="AT74" s="1557">
        <f>'Pro Forma'!$M78*INDEX('Pro Forma'!$1:$1048576,MATCH('Cash Flow_Monthly'!$A74,'Pro Forma'!$A:$A,0),MATCH('Cash Flow_Monthly'!AT$2,'Pro Forma'!$1:$1,0))/12*IF(AT$3&gt;'Project Summary'!$G$7,0,1)</f>
        <v>0</v>
      </c>
      <c r="AU74" s="1557">
        <f>'Pro Forma'!$M78*INDEX('Pro Forma'!$1:$1048576,MATCH('Cash Flow_Monthly'!$A74,'Pro Forma'!$A:$A,0),MATCH('Cash Flow_Monthly'!AU$2,'Pro Forma'!$1:$1,0))/12*IF(AU$3&gt;'Project Summary'!$G$7,0,1)</f>
        <v>0</v>
      </c>
      <c r="AV74" s="1557">
        <f>'Pro Forma'!$M78*INDEX('Pro Forma'!$1:$1048576,MATCH('Cash Flow_Monthly'!$A74,'Pro Forma'!$A:$A,0),MATCH('Cash Flow_Monthly'!AV$2,'Pro Forma'!$1:$1,0))/12*IF(AV$3&gt;'Project Summary'!$G$7,0,1)</f>
        <v>0</v>
      </c>
      <c r="AW74" s="1557">
        <f>'Pro Forma'!$M78*INDEX('Pro Forma'!$1:$1048576,MATCH('Cash Flow_Monthly'!$A74,'Pro Forma'!$A:$A,0),MATCH('Cash Flow_Monthly'!AW$2,'Pro Forma'!$1:$1,0))/12*IF(AW$3&gt;'Project Summary'!$G$7,0,1)</f>
        <v>0</v>
      </c>
      <c r="AX74" s="1557">
        <f>'Pro Forma'!$M78*INDEX('Pro Forma'!$1:$1048576,MATCH('Cash Flow_Monthly'!$A74,'Pro Forma'!$A:$A,0),MATCH('Cash Flow_Monthly'!AX$2,'Pro Forma'!$1:$1,0))/12*IF(AX$3&gt;'Project Summary'!$G$7,0,1)</f>
        <v>0</v>
      </c>
      <c r="AY74" s="1557">
        <f>'Pro Forma'!$M78*INDEX('Pro Forma'!$1:$1048576,MATCH('Cash Flow_Monthly'!$A74,'Pro Forma'!$A:$A,0),MATCH('Cash Flow_Monthly'!AY$2,'Pro Forma'!$1:$1,0))/12*IF(AY$3&gt;'Project Summary'!$G$7,0,1)</f>
        <v>0</v>
      </c>
      <c r="AZ74" s="1557">
        <f>'Pro Forma'!$M78*INDEX('Pro Forma'!$1:$1048576,MATCH('Cash Flow_Monthly'!$A74,'Pro Forma'!$A:$A,0),MATCH('Cash Flow_Monthly'!AZ$2,'Pro Forma'!$1:$1,0))/12*IF(AZ$3&gt;'Project Summary'!$G$7,0,1)</f>
        <v>0</v>
      </c>
      <c r="BA74" s="1557">
        <f>'Pro Forma'!$M78*INDEX('Pro Forma'!$1:$1048576,MATCH('Cash Flow_Monthly'!$A74,'Pro Forma'!$A:$A,0),MATCH('Cash Flow_Monthly'!BA$2,'Pro Forma'!$1:$1,0))/12*IF(BA$3&gt;'Project Summary'!$G$7,0,1)</f>
        <v>0</v>
      </c>
      <c r="BB74" s="1557">
        <f>'Pro Forma'!$M78*INDEX('Pro Forma'!$1:$1048576,MATCH('Cash Flow_Monthly'!$A74,'Pro Forma'!$A:$A,0),MATCH('Cash Flow_Monthly'!BB$2,'Pro Forma'!$1:$1,0))/12*IF(BB$3&gt;'Project Summary'!$G$7,0,1)</f>
        <v>0</v>
      </c>
      <c r="BC74" s="1557">
        <f>'Pro Forma'!$M78*INDEX('Pro Forma'!$1:$1048576,MATCH('Cash Flow_Monthly'!$A74,'Pro Forma'!$A:$A,0),MATCH('Cash Flow_Monthly'!BC$2,'Pro Forma'!$1:$1,0))/12*IF(BC$3&gt;'Project Summary'!$G$7,0,1)</f>
        <v>0</v>
      </c>
      <c r="BD74" s="1557">
        <f>'Pro Forma'!$M78*INDEX('Pro Forma'!$1:$1048576,MATCH('Cash Flow_Monthly'!$A74,'Pro Forma'!$A:$A,0),MATCH('Cash Flow_Monthly'!BD$2,'Pro Forma'!$1:$1,0))/12*IF(BD$3&gt;'Project Summary'!$G$7,0,1)</f>
        <v>0</v>
      </c>
      <c r="BE74" s="1557">
        <f>'Pro Forma'!$M78*INDEX('Pro Forma'!$1:$1048576,MATCH('Cash Flow_Monthly'!$A74,'Pro Forma'!$A:$A,0),MATCH('Cash Flow_Monthly'!BE$2,'Pro Forma'!$1:$1,0))/12*IF(BE$3&gt;'Project Summary'!$G$7,0,1)</f>
        <v>0</v>
      </c>
      <c r="BF74" s="1557">
        <f>'Pro Forma'!$M78*INDEX('Pro Forma'!$1:$1048576,MATCH('Cash Flow_Monthly'!$A74,'Pro Forma'!$A:$A,0),MATCH('Cash Flow_Monthly'!BF$2,'Pro Forma'!$1:$1,0))/12*IF(BF$3&gt;'Project Summary'!$G$7,0,1)</f>
        <v>0</v>
      </c>
      <c r="BG74" s="1557">
        <f>'Pro Forma'!$M78*INDEX('Pro Forma'!$1:$1048576,MATCH('Cash Flow_Monthly'!$A74,'Pro Forma'!$A:$A,0),MATCH('Cash Flow_Monthly'!BG$2,'Pro Forma'!$1:$1,0))/12*IF(BG$3&gt;'Project Summary'!$G$7,0,1)</f>
        <v>0</v>
      </c>
      <c r="BH74" s="1557">
        <f>'Pro Forma'!$M78*INDEX('Pro Forma'!$1:$1048576,MATCH('Cash Flow_Monthly'!$A74,'Pro Forma'!$A:$A,0),MATCH('Cash Flow_Monthly'!BH$2,'Pro Forma'!$1:$1,0))/12*IF(BH$3&gt;'Project Summary'!$G$7,0,1)</f>
        <v>0</v>
      </c>
      <c r="BI74" s="1557">
        <f>'Pro Forma'!$M78*INDEX('Pro Forma'!$1:$1048576,MATCH('Cash Flow_Monthly'!$A74,'Pro Forma'!$A:$A,0),MATCH('Cash Flow_Monthly'!BI$2,'Pro Forma'!$1:$1,0))/12*IF(BI$3&gt;'Project Summary'!$G$7,0,1)</f>
        <v>0</v>
      </c>
      <c r="BJ74" s="1557">
        <f>'Pro Forma'!$M78*INDEX('Pro Forma'!$1:$1048576,MATCH('Cash Flow_Monthly'!$A74,'Pro Forma'!$A:$A,0),MATCH('Cash Flow_Monthly'!BJ$2,'Pro Forma'!$1:$1,0))/12*IF(BJ$3&gt;'Project Summary'!$G$7,0,1)</f>
        <v>0</v>
      </c>
      <c r="BK74" s="1557">
        <f>'Pro Forma'!$M78*INDEX('Pro Forma'!$1:$1048576,MATCH('Cash Flow_Monthly'!$A74,'Pro Forma'!$A:$A,0),MATCH('Cash Flow_Monthly'!BK$2,'Pro Forma'!$1:$1,0))/12*IF(BK$3&gt;'Project Summary'!$G$7,0,1)</f>
        <v>0</v>
      </c>
      <c r="BL74" s="1557">
        <f>'Pro Forma'!$M78*INDEX('Pro Forma'!$1:$1048576,MATCH('Cash Flow_Monthly'!$A74,'Pro Forma'!$A:$A,0),MATCH('Cash Flow_Monthly'!BL$2,'Pro Forma'!$1:$1,0))/12*IF(BL$3&gt;'Project Summary'!$G$7,0,1)</f>
        <v>0</v>
      </c>
      <c r="BM74" s="1557">
        <f>'Pro Forma'!$M78*INDEX('Pro Forma'!$1:$1048576,MATCH('Cash Flow_Monthly'!$A74,'Pro Forma'!$A:$A,0),MATCH('Cash Flow_Monthly'!BM$2,'Pro Forma'!$1:$1,0))/12*IF(BM$3&gt;'Project Summary'!$G$7,0,1)</f>
        <v>0</v>
      </c>
      <c r="BN74" s="1557">
        <f>'Pro Forma'!$M78*INDEX('Pro Forma'!$1:$1048576,MATCH('Cash Flow_Monthly'!$A74,'Pro Forma'!$A:$A,0),MATCH('Cash Flow_Monthly'!BN$2,'Pro Forma'!$1:$1,0))/12*IF(BN$3&gt;'Project Summary'!$G$7,0,1)</f>
        <v>0</v>
      </c>
      <c r="BO74" s="1557">
        <f>'Pro Forma'!$M78*INDEX('Pro Forma'!$1:$1048576,MATCH('Cash Flow_Monthly'!$A74,'Pro Forma'!$A:$A,0),MATCH('Cash Flow_Monthly'!BO$2,'Pro Forma'!$1:$1,0))/12*IF(BO$3&gt;'Project Summary'!$G$7,0,1)</f>
        <v>0</v>
      </c>
      <c r="BP74" s="1557">
        <f>'Pro Forma'!$M78*INDEX('Pro Forma'!$1:$1048576,MATCH('Cash Flow_Monthly'!$A74,'Pro Forma'!$A:$A,0),MATCH('Cash Flow_Monthly'!BP$2,'Pro Forma'!$1:$1,0))/12*IF(BP$3&gt;'Project Summary'!$G$7,0,1)</f>
        <v>0</v>
      </c>
      <c r="BQ74" s="1557">
        <f>'Pro Forma'!$M78*INDEX('Pro Forma'!$1:$1048576,MATCH('Cash Flow_Monthly'!$A74,'Pro Forma'!$A:$A,0),MATCH('Cash Flow_Monthly'!BQ$2,'Pro Forma'!$1:$1,0))/12*IF(BQ$3&gt;'Project Summary'!$G$7,0,1)</f>
        <v>0</v>
      </c>
      <c r="BR74" s="1557">
        <f>'Pro Forma'!$M78*INDEX('Pro Forma'!$1:$1048576,MATCH('Cash Flow_Monthly'!$A74,'Pro Forma'!$A:$A,0),MATCH('Cash Flow_Monthly'!BR$2,'Pro Forma'!$1:$1,0))/12*IF(BR$3&gt;'Project Summary'!$G$7,0,1)</f>
        <v>0</v>
      </c>
      <c r="BS74" s="1557">
        <f>'Pro Forma'!$M78*INDEX('Pro Forma'!$1:$1048576,MATCH('Cash Flow_Monthly'!$A74,'Pro Forma'!$A:$A,0),MATCH('Cash Flow_Monthly'!BS$2,'Pro Forma'!$1:$1,0))/12*IF(BS$3&gt;'Project Summary'!$G$7,0,1)</f>
        <v>0</v>
      </c>
      <c r="BT74" s="1557">
        <f>'Pro Forma'!$M78*INDEX('Pro Forma'!$1:$1048576,MATCH('Cash Flow_Monthly'!$A74,'Pro Forma'!$A:$A,0),MATCH('Cash Flow_Monthly'!BT$2,'Pro Forma'!$1:$1,0))/12*IF(BT$3&gt;'Project Summary'!$G$7,0,1)</f>
        <v>0</v>
      </c>
      <c r="BU74" s="1557">
        <f>'Pro Forma'!$M78*INDEX('Pro Forma'!$1:$1048576,MATCH('Cash Flow_Monthly'!$A74,'Pro Forma'!$A:$A,0),MATCH('Cash Flow_Monthly'!BU$2,'Pro Forma'!$1:$1,0))/12*IF(BU$3&gt;'Project Summary'!$G$7,0,1)</f>
        <v>0</v>
      </c>
      <c r="BV74" s="1557">
        <f>'Pro Forma'!$M78*INDEX('Pro Forma'!$1:$1048576,MATCH('Cash Flow_Monthly'!$A74,'Pro Forma'!$A:$A,0),MATCH('Cash Flow_Monthly'!BV$2,'Pro Forma'!$1:$1,0))/12*IF(BV$3&gt;'Project Summary'!$G$7,0,1)</f>
        <v>0</v>
      </c>
      <c r="BW74" s="1557">
        <f>'Pro Forma'!$M78*INDEX('Pro Forma'!$1:$1048576,MATCH('Cash Flow_Monthly'!$A74,'Pro Forma'!$A:$A,0),MATCH('Cash Flow_Monthly'!BW$2,'Pro Forma'!$1:$1,0))/12*IF(BW$3&gt;'Project Summary'!$G$7,0,1)</f>
        <v>0</v>
      </c>
      <c r="BX74" s="1557">
        <f>'Pro Forma'!$M78*INDEX('Pro Forma'!$1:$1048576,MATCH('Cash Flow_Monthly'!$A74,'Pro Forma'!$A:$A,0),MATCH('Cash Flow_Monthly'!BX$2,'Pro Forma'!$1:$1,0))/12*IF(BX$3&gt;'Project Summary'!$G$7,0,1)</f>
        <v>0</v>
      </c>
      <c r="BY74" s="1557">
        <f>'Pro Forma'!$M78*INDEX('Pro Forma'!$1:$1048576,MATCH('Cash Flow_Monthly'!$A74,'Pro Forma'!$A:$A,0),MATCH('Cash Flow_Monthly'!BY$2,'Pro Forma'!$1:$1,0))/12*IF(BY$3&gt;'Project Summary'!$G$7,0,1)</f>
        <v>0</v>
      </c>
      <c r="BZ74" s="1557">
        <f>'Pro Forma'!$M78*INDEX('Pro Forma'!$1:$1048576,MATCH('Cash Flow_Monthly'!$A74,'Pro Forma'!$A:$A,0),MATCH('Cash Flow_Monthly'!BZ$2,'Pro Forma'!$1:$1,0))/12*IF(BZ$3&gt;'Project Summary'!$G$7,0,1)</f>
        <v>0</v>
      </c>
      <c r="CA74" s="1557">
        <f>'Pro Forma'!$M78*INDEX('Pro Forma'!$1:$1048576,MATCH('Cash Flow_Monthly'!$A74,'Pro Forma'!$A:$A,0),MATCH('Cash Flow_Monthly'!CA$2,'Pro Forma'!$1:$1,0))/12*IF(CA$3&gt;'Project Summary'!$G$7,0,1)</f>
        <v>0</v>
      </c>
      <c r="CB74" s="1557">
        <f>'Pro Forma'!$M78*INDEX('Pro Forma'!$1:$1048576,MATCH('Cash Flow_Monthly'!$A74,'Pro Forma'!$A:$A,0),MATCH('Cash Flow_Monthly'!CB$2,'Pro Forma'!$1:$1,0))/12*IF(CB$3&gt;'Project Summary'!$G$7,0,1)</f>
        <v>0</v>
      </c>
      <c r="CC74" s="1557">
        <f>'Pro Forma'!$M78*INDEX('Pro Forma'!$1:$1048576,MATCH('Cash Flow_Monthly'!$A74,'Pro Forma'!$A:$A,0),MATCH('Cash Flow_Monthly'!CC$2,'Pro Forma'!$1:$1,0))/12*IF(CC$3&gt;'Project Summary'!$G$7,0,1)</f>
        <v>0</v>
      </c>
      <c r="CD74" s="1557">
        <f>'Pro Forma'!$M78*INDEX('Pro Forma'!$1:$1048576,MATCH('Cash Flow_Monthly'!$A74,'Pro Forma'!$A:$A,0),MATCH('Cash Flow_Monthly'!CD$2,'Pro Forma'!$1:$1,0))/12*IF(CD$3&gt;'Project Summary'!$G$7,0,1)</f>
        <v>0</v>
      </c>
      <c r="CE74" s="1557">
        <f>'Pro Forma'!$M78*INDEX('Pro Forma'!$1:$1048576,MATCH('Cash Flow_Monthly'!$A74,'Pro Forma'!$A:$A,0),MATCH('Cash Flow_Monthly'!CE$2,'Pro Forma'!$1:$1,0))/12*IF(CE$3&gt;'Project Summary'!$G$7,0,1)</f>
        <v>0</v>
      </c>
      <c r="CF74" s="1557">
        <f>'Pro Forma'!$M78*INDEX('Pro Forma'!$1:$1048576,MATCH('Cash Flow_Monthly'!$A74,'Pro Forma'!$A:$A,0),MATCH('Cash Flow_Monthly'!CF$2,'Pro Forma'!$1:$1,0))/12*IF(CF$3&gt;'Project Summary'!$G$7,0,1)</f>
        <v>0</v>
      </c>
      <c r="CG74" s="1557">
        <f>'Pro Forma'!$M78*INDEX('Pro Forma'!$1:$1048576,MATCH('Cash Flow_Monthly'!$A74,'Pro Forma'!$A:$A,0),MATCH('Cash Flow_Monthly'!CG$2,'Pro Forma'!$1:$1,0))/12*IF(CG$3&gt;'Project Summary'!$G$7,0,1)</f>
        <v>0</v>
      </c>
      <c r="CH74" s="1557">
        <f>'Pro Forma'!$M78*INDEX('Pro Forma'!$1:$1048576,MATCH('Cash Flow_Monthly'!$A74,'Pro Forma'!$A:$A,0),MATCH('Cash Flow_Monthly'!CH$2,'Pro Forma'!$1:$1,0))/12*IF(CH$3&gt;'Project Summary'!$G$7,0,1)</f>
        <v>0</v>
      </c>
      <c r="CI74" s="1557">
        <f>'Pro Forma'!$M78*INDEX('Pro Forma'!$1:$1048576,MATCH('Cash Flow_Monthly'!$A74,'Pro Forma'!$A:$A,0),MATCH('Cash Flow_Monthly'!CI$2,'Pro Forma'!$1:$1,0))/12*IF(CI$3&gt;'Project Summary'!$G$7,0,1)</f>
        <v>0</v>
      </c>
      <c r="CJ74" s="1557">
        <f>'Pro Forma'!$M78*INDEX('Pro Forma'!$1:$1048576,MATCH('Cash Flow_Monthly'!$A74,'Pro Forma'!$A:$A,0),MATCH('Cash Flow_Monthly'!CJ$2,'Pro Forma'!$1:$1,0))/12*IF(CJ$3&gt;'Project Summary'!$G$7,0,1)</f>
        <v>0</v>
      </c>
      <c r="CK74" s="1557">
        <f>'Pro Forma'!$M78*INDEX('Pro Forma'!$1:$1048576,MATCH('Cash Flow_Monthly'!$A74,'Pro Forma'!$A:$A,0),MATCH('Cash Flow_Monthly'!CK$2,'Pro Forma'!$1:$1,0))/12*IF(CK$3&gt;'Project Summary'!$G$7,0,1)</f>
        <v>0</v>
      </c>
      <c r="CL74" s="1557">
        <f>'Pro Forma'!$M78*INDEX('Pro Forma'!$1:$1048576,MATCH('Cash Flow_Monthly'!$A74,'Pro Forma'!$A:$A,0),MATCH('Cash Flow_Monthly'!CL$2,'Pro Forma'!$1:$1,0))/12*IF(CL$3&gt;'Project Summary'!$G$7,0,1)</f>
        <v>0</v>
      </c>
      <c r="CM74" s="1557">
        <f>'Pro Forma'!$M78*INDEX('Pro Forma'!$1:$1048576,MATCH('Cash Flow_Monthly'!$A74,'Pro Forma'!$A:$A,0),MATCH('Cash Flow_Monthly'!CM$2,'Pro Forma'!$1:$1,0))/12*IF(CM$3&gt;'Project Summary'!$G$7,0,1)</f>
        <v>0</v>
      </c>
      <c r="CN74" s="1557">
        <f>'Pro Forma'!$M78*INDEX('Pro Forma'!$1:$1048576,MATCH('Cash Flow_Monthly'!$A74,'Pro Forma'!$A:$A,0),MATCH('Cash Flow_Monthly'!CN$2,'Pro Forma'!$1:$1,0))/12*IF(CN$3&gt;'Project Summary'!$G$7,0,1)</f>
        <v>0</v>
      </c>
      <c r="CO74" s="1557">
        <f>'Pro Forma'!$M78*INDEX('Pro Forma'!$1:$1048576,MATCH('Cash Flow_Monthly'!$A74,'Pro Forma'!$A:$A,0),MATCH('Cash Flow_Monthly'!CO$2,'Pro Forma'!$1:$1,0))/12*IF(CO$3&gt;'Project Summary'!$G$7,0,1)</f>
        <v>0</v>
      </c>
      <c r="CP74" s="1557">
        <f>'Pro Forma'!$M78*INDEX('Pro Forma'!$1:$1048576,MATCH('Cash Flow_Monthly'!$A74,'Pro Forma'!$A:$A,0),MATCH('Cash Flow_Monthly'!CP$2,'Pro Forma'!$1:$1,0))/12*IF(CP$3&gt;'Project Summary'!$G$7,0,1)</f>
        <v>0</v>
      </c>
      <c r="CQ74" s="1557">
        <f>'Pro Forma'!$M78*INDEX('Pro Forma'!$1:$1048576,MATCH('Cash Flow_Monthly'!$A74,'Pro Forma'!$A:$A,0),MATCH('Cash Flow_Monthly'!CQ$2,'Pro Forma'!$1:$1,0))/12*IF(CQ$3&gt;'Project Summary'!$G$7,0,1)</f>
        <v>0</v>
      </c>
      <c r="CR74" s="1557">
        <f>'Pro Forma'!$M78*INDEX('Pro Forma'!$1:$1048576,MATCH('Cash Flow_Monthly'!$A74,'Pro Forma'!$A:$A,0),MATCH('Cash Flow_Monthly'!CR$2,'Pro Forma'!$1:$1,0))/12*IF(CR$3&gt;'Project Summary'!$G$7,0,1)</f>
        <v>0</v>
      </c>
      <c r="CS74" s="1557">
        <f>'Pro Forma'!$M78*INDEX('Pro Forma'!$1:$1048576,MATCH('Cash Flow_Monthly'!$A74,'Pro Forma'!$A:$A,0),MATCH('Cash Flow_Monthly'!CS$2,'Pro Forma'!$1:$1,0))/12*IF(CS$3&gt;'Project Summary'!$G$7,0,1)</f>
        <v>0</v>
      </c>
      <c r="CT74" s="1557">
        <f>'Pro Forma'!$M78*INDEX('Pro Forma'!$1:$1048576,MATCH('Cash Flow_Monthly'!$A74,'Pro Forma'!$A:$A,0),MATCH('Cash Flow_Monthly'!CT$2,'Pro Forma'!$1:$1,0))/12*IF(CT$3&gt;'Project Summary'!$G$7,0,1)</f>
        <v>0</v>
      </c>
      <c r="CU74" s="1557">
        <f>'Pro Forma'!$M78*INDEX('Pro Forma'!$1:$1048576,MATCH('Cash Flow_Monthly'!$A74,'Pro Forma'!$A:$A,0),MATCH('Cash Flow_Monthly'!CU$2,'Pro Forma'!$1:$1,0))/12*IF(CU$3&gt;'Project Summary'!$G$7,0,1)</f>
        <v>0</v>
      </c>
      <c r="CV74" s="1557">
        <f>'Pro Forma'!$M78*INDEX('Pro Forma'!$1:$1048576,MATCH('Cash Flow_Monthly'!$A74,'Pro Forma'!$A:$A,0),MATCH('Cash Flow_Monthly'!CV$2,'Pro Forma'!$1:$1,0))/12*IF(CV$3&gt;'Project Summary'!$G$7,0,1)</f>
        <v>0</v>
      </c>
      <c r="CW74" s="1557">
        <f>'Pro Forma'!$M78*INDEX('Pro Forma'!$1:$1048576,MATCH('Cash Flow_Monthly'!$A74,'Pro Forma'!$A:$A,0),MATCH('Cash Flow_Monthly'!CW$2,'Pro Forma'!$1:$1,0))/12*IF(CW$3&gt;'Project Summary'!$G$7,0,1)</f>
        <v>0</v>
      </c>
      <c r="CX74" s="1557">
        <f>'Pro Forma'!$M78*INDEX('Pro Forma'!$1:$1048576,MATCH('Cash Flow_Monthly'!$A74,'Pro Forma'!$A:$A,0),MATCH('Cash Flow_Monthly'!CX$2,'Pro Forma'!$1:$1,0))/12*IF(CX$3&gt;'Project Summary'!$G$7,0,1)</f>
        <v>0</v>
      </c>
      <c r="CY74" s="1557">
        <f>'Pro Forma'!$M78*INDEX('Pro Forma'!$1:$1048576,MATCH('Cash Flow_Monthly'!$A74,'Pro Forma'!$A:$A,0),MATCH('Cash Flow_Monthly'!CY$2,'Pro Forma'!$1:$1,0))/12*IF(CY$3&gt;'Project Summary'!$G$7,0,1)</f>
        <v>0</v>
      </c>
      <c r="CZ74" s="1557">
        <f>'Pro Forma'!$M78*INDEX('Pro Forma'!$1:$1048576,MATCH('Cash Flow_Monthly'!$A74,'Pro Forma'!$A:$A,0),MATCH('Cash Flow_Monthly'!CZ$2,'Pro Forma'!$1:$1,0))/12*IF(CZ$3&gt;'Project Summary'!$G$7,0,1)</f>
        <v>0</v>
      </c>
      <c r="DA74" s="1557">
        <f>'Pro Forma'!$M78*INDEX('Pro Forma'!$1:$1048576,MATCH('Cash Flow_Monthly'!$A74,'Pro Forma'!$A:$A,0),MATCH('Cash Flow_Monthly'!DA$2,'Pro Forma'!$1:$1,0))/12*IF(DA$3&gt;'Project Summary'!$G$7,0,1)</f>
        <v>0</v>
      </c>
      <c r="DB74" s="1557">
        <f>'Pro Forma'!$M78*INDEX('Pro Forma'!$1:$1048576,MATCH('Cash Flow_Monthly'!$A74,'Pro Forma'!$A:$A,0),MATCH('Cash Flow_Monthly'!DB$2,'Pro Forma'!$1:$1,0))/12*IF(DB$3&gt;'Project Summary'!$G$7,0,1)</f>
        <v>0</v>
      </c>
      <c r="DC74" s="1557">
        <f>'Pro Forma'!$M78*INDEX('Pro Forma'!$1:$1048576,MATCH('Cash Flow_Monthly'!$A74,'Pro Forma'!$A:$A,0),MATCH('Cash Flow_Monthly'!DC$2,'Pro Forma'!$1:$1,0))/12*IF(DC$3&gt;'Project Summary'!$G$7,0,1)</f>
        <v>0</v>
      </c>
      <c r="DD74" s="1557">
        <f>'Pro Forma'!$M78*INDEX('Pro Forma'!$1:$1048576,MATCH('Cash Flow_Monthly'!$A74,'Pro Forma'!$A:$A,0),MATCH('Cash Flow_Monthly'!DD$2,'Pro Forma'!$1:$1,0))/12*IF(DD$3&gt;'Project Summary'!$G$7,0,1)</f>
        <v>0</v>
      </c>
      <c r="DE74" s="1557">
        <f>'Pro Forma'!$M78*INDEX('Pro Forma'!$1:$1048576,MATCH('Cash Flow_Monthly'!$A74,'Pro Forma'!$A:$A,0),MATCH('Cash Flow_Monthly'!DE$2,'Pro Forma'!$1:$1,0))/12*IF(DE$3&gt;'Project Summary'!$G$7,0,1)</f>
        <v>0</v>
      </c>
      <c r="DF74" s="1557">
        <f>'Pro Forma'!$M78*INDEX('Pro Forma'!$1:$1048576,MATCH('Cash Flow_Monthly'!$A74,'Pro Forma'!$A:$A,0),MATCH('Cash Flow_Monthly'!DF$2,'Pro Forma'!$1:$1,0))/12*IF(DF$3&gt;'Project Summary'!$G$7,0,1)</f>
        <v>0</v>
      </c>
      <c r="DG74" s="1557">
        <f>'Pro Forma'!$M78*INDEX('Pro Forma'!$1:$1048576,MATCH('Cash Flow_Monthly'!$A74,'Pro Forma'!$A:$A,0),MATCH('Cash Flow_Monthly'!DG$2,'Pro Forma'!$1:$1,0))/12*IF(DG$3&gt;'Project Summary'!$G$7,0,1)</f>
        <v>0</v>
      </c>
      <c r="DH74" s="1557">
        <f>'Pro Forma'!$M78*INDEX('Pro Forma'!$1:$1048576,MATCH('Cash Flow_Monthly'!$A74,'Pro Forma'!$A:$A,0),MATCH('Cash Flow_Monthly'!DH$2,'Pro Forma'!$1:$1,0))/12*IF(DH$3&gt;'Project Summary'!$G$7,0,1)</f>
        <v>0</v>
      </c>
      <c r="DI74" s="1557">
        <f>'Pro Forma'!$M78*INDEX('Pro Forma'!$1:$1048576,MATCH('Cash Flow_Monthly'!$A74,'Pro Forma'!$A:$A,0),MATCH('Cash Flow_Monthly'!DI$2,'Pro Forma'!$1:$1,0))/12*IF(DI$3&gt;'Project Summary'!$G$7,0,1)</f>
        <v>0</v>
      </c>
      <c r="DJ74" s="1557">
        <f>'Pro Forma'!$M78*INDEX('Pro Forma'!$1:$1048576,MATCH('Cash Flow_Monthly'!$A74,'Pro Forma'!$A:$A,0),MATCH('Cash Flow_Monthly'!DJ$2,'Pro Forma'!$1:$1,0))/12*IF(DJ$3&gt;'Project Summary'!$G$7,0,1)</f>
        <v>0</v>
      </c>
      <c r="DK74" s="1557">
        <f>'Pro Forma'!$M78*INDEX('Pro Forma'!$1:$1048576,MATCH('Cash Flow_Monthly'!$A74,'Pro Forma'!$A:$A,0),MATCH('Cash Flow_Monthly'!DK$2,'Pro Forma'!$1:$1,0))/12*IF(DK$3&gt;'Project Summary'!$G$7,0,1)</f>
        <v>0</v>
      </c>
      <c r="DL74" s="1557">
        <f>'Pro Forma'!$M78*INDEX('Pro Forma'!$1:$1048576,MATCH('Cash Flow_Monthly'!$A74,'Pro Forma'!$A:$A,0),MATCH('Cash Flow_Monthly'!DL$2,'Pro Forma'!$1:$1,0))/12*IF(DL$3&gt;'Project Summary'!$G$7,0,1)</f>
        <v>0</v>
      </c>
      <c r="DM74" s="1557">
        <f>'Pro Forma'!$M78*INDEX('Pro Forma'!$1:$1048576,MATCH('Cash Flow_Monthly'!$A74,'Pro Forma'!$A:$A,0),MATCH('Cash Flow_Monthly'!DM$2,'Pro Forma'!$1:$1,0))/12*IF(DM$3&gt;'Project Summary'!$G$7,0,1)</f>
        <v>0</v>
      </c>
      <c r="DN74" s="1557">
        <f>'Pro Forma'!$M78*INDEX('Pro Forma'!$1:$1048576,MATCH('Cash Flow_Monthly'!$A74,'Pro Forma'!$A:$A,0),MATCH('Cash Flow_Monthly'!DN$2,'Pro Forma'!$1:$1,0))/12*IF(DN$3&gt;'Project Summary'!$G$7,0,1)</f>
        <v>0</v>
      </c>
      <c r="DO74" s="1557">
        <f>'Pro Forma'!$M78*INDEX('Pro Forma'!$1:$1048576,MATCH('Cash Flow_Monthly'!$A74,'Pro Forma'!$A:$A,0),MATCH('Cash Flow_Monthly'!DO$2,'Pro Forma'!$1:$1,0))/12*IF(DO$3&gt;'Project Summary'!$G$7,0,1)</f>
        <v>0</v>
      </c>
      <c r="DP74" s="1557">
        <f>'Pro Forma'!$M78*INDEX('Pro Forma'!$1:$1048576,MATCH('Cash Flow_Monthly'!$A74,'Pro Forma'!$A:$A,0),MATCH('Cash Flow_Monthly'!DP$2,'Pro Forma'!$1:$1,0))/12*IF(DP$3&gt;'Project Summary'!$G$7,0,1)</f>
        <v>0</v>
      </c>
      <c r="DQ74" s="1557">
        <f>'Pro Forma'!$M78*INDEX('Pro Forma'!$1:$1048576,MATCH('Cash Flow_Monthly'!$A74,'Pro Forma'!$A:$A,0),MATCH('Cash Flow_Monthly'!DQ$2,'Pro Forma'!$1:$1,0))/12*IF(DQ$3&gt;'Project Summary'!$G$7,0,1)</f>
        <v>0</v>
      </c>
      <c r="DR74" s="1557">
        <f>'Pro Forma'!$M78*INDEX('Pro Forma'!$1:$1048576,MATCH('Cash Flow_Monthly'!$A74,'Pro Forma'!$A:$A,0),MATCH('Cash Flow_Monthly'!DR$2,'Pro Forma'!$1:$1,0))/12*IF(DR$3&gt;'Project Summary'!$G$7,0,1)</f>
        <v>0</v>
      </c>
      <c r="DS74" s="1557">
        <f>'Pro Forma'!$M78*INDEX('Pro Forma'!$1:$1048576,MATCH('Cash Flow_Monthly'!$A74,'Pro Forma'!$A:$A,0),MATCH('Cash Flow_Monthly'!DS$2,'Pro Forma'!$1:$1,0))/12*IF(DS$3&gt;'Project Summary'!$G$7,0,1)</f>
        <v>0</v>
      </c>
      <c r="DT74" s="1557">
        <f>'Pro Forma'!$M78*INDEX('Pro Forma'!$1:$1048576,MATCH('Cash Flow_Monthly'!$A74,'Pro Forma'!$A:$A,0),MATCH('Cash Flow_Monthly'!DT$2,'Pro Forma'!$1:$1,0))/12*IF(DT$3&gt;'Project Summary'!$G$7,0,1)</f>
        <v>0</v>
      </c>
      <c r="DU74" s="1558"/>
    </row>
    <row r="75" spans="1:125" s="1559" customFormat="1">
      <c r="A75" s="1554" t="str">
        <f>'Pro Forma'!A79</f>
        <v>" Valet Waste "</v>
      </c>
      <c r="B75" s="1555"/>
      <c r="C75" s="1555"/>
      <c r="D75" s="1556"/>
      <c r="E75" s="1557">
        <f>'Pro Forma'!$M79*INDEX('Pro Forma'!$1:$1048576,MATCH('Cash Flow_Monthly'!$A75,'Pro Forma'!$A:$A,0),MATCH('Cash Flow_Monthly'!E$2,'Pro Forma'!$1:$1,0))/12*IF(E$3&gt;'Project Summary'!$G$7,0,1)</f>
        <v>648</v>
      </c>
      <c r="F75" s="1557">
        <f>'Pro Forma'!$M79*INDEX('Pro Forma'!$1:$1048576,MATCH('Cash Flow_Monthly'!$A75,'Pro Forma'!$A:$A,0),MATCH('Cash Flow_Monthly'!F$2,'Pro Forma'!$1:$1,0))/12*IF(F$3&gt;'Project Summary'!$G$7,0,1)</f>
        <v>648</v>
      </c>
      <c r="G75" s="1557">
        <f>'Pro Forma'!$M79*INDEX('Pro Forma'!$1:$1048576,MATCH('Cash Flow_Monthly'!$A75,'Pro Forma'!$A:$A,0),MATCH('Cash Flow_Monthly'!G$2,'Pro Forma'!$1:$1,0))/12*IF(G$3&gt;'Project Summary'!$G$7,0,1)</f>
        <v>648</v>
      </c>
      <c r="H75" s="1557">
        <f>'Pro Forma'!$M79*INDEX('Pro Forma'!$1:$1048576,MATCH('Cash Flow_Monthly'!$A75,'Pro Forma'!$A:$A,0),MATCH('Cash Flow_Monthly'!H$2,'Pro Forma'!$1:$1,0))/12*IF(H$3&gt;'Project Summary'!$G$7,0,1)</f>
        <v>648</v>
      </c>
      <c r="I75" s="1557">
        <f>'Pro Forma'!$M79*INDEX('Pro Forma'!$1:$1048576,MATCH('Cash Flow_Monthly'!$A75,'Pro Forma'!$A:$A,0),MATCH('Cash Flow_Monthly'!I$2,'Pro Forma'!$1:$1,0))/12*IF(I$3&gt;'Project Summary'!$G$7,0,1)</f>
        <v>648</v>
      </c>
      <c r="J75" s="1557">
        <f>'Pro Forma'!$M79*INDEX('Pro Forma'!$1:$1048576,MATCH('Cash Flow_Monthly'!$A75,'Pro Forma'!$A:$A,0),MATCH('Cash Flow_Monthly'!J$2,'Pro Forma'!$1:$1,0))/12*IF(J$3&gt;'Project Summary'!$G$7,0,1)</f>
        <v>648</v>
      </c>
      <c r="K75" s="1557">
        <f>'Pro Forma'!$M79*INDEX('Pro Forma'!$1:$1048576,MATCH('Cash Flow_Monthly'!$A75,'Pro Forma'!$A:$A,0),MATCH('Cash Flow_Monthly'!K$2,'Pro Forma'!$1:$1,0))/12*IF(K$3&gt;'Project Summary'!$G$7,0,1)</f>
        <v>648</v>
      </c>
      <c r="L75" s="1557">
        <f>'Pro Forma'!$M79*INDEX('Pro Forma'!$1:$1048576,MATCH('Cash Flow_Monthly'!$A75,'Pro Forma'!$A:$A,0),MATCH('Cash Flow_Monthly'!L$2,'Pro Forma'!$1:$1,0))/12*IF(L$3&gt;'Project Summary'!$G$7,0,1)</f>
        <v>648</v>
      </c>
      <c r="M75" s="1557">
        <f>'Pro Forma'!$M79*INDEX('Pro Forma'!$1:$1048576,MATCH('Cash Flow_Monthly'!$A75,'Pro Forma'!$A:$A,0),MATCH('Cash Flow_Monthly'!M$2,'Pro Forma'!$1:$1,0))/12*IF(M$3&gt;'Project Summary'!$G$7,0,1)</f>
        <v>648</v>
      </c>
      <c r="N75" s="1557">
        <f>'Pro Forma'!$M79*INDEX('Pro Forma'!$1:$1048576,MATCH('Cash Flow_Monthly'!$A75,'Pro Forma'!$A:$A,0),MATCH('Cash Flow_Monthly'!N$2,'Pro Forma'!$1:$1,0))/12*IF(N$3&gt;'Project Summary'!$G$7,0,1)</f>
        <v>648</v>
      </c>
      <c r="O75" s="1557">
        <f>'Pro Forma'!$M79*INDEX('Pro Forma'!$1:$1048576,MATCH('Cash Flow_Monthly'!$A75,'Pro Forma'!$A:$A,0),MATCH('Cash Flow_Monthly'!O$2,'Pro Forma'!$1:$1,0))/12*IF(O$3&gt;'Project Summary'!$G$7,0,1)</f>
        <v>648</v>
      </c>
      <c r="P75" s="1557">
        <f>'Pro Forma'!$M79*INDEX('Pro Forma'!$1:$1048576,MATCH('Cash Flow_Monthly'!$A75,'Pro Forma'!$A:$A,0),MATCH('Cash Flow_Monthly'!P$2,'Pro Forma'!$1:$1,0))/12*IF(P$3&gt;'Project Summary'!$G$7,0,1)</f>
        <v>648</v>
      </c>
      <c r="Q75" s="1557">
        <f>'Pro Forma'!$M79*INDEX('Pro Forma'!$1:$1048576,MATCH('Cash Flow_Monthly'!$A75,'Pro Forma'!$A:$A,0),MATCH('Cash Flow_Monthly'!Q$2,'Pro Forma'!$1:$1,0))/12*IF(Q$3&gt;'Project Summary'!$G$7,0,1)</f>
        <v>2592</v>
      </c>
      <c r="R75" s="1557">
        <f>'Pro Forma'!$M79*INDEX('Pro Forma'!$1:$1048576,MATCH('Cash Flow_Monthly'!$A75,'Pro Forma'!$A:$A,0),MATCH('Cash Flow_Monthly'!R$2,'Pro Forma'!$1:$1,0))/12*IF(R$3&gt;'Project Summary'!$G$7,0,1)</f>
        <v>2592</v>
      </c>
      <c r="S75" s="1557">
        <f>'Pro Forma'!$M79*INDEX('Pro Forma'!$1:$1048576,MATCH('Cash Flow_Monthly'!$A75,'Pro Forma'!$A:$A,0),MATCH('Cash Flow_Monthly'!S$2,'Pro Forma'!$1:$1,0))/12*IF(S$3&gt;'Project Summary'!$G$7,0,1)</f>
        <v>2592</v>
      </c>
      <c r="T75" s="1557">
        <f>'Pro Forma'!$M79*INDEX('Pro Forma'!$1:$1048576,MATCH('Cash Flow_Monthly'!$A75,'Pro Forma'!$A:$A,0),MATCH('Cash Flow_Monthly'!T$2,'Pro Forma'!$1:$1,0))/12*IF(T$3&gt;'Project Summary'!$G$7,0,1)</f>
        <v>2592</v>
      </c>
      <c r="U75" s="1557">
        <f>'Pro Forma'!$M79*INDEX('Pro Forma'!$1:$1048576,MATCH('Cash Flow_Monthly'!$A75,'Pro Forma'!$A:$A,0),MATCH('Cash Flow_Monthly'!U$2,'Pro Forma'!$1:$1,0))/12*IF(U$3&gt;'Project Summary'!$G$7,0,1)</f>
        <v>2592</v>
      </c>
      <c r="V75" s="1557">
        <f>'Pro Forma'!$M79*INDEX('Pro Forma'!$1:$1048576,MATCH('Cash Flow_Monthly'!$A75,'Pro Forma'!$A:$A,0),MATCH('Cash Flow_Monthly'!V$2,'Pro Forma'!$1:$1,0))/12*IF(V$3&gt;'Project Summary'!$G$7,0,1)</f>
        <v>2592</v>
      </c>
      <c r="W75" s="1557">
        <f>'Pro Forma'!$M79*INDEX('Pro Forma'!$1:$1048576,MATCH('Cash Flow_Monthly'!$A75,'Pro Forma'!$A:$A,0),MATCH('Cash Flow_Monthly'!W$2,'Pro Forma'!$1:$1,0))/12*IF(W$3&gt;'Project Summary'!$G$7,0,1)</f>
        <v>2592</v>
      </c>
      <c r="X75" s="1557">
        <f>'Pro Forma'!$M79*INDEX('Pro Forma'!$1:$1048576,MATCH('Cash Flow_Monthly'!$A75,'Pro Forma'!$A:$A,0),MATCH('Cash Flow_Monthly'!X$2,'Pro Forma'!$1:$1,0))/12*IF(X$3&gt;'Project Summary'!$G$7,0,1)</f>
        <v>2592</v>
      </c>
      <c r="Y75" s="1557">
        <f>'Pro Forma'!$M79*INDEX('Pro Forma'!$1:$1048576,MATCH('Cash Flow_Monthly'!$A75,'Pro Forma'!$A:$A,0),MATCH('Cash Flow_Monthly'!Y$2,'Pro Forma'!$1:$1,0))/12*IF(Y$3&gt;'Project Summary'!$G$7,0,1)</f>
        <v>2592</v>
      </c>
      <c r="Z75" s="1557">
        <f>'Pro Forma'!$M79*INDEX('Pro Forma'!$1:$1048576,MATCH('Cash Flow_Monthly'!$A75,'Pro Forma'!$A:$A,0),MATCH('Cash Flow_Monthly'!Z$2,'Pro Forma'!$1:$1,0))/12*IF(Z$3&gt;'Project Summary'!$G$7,0,1)</f>
        <v>2592</v>
      </c>
      <c r="AA75" s="1557">
        <f>'Pro Forma'!$M79*INDEX('Pro Forma'!$1:$1048576,MATCH('Cash Flow_Monthly'!$A75,'Pro Forma'!$A:$A,0),MATCH('Cash Flow_Monthly'!AA$2,'Pro Forma'!$1:$1,0))/12*IF(AA$3&gt;'Project Summary'!$G$7,0,1)</f>
        <v>2592</v>
      </c>
      <c r="AB75" s="1557">
        <f>'Pro Forma'!$M79*INDEX('Pro Forma'!$1:$1048576,MATCH('Cash Flow_Monthly'!$A75,'Pro Forma'!$A:$A,0),MATCH('Cash Flow_Monthly'!AB$2,'Pro Forma'!$1:$1,0))/12*IF(AB$3&gt;'Project Summary'!$G$7,0,1)</f>
        <v>2592</v>
      </c>
      <c r="AC75" s="1557">
        <f>'Pro Forma'!$M79*INDEX('Pro Forma'!$1:$1048576,MATCH('Cash Flow_Monthly'!$A75,'Pro Forma'!$A:$A,0),MATCH('Cash Flow_Monthly'!AC$2,'Pro Forma'!$1:$1,0))/12*IF(AC$3&gt;'Project Summary'!$G$7,0,1)</f>
        <v>2695.68</v>
      </c>
      <c r="AD75" s="1557">
        <f>'Pro Forma'!$M79*INDEX('Pro Forma'!$1:$1048576,MATCH('Cash Flow_Monthly'!$A75,'Pro Forma'!$A:$A,0),MATCH('Cash Flow_Monthly'!AD$2,'Pro Forma'!$1:$1,0))/12*IF(AD$3&gt;'Project Summary'!$G$7,0,1)</f>
        <v>2695.68</v>
      </c>
      <c r="AE75" s="1557">
        <f>'Pro Forma'!$M79*INDEX('Pro Forma'!$1:$1048576,MATCH('Cash Flow_Monthly'!$A75,'Pro Forma'!$A:$A,0),MATCH('Cash Flow_Monthly'!AE$2,'Pro Forma'!$1:$1,0))/12*IF(AE$3&gt;'Project Summary'!$G$7,0,1)</f>
        <v>2695.68</v>
      </c>
      <c r="AF75" s="1557">
        <f>'Pro Forma'!$M79*INDEX('Pro Forma'!$1:$1048576,MATCH('Cash Flow_Monthly'!$A75,'Pro Forma'!$A:$A,0),MATCH('Cash Flow_Monthly'!AF$2,'Pro Forma'!$1:$1,0))/12*IF(AF$3&gt;'Project Summary'!$G$7,0,1)</f>
        <v>2695.68</v>
      </c>
      <c r="AG75" s="1557">
        <f>'Pro Forma'!$M79*INDEX('Pro Forma'!$1:$1048576,MATCH('Cash Flow_Monthly'!$A75,'Pro Forma'!$A:$A,0),MATCH('Cash Flow_Monthly'!AG$2,'Pro Forma'!$1:$1,0))/12*IF(AG$3&gt;'Project Summary'!$G$7,0,1)</f>
        <v>2695.68</v>
      </c>
      <c r="AH75" s="1557">
        <f>'Pro Forma'!$M79*INDEX('Pro Forma'!$1:$1048576,MATCH('Cash Flow_Monthly'!$A75,'Pro Forma'!$A:$A,0),MATCH('Cash Flow_Monthly'!AH$2,'Pro Forma'!$1:$1,0))/12*IF(AH$3&gt;'Project Summary'!$G$7,0,1)</f>
        <v>2695.68</v>
      </c>
      <c r="AI75" s="1557">
        <f>'Pro Forma'!$M79*INDEX('Pro Forma'!$1:$1048576,MATCH('Cash Flow_Monthly'!$A75,'Pro Forma'!$A:$A,0),MATCH('Cash Flow_Monthly'!AI$2,'Pro Forma'!$1:$1,0))/12*IF(AI$3&gt;'Project Summary'!$G$7,0,1)</f>
        <v>2695.68</v>
      </c>
      <c r="AJ75" s="1557">
        <f>'Pro Forma'!$M79*INDEX('Pro Forma'!$1:$1048576,MATCH('Cash Flow_Monthly'!$A75,'Pro Forma'!$A:$A,0),MATCH('Cash Flow_Monthly'!AJ$2,'Pro Forma'!$1:$1,0))/12*IF(AJ$3&gt;'Project Summary'!$G$7,0,1)</f>
        <v>2695.68</v>
      </c>
      <c r="AK75" s="1557">
        <f>'Pro Forma'!$M79*INDEX('Pro Forma'!$1:$1048576,MATCH('Cash Flow_Monthly'!$A75,'Pro Forma'!$A:$A,0),MATCH('Cash Flow_Monthly'!AK$2,'Pro Forma'!$1:$1,0))/12*IF(AK$3&gt;'Project Summary'!$G$7,0,1)</f>
        <v>2695.68</v>
      </c>
      <c r="AL75" s="1557">
        <f>'Pro Forma'!$M79*INDEX('Pro Forma'!$1:$1048576,MATCH('Cash Flow_Monthly'!$A75,'Pro Forma'!$A:$A,0),MATCH('Cash Flow_Monthly'!AL$2,'Pro Forma'!$1:$1,0))/12*IF(AL$3&gt;'Project Summary'!$G$7,0,1)</f>
        <v>2695.68</v>
      </c>
      <c r="AM75" s="1557">
        <f>'Pro Forma'!$M79*INDEX('Pro Forma'!$1:$1048576,MATCH('Cash Flow_Monthly'!$A75,'Pro Forma'!$A:$A,0),MATCH('Cash Flow_Monthly'!AM$2,'Pro Forma'!$1:$1,0))/12*IF(AM$3&gt;'Project Summary'!$G$7,0,1)</f>
        <v>2695.68</v>
      </c>
      <c r="AN75" s="1557">
        <f>'Pro Forma'!$M79*INDEX('Pro Forma'!$1:$1048576,MATCH('Cash Flow_Monthly'!$A75,'Pro Forma'!$A:$A,0),MATCH('Cash Flow_Monthly'!AN$2,'Pro Forma'!$1:$1,0))/12*IF(AN$3&gt;'Project Summary'!$G$7,0,1)</f>
        <v>2695.68</v>
      </c>
      <c r="AO75" s="1557">
        <f>'Pro Forma'!$M79*INDEX('Pro Forma'!$1:$1048576,MATCH('Cash Flow_Monthly'!$A75,'Pro Forma'!$A:$A,0),MATCH('Cash Flow_Monthly'!AO$2,'Pro Forma'!$1:$1,0))/12*IF(AO$3&gt;'Project Summary'!$G$7,0,1)</f>
        <v>2803.5072</v>
      </c>
      <c r="AP75" s="1557">
        <f>'Pro Forma'!$M79*INDEX('Pro Forma'!$1:$1048576,MATCH('Cash Flow_Monthly'!$A75,'Pro Forma'!$A:$A,0),MATCH('Cash Flow_Monthly'!AP$2,'Pro Forma'!$1:$1,0))/12*IF(AP$3&gt;'Project Summary'!$G$7,0,1)</f>
        <v>2803.5072</v>
      </c>
      <c r="AQ75" s="1557">
        <f>'Pro Forma'!$M79*INDEX('Pro Forma'!$1:$1048576,MATCH('Cash Flow_Monthly'!$A75,'Pro Forma'!$A:$A,0),MATCH('Cash Flow_Monthly'!AQ$2,'Pro Forma'!$1:$1,0))/12*IF(AQ$3&gt;'Project Summary'!$G$7,0,1)</f>
        <v>2803.5072</v>
      </c>
      <c r="AR75" s="1557">
        <f>'Pro Forma'!$M79*INDEX('Pro Forma'!$1:$1048576,MATCH('Cash Flow_Monthly'!$A75,'Pro Forma'!$A:$A,0),MATCH('Cash Flow_Monthly'!AR$2,'Pro Forma'!$1:$1,0))/12*IF(AR$3&gt;'Project Summary'!$G$7,0,1)</f>
        <v>2803.5072</v>
      </c>
      <c r="AS75" s="1557">
        <f>'Pro Forma'!$M79*INDEX('Pro Forma'!$1:$1048576,MATCH('Cash Flow_Monthly'!$A75,'Pro Forma'!$A:$A,0),MATCH('Cash Flow_Monthly'!AS$2,'Pro Forma'!$1:$1,0))/12*IF(AS$3&gt;'Project Summary'!$G$7,0,1)</f>
        <v>2803.5072</v>
      </c>
      <c r="AT75" s="1557">
        <f>'Pro Forma'!$M79*INDEX('Pro Forma'!$1:$1048576,MATCH('Cash Flow_Monthly'!$A75,'Pro Forma'!$A:$A,0),MATCH('Cash Flow_Monthly'!AT$2,'Pro Forma'!$1:$1,0))/12*IF(AT$3&gt;'Project Summary'!$G$7,0,1)</f>
        <v>2803.5072</v>
      </c>
      <c r="AU75" s="1557">
        <f>'Pro Forma'!$M79*INDEX('Pro Forma'!$1:$1048576,MATCH('Cash Flow_Monthly'!$A75,'Pro Forma'!$A:$A,0),MATCH('Cash Flow_Monthly'!AU$2,'Pro Forma'!$1:$1,0))/12*IF(AU$3&gt;'Project Summary'!$G$7,0,1)</f>
        <v>2803.5072</v>
      </c>
      <c r="AV75" s="1557">
        <f>'Pro Forma'!$M79*INDEX('Pro Forma'!$1:$1048576,MATCH('Cash Flow_Monthly'!$A75,'Pro Forma'!$A:$A,0),MATCH('Cash Flow_Monthly'!AV$2,'Pro Forma'!$1:$1,0))/12*IF(AV$3&gt;'Project Summary'!$G$7,0,1)</f>
        <v>2803.5072</v>
      </c>
      <c r="AW75" s="1557">
        <f>'Pro Forma'!$M79*INDEX('Pro Forma'!$1:$1048576,MATCH('Cash Flow_Monthly'!$A75,'Pro Forma'!$A:$A,0),MATCH('Cash Flow_Monthly'!AW$2,'Pro Forma'!$1:$1,0))/12*IF(AW$3&gt;'Project Summary'!$G$7,0,1)</f>
        <v>2803.5072</v>
      </c>
      <c r="AX75" s="1557">
        <f>'Pro Forma'!$M79*INDEX('Pro Forma'!$1:$1048576,MATCH('Cash Flow_Monthly'!$A75,'Pro Forma'!$A:$A,0),MATCH('Cash Flow_Monthly'!AX$2,'Pro Forma'!$1:$1,0))/12*IF(AX$3&gt;'Project Summary'!$G$7,0,1)</f>
        <v>2803.5072</v>
      </c>
      <c r="AY75" s="1557">
        <f>'Pro Forma'!$M79*INDEX('Pro Forma'!$1:$1048576,MATCH('Cash Flow_Monthly'!$A75,'Pro Forma'!$A:$A,0),MATCH('Cash Flow_Monthly'!AY$2,'Pro Forma'!$1:$1,0))/12*IF(AY$3&gt;'Project Summary'!$G$7,0,1)</f>
        <v>2803.5072</v>
      </c>
      <c r="AZ75" s="1557">
        <f>'Pro Forma'!$M79*INDEX('Pro Forma'!$1:$1048576,MATCH('Cash Flow_Monthly'!$A75,'Pro Forma'!$A:$A,0),MATCH('Cash Flow_Monthly'!AZ$2,'Pro Forma'!$1:$1,0))/12*IF(AZ$3&gt;'Project Summary'!$G$7,0,1)</f>
        <v>2803.5072</v>
      </c>
      <c r="BA75" s="1557">
        <f>'Pro Forma'!$M79*INDEX('Pro Forma'!$1:$1048576,MATCH('Cash Flow_Monthly'!$A75,'Pro Forma'!$A:$A,0),MATCH('Cash Flow_Monthly'!BA$2,'Pro Forma'!$1:$1,0))/12*IF(BA$3&gt;'Project Summary'!$G$7,0,1)</f>
        <v>2915.6474880000005</v>
      </c>
      <c r="BB75" s="1557">
        <f>'Pro Forma'!$M79*INDEX('Pro Forma'!$1:$1048576,MATCH('Cash Flow_Monthly'!$A75,'Pro Forma'!$A:$A,0),MATCH('Cash Flow_Monthly'!BB$2,'Pro Forma'!$1:$1,0))/12*IF(BB$3&gt;'Project Summary'!$G$7,0,1)</f>
        <v>2915.6474880000005</v>
      </c>
      <c r="BC75" s="1557">
        <f>'Pro Forma'!$M79*INDEX('Pro Forma'!$1:$1048576,MATCH('Cash Flow_Monthly'!$A75,'Pro Forma'!$A:$A,0),MATCH('Cash Flow_Monthly'!BC$2,'Pro Forma'!$1:$1,0))/12*IF(BC$3&gt;'Project Summary'!$G$7,0,1)</f>
        <v>2915.6474880000005</v>
      </c>
      <c r="BD75" s="1557">
        <f>'Pro Forma'!$M79*INDEX('Pro Forma'!$1:$1048576,MATCH('Cash Flow_Monthly'!$A75,'Pro Forma'!$A:$A,0),MATCH('Cash Flow_Monthly'!BD$2,'Pro Forma'!$1:$1,0))/12*IF(BD$3&gt;'Project Summary'!$G$7,0,1)</f>
        <v>2915.6474880000005</v>
      </c>
      <c r="BE75" s="1557">
        <f>'Pro Forma'!$M79*INDEX('Pro Forma'!$1:$1048576,MATCH('Cash Flow_Monthly'!$A75,'Pro Forma'!$A:$A,0),MATCH('Cash Flow_Monthly'!BE$2,'Pro Forma'!$1:$1,0))/12*IF(BE$3&gt;'Project Summary'!$G$7,0,1)</f>
        <v>2915.6474880000005</v>
      </c>
      <c r="BF75" s="1557">
        <f>'Pro Forma'!$M79*INDEX('Pro Forma'!$1:$1048576,MATCH('Cash Flow_Monthly'!$A75,'Pro Forma'!$A:$A,0),MATCH('Cash Flow_Monthly'!BF$2,'Pro Forma'!$1:$1,0))/12*IF(BF$3&gt;'Project Summary'!$G$7,0,1)</f>
        <v>2915.6474880000005</v>
      </c>
      <c r="BG75" s="1557">
        <f>'Pro Forma'!$M79*INDEX('Pro Forma'!$1:$1048576,MATCH('Cash Flow_Monthly'!$A75,'Pro Forma'!$A:$A,0),MATCH('Cash Flow_Monthly'!BG$2,'Pro Forma'!$1:$1,0))/12*IF(BG$3&gt;'Project Summary'!$G$7,0,1)</f>
        <v>2915.6474880000005</v>
      </c>
      <c r="BH75" s="1557">
        <f>'Pro Forma'!$M79*INDEX('Pro Forma'!$1:$1048576,MATCH('Cash Flow_Monthly'!$A75,'Pro Forma'!$A:$A,0),MATCH('Cash Flow_Monthly'!BH$2,'Pro Forma'!$1:$1,0))/12*IF(BH$3&gt;'Project Summary'!$G$7,0,1)</f>
        <v>2915.6474880000005</v>
      </c>
      <c r="BI75" s="1557">
        <f>'Pro Forma'!$M79*INDEX('Pro Forma'!$1:$1048576,MATCH('Cash Flow_Monthly'!$A75,'Pro Forma'!$A:$A,0),MATCH('Cash Flow_Monthly'!BI$2,'Pro Forma'!$1:$1,0))/12*IF(BI$3&gt;'Project Summary'!$G$7,0,1)</f>
        <v>2915.6474880000005</v>
      </c>
      <c r="BJ75" s="1557">
        <f>'Pro Forma'!$M79*INDEX('Pro Forma'!$1:$1048576,MATCH('Cash Flow_Monthly'!$A75,'Pro Forma'!$A:$A,0),MATCH('Cash Flow_Monthly'!BJ$2,'Pro Forma'!$1:$1,0))/12*IF(BJ$3&gt;'Project Summary'!$G$7,0,1)</f>
        <v>2915.6474880000005</v>
      </c>
      <c r="BK75" s="1557">
        <f>'Pro Forma'!$M79*INDEX('Pro Forma'!$1:$1048576,MATCH('Cash Flow_Monthly'!$A75,'Pro Forma'!$A:$A,0),MATCH('Cash Flow_Monthly'!BK$2,'Pro Forma'!$1:$1,0))/12*IF(BK$3&gt;'Project Summary'!$G$7,0,1)</f>
        <v>2915.6474880000005</v>
      </c>
      <c r="BL75" s="1557">
        <f>'Pro Forma'!$M79*INDEX('Pro Forma'!$1:$1048576,MATCH('Cash Flow_Monthly'!$A75,'Pro Forma'!$A:$A,0),MATCH('Cash Flow_Monthly'!BL$2,'Pro Forma'!$1:$1,0))/12*IF(BL$3&gt;'Project Summary'!$G$7,0,1)</f>
        <v>2915.6474880000005</v>
      </c>
      <c r="BM75" s="1557">
        <f>'Pro Forma'!$M79*INDEX('Pro Forma'!$1:$1048576,MATCH('Cash Flow_Monthly'!$A75,'Pro Forma'!$A:$A,0),MATCH('Cash Flow_Monthly'!BM$2,'Pro Forma'!$1:$1,0))/12*IF(BM$3&gt;'Project Summary'!$G$7,0,1)</f>
        <v>3032.2733875200006</v>
      </c>
      <c r="BN75" s="1557">
        <f>'Pro Forma'!$M79*INDEX('Pro Forma'!$1:$1048576,MATCH('Cash Flow_Monthly'!$A75,'Pro Forma'!$A:$A,0),MATCH('Cash Flow_Monthly'!BN$2,'Pro Forma'!$1:$1,0))/12*IF(BN$3&gt;'Project Summary'!$G$7,0,1)</f>
        <v>3032.2733875200006</v>
      </c>
      <c r="BO75" s="1557">
        <f>'Pro Forma'!$M79*INDEX('Pro Forma'!$1:$1048576,MATCH('Cash Flow_Monthly'!$A75,'Pro Forma'!$A:$A,0),MATCH('Cash Flow_Monthly'!BO$2,'Pro Forma'!$1:$1,0))/12*IF(BO$3&gt;'Project Summary'!$G$7,0,1)</f>
        <v>3032.2733875200006</v>
      </c>
      <c r="BP75" s="1557">
        <f>'Pro Forma'!$M79*INDEX('Pro Forma'!$1:$1048576,MATCH('Cash Flow_Monthly'!$A75,'Pro Forma'!$A:$A,0),MATCH('Cash Flow_Monthly'!BP$2,'Pro Forma'!$1:$1,0))/12*IF(BP$3&gt;'Project Summary'!$G$7,0,1)</f>
        <v>3032.2733875200006</v>
      </c>
      <c r="BQ75" s="1557">
        <f>'Pro Forma'!$M79*INDEX('Pro Forma'!$1:$1048576,MATCH('Cash Flow_Monthly'!$A75,'Pro Forma'!$A:$A,0),MATCH('Cash Flow_Monthly'!BQ$2,'Pro Forma'!$1:$1,0))/12*IF(BQ$3&gt;'Project Summary'!$G$7,0,1)</f>
        <v>3032.2733875200006</v>
      </c>
      <c r="BR75" s="1557">
        <f>'Pro Forma'!$M79*INDEX('Pro Forma'!$1:$1048576,MATCH('Cash Flow_Monthly'!$A75,'Pro Forma'!$A:$A,0),MATCH('Cash Flow_Monthly'!BR$2,'Pro Forma'!$1:$1,0))/12*IF(BR$3&gt;'Project Summary'!$G$7,0,1)</f>
        <v>3032.2733875200006</v>
      </c>
      <c r="BS75" s="1557">
        <f>'Pro Forma'!$M79*INDEX('Pro Forma'!$1:$1048576,MATCH('Cash Flow_Monthly'!$A75,'Pro Forma'!$A:$A,0),MATCH('Cash Flow_Monthly'!BS$2,'Pro Forma'!$1:$1,0))/12*IF(BS$3&gt;'Project Summary'!$G$7,0,1)</f>
        <v>3032.2733875200006</v>
      </c>
      <c r="BT75" s="1557">
        <f>'Pro Forma'!$M79*INDEX('Pro Forma'!$1:$1048576,MATCH('Cash Flow_Monthly'!$A75,'Pro Forma'!$A:$A,0),MATCH('Cash Flow_Monthly'!BT$2,'Pro Forma'!$1:$1,0))/12*IF(BT$3&gt;'Project Summary'!$G$7,0,1)</f>
        <v>3032.2733875200006</v>
      </c>
      <c r="BU75" s="1557">
        <f>'Pro Forma'!$M79*INDEX('Pro Forma'!$1:$1048576,MATCH('Cash Flow_Monthly'!$A75,'Pro Forma'!$A:$A,0),MATCH('Cash Flow_Monthly'!BU$2,'Pro Forma'!$1:$1,0))/12*IF(BU$3&gt;'Project Summary'!$G$7,0,1)</f>
        <v>3032.2733875200006</v>
      </c>
      <c r="BV75" s="1557">
        <f>'Pro Forma'!$M79*INDEX('Pro Forma'!$1:$1048576,MATCH('Cash Flow_Monthly'!$A75,'Pro Forma'!$A:$A,0),MATCH('Cash Flow_Monthly'!BV$2,'Pro Forma'!$1:$1,0))/12*IF(BV$3&gt;'Project Summary'!$G$7,0,1)</f>
        <v>3032.2733875200006</v>
      </c>
      <c r="BW75" s="1557">
        <f>'Pro Forma'!$M79*INDEX('Pro Forma'!$1:$1048576,MATCH('Cash Flow_Monthly'!$A75,'Pro Forma'!$A:$A,0),MATCH('Cash Flow_Monthly'!BW$2,'Pro Forma'!$1:$1,0))/12*IF(BW$3&gt;'Project Summary'!$G$7,0,1)</f>
        <v>3032.2733875200006</v>
      </c>
      <c r="BX75" s="1557">
        <f>'Pro Forma'!$M79*INDEX('Pro Forma'!$1:$1048576,MATCH('Cash Flow_Monthly'!$A75,'Pro Forma'!$A:$A,0),MATCH('Cash Flow_Monthly'!BX$2,'Pro Forma'!$1:$1,0))/12*IF(BX$3&gt;'Project Summary'!$G$7,0,1)</f>
        <v>3032.2733875200006</v>
      </c>
      <c r="BY75" s="1557">
        <f>'Pro Forma'!$M79*INDEX('Pro Forma'!$1:$1048576,MATCH('Cash Flow_Monthly'!$A75,'Pro Forma'!$A:$A,0),MATCH('Cash Flow_Monthly'!BY$2,'Pro Forma'!$1:$1,0))/12*IF(BY$3&gt;'Project Summary'!$G$7,0,1)</f>
        <v>3153.5643230208007</v>
      </c>
      <c r="BZ75" s="1557">
        <f>'Pro Forma'!$M79*INDEX('Pro Forma'!$1:$1048576,MATCH('Cash Flow_Monthly'!$A75,'Pro Forma'!$A:$A,0),MATCH('Cash Flow_Monthly'!BZ$2,'Pro Forma'!$1:$1,0))/12*IF(BZ$3&gt;'Project Summary'!$G$7,0,1)</f>
        <v>3153.5643230208007</v>
      </c>
      <c r="CA75" s="1557">
        <f>'Pro Forma'!$M79*INDEX('Pro Forma'!$1:$1048576,MATCH('Cash Flow_Monthly'!$A75,'Pro Forma'!$A:$A,0),MATCH('Cash Flow_Monthly'!CA$2,'Pro Forma'!$1:$1,0))/12*IF(CA$3&gt;'Project Summary'!$G$7,0,1)</f>
        <v>3153.5643230208007</v>
      </c>
      <c r="CB75" s="1557">
        <f>'Pro Forma'!$M79*INDEX('Pro Forma'!$1:$1048576,MATCH('Cash Flow_Monthly'!$A75,'Pro Forma'!$A:$A,0),MATCH('Cash Flow_Monthly'!CB$2,'Pro Forma'!$1:$1,0))/12*IF(CB$3&gt;'Project Summary'!$G$7,0,1)</f>
        <v>3153.5643230208007</v>
      </c>
      <c r="CC75" s="1557">
        <f>'Pro Forma'!$M79*INDEX('Pro Forma'!$1:$1048576,MATCH('Cash Flow_Monthly'!$A75,'Pro Forma'!$A:$A,0),MATCH('Cash Flow_Monthly'!CC$2,'Pro Forma'!$1:$1,0))/12*IF(CC$3&gt;'Project Summary'!$G$7,0,1)</f>
        <v>3153.5643230208007</v>
      </c>
      <c r="CD75" s="1557">
        <f>'Pro Forma'!$M79*INDEX('Pro Forma'!$1:$1048576,MATCH('Cash Flow_Monthly'!$A75,'Pro Forma'!$A:$A,0),MATCH('Cash Flow_Monthly'!CD$2,'Pro Forma'!$1:$1,0))/12*IF(CD$3&gt;'Project Summary'!$G$7,0,1)</f>
        <v>3153.5643230208007</v>
      </c>
      <c r="CE75" s="1557">
        <f>'Pro Forma'!$M79*INDEX('Pro Forma'!$1:$1048576,MATCH('Cash Flow_Monthly'!$A75,'Pro Forma'!$A:$A,0),MATCH('Cash Flow_Monthly'!CE$2,'Pro Forma'!$1:$1,0))/12*IF(CE$3&gt;'Project Summary'!$G$7,0,1)</f>
        <v>3153.5643230208007</v>
      </c>
      <c r="CF75" s="1557">
        <f>'Pro Forma'!$M79*INDEX('Pro Forma'!$1:$1048576,MATCH('Cash Flow_Monthly'!$A75,'Pro Forma'!$A:$A,0),MATCH('Cash Flow_Monthly'!CF$2,'Pro Forma'!$1:$1,0))/12*IF(CF$3&gt;'Project Summary'!$G$7,0,1)</f>
        <v>3153.5643230208007</v>
      </c>
      <c r="CG75" s="1557">
        <f>'Pro Forma'!$M79*INDEX('Pro Forma'!$1:$1048576,MATCH('Cash Flow_Monthly'!$A75,'Pro Forma'!$A:$A,0),MATCH('Cash Flow_Monthly'!CG$2,'Pro Forma'!$1:$1,0))/12*IF(CG$3&gt;'Project Summary'!$G$7,0,1)</f>
        <v>3153.5643230208007</v>
      </c>
      <c r="CH75" s="1557">
        <f>'Pro Forma'!$M79*INDEX('Pro Forma'!$1:$1048576,MATCH('Cash Flow_Monthly'!$A75,'Pro Forma'!$A:$A,0),MATCH('Cash Flow_Monthly'!CH$2,'Pro Forma'!$1:$1,0))/12*IF(CH$3&gt;'Project Summary'!$G$7,0,1)</f>
        <v>3153.5643230208007</v>
      </c>
      <c r="CI75" s="1557">
        <f>'Pro Forma'!$M79*INDEX('Pro Forma'!$1:$1048576,MATCH('Cash Flow_Monthly'!$A75,'Pro Forma'!$A:$A,0),MATCH('Cash Flow_Monthly'!CI$2,'Pro Forma'!$1:$1,0))/12*IF(CI$3&gt;'Project Summary'!$G$7,0,1)</f>
        <v>3153.5643230208007</v>
      </c>
      <c r="CJ75" s="1557">
        <f>'Pro Forma'!$M79*INDEX('Pro Forma'!$1:$1048576,MATCH('Cash Flow_Monthly'!$A75,'Pro Forma'!$A:$A,0),MATCH('Cash Flow_Monthly'!CJ$2,'Pro Forma'!$1:$1,0))/12*IF(CJ$3&gt;'Project Summary'!$G$7,0,1)</f>
        <v>3153.5643230208007</v>
      </c>
      <c r="CK75" s="1557">
        <f>'Pro Forma'!$M79*INDEX('Pro Forma'!$1:$1048576,MATCH('Cash Flow_Monthly'!$A75,'Pro Forma'!$A:$A,0),MATCH('Cash Flow_Monthly'!CK$2,'Pro Forma'!$1:$1,0))/12*IF(CK$3&gt;'Project Summary'!$G$7,0,1)</f>
        <v>0</v>
      </c>
      <c r="CL75" s="1557">
        <f>'Pro Forma'!$M79*INDEX('Pro Forma'!$1:$1048576,MATCH('Cash Flow_Monthly'!$A75,'Pro Forma'!$A:$A,0),MATCH('Cash Flow_Monthly'!CL$2,'Pro Forma'!$1:$1,0))/12*IF(CL$3&gt;'Project Summary'!$G$7,0,1)</f>
        <v>0</v>
      </c>
      <c r="CM75" s="1557">
        <f>'Pro Forma'!$M79*INDEX('Pro Forma'!$1:$1048576,MATCH('Cash Flow_Monthly'!$A75,'Pro Forma'!$A:$A,0),MATCH('Cash Flow_Monthly'!CM$2,'Pro Forma'!$1:$1,0))/12*IF(CM$3&gt;'Project Summary'!$G$7,0,1)</f>
        <v>0</v>
      </c>
      <c r="CN75" s="1557">
        <f>'Pro Forma'!$M79*INDEX('Pro Forma'!$1:$1048576,MATCH('Cash Flow_Monthly'!$A75,'Pro Forma'!$A:$A,0),MATCH('Cash Flow_Monthly'!CN$2,'Pro Forma'!$1:$1,0))/12*IF(CN$3&gt;'Project Summary'!$G$7,0,1)</f>
        <v>0</v>
      </c>
      <c r="CO75" s="1557">
        <f>'Pro Forma'!$M79*INDEX('Pro Forma'!$1:$1048576,MATCH('Cash Flow_Monthly'!$A75,'Pro Forma'!$A:$A,0),MATCH('Cash Flow_Monthly'!CO$2,'Pro Forma'!$1:$1,0))/12*IF(CO$3&gt;'Project Summary'!$G$7,0,1)</f>
        <v>0</v>
      </c>
      <c r="CP75" s="1557">
        <f>'Pro Forma'!$M79*INDEX('Pro Forma'!$1:$1048576,MATCH('Cash Flow_Monthly'!$A75,'Pro Forma'!$A:$A,0),MATCH('Cash Flow_Monthly'!CP$2,'Pro Forma'!$1:$1,0))/12*IF(CP$3&gt;'Project Summary'!$G$7,0,1)</f>
        <v>0</v>
      </c>
      <c r="CQ75" s="1557">
        <f>'Pro Forma'!$M79*INDEX('Pro Forma'!$1:$1048576,MATCH('Cash Flow_Monthly'!$A75,'Pro Forma'!$A:$A,0),MATCH('Cash Flow_Monthly'!CQ$2,'Pro Forma'!$1:$1,0))/12*IF(CQ$3&gt;'Project Summary'!$G$7,0,1)</f>
        <v>0</v>
      </c>
      <c r="CR75" s="1557">
        <f>'Pro Forma'!$M79*INDEX('Pro Forma'!$1:$1048576,MATCH('Cash Flow_Monthly'!$A75,'Pro Forma'!$A:$A,0),MATCH('Cash Flow_Monthly'!CR$2,'Pro Forma'!$1:$1,0))/12*IF(CR$3&gt;'Project Summary'!$G$7,0,1)</f>
        <v>0</v>
      </c>
      <c r="CS75" s="1557">
        <f>'Pro Forma'!$M79*INDEX('Pro Forma'!$1:$1048576,MATCH('Cash Flow_Monthly'!$A75,'Pro Forma'!$A:$A,0),MATCH('Cash Flow_Monthly'!CS$2,'Pro Forma'!$1:$1,0))/12*IF(CS$3&gt;'Project Summary'!$G$7,0,1)</f>
        <v>0</v>
      </c>
      <c r="CT75" s="1557">
        <f>'Pro Forma'!$M79*INDEX('Pro Forma'!$1:$1048576,MATCH('Cash Flow_Monthly'!$A75,'Pro Forma'!$A:$A,0),MATCH('Cash Flow_Monthly'!CT$2,'Pro Forma'!$1:$1,0))/12*IF(CT$3&gt;'Project Summary'!$G$7,0,1)</f>
        <v>0</v>
      </c>
      <c r="CU75" s="1557">
        <f>'Pro Forma'!$M79*INDEX('Pro Forma'!$1:$1048576,MATCH('Cash Flow_Monthly'!$A75,'Pro Forma'!$A:$A,0),MATCH('Cash Flow_Monthly'!CU$2,'Pro Forma'!$1:$1,0))/12*IF(CU$3&gt;'Project Summary'!$G$7,0,1)</f>
        <v>0</v>
      </c>
      <c r="CV75" s="1557">
        <f>'Pro Forma'!$M79*INDEX('Pro Forma'!$1:$1048576,MATCH('Cash Flow_Monthly'!$A75,'Pro Forma'!$A:$A,0),MATCH('Cash Flow_Monthly'!CV$2,'Pro Forma'!$1:$1,0))/12*IF(CV$3&gt;'Project Summary'!$G$7,0,1)</f>
        <v>0</v>
      </c>
      <c r="CW75" s="1557">
        <f>'Pro Forma'!$M79*INDEX('Pro Forma'!$1:$1048576,MATCH('Cash Flow_Monthly'!$A75,'Pro Forma'!$A:$A,0),MATCH('Cash Flow_Monthly'!CW$2,'Pro Forma'!$1:$1,0))/12*IF(CW$3&gt;'Project Summary'!$G$7,0,1)</f>
        <v>0</v>
      </c>
      <c r="CX75" s="1557">
        <f>'Pro Forma'!$M79*INDEX('Pro Forma'!$1:$1048576,MATCH('Cash Flow_Monthly'!$A75,'Pro Forma'!$A:$A,0),MATCH('Cash Flow_Monthly'!CX$2,'Pro Forma'!$1:$1,0))/12*IF(CX$3&gt;'Project Summary'!$G$7,0,1)</f>
        <v>0</v>
      </c>
      <c r="CY75" s="1557">
        <f>'Pro Forma'!$M79*INDEX('Pro Forma'!$1:$1048576,MATCH('Cash Flow_Monthly'!$A75,'Pro Forma'!$A:$A,0),MATCH('Cash Flow_Monthly'!CY$2,'Pro Forma'!$1:$1,0))/12*IF(CY$3&gt;'Project Summary'!$G$7,0,1)</f>
        <v>0</v>
      </c>
      <c r="CZ75" s="1557">
        <f>'Pro Forma'!$M79*INDEX('Pro Forma'!$1:$1048576,MATCH('Cash Flow_Monthly'!$A75,'Pro Forma'!$A:$A,0),MATCH('Cash Flow_Monthly'!CZ$2,'Pro Forma'!$1:$1,0))/12*IF(CZ$3&gt;'Project Summary'!$G$7,0,1)</f>
        <v>0</v>
      </c>
      <c r="DA75" s="1557">
        <f>'Pro Forma'!$M79*INDEX('Pro Forma'!$1:$1048576,MATCH('Cash Flow_Monthly'!$A75,'Pro Forma'!$A:$A,0),MATCH('Cash Flow_Monthly'!DA$2,'Pro Forma'!$1:$1,0))/12*IF(DA$3&gt;'Project Summary'!$G$7,0,1)</f>
        <v>0</v>
      </c>
      <c r="DB75" s="1557">
        <f>'Pro Forma'!$M79*INDEX('Pro Forma'!$1:$1048576,MATCH('Cash Flow_Monthly'!$A75,'Pro Forma'!$A:$A,0),MATCH('Cash Flow_Monthly'!DB$2,'Pro Forma'!$1:$1,0))/12*IF(DB$3&gt;'Project Summary'!$G$7,0,1)</f>
        <v>0</v>
      </c>
      <c r="DC75" s="1557">
        <f>'Pro Forma'!$M79*INDEX('Pro Forma'!$1:$1048576,MATCH('Cash Flow_Monthly'!$A75,'Pro Forma'!$A:$A,0),MATCH('Cash Flow_Monthly'!DC$2,'Pro Forma'!$1:$1,0))/12*IF(DC$3&gt;'Project Summary'!$G$7,0,1)</f>
        <v>0</v>
      </c>
      <c r="DD75" s="1557">
        <f>'Pro Forma'!$M79*INDEX('Pro Forma'!$1:$1048576,MATCH('Cash Flow_Monthly'!$A75,'Pro Forma'!$A:$A,0),MATCH('Cash Flow_Monthly'!DD$2,'Pro Forma'!$1:$1,0))/12*IF(DD$3&gt;'Project Summary'!$G$7,0,1)</f>
        <v>0</v>
      </c>
      <c r="DE75" s="1557">
        <f>'Pro Forma'!$M79*INDEX('Pro Forma'!$1:$1048576,MATCH('Cash Flow_Monthly'!$A75,'Pro Forma'!$A:$A,0),MATCH('Cash Flow_Monthly'!DE$2,'Pro Forma'!$1:$1,0))/12*IF(DE$3&gt;'Project Summary'!$G$7,0,1)</f>
        <v>0</v>
      </c>
      <c r="DF75" s="1557">
        <f>'Pro Forma'!$M79*INDEX('Pro Forma'!$1:$1048576,MATCH('Cash Flow_Monthly'!$A75,'Pro Forma'!$A:$A,0),MATCH('Cash Flow_Monthly'!DF$2,'Pro Forma'!$1:$1,0))/12*IF(DF$3&gt;'Project Summary'!$G$7,0,1)</f>
        <v>0</v>
      </c>
      <c r="DG75" s="1557">
        <f>'Pro Forma'!$M79*INDEX('Pro Forma'!$1:$1048576,MATCH('Cash Flow_Monthly'!$A75,'Pro Forma'!$A:$A,0),MATCH('Cash Flow_Monthly'!DG$2,'Pro Forma'!$1:$1,0))/12*IF(DG$3&gt;'Project Summary'!$G$7,0,1)</f>
        <v>0</v>
      </c>
      <c r="DH75" s="1557">
        <f>'Pro Forma'!$M79*INDEX('Pro Forma'!$1:$1048576,MATCH('Cash Flow_Monthly'!$A75,'Pro Forma'!$A:$A,0),MATCH('Cash Flow_Monthly'!DH$2,'Pro Forma'!$1:$1,0))/12*IF(DH$3&gt;'Project Summary'!$G$7,0,1)</f>
        <v>0</v>
      </c>
      <c r="DI75" s="1557">
        <f>'Pro Forma'!$M79*INDEX('Pro Forma'!$1:$1048576,MATCH('Cash Flow_Monthly'!$A75,'Pro Forma'!$A:$A,0),MATCH('Cash Flow_Monthly'!DI$2,'Pro Forma'!$1:$1,0))/12*IF(DI$3&gt;'Project Summary'!$G$7,0,1)</f>
        <v>0</v>
      </c>
      <c r="DJ75" s="1557">
        <f>'Pro Forma'!$M79*INDEX('Pro Forma'!$1:$1048576,MATCH('Cash Flow_Monthly'!$A75,'Pro Forma'!$A:$A,0),MATCH('Cash Flow_Monthly'!DJ$2,'Pro Forma'!$1:$1,0))/12*IF(DJ$3&gt;'Project Summary'!$G$7,0,1)</f>
        <v>0</v>
      </c>
      <c r="DK75" s="1557">
        <f>'Pro Forma'!$M79*INDEX('Pro Forma'!$1:$1048576,MATCH('Cash Flow_Monthly'!$A75,'Pro Forma'!$A:$A,0),MATCH('Cash Flow_Monthly'!DK$2,'Pro Forma'!$1:$1,0))/12*IF(DK$3&gt;'Project Summary'!$G$7,0,1)</f>
        <v>0</v>
      </c>
      <c r="DL75" s="1557">
        <f>'Pro Forma'!$M79*INDEX('Pro Forma'!$1:$1048576,MATCH('Cash Flow_Monthly'!$A75,'Pro Forma'!$A:$A,0),MATCH('Cash Flow_Monthly'!DL$2,'Pro Forma'!$1:$1,0))/12*IF(DL$3&gt;'Project Summary'!$G$7,0,1)</f>
        <v>0</v>
      </c>
      <c r="DM75" s="1557">
        <f>'Pro Forma'!$M79*INDEX('Pro Forma'!$1:$1048576,MATCH('Cash Flow_Monthly'!$A75,'Pro Forma'!$A:$A,0),MATCH('Cash Flow_Monthly'!DM$2,'Pro Forma'!$1:$1,0))/12*IF(DM$3&gt;'Project Summary'!$G$7,0,1)</f>
        <v>0</v>
      </c>
      <c r="DN75" s="1557">
        <f>'Pro Forma'!$M79*INDEX('Pro Forma'!$1:$1048576,MATCH('Cash Flow_Monthly'!$A75,'Pro Forma'!$A:$A,0),MATCH('Cash Flow_Monthly'!DN$2,'Pro Forma'!$1:$1,0))/12*IF(DN$3&gt;'Project Summary'!$G$7,0,1)</f>
        <v>0</v>
      </c>
      <c r="DO75" s="1557">
        <f>'Pro Forma'!$M79*INDEX('Pro Forma'!$1:$1048576,MATCH('Cash Flow_Monthly'!$A75,'Pro Forma'!$A:$A,0),MATCH('Cash Flow_Monthly'!DO$2,'Pro Forma'!$1:$1,0))/12*IF(DO$3&gt;'Project Summary'!$G$7,0,1)</f>
        <v>0</v>
      </c>
      <c r="DP75" s="1557">
        <f>'Pro Forma'!$M79*INDEX('Pro Forma'!$1:$1048576,MATCH('Cash Flow_Monthly'!$A75,'Pro Forma'!$A:$A,0),MATCH('Cash Flow_Monthly'!DP$2,'Pro Forma'!$1:$1,0))/12*IF(DP$3&gt;'Project Summary'!$G$7,0,1)</f>
        <v>0</v>
      </c>
      <c r="DQ75" s="1557">
        <f>'Pro Forma'!$M79*INDEX('Pro Forma'!$1:$1048576,MATCH('Cash Flow_Monthly'!$A75,'Pro Forma'!$A:$A,0),MATCH('Cash Flow_Monthly'!DQ$2,'Pro Forma'!$1:$1,0))/12*IF(DQ$3&gt;'Project Summary'!$G$7,0,1)</f>
        <v>0</v>
      </c>
      <c r="DR75" s="1557">
        <f>'Pro Forma'!$M79*INDEX('Pro Forma'!$1:$1048576,MATCH('Cash Flow_Monthly'!$A75,'Pro Forma'!$A:$A,0),MATCH('Cash Flow_Monthly'!DR$2,'Pro Forma'!$1:$1,0))/12*IF(DR$3&gt;'Project Summary'!$G$7,0,1)</f>
        <v>0</v>
      </c>
      <c r="DS75" s="1557">
        <f>'Pro Forma'!$M79*INDEX('Pro Forma'!$1:$1048576,MATCH('Cash Flow_Monthly'!$A75,'Pro Forma'!$A:$A,0),MATCH('Cash Flow_Monthly'!DS$2,'Pro Forma'!$1:$1,0))/12*IF(DS$3&gt;'Project Summary'!$G$7,0,1)</f>
        <v>0</v>
      </c>
      <c r="DT75" s="1557">
        <f>'Pro Forma'!$M79*INDEX('Pro Forma'!$1:$1048576,MATCH('Cash Flow_Monthly'!$A75,'Pro Forma'!$A:$A,0),MATCH('Cash Flow_Monthly'!DT$2,'Pro Forma'!$1:$1,0))/12*IF(DT$3&gt;'Project Summary'!$G$7,0,1)</f>
        <v>0</v>
      </c>
      <c r="DU75" s="1558"/>
    </row>
    <row r="76" spans="1:125" s="1559" customFormat="1">
      <c r="A76" s="1554" t="str">
        <f>'Pro Forma'!A80</f>
        <v>"  "</v>
      </c>
      <c r="B76" s="1555"/>
      <c r="C76" s="1555"/>
      <c r="D76" s="1556"/>
      <c r="E76" s="1557">
        <f>'Pro Forma'!$M80*INDEX('Pro Forma'!$1:$1048576,MATCH('Cash Flow_Monthly'!$A76,'Pro Forma'!$A:$A,0),MATCH('Cash Flow_Monthly'!E$2,'Pro Forma'!$1:$1,0))/12*IF(E$3&gt;'Project Summary'!$G$7,0,1)</f>
        <v>0</v>
      </c>
      <c r="F76" s="1557">
        <f>'Pro Forma'!$M80*INDEX('Pro Forma'!$1:$1048576,MATCH('Cash Flow_Monthly'!$A76,'Pro Forma'!$A:$A,0),MATCH('Cash Flow_Monthly'!F$2,'Pro Forma'!$1:$1,0))/12*IF(F$3&gt;'Project Summary'!$G$7,0,1)</f>
        <v>0</v>
      </c>
      <c r="G76" s="1557">
        <f>'Pro Forma'!$M80*INDEX('Pro Forma'!$1:$1048576,MATCH('Cash Flow_Monthly'!$A76,'Pro Forma'!$A:$A,0),MATCH('Cash Flow_Monthly'!G$2,'Pro Forma'!$1:$1,0))/12*IF(G$3&gt;'Project Summary'!$G$7,0,1)</f>
        <v>0</v>
      </c>
      <c r="H76" s="1557">
        <f>'Pro Forma'!$M80*INDEX('Pro Forma'!$1:$1048576,MATCH('Cash Flow_Monthly'!$A76,'Pro Forma'!$A:$A,0),MATCH('Cash Flow_Monthly'!H$2,'Pro Forma'!$1:$1,0))/12*IF(H$3&gt;'Project Summary'!$G$7,0,1)</f>
        <v>0</v>
      </c>
      <c r="I76" s="1557">
        <f>'Pro Forma'!$M80*INDEX('Pro Forma'!$1:$1048576,MATCH('Cash Flow_Monthly'!$A76,'Pro Forma'!$A:$A,0),MATCH('Cash Flow_Monthly'!I$2,'Pro Forma'!$1:$1,0))/12*IF(I$3&gt;'Project Summary'!$G$7,0,1)</f>
        <v>0</v>
      </c>
      <c r="J76" s="1557">
        <f>'Pro Forma'!$M80*INDEX('Pro Forma'!$1:$1048576,MATCH('Cash Flow_Monthly'!$A76,'Pro Forma'!$A:$A,0),MATCH('Cash Flow_Monthly'!J$2,'Pro Forma'!$1:$1,0))/12*IF(J$3&gt;'Project Summary'!$G$7,0,1)</f>
        <v>0</v>
      </c>
      <c r="K76" s="1557">
        <f>'Pro Forma'!$M80*INDEX('Pro Forma'!$1:$1048576,MATCH('Cash Flow_Monthly'!$A76,'Pro Forma'!$A:$A,0),MATCH('Cash Flow_Monthly'!K$2,'Pro Forma'!$1:$1,0))/12*IF(K$3&gt;'Project Summary'!$G$7,0,1)</f>
        <v>0</v>
      </c>
      <c r="L76" s="1557">
        <f>'Pro Forma'!$M80*INDEX('Pro Forma'!$1:$1048576,MATCH('Cash Flow_Monthly'!$A76,'Pro Forma'!$A:$A,0),MATCH('Cash Flow_Monthly'!L$2,'Pro Forma'!$1:$1,0))/12*IF(L$3&gt;'Project Summary'!$G$7,0,1)</f>
        <v>0</v>
      </c>
      <c r="M76" s="1557">
        <f>'Pro Forma'!$M80*INDEX('Pro Forma'!$1:$1048576,MATCH('Cash Flow_Monthly'!$A76,'Pro Forma'!$A:$A,0),MATCH('Cash Flow_Monthly'!M$2,'Pro Forma'!$1:$1,0))/12*IF(M$3&gt;'Project Summary'!$G$7,0,1)</f>
        <v>0</v>
      </c>
      <c r="N76" s="1557">
        <f>'Pro Forma'!$M80*INDEX('Pro Forma'!$1:$1048576,MATCH('Cash Flow_Monthly'!$A76,'Pro Forma'!$A:$A,0),MATCH('Cash Flow_Monthly'!N$2,'Pro Forma'!$1:$1,0))/12*IF(N$3&gt;'Project Summary'!$G$7,0,1)</f>
        <v>0</v>
      </c>
      <c r="O76" s="1557">
        <f>'Pro Forma'!$M80*INDEX('Pro Forma'!$1:$1048576,MATCH('Cash Flow_Monthly'!$A76,'Pro Forma'!$A:$A,0),MATCH('Cash Flow_Monthly'!O$2,'Pro Forma'!$1:$1,0))/12*IF(O$3&gt;'Project Summary'!$G$7,0,1)</f>
        <v>0</v>
      </c>
      <c r="P76" s="1557">
        <f>'Pro Forma'!$M80*INDEX('Pro Forma'!$1:$1048576,MATCH('Cash Flow_Monthly'!$A76,'Pro Forma'!$A:$A,0),MATCH('Cash Flow_Monthly'!P$2,'Pro Forma'!$1:$1,0))/12*IF(P$3&gt;'Project Summary'!$G$7,0,1)</f>
        <v>0</v>
      </c>
      <c r="Q76" s="1557">
        <f>'Pro Forma'!$M80*INDEX('Pro Forma'!$1:$1048576,MATCH('Cash Flow_Monthly'!$A76,'Pro Forma'!$A:$A,0),MATCH('Cash Flow_Monthly'!Q$2,'Pro Forma'!$1:$1,0))/12*IF(Q$3&gt;'Project Summary'!$G$7,0,1)</f>
        <v>0</v>
      </c>
      <c r="R76" s="1557">
        <f>'Pro Forma'!$M80*INDEX('Pro Forma'!$1:$1048576,MATCH('Cash Flow_Monthly'!$A76,'Pro Forma'!$A:$A,0),MATCH('Cash Flow_Monthly'!R$2,'Pro Forma'!$1:$1,0))/12*IF(R$3&gt;'Project Summary'!$G$7,0,1)</f>
        <v>0</v>
      </c>
      <c r="S76" s="1557">
        <f>'Pro Forma'!$M80*INDEX('Pro Forma'!$1:$1048576,MATCH('Cash Flow_Monthly'!$A76,'Pro Forma'!$A:$A,0),MATCH('Cash Flow_Monthly'!S$2,'Pro Forma'!$1:$1,0))/12*IF(S$3&gt;'Project Summary'!$G$7,0,1)</f>
        <v>0</v>
      </c>
      <c r="T76" s="1557">
        <f>'Pro Forma'!$M80*INDEX('Pro Forma'!$1:$1048576,MATCH('Cash Flow_Monthly'!$A76,'Pro Forma'!$A:$A,0),MATCH('Cash Flow_Monthly'!T$2,'Pro Forma'!$1:$1,0))/12*IF(T$3&gt;'Project Summary'!$G$7,0,1)</f>
        <v>0</v>
      </c>
      <c r="U76" s="1557">
        <f>'Pro Forma'!$M80*INDEX('Pro Forma'!$1:$1048576,MATCH('Cash Flow_Monthly'!$A76,'Pro Forma'!$A:$A,0),MATCH('Cash Flow_Monthly'!U$2,'Pro Forma'!$1:$1,0))/12*IF(U$3&gt;'Project Summary'!$G$7,0,1)</f>
        <v>0</v>
      </c>
      <c r="V76" s="1557">
        <f>'Pro Forma'!$M80*INDEX('Pro Forma'!$1:$1048576,MATCH('Cash Flow_Monthly'!$A76,'Pro Forma'!$A:$A,0),MATCH('Cash Flow_Monthly'!V$2,'Pro Forma'!$1:$1,0))/12*IF(V$3&gt;'Project Summary'!$G$7,0,1)</f>
        <v>0</v>
      </c>
      <c r="W76" s="1557">
        <f>'Pro Forma'!$M80*INDEX('Pro Forma'!$1:$1048576,MATCH('Cash Flow_Monthly'!$A76,'Pro Forma'!$A:$A,0),MATCH('Cash Flow_Monthly'!W$2,'Pro Forma'!$1:$1,0))/12*IF(W$3&gt;'Project Summary'!$G$7,0,1)</f>
        <v>0</v>
      </c>
      <c r="X76" s="1557">
        <f>'Pro Forma'!$M80*INDEX('Pro Forma'!$1:$1048576,MATCH('Cash Flow_Monthly'!$A76,'Pro Forma'!$A:$A,0),MATCH('Cash Flow_Monthly'!X$2,'Pro Forma'!$1:$1,0))/12*IF(X$3&gt;'Project Summary'!$G$7,0,1)</f>
        <v>0</v>
      </c>
      <c r="Y76" s="1557">
        <f>'Pro Forma'!$M80*INDEX('Pro Forma'!$1:$1048576,MATCH('Cash Flow_Monthly'!$A76,'Pro Forma'!$A:$A,0),MATCH('Cash Flow_Monthly'!Y$2,'Pro Forma'!$1:$1,0))/12*IF(Y$3&gt;'Project Summary'!$G$7,0,1)</f>
        <v>0</v>
      </c>
      <c r="Z76" s="1557">
        <f>'Pro Forma'!$M80*INDEX('Pro Forma'!$1:$1048576,MATCH('Cash Flow_Monthly'!$A76,'Pro Forma'!$A:$A,0),MATCH('Cash Flow_Monthly'!Z$2,'Pro Forma'!$1:$1,0))/12*IF(Z$3&gt;'Project Summary'!$G$7,0,1)</f>
        <v>0</v>
      </c>
      <c r="AA76" s="1557">
        <f>'Pro Forma'!$M80*INDEX('Pro Forma'!$1:$1048576,MATCH('Cash Flow_Monthly'!$A76,'Pro Forma'!$A:$A,0),MATCH('Cash Flow_Monthly'!AA$2,'Pro Forma'!$1:$1,0))/12*IF(AA$3&gt;'Project Summary'!$G$7,0,1)</f>
        <v>0</v>
      </c>
      <c r="AB76" s="1557">
        <f>'Pro Forma'!$M80*INDEX('Pro Forma'!$1:$1048576,MATCH('Cash Flow_Monthly'!$A76,'Pro Forma'!$A:$A,0),MATCH('Cash Flow_Monthly'!AB$2,'Pro Forma'!$1:$1,0))/12*IF(AB$3&gt;'Project Summary'!$G$7,0,1)</f>
        <v>0</v>
      </c>
      <c r="AC76" s="1557">
        <f>'Pro Forma'!$M80*INDEX('Pro Forma'!$1:$1048576,MATCH('Cash Flow_Monthly'!$A76,'Pro Forma'!$A:$A,0),MATCH('Cash Flow_Monthly'!AC$2,'Pro Forma'!$1:$1,0))/12*IF(AC$3&gt;'Project Summary'!$G$7,0,1)</f>
        <v>0</v>
      </c>
      <c r="AD76" s="1557">
        <f>'Pro Forma'!$M80*INDEX('Pro Forma'!$1:$1048576,MATCH('Cash Flow_Monthly'!$A76,'Pro Forma'!$A:$A,0),MATCH('Cash Flow_Monthly'!AD$2,'Pro Forma'!$1:$1,0))/12*IF(AD$3&gt;'Project Summary'!$G$7,0,1)</f>
        <v>0</v>
      </c>
      <c r="AE76" s="1557">
        <f>'Pro Forma'!$M80*INDEX('Pro Forma'!$1:$1048576,MATCH('Cash Flow_Monthly'!$A76,'Pro Forma'!$A:$A,0),MATCH('Cash Flow_Monthly'!AE$2,'Pro Forma'!$1:$1,0))/12*IF(AE$3&gt;'Project Summary'!$G$7,0,1)</f>
        <v>0</v>
      </c>
      <c r="AF76" s="1557">
        <f>'Pro Forma'!$M80*INDEX('Pro Forma'!$1:$1048576,MATCH('Cash Flow_Monthly'!$A76,'Pro Forma'!$A:$A,0),MATCH('Cash Flow_Monthly'!AF$2,'Pro Forma'!$1:$1,0))/12*IF(AF$3&gt;'Project Summary'!$G$7,0,1)</f>
        <v>0</v>
      </c>
      <c r="AG76" s="1557">
        <f>'Pro Forma'!$M80*INDEX('Pro Forma'!$1:$1048576,MATCH('Cash Flow_Monthly'!$A76,'Pro Forma'!$A:$A,0),MATCH('Cash Flow_Monthly'!AG$2,'Pro Forma'!$1:$1,0))/12*IF(AG$3&gt;'Project Summary'!$G$7,0,1)</f>
        <v>0</v>
      </c>
      <c r="AH76" s="1557">
        <f>'Pro Forma'!$M80*INDEX('Pro Forma'!$1:$1048576,MATCH('Cash Flow_Monthly'!$A76,'Pro Forma'!$A:$A,0),MATCH('Cash Flow_Monthly'!AH$2,'Pro Forma'!$1:$1,0))/12*IF(AH$3&gt;'Project Summary'!$G$7,0,1)</f>
        <v>0</v>
      </c>
      <c r="AI76" s="1557">
        <f>'Pro Forma'!$M80*INDEX('Pro Forma'!$1:$1048576,MATCH('Cash Flow_Monthly'!$A76,'Pro Forma'!$A:$A,0),MATCH('Cash Flow_Monthly'!AI$2,'Pro Forma'!$1:$1,0))/12*IF(AI$3&gt;'Project Summary'!$G$7,0,1)</f>
        <v>0</v>
      </c>
      <c r="AJ76" s="1557">
        <f>'Pro Forma'!$M80*INDEX('Pro Forma'!$1:$1048576,MATCH('Cash Flow_Monthly'!$A76,'Pro Forma'!$A:$A,0),MATCH('Cash Flow_Monthly'!AJ$2,'Pro Forma'!$1:$1,0))/12*IF(AJ$3&gt;'Project Summary'!$G$7,0,1)</f>
        <v>0</v>
      </c>
      <c r="AK76" s="1557">
        <f>'Pro Forma'!$M80*INDEX('Pro Forma'!$1:$1048576,MATCH('Cash Flow_Monthly'!$A76,'Pro Forma'!$A:$A,0),MATCH('Cash Flow_Monthly'!AK$2,'Pro Forma'!$1:$1,0))/12*IF(AK$3&gt;'Project Summary'!$G$7,0,1)</f>
        <v>0</v>
      </c>
      <c r="AL76" s="1557">
        <f>'Pro Forma'!$M80*INDEX('Pro Forma'!$1:$1048576,MATCH('Cash Flow_Monthly'!$A76,'Pro Forma'!$A:$A,0),MATCH('Cash Flow_Monthly'!AL$2,'Pro Forma'!$1:$1,0))/12*IF(AL$3&gt;'Project Summary'!$G$7,0,1)</f>
        <v>0</v>
      </c>
      <c r="AM76" s="1557">
        <f>'Pro Forma'!$M80*INDEX('Pro Forma'!$1:$1048576,MATCH('Cash Flow_Monthly'!$A76,'Pro Forma'!$A:$A,0),MATCH('Cash Flow_Monthly'!AM$2,'Pro Forma'!$1:$1,0))/12*IF(AM$3&gt;'Project Summary'!$G$7,0,1)</f>
        <v>0</v>
      </c>
      <c r="AN76" s="1557">
        <f>'Pro Forma'!$M80*INDEX('Pro Forma'!$1:$1048576,MATCH('Cash Flow_Monthly'!$A76,'Pro Forma'!$A:$A,0),MATCH('Cash Flow_Monthly'!AN$2,'Pro Forma'!$1:$1,0))/12*IF(AN$3&gt;'Project Summary'!$G$7,0,1)</f>
        <v>0</v>
      </c>
      <c r="AO76" s="1557">
        <f>'Pro Forma'!$M80*INDEX('Pro Forma'!$1:$1048576,MATCH('Cash Flow_Monthly'!$A76,'Pro Forma'!$A:$A,0),MATCH('Cash Flow_Monthly'!AO$2,'Pro Forma'!$1:$1,0))/12*IF(AO$3&gt;'Project Summary'!$G$7,0,1)</f>
        <v>0</v>
      </c>
      <c r="AP76" s="1557">
        <f>'Pro Forma'!$M80*INDEX('Pro Forma'!$1:$1048576,MATCH('Cash Flow_Monthly'!$A76,'Pro Forma'!$A:$A,0),MATCH('Cash Flow_Monthly'!AP$2,'Pro Forma'!$1:$1,0))/12*IF(AP$3&gt;'Project Summary'!$G$7,0,1)</f>
        <v>0</v>
      </c>
      <c r="AQ76" s="1557">
        <f>'Pro Forma'!$M80*INDEX('Pro Forma'!$1:$1048576,MATCH('Cash Flow_Monthly'!$A76,'Pro Forma'!$A:$A,0),MATCH('Cash Flow_Monthly'!AQ$2,'Pro Forma'!$1:$1,0))/12*IF(AQ$3&gt;'Project Summary'!$G$7,0,1)</f>
        <v>0</v>
      </c>
      <c r="AR76" s="1557">
        <f>'Pro Forma'!$M80*INDEX('Pro Forma'!$1:$1048576,MATCH('Cash Flow_Monthly'!$A76,'Pro Forma'!$A:$A,0),MATCH('Cash Flow_Monthly'!AR$2,'Pro Forma'!$1:$1,0))/12*IF(AR$3&gt;'Project Summary'!$G$7,0,1)</f>
        <v>0</v>
      </c>
      <c r="AS76" s="1557">
        <f>'Pro Forma'!$M80*INDEX('Pro Forma'!$1:$1048576,MATCH('Cash Flow_Monthly'!$A76,'Pro Forma'!$A:$A,0),MATCH('Cash Flow_Monthly'!AS$2,'Pro Forma'!$1:$1,0))/12*IF(AS$3&gt;'Project Summary'!$G$7,0,1)</f>
        <v>0</v>
      </c>
      <c r="AT76" s="1557">
        <f>'Pro Forma'!$M80*INDEX('Pro Forma'!$1:$1048576,MATCH('Cash Flow_Monthly'!$A76,'Pro Forma'!$A:$A,0),MATCH('Cash Flow_Monthly'!AT$2,'Pro Forma'!$1:$1,0))/12*IF(AT$3&gt;'Project Summary'!$G$7,0,1)</f>
        <v>0</v>
      </c>
      <c r="AU76" s="1557">
        <f>'Pro Forma'!$M80*INDEX('Pro Forma'!$1:$1048576,MATCH('Cash Flow_Monthly'!$A76,'Pro Forma'!$A:$A,0),MATCH('Cash Flow_Monthly'!AU$2,'Pro Forma'!$1:$1,0))/12*IF(AU$3&gt;'Project Summary'!$G$7,0,1)</f>
        <v>0</v>
      </c>
      <c r="AV76" s="1557">
        <f>'Pro Forma'!$M80*INDEX('Pro Forma'!$1:$1048576,MATCH('Cash Flow_Monthly'!$A76,'Pro Forma'!$A:$A,0),MATCH('Cash Flow_Monthly'!AV$2,'Pro Forma'!$1:$1,0))/12*IF(AV$3&gt;'Project Summary'!$G$7,0,1)</f>
        <v>0</v>
      </c>
      <c r="AW76" s="1557">
        <f>'Pro Forma'!$M80*INDEX('Pro Forma'!$1:$1048576,MATCH('Cash Flow_Monthly'!$A76,'Pro Forma'!$A:$A,0),MATCH('Cash Flow_Monthly'!AW$2,'Pro Forma'!$1:$1,0))/12*IF(AW$3&gt;'Project Summary'!$G$7,0,1)</f>
        <v>0</v>
      </c>
      <c r="AX76" s="1557">
        <f>'Pro Forma'!$M80*INDEX('Pro Forma'!$1:$1048576,MATCH('Cash Flow_Monthly'!$A76,'Pro Forma'!$A:$A,0),MATCH('Cash Flow_Monthly'!AX$2,'Pro Forma'!$1:$1,0))/12*IF(AX$3&gt;'Project Summary'!$G$7,0,1)</f>
        <v>0</v>
      </c>
      <c r="AY76" s="1557">
        <f>'Pro Forma'!$M80*INDEX('Pro Forma'!$1:$1048576,MATCH('Cash Flow_Monthly'!$A76,'Pro Forma'!$A:$A,0),MATCH('Cash Flow_Monthly'!AY$2,'Pro Forma'!$1:$1,0))/12*IF(AY$3&gt;'Project Summary'!$G$7,0,1)</f>
        <v>0</v>
      </c>
      <c r="AZ76" s="1557">
        <f>'Pro Forma'!$M80*INDEX('Pro Forma'!$1:$1048576,MATCH('Cash Flow_Monthly'!$A76,'Pro Forma'!$A:$A,0),MATCH('Cash Flow_Monthly'!AZ$2,'Pro Forma'!$1:$1,0))/12*IF(AZ$3&gt;'Project Summary'!$G$7,0,1)</f>
        <v>0</v>
      </c>
      <c r="BA76" s="1557">
        <f>'Pro Forma'!$M80*INDEX('Pro Forma'!$1:$1048576,MATCH('Cash Flow_Monthly'!$A76,'Pro Forma'!$A:$A,0),MATCH('Cash Flow_Monthly'!BA$2,'Pro Forma'!$1:$1,0))/12*IF(BA$3&gt;'Project Summary'!$G$7,0,1)</f>
        <v>0</v>
      </c>
      <c r="BB76" s="1557">
        <f>'Pro Forma'!$M80*INDEX('Pro Forma'!$1:$1048576,MATCH('Cash Flow_Monthly'!$A76,'Pro Forma'!$A:$A,0),MATCH('Cash Flow_Monthly'!BB$2,'Pro Forma'!$1:$1,0))/12*IF(BB$3&gt;'Project Summary'!$G$7,0,1)</f>
        <v>0</v>
      </c>
      <c r="BC76" s="1557">
        <f>'Pro Forma'!$M80*INDEX('Pro Forma'!$1:$1048576,MATCH('Cash Flow_Monthly'!$A76,'Pro Forma'!$A:$A,0),MATCH('Cash Flow_Monthly'!BC$2,'Pro Forma'!$1:$1,0))/12*IF(BC$3&gt;'Project Summary'!$G$7,0,1)</f>
        <v>0</v>
      </c>
      <c r="BD76" s="1557">
        <f>'Pro Forma'!$M80*INDEX('Pro Forma'!$1:$1048576,MATCH('Cash Flow_Monthly'!$A76,'Pro Forma'!$A:$A,0),MATCH('Cash Flow_Monthly'!BD$2,'Pro Forma'!$1:$1,0))/12*IF(BD$3&gt;'Project Summary'!$G$7,0,1)</f>
        <v>0</v>
      </c>
      <c r="BE76" s="1557">
        <f>'Pro Forma'!$M80*INDEX('Pro Forma'!$1:$1048576,MATCH('Cash Flow_Monthly'!$A76,'Pro Forma'!$A:$A,0),MATCH('Cash Flow_Monthly'!BE$2,'Pro Forma'!$1:$1,0))/12*IF(BE$3&gt;'Project Summary'!$G$7,0,1)</f>
        <v>0</v>
      </c>
      <c r="BF76" s="1557">
        <f>'Pro Forma'!$M80*INDEX('Pro Forma'!$1:$1048576,MATCH('Cash Flow_Monthly'!$A76,'Pro Forma'!$A:$A,0),MATCH('Cash Flow_Monthly'!BF$2,'Pro Forma'!$1:$1,0))/12*IF(BF$3&gt;'Project Summary'!$G$7,0,1)</f>
        <v>0</v>
      </c>
      <c r="BG76" s="1557">
        <f>'Pro Forma'!$M80*INDEX('Pro Forma'!$1:$1048576,MATCH('Cash Flow_Monthly'!$A76,'Pro Forma'!$A:$A,0),MATCH('Cash Flow_Monthly'!BG$2,'Pro Forma'!$1:$1,0))/12*IF(BG$3&gt;'Project Summary'!$G$7,0,1)</f>
        <v>0</v>
      </c>
      <c r="BH76" s="1557">
        <f>'Pro Forma'!$M80*INDEX('Pro Forma'!$1:$1048576,MATCH('Cash Flow_Monthly'!$A76,'Pro Forma'!$A:$A,0),MATCH('Cash Flow_Monthly'!BH$2,'Pro Forma'!$1:$1,0))/12*IF(BH$3&gt;'Project Summary'!$G$7,0,1)</f>
        <v>0</v>
      </c>
      <c r="BI76" s="1557">
        <f>'Pro Forma'!$M80*INDEX('Pro Forma'!$1:$1048576,MATCH('Cash Flow_Monthly'!$A76,'Pro Forma'!$A:$A,0),MATCH('Cash Flow_Monthly'!BI$2,'Pro Forma'!$1:$1,0))/12*IF(BI$3&gt;'Project Summary'!$G$7,0,1)</f>
        <v>0</v>
      </c>
      <c r="BJ76" s="1557">
        <f>'Pro Forma'!$M80*INDEX('Pro Forma'!$1:$1048576,MATCH('Cash Flow_Monthly'!$A76,'Pro Forma'!$A:$A,0),MATCH('Cash Flow_Monthly'!BJ$2,'Pro Forma'!$1:$1,0))/12*IF(BJ$3&gt;'Project Summary'!$G$7,0,1)</f>
        <v>0</v>
      </c>
      <c r="BK76" s="1557">
        <f>'Pro Forma'!$M80*INDEX('Pro Forma'!$1:$1048576,MATCH('Cash Flow_Monthly'!$A76,'Pro Forma'!$A:$A,0),MATCH('Cash Flow_Monthly'!BK$2,'Pro Forma'!$1:$1,0))/12*IF(BK$3&gt;'Project Summary'!$G$7,0,1)</f>
        <v>0</v>
      </c>
      <c r="BL76" s="1557">
        <f>'Pro Forma'!$M80*INDEX('Pro Forma'!$1:$1048576,MATCH('Cash Flow_Monthly'!$A76,'Pro Forma'!$A:$A,0),MATCH('Cash Flow_Monthly'!BL$2,'Pro Forma'!$1:$1,0))/12*IF(BL$3&gt;'Project Summary'!$G$7,0,1)</f>
        <v>0</v>
      </c>
      <c r="BM76" s="1557">
        <f>'Pro Forma'!$M80*INDEX('Pro Forma'!$1:$1048576,MATCH('Cash Flow_Monthly'!$A76,'Pro Forma'!$A:$A,0),MATCH('Cash Flow_Monthly'!BM$2,'Pro Forma'!$1:$1,0))/12*IF(BM$3&gt;'Project Summary'!$G$7,0,1)</f>
        <v>0</v>
      </c>
      <c r="BN76" s="1557">
        <f>'Pro Forma'!$M80*INDEX('Pro Forma'!$1:$1048576,MATCH('Cash Flow_Monthly'!$A76,'Pro Forma'!$A:$A,0),MATCH('Cash Flow_Monthly'!BN$2,'Pro Forma'!$1:$1,0))/12*IF(BN$3&gt;'Project Summary'!$G$7,0,1)</f>
        <v>0</v>
      </c>
      <c r="BO76" s="1557">
        <f>'Pro Forma'!$M80*INDEX('Pro Forma'!$1:$1048576,MATCH('Cash Flow_Monthly'!$A76,'Pro Forma'!$A:$A,0),MATCH('Cash Flow_Monthly'!BO$2,'Pro Forma'!$1:$1,0))/12*IF(BO$3&gt;'Project Summary'!$G$7,0,1)</f>
        <v>0</v>
      </c>
      <c r="BP76" s="1557">
        <f>'Pro Forma'!$M80*INDEX('Pro Forma'!$1:$1048576,MATCH('Cash Flow_Monthly'!$A76,'Pro Forma'!$A:$A,0),MATCH('Cash Flow_Monthly'!BP$2,'Pro Forma'!$1:$1,0))/12*IF(BP$3&gt;'Project Summary'!$G$7,0,1)</f>
        <v>0</v>
      </c>
      <c r="BQ76" s="1557">
        <f>'Pro Forma'!$M80*INDEX('Pro Forma'!$1:$1048576,MATCH('Cash Flow_Monthly'!$A76,'Pro Forma'!$A:$A,0),MATCH('Cash Flow_Monthly'!BQ$2,'Pro Forma'!$1:$1,0))/12*IF(BQ$3&gt;'Project Summary'!$G$7,0,1)</f>
        <v>0</v>
      </c>
      <c r="BR76" s="1557">
        <f>'Pro Forma'!$M80*INDEX('Pro Forma'!$1:$1048576,MATCH('Cash Flow_Monthly'!$A76,'Pro Forma'!$A:$A,0),MATCH('Cash Flow_Monthly'!BR$2,'Pro Forma'!$1:$1,0))/12*IF(BR$3&gt;'Project Summary'!$G$7,0,1)</f>
        <v>0</v>
      </c>
      <c r="BS76" s="1557">
        <f>'Pro Forma'!$M80*INDEX('Pro Forma'!$1:$1048576,MATCH('Cash Flow_Monthly'!$A76,'Pro Forma'!$A:$A,0),MATCH('Cash Flow_Monthly'!BS$2,'Pro Forma'!$1:$1,0))/12*IF(BS$3&gt;'Project Summary'!$G$7,0,1)</f>
        <v>0</v>
      </c>
      <c r="BT76" s="1557">
        <f>'Pro Forma'!$M80*INDEX('Pro Forma'!$1:$1048576,MATCH('Cash Flow_Monthly'!$A76,'Pro Forma'!$A:$A,0),MATCH('Cash Flow_Monthly'!BT$2,'Pro Forma'!$1:$1,0))/12*IF(BT$3&gt;'Project Summary'!$G$7,0,1)</f>
        <v>0</v>
      </c>
      <c r="BU76" s="1557">
        <f>'Pro Forma'!$M80*INDEX('Pro Forma'!$1:$1048576,MATCH('Cash Flow_Monthly'!$A76,'Pro Forma'!$A:$A,0),MATCH('Cash Flow_Monthly'!BU$2,'Pro Forma'!$1:$1,0))/12*IF(BU$3&gt;'Project Summary'!$G$7,0,1)</f>
        <v>0</v>
      </c>
      <c r="BV76" s="1557">
        <f>'Pro Forma'!$M80*INDEX('Pro Forma'!$1:$1048576,MATCH('Cash Flow_Monthly'!$A76,'Pro Forma'!$A:$A,0),MATCH('Cash Flow_Monthly'!BV$2,'Pro Forma'!$1:$1,0))/12*IF(BV$3&gt;'Project Summary'!$G$7,0,1)</f>
        <v>0</v>
      </c>
      <c r="BW76" s="1557">
        <f>'Pro Forma'!$M80*INDEX('Pro Forma'!$1:$1048576,MATCH('Cash Flow_Monthly'!$A76,'Pro Forma'!$A:$A,0),MATCH('Cash Flow_Monthly'!BW$2,'Pro Forma'!$1:$1,0))/12*IF(BW$3&gt;'Project Summary'!$G$7,0,1)</f>
        <v>0</v>
      </c>
      <c r="BX76" s="1557">
        <f>'Pro Forma'!$M80*INDEX('Pro Forma'!$1:$1048576,MATCH('Cash Flow_Monthly'!$A76,'Pro Forma'!$A:$A,0),MATCH('Cash Flow_Monthly'!BX$2,'Pro Forma'!$1:$1,0))/12*IF(BX$3&gt;'Project Summary'!$G$7,0,1)</f>
        <v>0</v>
      </c>
      <c r="BY76" s="1557">
        <f>'Pro Forma'!$M80*INDEX('Pro Forma'!$1:$1048576,MATCH('Cash Flow_Monthly'!$A76,'Pro Forma'!$A:$A,0),MATCH('Cash Flow_Monthly'!BY$2,'Pro Forma'!$1:$1,0))/12*IF(BY$3&gt;'Project Summary'!$G$7,0,1)</f>
        <v>0</v>
      </c>
      <c r="BZ76" s="1557">
        <f>'Pro Forma'!$M80*INDEX('Pro Forma'!$1:$1048576,MATCH('Cash Flow_Monthly'!$A76,'Pro Forma'!$A:$A,0),MATCH('Cash Flow_Monthly'!BZ$2,'Pro Forma'!$1:$1,0))/12*IF(BZ$3&gt;'Project Summary'!$G$7,0,1)</f>
        <v>0</v>
      </c>
      <c r="CA76" s="1557">
        <f>'Pro Forma'!$M80*INDEX('Pro Forma'!$1:$1048576,MATCH('Cash Flow_Monthly'!$A76,'Pro Forma'!$A:$A,0),MATCH('Cash Flow_Monthly'!CA$2,'Pro Forma'!$1:$1,0))/12*IF(CA$3&gt;'Project Summary'!$G$7,0,1)</f>
        <v>0</v>
      </c>
      <c r="CB76" s="1557">
        <f>'Pro Forma'!$M80*INDEX('Pro Forma'!$1:$1048576,MATCH('Cash Flow_Monthly'!$A76,'Pro Forma'!$A:$A,0),MATCH('Cash Flow_Monthly'!CB$2,'Pro Forma'!$1:$1,0))/12*IF(CB$3&gt;'Project Summary'!$G$7,0,1)</f>
        <v>0</v>
      </c>
      <c r="CC76" s="1557">
        <f>'Pro Forma'!$M80*INDEX('Pro Forma'!$1:$1048576,MATCH('Cash Flow_Monthly'!$A76,'Pro Forma'!$A:$A,0),MATCH('Cash Flow_Monthly'!CC$2,'Pro Forma'!$1:$1,0))/12*IF(CC$3&gt;'Project Summary'!$G$7,0,1)</f>
        <v>0</v>
      </c>
      <c r="CD76" s="1557">
        <f>'Pro Forma'!$M80*INDEX('Pro Forma'!$1:$1048576,MATCH('Cash Flow_Monthly'!$A76,'Pro Forma'!$A:$A,0),MATCH('Cash Flow_Monthly'!CD$2,'Pro Forma'!$1:$1,0))/12*IF(CD$3&gt;'Project Summary'!$G$7,0,1)</f>
        <v>0</v>
      </c>
      <c r="CE76" s="1557">
        <f>'Pro Forma'!$M80*INDEX('Pro Forma'!$1:$1048576,MATCH('Cash Flow_Monthly'!$A76,'Pro Forma'!$A:$A,0),MATCH('Cash Flow_Monthly'!CE$2,'Pro Forma'!$1:$1,0))/12*IF(CE$3&gt;'Project Summary'!$G$7,0,1)</f>
        <v>0</v>
      </c>
      <c r="CF76" s="1557">
        <f>'Pro Forma'!$M80*INDEX('Pro Forma'!$1:$1048576,MATCH('Cash Flow_Monthly'!$A76,'Pro Forma'!$A:$A,0),MATCH('Cash Flow_Monthly'!CF$2,'Pro Forma'!$1:$1,0))/12*IF(CF$3&gt;'Project Summary'!$G$7,0,1)</f>
        <v>0</v>
      </c>
      <c r="CG76" s="1557">
        <f>'Pro Forma'!$M80*INDEX('Pro Forma'!$1:$1048576,MATCH('Cash Flow_Monthly'!$A76,'Pro Forma'!$A:$A,0),MATCH('Cash Flow_Monthly'!CG$2,'Pro Forma'!$1:$1,0))/12*IF(CG$3&gt;'Project Summary'!$G$7,0,1)</f>
        <v>0</v>
      </c>
      <c r="CH76" s="1557">
        <f>'Pro Forma'!$M80*INDEX('Pro Forma'!$1:$1048576,MATCH('Cash Flow_Monthly'!$A76,'Pro Forma'!$A:$A,0),MATCH('Cash Flow_Monthly'!CH$2,'Pro Forma'!$1:$1,0))/12*IF(CH$3&gt;'Project Summary'!$G$7,0,1)</f>
        <v>0</v>
      </c>
      <c r="CI76" s="1557">
        <f>'Pro Forma'!$M80*INDEX('Pro Forma'!$1:$1048576,MATCH('Cash Flow_Monthly'!$A76,'Pro Forma'!$A:$A,0),MATCH('Cash Flow_Monthly'!CI$2,'Pro Forma'!$1:$1,0))/12*IF(CI$3&gt;'Project Summary'!$G$7,0,1)</f>
        <v>0</v>
      </c>
      <c r="CJ76" s="1557">
        <f>'Pro Forma'!$M80*INDEX('Pro Forma'!$1:$1048576,MATCH('Cash Flow_Monthly'!$A76,'Pro Forma'!$A:$A,0),MATCH('Cash Flow_Monthly'!CJ$2,'Pro Forma'!$1:$1,0))/12*IF(CJ$3&gt;'Project Summary'!$G$7,0,1)</f>
        <v>0</v>
      </c>
      <c r="CK76" s="1557">
        <f>'Pro Forma'!$M80*INDEX('Pro Forma'!$1:$1048576,MATCH('Cash Flow_Monthly'!$A76,'Pro Forma'!$A:$A,0),MATCH('Cash Flow_Monthly'!CK$2,'Pro Forma'!$1:$1,0))/12*IF(CK$3&gt;'Project Summary'!$G$7,0,1)</f>
        <v>0</v>
      </c>
      <c r="CL76" s="1557">
        <f>'Pro Forma'!$M80*INDEX('Pro Forma'!$1:$1048576,MATCH('Cash Flow_Monthly'!$A76,'Pro Forma'!$A:$A,0),MATCH('Cash Flow_Monthly'!CL$2,'Pro Forma'!$1:$1,0))/12*IF(CL$3&gt;'Project Summary'!$G$7,0,1)</f>
        <v>0</v>
      </c>
      <c r="CM76" s="1557">
        <f>'Pro Forma'!$M80*INDEX('Pro Forma'!$1:$1048576,MATCH('Cash Flow_Monthly'!$A76,'Pro Forma'!$A:$A,0),MATCH('Cash Flow_Monthly'!CM$2,'Pro Forma'!$1:$1,0))/12*IF(CM$3&gt;'Project Summary'!$G$7,0,1)</f>
        <v>0</v>
      </c>
      <c r="CN76" s="1557">
        <f>'Pro Forma'!$M80*INDEX('Pro Forma'!$1:$1048576,MATCH('Cash Flow_Monthly'!$A76,'Pro Forma'!$A:$A,0),MATCH('Cash Flow_Monthly'!CN$2,'Pro Forma'!$1:$1,0))/12*IF(CN$3&gt;'Project Summary'!$G$7,0,1)</f>
        <v>0</v>
      </c>
      <c r="CO76" s="1557">
        <f>'Pro Forma'!$M80*INDEX('Pro Forma'!$1:$1048576,MATCH('Cash Flow_Monthly'!$A76,'Pro Forma'!$A:$A,0),MATCH('Cash Flow_Monthly'!CO$2,'Pro Forma'!$1:$1,0))/12*IF(CO$3&gt;'Project Summary'!$G$7,0,1)</f>
        <v>0</v>
      </c>
      <c r="CP76" s="1557">
        <f>'Pro Forma'!$M80*INDEX('Pro Forma'!$1:$1048576,MATCH('Cash Flow_Monthly'!$A76,'Pro Forma'!$A:$A,0),MATCH('Cash Flow_Monthly'!CP$2,'Pro Forma'!$1:$1,0))/12*IF(CP$3&gt;'Project Summary'!$G$7,0,1)</f>
        <v>0</v>
      </c>
      <c r="CQ76" s="1557">
        <f>'Pro Forma'!$M80*INDEX('Pro Forma'!$1:$1048576,MATCH('Cash Flow_Monthly'!$A76,'Pro Forma'!$A:$A,0),MATCH('Cash Flow_Monthly'!CQ$2,'Pro Forma'!$1:$1,0))/12*IF(CQ$3&gt;'Project Summary'!$G$7,0,1)</f>
        <v>0</v>
      </c>
      <c r="CR76" s="1557">
        <f>'Pro Forma'!$M80*INDEX('Pro Forma'!$1:$1048576,MATCH('Cash Flow_Monthly'!$A76,'Pro Forma'!$A:$A,0),MATCH('Cash Flow_Monthly'!CR$2,'Pro Forma'!$1:$1,0))/12*IF(CR$3&gt;'Project Summary'!$G$7,0,1)</f>
        <v>0</v>
      </c>
      <c r="CS76" s="1557">
        <f>'Pro Forma'!$M80*INDEX('Pro Forma'!$1:$1048576,MATCH('Cash Flow_Monthly'!$A76,'Pro Forma'!$A:$A,0),MATCH('Cash Flow_Monthly'!CS$2,'Pro Forma'!$1:$1,0))/12*IF(CS$3&gt;'Project Summary'!$G$7,0,1)</f>
        <v>0</v>
      </c>
      <c r="CT76" s="1557">
        <f>'Pro Forma'!$M80*INDEX('Pro Forma'!$1:$1048576,MATCH('Cash Flow_Monthly'!$A76,'Pro Forma'!$A:$A,0),MATCH('Cash Flow_Monthly'!CT$2,'Pro Forma'!$1:$1,0))/12*IF(CT$3&gt;'Project Summary'!$G$7,0,1)</f>
        <v>0</v>
      </c>
      <c r="CU76" s="1557">
        <f>'Pro Forma'!$M80*INDEX('Pro Forma'!$1:$1048576,MATCH('Cash Flow_Monthly'!$A76,'Pro Forma'!$A:$A,0),MATCH('Cash Flow_Monthly'!CU$2,'Pro Forma'!$1:$1,0))/12*IF(CU$3&gt;'Project Summary'!$G$7,0,1)</f>
        <v>0</v>
      </c>
      <c r="CV76" s="1557">
        <f>'Pro Forma'!$M80*INDEX('Pro Forma'!$1:$1048576,MATCH('Cash Flow_Monthly'!$A76,'Pro Forma'!$A:$A,0),MATCH('Cash Flow_Monthly'!CV$2,'Pro Forma'!$1:$1,0))/12*IF(CV$3&gt;'Project Summary'!$G$7,0,1)</f>
        <v>0</v>
      </c>
      <c r="CW76" s="1557">
        <f>'Pro Forma'!$M80*INDEX('Pro Forma'!$1:$1048576,MATCH('Cash Flow_Monthly'!$A76,'Pro Forma'!$A:$A,0),MATCH('Cash Flow_Monthly'!CW$2,'Pro Forma'!$1:$1,0))/12*IF(CW$3&gt;'Project Summary'!$G$7,0,1)</f>
        <v>0</v>
      </c>
      <c r="CX76" s="1557">
        <f>'Pro Forma'!$M80*INDEX('Pro Forma'!$1:$1048576,MATCH('Cash Flow_Monthly'!$A76,'Pro Forma'!$A:$A,0),MATCH('Cash Flow_Monthly'!CX$2,'Pro Forma'!$1:$1,0))/12*IF(CX$3&gt;'Project Summary'!$G$7,0,1)</f>
        <v>0</v>
      </c>
      <c r="CY76" s="1557">
        <f>'Pro Forma'!$M80*INDEX('Pro Forma'!$1:$1048576,MATCH('Cash Flow_Monthly'!$A76,'Pro Forma'!$A:$A,0),MATCH('Cash Flow_Monthly'!CY$2,'Pro Forma'!$1:$1,0))/12*IF(CY$3&gt;'Project Summary'!$G$7,0,1)</f>
        <v>0</v>
      </c>
      <c r="CZ76" s="1557">
        <f>'Pro Forma'!$M80*INDEX('Pro Forma'!$1:$1048576,MATCH('Cash Flow_Monthly'!$A76,'Pro Forma'!$A:$A,0),MATCH('Cash Flow_Monthly'!CZ$2,'Pro Forma'!$1:$1,0))/12*IF(CZ$3&gt;'Project Summary'!$G$7,0,1)</f>
        <v>0</v>
      </c>
      <c r="DA76" s="1557">
        <f>'Pro Forma'!$M80*INDEX('Pro Forma'!$1:$1048576,MATCH('Cash Flow_Monthly'!$A76,'Pro Forma'!$A:$A,0),MATCH('Cash Flow_Monthly'!DA$2,'Pro Forma'!$1:$1,0))/12*IF(DA$3&gt;'Project Summary'!$G$7,0,1)</f>
        <v>0</v>
      </c>
      <c r="DB76" s="1557">
        <f>'Pro Forma'!$M80*INDEX('Pro Forma'!$1:$1048576,MATCH('Cash Flow_Monthly'!$A76,'Pro Forma'!$A:$A,0),MATCH('Cash Flow_Monthly'!DB$2,'Pro Forma'!$1:$1,0))/12*IF(DB$3&gt;'Project Summary'!$G$7,0,1)</f>
        <v>0</v>
      </c>
      <c r="DC76" s="1557">
        <f>'Pro Forma'!$M80*INDEX('Pro Forma'!$1:$1048576,MATCH('Cash Flow_Monthly'!$A76,'Pro Forma'!$A:$A,0),MATCH('Cash Flow_Monthly'!DC$2,'Pro Forma'!$1:$1,0))/12*IF(DC$3&gt;'Project Summary'!$G$7,0,1)</f>
        <v>0</v>
      </c>
      <c r="DD76" s="1557">
        <f>'Pro Forma'!$M80*INDEX('Pro Forma'!$1:$1048576,MATCH('Cash Flow_Monthly'!$A76,'Pro Forma'!$A:$A,0),MATCH('Cash Flow_Monthly'!DD$2,'Pro Forma'!$1:$1,0))/12*IF(DD$3&gt;'Project Summary'!$G$7,0,1)</f>
        <v>0</v>
      </c>
      <c r="DE76" s="1557">
        <f>'Pro Forma'!$M80*INDEX('Pro Forma'!$1:$1048576,MATCH('Cash Flow_Monthly'!$A76,'Pro Forma'!$A:$A,0),MATCH('Cash Flow_Monthly'!DE$2,'Pro Forma'!$1:$1,0))/12*IF(DE$3&gt;'Project Summary'!$G$7,0,1)</f>
        <v>0</v>
      </c>
      <c r="DF76" s="1557">
        <f>'Pro Forma'!$M80*INDEX('Pro Forma'!$1:$1048576,MATCH('Cash Flow_Monthly'!$A76,'Pro Forma'!$A:$A,0),MATCH('Cash Flow_Monthly'!DF$2,'Pro Forma'!$1:$1,0))/12*IF(DF$3&gt;'Project Summary'!$G$7,0,1)</f>
        <v>0</v>
      </c>
      <c r="DG76" s="1557">
        <f>'Pro Forma'!$M80*INDEX('Pro Forma'!$1:$1048576,MATCH('Cash Flow_Monthly'!$A76,'Pro Forma'!$A:$A,0),MATCH('Cash Flow_Monthly'!DG$2,'Pro Forma'!$1:$1,0))/12*IF(DG$3&gt;'Project Summary'!$G$7,0,1)</f>
        <v>0</v>
      </c>
      <c r="DH76" s="1557">
        <f>'Pro Forma'!$M80*INDEX('Pro Forma'!$1:$1048576,MATCH('Cash Flow_Monthly'!$A76,'Pro Forma'!$A:$A,0),MATCH('Cash Flow_Monthly'!DH$2,'Pro Forma'!$1:$1,0))/12*IF(DH$3&gt;'Project Summary'!$G$7,0,1)</f>
        <v>0</v>
      </c>
      <c r="DI76" s="1557">
        <f>'Pro Forma'!$M80*INDEX('Pro Forma'!$1:$1048576,MATCH('Cash Flow_Monthly'!$A76,'Pro Forma'!$A:$A,0),MATCH('Cash Flow_Monthly'!DI$2,'Pro Forma'!$1:$1,0))/12*IF(DI$3&gt;'Project Summary'!$G$7,0,1)</f>
        <v>0</v>
      </c>
      <c r="DJ76" s="1557">
        <f>'Pro Forma'!$M80*INDEX('Pro Forma'!$1:$1048576,MATCH('Cash Flow_Monthly'!$A76,'Pro Forma'!$A:$A,0),MATCH('Cash Flow_Monthly'!DJ$2,'Pro Forma'!$1:$1,0))/12*IF(DJ$3&gt;'Project Summary'!$G$7,0,1)</f>
        <v>0</v>
      </c>
      <c r="DK76" s="1557">
        <f>'Pro Forma'!$M80*INDEX('Pro Forma'!$1:$1048576,MATCH('Cash Flow_Monthly'!$A76,'Pro Forma'!$A:$A,0),MATCH('Cash Flow_Monthly'!DK$2,'Pro Forma'!$1:$1,0))/12*IF(DK$3&gt;'Project Summary'!$G$7,0,1)</f>
        <v>0</v>
      </c>
      <c r="DL76" s="1557">
        <f>'Pro Forma'!$M80*INDEX('Pro Forma'!$1:$1048576,MATCH('Cash Flow_Monthly'!$A76,'Pro Forma'!$A:$A,0),MATCH('Cash Flow_Monthly'!DL$2,'Pro Forma'!$1:$1,0))/12*IF(DL$3&gt;'Project Summary'!$G$7,0,1)</f>
        <v>0</v>
      </c>
      <c r="DM76" s="1557">
        <f>'Pro Forma'!$M80*INDEX('Pro Forma'!$1:$1048576,MATCH('Cash Flow_Monthly'!$A76,'Pro Forma'!$A:$A,0),MATCH('Cash Flow_Monthly'!DM$2,'Pro Forma'!$1:$1,0))/12*IF(DM$3&gt;'Project Summary'!$G$7,0,1)</f>
        <v>0</v>
      </c>
      <c r="DN76" s="1557">
        <f>'Pro Forma'!$M80*INDEX('Pro Forma'!$1:$1048576,MATCH('Cash Flow_Monthly'!$A76,'Pro Forma'!$A:$A,0),MATCH('Cash Flow_Monthly'!DN$2,'Pro Forma'!$1:$1,0))/12*IF(DN$3&gt;'Project Summary'!$G$7,0,1)</f>
        <v>0</v>
      </c>
      <c r="DO76" s="1557">
        <f>'Pro Forma'!$M80*INDEX('Pro Forma'!$1:$1048576,MATCH('Cash Flow_Monthly'!$A76,'Pro Forma'!$A:$A,0),MATCH('Cash Flow_Monthly'!DO$2,'Pro Forma'!$1:$1,0))/12*IF(DO$3&gt;'Project Summary'!$G$7,0,1)</f>
        <v>0</v>
      </c>
      <c r="DP76" s="1557">
        <f>'Pro Forma'!$M80*INDEX('Pro Forma'!$1:$1048576,MATCH('Cash Flow_Monthly'!$A76,'Pro Forma'!$A:$A,0),MATCH('Cash Flow_Monthly'!DP$2,'Pro Forma'!$1:$1,0))/12*IF(DP$3&gt;'Project Summary'!$G$7,0,1)</f>
        <v>0</v>
      </c>
      <c r="DQ76" s="1557">
        <f>'Pro Forma'!$M80*INDEX('Pro Forma'!$1:$1048576,MATCH('Cash Flow_Monthly'!$A76,'Pro Forma'!$A:$A,0),MATCH('Cash Flow_Monthly'!DQ$2,'Pro Forma'!$1:$1,0))/12*IF(DQ$3&gt;'Project Summary'!$G$7,0,1)</f>
        <v>0</v>
      </c>
      <c r="DR76" s="1557">
        <f>'Pro Forma'!$M80*INDEX('Pro Forma'!$1:$1048576,MATCH('Cash Flow_Monthly'!$A76,'Pro Forma'!$A:$A,0),MATCH('Cash Flow_Monthly'!DR$2,'Pro Forma'!$1:$1,0))/12*IF(DR$3&gt;'Project Summary'!$G$7,0,1)</f>
        <v>0</v>
      </c>
      <c r="DS76" s="1557">
        <f>'Pro Forma'!$M80*INDEX('Pro Forma'!$1:$1048576,MATCH('Cash Flow_Monthly'!$A76,'Pro Forma'!$A:$A,0),MATCH('Cash Flow_Monthly'!DS$2,'Pro Forma'!$1:$1,0))/12*IF(DS$3&gt;'Project Summary'!$G$7,0,1)</f>
        <v>0</v>
      </c>
      <c r="DT76" s="1557">
        <f>'Pro Forma'!$M80*INDEX('Pro Forma'!$1:$1048576,MATCH('Cash Flow_Monthly'!$A76,'Pro Forma'!$A:$A,0),MATCH('Cash Flow_Monthly'!DT$2,'Pro Forma'!$1:$1,0))/12*IF(DT$3&gt;'Project Summary'!$G$7,0,1)</f>
        <v>0</v>
      </c>
      <c r="DU76" s="1558"/>
    </row>
    <row r="77" spans="1:125" s="1559" customFormat="1">
      <c r="A77" s="1554" t="str">
        <f>'Pro Forma'!A81</f>
        <v>"  "</v>
      </c>
      <c r="B77" s="1555"/>
      <c r="C77" s="1555"/>
      <c r="D77" s="1556"/>
      <c r="E77" s="1557">
        <f>'Pro Forma'!$M81*INDEX('Pro Forma'!$1:$1048576,MATCH('Cash Flow_Monthly'!$A77,'Pro Forma'!$A:$A,0),MATCH('Cash Flow_Monthly'!E$2,'Pro Forma'!$1:$1,0))/12*IF(E$3&gt;'Project Summary'!$G$7,0,1)</f>
        <v>0</v>
      </c>
      <c r="F77" s="1557">
        <f>'Pro Forma'!$M81*INDEX('Pro Forma'!$1:$1048576,MATCH('Cash Flow_Monthly'!$A77,'Pro Forma'!$A:$A,0),MATCH('Cash Flow_Monthly'!F$2,'Pro Forma'!$1:$1,0))/12*IF(F$3&gt;'Project Summary'!$G$7,0,1)</f>
        <v>0</v>
      </c>
      <c r="G77" s="1557">
        <f>'Pro Forma'!$M81*INDEX('Pro Forma'!$1:$1048576,MATCH('Cash Flow_Monthly'!$A77,'Pro Forma'!$A:$A,0),MATCH('Cash Flow_Monthly'!G$2,'Pro Forma'!$1:$1,0))/12*IF(G$3&gt;'Project Summary'!$G$7,0,1)</f>
        <v>0</v>
      </c>
      <c r="H77" s="1557">
        <f>'Pro Forma'!$M81*INDEX('Pro Forma'!$1:$1048576,MATCH('Cash Flow_Monthly'!$A77,'Pro Forma'!$A:$A,0),MATCH('Cash Flow_Monthly'!H$2,'Pro Forma'!$1:$1,0))/12*IF(H$3&gt;'Project Summary'!$G$7,0,1)</f>
        <v>0</v>
      </c>
      <c r="I77" s="1557">
        <f>'Pro Forma'!$M81*INDEX('Pro Forma'!$1:$1048576,MATCH('Cash Flow_Monthly'!$A77,'Pro Forma'!$A:$A,0),MATCH('Cash Flow_Monthly'!I$2,'Pro Forma'!$1:$1,0))/12*IF(I$3&gt;'Project Summary'!$G$7,0,1)</f>
        <v>0</v>
      </c>
      <c r="J77" s="1557">
        <f>'Pro Forma'!$M81*INDEX('Pro Forma'!$1:$1048576,MATCH('Cash Flow_Monthly'!$A77,'Pro Forma'!$A:$A,0),MATCH('Cash Flow_Monthly'!J$2,'Pro Forma'!$1:$1,0))/12*IF(J$3&gt;'Project Summary'!$G$7,0,1)</f>
        <v>0</v>
      </c>
      <c r="K77" s="1557">
        <f>'Pro Forma'!$M81*INDEX('Pro Forma'!$1:$1048576,MATCH('Cash Flow_Monthly'!$A77,'Pro Forma'!$A:$A,0),MATCH('Cash Flow_Monthly'!K$2,'Pro Forma'!$1:$1,0))/12*IF(K$3&gt;'Project Summary'!$G$7,0,1)</f>
        <v>0</v>
      </c>
      <c r="L77" s="1557">
        <f>'Pro Forma'!$M81*INDEX('Pro Forma'!$1:$1048576,MATCH('Cash Flow_Monthly'!$A77,'Pro Forma'!$A:$A,0),MATCH('Cash Flow_Monthly'!L$2,'Pro Forma'!$1:$1,0))/12*IF(L$3&gt;'Project Summary'!$G$7,0,1)</f>
        <v>0</v>
      </c>
      <c r="M77" s="1557">
        <f>'Pro Forma'!$M81*INDEX('Pro Forma'!$1:$1048576,MATCH('Cash Flow_Monthly'!$A77,'Pro Forma'!$A:$A,0),MATCH('Cash Flow_Monthly'!M$2,'Pro Forma'!$1:$1,0))/12*IF(M$3&gt;'Project Summary'!$G$7,0,1)</f>
        <v>0</v>
      </c>
      <c r="N77" s="1557">
        <f>'Pro Forma'!$M81*INDEX('Pro Forma'!$1:$1048576,MATCH('Cash Flow_Monthly'!$A77,'Pro Forma'!$A:$A,0),MATCH('Cash Flow_Monthly'!N$2,'Pro Forma'!$1:$1,0))/12*IF(N$3&gt;'Project Summary'!$G$7,0,1)</f>
        <v>0</v>
      </c>
      <c r="O77" s="1557">
        <f>'Pro Forma'!$M81*INDEX('Pro Forma'!$1:$1048576,MATCH('Cash Flow_Monthly'!$A77,'Pro Forma'!$A:$A,0),MATCH('Cash Flow_Monthly'!O$2,'Pro Forma'!$1:$1,0))/12*IF(O$3&gt;'Project Summary'!$G$7,0,1)</f>
        <v>0</v>
      </c>
      <c r="P77" s="1557">
        <f>'Pro Forma'!$M81*INDEX('Pro Forma'!$1:$1048576,MATCH('Cash Flow_Monthly'!$A77,'Pro Forma'!$A:$A,0),MATCH('Cash Flow_Monthly'!P$2,'Pro Forma'!$1:$1,0))/12*IF(P$3&gt;'Project Summary'!$G$7,0,1)</f>
        <v>0</v>
      </c>
      <c r="Q77" s="1557">
        <f>'Pro Forma'!$M81*INDEX('Pro Forma'!$1:$1048576,MATCH('Cash Flow_Monthly'!$A77,'Pro Forma'!$A:$A,0),MATCH('Cash Flow_Monthly'!Q$2,'Pro Forma'!$1:$1,0))/12*IF(Q$3&gt;'Project Summary'!$G$7,0,1)</f>
        <v>0</v>
      </c>
      <c r="R77" s="1557">
        <f>'Pro Forma'!$M81*INDEX('Pro Forma'!$1:$1048576,MATCH('Cash Flow_Monthly'!$A77,'Pro Forma'!$A:$A,0),MATCH('Cash Flow_Monthly'!R$2,'Pro Forma'!$1:$1,0))/12*IF(R$3&gt;'Project Summary'!$G$7,0,1)</f>
        <v>0</v>
      </c>
      <c r="S77" s="1557">
        <f>'Pro Forma'!$M81*INDEX('Pro Forma'!$1:$1048576,MATCH('Cash Flow_Monthly'!$A77,'Pro Forma'!$A:$A,0),MATCH('Cash Flow_Monthly'!S$2,'Pro Forma'!$1:$1,0))/12*IF(S$3&gt;'Project Summary'!$G$7,0,1)</f>
        <v>0</v>
      </c>
      <c r="T77" s="1557">
        <f>'Pro Forma'!$M81*INDEX('Pro Forma'!$1:$1048576,MATCH('Cash Flow_Monthly'!$A77,'Pro Forma'!$A:$A,0),MATCH('Cash Flow_Monthly'!T$2,'Pro Forma'!$1:$1,0))/12*IF(T$3&gt;'Project Summary'!$G$7,0,1)</f>
        <v>0</v>
      </c>
      <c r="U77" s="1557">
        <f>'Pro Forma'!$M81*INDEX('Pro Forma'!$1:$1048576,MATCH('Cash Flow_Monthly'!$A77,'Pro Forma'!$A:$A,0),MATCH('Cash Flow_Monthly'!U$2,'Pro Forma'!$1:$1,0))/12*IF(U$3&gt;'Project Summary'!$G$7,0,1)</f>
        <v>0</v>
      </c>
      <c r="V77" s="1557">
        <f>'Pro Forma'!$M81*INDEX('Pro Forma'!$1:$1048576,MATCH('Cash Flow_Monthly'!$A77,'Pro Forma'!$A:$A,0),MATCH('Cash Flow_Monthly'!V$2,'Pro Forma'!$1:$1,0))/12*IF(V$3&gt;'Project Summary'!$G$7,0,1)</f>
        <v>0</v>
      </c>
      <c r="W77" s="1557">
        <f>'Pro Forma'!$M81*INDEX('Pro Forma'!$1:$1048576,MATCH('Cash Flow_Monthly'!$A77,'Pro Forma'!$A:$A,0),MATCH('Cash Flow_Monthly'!W$2,'Pro Forma'!$1:$1,0))/12*IF(W$3&gt;'Project Summary'!$G$7,0,1)</f>
        <v>0</v>
      </c>
      <c r="X77" s="1557">
        <f>'Pro Forma'!$M81*INDEX('Pro Forma'!$1:$1048576,MATCH('Cash Flow_Monthly'!$A77,'Pro Forma'!$A:$A,0),MATCH('Cash Flow_Monthly'!X$2,'Pro Forma'!$1:$1,0))/12*IF(X$3&gt;'Project Summary'!$G$7,0,1)</f>
        <v>0</v>
      </c>
      <c r="Y77" s="1557">
        <f>'Pro Forma'!$M81*INDEX('Pro Forma'!$1:$1048576,MATCH('Cash Flow_Monthly'!$A77,'Pro Forma'!$A:$A,0),MATCH('Cash Flow_Monthly'!Y$2,'Pro Forma'!$1:$1,0))/12*IF(Y$3&gt;'Project Summary'!$G$7,0,1)</f>
        <v>0</v>
      </c>
      <c r="Z77" s="1557">
        <f>'Pro Forma'!$M81*INDEX('Pro Forma'!$1:$1048576,MATCH('Cash Flow_Monthly'!$A77,'Pro Forma'!$A:$A,0),MATCH('Cash Flow_Monthly'!Z$2,'Pro Forma'!$1:$1,0))/12*IF(Z$3&gt;'Project Summary'!$G$7,0,1)</f>
        <v>0</v>
      </c>
      <c r="AA77" s="1557">
        <f>'Pro Forma'!$M81*INDEX('Pro Forma'!$1:$1048576,MATCH('Cash Flow_Monthly'!$A77,'Pro Forma'!$A:$A,0),MATCH('Cash Flow_Monthly'!AA$2,'Pro Forma'!$1:$1,0))/12*IF(AA$3&gt;'Project Summary'!$G$7,0,1)</f>
        <v>0</v>
      </c>
      <c r="AB77" s="1557">
        <f>'Pro Forma'!$M81*INDEX('Pro Forma'!$1:$1048576,MATCH('Cash Flow_Monthly'!$A77,'Pro Forma'!$A:$A,0),MATCH('Cash Flow_Monthly'!AB$2,'Pro Forma'!$1:$1,0))/12*IF(AB$3&gt;'Project Summary'!$G$7,0,1)</f>
        <v>0</v>
      </c>
      <c r="AC77" s="1557">
        <f>'Pro Forma'!$M81*INDEX('Pro Forma'!$1:$1048576,MATCH('Cash Flow_Monthly'!$A77,'Pro Forma'!$A:$A,0),MATCH('Cash Flow_Monthly'!AC$2,'Pro Forma'!$1:$1,0))/12*IF(AC$3&gt;'Project Summary'!$G$7,0,1)</f>
        <v>0</v>
      </c>
      <c r="AD77" s="1557">
        <f>'Pro Forma'!$M81*INDEX('Pro Forma'!$1:$1048576,MATCH('Cash Flow_Monthly'!$A77,'Pro Forma'!$A:$A,0),MATCH('Cash Flow_Monthly'!AD$2,'Pro Forma'!$1:$1,0))/12*IF(AD$3&gt;'Project Summary'!$G$7,0,1)</f>
        <v>0</v>
      </c>
      <c r="AE77" s="1557">
        <f>'Pro Forma'!$M81*INDEX('Pro Forma'!$1:$1048576,MATCH('Cash Flow_Monthly'!$A77,'Pro Forma'!$A:$A,0),MATCH('Cash Flow_Monthly'!AE$2,'Pro Forma'!$1:$1,0))/12*IF(AE$3&gt;'Project Summary'!$G$7,0,1)</f>
        <v>0</v>
      </c>
      <c r="AF77" s="1557">
        <f>'Pro Forma'!$M81*INDEX('Pro Forma'!$1:$1048576,MATCH('Cash Flow_Monthly'!$A77,'Pro Forma'!$A:$A,0),MATCH('Cash Flow_Monthly'!AF$2,'Pro Forma'!$1:$1,0))/12*IF(AF$3&gt;'Project Summary'!$G$7,0,1)</f>
        <v>0</v>
      </c>
      <c r="AG77" s="1557">
        <f>'Pro Forma'!$M81*INDEX('Pro Forma'!$1:$1048576,MATCH('Cash Flow_Monthly'!$A77,'Pro Forma'!$A:$A,0),MATCH('Cash Flow_Monthly'!AG$2,'Pro Forma'!$1:$1,0))/12*IF(AG$3&gt;'Project Summary'!$G$7,0,1)</f>
        <v>0</v>
      </c>
      <c r="AH77" s="1557">
        <f>'Pro Forma'!$M81*INDEX('Pro Forma'!$1:$1048576,MATCH('Cash Flow_Monthly'!$A77,'Pro Forma'!$A:$A,0),MATCH('Cash Flow_Monthly'!AH$2,'Pro Forma'!$1:$1,0))/12*IF(AH$3&gt;'Project Summary'!$G$7,0,1)</f>
        <v>0</v>
      </c>
      <c r="AI77" s="1557">
        <f>'Pro Forma'!$M81*INDEX('Pro Forma'!$1:$1048576,MATCH('Cash Flow_Monthly'!$A77,'Pro Forma'!$A:$A,0),MATCH('Cash Flow_Monthly'!AI$2,'Pro Forma'!$1:$1,0))/12*IF(AI$3&gt;'Project Summary'!$G$7,0,1)</f>
        <v>0</v>
      </c>
      <c r="AJ77" s="1557">
        <f>'Pro Forma'!$M81*INDEX('Pro Forma'!$1:$1048576,MATCH('Cash Flow_Monthly'!$A77,'Pro Forma'!$A:$A,0),MATCH('Cash Flow_Monthly'!AJ$2,'Pro Forma'!$1:$1,0))/12*IF(AJ$3&gt;'Project Summary'!$G$7,0,1)</f>
        <v>0</v>
      </c>
      <c r="AK77" s="1557">
        <f>'Pro Forma'!$M81*INDEX('Pro Forma'!$1:$1048576,MATCH('Cash Flow_Monthly'!$A77,'Pro Forma'!$A:$A,0),MATCH('Cash Flow_Monthly'!AK$2,'Pro Forma'!$1:$1,0))/12*IF(AK$3&gt;'Project Summary'!$G$7,0,1)</f>
        <v>0</v>
      </c>
      <c r="AL77" s="1557">
        <f>'Pro Forma'!$M81*INDEX('Pro Forma'!$1:$1048576,MATCH('Cash Flow_Monthly'!$A77,'Pro Forma'!$A:$A,0),MATCH('Cash Flow_Monthly'!AL$2,'Pro Forma'!$1:$1,0))/12*IF(AL$3&gt;'Project Summary'!$G$7,0,1)</f>
        <v>0</v>
      </c>
      <c r="AM77" s="1557">
        <f>'Pro Forma'!$M81*INDEX('Pro Forma'!$1:$1048576,MATCH('Cash Flow_Monthly'!$A77,'Pro Forma'!$A:$A,0),MATCH('Cash Flow_Monthly'!AM$2,'Pro Forma'!$1:$1,0))/12*IF(AM$3&gt;'Project Summary'!$G$7,0,1)</f>
        <v>0</v>
      </c>
      <c r="AN77" s="1557">
        <f>'Pro Forma'!$M81*INDEX('Pro Forma'!$1:$1048576,MATCH('Cash Flow_Monthly'!$A77,'Pro Forma'!$A:$A,0),MATCH('Cash Flow_Monthly'!AN$2,'Pro Forma'!$1:$1,0))/12*IF(AN$3&gt;'Project Summary'!$G$7,0,1)</f>
        <v>0</v>
      </c>
      <c r="AO77" s="1557">
        <f>'Pro Forma'!$M81*INDEX('Pro Forma'!$1:$1048576,MATCH('Cash Flow_Monthly'!$A77,'Pro Forma'!$A:$A,0),MATCH('Cash Flow_Monthly'!AO$2,'Pro Forma'!$1:$1,0))/12*IF(AO$3&gt;'Project Summary'!$G$7,0,1)</f>
        <v>0</v>
      </c>
      <c r="AP77" s="1557">
        <f>'Pro Forma'!$M81*INDEX('Pro Forma'!$1:$1048576,MATCH('Cash Flow_Monthly'!$A77,'Pro Forma'!$A:$A,0),MATCH('Cash Flow_Monthly'!AP$2,'Pro Forma'!$1:$1,0))/12*IF(AP$3&gt;'Project Summary'!$G$7,0,1)</f>
        <v>0</v>
      </c>
      <c r="AQ77" s="1557">
        <f>'Pro Forma'!$M81*INDEX('Pro Forma'!$1:$1048576,MATCH('Cash Flow_Monthly'!$A77,'Pro Forma'!$A:$A,0),MATCH('Cash Flow_Monthly'!AQ$2,'Pro Forma'!$1:$1,0))/12*IF(AQ$3&gt;'Project Summary'!$G$7,0,1)</f>
        <v>0</v>
      </c>
      <c r="AR77" s="1557">
        <f>'Pro Forma'!$M81*INDEX('Pro Forma'!$1:$1048576,MATCH('Cash Flow_Monthly'!$A77,'Pro Forma'!$A:$A,0),MATCH('Cash Flow_Monthly'!AR$2,'Pro Forma'!$1:$1,0))/12*IF(AR$3&gt;'Project Summary'!$G$7,0,1)</f>
        <v>0</v>
      </c>
      <c r="AS77" s="1557">
        <f>'Pro Forma'!$M81*INDEX('Pro Forma'!$1:$1048576,MATCH('Cash Flow_Monthly'!$A77,'Pro Forma'!$A:$A,0),MATCH('Cash Flow_Monthly'!AS$2,'Pro Forma'!$1:$1,0))/12*IF(AS$3&gt;'Project Summary'!$G$7,0,1)</f>
        <v>0</v>
      </c>
      <c r="AT77" s="1557">
        <f>'Pro Forma'!$M81*INDEX('Pro Forma'!$1:$1048576,MATCH('Cash Flow_Monthly'!$A77,'Pro Forma'!$A:$A,0),MATCH('Cash Flow_Monthly'!AT$2,'Pro Forma'!$1:$1,0))/12*IF(AT$3&gt;'Project Summary'!$G$7,0,1)</f>
        <v>0</v>
      </c>
      <c r="AU77" s="1557">
        <f>'Pro Forma'!$M81*INDEX('Pro Forma'!$1:$1048576,MATCH('Cash Flow_Monthly'!$A77,'Pro Forma'!$A:$A,0),MATCH('Cash Flow_Monthly'!AU$2,'Pro Forma'!$1:$1,0))/12*IF(AU$3&gt;'Project Summary'!$G$7,0,1)</f>
        <v>0</v>
      </c>
      <c r="AV77" s="1557">
        <f>'Pro Forma'!$M81*INDEX('Pro Forma'!$1:$1048576,MATCH('Cash Flow_Monthly'!$A77,'Pro Forma'!$A:$A,0),MATCH('Cash Flow_Monthly'!AV$2,'Pro Forma'!$1:$1,0))/12*IF(AV$3&gt;'Project Summary'!$G$7,0,1)</f>
        <v>0</v>
      </c>
      <c r="AW77" s="1557">
        <f>'Pro Forma'!$M81*INDEX('Pro Forma'!$1:$1048576,MATCH('Cash Flow_Monthly'!$A77,'Pro Forma'!$A:$A,0),MATCH('Cash Flow_Monthly'!AW$2,'Pro Forma'!$1:$1,0))/12*IF(AW$3&gt;'Project Summary'!$G$7,0,1)</f>
        <v>0</v>
      </c>
      <c r="AX77" s="1557">
        <f>'Pro Forma'!$M81*INDEX('Pro Forma'!$1:$1048576,MATCH('Cash Flow_Monthly'!$A77,'Pro Forma'!$A:$A,0),MATCH('Cash Flow_Monthly'!AX$2,'Pro Forma'!$1:$1,0))/12*IF(AX$3&gt;'Project Summary'!$G$7,0,1)</f>
        <v>0</v>
      </c>
      <c r="AY77" s="1557">
        <f>'Pro Forma'!$M81*INDEX('Pro Forma'!$1:$1048576,MATCH('Cash Flow_Monthly'!$A77,'Pro Forma'!$A:$A,0),MATCH('Cash Flow_Monthly'!AY$2,'Pro Forma'!$1:$1,0))/12*IF(AY$3&gt;'Project Summary'!$G$7,0,1)</f>
        <v>0</v>
      </c>
      <c r="AZ77" s="1557">
        <f>'Pro Forma'!$M81*INDEX('Pro Forma'!$1:$1048576,MATCH('Cash Flow_Monthly'!$A77,'Pro Forma'!$A:$A,0),MATCH('Cash Flow_Monthly'!AZ$2,'Pro Forma'!$1:$1,0))/12*IF(AZ$3&gt;'Project Summary'!$G$7,0,1)</f>
        <v>0</v>
      </c>
      <c r="BA77" s="1557">
        <f>'Pro Forma'!$M81*INDEX('Pro Forma'!$1:$1048576,MATCH('Cash Flow_Monthly'!$A77,'Pro Forma'!$A:$A,0),MATCH('Cash Flow_Monthly'!BA$2,'Pro Forma'!$1:$1,0))/12*IF(BA$3&gt;'Project Summary'!$G$7,0,1)</f>
        <v>0</v>
      </c>
      <c r="BB77" s="1557">
        <f>'Pro Forma'!$M81*INDEX('Pro Forma'!$1:$1048576,MATCH('Cash Flow_Monthly'!$A77,'Pro Forma'!$A:$A,0),MATCH('Cash Flow_Monthly'!BB$2,'Pro Forma'!$1:$1,0))/12*IF(BB$3&gt;'Project Summary'!$G$7,0,1)</f>
        <v>0</v>
      </c>
      <c r="BC77" s="1557">
        <f>'Pro Forma'!$M81*INDEX('Pro Forma'!$1:$1048576,MATCH('Cash Flow_Monthly'!$A77,'Pro Forma'!$A:$A,0),MATCH('Cash Flow_Monthly'!BC$2,'Pro Forma'!$1:$1,0))/12*IF(BC$3&gt;'Project Summary'!$G$7,0,1)</f>
        <v>0</v>
      </c>
      <c r="BD77" s="1557">
        <f>'Pro Forma'!$M81*INDEX('Pro Forma'!$1:$1048576,MATCH('Cash Flow_Monthly'!$A77,'Pro Forma'!$A:$A,0),MATCH('Cash Flow_Monthly'!BD$2,'Pro Forma'!$1:$1,0))/12*IF(BD$3&gt;'Project Summary'!$G$7,0,1)</f>
        <v>0</v>
      </c>
      <c r="BE77" s="1557">
        <f>'Pro Forma'!$M81*INDEX('Pro Forma'!$1:$1048576,MATCH('Cash Flow_Monthly'!$A77,'Pro Forma'!$A:$A,0),MATCH('Cash Flow_Monthly'!BE$2,'Pro Forma'!$1:$1,0))/12*IF(BE$3&gt;'Project Summary'!$G$7,0,1)</f>
        <v>0</v>
      </c>
      <c r="BF77" s="1557">
        <f>'Pro Forma'!$M81*INDEX('Pro Forma'!$1:$1048576,MATCH('Cash Flow_Monthly'!$A77,'Pro Forma'!$A:$A,0),MATCH('Cash Flow_Monthly'!BF$2,'Pro Forma'!$1:$1,0))/12*IF(BF$3&gt;'Project Summary'!$G$7,0,1)</f>
        <v>0</v>
      </c>
      <c r="BG77" s="1557">
        <f>'Pro Forma'!$M81*INDEX('Pro Forma'!$1:$1048576,MATCH('Cash Flow_Monthly'!$A77,'Pro Forma'!$A:$A,0),MATCH('Cash Flow_Monthly'!BG$2,'Pro Forma'!$1:$1,0))/12*IF(BG$3&gt;'Project Summary'!$G$7,0,1)</f>
        <v>0</v>
      </c>
      <c r="BH77" s="1557">
        <f>'Pro Forma'!$M81*INDEX('Pro Forma'!$1:$1048576,MATCH('Cash Flow_Monthly'!$A77,'Pro Forma'!$A:$A,0),MATCH('Cash Flow_Monthly'!BH$2,'Pro Forma'!$1:$1,0))/12*IF(BH$3&gt;'Project Summary'!$G$7,0,1)</f>
        <v>0</v>
      </c>
      <c r="BI77" s="1557">
        <f>'Pro Forma'!$M81*INDEX('Pro Forma'!$1:$1048576,MATCH('Cash Flow_Monthly'!$A77,'Pro Forma'!$A:$A,0),MATCH('Cash Flow_Monthly'!BI$2,'Pro Forma'!$1:$1,0))/12*IF(BI$3&gt;'Project Summary'!$G$7,0,1)</f>
        <v>0</v>
      </c>
      <c r="BJ77" s="1557">
        <f>'Pro Forma'!$M81*INDEX('Pro Forma'!$1:$1048576,MATCH('Cash Flow_Monthly'!$A77,'Pro Forma'!$A:$A,0),MATCH('Cash Flow_Monthly'!BJ$2,'Pro Forma'!$1:$1,0))/12*IF(BJ$3&gt;'Project Summary'!$G$7,0,1)</f>
        <v>0</v>
      </c>
      <c r="BK77" s="1557">
        <f>'Pro Forma'!$M81*INDEX('Pro Forma'!$1:$1048576,MATCH('Cash Flow_Monthly'!$A77,'Pro Forma'!$A:$A,0),MATCH('Cash Flow_Monthly'!BK$2,'Pro Forma'!$1:$1,0))/12*IF(BK$3&gt;'Project Summary'!$G$7,0,1)</f>
        <v>0</v>
      </c>
      <c r="BL77" s="1557">
        <f>'Pro Forma'!$M81*INDEX('Pro Forma'!$1:$1048576,MATCH('Cash Flow_Monthly'!$A77,'Pro Forma'!$A:$A,0),MATCH('Cash Flow_Monthly'!BL$2,'Pro Forma'!$1:$1,0))/12*IF(BL$3&gt;'Project Summary'!$G$7,0,1)</f>
        <v>0</v>
      </c>
      <c r="BM77" s="1557">
        <f>'Pro Forma'!$M81*INDEX('Pro Forma'!$1:$1048576,MATCH('Cash Flow_Monthly'!$A77,'Pro Forma'!$A:$A,0),MATCH('Cash Flow_Monthly'!BM$2,'Pro Forma'!$1:$1,0))/12*IF(BM$3&gt;'Project Summary'!$G$7,0,1)</f>
        <v>0</v>
      </c>
      <c r="BN77" s="1557">
        <f>'Pro Forma'!$M81*INDEX('Pro Forma'!$1:$1048576,MATCH('Cash Flow_Monthly'!$A77,'Pro Forma'!$A:$A,0),MATCH('Cash Flow_Monthly'!BN$2,'Pro Forma'!$1:$1,0))/12*IF(BN$3&gt;'Project Summary'!$G$7,0,1)</f>
        <v>0</v>
      </c>
      <c r="BO77" s="1557">
        <f>'Pro Forma'!$M81*INDEX('Pro Forma'!$1:$1048576,MATCH('Cash Flow_Monthly'!$A77,'Pro Forma'!$A:$A,0),MATCH('Cash Flow_Monthly'!BO$2,'Pro Forma'!$1:$1,0))/12*IF(BO$3&gt;'Project Summary'!$G$7,0,1)</f>
        <v>0</v>
      </c>
      <c r="BP77" s="1557">
        <f>'Pro Forma'!$M81*INDEX('Pro Forma'!$1:$1048576,MATCH('Cash Flow_Monthly'!$A77,'Pro Forma'!$A:$A,0),MATCH('Cash Flow_Monthly'!BP$2,'Pro Forma'!$1:$1,0))/12*IF(BP$3&gt;'Project Summary'!$G$7,0,1)</f>
        <v>0</v>
      </c>
      <c r="BQ77" s="1557">
        <f>'Pro Forma'!$M81*INDEX('Pro Forma'!$1:$1048576,MATCH('Cash Flow_Monthly'!$A77,'Pro Forma'!$A:$A,0),MATCH('Cash Flow_Monthly'!BQ$2,'Pro Forma'!$1:$1,0))/12*IF(BQ$3&gt;'Project Summary'!$G$7,0,1)</f>
        <v>0</v>
      </c>
      <c r="BR77" s="1557">
        <f>'Pro Forma'!$M81*INDEX('Pro Forma'!$1:$1048576,MATCH('Cash Flow_Monthly'!$A77,'Pro Forma'!$A:$A,0),MATCH('Cash Flow_Monthly'!BR$2,'Pro Forma'!$1:$1,0))/12*IF(BR$3&gt;'Project Summary'!$G$7,0,1)</f>
        <v>0</v>
      </c>
      <c r="BS77" s="1557">
        <f>'Pro Forma'!$M81*INDEX('Pro Forma'!$1:$1048576,MATCH('Cash Flow_Monthly'!$A77,'Pro Forma'!$A:$A,0),MATCH('Cash Flow_Monthly'!BS$2,'Pro Forma'!$1:$1,0))/12*IF(BS$3&gt;'Project Summary'!$G$7,0,1)</f>
        <v>0</v>
      </c>
      <c r="BT77" s="1557">
        <f>'Pro Forma'!$M81*INDEX('Pro Forma'!$1:$1048576,MATCH('Cash Flow_Monthly'!$A77,'Pro Forma'!$A:$A,0),MATCH('Cash Flow_Monthly'!BT$2,'Pro Forma'!$1:$1,0))/12*IF(BT$3&gt;'Project Summary'!$G$7,0,1)</f>
        <v>0</v>
      </c>
      <c r="BU77" s="1557">
        <f>'Pro Forma'!$M81*INDEX('Pro Forma'!$1:$1048576,MATCH('Cash Flow_Monthly'!$A77,'Pro Forma'!$A:$A,0),MATCH('Cash Flow_Monthly'!BU$2,'Pro Forma'!$1:$1,0))/12*IF(BU$3&gt;'Project Summary'!$G$7,0,1)</f>
        <v>0</v>
      </c>
      <c r="BV77" s="1557">
        <f>'Pro Forma'!$M81*INDEX('Pro Forma'!$1:$1048576,MATCH('Cash Flow_Monthly'!$A77,'Pro Forma'!$A:$A,0),MATCH('Cash Flow_Monthly'!BV$2,'Pro Forma'!$1:$1,0))/12*IF(BV$3&gt;'Project Summary'!$G$7,0,1)</f>
        <v>0</v>
      </c>
      <c r="BW77" s="1557">
        <f>'Pro Forma'!$M81*INDEX('Pro Forma'!$1:$1048576,MATCH('Cash Flow_Monthly'!$A77,'Pro Forma'!$A:$A,0),MATCH('Cash Flow_Monthly'!BW$2,'Pro Forma'!$1:$1,0))/12*IF(BW$3&gt;'Project Summary'!$G$7,0,1)</f>
        <v>0</v>
      </c>
      <c r="BX77" s="1557">
        <f>'Pro Forma'!$M81*INDEX('Pro Forma'!$1:$1048576,MATCH('Cash Flow_Monthly'!$A77,'Pro Forma'!$A:$A,0),MATCH('Cash Flow_Monthly'!BX$2,'Pro Forma'!$1:$1,0))/12*IF(BX$3&gt;'Project Summary'!$G$7,0,1)</f>
        <v>0</v>
      </c>
      <c r="BY77" s="1557">
        <f>'Pro Forma'!$M81*INDEX('Pro Forma'!$1:$1048576,MATCH('Cash Flow_Monthly'!$A77,'Pro Forma'!$A:$A,0),MATCH('Cash Flow_Monthly'!BY$2,'Pro Forma'!$1:$1,0))/12*IF(BY$3&gt;'Project Summary'!$G$7,0,1)</f>
        <v>0</v>
      </c>
      <c r="BZ77" s="1557">
        <f>'Pro Forma'!$M81*INDEX('Pro Forma'!$1:$1048576,MATCH('Cash Flow_Monthly'!$A77,'Pro Forma'!$A:$A,0),MATCH('Cash Flow_Monthly'!BZ$2,'Pro Forma'!$1:$1,0))/12*IF(BZ$3&gt;'Project Summary'!$G$7,0,1)</f>
        <v>0</v>
      </c>
      <c r="CA77" s="1557">
        <f>'Pro Forma'!$M81*INDEX('Pro Forma'!$1:$1048576,MATCH('Cash Flow_Monthly'!$A77,'Pro Forma'!$A:$A,0),MATCH('Cash Flow_Monthly'!CA$2,'Pro Forma'!$1:$1,0))/12*IF(CA$3&gt;'Project Summary'!$G$7,0,1)</f>
        <v>0</v>
      </c>
      <c r="CB77" s="1557">
        <f>'Pro Forma'!$M81*INDEX('Pro Forma'!$1:$1048576,MATCH('Cash Flow_Monthly'!$A77,'Pro Forma'!$A:$A,0),MATCH('Cash Flow_Monthly'!CB$2,'Pro Forma'!$1:$1,0))/12*IF(CB$3&gt;'Project Summary'!$G$7,0,1)</f>
        <v>0</v>
      </c>
      <c r="CC77" s="1557">
        <f>'Pro Forma'!$M81*INDEX('Pro Forma'!$1:$1048576,MATCH('Cash Flow_Monthly'!$A77,'Pro Forma'!$A:$A,0),MATCH('Cash Flow_Monthly'!CC$2,'Pro Forma'!$1:$1,0))/12*IF(CC$3&gt;'Project Summary'!$G$7,0,1)</f>
        <v>0</v>
      </c>
      <c r="CD77" s="1557">
        <f>'Pro Forma'!$M81*INDEX('Pro Forma'!$1:$1048576,MATCH('Cash Flow_Monthly'!$A77,'Pro Forma'!$A:$A,0),MATCH('Cash Flow_Monthly'!CD$2,'Pro Forma'!$1:$1,0))/12*IF(CD$3&gt;'Project Summary'!$G$7,0,1)</f>
        <v>0</v>
      </c>
      <c r="CE77" s="1557">
        <f>'Pro Forma'!$M81*INDEX('Pro Forma'!$1:$1048576,MATCH('Cash Flow_Monthly'!$A77,'Pro Forma'!$A:$A,0),MATCH('Cash Flow_Monthly'!CE$2,'Pro Forma'!$1:$1,0))/12*IF(CE$3&gt;'Project Summary'!$G$7,0,1)</f>
        <v>0</v>
      </c>
      <c r="CF77" s="1557">
        <f>'Pro Forma'!$M81*INDEX('Pro Forma'!$1:$1048576,MATCH('Cash Flow_Monthly'!$A77,'Pro Forma'!$A:$A,0),MATCH('Cash Flow_Monthly'!CF$2,'Pro Forma'!$1:$1,0))/12*IF(CF$3&gt;'Project Summary'!$G$7,0,1)</f>
        <v>0</v>
      </c>
      <c r="CG77" s="1557">
        <f>'Pro Forma'!$M81*INDEX('Pro Forma'!$1:$1048576,MATCH('Cash Flow_Monthly'!$A77,'Pro Forma'!$A:$A,0),MATCH('Cash Flow_Monthly'!CG$2,'Pro Forma'!$1:$1,0))/12*IF(CG$3&gt;'Project Summary'!$G$7,0,1)</f>
        <v>0</v>
      </c>
      <c r="CH77" s="1557">
        <f>'Pro Forma'!$M81*INDEX('Pro Forma'!$1:$1048576,MATCH('Cash Flow_Monthly'!$A77,'Pro Forma'!$A:$A,0),MATCH('Cash Flow_Monthly'!CH$2,'Pro Forma'!$1:$1,0))/12*IF(CH$3&gt;'Project Summary'!$G$7,0,1)</f>
        <v>0</v>
      </c>
      <c r="CI77" s="1557">
        <f>'Pro Forma'!$M81*INDEX('Pro Forma'!$1:$1048576,MATCH('Cash Flow_Monthly'!$A77,'Pro Forma'!$A:$A,0),MATCH('Cash Flow_Monthly'!CI$2,'Pro Forma'!$1:$1,0))/12*IF(CI$3&gt;'Project Summary'!$G$7,0,1)</f>
        <v>0</v>
      </c>
      <c r="CJ77" s="1557">
        <f>'Pro Forma'!$M81*INDEX('Pro Forma'!$1:$1048576,MATCH('Cash Flow_Monthly'!$A77,'Pro Forma'!$A:$A,0),MATCH('Cash Flow_Monthly'!CJ$2,'Pro Forma'!$1:$1,0))/12*IF(CJ$3&gt;'Project Summary'!$G$7,0,1)</f>
        <v>0</v>
      </c>
      <c r="CK77" s="1557">
        <f>'Pro Forma'!$M81*INDEX('Pro Forma'!$1:$1048576,MATCH('Cash Flow_Monthly'!$A77,'Pro Forma'!$A:$A,0),MATCH('Cash Flow_Monthly'!CK$2,'Pro Forma'!$1:$1,0))/12*IF(CK$3&gt;'Project Summary'!$G$7,0,1)</f>
        <v>0</v>
      </c>
      <c r="CL77" s="1557">
        <f>'Pro Forma'!$M81*INDEX('Pro Forma'!$1:$1048576,MATCH('Cash Flow_Monthly'!$A77,'Pro Forma'!$A:$A,0),MATCH('Cash Flow_Monthly'!CL$2,'Pro Forma'!$1:$1,0))/12*IF(CL$3&gt;'Project Summary'!$G$7,0,1)</f>
        <v>0</v>
      </c>
      <c r="CM77" s="1557">
        <f>'Pro Forma'!$M81*INDEX('Pro Forma'!$1:$1048576,MATCH('Cash Flow_Monthly'!$A77,'Pro Forma'!$A:$A,0),MATCH('Cash Flow_Monthly'!CM$2,'Pro Forma'!$1:$1,0))/12*IF(CM$3&gt;'Project Summary'!$G$7,0,1)</f>
        <v>0</v>
      </c>
      <c r="CN77" s="1557">
        <f>'Pro Forma'!$M81*INDEX('Pro Forma'!$1:$1048576,MATCH('Cash Flow_Monthly'!$A77,'Pro Forma'!$A:$A,0),MATCH('Cash Flow_Monthly'!CN$2,'Pro Forma'!$1:$1,0))/12*IF(CN$3&gt;'Project Summary'!$G$7,0,1)</f>
        <v>0</v>
      </c>
      <c r="CO77" s="1557">
        <f>'Pro Forma'!$M81*INDEX('Pro Forma'!$1:$1048576,MATCH('Cash Flow_Monthly'!$A77,'Pro Forma'!$A:$A,0),MATCH('Cash Flow_Monthly'!CO$2,'Pro Forma'!$1:$1,0))/12*IF(CO$3&gt;'Project Summary'!$G$7,0,1)</f>
        <v>0</v>
      </c>
      <c r="CP77" s="1557">
        <f>'Pro Forma'!$M81*INDEX('Pro Forma'!$1:$1048576,MATCH('Cash Flow_Monthly'!$A77,'Pro Forma'!$A:$A,0),MATCH('Cash Flow_Monthly'!CP$2,'Pro Forma'!$1:$1,0))/12*IF(CP$3&gt;'Project Summary'!$G$7,0,1)</f>
        <v>0</v>
      </c>
      <c r="CQ77" s="1557">
        <f>'Pro Forma'!$M81*INDEX('Pro Forma'!$1:$1048576,MATCH('Cash Flow_Monthly'!$A77,'Pro Forma'!$A:$A,0),MATCH('Cash Flow_Monthly'!CQ$2,'Pro Forma'!$1:$1,0))/12*IF(CQ$3&gt;'Project Summary'!$G$7,0,1)</f>
        <v>0</v>
      </c>
      <c r="CR77" s="1557">
        <f>'Pro Forma'!$M81*INDEX('Pro Forma'!$1:$1048576,MATCH('Cash Flow_Monthly'!$A77,'Pro Forma'!$A:$A,0),MATCH('Cash Flow_Monthly'!CR$2,'Pro Forma'!$1:$1,0))/12*IF(CR$3&gt;'Project Summary'!$G$7,0,1)</f>
        <v>0</v>
      </c>
      <c r="CS77" s="1557">
        <f>'Pro Forma'!$M81*INDEX('Pro Forma'!$1:$1048576,MATCH('Cash Flow_Monthly'!$A77,'Pro Forma'!$A:$A,0),MATCH('Cash Flow_Monthly'!CS$2,'Pro Forma'!$1:$1,0))/12*IF(CS$3&gt;'Project Summary'!$G$7,0,1)</f>
        <v>0</v>
      </c>
      <c r="CT77" s="1557">
        <f>'Pro Forma'!$M81*INDEX('Pro Forma'!$1:$1048576,MATCH('Cash Flow_Monthly'!$A77,'Pro Forma'!$A:$A,0),MATCH('Cash Flow_Monthly'!CT$2,'Pro Forma'!$1:$1,0))/12*IF(CT$3&gt;'Project Summary'!$G$7,0,1)</f>
        <v>0</v>
      </c>
      <c r="CU77" s="1557">
        <f>'Pro Forma'!$M81*INDEX('Pro Forma'!$1:$1048576,MATCH('Cash Flow_Monthly'!$A77,'Pro Forma'!$A:$A,0),MATCH('Cash Flow_Monthly'!CU$2,'Pro Forma'!$1:$1,0))/12*IF(CU$3&gt;'Project Summary'!$G$7,0,1)</f>
        <v>0</v>
      </c>
      <c r="CV77" s="1557">
        <f>'Pro Forma'!$M81*INDEX('Pro Forma'!$1:$1048576,MATCH('Cash Flow_Monthly'!$A77,'Pro Forma'!$A:$A,0),MATCH('Cash Flow_Monthly'!CV$2,'Pro Forma'!$1:$1,0))/12*IF(CV$3&gt;'Project Summary'!$G$7,0,1)</f>
        <v>0</v>
      </c>
      <c r="CW77" s="1557">
        <f>'Pro Forma'!$M81*INDEX('Pro Forma'!$1:$1048576,MATCH('Cash Flow_Monthly'!$A77,'Pro Forma'!$A:$A,0),MATCH('Cash Flow_Monthly'!CW$2,'Pro Forma'!$1:$1,0))/12*IF(CW$3&gt;'Project Summary'!$G$7,0,1)</f>
        <v>0</v>
      </c>
      <c r="CX77" s="1557">
        <f>'Pro Forma'!$M81*INDEX('Pro Forma'!$1:$1048576,MATCH('Cash Flow_Monthly'!$A77,'Pro Forma'!$A:$A,0),MATCH('Cash Flow_Monthly'!CX$2,'Pro Forma'!$1:$1,0))/12*IF(CX$3&gt;'Project Summary'!$G$7,0,1)</f>
        <v>0</v>
      </c>
      <c r="CY77" s="1557">
        <f>'Pro Forma'!$M81*INDEX('Pro Forma'!$1:$1048576,MATCH('Cash Flow_Monthly'!$A77,'Pro Forma'!$A:$A,0),MATCH('Cash Flow_Monthly'!CY$2,'Pro Forma'!$1:$1,0))/12*IF(CY$3&gt;'Project Summary'!$G$7,0,1)</f>
        <v>0</v>
      </c>
      <c r="CZ77" s="1557">
        <f>'Pro Forma'!$M81*INDEX('Pro Forma'!$1:$1048576,MATCH('Cash Flow_Monthly'!$A77,'Pro Forma'!$A:$A,0),MATCH('Cash Flow_Monthly'!CZ$2,'Pro Forma'!$1:$1,0))/12*IF(CZ$3&gt;'Project Summary'!$G$7,0,1)</f>
        <v>0</v>
      </c>
      <c r="DA77" s="1557">
        <f>'Pro Forma'!$M81*INDEX('Pro Forma'!$1:$1048576,MATCH('Cash Flow_Monthly'!$A77,'Pro Forma'!$A:$A,0),MATCH('Cash Flow_Monthly'!DA$2,'Pro Forma'!$1:$1,0))/12*IF(DA$3&gt;'Project Summary'!$G$7,0,1)</f>
        <v>0</v>
      </c>
      <c r="DB77" s="1557">
        <f>'Pro Forma'!$M81*INDEX('Pro Forma'!$1:$1048576,MATCH('Cash Flow_Monthly'!$A77,'Pro Forma'!$A:$A,0),MATCH('Cash Flow_Monthly'!DB$2,'Pro Forma'!$1:$1,0))/12*IF(DB$3&gt;'Project Summary'!$G$7,0,1)</f>
        <v>0</v>
      </c>
      <c r="DC77" s="1557">
        <f>'Pro Forma'!$M81*INDEX('Pro Forma'!$1:$1048576,MATCH('Cash Flow_Monthly'!$A77,'Pro Forma'!$A:$A,0),MATCH('Cash Flow_Monthly'!DC$2,'Pro Forma'!$1:$1,0))/12*IF(DC$3&gt;'Project Summary'!$G$7,0,1)</f>
        <v>0</v>
      </c>
      <c r="DD77" s="1557">
        <f>'Pro Forma'!$M81*INDEX('Pro Forma'!$1:$1048576,MATCH('Cash Flow_Monthly'!$A77,'Pro Forma'!$A:$A,0),MATCH('Cash Flow_Monthly'!DD$2,'Pro Forma'!$1:$1,0))/12*IF(DD$3&gt;'Project Summary'!$G$7,0,1)</f>
        <v>0</v>
      </c>
      <c r="DE77" s="1557">
        <f>'Pro Forma'!$M81*INDEX('Pro Forma'!$1:$1048576,MATCH('Cash Flow_Monthly'!$A77,'Pro Forma'!$A:$A,0),MATCH('Cash Flow_Monthly'!DE$2,'Pro Forma'!$1:$1,0))/12*IF(DE$3&gt;'Project Summary'!$G$7,0,1)</f>
        <v>0</v>
      </c>
      <c r="DF77" s="1557">
        <f>'Pro Forma'!$M81*INDEX('Pro Forma'!$1:$1048576,MATCH('Cash Flow_Monthly'!$A77,'Pro Forma'!$A:$A,0),MATCH('Cash Flow_Monthly'!DF$2,'Pro Forma'!$1:$1,0))/12*IF(DF$3&gt;'Project Summary'!$G$7,0,1)</f>
        <v>0</v>
      </c>
      <c r="DG77" s="1557">
        <f>'Pro Forma'!$M81*INDEX('Pro Forma'!$1:$1048576,MATCH('Cash Flow_Monthly'!$A77,'Pro Forma'!$A:$A,0),MATCH('Cash Flow_Monthly'!DG$2,'Pro Forma'!$1:$1,0))/12*IF(DG$3&gt;'Project Summary'!$G$7,0,1)</f>
        <v>0</v>
      </c>
      <c r="DH77" s="1557">
        <f>'Pro Forma'!$M81*INDEX('Pro Forma'!$1:$1048576,MATCH('Cash Flow_Monthly'!$A77,'Pro Forma'!$A:$A,0),MATCH('Cash Flow_Monthly'!DH$2,'Pro Forma'!$1:$1,0))/12*IF(DH$3&gt;'Project Summary'!$G$7,0,1)</f>
        <v>0</v>
      </c>
      <c r="DI77" s="1557">
        <f>'Pro Forma'!$M81*INDEX('Pro Forma'!$1:$1048576,MATCH('Cash Flow_Monthly'!$A77,'Pro Forma'!$A:$A,0),MATCH('Cash Flow_Monthly'!DI$2,'Pro Forma'!$1:$1,0))/12*IF(DI$3&gt;'Project Summary'!$G$7,0,1)</f>
        <v>0</v>
      </c>
      <c r="DJ77" s="1557">
        <f>'Pro Forma'!$M81*INDEX('Pro Forma'!$1:$1048576,MATCH('Cash Flow_Monthly'!$A77,'Pro Forma'!$A:$A,0),MATCH('Cash Flow_Monthly'!DJ$2,'Pro Forma'!$1:$1,0))/12*IF(DJ$3&gt;'Project Summary'!$G$7,0,1)</f>
        <v>0</v>
      </c>
      <c r="DK77" s="1557">
        <f>'Pro Forma'!$M81*INDEX('Pro Forma'!$1:$1048576,MATCH('Cash Flow_Monthly'!$A77,'Pro Forma'!$A:$A,0),MATCH('Cash Flow_Monthly'!DK$2,'Pro Forma'!$1:$1,0))/12*IF(DK$3&gt;'Project Summary'!$G$7,0,1)</f>
        <v>0</v>
      </c>
      <c r="DL77" s="1557">
        <f>'Pro Forma'!$M81*INDEX('Pro Forma'!$1:$1048576,MATCH('Cash Flow_Monthly'!$A77,'Pro Forma'!$A:$A,0),MATCH('Cash Flow_Monthly'!DL$2,'Pro Forma'!$1:$1,0))/12*IF(DL$3&gt;'Project Summary'!$G$7,0,1)</f>
        <v>0</v>
      </c>
      <c r="DM77" s="1557">
        <f>'Pro Forma'!$M81*INDEX('Pro Forma'!$1:$1048576,MATCH('Cash Flow_Monthly'!$A77,'Pro Forma'!$A:$A,0),MATCH('Cash Flow_Monthly'!DM$2,'Pro Forma'!$1:$1,0))/12*IF(DM$3&gt;'Project Summary'!$G$7,0,1)</f>
        <v>0</v>
      </c>
      <c r="DN77" s="1557">
        <f>'Pro Forma'!$M81*INDEX('Pro Forma'!$1:$1048576,MATCH('Cash Flow_Monthly'!$A77,'Pro Forma'!$A:$A,0),MATCH('Cash Flow_Monthly'!DN$2,'Pro Forma'!$1:$1,0))/12*IF(DN$3&gt;'Project Summary'!$G$7,0,1)</f>
        <v>0</v>
      </c>
      <c r="DO77" s="1557">
        <f>'Pro Forma'!$M81*INDEX('Pro Forma'!$1:$1048576,MATCH('Cash Flow_Monthly'!$A77,'Pro Forma'!$A:$A,0),MATCH('Cash Flow_Monthly'!DO$2,'Pro Forma'!$1:$1,0))/12*IF(DO$3&gt;'Project Summary'!$G$7,0,1)</f>
        <v>0</v>
      </c>
      <c r="DP77" s="1557">
        <f>'Pro Forma'!$M81*INDEX('Pro Forma'!$1:$1048576,MATCH('Cash Flow_Monthly'!$A77,'Pro Forma'!$A:$A,0),MATCH('Cash Flow_Monthly'!DP$2,'Pro Forma'!$1:$1,0))/12*IF(DP$3&gt;'Project Summary'!$G$7,0,1)</f>
        <v>0</v>
      </c>
      <c r="DQ77" s="1557">
        <f>'Pro Forma'!$M81*INDEX('Pro Forma'!$1:$1048576,MATCH('Cash Flow_Monthly'!$A77,'Pro Forma'!$A:$A,0),MATCH('Cash Flow_Monthly'!DQ$2,'Pro Forma'!$1:$1,0))/12*IF(DQ$3&gt;'Project Summary'!$G$7,0,1)</f>
        <v>0</v>
      </c>
      <c r="DR77" s="1557">
        <f>'Pro Forma'!$M81*INDEX('Pro Forma'!$1:$1048576,MATCH('Cash Flow_Monthly'!$A77,'Pro Forma'!$A:$A,0),MATCH('Cash Flow_Monthly'!DR$2,'Pro Forma'!$1:$1,0))/12*IF(DR$3&gt;'Project Summary'!$G$7,0,1)</f>
        <v>0</v>
      </c>
      <c r="DS77" s="1557">
        <f>'Pro Forma'!$M81*INDEX('Pro Forma'!$1:$1048576,MATCH('Cash Flow_Monthly'!$A77,'Pro Forma'!$A:$A,0),MATCH('Cash Flow_Monthly'!DS$2,'Pro Forma'!$1:$1,0))/12*IF(DS$3&gt;'Project Summary'!$G$7,0,1)</f>
        <v>0</v>
      </c>
      <c r="DT77" s="1557">
        <f>'Pro Forma'!$M81*INDEX('Pro Forma'!$1:$1048576,MATCH('Cash Flow_Monthly'!$A77,'Pro Forma'!$A:$A,0),MATCH('Cash Flow_Monthly'!DT$2,'Pro Forma'!$1:$1,0))/12*IF(DT$3&gt;'Project Summary'!$G$7,0,1)</f>
        <v>0</v>
      </c>
      <c r="DU77" s="1558"/>
    </row>
    <row r="78" spans="1:125" s="1559" customFormat="1">
      <c r="A78" s="1554" t="str">
        <f>'Pro Forma'!A82</f>
        <v>"  "</v>
      </c>
      <c r="B78" s="1555"/>
      <c r="C78" s="1555"/>
      <c r="D78" s="1556"/>
      <c r="E78" s="1557">
        <f>'Pro Forma'!$M82*INDEX('Pro Forma'!$1:$1048576,MATCH('Cash Flow_Monthly'!$A78,'Pro Forma'!$A:$A,0),MATCH('Cash Flow_Monthly'!E$2,'Pro Forma'!$1:$1,0))/12*IF(E$3&gt;'Project Summary'!$G$7,0,1)</f>
        <v>0</v>
      </c>
      <c r="F78" s="1557">
        <f>'Pro Forma'!$M82*INDEX('Pro Forma'!$1:$1048576,MATCH('Cash Flow_Monthly'!$A78,'Pro Forma'!$A:$A,0),MATCH('Cash Flow_Monthly'!F$2,'Pro Forma'!$1:$1,0))/12*IF(F$3&gt;'Project Summary'!$G$7,0,1)</f>
        <v>0</v>
      </c>
      <c r="G78" s="1557">
        <f>'Pro Forma'!$M82*INDEX('Pro Forma'!$1:$1048576,MATCH('Cash Flow_Monthly'!$A78,'Pro Forma'!$A:$A,0),MATCH('Cash Flow_Monthly'!G$2,'Pro Forma'!$1:$1,0))/12*IF(G$3&gt;'Project Summary'!$G$7,0,1)</f>
        <v>0</v>
      </c>
      <c r="H78" s="1557">
        <f>'Pro Forma'!$M82*INDEX('Pro Forma'!$1:$1048576,MATCH('Cash Flow_Monthly'!$A78,'Pro Forma'!$A:$A,0),MATCH('Cash Flow_Monthly'!H$2,'Pro Forma'!$1:$1,0))/12*IF(H$3&gt;'Project Summary'!$G$7,0,1)</f>
        <v>0</v>
      </c>
      <c r="I78" s="1557">
        <f>'Pro Forma'!$M82*INDEX('Pro Forma'!$1:$1048576,MATCH('Cash Flow_Monthly'!$A78,'Pro Forma'!$A:$A,0),MATCH('Cash Flow_Monthly'!I$2,'Pro Forma'!$1:$1,0))/12*IF(I$3&gt;'Project Summary'!$G$7,0,1)</f>
        <v>0</v>
      </c>
      <c r="J78" s="1557">
        <f>'Pro Forma'!$M82*INDEX('Pro Forma'!$1:$1048576,MATCH('Cash Flow_Monthly'!$A78,'Pro Forma'!$A:$A,0),MATCH('Cash Flow_Monthly'!J$2,'Pro Forma'!$1:$1,0))/12*IF(J$3&gt;'Project Summary'!$G$7,0,1)</f>
        <v>0</v>
      </c>
      <c r="K78" s="1557">
        <f>'Pro Forma'!$M82*INDEX('Pro Forma'!$1:$1048576,MATCH('Cash Flow_Monthly'!$A78,'Pro Forma'!$A:$A,0),MATCH('Cash Flow_Monthly'!K$2,'Pro Forma'!$1:$1,0))/12*IF(K$3&gt;'Project Summary'!$G$7,0,1)</f>
        <v>0</v>
      </c>
      <c r="L78" s="1557">
        <f>'Pro Forma'!$M82*INDEX('Pro Forma'!$1:$1048576,MATCH('Cash Flow_Monthly'!$A78,'Pro Forma'!$A:$A,0),MATCH('Cash Flow_Monthly'!L$2,'Pro Forma'!$1:$1,0))/12*IF(L$3&gt;'Project Summary'!$G$7,0,1)</f>
        <v>0</v>
      </c>
      <c r="M78" s="1557">
        <f>'Pro Forma'!$M82*INDEX('Pro Forma'!$1:$1048576,MATCH('Cash Flow_Monthly'!$A78,'Pro Forma'!$A:$A,0),MATCH('Cash Flow_Monthly'!M$2,'Pro Forma'!$1:$1,0))/12*IF(M$3&gt;'Project Summary'!$G$7,0,1)</f>
        <v>0</v>
      </c>
      <c r="N78" s="1557">
        <f>'Pro Forma'!$M82*INDEX('Pro Forma'!$1:$1048576,MATCH('Cash Flow_Monthly'!$A78,'Pro Forma'!$A:$A,0),MATCH('Cash Flow_Monthly'!N$2,'Pro Forma'!$1:$1,0))/12*IF(N$3&gt;'Project Summary'!$G$7,0,1)</f>
        <v>0</v>
      </c>
      <c r="O78" s="1557">
        <f>'Pro Forma'!$M82*INDEX('Pro Forma'!$1:$1048576,MATCH('Cash Flow_Monthly'!$A78,'Pro Forma'!$A:$A,0),MATCH('Cash Flow_Monthly'!O$2,'Pro Forma'!$1:$1,0))/12*IF(O$3&gt;'Project Summary'!$G$7,0,1)</f>
        <v>0</v>
      </c>
      <c r="P78" s="1557">
        <f>'Pro Forma'!$M82*INDEX('Pro Forma'!$1:$1048576,MATCH('Cash Flow_Monthly'!$A78,'Pro Forma'!$A:$A,0),MATCH('Cash Flow_Monthly'!P$2,'Pro Forma'!$1:$1,0))/12*IF(P$3&gt;'Project Summary'!$G$7,0,1)</f>
        <v>0</v>
      </c>
      <c r="Q78" s="1557">
        <f>'Pro Forma'!$M82*INDEX('Pro Forma'!$1:$1048576,MATCH('Cash Flow_Monthly'!$A78,'Pro Forma'!$A:$A,0),MATCH('Cash Flow_Monthly'!Q$2,'Pro Forma'!$1:$1,0))/12*IF(Q$3&gt;'Project Summary'!$G$7,0,1)</f>
        <v>0</v>
      </c>
      <c r="R78" s="1557">
        <f>'Pro Forma'!$M82*INDEX('Pro Forma'!$1:$1048576,MATCH('Cash Flow_Monthly'!$A78,'Pro Forma'!$A:$A,0),MATCH('Cash Flow_Monthly'!R$2,'Pro Forma'!$1:$1,0))/12*IF(R$3&gt;'Project Summary'!$G$7,0,1)</f>
        <v>0</v>
      </c>
      <c r="S78" s="1557">
        <f>'Pro Forma'!$M82*INDEX('Pro Forma'!$1:$1048576,MATCH('Cash Flow_Monthly'!$A78,'Pro Forma'!$A:$A,0),MATCH('Cash Flow_Monthly'!S$2,'Pro Forma'!$1:$1,0))/12*IF(S$3&gt;'Project Summary'!$G$7,0,1)</f>
        <v>0</v>
      </c>
      <c r="T78" s="1557">
        <f>'Pro Forma'!$M82*INDEX('Pro Forma'!$1:$1048576,MATCH('Cash Flow_Monthly'!$A78,'Pro Forma'!$A:$A,0),MATCH('Cash Flow_Monthly'!T$2,'Pro Forma'!$1:$1,0))/12*IF(T$3&gt;'Project Summary'!$G$7,0,1)</f>
        <v>0</v>
      </c>
      <c r="U78" s="1557">
        <f>'Pro Forma'!$M82*INDEX('Pro Forma'!$1:$1048576,MATCH('Cash Flow_Monthly'!$A78,'Pro Forma'!$A:$A,0),MATCH('Cash Flow_Monthly'!U$2,'Pro Forma'!$1:$1,0))/12*IF(U$3&gt;'Project Summary'!$G$7,0,1)</f>
        <v>0</v>
      </c>
      <c r="V78" s="1557">
        <f>'Pro Forma'!$M82*INDEX('Pro Forma'!$1:$1048576,MATCH('Cash Flow_Monthly'!$A78,'Pro Forma'!$A:$A,0),MATCH('Cash Flow_Monthly'!V$2,'Pro Forma'!$1:$1,0))/12*IF(V$3&gt;'Project Summary'!$G$7,0,1)</f>
        <v>0</v>
      </c>
      <c r="W78" s="1557">
        <f>'Pro Forma'!$M82*INDEX('Pro Forma'!$1:$1048576,MATCH('Cash Flow_Monthly'!$A78,'Pro Forma'!$A:$A,0),MATCH('Cash Flow_Monthly'!W$2,'Pro Forma'!$1:$1,0))/12*IF(W$3&gt;'Project Summary'!$G$7,0,1)</f>
        <v>0</v>
      </c>
      <c r="X78" s="1557">
        <f>'Pro Forma'!$M82*INDEX('Pro Forma'!$1:$1048576,MATCH('Cash Flow_Monthly'!$A78,'Pro Forma'!$A:$A,0),MATCH('Cash Flow_Monthly'!X$2,'Pro Forma'!$1:$1,0))/12*IF(X$3&gt;'Project Summary'!$G$7,0,1)</f>
        <v>0</v>
      </c>
      <c r="Y78" s="1557">
        <f>'Pro Forma'!$M82*INDEX('Pro Forma'!$1:$1048576,MATCH('Cash Flow_Monthly'!$A78,'Pro Forma'!$A:$A,0),MATCH('Cash Flow_Monthly'!Y$2,'Pro Forma'!$1:$1,0))/12*IF(Y$3&gt;'Project Summary'!$G$7,0,1)</f>
        <v>0</v>
      </c>
      <c r="Z78" s="1557">
        <f>'Pro Forma'!$M82*INDEX('Pro Forma'!$1:$1048576,MATCH('Cash Flow_Monthly'!$A78,'Pro Forma'!$A:$A,0),MATCH('Cash Flow_Monthly'!Z$2,'Pro Forma'!$1:$1,0))/12*IF(Z$3&gt;'Project Summary'!$G$7,0,1)</f>
        <v>0</v>
      </c>
      <c r="AA78" s="1557">
        <f>'Pro Forma'!$M82*INDEX('Pro Forma'!$1:$1048576,MATCH('Cash Flow_Monthly'!$A78,'Pro Forma'!$A:$A,0),MATCH('Cash Flow_Monthly'!AA$2,'Pro Forma'!$1:$1,0))/12*IF(AA$3&gt;'Project Summary'!$G$7,0,1)</f>
        <v>0</v>
      </c>
      <c r="AB78" s="1557">
        <f>'Pro Forma'!$M82*INDEX('Pro Forma'!$1:$1048576,MATCH('Cash Flow_Monthly'!$A78,'Pro Forma'!$A:$A,0),MATCH('Cash Flow_Monthly'!AB$2,'Pro Forma'!$1:$1,0))/12*IF(AB$3&gt;'Project Summary'!$G$7,0,1)</f>
        <v>0</v>
      </c>
      <c r="AC78" s="1557">
        <f>'Pro Forma'!$M82*INDEX('Pro Forma'!$1:$1048576,MATCH('Cash Flow_Monthly'!$A78,'Pro Forma'!$A:$A,0),MATCH('Cash Flow_Monthly'!AC$2,'Pro Forma'!$1:$1,0))/12*IF(AC$3&gt;'Project Summary'!$G$7,0,1)</f>
        <v>0</v>
      </c>
      <c r="AD78" s="1557">
        <f>'Pro Forma'!$M82*INDEX('Pro Forma'!$1:$1048576,MATCH('Cash Flow_Monthly'!$A78,'Pro Forma'!$A:$A,0),MATCH('Cash Flow_Monthly'!AD$2,'Pro Forma'!$1:$1,0))/12*IF(AD$3&gt;'Project Summary'!$G$7,0,1)</f>
        <v>0</v>
      </c>
      <c r="AE78" s="1557">
        <f>'Pro Forma'!$M82*INDEX('Pro Forma'!$1:$1048576,MATCH('Cash Flow_Monthly'!$A78,'Pro Forma'!$A:$A,0),MATCH('Cash Flow_Monthly'!AE$2,'Pro Forma'!$1:$1,0))/12*IF(AE$3&gt;'Project Summary'!$G$7,0,1)</f>
        <v>0</v>
      </c>
      <c r="AF78" s="1557">
        <f>'Pro Forma'!$M82*INDEX('Pro Forma'!$1:$1048576,MATCH('Cash Flow_Monthly'!$A78,'Pro Forma'!$A:$A,0),MATCH('Cash Flow_Monthly'!AF$2,'Pro Forma'!$1:$1,0))/12*IF(AF$3&gt;'Project Summary'!$G$7,0,1)</f>
        <v>0</v>
      </c>
      <c r="AG78" s="1557">
        <f>'Pro Forma'!$M82*INDEX('Pro Forma'!$1:$1048576,MATCH('Cash Flow_Monthly'!$A78,'Pro Forma'!$A:$A,0),MATCH('Cash Flow_Monthly'!AG$2,'Pro Forma'!$1:$1,0))/12*IF(AG$3&gt;'Project Summary'!$G$7,0,1)</f>
        <v>0</v>
      </c>
      <c r="AH78" s="1557">
        <f>'Pro Forma'!$M82*INDEX('Pro Forma'!$1:$1048576,MATCH('Cash Flow_Monthly'!$A78,'Pro Forma'!$A:$A,0),MATCH('Cash Flow_Monthly'!AH$2,'Pro Forma'!$1:$1,0))/12*IF(AH$3&gt;'Project Summary'!$G$7,0,1)</f>
        <v>0</v>
      </c>
      <c r="AI78" s="1557">
        <f>'Pro Forma'!$M82*INDEX('Pro Forma'!$1:$1048576,MATCH('Cash Flow_Monthly'!$A78,'Pro Forma'!$A:$A,0),MATCH('Cash Flow_Monthly'!AI$2,'Pro Forma'!$1:$1,0))/12*IF(AI$3&gt;'Project Summary'!$G$7,0,1)</f>
        <v>0</v>
      </c>
      <c r="AJ78" s="1557">
        <f>'Pro Forma'!$M82*INDEX('Pro Forma'!$1:$1048576,MATCH('Cash Flow_Monthly'!$A78,'Pro Forma'!$A:$A,0),MATCH('Cash Flow_Monthly'!AJ$2,'Pro Forma'!$1:$1,0))/12*IF(AJ$3&gt;'Project Summary'!$G$7,0,1)</f>
        <v>0</v>
      </c>
      <c r="AK78" s="1557">
        <f>'Pro Forma'!$M82*INDEX('Pro Forma'!$1:$1048576,MATCH('Cash Flow_Monthly'!$A78,'Pro Forma'!$A:$A,0),MATCH('Cash Flow_Monthly'!AK$2,'Pro Forma'!$1:$1,0))/12*IF(AK$3&gt;'Project Summary'!$G$7,0,1)</f>
        <v>0</v>
      </c>
      <c r="AL78" s="1557">
        <f>'Pro Forma'!$M82*INDEX('Pro Forma'!$1:$1048576,MATCH('Cash Flow_Monthly'!$A78,'Pro Forma'!$A:$A,0),MATCH('Cash Flow_Monthly'!AL$2,'Pro Forma'!$1:$1,0))/12*IF(AL$3&gt;'Project Summary'!$G$7,0,1)</f>
        <v>0</v>
      </c>
      <c r="AM78" s="1557">
        <f>'Pro Forma'!$M82*INDEX('Pro Forma'!$1:$1048576,MATCH('Cash Flow_Monthly'!$A78,'Pro Forma'!$A:$A,0),MATCH('Cash Flow_Monthly'!AM$2,'Pro Forma'!$1:$1,0))/12*IF(AM$3&gt;'Project Summary'!$G$7,0,1)</f>
        <v>0</v>
      </c>
      <c r="AN78" s="1557">
        <f>'Pro Forma'!$M82*INDEX('Pro Forma'!$1:$1048576,MATCH('Cash Flow_Monthly'!$A78,'Pro Forma'!$A:$A,0),MATCH('Cash Flow_Monthly'!AN$2,'Pro Forma'!$1:$1,0))/12*IF(AN$3&gt;'Project Summary'!$G$7,0,1)</f>
        <v>0</v>
      </c>
      <c r="AO78" s="1557">
        <f>'Pro Forma'!$M82*INDEX('Pro Forma'!$1:$1048576,MATCH('Cash Flow_Monthly'!$A78,'Pro Forma'!$A:$A,0),MATCH('Cash Flow_Monthly'!AO$2,'Pro Forma'!$1:$1,0))/12*IF(AO$3&gt;'Project Summary'!$G$7,0,1)</f>
        <v>0</v>
      </c>
      <c r="AP78" s="1557">
        <f>'Pro Forma'!$M82*INDEX('Pro Forma'!$1:$1048576,MATCH('Cash Flow_Monthly'!$A78,'Pro Forma'!$A:$A,0),MATCH('Cash Flow_Monthly'!AP$2,'Pro Forma'!$1:$1,0))/12*IF(AP$3&gt;'Project Summary'!$G$7,0,1)</f>
        <v>0</v>
      </c>
      <c r="AQ78" s="1557">
        <f>'Pro Forma'!$M82*INDEX('Pro Forma'!$1:$1048576,MATCH('Cash Flow_Monthly'!$A78,'Pro Forma'!$A:$A,0),MATCH('Cash Flow_Monthly'!AQ$2,'Pro Forma'!$1:$1,0))/12*IF(AQ$3&gt;'Project Summary'!$G$7,0,1)</f>
        <v>0</v>
      </c>
      <c r="AR78" s="1557">
        <f>'Pro Forma'!$M82*INDEX('Pro Forma'!$1:$1048576,MATCH('Cash Flow_Monthly'!$A78,'Pro Forma'!$A:$A,0),MATCH('Cash Flow_Monthly'!AR$2,'Pro Forma'!$1:$1,0))/12*IF(AR$3&gt;'Project Summary'!$G$7,0,1)</f>
        <v>0</v>
      </c>
      <c r="AS78" s="1557">
        <f>'Pro Forma'!$M82*INDEX('Pro Forma'!$1:$1048576,MATCH('Cash Flow_Monthly'!$A78,'Pro Forma'!$A:$A,0),MATCH('Cash Flow_Monthly'!AS$2,'Pro Forma'!$1:$1,0))/12*IF(AS$3&gt;'Project Summary'!$G$7,0,1)</f>
        <v>0</v>
      </c>
      <c r="AT78" s="1557">
        <f>'Pro Forma'!$M82*INDEX('Pro Forma'!$1:$1048576,MATCH('Cash Flow_Monthly'!$A78,'Pro Forma'!$A:$A,0),MATCH('Cash Flow_Monthly'!AT$2,'Pro Forma'!$1:$1,0))/12*IF(AT$3&gt;'Project Summary'!$G$7,0,1)</f>
        <v>0</v>
      </c>
      <c r="AU78" s="1557">
        <f>'Pro Forma'!$M82*INDEX('Pro Forma'!$1:$1048576,MATCH('Cash Flow_Monthly'!$A78,'Pro Forma'!$A:$A,0),MATCH('Cash Flow_Monthly'!AU$2,'Pro Forma'!$1:$1,0))/12*IF(AU$3&gt;'Project Summary'!$G$7,0,1)</f>
        <v>0</v>
      </c>
      <c r="AV78" s="1557">
        <f>'Pro Forma'!$M82*INDEX('Pro Forma'!$1:$1048576,MATCH('Cash Flow_Monthly'!$A78,'Pro Forma'!$A:$A,0),MATCH('Cash Flow_Monthly'!AV$2,'Pro Forma'!$1:$1,0))/12*IF(AV$3&gt;'Project Summary'!$G$7,0,1)</f>
        <v>0</v>
      </c>
      <c r="AW78" s="1557">
        <f>'Pro Forma'!$M82*INDEX('Pro Forma'!$1:$1048576,MATCH('Cash Flow_Monthly'!$A78,'Pro Forma'!$A:$A,0),MATCH('Cash Flow_Monthly'!AW$2,'Pro Forma'!$1:$1,0))/12*IF(AW$3&gt;'Project Summary'!$G$7,0,1)</f>
        <v>0</v>
      </c>
      <c r="AX78" s="1557">
        <f>'Pro Forma'!$M82*INDEX('Pro Forma'!$1:$1048576,MATCH('Cash Flow_Monthly'!$A78,'Pro Forma'!$A:$A,0),MATCH('Cash Flow_Monthly'!AX$2,'Pro Forma'!$1:$1,0))/12*IF(AX$3&gt;'Project Summary'!$G$7,0,1)</f>
        <v>0</v>
      </c>
      <c r="AY78" s="1557">
        <f>'Pro Forma'!$M82*INDEX('Pro Forma'!$1:$1048576,MATCH('Cash Flow_Monthly'!$A78,'Pro Forma'!$A:$A,0),MATCH('Cash Flow_Monthly'!AY$2,'Pro Forma'!$1:$1,0))/12*IF(AY$3&gt;'Project Summary'!$G$7,0,1)</f>
        <v>0</v>
      </c>
      <c r="AZ78" s="1557">
        <f>'Pro Forma'!$M82*INDEX('Pro Forma'!$1:$1048576,MATCH('Cash Flow_Monthly'!$A78,'Pro Forma'!$A:$A,0),MATCH('Cash Flow_Monthly'!AZ$2,'Pro Forma'!$1:$1,0))/12*IF(AZ$3&gt;'Project Summary'!$G$7,0,1)</f>
        <v>0</v>
      </c>
      <c r="BA78" s="1557">
        <f>'Pro Forma'!$M82*INDEX('Pro Forma'!$1:$1048576,MATCH('Cash Flow_Monthly'!$A78,'Pro Forma'!$A:$A,0),MATCH('Cash Flow_Monthly'!BA$2,'Pro Forma'!$1:$1,0))/12*IF(BA$3&gt;'Project Summary'!$G$7,0,1)</f>
        <v>0</v>
      </c>
      <c r="BB78" s="1557">
        <f>'Pro Forma'!$M82*INDEX('Pro Forma'!$1:$1048576,MATCH('Cash Flow_Monthly'!$A78,'Pro Forma'!$A:$A,0),MATCH('Cash Flow_Monthly'!BB$2,'Pro Forma'!$1:$1,0))/12*IF(BB$3&gt;'Project Summary'!$G$7,0,1)</f>
        <v>0</v>
      </c>
      <c r="BC78" s="1557">
        <f>'Pro Forma'!$M82*INDEX('Pro Forma'!$1:$1048576,MATCH('Cash Flow_Monthly'!$A78,'Pro Forma'!$A:$A,0),MATCH('Cash Flow_Monthly'!BC$2,'Pro Forma'!$1:$1,0))/12*IF(BC$3&gt;'Project Summary'!$G$7,0,1)</f>
        <v>0</v>
      </c>
      <c r="BD78" s="1557">
        <f>'Pro Forma'!$M82*INDEX('Pro Forma'!$1:$1048576,MATCH('Cash Flow_Monthly'!$A78,'Pro Forma'!$A:$A,0),MATCH('Cash Flow_Monthly'!BD$2,'Pro Forma'!$1:$1,0))/12*IF(BD$3&gt;'Project Summary'!$G$7,0,1)</f>
        <v>0</v>
      </c>
      <c r="BE78" s="1557">
        <f>'Pro Forma'!$M82*INDEX('Pro Forma'!$1:$1048576,MATCH('Cash Flow_Monthly'!$A78,'Pro Forma'!$A:$A,0),MATCH('Cash Flow_Monthly'!BE$2,'Pro Forma'!$1:$1,0))/12*IF(BE$3&gt;'Project Summary'!$G$7,0,1)</f>
        <v>0</v>
      </c>
      <c r="BF78" s="1557">
        <f>'Pro Forma'!$M82*INDEX('Pro Forma'!$1:$1048576,MATCH('Cash Flow_Monthly'!$A78,'Pro Forma'!$A:$A,0),MATCH('Cash Flow_Monthly'!BF$2,'Pro Forma'!$1:$1,0))/12*IF(BF$3&gt;'Project Summary'!$G$7,0,1)</f>
        <v>0</v>
      </c>
      <c r="BG78" s="1557">
        <f>'Pro Forma'!$M82*INDEX('Pro Forma'!$1:$1048576,MATCH('Cash Flow_Monthly'!$A78,'Pro Forma'!$A:$A,0),MATCH('Cash Flow_Monthly'!BG$2,'Pro Forma'!$1:$1,0))/12*IF(BG$3&gt;'Project Summary'!$G$7,0,1)</f>
        <v>0</v>
      </c>
      <c r="BH78" s="1557">
        <f>'Pro Forma'!$M82*INDEX('Pro Forma'!$1:$1048576,MATCH('Cash Flow_Monthly'!$A78,'Pro Forma'!$A:$A,0),MATCH('Cash Flow_Monthly'!BH$2,'Pro Forma'!$1:$1,0))/12*IF(BH$3&gt;'Project Summary'!$G$7,0,1)</f>
        <v>0</v>
      </c>
      <c r="BI78" s="1557">
        <f>'Pro Forma'!$M82*INDEX('Pro Forma'!$1:$1048576,MATCH('Cash Flow_Monthly'!$A78,'Pro Forma'!$A:$A,0),MATCH('Cash Flow_Monthly'!BI$2,'Pro Forma'!$1:$1,0))/12*IF(BI$3&gt;'Project Summary'!$G$7,0,1)</f>
        <v>0</v>
      </c>
      <c r="BJ78" s="1557">
        <f>'Pro Forma'!$M82*INDEX('Pro Forma'!$1:$1048576,MATCH('Cash Flow_Monthly'!$A78,'Pro Forma'!$A:$A,0),MATCH('Cash Flow_Monthly'!BJ$2,'Pro Forma'!$1:$1,0))/12*IF(BJ$3&gt;'Project Summary'!$G$7,0,1)</f>
        <v>0</v>
      </c>
      <c r="BK78" s="1557">
        <f>'Pro Forma'!$M82*INDEX('Pro Forma'!$1:$1048576,MATCH('Cash Flow_Monthly'!$A78,'Pro Forma'!$A:$A,0),MATCH('Cash Flow_Monthly'!BK$2,'Pro Forma'!$1:$1,0))/12*IF(BK$3&gt;'Project Summary'!$G$7,0,1)</f>
        <v>0</v>
      </c>
      <c r="BL78" s="1557">
        <f>'Pro Forma'!$M82*INDEX('Pro Forma'!$1:$1048576,MATCH('Cash Flow_Monthly'!$A78,'Pro Forma'!$A:$A,0),MATCH('Cash Flow_Monthly'!BL$2,'Pro Forma'!$1:$1,0))/12*IF(BL$3&gt;'Project Summary'!$G$7,0,1)</f>
        <v>0</v>
      </c>
      <c r="BM78" s="1557">
        <f>'Pro Forma'!$M82*INDEX('Pro Forma'!$1:$1048576,MATCH('Cash Flow_Monthly'!$A78,'Pro Forma'!$A:$A,0),MATCH('Cash Flow_Monthly'!BM$2,'Pro Forma'!$1:$1,0))/12*IF(BM$3&gt;'Project Summary'!$G$7,0,1)</f>
        <v>0</v>
      </c>
      <c r="BN78" s="1557">
        <f>'Pro Forma'!$M82*INDEX('Pro Forma'!$1:$1048576,MATCH('Cash Flow_Monthly'!$A78,'Pro Forma'!$A:$A,0),MATCH('Cash Flow_Monthly'!BN$2,'Pro Forma'!$1:$1,0))/12*IF(BN$3&gt;'Project Summary'!$G$7,0,1)</f>
        <v>0</v>
      </c>
      <c r="BO78" s="1557">
        <f>'Pro Forma'!$M82*INDEX('Pro Forma'!$1:$1048576,MATCH('Cash Flow_Monthly'!$A78,'Pro Forma'!$A:$A,0),MATCH('Cash Flow_Monthly'!BO$2,'Pro Forma'!$1:$1,0))/12*IF(BO$3&gt;'Project Summary'!$G$7,0,1)</f>
        <v>0</v>
      </c>
      <c r="BP78" s="1557">
        <f>'Pro Forma'!$M82*INDEX('Pro Forma'!$1:$1048576,MATCH('Cash Flow_Monthly'!$A78,'Pro Forma'!$A:$A,0),MATCH('Cash Flow_Monthly'!BP$2,'Pro Forma'!$1:$1,0))/12*IF(BP$3&gt;'Project Summary'!$G$7,0,1)</f>
        <v>0</v>
      </c>
      <c r="BQ78" s="1557">
        <f>'Pro Forma'!$M82*INDEX('Pro Forma'!$1:$1048576,MATCH('Cash Flow_Monthly'!$A78,'Pro Forma'!$A:$A,0),MATCH('Cash Flow_Monthly'!BQ$2,'Pro Forma'!$1:$1,0))/12*IF(BQ$3&gt;'Project Summary'!$G$7,0,1)</f>
        <v>0</v>
      </c>
      <c r="BR78" s="1557">
        <f>'Pro Forma'!$M82*INDEX('Pro Forma'!$1:$1048576,MATCH('Cash Flow_Monthly'!$A78,'Pro Forma'!$A:$A,0),MATCH('Cash Flow_Monthly'!BR$2,'Pro Forma'!$1:$1,0))/12*IF(BR$3&gt;'Project Summary'!$G$7,0,1)</f>
        <v>0</v>
      </c>
      <c r="BS78" s="1557">
        <f>'Pro Forma'!$M82*INDEX('Pro Forma'!$1:$1048576,MATCH('Cash Flow_Monthly'!$A78,'Pro Forma'!$A:$A,0),MATCH('Cash Flow_Monthly'!BS$2,'Pro Forma'!$1:$1,0))/12*IF(BS$3&gt;'Project Summary'!$G$7,0,1)</f>
        <v>0</v>
      </c>
      <c r="BT78" s="1557">
        <f>'Pro Forma'!$M82*INDEX('Pro Forma'!$1:$1048576,MATCH('Cash Flow_Monthly'!$A78,'Pro Forma'!$A:$A,0),MATCH('Cash Flow_Monthly'!BT$2,'Pro Forma'!$1:$1,0))/12*IF(BT$3&gt;'Project Summary'!$G$7,0,1)</f>
        <v>0</v>
      </c>
      <c r="BU78" s="1557">
        <f>'Pro Forma'!$M82*INDEX('Pro Forma'!$1:$1048576,MATCH('Cash Flow_Monthly'!$A78,'Pro Forma'!$A:$A,0),MATCH('Cash Flow_Monthly'!BU$2,'Pro Forma'!$1:$1,0))/12*IF(BU$3&gt;'Project Summary'!$G$7,0,1)</f>
        <v>0</v>
      </c>
      <c r="BV78" s="1557">
        <f>'Pro Forma'!$M82*INDEX('Pro Forma'!$1:$1048576,MATCH('Cash Flow_Monthly'!$A78,'Pro Forma'!$A:$A,0),MATCH('Cash Flow_Monthly'!BV$2,'Pro Forma'!$1:$1,0))/12*IF(BV$3&gt;'Project Summary'!$G$7,0,1)</f>
        <v>0</v>
      </c>
      <c r="BW78" s="1557">
        <f>'Pro Forma'!$M82*INDEX('Pro Forma'!$1:$1048576,MATCH('Cash Flow_Monthly'!$A78,'Pro Forma'!$A:$A,0),MATCH('Cash Flow_Monthly'!BW$2,'Pro Forma'!$1:$1,0))/12*IF(BW$3&gt;'Project Summary'!$G$7,0,1)</f>
        <v>0</v>
      </c>
      <c r="BX78" s="1557">
        <f>'Pro Forma'!$M82*INDEX('Pro Forma'!$1:$1048576,MATCH('Cash Flow_Monthly'!$A78,'Pro Forma'!$A:$A,0),MATCH('Cash Flow_Monthly'!BX$2,'Pro Forma'!$1:$1,0))/12*IF(BX$3&gt;'Project Summary'!$G$7,0,1)</f>
        <v>0</v>
      </c>
      <c r="BY78" s="1557">
        <f>'Pro Forma'!$M82*INDEX('Pro Forma'!$1:$1048576,MATCH('Cash Flow_Monthly'!$A78,'Pro Forma'!$A:$A,0),MATCH('Cash Flow_Monthly'!BY$2,'Pro Forma'!$1:$1,0))/12*IF(BY$3&gt;'Project Summary'!$G$7,0,1)</f>
        <v>0</v>
      </c>
      <c r="BZ78" s="1557">
        <f>'Pro Forma'!$M82*INDEX('Pro Forma'!$1:$1048576,MATCH('Cash Flow_Monthly'!$A78,'Pro Forma'!$A:$A,0),MATCH('Cash Flow_Monthly'!BZ$2,'Pro Forma'!$1:$1,0))/12*IF(BZ$3&gt;'Project Summary'!$G$7,0,1)</f>
        <v>0</v>
      </c>
      <c r="CA78" s="1557">
        <f>'Pro Forma'!$M82*INDEX('Pro Forma'!$1:$1048576,MATCH('Cash Flow_Monthly'!$A78,'Pro Forma'!$A:$A,0),MATCH('Cash Flow_Monthly'!CA$2,'Pro Forma'!$1:$1,0))/12*IF(CA$3&gt;'Project Summary'!$G$7,0,1)</f>
        <v>0</v>
      </c>
      <c r="CB78" s="1557">
        <f>'Pro Forma'!$M82*INDEX('Pro Forma'!$1:$1048576,MATCH('Cash Flow_Monthly'!$A78,'Pro Forma'!$A:$A,0),MATCH('Cash Flow_Monthly'!CB$2,'Pro Forma'!$1:$1,0))/12*IF(CB$3&gt;'Project Summary'!$G$7,0,1)</f>
        <v>0</v>
      </c>
      <c r="CC78" s="1557">
        <f>'Pro Forma'!$M82*INDEX('Pro Forma'!$1:$1048576,MATCH('Cash Flow_Monthly'!$A78,'Pro Forma'!$A:$A,0),MATCH('Cash Flow_Monthly'!CC$2,'Pro Forma'!$1:$1,0))/12*IF(CC$3&gt;'Project Summary'!$G$7,0,1)</f>
        <v>0</v>
      </c>
      <c r="CD78" s="1557">
        <f>'Pro Forma'!$M82*INDEX('Pro Forma'!$1:$1048576,MATCH('Cash Flow_Monthly'!$A78,'Pro Forma'!$A:$A,0),MATCH('Cash Flow_Monthly'!CD$2,'Pro Forma'!$1:$1,0))/12*IF(CD$3&gt;'Project Summary'!$G$7,0,1)</f>
        <v>0</v>
      </c>
      <c r="CE78" s="1557">
        <f>'Pro Forma'!$M82*INDEX('Pro Forma'!$1:$1048576,MATCH('Cash Flow_Monthly'!$A78,'Pro Forma'!$A:$A,0),MATCH('Cash Flow_Monthly'!CE$2,'Pro Forma'!$1:$1,0))/12*IF(CE$3&gt;'Project Summary'!$G$7,0,1)</f>
        <v>0</v>
      </c>
      <c r="CF78" s="1557">
        <f>'Pro Forma'!$M82*INDEX('Pro Forma'!$1:$1048576,MATCH('Cash Flow_Monthly'!$A78,'Pro Forma'!$A:$A,0),MATCH('Cash Flow_Monthly'!CF$2,'Pro Forma'!$1:$1,0))/12*IF(CF$3&gt;'Project Summary'!$G$7,0,1)</f>
        <v>0</v>
      </c>
      <c r="CG78" s="1557">
        <f>'Pro Forma'!$M82*INDEX('Pro Forma'!$1:$1048576,MATCH('Cash Flow_Monthly'!$A78,'Pro Forma'!$A:$A,0),MATCH('Cash Flow_Monthly'!CG$2,'Pro Forma'!$1:$1,0))/12*IF(CG$3&gt;'Project Summary'!$G$7,0,1)</f>
        <v>0</v>
      </c>
      <c r="CH78" s="1557">
        <f>'Pro Forma'!$M82*INDEX('Pro Forma'!$1:$1048576,MATCH('Cash Flow_Monthly'!$A78,'Pro Forma'!$A:$A,0),MATCH('Cash Flow_Monthly'!CH$2,'Pro Forma'!$1:$1,0))/12*IF(CH$3&gt;'Project Summary'!$G$7,0,1)</f>
        <v>0</v>
      </c>
      <c r="CI78" s="1557">
        <f>'Pro Forma'!$M82*INDEX('Pro Forma'!$1:$1048576,MATCH('Cash Flow_Monthly'!$A78,'Pro Forma'!$A:$A,0),MATCH('Cash Flow_Monthly'!CI$2,'Pro Forma'!$1:$1,0))/12*IF(CI$3&gt;'Project Summary'!$G$7,0,1)</f>
        <v>0</v>
      </c>
      <c r="CJ78" s="1557">
        <f>'Pro Forma'!$M82*INDEX('Pro Forma'!$1:$1048576,MATCH('Cash Flow_Monthly'!$A78,'Pro Forma'!$A:$A,0),MATCH('Cash Flow_Monthly'!CJ$2,'Pro Forma'!$1:$1,0))/12*IF(CJ$3&gt;'Project Summary'!$G$7,0,1)</f>
        <v>0</v>
      </c>
      <c r="CK78" s="1557">
        <f>'Pro Forma'!$M82*INDEX('Pro Forma'!$1:$1048576,MATCH('Cash Flow_Monthly'!$A78,'Pro Forma'!$A:$A,0),MATCH('Cash Flow_Monthly'!CK$2,'Pro Forma'!$1:$1,0))/12*IF(CK$3&gt;'Project Summary'!$G$7,0,1)</f>
        <v>0</v>
      </c>
      <c r="CL78" s="1557">
        <f>'Pro Forma'!$M82*INDEX('Pro Forma'!$1:$1048576,MATCH('Cash Flow_Monthly'!$A78,'Pro Forma'!$A:$A,0),MATCH('Cash Flow_Monthly'!CL$2,'Pro Forma'!$1:$1,0))/12*IF(CL$3&gt;'Project Summary'!$G$7,0,1)</f>
        <v>0</v>
      </c>
      <c r="CM78" s="1557">
        <f>'Pro Forma'!$M82*INDEX('Pro Forma'!$1:$1048576,MATCH('Cash Flow_Monthly'!$A78,'Pro Forma'!$A:$A,0),MATCH('Cash Flow_Monthly'!CM$2,'Pro Forma'!$1:$1,0))/12*IF(CM$3&gt;'Project Summary'!$G$7,0,1)</f>
        <v>0</v>
      </c>
      <c r="CN78" s="1557">
        <f>'Pro Forma'!$M82*INDEX('Pro Forma'!$1:$1048576,MATCH('Cash Flow_Monthly'!$A78,'Pro Forma'!$A:$A,0),MATCH('Cash Flow_Monthly'!CN$2,'Pro Forma'!$1:$1,0))/12*IF(CN$3&gt;'Project Summary'!$G$7,0,1)</f>
        <v>0</v>
      </c>
      <c r="CO78" s="1557">
        <f>'Pro Forma'!$M82*INDEX('Pro Forma'!$1:$1048576,MATCH('Cash Flow_Monthly'!$A78,'Pro Forma'!$A:$A,0),MATCH('Cash Flow_Monthly'!CO$2,'Pro Forma'!$1:$1,0))/12*IF(CO$3&gt;'Project Summary'!$G$7,0,1)</f>
        <v>0</v>
      </c>
      <c r="CP78" s="1557">
        <f>'Pro Forma'!$M82*INDEX('Pro Forma'!$1:$1048576,MATCH('Cash Flow_Monthly'!$A78,'Pro Forma'!$A:$A,0),MATCH('Cash Flow_Monthly'!CP$2,'Pro Forma'!$1:$1,0))/12*IF(CP$3&gt;'Project Summary'!$G$7,0,1)</f>
        <v>0</v>
      </c>
      <c r="CQ78" s="1557">
        <f>'Pro Forma'!$M82*INDEX('Pro Forma'!$1:$1048576,MATCH('Cash Flow_Monthly'!$A78,'Pro Forma'!$A:$A,0),MATCH('Cash Flow_Monthly'!CQ$2,'Pro Forma'!$1:$1,0))/12*IF(CQ$3&gt;'Project Summary'!$G$7,0,1)</f>
        <v>0</v>
      </c>
      <c r="CR78" s="1557">
        <f>'Pro Forma'!$M82*INDEX('Pro Forma'!$1:$1048576,MATCH('Cash Flow_Monthly'!$A78,'Pro Forma'!$A:$A,0),MATCH('Cash Flow_Monthly'!CR$2,'Pro Forma'!$1:$1,0))/12*IF(CR$3&gt;'Project Summary'!$G$7,0,1)</f>
        <v>0</v>
      </c>
      <c r="CS78" s="1557">
        <f>'Pro Forma'!$M82*INDEX('Pro Forma'!$1:$1048576,MATCH('Cash Flow_Monthly'!$A78,'Pro Forma'!$A:$A,0),MATCH('Cash Flow_Monthly'!CS$2,'Pro Forma'!$1:$1,0))/12*IF(CS$3&gt;'Project Summary'!$G$7,0,1)</f>
        <v>0</v>
      </c>
      <c r="CT78" s="1557">
        <f>'Pro Forma'!$M82*INDEX('Pro Forma'!$1:$1048576,MATCH('Cash Flow_Monthly'!$A78,'Pro Forma'!$A:$A,0),MATCH('Cash Flow_Monthly'!CT$2,'Pro Forma'!$1:$1,0))/12*IF(CT$3&gt;'Project Summary'!$G$7,0,1)</f>
        <v>0</v>
      </c>
      <c r="CU78" s="1557">
        <f>'Pro Forma'!$M82*INDEX('Pro Forma'!$1:$1048576,MATCH('Cash Flow_Monthly'!$A78,'Pro Forma'!$A:$A,0),MATCH('Cash Flow_Monthly'!CU$2,'Pro Forma'!$1:$1,0))/12*IF(CU$3&gt;'Project Summary'!$G$7,0,1)</f>
        <v>0</v>
      </c>
      <c r="CV78" s="1557">
        <f>'Pro Forma'!$M82*INDEX('Pro Forma'!$1:$1048576,MATCH('Cash Flow_Monthly'!$A78,'Pro Forma'!$A:$A,0),MATCH('Cash Flow_Monthly'!CV$2,'Pro Forma'!$1:$1,0))/12*IF(CV$3&gt;'Project Summary'!$G$7,0,1)</f>
        <v>0</v>
      </c>
      <c r="CW78" s="1557">
        <f>'Pro Forma'!$M82*INDEX('Pro Forma'!$1:$1048576,MATCH('Cash Flow_Monthly'!$A78,'Pro Forma'!$A:$A,0),MATCH('Cash Flow_Monthly'!CW$2,'Pro Forma'!$1:$1,0))/12*IF(CW$3&gt;'Project Summary'!$G$7,0,1)</f>
        <v>0</v>
      </c>
      <c r="CX78" s="1557">
        <f>'Pro Forma'!$M82*INDEX('Pro Forma'!$1:$1048576,MATCH('Cash Flow_Monthly'!$A78,'Pro Forma'!$A:$A,0),MATCH('Cash Flow_Monthly'!CX$2,'Pro Forma'!$1:$1,0))/12*IF(CX$3&gt;'Project Summary'!$G$7,0,1)</f>
        <v>0</v>
      </c>
      <c r="CY78" s="1557">
        <f>'Pro Forma'!$M82*INDEX('Pro Forma'!$1:$1048576,MATCH('Cash Flow_Monthly'!$A78,'Pro Forma'!$A:$A,0),MATCH('Cash Flow_Monthly'!CY$2,'Pro Forma'!$1:$1,0))/12*IF(CY$3&gt;'Project Summary'!$G$7,0,1)</f>
        <v>0</v>
      </c>
      <c r="CZ78" s="1557">
        <f>'Pro Forma'!$M82*INDEX('Pro Forma'!$1:$1048576,MATCH('Cash Flow_Monthly'!$A78,'Pro Forma'!$A:$A,0),MATCH('Cash Flow_Monthly'!CZ$2,'Pro Forma'!$1:$1,0))/12*IF(CZ$3&gt;'Project Summary'!$G$7,0,1)</f>
        <v>0</v>
      </c>
      <c r="DA78" s="1557">
        <f>'Pro Forma'!$M82*INDEX('Pro Forma'!$1:$1048576,MATCH('Cash Flow_Monthly'!$A78,'Pro Forma'!$A:$A,0),MATCH('Cash Flow_Monthly'!DA$2,'Pro Forma'!$1:$1,0))/12*IF(DA$3&gt;'Project Summary'!$G$7,0,1)</f>
        <v>0</v>
      </c>
      <c r="DB78" s="1557">
        <f>'Pro Forma'!$M82*INDEX('Pro Forma'!$1:$1048576,MATCH('Cash Flow_Monthly'!$A78,'Pro Forma'!$A:$A,0),MATCH('Cash Flow_Monthly'!DB$2,'Pro Forma'!$1:$1,0))/12*IF(DB$3&gt;'Project Summary'!$G$7,0,1)</f>
        <v>0</v>
      </c>
      <c r="DC78" s="1557">
        <f>'Pro Forma'!$M82*INDEX('Pro Forma'!$1:$1048576,MATCH('Cash Flow_Monthly'!$A78,'Pro Forma'!$A:$A,0),MATCH('Cash Flow_Monthly'!DC$2,'Pro Forma'!$1:$1,0))/12*IF(DC$3&gt;'Project Summary'!$G$7,0,1)</f>
        <v>0</v>
      </c>
      <c r="DD78" s="1557">
        <f>'Pro Forma'!$M82*INDEX('Pro Forma'!$1:$1048576,MATCH('Cash Flow_Monthly'!$A78,'Pro Forma'!$A:$A,0),MATCH('Cash Flow_Monthly'!DD$2,'Pro Forma'!$1:$1,0))/12*IF(DD$3&gt;'Project Summary'!$G$7,0,1)</f>
        <v>0</v>
      </c>
      <c r="DE78" s="1557">
        <f>'Pro Forma'!$M82*INDEX('Pro Forma'!$1:$1048576,MATCH('Cash Flow_Monthly'!$A78,'Pro Forma'!$A:$A,0),MATCH('Cash Flow_Monthly'!DE$2,'Pro Forma'!$1:$1,0))/12*IF(DE$3&gt;'Project Summary'!$G$7,0,1)</f>
        <v>0</v>
      </c>
      <c r="DF78" s="1557">
        <f>'Pro Forma'!$M82*INDEX('Pro Forma'!$1:$1048576,MATCH('Cash Flow_Monthly'!$A78,'Pro Forma'!$A:$A,0),MATCH('Cash Flow_Monthly'!DF$2,'Pro Forma'!$1:$1,0))/12*IF(DF$3&gt;'Project Summary'!$G$7,0,1)</f>
        <v>0</v>
      </c>
      <c r="DG78" s="1557">
        <f>'Pro Forma'!$M82*INDEX('Pro Forma'!$1:$1048576,MATCH('Cash Flow_Monthly'!$A78,'Pro Forma'!$A:$A,0),MATCH('Cash Flow_Monthly'!DG$2,'Pro Forma'!$1:$1,0))/12*IF(DG$3&gt;'Project Summary'!$G$7,0,1)</f>
        <v>0</v>
      </c>
      <c r="DH78" s="1557">
        <f>'Pro Forma'!$M82*INDEX('Pro Forma'!$1:$1048576,MATCH('Cash Flow_Monthly'!$A78,'Pro Forma'!$A:$A,0),MATCH('Cash Flow_Monthly'!DH$2,'Pro Forma'!$1:$1,0))/12*IF(DH$3&gt;'Project Summary'!$G$7,0,1)</f>
        <v>0</v>
      </c>
      <c r="DI78" s="1557">
        <f>'Pro Forma'!$M82*INDEX('Pro Forma'!$1:$1048576,MATCH('Cash Flow_Monthly'!$A78,'Pro Forma'!$A:$A,0),MATCH('Cash Flow_Monthly'!DI$2,'Pro Forma'!$1:$1,0))/12*IF(DI$3&gt;'Project Summary'!$G$7,0,1)</f>
        <v>0</v>
      </c>
      <c r="DJ78" s="1557">
        <f>'Pro Forma'!$M82*INDEX('Pro Forma'!$1:$1048576,MATCH('Cash Flow_Monthly'!$A78,'Pro Forma'!$A:$A,0),MATCH('Cash Flow_Monthly'!DJ$2,'Pro Forma'!$1:$1,0))/12*IF(DJ$3&gt;'Project Summary'!$G$7,0,1)</f>
        <v>0</v>
      </c>
      <c r="DK78" s="1557">
        <f>'Pro Forma'!$M82*INDEX('Pro Forma'!$1:$1048576,MATCH('Cash Flow_Monthly'!$A78,'Pro Forma'!$A:$A,0),MATCH('Cash Flow_Monthly'!DK$2,'Pro Forma'!$1:$1,0))/12*IF(DK$3&gt;'Project Summary'!$G$7,0,1)</f>
        <v>0</v>
      </c>
      <c r="DL78" s="1557">
        <f>'Pro Forma'!$M82*INDEX('Pro Forma'!$1:$1048576,MATCH('Cash Flow_Monthly'!$A78,'Pro Forma'!$A:$A,0),MATCH('Cash Flow_Monthly'!DL$2,'Pro Forma'!$1:$1,0))/12*IF(DL$3&gt;'Project Summary'!$G$7,0,1)</f>
        <v>0</v>
      </c>
      <c r="DM78" s="1557">
        <f>'Pro Forma'!$M82*INDEX('Pro Forma'!$1:$1048576,MATCH('Cash Flow_Monthly'!$A78,'Pro Forma'!$A:$A,0),MATCH('Cash Flow_Monthly'!DM$2,'Pro Forma'!$1:$1,0))/12*IF(DM$3&gt;'Project Summary'!$G$7,0,1)</f>
        <v>0</v>
      </c>
      <c r="DN78" s="1557">
        <f>'Pro Forma'!$M82*INDEX('Pro Forma'!$1:$1048576,MATCH('Cash Flow_Monthly'!$A78,'Pro Forma'!$A:$A,0),MATCH('Cash Flow_Monthly'!DN$2,'Pro Forma'!$1:$1,0))/12*IF(DN$3&gt;'Project Summary'!$G$7,0,1)</f>
        <v>0</v>
      </c>
      <c r="DO78" s="1557">
        <f>'Pro Forma'!$M82*INDEX('Pro Forma'!$1:$1048576,MATCH('Cash Flow_Monthly'!$A78,'Pro Forma'!$A:$A,0),MATCH('Cash Flow_Monthly'!DO$2,'Pro Forma'!$1:$1,0))/12*IF(DO$3&gt;'Project Summary'!$G$7,0,1)</f>
        <v>0</v>
      </c>
      <c r="DP78" s="1557">
        <f>'Pro Forma'!$M82*INDEX('Pro Forma'!$1:$1048576,MATCH('Cash Flow_Monthly'!$A78,'Pro Forma'!$A:$A,0),MATCH('Cash Flow_Monthly'!DP$2,'Pro Forma'!$1:$1,0))/12*IF(DP$3&gt;'Project Summary'!$G$7,0,1)</f>
        <v>0</v>
      </c>
      <c r="DQ78" s="1557">
        <f>'Pro Forma'!$M82*INDEX('Pro Forma'!$1:$1048576,MATCH('Cash Flow_Monthly'!$A78,'Pro Forma'!$A:$A,0),MATCH('Cash Flow_Monthly'!DQ$2,'Pro Forma'!$1:$1,0))/12*IF(DQ$3&gt;'Project Summary'!$G$7,0,1)</f>
        <v>0</v>
      </c>
      <c r="DR78" s="1557">
        <f>'Pro Forma'!$M82*INDEX('Pro Forma'!$1:$1048576,MATCH('Cash Flow_Monthly'!$A78,'Pro Forma'!$A:$A,0),MATCH('Cash Flow_Monthly'!DR$2,'Pro Forma'!$1:$1,0))/12*IF(DR$3&gt;'Project Summary'!$G$7,0,1)</f>
        <v>0</v>
      </c>
      <c r="DS78" s="1557">
        <f>'Pro Forma'!$M82*INDEX('Pro Forma'!$1:$1048576,MATCH('Cash Flow_Monthly'!$A78,'Pro Forma'!$A:$A,0),MATCH('Cash Flow_Monthly'!DS$2,'Pro Forma'!$1:$1,0))/12*IF(DS$3&gt;'Project Summary'!$G$7,0,1)</f>
        <v>0</v>
      </c>
      <c r="DT78" s="1557">
        <f>'Pro Forma'!$M82*INDEX('Pro Forma'!$1:$1048576,MATCH('Cash Flow_Monthly'!$A78,'Pro Forma'!$A:$A,0),MATCH('Cash Flow_Monthly'!DT$2,'Pro Forma'!$1:$1,0))/12*IF(DT$3&gt;'Project Summary'!$G$7,0,1)</f>
        <v>0</v>
      </c>
      <c r="DU78" s="1558"/>
    </row>
    <row r="79" spans="1:125" s="1559" customFormat="1">
      <c r="A79" s="1554" t="str">
        <f>'Pro Forma'!A83</f>
        <v>"  "</v>
      </c>
      <c r="B79" s="1555"/>
      <c r="C79" s="1555"/>
      <c r="D79" s="1556"/>
      <c r="E79" s="1557">
        <f>'Pro Forma'!$M83*INDEX('Pro Forma'!$1:$1048576,MATCH('Cash Flow_Monthly'!$A79,'Pro Forma'!$A:$A,0),MATCH('Cash Flow_Monthly'!E$2,'Pro Forma'!$1:$1,0))/12*IF(E$3&gt;'Project Summary'!$G$7,0,1)</f>
        <v>0</v>
      </c>
      <c r="F79" s="1557">
        <f>'Pro Forma'!$M83*INDEX('Pro Forma'!$1:$1048576,MATCH('Cash Flow_Monthly'!$A79,'Pro Forma'!$A:$A,0),MATCH('Cash Flow_Monthly'!F$2,'Pro Forma'!$1:$1,0))/12*IF(F$3&gt;'Project Summary'!$G$7,0,1)</f>
        <v>0</v>
      </c>
      <c r="G79" s="1557">
        <f>'Pro Forma'!$M83*INDEX('Pro Forma'!$1:$1048576,MATCH('Cash Flow_Monthly'!$A79,'Pro Forma'!$A:$A,0),MATCH('Cash Flow_Monthly'!G$2,'Pro Forma'!$1:$1,0))/12*IF(G$3&gt;'Project Summary'!$G$7,0,1)</f>
        <v>0</v>
      </c>
      <c r="H79" s="1557">
        <f>'Pro Forma'!$M83*INDEX('Pro Forma'!$1:$1048576,MATCH('Cash Flow_Monthly'!$A79,'Pro Forma'!$A:$A,0),MATCH('Cash Flow_Monthly'!H$2,'Pro Forma'!$1:$1,0))/12*IF(H$3&gt;'Project Summary'!$G$7,0,1)</f>
        <v>0</v>
      </c>
      <c r="I79" s="1557">
        <f>'Pro Forma'!$M83*INDEX('Pro Forma'!$1:$1048576,MATCH('Cash Flow_Monthly'!$A79,'Pro Forma'!$A:$A,0),MATCH('Cash Flow_Monthly'!I$2,'Pro Forma'!$1:$1,0))/12*IF(I$3&gt;'Project Summary'!$G$7,0,1)</f>
        <v>0</v>
      </c>
      <c r="J79" s="1557">
        <f>'Pro Forma'!$M83*INDEX('Pro Forma'!$1:$1048576,MATCH('Cash Flow_Monthly'!$A79,'Pro Forma'!$A:$A,0),MATCH('Cash Flow_Monthly'!J$2,'Pro Forma'!$1:$1,0))/12*IF(J$3&gt;'Project Summary'!$G$7,0,1)</f>
        <v>0</v>
      </c>
      <c r="K79" s="1557">
        <f>'Pro Forma'!$M83*INDEX('Pro Forma'!$1:$1048576,MATCH('Cash Flow_Monthly'!$A79,'Pro Forma'!$A:$A,0),MATCH('Cash Flow_Monthly'!K$2,'Pro Forma'!$1:$1,0))/12*IF(K$3&gt;'Project Summary'!$G$7,0,1)</f>
        <v>0</v>
      </c>
      <c r="L79" s="1557">
        <f>'Pro Forma'!$M83*INDEX('Pro Forma'!$1:$1048576,MATCH('Cash Flow_Monthly'!$A79,'Pro Forma'!$A:$A,0),MATCH('Cash Flow_Monthly'!L$2,'Pro Forma'!$1:$1,0))/12*IF(L$3&gt;'Project Summary'!$G$7,0,1)</f>
        <v>0</v>
      </c>
      <c r="M79" s="1557">
        <f>'Pro Forma'!$M83*INDEX('Pro Forma'!$1:$1048576,MATCH('Cash Flow_Monthly'!$A79,'Pro Forma'!$A:$A,0),MATCH('Cash Flow_Monthly'!M$2,'Pro Forma'!$1:$1,0))/12*IF(M$3&gt;'Project Summary'!$G$7,0,1)</f>
        <v>0</v>
      </c>
      <c r="N79" s="1557">
        <f>'Pro Forma'!$M83*INDEX('Pro Forma'!$1:$1048576,MATCH('Cash Flow_Monthly'!$A79,'Pro Forma'!$A:$A,0),MATCH('Cash Flow_Monthly'!N$2,'Pro Forma'!$1:$1,0))/12*IF(N$3&gt;'Project Summary'!$G$7,0,1)</f>
        <v>0</v>
      </c>
      <c r="O79" s="1557">
        <f>'Pro Forma'!$M83*INDEX('Pro Forma'!$1:$1048576,MATCH('Cash Flow_Monthly'!$A79,'Pro Forma'!$A:$A,0),MATCH('Cash Flow_Monthly'!O$2,'Pro Forma'!$1:$1,0))/12*IF(O$3&gt;'Project Summary'!$G$7,0,1)</f>
        <v>0</v>
      </c>
      <c r="P79" s="1557">
        <f>'Pro Forma'!$M83*INDEX('Pro Forma'!$1:$1048576,MATCH('Cash Flow_Monthly'!$A79,'Pro Forma'!$A:$A,0),MATCH('Cash Flow_Monthly'!P$2,'Pro Forma'!$1:$1,0))/12*IF(P$3&gt;'Project Summary'!$G$7,0,1)</f>
        <v>0</v>
      </c>
      <c r="Q79" s="1557">
        <f>'Pro Forma'!$M83*INDEX('Pro Forma'!$1:$1048576,MATCH('Cash Flow_Monthly'!$A79,'Pro Forma'!$A:$A,0),MATCH('Cash Flow_Monthly'!Q$2,'Pro Forma'!$1:$1,0))/12*IF(Q$3&gt;'Project Summary'!$G$7,0,1)</f>
        <v>0</v>
      </c>
      <c r="R79" s="1557">
        <f>'Pro Forma'!$M83*INDEX('Pro Forma'!$1:$1048576,MATCH('Cash Flow_Monthly'!$A79,'Pro Forma'!$A:$A,0),MATCH('Cash Flow_Monthly'!R$2,'Pro Forma'!$1:$1,0))/12*IF(R$3&gt;'Project Summary'!$G$7,0,1)</f>
        <v>0</v>
      </c>
      <c r="S79" s="1557">
        <f>'Pro Forma'!$M83*INDEX('Pro Forma'!$1:$1048576,MATCH('Cash Flow_Monthly'!$A79,'Pro Forma'!$A:$A,0),MATCH('Cash Flow_Monthly'!S$2,'Pro Forma'!$1:$1,0))/12*IF(S$3&gt;'Project Summary'!$G$7,0,1)</f>
        <v>0</v>
      </c>
      <c r="T79" s="1557">
        <f>'Pro Forma'!$M83*INDEX('Pro Forma'!$1:$1048576,MATCH('Cash Flow_Monthly'!$A79,'Pro Forma'!$A:$A,0),MATCH('Cash Flow_Monthly'!T$2,'Pro Forma'!$1:$1,0))/12*IF(T$3&gt;'Project Summary'!$G$7,0,1)</f>
        <v>0</v>
      </c>
      <c r="U79" s="1557">
        <f>'Pro Forma'!$M83*INDEX('Pro Forma'!$1:$1048576,MATCH('Cash Flow_Monthly'!$A79,'Pro Forma'!$A:$A,0),MATCH('Cash Flow_Monthly'!U$2,'Pro Forma'!$1:$1,0))/12*IF(U$3&gt;'Project Summary'!$G$7,0,1)</f>
        <v>0</v>
      </c>
      <c r="V79" s="1557">
        <f>'Pro Forma'!$M83*INDEX('Pro Forma'!$1:$1048576,MATCH('Cash Flow_Monthly'!$A79,'Pro Forma'!$A:$A,0),MATCH('Cash Flow_Monthly'!V$2,'Pro Forma'!$1:$1,0))/12*IF(V$3&gt;'Project Summary'!$G$7,0,1)</f>
        <v>0</v>
      </c>
      <c r="W79" s="1557">
        <f>'Pro Forma'!$M83*INDEX('Pro Forma'!$1:$1048576,MATCH('Cash Flow_Monthly'!$A79,'Pro Forma'!$A:$A,0),MATCH('Cash Flow_Monthly'!W$2,'Pro Forma'!$1:$1,0))/12*IF(W$3&gt;'Project Summary'!$G$7,0,1)</f>
        <v>0</v>
      </c>
      <c r="X79" s="1557">
        <f>'Pro Forma'!$M83*INDEX('Pro Forma'!$1:$1048576,MATCH('Cash Flow_Monthly'!$A79,'Pro Forma'!$A:$A,0),MATCH('Cash Flow_Monthly'!X$2,'Pro Forma'!$1:$1,0))/12*IF(X$3&gt;'Project Summary'!$G$7,0,1)</f>
        <v>0</v>
      </c>
      <c r="Y79" s="1557">
        <f>'Pro Forma'!$M83*INDEX('Pro Forma'!$1:$1048576,MATCH('Cash Flow_Monthly'!$A79,'Pro Forma'!$A:$A,0),MATCH('Cash Flow_Monthly'!Y$2,'Pro Forma'!$1:$1,0))/12*IF(Y$3&gt;'Project Summary'!$G$7,0,1)</f>
        <v>0</v>
      </c>
      <c r="Z79" s="1557">
        <f>'Pro Forma'!$M83*INDEX('Pro Forma'!$1:$1048576,MATCH('Cash Flow_Monthly'!$A79,'Pro Forma'!$A:$A,0),MATCH('Cash Flow_Monthly'!Z$2,'Pro Forma'!$1:$1,0))/12*IF(Z$3&gt;'Project Summary'!$G$7,0,1)</f>
        <v>0</v>
      </c>
      <c r="AA79" s="1557">
        <f>'Pro Forma'!$M83*INDEX('Pro Forma'!$1:$1048576,MATCH('Cash Flow_Monthly'!$A79,'Pro Forma'!$A:$A,0),MATCH('Cash Flow_Monthly'!AA$2,'Pro Forma'!$1:$1,0))/12*IF(AA$3&gt;'Project Summary'!$G$7,0,1)</f>
        <v>0</v>
      </c>
      <c r="AB79" s="1557">
        <f>'Pro Forma'!$M83*INDEX('Pro Forma'!$1:$1048576,MATCH('Cash Flow_Monthly'!$A79,'Pro Forma'!$A:$A,0),MATCH('Cash Flow_Monthly'!AB$2,'Pro Forma'!$1:$1,0))/12*IF(AB$3&gt;'Project Summary'!$G$7,0,1)</f>
        <v>0</v>
      </c>
      <c r="AC79" s="1557">
        <f>'Pro Forma'!$M83*INDEX('Pro Forma'!$1:$1048576,MATCH('Cash Flow_Monthly'!$A79,'Pro Forma'!$A:$A,0),MATCH('Cash Flow_Monthly'!AC$2,'Pro Forma'!$1:$1,0))/12*IF(AC$3&gt;'Project Summary'!$G$7,0,1)</f>
        <v>0</v>
      </c>
      <c r="AD79" s="1557">
        <f>'Pro Forma'!$M83*INDEX('Pro Forma'!$1:$1048576,MATCH('Cash Flow_Monthly'!$A79,'Pro Forma'!$A:$A,0),MATCH('Cash Flow_Monthly'!AD$2,'Pro Forma'!$1:$1,0))/12*IF(AD$3&gt;'Project Summary'!$G$7,0,1)</f>
        <v>0</v>
      </c>
      <c r="AE79" s="1557">
        <f>'Pro Forma'!$M83*INDEX('Pro Forma'!$1:$1048576,MATCH('Cash Flow_Monthly'!$A79,'Pro Forma'!$A:$A,0),MATCH('Cash Flow_Monthly'!AE$2,'Pro Forma'!$1:$1,0))/12*IF(AE$3&gt;'Project Summary'!$G$7,0,1)</f>
        <v>0</v>
      </c>
      <c r="AF79" s="1557">
        <f>'Pro Forma'!$M83*INDEX('Pro Forma'!$1:$1048576,MATCH('Cash Flow_Monthly'!$A79,'Pro Forma'!$A:$A,0),MATCH('Cash Flow_Monthly'!AF$2,'Pro Forma'!$1:$1,0))/12*IF(AF$3&gt;'Project Summary'!$G$7,0,1)</f>
        <v>0</v>
      </c>
      <c r="AG79" s="1557">
        <f>'Pro Forma'!$M83*INDEX('Pro Forma'!$1:$1048576,MATCH('Cash Flow_Monthly'!$A79,'Pro Forma'!$A:$A,0),MATCH('Cash Flow_Monthly'!AG$2,'Pro Forma'!$1:$1,0))/12*IF(AG$3&gt;'Project Summary'!$G$7,0,1)</f>
        <v>0</v>
      </c>
      <c r="AH79" s="1557">
        <f>'Pro Forma'!$M83*INDEX('Pro Forma'!$1:$1048576,MATCH('Cash Flow_Monthly'!$A79,'Pro Forma'!$A:$A,0),MATCH('Cash Flow_Monthly'!AH$2,'Pro Forma'!$1:$1,0))/12*IF(AH$3&gt;'Project Summary'!$G$7,0,1)</f>
        <v>0</v>
      </c>
      <c r="AI79" s="1557">
        <f>'Pro Forma'!$M83*INDEX('Pro Forma'!$1:$1048576,MATCH('Cash Flow_Monthly'!$A79,'Pro Forma'!$A:$A,0),MATCH('Cash Flow_Monthly'!AI$2,'Pro Forma'!$1:$1,0))/12*IF(AI$3&gt;'Project Summary'!$G$7,0,1)</f>
        <v>0</v>
      </c>
      <c r="AJ79" s="1557">
        <f>'Pro Forma'!$M83*INDEX('Pro Forma'!$1:$1048576,MATCH('Cash Flow_Monthly'!$A79,'Pro Forma'!$A:$A,0),MATCH('Cash Flow_Monthly'!AJ$2,'Pro Forma'!$1:$1,0))/12*IF(AJ$3&gt;'Project Summary'!$G$7,0,1)</f>
        <v>0</v>
      </c>
      <c r="AK79" s="1557">
        <f>'Pro Forma'!$M83*INDEX('Pro Forma'!$1:$1048576,MATCH('Cash Flow_Monthly'!$A79,'Pro Forma'!$A:$A,0),MATCH('Cash Flow_Monthly'!AK$2,'Pro Forma'!$1:$1,0))/12*IF(AK$3&gt;'Project Summary'!$G$7,0,1)</f>
        <v>0</v>
      </c>
      <c r="AL79" s="1557">
        <f>'Pro Forma'!$M83*INDEX('Pro Forma'!$1:$1048576,MATCH('Cash Flow_Monthly'!$A79,'Pro Forma'!$A:$A,0),MATCH('Cash Flow_Monthly'!AL$2,'Pro Forma'!$1:$1,0))/12*IF(AL$3&gt;'Project Summary'!$G$7,0,1)</f>
        <v>0</v>
      </c>
      <c r="AM79" s="1557">
        <f>'Pro Forma'!$M83*INDEX('Pro Forma'!$1:$1048576,MATCH('Cash Flow_Monthly'!$A79,'Pro Forma'!$A:$A,0),MATCH('Cash Flow_Monthly'!AM$2,'Pro Forma'!$1:$1,0))/12*IF(AM$3&gt;'Project Summary'!$G$7,0,1)</f>
        <v>0</v>
      </c>
      <c r="AN79" s="1557">
        <f>'Pro Forma'!$M83*INDEX('Pro Forma'!$1:$1048576,MATCH('Cash Flow_Monthly'!$A79,'Pro Forma'!$A:$A,0),MATCH('Cash Flow_Monthly'!AN$2,'Pro Forma'!$1:$1,0))/12*IF(AN$3&gt;'Project Summary'!$G$7,0,1)</f>
        <v>0</v>
      </c>
      <c r="AO79" s="1557">
        <f>'Pro Forma'!$M83*INDEX('Pro Forma'!$1:$1048576,MATCH('Cash Flow_Monthly'!$A79,'Pro Forma'!$A:$A,0),MATCH('Cash Flow_Monthly'!AO$2,'Pro Forma'!$1:$1,0))/12*IF(AO$3&gt;'Project Summary'!$G$7,0,1)</f>
        <v>0</v>
      </c>
      <c r="AP79" s="1557">
        <f>'Pro Forma'!$M83*INDEX('Pro Forma'!$1:$1048576,MATCH('Cash Flow_Monthly'!$A79,'Pro Forma'!$A:$A,0),MATCH('Cash Flow_Monthly'!AP$2,'Pro Forma'!$1:$1,0))/12*IF(AP$3&gt;'Project Summary'!$G$7,0,1)</f>
        <v>0</v>
      </c>
      <c r="AQ79" s="1557">
        <f>'Pro Forma'!$M83*INDEX('Pro Forma'!$1:$1048576,MATCH('Cash Flow_Monthly'!$A79,'Pro Forma'!$A:$A,0),MATCH('Cash Flow_Monthly'!AQ$2,'Pro Forma'!$1:$1,0))/12*IF(AQ$3&gt;'Project Summary'!$G$7,0,1)</f>
        <v>0</v>
      </c>
      <c r="AR79" s="1557">
        <f>'Pro Forma'!$M83*INDEX('Pro Forma'!$1:$1048576,MATCH('Cash Flow_Monthly'!$A79,'Pro Forma'!$A:$A,0),MATCH('Cash Flow_Monthly'!AR$2,'Pro Forma'!$1:$1,0))/12*IF(AR$3&gt;'Project Summary'!$G$7,0,1)</f>
        <v>0</v>
      </c>
      <c r="AS79" s="1557">
        <f>'Pro Forma'!$M83*INDEX('Pro Forma'!$1:$1048576,MATCH('Cash Flow_Monthly'!$A79,'Pro Forma'!$A:$A,0),MATCH('Cash Flow_Monthly'!AS$2,'Pro Forma'!$1:$1,0))/12*IF(AS$3&gt;'Project Summary'!$G$7,0,1)</f>
        <v>0</v>
      </c>
      <c r="AT79" s="1557">
        <f>'Pro Forma'!$M83*INDEX('Pro Forma'!$1:$1048576,MATCH('Cash Flow_Monthly'!$A79,'Pro Forma'!$A:$A,0),MATCH('Cash Flow_Monthly'!AT$2,'Pro Forma'!$1:$1,0))/12*IF(AT$3&gt;'Project Summary'!$G$7,0,1)</f>
        <v>0</v>
      </c>
      <c r="AU79" s="1557">
        <f>'Pro Forma'!$M83*INDEX('Pro Forma'!$1:$1048576,MATCH('Cash Flow_Monthly'!$A79,'Pro Forma'!$A:$A,0),MATCH('Cash Flow_Monthly'!AU$2,'Pro Forma'!$1:$1,0))/12*IF(AU$3&gt;'Project Summary'!$G$7,0,1)</f>
        <v>0</v>
      </c>
      <c r="AV79" s="1557">
        <f>'Pro Forma'!$M83*INDEX('Pro Forma'!$1:$1048576,MATCH('Cash Flow_Monthly'!$A79,'Pro Forma'!$A:$A,0),MATCH('Cash Flow_Monthly'!AV$2,'Pro Forma'!$1:$1,0))/12*IF(AV$3&gt;'Project Summary'!$G$7,0,1)</f>
        <v>0</v>
      </c>
      <c r="AW79" s="1557">
        <f>'Pro Forma'!$M83*INDEX('Pro Forma'!$1:$1048576,MATCH('Cash Flow_Monthly'!$A79,'Pro Forma'!$A:$A,0),MATCH('Cash Flow_Monthly'!AW$2,'Pro Forma'!$1:$1,0))/12*IF(AW$3&gt;'Project Summary'!$G$7,0,1)</f>
        <v>0</v>
      </c>
      <c r="AX79" s="1557">
        <f>'Pro Forma'!$M83*INDEX('Pro Forma'!$1:$1048576,MATCH('Cash Flow_Monthly'!$A79,'Pro Forma'!$A:$A,0),MATCH('Cash Flow_Monthly'!AX$2,'Pro Forma'!$1:$1,0))/12*IF(AX$3&gt;'Project Summary'!$G$7,0,1)</f>
        <v>0</v>
      </c>
      <c r="AY79" s="1557">
        <f>'Pro Forma'!$M83*INDEX('Pro Forma'!$1:$1048576,MATCH('Cash Flow_Monthly'!$A79,'Pro Forma'!$A:$A,0),MATCH('Cash Flow_Monthly'!AY$2,'Pro Forma'!$1:$1,0))/12*IF(AY$3&gt;'Project Summary'!$G$7,0,1)</f>
        <v>0</v>
      </c>
      <c r="AZ79" s="1557">
        <f>'Pro Forma'!$M83*INDEX('Pro Forma'!$1:$1048576,MATCH('Cash Flow_Monthly'!$A79,'Pro Forma'!$A:$A,0),MATCH('Cash Flow_Monthly'!AZ$2,'Pro Forma'!$1:$1,0))/12*IF(AZ$3&gt;'Project Summary'!$G$7,0,1)</f>
        <v>0</v>
      </c>
      <c r="BA79" s="1557">
        <f>'Pro Forma'!$M83*INDEX('Pro Forma'!$1:$1048576,MATCH('Cash Flow_Monthly'!$A79,'Pro Forma'!$A:$A,0),MATCH('Cash Flow_Monthly'!BA$2,'Pro Forma'!$1:$1,0))/12*IF(BA$3&gt;'Project Summary'!$G$7,0,1)</f>
        <v>0</v>
      </c>
      <c r="BB79" s="1557">
        <f>'Pro Forma'!$M83*INDEX('Pro Forma'!$1:$1048576,MATCH('Cash Flow_Monthly'!$A79,'Pro Forma'!$A:$A,0),MATCH('Cash Flow_Monthly'!BB$2,'Pro Forma'!$1:$1,0))/12*IF(BB$3&gt;'Project Summary'!$G$7,0,1)</f>
        <v>0</v>
      </c>
      <c r="BC79" s="1557">
        <f>'Pro Forma'!$M83*INDEX('Pro Forma'!$1:$1048576,MATCH('Cash Flow_Monthly'!$A79,'Pro Forma'!$A:$A,0),MATCH('Cash Flow_Monthly'!BC$2,'Pro Forma'!$1:$1,0))/12*IF(BC$3&gt;'Project Summary'!$G$7,0,1)</f>
        <v>0</v>
      </c>
      <c r="BD79" s="1557">
        <f>'Pro Forma'!$M83*INDEX('Pro Forma'!$1:$1048576,MATCH('Cash Flow_Monthly'!$A79,'Pro Forma'!$A:$A,0),MATCH('Cash Flow_Monthly'!BD$2,'Pro Forma'!$1:$1,0))/12*IF(BD$3&gt;'Project Summary'!$G$7,0,1)</f>
        <v>0</v>
      </c>
      <c r="BE79" s="1557">
        <f>'Pro Forma'!$M83*INDEX('Pro Forma'!$1:$1048576,MATCH('Cash Flow_Monthly'!$A79,'Pro Forma'!$A:$A,0),MATCH('Cash Flow_Monthly'!BE$2,'Pro Forma'!$1:$1,0))/12*IF(BE$3&gt;'Project Summary'!$G$7,0,1)</f>
        <v>0</v>
      </c>
      <c r="BF79" s="1557">
        <f>'Pro Forma'!$M83*INDEX('Pro Forma'!$1:$1048576,MATCH('Cash Flow_Monthly'!$A79,'Pro Forma'!$A:$A,0),MATCH('Cash Flow_Monthly'!BF$2,'Pro Forma'!$1:$1,0))/12*IF(BF$3&gt;'Project Summary'!$G$7,0,1)</f>
        <v>0</v>
      </c>
      <c r="BG79" s="1557">
        <f>'Pro Forma'!$M83*INDEX('Pro Forma'!$1:$1048576,MATCH('Cash Flow_Monthly'!$A79,'Pro Forma'!$A:$A,0),MATCH('Cash Flow_Monthly'!BG$2,'Pro Forma'!$1:$1,0))/12*IF(BG$3&gt;'Project Summary'!$G$7,0,1)</f>
        <v>0</v>
      </c>
      <c r="BH79" s="1557">
        <f>'Pro Forma'!$M83*INDEX('Pro Forma'!$1:$1048576,MATCH('Cash Flow_Monthly'!$A79,'Pro Forma'!$A:$A,0),MATCH('Cash Flow_Monthly'!BH$2,'Pro Forma'!$1:$1,0))/12*IF(BH$3&gt;'Project Summary'!$G$7,0,1)</f>
        <v>0</v>
      </c>
      <c r="BI79" s="1557">
        <f>'Pro Forma'!$M83*INDEX('Pro Forma'!$1:$1048576,MATCH('Cash Flow_Monthly'!$A79,'Pro Forma'!$A:$A,0),MATCH('Cash Flow_Monthly'!BI$2,'Pro Forma'!$1:$1,0))/12*IF(BI$3&gt;'Project Summary'!$G$7,0,1)</f>
        <v>0</v>
      </c>
      <c r="BJ79" s="1557">
        <f>'Pro Forma'!$M83*INDEX('Pro Forma'!$1:$1048576,MATCH('Cash Flow_Monthly'!$A79,'Pro Forma'!$A:$A,0),MATCH('Cash Flow_Monthly'!BJ$2,'Pro Forma'!$1:$1,0))/12*IF(BJ$3&gt;'Project Summary'!$G$7,0,1)</f>
        <v>0</v>
      </c>
      <c r="BK79" s="1557">
        <f>'Pro Forma'!$M83*INDEX('Pro Forma'!$1:$1048576,MATCH('Cash Flow_Monthly'!$A79,'Pro Forma'!$A:$A,0),MATCH('Cash Flow_Monthly'!BK$2,'Pro Forma'!$1:$1,0))/12*IF(BK$3&gt;'Project Summary'!$G$7,0,1)</f>
        <v>0</v>
      </c>
      <c r="BL79" s="1557">
        <f>'Pro Forma'!$M83*INDEX('Pro Forma'!$1:$1048576,MATCH('Cash Flow_Monthly'!$A79,'Pro Forma'!$A:$A,0),MATCH('Cash Flow_Monthly'!BL$2,'Pro Forma'!$1:$1,0))/12*IF(BL$3&gt;'Project Summary'!$G$7,0,1)</f>
        <v>0</v>
      </c>
      <c r="BM79" s="1557">
        <f>'Pro Forma'!$M83*INDEX('Pro Forma'!$1:$1048576,MATCH('Cash Flow_Monthly'!$A79,'Pro Forma'!$A:$A,0),MATCH('Cash Flow_Monthly'!BM$2,'Pro Forma'!$1:$1,0))/12*IF(BM$3&gt;'Project Summary'!$G$7,0,1)</f>
        <v>0</v>
      </c>
      <c r="BN79" s="1557">
        <f>'Pro Forma'!$M83*INDEX('Pro Forma'!$1:$1048576,MATCH('Cash Flow_Monthly'!$A79,'Pro Forma'!$A:$A,0),MATCH('Cash Flow_Monthly'!BN$2,'Pro Forma'!$1:$1,0))/12*IF(BN$3&gt;'Project Summary'!$G$7,0,1)</f>
        <v>0</v>
      </c>
      <c r="BO79" s="1557">
        <f>'Pro Forma'!$M83*INDEX('Pro Forma'!$1:$1048576,MATCH('Cash Flow_Monthly'!$A79,'Pro Forma'!$A:$A,0),MATCH('Cash Flow_Monthly'!BO$2,'Pro Forma'!$1:$1,0))/12*IF(BO$3&gt;'Project Summary'!$G$7,0,1)</f>
        <v>0</v>
      </c>
      <c r="BP79" s="1557">
        <f>'Pro Forma'!$M83*INDEX('Pro Forma'!$1:$1048576,MATCH('Cash Flow_Monthly'!$A79,'Pro Forma'!$A:$A,0),MATCH('Cash Flow_Monthly'!BP$2,'Pro Forma'!$1:$1,0))/12*IF(BP$3&gt;'Project Summary'!$G$7,0,1)</f>
        <v>0</v>
      </c>
      <c r="BQ79" s="1557">
        <f>'Pro Forma'!$M83*INDEX('Pro Forma'!$1:$1048576,MATCH('Cash Flow_Monthly'!$A79,'Pro Forma'!$A:$A,0),MATCH('Cash Flow_Monthly'!BQ$2,'Pro Forma'!$1:$1,0))/12*IF(BQ$3&gt;'Project Summary'!$G$7,0,1)</f>
        <v>0</v>
      </c>
      <c r="BR79" s="1557">
        <f>'Pro Forma'!$M83*INDEX('Pro Forma'!$1:$1048576,MATCH('Cash Flow_Monthly'!$A79,'Pro Forma'!$A:$A,0),MATCH('Cash Flow_Monthly'!BR$2,'Pro Forma'!$1:$1,0))/12*IF(BR$3&gt;'Project Summary'!$G$7,0,1)</f>
        <v>0</v>
      </c>
      <c r="BS79" s="1557">
        <f>'Pro Forma'!$M83*INDEX('Pro Forma'!$1:$1048576,MATCH('Cash Flow_Monthly'!$A79,'Pro Forma'!$A:$A,0),MATCH('Cash Flow_Monthly'!BS$2,'Pro Forma'!$1:$1,0))/12*IF(BS$3&gt;'Project Summary'!$G$7,0,1)</f>
        <v>0</v>
      </c>
      <c r="BT79" s="1557">
        <f>'Pro Forma'!$M83*INDEX('Pro Forma'!$1:$1048576,MATCH('Cash Flow_Monthly'!$A79,'Pro Forma'!$A:$A,0),MATCH('Cash Flow_Monthly'!BT$2,'Pro Forma'!$1:$1,0))/12*IF(BT$3&gt;'Project Summary'!$G$7,0,1)</f>
        <v>0</v>
      </c>
      <c r="BU79" s="1557">
        <f>'Pro Forma'!$M83*INDEX('Pro Forma'!$1:$1048576,MATCH('Cash Flow_Monthly'!$A79,'Pro Forma'!$A:$A,0),MATCH('Cash Flow_Monthly'!BU$2,'Pro Forma'!$1:$1,0))/12*IF(BU$3&gt;'Project Summary'!$G$7,0,1)</f>
        <v>0</v>
      </c>
      <c r="BV79" s="1557">
        <f>'Pro Forma'!$M83*INDEX('Pro Forma'!$1:$1048576,MATCH('Cash Flow_Monthly'!$A79,'Pro Forma'!$A:$A,0),MATCH('Cash Flow_Monthly'!BV$2,'Pro Forma'!$1:$1,0))/12*IF(BV$3&gt;'Project Summary'!$G$7,0,1)</f>
        <v>0</v>
      </c>
      <c r="BW79" s="1557">
        <f>'Pro Forma'!$M83*INDEX('Pro Forma'!$1:$1048576,MATCH('Cash Flow_Monthly'!$A79,'Pro Forma'!$A:$A,0),MATCH('Cash Flow_Monthly'!BW$2,'Pro Forma'!$1:$1,0))/12*IF(BW$3&gt;'Project Summary'!$G$7,0,1)</f>
        <v>0</v>
      </c>
      <c r="BX79" s="1557">
        <f>'Pro Forma'!$M83*INDEX('Pro Forma'!$1:$1048576,MATCH('Cash Flow_Monthly'!$A79,'Pro Forma'!$A:$A,0),MATCH('Cash Flow_Monthly'!BX$2,'Pro Forma'!$1:$1,0))/12*IF(BX$3&gt;'Project Summary'!$G$7,0,1)</f>
        <v>0</v>
      </c>
      <c r="BY79" s="1557">
        <f>'Pro Forma'!$M83*INDEX('Pro Forma'!$1:$1048576,MATCH('Cash Flow_Monthly'!$A79,'Pro Forma'!$A:$A,0),MATCH('Cash Flow_Monthly'!BY$2,'Pro Forma'!$1:$1,0))/12*IF(BY$3&gt;'Project Summary'!$G$7,0,1)</f>
        <v>0</v>
      </c>
      <c r="BZ79" s="1557">
        <f>'Pro Forma'!$M83*INDEX('Pro Forma'!$1:$1048576,MATCH('Cash Flow_Monthly'!$A79,'Pro Forma'!$A:$A,0),MATCH('Cash Flow_Monthly'!BZ$2,'Pro Forma'!$1:$1,0))/12*IF(BZ$3&gt;'Project Summary'!$G$7,0,1)</f>
        <v>0</v>
      </c>
      <c r="CA79" s="1557">
        <f>'Pro Forma'!$M83*INDEX('Pro Forma'!$1:$1048576,MATCH('Cash Flow_Monthly'!$A79,'Pro Forma'!$A:$A,0),MATCH('Cash Flow_Monthly'!CA$2,'Pro Forma'!$1:$1,0))/12*IF(CA$3&gt;'Project Summary'!$G$7,0,1)</f>
        <v>0</v>
      </c>
      <c r="CB79" s="1557">
        <f>'Pro Forma'!$M83*INDEX('Pro Forma'!$1:$1048576,MATCH('Cash Flow_Monthly'!$A79,'Pro Forma'!$A:$A,0),MATCH('Cash Flow_Monthly'!CB$2,'Pro Forma'!$1:$1,0))/12*IF(CB$3&gt;'Project Summary'!$G$7,0,1)</f>
        <v>0</v>
      </c>
      <c r="CC79" s="1557">
        <f>'Pro Forma'!$M83*INDEX('Pro Forma'!$1:$1048576,MATCH('Cash Flow_Monthly'!$A79,'Pro Forma'!$A:$A,0),MATCH('Cash Flow_Monthly'!CC$2,'Pro Forma'!$1:$1,0))/12*IF(CC$3&gt;'Project Summary'!$G$7,0,1)</f>
        <v>0</v>
      </c>
      <c r="CD79" s="1557">
        <f>'Pro Forma'!$M83*INDEX('Pro Forma'!$1:$1048576,MATCH('Cash Flow_Monthly'!$A79,'Pro Forma'!$A:$A,0),MATCH('Cash Flow_Monthly'!CD$2,'Pro Forma'!$1:$1,0))/12*IF(CD$3&gt;'Project Summary'!$G$7,0,1)</f>
        <v>0</v>
      </c>
      <c r="CE79" s="1557">
        <f>'Pro Forma'!$M83*INDEX('Pro Forma'!$1:$1048576,MATCH('Cash Flow_Monthly'!$A79,'Pro Forma'!$A:$A,0),MATCH('Cash Flow_Monthly'!CE$2,'Pro Forma'!$1:$1,0))/12*IF(CE$3&gt;'Project Summary'!$G$7,0,1)</f>
        <v>0</v>
      </c>
      <c r="CF79" s="1557">
        <f>'Pro Forma'!$M83*INDEX('Pro Forma'!$1:$1048576,MATCH('Cash Flow_Monthly'!$A79,'Pro Forma'!$A:$A,0),MATCH('Cash Flow_Monthly'!CF$2,'Pro Forma'!$1:$1,0))/12*IF(CF$3&gt;'Project Summary'!$G$7,0,1)</f>
        <v>0</v>
      </c>
      <c r="CG79" s="1557">
        <f>'Pro Forma'!$M83*INDEX('Pro Forma'!$1:$1048576,MATCH('Cash Flow_Monthly'!$A79,'Pro Forma'!$A:$A,0),MATCH('Cash Flow_Monthly'!CG$2,'Pro Forma'!$1:$1,0))/12*IF(CG$3&gt;'Project Summary'!$G$7,0,1)</f>
        <v>0</v>
      </c>
      <c r="CH79" s="1557">
        <f>'Pro Forma'!$M83*INDEX('Pro Forma'!$1:$1048576,MATCH('Cash Flow_Monthly'!$A79,'Pro Forma'!$A:$A,0),MATCH('Cash Flow_Monthly'!CH$2,'Pro Forma'!$1:$1,0))/12*IF(CH$3&gt;'Project Summary'!$G$7,0,1)</f>
        <v>0</v>
      </c>
      <c r="CI79" s="1557">
        <f>'Pro Forma'!$M83*INDEX('Pro Forma'!$1:$1048576,MATCH('Cash Flow_Monthly'!$A79,'Pro Forma'!$A:$A,0),MATCH('Cash Flow_Monthly'!CI$2,'Pro Forma'!$1:$1,0))/12*IF(CI$3&gt;'Project Summary'!$G$7,0,1)</f>
        <v>0</v>
      </c>
      <c r="CJ79" s="1557">
        <f>'Pro Forma'!$M83*INDEX('Pro Forma'!$1:$1048576,MATCH('Cash Flow_Monthly'!$A79,'Pro Forma'!$A:$A,0),MATCH('Cash Flow_Monthly'!CJ$2,'Pro Forma'!$1:$1,0))/12*IF(CJ$3&gt;'Project Summary'!$G$7,0,1)</f>
        <v>0</v>
      </c>
      <c r="CK79" s="1557">
        <f>'Pro Forma'!$M83*INDEX('Pro Forma'!$1:$1048576,MATCH('Cash Flow_Monthly'!$A79,'Pro Forma'!$A:$A,0),MATCH('Cash Flow_Monthly'!CK$2,'Pro Forma'!$1:$1,0))/12*IF(CK$3&gt;'Project Summary'!$G$7,0,1)</f>
        <v>0</v>
      </c>
      <c r="CL79" s="1557">
        <f>'Pro Forma'!$M83*INDEX('Pro Forma'!$1:$1048576,MATCH('Cash Flow_Monthly'!$A79,'Pro Forma'!$A:$A,0),MATCH('Cash Flow_Monthly'!CL$2,'Pro Forma'!$1:$1,0))/12*IF(CL$3&gt;'Project Summary'!$G$7,0,1)</f>
        <v>0</v>
      </c>
      <c r="CM79" s="1557">
        <f>'Pro Forma'!$M83*INDEX('Pro Forma'!$1:$1048576,MATCH('Cash Flow_Monthly'!$A79,'Pro Forma'!$A:$A,0),MATCH('Cash Flow_Monthly'!CM$2,'Pro Forma'!$1:$1,0))/12*IF(CM$3&gt;'Project Summary'!$G$7,0,1)</f>
        <v>0</v>
      </c>
      <c r="CN79" s="1557">
        <f>'Pro Forma'!$M83*INDEX('Pro Forma'!$1:$1048576,MATCH('Cash Flow_Monthly'!$A79,'Pro Forma'!$A:$A,0),MATCH('Cash Flow_Monthly'!CN$2,'Pro Forma'!$1:$1,0))/12*IF(CN$3&gt;'Project Summary'!$G$7,0,1)</f>
        <v>0</v>
      </c>
      <c r="CO79" s="1557">
        <f>'Pro Forma'!$M83*INDEX('Pro Forma'!$1:$1048576,MATCH('Cash Flow_Monthly'!$A79,'Pro Forma'!$A:$A,0),MATCH('Cash Flow_Monthly'!CO$2,'Pro Forma'!$1:$1,0))/12*IF(CO$3&gt;'Project Summary'!$G$7,0,1)</f>
        <v>0</v>
      </c>
      <c r="CP79" s="1557">
        <f>'Pro Forma'!$M83*INDEX('Pro Forma'!$1:$1048576,MATCH('Cash Flow_Monthly'!$A79,'Pro Forma'!$A:$A,0),MATCH('Cash Flow_Monthly'!CP$2,'Pro Forma'!$1:$1,0))/12*IF(CP$3&gt;'Project Summary'!$G$7,0,1)</f>
        <v>0</v>
      </c>
      <c r="CQ79" s="1557">
        <f>'Pro Forma'!$M83*INDEX('Pro Forma'!$1:$1048576,MATCH('Cash Flow_Monthly'!$A79,'Pro Forma'!$A:$A,0),MATCH('Cash Flow_Monthly'!CQ$2,'Pro Forma'!$1:$1,0))/12*IF(CQ$3&gt;'Project Summary'!$G$7,0,1)</f>
        <v>0</v>
      </c>
      <c r="CR79" s="1557">
        <f>'Pro Forma'!$M83*INDEX('Pro Forma'!$1:$1048576,MATCH('Cash Flow_Monthly'!$A79,'Pro Forma'!$A:$A,0),MATCH('Cash Flow_Monthly'!CR$2,'Pro Forma'!$1:$1,0))/12*IF(CR$3&gt;'Project Summary'!$G$7,0,1)</f>
        <v>0</v>
      </c>
      <c r="CS79" s="1557">
        <f>'Pro Forma'!$M83*INDEX('Pro Forma'!$1:$1048576,MATCH('Cash Flow_Monthly'!$A79,'Pro Forma'!$A:$A,0),MATCH('Cash Flow_Monthly'!CS$2,'Pro Forma'!$1:$1,0))/12*IF(CS$3&gt;'Project Summary'!$G$7,0,1)</f>
        <v>0</v>
      </c>
      <c r="CT79" s="1557">
        <f>'Pro Forma'!$M83*INDEX('Pro Forma'!$1:$1048576,MATCH('Cash Flow_Monthly'!$A79,'Pro Forma'!$A:$A,0),MATCH('Cash Flow_Monthly'!CT$2,'Pro Forma'!$1:$1,0))/12*IF(CT$3&gt;'Project Summary'!$G$7,0,1)</f>
        <v>0</v>
      </c>
      <c r="CU79" s="1557">
        <f>'Pro Forma'!$M83*INDEX('Pro Forma'!$1:$1048576,MATCH('Cash Flow_Monthly'!$A79,'Pro Forma'!$A:$A,0),MATCH('Cash Flow_Monthly'!CU$2,'Pro Forma'!$1:$1,0))/12*IF(CU$3&gt;'Project Summary'!$G$7,0,1)</f>
        <v>0</v>
      </c>
      <c r="CV79" s="1557">
        <f>'Pro Forma'!$M83*INDEX('Pro Forma'!$1:$1048576,MATCH('Cash Flow_Monthly'!$A79,'Pro Forma'!$A:$A,0),MATCH('Cash Flow_Monthly'!CV$2,'Pro Forma'!$1:$1,0))/12*IF(CV$3&gt;'Project Summary'!$G$7,0,1)</f>
        <v>0</v>
      </c>
      <c r="CW79" s="1557">
        <f>'Pro Forma'!$M83*INDEX('Pro Forma'!$1:$1048576,MATCH('Cash Flow_Monthly'!$A79,'Pro Forma'!$A:$A,0),MATCH('Cash Flow_Monthly'!CW$2,'Pro Forma'!$1:$1,0))/12*IF(CW$3&gt;'Project Summary'!$G$7,0,1)</f>
        <v>0</v>
      </c>
      <c r="CX79" s="1557">
        <f>'Pro Forma'!$M83*INDEX('Pro Forma'!$1:$1048576,MATCH('Cash Flow_Monthly'!$A79,'Pro Forma'!$A:$A,0),MATCH('Cash Flow_Monthly'!CX$2,'Pro Forma'!$1:$1,0))/12*IF(CX$3&gt;'Project Summary'!$G$7,0,1)</f>
        <v>0</v>
      </c>
      <c r="CY79" s="1557">
        <f>'Pro Forma'!$M83*INDEX('Pro Forma'!$1:$1048576,MATCH('Cash Flow_Monthly'!$A79,'Pro Forma'!$A:$A,0),MATCH('Cash Flow_Monthly'!CY$2,'Pro Forma'!$1:$1,0))/12*IF(CY$3&gt;'Project Summary'!$G$7,0,1)</f>
        <v>0</v>
      </c>
      <c r="CZ79" s="1557">
        <f>'Pro Forma'!$M83*INDEX('Pro Forma'!$1:$1048576,MATCH('Cash Flow_Monthly'!$A79,'Pro Forma'!$A:$A,0),MATCH('Cash Flow_Monthly'!CZ$2,'Pro Forma'!$1:$1,0))/12*IF(CZ$3&gt;'Project Summary'!$G$7,0,1)</f>
        <v>0</v>
      </c>
      <c r="DA79" s="1557">
        <f>'Pro Forma'!$M83*INDEX('Pro Forma'!$1:$1048576,MATCH('Cash Flow_Monthly'!$A79,'Pro Forma'!$A:$A,0),MATCH('Cash Flow_Monthly'!DA$2,'Pro Forma'!$1:$1,0))/12*IF(DA$3&gt;'Project Summary'!$G$7,0,1)</f>
        <v>0</v>
      </c>
      <c r="DB79" s="1557">
        <f>'Pro Forma'!$M83*INDEX('Pro Forma'!$1:$1048576,MATCH('Cash Flow_Monthly'!$A79,'Pro Forma'!$A:$A,0),MATCH('Cash Flow_Monthly'!DB$2,'Pro Forma'!$1:$1,0))/12*IF(DB$3&gt;'Project Summary'!$G$7,0,1)</f>
        <v>0</v>
      </c>
      <c r="DC79" s="1557">
        <f>'Pro Forma'!$M83*INDEX('Pro Forma'!$1:$1048576,MATCH('Cash Flow_Monthly'!$A79,'Pro Forma'!$A:$A,0),MATCH('Cash Flow_Monthly'!DC$2,'Pro Forma'!$1:$1,0))/12*IF(DC$3&gt;'Project Summary'!$G$7,0,1)</f>
        <v>0</v>
      </c>
      <c r="DD79" s="1557">
        <f>'Pro Forma'!$M83*INDEX('Pro Forma'!$1:$1048576,MATCH('Cash Flow_Monthly'!$A79,'Pro Forma'!$A:$A,0),MATCH('Cash Flow_Monthly'!DD$2,'Pro Forma'!$1:$1,0))/12*IF(DD$3&gt;'Project Summary'!$G$7,0,1)</f>
        <v>0</v>
      </c>
      <c r="DE79" s="1557">
        <f>'Pro Forma'!$M83*INDEX('Pro Forma'!$1:$1048576,MATCH('Cash Flow_Monthly'!$A79,'Pro Forma'!$A:$A,0),MATCH('Cash Flow_Monthly'!DE$2,'Pro Forma'!$1:$1,0))/12*IF(DE$3&gt;'Project Summary'!$G$7,0,1)</f>
        <v>0</v>
      </c>
      <c r="DF79" s="1557">
        <f>'Pro Forma'!$M83*INDEX('Pro Forma'!$1:$1048576,MATCH('Cash Flow_Monthly'!$A79,'Pro Forma'!$A:$A,0),MATCH('Cash Flow_Monthly'!DF$2,'Pro Forma'!$1:$1,0))/12*IF(DF$3&gt;'Project Summary'!$G$7,0,1)</f>
        <v>0</v>
      </c>
      <c r="DG79" s="1557">
        <f>'Pro Forma'!$M83*INDEX('Pro Forma'!$1:$1048576,MATCH('Cash Flow_Monthly'!$A79,'Pro Forma'!$A:$A,0),MATCH('Cash Flow_Monthly'!DG$2,'Pro Forma'!$1:$1,0))/12*IF(DG$3&gt;'Project Summary'!$G$7,0,1)</f>
        <v>0</v>
      </c>
      <c r="DH79" s="1557">
        <f>'Pro Forma'!$M83*INDEX('Pro Forma'!$1:$1048576,MATCH('Cash Flow_Monthly'!$A79,'Pro Forma'!$A:$A,0),MATCH('Cash Flow_Monthly'!DH$2,'Pro Forma'!$1:$1,0))/12*IF(DH$3&gt;'Project Summary'!$G$7,0,1)</f>
        <v>0</v>
      </c>
      <c r="DI79" s="1557">
        <f>'Pro Forma'!$M83*INDEX('Pro Forma'!$1:$1048576,MATCH('Cash Flow_Monthly'!$A79,'Pro Forma'!$A:$A,0),MATCH('Cash Flow_Monthly'!DI$2,'Pro Forma'!$1:$1,0))/12*IF(DI$3&gt;'Project Summary'!$G$7,0,1)</f>
        <v>0</v>
      </c>
      <c r="DJ79" s="1557">
        <f>'Pro Forma'!$M83*INDEX('Pro Forma'!$1:$1048576,MATCH('Cash Flow_Monthly'!$A79,'Pro Forma'!$A:$A,0),MATCH('Cash Flow_Monthly'!DJ$2,'Pro Forma'!$1:$1,0))/12*IF(DJ$3&gt;'Project Summary'!$G$7,0,1)</f>
        <v>0</v>
      </c>
      <c r="DK79" s="1557">
        <f>'Pro Forma'!$M83*INDEX('Pro Forma'!$1:$1048576,MATCH('Cash Flow_Monthly'!$A79,'Pro Forma'!$A:$A,0),MATCH('Cash Flow_Monthly'!DK$2,'Pro Forma'!$1:$1,0))/12*IF(DK$3&gt;'Project Summary'!$G$7,0,1)</f>
        <v>0</v>
      </c>
      <c r="DL79" s="1557">
        <f>'Pro Forma'!$M83*INDEX('Pro Forma'!$1:$1048576,MATCH('Cash Flow_Monthly'!$A79,'Pro Forma'!$A:$A,0),MATCH('Cash Flow_Monthly'!DL$2,'Pro Forma'!$1:$1,0))/12*IF(DL$3&gt;'Project Summary'!$G$7,0,1)</f>
        <v>0</v>
      </c>
      <c r="DM79" s="1557">
        <f>'Pro Forma'!$M83*INDEX('Pro Forma'!$1:$1048576,MATCH('Cash Flow_Monthly'!$A79,'Pro Forma'!$A:$A,0),MATCH('Cash Flow_Monthly'!DM$2,'Pro Forma'!$1:$1,0))/12*IF(DM$3&gt;'Project Summary'!$G$7,0,1)</f>
        <v>0</v>
      </c>
      <c r="DN79" s="1557">
        <f>'Pro Forma'!$M83*INDEX('Pro Forma'!$1:$1048576,MATCH('Cash Flow_Monthly'!$A79,'Pro Forma'!$A:$A,0),MATCH('Cash Flow_Monthly'!DN$2,'Pro Forma'!$1:$1,0))/12*IF(DN$3&gt;'Project Summary'!$G$7,0,1)</f>
        <v>0</v>
      </c>
      <c r="DO79" s="1557">
        <f>'Pro Forma'!$M83*INDEX('Pro Forma'!$1:$1048576,MATCH('Cash Flow_Monthly'!$A79,'Pro Forma'!$A:$A,0),MATCH('Cash Flow_Monthly'!DO$2,'Pro Forma'!$1:$1,0))/12*IF(DO$3&gt;'Project Summary'!$G$7,0,1)</f>
        <v>0</v>
      </c>
      <c r="DP79" s="1557">
        <f>'Pro Forma'!$M83*INDEX('Pro Forma'!$1:$1048576,MATCH('Cash Flow_Monthly'!$A79,'Pro Forma'!$A:$A,0),MATCH('Cash Flow_Monthly'!DP$2,'Pro Forma'!$1:$1,0))/12*IF(DP$3&gt;'Project Summary'!$G$7,0,1)</f>
        <v>0</v>
      </c>
      <c r="DQ79" s="1557">
        <f>'Pro Forma'!$M83*INDEX('Pro Forma'!$1:$1048576,MATCH('Cash Flow_Monthly'!$A79,'Pro Forma'!$A:$A,0),MATCH('Cash Flow_Monthly'!DQ$2,'Pro Forma'!$1:$1,0))/12*IF(DQ$3&gt;'Project Summary'!$G$7,0,1)</f>
        <v>0</v>
      </c>
      <c r="DR79" s="1557">
        <f>'Pro Forma'!$M83*INDEX('Pro Forma'!$1:$1048576,MATCH('Cash Flow_Monthly'!$A79,'Pro Forma'!$A:$A,0),MATCH('Cash Flow_Monthly'!DR$2,'Pro Forma'!$1:$1,0))/12*IF(DR$3&gt;'Project Summary'!$G$7,0,1)</f>
        <v>0</v>
      </c>
      <c r="DS79" s="1557">
        <f>'Pro Forma'!$M83*INDEX('Pro Forma'!$1:$1048576,MATCH('Cash Flow_Monthly'!$A79,'Pro Forma'!$A:$A,0),MATCH('Cash Flow_Monthly'!DS$2,'Pro Forma'!$1:$1,0))/12*IF(DS$3&gt;'Project Summary'!$G$7,0,1)</f>
        <v>0</v>
      </c>
      <c r="DT79" s="1557">
        <f>'Pro Forma'!$M83*INDEX('Pro Forma'!$1:$1048576,MATCH('Cash Flow_Monthly'!$A79,'Pro Forma'!$A:$A,0),MATCH('Cash Flow_Monthly'!DT$2,'Pro Forma'!$1:$1,0))/12*IF(DT$3&gt;'Project Summary'!$G$7,0,1)</f>
        <v>0</v>
      </c>
      <c r="DU79" s="1558"/>
    </row>
    <row r="80" spans="1:125" s="1559" customFormat="1">
      <c r="A80" s="1554" t="str">
        <f>'Pro Forma'!A84</f>
        <v>"  "</v>
      </c>
      <c r="B80" s="1555"/>
      <c r="C80" s="1555"/>
      <c r="D80" s="1556"/>
      <c r="E80" s="1557">
        <f>'Pro Forma'!$M84*INDEX('Pro Forma'!$1:$1048576,MATCH('Cash Flow_Monthly'!$A80,'Pro Forma'!$A:$A,0),MATCH('Cash Flow_Monthly'!E$2,'Pro Forma'!$1:$1,0))/12*IF(E$3&gt;'Project Summary'!$G$7,0,1)</f>
        <v>0</v>
      </c>
      <c r="F80" s="1557">
        <f>'Pro Forma'!$M84*INDEX('Pro Forma'!$1:$1048576,MATCH('Cash Flow_Monthly'!$A80,'Pro Forma'!$A:$A,0),MATCH('Cash Flow_Monthly'!F$2,'Pro Forma'!$1:$1,0))/12*IF(F$3&gt;'Project Summary'!$G$7,0,1)</f>
        <v>0</v>
      </c>
      <c r="G80" s="1557">
        <f>'Pro Forma'!$M84*INDEX('Pro Forma'!$1:$1048576,MATCH('Cash Flow_Monthly'!$A80,'Pro Forma'!$A:$A,0),MATCH('Cash Flow_Monthly'!G$2,'Pro Forma'!$1:$1,0))/12*IF(G$3&gt;'Project Summary'!$G$7,0,1)</f>
        <v>0</v>
      </c>
      <c r="H80" s="1557">
        <f>'Pro Forma'!$M84*INDEX('Pro Forma'!$1:$1048576,MATCH('Cash Flow_Monthly'!$A80,'Pro Forma'!$A:$A,0),MATCH('Cash Flow_Monthly'!H$2,'Pro Forma'!$1:$1,0))/12*IF(H$3&gt;'Project Summary'!$G$7,0,1)</f>
        <v>0</v>
      </c>
      <c r="I80" s="1557">
        <f>'Pro Forma'!$M84*INDEX('Pro Forma'!$1:$1048576,MATCH('Cash Flow_Monthly'!$A80,'Pro Forma'!$A:$A,0),MATCH('Cash Flow_Monthly'!I$2,'Pro Forma'!$1:$1,0))/12*IF(I$3&gt;'Project Summary'!$G$7,0,1)</f>
        <v>0</v>
      </c>
      <c r="J80" s="1557">
        <f>'Pro Forma'!$M84*INDEX('Pro Forma'!$1:$1048576,MATCH('Cash Flow_Monthly'!$A80,'Pro Forma'!$A:$A,0),MATCH('Cash Flow_Monthly'!J$2,'Pro Forma'!$1:$1,0))/12*IF(J$3&gt;'Project Summary'!$G$7,0,1)</f>
        <v>0</v>
      </c>
      <c r="K80" s="1557">
        <f>'Pro Forma'!$M84*INDEX('Pro Forma'!$1:$1048576,MATCH('Cash Flow_Monthly'!$A80,'Pro Forma'!$A:$A,0),MATCH('Cash Flow_Monthly'!K$2,'Pro Forma'!$1:$1,0))/12*IF(K$3&gt;'Project Summary'!$G$7,0,1)</f>
        <v>0</v>
      </c>
      <c r="L80" s="1557">
        <f>'Pro Forma'!$M84*INDEX('Pro Forma'!$1:$1048576,MATCH('Cash Flow_Monthly'!$A80,'Pro Forma'!$A:$A,0),MATCH('Cash Flow_Monthly'!L$2,'Pro Forma'!$1:$1,0))/12*IF(L$3&gt;'Project Summary'!$G$7,0,1)</f>
        <v>0</v>
      </c>
      <c r="M80" s="1557">
        <f>'Pro Forma'!$M84*INDEX('Pro Forma'!$1:$1048576,MATCH('Cash Flow_Monthly'!$A80,'Pro Forma'!$A:$A,0),MATCH('Cash Flow_Monthly'!M$2,'Pro Forma'!$1:$1,0))/12*IF(M$3&gt;'Project Summary'!$G$7,0,1)</f>
        <v>0</v>
      </c>
      <c r="N80" s="1557">
        <f>'Pro Forma'!$M84*INDEX('Pro Forma'!$1:$1048576,MATCH('Cash Flow_Monthly'!$A80,'Pro Forma'!$A:$A,0),MATCH('Cash Flow_Monthly'!N$2,'Pro Forma'!$1:$1,0))/12*IF(N$3&gt;'Project Summary'!$G$7,0,1)</f>
        <v>0</v>
      </c>
      <c r="O80" s="1557">
        <f>'Pro Forma'!$M84*INDEX('Pro Forma'!$1:$1048576,MATCH('Cash Flow_Monthly'!$A80,'Pro Forma'!$A:$A,0),MATCH('Cash Flow_Monthly'!O$2,'Pro Forma'!$1:$1,0))/12*IF(O$3&gt;'Project Summary'!$G$7,0,1)</f>
        <v>0</v>
      </c>
      <c r="P80" s="1557">
        <f>'Pro Forma'!$M84*INDEX('Pro Forma'!$1:$1048576,MATCH('Cash Flow_Monthly'!$A80,'Pro Forma'!$A:$A,0),MATCH('Cash Flow_Monthly'!P$2,'Pro Forma'!$1:$1,0))/12*IF(P$3&gt;'Project Summary'!$G$7,0,1)</f>
        <v>0</v>
      </c>
      <c r="Q80" s="1557">
        <f>'Pro Forma'!$M84*INDEX('Pro Forma'!$1:$1048576,MATCH('Cash Flow_Monthly'!$A80,'Pro Forma'!$A:$A,0),MATCH('Cash Flow_Monthly'!Q$2,'Pro Forma'!$1:$1,0))/12*IF(Q$3&gt;'Project Summary'!$G$7,0,1)</f>
        <v>0</v>
      </c>
      <c r="R80" s="1557">
        <f>'Pro Forma'!$M84*INDEX('Pro Forma'!$1:$1048576,MATCH('Cash Flow_Monthly'!$A80,'Pro Forma'!$A:$A,0),MATCH('Cash Flow_Monthly'!R$2,'Pro Forma'!$1:$1,0))/12*IF(R$3&gt;'Project Summary'!$G$7,0,1)</f>
        <v>0</v>
      </c>
      <c r="S80" s="1557">
        <f>'Pro Forma'!$M84*INDEX('Pro Forma'!$1:$1048576,MATCH('Cash Flow_Monthly'!$A80,'Pro Forma'!$A:$A,0),MATCH('Cash Flow_Monthly'!S$2,'Pro Forma'!$1:$1,0))/12*IF(S$3&gt;'Project Summary'!$G$7,0,1)</f>
        <v>0</v>
      </c>
      <c r="T80" s="1557">
        <f>'Pro Forma'!$M84*INDEX('Pro Forma'!$1:$1048576,MATCH('Cash Flow_Monthly'!$A80,'Pro Forma'!$A:$A,0),MATCH('Cash Flow_Monthly'!T$2,'Pro Forma'!$1:$1,0))/12*IF(T$3&gt;'Project Summary'!$G$7,0,1)</f>
        <v>0</v>
      </c>
      <c r="U80" s="1557">
        <f>'Pro Forma'!$M84*INDEX('Pro Forma'!$1:$1048576,MATCH('Cash Flow_Monthly'!$A80,'Pro Forma'!$A:$A,0),MATCH('Cash Flow_Monthly'!U$2,'Pro Forma'!$1:$1,0))/12*IF(U$3&gt;'Project Summary'!$G$7,0,1)</f>
        <v>0</v>
      </c>
      <c r="V80" s="1557">
        <f>'Pro Forma'!$M84*INDEX('Pro Forma'!$1:$1048576,MATCH('Cash Flow_Monthly'!$A80,'Pro Forma'!$A:$A,0),MATCH('Cash Flow_Monthly'!V$2,'Pro Forma'!$1:$1,0))/12*IF(V$3&gt;'Project Summary'!$G$7,0,1)</f>
        <v>0</v>
      </c>
      <c r="W80" s="1557">
        <f>'Pro Forma'!$M84*INDEX('Pro Forma'!$1:$1048576,MATCH('Cash Flow_Monthly'!$A80,'Pro Forma'!$A:$A,0),MATCH('Cash Flow_Monthly'!W$2,'Pro Forma'!$1:$1,0))/12*IF(W$3&gt;'Project Summary'!$G$7,0,1)</f>
        <v>0</v>
      </c>
      <c r="X80" s="1557">
        <f>'Pro Forma'!$M84*INDEX('Pro Forma'!$1:$1048576,MATCH('Cash Flow_Monthly'!$A80,'Pro Forma'!$A:$A,0),MATCH('Cash Flow_Monthly'!X$2,'Pro Forma'!$1:$1,0))/12*IF(X$3&gt;'Project Summary'!$G$7,0,1)</f>
        <v>0</v>
      </c>
      <c r="Y80" s="1557">
        <f>'Pro Forma'!$M84*INDEX('Pro Forma'!$1:$1048576,MATCH('Cash Flow_Monthly'!$A80,'Pro Forma'!$A:$A,0),MATCH('Cash Flow_Monthly'!Y$2,'Pro Forma'!$1:$1,0))/12*IF(Y$3&gt;'Project Summary'!$G$7,0,1)</f>
        <v>0</v>
      </c>
      <c r="Z80" s="1557">
        <f>'Pro Forma'!$M84*INDEX('Pro Forma'!$1:$1048576,MATCH('Cash Flow_Monthly'!$A80,'Pro Forma'!$A:$A,0),MATCH('Cash Flow_Monthly'!Z$2,'Pro Forma'!$1:$1,0))/12*IF(Z$3&gt;'Project Summary'!$G$7,0,1)</f>
        <v>0</v>
      </c>
      <c r="AA80" s="1557">
        <f>'Pro Forma'!$M84*INDEX('Pro Forma'!$1:$1048576,MATCH('Cash Flow_Monthly'!$A80,'Pro Forma'!$A:$A,0),MATCH('Cash Flow_Monthly'!AA$2,'Pro Forma'!$1:$1,0))/12*IF(AA$3&gt;'Project Summary'!$G$7,0,1)</f>
        <v>0</v>
      </c>
      <c r="AB80" s="1557">
        <f>'Pro Forma'!$M84*INDEX('Pro Forma'!$1:$1048576,MATCH('Cash Flow_Monthly'!$A80,'Pro Forma'!$A:$A,0),MATCH('Cash Flow_Monthly'!AB$2,'Pro Forma'!$1:$1,0))/12*IF(AB$3&gt;'Project Summary'!$G$7,0,1)</f>
        <v>0</v>
      </c>
      <c r="AC80" s="1557">
        <f>'Pro Forma'!$M84*INDEX('Pro Forma'!$1:$1048576,MATCH('Cash Flow_Monthly'!$A80,'Pro Forma'!$A:$A,0),MATCH('Cash Flow_Monthly'!AC$2,'Pro Forma'!$1:$1,0))/12*IF(AC$3&gt;'Project Summary'!$G$7,0,1)</f>
        <v>0</v>
      </c>
      <c r="AD80" s="1557">
        <f>'Pro Forma'!$M84*INDEX('Pro Forma'!$1:$1048576,MATCH('Cash Flow_Monthly'!$A80,'Pro Forma'!$A:$A,0),MATCH('Cash Flow_Monthly'!AD$2,'Pro Forma'!$1:$1,0))/12*IF(AD$3&gt;'Project Summary'!$G$7,0,1)</f>
        <v>0</v>
      </c>
      <c r="AE80" s="1557">
        <f>'Pro Forma'!$M84*INDEX('Pro Forma'!$1:$1048576,MATCH('Cash Flow_Monthly'!$A80,'Pro Forma'!$A:$A,0),MATCH('Cash Flow_Monthly'!AE$2,'Pro Forma'!$1:$1,0))/12*IF(AE$3&gt;'Project Summary'!$G$7,0,1)</f>
        <v>0</v>
      </c>
      <c r="AF80" s="1557">
        <f>'Pro Forma'!$M84*INDEX('Pro Forma'!$1:$1048576,MATCH('Cash Flow_Monthly'!$A80,'Pro Forma'!$A:$A,0),MATCH('Cash Flow_Monthly'!AF$2,'Pro Forma'!$1:$1,0))/12*IF(AF$3&gt;'Project Summary'!$G$7,0,1)</f>
        <v>0</v>
      </c>
      <c r="AG80" s="1557">
        <f>'Pro Forma'!$M84*INDEX('Pro Forma'!$1:$1048576,MATCH('Cash Flow_Monthly'!$A80,'Pro Forma'!$A:$A,0),MATCH('Cash Flow_Monthly'!AG$2,'Pro Forma'!$1:$1,0))/12*IF(AG$3&gt;'Project Summary'!$G$7,0,1)</f>
        <v>0</v>
      </c>
      <c r="AH80" s="1557">
        <f>'Pro Forma'!$M84*INDEX('Pro Forma'!$1:$1048576,MATCH('Cash Flow_Monthly'!$A80,'Pro Forma'!$A:$A,0),MATCH('Cash Flow_Monthly'!AH$2,'Pro Forma'!$1:$1,0))/12*IF(AH$3&gt;'Project Summary'!$G$7,0,1)</f>
        <v>0</v>
      </c>
      <c r="AI80" s="1557">
        <f>'Pro Forma'!$M84*INDEX('Pro Forma'!$1:$1048576,MATCH('Cash Flow_Monthly'!$A80,'Pro Forma'!$A:$A,0),MATCH('Cash Flow_Monthly'!AI$2,'Pro Forma'!$1:$1,0))/12*IF(AI$3&gt;'Project Summary'!$G$7,0,1)</f>
        <v>0</v>
      </c>
      <c r="AJ80" s="1557">
        <f>'Pro Forma'!$M84*INDEX('Pro Forma'!$1:$1048576,MATCH('Cash Flow_Monthly'!$A80,'Pro Forma'!$A:$A,0),MATCH('Cash Flow_Monthly'!AJ$2,'Pro Forma'!$1:$1,0))/12*IF(AJ$3&gt;'Project Summary'!$G$7,0,1)</f>
        <v>0</v>
      </c>
      <c r="AK80" s="1557">
        <f>'Pro Forma'!$M84*INDEX('Pro Forma'!$1:$1048576,MATCH('Cash Flow_Monthly'!$A80,'Pro Forma'!$A:$A,0),MATCH('Cash Flow_Monthly'!AK$2,'Pro Forma'!$1:$1,0))/12*IF(AK$3&gt;'Project Summary'!$G$7,0,1)</f>
        <v>0</v>
      </c>
      <c r="AL80" s="1557">
        <f>'Pro Forma'!$M84*INDEX('Pro Forma'!$1:$1048576,MATCH('Cash Flow_Monthly'!$A80,'Pro Forma'!$A:$A,0),MATCH('Cash Flow_Monthly'!AL$2,'Pro Forma'!$1:$1,0))/12*IF(AL$3&gt;'Project Summary'!$G$7,0,1)</f>
        <v>0</v>
      </c>
      <c r="AM80" s="1557">
        <f>'Pro Forma'!$M84*INDEX('Pro Forma'!$1:$1048576,MATCH('Cash Flow_Monthly'!$A80,'Pro Forma'!$A:$A,0),MATCH('Cash Flow_Monthly'!AM$2,'Pro Forma'!$1:$1,0))/12*IF(AM$3&gt;'Project Summary'!$G$7,0,1)</f>
        <v>0</v>
      </c>
      <c r="AN80" s="1557">
        <f>'Pro Forma'!$M84*INDEX('Pro Forma'!$1:$1048576,MATCH('Cash Flow_Monthly'!$A80,'Pro Forma'!$A:$A,0),MATCH('Cash Flow_Monthly'!AN$2,'Pro Forma'!$1:$1,0))/12*IF(AN$3&gt;'Project Summary'!$G$7,0,1)</f>
        <v>0</v>
      </c>
      <c r="AO80" s="1557">
        <f>'Pro Forma'!$M84*INDEX('Pro Forma'!$1:$1048576,MATCH('Cash Flow_Monthly'!$A80,'Pro Forma'!$A:$A,0),MATCH('Cash Flow_Monthly'!AO$2,'Pro Forma'!$1:$1,0))/12*IF(AO$3&gt;'Project Summary'!$G$7,0,1)</f>
        <v>0</v>
      </c>
      <c r="AP80" s="1557">
        <f>'Pro Forma'!$M84*INDEX('Pro Forma'!$1:$1048576,MATCH('Cash Flow_Monthly'!$A80,'Pro Forma'!$A:$A,0),MATCH('Cash Flow_Monthly'!AP$2,'Pro Forma'!$1:$1,0))/12*IF(AP$3&gt;'Project Summary'!$G$7,0,1)</f>
        <v>0</v>
      </c>
      <c r="AQ80" s="1557">
        <f>'Pro Forma'!$M84*INDEX('Pro Forma'!$1:$1048576,MATCH('Cash Flow_Monthly'!$A80,'Pro Forma'!$A:$A,0),MATCH('Cash Flow_Monthly'!AQ$2,'Pro Forma'!$1:$1,0))/12*IF(AQ$3&gt;'Project Summary'!$G$7,0,1)</f>
        <v>0</v>
      </c>
      <c r="AR80" s="1557">
        <f>'Pro Forma'!$M84*INDEX('Pro Forma'!$1:$1048576,MATCH('Cash Flow_Monthly'!$A80,'Pro Forma'!$A:$A,0),MATCH('Cash Flow_Monthly'!AR$2,'Pro Forma'!$1:$1,0))/12*IF(AR$3&gt;'Project Summary'!$G$7,0,1)</f>
        <v>0</v>
      </c>
      <c r="AS80" s="1557">
        <f>'Pro Forma'!$M84*INDEX('Pro Forma'!$1:$1048576,MATCH('Cash Flow_Monthly'!$A80,'Pro Forma'!$A:$A,0),MATCH('Cash Flow_Monthly'!AS$2,'Pro Forma'!$1:$1,0))/12*IF(AS$3&gt;'Project Summary'!$G$7,0,1)</f>
        <v>0</v>
      </c>
      <c r="AT80" s="1557">
        <f>'Pro Forma'!$M84*INDEX('Pro Forma'!$1:$1048576,MATCH('Cash Flow_Monthly'!$A80,'Pro Forma'!$A:$A,0),MATCH('Cash Flow_Monthly'!AT$2,'Pro Forma'!$1:$1,0))/12*IF(AT$3&gt;'Project Summary'!$G$7,0,1)</f>
        <v>0</v>
      </c>
      <c r="AU80" s="1557">
        <f>'Pro Forma'!$M84*INDEX('Pro Forma'!$1:$1048576,MATCH('Cash Flow_Monthly'!$A80,'Pro Forma'!$A:$A,0),MATCH('Cash Flow_Monthly'!AU$2,'Pro Forma'!$1:$1,0))/12*IF(AU$3&gt;'Project Summary'!$G$7,0,1)</f>
        <v>0</v>
      </c>
      <c r="AV80" s="1557">
        <f>'Pro Forma'!$M84*INDEX('Pro Forma'!$1:$1048576,MATCH('Cash Flow_Monthly'!$A80,'Pro Forma'!$A:$A,0),MATCH('Cash Flow_Monthly'!AV$2,'Pro Forma'!$1:$1,0))/12*IF(AV$3&gt;'Project Summary'!$G$7,0,1)</f>
        <v>0</v>
      </c>
      <c r="AW80" s="1557">
        <f>'Pro Forma'!$M84*INDEX('Pro Forma'!$1:$1048576,MATCH('Cash Flow_Monthly'!$A80,'Pro Forma'!$A:$A,0),MATCH('Cash Flow_Monthly'!AW$2,'Pro Forma'!$1:$1,0))/12*IF(AW$3&gt;'Project Summary'!$G$7,0,1)</f>
        <v>0</v>
      </c>
      <c r="AX80" s="1557">
        <f>'Pro Forma'!$M84*INDEX('Pro Forma'!$1:$1048576,MATCH('Cash Flow_Monthly'!$A80,'Pro Forma'!$A:$A,0),MATCH('Cash Flow_Monthly'!AX$2,'Pro Forma'!$1:$1,0))/12*IF(AX$3&gt;'Project Summary'!$G$7,0,1)</f>
        <v>0</v>
      </c>
      <c r="AY80" s="1557">
        <f>'Pro Forma'!$M84*INDEX('Pro Forma'!$1:$1048576,MATCH('Cash Flow_Monthly'!$A80,'Pro Forma'!$A:$A,0),MATCH('Cash Flow_Monthly'!AY$2,'Pro Forma'!$1:$1,0))/12*IF(AY$3&gt;'Project Summary'!$G$7,0,1)</f>
        <v>0</v>
      </c>
      <c r="AZ80" s="1557">
        <f>'Pro Forma'!$M84*INDEX('Pro Forma'!$1:$1048576,MATCH('Cash Flow_Monthly'!$A80,'Pro Forma'!$A:$A,0),MATCH('Cash Flow_Monthly'!AZ$2,'Pro Forma'!$1:$1,0))/12*IF(AZ$3&gt;'Project Summary'!$G$7,0,1)</f>
        <v>0</v>
      </c>
      <c r="BA80" s="1557">
        <f>'Pro Forma'!$M84*INDEX('Pro Forma'!$1:$1048576,MATCH('Cash Flow_Monthly'!$A80,'Pro Forma'!$A:$A,0),MATCH('Cash Flow_Monthly'!BA$2,'Pro Forma'!$1:$1,0))/12*IF(BA$3&gt;'Project Summary'!$G$7,0,1)</f>
        <v>0</v>
      </c>
      <c r="BB80" s="1557">
        <f>'Pro Forma'!$M84*INDEX('Pro Forma'!$1:$1048576,MATCH('Cash Flow_Monthly'!$A80,'Pro Forma'!$A:$A,0),MATCH('Cash Flow_Monthly'!BB$2,'Pro Forma'!$1:$1,0))/12*IF(BB$3&gt;'Project Summary'!$G$7,0,1)</f>
        <v>0</v>
      </c>
      <c r="BC80" s="1557">
        <f>'Pro Forma'!$M84*INDEX('Pro Forma'!$1:$1048576,MATCH('Cash Flow_Monthly'!$A80,'Pro Forma'!$A:$A,0),MATCH('Cash Flow_Monthly'!BC$2,'Pro Forma'!$1:$1,0))/12*IF(BC$3&gt;'Project Summary'!$G$7,0,1)</f>
        <v>0</v>
      </c>
      <c r="BD80" s="1557">
        <f>'Pro Forma'!$M84*INDEX('Pro Forma'!$1:$1048576,MATCH('Cash Flow_Monthly'!$A80,'Pro Forma'!$A:$A,0),MATCH('Cash Flow_Monthly'!BD$2,'Pro Forma'!$1:$1,0))/12*IF(BD$3&gt;'Project Summary'!$G$7,0,1)</f>
        <v>0</v>
      </c>
      <c r="BE80" s="1557">
        <f>'Pro Forma'!$M84*INDEX('Pro Forma'!$1:$1048576,MATCH('Cash Flow_Monthly'!$A80,'Pro Forma'!$A:$A,0),MATCH('Cash Flow_Monthly'!BE$2,'Pro Forma'!$1:$1,0))/12*IF(BE$3&gt;'Project Summary'!$G$7,0,1)</f>
        <v>0</v>
      </c>
      <c r="BF80" s="1557">
        <f>'Pro Forma'!$M84*INDEX('Pro Forma'!$1:$1048576,MATCH('Cash Flow_Monthly'!$A80,'Pro Forma'!$A:$A,0),MATCH('Cash Flow_Monthly'!BF$2,'Pro Forma'!$1:$1,0))/12*IF(BF$3&gt;'Project Summary'!$G$7,0,1)</f>
        <v>0</v>
      </c>
      <c r="BG80" s="1557">
        <f>'Pro Forma'!$M84*INDEX('Pro Forma'!$1:$1048576,MATCH('Cash Flow_Monthly'!$A80,'Pro Forma'!$A:$A,0),MATCH('Cash Flow_Monthly'!BG$2,'Pro Forma'!$1:$1,0))/12*IF(BG$3&gt;'Project Summary'!$G$7,0,1)</f>
        <v>0</v>
      </c>
      <c r="BH80" s="1557">
        <f>'Pro Forma'!$M84*INDEX('Pro Forma'!$1:$1048576,MATCH('Cash Flow_Monthly'!$A80,'Pro Forma'!$A:$A,0),MATCH('Cash Flow_Monthly'!BH$2,'Pro Forma'!$1:$1,0))/12*IF(BH$3&gt;'Project Summary'!$G$7,0,1)</f>
        <v>0</v>
      </c>
      <c r="BI80" s="1557">
        <f>'Pro Forma'!$M84*INDEX('Pro Forma'!$1:$1048576,MATCH('Cash Flow_Monthly'!$A80,'Pro Forma'!$A:$A,0),MATCH('Cash Flow_Monthly'!BI$2,'Pro Forma'!$1:$1,0))/12*IF(BI$3&gt;'Project Summary'!$G$7,0,1)</f>
        <v>0</v>
      </c>
      <c r="BJ80" s="1557">
        <f>'Pro Forma'!$M84*INDEX('Pro Forma'!$1:$1048576,MATCH('Cash Flow_Monthly'!$A80,'Pro Forma'!$A:$A,0),MATCH('Cash Flow_Monthly'!BJ$2,'Pro Forma'!$1:$1,0))/12*IF(BJ$3&gt;'Project Summary'!$G$7,0,1)</f>
        <v>0</v>
      </c>
      <c r="BK80" s="1557">
        <f>'Pro Forma'!$M84*INDEX('Pro Forma'!$1:$1048576,MATCH('Cash Flow_Monthly'!$A80,'Pro Forma'!$A:$A,0),MATCH('Cash Flow_Monthly'!BK$2,'Pro Forma'!$1:$1,0))/12*IF(BK$3&gt;'Project Summary'!$G$7,0,1)</f>
        <v>0</v>
      </c>
      <c r="BL80" s="1557">
        <f>'Pro Forma'!$M84*INDEX('Pro Forma'!$1:$1048576,MATCH('Cash Flow_Monthly'!$A80,'Pro Forma'!$A:$A,0),MATCH('Cash Flow_Monthly'!BL$2,'Pro Forma'!$1:$1,0))/12*IF(BL$3&gt;'Project Summary'!$G$7,0,1)</f>
        <v>0</v>
      </c>
      <c r="BM80" s="1557">
        <f>'Pro Forma'!$M84*INDEX('Pro Forma'!$1:$1048576,MATCH('Cash Flow_Monthly'!$A80,'Pro Forma'!$A:$A,0),MATCH('Cash Flow_Monthly'!BM$2,'Pro Forma'!$1:$1,0))/12*IF(BM$3&gt;'Project Summary'!$G$7,0,1)</f>
        <v>0</v>
      </c>
      <c r="BN80" s="1557">
        <f>'Pro Forma'!$M84*INDEX('Pro Forma'!$1:$1048576,MATCH('Cash Flow_Monthly'!$A80,'Pro Forma'!$A:$A,0),MATCH('Cash Flow_Monthly'!BN$2,'Pro Forma'!$1:$1,0))/12*IF(BN$3&gt;'Project Summary'!$G$7,0,1)</f>
        <v>0</v>
      </c>
      <c r="BO80" s="1557">
        <f>'Pro Forma'!$M84*INDEX('Pro Forma'!$1:$1048576,MATCH('Cash Flow_Monthly'!$A80,'Pro Forma'!$A:$A,0),MATCH('Cash Flow_Monthly'!BO$2,'Pro Forma'!$1:$1,0))/12*IF(BO$3&gt;'Project Summary'!$G$7,0,1)</f>
        <v>0</v>
      </c>
      <c r="BP80" s="1557">
        <f>'Pro Forma'!$M84*INDEX('Pro Forma'!$1:$1048576,MATCH('Cash Flow_Monthly'!$A80,'Pro Forma'!$A:$A,0),MATCH('Cash Flow_Monthly'!BP$2,'Pro Forma'!$1:$1,0))/12*IF(BP$3&gt;'Project Summary'!$G$7,0,1)</f>
        <v>0</v>
      </c>
      <c r="BQ80" s="1557">
        <f>'Pro Forma'!$M84*INDEX('Pro Forma'!$1:$1048576,MATCH('Cash Flow_Monthly'!$A80,'Pro Forma'!$A:$A,0),MATCH('Cash Flow_Monthly'!BQ$2,'Pro Forma'!$1:$1,0))/12*IF(BQ$3&gt;'Project Summary'!$G$7,0,1)</f>
        <v>0</v>
      </c>
      <c r="BR80" s="1557">
        <f>'Pro Forma'!$M84*INDEX('Pro Forma'!$1:$1048576,MATCH('Cash Flow_Monthly'!$A80,'Pro Forma'!$A:$A,0),MATCH('Cash Flow_Monthly'!BR$2,'Pro Forma'!$1:$1,0))/12*IF(BR$3&gt;'Project Summary'!$G$7,0,1)</f>
        <v>0</v>
      </c>
      <c r="BS80" s="1557">
        <f>'Pro Forma'!$M84*INDEX('Pro Forma'!$1:$1048576,MATCH('Cash Flow_Monthly'!$A80,'Pro Forma'!$A:$A,0),MATCH('Cash Flow_Monthly'!BS$2,'Pro Forma'!$1:$1,0))/12*IF(BS$3&gt;'Project Summary'!$G$7,0,1)</f>
        <v>0</v>
      </c>
      <c r="BT80" s="1557">
        <f>'Pro Forma'!$M84*INDEX('Pro Forma'!$1:$1048576,MATCH('Cash Flow_Monthly'!$A80,'Pro Forma'!$A:$A,0),MATCH('Cash Flow_Monthly'!BT$2,'Pro Forma'!$1:$1,0))/12*IF(BT$3&gt;'Project Summary'!$G$7,0,1)</f>
        <v>0</v>
      </c>
      <c r="BU80" s="1557">
        <f>'Pro Forma'!$M84*INDEX('Pro Forma'!$1:$1048576,MATCH('Cash Flow_Monthly'!$A80,'Pro Forma'!$A:$A,0),MATCH('Cash Flow_Monthly'!BU$2,'Pro Forma'!$1:$1,0))/12*IF(BU$3&gt;'Project Summary'!$G$7,0,1)</f>
        <v>0</v>
      </c>
      <c r="BV80" s="1557">
        <f>'Pro Forma'!$M84*INDEX('Pro Forma'!$1:$1048576,MATCH('Cash Flow_Monthly'!$A80,'Pro Forma'!$A:$A,0),MATCH('Cash Flow_Monthly'!BV$2,'Pro Forma'!$1:$1,0))/12*IF(BV$3&gt;'Project Summary'!$G$7,0,1)</f>
        <v>0</v>
      </c>
      <c r="BW80" s="1557">
        <f>'Pro Forma'!$M84*INDEX('Pro Forma'!$1:$1048576,MATCH('Cash Flow_Monthly'!$A80,'Pro Forma'!$A:$A,0),MATCH('Cash Flow_Monthly'!BW$2,'Pro Forma'!$1:$1,0))/12*IF(BW$3&gt;'Project Summary'!$G$7,0,1)</f>
        <v>0</v>
      </c>
      <c r="BX80" s="1557">
        <f>'Pro Forma'!$M84*INDEX('Pro Forma'!$1:$1048576,MATCH('Cash Flow_Monthly'!$A80,'Pro Forma'!$A:$A,0),MATCH('Cash Flow_Monthly'!BX$2,'Pro Forma'!$1:$1,0))/12*IF(BX$3&gt;'Project Summary'!$G$7,0,1)</f>
        <v>0</v>
      </c>
      <c r="BY80" s="1557">
        <f>'Pro Forma'!$M84*INDEX('Pro Forma'!$1:$1048576,MATCH('Cash Flow_Monthly'!$A80,'Pro Forma'!$A:$A,0),MATCH('Cash Flow_Monthly'!BY$2,'Pro Forma'!$1:$1,0))/12*IF(BY$3&gt;'Project Summary'!$G$7,0,1)</f>
        <v>0</v>
      </c>
      <c r="BZ80" s="1557">
        <f>'Pro Forma'!$M84*INDEX('Pro Forma'!$1:$1048576,MATCH('Cash Flow_Monthly'!$A80,'Pro Forma'!$A:$A,0),MATCH('Cash Flow_Monthly'!BZ$2,'Pro Forma'!$1:$1,0))/12*IF(BZ$3&gt;'Project Summary'!$G$7,0,1)</f>
        <v>0</v>
      </c>
      <c r="CA80" s="1557">
        <f>'Pro Forma'!$M84*INDEX('Pro Forma'!$1:$1048576,MATCH('Cash Flow_Monthly'!$A80,'Pro Forma'!$A:$A,0),MATCH('Cash Flow_Monthly'!CA$2,'Pro Forma'!$1:$1,0))/12*IF(CA$3&gt;'Project Summary'!$G$7,0,1)</f>
        <v>0</v>
      </c>
      <c r="CB80" s="1557">
        <f>'Pro Forma'!$M84*INDEX('Pro Forma'!$1:$1048576,MATCH('Cash Flow_Monthly'!$A80,'Pro Forma'!$A:$A,0),MATCH('Cash Flow_Monthly'!CB$2,'Pro Forma'!$1:$1,0))/12*IF(CB$3&gt;'Project Summary'!$G$7,0,1)</f>
        <v>0</v>
      </c>
      <c r="CC80" s="1557">
        <f>'Pro Forma'!$M84*INDEX('Pro Forma'!$1:$1048576,MATCH('Cash Flow_Monthly'!$A80,'Pro Forma'!$A:$A,0),MATCH('Cash Flow_Monthly'!CC$2,'Pro Forma'!$1:$1,0))/12*IF(CC$3&gt;'Project Summary'!$G$7,0,1)</f>
        <v>0</v>
      </c>
      <c r="CD80" s="1557">
        <f>'Pro Forma'!$M84*INDEX('Pro Forma'!$1:$1048576,MATCH('Cash Flow_Monthly'!$A80,'Pro Forma'!$A:$A,0),MATCH('Cash Flow_Monthly'!CD$2,'Pro Forma'!$1:$1,0))/12*IF(CD$3&gt;'Project Summary'!$G$7,0,1)</f>
        <v>0</v>
      </c>
      <c r="CE80" s="1557">
        <f>'Pro Forma'!$M84*INDEX('Pro Forma'!$1:$1048576,MATCH('Cash Flow_Monthly'!$A80,'Pro Forma'!$A:$A,0),MATCH('Cash Flow_Monthly'!CE$2,'Pro Forma'!$1:$1,0))/12*IF(CE$3&gt;'Project Summary'!$G$7,0,1)</f>
        <v>0</v>
      </c>
      <c r="CF80" s="1557">
        <f>'Pro Forma'!$M84*INDEX('Pro Forma'!$1:$1048576,MATCH('Cash Flow_Monthly'!$A80,'Pro Forma'!$A:$A,0),MATCH('Cash Flow_Monthly'!CF$2,'Pro Forma'!$1:$1,0))/12*IF(CF$3&gt;'Project Summary'!$G$7,0,1)</f>
        <v>0</v>
      </c>
      <c r="CG80" s="1557">
        <f>'Pro Forma'!$M84*INDEX('Pro Forma'!$1:$1048576,MATCH('Cash Flow_Monthly'!$A80,'Pro Forma'!$A:$A,0),MATCH('Cash Flow_Monthly'!CG$2,'Pro Forma'!$1:$1,0))/12*IF(CG$3&gt;'Project Summary'!$G$7,0,1)</f>
        <v>0</v>
      </c>
      <c r="CH80" s="1557">
        <f>'Pro Forma'!$M84*INDEX('Pro Forma'!$1:$1048576,MATCH('Cash Flow_Monthly'!$A80,'Pro Forma'!$A:$A,0),MATCH('Cash Flow_Monthly'!CH$2,'Pro Forma'!$1:$1,0))/12*IF(CH$3&gt;'Project Summary'!$G$7,0,1)</f>
        <v>0</v>
      </c>
      <c r="CI80" s="1557">
        <f>'Pro Forma'!$M84*INDEX('Pro Forma'!$1:$1048576,MATCH('Cash Flow_Monthly'!$A80,'Pro Forma'!$A:$A,0),MATCH('Cash Flow_Monthly'!CI$2,'Pro Forma'!$1:$1,0))/12*IF(CI$3&gt;'Project Summary'!$G$7,0,1)</f>
        <v>0</v>
      </c>
      <c r="CJ80" s="1557">
        <f>'Pro Forma'!$M84*INDEX('Pro Forma'!$1:$1048576,MATCH('Cash Flow_Monthly'!$A80,'Pro Forma'!$A:$A,0),MATCH('Cash Flow_Monthly'!CJ$2,'Pro Forma'!$1:$1,0))/12*IF(CJ$3&gt;'Project Summary'!$G$7,0,1)</f>
        <v>0</v>
      </c>
      <c r="CK80" s="1557">
        <f>'Pro Forma'!$M84*INDEX('Pro Forma'!$1:$1048576,MATCH('Cash Flow_Monthly'!$A80,'Pro Forma'!$A:$A,0),MATCH('Cash Flow_Monthly'!CK$2,'Pro Forma'!$1:$1,0))/12*IF(CK$3&gt;'Project Summary'!$G$7,0,1)</f>
        <v>0</v>
      </c>
      <c r="CL80" s="1557">
        <f>'Pro Forma'!$M84*INDEX('Pro Forma'!$1:$1048576,MATCH('Cash Flow_Monthly'!$A80,'Pro Forma'!$A:$A,0),MATCH('Cash Flow_Monthly'!CL$2,'Pro Forma'!$1:$1,0))/12*IF(CL$3&gt;'Project Summary'!$G$7,0,1)</f>
        <v>0</v>
      </c>
      <c r="CM80" s="1557">
        <f>'Pro Forma'!$M84*INDEX('Pro Forma'!$1:$1048576,MATCH('Cash Flow_Monthly'!$A80,'Pro Forma'!$A:$A,0),MATCH('Cash Flow_Monthly'!CM$2,'Pro Forma'!$1:$1,0))/12*IF(CM$3&gt;'Project Summary'!$G$7,0,1)</f>
        <v>0</v>
      </c>
      <c r="CN80" s="1557">
        <f>'Pro Forma'!$M84*INDEX('Pro Forma'!$1:$1048576,MATCH('Cash Flow_Monthly'!$A80,'Pro Forma'!$A:$A,0),MATCH('Cash Flow_Monthly'!CN$2,'Pro Forma'!$1:$1,0))/12*IF(CN$3&gt;'Project Summary'!$G$7,0,1)</f>
        <v>0</v>
      </c>
      <c r="CO80" s="1557">
        <f>'Pro Forma'!$M84*INDEX('Pro Forma'!$1:$1048576,MATCH('Cash Flow_Monthly'!$A80,'Pro Forma'!$A:$A,0),MATCH('Cash Flow_Monthly'!CO$2,'Pro Forma'!$1:$1,0))/12*IF(CO$3&gt;'Project Summary'!$G$7,0,1)</f>
        <v>0</v>
      </c>
      <c r="CP80" s="1557">
        <f>'Pro Forma'!$M84*INDEX('Pro Forma'!$1:$1048576,MATCH('Cash Flow_Monthly'!$A80,'Pro Forma'!$A:$A,0),MATCH('Cash Flow_Monthly'!CP$2,'Pro Forma'!$1:$1,0))/12*IF(CP$3&gt;'Project Summary'!$G$7,0,1)</f>
        <v>0</v>
      </c>
      <c r="CQ80" s="1557">
        <f>'Pro Forma'!$M84*INDEX('Pro Forma'!$1:$1048576,MATCH('Cash Flow_Monthly'!$A80,'Pro Forma'!$A:$A,0),MATCH('Cash Flow_Monthly'!CQ$2,'Pro Forma'!$1:$1,0))/12*IF(CQ$3&gt;'Project Summary'!$G$7,0,1)</f>
        <v>0</v>
      </c>
      <c r="CR80" s="1557">
        <f>'Pro Forma'!$M84*INDEX('Pro Forma'!$1:$1048576,MATCH('Cash Flow_Monthly'!$A80,'Pro Forma'!$A:$A,0),MATCH('Cash Flow_Monthly'!CR$2,'Pro Forma'!$1:$1,0))/12*IF(CR$3&gt;'Project Summary'!$G$7,0,1)</f>
        <v>0</v>
      </c>
      <c r="CS80" s="1557">
        <f>'Pro Forma'!$M84*INDEX('Pro Forma'!$1:$1048576,MATCH('Cash Flow_Monthly'!$A80,'Pro Forma'!$A:$A,0),MATCH('Cash Flow_Monthly'!CS$2,'Pro Forma'!$1:$1,0))/12*IF(CS$3&gt;'Project Summary'!$G$7,0,1)</f>
        <v>0</v>
      </c>
      <c r="CT80" s="1557">
        <f>'Pro Forma'!$M84*INDEX('Pro Forma'!$1:$1048576,MATCH('Cash Flow_Monthly'!$A80,'Pro Forma'!$A:$A,0),MATCH('Cash Flow_Monthly'!CT$2,'Pro Forma'!$1:$1,0))/12*IF(CT$3&gt;'Project Summary'!$G$7,0,1)</f>
        <v>0</v>
      </c>
      <c r="CU80" s="1557">
        <f>'Pro Forma'!$M84*INDEX('Pro Forma'!$1:$1048576,MATCH('Cash Flow_Monthly'!$A80,'Pro Forma'!$A:$A,0),MATCH('Cash Flow_Monthly'!CU$2,'Pro Forma'!$1:$1,0))/12*IF(CU$3&gt;'Project Summary'!$G$7,0,1)</f>
        <v>0</v>
      </c>
      <c r="CV80" s="1557">
        <f>'Pro Forma'!$M84*INDEX('Pro Forma'!$1:$1048576,MATCH('Cash Flow_Monthly'!$A80,'Pro Forma'!$A:$A,0),MATCH('Cash Flow_Monthly'!CV$2,'Pro Forma'!$1:$1,0))/12*IF(CV$3&gt;'Project Summary'!$G$7,0,1)</f>
        <v>0</v>
      </c>
      <c r="CW80" s="1557">
        <f>'Pro Forma'!$M84*INDEX('Pro Forma'!$1:$1048576,MATCH('Cash Flow_Monthly'!$A80,'Pro Forma'!$A:$A,0),MATCH('Cash Flow_Monthly'!CW$2,'Pro Forma'!$1:$1,0))/12*IF(CW$3&gt;'Project Summary'!$G$7,0,1)</f>
        <v>0</v>
      </c>
      <c r="CX80" s="1557">
        <f>'Pro Forma'!$M84*INDEX('Pro Forma'!$1:$1048576,MATCH('Cash Flow_Monthly'!$A80,'Pro Forma'!$A:$A,0),MATCH('Cash Flow_Monthly'!CX$2,'Pro Forma'!$1:$1,0))/12*IF(CX$3&gt;'Project Summary'!$G$7,0,1)</f>
        <v>0</v>
      </c>
      <c r="CY80" s="1557">
        <f>'Pro Forma'!$M84*INDEX('Pro Forma'!$1:$1048576,MATCH('Cash Flow_Monthly'!$A80,'Pro Forma'!$A:$A,0),MATCH('Cash Flow_Monthly'!CY$2,'Pro Forma'!$1:$1,0))/12*IF(CY$3&gt;'Project Summary'!$G$7,0,1)</f>
        <v>0</v>
      </c>
      <c r="CZ80" s="1557">
        <f>'Pro Forma'!$M84*INDEX('Pro Forma'!$1:$1048576,MATCH('Cash Flow_Monthly'!$A80,'Pro Forma'!$A:$A,0),MATCH('Cash Flow_Monthly'!CZ$2,'Pro Forma'!$1:$1,0))/12*IF(CZ$3&gt;'Project Summary'!$G$7,0,1)</f>
        <v>0</v>
      </c>
      <c r="DA80" s="1557">
        <f>'Pro Forma'!$M84*INDEX('Pro Forma'!$1:$1048576,MATCH('Cash Flow_Monthly'!$A80,'Pro Forma'!$A:$A,0),MATCH('Cash Flow_Monthly'!DA$2,'Pro Forma'!$1:$1,0))/12*IF(DA$3&gt;'Project Summary'!$G$7,0,1)</f>
        <v>0</v>
      </c>
      <c r="DB80" s="1557">
        <f>'Pro Forma'!$M84*INDEX('Pro Forma'!$1:$1048576,MATCH('Cash Flow_Monthly'!$A80,'Pro Forma'!$A:$A,0),MATCH('Cash Flow_Monthly'!DB$2,'Pro Forma'!$1:$1,0))/12*IF(DB$3&gt;'Project Summary'!$G$7,0,1)</f>
        <v>0</v>
      </c>
      <c r="DC80" s="1557">
        <f>'Pro Forma'!$M84*INDEX('Pro Forma'!$1:$1048576,MATCH('Cash Flow_Monthly'!$A80,'Pro Forma'!$A:$A,0),MATCH('Cash Flow_Monthly'!DC$2,'Pro Forma'!$1:$1,0))/12*IF(DC$3&gt;'Project Summary'!$G$7,0,1)</f>
        <v>0</v>
      </c>
      <c r="DD80" s="1557">
        <f>'Pro Forma'!$M84*INDEX('Pro Forma'!$1:$1048576,MATCH('Cash Flow_Monthly'!$A80,'Pro Forma'!$A:$A,0),MATCH('Cash Flow_Monthly'!DD$2,'Pro Forma'!$1:$1,0))/12*IF(DD$3&gt;'Project Summary'!$G$7,0,1)</f>
        <v>0</v>
      </c>
      <c r="DE80" s="1557">
        <f>'Pro Forma'!$M84*INDEX('Pro Forma'!$1:$1048576,MATCH('Cash Flow_Monthly'!$A80,'Pro Forma'!$A:$A,0),MATCH('Cash Flow_Monthly'!DE$2,'Pro Forma'!$1:$1,0))/12*IF(DE$3&gt;'Project Summary'!$G$7,0,1)</f>
        <v>0</v>
      </c>
      <c r="DF80" s="1557">
        <f>'Pro Forma'!$M84*INDEX('Pro Forma'!$1:$1048576,MATCH('Cash Flow_Monthly'!$A80,'Pro Forma'!$A:$A,0),MATCH('Cash Flow_Monthly'!DF$2,'Pro Forma'!$1:$1,0))/12*IF(DF$3&gt;'Project Summary'!$G$7,0,1)</f>
        <v>0</v>
      </c>
      <c r="DG80" s="1557">
        <f>'Pro Forma'!$M84*INDEX('Pro Forma'!$1:$1048576,MATCH('Cash Flow_Monthly'!$A80,'Pro Forma'!$A:$A,0),MATCH('Cash Flow_Monthly'!DG$2,'Pro Forma'!$1:$1,0))/12*IF(DG$3&gt;'Project Summary'!$G$7,0,1)</f>
        <v>0</v>
      </c>
      <c r="DH80" s="1557">
        <f>'Pro Forma'!$M84*INDEX('Pro Forma'!$1:$1048576,MATCH('Cash Flow_Monthly'!$A80,'Pro Forma'!$A:$A,0),MATCH('Cash Flow_Monthly'!DH$2,'Pro Forma'!$1:$1,0))/12*IF(DH$3&gt;'Project Summary'!$G$7,0,1)</f>
        <v>0</v>
      </c>
      <c r="DI80" s="1557">
        <f>'Pro Forma'!$M84*INDEX('Pro Forma'!$1:$1048576,MATCH('Cash Flow_Monthly'!$A80,'Pro Forma'!$A:$A,0),MATCH('Cash Flow_Monthly'!DI$2,'Pro Forma'!$1:$1,0))/12*IF(DI$3&gt;'Project Summary'!$G$7,0,1)</f>
        <v>0</v>
      </c>
      <c r="DJ80" s="1557">
        <f>'Pro Forma'!$M84*INDEX('Pro Forma'!$1:$1048576,MATCH('Cash Flow_Monthly'!$A80,'Pro Forma'!$A:$A,0),MATCH('Cash Flow_Monthly'!DJ$2,'Pro Forma'!$1:$1,0))/12*IF(DJ$3&gt;'Project Summary'!$G$7,0,1)</f>
        <v>0</v>
      </c>
      <c r="DK80" s="1557">
        <f>'Pro Forma'!$M84*INDEX('Pro Forma'!$1:$1048576,MATCH('Cash Flow_Monthly'!$A80,'Pro Forma'!$A:$A,0),MATCH('Cash Flow_Monthly'!DK$2,'Pro Forma'!$1:$1,0))/12*IF(DK$3&gt;'Project Summary'!$G$7,0,1)</f>
        <v>0</v>
      </c>
      <c r="DL80" s="1557">
        <f>'Pro Forma'!$M84*INDEX('Pro Forma'!$1:$1048576,MATCH('Cash Flow_Monthly'!$A80,'Pro Forma'!$A:$A,0),MATCH('Cash Flow_Monthly'!DL$2,'Pro Forma'!$1:$1,0))/12*IF(DL$3&gt;'Project Summary'!$G$7,0,1)</f>
        <v>0</v>
      </c>
      <c r="DM80" s="1557">
        <f>'Pro Forma'!$M84*INDEX('Pro Forma'!$1:$1048576,MATCH('Cash Flow_Monthly'!$A80,'Pro Forma'!$A:$A,0),MATCH('Cash Flow_Monthly'!DM$2,'Pro Forma'!$1:$1,0))/12*IF(DM$3&gt;'Project Summary'!$G$7,0,1)</f>
        <v>0</v>
      </c>
      <c r="DN80" s="1557">
        <f>'Pro Forma'!$M84*INDEX('Pro Forma'!$1:$1048576,MATCH('Cash Flow_Monthly'!$A80,'Pro Forma'!$A:$A,0),MATCH('Cash Flow_Monthly'!DN$2,'Pro Forma'!$1:$1,0))/12*IF(DN$3&gt;'Project Summary'!$G$7,0,1)</f>
        <v>0</v>
      </c>
      <c r="DO80" s="1557">
        <f>'Pro Forma'!$M84*INDEX('Pro Forma'!$1:$1048576,MATCH('Cash Flow_Monthly'!$A80,'Pro Forma'!$A:$A,0),MATCH('Cash Flow_Monthly'!DO$2,'Pro Forma'!$1:$1,0))/12*IF(DO$3&gt;'Project Summary'!$G$7,0,1)</f>
        <v>0</v>
      </c>
      <c r="DP80" s="1557">
        <f>'Pro Forma'!$M84*INDEX('Pro Forma'!$1:$1048576,MATCH('Cash Flow_Monthly'!$A80,'Pro Forma'!$A:$A,0),MATCH('Cash Flow_Monthly'!DP$2,'Pro Forma'!$1:$1,0))/12*IF(DP$3&gt;'Project Summary'!$G$7,0,1)</f>
        <v>0</v>
      </c>
      <c r="DQ80" s="1557">
        <f>'Pro Forma'!$M84*INDEX('Pro Forma'!$1:$1048576,MATCH('Cash Flow_Monthly'!$A80,'Pro Forma'!$A:$A,0),MATCH('Cash Flow_Monthly'!DQ$2,'Pro Forma'!$1:$1,0))/12*IF(DQ$3&gt;'Project Summary'!$G$7,0,1)</f>
        <v>0</v>
      </c>
      <c r="DR80" s="1557">
        <f>'Pro Forma'!$M84*INDEX('Pro Forma'!$1:$1048576,MATCH('Cash Flow_Monthly'!$A80,'Pro Forma'!$A:$A,0),MATCH('Cash Flow_Monthly'!DR$2,'Pro Forma'!$1:$1,0))/12*IF(DR$3&gt;'Project Summary'!$G$7,0,1)</f>
        <v>0</v>
      </c>
      <c r="DS80" s="1557">
        <f>'Pro Forma'!$M84*INDEX('Pro Forma'!$1:$1048576,MATCH('Cash Flow_Monthly'!$A80,'Pro Forma'!$A:$A,0),MATCH('Cash Flow_Monthly'!DS$2,'Pro Forma'!$1:$1,0))/12*IF(DS$3&gt;'Project Summary'!$G$7,0,1)</f>
        <v>0</v>
      </c>
      <c r="DT80" s="1557">
        <f>'Pro Forma'!$M84*INDEX('Pro Forma'!$1:$1048576,MATCH('Cash Flow_Monthly'!$A80,'Pro Forma'!$A:$A,0),MATCH('Cash Flow_Monthly'!DT$2,'Pro Forma'!$1:$1,0))/12*IF(DT$3&gt;'Project Summary'!$G$7,0,1)</f>
        <v>0</v>
      </c>
      <c r="DU80" s="1558"/>
    </row>
    <row r="81" spans="1:125" s="466" customFormat="1">
      <c r="A81" s="4" t="str">
        <f>'Pro Forma'!A85</f>
        <v>Management Fees</v>
      </c>
      <c r="B81" s="1"/>
      <c r="C81" s="1"/>
      <c r="D81"/>
      <c r="E81" s="587">
        <f>E41*INDEX('Pro Forma'!$1:$1048576,MATCH('Cash Flow_Monthly'!$A81,'Pro Forma'!$A:$A,0),MATCH('Cash Flow_Monthly'!E$2,'Pro Forma'!$1:$1,0))*IF(E$3&gt;'Project Summary'!$G$7,0,1)</f>
        <v>8602.9272362676929</v>
      </c>
      <c r="F81" s="587">
        <f>F41*INDEX('Pro Forma'!$1:$1048576,MATCH('Cash Flow_Monthly'!$A81,'Pro Forma'!$A:$A,0),MATCH('Cash Flow_Monthly'!F$2,'Pro Forma'!$1:$1,0))*IF(F$3&gt;'Project Summary'!$G$7,0,1)</f>
        <v>8610.0176815439027</v>
      </c>
      <c r="G81" s="587">
        <f>G41*INDEX('Pro Forma'!$1:$1048576,MATCH('Cash Flow_Monthly'!$A81,'Pro Forma'!$A:$A,0),MATCH('Cash Flow_Monthly'!G$2,'Pro Forma'!$1:$1,0))*IF(G$3&gt;'Project Summary'!$G$7,0,1)</f>
        <v>8617.3208210822522</v>
      </c>
      <c r="H81" s="587">
        <f>H41*INDEX('Pro Forma'!$1:$1048576,MATCH('Cash Flow_Monthly'!$A81,'Pro Forma'!$A:$A,0),MATCH('Cash Flow_Monthly'!H$2,'Pro Forma'!$1:$1,0))*IF(H$3&gt;'Project Summary'!$G$7,0,1)</f>
        <v>8624.4326978356858</v>
      </c>
      <c r="I81" s="587">
        <f>I41*INDEX('Pro Forma'!$1:$1048576,MATCH('Cash Flow_Monthly'!$A81,'Pro Forma'!$A:$A,0),MATCH('Cash Flow_Monthly'!I$2,'Pro Forma'!$1:$1,0))*IF(I$3&gt;'Project Summary'!$G$7,0,1)</f>
        <v>8639.4514789196819</v>
      </c>
      <c r="J81" s="587">
        <f>J41*INDEX('Pro Forma'!$1:$1048576,MATCH('Cash Flow_Monthly'!$A81,'Pro Forma'!$A:$A,0),MATCH('Cash Flow_Monthly'!J$2,'Pro Forma'!$1:$1,0))*IF(J$3&gt;'Project Summary'!$G$7,0,1)</f>
        <v>8651.4514899466722</v>
      </c>
      <c r="K81" s="587">
        <f>K41*INDEX('Pro Forma'!$1:$1048576,MATCH('Cash Flow_Monthly'!$A81,'Pro Forma'!$A:$A,0),MATCH('Cash Flow_Monthly'!K$2,'Pro Forma'!$1:$1,0))*IF(K$3&gt;'Project Summary'!$G$7,0,1)</f>
        <v>8692.7319346451186</v>
      </c>
      <c r="L81" s="587">
        <f>L41*INDEX('Pro Forma'!$1:$1048576,MATCH('Cash Flow_Monthly'!$A81,'Pro Forma'!$A:$A,0),MATCH('Cash Flow_Monthly'!L$2,'Pro Forma'!$1:$1,0))*IF(L$3&gt;'Project Summary'!$G$7,0,1)</f>
        <v>8742.0098285312233</v>
      </c>
      <c r="M81" s="587">
        <f>M41*INDEX('Pro Forma'!$1:$1048576,MATCH('Cash Flow_Monthly'!$A81,'Pro Forma'!$A:$A,0),MATCH('Cash Flow_Monthly'!M$2,'Pro Forma'!$1:$1,0))*IF(M$3&gt;'Project Summary'!$G$7,0,1)</f>
        <v>8794.6346871895912</v>
      </c>
      <c r="N81" s="587">
        <f>N41*INDEX('Pro Forma'!$1:$1048576,MATCH('Cash Flow_Monthly'!$A81,'Pro Forma'!$A:$A,0),MATCH('Cash Flow_Monthly'!N$2,'Pro Forma'!$1:$1,0))*IF(N$3&gt;'Project Summary'!$G$7,0,1)</f>
        <v>8835.6771336624333</v>
      </c>
      <c r="O81" s="587">
        <f>O41*INDEX('Pro Forma'!$1:$1048576,MATCH('Cash Flow_Monthly'!$A81,'Pro Forma'!$A:$A,0),MATCH('Cash Flow_Monthly'!O$2,'Pro Forma'!$1:$1,0))*IF(O$3&gt;'Project Summary'!$G$7,0,1)</f>
        <v>8871.8067933816437</v>
      </c>
      <c r="P81" s="587">
        <f>P41*INDEX('Pro Forma'!$1:$1048576,MATCH('Cash Flow_Monthly'!$A81,'Pro Forma'!$A:$A,0),MATCH('Cash Flow_Monthly'!P$2,'Pro Forma'!$1:$1,0))*IF(P$3&gt;'Project Summary'!$G$7,0,1)</f>
        <v>8909.8043495152579</v>
      </c>
      <c r="Q81" s="587">
        <f>Q41*INDEX('Pro Forma'!$1:$1048576,MATCH('Cash Flow_Monthly'!$A81,'Pro Forma'!$A:$A,0),MATCH('Cash Flow_Monthly'!Q$2,'Pro Forma'!$1:$1,0))*IF(Q$3&gt;'Project Summary'!$G$7,0,1)</f>
        <v>9269.1695667032473</v>
      </c>
      <c r="R81" s="587">
        <f>R41*INDEX('Pro Forma'!$1:$1048576,MATCH('Cash Flow_Monthly'!$A81,'Pro Forma'!$A:$A,0),MATCH('Cash Flow_Monthly'!R$2,'Pro Forma'!$1:$1,0))*IF(R$3&gt;'Project Summary'!$G$7,0,1)</f>
        <v>9320.095937291715</v>
      </c>
      <c r="S81" s="587">
        <f>S41*INDEX('Pro Forma'!$1:$1048576,MATCH('Cash Flow_Monthly'!$A81,'Pro Forma'!$A:$A,0),MATCH('Cash Flow_Monthly'!S$2,'Pro Forma'!$1:$1,0))*IF(S$3&gt;'Project Summary'!$G$7,0,1)</f>
        <v>9364.2638504092174</v>
      </c>
      <c r="T81" s="587">
        <f>T41*INDEX('Pro Forma'!$1:$1048576,MATCH('Cash Flow_Monthly'!$A81,'Pro Forma'!$A:$A,0),MATCH('Cash Flow_Monthly'!T$2,'Pro Forma'!$1:$1,0))*IF(T$3&gt;'Project Summary'!$G$7,0,1)</f>
        <v>9400.9872105639515</v>
      </c>
      <c r="U81" s="587">
        <f>U41*INDEX('Pro Forma'!$1:$1048576,MATCH('Cash Flow_Monthly'!$A81,'Pro Forma'!$A:$A,0),MATCH('Cash Flow_Monthly'!U$2,'Pro Forma'!$1:$1,0))*IF(U$3&gt;'Project Summary'!$G$7,0,1)</f>
        <v>9445.2188271396499</v>
      </c>
      <c r="V81" s="587">
        <f>V41*INDEX('Pro Forma'!$1:$1048576,MATCH('Cash Flow_Monthly'!$A81,'Pro Forma'!$A:$A,0),MATCH('Cash Flow_Monthly'!V$2,'Pro Forma'!$1:$1,0))*IF(V$3&gt;'Project Summary'!$G$7,0,1)</f>
        <v>9477.8778759574543</v>
      </c>
      <c r="W81" s="587">
        <f>W41*INDEX('Pro Forma'!$1:$1048576,MATCH('Cash Flow_Monthly'!$A81,'Pro Forma'!$A:$A,0),MATCH('Cash Flow_Monthly'!W$2,'Pro Forma'!$1:$1,0))*IF(W$3&gt;'Project Summary'!$G$7,0,1)</f>
        <v>9557.0971256622215</v>
      </c>
      <c r="X81" s="587">
        <f>X41*INDEX('Pro Forma'!$1:$1048576,MATCH('Cash Flow_Monthly'!$A81,'Pro Forma'!$A:$A,0),MATCH('Cash Flow_Monthly'!X$2,'Pro Forma'!$1:$1,0))*IF(X$3&gt;'Project Summary'!$G$7,0,1)</f>
        <v>9636.684513702583</v>
      </c>
      <c r="Y81" s="587">
        <f>Y41*INDEX('Pro Forma'!$1:$1048576,MATCH('Cash Flow_Monthly'!$A81,'Pro Forma'!$A:$A,0),MATCH('Cash Flow_Monthly'!Y$2,'Pro Forma'!$1:$1,0))*IF(Y$3&gt;'Project Summary'!$G$7,0,1)</f>
        <v>9716.4435967081135</v>
      </c>
      <c r="Z81" s="587">
        <f>Z41*INDEX('Pro Forma'!$1:$1048576,MATCH('Cash Flow_Monthly'!$A81,'Pro Forma'!$A:$A,0),MATCH('Cash Flow_Monthly'!Z$2,'Pro Forma'!$1:$1,0))*IF(Z$3&gt;'Project Summary'!$G$7,0,1)</f>
        <v>9773.4194917161731</v>
      </c>
      <c r="AA81" s="587">
        <f>AA41*INDEX('Pro Forma'!$1:$1048576,MATCH('Cash Flow_Monthly'!$A81,'Pro Forma'!$A:$A,0),MATCH('Cash Flow_Monthly'!AA$2,'Pro Forma'!$1:$1,0))*IF(AA$3&gt;'Project Summary'!$G$7,0,1)</f>
        <v>9822.2910989888132</v>
      </c>
      <c r="AB81" s="587">
        <f>AB41*INDEX('Pro Forma'!$1:$1048576,MATCH('Cash Flow_Monthly'!$A81,'Pro Forma'!$A:$A,0),MATCH('Cash Flow_Monthly'!AB$2,'Pro Forma'!$1:$1,0))*IF(AB$3&gt;'Project Summary'!$G$7,0,1)</f>
        <v>9870.6575851718171</v>
      </c>
      <c r="AC81" s="587">
        <f>AC41*INDEX('Pro Forma'!$1:$1048576,MATCH('Cash Flow_Monthly'!$A81,'Pro Forma'!$A:$A,0),MATCH('Cash Flow_Monthly'!AC$2,'Pro Forma'!$1:$1,0))*IF(AC$3&gt;'Project Summary'!$G$7,0,1)</f>
        <v>10366.80414733293</v>
      </c>
      <c r="AD81" s="587">
        <f>AD41*INDEX('Pro Forma'!$1:$1048576,MATCH('Cash Flow_Monthly'!$A81,'Pro Forma'!$A:$A,0),MATCH('Cash Flow_Monthly'!AD$2,'Pro Forma'!$1:$1,0))*IF(AD$3&gt;'Project Summary'!$G$7,0,1)</f>
        <v>10424.953053204566</v>
      </c>
      <c r="AE81" s="587">
        <f>AE41*INDEX('Pro Forma'!$1:$1048576,MATCH('Cash Flow_Monthly'!$A81,'Pro Forma'!$A:$A,0),MATCH('Cash Flow_Monthly'!AE$2,'Pro Forma'!$1:$1,0))*IF(AE$3&gt;'Project Summary'!$G$7,0,1)</f>
        <v>10472.696234443336</v>
      </c>
      <c r="AF81" s="587">
        <f>AF41*INDEX('Pro Forma'!$1:$1048576,MATCH('Cash Flow_Monthly'!$A81,'Pro Forma'!$A:$A,0),MATCH('Cash Flow_Monthly'!AF$2,'Pro Forma'!$1:$1,0))*IF(AF$3&gt;'Project Summary'!$G$7,0,1)</f>
        <v>10510.535461789525</v>
      </c>
      <c r="AG81" s="587">
        <f>AG41*INDEX('Pro Forma'!$1:$1048576,MATCH('Cash Flow_Monthly'!$A81,'Pro Forma'!$A:$A,0),MATCH('Cash Flow_Monthly'!AG$2,'Pro Forma'!$1:$1,0))*IF(AG$3&gt;'Project Summary'!$G$7,0,1)</f>
        <v>10554.074260683545</v>
      </c>
      <c r="AH81" s="587">
        <f>AH41*INDEX('Pro Forma'!$1:$1048576,MATCH('Cash Flow_Monthly'!$A81,'Pro Forma'!$A:$A,0),MATCH('Cash Flow_Monthly'!AH$2,'Pro Forma'!$1:$1,0))*IF(AH$3&gt;'Project Summary'!$G$7,0,1)</f>
        <v>10585.019762262382</v>
      </c>
      <c r="AI81" s="587">
        <f>AI41*INDEX('Pro Forma'!$1:$1048576,MATCH('Cash Flow_Monthly'!$A81,'Pro Forma'!$A:$A,0),MATCH('Cash Flow_Monthly'!AI$2,'Pro Forma'!$1:$1,0))*IF(AI$3&gt;'Project Summary'!$G$7,0,1)</f>
        <v>10656.217453471163</v>
      </c>
      <c r="AJ81" s="587">
        <f>AJ41*INDEX('Pro Forma'!$1:$1048576,MATCH('Cash Flow_Monthly'!$A81,'Pro Forma'!$A:$A,0),MATCH('Cash Flow_Monthly'!AJ$2,'Pro Forma'!$1:$1,0))*IF(AJ$3&gt;'Project Summary'!$G$7,0,1)</f>
        <v>10724.32226201903</v>
      </c>
      <c r="AK81" s="587">
        <f>AK41*INDEX('Pro Forma'!$1:$1048576,MATCH('Cash Flow_Monthly'!$A81,'Pro Forma'!$A:$A,0),MATCH('Cash Flow_Monthly'!AK$2,'Pro Forma'!$1:$1,0))*IF(AK$3&gt;'Project Summary'!$G$7,0,1)</f>
        <v>10789.324221176445</v>
      </c>
      <c r="AL81" s="587">
        <f>AL41*INDEX('Pro Forma'!$1:$1048576,MATCH('Cash Flow_Monthly'!$A81,'Pro Forma'!$A:$A,0),MATCH('Cash Flow_Monthly'!AL$2,'Pro Forma'!$1:$1,0))*IF(AL$3&gt;'Project Summary'!$G$7,0,1)</f>
        <v>10828.837753786438</v>
      </c>
      <c r="AM81" s="587">
        <f>AM41*INDEX('Pro Forma'!$1:$1048576,MATCH('Cash Flow_Monthly'!$A81,'Pro Forma'!$A:$A,0),MATCH('Cash Flow_Monthly'!AM$2,'Pro Forma'!$1:$1,0))*IF(AM$3&gt;'Project Summary'!$G$7,0,1)</f>
        <v>10867.532623408251</v>
      </c>
      <c r="AN81" s="587">
        <f>AN41*INDEX('Pro Forma'!$1:$1048576,MATCH('Cash Flow_Monthly'!$A81,'Pro Forma'!$A:$A,0),MATCH('Cash Flow_Monthly'!AN$2,'Pro Forma'!$1:$1,0))*IF(AN$3&gt;'Project Summary'!$G$7,0,1)</f>
        <v>10905.427156166363</v>
      </c>
      <c r="AO81" s="587">
        <f>AO41*INDEX('Pro Forma'!$1:$1048576,MATCH('Cash Flow_Monthly'!$A81,'Pro Forma'!$A:$A,0),MATCH('Cash Flow_Monthly'!AO$2,'Pro Forma'!$1:$1,0))*IF(AO$3&gt;'Project Summary'!$G$7,0,1)</f>
        <v>10995.93232036878</v>
      </c>
      <c r="AP81" s="587">
        <f>AP41*INDEX('Pro Forma'!$1:$1048576,MATCH('Cash Flow_Monthly'!$A81,'Pro Forma'!$A:$A,0),MATCH('Cash Flow_Monthly'!AP$2,'Pro Forma'!$1:$1,0))*IF(AP$3&gt;'Project Summary'!$G$7,0,1)</f>
        <v>11037.130226156514</v>
      </c>
      <c r="AQ81" s="587">
        <f>AQ41*INDEX('Pro Forma'!$1:$1048576,MATCH('Cash Flow_Monthly'!$A81,'Pro Forma'!$A:$A,0),MATCH('Cash Flow_Monthly'!AQ$2,'Pro Forma'!$1:$1,0))*IF(AQ$3&gt;'Project Summary'!$G$7,0,1)</f>
        <v>11070.760651853456</v>
      </c>
      <c r="AR81" s="587">
        <f>AR41*INDEX('Pro Forma'!$1:$1048576,MATCH('Cash Flow_Monthly'!$A81,'Pro Forma'!$A:$A,0),MATCH('Cash Flow_Monthly'!AR$2,'Pro Forma'!$1:$1,0))*IF(AR$3&gt;'Project Summary'!$G$7,0,1)</f>
        <v>11097.383562324234</v>
      </c>
      <c r="AS81" s="587">
        <f>AS41*INDEX('Pro Forma'!$1:$1048576,MATCH('Cash Flow_Monthly'!$A81,'Pro Forma'!$A:$A,0),MATCH('Cash Flow_Monthly'!AS$2,'Pro Forma'!$1:$1,0))*IF(AS$3&gt;'Project Summary'!$G$7,0,1)</f>
        <v>11126.294666248807</v>
      </c>
      <c r="AT81" s="587">
        <f>AT41*INDEX('Pro Forma'!$1:$1048576,MATCH('Cash Flow_Monthly'!$A81,'Pro Forma'!$A:$A,0),MATCH('Cash Flow_Monthly'!AT$2,'Pro Forma'!$1:$1,0))*IF(AT$3&gt;'Project Summary'!$G$7,0,1)</f>
        <v>11146.86924284909</v>
      </c>
      <c r="AU81" s="587">
        <f>AU41*INDEX('Pro Forma'!$1:$1048576,MATCH('Cash Flow_Monthly'!$A81,'Pro Forma'!$A:$A,0),MATCH('Cash Flow_Monthly'!AU$2,'Pro Forma'!$1:$1,0))*IF(AU$3&gt;'Project Summary'!$G$7,0,1)</f>
        <v>11193.781505910745</v>
      </c>
      <c r="AV81" s="587">
        <f>AV41*INDEX('Pro Forma'!$1:$1048576,MATCH('Cash Flow_Monthly'!$A81,'Pro Forma'!$A:$A,0),MATCH('Cash Flow_Monthly'!AV$2,'Pro Forma'!$1:$1,0))*IF(AV$3&gt;'Project Summary'!$G$7,0,1)</f>
        <v>11235.552848554</v>
      </c>
      <c r="AW81" s="587">
        <f>AW41*INDEX('Pro Forma'!$1:$1048576,MATCH('Cash Flow_Monthly'!$A81,'Pro Forma'!$A:$A,0),MATCH('Cash Flow_Monthly'!AW$2,'Pro Forma'!$1:$1,0))*IF(AW$3&gt;'Project Summary'!$G$7,0,1)</f>
        <v>11272.320901737681</v>
      </c>
      <c r="AX81" s="587">
        <f>AX41*INDEX('Pro Forma'!$1:$1048576,MATCH('Cash Flow_Monthly'!$A81,'Pro Forma'!$A:$A,0),MATCH('Cash Flow_Monthly'!AX$2,'Pro Forma'!$1:$1,0))*IF(AX$3&gt;'Project Summary'!$G$7,0,1)</f>
        <v>11294.868190494159</v>
      </c>
      <c r="AY81" s="587">
        <f>AY41*INDEX('Pro Forma'!$1:$1048576,MATCH('Cash Flow_Monthly'!$A81,'Pro Forma'!$A:$A,0),MATCH('Cash Flow_Monthly'!AY$2,'Pro Forma'!$1:$1,0))*IF(AY$3&gt;'Project Summary'!$G$7,0,1)</f>
        <v>11317.012067771844</v>
      </c>
      <c r="AZ81" s="587">
        <f>AZ41*INDEX('Pro Forma'!$1:$1048576,MATCH('Cash Flow_Monthly'!$A81,'Pro Forma'!$A:$A,0),MATCH('Cash Flow_Monthly'!AZ$2,'Pro Forma'!$1:$1,0))*IF(AZ$3&gt;'Project Summary'!$G$7,0,1)</f>
        <v>11338.781209943294</v>
      </c>
      <c r="BA81" s="587">
        <f>BA41*INDEX('Pro Forma'!$1:$1048576,MATCH('Cash Flow_Monthly'!$A81,'Pro Forma'!$A:$A,0),MATCH('Cash Flow_Monthly'!BA$2,'Pro Forma'!$1:$1,0))*IF(BA$3&gt;'Project Summary'!$G$7,0,1)</f>
        <v>11397.477724529708</v>
      </c>
      <c r="BB81" s="587">
        <f>BB41*INDEX('Pro Forma'!$1:$1048576,MATCH('Cash Flow_Monthly'!$A81,'Pro Forma'!$A:$A,0),MATCH('Cash Flow_Monthly'!BB$2,'Pro Forma'!$1:$1,0))*IF(BB$3&gt;'Project Summary'!$G$7,0,1)</f>
        <v>11422.631159868581</v>
      </c>
      <c r="BC81" s="587">
        <f>BC41*INDEX('Pro Forma'!$1:$1048576,MATCH('Cash Flow_Monthly'!$A81,'Pro Forma'!$A:$A,0),MATCH('Cash Flow_Monthly'!BC$2,'Pro Forma'!$1:$1,0))*IF(BC$3&gt;'Project Summary'!$G$7,0,1)</f>
        <v>11443.402354257894</v>
      </c>
      <c r="BD81" s="587">
        <f>BD41*INDEX('Pro Forma'!$1:$1048576,MATCH('Cash Flow_Monthly'!$A81,'Pro Forma'!$A:$A,0),MATCH('Cash Flow_Monthly'!BD$2,'Pro Forma'!$1:$1,0))*IF(BD$3&gt;'Project Summary'!$G$7,0,1)</f>
        <v>11460.068173925136</v>
      </c>
      <c r="BE81" s="587">
        <f>BE41*INDEX('Pro Forma'!$1:$1048576,MATCH('Cash Flow_Monthly'!$A81,'Pro Forma'!$A:$A,0),MATCH('Cash Flow_Monthly'!BE$2,'Pro Forma'!$1:$1,0))*IF(BE$3&gt;'Project Summary'!$G$7,0,1)</f>
        <v>11479.492117337511</v>
      </c>
      <c r="BF81" s="587">
        <f>BF41*INDEX('Pro Forma'!$1:$1048576,MATCH('Cash Flow_Monthly'!$A81,'Pro Forma'!$A:$A,0),MATCH('Cash Flow_Monthly'!BF$2,'Pro Forma'!$1:$1,0))*IF(BF$3&gt;'Project Summary'!$G$7,0,1)</f>
        <v>11493.551558822135</v>
      </c>
      <c r="BG81" s="587">
        <f>BG41*INDEX('Pro Forma'!$1:$1048576,MATCH('Cash Flow_Monthly'!$A81,'Pro Forma'!$A:$A,0),MATCH('Cash Flow_Monthly'!BG$2,'Pro Forma'!$1:$1,0))*IF(BG$3&gt;'Project Summary'!$G$7,0,1)</f>
        <v>11526.228786412343</v>
      </c>
      <c r="BH81" s="587">
        <f>BH41*INDEX('Pro Forma'!$1:$1048576,MATCH('Cash Flow_Monthly'!$A81,'Pro Forma'!$A:$A,0),MATCH('Cash Flow_Monthly'!BH$2,'Pro Forma'!$1:$1,0))*IF(BH$3&gt;'Project Summary'!$G$7,0,1)</f>
        <v>11558.135303826699</v>
      </c>
      <c r="BI81" s="587">
        <f>BI41*INDEX('Pro Forma'!$1:$1048576,MATCH('Cash Flow_Monthly'!$A81,'Pro Forma'!$A:$A,0),MATCH('Cash Flow_Monthly'!BI$2,'Pro Forma'!$1:$1,0))*IF(BI$3&gt;'Project Summary'!$G$7,0,1)</f>
        <v>11589.557942671343</v>
      </c>
      <c r="BJ81" s="587">
        <f>BJ41*INDEX('Pro Forma'!$1:$1048576,MATCH('Cash Flow_Monthly'!$A81,'Pro Forma'!$A:$A,0),MATCH('Cash Flow_Monthly'!BJ$2,'Pro Forma'!$1:$1,0))*IF(BJ$3&gt;'Project Summary'!$G$7,0,1)</f>
        <v>11609.404203211612</v>
      </c>
      <c r="BK81" s="587">
        <f>BK41*INDEX('Pro Forma'!$1:$1048576,MATCH('Cash Flow_Monthly'!$A81,'Pro Forma'!$A:$A,0),MATCH('Cash Flow_Monthly'!BK$2,'Pro Forma'!$1:$1,0))*IF(BK$3&gt;'Project Summary'!$G$7,0,1)</f>
        <v>11629.472029400122</v>
      </c>
      <c r="BL81" s="587">
        <f>BL41*INDEX('Pro Forma'!$1:$1048576,MATCH('Cash Flow_Monthly'!$A81,'Pro Forma'!$A:$A,0),MATCH('Cash Flow_Monthly'!BL$2,'Pro Forma'!$1:$1,0))*IF(BL$3&gt;'Project Summary'!$G$7,0,1)</f>
        <v>11649.774848137478</v>
      </c>
      <c r="BM81" s="587">
        <f>BM41*INDEX('Pro Forma'!$1:$1048576,MATCH('Cash Flow_Monthly'!$A81,'Pro Forma'!$A:$A,0),MATCH('Cash Flow_Monthly'!BM$2,'Pro Forma'!$1:$1,0))*IF(BM$3&gt;'Project Summary'!$G$7,0,1)</f>
        <v>11759.922509225822</v>
      </c>
      <c r="BN81" s="587">
        <f>BN41*INDEX('Pro Forma'!$1:$1048576,MATCH('Cash Flow_Monthly'!$A81,'Pro Forma'!$A:$A,0),MATCH('Cash Flow_Monthly'!BN$2,'Pro Forma'!$1:$1,0))*IF(BN$3&gt;'Project Summary'!$G$7,0,1)</f>
        <v>11784.894519745651</v>
      </c>
      <c r="BO81" s="587">
        <f>BO41*INDEX('Pro Forma'!$1:$1048576,MATCH('Cash Flow_Monthly'!$A81,'Pro Forma'!$A:$A,0),MATCH('Cash Flow_Monthly'!BO$2,'Pro Forma'!$1:$1,0))*IF(BO$3&gt;'Project Summary'!$G$7,0,1)</f>
        <v>11806.009924145772</v>
      </c>
      <c r="BP81" s="587">
        <f>BP41*INDEX('Pro Forma'!$1:$1048576,MATCH('Cash Flow_Monthly'!$A81,'Pro Forma'!$A:$A,0),MATCH('Cash Flow_Monthly'!BP$2,'Pro Forma'!$1:$1,0))*IF(BP$3&gt;'Project Summary'!$G$7,0,1)</f>
        <v>11823.264884663444</v>
      </c>
      <c r="BQ81" s="587">
        <f>BQ41*INDEX('Pro Forma'!$1:$1048576,MATCH('Cash Flow_Monthly'!$A81,'Pro Forma'!$A:$A,0),MATCH('Cash Flow_Monthly'!BQ$2,'Pro Forma'!$1:$1,0))*IF(BQ$3&gt;'Project Summary'!$G$7,0,1)</f>
        <v>11843.726008302367</v>
      </c>
      <c r="BR81" s="587">
        <f>BR41*INDEX('Pro Forma'!$1:$1048576,MATCH('Cash Flow_Monthly'!$A81,'Pro Forma'!$A:$A,0),MATCH('Cash Flow_Monthly'!BR$2,'Pro Forma'!$1:$1,0))*IF(BR$3&gt;'Project Summary'!$G$7,0,1)</f>
        <v>11858.705892529837</v>
      </c>
      <c r="BS81" s="587">
        <f>BS41*INDEX('Pro Forma'!$1:$1048576,MATCH('Cash Flow_Monthly'!$A81,'Pro Forma'!$A:$A,0),MATCH('Cash Flow_Monthly'!BS$2,'Pro Forma'!$1:$1,0))*IF(BS$3&gt;'Project Summary'!$G$7,0,1)</f>
        <v>11894.45996310605</v>
      </c>
      <c r="BT81" s="587">
        <f>BT41*INDEX('Pro Forma'!$1:$1048576,MATCH('Cash Flow_Monthly'!$A81,'Pro Forma'!$A:$A,0),MATCH('Cash Flow_Monthly'!BT$2,'Pro Forma'!$1:$1,0))*IF(BT$3&gt;'Project Summary'!$G$7,0,1)</f>
        <v>11930.060807195447</v>
      </c>
      <c r="BU81" s="587">
        <f>BU41*INDEX('Pro Forma'!$1:$1048576,MATCH('Cash Flow_Monthly'!$A81,'Pro Forma'!$A:$A,0),MATCH('Cash Flow_Monthly'!BU$2,'Pro Forma'!$1:$1,0))*IF(BU$3&gt;'Project Summary'!$G$7,0,1)</f>
        <v>11965.536316405341</v>
      </c>
      <c r="BV81" s="587">
        <f>BV41*INDEX('Pro Forma'!$1:$1048576,MATCH('Cash Flow_Monthly'!$A81,'Pro Forma'!$A:$A,0),MATCH('Cash Flow_Monthly'!BV$2,'Pro Forma'!$1:$1,0))*IF(BV$3&gt;'Project Summary'!$G$7,0,1)</f>
        <v>11988.047227048402</v>
      </c>
      <c r="BW81" s="587">
        <f>BW41*INDEX('Pro Forma'!$1:$1048576,MATCH('Cash Flow_Monthly'!$A81,'Pro Forma'!$A:$A,0),MATCH('Cash Flow_Monthly'!BW$2,'Pro Forma'!$1:$1,0))*IF(BW$3&gt;'Project Summary'!$G$7,0,1)</f>
        <v>12010.888872933587</v>
      </c>
      <c r="BX81" s="587">
        <f>BX41*INDEX('Pro Forma'!$1:$1048576,MATCH('Cash Flow_Monthly'!$A81,'Pro Forma'!$A:$A,0),MATCH('Cash Flow_Monthly'!BX$2,'Pro Forma'!$1:$1,0))*IF(BX$3&gt;'Project Summary'!$G$7,0,1)</f>
        <v>12034.052788197376</v>
      </c>
      <c r="BY81" s="587">
        <f>BY41*INDEX('Pro Forma'!$1:$1048576,MATCH('Cash Flow_Monthly'!$A81,'Pro Forma'!$A:$A,0),MATCH('Cash Flow_Monthly'!BY$2,'Pro Forma'!$1:$1,0))*IF(BY$3&gt;'Project Summary'!$G$7,0,1)</f>
        <v>12090.676003177156</v>
      </c>
      <c r="BZ81" s="587">
        <f>BZ41*INDEX('Pro Forma'!$1:$1048576,MATCH('Cash Flow_Monthly'!$A81,'Pro Forma'!$A:$A,0),MATCH('Cash Flow_Monthly'!BZ$2,'Pro Forma'!$1:$1,0))*IF(BZ$3&gt;'Project Summary'!$G$7,0,1)</f>
        <v>12119.08055569626</v>
      </c>
      <c r="CA81" s="587">
        <f>CA41*INDEX('Pro Forma'!$1:$1048576,MATCH('Cash Flow_Monthly'!$A81,'Pro Forma'!$A:$A,0),MATCH('Cash Flow_Monthly'!CA$2,'Pro Forma'!$1:$1,0))*IF(CA$3&gt;'Project Summary'!$G$7,0,1)</f>
        <v>12143.082389096206</v>
      </c>
      <c r="CB81" s="587">
        <f>CB41*INDEX('Pro Forma'!$1:$1048576,MATCH('Cash Flow_Monthly'!$A81,'Pro Forma'!$A:$A,0),MATCH('Cash Flow_Monthly'!CB$2,'Pro Forma'!$1:$1,0))*IF(CB$3&gt;'Project Summary'!$G$7,0,1)</f>
        <v>12162.65961112166</v>
      </c>
      <c r="CC81" s="587">
        <f>CC41*INDEX('Pro Forma'!$1:$1048576,MATCH('Cash Flow_Monthly'!$A81,'Pro Forma'!$A:$A,0),MATCH('Cash Flow_Monthly'!CC$2,'Pro Forma'!$1:$1,0))*IF(CC$3&gt;'Project Summary'!$G$7,0,1)</f>
        <v>12185.830865172911</v>
      </c>
      <c r="CD81" s="587">
        <f>CD41*INDEX('Pro Forma'!$1:$1048576,MATCH('Cash Flow_Monthly'!$A81,'Pro Forma'!$A:$A,0),MATCH('Cash Flow_Monthly'!CD$2,'Pro Forma'!$1:$1,0))*IF(CD$3&gt;'Project Summary'!$G$7,0,1)</f>
        <v>12202.74923490774</v>
      </c>
      <c r="CE81" s="587">
        <f>CE41*INDEX('Pro Forma'!$1:$1048576,MATCH('Cash Flow_Monthly'!$A81,'Pro Forma'!$A:$A,0),MATCH('Cash Flow_Monthly'!CE$2,'Pro Forma'!$1:$1,0))*IF(CE$3&gt;'Project Summary'!$G$7,0,1)</f>
        <v>12243.044304705234</v>
      </c>
      <c r="CF81" s="587">
        <f>CF41*INDEX('Pro Forma'!$1:$1048576,MATCH('Cash Flow_Monthly'!$A81,'Pro Forma'!$A:$A,0),MATCH('Cash Flow_Monthly'!CF$2,'Pro Forma'!$1:$1,0))*IF(CF$3&gt;'Project Summary'!$G$7,0,1)</f>
        <v>12283.039141197383</v>
      </c>
      <c r="CG81" s="587">
        <f>CG41*INDEX('Pro Forma'!$1:$1048576,MATCH('Cash Flow_Monthly'!$A81,'Pro Forma'!$A:$A,0),MATCH('Cash Flow_Monthly'!CG$2,'Pro Forma'!$1:$1,0))*IF(CG$3&gt;'Project Summary'!$G$7,0,1)</f>
        <v>12322.740929658026</v>
      </c>
      <c r="CH81" s="587">
        <f>CH41*INDEX('Pro Forma'!$1:$1048576,MATCH('Cash Flow_Monthly'!$A81,'Pro Forma'!$A:$A,0),MATCH('Cash Flow_Monthly'!CH$2,'Pro Forma'!$1:$1,0))*IF(CH$3&gt;'Project Summary'!$G$7,0,1)</f>
        <v>12347.83591889675</v>
      </c>
      <c r="CI81" s="587">
        <f>CI41*INDEX('Pro Forma'!$1:$1048576,MATCH('Cash Flow_Monthly'!$A81,'Pro Forma'!$A:$A,0),MATCH('Cash Flow_Monthly'!CI$2,'Pro Forma'!$1:$1,0))*IF(CI$3&gt;'Project Summary'!$G$7,0,1)</f>
        <v>12373.20042921747</v>
      </c>
      <c r="CJ81" s="587">
        <f>CJ41*INDEX('Pro Forma'!$1:$1048576,MATCH('Cash Flow_Monthly'!$A81,'Pro Forma'!$A:$A,0),MATCH('Cash Flow_Monthly'!CJ$2,'Pro Forma'!$1:$1,0))*IF(CJ$3&gt;'Project Summary'!$G$7,0,1)</f>
        <v>12398.822913586453</v>
      </c>
      <c r="CK81" s="587">
        <f>CK41*INDEX('Pro Forma'!$1:$1048576,MATCH('Cash Flow_Monthly'!$A81,'Pro Forma'!$A:$A,0),MATCH('Cash Flow_Monthly'!CK$2,'Pro Forma'!$1:$1,0))*IF(CK$3&gt;'Project Summary'!$G$7,0,1)</f>
        <v>0</v>
      </c>
      <c r="CL81" s="587">
        <f>CL41*INDEX('Pro Forma'!$1:$1048576,MATCH('Cash Flow_Monthly'!$A81,'Pro Forma'!$A:$A,0),MATCH('Cash Flow_Monthly'!CL$2,'Pro Forma'!$1:$1,0))*IF(CL$3&gt;'Project Summary'!$G$7,0,1)</f>
        <v>0</v>
      </c>
      <c r="CM81" s="587">
        <f>CM41*INDEX('Pro Forma'!$1:$1048576,MATCH('Cash Flow_Monthly'!$A81,'Pro Forma'!$A:$A,0),MATCH('Cash Flow_Monthly'!CM$2,'Pro Forma'!$1:$1,0))*IF(CM$3&gt;'Project Summary'!$G$7,0,1)</f>
        <v>0</v>
      </c>
      <c r="CN81" s="587">
        <f>CN41*INDEX('Pro Forma'!$1:$1048576,MATCH('Cash Flow_Monthly'!$A81,'Pro Forma'!$A:$A,0),MATCH('Cash Flow_Monthly'!CN$2,'Pro Forma'!$1:$1,0))*IF(CN$3&gt;'Project Summary'!$G$7,0,1)</f>
        <v>0</v>
      </c>
      <c r="CO81" s="587">
        <f>CO41*INDEX('Pro Forma'!$1:$1048576,MATCH('Cash Flow_Monthly'!$A81,'Pro Forma'!$A:$A,0),MATCH('Cash Flow_Monthly'!CO$2,'Pro Forma'!$1:$1,0))*IF(CO$3&gt;'Project Summary'!$G$7,0,1)</f>
        <v>0</v>
      </c>
      <c r="CP81" s="587">
        <f>CP41*INDEX('Pro Forma'!$1:$1048576,MATCH('Cash Flow_Monthly'!$A81,'Pro Forma'!$A:$A,0),MATCH('Cash Flow_Monthly'!CP$2,'Pro Forma'!$1:$1,0))*IF(CP$3&gt;'Project Summary'!$G$7,0,1)</f>
        <v>0</v>
      </c>
      <c r="CQ81" s="587">
        <f>CQ41*INDEX('Pro Forma'!$1:$1048576,MATCH('Cash Flow_Monthly'!$A81,'Pro Forma'!$A:$A,0),MATCH('Cash Flow_Monthly'!CQ$2,'Pro Forma'!$1:$1,0))*IF(CQ$3&gt;'Project Summary'!$G$7,0,1)</f>
        <v>0</v>
      </c>
      <c r="CR81" s="587">
        <f>CR41*INDEX('Pro Forma'!$1:$1048576,MATCH('Cash Flow_Monthly'!$A81,'Pro Forma'!$A:$A,0),MATCH('Cash Flow_Monthly'!CR$2,'Pro Forma'!$1:$1,0))*IF(CR$3&gt;'Project Summary'!$G$7,0,1)</f>
        <v>0</v>
      </c>
      <c r="CS81" s="587">
        <f>CS41*INDEX('Pro Forma'!$1:$1048576,MATCH('Cash Flow_Monthly'!$A81,'Pro Forma'!$A:$A,0),MATCH('Cash Flow_Monthly'!CS$2,'Pro Forma'!$1:$1,0))*IF(CS$3&gt;'Project Summary'!$G$7,0,1)</f>
        <v>0</v>
      </c>
      <c r="CT81" s="587">
        <f>CT41*INDEX('Pro Forma'!$1:$1048576,MATCH('Cash Flow_Monthly'!$A81,'Pro Forma'!$A:$A,0),MATCH('Cash Flow_Monthly'!CT$2,'Pro Forma'!$1:$1,0))*IF(CT$3&gt;'Project Summary'!$G$7,0,1)</f>
        <v>0</v>
      </c>
      <c r="CU81" s="587">
        <f>CU41*INDEX('Pro Forma'!$1:$1048576,MATCH('Cash Flow_Monthly'!$A81,'Pro Forma'!$A:$A,0),MATCH('Cash Flow_Monthly'!CU$2,'Pro Forma'!$1:$1,0))*IF(CU$3&gt;'Project Summary'!$G$7,0,1)</f>
        <v>0</v>
      </c>
      <c r="CV81" s="587">
        <f>CV41*INDEX('Pro Forma'!$1:$1048576,MATCH('Cash Flow_Monthly'!$A81,'Pro Forma'!$A:$A,0),MATCH('Cash Flow_Monthly'!CV$2,'Pro Forma'!$1:$1,0))*IF(CV$3&gt;'Project Summary'!$G$7,0,1)</f>
        <v>0</v>
      </c>
      <c r="CW81" s="587">
        <f>CW41*INDEX('Pro Forma'!$1:$1048576,MATCH('Cash Flow_Monthly'!$A81,'Pro Forma'!$A:$A,0),MATCH('Cash Flow_Monthly'!CW$2,'Pro Forma'!$1:$1,0))*IF(CW$3&gt;'Project Summary'!$G$7,0,1)</f>
        <v>0</v>
      </c>
      <c r="CX81" s="587">
        <f>CX41*INDEX('Pro Forma'!$1:$1048576,MATCH('Cash Flow_Monthly'!$A81,'Pro Forma'!$A:$A,0),MATCH('Cash Flow_Monthly'!CX$2,'Pro Forma'!$1:$1,0))*IF(CX$3&gt;'Project Summary'!$G$7,0,1)</f>
        <v>0</v>
      </c>
      <c r="CY81" s="587">
        <f>CY41*INDEX('Pro Forma'!$1:$1048576,MATCH('Cash Flow_Monthly'!$A81,'Pro Forma'!$A:$A,0),MATCH('Cash Flow_Monthly'!CY$2,'Pro Forma'!$1:$1,0))*IF(CY$3&gt;'Project Summary'!$G$7,0,1)</f>
        <v>0</v>
      </c>
      <c r="CZ81" s="587">
        <f>CZ41*INDEX('Pro Forma'!$1:$1048576,MATCH('Cash Flow_Monthly'!$A81,'Pro Forma'!$A:$A,0),MATCH('Cash Flow_Monthly'!CZ$2,'Pro Forma'!$1:$1,0))*IF(CZ$3&gt;'Project Summary'!$G$7,0,1)</f>
        <v>0</v>
      </c>
      <c r="DA81" s="587">
        <f>DA41*INDEX('Pro Forma'!$1:$1048576,MATCH('Cash Flow_Monthly'!$A81,'Pro Forma'!$A:$A,0),MATCH('Cash Flow_Monthly'!DA$2,'Pro Forma'!$1:$1,0))*IF(DA$3&gt;'Project Summary'!$G$7,0,1)</f>
        <v>0</v>
      </c>
      <c r="DB81" s="587">
        <f>DB41*INDEX('Pro Forma'!$1:$1048576,MATCH('Cash Flow_Monthly'!$A81,'Pro Forma'!$A:$A,0),MATCH('Cash Flow_Monthly'!DB$2,'Pro Forma'!$1:$1,0))*IF(DB$3&gt;'Project Summary'!$G$7,0,1)</f>
        <v>0</v>
      </c>
      <c r="DC81" s="587">
        <f>DC41*INDEX('Pro Forma'!$1:$1048576,MATCH('Cash Flow_Monthly'!$A81,'Pro Forma'!$A:$A,0),MATCH('Cash Flow_Monthly'!DC$2,'Pro Forma'!$1:$1,0))*IF(DC$3&gt;'Project Summary'!$G$7,0,1)</f>
        <v>0</v>
      </c>
      <c r="DD81" s="587">
        <f>DD41*INDEX('Pro Forma'!$1:$1048576,MATCH('Cash Flow_Monthly'!$A81,'Pro Forma'!$A:$A,0),MATCH('Cash Flow_Monthly'!DD$2,'Pro Forma'!$1:$1,0))*IF(DD$3&gt;'Project Summary'!$G$7,0,1)</f>
        <v>0</v>
      </c>
      <c r="DE81" s="587">
        <f>DE41*INDEX('Pro Forma'!$1:$1048576,MATCH('Cash Flow_Monthly'!$A81,'Pro Forma'!$A:$A,0),MATCH('Cash Flow_Monthly'!DE$2,'Pro Forma'!$1:$1,0))*IF(DE$3&gt;'Project Summary'!$G$7,0,1)</f>
        <v>0</v>
      </c>
      <c r="DF81" s="587">
        <f>DF41*INDEX('Pro Forma'!$1:$1048576,MATCH('Cash Flow_Monthly'!$A81,'Pro Forma'!$A:$A,0),MATCH('Cash Flow_Monthly'!DF$2,'Pro Forma'!$1:$1,0))*IF(DF$3&gt;'Project Summary'!$G$7,0,1)</f>
        <v>0</v>
      </c>
      <c r="DG81" s="587">
        <f>DG41*INDEX('Pro Forma'!$1:$1048576,MATCH('Cash Flow_Monthly'!$A81,'Pro Forma'!$A:$A,0),MATCH('Cash Flow_Monthly'!DG$2,'Pro Forma'!$1:$1,0))*IF(DG$3&gt;'Project Summary'!$G$7,0,1)</f>
        <v>0</v>
      </c>
      <c r="DH81" s="587">
        <f>DH41*INDEX('Pro Forma'!$1:$1048576,MATCH('Cash Flow_Monthly'!$A81,'Pro Forma'!$A:$A,0),MATCH('Cash Flow_Monthly'!DH$2,'Pro Forma'!$1:$1,0))*IF(DH$3&gt;'Project Summary'!$G$7,0,1)</f>
        <v>0</v>
      </c>
      <c r="DI81" s="587">
        <f>DI41*INDEX('Pro Forma'!$1:$1048576,MATCH('Cash Flow_Monthly'!$A81,'Pro Forma'!$A:$A,0),MATCH('Cash Flow_Monthly'!DI$2,'Pro Forma'!$1:$1,0))*IF(DI$3&gt;'Project Summary'!$G$7,0,1)</f>
        <v>0</v>
      </c>
      <c r="DJ81" s="587">
        <f>DJ41*INDEX('Pro Forma'!$1:$1048576,MATCH('Cash Flow_Monthly'!$A81,'Pro Forma'!$A:$A,0),MATCH('Cash Flow_Monthly'!DJ$2,'Pro Forma'!$1:$1,0))*IF(DJ$3&gt;'Project Summary'!$G$7,0,1)</f>
        <v>0</v>
      </c>
      <c r="DK81" s="587">
        <f>DK41*INDEX('Pro Forma'!$1:$1048576,MATCH('Cash Flow_Monthly'!$A81,'Pro Forma'!$A:$A,0),MATCH('Cash Flow_Monthly'!DK$2,'Pro Forma'!$1:$1,0))*IF(DK$3&gt;'Project Summary'!$G$7,0,1)</f>
        <v>0</v>
      </c>
      <c r="DL81" s="587">
        <f>DL41*INDEX('Pro Forma'!$1:$1048576,MATCH('Cash Flow_Monthly'!$A81,'Pro Forma'!$A:$A,0),MATCH('Cash Flow_Monthly'!DL$2,'Pro Forma'!$1:$1,0))*IF(DL$3&gt;'Project Summary'!$G$7,0,1)</f>
        <v>0</v>
      </c>
      <c r="DM81" s="587">
        <f>DM41*INDEX('Pro Forma'!$1:$1048576,MATCH('Cash Flow_Monthly'!$A81,'Pro Forma'!$A:$A,0),MATCH('Cash Flow_Monthly'!DM$2,'Pro Forma'!$1:$1,0))*IF(DM$3&gt;'Project Summary'!$G$7,0,1)</f>
        <v>0</v>
      </c>
      <c r="DN81" s="587">
        <f>DN41*INDEX('Pro Forma'!$1:$1048576,MATCH('Cash Flow_Monthly'!$A81,'Pro Forma'!$A:$A,0),MATCH('Cash Flow_Monthly'!DN$2,'Pro Forma'!$1:$1,0))*IF(DN$3&gt;'Project Summary'!$G$7,0,1)</f>
        <v>0</v>
      </c>
      <c r="DO81" s="587">
        <f>DO41*INDEX('Pro Forma'!$1:$1048576,MATCH('Cash Flow_Monthly'!$A81,'Pro Forma'!$A:$A,0),MATCH('Cash Flow_Monthly'!DO$2,'Pro Forma'!$1:$1,0))*IF(DO$3&gt;'Project Summary'!$G$7,0,1)</f>
        <v>0</v>
      </c>
      <c r="DP81" s="587">
        <f>DP41*INDEX('Pro Forma'!$1:$1048576,MATCH('Cash Flow_Monthly'!$A81,'Pro Forma'!$A:$A,0),MATCH('Cash Flow_Monthly'!DP$2,'Pro Forma'!$1:$1,0))*IF(DP$3&gt;'Project Summary'!$G$7,0,1)</f>
        <v>0</v>
      </c>
      <c r="DQ81" s="587">
        <f>DQ41*INDEX('Pro Forma'!$1:$1048576,MATCH('Cash Flow_Monthly'!$A81,'Pro Forma'!$A:$A,0),MATCH('Cash Flow_Monthly'!DQ$2,'Pro Forma'!$1:$1,0))*IF(DQ$3&gt;'Project Summary'!$G$7,0,1)</f>
        <v>0</v>
      </c>
      <c r="DR81" s="587">
        <f>DR41*INDEX('Pro Forma'!$1:$1048576,MATCH('Cash Flow_Monthly'!$A81,'Pro Forma'!$A:$A,0),MATCH('Cash Flow_Monthly'!DR$2,'Pro Forma'!$1:$1,0))*IF(DR$3&gt;'Project Summary'!$G$7,0,1)</f>
        <v>0</v>
      </c>
      <c r="DS81" s="587">
        <f>DS41*INDEX('Pro Forma'!$1:$1048576,MATCH('Cash Flow_Monthly'!$A81,'Pro Forma'!$A:$A,0),MATCH('Cash Flow_Monthly'!DS$2,'Pro Forma'!$1:$1,0))*IF(DS$3&gt;'Project Summary'!$G$7,0,1)</f>
        <v>0</v>
      </c>
      <c r="DT81" s="587">
        <f>DT41*INDEX('Pro Forma'!$1:$1048576,MATCH('Cash Flow_Monthly'!$A81,'Pro Forma'!$A:$A,0),MATCH('Cash Flow_Monthly'!DT$2,'Pro Forma'!$1:$1,0))*IF(DT$3&gt;'Project Summary'!$G$7,0,1)</f>
        <v>0</v>
      </c>
      <c r="DU81" s="586"/>
    </row>
    <row r="82" spans="1:125" s="466" customFormat="1">
      <c r="A82" s="248" t="str">
        <f>'Pro Forma'!A86</f>
        <v>&lt;Other Exp&gt;</v>
      </c>
      <c r="B82" s="1"/>
      <c r="C82" s="1"/>
      <c r="D82"/>
      <c r="E82" s="587">
        <f>'Pro Forma'!$M86*INDEX('Pro Forma'!$1:$1048576,MATCH('Cash Flow_Monthly'!$A82,'Pro Forma'!$A:$A,0),MATCH('Cash Flow_Monthly'!E$2,'Pro Forma'!$1:$1,0))/12*IF(E$3&gt;'Project Summary'!$G$7,0,1)</f>
        <v>0</v>
      </c>
      <c r="F82" s="587">
        <f>'Pro Forma'!$M86*INDEX('Pro Forma'!$1:$1048576,MATCH('Cash Flow_Monthly'!$A82,'Pro Forma'!$A:$A,0),MATCH('Cash Flow_Monthly'!F$2,'Pro Forma'!$1:$1,0))/12*IF(F$3&gt;'Project Summary'!$G$7,0,1)</f>
        <v>0</v>
      </c>
      <c r="G82" s="587">
        <f>'Pro Forma'!$M86*INDEX('Pro Forma'!$1:$1048576,MATCH('Cash Flow_Monthly'!$A82,'Pro Forma'!$A:$A,0),MATCH('Cash Flow_Monthly'!G$2,'Pro Forma'!$1:$1,0))/12*IF(G$3&gt;'Project Summary'!$G$7,0,1)</f>
        <v>0</v>
      </c>
      <c r="H82" s="587">
        <f>'Pro Forma'!$M86*INDEX('Pro Forma'!$1:$1048576,MATCH('Cash Flow_Monthly'!$A82,'Pro Forma'!$A:$A,0),MATCH('Cash Flow_Monthly'!H$2,'Pro Forma'!$1:$1,0))/12*IF(H$3&gt;'Project Summary'!$G$7,0,1)</f>
        <v>0</v>
      </c>
      <c r="I82" s="587">
        <f>'Pro Forma'!$M86*INDEX('Pro Forma'!$1:$1048576,MATCH('Cash Flow_Monthly'!$A82,'Pro Forma'!$A:$A,0),MATCH('Cash Flow_Monthly'!I$2,'Pro Forma'!$1:$1,0))/12*IF(I$3&gt;'Project Summary'!$G$7,0,1)</f>
        <v>0</v>
      </c>
      <c r="J82" s="587">
        <f>'Pro Forma'!$M86*INDEX('Pro Forma'!$1:$1048576,MATCH('Cash Flow_Monthly'!$A82,'Pro Forma'!$A:$A,0),MATCH('Cash Flow_Monthly'!J$2,'Pro Forma'!$1:$1,0))/12*IF(J$3&gt;'Project Summary'!$G$7,0,1)</f>
        <v>0</v>
      </c>
      <c r="K82" s="587">
        <f>'Pro Forma'!$M86*INDEX('Pro Forma'!$1:$1048576,MATCH('Cash Flow_Monthly'!$A82,'Pro Forma'!$A:$A,0),MATCH('Cash Flow_Monthly'!K$2,'Pro Forma'!$1:$1,0))/12*IF(K$3&gt;'Project Summary'!$G$7,0,1)</f>
        <v>0</v>
      </c>
      <c r="L82" s="587">
        <f>'Pro Forma'!$M86*INDEX('Pro Forma'!$1:$1048576,MATCH('Cash Flow_Monthly'!$A82,'Pro Forma'!$A:$A,0),MATCH('Cash Flow_Monthly'!L$2,'Pro Forma'!$1:$1,0))/12*IF(L$3&gt;'Project Summary'!$G$7,0,1)</f>
        <v>0</v>
      </c>
      <c r="M82" s="587">
        <f>'Pro Forma'!$M86*INDEX('Pro Forma'!$1:$1048576,MATCH('Cash Flow_Monthly'!$A82,'Pro Forma'!$A:$A,0),MATCH('Cash Flow_Monthly'!M$2,'Pro Forma'!$1:$1,0))/12*IF(M$3&gt;'Project Summary'!$G$7,0,1)</f>
        <v>0</v>
      </c>
      <c r="N82" s="587">
        <f>'Pro Forma'!$M86*INDEX('Pro Forma'!$1:$1048576,MATCH('Cash Flow_Monthly'!$A82,'Pro Forma'!$A:$A,0),MATCH('Cash Flow_Monthly'!N$2,'Pro Forma'!$1:$1,0))/12*IF(N$3&gt;'Project Summary'!$G$7,0,1)</f>
        <v>0</v>
      </c>
      <c r="O82" s="587">
        <f>'Pro Forma'!$M86*INDEX('Pro Forma'!$1:$1048576,MATCH('Cash Flow_Monthly'!$A82,'Pro Forma'!$A:$A,0),MATCH('Cash Flow_Monthly'!O$2,'Pro Forma'!$1:$1,0))/12*IF(O$3&gt;'Project Summary'!$G$7,0,1)</f>
        <v>0</v>
      </c>
      <c r="P82" s="587">
        <f>'Pro Forma'!$M86*INDEX('Pro Forma'!$1:$1048576,MATCH('Cash Flow_Monthly'!$A82,'Pro Forma'!$A:$A,0),MATCH('Cash Flow_Monthly'!P$2,'Pro Forma'!$1:$1,0))/12*IF(P$3&gt;'Project Summary'!$G$7,0,1)</f>
        <v>0</v>
      </c>
      <c r="Q82" s="587">
        <f>'Pro Forma'!$M86*INDEX('Pro Forma'!$1:$1048576,MATCH('Cash Flow_Monthly'!$A82,'Pro Forma'!$A:$A,0),MATCH('Cash Flow_Monthly'!Q$2,'Pro Forma'!$1:$1,0))/12*IF(Q$3&gt;'Project Summary'!$G$7,0,1)</f>
        <v>0</v>
      </c>
      <c r="R82" s="587">
        <f>'Pro Forma'!$M86*INDEX('Pro Forma'!$1:$1048576,MATCH('Cash Flow_Monthly'!$A82,'Pro Forma'!$A:$A,0),MATCH('Cash Flow_Monthly'!R$2,'Pro Forma'!$1:$1,0))/12*IF(R$3&gt;'Project Summary'!$G$7,0,1)</f>
        <v>0</v>
      </c>
      <c r="S82" s="587">
        <f>'Pro Forma'!$M86*INDEX('Pro Forma'!$1:$1048576,MATCH('Cash Flow_Monthly'!$A82,'Pro Forma'!$A:$A,0),MATCH('Cash Flow_Monthly'!S$2,'Pro Forma'!$1:$1,0))/12*IF(S$3&gt;'Project Summary'!$G$7,0,1)</f>
        <v>0</v>
      </c>
      <c r="T82" s="587">
        <f>'Pro Forma'!$M86*INDEX('Pro Forma'!$1:$1048576,MATCH('Cash Flow_Monthly'!$A82,'Pro Forma'!$A:$A,0),MATCH('Cash Flow_Monthly'!T$2,'Pro Forma'!$1:$1,0))/12*IF(T$3&gt;'Project Summary'!$G$7,0,1)</f>
        <v>0</v>
      </c>
      <c r="U82" s="587">
        <f>'Pro Forma'!$M86*INDEX('Pro Forma'!$1:$1048576,MATCH('Cash Flow_Monthly'!$A82,'Pro Forma'!$A:$A,0),MATCH('Cash Flow_Monthly'!U$2,'Pro Forma'!$1:$1,0))/12*IF(U$3&gt;'Project Summary'!$G$7,0,1)</f>
        <v>0</v>
      </c>
      <c r="V82" s="587">
        <f>'Pro Forma'!$M86*INDEX('Pro Forma'!$1:$1048576,MATCH('Cash Flow_Monthly'!$A82,'Pro Forma'!$A:$A,0),MATCH('Cash Flow_Monthly'!V$2,'Pro Forma'!$1:$1,0))/12*IF(V$3&gt;'Project Summary'!$G$7,0,1)</f>
        <v>0</v>
      </c>
      <c r="W82" s="587">
        <f>'Pro Forma'!$M86*INDEX('Pro Forma'!$1:$1048576,MATCH('Cash Flow_Monthly'!$A82,'Pro Forma'!$A:$A,0),MATCH('Cash Flow_Monthly'!W$2,'Pro Forma'!$1:$1,0))/12*IF(W$3&gt;'Project Summary'!$G$7,0,1)</f>
        <v>0</v>
      </c>
      <c r="X82" s="587">
        <f>'Pro Forma'!$M86*INDEX('Pro Forma'!$1:$1048576,MATCH('Cash Flow_Monthly'!$A82,'Pro Forma'!$A:$A,0),MATCH('Cash Flow_Monthly'!X$2,'Pro Forma'!$1:$1,0))/12*IF(X$3&gt;'Project Summary'!$G$7,0,1)</f>
        <v>0</v>
      </c>
      <c r="Y82" s="587">
        <f>'Pro Forma'!$M86*INDEX('Pro Forma'!$1:$1048576,MATCH('Cash Flow_Monthly'!$A82,'Pro Forma'!$A:$A,0),MATCH('Cash Flow_Monthly'!Y$2,'Pro Forma'!$1:$1,0))/12*IF(Y$3&gt;'Project Summary'!$G$7,0,1)</f>
        <v>0</v>
      </c>
      <c r="Z82" s="587">
        <f>'Pro Forma'!$M86*INDEX('Pro Forma'!$1:$1048576,MATCH('Cash Flow_Monthly'!$A82,'Pro Forma'!$A:$A,0),MATCH('Cash Flow_Monthly'!Z$2,'Pro Forma'!$1:$1,0))/12*IF(Z$3&gt;'Project Summary'!$G$7,0,1)</f>
        <v>0</v>
      </c>
      <c r="AA82" s="587">
        <f>'Pro Forma'!$M86*INDEX('Pro Forma'!$1:$1048576,MATCH('Cash Flow_Monthly'!$A82,'Pro Forma'!$A:$A,0),MATCH('Cash Flow_Monthly'!AA$2,'Pro Forma'!$1:$1,0))/12*IF(AA$3&gt;'Project Summary'!$G$7,0,1)</f>
        <v>0</v>
      </c>
      <c r="AB82" s="587">
        <f>'Pro Forma'!$M86*INDEX('Pro Forma'!$1:$1048576,MATCH('Cash Flow_Monthly'!$A82,'Pro Forma'!$A:$A,0),MATCH('Cash Flow_Monthly'!AB$2,'Pro Forma'!$1:$1,0))/12*IF(AB$3&gt;'Project Summary'!$G$7,0,1)</f>
        <v>0</v>
      </c>
      <c r="AC82" s="587">
        <f>'Pro Forma'!$M86*INDEX('Pro Forma'!$1:$1048576,MATCH('Cash Flow_Monthly'!$A82,'Pro Forma'!$A:$A,0),MATCH('Cash Flow_Monthly'!AC$2,'Pro Forma'!$1:$1,0))/12*IF(AC$3&gt;'Project Summary'!$G$7,0,1)</f>
        <v>0</v>
      </c>
      <c r="AD82" s="587">
        <f>'Pro Forma'!$M86*INDEX('Pro Forma'!$1:$1048576,MATCH('Cash Flow_Monthly'!$A82,'Pro Forma'!$A:$A,0),MATCH('Cash Flow_Monthly'!AD$2,'Pro Forma'!$1:$1,0))/12*IF(AD$3&gt;'Project Summary'!$G$7,0,1)</f>
        <v>0</v>
      </c>
      <c r="AE82" s="587">
        <f>'Pro Forma'!$M86*INDEX('Pro Forma'!$1:$1048576,MATCH('Cash Flow_Monthly'!$A82,'Pro Forma'!$A:$A,0),MATCH('Cash Flow_Monthly'!AE$2,'Pro Forma'!$1:$1,0))/12*IF(AE$3&gt;'Project Summary'!$G$7,0,1)</f>
        <v>0</v>
      </c>
      <c r="AF82" s="587">
        <f>'Pro Forma'!$M86*INDEX('Pro Forma'!$1:$1048576,MATCH('Cash Flow_Monthly'!$A82,'Pro Forma'!$A:$A,0),MATCH('Cash Flow_Monthly'!AF$2,'Pro Forma'!$1:$1,0))/12*IF(AF$3&gt;'Project Summary'!$G$7,0,1)</f>
        <v>0</v>
      </c>
      <c r="AG82" s="587">
        <f>'Pro Forma'!$M86*INDEX('Pro Forma'!$1:$1048576,MATCH('Cash Flow_Monthly'!$A82,'Pro Forma'!$A:$A,0),MATCH('Cash Flow_Monthly'!AG$2,'Pro Forma'!$1:$1,0))/12*IF(AG$3&gt;'Project Summary'!$G$7,0,1)</f>
        <v>0</v>
      </c>
      <c r="AH82" s="587">
        <f>'Pro Forma'!$M86*INDEX('Pro Forma'!$1:$1048576,MATCH('Cash Flow_Monthly'!$A82,'Pro Forma'!$A:$A,0),MATCH('Cash Flow_Monthly'!AH$2,'Pro Forma'!$1:$1,0))/12*IF(AH$3&gt;'Project Summary'!$G$7,0,1)</f>
        <v>0</v>
      </c>
      <c r="AI82" s="587">
        <f>'Pro Forma'!$M86*INDEX('Pro Forma'!$1:$1048576,MATCH('Cash Flow_Monthly'!$A82,'Pro Forma'!$A:$A,0),MATCH('Cash Flow_Monthly'!AI$2,'Pro Forma'!$1:$1,0))/12*IF(AI$3&gt;'Project Summary'!$G$7,0,1)</f>
        <v>0</v>
      </c>
      <c r="AJ82" s="587">
        <f>'Pro Forma'!$M86*INDEX('Pro Forma'!$1:$1048576,MATCH('Cash Flow_Monthly'!$A82,'Pro Forma'!$A:$A,0),MATCH('Cash Flow_Monthly'!AJ$2,'Pro Forma'!$1:$1,0))/12*IF(AJ$3&gt;'Project Summary'!$G$7,0,1)</f>
        <v>0</v>
      </c>
      <c r="AK82" s="587">
        <f>'Pro Forma'!$M86*INDEX('Pro Forma'!$1:$1048576,MATCH('Cash Flow_Monthly'!$A82,'Pro Forma'!$A:$A,0),MATCH('Cash Flow_Monthly'!AK$2,'Pro Forma'!$1:$1,0))/12*IF(AK$3&gt;'Project Summary'!$G$7,0,1)</f>
        <v>0</v>
      </c>
      <c r="AL82" s="587">
        <f>'Pro Forma'!$M86*INDEX('Pro Forma'!$1:$1048576,MATCH('Cash Flow_Monthly'!$A82,'Pro Forma'!$A:$A,0),MATCH('Cash Flow_Monthly'!AL$2,'Pro Forma'!$1:$1,0))/12*IF(AL$3&gt;'Project Summary'!$G$7,0,1)</f>
        <v>0</v>
      </c>
      <c r="AM82" s="587">
        <f>'Pro Forma'!$M86*INDEX('Pro Forma'!$1:$1048576,MATCH('Cash Flow_Monthly'!$A82,'Pro Forma'!$A:$A,0),MATCH('Cash Flow_Monthly'!AM$2,'Pro Forma'!$1:$1,0))/12*IF(AM$3&gt;'Project Summary'!$G$7,0,1)</f>
        <v>0</v>
      </c>
      <c r="AN82" s="587">
        <f>'Pro Forma'!$M86*INDEX('Pro Forma'!$1:$1048576,MATCH('Cash Flow_Monthly'!$A82,'Pro Forma'!$A:$A,0),MATCH('Cash Flow_Monthly'!AN$2,'Pro Forma'!$1:$1,0))/12*IF(AN$3&gt;'Project Summary'!$G$7,0,1)</f>
        <v>0</v>
      </c>
      <c r="AO82" s="587">
        <f>'Pro Forma'!$M86*INDEX('Pro Forma'!$1:$1048576,MATCH('Cash Flow_Monthly'!$A82,'Pro Forma'!$A:$A,0),MATCH('Cash Flow_Monthly'!AO$2,'Pro Forma'!$1:$1,0))/12*IF(AO$3&gt;'Project Summary'!$G$7,0,1)</f>
        <v>0</v>
      </c>
      <c r="AP82" s="587">
        <f>'Pro Forma'!$M86*INDEX('Pro Forma'!$1:$1048576,MATCH('Cash Flow_Monthly'!$A82,'Pro Forma'!$A:$A,0),MATCH('Cash Flow_Monthly'!AP$2,'Pro Forma'!$1:$1,0))/12*IF(AP$3&gt;'Project Summary'!$G$7,0,1)</f>
        <v>0</v>
      </c>
      <c r="AQ82" s="587">
        <f>'Pro Forma'!$M86*INDEX('Pro Forma'!$1:$1048576,MATCH('Cash Flow_Monthly'!$A82,'Pro Forma'!$A:$A,0),MATCH('Cash Flow_Monthly'!AQ$2,'Pro Forma'!$1:$1,0))/12*IF(AQ$3&gt;'Project Summary'!$G$7,0,1)</f>
        <v>0</v>
      </c>
      <c r="AR82" s="587">
        <f>'Pro Forma'!$M86*INDEX('Pro Forma'!$1:$1048576,MATCH('Cash Flow_Monthly'!$A82,'Pro Forma'!$A:$A,0),MATCH('Cash Flow_Monthly'!AR$2,'Pro Forma'!$1:$1,0))/12*IF(AR$3&gt;'Project Summary'!$G$7,0,1)</f>
        <v>0</v>
      </c>
      <c r="AS82" s="587">
        <f>'Pro Forma'!$M86*INDEX('Pro Forma'!$1:$1048576,MATCH('Cash Flow_Monthly'!$A82,'Pro Forma'!$A:$A,0),MATCH('Cash Flow_Monthly'!AS$2,'Pro Forma'!$1:$1,0))/12*IF(AS$3&gt;'Project Summary'!$G$7,0,1)</f>
        <v>0</v>
      </c>
      <c r="AT82" s="587">
        <f>'Pro Forma'!$M86*INDEX('Pro Forma'!$1:$1048576,MATCH('Cash Flow_Monthly'!$A82,'Pro Forma'!$A:$A,0),MATCH('Cash Flow_Monthly'!AT$2,'Pro Forma'!$1:$1,0))/12*IF(AT$3&gt;'Project Summary'!$G$7,0,1)</f>
        <v>0</v>
      </c>
      <c r="AU82" s="587">
        <f>'Pro Forma'!$M86*INDEX('Pro Forma'!$1:$1048576,MATCH('Cash Flow_Monthly'!$A82,'Pro Forma'!$A:$A,0),MATCH('Cash Flow_Monthly'!AU$2,'Pro Forma'!$1:$1,0))/12*IF(AU$3&gt;'Project Summary'!$G$7,0,1)</f>
        <v>0</v>
      </c>
      <c r="AV82" s="587">
        <f>'Pro Forma'!$M86*INDEX('Pro Forma'!$1:$1048576,MATCH('Cash Flow_Monthly'!$A82,'Pro Forma'!$A:$A,0),MATCH('Cash Flow_Monthly'!AV$2,'Pro Forma'!$1:$1,0))/12*IF(AV$3&gt;'Project Summary'!$G$7,0,1)</f>
        <v>0</v>
      </c>
      <c r="AW82" s="587">
        <f>'Pro Forma'!$M86*INDEX('Pro Forma'!$1:$1048576,MATCH('Cash Flow_Monthly'!$A82,'Pro Forma'!$A:$A,0),MATCH('Cash Flow_Monthly'!AW$2,'Pro Forma'!$1:$1,0))/12*IF(AW$3&gt;'Project Summary'!$G$7,0,1)</f>
        <v>0</v>
      </c>
      <c r="AX82" s="587">
        <f>'Pro Forma'!$M86*INDEX('Pro Forma'!$1:$1048576,MATCH('Cash Flow_Monthly'!$A82,'Pro Forma'!$A:$A,0),MATCH('Cash Flow_Monthly'!AX$2,'Pro Forma'!$1:$1,0))/12*IF(AX$3&gt;'Project Summary'!$G$7,0,1)</f>
        <v>0</v>
      </c>
      <c r="AY82" s="587">
        <f>'Pro Forma'!$M86*INDEX('Pro Forma'!$1:$1048576,MATCH('Cash Flow_Monthly'!$A82,'Pro Forma'!$A:$A,0),MATCH('Cash Flow_Monthly'!AY$2,'Pro Forma'!$1:$1,0))/12*IF(AY$3&gt;'Project Summary'!$G$7,0,1)</f>
        <v>0</v>
      </c>
      <c r="AZ82" s="587">
        <f>'Pro Forma'!$M86*INDEX('Pro Forma'!$1:$1048576,MATCH('Cash Flow_Monthly'!$A82,'Pro Forma'!$A:$A,0),MATCH('Cash Flow_Monthly'!AZ$2,'Pro Forma'!$1:$1,0))/12*IF(AZ$3&gt;'Project Summary'!$G$7,0,1)</f>
        <v>0</v>
      </c>
      <c r="BA82" s="587">
        <f>'Pro Forma'!$M86*INDEX('Pro Forma'!$1:$1048576,MATCH('Cash Flow_Monthly'!$A82,'Pro Forma'!$A:$A,0),MATCH('Cash Flow_Monthly'!BA$2,'Pro Forma'!$1:$1,0))/12*IF(BA$3&gt;'Project Summary'!$G$7,0,1)</f>
        <v>0</v>
      </c>
      <c r="BB82" s="587">
        <f>'Pro Forma'!$M86*INDEX('Pro Forma'!$1:$1048576,MATCH('Cash Flow_Monthly'!$A82,'Pro Forma'!$A:$A,0),MATCH('Cash Flow_Monthly'!BB$2,'Pro Forma'!$1:$1,0))/12*IF(BB$3&gt;'Project Summary'!$G$7,0,1)</f>
        <v>0</v>
      </c>
      <c r="BC82" s="587">
        <f>'Pro Forma'!$M86*INDEX('Pro Forma'!$1:$1048576,MATCH('Cash Flow_Monthly'!$A82,'Pro Forma'!$A:$A,0),MATCH('Cash Flow_Monthly'!BC$2,'Pro Forma'!$1:$1,0))/12*IF(BC$3&gt;'Project Summary'!$G$7,0,1)</f>
        <v>0</v>
      </c>
      <c r="BD82" s="587">
        <f>'Pro Forma'!$M86*INDEX('Pro Forma'!$1:$1048576,MATCH('Cash Flow_Monthly'!$A82,'Pro Forma'!$A:$A,0),MATCH('Cash Flow_Monthly'!BD$2,'Pro Forma'!$1:$1,0))/12*IF(BD$3&gt;'Project Summary'!$G$7,0,1)</f>
        <v>0</v>
      </c>
      <c r="BE82" s="587">
        <f>'Pro Forma'!$M86*INDEX('Pro Forma'!$1:$1048576,MATCH('Cash Flow_Monthly'!$A82,'Pro Forma'!$A:$A,0),MATCH('Cash Flow_Monthly'!BE$2,'Pro Forma'!$1:$1,0))/12*IF(BE$3&gt;'Project Summary'!$G$7,0,1)</f>
        <v>0</v>
      </c>
      <c r="BF82" s="587">
        <f>'Pro Forma'!$M86*INDEX('Pro Forma'!$1:$1048576,MATCH('Cash Flow_Monthly'!$A82,'Pro Forma'!$A:$A,0),MATCH('Cash Flow_Monthly'!BF$2,'Pro Forma'!$1:$1,0))/12*IF(BF$3&gt;'Project Summary'!$G$7,0,1)</f>
        <v>0</v>
      </c>
      <c r="BG82" s="587">
        <f>'Pro Forma'!$M86*INDEX('Pro Forma'!$1:$1048576,MATCH('Cash Flow_Monthly'!$A82,'Pro Forma'!$A:$A,0),MATCH('Cash Flow_Monthly'!BG$2,'Pro Forma'!$1:$1,0))/12*IF(BG$3&gt;'Project Summary'!$G$7,0,1)</f>
        <v>0</v>
      </c>
      <c r="BH82" s="587">
        <f>'Pro Forma'!$M86*INDEX('Pro Forma'!$1:$1048576,MATCH('Cash Flow_Monthly'!$A82,'Pro Forma'!$A:$A,0),MATCH('Cash Flow_Monthly'!BH$2,'Pro Forma'!$1:$1,0))/12*IF(BH$3&gt;'Project Summary'!$G$7,0,1)</f>
        <v>0</v>
      </c>
      <c r="BI82" s="587">
        <f>'Pro Forma'!$M86*INDEX('Pro Forma'!$1:$1048576,MATCH('Cash Flow_Monthly'!$A82,'Pro Forma'!$A:$A,0),MATCH('Cash Flow_Monthly'!BI$2,'Pro Forma'!$1:$1,0))/12*IF(BI$3&gt;'Project Summary'!$G$7,0,1)</f>
        <v>0</v>
      </c>
      <c r="BJ82" s="587">
        <f>'Pro Forma'!$M86*INDEX('Pro Forma'!$1:$1048576,MATCH('Cash Flow_Monthly'!$A82,'Pro Forma'!$A:$A,0),MATCH('Cash Flow_Monthly'!BJ$2,'Pro Forma'!$1:$1,0))/12*IF(BJ$3&gt;'Project Summary'!$G$7,0,1)</f>
        <v>0</v>
      </c>
      <c r="BK82" s="587">
        <f>'Pro Forma'!$M86*INDEX('Pro Forma'!$1:$1048576,MATCH('Cash Flow_Monthly'!$A82,'Pro Forma'!$A:$A,0),MATCH('Cash Flow_Monthly'!BK$2,'Pro Forma'!$1:$1,0))/12*IF(BK$3&gt;'Project Summary'!$G$7,0,1)</f>
        <v>0</v>
      </c>
      <c r="BL82" s="587">
        <f>'Pro Forma'!$M86*INDEX('Pro Forma'!$1:$1048576,MATCH('Cash Flow_Monthly'!$A82,'Pro Forma'!$A:$A,0),MATCH('Cash Flow_Monthly'!BL$2,'Pro Forma'!$1:$1,0))/12*IF(BL$3&gt;'Project Summary'!$G$7,0,1)</f>
        <v>0</v>
      </c>
      <c r="BM82" s="587">
        <f>'Pro Forma'!$M86*INDEX('Pro Forma'!$1:$1048576,MATCH('Cash Flow_Monthly'!$A82,'Pro Forma'!$A:$A,0),MATCH('Cash Flow_Monthly'!BM$2,'Pro Forma'!$1:$1,0))/12*IF(BM$3&gt;'Project Summary'!$G$7,0,1)</f>
        <v>0</v>
      </c>
      <c r="BN82" s="587">
        <f>'Pro Forma'!$M86*INDEX('Pro Forma'!$1:$1048576,MATCH('Cash Flow_Monthly'!$A82,'Pro Forma'!$A:$A,0),MATCH('Cash Flow_Monthly'!BN$2,'Pro Forma'!$1:$1,0))/12*IF(BN$3&gt;'Project Summary'!$G$7,0,1)</f>
        <v>0</v>
      </c>
      <c r="BO82" s="587">
        <f>'Pro Forma'!$M86*INDEX('Pro Forma'!$1:$1048576,MATCH('Cash Flow_Monthly'!$A82,'Pro Forma'!$A:$A,0),MATCH('Cash Flow_Monthly'!BO$2,'Pro Forma'!$1:$1,0))/12*IF(BO$3&gt;'Project Summary'!$G$7,0,1)</f>
        <v>0</v>
      </c>
      <c r="BP82" s="587">
        <f>'Pro Forma'!$M86*INDEX('Pro Forma'!$1:$1048576,MATCH('Cash Flow_Monthly'!$A82,'Pro Forma'!$A:$A,0),MATCH('Cash Flow_Monthly'!BP$2,'Pro Forma'!$1:$1,0))/12*IF(BP$3&gt;'Project Summary'!$G$7,0,1)</f>
        <v>0</v>
      </c>
      <c r="BQ82" s="587">
        <f>'Pro Forma'!$M86*INDEX('Pro Forma'!$1:$1048576,MATCH('Cash Flow_Monthly'!$A82,'Pro Forma'!$A:$A,0),MATCH('Cash Flow_Monthly'!BQ$2,'Pro Forma'!$1:$1,0))/12*IF(BQ$3&gt;'Project Summary'!$G$7,0,1)</f>
        <v>0</v>
      </c>
      <c r="BR82" s="587">
        <f>'Pro Forma'!$M86*INDEX('Pro Forma'!$1:$1048576,MATCH('Cash Flow_Monthly'!$A82,'Pro Forma'!$A:$A,0),MATCH('Cash Flow_Monthly'!BR$2,'Pro Forma'!$1:$1,0))/12*IF(BR$3&gt;'Project Summary'!$G$7,0,1)</f>
        <v>0</v>
      </c>
      <c r="BS82" s="587">
        <f>'Pro Forma'!$M86*INDEX('Pro Forma'!$1:$1048576,MATCH('Cash Flow_Monthly'!$A82,'Pro Forma'!$A:$A,0),MATCH('Cash Flow_Monthly'!BS$2,'Pro Forma'!$1:$1,0))/12*IF(BS$3&gt;'Project Summary'!$G$7,0,1)</f>
        <v>0</v>
      </c>
      <c r="BT82" s="587">
        <f>'Pro Forma'!$M86*INDEX('Pro Forma'!$1:$1048576,MATCH('Cash Flow_Monthly'!$A82,'Pro Forma'!$A:$A,0),MATCH('Cash Flow_Monthly'!BT$2,'Pro Forma'!$1:$1,0))/12*IF(BT$3&gt;'Project Summary'!$G$7,0,1)</f>
        <v>0</v>
      </c>
      <c r="BU82" s="587">
        <f>'Pro Forma'!$M86*INDEX('Pro Forma'!$1:$1048576,MATCH('Cash Flow_Monthly'!$A82,'Pro Forma'!$A:$A,0),MATCH('Cash Flow_Monthly'!BU$2,'Pro Forma'!$1:$1,0))/12*IF(BU$3&gt;'Project Summary'!$G$7,0,1)</f>
        <v>0</v>
      </c>
      <c r="BV82" s="587">
        <f>'Pro Forma'!$M86*INDEX('Pro Forma'!$1:$1048576,MATCH('Cash Flow_Monthly'!$A82,'Pro Forma'!$A:$A,0),MATCH('Cash Flow_Monthly'!BV$2,'Pro Forma'!$1:$1,0))/12*IF(BV$3&gt;'Project Summary'!$G$7,0,1)</f>
        <v>0</v>
      </c>
      <c r="BW82" s="587">
        <f>'Pro Forma'!$M86*INDEX('Pro Forma'!$1:$1048576,MATCH('Cash Flow_Monthly'!$A82,'Pro Forma'!$A:$A,0),MATCH('Cash Flow_Monthly'!BW$2,'Pro Forma'!$1:$1,0))/12*IF(BW$3&gt;'Project Summary'!$G$7,0,1)</f>
        <v>0</v>
      </c>
      <c r="BX82" s="587">
        <f>'Pro Forma'!$M86*INDEX('Pro Forma'!$1:$1048576,MATCH('Cash Flow_Monthly'!$A82,'Pro Forma'!$A:$A,0),MATCH('Cash Flow_Monthly'!BX$2,'Pro Forma'!$1:$1,0))/12*IF(BX$3&gt;'Project Summary'!$G$7,0,1)</f>
        <v>0</v>
      </c>
      <c r="BY82" s="587">
        <f>'Pro Forma'!$M86*INDEX('Pro Forma'!$1:$1048576,MATCH('Cash Flow_Monthly'!$A82,'Pro Forma'!$A:$A,0),MATCH('Cash Flow_Monthly'!BY$2,'Pro Forma'!$1:$1,0))/12*IF(BY$3&gt;'Project Summary'!$G$7,0,1)</f>
        <v>0</v>
      </c>
      <c r="BZ82" s="587">
        <f>'Pro Forma'!$M86*INDEX('Pro Forma'!$1:$1048576,MATCH('Cash Flow_Monthly'!$A82,'Pro Forma'!$A:$A,0),MATCH('Cash Flow_Monthly'!BZ$2,'Pro Forma'!$1:$1,0))/12*IF(BZ$3&gt;'Project Summary'!$G$7,0,1)</f>
        <v>0</v>
      </c>
      <c r="CA82" s="587">
        <f>'Pro Forma'!$M86*INDEX('Pro Forma'!$1:$1048576,MATCH('Cash Flow_Monthly'!$A82,'Pro Forma'!$A:$A,0),MATCH('Cash Flow_Monthly'!CA$2,'Pro Forma'!$1:$1,0))/12*IF(CA$3&gt;'Project Summary'!$G$7,0,1)</f>
        <v>0</v>
      </c>
      <c r="CB82" s="587">
        <f>'Pro Forma'!$M86*INDEX('Pro Forma'!$1:$1048576,MATCH('Cash Flow_Monthly'!$A82,'Pro Forma'!$A:$A,0),MATCH('Cash Flow_Monthly'!CB$2,'Pro Forma'!$1:$1,0))/12*IF(CB$3&gt;'Project Summary'!$G$7,0,1)</f>
        <v>0</v>
      </c>
      <c r="CC82" s="587">
        <f>'Pro Forma'!$M86*INDEX('Pro Forma'!$1:$1048576,MATCH('Cash Flow_Monthly'!$A82,'Pro Forma'!$A:$A,0),MATCH('Cash Flow_Monthly'!CC$2,'Pro Forma'!$1:$1,0))/12*IF(CC$3&gt;'Project Summary'!$G$7,0,1)</f>
        <v>0</v>
      </c>
      <c r="CD82" s="587">
        <f>'Pro Forma'!$M86*INDEX('Pro Forma'!$1:$1048576,MATCH('Cash Flow_Monthly'!$A82,'Pro Forma'!$A:$A,0),MATCH('Cash Flow_Monthly'!CD$2,'Pro Forma'!$1:$1,0))/12*IF(CD$3&gt;'Project Summary'!$G$7,0,1)</f>
        <v>0</v>
      </c>
      <c r="CE82" s="587">
        <f>'Pro Forma'!$M86*INDEX('Pro Forma'!$1:$1048576,MATCH('Cash Flow_Monthly'!$A82,'Pro Forma'!$A:$A,0),MATCH('Cash Flow_Monthly'!CE$2,'Pro Forma'!$1:$1,0))/12*IF(CE$3&gt;'Project Summary'!$G$7,0,1)</f>
        <v>0</v>
      </c>
      <c r="CF82" s="587">
        <f>'Pro Forma'!$M86*INDEX('Pro Forma'!$1:$1048576,MATCH('Cash Flow_Monthly'!$A82,'Pro Forma'!$A:$A,0),MATCH('Cash Flow_Monthly'!CF$2,'Pro Forma'!$1:$1,0))/12*IF(CF$3&gt;'Project Summary'!$G$7,0,1)</f>
        <v>0</v>
      </c>
      <c r="CG82" s="587">
        <f>'Pro Forma'!$M86*INDEX('Pro Forma'!$1:$1048576,MATCH('Cash Flow_Monthly'!$A82,'Pro Forma'!$A:$A,0),MATCH('Cash Flow_Monthly'!CG$2,'Pro Forma'!$1:$1,0))/12*IF(CG$3&gt;'Project Summary'!$G$7,0,1)</f>
        <v>0</v>
      </c>
      <c r="CH82" s="587">
        <f>'Pro Forma'!$M86*INDEX('Pro Forma'!$1:$1048576,MATCH('Cash Flow_Monthly'!$A82,'Pro Forma'!$A:$A,0),MATCH('Cash Flow_Monthly'!CH$2,'Pro Forma'!$1:$1,0))/12*IF(CH$3&gt;'Project Summary'!$G$7,0,1)</f>
        <v>0</v>
      </c>
      <c r="CI82" s="587">
        <f>'Pro Forma'!$M86*INDEX('Pro Forma'!$1:$1048576,MATCH('Cash Flow_Monthly'!$A82,'Pro Forma'!$A:$A,0),MATCH('Cash Flow_Monthly'!CI$2,'Pro Forma'!$1:$1,0))/12*IF(CI$3&gt;'Project Summary'!$G$7,0,1)</f>
        <v>0</v>
      </c>
      <c r="CJ82" s="587">
        <f>'Pro Forma'!$M86*INDEX('Pro Forma'!$1:$1048576,MATCH('Cash Flow_Monthly'!$A82,'Pro Forma'!$A:$A,0),MATCH('Cash Flow_Monthly'!CJ$2,'Pro Forma'!$1:$1,0))/12*IF(CJ$3&gt;'Project Summary'!$G$7,0,1)</f>
        <v>0</v>
      </c>
      <c r="CK82" s="587">
        <f>'Pro Forma'!$M86*INDEX('Pro Forma'!$1:$1048576,MATCH('Cash Flow_Monthly'!$A82,'Pro Forma'!$A:$A,0),MATCH('Cash Flow_Monthly'!CK$2,'Pro Forma'!$1:$1,0))/12*IF(CK$3&gt;'Project Summary'!$G$7,0,1)</f>
        <v>0</v>
      </c>
      <c r="CL82" s="587">
        <f>'Pro Forma'!$M86*INDEX('Pro Forma'!$1:$1048576,MATCH('Cash Flow_Monthly'!$A82,'Pro Forma'!$A:$A,0),MATCH('Cash Flow_Monthly'!CL$2,'Pro Forma'!$1:$1,0))/12*IF(CL$3&gt;'Project Summary'!$G$7,0,1)</f>
        <v>0</v>
      </c>
      <c r="CM82" s="587">
        <f>'Pro Forma'!$M86*INDEX('Pro Forma'!$1:$1048576,MATCH('Cash Flow_Monthly'!$A82,'Pro Forma'!$A:$A,0),MATCH('Cash Flow_Monthly'!CM$2,'Pro Forma'!$1:$1,0))/12*IF(CM$3&gt;'Project Summary'!$G$7,0,1)</f>
        <v>0</v>
      </c>
      <c r="CN82" s="587">
        <f>'Pro Forma'!$M86*INDEX('Pro Forma'!$1:$1048576,MATCH('Cash Flow_Monthly'!$A82,'Pro Forma'!$A:$A,0),MATCH('Cash Flow_Monthly'!CN$2,'Pro Forma'!$1:$1,0))/12*IF(CN$3&gt;'Project Summary'!$G$7,0,1)</f>
        <v>0</v>
      </c>
      <c r="CO82" s="587">
        <f>'Pro Forma'!$M86*INDEX('Pro Forma'!$1:$1048576,MATCH('Cash Flow_Monthly'!$A82,'Pro Forma'!$A:$A,0),MATCH('Cash Flow_Monthly'!CO$2,'Pro Forma'!$1:$1,0))/12*IF(CO$3&gt;'Project Summary'!$G$7,0,1)</f>
        <v>0</v>
      </c>
      <c r="CP82" s="587">
        <f>'Pro Forma'!$M86*INDEX('Pro Forma'!$1:$1048576,MATCH('Cash Flow_Monthly'!$A82,'Pro Forma'!$A:$A,0),MATCH('Cash Flow_Monthly'!CP$2,'Pro Forma'!$1:$1,0))/12*IF(CP$3&gt;'Project Summary'!$G$7,0,1)</f>
        <v>0</v>
      </c>
      <c r="CQ82" s="587">
        <f>'Pro Forma'!$M86*INDEX('Pro Forma'!$1:$1048576,MATCH('Cash Flow_Monthly'!$A82,'Pro Forma'!$A:$A,0),MATCH('Cash Flow_Monthly'!CQ$2,'Pro Forma'!$1:$1,0))/12*IF(CQ$3&gt;'Project Summary'!$G$7,0,1)</f>
        <v>0</v>
      </c>
      <c r="CR82" s="587">
        <f>'Pro Forma'!$M86*INDEX('Pro Forma'!$1:$1048576,MATCH('Cash Flow_Monthly'!$A82,'Pro Forma'!$A:$A,0),MATCH('Cash Flow_Monthly'!CR$2,'Pro Forma'!$1:$1,0))/12*IF(CR$3&gt;'Project Summary'!$G$7,0,1)</f>
        <v>0</v>
      </c>
      <c r="CS82" s="587">
        <f>'Pro Forma'!$M86*INDEX('Pro Forma'!$1:$1048576,MATCH('Cash Flow_Monthly'!$A82,'Pro Forma'!$A:$A,0),MATCH('Cash Flow_Monthly'!CS$2,'Pro Forma'!$1:$1,0))/12*IF(CS$3&gt;'Project Summary'!$G$7,0,1)</f>
        <v>0</v>
      </c>
      <c r="CT82" s="587">
        <f>'Pro Forma'!$M86*INDEX('Pro Forma'!$1:$1048576,MATCH('Cash Flow_Monthly'!$A82,'Pro Forma'!$A:$A,0),MATCH('Cash Flow_Monthly'!CT$2,'Pro Forma'!$1:$1,0))/12*IF(CT$3&gt;'Project Summary'!$G$7,0,1)</f>
        <v>0</v>
      </c>
      <c r="CU82" s="587">
        <f>'Pro Forma'!$M86*INDEX('Pro Forma'!$1:$1048576,MATCH('Cash Flow_Monthly'!$A82,'Pro Forma'!$A:$A,0),MATCH('Cash Flow_Monthly'!CU$2,'Pro Forma'!$1:$1,0))/12*IF(CU$3&gt;'Project Summary'!$G$7,0,1)</f>
        <v>0</v>
      </c>
      <c r="CV82" s="587">
        <f>'Pro Forma'!$M86*INDEX('Pro Forma'!$1:$1048576,MATCH('Cash Flow_Monthly'!$A82,'Pro Forma'!$A:$A,0),MATCH('Cash Flow_Monthly'!CV$2,'Pro Forma'!$1:$1,0))/12*IF(CV$3&gt;'Project Summary'!$G$7,0,1)</f>
        <v>0</v>
      </c>
      <c r="CW82" s="587">
        <f>'Pro Forma'!$M86*INDEX('Pro Forma'!$1:$1048576,MATCH('Cash Flow_Monthly'!$A82,'Pro Forma'!$A:$A,0),MATCH('Cash Flow_Monthly'!CW$2,'Pro Forma'!$1:$1,0))/12*IF(CW$3&gt;'Project Summary'!$G$7,0,1)</f>
        <v>0</v>
      </c>
      <c r="CX82" s="587">
        <f>'Pro Forma'!$M86*INDEX('Pro Forma'!$1:$1048576,MATCH('Cash Flow_Monthly'!$A82,'Pro Forma'!$A:$A,0),MATCH('Cash Flow_Monthly'!CX$2,'Pro Forma'!$1:$1,0))/12*IF(CX$3&gt;'Project Summary'!$G$7,0,1)</f>
        <v>0</v>
      </c>
      <c r="CY82" s="587">
        <f>'Pro Forma'!$M86*INDEX('Pro Forma'!$1:$1048576,MATCH('Cash Flow_Monthly'!$A82,'Pro Forma'!$A:$A,0),MATCH('Cash Flow_Monthly'!CY$2,'Pro Forma'!$1:$1,0))/12*IF(CY$3&gt;'Project Summary'!$G$7,0,1)</f>
        <v>0</v>
      </c>
      <c r="CZ82" s="587">
        <f>'Pro Forma'!$M86*INDEX('Pro Forma'!$1:$1048576,MATCH('Cash Flow_Monthly'!$A82,'Pro Forma'!$A:$A,0),MATCH('Cash Flow_Monthly'!CZ$2,'Pro Forma'!$1:$1,0))/12*IF(CZ$3&gt;'Project Summary'!$G$7,0,1)</f>
        <v>0</v>
      </c>
      <c r="DA82" s="587">
        <f>'Pro Forma'!$M86*INDEX('Pro Forma'!$1:$1048576,MATCH('Cash Flow_Monthly'!$A82,'Pro Forma'!$A:$A,0),MATCH('Cash Flow_Monthly'!DA$2,'Pro Forma'!$1:$1,0))/12*IF(DA$3&gt;'Project Summary'!$G$7,0,1)</f>
        <v>0</v>
      </c>
      <c r="DB82" s="587">
        <f>'Pro Forma'!$M86*INDEX('Pro Forma'!$1:$1048576,MATCH('Cash Flow_Monthly'!$A82,'Pro Forma'!$A:$A,0),MATCH('Cash Flow_Monthly'!DB$2,'Pro Forma'!$1:$1,0))/12*IF(DB$3&gt;'Project Summary'!$G$7,0,1)</f>
        <v>0</v>
      </c>
      <c r="DC82" s="587">
        <f>'Pro Forma'!$M86*INDEX('Pro Forma'!$1:$1048576,MATCH('Cash Flow_Monthly'!$A82,'Pro Forma'!$A:$A,0),MATCH('Cash Flow_Monthly'!DC$2,'Pro Forma'!$1:$1,0))/12*IF(DC$3&gt;'Project Summary'!$G$7,0,1)</f>
        <v>0</v>
      </c>
      <c r="DD82" s="587">
        <f>'Pro Forma'!$M86*INDEX('Pro Forma'!$1:$1048576,MATCH('Cash Flow_Monthly'!$A82,'Pro Forma'!$A:$A,0),MATCH('Cash Flow_Monthly'!DD$2,'Pro Forma'!$1:$1,0))/12*IF(DD$3&gt;'Project Summary'!$G$7,0,1)</f>
        <v>0</v>
      </c>
      <c r="DE82" s="587">
        <f>'Pro Forma'!$M86*INDEX('Pro Forma'!$1:$1048576,MATCH('Cash Flow_Monthly'!$A82,'Pro Forma'!$A:$A,0),MATCH('Cash Flow_Monthly'!DE$2,'Pro Forma'!$1:$1,0))/12*IF(DE$3&gt;'Project Summary'!$G$7,0,1)</f>
        <v>0</v>
      </c>
      <c r="DF82" s="587">
        <f>'Pro Forma'!$M86*INDEX('Pro Forma'!$1:$1048576,MATCH('Cash Flow_Monthly'!$A82,'Pro Forma'!$A:$A,0),MATCH('Cash Flow_Monthly'!DF$2,'Pro Forma'!$1:$1,0))/12*IF(DF$3&gt;'Project Summary'!$G$7,0,1)</f>
        <v>0</v>
      </c>
      <c r="DG82" s="587">
        <f>'Pro Forma'!$M86*INDEX('Pro Forma'!$1:$1048576,MATCH('Cash Flow_Monthly'!$A82,'Pro Forma'!$A:$A,0),MATCH('Cash Flow_Monthly'!DG$2,'Pro Forma'!$1:$1,0))/12*IF(DG$3&gt;'Project Summary'!$G$7,0,1)</f>
        <v>0</v>
      </c>
      <c r="DH82" s="587">
        <f>'Pro Forma'!$M86*INDEX('Pro Forma'!$1:$1048576,MATCH('Cash Flow_Monthly'!$A82,'Pro Forma'!$A:$A,0),MATCH('Cash Flow_Monthly'!DH$2,'Pro Forma'!$1:$1,0))/12*IF(DH$3&gt;'Project Summary'!$G$7,0,1)</f>
        <v>0</v>
      </c>
      <c r="DI82" s="587">
        <f>'Pro Forma'!$M86*INDEX('Pro Forma'!$1:$1048576,MATCH('Cash Flow_Monthly'!$A82,'Pro Forma'!$A:$A,0),MATCH('Cash Flow_Monthly'!DI$2,'Pro Forma'!$1:$1,0))/12*IF(DI$3&gt;'Project Summary'!$G$7,0,1)</f>
        <v>0</v>
      </c>
      <c r="DJ82" s="587">
        <f>'Pro Forma'!$M86*INDEX('Pro Forma'!$1:$1048576,MATCH('Cash Flow_Monthly'!$A82,'Pro Forma'!$A:$A,0),MATCH('Cash Flow_Monthly'!DJ$2,'Pro Forma'!$1:$1,0))/12*IF(DJ$3&gt;'Project Summary'!$G$7,0,1)</f>
        <v>0</v>
      </c>
      <c r="DK82" s="587">
        <f>'Pro Forma'!$M86*INDEX('Pro Forma'!$1:$1048576,MATCH('Cash Flow_Monthly'!$A82,'Pro Forma'!$A:$A,0),MATCH('Cash Flow_Monthly'!DK$2,'Pro Forma'!$1:$1,0))/12*IF(DK$3&gt;'Project Summary'!$G$7,0,1)</f>
        <v>0</v>
      </c>
      <c r="DL82" s="587">
        <f>'Pro Forma'!$M86*INDEX('Pro Forma'!$1:$1048576,MATCH('Cash Flow_Monthly'!$A82,'Pro Forma'!$A:$A,0),MATCH('Cash Flow_Monthly'!DL$2,'Pro Forma'!$1:$1,0))/12*IF(DL$3&gt;'Project Summary'!$G$7,0,1)</f>
        <v>0</v>
      </c>
      <c r="DM82" s="587">
        <f>'Pro Forma'!$M86*INDEX('Pro Forma'!$1:$1048576,MATCH('Cash Flow_Monthly'!$A82,'Pro Forma'!$A:$A,0),MATCH('Cash Flow_Monthly'!DM$2,'Pro Forma'!$1:$1,0))/12*IF(DM$3&gt;'Project Summary'!$G$7,0,1)</f>
        <v>0</v>
      </c>
      <c r="DN82" s="587">
        <f>'Pro Forma'!$M86*INDEX('Pro Forma'!$1:$1048576,MATCH('Cash Flow_Monthly'!$A82,'Pro Forma'!$A:$A,0),MATCH('Cash Flow_Monthly'!DN$2,'Pro Forma'!$1:$1,0))/12*IF(DN$3&gt;'Project Summary'!$G$7,0,1)</f>
        <v>0</v>
      </c>
      <c r="DO82" s="587">
        <f>'Pro Forma'!$M86*INDEX('Pro Forma'!$1:$1048576,MATCH('Cash Flow_Monthly'!$A82,'Pro Forma'!$A:$A,0),MATCH('Cash Flow_Monthly'!DO$2,'Pro Forma'!$1:$1,0))/12*IF(DO$3&gt;'Project Summary'!$G$7,0,1)</f>
        <v>0</v>
      </c>
      <c r="DP82" s="587">
        <f>'Pro Forma'!$M86*INDEX('Pro Forma'!$1:$1048576,MATCH('Cash Flow_Monthly'!$A82,'Pro Forma'!$A:$A,0),MATCH('Cash Flow_Monthly'!DP$2,'Pro Forma'!$1:$1,0))/12*IF(DP$3&gt;'Project Summary'!$G$7,0,1)</f>
        <v>0</v>
      </c>
      <c r="DQ82" s="587">
        <f>'Pro Forma'!$M86*INDEX('Pro Forma'!$1:$1048576,MATCH('Cash Flow_Monthly'!$A82,'Pro Forma'!$A:$A,0),MATCH('Cash Flow_Monthly'!DQ$2,'Pro Forma'!$1:$1,0))/12*IF(DQ$3&gt;'Project Summary'!$G$7,0,1)</f>
        <v>0</v>
      </c>
      <c r="DR82" s="587">
        <f>'Pro Forma'!$M86*INDEX('Pro Forma'!$1:$1048576,MATCH('Cash Flow_Monthly'!$A82,'Pro Forma'!$A:$A,0),MATCH('Cash Flow_Monthly'!DR$2,'Pro Forma'!$1:$1,0))/12*IF(DR$3&gt;'Project Summary'!$G$7,0,1)</f>
        <v>0</v>
      </c>
      <c r="DS82" s="587">
        <f>'Pro Forma'!$M86*INDEX('Pro Forma'!$1:$1048576,MATCH('Cash Flow_Monthly'!$A82,'Pro Forma'!$A:$A,0),MATCH('Cash Flow_Monthly'!DS$2,'Pro Forma'!$1:$1,0))/12*IF(DS$3&gt;'Project Summary'!$G$7,0,1)</f>
        <v>0</v>
      </c>
      <c r="DT82" s="587">
        <f>'Pro Forma'!$M86*INDEX('Pro Forma'!$1:$1048576,MATCH('Cash Flow_Monthly'!$A82,'Pro Forma'!$A:$A,0),MATCH('Cash Flow_Monthly'!DT$2,'Pro Forma'!$1:$1,0))/12*IF(DT$3&gt;'Project Summary'!$G$7,0,1)</f>
        <v>0</v>
      </c>
      <c r="DU82" s="586"/>
    </row>
    <row r="83" spans="1:125" s="466" customFormat="1">
      <c r="A83" s="249" t="str">
        <f>'Pro Forma'!A87</f>
        <v>&lt;Other Exp&gt;</v>
      </c>
      <c r="B83" s="29"/>
      <c r="C83" s="29"/>
      <c r="D83" s="34"/>
      <c r="E83" s="587">
        <f>'Pro Forma'!$M87*INDEX('Pro Forma'!$1:$1048576,MATCH('Cash Flow_Monthly'!$A83,'Pro Forma'!$A:$A,0),MATCH('Cash Flow_Monthly'!E$2,'Pro Forma'!$1:$1,0))/12*IF(E$3&gt;'Project Summary'!$G$7,0,1)</f>
        <v>0</v>
      </c>
      <c r="F83" s="587">
        <f>'Pro Forma'!$M87*INDEX('Pro Forma'!$1:$1048576,MATCH('Cash Flow_Monthly'!$A83,'Pro Forma'!$A:$A,0),MATCH('Cash Flow_Monthly'!F$2,'Pro Forma'!$1:$1,0))/12*IF(F$3&gt;'Project Summary'!$G$7,0,1)</f>
        <v>0</v>
      </c>
      <c r="G83" s="587">
        <f>'Pro Forma'!$M87*INDEX('Pro Forma'!$1:$1048576,MATCH('Cash Flow_Monthly'!$A83,'Pro Forma'!$A:$A,0),MATCH('Cash Flow_Monthly'!G$2,'Pro Forma'!$1:$1,0))/12*IF(G$3&gt;'Project Summary'!$G$7,0,1)</f>
        <v>0</v>
      </c>
      <c r="H83" s="587">
        <f>'Pro Forma'!$M87*INDEX('Pro Forma'!$1:$1048576,MATCH('Cash Flow_Monthly'!$A83,'Pro Forma'!$A:$A,0),MATCH('Cash Flow_Monthly'!H$2,'Pro Forma'!$1:$1,0))/12*IF(H$3&gt;'Project Summary'!$G$7,0,1)</f>
        <v>0</v>
      </c>
      <c r="I83" s="587">
        <f>'Pro Forma'!$M87*INDEX('Pro Forma'!$1:$1048576,MATCH('Cash Flow_Monthly'!$A83,'Pro Forma'!$A:$A,0),MATCH('Cash Flow_Monthly'!I$2,'Pro Forma'!$1:$1,0))/12*IF(I$3&gt;'Project Summary'!$G$7,0,1)</f>
        <v>0</v>
      </c>
      <c r="J83" s="587">
        <f>'Pro Forma'!$M87*INDEX('Pro Forma'!$1:$1048576,MATCH('Cash Flow_Monthly'!$A83,'Pro Forma'!$A:$A,0),MATCH('Cash Flow_Monthly'!J$2,'Pro Forma'!$1:$1,0))/12*IF(J$3&gt;'Project Summary'!$G$7,0,1)</f>
        <v>0</v>
      </c>
      <c r="K83" s="587">
        <f>'Pro Forma'!$M87*INDEX('Pro Forma'!$1:$1048576,MATCH('Cash Flow_Monthly'!$A83,'Pro Forma'!$A:$A,0),MATCH('Cash Flow_Monthly'!K$2,'Pro Forma'!$1:$1,0))/12*IF(K$3&gt;'Project Summary'!$G$7,0,1)</f>
        <v>0</v>
      </c>
      <c r="L83" s="587">
        <f>'Pro Forma'!$M87*INDEX('Pro Forma'!$1:$1048576,MATCH('Cash Flow_Monthly'!$A83,'Pro Forma'!$A:$A,0),MATCH('Cash Flow_Monthly'!L$2,'Pro Forma'!$1:$1,0))/12*IF(L$3&gt;'Project Summary'!$G$7,0,1)</f>
        <v>0</v>
      </c>
      <c r="M83" s="587">
        <f>'Pro Forma'!$M87*INDEX('Pro Forma'!$1:$1048576,MATCH('Cash Flow_Monthly'!$A83,'Pro Forma'!$A:$A,0),MATCH('Cash Flow_Monthly'!M$2,'Pro Forma'!$1:$1,0))/12*IF(M$3&gt;'Project Summary'!$G$7,0,1)</f>
        <v>0</v>
      </c>
      <c r="N83" s="587">
        <f>'Pro Forma'!$M87*INDEX('Pro Forma'!$1:$1048576,MATCH('Cash Flow_Monthly'!$A83,'Pro Forma'!$A:$A,0),MATCH('Cash Flow_Monthly'!N$2,'Pro Forma'!$1:$1,0))/12*IF(N$3&gt;'Project Summary'!$G$7,0,1)</f>
        <v>0</v>
      </c>
      <c r="O83" s="587">
        <f>'Pro Forma'!$M87*INDEX('Pro Forma'!$1:$1048576,MATCH('Cash Flow_Monthly'!$A83,'Pro Forma'!$A:$A,0),MATCH('Cash Flow_Monthly'!O$2,'Pro Forma'!$1:$1,0))/12*IF(O$3&gt;'Project Summary'!$G$7,0,1)</f>
        <v>0</v>
      </c>
      <c r="P83" s="587">
        <f>'Pro Forma'!$M87*INDEX('Pro Forma'!$1:$1048576,MATCH('Cash Flow_Monthly'!$A83,'Pro Forma'!$A:$A,0),MATCH('Cash Flow_Monthly'!P$2,'Pro Forma'!$1:$1,0))/12*IF(P$3&gt;'Project Summary'!$G$7,0,1)</f>
        <v>0</v>
      </c>
      <c r="Q83" s="587">
        <f>'Pro Forma'!$M87*INDEX('Pro Forma'!$1:$1048576,MATCH('Cash Flow_Monthly'!$A83,'Pro Forma'!$A:$A,0),MATCH('Cash Flow_Monthly'!Q$2,'Pro Forma'!$1:$1,0))/12*IF(Q$3&gt;'Project Summary'!$G$7,0,1)</f>
        <v>0</v>
      </c>
      <c r="R83" s="587">
        <f>'Pro Forma'!$M87*INDEX('Pro Forma'!$1:$1048576,MATCH('Cash Flow_Monthly'!$A83,'Pro Forma'!$A:$A,0),MATCH('Cash Flow_Monthly'!R$2,'Pro Forma'!$1:$1,0))/12*IF(R$3&gt;'Project Summary'!$G$7,0,1)</f>
        <v>0</v>
      </c>
      <c r="S83" s="587">
        <f>'Pro Forma'!$M87*INDEX('Pro Forma'!$1:$1048576,MATCH('Cash Flow_Monthly'!$A83,'Pro Forma'!$A:$A,0),MATCH('Cash Flow_Monthly'!S$2,'Pro Forma'!$1:$1,0))/12*IF(S$3&gt;'Project Summary'!$G$7,0,1)</f>
        <v>0</v>
      </c>
      <c r="T83" s="587">
        <f>'Pro Forma'!$M87*INDEX('Pro Forma'!$1:$1048576,MATCH('Cash Flow_Monthly'!$A83,'Pro Forma'!$A:$A,0),MATCH('Cash Flow_Monthly'!T$2,'Pro Forma'!$1:$1,0))/12*IF(T$3&gt;'Project Summary'!$G$7,0,1)</f>
        <v>0</v>
      </c>
      <c r="U83" s="587">
        <f>'Pro Forma'!$M87*INDEX('Pro Forma'!$1:$1048576,MATCH('Cash Flow_Monthly'!$A83,'Pro Forma'!$A:$A,0),MATCH('Cash Flow_Monthly'!U$2,'Pro Forma'!$1:$1,0))/12*IF(U$3&gt;'Project Summary'!$G$7,0,1)</f>
        <v>0</v>
      </c>
      <c r="V83" s="587">
        <f>'Pro Forma'!$M87*INDEX('Pro Forma'!$1:$1048576,MATCH('Cash Flow_Monthly'!$A83,'Pro Forma'!$A:$A,0),MATCH('Cash Flow_Monthly'!V$2,'Pro Forma'!$1:$1,0))/12*IF(V$3&gt;'Project Summary'!$G$7,0,1)</f>
        <v>0</v>
      </c>
      <c r="W83" s="587">
        <f>'Pro Forma'!$M87*INDEX('Pro Forma'!$1:$1048576,MATCH('Cash Flow_Monthly'!$A83,'Pro Forma'!$A:$A,0),MATCH('Cash Flow_Monthly'!W$2,'Pro Forma'!$1:$1,0))/12*IF(W$3&gt;'Project Summary'!$G$7,0,1)</f>
        <v>0</v>
      </c>
      <c r="X83" s="587">
        <f>'Pro Forma'!$M87*INDEX('Pro Forma'!$1:$1048576,MATCH('Cash Flow_Monthly'!$A83,'Pro Forma'!$A:$A,0),MATCH('Cash Flow_Monthly'!X$2,'Pro Forma'!$1:$1,0))/12*IF(X$3&gt;'Project Summary'!$G$7,0,1)</f>
        <v>0</v>
      </c>
      <c r="Y83" s="587">
        <f>'Pro Forma'!$M87*INDEX('Pro Forma'!$1:$1048576,MATCH('Cash Flow_Monthly'!$A83,'Pro Forma'!$A:$A,0),MATCH('Cash Flow_Monthly'!Y$2,'Pro Forma'!$1:$1,0))/12*IF(Y$3&gt;'Project Summary'!$G$7,0,1)</f>
        <v>0</v>
      </c>
      <c r="Z83" s="587">
        <f>'Pro Forma'!$M87*INDEX('Pro Forma'!$1:$1048576,MATCH('Cash Flow_Monthly'!$A83,'Pro Forma'!$A:$A,0),MATCH('Cash Flow_Monthly'!Z$2,'Pro Forma'!$1:$1,0))/12*IF(Z$3&gt;'Project Summary'!$G$7,0,1)</f>
        <v>0</v>
      </c>
      <c r="AA83" s="587">
        <f>'Pro Forma'!$M87*INDEX('Pro Forma'!$1:$1048576,MATCH('Cash Flow_Monthly'!$A83,'Pro Forma'!$A:$A,0),MATCH('Cash Flow_Monthly'!AA$2,'Pro Forma'!$1:$1,0))/12*IF(AA$3&gt;'Project Summary'!$G$7,0,1)</f>
        <v>0</v>
      </c>
      <c r="AB83" s="587">
        <f>'Pro Forma'!$M87*INDEX('Pro Forma'!$1:$1048576,MATCH('Cash Flow_Monthly'!$A83,'Pro Forma'!$A:$A,0),MATCH('Cash Flow_Monthly'!AB$2,'Pro Forma'!$1:$1,0))/12*IF(AB$3&gt;'Project Summary'!$G$7,0,1)</f>
        <v>0</v>
      </c>
      <c r="AC83" s="587">
        <f>'Pro Forma'!$M87*INDEX('Pro Forma'!$1:$1048576,MATCH('Cash Flow_Monthly'!$A83,'Pro Forma'!$A:$A,0),MATCH('Cash Flow_Monthly'!AC$2,'Pro Forma'!$1:$1,0))/12*IF(AC$3&gt;'Project Summary'!$G$7,0,1)</f>
        <v>0</v>
      </c>
      <c r="AD83" s="587">
        <f>'Pro Forma'!$M87*INDEX('Pro Forma'!$1:$1048576,MATCH('Cash Flow_Monthly'!$A83,'Pro Forma'!$A:$A,0),MATCH('Cash Flow_Monthly'!AD$2,'Pro Forma'!$1:$1,0))/12*IF(AD$3&gt;'Project Summary'!$G$7,0,1)</f>
        <v>0</v>
      </c>
      <c r="AE83" s="587">
        <f>'Pro Forma'!$M87*INDEX('Pro Forma'!$1:$1048576,MATCH('Cash Flow_Monthly'!$A83,'Pro Forma'!$A:$A,0),MATCH('Cash Flow_Monthly'!AE$2,'Pro Forma'!$1:$1,0))/12*IF(AE$3&gt;'Project Summary'!$G$7,0,1)</f>
        <v>0</v>
      </c>
      <c r="AF83" s="587">
        <f>'Pro Forma'!$M87*INDEX('Pro Forma'!$1:$1048576,MATCH('Cash Flow_Monthly'!$A83,'Pro Forma'!$A:$A,0),MATCH('Cash Flow_Monthly'!AF$2,'Pro Forma'!$1:$1,0))/12*IF(AF$3&gt;'Project Summary'!$G$7,0,1)</f>
        <v>0</v>
      </c>
      <c r="AG83" s="587">
        <f>'Pro Forma'!$M87*INDEX('Pro Forma'!$1:$1048576,MATCH('Cash Flow_Monthly'!$A83,'Pro Forma'!$A:$A,0),MATCH('Cash Flow_Monthly'!AG$2,'Pro Forma'!$1:$1,0))/12*IF(AG$3&gt;'Project Summary'!$G$7,0,1)</f>
        <v>0</v>
      </c>
      <c r="AH83" s="587">
        <f>'Pro Forma'!$M87*INDEX('Pro Forma'!$1:$1048576,MATCH('Cash Flow_Monthly'!$A83,'Pro Forma'!$A:$A,0),MATCH('Cash Flow_Monthly'!AH$2,'Pro Forma'!$1:$1,0))/12*IF(AH$3&gt;'Project Summary'!$G$7,0,1)</f>
        <v>0</v>
      </c>
      <c r="AI83" s="587">
        <f>'Pro Forma'!$M87*INDEX('Pro Forma'!$1:$1048576,MATCH('Cash Flow_Monthly'!$A83,'Pro Forma'!$A:$A,0),MATCH('Cash Flow_Monthly'!AI$2,'Pro Forma'!$1:$1,0))/12*IF(AI$3&gt;'Project Summary'!$G$7,0,1)</f>
        <v>0</v>
      </c>
      <c r="AJ83" s="587">
        <f>'Pro Forma'!$M87*INDEX('Pro Forma'!$1:$1048576,MATCH('Cash Flow_Monthly'!$A83,'Pro Forma'!$A:$A,0),MATCH('Cash Flow_Monthly'!AJ$2,'Pro Forma'!$1:$1,0))/12*IF(AJ$3&gt;'Project Summary'!$G$7,0,1)</f>
        <v>0</v>
      </c>
      <c r="AK83" s="587">
        <f>'Pro Forma'!$M87*INDEX('Pro Forma'!$1:$1048576,MATCH('Cash Flow_Monthly'!$A83,'Pro Forma'!$A:$A,0),MATCH('Cash Flow_Monthly'!AK$2,'Pro Forma'!$1:$1,0))/12*IF(AK$3&gt;'Project Summary'!$G$7,0,1)</f>
        <v>0</v>
      </c>
      <c r="AL83" s="587">
        <f>'Pro Forma'!$M87*INDEX('Pro Forma'!$1:$1048576,MATCH('Cash Flow_Monthly'!$A83,'Pro Forma'!$A:$A,0),MATCH('Cash Flow_Monthly'!AL$2,'Pro Forma'!$1:$1,0))/12*IF(AL$3&gt;'Project Summary'!$G$7,0,1)</f>
        <v>0</v>
      </c>
      <c r="AM83" s="587">
        <f>'Pro Forma'!$M87*INDEX('Pro Forma'!$1:$1048576,MATCH('Cash Flow_Monthly'!$A83,'Pro Forma'!$A:$A,0),MATCH('Cash Flow_Monthly'!AM$2,'Pro Forma'!$1:$1,0))/12*IF(AM$3&gt;'Project Summary'!$G$7,0,1)</f>
        <v>0</v>
      </c>
      <c r="AN83" s="587">
        <f>'Pro Forma'!$M87*INDEX('Pro Forma'!$1:$1048576,MATCH('Cash Flow_Monthly'!$A83,'Pro Forma'!$A:$A,0),MATCH('Cash Flow_Monthly'!AN$2,'Pro Forma'!$1:$1,0))/12*IF(AN$3&gt;'Project Summary'!$G$7,0,1)</f>
        <v>0</v>
      </c>
      <c r="AO83" s="587">
        <f>'Pro Forma'!$M87*INDEX('Pro Forma'!$1:$1048576,MATCH('Cash Flow_Monthly'!$A83,'Pro Forma'!$A:$A,0),MATCH('Cash Flow_Monthly'!AO$2,'Pro Forma'!$1:$1,0))/12*IF(AO$3&gt;'Project Summary'!$G$7,0,1)</f>
        <v>0</v>
      </c>
      <c r="AP83" s="587">
        <f>'Pro Forma'!$M87*INDEX('Pro Forma'!$1:$1048576,MATCH('Cash Flow_Monthly'!$A83,'Pro Forma'!$A:$A,0),MATCH('Cash Flow_Monthly'!AP$2,'Pro Forma'!$1:$1,0))/12*IF(AP$3&gt;'Project Summary'!$G$7,0,1)</f>
        <v>0</v>
      </c>
      <c r="AQ83" s="587">
        <f>'Pro Forma'!$M87*INDEX('Pro Forma'!$1:$1048576,MATCH('Cash Flow_Monthly'!$A83,'Pro Forma'!$A:$A,0),MATCH('Cash Flow_Monthly'!AQ$2,'Pro Forma'!$1:$1,0))/12*IF(AQ$3&gt;'Project Summary'!$G$7,0,1)</f>
        <v>0</v>
      </c>
      <c r="AR83" s="587">
        <f>'Pro Forma'!$M87*INDEX('Pro Forma'!$1:$1048576,MATCH('Cash Flow_Monthly'!$A83,'Pro Forma'!$A:$A,0),MATCH('Cash Flow_Monthly'!AR$2,'Pro Forma'!$1:$1,0))/12*IF(AR$3&gt;'Project Summary'!$G$7,0,1)</f>
        <v>0</v>
      </c>
      <c r="AS83" s="587">
        <f>'Pro Forma'!$M87*INDEX('Pro Forma'!$1:$1048576,MATCH('Cash Flow_Monthly'!$A83,'Pro Forma'!$A:$A,0),MATCH('Cash Flow_Monthly'!AS$2,'Pro Forma'!$1:$1,0))/12*IF(AS$3&gt;'Project Summary'!$G$7,0,1)</f>
        <v>0</v>
      </c>
      <c r="AT83" s="587">
        <f>'Pro Forma'!$M87*INDEX('Pro Forma'!$1:$1048576,MATCH('Cash Flow_Monthly'!$A83,'Pro Forma'!$A:$A,0),MATCH('Cash Flow_Monthly'!AT$2,'Pro Forma'!$1:$1,0))/12*IF(AT$3&gt;'Project Summary'!$G$7,0,1)</f>
        <v>0</v>
      </c>
      <c r="AU83" s="587">
        <f>'Pro Forma'!$M87*INDEX('Pro Forma'!$1:$1048576,MATCH('Cash Flow_Monthly'!$A83,'Pro Forma'!$A:$A,0),MATCH('Cash Flow_Monthly'!AU$2,'Pro Forma'!$1:$1,0))/12*IF(AU$3&gt;'Project Summary'!$G$7,0,1)</f>
        <v>0</v>
      </c>
      <c r="AV83" s="587">
        <f>'Pro Forma'!$M87*INDEX('Pro Forma'!$1:$1048576,MATCH('Cash Flow_Monthly'!$A83,'Pro Forma'!$A:$A,0),MATCH('Cash Flow_Monthly'!AV$2,'Pro Forma'!$1:$1,0))/12*IF(AV$3&gt;'Project Summary'!$G$7,0,1)</f>
        <v>0</v>
      </c>
      <c r="AW83" s="587">
        <f>'Pro Forma'!$M87*INDEX('Pro Forma'!$1:$1048576,MATCH('Cash Flow_Monthly'!$A83,'Pro Forma'!$A:$A,0),MATCH('Cash Flow_Monthly'!AW$2,'Pro Forma'!$1:$1,0))/12*IF(AW$3&gt;'Project Summary'!$G$7,0,1)</f>
        <v>0</v>
      </c>
      <c r="AX83" s="587">
        <f>'Pro Forma'!$M87*INDEX('Pro Forma'!$1:$1048576,MATCH('Cash Flow_Monthly'!$A83,'Pro Forma'!$A:$A,0),MATCH('Cash Flow_Monthly'!AX$2,'Pro Forma'!$1:$1,0))/12*IF(AX$3&gt;'Project Summary'!$G$7,0,1)</f>
        <v>0</v>
      </c>
      <c r="AY83" s="587">
        <f>'Pro Forma'!$M87*INDEX('Pro Forma'!$1:$1048576,MATCH('Cash Flow_Monthly'!$A83,'Pro Forma'!$A:$A,0),MATCH('Cash Flow_Monthly'!AY$2,'Pro Forma'!$1:$1,0))/12*IF(AY$3&gt;'Project Summary'!$G$7,0,1)</f>
        <v>0</v>
      </c>
      <c r="AZ83" s="587">
        <f>'Pro Forma'!$M87*INDEX('Pro Forma'!$1:$1048576,MATCH('Cash Flow_Monthly'!$A83,'Pro Forma'!$A:$A,0),MATCH('Cash Flow_Monthly'!AZ$2,'Pro Forma'!$1:$1,0))/12*IF(AZ$3&gt;'Project Summary'!$G$7,0,1)</f>
        <v>0</v>
      </c>
      <c r="BA83" s="587">
        <f>'Pro Forma'!$M87*INDEX('Pro Forma'!$1:$1048576,MATCH('Cash Flow_Monthly'!$A83,'Pro Forma'!$A:$A,0),MATCH('Cash Flow_Monthly'!BA$2,'Pro Forma'!$1:$1,0))/12*IF(BA$3&gt;'Project Summary'!$G$7,0,1)</f>
        <v>0</v>
      </c>
      <c r="BB83" s="587">
        <f>'Pro Forma'!$M87*INDEX('Pro Forma'!$1:$1048576,MATCH('Cash Flow_Monthly'!$A83,'Pro Forma'!$A:$A,0),MATCH('Cash Flow_Monthly'!BB$2,'Pro Forma'!$1:$1,0))/12*IF(BB$3&gt;'Project Summary'!$G$7,0,1)</f>
        <v>0</v>
      </c>
      <c r="BC83" s="587">
        <f>'Pro Forma'!$M87*INDEX('Pro Forma'!$1:$1048576,MATCH('Cash Flow_Monthly'!$A83,'Pro Forma'!$A:$A,0),MATCH('Cash Flow_Monthly'!BC$2,'Pro Forma'!$1:$1,0))/12*IF(BC$3&gt;'Project Summary'!$G$7,0,1)</f>
        <v>0</v>
      </c>
      <c r="BD83" s="587">
        <f>'Pro Forma'!$M87*INDEX('Pro Forma'!$1:$1048576,MATCH('Cash Flow_Monthly'!$A83,'Pro Forma'!$A:$A,0),MATCH('Cash Flow_Monthly'!BD$2,'Pro Forma'!$1:$1,0))/12*IF(BD$3&gt;'Project Summary'!$G$7,0,1)</f>
        <v>0</v>
      </c>
      <c r="BE83" s="587">
        <f>'Pro Forma'!$M87*INDEX('Pro Forma'!$1:$1048576,MATCH('Cash Flow_Monthly'!$A83,'Pro Forma'!$A:$A,0),MATCH('Cash Flow_Monthly'!BE$2,'Pro Forma'!$1:$1,0))/12*IF(BE$3&gt;'Project Summary'!$G$7,0,1)</f>
        <v>0</v>
      </c>
      <c r="BF83" s="587">
        <f>'Pro Forma'!$M87*INDEX('Pro Forma'!$1:$1048576,MATCH('Cash Flow_Monthly'!$A83,'Pro Forma'!$A:$A,0),MATCH('Cash Flow_Monthly'!BF$2,'Pro Forma'!$1:$1,0))/12*IF(BF$3&gt;'Project Summary'!$G$7,0,1)</f>
        <v>0</v>
      </c>
      <c r="BG83" s="587">
        <f>'Pro Forma'!$M87*INDEX('Pro Forma'!$1:$1048576,MATCH('Cash Flow_Monthly'!$A83,'Pro Forma'!$A:$A,0),MATCH('Cash Flow_Monthly'!BG$2,'Pro Forma'!$1:$1,0))/12*IF(BG$3&gt;'Project Summary'!$G$7,0,1)</f>
        <v>0</v>
      </c>
      <c r="BH83" s="587">
        <f>'Pro Forma'!$M87*INDEX('Pro Forma'!$1:$1048576,MATCH('Cash Flow_Monthly'!$A83,'Pro Forma'!$A:$A,0),MATCH('Cash Flow_Monthly'!BH$2,'Pro Forma'!$1:$1,0))/12*IF(BH$3&gt;'Project Summary'!$G$7,0,1)</f>
        <v>0</v>
      </c>
      <c r="BI83" s="587">
        <f>'Pro Forma'!$M87*INDEX('Pro Forma'!$1:$1048576,MATCH('Cash Flow_Monthly'!$A83,'Pro Forma'!$A:$A,0),MATCH('Cash Flow_Monthly'!BI$2,'Pro Forma'!$1:$1,0))/12*IF(BI$3&gt;'Project Summary'!$G$7,0,1)</f>
        <v>0</v>
      </c>
      <c r="BJ83" s="587">
        <f>'Pro Forma'!$M87*INDEX('Pro Forma'!$1:$1048576,MATCH('Cash Flow_Monthly'!$A83,'Pro Forma'!$A:$A,0),MATCH('Cash Flow_Monthly'!BJ$2,'Pro Forma'!$1:$1,0))/12*IF(BJ$3&gt;'Project Summary'!$G$7,0,1)</f>
        <v>0</v>
      </c>
      <c r="BK83" s="587">
        <f>'Pro Forma'!$M87*INDEX('Pro Forma'!$1:$1048576,MATCH('Cash Flow_Monthly'!$A83,'Pro Forma'!$A:$A,0),MATCH('Cash Flow_Monthly'!BK$2,'Pro Forma'!$1:$1,0))/12*IF(BK$3&gt;'Project Summary'!$G$7,0,1)</f>
        <v>0</v>
      </c>
      <c r="BL83" s="587">
        <f>'Pro Forma'!$M87*INDEX('Pro Forma'!$1:$1048576,MATCH('Cash Flow_Monthly'!$A83,'Pro Forma'!$A:$A,0),MATCH('Cash Flow_Monthly'!BL$2,'Pro Forma'!$1:$1,0))/12*IF(BL$3&gt;'Project Summary'!$G$7,0,1)</f>
        <v>0</v>
      </c>
      <c r="BM83" s="587">
        <f>'Pro Forma'!$M87*INDEX('Pro Forma'!$1:$1048576,MATCH('Cash Flow_Monthly'!$A83,'Pro Forma'!$A:$A,0),MATCH('Cash Flow_Monthly'!BM$2,'Pro Forma'!$1:$1,0))/12*IF(BM$3&gt;'Project Summary'!$G$7,0,1)</f>
        <v>0</v>
      </c>
      <c r="BN83" s="587">
        <f>'Pro Forma'!$M87*INDEX('Pro Forma'!$1:$1048576,MATCH('Cash Flow_Monthly'!$A83,'Pro Forma'!$A:$A,0),MATCH('Cash Flow_Monthly'!BN$2,'Pro Forma'!$1:$1,0))/12*IF(BN$3&gt;'Project Summary'!$G$7,0,1)</f>
        <v>0</v>
      </c>
      <c r="BO83" s="587">
        <f>'Pro Forma'!$M87*INDEX('Pro Forma'!$1:$1048576,MATCH('Cash Flow_Monthly'!$A83,'Pro Forma'!$A:$A,0),MATCH('Cash Flow_Monthly'!BO$2,'Pro Forma'!$1:$1,0))/12*IF(BO$3&gt;'Project Summary'!$G$7,0,1)</f>
        <v>0</v>
      </c>
      <c r="BP83" s="587">
        <f>'Pro Forma'!$M87*INDEX('Pro Forma'!$1:$1048576,MATCH('Cash Flow_Monthly'!$A83,'Pro Forma'!$A:$A,0),MATCH('Cash Flow_Monthly'!BP$2,'Pro Forma'!$1:$1,0))/12*IF(BP$3&gt;'Project Summary'!$G$7,0,1)</f>
        <v>0</v>
      </c>
      <c r="BQ83" s="587">
        <f>'Pro Forma'!$M87*INDEX('Pro Forma'!$1:$1048576,MATCH('Cash Flow_Monthly'!$A83,'Pro Forma'!$A:$A,0),MATCH('Cash Flow_Monthly'!BQ$2,'Pro Forma'!$1:$1,0))/12*IF(BQ$3&gt;'Project Summary'!$G$7,0,1)</f>
        <v>0</v>
      </c>
      <c r="BR83" s="587">
        <f>'Pro Forma'!$M87*INDEX('Pro Forma'!$1:$1048576,MATCH('Cash Flow_Monthly'!$A83,'Pro Forma'!$A:$A,0),MATCH('Cash Flow_Monthly'!BR$2,'Pro Forma'!$1:$1,0))/12*IF(BR$3&gt;'Project Summary'!$G$7,0,1)</f>
        <v>0</v>
      </c>
      <c r="BS83" s="587">
        <f>'Pro Forma'!$M87*INDEX('Pro Forma'!$1:$1048576,MATCH('Cash Flow_Monthly'!$A83,'Pro Forma'!$A:$A,0),MATCH('Cash Flow_Monthly'!BS$2,'Pro Forma'!$1:$1,0))/12*IF(BS$3&gt;'Project Summary'!$G$7,0,1)</f>
        <v>0</v>
      </c>
      <c r="BT83" s="587">
        <f>'Pro Forma'!$M87*INDEX('Pro Forma'!$1:$1048576,MATCH('Cash Flow_Monthly'!$A83,'Pro Forma'!$A:$A,0),MATCH('Cash Flow_Monthly'!BT$2,'Pro Forma'!$1:$1,0))/12*IF(BT$3&gt;'Project Summary'!$G$7,0,1)</f>
        <v>0</v>
      </c>
      <c r="BU83" s="587">
        <f>'Pro Forma'!$M87*INDEX('Pro Forma'!$1:$1048576,MATCH('Cash Flow_Monthly'!$A83,'Pro Forma'!$A:$A,0),MATCH('Cash Flow_Monthly'!BU$2,'Pro Forma'!$1:$1,0))/12*IF(BU$3&gt;'Project Summary'!$G$7,0,1)</f>
        <v>0</v>
      </c>
      <c r="BV83" s="587">
        <f>'Pro Forma'!$M87*INDEX('Pro Forma'!$1:$1048576,MATCH('Cash Flow_Monthly'!$A83,'Pro Forma'!$A:$A,0),MATCH('Cash Flow_Monthly'!BV$2,'Pro Forma'!$1:$1,0))/12*IF(BV$3&gt;'Project Summary'!$G$7,0,1)</f>
        <v>0</v>
      </c>
      <c r="BW83" s="587">
        <f>'Pro Forma'!$M87*INDEX('Pro Forma'!$1:$1048576,MATCH('Cash Flow_Monthly'!$A83,'Pro Forma'!$A:$A,0),MATCH('Cash Flow_Monthly'!BW$2,'Pro Forma'!$1:$1,0))/12*IF(BW$3&gt;'Project Summary'!$G$7,0,1)</f>
        <v>0</v>
      </c>
      <c r="BX83" s="587">
        <f>'Pro Forma'!$M87*INDEX('Pro Forma'!$1:$1048576,MATCH('Cash Flow_Monthly'!$A83,'Pro Forma'!$A:$A,0),MATCH('Cash Flow_Monthly'!BX$2,'Pro Forma'!$1:$1,0))/12*IF(BX$3&gt;'Project Summary'!$G$7,0,1)</f>
        <v>0</v>
      </c>
      <c r="BY83" s="587">
        <f>'Pro Forma'!$M87*INDEX('Pro Forma'!$1:$1048576,MATCH('Cash Flow_Monthly'!$A83,'Pro Forma'!$A:$A,0),MATCH('Cash Flow_Monthly'!BY$2,'Pro Forma'!$1:$1,0))/12*IF(BY$3&gt;'Project Summary'!$G$7,0,1)</f>
        <v>0</v>
      </c>
      <c r="BZ83" s="587">
        <f>'Pro Forma'!$M87*INDEX('Pro Forma'!$1:$1048576,MATCH('Cash Flow_Monthly'!$A83,'Pro Forma'!$A:$A,0),MATCH('Cash Flow_Monthly'!BZ$2,'Pro Forma'!$1:$1,0))/12*IF(BZ$3&gt;'Project Summary'!$G$7,0,1)</f>
        <v>0</v>
      </c>
      <c r="CA83" s="587">
        <f>'Pro Forma'!$M87*INDEX('Pro Forma'!$1:$1048576,MATCH('Cash Flow_Monthly'!$A83,'Pro Forma'!$A:$A,0),MATCH('Cash Flow_Monthly'!CA$2,'Pro Forma'!$1:$1,0))/12*IF(CA$3&gt;'Project Summary'!$G$7,0,1)</f>
        <v>0</v>
      </c>
      <c r="CB83" s="587">
        <f>'Pro Forma'!$M87*INDEX('Pro Forma'!$1:$1048576,MATCH('Cash Flow_Monthly'!$A83,'Pro Forma'!$A:$A,0),MATCH('Cash Flow_Monthly'!CB$2,'Pro Forma'!$1:$1,0))/12*IF(CB$3&gt;'Project Summary'!$G$7,0,1)</f>
        <v>0</v>
      </c>
      <c r="CC83" s="587">
        <f>'Pro Forma'!$M87*INDEX('Pro Forma'!$1:$1048576,MATCH('Cash Flow_Monthly'!$A83,'Pro Forma'!$A:$A,0),MATCH('Cash Flow_Monthly'!CC$2,'Pro Forma'!$1:$1,0))/12*IF(CC$3&gt;'Project Summary'!$G$7,0,1)</f>
        <v>0</v>
      </c>
      <c r="CD83" s="587">
        <f>'Pro Forma'!$M87*INDEX('Pro Forma'!$1:$1048576,MATCH('Cash Flow_Monthly'!$A83,'Pro Forma'!$A:$A,0),MATCH('Cash Flow_Monthly'!CD$2,'Pro Forma'!$1:$1,0))/12*IF(CD$3&gt;'Project Summary'!$G$7,0,1)</f>
        <v>0</v>
      </c>
      <c r="CE83" s="587">
        <f>'Pro Forma'!$M87*INDEX('Pro Forma'!$1:$1048576,MATCH('Cash Flow_Monthly'!$A83,'Pro Forma'!$A:$A,0),MATCH('Cash Flow_Monthly'!CE$2,'Pro Forma'!$1:$1,0))/12*IF(CE$3&gt;'Project Summary'!$G$7,0,1)</f>
        <v>0</v>
      </c>
      <c r="CF83" s="587">
        <f>'Pro Forma'!$M87*INDEX('Pro Forma'!$1:$1048576,MATCH('Cash Flow_Monthly'!$A83,'Pro Forma'!$A:$A,0),MATCH('Cash Flow_Monthly'!CF$2,'Pro Forma'!$1:$1,0))/12*IF(CF$3&gt;'Project Summary'!$G$7,0,1)</f>
        <v>0</v>
      </c>
      <c r="CG83" s="587">
        <f>'Pro Forma'!$M87*INDEX('Pro Forma'!$1:$1048576,MATCH('Cash Flow_Monthly'!$A83,'Pro Forma'!$A:$A,0),MATCH('Cash Flow_Monthly'!CG$2,'Pro Forma'!$1:$1,0))/12*IF(CG$3&gt;'Project Summary'!$G$7,0,1)</f>
        <v>0</v>
      </c>
      <c r="CH83" s="587">
        <f>'Pro Forma'!$M87*INDEX('Pro Forma'!$1:$1048576,MATCH('Cash Flow_Monthly'!$A83,'Pro Forma'!$A:$A,0),MATCH('Cash Flow_Monthly'!CH$2,'Pro Forma'!$1:$1,0))/12*IF(CH$3&gt;'Project Summary'!$G$7,0,1)</f>
        <v>0</v>
      </c>
      <c r="CI83" s="587">
        <f>'Pro Forma'!$M87*INDEX('Pro Forma'!$1:$1048576,MATCH('Cash Flow_Monthly'!$A83,'Pro Forma'!$A:$A,0),MATCH('Cash Flow_Monthly'!CI$2,'Pro Forma'!$1:$1,0))/12*IF(CI$3&gt;'Project Summary'!$G$7,0,1)</f>
        <v>0</v>
      </c>
      <c r="CJ83" s="587">
        <f>'Pro Forma'!$M87*INDEX('Pro Forma'!$1:$1048576,MATCH('Cash Flow_Monthly'!$A83,'Pro Forma'!$A:$A,0),MATCH('Cash Flow_Monthly'!CJ$2,'Pro Forma'!$1:$1,0))/12*IF(CJ$3&gt;'Project Summary'!$G$7,0,1)</f>
        <v>0</v>
      </c>
      <c r="CK83" s="587">
        <f>'Pro Forma'!$M87*INDEX('Pro Forma'!$1:$1048576,MATCH('Cash Flow_Monthly'!$A83,'Pro Forma'!$A:$A,0),MATCH('Cash Flow_Monthly'!CK$2,'Pro Forma'!$1:$1,0))/12*IF(CK$3&gt;'Project Summary'!$G$7,0,1)</f>
        <v>0</v>
      </c>
      <c r="CL83" s="587">
        <f>'Pro Forma'!$M87*INDEX('Pro Forma'!$1:$1048576,MATCH('Cash Flow_Monthly'!$A83,'Pro Forma'!$A:$A,0),MATCH('Cash Flow_Monthly'!CL$2,'Pro Forma'!$1:$1,0))/12*IF(CL$3&gt;'Project Summary'!$G$7,0,1)</f>
        <v>0</v>
      </c>
      <c r="CM83" s="587">
        <f>'Pro Forma'!$M87*INDEX('Pro Forma'!$1:$1048576,MATCH('Cash Flow_Monthly'!$A83,'Pro Forma'!$A:$A,0),MATCH('Cash Flow_Monthly'!CM$2,'Pro Forma'!$1:$1,0))/12*IF(CM$3&gt;'Project Summary'!$G$7,0,1)</f>
        <v>0</v>
      </c>
      <c r="CN83" s="587">
        <f>'Pro Forma'!$M87*INDEX('Pro Forma'!$1:$1048576,MATCH('Cash Flow_Monthly'!$A83,'Pro Forma'!$A:$A,0),MATCH('Cash Flow_Monthly'!CN$2,'Pro Forma'!$1:$1,0))/12*IF(CN$3&gt;'Project Summary'!$G$7,0,1)</f>
        <v>0</v>
      </c>
      <c r="CO83" s="587">
        <f>'Pro Forma'!$M87*INDEX('Pro Forma'!$1:$1048576,MATCH('Cash Flow_Monthly'!$A83,'Pro Forma'!$A:$A,0),MATCH('Cash Flow_Monthly'!CO$2,'Pro Forma'!$1:$1,0))/12*IF(CO$3&gt;'Project Summary'!$G$7,0,1)</f>
        <v>0</v>
      </c>
      <c r="CP83" s="587">
        <f>'Pro Forma'!$M87*INDEX('Pro Forma'!$1:$1048576,MATCH('Cash Flow_Monthly'!$A83,'Pro Forma'!$A:$A,0),MATCH('Cash Flow_Monthly'!CP$2,'Pro Forma'!$1:$1,0))/12*IF(CP$3&gt;'Project Summary'!$G$7,0,1)</f>
        <v>0</v>
      </c>
      <c r="CQ83" s="587">
        <f>'Pro Forma'!$M87*INDEX('Pro Forma'!$1:$1048576,MATCH('Cash Flow_Monthly'!$A83,'Pro Forma'!$A:$A,0),MATCH('Cash Flow_Monthly'!CQ$2,'Pro Forma'!$1:$1,0))/12*IF(CQ$3&gt;'Project Summary'!$G$7,0,1)</f>
        <v>0</v>
      </c>
      <c r="CR83" s="587">
        <f>'Pro Forma'!$M87*INDEX('Pro Forma'!$1:$1048576,MATCH('Cash Flow_Monthly'!$A83,'Pro Forma'!$A:$A,0),MATCH('Cash Flow_Monthly'!CR$2,'Pro Forma'!$1:$1,0))/12*IF(CR$3&gt;'Project Summary'!$G$7,0,1)</f>
        <v>0</v>
      </c>
      <c r="CS83" s="587">
        <f>'Pro Forma'!$M87*INDEX('Pro Forma'!$1:$1048576,MATCH('Cash Flow_Monthly'!$A83,'Pro Forma'!$A:$A,0),MATCH('Cash Flow_Monthly'!CS$2,'Pro Forma'!$1:$1,0))/12*IF(CS$3&gt;'Project Summary'!$G$7,0,1)</f>
        <v>0</v>
      </c>
      <c r="CT83" s="587">
        <f>'Pro Forma'!$M87*INDEX('Pro Forma'!$1:$1048576,MATCH('Cash Flow_Monthly'!$A83,'Pro Forma'!$A:$A,0),MATCH('Cash Flow_Monthly'!CT$2,'Pro Forma'!$1:$1,0))/12*IF(CT$3&gt;'Project Summary'!$G$7,0,1)</f>
        <v>0</v>
      </c>
      <c r="CU83" s="587">
        <f>'Pro Forma'!$M87*INDEX('Pro Forma'!$1:$1048576,MATCH('Cash Flow_Monthly'!$A83,'Pro Forma'!$A:$A,0),MATCH('Cash Flow_Monthly'!CU$2,'Pro Forma'!$1:$1,0))/12*IF(CU$3&gt;'Project Summary'!$G$7,0,1)</f>
        <v>0</v>
      </c>
      <c r="CV83" s="587">
        <f>'Pro Forma'!$M87*INDEX('Pro Forma'!$1:$1048576,MATCH('Cash Flow_Monthly'!$A83,'Pro Forma'!$A:$A,0),MATCH('Cash Flow_Monthly'!CV$2,'Pro Forma'!$1:$1,0))/12*IF(CV$3&gt;'Project Summary'!$G$7,0,1)</f>
        <v>0</v>
      </c>
      <c r="CW83" s="587">
        <f>'Pro Forma'!$M87*INDEX('Pro Forma'!$1:$1048576,MATCH('Cash Flow_Monthly'!$A83,'Pro Forma'!$A:$A,0),MATCH('Cash Flow_Monthly'!CW$2,'Pro Forma'!$1:$1,0))/12*IF(CW$3&gt;'Project Summary'!$G$7,0,1)</f>
        <v>0</v>
      </c>
      <c r="CX83" s="587">
        <f>'Pro Forma'!$M87*INDEX('Pro Forma'!$1:$1048576,MATCH('Cash Flow_Monthly'!$A83,'Pro Forma'!$A:$A,0),MATCH('Cash Flow_Monthly'!CX$2,'Pro Forma'!$1:$1,0))/12*IF(CX$3&gt;'Project Summary'!$G$7,0,1)</f>
        <v>0</v>
      </c>
      <c r="CY83" s="587">
        <f>'Pro Forma'!$M87*INDEX('Pro Forma'!$1:$1048576,MATCH('Cash Flow_Monthly'!$A83,'Pro Forma'!$A:$A,0),MATCH('Cash Flow_Monthly'!CY$2,'Pro Forma'!$1:$1,0))/12*IF(CY$3&gt;'Project Summary'!$G$7,0,1)</f>
        <v>0</v>
      </c>
      <c r="CZ83" s="587">
        <f>'Pro Forma'!$M87*INDEX('Pro Forma'!$1:$1048576,MATCH('Cash Flow_Monthly'!$A83,'Pro Forma'!$A:$A,0),MATCH('Cash Flow_Monthly'!CZ$2,'Pro Forma'!$1:$1,0))/12*IF(CZ$3&gt;'Project Summary'!$G$7,0,1)</f>
        <v>0</v>
      </c>
      <c r="DA83" s="587">
        <f>'Pro Forma'!$M87*INDEX('Pro Forma'!$1:$1048576,MATCH('Cash Flow_Monthly'!$A83,'Pro Forma'!$A:$A,0),MATCH('Cash Flow_Monthly'!DA$2,'Pro Forma'!$1:$1,0))/12*IF(DA$3&gt;'Project Summary'!$G$7,0,1)</f>
        <v>0</v>
      </c>
      <c r="DB83" s="587">
        <f>'Pro Forma'!$M87*INDEX('Pro Forma'!$1:$1048576,MATCH('Cash Flow_Monthly'!$A83,'Pro Forma'!$A:$A,0),MATCH('Cash Flow_Monthly'!DB$2,'Pro Forma'!$1:$1,0))/12*IF(DB$3&gt;'Project Summary'!$G$7,0,1)</f>
        <v>0</v>
      </c>
      <c r="DC83" s="587">
        <f>'Pro Forma'!$M87*INDEX('Pro Forma'!$1:$1048576,MATCH('Cash Flow_Monthly'!$A83,'Pro Forma'!$A:$A,0),MATCH('Cash Flow_Monthly'!DC$2,'Pro Forma'!$1:$1,0))/12*IF(DC$3&gt;'Project Summary'!$G$7,0,1)</f>
        <v>0</v>
      </c>
      <c r="DD83" s="587">
        <f>'Pro Forma'!$M87*INDEX('Pro Forma'!$1:$1048576,MATCH('Cash Flow_Monthly'!$A83,'Pro Forma'!$A:$A,0),MATCH('Cash Flow_Monthly'!DD$2,'Pro Forma'!$1:$1,0))/12*IF(DD$3&gt;'Project Summary'!$G$7,0,1)</f>
        <v>0</v>
      </c>
      <c r="DE83" s="587">
        <f>'Pro Forma'!$M87*INDEX('Pro Forma'!$1:$1048576,MATCH('Cash Flow_Monthly'!$A83,'Pro Forma'!$A:$A,0),MATCH('Cash Flow_Monthly'!DE$2,'Pro Forma'!$1:$1,0))/12*IF(DE$3&gt;'Project Summary'!$G$7,0,1)</f>
        <v>0</v>
      </c>
      <c r="DF83" s="587">
        <f>'Pro Forma'!$M87*INDEX('Pro Forma'!$1:$1048576,MATCH('Cash Flow_Monthly'!$A83,'Pro Forma'!$A:$A,0),MATCH('Cash Flow_Monthly'!DF$2,'Pro Forma'!$1:$1,0))/12*IF(DF$3&gt;'Project Summary'!$G$7,0,1)</f>
        <v>0</v>
      </c>
      <c r="DG83" s="587">
        <f>'Pro Forma'!$M87*INDEX('Pro Forma'!$1:$1048576,MATCH('Cash Flow_Monthly'!$A83,'Pro Forma'!$A:$A,0),MATCH('Cash Flow_Monthly'!DG$2,'Pro Forma'!$1:$1,0))/12*IF(DG$3&gt;'Project Summary'!$G$7,0,1)</f>
        <v>0</v>
      </c>
      <c r="DH83" s="587">
        <f>'Pro Forma'!$M87*INDEX('Pro Forma'!$1:$1048576,MATCH('Cash Flow_Monthly'!$A83,'Pro Forma'!$A:$A,0),MATCH('Cash Flow_Monthly'!DH$2,'Pro Forma'!$1:$1,0))/12*IF(DH$3&gt;'Project Summary'!$G$7,0,1)</f>
        <v>0</v>
      </c>
      <c r="DI83" s="587">
        <f>'Pro Forma'!$M87*INDEX('Pro Forma'!$1:$1048576,MATCH('Cash Flow_Monthly'!$A83,'Pro Forma'!$A:$A,0),MATCH('Cash Flow_Monthly'!DI$2,'Pro Forma'!$1:$1,0))/12*IF(DI$3&gt;'Project Summary'!$G$7,0,1)</f>
        <v>0</v>
      </c>
      <c r="DJ83" s="587">
        <f>'Pro Forma'!$M87*INDEX('Pro Forma'!$1:$1048576,MATCH('Cash Flow_Monthly'!$A83,'Pro Forma'!$A:$A,0),MATCH('Cash Flow_Monthly'!DJ$2,'Pro Forma'!$1:$1,0))/12*IF(DJ$3&gt;'Project Summary'!$G$7,0,1)</f>
        <v>0</v>
      </c>
      <c r="DK83" s="587">
        <f>'Pro Forma'!$M87*INDEX('Pro Forma'!$1:$1048576,MATCH('Cash Flow_Monthly'!$A83,'Pro Forma'!$A:$A,0),MATCH('Cash Flow_Monthly'!DK$2,'Pro Forma'!$1:$1,0))/12*IF(DK$3&gt;'Project Summary'!$G$7,0,1)</f>
        <v>0</v>
      </c>
      <c r="DL83" s="587">
        <f>'Pro Forma'!$M87*INDEX('Pro Forma'!$1:$1048576,MATCH('Cash Flow_Monthly'!$A83,'Pro Forma'!$A:$A,0),MATCH('Cash Flow_Monthly'!DL$2,'Pro Forma'!$1:$1,0))/12*IF(DL$3&gt;'Project Summary'!$G$7,0,1)</f>
        <v>0</v>
      </c>
      <c r="DM83" s="587">
        <f>'Pro Forma'!$M87*INDEX('Pro Forma'!$1:$1048576,MATCH('Cash Flow_Monthly'!$A83,'Pro Forma'!$A:$A,0),MATCH('Cash Flow_Monthly'!DM$2,'Pro Forma'!$1:$1,0))/12*IF(DM$3&gt;'Project Summary'!$G$7,0,1)</f>
        <v>0</v>
      </c>
      <c r="DN83" s="587">
        <f>'Pro Forma'!$M87*INDEX('Pro Forma'!$1:$1048576,MATCH('Cash Flow_Monthly'!$A83,'Pro Forma'!$A:$A,0),MATCH('Cash Flow_Monthly'!DN$2,'Pro Forma'!$1:$1,0))/12*IF(DN$3&gt;'Project Summary'!$G$7,0,1)</f>
        <v>0</v>
      </c>
      <c r="DO83" s="587">
        <f>'Pro Forma'!$M87*INDEX('Pro Forma'!$1:$1048576,MATCH('Cash Flow_Monthly'!$A83,'Pro Forma'!$A:$A,0),MATCH('Cash Flow_Monthly'!DO$2,'Pro Forma'!$1:$1,0))/12*IF(DO$3&gt;'Project Summary'!$G$7,0,1)</f>
        <v>0</v>
      </c>
      <c r="DP83" s="587">
        <f>'Pro Forma'!$M87*INDEX('Pro Forma'!$1:$1048576,MATCH('Cash Flow_Monthly'!$A83,'Pro Forma'!$A:$A,0),MATCH('Cash Flow_Monthly'!DP$2,'Pro Forma'!$1:$1,0))/12*IF(DP$3&gt;'Project Summary'!$G$7,0,1)</f>
        <v>0</v>
      </c>
      <c r="DQ83" s="587">
        <f>'Pro Forma'!$M87*INDEX('Pro Forma'!$1:$1048576,MATCH('Cash Flow_Monthly'!$A83,'Pro Forma'!$A:$A,0),MATCH('Cash Flow_Monthly'!DQ$2,'Pro Forma'!$1:$1,0))/12*IF(DQ$3&gt;'Project Summary'!$G$7,0,1)</f>
        <v>0</v>
      </c>
      <c r="DR83" s="587">
        <f>'Pro Forma'!$M87*INDEX('Pro Forma'!$1:$1048576,MATCH('Cash Flow_Monthly'!$A83,'Pro Forma'!$A:$A,0),MATCH('Cash Flow_Monthly'!DR$2,'Pro Forma'!$1:$1,0))/12*IF(DR$3&gt;'Project Summary'!$G$7,0,1)</f>
        <v>0</v>
      </c>
      <c r="DS83" s="587">
        <f>'Pro Forma'!$M87*INDEX('Pro Forma'!$1:$1048576,MATCH('Cash Flow_Monthly'!$A83,'Pro Forma'!$A:$A,0),MATCH('Cash Flow_Monthly'!DS$2,'Pro Forma'!$1:$1,0))/12*IF(DS$3&gt;'Project Summary'!$G$7,0,1)</f>
        <v>0</v>
      </c>
      <c r="DT83" s="587">
        <f>'Pro Forma'!$M87*INDEX('Pro Forma'!$1:$1048576,MATCH('Cash Flow_Monthly'!$A83,'Pro Forma'!$A:$A,0),MATCH('Cash Flow_Monthly'!DT$2,'Pro Forma'!$1:$1,0))/12*IF(DT$3&gt;'Project Summary'!$G$7,0,1)</f>
        <v>0</v>
      </c>
      <c r="DU83" s="586"/>
    </row>
    <row r="84" spans="1:125" s="466" customFormat="1">
      <c r="A84" s="4"/>
      <c r="B84" s="1" t="str">
        <f>'Pro Forma'!B88</f>
        <v>Total Controllable</v>
      </c>
      <c r="C84" s="1"/>
      <c r="D84" s="1"/>
      <c r="E84" s="589">
        <f>SUM(E44:E45,E61:E65,E81:E83)*IF(E$3&gt;'Project Summary'!$G$7,0,1)</f>
        <v>98551.606019601022</v>
      </c>
      <c r="F84" s="589">
        <f>SUM(F44:F45,F61:F65,F81:F83)*IF(F$3&gt;'Project Summary'!$G$7,0,1)</f>
        <v>98558.696464877241</v>
      </c>
      <c r="G84" s="589">
        <f>SUM(G44:G45,G61:G65,G81:G83)*IF(G$3&gt;'Project Summary'!$G$7,0,1)</f>
        <v>98565.999604415585</v>
      </c>
      <c r="H84" s="589">
        <f>SUM(H44:H45,H61:H65,H81:H83)*IF(H$3&gt;'Project Summary'!$G$7,0,1)</f>
        <v>98573.11148116902</v>
      </c>
      <c r="I84" s="589">
        <f>SUM(I44:I45,I61:I65,I81:I83)*IF(I$3&gt;'Project Summary'!$G$7,0,1)</f>
        <v>98588.13026225302</v>
      </c>
      <c r="J84" s="589">
        <f>SUM(J44:J45,J61:J65,J81:J83)*IF(J$3&gt;'Project Summary'!$G$7,0,1)</f>
        <v>98600.13027328001</v>
      </c>
      <c r="K84" s="589">
        <f>SUM(K44:K45,K61:K65,K81:K83)*IF(K$3&gt;'Project Summary'!$G$7,0,1)</f>
        <v>98641.410717978462</v>
      </c>
      <c r="L84" s="589">
        <f>SUM(L44:L45,L61:L65,L81:L83)*IF(L$3&gt;'Project Summary'!$G$7,0,1)</f>
        <v>98690.688611864563</v>
      </c>
      <c r="M84" s="589">
        <f>SUM(M44:M45,M61:M65,M81:M83)*IF(M$3&gt;'Project Summary'!$G$7,0,1)</f>
        <v>98743.313470522931</v>
      </c>
      <c r="N84" s="589">
        <f>SUM(N44:N45,N61:N65,N81:N83)*IF(N$3&gt;'Project Summary'!$G$7,0,1)</f>
        <v>98784.355916995773</v>
      </c>
      <c r="O84" s="589">
        <f>SUM(O44:O45,O61:O65,O81:O83)*IF(O$3&gt;'Project Summary'!$G$7,0,1)</f>
        <v>98820.485576714986</v>
      </c>
      <c r="P84" s="589">
        <f>SUM(P44:P45,P61:P65,P81:P83)*IF(P$3&gt;'Project Summary'!$G$7,0,1)</f>
        <v>98858.483132848589</v>
      </c>
      <c r="Q84" s="589">
        <f>SUM(Q44:Q45,Q61:Q65,Q81:Q83)*IF(Q$3&gt;'Project Summary'!$G$7,0,1)</f>
        <v>104756.7278196199</v>
      </c>
      <c r="R84" s="589">
        <f>SUM(R44:R45,R61:R65,R81:R83)*IF(R$3&gt;'Project Summary'!$G$7,0,1)</f>
        <v>104807.65419020837</v>
      </c>
      <c r="S84" s="589">
        <f>SUM(S44:S45,S61:S65,S81:S83)*IF(S$3&gt;'Project Summary'!$G$7,0,1)</f>
        <v>104851.82210332587</v>
      </c>
      <c r="T84" s="589">
        <f>SUM(T44:T45,T61:T65,T81:T83)*IF(T$3&gt;'Project Summary'!$G$7,0,1)</f>
        <v>104888.54546348061</v>
      </c>
      <c r="U84" s="589">
        <f>SUM(U44:U45,U61:U65,U81:U83)*IF(U$3&gt;'Project Summary'!$G$7,0,1)</f>
        <v>104932.7770800563</v>
      </c>
      <c r="V84" s="589">
        <f>SUM(V44:V45,V61:V65,V81:V83)*IF(V$3&gt;'Project Summary'!$G$7,0,1)</f>
        <v>104965.43612887411</v>
      </c>
      <c r="W84" s="589">
        <f>SUM(W44:W45,W61:W65,W81:W83)*IF(W$3&gt;'Project Summary'!$G$7,0,1)</f>
        <v>105044.65537857887</v>
      </c>
      <c r="X84" s="589">
        <f>SUM(X44:X45,X61:X65,X81:X83)*IF(X$3&gt;'Project Summary'!$G$7,0,1)</f>
        <v>105124.24276661924</v>
      </c>
      <c r="Y84" s="589">
        <f>SUM(Y44:Y45,Y61:Y65,Y81:Y83)*IF(Y$3&gt;'Project Summary'!$G$7,0,1)</f>
        <v>105204.00184962476</v>
      </c>
      <c r="Z84" s="589">
        <f>SUM(Z44:Z45,Z61:Z65,Z81:Z83)*IF(Z$3&gt;'Project Summary'!$G$7,0,1)</f>
        <v>105260.97774463284</v>
      </c>
      <c r="AA84" s="589">
        <f>SUM(AA44:AA45,AA61:AA65,AA81:AA83)*IF(AA$3&gt;'Project Summary'!$G$7,0,1)</f>
        <v>105309.84935190548</v>
      </c>
      <c r="AB84" s="589">
        <f>SUM(AB44:AB45,AB61:AB65,AB81:AB83)*IF(AB$3&gt;'Project Summary'!$G$7,0,1)</f>
        <v>105358.21583808848</v>
      </c>
      <c r="AC84" s="589">
        <f>SUM(AC44:AC45,AC61:AC65,AC81:AC83)*IF(AC$3&gt;'Project Summary'!$G$7,0,1)</f>
        <v>108548.86823157252</v>
      </c>
      <c r="AD84" s="589">
        <f>SUM(AD44:AD45,AD61:AD65,AD81:AD83)*IF(AD$3&gt;'Project Summary'!$G$7,0,1)</f>
        <v>108607.01713744414</v>
      </c>
      <c r="AE84" s="589">
        <f>SUM(AE44:AE45,AE61:AE65,AE81:AE83)*IF(AE$3&gt;'Project Summary'!$G$7,0,1)</f>
        <v>108654.76031868292</v>
      </c>
      <c r="AF84" s="589">
        <f>SUM(AF44:AF45,AF61:AF65,AF81:AF83)*IF(AF$3&gt;'Project Summary'!$G$7,0,1)</f>
        <v>108692.5995460291</v>
      </c>
      <c r="AG84" s="589">
        <f>SUM(AG44:AG45,AG61:AG65,AG81:AG83)*IF(AG$3&gt;'Project Summary'!$G$7,0,1)</f>
        <v>108736.13834492312</v>
      </c>
      <c r="AH84" s="589">
        <f>SUM(AH44:AH45,AH61:AH65,AH81:AH83)*IF(AH$3&gt;'Project Summary'!$G$7,0,1)</f>
        <v>108767.08384650196</v>
      </c>
      <c r="AI84" s="589">
        <f>SUM(AI44:AI45,AI61:AI65,AI81:AI83)*IF(AI$3&gt;'Project Summary'!$G$7,0,1)</f>
        <v>108838.28153771075</v>
      </c>
      <c r="AJ84" s="589">
        <f>SUM(AJ44:AJ45,AJ61:AJ65,AJ81:AJ83)*IF(AJ$3&gt;'Project Summary'!$G$7,0,1)</f>
        <v>108906.38634625862</v>
      </c>
      <c r="AK84" s="589">
        <f>SUM(AK44:AK45,AK61:AK65,AK81:AK83)*IF(AK$3&gt;'Project Summary'!$G$7,0,1)</f>
        <v>108971.38830541603</v>
      </c>
      <c r="AL84" s="589">
        <f>SUM(AL44:AL45,AL61:AL65,AL81:AL83)*IF(AL$3&gt;'Project Summary'!$G$7,0,1)</f>
        <v>109010.90183802602</v>
      </c>
      <c r="AM84" s="589">
        <f>SUM(AM44:AM45,AM61:AM65,AM81:AM83)*IF(AM$3&gt;'Project Summary'!$G$7,0,1)</f>
        <v>109049.59670764783</v>
      </c>
      <c r="AN84" s="589">
        <f>SUM(AN44:AN45,AN61:AN65,AN81:AN83)*IF(AN$3&gt;'Project Summary'!$G$7,0,1)</f>
        <v>109087.49124040594</v>
      </c>
      <c r="AO84" s="589">
        <f>SUM(AO44:AO45,AO61:AO65,AO81:AO83)*IF(AO$3&gt;'Project Summary'!$G$7,0,1)</f>
        <v>111950.54238796433</v>
      </c>
      <c r="AP84" s="589">
        <f>SUM(AP44:AP45,AP61:AP65,AP81:AP83)*IF(AP$3&gt;'Project Summary'!$G$7,0,1)</f>
        <v>111991.74029375207</v>
      </c>
      <c r="AQ84" s="589">
        <f>SUM(AQ44:AQ45,AQ61:AQ65,AQ81:AQ83)*IF(AQ$3&gt;'Project Summary'!$G$7,0,1)</f>
        <v>112025.37071944901</v>
      </c>
      <c r="AR84" s="589">
        <f>SUM(AR44:AR45,AR61:AR65,AR81:AR83)*IF(AR$3&gt;'Project Summary'!$G$7,0,1)</f>
        <v>112051.99362991979</v>
      </c>
      <c r="AS84" s="589">
        <f>SUM(AS44:AS45,AS61:AS65,AS81:AS83)*IF(AS$3&gt;'Project Summary'!$G$7,0,1)</f>
        <v>112080.90473384436</v>
      </c>
      <c r="AT84" s="589">
        <f>SUM(AT44:AT45,AT61:AT65,AT81:AT83)*IF(AT$3&gt;'Project Summary'!$G$7,0,1)</f>
        <v>112101.47931044464</v>
      </c>
      <c r="AU84" s="589">
        <f>SUM(AU44:AU45,AU61:AU65,AU81:AU83)*IF(AU$3&gt;'Project Summary'!$G$7,0,1)</f>
        <v>112148.39157350629</v>
      </c>
      <c r="AV84" s="589">
        <f>SUM(AV44:AV45,AV61:AV65,AV81:AV83)*IF(AV$3&gt;'Project Summary'!$G$7,0,1)</f>
        <v>112190.16291614955</v>
      </c>
      <c r="AW84" s="589">
        <f>SUM(AW44:AW45,AW61:AW65,AW81:AW83)*IF(AW$3&gt;'Project Summary'!$G$7,0,1)</f>
        <v>112226.93096933323</v>
      </c>
      <c r="AX84" s="589">
        <f>SUM(AX44:AX45,AX61:AX65,AX81:AX83)*IF(AX$3&gt;'Project Summary'!$G$7,0,1)</f>
        <v>112249.47825808972</v>
      </c>
      <c r="AY84" s="589">
        <f>SUM(AY44:AY45,AY61:AY65,AY81:AY83)*IF(AY$3&gt;'Project Summary'!$G$7,0,1)</f>
        <v>112271.62213536739</v>
      </c>
      <c r="AZ84" s="589">
        <f>SUM(AZ44:AZ45,AZ61:AZ65,AZ81:AZ83)*IF(AZ$3&gt;'Project Summary'!$G$7,0,1)</f>
        <v>112293.39127753885</v>
      </c>
      <c r="BA84" s="589">
        <f>SUM(BA44:BA45,BA61:BA65,BA81:BA83)*IF(BA$3&gt;'Project Summary'!$G$7,0,1)</f>
        <v>115205.00357650267</v>
      </c>
      <c r="BB84" s="589">
        <f>SUM(BB44:BB45,BB61:BB65,BB81:BB83)*IF(BB$3&gt;'Project Summary'!$G$7,0,1)</f>
        <v>115230.15701184155</v>
      </c>
      <c r="BC84" s="589">
        <f>SUM(BC44:BC45,BC61:BC65,BC81:BC83)*IF(BC$3&gt;'Project Summary'!$G$7,0,1)</f>
        <v>115250.92820623086</v>
      </c>
      <c r="BD84" s="589">
        <f>SUM(BD44:BD45,BD61:BD65,BD81:BD83)*IF(BD$3&gt;'Project Summary'!$G$7,0,1)</f>
        <v>115267.5940258981</v>
      </c>
      <c r="BE84" s="589">
        <f>SUM(BE44:BE45,BE61:BE65,BE81:BE83)*IF(BE$3&gt;'Project Summary'!$G$7,0,1)</f>
        <v>115287.01796931049</v>
      </c>
      <c r="BF84" s="589">
        <f>SUM(BF44:BF45,BF61:BF65,BF81:BF83)*IF(BF$3&gt;'Project Summary'!$G$7,0,1)</f>
        <v>115301.0774107951</v>
      </c>
      <c r="BG84" s="589">
        <f>SUM(BG44:BG45,BG61:BG65,BG81:BG83)*IF(BG$3&gt;'Project Summary'!$G$7,0,1)</f>
        <v>115333.75463838532</v>
      </c>
      <c r="BH84" s="589">
        <f>SUM(BH44:BH45,BH61:BH65,BH81:BH83)*IF(BH$3&gt;'Project Summary'!$G$7,0,1)</f>
        <v>115365.66115579967</v>
      </c>
      <c r="BI84" s="589">
        <f>SUM(BI44:BI45,BI61:BI65,BI81:BI83)*IF(BI$3&gt;'Project Summary'!$G$7,0,1)</f>
        <v>115397.08379464431</v>
      </c>
      <c r="BJ84" s="589">
        <f>SUM(BJ44:BJ45,BJ61:BJ65,BJ81:BJ83)*IF(BJ$3&gt;'Project Summary'!$G$7,0,1)</f>
        <v>115416.93005518458</v>
      </c>
      <c r="BK84" s="589">
        <f>SUM(BK44:BK45,BK61:BK65,BK81:BK83)*IF(BK$3&gt;'Project Summary'!$G$7,0,1)</f>
        <v>115436.99788137308</v>
      </c>
      <c r="BL84" s="589">
        <f>SUM(BL44:BL45,BL61:BL65,BL81:BL83)*IF(BL$3&gt;'Project Summary'!$G$7,0,1)</f>
        <v>115457.30070011044</v>
      </c>
      <c r="BM84" s="589">
        <f>SUM(BM44:BM45,BM61:BM65,BM81:BM83)*IF(BM$3&gt;'Project Summary'!$G$7,0,1)</f>
        <v>118503.13552896622</v>
      </c>
      <c r="BN84" s="589">
        <f>SUM(BN44:BN45,BN61:BN65,BN81:BN83)*IF(BN$3&gt;'Project Summary'!$G$7,0,1)</f>
        <v>118528.10753948604</v>
      </c>
      <c r="BO84" s="589">
        <f>SUM(BO44:BO45,BO61:BO65,BO81:BO83)*IF(BO$3&gt;'Project Summary'!$G$7,0,1)</f>
        <v>118549.22294388615</v>
      </c>
      <c r="BP84" s="589">
        <f>SUM(BP44:BP45,BP61:BP65,BP81:BP83)*IF(BP$3&gt;'Project Summary'!$G$7,0,1)</f>
        <v>118566.47790440383</v>
      </c>
      <c r="BQ84" s="589">
        <f>SUM(BQ44:BQ45,BQ61:BQ65,BQ81:BQ83)*IF(BQ$3&gt;'Project Summary'!$G$7,0,1)</f>
        <v>118586.93902804276</v>
      </c>
      <c r="BR84" s="589">
        <f>SUM(BR44:BR45,BR61:BR65,BR81:BR83)*IF(BR$3&gt;'Project Summary'!$G$7,0,1)</f>
        <v>118601.91891227022</v>
      </c>
      <c r="BS84" s="589">
        <f>SUM(BS44:BS45,BS61:BS65,BS81:BS83)*IF(BS$3&gt;'Project Summary'!$G$7,0,1)</f>
        <v>118637.67298284644</v>
      </c>
      <c r="BT84" s="589">
        <f>SUM(BT44:BT45,BT61:BT65,BT81:BT83)*IF(BT$3&gt;'Project Summary'!$G$7,0,1)</f>
        <v>118673.27382693584</v>
      </c>
      <c r="BU84" s="589">
        <f>SUM(BU44:BU45,BU61:BU65,BU81:BU83)*IF(BU$3&gt;'Project Summary'!$G$7,0,1)</f>
        <v>118708.74933614573</v>
      </c>
      <c r="BV84" s="589">
        <f>SUM(BV44:BV45,BV61:BV65,BV81:BV83)*IF(BV$3&gt;'Project Summary'!$G$7,0,1)</f>
        <v>118731.26024678879</v>
      </c>
      <c r="BW84" s="589">
        <f>SUM(BW44:BW45,BW61:BW65,BW81:BW83)*IF(BW$3&gt;'Project Summary'!$G$7,0,1)</f>
        <v>118754.10189267398</v>
      </c>
      <c r="BX84" s="589">
        <f>SUM(BX44:BX45,BX61:BX65,BX81:BX83)*IF(BX$3&gt;'Project Summary'!$G$7,0,1)</f>
        <v>118777.26580793777</v>
      </c>
      <c r="BY84" s="589">
        <f>SUM(BY44:BY45,BY61:BY65,BY81:BY83)*IF(BY$3&gt;'Project Summary'!$G$7,0,1)</f>
        <v>121854.82339223522</v>
      </c>
      <c r="BZ84" s="589">
        <f>SUM(BZ44:BZ45,BZ61:BZ65,BZ81:BZ83)*IF(BZ$3&gt;'Project Summary'!$G$7,0,1)</f>
        <v>121883.22794475433</v>
      </c>
      <c r="CA84" s="589">
        <f>SUM(CA44:CA45,CA61:CA65,CA81:CA83)*IF(CA$3&gt;'Project Summary'!$G$7,0,1)</f>
        <v>121907.22977815427</v>
      </c>
      <c r="CB84" s="589">
        <f>SUM(CB44:CB45,CB61:CB65,CB81:CB83)*IF(CB$3&gt;'Project Summary'!$G$7,0,1)</f>
        <v>121926.80700017973</v>
      </c>
      <c r="CC84" s="589">
        <f>SUM(CC44:CC45,CC61:CC65,CC81:CC83)*IF(CC$3&gt;'Project Summary'!$G$7,0,1)</f>
        <v>121949.97825423098</v>
      </c>
      <c r="CD84" s="589">
        <f>SUM(CD44:CD45,CD61:CD65,CD81:CD83)*IF(CD$3&gt;'Project Summary'!$G$7,0,1)</f>
        <v>121966.8966239658</v>
      </c>
      <c r="CE84" s="589">
        <f>SUM(CE44:CE45,CE61:CE65,CE81:CE83)*IF(CE$3&gt;'Project Summary'!$G$7,0,1)</f>
        <v>122007.19169376331</v>
      </c>
      <c r="CF84" s="589">
        <f>SUM(CF44:CF45,CF61:CF65,CF81:CF83)*IF(CF$3&gt;'Project Summary'!$G$7,0,1)</f>
        <v>122047.18653025545</v>
      </c>
      <c r="CG84" s="589">
        <f>SUM(CG44:CG45,CG61:CG65,CG81:CG83)*IF(CG$3&gt;'Project Summary'!$G$7,0,1)</f>
        <v>122086.8883187161</v>
      </c>
      <c r="CH84" s="589">
        <f>SUM(CH44:CH45,CH61:CH65,CH81:CH83)*IF(CH$3&gt;'Project Summary'!$G$7,0,1)</f>
        <v>122111.98330795481</v>
      </c>
      <c r="CI84" s="589">
        <f>SUM(CI44:CI45,CI61:CI65,CI81:CI83)*IF(CI$3&gt;'Project Summary'!$G$7,0,1)</f>
        <v>122137.34781827554</v>
      </c>
      <c r="CJ84" s="589">
        <f>SUM(CJ44:CJ45,CJ61:CJ65,CJ81:CJ83)*IF(CJ$3&gt;'Project Summary'!$G$7,0,1)</f>
        <v>122162.97030264452</v>
      </c>
      <c r="CK84" s="589">
        <f>SUM(CK44:CK45,CK61:CK65,CK81:CK83)*IF(CK$3&gt;'Project Summary'!$G$7,0,1)</f>
        <v>0</v>
      </c>
      <c r="CL84" s="589">
        <f>SUM(CL44:CL45,CL61:CL65,CL81:CL83)*IF(CL$3&gt;'Project Summary'!$G$7,0,1)</f>
        <v>0</v>
      </c>
      <c r="CM84" s="589">
        <f>SUM(CM44:CM45,CM61:CM65,CM81:CM83)*IF(CM$3&gt;'Project Summary'!$G$7,0,1)</f>
        <v>0</v>
      </c>
      <c r="CN84" s="589">
        <f>SUM(CN44:CN45,CN61:CN65,CN81:CN83)*IF(CN$3&gt;'Project Summary'!$G$7,0,1)</f>
        <v>0</v>
      </c>
      <c r="CO84" s="589">
        <f>SUM(CO44:CO45,CO61:CO65,CO81:CO83)*IF(CO$3&gt;'Project Summary'!$G$7,0,1)</f>
        <v>0</v>
      </c>
      <c r="CP84" s="589">
        <f>SUM(CP44:CP45,CP61:CP65,CP81:CP83)*IF(CP$3&gt;'Project Summary'!$G$7,0,1)</f>
        <v>0</v>
      </c>
      <c r="CQ84" s="589">
        <f>SUM(CQ44:CQ45,CQ61:CQ65,CQ81:CQ83)*IF(CQ$3&gt;'Project Summary'!$G$7,0,1)</f>
        <v>0</v>
      </c>
      <c r="CR84" s="589">
        <f>SUM(CR44:CR45,CR61:CR65,CR81:CR83)*IF(CR$3&gt;'Project Summary'!$G$7,0,1)</f>
        <v>0</v>
      </c>
      <c r="CS84" s="589">
        <f>SUM(CS44:CS45,CS61:CS65,CS81:CS83)*IF(CS$3&gt;'Project Summary'!$G$7,0,1)</f>
        <v>0</v>
      </c>
      <c r="CT84" s="589">
        <f>SUM(CT44:CT45,CT61:CT65,CT81:CT83)*IF(CT$3&gt;'Project Summary'!$G$7,0,1)</f>
        <v>0</v>
      </c>
      <c r="CU84" s="589">
        <f>SUM(CU44:CU45,CU61:CU65,CU81:CU83)*IF(CU$3&gt;'Project Summary'!$G$7,0,1)</f>
        <v>0</v>
      </c>
      <c r="CV84" s="589">
        <f>SUM(CV44:CV45,CV61:CV65,CV81:CV83)*IF(CV$3&gt;'Project Summary'!$G$7,0,1)</f>
        <v>0</v>
      </c>
      <c r="CW84" s="589">
        <f>SUM(CW44:CW45,CW61:CW65,CW81:CW83)*IF(CW$3&gt;'Project Summary'!$G$7,0,1)</f>
        <v>0</v>
      </c>
      <c r="CX84" s="589">
        <f>SUM(CX44:CX45,CX61:CX65,CX81:CX83)*IF(CX$3&gt;'Project Summary'!$G$7,0,1)</f>
        <v>0</v>
      </c>
      <c r="CY84" s="589">
        <f>SUM(CY44:CY45,CY61:CY65,CY81:CY83)*IF(CY$3&gt;'Project Summary'!$G$7,0,1)</f>
        <v>0</v>
      </c>
      <c r="CZ84" s="589">
        <f>SUM(CZ44:CZ45,CZ61:CZ65,CZ81:CZ83)*IF(CZ$3&gt;'Project Summary'!$G$7,0,1)</f>
        <v>0</v>
      </c>
      <c r="DA84" s="589">
        <f>SUM(DA44:DA45,DA61:DA65,DA81:DA83)*IF(DA$3&gt;'Project Summary'!$G$7,0,1)</f>
        <v>0</v>
      </c>
      <c r="DB84" s="589">
        <f>SUM(DB44:DB45,DB61:DB65,DB81:DB83)*IF(DB$3&gt;'Project Summary'!$G$7,0,1)</f>
        <v>0</v>
      </c>
      <c r="DC84" s="589">
        <f>SUM(DC44:DC45,DC61:DC65,DC81:DC83)*IF(DC$3&gt;'Project Summary'!$G$7,0,1)</f>
        <v>0</v>
      </c>
      <c r="DD84" s="589">
        <f>SUM(DD44:DD45,DD61:DD65,DD81:DD83)*IF(DD$3&gt;'Project Summary'!$G$7,0,1)</f>
        <v>0</v>
      </c>
      <c r="DE84" s="589">
        <f>SUM(DE44:DE45,DE61:DE65,DE81:DE83)*IF(DE$3&gt;'Project Summary'!$G$7,0,1)</f>
        <v>0</v>
      </c>
      <c r="DF84" s="589">
        <f>SUM(DF44:DF45,DF61:DF65,DF81:DF83)*IF(DF$3&gt;'Project Summary'!$G$7,0,1)</f>
        <v>0</v>
      </c>
      <c r="DG84" s="589">
        <f>SUM(DG44:DG45,DG61:DG65,DG81:DG83)*IF(DG$3&gt;'Project Summary'!$G$7,0,1)</f>
        <v>0</v>
      </c>
      <c r="DH84" s="589">
        <f>SUM(DH44:DH45,DH61:DH65,DH81:DH83)*IF(DH$3&gt;'Project Summary'!$G$7,0,1)</f>
        <v>0</v>
      </c>
      <c r="DI84" s="589">
        <f>SUM(DI44:DI45,DI61:DI65,DI81:DI83)*IF(DI$3&gt;'Project Summary'!$G$7,0,1)</f>
        <v>0</v>
      </c>
      <c r="DJ84" s="589">
        <f>SUM(DJ44:DJ45,DJ61:DJ65,DJ81:DJ83)*IF(DJ$3&gt;'Project Summary'!$G$7,0,1)</f>
        <v>0</v>
      </c>
      <c r="DK84" s="589">
        <f>SUM(DK44:DK45,DK61:DK65,DK81:DK83)*IF(DK$3&gt;'Project Summary'!$G$7,0,1)</f>
        <v>0</v>
      </c>
      <c r="DL84" s="589">
        <f>SUM(DL44:DL45,DL61:DL65,DL81:DL83)*IF(DL$3&gt;'Project Summary'!$G$7,0,1)</f>
        <v>0</v>
      </c>
      <c r="DM84" s="589">
        <f>SUM(DM44:DM45,DM61:DM65,DM81:DM83)*IF(DM$3&gt;'Project Summary'!$G$7,0,1)</f>
        <v>0</v>
      </c>
      <c r="DN84" s="589">
        <f>SUM(DN44:DN45,DN61:DN65,DN81:DN83)*IF(DN$3&gt;'Project Summary'!$G$7,0,1)</f>
        <v>0</v>
      </c>
      <c r="DO84" s="589">
        <f>SUM(DO44:DO45,DO61:DO65,DO81:DO83)*IF(DO$3&gt;'Project Summary'!$G$7,0,1)</f>
        <v>0</v>
      </c>
      <c r="DP84" s="589">
        <f>SUM(DP44:DP45,DP61:DP65,DP81:DP83)*IF(DP$3&gt;'Project Summary'!$G$7,0,1)</f>
        <v>0</v>
      </c>
      <c r="DQ84" s="589">
        <f>SUM(DQ44:DQ45,DQ61:DQ65,DQ81:DQ83)*IF(DQ$3&gt;'Project Summary'!$G$7,0,1)</f>
        <v>0</v>
      </c>
      <c r="DR84" s="589">
        <f>SUM(DR44:DR45,DR61:DR65,DR81:DR83)*IF(DR$3&gt;'Project Summary'!$G$7,0,1)</f>
        <v>0</v>
      </c>
      <c r="DS84" s="589">
        <f>SUM(DS44:DS45,DS61:DS65,DS81:DS83)*IF(DS$3&gt;'Project Summary'!$G$7,0,1)</f>
        <v>0</v>
      </c>
      <c r="DT84" s="589">
        <f>SUM(DT44:DT45,DT61:DT65,DT81:DT83)*IF(DT$3&gt;'Project Summary'!$G$7,0,1)</f>
        <v>0</v>
      </c>
      <c r="DU84" s="586"/>
    </row>
    <row r="85" spans="1:125" s="466" customFormat="1">
      <c r="A85" s="247"/>
      <c r="B85" s="1"/>
      <c r="C85" s="1"/>
      <c r="D85"/>
      <c r="E85" s="460"/>
      <c r="F85" s="460"/>
      <c r="G85" s="460"/>
      <c r="H85" s="460"/>
      <c r="I85" s="460"/>
      <c r="J85" s="460"/>
      <c r="K85" s="460"/>
      <c r="L85" s="460"/>
      <c r="M85" s="460"/>
      <c r="N85" s="460"/>
      <c r="O85" s="460"/>
      <c r="P85" s="460"/>
      <c r="Q85" s="460"/>
      <c r="R85" s="460"/>
      <c r="S85" s="460"/>
      <c r="T85" s="460"/>
      <c r="U85" s="460"/>
      <c r="V85" s="460"/>
      <c r="W85" s="460"/>
      <c r="X85" s="460"/>
      <c r="Y85" s="460"/>
      <c r="Z85" s="460"/>
      <c r="AA85" s="460"/>
      <c r="AB85" s="460"/>
      <c r="AC85" s="460"/>
      <c r="AD85" s="460"/>
      <c r="AE85" s="460"/>
      <c r="AF85" s="460"/>
      <c r="AG85" s="460"/>
      <c r="AH85" s="460"/>
      <c r="AI85" s="460"/>
      <c r="AJ85" s="460"/>
      <c r="AK85" s="460"/>
      <c r="AL85" s="460"/>
      <c r="AM85" s="460"/>
      <c r="AN85" s="460"/>
      <c r="AO85" s="460"/>
      <c r="AP85" s="460"/>
      <c r="AQ85" s="460"/>
      <c r="AR85" s="460"/>
      <c r="AS85" s="460"/>
      <c r="AT85" s="460"/>
      <c r="AU85" s="460"/>
      <c r="AV85" s="460"/>
      <c r="AW85" s="460"/>
      <c r="AX85" s="460"/>
      <c r="AY85" s="460"/>
      <c r="AZ85" s="460"/>
      <c r="BA85" s="460"/>
      <c r="BB85" s="460"/>
      <c r="BC85" s="460"/>
      <c r="BD85" s="460"/>
      <c r="BE85" s="460"/>
      <c r="BF85" s="460"/>
      <c r="BG85" s="460"/>
      <c r="BH85" s="460"/>
      <c r="BI85" s="460"/>
      <c r="BJ85" s="460"/>
      <c r="BK85" s="460"/>
      <c r="BL85" s="460"/>
      <c r="BM85" s="460"/>
      <c r="BN85" s="460"/>
      <c r="BO85" s="460"/>
      <c r="BP85" s="460"/>
      <c r="BQ85" s="460"/>
      <c r="BR85" s="460"/>
      <c r="BS85" s="460"/>
      <c r="BT85" s="460"/>
      <c r="BU85" s="460"/>
      <c r="BV85" s="460"/>
      <c r="BW85" s="460"/>
      <c r="BX85" s="460"/>
      <c r="BY85" s="460"/>
      <c r="BZ85" s="460"/>
      <c r="CA85" s="460"/>
      <c r="CB85" s="460"/>
      <c r="CC85" s="460"/>
      <c r="CD85" s="460"/>
      <c r="CE85" s="460"/>
      <c r="CF85" s="460"/>
      <c r="CG85" s="460"/>
      <c r="CH85" s="460"/>
      <c r="CI85" s="460"/>
      <c r="CJ85" s="460"/>
      <c r="CK85" s="460"/>
      <c r="CL85" s="460"/>
      <c r="CM85" s="460"/>
      <c r="CN85" s="460"/>
      <c r="CO85" s="460"/>
      <c r="CP85" s="460"/>
      <c r="CQ85" s="460"/>
      <c r="CR85" s="460"/>
      <c r="CS85" s="460"/>
      <c r="CT85" s="460"/>
      <c r="CU85" s="460"/>
      <c r="CV85" s="460"/>
      <c r="CW85" s="460"/>
      <c r="CX85" s="460"/>
      <c r="CY85" s="460"/>
      <c r="CZ85" s="460"/>
      <c r="DA85" s="460"/>
      <c r="DB85" s="460"/>
      <c r="DC85" s="460"/>
      <c r="DD85" s="460"/>
      <c r="DE85" s="460"/>
      <c r="DF85" s="460"/>
      <c r="DG85" s="460"/>
      <c r="DH85" s="460"/>
      <c r="DI85" s="460"/>
      <c r="DJ85" s="460"/>
      <c r="DK85" s="460"/>
      <c r="DL85" s="460"/>
      <c r="DM85" s="460"/>
      <c r="DN85" s="460"/>
      <c r="DO85" s="460"/>
      <c r="DP85" s="460"/>
      <c r="DQ85" s="460"/>
      <c r="DR85" s="460"/>
      <c r="DS85" s="460"/>
      <c r="DT85" s="460"/>
      <c r="DU85" s="586"/>
    </row>
    <row r="86" spans="1:125" s="466" customFormat="1">
      <c r="A86" s="4" t="str">
        <f>'Pro Forma'!A90</f>
        <v>Ad Valorem Taxes</v>
      </c>
      <c r="B86"/>
      <c r="C86"/>
      <c r="D86"/>
      <c r="E86" s="587">
        <f>'Pro Forma'!$M90*INDEX('Pro Forma'!$1:$1048576,MATCH('Cash Flow_Monthly'!$A86,'Pro Forma'!$A:$A,0),MATCH('Cash Flow_Monthly'!E$2,'Pro Forma'!$1:$1,0))/12*IF(E$3&gt;'Project Summary'!$G$7,0,1)</f>
        <v>41937.182699999998</v>
      </c>
      <c r="F86" s="587">
        <f>'Pro Forma'!$M90*INDEX('Pro Forma'!$1:$1048576,MATCH('Cash Flow_Monthly'!$A86,'Pro Forma'!$A:$A,0),MATCH('Cash Flow_Monthly'!F$2,'Pro Forma'!$1:$1,0))/12*IF(F$3&gt;'Project Summary'!$G$7,0,1)</f>
        <v>41937.182699999998</v>
      </c>
      <c r="G86" s="587">
        <f>'Pro Forma'!$M90*INDEX('Pro Forma'!$1:$1048576,MATCH('Cash Flow_Monthly'!$A86,'Pro Forma'!$A:$A,0),MATCH('Cash Flow_Monthly'!G$2,'Pro Forma'!$1:$1,0))/12*IF(G$3&gt;'Project Summary'!$G$7,0,1)</f>
        <v>41937.182699999998</v>
      </c>
      <c r="H86" s="587">
        <f>'Pro Forma'!$M90*INDEX('Pro Forma'!$1:$1048576,MATCH('Cash Flow_Monthly'!$A86,'Pro Forma'!$A:$A,0),MATCH('Cash Flow_Monthly'!H$2,'Pro Forma'!$1:$1,0))/12*IF(H$3&gt;'Project Summary'!$G$7,0,1)</f>
        <v>41937.182699999998</v>
      </c>
      <c r="I86" s="587">
        <f>'Pro Forma'!$M90*INDEX('Pro Forma'!$1:$1048576,MATCH('Cash Flow_Monthly'!$A86,'Pro Forma'!$A:$A,0),MATCH('Cash Flow_Monthly'!I$2,'Pro Forma'!$1:$1,0))/12*IF(I$3&gt;'Project Summary'!$G$7,0,1)</f>
        <v>41937.182699999998</v>
      </c>
      <c r="J86" s="587">
        <f>'Pro Forma'!$M90*INDEX('Pro Forma'!$1:$1048576,MATCH('Cash Flow_Monthly'!$A86,'Pro Forma'!$A:$A,0),MATCH('Cash Flow_Monthly'!J$2,'Pro Forma'!$1:$1,0))/12*IF(J$3&gt;'Project Summary'!$G$7,0,1)</f>
        <v>41937.182699999998</v>
      </c>
      <c r="K86" s="587">
        <f>'Pro Forma'!$M90*INDEX('Pro Forma'!$1:$1048576,MATCH('Cash Flow_Monthly'!$A86,'Pro Forma'!$A:$A,0),MATCH('Cash Flow_Monthly'!K$2,'Pro Forma'!$1:$1,0))/12*IF(K$3&gt;'Project Summary'!$G$7,0,1)</f>
        <v>41937.182699999998</v>
      </c>
      <c r="L86" s="587">
        <f>'Pro Forma'!$M90*INDEX('Pro Forma'!$1:$1048576,MATCH('Cash Flow_Monthly'!$A86,'Pro Forma'!$A:$A,0),MATCH('Cash Flow_Monthly'!L$2,'Pro Forma'!$1:$1,0))/12*IF(L$3&gt;'Project Summary'!$G$7,0,1)</f>
        <v>41937.182699999998</v>
      </c>
      <c r="M86" s="587">
        <f>'Pro Forma'!$M90*INDEX('Pro Forma'!$1:$1048576,MATCH('Cash Flow_Monthly'!$A86,'Pro Forma'!$A:$A,0),MATCH('Cash Flow_Monthly'!M$2,'Pro Forma'!$1:$1,0))/12*IF(M$3&gt;'Project Summary'!$G$7,0,1)</f>
        <v>41937.182699999998</v>
      </c>
      <c r="N86" s="587">
        <f>'Pro Forma'!$M90*INDEX('Pro Forma'!$1:$1048576,MATCH('Cash Flow_Monthly'!$A86,'Pro Forma'!$A:$A,0),MATCH('Cash Flow_Monthly'!N$2,'Pro Forma'!$1:$1,0))/12*IF(N$3&gt;'Project Summary'!$G$7,0,1)</f>
        <v>41937.182699999998</v>
      </c>
      <c r="O86" s="587">
        <f>'Pro Forma'!$M90*INDEX('Pro Forma'!$1:$1048576,MATCH('Cash Flow_Monthly'!$A86,'Pro Forma'!$A:$A,0),MATCH('Cash Flow_Monthly'!O$2,'Pro Forma'!$1:$1,0))/12*IF(O$3&gt;'Project Summary'!$G$7,0,1)</f>
        <v>41937.182699999998</v>
      </c>
      <c r="P86" s="587">
        <f>'Pro Forma'!$M90*INDEX('Pro Forma'!$1:$1048576,MATCH('Cash Flow_Monthly'!$A86,'Pro Forma'!$A:$A,0),MATCH('Cash Flow_Monthly'!P$2,'Pro Forma'!$1:$1,0))/12*IF(P$3&gt;'Project Summary'!$G$7,0,1)</f>
        <v>41937.182699999998</v>
      </c>
      <c r="Q86" s="587">
        <f>'Pro Forma'!$M90*INDEX('Pro Forma'!$1:$1048576,MATCH('Cash Flow_Monthly'!$A86,'Pro Forma'!$A:$A,0),MATCH('Cash Flow_Monthly'!Q$2,'Pro Forma'!$1:$1,0))/12*IF(Q$3&gt;'Project Summary'!$G$7,0,1)</f>
        <v>43195.298180999998</v>
      </c>
      <c r="R86" s="587">
        <f>'Pro Forma'!$M90*INDEX('Pro Forma'!$1:$1048576,MATCH('Cash Flow_Monthly'!$A86,'Pro Forma'!$A:$A,0),MATCH('Cash Flow_Monthly'!R$2,'Pro Forma'!$1:$1,0))/12*IF(R$3&gt;'Project Summary'!$G$7,0,1)</f>
        <v>43195.298180999998</v>
      </c>
      <c r="S86" s="587">
        <f>'Pro Forma'!$M90*INDEX('Pro Forma'!$1:$1048576,MATCH('Cash Flow_Monthly'!$A86,'Pro Forma'!$A:$A,0),MATCH('Cash Flow_Monthly'!S$2,'Pro Forma'!$1:$1,0))/12*IF(S$3&gt;'Project Summary'!$G$7,0,1)</f>
        <v>43195.298180999998</v>
      </c>
      <c r="T86" s="587">
        <f>'Pro Forma'!$M90*INDEX('Pro Forma'!$1:$1048576,MATCH('Cash Flow_Monthly'!$A86,'Pro Forma'!$A:$A,0),MATCH('Cash Flow_Monthly'!T$2,'Pro Forma'!$1:$1,0))/12*IF(T$3&gt;'Project Summary'!$G$7,0,1)</f>
        <v>43195.298180999998</v>
      </c>
      <c r="U86" s="587">
        <f>'Pro Forma'!$M90*INDEX('Pro Forma'!$1:$1048576,MATCH('Cash Flow_Monthly'!$A86,'Pro Forma'!$A:$A,0),MATCH('Cash Flow_Monthly'!U$2,'Pro Forma'!$1:$1,0))/12*IF(U$3&gt;'Project Summary'!$G$7,0,1)</f>
        <v>43195.298180999998</v>
      </c>
      <c r="V86" s="587">
        <f>'Pro Forma'!$M90*INDEX('Pro Forma'!$1:$1048576,MATCH('Cash Flow_Monthly'!$A86,'Pro Forma'!$A:$A,0),MATCH('Cash Flow_Monthly'!V$2,'Pro Forma'!$1:$1,0))/12*IF(V$3&gt;'Project Summary'!$G$7,0,1)</f>
        <v>43195.298180999998</v>
      </c>
      <c r="W86" s="587">
        <f>'Pro Forma'!$M90*INDEX('Pro Forma'!$1:$1048576,MATCH('Cash Flow_Monthly'!$A86,'Pro Forma'!$A:$A,0),MATCH('Cash Flow_Monthly'!W$2,'Pro Forma'!$1:$1,0))/12*IF(W$3&gt;'Project Summary'!$G$7,0,1)</f>
        <v>43195.298180999998</v>
      </c>
      <c r="X86" s="587">
        <f>'Pro Forma'!$M90*INDEX('Pro Forma'!$1:$1048576,MATCH('Cash Flow_Monthly'!$A86,'Pro Forma'!$A:$A,0),MATCH('Cash Flow_Monthly'!X$2,'Pro Forma'!$1:$1,0))/12*IF(X$3&gt;'Project Summary'!$G$7,0,1)</f>
        <v>43195.298180999998</v>
      </c>
      <c r="Y86" s="587">
        <f>'Pro Forma'!$M90*INDEX('Pro Forma'!$1:$1048576,MATCH('Cash Flow_Monthly'!$A86,'Pro Forma'!$A:$A,0),MATCH('Cash Flow_Monthly'!Y$2,'Pro Forma'!$1:$1,0))/12*IF(Y$3&gt;'Project Summary'!$G$7,0,1)</f>
        <v>43195.298180999998</v>
      </c>
      <c r="Z86" s="587">
        <f>'Pro Forma'!$M90*INDEX('Pro Forma'!$1:$1048576,MATCH('Cash Flow_Monthly'!$A86,'Pro Forma'!$A:$A,0),MATCH('Cash Flow_Monthly'!Z$2,'Pro Forma'!$1:$1,0))/12*IF(Z$3&gt;'Project Summary'!$G$7,0,1)</f>
        <v>43195.298180999998</v>
      </c>
      <c r="AA86" s="587">
        <f>'Pro Forma'!$M90*INDEX('Pro Forma'!$1:$1048576,MATCH('Cash Flow_Monthly'!$A86,'Pro Forma'!$A:$A,0),MATCH('Cash Flow_Monthly'!AA$2,'Pro Forma'!$1:$1,0))/12*IF(AA$3&gt;'Project Summary'!$G$7,0,1)</f>
        <v>43195.298180999998</v>
      </c>
      <c r="AB86" s="587">
        <f>'Pro Forma'!$M90*INDEX('Pro Forma'!$1:$1048576,MATCH('Cash Flow_Monthly'!$A86,'Pro Forma'!$A:$A,0),MATCH('Cash Flow_Monthly'!AB$2,'Pro Forma'!$1:$1,0))/12*IF(AB$3&gt;'Project Summary'!$G$7,0,1)</f>
        <v>43195.298180999998</v>
      </c>
      <c r="AC86" s="587">
        <f>'Pro Forma'!$M90*INDEX('Pro Forma'!$1:$1048576,MATCH('Cash Flow_Monthly'!$A86,'Pro Forma'!$A:$A,0),MATCH('Cash Flow_Monthly'!AC$2,'Pro Forma'!$1:$1,0))/12*IF(AC$3&gt;'Project Summary'!$G$7,0,1)</f>
        <v>44491.157126429993</v>
      </c>
      <c r="AD86" s="587">
        <f>'Pro Forma'!$M90*INDEX('Pro Forma'!$1:$1048576,MATCH('Cash Flow_Monthly'!$A86,'Pro Forma'!$A:$A,0),MATCH('Cash Flow_Monthly'!AD$2,'Pro Forma'!$1:$1,0))/12*IF(AD$3&gt;'Project Summary'!$G$7,0,1)</f>
        <v>44491.157126429993</v>
      </c>
      <c r="AE86" s="587">
        <f>'Pro Forma'!$M90*INDEX('Pro Forma'!$1:$1048576,MATCH('Cash Flow_Monthly'!$A86,'Pro Forma'!$A:$A,0),MATCH('Cash Flow_Monthly'!AE$2,'Pro Forma'!$1:$1,0))/12*IF(AE$3&gt;'Project Summary'!$G$7,0,1)</f>
        <v>44491.157126429993</v>
      </c>
      <c r="AF86" s="587">
        <f>'Pro Forma'!$M90*INDEX('Pro Forma'!$1:$1048576,MATCH('Cash Flow_Monthly'!$A86,'Pro Forma'!$A:$A,0),MATCH('Cash Flow_Monthly'!AF$2,'Pro Forma'!$1:$1,0))/12*IF(AF$3&gt;'Project Summary'!$G$7,0,1)</f>
        <v>44491.157126429993</v>
      </c>
      <c r="AG86" s="587">
        <f>'Pro Forma'!$M90*INDEX('Pro Forma'!$1:$1048576,MATCH('Cash Flow_Monthly'!$A86,'Pro Forma'!$A:$A,0),MATCH('Cash Flow_Monthly'!AG$2,'Pro Forma'!$1:$1,0))/12*IF(AG$3&gt;'Project Summary'!$G$7,0,1)</f>
        <v>44491.157126429993</v>
      </c>
      <c r="AH86" s="587">
        <f>'Pro Forma'!$M90*INDEX('Pro Forma'!$1:$1048576,MATCH('Cash Flow_Monthly'!$A86,'Pro Forma'!$A:$A,0),MATCH('Cash Flow_Monthly'!AH$2,'Pro Forma'!$1:$1,0))/12*IF(AH$3&gt;'Project Summary'!$G$7,0,1)</f>
        <v>44491.157126429993</v>
      </c>
      <c r="AI86" s="587">
        <f>'Pro Forma'!$M90*INDEX('Pro Forma'!$1:$1048576,MATCH('Cash Flow_Monthly'!$A86,'Pro Forma'!$A:$A,0),MATCH('Cash Flow_Monthly'!AI$2,'Pro Forma'!$1:$1,0))/12*IF(AI$3&gt;'Project Summary'!$G$7,0,1)</f>
        <v>44491.157126429993</v>
      </c>
      <c r="AJ86" s="587">
        <f>'Pro Forma'!$M90*INDEX('Pro Forma'!$1:$1048576,MATCH('Cash Flow_Monthly'!$A86,'Pro Forma'!$A:$A,0),MATCH('Cash Flow_Monthly'!AJ$2,'Pro Forma'!$1:$1,0))/12*IF(AJ$3&gt;'Project Summary'!$G$7,0,1)</f>
        <v>44491.157126429993</v>
      </c>
      <c r="AK86" s="587">
        <f>'Pro Forma'!$M90*INDEX('Pro Forma'!$1:$1048576,MATCH('Cash Flow_Monthly'!$A86,'Pro Forma'!$A:$A,0),MATCH('Cash Flow_Monthly'!AK$2,'Pro Forma'!$1:$1,0))/12*IF(AK$3&gt;'Project Summary'!$G$7,0,1)</f>
        <v>44491.157126429993</v>
      </c>
      <c r="AL86" s="587">
        <f>'Pro Forma'!$M90*INDEX('Pro Forma'!$1:$1048576,MATCH('Cash Flow_Monthly'!$A86,'Pro Forma'!$A:$A,0),MATCH('Cash Flow_Monthly'!AL$2,'Pro Forma'!$1:$1,0))/12*IF(AL$3&gt;'Project Summary'!$G$7,0,1)</f>
        <v>44491.157126429993</v>
      </c>
      <c r="AM86" s="587">
        <f>'Pro Forma'!$M90*INDEX('Pro Forma'!$1:$1048576,MATCH('Cash Flow_Monthly'!$A86,'Pro Forma'!$A:$A,0),MATCH('Cash Flow_Monthly'!AM$2,'Pro Forma'!$1:$1,0))/12*IF(AM$3&gt;'Project Summary'!$G$7,0,1)</f>
        <v>44491.157126429993</v>
      </c>
      <c r="AN86" s="587">
        <f>'Pro Forma'!$M90*INDEX('Pro Forma'!$1:$1048576,MATCH('Cash Flow_Monthly'!$A86,'Pro Forma'!$A:$A,0),MATCH('Cash Flow_Monthly'!AN$2,'Pro Forma'!$1:$1,0))/12*IF(AN$3&gt;'Project Summary'!$G$7,0,1)</f>
        <v>44491.157126429993</v>
      </c>
      <c r="AO86" s="587">
        <f>'Pro Forma'!$M90*INDEX('Pro Forma'!$1:$1048576,MATCH('Cash Flow_Monthly'!$A86,'Pro Forma'!$A:$A,0),MATCH('Cash Flow_Monthly'!AO$2,'Pro Forma'!$1:$1,0))/12*IF(AO$3&gt;'Project Summary'!$G$7,0,1)</f>
        <v>45825.891840222903</v>
      </c>
      <c r="AP86" s="587">
        <f>'Pro Forma'!$M90*INDEX('Pro Forma'!$1:$1048576,MATCH('Cash Flow_Monthly'!$A86,'Pro Forma'!$A:$A,0),MATCH('Cash Flow_Monthly'!AP$2,'Pro Forma'!$1:$1,0))/12*IF(AP$3&gt;'Project Summary'!$G$7,0,1)</f>
        <v>45825.891840222903</v>
      </c>
      <c r="AQ86" s="587">
        <f>'Pro Forma'!$M90*INDEX('Pro Forma'!$1:$1048576,MATCH('Cash Flow_Monthly'!$A86,'Pro Forma'!$A:$A,0),MATCH('Cash Flow_Monthly'!AQ$2,'Pro Forma'!$1:$1,0))/12*IF(AQ$3&gt;'Project Summary'!$G$7,0,1)</f>
        <v>45825.891840222903</v>
      </c>
      <c r="AR86" s="587">
        <f>'Pro Forma'!$M90*INDEX('Pro Forma'!$1:$1048576,MATCH('Cash Flow_Monthly'!$A86,'Pro Forma'!$A:$A,0),MATCH('Cash Flow_Monthly'!AR$2,'Pro Forma'!$1:$1,0))/12*IF(AR$3&gt;'Project Summary'!$G$7,0,1)</f>
        <v>45825.891840222903</v>
      </c>
      <c r="AS86" s="587">
        <f>'Pro Forma'!$M90*INDEX('Pro Forma'!$1:$1048576,MATCH('Cash Flow_Monthly'!$A86,'Pro Forma'!$A:$A,0),MATCH('Cash Flow_Monthly'!AS$2,'Pro Forma'!$1:$1,0))/12*IF(AS$3&gt;'Project Summary'!$G$7,0,1)</f>
        <v>45825.891840222903</v>
      </c>
      <c r="AT86" s="587">
        <f>'Pro Forma'!$M90*INDEX('Pro Forma'!$1:$1048576,MATCH('Cash Flow_Monthly'!$A86,'Pro Forma'!$A:$A,0),MATCH('Cash Flow_Monthly'!AT$2,'Pro Forma'!$1:$1,0))/12*IF(AT$3&gt;'Project Summary'!$G$7,0,1)</f>
        <v>45825.891840222903</v>
      </c>
      <c r="AU86" s="587">
        <f>'Pro Forma'!$M90*INDEX('Pro Forma'!$1:$1048576,MATCH('Cash Flow_Monthly'!$A86,'Pro Forma'!$A:$A,0),MATCH('Cash Flow_Monthly'!AU$2,'Pro Forma'!$1:$1,0))/12*IF(AU$3&gt;'Project Summary'!$G$7,0,1)</f>
        <v>45825.891840222903</v>
      </c>
      <c r="AV86" s="587">
        <f>'Pro Forma'!$M90*INDEX('Pro Forma'!$1:$1048576,MATCH('Cash Flow_Monthly'!$A86,'Pro Forma'!$A:$A,0),MATCH('Cash Flow_Monthly'!AV$2,'Pro Forma'!$1:$1,0))/12*IF(AV$3&gt;'Project Summary'!$G$7,0,1)</f>
        <v>45825.891840222903</v>
      </c>
      <c r="AW86" s="587">
        <f>'Pro Forma'!$M90*INDEX('Pro Forma'!$1:$1048576,MATCH('Cash Flow_Monthly'!$A86,'Pro Forma'!$A:$A,0),MATCH('Cash Flow_Monthly'!AW$2,'Pro Forma'!$1:$1,0))/12*IF(AW$3&gt;'Project Summary'!$G$7,0,1)</f>
        <v>45825.891840222903</v>
      </c>
      <c r="AX86" s="587">
        <f>'Pro Forma'!$M90*INDEX('Pro Forma'!$1:$1048576,MATCH('Cash Flow_Monthly'!$A86,'Pro Forma'!$A:$A,0),MATCH('Cash Flow_Monthly'!AX$2,'Pro Forma'!$1:$1,0))/12*IF(AX$3&gt;'Project Summary'!$G$7,0,1)</f>
        <v>45825.891840222903</v>
      </c>
      <c r="AY86" s="587">
        <f>'Pro Forma'!$M90*INDEX('Pro Forma'!$1:$1048576,MATCH('Cash Flow_Monthly'!$A86,'Pro Forma'!$A:$A,0),MATCH('Cash Flow_Monthly'!AY$2,'Pro Forma'!$1:$1,0))/12*IF(AY$3&gt;'Project Summary'!$G$7,0,1)</f>
        <v>45825.891840222903</v>
      </c>
      <c r="AZ86" s="587">
        <f>'Pro Forma'!$M90*INDEX('Pro Forma'!$1:$1048576,MATCH('Cash Flow_Monthly'!$A86,'Pro Forma'!$A:$A,0),MATCH('Cash Flow_Monthly'!AZ$2,'Pro Forma'!$1:$1,0))/12*IF(AZ$3&gt;'Project Summary'!$G$7,0,1)</f>
        <v>45825.891840222903</v>
      </c>
      <c r="BA86" s="587">
        <f>'Pro Forma'!$M90*INDEX('Pro Forma'!$1:$1048576,MATCH('Cash Flow_Monthly'!$A86,'Pro Forma'!$A:$A,0),MATCH('Cash Flow_Monthly'!BA$2,'Pro Forma'!$1:$1,0))/12*IF(BA$3&gt;'Project Summary'!$G$7,0,1)</f>
        <v>47200.668595429597</v>
      </c>
      <c r="BB86" s="587">
        <f>'Pro Forma'!$M90*INDEX('Pro Forma'!$1:$1048576,MATCH('Cash Flow_Monthly'!$A86,'Pro Forma'!$A:$A,0),MATCH('Cash Flow_Monthly'!BB$2,'Pro Forma'!$1:$1,0))/12*IF(BB$3&gt;'Project Summary'!$G$7,0,1)</f>
        <v>47200.668595429597</v>
      </c>
      <c r="BC86" s="587">
        <f>'Pro Forma'!$M90*INDEX('Pro Forma'!$1:$1048576,MATCH('Cash Flow_Monthly'!$A86,'Pro Forma'!$A:$A,0),MATCH('Cash Flow_Monthly'!BC$2,'Pro Forma'!$1:$1,0))/12*IF(BC$3&gt;'Project Summary'!$G$7,0,1)</f>
        <v>47200.668595429597</v>
      </c>
      <c r="BD86" s="587">
        <f>'Pro Forma'!$M90*INDEX('Pro Forma'!$1:$1048576,MATCH('Cash Flow_Monthly'!$A86,'Pro Forma'!$A:$A,0),MATCH('Cash Flow_Monthly'!BD$2,'Pro Forma'!$1:$1,0))/12*IF(BD$3&gt;'Project Summary'!$G$7,0,1)</f>
        <v>47200.668595429597</v>
      </c>
      <c r="BE86" s="587">
        <f>'Pro Forma'!$M90*INDEX('Pro Forma'!$1:$1048576,MATCH('Cash Flow_Monthly'!$A86,'Pro Forma'!$A:$A,0),MATCH('Cash Flow_Monthly'!BE$2,'Pro Forma'!$1:$1,0))/12*IF(BE$3&gt;'Project Summary'!$G$7,0,1)</f>
        <v>47200.668595429597</v>
      </c>
      <c r="BF86" s="587">
        <f>'Pro Forma'!$M90*INDEX('Pro Forma'!$1:$1048576,MATCH('Cash Flow_Monthly'!$A86,'Pro Forma'!$A:$A,0),MATCH('Cash Flow_Monthly'!BF$2,'Pro Forma'!$1:$1,0))/12*IF(BF$3&gt;'Project Summary'!$G$7,0,1)</f>
        <v>47200.668595429597</v>
      </c>
      <c r="BG86" s="587">
        <f>'Pro Forma'!$M90*INDEX('Pro Forma'!$1:$1048576,MATCH('Cash Flow_Monthly'!$A86,'Pro Forma'!$A:$A,0),MATCH('Cash Flow_Monthly'!BG$2,'Pro Forma'!$1:$1,0))/12*IF(BG$3&gt;'Project Summary'!$G$7,0,1)</f>
        <v>47200.668595429597</v>
      </c>
      <c r="BH86" s="587">
        <f>'Pro Forma'!$M90*INDEX('Pro Forma'!$1:$1048576,MATCH('Cash Flow_Monthly'!$A86,'Pro Forma'!$A:$A,0),MATCH('Cash Flow_Monthly'!BH$2,'Pro Forma'!$1:$1,0))/12*IF(BH$3&gt;'Project Summary'!$G$7,0,1)</f>
        <v>47200.668595429597</v>
      </c>
      <c r="BI86" s="587">
        <f>'Pro Forma'!$M90*INDEX('Pro Forma'!$1:$1048576,MATCH('Cash Flow_Monthly'!$A86,'Pro Forma'!$A:$A,0),MATCH('Cash Flow_Monthly'!BI$2,'Pro Forma'!$1:$1,0))/12*IF(BI$3&gt;'Project Summary'!$G$7,0,1)</f>
        <v>47200.668595429597</v>
      </c>
      <c r="BJ86" s="587">
        <f>'Pro Forma'!$M90*INDEX('Pro Forma'!$1:$1048576,MATCH('Cash Flow_Monthly'!$A86,'Pro Forma'!$A:$A,0),MATCH('Cash Flow_Monthly'!BJ$2,'Pro Forma'!$1:$1,0))/12*IF(BJ$3&gt;'Project Summary'!$G$7,0,1)</f>
        <v>47200.668595429597</v>
      </c>
      <c r="BK86" s="587">
        <f>'Pro Forma'!$M90*INDEX('Pro Forma'!$1:$1048576,MATCH('Cash Flow_Monthly'!$A86,'Pro Forma'!$A:$A,0),MATCH('Cash Flow_Monthly'!BK$2,'Pro Forma'!$1:$1,0))/12*IF(BK$3&gt;'Project Summary'!$G$7,0,1)</f>
        <v>47200.668595429597</v>
      </c>
      <c r="BL86" s="587">
        <f>'Pro Forma'!$M90*INDEX('Pro Forma'!$1:$1048576,MATCH('Cash Flow_Monthly'!$A86,'Pro Forma'!$A:$A,0),MATCH('Cash Flow_Monthly'!BL$2,'Pro Forma'!$1:$1,0))/12*IF(BL$3&gt;'Project Summary'!$G$7,0,1)</f>
        <v>47200.668595429597</v>
      </c>
      <c r="BM86" s="587">
        <f>'Pro Forma'!$M90*INDEX('Pro Forma'!$1:$1048576,MATCH('Cash Flow_Monthly'!$A86,'Pro Forma'!$A:$A,0),MATCH('Cash Flow_Monthly'!BM$2,'Pro Forma'!$1:$1,0))/12*IF(BM$3&gt;'Project Summary'!$G$7,0,1)</f>
        <v>48616.688653292476</v>
      </c>
      <c r="BN86" s="587">
        <f>'Pro Forma'!$M90*INDEX('Pro Forma'!$1:$1048576,MATCH('Cash Flow_Monthly'!$A86,'Pro Forma'!$A:$A,0),MATCH('Cash Flow_Monthly'!BN$2,'Pro Forma'!$1:$1,0))/12*IF(BN$3&gt;'Project Summary'!$G$7,0,1)</f>
        <v>48616.688653292476</v>
      </c>
      <c r="BO86" s="587">
        <f>'Pro Forma'!$M90*INDEX('Pro Forma'!$1:$1048576,MATCH('Cash Flow_Monthly'!$A86,'Pro Forma'!$A:$A,0),MATCH('Cash Flow_Monthly'!BO$2,'Pro Forma'!$1:$1,0))/12*IF(BO$3&gt;'Project Summary'!$G$7,0,1)</f>
        <v>48616.688653292476</v>
      </c>
      <c r="BP86" s="587">
        <f>'Pro Forma'!$M90*INDEX('Pro Forma'!$1:$1048576,MATCH('Cash Flow_Monthly'!$A86,'Pro Forma'!$A:$A,0),MATCH('Cash Flow_Monthly'!BP$2,'Pro Forma'!$1:$1,0))/12*IF(BP$3&gt;'Project Summary'!$G$7,0,1)</f>
        <v>48616.688653292476</v>
      </c>
      <c r="BQ86" s="587">
        <f>'Pro Forma'!$M90*INDEX('Pro Forma'!$1:$1048576,MATCH('Cash Flow_Monthly'!$A86,'Pro Forma'!$A:$A,0),MATCH('Cash Flow_Monthly'!BQ$2,'Pro Forma'!$1:$1,0))/12*IF(BQ$3&gt;'Project Summary'!$G$7,0,1)</f>
        <v>48616.688653292476</v>
      </c>
      <c r="BR86" s="587">
        <f>'Pro Forma'!$M90*INDEX('Pro Forma'!$1:$1048576,MATCH('Cash Flow_Monthly'!$A86,'Pro Forma'!$A:$A,0),MATCH('Cash Flow_Monthly'!BR$2,'Pro Forma'!$1:$1,0))/12*IF(BR$3&gt;'Project Summary'!$G$7,0,1)</f>
        <v>48616.688653292476</v>
      </c>
      <c r="BS86" s="587">
        <f>'Pro Forma'!$M90*INDEX('Pro Forma'!$1:$1048576,MATCH('Cash Flow_Monthly'!$A86,'Pro Forma'!$A:$A,0),MATCH('Cash Flow_Monthly'!BS$2,'Pro Forma'!$1:$1,0))/12*IF(BS$3&gt;'Project Summary'!$G$7,0,1)</f>
        <v>48616.688653292476</v>
      </c>
      <c r="BT86" s="587">
        <f>'Pro Forma'!$M90*INDEX('Pro Forma'!$1:$1048576,MATCH('Cash Flow_Monthly'!$A86,'Pro Forma'!$A:$A,0),MATCH('Cash Flow_Monthly'!BT$2,'Pro Forma'!$1:$1,0))/12*IF(BT$3&gt;'Project Summary'!$G$7,0,1)</f>
        <v>48616.688653292476</v>
      </c>
      <c r="BU86" s="587">
        <f>'Pro Forma'!$M90*INDEX('Pro Forma'!$1:$1048576,MATCH('Cash Flow_Monthly'!$A86,'Pro Forma'!$A:$A,0),MATCH('Cash Flow_Monthly'!BU$2,'Pro Forma'!$1:$1,0))/12*IF(BU$3&gt;'Project Summary'!$G$7,0,1)</f>
        <v>48616.688653292476</v>
      </c>
      <c r="BV86" s="587">
        <f>'Pro Forma'!$M90*INDEX('Pro Forma'!$1:$1048576,MATCH('Cash Flow_Monthly'!$A86,'Pro Forma'!$A:$A,0),MATCH('Cash Flow_Monthly'!BV$2,'Pro Forma'!$1:$1,0))/12*IF(BV$3&gt;'Project Summary'!$G$7,0,1)</f>
        <v>48616.688653292476</v>
      </c>
      <c r="BW86" s="587">
        <f>'Pro Forma'!$M90*INDEX('Pro Forma'!$1:$1048576,MATCH('Cash Flow_Monthly'!$A86,'Pro Forma'!$A:$A,0),MATCH('Cash Flow_Monthly'!BW$2,'Pro Forma'!$1:$1,0))/12*IF(BW$3&gt;'Project Summary'!$G$7,0,1)</f>
        <v>48616.688653292476</v>
      </c>
      <c r="BX86" s="587">
        <f>'Pro Forma'!$M90*INDEX('Pro Forma'!$1:$1048576,MATCH('Cash Flow_Monthly'!$A86,'Pro Forma'!$A:$A,0),MATCH('Cash Flow_Monthly'!BX$2,'Pro Forma'!$1:$1,0))/12*IF(BX$3&gt;'Project Summary'!$G$7,0,1)</f>
        <v>48616.688653292476</v>
      </c>
      <c r="BY86" s="587">
        <f>'Pro Forma'!$M90*INDEX('Pro Forma'!$1:$1048576,MATCH('Cash Flow_Monthly'!$A86,'Pro Forma'!$A:$A,0),MATCH('Cash Flow_Monthly'!BY$2,'Pro Forma'!$1:$1,0))/12*IF(BY$3&gt;'Project Summary'!$G$7,0,1)</f>
        <v>50075.189312891256</v>
      </c>
      <c r="BZ86" s="587">
        <f>'Pro Forma'!$M90*INDEX('Pro Forma'!$1:$1048576,MATCH('Cash Flow_Monthly'!$A86,'Pro Forma'!$A:$A,0),MATCH('Cash Flow_Monthly'!BZ$2,'Pro Forma'!$1:$1,0))/12*IF(BZ$3&gt;'Project Summary'!$G$7,0,1)</f>
        <v>50075.189312891256</v>
      </c>
      <c r="CA86" s="587">
        <f>'Pro Forma'!$M90*INDEX('Pro Forma'!$1:$1048576,MATCH('Cash Flow_Monthly'!$A86,'Pro Forma'!$A:$A,0),MATCH('Cash Flow_Monthly'!CA$2,'Pro Forma'!$1:$1,0))/12*IF(CA$3&gt;'Project Summary'!$G$7,0,1)</f>
        <v>50075.189312891256</v>
      </c>
      <c r="CB86" s="587">
        <f>'Pro Forma'!$M90*INDEX('Pro Forma'!$1:$1048576,MATCH('Cash Flow_Monthly'!$A86,'Pro Forma'!$A:$A,0),MATCH('Cash Flow_Monthly'!CB$2,'Pro Forma'!$1:$1,0))/12*IF(CB$3&gt;'Project Summary'!$G$7,0,1)</f>
        <v>50075.189312891256</v>
      </c>
      <c r="CC86" s="587">
        <f>'Pro Forma'!$M90*INDEX('Pro Forma'!$1:$1048576,MATCH('Cash Flow_Monthly'!$A86,'Pro Forma'!$A:$A,0),MATCH('Cash Flow_Monthly'!CC$2,'Pro Forma'!$1:$1,0))/12*IF(CC$3&gt;'Project Summary'!$G$7,0,1)</f>
        <v>50075.189312891256</v>
      </c>
      <c r="CD86" s="587">
        <f>'Pro Forma'!$M90*INDEX('Pro Forma'!$1:$1048576,MATCH('Cash Flow_Monthly'!$A86,'Pro Forma'!$A:$A,0),MATCH('Cash Flow_Monthly'!CD$2,'Pro Forma'!$1:$1,0))/12*IF(CD$3&gt;'Project Summary'!$G$7,0,1)</f>
        <v>50075.189312891256</v>
      </c>
      <c r="CE86" s="587">
        <f>'Pro Forma'!$M90*INDEX('Pro Forma'!$1:$1048576,MATCH('Cash Flow_Monthly'!$A86,'Pro Forma'!$A:$A,0),MATCH('Cash Flow_Monthly'!CE$2,'Pro Forma'!$1:$1,0))/12*IF(CE$3&gt;'Project Summary'!$G$7,0,1)</f>
        <v>50075.189312891256</v>
      </c>
      <c r="CF86" s="587">
        <f>'Pro Forma'!$M90*INDEX('Pro Forma'!$1:$1048576,MATCH('Cash Flow_Monthly'!$A86,'Pro Forma'!$A:$A,0),MATCH('Cash Flow_Monthly'!CF$2,'Pro Forma'!$1:$1,0))/12*IF(CF$3&gt;'Project Summary'!$G$7,0,1)</f>
        <v>50075.189312891256</v>
      </c>
      <c r="CG86" s="587">
        <f>'Pro Forma'!$M90*INDEX('Pro Forma'!$1:$1048576,MATCH('Cash Flow_Monthly'!$A86,'Pro Forma'!$A:$A,0),MATCH('Cash Flow_Monthly'!CG$2,'Pro Forma'!$1:$1,0))/12*IF(CG$3&gt;'Project Summary'!$G$7,0,1)</f>
        <v>50075.189312891256</v>
      </c>
      <c r="CH86" s="587">
        <f>'Pro Forma'!$M90*INDEX('Pro Forma'!$1:$1048576,MATCH('Cash Flow_Monthly'!$A86,'Pro Forma'!$A:$A,0),MATCH('Cash Flow_Monthly'!CH$2,'Pro Forma'!$1:$1,0))/12*IF(CH$3&gt;'Project Summary'!$G$7,0,1)</f>
        <v>50075.189312891256</v>
      </c>
      <c r="CI86" s="587">
        <f>'Pro Forma'!$M90*INDEX('Pro Forma'!$1:$1048576,MATCH('Cash Flow_Monthly'!$A86,'Pro Forma'!$A:$A,0),MATCH('Cash Flow_Monthly'!CI$2,'Pro Forma'!$1:$1,0))/12*IF(CI$3&gt;'Project Summary'!$G$7,0,1)</f>
        <v>50075.189312891256</v>
      </c>
      <c r="CJ86" s="587">
        <f>'Pro Forma'!$M90*INDEX('Pro Forma'!$1:$1048576,MATCH('Cash Flow_Monthly'!$A86,'Pro Forma'!$A:$A,0),MATCH('Cash Flow_Monthly'!CJ$2,'Pro Forma'!$1:$1,0))/12*IF(CJ$3&gt;'Project Summary'!$G$7,0,1)</f>
        <v>50075.189312891256</v>
      </c>
      <c r="CK86" s="587">
        <f>'Pro Forma'!$M90*INDEX('Pro Forma'!$1:$1048576,MATCH('Cash Flow_Monthly'!$A86,'Pro Forma'!$A:$A,0),MATCH('Cash Flow_Monthly'!CK$2,'Pro Forma'!$1:$1,0))/12*IF(CK$3&gt;'Project Summary'!$G$7,0,1)</f>
        <v>0</v>
      </c>
      <c r="CL86" s="587">
        <f>'Pro Forma'!$M90*INDEX('Pro Forma'!$1:$1048576,MATCH('Cash Flow_Monthly'!$A86,'Pro Forma'!$A:$A,0),MATCH('Cash Flow_Monthly'!CL$2,'Pro Forma'!$1:$1,0))/12*IF(CL$3&gt;'Project Summary'!$G$7,0,1)</f>
        <v>0</v>
      </c>
      <c r="CM86" s="587">
        <f>'Pro Forma'!$M90*INDEX('Pro Forma'!$1:$1048576,MATCH('Cash Flow_Monthly'!$A86,'Pro Forma'!$A:$A,0),MATCH('Cash Flow_Monthly'!CM$2,'Pro Forma'!$1:$1,0))/12*IF(CM$3&gt;'Project Summary'!$G$7,0,1)</f>
        <v>0</v>
      </c>
      <c r="CN86" s="587">
        <f>'Pro Forma'!$M90*INDEX('Pro Forma'!$1:$1048576,MATCH('Cash Flow_Monthly'!$A86,'Pro Forma'!$A:$A,0),MATCH('Cash Flow_Monthly'!CN$2,'Pro Forma'!$1:$1,0))/12*IF(CN$3&gt;'Project Summary'!$G$7,0,1)</f>
        <v>0</v>
      </c>
      <c r="CO86" s="587">
        <f>'Pro Forma'!$M90*INDEX('Pro Forma'!$1:$1048576,MATCH('Cash Flow_Monthly'!$A86,'Pro Forma'!$A:$A,0),MATCH('Cash Flow_Monthly'!CO$2,'Pro Forma'!$1:$1,0))/12*IF(CO$3&gt;'Project Summary'!$G$7,0,1)</f>
        <v>0</v>
      </c>
      <c r="CP86" s="587">
        <f>'Pro Forma'!$M90*INDEX('Pro Forma'!$1:$1048576,MATCH('Cash Flow_Monthly'!$A86,'Pro Forma'!$A:$A,0),MATCH('Cash Flow_Monthly'!CP$2,'Pro Forma'!$1:$1,0))/12*IF(CP$3&gt;'Project Summary'!$G$7,0,1)</f>
        <v>0</v>
      </c>
      <c r="CQ86" s="587">
        <f>'Pro Forma'!$M90*INDEX('Pro Forma'!$1:$1048576,MATCH('Cash Flow_Monthly'!$A86,'Pro Forma'!$A:$A,0),MATCH('Cash Flow_Monthly'!CQ$2,'Pro Forma'!$1:$1,0))/12*IF(CQ$3&gt;'Project Summary'!$G$7,0,1)</f>
        <v>0</v>
      </c>
      <c r="CR86" s="587">
        <f>'Pro Forma'!$M90*INDEX('Pro Forma'!$1:$1048576,MATCH('Cash Flow_Monthly'!$A86,'Pro Forma'!$A:$A,0),MATCH('Cash Flow_Monthly'!CR$2,'Pro Forma'!$1:$1,0))/12*IF(CR$3&gt;'Project Summary'!$G$7,0,1)</f>
        <v>0</v>
      </c>
      <c r="CS86" s="587">
        <f>'Pro Forma'!$M90*INDEX('Pro Forma'!$1:$1048576,MATCH('Cash Flow_Monthly'!$A86,'Pro Forma'!$A:$A,0),MATCH('Cash Flow_Monthly'!CS$2,'Pro Forma'!$1:$1,0))/12*IF(CS$3&gt;'Project Summary'!$G$7,0,1)</f>
        <v>0</v>
      </c>
      <c r="CT86" s="587">
        <f>'Pro Forma'!$M90*INDEX('Pro Forma'!$1:$1048576,MATCH('Cash Flow_Monthly'!$A86,'Pro Forma'!$A:$A,0),MATCH('Cash Flow_Monthly'!CT$2,'Pro Forma'!$1:$1,0))/12*IF(CT$3&gt;'Project Summary'!$G$7,0,1)</f>
        <v>0</v>
      </c>
      <c r="CU86" s="587">
        <f>'Pro Forma'!$M90*INDEX('Pro Forma'!$1:$1048576,MATCH('Cash Flow_Monthly'!$A86,'Pro Forma'!$A:$A,0),MATCH('Cash Flow_Monthly'!CU$2,'Pro Forma'!$1:$1,0))/12*IF(CU$3&gt;'Project Summary'!$G$7,0,1)</f>
        <v>0</v>
      </c>
      <c r="CV86" s="587">
        <f>'Pro Forma'!$M90*INDEX('Pro Forma'!$1:$1048576,MATCH('Cash Flow_Monthly'!$A86,'Pro Forma'!$A:$A,0),MATCH('Cash Flow_Monthly'!CV$2,'Pro Forma'!$1:$1,0))/12*IF(CV$3&gt;'Project Summary'!$G$7,0,1)</f>
        <v>0</v>
      </c>
      <c r="CW86" s="587">
        <f>'Pro Forma'!$M90*INDEX('Pro Forma'!$1:$1048576,MATCH('Cash Flow_Monthly'!$A86,'Pro Forma'!$A:$A,0),MATCH('Cash Flow_Monthly'!CW$2,'Pro Forma'!$1:$1,0))/12*IF(CW$3&gt;'Project Summary'!$G$7,0,1)</f>
        <v>0</v>
      </c>
      <c r="CX86" s="587">
        <f>'Pro Forma'!$M90*INDEX('Pro Forma'!$1:$1048576,MATCH('Cash Flow_Monthly'!$A86,'Pro Forma'!$A:$A,0),MATCH('Cash Flow_Monthly'!CX$2,'Pro Forma'!$1:$1,0))/12*IF(CX$3&gt;'Project Summary'!$G$7,0,1)</f>
        <v>0</v>
      </c>
      <c r="CY86" s="587">
        <f>'Pro Forma'!$M90*INDEX('Pro Forma'!$1:$1048576,MATCH('Cash Flow_Monthly'!$A86,'Pro Forma'!$A:$A,0),MATCH('Cash Flow_Monthly'!CY$2,'Pro Forma'!$1:$1,0))/12*IF(CY$3&gt;'Project Summary'!$G$7,0,1)</f>
        <v>0</v>
      </c>
      <c r="CZ86" s="587">
        <f>'Pro Forma'!$M90*INDEX('Pro Forma'!$1:$1048576,MATCH('Cash Flow_Monthly'!$A86,'Pro Forma'!$A:$A,0),MATCH('Cash Flow_Monthly'!CZ$2,'Pro Forma'!$1:$1,0))/12*IF(CZ$3&gt;'Project Summary'!$G$7,0,1)</f>
        <v>0</v>
      </c>
      <c r="DA86" s="587">
        <f>'Pro Forma'!$M90*INDEX('Pro Forma'!$1:$1048576,MATCH('Cash Flow_Monthly'!$A86,'Pro Forma'!$A:$A,0),MATCH('Cash Flow_Monthly'!DA$2,'Pro Forma'!$1:$1,0))/12*IF(DA$3&gt;'Project Summary'!$G$7,0,1)</f>
        <v>0</v>
      </c>
      <c r="DB86" s="587">
        <f>'Pro Forma'!$M90*INDEX('Pro Forma'!$1:$1048576,MATCH('Cash Flow_Monthly'!$A86,'Pro Forma'!$A:$A,0),MATCH('Cash Flow_Monthly'!DB$2,'Pro Forma'!$1:$1,0))/12*IF(DB$3&gt;'Project Summary'!$G$7,0,1)</f>
        <v>0</v>
      </c>
      <c r="DC86" s="587">
        <f>'Pro Forma'!$M90*INDEX('Pro Forma'!$1:$1048576,MATCH('Cash Flow_Monthly'!$A86,'Pro Forma'!$A:$A,0),MATCH('Cash Flow_Monthly'!DC$2,'Pro Forma'!$1:$1,0))/12*IF(DC$3&gt;'Project Summary'!$G$7,0,1)</f>
        <v>0</v>
      </c>
      <c r="DD86" s="587">
        <f>'Pro Forma'!$M90*INDEX('Pro Forma'!$1:$1048576,MATCH('Cash Flow_Monthly'!$A86,'Pro Forma'!$A:$A,0),MATCH('Cash Flow_Monthly'!DD$2,'Pro Forma'!$1:$1,0))/12*IF(DD$3&gt;'Project Summary'!$G$7,0,1)</f>
        <v>0</v>
      </c>
      <c r="DE86" s="587">
        <f>'Pro Forma'!$M90*INDEX('Pro Forma'!$1:$1048576,MATCH('Cash Flow_Monthly'!$A86,'Pro Forma'!$A:$A,0),MATCH('Cash Flow_Monthly'!DE$2,'Pro Forma'!$1:$1,0))/12*IF(DE$3&gt;'Project Summary'!$G$7,0,1)</f>
        <v>0</v>
      </c>
      <c r="DF86" s="587">
        <f>'Pro Forma'!$M90*INDEX('Pro Forma'!$1:$1048576,MATCH('Cash Flow_Monthly'!$A86,'Pro Forma'!$A:$A,0),MATCH('Cash Flow_Monthly'!DF$2,'Pro Forma'!$1:$1,0))/12*IF(DF$3&gt;'Project Summary'!$G$7,0,1)</f>
        <v>0</v>
      </c>
      <c r="DG86" s="587">
        <f>'Pro Forma'!$M90*INDEX('Pro Forma'!$1:$1048576,MATCH('Cash Flow_Monthly'!$A86,'Pro Forma'!$A:$A,0),MATCH('Cash Flow_Monthly'!DG$2,'Pro Forma'!$1:$1,0))/12*IF(DG$3&gt;'Project Summary'!$G$7,0,1)</f>
        <v>0</v>
      </c>
      <c r="DH86" s="587">
        <f>'Pro Forma'!$M90*INDEX('Pro Forma'!$1:$1048576,MATCH('Cash Flow_Monthly'!$A86,'Pro Forma'!$A:$A,0),MATCH('Cash Flow_Monthly'!DH$2,'Pro Forma'!$1:$1,0))/12*IF(DH$3&gt;'Project Summary'!$G$7,0,1)</f>
        <v>0</v>
      </c>
      <c r="DI86" s="587">
        <f>'Pro Forma'!$M90*INDEX('Pro Forma'!$1:$1048576,MATCH('Cash Flow_Monthly'!$A86,'Pro Forma'!$A:$A,0),MATCH('Cash Flow_Monthly'!DI$2,'Pro Forma'!$1:$1,0))/12*IF(DI$3&gt;'Project Summary'!$G$7,0,1)</f>
        <v>0</v>
      </c>
      <c r="DJ86" s="587">
        <f>'Pro Forma'!$M90*INDEX('Pro Forma'!$1:$1048576,MATCH('Cash Flow_Monthly'!$A86,'Pro Forma'!$A:$A,0),MATCH('Cash Flow_Monthly'!DJ$2,'Pro Forma'!$1:$1,0))/12*IF(DJ$3&gt;'Project Summary'!$G$7,0,1)</f>
        <v>0</v>
      </c>
      <c r="DK86" s="587">
        <f>'Pro Forma'!$M90*INDEX('Pro Forma'!$1:$1048576,MATCH('Cash Flow_Monthly'!$A86,'Pro Forma'!$A:$A,0),MATCH('Cash Flow_Monthly'!DK$2,'Pro Forma'!$1:$1,0))/12*IF(DK$3&gt;'Project Summary'!$G$7,0,1)</f>
        <v>0</v>
      </c>
      <c r="DL86" s="587">
        <f>'Pro Forma'!$M90*INDEX('Pro Forma'!$1:$1048576,MATCH('Cash Flow_Monthly'!$A86,'Pro Forma'!$A:$A,0),MATCH('Cash Flow_Monthly'!DL$2,'Pro Forma'!$1:$1,0))/12*IF(DL$3&gt;'Project Summary'!$G$7,0,1)</f>
        <v>0</v>
      </c>
      <c r="DM86" s="587">
        <f>'Pro Forma'!$M90*INDEX('Pro Forma'!$1:$1048576,MATCH('Cash Flow_Monthly'!$A86,'Pro Forma'!$A:$A,0),MATCH('Cash Flow_Monthly'!DM$2,'Pro Forma'!$1:$1,0))/12*IF(DM$3&gt;'Project Summary'!$G$7,0,1)</f>
        <v>0</v>
      </c>
      <c r="DN86" s="587">
        <f>'Pro Forma'!$M90*INDEX('Pro Forma'!$1:$1048576,MATCH('Cash Flow_Monthly'!$A86,'Pro Forma'!$A:$A,0),MATCH('Cash Flow_Monthly'!DN$2,'Pro Forma'!$1:$1,0))/12*IF(DN$3&gt;'Project Summary'!$G$7,0,1)</f>
        <v>0</v>
      </c>
      <c r="DO86" s="587">
        <f>'Pro Forma'!$M90*INDEX('Pro Forma'!$1:$1048576,MATCH('Cash Flow_Monthly'!$A86,'Pro Forma'!$A:$A,0),MATCH('Cash Flow_Monthly'!DO$2,'Pro Forma'!$1:$1,0))/12*IF(DO$3&gt;'Project Summary'!$G$7,0,1)</f>
        <v>0</v>
      </c>
      <c r="DP86" s="587">
        <f>'Pro Forma'!$M90*INDEX('Pro Forma'!$1:$1048576,MATCH('Cash Flow_Monthly'!$A86,'Pro Forma'!$A:$A,0),MATCH('Cash Flow_Monthly'!DP$2,'Pro Forma'!$1:$1,0))/12*IF(DP$3&gt;'Project Summary'!$G$7,0,1)</f>
        <v>0</v>
      </c>
      <c r="DQ86" s="587">
        <f>'Pro Forma'!$M90*INDEX('Pro Forma'!$1:$1048576,MATCH('Cash Flow_Monthly'!$A86,'Pro Forma'!$A:$A,0),MATCH('Cash Flow_Monthly'!DQ$2,'Pro Forma'!$1:$1,0))/12*IF(DQ$3&gt;'Project Summary'!$G$7,0,1)</f>
        <v>0</v>
      </c>
      <c r="DR86" s="587">
        <f>'Pro Forma'!$M90*INDEX('Pro Forma'!$1:$1048576,MATCH('Cash Flow_Monthly'!$A86,'Pro Forma'!$A:$A,0),MATCH('Cash Flow_Monthly'!DR$2,'Pro Forma'!$1:$1,0))/12*IF(DR$3&gt;'Project Summary'!$G$7,0,1)</f>
        <v>0</v>
      </c>
      <c r="DS86" s="587">
        <f>'Pro Forma'!$M90*INDEX('Pro Forma'!$1:$1048576,MATCH('Cash Flow_Monthly'!$A86,'Pro Forma'!$A:$A,0),MATCH('Cash Flow_Monthly'!DS$2,'Pro Forma'!$1:$1,0))/12*IF(DS$3&gt;'Project Summary'!$G$7,0,1)</f>
        <v>0</v>
      </c>
      <c r="DT86" s="587">
        <f>'Pro Forma'!$M90*INDEX('Pro Forma'!$1:$1048576,MATCH('Cash Flow_Monthly'!$A86,'Pro Forma'!$A:$A,0),MATCH('Cash Flow_Monthly'!DT$2,'Pro Forma'!$1:$1,0))/12*IF(DT$3&gt;'Project Summary'!$G$7,0,1)</f>
        <v>0</v>
      </c>
      <c r="DU86" s="586"/>
    </row>
    <row r="87" spans="1:125" s="466" customFormat="1">
      <c r="A87" s="4" t="str">
        <f>'Pro Forma'!A91</f>
        <v>Non Ad Valorem Taxes</v>
      </c>
      <c r="B87"/>
      <c r="C87"/>
      <c r="D87"/>
      <c r="E87" s="587">
        <f>E41*INDEX('Pro Forma'!$1:$1048576,MATCH('Cash Flow_Monthly'!$A87,'Pro Forma'!$A:$A,0),MATCH('Cash Flow_Monthly'!E$2,'Pro Forma'!$1:$1,0))*IF(E$3&gt;'Project Summary'!$G$7,0,1)</f>
        <v>946.32199598944624</v>
      </c>
      <c r="F87" s="587">
        <f>F41*INDEX('Pro Forma'!$1:$1048576,MATCH('Cash Flow_Monthly'!$A87,'Pro Forma'!$A:$A,0),MATCH('Cash Flow_Monthly'!F$2,'Pro Forma'!$1:$1,0))*IF(F$3&gt;'Project Summary'!$G$7,0,1)</f>
        <v>947.10194496982922</v>
      </c>
      <c r="G87" s="587">
        <f>G41*INDEX('Pro Forma'!$1:$1048576,MATCH('Cash Flow_Monthly'!$A87,'Pro Forma'!$A:$A,0),MATCH('Cash Flow_Monthly'!G$2,'Pro Forma'!$1:$1,0))*IF(G$3&gt;'Project Summary'!$G$7,0,1)</f>
        <v>947.90529031904771</v>
      </c>
      <c r="H87" s="587">
        <f>H41*INDEX('Pro Forma'!$1:$1048576,MATCH('Cash Flow_Monthly'!$A87,'Pro Forma'!$A:$A,0),MATCH('Cash Flow_Monthly'!H$2,'Pro Forma'!$1:$1,0))*IF(H$3&gt;'Project Summary'!$G$7,0,1)</f>
        <v>948.68759676192553</v>
      </c>
      <c r="I87" s="587">
        <f>I41*INDEX('Pro Forma'!$1:$1048576,MATCH('Cash Flow_Monthly'!$A87,'Pro Forma'!$A:$A,0),MATCH('Cash Flow_Monthly'!I$2,'Pro Forma'!$1:$1,0))*IF(I$3&gt;'Project Summary'!$G$7,0,1)</f>
        <v>950.3396626811649</v>
      </c>
      <c r="J87" s="587">
        <f>J41*INDEX('Pro Forma'!$1:$1048576,MATCH('Cash Flow_Monthly'!$A87,'Pro Forma'!$A:$A,0),MATCH('Cash Flow_Monthly'!J$2,'Pro Forma'!$1:$1,0))*IF(J$3&gt;'Project Summary'!$G$7,0,1)</f>
        <v>951.65966389413393</v>
      </c>
      <c r="K87" s="587">
        <f>K41*INDEX('Pro Forma'!$1:$1048576,MATCH('Cash Flow_Monthly'!$A87,'Pro Forma'!$A:$A,0),MATCH('Cash Flow_Monthly'!K$2,'Pro Forma'!$1:$1,0))*IF(K$3&gt;'Project Summary'!$G$7,0,1)</f>
        <v>956.20051281096312</v>
      </c>
      <c r="L87" s="587">
        <f>L41*INDEX('Pro Forma'!$1:$1048576,MATCH('Cash Flow_Monthly'!$A87,'Pro Forma'!$A:$A,0),MATCH('Cash Flow_Monthly'!L$2,'Pro Forma'!$1:$1,0))*IF(L$3&gt;'Project Summary'!$G$7,0,1)</f>
        <v>961.62108113843453</v>
      </c>
      <c r="M87" s="587">
        <f>M41*INDEX('Pro Forma'!$1:$1048576,MATCH('Cash Flow_Monthly'!$A87,'Pro Forma'!$A:$A,0),MATCH('Cash Flow_Monthly'!M$2,'Pro Forma'!$1:$1,0))*IF(M$3&gt;'Project Summary'!$G$7,0,1)</f>
        <v>967.40981559085503</v>
      </c>
      <c r="N87" s="587">
        <f>N41*INDEX('Pro Forma'!$1:$1048576,MATCH('Cash Flow_Monthly'!$A87,'Pro Forma'!$A:$A,0),MATCH('Cash Flow_Monthly'!N$2,'Pro Forma'!$1:$1,0))*IF(N$3&gt;'Project Summary'!$G$7,0,1)</f>
        <v>971.92448470286774</v>
      </c>
      <c r="O87" s="587">
        <f>O41*INDEX('Pro Forma'!$1:$1048576,MATCH('Cash Flow_Monthly'!$A87,'Pro Forma'!$A:$A,0),MATCH('Cash Flow_Monthly'!O$2,'Pro Forma'!$1:$1,0))*IF(O$3&gt;'Project Summary'!$G$7,0,1)</f>
        <v>975.89874727198071</v>
      </c>
      <c r="P87" s="587">
        <f>P41*INDEX('Pro Forma'!$1:$1048576,MATCH('Cash Flow_Monthly'!$A87,'Pro Forma'!$A:$A,0),MATCH('Cash Flow_Monthly'!P$2,'Pro Forma'!$1:$1,0))*IF(P$3&gt;'Project Summary'!$G$7,0,1)</f>
        <v>980.07847844667845</v>
      </c>
      <c r="Q87" s="587">
        <f>Q41*INDEX('Pro Forma'!$1:$1048576,MATCH('Cash Flow_Monthly'!$A87,'Pro Forma'!$A:$A,0),MATCH('Cash Flow_Monthly'!Q$2,'Pro Forma'!$1:$1,0))*IF(Q$3&gt;'Project Summary'!$G$7,0,1)</f>
        <v>1019.6086523373573</v>
      </c>
      <c r="R87" s="587">
        <f>R41*INDEX('Pro Forma'!$1:$1048576,MATCH('Cash Flow_Monthly'!$A87,'Pro Forma'!$A:$A,0),MATCH('Cash Flow_Monthly'!R$2,'Pro Forma'!$1:$1,0))*IF(R$3&gt;'Project Summary'!$G$7,0,1)</f>
        <v>1025.2105531020889</v>
      </c>
      <c r="S87" s="587">
        <f>S41*INDEX('Pro Forma'!$1:$1048576,MATCH('Cash Flow_Monthly'!$A87,'Pro Forma'!$A:$A,0),MATCH('Cash Flow_Monthly'!S$2,'Pro Forma'!$1:$1,0))*IF(S$3&gt;'Project Summary'!$G$7,0,1)</f>
        <v>1030.0690235450138</v>
      </c>
      <c r="T87" s="587">
        <f>T41*INDEX('Pro Forma'!$1:$1048576,MATCH('Cash Flow_Monthly'!$A87,'Pro Forma'!$A:$A,0),MATCH('Cash Flow_Monthly'!T$2,'Pro Forma'!$1:$1,0))*IF(T$3&gt;'Project Summary'!$G$7,0,1)</f>
        <v>1034.1085931620346</v>
      </c>
      <c r="U87" s="587">
        <f>U41*INDEX('Pro Forma'!$1:$1048576,MATCH('Cash Flow_Monthly'!$A87,'Pro Forma'!$A:$A,0),MATCH('Cash Flow_Monthly'!U$2,'Pro Forma'!$1:$1,0))*IF(U$3&gt;'Project Summary'!$G$7,0,1)</f>
        <v>1038.9740709853615</v>
      </c>
      <c r="V87" s="587">
        <f>V41*INDEX('Pro Forma'!$1:$1048576,MATCH('Cash Flow_Monthly'!$A87,'Pro Forma'!$A:$A,0),MATCH('Cash Flow_Monthly'!V$2,'Pro Forma'!$1:$1,0))*IF(V$3&gt;'Project Summary'!$G$7,0,1)</f>
        <v>1042.56656635532</v>
      </c>
      <c r="W87" s="587">
        <f>W41*INDEX('Pro Forma'!$1:$1048576,MATCH('Cash Flow_Monthly'!$A87,'Pro Forma'!$A:$A,0),MATCH('Cash Flow_Monthly'!W$2,'Pro Forma'!$1:$1,0))*IF(W$3&gt;'Project Summary'!$G$7,0,1)</f>
        <v>1051.2806838228444</v>
      </c>
      <c r="X87" s="587">
        <f>X41*INDEX('Pro Forma'!$1:$1048576,MATCH('Cash Flow_Monthly'!$A87,'Pro Forma'!$A:$A,0),MATCH('Cash Flow_Monthly'!X$2,'Pro Forma'!$1:$1,0))*IF(X$3&gt;'Project Summary'!$G$7,0,1)</f>
        <v>1060.0352965072841</v>
      </c>
      <c r="Y87" s="587">
        <f>Y41*INDEX('Pro Forma'!$1:$1048576,MATCH('Cash Flow_Monthly'!$A87,'Pro Forma'!$A:$A,0),MATCH('Cash Flow_Monthly'!Y$2,'Pro Forma'!$1:$1,0))*IF(Y$3&gt;'Project Summary'!$G$7,0,1)</f>
        <v>1068.8087956378924</v>
      </c>
      <c r="Z87" s="587">
        <f>Z41*INDEX('Pro Forma'!$1:$1048576,MATCH('Cash Flow_Monthly'!$A87,'Pro Forma'!$A:$A,0),MATCH('Cash Flow_Monthly'!Z$2,'Pro Forma'!$1:$1,0))*IF(Z$3&gt;'Project Summary'!$G$7,0,1)</f>
        <v>1075.0761440887791</v>
      </c>
      <c r="AA87" s="587">
        <f>AA41*INDEX('Pro Forma'!$1:$1048576,MATCH('Cash Flow_Monthly'!$A87,'Pro Forma'!$A:$A,0),MATCH('Cash Flow_Monthly'!AA$2,'Pro Forma'!$1:$1,0))*IF(AA$3&gt;'Project Summary'!$G$7,0,1)</f>
        <v>1080.4520208887695</v>
      </c>
      <c r="AB87" s="587">
        <f>AB41*INDEX('Pro Forma'!$1:$1048576,MATCH('Cash Flow_Monthly'!$A87,'Pro Forma'!$A:$A,0),MATCH('Cash Flow_Monthly'!AB$2,'Pro Forma'!$1:$1,0))*IF(AB$3&gt;'Project Summary'!$G$7,0,1)</f>
        <v>1085.7723343688999</v>
      </c>
      <c r="AC87" s="587">
        <f>AC41*INDEX('Pro Forma'!$1:$1048576,MATCH('Cash Flow_Monthly'!$A87,'Pro Forma'!$A:$A,0),MATCH('Cash Flow_Monthly'!AC$2,'Pro Forma'!$1:$1,0))*IF(AC$3&gt;'Project Summary'!$G$7,0,1)</f>
        <v>1140.3484562066224</v>
      </c>
      <c r="AD87" s="587">
        <f>AD41*INDEX('Pro Forma'!$1:$1048576,MATCH('Cash Flow_Monthly'!$A87,'Pro Forma'!$A:$A,0),MATCH('Cash Flow_Monthly'!AD$2,'Pro Forma'!$1:$1,0))*IF(AD$3&gt;'Project Summary'!$G$7,0,1)</f>
        <v>1146.7448358525023</v>
      </c>
      <c r="AE87" s="587">
        <f>AE41*INDEX('Pro Forma'!$1:$1048576,MATCH('Cash Flow_Monthly'!$A87,'Pro Forma'!$A:$A,0),MATCH('Cash Flow_Monthly'!AE$2,'Pro Forma'!$1:$1,0))*IF(AE$3&gt;'Project Summary'!$G$7,0,1)</f>
        <v>1151.9965857887669</v>
      </c>
      <c r="AF87" s="587">
        <f>AF41*INDEX('Pro Forma'!$1:$1048576,MATCH('Cash Flow_Monthly'!$A87,'Pro Forma'!$A:$A,0),MATCH('Cash Flow_Monthly'!AF$2,'Pro Forma'!$1:$1,0))*IF(AF$3&gt;'Project Summary'!$G$7,0,1)</f>
        <v>1156.1589007968478</v>
      </c>
      <c r="AG87" s="587">
        <f>AG41*INDEX('Pro Forma'!$1:$1048576,MATCH('Cash Flow_Monthly'!$A87,'Pro Forma'!$A:$A,0),MATCH('Cash Flow_Monthly'!AG$2,'Pro Forma'!$1:$1,0))*IF(AG$3&gt;'Project Summary'!$G$7,0,1)</f>
        <v>1160.9481686751899</v>
      </c>
      <c r="AH87" s="587">
        <f>AH41*INDEX('Pro Forma'!$1:$1048576,MATCH('Cash Flow_Monthly'!$A87,'Pro Forma'!$A:$A,0),MATCH('Cash Flow_Monthly'!AH$2,'Pro Forma'!$1:$1,0))*IF(AH$3&gt;'Project Summary'!$G$7,0,1)</f>
        <v>1164.3521738488621</v>
      </c>
      <c r="AI87" s="587">
        <f>AI41*INDEX('Pro Forma'!$1:$1048576,MATCH('Cash Flow_Monthly'!$A87,'Pro Forma'!$A:$A,0),MATCH('Cash Flow_Monthly'!AI$2,'Pro Forma'!$1:$1,0))*IF(AI$3&gt;'Project Summary'!$G$7,0,1)</f>
        <v>1172.1839198818279</v>
      </c>
      <c r="AJ87" s="587">
        <f>AJ41*INDEX('Pro Forma'!$1:$1048576,MATCH('Cash Flow_Monthly'!$A87,'Pro Forma'!$A:$A,0),MATCH('Cash Flow_Monthly'!AJ$2,'Pro Forma'!$1:$1,0))*IF(AJ$3&gt;'Project Summary'!$G$7,0,1)</f>
        <v>1179.6754488220934</v>
      </c>
      <c r="AK87" s="587">
        <f>AK41*INDEX('Pro Forma'!$1:$1048576,MATCH('Cash Flow_Monthly'!$A87,'Pro Forma'!$A:$A,0),MATCH('Cash Flow_Monthly'!AK$2,'Pro Forma'!$1:$1,0))*IF(AK$3&gt;'Project Summary'!$G$7,0,1)</f>
        <v>1186.8256643294089</v>
      </c>
      <c r="AL87" s="587">
        <f>AL41*INDEX('Pro Forma'!$1:$1048576,MATCH('Cash Flow_Monthly'!$A87,'Pro Forma'!$A:$A,0),MATCH('Cash Flow_Monthly'!AL$2,'Pro Forma'!$1:$1,0))*IF(AL$3&gt;'Project Summary'!$G$7,0,1)</f>
        <v>1191.1721529165081</v>
      </c>
      <c r="AM87" s="587">
        <f>AM41*INDEX('Pro Forma'!$1:$1048576,MATCH('Cash Flow_Monthly'!$A87,'Pro Forma'!$A:$A,0),MATCH('Cash Flow_Monthly'!AM$2,'Pro Forma'!$1:$1,0))*IF(AM$3&gt;'Project Summary'!$G$7,0,1)</f>
        <v>1195.4285885749075</v>
      </c>
      <c r="AN87" s="587">
        <f>AN41*INDEX('Pro Forma'!$1:$1048576,MATCH('Cash Flow_Monthly'!$A87,'Pro Forma'!$A:$A,0),MATCH('Cash Flow_Monthly'!AN$2,'Pro Forma'!$1:$1,0))*IF(AN$3&gt;'Project Summary'!$G$7,0,1)</f>
        <v>1199.5969871783</v>
      </c>
      <c r="AO87" s="587">
        <f>AO41*INDEX('Pro Forma'!$1:$1048576,MATCH('Cash Flow_Monthly'!$A87,'Pro Forma'!$A:$A,0),MATCH('Cash Flow_Monthly'!AO$2,'Pro Forma'!$1:$1,0))*IF(AO$3&gt;'Project Summary'!$G$7,0,1)</f>
        <v>1209.5525552405659</v>
      </c>
      <c r="AP87" s="587">
        <f>AP41*INDEX('Pro Forma'!$1:$1048576,MATCH('Cash Flow_Monthly'!$A87,'Pro Forma'!$A:$A,0),MATCH('Cash Flow_Monthly'!AP$2,'Pro Forma'!$1:$1,0))*IF(AP$3&gt;'Project Summary'!$G$7,0,1)</f>
        <v>1214.0843248772167</v>
      </c>
      <c r="AQ87" s="587">
        <f>AQ41*INDEX('Pro Forma'!$1:$1048576,MATCH('Cash Flow_Monthly'!$A87,'Pro Forma'!$A:$A,0),MATCH('Cash Flow_Monthly'!AQ$2,'Pro Forma'!$1:$1,0))*IF(AQ$3&gt;'Project Summary'!$G$7,0,1)</f>
        <v>1217.7836717038801</v>
      </c>
      <c r="AR87" s="587">
        <f>AR41*INDEX('Pro Forma'!$1:$1048576,MATCH('Cash Flow_Monthly'!$A87,'Pro Forma'!$A:$A,0),MATCH('Cash Flow_Monthly'!AR$2,'Pro Forma'!$1:$1,0))*IF(AR$3&gt;'Project Summary'!$G$7,0,1)</f>
        <v>1220.7121918556659</v>
      </c>
      <c r="AS87" s="587">
        <f>AS41*INDEX('Pro Forma'!$1:$1048576,MATCH('Cash Flow_Monthly'!$A87,'Pro Forma'!$A:$A,0),MATCH('Cash Flow_Monthly'!AS$2,'Pro Forma'!$1:$1,0))*IF(AS$3&gt;'Project Summary'!$G$7,0,1)</f>
        <v>1223.8924132873688</v>
      </c>
      <c r="AT87" s="587">
        <f>AT41*INDEX('Pro Forma'!$1:$1048576,MATCH('Cash Flow_Monthly'!$A87,'Pro Forma'!$A:$A,0),MATCH('Cash Flow_Monthly'!AT$2,'Pro Forma'!$1:$1,0))*IF(AT$3&gt;'Project Summary'!$G$7,0,1)</f>
        <v>1226.1556167134001</v>
      </c>
      <c r="AU87" s="587">
        <f>AU41*INDEX('Pro Forma'!$1:$1048576,MATCH('Cash Flow_Monthly'!$A87,'Pro Forma'!$A:$A,0),MATCH('Cash Flow_Monthly'!AU$2,'Pro Forma'!$1:$1,0))*IF(AU$3&gt;'Project Summary'!$G$7,0,1)</f>
        <v>1231.3159656501819</v>
      </c>
      <c r="AV87" s="587">
        <f>AV41*INDEX('Pro Forma'!$1:$1048576,MATCH('Cash Flow_Monthly'!$A87,'Pro Forma'!$A:$A,0),MATCH('Cash Flow_Monthly'!AV$2,'Pro Forma'!$1:$1,0))*IF(AV$3&gt;'Project Summary'!$G$7,0,1)</f>
        <v>1235.91081334094</v>
      </c>
      <c r="AW87" s="587">
        <f>AW41*INDEX('Pro Forma'!$1:$1048576,MATCH('Cash Flow_Monthly'!$A87,'Pro Forma'!$A:$A,0),MATCH('Cash Flow_Monthly'!AW$2,'Pro Forma'!$1:$1,0))*IF(AW$3&gt;'Project Summary'!$G$7,0,1)</f>
        <v>1239.9552991911448</v>
      </c>
      <c r="AX87" s="587">
        <f>AX41*INDEX('Pro Forma'!$1:$1048576,MATCH('Cash Flow_Monthly'!$A87,'Pro Forma'!$A:$A,0),MATCH('Cash Flow_Monthly'!AX$2,'Pro Forma'!$1:$1,0))*IF(AX$3&gt;'Project Summary'!$G$7,0,1)</f>
        <v>1242.4355009543576</v>
      </c>
      <c r="AY87" s="587">
        <f>AY41*INDEX('Pro Forma'!$1:$1048576,MATCH('Cash Flow_Monthly'!$A87,'Pro Forma'!$A:$A,0),MATCH('Cash Flow_Monthly'!AY$2,'Pro Forma'!$1:$1,0))*IF(AY$3&gt;'Project Summary'!$G$7,0,1)</f>
        <v>1244.8713274549029</v>
      </c>
      <c r="AZ87" s="587">
        <f>AZ41*INDEX('Pro Forma'!$1:$1048576,MATCH('Cash Flow_Monthly'!$A87,'Pro Forma'!$A:$A,0),MATCH('Cash Flow_Monthly'!AZ$2,'Pro Forma'!$1:$1,0))*IF(AZ$3&gt;'Project Summary'!$G$7,0,1)</f>
        <v>1247.2659330937624</v>
      </c>
      <c r="BA87" s="587">
        <f>BA41*INDEX('Pro Forma'!$1:$1048576,MATCH('Cash Flow_Monthly'!$A87,'Pro Forma'!$A:$A,0),MATCH('Cash Flow_Monthly'!BA$2,'Pro Forma'!$1:$1,0))*IF(BA$3&gt;'Project Summary'!$G$7,0,1)</f>
        <v>1253.7225496982678</v>
      </c>
      <c r="BB87" s="587">
        <f>BB41*INDEX('Pro Forma'!$1:$1048576,MATCH('Cash Flow_Monthly'!$A87,'Pro Forma'!$A:$A,0),MATCH('Cash Flow_Monthly'!BB$2,'Pro Forma'!$1:$1,0))*IF(BB$3&gt;'Project Summary'!$G$7,0,1)</f>
        <v>1256.489427585544</v>
      </c>
      <c r="BC87" s="587">
        <f>BC41*INDEX('Pro Forma'!$1:$1048576,MATCH('Cash Flow_Monthly'!$A87,'Pro Forma'!$A:$A,0),MATCH('Cash Flow_Monthly'!BC$2,'Pro Forma'!$1:$1,0))*IF(BC$3&gt;'Project Summary'!$G$7,0,1)</f>
        <v>1258.7742589683685</v>
      </c>
      <c r="BD87" s="587">
        <f>BD41*INDEX('Pro Forma'!$1:$1048576,MATCH('Cash Flow_Monthly'!$A87,'Pro Forma'!$A:$A,0),MATCH('Cash Flow_Monthly'!BD$2,'Pro Forma'!$1:$1,0))*IF(BD$3&gt;'Project Summary'!$G$7,0,1)</f>
        <v>1260.6074991317651</v>
      </c>
      <c r="BE87" s="587">
        <f>BE41*INDEX('Pro Forma'!$1:$1048576,MATCH('Cash Flow_Monthly'!$A87,'Pro Forma'!$A:$A,0),MATCH('Cash Flow_Monthly'!BE$2,'Pro Forma'!$1:$1,0))*IF(BE$3&gt;'Project Summary'!$G$7,0,1)</f>
        <v>1262.7441329071262</v>
      </c>
      <c r="BF87" s="587">
        <f>BF41*INDEX('Pro Forma'!$1:$1048576,MATCH('Cash Flow_Monthly'!$A87,'Pro Forma'!$A:$A,0),MATCH('Cash Flow_Monthly'!BF$2,'Pro Forma'!$1:$1,0))*IF(BF$3&gt;'Project Summary'!$G$7,0,1)</f>
        <v>1264.2906714704347</v>
      </c>
      <c r="BG87" s="587">
        <f>BG41*INDEX('Pro Forma'!$1:$1048576,MATCH('Cash Flow_Monthly'!$A87,'Pro Forma'!$A:$A,0),MATCH('Cash Flow_Monthly'!BG$2,'Pro Forma'!$1:$1,0))*IF(BG$3&gt;'Project Summary'!$G$7,0,1)</f>
        <v>1267.8851665053576</v>
      </c>
      <c r="BH87" s="587">
        <f>BH41*INDEX('Pro Forma'!$1:$1048576,MATCH('Cash Flow_Monthly'!$A87,'Pro Forma'!$A:$A,0),MATCH('Cash Flow_Monthly'!BH$2,'Pro Forma'!$1:$1,0))*IF(BH$3&gt;'Project Summary'!$G$7,0,1)</f>
        <v>1271.3948834209368</v>
      </c>
      <c r="BI87" s="587">
        <f>BI41*INDEX('Pro Forma'!$1:$1048576,MATCH('Cash Flow_Monthly'!$A87,'Pro Forma'!$A:$A,0),MATCH('Cash Flow_Monthly'!BI$2,'Pro Forma'!$1:$1,0))*IF(BI$3&gt;'Project Summary'!$G$7,0,1)</f>
        <v>1274.8513736938478</v>
      </c>
      <c r="BJ87" s="587">
        <f>BJ41*INDEX('Pro Forma'!$1:$1048576,MATCH('Cash Flow_Monthly'!$A87,'Pro Forma'!$A:$A,0),MATCH('Cash Flow_Monthly'!BJ$2,'Pro Forma'!$1:$1,0))*IF(BJ$3&gt;'Project Summary'!$G$7,0,1)</f>
        <v>1277.0344623532774</v>
      </c>
      <c r="BK87" s="587">
        <f>BK41*INDEX('Pro Forma'!$1:$1048576,MATCH('Cash Flow_Monthly'!$A87,'Pro Forma'!$A:$A,0),MATCH('Cash Flow_Monthly'!BK$2,'Pro Forma'!$1:$1,0))*IF(BK$3&gt;'Project Summary'!$G$7,0,1)</f>
        <v>1279.2419232340135</v>
      </c>
      <c r="BL87" s="587">
        <f>BL41*INDEX('Pro Forma'!$1:$1048576,MATCH('Cash Flow_Monthly'!$A87,'Pro Forma'!$A:$A,0),MATCH('Cash Flow_Monthly'!BL$2,'Pro Forma'!$1:$1,0))*IF(BL$3&gt;'Project Summary'!$G$7,0,1)</f>
        <v>1281.4752332951227</v>
      </c>
      <c r="BM87" s="587">
        <f>BM41*INDEX('Pro Forma'!$1:$1048576,MATCH('Cash Flow_Monthly'!$A87,'Pro Forma'!$A:$A,0),MATCH('Cash Flow_Monthly'!BM$2,'Pro Forma'!$1:$1,0))*IF(BM$3&gt;'Project Summary'!$G$7,0,1)</f>
        <v>1293.5914760148403</v>
      </c>
      <c r="BN87" s="587">
        <f>BN41*INDEX('Pro Forma'!$1:$1048576,MATCH('Cash Flow_Monthly'!$A87,'Pro Forma'!$A:$A,0),MATCH('Cash Flow_Monthly'!BN$2,'Pro Forma'!$1:$1,0))*IF(BN$3&gt;'Project Summary'!$G$7,0,1)</f>
        <v>1296.3383971720216</v>
      </c>
      <c r="BO87" s="587">
        <f>BO41*INDEX('Pro Forma'!$1:$1048576,MATCH('Cash Flow_Monthly'!$A87,'Pro Forma'!$A:$A,0),MATCH('Cash Flow_Monthly'!BO$2,'Pro Forma'!$1:$1,0))*IF(BO$3&gt;'Project Summary'!$G$7,0,1)</f>
        <v>1298.6610916560351</v>
      </c>
      <c r="BP87" s="587">
        <f>BP41*INDEX('Pro Forma'!$1:$1048576,MATCH('Cash Flow_Monthly'!$A87,'Pro Forma'!$A:$A,0),MATCH('Cash Flow_Monthly'!BP$2,'Pro Forma'!$1:$1,0))*IF(BP$3&gt;'Project Summary'!$G$7,0,1)</f>
        <v>1300.5591373129787</v>
      </c>
      <c r="BQ87" s="587">
        <f>BQ41*INDEX('Pro Forma'!$1:$1048576,MATCH('Cash Flow_Monthly'!$A87,'Pro Forma'!$A:$A,0),MATCH('Cash Flow_Monthly'!BQ$2,'Pro Forma'!$1:$1,0))*IF(BQ$3&gt;'Project Summary'!$G$7,0,1)</f>
        <v>1302.8098609132603</v>
      </c>
      <c r="BR87" s="587">
        <f>BR41*INDEX('Pro Forma'!$1:$1048576,MATCH('Cash Flow_Monthly'!$A87,'Pro Forma'!$A:$A,0),MATCH('Cash Flow_Monthly'!BR$2,'Pro Forma'!$1:$1,0))*IF(BR$3&gt;'Project Summary'!$G$7,0,1)</f>
        <v>1304.4576481782822</v>
      </c>
      <c r="BS87" s="587">
        <f>BS41*INDEX('Pro Forma'!$1:$1048576,MATCH('Cash Flow_Monthly'!$A87,'Pro Forma'!$A:$A,0),MATCH('Cash Flow_Monthly'!BS$2,'Pro Forma'!$1:$1,0))*IF(BS$3&gt;'Project Summary'!$G$7,0,1)</f>
        <v>1308.3905959416657</v>
      </c>
      <c r="BT87" s="587">
        <f>BT41*INDEX('Pro Forma'!$1:$1048576,MATCH('Cash Flow_Monthly'!$A87,'Pro Forma'!$A:$A,0),MATCH('Cash Flow_Monthly'!BT$2,'Pro Forma'!$1:$1,0))*IF(BT$3&gt;'Project Summary'!$G$7,0,1)</f>
        <v>1312.3066887914993</v>
      </c>
      <c r="BU87" s="587">
        <f>BU41*INDEX('Pro Forma'!$1:$1048576,MATCH('Cash Flow_Monthly'!$A87,'Pro Forma'!$A:$A,0),MATCH('Cash Flow_Monthly'!BU$2,'Pro Forma'!$1:$1,0))*IF(BU$3&gt;'Project Summary'!$G$7,0,1)</f>
        <v>1316.2089948045877</v>
      </c>
      <c r="BV87" s="587">
        <f>BV41*INDEX('Pro Forma'!$1:$1048576,MATCH('Cash Flow_Monthly'!$A87,'Pro Forma'!$A:$A,0),MATCH('Cash Flow_Monthly'!BV$2,'Pro Forma'!$1:$1,0))*IF(BV$3&gt;'Project Summary'!$G$7,0,1)</f>
        <v>1318.6851949753243</v>
      </c>
      <c r="BW87" s="587">
        <f>BW41*INDEX('Pro Forma'!$1:$1048576,MATCH('Cash Flow_Monthly'!$A87,'Pro Forma'!$A:$A,0),MATCH('Cash Flow_Monthly'!BW$2,'Pro Forma'!$1:$1,0))*IF(BW$3&gt;'Project Summary'!$G$7,0,1)</f>
        <v>1321.1977760226946</v>
      </c>
      <c r="BX87" s="587">
        <f>BX41*INDEX('Pro Forma'!$1:$1048576,MATCH('Cash Flow_Monthly'!$A87,'Pro Forma'!$A:$A,0),MATCH('Cash Flow_Monthly'!BX$2,'Pro Forma'!$1:$1,0))*IF(BX$3&gt;'Project Summary'!$G$7,0,1)</f>
        <v>1323.7458067017112</v>
      </c>
      <c r="BY87" s="587">
        <f>BY41*INDEX('Pro Forma'!$1:$1048576,MATCH('Cash Flow_Monthly'!$A87,'Pro Forma'!$A:$A,0),MATCH('Cash Flow_Monthly'!BY$2,'Pro Forma'!$1:$1,0))*IF(BY$3&gt;'Project Summary'!$G$7,0,1)</f>
        <v>1329.9743603494871</v>
      </c>
      <c r="BZ87" s="587">
        <f>BZ41*INDEX('Pro Forma'!$1:$1048576,MATCH('Cash Flow_Monthly'!$A87,'Pro Forma'!$A:$A,0),MATCH('Cash Flow_Monthly'!BZ$2,'Pro Forma'!$1:$1,0))*IF(BZ$3&gt;'Project Summary'!$G$7,0,1)</f>
        <v>1333.0988611265889</v>
      </c>
      <c r="CA87" s="587">
        <f>CA41*INDEX('Pro Forma'!$1:$1048576,MATCH('Cash Flow_Monthly'!$A87,'Pro Forma'!$A:$A,0),MATCH('Cash Flow_Monthly'!CA$2,'Pro Forma'!$1:$1,0))*IF(CA$3&gt;'Project Summary'!$G$7,0,1)</f>
        <v>1335.7390628005826</v>
      </c>
      <c r="CB87" s="587">
        <f>CB41*INDEX('Pro Forma'!$1:$1048576,MATCH('Cash Flow_Monthly'!$A87,'Pro Forma'!$A:$A,0),MATCH('Cash Flow_Monthly'!CB$2,'Pro Forma'!$1:$1,0))*IF(CB$3&gt;'Project Summary'!$G$7,0,1)</f>
        <v>1337.8925572233827</v>
      </c>
      <c r="CC87" s="587">
        <f>CC41*INDEX('Pro Forma'!$1:$1048576,MATCH('Cash Flow_Monthly'!$A87,'Pro Forma'!$A:$A,0),MATCH('Cash Flow_Monthly'!CC$2,'Pro Forma'!$1:$1,0))*IF(CC$3&gt;'Project Summary'!$G$7,0,1)</f>
        <v>1340.4413951690203</v>
      </c>
      <c r="CD87" s="587">
        <f>CD41*INDEX('Pro Forma'!$1:$1048576,MATCH('Cash Flow_Monthly'!$A87,'Pro Forma'!$A:$A,0),MATCH('Cash Flow_Monthly'!CD$2,'Pro Forma'!$1:$1,0))*IF(CD$3&gt;'Project Summary'!$G$7,0,1)</f>
        <v>1342.3024158398516</v>
      </c>
      <c r="CE87" s="587">
        <f>CE41*INDEX('Pro Forma'!$1:$1048576,MATCH('Cash Flow_Monthly'!$A87,'Pro Forma'!$A:$A,0),MATCH('Cash Flow_Monthly'!CE$2,'Pro Forma'!$1:$1,0))*IF(CE$3&gt;'Project Summary'!$G$7,0,1)</f>
        <v>1346.7348735175758</v>
      </c>
      <c r="CF87" s="587">
        <f>CF41*INDEX('Pro Forma'!$1:$1048576,MATCH('Cash Flow_Monthly'!$A87,'Pro Forma'!$A:$A,0),MATCH('Cash Flow_Monthly'!CF$2,'Pro Forma'!$1:$1,0))*IF(CF$3&gt;'Project Summary'!$G$7,0,1)</f>
        <v>1351.1343055317122</v>
      </c>
      <c r="CG87" s="587">
        <f>CG41*INDEX('Pro Forma'!$1:$1048576,MATCH('Cash Flow_Monthly'!$A87,'Pro Forma'!$A:$A,0),MATCH('Cash Flow_Monthly'!CG$2,'Pro Forma'!$1:$1,0))*IF(CG$3&gt;'Project Summary'!$G$7,0,1)</f>
        <v>1355.5015022623829</v>
      </c>
      <c r="CH87" s="587">
        <f>CH41*INDEX('Pro Forma'!$1:$1048576,MATCH('Cash Flow_Monthly'!$A87,'Pro Forma'!$A:$A,0),MATCH('Cash Flow_Monthly'!CH$2,'Pro Forma'!$1:$1,0))*IF(CH$3&gt;'Project Summary'!$G$7,0,1)</f>
        <v>1358.2619510786426</v>
      </c>
      <c r="CI87" s="587">
        <f>CI41*INDEX('Pro Forma'!$1:$1048576,MATCH('Cash Flow_Monthly'!$A87,'Pro Forma'!$A:$A,0),MATCH('Cash Flow_Monthly'!CI$2,'Pro Forma'!$1:$1,0))*IF(CI$3&gt;'Project Summary'!$G$7,0,1)</f>
        <v>1361.0520472139217</v>
      </c>
      <c r="CJ87" s="587">
        <f>CJ41*INDEX('Pro Forma'!$1:$1048576,MATCH('Cash Flow_Monthly'!$A87,'Pro Forma'!$A:$A,0),MATCH('Cash Flow_Monthly'!CJ$2,'Pro Forma'!$1:$1,0))*IF(CJ$3&gt;'Project Summary'!$G$7,0,1)</f>
        <v>1363.8705204945099</v>
      </c>
      <c r="CK87" s="587">
        <f>CK41*INDEX('Pro Forma'!$1:$1048576,MATCH('Cash Flow_Monthly'!$A87,'Pro Forma'!$A:$A,0),MATCH('Cash Flow_Monthly'!CK$2,'Pro Forma'!$1:$1,0))*IF(CK$3&gt;'Project Summary'!$G$7,0,1)</f>
        <v>0</v>
      </c>
      <c r="CL87" s="587">
        <f>CL41*INDEX('Pro Forma'!$1:$1048576,MATCH('Cash Flow_Monthly'!$A87,'Pro Forma'!$A:$A,0),MATCH('Cash Flow_Monthly'!CL$2,'Pro Forma'!$1:$1,0))*IF(CL$3&gt;'Project Summary'!$G$7,0,1)</f>
        <v>0</v>
      </c>
      <c r="CM87" s="587">
        <f>CM41*INDEX('Pro Forma'!$1:$1048576,MATCH('Cash Flow_Monthly'!$A87,'Pro Forma'!$A:$A,0),MATCH('Cash Flow_Monthly'!CM$2,'Pro Forma'!$1:$1,0))*IF(CM$3&gt;'Project Summary'!$G$7,0,1)</f>
        <v>0</v>
      </c>
      <c r="CN87" s="587">
        <f>CN41*INDEX('Pro Forma'!$1:$1048576,MATCH('Cash Flow_Monthly'!$A87,'Pro Forma'!$A:$A,0),MATCH('Cash Flow_Monthly'!CN$2,'Pro Forma'!$1:$1,0))*IF(CN$3&gt;'Project Summary'!$G$7,0,1)</f>
        <v>0</v>
      </c>
      <c r="CO87" s="587">
        <f>CO41*INDEX('Pro Forma'!$1:$1048576,MATCH('Cash Flow_Monthly'!$A87,'Pro Forma'!$A:$A,0),MATCH('Cash Flow_Monthly'!CO$2,'Pro Forma'!$1:$1,0))*IF(CO$3&gt;'Project Summary'!$G$7,0,1)</f>
        <v>0</v>
      </c>
      <c r="CP87" s="587">
        <f>CP41*INDEX('Pro Forma'!$1:$1048576,MATCH('Cash Flow_Monthly'!$A87,'Pro Forma'!$A:$A,0),MATCH('Cash Flow_Monthly'!CP$2,'Pro Forma'!$1:$1,0))*IF(CP$3&gt;'Project Summary'!$G$7,0,1)</f>
        <v>0</v>
      </c>
      <c r="CQ87" s="587">
        <f>CQ41*INDEX('Pro Forma'!$1:$1048576,MATCH('Cash Flow_Monthly'!$A87,'Pro Forma'!$A:$A,0),MATCH('Cash Flow_Monthly'!CQ$2,'Pro Forma'!$1:$1,0))*IF(CQ$3&gt;'Project Summary'!$G$7,0,1)</f>
        <v>0</v>
      </c>
      <c r="CR87" s="587">
        <f>CR41*INDEX('Pro Forma'!$1:$1048576,MATCH('Cash Flow_Monthly'!$A87,'Pro Forma'!$A:$A,0),MATCH('Cash Flow_Monthly'!CR$2,'Pro Forma'!$1:$1,0))*IF(CR$3&gt;'Project Summary'!$G$7,0,1)</f>
        <v>0</v>
      </c>
      <c r="CS87" s="587">
        <f>CS41*INDEX('Pro Forma'!$1:$1048576,MATCH('Cash Flow_Monthly'!$A87,'Pro Forma'!$A:$A,0),MATCH('Cash Flow_Monthly'!CS$2,'Pro Forma'!$1:$1,0))*IF(CS$3&gt;'Project Summary'!$G$7,0,1)</f>
        <v>0</v>
      </c>
      <c r="CT87" s="587">
        <f>CT41*INDEX('Pro Forma'!$1:$1048576,MATCH('Cash Flow_Monthly'!$A87,'Pro Forma'!$A:$A,0),MATCH('Cash Flow_Monthly'!CT$2,'Pro Forma'!$1:$1,0))*IF(CT$3&gt;'Project Summary'!$G$7,0,1)</f>
        <v>0</v>
      </c>
      <c r="CU87" s="587">
        <f>CU41*INDEX('Pro Forma'!$1:$1048576,MATCH('Cash Flow_Monthly'!$A87,'Pro Forma'!$A:$A,0),MATCH('Cash Flow_Monthly'!CU$2,'Pro Forma'!$1:$1,0))*IF(CU$3&gt;'Project Summary'!$G$7,0,1)</f>
        <v>0</v>
      </c>
      <c r="CV87" s="587">
        <f>CV41*INDEX('Pro Forma'!$1:$1048576,MATCH('Cash Flow_Monthly'!$A87,'Pro Forma'!$A:$A,0),MATCH('Cash Flow_Monthly'!CV$2,'Pro Forma'!$1:$1,0))*IF(CV$3&gt;'Project Summary'!$G$7,0,1)</f>
        <v>0</v>
      </c>
      <c r="CW87" s="587">
        <f>CW41*INDEX('Pro Forma'!$1:$1048576,MATCH('Cash Flow_Monthly'!$A87,'Pro Forma'!$A:$A,0),MATCH('Cash Flow_Monthly'!CW$2,'Pro Forma'!$1:$1,0))*IF(CW$3&gt;'Project Summary'!$G$7,0,1)</f>
        <v>0</v>
      </c>
      <c r="CX87" s="587">
        <f>CX41*INDEX('Pro Forma'!$1:$1048576,MATCH('Cash Flow_Monthly'!$A87,'Pro Forma'!$A:$A,0),MATCH('Cash Flow_Monthly'!CX$2,'Pro Forma'!$1:$1,0))*IF(CX$3&gt;'Project Summary'!$G$7,0,1)</f>
        <v>0</v>
      </c>
      <c r="CY87" s="587">
        <f>CY41*INDEX('Pro Forma'!$1:$1048576,MATCH('Cash Flow_Monthly'!$A87,'Pro Forma'!$A:$A,0),MATCH('Cash Flow_Monthly'!CY$2,'Pro Forma'!$1:$1,0))*IF(CY$3&gt;'Project Summary'!$G$7,0,1)</f>
        <v>0</v>
      </c>
      <c r="CZ87" s="587">
        <f>CZ41*INDEX('Pro Forma'!$1:$1048576,MATCH('Cash Flow_Monthly'!$A87,'Pro Forma'!$A:$A,0),MATCH('Cash Flow_Monthly'!CZ$2,'Pro Forma'!$1:$1,0))*IF(CZ$3&gt;'Project Summary'!$G$7,0,1)</f>
        <v>0</v>
      </c>
      <c r="DA87" s="587">
        <f>DA41*INDEX('Pro Forma'!$1:$1048576,MATCH('Cash Flow_Monthly'!$A87,'Pro Forma'!$A:$A,0),MATCH('Cash Flow_Monthly'!DA$2,'Pro Forma'!$1:$1,0))*IF(DA$3&gt;'Project Summary'!$G$7,0,1)</f>
        <v>0</v>
      </c>
      <c r="DB87" s="587">
        <f>DB41*INDEX('Pro Forma'!$1:$1048576,MATCH('Cash Flow_Monthly'!$A87,'Pro Forma'!$A:$A,0),MATCH('Cash Flow_Monthly'!DB$2,'Pro Forma'!$1:$1,0))*IF(DB$3&gt;'Project Summary'!$G$7,0,1)</f>
        <v>0</v>
      </c>
      <c r="DC87" s="587">
        <f>DC41*INDEX('Pro Forma'!$1:$1048576,MATCH('Cash Flow_Monthly'!$A87,'Pro Forma'!$A:$A,0),MATCH('Cash Flow_Monthly'!DC$2,'Pro Forma'!$1:$1,0))*IF(DC$3&gt;'Project Summary'!$G$7,0,1)</f>
        <v>0</v>
      </c>
      <c r="DD87" s="587">
        <f>DD41*INDEX('Pro Forma'!$1:$1048576,MATCH('Cash Flow_Monthly'!$A87,'Pro Forma'!$A:$A,0),MATCH('Cash Flow_Monthly'!DD$2,'Pro Forma'!$1:$1,0))*IF(DD$3&gt;'Project Summary'!$G$7,0,1)</f>
        <v>0</v>
      </c>
      <c r="DE87" s="587">
        <f>DE41*INDEX('Pro Forma'!$1:$1048576,MATCH('Cash Flow_Monthly'!$A87,'Pro Forma'!$A:$A,0),MATCH('Cash Flow_Monthly'!DE$2,'Pro Forma'!$1:$1,0))*IF(DE$3&gt;'Project Summary'!$G$7,0,1)</f>
        <v>0</v>
      </c>
      <c r="DF87" s="587">
        <f>DF41*INDEX('Pro Forma'!$1:$1048576,MATCH('Cash Flow_Monthly'!$A87,'Pro Forma'!$A:$A,0),MATCH('Cash Flow_Monthly'!DF$2,'Pro Forma'!$1:$1,0))*IF(DF$3&gt;'Project Summary'!$G$7,0,1)</f>
        <v>0</v>
      </c>
      <c r="DG87" s="587">
        <f>DG41*INDEX('Pro Forma'!$1:$1048576,MATCH('Cash Flow_Monthly'!$A87,'Pro Forma'!$A:$A,0),MATCH('Cash Flow_Monthly'!DG$2,'Pro Forma'!$1:$1,0))*IF(DG$3&gt;'Project Summary'!$G$7,0,1)</f>
        <v>0</v>
      </c>
      <c r="DH87" s="587">
        <f>DH41*INDEX('Pro Forma'!$1:$1048576,MATCH('Cash Flow_Monthly'!$A87,'Pro Forma'!$A:$A,0),MATCH('Cash Flow_Monthly'!DH$2,'Pro Forma'!$1:$1,0))*IF(DH$3&gt;'Project Summary'!$G$7,0,1)</f>
        <v>0</v>
      </c>
      <c r="DI87" s="587">
        <f>DI41*INDEX('Pro Forma'!$1:$1048576,MATCH('Cash Flow_Monthly'!$A87,'Pro Forma'!$A:$A,0),MATCH('Cash Flow_Monthly'!DI$2,'Pro Forma'!$1:$1,0))*IF(DI$3&gt;'Project Summary'!$G$7,0,1)</f>
        <v>0</v>
      </c>
      <c r="DJ87" s="587">
        <f>DJ41*INDEX('Pro Forma'!$1:$1048576,MATCH('Cash Flow_Monthly'!$A87,'Pro Forma'!$A:$A,0),MATCH('Cash Flow_Monthly'!DJ$2,'Pro Forma'!$1:$1,0))*IF(DJ$3&gt;'Project Summary'!$G$7,0,1)</f>
        <v>0</v>
      </c>
      <c r="DK87" s="587">
        <f>DK41*INDEX('Pro Forma'!$1:$1048576,MATCH('Cash Flow_Monthly'!$A87,'Pro Forma'!$A:$A,0),MATCH('Cash Flow_Monthly'!DK$2,'Pro Forma'!$1:$1,0))*IF(DK$3&gt;'Project Summary'!$G$7,0,1)</f>
        <v>0</v>
      </c>
      <c r="DL87" s="587">
        <f>DL41*INDEX('Pro Forma'!$1:$1048576,MATCH('Cash Flow_Monthly'!$A87,'Pro Forma'!$A:$A,0),MATCH('Cash Flow_Monthly'!DL$2,'Pro Forma'!$1:$1,0))*IF(DL$3&gt;'Project Summary'!$G$7,0,1)</f>
        <v>0</v>
      </c>
      <c r="DM87" s="587">
        <f>DM41*INDEX('Pro Forma'!$1:$1048576,MATCH('Cash Flow_Monthly'!$A87,'Pro Forma'!$A:$A,0),MATCH('Cash Flow_Monthly'!DM$2,'Pro Forma'!$1:$1,0))*IF(DM$3&gt;'Project Summary'!$G$7,0,1)</f>
        <v>0</v>
      </c>
      <c r="DN87" s="587">
        <f>DN41*INDEX('Pro Forma'!$1:$1048576,MATCH('Cash Flow_Monthly'!$A87,'Pro Forma'!$A:$A,0),MATCH('Cash Flow_Monthly'!DN$2,'Pro Forma'!$1:$1,0))*IF(DN$3&gt;'Project Summary'!$G$7,0,1)</f>
        <v>0</v>
      </c>
      <c r="DO87" s="587">
        <f>DO41*INDEX('Pro Forma'!$1:$1048576,MATCH('Cash Flow_Monthly'!$A87,'Pro Forma'!$A:$A,0),MATCH('Cash Flow_Monthly'!DO$2,'Pro Forma'!$1:$1,0))*IF(DO$3&gt;'Project Summary'!$G$7,0,1)</f>
        <v>0</v>
      </c>
      <c r="DP87" s="587">
        <f>DP41*INDEX('Pro Forma'!$1:$1048576,MATCH('Cash Flow_Monthly'!$A87,'Pro Forma'!$A:$A,0),MATCH('Cash Flow_Monthly'!DP$2,'Pro Forma'!$1:$1,0))*IF(DP$3&gt;'Project Summary'!$G$7,0,1)</f>
        <v>0</v>
      </c>
      <c r="DQ87" s="587">
        <f>DQ41*INDEX('Pro Forma'!$1:$1048576,MATCH('Cash Flow_Monthly'!$A87,'Pro Forma'!$A:$A,0),MATCH('Cash Flow_Monthly'!DQ$2,'Pro Forma'!$1:$1,0))*IF(DQ$3&gt;'Project Summary'!$G$7,0,1)</f>
        <v>0</v>
      </c>
      <c r="DR87" s="587">
        <f>DR41*INDEX('Pro Forma'!$1:$1048576,MATCH('Cash Flow_Monthly'!$A87,'Pro Forma'!$A:$A,0),MATCH('Cash Flow_Monthly'!DR$2,'Pro Forma'!$1:$1,0))*IF(DR$3&gt;'Project Summary'!$G$7,0,1)</f>
        <v>0</v>
      </c>
      <c r="DS87" s="587">
        <f>DS41*INDEX('Pro Forma'!$1:$1048576,MATCH('Cash Flow_Monthly'!$A87,'Pro Forma'!$A:$A,0),MATCH('Cash Flow_Monthly'!DS$2,'Pro Forma'!$1:$1,0))*IF(DS$3&gt;'Project Summary'!$G$7,0,1)</f>
        <v>0</v>
      </c>
      <c r="DT87" s="587">
        <f>DT41*INDEX('Pro Forma'!$1:$1048576,MATCH('Cash Flow_Monthly'!$A87,'Pro Forma'!$A:$A,0),MATCH('Cash Flow_Monthly'!DT$2,'Pro Forma'!$1:$1,0))*IF(DT$3&gt;'Project Summary'!$G$7,0,1)</f>
        <v>0</v>
      </c>
      <c r="DU87" s="586"/>
    </row>
    <row r="88" spans="1:125" s="466" customFormat="1">
      <c r="A88" s="4" t="str">
        <f>'Pro Forma'!A92</f>
        <v>Property Insurance</v>
      </c>
      <c r="B88"/>
      <c r="C88"/>
      <c r="D88"/>
      <c r="E88" s="587">
        <f>'Pro Forma'!$M92*INDEX('Pro Forma'!$1:$1048576,MATCH('Cash Flow_Monthly'!$A88,'Pro Forma'!$A:$A,0),MATCH('Cash Flow_Monthly'!E$2,'Pro Forma'!$1:$1,0))/12*IF(E$3&gt;'Project Summary'!$G$7,0,1)</f>
        <v>13500</v>
      </c>
      <c r="F88" s="587">
        <f>'Pro Forma'!$M92*INDEX('Pro Forma'!$1:$1048576,MATCH('Cash Flow_Monthly'!$A88,'Pro Forma'!$A:$A,0),MATCH('Cash Flow_Monthly'!F$2,'Pro Forma'!$1:$1,0))/12*IF(F$3&gt;'Project Summary'!$G$7,0,1)</f>
        <v>13500</v>
      </c>
      <c r="G88" s="587">
        <f>'Pro Forma'!$M92*INDEX('Pro Forma'!$1:$1048576,MATCH('Cash Flow_Monthly'!$A88,'Pro Forma'!$A:$A,0),MATCH('Cash Flow_Monthly'!G$2,'Pro Forma'!$1:$1,0))/12*IF(G$3&gt;'Project Summary'!$G$7,0,1)</f>
        <v>13500</v>
      </c>
      <c r="H88" s="587">
        <f>'Pro Forma'!$M92*INDEX('Pro Forma'!$1:$1048576,MATCH('Cash Flow_Monthly'!$A88,'Pro Forma'!$A:$A,0),MATCH('Cash Flow_Monthly'!H$2,'Pro Forma'!$1:$1,0))/12*IF(H$3&gt;'Project Summary'!$G$7,0,1)</f>
        <v>13500</v>
      </c>
      <c r="I88" s="587">
        <f>'Pro Forma'!$M92*INDEX('Pro Forma'!$1:$1048576,MATCH('Cash Flow_Monthly'!$A88,'Pro Forma'!$A:$A,0),MATCH('Cash Flow_Monthly'!I$2,'Pro Forma'!$1:$1,0))/12*IF(I$3&gt;'Project Summary'!$G$7,0,1)</f>
        <v>13500</v>
      </c>
      <c r="J88" s="587">
        <f>'Pro Forma'!$M92*INDEX('Pro Forma'!$1:$1048576,MATCH('Cash Flow_Monthly'!$A88,'Pro Forma'!$A:$A,0),MATCH('Cash Flow_Monthly'!J$2,'Pro Forma'!$1:$1,0))/12*IF(J$3&gt;'Project Summary'!$G$7,0,1)</f>
        <v>13500</v>
      </c>
      <c r="K88" s="587">
        <f>'Pro Forma'!$M92*INDEX('Pro Forma'!$1:$1048576,MATCH('Cash Flow_Monthly'!$A88,'Pro Forma'!$A:$A,0),MATCH('Cash Flow_Monthly'!K$2,'Pro Forma'!$1:$1,0))/12*IF(K$3&gt;'Project Summary'!$G$7,0,1)</f>
        <v>13500</v>
      </c>
      <c r="L88" s="587">
        <f>'Pro Forma'!$M92*INDEX('Pro Forma'!$1:$1048576,MATCH('Cash Flow_Monthly'!$A88,'Pro Forma'!$A:$A,0),MATCH('Cash Flow_Monthly'!L$2,'Pro Forma'!$1:$1,0))/12*IF(L$3&gt;'Project Summary'!$G$7,0,1)</f>
        <v>13500</v>
      </c>
      <c r="M88" s="587">
        <f>'Pro Forma'!$M92*INDEX('Pro Forma'!$1:$1048576,MATCH('Cash Flow_Monthly'!$A88,'Pro Forma'!$A:$A,0),MATCH('Cash Flow_Monthly'!M$2,'Pro Forma'!$1:$1,0))/12*IF(M$3&gt;'Project Summary'!$G$7,0,1)</f>
        <v>13500</v>
      </c>
      <c r="N88" s="587">
        <f>'Pro Forma'!$M92*INDEX('Pro Forma'!$1:$1048576,MATCH('Cash Flow_Monthly'!$A88,'Pro Forma'!$A:$A,0),MATCH('Cash Flow_Monthly'!N$2,'Pro Forma'!$1:$1,0))/12*IF(N$3&gt;'Project Summary'!$G$7,0,1)</f>
        <v>13500</v>
      </c>
      <c r="O88" s="587">
        <f>'Pro Forma'!$M92*INDEX('Pro Forma'!$1:$1048576,MATCH('Cash Flow_Monthly'!$A88,'Pro Forma'!$A:$A,0),MATCH('Cash Flow_Monthly'!O$2,'Pro Forma'!$1:$1,0))/12*IF(O$3&gt;'Project Summary'!$G$7,0,1)</f>
        <v>13500</v>
      </c>
      <c r="P88" s="587">
        <f>'Pro Forma'!$M92*INDEX('Pro Forma'!$1:$1048576,MATCH('Cash Flow_Monthly'!$A88,'Pro Forma'!$A:$A,0),MATCH('Cash Flow_Monthly'!P$2,'Pro Forma'!$1:$1,0))/12*IF(P$3&gt;'Project Summary'!$G$7,0,1)</f>
        <v>13500</v>
      </c>
      <c r="Q88" s="587">
        <f>'Pro Forma'!$M92*INDEX('Pro Forma'!$1:$1048576,MATCH('Cash Flow_Monthly'!$A88,'Pro Forma'!$A:$A,0),MATCH('Cash Flow_Monthly'!Q$2,'Pro Forma'!$1:$1,0))/12*IF(Q$3&gt;'Project Summary'!$G$7,0,1)</f>
        <v>14040</v>
      </c>
      <c r="R88" s="587">
        <f>'Pro Forma'!$M92*INDEX('Pro Forma'!$1:$1048576,MATCH('Cash Flow_Monthly'!$A88,'Pro Forma'!$A:$A,0),MATCH('Cash Flow_Monthly'!R$2,'Pro Forma'!$1:$1,0))/12*IF(R$3&gt;'Project Summary'!$G$7,0,1)</f>
        <v>14040</v>
      </c>
      <c r="S88" s="587">
        <f>'Pro Forma'!$M92*INDEX('Pro Forma'!$1:$1048576,MATCH('Cash Flow_Monthly'!$A88,'Pro Forma'!$A:$A,0),MATCH('Cash Flow_Monthly'!S$2,'Pro Forma'!$1:$1,0))/12*IF(S$3&gt;'Project Summary'!$G$7,0,1)</f>
        <v>14040</v>
      </c>
      <c r="T88" s="587">
        <f>'Pro Forma'!$M92*INDEX('Pro Forma'!$1:$1048576,MATCH('Cash Flow_Monthly'!$A88,'Pro Forma'!$A:$A,0),MATCH('Cash Flow_Monthly'!T$2,'Pro Forma'!$1:$1,0))/12*IF(T$3&gt;'Project Summary'!$G$7,0,1)</f>
        <v>14040</v>
      </c>
      <c r="U88" s="587">
        <f>'Pro Forma'!$M92*INDEX('Pro Forma'!$1:$1048576,MATCH('Cash Flow_Monthly'!$A88,'Pro Forma'!$A:$A,0),MATCH('Cash Flow_Monthly'!U$2,'Pro Forma'!$1:$1,0))/12*IF(U$3&gt;'Project Summary'!$G$7,0,1)</f>
        <v>14040</v>
      </c>
      <c r="V88" s="587">
        <f>'Pro Forma'!$M92*INDEX('Pro Forma'!$1:$1048576,MATCH('Cash Flow_Monthly'!$A88,'Pro Forma'!$A:$A,0),MATCH('Cash Flow_Monthly'!V$2,'Pro Forma'!$1:$1,0))/12*IF(V$3&gt;'Project Summary'!$G$7,0,1)</f>
        <v>14040</v>
      </c>
      <c r="W88" s="587">
        <f>'Pro Forma'!$M92*INDEX('Pro Forma'!$1:$1048576,MATCH('Cash Flow_Monthly'!$A88,'Pro Forma'!$A:$A,0),MATCH('Cash Flow_Monthly'!W$2,'Pro Forma'!$1:$1,0))/12*IF(W$3&gt;'Project Summary'!$G$7,0,1)</f>
        <v>14040</v>
      </c>
      <c r="X88" s="587">
        <f>'Pro Forma'!$M92*INDEX('Pro Forma'!$1:$1048576,MATCH('Cash Flow_Monthly'!$A88,'Pro Forma'!$A:$A,0),MATCH('Cash Flow_Monthly'!X$2,'Pro Forma'!$1:$1,0))/12*IF(X$3&gt;'Project Summary'!$G$7,0,1)</f>
        <v>14040</v>
      </c>
      <c r="Y88" s="587">
        <f>'Pro Forma'!$M92*INDEX('Pro Forma'!$1:$1048576,MATCH('Cash Flow_Monthly'!$A88,'Pro Forma'!$A:$A,0),MATCH('Cash Flow_Monthly'!Y$2,'Pro Forma'!$1:$1,0))/12*IF(Y$3&gt;'Project Summary'!$G$7,0,1)</f>
        <v>14040</v>
      </c>
      <c r="Z88" s="587">
        <f>'Pro Forma'!$M92*INDEX('Pro Forma'!$1:$1048576,MATCH('Cash Flow_Monthly'!$A88,'Pro Forma'!$A:$A,0),MATCH('Cash Flow_Monthly'!Z$2,'Pro Forma'!$1:$1,0))/12*IF(Z$3&gt;'Project Summary'!$G$7,0,1)</f>
        <v>14040</v>
      </c>
      <c r="AA88" s="587">
        <f>'Pro Forma'!$M92*INDEX('Pro Forma'!$1:$1048576,MATCH('Cash Flow_Monthly'!$A88,'Pro Forma'!$A:$A,0),MATCH('Cash Flow_Monthly'!AA$2,'Pro Forma'!$1:$1,0))/12*IF(AA$3&gt;'Project Summary'!$G$7,0,1)</f>
        <v>14040</v>
      </c>
      <c r="AB88" s="587">
        <f>'Pro Forma'!$M92*INDEX('Pro Forma'!$1:$1048576,MATCH('Cash Flow_Monthly'!$A88,'Pro Forma'!$A:$A,0),MATCH('Cash Flow_Monthly'!AB$2,'Pro Forma'!$1:$1,0))/12*IF(AB$3&gt;'Project Summary'!$G$7,0,1)</f>
        <v>14040</v>
      </c>
      <c r="AC88" s="587">
        <f>'Pro Forma'!$M92*INDEX('Pro Forma'!$1:$1048576,MATCH('Cash Flow_Monthly'!$A88,'Pro Forma'!$A:$A,0),MATCH('Cash Flow_Monthly'!AC$2,'Pro Forma'!$1:$1,0))/12*IF(AC$3&gt;'Project Summary'!$G$7,0,1)</f>
        <v>14461.200000000003</v>
      </c>
      <c r="AD88" s="587">
        <f>'Pro Forma'!$M92*INDEX('Pro Forma'!$1:$1048576,MATCH('Cash Flow_Monthly'!$A88,'Pro Forma'!$A:$A,0),MATCH('Cash Flow_Monthly'!AD$2,'Pro Forma'!$1:$1,0))/12*IF(AD$3&gt;'Project Summary'!$G$7,0,1)</f>
        <v>14461.200000000003</v>
      </c>
      <c r="AE88" s="587">
        <f>'Pro Forma'!$M92*INDEX('Pro Forma'!$1:$1048576,MATCH('Cash Flow_Monthly'!$A88,'Pro Forma'!$A:$A,0),MATCH('Cash Flow_Monthly'!AE$2,'Pro Forma'!$1:$1,0))/12*IF(AE$3&gt;'Project Summary'!$G$7,0,1)</f>
        <v>14461.200000000003</v>
      </c>
      <c r="AF88" s="587">
        <f>'Pro Forma'!$M92*INDEX('Pro Forma'!$1:$1048576,MATCH('Cash Flow_Monthly'!$A88,'Pro Forma'!$A:$A,0),MATCH('Cash Flow_Monthly'!AF$2,'Pro Forma'!$1:$1,0))/12*IF(AF$3&gt;'Project Summary'!$G$7,0,1)</f>
        <v>14461.200000000003</v>
      </c>
      <c r="AG88" s="587">
        <f>'Pro Forma'!$M92*INDEX('Pro Forma'!$1:$1048576,MATCH('Cash Flow_Monthly'!$A88,'Pro Forma'!$A:$A,0),MATCH('Cash Flow_Monthly'!AG$2,'Pro Forma'!$1:$1,0))/12*IF(AG$3&gt;'Project Summary'!$G$7,0,1)</f>
        <v>14461.200000000003</v>
      </c>
      <c r="AH88" s="587">
        <f>'Pro Forma'!$M92*INDEX('Pro Forma'!$1:$1048576,MATCH('Cash Flow_Monthly'!$A88,'Pro Forma'!$A:$A,0),MATCH('Cash Flow_Monthly'!AH$2,'Pro Forma'!$1:$1,0))/12*IF(AH$3&gt;'Project Summary'!$G$7,0,1)</f>
        <v>14461.200000000003</v>
      </c>
      <c r="AI88" s="587">
        <f>'Pro Forma'!$M92*INDEX('Pro Forma'!$1:$1048576,MATCH('Cash Flow_Monthly'!$A88,'Pro Forma'!$A:$A,0),MATCH('Cash Flow_Monthly'!AI$2,'Pro Forma'!$1:$1,0))/12*IF(AI$3&gt;'Project Summary'!$G$7,0,1)</f>
        <v>14461.200000000003</v>
      </c>
      <c r="AJ88" s="587">
        <f>'Pro Forma'!$M92*INDEX('Pro Forma'!$1:$1048576,MATCH('Cash Flow_Monthly'!$A88,'Pro Forma'!$A:$A,0),MATCH('Cash Flow_Monthly'!AJ$2,'Pro Forma'!$1:$1,0))/12*IF(AJ$3&gt;'Project Summary'!$G$7,0,1)</f>
        <v>14461.200000000003</v>
      </c>
      <c r="AK88" s="587">
        <f>'Pro Forma'!$M92*INDEX('Pro Forma'!$1:$1048576,MATCH('Cash Flow_Monthly'!$A88,'Pro Forma'!$A:$A,0),MATCH('Cash Flow_Monthly'!AK$2,'Pro Forma'!$1:$1,0))/12*IF(AK$3&gt;'Project Summary'!$G$7,0,1)</f>
        <v>14461.200000000003</v>
      </c>
      <c r="AL88" s="587">
        <f>'Pro Forma'!$M92*INDEX('Pro Forma'!$1:$1048576,MATCH('Cash Flow_Monthly'!$A88,'Pro Forma'!$A:$A,0),MATCH('Cash Flow_Monthly'!AL$2,'Pro Forma'!$1:$1,0))/12*IF(AL$3&gt;'Project Summary'!$G$7,0,1)</f>
        <v>14461.200000000003</v>
      </c>
      <c r="AM88" s="587">
        <f>'Pro Forma'!$M92*INDEX('Pro Forma'!$1:$1048576,MATCH('Cash Flow_Monthly'!$A88,'Pro Forma'!$A:$A,0),MATCH('Cash Flow_Monthly'!AM$2,'Pro Forma'!$1:$1,0))/12*IF(AM$3&gt;'Project Summary'!$G$7,0,1)</f>
        <v>14461.200000000003</v>
      </c>
      <c r="AN88" s="587">
        <f>'Pro Forma'!$M92*INDEX('Pro Forma'!$1:$1048576,MATCH('Cash Flow_Monthly'!$A88,'Pro Forma'!$A:$A,0),MATCH('Cash Flow_Monthly'!AN$2,'Pro Forma'!$1:$1,0))/12*IF(AN$3&gt;'Project Summary'!$G$7,0,1)</f>
        <v>14461.200000000003</v>
      </c>
      <c r="AO88" s="587">
        <f>'Pro Forma'!$M92*INDEX('Pro Forma'!$1:$1048576,MATCH('Cash Flow_Monthly'!$A88,'Pro Forma'!$A:$A,0),MATCH('Cash Flow_Monthly'!AO$2,'Pro Forma'!$1:$1,0))/12*IF(AO$3&gt;'Project Summary'!$G$7,0,1)</f>
        <v>14895.036000000002</v>
      </c>
      <c r="AP88" s="587">
        <f>'Pro Forma'!$M92*INDEX('Pro Forma'!$1:$1048576,MATCH('Cash Flow_Monthly'!$A88,'Pro Forma'!$A:$A,0),MATCH('Cash Flow_Monthly'!AP$2,'Pro Forma'!$1:$1,0))/12*IF(AP$3&gt;'Project Summary'!$G$7,0,1)</f>
        <v>14895.036000000002</v>
      </c>
      <c r="AQ88" s="587">
        <f>'Pro Forma'!$M92*INDEX('Pro Forma'!$1:$1048576,MATCH('Cash Flow_Monthly'!$A88,'Pro Forma'!$A:$A,0),MATCH('Cash Flow_Monthly'!AQ$2,'Pro Forma'!$1:$1,0))/12*IF(AQ$3&gt;'Project Summary'!$G$7,0,1)</f>
        <v>14895.036000000002</v>
      </c>
      <c r="AR88" s="587">
        <f>'Pro Forma'!$M92*INDEX('Pro Forma'!$1:$1048576,MATCH('Cash Flow_Monthly'!$A88,'Pro Forma'!$A:$A,0),MATCH('Cash Flow_Monthly'!AR$2,'Pro Forma'!$1:$1,0))/12*IF(AR$3&gt;'Project Summary'!$G$7,0,1)</f>
        <v>14895.036000000002</v>
      </c>
      <c r="AS88" s="587">
        <f>'Pro Forma'!$M92*INDEX('Pro Forma'!$1:$1048576,MATCH('Cash Flow_Monthly'!$A88,'Pro Forma'!$A:$A,0),MATCH('Cash Flow_Monthly'!AS$2,'Pro Forma'!$1:$1,0))/12*IF(AS$3&gt;'Project Summary'!$G$7,0,1)</f>
        <v>14895.036000000002</v>
      </c>
      <c r="AT88" s="587">
        <f>'Pro Forma'!$M92*INDEX('Pro Forma'!$1:$1048576,MATCH('Cash Flow_Monthly'!$A88,'Pro Forma'!$A:$A,0),MATCH('Cash Flow_Monthly'!AT$2,'Pro Forma'!$1:$1,0))/12*IF(AT$3&gt;'Project Summary'!$G$7,0,1)</f>
        <v>14895.036000000002</v>
      </c>
      <c r="AU88" s="587">
        <f>'Pro Forma'!$M92*INDEX('Pro Forma'!$1:$1048576,MATCH('Cash Flow_Monthly'!$A88,'Pro Forma'!$A:$A,0),MATCH('Cash Flow_Monthly'!AU$2,'Pro Forma'!$1:$1,0))/12*IF(AU$3&gt;'Project Summary'!$G$7,0,1)</f>
        <v>14895.036000000002</v>
      </c>
      <c r="AV88" s="587">
        <f>'Pro Forma'!$M92*INDEX('Pro Forma'!$1:$1048576,MATCH('Cash Flow_Monthly'!$A88,'Pro Forma'!$A:$A,0),MATCH('Cash Flow_Monthly'!AV$2,'Pro Forma'!$1:$1,0))/12*IF(AV$3&gt;'Project Summary'!$G$7,0,1)</f>
        <v>14895.036000000002</v>
      </c>
      <c r="AW88" s="587">
        <f>'Pro Forma'!$M92*INDEX('Pro Forma'!$1:$1048576,MATCH('Cash Flow_Monthly'!$A88,'Pro Forma'!$A:$A,0),MATCH('Cash Flow_Monthly'!AW$2,'Pro Forma'!$1:$1,0))/12*IF(AW$3&gt;'Project Summary'!$G$7,0,1)</f>
        <v>14895.036000000002</v>
      </c>
      <c r="AX88" s="587">
        <f>'Pro Forma'!$M92*INDEX('Pro Forma'!$1:$1048576,MATCH('Cash Flow_Monthly'!$A88,'Pro Forma'!$A:$A,0),MATCH('Cash Flow_Monthly'!AX$2,'Pro Forma'!$1:$1,0))/12*IF(AX$3&gt;'Project Summary'!$G$7,0,1)</f>
        <v>14895.036000000002</v>
      </c>
      <c r="AY88" s="587">
        <f>'Pro Forma'!$M92*INDEX('Pro Forma'!$1:$1048576,MATCH('Cash Flow_Monthly'!$A88,'Pro Forma'!$A:$A,0),MATCH('Cash Flow_Monthly'!AY$2,'Pro Forma'!$1:$1,0))/12*IF(AY$3&gt;'Project Summary'!$G$7,0,1)</f>
        <v>14895.036000000002</v>
      </c>
      <c r="AZ88" s="587">
        <f>'Pro Forma'!$M92*INDEX('Pro Forma'!$1:$1048576,MATCH('Cash Flow_Monthly'!$A88,'Pro Forma'!$A:$A,0),MATCH('Cash Flow_Monthly'!AZ$2,'Pro Forma'!$1:$1,0))/12*IF(AZ$3&gt;'Project Summary'!$G$7,0,1)</f>
        <v>14895.036000000002</v>
      </c>
      <c r="BA88" s="587">
        <f>'Pro Forma'!$M92*INDEX('Pro Forma'!$1:$1048576,MATCH('Cash Flow_Monthly'!$A88,'Pro Forma'!$A:$A,0),MATCH('Cash Flow_Monthly'!BA$2,'Pro Forma'!$1:$1,0))/12*IF(BA$3&gt;'Project Summary'!$G$7,0,1)</f>
        <v>15341.887080000002</v>
      </c>
      <c r="BB88" s="587">
        <f>'Pro Forma'!$M92*INDEX('Pro Forma'!$1:$1048576,MATCH('Cash Flow_Monthly'!$A88,'Pro Forma'!$A:$A,0),MATCH('Cash Flow_Monthly'!BB$2,'Pro Forma'!$1:$1,0))/12*IF(BB$3&gt;'Project Summary'!$G$7,0,1)</f>
        <v>15341.887080000002</v>
      </c>
      <c r="BC88" s="587">
        <f>'Pro Forma'!$M92*INDEX('Pro Forma'!$1:$1048576,MATCH('Cash Flow_Monthly'!$A88,'Pro Forma'!$A:$A,0),MATCH('Cash Flow_Monthly'!BC$2,'Pro Forma'!$1:$1,0))/12*IF(BC$3&gt;'Project Summary'!$G$7,0,1)</f>
        <v>15341.887080000002</v>
      </c>
      <c r="BD88" s="587">
        <f>'Pro Forma'!$M92*INDEX('Pro Forma'!$1:$1048576,MATCH('Cash Flow_Monthly'!$A88,'Pro Forma'!$A:$A,0),MATCH('Cash Flow_Monthly'!BD$2,'Pro Forma'!$1:$1,0))/12*IF(BD$3&gt;'Project Summary'!$G$7,0,1)</f>
        <v>15341.887080000002</v>
      </c>
      <c r="BE88" s="587">
        <f>'Pro Forma'!$M92*INDEX('Pro Forma'!$1:$1048576,MATCH('Cash Flow_Monthly'!$A88,'Pro Forma'!$A:$A,0),MATCH('Cash Flow_Monthly'!BE$2,'Pro Forma'!$1:$1,0))/12*IF(BE$3&gt;'Project Summary'!$G$7,0,1)</f>
        <v>15341.887080000002</v>
      </c>
      <c r="BF88" s="587">
        <f>'Pro Forma'!$M92*INDEX('Pro Forma'!$1:$1048576,MATCH('Cash Flow_Monthly'!$A88,'Pro Forma'!$A:$A,0),MATCH('Cash Flow_Monthly'!BF$2,'Pro Forma'!$1:$1,0))/12*IF(BF$3&gt;'Project Summary'!$G$7,0,1)</f>
        <v>15341.887080000002</v>
      </c>
      <c r="BG88" s="587">
        <f>'Pro Forma'!$M92*INDEX('Pro Forma'!$1:$1048576,MATCH('Cash Flow_Monthly'!$A88,'Pro Forma'!$A:$A,0),MATCH('Cash Flow_Monthly'!BG$2,'Pro Forma'!$1:$1,0))/12*IF(BG$3&gt;'Project Summary'!$G$7,0,1)</f>
        <v>15341.887080000002</v>
      </c>
      <c r="BH88" s="587">
        <f>'Pro Forma'!$M92*INDEX('Pro Forma'!$1:$1048576,MATCH('Cash Flow_Monthly'!$A88,'Pro Forma'!$A:$A,0),MATCH('Cash Flow_Monthly'!BH$2,'Pro Forma'!$1:$1,0))/12*IF(BH$3&gt;'Project Summary'!$G$7,0,1)</f>
        <v>15341.887080000002</v>
      </c>
      <c r="BI88" s="587">
        <f>'Pro Forma'!$M92*INDEX('Pro Forma'!$1:$1048576,MATCH('Cash Flow_Monthly'!$A88,'Pro Forma'!$A:$A,0),MATCH('Cash Flow_Monthly'!BI$2,'Pro Forma'!$1:$1,0))/12*IF(BI$3&gt;'Project Summary'!$G$7,0,1)</f>
        <v>15341.887080000002</v>
      </c>
      <c r="BJ88" s="587">
        <f>'Pro Forma'!$M92*INDEX('Pro Forma'!$1:$1048576,MATCH('Cash Flow_Monthly'!$A88,'Pro Forma'!$A:$A,0),MATCH('Cash Flow_Monthly'!BJ$2,'Pro Forma'!$1:$1,0))/12*IF(BJ$3&gt;'Project Summary'!$G$7,0,1)</f>
        <v>15341.887080000002</v>
      </c>
      <c r="BK88" s="587">
        <f>'Pro Forma'!$M92*INDEX('Pro Forma'!$1:$1048576,MATCH('Cash Flow_Monthly'!$A88,'Pro Forma'!$A:$A,0),MATCH('Cash Flow_Monthly'!BK$2,'Pro Forma'!$1:$1,0))/12*IF(BK$3&gt;'Project Summary'!$G$7,0,1)</f>
        <v>15341.887080000002</v>
      </c>
      <c r="BL88" s="587">
        <f>'Pro Forma'!$M92*INDEX('Pro Forma'!$1:$1048576,MATCH('Cash Flow_Monthly'!$A88,'Pro Forma'!$A:$A,0),MATCH('Cash Flow_Monthly'!BL$2,'Pro Forma'!$1:$1,0))/12*IF(BL$3&gt;'Project Summary'!$G$7,0,1)</f>
        <v>15341.887080000002</v>
      </c>
      <c r="BM88" s="587">
        <f>'Pro Forma'!$M92*INDEX('Pro Forma'!$1:$1048576,MATCH('Cash Flow_Monthly'!$A88,'Pro Forma'!$A:$A,0),MATCH('Cash Flow_Monthly'!BM$2,'Pro Forma'!$1:$1,0))/12*IF(BM$3&gt;'Project Summary'!$G$7,0,1)</f>
        <v>15802.143692400003</v>
      </c>
      <c r="BN88" s="587">
        <f>'Pro Forma'!$M92*INDEX('Pro Forma'!$1:$1048576,MATCH('Cash Flow_Monthly'!$A88,'Pro Forma'!$A:$A,0),MATCH('Cash Flow_Monthly'!BN$2,'Pro Forma'!$1:$1,0))/12*IF(BN$3&gt;'Project Summary'!$G$7,0,1)</f>
        <v>15802.143692400003</v>
      </c>
      <c r="BO88" s="587">
        <f>'Pro Forma'!$M92*INDEX('Pro Forma'!$1:$1048576,MATCH('Cash Flow_Monthly'!$A88,'Pro Forma'!$A:$A,0),MATCH('Cash Flow_Monthly'!BO$2,'Pro Forma'!$1:$1,0))/12*IF(BO$3&gt;'Project Summary'!$G$7,0,1)</f>
        <v>15802.143692400003</v>
      </c>
      <c r="BP88" s="587">
        <f>'Pro Forma'!$M92*INDEX('Pro Forma'!$1:$1048576,MATCH('Cash Flow_Monthly'!$A88,'Pro Forma'!$A:$A,0),MATCH('Cash Flow_Monthly'!BP$2,'Pro Forma'!$1:$1,0))/12*IF(BP$3&gt;'Project Summary'!$G$7,0,1)</f>
        <v>15802.143692400003</v>
      </c>
      <c r="BQ88" s="587">
        <f>'Pro Forma'!$M92*INDEX('Pro Forma'!$1:$1048576,MATCH('Cash Flow_Monthly'!$A88,'Pro Forma'!$A:$A,0),MATCH('Cash Flow_Monthly'!BQ$2,'Pro Forma'!$1:$1,0))/12*IF(BQ$3&gt;'Project Summary'!$G$7,0,1)</f>
        <v>15802.143692400003</v>
      </c>
      <c r="BR88" s="587">
        <f>'Pro Forma'!$M92*INDEX('Pro Forma'!$1:$1048576,MATCH('Cash Flow_Monthly'!$A88,'Pro Forma'!$A:$A,0),MATCH('Cash Flow_Monthly'!BR$2,'Pro Forma'!$1:$1,0))/12*IF(BR$3&gt;'Project Summary'!$G$7,0,1)</f>
        <v>15802.143692400003</v>
      </c>
      <c r="BS88" s="587">
        <f>'Pro Forma'!$M92*INDEX('Pro Forma'!$1:$1048576,MATCH('Cash Flow_Monthly'!$A88,'Pro Forma'!$A:$A,0),MATCH('Cash Flow_Monthly'!BS$2,'Pro Forma'!$1:$1,0))/12*IF(BS$3&gt;'Project Summary'!$G$7,0,1)</f>
        <v>15802.143692400003</v>
      </c>
      <c r="BT88" s="587">
        <f>'Pro Forma'!$M92*INDEX('Pro Forma'!$1:$1048576,MATCH('Cash Flow_Monthly'!$A88,'Pro Forma'!$A:$A,0),MATCH('Cash Flow_Monthly'!BT$2,'Pro Forma'!$1:$1,0))/12*IF(BT$3&gt;'Project Summary'!$G$7,0,1)</f>
        <v>15802.143692400003</v>
      </c>
      <c r="BU88" s="587">
        <f>'Pro Forma'!$M92*INDEX('Pro Forma'!$1:$1048576,MATCH('Cash Flow_Monthly'!$A88,'Pro Forma'!$A:$A,0),MATCH('Cash Flow_Monthly'!BU$2,'Pro Forma'!$1:$1,0))/12*IF(BU$3&gt;'Project Summary'!$G$7,0,1)</f>
        <v>15802.143692400003</v>
      </c>
      <c r="BV88" s="587">
        <f>'Pro Forma'!$M92*INDEX('Pro Forma'!$1:$1048576,MATCH('Cash Flow_Monthly'!$A88,'Pro Forma'!$A:$A,0),MATCH('Cash Flow_Monthly'!BV$2,'Pro Forma'!$1:$1,0))/12*IF(BV$3&gt;'Project Summary'!$G$7,0,1)</f>
        <v>15802.143692400003</v>
      </c>
      <c r="BW88" s="587">
        <f>'Pro Forma'!$M92*INDEX('Pro Forma'!$1:$1048576,MATCH('Cash Flow_Monthly'!$A88,'Pro Forma'!$A:$A,0),MATCH('Cash Flow_Monthly'!BW$2,'Pro Forma'!$1:$1,0))/12*IF(BW$3&gt;'Project Summary'!$G$7,0,1)</f>
        <v>15802.143692400003</v>
      </c>
      <c r="BX88" s="587">
        <f>'Pro Forma'!$M92*INDEX('Pro Forma'!$1:$1048576,MATCH('Cash Flow_Monthly'!$A88,'Pro Forma'!$A:$A,0),MATCH('Cash Flow_Monthly'!BX$2,'Pro Forma'!$1:$1,0))/12*IF(BX$3&gt;'Project Summary'!$G$7,0,1)</f>
        <v>15802.143692400003</v>
      </c>
      <c r="BY88" s="587">
        <f>'Pro Forma'!$M92*INDEX('Pro Forma'!$1:$1048576,MATCH('Cash Flow_Monthly'!$A88,'Pro Forma'!$A:$A,0),MATCH('Cash Flow_Monthly'!BY$2,'Pro Forma'!$1:$1,0))/12*IF(BY$3&gt;'Project Summary'!$G$7,0,1)</f>
        <v>16276.208003172003</v>
      </c>
      <c r="BZ88" s="587">
        <f>'Pro Forma'!$M92*INDEX('Pro Forma'!$1:$1048576,MATCH('Cash Flow_Monthly'!$A88,'Pro Forma'!$A:$A,0),MATCH('Cash Flow_Monthly'!BZ$2,'Pro Forma'!$1:$1,0))/12*IF(BZ$3&gt;'Project Summary'!$G$7,0,1)</f>
        <v>16276.208003172003</v>
      </c>
      <c r="CA88" s="587">
        <f>'Pro Forma'!$M92*INDEX('Pro Forma'!$1:$1048576,MATCH('Cash Flow_Monthly'!$A88,'Pro Forma'!$A:$A,0),MATCH('Cash Flow_Monthly'!CA$2,'Pro Forma'!$1:$1,0))/12*IF(CA$3&gt;'Project Summary'!$G$7,0,1)</f>
        <v>16276.208003172003</v>
      </c>
      <c r="CB88" s="587">
        <f>'Pro Forma'!$M92*INDEX('Pro Forma'!$1:$1048576,MATCH('Cash Flow_Monthly'!$A88,'Pro Forma'!$A:$A,0),MATCH('Cash Flow_Monthly'!CB$2,'Pro Forma'!$1:$1,0))/12*IF(CB$3&gt;'Project Summary'!$G$7,0,1)</f>
        <v>16276.208003172003</v>
      </c>
      <c r="CC88" s="587">
        <f>'Pro Forma'!$M92*INDEX('Pro Forma'!$1:$1048576,MATCH('Cash Flow_Monthly'!$A88,'Pro Forma'!$A:$A,0),MATCH('Cash Flow_Monthly'!CC$2,'Pro Forma'!$1:$1,0))/12*IF(CC$3&gt;'Project Summary'!$G$7,0,1)</f>
        <v>16276.208003172003</v>
      </c>
      <c r="CD88" s="587">
        <f>'Pro Forma'!$M92*INDEX('Pro Forma'!$1:$1048576,MATCH('Cash Flow_Monthly'!$A88,'Pro Forma'!$A:$A,0),MATCH('Cash Flow_Monthly'!CD$2,'Pro Forma'!$1:$1,0))/12*IF(CD$3&gt;'Project Summary'!$G$7,0,1)</f>
        <v>16276.208003172003</v>
      </c>
      <c r="CE88" s="587">
        <f>'Pro Forma'!$M92*INDEX('Pro Forma'!$1:$1048576,MATCH('Cash Flow_Monthly'!$A88,'Pro Forma'!$A:$A,0),MATCH('Cash Flow_Monthly'!CE$2,'Pro Forma'!$1:$1,0))/12*IF(CE$3&gt;'Project Summary'!$G$7,0,1)</f>
        <v>16276.208003172003</v>
      </c>
      <c r="CF88" s="587">
        <f>'Pro Forma'!$M92*INDEX('Pro Forma'!$1:$1048576,MATCH('Cash Flow_Monthly'!$A88,'Pro Forma'!$A:$A,0),MATCH('Cash Flow_Monthly'!CF$2,'Pro Forma'!$1:$1,0))/12*IF(CF$3&gt;'Project Summary'!$G$7,0,1)</f>
        <v>16276.208003172003</v>
      </c>
      <c r="CG88" s="587">
        <f>'Pro Forma'!$M92*INDEX('Pro Forma'!$1:$1048576,MATCH('Cash Flow_Monthly'!$A88,'Pro Forma'!$A:$A,0),MATCH('Cash Flow_Monthly'!CG$2,'Pro Forma'!$1:$1,0))/12*IF(CG$3&gt;'Project Summary'!$G$7,0,1)</f>
        <v>16276.208003172003</v>
      </c>
      <c r="CH88" s="587">
        <f>'Pro Forma'!$M92*INDEX('Pro Forma'!$1:$1048576,MATCH('Cash Flow_Monthly'!$A88,'Pro Forma'!$A:$A,0),MATCH('Cash Flow_Monthly'!CH$2,'Pro Forma'!$1:$1,0))/12*IF(CH$3&gt;'Project Summary'!$G$7,0,1)</f>
        <v>16276.208003172003</v>
      </c>
      <c r="CI88" s="587">
        <f>'Pro Forma'!$M92*INDEX('Pro Forma'!$1:$1048576,MATCH('Cash Flow_Monthly'!$A88,'Pro Forma'!$A:$A,0),MATCH('Cash Flow_Monthly'!CI$2,'Pro Forma'!$1:$1,0))/12*IF(CI$3&gt;'Project Summary'!$G$7,0,1)</f>
        <v>16276.208003172003</v>
      </c>
      <c r="CJ88" s="587">
        <f>'Pro Forma'!$M92*INDEX('Pro Forma'!$1:$1048576,MATCH('Cash Flow_Monthly'!$A88,'Pro Forma'!$A:$A,0),MATCH('Cash Flow_Monthly'!CJ$2,'Pro Forma'!$1:$1,0))/12*IF(CJ$3&gt;'Project Summary'!$G$7,0,1)</f>
        <v>16276.208003172003</v>
      </c>
      <c r="CK88" s="587">
        <f>'Pro Forma'!$M92*INDEX('Pro Forma'!$1:$1048576,MATCH('Cash Flow_Monthly'!$A88,'Pro Forma'!$A:$A,0),MATCH('Cash Flow_Monthly'!CK$2,'Pro Forma'!$1:$1,0))/12*IF(CK$3&gt;'Project Summary'!$G$7,0,1)</f>
        <v>0</v>
      </c>
      <c r="CL88" s="587">
        <f>'Pro Forma'!$M92*INDEX('Pro Forma'!$1:$1048576,MATCH('Cash Flow_Monthly'!$A88,'Pro Forma'!$A:$A,0),MATCH('Cash Flow_Monthly'!CL$2,'Pro Forma'!$1:$1,0))/12*IF(CL$3&gt;'Project Summary'!$G$7,0,1)</f>
        <v>0</v>
      </c>
      <c r="CM88" s="587">
        <f>'Pro Forma'!$M92*INDEX('Pro Forma'!$1:$1048576,MATCH('Cash Flow_Monthly'!$A88,'Pro Forma'!$A:$A,0),MATCH('Cash Flow_Monthly'!CM$2,'Pro Forma'!$1:$1,0))/12*IF(CM$3&gt;'Project Summary'!$G$7,0,1)</f>
        <v>0</v>
      </c>
      <c r="CN88" s="587">
        <f>'Pro Forma'!$M92*INDEX('Pro Forma'!$1:$1048576,MATCH('Cash Flow_Monthly'!$A88,'Pro Forma'!$A:$A,0),MATCH('Cash Flow_Monthly'!CN$2,'Pro Forma'!$1:$1,0))/12*IF(CN$3&gt;'Project Summary'!$G$7,0,1)</f>
        <v>0</v>
      </c>
      <c r="CO88" s="587">
        <f>'Pro Forma'!$M92*INDEX('Pro Forma'!$1:$1048576,MATCH('Cash Flow_Monthly'!$A88,'Pro Forma'!$A:$A,0),MATCH('Cash Flow_Monthly'!CO$2,'Pro Forma'!$1:$1,0))/12*IF(CO$3&gt;'Project Summary'!$G$7,0,1)</f>
        <v>0</v>
      </c>
      <c r="CP88" s="587">
        <f>'Pro Forma'!$M92*INDEX('Pro Forma'!$1:$1048576,MATCH('Cash Flow_Monthly'!$A88,'Pro Forma'!$A:$A,0),MATCH('Cash Flow_Monthly'!CP$2,'Pro Forma'!$1:$1,0))/12*IF(CP$3&gt;'Project Summary'!$G$7,0,1)</f>
        <v>0</v>
      </c>
      <c r="CQ88" s="587">
        <f>'Pro Forma'!$M92*INDEX('Pro Forma'!$1:$1048576,MATCH('Cash Flow_Monthly'!$A88,'Pro Forma'!$A:$A,0),MATCH('Cash Flow_Monthly'!CQ$2,'Pro Forma'!$1:$1,0))/12*IF(CQ$3&gt;'Project Summary'!$G$7,0,1)</f>
        <v>0</v>
      </c>
      <c r="CR88" s="587">
        <f>'Pro Forma'!$M92*INDEX('Pro Forma'!$1:$1048576,MATCH('Cash Flow_Monthly'!$A88,'Pro Forma'!$A:$A,0),MATCH('Cash Flow_Monthly'!CR$2,'Pro Forma'!$1:$1,0))/12*IF(CR$3&gt;'Project Summary'!$G$7,0,1)</f>
        <v>0</v>
      </c>
      <c r="CS88" s="587">
        <f>'Pro Forma'!$M92*INDEX('Pro Forma'!$1:$1048576,MATCH('Cash Flow_Monthly'!$A88,'Pro Forma'!$A:$A,0),MATCH('Cash Flow_Monthly'!CS$2,'Pro Forma'!$1:$1,0))/12*IF(CS$3&gt;'Project Summary'!$G$7,0,1)</f>
        <v>0</v>
      </c>
      <c r="CT88" s="587">
        <f>'Pro Forma'!$M92*INDEX('Pro Forma'!$1:$1048576,MATCH('Cash Flow_Monthly'!$A88,'Pro Forma'!$A:$A,0),MATCH('Cash Flow_Monthly'!CT$2,'Pro Forma'!$1:$1,0))/12*IF(CT$3&gt;'Project Summary'!$G$7,0,1)</f>
        <v>0</v>
      </c>
      <c r="CU88" s="587">
        <f>'Pro Forma'!$M92*INDEX('Pro Forma'!$1:$1048576,MATCH('Cash Flow_Monthly'!$A88,'Pro Forma'!$A:$A,0),MATCH('Cash Flow_Monthly'!CU$2,'Pro Forma'!$1:$1,0))/12*IF(CU$3&gt;'Project Summary'!$G$7,0,1)</f>
        <v>0</v>
      </c>
      <c r="CV88" s="587">
        <f>'Pro Forma'!$M92*INDEX('Pro Forma'!$1:$1048576,MATCH('Cash Flow_Monthly'!$A88,'Pro Forma'!$A:$A,0),MATCH('Cash Flow_Monthly'!CV$2,'Pro Forma'!$1:$1,0))/12*IF(CV$3&gt;'Project Summary'!$G$7,0,1)</f>
        <v>0</v>
      </c>
      <c r="CW88" s="587">
        <f>'Pro Forma'!$M92*INDEX('Pro Forma'!$1:$1048576,MATCH('Cash Flow_Monthly'!$A88,'Pro Forma'!$A:$A,0),MATCH('Cash Flow_Monthly'!CW$2,'Pro Forma'!$1:$1,0))/12*IF(CW$3&gt;'Project Summary'!$G$7,0,1)</f>
        <v>0</v>
      </c>
      <c r="CX88" s="587">
        <f>'Pro Forma'!$M92*INDEX('Pro Forma'!$1:$1048576,MATCH('Cash Flow_Monthly'!$A88,'Pro Forma'!$A:$A,0),MATCH('Cash Flow_Monthly'!CX$2,'Pro Forma'!$1:$1,0))/12*IF(CX$3&gt;'Project Summary'!$G$7,0,1)</f>
        <v>0</v>
      </c>
      <c r="CY88" s="587">
        <f>'Pro Forma'!$M92*INDEX('Pro Forma'!$1:$1048576,MATCH('Cash Flow_Monthly'!$A88,'Pro Forma'!$A:$A,0),MATCH('Cash Flow_Monthly'!CY$2,'Pro Forma'!$1:$1,0))/12*IF(CY$3&gt;'Project Summary'!$G$7,0,1)</f>
        <v>0</v>
      </c>
      <c r="CZ88" s="587">
        <f>'Pro Forma'!$M92*INDEX('Pro Forma'!$1:$1048576,MATCH('Cash Flow_Monthly'!$A88,'Pro Forma'!$A:$A,0),MATCH('Cash Flow_Monthly'!CZ$2,'Pro Forma'!$1:$1,0))/12*IF(CZ$3&gt;'Project Summary'!$G$7,0,1)</f>
        <v>0</v>
      </c>
      <c r="DA88" s="587">
        <f>'Pro Forma'!$M92*INDEX('Pro Forma'!$1:$1048576,MATCH('Cash Flow_Monthly'!$A88,'Pro Forma'!$A:$A,0),MATCH('Cash Flow_Monthly'!DA$2,'Pro Forma'!$1:$1,0))/12*IF(DA$3&gt;'Project Summary'!$G$7,0,1)</f>
        <v>0</v>
      </c>
      <c r="DB88" s="587">
        <f>'Pro Forma'!$M92*INDEX('Pro Forma'!$1:$1048576,MATCH('Cash Flow_Monthly'!$A88,'Pro Forma'!$A:$A,0),MATCH('Cash Flow_Monthly'!DB$2,'Pro Forma'!$1:$1,0))/12*IF(DB$3&gt;'Project Summary'!$G$7,0,1)</f>
        <v>0</v>
      </c>
      <c r="DC88" s="587">
        <f>'Pro Forma'!$M92*INDEX('Pro Forma'!$1:$1048576,MATCH('Cash Flow_Monthly'!$A88,'Pro Forma'!$A:$A,0),MATCH('Cash Flow_Monthly'!DC$2,'Pro Forma'!$1:$1,0))/12*IF(DC$3&gt;'Project Summary'!$G$7,0,1)</f>
        <v>0</v>
      </c>
      <c r="DD88" s="587">
        <f>'Pro Forma'!$M92*INDEX('Pro Forma'!$1:$1048576,MATCH('Cash Flow_Monthly'!$A88,'Pro Forma'!$A:$A,0),MATCH('Cash Flow_Monthly'!DD$2,'Pro Forma'!$1:$1,0))/12*IF(DD$3&gt;'Project Summary'!$G$7,0,1)</f>
        <v>0</v>
      </c>
      <c r="DE88" s="587">
        <f>'Pro Forma'!$M92*INDEX('Pro Forma'!$1:$1048576,MATCH('Cash Flow_Monthly'!$A88,'Pro Forma'!$A:$A,0),MATCH('Cash Flow_Monthly'!DE$2,'Pro Forma'!$1:$1,0))/12*IF(DE$3&gt;'Project Summary'!$G$7,0,1)</f>
        <v>0</v>
      </c>
      <c r="DF88" s="587">
        <f>'Pro Forma'!$M92*INDEX('Pro Forma'!$1:$1048576,MATCH('Cash Flow_Monthly'!$A88,'Pro Forma'!$A:$A,0),MATCH('Cash Flow_Monthly'!DF$2,'Pro Forma'!$1:$1,0))/12*IF(DF$3&gt;'Project Summary'!$G$7,0,1)</f>
        <v>0</v>
      </c>
      <c r="DG88" s="587">
        <f>'Pro Forma'!$M92*INDEX('Pro Forma'!$1:$1048576,MATCH('Cash Flow_Monthly'!$A88,'Pro Forma'!$A:$A,0),MATCH('Cash Flow_Monthly'!DG$2,'Pro Forma'!$1:$1,0))/12*IF(DG$3&gt;'Project Summary'!$G$7,0,1)</f>
        <v>0</v>
      </c>
      <c r="DH88" s="587">
        <f>'Pro Forma'!$M92*INDEX('Pro Forma'!$1:$1048576,MATCH('Cash Flow_Monthly'!$A88,'Pro Forma'!$A:$A,0),MATCH('Cash Flow_Monthly'!DH$2,'Pro Forma'!$1:$1,0))/12*IF(DH$3&gt;'Project Summary'!$G$7,0,1)</f>
        <v>0</v>
      </c>
      <c r="DI88" s="587">
        <f>'Pro Forma'!$M92*INDEX('Pro Forma'!$1:$1048576,MATCH('Cash Flow_Monthly'!$A88,'Pro Forma'!$A:$A,0),MATCH('Cash Flow_Monthly'!DI$2,'Pro Forma'!$1:$1,0))/12*IF(DI$3&gt;'Project Summary'!$G$7,0,1)</f>
        <v>0</v>
      </c>
      <c r="DJ88" s="587">
        <f>'Pro Forma'!$M92*INDEX('Pro Forma'!$1:$1048576,MATCH('Cash Flow_Monthly'!$A88,'Pro Forma'!$A:$A,0),MATCH('Cash Flow_Monthly'!DJ$2,'Pro Forma'!$1:$1,0))/12*IF(DJ$3&gt;'Project Summary'!$G$7,0,1)</f>
        <v>0</v>
      </c>
      <c r="DK88" s="587">
        <f>'Pro Forma'!$M92*INDEX('Pro Forma'!$1:$1048576,MATCH('Cash Flow_Monthly'!$A88,'Pro Forma'!$A:$A,0),MATCH('Cash Flow_Monthly'!DK$2,'Pro Forma'!$1:$1,0))/12*IF(DK$3&gt;'Project Summary'!$G$7,0,1)</f>
        <v>0</v>
      </c>
      <c r="DL88" s="587">
        <f>'Pro Forma'!$M92*INDEX('Pro Forma'!$1:$1048576,MATCH('Cash Flow_Monthly'!$A88,'Pro Forma'!$A:$A,0),MATCH('Cash Flow_Monthly'!DL$2,'Pro Forma'!$1:$1,0))/12*IF(DL$3&gt;'Project Summary'!$G$7,0,1)</f>
        <v>0</v>
      </c>
      <c r="DM88" s="587">
        <f>'Pro Forma'!$M92*INDEX('Pro Forma'!$1:$1048576,MATCH('Cash Flow_Monthly'!$A88,'Pro Forma'!$A:$A,0),MATCH('Cash Flow_Monthly'!DM$2,'Pro Forma'!$1:$1,0))/12*IF(DM$3&gt;'Project Summary'!$G$7,0,1)</f>
        <v>0</v>
      </c>
      <c r="DN88" s="587">
        <f>'Pro Forma'!$M92*INDEX('Pro Forma'!$1:$1048576,MATCH('Cash Flow_Monthly'!$A88,'Pro Forma'!$A:$A,0),MATCH('Cash Flow_Monthly'!DN$2,'Pro Forma'!$1:$1,0))/12*IF(DN$3&gt;'Project Summary'!$G$7,0,1)</f>
        <v>0</v>
      </c>
      <c r="DO88" s="587">
        <f>'Pro Forma'!$M92*INDEX('Pro Forma'!$1:$1048576,MATCH('Cash Flow_Monthly'!$A88,'Pro Forma'!$A:$A,0),MATCH('Cash Flow_Monthly'!DO$2,'Pro Forma'!$1:$1,0))/12*IF(DO$3&gt;'Project Summary'!$G$7,0,1)</f>
        <v>0</v>
      </c>
      <c r="DP88" s="587">
        <f>'Pro Forma'!$M92*INDEX('Pro Forma'!$1:$1048576,MATCH('Cash Flow_Monthly'!$A88,'Pro Forma'!$A:$A,0),MATCH('Cash Flow_Monthly'!DP$2,'Pro Forma'!$1:$1,0))/12*IF(DP$3&gt;'Project Summary'!$G$7,0,1)</f>
        <v>0</v>
      </c>
      <c r="DQ88" s="587">
        <f>'Pro Forma'!$M92*INDEX('Pro Forma'!$1:$1048576,MATCH('Cash Flow_Monthly'!$A88,'Pro Forma'!$A:$A,0),MATCH('Cash Flow_Monthly'!DQ$2,'Pro Forma'!$1:$1,0))/12*IF(DQ$3&gt;'Project Summary'!$G$7,0,1)</f>
        <v>0</v>
      </c>
      <c r="DR88" s="587">
        <f>'Pro Forma'!$M92*INDEX('Pro Forma'!$1:$1048576,MATCH('Cash Flow_Monthly'!$A88,'Pro Forma'!$A:$A,0),MATCH('Cash Flow_Monthly'!DR$2,'Pro Forma'!$1:$1,0))/12*IF(DR$3&gt;'Project Summary'!$G$7,0,1)</f>
        <v>0</v>
      </c>
      <c r="DS88" s="587">
        <f>'Pro Forma'!$M92*INDEX('Pro Forma'!$1:$1048576,MATCH('Cash Flow_Monthly'!$A88,'Pro Forma'!$A:$A,0),MATCH('Cash Flow_Monthly'!DS$2,'Pro Forma'!$1:$1,0))/12*IF(DS$3&gt;'Project Summary'!$G$7,0,1)</f>
        <v>0</v>
      </c>
      <c r="DT88" s="587">
        <f>'Pro Forma'!$M92*INDEX('Pro Forma'!$1:$1048576,MATCH('Cash Flow_Monthly'!$A88,'Pro Forma'!$A:$A,0),MATCH('Cash Flow_Monthly'!DT$2,'Pro Forma'!$1:$1,0))/12*IF(DT$3&gt;'Project Summary'!$G$7,0,1)</f>
        <v>0</v>
      </c>
      <c r="DU88" s="586"/>
    </row>
    <row r="89" spans="1:125" s="466" customFormat="1">
      <c r="A89" s="248" t="str">
        <f>'Pro Forma'!A93</f>
        <v>&lt;Other Exp&gt;</v>
      </c>
      <c r="B89"/>
      <c r="C89"/>
      <c r="D89"/>
      <c r="E89" s="587">
        <f>'Pro Forma'!$M93*INDEX('Pro Forma'!$1:$1048576,MATCH('Cash Flow_Monthly'!$A89,'Pro Forma'!$A:$A,0),MATCH('Cash Flow_Monthly'!E$2,'Pro Forma'!$1:$1,0))/12*IF(E$3&gt;'Project Summary'!$G$7,0,1)</f>
        <v>0</v>
      </c>
      <c r="F89" s="587">
        <f>'Pro Forma'!$M93*INDEX('Pro Forma'!$1:$1048576,MATCH('Cash Flow_Monthly'!$A89,'Pro Forma'!$A:$A,0),MATCH('Cash Flow_Monthly'!F$2,'Pro Forma'!$1:$1,0))/12*IF(F$3&gt;'Project Summary'!$G$7,0,1)</f>
        <v>0</v>
      </c>
      <c r="G89" s="587">
        <f>'Pro Forma'!$M93*INDEX('Pro Forma'!$1:$1048576,MATCH('Cash Flow_Monthly'!$A89,'Pro Forma'!$A:$A,0),MATCH('Cash Flow_Monthly'!G$2,'Pro Forma'!$1:$1,0))/12*IF(G$3&gt;'Project Summary'!$G$7,0,1)</f>
        <v>0</v>
      </c>
      <c r="H89" s="587">
        <f>'Pro Forma'!$M93*INDEX('Pro Forma'!$1:$1048576,MATCH('Cash Flow_Monthly'!$A89,'Pro Forma'!$A:$A,0),MATCH('Cash Flow_Monthly'!H$2,'Pro Forma'!$1:$1,0))/12*IF(H$3&gt;'Project Summary'!$G$7,0,1)</f>
        <v>0</v>
      </c>
      <c r="I89" s="587">
        <f>'Pro Forma'!$M93*INDEX('Pro Forma'!$1:$1048576,MATCH('Cash Flow_Monthly'!$A89,'Pro Forma'!$A:$A,0),MATCH('Cash Flow_Monthly'!I$2,'Pro Forma'!$1:$1,0))/12*IF(I$3&gt;'Project Summary'!$G$7,0,1)</f>
        <v>0</v>
      </c>
      <c r="J89" s="587">
        <f>'Pro Forma'!$M93*INDEX('Pro Forma'!$1:$1048576,MATCH('Cash Flow_Monthly'!$A89,'Pro Forma'!$A:$A,0),MATCH('Cash Flow_Monthly'!J$2,'Pro Forma'!$1:$1,0))/12*IF(J$3&gt;'Project Summary'!$G$7,0,1)</f>
        <v>0</v>
      </c>
      <c r="K89" s="587">
        <f>'Pro Forma'!$M93*INDEX('Pro Forma'!$1:$1048576,MATCH('Cash Flow_Monthly'!$A89,'Pro Forma'!$A:$A,0),MATCH('Cash Flow_Monthly'!K$2,'Pro Forma'!$1:$1,0))/12*IF(K$3&gt;'Project Summary'!$G$7,0,1)</f>
        <v>0</v>
      </c>
      <c r="L89" s="587">
        <f>'Pro Forma'!$M93*INDEX('Pro Forma'!$1:$1048576,MATCH('Cash Flow_Monthly'!$A89,'Pro Forma'!$A:$A,0),MATCH('Cash Flow_Monthly'!L$2,'Pro Forma'!$1:$1,0))/12*IF(L$3&gt;'Project Summary'!$G$7,0,1)</f>
        <v>0</v>
      </c>
      <c r="M89" s="587">
        <f>'Pro Forma'!$M93*INDEX('Pro Forma'!$1:$1048576,MATCH('Cash Flow_Monthly'!$A89,'Pro Forma'!$A:$A,0),MATCH('Cash Flow_Monthly'!M$2,'Pro Forma'!$1:$1,0))/12*IF(M$3&gt;'Project Summary'!$G$7,0,1)</f>
        <v>0</v>
      </c>
      <c r="N89" s="587">
        <f>'Pro Forma'!$M93*INDEX('Pro Forma'!$1:$1048576,MATCH('Cash Flow_Monthly'!$A89,'Pro Forma'!$A:$A,0),MATCH('Cash Flow_Monthly'!N$2,'Pro Forma'!$1:$1,0))/12*IF(N$3&gt;'Project Summary'!$G$7,0,1)</f>
        <v>0</v>
      </c>
      <c r="O89" s="587">
        <f>'Pro Forma'!$M93*INDEX('Pro Forma'!$1:$1048576,MATCH('Cash Flow_Monthly'!$A89,'Pro Forma'!$A:$A,0),MATCH('Cash Flow_Monthly'!O$2,'Pro Forma'!$1:$1,0))/12*IF(O$3&gt;'Project Summary'!$G$7,0,1)</f>
        <v>0</v>
      </c>
      <c r="P89" s="587">
        <f>'Pro Forma'!$M93*INDEX('Pro Forma'!$1:$1048576,MATCH('Cash Flow_Monthly'!$A89,'Pro Forma'!$A:$A,0),MATCH('Cash Flow_Monthly'!P$2,'Pro Forma'!$1:$1,0))/12*IF(P$3&gt;'Project Summary'!$G$7,0,1)</f>
        <v>0</v>
      </c>
      <c r="Q89" s="587">
        <f>'Pro Forma'!$M93*INDEX('Pro Forma'!$1:$1048576,MATCH('Cash Flow_Monthly'!$A89,'Pro Forma'!$A:$A,0),MATCH('Cash Flow_Monthly'!Q$2,'Pro Forma'!$1:$1,0))/12*IF(Q$3&gt;'Project Summary'!$G$7,0,1)</f>
        <v>0</v>
      </c>
      <c r="R89" s="587">
        <f>'Pro Forma'!$M93*INDEX('Pro Forma'!$1:$1048576,MATCH('Cash Flow_Monthly'!$A89,'Pro Forma'!$A:$A,0),MATCH('Cash Flow_Monthly'!R$2,'Pro Forma'!$1:$1,0))/12*IF(R$3&gt;'Project Summary'!$G$7,0,1)</f>
        <v>0</v>
      </c>
      <c r="S89" s="587">
        <f>'Pro Forma'!$M93*INDEX('Pro Forma'!$1:$1048576,MATCH('Cash Flow_Monthly'!$A89,'Pro Forma'!$A:$A,0),MATCH('Cash Flow_Monthly'!S$2,'Pro Forma'!$1:$1,0))/12*IF(S$3&gt;'Project Summary'!$G$7,0,1)</f>
        <v>0</v>
      </c>
      <c r="T89" s="587">
        <f>'Pro Forma'!$M93*INDEX('Pro Forma'!$1:$1048576,MATCH('Cash Flow_Monthly'!$A89,'Pro Forma'!$A:$A,0),MATCH('Cash Flow_Monthly'!T$2,'Pro Forma'!$1:$1,0))/12*IF(T$3&gt;'Project Summary'!$G$7,0,1)</f>
        <v>0</v>
      </c>
      <c r="U89" s="587">
        <f>'Pro Forma'!$M93*INDEX('Pro Forma'!$1:$1048576,MATCH('Cash Flow_Monthly'!$A89,'Pro Forma'!$A:$A,0),MATCH('Cash Flow_Monthly'!U$2,'Pro Forma'!$1:$1,0))/12*IF(U$3&gt;'Project Summary'!$G$7,0,1)</f>
        <v>0</v>
      </c>
      <c r="V89" s="587">
        <f>'Pro Forma'!$M93*INDEX('Pro Forma'!$1:$1048576,MATCH('Cash Flow_Monthly'!$A89,'Pro Forma'!$A:$A,0),MATCH('Cash Flow_Monthly'!V$2,'Pro Forma'!$1:$1,0))/12*IF(V$3&gt;'Project Summary'!$G$7,0,1)</f>
        <v>0</v>
      </c>
      <c r="W89" s="587">
        <f>'Pro Forma'!$M93*INDEX('Pro Forma'!$1:$1048576,MATCH('Cash Flow_Monthly'!$A89,'Pro Forma'!$A:$A,0),MATCH('Cash Flow_Monthly'!W$2,'Pro Forma'!$1:$1,0))/12*IF(W$3&gt;'Project Summary'!$G$7,0,1)</f>
        <v>0</v>
      </c>
      <c r="X89" s="587">
        <f>'Pro Forma'!$M93*INDEX('Pro Forma'!$1:$1048576,MATCH('Cash Flow_Monthly'!$A89,'Pro Forma'!$A:$A,0),MATCH('Cash Flow_Monthly'!X$2,'Pro Forma'!$1:$1,0))/12*IF(X$3&gt;'Project Summary'!$G$7,0,1)</f>
        <v>0</v>
      </c>
      <c r="Y89" s="587">
        <f>'Pro Forma'!$M93*INDEX('Pro Forma'!$1:$1048576,MATCH('Cash Flow_Monthly'!$A89,'Pro Forma'!$A:$A,0),MATCH('Cash Flow_Monthly'!Y$2,'Pro Forma'!$1:$1,0))/12*IF(Y$3&gt;'Project Summary'!$G$7,0,1)</f>
        <v>0</v>
      </c>
      <c r="Z89" s="587">
        <f>'Pro Forma'!$M93*INDEX('Pro Forma'!$1:$1048576,MATCH('Cash Flow_Monthly'!$A89,'Pro Forma'!$A:$A,0),MATCH('Cash Flow_Monthly'!Z$2,'Pro Forma'!$1:$1,0))/12*IF(Z$3&gt;'Project Summary'!$G$7,0,1)</f>
        <v>0</v>
      </c>
      <c r="AA89" s="587">
        <f>'Pro Forma'!$M93*INDEX('Pro Forma'!$1:$1048576,MATCH('Cash Flow_Monthly'!$A89,'Pro Forma'!$A:$A,0),MATCH('Cash Flow_Monthly'!AA$2,'Pro Forma'!$1:$1,0))/12*IF(AA$3&gt;'Project Summary'!$G$7,0,1)</f>
        <v>0</v>
      </c>
      <c r="AB89" s="587">
        <f>'Pro Forma'!$M93*INDEX('Pro Forma'!$1:$1048576,MATCH('Cash Flow_Monthly'!$A89,'Pro Forma'!$A:$A,0),MATCH('Cash Flow_Monthly'!AB$2,'Pro Forma'!$1:$1,0))/12*IF(AB$3&gt;'Project Summary'!$G$7,0,1)</f>
        <v>0</v>
      </c>
      <c r="AC89" s="587">
        <f>'Pro Forma'!$M93*INDEX('Pro Forma'!$1:$1048576,MATCH('Cash Flow_Monthly'!$A89,'Pro Forma'!$A:$A,0),MATCH('Cash Flow_Monthly'!AC$2,'Pro Forma'!$1:$1,0))/12*IF(AC$3&gt;'Project Summary'!$G$7,0,1)</f>
        <v>0</v>
      </c>
      <c r="AD89" s="587">
        <f>'Pro Forma'!$M93*INDEX('Pro Forma'!$1:$1048576,MATCH('Cash Flow_Monthly'!$A89,'Pro Forma'!$A:$A,0),MATCH('Cash Flow_Monthly'!AD$2,'Pro Forma'!$1:$1,0))/12*IF(AD$3&gt;'Project Summary'!$G$7,0,1)</f>
        <v>0</v>
      </c>
      <c r="AE89" s="587">
        <f>'Pro Forma'!$M93*INDEX('Pro Forma'!$1:$1048576,MATCH('Cash Flow_Monthly'!$A89,'Pro Forma'!$A:$A,0),MATCH('Cash Flow_Monthly'!AE$2,'Pro Forma'!$1:$1,0))/12*IF(AE$3&gt;'Project Summary'!$G$7,0,1)</f>
        <v>0</v>
      </c>
      <c r="AF89" s="587">
        <f>'Pro Forma'!$M93*INDEX('Pro Forma'!$1:$1048576,MATCH('Cash Flow_Monthly'!$A89,'Pro Forma'!$A:$A,0),MATCH('Cash Flow_Monthly'!AF$2,'Pro Forma'!$1:$1,0))/12*IF(AF$3&gt;'Project Summary'!$G$7,0,1)</f>
        <v>0</v>
      </c>
      <c r="AG89" s="587">
        <f>'Pro Forma'!$M93*INDEX('Pro Forma'!$1:$1048576,MATCH('Cash Flow_Monthly'!$A89,'Pro Forma'!$A:$A,0),MATCH('Cash Flow_Monthly'!AG$2,'Pro Forma'!$1:$1,0))/12*IF(AG$3&gt;'Project Summary'!$G$7,0,1)</f>
        <v>0</v>
      </c>
      <c r="AH89" s="587">
        <f>'Pro Forma'!$M93*INDEX('Pro Forma'!$1:$1048576,MATCH('Cash Flow_Monthly'!$A89,'Pro Forma'!$A:$A,0),MATCH('Cash Flow_Monthly'!AH$2,'Pro Forma'!$1:$1,0))/12*IF(AH$3&gt;'Project Summary'!$G$7,0,1)</f>
        <v>0</v>
      </c>
      <c r="AI89" s="587">
        <f>'Pro Forma'!$M93*INDEX('Pro Forma'!$1:$1048576,MATCH('Cash Flow_Monthly'!$A89,'Pro Forma'!$A:$A,0),MATCH('Cash Flow_Monthly'!AI$2,'Pro Forma'!$1:$1,0))/12*IF(AI$3&gt;'Project Summary'!$G$7,0,1)</f>
        <v>0</v>
      </c>
      <c r="AJ89" s="587">
        <f>'Pro Forma'!$M93*INDEX('Pro Forma'!$1:$1048576,MATCH('Cash Flow_Monthly'!$A89,'Pro Forma'!$A:$A,0),MATCH('Cash Flow_Monthly'!AJ$2,'Pro Forma'!$1:$1,0))/12*IF(AJ$3&gt;'Project Summary'!$G$7,0,1)</f>
        <v>0</v>
      </c>
      <c r="AK89" s="587">
        <f>'Pro Forma'!$M93*INDEX('Pro Forma'!$1:$1048576,MATCH('Cash Flow_Monthly'!$A89,'Pro Forma'!$A:$A,0),MATCH('Cash Flow_Monthly'!AK$2,'Pro Forma'!$1:$1,0))/12*IF(AK$3&gt;'Project Summary'!$G$7,0,1)</f>
        <v>0</v>
      </c>
      <c r="AL89" s="587">
        <f>'Pro Forma'!$M93*INDEX('Pro Forma'!$1:$1048576,MATCH('Cash Flow_Monthly'!$A89,'Pro Forma'!$A:$A,0),MATCH('Cash Flow_Monthly'!AL$2,'Pro Forma'!$1:$1,0))/12*IF(AL$3&gt;'Project Summary'!$G$7,0,1)</f>
        <v>0</v>
      </c>
      <c r="AM89" s="587">
        <f>'Pro Forma'!$M93*INDEX('Pro Forma'!$1:$1048576,MATCH('Cash Flow_Monthly'!$A89,'Pro Forma'!$A:$A,0),MATCH('Cash Flow_Monthly'!AM$2,'Pro Forma'!$1:$1,0))/12*IF(AM$3&gt;'Project Summary'!$G$7,0,1)</f>
        <v>0</v>
      </c>
      <c r="AN89" s="587">
        <f>'Pro Forma'!$M93*INDEX('Pro Forma'!$1:$1048576,MATCH('Cash Flow_Monthly'!$A89,'Pro Forma'!$A:$A,0),MATCH('Cash Flow_Monthly'!AN$2,'Pro Forma'!$1:$1,0))/12*IF(AN$3&gt;'Project Summary'!$G$7,0,1)</f>
        <v>0</v>
      </c>
      <c r="AO89" s="587">
        <f>'Pro Forma'!$M93*INDEX('Pro Forma'!$1:$1048576,MATCH('Cash Flow_Monthly'!$A89,'Pro Forma'!$A:$A,0),MATCH('Cash Flow_Monthly'!AO$2,'Pro Forma'!$1:$1,0))/12*IF(AO$3&gt;'Project Summary'!$G$7,0,1)</f>
        <v>0</v>
      </c>
      <c r="AP89" s="587">
        <f>'Pro Forma'!$M93*INDEX('Pro Forma'!$1:$1048576,MATCH('Cash Flow_Monthly'!$A89,'Pro Forma'!$A:$A,0),MATCH('Cash Flow_Monthly'!AP$2,'Pro Forma'!$1:$1,0))/12*IF(AP$3&gt;'Project Summary'!$G$7,0,1)</f>
        <v>0</v>
      </c>
      <c r="AQ89" s="587">
        <f>'Pro Forma'!$M93*INDEX('Pro Forma'!$1:$1048576,MATCH('Cash Flow_Monthly'!$A89,'Pro Forma'!$A:$A,0),MATCH('Cash Flow_Monthly'!AQ$2,'Pro Forma'!$1:$1,0))/12*IF(AQ$3&gt;'Project Summary'!$G$7,0,1)</f>
        <v>0</v>
      </c>
      <c r="AR89" s="587">
        <f>'Pro Forma'!$M93*INDEX('Pro Forma'!$1:$1048576,MATCH('Cash Flow_Monthly'!$A89,'Pro Forma'!$A:$A,0),MATCH('Cash Flow_Monthly'!AR$2,'Pro Forma'!$1:$1,0))/12*IF(AR$3&gt;'Project Summary'!$G$7,0,1)</f>
        <v>0</v>
      </c>
      <c r="AS89" s="587">
        <f>'Pro Forma'!$M93*INDEX('Pro Forma'!$1:$1048576,MATCH('Cash Flow_Monthly'!$A89,'Pro Forma'!$A:$A,0),MATCH('Cash Flow_Monthly'!AS$2,'Pro Forma'!$1:$1,0))/12*IF(AS$3&gt;'Project Summary'!$G$7,0,1)</f>
        <v>0</v>
      </c>
      <c r="AT89" s="587">
        <f>'Pro Forma'!$M93*INDEX('Pro Forma'!$1:$1048576,MATCH('Cash Flow_Monthly'!$A89,'Pro Forma'!$A:$A,0),MATCH('Cash Flow_Monthly'!AT$2,'Pro Forma'!$1:$1,0))/12*IF(AT$3&gt;'Project Summary'!$G$7,0,1)</f>
        <v>0</v>
      </c>
      <c r="AU89" s="587">
        <f>'Pro Forma'!$M93*INDEX('Pro Forma'!$1:$1048576,MATCH('Cash Flow_Monthly'!$A89,'Pro Forma'!$A:$A,0),MATCH('Cash Flow_Monthly'!AU$2,'Pro Forma'!$1:$1,0))/12*IF(AU$3&gt;'Project Summary'!$G$7,0,1)</f>
        <v>0</v>
      </c>
      <c r="AV89" s="587">
        <f>'Pro Forma'!$M93*INDEX('Pro Forma'!$1:$1048576,MATCH('Cash Flow_Monthly'!$A89,'Pro Forma'!$A:$A,0),MATCH('Cash Flow_Monthly'!AV$2,'Pro Forma'!$1:$1,0))/12*IF(AV$3&gt;'Project Summary'!$G$7,0,1)</f>
        <v>0</v>
      </c>
      <c r="AW89" s="587">
        <f>'Pro Forma'!$M93*INDEX('Pro Forma'!$1:$1048576,MATCH('Cash Flow_Monthly'!$A89,'Pro Forma'!$A:$A,0),MATCH('Cash Flow_Monthly'!AW$2,'Pro Forma'!$1:$1,0))/12*IF(AW$3&gt;'Project Summary'!$G$7,0,1)</f>
        <v>0</v>
      </c>
      <c r="AX89" s="587">
        <f>'Pro Forma'!$M93*INDEX('Pro Forma'!$1:$1048576,MATCH('Cash Flow_Monthly'!$A89,'Pro Forma'!$A:$A,0),MATCH('Cash Flow_Monthly'!AX$2,'Pro Forma'!$1:$1,0))/12*IF(AX$3&gt;'Project Summary'!$G$7,0,1)</f>
        <v>0</v>
      </c>
      <c r="AY89" s="587">
        <f>'Pro Forma'!$M93*INDEX('Pro Forma'!$1:$1048576,MATCH('Cash Flow_Monthly'!$A89,'Pro Forma'!$A:$A,0),MATCH('Cash Flow_Monthly'!AY$2,'Pro Forma'!$1:$1,0))/12*IF(AY$3&gt;'Project Summary'!$G$7,0,1)</f>
        <v>0</v>
      </c>
      <c r="AZ89" s="587">
        <f>'Pro Forma'!$M93*INDEX('Pro Forma'!$1:$1048576,MATCH('Cash Flow_Monthly'!$A89,'Pro Forma'!$A:$A,0),MATCH('Cash Flow_Monthly'!AZ$2,'Pro Forma'!$1:$1,0))/12*IF(AZ$3&gt;'Project Summary'!$G$7,0,1)</f>
        <v>0</v>
      </c>
      <c r="BA89" s="587">
        <f>'Pro Forma'!$M93*INDEX('Pro Forma'!$1:$1048576,MATCH('Cash Flow_Monthly'!$A89,'Pro Forma'!$A:$A,0),MATCH('Cash Flow_Monthly'!BA$2,'Pro Forma'!$1:$1,0))/12*IF(BA$3&gt;'Project Summary'!$G$7,0,1)</f>
        <v>0</v>
      </c>
      <c r="BB89" s="587">
        <f>'Pro Forma'!$M93*INDEX('Pro Forma'!$1:$1048576,MATCH('Cash Flow_Monthly'!$A89,'Pro Forma'!$A:$A,0),MATCH('Cash Flow_Monthly'!BB$2,'Pro Forma'!$1:$1,0))/12*IF(BB$3&gt;'Project Summary'!$G$7,0,1)</f>
        <v>0</v>
      </c>
      <c r="BC89" s="587">
        <f>'Pro Forma'!$M93*INDEX('Pro Forma'!$1:$1048576,MATCH('Cash Flow_Monthly'!$A89,'Pro Forma'!$A:$A,0),MATCH('Cash Flow_Monthly'!BC$2,'Pro Forma'!$1:$1,0))/12*IF(BC$3&gt;'Project Summary'!$G$7,0,1)</f>
        <v>0</v>
      </c>
      <c r="BD89" s="587">
        <f>'Pro Forma'!$M93*INDEX('Pro Forma'!$1:$1048576,MATCH('Cash Flow_Monthly'!$A89,'Pro Forma'!$A:$A,0),MATCH('Cash Flow_Monthly'!BD$2,'Pro Forma'!$1:$1,0))/12*IF(BD$3&gt;'Project Summary'!$G$7,0,1)</f>
        <v>0</v>
      </c>
      <c r="BE89" s="587">
        <f>'Pro Forma'!$M93*INDEX('Pro Forma'!$1:$1048576,MATCH('Cash Flow_Monthly'!$A89,'Pro Forma'!$A:$A,0),MATCH('Cash Flow_Monthly'!BE$2,'Pro Forma'!$1:$1,0))/12*IF(BE$3&gt;'Project Summary'!$G$7,0,1)</f>
        <v>0</v>
      </c>
      <c r="BF89" s="587">
        <f>'Pro Forma'!$M93*INDEX('Pro Forma'!$1:$1048576,MATCH('Cash Flow_Monthly'!$A89,'Pro Forma'!$A:$A,0),MATCH('Cash Flow_Monthly'!BF$2,'Pro Forma'!$1:$1,0))/12*IF(BF$3&gt;'Project Summary'!$G$7,0,1)</f>
        <v>0</v>
      </c>
      <c r="BG89" s="587">
        <f>'Pro Forma'!$M93*INDEX('Pro Forma'!$1:$1048576,MATCH('Cash Flow_Monthly'!$A89,'Pro Forma'!$A:$A,0),MATCH('Cash Flow_Monthly'!BG$2,'Pro Forma'!$1:$1,0))/12*IF(BG$3&gt;'Project Summary'!$G$7,0,1)</f>
        <v>0</v>
      </c>
      <c r="BH89" s="587">
        <f>'Pro Forma'!$M93*INDEX('Pro Forma'!$1:$1048576,MATCH('Cash Flow_Monthly'!$A89,'Pro Forma'!$A:$A,0),MATCH('Cash Flow_Monthly'!BH$2,'Pro Forma'!$1:$1,0))/12*IF(BH$3&gt;'Project Summary'!$G$7,0,1)</f>
        <v>0</v>
      </c>
      <c r="BI89" s="587">
        <f>'Pro Forma'!$M93*INDEX('Pro Forma'!$1:$1048576,MATCH('Cash Flow_Monthly'!$A89,'Pro Forma'!$A:$A,0),MATCH('Cash Flow_Monthly'!BI$2,'Pro Forma'!$1:$1,0))/12*IF(BI$3&gt;'Project Summary'!$G$7,0,1)</f>
        <v>0</v>
      </c>
      <c r="BJ89" s="587">
        <f>'Pro Forma'!$M93*INDEX('Pro Forma'!$1:$1048576,MATCH('Cash Flow_Monthly'!$A89,'Pro Forma'!$A:$A,0),MATCH('Cash Flow_Monthly'!BJ$2,'Pro Forma'!$1:$1,0))/12*IF(BJ$3&gt;'Project Summary'!$G$7,0,1)</f>
        <v>0</v>
      </c>
      <c r="BK89" s="587">
        <f>'Pro Forma'!$M93*INDEX('Pro Forma'!$1:$1048576,MATCH('Cash Flow_Monthly'!$A89,'Pro Forma'!$A:$A,0),MATCH('Cash Flow_Monthly'!BK$2,'Pro Forma'!$1:$1,0))/12*IF(BK$3&gt;'Project Summary'!$G$7,0,1)</f>
        <v>0</v>
      </c>
      <c r="BL89" s="587">
        <f>'Pro Forma'!$M93*INDEX('Pro Forma'!$1:$1048576,MATCH('Cash Flow_Monthly'!$A89,'Pro Forma'!$A:$A,0),MATCH('Cash Flow_Monthly'!BL$2,'Pro Forma'!$1:$1,0))/12*IF(BL$3&gt;'Project Summary'!$G$7,0,1)</f>
        <v>0</v>
      </c>
      <c r="BM89" s="587">
        <f>'Pro Forma'!$M93*INDEX('Pro Forma'!$1:$1048576,MATCH('Cash Flow_Monthly'!$A89,'Pro Forma'!$A:$A,0),MATCH('Cash Flow_Monthly'!BM$2,'Pro Forma'!$1:$1,0))/12*IF(BM$3&gt;'Project Summary'!$G$7,0,1)</f>
        <v>0</v>
      </c>
      <c r="BN89" s="587">
        <f>'Pro Forma'!$M93*INDEX('Pro Forma'!$1:$1048576,MATCH('Cash Flow_Monthly'!$A89,'Pro Forma'!$A:$A,0),MATCH('Cash Flow_Monthly'!BN$2,'Pro Forma'!$1:$1,0))/12*IF(BN$3&gt;'Project Summary'!$G$7,0,1)</f>
        <v>0</v>
      </c>
      <c r="BO89" s="587">
        <f>'Pro Forma'!$M93*INDEX('Pro Forma'!$1:$1048576,MATCH('Cash Flow_Monthly'!$A89,'Pro Forma'!$A:$A,0),MATCH('Cash Flow_Monthly'!BO$2,'Pro Forma'!$1:$1,0))/12*IF(BO$3&gt;'Project Summary'!$G$7,0,1)</f>
        <v>0</v>
      </c>
      <c r="BP89" s="587">
        <f>'Pro Forma'!$M93*INDEX('Pro Forma'!$1:$1048576,MATCH('Cash Flow_Monthly'!$A89,'Pro Forma'!$A:$A,0),MATCH('Cash Flow_Monthly'!BP$2,'Pro Forma'!$1:$1,0))/12*IF(BP$3&gt;'Project Summary'!$G$7,0,1)</f>
        <v>0</v>
      </c>
      <c r="BQ89" s="587">
        <f>'Pro Forma'!$M93*INDEX('Pro Forma'!$1:$1048576,MATCH('Cash Flow_Monthly'!$A89,'Pro Forma'!$A:$A,0),MATCH('Cash Flow_Monthly'!BQ$2,'Pro Forma'!$1:$1,0))/12*IF(BQ$3&gt;'Project Summary'!$G$7,0,1)</f>
        <v>0</v>
      </c>
      <c r="BR89" s="587">
        <f>'Pro Forma'!$M93*INDEX('Pro Forma'!$1:$1048576,MATCH('Cash Flow_Monthly'!$A89,'Pro Forma'!$A:$A,0),MATCH('Cash Flow_Monthly'!BR$2,'Pro Forma'!$1:$1,0))/12*IF(BR$3&gt;'Project Summary'!$G$7,0,1)</f>
        <v>0</v>
      </c>
      <c r="BS89" s="587">
        <f>'Pro Forma'!$M93*INDEX('Pro Forma'!$1:$1048576,MATCH('Cash Flow_Monthly'!$A89,'Pro Forma'!$A:$A,0),MATCH('Cash Flow_Monthly'!BS$2,'Pro Forma'!$1:$1,0))/12*IF(BS$3&gt;'Project Summary'!$G$7,0,1)</f>
        <v>0</v>
      </c>
      <c r="BT89" s="587">
        <f>'Pro Forma'!$M93*INDEX('Pro Forma'!$1:$1048576,MATCH('Cash Flow_Monthly'!$A89,'Pro Forma'!$A:$A,0),MATCH('Cash Flow_Monthly'!BT$2,'Pro Forma'!$1:$1,0))/12*IF(BT$3&gt;'Project Summary'!$G$7,0,1)</f>
        <v>0</v>
      </c>
      <c r="BU89" s="587">
        <f>'Pro Forma'!$M93*INDEX('Pro Forma'!$1:$1048576,MATCH('Cash Flow_Monthly'!$A89,'Pro Forma'!$A:$A,0),MATCH('Cash Flow_Monthly'!BU$2,'Pro Forma'!$1:$1,0))/12*IF(BU$3&gt;'Project Summary'!$G$7,0,1)</f>
        <v>0</v>
      </c>
      <c r="BV89" s="587">
        <f>'Pro Forma'!$M93*INDEX('Pro Forma'!$1:$1048576,MATCH('Cash Flow_Monthly'!$A89,'Pro Forma'!$A:$A,0),MATCH('Cash Flow_Monthly'!BV$2,'Pro Forma'!$1:$1,0))/12*IF(BV$3&gt;'Project Summary'!$G$7,0,1)</f>
        <v>0</v>
      </c>
      <c r="BW89" s="587">
        <f>'Pro Forma'!$M93*INDEX('Pro Forma'!$1:$1048576,MATCH('Cash Flow_Monthly'!$A89,'Pro Forma'!$A:$A,0),MATCH('Cash Flow_Monthly'!BW$2,'Pro Forma'!$1:$1,0))/12*IF(BW$3&gt;'Project Summary'!$G$7,0,1)</f>
        <v>0</v>
      </c>
      <c r="BX89" s="587">
        <f>'Pro Forma'!$M93*INDEX('Pro Forma'!$1:$1048576,MATCH('Cash Flow_Monthly'!$A89,'Pro Forma'!$A:$A,0),MATCH('Cash Flow_Monthly'!BX$2,'Pro Forma'!$1:$1,0))/12*IF(BX$3&gt;'Project Summary'!$G$7,0,1)</f>
        <v>0</v>
      </c>
      <c r="BY89" s="587">
        <f>'Pro Forma'!$M93*INDEX('Pro Forma'!$1:$1048576,MATCH('Cash Flow_Monthly'!$A89,'Pro Forma'!$A:$A,0),MATCH('Cash Flow_Monthly'!BY$2,'Pro Forma'!$1:$1,0))/12*IF(BY$3&gt;'Project Summary'!$G$7,0,1)</f>
        <v>0</v>
      </c>
      <c r="BZ89" s="587">
        <f>'Pro Forma'!$M93*INDEX('Pro Forma'!$1:$1048576,MATCH('Cash Flow_Monthly'!$A89,'Pro Forma'!$A:$A,0),MATCH('Cash Flow_Monthly'!BZ$2,'Pro Forma'!$1:$1,0))/12*IF(BZ$3&gt;'Project Summary'!$G$7,0,1)</f>
        <v>0</v>
      </c>
      <c r="CA89" s="587">
        <f>'Pro Forma'!$M93*INDEX('Pro Forma'!$1:$1048576,MATCH('Cash Flow_Monthly'!$A89,'Pro Forma'!$A:$A,0),MATCH('Cash Flow_Monthly'!CA$2,'Pro Forma'!$1:$1,0))/12*IF(CA$3&gt;'Project Summary'!$G$7,0,1)</f>
        <v>0</v>
      </c>
      <c r="CB89" s="587">
        <f>'Pro Forma'!$M93*INDEX('Pro Forma'!$1:$1048576,MATCH('Cash Flow_Monthly'!$A89,'Pro Forma'!$A:$A,0),MATCH('Cash Flow_Monthly'!CB$2,'Pro Forma'!$1:$1,0))/12*IF(CB$3&gt;'Project Summary'!$G$7,0,1)</f>
        <v>0</v>
      </c>
      <c r="CC89" s="587">
        <f>'Pro Forma'!$M93*INDEX('Pro Forma'!$1:$1048576,MATCH('Cash Flow_Monthly'!$A89,'Pro Forma'!$A:$A,0),MATCH('Cash Flow_Monthly'!CC$2,'Pro Forma'!$1:$1,0))/12*IF(CC$3&gt;'Project Summary'!$G$7,0,1)</f>
        <v>0</v>
      </c>
      <c r="CD89" s="587">
        <f>'Pro Forma'!$M93*INDEX('Pro Forma'!$1:$1048576,MATCH('Cash Flow_Monthly'!$A89,'Pro Forma'!$A:$A,0),MATCH('Cash Flow_Monthly'!CD$2,'Pro Forma'!$1:$1,0))/12*IF(CD$3&gt;'Project Summary'!$G$7,0,1)</f>
        <v>0</v>
      </c>
      <c r="CE89" s="587">
        <f>'Pro Forma'!$M93*INDEX('Pro Forma'!$1:$1048576,MATCH('Cash Flow_Monthly'!$A89,'Pro Forma'!$A:$A,0),MATCH('Cash Flow_Monthly'!CE$2,'Pro Forma'!$1:$1,0))/12*IF(CE$3&gt;'Project Summary'!$G$7,0,1)</f>
        <v>0</v>
      </c>
      <c r="CF89" s="587">
        <f>'Pro Forma'!$M93*INDEX('Pro Forma'!$1:$1048576,MATCH('Cash Flow_Monthly'!$A89,'Pro Forma'!$A:$A,0),MATCH('Cash Flow_Monthly'!CF$2,'Pro Forma'!$1:$1,0))/12*IF(CF$3&gt;'Project Summary'!$G$7,0,1)</f>
        <v>0</v>
      </c>
      <c r="CG89" s="587">
        <f>'Pro Forma'!$M93*INDEX('Pro Forma'!$1:$1048576,MATCH('Cash Flow_Monthly'!$A89,'Pro Forma'!$A:$A,0),MATCH('Cash Flow_Monthly'!CG$2,'Pro Forma'!$1:$1,0))/12*IF(CG$3&gt;'Project Summary'!$G$7,0,1)</f>
        <v>0</v>
      </c>
      <c r="CH89" s="587">
        <f>'Pro Forma'!$M93*INDEX('Pro Forma'!$1:$1048576,MATCH('Cash Flow_Monthly'!$A89,'Pro Forma'!$A:$A,0),MATCH('Cash Flow_Monthly'!CH$2,'Pro Forma'!$1:$1,0))/12*IF(CH$3&gt;'Project Summary'!$G$7,0,1)</f>
        <v>0</v>
      </c>
      <c r="CI89" s="587">
        <f>'Pro Forma'!$M93*INDEX('Pro Forma'!$1:$1048576,MATCH('Cash Flow_Monthly'!$A89,'Pro Forma'!$A:$A,0),MATCH('Cash Flow_Monthly'!CI$2,'Pro Forma'!$1:$1,0))/12*IF(CI$3&gt;'Project Summary'!$G$7,0,1)</f>
        <v>0</v>
      </c>
      <c r="CJ89" s="587">
        <f>'Pro Forma'!$M93*INDEX('Pro Forma'!$1:$1048576,MATCH('Cash Flow_Monthly'!$A89,'Pro Forma'!$A:$A,0),MATCH('Cash Flow_Monthly'!CJ$2,'Pro Forma'!$1:$1,0))/12*IF(CJ$3&gt;'Project Summary'!$G$7,0,1)</f>
        <v>0</v>
      </c>
      <c r="CK89" s="587">
        <f>'Pro Forma'!$M93*INDEX('Pro Forma'!$1:$1048576,MATCH('Cash Flow_Monthly'!$A89,'Pro Forma'!$A:$A,0),MATCH('Cash Flow_Monthly'!CK$2,'Pro Forma'!$1:$1,0))/12*IF(CK$3&gt;'Project Summary'!$G$7,0,1)</f>
        <v>0</v>
      </c>
      <c r="CL89" s="587">
        <f>'Pro Forma'!$M93*INDEX('Pro Forma'!$1:$1048576,MATCH('Cash Flow_Monthly'!$A89,'Pro Forma'!$A:$A,0),MATCH('Cash Flow_Monthly'!CL$2,'Pro Forma'!$1:$1,0))/12*IF(CL$3&gt;'Project Summary'!$G$7,0,1)</f>
        <v>0</v>
      </c>
      <c r="CM89" s="587">
        <f>'Pro Forma'!$M93*INDEX('Pro Forma'!$1:$1048576,MATCH('Cash Flow_Monthly'!$A89,'Pro Forma'!$A:$A,0),MATCH('Cash Flow_Monthly'!CM$2,'Pro Forma'!$1:$1,0))/12*IF(CM$3&gt;'Project Summary'!$G$7,0,1)</f>
        <v>0</v>
      </c>
      <c r="CN89" s="587">
        <f>'Pro Forma'!$M93*INDEX('Pro Forma'!$1:$1048576,MATCH('Cash Flow_Monthly'!$A89,'Pro Forma'!$A:$A,0),MATCH('Cash Flow_Monthly'!CN$2,'Pro Forma'!$1:$1,0))/12*IF(CN$3&gt;'Project Summary'!$G$7,0,1)</f>
        <v>0</v>
      </c>
      <c r="CO89" s="587">
        <f>'Pro Forma'!$M93*INDEX('Pro Forma'!$1:$1048576,MATCH('Cash Flow_Monthly'!$A89,'Pro Forma'!$A:$A,0),MATCH('Cash Flow_Monthly'!CO$2,'Pro Forma'!$1:$1,0))/12*IF(CO$3&gt;'Project Summary'!$G$7,0,1)</f>
        <v>0</v>
      </c>
      <c r="CP89" s="587">
        <f>'Pro Forma'!$M93*INDEX('Pro Forma'!$1:$1048576,MATCH('Cash Flow_Monthly'!$A89,'Pro Forma'!$A:$A,0),MATCH('Cash Flow_Monthly'!CP$2,'Pro Forma'!$1:$1,0))/12*IF(CP$3&gt;'Project Summary'!$G$7,0,1)</f>
        <v>0</v>
      </c>
      <c r="CQ89" s="587">
        <f>'Pro Forma'!$M93*INDEX('Pro Forma'!$1:$1048576,MATCH('Cash Flow_Monthly'!$A89,'Pro Forma'!$A:$A,0),MATCH('Cash Flow_Monthly'!CQ$2,'Pro Forma'!$1:$1,0))/12*IF(CQ$3&gt;'Project Summary'!$G$7,0,1)</f>
        <v>0</v>
      </c>
      <c r="CR89" s="587">
        <f>'Pro Forma'!$M93*INDEX('Pro Forma'!$1:$1048576,MATCH('Cash Flow_Monthly'!$A89,'Pro Forma'!$A:$A,0),MATCH('Cash Flow_Monthly'!CR$2,'Pro Forma'!$1:$1,0))/12*IF(CR$3&gt;'Project Summary'!$G$7,0,1)</f>
        <v>0</v>
      </c>
      <c r="CS89" s="587">
        <f>'Pro Forma'!$M93*INDEX('Pro Forma'!$1:$1048576,MATCH('Cash Flow_Monthly'!$A89,'Pro Forma'!$A:$A,0),MATCH('Cash Flow_Monthly'!CS$2,'Pro Forma'!$1:$1,0))/12*IF(CS$3&gt;'Project Summary'!$G$7,0,1)</f>
        <v>0</v>
      </c>
      <c r="CT89" s="587">
        <f>'Pro Forma'!$M93*INDEX('Pro Forma'!$1:$1048576,MATCH('Cash Flow_Monthly'!$A89,'Pro Forma'!$A:$A,0),MATCH('Cash Flow_Monthly'!CT$2,'Pro Forma'!$1:$1,0))/12*IF(CT$3&gt;'Project Summary'!$G$7,0,1)</f>
        <v>0</v>
      </c>
      <c r="CU89" s="587">
        <f>'Pro Forma'!$M93*INDEX('Pro Forma'!$1:$1048576,MATCH('Cash Flow_Monthly'!$A89,'Pro Forma'!$A:$A,0),MATCH('Cash Flow_Monthly'!CU$2,'Pro Forma'!$1:$1,0))/12*IF(CU$3&gt;'Project Summary'!$G$7,0,1)</f>
        <v>0</v>
      </c>
      <c r="CV89" s="587">
        <f>'Pro Forma'!$M93*INDEX('Pro Forma'!$1:$1048576,MATCH('Cash Flow_Monthly'!$A89,'Pro Forma'!$A:$A,0),MATCH('Cash Flow_Monthly'!CV$2,'Pro Forma'!$1:$1,0))/12*IF(CV$3&gt;'Project Summary'!$G$7,0,1)</f>
        <v>0</v>
      </c>
      <c r="CW89" s="587">
        <f>'Pro Forma'!$M93*INDEX('Pro Forma'!$1:$1048576,MATCH('Cash Flow_Monthly'!$A89,'Pro Forma'!$A:$A,0),MATCH('Cash Flow_Monthly'!CW$2,'Pro Forma'!$1:$1,0))/12*IF(CW$3&gt;'Project Summary'!$G$7,0,1)</f>
        <v>0</v>
      </c>
      <c r="CX89" s="587">
        <f>'Pro Forma'!$M93*INDEX('Pro Forma'!$1:$1048576,MATCH('Cash Flow_Monthly'!$A89,'Pro Forma'!$A:$A,0),MATCH('Cash Flow_Monthly'!CX$2,'Pro Forma'!$1:$1,0))/12*IF(CX$3&gt;'Project Summary'!$G$7,0,1)</f>
        <v>0</v>
      </c>
      <c r="CY89" s="587">
        <f>'Pro Forma'!$M93*INDEX('Pro Forma'!$1:$1048576,MATCH('Cash Flow_Monthly'!$A89,'Pro Forma'!$A:$A,0),MATCH('Cash Flow_Monthly'!CY$2,'Pro Forma'!$1:$1,0))/12*IF(CY$3&gt;'Project Summary'!$G$7,0,1)</f>
        <v>0</v>
      </c>
      <c r="CZ89" s="587">
        <f>'Pro Forma'!$M93*INDEX('Pro Forma'!$1:$1048576,MATCH('Cash Flow_Monthly'!$A89,'Pro Forma'!$A:$A,0),MATCH('Cash Flow_Monthly'!CZ$2,'Pro Forma'!$1:$1,0))/12*IF(CZ$3&gt;'Project Summary'!$G$7,0,1)</f>
        <v>0</v>
      </c>
      <c r="DA89" s="587">
        <f>'Pro Forma'!$M93*INDEX('Pro Forma'!$1:$1048576,MATCH('Cash Flow_Monthly'!$A89,'Pro Forma'!$A:$A,0),MATCH('Cash Flow_Monthly'!DA$2,'Pro Forma'!$1:$1,0))/12*IF(DA$3&gt;'Project Summary'!$G$7,0,1)</f>
        <v>0</v>
      </c>
      <c r="DB89" s="587">
        <f>'Pro Forma'!$M93*INDEX('Pro Forma'!$1:$1048576,MATCH('Cash Flow_Monthly'!$A89,'Pro Forma'!$A:$A,0),MATCH('Cash Flow_Monthly'!DB$2,'Pro Forma'!$1:$1,0))/12*IF(DB$3&gt;'Project Summary'!$G$7,0,1)</f>
        <v>0</v>
      </c>
      <c r="DC89" s="587">
        <f>'Pro Forma'!$M93*INDEX('Pro Forma'!$1:$1048576,MATCH('Cash Flow_Monthly'!$A89,'Pro Forma'!$A:$A,0),MATCH('Cash Flow_Monthly'!DC$2,'Pro Forma'!$1:$1,0))/12*IF(DC$3&gt;'Project Summary'!$G$7,0,1)</f>
        <v>0</v>
      </c>
      <c r="DD89" s="587">
        <f>'Pro Forma'!$M93*INDEX('Pro Forma'!$1:$1048576,MATCH('Cash Flow_Monthly'!$A89,'Pro Forma'!$A:$A,0),MATCH('Cash Flow_Monthly'!DD$2,'Pro Forma'!$1:$1,0))/12*IF(DD$3&gt;'Project Summary'!$G$7,0,1)</f>
        <v>0</v>
      </c>
      <c r="DE89" s="587">
        <f>'Pro Forma'!$M93*INDEX('Pro Forma'!$1:$1048576,MATCH('Cash Flow_Monthly'!$A89,'Pro Forma'!$A:$A,0),MATCH('Cash Flow_Monthly'!DE$2,'Pro Forma'!$1:$1,0))/12*IF(DE$3&gt;'Project Summary'!$G$7,0,1)</f>
        <v>0</v>
      </c>
      <c r="DF89" s="587">
        <f>'Pro Forma'!$M93*INDEX('Pro Forma'!$1:$1048576,MATCH('Cash Flow_Monthly'!$A89,'Pro Forma'!$A:$A,0),MATCH('Cash Flow_Monthly'!DF$2,'Pro Forma'!$1:$1,0))/12*IF(DF$3&gt;'Project Summary'!$G$7,0,1)</f>
        <v>0</v>
      </c>
      <c r="DG89" s="587">
        <f>'Pro Forma'!$M93*INDEX('Pro Forma'!$1:$1048576,MATCH('Cash Flow_Monthly'!$A89,'Pro Forma'!$A:$A,0),MATCH('Cash Flow_Monthly'!DG$2,'Pro Forma'!$1:$1,0))/12*IF(DG$3&gt;'Project Summary'!$G$7,0,1)</f>
        <v>0</v>
      </c>
      <c r="DH89" s="587">
        <f>'Pro Forma'!$M93*INDEX('Pro Forma'!$1:$1048576,MATCH('Cash Flow_Monthly'!$A89,'Pro Forma'!$A:$A,0),MATCH('Cash Flow_Monthly'!DH$2,'Pro Forma'!$1:$1,0))/12*IF(DH$3&gt;'Project Summary'!$G$7,0,1)</f>
        <v>0</v>
      </c>
      <c r="DI89" s="587">
        <f>'Pro Forma'!$M93*INDEX('Pro Forma'!$1:$1048576,MATCH('Cash Flow_Monthly'!$A89,'Pro Forma'!$A:$A,0),MATCH('Cash Flow_Monthly'!DI$2,'Pro Forma'!$1:$1,0))/12*IF(DI$3&gt;'Project Summary'!$G$7,0,1)</f>
        <v>0</v>
      </c>
      <c r="DJ89" s="587">
        <f>'Pro Forma'!$M93*INDEX('Pro Forma'!$1:$1048576,MATCH('Cash Flow_Monthly'!$A89,'Pro Forma'!$A:$A,0),MATCH('Cash Flow_Monthly'!DJ$2,'Pro Forma'!$1:$1,0))/12*IF(DJ$3&gt;'Project Summary'!$G$7,0,1)</f>
        <v>0</v>
      </c>
      <c r="DK89" s="587">
        <f>'Pro Forma'!$M93*INDEX('Pro Forma'!$1:$1048576,MATCH('Cash Flow_Monthly'!$A89,'Pro Forma'!$A:$A,0),MATCH('Cash Flow_Monthly'!DK$2,'Pro Forma'!$1:$1,0))/12*IF(DK$3&gt;'Project Summary'!$G$7,0,1)</f>
        <v>0</v>
      </c>
      <c r="DL89" s="587">
        <f>'Pro Forma'!$M93*INDEX('Pro Forma'!$1:$1048576,MATCH('Cash Flow_Monthly'!$A89,'Pro Forma'!$A:$A,0),MATCH('Cash Flow_Monthly'!DL$2,'Pro Forma'!$1:$1,0))/12*IF(DL$3&gt;'Project Summary'!$G$7,0,1)</f>
        <v>0</v>
      </c>
      <c r="DM89" s="587">
        <f>'Pro Forma'!$M93*INDEX('Pro Forma'!$1:$1048576,MATCH('Cash Flow_Monthly'!$A89,'Pro Forma'!$A:$A,0),MATCH('Cash Flow_Monthly'!DM$2,'Pro Forma'!$1:$1,0))/12*IF(DM$3&gt;'Project Summary'!$G$7,0,1)</f>
        <v>0</v>
      </c>
      <c r="DN89" s="587">
        <f>'Pro Forma'!$M93*INDEX('Pro Forma'!$1:$1048576,MATCH('Cash Flow_Monthly'!$A89,'Pro Forma'!$A:$A,0),MATCH('Cash Flow_Monthly'!DN$2,'Pro Forma'!$1:$1,0))/12*IF(DN$3&gt;'Project Summary'!$G$7,0,1)</f>
        <v>0</v>
      </c>
      <c r="DO89" s="587">
        <f>'Pro Forma'!$M93*INDEX('Pro Forma'!$1:$1048576,MATCH('Cash Flow_Monthly'!$A89,'Pro Forma'!$A:$A,0),MATCH('Cash Flow_Monthly'!DO$2,'Pro Forma'!$1:$1,0))/12*IF(DO$3&gt;'Project Summary'!$G$7,0,1)</f>
        <v>0</v>
      </c>
      <c r="DP89" s="587">
        <f>'Pro Forma'!$M93*INDEX('Pro Forma'!$1:$1048576,MATCH('Cash Flow_Monthly'!$A89,'Pro Forma'!$A:$A,0),MATCH('Cash Flow_Monthly'!DP$2,'Pro Forma'!$1:$1,0))/12*IF(DP$3&gt;'Project Summary'!$G$7,0,1)</f>
        <v>0</v>
      </c>
      <c r="DQ89" s="587">
        <f>'Pro Forma'!$M93*INDEX('Pro Forma'!$1:$1048576,MATCH('Cash Flow_Monthly'!$A89,'Pro Forma'!$A:$A,0),MATCH('Cash Flow_Monthly'!DQ$2,'Pro Forma'!$1:$1,0))/12*IF(DQ$3&gt;'Project Summary'!$G$7,0,1)</f>
        <v>0</v>
      </c>
      <c r="DR89" s="587">
        <f>'Pro Forma'!$M93*INDEX('Pro Forma'!$1:$1048576,MATCH('Cash Flow_Monthly'!$A89,'Pro Forma'!$A:$A,0),MATCH('Cash Flow_Monthly'!DR$2,'Pro Forma'!$1:$1,0))/12*IF(DR$3&gt;'Project Summary'!$G$7,0,1)</f>
        <v>0</v>
      </c>
      <c r="DS89" s="587">
        <f>'Pro Forma'!$M93*INDEX('Pro Forma'!$1:$1048576,MATCH('Cash Flow_Monthly'!$A89,'Pro Forma'!$A:$A,0),MATCH('Cash Flow_Monthly'!DS$2,'Pro Forma'!$1:$1,0))/12*IF(DS$3&gt;'Project Summary'!$G$7,0,1)</f>
        <v>0</v>
      </c>
      <c r="DT89" s="587">
        <f>'Pro Forma'!$M93*INDEX('Pro Forma'!$1:$1048576,MATCH('Cash Flow_Monthly'!$A89,'Pro Forma'!$A:$A,0),MATCH('Cash Flow_Monthly'!DT$2,'Pro Forma'!$1:$1,0))/12*IF(DT$3&gt;'Project Summary'!$G$7,0,1)</f>
        <v>0</v>
      </c>
      <c r="DU89" s="586"/>
    </row>
    <row r="90" spans="1:125" s="466" customFormat="1">
      <c r="A90" s="249" t="str">
        <f>'Pro Forma'!A94</f>
        <v>&lt;Other Exp&gt;</v>
      </c>
      <c r="B90" s="34"/>
      <c r="C90" s="34"/>
      <c r="D90" s="34"/>
      <c r="E90" s="587">
        <f>'Pro Forma'!$M94*INDEX('Pro Forma'!$1:$1048576,MATCH('Cash Flow_Monthly'!$A90,'Pro Forma'!$A:$A,0),MATCH('Cash Flow_Monthly'!E$2,'Pro Forma'!$1:$1,0))/12*IF(E$3&gt;'Project Summary'!$G$7,0,1)</f>
        <v>0</v>
      </c>
      <c r="F90" s="587">
        <f>'Pro Forma'!$M94*INDEX('Pro Forma'!$1:$1048576,MATCH('Cash Flow_Monthly'!$A90,'Pro Forma'!$A:$A,0),MATCH('Cash Flow_Monthly'!F$2,'Pro Forma'!$1:$1,0))/12*IF(F$3&gt;'Project Summary'!$G$7,0,1)</f>
        <v>0</v>
      </c>
      <c r="G90" s="587">
        <f>'Pro Forma'!$M94*INDEX('Pro Forma'!$1:$1048576,MATCH('Cash Flow_Monthly'!$A90,'Pro Forma'!$A:$A,0),MATCH('Cash Flow_Monthly'!G$2,'Pro Forma'!$1:$1,0))/12*IF(G$3&gt;'Project Summary'!$G$7,0,1)</f>
        <v>0</v>
      </c>
      <c r="H90" s="587">
        <f>'Pro Forma'!$M94*INDEX('Pro Forma'!$1:$1048576,MATCH('Cash Flow_Monthly'!$A90,'Pro Forma'!$A:$A,0),MATCH('Cash Flow_Monthly'!H$2,'Pro Forma'!$1:$1,0))/12*IF(H$3&gt;'Project Summary'!$G$7,0,1)</f>
        <v>0</v>
      </c>
      <c r="I90" s="587">
        <f>'Pro Forma'!$M94*INDEX('Pro Forma'!$1:$1048576,MATCH('Cash Flow_Monthly'!$A90,'Pro Forma'!$A:$A,0),MATCH('Cash Flow_Monthly'!I$2,'Pro Forma'!$1:$1,0))/12*IF(I$3&gt;'Project Summary'!$G$7,0,1)</f>
        <v>0</v>
      </c>
      <c r="J90" s="587">
        <f>'Pro Forma'!$M94*INDEX('Pro Forma'!$1:$1048576,MATCH('Cash Flow_Monthly'!$A90,'Pro Forma'!$A:$A,0),MATCH('Cash Flow_Monthly'!J$2,'Pro Forma'!$1:$1,0))/12*IF(J$3&gt;'Project Summary'!$G$7,0,1)</f>
        <v>0</v>
      </c>
      <c r="K90" s="587">
        <f>'Pro Forma'!$M94*INDEX('Pro Forma'!$1:$1048576,MATCH('Cash Flow_Monthly'!$A90,'Pro Forma'!$A:$A,0),MATCH('Cash Flow_Monthly'!K$2,'Pro Forma'!$1:$1,0))/12*IF(K$3&gt;'Project Summary'!$G$7,0,1)</f>
        <v>0</v>
      </c>
      <c r="L90" s="587">
        <f>'Pro Forma'!$M94*INDEX('Pro Forma'!$1:$1048576,MATCH('Cash Flow_Monthly'!$A90,'Pro Forma'!$A:$A,0),MATCH('Cash Flow_Monthly'!L$2,'Pro Forma'!$1:$1,0))/12*IF(L$3&gt;'Project Summary'!$G$7,0,1)</f>
        <v>0</v>
      </c>
      <c r="M90" s="587">
        <f>'Pro Forma'!$M94*INDEX('Pro Forma'!$1:$1048576,MATCH('Cash Flow_Monthly'!$A90,'Pro Forma'!$A:$A,0),MATCH('Cash Flow_Monthly'!M$2,'Pro Forma'!$1:$1,0))/12*IF(M$3&gt;'Project Summary'!$G$7,0,1)</f>
        <v>0</v>
      </c>
      <c r="N90" s="587">
        <f>'Pro Forma'!$M94*INDEX('Pro Forma'!$1:$1048576,MATCH('Cash Flow_Monthly'!$A90,'Pro Forma'!$A:$A,0),MATCH('Cash Flow_Monthly'!N$2,'Pro Forma'!$1:$1,0))/12*IF(N$3&gt;'Project Summary'!$G$7,0,1)</f>
        <v>0</v>
      </c>
      <c r="O90" s="587">
        <f>'Pro Forma'!$M94*INDEX('Pro Forma'!$1:$1048576,MATCH('Cash Flow_Monthly'!$A90,'Pro Forma'!$A:$A,0),MATCH('Cash Flow_Monthly'!O$2,'Pro Forma'!$1:$1,0))/12*IF(O$3&gt;'Project Summary'!$G$7,0,1)</f>
        <v>0</v>
      </c>
      <c r="P90" s="587">
        <f>'Pro Forma'!$M94*INDEX('Pro Forma'!$1:$1048576,MATCH('Cash Flow_Monthly'!$A90,'Pro Forma'!$A:$A,0),MATCH('Cash Flow_Monthly'!P$2,'Pro Forma'!$1:$1,0))/12*IF(P$3&gt;'Project Summary'!$G$7,0,1)</f>
        <v>0</v>
      </c>
      <c r="Q90" s="587">
        <f>'Pro Forma'!$M94*INDEX('Pro Forma'!$1:$1048576,MATCH('Cash Flow_Monthly'!$A90,'Pro Forma'!$A:$A,0),MATCH('Cash Flow_Monthly'!Q$2,'Pro Forma'!$1:$1,0))/12*IF(Q$3&gt;'Project Summary'!$G$7,0,1)</f>
        <v>0</v>
      </c>
      <c r="R90" s="587">
        <f>'Pro Forma'!$M94*INDEX('Pro Forma'!$1:$1048576,MATCH('Cash Flow_Monthly'!$A90,'Pro Forma'!$A:$A,0),MATCH('Cash Flow_Monthly'!R$2,'Pro Forma'!$1:$1,0))/12*IF(R$3&gt;'Project Summary'!$G$7,0,1)</f>
        <v>0</v>
      </c>
      <c r="S90" s="587">
        <f>'Pro Forma'!$M94*INDEX('Pro Forma'!$1:$1048576,MATCH('Cash Flow_Monthly'!$A90,'Pro Forma'!$A:$A,0),MATCH('Cash Flow_Monthly'!S$2,'Pro Forma'!$1:$1,0))/12*IF(S$3&gt;'Project Summary'!$G$7,0,1)</f>
        <v>0</v>
      </c>
      <c r="T90" s="587">
        <f>'Pro Forma'!$M94*INDEX('Pro Forma'!$1:$1048576,MATCH('Cash Flow_Monthly'!$A90,'Pro Forma'!$A:$A,0),MATCH('Cash Flow_Monthly'!T$2,'Pro Forma'!$1:$1,0))/12*IF(T$3&gt;'Project Summary'!$G$7,0,1)</f>
        <v>0</v>
      </c>
      <c r="U90" s="587">
        <f>'Pro Forma'!$M94*INDEX('Pro Forma'!$1:$1048576,MATCH('Cash Flow_Monthly'!$A90,'Pro Forma'!$A:$A,0),MATCH('Cash Flow_Monthly'!U$2,'Pro Forma'!$1:$1,0))/12*IF(U$3&gt;'Project Summary'!$G$7,0,1)</f>
        <v>0</v>
      </c>
      <c r="V90" s="587">
        <f>'Pro Forma'!$M94*INDEX('Pro Forma'!$1:$1048576,MATCH('Cash Flow_Monthly'!$A90,'Pro Forma'!$A:$A,0),MATCH('Cash Flow_Monthly'!V$2,'Pro Forma'!$1:$1,0))/12*IF(V$3&gt;'Project Summary'!$G$7,0,1)</f>
        <v>0</v>
      </c>
      <c r="W90" s="587">
        <f>'Pro Forma'!$M94*INDEX('Pro Forma'!$1:$1048576,MATCH('Cash Flow_Monthly'!$A90,'Pro Forma'!$A:$A,0),MATCH('Cash Flow_Monthly'!W$2,'Pro Forma'!$1:$1,0))/12*IF(W$3&gt;'Project Summary'!$G$7,0,1)</f>
        <v>0</v>
      </c>
      <c r="X90" s="587">
        <f>'Pro Forma'!$M94*INDEX('Pro Forma'!$1:$1048576,MATCH('Cash Flow_Monthly'!$A90,'Pro Forma'!$A:$A,0),MATCH('Cash Flow_Monthly'!X$2,'Pro Forma'!$1:$1,0))/12*IF(X$3&gt;'Project Summary'!$G$7,0,1)</f>
        <v>0</v>
      </c>
      <c r="Y90" s="587">
        <f>'Pro Forma'!$M94*INDEX('Pro Forma'!$1:$1048576,MATCH('Cash Flow_Monthly'!$A90,'Pro Forma'!$A:$A,0),MATCH('Cash Flow_Monthly'!Y$2,'Pro Forma'!$1:$1,0))/12*IF(Y$3&gt;'Project Summary'!$G$7,0,1)</f>
        <v>0</v>
      </c>
      <c r="Z90" s="587">
        <f>'Pro Forma'!$M94*INDEX('Pro Forma'!$1:$1048576,MATCH('Cash Flow_Monthly'!$A90,'Pro Forma'!$A:$A,0),MATCH('Cash Flow_Monthly'!Z$2,'Pro Forma'!$1:$1,0))/12*IF(Z$3&gt;'Project Summary'!$G$7,0,1)</f>
        <v>0</v>
      </c>
      <c r="AA90" s="587">
        <f>'Pro Forma'!$M94*INDEX('Pro Forma'!$1:$1048576,MATCH('Cash Flow_Monthly'!$A90,'Pro Forma'!$A:$A,0),MATCH('Cash Flow_Monthly'!AA$2,'Pro Forma'!$1:$1,0))/12*IF(AA$3&gt;'Project Summary'!$G$7,0,1)</f>
        <v>0</v>
      </c>
      <c r="AB90" s="587">
        <f>'Pro Forma'!$M94*INDEX('Pro Forma'!$1:$1048576,MATCH('Cash Flow_Monthly'!$A90,'Pro Forma'!$A:$A,0),MATCH('Cash Flow_Monthly'!AB$2,'Pro Forma'!$1:$1,0))/12*IF(AB$3&gt;'Project Summary'!$G$7,0,1)</f>
        <v>0</v>
      </c>
      <c r="AC90" s="587">
        <f>'Pro Forma'!$M94*INDEX('Pro Forma'!$1:$1048576,MATCH('Cash Flow_Monthly'!$A90,'Pro Forma'!$A:$A,0),MATCH('Cash Flow_Monthly'!AC$2,'Pro Forma'!$1:$1,0))/12*IF(AC$3&gt;'Project Summary'!$G$7,0,1)</f>
        <v>0</v>
      </c>
      <c r="AD90" s="587">
        <f>'Pro Forma'!$M94*INDEX('Pro Forma'!$1:$1048576,MATCH('Cash Flow_Monthly'!$A90,'Pro Forma'!$A:$A,0),MATCH('Cash Flow_Monthly'!AD$2,'Pro Forma'!$1:$1,0))/12*IF(AD$3&gt;'Project Summary'!$G$7,0,1)</f>
        <v>0</v>
      </c>
      <c r="AE90" s="587">
        <f>'Pro Forma'!$M94*INDEX('Pro Forma'!$1:$1048576,MATCH('Cash Flow_Monthly'!$A90,'Pro Forma'!$A:$A,0),MATCH('Cash Flow_Monthly'!AE$2,'Pro Forma'!$1:$1,0))/12*IF(AE$3&gt;'Project Summary'!$G$7,0,1)</f>
        <v>0</v>
      </c>
      <c r="AF90" s="587">
        <f>'Pro Forma'!$M94*INDEX('Pro Forma'!$1:$1048576,MATCH('Cash Flow_Monthly'!$A90,'Pro Forma'!$A:$A,0),MATCH('Cash Flow_Monthly'!AF$2,'Pro Forma'!$1:$1,0))/12*IF(AF$3&gt;'Project Summary'!$G$7,0,1)</f>
        <v>0</v>
      </c>
      <c r="AG90" s="587">
        <f>'Pro Forma'!$M94*INDEX('Pro Forma'!$1:$1048576,MATCH('Cash Flow_Monthly'!$A90,'Pro Forma'!$A:$A,0),MATCH('Cash Flow_Monthly'!AG$2,'Pro Forma'!$1:$1,0))/12*IF(AG$3&gt;'Project Summary'!$G$7,0,1)</f>
        <v>0</v>
      </c>
      <c r="AH90" s="587">
        <f>'Pro Forma'!$M94*INDEX('Pro Forma'!$1:$1048576,MATCH('Cash Flow_Monthly'!$A90,'Pro Forma'!$A:$A,0),MATCH('Cash Flow_Monthly'!AH$2,'Pro Forma'!$1:$1,0))/12*IF(AH$3&gt;'Project Summary'!$G$7,0,1)</f>
        <v>0</v>
      </c>
      <c r="AI90" s="587">
        <f>'Pro Forma'!$M94*INDEX('Pro Forma'!$1:$1048576,MATCH('Cash Flow_Monthly'!$A90,'Pro Forma'!$A:$A,0),MATCH('Cash Flow_Monthly'!AI$2,'Pro Forma'!$1:$1,0))/12*IF(AI$3&gt;'Project Summary'!$G$7,0,1)</f>
        <v>0</v>
      </c>
      <c r="AJ90" s="587">
        <f>'Pro Forma'!$M94*INDEX('Pro Forma'!$1:$1048576,MATCH('Cash Flow_Monthly'!$A90,'Pro Forma'!$A:$A,0),MATCH('Cash Flow_Monthly'!AJ$2,'Pro Forma'!$1:$1,0))/12*IF(AJ$3&gt;'Project Summary'!$G$7,0,1)</f>
        <v>0</v>
      </c>
      <c r="AK90" s="587">
        <f>'Pro Forma'!$M94*INDEX('Pro Forma'!$1:$1048576,MATCH('Cash Flow_Monthly'!$A90,'Pro Forma'!$A:$A,0),MATCH('Cash Flow_Monthly'!AK$2,'Pro Forma'!$1:$1,0))/12*IF(AK$3&gt;'Project Summary'!$G$7,0,1)</f>
        <v>0</v>
      </c>
      <c r="AL90" s="587">
        <f>'Pro Forma'!$M94*INDEX('Pro Forma'!$1:$1048576,MATCH('Cash Flow_Monthly'!$A90,'Pro Forma'!$A:$A,0),MATCH('Cash Flow_Monthly'!AL$2,'Pro Forma'!$1:$1,0))/12*IF(AL$3&gt;'Project Summary'!$G$7,0,1)</f>
        <v>0</v>
      </c>
      <c r="AM90" s="587">
        <f>'Pro Forma'!$M94*INDEX('Pro Forma'!$1:$1048576,MATCH('Cash Flow_Monthly'!$A90,'Pro Forma'!$A:$A,0),MATCH('Cash Flow_Monthly'!AM$2,'Pro Forma'!$1:$1,0))/12*IF(AM$3&gt;'Project Summary'!$G$7,0,1)</f>
        <v>0</v>
      </c>
      <c r="AN90" s="587">
        <f>'Pro Forma'!$M94*INDEX('Pro Forma'!$1:$1048576,MATCH('Cash Flow_Monthly'!$A90,'Pro Forma'!$A:$A,0),MATCH('Cash Flow_Monthly'!AN$2,'Pro Forma'!$1:$1,0))/12*IF(AN$3&gt;'Project Summary'!$G$7,0,1)</f>
        <v>0</v>
      </c>
      <c r="AO90" s="587">
        <f>'Pro Forma'!$M94*INDEX('Pro Forma'!$1:$1048576,MATCH('Cash Flow_Monthly'!$A90,'Pro Forma'!$A:$A,0),MATCH('Cash Flow_Monthly'!AO$2,'Pro Forma'!$1:$1,0))/12*IF(AO$3&gt;'Project Summary'!$G$7,0,1)</f>
        <v>0</v>
      </c>
      <c r="AP90" s="587">
        <f>'Pro Forma'!$M94*INDEX('Pro Forma'!$1:$1048576,MATCH('Cash Flow_Monthly'!$A90,'Pro Forma'!$A:$A,0),MATCH('Cash Flow_Monthly'!AP$2,'Pro Forma'!$1:$1,0))/12*IF(AP$3&gt;'Project Summary'!$G$7,0,1)</f>
        <v>0</v>
      </c>
      <c r="AQ90" s="587">
        <f>'Pro Forma'!$M94*INDEX('Pro Forma'!$1:$1048576,MATCH('Cash Flow_Monthly'!$A90,'Pro Forma'!$A:$A,0),MATCH('Cash Flow_Monthly'!AQ$2,'Pro Forma'!$1:$1,0))/12*IF(AQ$3&gt;'Project Summary'!$G$7,0,1)</f>
        <v>0</v>
      </c>
      <c r="AR90" s="587">
        <f>'Pro Forma'!$M94*INDEX('Pro Forma'!$1:$1048576,MATCH('Cash Flow_Monthly'!$A90,'Pro Forma'!$A:$A,0),MATCH('Cash Flow_Monthly'!AR$2,'Pro Forma'!$1:$1,0))/12*IF(AR$3&gt;'Project Summary'!$G$7,0,1)</f>
        <v>0</v>
      </c>
      <c r="AS90" s="587">
        <f>'Pro Forma'!$M94*INDEX('Pro Forma'!$1:$1048576,MATCH('Cash Flow_Monthly'!$A90,'Pro Forma'!$A:$A,0),MATCH('Cash Flow_Monthly'!AS$2,'Pro Forma'!$1:$1,0))/12*IF(AS$3&gt;'Project Summary'!$G$7,0,1)</f>
        <v>0</v>
      </c>
      <c r="AT90" s="587">
        <f>'Pro Forma'!$M94*INDEX('Pro Forma'!$1:$1048576,MATCH('Cash Flow_Monthly'!$A90,'Pro Forma'!$A:$A,0),MATCH('Cash Flow_Monthly'!AT$2,'Pro Forma'!$1:$1,0))/12*IF(AT$3&gt;'Project Summary'!$G$7,0,1)</f>
        <v>0</v>
      </c>
      <c r="AU90" s="587">
        <f>'Pro Forma'!$M94*INDEX('Pro Forma'!$1:$1048576,MATCH('Cash Flow_Monthly'!$A90,'Pro Forma'!$A:$A,0),MATCH('Cash Flow_Monthly'!AU$2,'Pro Forma'!$1:$1,0))/12*IF(AU$3&gt;'Project Summary'!$G$7,0,1)</f>
        <v>0</v>
      </c>
      <c r="AV90" s="587">
        <f>'Pro Forma'!$M94*INDEX('Pro Forma'!$1:$1048576,MATCH('Cash Flow_Monthly'!$A90,'Pro Forma'!$A:$A,0),MATCH('Cash Flow_Monthly'!AV$2,'Pro Forma'!$1:$1,0))/12*IF(AV$3&gt;'Project Summary'!$G$7,0,1)</f>
        <v>0</v>
      </c>
      <c r="AW90" s="587">
        <f>'Pro Forma'!$M94*INDEX('Pro Forma'!$1:$1048576,MATCH('Cash Flow_Monthly'!$A90,'Pro Forma'!$A:$A,0),MATCH('Cash Flow_Monthly'!AW$2,'Pro Forma'!$1:$1,0))/12*IF(AW$3&gt;'Project Summary'!$G$7,0,1)</f>
        <v>0</v>
      </c>
      <c r="AX90" s="587">
        <f>'Pro Forma'!$M94*INDEX('Pro Forma'!$1:$1048576,MATCH('Cash Flow_Monthly'!$A90,'Pro Forma'!$A:$A,0),MATCH('Cash Flow_Monthly'!AX$2,'Pro Forma'!$1:$1,0))/12*IF(AX$3&gt;'Project Summary'!$G$7,0,1)</f>
        <v>0</v>
      </c>
      <c r="AY90" s="587">
        <f>'Pro Forma'!$M94*INDEX('Pro Forma'!$1:$1048576,MATCH('Cash Flow_Monthly'!$A90,'Pro Forma'!$A:$A,0),MATCH('Cash Flow_Monthly'!AY$2,'Pro Forma'!$1:$1,0))/12*IF(AY$3&gt;'Project Summary'!$G$7,0,1)</f>
        <v>0</v>
      </c>
      <c r="AZ90" s="587">
        <f>'Pro Forma'!$M94*INDEX('Pro Forma'!$1:$1048576,MATCH('Cash Flow_Monthly'!$A90,'Pro Forma'!$A:$A,0),MATCH('Cash Flow_Monthly'!AZ$2,'Pro Forma'!$1:$1,0))/12*IF(AZ$3&gt;'Project Summary'!$G$7,0,1)</f>
        <v>0</v>
      </c>
      <c r="BA90" s="587">
        <f>'Pro Forma'!$M94*INDEX('Pro Forma'!$1:$1048576,MATCH('Cash Flow_Monthly'!$A90,'Pro Forma'!$A:$A,0),MATCH('Cash Flow_Monthly'!BA$2,'Pro Forma'!$1:$1,0))/12*IF(BA$3&gt;'Project Summary'!$G$7,0,1)</f>
        <v>0</v>
      </c>
      <c r="BB90" s="587">
        <f>'Pro Forma'!$M94*INDEX('Pro Forma'!$1:$1048576,MATCH('Cash Flow_Monthly'!$A90,'Pro Forma'!$A:$A,0),MATCH('Cash Flow_Monthly'!BB$2,'Pro Forma'!$1:$1,0))/12*IF(BB$3&gt;'Project Summary'!$G$7,0,1)</f>
        <v>0</v>
      </c>
      <c r="BC90" s="587">
        <f>'Pro Forma'!$M94*INDEX('Pro Forma'!$1:$1048576,MATCH('Cash Flow_Monthly'!$A90,'Pro Forma'!$A:$A,0),MATCH('Cash Flow_Monthly'!BC$2,'Pro Forma'!$1:$1,0))/12*IF(BC$3&gt;'Project Summary'!$G$7,0,1)</f>
        <v>0</v>
      </c>
      <c r="BD90" s="587">
        <f>'Pro Forma'!$M94*INDEX('Pro Forma'!$1:$1048576,MATCH('Cash Flow_Monthly'!$A90,'Pro Forma'!$A:$A,0),MATCH('Cash Flow_Monthly'!BD$2,'Pro Forma'!$1:$1,0))/12*IF(BD$3&gt;'Project Summary'!$G$7,0,1)</f>
        <v>0</v>
      </c>
      <c r="BE90" s="587">
        <f>'Pro Forma'!$M94*INDEX('Pro Forma'!$1:$1048576,MATCH('Cash Flow_Monthly'!$A90,'Pro Forma'!$A:$A,0),MATCH('Cash Flow_Monthly'!BE$2,'Pro Forma'!$1:$1,0))/12*IF(BE$3&gt;'Project Summary'!$G$7,0,1)</f>
        <v>0</v>
      </c>
      <c r="BF90" s="587">
        <f>'Pro Forma'!$M94*INDEX('Pro Forma'!$1:$1048576,MATCH('Cash Flow_Monthly'!$A90,'Pro Forma'!$A:$A,0),MATCH('Cash Flow_Monthly'!BF$2,'Pro Forma'!$1:$1,0))/12*IF(BF$3&gt;'Project Summary'!$G$7,0,1)</f>
        <v>0</v>
      </c>
      <c r="BG90" s="587">
        <f>'Pro Forma'!$M94*INDEX('Pro Forma'!$1:$1048576,MATCH('Cash Flow_Monthly'!$A90,'Pro Forma'!$A:$A,0),MATCH('Cash Flow_Monthly'!BG$2,'Pro Forma'!$1:$1,0))/12*IF(BG$3&gt;'Project Summary'!$G$7,0,1)</f>
        <v>0</v>
      </c>
      <c r="BH90" s="587">
        <f>'Pro Forma'!$M94*INDEX('Pro Forma'!$1:$1048576,MATCH('Cash Flow_Monthly'!$A90,'Pro Forma'!$A:$A,0),MATCH('Cash Flow_Monthly'!BH$2,'Pro Forma'!$1:$1,0))/12*IF(BH$3&gt;'Project Summary'!$G$7,0,1)</f>
        <v>0</v>
      </c>
      <c r="BI90" s="587">
        <f>'Pro Forma'!$M94*INDEX('Pro Forma'!$1:$1048576,MATCH('Cash Flow_Monthly'!$A90,'Pro Forma'!$A:$A,0),MATCH('Cash Flow_Monthly'!BI$2,'Pro Forma'!$1:$1,0))/12*IF(BI$3&gt;'Project Summary'!$G$7,0,1)</f>
        <v>0</v>
      </c>
      <c r="BJ90" s="587">
        <f>'Pro Forma'!$M94*INDEX('Pro Forma'!$1:$1048576,MATCH('Cash Flow_Monthly'!$A90,'Pro Forma'!$A:$A,0),MATCH('Cash Flow_Monthly'!BJ$2,'Pro Forma'!$1:$1,0))/12*IF(BJ$3&gt;'Project Summary'!$G$7,0,1)</f>
        <v>0</v>
      </c>
      <c r="BK90" s="587">
        <f>'Pro Forma'!$M94*INDEX('Pro Forma'!$1:$1048576,MATCH('Cash Flow_Monthly'!$A90,'Pro Forma'!$A:$A,0),MATCH('Cash Flow_Monthly'!BK$2,'Pro Forma'!$1:$1,0))/12*IF(BK$3&gt;'Project Summary'!$G$7,0,1)</f>
        <v>0</v>
      </c>
      <c r="BL90" s="587">
        <f>'Pro Forma'!$M94*INDEX('Pro Forma'!$1:$1048576,MATCH('Cash Flow_Monthly'!$A90,'Pro Forma'!$A:$A,0),MATCH('Cash Flow_Monthly'!BL$2,'Pro Forma'!$1:$1,0))/12*IF(BL$3&gt;'Project Summary'!$G$7,0,1)</f>
        <v>0</v>
      </c>
      <c r="BM90" s="587">
        <f>'Pro Forma'!$M94*INDEX('Pro Forma'!$1:$1048576,MATCH('Cash Flow_Monthly'!$A90,'Pro Forma'!$A:$A,0),MATCH('Cash Flow_Monthly'!BM$2,'Pro Forma'!$1:$1,0))/12*IF(BM$3&gt;'Project Summary'!$G$7,0,1)</f>
        <v>0</v>
      </c>
      <c r="BN90" s="587">
        <f>'Pro Forma'!$M94*INDEX('Pro Forma'!$1:$1048576,MATCH('Cash Flow_Monthly'!$A90,'Pro Forma'!$A:$A,0),MATCH('Cash Flow_Monthly'!BN$2,'Pro Forma'!$1:$1,0))/12*IF(BN$3&gt;'Project Summary'!$G$7,0,1)</f>
        <v>0</v>
      </c>
      <c r="BO90" s="587">
        <f>'Pro Forma'!$M94*INDEX('Pro Forma'!$1:$1048576,MATCH('Cash Flow_Monthly'!$A90,'Pro Forma'!$A:$A,0),MATCH('Cash Flow_Monthly'!BO$2,'Pro Forma'!$1:$1,0))/12*IF(BO$3&gt;'Project Summary'!$G$7,0,1)</f>
        <v>0</v>
      </c>
      <c r="BP90" s="587">
        <f>'Pro Forma'!$M94*INDEX('Pro Forma'!$1:$1048576,MATCH('Cash Flow_Monthly'!$A90,'Pro Forma'!$A:$A,0),MATCH('Cash Flow_Monthly'!BP$2,'Pro Forma'!$1:$1,0))/12*IF(BP$3&gt;'Project Summary'!$G$7,0,1)</f>
        <v>0</v>
      </c>
      <c r="BQ90" s="587">
        <f>'Pro Forma'!$M94*INDEX('Pro Forma'!$1:$1048576,MATCH('Cash Flow_Monthly'!$A90,'Pro Forma'!$A:$A,0),MATCH('Cash Flow_Monthly'!BQ$2,'Pro Forma'!$1:$1,0))/12*IF(BQ$3&gt;'Project Summary'!$G$7,0,1)</f>
        <v>0</v>
      </c>
      <c r="BR90" s="587">
        <f>'Pro Forma'!$M94*INDEX('Pro Forma'!$1:$1048576,MATCH('Cash Flow_Monthly'!$A90,'Pro Forma'!$A:$A,0),MATCH('Cash Flow_Monthly'!BR$2,'Pro Forma'!$1:$1,0))/12*IF(BR$3&gt;'Project Summary'!$G$7,0,1)</f>
        <v>0</v>
      </c>
      <c r="BS90" s="587">
        <f>'Pro Forma'!$M94*INDEX('Pro Forma'!$1:$1048576,MATCH('Cash Flow_Monthly'!$A90,'Pro Forma'!$A:$A,0),MATCH('Cash Flow_Monthly'!BS$2,'Pro Forma'!$1:$1,0))/12*IF(BS$3&gt;'Project Summary'!$G$7,0,1)</f>
        <v>0</v>
      </c>
      <c r="BT90" s="587">
        <f>'Pro Forma'!$M94*INDEX('Pro Forma'!$1:$1048576,MATCH('Cash Flow_Monthly'!$A90,'Pro Forma'!$A:$A,0),MATCH('Cash Flow_Monthly'!BT$2,'Pro Forma'!$1:$1,0))/12*IF(BT$3&gt;'Project Summary'!$G$7,0,1)</f>
        <v>0</v>
      </c>
      <c r="BU90" s="587">
        <f>'Pro Forma'!$M94*INDEX('Pro Forma'!$1:$1048576,MATCH('Cash Flow_Monthly'!$A90,'Pro Forma'!$A:$A,0),MATCH('Cash Flow_Monthly'!BU$2,'Pro Forma'!$1:$1,0))/12*IF(BU$3&gt;'Project Summary'!$G$7,0,1)</f>
        <v>0</v>
      </c>
      <c r="BV90" s="587">
        <f>'Pro Forma'!$M94*INDEX('Pro Forma'!$1:$1048576,MATCH('Cash Flow_Monthly'!$A90,'Pro Forma'!$A:$A,0),MATCH('Cash Flow_Monthly'!BV$2,'Pro Forma'!$1:$1,0))/12*IF(BV$3&gt;'Project Summary'!$G$7,0,1)</f>
        <v>0</v>
      </c>
      <c r="BW90" s="587">
        <f>'Pro Forma'!$M94*INDEX('Pro Forma'!$1:$1048576,MATCH('Cash Flow_Monthly'!$A90,'Pro Forma'!$A:$A,0),MATCH('Cash Flow_Monthly'!BW$2,'Pro Forma'!$1:$1,0))/12*IF(BW$3&gt;'Project Summary'!$G$7,0,1)</f>
        <v>0</v>
      </c>
      <c r="BX90" s="587">
        <f>'Pro Forma'!$M94*INDEX('Pro Forma'!$1:$1048576,MATCH('Cash Flow_Monthly'!$A90,'Pro Forma'!$A:$A,0),MATCH('Cash Flow_Monthly'!BX$2,'Pro Forma'!$1:$1,0))/12*IF(BX$3&gt;'Project Summary'!$G$7,0,1)</f>
        <v>0</v>
      </c>
      <c r="BY90" s="587">
        <f>'Pro Forma'!$M94*INDEX('Pro Forma'!$1:$1048576,MATCH('Cash Flow_Monthly'!$A90,'Pro Forma'!$A:$A,0),MATCH('Cash Flow_Monthly'!BY$2,'Pro Forma'!$1:$1,0))/12*IF(BY$3&gt;'Project Summary'!$G$7,0,1)</f>
        <v>0</v>
      </c>
      <c r="BZ90" s="587">
        <f>'Pro Forma'!$M94*INDEX('Pro Forma'!$1:$1048576,MATCH('Cash Flow_Monthly'!$A90,'Pro Forma'!$A:$A,0),MATCH('Cash Flow_Monthly'!BZ$2,'Pro Forma'!$1:$1,0))/12*IF(BZ$3&gt;'Project Summary'!$G$7,0,1)</f>
        <v>0</v>
      </c>
      <c r="CA90" s="587">
        <f>'Pro Forma'!$M94*INDEX('Pro Forma'!$1:$1048576,MATCH('Cash Flow_Monthly'!$A90,'Pro Forma'!$A:$A,0),MATCH('Cash Flow_Monthly'!CA$2,'Pro Forma'!$1:$1,0))/12*IF(CA$3&gt;'Project Summary'!$G$7,0,1)</f>
        <v>0</v>
      </c>
      <c r="CB90" s="587">
        <f>'Pro Forma'!$M94*INDEX('Pro Forma'!$1:$1048576,MATCH('Cash Flow_Monthly'!$A90,'Pro Forma'!$A:$A,0),MATCH('Cash Flow_Monthly'!CB$2,'Pro Forma'!$1:$1,0))/12*IF(CB$3&gt;'Project Summary'!$G$7,0,1)</f>
        <v>0</v>
      </c>
      <c r="CC90" s="587">
        <f>'Pro Forma'!$M94*INDEX('Pro Forma'!$1:$1048576,MATCH('Cash Flow_Monthly'!$A90,'Pro Forma'!$A:$A,0),MATCH('Cash Flow_Monthly'!CC$2,'Pro Forma'!$1:$1,0))/12*IF(CC$3&gt;'Project Summary'!$G$7,0,1)</f>
        <v>0</v>
      </c>
      <c r="CD90" s="587">
        <f>'Pro Forma'!$M94*INDEX('Pro Forma'!$1:$1048576,MATCH('Cash Flow_Monthly'!$A90,'Pro Forma'!$A:$A,0),MATCH('Cash Flow_Monthly'!CD$2,'Pro Forma'!$1:$1,0))/12*IF(CD$3&gt;'Project Summary'!$G$7,0,1)</f>
        <v>0</v>
      </c>
      <c r="CE90" s="587">
        <f>'Pro Forma'!$M94*INDEX('Pro Forma'!$1:$1048576,MATCH('Cash Flow_Monthly'!$A90,'Pro Forma'!$A:$A,0),MATCH('Cash Flow_Monthly'!CE$2,'Pro Forma'!$1:$1,0))/12*IF(CE$3&gt;'Project Summary'!$G$7,0,1)</f>
        <v>0</v>
      </c>
      <c r="CF90" s="587">
        <f>'Pro Forma'!$M94*INDEX('Pro Forma'!$1:$1048576,MATCH('Cash Flow_Monthly'!$A90,'Pro Forma'!$A:$A,0),MATCH('Cash Flow_Monthly'!CF$2,'Pro Forma'!$1:$1,0))/12*IF(CF$3&gt;'Project Summary'!$G$7,0,1)</f>
        <v>0</v>
      </c>
      <c r="CG90" s="587">
        <f>'Pro Forma'!$M94*INDEX('Pro Forma'!$1:$1048576,MATCH('Cash Flow_Monthly'!$A90,'Pro Forma'!$A:$A,0),MATCH('Cash Flow_Monthly'!CG$2,'Pro Forma'!$1:$1,0))/12*IF(CG$3&gt;'Project Summary'!$G$7,0,1)</f>
        <v>0</v>
      </c>
      <c r="CH90" s="587">
        <f>'Pro Forma'!$M94*INDEX('Pro Forma'!$1:$1048576,MATCH('Cash Flow_Monthly'!$A90,'Pro Forma'!$A:$A,0),MATCH('Cash Flow_Monthly'!CH$2,'Pro Forma'!$1:$1,0))/12*IF(CH$3&gt;'Project Summary'!$G$7,0,1)</f>
        <v>0</v>
      </c>
      <c r="CI90" s="587">
        <f>'Pro Forma'!$M94*INDEX('Pro Forma'!$1:$1048576,MATCH('Cash Flow_Monthly'!$A90,'Pro Forma'!$A:$A,0),MATCH('Cash Flow_Monthly'!CI$2,'Pro Forma'!$1:$1,0))/12*IF(CI$3&gt;'Project Summary'!$G$7,0,1)</f>
        <v>0</v>
      </c>
      <c r="CJ90" s="587">
        <f>'Pro Forma'!$M94*INDEX('Pro Forma'!$1:$1048576,MATCH('Cash Flow_Monthly'!$A90,'Pro Forma'!$A:$A,0),MATCH('Cash Flow_Monthly'!CJ$2,'Pro Forma'!$1:$1,0))/12*IF(CJ$3&gt;'Project Summary'!$G$7,0,1)</f>
        <v>0</v>
      </c>
      <c r="CK90" s="587">
        <f>'Pro Forma'!$M94*INDEX('Pro Forma'!$1:$1048576,MATCH('Cash Flow_Monthly'!$A90,'Pro Forma'!$A:$A,0),MATCH('Cash Flow_Monthly'!CK$2,'Pro Forma'!$1:$1,0))/12*IF(CK$3&gt;'Project Summary'!$G$7,0,1)</f>
        <v>0</v>
      </c>
      <c r="CL90" s="587">
        <f>'Pro Forma'!$M94*INDEX('Pro Forma'!$1:$1048576,MATCH('Cash Flow_Monthly'!$A90,'Pro Forma'!$A:$A,0),MATCH('Cash Flow_Monthly'!CL$2,'Pro Forma'!$1:$1,0))/12*IF(CL$3&gt;'Project Summary'!$G$7,0,1)</f>
        <v>0</v>
      </c>
      <c r="CM90" s="587">
        <f>'Pro Forma'!$M94*INDEX('Pro Forma'!$1:$1048576,MATCH('Cash Flow_Monthly'!$A90,'Pro Forma'!$A:$A,0),MATCH('Cash Flow_Monthly'!CM$2,'Pro Forma'!$1:$1,0))/12*IF(CM$3&gt;'Project Summary'!$G$7,0,1)</f>
        <v>0</v>
      </c>
      <c r="CN90" s="587">
        <f>'Pro Forma'!$M94*INDEX('Pro Forma'!$1:$1048576,MATCH('Cash Flow_Monthly'!$A90,'Pro Forma'!$A:$A,0),MATCH('Cash Flow_Monthly'!CN$2,'Pro Forma'!$1:$1,0))/12*IF(CN$3&gt;'Project Summary'!$G$7,0,1)</f>
        <v>0</v>
      </c>
      <c r="CO90" s="587">
        <f>'Pro Forma'!$M94*INDEX('Pro Forma'!$1:$1048576,MATCH('Cash Flow_Monthly'!$A90,'Pro Forma'!$A:$A,0),MATCH('Cash Flow_Monthly'!CO$2,'Pro Forma'!$1:$1,0))/12*IF(CO$3&gt;'Project Summary'!$G$7,0,1)</f>
        <v>0</v>
      </c>
      <c r="CP90" s="587">
        <f>'Pro Forma'!$M94*INDEX('Pro Forma'!$1:$1048576,MATCH('Cash Flow_Monthly'!$A90,'Pro Forma'!$A:$A,0),MATCH('Cash Flow_Monthly'!CP$2,'Pro Forma'!$1:$1,0))/12*IF(CP$3&gt;'Project Summary'!$G$7,0,1)</f>
        <v>0</v>
      </c>
      <c r="CQ90" s="587">
        <f>'Pro Forma'!$M94*INDEX('Pro Forma'!$1:$1048576,MATCH('Cash Flow_Monthly'!$A90,'Pro Forma'!$A:$A,0),MATCH('Cash Flow_Monthly'!CQ$2,'Pro Forma'!$1:$1,0))/12*IF(CQ$3&gt;'Project Summary'!$G$7,0,1)</f>
        <v>0</v>
      </c>
      <c r="CR90" s="587">
        <f>'Pro Forma'!$M94*INDEX('Pro Forma'!$1:$1048576,MATCH('Cash Flow_Monthly'!$A90,'Pro Forma'!$A:$A,0),MATCH('Cash Flow_Monthly'!CR$2,'Pro Forma'!$1:$1,0))/12*IF(CR$3&gt;'Project Summary'!$G$7,0,1)</f>
        <v>0</v>
      </c>
      <c r="CS90" s="587">
        <f>'Pro Forma'!$M94*INDEX('Pro Forma'!$1:$1048576,MATCH('Cash Flow_Monthly'!$A90,'Pro Forma'!$A:$A,0),MATCH('Cash Flow_Monthly'!CS$2,'Pro Forma'!$1:$1,0))/12*IF(CS$3&gt;'Project Summary'!$G$7,0,1)</f>
        <v>0</v>
      </c>
      <c r="CT90" s="587">
        <f>'Pro Forma'!$M94*INDEX('Pro Forma'!$1:$1048576,MATCH('Cash Flow_Monthly'!$A90,'Pro Forma'!$A:$A,0),MATCH('Cash Flow_Monthly'!CT$2,'Pro Forma'!$1:$1,0))/12*IF(CT$3&gt;'Project Summary'!$G$7,0,1)</f>
        <v>0</v>
      </c>
      <c r="CU90" s="587">
        <f>'Pro Forma'!$M94*INDEX('Pro Forma'!$1:$1048576,MATCH('Cash Flow_Monthly'!$A90,'Pro Forma'!$A:$A,0),MATCH('Cash Flow_Monthly'!CU$2,'Pro Forma'!$1:$1,0))/12*IF(CU$3&gt;'Project Summary'!$G$7,0,1)</f>
        <v>0</v>
      </c>
      <c r="CV90" s="587">
        <f>'Pro Forma'!$M94*INDEX('Pro Forma'!$1:$1048576,MATCH('Cash Flow_Monthly'!$A90,'Pro Forma'!$A:$A,0),MATCH('Cash Flow_Monthly'!CV$2,'Pro Forma'!$1:$1,0))/12*IF(CV$3&gt;'Project Summary'!$G$7,0,1)</f>
        <v>0</v>
      </c>
      <c r="CW90" s="587">
        <f>'Pro Forma'!$M94*INDEX('Pro Forma'!$1:$1048576,MATCH('Cash Flow_Monthly'!$A90,'Pro Forma'!$A:$A,0),MATCH('Cash Flow_Monthly'!CW$2,'Pro Forma'!$1:$1,0))/12*IF(CW$3&gt;'Project Summary'!$G$7,0,1)</f>
        <v>0</v>
      </c>
      <c r="CX90" s="587">
        <f>'Pro Forma'!$M94*INDEX('Pro Forma'!$1:$1048576,MATCH('Cash Flow_Monthly'!$A90,'Pro Forma'!$A:$A,0),MATCH('Cash Flow_Monthly'!CX$2,'Pro Forma'!$1:$1,0))/12*IF(CX$3&gt;'Project Summary'!$G$7,0,1)</f>
        <v>0</v>
      </c>
      <c r="CY90" s="587">
        <f>'Pro Forma'!$M94*INDEX('Pro Forma'!$1:$1048576,MATCH('Cash Flow_Monthly'!$A90,'Pro Forma'!$A:$A,0),MATCH('Cash Flow_Monthly'!CY$2,'Pro Forma'!$1:$1,0))/12*IF(CY$3&gt;'Project Summary'!$G$7,0,1)</f>
        <v>0</v>
      </c>
      <c r="CZ90" s="587">
        <f>'Pro Forma'!$M94*INDEX('Pro Forma'!$1:$1048576,MATCH('Cash Flow_Monthly'!$A90,'Pro Forma'!$A:$A,0),MATCH('Cash Flow_Monthly'!CZ$2,'Pro Forma'!$1:$1,0))/12*IF(CZ$3&gt;'Project Summary'!$G$7,0,1)</f>
        <v>0</v>
      </c>
      <c r="DA90" s="587">
        <f>'Pro Forma'!$M94*INDEX('Pro Forma'!$1:$1048576,MATCH('Cash Flow_Monthly'!$A90,'Pro Forma'!$A:$A,0),MATCH('Cash Flow_Monthly'!DA$2,'Pro Forma'!$1:$1,0))/12*IF(DA$3&gt;'Project Summary'!$G$7,0,1)</f>
        <v>0</v>
      </c>
      <c r="DB90" s="587">
        <f>'Pro Forma'!$M94*INDEX('Pro Forma'!$1:$1048576,MATCH('Cash Flow_Monthly'!$A90,'Pro Forma'!$A:$A,0),MATCH('Cash Flow_Monthly'!DB$2,'Pro Forma'!$1:$1,0))/12*IF(DB$3&gt;'Project Summary'!$G$7,0,1)</f>
        <v>0</v>
      </c>
      <c r="DC90" s="587">
        <f>'Pro Forma'!$M94*INDEX('Pro Forma'!$1:$1048576,MATCH('Cash Flow_Monthly'!$A90,'Pro Forma'!$A:$A,0),MATCH('Cash Flow_Monthly'!DC$2,'Pro Forma'!$1:$1,0))/12*IF(DC$3&gt;'Project Summary'!$G$7,0,1)</f>
        <v>0</v>
      </c>
      <c r="DD90" s="587">
        <f>'Pro Forma'!$M94*INDEX('Pro Forma'!$1:$1048576,MATCH('Cash Flow_Monthly'!$A90,'Pro Forma'!$A:$A,0),MATCH('Cash Flow_Monthly'!DD$2,'Pro Forma'!$1:$1,0))/12*IF(DD$3&gt;'Project Summary'!$G$7,0,1)</f>
        <v>0</v>
      </c>
      <c r="DE90" s="587">
        <f>'Pro Forma'!$M94*INDEX('Pro Forma'!$1:$1048576,MATCH('Cash Flow_Monthly'!$A90,'Pro Forma'!$A:$A,0),MATCH('Cash Flow_Monthly'!DE$2,'Pro Forma'!$1:$1,0))/12*IF(DE$3&gt;'Project Summary'!$G$7,0,1)</f>
        <v>0</v>
      </c>
      <c r="DF90" s="587">
        <f>'Pro Forma'!$M94*INDEX('Pro Forma'!$1:$1048576,MATCH('Cash Flow_Monthly'!$A90,'Pro Forma'!$A:$A,0),MATCH('Cash Flow_Monthly'!DF$2,'Pro Forma'!$1:$1,0))/12*IF(DF$3&gt;'Project Summary'!$G$7,0,1)</f>
        <v>0</v>
      </c>
      <c r="DG90" s="587">
        <f>'Pro Forma'!$M94*INDEX('Pro Forma'!$1:$1048576,MATCH('Cash Flow_Monthly'!$A90,'Pro Forma'!$A:$A,0),MATCH('Cash Flow_Monthly'!DG$2,'Pro Forma'!$1:$1,0))/12*IF(DG$3&gt;'Project Summary'!$G$7,0,1)</f>
        <v>0</v>
      </c>
      <c r="DH90" s="587">
        <f>'Pro Forma'!$M94*INDEX('Pro Forma'!$1:$1048576,MATCH('Cash Flow_Monthly'!$A90,'Pro Forma'!$A:$A,0),MATCH('Cash Flow_Monthly'!DH$2,'Pro Forma'!$1:$1,0))/12*IF(DH$3&gt;'Project Summary'!$G$7,0,1)</f>
        <v>0</v>
      </c>
      <c r="DI90" s="587">
        <f>'Pro Forma'!$M94*INDEX('Pro Forma'!$1:$1048576,MATCH('Cash Flow_Monthly'!$A90,'Pro Forma'!$A:$A,0),MATCH('Cash Flow_Monthly'!DI$2,'Pro Forma'!$1:$1,0))/12*IF(DI$3&gt;'Project Summary'!$G$7,0,1)</f>
        <v>0</v>
      </c>
      <c r="DJ90" s="587">
        <f>'Pro Forma'!$M94*INDEX('Pro Forma'!$1:$1048576,MATCH('Cash Flow_Monthly'!$A90,'Pro Forma'!$A:$A,0),MATCH('Cash Flow_Monthly'!DJ$2,'Pro Forma'!$1:$1,0))/12*IF(DJ$3&gt;'Project Summary'!$G$7,0,1)</f>
        <v>0</v>
      </c>
      <c r="DK90" s="587">
        <f>'Pro Forma'!$M94*INDEX('Pro Forma'!$1:$1048576,MATCH('Cash Flow_Monthly'!$A90,'Pro Forma'!$A:$A,0),MATCH('Cash Flow_Monthly'!DK$2,'Pro Forma'!$1:$1,0))/12*IF(DK$3&gt;'Project Summary'!$G$7,0,1)</f>
        <v>0</v>
      </c>
      <c r="DL90" s="587">
        <f>'Pro Forma'!$M94*INDEX('Pro Forma'!$1:$1048576,MATCH('Cash Flow_Monthly'!$A90,'Pro Forma'!$A:$A,0),MATCH('Cash Flow_Monthly'!DL$2,'Pro Forma'!$1:$1,0))/12*IF(DL$3&gt;'Project Summary'!$G$7,0,1)</f>
        <v>0</v>
      </c>
      <c r="DM90" s="587">
        <f>'Pro Forma'!$M94*INDEX('Pro Forma'!$1:$1048576,MATCH('Cash Flow_Monthly'!$A90,'Pro Forma'!$A:$A,0),MATCH('Cash Flow_Monthly'!DM$2,'Pro Forma'!$1:$1,0))/12*IF(DM$3&gt;'Project Summary'!$G$7,0,1)</f>
        <v>0</v>
      </c>
      <c r="DN90" s="587">
        <f>'Pro Forma'!$M94*INDEX('Pro Forma'!$1:$1048576,MATCH('Cash Flow_Monthly'!$A90,'Pro Forma'!$A:$A,0),MATCH('Cash Flow_Monthly'!DN$2,'Pro Forma'!$1:$1,0))/12*IF(DN$3&gt;'Project Summary'!$G$7,0,1)</f>
        <v>0</v>
      </c>
      <c r="DO90" s="587">
        <f>'Pro Forma'!$M94*INDEX('Pro Forma'!$1:$1048576,MATCH('Cash Flow_Monthly'!$A90,'Pro Forma'!$A:$A,0),MATCH('Cash Flow_Monthly'!DO$2,'Pro Forma'!$1:$1,0))/12*IF(DO$3&gt;'Project Summary'!$G$7,0,1)</f>
        <v>0</v>
      </c>
      <c r="DP90" s="587">
        <f>'Pro Forma'!$M94*INDEX('Pro Forma'!$1:$1048576,MATCH('Cash Flow_Monthly'!$A90,'Pro Forma'!$A:$A,0),MATCH('Cash Flow_Monthly'!DP$2,'Pro Forma'!$1:$1,0))/12*IF(DP$3&gt;'Project Summary'!$G$7,0,1)</f>
        <v>0</v>
      </c>
      <c r="DQ90" s="587">
        <f>'Pro Forma'!$M94*INDEX('Pro Forma'!$1:$1048576,MATCH('Cash Flow_Monthly'!$A90,'Pro Forma'!$A:$A,0),MATCH('Cash Flow_Monthly'!DQ$2,'Pro Forma'!$1:$1,0))/12*IF(DQ$3&gt;'Project Summary'!$G$7,0,1)</f>
        <v>0</v>
      </c>
      <c r="DR90" s="587">
        <f>'Pro Forma'!$M94*INDEX('Pro Forma'!$1:$1048576,MATCH('Cash Flow_Monthly'!$A90,'Pro Forma'!$A:$A,0),MATCH('Cash Flow_Monthly'!DR$2,'Pro Forma'!$1:$1,0))/12*IF(DR$3&gt;'Project Summary'!$G$7,0,1)</f>
        <v>0</v>
      </c>
      <c r="DS90" s="587">
        <f>'Pro Forma'!$M94*INDEX('Pro Forma'!$1:$1048576,MATCH('Cash Flow_Monthly'!$A90,'Pro Forma'!$A:$A,0),MATCH('Cash Flow_Monthly'!DS$2,'Pro Forma'!$1:$1,0))/12*IF(DS$3&gt;'Project Summary'!$G$7,0,1)</f>
        <v>0</v>
      </c>
      <c r="DT90" s="587">
        <f>'Pro Forma'!$M94*INDEX('Pro Forma'!$1:$1048576,MATCH('Cash Flow_Monthly'!$A90,'Pro Forma'!$A:$A,0),MATCH('Cash Flow_Monthly'!DT$2,'Pro Forma'!$1:$1,0))/12*IF(DT$3&gt;'Project Summary'!$G$7,0,1)</f>
        <v>0</v>
      </c>
      <c r="DU90" s="586"/>
    </row>
    <row r="91" spans="1:125" s="466" customFormat="1">
      <c r="A91" s="4"/>
      <c r="B91" s="1" t="str">
        <f>'Pro Forma'!B95</f>
        <v>Total Non-Controllable</v>
      </c>
      <c r="C91" s="1"/>
      <c r="D91" s="1"/>
      <c r="E91" s="588">
        <f>SUM(E86:E90)*IF(E$3&gt;'Project Summary'!$G$7,0,1)</f>
        <v>56383.504695989446</v>
      </c>
      <c r="F91" s="588">
        <f>SUM(F86:F90)*IF(F$3&gt;'Project Summary'!$G$7,0,1)</f>
        <v>56384.284644969826</v>
      </c>
      <c r="G91" s="588">
        <f>SUM(G86:G90)*IF(G$3&gt;'Project Summary'!$G$7,0,1)</f>
        <v>56385.087990319043</v>
      </c>
      <c r="H91" s="588">
        <f>SUM(H86:H90)*IF(H$3&gt;'Project Summary'!$G$7,0,1)</f>
        <v>56385.870296761925</v>
      </c>
      <c r="I91" s="588">
        <f>SUM(I86:I90)*IF(I$3&gt;'Project Summary'!$G$7,0,1)</f>
        <v>56387.522362681164</v>
      </c>
      <c r="J91" s="588">
        <f>SUM(J86:J90)*IF(J$3&gt;'Project Summary'!$G$7,0,1)</f>
        <v>56388.842363894131</v>
      </c>
      <c r="K91" s="588">
        <f>SUM(K86:K90)*IF(K$3&gt;'Project Summary'!$G$7,0,1)</f>
        <v>56393.383212810964</v>
      </c>
      <c r="L91" s="588">
        <f>SUM(L86:L90)*IF(L$3&gt;'Project Summary'!$G$7,0,1)</f>
        <v>56398.803781138435</v>
      </c>
      <c r="M91" s="588">
        <f>SUM(M86:M90)*IF(M$3&gt;'Project Summary'!$G$7,0,1)</f>
        <v>56404.592515590855</v>
      </c>
      <c r="N91" s="588">
        <f>SUM(N86:N90)*IF(N$3&gt;'Project Summary'!$G$7,0,1)</f>
        <v>56409.107184702865</v>
      </c>
      <c r="O91" s="588">
        <f>SUM(O86:O90)*IF(O$3&gt;'Project Summary'!$G$7,0,1)</f>
        <v>56413.081447271979</v>
      </c>
      <c r="P91" s="588">
        <f>SUM(P86:P90)*IF(P$3&gt;'Project Summary'!$G$7,0,1)</f>
        <v>56417.261178446679</v>
      </c>
      <c r="Q91" s="588">
        <f>SUM(Q86:Q90)*IF(Q$3&gt;'Project Summary'!$G$7,0,1)</f>
        <v>58254.906833337358</v>
      </c>
      <c r="R91" s="588">
        <f>SUM(R86:R90)*IF(R$3&gt;'Project Summary'!$G$7,0,1)</f>
        <v>58260.508734102084</v>
      </c>
      <c r="S91" s="588">
        <f>SUM(S86:S90)*IF(S$3&gt;'Project Summary'!$G$7,0,1)</f>
        <v>58265.367204545015</v>
      </c>
      <c r="T91" s="588">
        <f>SUM(T86:T90)*IF(T$3&gt;'Project Summary'!$G$7,0,1)</f>
        <v>58269.406774162031</v>
      </c>
      <c r="U91" s="588">
        <f>SUM(U86:U90)*IF(U$3&gt;'Project Summary'!$G$7,0,1)</f>
        <v>58274.272251985363</v>
      </c>
      <c r="V91" s="588">
        <f>SUM(V86:V90)*IF(V$3&gt;'Project Summary'!$G$7,0,1)</f>
        <v>58277.864747355321</v>
      </c>
      <c r="W91" s="588">
        <f>SUM(W86:W90)*IF(W$3&gt;'Project Summary'!$G$7,0,1)</f>
        <v>58286.578864822841</v>
      </c>
      <c r="X91" s="588">
        <f>SUM(X86:X90)*IF(X$3&gt;'Project Summary'!$G$7,0,1)</f>
        <v>58295.33347750728</v>
      </c>
      <c r="Y91" s="588">
        <f>SUM(Y86:Y90)*IF(Y$3&gt;'Project Summary'!$G$7,0,1)</f>
        <v>58304.106976637893</v>
      </c>
      <c r="Z91" s="588">
        <f>SUM(Z86:Z90)*IF(Z$3&gt;'Project Summary'!$G$7,0,1)</f>
        <v>58310.374325088778</v>
      </c>
      <c r="AA91" s="588">
        <f>SUM(AA86:AA90)*IF(AA$3&gt;'Project Summary'!$G$7,0,1)</f>
        <v>58315.750201888768</v>
      </c>
      <c r="AB91" s="588">
        <f>SUM(AB86:AB90)*IF(AB$3&gt;'Project Summary'!$G$7,0,1)</f>
        <v>58321.070515368898</v>
      </c>
      <c r="AC91" s="588">
        <f>SUM(AC86:AC90)*IF(AC$3&gt;'Project Summary'!$G$7,0,1)</f>
        <v>60092.70558263662</v>
      </c>
      <c r="AD91" s="588">
        <f>SUM(AD86:AD90)*IF(AD$3&gt;'Project Summary'!$G$7,0,1)</f>
        <v>60099.101962282497</v>
      </c>
      <c r="AE91" s="588">
        <f>SUM(AE86:AE90)*IF(AE$3&gt;'Project Summary'!$G$7,0,1)</f>
        <v>60104.353712218763</v>
      </c>
      <c r="AF91" s="588">
        <f>SUM(AF86:AF90)*IF(AF$3&gt;'Project Summary'!$G$7,0,1)</f>
        <v>60108.516027226848</v>
      </c>
      <c r="AG91" s="588">
        <f>SUM(AG86:AG90)*IF(AG$3&gt;'Project Summary'!$G$7,0,1)</f>
        <v>60113.305295105187</v>
      </c>
      <c r="AH91" s="588">
        <f>SUM(AH86:AH90)*IF(AH$3&gt;'Project Summary'!$G$7,0,1)</f>
        <v>60116.709300278861</v>
      </c>
      <c r="AI91" s="588">
        <f>SUM(AI86:AI90)*IF(AI$3&gt;'Project Summary'!$G$7,0,1)</f>
        <v>60124.541046311824</v>
      </c>
      <c r="AJ91" s="588">
        <f>SUM(AJ86:AJ90)*IF(AJ$3&gt;'Project Summary'!$G$7,0,1)</f>
        <v>60132.032575252088</v>
      </c>
      <c r="AK91" s="588">
        <f>SUM(AK86:AK90)*IF(AK$3&gt;'Project Summary'!$G$7,0,1)</f>
        <v>60139.182790759405</v>
      </c>
      <c r="AL91" s="588">
        <f>SUM(AL86:AL90)*IF(AL$3&gt;'Project Summary'!$G$7,0,1)</f>
        <v>60143.529279346505</v>
      </c>
      <c r="AM91" s="588">
        <f>SUM(AM86:AM90)*IF(AM$3&gt;'Project Summary'!$G$7,0,1)</f>
        <v>60147.785715004902</v>
      </c>
      <c r="AN91" s="588">
        <f>SUM(AN86:AN90)*IF(AN$3&gt;'Project Summary'!$G$7,0,1)</f>
        <v>60151.954113608299</v>
      </c>
      <c r="AO91" s="588">
        <f>SUM(AO86:AO90)*IF(AO$3&gt;'Project Summary'!$G$7,0,1)</f>
        <v>61930.48039546347</v>
      </c>
      <c r="AP91" s="588">
        <f>SUM(AP86:AP90)*IF(AP$3&gt;'Project Summary'!$G$7,0,1)</f>
        <v>61935.012165100117</v>
      </c>
      <c r="AQ91" s="588">
        <f>SUM(AQ86:AQ90)*IF(AQ$3&gt;'Project Summary'!$G$7,0,1)</f>
        <v>61938.711511926784</v>
      </c>
      <c r="AR91" s="588">
        <f>SUM(AR86:AR90)*IF(AR$3&gt;'Project Summary'!$G$7,0,1)</f>
        <v>61941.640032078569</v>
      </c>
      <c r="AS91" s="588">
        <f>SUM(AS86:AS90)*IF(AS$3&gt;'Project Summary'!$G$7,0,1)</f>
        <v>61944.820253510268</v>
      </c>
      <c r="AT91" s="588">
        <f>SUM(AT86:AT90)*IF(AT$3&gt;'Project Summary'!$G$7,0,1)</f>
        <v>61947.0834569363</v>
      </c>
      <c r="AU91" s="588">
        <f>SUM(AU86:AU90)*IF(AU$3&gt;'Project Summary'!$G$7,0,1)</f>
        <v>61952.243805873084</v>
      </c>
      <c r="AV91" s="588">
        <f>SUM(AV86:AV90)*IF(AV$3&gt;'Project Summary'!$G$7,0,1)</f>
        <v>61956.838653563842</v>
      </c>
      <c r="AW91" s="588">
        <f>SUM(AW86:AW90)*IF(AW$3&gt;'Project Summary'!$G$7,0,1)</f>
        <v>61960.883139414051</v>
      </c>
      <c r="AX91" s="588">
        <f>SUM(AX86:AX90)*IF(AX$3&gt;'Project Summary'!$G$7,0,1)</f>
        <v>61963.363341177261</v>
      </c>
      <c r="AY91" s="588">
        <f>SUM(AY86:AY90)*IF(AY$3&gt;'Project Summary'!$G$7,0,1)</f>
        <v>61965.799167677804</v>
      </c>
      <c r="AZ91" s="588">
        <f>SUM(AZ86:AZ90)*IF(AZ$3&gt;'Project Summary'!$G$7,0,1)</f>
        <v>61968.193773316663</v>
      </c>
      <c r="BA91" s="588">
        <f>SUM(BA86:BA90)*IF(BA$3&gt;'Project Summary'!$G$7,0,1)</f>
        <v>63796.278225127862</v>
      </c>
      <c r="BB91" s="588">
        <f>SUM(BB86:BB90)*IF(BB$3&gt;'Project Summary'!$G$7,0,1)</f>
        <v>63799.045103015145</v>
      </c>
      <c r="BC91" s="588">
        <f>SUM(BC86:BC90)*IF(BC$3&gt;'Project Summary'!$G$7,0,1)</f>
        <v>63801.329934397967</v>
      </c>
      <c r="BD91" s="588">
        <f>SUM(BD86:BD90)*IF(BD$3&gt;'Project Summary'!$G$7,0,1)</f>
        <v>63803.163174561363</v>
      </c>
      <c r="BE91" s="588">
        <f>SUM(BE86:BE90)*IF(BE$3&gt;'Project Summary'!$G$7,0,1)</f>
        <v>63805.299808336727</v>
      </c>
      <c r="BF91" s="588">
        <f>SUM(BF86:BF90)*IF(BF$3&gt;'Project Summary'!$G$7,0,1)</f>
        <v>63806.846346900034</v>
      </c>
      <c r="BG91" s="588">
        <f>SUM(BG86:BG90)*IF(BG$3&gt;'Project Summary'!$G$7,0,1)</f>
        <v>63810.440841934957</v>
      </c>
      <c r="BH91" s="588">
        <f>SUM(BH86:BH90)*IF(BH$3&gt;'Project Summary'!$G$7,0,1)</f>
        <v>63813.950558850534</v>
      </c>
      <c r="BI91" s="588">
        <f>SUM(BI86:BI90)*IF(BI$3&gt;'Project Summary'!$G$7,0,1)</f>
        <v>63817.407049123445</v>
      </c>
      <c r="BJ91" s="588">
        <f>SUM(BJ86:BJ90)*IF(BJ$3&gt;'Project Summary'!$G$7,0,1)</f>
        <v>63819.590137782878</v>
      </c>
      <c r="BK91" s="588">
        <f>SUM(BK86:BK90)*IF(BK$3&gt;'Project Summary'!$G$7,0,1)</f>
        <v>63821.797598663608</v>
      </c>
      <c r="BL91" s="588">
        <f>SUM(BL86:BL90)*IF(BL$3&gt;'Project Summary'!$G$7,0,1)</f>
        <v>63824.030908724722</v>
      </c>
      <c r="BM91" s="588">
        <f>SUM(BM86:BM90)*IF(BM$3&gt;'Project Summary'!$G$7,0,1)</f>
        <v>65712.423821707314</v>
      </c>
      <c r="BN91" s="588">
        <f>SUM(BN86:BN90)*IF(BN$3&gt;'Project Summary'!$G$7,0,1)</f>
        <v>65715.170742864502</v>
      </c>
      <c r="BO91" s="588">
        <f>SUM(BO86:BO90)*IF(BO$3&gt;'Project Summary'!$G$7,0,1)</f>
        <v>65717.493437348516</v>
      </c>
      <c r="BP91" s="588">
        <f>SUM(BP86:BP90)*IF(BP$3&gt;'Project Summary'!$G$7,0,1)</f>
        <v>65719.391483005456</v>
      </c>
      <c r="BQ91" s="588">
        <f>SUM(BQ86:BQ90)*IF(BQ$3&gt;'Project Summary'!$G$7,0,1)</f>
        <v>65721.642206605742</v>
      </c>
      <c r="BR91" s="588">
        <f>SUM(BR86:BR90)*IF(BR$3&gt;'Project Summary'!$G$7,0,1)</f>
        <v>65723.289993870756</v>
      </c>
      <c r="BS91" s="588">
        <f>SUM(BS86:BS90)*IF(BS$3&gt;'Project Summary'!$G$7,0,1)</f>
        <v>65727.222941634143</v>
      </c>
      <c r="BT91" s="588">
        <f>SUM(BT86:BT90)*IF(BT$3&gt;'Project Summary'!$G$7,0,1)</f>
        <v>65731.139034483975</v>
      </c>
      <c r="BU91" s="588">
        <f>SUM(BU86:BU90)*IF(BU$3&gt;'Project Summary'!$G$7,0,1)</f>
        <v>65735.041340497075</v>
      </c>
      <c r="BV91" s="588">
        <f>SUM(BV86:BV90)*IF(BV$3&gt;'Project Summary'!$G$7,0,1)</f>
        <v>65737.517540667803</v>
      </c>
      <c r="BW91" s="588">
        <f>SUM(BW86:BW90)*IF(BW$3&gt;'Project Summary'!$G$7,0,1)</f>
        <v>65740.030121715172</v>
      </c>
      <c r="BX91" s="588">
        <f>SUM(BX86:BX90)*IF(BX$3&gt;'Project Summary'!$G$7,0,1)</f>
        <v>65742.578152394199</v>
      </c>
      <c r="BY91" s="588">
        <f>SUM(BY86:BY90)*IF(BY$3&gt;'Project Summary'!$G$7,0,1)</f>
        <v>67681.371676412746</v>
      </c>
      <c r="BZ91" s="588">
        <f>SUM(BZ86:BZ90)*IF(BZ$3&gt;'Project Summary'!$G$7,0,1)</f>
        <v>67684.496177189838</v>
      </c>
      <c r="CA91" s="588">
        <f>SUM(CA86:CA90)*IF(CA$3&gt;'Project Summary'!$G$7,0,1)</f>
        <v>67687.136378863841</v>
      </c>
      <c r="CB91" s="588">
        <f>SUM(CB86:CB90)*IF(CB$3&gt;'Project Summary'!$G$7,0,1)</f>
        <v>67689.289873286645</v>
      </c>
      <c r="CC91" s="588">
        <f>SUM(CC86:CC90)*IF(CC$3&gt;'Project Summary'!$G$7,0,1)</f>
        <v>67691.838711232282</v>
      </c>
      <c r="CD91" s="588">
        <f>SUM(CD86:CD90)*IF(CD$3&gt;'Project Summary'!$G$7,0,1)</f>
        <v>67693.699731903122</v>
      </c>
      <c r="CE91" s="588">
        <f>SUM(CE86:CE90)*IF(CE$3&gt;'Project Summary'!$G$7,0,1)</f>
        <v>67698.132189580836</v>
      </c>
      <c r="CF91" s="588">
        <f>SUM(CF86:CF90)*IF(CF$3&gt;'Project Summary'!$G$7,0,1)</f>
        <v>67702.531621594972</v>
      </c>
      <c r="CG91" s="588">
        <f>SUM(CG86:CG90)*IF(CG$3&gt;'Project Summary'!$G$7,0,1)</f>
        <v>67706.898818325644</v>
      </c>
      <c r="CH91" s="588">
        <f>SUM(CH86:CH90)*IF(CH$3&gt;'Project Summary'!$G$7,0,1)</f>
        <v>67709.659267141891</v>
      </c>
      <c r="CI91" s="588">
        <f>SUM(CI86:CI90)*IF(CI$3&gt;'Project Summary'!$G$7,0,1)</f>
        <v>67712.449363277177</v>
      </c>
      <c r="CJ91" s="588">
        <f>SUM(CJ86:CJ90)*IF(CJ$3&gt;'Project Summary'!$G$7,0,1)</f>
        <v>67715.267836557759</v>
      </c>
      <c r="CK91" s="588">
        <f>SUM(CK86:CK90)*IF(CK$3&gt;'Project Summary'!$G$7,0,1)</f>
        <v>0</v>
      </c>
      <c r="CL91" s="588">
        <f>SUM(CL86:CL90)*IF(CL$3&gt;'Project Summary'!$G$7,0,1)</f>
        <v>0</v>
      </c>
      <c r="CM91" s="588">
        <f>SUM(CM86:CM90)*IF(CM$3&gt;'Project Summary'!$G$7,0,1)</f>
        <v>0</v>
      </c>
      <c r="CN91" s="588">
        <f>SUM(CN86:CN90)*IF(CN$3&gt;'Project Summary'!$G$7,0,1)</f>
        <v>0</v>
      </c>
      <c r="CO91" s="588">
        <f>SUM(CO86:CO90)*IF(CO$3&gt;'Project Summary'!$G$7,0,1)</f>
        <v>0</v>
      </c>
      <c r="CP91" s="588">
        <f>SUM(CP86:CP90)*IF(CP$3&gt;'Project Summary'!$G$7,0,1)</f>
        <v>0</v>
      </c>
      <c r="CQ91" s="588">
        <f>SUM(CQ86:CQ90)*IF(CQ$3&gt;'Project Summary'!$G$7,0,1)</f>
        <v>0</v>
      </c>
      <c r="CR91" s="588">
        <f>SUM(CR86:CR90)*IF(CR$3&gt;'Project Summary'!$G$7,0,1)</f>
        <v>0</v>
      </c>
      <c r="CS91" s="588">
        <f>SUM(CS86:CS90)*IF(CS$3&gt;'Project Summary'!$G$7,0,1)</f>
        <v>0</v>
      </c>
      <c r="CT91" s="588">
        <f>SUM(CT86:CT90)*IF(CT$3&gt;'Project Summary'!$G$7,0,1)</f>
        <v>0</v>
      </c>
      <c r="CU91" s="588">
        <f>SUM(CU86:CU90)*IF(CU$3&gt;'Project Summary'!$G$7,0,1)</f>
        <v>0</v>
      </c>
      <c r="CV91" s="588">
        <f>SUM(CV86:CV90)*IF(CV$3&gt;'Project Summary'!$G$7,0,1)</f>
        <v>0</v>
      </c>
      <c r="CW91" s="588">
        <f>SUM(CW86:CW90)*IF(CW$3&gt;'Project Summary'!$G$7,0,1)</f>
        <v>0</v>
      </c>
      <c r="CX91" s="588">
        <f>SUM(CX86:CX90)*IF(CX$3&gt;'Project Summary'!$G$7,0,1)</f>
        <v>0</v>
      </c>
      <c r="CY91" s="588">
        <f>SUM(CY86:CY90)*IF(CY$3&gt;'Project Summary'!$G$7,0,1)</f>
        <v>0</v>
      </c>
      <c r="CZ91" s="588">
        <f>SUM(CZ86:CZ90)*IF(CZ$3&gt;'Project Summary'!$G$7,0,1)</f>
        <v>0</v>
      </c>
      <c r="DA91" s="588">
        <f>SUM(DA86:DA90)*IF(DA$3&gt;'Project Summary'!$G$7,0,1)</f>
        <v>0</v>
      </c>
      <c r="DB91" s="588">
        <f>SUM(DB86:DB90)*IF(DB$3&gt;'Project Summary'!$G$7,0,1)</f>
        <v>0</v>
      </c>
      <c r="DC91" s="588">
        <f>SUM(DC86:DC90)*IF(DC$3&gt;'Project Summary'!$G$7,0,1)</f>
        <v>0</v>
      </c>
      <c r="DD91" s="588">
        <f>SUM(DD86:DD90)*IF(DD$3&gt;'Project Summary'!$G$7,0,1)</f>
        <v>0</v>
      </c>
      <c r="DE91" s="588">
        <f>SUM(DE86:DE90)*IF(DE$3&gt;'Project Summary'!$G$7,0,1)</f>
        <v>0</v>
      </c>
      <c r="DF91" s="588">
        <f>SUM(DF86:DF90)*IF(DF$3&gt;'Project Summary'!$G$7,0,1)</f>
        <v>0</v>
      </c>
      <c r="DG91" s="588">
        <f>SUM(DG86:DG90)*IF(DG$3&gt;'Project Summary'!$G$7,0,1)</f>
        <v>0</v>
      </c>
      <c r="DH91" s="588">
        <f>SUM(DH86:DH90)*IF(DH$3&gt;'Project Summary'!$G$7,0,1)</f>
        <v>0</v>
      </c>
      <c r="DI91" s="588">
        <f>SUM(DI86:DI90)*IF(DI$3&gt;'Project Summary'!$G$7,0,1)</f>
        <v>0</v>
      </c>
      <c r="DJ91" s="588">
        <f>SUM(DJ86:DJ90)*IF(DJ$3&gt;'Project Summary'!$G$7,0,1)</f>
        <v>0</v>
      </c>
      <c r="DK91" s="588">
        <f>SUM(DK86:DK90)*IF(DK$3&gt;'Project Summary'!$G$7,0,1)</f>
        <v>0</v>
      </c>
      <c r="DL91" s="588">
        <f>SUM(DL86:DL90)*IF(DL$3&gt;'Project Summary'!$G$7,0,1)</f>
        <v>0</v>
      </c>
      <c r="DM91" s="588">
        <f>SUM(DM86:DM90)*IF(DM$3&gt;'Project Summary'!$G$7,0,1)</f>
        <v>0</v>
      </c>
      <c r="DN91" s="588">
        <f>SUM(DN86:DN90)*IF(DN$3&gt;'Project Summary'!$G$7,0,1)</f>
        <v>0</v>
      </c>
      <c r="DO91" s="588">
        <f>SUM(DO86:DO90)*IF(DO$3&gt;'Project Summary'!$G$7,0,1)</f>
        <v>0</v>
      </c>
      <c r="DP91" s="588">
        <f>SUM(DP86:DP90)*IF(DP$3&gt;'Project Summary'!$G$7,0,1)</f>
        <v>0</v>
      </c>
      <c r="DQ91" s="588">
        <f>SUM(DQ86:DQ90)*IF(DQ$3&gt;'Project Summary'!$G$7,0,1)</f>
        <v>0</v>
      </c>
      <c r="DR91" s="588">
        <f>SUM(DR86:DR90)*IF(DR$3&gt;'Project Summary'!$G$7,0,1)</f>
        <v>0</v>
      </c>
      <c r="DS91" s="588">
        <f>SUM(DS86:DS90)*IF(DS$3&gt;'Project Summary'!$G$7,0,1)</f>
        <v>0</v>
      </c>
      <c r="DT91" s="588">
        <f>SUM(DT86:DT90)*IF(DT$3&gt;'Project Summary'!$G$7,0,1)</f>
        <v>0</v>
      </c>
      <c r="DU91" s="586"/>
    </row>
    <row r="92" spans="1:125" s="466" customFormat="1">
      <c r="A92" s="247"/>
      <c r="B92"/>
      <c r="C92"/>
      <c r="D92"/>
      <c r="E92" s="460"/>
      <c r="F92" s="460"/>
      <c r="G92" s="460"/>
      <c r="H92" s="460"/>
      <c r="I92" s="460"/>
      <c r="J92" s="460"/>
      <c r="K92" s="460"/>
      <c r="L92" s="460"/>
      <c r="M92" s="460"/>
      <c r="N92" s="460"/>
      <c r="O92" s="460"/>
      <c r="P92" s="460"/>
      <c r="Q92" s="460"/>
      <c r="R92" s="460"/>
      <c r="S92" s="460"/>
      <c r="T92" s="460"/>
      <c r="U92" s="460"/>
      <c r="V92" s="460"/>
      <c r="W92" s="460"/>
      <c r="X92" s="460"/>
      <c r="Y92" s="460"/>
      <c r="Z92" s="460"/>
      <c r="AA92" s="460"/>
      <c r="AB92" s="460"/>
      <c r="AC92" s="460"/>
      <c r="AD92" s="460"/>
      <c r="AE92" s="460"/>
      <c r="AF92" s="460"/>
      <c r="AG92" s="460"/>
      <c r="AH92" s="460"/>
      <c r="AI92" s="460"/>
      <c r="AJ92" s="460"/>
      <c r="AK92" s="460"/>
      <c r="AL92" s="460"/>
      <c r="AM92" s="460"/>
      <c r="AN92" s="460"/>
      <c r="AO92" s="460"/>
      <c r="AP92" s="460"/>
      <c r="AQ92" s="460"/>
      <c r="AR92" s="460"/>
      <c r="AS92" s="460"/>
      <c r="AT92" s="460"/>
      <c r="AU92" s="460"/>
      <c r="AV92" s="460"/>
      <c r="AW92" s="460"/>
      <c r="AX92" s="460"/>
      <c r="AY92" s="460"/>
      <c r="AZ92" s="460"/>
      <c r="BA92" s="460"/>
      <c r="BB92" s="460"/>
      <c r="BC92" s="460"/>
      <c r="BD92" s="460"/>
      <c r="BE92" s="460"/>
      <c r="BF92" s="460"/>
      <c r="BG92" s="460"/>
      <c r="BH92" s="460"/>
      <c r="BI92" s="460"/>
      <c r="BJ92" s="460"/>
      <c r="BK92" s="460"/>
      <c r="BL92" s="460"/>
      <c r="BM92" s="460"/>
      <c r="BN92" s="460"/>
      <c r="BO92" s="460"/>
      <c r="BP92" s="460"/>
      <c r="BQ92" s="460"/>
      <c r="BR92" s="460"/>
      <c r="BS92" s="460"/>
      <c r="BT92" s="460"/>
      <c r="BU92" s="460"/>
      <c r="BV92" s="460"/>
      <c r="BW92" s="460"/>
      <c r="BX92" s="460"/>
      <c r="BY92" s="460"/>
      <c r="BZ92" s="460"/>
      <c r="CA92" s="460"/>
      <c r="CB92" s="460"/>
      <c r="CC92" s="460"/>
      <c r="CD92" s="460"/>
      <c r="CE92" s="460"/>
      <c r="CF92" s="460"/>
      <c r="CG92" s="460"/>
      <c r="CH92" s="460"/>
      <c r="CI92" s="460"/>
      <c r="CJ92" s="460"/>
      <c r="CK92" s="460"/>
      <c r="CL92" s="460"/>
      <c r="CM92" s="460"/>
      <c r="CN92" s="460"/>
      <c r="CO92" s="460"/>
      <c r="CP92" s="460"/>
      <c r="CQ92" s="460"/>
      <c r="CR92" s="460"/>
      <c r="CS92" s="460"/>
      <c r="CT92" s="460"/>
      <c r="CU92" s="460"/>
      <c r="CV92" s="460"/>
      <c r="CW92" s="460"/>
      <c r="CX92" s="460"/>
      <c r="CY92" s="460"/>
      <c r="CZ92" s="460"/>
      <c r="DA92" s="460"/>
      <c r="DB92" s="460"/>
      <c r="DC92" s="460"/>
      <c r="DD92" s="460"/>
      <c r="DE92" s="460"/>
      <c r="DF92" s="460"/>
      <c r="DG92" s="460"/>
      <c r="DH92" s="460"/>
      <c r="DI92" s="460"/>
      <c r="DJ92" s="460"/>
      <c r="DK92" s="460"/>
      <c r="DL92" s="460"/>
      <c r="DM92" s="460"/>
      <c r="DN92" s="460"/>
      <c r="DO92" s="460"/>
      <c r="DP92" s="460"/>
      <c r="DQ92" s="460"/>
      <c r="DR92" s="460"/>
      <c r="DS92" s="460"/>
      <c r="DT92" s="460"/>
      <c r="DU92" s="586"/>
    </row>
    <row r="93" spans="1:125" s="466" customFormat="1">
      <c r="A93" s="250" t="str">
        <f>'Pro Forma'!A97</f>
        <v>Replacement Reserves</v>
      </c>
      <c r="B93" s="34"/>
      <c r="C93" s="34"/>
      <c r="D93" s="34"/>
      <c r="E93" s="1484">
        <f>'Pro Forma'!$M97*INDEX('Pro Forma'!$1:$1048576,MATCH('Cash Flow_Monthly'!$A93,'Pro Forma'!$A:$A,0),MATCH('Cash Flow_Monthly'!E$2,'Pro Forma'!$1:$1,0))/12*IF(E$3&gt;'Project Summary'!$G$7,0,1)</f>
        <v>5400</v>
      </c>
      <c r="F93" s="1484">
        <f>'Pro Forma'!$M97*INDEX('Pro Forma'!$1:$1048576,MATCH('Cash Flow_Monthly'!$A93,'Pro Forma'!$A:$A,0),MATCH('Cash Flow_Monthly'!F$2,'Pro Forma'!$1:$1,0))/12*IF(F$3&gt;'Project Summary'!$G$7,0,1)</f>
        <v>5400</v>
      </c>
      <c r="G93" s="1484">
        <f>'Pro Forma'!$M97*INDEX('Pro Forma'!$1:$1048576,MATCH('Cash Flow_Monthly'!$A93,'Pro Forma'!$A:$A,0),MATCH('Cash Flow_Monthly'!G$2,'Pro Forma'!$1:$1,0))/12*IF(G$3&gt;'Project Summary'!$G$7,0,1)</f>
        <v>5400</v>
      </c>
      <c r="H93" s="1484">
        <f>'Pro Forma'!$M97*INDEX('Pro Forma'!$1:$1048576,MATCH('Cash Flow_Monthly'!$A93,'Pro Forma'!$A:$A,0),MATCH('Cash Flow_Monthly'!H$2,'Pro Forma'!$1:$1,0))/12*IF(H$3&gt;'Project Summary'!$G$7,0,1)</f>
        <v>5400</v>
      </c>
      <c r="I93" s="1484">
        <f>'Pro Forma'!$M97*INDEX('Pro Forma'!$1:$1048576,MATCH('Cash Flow_Monthly'!$A93,'Pro Forma'!$A:$A,0),MATCH('Cash Flow_Monthly'!I$2,'Pro Forma'!$1:$1,0))/12*IF(I$3&gt;'Project Summary'!$G$7,0,1)</f>
        <v>5400</v>
      </c>
      <c r="J93" s="1484">
        <f>'Pro Forma'!$M97*INDEX('Pro Forma'!$1:$1048576,MATCH('Cash Flow_Monthly'!$A93,'Pro Forma'!$A:$A,0),MATCH('Cash Flow_Monthly'!J$2,'Pro Forma'!$1:$1,0))/12*IF(J$3&gt;'Project Summary'!$G$7,0,1)</f>
        <v>5400</v>
      </c>
      <c r="K93" s="1484">
        <f>'Pro Forma'!$M97*INDEX('Pro Forma'!$1:$1048576,MATCH('Cash Flow_Monthly'!$A93,'Pro Forma'!$A:$A,0),MATCH('Cash Flow_Monthly'!K$2,'Pro Forma'!$1:$1,0))/12*IF(K$3&gt;'Project Summary'!$G$7,0,1)</f>
        <v>5400</v>
      </c>
      <c r="L93" s="1484">
        <f>'Pro Forma'!$M97*INDEX('Pro Forma'!$1:$1048576,MATCH('Cash Flow_Monthly'!$A93,'Pro Forma'!$A:$A,0),MATCH('Cash Flow_Monthly'!L$2,'Pro Forma'!$1:$1,0))/12*IF(L$3&gt;'Project Summary'!$G$7,0,1)</f>
        <v>5400</v>
      </c>
      <c r="M93" s="1484">
        <f>'Pro Forma'!$M97*INDEX('Pro Forma'!$1:$1048576,MATCH('Cash Flow_Monthly'!$A93,'Pro Forma'!$A:$A,0),MATCH('Cash Flow_Monthly'!M$2,'Pro Forma'!$1:$1,0))/12*IF(M$3&gt;'Project Summary'!$G$7,0,1)</f>
        <v>5400</v>
      </c>
      <c r="N93" s="1484">
        <f>'Pro Forma'!$M97*INDEX('Pro Forma'!$1:$1048576,MATCH('Cash Flow_Monthly'!$A93,'Pro Forma'!$A:$A,0),MATCH('Cash Flow_Monthly'!N$2,'Pro Forma'!$1:$1,0))/12*IF(N$3&gt;'Project Summary'!$G$7,0,1)</f>
        <v>5400</v>
      </c>
      <c r="O93" s="1484">
        <f>'Pro Forma'!$M97*INDEX('Pro Forma'!$1:$1048576,MATCH('Cash Flow_Monthly'!$A93,'Pro Forma'!$A:$A,0),MATCH('Cash Flow_Monthly'!O$2,'Pro Forma'!$1:$1,0))/12*IF(O$3&gt;'Project Summary'!$G$7,0,1)</f>
        <v>5400</v>
      </c>
      <c r="P93" s="1484">
        <f>'Pro Forma'!$M97*INDEX('Pro Forma'!$1:$1048576,MATCH('Cash Flow_Monthly'!$A93,'Pro Forma'!$A:$A,0),MATCH('Cash Flow_Monthly'!P$2,'Pro Forma'!$1:$1,0))/12*IF(P$3&gt;'Project Summary'!$G$7,0,1)</f>
        <v>5400</v>
      </c>
      <c r="Q93" s="1484">
        <f>'Pro Forma'!$M97*INDEX('Pro Forma'!$1:$1048576,MATCH('Cash Flow_Monthly'!$A93,'Pro Forma'!$A:$A,0),MATCH('Cash Flow_Monthly'!Q$2,'Pro Forma'!$1:$1,0))/12*IF(Q$3&gt;'Project Summary'!$G$7,0,1)</f>
        <v>5616</v>
      </c>
      <c r="R93" s="1484">
        <f>'Pro Forma'!$M97*INDEX('Pro Forma'!$1:$1048576,MATCH('Cash Flow_Monthly'!$A93,'Pro Forma'!$A:$A,0),MATCH('Cash Flow_Monthly'!R$2,'Pro Forma'!$1:$1,0))/12*IF(R$3&gt;'Project Summary'!$G$7,0,1)</f>
        <v>5616</v>
      </c>
      <c r="S93" s="1484">
        <f>'Pro Forma'!$M97*INDEX('Pro Forma'!$1:$1048576,MATCH('Cash Flow_Monthly'!$A93,'Pro Forma'!$A:$A,0),MATCH('Cash Flow_Monthly'!S$2,'Pro Forma'!$1:$1,0))/12*IF(S$3&gt;'Project Summary'!$G$7,0,1)</f>
        <v>5616</v>
      </c>
      <c r="T93" s="1484">
        <f>'Pro Forma'!$M97*INDEX('Pro Forma'!$1:$1048576,MATCH('Cash Flow_Monthly'!$A93,'Pro Forma'!$A:$A,0),MATCH('Cash Flow_Monthly'!T$2,'Pro Forma'!$1:$1,0))/12*IF(T$3&gt;'Project Summary'!$G$7,0,1)</f>
        <v>5616</v>
      </c>
      <c r="U93" s="1484">
        <f>'Pro Forma'!$M97*INDEX('Pro Forma'!$1:$1048576,MATCH('Cash Flow_Monthly'!$A93,'Pro Forma'!$A:$A,0),MATCH('Cash Flow_Monthly'!U$2,'Pro Forma'!$1:$1,0))/12*IF(U$3&gt;'Project Summary'!$G$7,0,1)</f>
        <v>5616</v>
      </c>
      <c r="V93" s="1484">
        <f>'Pro Forma'!$M97*INDEX('Pro Forma'!$1:$1048576,MATCH('Cash Flow_Monthly'!$A93,'Pro Forma'!$A:$A,0),MATCH('Cash Flow_Monthly'!V$2,'Pro Forma'!$1:$1,0))/12*IF(V$3&gt;'Project Summary'!$G$7,0,1)</f>
        <v>5616</v>
      </c>
      <c r="W93" s="1484">
        <f>'Pro Forma'!$M97*INDEX('Pro Forma'!$1:$1048576,MATCH('Cash Flow_Monthly'!$A93,'Pro Forma'!$A:$A,0),MATCH('Cash Flow_Monthly'!W$2,'Pro Forma'!$1:$1,0))/12*IF(W$3&gt;'Project Summary'!$G$7,0,1)</f>
        <v>5616</v>
      </c>
      <c r="X93" s="1484">
        <f>'Pro Forma'!$M97*INDEX('Pro Forma'!$1:$1048576,MATCH('Cash Flow_Monthly'!$A93,'Pro Forma'!$A:$A,0),MATCH('Cash Flow_Monthly'!X$2,'Pro Forma'!$1:$1,0))/12*IF(X$3&gt;'Project Summary'!$G$7,0,1)</f>
        <v>5616</v>
      </c>
      <c r="Y93" s="1484">
        <f>'Pro Forma'!$M97*INDEX('Pro Forma'!$1:$1048576,MATCH('Cash Flow_Monthly'!$A93,'Pro Forma'!$A:$A,0),MATCH('Cash Flow_Monthly'!Y$2,'Pro Forma'!$1:$1,0))/12*IF(Y$3&gt;'Project Summary'!$G$7,0,1)</f>
        <v>5616</v>
      </c>
      <c r="Z93" s="1484">
        <f>'Pro Forma'!$M97*INDEX('Pro Forma'!$1:$1048576,MATCH('Cash Flow_Monthly'!$A93,'Pro Forma'!$A:$A,0),MATCH('Cash Flow_Monthly'!Z$2,'Pro Forma'!$1:$1,0))/12*IF(Z$3&gt;'Project Summary'!$G$7,0,1)</f>
        <v>5616</v>
      </c>
      <c r="AA93" s="1484">
        <f>'Pro Forma'!$M97*INDEX('Pro Forma'!$1:$1048576,MATCH('Cash Flow_Monthly'!$A93,'Pro Forma'!$A:$A,0),MATCH('Cash Flow_Monthly'!AA$2,'Pro Forma'!$1:$1,0))/12*IF(AA$3&gt;'Project Summary'!$G$7,0,1)</f>
        <v>5616</v>
      </c>
      <c r="AB93" s="1484">
        <f>'Pro Forma'!$M97*INDEX('Pro Forma'!$1:$1048576,MATCH('Cash Flow_Monthly'!$A93,'Pro Forma'!$A:$A,0),MATCH('Cash Flow_Monthly'!AB$2,'Pro Forma'!$1:$1,0))/12*IF(AB$3&gt;'Project Summary'!$G$7,0,1)</f>
        <v>5616</v>
      </c>
      <c r="AC93" s="1484">
        <f>'Pro Forma'!$M97*INDEX('Pro Forma'!$1:$1048576,MATCH('Cash Flow_Monthly'!$A93,'Pro Forma'!$A:$A,0),MATCH('Cash Flow_Monthly'!AC$2,'Pro Forma'!$1:$1,0))/12*IF(AC$3&gt;'Project Summary'!$G$7,0,1)</f>
        <v>5840.64</v>
      </c>
      <c r="AD93" s="1484">
        <f>'Pro Forma'!$M97*INDEX('Pro Forma'!$1:$1048576,MATCH('Cash Flow_Monthly'!$A93,'Pro Forma'!$A:$A,0),MATCH('Cash Flow_Monthly'!AD$2,'Pro Forma'!$1:$1,0))/12*IF(AD$3&gt;'Project Summary'!$G$7,0,1)</f>
        <v>5840.64</v>
      </c>
      <c r="AE93" s="1484">
        <f>'Pro Forma'!$M97*INDEX('Pro Forma'!$1:$1048576,MATCH('Cash Flow_Monthly'!$A93,'Pro Forma'!$A:$A,0),MATCH('Cash Flow_Monthly'!AE$2,'Pro Forma'!$1:$1,0))/12*IF(AE$3&gt;'Project Summary'!$G$7,0,1)</f>
        <v>5840.64</v>
      </c>
      <c r="AF93" s="1484">
        <f>'Pro Forma'!$M97*INDEX('Pro Forma'!$1:$1048576,MATCH('Cash Flow_Monthly'!$A93,'Pro Forma'!$A:$A,0),MATCH('Cash Flow_Monthly'!AF$2,'Pro Forma'!$1:$1,0))/12*IF(AF$3&gt;'Project Summary'!$G$7,0,1)</f>
        <v>5840.64</v>
      </c>
      <c r="AG93" s="1484">
        <f>'Pro Forma'!$M97*INDEX('Pro Forma'!$1:$1048576,MATCH('Cash Flow_Monthly'!$A93,'Pro Forma'!$A:$A,0),MATCH('Cash Flow_Monthly'!AG$2,'Pro Forma'!$1:$1,0))/12*IF(AG$3&gt;'Project Summary'!$G$7,0,1)</f>
        <v>5840.64</v>
      </c>
      <c r="AH93" s="1484">
        <f>'Pro Forma'!$M97*INDEX('Pro Forma'!$1:$1048576,MATCH('Cash Flow_Monthly'!$A93,'Pro Forma'!$A:$A,0),MATCH('Cash Flow_Monthly'!AH$2,'Pro Forma'!$1:$1,0))/12*IF(AH$3&gt;'Project Summary'!$G$7,0,1)</f>
        <v>5840.64</v>
      </c>
      <c r="AI93" s="1484">
        <f>'Pro Forma'!$M97*INDEX('Pro Forma'!$1:$1048576,MATCH('Cash Flow_Monthly'!$A93,'Pro Forma'!$A:$A,0),MATCH('Cash Flow_Monthly'!AI$2,'Pro Forma'!$1:$1,0))/12*IF(AI$3&gt;'Project Summary'!$G$7,0,1)</f>
        <v>5840.64</v>
      </c>
      <c r="AJ93" s="1484">
        <f>'Pro Forma'!$M97*INDEX('Pro Forma'!$1:$1048576,MATCH('Cash Flow_Monthly'!$A93,'Pro Forma'!$A:$A,0),MATCH('Cash Flow_Monthly'!AJ$2,'Pro Forma'!$1:$1,0))/12*IF(AJ$3&gt;'Project Summary'!$G$7,0,1)</f>
        <v>5840.64</v>
      </c>
      <c r="AK93" s="1484">
        <f>'Pro Forma'!$M97*INDEX('Pro Forma'!$1:$1048576,MATCH('Cash Flow_Monthly'!$A93,'Pro Forma'!$A:$A,0),MATCH('Cash Flow_Monthly'!AK$2,'Pro Forma'!$1:$1,0))/12*IF(AK$3&gt;'Project Summary'!$G$7,0,1)</f>
        <v>5840.64</v>
      </c>
      <c r="AL93" s="1484">
        <f>'Pro Forma'!$M97*INDEX('Pro Forma'!$1:$1048576,MATCH('Cash Flow_Monthly'!$A93,'Pro Forma'!$A:$A,0),MATCH('Cash Flow_Monthly'!AL$2,'Pro Forma'!$1:$1,0))/12*IF(AL$3&gt;'Project Summary'!$G$7,0,1)</f>
        <v>5840.64</v>
      </c>
      <c r="AM93" s="1484">
        <f>'Pro Forma'!$M97*INDEX('Pro Forma'!$1:$1048576,MATCH('Cash Flow_Monthly'!$A93,'Pro Forma'!$A:$A,0),MATCH('Cash Flow_Monthly'!AM$2,'Pro Forma'!$1:$1,0))/12*IF(AM$3&gt;'Project Summary'!$G$7,0,1)</f>
        <v>5840.64</v>
      </c>
      <c r="AN93" s="1484">
        <f>'Pro Forma'!$M97*INDEX('Pro Forma'!$1:$1048576,MATCH('Cash Flow_Monthly'!$A93,'Pro Forma'!$A:$A,0),MATCH('Cash Flow_Monthly'!AN$2,'Pro Forma'!$1:$1,0))/12*IF(AN$3&gt;'Project Summary'!$G$7,0,1)</f>
        <v>5840.64</v>
      </c>
      <c r="AO93" s="1484">
        <f>'Pro Forma'!$M97*INDEX('Pro Forma'!$1:$1048576,MATCH('Cash Flow_Monthly'!$A93,'Pro Forma'!$A:$A,0),MATCH('Cash Flow_Monthly'!AO$2,'Pro Forma'!$1:$1,0))/12*IF(AO$3&gt;'Project Summary'!$G$7,0,1)</f>
        <v>6074.2655999999997</v>
      </c>
      <c r="AP93" s="1484">
        <f>'Pro Forma'!$M97*INDEX('Pro Forma'!$1:$1048576,MATCH('Cash Flow_Monthly'!$A93,'Pro Forma'!$A:$A,0),MATCH('Cash Flow_Monthly'!AP$2,'Pro Forma'!$1:$1,0))/12*IF(AP$3&gt;'Project Summary'!$G$7,0,1)</f>
        <v>6074.2655999999997</v>
      </c>
      <c r="AQ93" s="1484">
        <f>'Pro Forma'!$M97*INDEX('Pro Forma'!$1:$1048576,MATCH('Cash Flow_Monthly'!$A93,'Pro Forma'!$A:$A,0),MATCH('Cash Flow_Monthly'!AQ$2,'Pro Forma'!$1:$1,0))/12*IF(AQ$3&gt;'Project Summary'!$G$7,0,1)</f>
        <v>6074.2655999999997</v>
      </c>
      <c r="AR93" s="1484">
        <f>'Pro Forma'!$M97*INDEX('Pro Forma'!$1:$1048576,MATCH('Cash Flow_Monthly'!$A93,'Pro Forma'!$A:$A,0),MATCH('Cash Flow_Monthly'!AR$2,'Pro Forma'!$1:$1,0))/12*IF(AR$3&gt;'Project Summary'!$G$7,0,1)</f>
        <v>6074.2655999999997</v>
      </c>
      <c r="AS93" s="1484">
        <f>'Pro Forma'!$M97*INDEX('Pro Forma'!$1:$1048576,MATCH('Cash Flow_Monthly'!$A93,'Pro Forma'!$A:$A,0),MATCH('Cash Flow_Monthly'!AS$2,'Pro Forma'!$1:$1,0))/12*IF(AS$3&gt;'Project Summary'!$G$7,0,1)</f>
        <v>6074.2655999999997</v>
      </c>
      <c r="AT93" s="1484">
        <f>'Pro Forma'!$M97*INDEX('Pro Forma'!$1:$1048576,MATCH('Cash Flow_Monthly'!$A93,'Pro Forma'!$A:$A,0),MATCH('Cash Flow_Monthly'!AT$2,'Pro Forma'!$1:$1,0))/12*IF(AT$3&gt;'Project Summary'!$G$7,0,1)</f>
        <v>6074.2655999999997</v>
      </c>
      <c r="AU93" s="1484">
        <f>'Pro Forma'!$M97*INDEX('Pro Forma'!$1:$1048576,MATCH('Cash Flow_Monthly'!$A93,'Pro Forma'!$A:$A,0),MATCH('Cash Flow_Monthly'!AU$2,'Pro Forma'!$1:$1,0))/12*IF(AU$3&gt;'Project Summary'!$G$7,0,1)</f>
        <v>6074.2655999999997</v>
      </c>
      <c r="AV93" s="1484">
        <f>'Pro Forma'!$M97*INDEX('Pro Forma'!$1:$1048576,MATCH('Cash Flow_Monthly'!$A93,'Pro Forma'!$A:$A,0),MATCH('Cash Flow_Monthly'!AV$2,'Pro Forma'!$1:$1,0))/12*IF(AV$3&gt;'Project Summary'!$G$7,0,1)</f>
        <v>6074.2655999999997</v>
      </c>
      <c r="AW93" s="1484">
        <f>'Pro Forma'!$M97*INDEX('Pro Forma'!$1:$1048576,MATCH('Cash Flow_Monthly'!$A93,'Pro Forma'!$A:$A,0),MATCH('Cash Flow_Monthly'!AW$2,'Pro Forma'!$1:$1,0))/12*IF(AW$3&gt;'Project Summary'!$G$7,0,1)</f>
        <v>6074.2655999999997</v>
      </c>
      <c r="AX93" s="1484">
        <f>'Pro Forma'!$M97*INDEX('Pro Forma'!$1:$1048576,MATCH('Cash Flow_Monthly'!$A93,'Pro Forma'!$A:$A,0),MATCH('Cash Flow_Monthly'!AX$2,'Pro Forma'!$1:$1,0))/12*IF(AX$3&gt;'Project Summary'!$G$7,0,1)</f>
        <v>6074.2655999999997</v>
      </c>
      <c r="AY93" s="1484">
        <f>'Pro Forma'!$M97*INDEX('Pro Forma'!$1:$1048576,MATCH('Cash Flow_Monthly'!$A93,'Pro Forma'!$A:$A,0),MATCH('Cash Flow_Monthly'!AY$2,'Pro Forma'!$1:$1,0))/12*IF(AY$3&gt;'Project Summary'!$G$7,0,1)</f>
        <v>6074.2655999999997</v>
      </c>
      <c r="AZ93" s="1484">
        <f>'Pro Forma'!$M97*INDEX('Pro Forma'!$1:$1048576,MATCH('Cash Flow_Monthly'!$A93,'Pro Forma'!$A:$A,0),MATCH('Cash Flow_Monthly'!AZ$2,'Pro Forma'!$1:$1,0))/12*IF(AZ$3&gt;'Project Summary'!$G$7,0,1)</f>
        <v>6074.2655999999997</v>
      </c>
      <c r="BA93" s="1484">
        <f>'Pro Forma'!$M97*INDEX('Pro Forma'!$1:$1048576,MATCH('Cash Flow_Monthly'!$A93,'Pro Forma'!$A:$A,0),MATCH('Cash Flow_Monthly'!BA$2,'Pro Forma'!$1:$1,0))/12*IF(BA$3&gt;'Project Summary'!$G$7,0,1)</f>
        <v>6317.2362240000011</v>
      </c>
      <c r="BB93" s="1484">
        <f>'Pro Forma'!$M97*INDEX('Pro Forma'!$1:$1048576,MATCH('Cash Flow_Monthly'!$A93,'Pro Forma'!$A:$A,0),MATCH('Cash Flow_Monthly'!BB$2,'Pro Forma'!$1:$1,0))/12*IF(BB$3&gt;'Project Summary'!$G$7,0,1)</f>
        <v>6317.2362240000011</v>
      </c>
      <c r="BC93" s="1484">
        <f>'Pro Forma'!$M97*INDEX('Pro Forma'!$1:$1048576,MATCH('Cash Flow_Monthly'!$A93,'Pro Forma'!$A:$A,0),MATCH('Cash Flow_Monthly'!BC$2,'Pro Forma'!$1:$1,0))/12*IF(BC$3&gt;'Project Summary'!$G$7,0,1)</f>
        <v>6317.2362240000011</v>
      </c>
      <c r="BD93" s="1484">
        <f>'Pro Forma'!$M97*INDEX('Pro Forma'!$1:$1048576,MATCH('Cash Flow_Monthly'!$A93,'Pro Forma'!$A:$A,0),MATCH('Cash Flow_Monthly'!BD$2,'Pro Forma'!$1:$1,0))/12*IF(BD$3&gt;'Project Summary'!$G$7,0,1)</f>
        <v>6317.2362240000011</v>
      </c>
      <c r="BE93" s="1484">
        <f>'Pro Forma'!$M97*INDEX('Pro Forma'!$1:$1048576,MATCH('Cash Flow_Monthly'!$A93,'Pro Forma'!$A:$A,0),MATCH('Cash Flow_Monthly'!BE$2,'Pro Forma'!$1:$1,0))/12*IF(BE$3&gt;'Project Summary'!$G$7,0,1)</f>
        <v>6317.2362240000011</v>
      </c>
      <c r="BF93" s="1484">
        <f>'Pro Forma'!$M97*INDEX('Pro Forma'!$1:$1048576,MATCH('Cash Flow_Monthly'!$A93,'Pro Forma'!$A:$A,0),MATCH('Cash Flow_Monthly'!BF$2,'Pro Forma'!$1:$1,0))/12*IF(BF$3&gt;'Project Summary'!$G$7,0,1)</f>
        <v>6317.2362240000011</v>
      </c>
      <c r="BG93" s="1484">
        <f>'Pro Forma'!$M97*INDEX('Pro Forma'!$1:$1048576,MATCH('Cash Flow_Monthly'!$A93,'Pro Forma'!$A:$A,0),MATCH('Cash Flow_Monthly'!BG$2,'Pro Forma'!$1:$1,0))/12*IF(BG$3&gt;'Project Summary'!$G$7,0,1)</f>
        <v>6317.2362240000011</v>
      </c>
      <c r="BH93" s="1484">
        <f>'Pro Forma'!$M97*INDEX('Pro Forma'!$1:$1048576,MATCH('Cash Flow_Monthly'!$A93,'Pro Forma'!$A:$A,0),MATCH('Cash Flow_Monthly'!BH$2,'Pro Forma'!$1:$1,0))/12*IF(BH$3&gt;'Project Summary'!$G$7,0,1)</f>
        <v>6317.2362240000011</v>
      </c>
      <c r="BI93" s="1484">
        <f>'Pro Forma'!$M97*INDEX('Pro Forma'!$1:$1048576,MATCH('Cash Flow_Monthly'!$A93,'Pro Forma'!$A:$A,0),MATCH('Cash Flow_Monthly'!BI$2,'Pro Forma'!$1:$1,0))/12*IF(BI$3&gt;'Project Summary'!$G$7,0,1)</f>
        <v>6317.2362240000011</v>
      </c>
      <c r="BJ93" s="1484">
        <f>'Pro Forma'!$M97*INDEX('Pro Forma'!$1:$1048576,MATCH('Cash Flow_Monthly'!$A93,'Pro Forma'!$A:$A,0),MATCH('Cash Flow_Monthly'!BJ$2,'Pro Forma'!$1:$1,0))/12*IF(BJ$3&gt;'Project Summary'!$G$7,0,1)</f>
        <v>6317.2362240000011</v>
      </c>
      <c r="BK93" s="1484">
        <f>'Pro Forma'!$M97*INDEX('Pro Forma'!$1:$1048576,MATCH('Cash Flow_Monthly'!$A93,'Pro Forma'!$A:$A,0),MATCH('Cash Flow_Monthly'!BK$2,'Pro Forma'!$1:$1,0))/12*IF(BK$3&gt;'Project Summary'!$G$7,0,1)</f>
        <v>6317.2362240000011</v>
      </c>
      <c r="BL93" s="1484">
        <f>'Pro Forma'!$M97*INDEX('Pro Forma'!$1:$1048576,MATCH('Cash Flow_Monthly'!$A93,'Pro Forma'!$A:$A,0),MATCH('Cash Flow_Monthly'!BL$2,'Pro Forma'!$1:$1,0))/12*IF(BL$3&gt;'Project Summary'!$G$7,0,1)</f>
        <v>6317.2362240000011</v>
      </c>
      <c r="BM93" s="1484">
        <f>'Pro Forma'!$M97*INDEX('Pro Forma'!$1:$1048576,MATCH('Cash Flow_Monthly'!$A93,'Pro Forma'!$A:$A,0),MATCH('Cash Flow_Monthly'!BM$2,'Pro Forma'!$1:$1,0))/12*IF(BM$3&gt;'Project Summary'!$G$7,0,1)</f>
        <v>6569.925672960002</v>
      </c>
      <c r="BN93" s="1484">
        <f>'Pro Forma'!$M97*INDEX('Pro Forma'!$1:$1048576,MATCH('Cash Flow_Monthly'!$A93,'Pro Forma'!$A:$A,0),MATCH('Cash Flow_Monthly'!BN$2,'Pro Forma'!$1:$1,0))/12*IF(BN$3&gt;'Project Summary'!$G$7,0,1)</f>
        <v>6569.925672960002</v>
      </c>
      <c r="BO93" s="1484">
        <f>'Pro Forma'!$M97*INDEX('Pro Forma'!$1:$1048576,MATCH('Cash Flow_Monthly'!$A93,'Pro Forma'!$A:$A,0),MATCH('Cash Flow_Monthly'!BO$2,'Pro Forma'!$1:$1,0))/12*IF(BO$3&gt;'Project Summary'!$G$7,0,1)</f>
        <v>6569.925672960002</v>
      </c>
      <c r="BP93" s="1484">
        <f>'Pro Forma'!$M97*INDEX('Pro Forma'!$1:$1048576,MATCH('Cash Flow_Monthly'!$A93,'Pro Forma'!$A:$A,0),MATCH('Cash Flow_Monthly'!BP$2,'Pro Forma'!$1:$1,0))/12*IF(BP$3&gt;'Project Summary'!$G$7,0,1)</f>
        <v>6569.925672960002</v>
      </c>
      <c r="BQ93" s="1484">
        <f>'Pro Forma'!$M97*INDEX('Pro Forma'!$1:$1048576,MATCH('Cash Flow_Monthly'!$A93,'Pro Forma'!$A:$A,0),MATCH('Cash Flow_Monthly'!BQ$2,'Pro Forma'!$1:$1,0))/12*IF(BQ$3&gt;'Project Summary'!$G$7,0,1)</f>
        <v>6569.925672960002</v>
      </c>
      <c r="BR93" s="1484">
        <f>'Pro Forma'!$M97*INDEX('Pro Forma'!$1:$1048576,MATCH('Cash Flow_Monthly'!$A93,'Pro Forma'!$A:$A,0),MATCH('Cash Flow_Monthly'!BR$2,'Pro Forma'!$1:$1,0))/12*IF(BR$3&gt;'Project Summary'!$G$7,0,1)</f>
        <v>6569.925672960002</v>
      </c>
      <c r="BS93" s="1484">
        <f>'Pro Forma'!$M97*INDEX('Pro Forma'!$1:$1048576,MATCH('Cash Flow_Monthly'!$A93,'Pro Forma'!$A:$A,0),MATCH('Cash Flow_Monthly'!BS$2,'Pro Forma'!$1:$1,0))/12*IF(BS$3&gt;'Project Summary'!$G$7,0,1)</f>
        <v>6569.925672960002</v>
      </c>
      <c r="BT93" s="1484">
        <f>'Pro Forma'!$M97*INDEX('Pro Forma'!$1:$1048576,MATCH('Cash Flow_Monthly'!$A93,'Pro Forma'!$A:$A,0),MATCH('Cash Flow_Monthly'!BT$2,'Pro Forma'!$1:$1,0))/12*IF(BT$3&gt;'Project Summary'!$G$7,0,1)</f>
        <v>6569.925672960002</v>
      </c>
      <c r="BU93" s="1484">
        <f>'Pro Forma'!$M97*INDEX('Pro Forma'!$1:$1048576,MATCH('Cash Flow_Monthly'!$A93,'Pro Forma'!$A:$A,0),MATCH('Cash Flow_Monthly'!BU$2,'Pro Forma'!$1:$1,0))/12*IF(BU$3&gt;'Project Summary'!$G$7,0,1)</f>
        <v>6569.925672960002</v>
      </c>
      <c r="BV93" s="1484">
        <f>'Pro Forma'!$M97*INDEX('Pro Forma'!$1:$1048576,MATCH('Cash Flow_Monthly'!$A93,'Pro Forma'!$A:$A,0),MATCH('Cash Flow_Monthly'!BV$2,'Pro Forma'!$1:$1,0))/12*IF(BV$3&gt;'Project Summary'!$G$7,0,1)</f>
        <v>6569.925672960002</v>
      </c>
      <c r="BW93" s="1484">
        <f>'Pro Forma'!$M97*INDEX('Pro Forma'!$1:$1048576,MATCH('Cash Flow_Monthly'!$A93,'Pro Forma'!$A:$A,0),MATCH('Cash Flow_Monthly'!BW$2,'Pro Forma'!$1:$1,0))/12*IF(BW$3&gt;'Project Summary'!$G$7,0,1)</f>
        <v>6569.925672960002</v>
      </c>
      <c r="BX93" s="1484">
        <f>'Pro Forma'!$M97*INDEX('Pro Forma'!$1:$1048576,MATCH('Cash Flow_Monthly'!$A93,'Pro Forma'!$A:$A,0),MATCH('Cash Flow_Monthly'!BX$2,'Pro Forma'!$1:$1,0))/12*IF(BX$3&gt;'Project Summary'!$G$7,0,1)</f>
        <v>6569.925672960002</v>
      </c>
      <c r="BY93" s="1484">
        <f>'Pro Forma'!$M97*INDEX('Pro Forma'!$1:$1048576,MATCH('Cash Flow_Monthly'!$A93,'Pro Forma'!$A:$A,0),MATCH('Cash Flow_Monthly'!BY$2,'Pro Forma'!$1:$1,0))/12*IF(BY$3&gt;'Project Summary'!$G$7,0,1)</f>
        <v>6832.7226998784017</v>
      </c>
      <c r="BZ93" s="1484">
        <f>'Pro Forma'!$M97*INDEX('Pro Forma'!$1:$1048576,MATCH('Cash Flow_Monthly'!$A93,'Pro Forma'!$A:$A,0),MATCH('Cash Flow_Monthly'!BZ$2,'Pro Forma'!$1:$1,0))/12*IF(BZ$3&gt;'Project Summary'!$G$7,0,1)</f>
        <v>6832.7226998784017</v>
      </c>
      <c r="CA93" s="1484">
        <f>'Pro Forma'!$M97*INDEX('Pro Forma'!$1:$1048576,MATCH('Cash Flow_Monthly'!$A93,'Pro Forma'!$A:$A,0),MATCH('Cash Flow_Monthly'!CA$2,'Pro Forma'!$1:$1,0))/12*IF(CA$3&gt;'Project Summary'!$G$7,0,1)</f>
        <v>6832.7226998784017</v>
      </c>
      <c r="CB93" s="1484">
        <f>'Pro Forma'!$M97*INDEX('Pro Forma'!$1:$1048576,MATCH('Cash Flow_Monthly'!$A93,'Pro Forma'!$A:$A,0),MATCH('Cash Flow_Monthly'!CB$2,'Pro Forma'!$1:$1,0))/12*IF(CB$3&gt;'Project Summary'!$G$7,0,1)</f>
        <v>6832.7226998784017</v>
      </c>
      <c r="CC93" s="1484">
        <f>'Pro Forma'!$M97*INDEX('Pro Forma'!$1:$1048576,MATCH('Cash Flow_Monthly'!$A93,'Pro Forma'!$A:$A,0),MATCH('Cash Flow_Monthly'!CC$2,'Pro Forma'!$1:$1,0))/12*IF(CC$3&gt;'Project Summary'!$G$7,0,1)</f>
        <v>6832.7226998784017</v>
      </c>
      <c r="CD93" s="1484">
        <f>'Pro Forma'!$M97*INDEX('Pro Forma'!$1:$1048576,MATCH('Cash Flow_Monthly'!$A93,'Pro Forma'!$A:$A,0),MATCH('Cash Flow_Monthly'!CD$2,'Pro Forma'!$1:$1,0))/12*IF(CD$3&gt;'Project Summary'!$G$7,0,1)</f>
        <v>6832.7226998784017</v>
      </c>
      <c r="CE93" s="1484">
        <f>'Pro Forma'!$M97*INDEX('Pro Forma'!$1:$1048576,MATCH('Cash Flow_Monthly'!$A93,'Pro Forma'!$A:$A,0),MATCH('Cash Flow_Monthly'!CE$2,'Pro Forma'!$1:$1,0))/12*IF(CE$3&gt;'Project Summary'!$G$7,0,1)</f>
        <v>6832.7226998784017</v>
      </c>
      <c r="CF93" s="1484">
        <f>'Pro Forma'!$M97*INDEX('Pro Forma'!$1:$1048576,MATCH('Cash Flow_Monthly'!$A93,'Pro Forma'!$A:$A,0),MATCH('Cash Flow_Monthly'!CF$2,'Pro Forma'!$1:$1,0))/12*IF(CF$3&gt;'Project Summary'!$G$7,0,1)</f>
        <v>6832.7226998784017</v>
      </c>
      <c r="CG93" s="1484">
        <f>'Pro Forma'!$M97*INDEX('Pro Forma'!$1:$1048576,MATCH('Cash Flow_Monthly'!$A93,'Pro Forma'!$A:$A,0),MATCH('Cash Flow_Monthly'!CG$2,'Pro Forma'!$1:$1,0))/12*IF(CG$3&gt;'Project Summary'!$G$7,0,1)</f>
        <v>6832.7226998784017</v>
      </c>
      <c r="CH93" s="1484">
        <f>'Pro Forma'!$M97*INDEX('Pro Forma'!$1:$1048576,MATCH('Cash Flow_Monthly'!$A93,'Pro Forma'!$A:$A,0),MATCH('Cash Flow_Monthly'!CH$2,'Pro Forma'!$1:$1,0))/12*IF(CH$3&gt;'Project Summary'!$G$7,0,1)</f>
        <v>6832.7226998784017</v>
      </c>
      <c r="CI93" s="1484">
        <f>'Pro Forma'!$M97*INDEX('Pro Forma'!$1:$1048576,MATCH('Cash Flow_Monthly'!$A93,'Pro Forma'!$A:$A,0),MATCH('Cash Flow_Monthly'!CI$2,'Pro Forma'!$1:$1,0))/12*IF(CI$3&gt;'Project Summary'!$G$7,0,1)</f>
        <v>6832.7226998784017</v>
      </c>
      <c r="CJ93" s="1484">
        <f>'Pro Forma'!$M97*INDEX('Pro Forma'!$1:$1048576,MATCH('Cash Flow_Monthly'!$A93,'Pro Forma'!$A:$A,0),MATCH('Cash Flow_Monthly'!CJ$2,'Pro Forma'!$1:$1,0))/12*IF(CJ$3&gt;'Project Summary'!$G$7,0,1)</f>
        <v>6832.7226998784017</v>
      </c>
      <c r="CK93" s="1484">
        <f>'Pro Forma'!$M97*INDEX('Pro Forma'!$1:$1048576,MATCH('Cash Flow_Monthly'!$A93,'Pro Forma'!$A:$A,0),MATCH('Cash Flow_Monthly'!CK$2,'Pro Forma'!$1:$1,0))/12*IF(CK$3&gt;'Project Summary'!$G$7,0,1)</f>
        <v>0</v>
      </c>
      <c r="CL93" s="1484">
        <f>'Pro Forma'!$M97*INDEX('Pro Forma'!$1:$1048576,MATCH('Cash Flow_Monthly'!$A93,'Pro Forma'!$A:$A,0),MATCH('Cash Flow_Monthly'!CL$2,'Pro Forma'!$1:$1,0))/12*IF(CL$3&gt;'Project Summary'!$G$7,0,1)</f>
        <v>0</v>
      </c>
      <c r="CM93" s="1484">
        <f>'Pro Forma'!$M97*INDEX('Pro Forma'!$1:$1048576,MATCH('Cash Flow_Monthly'!$A93,'Pro Forma'!$A:$A,0),MATCH('Cash Flow_Monthly'!CM$2,'Pro Forma'!$1:$1,0))/12*IF(CM$3&gt;'Project Summary'!$G$7,0,1)</f>
        <v>0</v>
      </c>
      <c r="CN93" s="1484">
        <f>'Pro Forma'!$M97*INDEX('Pro Forma'!$1:$1048576,MATCH('Cash Flow_Monthly'!$A93,'Pro Forma'!$A:$A,0),MATCH('Cash Flow_Monthly'!CN$2,'Pro Forma'!$1:$1,0))/12*IF(CN$3&gt;'Project Summary'!$G$7,0,1)</f>
        <v>0</v>
      </c>
      <c r="CO93" s="1484">
        <f>'Pro Forma'!$M97*INDEX('Pro Forma'!$1:$1048576,MATCH('Cash Flow_Monthly'!$A93,'Pro Forma'!$A:$A,0),MATCH('Cash Flow_Monthly'!CO$2,'Pro Forma'!$1:$1,0))/12*IF(CO$3&gt;'Project Summary'!$G$7,0,1)</f>
        <v>0</v>
      </c>
      <c r="CP93" s="1484">
        <f>'Pro Forma'!$M97*INDEX('Pro Forma'!$1:$1048576,MATCH('Cash Flow_Monthly'!$A93,'Pro Forma'!$A:$A,0),MATCH('Cash Flow_Monthly'!CP$2,'Pro Forma'!$1:$1,0))/12*IF(CP$3&gt;'Project Summary'!$G$7,0,1)</f>
        <v>0</v>
      </c>
      <c r="CQ93" s="1484">
        <f>'Pro Forma'!$M97*INDEX('Pro Forma'!$1:$1048576,MATCH('Cash Flow_Monthly'!$A93,'Pro Forma'!$A:$A,0),MATCH('Cash Flow_Monthly'!CQ$2,'Pro Forma'!$1:$1,0))/12*IF(CQ$3&gt;'Project Summary'!$G$7,0,1)</f>
        <v>0</v>
      </c>
      <c r="CR93" s="1484">
        <f>'Pro Forma'!$M97*INDEX('Pro Forma'!$1:$1048576,MATCH('Cash Flow_Monthly'!$A93,'Pro Forma'!$A:$A,0),MATCH('Cash Flow_Monthly'!CR$2,'Pro Forma'!$1:$1,0))/12*IF(CR$3&gt;'Project Summary'!$G$7,0,1)</f>
        <v>0</v>
      </c>
      <c r="CS93" s="1484">
        <f>'Pro Forma'!$M97*INDEX('Pro Forma'!$1:$1048576,MATCH('Cash Flow_Monthly'!$A93,'Pro Forma'!$A:$A,0),MATCH('Cash Flow_Monthly'!CS$2,'Pro Forma'!$1:$1,0))/12*IF(CS$3&gt;'Project Summary'!$G$7,0,1)</f>
        <v>0</v>
      </c>
      <c r="CT93" s="1484">
        <f>'Pro Forma'!$M97*INDEX('Pro Forma'!$1:$1048576,MATCH('Cash Flow_Monthly'!$A93,'Pro Forma'!$A:$A,0),MATCH('Cash Flow_Monthly'!CT$2,'Pro Forma'!$1:$1,0))/12*IF(CT$3&gt;'Project Summary'!$G$7,0,1)</f>
        <v>0</v>
      </c>
      <c r="CU93" s="1484">
        <f>'Pro Forma'!$M97*INDEX('Pro Forma'!$1:$1048576,MATCH('Cash Flow_Monthly'!$A93,'Pro Forma'!$A:$A,0),MATCH('Cash Flow_Monthly'!CU$2,'Pro Forma'!$1:$1,0))/12*IF(CU$3&gt;'Project Summary'!$G$7,0,1)</f>
        <v>0</v>
      </c>
      <c r="CV93" s="1484">
        <f>'Pro Forma'!$M97*INDEX('Pro Forma'!$1:$1048576,MATCH('Cash Flow_Monthly'!$A93,'Pro Forma'!$A:$A,0),MATCH('Cash Flow_Monthly'!CV$2,'Pro Forma'!$1:$1,0))/12*IF(CV$3&gt;'Project Summary'!$G$7,0,1)</f>
        <v>0</v>
      </c>
      <c r="CW93" s="1484">
        <f>'Pro Forma'!$M97*INDEX('Pro Forma'!$1:$1048576,MATCH('Cash Flow_Monthly'!$A93,'Pro Forma'!$A:$A,0),MATCH('Cash Flow_Monthly'!CW$2,'Pro Forma'!$1:$1,0))/12*IF(CW$3&gt;'Project Summary'!$G$7,0,1)</f>
        <v>0</v>
      </c>
      <c r="CX93" s="1484">
        <f>'Pro Forma'!$M97*INDEX('Pro Forma'!$1:$1048576,MATCH('Cash Flow_Monthly'!$A93,'Pro Forma'!$A:$A,0),MATCH('Cash Flow_Monthly'!CX$2,'Pro Forma'!$1:$1,0))/12*IF(CX$3&gt;'Project Summary'!$G$7,0,1)</f>
        <v>0</v>
      </c>
      <c r="CY93" s="1484">
        <f>'Pro Forma'!$M97*INDEX('Pro Forma'!$1:$1048576,MATCH('Cash Flow_Monthly'!$A93,'Pro Forma'!$A:$A,0),MATCH('Cash Flow_Monthly'!CY$2,'Pro Forma'!$1:$1,0))/12*IF(CY$3&gt;'Project Summary'!$G$7,0,1)</f>
        <v>0</v>
      </c>
      <c r="CZ93" s="1484">
        <f>'Pro Forma'!$M97*INDEX('Pro Forma'!$1:$1048576,MATCH('Cash Flow_Monthly'!$A93,'Pro Forma'!$A:$A,0),MATCH('Cash Flow_Monthly'!CZ$2,'Pro Forma'!$1:$1,0))/12*IF(CZ$3&gt;'Project Summary'!$G$7,0,1)</f>
        <v>0</v>
      </c>
      <c r="DA93" s="1484">
        <f>'Pro Forma'!$M97*INDEX('Pro Forma'!$1:$1048576,MATCH('Cash Flow_Monthly'!$A93,'Pro Forma'!$A:$A,0),MATCH('Cash Flow_Monthly'!DA$2,'Pro Forma'!$1:$1,0))/12*IF(DA$3&gt;'Project Summary'!$G$7,0,1)</f>
        <v>0</v>
      </c>
      <c r="DB93" s="1484">
        <f>'Pro Forma'!$M97*INDEX('Pro Forma'!$1:$1048576,MATCH('Cash Flow_Monthly'!$A93,'Pro Forma'!$A:$A,0),MATCH('Cash Flow_Monthly'!DB$2,'Pro Forma'!$1:$1,0))/12*IF(DB$3&gt;'Project Summary'!$G$7,0,1)</f>
        <v>0</v>
      </c>
      <c r="DC93" s="1484">
        <f>'Pro Forma'!$M97*INDEX('Pro Forma'!$1:$1048576,MATCH('Cash Flow_Monthly'!$A93,'Pro Forma'!$A:$A,0),MATCH('Cash Flow_Monthly'!DC$2,'Pro Forma'!$1:$1,0))/12*IF(DC$3&gt;'Project Summary'!$G$7,0,1)</f>
        <v>0</v>
      </c>
      <c r="DD93" s="1484">
        <f>'Pro Forma'!$M97*INDEX('Pro Forma'!$1:$1048576,MATCH('Cash Flow_Monthly'!$A93,'Pro Forma'!$A:$A,0),MATCH('Cash Flow_Monthly'!DD$2,'Pro Forma'!$1:$1,0))/12*IF(DD$3&gt;'Project Summary'!$G$7,0,1)</f>
        <v>0</v>
      </c>
      <c r="DE93" s="1484">
        <f>'Pro Forma'!$M97*INDEX('Pro Forma'!$1:$1048576,MATCH('Cash Flow_Monthly'!$A93,'Pro Forma'!$A:$A,0),MATCH('Cash Flow_Monthly'!DE$2,'Pro Forma'!$1:$1,0))/12*IF(DE$3&gt;'Project Summary'!$G$7,0,1)</f>
        <v>0</v>
      </c>
      <c r="DF93" s="1484">
        <f>'Pro Forma'!$M97*INDEX('Pro Forma'!$1:$1048576,MATCH('Cash Flow_Monthly'!$A93,'Pro Forma'!$A:$A,0),MATCH('Cash Flow_Monthly'!DF$2,'Pro Forma'!$1:$1,0))/12*IF(DF$3&gt;'Project Summary'!$G$7,0,1)</f>
        <v>0</v>
      </c>
      <c r="DG93" s="1484">
        <f>'Pro Forma'!$M97*INDEX('Pro Forma'!$1:$1048576,MATCH('Cash Flow_Monthly'!$A93,'Pro Forma'!$A:$A,0),MATCH('Cash Flow_Monthly'!DG$2,'Pro Forma'!$1:$1,0))/12*IF(DG$3&gt;'Project Summary'!$G$7,0,1)</f>
        <v>0</v>
      </c>
      <c r="DH93" s="1484">
        <f>'Pro Forma'!$M97*INDEX('Pro Forma'!$1:$1048576,MATCH('Cash Flow_Monthly'!$A93,'Pro Forma'!$A:$A,0),MATCH('Cash Flow_Monthly'!DH$2,'Pro Forma'!$1:$1,0))/12*IF(DH$3&gt;'Project Summary'!$G$7,0,1)</f>
        <v>0</v>
      </c>
      <c r="DI93" s="1484">
        <f>'Pro Forma'!$M97*INDEX('Pro Forma'!$1:$1048576,MATCH('Cash Flow_Monthly'!$A93,'Pro Forma'!$A:$A,0),MATCH('Cash Flow_Monthly'!DI$2,'Pro Forma'!$1:$1,0))/12*IF(DI$3&gt;'Project Summary'!$G$7,0,1)</f>
        <v>0</v>
      </c>
      <c r="DJ93" s="1484">
        <f>'Pro Forma'!$M97*INDEX('Pro Forma'!$1:$1048576,MATCH('Cash Flow_Monthly'!$A93,'Pro Forma'!$A:$A,0),MATCH('Cash Flow_Monthly'!DJ$2,'Pro Forma'!$1:$1,0))/12*IF(DJ$3&gt;'Project Summary'!$G$7,0,1)</f>
        <v>0</v>
      </c>
      <c r="DK93" s="1484">
        <f>'Pro Forma'!$M97*INDEX('Pro Forma'!$1:$1048576,MATCH('Cash Flow_Monthly'!$A93,'Pro Forma'!$A:$A,0),MATCH('Cash Flow_Monthly'!DK$2,'Pro Forma'!$1:$1,0))/12*IF(DK$3&gt;'Project Summary'!$G$7,0,1)</f>
        <v>0</v>
      </c>
      <c r="DL93" s="1484">
        <f>'Pro Forma'!$M97*INDEX('Pro Forma'!$1:$1048576,MATCH('Cash Flow_Monthly'!$A93,'Pro Forma'!$A:$A,0),MATCH('Cash Flow_Monthly'!DL$2,'Pro Forma'!$1:$1,0))/12*IF(DL$3&gt;'Project Summary'!$G$7,0,1)</f>
        <v>0</v>
      </c>
      <c r="DM93" s="1484">
        <f>'Pro Forma'!$M97*INDEX('Pro Forma'!$1:$1048576,MATCH('Cash Flow_Monthly'!$A93,'Pro Forma'!$A:$A,0),MATCH('Cash Flow_Monthly'!DM$2,'Pro Forma'!$1:$1,0))/12*IF(DM$3&gt;'Project Summary'!$G$7,0,1)</f>
        <v>0</v>
      </c>
      <c r="DN93" s="1484">
        <f>'Pro Forma'!$M97*INDEX('Pro Forma'!$1:$1048576,MATCH('Cash Flow_Monthly'!$A93,'Pro Forma'!$A:$A,0),MATCH('Cash Flow_Monthly'!DN$2,'Pro Forma'!$1:$1,0))/12*IF(DN$3&gt;'Project Summary'!$G$7,0,1)</f>
        <v>0</v>
      </c>
      <c r="DO93" s="1484">
        <f>'Pro Forma'!$M97*INDEX('Pro Forma'!$1:$1048576,MATCH('Cash Flow_Monthly'!$A93,'Pro Forma'!$A:$A,0),MATCH('Cash Flow_Monthly'!DO$2,'Pro Forma'!$1:$1,0))/12*IF(DO$3&gt;'Project Summary'!$G$7,0,1)</f>
        <v>0</v>
      </c>
      <c r="DP93" s="1484">
        <f>'Pro Forma'!$M97*INDEX('Pro Forma'!$1:$1048576,MATCH('Cash Flow_Monthly'!$A93,'Pro Forma'!$A:$A,0),MATCH('Cash Flow_Monthly'!DP$2,'Pro Forma'!$1:$1,0))/12*IF(DP$3&gt;'Project Summary'!$G$7,0,1)</f>
        <v>0</v>
      </c>
      <c r="DQ93" s="1484">
        <f>'Pro Forma'!$M97*INDEX('Pro Forma'!$1:$1048576,MATCH('Cash Flow_Monthly'!$A93,'Pro Forma'!$A:$A,0),MATCH('Cash Flow_Monthly'!DQ$2,'Pro Forma'!$1:$1,0))/12*IF(DQ$3&gt;'Project Summary'!$G$7,0,1)</f>
        <v>0</v>
      </c>
      <c r="DR93" s="1484">
        <f>'Pro Forma'!$M97*INDEX('Pro Forma'!$1:$1048576,MATCH('Cash Flow_Monthly'!$A93,'Pro Forma'!$A:$A,0),MATCH('Cash Flow_Monthly'!DR$2,'Pro Forma'!$1:$1,0))/12*IF(DR$3&gt;'Project Summary'!$G$7,0,1)</f>
        <v>0</v>
      </c>
      <c r="DS93" s="1484">
        <f>'Pro Forma'!$M97*INDEX('Pro Forma'!$1:$1048576,MATCH('Cash Flow_Monthly'!$A93,'Pro Forma'!$A:$A,0),MATCH('Cash Flow_Monthly'!DS$2,'Pro Forma'!$1:$1,0))/12*IF(DS$3&gt;'Project Summary'!$G$7,0,1)</f>
        <v>0</v>
      </c>
      <c r="DT93" s="1485">
        <f>'Pro Forma'!$M97*INDEX('Pro Forma'!$1:$1048576,MATCH('Cash Flow_Monthly'!$A93,'Pro Forma'!$A:$A,0),MATCH('Cash Flow_Monthly'!DT$2,'Pro Forma'!$1:$1,0))/12*IF(DT$3&gt;'Project Summary'!$G$7,0,1)</f>
        <v>0</v>
      </c>
      <c r="DU93" s="586"/>
    </row>
    <row r="94" spans="1:125" s="466" customFormat="1">
      <c r="A94" s="4"/>
      <c r="B94"/>
      <c r="C94"/>
      <c r="D94"/>
      <c r="E94" s="587"/>
      <c r="F94" s="587"/>
      <c r="G94" s="587"/>
      <c r="H94" s="587"/>
      <c r="I94" s="587"/>
      <c r="J94" s="587"/>
      <c r="K94" s="587"/>
      <c r="L94" s="587"/>
      <c r="M94" s="587"/>
      <c r="N94" s="587"/>
      <c r="O94" s="587"/>
      <c r="P94" s="587"/>
      <c r="Q94" s="587"/>
      <c r="R94" s="587"/>
      <c r="S94" s="587"/>
      <c r="T94" s="587"/>
      <c r="U94" s="587"/>
      <c r="V94" s="587"/>
      <c r="W94" s="587"/>
      <c r="X94" s="587"/>
      <c r="Y94" s="587"/>
      <c r="Z94" s="587"/>
      <c r="AA94" s="587"/>
      <c r="AB94" s="587"/>
      <c r="AC94" s="587"/>
      <c r="AD94" s="587"/>
      <c r="AE94" s="587"/>
      <c r="AF94" s="587"/>
      <c r="AG94" s="587"/>
      <c r="AH94" s="587"/>
      <c r="AI94" s="587"/>
      <c r="AJ94" s="587"/>
      <c r="AK94" s="587"/>
      <c r="AL94" s="587"/>
      <c r="AM94" s="587"/>
      <c r="AN94" s="587"/>
      <c r="AO94" s="587"/>
      <c r="AP94" s="587"/>
      <c r="AQ94" s="587"/>
      <c r="AR94" s="587"/>
      <c r="AS94" s="587"/>
      <c r="AT94" s="587"/>
      <c r="AU94" s="587"/>
      <c r="AV94" s="587"/>
      <c r="AW94" s="587"/>
      <c r="AX94" s="587"/>
      <c r="AY94" s="587"/>
      <c r="AZ94" s="587"/>
      <c r="BA94" s="587"/>
      <c r="BB94" s="587"/>
      <c r="BC94" s="587"/>
      <c r="BD94" s="587"/>
      <c r="BE94" s="587"/>
      <c r="BF94" s="587"/>
      <c r="BG94" s="587"/>
      <c r="BH94" s="587"/>
      <c r="BI94" s="587"/>
      <c r="BJ94" s="587"/>
      <c r="BK94" s="587"/>
      <c r="BL94" s="587"/>
      <c r="BM94" s="587"/>
      <c r="BN94" s="587"/>
      <c r="BO94" s="587"/>
      <c r="BP94" s="587"/>
      <c r="BQ94" s="587"/>
      <c r="BR94" s="587"/>
      <c r="BS94" s="587"/>
      <c r="BT94" s="587"/>
      <c r="BU94" s="587"/>
      <c r="BV94" s="587"/>
      <c r="BW94" s="587"/>
      <c r="BX94" s="587"/>
      <c r="BY94" s="587"/>
      <c r="BZ94" s="587"/>
      <c r="CA94" s="587"/>
      <c r="CB94" s="587"/>
      <c r="CC94" s="587"/>
      <c r="CD94" s="587"/>
      <c r="CE94" s="587"/>
      <c r="CF94" s="587"/>
      <c r="CG94" s="587"/>
      <c r="CH94" s="587"/>
      <c r="CI94" s="587"/>
      <c r="CJ94" s="587"/>
      <c r="CK94" s="587"/>
      <c r="CL94" s="587"/>
      <c r="CM94" s="587"/>
      <c r="CN94" s="587"/>
      <c r="CO94" s="587"/>
      <c r="CP94" s="587"/>
      <c r="CQ94" s="587"/>
      <c r="CR94" s="587"/>
      <c r="CS94" s="587"/>
      <c r="CT94" s="587"/>
      <c r="CU94" s="587"/>
      <c r="CV94" s="587"/>
      <c r="CW94" s="587"/>
      <c r="CX94" s="587"/>
      <c r="CY94" s="587"/>
      <c r="CZ94" s="587"/>
      <c r="DA94" s="587"/>
      <c r="DB94" s="587"/>
      <c r="DC94" s="587"/>
      <c r="DD94" s="587"/>
      <c r="DE94" s="587"/>
      <c r="DF94" s="587"/>
      <c r="DG94" s="587"/>
      <c r="DH94" s="587"/>
      <c r="DI94" s="587"/>
      <c r="DJ94" s="587"/>
      <c r="DK94" s="587"/>
      <c r="DL94" s="587"/>
      <c r="DM94" s="587"/>
      <c r="DN94" s="587"/>
      <c r="DO94" s="587"/>
      <c r="DP94" s="587"/>
      <c r="DQ94" s="587"/>
      <c r="DR94" s="587"/>
      <c r="DS94" s="587"/>
      <c r="DT94" s="587"/>
      <c r="DU94" s="586"/>
    </row>
    <row r="95" spans="1:125" s="466" customFormat="1">
      <c r="A95" s="272"/>
      <c r="B95" s="256" t="str">
        <f>'Pro Forma'!B98</f>
        <v>Total Operating Expenses</v>
      </c>
      <c r="C95" s="256"/>
      <c r="D95" s="256"/>
      <c r="E95" s="468">
        <f>SUM(E84,E91,E93)*IF(E$3&gt;'Project Summary'!$G$7,0,1)</f>
        <v>160335.11071559048</v>
      </c>
      <c r="F95" s="468">
        <f>SUM(F84,F91,F93)*IF(F$3&gt;'Project Summary'!$G$7,0,1)</f>
        <v>160342.98110984708</v>
      </c>
      <c r="G95" s="468">
        <f>SUM(G84,G91,G93)*IF(G$3&gt;'Project Summary'!$G$7,0,1)</f>
        <v>160351.08759473462</v>
      </c>
      <c r="H95" s="468">
        <f>SUM(H84,H91,H93)*IF(H$3&gt;'Project Summary'!$G$7,0,1)</f>
        <v>160358.98177793095</v>
      </c>
      <c r="I95" s="468">
        <f>SUM(I84,I91,I93)*IF(I$3&gt;'Project Summary'!$G$7,0,1)</f>
        <v>160375.65262493418</v>
      </c>
      <c r="J95" s="468">
        <f>SUM(J84,J91,J93)*IF(J$3&gt;'Project Summary'!$G$7,0,1)</f>
        <v>160388.97263717413</v>
      </c>
      <c r="K95" s="468">
        <f>SUM(K84,K91,K93)*IF(K$3&gt;'Project Summary'!$G$7,0,1)</f>
        <v>160434.79393078943</v>
      </c>
      <c r="L95" s="468">
        <f>SUM(L84,L91,L93)*IF(L$3&gt;'Project Summary'!$G$7,0,1)</f>
        <v>160489.49239300299</v>
      </c>
      <c r="M95" s="468">
        <f>SUM(M84,M91,M93)*IF(M$3&gt;'Project Summary'!$G$7,0,1)</f>
        <v>160547.90598611379</v>
      </c>
      <c r="N95" s="468">
        <f>SUM(N84,N91,N93)*IF(N$3&gt;'Project Summary'!$G$7,0,1)</f>
        <v>160593.46310169864</v>
      </c>
      <c r="O95" s="468">
        <f>SUM(O84,O91,O93)*IF(O$3&gt;'Project Summary'!$G$7,0,1)</f>
        <v>160633.56702398695</v>
      </c>
      <c r="P95" s="468">
        <f>SUM(P84,P91,P93)*IF(P$3&gt;'Project Summary'!$G$7,0,1)</f>
        <v>160675.74431129528</v>
      </c>
      <c r="Q95" s="468">
        <f>SUM(Q84,Q91,Q93)*IF(Q$3&gt;'Project Summary'!$G$7,0,1)</f>
        <v>168627.63465295726</v>
      </c>
      <c r="R95" s="468">
        <f>SUM(R84,R91,R93)*IF(R$3&gt;'Project Summary'!$G$7,0,1)</f>
        <v>168684.16292431045</v>
      </c>
      <c r="S95" s="468">
        <f>SUM(S84,S91,S93)*IF(S$3&gt;'Project Summary'!$G$7,0,1)</f>
        <v>168733.1893078709</v>
      </c>
      <c r="T95" s="468">
        <f>SUM(T84,T91,T93)*IF(T$3&gt;'Project Summary'!$G$7,0,1)</f>
        <v>168773.95223764263</v>
      </c>
      <c r="U95" s="468">
        <f>SUM(U84,U91,U93)*IF(U$3&gt;'Project Summary'!$G$7,0,1)</f>
        <v>168823.04933204167</v>
      </c>
      <c r="V95" s="468">
        <f>SUM(V84,V91,V93)*IF(V$3&gt;'Project Summary'!$G$7,0,1)</f>
        <v>168859.30087622942</v>
      </c>
      <c r="W95" s="468">
        <f>SUM(W84,W91,W93)*IF(W$3&gt;'Project Summary'!$G$7,0,1)</f>
        <v>168947.2342434017</v>
      </c>
      <c r="X95" s="468">
        <f>SUM(X84,X91,X93)*IF(X$3&gt;'Project Summary'!$G$7,0,1)</f>
        <v>169035.57624412651</v>
      </c>
      <c r="Y95" s="468">
        <f>SUM(Y84,Y91,Y93)*IF(Y$3&gt;'Project Summary'!$G$7,0,1)</f>
        <v>169124.10882626264</v>
      </c>
      <c r="Z95" s="468">
        <f>SUM(Z84,Z91,Z93)*IF(Z$3&gt;'Project Summary'!$G$7,0,1)</f>
        <v>169187.35206972162</v>
      </c>
      <c r="AA95" s="468">
        <f>SUM(AA84,AA91,AA93)*IF(AA$3&gt;'Project Summary'!$G$7,0,1)</f>
        <v>169241.59955379425</v>
      </c>
      <c r="AB95" s="468">
        <f>SUM(AB84,AB91,AB93)*IF(AB$3&gt;'Project Summary'!$G$7,0,1)</f>
        <v>169295.28635345737</v>
      </c>
      <c r="AC95" s="468">
        <f>SUM(AC84,AC91,AC93)*IF(AC$3&gt;'Project Summary'!$G$7,0,1)</f>
        <v>174482.21381420916</v>
      </c>
      <c r="AD95" s="468">
        <f>SUM(AD84,AD91,AD93)*IF(AD$3&gt;'Project Summary'!$G$7,0,1)</f>
        <v>174546.75909972665</v>
      </c>
      <c r="AE95" s="468">
        <f>SUM(AE84,AE91,AE93)*IF(AE$3&gt;'Project Summary'!$G$7,0,1)</f>
        <v>174599.75403090171</v>
      </c>
      <c r="AF95" s="468">
        <f>SUM(AF84,AF91,AF93)*IF(AF$3&gt;'Project Summary'!$G$7,0,1)</f>
        <v>174641.75557325597</v>
      </c>
      <c r="AG95" s="468">
        <f>SUM(AG84,AG91,AG93)*IF(AG$3&gt;'Project Summary'!$G$7,0,1)</f>
        <v>174690.08364002832</v>
      </c>
      <c r="AH95" s="468">
        <f>SUM(AH84,AH91,AH93)*IF(AH$3&gt;'Project Summary'!$G$7,0,1)</f>
        <v>174724.43314678082</v>
      </c>
      <c r="AI95" s="468">
        <f>SUM(AI84,AI91,AI93)*IF(AI$3&gt;'Project Summary'!$G$7,0,1)</f>
        <v>174803.46258402258</v>
      </c>
      <c r="AJ95" s="468">
        <f>SUM(AJ84,AJ91,AJ93)*IF(AJ$3&gt;'Project Summary'!$G$7,0,1)</f>
        <v>174879.0589215107</v>
      </c>
      <c r="AK95" s="468">
        <f>SUM(AK84,AK91,AK93)*IF(AK$3&gt;'Project Summary'!$G$7,0,1)</f>
        <v>174951.21109617545</v>
      </c>
      <c r="AL95" s="468">
        <f>SUM(AL84,AL91,AL93)*IF(AL$3&gt;'Project Summary'!$G$7,0,1)</f>
        <v>174995.07111737254</v>
      </c>
      <c r="AM95" s="468">
        <f>SUM(AM84,AM91,AM93)*IF(AM$3&gt;'Project Summary'!$G$7,0,1)</f>
        <v>175038.02242265275</v>
      </c>
      <c r="AN95" s="468">
        <f>SUM(AN84,AN91,AN93)*IF(AN$3&gt;'Project Summary'!$G$7,0,1)</f>
        <v>175080.08535401424</v>
      </c>
      <c r="AO95" s="468">
        <f>SUM(AO84,AO91,AO93)*IF(AO$3&gt;'Project Summary'!$G$7,0,1)</f>
        <v>179955.2883834278</v>
      </c>
      <c r="AP95" s="468">
        <f>SUM(AP84,AP91,AP93)*IF(AP$3&gt;'Project Summary'!$G$7,0,1)</f>
        <v>180001.01805885221</v>
      </c>
      <c r="AQ95" s="468">
        <f>SUM(AQ84,AQ91,AQ93)*IF(AQ$3&gt;'Project Summary'!$G$7,0,1)</f>
        <v>180038.34783137581</v>
      </c>
      <c r="AR95" s="468">
        <f>SUM(AR84,AR91,AR93)*IF(AR$3&gt;'Project Summary'!$G$7,0,1)</f>
        <v>180067.89926199836</v>
      </c>
      <c r="AS95" s="468">
        <f>SUM(AS84,AS91,AS93)*IF(AS$3&gt;'Project Summary'!$G$7,0,1)</f>
        <v>180099.99058735464</v>
      </c>
      <c r="AT95" s="468">
        <f>SUM(AT84,AT91,AT93)*IF(AT$3&gt;'Project Summary'!$G$7,0,1)</f>
        <v>180122.82836738095</v>
      </c>
      <c r="AU95" s="468">
        <f>SUM(AU84,AU91,AU93)*IF(AU$3&gt;'Project Summary'!$G$7,0,1)</f>
        <v>180174.9009793794</v>
      </c>
      <c r="AV95" s="468">
        <f>SUM(AV84,AV91,AV93)*IF(AV$3&gt;'Project Summary'!$G$7,0,1)</f>
        <v>180221.26716971342</v>
      </c>
      <c r="AW95" s="468">
        <f>SUM(AW84,AW91,AW93)*IF(AW$3&gt;'Project Summary'!$G$7,0,1)</f>
        <v>180262.0797087473</v>
      </c>
      <c r="AX95" s="468">
        <f>SUM(AX84,AX91,AX93)*IF(AX$3&gt;'Project Summary'!$G$7,0,1)</f>
        <v>180287.10719926699</v>
      </c>
      <c r="AY95" s="468">
        <f>SUM(AY84,AY91,AY93)*IF(AY$3&gt;'Project Summary'!$G$7,0,1)</f>
        <v>180311.68690304519</v>
      </c>
      <c r="AZ95" s="468">
        <f>SUM(AZ84,AZ91,AZ93)*IF(AZ$3&gt;'Project Summary'!$G$7,0,1)</f>
        <v>180335.85065085551</v>
      </c>
      <c r="BA95" s="468">
        <f>SUM(BA84,BA91,BA93)*IF(BA$3&gt;'Project Summary'!$G$7,0,1)</f>
        <v>185318.51802563053</v>
      </c>
      <c r="BB95" s="468">
        <f>SUM(BB84,BB91,BB93)*IF(BB$3&gt;'Project Summary'!$G$7,0,1)</f>
        <v>185346.43833885668</v>
      </c>
      <c r="BC95" s="468">
        <f>SUM(BC84,BC91,BC93)*IF(BC$3&gt;'Project Summary'!$G$7,0,1)</f>
        <v>185369.49436462883</v>
      </c>
      <c r="BD95" s="468">
        <f>SUM(BD84,BD91,BD93)*IF(BD$3&gt;'Project Summary'!$G$7,0,1)</f>
        <v>185387.99342445945</v>
      </c>
      <c r="BE95" s="468">
        <f>SUM(BE84,BE91,BE93)*IF(BE$3&gt;'Project Summary'!$G$7,0,1)</f>
        <v>185409.55400164722</v>
      </c>
      <c r="BF95" s="468">
        <f>SUM(BF84,BF91,BF93)*IF(BF$3&gt;'Project Summary'!$G$7,0,1)</f>
        <v>185425.15998169512</v>
      </c>
      <c r="BG95" s="468">
        <f>SUM(BG84,BG91,BG93)*IF(BG$3&gt;'Project Summary'!$G$7,0,1)</f>
        <v>185461.43170432028</v>
      </c>
      <c r="BH95" s="468">
        <f>SUM(BH84,BH91,BH93)*IF(BH$3&gt;'Project Summary'!$G$7,0,1)</f>
        <v>185496.8479386502</v>
      </c>
      <c r="BI95" s="468">
        <f>SUM(BI84,BI91,BI93)*IF(BI$3&gt;'Project Summary'!$G$7,0,1)</f>
        <v>185531.72706776776</v>
      </c>
      <c r="BJ95" s="468">
        <f>SUM(BJ84,BJ91,BJ93)*IF(BJ$3&gt;'Project Summary'!$G$7,0,1)</f>
        <v>185553.75641696746</v>
      </c>
      <c r="BK95" s="468">
        <f>SUM(BK84,BK91,BK93)*IF(BK$3&gt;'Project Summary'!$G$7,0,1)</f>
        <v>185576.03170403669</v>
      </c>
      <c r="BL95" s="468">
        <f>SUM(BL84,BL91,BL93)*IF(BL$3&gt;'Project Summary'!$G$7,0,1)</f>
        <v>185598.56783283516</v>
      </c>
      <c r="BM95" s="468">
        <f>SUM(BM84,BM91,BM93)*IF(BM$3&gt;'Project Summary'!$G$7,0,1)</f>
        <v>190785.48502363352</v>
      </c>
      <c r="BN95" s="468">
        <f>SUM(BN84,BN91,BN93)*IF(BN$3&gt;'Project Summary'!$G$7,0,1)</f>
        <v>190813.20395531054</v>
      </c>
      <c r="BO95" s="468">
        <f>SUM(BO84,BO91,BO93)*IF(BO$3&gt;'Project Summary'!$G$7,0,1)</f>
        <v>190836.64205419467</v>
      </c>
      <c r="BP95" s="468">
        <f>SUM(BP84,BP91,BP93)*IF(BP$3&gt;'Project Summary'!$G$7,0,1)</f>
        <v>190855.7950603693</v>
      </c>
      <c r="BQ95" s="468">
        <f>SUM(BQ84,BQ91,BQ93)*IF(BQ$3&gt;'Project Summary'!$G$7,0,1)</f>
        <v>190878.50690760851</v>
      </c>
      <c r="BR95" s="468">
        <f>SUM(BR84,BR91,BR93)*IF(BR$3&gt;'Project Summary'!$G$7,0,1)</f>
        <v>190895.134579101</v>
      </c>
      <c r="BS95" s="468">
        <f>SUM(BS84,BS91,BS93)*IF(BS$3&gt;'Project Summary'!$G$7,0,1)</f>
        <v>190934.82159744058</v>
      </c>
      <c r="BT95" s="468">
        <f>SUM(BT84,BT91,BT93)*IF(BT$3&gt;'Project Summary'!$G$7,0,1)</f>
        <v>190974.33853437981</v>
      </c>
      <c r="BU95" s="468">
        <f>SUM(BU84,BU91,BU93)*IF(BU$3&gt;'Project Summary'!$G$7,0,1)</f>
        <v>191013.71634960279</v>
      </c>
      <c r="BV95" s="468">
        <f>SUM(BV84,BV91,BV93)*IF(BV$3&gt;'Project Summary'!$G$7,0,1)</f>
        <v>191038.70346041658</v>
      </c>
      <c r="BW95" s="468">
        <f>SUM(BW84,BW91,BW93)*IF(BW$3&gt;'Project Summary'!$G$7,0,1)</f>
        <v>191064.05768734915</v>
      </c>
      <c r="BX95" s="468">
        <f>SUM(BX84,BX91,BX93)*IF(BX$3&gt;'Project Summary'!$G$7,0,1)</f>
        <v>191089.76963329199</v>
      </c>
      <c r="BY95" s="468">
        <f>SUM(BY84,BY91,BY93)*IF(BY$3&gt;'Project Summary'!$G$7,0,1)</f>
        <v>196368.91776852636</v>
      </c>
      <c r="BZ95" s="468">
        <f>SUM(BZ84,BZ91,BZ93)*IF(BZ$3&gt;'Project Summary'!$G$7,0,1)</f>
        <v>196400.44682182255</v>
      </c>
      <c r="CA95" s="468">
        <f>SUM(CA84,CA91,CA93)*IF(CA$3&gt;'Project Summary'!$G$7,0,1)</f>
        <v>196427.0888568965</v>
      </c>
      <c r="CB95" s="468">
        <f>SUM(CB84,CB91,CB93)*IF(CB$3&gt;'Project Summary'!$G$7,0,1)</f>
        <v>196448.81957334478</v>
      </c>
      <c r="CC95" s="468">
        <f>SUM(CC84,CC91,CC93)*IF(CC$3&gt;'Project Summary'!$G$7,0,1)</f>
        <v>196474.53966534167</v>
      </c>
      <c r="CD95" s="468">
        <f>SUM(CD84,CD91,CD93)*IF(CD$3&gt;'Project Summary'!$G$7,0,1)</f>
        <v>196493.3190557473</v>
      </c>
      <c r="CE95" s="468">
        <f>SUM(CE84,CE91,CE93)*IF(CE$3&gt;'Project Summary'!$G$7,0,1)</f>
        <v>196538.04658322252</v>
      </c>
      <c r="CF95" s="468">
        <f>SUM(CF84,CF91,CF93)*IF(CF$3&gt;'Project Summary'!$G$7,0,1)</f>
        <v>196582.44085172881</v>
      </c>
      <c r="CG95" s="468">
        <f>SUM(CG84,CG91,CG93)*IF(CG$3&gt;'Project Summary'!$G$7,0,1)</f>
        <v>196626.50983692013</v>
      </c>
      <c r="CH95" s="468">
        <f>SUM(CH84,CH91,CH93)*IF(CH$3&gt;'Project Summary'!$G$7,0,1)</f>
        <v>196654.36527497508</v>
      </c>
      <c r="CI95" s="468">
        <f>SUM(CI84,CI91,CI93)*IF(CI$3&gt;'Project Summary'!$G$7,0,1)</f>
        <v>196682.5198814311</v>
      </c>
      <c r="CJ95" s="468">
        <f>SUM(CJ84,CJ91,CJ93)*IF(CJ$3&gt;'Project Summary'!$G$7,0,1)</f>
        <v>196710.96083908068</v>
      </c>
      <c r="CK95" s="468">
        <f>SUM(CK84,CK91,CK93)*IF(CK$3&gt;'Project Summary'!$G$7,0,1)</f>
        <v>0</v>
      </c>
      <c r="CL95" s="468">
        <f>SUM(CL84,CL91,CL93)*IF(CL$3&gt;'Project Summary'!$G$7,0,1)</f>
        <v>0</v>
      </c>
      <c r="CM95" s="468">
        <f>SUM(CM84,CM91,CM93)*IF(CM$3&gt;'Project Summary'!$G$7,0,1)</f>
        <v>0</v>
      </c>
      <c r="CN95" s="468">
        <f>SUM(CN84,CN91,CN93)*IF(CN$3&gt;'Project Summary'!$G$7,0,1)</f>
        <v>0</v>
      </c>
      <c r="CO95" s="468">
        <f>SUM(CO84,CO91,CO93)*IF(CO$3&gt;'Project Summary'!$G$7,0,1)</f>
        <v>0</v>
      </c>
      <c r="CP95" s="468">
        <f>SUM(CP84,CP91,CP93)*IF(CP$3&gt;'Project Summary'!$G$7,0,1)</f>
        <v>0</v>
      </c>
      <c r="CQ95" s="468">
        <f>SUM(CQ84,CQ91,CQ93)*IF(CQ$3&gt;'Project Summary'!$G$7,0,1)</f>
        <v>0</v>
      </c>
      <c r="CR95" s="468">
        <f>SUM(CR84,CR91,CR93)*IF(CR$3&gt;'Project Summary'!$G$7,0,1)</f>
        <v>0</v>
      </c>
      <c r="CS95" s="468">
        <f>SUM(CS84,CS91,CS93)*IF(CS$3&gt;'Project Summary'!$G$7,0,1)</f>
        <v>0</v>
      </c>
      <c r="CT95" s="468">
        <f>SUM(CT84,CT91,CT93)*IF(CT$3&gt;'Project Summary'!$G$7,0,1)</f>
        <v>0</v>
      </c>
      <c r="CU95" s="468">
        <f>SUM(CU84,CU91,CU93)*IF(CU$3&gt;'Project Summary'!$G$7,0,1)</f>
        <v>0</v>
      </c>
      <c r="CV95" s="468">
        <f>SUM(CV84,CV91,CV93)*IF(CV$3&gt;'Project Summary'!$G$7,0,1)</f>
        <v>0</v>
      </c>
      <c r="CW95" s="468">
        <f>SUM(CW84,CW91,CW93)*IF(CW$3&gt;'Project Summary'!$G$7,0,1)</f>
        <v>0</v>
      </c>
      <c r="CX95" s="468">
        <f>SUM(CX84,CX91,CX93)*IF(CX$3&gt;'Project Summary'!$G$7,0,1)</f>
        <v>0</v>
      </c>
      <c r="CY95" s="468">
        <f>SUM(CY84,CY91,CY93)*IF(CY$3&gt;'Project Summary'!$G$7,0,1)</f>
        <v>0</v>
      </c>
      <c r="CZ95" s="468">
        <f>SUM(CZ84,CZ91,CZ93)*IF(CZ$3&gt;'Project Summary'!$G$7,0,1)</f>
        <v>0</v>
      </c>
      <c r="DA95" s="468">
        <f>SUM(DA84,DA91,DA93)*IF(DA$3&gt;'Project Summary'!$G$7,0,1)</f>
        <v>0</v>
      </c>
      <c r="DB95" s="468">
        <f>SUM(DB84,DB91,DB93)*IF(DB$3&gt;'Project Summary'!$G$7,0,1)</f>
        <v>0</v>
      </c>
      <c r="DC95" s="468">
        <f>SUM(DC84,DC91,DC93)*IF(DC$3&gt;'Project Summary'!$G$7,0,1)</f>
        <v>0</v>
      </c>
      <c r="DD95" s="468">
        <f>SUM(DD84,DD91,DD93)*IF(DD$3&gt;'Project Summary'!$G$7,0,1)</f>
        <v>0</v>
      </c>
      <c r="DE95" s="468">
        <f>SUM(DE84,DE91,DE93)*IF(DE$3&gt;'Project Summary'!$G$7,0,1)</f>
        <v>0</v>
      </c>
      <c r="DF95" s="468">
        <f>SUM(DF84,DF91,DF93)*IF(DF$3&gt;'Project Summary'!$G$7,0,1)</f>
        <v>0</v>
      </c>
      <c r="DG95" s="468">
        <f>SUM(DG84,DG91,DG93)*IF(DG$3&gt;'Project Summary'!$G$7,0,1)</f>
        <v>0</v>
      </c>
      <c r="DH95" s="468">
        <f>SUM(DH84,DH91,DH93)*IF(DH$3&gt;'Project Summary'!$G$7,0,1)</f>
        <v>0</v>
      </c>
      <c r="DI95" s="468">
        <f>SUM(DI84,DI91,DI93)*IF(DI$3&gt;'Project Summary'!$G$7,0,1)</f>
        <v>0</v>
      </c>
      <c r="DJ95" s="468">
        <f>SUM(DJ84,DJ91,DJ93)*IF(DJ$3&gt;'Project Summary'!$G$7,0,1)</f>
        <v>0</v>
      </c>
      <c r="DK95" s="468">
        <f>SUM(DK84,DK91,DK93)*IF(DK$3&gt;'Project Summary'!$G$7,0,1)</f>
        <v>0</v>
      </c>
      <c r="DL95" s="468">
        <f>SUM(DL84,DL91,DL93)*IF(DL$3&gt;'Project Summary'!$G$7,0,1)</f>
        <v>0</v>
      </c>
      <c r="DM95" s="468">
        <f>SUM(DM84,DM91,DM93)*IF(DM$3&gt;'Project Summary'!$G$7,0,1)</f>
        <v>0</v>
      </c>
      <c r="DN95" s="468">
        <f>SUM(DN84,DN91,DN93)*IF(DN$3&gt;'Project Summary'!$G$7,0,1)</f>
        <v>0</v>
      </c>
      <c r="DO95" s="468">
        <f>SUM(DO84,DO91,DO93)*IF(DO$3&gt;'Project Summary'!$G$7,0,1)</f>
        <v>0</v>
      </c>
      <c r="DP95" s="468">
        <f>SUM(DP84,DP91,DP93)*IF(DP$3&gt;'Project Summary'!$G$7,0,1)</f>
        <v>0</v>
      </c>
      <c r="DQ95" s="468">
        <f>SUM(DQ84,DQ91,DQ93)*IF(DQ$3&gt;'Project Summary'!$G$7,0,1)</f>
        <v>0</v>
      </c>
      <c r="DR95" s="468">
        <f>SUM(DR84,DR91,DR93)*IF(DR$3&gt;'Project Summary'!$G$7,0,1)</f>
        <v>0</v>
      </c>
      <c r="DS95" s="468">
        <f>SUM(DS84,DS91,DS93)*IF(DS$3&gt;'Project Summary'!$G$7,0,1)</f>
        <v>0</v>
      </c>
      <c r="DT95" s="468">
        <f>SUM(DT84,DT91,DT93)*IF(DT$3&gt;'Project Summary'!$G$7,0,1)</f>
        <v>0</v>
      </c>
      <c r="DU95" s="586"/>
    </row>
    <row r="96" spans="1:125">
      <c r="A96" s="248" t="str">
        <f>'Pro Forma'!A99</f>
        <v>Expense Ratio</v>
      </c>
      <c r="B96" s="1"/>
      <c r="C96" s="1"/>
      <c r="E96" s="598">
        <f>IFERROR(E95/E41,0)*IF(E$3&gt;'Project Summary'!$G$7,0,1)</f>
        <v>0.55911821515702076</v>
      </c>
      <c r="F96" s="598">
        <f>IFERROR(F95/F41,0)*IF(F$3&gt;'Project Summary'!$G$7,0,1)</f>
        <v>0.55868519801144678</v>
      </c>
      <c r="G96" s="598">
        <f>IFERROR(G95/G41,0)*IF(G$3&gt;'Project Summary'!$G$7,0,1)</f>
        <v>0.55823993648618531</v>
      </c>
      <c r="H96" s="598">
        <f>IFERROR(H95/H41,0)*IF(H$3&gt;'Project Summary'!$G$7,0,1)</f>
        <v>0.55780706069457742</v>
      </c>
      <c r="I96" s="598">
        <f>IFERROR(I95/I41,0)*IF(I$3&gt;'Project Summary'!$G$7,0,1)</f>
        <v>0.55689526013168256</v>
      </c>
      <c r="J96" s="598">
        <f>IFERROR(J95/J41,0)*IF(J$3&gt;'Project Summary'!$G$7,0,1)</f>
        <v>0.55616900640390499</v>
      </c>
      <c r="K96" s="598">
        <f>IFERROR(K95/K41,0)*IF(K$3&gt;'Project Summary'!$G$7,0,1)</f>
        <v>0.55368598204911468</v>
      </c>
      <c r="L96" s="598">
        <f>IFERROR(L95/L41,0)*IF(L$3&gt;'Project Summary'!$G$7,0,1)</f>
        <v>0.55075261481363746</v>
      </c>
      <c r="M96" s="598">
        <f>IFERROR(M95/M41,0)*IF(M$3&gt;'Project Summary'!$G$7,0,1)</f>
        <v>0.54765630988619851</v>
      </c>
      <c r="N96" s="598">
        <f>IFERROR(N95/N41,0)*IF(N$3&gt;'Project Summary'!$G$7,0,1)</f>
        <v>0.54526708255284051</v>
      </c>
      <c r="O96" s="598">
        <f>IFERROR(O95/O41,0)*IF(O$3&gt;'Project Summary'!$G$7,0,1)</f>
        <v>0.54318214124259123</v>
      </c>
      <c r="P96" s="598">
        <f>IFERROR(P95/P41,0)*IF(P$3&gt;'Project Summary'!$G$7,0,1)</f>
        <v>0.5410076518235899</v>
      </c>
      <c r="Q96" s="598">
        <f>IFERROR(Q95/Q41,0)*IF(Q$3&gt;'Project Summary'!$G$7,0,1)</f>
        <v>0.54576939208891662</v>
      </c>
      <c r="R96" s="598">
        <f>IFERROR(R95/R41,0)*IF(R$3&gt;'Project Summary'!$G$7,0,1)</f>
        <v>0.54296918419917339</v>
      </c>
      <c r="S96" s="598">
        <f>IFERROR(S95/S41,0)*IF(S$3&gt;'Project Summary'!$G$7,0,1)</f>
        <v>0.54056525532596122</v>
      </c>
      <c r="T96" s="598">
        <f>IFERROR(T95/T41,0)*IF(T$3&gt;'Project Summary'!$G$7,0,1)</f>
        <v>0.53858370974483472</v>
      </c>
      <c r="U96" s="598">
        <f>IFERROR(U95/U41,0)*IF(U$3&gt;'Project Summary'!$G$7,0,1)</f>
        <v>0.53621748449157103</v>
      </c>
      <c r="V96" s="598">
        <f>IFERROR(V95/V41,0)*IF(V$3&gt;'Project Summary'!$G$7,0,1)</f>
        <v>0.53448452201913799</v>
      </c>
      <c r="W96" s="598">
        <f>IFERROR(W95/W41,0)*IF(W$3&gt;'Project Summary'!$G$7,0,1)</f>
        <v>0.53033017878332545</v>
      </c>
      <c r="X96" s="598">
        <f>IFERROR(X95/X41,0)*IF(X$3&gt;'Project Summary'!$G$7,0,1)</f>
        <v>0.52622530914166066</v>
      </c>
      <c r="Y96" s="598">
        <f>IFERROR(Y95/Y41,0)*IF(Y$3&gt;'Project Summary'!$G$7,0,1)</f>
        <v>0.52217904774405666</v>
      </c>
      <c r="Z96" s="598">
        <f>IFERROR(Z95/Z41,0)*IF(Z$3&gt;'Project Summary'!$G$7,0,1)</f>
        <v>0.51932903999400415</v>
      </c>
      <c r="AA96" s="598">
        <f>IFERROR(AA95/AA41,0)*IF(AA$3&gt;'Project Summary'!$G$7,0,1)</f>
        <v>0.51691076302315253</v>
      </c>
      <c r="AB96" s="598">
        <f>IFERROR(AB95/AB41,0)*IF(AB$3&gt;'Project Summary'!$G$7,0,1)</f>
        <v>0.51454105734894806</v>
      </c>
      <c r="AC96" s="598">
        <f>IFERROR(AC95/AC41,0)*IF(AC$3&gt;'Project Summary'!$G$7,0,1)</f>
        <v>0.50492575532768669</v>
      </c>
      <c r="AD96" s="598">
        <f>IFERROR(AD95/AD41,0)*IF(AD$3&gt;'Project Summary'!$G$7,0,1)</f>
        <v>0.50229509392199723</v>
      </c>
      <c r="AE96" s="598">
        <f>IFERROR(AE95/AE41,0)*IF(AE$3&gt;'Project Summary'!$G$7,0,1)</f>
        <v>0.5001570277289219</v>
      </c>
      <c r="AF96" s="598">
        <f>IFERROR(AF95/AF41,0)*IF(AF$3&gt;'Project Summary'!$G$7,0,1)</f>
        <v>0.4984762846997372</v>
      </c>
      <c r="AG96" s="598">
        <f>IFERROR(AG95/AG41,0)*IF(AG$3&gt;'Project Summary'!$G$7,0,1)</f>
        <v>0.49655728960745726</v>
      </c>
      <c r="AH96" s="598">
        <f>IFERROR(AH95/AH41,0)*IF(AH$3&gt;'Project Summary'!$G$7,0,1)</f>
        <v>0.49520294832997891</v>
      </c>
      <c r="AI96" s="598">
        <f>IFERROR(AI95/AI41,0)*IF(AI$3&gt;'Project Summary'!$G$7,0,1)</f>
        <v>0.49211682291754094</v>
      </c>
      <c r="AJ96" s="598">
        <f>IFERROR(AJ95/AJ41,0)*IF(AJ$3&gt;'Project Summary'!$G$7,0,1)</f>
        <v>0.48920310668262268</v>
      </c>
      <c r="AK96" s="598">
        <f>IFERROR(AK95/AK41,0)*IF(AK$3&gt;'Project Summary'!$G$7,0,1)</f>
        <v>0.48645644762290535</v>
      </c>
      <c r="AL96" s="598">
        <f>IFERROR(AL95/AL41,0)*IF(AL$3&gt;'Project Summary'!$G$7,0,1)</f>
        <v>0.48480291725540908</v>
      </c>
      <c r="AM96" s="598">
        <f>IFERROR(AM95/AM41,0)*IF(AM$3&gt;'Project Summary'!$G$7,0,1)</f>
        <v>0.4831952987533551</v>
      </c>
      <c r="AN96" s="598">
        <f>IFERROR(AN95/AN41,0)*IF(AN$3&gt;'Project Summary'!$G$7,0,1)</f>
        <v>0.4816319879456083</v>
      </c>
      <c r="AO96" s="598">
        <f>IFERROR(AO95/AO41,0)*IF(AO$3&gt;'Project Summary'!$G$7,0,1)</f>
        <v>0.49096870499124484</v>
      </c>
      <c r="AP96" s="598">
        <f>IFERROR(AP95/AP41,0)*IF(AP$3&gt;'Project Summary'!$G$7,0,1)</f>
        <v>0.48926038119657406</v>
      </c>
      <c r="AQ96" s="598">
        <f>IFERROR(AQ95/AQ41,0)*IF(AQ$3&gt;'Project Summary'!$G$7,0,1)</f>
        <v>0.48787527838360578</v>
      </c>
      <c r="AR96" s="598">
        <f>IFERROR(AR95/AR41,0)*IF(AR$3&gt;'Project Summary'!$G$7,0,1)</f>
        <v>0.48678474052207571</v>
      </c>
      <c r="AS96" s="598">
        <f>IFERROR(AS95/AS41,0)*IF(AS$3&gt;'Project Summary'!$G$7,0,1)</f>
        <v>0.48560638376857246</v>
      </c>
      <c r="AT96" s="598">
        <f>IFERROR(AT95/AT41,0)*IF(AT$3&gt;'Project Summary'!$G$7,0,1)</f>
        <v>0.48477152941288743</v>
      </c>
      <c r="AU96" s="598">
        <f>IFERROR(AU95/AU41,0)*IF(AU$3&gt;'Project Summary'!$G$7,0,1)</f>
        <v>0.48287944753318657</v>
      </c>
      <c r="AV96" s="598">
        <f>IFERROR(AV95/AV41,0)*IF(AV$3&gt;'Project Summary'!$G$7,0,1)</f>
        <v>0.48120800889537263</v>
      </c>
      <c r="AW96" s="598">
        <f>IFERROR(AW95/AW41,0)*IF(AW$3&gt;'Project Summary'!$G$7,0,1)</f>
        <v>0.47974702267647223</v>
      </c>
      <c r="AX96" s="598">
        <f>IFERROR(AX95/AX41,0)*IF(AX$3&gt;'Project Summary'!$G$7,0,1)</f>
        <v>0.47885580643870962</v>
      </c>
      <c r="AY96" s="598">
        <f>IFERROR(AY95/AY41,0)*IF(AY$3&gt;'Project Summary'!$G$7,0,1)</f>
        <v>0.4779839921259692</v>
      </c>
      <c r="AZ96" s="598">
        <f>IFERROR(AZ95/AZ41,0)*IF(AZ$3&gt;'Project Summary'!$G$7,0,1)</f>
        <v>0.47713025054063296</v>
      </c>
      <c r="BA96" s="598">
        <f>IFERROR(BA95/BA41,0)*IF(BA$3&gt;'Project Summary'!$G$7,0,1)</f>
        <v>0.48778823483055495</v>
      </c>
      <c r="BB96" s="598">
        <f>IFERROR(BB95/BB41,0)*IF(BB$3&gt;'Project Summary'!$G$7,0,1)</f>
        <v>0.48678741984606577</v>
      </c>
      <c r="BC96" s="598">
        <f>IFERROR(BC95/BC41,0)*IF(BC$3&gt;'Project Summary'!$G$7,0,1)</f>
        <v>0.48596428394127733</v>
      </c>
      <c r="BD96" s="598">
        <f>IFERROR(BD95/BD41,0)*IF(BD$3&gt;'Project Summary'!$G$7,0,1)</f>
        <v>0.48530599629311727</v>
      </c>
      <c r="BE96" s="598">
        <f>IFERROR(BE95/BE41,0)*IF(BE$3&gt;'Project Summary'!$G$7,0,1)</f>
        <v>0.48454117683905878</v>
      </c>
      <c r="BF96" s="598">
        <f>IFERROR(BF95/BF41,0)*IF(BF$3&gt;'Project Summary'!$G$7,0,1)</f>
        <v>0.48398919785425554</v>
      </c>
      <c r="BG96" s="598">
        <f>IFERROR(BG95/BG41,0)*IF(BG$3&gt;'Project Summary'!$G$7,0,1)</f>
        <v>0.48271147955075527</v>
      </c>
      <c r="BH96" s="598">
        <f>IFERROR(BH95/BH41,0)*IF(BH$3&gt;'Project Summary'!$G$7,0,1)</f>
        <v>0.48147086808345824</v>
      </c>
      <c r="BI96" s="598">
        <f>IFERROR(BI95/BI41,0)*IF(BI$3&gt;'Project Summary'!$G$7,0,1)</f>
        <v>0.48025574742069105</v>
      </c>
      <c r="BJ96" s="598">
        <f>IFERROR(BJ95/BJ41,0)*IF(BJ$3&gt;'Project Summary'!$G$7,0,1)</f>
        <v>0.47949167718435393</v>
      </c>
      <c r="BK96" s="598">
        <f>IFERROR(BK95/BK41,0)*IF(BK$3&gt;'Project Summary'!$G$7,0,1)</f>
        <v>0.47872172847113126</v>
      </c>
      <c r="BL96" s="598">
        <f>IFERROR(BL95/BL41,0)*IF(BL$3&gt;'Project Summary'!$G$7,0,1)</f>
        <v>0.47794546311555869</v>
      </c>
      <c r="BM96" s="598">
        <f>IFERROR(BM95/BM41,0)*IF(BM$3&gt;'Project Summary'!$G$7,0,1)</f>
        <v>0.48670087291976544</v>
      </c>
      <c r="BN96" s="598">
        <f>IFERROR(BN95/BN41,0)*IF(BN$3&gt;'Project Summary'!$G$7,0,1)</f>
        <v>0.48574012343242118</v>
      </c>
      <c r="BO96" s="598">
        <f>IFERROR(BO95/BO41,0)*IF(BO$3&gt;'Project Summary'!$G$7,0,1)</f>
        <v>0.48493092064210519</v>
      </c>
      <c r="BP96" s="598">
        <f>IFERROR(BP95/BP41,0)*IF(BP$3&gt;'Project Summary'!$G$7,0,1)</f>
        <v>0.48427180712479351</v>
      </c>
      <c r="BQ96" s="598">
        <f>IFERROR(BQ95/BQ41,0)*IF(BQ$3&gt;'Project Summary'!$G$7,0,1)</f>
        <v>0.48349271193998589</v>
      </c>
      <c r="BR96" s="598">
        <f>IFERROR(BR95/BR41,0)*IF(BR$3&gt;'Project Summary'!$G$7,0,1)</f>
        <v>0.48292402976116899</v>
      </c>
      <c r="BS96" s="598">
        <f>IFERROR(BS95/BS41,0)*IF(BS$3&gt;'Project Summary'!$G$7,0,1)</f>
        <v>0.48157248548402604</v>
      </c>
      <c r="BT96" s="598">
        <f>IFERROR(BT95/BT41,0)*IF(BT$3&gt;'Project Summary'!$G$7,0,1)</f>
        <v>0.48023478242255818</v>
      </c>
      <c r="BU96" s="598">
        <f>IFERROR(BU95/BU41,0)*IF(BU$3&gt;'Project Summary'!$G$7,0,1)</f>
        <v>0.47890970692482926</v>
      </c>
      <c r="BV96" s="598">
        <f>IFERROR(BV95/BV41,0)*IF(BV$3&gt;'Project Summary'!$G$7,0,1)</f>
        <v>0.47807295010328188</v>
      </c>
      <c r="BW96" s="598">
        <f>IFERROR(BW95/BW41,0)*IF(BW$3&gt;'Project Summary'!$G$7,0,1)</f>
        <v>0.47722710544240404</v>
      </c>
      <c r="BX96" s="598">
        <f>IFERROR(BX95/BX41,0)*IF(BX$3&gt;'Project Summary'!$G$7,0,1)</f>
        <v>0.47637260612827015</v>
      </c>
      <c r="BY96" s="598">
        <f>IFERROR(BY95/BY41,0)*IF(BY$3&gt;'Project Summary'!$G$7,0,1)</f>
        <v>0.48724054234087089</v>
      </c>
      <c r="BZ96" s="598">
        <f>IFERROR(BZ95/BZ41,0)*IF(BZ$3&gt;'Project Summary'!$G$7,0,1)</f>
        <v>0.48617660205957519</v>
      </c>
      <c r="CA96" s="598">
        <f>IFERROR(CA95/CA41,0)*IF(CA$3&gt;'Project Summary'!$G$7,0,1)</f>
        <v>0.48528145300227099</v>
      </c>
      <c r="CB96" s="598">
        <f>IFERROR(CB95/CB41,0)*IF(CB$3&gt;'Project Summary'!$G$7,0,1)</f>
        <v>0.48455393603314345</v>
      </c>
      <c r="CC96" s="598">
        <f>IFERROR(CC95/CC41,0)*IF(CC$3&gt;'Project Summary'!$G$7,0,1)</f>
        <v>0.48369588050052209</v>
      </c>
      <c r="CD96" s="598">
        <f>IFERROR(CD95/CD41,0)*IF(CD$3&gt;'Project Summary'!$G$7,0,1)</f>
        <v>0.48307143400189578</v>
      </c>
      <c r="CE96" s="598">
        <f>IFERROR(CE95/CE41,0)*IF(CE$3&gt;'Project Summary'!$G$7,0,1)</f>
        <v>0.48159111825076678</v>
      </c>
      <c r="CF96" s="598">
        <f>IFERROR(CF95/CF41,0)*IF(CF$3&gt;'Project Summary'!$G$7,0,1)</f>
        <v>0.48013143634556249</v>
      </c>
      <c r="CG96" s="598">
        <f>IFERROR(CG95/CG41,0)*IF(CG$3&gt;'Project Summary'!$G$7,0,1)</f>
        <v>0.47869182098201452</v>
      </c>
      <c r="CH96" s="598">
        <f>IFERROR(CH95/CH41,0)*IF(CH$3&gt;'Project Summary'!$G$7,0,1)</f>
        <v>0.47778663378743458</v>
      </c>
      <c r="CI96" s="598">
        <f>IFERROR(CI95/CI41,0)*IF(CI$3&gt;'Project Summary'!$G$7,0,1)</f>
        <v>0.47687545596609254</v>
      </c>
      <c r="CJ96" s="598">
        <f>IFERROR(CJ95/CJ41,0)*IF(CJ$3&gt;'Project Summary'!$G$7,0,1)</f>
        <v>0.47595879595197926</v>
      </c>
      <c r="CK96" s="598">
        <f>IFERROR(CK95/CK41,0)*IF(CK$3&gt;'Project Summary'!$G$7,0,1)</f>
        <v>0</v>
      </c>
      <c r="CL96" s="598">
        <f>IFERROR(CL95/CL41,0)*IF(CL$3&gt;'Project Summary'!$G$7,0,1)</f>
        <v>0</v>
      </c>
      <c r="CM96" s="598">
        <f>IFERROR(CM95/CM41,0)*IF(CM$3&gt;'Project Summary'!$G$7,0,1)</f>
        <v>0</v>
      </c>
      <c r="CN96" s="598">
        <f>IFERROR(CN95/CN41,0)*IF(CN$3&gt;'Project Summary'!$G$7,0,1)</f>
        <v>0</v>
      </c>
      <c r="CO96" s="598">
        <f>IFERROR(CO95/CO41,0)*IF(CO$3&gt;'Project Summary'!$G$7,0,1)</f>
        <v>0</v>
      </c>
      <c r="CP96" s="598">
        <f>IFERROR(CP95/CP41,0)*IF(CP$3&gt;'Project Summary'!$G$7,0,1)</f>
        <v>0</v>
      </c>
      <c r="CQ96" s="598">
        <f>IFERROR(CQ95/CQ41,0)*IF(CQ$3&gt;'Project Summary'!$G$7,0,1)</f>
        <v>0</v>
      </c>
      <c r="CR96" s="598">
        <f>IFERROR(CR95/CR41,0)*IF(CR$3&gt;'Project Summary'!$G$7,0,1)</f>
        <v>0</v>
      </c>
      <c r="CS96" s="598">
        <f>IFERROR(CS95/CS41,0)*IF(CS$3&gt;'Project Summary'!$G$7,0,1)</f>
        <v>0</v>
      </c>
      <c r="CT96" s="598">
        <f>IFERROR(CT95/CT41,0)*IF(CT$3&gt;'Project Summary'!$G$7,0,1)</f>
        <v>0</v>
      </c>
      <c r="CU96" s="598">
        <f>IFERROR(CU95/CU41,0)*IF(CU$3&gt;'Project Summary'!$G$7,0,1)</f>
        <v>0</v>
      </c>
      <c r="CV96" s="598">
        <f>IFERROR(CV95/CV41,0)*IF(CV$3&gt;'Project Summary'!$G$7,0,1)</f>
        <v>0</v>
      </c>
      <c r="CW96" s="598">
        <f>IFERROR(CW95/CW41,0)*IF(CW$3&gt;'Project Summary'!$G$7,0,1)</f>
        <v>0</v>
      </c>
      <c r="CX96" s="598">
        <f>IFERROR(CX95/CX41,0)*IF(CX$3&gt;'Project Summary'!$G$7,0,1)</f>
        <v>0</v>
      </c>
      <c r="CY96" s="598">
        <f>IFERROR(CY95/CY41,0)*IF(CY$3&gt;'Project Summary'!$G$7,0,1)</f>
        <v>0</v>
      </c>
      <c r="CZ96" s="598">
        <f>IFERROR(CZ95/CZ41,0)*IF(CZ$3&gt;'Project Summary'!$G$7,0,1)</f>
        <v>0</v>
      </c>
      <c r="DA96" s="598">
        <f>IFERROR(DA95/DA41,0)*IF(DA$3&gt;'Project Summary'!$G$7,0,1)</f>
        <v>0</v>
      </c>
      <c r="DB96" s="598">
        <f>IFERROR(DB95/DB41,0)*IF(DB$3&gt;'Project Summary'!$G$7,0,1)</f>
        <v>0</v>
      </c>
      <c r="DC96" s="598">
        <f>IFERROR(DC95/DC41,0)*IF(DC$3&gt;'Project Summary'!$G$7,0,1)</f>
        <v>0</v>
      </c>
      <c r="DD96" s="598">
        <f>IFERROR(DD95/DD41,0)*IF(DD$3&gt;'Project Summary'!$G$7,0,1)</f>
        <v>0</v>
      </c>
      <c r="DE96" s="598">
        <f>IFERROR(DE95/DE41,0)*IF(DE$3&gt;'Project Summary'!$G$7,0,1)</f>
        <v>0</v>
      </c>
      <c r="DF96" s="598">
        <f>IFERROR(DF95/DF41,0)*IF(DF$3&gt;'Project Summary'!$G$7,0,1)</f>
        <v>0</v>
      </c>
      <c r="DG96" s="598">
        <f>IFERROR(DG95/DG41,0)*IF(DG$3&gt;'Project Summary'!$G$7,0,1)</f>
        <v>0</v>
      </c>
      <c r="DH96" s="598">
        <f>IFERROR(DH95/DH41,0)*IF(DH$3&gt;'Project Summary'!$G$7,0,1)</f>
        <v>0</v>
      </c>
      <c r="DI96" s="598">
        <f>IFERROR(DI95/DI41,0)*IF(DI$3&gt;'Project Summary'!$G$7,0,1)</f>
        <v>0</v>
      </c>
      <c r="DJ96" s="598">
        <f>IFERROR(DJ95/DJ41,0)*IF(DJ$3&gt;'Project Summary'!$G$7,0,1)</f>
        <v>0</v>
      </c>
      <c r="DK96" s="598">
        <f>IFERROR(DK95/DK41,0)*IF(DK$3&gt;'Project Summary'!$G$7,0,1)</f>
        <v>0</v>
      </c>
      <c r="DL96" s="598">
        <f>IFERROR(DL95/DL41,0)*IF(DL$3&gt;'Project Summary'!$G$7,0,1)</f>
        <v>0</v>
      </c>
      <c r="DM96" s="598">
        <f>IFERROR(DM95/DM41,0)*IF(DM$3&gt;'Project Summary'!$G$7,0,1)</f>
        <v>0</v>
      </c>
      <c r="DN96" s="598">
        <f>IFERROR(DN95/DN41,0)*IF(DN$3&gt;'Project Summary'!$G$7,0,1)</f>
        <v>0</v>
      </c>
      <c r="DO96" s="598">
        <f>IFERROR(DO95/DO41,0)*IF(DO$3&gt;'Project Summary'!$G$7,0,1)</f>
        <v>0</v>
      </c>
      <c r="DP96" s="598">
        <f>IFERROR(DP95/DP41,0)*IF(DP$3&gt;'Project Summary'!$G$7,0,1)</f>
        <v>0</v>
      </c>
      <c r="DQ96" s="598">
        <f>IFERROR(DQ95/DQ41,0)*IF(DQ$3&gt;'Project Summary'!$G$7,0,1)</f>
        <v>0</v>
      </c>
      <c r="DR96" s="598">
        <f>IFERROR(DR95/DR41,0)*IF(DR$3&gt;'Project Summary'!$G$7,0,1)</f>
        <v>0</v>
      </c>
      <c r="DS96" s="598">
        <f>IFERROR(DS95/DS41,0)*IF(DS$3&gt;'Project Summary'!$G$7,0,1)</f>
        <v>0</v>
      </c>
      <c r="DT96" s="598">
        <f>IFERROR(DT95/DT41,0)*IF(DT$3&gt;'Project Summary'!$G$7,0,1)</f>
        <v>0</v>
      </c>
      <c r="DU96" s="82"/>
    </row>
    <row r="97" spans="1:125">
      <c r="A97" s="247"/>
      <c r="B97" s="1"/>
      <c r="C97" s="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82"/>
    </row>
    <row r="98" spans="1:125" s="227" customFormat="1">
      <c r="A98" s="272"/>
      <c r="B98" s="256" t="str">
        <f>'Pro Forma'!B101</f>
        <v>Net Operating Income</v>
      </c>
      <c r="C98" s="256"/>
      <c r="D98" s="256"/>
      <c r="E98" s="468">
        <f>(E41-E95)*IF(E$3&gt;'Project Summary'!$G$7,0,1)</f>
        <v>126429.13049333263</v>
      </c>
      <c r="F98" s="468">
        <f>(F41-F95)*IF(F$3&gt;'Project Summary'!$G$7,0,1)</f>
        <v>126657.60827494966</v>
      </c>
      <c r="G98" s="468">
        <f>(G41-G95)*IF(G$3&gt;'Project Summary'!$G$7,0,1)</f>
        <v>126892.93977467378</v>
      </c>
      <c r="H98" s="468">
        <f>(H41-H95)*IF(H$3&gt;'Project Summary'!$G$7,0,1)</f>
        <v>127122.10814992528</v>
      </c>
      <c r="I98" s="468">
        <f>(I41-I95)*IF(I$3&gt;'Project Summary'!$G$7,0,1)</f>
        <v>127606.0633390552</v>
      </c>
      <c r="J98" s="468">
        <f>(J41-J95)*IF(J$3&gt;'Project Summary'!$G$7,0,1)</f>
        <v>127992.74369438161</v>
      </c>
      <c r="K98" s="468">
        <f>(K41-K95)*IF(K$3&gt;'Project Summary'!$G$7,0,1)</f>
        <v>129322.93722404787</v>
      </c>
      <c r="L98" s="468">
        <f>(L41-L95)*IF(L$3&gt;'Project Summary'!$G$7,0,1)</f>
        <v>130910.83522470444</v>
      </c>
      <c r="M98" s="468">
        <f>(M41-M95)*IF(M$3&gt;'Project Summary'!$G$7,0,1)</f>
        <v>132606.58358687258</v>
      </c>
      <c r="N98" s="468">
        <f>(N41-N95)*IF(N$3&gt;'Project Summary'!$G$7,0,1)</f>
        <v>133929.1080203825</v>
      </c>
      <c r="O98" s="468">
        <f>(O41-O95)*IF(O$3&gt;'Project Summary'!$G$7,0,1)</f>
        <v>135093.32608873449</v>
      </c>
      <c r="P98" s="468">
        <f>(P41-P95)*IF(P$3&gt;'Project Summary'!$G$7,0,1)</f>
        <v>136317.73400588002</v>
      </c>
      <c r="Q98" s="468">
        <f>(Q41-Q95)*IF(Q$3&gt;'Project Summary'!$G$7,0,1)</f>
        <v>140344.684237151</v>
      </c>
      <c r="R98" s="468">
        <f>(R41-R95)*IF(R$3&gt;'Project Summary'!$G$7,0,1)</f>
        <v>141985.70165208008</v>
      </c>
      <c r="S98" s="468">
        <f>(S41-S95)*IF(S$3&gt;'Project Summary'!$G$7,0,1)</f>
        <v>143408.93903910302</v>
      </c>
      <c r="T98" s="468">
        <f>(T41-T95)*IF(T$3&gt;'Project Summary'!$G$7,0,1)</f>
        <v>144592.28811448909</v>
      </c>
      <c r="U98" s="468">
        <f>(U41-U95)*IF(U$3&gt;'Project Summary'!$G$7,0,1)</f>
        <v>146017.57823928</v>
      </c>
      <c r="V98" s="468">
        <f>(V41-V95)*IF(V$3&gt;'Project Summary'!$G$7,0,1)</f>
        <v>147069.96165568574</v>
      </c>
      <c r="W98" s="468">
        <f>(W41-W95)*IF(W$3&gt;'Project Summary'!$G$7,0,1)</f>
        <v>149622.669945339</v>
      </c>
      <c r="X98" s="468">
        <f>(X41-X95)*IF(X$3&gt;'Project Summary'!$G$7,0,1)</f>
        <v>152187.24087929292</v>
      </c>
      <c r="Y98" s="468">
        <f>(Y41-Y95)*IF(Y$3&gt;'Project Summary'!$G$7,0,1)</f>
        <v>154757.34439734113</v>
      </c>
      <c r="Z98" s="468">
        <f>(Z41-Z95)*IF(Z$3&gt;'Project Summary'!$G$7,0,1)</f>
        <v>156593.29765415081</v>
      </c>
      <c r="AA98" s="468">
        <f>(AA41-AA95)*IF(AA$3&gt;'Project Summary'!$G$7,0,1)</f>
        <v>158168.10374583286</v>
      </c>
      <c r="AB98" s="468">
        <f>(AB41-AB95)*IF(AB$3&gt;'Project Summary'!$G$7,0,1)</f>
        <v>159726.63315226987</v>
      </c>
      <c r="AC98" s="468">
        <f>(AC41-AC95)*IF(AC$3&gt;'Project Summary'!$G$7,0,1)</f>
        <v>171077.92443022184</v>
      </c>
      <c r="AD98" s="468">
        <f>(AD41-AD95)*IF(AD$3&gt;'Project Summary'!$G$7,0,1)</f>
        <v>172951.67600709226</v>
      </c>
      <c r="AE98" s="468">
        <f>(AE41-AE95)*IF(AE$3&gt;'Project Summary'!$G$7,0,1)</f>
        <v>174490.12045054283</v>
      </c>
      <c r="AF98" s="468">
        <f>(AF41-AF95)*IF(AF$3&gt;'Project Summary'!$G$7,0,1)</f>
        <v>175709.42648639486</v>
      </c>
      <c r="AG98" s="468">
        <f>(AG41-AG95)*IF(AG$3&gt;'Project Summary'!$G$7,0,1)</f>
        <v>177112.39171608986</v>
      </c>
      <c r="AH98" s="468">
        <f>(AH41-AH95)*IF(AH$3&gt;'Project Summary'!$G$7,0,1)</f>
        <v>178109.55892863194</v>
      </c>
      <c r="AI98" s="468">
        <f>(AI41-AI95)*IF(AI$3&gt;'Project Summary'!$G$7,0,1)</f>
        <v>180403.78586501619</v>
      </c>
      <c r="AJ98" s="468">
        <f>(AJ41-AJ95)*IF(AJ$3&gt;'Project Summary'!$G$7,0,1)</f>
        <v>182598.34981245699</v>
      </c>
      <c r="AK98" s="468">
        <f>(AK41-AK95)*IF(AK$3&gt;'Project Summary'!$G$7,0,1)</f>
        <v>184692.92960970607</v>
      </c>
      <c r="AL98" s="468">
        <f>(AL41-AL95)*IF(AL$3&gt;'Project Summary'!$G$7,0,1)</f>
        <v>185966.1873421754</v>
      </c>
      <c r="AM98" s="468">
        <f>(AM41-AM95)*IF(AM$3&gt;'Project Summary'!$G$7,0,1)</f>
        <v>187213.06502428895</v>
      </c>
      <c r="AN98" s="468">
        <f>(AN41-AN95)*IF(AN$3&gt;'Project Summary'!$G$7,0,1)</f>
        <v>188434.15318486455</v>
      </c>
      <c r="AO98" s="468">
        <f>(AO41-AO95)*IF(AO$3&gt;'Project Summary'!$G$7,0,1)</f>
        <v>186575.78896219822</v>
      </c>
      <c r="AP98" s="468">
        <f>(AP41-AP95)*IF(AP$3&gt;'Project Summary'!$G$7,0,1)</f>
        <v>187903.32281303164</v>
      </c>
      <c r="AQ98" s="468">
        <f>(AQ41-AQ95)*IF(AQ$3&gt;'Project Summary'!$G$7,0,1)</f>
        <v>188987.00723040607</v>
      </c>
      <c r="AR98" s="468">
        <f>(AR41-AR95)*IF(AR$3&gt;'Project Summary'!$G$7,0,1)</f>
        <v>189844.88614880946</v>
      </c>
      <c r="AS98" s="468">
        <f>(AS41-AS95)*IF(AS$3&gt;'Project Summary'!$G$7,0,1)</f>
        <v>190776.49828760559</v>
      </c>
      <c r="AT98" s="468">
        <f>(AT41-AT95)*IF(AT$3&gt;'Project Summary'!$G$7,0,1)</f>
        <v>191439.47972758877</v>
      </c>
      <c r="AU98" s="468">
        <f>(AU41-AU95)*IF(AU$3&gt;'Project Summary'!$G$7,0,1)</f>
        <v>192951.14921764543</v>
      </c>
      <c r="AV98" s="468">
        <f>(AV41-AV95)*IF(AV$3&gt;'Project Summary'!$G$7,0,1)</f>
        <v>194297.16111541991</v>
      </c>
      <c r="AW98" s="468">
        <f>(AW41-AW95)*IF(AW$3&gt;'Project Summary'!$G$7,0,1)</f>
        <v>195481.9503491754</v>
      </c>
      <c r="AX98" s="468">
        <f>(AX41-AX95)*IF(AX$3&gt;'Project Summary'!$G$7,0,1)</f>
        <v>196208.49915053832</v>
      </c>
      <c r="AY98" s="468">
        <f>(AY41-AY95)*IF(AY$3&gt;'Project Summary'!$G$7,0,1)</f>
        <v>196922.04868934964</v>
      </c>
      <c r="AZ98" s="468">
        <f>(AZ41-AZ95)*IF(AZ$3&gt;'Project Summary'!$G$7,0,1)</f>
        <v>197623.52301392099</v>
      </c>
      <c r="BA98" s="468">
        <f>(BA41-BA95)*IF(BA$3&gt;'Project Summary'!$G$7,0,1)</f>
        <v>194597.40612535973</v>
      </c>
      <c r="BB98" s="468">
        <f>(BB41-BB95)*IF(BB$3&gt;'Project Summary'!$G$7,0,1)</f>
        <v>195407.9336567627</v>
      </c>
      <c r="BC98" s="468">
        <f>(BC41-BC95)*IF(BC$3&gt;'Project Summary'!$G$7,0,1)</f>
        <v>196077.250777301</v>
      </c>
      <c r="BD98" s="468">
        <f>(BD41-BD95)*IF(BD$3&gt;'Project Summary'!$G$7,0,1)</f>
        <v>196614.27903971178</v>
      </c>
      <c r="BE98" s="468">
        <f>(BE41-BE95)*IF(BE$3&gt;'Project Summary'!$G$7,0,1)</f>
        <v>197240.1832429365</v>
      </c>
      <c r="BF98" s="468">
        <f>(BF41-BF95)*IF(BF$3&gt;'Project Summary'!$G$7,0,1)</f>
        <v>197693.22531237605</v>
      </c>
      <c r="BG98" s="468">
        <f>(BG41-BG95)*IF(BG$3&gt;'Project Summary'!$G$7,0,1)</f>
        <v>198746.19450942447</v>
      </c>
      <c r="BH98" s="468">
        <f>(BH41-BH95)*IF(BH$3&gt;'Project Summary'!$G$7,0,1)</f>
        <v>199774.32885557311</v>
      </c>
      <c r="BI98" s="468">
        <f>(BI41-BI95)*IF(BI$3&gt;'Project Summary'!$G$7,0,1)</f>
        <v>200786.87102127704</v>
      </c>
      <c r="BJ98" s="468">
        <f>(BJ41-BJ95)*IF(BJ$3&gt;'Project Summary'!$G$7,0,1)</f>
        <v>201426.38369008628</v>
      </c>
      <c r="BK98" s="468">
        <f>(BK41-BK95)*IF(BK$3&gt;'Project Summary'!$G$7,0,1)</f>
        <v>202073.03594263404</v>
      </c>
      <c r="BL98" s="468">
        <f>(BL41-BL95)*IF(BL$3&gt;'Project Summary'!$G$7,0,1)</f>
        <v>202727.26043841415</v>
      </c>
      <c r="BM98" s="468">
        <f>(BM41-BM95)*IF(BM$3&gt;'Project Summary'!$G$7,0,1)</f>
        <v>201211.93195056054</v>
      </c>
      <c r="BN98" s="468">
        <f>(BN41-BN95)*IF(BN$3&gt;'Project Summary'!$G$7,0,1)</f>
        <v>202016.61336954447</v>
      </c>
      <c r="BO98" s="468">
        <f>(BO41-BO95)*IF(BO$3&gt;'Project Summary'!$G$7,0,1)</f>
        <v>202697.02208399776</v>
      </c>
      <c r="BP98" s="468">
        <f>(BP41-BP95)*IF(BP$3&gt;'Project Summary'!$G$7,0,1)</f>
        <v>203253.03442841215</v>
      </c>
      <c r="BQ98" s="468">
        <f>(BQ41-BQ95)*IF(BQ$3&gt;'Project Summary'!$G$7,0,1)</f>
        <v>203912.36003580372</v>
      </c>
      <c r="BR98" s="468">
        <f>(BR41-BR95)*IF(BR$3&gt;'Project Summary'!$G$7,0,1)</f>
        <v>204395.06183856027</v>
      </c>
      <c r="BS98" s="468">
        <f>(BS41-BS95)*IF(BS$3&gt;'Project Summary'!$G$7,0,1)</f>
        <v>205547.17717276112</v>
      </c>
      <c r="BT98" s="468">
        <f>(BT41-BT95)*IF(BT$3&gt;'Project Summary'!$G$7,0,1)</f>
        <v>206694.35503880176</v>
      </c>
      <c r="BU98" s="468">
        <f>(BU41-BU95)*IF(BU$3&gt;'Project Summary'!$G$7,0,1)</f>
        <v>207837.49419724196</v>
      </c>
      <c r="BV98" s="468">
        <f>(BV41-BV95)*IF(BV$3&gt;'Project Summary'!$G$7,0,1)</f>
        <v>208562.87077453017</v>
      </c>
      <c r="BW98" s="468">
        <f>(BW41-BW95)*IF(BW$3&gt;'Project Summary'!$G$7,0,1)</f>
        <v>209298.90474377043</v>
      </c>
      <c r="BX98" s="468">
        <f>(BX41-BX95)*IF(BX$3&gt;'Project Summary'!$G$7,0,1)</f>
        <v>210045.32330662053</v>
      </c>
      <c r="BY98" s="468">
        <f>(BY41-BY95)*IF(BY$3&gt;'Project Summary'!$G$7,0,1)</f>
        <v>206653.6156707122</v>
      </c>
      <c r="BZ98" s="468">
        <f>(BZ41-BZ95)*IF(BZ$3&gt;'Project Summary'!$G$7,0,1)</f>
        <v>207568.9050347195</v>
      </c>
      <c r="CA98" s="468">
        <f>(CA41-CA95)*IF(CA$3&gt;'Project Summary'!$G$7,0,1)</f>
        <v>208342.32411297702</v>
      </c>
      <c r="CB98" s="468">
        <f>(CB41-CB95)*IF(CB$3&gt;'Project Summary'!$G$7,0,1)</f>
        <v>208973.16746404395</v>
      </c>
      <c r="CC98" s="468">
        <f>(CC41-CC95)*IF(CC$3&gt;'Project Summary'!$G$7,0,1)</f>
        <v>209719.82250708871</v>
      </c>
      <c r="CD98" s="468">
        <f>(CD41-CD95)*IF(CD$3&gt;'Project Summary'!$G$7,0,1)</f>
        <v>210264.98877451074</v>
      </c>
      <c r="CE98" s="468">
        <f>(CE41-CE95)*IF(CE$3&gt;'Project Summary'!$G$7,0,1)</f>
        <v>211563.43024028529</v>
      </c>
      <c r="CF98" s="468">
        <f>(CF41-CF95)*IF(CF$3&gt;'Project Summary'!$G$7,0,1)</f>
        <v>212852.19718818399</v>
      </c>
      <c r="CG98" s="468">
        <f>(CG41-CG95)*IF(CG$3&gt;'Project Summary'!$G$7,0,1)</f>
        <v>214131.52115168079</v>
      </c>
      <c r="CH98" s="468">
        <f>(CH41-CH95)*IF(CH$3&gt;'Project Summary'!$G$7,0,1)</f>
        <v>214940.16535491659</v>
      </c>
      <c r="CI98" s="468">
        <f>(CI41-CI95)*IF(CI$3&gt;'Project Summary'!$G$7,0,1)</f>
        <v>215757.49442581789</v>
      </c>
      <c r="CJ98" s="468">
        <f>(CJ41-CJ95)*IF(CJ$3&gt;'Project Summary'!$G$7,0,1)</f>
        <v>216583.13628046779</v>
      </c>
      <c r="CK98" s="468">
        <f>(CK41-CK95)*IF(CK$3&gt;'Project Summary'!$G$7,0,1)</f>
        <v>0</v>
      </c>
      <c r="CL98" s="468">
        <f>(CL41-CL95)*IF(CL$3&gt;'Project Summary'!$G$7,0,1)</f>
        <v>0</v>
      </c>
      <c r="CM98" s="468">
        <f>(CM41-CM95)*IF(CM$3&gt;'Project Summary'!$G$7,0,1)</f>
        <v>0</v>
      </c>
      <c r="CN98" s="468">
        <f>(CN41-CN95)*IF(CN$3&gt;'Project Summary'!$G$7,0,1)</f>
        <v>0</v>
      </c>
      <c r="CO98" s="468">
        <f>(CO41-CO95)*IF(CO$3&gt;'Project Summary'!$G$7,0,1)</f>
        <v>0</v>
      </c>
      <c r="CP98" s="468">
        <f>(CP41-CP95)*IF(CP$3&gt;'Project Summary'!$G$7,0,1)</f>
        <v>0</v>
      </c>
      <c r="CQ98" s="468">
        <f>(CQ41-CQ95)*IF(CQ$3&gt;'Project Summary'!$G$7,0,1)</f>
        <v>0</v>
      </c>
      <c r="CR98" s="468">
        <f>(CR41-CR95)*IF(CR$3&gt;'Project Summary'!$G$7,0,1)</f>
        <v>0</v>
      </c>
      <c r="CS98" s="468">
        <f>(CS41-CS95)*IF(CS$3&gt;'Project Summary'!$G$7,0,1)</f>
        <v>0</v>
      </c>
      <c r="CT98" s="468">
        <f>(CT41-CT95)*IF(CT$3&gt;'Project Summary'!$G$7,0,1)</f>
        <v>0</v>
      </c>
      <c r="CU98" s="468">
        <f>(CU41-CU95)*IF(CU$3&gt;'Project Summary'!$G$7,0,1)</f>
        <v>0</v>
      </c>
      <c r="CV98" s="468">
        <f>(CV41-CV95)*IF(CV$3&gt;'Project Summary'!$G$7,0,1)</f>
        <v>0</v>
      </c>
      <c r="CW98" s="468">
        <f>(CW41-CW95)*IF(CW$3&gt;'Project Summary'!$G$7,0,1)</f>
        <v>0</v>
      </c>
      <c r="CX98" s="468">
        <f>(CX41-CX95)*IF(CX$3&gt;'Project Summary'!$G$7,0,1)</f>
        <v>0</v>
      </c>
      <c r="CY98" s="468">
        <f>(CY41-CY95)*IF(CY$3&gt;'Project Summary'!$G$7,0,1)</f>
        <v>0</v>
      </c>
      <c r="CZ98" s="468">
        <f>(CZ41-CZ95)*IF(CZ$3&gt;'Project Summary'!$G$7,0,1)</f>
        <v>0</v>
      </c>
      <c r="DA98" s="468">
        <f>(DA41-DA95)*IF(DA$3&gt;'Project Summary'!$G$7,0,1)</f>
        <v>0</v>
      </c>
      <c r="DB98" s="468">
        <f>(DB41-DB95)*IF(DB$3&gt;'Project Summary'!$G$7,0,1)</f>
        <v>0</v>
      </c>
      <c r="DC98" s="468">
        <f>(DC41-DC95)*IF(DC$3&gt;'Project Summary'!$G$7,0,1)</f>
        <v>0</v>
      </c>
      <c r="DD98" s="468">
        <f>(DD41-DD95)*IF(DD$3&gt;'Project Summary'!$G$7,0,1)</f>
        <v>0</v>
      </c>
      <c r="DE98" s="468">
        <f>(DE41-DE95)*IF(DE$3&gt;'Project Summary'!$G$7,0,1)</f>
        <v>0</v>
      </c>
      <c r="DF98" s="468">
        <f>(DF41-DF95)*IF(DF$3&gt;'Project Summary'!$G$7,0,1)</f>
        <v>0</v>
      </c>
      <c r="DG98" s="468">
        <f>(DG41-DG95)*IF(DG$3&gt;'Project Summary'!$G$7,0,1)</f>
        <v>0</v>
      </c>
      <c r="DH98" s="468">
        <f>(DH41-DH95)*IF(DH$3&gt;'Project Summary'!$G$7,0,1)</f>
        <v>0</v>
      </c>
      <c r="DI98" s="468">
        <f>(DI41-DI95)*IF(DI$3&gt;'Project Summary'!$G$7,0,1)</f>
        <v>0</v>
      </c>
      <c r="DJ98" s="468">
        <f>(DJ41-DJ95)*IF(DJ$3&gt;'Project Summary'!$G$7,0,1)</f>
        <v>0</v>
      </c>
      <c r="DK98" s="468">
        <f>(DK41-DK95)*IF(DK$3&gt;'Project Summary'!$G$7,0,1)</f>
        <v>0</v>
      </c>
      <c r="DL98" s="468">
        <f>(DL41-DL95)*IF(DL$3&gt;'Project Summary'!$G$7,0,1)</f>
        <v>0</v>
      </c>
      <c r="DM98" s="468">
        <f>(DM41-DM95)*IF(DM$3&gt;'Project Summary'!$G$7,0,1)</f>
        <v>0</v>
      </c>
      <c r="DN98" s="468">
        <f>(DN41-DN95)*IF(DN$3&gt;'Project Summary'!$G$7,0,1)</f>
        <v>0</v>
      </c>
      <c r="DO98" s="468">
        <f>(DO41-DO95)*IF(DO$3&gt;'Project Summary'!$G$7,0,1)</f>
        <v>0</v>
      </c>
      <c r="DP98" s="468">
        <f>(DP41-DP95)*IF(DP$3&gt;'Project Summary'!$G$7,0,1)</f>
        <v>0</v>
      </c>
      <c r="DQ98" s="468">
        <f>(DQ41-DQ95)*IF(DQ$3&gt;'Project Summary'!$G$7,0,1)</f>
        <v>0</v>
      </c>
      <c r="DR98" s="468">
        <f>(DR41-DR95)*IF(DR$3&gt;'Project Summary'!$G$7,0,1)</f>
        <v>0</v>
      </c>
      <c r="DS98" s="468">
        <f>(DS41-DS95)*IF(DS$3&gt;'Project Summary'!$G$7,0,1)</f>
        <v>0</v>
      </c>
      <c r="DT98" s="468">
        <f>(DT41-DT95)*IF(DT$3&gt;'Project Summary'!$G$7,0,1)</f>
        <v>0</v>
      </c>
      <c r="DU98" s="82"/>
    </row>
    <row r="99" spans="1:125" s="31" customFormat="1">
      <c r="A99" s="248" t="s">
        <v>434</v>
      </c>
      <c r="E99" s="590"/>
      <c r="F99" s="590"/>
      <c r="G99" s="590"/>
      <c r="H99" s="590"/>
      <c r="I99" s="590"/>
      <c r="J99" s="590"/>
      <c r="K99" s="590"/>
      <c r="L99" s="590"/>
      <c r="M99" s="590"/>
      <c r="N99" s="590"/>
      <c r="O99" s="590"/>
      <c r="P99" s="590">
        <f t="shared" ref="P99:AU99" si="12">SUM(E98:P98)+SUM(E86:P86)-SUM(E18:P18)</f>
        <v>2064127.31027694</v>
      </c>
      <c r="Q99" s="590">
        <f t="shared" si="12"/>
        <v>2079300.9795017582</v>
      </c>
      <c r="R99" s="590">
        <f t="shared" si="12"/>
        <v>2095887.1883598887</v>
      </c>
      <c r="S99" s="590">
        <f t="shared" si="12"/>
        <v>2113661.303105318</v>
      </c>
      <c r="T99" s="590">
        <f t="shared" si="12"/>
        <v>2132389.5985508817</v>
      </c>
      <c r="U99" s="590">
        <f t="shared" si="12"/>
        <v>2152059.2289321069</v>
      </c>
      <c r="V99" s="590">
        <f t="shared" si="12"/>
        <v>2172394.5623744107</v>
      </c>
      <c r="W99" s="590">
        <f t="shared" si="12"/>
        <v>2193952.4105767016</v>
      </c>
      <c r="X99" s="590">
        <f t="shared" si="12"/>
        <v>2216486.9317122903</v>
      </c>
      <c r="Y99" s="590">
        <f t="shared" si="12"/>
        <v>2239895.8080037585</v>
      </c>
      <c r="Z99" s="590">
        <f t="shared" si="12"/>
        <v>2263818.113118527</v>
      </c>
      <c r="AA99" s="590">
        <f t="shared" si="12"/>
        <v>2288151.0062566251</v>
      </c>
      <c r="AB99" s="590">
        <f t="shared" si="12"/>
        <v>2312818.0208840156</v>
      </c>
      <c r="AC99" s="590">
        <f t="shared" si="12"/>
        <v>2344847.1200225162</v>
      </c>
      <c r="AD99" s="590">
        <f t="shared" si="12"/>
        <v>2377108.9533229582</v>
      </c>
      <c r="AE99" s="590">
        <f t="shared" si="12"/>
        <v>2409485.9936798285</v>
      </c>
      <c r="AF99" s="590">
        <f t="shared" si="12"/>
        <v>2441898.990997164</v>
      </c>
      <c r="AG99" s="590">
        <f t="shared" si="12"/>
        <v>2474289.6634194036</v>
      </c>
      <c r="AH99" s="590">
        <f t="shared" si="12"/>
        <v>2506625.1196377799</v>
      </c>
      <c r="AI99" s="590">
        <f t="shared" si="12"/>
        <v>2538702.0945028877</v>
      </c>
      <c r="AJ99" s="590">
        <f t="shared" si="12"/>
        <v>2570409.0623814813</v>
      </c>
      <c r="AK99" s="590">
        <f t="shared" si="12"/>
        <v>2601640.5065392763</v>
      </c>
      <c r="AL99" s="590">
        <f t="shared" si="12"/>
        <v>2632309.2551727309</v>
      </c>
      <c r="AM99" s="590">
        <f t="shared" si="12"/>
        <v>2662650.0753966169</v>
      </c>
      <c r="AN99" s="590">
        <f t="shared" si="12"/>
        <v>2692653.4543746416</v>
      </c>
      <c r="AO99" s="590">
        <f t="shared" si="12"/>
        <v>2709486.0536204111</v>
      </c>
      <c r="AP99" s="590">
        <f t="shared" si="12"/>
        <v>2725772.4351401431</v>
      </c>
      <c r="AQ99" s="590">
        <f t="shared" si="12"/>
        <v>2741604.0566337993</v>
      </c>
      <c r="AR99" s="590">
        <f t="shared" si="12"/>
        <v>2757074.2510100072</v>
      </c>
      <c r="AS99" s="590">
        <f t="shared" si="12"/>
        <v>2772073.092295316</v>
      </c>
      <c r="AT99" s="590">
        <f t="shared" si="12"/>
        <v>2786737.7478080653</v>
      </c>
      <c r="AU99" s="590">
        <f t="shared" si="12"/>
        <v>2800619.8458744874</v>
      </c>
      <c r="AV99" s="590">
        <f t="shared" ref="AV99:CA99" si="13">SUM(AK98:AV98)+SUM(AK86:AV86)-SUM(AK18:AV18)</f>
        <v>2813653.3918912429</v>
      </c>
      <c r="AW99" s="590">
        <f t="shared" si="13"/>
        <v>2825777.1473445054</v>
      </c>
      <c r="AX99" s="590">
        <f t="shared" si="13"/>
        <v>2837354.1938666608</v>
      </c>
      <c r="AY99" s="590">
        <f t="shared" si="13"/>
        <v>2848397.9122455143</v>
      </c>
      <c r="AZ99" s="590">
        <f t="shared" si="13"/>
        <v>2858922.0167883644</v>
      </c>
      <c r="BA99" s="590">
        <f t="shared" si="13"/>
        <v>2868318.4107067324</v>
      </c>
      <c r="BB99" s="590">
        <f t="shared" si="13"/>
        <v>2877197.7983056698</v>
      </c>
      <c r="BC99" s="590">
        <f t="shared" si="13"/>
        <v>2885662.8186077718</v>
      </c>
      <c r="BD99" s="590">
        <f t="shared" si="13"/>
        <v>2893806.9882538803</v>
      </c>
      <c r="BE99" s="590">
        <f t="shared" si="13"/>
        <v>2901645.449964419</v>
      </c>
      <c r="BF99" s="590">
        <f t="shared" si="13"/>
        <v>2909273.9723044122</v>
      </c>
      <c r="BG99" s="590">
        <f t="shared" si="13"/>
        <v>2916443.794351398</v>
      </c>
      <c r="BH99" s="590">
        <f t="shared" si="13"/>
        <v>2923295.7388467579</v>
      </c>
      <c r="BI99" s="590">
        <f t="shared" si="13"/>
        <v>2929975.4362740666</v>
      </c>
      <c r="BJ99" s="590">
        <f t="shared" si="13"/>
        <v>2936568.0975688212</v>
      </c>
      <c r="BK99" s="590">
        <f t="shared" si="13"/>
        <v>2943093.8615773125</v>
      </c>
      <c r="BL99" s="590">
        <f t="shared" si="13"/>
        <v>2949572.3757570125</v>
      </c>
      <c r="BM99" s="590">
        <f t="shared" si="13"/>
        <v>2957602.9216400762</v>
      </c>
      <c r="BN99" s="590">
        <f t="shared" si="13"/>
        <v>2965627.6214107201</v>
      </c>
      <c r="BO99" s="590">
        <f t="shared" si="13"/>
        <v>2973663.41277528</v>
      </c>
      <c r="BP99" s="590">
        <f t="shared" si="13"/>
        <v>2981718.188221843</v>
      </c>
      <c r="BQ99" s="590">
        <f t="shared" si="13"/>
        <v>2989806.3850725731</v>
      </c>
      <c r="BR99" s="590">
        <f t="shared" si="13"/>
        <v>2997924.2416566201</v>
      </c>
      <c r="BS99" s="590">
        <f t="shared" si="13"/>
        <v>3006141.2443778198</v>
      </c>
      <c r="BT99" s="590">
        <f t="shared" si="13"/>
        <v>3014477.2906189114</v>
      </c>
      <c r="BU99" s="590">
        <f t="shared" si="13"/>
        <v>3022943.9338527392</v>
      </c>
      <c r="BV99" s="590">
        <f t="shared" si="13"/>
        <v>3031496.4409950464</v>
      </c>
      <c r="BW99" s="590">
        <f t="shared" si="13"/>
        <v>3040138.3298540455</v>
      </c>
      <c r="BX99" s="590">
        <f t="shared" si="13"/>
        <v>3048872.4127801149</v>
      </c>
      <c r="BY99" s="590">
        <f t="shared" si="13"/>
        <v>3055772.5971598644</v>
      </c>
      <c r="BZ99" s="590">
        <f t="shared" si="13"/>
        <v>3062783.3894846388</v>
      </c>
      <c r="CA99" s="590">
        <f t="shared" si="13"/>
        <v>3069887.1921732165</v>
      </c>
      <c r="CB99" s="590">
        <f t="shared" ref="CB99:DG99" si="14">SUM(BQ98:CB98)+SUM(BQ86:CB86)-SUM(BQ18:CB18)</f>
        <v>3077065.8258684473</v>
      </c>
      <c r="CC99" s="590">
        <f t="shared" si="14"/>
        <v>3084331.7889993312</v>
      </c>
      <c r="CD99" s="590">
        <f t="shared" si="14"/>
        <v>3091660.2165948804</v>
      </c>
      <c r="CE99" s="590">
        <f t="shared" si="14"/>
        <v>3099134.9703220036</v>
      </c>
      <c r="CF99" s="590">
        <f t="shared" si="14"/>
        <v>3106751.3131309845</v>
      </c>
      <c r="CG99" s="590">
        <f t="shared" si="14"/>
        <v>3114503.8407450221</v>
      </c>
      <c r="CH99" s="590">
        <f t="shared" si="14"/>
        <v>3122339.635985008</v>
      </c>
      <c r="CI99" s="590">
        <f t="shared" si="14"/>
        <v>3130256.7263266537</v>
      </c>
      <c r="CJ99" s="590">
        <f t="shared" si="14"/>
        <v>3138253.0399600994</v>
      </c>
      <c r="CK99" s="590">
        <f t="shared" si="14"/>
        <v>2881524.2349764961</v>
      </c>
      <c r="CL99" s="590">
        <f t="shared" si="14"/>
        <v>2623880.1406288855</v>
      </c>
      <c r="CM99" s="590">
        <f t="shared" si="14"/>
        <v>2365462.627203017</v>
      </c>
      <c r="CN99" s="590">
        <f t="shared" si="14"/>
        <v>2106414.270426082</v>
      </c>
      <c r="CO99" s="590">
        <f t="shared" si="14"/>
        <v>1846619.2586061019</v>
      </c>
      <c r="CP99" s="590">
        <f t="shared" si="14"/>
        <v>1586279.0805186997</v>
      </c>
      <c r="CQ99" s="590">
        <f t="shared" si="14"/>
        <v>1324640.4609655233</v>
      </c>
      <c r="CR99" s="590">
        <f t="shared" si="14"/>
        <v>1061713.0744644483</v>
      </c>
      <c r="CS99" s="590">
        <f t="shared" si="14"/>
        <v>797506.36399987596</v>
      </c>
      <c r="CT99" s="590">
        <f t="shared" si="14"/>
        <v>532491.00933206826</v>
      </c>
      <c r="CU99" s="590">
        <f t="shared" si="14"/>
        <v>266658.32559335907</v>
      </c>
      <c r="CV99" s="590">
        <f t="shared" si="14"/>
        <v>0</v>
      </c>
      <c r="CW99" s="590">
        <f t="shared" si="14"/>
        <v>0</v>
      </c>
      <c r="CX99" s="590">
        <f t="shared" si="14"/>
        <v>0</v>
      </c>
      <c r="CY99" s="590">
        <f t="shared" si="14"/>
        <v>0</v>
      </c>
      <c r="CZ99" s="590">
        <f t="shared" si="14"/>
        <v>0</v>
      </c>
      <c r="DA99" s="590">
        <f t="shared" si="14"/>
        <v>0</v>
      </c>
      <c r="DB99" s="590">
        <f t="shared" si="14"/>
        <v>0</v>
      </c>
      <c r="DC99" s="590">
        <f t="shared" si="14"/>
        <v>0</v>
      </c>
      <c r="DD99" s="590">
        <f t="shared" si="14"/>
        <v>0</v>
      </c>
      <c r="DE99" s="590">
        <f t="shared" si="14"/>
        <v>0</v>
      </c>
      <c r="DF99" s="590">
        <f t="shared" si="14"/>
        <v>0</v>
      </c>
      <c r="DG99" s="590">
        <f t="shared" si="14"/>
        <v>0</v>
      </c>
      <c r="DH99" s="590">
        <f t="shared" ref="DH99:DT99" si="15">SUM(CW98:DH98)+SUM(CW86:DH86)-SUM(CW18:DH18)</f>
        <v>0</v>
      </c>
      <c r="DI99" s="590">
        <f t="shared" si="15"/>
        <v>0</v>
      </c>
      <c r="DJ99" s="590">
        <f t="shared" si="15"/>
        <v>0</v>
      </c>
      <c r="DK99" s="590">
        <f t="shared" si="15"/>
        <v>0</v>
      </c>
      <c r="DL99" s="590">
        <f t="shared" si="15"/>
        <v>0</v>
      </c>
      <c r="DM99" s="590">
        <f t="shared" si="15"/>
        <v>0</v>
      </c>
      <c r="DN99" s="590">
        <f t="shared" si="15"/>
        <v>0</v>
      </c>
      <c r="DO99" s="590">
        <f t="shared" si="15"/>
        <v>0</v>
      </c>
      <c r="DP99" s="590">
        <f t="shared" si="15"/>
        <v>0</v>
      </c>
      <c r="DQ99" s="590">
        <f t="shared" si="15"/>
        <v>0</v>
      </c>
      <c r="DR99" s="590">
        <f t="shared" si="15"/>
        <v>0</v>
      </c>
      <c r="DS99" s="590">
        <f t="shared" si="15"/>
        <v>0</v>
      </c>
      <c r="DT99" s="590">
        <f t="shared" si="15"/>
        <v>0</v>
      </c>
      <c r="DU99" s="82"/>
    </row>
    <row r="100" spans="1:125" s="31" customFormat="1">
      <c r="A100" s="248" t="s">
        <v>435</v>
      </c>
      <c r="E100" s="590"/>
      <c r="F100" s="590"/>
      <c r="G100" s="590"/>
      <c r="H100" s="590"/>
      <c r="I100" s="590"/>
      <c r="J100" s="590"/>
      <c r="K100" s="590"/>
      <c r="L100" s="590"/>
      <c r="M100" s="590"/>
      <c r="N100" s="590"/>
      <c r="O100" s="590"/>
      <c r="P100" s="590">
        <f t="shared" ref="P100:AU100" si="16">SUM(E18:P18)</f>
        <v>0</v>
      </c>
      <c r="Q100" s="590">
        <f t="shared" si="16"/>
        <v>0</v>
      </c>
      <c r="R100" s="590">
        <f t="shared" si="16"/>
        <v>0</v>
      </c>
      <c r="S100" s="590">
        <f t="shared" si="16"/>
        <v>0</v>
      </c>
      <c r="T100" s="590">
        <f t="shared" si="16"/>
        <v>0</v>
      </c>
      <c r="U100" s="590">
        <f t="shared" si="16"/>
        <v>0</v>
      </c>
      <c r="V100" s="590">
        <f t="shared" si="16"/>
        <v>0</v>
      </c>
      <c r="W100" s="590">
        <f t="shared" si="16"/>
        <v>0</v>
      </c>
      <c r="X100" s="590">
        <f t="shared" si="16"/>
        <v>0</v>
      </c>
      <c r="Y100" s="590">
        <f t="shared" si="16"/>
        <v>0</v>
      </c>
      <c r="Z100" s="590">
        <f t="shared" si="16"/>
        <v>0</v>
      </c>
      <c r="AA100" s="590">
        <f t="shared" si="16"/>
        <v>0</v>
      </c>
      <c r="AB100" s="590">
        <f t="shared" si="16"/>
        <v>0</v>
      </c>
      <c r="AC100" s="590">
        <f t="shared" si="16"/>
        <v>0</v>
      </c>
      <c r="AD100" s="590">
        <f t="shared" si="16"/>
        <v>0</v>
      </c>
      <c r="AE100" s="590">
        <f t="shared" si="16"/>
        <v>0</v>
      </c>
      <c r="AF100" s="590">
        <f t="shared" si="16"/>
        <v>0</v>
      </c>
      <c r="AG100" s="590">
        <f t="shared" si="16"/>
        <v>0</v>
      </c>
      <c r="AH100" s="590">
        <f t="shared" si="16"/>
        <v>0</v>
      </c>
      <c r="AI100" s="590">
        <f t="shared" si="16"/>
        <v>0</v>
      </c>
      <c r="AJ100" s="590">
        <f t="shared" si="16"/>
        <v>0</v>
      </c>
      <c r="AK100" s="590">
        <f t="shared" si="16"/>
        <v>0</v>
      </c>
      <c r="AL100" s="590">
        <f t="shared" si="16"/>
        <v>0</v>
      </c>
      <c r="AM100" s="590">
        <f t="shared" si="16"/>
        <v>0</v>
      </c>
      <c r="AN100" s="590">
        <f t="shared" si="16"/>
        <v>0</v>
      </c>
      <c r="AO100" s="590">
        <f t="shared" si="16"/>
        <v>0</v>
      </c>
      <c r="AP100" s="590">
        <f t="shared" si="16"/>
        <v>0</v>
      </c>
      <c r="AQ100" s="590">
        <f t="shared" si="16"/>
        <v>0</v>
      </c>
      <c r="AR100" s="590">
        <f t="shared" si="16"/>
        <v>0</v>
      </c>
      <c r="AS100" s="590">
        <f t="shared" si="16"/>
        <v>0</v>
      </c>
      <c r="AT100" s="590">
        <f t="shared" si="16"/>
        <v>0</v>
      </c>
      <c r="AU100" s="590">
        <f t="shared" si="16"/>
        <v>0</v>
      </c>
      <c r="AV100" s="590">
        <f t="shared" ref="AV100:CA100" si="17">SUM(AK18:AV18)</f>
        <v>0</v>
      </c>
      <c r="AW100" s="590">
        <f t="shared" si="17"/>
        <v>0</v>
      </c>
      <c r="AX100" s="590">
        <f t="shared" si="17"/>
        <v>0</v>
      </c>
      <c r="AY100" s="590">
        <f t="shared" si="17"/>
        <v>0</v>
      </c>
      <c r="AZ100" s="590">
        <f t="shared" si="17"/>
        <v>0</v>
      </c>
      <c r="BA100" s="590">
        <f t="shared" si="17"/>
        <v>0</v>
      </c>
      <c r="BB100" s="590">
        <f t="shared" si="17"/>
        <v>0</v>
      </c>
      <c r="BC100" s="590">
        <f t="shared" si="17"/>
        <v>0</v>
      </c>
      <c r="BD100" s="590">
        <f t="shared" si="17"/>
        <v>0</v>
      </c>
      <c r="BE100" s="590">
        <f t="shared" si="17"/>
        <v>0</v>
      </c>
      <c r="BF100" s="590">
        <f t="shared" si="17"/>
        <v>0</v>
      </c>
      <c r="BG100" s="590">
        <f t="shared" si="17"/>
        <v>0</v>
      </c>
      <c r="BH100" s="590">
        <f t="shared" si="17"/>
        <v>0</v>
      </c>
      <c r="BI100" s="590">
        <f t="shared" si="17"/>
        <v>0</v>
      </c>
      <c r="BJ100" s="590">
        <f t="shared" si="17"/>
        <v>0</v>
      </c>
      <c r="BK100" s="590">
        <f t="shared" si="17"/>
        <v>0</v>
      </c>
      <c r="BL100" s="590">
        <f t="shared" si="17"/>
        <v>0</v>
      </c>
      <c r="BM100" s="590">
        <f t="shared" si="17"/>
        <v>0</v>
      </c>
      <c r="BN100" s="590">
        <f t="shared" si="17"/>
        <v>0</v>
      </c>
      <c r="BO100" s="590">
        <f t="shared" si="17"/>
        <v>0</v>
      </c>
      <c r="BP100" s="590">
        <f t="shared" si="17"/>
        <v>0</v>
      </c>
      <c r="BQ100" s="590">
        <f t="shared" si="17"/>
        <v>0</v>
      </c>
      <c r="BR100" s="590">
        <f t="shared" si="17"/>
        <v>0</v>
      </c>
      <c r="BS100" s="590">
        <f t="shared" si="17"/>
        <v>0</v>
      </c>
      <c r="BT100" s="590">
        <f t="shared" si="17"/>
        <v>0</v>
      </c>
      <c r="BU100" s="590">
        <f t="shared" si="17"/>
        <v>0</v>
      </c>
      <c r="BV100" s="590">
        <f t="shared" si="17"/>
        <v>0</v>
      </c>
      <c r="BW100" s="590">
        <f t="shared" si="17"/>
        <v>0</v>
      </c>
      <c r="BX100" s="590">
        <f t="shared" si="17"/>
        <v>0</v>
      </c>
      <c r="BY100" s="590">
        <f t="shared" si="17"/>
        <v>0</v>
      </c>
      <c r="BZ100" s="590">
        <f t="shared" si="17"/>
        <v>0</v>
      </c>
      <c r="CA100" s="590">
        <f t="shared" si="17"/>
        <v>0</v>
      </c>
      <c r="CB100" s="590">
        <f t="shared" ref="CB100:DG100" si="18">SUM(BQ18:CB18)</f>
        <v>0</v>
      </c>
      <c r="CC100" s="590">
        <f t="shared" si="18"/>
        <v>0</v>
      </c>
      <c r="CD100" s="590">
        <f t="shared" si="18"/>
        <v>0</v>
      </c>
      <c r="CE100" s="590">
        <f t="shared" si="18"/>
        <v>0</v>
      </c>
      <c r="CF100" s="590">
        <f t="shared" si="18"/>
        <v>0</v>
      </c>
      <c r="CG100" s="590">
        <f t="shared" si="18"/>
        <v>0</v>
      </c>
      <c r="CH100" s="590">
        <f t="shared" si="18"/>
        <v>0</v>
      </c>
      <c r="CI100" s="590">
        <f t="shared" si="18"/>
        <v>0</v>
      </c>
      <c r="CJ100" s="590">
        <f t="shared" si="18"/>
        <v>0</v>
      </c>
      <c r="CK100" s="590">
        <f t="shared" si="18"/>
        <v>0</v>
      </c>
      <c r="CL100" s="590">
        <f t="shared" si="18"/>
        <v>0</v>
      </c>
      <c r="CM100" s="590">
        <f t="shared" si="18"/>
        <v>0</v>
      </c>
      <c r="CN100" s="590">
        <f t="shared" si="18"/>
        <v>0</v>
      </c>
      <c r="CO100" s="590">
        <f t="shared" si="18"/>
        <v>0</v>
      </c>
      <c r="CP100" s="590">
        <f t="shared" si="18"/>
        <v>0</v>
      </c>
      <c r="CQ100" s="590">
        <f t="shared" si="18"/>
        <v>0</v>
      </c>
      <c r="CR100" s="590">
        <f t="shared" si="18"/>
        <v>0</v>
      </c>
      <c r="CS100" s="590">
        <f t="shared" si="18"/>
        <v>0</v>
      </c>
      <c r="CT100" s="590">
        <f t="shared" si="18"/>
        <v>0</v>
      </c>
      <c r="CU100" s="590">
        <f t="shared" si="18"/>
        <v>0</v>
      </c>
      <c r="CV100" s="590">
        <f t="shared" si="18"/>
        <v>0</v>
      </c>
      <c r="CW100" s="590">
        <f t="shared" si="18"/>
        <v>0</v>
      </c>
      <c r="CX100" s="590">
        <f t="shared" si="18"/>
        <v>0</v>
      </c>
      <c r="CY100" s="590">
        <f t="shared" si="18"/>
        <v>0</v>
      </c>
      <c r="CZ100" s="590">
        <f t="shared" si="18"/>
        <v>0</v>
      </c>
      <c r="DA100" s="590">
        <f t="shared" si="18"/>
        <v>0</v>
      </c>
      <c r="DB100" s="590">
        <f t="shared" si="18"/>
        <v>0</v>
      </c>
      <c r="DC100" s="590">
        <f t="shared" si="18"/>
        <v>0</v>
      </c>
      <c r="DD100" s="590">
        <f t="shared" si="18"/>
        <v>0</v>
      </c>
      <c r="DE100" s="590">
        <f t="shared" si="18"/>
        <v>0</v>
      </c>
      <c r="DF100" s="590">
        <f t="shared" si="18"/>
        <v>0</v>
      </c>
      <c r="DG100" s="590">
        <f t="shared" si="18"/>
        <v>0</v>
      </c>
      <c r="DH100" s="590">
        <f t="shared" ref="DH100:DT100" si="19">SUM(CW18:DH18)</f>
        <v>0</v>
      </c>
      <c r="DI100" s="590">
        <f t="shared" si="19"/>
        <v>0</v>
      </c>
      <c r="DJ100" s="590">
        <f t="shared" si="19"/>
        <v>0</v>
      </c>
      <c r="DK100" s="590">
        <f t="shared" si="19"/>
        <v>0</v>
      </c>
      <c r="DL100" s="590">
        <f t="shared" si="19"/>
        <v>0</v>
      </c>
      <c r="DM100" s="590">
        <f t="shared" si="19"/>
        <v>0</v>
      </c>
      <c r="DN100" s="590">
        <f t="shared" si="19"/>
        <v>0</v>
      </c>
      <c r="DO100" s="590">
        <f t="shared" si="19"/>
        <v>0</v>
      </c>
      <c r="DP100" s="590">
        <f t="shared" si="19"/>
        <v>0</v>
      </c>
      <c r="DQ100" s="590">
        <f t="shared" si="19"/>
        <v>0</v>
      </c>
      <c r="DR100" s="590">
        <f t="shared" si="19"/>
        <v>0</v>
      </c>
      <c r="DS100" s="590">
        <f t="shared" si="19"/>
        <v>0</v>
      </c>
      <c r="DT100" s="590">
        <f t="shared" si="19"/>
        <v>0</v>
      </c>
      <c r="DU100" s="82"/>
    </row>
    <row r="101" spans="1:125" s="31" customFormat="1">
      <c r="A101" s="248" t="s">
        <v>599</v>
      </c>
      <c r="E101" s="590">
        <f>(E98+E86+E93-('Pro Forma'!$F$125*'Rent Roll_RedIQ 2'!$G$81/12))*12</f>
        <v>2014269.0519061689</v>
      </c>
      <c r="F101" s="590">
        <f>(F98+F86+F93-('Pro Forma'!$F$125*'Rent Roll_RedIQ 2'!$G$81/12))*12</f>
        <v>2017010.7852855732</v>
      </c>
      <c r="G101" s="590">
        <f>(G98+G86+G93-('Pro Forma'!$F$125*'Rent Roll_RedIQ 2'!$G$81/12))*12</f>
        <v>2019834.7632822627</v>
      </c>
      <c r="H101" s="590">
        <f>(H98+H86+H93-('Pro Forma'!$F$125*'Rent Roll_RedIQ 2'!$G$81/12))*12</f>
        <v>2022584.7837852808</v>
      </c>
      <c r="I101" s="590">
        <f>(I98+I86+I93-('Pro Forma'!$F$125*'Rent Roll_RedIQ 2'!$G$81/12))*12</f>
        <v>2028392.2460548398</v>
      </c>
      <c r="J101" s="590">
        <f>(J98+J86+J93-('Pro Forma'!$F$125*'Rent Roll_RedIQ 2'!$G$81/12))*12</f>
        <v>2033032.4103187567</v>
      </c>
      <c r="K101" s="590">
        <f>(K98+K86+K93-('Pro Forma'!$F$125*'Rent Roll_RedIQ 2'!$G$81/12))*12</f>
        <v>2048994.7326747519</v>
      </c>
      <c r="L101" s="590">
        <f>(L98+L86+L93-('Pro Forma'!$F$125*'Rent Roll_RedIQ 2'!$G$81/12))*12</f>
        <v>2068049.5086826305</v>
      </c>
      <c r="M101" s="590">
        <f>(M98+M86+M93-('Pro Forma'!$F$125*'Rent Roll_RedIQ 2'!$G$81/12))*12</f>
        <v>2088398.4890286485</v>
      </c>
      <c r="N101" s="590">
        <f>(N98+N86+N93-('Pro Forma'!$F$125*'Rent Roll_RedIQ 2'!$G$81/12))*12</f>
        <v>2104268.7822307674</v>
      </c>
      <c r="O101" s="590">
        <f>(O98+O86+O93-('Pro Forma'!$F$125*'Rent Roll_RedIQ 2'!$G$81/12))*12</f>
        <v>2118239.3990509911</v>
      </c>
      <c r="P101" s="590">
        <f>(P98+P86+P93-('Pro Forma'!$F$125*'Rent Roll_RedIQ 2'!$G$81/12))*12</f>
        <v>2132932.2940567378</v>
      </c>
      <c r="Q101" s="590">
        <f>(Q98+Q86+Q93-('Pro Forma'!$F$125*'Rent Roll_RedIQ 2'!$G$81/12))*12</f>
        <v>2198945.0826039892</v>
      </c>
      <c r="R101" s="590">
        <f>(R98+R86+R93-('Pro Forma'!$F$125*'Rent Roll_RedIQ 2'!$G$81/12))*12</f>
        <v>2218637.2915831381</v>
      </c>
      <c r="S101" s="590">
        <f>(S98+S86+S93-('Pro Forma'!$F$125*'Rent Roll_RedIQ 2'!$G$81/12))*12</f>
        <v>2235716.1402274133</v>
      </c>
      <c r="T101" s="590">
        <f>(T98+T86+T93-('Pro Forma'!$F$125*'Rent Roll_RedIQ 2'!$G$81/12))*12</f>
        <v>2249916.3291320461</v>
      </c>
      <c r="U101" s="590">
        <f>(U98+U86+U93-('Pro Forma'!$F$125*'Rent Roll_RedIQ 2'!$G$81/12))*12</f>
        <v>2267019.8106295373</v>
      </c>
      <c r="V101" s="590">
        <f>(V98+V86+V93-('Pro Forma'!$F$125*'Rent Roll_RedIQ 2'!$G$81/12))*12</f>
        <v>2279648.411626406</v>
      </c>
      <c r="W101" s="590">
        <f>(W98+W86+W93-('Pro Forma'!$F$125*'Rent Roll_RedIQ 2'!$G$81/12))*12</f>
        <v>2310280.9111022451</v>
      </c>
      <c r="X101" s="590">
        <f>(X98+X86+X93-('Pro Forma'!$F$125*'Rent Roll_RedIQ 2'!$G$81/12))*12</f>
        <v>2341055.7623096923</v>
      </c>
      <c r="Y101" s="590">
        <f>(Y98+Y86+Y93-('Pro Forma'!$F$125*'Rent Roll_RedIQ 2'!$G$81/12))*12</f>
        <v>2371897.0045262706</v>
      </c>
      <c r="Z101" s="590">
        <f>(Z98+Z86+Z93-('Pro Forma'!$F$125*'Rent Roll_RedIQ 2'!$G$81/12))*12</f>
        <v>2393928.4436079869</v>
      </c>
      <c r="AA101" s="590">
        <f>(AA98+AA86+AA93-('Pro Forma'!$F$125*'Rent Roll_RedIQ 2'!$G$81/12))*12</f>
        <v>2412826.1167081716</v>
      </c>
      <c r="AB101" s="590">
        <f>(AB98+AB86+AB93-('Pro Forma'!$F$125*'Rent Roll_RedIQ 2'!$G$81/12))*12</f>
        <v>2431528.4695854159</v>
      </c>
      <c r="AC101" s="590">
        <f>(AC98+AC86+AC93-('Pro Forma'!$F$125*'Rent Roll_RedIQ 2'!$G$81/12))*12</f>
        <v>2585989.9522659993</v>
      </c>
      <c r="AD101" s="590">
        <f>(AD98+AD86+AD93-('Pro Forma'!$F$125*'Rent Roll_RedIQ 2'!$G$81/12))*12</f>
        <v>2608474.9711884446</v>
      </c>
      <c r="AE101" s="590">
        <f>(AE98+AE86+AE93-('Pro Forma'!$F$125*'Rent Roll_RedIQ 2'!$G$81/12))*12</f>
        <v>2626936.3045098512</v>
      </c>
      <c r="AF101" s="590">
        <f>(AF98+AF86+AF93-('Pro Forma'!$F$125*'Rent Roll_RedIQ 2'!$G$81/12))*12</f>
        <v>2641567.9769400759</v>
      </c>
      <c r="AG101" s="590">
        <f>(AG98+AG86+AG93-('Pro Forma'!$F$125*'Rent Roll_RedIQ 2'!$G$81/12))*12</f>
        <v>2658403.5596964154</v>
      </c>
      <c r="AH101" s="590">
        <f>(AH98+AH86+AH93-('Pro Forma'!$F$125*'Rent Roll_RedIQ 2'!$G$81/12))*12</f>
        <v>2670369.5662469207</v>
      </c>
      <c r="AI101" s="590">
        <f>(AI98+AI86+AI93-('Pro Forma'!$F$125*'Rent Roll_RedIQ 2'!$G$81/12))*12</f>
        <v>2697900.2894835314</v>
      </c>
      <c r="AJ101" s="590">
        <f>(AJ98+AJ86+AJ93-('Pro Forma'!$F$125*'Rent Roll_RedIQ 2'!$G$81/12))*12</f>
        <v>2724235.0568528213</v>
      </c>
      <c r="AK101" s="590">
        <f>(AK98+AK86+AK93-('Pro Forma'!$F$125*'Rent Roll_RedIQ 2'!$G$81/12))*12</f>
        <v>2749370.0144198099</v>
      </c>
      <c r="AL101" s="590">
        <f>(AL98+AL86+AL93-('Pro Forma'!$F$125*'Rent Roll_RedIQ 2'!$G$81/12))*12</f>
        <v>2764649.1072094422</v>
      </c>
      <c r="AM101" s="590">
        <f>(AM98+AM86+AM93-('Pro Forma'!$F$125*'Rent Roll_RedIQ 2'!$G$81/12))*12</f>
        <v>2779611.6393948048</v>
      </c>
      <c r="AN101" s="590">
        <f>(AN98+AN86+AN93-('Pro Forma'!$F$125*'Rent Roll_RedIQ 2'!$G$81/12))*12</f>
        <v>2794264.697321712</v>
      </c>
      <c r="AO101" s="590">
        <f>(AO98+AO86+AO93-('Pro Forma'!$F$125*'Rent Roll_RedIQ 2'!$G$81/12))*12</f>
        <v>2790784.650415231</v>
      </c>
      <c r="AP101" s="590">
        <f>(AP98+AP86+AP93-('Pro Forma'!$F$125*'Rent Roll_RedIQ 2'!$G$81/12))*12</f>
        <v>2806715.0566252321</v>
      </c>
      <c r="AQ101" s="590">
        <f>(AQ98+AQ86+AQ93-('Pro Forma'!$F$125*'Rent Roll_RedIQ 2'!$G$81/12))*12</f>
        <v>2819719.2696337253</v>
      </c>
      <c r="AR101" s="590">
        <f>(AR98+AR86+AR93-('Pro Forma'!$F$125*'Rent Roll_RedIQ 2'!$G$81/12))*12</f>
        <v>2830013.8166545657</v>
      </c>
      <c r="AS101" s="590">
        <f>(AS98+AS86+AS93-('Pro Forma'!$F$125*'Rent Roll_RedIQ 2'!$G$81/12))*12</f>
        <v>2841193.1623201193</v>
      </c>
      <c r="AT101" s="590">
        <f>(AT98+AT86+AT93-('Pro Forma'!$F$125*'Rent Roll_RedIQ 2'!$G$81/12))*12</f>
        <v>2849148.9395999173</v>
      </c>
      <c r="AU101" s="590">
        <f>(AU98+AU86+AU93-('Pro Forma'!$F$125*'Rent Roll_RedIQ 2'!$G$81/12))*12</f>
        <v>2867288.9734805976</v>
      </c>
      <c r="AV101" s="590">
        <f>(AV98+AV86+AV93-('Pro Forma'!$F$125*'Rent Roll_RedIQ 2'!$G$81/12))*12</f>
        <v>2883441.116253891</v>
      </c>
      <c r="AW101" s="590">
        <f>(AW98+AW86+AW93-('Pro Forma'!$F$125*'Rent Roll_RedIQ 2'!$G$81/12))*12</f>
        <v>2897658.5870589572</v>
      </c>
      <c r="AX101" s="590">
        <f>(AX98+AX86+AX93-('Pro Forma'!$F$125*'Rent Roll_RedIQ 2'!$G$81/12))*12</f>
        <v>2906377.172675312</v>
      </c>
      <c r="AY101" s="590">
        <f>(AY98+AY86+AY93-('Pro Forma'!$F$125*'Rent Roll_RedIQ 2'!$G$81/12))*12</f>
        <v>2914939.7671410479</v>
      </c>
      <c r="AZ101" s="590">
        <f>(AZ98+AZ86+AZ93-('Pro Forma'!$F$125*'Rent Roll_RedIQ 2'!$G$81/12))*12</f>
        <v>2923357.4590359041</v>
      </c>
      <c r="BA101" s="590">
        <f>(BA98+BA86+BA93-('Pro Forma'!$F$125*'Rent Roll_RedIQ 2'!$G$81/12))*12</f>
        <v>2906457.0249236492</v>
      </c>
      <c r="BB101" s="590">
        <f>(BB98+BB86+BB93-('Pro Forma'!$F$125*'Rent Roll_RedIQ 2'!$G$81/12))*12</f>
        <v>2916183.3553004847</v>
      </c>
      <c r="BC101" s="590">
        <f>(BC98+BC86+BC93-('Pro Forma'!$F$125*'Rent Roll_RedIQ 2'!$G$81/12))*12</f>
        <v>2924215.1607469441</v>
      </c>
      <c r="BD101" s="590">
        <f>(BD98+BD86+BD93-('Pro Forma'!$F$125*'Rent Roll_RedIQ 2'!$G$81/12))*12</f>
        <v>2930659.4998958735</v>
      </c>
      <c r="BE101" s="590">
        <f>(BE98+BE86+BE93-('Pro Forma'!$F$125*'Rent Roll_RedIQ 2'!$G$81/12))*12</f>
        <v>2938170.3503345703</v>
      </c>
      <c r="BF101" s="590">
        <f>(BF98+BF86+BF93-('Pro Forma'!$F$125*'Rent Roll_RedIQ 2'!$G$81/12))*12</f>
        <v>2943606.8551678448</v>
      </c>
      <c r="BG101" s="590">
        <f>(BG98+BG86+BG93-('Pro Forma'!$F$125*'Rent Roll_RedIQ 2'!$G$81/12))*12</f>
        <v>2956242.4855324263</v>
      </c>
      <c r="BH101" s="590">
        <f>(BH98+BH86+BH93-('Pro Forma'!$F$125*'Rent Roll_RedIQ 2'!$G$81/12))*12</f>
        <v>2968580.0976862097</v>
      </c>
      <c r="BI101" s="590">
        <f>(BI98+BI86+BI93-('Pro Forma'!$F$125*'Rent Roll_RedIQ 2'!$G$81/12))*12</f>
        <v>2980730.6036746567</v>
      </c>
      <c r="BJ101" s="590">
        <f>(BJ98+BJ86+BJ93-('Pro Forma'!$F$125*'Rent Roll_RedIQ 2'!$G$81/12))*12</f>
        <v>2988404.7557003675</v>
      </c>
      <c r="BK101" s="590">
        <f>(BK98+BK86+BK93-('Pro Forma'!$F$125*'Rent Roll_RedIQ 2'!$G$81/12))*12</f>
        <v>2996164.582730941</v>
      </c>
      <c r="BL101" s="590">
        <f>(BL98+BL86+BL93-('Pro Forma'!$F$125*'Rent Roll_RedIQ 2'!$G$81/12))*12</f>
        <v>3004015.2766803019</v>
      </c>
      <c r="BM101" s="590">
        <f>(BM98+BM86+BM93-('Pro Forma'!$F$125*'Rent Roll_RedIQ 2'!$G$81/12))*12</f>
        <v>3005855.8489079336</v>
      </c>
      <c r="BN101" s="590">
        <f>(BN98+BN86+BN93-('Pro Forma'!$F$125*'Rent Roll_RedIQ 2'!$G$81/12))*12</f>
        <v>3015512.0259357407</v>
      </c>
      <c r="BO101" s="590">
        <f>(BO98+BO86+BO93-('Pro Forma'!$F$125*'Rent Roll_RedIQ 2'!$G$81/12))*12</f>
        <v>3023676.9305091803</v>
      </c>
      <c r="BP101" s="590">
        <f>(BP98+BP86+BP93-('Pro Forma'!$F$125*'Rent Roll_RedIQ 2'!$G$81/12))*12</f>
        <v>3030349.0786421532</v>
      </c>
      <c r="BQ101" s="590">
        <f>(BQ98+BQ86+BQ93-('Pro Forma'!$F$125*'Rent Roll_RedIQ 2'!$G$81/12))*12</f>
        <v>3038260.9859308517</v>
      </c>
      <c r="BR101" s="590">
        <f>(BR98+BR86+BR93-('Pro Forma'!$F$125*'Rent Roll_RedIQ 2'!$G$81/12))*12</f>
        <v>3044053.4075639304</v>
      </c>
      <c r="BS101" s="590">
        <f>(BS98+BS86+BS93-('Pro Forma'!$F$125*'Rent Roll_RedIQ 2'!$G$81/12))*12</f>
        <v>3057878.7915743403</v>
      </c>
      <c r="BT101" s="590">
        <f>(BT98+BT86+BT93-('Pro Forma'!$F$125*'Rent Roll_RedIQ 2'!$G$81/12))*12</f>
        <v>3071644.9259668281</v>
      </c>
      <c r="BU101" s="590">
        <f>(BU98+BU86+BU93-('Pro Forma'!$F$125*'Rent Roll_RedIQ 2'!$G$81/12))*12</f>
        <v>3085362.5958681107</v>
      </c>
      <c r="BV101" s="590">
        <f>(BV98+BV86+BV93-('Pro Forma'!$F$125*'Rent Roll_RedIQ 2'!$G$81/12))*12</f>
        <v>3094067.1147955693</v>
      </c>
      <c r="BW101" s="590">
        <f>(BW98+BW86+BW93-('Pro Forma'!$F$125*'Rent Roll_RedIQ 2'!$G$81/12))*12</f>
        <v>3102899.5224264525</v>
      </c>
      <c r="BX101" s="590">
        <f>(BX98+BX86+BX93-('Pro Forma'!$F$125*'Rent Roll_RedIQ 2'!$G$81/12))*12</f>
        <v>3111856.5451806532</v>
      </c>
      <c r="BY101" s="590">
        <f>(BY98+BY86+BY93-('Pro Forma'!$F$125*'Rent Roll_RedIQ 2'!$G$81/12))*12</f>
        <v>3091811.6257879594</v>
      </c>
      <c r="BZ101" s="590">
        <f>(BZ98+BZ86+BZ93-('Pro Forma'!$F$125*'Rent Roll_RedIQ 2'!$G$81/12))*12</f>
        <v>3102795.0981560471</v>
      </c>
      <c r="CA101" s="590">
        <f>(CA98+CA86+CA93-('Pro Forma'!$F$125*'Rent Roll_RedIQ 2'!$G$81/12))*12</f>
        <v>3112076.1270951377</v>
      </c>
      <c r="CB101" s="590">
        <f>(CB98+CB86+CB93-('Pro Forma'!$F$125*'Rent Roll_RedIQ 2'!$G$81/12))*12</f>
        <v>3119646.2473079404</v>
      </c>
      <c r="CC101" s="590">
        <f>(CC98+CC86+CC93-('Pro Forma'!$F$125*'Rent Roll_RedIQ 2'!$G$81/12))*12</f>
        <v>3128606.1078244778</v>
      </c>
      <c r="CD101" s="590">
        <f>(CD98+CD86+CD93-('Pro Forma'!$F$125*'Rent Roll_RedIQ 2'!$G$81/12))*12</f>
        <v>3135148.1030335422</v>
      </c>
      <c r="CE101" s="590">
        <f>(CE98+CE86+CE93-('Pro Forma'!$F$125*'Rent Roll_RedIQ 2'!$G$81/12))*12</f>
        <v>3150729.4006228368</v>
      </c>
      <c r="CF101" s="590">
        <f>(CF98+CF86+CF93-('Pro Forma'!$F$125*'Rent Roll_RedIQ 2'!$G$81/12))*12</f>
        <v>3166194.6039976208</v>
      </c>
      <c r="CG101" s="590">
        <f>(CG98+CG86+CG93-('Pro Forma'!$F$125*'Rent Roll_RedIQ 2'!$G$81/12))*12</f>
        <v>3181546.4915595828</v>
      </c>
      <c r="CH101" s="590">
        <f>(CH98+CH86+CH93-('Pro Forma'!$F$125*'Rent Roll_RedIQ 2'!$G$81/12))*12</f>
        <v>3191250.2219984122</v>
      </c>
      <c r="CI101" s="590">
        <f>(CI98+CI86+CI93-('Pro Forma'!$F$125*'Rent Roll_RedIQ 2'!$G$81/12))*12</f>
        <v>3201058.1708492273</v>
      </c>
      <c r="CJ101" s="590">
        <f>(CJ98+CJ86+CJ93-('Pro Forma'!$F$125*'Rent Roll_RedIQ 2'!$G$81/12))*12</f>
        <v>3210965.8731050268</v>
      </c>
      <c r="CK101" s="590">
        <f>(CK98+CK86+CK93-('Pro Forma'!$F$125*'Rent Roll_RedIQ 2'!$G$81/12))*12</f>
        <v>-70926.706413822598</v>
      </c>
      <c r="CL101" s="590">
        <f>(CL98+CL86+CL93-('Pro Forma'!$F$125*'Rent Roll_RedIQ 2'!$G$81/12))*12</f>
        <v>-70926.706413822598</v>
      </c>
      <c r="CM101" s="590">
        <f>(CM98+CM86+CM93-('Pro Forma'!$F$125*'Rent Roll_RedIQ 2'!$G$81/12))*12</f>
        <v>-70926.706413822598</v>
      </c>
      <c r="CN101" s="590">
        <f>(CN98+CN86+CN93-('Pro Forma'!$F$125*'Rent Roll_RedIQ 2'!$G$81/12))*12</f>
        <v>-70926.706413822598</v>
      </c>
      <c r="CO101" s="590">
        <f>(CO98+CO86+CO93-('Pro Forma'!$F$125*'Rent Roll_RedIQ 2'!$G$81/12))*12</f>
        <v>-70926.706413822598</v>
      </c>
      <c r="CP101" s="590">
        <f>(CP98+CP86+CP93-('Pro Forma'!$F$125*'Rent Roll_RedIQ 2'!$G$81/12))*12</f>
        <v>-70926.706413822598</v>
      </c>
      <c r="CQ101" s="590">
        <f>(CQ98+CQ86+CQ93-('Pro Forma'!$F$125*'Rent Roll_RedIQ 2'!$G$81/12))*12</f>
        <v>-70926.706413822598</v>
      </c>
      <c r="CR101" s="590">
        <f>(CR98+CR86+CR93-('Pro Forma'!$F$125*'Rent Roll_RedIQ 2'!$G$81/12))*12</f>
        <v>-70926.706413822598</v>
      </c>
      <c r="CS101" s="590">
        <f>(CS98+CS86+CS93-('Pro Forma'!$F$125*'Rent Roll_RedIQ 2'!$G$81/12))*12</f>
        <v>-70926.706413822598</v>
      </c>
      <c r="CT101" s="590">
        <f>(CT98+CT86+CT93-('Pro Forma'!$F$125*'Rent Roll_RedIQ 2'!$G$81/12))*12</f>
        <v>-70926.706413822598</v>
      </c>
      <c r="CU101" s="590">
        <f>(CU98+CU86+CU93-('Pro Forma'!$F$125*'Rent Roll_RedIQ 2'!$G$81/12))*12</f>
        <v>-70926.706413822598</v>
      </c>
      <c r="CV101" s="590">
        <f>(CV98+CV86+CV93-('Pro Forma'!$F$125*'Rent Roll_RedIQ 2'!$G$81/12))*12</f>
        <v>-70926.706413822598</v>
      </c>
      <c r="CW101" s="590">
        <f>(CW98+CW86+CW93-('Pro Forma'!$F$125*'Rent Roll_RedIQ 2'!$G$81/12))*12</f>
        <v>-70926.706413822598</v>
      </c>
      <c r="CX101" s="590">
        <f>(CX98+CX86+CX93-('Pro Forma'!$F$125*'Rent Roll_RedIQ 2'!$G$81/12))*12</f>
        <v>-70926.706413822598</v>
      </c>
      <c r="CY101" s="590">
        <f>(CY98+CY86+CY93-('Pro Forma'!$F$125*'Rent Roll_RedIQ 2'!$G$81/12))*12</f>
        <v>-70926.706413822598</v>
      </c>
      <c r="CZ101" s="590">
        <f>(CZ98+CZ86+CZ93-('Pro Forma'!$F$125*'Rent Roll_RedIQ 2'!$G$81/12))*12</f>
        <v>-70926.706413822598</v>
      </c>
      <c r="DA101" s="590">
        <f>(DA98+DA86+DA93-('Pro Forma'!$F$125*'Rent Roll_RedIQ 2'!$G$81/12))*12</f>
        <v>-70926.706413822598</v>
      </c>
      <c r="DB101" s="590">
        <f>(DB98+DB86+DB93-('Pro Forma'!$F$125*'Rent Roll_RedIQ 2'!$G$81/12))*12</f>
        <v>-70926.706413822598</v>
      </c>
      <c r="DC101" s="590">
        <f>(DC98+DC86+DC93-('Pro Forma'!$F$125*'Rent Roll_RedIQ 2'!$G$81/12))*12</f>
        <v>-70926.706413822598</v>
      </c>
      <c r="DD101" s="590">
        <f>(DD98+DD86+DD93-('Pro Forma'!$F$125*'Rent Roll_RedIQ 2'!$G$81/12))*12</f>
        <v>-70926.706413822598</v>
      </c>
      <c r="DE101" s="590">
        <f>(DE98+DE86+DE93-('Pro Forma'!$F$125*'Rent Roll_RedIQ 2'!$G$81/12))*12</f>
        <v>-70926.706413822598</v>
      </c>
      <c r="DF101" s="590">
        <f>(DF98+DF86+DF93-('Pro Forma'!$F$125*'Rent Roll_RedIQ 2'!$G$81/12))*12</f>
        <v>-70926.706413822598</v>
      </c>
      <c r="DG101" s="590">
        <f>(DG98+DG86+DG93-('Pro Forma'!$F$125*'Rent Roll_RedIQ 2'!$G$81/12))*12</f>
        <v>-70926.706413822598</v>
      </c>
      <c r="DH101" s="590">
        <f>(DH98+DH86+DH93-('Pro Forma'!$F$125*'Rent Roll_RedIQ 2'!$G$81/12))*12</f>
        <v>-70926.706413822598</v>
      </c>
      <c r="DI101" s="590">
        <f>(DI98+DI86+DI93-('Pro Forma'!$F$125*'Rent Roll_RedIQ 2'!$G$81/12))*12</f>
        <v>-70926.706413822598</v>
      </c>
      <c r="DJ101" s="590">
        <f>(DJ98+DJ86+DJ93-('Pro Forma'!$F$125*'Rent Roll_RedIQ 2'!$G$81/12))*12</f>
        <v>-70926.706413822598</v>
      </c>
      <c r="DK101" s="590">
        <f>(DK98+DK86+DK93-('Pro Forma'!$F$125*'Rent Roll_RedIQ 2'!$G$81/12))*12</f>
        <v>-70926.706413822598</v>
      </c>
      <c r="DL101" s="590">
        <f>(DL98+DL86+DL93-('Pro Forma'!$F$125*'Rent Roll_RedIQ 2'!$G$81/12))*12</f>
        <v>-70926.706413822598</v>
      </c>
      <c r="DM101" s="590">
        <f>(DM98+DM86+DM93-('Pro Forma'!$F$125*'Rent Roll_RedIQ 2'!$G$81/12))*12</f>
        <v>-70926.706413822598</v>
      </c>
      <c r="DN101" s="590">
        <f>(DN98+DN86+DN93-('Pro Forma'!$F$125*'Rent Roll_RedIQ 2'!$G$81/12))*12</f>
        <v>-70926.706413822598</v>
      </c>
      <c r="DO101" s="590">
        <f>(DO98+DO86+DO93-('Pro Forma'!$F$125*'Rent Roll_RedIQ 2'!$G$81/12))*12</f>
        <v>-70926.706413822598</v>
      </c>
      <c r="DP101" s="590">
        <f>(DP98+DP86+DP93-('Pro Forma'!$F$125*'Rent Roll_RedIQ 2'!$G$81/12))*12</f>
        <v>-70926.706413822598</v>
      </c>
      <c r="DQ101" s="590">
        <f>(DQ98+DQ86+DQ93-('Pro Forma'!$F$125*'Rent Roll_RedIQ 2'!$G$81/12))*12</f>
        <v>-70926.706413822598</v>
      </c>
      <c r="DR101" s="590">
        <f>(DR98+DR86+DR93-('Pro Forma'!$F$125*'Rent Roll_RedIQ 2'!$G$81/12))*12</f>
        <v>-70926.706413822598</v>
      </c>
      <c r="DS101" s="590">
        <f>(DS98+DS86+DS93-('Pro Forma'!$F$125*'Rent Roll_RedIQ 2'!$G$81/12))*12</f>
        <v>-70926.706413822598</v>
      </c>
      <c r="DT101" s="590">
        <f>(DT98+DT86+DT93-('Pro Forma'!$F$125*'Rent Roll_RedIQ 2'!$G$81/12))*12</f>
        <v>-70926.706413822598</v>
      </c>
      <c r="DU101" s="82"/>
    </row>
    <row r="102" spans="1:125" s="15" customFormat="1">
      <c r="A102" s="365" t="s">
        <v>577</v>
      </c>
      <c r="B102" s="366"/>
      <c r="C102" s="366"/>
      <c r="D102" s="366"/>
      <c r="E102" s="583"/>
      <c r="F102" s="583"/>
      <c r="G102" s="583"/>
      <c r="H102" s="583"/>
      <c r="I102" s="583"/>
      <c r="J102" s="583"/>
      <c r="K102" s="583"/>
      <c r="L102" s="583"/>
      <c r="M102" s="583"/>
      <c r="N102" s="583"/>
      <c r="O102" s="583"/>
      <c r="P102" s="583"/>
      <c r="Q102" s="583"/>
      <c r="R102" s="583"/>
      <c r="S102" s="583"/>
      <c r="T102" s="583"/>
      <c r="U102" s="583"/>
      <c r="V102" s="583"/>
      <c r="W102" s="583"/>
      <c r="X102" s="583"/>
      <c r="Y102" s="583"/>
      <c r="Z102" s="583"/>
      <c r="AA102" s="583"/>
      <c r="AB102" s="583"/>
      <c r="AC102" s="583"/>
      <c r="AD102" s="583"/>
      <c r="AE102" s="583"/>
      <c r="AF102" s="583"/>
      <c r="AG102" s="583"/>
      <c r="AH102" s="583"/>
      <c r="AI102" s="583"/>
      <c r="AJ102" s="583"/>
      <c r="AK102" s="583"/>
      <c r="AL102" s="583"/>
      <c r="AM102" s="583"/>
      <c r="AN102" s="583"/>
      <c r="AO102" s="583"/>
      <c r="AP102" s="583"/>
      <c r="AQ102" s="583"/>
      <c r="AR102" s="583"/>
      <c r="AS102" s="583"/>
      <c r="AT102" s="583"/>
      <c r="AU102" s="583"/>
      <c r="AV102" s="583"/>
      <c r="AW102" s="583"/>
      <c r="AX102" s="583"/>
      <c r="AY102" s="583"/>
      <c r="AZ102" s="583"/>
      <c r="BA102" s="583"/>
      <c r="BB102" s="583"/>
      <c r="BC102" s="583"/>
      <c r="BD102" s="583"/>
      <c r="BE102" s="583"/>
      <c r="BF102" s="583"/>
      <c r="BG102" s="583"/>
      <c r="BH102" s="583"/>
      <c r="BI102" s="583"/>
      <c r="BJ102" s="583"/>
      <c r="BK102" s="583"/>
      <c r="BL102" s="583"/>
      <c r="BM102" s="583"/>
      <c r="BN102" s="583"/>
      <c r="BO102" s="583"/>
      <c r="BP102" s="583"/>
      <c r="BQ102" s="583"/>
      <c r="BR102" s="583"/>
      <c r="BS102" s="583"/>
      <c r="BT102" s="583"/>
      <c r="BU102" s="583"/>
      <c r="BV102" s="583"/>
      <c r="BW102" s="583"/>
      <c r="BX102" s="583"/>
      <c r="BY102" s="583"/>
      <c r="BZ102" s="583"/>
      <c r="CA102" s="583"/>
      <c r="CB102" s="583"/>
      <c r="CC102" s="583"/>
      <c r="CD102" s="583"/>
      <c r="CE102" s="583"/>
      <c r="CF102" s="583"/>
      <c r="CG102" s="583"/>
      <c r="CH102" s="583"/>
      <c r="CI102" s="583"/>
      <c r="CJ102" s="583"/>
      <c r="CK102" s="583"/>
      <c r="CL102" s="583"/>
      <c r="CM102" s="583"/>
      <c r="CN102" s="583"/>
      <c r="CO102" s="583"/>
      <c r="CP102" s="583"/>
      <c r="CQ102" s="583"/>
      <c r="CR102" s="583"/>
      <c r="CS102" s="583"/>
      <c r="CT102" s="583"/>
      <c r="CU102" s="583"/>
      <c r="CV102" s="583"/>
      <c r="CW102" s="583"/>
      <c r="CX102" s="583"/>
      <c r="CY102" s="583"/>
      <c r="CZ102" s="583"/>
      <c r="DA102" s="583"/>
      <c r="DB102" s="583"/>
      <c r="DC102" s="583"/>
      <c r="DD102" s="583"/>
      <c r="DE102" s="583"/>
      <c r="DF102" s="583"/>
      <c r="DG102" s="583"/>
      <c r="DH102" s="583"/>
      <c r="DI102" s="583"/>
      <c r="DJ102" s="583"/>
      <c r="DK102" s="583"/>
      <c r="DL102" s="583"/>
      <c r="DM102" s="583"/>
      <c r="DN102" s="583"/>
      <c r="DO102" s="583"/>
      <c r="DP102" s="583"/>
      <c r="DQ102" s="583"/>
      <c r="DR102" s="583"/>
      <c r="DS102" s="583"/>
      <c r="DT102" s="584"/>
      <c r="DU102" s="82"/>
    </row>
    <row r="103" spans="1:125">
      <c r="A103" s="4" t="str">
        <f>'Pro Forma'!A103</f>
        <v>Asset Management Fee</v>
      </c>
      <c r="B103" s="4"/>
      <c r="E103" s="541">
        <f>('Pro Forma'!$N$119*E41)*IF(E$3&gt;'Project Summary'!$G$7,0,1)</f>
        <v>0</v>
      </c>
      <c r="F103" s="541">
        <f>('Pro Forma'!$N$119*F41)*IF(F$3&gt;'Project Summary'!$G$7,0,1)</f>
        <v>0</v>
      </c>
      <c r="G103" s="541">
        <f>('Pro Forma'!$N$119*G41)*IF(G$3&gt;'Project Summary'!$G$7,0,1)</f>
        <v>0</v>
      </c>
      <c r="H103" s="541">
        <f>('Pro Forma'!$N$119*H41)*IF(H$3&gt;'Project Summary'!$G$7,0,1)</f>
        <v>0</v>
      </c>
      <c r="I103" s="541">
        <f>('Pro Forma'!$N$119*I41)*IF(I$3&gt;'Project Summary'!$G$7,0,1)</f>
        <v>0</v>
      </c>
      <c r="J103" s="541">
        <f>('Pro Forma'!$N$119*J41)*IF(J$3&gt;'Project Summary'!$G$7,0,1)</f>
        <v>0</v>
      </c>
      <c r="K103" s="541">
        <f>('Pro Forma'!$N$119*K41)*IF(K$3&gt;'Project Summary'!$G$7,0,1)</f>
        <v>0</v>
      </c>
      <c r="L103" s="541">
        <f>('Pro Forma'!$N$119*L41)*IF(L$3&gt;'Project Summary'!$G$7,0,1)</f>
        <v>0</v>
      </c>
      <c r="M103" s="541">
        <f>('Pro Forma'!$N$119*M41)*IF(M$3&gt;'Project Summary'!$G$7,0,1)</f>
        <v>0</v>
      </c>
      <c r="N103" s="541">
        <f>('Pro Forma'!$N$119*N41)*IF(N$3&gt;'Project Summary'!$G$7,0,1)</f>
        <v>0</v>
      </c>
      <c r="O103" s="541">
        <f>('Pro Forma'!$N$119*O41)*IF(O$3&gt;'Project Summary'!$G$7,0,1)</f>
        <v>0</v>
      </c>
      <c r="P103" s="541">
        <f>('Pro Forma'!$N$119*P41)*IF(P$3&gt;'Project Summary'!$G$7,0,1)</f>
        <v>0</v>
      </c>
      <c r="Q103" s="541">
        <f>('Pro Forma'!$N$119*Q41)*IF(Q$3&gt;'Project Summary'!$G$7,0,1)</f>
        <v>0</v>
      </c>
      <c r="R103" s="541">
        <f>('Pro Forma'!$N$119*R41)*IF(R$3&gt;'Project Summary'!$G$7,0,1)</f>
        <v>0</v>
      </c>
      <c r="S103" s="541">
        <f>('Pro Forma'!$N$119*S41)*IF(S$3&gt;'Project Summary'!$G$7,0,1)</f>
        <v>0</v>
      </c>
      <c r="T103" s="541">
        <f>('Pro Forma'!$N$119*T41)*IF(T$3&gt;'Project Summary'!$G$7,0,1)</f>
        <v>0</v>
      </c>
      <c r="U103" s="541">
        <f>('Pro Forma'!$N$119*U41)*IF(U$3&gt;'Project Summary'!$G$7,0,1)</f>
        <v>0</v>
      </c>
      <c r="V103" s="541">
        <f>('Pro Forma'!$N$119*V41)*IF(V$3&gt;'Project Summary'!$G$7,0,1)</f>
        <v>0</v>
      </c>
      <c r="W103" s="541">
        <f>('Pro Forma'!$N$119*W41)*IF(W$3&gt;'Project Summary'!$G$7,0,1)</f>
        <v>0</v>
      </c>
      <c r="X103" s="541">
        <f>('Pro Forma'!$N$119*X41)*IF(X$3&gt;'Project Summary'!$G$7,0,1)</f>
        <v>0</v>
      </c>
      <c r="Y103" s="541">
        <f>('Pro Forma'!$N$119*Y41)*IF(Y$3&gt;'Project Summary'!$G$7,0,1)</f>
        <v>0</v>
      </c>
      <c r="Z103" s="541">
        <f>('Pro Forma'!$N$119*Z41)*IF(Z$3&gt;'Project Summary'!$G$7,0,1)</f>
        <v>0</v>
      </c>
      <c r="AA103" s="541">
        <f>('Pro Forma'!$N$119*AA41)*IF(AA$3&gt;'Project Summary'!$G$7,0,1)</f>
        <v>0</v>
      </c>
      <c r="AB103" s="541">
        <f>('Pro Forma'!$N$119*AB41)*IF(AB$3&gt;'Project Summary'!$G$7,0,1)</f>
        <v>0</v>
      </c>
      <c r="AC103" s="541">
        <f>('Pro Forma'!$N$119*AC41)*IF(AC$3&gt;'Project Summary'!$G$7,0,1)</f>
        <v>0</v>
      </c>
      <c r="AD103" s="541">
        <f>('Pro Forma'!$N$119*AD41)*IF(AD$3&gt;'Project Summary'!$G$7,0,1)</f>
        <v>0</v>
      </c>
      <c r="AE103" s="541">
        <f>('Pro Forma'!$N$119*AE41)*IF(AE$3&gt;'Project Summary'!$G$7,0,1)</f>
        <v>0</v>
      </c>
      <c r="AF103" s="541">
        <f>('Pro Forma'!$N$119*AF41)*IF(AF$3&gt;'Project Summary'!$G$7,0,1)</f>
        <v>0</v>
      </c>
      <c r="AG103" s="541">
        <f>('Pro Forma'!$N$119*AG41)*IF(AG$3&gt;'Project Summary'!$G$7,0,1)</f>
        <v>0</v>
      </c>
      <c r="AH103" s="541">
        <f>('Pro Forma'!$N$119*AH41)*IF(AH$3&gt;'Project Summary'!$G$7,0,1)</f>
        <v>0</v>
      </c>
      <c r="AI103" s="541">
        <f>('Pro Forma'!$N$119*AI41)*IF(AI$3&gt;'Project Summary'!$G$7,0,1)</f>
        <v>0</v>
      </c>
      <c r="AJ103" s="541">
        <f>('Pro Forma'!$N$119*AJ41)*IF(AJ$3&gt;'Project Summary'!$G$7,0,1)</f>
        <v>0</v>
      </c>
      <c r="AK103" s="541">
        <f>('Pro Forma'!$N$119*AK41)*IF(AK$3&gt;'Project Summary'!$G$7,0,1)</f>
        <v>0</v>
      </c>
      <c r="AL103" s="541">
        <f>('Pro Forma'!$N$119*AL41)*IF(AL$3&gt;'Project Summary'!$G$7,0,1)</f>
        <v>0</v>
      </c>
      <c r="AM103" s="541">
        <f>('Pro Forma'!$N$119*AM41)*IF(AM$3&gt;'Project Summary'!$G$7,0,1)</f>
        <v>0</v>
      </c>
      <c r="AN103" s="541">
        <f>('Pro Forma'!$N$119*AN41)*IF(AN$3&gt;'Project Summary'!$G$7,0,1)</f>
        <v>0</v>
      </c>
      <c r="AO103" s="541">
        <f>('Pro Forma'!$N$119*AO41)*IF(AO$3&gt;'Project Summary'!$G$7,0,1)</f>
        <v>0</v>
      </c>
      <c r="AP103" s="541">
        <f>('Pro Forma'!$N$119*AP41)*IF(AP$3&gt;'Project Summary'!$G$7,0,1)</f>
        <v>0</v>
      </c>
      <c r="AQ103" s="541">
        <f>('Pro Forma'!$N$119*AQ41)*IF(AQ$3&gt;'Project Summary'!$G$7,0,1)</f>
        <v>0</v>
      </c>
      <c r="AR103" s="541">
        <f>('Pro Forma'!$N$119*AR41)*IF(AR$3&gt;'Project Summary'!$G$7,0,1)</f>
        <v>0</v>
      </c>
      <c r="AS103" s="541">
        <f>('Pro Forma'!$N$119*AS41)*IF(AS$3&gt;'Project Summary'!$G$7,0,1)</f>
        <v>0</v>
      </c>
      <c r="AT103" s="541">
        <f>('Pro Forma'!$N$119*AT41)*IF(AT$3&gt;'Project Summary'!$G$7,0,1)</f>
        <v>0</v>
      </c>
      <c r="AU103" s="541">
        <f>('Pro Forma'!$N$119*AU41)*IF(AU$3&gt;'Project Summary'!$G$7,0,1)</f>
        <v>0</v>
      </c>
      <c r="AV103" s="541">
        <f>('Pro Forma'!$N$119*AV41)*IF(AV$3&gt;'Project Summary'!$G$7,0,1)</f>
        <v>0</v>
      </c>
      <c r="AW103" s="541">
        <f>('Pro Forma'!$N$119*AW41)*IF(AW$3&gt;'Project Summary'!$G$7,0,1)</f>
        <v>0</v>
      </c>
      <c r="AX103" s="541">
        <f>('Pro Forma'!$N$119*AX41)*IF(AX$3&gt;'Project Summary'!$G$7,0,1)</f>
        <v>0</v>
      </c>
      <c r="AY103" s="541">
        <f>('Pro Forma'!$N$119*AY41)*IF(AY$3&gt;'Project Summary'!$G$7,0,1)</f>
        <v>0</v>
      </c>
      <c r="AZ103" s="541">
        <f>('Pro Forma'!$N$119*AZ41)*IF(AZ$3&gt;'Project Summary'!$G$7,0,1)</f>
        <v>0</v>
      </c>
      <c r="BA103" s="541">
        <f>('Pro Forma'!$N$119*BA41)*IF(BA$3&gt;'Project Summary'!$G$7,0,1)</f>
        <v>0</v>
      </c>
      <c r="BB103" s="541">
        <f>('Pro Forma'!$N$119*BB41)*IF(BB$3&gt;'Project Summary'!$G$7,0,1)</f>
        <v>0</v>
      </c>
      <c r="BC103" s="541">
        <f>('Pro Forma'!$N$119*BC41)*IF(BC$3&gt;'Project Summary'!$G$7,0,1)</f>
        <v>0</v>
      </c>
      <c r="BD103" s="541">
        <f>('Pro Forma'!$N$119*BD41)*IF(BD$3&gt;'Project Summary'!$G$7,0,1)</f>
        <v>0</v>
      </c>
      <c r="BE103" s="541">
        <f>('Pro Forma'!$N$119*BE41)*IF(BE$3&gt;'Project Summary'!$G$7,0,1)</f>
        <v>0</v>
      </c>
      <c r="BF103" s="541">
        <f>('Pro Forma'!$N$119*BF41)*IF(BF$3&gt;'Project Summary'!$G$7,0,1)</f>
        <v>0</v>
      </c>
      <c r="BG103" s="541">
        <f>('Pro Forma'!$N$119*BG41)*IF(BG$3&gt;'Project Summary'!$G$7,0,1)</f>
        <v>0</v>
      </c>
      <c r="BH103" s="541">
        <f>('Pro Forma'!$N$119*BH41)*IF(BH$3&gt;'Project Summary'!$G$7,0,1)</f>
        <v>0</v>
      </c>
      <c r="BI103" s="541">
        <f>('Pro Forma'!$N$119*BI41)*IF(BI$3&gt;'Project Summary'!$G$7,0,1)</f>
        <v>0</v>
      </c>
      <c r="BJ103" s="541">
        <f>('Pro Forma'!$N$119*BJ41)*IF(BJ$3&gt;'Project Summary'!$G$7,0,1)</f>
        <v>0</v>
      </c>
      <c r="BK103" s="541">
        <f>('Pro Forma'!$N$119*BK41)*IF(BK$3&gt;'Project Summary'!$G$7,0,1)</f>
        <v>0</v>
      </c>
      <c r="BL103" s="541">
        <f>('Pro Forma'!$N$119*BL41)*IF(BL$3&gt;'Project Summary'!$G$7,0,1)</f>
        <v>0</v>
      </c>
      <c r="BM103" s="541">
        <f>('Pro Forma'!$N$119*BM41)*IF(BM$3&gt;'Project Summary'!$G$7,0,1)</f>
        <v>0</v>
      </c>
      <c r="BN103" s="541">
        <f>('Pro Forma'!$N$119*BN41)*IF(BN$3&gt;'Project Summary'!$G$7,0,1)</f>
        <v>0</v>
      </c>
      <c r="BO103" s="541">
        <f>('Pro Forma'!$N$119*BO41)*IF(BO$3&gt;'Project Summary'!$G$7,0,1)</f>
        <v>0</v>
      </c>
      <c r="BP103" s="541">
        <f>('Pro Forma'!$N$119*BP41)*IF(BP$3&gt;'Project Summary'!$G$7,0,1)</f>
        <v>0</v>
      </c>
      <c r="BQ103" s="541">
        <f>('Pro Forma'!$N$119*BQ41)*IF(BQ$3&gt;'Project Summary'!$G$7,0,1)</f>
        <v>0</v>
      </c>
      <c r="BR103" s="541">
        <f>('Pro Forma'!$N$119*BR41)*IF(BR$3&gt;'Project Summary'!$G$7,0,1)</f>
        <v>0</v>
      </c>
      <c r="BS103" s="541">
        <f>('Pro Forma'!$N$119*BS41)*IF(BS$3&gt;'Project Summary'!$G$7,0,1)</f>
        <v>0</v>
      </c>
      <c r="BT103" s="541">
        <f>('Pro Forma'!$N$119*BT41)*IF(BT$3&gt;'Project Summary'!$G$7,0,1)</f>
        <v>0</v>
      </c>
      <c r="BU103" s="541">
        <f>('Pro Forma'!$N$119*BU41)*IF(BU$3&gt;'Project Summary'!$G$7,0,1)</f>
        <v>0</v>
      </c>
      <c r="BV103" s="541">
        <f>('Pro Forma'!$N$119*BV41)*IF(BV$3&gt;'Project Summary'!$G$7,0,1)</f>
        <v>0</v>
      </c>
      <c r="BW103" s="541">
        <f>('Pro Forma'!$N$119*BW41)*IF(BW$3&gt;'Project Summary'!$G$7,0,1)</f>
        <v>0</v>
      </c>
      <c r="BX103" s="541">
        <f>('Pro Forma'!$N$119*BX41)*IF(BX$3&gt;'Project Summary'!$G$7,0,1)</f>
        <v>0</v>
      </c>
      <c r="BY103" s="541">
        <f>('Pro Forma'!$N$119*BY41)*IF(BY$3&gt;'Project Summary'!$G$7,0,1)</f>
        <v>0</v>
      </c>
      <c r="BZ103" s="541">
        <f>('Pro Forma'!$N$119*BZ41)*IF(BZ$3&gt;'Project Summary'!$G$7,0,1)</f>
        <v>0</v>
      </c>
      <c r="CA103" s="541">
        <f>('Pro Forma'!$N$119*CA41)*IF(CA$3&gt;'Project Summary'!$G$7,0,1)</f>
        <v>0</v>
      </c>
      <c r="CB103" s="541">
        <f>('Pro Forma'!$N$119*CB41)*IF(CB$3&gt;'Project Summary'!$G$7,0,1)</f>
        <v>0</v>
      </c>
      <c r="CC103" s="541">
        <f>('Pro Forma'!$N$119*CC41)*IF(CC$3&gt;'Project Summary'!$G$7,0,1)</f>
        <v>0</v>
      </c>
      <c r="CD103" s="541">
        <f>('Pro Forma'!$N$119*CD41)*IF(CD$3&gt;'Project Summary'!$G$7,0,1)</f>
        <v>0</v>
      </c>
      <c r="CE103" s="541">
        <f>('Pro Forma'!$N$119*CE41)*IF(CE$3&gt;'Project Summary'!$G$7,0,1)</f>
        <v>0</v>
      </c>
      <c r="CF103" s="541">
        <f>('Pro Forma'!$N$119*CF41)*IF(CF$3&gt;'Project Summary'!$G$7,0,1)</f>
        <v>0</v>
      </c>
      <c r="CG103" s="541">
        <f>('Pro Forma'!$N$119*CG41)*IF(CG$3&gt;'Project Summary'!$G$7,0,1)</f>
        <v>0</v>
      </c>
      <c r="CH103" s="541">
        <f>('Pro Forma'!$N$119*CH41)*IF(CH$3&gt;'Project Summary'!$G$7,0,1)</f>
        <v>0</v>
      </c>
      <c r="CI103" s="541">
        <f>('Pro Forma'!$N$119*CI41)*IF(CI$3&gt;'Project Summary'!$G$7,0,1)</f>
        <v>0</v>
      </c>
      <c r="CJ103" s="541">
        <f>('Pro Forma'!$N$119*CJ41)*IF(CJ$3&gt;'Project Summary'!$G$7,0,1)</f>
        <v>0</v>
      </c>
      <c r="CK103" s="541">
        <f>('Pro Forma'!$N$119*CK41)*IF(CK$3&gt;'Project Summary'!$G$7,0,1)</f>
        <v>0</v>
      </c>
      <c r="CL103" s="541">
        <f>('Pro Forma'!$N$119*CL41)*IF(CL$3&gt;'Project Summary'!$G$7,0,1)</f>
        <v>0</v>
      </c>
      <c r="CM103" s="541">
        <f>('Pro Forma'!$N$119*CM41)*IF(CM$3&gt;'Project Summary'!$G$7,0,1)</f>
        <v>0</v>
      </c>
      <c r="CN103" s="541">
        <f>('Pro Forma'!$N$119*CN41)*IF(CN$3&gt;'Project Summary'!$G$7,0,1)</f>
        <v>0</v>
      </c>
      <c r="CO103" s="541">
        <f>('Pro Forma'!$N$119*CO41)*IF(CO$3&gt;'Project Summary'!$G$7,0,1)</f>
        <v>0</v>
      </c>
      <c r="CP103" s="541">
        <f>('Pro Forma'!$N$119*CP41)*IF(CP$3&gt;'Project Summary'!$G$7,0,1)</f>
        <v>0</v>
      </c>
      <c r="CQ103" s="541">
        <f>('Pro Forma'!$N$119*CQ41)*IF(CQ$3&gt;'Project Summary'!$G$7,0,1)</f>
        <v>0</v>
      </c>
      <c r="CR103" s="541">
        <f>('Pro Forma'!$N$119*CR41)*IF(CR$3&gt;'Project Summary'!$G$7,0,1)</f>
        <v>0</v>
      </c>
      <c r="CS103" s="541">
        <f>('Pro Forma'!$N$119*CS41)*IF(CS$3&gt;'Project Summary'!$G$7,0,1)</f>
        <v>0</v>
      </c>
      <c r="CT103" s="541">
        <f>('Pro Forma'!$N$119*CT41)*IF(CT$3&gt;'Project Summary'!$G$7,0,1)</f>
        <v>0</v>
      </c>
      <c r="CU103" s="541">
        <f>('Pro Forma'!$N$119*CU41)*IF(CU$3&gt;'Project Summary'!$G$7,0,1)</f>
        <v>0</v>
      </c>
      <c r="CV103" s="541">
        <f>('Pro Forma'!$N$119*CV41)*IF(CV$3&gt;'Project Summary'!$G$7,0,1)</f>
        <v>0</v>
      </c>
      <c r="CW103" s="541">
        <f>('Pro Forma'!$N$119*CW41)*IF(CW$3&gt;'Project Summary'!$G$7,0,1)</f>
        <v>0</v>
      </c>
      <c r="CX103" s="541">
        <f>('Pro Forma'!$N$119*CX41)*IF(CX$3&gt;'Project Summary'!$G$7,0,1)</f>
        <v>0</v>
      </c>
      <c r="CY103" s="541">
        <f>('Pro Forma'!$N$119*CY41)*IF(CY$3&gt;'Project Summary'!$G$7,0,1)</f>
        <v>0</v>
      </c>
      <c r="CZ103" s="541">
        <f>('Pro Forma'!$N$119*CZ41)*IF(CZ$3&gt;'Project Summary'!$G$7,0,1)</f>
        <v>0</v>
      </c>
      <c r="DA103" s="541">
        <f>('Pro Forma'!$N$119*DA41)*IF(DA$3&gt;'Project Summary'!$G$7,0,1)</f>
        <v>0</v>
      </c>
      <c r="DB103" s="541">
        <f>('Pro Forma'!$N$119*DB41)*IF(DB$3&gt;'Project Summary'!$G$7,0,1)</f>
        <v>0</v>
      </c>
      <c r="DC103" s="541">
        <f>('Pro Forma'!$N$119*DC41)*IF(DC$3&gt;'Project Summary'!$G$7,0,1)</f>
        <v>0</v>
      </c>
      <c r="DD103" s="541">
        <f>('Pro Forma'!$N$119*DD41)*IF(DD$3&gt;'Project Summary'!$G$7,0,1)</f>
        <v>0</v>
      </c>
      <c r="DE103" s="541">
        <f>('Pro Forma'!$N$119*DE41)*IF(DE$3&gt;'Project Summary'!$G$7,0,1)</f>
        <v>0</v>
      </c>
      <c r="DF103" s="541">
        <f>('Pro Forma'!$N$119*DF41)*IF(DF$3&gt;'Project Summary'!$G$7,0,1)</f>
        <v>0</v>
      </c>
      <c r="DG103" s="541">
        <f>('Pro Forma'!$N$119*DG41)*IF(DG$3&gt;'Project Summary'!$G$7,0,1)</f>
        <v>0</v>
      </c>
      <c r="DH103" s="541">
        <f>('Pro Forma'!$N$119*DH41)*IF(DH$3&gt;'Project Summary'!$G$7,0,1)</f>
        <v>0</v>
      </c>
      <c r="DI103" s="541">
        <f>('Pro Forma'!$N$119*DI41)*IF(DI$3&gt;'Project Summary'!$G$7,0,1)</f>
        <v>0</v>
      </c>
      <c r="DJ103" s="541">
        <f>('Pro Forma'!$N$119*DJ41)*IF(DJ$3&gt;'Project Summary'!$G$7,0,1)</f>
        <v>0</v>
      </c>
      <c r="DK103" s="541">
        <f>('Pro Forma'!$N$119*DK41)*IF(DK$3&gt;'Project Summary'!$G$7,0,1)</f>
        <v>0</v>
      </c>
      <c r="DL103" s="541">
        <f>('Pro Forma'!$N$119*DL41)*IF(DL$3&gt;'Project Summary'!$G$7,0,1)</f>
        <v>0</v>
      </c>
      <c r="DM103" s="541">
        <f>('Pro Forma'!$N$119*DM41)*IF(DM$3&gt;'Project Summary'!$G$7,0,1)</f>
        <v>0</v>
      </c>
      <c r="DN103" s="541">
        <f>('Pro Forma'!$N$119*DN41)*IF(DN$3&gt;'Project Summary'!$G$7,0,1)</f>
        <v>0</v>
      </c>
      <c r="DO103" s="541">
        <f>('Pro Forma'!$N$119*DO41)*IF(DO$3&gt;'Project Summary'!$G$7,0,1)</f>
        <v>0</v>
      </c>
      <c r="DP103" s="541">
        <f>('Pro Forma'!$N$119*DP41)*IF(DP$3&gt;'Project Summary'!$G$7,0,1)</f>
        <v>0</v>
      </c>
      <c r="DQ103" s="541">
        <f>('Pro Forma'!$N$119*DQ41)*IF(DQ$3&gt;'Project Summary'!$G$7,0,1)</f>
        <v>0</v>
      </c>
      <c r="DR103" s="541">
        <f>('Pro Forma'!$N$119*DR41)*IF(DR$3&gt;'Project Summary'!$G$7,0,1)</f>
        <v>0</v>
      </c>
      <c r="DS103" s="541">
        <f>('Pro Forma'!$N$119*DS41)*IF(DS$3&gt;'Project Summary'!$G$7,0,1)</f>
        <v>0</v>
      </c>
      <c r="DT103" s="541">
        <f>('Pro Forma'!$N$119*DT41)*IF(DT$3&gt;'Project Summary'!$G$7,0,1)</f>
        <v>0</v>
      </c>
      <c r="DU103" s="82"/>
    </row>
    <row r="104" spans="1:125">
      <c r="A104" s="252" t="str">
        <f>'Pro Forma'!A104</f>
        <v>Professional Fees</v>
      </c>
      <c r="B104" s="252"/>
      <c r="E104" s="541">
        <f>'Pro Forma'!$N$104*IF(E$3&gt;'Project Summary'!$G$7,0,1)</f>
        <v>2500</v>
      </c>
      <c r="F104" s="541">
        <f>'Pro Forma'!$N$104*IF(F$3&gt;'Project Summary'!$G$7,0,1)</f>
        <v>2500</v>
      </c>
      <c r="G104" s="541">
        <f>'Pro Forma'!$N$104*IF(G$3&gt;'Project Summary'!$G$7,0,1)</f>
        <v>2500</v>
      </c>
      <c r="H104" s="541">
        <f>'Pro Forma'!$N$104*IF(H$3&gt;'Project Summary'!$G$7,0,1)</f>
        <v>2500</v>
      </c>
      <c r="I104" s="541">
        <f>'Pro Forma'!$N$104*IF(I$3&gt;'Project Summary'!$G$7,0,1)</f>
        <v>2500</v>
      </c>
      <c r="J104" s="541">
        <f>'Pro Forma'!$N$104*IF(J$3&gt;'Project Summary'!$G$7,0,1)</f>
        <v>2500</v>
      </c>
      <c r="K104" s="541">
        <f>'Pro Forma'!$N$104*IF(K$3&gt;'Project Summary'!$G$7,0,1)</f>
        <v>2500</v>
      </c>
      <c r="L104" s="541">
        <f>'Pro Forma'!$N$104*IF(L$3&gt;'Project Summary'!$G$7,0,1)</f>
        <v>2500</v>
      </c>
      <c r="M104" s="541">
        <f>'Pro Forma'!$N$104*IF(M$3&gt;'Project Summary'!$G$7,0,1)</f>
        <v>2500</v>
      </c>
      <c r="N104" s="541">
        <f>'Pro Forma'!$N$104*IF(N$3&gt;'Project Summary'!$G$7,0,1)</f>
        <v>2500</v>
      </c>
      <c r="O104" s="541">
        <f>'Pro Forma'!$N$104*IF(O$3&gt;'Project Summary'!$G$7,0,1)</f>
        <v>2500</v>
      </c>
      <c r="P104" s="541">
        <f>'Pro Forma'!$N$104*IF(P$3&gt;'Project Summary'!$G$7,0,1)</f>
        <v>2500</v>
      </c>
      <c r="Q104" s="541">
        <f>'Pro Forma'!$N$104*IF(Q$3&gt;'Project Summary'!$G$7,0,1)</f>
        <v>2500</v>
      </c>
      <c r="R104" s="541">
        <f>'Pro Forma'!$N$104*IF(R$3&gt;'Project Summary'!$G$7,0,1)</f>
        <v>2500</v>
      </c>
      <c r="S104" s="541">
        <f>'Pro Forma'!$N$104*IF(S$3&gt;'Project Summary'!$G$7,0,1)</f>
        <v>2500</v>
      </c>
      <c r="T104" s="541">
        <f>'Pro Forma'!$N$104*IF(T$3&gt;'Project Summary'!$G$7,0,1)</f>
        <v>2500</v>
      </c>
      <c r="U104" s="541">
        <f>'Pro Forma'!$N$104*IF(U$3&gt;'Project Summary'!$G$7,0,1)</f>
        <v>2500</v>
      </c>
      <c r="V104" s="541">
        <f>'Pro Forma'!$N$104*IF(V$3&gt;'Project Summary'!$G$7,0,1)</f>
        <v>2500</v>
      </c>
      <c r="W104" s="541">
        <f>'Pro Forma'!$N$104*IF(W$3&gt;'Project Summary'!$G$7,0,1)</f>
        <v>2500</v>
      </c>
      <c r="X104" s="541">
        <f>'Pro Forma'!$N$104*IF(X$3&gt;'Project Summary'!$G$7,0,1)</f>
        <v>2500</v>
      </c>
      <c r="Y104" s="541">
        <f>'Pro Forma'!$N$104*IF(Y$3&gt;'Project Summary'!$G$7,0,1)</f>
        <v>2500</v>
      </c>
      <c r="Z104" s="541">
        <f>'Pro Forma'!$N$104*IF(Z$3&gt;'Project Summary'!$G$7,0,1)</f>
        <v>2500</v>
      </c>
      <c r="AA104" s="541">
        <f>'Pro Forma'!$N$104*IF(AA$3&gt;'Project Summary'!$G$7,0,1)</f>
        <v>2500</v>
      </c>
      <c r="AB104" s="541">
        <f>'Pro Forma'!$N$104*IF(AB$3&gt;'Project Summary'!$G$7,0,1)</f>
        <v>2500</v>
      </c>
      <c r="AC104" s="541">
        <f>'Pro Forma'!$N$104*IF(AC$3&gt;'Project Summary'!$G$7,0,1)</f>
        <v>2500</v>
      </c>
      <c r="AD104" s="541">
        <f>'Pro Forma'!$N$104*IF(AD$3&gt;'Project Summary'!$G$7,0,1)</f>
        <v>2500</v>
      </c>
      <c r="AE104" s="541">
        <f>'Pro Forma'!$N$104*IF(AE$3&gt;'Project Summary'!$G$7,0,1)</f>
        <v>2500</v>
      </c>
      <c r="AF104" s="541">
        <f>'Pro Forma'!$N$104*IF(AF$3&gt;'Project Summary'!$G$7,0,1)</f>
        <v>2500</v>
      </c>
      <c r="AG104" s="541">
        <f>'Pro Forma'!$N$104*IF(AG$3&gt;'Project Summary'!$G$7,0,1)</f>
        <v>2500</v>
      </c>
      <c r="AH104" s="541">
        <f>'Pro Forma'!$N$104*IF(AH$3&gt;'Project Summary'!$G$7,0,1)</f>
        <v>2500</v>
      </c>
      <c r="AI104" s="541">
        <f>'Pro Forma'!$N$104*IF(AI$3&gt;'Project Summary'!$G$7,0,1)</f>
        <v>2500</v>
      </c>
      <c r="AJ104" s="541">
        <f>'Pro Forma'!$N$104*IF(AJ$3&gt;'Project Summary'!$G$7,0,1)</f>
        <v>2500</v>
      </c>
      <c r="AK104" s="541">
        <f>'Pro Forma'!$N$104*IF(AK$3&gt;'Project Summary'!$G$7,0,1)</f>
        <v>2500</v>
      </c>
      <c r="AL104" s="541">
        <f>'Pro Forma'!$N$104*IF(AL$3&gt;'Project Summary'!$G$7,0,1)</f>
        <v>2500</v>
      </c>
      <c r="AM104" s="541">
        <f>'Pro Forma'!$N$104*IF(AM$3&gt;'Project Summary'!$G$7,0,1)</f>
        <v>2500</v>
      </c>
      <c r="AN104" s="541">
        <f>'Pro Forma'!$N$104*IF(AN$3&gt;'Project Summary'!$G$7,0,1)</f>
        <v>2500</v>
      </c>
      <c r="AO104" s="541">
        <f>'Pro Forma'!$N$104*IF(AO$3&gt;'Project Summary'!$G$7,0,1)</f>
        <v>2500</v>
      </c>
      <c r="AP104" s="541">
        <f>'Pro Forma'!$N$104*IF(AP$3&gt;'Project Summary'!$G$7,0,1)</f>
        <v>2500</v>
      </c>
      <c r="AQ104" s="541">
        <f>'Pro Forma'!$N$104*IF(AQ$3&gt;'Project Summary'!$G$7,0,1)</f>
        <v>2500</v>
      </c>
      <c r="AR104" s="541">
        <f>'Pro Forma'!$N$104*IF(AR$3&gt;'Project Summary'!$G$7,0,1)</f>
        <v>2500</v>
      </c>
      <c r="AS104" s="541">
        <f>'Pro Forma'!$N$104*IF(AS$3&gt;'Project Summary'!$G$7,0,1)</f>
        <v>2500</v>
      </c>
      <c r="AT104" s="541">
        <f>'Pro Forma'!$N$104*IF(AT$3&gt;'Project Summary'!$G$7,0,1)</f>
        <v>2500</v>
      </c>
      <c r="AU104" s="541">
        <f>'Pro Forma'!$N$104*IF(AU$3&gt;'Project Summary'!$G$7,0,1)</f>
        <v>2500</v>
      </c>
      <c r="AV104" s="541">
        <f>'Pro Forma'!$N$104*IF(AV$3&gt;'Project Summary'!$G$7,0,1)</f>
        <v>2500</v>
      </c>
      <c r="AW104" s="541">
        <f>'Pro Forma'!$N$104*IF(AW$3&gt;'Project Summary'!$G$7,0,1)</f>
        <v>2500</v>
      </c>
      <c r="AX104" s="541">
        <f>'Pro Forma'!$N$104*IF(AX$3&gt;'Project Summary'!$G$7,0,1)</f>
        <v>2500</v>
      </c>
      <c r="AY104" s="541">
        <f>'Pro Forma'!$N$104*IF(AY$3&gt;'Project Summary'!$G$7,0,1)</f>
        <v>2500</v>
      </c>
      <c r="AZ104" s="541">
        <f>'Pro Forma'!$N$104*IF(AZ$3&gt;'Project Summary'!$G$7,0,1)</f>
        <v>2500</v>
      </c>
      <c r="BA104" s="541">
        <f>'Pro Forma'!$N$104*IF(BA$3&gt;'Project Summary'!$G$7,0,1)</f>
        <v>2500</v>
      </c>
      <c r="BB104" s="541">
        <f>'Pro Forma'!$N$104*IF(BB$3&gt;'Project Summary'!$G$7,0,1)</f>
        <v>2500</v>
      </c>
      <c r="BC104" s="541">
        <f>'Pro Forma'!$N$104*IF(BC$3&gt;'Project Summary'!$G$7,0,1)</f>
        <v>2500</v>
      </c>
      <c r="BD104" s="541">
        <f>'Pro Forma'!$N$104*IF(BD$3&gt;'Project Summary'!$G$7,0,1)</f>
        <v>2500</v>
      </c>
      <c r="BE104" s="541">
        <f>'Pro Forma'!$N$104*IF(BE$3&gt;'Project Summary'!$G$7,0,1)</f>
        <v>2500</v>
      </c>
      <c r="BF104" s="541">
        <f>'Pro Forma'!$N$104*IF(BF$3&gt;'Project Summary'!$G$7,0,1)</f>
        <v>2500</v>
      </c>
      <c r="BG104" s="541">
        <f>'Pro Forma'!$N$104*IF(BG$3&gt;'Project Summary'!$G$7,0,1)</f>
        <v>2500</v>
      </c>
      <c r="BH104" s="541">
        <f>'Pro Forma'!$N$104*IF(BH$3&gt;'Project Summary'!$G$7,0,1)</f>
        <v>2500</v>
      </c>
      <c r="BI104" s="541">
        <f>'Pro Forma'!$N$104*IF(BI$3&gt;'Project Summary'!$G$7,0,1)</f>
        <v>2500</v>
      </c>
      <c r="BJ104" s="541">
        <f>'Pro Forma'!$N$104*IF(BJ$3&gt;'Project Summary'!$G$7,0,1)</f>
        <v>2500</v>
      </c>
      <c r="BK104" s="541">
        <f>'Pro Forma'!$N$104*IF(BK$3&gt;'Project Summary'!$G$7,0,1)</f>
        <v>2500</v>
      </c>
      <c r="BL104" s="541">
        <f>'Pro Forma'!$N$104*IF(BL$3&gt;'Project Summary'!$G$7,0,1)</f>
        <v>2500</v>
      </c>
      <c r="BM104" s="541">
        <f>'Pro Forma'!$N$104*IF(BM$3&gt;'Project Summary'!$G$7,0,1)</f>
        <v>2500</v>
      </c>
      <c r="BN104" s="541">
        <f>'Pro Forma'!$N$104*IF(BN$3&gt;'Project Summary'!$G$7,0,1)</f>
        <v>2500</v>
      </c>
      <c r="BO104" s="541">
        <f>'Pro Forma'!$N$104*IF(BO$3&gt;'Project Summary'!$G$7,0,1)</f>
        <v>2500</v>
      </c>
      <c r="BP104" s="541">
        <f>'Pro Forma'!$N$104*IF(BP$3&gt;'Project Summary'!$G$7,0,1)</f>
        <v>2500</v>
      </c>
      <c r="BQ104" s="541">
        <f>'Pro Forma'!$N$104*IF(BQ$3&gt;'Project Summary'!$G$7,0,1)</f>
        <v>2500</v>
      </c>
      <c r="BR104" s="541">
        <f>'Pro Forma'!$N$104*IF(BR$3&gt;'Project Summary'!$G$7,0,1)</f>
        <v>2500</v>
      </c>
      <c r="BS104" s="541">
        <f>'Pro Forma'!$N$104*IF(BS$3&gt;'Project Summary'!$G$7,0,1)</f>
        <v>2500</v>
      </c>
      <c r="BT104" s="541">
        <f>'Pro Forma'!$N$104*IF(BT$3&gt;'Project Summary'!$G$7,0,1)</f>
        <v>2500</v>
      </c>
      <c r="BU104" s="541">
        <f>'Pro Forma'!$N$104*IF(BU$3&gt;'Project Summary'!$G$7,0,1)</f>
        <v>2500</v>
      </c>
      <c r="BV104" s="541">
        <f>'Pro Forma'!$N$104*IF(BV$3&gt;'Project Summary'!$G$7,0,1)</f>
        <v>2500</v>
      </c>
      <c r="BW104" s="541">
        <f>'Pro Forma'!$N$104*IF(BW$3&gt;'Project Summary'!$G$7,0,1)</f>
        <v>2500</v>
      </c>
      <c r="BX104" s="541">
        <f>'Pro Forma'!$N$104*IF(BX$3&gt;'Project Summary'!$G$7,0,1)</f>
        <v>2500</v>
      </c>
      <c r="BY104" s="541">
        <f>'Pro Forma'!$N$104*IF(BY$3&gt;'Project Summary'!$G$7,0,1)</f>
        <v>2500</v>
      </c>
      <c r="BZ104" s="541">
        <f>'Pro Forma'!$N$104*IF(BZ$3&gt;'Project Summary'!$G$7,0,1)</f>
        <v>2500</v>
      </c>
      <c r="CA104" s="541">
        <f>'Pro Forma'!$N$104*IF(CA$3&gt;'Project Summary'!$G$7,0,1)</f>
        <v>2500</v>
      </c>
      <c r="CB104" s="541">
        <f>'Pro Forma'!$N$104*IF(CB$3&gt;'Project Summary'!$G$7,0,1)</f>
        <v>2500</v>
      </c>
      <c r="CC104" s="541">
        <f>'Pro Forma'!$N$104*IF(CC$3&gt;'Project Summary'!$G$7,0,1)</f>
        <v>2500</v>
      </c>
      <c r="CD104" s="541">
        <f>'Pro Forma'!$N$104*IF(CD$3&gt;'Project Summary'!$G$7,0,1)</f>
        <v>2500</v>
      </c>
      <c r="CE104" s="541">
        <f>'Pro Forma'!$N$104*IF(CE$3&gt;'Project Summary'!$G$7,0,1)</f>
        <v>2500</v>
      </c>
      <c r="CF104" s="541">
        <f>'Pro Forma'!$N$104*IF(CF$3&gt;'Project Summary'!$G$7,0,1)</f>
        <v>2500</v>
      </c>
      <c r="CG104" s="541">
        <f>'Pro Forma'!$N$104*IF(CG$3&gt;'Project Summary'!$G$7,0,1)</f>
        <v>2500</v>
      </c>
      <c r="CH104" s="541">
        <f>'Pro Forma'!$N$104*IF(CH$3&gt;'Project Summary'!$G$7,0,1)</f>
        <v>2500</v>
      </c>
      <c r="CI104" s="541">
        <f>'Pro Forma'!$N$104*IF(CI$3&gt;'Project Summary'!$G$7,0,1)</f>
        <v>2500</v>
      </c>
      <c r="CJ104" s="541">
        <f>'Pro Forma'!$N$104*IF(CJ$3&gt;'Project Summary'!$G$7,0,1)</f>
        <v>2500</v>
      </c>
      <c r="CK104" s="541">
        <f>'Pro Forma'!$N$104*IF(CK$3&gt;'Project Summary'!$G$7,0,1)</f>
        <v>0</v>
      </c>
      <c r="CL104" s="541">
        <f>'Pro Forma'!$N$104*IF(CL$3&gt;'Project Summary'!$G$7,0,1)</f>
        <v>0</v>
      </c>
      <c r="CM104" s="541">
        <f>'Pro Forma'!$N$104*IF(CM$3&gt;'Project Summary'!$G$7,0,1)</f>
        <v>0</v>
      </c>
      <c r="CN104" s="541">
        <f>'Pro Forma'!$N$104*IF(CN$3&gt;'Project Summary'!$G$7,0,1)</f>
        <v>0</v>
      </c>
      <c r="CO104" s="541">
        <f>'Pro Forma'!$N$104*IF(CO$3&gt;'Project Summary'!$G$7,0,1)</f>
        <v>0</v>
      </c>
      <c r="CP104" s="541">
        <f>'Pro Forma'!$N$104*IF(CP$3&gt;'Project Summary'!$G$7,0,1)</f>
        <v>0</v>
      </c>
      <c r="CQ104" s="541">
        <f>'Pro Forma'!$N$104*IF(CQ$3&gt;'Project Summary'!$G$7,0,1)</f>
        <v>0</v>
      </c>
      <c r="CR104" s="541">
        <f>'Pro Forma'!$N$104*IF(CR$3&gt;'Project Summary'!$G$7,0,1)</f>
        <v>0</v>
      </c>
      <c r="CS104" s="541">
        <f>'Pro Forma'!$N$104*IF(CS$3&gt;'Project Summary'!$G$7,0,1)</f>
        <v>0</v>
      </c>
      <c r="CT104" s="541">
        <f>'Pro Forma'!$N$104*IF(CT$3&gt;'Project Summary'!$G$7,0,1)</f>
        <v>0</v>
      </c>
      <c r="CU104" s="541">
        <f>'Pro Forma'!$N$104*IF(CU$3&gt;'Project Summary'!$G$7,0,1)</f>
        <v>0</v>
      </c>
      <c r="CV104" s="541">
        <f>'Pro Forma'!$N$104*IF(CV$3&gt;'Project Summary'!$G$7,0,1)</f>
        <v>0</v>
      </c>
      <c r="CW104" s="541">
        <f>'Pro Forma'!$N$104*IF(CW$3&gt;'Project Summary'!$G$7,0,1)</f>
        <v>0</v>
      </c>
      <c r="CX104" s="541">
        <f>'Pro Forma'!$N$104*IF(CX$3&gt;'Project Summary'!$G$7,0,1)</f>
        <v>0</v>
      </c>
      <c r="CY104" s="541">
        <f>'Pro Forma'!$N$104*IF(CY$3&gt;'Project Summary'!$G$7,0,1)</f>
        <v>0</v>
      </c>
      <c r="CZ104" s="541">
        <f>'Pro Forma'!$N$104*IF(CZ$3&gt;'Project Summary'!$G$7,0,1)</f>
        <v>0</v>
      </c>
      <c r="DA104" s="541">
        <f>'Pro Forma'!$N$104*IF(DA$3&gt;'Project Summary'!$G$7,0,1)</f>
        <v>0</v>
      </c>
      <c r="DB104" s="541">
        <f>'Pro Forma'!$N$104*IF(DB$3&gt;'Project Summary'!$G$7,0,1)</f>
        <v>0</v>
      </c>
      <c r="DC104" s="541">
        <f>'Pro Forma'!$N$104*IF(DC$3&gt;'Project Summary'!$G$7,0,1)</f>
        <v>0</v>
      </c>
      <c r="DD104" s="541">
        <f>'Pro Forma'!$N$104*IF(DD$3&gt;'Project Summary'!$G$7,0,1)</f>
        <v>0</v>
      </c>
      <c r="DE104" s="541">
        <f>'Pro Forma'!$N$104*IF(DE$3&gt;'Project Summary'!$G$7,0,1)</f>
        <v>0</v>
      </c>
      <c r="DF104" s="541">
        <f>'Pro Forma'!$N$104*IF(DF$3&gt;'Project Summary'!$G$7,0,1)</f>
        <v>0</v>
      </c>
      <c r="DG104" s="541">
        <f>'Pro Forma'!$N$104*IF(DG$3&gt;'Project Summary'!$G$7,0,1)</f>
        <v>0</v>
      </c>
      <c r="DH104" s="541">
        <f>'Pro Forma'!$N$104*IF(DH$3&gt;'Project Summary'!$G$7,0,1)</f>
        <v>0</v>
      </c>
      <c r="DI104" s="541">
        <f>'Pro Forma'!$N$104*IF(DI$3&gt;'Project Summary'!$G$7,0,1)</f>
        <v>0</v>
      </c>
      <c r="DJ104" s="541">
        <f>'Pro Forma'!$N$104*IF(DJ$3&gt;'Project Summary'!$G$7,0,1)</f>
        <v>0</v>
      </c>
      <c r="DK104" s="541">
        <f>'Pro Forma'!$N$104*IF(DK$3&gt;'Project Summary'!$G$7,0,1)</f>
        <v>0</v>
      </c>
      <c r="DL104" s="541">
        <f>'Pro Forma'!$N$104*IF(DL$3&gt;'Project Summary'!$G$7,0,1)</f>
        <v>0</v>
      </c>
      <c r="DM104" s="541">
        <f>'Pro Forma'!$N$104*IF(DM$3&gt;'Project Summary'!$G$7,0,1)</f>
        <v>0</v>
      </c>
      <c r="DN104" s="541">
        <f>'Pro Forma'!$N$104*IF(DN$3&gt;'Project Summary'!$G$7,0,1)</f>
        <v>0</v>
      </c>
      <c r="DO104" s="541">
        <f>'Pro Forma'!$N$104*IF(DO$3&gt;'Project Summary'!$G$7,0,1)</f>
        <v>0</v>
      </c>
      <c r="DP104" s="541">
        <f>'Pro Forma'!$N$104*IF(DP$3&gt;'Project Summary'!$G$7,0,1)</f>
        <v>0</v>
      </c>
      <c r="DQ104" s="541">
        <f>'Pro Forma'!$N$104*IF(DQ$3&gt;'Project Summary'!$G$7,0,1)</f>
        <v>0</v>
      </c>
      <c r="DR104" s="541">
        <f>'Pro Forma'!$N$104*IF(DR$3&gt;'Project Summary'!$G$7,0,1)</f>
        <v>0</v>
      </c>
      <c r="DS104" s="541">
        <f>'Pro Forma'!$N$104*IF(DS$3&gt;'Project Summary'!$G$7,0,1)</f>
        <v>0</v>
      </c>
      <c r="DT104" s="541">
        <f>'Pro Forma'!$N$104*IF(DT$3&gt;'Project Summary'!$G$7,0,1)</f>
        <v>0</v>
      </c>
      <c r="DU104" s="82"/>
    </row>
    <row r="105" spans="1:125" s="466" customFormat="1">
      <c r="A105" s="254"/>
      <c r="B105" s="24" t="str">
        <f>'Pro Forma'!B105</f>
        <v>Total Entity Expenses</v>
      </c>
      <c r="C105" s="24"/>
      <c r="D105" s="24"/>
      <c r="E105" s="588">
        <f>SUM(E103:E104)</f>
        <v>2500</v>
      </c>
      <c r="F105" s="588">
        <f t="shared" ref="F105:BQ105" si="20">SUM(F103:F104)</f>
        <v>2500</v>
      </c>
      <c r="G105" s="588">
        <f t="shared" si="20"/>
        <v>2500</v>
      </c>
      <c r="H105" s="588">
        <f t="shared" si="20"/>
        <v>2500</v>
      </c>
      <c r="I105" s="588">
        <f t="shared" si="20"/>
        <v>2500</v>
      </c>
      <c r="J105" s="588">
        <f t="shared" si="20"/>
        <v>2500</v>
      </c>
      <c r="K105" s="588">
        <f t="shared" si="20"/>
        <v>2500</v>
      </c>
      <c r="L105" s="588">
        <f t="shared" si="20"/>
        <v>2500</v>
      </c>
      <c r="M105" s="588">
        <f t="shared" si="20"/>
        <v>2500</v>
      </c>
      <c r="N105" s="588">
        <f t="shared" si="20"/>
        <v>2500</v>
      </c>
      <c r="O105" s="588">
        <f t="shared" si="20"/>
        <v>2500</v>
      </c>
      <c r="P105" s="588">
        <f t="shared" si="20"/>
        <v>2500</v>
      </c>
      <c r="Q105" s="588">
        <f t="shared" si="20"/>
        <v>2500</v>
      </c>
      <c r="R105" s="588">
        <f t="shared" si="20"/>
        <v>2500</v>
      </c>
      <c r="S105" s="588">
        <f t="shared" si="20"/>
        <v>2500</v>
      </c>
      <c r="T105" s="588">
        <f t="shared" si="20"/>
        <v>2500</v>
      </c>
      <c r="U105" s="588">
        <f t="shared" si="20"/>
        <v>2500</v>
      </c>
      <c r="V105" s="588">
        <f t="shared" si="20"/>
        <v>2500</v>
      </c>
      <c r="W105" s="588">
        <f t="shared" si="20"/>
        <v>2500</v>
      </c>
      <c r="X105" s="588">
        <f t="shared" si="20"/>
        <v>2500</v>
      </c>
      <c r="Y105" s="588">
        <f t="shared" si="20"/>
        <v>2500</v>
      </c>
      <c r="Z105" s="588">
        <f t="shared" si="20"/>
        <v>2500</v>
      </c>
      <c r="AA105" s="588">
        <f t="shared" si="20"/>
        <v>2500</v>
      </c>
      <c r="AB105" s="588">
        <f t="shared" si="20"/>
        <v>2500</v>
      </c>
      <c r="AC105" s="588">
        <f t="shared" si="20"/>
        <v>2500</v>
      </c>
      <c r="AD105" s="588">
        <f t="shared" si="20"/>
        <v>2500</v>
      </c>
      <c r="AE105" s="588">
        <f t="shared" si="20"/>
        <v>2500</v>
      </c>
      <c r="AF105" s="588">
        <f t="shared" si="20"/>
        <v>2500</v>
      </c>
      <c r="AG105" s="588">
        <f t="shared" si="20"/>
        <v>2500</v>
      </c>
      <c r="AH105" s="588">
        <f t="shared" si="20"/>
        <v>2500</v>
      </c>
      <c r="AI105" s="588">
        <f t="shared" si="20"/>
        <v>2500</v>
      </c>
      <c r="AJ105" s="588">
        <f t="shared" si="20"/>
        <v>2500</v>
      </c>
      <c r="AK105" s="588">
        <f t="shared" si="20"/>
        <v>2500</v>
      </c>
      <c r="AL105" s="588">
        <f t="shared" si="20"/>
        <v>2500</v>
      </c>
      <c r="AM105" s="588">
        <f t="shared" si="20"/>
        <v>2500</v>
      </c>
      <c r="AN105" s="588">
        <f t="shared" si="20"/>
        <v>2500</v>
      </c>
      <c r="AO105" s="588">
        <f t="shared" si="20"/>
        <v>2500</v>
      </c>
      <c r="AP105" s="588">
        <f t="shared" si="20"/>
        <v>2500</v>
      </c>
      <c r="AQ105" s="588">
        <f t="shared" si="20"/>
        <v>2500</v>
      </c>
      <c r="AR105" s="588">
        <f t="shared" si="20"/>
        <v>2500</v>
      </c>
      <c r="AS105" s="588">
        <f t="shared" si="20"/>
        <v>2500</v>
      </c>
      <c r="AT105" s="588">
        <f t="shared" si="20"/>
        <v>2500</v>
      </c>
      <c r="AU105" s="588">
        <f t="shared" si="20"/>
        <v>2500</v>
      </c>
      <c r="AV105" s="588">
        <f t="shared" si="20"/>
        <v>2500</v>
      </c>
      <c r="AW105" s="588">
        <f t="shared" si="20"/>
        <v>2500</v>
      </c>
      <c r="AX105" s="588">
        <f t="shared" si="20"/>
        <v>2500</v>
      </c>
      <c r="AY105" s="588">
        <f t="shared" si="20"/>
        <v>2500</v>
      </c>
      <c r="AZ105" s="588">
        <f t="shared" si="20"/>
        <v>2500</v>
      </c>
      <c r="BA105" s="588">
        <f t="shared" si="20"/>
        <v>2500</v>
      </c>
      <c r="BB105" s="588">
        <f t="shared" si="20"/>
        <v>2500</v>
      </c>
      <c r="BC105" s="588">
        <f t="shared" si="20"/>
        <v>2500</v>
      </c>
      <c r="BD105" s="588">
        <f t="shared" si="20"/>
        <v>2500</v>
      </c>
      <c r="BE105" s="588">
        <f t="shared" si="20"/>
        <v>2500</v>
      </c>
      <c r="BF105" s="588">
        <f t="shared" si="20"/>
        <v>2500</v>
      </c>
      <c r="BG105" s="588">
        <f t="shared" si="20"/>
        <v>2500</v>
      </c>
      <c r="BH105" s="588">
        <f t="shared" si="20"/>
        <v>2500</v>
      </c>
      <c r="BI105" s="588">
        <f t="shared" si="20"/>
        <v>2500</v>
      </c>
      <c r="BJ105" s="588">
        <f t="shared" si="20"/>
        <v>2500</v>
      </c>
      <c r="BK105" s="588">
        <f t="shared" si="20"/>
        <v>2500</v>
      </c>
      <c r="BL105" s="588">
        <f t="shared" si="20"/>
        <v>2500</v>
      </c>
      <c r="BM105" s="588">
        <f t="shared" si="20"/>
        <v>2500</v>
      </c>
      <c r="BN105" s="588">
        <f t="shared" si="20"/>
        <v>2500</v>
      </c>
      <c r="BO105" s="588">
        <f t="shared" si="20"/>
        <v>2500</v>
      </c>
      <c r="BP105" s="588">
        <f t="shared" si="20"/>
        <v>2500</v>
      </c>
      <c r="BQ105" s="588">
        <f t="shared" si="20"/>
        <v>2500</v>
      </c>
      <c r="BR105" s="588">
        <f t="shared" ref="BR105:DT105" si="21">SUM(BR103:BR104)</f>
        <v>2500</v>
      </c>
      <c r="BS105" s="588">
        <f t="shared" si="21"/>
        <v>2500</v>
      </c>
      <c r="BT105" s="588">
        <f t="shared" si="21"/>
        <v>2500</v>
      </c>
      <c r="BU105" s="588">
        <f t="shared" si="21"/>
        <v>2500</v>
      </c>
      <c r="BV105" s="588">
        <f t="shared" si="21"/>
        <v>2500</v>
      </c>
      <c r="BW105" s="588">
        <f t="shared" si="21"/>
        <v>2500</v>
      </c>
      <c r="BX105" s="588">
        <f t="shared" si="21"/>
        <v>2500</v>
      </c>
      <c r="BY105" s="588">
        <f t="shared" si="21"/>
        <v>2500</v>
      </c>
      <c r="BZ105" s="588">
        <f t="shared" si="21"/>
        <v>2500</v>
      </c>
      <c r="CA105" s="588">
        <f t="shared" si="21"/>
        <v>2500</v>
      </c>
      <c r="CB105" s="588">
        <f t="shared" si="21"/>
        <v>2500</v>
      </c>
      <c r="CC105" s="588">
        <f t="shared" si="21"/>
        <v>2500</v>
      </c>
      <c r="CD105" s="588">
        <f t="shared" si="21"/>
        <v>2500</v>
      </c>
      <c r="CE105" s="588">
        <f t="shared" si="21"/>
        <v>2500</v>
      </c>
      <c r="CF105" s="588">
        <f t="shared" si="21"/>
        <v>2500</v>
      </c>
      <c r="CG105" s="588">
        <f t="shared" si="21"/>
        <v>2500</v>
      </c>
      <c r="CH105" s="588">
        <f t="shared" si="21"/>
        <v>2500</v>
      </c>
      <c r="CI105" s="588">
        <f t="shared" si="21"/>
        <v>2500</v>
      </c>
      <c r="CJ105" s="588">
        <f t="shared" si="21"/>
        <v>2500</v>
      </c>
      <c r="CK105" s="588">
        <f t="shared" si="21"/>
        <v>0</v>
      </c>
      <c r="CL105" s="588">
        <f t="shared" si="21"/>
        <v>0</v>
      </c>
      <c r="CM105" s="588">
        <f t="shared" si="21"/>
        <v>0</v>
      </c>
      <c r="CN105" s="588">
        <f t="shared" si="21"/>
        <v>0</v>
      </c>
      <c r="CO105" s="588">
        <f t="shared" si="21"/>
        <v>0</v>
      </c>
      <c r="CP105" s="588">
        <f t="shared" si="21"/>
        <v>0</v>
      </c>
      <c r="CQ105" s="588">
        <f t="shared" si="21"/>
        <v>0</v>
      </c>
      <c r="CR105" s="588">
        <f t="shared" si="21"/>
        <v>0</v>
      </c>
      <c r="CS105" s="588">
        <f t="shared" si="21"/>
        <v>0</v>
      </c>
      <c r="CT105" s="588">
        <f t="shared" si="21"/>
        <v>0</v>
      </c>
      <c r="CU105" s="588">
        <f t="shared" si="21"/>
        <v>0</v>
      </c>
      <c r="CV105" s="588">
        <f t="shared" si="21"/>
        <v>0</v>
      </c>
      <c r="CW105" s="588">
        <f t="shared" si="21"/>
        <v>0</v>
      </c>
      <c r="CX105" s="588">
        <f t="shared" si="21"/>
        <v>0</v>
      </c>
      <c r="CY105" s="588">
        <f t="shared" si="21"/>
        <v>0</v>
      </c>
      <c r="CZ105" s="588">
        <f t="shared" si="21"/>
        <v>0</v>
      </c>
      <c r="DA105" s="588">
        <f t="shared" si="21"/>
        <v>0</v>
      </c>
      <c r="DB105" s="588">
        <f t="shared" si="21"/>
        <v>0</v>
      </c>
      <c r="DC105" s="588">
        <f t="shared" si="21"/>
        <v>0</v>
      </c>
      <c r="DD105" s="588">
        <f t="shared" si="21"/>
        <v>0</v>
      </c>
      <c r="DE105" s="588">
        <f t="shared" si="21"/>
        <v>0</v>
      </c>
      <c r="DF105" s="588">
        <f t="shared" si="21"/>
        <v>0</v>
      </c>
      <c r="DG105" s="588">
        <f t="shared" si="21"/>
        <v>0</v>
      </c>
      <c r="DH105" s="588">
        <f t="shared" si="21"/>
        <v>0</v>
      </c>
      <c r="DI105" s="588">
        <f t="shared" si="21"/>
        <v>0</v>
      </c>
      <c r="DJ105" s="588">
        <f t="shared" si="21"/>
        <v>0</v>
      </c>
      <c r="DK105" s="588">
        <f t="shared" si="21"/>
        <v>0</v>
      </c>
      <c r="DL105" s="588">
        <f t="shared" si="21"/>
        <v>0</v>
      </c>
      <c r="DM105" s="588">
        <f t="shared" si="21"/>
        <v>0</v>
      </c>
      <c r="DN105" s="588">
        <f t="shared" si="21"/>
        <v>0</v>
      </c>
      <c r="DO105" s="588">
        <f t="shared" si="21"/>
        <v>0</v>
      </c>
      <c r="DP105" s="588">
        <f t="shared" si="21"/>
        <v>0</v>
      </c>
      <c r="DQ105" s="588">
        <f t="shared" si="21"/>
        <v>0</v>
      </c>
      <c r="DR105" s="588">
        <f t="shared" si="21"/>
        <v>0</v>
      </c>
      <c r="DS105" s="588">
        <f t="shared" si="21"/>
        <v>0</v>
      </c>
      <c r="DT105" s="588">
        <f t="shared" si="21"/>
        <v>0</v>
      </c>
      <c r="DU105" s="586"/>
    </row>
    <row r="106" spans="1:125">
      <c r="A106" s="252"/>
      <c r="E106" s="541"/>
      <c r="F106" s="541"/>
      <c r="G106" s="541"/>
      <c r="H106" s="541"/>
      <c r="I106" s="541"/>
      <c r="J106" s="541"/>
      <c r="K106" s="541"/>
      <c r="L106" s="541"/>
      <c r="M106" s="541"/>
      <c r="N106" s="541"/>
      <c r="O106" s="541"/>
      <c r="P106" s="541"/>
      <c r="Q106" s="541"/>
      <c r="R106" s="541"/>
      <c r="S106" s="541"/>
      <c r="T106" s="541"/>
      <c r="U106" s="541"/>
      <c r="V106" s="541"/>
      <c r="W106" s="541"/>
      <c r="X106" s="541"/>
      <c r="Y106" s="541"/>
      <c r="Z106" s="541"/>
      <c r="AA106" s="541"/>
      <c r="AB106" s="541"/>
      <c r="AC106" s="541"/>
      <c r="AD106" s="541"/>
      <c r="AE106" s="541"/>
      <c r="AF106" s="541"/>
      <c r="AG106" s="541"/>
      <c r="AH106" s="541"/>
      <c r="AI106" s="541"/>
      <c r="AJ106" s="541"/>
      <c r="AK106" s="541"/>
      <c r="AL106" s="541"/>
      <c r="AM106" s="541"/>
      <c r="AN106" s="541"/>
      <c r="AO106" s="541"/>
      <c r="AP106" s="541"/>
      <c r="AQ106" s="541"/>
      <c r="AR106" s="541"/>
      <c r="AS106" s="541"/>
      <c r="AT106" s="541"/>
      <c r="AU106" s="541"/>
      <c r="AV106" s="541"/>
      <c r="AW106" s="541"/>
      <c r="AX106" s="541"/>
      <c r="AY106" s="541"/>
      <c r="AZ106" s="541"/>
      <c r="BA106" s="541"/>
      <c r="BB106" s="541"/>
      <c r="BC106" s="541"/>
      <c r="BD106" s="541"/>
      <c r="BE106" s="541"/>
      <c r="BF106" s="541"/>
      <c r="BG106" s="541"/>
      <c r="BH106" s="541"/>
      <c r="BI106" s="541"/>
      <c r="BJ106" s="541"/>
      <c r="BK106" s="541"/>
      <c r="BL106" s="541"/>
      <c r="BM106" s="541"/>
      <c r="BN106" s="541"/>
      <c r="BO106" s="541"/>
      <c r="BP106" s="541"/>
      <c r="BQ106" s="541"/>
      <c r="BR106" s="541"/>
      <c r="BS106" s="541"/>
      <c r="BT106" s="541"/>
      <c r="BU106" s="541"/>
      <c r="BV106" s="541"/>
      <c r="BW106" s="541"/>
      <c r="BX106" s="541"/>
      <c r="BY106" s="541"/>
      <c r="BZ106" s="541"/>
      <c r="CA106" s="541"/>
      <c r="CB106" s="541"/>
      <c r="CC106" s="541"/>
      <c r="CD106" s="541"/>
      <c r="CE106" s="541"/>
      <c r="CF106" s="541"/>
      <c r="CG106" s="541"/>
      <c r="CH106" s="541"/>
      <c r="CI106" s="541"/>
      <c r="CJ106" s="541"/>
      <c r="CK106" s="541"/>
      <c r="CL106" s="541"/>
      <c r="CM106" s="541"/>
      <c r="CN106" s="541"/>
      <c r="CO106" s="541"/>
      <c r="CP106" s="541"/>
      <c r="CQ106" s="541"/>
      <c r="CR106" s="541"/>
      <c r="CS106" s="541"/>
      <c r="CT106" s="541"/>
      <c r="CU106" s="541"/>
      <c r="CV106" s="541"/>
      <c r="CW106" s="541"/>
      <c r="CX106" s="541"/>
      <c r="CY106" s="541"/>
      <c r="CZ106" s="541"/>
      <c r="DA106" s="541"/>
      <c r="DB106" s="541"/>
      <c r="DC106" s="541"/>
      <c r="DD106" s="541"/>
      <c r="DE106" s="541"/>
      <c r="DF106" s="541"/>
      <c r="DG106" s="541"/>
      <c r="DH106" s="541"/>
      <c r="DI106" s="541"/>
      <c r="DJ106" s="541"/>
      <c r="DK106" s="541"/>
      <c r="DL106" s="541"/>
      <c r="DM106" s="541"/>
      <c r="DN106" s="541"/>
      <c r="DO106" s="541"/>
      <c r="DP106" s="541"/>
      <c r="DQ106" s="541"/>
      <c r="DR106" s="541"/>
      <c r="DS106" s="541"/>
      <c r="DT106" s="541"/>
      <c r="DU106" s="82"/>
    </row>
    <row r="107" spans="1:125">
      <c r="A107" s="252" t="str">
        <f>'Pro Forma'!A107</f>
        <v>Non-recurring Capex 1</v>
      </c>
      <c r="E107" s="541">
        <f>INDEX('Pro Forma'!$1:$1048576,MATCH('Cash Flow_Monthly'!$A107,'Pro Forma'!$A:$A,0),MATCH('Cash Flow_Monthly'!E$2,'Pro Forma'!$1:$1,0))/12*IF(E$3&gt;'Project Summary'!$G$7,0,1)</f>
        <v>0</v>
      </c>
      <c r="F107" s="541">
        <f>INDEX('Pro Forma'!$1:$1048576,MATCH('Cash Flow_Monthly'!$A107,'Pro Forma'!$A:$A,0),MATCH('Cash Flow_Monthly'!F$2,'Pro Forma'!$1:$1,0))/12*IF(F$3&gt;'Project Summary'!$G$7,0,1)</f>
        <v>0</v>
      </c>
      <c r="G107" s="541">
        <f>INDEX('Pro Forma'!$1:$1048576,MATCH('Cash Flow_Monthly'!$A107,'Pro Forma'!$A:$A,0),MATCH('Cash Flow_Monthly'!G$2,'Pro Forma'!$1:$1,0))/12*IF(G$3&gt;'Project Summary'!$G$7,0,1)</f>
        <v>0</v>
      </c>
      <c r="H107" s="541">
        <f>INDEX('Pro Forma'!$1:$1048576,MATCH('Cash Flow_Monthly'!$A107,'Pro Forma'!$A:$A,0),MATCH('Cash Flow_Monthly'!H$2,'Pro Forma'!$1:$1,0))/12*IF(H$3&gt;'Project Summary'!$G$7,0,1)</f>
        <v>0</v>
      </c>
      <c r="I107" s="541">
        <f>INDEX('Pro Forma'!$1:$1048576,MATCH('Cash Flow_Monthly'!$A107,'Pro Forma'!$A:$A,0),MATCH('Cash Flow_Monthly'!I$2,'Pro Forma'!$1:$1,0))/12*IF(I$3&gt;'Project Summary'!$G$7,0,1)</f>
        <v>0</v>
      </c>
      <c r="J107" s="541">
        <f>INDEX('Pro Forma'!$1:$1048576,MATCH('Cash Flow_Monthly'!$A107,'Pro Forma'!$A:$A,0),MATCH('Cash Flow_Monthly'!J$2,'Pro Forma'!$1:$1,0))/12*IF(J$3&gt;'Project Summary'!$G$7,0,1)</f>
        <v>0</v>
      </c>
      <c r="K107" s="541">
        <f>INDEX('Pro Forma'!$1:$1048576,MATCH('Cash Flow_Monthly'!$A107,'Pro Forma'!$A:$A,0),MATCH('Cash Flow_Monthly'!K$2,'Pro Forma'!$1:$1,0))/12*IF(K$3&gt;'Project Summary'!$G$7,0,1)</f>
        <v>0</v>
      </c>
      <c r="L107" s="541">
        <f>INDEX('Pro Forma'!$1:$1048576,MATCH('Cash Flow_Monthly'!$A107,'Pro Forma'!$A:$A,0),MATCH('Cash Flow_Monthly'!L$2,'Pro Forma'!$1:$1,0))/12*IF(L$3&gt;'Project Summary'!$G$7,0,1)</f>
        <v>0</v>
      </c>
      <c r="M107" s="541">
        <f>INDEX('Pro Forma'!$1:$1048576,MATCH('Cash Flow_Monthly'!$A107,'Pro Forma'!$A:$A,0),MATCH('Cash Flow_Monthly'!M$2,'Pro Forma'!$1:$1,0))/12*IF(M$3&gt;'Project Summary'!$G$7,0,1)</f>
        <v>0</v>
      </c>
      <c r="N107" s="541">
        <f>INDEX('Pro Forma'!$1:$1048576,MATCH('Cash Flow_Monthly'!$A107,'Pro Forma'!$A:$A,0),MATCH('Cash Flow_Monthly'!N$2,'Pro Forma'!$1:$1,0))/12*IF(N$3&gt;'Project Summary'!$G$7,0,1)</f>
        <v>0</v>
      </c>
      <c r="O107" s="541">
        <f>INDEX('Pro Forma'!$1:$1048576,MATCH('Cash Flow_Monthly'!$A107,'Pro Forma'!$A:$A,0),MATCH('Cash Flow_Monthly'!O$2,'Pro Forma'!$1:$1,0))/12*IF(O$3&gt;'Project Summary'!$G$7,0,1)</f>
        <v>0</v>
      </c>
      <c r="P107" s="541">
        <f>INDEX('Pro Forma'!$1:$1048576,MATCH('Cash Flow_Monthly'!$A107,'Pro Forma'!$A:$A,0),MATCH('Cash Flow_Monthly'!P$2,'Pro Forma'!$1:$1,0))/12*IF(P$3&gt;'Project Summary'!$G$7,0,1)</f>
        <v>0</v>
      </c>
      <c r="Q107" s="541">
        <f>INDEX('Pro Forma'!$1:$1048576,MATCH('Cash Flow_Monthly'!$A107,'Pro Forma'!$A:$A,0),MATCH('Cash Flow_Monthly'!Q$2,'Pro Forma'!$1:$1,0))/12*IF(Q$3&gt;'Project Summary'!$G$7,0,1)</f>
        <v>0</v>
      </c>
      <c r="R107" s="541">
        <f>INDEX('Pro Forma'!$1:$1048576,MATCH('Cash Flow_Monthly'!$A107,'Pro Forma'!$A:$A,0),MATCH('Cash Flow_Monthly'!R$2,'Pro Forma'!$1:$1,0))/12*IF(R$3&gt;'Project Summary'!$G$7,0,1)</f>
        <v>0</v>
      </c>
      <c r="S107" s="541">
        <f>INDEX('Pro Forma'!$1:$1048576,MATCH('Cash Flow_Monthly'!$A107,'Pro Forma'!$A:$A,0),MATCH('Cash Flow_Monthly'!S$2,'Pro Forma'!$1:$1,0))/12*IF(S$3&gt;'Project Summary'!$G$7,0,1)</f>
        <v>0</v>
      </c>
      <c r="T107" s="541">
        <f>INDEX('Pro Forma'!$1:$1048576,MATCH('Cash Flow_Monthly'!$A107,'Pro Forma'!$A:$A,0),MATCH('Cash Flow_Monthly'!T$2,'Pro Forma'!$1:$1,0))/12*IF(T$3&gt;'Project Summary'!$G$7,0,1)</f>
        <v>0</v>
      </c>
      <c r="U107" s="541">
        <f>INDEX('Pro Forma'!$1:$1048576,MATCH('Cash Flow_Monthly'!$A107,'Pro Forma'!$A:$A,0),MATCH('Cash Flow_Monthly'!U$2,'Pro Forma'!$1:$1,0))/12*IF(U$3&gt;'Project Summary'!$G$7,0,1)</f>
        <v>0</v>
      </c>
      <c r="V107" s="541">
        <f>INDEX('Pro Forma'!$1:$1048576,MATCH('Cash Flow_Monthly'!$A107,'Pro Forma'!$A:$A,0),MATCH('Cash Flow_Monthly'!V$2,'Pro Forma'!$1:$1,0))/12*IF(V$3&gt;'Project Summary'!$G$7,0,1)</f>
        <v>0</v>
      </c>
      <c r="W107" s="541">
        <f>INDEX('Pro Forma'!$1:$1048576,MATCH('Cash Flow_Monthly'!$A107,'Pro Forma'!$A:$A,0),MATCH('Cash Flow_Monthly'!W$2,'Pro Forma'!$1:$1,0))/12*IF(W$3&gt;'Project Summary'!$G$7,0,1)</f>
        <v>0</v>
      </c>
      <c r="X107" s="541">
        <f>INDEX('Pro Forma'!$1:$1048576,MATCH('Cash Flow_Monthly'!$A107,'Pro Forma'!$A:$A,0),MATCH('Cash Flow_Monthly'!X$2,'Pro Forma'!$1:$1,0))/12*IF(X$3&gt;'Project Summary'!$G$7,0,1)</f>
        <v>0</v>
      </c>
      <c r="Y107" s="541">
        <f>INDEX('Pro Forma'!$1:$1048576,MATCH('Cash Flow_Monthly'!$A107,'Pro Forma'!$A:$A,0),MATCH('Cash Flow_Monthly'!Y$2,'Pro Forma'!$1:$1,0))/12*IF(Y$3&gt;'Project Summary'!$G$7,0,1)</f>
        <v>0</v>
      </c>
      <c r="Z107" s="541">
        <f>INDEX('Pro Forma'!$1:$1048576,MATCH('Cash Flow_Monthly'!$A107,'Pro Forma'!$A:$A,0),MATCH('Cash Flow_Monthly'!Z$2,'Pro Forma'!$1:$1,0))/12*IF(Z$3&gt;'Project Summary'!$G$7,0,1)</f>
        <v>0</v>
      </c>
      <c r="AA107" s="541">
        <f>INDEX('Pro Forma'!$1:$1048576,MATCH('Cash Flow_Monthly'!$A107,'Pro Forma'!$A:$A,0),MATCH('Cash Flow_Monthly'!AA$2,'Pro Forma'!$1:$1,0))/12*IF(AA$3&gt;'Project Summary'!$G$7,0,1)</f>
        <v>0</v>
      </c>
      <c r="AB107" s="541">
        <f>INDEX('Pro Forma'!$1:$1048576,MATCH('Cash Flow_Monthly'!$A107,'Pro Forma'!$A:$A,0),MATCH('Cash Flow_Monthly'!AB$2,'Pro Forma'!$1:$1,0))/12*IF(AB$3&gt;'Project Summary'!$G$7,0,1)</f>
        <v>0</v>
      </c>
      <c r="AC107" s="541">
        <f>INDEX('Pro Forma'!$1:$1048576,MATCH('Cash Flow_Monthly'!$A107,'Pro Forma'!$A:$A,0),MATCH('Cash Flow_Monthly'!AC$2,'Pro Forma'!$1:$1,0))/12*IF(AC$3&gt;'Project Summary'!$G$7,0,1)</f>
        <v>9000</v>
      </c>
      <c r="AD107" s="541">
        <f>INDEX('Pro Forma'!$1:$1048576,MATCH('Cash Flow_Monthly'!$A107,'Pro Forma'!$A:$A,0),MATCH('Cash Flow_Monthly'!AD$2,'Pro Forma'!$1:$1,0))/12*IF(AD$3&gt;'Project Summary'!$G$7,0,1)</f>
        <v>9000</v>
      </c>
      <c r="AE107" s="541">
        <f>INDEX('Pro Forma'!$1:$1048576,MATCH('Cash Flow_Monthly'!$A107,'Pro Forma'!$A:$A,0),MATCH('Cash Flow_Monthly'!AE$2,'Pro Forma'!$1:$1,0))/12*IF(AE$3&gt;'Project Summary'!$G$7,0,1)</f>
        <v>9000</v>
      </c>
      <c r="AF107" s="541">
        <f>INDEX('Pro Forma'!$1:$1048576,MATCH('Cash Flow_Monthly'!$A107,'Pro Forma'!$A:$A,0),MATCH('Cash Flow_Monthly'!AF$2,'Pro Forma'!$1:$1,0))/12*IF(AF$3&gt;'Project Summary'!$G$7,0,1)</f>
        <v>9000</v>
      </c>
      <c r="AG107" s="541">
        <f>INDEX('Pro Forma'!$1:$1048576,MATCH('Cash Flow_Monthly'!$A107,'Pro Forma'!$A:$A,0),MATCH('Cash Flow_Monthly'!AG$2,'Pro Forma'!$1:$1,0))/12*IF(AG$3&gt;'Project Summary'!$G$7,0,1)</f>
        <v>9000</v>
      </c>
      <c r="AH107" s="541">
        <f>INDEX('Pro Forma'!$1:$1048576,MATCH('Cash Flow_Monthly'!$A107,'Pro Forma'!$A:$A,0),MATCH('Cash Flow_Monthly'!AH$2,'Pro Forma'!$1:$1,0))/12*IF(AH$3&gt;'Project Summary'!$G$7,0,1)</f>
        <v>9000</v>
      </c>
      <c r="AI107" s="541">
        <f>INDEX('Pro Forma'!$1:$1048576,MATCH('Cash Flow_Monthly'!$A107,'Pro Forma'!$A:$A,0),MATCH('Cash Flow_Monthly'!AI$2,'Pro Forma'!$1:$1,0))/12*IF(AI$3&gt;'Project Summary'!$G$7,0,1)</f>
        <v>9000</v>
      </c>
      <c r="AJ107" s="541">
        <f>INDEX('Pro Forma'!$1:$1048576,MATCH('Cash Flow_Monthly'!$A107,'Pro Forma'!$A:$A,0),MATCH('Cash Flow_Monthly'!AJ$2,'Pro Forma'!$1:$1,0))/12*IF(AJ$3&gt;'Project Summary'!$G$7,0,1)</f>
        <v>9000</v>
      </c>
      <c r="AK107" s="541">
        <f>INDEX('Pro Forma'!$1:$1048576,MATCH('Cash Flow_Monthly'!$A107,'Pro Forma'!$A:$A,0),MATCH('Cash Flow_Monthly'!AK$2,'Pro Forma'!$1:$1,0))/12*IF(AK$3&gt;'Project Summary'!$G$7,0,1)</f>
        <v>9000</v>
      </c>
      <c r="AL107" s="541">
        <f>INDEX('Pro Forma'!$1:$1048576,MATCH('Cash Flow_Monthly'!$A107,'Pro Forma'!$A:$A,0),MATCH('Cash Flow_Monthly'!AL$2,'Pro Forma'!$1:$1,0))/12*IF(AL$3&gt;'Project Summary'!$G$7,0,1)</f>
        <v>9000</v>
      </c>
      <c r="AM107" s="541">
        <f>INDEX('Pro Forma'!$1:$1048576,MATCH('Cash Flow_Monthly'!$A107,'Pro Forma'!$A:$A,0),MATCH('Cash Flow_Monthly'!AM$2,'Pro Forma'!$1:$1,0))/12*IF(AM$3&gt;'Project Summary'!$G$7,0,1)</f>
        <v>9000</v>
      </c>
      <c r="AN107" s="541">
        <f>INDEX('Pro Forma'!$1:$1048576,MATCH('Cash Flow_Monthly'!$A107,'Pro Forma'!$A:$A,0),MATCH('Cash Flow_Monthly'!AN$2,'Pro Forma'!$1:$1,0))/12*IF(AN$3&gt;'Project Summary'!$G$7,0,1)</f>
        <v>9000</v>
      </c>
      <c r="AO107" s="541">
        <f>INDEX('Pro Forma'!$1:$1048576,MATCH('Cash Flow_Monthly'!$A107,'Pro Forma'!$A:$A,0),MATCH('Cash Flow_Monthly'!AO$2,'Pro Forma'!$1:$1,0))/12*IF(AO$3&gt;'Project Summary'!$G$7,0,1)</f>
        <v>9000</v>
      </c>
      <c r="AP107" s="541">
        <f>INDEX('Pro Forma'!$1:$1048576,MATCH('Cash Flow_Monthly'!$A107,'Pro Forma'!$A:$A,0),MATCH('Cash Flow_Monthly'!AP$2,'Pro Forma'!$1:$1,0))/12*IF(AP$3&gt;'Project Summary'!$G$7,0,1)</f>
        <v>9000</v>
      </c>
      <c r="AQ107" s="541">
        <f>INDEX('Pro Forma'!$1:$1048576,MATCH('Cash Flow_Monthly'!$A107,'Pro Forma'!$A:$A,0),MATCH('Cash Flow_Monthly'!AQ$2,'Pro Forma'!$1:$1,0))/12*IF(AQ$3&gt;'Project Summary'!$G$7,0,1)</f>
        <v>9000</v>
      </c>
      <c r="AR107" s="541">
        <f>INDEX('Pro Forma'!$1:$1048576,MATCH('Cash Flow_Monthly'!$A107,'Pro Forma'!$A:$A,0),MATCH('Cash Flow_Monthly'!AR$2,'Pro Forma'!$1:$1,0))/12*IF(AR$3&gt;'Project Summary'!$G$7,0,1)</f>
        <v>9000</v>
      </c>
      <c r="AS107" s="541">
        <f>INDEX('Pro Forma'!$1:$1048576,MATCH('Cash Flow_Monthly'!$A107,'Pro Forma'!$A:$A,0),MATCH('Cash Flow_Monthly'!AS$2,'Pro Forma'!$1:$1,0))/12*IF(AS$3&gt;'Project Summary'!$G$7,0,1)</f>
        <v>9000</v>
      </c>
      <c r="AT107" s="541">
        <f>INDEX('Pro Forma'!$1:$1048576,MATCH('Cash Flow_Monthly'!$A107,'Pro Forma'!$A:$A,0),MATCH('Cash Flow_Monthly'!AT$2,'Pro Forma'!$1:$1,0))/12*IF(AT$3&gt;'Project Summary'!$G$7,0,1)</f>
        <v>9000</v>
      </c>
      <c r="AU107" s="541">
        <f>INDEX('Pro Forma'!$1:$1048576,MATCH('Cash Flow_Monthly'!$A107,'Pro Forma'!$A:$A,0),MATCH('Cash Flow_Monthly'!AU$2,'Pro Forma'!$1:$1,0))/12*IF(AU$3&gt;'Project Summary'!$G$7,0,1)</f>
        <v>9000</v>
      </c>
      <c r="AV107" s="541">
        <f>INDEX('Pro Forma'!$1:$1048576,MATCH('Cash Flow_Monthly'!$A107,'Pro Forma'!$A:$A,0),MATCH('Cash Flow_Monthly'!AV$2,'Pro Forma'!$1:$1,0))/12*IF(AV$3&gt;'Project Summary'!$G$7,0,1)</f>
        <v>9000</v>
      </c>
      <c r="AW107" s="541">
        <f>INDEX('Pro Forma'!$1:$1048576,MATCH('Cash Flow_Monthly'!$A107,'Pro Forma'!$A:$A,0),MATCH('Cash Flow_Monthly'!AW$2,'Pro Forma'!$1:$1,0))/12*IF(AW$3&gt;'Project Summary'!$G$7,0,1)</f>
        <v>9000</v>
      </c>
      <c r="AX107" s="541">
        <f>INDEX('Pro Forma'!$1:$1048576,MATCH('Cash Flow_Monthly'!$A107,'Pro Forma'!$A:$A,0),MATCH('Cash Flow_Monthly'!AX$2,'Pro Forma'!$1:$1,0))/12*IF(AX$3&gt;'Project Summary'!$G$7,0,1)</f>
        <v>9000</v>
      </c>
      <c r="AY107" s="541">
        <f>INDEX('Pro Forma'!$1:$1048576,MATCH('Cash Flow_Monthly'!$A107,'Pro Forma'!$A:$A,0),MATCH('Cash Flow_Monthly'!AY$2,'Pro Forma'!$1:$1,0))/12*IF(AY$3&gt;'Project Summary'!$G$7,0,1)</f>
        <v>9000</v>
      </c>
      <c r="AZ107" s="541">
        <f>INDEX('Pro Forma'!$1:$1048576,MATCH('Cash Flow_Monthly'!$A107,'Pro Forma'!$A:$A,0),MATCH('Cash Flow_Monthly'!AZ$2,'Pro Forma'!$1:$1,0))/12*IF(AZ$3&gt;'Project Summary'!$G$7,0,1)</f>
        <v>9000</v>
      </c>
      <c r="BA107" s="541">
        <f>INDEX('Pro Forma'!$1:$1048576,MATCH('Cash Flow_Monthly'!$A107,'Pro Forma'!$A:$A,0),MATCH('Cash Flow_Monthly'!BA$2,'Pro Forma'!$1:$1,0))/12*IF(BA$3&gt;'Project Summary'!$G$7,0,1)</f>
        <v>9000</v>
      </c>
      <c r="BB107" s="541">
        <f>INDEX('Pro Forma'!$1:$1048576,MATCH('Cash Flow_Monthly'!$A107,'Pro Forma'!$A:$A,0),MATCH('Cash Flow_Monthly'!BB$2,'Pro Forma'!$1:$1,0))/12*IF(BB$3&gt;'Project Summary'!$G$7,0,1)</f>
        <v>9000</v>
      </c>
      <c r="BC107" s="541">
        <f>INDEX('Pro Forma'!$1:$1048576,MATCH('Cash Flow_Monthly'!$A107,'Pro Forma'!$A:$A,0),MATCH('Cash Flow_Monthly'!BC$2,'Pro Forma'!$1:$1,0))/12*IF(BC$3&gt;'Project Summary'!$G$7,0,1)</f>
        <v>9000</v>
      </c>
      <c r="BD107" s="541">
        <f>INDEX('Pro Forma'!$1:$1048576,MATCH('Cash Flow_Monthly'!$A107,'Pro Forma'!$A:$A,0),MATCH('Cash Flow_Monthly'!BD$2,'Pro Forma'!$1:$1,0))/12*IF(BD$3&gt;'Project Summary'!$G$7,0,1)</f>
        <v>9000</v>
      </c>
      <c r="BE107" s="541">
        <f>INDEX('Pro Forma'!$1:$1048576,MATCH('Cash Flow_Monthly'!$A107,'Pro Forma'!$A:$A,0),MATCH('Cash Flow_Monthly'!BE$2,'Pro Forma'!$1:$1,0))/12*IF(BE$3&gt;'Project Summary'!$G$7,0,1)</f>
        <v>9000</v>
      </c>
      <c r="BF107" s="541">
        <f>INDEX('Pro Forma'!$1:$1048576,MATCH('Cash Flow_Monthly'!$A107,'Pro Forma'!$A:$A,0),MATCH('Cash Flow_Monthly'!BF$2,'Pro Forma'!$1:$1,0))/12*IF(BF$3&gt;'Project Summary'!$G$7,0,1)</f>
        <v>9000</v>
      </c>
      <c r="BG107" s="541">
        <f>INDEX('Pro Forma'!$1:$1048576,MATCH('Cash Flow_Monthly'!$A107,'Pro Forma'!$A:$A,0),MATCH('Cash Flow_Monthly'!BG$2,'Pro Forma'!$1:$1,0))/12*IF(BG$3&gt;'Project Summary'!$G$7,0,1)</f>
        <v>9000</v>
      </c>
      <c r="BH107" s="541">
        <f>INDEX('Pro Forma'!$1:$1048576,MATCH('Cash Flow_Monthly'!$A107,'Pro Forma'!$A:$A,0),MATCH('Cash Flow_Monthly'!BH$2,'Pro Forma'!$1:$1,0))/12*IF(BH$3&gt;'Project Summary'!$G$7,0,1)</f>
        <v>9000</v>
      </c>
      <c r="BI107" s="541">
        <f>INDEX('Pro Forma'!$1:$1048576,MATCH('Cash Flow_Monthly'!$A107,'Pro Forma'!$A:$A,0),MATCH('Cash Flow_Monthly'!BI$2,'Pro Forma'!$1:$1,0))/12*IF(BI$3&gt;'Project Summary'!$G$7,0,1)</f>
        <v>9000</v>
      </c>
      <c r="BJ107" s="541">
        <f>INDEX('Pro Forma'!$1:$1048576,MATCH('Cash Flow_Monthly'!$A107,'Pro Forma'!$A:$A,0),MATCH('Cash Flow_Monthly'!BJ$2,'Pro Forma'!$1:$1,0))/12*IF(BJ$3&gt;'Project Summary'!$G$7,0,1)</f>
        <v>9000</v>
      </c>
      <c r="BK107" s="541">
        <f>INDEX('Pro Forma'!$1:$1048576,MATCH('Cash Flow_Monthly'!$A107,'Pro Forma'!$A:$A,0),MATCH('Cash Flow_Monthly'!BK$2,'Pro Forma'!$1:$1,0))/12*IF(BK$3&gt;'Project Summary'!$G$7,0,1)</f>
        <v>9000</v>
      </c>
      <c r="BL107" s="541">
        <f>INDEX('Pro Forma'!$1:$1048576,MATCH('Cash Flow_Monthly'!$A107,'Pro Forma'!$A:$A,0),MATCH('Cash Flow_Monthly'!BL$2,'Pro Forma'!$1:$1,0))/12*IF(BL$3&gt;'Project Summary'!$G$7,0,1)</f>
        <v>9000</v>
      </c>
      <c r="BM107" s="541">
        <f>INDEX('Pro Forma'!$1:$1048576,MATCH('Cash Flow_Monthly'!$A107,'Pro Forma'!$A:$A,0),MATCH('Cash Flow_Monthly'!BM$2,'Pro Forma'!$1:$1,0))/12*IF(BM$3&gt;'Project Summary'!$G$7,0,1)</f>
        <v>9000</v>
      </c>
      <c r="BN107" s="541">
        <f>INDEX('Pro Forma'!$1:$1048576,MATCH('Cash Flow_Monthly'!$A107,'Pro Forma'!$A:$A,0),MATCH('Cash Flow_Monthly'!BN$2,'Pro Forma'!$1:$1,0))/12*IF(BN$3&gt;'Project Summary'!$G$7,0,1)</f>
        <v>9000</v>
      </c>
      <c r="BO107" s="541">
        <f>INDEX('Pro Forma'!$1:$1048576,MATCH('Cash Flow_Monthly'!$A107,'Pro Forma'!$A:$A,0),MATCH('Cash Flow_Monthly'!BO$2,'Pro Forma'!$1:$1,0))/12*IF(BO$3&gt;'Project Summary'!$G$7,0,1)</f>
        <v>9000</v>
      </c>
      <c r="BP107" s="541">
        <f>INDEX('Pro Forma'!$1:$1048576,MATCH('Cash Flow_Monthly'!$A107,'Pro Forma'!$A:$A,0),MATCH('Cash Flow_Monthly'!BP$2,'Pro Forma'!$1:$1,0))/12*IF(BP$3&gt;'Project Summary'!$G$7,0,1)</f>
        <v>9000</v>
      </c>
      <c r="BQ107" s="541">
        <f>INDEX('Pro Forma'!$1:$1048576,MATCH('Cash Flow_Monthly'!$A107,'Pro Forma'!$A:$A,0),MATCH('Cash Flow_Monthly'!BQ$2,'Pro Forma'!$1:$1,0))/12*IF(BQ$3&gt;'Project Summary'!$G$7,0,1)</f>
        <v>9000</v>
      </c>
      <c r="BR107" s="541">
        <f>INDEX('Pro Forma'!$1:$1048576,MATCH('Cash Flow_Monthly'!$A107,'Pro Forma'!$A:$A,0),MATCH('Cash Flow_Monthly'!BR$2,'Pro Forma'!$1:$1,0))/12*IF(BR$3&gt;'Project Summary'!$G$7,0,1)</f>
        <v>9000</v>
      </c>
      <c r="BS107" s="541">
        <f>INDEX('Pro Forma'!$1:$1048576,MATCH('Cash Flow_Monthly'!$A107,'Pro Forma'!$A:$A,0),MATCH('Cash Flow_Monthly'!BS$2,'Pro Forma'!$1:$1,0))/12*IF(BS$3&gt;'Project Summary'!$G$7,0,1)</f>
        <v>9000</v>
      </c>
      <c r="BT107" s="541">
        <f>INDEX('Pro Forma'!$1:$1048576,MATCH('Cash Flow_Monthly'!$A107,'Pro Forma'!$A:$A,0),MATCH('Cash Flow_Monthly'!BT$2,'Pro Forma'!$1:$1,0))/12*IF(BT$3&gt;'Project Summary'!$G$7,0,1)</f>
        <v>9000</v>
      </c>
      <c r="BU107" s="541">
        <f>INDEX('Pro Forma'!$1:$1048576,MATCH('Cash Flow_Monthly'!$A107,'Pro Forma'!$A:$A,0),MATCH('Cash Flow_Monthly'!BU$2,'Pro Forma'!$1:$1,0))/12*IF(BU$3&gt;'Project Summary'!$G$7,0,1)</f>
        <v>9000</v>
      </c>
      <c r="BV107" s="541">
        <f>INDEX('Pro Forma'!$1:$1048576,MATCH('Cash Flow_Monthly'!$A107,'Pro Forma'!$A:$A,0),MATCH('Cash Flow_Monthly'!BV$2,'Pro Forma'!$1:$1,0))/12*IF(BV$3&gt;'Project Summary'!$G$7,0,1)</f>
        <v>9000</v>
      </c>
      <c r="BW107" s="541">
        <f>INDEX('Pro Forma'!$1:$1048576,MATCH('Cash Flow_Monthly'!$A107,'Pro Forma'!$A:$A,0),MATCH('Cash Flow_Monthly'!BW$2,'Pro Forma'!$1:$1,0))/12*IF(BW$3&gt;'Project Summary'!$G$7,0,1)</f>
        <v>9000</v>
      </c>
      <c r="BX107" s="541">
        <f>INDEX('Pro Forma'!$1:$1048576,MATCH('Cash Flow_Monthly'!$A107,'Pro Forma'!$A:$A,0),MATCH('Cash Flow_Monthly'!BX$2,'Pro Forma'!$1:$1,0))/12*IF(BX$3&gt;'Project Summary'!$G$7,0,1)</f>
        <v>9000</v>
      </c>
      <c r="BY107" s="541">
        <f>INDEX('Pro Forma'!$1:$1048576,MATCH('Cash Flow_Monthly'!$A107,'Pro Forma'!$A:$A,0),MATCH('Cash Flow_Monthly'!BY$2,'Pro Forma'!$1:$1,0))/12*IF(BY$3&gt;'Project Summary'!$G$7,0,1)</f>
        <v>9000</v>
      </c>
      <c r="BZ107" s="541">
        <f>INDEX('Pro Forma'!$1:$1048576,MATCH('Cash Flow_Monthly'!$A107,'Pro Forma'!$A:$A,0),MATCH('Cash Flow_Monthly'!BZ$2,'Pro Forma'!$1:$1,0))/12*IF(BZ$3&gt;'Project Summary'!$G$7,0,1)</f>
        <v>9000</v>
      </c>
      <c r="CA107" s="541">
        <f>INDEX('Pro Forma'!$1:$1048576,MATCH('Cash Flow_Monthly'!$A107,'Pro Forma'!$A:$A,0),MATCH('Cash Flow_Monthly'!CA$2,'Pro Forma'!$1:$1,0))/12*IF(CA$3&gt;'Project Summary'!$G$7,0,1)</f>
        <v>9000</v>
      </c>
      <c r="CB107" s="541">
        <f>INDEX('Pro Forma'!$1:$1048576,MATCH('Cash Flow_Monthly'!$A107,'Pro Forma'!$A:$A,0),MATCH('Cash Flow_Monthly'!CB$2,'Pro Forma'!$1:$1,0))/12*IF(CB$3&gt;'Project Summary'!$G$7,0,1)</f>
        <v>9000</v>
      </c>
      <c r="CC107" s="541">
        <f>INDEX('Pro Forma'!$1:$1048576,MATCH('Cash Flow_Monthly'!$A107,'Pro Forma'!$A:$A,0),MATCH('Cash Flow_Monthly'!CC$2,'Pro Forma'!$1:$1,0))/12*IF(CC$3&gt;'Project Summary'!$G$7,0,1)</f>
        <v>9000</v>
      </c>
      <c r="CD107" s="541">
        <f>INDEX('Pro Forma'!$1:$1048576,MATCH('Cash Flow_Monthly'!$A107,'Pro Forma'!$A:$A,0),MATCH('Cash Flow_Monthly'!CD$2,'Pro Forma'!$1:$1,0))/12*IF(CD$3&gt;'Project Summary'!$G$7,0,1)</f>
        <v>9000</v>
      </c>
      <c r="CE107" s="541">
        <f>INDEX('Pro Forma'!$1:$1048576,MATCH('Cash Flow_Monthly'!$A107,'Pro Forma'!$A:$A,0),MATCH('Cash Flow_Monthly'!CE$2,'Pro Forma'!$1:$1,0))/12*IF(CE$3&gt;'Project Summary'!$G$7,0,1)</f>
        <v>9000</v>
      </c>
      <c r="CF107" s="541">
        <f>INDEX('Pro Forma'!$1:$1048576,MATCH('Cash Flow_Monthly'!$A107,'Pro Forma'!$A:$A,0),MATCH('Cash Flow_Monthly'!CF$2,'Pro Forma'!$1:$1,0))/12*IF(CF$3&gt;'Project Summary'!$G$7,0,1)</f>
        <v>9000</v>
      </c>
      <c r="CG107" s="541">
        <f>INDEX('Pro Forma'!$1:$1048576,MATCH('Cash Flow_Monthly'!$A107,'Pro Forma'!$A:$A,0),MATCH('Cash Flow_Monthly'!CG$2,'Pro Forma'!$1:$1,0))/12*IF(CG$3&gt;'Project Summary'!$G$7,0,1)</f>
        <v>9000</v>
      </c>
      <c r="CH107" s="541">
        <f>INDEX('Pro Forma'!$1:$1048576,MATCH('Cash Flow_Monthly'!$A107,'Pro Forma'!$A:$A,0),MATCH('Cash Flow_Monthly'!CH$2,'Pro Forma'!$1:$1,0))/12*IF(CH$3&gt;'Project Summary'!$G$7,0,1)</f>
        <v>9000</v>
      </c>
      <c r="CI107" s="541">
        <f>INDEX('Pro Forma'!$1:$1048576,MATCH('Cash Flow_Monthly'!$A107,'Pro Forma'!$A:$A,0),MATCH('Cash Flow_Monthly'!CI$2,'Pro Forma'!$1:$1,0))/12*IF(CI$3&gt;'Project Summary'!$G$7,0,1)</f>
        <v>9000</v>
      </c>
      <c r="CJ107" s="541">
        <f>INDEX('Pro Forma'!$1:$1048576,MATCH('Cash Flow_Monthly'!$A107,'Pro Forma'!$A:$A,0),MATCH('Cash Flow_Monthly'!CJ$2,'Pro Forma'!$1:$1,0))/12*IF(CJ$3&gt;'Project Summary'!$G$7,0,1)</f>
        <v>9000</v>
      </c>
      <c r="CK107" s="541">
        <f>INDEX('Pro Forma'!$1:$1048576,MATCH('Cash Flow_Monthly'!$A107,'Pro Forma'!$A:$A,0),MATCH('Cash Flow_Monthly'!CK$2,'Pro Forma'!$1:$1,0))/12*IF(CK$3&gt;'Project Summary'!$G$7,0,1)</f>
        <v>0</v>
      </c>
      <c r="CL107" s="541">
        <f>INDEX('Pro Forma'!$1:$1048576,MATCH('Cash Flow_Monthly'!$A107,'Pro Forma'!$A:$A,0),MATCH('Cash Flow_Monthly'!CL$2,'Pro Forma'!$1:$1,0))/12*IF(CL$3&gt;'Project Summary'!$G$7,0,1)</f>
        <v>0</v>
      </c>
      <c r="CM107" s="541">
        <f>INDEX('Pro Forma'!$1:$1048576,MATCH('Cash Flow_Monthly'!$A107,'Pro Forma'!$A:$A,0),MATCH('Cash Flow_Monthly'!CM$2,'Pro Forma'!$1:$1,0))/12*IF(CM$3&gt;'Project Summary'!$G$7,0,1)</f>
        <v>0</v>
      </c>
      <c r="CN107" s="541">
        <f>INDEX('Pro Forma'!$1:$1048576,MATCH('Cash Flow_Monthly'!$A107,'Pro Forma'!$A:$A,0),MATCH('Cash Flow_Monthly'!CN$2,'Pro Forma'!$1:$1,0))/12*IF(CN$3&gt;'Project Summary'!$G$7,0,1)</f>
        <v>0</v>
      </c>
      <c r="CO107" s="541">
        <f>INDEX('Pro Forma'!$1:$1048576,MATCH('Cash Flow_Monthly'!$A107,'Pro Forma'!$A:$A,0),MATCH('Cash Flow_Monthly'!CO$2,'Pro Forma'!$1:$1,0))/12*IF(CO$3&gt;'Project Summary'!$G$7,0,1)</f>
        <v>0</v>
      </c>
      <c r="CP107" s="541">
        <f>INDEX('Pro Forma'!$1:$1048576,MATCH('Cash Flow_Monthly'!$A107,'Pro Forma'!$A:$A,0),MATCH('Cash Flow_Monthly'!CP$2,'Pro Forma'!$1:$1,0))/12*IF(CP$3&gt;'Project Summary'!$G$7,0,1)</f>
        <v>0</v>
      </c>
      <c r="CQ107" s="541">
        <f>INDEX('Pro Forma'!$1:$1048576,MATCH('Cash Flow_Monthly'!$A107,'Pro Forma'!$A:$A,0),MATCH('Cash Flow_Monthly'!CQ$2,'Pro Forma'!$1:$1,0))/12*IF(CQ$3&gt;'Project Summary'!$G$7,0,1)</f>
        <v>0</v>
      </c>
      <c r="CR107" s="541">
        <f>INDEX('Pro Forma'!$1:$1048576,MATCH('Cash Flow_Monthly'!$A107,'Pro Forma'!$A:$A,0),MATCH('Cash Flow_Monthly'!CR$2,'Pro Forma'!$1:$1,0))/12*IF(CR$3&gt;'Project Summary'!$G$7,0,1)</f>
        <v>0</v>
      </c>
      <c r="CS107" s="541">
        <f>INDEX('Pro Forma'!$1:$1048576,MATCH('Cash Flow_Monthly'!$A107,'Pro Forma'!$A:$A,0),MATCH('Cash Flow_Monthly'!CS$2,'Pro Forma'!$1:$1,0))/12*IF(CS$3&gt;'Project Summary'!$G$7,0,1)</f>
        <v>0</v>
      </c>
      <c r="CT107" s="541">
        <f>INDEX('Pro Forma'!$1:$1048576,MATCH('Cash Flow_Monthly'!$A107,'Pro Forma'!$A:$A,0),MATCH('Cash Flow_Monthly'!CT$2,'Pro Forma'!$1:$1,0))/12*IF(CT$3&gt;'Project Summary'!$G$7,0,1)</f>
        <v>0</v>
      </c>
      <c r="CU107" s="541">
        <f>INDEX('Pro Forma'!$1:$1048576,MATCH('Cash Flow_Monthly'!$A107,'Pro Forma'!$A:$A,0),MATCH('Cash Flow_Monthly'!CU$2,'Pro Forma'!$1:$1,0))/12*IF(CU$3&gt;'Project Summary'!$G$7,0,1)</f>
        <v>0</v>
      </c>
      <c r="CV107" s="541">
        <f>INDEX('Pro Forma'!$1:$1048576,MATCH('Cash Flow_Monthly'!$A107,'Pro Forma'!$A:$A,0),MATCH('Cash Flow_Monthly'!CV$2,'Pro Forma'!$1:$1,0))/12*IF(CV$3&gt;'Project Summary'!$G$7,0,1)</f>
        <v>0</v>
      </c>
      <c r="CW107" s="541">
        <f>INDEX('Pro Forma'!$1:$1048576,MATCH('Cash Flow_Monthly'!$A107,'Pro Forma'!$A:$A,0),MATCH('Cash Flow_Monthly'!CW$2,'Pro Forma'!$1:$1,0))/12*IF(CW$3&gt;'Project Summary'!$G$7,0,1)</f>
        <v>0</v>
      </c>
      <c r="CX107" s="541">
        <f>INDEX('Pro Forma'!$1:$1048576,MATCH('Cash Flow_Monthly'!$A107,'Pro Forma'!$A:$A,0),MATCH('Cash Flow_Monthly'!CX$2,'Pro Forma'!$1:$1,0))/12*IF(CX$3&gt;'Project Summary'!$G$7,0,1)</f>
        <v>0</v>
      </c>
      <c r="CY107" s="541">
        <f>INDEX('Pro Forma'!$1:$1048576,MATCH('Cash Flow_Monthly'!$A107,'Pro Forma'!$A:$A,0),MATCH('Cash Flow_Monthly'!CY$2,'Pro Forma'!$1:$1,0))/12*IF(CY$3&gt;'Project Summary'!$G$7,0,1)</f>
        <v>0</v>
      </c>
      <c r="CZ107" s="541">
        <f>INDEX('Pro Forma'!$1:$1048576,MATCH('Cash Flow_Monthly'!$A107,'Pro Forma'!$A:$A,0),MATCH('Cash Flow_Monthly'!CZ$2,'Pro Forma'!$1:$1,0))/12*IF(CZ$3&gt;'Project Summary'!$G$7,0,1)</f>
        <v>0</v>
      </c>
      <c r="DA107" s="541">
        <f>INDEX('Pro Forma'!$1:$1048576,MATCH('Cash Flow_Monthly'!$A107,'Pro Forma'!$A:$A,0),MATCH('Cash Flow_Monthly'!DA$2,'Pro Forma'!$1:$1,0))/12*IF(DA$3&gt;'Project Summary'!$G$7,0,1)</f>
        <v>0</v>
      </c>
      <c r="DB107" s="541">
        <f>INDEX('Pro Forma'!$1:$1048576,MATCH('Cash Flow_Monthly'!$A107,'Pro Forma'!$A:$A,0),MATCH('Cash Flow_Monthly'!DB$2,'Pro Forma'!$1:$1,0))/12*IF(DB$3&gt;'Project Summary'!$G$7,0,1)</f>
        <v>0</v>
      </c>
      <c r="DC107" s="541">
        <f>INDEX('Pro Forma'!$1:$1048576,MATCH('Cash Flow_Monthly'!$A107,'Pro Forma'!$A:$A,0),MATCH('Cash Flow_Monthly'!DC$2,'Pro Forma'!$1:$1,0))/12*IF(DC$3&gt;'Project Summary'!$G$7,0,1)</f>
        <v>0</v>
      </c>
      <c r="DD107" s="541">
        <f>INDEX('Pro Forma'!$1:$1048576,MATCH('Cash Flow_Monthly'!$A107,'Pro Forma'!$A:$A,0),MATCH('Cash Flow_Monthly'!DD$2,'Pro Forma'!$1:$1,0))/12*IF(DD$3&gt;'Project Summary'!$G$7,0,1)</f>
        <v>0</v>
      </c>
      <c r="DE107" s="541">
        <f>INDEX('Pro Forma'!$1:$1048576,MATCH('Cash Flow_Monthly'!$A107,'Pro Forma'!$A:$A,0),MATCH('Cash Flow_Monthly'!DE$2,'Pro Forma'!$1:$1,0))/12*IF(DE$3&gt;'Project Summary'!$G$7,0,1)</f>
        <v>0</v>
      </c>
      <c r="DF107" s="541">
        <f>INDEX('Pro Forma'!$1:$1048576,MATCH('Cash Flow_Monthly'!$A107,'Pro Forma'!$A:$A,0),MATCH('Cash Flow_Monthly'!DF$2,'Pro Forma'!$1:$1,0))/12*IF(DF$3&gt;'Project Summary'!$G$7,0,1)</f>
        <v>0</v>
      </c>
      <c r="DG107" s="541">
        <f>INDEX('Pro Forma'!$1:$1048576,MATCH('Cash Flow_Monthly'!$A107,'Pro Forma'!$A:$A,0),MATCH('Cash Flow_Monthly'!DG$2,'Pro Forma'!$1:$1,0))/12*IF(DG$3&gt;'Project Summary'!$G$7,0,1)</f>
        <v>0</v>
      </c>
      <c r="DH107" s="541">
        <f>INDEX('Pro Forma'!$1:$1048576,MATCH('Cash Flow_Monthly'!$A107,'Pro Forma'!$A:$A,0),MATCH('Cash Flow_Monthly'!DH$2,'Pro Forma'!$1:$1,0))/12*IF(DH$3&gt;'Project Summary'!$G$7,0,1)</f>
        <v>0</v>
      </c>
      <c r="DI107" s="541">
        <f>INDEX('Pro Forma'!$1:$1048576,MATCH('Cash Flow_Monthly'!$A107,'Pro Forma'!$A:$A,0),MATCH('Cash Flow_Monthly'!DI$2,'Pro Forma'!$1:$1,0))/12*IF(DI$3&gt;'Project Summary'!$G$7,0,1)</f>
        <v>0</v>
      </c>
      <c r="DJ107" s="541">
        <f>INDEX('Pro Forma'!$1:$1048576,MATCH('Cash Flow_Monthly'!$A107,'Pro Forma'!$A:$A,0),MATCH('Cash Flow_Monthly'!DJ$2,'Pro Forma'!$1:$1,0))/12*IF(DJ$3&gt;'Project Summary'!$G$7,0,1)</f>
        <v>0</v>
      </c>
      <c r="DK107" s="541">
        <f>INDEX('Pro Forma'!$1:$1048576,MATCH('Cash Flow_Monthly'!$A107,'Pro Forma'!$A:$A,0),MATCH('Cash Flow_Monthly'!DK$2,'Pro Forma'!$1:$1,0))/12*IF(DK$3&gt;'Project Summary'!$G$7,0,1)</f>
        <v>0</v>
      </c>
      <c r="DL107" s="541">
        <f>INDEX('Pro Forma'!$1:$1048576,MATCH('Cash Flow_Monthly'!$A107,'Pro Forma'!$A:$A,0),MATCH('Cash Flow_Monthly'!DL$2,'Pro Forma'!$1:$1,0))/12*IF(DL$3&gt;'Project Summary'!$G$7,0,1)</f>
        <v>0</v>
      </c>
      <c r="DM107" s="541">
        <f>INDEX('Pro Forma'!$1:$1048576,MATCH('Cash Flow_Monthly'!$A107,'Pro Forma'!$A:$A,0),MATCH('Cash Flow_Monthly'!DM$2,'Pro Forma'!$1:$1,0))/12*IF(DM$3&gt;'Project Summary'!$G$7,0,1)</f>
        <v>0</v>
      </c>
      <c r="DN107" s="541">
        <f>INDEX('Pro Forma'!$1:$1048576,MATCH('Cash Flow_Monthly'!$A107,'Pro Forma'!$A:$A,0),MATCH('Cash Flow_Monthly'!DN$2,'Pro Forma'!$1:$1,0))/12*IF(DN$3&gt;'Project Summary'!$G$7,0,1)</f>
        <v>0</v>
      </c>
      <c r="DO107" s="541">
        <f>INDEX('Pro Forma'!$1:$1048576,MATCH('Cash Flow_Monthly'!$A107,'Pro Forma'!$A:$A,0),MATCH('Cash Flow_Monthly'!DO$2,'Pro Forma'!$1:$1,0))/12*IF(DO$3&gt;'Project Summary'!$G$7,0,1)</f>
        <v>0</v>
      </c>
      <c r="DP107" s="541">
        <f>INDEX('Pro Forma'!$1:$1048576,MATCH('Cash Flow_Monthly'!$A107,'Pro Forma'!$A:$A,0),MATCH('Cash Flow_Monthly'!DP$2,'Pro Forma'!$1:$1,0))/12*IF(DP$3&gt;'Project Summary'!$G$7,0,1)</f>
        <v>0</v>
      </c>
      <c r="DQ107" s="541">
        <f>INDEX('Pro Forma'!$1:$1048576,MATCH('Cash Flow_Monthly'!$A107,'Pro Forma'!$A:$A,0),MATCH('Cash Flow_Monthly'!DQ$2,'Pro Forma'!$1:$1,0))/12*IF(DQ$3&gt;'Project Summary'!$G$7,0,1)</f>
        <v>0</v>
      </c>
      <c r="DR107" s="541">
        <f>INDEX('Pro Forma'!$1:$1048576,MATCH('Cash Flow_Monthly'!$A107,'Pro Forma'!$A:$A,0),MATCH('Cash Flow_Monthly'!DR$2,'Pro Forma'!$1:$1,0))/12*IF(DR$3&gt;'Project Summary'!$G$7,0,1)</f>
        <v>0</v>
      </c>
      <c r="DS107" s="541">
        <f>INDEX('Pro Forma'!$1:$1048576,MATCH('Cash Flow_Monthly'!$A107,'Pro Forma'!$A:$A,0),MATCH('Cash Flow_Monthly'!DS$2,'Pro Forma'!$1:$1,0))/12*IF(DS$3&gt;'Project Summary'!$G$7,0,1)</f>
        <v>0</v>
      </c>
      <c r="DT107" s="541">
        <f>INDEX('Pro Forma'!$1:$1048576,MATCH('Cash Flow_Monthly'!$A107,'Pro Forma'!$A:$A,0),MATCH('Cash Flow_Monthly'!DT$2,'Pro Forma'!$1:$1,0))/12*IF(DT$3&gt;'Project Summary'!$G$7,0,1)</f>
        <v>0</v>
      </c>
      <c r="DU107" s="82"/>
    </row>
    <row r="108" spans="1:125">
      <c r="A108" s="252" t="str">
        <f>'Pro Forma'!A108</f>
        <v>Non-recurring Capex 2</v>
      </c>
      <c r="E108" s="541">
        <f>INDEX('Pro Forma'!$1:$1048576,MATCH('Cash Flow_Monthly'!$A108,'Pro Forma'!$A:$A,0),MATCH('Cash Flow_Monthly'!E$2,'Pro Forma'!$1:$1,0))/12*IF(E$3&gt;'Project Summary'!$G$7,0,1)</f>
        <v>0</v>
      </c>
      <c r="F108" s="541">
        <f>INDEX('Pro Forma'!$1:$1048576,MATCH('Cash Flow_Monthly'!$A108,'Pro Forma'!$A:$A,0),MATCH('Cash Flow_Monthly'!F$2,'Pro Forma'!$1:$1,0))/12*IF(F$3&gt;'Project Summary'!$G$7,0,1)</f>
        <v>0</v>
      </c>
      <c r="G108" s="541">
        <f>INDEX('Pro Forma'!$1:$1048576,MATCH('Cash Flow_Monthly'!$A108,'Pro Forma'!$A:$A,0),MATCH('Cash Flow_Monthly'!G$2,'Pro Forma'!$1:$1,0))/12*IF(G$3&gt;'Project Summary'!$G$7,0,1)</f>
        <v>0</v>
      </c>
      <c r="H108" s="541">
        <f>INDEX('Pro Forma'!$1:$1048576,MATCH('Cash Flow_Monthly'!$A108,'Pro Forma'!$A:$A,0),MATCH('Cash Flow_Monthly'!H$2,'Pro Forma'!$1:$1,0))/12*IF(H$3&gt;'Project Summary'!$G$7,0,1)</f>
        <v>0</v>
      </c>
      <c r="I108" s="541">
        <f>INDEX('Pro Forma'!$1:$1048576,MATCH('Cash Flow_Monthly'!$A108,'Pro Forma'!$A:$A,0),MATCH('Cash Flow_Monthly'!I$2,'Pro Forma'!$1:$1,0))/12*IF(I$3&gt;'Project Summary'!$G$7,0,1)</f>
        <v>0</v>
      </c>
      <c r="J108" s="541">
        <f>INDEX('Pro Forma'!$1:$1048576,MATCH('Cash Flow_Monthly'!$A108,'Pro Forma'!$A:$A,0),MATCH('Cash Flow_Monthly'!J$2,'Pro Forma'!$1:$1,0))/12*IF(J$3&gt;'Project Summary'!$G$7,0,1)</f>
        <v>0</v>
      </c>
      <c r="K108" s="541">
        <f>INDEX('Pro Forma'!$1:$1048576,MATCH('Cash Flow_Monthly'!$A108,'Pro Forma'!$A:$A,0),MATCH('Cash Flow_Monthly'!K$2,'Pro Forma'!$1:$1,0))/12*IF(K$3&gt;'Project Summary'!$G$7,0,1)</f>
        <v>0</v>
      </c>
      <c r="L108" s="541">
        <f>INDEX('Pro Forma'!$1:$1048576,MATCH('Cash Flow_Monthly'!$A108,'Pro Forma'!$A:$A,0),MATCH('Cash Flow_Monthly'!L$2,'Pro Forma'!$1:$1,0))/12*IF(L$3&gt;'Project Summary'!$G$7,0,1)</f>
        <v>0</v>
      </c>
      <c r="M108" s="541">
        <f>INDEX('Pro Forma'!$1:$1048576,MATCH('Cash Flow_Monthly'!$A108,'Pro Forma'!$A:$A,0),MATCH('Cash Flow_Monthly'!M$2,'Pro Forma'!$1:$1,0))/12*IF(M$3&gt;'Project Summary'!$G$7,0,1)</f>
        <v>0</v>
      </c>
      <c r="N108" s="541">
        <f>INDEX('Pro Forma'!$1:$1048576,MATCH('Cash Flow_Monthly'!$A108,'Pro Forma'!$A:$A,0),MATCH('Cash Flow_Monthly'!N$2,'Pro Forma'!$1:$1,0))/12*IF(N$3&gt;'Project Summary'!$G$7,0,1)</f>
        <v>0</v>
      </c>
      <c r="O108" s="541">
        <f>INDEX('Pro Forma'!$1:$1048576,MATCH('Cash Flow_Monthly'!$A108,'Pro Forma'!$A:$A,0),MATCH('Cash Flow_Monthly'!O$2,'Pro Forma'!$1:$1,0))/12*IF(O$3&gt;'Project Summary'!$G$7,0,1)</f>
        <v>0</v>
      </c>
      <c r="P108" s="541">
        <f>INDEX('Pro Forma'!$1:$1048576,MATCH('Cash Flow_Monthly'!$A108,'Pro Forma'!$A:$A,0),MATCH('Cash Flow_Monthly'!P$2,'Pro Forma'!$1:$1,0))/12*IF(P$3&gt;'Project Summary'!$G$7,0,1)</f>
        <v>0</v>
      </c>
      <c r="Q108" s="541">
        <f>INDEX('Pro Forma'!$1:$1048576,MATCH('Cash Flow_Monthly'!$A108,'Pro Forma'!$A:$A,0),MATCH('Cash Flow_Monthly'!Q$2,'Pro Forma'!$1:$1,0))/12*IF(Q$3&gt;'Project Summary'!$G$7,0,1)</f>
        <v>0</v>
      </c>
      <c r="R108" s="541">
        <f>INDEX('Pro Forma'!$1:$1048576,MATCH('Cash Flow_Monthly'!$A108,'Pro Forma'!$A:$A,0),MATCH('Cash Flow_Monthly'!R$2,'Pro Forma'!$1:$1,0))/12*IF(R$3&gt;'Project Summary'!$G$7,0,1)</f>
        <v>0</v>
      </c>
      <c r="S108" s="541">
        <f>INDEX('Pro Forma'!$1:$1048576,MATCH('Cash Flow_Monthly'!$A108,'Pro Forma'!$A:$A,0),MATCH('Cash Flow_Monthly'!S$2,'Pro Forma'!$1:$1,0))/12*IF(S$3&gt;'Project Summary'!$G$7,0,1)</f>
        <v>0</v>
      </c>
      <c r="T108" s="541">
        <f>INDEX('Pro Forma'!$1:$1048576,MATCH('Cash Flow_Monthly'!$A108,'Pro Forma'!$A:$A,0),MATCH('Cash Flow_Monthly'!T$2,'Pro Forma'!$1:$1,0))/12*IF(T$3&gt;'Project Summary'!$G$7,0,1)</f>
        <v>0</v>
      </c>
      <c r="U108" s="541">
        <f>INDEX('Pro Forma'!$1:$1048576,MATCH('Cash Flow_Monthly'!$A108,'Pro Forma'!$A:$A,0),MATCH('Cash Flow_Monthly'!U$2,'Pro Forma'!$1:$1,0))/12*IF(U$3&gt;'Project Summary'!$G$7,0,1)</f>
        <v>0</v>
      </c>
      <c r="V108" s="541">
        <f>INDEX('Pro Forma'!$1:$1048576,MATCH('Cash Flow_Monthly'!$A108,'Pro Forma'!$A:$A,0),MATCH('Cash Flow_Monthly'!V$2,'Pro Forma'!$1:$1,0))/12*IF(V$3&gt;'Project Summary'!$G$7,0,1)</f>
        <v>0</v>
      </c>
      <c r="W108" s="541">
        <f>INDEX('Pro Forma'!$1:$1048576,MATCH('Cash Flow_Monthly'!$A108,'Pro Forma'!$A:$A,0),MATCH('Cash Flow_Monthly'!W$2,'Pro Forma'!$1:$1,0))/12*IF(W$3&gt;'Project Summary'!$G$7,0,1)</f>
        <v>0</v>
      </c>
      <c r="X108" s="541">
        <f>INDEX('Pro Forma'!$1:$1048576,MATCH('Cash Flow_Monthly'!$A108,'Pro Forma'!$A:$A,0),MATCH('Cash Flow_Monthly'!X$2,'Pro Forma'!$1:$1,0))/12*IF(X$3&gt;'Project Summary'!$G$7,0,1)</f>
        <v>0</v>
      </c>
      <c r="Y108" s="541">
        <f>INDEX('Pro Forma'!$1:$1048576,MATCH('Cash Flow_Monthly'!$A108,'Pro Forma'!$A:$A,0),MATCH('Cash Flow_Monthly'!Y$2,'Pro Forma'!$1:$1,0))/12*IF(Y$3&gt;'Project Summary'!$G$7,0,1)</f>
        <v>0</v>
      </c>
      <c r="Z108" s="541">
        <f>INDEX('Pro Forma'!$1:$1048576,MATCH('Cash Flow_Monthly'!$A108,'Pro Forma'!$A:$A,0),MATCH('Cash Flow_Monthly'!Z$2,'Pro Forma'!$1:$1,0))/12*IF(Z$3&gt;'Project Summary'!$G$7,0,1)</f>
        <v>0</v>
      </c>
      <c r="AA108" s="541">
        <f>INDEX('Pro Forma'!$1:$1048576,MATCH('Cash Flow_Monthly'!$A108,'Pro Forma'!$A:$A,0),MATCH('Cash Flow_Monthly'!AA$2,'Pro Forma'!$1:$1,0))/12*IF(AA$3&gt;'Project Summary'!$G$7,0,1)</f>
        <v>0</v>
      </c>
      <c r="AB108" s="541">
        <f>INDEX('Pro Forma'!$1:$1048576,MATCH('Cash Flow_Monthly'!$A108,'Pro Forma'!$A:$A,0),MATCH('Cash Flow_Monthly'!AB$2,'Pro Forma'!$1:$1,0))/12*IF(AB$3&gt;'Project Summary'!$G$7,0,1)</f>
        <v>0</v>
      </c>
      <c r="AC108" s="541">
        <f>INDEX('Pro Forma'!$1:$1048576,MATCH('Cash Flow_Monthly'!$A108,'Pro Forma'!$A:$A,0),MATCH('Cash Flow_Monthly'!AC$2,'Pro Forma'!$1:$1,0))/12*IF(AC$3&gt;'Project Summary'!$G$7,0,1)</f>
        <v>0</v>
      </c>
      <c r="AD108" s="541">
        <f>INDEX('Pro Forma'!$1:$1048576,MATCH('Cash Flow_Monthly'!$A108,'Pro Forma'!$A:$A,0),MATCH('Cash Flow_Monthly'!AD$2,'Pro Forma'!$1:$1,0))/12*IF(AD$3&gt;'Project Summary'!$G$7,0,1)</f>
        <v>0</v>
      </c>
      <c r="AE108" s="541">
        <f>INDEX('Pro Forma'!$1:$1048576,MATCH('Cash Flow_Monthly'!$A108,'Pro Forma'!$A:$A,0),MATCH('Cash Flow_Monthly'!AE$2,'Pro Forma'!$1:$1,0))/12*IF(AE$3&gt;'Project Summary'!$G$7,0,1)</f>
        <v>0</v>
      </c>
      <c r="AF108" s="541">
        <f>INDEX('Pro Forma'!$1:$1048576,MATCH('Cash Flow_Monthly'!$A108,'Pro Forma'!$A:$A,0),MATCH('Cash Flow_Monthly'!AF$2,'Pro Forma'!$1:$1,0))/12*IF(AF$3&gt;'Project Summary'!$G$7,0,1)</f>
        <v>0</v>
      </c>
      <c r="AG108" s="541">
        <f>INDEX('Pro Forma'!$1:$1048576,MATCH('Cash Flow_Monthly'!$A108,'Pro Forma'!$A:$A,0),MATCH('Cash Flow_Monthly'!AG$2,'Pro Forma'!$1:$1,0))/12*IF(AG$3&gt;'Project Summary'!$G$7,0,1)</f>
        <v>0</v>
      </c>
      <c r="AH108" s="541">
        <f>INDEX('Pro Forma'!$1:$1048576,MATCH('Cash Flow_Monthly'!$A108,'Pro Forma'!$A:$A,0),MATCH('Cash Flow_Monthly'!AH$2,'Pro Forma'!$1:$1,0))/12*IF(AH$3&gt;'Project Summary'!$G$7,0,1)</f>
        <v>0</v>
      </c>
      <c r="AI108" s="541">
        <f>INDEX('Pro Forma'!$1:$1048576,MATCH('Cash Flow_Monthly'!$A108,'Pro Forma'!$A:$A,0),MATCH('Cash Flow_Monthly'!AI$2,'Pro Forma'!$1:$1,0))/12*IF(AI$3&gt;'Project Summary'!$G$7,0,1)</f>
        <v>0</v>
      </c>
      <c r="AJ108" s="541">
        <f>INDEX('Pro Forma'!$1:$1048576,MATCH('Cash Flow_Monthly'!$A108,'Pro Forma'!$A:$A,0),MATCH('Cash Flow_Monthly'!AJ$2,'Pro Forma'!$1:$1,0))/12*IF(AJ$3&gt;'Project Summary'!$G$7,0,1)</f>
        <v>0</v>
      </c>
      <c r="AK108" s="541">
        <f>INDEX('Pro Forma'!$1:$1048576,MATCH('Cash Flow_Monthly'!$A108,'Pro Forma'!$A:$A,0),MATCH('Cash Flow_Monthly'!AK$2,'Pro Forma'!$1:$1,0))/12*IF(AK$3&gt;'Project Summary'!$G$7,0,1)</f>
        <v>0</v>
      </c>
      <c r="AL108" s="541">
        <f>INDEX('Pro Forma'!$1:$1048576,MATCH('Cash Flow_Monthly'!$A108,'Pro Forma'!$A:$A,0),MATCH('Cash Flow_Monthly'!AL$2,'Pro Forma'!$1:$1,0))/12*IF(AL$3&gt;'Project Summary'!$G$7,0,1)</f>
        <v>0</v>
      </c>
      <c r="AM108" s="541">
        <f>INDEX('Pro Forma'!$1:$1048576,MATCH('Cash Flow_Monthly'!$A108,'Pro Forma'!$A:$A,0),MATCH('Cash Flow_Monthly'!AM$2,'Pro Forma'!$1:$1,0))/12*IF(AM$3&gt;'Project Summary'!$G$7,0,1)</f>
        <v>0</v>
      </c>
      <c r="AN108" s="541">
        <f>INDEX('Pro Forma'!$1:$1048576,MATCH('Cash Flow_Monthly'!$A108,'Pro Forma'!$A:$A,0),MATCH('Cash Flow_Monthly'!AN$2,'Pro Forma'!$1:$1,0))/12*IF(AN$3&gt;'Project Summary'!$G$7,0,1)</f>
        <v>0</v>
      </c>
      <c r="AO108" s="541">
        <f>INDEX('Pro Forma'!$1:$1048576,MATCH('Cash Flow_Monthly'!$A108,'Pro Forma'!$A:$A,0),MATCH('Cash Flow_Monthly'!AO$2,'Pro Forma'!$1:$1,0))/12*IF(AO$3&gt;'Project Summary'!$G$7,0,1)</f>
        <v>0</v>
      </c>
      <c r="AP108" s="541">
        <f>INDEX('Pro Forma'!$1:$1048576,MATCH('Cash Flow_Monthly'!$A108,'Pro Forma'!$A:$A,0),MATCH('Cash Flow_Monthly'!AP$2,'Pro Forma'!$1:$1,0))/12*IF(AP$3&gt;'Project Summary'!$G$7,0,1)</f>
        <v>0</v>
      </c>
      <c r="AQ108" s="541">
        <f>INDEX('Pro Forma'!$1:$1048576,MATCH('Cash Flow_Monthly'!$A108,'Pro Forma'!$A:$A,0),MATCH('Cash Flow_Monthly'!AQ$2,'Pro Forma'!$1:$1,0))/12*IF(AQ$3&gt;'Project Summary'!$G$7,0,1)</f>
        <v>0</v>
      </c>
      <c r="AR108" s="541">
        <f>INDEX('Pro Forma'!$1:$1048576,MATCH('Cash Flow_Monthly'!$A108,'Pro Forma'!$A:$A,0),MATCH('Cash Flow_Monthly'!AR$2,'Pro Forma'!$1:$1,0))/12*IF(AR$3&gt;'Project Summary'!$G$7,0,1)</f>
        <v>0</v>
      </c>
      <c r="AS108" s="541">
        <f>INDEX('Pro Forma'!$1:$1048576,MATCH('Cash Flow_Monthly'!$A108,'Pro Forma'!$A:$A,0),MATCH('Cash Flow_Monthly'!AS$2,'Pro Forma'!$1:$1,0))/12*IF(AS$3&gt;'Project Summary'!$G$7,0,1)</f>
        <v>0</v>
      </c>
      <c r="AT108" s="541">
        <f>INDEX('Pro Forma'!$1:$1048576,MATCH('Cash Flow_Monthly'!$A108,'Pro Forma'!$A:$A,0),MATCH('Cash Flow_Monthly'!AT$2,'Pro Forma'!$1:$1,0))/12*IF(AT$3&gt;'Project Summary'!$G$7,0,1)</f>
        <v>0</v>
      </c>
      <c r="AU108" s="541">
        <f>INDEX('Pro Forma'!$1:$1048576,MATCH('Cash Flow_Monthly'!$A108,'Pro Forma'!$A:$A,0),MATCH('Cash Flow_Monthly'!AU$2,'Pro Forma'!$1:$1,0))/12*IF(AU$3&gt;'Project Summary'!$G$7,0,1)</f>
        <v>0</v>
      </c>
      <c r="AV108" s="541">
        <f>INDEX('Pro Forma'!$1:$1048576,MATCH('Cash Flow_Monthly'!$A108,'Pro Forma'!$A:$A,0),MATCH('Cash Flow_Monthly'!AV$2,'Pro Forma'!$1:$1,0))/12*IF(AV$3&gt;'Project Summary'!$G$7,0,1)</f>
        <v>0</v>
      </c>
      <c r="AW108" s="541">
        <f>INDEX('Pro Forma'!$1:$1048576,MATCH('Cash Flow_Monthly'!$A108,'Pro Forma'!$A:$A,0),MATCH('Cash Flow_Monthly'!AW$2,'Pro Forma'!$1:$1,0))/12*IF(AW$3&gt;'Project Summary'!$G$7,0,1)</f>
        <v>0</v>
      </c>
      <c r="AX108" s="541">
        <f>INDEX('Pro Forma'!$1:$1048576,MATCH('Cash Flow_Monthly'!$A108,'Pro Forma'!$A:$A,0),MATCH('Cash Flow_Monthly'!AX$2,'Pro Forma'!$1:$1,0))/12*IF(AX$3&gt;'Project Summary'!$G$7,0,1)</f>
        <v>0</v>
      </c>
      <c r="AY108" s="541">
        <f>INDEX('Pro Forma'!$1:$1048576,MATCH('Cash Flow_Monthly'!$A108,'Pro Forma'!$A:$A,0),MATCH('Cash Flow_Monthly'!AY$2,'Pro Forma'!$1:$1,0))/12*IF(AY$3&gt;'Project Summary'!$G$7,0,1)</f>
        <v>0</v>
      </c>
      <c r="AZ108" s="541">
        <f>INDEX('Pro Forma'!$1:$1048576,MATCH('Cash Flow_Monthly'!$A108,'Pro Forma'!$A:$A,0),MATCH('Cash Flow_Monthly'!AZ$2,'Pro Forma'!$1:$1,0))/12*IF(AZ$3&gt;'Project Summary'!$G$7,0,1)</f>
        <v>0</v>
      </c>
      <c r="BA108" s="541">
        <f>INDEX('Pro Forma'!$1:$1048576,MATCH('Cash Flow_Monthly'!$A108,'Pro Forma'!$A:$A,0),MATCH('Cash Flow_Monthly'!BA$2,'Pro Forma'!$1:$1,0))/12*IF(BA$3&gt;'Project Summary'!$G$7,0,1)</f>
        <v>0</v>
      </c>
      <c r="BB108" s="541">
        <f>INDEX('Pro Forma'!$1:$1048576,MATCH('Cash Flow_Monthly'!$A108,'Pro Forma'!$A:$A,0),MATCH('Cash Flow_Monthly'!BB$2,'Pro Forma'!$1:$1,0))/12*IF(BB$3&gt;'Project Summary'!$G$7,0,1)</f>
        <v>0</v>
      </c>
      <c r="BC108" s="541">
        <f>INDEX('Pro Forma'!$1:$1048576,MATCH('Cash Flow_Monthly'!$A108,'Pro Forma'!$A:$A,0),MATCH('Cash Flow_Monthly'!BC$2,'Pro Forma'!$1:$1,0))/12*IF(BC$3&gt;'Project Summary'!$G$7,0,1)</f>
        <v>0</v>
      </c>
      <c r="BD108" s="541">
        <f>INDEX('Pro Forma'!$1:$1048576,MATCH('Cash Flow_Monthly'!$A108,'Pro Forma'!$A:$A,0),MATCH('Cash Flow_Monthly'!BD$2,'Pro Forma'!$1:$1,0))/12*IF(BD$3&gt;'Project Summary'!$G$7,0,1)</f>
        <v>0</v>
      </c>
      <c r="BE108" s="541">
        <f>INDEX('Pro Forma'!$1:$1048576,MATCH('Cash Flow_Monthly'!$A108,'Pro Forma'!$A:$A,0),MATCH('Cash Flow_Monthly'!BE$2,'Pro Forma'!$1:$1,0))/12*IF(BE$3&gt;'Project Summary'!$G$7,0,1)</f>
        <v>0</v>
      </c>
      <c r="BF108" s="541">
        <f>INDEX('Pro Forma'!$1:$1048576,MATCH('Cash Flow_Monthly'!$A108,'Pro Forma'!$A:$A,0),MATCH('Cash Flow_Monthly'!BF$2,'Pro Forma'!$1:$1,0))/12*IF(BF$3&gt;'Project Summary'!$G$7,0,1)</f>
        <v>0</v>
      </c>
      <c r="BG108" s="541">
        <f>INDEX('Pro Forma'!$1:$1048576,MATCH('Cash Flow_Monthly'!$A108,'Pro Forma'!$A:$A,0),MATCH('Cash Flow_Monthly'!BG$2,'Pro Forma'!$1:$1,0))/12*IF(BG$3&gt;'Project Summary'!$G$7,0,1)</f>
        <v>0</v>
      </c>
      <c r="BH108" s="541">
        <f>INDEX('Pro Forma'!$1:$1048576,MATCH('Cash Flow_Monthly'!$A108,'Pro Forma'!$A:$A,0),MATCH('Cash Flow_Monthly'!BH$2,'Pro Forma'!$1:$1,0))/12*IF(BH$3&gt;'Project Summary'!$G$7,0,1)</f>
        <v>0</v>
      </c>
      <c r="BI108" s="541">
        <f>INDEX('Pro Forma'!$1:$1048576,MATCH('Cash Flow_Monthly'!$A108,'Pro Forma'!$A:$A,0),MATCH('Cash Flow_Monthly'!BI$2,'Pro Forma'!$1:$1,0))/12*IF(BI$3&gt;'Project Summary'!$G$7,0,1)</f>
        <v>0</v>
      </c>
      <c r="BJ108" s="541">
        <f>INDEX('Pro Forma'!$1:$1048576,MATCH('Cash Flow_Monthly'!$A108,'Pro Forma'!$A:$A,0),MATCH('Cash Flow_Monthly'!BJ$2,'Pro Forma'!$1:$1,0))/12*IF(BJ$3&gt;'Project Summary'!$G$7,0,1)</f>
        <v>0</v>
      </c>
      <c r="BK108" s="541">
        <f>INDEX('Pro Forma'!$1:$1048576,MATCH('Cash Flow_Monthly'!$A108,'Pro Forma'!$A:$A,0),MATCH('Cash Flow_Monthly'!BK$2,'Pro Forma'!$1:$1,0))/12*IF(BK$3&gt;'Project Summary'!$G$7,0,1)</f>
        <v>0</v>
      </c>
      <c r="BL108" s="541">
        <f>INDEX('Pro Forma'!$1:$1048576,MATCH('Cash Flow_Monthly'!$A108,'Pro Forma'!$A:$A,0),MATCH('Cash Flow_Monthly'!BL$2,'Pro Forma'!$1:$1,0))/12*IF(BL$3&gt;'Project Summary'!$G$7,0,1)</f>
        <v>0</v>
      </c>
      <c r="BM108" s="541">
        <f>INDEX('Pro Forma'!$1:$1048576,MATCH('Cash Flow_Monthly'!$A108,'Pro Forma'!$A:$A,0),MATCH('Cash Flow_Monthly'!BM$2,'Pro Forma'!$1:$1,0))/12*IF(BM$3&gt;'Project Summary'!$G$7,0,1)</f>
        <v>0</v>
      </c>
      <c r="BN108" s="541">
        <f>INDEX('Pro Forma'!$1:$1048576,MATCH('Cash Flow_Monthly'!$A108,'Pro Forma'!$A:$A,0),MATCH('Cash Flow_Monthly'!BN$2,'Pro Forma'!$1:$1,0))/12*IF(BN$3&gt;'Project Summary'!$G$7,0,1)</f>
        <v>0</v>
      </c>
      <c r="BO108" s="541">
        <f>INDEX('Pro Forma'!$1:$1048576,MATCH('Cash Flow_Monthly'!$A108,'Pro Forma'!$A:$A,0),MATCH('Cash Flow_Monthly'!BO$2,'Pro Forma'!$1:$1,0))/12*IF(BO$3&gt;'Project Summary'!$G$7,0,1)</f>
        <v>0</v>
      </c>
      <c r="BP108" s="541">
        <f>INDEX('Pro Forma'!$1:$1048576,MATCH('Cash Flow_Monthly'!$A108,'Pro Forma'!$A:$A,0),MATCH('Cash Flow_Monthly'!BP$2,'Pro Forma'!$1:$1,0))/12*IF(BP$3&gt;'Project Summary'!$G$7,0,1)</f>
        <v>0</v>
      </c>
      <c r="BQ108" s="541">
        <f>INDEX('Pro Forma'!$1:$1048576,MATCH('Cash Flow_Monthly'!$A108,'Pro Forma'!$A:$A,0),MATCH('Cash Flow_Monthly'!BQ$2,'Pro Forma'!$1:$1,0))/12*IF(BQ$3&gt;'Project Summary'!$G$7,0,1)</f>
        <v>0</v>
      </c>
      <c r="BR108" s="541">
        <f>INDEX('Pro Forma'!$1:$1048576,MATCH('Cash Flow_Monthly'!$A108,'Pro Forma'!$A:$A,0),MATCH('Cash Flow_Monthly'!BR$2,'Pro Forma'!$1:$1,0))/12*IF(BR$3&gt;'Project Summary'!$G$7,0,1)</f>
        <v>0</v>
      </c>
      <c r="BS108" s="541">
        <f>INDEX('Pro Forma'!$1:$1048576,MATCH('Cash Flow_Monthly'!$A108,'Pro Forma'!$A:$A,0),MATCH('Cash Flow_Monthly'!BS$2,'Pro Forma'!$1:$1,0))/12*IF(BS$3&gt;'Project Summary'!$G$7,0,1)</f>
        <v>0</v>
      </c>
      <c r="BT108" s="541">
        <f>INDEX('Pro Forma'!$1:$1048576,MATCH('Cash Flow_Monthly'!$A108,'Pro Forma'!$A:$A,0),MATCH('Cash Flow_Monthly'!BT$2,'Pro Forma'!$1:$1,0))/12*IF(BT$3&gt;'Project Summary'!$G$7,0,1)</f>
        <v>0</v>
      </c>
      <c r="BU108" s="541">
        <f>INDEX('Pro Forma'!$1:$1048576,MATCH('Cash Flow_Monthly'!$A108,'Pro Forma'!$A:$A,0),MATCH('Cash Flow_Monthly'!BU$2,'Pro Forma'!$1:$1,0))/12*IF(BU$3&gt;'Project Summary'!$G$7,0,1)</f>
        <v>0</v>
      </c>
      <c r="BV108" s="541">
        <f>INDEX('Pro Forma'!$1:$1048576,MATCH('Cash Flow_Monthly'!$A108,'Pro Forma'!$A:$A,0),MATCH('Cash Flow_Monthly'!BV$2,'Pro Forma'!$1:$1,0))/12*IF(BV$3&gt;'Project Summary'!$G$7,0,1)</f>
        <v>0</v>
      </c>
      <c r="BW108" s="541">
        <f>INDEX('Pro Forma'!$1:$1048576,MATCH('Cash Flow_Monthly'!$A108,'Pro Forma'!$A:$A,0),MATCH('Cash Flow_Monthly'!BW$2,'Pro Forma'!$1:$1,0))/12*IF(BW$3&gt;'Project Summary'!$G$7,0,1)</f>
        <v>0</v>
      </c>
      <c r="BX108" s="541">
        <f>INDEX('Pro Forma'!$1:$1048576,MATCH('Cash Flow_Monthly'!$A108,'Pro Forma'!$A:$A,0),MATCH('Cash Flow_Monthly'!BX$2,'Pro Forma'!$1:$1,0))/12*IF(BX$3&gt;'Project Summary'!$G$7,0,1)</f>
        <v>0</v>
      </c>
      <c r="BY108" s="541">
        <f>INDEX('Pro Forma'!$1:$1048576,MATCH('Cash Flow_Monthly'!$A108,'Pro Forma'!$A:$A,0),MATCH('Cash Flow_Monthly'!BY$2,'Pro Forma'!$1:$1,0))/12*IF(BY$3&gt;'Project Summary'!$G$7,0,1)</f>
        <v>0</v>
      </c>
      <c r="BZ108" s="541">
        <f>INDEX('Pro Forma'!$1:$1048576,MATCH('Cash Flow_Monthly'!$A108,'Pro Forma'!$A:$A,0),MATCH('Cash Flow_Monthly'!BZ$2,'Pro Forma'!$1:$1,0))/12*IF(BZ$3&gt;'Project Summary'!$G$7,0,1)</f>
        <v>0</v>
      </c>
      <c r="CA108" s="541">
        <f>INDEX('Pro Forma'!$1:$1048576,MATCH('Cash Flow_Monthly'!$A108,'Pro Forma'!$A:$A,0),MATCH('Cash Flow_Monthly'!CA$2,'Pro Forma'!$1:$1,0))/12*IF(CA$3&gt;'Project Summary'!$G$7,0,1)</f>
        <v>0</v>
      </c>
      <c r="CB108" s="541">
        <f>INDEX('Pro Forma'!$1:$1048576,MATCH('Cash Flow_Monthly'!$A108,'Pro Forma'!$A:$A,0),MATCH('Cash Flow_Monthly'!CB$2,'Pro Forma'!$1:$1,0))/12*IF(CB$3&gt;'Project Summary'!$G$7,0,1)</f>
        <v>0</v>
      </c>
      <c r="CC108" s="541">
        <f>INDEX('Pro Forma'!$1:$1048576,MATCH('Cash Flow_Monthly'!$A108,'Pro Forma'!$A:$A,0),MATCH('Cash Flow_Monthly'!CC$2,'Pro Forma'!$1:$1,0))/12*IF(CC$3&gt;'Project Summary'!$G$7,0,1)</f>
        <v>0</v>
      </c>
      <c r="CD108" s="541">
        <f>INDEX('Pro Forma'!$1:$1048576,MATCH('Cash Flow_Monthly'!$A108,'Pro Forma'!$A:$A,0),MATCH('Cash Flow_Monthly'!CD$2,'Pro Forma'!$1:$1,0))/12*IF(CD$3&gt;'Project Summary'!$G$7,0,1)</f>
        <v>0</v>
      </c>
      <c r="CE108" s="541">
        <f>INDEX('Pro Forma'!$1:$1048576,MATCH('Cash Flow_Monthly'!$A108,'Pro Forma'!$A:$A,0),MATCH('Cash Flow_Monthly'!CE$2,'Pro Forma'!$1:$1,0))/12*IF(CE$3&gt;'Project Summary'!$G$7,0,1)</f>
        <v>0</v>
      </c>
      <c r="CF108" s="541">
        <f>INDEX('Pro Forma'!$1:$1048576,MATCH('Cash Flow_Monthly'!$A108,'Pro Forma'!$A:$A,0),MATCH('Cash Flow_Monthly'!CF$2,'Pro Forma'!$1:$1,0))/12*IF(CF$3&gt;'Project Summary'!$G$7,0,1)</f>
        <v>0</v>
      </c>
      <c r="CG108" s="541">
        <f>INDEX('Pro Forma'!$1:$1048576,MATCH('Cash Flow_Monthly'!$A108,'Pro Forma'!$A:$A,0),MATCH('Cash Flow_Monthly'!CG$2,'Pro Forma'!$1:$1,0))/12*IF(CG$3&gt;'Project Summary'!$G$7,0,1)</f>
        <v>0</v>
      </c>
      <c r="CH108" s="541">
        <f>INDEX('Pro Forma'!$1:$1048576,MATCH('Cash Flow_Monthly'!$A108,'Pro Forma'!$A:$A,0),MATCH('Cash Flow_Monthly'!CH$2,'Pro Forma'!$1:$1,0))/12*IF(CH$3&gt;'Project Summary'!$G$7,0,1)</f>
        <v>0</v>
      </c>
      <c r="CI108" s="541">
        <f>INDEX('Pro Forma'!$1:$1048576,MATCH('Cash Flow_Monthly'!$A108,'Pro Forma'!$A:$A,0),MATCH('Cash Flow_Monthly'!CI$2,'Pro Forma'!$1:$1,0))/12*IF(CI$3&gt;'Project Summary'!$G$7,0,1)</f>
        <v>0</v>
      </c>
      <c r="CJ108" s="541">
        <f>INDEX('Pro Forma'!$1:$1048576,MATCH('Cash Flow_Monthly'!$A108,'Pro Forma'!$A:$A,0),MATCH('Cash Flow_Monthly'!CJ$2,'Pro Forma'!$1:$1,0))/12*IF(CJ$3&gt;'Project Summary'!$G$7,0,1)</f>
        <v>0</v>
      </c>
      <c r="CK108" s="541">
        <f>INDEX('Pro Forma'!$1:$1048576,MATCH('Cash Flow_Monthly'!$A108,'Pro Forma'!$A:$A,0),MATCH('Cash Flow_Monthly'!CK$2,'Pro Forma'!$1:$1,0))/12*IF(CK$3&gt;'Project Summary'!$G$7,0,1)</f>
        <v>0</v>
      </c>
      <c r="CL108" s="541">
        <f>INDEX('Pro Forma'!$1:$1048576,MATCH('Cash Flow_Monthly'!$A108,'Pro Forma'!$A:$A,0),MATCH('Cash Flow_Monthly'!CL$2,'Pro Forma'!$1:$1,0))/12*IF(CL$3&gt;'Project Summary'!$G$7,0,1)</f>
        <v>0</v>
      </c>
      <c r="CM108" s="541">
        <f>INDEX('Pro Forma'!$1:$1048576,MATCH('Cash Flow_Monthly'!$A108,'Pro Forma'!$A:$A,0),MATCH('Cash Flow_Monthly'!CM$2,'Pro Forma'!$1:$1,0))/12*IF(CM$3&gt;'Project Summary'!$G$7,0,1)</f>
        <v>0</v>
      </c>
      <c r="CN108" s="541">
        <f>INDEX('Pro Forma'!$1:$1048576,MATCH('Cash Flow_Monthly'!$A108,'Pro Forma'!$A:$A,0),MATCH('Cash Flow_Monthly'!CN$2,'Pro Forma'!$1:$1,0))/12*IF(CN$3&gt;'Project Summary'!$G$7,0,1)</f>
        <v>0</v>
      </c>
      <c r="CO108" s="541">
        <f>INDEX('Pro Forma'!$1:$1048576,MATCH('Cash Flow_Monthly'!$A108,'Pro Forma'!$A:$A,0),MATCH('Cash Flow_Monthly'!CO$2,'Pro Forma'!$1:$1,0))/12*IF(CO$3&gt;'Project Summary'!$G$7,0,1)</f>
        <v>0</v>
      </c>
      <c r="CP108" s="541">
        <f>INDEX('Pro Forma'!$1:$1048576,MATCH('Cash Flow_Monthly'!$A108,'Pro Forma'!$A:$A,0),MATCH('Cash Flow_Monthly'!CP$2,'Pro Forma'!$1:$1,0))/12*IF(CP$3&gt;'Project Summary'!$G$7,0,1)</f>
        <v>0</v>
      </c>
      <c r="CQ108" s="541">
        <f>INDEX('Pro Forma'!$1:$1048576,MATCH('Cash Flow_Monthly'!$A108,'Pro Forma'!$A:$A,0),MATCH('Cash Flow_Monthly'!CQ$2,'Pro Forma'!$1:$1,0))/12*IF(CQ$3&gt;'Project Summary'!$G$7,0,1)</f>
        <v>0</v>
      </c>
      <c r="CR108" s="541">
        <f>INDEX('Pro Forma'!$1:$1048576,MATCH('Cash Flow_Monthly'!$A108,'Pro Forma'!$A:$A,0),MATCH('Cash Flow_Monthly'!CR$2,'Pro Forma'!$1:$1,0))/12*IF(CR$3&gt;'Project Summary'!$G$7,0,1)</f>
        <v>0</v>
      </c>
      <c r="CS108" s="541">
        <f>INDEX('Pro Forma'!$1:$1048576,MATCH('Cash Flow_Monthly'!$A108,'Pro Forma'!$A:$A,0),MATCH('Cash Flow_Monthly'!CS$2,'Pro Forma'!$1:$1,0))/12*IF(CS$3&gt;'Project Summary'!$G$7,0,1)</f>
        <v>0</v>
      </c>
      <c r="CT108" s="541">
        <f>INDEX('Pro Forma'!$1:$1048576,MATCH('Cash Flow_Monthly'!$A108,'Pro Forma'!$A:$A,0),MATCH('Cash Flow_Monthly'!CT$2,'Pro Forma'!$1:$1,0))/12*IF(CT$3&gt;'Project Summary'!$G$7,0,1)</f>
        <v>0</v>
      </c>
      <c r="CU108" s="541">
        <f>INDEX('Pro Forma'!$1:$1048576,MATCH('Cash Flow_Monthly'!$A108,'Pro Forma'!$A:$A,0),MATCH('Cash Flow_Monthly'!CU$2,'Pro Forma'!$1:$1,0))/12*IF(CU$3&gt;'Project Summary'!$G$7,0,1)</f>
        <v>0</v>
      </c>
      <c r="CV108" s="541">
        <f>INDEX('Pro Forma'!$1:$1048576,MATCH('Cash Flow_Monthly'!$A108,'Pro Forma'!$A:$A,0),MATCH('Cash Flow_Monthly'!CV$2,'Pro Forma'!$1:$1,0))/12*IF(CV$3&gt;'Project Summary'!$G$7,0,1)</f>
        <v>0</v>
      </c>
      <c r="CW108" s="541">
        <f>INDEX('Pro Forma'!$1:$1048576,MATCH('Cash Flow_Monthly'!$A108,'Pro Forma'!$A:$A,0),MATCH('Cash Flow_Monthly'!CW$2,'Pro Forma'!$1:$1,0))/12*IF(CW$3&gt;'Project Summary'!$G$7,0,1)</f>
        <v>0</v>
      </c>
      <c r="CX108" s="541">
        <f>INDEX('Pro Forma'!$1:$1048576,MATCH('Cash Flow_Monthly'!$A108,'Pro Forma'!$A:$A,0),MATCH('Cash Flow_Monthly'!CX$2,'Pro Forma'!$1:$1,0))/12*IF(CX$3&gt;'Project Summary'!$G$7,0,1)</f>
        <v>0</v>
      </c>
      <c r="CY108" s="541">
        <f>INDEX('Pro Forma'!$1:$1048576,MATCH('Cash Flow_Monthly'!$A108,'Pro Forma'!$A:$A,0),MATCH('Cash Flow_Monthly'!CY$2,'Pro Forma'!$1:$1,0))/12*IF(CY$3&gt;'Project Summary'!$G$7,0,1)</f>
        <v>0</v>
      </c>
      <c r="CZ108" s="541">
        <f>INDEX('Pro Forma'!$1:$1048576,MATCH('Cash Flow_Monthly'!$A108,'Pro Forma'!$A:$A,0),MATCH('Cash Flow_Monthly'!CZ$2,'Pro Forma'!$1:$1,0))/12*IF(CZ$3&gt;'Project Summary'!$G$7,0,1)</f>
        <v>0</v>
      </c>
      <c r="DA108" s="541">
        <f>INDEX('Pro Forma'!$1:$1048576,MATCH('Cash Flow_Monthly'!$A108,'Pro Forma'!$A:$A,0),MATCH('Cash Flow_Monthly'!DA$2,'Pro Forma'!$1:$1,0))/12*IF(DA$3&gt;'Project Summary'!$G$7,0,1)</f>
        <v>0</v>
      </c>
      <c r="DB108" s="541">
        <f>INDEX('Pro Forma'!$1:$1048576,MATCH('Cash Flow_Monthly'!$A108,'Pro Forma'!$A:$A,0),MATCH('Cash Flow_Monthly'!DB$2,'Pro Forma'!$1:$1,0))/12*IF(DB$3&gt;'Project Summary'!$G$7,0,1)</f>
        <v>0</v>
      </c>
      <c r="DC108" s="541">
        <f>INDEX('Pro Forma'!$1:$1048576,MATCH('Cash Flow_Monthly'!$A108,'Pro Forma'!$A:$A,0),MATCH('Cash Flow_Monthly'!DC$2,'Pro Forma'!$1:$1,0))/12*IF(DC$3&gt;'Project Summary'!$G$7,0,1)</f>
        <v>0</v>
      </c>
      <c r="DD108" s="541">
        <f>INDEX('Pro Forma'!$1:$1048576,MATCH('Cash Flow_Monthly'!$A108,'Pro Forma'!$A:$A,0),MATCH('Cash Flow_Monthly'!DD$2,'Pro Forma'!$1:$1,0))/12*IF(DD$3&gt;'Project Summary'!$G$7,0,1)</f>
        <v>0</v>
      </c>
      <c r="DE108" s="541">
        <f>INDEX('Pro Forma'!$1:$1048576,MATCH('Cash Flow_Monthly'!$A108,'Pro Forma'!$A:$A,0),MATCH('Cash Flow_Monthly'!DE$2,'Pro Forma'!$1:$1,0))/12*IF(DE$3&gt;'Project Summary'!$G$7,0,1)</f>
        <v>0</v>
      </c>
      <c r="DF108" s="541">
        <f>INDEX('Pro Forma'!$1:$1048576,MATCH('Cash Flow_Monthly'!$A108,'Pro Forma'!$A:$A,0),MATCH('Cash Flow_Monthly'!DF$2,'Pro Forma'!$1:$1,0))/12*IF(DF$3&gt;'Project Summary'!$G$7,0,1)</f>
        <v>0</v>
      </c>
      <c r="DG108" s="541">
        <f>INDEX('Pro Forma'!$1:$1048576,MATCH('Cash Flow_Monthly'!$A108,'Pro Forma'!$A:$A,0),MATCH('Cash Flow_Monthly'!DG$2,'Pro Forma'!$1:$1,0))/12*IF(DG$3&gt;'Project Summary'!$G$7,0,1)</f>
        <v>0</v>
      </c>
      <c r="DH108" s="541">
        <f>INDEX('Pro Forma'!$1:$1048576,MATCH('Cash Flow_Monthly'!$A108,'Pro Forma'!$A:$A,0),MATCH('Cash Flow_Monthly'!DH$2,'Pro Forma'!$1:$1,0))/12*IF(DH$3&gt;'Project Summary'!$G$7,0,1)</f>
        <v>0</v>
      </c>
      <c r="DI108" s="541">
        <f>INDEX('Pro Forma'!$1:$1048576,MATCH('Cash Flow_Monthly'!$A108,'Pro Forma'!$A:$A,0),MATCH('Cash Flow_Monthly'!DI$2,'Pro Forma'!$1:$1,0))/12*IF(DI$3&gt;'Project Summary'!$G$7,0,1)</f>
        <v>0</v>
      </c>
      <c r="DJ108" s="541">
        <f>INDEX('Pro Forma'!$1:$1048576,MATCH('Cash Flow_Monthly'!$A108,'Pro Forma'!$A:$A,0),MATCH('Cash Flow_Monthly'!DJ$2,'Pro Forma'!$1:$1,0))/12*IF(DJ$3&gt;'Project Summary'!$G$7,0,1)</f>
        <v>0</v>
      </c>
      <c r="DK108" s="541">
        <f>INDEX('Pro Forma'!$1:$1048576,MATCH('Cash Flow_Monthly'!$A108,'Pro Forma'!$A:$A,0),MATCH('Cash Flow_Monthly'!DK$2,'Pro Forma'!$1:$1,0))/12*IF(DK$3&gt;'Project Summary'!$G$7,0,1)</f>
        <v>0</v>
      </c>
      <c r="DL108" s="541">
        <f>INDEX('Pro Forma'!$1:$1048576,MATCH('Cash Flow_Monthly'!$A108,'Pro Forma'!$A:$A,0),MATCH('Cash Flow_Monthly'!DL$2,'Pro Forma'!$1:$1,0))/12*IF(DL$3&gt;'Project Summary'!$G$7,0,1)</f>
        <v>0</v>
      </c>
      <c r="DM108" s="541">
        <f>INDEX('Pro Forma'!$1:$1048576,MATCH('Cash Flow_Monthly'!$A108,'Pro Forma'!$A:$A,0),MATCH('Cash Flow_Monthly'!DM$2,'Pro Forma'!$1:$1,0))/12*IF(DM$3&gt;'Project Summary'!$G$7,0,1)</f>
        <v>0</v>
      </c>
      <c r="DN108" s="541">
        <f>INDEX('Pro Forma'!$1:$1048576,MATCH('Cash Flow_Monthly'!$A108,'Pro Forma'!$A:$A,0),MATCH('Cash Flow_Monthly'!DN$2,'Pro Forma'!$1:$1,0))/12*IF(DN$3&gt;'Project Summary'!$G$7,0,1)</f>
        <v>0</v>
      </c>
      <c r="DO108" s="541">
        <f>INDEX('Pro Forma'!$1:$1048576,MATCH('Cash Flow_Monthly'!$A108,'Pro Forma'!$A:$A,0),MATCH('Cash Flow_Monthly'!DO$2,'Pro Forma'!$1:$1,0))/12*IF(DO$3&gt;'Project Summary'!$G$7,0,1)</f>
        <v>0</v>
      </c>
      <c r="DP108" s="541">
        <f>INDEX('Pro Forma'!$1:$1048576,MATCH('Cash Flow_Monthly'!$A108,'Pro Forma'!$A:$A,0),MATCH('Cash Flow_Monthly'!DP$2,'Pro Forma'!$1:$1,0))/12*IF(DP$3&gt;'Project Summary'!$G$7,0,1)</f>
        <v>0</v>
      </c>
      <c r="DQ108" s="541">
        <f>INDEX('Pro Forma'!$1:$1048576,MATCH('Cash Flow_Monthly'!$A108,'Pro Forma'!$A:$A,0),MATCH('Cash Flow_Monthly'!DQ$2,'Pro Forma'!$1:$1,0))/12*IF(DQ$3&gt;'Project Summary'!$G$7,0,1)</f>
        <v>0</v>
      </c>
      <c r="DR108" s="541">
        <f>INDEX('Pro Forma'!$1:$1048576,MATCH('Cash Flow_Monthly'!$A108,'Pro Forma'!$A:$A,0),MATCH('Cash Flow_Monthly'!DR$2,'Pro Forma'!$1:$1,0))/12*IF(DR$3&gt;'Project Summary'!$G$7,0,1)</f>
        <v>0</v>
      </c>
      <c r="DS108" s="541">
        <f>INDEX('Pro Forma'!$1:$1048576,MATCH('Cash Flow_Monthly'!$A108,'Pro Forma'!$A:$A,0),MATCH('Cash Flow_Monthly'!DS$2,'Pro Forma'!$1:$1,0))/12*IF(DS$3&gt;'Project Summary'!$G$7,0,1)</f>
        <v>0</v>
      </c>
      <c r="DT108" s="541">
        <f>INDEX('Pro Forma'!$1:$1048576,MATCH('Cash Flow_Monthly'!$A108,'Pro Forma'!$A:$A,0),MATCH('Cash Flow_Monthly'!DT$2,'Pro Forma'!$1:$1,0))/12*IF(DT$3&gt;'Project Summary'!$G$7,0,1)</f>
        <v>0</v>
      </c>
      <c r="DU108" s="82"/>
    </row>
    <row r="109" spans="1:125">
      <c r="A109" s="252" t="str">
        <f>'Pro Forma'!A109</f>
        <v>Non-recurring Capex 3</v>
      </c>
      <c r="E109" s="541">
        <f>INDEX('Pro Forma'!$1:$1048576,MATCH('Cash Flow_Monthly'!$A109,'Pro Forma'!$A:$A,0),MATCH('Cash Flow_Monthly'!E$2,'Pro Forma'!$1:$1,0))/12*IF(E$3&gt;'Project Summary'!$G$7,0,1)</f>
        <v>0</v>
      </c>
      <c r="F109" s="541">
        <f>INDEX('Pro Forma'!$1:$1048576,MATCH('Cash Flow_Monthly'!$A109,'Pro Forma'!$A:$A,0),MATCH('Cash Flow_Monthly'!F$2,'Pro Forma'!$1:$1,0))/12*IF(F$3&gt;'Project Summary'!$G$7,0,1)</f>
        <v>0</v>
      </c>
      <c r="G109" s="541">
        <f>INDEX('Pro Forma'!$1:$1048576,MATCH('Cash Flow_Monthly'!$A109,'Pro Forma'!$A:$A,0),MATCH('Cash Flow_Monthly'!G$2,'Pro Forma'!$1:$1,0))/12*IF(G$3&gt;'Project Summary'!$G$7,0,1)</f>
        <v>0</v>
      </c>
      <c r="H109" s="541">
        <f>INDEX('Pro Forma'!$1:$1048576,MATCH('Cash Flow_Monthly'!$A109,'Pro Forma'!$A:$A,0),MATCH('Cash Flow_Monthly'!H$2,'Pro Forma'!$1:$1,0))/12*IF(H$3&gt;'Project Summary'!$G$7,0,1)</f>
        <v>0</v>
      </c>
      <c r="I109" s="541">
        <f>INDEX('Pro Forma'!$1:$1048576,MATCH('Cash Flow_Monthly'!$A109,'Pro Forma'!$A:$A,0),MATCH('Cash Flow_Monthly'!I$2,'Pro Forma'!$1:$1,0))/12*IF(I$3&gt;'Project Summary'!$G$7,0,1)</f>
        <v>0</v>
      </c>
      <c r="J109" s="541">
        <f>INDEX('Pro Forma'!$1:$1048576,MATCH('Cash Flow_Monthly'!$A109,'Pro Forma'!$A:$A,0),MATCH('Cash Flow_Monthly'!J$2,'Pro Forma'!$1:$1,0))/12*IF(J$3&gt;'Project Summary'!$G$7,0,1)</f>
        <v>0</v>
      </c>
      <c r="K109" s="541">
        <f>INDEX('Pro Forma'!$1:$1048576,MATCH('Cash Flow_Monthly'!$A109,'Pro Forma'!$A:$A,0),MATCH('Cash Flow_Monthly'!K$2,'Pro Forma'!$1:$1,0))/12*IF(K$3&gt;'Project Summary'!$G$7,0,1)</f>
        <v>0</v>
      </c>
      <c r="L109" s="541">
        <f>INDEX('Pro Forma'!$1:$1048576,MATCH('Cash Flow_Monthly'!$A109,'Pro Forma'!$A:$A,0),MATCH('Cash Flow_Monthly'!L$2,'Pro Forma'!$1:$1,0))/12*IF(L$3&gt;'Project Summary'!$G$7,0,1)</f>
        <v>0</v>
      </c>
      <c r="M109" s="541">
        <f>INDEX('Pro Forma'!$1:$1048576,MATCH('Cash Flow_Monthly'!$A109,'Pro Forma'!$A:$A,0),MATCH('Cash Flow_Monthly'!M$2,'Pro Forma'!$1:$1,0))/12*IF(M$3&gt;'Project Summary'!$G$7,0,1)</f>
        <v>0</v>
      </c>
      <c r="N109" s="541">
        <f>INDEX('Pro Forma'!$1:$1048576,MATCH('Cash Flow_Monthly'!$A109,'Pro Forma'!$A:$A,0),MATCH('Cash Flow_Monthly'!N$2,'Pro Forma'!$1:$1,0))/12*IF(N$3&gt;'Project Summary'!$G$7,0,1)</f>
        <v>0</v>
      </c>
      <c r="O109" s="541">
        <f>INDEX('Pro Forma'!$1:$1048576,MATCH('Cash Flow_Monthly'!$A109,'Pro Forma'!$A:$A,0),MATCH('Cash Flow_Monthly'!O$2,'Pro Forma'!$1:$1,0))/12*IF(O$3&gt;'Project Summary'!$G$7,0,1)</f>
        <v>0</v>
      </c>
      <c r="P109" s="541">
        <f>INDEX('Pro Forma'!$1:$1048576,MATCH('Cash Flow_Monthly'!$A109,'Pro Forma'!$A:$A,0),MATCH('Cash Flow_Monthly'!P$2,'Pro Forma'!$1:$1,0))/12*IF(P$3&gt;'Project Summary'!$G$7,0,1)</f>
        <v>0</v>
      </c>
      <c r="Q109" s="541">
        <f>INDEX('Pro Forma'!$1:$1048576,MATCH('Cash Flow_Monthly'!$A109,'Pro Forma'!$A:$A,0),MATCH('Cash Flow_Monthly'!Q$2,'Pro Forma'!$1:$1,0))/12*IF(Q$3&gt;'Project Summary'!$G$7,0,1)</f>
        <v>0</v>
      </c>
      <c r="R109" s="541">
        <f>INDEX('Pro Forma'!$1:$1048576,MATCH('Cash Flow_Monthly'!$A109,'Pro Forma'!$A:$A,0),MATCH('Cash Flow_Monthly'!R$2,'Pro Forma'!$1:$1,0))/12*IF(R$3&gt;'Project Summary'!$G$7,0,1)</f>
        <v>0</v>
      </c>
      <c r="S109" s="541">
        <f>INDEX('Pro Forma'!$1:$1048576,MATCH('Cash Flow_Monthly'!$A109,'Pro Forma'!$A:$A,0),MATCH('Cash Flow_Monthly'!S$2,'Pro Forma'!$1:$1,0))/12*IF(S$3&gt;'Project Summary'!$G$7,0,1)</f>
        <v>0</v>
      </c>
      <c r="T109" s="541">
        <f>INDEX('Pro Forma'!$1:$1048576,MATCH('Cash Flow_Monthly'!$A109,'Pro Forma'!$A:$A,0),MATCH('Cash Flow_Monthly'!T$2,'Pro Forma'!$1:$1,0))/12*IF(T$3&gt;'Project Summary'!$G$7,0,1)</f>
        <v>0</v>
      </c>
      <c r="U109" s="541">
        <f>INDEX('Pro Forma'!$1:$1048576,MATCH('Cash Flow_Monthly'!$A109,'Pro Forma'!$A:$A,0),MATCH('Cash Flow_Monthly'!U$2,'Pro Forma'!$1:$1,0))/12*IF(U$3&gt;'Project Summary'!$G$7,0,1)</f>
        <v>0</v>
      </c>
      <c r="V109" s="541">
        <f>INDEX('Pro Forma'!$1:$1048576,MATCH('Cash Flow_Monthly'!$A109,'Pro Forma'!$A:$A,0),MATCH('Cash Flow_Monthly'!V$2,'Pro Forma'!$1:$1,0))/12*IF(V$3&gt;'Project Summary'!$G$7,0,1)</f>
        <v>0</v>
      </c>
      <c r="W109" s="541">
        <f>INDEX('Pro Forma'!$1:$1048576,MATCH('Cash Flow_Monthly'!$A109,'Pro Forma'!$A:$A,0),MATCH('Cash Flow_Monthly'!W$2,'Pro Forma'!$1:$1,0))/12*IF(W$3&gt;'Project Summary'!$G$7,0,1)</f>
        <v>0</v>
      </c>
      <c r="X109" s="541">
        <f>INDEX('Pro Forma'!$1:$1048576,MATCH('Cash Flow_Monthly'!$A109,'Pro Forma'!$A:$A,0),MATCH('Cash Flow_Monthly'!X$2,'Pro Forma'!$1:$1,0))/12*IF(X$3&gt;'Project Summary'!$G$7,0,1)</f>
        <v>0</v>
      </c>
      <c r="Y109" s="541">
        <f>INDEX('Pro Forma'!$1:$1048576,MATCH('Cash Flow_Monthly'!$A109,'Pro Forma'!$A:$A,0),MATCH('Cash Flow_Monthly'!Y$2,'Pro Forma'!$1:$1,0))/12*IF(Y$3&gt;'Project Summary'!$G$7,0,1)</f>
        <v>0</v>
      </c>
      <c r="Z109" s="541">
        <f>INDEX('Pro Forma'!$1:$1048576,MATCH('Cash Flow_Monthly'!$A109,'Pro Forma'!$A:$A,0),MATCH('Cash Flow_Monthly'!Z$2,'Pro Forma'!$1:$1,0))/12*IF(Z$3&gt;'Project Summary'!$G$7,0,1)</f>
        <v>0</v>
      </c>
      <c r="AA109" s="541">
        <f>INDEX('Pro Forma'!$1:$1048576,MATCH('Cash Flow_Monthly'!$A109,'Pro Forma'!$A:$A,0),MATCH('Cash Flow_Monthly'!AA$2,'Pro Forma'!$1:$1,0))/12*IF(AA$3&gt;'Project Summary'!$G$7,0,1)</f>
        <v>0</v>
      </c>
      <c r="AB109" s="541">
        <f>INDEX('Pro Forma'!$1:$1048576,MATCH('Cash Flow_Monthly'!$A109,'Pro Forma'!$A:$A,0),MATCH('Cash Flow_Monthly'!AB$2,'Pro Forma'!$1:$1,0))/12*IF(AB$3&gt;'Project Summary'!$G$7,0,1)</f>
        <v>0</v>
      </c>
      <c r="AC109" s="541">
        <f>INDEX('Pro Forma'!$1:$1048576,MATCH('Cash Flow_Monthly'!$A109,'Pro Forma'!$A:$A,0),MATCH('Cash Flow_Monthly'!AC$2,'Pro Forma'!$1:$1,0))/12*IF(AC$3&gt;'Project Summary'!$G$7,0,1)</f>
        <v>0</v>
      </c>
      <c r="AD109" s="541">
        <f>INDEX('Pro Forma'!$1:$1048576,MATCH('Cash Flow_Monthly'!$A109,'Pro Forma'!$A:$A,0),MATCH('Cash Flow_Monthly'!AD$2,'Pro Forma'!$1:$1,0))/12*IF(AD$3&gt;'Project Summary'!$G$7,0,1)</f>
        <v>0</v>
      </c>
      <c r="AE109" s="541">
        <f>INDEX('Pro Forma'!$1:$1048576,MATCH('Cash Flow_Monthly'!$A109,'Pro Forma'!$A:$A,0),MATCH('Cash Flow_Monthly'!AE$2,'Pro Forma'!$1:$1,0))/12*IF(AE$3&gt;'Project Summary'!$G$7,0,1)</f>
        <v>0</v>
      </c>
      <c r="AF109" s="541">
        <f>INDEX('Pro Forma'!$1:$1048576,MATCH('Cash Flow_Monthly'!$A109,'Pro Forma'!$A:$A,0),MATCH('Cash Flow_Monthly'!AF$2,'Pro Forma'!$1:$1,0))/12*IF(AF$3&gt;'Project Summary'!$G$7,0,1)</f>
        <v>0</v>
      </c>
      <c r="AG109" s="541">
        <f>INDEX('Pro Forma'!$1:$1048576,MATCH('Cash Flow_Monthly'!$A109,'Pro Forma'!$A:$A,0),MATCH('Cash Flow_Monthly'!AG$2,'Pro Forma'!$1:$1,0))/12*IF(AG$3&gt;'Project Summary'!$G$7,0,1)</f>
        <v>0</v>
      </c>
      <c r="AH109" s="541">
        <f>INDEX('Pro Forma'!$1:$1048576,MATCH('Cash Flow_Monthly'!$A109,'Pro Forma'!$A:$A,0),MATCH('Cash Flow_Monthly'!AH$2,'Pro Forma'!$1:$1,0))/12*IF(AH$3&gt;'Project Summary'!$G$7,0,1)</f>
        <v>0</v>
      </c>
      <c r="AI109" s="541">
        <f>INDEX('Pro Forma'!$1:$1048576,MATCH('Cash Flow_Monthly'!$A109,'Pro Forma'!$A:$A,0),MATCH('Cash Flow_Monthly'!AI$2,'Pro Forma'!$1:$1,0))/12*IF(AI$3&gt;'Project Summary'!$G$7,0,1)</f>
        <v>0</v>
      </c>
      <c r="AJ109" s="541">
        <f>INDEX('Pro Forma'!$1:$1048576,MATCH('Cash Flow_Monthly'!$A109,'Pro Forma'!$A:$A,0),MATCH('Cash Flow_Monthly'!AJ$2,'Pro Forma'!$1:$1,0))/12*IF(AJ$3&gt;'Project Summary'!$G$7,0,1)</f>
        <v>0</v>
      </c>
      <c r="AK109" s="541">
        <f>INDEX('Pro Forma'!$1:$1048576,MATCH('Cash Flow_Monthly'!$A109,'Pro Forma'!$A:$A,0),MATCH('Cash Flow_Monthly'!AK$2,'Pro Forma'!$1:$1,0))/12*IF(AK$3&gt;'Project Summary'!$G$7,0,1)</f>
        <v>0</v>
      </c>
      <c r="AL109" s="541">
        <f>INDEX('Pro Forma'!$1:$1048576,MATCH('Cash Flow_Monthly'!$A109,'Pro Forma'!$A:$A,0),MATCH('Cash Flow_Monthly'!AL$2,'Pro Forma'!$1:$1,0))/12*IF(AL$3&gt;'Project Summary'!$G$7,0,1)</f>
        <v>0</v>
      </c>
      <c r="AM109" s="541">
        <f>INDEX('Pro Forma'!$1:$1048576,MATCH('Cash Flow_Monthly'!$A109,'Pro Forma'!$A:$A,0),MATCH('Cash Flow_Monthly'!AM$2,'Pro Forma'!$1:$1,0))/12*IF(AM$3&gt;'Project Summary'!$G$7,0,1)</f>
        <v>0</v>
      </c>
      <c r="AN109" s="541">
        <f>INDEX('Pro Forma'!$1:$1048576,MATCH('Cash Flow_Monthly'!$A109,'Pro Forma'!$A:$A,0),MATCH('Cash Flow_Monthly'!AN$2,'Pro Forma'!$1:$1,0))/12*IF(AN$3&gt;'Project Summary'!$G$7,0,1)</f>
        <v>0</v>
      </c>
      <c r="AO109" s="541">
        <f>INDEX('Pro Forma'!$1:$1048576,MATCH('Cash Flow_Monthly'!$A109,'Pro Forma'!$A:$A,0),MATCH('Cash Flow_Monthly'!AO$2,'Pro Forma'!$1:$1,0))/12*IF(AO$3&gt;'Project Summary'!$G$7,0,1)</f>
        <v>0</v>
      </c>
      <c r="AP109" s="541">
        <f>INDEX('Pro Forma'!$1:$1048576,MATCH('Cash Flow_Monthly'!$A109,'Pro Forma'!$A:$A,0),MATCH('Cash Flow_Monthly'!AP$2,'Pro Forma'!$1:$1,0))/12*IF(AP$3&gt;'Project Summary'!$G$7,0,1)</f>
        <v>0</v>
      </c>
      <c r="AQ109" s="541">
        <f>INDEX('Pro Forma'!$1:$1048576,MATCH('Cash Flow_Monthly'!$A109,'Pro Forma'!$A:$A,0),MATCH('Cash Flow_Monthly'!AQ$2,'Pro Forma'!$1:$1,0))/12*IF(AQ$3&gt;'Project Summary'!$G$7,0,1)</f>
        <v>0</v>
      </c>
      <c r="AR109" s="541">
        <f>INDEX('Pro Forma'!$1:$1048576,MATCH('Cash Flow_Monthly'!$A109,'Pro Forma'!$A:$A,0),MATCH('Cash Flow_Monthly'!AR$2,'Pro Forma'!$1:$1,0))/12*IF(AR$3&gt;'Project Summary'!$G$7,0,1)</f>
        <v>0</v>
      </c>
      <c r="AS109" s="541">
        <f>INDEX('Pro Forma'!$1:$1048576,MATCH('Cash Flow_Monthly'!$A109,'Pro Forma'!$A:$A,0),MATCH('Cash Flow_Monthly'!AS$2,'Pro Forma'!$1:$1,0))/12*IF(AS$3&gt;'Project Summary'!$G$7,0,1)</f>
        <v>0</v>
      </c>
      <c r="AT109" s="541">
        <f>INDEX('Pro Forma'!$1:$1048576,MATCH('Cash Flow_Monthly'!$A109,'Pro Forma'!$A:$A,0),MATCH('Cash Flow_Monthly'!AT$2,'Pro Forma'!$1:$1,0))/12*IF(AT$3&gt;'Project Summary'!$G$7,0,1)</f>
        <v>0</v>
      </c>
      <c r="AU109" s="541">
        <f>INDEX('Pro Forma'!$1:$1048576,MATCH('Cash Flow_Monthly'!$A109,'Pro Forma'!$A:$A,0),MATCH('Cash Flow_Monthly'!AU$2,'Pro Forma'!$1:$1,0))/12*IF(AU$3&gt;'Project Summary'!$G$7,0,1)</f>
        <v>0</v>
      </c>
      <c r="AV109" s="541">
        <f>INDEX('Pro Forma'!$1:$1048576,MATCH('Cash Flow_Monthly'!$A109,'Pro Forma'!$A:$A,0),MATCH('Cash Flow_Monthly'!AV$2,'Pro Forma'!$1:$1,0))/12*IF(AV$3&gt;'Project Summary'!$G$7,0,1)</f>
        <v>0</v>
      </c>
      <c r="AW109" s="541">
        <f>INDEX('Pro Forma'!$1:$1048576,MATCH('Cash Flow_Monthly'!$A109,'Pro Forma'!$A:$A,0),MATCH('Cash Flow_Monthly'!AW$2,'Pro Forma'!$1:$1,0))/12*IF(AW$3&gt;'Project Summary'!$G$7,0,1)</f>
        <v>0</v>
      </c>
      <c r="AX109" s="541">
        <f>INDEX('Pro Forma'!$1:$1048576,MATCH('Cash Flow_Monthly'!$A109,'Pro Forma'!$A:$A,0),MATCH('Cash Flow_Monthly'!AX$2,'Pro Forma'!$1:$1,0))/12*IF(AX$3&gt;'Project Summary'!$G$7,0,1)</f>
        <v>0</v>
      </c>
      <c r="AY109" s="541">
        <f>INDEX('Pro Forma'!$1:$1048576,MATCH('Cash Flow_Monthly'!$A109,'Pro Forma'!$A:$A,0),MATCH('Cash Flow_Monthly'!AY$2,'Pro Forma'!$1:$1,0))/12*IF(AY$3&gt;'Project Summary'!$G$7,0,1)</f>
        <v>0</v>
      </c>
      <c r="AZ109" s="541">
        <f>INDEX('Pro Forma'!$1:$1048576,MATCH('Cash Flow_Monthly'!$A109,'Pro Forma'!$A:$A,0),MATCH('Cash Flow_Monthly'!AZ$2,'Pro Forma'!$1:$1,0))/12*IF(AZ$3&gt;'Project Summary'!$G$7,0,1)</f>
        <v>0</v>
      </c>
      <c r="BA109" s="541">
        <f>INDEX('Pro Forma'!$1:$1048576,MATCH('Cash Flow_Monthly'!$A109,'Pro Forma'!$A:$A,0),MATCH('Cash Flow_Monthly'!BA$2,'Pro Forma'!$1:$1,0))/12*IF(BA$3&gt;'Project Summary'!$G$7,0,1)</f>
        <v>0</v>
      </c>
      <c r="BB109" s="541">
        <f>INDEX('Pro Forma'!$1:$1048576,MATCH('Cash Flow_Monthly'!$A109,'Pro Forma'!$A:$A,0),MATCH('Cash Flow_Monthly'!BB$2,'Pro Forma'!$1:$1,0))/12*IF(BB$3&gt;'Project Summary'!$G$7,0,1)</f>
        <v>0</v>
      </c>
      <c r="BC109" s="541">
        <f>INDEX('Pro Forma'!$1:$1048576,MATCH('Cash Flow_Monthly'!$A109,'Pro Forma'!$A:$A,0),MATCH('Cash Flow_Monthly'!BC$2,'Pro Forma'!$1:$1,0))/12*IF(BC$3&gt;'Project Summary'!$G$7,0,1)</f>
        <v>0</v>
      </c>
      <c r="BD109" s="541">
        <f>INDEX('Pro Forma'!$1:$1048576,MATCH('Cash Flow_Monthly'!$A109,'Pro Forma'!$A:$A,0),MATCH('Cash Flow_Monthly'!BD$2,'Pro Forma'!$1:$1,0))/12*IF(BD$3&gt;'Project Summary'!$G$7,0,1)</f>
        <v>0</v>
      </c>
      <c r="BE109" s="541">
        <f>INDEX('Pro Forma'!$1:$1048576,MATCH('Cash Flow_Monthly'!$A109,'Pro Forma'!$A:$A,0),MATCH('Cash Flow_Monthly'!BE$2,'Pro Forma'!$1:$1,0))/12*IF(BE$3&gt;'Project Summary'!$G$7,0,1)</f>
        <v>0</v>
      </c>
      <c r="BF109" s="541">
        <f>INDEX('Pro Forma'!$1:$1048576,MATCH('Cash Flow_Monthly'!$A109,'Pro Forma'!$A:$A,0),MATCH('Cash Flow_Monthly'!BF$2,'Pro Forma'!$1:$1,0))/12*IF(BF$3&gt;'Project Summary'!$G$7,0,1)</f>
        <v>0</v>
      </c>
      <c r="BG109" s="541">
        <f>INDEX('Pro Forma'!$1:$1048576,MATCH('Cash Flow_Monthly'!$A109,'Pro Forma'!$A:$A,0),MATCH('Cash Flow_Monthly'!BG$2,'Pro Forma'!$1:$1,0))/12*IF(BG$3&gt;'Project Summary'!$G$7,0,1)</f>
        <v>0</v>
      </c>
      <c r="BH109" s="541">
        <f>INDEX('Pro Forma'!$1:$1048576,MATCH('Cash Flow_Monthly'!$A109,'Pro Forma'!$A:$A,0),MATCH('Cash Flow_Monthly'!BH$2,'Pro Forma'!$1:$1,0))/12*IF(BH$3&gt;'Project Summary'!$G$7,0,1)</f>
        <v>0</v>
      </c>
      <c r="BI109" s="541">
        <f>INDEX('Pro Forma'!$1:$1048576,MATCH('Cash Flow_Monthly'!$A109,'Pro Forma'!$A:$A,0),MATCH('Cash Flow_Monthly'!BI$2,'Pro Forma'!$1:$1,0))/12*IF(BI$3&gt;'Project Summary'!$G$7,0,1)</f>
        <v>0</v>
      </c>
      <c r="BJ109" s="541">
        <f>INDEX('Pro Forma'!$1:$1048576,MATCH('Cash Flow_Monthly'!$A109,'Pro Forma'!$A:$A,0),MATCH('Cash Flow_Monthly'!BJ$2,'Pro Forma'!$1:$1,0))/12*IF(BJ$3&gt;'Project Summary'!$G$7,0,1)</f>
        <v>0</v>
      </c>
      <c r="BK109" s="541">
        <f>INDEX('Pro Forma'!$1:$1048576,MATCH('Cash Flow_Monthly'!$A109,'Pro Forma'!$A:$A,0),MATCH('Cash Flow_Monthly'!BK$2,'Pro Forma'!$1:$1,0))/12*IF(BK$3&gt;'Project Summary'!$G$7,0,1)</f>
        <v>0</v>
      </c>
      <c r="BL109" s="541">
        <f>INDEX('Pro Forma'!$1:$1048576,MATCH('Cash Flow_Monthly'!$A109,'Pro Forma'!$A:$A,0),MATCH('Cash Flow_Monthly'!BL$2,'Pro Forma'!$1:$1,0))/12*IF(BL$3&gt;'Project Summary'!$G$7,0,1)</f>
        <v>0</v>
      </c>
      <c r="BM109" s="541">
        <f>INDEX('Pro Forma'!$1:$1048576,MATCH('Cash Flow_Monthly'!$A109,'Pro Forma'!$A:$A,0),MATCH('Cash Flow_Monthly'!BM$2,'Pro Forma'!$1:$1,0))/12*IF(BM$3&gt;'Project Summary'!$G$7,0,1)</f>
        <v>0</v>
      </c>
      <c r="BN109" s="541">
        <f>INDEX('Pro Forma'!$1:$1048576,MATCH('Cash Flow_Monthly'!$A109,'Pro Forma'!$A:$A,0),MATCH('Cash Flow_Monthly'!BN$2,'Pro Forma'!$1:$1,0))/12*IF(BN$3&gt;'Project Summary'!$G$7,0,1)</f>
        <v>0</v>
      </c>
      <c r="BO109" s="541">
        <f>INDEX('Pro Forma'!$1:$1048576,MATCH('Cash Flow_Monthly'!$A109,'Pro Forma'!$A:$A,0),MATCH('Cash Flow_Monthly'!BO$2,'Pro Forma'!$1:$1,0))/12*IF(BO$3&gt;'Project Summary'!$G$7,0,1)</f>
        <v>0</v>
      </c>
      <c r="BP109" s="541">
        <f>INDEX('Pro Forma'!$1:$1048576,MATCH('Cash Flow_Monthly'!$A109,'Pro Forma'!$A:$A,0),MATCH('Cash Flow_Monthly'!BP$2,'Pro Forma'!$1:$1,0))/12*IF(BP$3&gt;'Project Summary'!$G$7,0,1)</f>
        <v>0</v>
      </c>
      <c r="BQ109" s="541">
        <f>INDEX('Pro Forma'!$1:$1048576,MATCH('Cash Flow_Monthly'!$A109,'Pro Forma'!$A:$A,0),MATCH('Cash Flow_Monthly'!BQ$2,'Pro Forma'!$1:$1,0))/12*IF(BQ$3&gt;'Project Summary'!$G$7,0,1)</f>
        <v>0</v>
      </c>
      <c r="BR109" s="541">
        <f>INDEX('Pro Forma'!$1:$1048576,MATCH('Cash Flow_Monthly'!$A109,'Pro Forma'!$A:$A,0),MATCH('Cash Flow_Monthly'!BR$2,'Pro Forma'!$1:$1,0))/12*IF(BR$3&gt;'Project Summary'!$G$7,0,1)</f>
        <v>0</v>
      </c>
      <c r="BS109" s="541">
        <f>INDEX('Pro Forma'!$1:$1048576,MATCH('Cash Flow_Monthly'!$A109,'Pro Forma'!$A:$A,0),MATCH('Cash Flow_Monthly'!BS$2,'Pro Forma'!$1:$1,0))/12*IF(BS$3&gt;'Project Summary'!$G$7,0,1)</f>
        <v>0</v>
      </c>
      <c r="BT109" s="541">
        <f>INDEX('Pro Forma'!$1:$1048576,MATCH('Cash Flow_Monthly'!$A109,'Pro Forma'!$A:$A,0),MATCH('Cash Flow_Monthly'!BT$2,'Pro Forma'!$1:$1,0))/12*IF(BT$3&gt;'Project Summary'!$G$7,0,1)</f>
        <v>0</v>
      </c>
      <c r="BU109" s="541">
        <f>INDEX('Pro Forma'!$1:$1048576,MATCH('Cash Flow_Monthly'!$A109,'Pro Forma'!$A:$A,0),MATCH('Cash Flow_Monthly'!BU$2,'Pro Forma'!$1:$1,0))/12*IF(BU$3&gt;'Project Summary'!$G$7,0,1)</f>
        <v>0</v>
      </c>
      <c r="BV109" s="541">
        <f>INDEX('Pro Forma'!$1:$1048576,MATCH('Cash Flow_Monthly'!$A109,'Pro Forma'!$A:$A,0),MATCH('Cash Flow_Monthly'!BV$2,'Pro Forma'!$1:$1,0))/12*IF(BV$3&gt;'Project Summary'!$G$7,0,1)</f>
        <v>0</v>
      </c>
      <c r="BW109" s="541">
        <f>INDEX('Pro Forma'!$1:$1048576,MATCH('Cash Flow_Monthly'!$A109,'Pro Forma'!$A:$A,0),MATCH('Cash Flow_Monthly'!BW$2,'Pro Forma'!$1:$1,0))/12*IF(BW$3&gt;'Project Summary'!$G$7,0,1)</f>
        <v>0</v>
      </c>
      <c r="BX109" s="541">
        <f>INDEX('Pro Forma'!$1:$1048576,MATCH('Cash Flow_Monthly'!$A109,'Pro Forma'!$A:$A,0),MATCH('Cash Flow_Monthly'!BX$2,'Pro Forma'!$1:$1,0))/12*IF(BX$3&gt;'Project Summary'!$G$7,0,1)</f>
        <v>0</v>
      </c>
      <c r="BY109" s="541">
        <f>INDEX('Pro Forma'!$1:$1048576,MATCH('Cash Flow_Monthly'!$A109,'Pro Forma'!$A:$A,0),MATCH('Cash Flow_Monthly'!BY$2,'Pro Forma'!$1:$1,0))/12*IF(BY$3&gt;'Project Summary'!$G$7,0,1)</f>
        <v>0</v>
      </c>
      <c r="BZ109" s="541">
        <f>INDEX('Pro Forma'!$1:$1048576,MATCH('Cash Flow_Monthly'!$A109,'Pro Forma'!$A:$A,0),MATCH('Cash Flow_Monthly'!BZ$2,'Pro Forma'!$1:$1,0))/12*IF(BZ$3&gt;'Project Summary'!$G$7,0,1)</f>
        <v>0</v>
      </c>
      <c r="CA109" s="541">
        <f>INDEX('Pro Forma'!$1:$1048576,MATCH('Cash Flow_Monthly'!$A109,'Pro Forma'!$A:$A,0),MATCH('Cash Flow_Monthly'!CA$2,'Pro Forma'!$1:$1,0))/12*IF(CA$3&gt;'Project Summary'!$G$7,0,1)</f>
        <v>0</v>
      </c>
      <c r="CB109" s="541">
        <f>INDEX('Pro Forma'!$1:$1048576,MATCH('Cash Flow_Monthly'!$A109,'Pro Forma'!$A:$A,0),MATCH('Cash Flow_Monthly'!CB$2,'Pro Forma'!$1:$1,0))/12*IF(CB$3&gt;'Project Summary'!$G$7,0,1)</f>
        <v>0</v>
      </c>
      <c r="CC109" s="541">
        <f>INDEX('Pro Forma'!$1:$1048576,MATCH('Cash Flow_Monthly'!$A109,'Pro Forma'!$A:$A,0),MATCH('Cash Flow_Monthly'!CC$2,'Pro Forma'!$1:$1,0))/12*IF(CC$3&gt;'Project Summary'!$G$7,0,1)</f>
        <v>0</v>
      </c>
      <c r="CD109" s="541">
        <f>INDEX('Pro Forma'!$1:$1048576,MATCH('Cash Flow_Monthly'!$A109,'Pro Forma'!$A:$A,0),MATCH('Cash Flow_Monthly'!CD$2,'Pro Forma'!$1:$1,0))/12*IF(CD$3&gt;'Project Summary'!$G$7,0,1)</f>
        <v>0</v>
      </c>
      <c r="CE109" s="541">
        <f>INDEX('Pro Forma'!$1:$1048576,MATCH('Cash Flow_Monthly'!$A109,'Pro Forma'!$A:$A,0),MATCH('Cash Flow_Monthly'!CE$2,'Pro Forma'!$1:$1,0))/12*IF(CE$3&gt;'Project Summary'!$G$7,0,1)</f>
        <v>0</v>
      </c>
      <c r="CF109" s="541">
        <f>INDEX('Pro Forma'!$1:$1048576,MATCH('Cash Flow_Monthly'!$A109,'Pro Forma'!$A:$A,0),MATCH('Cash Flow_Monthly'!CF$2,'Pro Forma'!$1:$1,0))/12*IF(CF$3&gt;'Project Summary'!$G$7,0,1)</f>
        <v>0</v>
      </c>
      <c r="CG109" s="541">
        <f>INDEX('Pro Forma'!$1:$1048576,MATCH('Cash Flow_Monthly'!$A109,'Pro Forma'!$A:$A,0),MATCH('Cash Flow_Monthly'!CG$2,'Pro Forma'!$1:$1,0))/12*IF(CG$3&gt;'Project Summary'!$G$7,0,1)</f>
        <v>0</v>
      </c>
      <c r="CH109" s="541">
        <f>INDEX('Pro Forma'!$1:$1048576,MATCH('Cash Flow_Monthly'!$A109,'Pro Forma'!$A:$A,0),MATCH('Cash Flow_Monthly'!CH$2,'Pro Forma'!$1:$1,0))/12*IF(CH$3&gt;'Project Summary'!$G$7,0,1)</f>
        <v>0</v>
      </c>
      <c r="CI109" s="541">
        <f>INDEX('Pro Forma'!$1:$1048576,MATCH('Cash Flow_Monthly'!$A109,'Pro Forma'!$A:$A,0),MATCH('Cash Flow_Monthly'!CI$2,'Pro Forma'!$1:$1,0))/12*IF(CI$3&gt;'Project Summary'!$G$7,0,1)</f>
        <v>0</v>
      </c>
      <c r="CJ109" s="541">
        <f>INDEX('Pro Forma'!$1:$1048576,MATCH('Cash Flow_Monthly'!$A109,'Pro Forma'!$A:$A,0),MATCH('Cash Flow_Monthly'!CJ$2,'Pro Forma'!$1:$1,0))/12*IF(CJ$3&gt;'Project Summary'!$G$7,0,1)</f>
        <v>0</v>
      </c>
      <c r="CK109" s="541">
        <f>INDEX('Pro Forma'!$1:$1048576,MATCH('Cash Flow_Monthly'!$A109,'Pro Forma'!$A:$A,0),MATCH('Cash Flow_Monthly'!CK$2,'Pro Forma'!$1:$1,0))/12*IF(CK$3&gt;'Project Summary'!$G$7,0,1)</f>
        <v>0</v>
      </c>
      <c r="CL109" s="541">
        <f>INDEX('Pro Forma'!$1:$1048576,MATCH('Cash Flow_Monthly'!$A109,'Pro Forma'!$A:$A,0),MATCH('Cash Flow_Monthly'!CL$2,'Pro Forma'!$1:$1,0))/12*IF(CL$3&gt;'Project Summary'!$G$7,0,1)</f>
        <v>0</v>
      </c>
      <c r="CM109" s="541">
        <f>INDEX('Pro Forma'!$1:$1048576,MATCH('Cash Flow_Monthly'!$A109,'Pro Forma'!$A:$A,0),MATCH('Cash Flow_Monthly'!CM$2,'Pro Forma'!$1:$1,0))/12*IF(CM$3&gt;'Project Summary'!$G$7,0,1)</f>
        <v>0</v>
      </c>
      <c r="CN109" s="541">
        <f>INDEX('Pro Forma'!$1:$1048576,MATCH('Cash Flow_Monthly'!$A109,'Pro Forma'!$A:$A,0),MATCH('Cash Flow_Monthly'!CN$2,'Pro Forma'!$1:$1,0))/12*IF(CN$3&gt;'Project Summary'!$G$7,0,1)</f>
        <v>0</v>
      </c>
      <c r="CO109" s="541">
        <f>INDEX('Pro Forma'!$1:$1048576,MATCH('Cash Flow_Monthly'!$A109,'Pro Forma'!$A:$A,0),MATCH('Cash Flow_Monthly'!CO$2,'Pro Forma'!$1:$1,0))/12*IF(CO$3&gt;'Project Summary'!$G$7,0,1)</f>
        <v>0</v>
      </c>
      <c r="CP109" s="541">
        <f>INDEX('Pro Forma'!$1:$1048576,MATCH('Cash Flow_Monthly'!$A109,'Pro Forma'!$A:$A,0),MATCH('Cash Flow_Monthly'!CP$2,'Pro Forma'!$1:$1,0))/12*IF(CP$3&gt;'Project Summary'!$G$7,0,1)</f>
        <v>0</v>
      </c>
      <c r="CQ109" s="541">
        <f>INDEX('Pro Forma'!$1:$1048576,MATCH('Cash Flow_Monthly'!$A109,'Pro Forma'!$A:$A,0),MATCH('Cash Flow_Monthly'!CQ$2,'Pro Forma'!$1:$1,0))/12*IF(CQ$3&gt;'Project Summary'!$G$7,0,1)</f>
        <v>0</v>
      </c>
      <c r="CR109" s="541">
        <f>INDEX('Pro Forma'!$1:$1048576,MATCH('Cash Flow_Monthly'!$A109,'Pro Forma'!$A:$A,0),MATCH('Cash Flow_Monthly'!CR$2,'Pro Forma'!$1:$1,0))/12*IF(CR$3&gt;'Project Summary'!$G$7,0,1)</f>
        <v>0</v>
      </c>
      <c r="CS109" s="541">
        <f>INDEX('Pro Forma'!$1:$1048576,MATCH('Cash Flow_Monthly'!$A109,'Pro Forma'!$A:$A,0),MATCH('Cash Flow_Monthly'!CS$2,'Pro Forma'!$1:$1,0))/12*IF(CS$3&gt;'Project Summary'!$G$7,0,1)</f>
        <v>0</v>
      </c>
      <c r="CT109" s="541">
        <f>INDEX('Pro Forma'!$1:$1048576,MATCH('Cash Flow_Monthly'!$A109,'Pro Forma'!$A:$A,0),MATCH('Cash Flow_Monthly'!CT$2,'Pro Forma'!$1:$1,0))/12*IF(CT$3&gt;'Project Summary'!$G$7,0,1)</f>
        <v>0</v>
      </c>
      <c r="CU109" s="541">
        <f>INDEX('Pro Forma'!$1:$1048576,MATCH('Cash Flow_Monthly'!$A109,'Pro Forma'!$A:$A,0),MATCH('Cash Flow_Monthly'!CU$2,'Pro Forma'!$1:$1,0))/12*IF(CU$3&gt;'Project Summary'!$G$7,0,1)</f>
        <v>0</v>
      </c>
      <c r="CV109" s="541">
        <f>INDEX('Pro Forma'!$1:$1048576,MATCH('Cash Flow_Monthly'!$A109,'Pro Forma'!$A:$A,0),MATCH('Cash Flow_Monthly'!CV$2,'Pro Forma'!$1:$1,0))/12*IF(CV$3&gt;'Project Summary'!$G$7,0,1)</f>
        <v>0</v>
      </c>
      <c r="CW109" s="541">
        <f>INDEX('Pro Forma'!$1:$1048576,MATCH('Cash Flow_Monthly'!$A109,'Pro Forma'!$A:$A,0),MATCH('Cash Flow_Monthly'!CW$2,'Pro Forma'!$1:$1,0))/12*IF(CW$3&gt;'Project Summary'!$G$7,0,1)</f>
        <v>0</v>
      </c>
      <c r="CX109" s="541">
        <f>INDEX('Pro Forma'!$1:$1048576,MATCH('Cash Flow_Monthly'!$A109,'Pro Forma'!$A:$A,0),MATCH('Cash Flow_Monthly'!CX$2,'Pro Forma'!$1:$1,0))/12*IF(CX$3&gt;'Project Summary'!$G$7,0,1)</f>
        <v>0</v>
      </c>
      <c r="CY109" s="541">
        <f>INDEX('Pro Forma'!$1:$1048576,MATCH('Cash Flow_Monthly'!$A109,'Pro Forma'!$A:$A,0),MATCH('Cash Flow_Monthly'!CY$2,'Pro Forma'!$1:$1,0))/12*IF(CY$3&gt;'Project Summary'!$G$7,0,1)</f>
        <v>0</v>
      </c>
      <c r="CZ109" s="541">
        <f>INDEX('Pro Forma'!$1:$1048576,MATCH('Cash Flow_Monthly'!$A109,'Pro Forma'!$A:$A,0),MATCH('Cash Flow_Monthly'!CZ$2,'Pro Forma'!$1:$1,0))/12*IF(CZ$3&gt;'Project Summary'!$G$7,0,1)</f>
        <v>0</v>
      </c>
      <c r="DA109" s="541">
        <f>INDEX('Pro Forma'!$1:$1048576,MATCH('Cash Flow_Monthly'!$A109,'Pro Forma'!$A:$A,0),MATCH('Cash Flow_Monthly'!DA$2,'Pro Forma'!$1:$1,0))/12*IF(DA$3&gt;'Project Summary'!$G$7,0,1)</f>
        <v>0</v>
      </c>
      <c r="DB109" s="541">
        <f>INDEX('Pro Forma'!$1:$1048576,MATCH('Cash Flow_Monthly'!$A109,'Pro Forma'!$A:$A,0),MATCH('Cash Flow_Monthly'!DB$2,'Pro Forma'!$1:$1,0))/12*IF(DB$3&gt;'Project Summary'!$G$7,0,1)</f>
        <v>0</v>
      </c>
      <c r="DC109" s="541">
        <f>INDEX('Pro Forma'!$1:$1048576,MATCH('Cash Flow_Monthly'!$A109,'Pro Forma'!$A:$A,0),MATCH('Cash Flow_Monthly'!DC$2,'Pro Forma'!$1:$1,0))/12*IF(DC$3&gt;'Project Summary'!$G$7,0,1)</f>
        <v>0</v>
      </c>
      <c r="DD109" s="541">
        <f>INDEX('Pro Forma'!$1:$1048576,MATCH('Cash Flow_Monthly'!$A109,'Pro Forma'!$A:$A,0),MATCH('Cash Flow_Monthly'!DD$2,'Pro Forma'!$1:$1,0))/12*IF(DD$3&gt;'Project Summary'!$G$7,0,1)</f>
        <v>0</v>
      </c>
      <c r="DE109" s="541">
        <f>INDEX('Pro Forma'!$1:$1048576,MATCH('Cash Flow_Monthly'!$A109,'Pro Forma'!$A:$A,0),MATCH('Cash Flow_Monthly'!DE$2,'Pro Forma'!$1:$1,0))/12*IF(DE$3&gt;'Project Summary'!$G$7,0,1)</f>
        <v>0</v>
      </c>
      <c r="DF109" s="541">
        <f>INDEX('Pro Forma'!$1:$1048576,MATCH('Cash Flow_Monthly'!$A109,'Pro Forma'!$A:$A,0),MATCH('Cash Flow_Monthly'!DF$2,'Pro Forma'!$1:$1,0))/12*IF(DF$3&gt;'Project Summary'!$G$7,0,1)</f>
        <v>0</v>
      </c>
      <c r="DG109" s="541">
        <f>INDEX('Pro Forma'!$1:$1048576,MATCH('Cash Flow_Monthly'!$A109,'Pro Forma'!$A:$A,0),MATCH('Cash Flow_Monthly'!DG$2,'Pro Forma'!$1:$1,0))/12*IF(DG$3&gt;'Project Summary'!$G$7,0,1)</f>
        <v>0</v>
      </c>
      <c r="DH109" s="541">
        <f>INDEX('Pro Forma'!$1:$1048576,MATCH('Cash Flow_Monthly'!$A109,'Pro Forma'!$A:$A,0),MATCH('Cash Flow_Monthly'!DH$2,'Pro Forma'!$1:$1,0))/12*IF(DH$3&gt;'Project Summary'!$G$7,0,1)</f>
        <v>0</v>
      </c>
      <c r="DI109" s="541">
        <f>INDEX('Pro Forma'!$1:$1048576,MATCH('Cash Flow_Monthly'!$A109,'Pro Forma'!$A:$A,0),MATCH('Cash Flow_Monthly'!DI$2,'Pro Forma'!$1:$1,0))/12*IF(DI$3&gt;'Project Summary'!$G$7,0,1)</f>
        <v>0</v>
      </c>
      <c r="DJ109" s="541">
        <f>INDEX('Pro Forma'!$1:$1048576,MATCH('Cash Flow_Monthly'!$A109,'Pro Forma'!$A:$A,0),MATCH('Cash Flow_Monthly'!DJ$2,'Pro Forma'!$1:$1,0))/12*IF(DJ$3&gt;'Project Summary'!$G$7,0,1)</f>
        <v>0</v>
      </c>
      <c r="DK109" s="541">
        <f>INDEX('Pro Forma'!$1:$1048576,MATCH('Cash Flow_Monthly'!$A109,'Pro Forma'!$A:$A,0),MATCH('Cash Flow_Monthly'!DK$2,'Pro Forma'!$1:$1,0))/12*IF(DK$3&gt;'Project Summary'!$G$7,0,1)</f>
        <v>0</v>
      </c>
      <c r="DL109" s="541">
        <f>INDEX('Pro Forma'!$1:$1048576,MATCH('Cash Flow_Monthly'!$A109,'Pro Forma'!$A:$A,0),MATCH('Cash Flow_Monthly'!DL$2,'Pro Forma'!$1:$1,0))/12*IF(DL$3&gt;'Project Summary'!$G$7,0,1)</f>
        <v>0</v>
      </c>
      <c r="DM109" s="541">
        <f>INDEX('Pro Forma'!$1:$1048576,MATCH('Cash Flow_Monthly'!$A109,'Pro Forma'!$A:$A,0),MATCH('Cash Flow_Monthly'!DM$2,'Pro Forma'!$1:$1,0))/12*IF(DM$3&gt;'Project Summary'!$G$7,0,1)</f>
        <v>0</v>
      </c>
      <c r="DN109" s="541">
        <f>INDEX('Pro Forma'!$1:$1048576,MATCH('Cash Flow_Monthly'!$A109,'Pro Forma'!$A:$A,0),MATCH('Cash Flow_Monthly'!DN$2,'Pro Forma'!$1:$1,0))/12*IF(DN$3&gt;'Project Summary'!$G$7,0,1)</f>
        <v>0</v>
      </c>
      <c r="DO109" s="541">
        <f>INDEX('Pro Forma'!$1:$1048576,MATCH('Cash Flow_Monthly'!$A109,'Pro Forma'!$A:$A,0),MATCH('Cash Flow_Monthly'!DO$2,'Pro Forma'!$1:$1,0))/12*IF(DO$3&gt;'Project Summary'!$G$7,0,1)</f>
        <v>0</v>
      </c>
      <c r="DP109" s="541">
        <f>INDEX('Pro Forma'!$1:$1048576,MATCH('Cash Flow_Monthly'!$A109,'Pro Forma'!$A:$A,0),MATCH('Cash Flow_Monthly'!DP$2,'Pro Forma'!$1:$1,0))/12*IF(DP$3&gt;'Project Summary'!$G$7,0,1)</f>
        <v>0</v>
      </c>
      <c r="DQ109" s="541">
        <f>INDEX('Pro Forma'!$1:$1048576,MATCH('Cash Flow_Monthly'!$A109,'Pro Forma'!$A:$A,0),MATCH('Cash Flow_Monthly'!DQ$2,'Pro Forma'!$1:$1,0))/12*IF(DQ$3&gt;'Project Summary'!$G$7,0,1)</f>
        <v>0</v>
      </c>
      <c r="DR109" s="541">
        <f>INDEX('Pro Forma'!$1:$1048576,MATCH('Cash Flow_Monthly'!$A109,'Pro Forma'!$A:$A,0),MATCH('Cash Flow_Monthly'!DR$2,'Pro Forma'!$1:$1,0))/12*IF(DR$3&gt;'Project Summary'!$G$7,0,1)</f>
        <v>0</v>
      </c>
      <c r="DS109" s="541">
        <f>INDEX('Pro Forma'!$1:$1048576,MATCH('Cash Flow_Monthly'!$A109,'Pro Forma'!$A:$A,0),MATCH('Cash Flow_Monthly'!DS$2,'Pro Forma'!$1:$1,0))/12*IF(DS$3&gt;'Project Summary'!$G$7,0,1)</f>
        <v>0</v>
      </c>
      <c r="DT109" s="541">
        <f>INDEX('Pro Forma'!$1:$1048576,MATCH('Cash Flow_Monthly'!$A109,'Pro Forma'!$A:$A,0),MATCH('Cash Flow_Monthly'!DT$2,'Pro Forma'!$1:$1,0))/12*IF(DT$3&gt;'Project Summary'!$G$7,0,1)</f>
        <v>0</v>
      </c>
      <c r="DU109" s="82"/>
    </row>
    <row r="110" spans="1:125" s="466" customFormat="1">
      <c r="A110" s="254"/>
      <c r="B110" s="24" t="str">
        <f>'Pro Forma'!B110</f>
        <v>Non-Recurring Capital</v>
      </c>
      <c r="C110" s="24"/>
      <c r="D110" s="24"/>
      <c r="E110" s="588">
        <f>SUM(E107:E109)</f>
        <v>0</v>
      </c>
      <c r="F110" s="588">
        <f t="shared" ref="F110:BQ110" si="22">SUM(F107:F109)</f>
        <v>0</v>
      </c>
      <c r="G110" s="588">
        <f t="shared" si="22"/>
        <v>0</v>
      </c>
      <c r="H110" s="588">
        <f t="shared" si="22"/>
        <v>0</v>
      </c>
      <c r="I110" s="588">
        <f t="shared" si="22"/>
        <v>0</v>
      </c>
      <c r="J110" s="588">
        <f t="shared" si="22"/>
        <v>0</v>
      </c>
      <c r="K110" s="588">
        <f t="shared" si="22"/>
        <v>0</v>
      </c>
      <c r="L110" s="588">
        <f t="shared" si="22"/>
        <v>0</v>
      </c>
      <c r="M110" s="588">
        <f t="shared" si="22"/>
        <v>0</v>
      </c>
      <c r="N110" s="588">
        <f t="shared" si="22"/>
        <v>0</v>
      </c>
      <c r="O110" s="588">
        <f t="shared" si="22"/>
        <v>0</v>
      </c>
      <c r="P110" s="588">
        <f t="shared" si="22"/>
        <v>0</v>
      </c>
      <c r="Q110" s="588">
        <f t="shared" si="22"/>
        <v>0</v>
      </c>
      <c r="R110" s="588">
        <f t="shared" si="22"/>
        <v>0</v>
      </c>
      <c r="S110" s="588">
        <f t="shared" si="22"/>
        <v>0</v>
      </c>
      <c r="T110" s="588">
        <f t="shared" si="22"/>
        <v>0</v>
      </c>
      <c r="U110" s="588">
        <f t="shared" si="22"/>
        <v>0</v>
      </c>
      <c r="V110" s="588">
        <f t="shared" si="22"/>
        <v>0</v>
      </c>
      <c r="W110" s="588">
        <f t="shared" si="22"/>
        <v>0</v>
      </c>
      <c r="X110" s="588">
        <f t="shared" si="22"/>
        <v>0</v>
      </c>
      <c r="Y110" s="588">
        <f t="shared" si="22"/>
        <v>0</v>
      </c>
      <c r="Z110" s="588">
        <f t="shared" si="22"/>
        <v>0</v>
      </c>
      <c r="AA110" s="588">
        <f t="shared" si="22"/>
        <v>0</v>
      </c>
      <c r="AB110" s="588">
        <f t="shared" si="22"/>
        <v>0</v>
      </c>
      <c r="AC110" s="588">
        <f t="shared" si="22"/>
        <v>9000</v>
      </c>
      <c r="AD110" s="588">
        <f t="shared" si="22"/>
        <v>9000</v>
      </c>
      <c r="AE110" s="588">
        <f t="shared" si="22"/>
        <v>9000</v>
      </c>
      <c r="AF110" s="588">
        <f t="shared" si="22"/>
        <v>9000</v>
      </c>
      <c r="AG110" s="588">
        <f t="shared" si="22"/>
        <v>9000</v>
      </c>
      <c r="AH110" s="588">
        <f t="shared" si="22"/>
        <v>9000</v>
      </c>
      <c r="AI110" s="588">
        <f t="shared" si="22"/>
        <v>9000</v>
      </c>
      <c r="AJ110" s="588">
        <f t="shared" si="22"/>
        <v>9000</v>
      </c>
      <c r="AK110" s="588">
        <f t="shared" si="22"/>
        <v>9000</v>
      </c>
      <c r="AL110" s="588">
        <f t="shared" si="22"/>
        <v>9000</v>
      </c>
      <c r="AM110" s="588">
        <f t="shared" si="22"/>
        <v>9000</v>
      </c>
      <c r="AN110" s="588">
        <f t="shared" si="22"/>
        <v>9000</v>
      </c>
      <c r="AO110" s="588">
        <f t="shared" si="22"/>
        <v>9000</v>
      </c>
      <c r="AP110" s="588">
        <f t="shared" si="22"/>
        <v>9000</v>
      </c>
      <c r="AQ110" s="588">
        <f t="shared" si="22"/>
        <v>9000</v>
      </c>
      <c r="AR110" s="588">
        <f t="shared" si="22"/>
        <v>9000</v>
      </c>
      <c r="AS110" s="588">
        <f t="shared" si="22"/>
        <v>9000</v>
      </c>
      <c r="AT110" s="588">
        <f t="shared" si="22"/>
        <v>9000</v>
      </c>
      <c r="AU110" s="588">
        <f t="shared" si="22"/>
        <v>9000</v>
      </c>
      <c r="AV110" s="588">
        <f t="shared" si="22"/>
        <v>9000</v>
      </c>
      <c r="AW110" s="588">
        <f t="shared" si="22"/>
        <v>9000</v>
      </c>
      <c r="AX110" s="588">
        <f t="shared" si="22"/>
        <v>9000</v>
      </c>
      <c r="AY110" s="588">
        <f t="shared" si="22"/>
        <v>9000</v>
      </c>
      <c r="AZ110" s="588">
        <f t="shared" si="22"/>
        <v>9000</v>
      </c>
      <c r="BA110" s="588">
        <f t="shared" si="22"/>
        <v>9000</v>
      </c>
      <c r="BB110" s="588">
        <f t="shared" si="22"/>
        <v>9000</v>
      </c>
      <c r="BC110" s="588">
        <f t="shared" si="22"/>
        <v>9000</v>
      </c>
      <c r="BD110" s="588">
        <f t="shared" si="22"/>
        <v>9000</v>
      </c>
      <c r="BE110" s="588">
        <f t="shared" si="22"/>
        <v>9000</v>
      </c>
      <c r="BF110" s="588">
        <f t="shared" si="22"/>
        <v>9000</v>
      </c>
      <c r="BG110" s="588">
        <f t="shared" si="22"/>
        <v>9000</v>
      </c>
      <c r="BH110" s="588">
        <f t="shared" si="22"/>
        <v>9000</v>
      </c>
      <c r="BI110" s="588">
        <f t="shared" si="22"/>
        <v>9000</v>
      </c>
      <c r="BJ110" s="588">
        <f t="shared" si="22"/>
        <v>9000</v>
      </c>
      <c r="BK110" s="588">
        <f t="shared" si="22"/>
        <v>9000</v>
      </c>
      <c r="BL110" s="588">
        <f t="shared" si="22"/>
        <v>9000</v>
      </c>
      <c r="BM110" s="588">
        <f t="shared" si="22"/>
        <v>9000</v>
      </c>
      <c r="BN110" s="588">
        <f t="shared" si="22"/>
        <v>9000</v>
      </c>
      <c r="BO110" s="588">
        <f t="shared" si="22"/>
        <v>9000</v>
      </c>
      <c r="BP110" s="588">
        <f t="shared" si="22"/>
        <v>9000</v>
      </c>
      <c r="BQ110" s="588">
        <f t="shared" si="22"/>
        <v>9000</v>
      </c>
      <c r="BR110" s="588">
        <f t="shared" ref="BR110:DT110" si="23">SUM(BR107:BR109)</f>
        <v>9000</v>
      </c>
      <c r="BS110" s="588">
        <f t="shared" si="23"/>
        <v>9000</v>
      </c>
      <c r="BT110" s="588">
        <f t="shared" si="23"/>
        <v>9000</v>
      </c>
      <c r="BU110" s="588">
        <f t="shared" si="23"/>
        <v>9000</v>
      </c>
      <c r="BV110" s="588">
        <f t="shared" si="23"/>
        <v>9000</v>
      </c>
      <c r="BW110" s="588">
        <f t="shared" si="23"/>
        <v>9000</v>
      </c>
      <c r="BX110" s="588">
        <f t="shared" si="23"/>
        <v>9000</v>
      </c>
      <c r="BY110" s="588">
        <f t="shared" si="23"/>
        <v>9000</v>
      </c>
      <c r="BZ110" s="588">
        <f t="shared" si="23"/>
        <v>9000</v>
      </c>
      <c r="CA110" s="588">
        <f t="shared" si="23"/>
        <v>9000</v>
      </c>
      <c r="CB110" s="588">
        <f t="shared" si="23"/>
        <v>9000</v>
      </c>
      <c r="CC110" s="588">
        <f t="shared" si="23"/>
        <v>9000</v>
      </c>
      <c r="CD110" s="588">
        <f t="shared" si="23"/>
        <v>9000</v>
      </c>
      <c r="CE110" s="588">
        <f t="shared" si="23"/>
        <v>9000</v>
      </c>
      <c r="CF110" s="588">
        <f t="shared" si="23"/>
        <v>9000</v>
      </c>
      <c r="CG110" s="588">
        <f t="shared" si="23"/>
        <v>9000</v>
      </c>
      <c r="CH110" s="588">
        <f t="shared" si="23"/>
        <v>9000</v>
      </c>
      <c r="CI110" s="588">
        <f t="shared" si="23"/>
        <v>9000</v>
      </c>
      <c r="CJ110" s="588">
        <f t="shared" si="23"/>
        <v>9000</v>
      </c>
      <c r="CK110" s="588">
        <f t="shared" si="23"/>
        <v>0</v>
      </c>
      <c r="CL110" s="588">
        <f t="shared" si="23"/>
        <v>0</v>
      </c>
      <c r="CM110" s="588">
        <f t="shared" si="23"/>
        <v>0</v>
      </c>
      <c r="CN110" s="588">
        <f t="shared" si="23"/>
        <v>0</v>
      </c>
      <c r="CO110" s="588">
        <f t="shared" si="23"/>
        <v>0</v>
      </c>
      <c r="CP110" s="588">
        <f t="shared" si="23"/>
        <v>0</v>
      </c>
      <c r="CQ110" s="588">
        <f t="shared" si="23"/>
        <v>0</v>
      </c>
      <c r="CR110" s="588">
        <f t="shared" si="23"/>
        <v>0</v>
      </c>
      <c r="CS110" s="588">
        <f t="shared" si="23"/>
        <v>0</v>
      </c>
      <c r="CT110" s="588">
        <f t="shared" si="23"/>
        <v>0</v>
      </c>
      <c r="CU110" s="588">
        <f t="shared" si="23"/>
        <v>0</v>
      </c>
      <c r="CV110" s="588">
        <f t="shared" si="23"/>
        <v>0</v>
      </c>
      <c r="CW110" s="588">
        <f t="shared" si="23"/>
        <v>0</v>
      </c>
      <c r="CX110" s="588">
        <f t="shared" si="23"/>
        <v>0</v>
      </c>
      <c r="CY110" s="588">
        <f t="shared" si="23"/>
        <v>0</v>
      </c>
      <c r="CZ110" s="588">
        <f t="shared" si="23"/>
        <v>0</v>
      </c>
      <c r="DA110" s="588">
        <f t="shared" si="23"/>
        <v>0</v>
      </c>
      <c r="DB110" s="588">
        <f t="shared" si="23"/>
        <v>0</v>
      </c>
      <c r="DC110" s="588">
        <f t="shared" si="23"/>
        <v>0</v>
      </c>
      <c r="DD110" s="588">
        <f t="shared" si="23"/>
        <v>0</v>
      </c>
      <c r="DE110" s="588">
        <f t="shared" si="23"/>
        <v>0</v>
      </c>
      <c r="DF110" s="588">
        <f t="shared" si="23"/>
        <v>0</v>
      </c>
      <c r="DG110" s="588">
        <f t="shared" si="23"/>
        <v>0</v>
      </c>
      <c r="DH110" s="588">
        <f t="shared" si="23"/>
        <v>0</v>
      </c>
      <c r="DI110" s="588">
        <f t="shared" si="23"/>
        <v>0</v>
      </c>
      <c r="DJ110" s="588">
        <f t="shared" si="23"/>
        <v>0</v>
      </c>
      <c r="DK110" s="588">
        <f t="shared" si="23"/>
        <v>0</v>
      </c>
      <c r="DL110" s="588">
        <f t="shared" si="23"/>
        <v>0</v>
      </c>
      <c r="DM110" s="588">
        <f t="shared" si="23"/>
        <v>0</v>
      </c>
      <c r="DN110" s="588">
        <f t="shared" si="23"/>
        <v>0</v>
      </c>
      <c r="DO110" s="588">
        <f t="shared" si="23"/>
        <v>0</v>
      </c>
      <c r="DP110" s="588">
        <f t="shared" si="23"/>
        <v>0</v>
      </c>
      <c r="DQ110" s="588">
        <f t="shared" si="23"/>
        <v>0</v>
      </c>
      <c r="DR110" s="588">
        <f t="shared" si="23"/>
        <v>0</v>
      </c>
      <c r="DS110" s="588">
        <f t="shared" si="23"/>
        <v>0</v>
      </c>
      <c r="DT110" s="588">
        <f t="shared" si="23"/>
        <v>0</v>
      </c>
      <c r="DU110" s="586"/>
    </row>
    <row r="111" spans="1:125" s="466" customFormat="1">
      <c r="A111" s="4"/>
      <c r="B111" s="1"/>
      <c r="C111" s="1"/>
      <c r="D111" s="1"/>
      <c r="E111" s="464"/>
      <c r="F111" s="464"/>
      <c r="G111" s="464"/>
      <c r="H111" s="464"/>
      <c r="I111" s="464"/>
      <c r="J111" s="464"/>
      <c r="K111" s="464"/>
      <c r="L111" s="464"/>
      <c r="M111" s="464"/>
      <c r="N111" s="464"/>
      <c r="O111" s="464"/>
      <c r="P111" s="464"/>
      <c r="Q111" s="464"/>
      <c r="R111" s="464"/>
      <c r="S111" s="464"/>
      <c r="T111" s="464"/>
      <c r="U111" s="464"/>
      <c r="V111" s="464"/>
      <c r="W111" s="464"/>
      <c r="X111" s="464"/>
      <c r="Y111" s="464"/>
      <c r="Z111" s="464"/>
      <c r="AA111" s="464"/>
      <c r="AB111" s="464"/>
      <c r="AC111" s="464"/>
      <c r="AD111" s="464"/>
      <c r="AE111" s="464"/>
      <c r="AF111" s="464"/>
      <c r="AG111" s="464"/>
      <c r="AH111" s="464"/>
      <c r="AI111" s="464"/>
      <c r="AJ111" s="464"/>
      <c r="AK111" s="464"/>
      <c r="AL111" s="464"/>
      <c r="AM111" s="464"/>
      <c r="AN111" s="464"/>
      <c r="AO111" s="464"/>
      <c r="AP111" s="464"/>
      <c r="AQ111" s="464"/>
      <c r="AR111" s="464"/>
      <c r="AS111" s="464"/>
      <c r="AT111" s="464"/>
      <c r="AU111" s="464"/>
      <c r="AV111" s="464"/>
      <c r="AW111" s="464"/>
      <c r="AX111" s="464"/>
      <c r="AY111" s="464"/>
      <c r="AZ111" s="464"/>
      <c r="BA111" s="464"/>
      <c r="BB111" s="464"/>
      <c r="BC111" s="464"/>
      <c r="BD111" s="464"/>
      <c r="BE111" s="464"/>
      <c r="BF111" s="464"/>
      <c r="BG111" s="464"/>
      <c r="BH111" s="464"/>
      <c r="BI111" s="464"/>
      <c r="BJ111" s="464"/>
      <c r="BK111" s="464"/>
      <c r="BL111" s="464"/>
      <c r="BM111" s="464"/>
      <c r="BN111" s="464"/>
      <c r="BO111" s="464"/>
      <c r="BP111" s="464"/>
      <c r="BQ111" s="464"/>
      <c r="BR111" s="464"/>
      <c r="BS111" s="464"/>
      <c r="BT111" s="464"/>
      <c r="BU111" s="464"/>
      <c r="BV111" s="464"/>
      <c r="BW111" s="464"/>
      <c r="BX111" s="464"/>
      <c r="BY111" s="464"/>
      <c r="BZ111" s="464"/>
      <c r="CA111" s="464"/>
      <c r="CB111" s="464"/>
      <c r="CC111" s="464"/>
      <c r="CD111" s="464"/>
      <c r="CE111" s="464"/>
      <c r="CF111" s="464"/>
      <c r="CG111" s="464"/>
      <c r="CH111" s="464"/>
      <c r="CI111" s="464"/>
      <c r="CJ111" s="464"/>
      <c r="CK111" s="464"/>
      <c r="CL111" s="464"/>
      <c r="CM111" s="464"/>
      <c r="CN111" s="464"/>
      <c r="CO111" s="464"/>
      <c r="CP111" s="464"/>
      <c r="CQ111" s="464"/>
      <c r="CR111" s="464"/>
      <c r="CS111" s="464"/>
      <c r="CT111" s="464"/>
      <c r="CU111" s="464"/>
      <c r="CV111" s="464"/>
      <c r="CW111" s="464"/>
      <c r="CX111" s="464"/>
      <c r="CY111" s="464"/>
      <c r="CZ111" s="464"/>
      <c r="DA111" s="464"/>
      <c r="DB111" s="464"/>
      <c r="DC111" s="464"/>
      <c r="DD111" s="464"/>
      <c r="DE111" s="464"/>
      <c r="DF111" s="464"/>
      <c r="DG111" s="464"/>
      <c r="DH111" s="464"/>
      <c r="DI111" s="464"/>
      <c r="DJ111" s="464"/>
      <c r="DK111" s="464"/>
      <c r="DL111" s="464"/>
      <c r="DM111" s="464"/>
      <c r="DN111" s="464"/>
      <c r="DO111" s="464"/>
      <c r="DP111" s="464"/>
      <c r="DQ111" s="464"/>
      <c r="DR111" s="464"/>
      <c r="DS111" s="464"/>
      <c r="DT111" s="464"/>
      <c r="DU111" s="586"/>
    </row>
    <row r="112" spans="1:125" s="227" customFormat="1">
      <c r="A112" s="272"/>
      <c r="B112" s="256" t="str">
        <f>'Pro Forma'!B112</f>
        <v>Non-Operating Expenses</v>
      </c>
      <c r="C112" s="256"/>
      <c r="D112" s="256"/>
      <c r="E112" s="468">
        <f>SUM(E105,E110)*IF(E$3&gt;'Project Summary'!$G$7,0,1)</f>
        <v>2500</v>
      </c>
      <c r="F112" s="468">
        <f>SUM(F105,F110)*IF(F$3&gt;'Project Summary'!$G$7,0,1)</f>
        <v>2500</v>
      </c>
      <c r="G112" s="468">
        <f>SUM(G105,G110)*IF(G$3&gt;'Project Summary'!$G$7,0,1)</f>
        <v>2500</v>
      </c>
      <c r="H112" s="468">
        <f>SUM(H105,H110)*IF(H$3&gt;'Project Summary'!$G$7,0,1)</f>
        <v>2500</v>
      </c>
      <c r="I112" s="468">
        <f>SUM(I105,I110)*IF(I$3&gt;'Project Summary'!$G$7,0,1)</f>
        <v>2500</v>
      </c>
      <c r="J112" s="468">
        <f>SUM(J105,J110)*IF(J$3&gt;'Project Summary'!$G$7,0,1)</f>
        <v>2500</v>
      </c>
      <c r="K112" s="468">
        <f>SUM(K105,K110)*IF(K$3&gt;'Project Summary'!$G$7,0,1)</f>
        <v>2500</v>
      </c>
      <c r="L112" s="468">
        <f>SUM(L105,L110)*IF(L$3&gt;'Project Summary'!$G$7,0,1)</f>
        <v>2500</v>
      </c>
      <c r="M112" s="468">
        <f>SUM(M105,M110)*IF(M$3&gt;'Project Summary'!$G$7,0,1)</f>
        <v>2500</v>
      </c>
      <c r="N112" s="468">
        <f>SUM(N105,N110)*IF(N$3&gt;'Project Summary'!$G$7,0,1)</f>
        <v>2500</v>
      </c>
      <c r="O112" s="468">
        <f>SUM(O105,O110)*IF(O$3&gt;'Project Summary'!$G$7,0,1)</f>
        <v>2500</v>
      </c>
      <c r="P112" s="468">
        <f>SUM(P105,P110)*IF(P$3&gt;'Project Summary'!$G$7,0,1)</f>
        <v>2500</v>
      </c>
      <c r="Q112" s="468">
        <f>SUM(Q105,Q110)*IF(Q$3&gt;'Project Summary'!$G$7,0,1)</f>
        <v>2500</v>
      </c>
      <c r="R112" s="468">
        <f>SUM(R105,R110)*IF(R$3&gt;'Project Summary'!$G$7,0,1)</f>
        <v>2500</v>
      </c>
      <c r="S112" s="468">
        <f>SUM(S105,S110)*IF(S$3&gt;'Project Summary'!$G$7,0,1)</f>
        <v>2500</v>
      </c>
      <c r="T112" s="468">
        <f>SUM(T105,T110)*IF(T$3&gt;'Project Summary'!$G$7,0,1)</f>
        <v>2500</v>
      </c>
      <c r="U112" s="468">
        <f>SUM(U105,U110)*IF(U$3&gt;'Project Summary'!$G$7,0,1)</f>
        <v>2500</v>
      </c>
      <c r="V112" s="468">
        <f>SUM(V105,V110)*IF(V$3&gt;'Project Summary'!$G$7,0,1)</f>
        <v>2500</v>
      </c>
      <c r="W112" s="468">
        <f>SUM(W105,W110)*IF(W$3&gt;'Project Summary'!$G$7,0,1)</f>
        <v>2500</v>
      </c>
      <c r="X112" s="468">
        <f>SUM(X105,X110)*IF(X$3&gt;'Project Summary'!$G$7,0,1)</f>
        <v>2500</v>
      </c>
      <c r="Y112" s="468">
        <f>SUM(Y105,Y110)*IF(Y$3&gt;'Project Summary'!$G$7,0,1)</f>
        <v>2500</v>
      </c>
      <c r="Z112" s="468">
        <f>SUM(Z105,Z110)*IF(Z$3&gt;'Project Summary'!$G$7,0,1)</f>
        <v>2500</v>
      </c>
      <c r="AA112" s="468">
        <f>SUM(AA105,AA110)*IF(AA$3&gt;'Project Summary'!$G$7,0,1)</f>
        <v>2500</v>
      </c>
      <c r="AB112" s="468">
        <f>SUM(AB105,AB110)*IF(AB$3&gt;'Project Summary'!$G$7,0,1)</f>
        <v>2500</v>
      </c>
      <c r="AC112" s="468">
        <f>SUM(AC105,AC110)*IF(AC$3&gt;'Project Summary'!$G$7,0,1)</f>
        <v>11500</v>
      </c>
      <c r="AD112" s="468">
        <f>SUM(AD105,AD110)*IF(AD$3&gt;'Project Summary'!$G$7,0,1)</f>
        <v>11500</v>
      </c>
      <c r="AE112" s="468">
        <f>SUM(AE105,AE110)*IF(AE$3&gt;'Project Summary'!$G$7,0,1)</f>
        <v>11500</v>
      </c>
      <c r="AF112" s="468">
        <f>SUM(AF105,AF110)*IF(AF$3&gt;'Project Summary'!$G$7,0,1)</f>
        <v>11500</v>
      </c>
      <c r="AG112" s="468">
        <f>SUM(AG105,AG110)*IF(AG$3&gt;'Project Summary'!$G$7,0,1)</f>
        <v>11500</v>
      </c>
      <c r="AH112" s="468">
        <f>SUM(AH105,AH110)*IF(AH$3&gt;'Project Summary'!$G$7,0,1)</f>
        <v>11500</v>
      </c>
      <c r="AI112" s="468">
        <f>SUM(AI105,AI110)*IF(AI$3&gt;'Project Summary'!$G$7,0,1)</f>
        <v>11500</v>
      </c>
      <c r="AJ112" s="468">
        <f>SUM(AJ105,AJ110)*IF(AJ$3&gt;'Project Summary'!$G$7,0,1)</f>
        <v>11500</v>
      </c>
      <c r="AK112" s="468">
        <f>SUM(AK105,AK110)*IF(AK$3&gt;'Project Summary'!$G$7,0,1)</f>
        <v>11500</v>
      </c>
      <c r="AL112" s="468">
        <f>SUM(AL105,AL110)*IF(AL$3&gt;'Project Summary'!$G$7,0,1)</f>
        <v>11500</v>
      </c>
      <c r="AM112" s="468">
        <f>SUM(AM105,AM110)*IF(AM$3&gt;'Project Summary'!$G$7,0,1)</f>
        <v>11500</v>
      </c>
      <c r="AN112" s="468">
        <f>SUM(AN105,AN110)*IF(AN$3&gt;'Project Summary'!$G$7,0,1)</f>
        <v>11500</v>
      </c>
      <c r="AO112" s="468">
        <f>SUM(AO105,AO110)*IF(AO$3&gt;'Project Summary'!$G$7,0,1)</f>
        <v>11500</v>
      </c>
      <c r="AP112" s="468">
        <f>SUM(AP105,AP110)*IF(AP$3&gt;'Project Summary'!$G$7,0,1)</f>
        <v>11500</v>
      </c>
      <c r="AQ112" s="468">
        <f>SUM(AQ105,AQ110)*IF(AQ$3&gt;'Project Summary'!$G$7,0,1)</f>
        <v>11500</v>
      </c>
      <c r="AR112" s="468">
        <f>SUM(AR105,AR110)*IF(AR$3&gt;'Project Summary'!$G$7,0,1)</f>
        <v>11500</v>
      </c>
      <c r="AS112" s="468">
        <f>SUM(AS105,AS110)*IF(AS$3&gt;'Project Summary'!$G$7,0,1)</f>
        <v>11500</v>
      </c>
      <c r="AT112" s="468">
        <f>SUM(AT105,AT110)*IF(AT$3&gt;'Project Summary'!$G$7,0,1)</f>
        <v>11500</v>
      </c>
      <c r="AU112" s="468">
        <f>SUM(AU105,AU110)*IF(AU$3&gt;'Project Summary'!$G$7,0,1)</f>
        <v>11500</v>
      </c>
      <c r="AV112" s="468">
        <f>SUM(AV105,AV110)*IF(AV$3&gt;'Project Summary'!$G$7,0,1)</f>
        <v>11500</v>
      </c>
      <c r="AW112" s="468">
        <f>SUM(AW105,AW110)*IF(AW$3&gt;'Project Summary'!$G$7,0,1)</f>
        <v>11500</v>
      </c>
      <c r="AX112" s="468">
        <f>SUM(AX105,AX110)*IF(AX$3&gt;'Project Summary'!$G$7,0,1)</f>
        <v>11500</v>
      </c>
      <c r="AY112" s="468">
        <f>SUM(AY105,AY110)*IF(AY$3&gt;'Project Summary'!$G$7,0,1)</f>
        <v>11500</v>
      </c>
      <c r="AZ112" s="468">
        <f>SUM(AZ105,AZ110)*IF(AZ$3&gt;'Project Summary'!$G$7,0,1)</f>
        <v>11500</v>
      </c>
      <c r="BA112" s="468">
        <f>SUM(BA105,BA110)*IF(BA$3&gt;'Project Summary'!$G$7,0,1)</f>
        <v>11500</v>
      </c>
      <c r="BB112" s="468">
        <f>SUM(BB105,BB110)*IF(BB$3&gt;'Project Summary'!$G$7,0,1)</f>
        <v>11500</v>
      </c>
      <c r="BC112" s="468">
        <f>SUM(BC105,BC110)*IF(BC$3&gt;'Project Summary'!$G$7,0,1)</f>
        <v>11500</v>
      </c>
      <c r="BD112" s="468">
        <f>SUM(BD105,BD110)*IF(BD$3&gt;'Project Summary'!$G$7,0,1)</f>
        <v>11500</v>
      </c>
      <c r="BE112" s="468">
        <f>SUM(BE105,BE110)*IF(BE$3&gt;'Project Summary'!$G$7,0,1)</f>
        <v>11500</v>
      </c>
      <c r="BF112" s="468">
        <f>SUM(BF105,BF110)*IF(BF$3&gt;'Project Summary'!$G$7,0,1)</f>
        <v>11500</v>
      </c>
      <c r="BG112" s="468">
        <f>SUM(BG105,BG110)*IF(BG$3&gt;'Project Summary'!$G$7,0,1)</f>
        <v>11500</v>
      </c>
      <c r="BH112" s="468">
        <f>SUM(BH105,BH110)*IF(BH$3&gt;'Project Summary'!$G$7,0,1)</f>
        <v>11500</v>
      </c>
      <c r="BI112" s="468">
        <f>SUM(BI105,BI110)*IF(BI$3&gt;'Project Summary'!$G$7,0,1)</f>
        <v>11500</v>
      </c>
      <c r="BJ112" s="468">
        <f>SUM(BJ105,BJ110)*IF(BJ$3&gt;'Project Summary'!$G$7,0,1)</f>
        <v>11500</v>
      </c>
      <c r="BK112" s="468">
        <f>SUM(BK105,BK110)*IF(BK$3&gt;'Project Summary'!$G$7,0,1)</f>
        <v>11500</v>
      </c>
      <c r="BL112" s="468">
        <f>SUM(BL105,BL110)*IF(BL$3&gt;'Project Summary'!$G$7,0,1)</f>
        <v>11500</v>
      </c>
      <c r="BM112" s="468">
        <f>SUM(BM105,BM110)*IF(BM$3&gt;'Project Summary'!$G$7,0,1)</f>
        <v>11500</v>
      </c>
      <c r="BN112" s="468">
        <f>SUM(BN105,BN110)*IF(BN$3&gt;'Project Summary'!$G$7,0,1)</f>
        <v>11500</v>
      </c>
      <c r="BO112" s="468">
        <f>SUM(BO105,BO110)*IF(BO$3&gt;'Project Summary'!$G$7,0,1)</f>
        <v>11500</v>
      </c>
      <c r="BP112" s="468">
        <f>SUM(BP105,BP110)*IF(BP$3&gt;'Project Summary'!$G$7,0,1)</f>
        <v>11500</v>
      </c>
      <c r="BQ112" s="468">
        <f>SUM(BQ105,BQ110)*IF(BQ$3&gt;'Project Summary'!$G$7,0,1)</f>
        <v>11500</v>
      </c>
      <c r="BR112" s="468">
        <f>SUM(BR105,BR110)*IF(BR$3&gt;'Project Summary'!$G$7,0,1)</f>
        <v>11500</v>
      </c>
      <c r="BS112" s="468">
        <f>SUM(BS105,BS110)*IF(BS$3&gt;'Project Summary'!$G$7,0,1)</f>
        <v>11500</v>
      </c>
      <c r="BT112" s="468">
        <f>SUM(BT105,BT110)*IF(BT$3&gt;'Project Summary'!$G$7,0,1)</f>
        <v>11500</v>
      </c>
      <c r="BU112" s="468">
        <f>SUM(BU105,BU110)*IF(BU$3&gt;'Project Summary'!$G$7,0,1)</f>
        <v>11500</v>
      </c>
      <c r="BV112" s="468">
        <f>SUM(BV105,BV110)*IF(BV$3&gt;'Project Summary'!$G$7,0,1)</f>
        <v>11500</v>
      </c>
      <c r="BW112" s="468">
        <f>SUM(BW105,BW110)*IF(BW$3&gt;'Project Summary'!$G$7,0,1)</f>
        <v>11500</v>
      </c>
      <c r="BX112" s="468">
        <f>SUM(BX105,BX110)*IF(BX$3&gt;'Project Summary'!$G$7,0,1)</f>
        <v>11500</v>
      </c>
      <c r="BY112" s="468">
        <f>SUM(BY105,BY110)*IF(BY$3&gt;'Project Summary'!$G$7,0,1)</f>
        <v>11500</v>
      </c>
      <c r="BZ112" s="468">
        <f>SUM(BZ105,BZ110)*IF(BZ$3&gt;'Project Summary'!$G$7,0,1)</f>
        <v>11500</v>
      </c>
      <c r="CA112" s="468">
        <f>SUM(CA105,CA110)*IF(CA$3&gt;'Project Summary'!$G$7,0,1)</f>
        <v>11500</v>
      </c>
      <c r="CB112" s="468">
        <f>SUM(CB105,CB110)*IF(CB$3&gt;'Project Summary'!$G$7,0,1)</f>
        <v>11500</v>
      </c>
      <c r="CC112" s="468">
        <f>SUM(CC105,CC110)*IF(CC$3&gt;'Project Summary'!$G$7,0,1)</f>
        <v>11500</v>
      </c>
      <c r="CD112" s="468">
        <f>SUM(CD105,CD110)*IF(CD$3&gt;'Project Summary'!$G$7,0,1)</f>
        <v>11500</v>
      </c>
      <c r="CE112" s="468">
        <f>SUM(CE105,CE110)*IF(CE$3&gt;'Project Summary'!$G$7,0,1)</f>
        <v>11500</v>
      </c>
      <c r="CF112" s="468">
        <f>SUM(CF105,CF110)*IF(CF$3&gt;'Project Summary'!$G$7,0,1)</f>
        <v>11500</v>
      </c>
      <c r="CG112" s="468">
        <f>SUM(CG105,CG110)*IF(CG$3&gt;'Project Summary'!$G$7,0,1)</f>
        <v>11500</v>
      </c>
      <c r="CH112" s="468">
        <f>SUM(CH105,CH110)*IF(CH$3&gt;'Project Summary'!$G$7,0,1)</f>
        <v>11500</v>
      </c>
      <c r="CI112" s="468">
        <f>SUM(CI105,CI110)*IF(CI$3&gt;'Project Summary'!$G$7,0,1)</f>
        <v>11500</v>
      </c>
      <c r="CJ112" s="468">
        <f>SUM(CJ105,CJ110)*IF(CJ$3&gt;'Project Summary'!$G$7,0,1)</f>
        <v>11500</v>
      </c>
      <c r="CK112" s="468">
        <f>SUM(CK105,CK110)*IF(CK$3&gt;'Project Summary'!$G$7,0,1)</f>
        <v>0</v>
      </c>
      <c r="CL112" s="468">
        <f>SUM(CL105,CL110)*IF(CL$3&gt;'Project Summary'!$G$7,0,1)</f>
        <v>0</v>
      </c>
      <c r="CM112" s="468">
        <f>SUM(CM105,CM110)*IF(CM$3&gt;'Project Summary'!$G$7,0,1)</f>
        <v>0</v>
      </c>
      <c r="CN112" s="468">
        <f>SUM(CN105,CN110)*IF(CN$3&gt;'Project Summary'!$G$7,0,1)</f>
        <v>0</v>
      </c>
      <c r="CO112" s="468">
        <f>SUM(CO105,CO110)*IF(CO$3&gt;'Project Summary'!$G$7,0,1)</f>
        <v>0</v>
      </c>
      <c r="CP112" s="468">
        <f>SUM(CP105,CP110)*IF(CP$3&gt;'Project Summary'!$G$7,0,1)</f>
        <v>0</v>
      </c>
      <c r="CQ112" s="468">
        <f>SUM(CQ105,CQ110)*IF(CQ$3&gt;'Project Summary'!$G$7,0,1)</f>
        <v>0</v>
      </c>
      <c r="CR112" s="468">
        <f>SUM(CR105,CR110)*IF(CR$3&gt;'Project Summary'!$G$7,0,1)</f>
        <v>0</v>
      </c>
      <c r="CS112" s="468">
        <f>SUM(CS105,CS110)*IF(CS$3&gt;'Project Summary'!$G$7,0,1)</f>
        <v>0</v>
      </c>
      <c r="CT112" s="468">
        <f>SUM(CT105,CT110)*IF(CT$3&gt;'Project Summary'!$G$7,0,1)</f>
        <v>0</v>
      </c>
      <c r="CU112" s="468">
        <f>SUM(CU105,CU110)*IF(CU$3&gt;'Project Summary'!$G$7,0,1)</f>
        <v>0</v>
      </c>
      <c r="CV112" s="468">
        <f>SUM(CV105,CV110)*IF(CV$3&gt;'Project Summary'!$G$7,0,1)</f>
        <v>0</v>
      </c>
      <c r="CW112" s="468">
        <f>SUM(CW105,CW110)*IF(CW$3&gt;'Project Summary'!$G$7,0,1)</f>
        <v>0</v>
      </c>
      <c r="CX112" s="468">
        <f>SUM(CX105,CX110)*IF(CX$3&gt;'Project Summary'!$G$7,0,1)</f>
        <v>0</v>
      </c>
      <c r="CY112" s="468">
        <f>SUM(CY105,CY110)*IF(CY$3&gt;'Project Summary'!$G$7,0,1)</f>
        <v>0</v>
      </c>
      <c r="CZ112" s="468">
        <f>SUM(CZ105,CZ110)*IF(CZ$3&gt;'Project Summary'!$G$7,0,1)</f>
        <v>0</v>
      </c>
      <c r="DA112" s="468">
        <f>SUM(DA105,DA110)*IF(DA$3&gt;'Project Summary'!$G$7,0,1)</f>
        <v>0</v>
      </c>
      <c r="DB112" s="468">
        <f>SUM(DB105,DB110)*IF(DB$3&gt;'Project Summary'!$G$7,0,1)</f>
        <v>0</v>
      </c>
      <c r="DC112" s="468">
        <f>SUM(DC105,DC110)*IF(DC$3&gt;'Project Summary'!$G$7,0,1)</f>
        <v>0</v>
      </c>
      <c r="DD112" s="468">
        <f>SUM(DD105,DD110)*IF(DD$3&gt;'Project Summary'!$G$7,0,1)</f>
        <v>0</v>
      </c>
      <c r="DE112" s="468">
        <f>SUM(DE105,DE110)*IF(DE$3&gt;'Project Summary'!$G$7,0,1)</f>
        <v>0</v>
      </c>
      <c r="DF112" s="468">
        <f>SUM(DF105,DF110)*IF(DF$3&gt;'Project Summary'!$G$7,0,1)</f>
        <v>0</v>
      </c>
      <c r="DG112" s="468">
        <f>SUM(DG105,DG110)*IF(DG$3&gt;'Project Summary'!$G$7,0,1)</f>
        <v>0</v>
      </c>
      <c r="DH112" s="468">
        <f>SUM(DH105,DH110)*IF(DH$3&gt;'Project Summary'!$G$7,0,1)</f>
        <v>0</v>
      </c>
      <c r="DI112" s="468">
        <f>SUM(DI105,DI110)*IF(DI$3&gt;'Project Summary'!$G$7,0,1)</f>
        <v>0</v>
      </c>
      <c r="DJ112" s="468">
        <f>SUM(DJ105,DJ110)*IF(DJ$3&gt;'Project Summary'!$G$7,0,1)</f>
        <v>0</v>
      </c>
      <c r="DK112" s="468">
        <f>SUM(DK105,DK110)*IF(DK$3&gt;'Project Summary'!$G$7,0,1)</f>
        <v>0</v>
      </c>
      <c r="DL112" s="468">
        <f>SUM(DL105,DL110)*IF(DL$3&gt;'Project Summary'!$G$7,0,1)</f>
        <v>0</v>
      </c>
      <c r="DM112" s="468">
        <f>SUM(DM105,DM110)*IF(DM$3&gt;'Project Summary'!$G$7,0,1)</f>
        <v>0</v>
      </c>
      <c r="DN112" s="468">
        <f>SUM(DN105,DN110)*IF(DN$3&gt;'Project Summary'!$G$7,0,1)</f>
        <v>0</v>
      </c>
      <c r="DO112" s="468">
        <f>SUM(DO105,DO110)*IF(DO$3&gt;'Project Summary'!$G$7,0,1)</f>
        <v>0</v>
      </c>
      <c r="DP112" s="468">
        <f>SUM(DP105,DP110)*IF(DP$3&gt;'Project Summary'!$G$7,0,1)</f>
        <v>0</v>
      </c>
      <c r="DQ112" s="468">
        <f>SUM(DQ105,DQ110)*IF(DQ$3&gt;'Project Summary'!$G$7,0,1)</f>
        <v>0</v>
      </c>
      <c r="DR112" s="468">
        <f>SUM(DR105,DR110)*IF(DR$3&gt;'Project Summary'!$G$7,0,1)</f>
        <v>0</v>
      </c>
      <c r="DS112" s="468">
        <f>SUM(DS105,DS110)*IF(DS$3&gt;'Project Summary'!$G$7,0,1)</f>
        <v>0</v>
      </c>
      <c r="DT112" s="468">
        <f>SUM(DT105,DT110)*IF(DT$3&gt;'Project Summary'!$G$7,0,1)</f>
        <v>0</v>
      </c>
      <c r="DU112" s="82"/>
    </row>
    <row r="113" spans="1:125" s="227" customFormat="1">
      <c r="A113" s="4"/>
      <c r="B113" s="1"/>
      <c r="C113" s="1"/>
      <c r="D113" s="1"/>
      <c r="E113" s="464"/>
      <c r="F113" s="464"/>
      <c r="G113" s="464"/>
      <c r="H113" s="464"/>
      <c r="I113" s="464"/>
      <c r="J113" s="464"/>
      <c r="K113" s="464"/>
      <c r="L113" s="464"/>
      <c r="M113" s="464"/>
      <c r="N113" s="464"/>
      <c r="O113" s="464"/>
      <c r="P113" s="464"/>
      <c r="Q113" s="464"/>
      <c r="R113" s="464"/>
      <c r="S113" s="464"/>
      <c r="T113" s="464"/>
      <c r="U113" s="464"/>
      <c r="V113" s="464"/>
      <c r="W113" s="464"/>
      <c r="X113" s="464"/>
      <c r="Y113" s="464"/>
      <c r="Z113" s="464"/>
      <c r="AA113" s="464"/>
      <c r="AB113" s="464"/>
      <c r="AC113" s="464"/>
      <c r="AD113" s="464"/>
      <c r="AE113" s="464"/>
      <c r="AF113" s="464"/>
      <c r="AG113" s="464"/>
      <c r="AH113" s="464"/>
      <c r="AI113" s="464"/>
      <c r="AJ113" s="464"/>
      <c r="AK113" s="464"/>
      <c r="AL113" s="464"/>
      <c r="AM113" s="464"/>
      <c r="AN113" s="464"/>
      <c r="AO113" s="464"/>
      <c r="AP113" s="464"/>
      <c r="AQ113" s="464"/>
      <c r="AR113" s="464"/>
      <c r="AS113" s="464"/>
      <c r="AT113" s="464"/>
      <c r="AU113" s="464"/>
      <c r="AV113" s="464"/>
      <c r="AW113" s="464"/>
      <c r="AX113" s="464"/>
      <c r="AY113" s="464"/>
      <c r="AZ113" s="464"/>
      <c r="BA113" s="464"/>
      <c r="BB113" s="464"/>
      <c r="BC113" s="464"/>
      <c r="BD113" s="464"/>
      <c r="BE113" s="464"/>
      <c r="BF113" s="464"/>
      <c r="BG113" s="464"/>
      <c r="BH113" s="464"/>
      <c r="BI113" s="464"/>
      <c r="BJ113" s="464"/>
      <c r="BK113" s="464"/>
      <c r="BL113" s="464"/>
      <c r="BM113" s="464"/>
      <c r="BN113" s="464"/>
      <c r="BO113" s="464"/>
      <c r="BP113" s="464"/>
      <c r="BQ113" s="464"/>
      <c r="BR113" s="464"/>
      <c r="BS113" s="464"/>
      <c r="BT113" s="464"/>
      <c r="BU113" s="464"/>
      <c r="BV113" s="464"/>
      <c r="BW113" s="464"/>
      <c r="BX113" s="464"/>
      <c r="BY113" s="464"/>
      <c r="BZ113" s="464"/>
      <c r="CA113" s="464"/>
      <c r="CB113" s="464"/>
      <c r="CC113" s="464"/>
      <c r="CD113" s="464"/>
      <c r="CE113" s="464"/>
      <c r="CF113" s="464"/>
      <c r="CG113" s="464"/>
      <c r="CH113" s="464"/>
      <c r="CI113" s="464"/>
      <c r="CJ113" s="464"/>
      <c r="CK113" s="464"/>
      <c r="CL113" s="464"/>
      <c r="CM113" s="464"/>
      <c r="CN113" s="464"/>
      <c r="CO113" s="464"/>
      <c r="CP113" s="464"/>
      <c r="CQ113" s="464"/>
      <c r="CR113" s="464"/>
      <c r="CS113" s="464"/>
      <c r="CT113" s="464"/>
      <c r="CU113" s="464"/>
      <c r="CV113" s="464"/>
      <c r="CW113" s="464"/>
      <c r="CX113" s="464"/>
      <c r="CY113" s="464"/>
      <c r="CZ113" s="464"/>
      <c r="DA113" s="464"/>
      <c r="DB113" s="464"/>
      <c r="DC113" s="464"/>
      <c r="DD113" s="464"/>
      <c r="DE113" s="464"/>
      <c r="DF113" s="464"/>
      <c r="DG113" s="464"/>
      <c r="DH113" s="464"/>
      <c r="DI113" s="464"/>
      <c r="DJ113" s="464"/>
      <c r="DK113" s="464"/>
      <c r="DL113" s="464"/>
      <c r="DM113" s="464"/>
      <c r="DN113" s="464"/>
      <c r="DO113" s="464"/>
      <c r="DP113" s="464"/>
      <c r="DQ113" s="464"/>
      <c r="DR113" s="464"/>
      <c r="DS113" s="464"/>
      <c r="DT113" s="464"/>
      <c r="DU113" s="82"/>
    </row>
    <row r="114" spans="1:125">
      <c r="E114" s="466"/>
      <c r="F114" s="466"/>
      <c r="G114" s="466"/>
      <c r="H114" s="466"/>
      <c r="I114" s="466"/>
      <c r="J114" s="466"/>
      <c r="K114" s="466"/>
      <c r="L114" s="466"/>
      <c r="M114" s="466"/>
      <c r="N114" s="466"/>
      <c r="O114" s="466"/>
      <c r="P114" s="466"/>
      <c r="Q114" s="466"/>
      <c r="R114" s="466"/>
      <c r="S114" s="466"/>
      <c r="T114" s="466"/>
      <c r="U114" s="466"/>
      <c r="V114" s="466"/>
      <c r="W114" s="466"/>
      <c r="X114" s="466"/>
      <c r="Y114" s="466"/>
      <c r="Z114" s="466"/>
      <c r="AA114" s="466"/>
      <c r="AB114" s="466"/>
      <c r="AC114" s="466"/>
      <c r="AD114" s="466"/>
      <c r="AE114" s="466"/>
      <c r="AF114" s="466"/>
      <c r="AG114" s="466"/>
      <c r="AH114" s="466"/>
      <c r="AI114" s="466"/>
      <c r="AJ114" s="466"/>
      <c r="AK114" s="466"/>
      <c r="AL114" s="466"/>
      <c r="AM114" s="466"/>
      <c r="AN114" s="466"/>
      <c r="AO114" s="466"/>
      <c r="AP114" s="466"/>
      <c r="AQ114" s="466"/>
      <c r="AR114" s="466"/>
      <c r="AS114" s="466"/>
      <c r="AT114" s="466"/>
      <c r="AU114" s="466"/>
      <c r="AV114" s="466"/>
      <c r="AW114" s="466"/>
      <c r="AX114" s="466"/>
      <c r="AY114" s="466"/>
      <c r="AZ114" s="466"/>
      <c r="BA114" s="466"/>
      <c r="BB114" s="466"/>
      <c r="BC114" s="466"/>
      <c r="BD114" s="466"/>
      <c r="BE114" s="466"/>
      <c r="BF114" s="466"/>
      <c r="BG114" s="466"/>
      <c r="BH114" s="466"/>
      <c r="BI114" s="466"/>
      <c r="BJ114" s="466"/>
      <c r="BK114" s="466"/>
      <c r="BL114" s="466"/>
      <c r="BM114" s="466"/>
      <c r="BN114" s="466"/>
      <c r="BO114" s="466"/>
      <c r="BP114" s="466"/>
      <c r="BQ114" s="466"/>
      <c r="BR114" s="466"/>
      <c r="BS114" s="466"/>
      <c r="BT114" s="466"/>
      <c r="BU114" s="466"/>
      <c r="BV114" s="466"/>
      <c r="BW114" s="466"/>
      <c r="BX114" s="466"/>
      <c r="BY114" s="466"/>
      <c r="BZ114" s="466"/>
      <c r="CA114" s="466"/>
      <c r="CB114" s="466"/>
      <c r="CC114" s="466"/>
      <c r="CD114" s="466"/>
      <c r="CE114" s="466"/>
      <c r="CF114" s="466"/>
      <c r="CG114" s="466"/>
      <c r="CH114" s="466"/>
      <c r="CI114" s="466"/>
      <c r="CJ114" s="466"/>
      <c r="CK114" s="466"/>
      <c r="CL114" s="466"/>
      <c r="CM114" s="466"/>
      <c r="CN114" s="466"/>
      <c r="CO114" s="466"/>
      <c r="CP114" s="466"/>
      <c r="CQ114" s="466"/>
      <c r="CR114" s="466"/>
      <c r="CS114" s="466"/>
      <c r="CT114" s="466"/>
      <c r="CU114" s="466"/>
      <c r="CV114" s="466"/>
      <c r="CW114" s="466"/>
      <c r="CX114" s="466"/>
      <c r="CY114" s="466"/>
      <c r="CZ114" s="466"/>
      <c r="DA114" s="466"/>
      <c r="DB114" s="466"/>
      <c r="DC114" s="466"/>
      <c r="DD114" s="466"/>
      <c r="DE114" s="466"/>
      <c r="DF114" s="466"/>
      <c r="DG114" s="466"/>
      <c r="DH114" s="466"/>
      <c r="DI114" s="466"/>
      <c r="DJ114" s="466"/>
      <c r="DK114" s="466"/>
      <c r="DL114" s="466"/>
      <c r="DM114" s="466"/>
      <c r="DN114" s="466"/>
      <c r="DO114" s="466"/>
      <c r="DP114" s="466"/>
      <c r="DQ114" s="466"/>
      <c r="DR114" s="466"/>
      <c r="DS114" s="466"/>
      <c r="DT114" s="466"/>
      <c r="DU114" s="82"/>
    </row>
    <row r="115" spans="1:125" s="15" customFormat="1">
      <c r="A115" s="365" t="s">
        <v>228</v>
      </c>
      <c r="B115" s="366"/>
      <c r="C115" s="366"/>
      <c r="D115" s="366"/>
      <c r="E115" s="583"/>
      <c r="F115" s="583"/>
      <c r="G115" s="583"/>
      <c r="H115" s="583"/>
      <c r="I115" s="583"/>
      <c r="J115" s="583"/>
      <c r="K115" s="583"/>
      <c r="L115" s="583"/>
      <c r="M115" s="583"/>
      <c r="N115" s="583"/>
      <c r="O115" s="583"/>
      <c r="P115" s="583"/>
      <c r="Q115" s="583"/>
      <c r="R115" s="583"/>
      <c r="S115" s="583"/>
      <c r="T115" s="583"/>
      <c r="U115" s="583"/>
      <c r="V115" s="583"/>
      <c r="W115" s="583"/>
      <c r="X115" s="583"/>
      <c r="Y115" s="583"/>
      <c r="Z115" s="583"/>
      <c r="AA115" s="583"/>
      <c r="AB115" s="583"/>
      <c r="AC115" s="583"/>
      <c r="AD115" s="583"/>
      <c r="AE115" s="583"/>
      <c r="AF115" s="583"/>
      <c r="AG115" s="583"/>
      <c r="AH115" s="583"/>
      <c r="AI115" s="583"/>
      <c r="AJ115" s="583"/>
      <c r="AK115" s="583"/>
      <c r="AL115" s="583"/>
      <c r="AM115" s="583"/>
      <c r="AN115" s="583"/>
      <c r="AO115" s="583"/>
      <c r="AP115" s="583"/>
      <c r="AQ115" s="583"/>
      <c r="AR115" s="583"/>
      <c r="AS115" s="583"/>
      <c r="AT115" s="583"/>
      <c r="AU115" s="583"/>
      <c r="AV115" s="583"/>
      <c r="AW115" s="583"/>
      <c r="AX115" s="583"/>
      <c r="AY115" s="583"/>
      <c r="AZ115" s="583"/>
      <c r="BA115" s="583"/>
      <c r="BB115" s="583"/>
      <c r="BC115" s="583"/>
      <c r="BD115" s="583"/>
      <c r="BE115" s="583"/>
      <c r="BF115" s="583"/>
      <c r="BG115" s="583"/>
      <c r="BH115" s="583"/>
      <c r="BI115" s="583"/>
      <c r="BJ115" s="583"/>
      <c r="BK115" s="583"/>
      <c r="BL115" s="583"/>
      <c r="BM115" s="583"/>
      <c r="BN115" s="583"/>
      <c r="BO115" s="583"/>
      <c r="BP115" s="583"/>
      <c r="BQ115" s="583"/>
      <c r="BR115" s="583"/>
      <c r="BS115" s="583"/>
      <c r="BT115" s="583"/>
      <c r="BU115" s="583"/>
      <c r="BV115" s="583"/>
      <c r="BW115" s="583"/>
      <c r="BX115" s="583"/>
      <c r="BY115" s="583"/>
      <c r="BZ115" s="583"/>
      <c r="CA115" s="583"/>
      <c r="CB115" s="583"/>
      <c r="CC115" s="583"/>
      <c r="CD115" s="583"/>
      <c r="CE115" s="583"/>
      <c r="CF115" s="583"/>
      <c r="CG115" s="583"/>
      <c r="CH115" s="583"/>
      <c r="CI115" s="583"/>
      <c r="CJ115" s="583"/>
      <c r="CK115" s="583"/>
      <c r="CL115" s="583"/>
      <c r="CM115" s="583"/>
      <c r="CN115" s="583"/>
      <c r="CO115" s="583"/>
      <c r="CP115" s="583"/>
      <c r="CQ115" s="583"/>
      <c r="CR115" s="583"/>
      <c r="CS115" s="583"/>
      <c r="CT115" s="583"/>
      <c r="CU115" s="583"/>
      <c r="CV115" s="583"/>
      <c r="CW115" s="583"/>
      <c r="CX115" s="583"/>
      <c r="CY115" s="583"/>
      <c r="CZ115" s="583"/>
      <c r="DA115" s="583"/>
      <c r="DB115" s="583"/>
      <c r="DC115" s="583"/>
      <c r="DD115" s="583"/>
      <c r="DE115" s="583"/>
      <c r="DF115" s="583"/>
      <c r="DG115" s="583"/>
      <c r="DH115" s="583"/>
      <c r="DI115" s="583"/>
      <c r="DJ115" s="583"/>
      <c r="DK115" s="583"/>
      <c r="DL115" s="583"/>
      <c r="DM115" s="583"/>
      <c r="DN115" s="583"/>
      <c r="DO115" s="583"/>
      <c r="DP115" s="583"/>
      <c r="DQ115" s="583"/>
      <c r="DR115" s="583"/>
      <c r="DS115" s="583"/>
      <c r="DT115" s="584"/>
      <c r="DU115" s="165"/>
    </row>
    <row r="116" spans="1:125">
      <c r="A116" s="247" t="str">
        <f>Debt!A1</f>
        <v>Loan 1</v>
      </c>
      <c r="E116" s="466"/>
      <c r="F116" s="466"/>
      <c r="G116" s="466"/>
      <c r="H116" s="466"/>
      <c r="I116" s="466"/>
      <c r="J116" s="466"/>
      <c r="K116" s="466"/>
      <c r="L116" s="466"/>
      <c r="M116" s="466"/>
      <c r="N116" s="466"/>
      <c r="O116" s="466"/>
      <c r="P116" s="466"/>
      <c r="Q116" s="466"/>
      <c r="R116" s="466"/>
      <c r="S116" s="466"/>
      <c r="T116" s="466"/>
      <c r="U116" s="466"/>
      <c r="V116" s="466"/>
      <c r="W116" s="466"/>
      <c r="X116" s="466"/>
      <c r="Y116" s="466"/>
      <c r="Z116" s="466"/>
      <c r="AA116" s="466"/>
      <c r="AB116" s="466"/>
      <c r="AC116" s="466"/>
      <c r="AD116" s="466"/>
      <c r="AE116" s="466"/>
      <c r="AF116" s="466"/>
      <c r="AG116" s="466"/>
      <c r="AH116" s="466"/>
      <c r="AI116" s="466"/>
      <c r="AJ116" s="466"/>
      <c r="AK116" s="466"/>
      <c r="AL116" s="466"/>
      <c r="AM116" s="466"/>
      <c r="AN116" s="466"/>
      <c r="AO116" s="466"/>
      <c r="AP116" s="466"/>
      <c r="AQ116" s="466"/>
      <c r="AR116" s="466"/>
      <c r="AS116" s="466"/>
      <c r="AT116" s="466"/>
      <c r="AU116" s="466"/>
      <c r="AV116" s="466"/>
      <c r="AW116" s="466"/>
      <c r="AX116" s="466"/>
      <c r="AY116" s="466"/>
      <c r="AZ116" s="466"/>
      <c r="BA116" s="466"/>
      <c r="BB116" s="466"/>
      <c r="BC116" s="466"/>
      <c r="BD116" s="466"/>
      <c r="BE116" s="466"/>
      <c r="BF116" s="466"/>
      <c r="BG116" s="466"/>
      <c r="BH116" s="466"/>
      <c r="BI116" s="466"/>
      <c r="BJ116" s="466"/>
      <c r="BK116" s="466"/>
      <c r="BL116" s="466"/>
      <c r="BM116" s="466"/>
      <c r="BN116" s="466"/>
      <c r="BO116" s="466"/>
      <c r="BP116" s="466"/>
      <c r="BQ116" s="466"/>
      <c r="BR116" s="466"/>
      <c r="BS116" s="466"/>
      <c r="BT116" s="466"/>
      <c r="BU116" s="466"/>
      <c r="BV116" s="466"/>
      <c r="BW116" s="466"/>
      <c r="BX116" s="466"/>
      <c r="BY116" s="466"/>
      <c r="BZ116" s="466"/>
      <c r="CA116" s="466"/>
      <c r="CB116" s="466"/>
      <c r="CC116" s="466"/>
      <c r="CD116" s="466"/>
      <c r="CE116" s="466"/>
      <c r="CF116" s="466"/>
      <c r="CG116" s="466"/>
      <c r="CH116" s="466"/>
      <c r="CI116" s="466"/>
      <c r="CJ116" s="466"/>
      <c r="CK116" s="466"/>
      <c r="CL116" s="466"/>
      <c r="CM116" s="466"/>
      <c r="CN116" s="466"/>
      <c r="CO116" s="466"/>
      <c r="CP116" s="466"/>
      <c r="CQ116" s="466"/>
      <c r="CR116" s="466"/>
      <c r="CS116" s="466"/>
      <c r="CT116" s="466"/>
      <c r="CU116" s="466"/>
      <c r="CV116" s="466"/>
      <c r="CW116" s="466"/>
      <c r="CX116" s="466"/>
      <c r="CY116" s="466"/>
      <c r="CZ116" s="466"/>
      <c r="DA116" s="466"/>
      <c r="DB116" s="466"/>
      <c r="DC116" s="466"/>
      <c r="DD116" s="466"/>
      <c r="DE116" s="466"/>
      <c r="DF116" s="466"/>
      <c r="DG116" s="466"/>
      <c r="DH116" s="466"/>
      <c r="DI116" s="466"/>
      <c r="DJ116" s="466"/>
      <c r="DK116" s="466"/>
      <c r="DL116" s="466"/>
      <c r="DM116" s="466"/>
      <c r="DN116" s="466"/>
      <c r="DO116" s="466"/>
      <c r="DP116" s="466"/>
      <c r="DQ116" s="466"/>
      <c r="DR116" s="466"/>
      <c r="DS116" s="466"/>
      <c r="DT116" s="466"/>
      <c r="DU116" s="82"/>
    </row>
    <row r="117" spans="1:125" s="31" customFormat="1">
      <c r="A117" s="251"/>
      <c r="B117" s="202" t="s">
        <v>229</v>
      </c>
      <c r="C117" s="202"/>
      <c r="D117" s="202"/>
      <c r="E117" s="591">
        <f>IFERROR(INDEX(Debt_Monthly!$A:$L,MATCH('Cash Flow_Monthly'!E$3,Debt_Monthly!$E:$E,1),7),0)</f>
        <v>20944582.410116654</v>
      </c>
      <c r="F117" s="591">
        <f>IFERROR(INDEX(Debt_Monthly!$A:$L,MATCH('Cash Flow_Monthly'!F$3,Debt_Monthly!$E:$E,1),7),0)</f>
        <v>20906164.64443069</v>
      </c>
      <c r="G117" s="591">
        <f>IFERROR(INDEX(Debt_Monthly!$A:$L,MATCH('Cash Flow_Monthly'!G$3,Debt_Monthly!$E:$E,1),7),0)</f>
        <v>20867661.079068027</v>
      </c>
      <c r="H117" s="591">
        <f>IFERROR(INDEX(Debt_Monthly!$A:$L,MATCH('Cash Flow_Monthly'!H$3,Debt_Monthly!$E:$E,1),7),0)</f>
        <v>20829071.522409391</v>
      </c>
      <c r="I117" s="591">
        <f>IFERROR(INDEX(Debt_Monthly!$A:$L,MATCH('Cash Flow_Monthly'!I$3,Debt_Monthly!$E:$E,1),7),0)</f>
        <v>20790395.782407548</v>
      </c>
      <c r="J117" s="591">
        <f>IFERROR(INDEX(Debt_Monthly!$A:$L,MATCH('Cash Flow_Monthly'!J$3,Debt_Monthly!$E:$E,1),7),0)</f>
        <v>20751633.666586369</v>
      </c>
      <c r="K117" s="591">
        <f>IFERROR(INDEX(Debt_Monthly!$A:$L,MATCH('Cash Flow_Monthly'!K$3,Debt_Monthly!$E:$E,1),7),0)</f>
        <v>20712784.982039854</v>
      </c>
      <c r="L117" s="591">
        <f>IFERROR(INDEX(Debt_Monthly!$A:$L,MATCH('Cash Flow_Monthly'!L$3,Debt_Monthly!$E:$E,1),7),0)</f>
        <v>20673849.535431188</v>
      </c>
      <c r="M117" s="591">
        <f>IFERROR(INDEX(Debt_Monthly!$A:$L,MATCH('Cash Flow_Monthly'!M$3,Debt_Monthly!$E:$E,1),7),0)</f>
        <v>20634827.132991761</v>
      </c>
      <c r="N117" s="591">
        <f>IFERROR(INDEX(Debt_Monthly!$A:$L,MATCH('Cash Flow_Monthly'!N$3,Debt_Monthly!$E:$E,1),7),0)</f>
        <v>20595717.58052022</v>
      </c>
      <c r="O117" s="591">
        <f>IFERROR(INDEX(Debt_Monthly!$A:$L,MATCH('Cash Flow_Monthly'!O$3,Debt_Monthly!$E:$E,1),7),0)</f>
        <v>20556520.68338149</v>
      </c>
      <c r="P117" s="591">
        <f>IFERROR(INDEX(Debt_Monthly!$A:$L,MATCH('Cash Flow_Monthly'!P$3,Debt_Monthly!$E:$E,1),7),0)</f>
        <v>20517236.246505819</v>
      </c>
      <c r="Q117" s="591">
        <f>IFERROR(INDEX(Debt_Monthly!$A:$L,MATCH('Cash Flow_Monthly'!Q$3,Debt_Monthly!$E:$E,1),7),0)</f>
        <v>20477864.074387792</v>
      </c>
      <c r="R117" s="591">
        <f>IFERROR(INDEX(Debt_Monthly!$A:$L,MATCH('Cash Flow_Monthly'!R$3,Debt_Monthly!$E:$E,1),7),0)</f>
        <v>20438403.97108537</v>
      </c>
      <c r="S117" s="591">
        <f>IFERROR(INDEX(Debt_Monthly!$A:$L,MATCH('Cash Flow_Monthly'!S$3,Debt_Monthly!$E:$E,1),7),0)</f>
        <v>20398855.740218904</v>
      </c>
      <c r="T117" s="591">
        <f>IFERROR(INDEX(Debt_Monthly!$A:$L,MATCH('Cash Flow_Monthly'!T$3,Debt_Monthly!$E:$E,1),7),0)</f>
        <v>20359219.18497017</v>
      </c>
      <c r="U117" s="591">
        <f>IFERROR(INDEX(Debt_Monthly!$A:$L,MATCH('Cash Flow_Monthly'!U$3,Debt_Monthly!$E:$E,1),7),0)</f>
        <v>20319494.108081382</v>
      </c>
      <c r="V117" s="591">
        <f>IFERROR(INDEX(Debt_Monthly!$A:$L,MATCH('Cash Flow_Monthly'!V$3,Debt_Monthly!$E:$E,1),7),0)</f>
        <v>20279680.311854206</v>
      </c>
      <c r="W117" s="591">
        <f>IFERROR(INDEX(Debt_Monthly!$A:$L,MATCH('Cash Flow_Monthly'!W$3,Debt_Monthly!$E:$E,1),7),0)</f>
        <v>20239777.598148789</v>
      </c>
      <c r="X117" s="591">
        <f>IFERROR(INDEX(Debt_Monthly!$A:$L,MATCH('Cash Flow_Monthly'!X$3,Debt_Monthly!$E:$E,1),7),0)</f>
        <v>20199785.768382765</v>
      </c>
      <c r="Y117" s="591">
        <f>IFERROR(INDEX(Debt_Monthly!$A:$L,MATCH('Cash Flow_Monthly'!Y$3,Debt_Monthly!$E:$E,1),7),0)</f>
        <v>20159704.623530265</v>
      </c>
      <c r="Z117" s="591">
        <f>IFERROR(INDEX(Debt_Monthly!$A:$L,MATCH('Cash Flow_Monthly'!Z$3,Debt_Monthly!$E:$E,1),7),0)</f>
        <v>20119533.964120924</v>
      </c>
      <c r="AA117" s="591">
        <f>IFERROR(INDEX(Debt_Monthly!$A:$L,MATCH('Cash Flow_Monthly'!AA$3,Debt_Monthly!$E:$E,1),7),0)</f>
        <v>20079273.590238906</v>
      </c>
      <c r="AB117" s="591">
        <f>IFERROR(INDEX(Debt_Monthly!$A:$L,MATCH('Cash Flow_Monthly'!AB$3,Debt_Monthly!$E:$E,1),7),0)</f>
        <v>20038923.301521882</v>
      </c>
      <c r="AC117" s="591">
        <f>IFERROR(INDEX(Debt_Monthly!$A:$L,MATCH('Cash Flow_Monthly'!AC$3,Debt_Monthly!$E:$E,1),7),0)</f>
        <v>19998482.897160057</v>
      </c>
      <c r="AD117" s="591">
        <f>IFERROR(INDEX(Debt_Monthly!$A:$L,MATCH('Cash Flow_Monthly'!AD$3,Debt_Monthly!$E:$E,1),7),0)</f>
        <v>19957952.175895158</v>
      </c>
      <c r="AE117" s="591">
        <f>IFERROR(INDEX(Debt_Monthly!$A:$L,MATCH('Cash Flow_Monthly'!AE$3,Debt_Monthly!$E:$E,1),7),0)</f>
        <v>19917330.936019436</v>
      </c>
      <c r="AF117" s="591">
        <f>IFERROR(INDEX(Debt_Monthly!$A:$L,MATCH('Cash Flow_Monthly'!AF$3,Debt_Monthly!$E:$E,1),7),0)</f>
        <v>19876618.975374658</v>
      </c>
      <c r="AG117" s="591">
        <f>IFERROR(INDEX(Debt_Monthly!$A:$L,MATCH('Cash Flow_Monthly'!AG$3,Debt_Monthly!$E:$E,1),7),0)</f>
        <v>19835816.091351103</v>
      </c>
      <c r="AH117" s="591">
        <f>IFERROR(INDEX(Debt_Monthly!$A:$L,MATCH('Cash Flow_Monthly'!AH$3,Debt_Monthly!$E:$E,1),7),0)</f>
        <v>19794922.080886565</v>
      </c>
      <c r="AI117" s="591">
        <f>IFERROR(INDEX(Debt_Monthly!$A:$L,MATCH('Cash Flow_Monthly'!AI$3,Debt_Monthly!$E:$E,1),7),0)</f>
        <v>19753936.740465321</v>
      </c>
      <c r="AJ117" s="591">
        <f>IFERROR(INDEX(Debt_Monthly!$A:$L,MATCH('Cash Flow_Monthly'!AJ$3,Debt_Monthly!$E:$E,1),7),0)</f>
        <v>19712859.866117138</v>
      </c>
      <c r="AK117" s="591">
        <f>IFERROR(INDEX(Debt_Monthly!$A:$L,MATCH('Cash Flow_Monthly'!AK$3,Debt_Monthly!$E:$E,1),7),0)</f>
        <v>19671691.253416244</v>
      </c>
      <c r="AL117" s="591">
        <f>IFERROR(INDEX(Debt_Monthly!$A:$L,MATCH('Cash Flow_Monthly'!AL$3,Debt_Monthly!$E:$E,1),7),0)</f>
        <v>19630430.697480317</v>
      </c>
      <c r="AM117" s="591">
        <f>IFERROR(INDEX(Debt_Monthly!$A:$L,MATCH('Cash Flow_Monthly'!AM$3,Debt_Monthly!$E:$E,1),7),0)</f>
        <v>19589077.992969468</v>
      </c>
      <c r="AN117" s="591">
        <f>IFERROR(INDEX(Debt_Monthly!$A:$L,MATCH('Cash Flow_Monthly'!AN$3,Debt_Monthly!$E:$E,1),7),0)</f>
        <v>19547632.934085209</v>
      </c>
      <c r="AO117" s="591">
        <f>IFERROR(INDEX(Debt_Monthly!$A:$L,MATCH('Cash Flow_Monthly'!AO$3,Debt_Monthly!$E:$E,1),7),0)</f>
        <v>19506095.314569443</v>
      </c>
      <c r="AP117" s="591">
        <f>IFERROR(INDEX(Debt_Monthly!$A:$L,MATCH('Cash Flow_Monthly'!AP$3,Debt_Monthly!$E:$E,1),7),0)</f>
        <v>19464464.927703425</v>
      </c>
      <c r="AQ117" s="591">
        <f>IFERROR(INDEX(Debt_Monthly!$A:$L,MATCH('Cash Flow_Monthly'!AQ$3,Debt_Monthly!$E:$E,1),7),0)</f>
        <v>19422741.56630674</v>
      </c>
      <c r="AR117" s="591">
        <f>IFERROR(INDEX(Debt_Monthly!$A:$L,MATCH('Cash Flow_Monthly'!AR$3,Debt_Monthly!$E:$E,1),7),0)</f>
        <v>19380925.02273627</v>
      </c>
      <c r="AS117" s="591">
        <f>IFERROR(INDEX(Debt_Monthly!$A:$L,MATCH('Cash Flow_Monthly'!AS$3,Debt_Monthly!$E:$E,1),7),0)</f>
        <v>19339015.088885158</v>
      </c>
      <c r="AT117" s="591">
        <f>IFERROR(INDEX(Debt_Monthly!$A:$L,MATCH('Cash Flow_Monthly'!AT$3,Debt_Monthly!$E:$E,1),7),0)</f>
        <v>19297011.556181777</v>
      </c>
      <c r="AU117" s="591">
        <f>IFERROR(INDEX(Debt_Monthly!$A:$L,MATCH('Cash Flow_Monthly'!AU$3,Debt_Monthly!$E:$E,1),7),0)</f>
        <v>19254914.215588693</v>
      </c>
      <c r="AV117" s="591">
        <f>IFERROR(INDEX(Debt_Monthly!$A:$L,MATCH('Cash Flow_Monthly'!AV$3,Debt_Monthly!$E:$E,1),7),0)</f>
        <v>19212722.857601617</v>
      </c>
      <c r="AW117" s="591">
        <f>IFERROR(INDEX(Debt_Monthly!$A:$L,MATCH('Cash Flow_Monthly'!AW$3,Debt_Monthly!$E:$E,1),7),0)</f>
        <v>19170437.272248369</v>
      </c>
      <c r="AX117" s="591">
        <f>IFERROR(INDEX(Debt_Monthly!$A:$L,MATCH('Cash Flow_Monthly'!AX$3,Debt_Monthly!$E:$E,1),7),0)</f>
        <v>19128057.249087833</v>
      </c>
      <c r="AY117" s="591">
        <f>IFERROR(INDEX(Debt_Monthly!$A:$L,MATCH('Cash Flow_Monthly'!AY$3,Debt_Monthly!$E:$E,1),7),0)</f>
        <v>19085582.577208906</v>
      </c>
      <c r="AZ117" s="591">
        <f>IFERROR(INDEX(Debt_Monthly!$A:$L,MATCH('Cash Flow_Monthly'!AZ$3,Debt_Monthly!$E:$E,1),7),0)</f>
        <v>19043013.04522945</v>
      </c>
      <c r="BA117" s="591">
        <f>IFERROR(INDEX(Debt_Monthly!$A:$L,MATCH('Cash Flow_Monthly'!BA$3,Debt_Monthly!$E:$E,1),7),0)</f>
        <v>19000348.44129524</v>
      </c>
      <c r="BB117" s="591">
        <f>IFERROR(INDEX(Debt_Monthly!$A:$L,MATCH('Cash Flow_Monthly'!BB$3,Debt_Monthly!$E:$E,1),7),0)</f>
        <v>18957588.553078908</v>
      </c>
      <c r="BC117" s="591">
        <f>IFERROR(INDEX(Debt_Monthly!$A:$L,MATCH('Cash Flow_Monthly'!BC$3,Debt_Monthly!$E:$E,1),7),0)</f>
        <v>18914733.167778894</v>
      </c>
      <c r="BD117" s="591">
        <f>IFERROR(INDEX(Debt_Monthly!$A:$L,MATCH('Cash Flow_Monthly'!BD$3,Debt_Monthly!$E:$E,1),7),0)</f>
        <v>18871782.072118379</v>
      </c>
      <c r="BE117" s="591">
        <f>IFERROR(INDEX(Debt_Monthly!$A:$L,MATCH('Cash Flow_Monthly'!BE$3,Debt_Monthly!$E:$E,1),7),0)</f>
        <v>18828735.052344222</v>
      </c>
      <c r="BF117" s="591">
        <f>IFERROR(INDEX(Debt_Monthly!$A:$L,MATCH('Cash Flow_Monthly'!BF$3,Debt_Monthly!$E:$E,1),7),0)</f>
        <v>18785591.894225899</v>
      </c>
      <c r="BG117" s="591">
        <f>IFERROR(INDEX(Debt_Monthly!$A:$L,MATCH('Cash Flow_Monthly'!BG$3,Debt_Monthly!$E:$E,1),7),0)</f>
        <v>18742352.383054446</v>
      </c>
      <c r="BH117" s="591">
        <f>IFERROR(INDEX(Debt_Monthly!$A:$L,MATCH('Cash Flow_Monthly'!BH$3,Debt_Monthly!$E:$E,1),7),0)</f>
        <v>18699016.303641379</v>
      </c>
      <c r="BI117" s="591">
        <f>IFERROR(INDEX(Debt_Monthly!$A:$L,MATCH('Cash Flow_Monthly'!BI$3,Debt_Monthly!$E:$E,1),7),0)</f>
        <v>18655583.440317623</v>
      </c>
      <c r="BJ117" s="591">
        <f>IFERROR(INDEX(Debt_Monthly!$A:$L,MATCH('Cash Flow_Monthly'!BJ$3,Debt_Monthly!$E:$E,1),7),0)</f>
        <v>18612053.576932441</v>
      </c>
      <c r="BK117" s="591">
        <f>IFERROR(INDEX(Debt_Monthly!$A:$L,MATCH('Cash Flow_Monthly'!BK$3,Debt_Monthly!$E:$E,1),7),0)</f>
        <v>18568426.496852368</v>
      </c>
      <c r="BL117" s="591">
        <f>IFERROR(INDEX(Debt_Monthly!$A:$L,MATCH('Cash Flow_Monthly'!BL$3,Debt_Monthly!$E:$E,1),7),0)</f>
        <v>18524701.982960116</v>
      </c>
      <c r="BM117" s="591">
        <f>IFERROR(INDEX(Debt_Monthly!$A:$L,MATCH('Cash Flow_Monthly'!BM$3,Debt_Monthly!$E:$E,1),7),0)</f>
        <v>18480879.817653503</v>
      </c>
      <c r="BN117" s="591">
        <f>IFERROR(INDEX(Debt_Monthly!$A:$L,MATCH('Cash Flow_Monthly'!BN$3,Debt_Monthly!$E:$E,1),7),0)</f>
        <v>18436959.782844372</v>
      </c>
      <c r="BO117" s="591">
        <f>IFERROR(INDEX(Debt_Monthly!$A:$L,MATCH('Cash Flow_Monthly'!BO$3,Debt_Monthly!$E:$E,1),7),0)</f>
        <v>18392941.659957502</v>
      </c>
      <c r="BP117" s="591">
        <f>IFERROR(INDEX(Debt_Monthly!$A:$L,MATCH('Cash Flow_Monthly'!BP$3,Debt_Monthly!$E:$E,1),7),0)</f>
        <v>18348825.229929518</v>
      </c>
      <c r="BQ117" s="591">
        <f>IFERROR(INDEX(Debt_Monthly!$A:$L,MATCH('Cash Flow_Monthly'!BQ$3,Debt_Monthly!$E:$E,1),7),0)</f>
        <v>18304610.273207802</v>
      </c>
      <c r="BR117" s="591">
        <f>IFERROR(INDEX(Debt_Monthly!$A:$L,MATCH('Cash Flow_Monthly'!BR$3,Debt_Monthly!$E:$E,1),7),0)</f>
        <v>18260296.569749411</v>
      </c>
      <c r="BS117" s="591">
        <f>IFERROR(INDEX(Debt_Monthly!$A:$L,MATCH('Cash Flow_Monthly'!BS$3,Debt_Monthly!$E:$E,1),7),0)</f>
        <v>18215883.89901996</v>
      </c>
      <c r="BT117" s="591">
        <f>IFERROR(INDEX(Debt_Monthly!$A:$L,MATCH('Cash Flow_Monthly'!BT$3,Debt_Monthly!$E:$E,1),7),0)</f>
        <v>18171372.039992549</v>
      </c>
      <c r="BU117" s="591">
        <f>IFERROR(INDEX(Debt_Monthly!$A:$L,MATCH('Cash Flow_Monthly'!BU$3,Debt_Monthly!$E:$E,1),7),0)</f>
        <v>18126760.771146644</v>
      </c>
      <c r="BV117" s="591">
        <f>IFERROR(INDEX(Debt_Monthly!$A:$L,MATCH('Cash Flow_Monthly'!BV$3,Debt_Monthly!$E:$E,1),7),0)</f>
        <v>18082049.870466981</v>
      </c>
      <c r="BW117" s="591">
        <f>IFERROR(INDEX(Debt_Monthly!$A:$L,MATCH('Cash Flow_Monthly'!BW$3,Debt_Monthly!$E:$E,1),7),0)</f>
        <v>18037239.115442466</v>
      </c>
      <c r="BX117" s="591">
        <f>IFERROR(INDEX(Debt_Monthly!$A:$L,MATCH('Cash Flow_Monthly'!BX$3,Debt_Monthly!$E:$E,1),7),0)</f>
        <v>17992328.283065066</v>
      </c>
      <c r="BY117" s="591">
        <f>IFERROR(INDEX(Debt_Monthly!$A:$L,MATCH('Cash Flow_Monthly'!BY$3,Debt_Monthly!$E:$E,1),7),0)</f>
        <v>17947317.149828687</v>
      </c>
      <c r="BZ117" s="591">
        <f>IFERROR(INDEX(Debt_Monthly!$A:$L,MATCH('Cash Flow_Monthly'!BZ$3,Debt_Monthly!$E:$E,1),7),0)</f>
        <v>17902205.491728082</v>
      </c>
      <c r="CA117" s="591">
        <f>IFERROR(INDEX(Debt_Monthly!$A:$L,MATCH('Cash Flow_Monthly'!CA$3,Debt_Monthly!$E:$E,1),7),0)</f>
        <v>17856993.084257718</v>
      </c>
      <c r="CB117" s="591">
        <f>IFERROR(INDEX(Debt_Monthly!$A:$L,MATCH('Cash Flow_Monthly'!CB$3,Debt_Monthly!$E:$E,1),7),0)</f>
        <v>17811679.702410672</v>
      </c>
      <c r="CC117" s="591">
        <f>IFERROR(INDEX(Debt_Monthly!$A:$L,MATCH('Cash Flow_Monthly'!CC$3,Debt_Monthly!$E:$E,1),7),0)</f>
        <v>17766265.120677501</v>
      </c>
      <c r="CD117" s="591">
        <f>IFERROR(INDEX(Debt_Monthly!$A:$L,MATCH('Cash Flow_Monthly'!CD$3,Debt_Monthly!$E:$E,1),7),0)</f>
        <v>17720749.113045122</v>
      </c>
      <c r="CE117" s="591">
        <f>IFERROR(INDEX(Debt_Monthly!$A:$L,MATCH('Cash Flow_Monthly'!CE$3,Debt_Monthly!$E:$E,1),7),0)</f>
        <v>17675131.452995699</v>
      </c>
      <c r="CF117" s="591">
        <f>IFERROR(INDEX(Debt_Monthly!$A:$L,MATCH('Cash Flow_Monthly'!CF$3,Debt_Monthly!$E:$E,1),7),0)</f>
        <v>17629411.913505498</v>
      </c>
      <c r="CG117" s="591">
        <f>IFERROR(INDEX(Debt_Monthly!$A:$L,MATCH('Cash Flow_Monthly'!CG$3,Debt_Monthly!$E:$E,1),7),0)</f>
        <v>17583590.267043769</v>
      </c>
      <c r="CH117" s="591">
        <f>IFERROR(INDEX(Debt_Monthly!$A:$L,MATCH('Cash Flow_Monthly'!CH$3,Debt_Monthly!$E:$E,1),7),0)</f>
        <v>17537666.285571612</v>
      </c>
      <c r="CI117" s="591">
        <f>IFERROR(INDEX(Debt_Monthly!$A:$L,MATCH('Cash Flow_Monthly'!CI$3,Debt_Monthly!$E:$E,1),7),0)</f>
        <v>17491639.740540832</v>
      </c>
      <c r="CJ117" s="591">
        <f>IFERROR(INDEX(Debt_Monthly!$A:$L,MATCH('Cash Flow_Monthly'!CJ$3,Debt_Monthly!$E:$E,1),7),0)</f>
        <v>17445510.402892817</v>
      </c>
      <c r="CK117" s="591">
        <f>IFERROR(INDEX(Debt_Monthly!$A:$L,MATCH('Cash Flow_Monthly'!CK$3,Debt_Monthly!$E:$E,1),7),0)</f>
        <v>17399278.04305739</v>
      </c>
      <c r="CL117" s="591">
        <f>IFERROR(INDEX(Debt_Monthly!$A:$L,MATCH('Cash Flow_Monthly'!CL$3,Debt_Monthly!$E:$E,1),7),0)</f>
        <v>17352942.430951662</v>
      </c>
      <c r="CM117" s="591">
        <f>IFERROR(INDEX(Debt_Monthly!$A:$L,MATCH('Cash Flow_Monthly'!CM$3,Debt_Monthly!$E:$E,1),7),0)</f>
        <v>17306503.335978899</v>
      </c>
      <c r="CN117" s="591">
        <f>IFERROR(INDEX(Debt_Monthly!$A:$L,MATCH('Cash Flow_Monthly'!CN$3,Debt_Monthly!$E:$E,1),7),0)</f>
        <v>17259960.527027361</v>
      </c>
      <c r="CO117" s="591">
        <f>IFERROR(INDEX(Debt_Monthly!$A:$L,MATCH('Cash Flow_Monthly'!CO$3,Debt_Monthly!$E:$E,1),7),0)</f>
        <v>17213313.772469167</v>
      </c>
      <c r="CP117" s="591">
        <f>IFERROR(INDEX(Debt_Monthly!$A:$L,MATCH('Cash Flow_Monthly'!CP$3,Debt_Monthly!$E:$E,1),7),0)</f>
        <v>17166562.840159126</v>
      </c>
      <c r="CQ117" s="591">
        <f>IFERROR(INDEX(Debt_Monthly!$A:$L,MATCH('Cash Flow_Monthly'!CQ$3,Debt_Monthly!$E:$E,1),7),0)</f>
        <v>17119707.497433592</v>
      </c>
      <c r="CR117" s="591">
        <f>IFERROR(INDEX(Debt_Monthly!$A:$L,MATCH('Cash Flow_Monthly'!CR$3,Debt_Monthly!$E:$E,1),7),0)</f>
        <v>17072747.511109304</v>
      </c>
      <c r="CS117" s="591">
        <f>IFERROR(INDEX(Debt_Monthly!$A:$L,MATCH('Cash Flow_Monthly'!CS$3,Debt_Monthly!$E:$E,1),7),0)</f>
        <v>17025682.647482224</v>
      </c>
      <c r="CT117" s="591">
        <f>IFERROR(INDEX(Debt_Monthly!$A:$L,MATCH('Cash Flow_Monthly'!CT$3,Debt_Monthly!$E:$E,1),7),0)</f>
        <v>16978512.672326379</v>
      </c>
      <c r="CU117" s="591">
        <f>IFERROR(INDEX(Debt_Monthly!$A:$L,MATCH('Cash Flow_Monthly'!CU$3,Debt_Monthly!$E:$E,1),7),0)</f>
        <v>16931237.350892685</v>
      </c>
      <c r="CV117" s="591">
        <f>IFERROR(INDEX(Debt_Monthly!$A:$L,MATCH('Cash Flow_Monthly'!CV$3,Debt_Monthly!$E:$E,1),7),0)</f>
        <v>16883856.447907791</v>
      </c>
      <c r="CW117" s="591">
        <f>IFERROR(INDEX(Debt_Monthly!$A:$L,MATCH('Cash Flow_Monthly'!CW$3,Debt_Monthly!$E:$E,1),7),0)</f>
        <v>16836369.727572896</v>
      </c>
      <c r="CX117" s="591">
        <f>IFERROR(INDEX(Debt_Monthly!$A:$L,MATCH('Cash Flow_Monthly'!CX$3,Debt_Monthly!$E:$E,1),7),0)</f>
        <v>16788776.953562584</v>
      </c>
      <c r="CY117" s="591">
        <f>IFERROR(INDEX(Debt_Monthly!$A:$L,MATCH('Cash Flow_Monthly'!CY$3,Debt_Monthly!$E:$E,1),7),0)</f>
        <v>16741077.88902365</v>
      </c>
      <c r="CZ117" s="591">
        <f>IFERROR(INDEX(Debt_Monthly!$A:$L,MATCH('Cash Flow_Monthly'!CZ$3,Debt_Monthly!$E:$E,1),7),0)</f>
        <v>16693272.296573913</v>
      </c>
      <c r="DA117" s="591">
        <f>IFERROR(INDEX(Debt_Monthly!$A:$L,MATCH('Cash Flow_Monthly'!DA$3,Debt_Monthly!$E:$E,1),7),0)</f>
        <v>16645359.938301038</v>
      </c>
      <c r="DB117" s="591">
        <f>IFERROR(INDEX(Debt_Monthly!$A:$L,MATCH('Cash Flow_Monthly'!DB$3,Debt_Monthly!$E:$E,1),7),0)</f>
        <v>16597340.575761354</v>
      </c>
      <c r="DC117" s="591">
        <f>IFERROR(INDEX(Debt_Monthly!$A:$L,MATCH('Cash Flow_Monthly'!DC$3,Debt_Monthly!$E:$E,1),7),0)</f>
        <v>16549213.969978664</v>
      </c>
      <c r="DD117" s="591">
        <f>IFERROR(INDEX(Debt_Monthly!$A:$L,MATCH('Cash Flow_Monthly'!DD$3,Debt_Monthly!$E:$E,1),7),0)</f>
        <v>16500979.881443059</v>
      </c>
      <c r="DE117" s="591">
        <f>IFERROR(INDEX(Debt_Monthly!$A:$L,MATCH('Cash Flow_Monthly'!DE$3,Debt_Monthly!$E:$E,1),7),0)</f>
        <v>16452638.070109725</v>
      </c>
      <c r="DF117" s="591">
        <f>IFERROR(INDEX(Debt_Monthly!$A:$L,MATCH('Cash Flow_Monthly'!DF$3,Debt_Monthly!$E:$E,1),7),0)</f>
        <v>16404188.295397747</v>
      </c>
      <c r="DG117" s="591">
        <f>IFERROR(INDEX(Debt_Monthly!$A:$L,MATCH('Cash Flow_Monthly'!DG$3,Debt_Monthly!$E:$E,1),7),0)</f>
        <v>16355630.316188913</v>
      </c>
      <c r="DH117" s="591">
        <f>IFERROR(INDEX(Debt_Monthly!$A:$L,MATCH('Cash Flow_Monthly'!DH$3,Debt_Monthly!$E:$E,1),7),0)</f>
        <v>16306963.890826512</v>
      </c>
      <c r="DI117" s="591">
        <f>IFERROR(INDEX(Debt_Monthly!$A:$L,MATCH('Cash Flow_Monthly'!DI$3,Debt_Monthly!$E:$E,1),7),0)</f>
        <v>16258188.777114134</v>
      </c>
      <c r="DJ117" s="591">
        <f>IFERROR(INDEX(Debt_Monthly!$A:$L,MATCH('Cash Flow_Monthly'!DJ$3,Debt_Monthly!$E:$E,1),7),0)</f>
        <v>16209304.732314466</v>
      </c>
      <c r="DK117" s="591">
        <f>IFERROR(INDEX(Debt_Monthly!$A:$L,MATCH('Cash Flow_Monthly'!DK$3,Debt_Monthly!$E:$E,1),7),0)</f>
        <v>16160311.513148079</v>
      </c>
      <c r="DL117" s="591">
        <f>IFERROR(INDEX(Debt_Monthly!$A:$L,MATCH('Cash Flow_Monthly'!DL$3,Debt_Monthly!$E:$E,1),7),0)</f>
        <v>16111208.87579222</v>
      </c>
      <c r="DM117" s="591">
        <f>IFERROR(INDEX(Debt_Monthly!$A:$L,MATCH('Cash Flow_Monthly'!DM$3,Debt_Monthly!$E:$E,1),7),0)</f>
        <v>16061996.5758796</v>
      </c>
      <c r="DN117" s="591">
        <f>IFERROR(INDEX(Debt_Monthly!$A:$L,MATCH('Cash Flow_Monthly'!DN$3,Debt_Monthly!$E:$E,1),7),0)</f>
        <v>16012674.368497174</v>
      </c>
      <c r="DO117" s="591">
        <f>IFERROR(INDEX(Debt_Monthly!$A:$L,MATCH('Cash Flow_Monthly'!DO$3,Debt_Monthly!$E:$E,1),7),0)</f>
        <v>15963242.008184928</v>
      </c>
      <c r="DP117" s="591">
        <f>IFERROR(INDEX(Debt_Monthly!$A:$L,MATCH('Cash Flow_Monthly'!DP$3,Debt_Monthly!$E:$E,1),7),0)</f>
        <v>15913699.248934651</v>
      </c>
      <c r="DQ117" s="591">
        <f>IFERROR(INDEX(Debt_Monthly!$A:$L,MATCH('Cash Flow_Monthly'!DQ$3,Debt_Monthly!$E:$E,1),7),0)</f>
        <v>15864045.844188714</v>
      </c>
      <c r="DR117" s="591">
        <f>IFERROR(INDEX(Debt_Monthly!$A:$L,MATCH('Cash Flow_Monthly'!DR$3,Debt_Monthly!$E:$E,1),7),0)</f>
        <v>15814281.546838846</v>
      </c>
      <c r="DS117" s="591">
        <f>IFERROR(INDEX(Debt_Monthly!$A:$L,MATCH('Cash Flow_Monthly'!DS$3,Debt_Monthly!$E:$E,1),7),0)</f>
        <v>15764406.109224897</v>
      </c>
      <c r="DT117" s="591">
        <f>IFERROR(INDEX(Debt_Monthly!$A:$L,MATCH('Cash Flow_Monthly'!DT$3,Debt_Monthly!$E:$E,1),7),0)</f>
        <v>15714419.283133609</v>
      </c>
      <c r="DU117" s="233"/>
    </row>
    <row r="118" spans="1:125">
      <c r="B118" t="s">
        <v>170</v>
      </c>
      <c r="E118" s="544">
        <f>IFERROR(INDEX(Debt_Monthly!$A:$L,MATCH(E$3,Debt_Monthly!$E:$E,1),9),0)</f>
        <v>38417.765685962542</v>
      </c>
      <c r="F118" s="544">
        <f>IFERROR(INDEX(Debt_Monthly!$A:$L,MATCH(F$3,Debt_Monthly!$E:$E,1),9),0)</f>
        <v>38503.565362661226</v>
      </c>
      <c r="G118" s="544">
        <f>IFERROR(INDEX(Debt_Monthly!$A:$L,MATCH(G$3,Debt_Monthly!$E:$E,1),9),0)</f>
        <v>38589.556658637812</v>
      </c>
      <c r="H118" s="544">
        <f>IFERROR(INDEX(Debt_Monthly!$A:$L,MATCH(H$3,Debt_Monthly!$E:$E,1),9),0)</f>
        <v>38675.740001842132</v>
      </c>
      <c r="I118" s="544">
        <f>IFERROR(INDEX(Debt_Monthly!$A:$L,MATCH(I$3,Debt_Monthly!$E:$E,1),9),0)</f>
        <v>38762.115821179548</v>
      </c>
      <c r="J118" s="544">
        <f>IFERROR(INDEX(Debt_Monthly!$A:$L,MATCH(J$3,Debt_Monthly!$E:$E,1),9),0)</f>
        <v>38848.684546513512</v>
      </c>
      <c r="K118" s="544">
        <f>IFERROR(INDEX(Debt_Monthly!$A:$L,MATCH(K$3,Debt_Monthly!$E:$E,1),9),0)</f>
        <v>38935.446608667386</v>
      </c>
      <c r="L118" s="544">
        <f>IFERROR(INDEX(Debt_Monthly!$A:$L,MATCH(L$3,Debt_Monthly!$E:$E,1),9),0)</f>
        <v>39022.402439426754</v>
      </c>
      <c r="M118" s="544">
        <f>IFERROR(INDEX(Debt_Monthly!$A:$L,MATCH(M$3,Debt_Monthly!$E:$E,1),9),0)</f>
        <v>39109.552471541472</v>
      </c>
      <c r="N118" s="544">
        <f>IFERROR(INDEX(Debt_Monthly!$A:$L,MATCH(N$3,Debt_Monthly!$E:$E,1),9),0)</f>
        <v>39196.897138727916</v>
      </c>
      <c r="O118" s="544">
        <f>IFERROR(INDEX(Debt_Monthly!$A:$L,MATCH(O$3,Debt_Monthly!$E:$E,1),9),0)</f>
        <v>39284.436875671076</v>
      </c>
      <c r="P118" s="544">
        <f>IFERROR(INDEX(Debt_Monthly!$A:$L,MATCH(P$3,Debt_Monthly!$E:$E,1),9),0)</f>
        <v>39372.172118026741</v>
      </c>
      <c r="Q118" s="544">
        <f>IFERROR(INDEX(Debt_Monthly!$A:$L,MATCH(Q$3,Debt_Monthly!$E:$E,1),9),0)</f>
        <v>39460.103302423668</v>
      </c>
      <c r="R118" s="544">
        <f>IFERROR(INDEX(Debt_Monthly!$A:$L,MATCH(R$3,Debt_Monthly!$E:$E,1),9),0)</f>
        <v>39548.230866465747</v>
      </c>
      <c r="S118" s="544">
        <f>IFERROR(INDEX(Debt_Monthly!$A:$L,MATCH(S$3,Debt_Monthly!$E:$E,1),9),0)</f>
        <v>39636.555248734185</v>
      </c>
      <c r="T118" s="544">
        <f>IFERROR(INDEX(Debt_Monthly!$A:$L,MATCH(T$3,Debt_Monthly!$E:$E,1),9),0)</f>
        <v>39725.076888789692</v>
      </c>
      <c r="U118" s="544">
        <f>IFERROR(INDEX(Debt_Monthly!$A:$L,MATCH(U$3,Debt_Monthly!$E:$E,1),9),0)</f>
        <v>39813.796227174651</v>
      </c>
      <c r="V118" s="544">
        <f>IFERROR(INDEX(Debt_Monthly!$A:$L,MATCH(V$3,Debt_Monthly!$E:$E,1),9),0)</f>
        <v>39902.713705415343</v>
      </c>
      <c r="W118" s="544">
        <f>IFERROR(INDEX(Debt_Monthly!$A:$L,MATCH(W$3,Debt_Monthly!$E:$E,1),9),0)</f>
        <v>39991.829766024093</v>
      </c>
      <c r="X118" s="544">
        <f>IFERROR(INDEX(Debt_Monthly!$A:$L,MATCH(X$3,Debt_Monthly!$E:$E,1),9),0)</f>
        <v>40081.144852501551</v>
      </c>
      <c r="Y118" s="544">
        <f>IFERROR(INDEX(Debt_Monthly!$A:$L,MATCH(Y$3,Debt_Monthly!$E:$E,1),9),0)</f>
        <v>40170.659409338841</v>
      </c>
      <c r="Z118" s="544">
        <f>IFERROR(INDEX(Debt_Monthly!$A:$L,MATCH(Z$3,Debt_Monthly!$E:$E,1),9),0)</f>
        <v>40260.373882019674</v>
      </c>
      <c r="AA118" s="544">
        <f>IFERROR(INDEX(Debt_Monthly!$A:$L,MATCH(AA$3,Debt_Monthly!$E:$E,1),9),0)</f>
        <v>40350.28871702285</v>
      </c>
      <c r="AB118" s="544">
        <f>IFERROR(INDEX(Debt_Monthly!$A:$L,MATCH(AB$3,Debt_Monthly!$E:$E,1),9),0)</f>
        <v>40440.404361824199</v>
      </c>
      <c r="AC118" s="544">
        <f>IFERROR(INDEX(Debt_Monthly!$A:$L,MATCH(AC$3,Debt_Monthly!$E:$E,1),9),0)</f>
        <v>40530.721264898944</v>
      </c>
      <c r="AD118" s="544">
        <f>IFERROR(INDEX(Debt_Monthly!$A:$L,MATCH(AD$3,Debt_Monthly!$E:$E,1),9),0)</f>
        <v>40621.239875723884</v>
      </c>
      <c r="AE118" s="544">
        <f>IFERROR(INDEX(Debt_Monthly!$A:$L,MATCH(AE$3,Debt_Monthly!$E:$E,1),9),0)</f>
        <v>40711.960644779669</v>
      </c>
      <c r="AF118" s="544">
        <f>IFERROR(INDEX(Debt_Monthly!$A:$L,MATCH(AF$3,Debt_Monthly!$E:$E,1),9),0)</f>
        <v>40802.884023553001</v>
      </c>
      <c r="AG118" s="544">
        <f>IFERROR(INDEX(Debt_Monthly!$A:$L,MATCH(AG$3,Debt_Monthly!$E:$E,1),9),0)</f>
        <v>40894.010464538929</v>
      </c>
      <c r="AH118" s="544">
        <f>IFERROR(INDEX(Debt_Monthly!$A:$L,MATCH(AH$3,Debt_Monthly!$E:$E,1),9),0)</f>
        <v>40985.340421243076</v>
      </c>
      <c r="AI118" s="544">
        <f>IFERROR(INDEX(Debt_Monthly!$A:$L,MATCH(AI$3,Debt_Monthly!$E:$E,1),9),0)</f>
        <v>41076.874348183854</v>
      </c>
      <c r="AJ118" s="544">
        <f>IFERROR(INDEX(Debt_Monthly!$A:$L,MATCH(AJ$3,Debt_Monthly!$E:$E,1),9),0)</f>
        <v>41168.612700894795</v>
      </c>
      <c r="AK118" s="544">
        <f>IFERROR(INDEX(Debt_Monthly!$A:$L,MATCH(AK$3,Debt_Monthly!$E:$E,1),9),0)</f>
        <v>41260.555935926823</v>
      </c>
      <c r="AL118" s="544">
        <f>IFERROR(INDEX(Debt_Monthly!$A:$L,MATCH(AL$3,Debt_Monthly!$E:$E,1),9),0)</f>
        <v>41352.704510850395</v>
      </c>
      <c r="AM118" s="544">
        <f>IFERROR(INDEX(Debt_Monthly!$A:$L,MATCH(AM$3,Debt_Monthly!$E:$E,1),9),0)</f>
        <v>41445.058884257953</v>
      </c>
      <c r="AN118" s="544">
        <f>IFERROR(INDEX(Debt_Monthly!$A:$L,MATCH(AN$3,Debt_Monthly!$E:$E,1),9),0)</f>
        <v>41537.619515766106</v>
      </c>
      <c r="AO118" s="544">
        <f>IFERROR(INDEX(Debt_Monthly!$A:$L,MATCH(AO$3,Debt_Monthly!$E:$E,1),9),0)</f>
        <v>41630.386866018009</v>
      </c>
      <c r="AP118" s="544">
        <f>IFERROR(INDEX(Debt_Monthly!$A:$L,MATCH(AP$3,Debt_Monthly!$E:$E,1),9),0)</f>
        <v>41723.361396685454</v>
      </c>
      <c r="AQ118" s="544">
        <f>IFERROR(INDEX(Debt_Monthly!$A:$L,MATCH(AQ$3,Debt_Monthly!$E:$E,1),9),0)</f>
        <v>41816.543570471353</v>
      </c>
      <c r="AR118" s="544">
        <f>IFERROR(INDEX(Debt_Monthly!$A:$L,MATCH(AR$3,Debt_Monthly!$E:$E,1),9),0)</f>
        <v>41909.933851112102</v>
      </c>
      <c r="AS118" s="544">
        <f>IFERROR(INDEX(Debt_Monthly!$A:$L,MATCH(AS$3,Debt_Monthly!$E:$E,1),9),0)</f>
        <v>42003.532703379584</v>
      </c>
      <c r="AT118" s="544">
        <f>IFERROR(INDEX(Debt_Monthly!$A:$L,MATCH(AT$3,Debt_Monthly!$E:$E,1),9),0)</f>
        <v>42097.340593083769</v>
      </c>
      <c r="AU118" s="544">
        <f>IFERROR(INDEX(Debt_Monthly!$A:$L,MATCH(AU$3,Debt_Monthly!$E:$E,1),9),0)</f>
        <v>42191.357987074989</v>
      </c>
      <c r="AV118" s="544">
        <f>IFERROR(INDEX(Debt_Monthly!$A:$L,MATCH(AV$3,Debt_Monthly!$E:$E,1),9),0)</f>
        <v>42285.585353246126</v>
      </c>
      <c r="AW118" s="544">
        <f>IFERROR(INDEX(Debt_Monthly!$A:$L,MATCH(AW$3,Debt_Monthly!$E:$E,1),9),0)</f>
        <v>42380.023160535049</v>
      </c>
      <c r="AX118" s="544">
        <f>IFERROR(INDEX(Debt_Monthly!$A:$L,MATCH(AX$3,Debt_Monthly!$E:$E,1),9),0)</f>
        <v>42474.671878926914</v>
      </c>
      <c r="AY118" s="544">
        <f>IFERROR(INDEX(Debt_Monthly!$A:$L,MATCH(AY$3,Debt_Monthly!$E:$E,1),9),0)</f>
        <v>42569.531979456515</v>
      </c>
      <c r="AZ118" s="544">
        <f>IFERROR(INDEX(Debt_Monthly!$A:$L,MATCH(AZ$3,Debt_Monthly!$E:$E,1),9),0)</f>
        <v>42664.603934210638</v>
      </c>
      <c r="BA118" s="544">
        <f>IFERROR(INDEX(Debt_Monthly!$A:$L,MATCH(BA$3,Debt_Monthly!$E:$E,1),9),0)</f>
        <v>42759.888216330372</v>
      </c>
      <c r="BB118" s="544">
        <f>IFERROR(INDEX(Debt_Monthly!$A:$L,MATCH(BB$3,Debt_Monthly!$E:$E,1),9),0)</f>
        <v>42855.385300013499</v>
      </c>
      <c r="BC118" s="544">
        <f>IFERROR(INDEX(Debt_Monthly!$A:$L,MATCH(BC$3,Debt_Monthly!$E:$E,1),9),0)</f>
        <v>42951.095660516861</v>
      </c>
      <c r="BD118" s="544">
        <f>IFERROR(INDEX(Debt_Monthly!$A:$L,MATCH(BD$3,Debt_Monthly!$E:$E,1),9),0)</f>
        <v>43047.019774158674</v>
      </c>
      <c r="BE118" s="544">
        <f>IFERROR(INDEX(Debt_Monthly!$A:$L,MATCH(BE$3,Debt_Monthly!$E:$E,1),9),0)</f>
        <v>43143.158118320978</v>
      </c>
      <c r="BF118" s="544">
        <f>IFERROR(INDEX(Debt_Monthly!$A:$L,MATCH(BF$3,Debt_Monthly!$E:$E,1),9),0)</f>
        <v>43239.511171451901</v>
      </c>
      <c r="BG118" s="544">
        <f>IFERROR(INDEX(Debt_Monthly!$A:$L,MATCH(BG$3,Debt_Monthly!$E:$E,1),9),0)</f>
        <v>43336.079413068139</v>
      </c>
      <c r="BH118" s="544">
        <f>IFERROR(INDEX(Debt_Monthly!$A:$L,MATCH(BH$3,Debt_Monthly!$E:$E,1),9),0)</f>
        <v>43432.863323757323</v>
      </c>
      <c r="BI118" s="544">
        <f>IFERROR(INDEX(Debt_Monthly!$A:$L,MATCH(BI$3,Debt_Monthly!$E:$E,1),9),0)</f>
        <v>43529.863385180382</v>
      </c>
      <c r="BJ118" s="544">
        <f>IFERROR(INDEX(Debt_Monthly!$A:$L,MATCH(BJ$3,Debt_Monthly!$E:$E,1),9),0)</f>
        <v>43627.080080073953</v>
      </c>
      <c r="BK118" s="544">
        <f>IFERROR(INDEX(Debt_Monthly!$A:$L,MATCH(BK$3,Debt_Monthly!$E:$E,1),9),0)</f>
        <v>43724.513892252769</v>
      </c>
      <c r="BL118" s="544">
        <f>IFERROR(INDEX(Debt_Monthly!$A:$L,MATCH(BL$3,Debt_Monthly!$E:$E,1),9),0)</f>
        <v>43822.165306612173</v>
      </c>
      <c r="BM118" s="544">
        <f>IFERROR(INDEX(Debt_Monthly!$A:$L,MATCH(BM$3,Debt_Monthly!$E:$E,1),9),0)</f>
        <v>43920.034809130251</v>
      </c>
      <c r="BN118" s="544">
        <f>IFERROR(INDEX(Debt_Monthly!$A:$L,MATCH(BN$3,Debt_Monthly!$E:$E,1),9),0)</f>
        <v>44018.122886870638</v>
      </c>
      <c r="BO118" s="544">
        <f>IFERROR(INDEX(Debt_Monthly!$A:$L,MATCH(BO$3,Debt_Monthly!$E:$E,1),9),0)</f>
        <v>44116.43002798465</v>
      </c>
      <c r="BP118" s="544">
        <f>IFERROR(INDEX(Debt_Monthly!$A:$L,MATCH(BP$3,Debt_Monthly!$E:$E,1),9),0)</f>
        <v>44214.956721713846</v>
      </c>
      <c r="BQ118" s="544">
        <f>IFERROR(INDEX(Debt_Monthly!$A:$L,MATCH(BQ$3,Debt_Monthly!$E:$E,1),9),0)</f>
        <v>44313.703458392316</v>
      </c>
      <c r="BR118" s="544">
        <f>IFERROR(INDEX(Debt_Monthly!$A:$L,MATCH(BR$3,Debt_Monthly!$E:$E,1),9),0)</f>
        <v>44412.67072944939</v>
      </c>
      <c r="BS118" s="544">
        <f>IFERROR(INDEX(Debt_Monthly!$A:$L,MATCH(BS$3,Debt_Monthly!$E:$E,1),9),0)</f>
        <v>44511.859027411811</v>
      </c>
      <c r="BT118" s="544">
        <f>IFERROR(INDEX(Debt_Monthly!$A:$L,MATCH(BT$3,Debt_Monthly!$E:$E,1),9),0)</f>
        <v>44611.268845906365</v>
      </c>
      <c r="BU118" s="544">
        <f>IFERROR(INDEX(Debt_Monthly!$A:$L,MATCH(BU$3,Debt_Monthly!$E:$E,1),9),0)</f>
        <v>44710.900679662263</v>
      </c>
      <c r="BV118" s="544">
        <f>IFERROR(INDEX(Debt_Monthly!$A:$L,MATCH(BV$3,Debt_Monthly!$E:$E,1),9),0)</f>
        <v>44810.75502451347</v>
      </c>
      <c r="BW118" s="544">
        <f>IFERROR(INDEX(Debt_Monthly!$A:$L,MATCH(BW$3,Debt_Monthly!$E:$E,1),9),0)</f>
        <v>44910.832377401552</v>
      </c>
      <c r="BX118" s="544">
        <f>IFERROR(INDEX(Debt_Monthly!$A:$L,MATCH(BX$3,Debt_Monthly!$E:$E,1),9),0)</f>
        <v>45011.133236377762</v>
      </c>
      <c r="BY118" s="544">
        <f>IFERROR(INDEX(Debt_Monthly!$A:$L,MATCH(BY$3,Debt_Monthly!$E:$E,1),9),0)</f>
        <v>45111.658100605659</v>
      </c>
      <c r="BZ118" s="544">
        <f>IFERROR(INDEX(Debt_Monthly!$A:$L,MATCH(BZ$3,Debt_Monthly!$E:$E,1),9),0)</f>
        <v>45212.407470363687</v>
      </c>
      <c r="CA118" s="544">
        <f>IFERROR(INDEX(Debt_Monthly!$A:$L,MATCH(CA$3,Debt_Monthly!$E:$E,1),9),0)</f>
        <v>45313.381847047487</v>
      </c>
      <c r="CB118" s="544">
        <f>IFERROR(INDEX(Debt_Monthly!$A:$L,MATCH(CB$3,Debt_Monthly!$E:$E,1),9),0)</f>
        <v>45414.58173317257</v>
      </c>
      <c r="CC118" s="544">
        <f>IFERROR(INDEX(Debt_Monthly!$A:$L,MATCH(CC$3,Debt_Monthly!$E:$E,1),9),0)</f>
        <v>45516.007632376655</v>
      </c>
      <c r="CD118" s="544">
        <f>IFERROR(INDEX(Debt_Monthly!$A:$L,MATCH(CD$3,Debt_Monthly!$E:$E,1),9),0)</f>
        <v>45617.660049422288</v>
      </c>
      <c r="CE118" s="544">
        <f>IFERROR(INDEX(Debt_Monthly!$A:$L,MATCH(CE$3,Debt_Monthly!$E:$E,1),9),0)</f>
        <v>45719.539490199342</v>
      </c>
      <c r="CF118" s="544">
        <f>IFERROR(INDEX(Debt_Monthly!$A:$L,MATCH(CF$3,Debt_Monthly!$E:$E,1),9),0)</f>
        <v>45821.646461727447</v>
      </c>
      <c r="CG118" s="544">
        <f>IFERROR(INDEX(Debt_Monthly!$A:$L,MATCH(CG$3,Debt_Monthly!$E:$E,1),9),0)</f>
        <v>45923.981472158623</v>
      </c>
      <c r="CH118" s="544">
        <f>IFERROR(INDEX(Debt_Monthly!$A:$L,MATCH(CH$3,Debt_Monthly!$E:$E,1),9),0)</f>
        <v>46026.545030779787</v>
      </c>
      <c r="CI118" s="544">
        <f>IFERROR(INDEX(Debt_Monthly!$A:$L,MATCH(CI$3,Debt_Monthly!$E:$E,1),9),0)</f>
        <v>46129.337648015186</v>
      </c>
      <c r="CJ118" s="544">
        <f>IFERROR(INDEX(Debt_Monthly!$A:$L,MATCH(CJ$3,Debt_Monthly!$E:$E,1),9),0)</f>
        <v>46232.359835429103</v>
      </c>
      <c r="CK118" s="544">
        <f>IFERROR(INDEX(Debt_Monthly!$A:$L,MATCH(CK$3,Debt_Monthly!$E:$E,1),9),0)</f>
        <v>46335.612105728236</v>
      </c>
      <c r="CL118" s="544">
        <f>IFERROR(INDEX(Debt_Monthly!$A:$L,MATCH(CL$3,Debt_Monthly!$E:$E,1),9),0)</f>
        <v>46439.094972764346</v>
      </c>
      <c r="CM118" s="544">
        <f>IFERROR(INDEX(Debt_Monthly!$A:$L,MATCH(CM$3,Debt_Monthly!$E:$E,1),9),0)</f>
        <v>46542.808951536863</v>
      </c>
      <c r="CN118" s="544">
        <f>IFERROR(INDEX(Debt_Monthly!$A:$L,MATCH(CN$3,Debt_Monthly!$E:$E,1),9),0)</f>
        <v>46646.754558195331</v>
      </c>
      <c r="CO118" s="544">
        <f>IFERROR(INDEX(Debt_Monthly!$A:$L,MATCH(CO$3,Debt_Monthly!$E:$E,1),9),0)</f>
        <v>46750.932310041921</v>
      </c>
      <c r="CP118" s="544">
        <f>IFERROR(INDEX(Debt_Monthly!$A:$L,MATCH(CP$3,Debt_Monthly!$E:$E,1),9),0)</f>
        <v>46855.342725534385</v>
      </c>
      <c r="CQ118" s="544">
        <f>IFERROR(INDEX(Debt_Monthly!$A:$L,MATCH(CQ$3,Debt_Monthly!$E:$E,1),9),0)</f>
        <v>46959.986324288053</v>
      </c>
      <c r="CR118" s="544">
        <f>IFERROR(INDEX(Debt_Monthly!$A:$L,MATCH(CR$3,Debt_Monthly!$E:$E,1),9),0)</f>
        <v>47064.863627078958</v>
      </c>
      <c r="CS118" s="544">
        <f>IFERROR(INDEX(Debt_Monthly!$A:$L,MATCH(CS$3,Debt_Monthly!$E:$E,1),9),0)</f>
        <v>47169.975155846107</v>
      </c>
      <c r="CT118" s="544">
        <f>IFERROR(INDEX(Debt_Monthly!$A:$L,MATCH(CT$3,Debt_Monthly!$E:$E,1),9),0)</f>
        <v>47275.321433694189</v>
      </c>
      <c r="CU118" s="544">
        <f>IFERROR(INDEX(Debt_Monthly!$A:$L,MATCH(CU$3,Debt_Monthly!$E:$E,1),9),0)</f>
        <v>47380.902984896122</v>
      </c>
      <c r="CV118" s="544">
        <f>IFERROR(INDEX(Debt_Monthly!$A:$L,MATCH(CV$3,Debt_Monthly!$E:$E,1),9),0)</f>
        <v>47486.720334895705</v>
      </c>
      <c r="CW118" s="544">
        <f>IFERROR(INDEX(Debt_Monthly!$A:$L,MATCH(CW$3,Debt_Monthly!$E:$E,1),9),0)</f>
        <v>47592.774010310299</v>
      </c>
      <c r="CX118" s="544">
        <f>IFERROR(INDEX(Debt_Monthly!$A:$L,MATCH(CX$3,Debt_Monthly!$E:$E,1),9),0)</f>
        <v>47699.0645389333</v>
      </c>
      <c r="CY118" s="544">
        <f>IFERROR(INDEX(Debt_Monthly!$A:$L,MATCH(CY$3,Debt_Monthly!$E:$E,1),9),0)</f>
        <v>47805.592449736963</v>
      </c>
      <c r="CZ118" s="544">
        <f>IFERROR(INDEX(Debt_Monthly!$A:$L,MATCH(CZ$3,Debt_Monthly!$E:$E,1),9),0)</f>
        <v>47912.358272874699</v>
      </c>
      <c r="DA118" s="544">
        <f>IFERROR(INDEX(Debt_Monthly!$A:$L,MATCH(DA$3,Debt_Monthly!$E:$E,1),9),0)</f>
        <v>48019.362539684131</v>
      </c>
      <c r="DB118" s="544">
        <f>IFERROR(INDEX(Debt_Monthly!$A:$L,MATCH(DB$3,Debt_Monthly!$E:$E,1),9),0)</f>
        <v>48126.60578268941</v>
      </c>
      <c r="DC118" s="544">
        <f>IFERROR(INDEX(Debt_Monthly!$A:$L,MATCH(DC$3,Debt_Monthly!$E:$E,1),9),0)</f>
        <v>48234.088535604082</v>
      </c>
      <c r="DD118" s="544">
        <f>IFERROR(INDEX(Debt_Monthly!$A:$L,MATCH(DD$3,Debt_Monthly!$E:$E,1),9),0)</f>
        <v>48341.8113333336</v>
      </c>
      <c r="DE118" s="544">
        <f>IFERROR(INDEX(Debt_Monthly!$A:$L,MATCH(DE$3,Debt_Monthly!$E:$E,1),9),0)</f>
        <v>48449.774711978003</v>
      </c>
      <c r="DF118" s="544">
        <f>IFERROR(INDEX(Debt_Monthly!$A:$L,MATCH(DF$3,Debt_Monthly!$E:$E,1),9),0)</f>
        <v>48557.979208834797</v>
      </c>
      <c r="DG118" s="544">
        <f>IFERROR(INDEX(Debt_Monthly!$A:$L,MATCH(DG$3,Debt_Monthly!$E:$E,1),9),0)</f>
        <v>48666.425362401169</v>
      </c>
      <c r="DH118" s="544">
        <f>IFERROR(INDEX(Debt_Monthly!$A:$L,MATCH(DH$3,Debt_Monthly!$E:$E,1),9),0)</f>
        <v>48775.113712377228</v>
      </c>
      <c r="DI118" s="544">
        <f>IFERROR(INDEX(Debt_Monthly!$A:$L,MATCH(DI$3,Debt_Monthly!$E:$E,1),9),0)</f>
        <v>48884.044799668176</v>
      </c>
      <c r="DJ118" s="544">
        <f>IFERROR(INDEX(Debt_Monthly!$A:$L,MATCH(DJ$3,Debt_Monthly!$E:$E,1),9),0)</f>
        <v>48993.219166387462</v>
      </c>
      <c r="DK118" s="544">
        <f>IFERROR(INDEX(Debt_Monthly!$A:$L,MATCH(DK$3,Debt_Monthly!$E:$E,1),9),0)</f>
        <v>49102.637355859028</v>
      </c>
      <c r="DL118" s="544">
        <f>IFERROR(INDEX(Debt_Monthly!$A:$L,MATCH(DL$3,Debt_Monthly!$E:$E,1),9),0)</f>
        <v>49212.299912620474</v>
      </c>
      <c r="DM118" s="544">
        <f>IFERROR(INDEX(Debt_Monthly!$A:$L,MATCH(DM$3,Debt_Monthly!$E:$E,1),9),0)</f>
        <v>49322.207382425331</v>
      </c>
      <c r="DN118" s="544">
        <f>IFERROR(INDEX(Debt_Monthly!$A:$L,MATCH(DN$3,Debt_Monthly!$E:$E,1),9),0)</f>
        <v>49432.360312246048</v>
      </c>
      <c r="DO118" s="544">
        <f>IFERROR(INDEX(Debt_Monthly!$A:$L,MATCH(DO$3,Debt_Monthly!$E:$E,1),9),0)</f>
        <v>49542.759250276729</v>
      </c>
      <c r="DP118" s="544">
        <f>IFERROR(INDEX(Debt_Monthly!$A:$L,MATCH(DP$3,Debt_Monthly!$E:$E,1),9),0)</f>
        <v>49653.404745935688</v>
      </c>
      <c r="DQ118" s="544">
        <f>IFERROR(INDEX(Debt_Monthly!$A:$L,MATCH(DQ$3,Debt_Monthly!$E:$E,1),9),0)</f>
        <v>49764.297349868277</v>
      </c>
      <c r="DR118" s="544">
        <f>IFERROR(INDEX(Debt_Monthly!$A:$L,MATCH(DR$3,Debt_Monthly!$E:$E,1),9),0)</f>
        <v>49875.437613949653</v>
      </c>
      <c r="DS118" s="544">
        <f>IFERROR(INDEX(Debt_Monthly!$A:$L,MATCH(DS$3,Debt_Monthly!$E:$E,1),9),0)</f>
        <v>49986.826091287468</v>
      </c>
      <c r="DT118" s="544">
        <f>IFERROR(INDEX(Debt_Monthly!$A:$L,MATCH(DT$3,Debt_Monthly!$E:$E,1),9),0)</f>
        <v>50098.463336224675</v>
      </c>
      <c r="DU118" s="82"/>
    </row>
    <row r="119" spans="1:125">
      <c r="B119" t="s">
        <v>230</v>
      </c>
      <c r="E119" s="544">
        <f>IFERROR(INDEX(Debt_Monthly!$A:$L,MATCH(E$3,Debt_Monthly!$E:$E,1),8),0)</f>
        <v>46776.234049260529</v>
      </c>
      <c r="F119" s="544">
        <f>IFERROR(INDEX(Debt_Monthly!$A:$L,MATCH(F$3,Debt_Monthly!$E:$E,1),8),0)</f>
        <v>46690.434372561875</v>
      </c>
      <c r="G119" s="544">
        <f>IFERROR(INDEX(Debt_Monthly!$A:$L,MATCH(G$3,Debt_Monthly!$E:$E,1),8),0)</f>
        <v>46604.443076585259</v>
      </c>
      <c r="H119" s="544">
        <f>IFERROR(INDEX(Debt_Monthly!$A:$L,MATCH(H$3,Debt_Monthly!$E:$E,1),8),0)</f>
        <v>46518.259733380968</v>
      </c>
      <c r="I119" s="544">
        <f>IFERROR(INDEX(Debt_Monthly!$A:$L,MATCH(I$3,Debt_Monthly!$E:$E,1),8),0)</f>
        <v>46431.883914043523</v>
      </c>
      <c r="J119" s="544">
        <f>IFERROR(INDEX(Debt_Monthly!$A:$L,MATCH(J$3,Debt_Monthly!$E:$E,1),8),0)</f>
        <v>46345.315188709559</v>
      </c>
      <c r="K119" s="544">
        <f>IFERROR(INDEX(Debt_Monthly!$A:$L,MATCH(K$3,Debt_Monthly!$E:$E,1),8),0)</f>
        <v>46258.553126555671</v>
      </c>
      <c r="L119" s="544">
        <f>IFERROR(INDEX(Debt_Monthly!$A:$L,MATCH(L$3,Debt_Monthly!$E:$E,1),8),0)</f>
        <v>46171.597295796317</v>
      </c>
      <c r="M119" s="544">
        <f>IFERROR(INDEX(Debt_Monthly!$A:$L,MATCH(M$3,Debt_Monthly!$E:$E,1),8),0)</f>
        <v>46084.447263681599</v>
      </c>
      <c r="N119" s="544">
        <f>IFERROR(INDEX(Debt_Monthly!$A:$L,MATCH(N$3,Debt_Monthly!$E:$E,1),8),0)</f>
        <v>45997.102596495155</v>
      </c>
      <c r="O119" s="544">
        <f>IFERROR(INDEX(Debt_Monthly!$A:$L,MATCH(O$3,Debt_Monthly!$E:$E,1),8),0)</f>
        <v>45909.562859551996</v>
      </c>
      <c r="P119" s="544">
        <f>IFERROR(INDEX(Debt_Monthly!$A:$L,MATCH(P$3,Debt_Monthly!$E:$E,1),8),0)</f>
        <v>45821.82761719633</v>
      </c>
      <c r="Q119" s="544">
        <f>IFERROR(INDEX(Debt_Monthly!$A:$L,MATCH(Q$3,Debt_Monthly!$E:$E,1),8),0)</f>
        <v>45733.896432799404</v>
      </c>
      <c r="R119" s="544">
        <f>IFERROR(INDEX(Debt_Monthly!$A:$L,MATCH(R$3,Debt_Monthly!$E:$E,1),8),0)</f>
        <v>45645.768868757325</v>
      </c>
      <c r="S119" s="544">
        <f>IFERROR(INDEX(Debt_Monthly!$A:$L,MATCH(S$3,Debt_Monthly!$E:$E,1),8),0)</f>
        <v>45557.444486488886</v>
      </c>
      <c r="T119" s="544">
        <f>IFERROR(INDEX(Debt_Monthly!$A:$L,MATCH(T$3,Debt_Monthly!$E:$E,1),8),0)</f>
        <v>45468.922846433379</v>
      </c>
      <c r="U119" s="544">
        <f>IFERROR(INDEX(Debt_Monthly!$A:$L,MATCH(U$3,Debt_Monthly!$E:$E,1),8),0)</f>
        <v>45380.20350804842</v>
      </c>
      <c r="V119" s="544">
        <f>IFERROR(INDEX(Debt_Monthly!$A:$L,MATCH(V$3,Debt_Monthly!$E:$E,1),8),0)</f>
        <v>45291.286029807728</v>
      </c>
      <c r="W119" s="544">
        <f>IFERROR(INDEX(Debt_Monthly!$A:$L,MATCH(W$3,Debt_Monthly!$E:$E,1),8),0)</f>
        <v>45202.169969198963</v>
      </c>
      <c r="X119" s="544">
        <f>IFERROR(INDEX(Debt_Monthly!$A:$L,MATCH(X$3,Debt_Monthly!$E:$E,1),8),0)</f>
        <v>45112.854882721505</v>
      </c>
      <c r="Y119" s="544">
        <f>IFERROR(INDEX(Debt_Monthly!$A:$L,MATCH(Y$3,Debt_Monthly!$E:$E,1),8),0)</f>
        <v>45023.340325884259</v>
      </c>
      <c r="Z119" s="544">
        <f>IFERROR(INDEX(Debt_Monthly!$A:$L,MATCH(Z$3,Debt_Monthly!$E:$E,1),8),0)</f>
        <v>44933.625853203397</v>
      </c>
      <c r="AA119" s="544">
        <f>IFERROR(INDEX(Debt_Monthly!$A:$L,MATCH(AA$3,Debt_Monthly!$E:$E,1),8),0)</f>
        <v>44843.711018200222</v>
      </c>
      <c r="AB119" s="544">
        <f>IFERROR(INDEX(Debt_Monthly!$A:$L,MATCH(AB$3,Debt_Monthly!$E:$E,1),8),0)</f>
        <v>44753.595373398872</v>
      </c>
      <c r="AC119" s="544">
        <f>IFERROR(INDEX(Debt_Monthly!$A:$L,MATCH(AC$3,Debt_Monthly!$E:$E,1),8),0)</f>
        <v>44663.278470324127</v>
      </c>
      <c r="AD119" s="544">
        <f>IFERROR(INDEX(Debt_Monthly!$A:$L,MATCH(AD$3,Debt_Monthly!$E:$E,1),8),0)</f>
        <v>44572.759859499187</v>
      </c>
      <c r="AE119" s="544">
        <f>IFERROR(INDEX(Debt_Monthly!$A:$L,MATCH(AE$3,Debt_Monthly!$E:$E,1),8),0)</f>
        <v>44482.039090443403</v>
      </c>
      <c r="AF119" s="544">
        <f>IFERROR(INDEX(Debt_Monthly!$A:$L,MATCH(AF$3,Debt_Monthly!$E:$E,1),8),0)</f>
        <v>44391.115711670071</v>
      </c>
      <c r="AG119" s="544">
        <f>IFERROR(INDEX(Debt_Monthly!$A:$L,MATCH(AG$3,Debt_Monthly!$E:$E,1),8),0)</f>
        <v>44299.989270684127</v>
      </c>
      <c r="AH119" s="544">
        <f>IFERROR(INDEX(Debt_Monthly!$A:$L,MATCH(AH$3,Debt_Monthly!$E:$E,1),8),0)</f>
        <v>44208.659313979995</v>
      </c>
      <c r="AI119" s="544">
        <f>IFERROR(INDEX(Debt_Monthly!$A:$L,MATCH(AI$3,Debt_Monthly!$E:$E,1),8),0)</f>
        <v>44117.125387039217</v>
      </c>
      <c r="AJ119" s="544">
        <f>IFERROR(INDEX(Debt_Monthly!$A:$L,MATCH(AJ$3,Debt_Monthly!$E:$E,1),8),0)</f>
        <v>44025.387034328276</v>
      </c>
      <c r="AK119" s="544">
        <f>IFERROR(INDEX(Debt_Monthly!$A:$L,MATCH(AK$3,Debt_Monthly!$E:$E,1),8),0)</f>
        <v>43933.443799296278</v>
      </c>
      <c r="AL119" s="544">
        <f>IFERROR(INDEX(Debt_Monthly!$A:$L,MATCH(AL$3,Debt_Monthly!$E:$E,1),8),0)</f>
        <v>43841.295224372705</v>
      </c>
      <c r="AM119" s="544">
        <f>IFERROR(INDEX(Debt_Monthly!$A:$L,MATCH(AM$3,Debt_Monthly!$E:$E,1),8),0)</f>
        <v>43748.940850965148</v>
      </c>
      <c r="AN119" s="544">
        <f>IFERROR(INDEX(Debt_Monthly!$A:$L,MATCH(AN$3,Debt_Monthly!$E:$E,1),8),0)</f>
        <v>43656.380219456965</v>
      </c>
      <c r="AO119" s="544">
        <f>IFERROR(INDEX(Debt_Monthly!$A:$L,MATCH(AO$3,Debt_Monthly!$E:$E,1),8),0)</f>
        <v>43563.612869205092</v>
      </c>
      <c r="AP119" s="544">
        <f>IFERROR(INDEX(Debt_Monthly!$A:$L,MATCH(AP$3,Debt_Monthly!$E:$E,1),8),0)</f>
        <v>43470.638338537647</v>
      </c>
      <c r="AQ119" s="544">
        <f>IFERROR(INDEX(Debt_Monthly!$A:$L,MATCH(AQ$3,Debt_Monthly!$E:$E,1),8),0)</f>
        <v>43377.456164751718</v>
      </c>
      <c r="AR119" s="544">
        <f>IFERROR(INDEX(Debt_Monthly!$A:$L,MATCH(AR$3,Debt_Monthly!$E:$E,1),8),0)</f>
        <v>43284.065884110998</v>
      </c>
      <c r="AS119" s="544">
        <f>IFERROR(INDEX(Debt_Monthly!$A:$L,MATCH(AS$3,Debt_Monthly!$E:$E,1),8),0)</f>
        <v>43190.467031843516</v>
      </c>
      <c r="AT119" s="544">
        <f>IFERROR(INDEX(Debt_Monthly!$A:$L,MATCH(AT$3,Debt_Monthly!$E:$E,1),8),0)</f>
        <v>43096.659142139302</v>
      </c>
      <c r="AU119" s="544">
        <f>IFERROR(INDEX(Debt_Monthly!$A:$L,MATCH(AU$3,Debt_Monthly!$E:$E,1),8),0)</f>
        <v>43002.641748148082</v>
      </c>
      <c r="AV119" s="544">
        <f>IFERROR(INDEX(Debt_Monthly!$A:$L,MATCH(AV$3,Debt_Monthly!$E:$E,1),8),0)</f>
        <v>42908.414381976945</v>
      </c>
      <c r="AW119" s="544">
        <f>IFERROR(INDEX(Debt_Monthly!$A:$L,MATCH(AW$3,Debt_Monthly!$E:$E,1),8),0)</f>
        <v>42813.976574688022</v>
      </c>
      <c r="AX119" s="544">
        <f>IFERROR(INDEX(Debt_Monthly!$A:$L,MATCH(AX$3,Debt_Monthly!$E:$E,1),8),0)</f>
        <v>42719.327856296157</v>
      </c>
      <c r="AY119" s="544">
        <f>IFERROR(INDEX(Debt_Monthly!$A:$L,MATCH(AY$3,Debt_Monthly!$E:$E,1),8),0)</f>
        <v>42624.467755766556</v>
      </c>
      <c r="AZ119" s="544">
        <f>IFERROR(INDEX(Debt_Monthly!$A:$L,MATCH(AZ$3,Debt_Monthly!$E:$E,1),8),0)</f>
        <v>42529.395801012433</v>
      </c>
      <c r="BA119" s="544">
        <f>IFERROR(INDEX(Debt_Monthly!$A:$L,MATCH(BA$3,Debt_Monthly!$E:$E,1),8),0)</f>
        <v>42434.1115188927</v>
      </c>
      <c r="BB119" s="544">
        <f>IFERROR(INDEX(Debt_Monthly!$A:$L,MATCH(BB$3,Debt_Monthly!$E:$E,1),8),0)</f>
        <v>42338.614435209558</v>
      </c>
      <c r="BC119" s="544">
        <f>IFERROR(INDEX(Debt_Monthly!$A:$L,MATCH(BC$3,Debt_Monthly!$E:$E,1),8),0)</f>
        <v>42242.904074706195</v>
      </c>
      <c r="BD119" s="544">
        <f>IFERROR(INDEX(Debt_Monthly!$A:$L,MATCH(BD$3,Debt_Monthly!$E:$E,1),8),0)</f>
        <v>42146.979961064382</v>
      </c>
      <c r="BE119" s="544">
        <f>IFERROR(INDEX(Debt_Monthly!$A:$L,MATCH(BE$3,Debt_Monthly!$E:$E,1),8),0)</f>
        <v>42050.841616902093</v>
      </c>
      <c r="BF119" s="544">
        <f>IFERROR(INDEX(Debt_Monthly!$A:$L,MATCH(BF$3,Debt_Monthly!$E:$E,1),8),0)</f>
        <v>41954.48856377117</v>
      </c>
      <c r="BG119" s="544">
        <f>IFERROR(INDEX(Debt_Monthly!$A:$L,MATCH(BG$3,Debt_Monthly!$E:$E,1),8),0)</f>
        <v>41857.920322154932</v>
      </c>
      <c r="BH119" s="544">
        <f>IFERROR(INDEX(Debt_Monthly!$A:$L,MATCH(BH$3,Debt_Monthly!$E:$E,1),8),0)</f>
        <v>41761.136411465748</v>
      </c>
      <c r="BI119" s="544">
        <f>IFERROR(INDEX(Debt_Monthly!$A:$L,MATCH(BI$3,Debt_Monthly!$E:$E,1),8),0)</f>
        <v>41664.136350042689</v>
      </c>
      <c r="BJ119" s="544">
        <f>IFERROR(INDEX(Debt_Monthly!$A:$L,MATCH(BJ$3,Debt_Monthly!$E:$E,1),8),0)</f>
        <v>41566.919655149119</v>
      </c>
      <c r="BK119" s="544">
        <f>IFERROR(INDEX(Debt_Monthly!$A:$L,MATCH(BK$3,Debt_Monthly!$E:$E,1),8),0)</f>
        <v>41469.485842970287</v>
      </c>
      <c r="BL119" s="544">
        <f>IFERROR(INDEX(Debt_Monthly!$A:$L,MATCH(BL$3,Debt_Monthly!$E:$E,1),8),0)</f>
        <v>41371.834428610928</v>
      </c>
      <c r="BM119" s="544">
        <f>IFERROR(INDEX(Debt_Monthly!$A:$L,MATCH(BM$3,Debt_Monthly!$E:$E,1),8),0)</f>
        <v>41273.96492609282</v>
      </c>
      <c r="BN119" s="544">
        <f>IFERROR(INDEX(Debt_Monthly!$A:$L,MATCH(BN$3,Debt_Monthly!$E:$E,1),8),0)</f>
        <v>41175.876848352433</v>
      </c>
      <c r="BO119" s="544">
        <f>IFERROR(INDEX(Debt_Monthly!$A:$L,MATCH(BO$3,Debt_Monthly!$E:$E,1),8),0)</f>
        <v>41077.569707238421</v>
      </c>
      <c r="BP119" s="544">
        <f>IFERROR(INDEX(Debt_Monthly!$A:$L,MATCH(BP$3,Debt_Monthly!$E:$E,1),8),0)</f>
        <v>40979.043013509254</v>
      </c>
      <c r="BQ119" s="544">
        <f>IFERROR(INDEX(Debt_Monthly!$A:$L,MATCH(BQ$3,Debt_Monthly!$E:$E,1),8),0)</f>
        <v>40880.296276830755</v>
      </c>
      <c r="BR119" s="544">
        <f>IFERROR(INDEX(Debt_Monthly!$A:$L,MATCH(BR$3,Debt_Monthly!$E:$E,1),8),0)</f>
        <v>40781.329005773681</v>
      </c>
      <c r="BS119" s="544">
        <f>IFERROR(INDEX(Debt_Monthly!$A:$L,MATCH(BS$3,Debt_Monthly!$E:$E,1),8),0)</f>
        <v>40682.140707811246</v>
      </c>
      <c r="BT119" s="544">
        <f>IFERROR(INDEX(Debt_Monthly!$A:$L,MATCH(BT$3,Debt_Monthly!$E:$E,1),8),0)</f>
        <v>40582.730889316692</v>
      </c>
      <c r="BU119" s="544">
        <f>IFERROR(INDEX(Debt_Monthly!$A:$L,MATCH(BU$3,Debt_Monthly!$E:$E,1),8),0)</f>
        <v>40483.099055560837</v>
      </c>
      <c r="BV119" s="544">
        <f>IFERROR(INDEX(Debt_Monthly!$A:$L,MATCH(BV$3,Debt_Monthly!$E:$E,1),8),0)</f>
        <v>40383.244710709587</v>
      </c>
      <c r="BW119" s="544">
        <f>IFERROR(INDEX(Debt_Monthly!$A:$L,MATCH(BW$3,Debt_Monthly!$E:$E,1),8),0)</f>
        <v>40283.167357821505</v>
      </c>
      <c r="BX119" s="544">
        <f>IFERROR(INDEX(Debt_Monthly!$A:$L,MATCH(BX$3,Debt_Monthly!$E:$E,1),8),0)</f>
        <v>40182.866498845309</v>
      </c>
      <c r="BY119" s="544">
        <f>IFERROR(INDEX(Debt_Monthly!$A:$L,MATCH(BY$3,Debt_Monthly!$E:$E,1),8),0)</f>
        <v>40082.341634617398</v>
      </c>
      <c r="BZ119" s="544">
        <f>IFERROR(INDEX(Debt_Monthly!$A:$L,MATCH(BZ$3,Debt_Monthly!$E:$E,1),8),0)</f>
        <v>39981.592264859384</v>
      </c>
      <c r="CA119" s="544">
        <f>IFERROR(INDEX(Debt_Monthly!$A:$L,MATCH(CA$3,Debt_Monthly!$E:$E,1),8),0)</f>
        <v>39880.61788817557</v>
      </c>
      <c r="CB119" s="544">
        <f>IFERROR(INDEX(Debt_Monthly!$A:$L,MATCH(CB$3,Debt_Monthly!$E:$E,1),8),0)</f>
        <v>39779.418002050501</v>
      </c>
      <c r="CC119" s="544">
        <f>IFERROR(INDEX(Debt_Monthly!$A:$L,MATCH(CC$3,Debt_Monthly!$E:$E,1),8),0)</f>
        <v>39677.992102846416</v>
      </c>
      <c r="CD119" s="544">
        <f>IFERROR(INDEX(Debt_Monthly!$A:$L,MATCH(CD$3,Debt_Monthly!$E:$E,1),8),0)</f>
        <v>39576.339685800769</v>
      </c>
      <c r="CE119" s="544">
        <f>IFERROR(INDEX(Debt_Monthly!$A:$L,MATCH(CE$3,Debt_Monthly!$E:$E,1),8),0)</f>
        <v>39474.460245023729</v>
      </c>
      <c r="CF119" s="544">
        <f>IFERROR(INDEX(Debt_Monthly!$A:$L,MATCH(CF$3,Debt_Monthly!$E:$E,1),8),0)</f>
        <v>39372.35327349561</v>
      </c>
      <c r="CG119" s="544">
        <f>IFERROR(INDEX(Debt_Monthly!$A:$L,MATCH(CG$3,Debt_Monthly!$E:$E,1),8),0)</f>
        <v>39270.018263064419</v>
      </c>
      <c r="CH119" s="544">
        <f>IFERROR(INDEX(Debt_Monthly!$A:$L,MATCH(CH$3,Debt_Monthly!$E:$E,1),8),0)</f>
        <v>39167.454704443269</v>
      </c>
      <c r="CI119" s="544">
        <f>IFERROR(INDEX(Debt_Monthly!$A:$L,MATCH(CI$3,Debt_Monthly!$E:$E,1),8),0)</f>
        <v>39064.662087207857</v>
      </c>
      <c r="CJ119" s="544">
        <f>IFERROR(INDEX(Debt_Monthly!$A:$L,MATCH(CJ$3,Debt_Monthly!$E:$E,1),8),0)</f>
        <v>38961.639899793954</v>
      </c>
      <c r="CK119" s="544">
        <f>IFERROR(INDEX(Debt_Monthly!$A:$L,MATCH(CK$3,Debt_Monthly!$E:$E,1),8),0)</f>
        <v>38858.387629494835</v>
      </c>
      <c r="CL119" s="544">
        <f>IFERROR(INDEX(Debt_Monthly!$A:$L,MATCH(CL$3,Debt_Monthly!$E:$E,1),8),0)</f>
        <v>38754.904762458711</v>
      </c>
      <c r="CM119" s="544">
        <f>IFERROR(INDEX(Debt_Monthly!$A:$L,MATCH(CM$3,Debt_Monthly!$E:$E,1),8),0)</f>
        <v>38651.190783686208</v>
      </c>
      <c r="CN119" s="544">
        <f>IFERROR(INDEX(Debt_Monthly!$A:$L,MATCH(CN$3,Debt_Monthly!$E:$E,1),8),0)</f>
        <v>38547.245177027769</v>
      </c>
      <c r="CO119" s="544">
        <f>IFERROR(INDEX(Debt_Monthly!$A:$L,MATCH(CO$3,Debt_Monthly!$E:$E,1),8),0)</f>
        <v>38443.067425181136</v>
      </c>
      <c r="CP119" s="544">
        <f>IFERROR(INDEX(Debt_Monthly!$A:$L,MATCH(CP$3,Debt_Monthly!$E:$E,1),8),0)</f>
        <v>38338.657009688715</v>
      </c>
      <c r="CQ119" s="544">
        <f>IFERROR(INDEX(Debt_Monthly!$A:$L,MATCH(CQ$3,Debt_Monthly!$E:$E,1),8),0)</f>
        <v>38234.013410935018</v>
      </c>
      <c r="CR119" s="544">
        <f>IFERROR(INDEX(Debt_Monthly!$A:$L,MATCH(CR$3,Debt_Monthly!$E:$E,1),8),0)</f>
        <v>38129.136108144114</v>
      </c>
      <c r="CS119" s="544">
        <f>IFERROR(INDEX(Debt_Monthly!$A:$L,MATCH(CS$3,Debt_Monthly!$E:$E,1),8),0)</f>
        <v>38024.024579376965</v>
      </c>
      <c r="CT119" s="544">
        <f>IFERROR(INDEX(Debt_Monthly!$A:$L,MATCH(CT$3,Debt_Monthly!$E:$E,1),8),0)</f>
        <v>37918.678301528911</v>
      </c>
      <c r="CU119" s="544">
        <f>IFERROR(INDEX(Debt_Monthly!$A:$L,MATCH(CU$3,Debt_Monthly!$E:$E,1),8),0)</f>
        <v>37813.096750326993</v>
      </c>
      <c r="CV119" s="544">
        <f>IFERROR(INDEX(Debt_Monthly!$A:$L,MATCH(CV$3,Debt_Monthly!$E:$E,1),8),0)</f>
        <v>37707.279400327396</v>
      </c>
      <c r="CW119" s="544">
        <f>IFERROR(INDEX(Debt_Monthly!$A:$L,MATCH(CW$3,Debt_Monthly!$E:$E,1),8),0)</f>
        <v>37601.225724912802</v>
      </c>
      <c r="CX119" s="544">
        <f>IFERROR(INDEX(Debt_Monthly!$A:$L,MATCH(CX$3,Debt_Monthly!$E:$E,1),8),0)</f>
        <v>37494.935196289771</v>
      </c>
      <c r="CY119" s="544">
        <f>IFERROR(INDEX(Debt_Monthly!$A:$L,MATCH(CY$3,Debt_Monthly!$E:$E,1),8),0)</f>
        <v>37388.407285486152</v>
      </c>
      <c r="CZ119" s="544">
        <f>IFERROR(INDEX(Debt_Monthly!$A:$L,MATCH(CZ$3,Debt_Monthly!$E:$E,1),8),0)</f>
        <v>37281.641462348402</v>
      </c>
      <c r="DA119" s="544">
        <f>IFERROR(INDEX(Debt_Monthly!$A:$L,MATCH(DA$3,Debt_Monthly!$E:$E,1),8),0)</f>
        <v>37174.637195538984</v>
      </c>
      <c r="DB119" s="544">
        <f>IFERROR(INDEX(Debt_Monthly!$A:$L,MATCH(DB$3,Debt_Monthly!$E:$E,1),8),0)</f>
        <v>37067.39395253369</v>
      </c>
      <c r="DC119" s="544">
        <f>IFERROR(INDEX(Debt_Monthly!$A:$L,MATCH(DC$3,Debt_Monthly!$E:$E,1),8),0)</f>
        <v>36959.911199619019</v>
      </c>
      <c r="DD119" s="544">
        <f>IFERROR(INDEX(Debt_Monthly!$A:$L,MATCH(DD$3,Debt_Monthly!$E:$E,1),8),0)</f>
        <v>36852.1884018895</v>
      </c>
      <c r="DE119" s="544">
        <f>IFERROR(INDEX(Debt_Monthly!$A:$L,MATCH(DE$3,Debt_Monthly!$E:$E,1),8),0)</f>
        <v>36744.225023245053</v>
      </c>
      <c r="DF119" s="544">
        <f>IFERROR(INDEX(Debt_Monthly!$A:$L,MATCH(DF$3,Debt_Monthly!$E:$E,1),8),0)</f>
        <v>36636.020526388304</v>
      </c>
      <c r="DG119" s="544">
        <f>IFERROR(INDEX(Debt_Monthly!$A:$L,MATCH(DG$3,Debt_Monthly!$E:$E,1),8),0)</f>
        <v>36527.574372821902</v>
      </c>
      <c r="DH119" s="544">
        <f>IFERROR(INDEX(Debt_Monthly!$A:$L,MATCH(DH$3,Debt_Monthly!$E:$E,1),8),0)</f>
        <v>36418.886022845873</v>
      </c>
      <c r="DI119" s="544">
        <f>IFERROR(INDEX(Debt_Monthly!$A:$L,MATCH(DI$3,Debt_Monthly!$E:$E,1),8),0)</f>
        <v>36309.954935554895</v>
      </c>
      <c r="DJ119" s="544">
        <f>IFERROR(INDEX(Debt_Monthly!$A:$L,MATCH(DJ$3,Debt_Monthly!$E:$E,1),8),0)</f>
        <v>36200.780568835638</v>
      </c>
      <c r="DK119" s="544">
        <f>IFERROR(INDEX(Debt_Monthly!$A:$L,MATCH(DK$3,Debt_Monthly!$E:$E,1),8),0)</f>
        <v>36091.362379364044</v>
      </c>
      <c r="DL119" s="544">
        <f>IFERROR(INDEX(Debt_Monthly!$A:$L,MATCH(DL$3,Debt_Monthly!$E:$E,1),8),0)</f>
        <v>35981.699822602626</v>
      </c>
      <c r="DM119" s="544">
        <f>IFERROR(INDEX(Debt_Monthly!$A:$L,MATCH(DM$3,Debt_Monthly!$E:$E,1),8),0)</f>
        <v>35871.792352797769</v>
      </c>
      <c r="DN119" s="544">
        <f>IFERROR(INDEX(Debt_Monthly!$A:$L,MATCH(DN$3,Debt_Monthly!$E:$E,1),8),0)</f>
        <v>35761.639422977023</v>
      </c>
      <c r="DO119" s="544">
        <f>IFERROR(INDEX(Debt_Monthly!$A:$L,MATCH(DO$3,Debt_Monthly!$E:$E,1),8),0)</f>
        <v>35651.240484946342</v>
      </c>
      <c r="DP119" s="544">
        <f>IFERROR(INDEX(Debt_Monthly!$A:$L,MATCH(DP$3,Debt_Monthly!$E:$E,1),8),0)</f>
        <v>35540.594989287383</v>
      </c>
      <c r="DQ119" s="544">
        <f>IFERROR(INDEX(Debt_Monthly!$A:$L,MATCH(DQ$3,Debt_Monthly!$E:$E,1),8),0)</f>
        <v>35429.702385354794</v>
      </c>
      <c r="DR119" s="544">
        <f>IFERROR(INDEX(Debt_Monthly!$A:$L,MATCH(DR$3,Debt_Monthly!$E:$E,1),8),0)</f>
        <v>35318.562121273419</v>
      </c>
      <c r="DS119" s="544">
        <f>IFERROR(INDEX(Debt_Monthly!$A:$L,MATCH(DS$3,Debt_Monthly!$E:$E,1),8),0)</f>
        <v>35207.173643935603</v>
      </c>
      <c r="DT119" s="544">
        <f>IFERROR(INDEX(Debt_Monthly!$A:$L,MATCH(DT$3,Debt_Monthly!$E:$E,1),8),0)</f>
        <v>35095.536398998396</v>
      </c>
      <c r="DU119" s="82"/>
    </row>
    <row r="120" spans="1:125">
      <c r="B120" t="s">
        <v>680</v>
      </c>
      <c r="E120" s="544">
        <f>IFERROR(INDEX(Debt_Monthly!$A:$M,MATCH(E$3,Debt_Monthly!$E:$E,1),13),0)</f>
        <v>4450.3269649143949</v>
      </c>
      <c r="F120" s="544">
        <f>IFERROR(INDEX(Debt_Monthly!$A:$M,MATCH(F$3,Debt_Monthly!$E:$E,1),13),0)</f>
        <v>4355.450967589727</v>
      </c>
      <c r="G120" s="544">
        <f>IFERROR(INDEX(Debt_Monthly!$A:$M,MATCH(G$3,Debt_Monthly!$E:$E,1),13),0)</f>
        <v>4355.450967589727</v>
      </c>
      <c r="H120" s="544">
        <f>IFERROR(INDEX(Debt_Monthly!$A:$M,MATCH(H$3,Debt_Monthly!$E:$E,1),13),0)</f>
        <v>4355.450967589727</v>
      </c>
      <c r="I120" s="544">
        <f>IFERROR(INDEX(Debt_Monthly!$A:$M,MATCH(I$3,Debt_Monthly!$E:$E,1),13),0)</f>
        <v>4355.450967589727</v>
      </c>
      <c r="J120" s="544">
        <f>IFERROR(INDEX(Debt_Monthly!$A:$M,MATCH(J$3,Debt_Monthly!$E:$E,1),13),0)</f>
        <v>4355.450967589727</v>
      </c>
      <c r="K120" s="544">
        <f>IFERROR(INDEX(Debt_Monthly!$A:$M,MATCH(K$3,Debt_Monthly!$E:$E,1),13),0)</f>
        <v>4355.450967589727</v>
      </c>
      <c r="L120" s="544">
        <f>IFERROR(INDEX(Debt_Monthly!$A:$M,MATCH(L$3,Debt_Monthly!$E:$E,1),13),0)</f>
        <v>4355.450967589727</v>
      </c>
      <c r="M120" s="544">
        <f>IFERROR(INDEX(Debt_Monthly!$A:$M,MATCH(M$3,Debt_Monthly!$E:$E,1),13),0)</f>
        <v>4355.450967589727</v>
      </c>
      <c r="N120" s="544">
        <f>IFERROR(INDEX(Debt_Monthly!$A:$M,MATCH(N$3,Debt_Monthly!$E:$E,1),13),0)</f>
        <v>4355.450967589727</v>
      </c>
      <c r="O120" s="544">
        <f>IFERROR(INDEX(Debt_Monthly!$A:$M,MATCH(O$3,Debt_Monthly!$E:$E,1),13),0)</f>
        <v>4355.450967589727</v>
      </c>
      <c r="P120" s="544">
        <f>IFERROR(INDEX(Debt_Monthly!$A:$M,MATCH(P$3,Debt_Monthly!$E:$E,1),13),0)</f>
        <v>4355.450967589727</v>
      </c>
      <c r="Q120" s="544">
        <f>IFERROR(INDEX(Debt_Monthly!$A:$M,MATCH(Q$3,Debt_Monthly!$E:$E,1),13),0)</f>
        <v>4355.450967589727</v>
      </c>
      <c r="R120" s="544">
        <f>IFERROR(INDEX(Debt_Monthly!$A:$M,MATCH(R$3,Debt_Monthly!$E:$E,1),13),0)</f>
        <v>4258.0008273094527</v>
      </c>
      <c r="S120" s="544">
        <f>IFERROR(INDEX(Debt_Monthly!$A:$M,MATCH(S$3,Debt_Monthly!$E:$E,1),13),0)</f>
        <v>4258.0008273094527</v>
      </c>
      <c r="T120" s="544">
        <f>IFERROR(INDEX(Debt_Monthly!$A:$M,MATCH(T$3,Debt_Monthly!$E:$E,1),13),0)</f>
        <v>4258.0008273094527</v>
      </c>
      <c r="U120" s="544">
        <f>IFERROR(INDEX(Debt_Monthly!$A:$M,MATCH(U$3,Debt_Monthly!$E:$E,1),13),0)</f>
        <v>4258.0008273094527</v>
      </c>
      <c r="V120" s="544">
        <f>IFERROR(INDEX(Debt_Monthly!$A:$M,MATCH(V$3,Debt_Monthly!$E:$E,1),13),0)</f>
        <v>4258.0008273094527</v>
      </c>
      <c r="W120" s="544">
        <f>IFERROR(INDEX(Debt_Monthly!$A:$M,MATCH(W$3,Debt_Monthly!$E:$E,1),13),0)</f>
        <v>4258.0008273094527</v>
      </c>
      <c r="X120" s="544">
        <f>IFERROR(INDEX(Debt_Monthly!$A:$M,MATCH(X$3,Debt_Monthly!$E:$E,1),13),0)</f>
        <v>4258.0008273094527</v>
      </c>
      <c r="Y120" s="544">
        <f>IFERROR(INDEX(Debt_Monthly!$A:$M,MATCH(Y$3,Debt_Monthly!$E:$E,1),13),0)</f>
        <v>4258.0008273094527</v>
      </c>
      <c r="Z120" s="544">
        <f>IFERROR(INDEX(Debt_Monthly!$A:$M,MATCH(Z$3,Debt_Monthly!$E:$E,1),13),0)</f>
        <v>4258.0008273094527</v>
      </c>
      <c r="AA120" s="544">
        <f>IFERROR(INDEX(Debt_Monthly!$A:$M,MATCH(AA$3,Debt_Monthly!$E:$E,1),13),0)</f>
        <v>4258.0008273094527</v>
      </c>
      <c r="AB120" s="544">
        <f>IFERROR(INDEX(Debt_Monthly!$A:$M,MATCH(AB$3,Debt_Monthly!$E:$E,1),13),0)</f>
        <v>4258.0008273094527</v>
      </c>
      <c r="AC120" s="544">
        <f>IFERROR(INDEX(Debt_Monthly!$A:$M,MATCH(AC$3,Debt_Monthly!$E:$E,1),13),0)</f>
        <v>4258.0008273094527</v>
      </c>
      <c r="AD120" s="544">
        <f>IFERROR(INDEX(Debt_Monthly!$A:$M,MATCH(AD$3,Debt_Monthly!$E:$E,1),13),0)</f>
        <v>4157.9067033114916</v>
      </c>
      <c r="AE120" s="544">
        <f>IFERROR(INDEX(Debt_Monthly!$A:$M,MATCH(AE$3,Debt_Monthly!$E:$E,1),13),0)</f>
        <v>4157.9067033114916</v>
      </c>
      <c r="AF120" s="544">
        <f>IFERROR(INDEX(Debt_Monthly!$A:$M,MATCH(AF$3,Debt_Monthly!$E:$E,1),13),0)</f>
        <v>4157.9067033114916</v>
      </c>
      <c r="AG120" s="544">
        <f>IFERROR(INDEX(Debt_Monthly!$A:$M,MATCH(AG$3,Debt_Monthly!$E:$E,1),13),0)</f>
        <v>4157.9067033114916</v>
      </c>
      <c r="AH120" s="544">
        <f>IFERROR(INDEX(Debt_Monthly!$A:$M,MATCH(AH$3,Debt_Monthly!$E:$E,1),13),0)</f>
        <v>4157.9067033114916</v>
      </c>
      <c r="AI120" s="544">
        <f>IFERROR(INDEX(Debt_Monthly!$A:$M,MATCH(AI$3,Debt_Monthly!$E:$E,1),13),0)</f>
        <v>4157.9067033114916</v>
      </c>
      <c r="AJ120" s="544">
        <f>IFERROR(INDEX(Debt_Monthly!$A:$M,MATCH(AJ$3,Debt_Monthly!$E:$E,1),13),0)</f>
        <v>4157.9067033114916</v>
      </c>
      <c r="AK120" s="544">
        <f>IFERROR(INDEX(Debt_Monthly!$A:$M,MATCH(AK$3,Debt_Monthly!$E:$E,1),13),0)</f>
        <v>4157.9067033114916</v>
      </c>
      <c r="AL120" s="544">
        <f>IFERROR(INDEX(Debt_Monthly!$A:$M,MATCH(AL$3,Debt_Monthly!$E:$E,1),13),0)</f>
        <v>4157.9067033114916</v>
      </c>
      <c r="AM120" s="544">
        <f>IFERROR(INDEX(Debt_Monthly!$A:$M,MATCH(AM$3,Debt_Monthly!$E:$E,1),13),0)</f>
        <v>4157.9067033114916</v>
      </c>
      <c r="AN120" s="544">
        <f>IFERROR(INDEX(Debt_Monthly!$A:$M,MATCH(AN$3,Debt_Monthly!$E:$E,1),13),0)</f>
        <v>4157.9067033114916</v>
      </c>
      <c r="AO120" s="544">
        <f>IFERROR(INDEX(Debt_Monthly!$A:$M,MATCH(AO$3,Debt_Monthly!$E:$E,1),13),0)</f>
        <v>4157.9067033114916</v>
      </c>
      <c r="AP120" s="544">
        <f>IFERROR(INDEX(Debt_Monthly!$A:$M,MATCH(AP$3,Debt_Monthly!$E:$E,1),13),0)</f>
        <v>4055.096859938214</v>
      </c>
      <c r="AQ120" s="544">
        <f>IFERROR(INDEX(Debt_Monthly!$A:$M,MATCH(AQ$3,Debt_Monthly!$E:$E,1),13),0)</f>
        <v>4055.096859938214</v>
      </c>
      <c r="AR120" s="544">
        <f>IFERROR(INDEX(Debt_Monthly!$A:$M,MATCH(AR$3,Debt_Monthly!$E:$E,1),13),0)</f>
        <v>4055.096859938214</v>
      </c>
      <c r="AS120" s="544">
        <f>IFERROR(INDEX(Debt_Monthly!$A:$M,MATCH(AS$3,Debt_Monthly!$E:$E,1),13),0)</f>
        <v>4055.096859938214</v>
      </c>
      <c r="AT120" s="544">
        <f>IFERROR(INDEX(Debt_Monthly!$A:$M,MATCH(AT$3,Debt_Monthly!$E:$E,1),13),0)</f>
        <v>4055.096859938214</v>
      </c>
      <c r="AU120" s="544">
        <f>IFERROR(INDEX(Debt_Monthly!$A:$M,MATCH(AU$3,Debt_Monthly!$E:$E,1),13),0)</f>
        <v>4055.096859938214</v>
      </c>
      <c r="AV120" s="544">
        <f>IFERROR(INDEX(Debt_Monthly!$A:$M,MATCH(AV$3,Debt_Monthly!$E:$E,1),13),0)</f>
        <v>4055.096859938214</v>
      </c>
      <c r="AW120" s="544">
        <f>IFERROR(INDEX(Debt_Monthly!$A:$M,MATCH(AW$3,Debt_Monthly!$E:$E,1),13),0)</f>
        <v>4055.096859938214</v>
      </c>
      <c r="AX120" s="544">
        <f>IFERROR(INDEX(Debt_Monthly!$A:$M,MATCH(AX$3,Debt_Monthly!$E:$E,1),13),0)</f>
        <v>4055.096859938214</v>
      </c>
      <c r="AY120" s="544">
        <f>IFERROR(INDEX(Debt_Monthly!$A:$M,MATCH(AY$3,Debt_Monthly!$E:$E,1),13),0)</f>
        <v>4055.096859938214</v>
      </c>
      <c r="AZ120" s="544">
        <f>IFERROR(INDEX(Debt_Monthly!$A:$M,MATCH(AZ$3,Debt_Monthly!$E:$E,1),13),0)</f>
        <v>4055.096859938214</v>
      </c>
      <c r="BA120" s="544">
        <f>IFERROR(INDEX(Debt_Monthly!$A:$M,MATCH(BA$3,Debt_Monthly!$E:$E,1),13),0)</f>
        <v>4055.096859938214</v>
      </c>
      <c r="BB120" s="544">
        <f>IFERROR(INDEX(Debt_Monthly!$A:$M,MATCH(BB$3,Debt_Monthly!$E:$E,1),13),0)</f>
        <v>3949.4976152247727</v>
      </c>
      <c r="BC120" s="544">
        <f>IFERROR(INDEX(Debt_Monthly!$A:$M,MATCH(BC$3,Debt_Monthly!$E:$E,1),13),0)</f>
        <v>3949.4976152247727</v>
      </c>
      <c r="BD120" s="544">
        <f>IFERROR(INDEX(Debt_Monthly!$A:$M,MATCH(BD$3,Debt_Monthly!$E:$E,1),13),0)</f>
        <v>3949.4976152247727</v>
      </c>
      <c r="BE120" s="544">
        <f>IFERROR(INDEX(Debt_Monthly!$A:$M,MATCH(BE$3,Debt_Monthly!$E:$E,1),13),0)</f>
        <v>3949.4976152247727</v>
      </c>
      <c r="BF120" s="544">
        <f>IFERROR(INDEX(Debt_Monthly!$A:$M,MATCH(BF$3,Debt_Monthly!$E:$E,1),13),0)</f>
        <v>3949.4976152247727</v>
      </c>
      <c r="BG120" s="544">
        <f>IFERROR(INDEX(Debt_Monthly!$A:$M,MATCH(BG$3,Debt_Monthly!$E:$E,1),13),0)</f>
        <v>3949.4976152247727</v>
      </c>
      <c r="BH120" s="544">
        <f>IFERROR(INDEX(Debt_Monthly!$A:$M,MATCH(BH$3,Debt_Monthly!$E:$E,1),13),0)</f>
        <v>3949.4976152247727</v>
      </c>
      <c r="BI120" s="544">
        <f>IFERROR(INDEX(Debt_Monthly!$A:$M,MATCH(BI$3,Debt_Monthly!$E:$E,1),13),0)</f>
        <v>3949.4976152247727</v>
      </c>
      <c r="BJ120" s="544">
        <f>IFERROR(INDEX(Debt_Monthly!$A:$M,MATCH(BJ$3,Debt_Monthly!$E:$E,1),13),0)</f>
        <v>3949.4976152247727</v>
      </c>
      <c r="BK120" s="544">
        <f>IFERROR(INDEX(Debt_Monthly!$A:$M,MATCH(BK$3,Debt_Monthly!$E:$E,1),13),0)</f>
        <v>3949.4976152247727</v>
      </c>
      <c r="BL120" s="544">
        <f>IFERROR(INDEX(Debt_Monthly!$A:$M,MATCH(BL$3,Debt_Monthly!$E:$E,1),13),0)</f>
        <v>3949.4976152247727</v>
      </c>
      <c r="BM120" s="544">
        <f>IFERROR(INDEX(Debt_Monthly!$A:$M,MATCH(BM$3,Debt_Monthly!$E:$E,1),13),0)</f>
        <v>3949.4976152247727</v>
      </c>
      <c r="BN120" s="544">
        <f>IFERROR(INDEX(Debt_Monthly!$A:$M,MATCH(BN$3,Debt_Monthly!$E:$E,1),13),0)</f>
        <v>3841.0332880925775</v>
      </c>
      <c r="BO120" s="544">
        <f>IFERROR(INDEX(Debt_Monthly!$A:$M,MATCH(BO$3,Debt_Monthly!$E:$E,1),13),0)</f>
        <v>3841.0332880925775</v>
      </c>
      <c r="BP120" s="544">
        <f>IFERROR(INDEX(Debt_Monthly!$A:$M,MATCH(BP$3,Debt_Monthly!$E:$E,1),13),0)</f>
        <v>3841.0332880925775</v>
      </c>
      <c r="BQ120" s="544">
        <f>IFERROR(INDEX(Debt_Monthly!$A:$M,MATCH(BQ$3,Debt_Monthly!$E:$E,1),13),0)</f>
        <v>3841.0332880925775</v>
      </c>
      <c r="BR120" s="544">
        <f>IFERROR(INDEX(Debt_Monthly!$A:$M,MATCH(BR$3,Debt_Monthly!$E:$E,1),13),0)</f>
        <v>3841.0332880925775</v>
      </c>
      <c r="BS120" s="544">
        <f>IFERROR(INDEX(Debt_Monthly!$A:$M,MATCH(BS$3,Debt_Monthly!$E:$E,1),13),0)</f>
        <v>3841.0332880925775</v>
      </c>
      <c r="BT120" s="544">
        <f>IFERROR(INDEX(Debt_Monthly!$A:$M,MATCH(BT$3,Debt_Monthly!$E:$E,1),13),0)</f>
        <v>3841.0332880925775</v>
      </c>
      <c r="BU120" s="544">
        <f>IFERROR(INDEX(Debt_Monthly!$A:$M,MATCH(BU$3,Debt_Monthly!$E:$E,1),13),0)</f>
        <v>3841.0332880925775</v>
      </c>
      <c r="BV120" s="544">
        <f>IFERROR(INDEX(Debt_Monthly!$A:$M,MATCH(BV$3,Debt_Monthly!$E:$E,1),13),0)</f>
        <v>3841.0332880925775</v>
      </c>
      <c r="BW120" s="544">
        <f>IFERROR(INDEX(Debt_Monthly!$A:$M,MATCH(BW$3,Debt_Monthly!$E:$E,1),13),0)</f>
        <v>3841.0332880925775</v>
      </c>
      <c r="BX120" s="544">
        <f>IFERROR(INDEX(Debt_Monthly!$A:$M,MATCH(BX$3,Debt_Monthly!$E:$E,1),13),0)</f>
        <v>3841.0332880925775</v>
      </c>
      <c r="BY120" s="544">
        <f>IFERROR(INDEX(Debt_Monthly!$A:$M,MATCH(BY$3,Debt_Monthly!$E:$E,1),13),0)</f>
        <v>3841.0332880925775</v>
      </c>
      <c r="BZ120" s="544">
        <f>IFERROR(INDEX(Debt_Monthly!$A:$M,MATCH(BZ$3,Debt_Monthly!$E:$E,1),13),0)</f>
        <v>3729.6261441100173</v>
      </c>
      <c r="CA120" s="544">
        <f>IFERROR(INDEX(Debt_Monthly!$A:$M,MATCH(CA$3,Debt_Monthly!$E:$E,1),13),0)</f>
        <v>3729.6261441100173</v>
      </c>
      <c r="CB120" s="544">
        <f>IFERROR(INDEX(Debt_Monthly!$A:$M,MATCH(CB$3,Debt_Monthly!$E:$E,1),13),0)</f>
        <v>3729.6261441100173</v>
      </c>
      <c r="CC120" s="544">
        <f>IFERROR(INDEX(Debt_Monthly!$A:$M,MATCH(CC$3,Debt_Monthly!$E:$E,1),13),0)</f>
        <v>3729.6261441100173</v>
      </c>
      <c r="CD120" s="544">
        <f>IFERROR(INDEX(Debt_Monthly!$A:$M,MATCH(CD$3,Debt_Monthly!$E:$E,1),13),0)</f>
        <v>3729.6261441100173</v>
      </c>
      <c r="CE120" s="544">
        <f>IFERROR(INDEX(Debt_Monthly!$A:$M,MATCH(CE$3,Debt_Monthly!$E:$E,1),13),0)</f>
        <v>3729.6261441100173</v>
      </c>
      <c r="CF120" s="544">
        <f>IFERROR(INDEX(Debt_Monthly!$A:$M,MATCH(CF$3,Debt_Monthly!$E:$E,1),13),0)</f>
        <v>3729.6261441100173</v>
      </c>
      <c r="CG120" s="544">
        <f>IFERROR(INDEX(Debt_Monthly!$A:$M,MATCH(CG$3,Debt_Monthly!$E:$E,1),13),0)</f>
        <v>3729.6261441100173</v>
      </c>
      <c r="CH120" s="544">
        <f>IFERROR(INDEX(Debt_Monthly!$A:$M,MATCH(CH$3,Debt_Monthly!$E:$E,1),13),0)</f>
        <v>3729.6261441100173</v>
      </c>
      <c r="CI120" s="544">
        <f>IFERROR(INDEX(Debt_Monthly!$A:$M,MATCH(CI$3,Debt_Monthly!$E:$E,1),13),0)</f>
        <v>3729.6261441100173</v>
      </c>
      <c r="CJ120" s="544">
        <f>IFERROR(INDEX(Debt_Monthly!$A:$M,MATCH(CJ$3,Debt_Monthly!$E:$E,1),13),0)</f>
        <v>3729.6261441100173</v>
      </c>
      <c r="CK120" s="544">
        <f>IFERROR(INDEX(Debt_Monthly!$A:$M,MATCH(CK$3,Debt_Monthly!$E:$E,1),13),0)</f>
        <v>3729.6261441100173</v>
      </c>
      <c r="CL120" s="544">
        <f>IFERROR(INDEX(Debt_Monthly!$A:$M,MATCH(CL$3,Debt_Monthly!$E:$E,1),13),0)</f>
        <v>3615.1963397815966</v>
      </c>
      <c r="CM120" s="544">
        <f>IFERROR(INDEX(Debt_Monthly!$A:$M,MATCH(CM$3,Debt_Monthly!$E:$E,1),13),0)</f>
        <v>3615.1963397815966</v>
      </c>
      <c r="CN120" s="544">
        <f>IFERROR(INDEX(Debt_Monthly!$A:$M,MATCH(CN$3,Debt_Monthly!$E:$E,1),13),0)</f>
        <v>3615.1963397815966</v>
      </c>
      <c r="CO120" s="544">
        <f>IFERROR(INDEX(Debt_Monthly!$A:$M,MATCH(CO$3,Debt_Monthly!$E:$E,1),13),0)</f>
        <v>3615.1963397815966</v>
      </c>
      <c r="CP120" s="544">
        <f>IFERROR(INDEX(Debt_Monthly!$A:$M,MATCH(CP$3,Debt_Monthly!$E:$E,1),13),0)</f>
        <v>3615.1963397815966</v>
      </c>
      <c r="CQ120" s="544">
        <f>IFERROR(INDEX(Debt_Monthly!$A:$M,MATCH(CQ$3,Debt_Monthly!$E:$E,1),13),0)</f>
        <v>3615.1963397815966</v>
      </c>
      <c r="CR120" s="544">
        <f>IFERROR(INDEX(Debt_Monthly!$A:$M,MATCH(CR$3,Debt_Monthly!$E:$E,1),13),0)</f>
        <v>3615.1963397815966</v>
      </c>
      <c r="CS120" s="544">
        <f>IFERROR(INDEX(Debt_Monthly!$A:$M,MATCH(CS$3,Debt_Monthly!$E:$E,1),13),0)</f>
        <v>3615.1963397815966</v>
      </c>
      <c r="CT120" s="544">
        <f>IFERROR(INDEX(Debt_Monthly!$A:$M,MATCH(CT$3,Debt_Monthly!$E:$E,1),13),0)</f>
        <v>3615.1963397815966</v>
      </c>
      <c r="CU120" s="544">
        <f>IFERROR(INDEX(Debt_Monthly!$A:$M,MATCH(CU$3,Debt_Monthly!$E:$E,1),13),0)</f>
        <v>3615.1963397815966</v>
      </c>
      <c r="CV120" s="544">
        <f>IFERROR(INDEX(Debt_Monthly!$A:$M,MATCH(CV$3,Debt_Monthly!$E:$E,1),13),0)</f>
        <v>3615.1963397815966</v>
      </c>
      <c r="CW120" s="544">
        <f>IFERROR(INDEX(Debt_Monthly!$A:$M,MATCH(CW$3,Debt_Monthly!$E:$E,1),13),0)</f>
        <v>3615.1963397815966</v>
      </c>
      <c r="CX120" s="544">
        <f>IFERROR(INDEX(Debt_Monthly!$A:$M,MATCH(CX$3,Debt_Monthly!$E:$E,1),13),0)</f>
        <v>3497.6618653255387</v>
      </c>
      <c r="CY120" s="544">
        <f>IFERROR(INDEX(Debt_Monthly!$A:$M,MATCH(CY$3,Debt_Monthly!$E:$E,1),13),0)</f>
        <v>3497.6618653255387</v>
      </c>
      <c r="CZ120" s="544">
        <f>IFERROR(INDEX(Debt_Monthly!$A:$M,MATCH(CZ$3,Debt_Monthly!$E:$E,1),13),0)</f>
        <v>3497.6618653255387</v>
      </c>
      <c r="DA120" s="544">
        <f>IFERROR(INDEX(Debt_Monthly!$A:$M,MATCH(DA$3,Debt_Monthly!$E:$E,1),13),0)</f>
        <v>3497.6618653255387</v>
      </c>
      <c r="DB120" s="544">
        <f>IFERROR(INDEX(Debt_Monthly!$A:$M,MATCH(DB$3,Debt_Monthly!$E:$E,1),13),0)</f>
        <v>3497.6618653255387</v>
      </c>
      <c r="DC120" s="544">
        <f>IFERROR(INDEX(Debt_Monthly!$A:$M,MATCH(DC$3,Debt_Monthly!$E:$E,1),13),0)</f>
        <v>3497.6618653255387</v>
      </c>
      <c r="DD120" s="544">
        <f>IFERROR(INDEX(Debt_Monthly!$A:$M,MATCH(DD$3,Debt_Monthly!$E:$E,1),13),0)</f>
        <v>3497.6618653255387</v>
      </c>
      <c r="DE120" s="544">
        <f>IFERROR(INDEX(Debt_Monthly!$A:$M,MATCH(DE$3,Debt_Monthly!$E:$E,1),13),0)</f>
        <v>3497.6618653255387</v>
      </c>
      <c r="DF120" s="544">
        <f>IFERROR(INDEX(Debt_Monthly!$A:$M,MATCH(DF$3,Debt_Monthly!$E:$E,1),13),0)</f>
        <v>3497.6618653255387</v>
      </c>
      <c r="DG120" s="544">
        <f>IFERROR(INDEX(Debt_Monthly!$A:$M,MATCH(DG$3,Debt_Monthly!$E:$E,1),13),0)</f>
        <v>3497.6618653255387</v>
      </c>
      <c r="DH120" s="544">
        <f>IFERROR(INDEX(Debt_Monthly!$A:$M,MATCH(DH$3,Debt_Monthly!$E:$E,1),13),0)</f>
        <v>3497.6618653255387</v>
      </c>
      <c r="DI120" s="544">
        <f>IFERROR(INDEX(Debt_Monthly!$A:$M,MATCH(DI$3,Debt_Monthly!$E:$E,1),13),0)</f>
        <v>3497.6618653255387</v>
      </c>
      <c r="DJ120" s="544">
        <f>IFERROR(INDEX(Debt_Monthly!$A:$M,MATCH(DJ$3,Debt_Monthly!$E:$E,1),13),0)</f>
        <v>3376.9384858988474</v>
      </c>
      <c r="DK120" s="544">
        <f>IFERROR(INDEX(Debt_Monthly!$A:$M,MATCH(DK$3,Debt_Monthly!$E:$E,1),13),0)</f>
        <v>3376.9384858988474</v>
      </c>
      <c r="DL120" s="544">
        <f>IFERROR(INDEX(Debt_Monthly!$A:$M,MATCH(DL$3,Debt_Monthly!$E:$E,1),13),0)</f>
        <v>3376.9384858988474</v>
      </c>
      <c r="DM120" s="544">
        <f>IFERROR(INDEX(Debt_Monthly!$A:$M,MATCH(DM$3,Debt_Monthly!$E:$E,1),13),0)</f>
        <v>3376.9384858988474</v>
      </c>
      <c r="DN120" s="544">
        <f>IFERROR(INDEX(Debt_Monthly!$A:$M,MATCH(DN$3,Debt_Monthly!$E:$E,1),13),0)</f>
        <v>3376.9384858988474</v>
      </c>
      <c r="DO120" s="544">
        <f>IFERROR(INDEX(Debt_Monthly!$A:$M,MATCH(DO$3,Debt_Monthly!$E:$E,1),13),0)</f>
        <v>3376.9384858988474</v>
      </c>
      <c r="DP120" s="544">
        <f>IFERROR(INDEX(Debt_Monthly!$A:$M,MATCH(DP$3,Debt_Monthly!$E:$E,1),13),0)</f>
        <v>3376.9384858988474</v>
      </c>
      <c r="DQ120" s="544">
        <f>IFERROR(INDEX(Debt_Monthly!$A:$M,MATCH(DQ$3,Debt_Monthly!$E:$E,1),13),0)</f>
        <v>3376.9384858988474</v>
      </c>
      <c r="DR120" s="544">
        <f>IFERROR(INDEX(Debt_Monthly!$A:$M,MATCH(DR$3,Debt_Monthly!$E:$E,1),13),0)</f>
        <v>3376.9384858988474</v>
      </c>
      <c r="DS120" s="544">
        <f>IFERROR(INDEX(Debt_Monthly!$A:$M,MATCH(DS$3,Debt_Monthly!$E:$E,1),13),0)</f>
        <v>3376.9384858988474</v>
      </c>
      <c r="DT120" s="544">
        <f>IFERROR(INDEX(Debt_Monthly!$A:$M,MATCH(DT$3,Debt_Monthly!$E:$E,1),13),0)</f>
        <v>3376.9384858988474</v>
      </c>
      <c r="DU120" s="82"/>
    </row>
    <row r="121" spans="1:125" s="1" customFormat="1">
      <c r="A121" s="247"/>
      <c r="B121" s="1" t="s">
        <v>231</v>
      </c>
      <c r="E121" s="592">
        <f>SUM(E118:E120)</f>
        <v>89644.326700137462</v>
      </c>
      <c r="F121" s="592">
        <f t="shared" ref="F121:BQ121" si="24">SUM(F118:F120)</f>
        <v>89549.450702812828</v>
      </c>
      <c r="G121" s="592">
        <f t="shared" si="24"/>
        <v>89549.450702812799</v>
      </c>
      <c r="H121" s="592">
        <f t="shared" si="24"/>
        <v>89549.450702812828</v>
      </c>
      <c r="I121" s="592">
        <f t="shared" si="24"/>
        <v>89549.450702812799</v>
      </c>
      <c r="J121" s="592">
        <f t="shared" si="24"/>
        <v>89549.450702812799</v>
      </c>
      <c r="K121" s="592">
        <f t="shared" si="24"/>
        <v>89549.450702812785</v>
      </c>
      <c r="L121" s="592">
        <f t="shared" si="24"/>
        <v>89549.450702812799</v>
      </c>
      <c r="M121" s="592">
        <f t="shared" si="24"/>
        <v>89549.450702812799</v>
      </c>
      <c r="N121" s="592">
        <f t="shared" si="24"/>
        <v>89549.450702812799</v>
      </c>
      <c r="O121" s="592">
        <f t="shared" si="24"/>
        <v>89549.450702812799</v>
      </c>
      <c r="P121" s="592">
        <f t="shared" si="24"/>
        <v>89549.450702812799</v>
      </c>
      <c r="Q121" s="592">
        <f t="shared" si="24"/>
        <v>89549.450702812799</v>
      </c>
      <c r="R121" s="592">
        <f t="shared" si="24"/>
        <v>89452.000562532528</v>
      </c>
      <c r="S121" s="592">
        <f t="shared" si="24"/>
        <v>89452.000562532528</v>
      </c>
      <c r="T121" s="592">
        <f t="shared" si="24"/>
        <v>89452.000562532528</v>
      </c>
      <c r="U121" s="592">
        <f t="shared" si="24"/>
        <v>89452.000562532528</v>
      </c>
      <c r="V121" s="592">
        <f t="shared" si="24"/>
        <v>89452.000562532528</v>
      </c>
      <c r="W121" s="592">
        <f t="shared" si="24"/>
        <v>89452.000562532514</v>
      </c>
      <c r="X121" s="592">
        <f t="shared" si="24"/>
        <v>89452.000562532514</v>
      </c>
      <c r="Y121" s="592">
        <f t="shared" si="24"/>
        <v>89452.000562532558</v>
      </c>
      <c r="Z121" s="592">
        <f t="shared" si="24"/>
        <v>89452.000562532528</v>
      </c>
      <c r="AA121" s="592">
        <f t="shared" si="24"/>
        <v>89452.000562532528</v>
      </c>
      <c r="AB121" s="592">
        <f t="shared" si="24"/>
        <v>89452.000562532528</v>
      </c>
      <c r="AC121" s="592">
        <f t="shared" si="24"/>
        <v>89452.000562532528</v>
      </c>
      <c r="AD121" s="592">
        <f t="shared" si="24"/>
        <v>89351.906438534555</v>
      </c>
      <c r="AE121" s="592">
        <f t="shared" si="24"/>
        <v>89351.906438534555</v>
      </c>
      <c r="AF121" s="592">
        <f t="shared" si="24"/>
        <v>89351.906438534555</v>
      </c>
      <c r="AG121" s="592">
        <f t="shared" si="24"/>
        <v>89351.906438534555</v>
      </c>
      <c r="AH121" s="592">
        <f t="shared" si="24"/>
        <v>89351.906438534555</v>
      </c>
      <c r="AI121" s="592">
        <f t="shared" si="24"/>
        <v>89351.906438534555</v>
      </c>
      <c r="AJ121" s="592">
        <f t="shared" si="24"/>
        <v>89351.906438534555</v>
      </c>
      <c r="AK121" s="592">
        <f t="shared" si="24"/>
        <v>89351.906438534585</v>
      </c>
      <c r="AL121" s="592">
        <f t="shared" si="24"/>
        <v>89351.906438534585</v>
      </c>
      <c r="AM121" s="592">
        <f t="shared" si="24"/>
        <v>89351.906438534585</v>
      </c>
      <c r="AN121" s="592">
        <f t="shared" si="24"/>
        <v>89351.906438534555</v>
      </c>
      <c r="AO121" s="592">
        <f t="shared" si="24"/>
        <v>89351.906438534585</v>
      </c>
      <c r="AP121" s="592">
        <f t="shared" si="24"/>
        <v>89249.096595161318</v>
      </c>
      <c r="AQ121" s="592">
        <f t="shared" si="24"/>
        <v>89249.096595161289</v>
      </c>
      <c r="AR121" s="592">
        <f t="shared" si="24"/>
        <v>89249.096595161318</v>
      </c>
      <c r="AS121" s="592">
        <f t="shared" si="24"/>
        <v>89249.096595161318</v>
      </c>
      <c r="AT121" s="592">
        <f t="shared" si="24"/>
        <v>89249.096595161289</v>
      </c>
      <c r="AU121" s="592">
        <f t="shared" si="24"/>
        <v>89249.096595161289</v>
      </c>
      <c r="AV121" s="592">
        <f t="shared" si="24"/>
        <v>89249.096595161289</v>
      </c>
      <c r="AW121" s="592">
        <f t="shared" si="24"/>
        <v>89249.096595161289</v>
      </c>
      <c r="AX121" s="592">
        <f t="shared" si="24"/>
        <v>89249.096595161289</v>
      </c>
      <c r="AY121" s="592">
        <f t="shared" si="24"/>
        <v>89249.096595161289</v>
      </c>
      <c r="AZ121" s="592">
        <f t="shared" si="24"/>
        <v>89249.096595161289</v>
      </c>
      <c r="BA121" s="592">
        <f t="shared" si="24"/>
        <v>89249.096595161289</v>
      </c>
      <c r="BB121" s="592">
        <f t="shared" si="24"/>
        <v>89143.497350447826</v>
      </c>
      <c r="BC121" s="592">
        <f t="shared" si="24"/>
        <v>89143.497350447826</v>
      </c>
      <c r="BD121" s="592">
        <f t="shared" si="24"/>
        <v>89143.497350447826</v>
      </c>
      <c r="BE121" s="592">
        <f t="shared" si="24"/>
        <v>89143.49735044784</v>
      </c>
      <c r="BF121" s="592">
        <f t="shared" si="24"/>
        <v>89143.49735044784</v>
      </c>
      <c r="BG121" s="592">
        <f t="shared" si="24"/>
        <v>89143.49735044784</v>
      </c>
      <c r="BH121" s="592">
        <f t="shared" si="24"/>
        <v>89143.49735044784</v>
      </c>
      <c r="BI121" s="592">
        <f t="shared" si="24"/>
        <v>89143.49735044784</v>
      </c>
      <c r="BJ121" s="592">
        <f t="shared" si="24"/>
        <v>89143.49735044784</v>
      </c>
      <c r="BK121" s="592">
        <f t="shared" si="24"/>
        <v>89143.497350447826</v>
      </c>
      <c r="BL121" s="592">
        <f t="shared" si="24"/>
        <v>89143.497350447869</v>
      </c>
      <c r="BM121" s="592">
        <f t="shared" si="24"/>
        <v>89143.49735044784</v>
      </c>
      <c r="BN121" s="592">
        <f t="shared" si="24"/>
        <v>89035.033023315642</v>
      </c>
      <c r="BO121" s="592">
        <f t="shared" si="24"/>
        <v>89035.033023315642</v>
      </c>
      <c r="BP121" s="592">
        <f t="shared" si="24"/>
        <v>89035.033023315671</v>
      </c>
      <c r="BQ121" s="592">
        <f t="shared" si="24"/>
        <v>89035.033023315642</v>
      </c>
      <c r="BR121" s="592">
        <f t="shared" ref="BR121:DT121" si="25">SUM(BR118:BR120)</f>
        <v>89035.033023315642</v>
      </c>
      <c r="BS121" s="592">
        <f t="shared" si="25"/>
        <v>89035.033023315627</v>
      </c>
      <c r="BT121" s="592">
        <f t="shared" si="25"/>
        <v>89035.033023315627</v>
      </c>
      <c r="BU121" s="592">
        <f t="shared" si="25"/>
        <v>89035.033023315671</v>
      </c>
      <c r="BV121" s="592">
        <f t="shared" si="25"/>
        <v>89035.033023315627</v>
      </c>
      <c r="BW121" s="592">
        <f t="shared" si="25"/>
        <v>89035.033023315627</v>
      </c>
      <c r="BX121" s="592">
        <f t="shared" si="25"/>
        <v>89035.033023315642</v>
      </c>
      <c r="BY121" s="592">
        <f t="shared" si="25"/>
        <v>89035.033023315627</v>
      </c>
      <c r="BZ121" s="592">
        <f t="shared" si="25"/>
        <v>88923.625879333093</v>
      </c>
      <c r="CA121" s="592">
        <f t="shared" si="25"/>
        <v>88923.625879333078</v>
      </c>
      <c r="CB121" s="592">
        <f t="shared" si="25"/>
        <v>88923.625879333093</v>
      </c>
      <c r="CC121" s="592">
        <f t="shared" si="25"/>
        <v>88923.625879333093</v>
      </c>
      <c r="CD121" s="592">
        <f t="shared" si="25"/>
        <v>88923.625879333078</v>
      </c>
      <c r="CE121" s="592">
        <f t="shared" si="25"/>
        <v>88923.625879333093</v>
      </c>
      <c r="CF121" s="592">
        <f t="shared" si="25"/>
        <v>88923.625879333078</v>
      </c>
      <c r="CG121" s="592">
        <f t="shared" si="25"/>
        <v>88923.625879333063</v>
      </c>
      <c r="CH121" s="592">
        <f t="shared" si="25"/>
        <v>88923.625879333078</v>
      </c>
      <c r="CI121" s="592">
        <f t="shared" si="25"/>
        <v>88923.625879333063</v>
      </c>
      <c r="CJ121" s="592">
        <f t="shared" si="25"/>
        <v>88923.625879333078</v>
      </c>
      <c r="CK121" s="592">
        <f t="shared" si="25"/>
        <v>88923.625879333093</v>
      </c>
      <c r="CL121" s="592">
        <f t="shared" si="25"/>
        <v>88809.196075004656</v>
      </c>
      <c r="CM121" s="592">
        <f t="shared" si="25"/>
        <v>88809.196075004671</v>
      </c>
      <c r="CN121" s="592">
        <f t="shared" si="25"/>
        <v>88809.1960750047</v>
      </c>
      <c r="CO121" s="592">
        <f t="shared" si="25"/>
        <v>88809.196075004656</v>
      </c>
      <c r="CP121" s="592">
        <f t="shared" si="25"/>
        <v>88809.1960750047</v>
      </c>
      <c r="CQ121" s="592">
        <f t="shared" si="25"/>
        <v>88809.196075004671</v>
      </c>
      <c r="CR121" s="592">
        <f t="shared" si="25"/>
        <v>88809.196075004671</v>
      </c>
      <c r="CS121" s="592">
        <f t="shared" si="25"/>
        <v>88809.196075004671</v>
      </c>
      <c r="CT121" s="592">
        <f t="shared" si="25"/>
        <v>88809.1960750047</v>
      </c>
      <c r="CU121" s="592">
        <f t="shared" si="25"/>
        <v>88809.196075004715</v>
      </c>
      <c r="CV121" s="592">
        <f t="shared" si="25"/>
        <v>88809.1960750047</v>
      </c>
      <c r="CW121" s="592">
        <f t="shared" si="25"/>
        <v>88809.1960750047</v>
      </c>
      <c r="CX121" s="592">
        <f t="shared" si="25"/>
        <v>88691.661600548614</v>
      </c>
      <c r="CY121" s="592">
        <f t="shared" si="25"/>
        <v>88691.661600548658</v>
      </c>
      <c r="CZ121" s="592">
        <f t="shared" si="25"/>
        <v>88691.661600548643</v>
      </c>
      <c r="DA121" s="592">
        <f t="shared" si="25"/>
        <v>88691.661600548658</v>
      </c>
      <c r="DB121" s="592">
        <f t="shared" si="25"/>
        <v>88691.661600548643</v>
      </c>
      <c r="DC121" s="592">
        <f t="shared" si="25"/>
        <v>88691.661600548643</v>
      </c>
      <c r="DD121" s="592">
        <f t="shared" si="25"/>
        <v>88691.661600548643</v>
      </c>
      <c r="DE121" s="592">
        <f t="shared" si="25"/>
        <v>88691.661600548599</v>
      </c>
      <c r="DF121" s="592">
        <f t="shared" si="25"/>
        <v>88691.661600548643</v>
      </c>
      <c r="DG121" s="592">
        <f t="shared" si="25"/>
        <v>88691.661600548614</v>
      </c>
      <c r="DH121" s="592">
        <f t="shared" si="25"/>
        <v>88691.661600548643</v>
      </c>
      <c r="DI121" s="592">
        <f t="shared" si="25"/>
        <v>88691.661600548614</v>
      </c>
      <c r="DJ121" s="592">
        <f t="shared" si="25"/>
        <v>88570.938221121949</v>
      </c>
      <c r="DK121" s="592">
        <f t="shared" si="25"/>
        <v>88570.93822112192</v>
      </c>
      <c r="DL121" s="592">
        <f t="shared" si="25"/>
        <v>88570.938221121949</v>
      </c>
      <c r="DM121" s="592">
        <f t="shared" si="25"/>
        <v>88570.938221121949</v>
      </c>
      <c r="DN121" s="592">
        <f t="shared" si="25"/>
        <v>88570.93822112192</v>
      </c>
      <c r="DO121" s="592">
        <f t="shared" si="25"/>
        <v>88570.93822112192</v>
      </c>
      <c r="DP121" s="592">
        <f t="shared" si="25"/>
        <v>88570.93822112192</v>
      </c>
      <c r="DQ121" s="592">
        <f t="shared" si="25"/>
        <v>88570.93822112192</v>
      </c>
      <c r="DR121" s="592">
        <f t="shared" si="25"/>
        <v>88570.93822112192</v>
      </c>
      <c r="DS121" s="592">
        <f t="shared" si="25"/>
        <v>88570.93822112192</v>
      </c>
      <c r="DT121" s="592">
        <f t="shared" si="25"/>
        <v>88570.93822112192</v>
      </c>
      <c r="DU121" s="293"/>
    </row>
    <row r="122" spans="1:125">
      <c r="A122" s="247" t="str">
        <f>Debt!F1</f>
        <v>Loan 2</v>
      </c>
      <c r="E122" s="466"/>
      <c r="F122" s="466"/>
      <c r="G122" s="466"/>
      <c r="H122" s="466"/>
      <c r="I122" s="466"/>
      <c r="J122" s="466"/>
      <c r="K122" s="466"/>
      <c r="L122" s="466"/>
      <c r="M122" s="466"/>
      <c r="N122" s="466"/>
      <c r="O122" s="466"/>
      <c r="P122" s="466"/>
      <c r="Q122" s="466"/>
      <c r="R122" s="466"/>
      <c r="S122" s="466"/>
      <c r="T122" s="466"/>
      <c r="U122" s="466"/>
      <c r="V122" s="466"/>
      <c r="W122" s="466"/>
      <c r="X122" s="466"/>
      <c r="Y122" s="466"/>
      <c r="Z122" s="466"/>
      <c r="AA122" s="466"/>
      <c r="AB122" s="466"/>
      <c r="AC122" s="466"/>
      <c r="AD122" s="466"/>
      <c r="AE122" s="466"/>
      <c r="AF122" s="466"/>
      <c r="AG122" s="466"/>
      <c r="AH122" s="466"/>
      <c r="AI122" s="466"/>
      <c r="AJ122" s="466"/>
      <c r="AK122" s="466"/>
      <c r="AL122" s="466"/>
      <c r="AM122" s="466"/>
      <c r="AN122" s="466"/>
      <c r="AO122" s="466"/>
      <c r="AP122" s="466"/>
      <c r="AQ122" s="466"/>
      <c r="AR122" s="466"/>
      <c r="AS122" s="466"/>
      <c r="AT122" s="466"/>
      <c r="AU122" s="466"/>
      <c r="AV122" s="466"/>
      <c r="AW122" s="466"/>
      <c r="AX122" s="466"/>
      <c r="AY122" s="466"/>
      <c r="AZ122" s="466"/>
      <c r="BA122" s="466"/>
      <c r="BB122" s="466"/>
      <c r="BC122" s="466"/>
      <c r="BD122" s="466"/>
      <c r="BE122" s="466"/>
      <c r="BF122" s="466"/>
      <c r="BG122" s="466"/>
      <c r="BH122" s="466"/>
      <c r="BI122" s="466"/>
      <c r="BJ122" s="466"/>
      <c r="BK122" s="466"/>
      <c r="BL122" s="466"/>
      <c r="BM122" s="466"/>
      <c r="BN122" s="466"/>
      <c r="BO122" s="466"/>
      <c r="BP122" s="466"/>
      <c r="BQ122" s="466"/>
      <c r="BR122" s="466"/>
      <c r="BS122" s="466"/>
      <c r="BT122" s="466"/>
      <c r="BU122" s="466"/>
      <c r="BV122" s="466"/>
      <c r="BW122" s="466"/>
      <c r="BX122" s="466"/>
      <c r="BY122" s="466"/>
      <c r="BZ122" s="466"/>
      <c r="CA122" s="466"/>
      <c r="CB122" s="466"/>
      <c r="CC122" s="466"/>
      <c r="CD122" s="466"/>
      <c r="CE122" s="466"/>
      <c r="CF122" s="466"/>
      <c r="CG122" s="466"/>
      <c r="CH122" s="466"/>
      <c r="CI122" s="466"/>
      <c r="CJ122" s="466"/>
      <c r="CK122" s="466"/>
      <c r="CL122" s="466"/>
      <c r="CM122" s="466"/>
      <c r="CN122" s="466"/>
      <c r="CO122" s="466"/>
      <c r="CP122" s="466"/>
      <c r="CQ122" s="466"/>
      <c r="CR122" s="466"/>
      <c r="CS122" s="466"/>
      <c r="CT122" s="466"/>
      <c r="CU122" s="466"/>
      <c r="CV122" s="466"/>
      <c r="CW122" s="466"/>
      <c r="CX122" s="466"/>
      <c r="CY122" s="466"/>
      <c r="CZ122" s="466"/>
      <c r="DA122" s="466"/>
      <c r="DB122" s="466"/>
      <c r="DC122" s="466"/>
      <c r="DD122" s="466"/>
      <c r="DE122" s="466"/>
      <c r="DF122" s="466"/>
      <c r="DG122" s="466"/>
      <c r="DH122" s="466"/>
      <c r="DI122" s="466"/>
      <c r="DJ122" s="466"/>
      <c r="DK122" s="466"/>
      <c r="DL122" s="466"/>
      <c r="DM122" s="466"/>
      <c r="DN122" s="466"/>
      <c r="DO122" s="466"/>
      <c r="DP122" s="466"/>
      <c r="DQ122" s="466"/>
      <c r="DR122" s="466"/>
      <c r="DS122" s="466"/>
      <c r="DT122" s="466"/>
      <c r="DU122" s="82"/>
    </row>
    <row r="123" spans="1:125" s="31" customFormat="1">
      <c r="A123" s="251"/>
      <c r="B123" s="202" t="s">
        <v>229</v>
      </c>
      <c r="C123" s="202"/>
      <c r="D123" s="202"/>
      <c r="E123" s="591">
        <f>IFERROR(INDEX(Debt_Monthly!$O:$Z,MATCH('Cash Flow_Monthly'!E$3,Debt_Monthly!$S:$S,1),7),0)</f>
        <v>0</v>
      </c>
      <c r="F123" s="591">
        <f>IFERROR(INDEX(Debt_Monthly!$O:$Z,MATCH('Cash Flow_Monthly'!F$3,Debt_Monthly!$S:$S,1),7),0)</f>
        <v>0</v>
      </c>
      <c r="G123" s="591">
        <f>IFERROR(INDEX(Debt_Monthly!$O:$Z,MATCH('Cash Flow_Monthly'!G$3,Debt_Monthly!$S:$S,1),7),0)</f>
        <v>0</v>
      </c>
      <c r="H123" s="591">
        <f>IFERROR(INDEX(Debt_Monthly!$O:$Z,MATCH('Cash Flow_Monthly'!H$3,Debt_Monthly!$S:$S,1),7),0)</f>
        <v>0</v>
      </c>
      <c r="I123" s="591">
        <f>IFERROR(INDEX(Debt_Monthly!$O:$Z,MATCH('Cash Flow_Monthly'!I$3,Debt_Monthly!$S:$S,1),7),0)</f>
        <v>0</v>
      </c>
      <c r="J123" s="591">
        <f>IFERROR(INDEX(Debt_Monthly!$O:$Z,MATCH('Cash Flow_Monthly'!J$3,Debt_Monthly!$S:$S,1),7),0)</f>
        <v>0</v>
      </c>
      <c r="K123" s="591">
        <f>IFERROR(INDEX(Debt_Monthly!$O:$Z,MATCH('Cash Flow_Monthly'!K$3,Debt_Monthly!$S:$S,1),7),0)</f>
        <v>0</v>
      </c>
      <c r="L123" s="591">
        <f>IFERROR(INDEX(Debt_Monthly!$O:$Z,MATCH('Cash Flow_Monthly'!L$3,Debt_Monthly!$S:$S,1),7),0)</f>
        <v>0</v>
      </c>
      <c r="M123" s="591">
        <f>IFERROR(INDEX(Debt_Monthly!$O:$Z,MATCH('Cash Flow_Monthly'!M$3,Debt_Monthly!$S:$S,1),7),0)</f>
        <v>0</v>
      </c>
      <c r="N123" s="591">
        <f>IFERROR(INDEX(Debt_Monthly!$O:$Z,MATCH('Cash Flow_Monthly'!N$3,Debt_Monthly!$S:$S,1),7),0)</f>
        <v>0</v>
      </c>
      <c r="O123" s="591">
        <f>IFERROR(INDEX(Debt_Monthly!$O:$Z,MATCH('Cash Flow_Monthly'!O$3,Debt_Monthly!$S:$S,1),7),0)</f>
        <v>0</v>
      </c>
      <c r="P123" s="591">
        <f>IFERROR(INDEX(Debt_Monthly!$O:$Z,MATCH('Cash Flow_Monthly'!P$3,Debt_Monthly!$S:$S,1),7),0)</f>
        <v>0</v>
      </c>
      <c r="Q123" s="591">
        <f>IFERROR(INDEX(Debt_Monthly!$O:$Z,MATCH('Cash Flow_Monthly'!Q$3,Debt_Monthly!$S:$S,1),7),0)</f>
        <v>0</v>
      </c>
      <c r="R123" s="591">
        <f>IFERROR(INDEX(Debt_Monthly!$O:$Z,MATCH('Cash Flow_Monthly'!R$3,Debt_Monthly!$S:$S,1),7),0)</f>
        <v>0</v>
      </c>
      <c r="S123" s="591">
        <f>IFERROR(INDEX(Debt_Monthly!$O:$Z,MATCH('Cash Flow_Monthly'!S$3,Debt_Monthly!$S:$S,1),7),0)</f>
        <v>0</v>
      </c>
      <c r="T123" s="591">
        <f>IFERROR(INDEX(Debt_Monthly!$O:$Z,MATCH('Cash Flow_Monthly'!T$3,Debt_Monthly!$S:$S,1),7),0)</f>
        <v>0</v>
      </c>
      <c r="U123" s="591">
        <f>IFERROR(INDEX(Debt_Monthly!$O:$Z,MATCH('Cash Flow_Monthly'!U$3,Debt_Monthly!$S:$S,1),7),0)</f>
        <v>0</v>
      </c>
      <c r="V123" s="591">
        <f>IFERROR(INDEX(Debt_Monthly!$O:$Z,MATCH('Cash Flow_Monthly'!V$3,Debt_Monthly!$S:$S,1),7),0)</f>
        <v>0</v>
      </c>
      <c r="W123" s="591">
        <f>IFERROR(INDEX(Debt_Monthly!$O:$Z,MATCH('Cash Flow_Monthly'!W$3,Debt_Monthly!$S:$S,1),7),0)</f>
        <v>0</v>
      </c>
      <c r="X123" s="591">
        <f>IFERROR(INDEX(Debt_Monthly!$O:$Z,MATCH('Cash Flow_Monthly'!X$3,Debt_Monthly!$S:$S,1),7),0)</f>
        <v>0</v>
      </c>
      <c r="Y123" s="591">
        <f>IFERROR(INDEX(Debt_Monthly!$O:$Z,MATCH('Cash Flow_Monthly'!Y$3,Debt_Monthly!$S:$S,1),7),0)</f>
        <v>0</v>
      </c>
      <c r="Z123" s="591">
        <f>IFERROR(INDEX(Debt_Monthly!$O:$Z,MATCH('Cash Flow_Monthly'!Z$3,Debt_Monthly!$S:$S,1),7),0)</f>
        <v>0</v>
      </c>
      <c r="AA123" s="591">
        <f>IFERROR(INDEX(Debt_Monthly!$O:$Z,MATCH('Cash Flow_Monthly'!AA$3,Debt_Monthly!$S:$S,1),7),0)</f>
        <v>0</v>
      </c>
      <c r="AB123" s="591">
        <f>IFERROR(INDEX(Debt_Monthly!$O:$Z,MATCH('Cash Flow_Monthly'!AB$3,Debt_Monthly!$S:$S,1),7),0)</f>
        <v>0</v>
      </c>
      <c r="AC123" s="591">
        <f>IFERROR(INDEX(Debt_Monthly!$O:$Z,MATCH('Cash Flow_Monthly'!AC$3,Debt_Monthly!$S:$S,1),7),0)</f>
        <v>0</v>
      </c>
      <c r="AD123" s="591">
        <f>IFERROR(INDEX(Debt_Monthly!$O:$Z,MATCH('Cash Flow_Monthly'!AD$3,Debt_Monthly!$S:$S,1),7),0)</f>
        <v>0</v>
      </c>
      <c r="AE123" s="591">
        <f>IFERROR(INDEX(Debt_Monthly!$O:$Z,MATCH('Cash Flow_Monthly'!AE$3,Debt_Monthly!$S:$S,1),7),0)</f>
        <v>0</v>
      </c>
      <c r="AF123" s="591">
        <f>IFERROR(INDEX(Debt_Monthly!$O:$Z,MATCH('Cash Flow_Monthly'!AF$3,Debt_Monthly!$S:$S,1),7),0)</f>
        <v>0</v>
      </c>
      <c r="AG123" s="591">
        <f>IFERROR(INDEX(Debt_Monthly!$O:$Z,MATCH('Cash Flow_Monthly'!AG$3,Debt_Monthly!$S:$S,1),7),0)</f>
        <v>0</v>
      </c>
      <c r="AH123" s="591">
        <f>IFERROR(INDEX(Debt_Monthly!$O:$Z,MATCH('Cash Flow_Monthly'!AH$3,Debt_Monthly!$S:$S,1),7),0)</f>
        <v>0</v>
      </c>
      <c r="AI123" s="591">
        <f>IFERROR(INDEX(Debt_Monthly!$O:$Z,MATCH('Cash Flow_Monthly'!AI$3,Debt_Monthly!$S:$S,1),7),0)</f>
        <v>0</v>
      </c>
      <c r="AJ123" s="591">
        <f>IFERROR(INDEX(Debt_Monthly!$O:$Z,MATCH('Cash Flow_Monthly'!AJ$3,Debt_Monthly!$S:$S,1),7),0)</f>
        <v>0</v>
      </c>
      <c r="AK123" s="591">
        <f>IFERROR(INDEX(Debt_Monthly!$O:$Z,MATCH('Cash Flow_Monthly'!AK$3,Debt_Monthly!$S:$S,1),7),0)</f>
        <v>0</v>
      </c>
      <c r="AL123" s="591">
        <f>IFERROR(INDEX(Debt_Monthly!$O:$Z,MATCH('Cash Flow_Monthly'!AL$3,Debt_Monthly!$S:$S,1),7),0)</f>
        <v>0</v>
      </c>
      <c r="AM123" s="591">
        <f>IFERROR(INDEX(Debt_Monthly!$O:$Z,MATCH('Cash Flow_Monthly'!AM$3,Debt_Monthly!$S:$S,1),7),0)</f>
        <v>0</v>
      </c>
      <c r="AN123" s="591">
        <f>IFERROR(INDEX(Debt_Monthly!$O:$Z,MATCH('Cash Flow_Monthly'!AN$3,Debt_Monthly!$S:$S,1),7),0)</f>
        <v>0</v>
      </c>
      <c r="AO123" s="591">
        <f>IFERROR(INDEX(Debt_Monthly!$O:$Z,MATCH('Cash Flow_Monthly'!AO$3,Debt_Monthly!$S:$S,1),7),0)</f>
        <v>0</v>
      </c>
      <c r="AP123" s="591">
        <f>IFERROR(INDEX(Debt_Monthly!$O:$Z,MATCH('Cash Flow_Monthly'!AP$3,Debt_Monthly!$S:$S,1),7),0)</f>
        <v>0</v>
      </c>
      <c r="AQ123" s="591">
        <f>IFERROR(INDEX(Debt_Monthly!$O:$Z,MATCH('Cash Flow_Monthly'!AQ$3,Debt_Monthly!$S:$S,1),7),0)</f>
        <v>0</v>
      </c>
      <c r="AR123" s="591">
        <f>IFERROR(INDEX(Debt_Monthly!$O:$Z,MATCH('Cash Flow_Monthly'!AR$3,Debt_Monthly!$S:$S,1),7),0)</f>
        <v>0</v>
      </c>
      <c r="AS123" s="591">
        <f>IFERROR(INDEX(Debt_Monthly!$O:$Z,MATCH('Cash Flow_Monthly'!AS$3,Debt_Monthly!$S:$S,1),7),0)</f>
        <v>0</v>
      </c>
      <c r="AT123" s="591">
        <f>IFERROR(INDEX(Debt_Monthly!$O:$Z,MATCH('Cash Flow_Monthly'!AT$3,Debt_Monthly!$S:$S,1),7),0)</f>
        <v>0</v>
      </c>
      <c r="AU123" s="591">
        <f>IFERROR(INDEX(Debt_Monthly!$O:$Z,MATCH('Cash Flow_Monthly'!AU$3,Debt_Monthly!$S:$S,1),7),0)</f>
        <v>0</v>
      </c>
      <c r="AV123" s="591">
        <f>IFERROR(INDEX(Debt_Monthly!$O:$Z,MATCH('Cash Flow_Monthly'!AV$3,Debt_Monthly!$S:$S,1),7),0)</f>
        <v>0</v>
      </c>
      <c r="AW123" s="591">
        <f>IFERROR(INDEX(Debt_Monthly!$O:$Z,MATCH('Cash Flow_Monthly'!AW$3,Debt_Monthly!$S:$S,1),7),0)</f>
        <v>0</v>
      </c>
      <c r="AX123" s="591">
        <f>IFERROR(INDEX(Debt_Monthly!$O:$Z,MATCH('Cash Flow_Monthly'!AX$3,Debt_Monthly!$S:$S,1),7),0)</f>
        <v>0</v>
      </c>
      <c r="AY123" s="591">
        <f>IFERROR(INDEX(Debt_Monthly!$O:$Z,MATCH('Cash Flow_Monthly'!AY$3,Debt_Monthly!$S:$S,1),7),0)</f>
        <v>0</v>
      </c>
      <c r="AZ123" s="591">
        <f>IFERROR(INDEX(Debt_Monthly!$O:$Z,MATCH('Cash Flow_Monthly'!AZ$3,Debt_Monthly!$S:$S,1),7),0)</f>
        <v>0</v>
      </c>
      <c r="BA123" s="591">
        <f>IFERROR(INDEX(Debt_Monthly!$O:$Z,MATCH('Cash Flow_Monthly'!BA$3,Debt_Monthly!$S:$S,1),7),0)</f>
        <v>0</v>
      </c>
      <c r="BB123" s="591">
        <f>IFERROR(INDEX(Debt_Monthly!$O:$Z,MATCH('Cash Flow_Monthly'!BB$3,Debt_Monthly!$S:$S,1),7),0)</f>
        <v>0</v>
      </c>
      <c r="BC123" s="591">
        <f>IFERROR(INDEX(Debt_Monthly!$O:$Z,MATCH('Cash Flow_Monthly'!BC$3,Debt_Monthly!$S:$S,1),7),0)</f>
        <v>0</v>
      </c>
      <c r="BD123" s="591">
        <f>IFERROR(INDEX(Debt_Monthly!$O:$Z,MATCH('Cash Flow_Monthly'!BD$3,Debt_Monthly!$S:$S,1),7),0)</f>
        <v>0</v>
      </c>
      <c r="BE123" s="591">
        <f>IFERROR(INDEX(Debt_Monthly!$O:$Z,MATCH('Cash Flow_Monthly'!BE$3,Debt_Monthly!$S:$S,1),7),0)</f>
        <v>0</v>
      </c>
      <c r="BF123" s="591">
        <f>IFERROR(INDEX(Debt_Monthly!$O:$Z,MATCH('Cash Flow_Monthly'!BF$3,Debt_Monthly!$S:$S,1),7),0)</f>
        <v>0</v>
      </c>
      <c r="BG123" s="591">
        <f>IFERROR(INDEX(Debt_Monthly!$O:$Z,MATCH('Cash Flow_Monthly'!BG$3,Debt_Monthly!$S:$S,1),7),0)</f>
        <v>0</v>
      </c>
      <c r="BH123" s="591">
        <f>IFERROR(INDEX(Debt_Monthly!$O:$Z,MATCH('Cash Flow_Monthly'!BH$3,Debt_Monthly!$S:$S,1),7),0)</f>
        <v>0</v>
      </c>
      <c r="BI123" s="591">
        <f>IFERROR(INDEX(Debt_Monthly!$O:$Z,MATCH('Cash Flow_Monthly'!BI$3,Debt_Monthly!$S:$S,1),7),0)</f>
        <v>0</v>
      </c>
      <c r="BJ123" s="591">
        <f>IFERROR(INDEX(Debt_Monthly!$O:$Z,MATCH('Cash Flow_Monthly'!BJ$3,Debt_Monthly!$S:$S,1),7),0)</f>
        <v>0</v>
      </c>
      <c r="BK123" s="591">
        <f>IFERROR(INDEX(Debt_Monthly!$O:$Z,MATCH('Cash Flow_Monthly'!BK$3,Debt_Monthly!$S:$S,1),7),0)</f>
        <v>0</v>
      </c>
      <c r="BL123" s="591">
        <f>IFERROR(INDEX(Debt_Monthly!$O:$Z,MATCH('Cash Flow_Monthly'!BL$3,Debt_Monthly!$S:$S,1),7),0)</f>
        <v>0</v>
      </c>
      <c r="BM123" s="591">
        <f>IFERROR(INDEX(Debt_Monthly!$O:$Z,MATCH('Cash Flow_Monthly'!BM$3,Debt_Monthly!$S:$S,1),7),0)</f>
        <v>0</v>
      </c>
      <c r="BN123" s="591">
        <f>IFERROR(INDEX(Debt_Monthly!$O:$Z,MATCH('Cash Flow_Monthly'!BN$3,Debt_Monthly!$S:$S,1),7),0)</f>
        <v>0</v>
      </c>
      <c r="BO123" s="591">
        <f>IFERROR(INDEX(Debt_Monthly!$O:$Z,MATCH('Cash Flow_Monthly'!BO$3,Debt_Monthly!$S:$S,1),7),0)</f>
        <v>0</v>
      </c>
      <c r="BP123" s="591">
        <f>IFERROR(INDEX(Debt_Monthly!$O:$Z,MATCH('Cash Flow_Monthly'!BP$3,Debt_Monthly!$S:$S,1),7),0)</f>
        <v>0</v>
      </c>
      <c r="BQ123" s="591">
        <f>IFERROR(INDEX(Debt_Monthly!$O:$Z,MATCH('Cash Flow_Monthly'!BQ$3,Debt_Monthly!$S:$S,1),7),0)</f>
        <v>0</v>
      </c>
      <c r="BR123" s="591">
        <f>IFERROR(INDEX(Debt_Monthly!$O:$Z,MATCH('Cash Flow_Monthly'!BR$3,Debt_Monthly!$S:$S,1),7),0)</f>
        <v>0</v>
      </c>
      <c r="BS123" s="591">
        <f>IFERROR(INDEX(Debt_Monthly!$O:$Z,MATCH('Cash Flow_Monthly'!BS$3,Debt_Monthly!$S:$S,1),7),0)</f>
        <v>0</v>
      </c>
      <c r="BT123" s="591">
        <f>IFERROR(INDEX(Debt_Monthly!$O:$Z,MATCH('Cash Flow_Monthly'!BT$3,Debt_Monthly!$S:$S,1),7),0)</f>
        <v>0</v>
      </c>
      <c r="BU123" s="591">
        <f>IFERROR(INDEX(Debt_Monthly!$O:$Z,MATCH('Cash Flow_Monthly'!BU$3,Debt_Monthly!$S:$S,1),7),0)</f>
        <v>0</v>
      </c>
      <c r="BV123" s="591">
        <f>IFERROR(INDEX(Debt_Monthly!$O:$Z,MATCH('Cash Flow_Monthly'!BV$3,Debt_Monthly!$S:$S,1),7),0)</f>
        <v>0</v>
      </c>
      <c r="BW123" s="591">
        <f>IFERROR(INDEX(Debt_Monthly!$O:$Z,MATCH('Cash Flow_Monthly'!BW$3,Debt_Monthly!$S:$S,1),7),0)</f>
        <v>0</v>
      </c>
      <c r="BX123" s="591">
        <f>IFERROR(INDEX(Debt_Monthly!$O:$Z,MATCH('Cash Flow_Monthly'!BX$3,Debt_Monthly!$S:$S,1),7),0)</f>
        <v>0</v>
      </c>
      <c r="BY123" s="591">
        <f>IFERROR(INDEX(Debt_Monthly!$O:$Z,MATCH('Cash Flow_Monthly'!BY$3,Debt_Monthly!$S:$S,1),7),0)</f>
        <v>0</v>
      </c>
      <c r="BZ123" s="591">
        <f>IFERROR(INDEX(Debt_Monthly!$O:$Z,MATCH('Cash Flow_Monthly'!BZ$3,Debt_Monthly!$S:$S,1),7),0)</f>
        <v>0</v>
      </c>
      <c r="CA123" s="591">
        <f>IFERROR(INDEX(Debt_Monthly!$O:$Z,MATCH('Cash Flow_Monthly'!CA$3,Debt_Monthly!$S:$S,1),7),0)</f>
        <v>0</v>
      </c>
      <c r="CB123" s="591">
        <f>IFERROR(INDEX(Debt_Monthly!$O:$Z,MATCH('Cash Flow_Monthly'!CB$3,Debt_Monthly!$S:$S,1),7),0)</f>
        <v>0</v>
      </c>
      <c r="CC123" s="591">
        <f>IFERROR(INDEX(Debt_Monthly!$O:$Z,MATCH('Cash Flow_Monthly'!CC$3,Debt_Monthly!$S:$S,1),7),0)</f>
        <v>0</v>
      </c>
      <c r="CD123" s="591">
        <f>IFERROR(INDEX(Debt_Monthly!$O:$Z,MATCH('Cash Flow_Monthly'!CD$3,Debt_Monthly!$S:$S,1),7),0)</f>
        <v>0</v>
      </c>
      <c r="CE123" s="591">
        <f>IFERROR(INDEX(Debt_Monthly!$O:$Z,MATCH('Cash Flow_Monthly'!CE$3,Debt_Monthly!$S:$S,1),7),0)</f>
        <v>0</v>
      </c>
      <c r="CF123" s="591">
        <f>IFERROR(INDEX(Debt_Monthly!$O:$Z,MATCH('Cash Flow_Monthly'!CF$3,Debt_Monthly!$S:$S,1),7),0)</f>
        <v>0</v>
      </c>
      <c r="CG123" s="591">
        <f>IFERROR(INDEX(Debt_Monthly!$O:$Z,MATCH('Cash Flow_Monthly'!CG$3,Debt_Monthly!$S:$S,1),7),0)</f>
        <v>0</v>
      </c>
      <c r="CH123" s="591">
        <f>IFERROR(INDEX(Debt_Monthly!$O:$Z,MATCH('Cash Flow_Monthly'!CH$3,Debt_Monthly!$S:$S,1),7),0)</f>
        <v>0</v>
      </c>
      <c r="CI123" s="591">
        <f>IFERROR(INDEX(Debt_Monthly!$O:$Z,MATCH('Cash Flow_Monthly'!CI$3,Debt_Monthly!$S:$S,1),7),0)</f>
        <v>0</v>
      </c>
      <c r="CJ123" s="591">
        <f>IFERROR(INDEX(Debt_Monthly!$O:$Z,MATCH('Cash Flow_Monthly'!CJ$3,Debt_Monthly!$S:$S,1),7),0)</f>
        <v>0</v>
      </c>
      <c r="CK123" s="591">
        <f>IFERROR(INDEX(Debt_Monthly!$O:$Z,MATCH('Cash Flow_Monthly'!CK$3,Debt_Monthly!$S:$S,1),7),0)</f>
        <v>0</v>
      </c>
      <c r="CL123" s="591">
        <f>IFERROR(INDEX(Debt_Monthly!$O:$Z,MATCH('Cash Flow_Monthly'!CL$3,Debt_Monthly!$S:$S,1),7),0)</f>
        <v>0</v>
      </c>
      <c r="CM123" s="591">
        <f>IFERROR(INDEX(Debt_Monthly!$O:$Z,MATCH('Cash Flow_Monthly'!CM$3,Debt_Monthly!$S:$S,1),7),0)</f>
        <v>0</v>
      </c>
      <c r="CN123" s="591">
        <f>IFERROR(INDEX(Debt_Monthly!$O:$Z,MATCH('Cash Flow_Monthly'!CN$3,Debt_Monthly!$S:$S,1),7),0)</f>
        <v>0</v>
      </c>
      <c r="CO123" s="591">
        <f>IFERROR(INDEX(Debt_Monthly!$O:$Z,MATCH('Cash Flow_Monthly'!CO$3,Debt_Monthly!$S:$S,1),7),0)</f>
        <v>0</v>
      </c>
      <c r="CP123" s="591">
        <f>IFERROR(INDEX(Debt_Monthly!$O:$Z,MATCH('Cash Flow_Monthly'!CP$3,Debt_Monthly!$S:$S,1),7),0)</f>
        <v>0</v>
      </c>
      <c r="CQ123" s="591">
        <f>IFERROR(INDEX(Debt_Monthly!$O:$Z,MATCH('Cash Flow_Monthly'!CQ$3,Debt_Monthly!$S:$S,1),7),0)</f>
        <v>0</v>
      </c>
      <c r="CR123" s="591">
        <f>IFERROR(INDEX(Debt_Monthly!$O:$Z,MATCH('Cash Flow_Monthly'!CR$3,Debt_Monthly!$S:$S,1),7),0)</f>
        <v>0</v>
      </c>
      <c r="CS123" s="591">
        <f>IFERROR(INDEX(Debt_Monthly!$O:$Z,MATCH('Cash Flow_Monthly'!CS$3,Debt_Monthly!$S:$S,1),7),0)</f>
        <v>0</v>
      </c>
      <c r="CT123" s="591">
        <f>IFERROR(INDEX(Debt_Monthly!$O:$Z,MATCH('Cash Flow_Monthly'!CT$3,Debt_Monthly!$S:$S,1),7),0)</f>
        <v>0</v>
      </c>
      <c r="CU123" s="591">
        <f>IFERROR(INDEX(Debt_Monthly!$O:$Z,MATCH('Cash Flow_Monthly'!CU$3,Debt_Monthly!$S:$S,1),7),0)</f>
        <v>0</v>
      </c>
      <c r="CV123" s="591">
        <f>IFERROR(INDEX(Debt_Monthly!$O:$Z,MATCH('Cash Flow_Monthly'!CV$3,Debt_Monthly!$S:$S,1),7),0)</f>
        <v>0</v>
      </c>
      <c r="CW123" s="591">
        <f>IFERROR(INDEX(Debt_Monthly!$O:$Z,MATCH('Cash Flow_Monthly'!CW$3,Debt_Monthly!$S:$S,1),7),0)</f>
        <v>0</v>
      </c>
      <c r="CX123" s="591">
        <f>IFERROR(INDEX(Debt_Monthly!$O:$Z,MATCH('Cash Flow_Monthly'!CX$3,Debt_Monthly!$S:$S,1),7),0)</f>
        <v>0</v>
      </c>
      <c r="CY123" s="591">
        <f>IFERROR(INDEX(Debt_Monthly!$O:$Z,MATCH('Cash Flow_Monthly'!CY$3,Debt_Monthly!$S:$S,1),7),0)</f>
        <v>0</v>
      </c>
      <c r="CZ123" s="591">
        <f>IFERROR(INDEX(Debt_Monthly!$O:$Z,MATCH('Cash Flow_Monthly'!CZ$3,Debt_Monthly!$S:$S,1),7),0)</f>
        <v>0</v>
      </c>
      <c r="DA123" s="591">
        <f>IFERROR(INDEX(Debt_Monthly!$O:$Z,MATCH('Cash Flow_Monthly'!DA$3,Debt_Monthly!$S:$S,1),7),0)</f>
        <v>0</v>
      </c>
      <c r="DB123" s="591">
        <f>IFERROR(INDEX(Debt_Monthly!$O:$Z,MATCH('Cash Flow_Monthly'!DB$3,Debt_Monthly!$S:$S,1),7),0)</f>
        <v>0</v>
      </c>
      <c r="DC123" s="591">
        <f>IFERROR(INDEX(Debt_Monthly!$O:$Z,MATCH('Cash Flow_Monthly'!DC$3,Debt_Monthly!$S:$S,1),7),0)</f>
        <v>0</v>
      </c>
      <c r="DD123" s="591">
        <f>IFERROR(INDEX(Debt_Monthly!$O:$Z,MATCH('Cash Flow_Monthly'!DD$3,Debt_Monthly!$S:$S,1),7),0)</f>
        <v>0</v>
      </c>
      <c r="DE123" s="591">
        <f>IFERROR(INDEX(Debt_Monthly!$O:$Z,MATCH('Cash Flow_Monthly'!DE$3,Debt_Monthly!$S:$S,1),7),0)</f>
        <v>0</v>
      </c>
      <c r="DF123" s="591">
        <f>IFERROR(INDEX(Debt_Monthly!$O:$Z,MATCH('Cash Flow_Monthly'!DF$3,Debt_Monthly!$S:$S,1),7),0)</f>
        <v>0</v>
      </c>
      <c r="DG123" s="591">
        <f>IFERROR(INDEX(Debt_Monthly!$O:$Z,MATCH('Cash Flow_Monthly'!DG$3,Debt_Monthly!$S:$S,1),7),0)</f>
        <v>0</v>
      </c>
      <c r="DH123" s="591">
        <f>IFERROR(INDEX(Debt_Monthly!$O:$Z,MATCH('Cash Flow_Monthly'!DH$3,Debt_Monthly!$S:$S,1),7),0)</f>
        <v>0</v>
      </c>
      <c r="DI123" s="591">
        <f>IFERROR(INDEX(Debt_Monthly!$O:$Z,MATCH('Cash Flow_Monthly'!DI$3,Debt_Monthly!$S:$S,1),7),0)</f>
        <v>0</v>
      </c>
      <c r="DJ123" s="591">
        <f>IFERROR(INDEX(Debt_Monthly!$O:$Z,MATCH('Cash Flow_Monthly'!DJ$3,Debt_Monthly!$S:$S,1),7),0)</f>
        <v>0</v>
      </c>
      <c r="DK123" s="591">
        <f>IFERROR(INDEX(Debt_Monthly!$O:$Z,MATCH('Cash Flow_Monthly'!DK$3,Debt_Monthly!$S:$S,1),7),0)</f>
        <v>0</v>
      </c>
      <c r="DL123" s="591">
        <f>IFERROR(INDEX(Debt_Monthly!$O:$Z,MATCH('Cash Flow_Monthly'!DL$3,Debt_Monthly!$S:$S,1),7),0)</f>
        <v>0</v>
      </c>
      <c r="DM123" s="591">
        <f>IFERROR(INDEX(Debt_Monthly!$O:$Z,MATCH('Cash Flow_Monthly'!DM$3,Debt_Monthly!$S:$S,1),7),0)</f>
        <v>0</v>
      </c>
      <c r="DN123" s="591">
        <f>IFERROR(INDEX(Debt_Monthly!$O:$Z,MATCH('Cash Flow_Monthly'!DN$3,Debt_Monthly!$S:$S,1),7),0)</f>
        <v>0</v>
      </c>
      <c r="DO123" s="591">
        <f>IFERROR(INDEX(Debt_Monthly!$O:$Z,MATCH('Cash Flow_Monthly'!DO$3,Debt_Monthly!$S:$S,1),7),0)</f>
        <v>0</v>
      </c>
      <c r="DP123" s="591">
        <f>IFERROR(INDEX(Debt_Monthly!$O:$Z,MATCH('Cash Flow_Monthly'!DP$3,Debt_Monthly!$S:$S,1),7),0)</f>
        <v>0</v>
      </c>
      <c r="DQ123" s="591">
        <f>IFERROR(INDEX(Debt_Monthly!$O:$Z,MATCH('Cash Flow_Monthly'!DQ$3,Debt_Monthly!$S:$S,1),7),0)</f>
        <v>0</v>
      </c>
      <c r="DR123" s="591">
        <f>IFERROR(INDEX(Debt_Monthly!$O:$Z,MATCH('Cash Flow_Monthly'!DR$3,Debt_Monthly!$S:$S,1),7),0)</f>
        <v>0</v>
      </c>
      <c r="DS123" s="591">
        <f>IFERROR(INDEX(Debt_Monthly!$O:$Z,MATCH('Cash Flow_Monthly'!DS$3,Debt_Monthly!$S:$S,1),7),0)</f>
        <v>0</v>
      </c>
      <c r="DT123" s="591">
        <f>IFERROR(INDEX(Debt_Monthly!$O:$Z,MATCH('Cash Flow_Monthly'!DT$3,Debt_Monthly!$S:$S,1),7),0)</f>
        <v>0</v>
      </c>
      <c r="DU123" s="233"/>
    </row>
    <row r="124" spans="1:125">
      <c r="B124" t="s">
        <v>170</v>
      </c>
      <c r="E124" s="544">
        <f>IFERROR(INDEX(Debt_Monthly!$O:$Z,MATCH(E$3,Debt_Monthly!$S:$S,1),9),0)</f>
        <v>0</v>
      </c>
      <c r="F124" s="544">
        <f>IFERROR(INDEX(Debt_Monthly!$O:$Z,MATCH(F$3,Debt_Monthly!$S:$S,1),9),0)</f>
        <v>0</v>
      </c>
      <c r="G124" s="544">
        <f>IFERROR(INDEX(Debt_Monthly!$O:$Z,MATCH(G$3,Debt_Monthly!$S:$S,1),9),0)</f>
        <v>0</v>
      </c>
      <c r="H124" s="544">
        <f>IFERROR(INDEX(Debt_Monthly!$O:$Z,MATCH(H$3,Debt_Monthly!$S:$S,1),9),0)</f>
        <v>0</v>
      </c>
      <c r="I124" s="544">
        <f>IFERROR(INDEX(Debt_Monthly!$O:$Z,MATCH(I$3,Debt_Monthly!$S:$S,1),9),0)</f>
        <v>0</v>
      </c>
      <c r="J124" s="544">
        <f>IFERROR(INDEX(Debt_Monthly!$O:$Z,MATCH(J$3,Debt_Monthly!$S:$S,1),9),0)</f>
        <v>0</v>
      </c>
      <c r="K124" s="544">
        <f>IFERROR(INDEX(Debt_Monthly!$O:$Z,MATCH(K$3,Debt_Monthly!$S:$S,1),9),0)</f>
        <v>0</v>
      </c>
      <c r="L124" s="544">
        <f>IFERROR(INDEX(Debt_Monthly!$O:$Z,MATCH(L$3,Debt_Monthly!$S:$S,1),9),0)</f>
        <v>0</v>
      </c>
      <c r="M124" s="544">
        <f>IFERROR(INDEX(Debt_Monthly!$O:$Z,MATCH(M$3,Debt_Monthly!$S:$S,1),9),0)</f>
        <v>0</v>
      </c>
      <c r="N124" s="544">
        <f>IFERROR(INDEX(Debt_Monthly!$O:$Z,MATCH(N$3,Debt_Monthly!$S:$S,1),9),0)</f>
        <v>0</v>
      </c>
      <c r="O124" s="544">
        <f>IFERROR(INDEX(Debt_Monthly!$O:$Z,MATCH(O$3,Debt_Monthly!$S:$S,1),9),0)</f>
        <v>0</v>
      </c>
      <c r="P124" s="544">
        <f>IFERROR(INDEX(Debt_Monthly!$O:$Z,MATCH(P$3,Debt_Monthly!$S:$S,1),9),0)</f>
        <v>0</v>
      </c>
      <c r="Q124" s="544">
        <f>IFERROR(INDEX(Debt_Monthly!$O:$Z,MATCH(Q$3,Debt_Monthly!$S:$S,1),9),0)</f>
        <v>0</v>
      </c>
      <c r="R124" s="544">
        <f>IFERROR(INDEX(Debt_Monthly!$O:$Z,MATCH(R$3,Debt_Monthly!$S:$S,1),9),0)</f>
        <v>0</v>
      </c>
      <c r="S124" s="544">
        <f>IFERROR(INDEX(Debt_Monthly!$O:$Z,MATCH(S$3,Debt_Monthly!$S:$S,1),9),0)</f>
        <v>0</v>
      </c>
      <c r="T124" s="544">
        <f>IFERROR(INDEX(Debt_Monthly!$O:$Z,MATCH(T$3,Debt_Monthly!$S:$S,1),9),0)</f>
        <v>0</v>
      </c>
      <c r="U124" s="544">
        <f>IFERROR(INDEX(Debt_Monthly!$O:$Z,MATCH(U$3,Debt_Monthly!$S:$S,1),9),0)</f>
        <v>0</v>
      </c>
      <c r="V124" s="544">
        <f>IFERROR(INDEX(Debt_Monthly!$O:$Z,MATCH(V$3,Debt_Monthly!$S:$S,1),9),0)</f>
        <v>0</v>
      </c>
      <c r="W124" s="544">
        <f>IFERROR(INDEX(Debt_Monthly!$O:$Z,MATCH(W$3,Debt_Monthly!$S:$S,1),9),0)</f>
        <v>0</v>
      </c>
      <c r="X124" s="544">
        <f>IFERROR(INDEX(Debt_Monthly!$O:$Z,MATCH(X$3,Debt_Monthly!$S:$S,1),9),0)</f>
        <v>0</v>
      </c>
      <c r="Y124" s="544">
        <f>IFERROR(INDEX(Debt_Monthly!$O:$Z,MATCH(Y$3,Debt_Monthly!$S:$S,1),9),0)</f>
        <v>0</v>
      </c>
      <c r="Z124" s="544">
        <f>IFERROR(INDEX(Debt_Monthly!$O:$Z,MATCH(Z$3,Debt_Monthly!$S:$S,1),9),0)</f>
        <v>0</v>
      </c>
      <c r="AA124" s="544">
        <f>IFERROR(INDEX(Debt_Monthly!$O:$Z,MATCH(AA$3,Debt_Monthly!$S:$S,1),9),0)</f>
        <v>0</v>
      </c>
      <c r="AB124" s="544">
        <f>IFERROR(INDEX(Debt_Monthly!$O:$Z,MATCH(AB$3,Debt_Monthly!$S:$S,1),9),0)</f>
        <v>0</v>
      </c>
      <c r="AC124" s="544">
        <f>IFERROR(INDEX(Debt_Monthly!$O:$Z,MATCH(AC$3,Debt_Monthly!$S:$S,1),9),0)</f>
        <v>0</v>
      </c>
      <c r="AD124" s="544">
        <f>IFERROR(INDEX(Debt_Monthly!$O:$Z,MATCH(AD$3,Debt_Monthly!$S:$S,1),9),0)</f>
        <v>0</v>
      </c>
      <c r="AE124" s="544">
        <f>IFERROR(INDEX(Debt_Monthly!$O:$Z,MATCH(AE$3,Debt_Monthly!$S:$S,1),9),0)</f>
        <v>0</v>
      </c>
      <c r="AF124" s="544">
        <f>IFERROR(INDEX(Debt_Monthly!$O:$Z,MATCH(AF$3,Debt_Monthly!$S:$S,1),9),0)</f>
        <v>0</v>
      </c>
      <c r="AG124" s="544">
        <f>IFERROR(INDEX(Debt_Monthly!$O:$Z,MATCH(AG$3,Debt_Monthly!$S:$S,1),9),0)</f>
        <v>0</v>
      </c>
      <c r="AH124" s="544">
        <f>IFERROR(INDEX(Debt_Monthly!$O:$Z,MATCH(AH$3,Debt_Monthly!$S:$S,1),9),0)</f>
        <v>0</v>
      </c>
      <c r="AI124" s="544">
        <f>IFERROR(INDEX(Debt_Monthly!$O:$Z,MATCH(AI$3,Debt_Monthly!$S:$S,1),9),0)</f>
        <v>0</v>
      </c>
      <c r="AJ124" s="544">
        <f>IFERROR(INDEX(Debt_Monthly!$O:$Z,MATCH(AJ$3,Debt_Monthly!$S:$S,1),9),0)</f>
        <v>0</v>
      </c>
      <c r="AK124" s="544">
        <f>IFERROR(INDEX(Debt_Monthly!$O:$Z,MATCH(AK$3,Debt_Monthly!$S:$S,1),9),0)</f>
        <v>0</v>
      </c>
      <c r="AL124" s="544">
        <f>IFERROR(INDEX(Debt_Monthly!$O:$Z,MATCH(AL$3,Debt_Monthly!$S:$S,1),9),0)</f>
        <v>0</v>
      </c>
      <c r="AM124" s="544">
        <f>IFERROR(INDEX(Debt_Monthly!$O:$Z,MATCH(AM$3,Debt_Monthly!$S:$S,1),9),0)</f>
        <v>0</v>
      </c>
      <c r="AN124" s="544">
        <f>IFERROR(INDEX(Debt_Monthly!$O:$Z,MATCH(AN$3,Debt_Monthly!$S:$S,1),9),0)</f>
        <v>0</v>
      </c>
      <c r="AO124" s="544">
        <f>IFERROR(INDEX(Debt_Monthly!$O:$Z,MATCH(AO$3,Debt_Monthly!$S:$S,1),9),0)</f>
        <v>0</v>
      </c>
      <c r="AP124" s="544">
        <f>IFERROR(INDEX(Debt_Monthly!$O:$Z,MATCH(AP$3,Debt_Monthly!$S:$S,1),9),0)</f>
        <v>0</v>
      </c>
      <c r="AQ124" s="544">
        <f>IFERROR(INDEX(Debt_Monthly!$O:$Z,MATCH(AQ$3,Debt_Monthly!$S:$S,1),9),0)</f>
        <v>0</v>
      </c>
      <c r="AR124" s="544">
        <f>IFERROR(INDEX(Debt_Monthly!$O:$Z,MATCH(AR$3,Debt_Monthly!$S:$S,1),9),0)</f>
        <v>0</v>
      </c>
      <c r="AS124" s="544">
        <f>IFERROR(INDEX(Debt_Monthly!$O:$Z,MATCH(AS$3,Debt_Monthly!$S:$S,1),9),0)</f>
        <v>0</v>
      </c>
      <c r="AT124" s="544">
        <f>IFERROR(INDEX(Debt_Monthly!$O:$Z,MATCH(AT$3,Debt_Monthly!$S:$S,1),9),0)</f>
        <v>0</v>
      </c>
      <c r="AU124" s="544">
        <f>IFERROR(INDEX(Debt_Monthly!$O:$Z,MATCH(AU$3,Debt_Monthly!$S:$S,1),9),0)</f>
        <v>0</v>
      </c>
      <c r="AV124" s="544">
        <f>IFERROR(INDEX(Debt_Monthly!$O:$Z,MATCH(AV$3,Debt_Monthly!$S:$S,1),9),0)</f>
        <v>0</v>
      </c>
      <c r="AW124" s="544">
        <f>IFERROR(INDEX(Debt_Monthly!$O:$Z,MATCH(AW$3,Debt_Monthly!$S:$S,1),9),0)</f>
        <v>0</v>
      </c>
      <c r="AX124" s="544">
        <f>IFERROR(INDEX(Debt_Monthly!$O:$Z,MATCH(AX$3,Debt_Monthly!$S:$S,1),9),0)</f>
        <v>0</v>
      </c>
      <c r="AY124" s="544">
        <f>IFERROR(INDEX(Debt_Monthly!$O:$Z,MATCH(AY$3,Debt_Monthly!$S:$S,1),9),0)</f>
        <v>0</v>
      </c>
      <c r="AZ124" s="544">
        <f>IFERROR(INDEX(Debt_Monthly!$O:$Z,MATCH(AZ$3,Debt_Monthly!$S:$S,1),9),0)</f>
        <v>0</v>
      </c>
      <c r="BA124" s="544">
        <f>IFERROR(INDEX(Debt_Monthly!$O:$Z,MATCH(BA$3,Debt_Monthly!$S:$S,1),9),0)</f>
        <v>0</v>
      </c>
      <c r="BB124" s="544">
        <f>IFERROR(INDEX(Debt_Monthly!$O:$Z,MATCH(BB$3,Debt_Monthly!$S:$S,1),9),0)</f>
        <v>0</v>
      </c>
      <c r="BC124" s="544">
        <f>IFERROR(INDEX(Debt_Monthly!$O:$Z,MATCH(BC$3,Debt_Monthly!$S:$S,1),9),0)</f>
        <v>0</v>
      </c>
      <c r="BD124" s="544">
        <f>IFERROR(INDEX(Debt_Monthly!$O:$Z,MATCH(BD$3,Debt_Monthly!$S:$S,1),9),0)</f>
        <v>0</v>
      </c>
      <c r="BE124" s="544">
        <f>IFERROR(INDEX(Debt_Monthly!$O:$Z,MATCH(BE$3,Debt_Monthly!$S:$S,1),9),0)</f>
        <v>0</v>
      </c>
      <c r="BF124" s="544">
        <f>IFERROR(INDEX(Debt_Monthly!$O:$Z,MATCH(BF$3,Debt_Monthly!$S:$S,1),9),0)</f>
        <v>0</v>
      </c>
      <c r="BG124" s="544">
        <f>IFERROR(INDEX(Debt_Monthly!$O:$Z,MATCH(BG$3,Debt_Monthly!$S:$S,1),9),0)</f>
        <v>0</v>
      </c>
      <c r="BH124" s="544">
        <f>IFERROR(INDEX(Debt_Monthly!$O:$Z,MATCH(BH$3,Debt_Monthly!$S:$S,1),9),0)</f>
        <v>0</v>
      </c>
      <c r="BI124" s="544">
        <f>IFERROR(INDEX(Debt_Monthly!$O:$Z,MATCH(BI$3,Debt_Monthly!$S:$S,1),9),0)</f>
        <v>0</v>
      </c>
      <c r="BJ124" s="544">
        <f>IFERROR(INDEX(Debt_Monthly!$O:$Z,MATCH(BJ$3,Debt_Monthly!$S:$S,1),9),0)</f>
        <v>0</v>
      </c>
      <c r="BK124" s="544">
        <f>IFERROR(INDEX(Debt_Monthly!$O:$Z,MATCH(BK$3,Debt_Monthly!$S:$S,1),9),0)</f>
        <v>0</v>
      </c>
      <c r="BL124" s="544">
        <f>IFERROR(INDEX(Debt_Monthly!$O:$Z,MATCH(BL$3,Debt_Monthly!$S:$S,1),9),0)</f>
        <v>0</v>
      </c>
      <c r="BM124" s="544">
        <f>IFERROR(INDEX(Debt_Monthly!$O:$Z,MATCH(BM$3,Debt_Monthly!$S:$S,1),9),0)</f>
        <v>0</v>
      </c>
      <c r="BN124" s="544">
        <f>IFERROR(INDEX(Debt_Monthly!$O:$Z,MATCH(BN$3,Debt_Monthly!$S:$S,1),9),0)</f>
        <v>0</v>
      </c>
      <c r="BO124" s="544">
        <f>IFERROR(INDEX(Debt_Monthly!$O:$Z,MATCH(BO$3,Debt_Monthly!$S:$S,1),9),0)</f>
        <v>0</v>
      </c>
      <c r="BP124" s="544">
        <f>IFERROR(INDEX(Debt_Monthly!$O:$Z,MATCH(BP$3,Debt_Monthly!$S:$S,1),9),0)</f>
        <v>0</v>
      </c>
      <c r="BQ124" s="544">
        <f>IFERROR(INDEX(Debt_Monthly!$O:$Z,MATCH(BQ$3,Debt_Monthly!$S:$S,1),9),0)</f>
        <v>0</v>
      </c>
      <c r="BR124" s="544">
        <f>IFERROR(INDEX(Debt_Monthly!$O:$Z,MATCH(BR$3,Debt_Monthly!$S:$S,1),9),0)</f>
        <v>0</v>
      </c>
      <c r="BS124" s="544">
        <f>IFERROR(INDEX(Debt_Monthly!$O:$Z,MATCH(BS$3,Debt_Monthly!$S:$S,1),9),0)</f>
        <v>0</v>
      </c>
      <c r="BT124" s="544">
        <f>IFERROR(INDEX(Debt_Monthly!$O:$Z,MATCH(BT$3,Debt_Monthly!$S:$S,1),9),0)</f>
        <v>0</v>
      </c>
      <c r="BU124" s="544">
        <f>IFERROR(INDEX(Debt_Monthly!$O:$Z,MATCH(BU$3,Debt_Monthly!$S:$S,1),9),0)</f>
        <v>0</v>
      </c>
      <c r="BV124" s="544">
        <f>IFERROR(INDEX(Debt_Monthly!$O:$Z,MATCH(BV$3,Debt_Monthly!$S:$S,1),9),0)</f>
        <v>0</v>
      </c>
      <c r="BW124" s="544">
        <f>IFERROR(INDEX(Debt_Monthly!$O:$Z,MATCH(BW$3,Debt_Monthly!$S:$S,1),9),0)</f>
        <v>0</v>
      </c>
      <c r="BX124" s="544">
        <f>IFERROR(INDEX(Debt_Monthly!$O:$Z,MATCH(BX$3,Debt_Monthly!$S:$S,1),9),0)</f>
        <v>0</v>
      </c>
      <c r="BY124" s="544">
        <f>IFERROR(INDEX(Debt_Monthly!$O:$Z,MATCH(BY$3,Debt_Monthly!$S:$S,1),9),0)</f>
        <v>0</v>
      </c>
      <c r="BZ124" s="544">
        <f>IFERROR(INDEX(Debt_Monthly!$O:$Z,MATCH(BZ$3,Debt_Monthly!$S:$S,1),9),0)</f>
        <v>0</v>
      </c>
      <c r="CA124" s="544">
        <f>IFERROR(INDEX(Debt_Monthly!$O:$Z,MATCH(CA$3,Debt_Monthly!$S:$S,1),9),0)</f>
        <v>0</v>
      </c>
      <c r="CB124" s="544">
        <f>IFERROR(INDEX(Debt_Monthly!$O:$Z,MATCH(CB$3,Debt_Monthly!$S:$S,1),9),0)</f>
        <v>0</v>
      </c>
      <c r="CC124" s="544">
        <f>IFERROR(INDEX(Debt_Monthly!$O:$Z,MATCH(CC$3,Debt_Monthly!$S:$S,1),9),0)</f>
        <v>0</v>
      </c>
      <c r="CD124" s="544">
        <f>IFERROR(INDEX(Debt_Monthly!$O:$Z,MATCH(CD$3,Debt_Monthly!$S:$S,1),9),0)</f>
        <v>0</v>
      </c>
      <c r="CE124" s="544">
        <f>IFERROR(INDEX(Debt_Monthly!$O:$Z,MATCH(CE$3,Debt_Monthly!$S:$S,1),9),0)</f>
        <v>0</v>
      </c>
      <c r="CF124" s="544">
        <f>IFERROR(INDEX(Debt_Monthly!$O:$Z,MATCH(CF$3,Debt_Monthly!$S:$S,1),9),0)</f>
        <v>0</v>
      </c>
      <c r="CG124" s="544">
        <f>IFERROR(INDEX(Debt_Monthly!$O:$Z,MATCH(CG$3,Debt_Monthly!$S:$S,1),9),0)</f>
        <v>0</v>
      </c>
      <c r="CH124" s="544">
        <f>IFERROR(INDEX(Debt_Monthly!$O:$Z,MATCH(CH$3,Debt_Monthly!$S:$S,1),9),0)</f>
        <v>0</v>
      </c>
      <c r="CI124" s="544">
        <f>IFERROR(INDEX(Debt_Monthly!$O:$Z,MATCH(CI$3,Debt_Monthly!$S:$S,1),9),0)</f>
        <v>0</v>
      </c>
      <c r="CJ124" s="544">
        <f>IFERROR(INDEX(Debt_Monthly!$O:$Z,MATCH(CJ$3,Debt_Monthly!$S:$S,1),9),0)</f>
        <v>0</v>
      </c>
      <c r="CK124" s="544">
        <f>IFERROR(INDEX(Debt_Monthly!$O:$Z,MATCH(CK$3,Debt_Monthly!$S:$S,1),9),0)</f>
        <v>0</v>
      </c>
      <c r="CL124" s="544">
        <f>IFERROR(INDEX(Debt_Monthly!$O:$Z,MATCH(CL$3,Debt_Monthly!$S:$S,1),9),0)</f>
        <v>0</v>
      </c>
      <c r="CM124" s="544">
        <f>IFERROR(INDEX(Debt_Monthly!$O:$Z,MATCH(CM$3,Debt_Monthly!$S:$S,1),9),0)</f>
        <v>0</v>
      </c>
      <c r="CN124" s="544">
        <f>IFERROR(INDEX(Debt_Monthly!$O:$Z,MATCH(CN$3,Debt_Monthly!$S:$S,1),9),0)</f>
        <v>0</v>
      </c>
      <c r="CO124" s="544">
        <f>IFERROR(INDEX(Debt_Monthly!$O:$Z,MATCH(CO$3,Debt_Monthly!$S:$S,1),9),0)</f>
        <v>0</v>
      </c>
      <c r="CP124" s="544">
        <f>IFERROR(INDEX(Debt_Monthly!$O:$Z,MATCH(CP$3,Debt_Monthly!$S:$S,1),9),0)</f>
        <v>0</v>
      </c>
      <c r="CQ124" s="544">
        <f>IFERROR(INDEX(Debt_Monthly!$O:$Z,MATCH(CQ$3,Debt_Monthly!$S:$S,1),9),0)</f>
        <v>0</v>
      </c>
      <c r="CR124" s="544">
        <f>IFERROR(INDEX(Debt_Monthly!$O:$Z,MATCH(CR$3,Debt_Monthly!$S:$S,1),9),0)</f>
        <v>0</v>
      </c>
      <c r="CS124" s="544">
        <f>IFERROR(INDEX(Debt_Monthly!$O:$Z,MATCH(CS$3,Debt_Monthly!$S:$S,1),9),0)</f>
        <v>0</v>
      </c>
      <c r="CT124" s="544">
        <f>IFERROR(INDEX(Debt_Monthly!$O:$Z,MATCH(CT$3,Debt_Monthly!$S:$S,1),9),0)</f>
        <v>0</v>
      </c>
      <c r="CU124" s="544">
        <f>IFERROR(INDEX(Debt_Monthly!$O:$Z,MATCH(CU$3,Debt_Monthly!$S:$S,1),9),0)</f>
        <v>0</v>
      </c>
      <c r="CV124" s="544">
        <f>IFERROR(INDEX(Debt_Monthly!$O:$Z,MATCH(CV$3,Debt_Monthly!$S:$S,1),9),0)</f>
        <v>0</v>
      </c>
      <c r="CW124" s="544">
        <f>IFERROR(INDEX(Debt_Monthly!$O:$Z,MATCH(CW$3,Debt_Monthly!$S:$S,1),9),0)</f>
        <v>0</v>
      </c>
      <c r="CX124" s="544">
        <f>IFERROR(INDEX(Debt_Monthly!$O:$Z,MATCH(CX$3,Debt_Monthly!$S:$S,1),9),0)</f>
        <v>0</v>
      </c>
      <c r="CY124" s="544">
        <f>IFERROR(INDEX(Debt_Monthly!$O:$Z,MATCH(CY$3,Debt_Monthly!$S:$S,1),9),0)</f>
        <v>0</v>
      </c>
      <c r="CZ124" s="544">
        <f>IFERROR(INDEX(Debt_Monthly!$O:$Z,MATCH(CZ$3,Debt_Monthly!$S:$S,1),9),0)</f>
        <v>0</v>
      </c>
      <c r="DA124" s="544">
        <f>IFERROR(INDEX(Debt_Monthly!$O:$Z,MATCH(DA$3,Debt_Monthly!$S:$S,1),9),0)</f>
        <v>0</v>
      </c>
      <c r="DB124" s="544">
        <f>IFERROR(INDEX(Debt_Monthly!$O:$Z,MATCH(DB$3,Debt_Monthly!$S:$S,1),9),0)</f>
        <v>0</v>
      </c>
      <c r="DC124" s="544">
        <f>IFERROR(INDEX(Debt_Monthly!$O:$Z,MATCH(DC$3,Debt_Monthly!$S:$S,1),9),0)</f>
        <v>0</v>
      </c>
      <c r="DD124" s="544">
        <f>IFERROR(INDEX(Debt_Monthly!$O:$Z,MATCH(DD$3,Debt_Monthly!$S:$S,1),9),0)</f>
        <v>0</v>
      </c>
      <c r="DE124" s="544">
        <f>IFERROR(INDEX(Debt_Monthly!$O:$Z,MATCH(DE$3,Debt_Monthly!$S:$S,1),9),0)</f>
        <v>0</v>
      </c>
      <c r="DF124" s="544">
        <f>IFERROR(INDEX(Debt_Monthly!$O:$Z,MATCH(DF$3,Debt_Monthly!$S:$S,1),9),0)</f>
        <v>0</v>
      </c>
      <c r="DG124" s="544">
        <f>IFERROR(INDEX(Debt_Monthly!$O:$Z,MATCH(DG$3,Debt_Monthly!$S:$S,1),9),0)</f>
        <v>0</v>
      </c>
      <c r="DH124" s="544">
        <f>IFERROR(INDEX(Debt_Monthly!$O:$Z,MATCH(DH$3,Debt_Monthly!$S:$S,1),9),0)</f>
        <v>0</v>
      </c>
      <c r="DI124" s="544">
        <f>IFERROR(INDEX(Debt_Monthly!$O:$Z,MATCH(DI$3,Debt_Monthly!$S:$S,1),9),0)</f>
        <v>0</v>
      </c>
      <c r="DJ124" s="544">
        <f>IFERROR(INDEX(Debt_Monthly!$O:$Z,MATCH(DJ$3,Debt_Monthly!$S:$S,1),9),0)</f>
        <v>0</v>
      </c>
      <c r="DK124" s="544">
        <f>IFERROR(INDEX(Debt_Monthly!$O:$Z,MATCH(DK$3,Debt_Monthly!$S:$S,1),9),0)</f>
        <v>0</v>
      </c>
      <c r="DL124" s="544">
        <f>IFERROR(INDEX(Debt_Monthly!$O:$Z,MATCH(DL$3,Debt_Monthly!$S:$S,1),9),0)</f>
        <v>0</v>
      </c>
      <c r="DM124" s="544">
        <f>IFERROR(INDEX(Debt_Monthly!$O:$Z,MATCH(DM$3,Debt_Monthly!$S:$S,1),9),0)</f>
        <v>0</v>
      </c>
      <c r="DN124" s="544">
        <f>IFERROR(INDEX(Debt_Monthly!$O:$Z,MATCH(DN$3,Debt_Monthly!$S:$S,1),9),0)</f>
        <v>0</v>
      </c>
      <c r="DO124" s="544">
        <f>IFERROR(INDEX(Debt_Monthly!$O:$Z,MATCH(DO$3,Debt_Monthly!$S:$S,1),9),0)</f>
        <v>0</v>
      </c>
      <c r="DP124" s="544">
        <f>IFERROR(INDEX(Debt_Monthly!$O:$Z,MATCH(DP$3,Debt_Monthly!$S:$S,1),9),0)</f>
        <v>0</v>
      </c>
      <c r="DQ124" s="544">
        <f>IFERROR(INDEX(Debt_Monthly!$O:$Z,MATCH(DQ$3,Debt_Monthly!$S:$S,1),9),0)</f>
        <v>0</v>
      </c>
      <c r="DR124" s="544">
        <f>IFERROR(INDEX(Debt_Monthly!$O:$Z,MATCH(DR$3,Debt_Monthly!$S:$S,1),9),0)</f>
        <v>0</v>
      </c>
      <c r="DS124" s="544">
        <f>IFERROR(INDEX(Debt_Monthly!$O:$Z,MATCH(DS$3,Debt_Monthly!$S:$S,1),9),0)</f>
        <v>0</v>
      </c>
      <c r="DT124" s="544">
        <f>IFERROR(INDEX(Debt_Monthly!$O:$Z,MATCH(DT$3,Debt_Monthly!$S:$S,1),9),0)</f>
        <v>0</v>
      </c>
      <c r="DU124" s="82"/>
    </row>
    <row r="125" spans="1:125">
      <c r="B125" t="s">
        <v>230</v>
      </c>
      <c r="E125" s="544">
        <f>IFERROR(INDEX(Debt_Monthly!$O:$Z,MATCH(E$3,Debt_Monthly!$S:$S,1),8),0)</f>
        <v>0</v>
      </c>
      <c r="F125" s="544">
        <f>IFERROR(INDEX(Debt_Monthly!$O:$Z,MATCH(F$3,Debt_Monthly!$S:$S,1),8),0)</f>
        <v>0</v>
      </c>
      <c r="G125" s="544">
        <f>IFERROR(INDEX(Debt_Monthly!$O:$Z,MATCH(G$3,Debt_Monthly!$S:$S,1),8),0)</f>
        <v>0</v>
      </c>
      <c r="H125" s="544">
        <f>IFERROR(INDEX(Debt_Monthly!$O:$Z,MATCH(H$3,Debt_Monthly!$S:$S,1),8),0)</f>
        <v>0</v>
      </c>
      <c r="I125" s="544">
        <f>IFERROR(INDEX(Debt_Monthly!$O:$Z,MATCH(I$3,Debt_Monthly!$S:$S,1),8),0)</f>
        <v>0</v>
      </c>
      <c r="J125" s="544">
        <f>IFERROR(INDEX(Debt_Monthly!$O:$Z,MATCH(J$3,Debt_Monthly!$S:$S,1),8),0)</f>
        <v>0</v>
      </c>
      <c r="K125" s="544">
        <f>IFERROR(INDEX(Debt_Monthly!$O:$Z,MATCH(K$3,Debt_Monthly!$S:$S,1),8),0)</f>
        <v>0</v>
      </c>
      <c r="L125" s="544">
        <f>IFERROR(INDEX(Debt_Monthly!$O:$Z,MATCH(L$3,Debt_Monthly!$S:$S,1),8),0)</f>
        <v>0</v>
      </c>
      <c r="M125" s="544">
        <f>IFERROR(INDEX(Debt_Monthly!$O:$Z,MATCH(M$3,Debt_Monthly!$S:$S,1),8),0)</f>
        <v>0</v>
      </c>
      <c r="N125" s="544">
        <f>IFERROR(INDEX(Debt_Monthly!$O:$Z,MATCH(N$3,Debt_Monthly!$S:$S,1),8),0)</f>
        <v>0</v>
      </c>
      <c r="O125" s="544">
        <f>IFERROR(INDEX(Debt_Monthly!$O:$Z,MATCH(O$3,Debt_Monthly!$S:$S,1),8),0)</f>
        <v>0</v>
      </c>
      <c r="P125" s="544">
        <f>IFERROR(INDEX(Debt_Monthly!$O:$Z,MATCH(P$3,Debt_Monthly!$S:$S,1),8),0)</f>
        <v>0</v>
      </c>
      <c r="Q125" s="544">
        <f>IFERROR(INDEX(Debt_Monthly!$O:$Z,MATCH(Q$3,Debt_Monthly!$S:$S,1),8),0)</f>
        <v>0</v>
      </c>
      <c r="R125" s="544">
        <f>IFERROR(INDEX(Debt_Monthly!$O:$Z,MATCH(R$3,Debt_Monthly!$S:$S,1),8),0)</f>
        <v>0</v>
      </c>
      <c r="S125" s="544">
        <f>IFERROR(INDEX(Debt_Monthly!$O:$Z,MATCH(S$3,Debt_Monthly!$S:$S,1),8),0)</f>
        <v>0</v>
      </c>
      <c r="T125" s="544">
        <f>IFERROR(INDEX(Debt_Monthly!$O:$Z,MATCH(T$3,Debt_Monthly!$S:$S,1),8),0)</f>
        <v>0</v>
      </c>
      <c r="U125" s="544">
        <f>IFERROR(INDEX(Debt_Monthly!$O:$Z,MATCH(U$3,Debt_Monthly!$S:$S,1),8),0)</f>
        <v>0</v>
      </c>
      <c r="V125" s="544">
        <f>IFERROR(INDEX(Debt_Monthly!$O:$Z,MATCH(V$3,Debt_Monthly!$S:$S,1),8),0)</f>
        <v>0</v>
      </c>
      <c r="W125" s="544">
        <f>IFERROR(INDEX(Debt_Monthly!$O:$Z,MATCH(W$3,Debt_Monthly!$S:$S,1),8),0)</f>
        <v>0</v>
      </c>
      <c r="X125" s="544">
        <f>IFERROR(INDEX(Debt_Monthly!$O:$Z,MATCH(X$3,Debt_Monthly!$S:$S,1),8),0)</f>
        <v>0</v>
      </c>
      <c r="Y125" s="544">
        <f>IFERROR(INDEX(Debt_Monthly!$O:$Z,MATCH(Y$3,Debt_Monthly!$S:$S,1),8),0)</f>
        <v>0</v>
      </c>
      <c r="Z125" s="544">
        <f>IFERROR(INDEX(Debt_Monthly!$O:$Z,MATCH(Z$3,Debt_Monthly!$S:$S,1),8),0)</f>
        <v>0</v>
      </c>
      <c r="AA125" s="544">
        <f>IFERROR(INDEX(Debt_Monthly!$O:$Z,MATCH(AA$3,Debt_Monthly!$S:$S,1),8),0)</f>
        <v>0</v>
      </c>
      <c r="AB125" s="544">
        <f>IFERROR(INDEX(Debt_Monthly!$O:$Z,MATCH(AB$3,Debt_Monthly!$S:$S,1),8),0)</f>
        <v>0</v>
      </c>
      <c r="AC125" s="544">
        <f>IFERROR(INDEX(Debt_Monthly!$O:$Z,MATCH(AC$3,Debt_Monthly!$S:$S,1),8),0)</f>
        <v>0</v>
      </c>
      <c r="AD125" s="544">
        <f>IFERROR(INDEX(Debt_Monthly!$O:$Z,MATCH(AD$3,Debt_Monthly!$S:$S,1),8),0)</f>
        <v>0</v>
      </c>
      <c r="AE125" s="544">
        <f>IFERROR(INDEX(Debt_Monthly!$O:$Z,MATCH(AE$3,Debt_Monthly!$S:$S,1),8),0)</f>
        <v>0</v>
      </c>
      <c r="AF125" s="544">
        <f>IFERROR(INDEX(Debt_Monthly!$O:$Z,MATCH(AF$3,Debt_Monthly!$S:$S,1),8),0)</f>
        <v>0</v>
      </c>
      <c r="AG125" s="544">
        <f>IFERROR(INDEX(Debt_Monthly!$O:$Z,MATCH(AG$3,Debt_Monthly!$S:$S,1),8),0)</f>
        <v>0</v>
      </c>
      <c r="AH125" s="544">
        <f>IFERROR(INDEX(Debt_Monthly!$O:$Z,MATCH(AH$3,Debt_Monthly!$S:$S,1),8),0)</f>
        <v>0</v>
      </c>
      <c r="AI125" s="544">
        <f>IFERROR(INDEX(Debt_Monthly!$O:$Z,MATCH(AI$3,Debt_Monthly!$S:$S,1),8),0)</f>
        <v>0</v>
      </c>
      <c r="AJ125" s="544">
        <f>IFERROR(INDEX(Debt_Monthly!$O:$Z,MATCH(AJ$3,Debt_Monthly!$S:$S,1),8),0)</f>
        <v>0</v>
      </c>
      <c r="AK125" s="544">
        <f>IFERROR(INDEX(Debt_Monthly!$O:$Z,MATCH(AK$3,Debt_Monthly!$S:$S,1),8),0)</f>
        <v>0</v>
      </c>
      <c r="AL125" s="544">
        <f>IFERROR(INDEX(Debt_Monthly!$O:$Z,MATCH(AL$3,Debt_Monthly!$S:$S,1),8),0)</f>
        <v>0</v>
      </c>
      <c r="AM125" s="544">
        <f>IFERROR(INDEX(Debt_Monthly!$O:$Z,MATCH(AM$3,Debt_Monthly!$S:$S,1),8),0)</f>
        <v>0</v>
      </c>
      <c r="AN125" s="544">
        <f>IFERROR(INDEX(Debt_Monthly!$O:$Z,MATCH(AN$3,Debt_Monthly!$S:$S,1),8),0)</f>
        <v>0</v>
      </c>
      <c r="AO125" s="544">
        <f>IFERROR(INDEX(Debt_Monthly!$O:$Z,MATCH(AO$3,Debt_Monthly!$S:$S,1),8),0)</f>
        <v>0</v>
      </c>
      <c r="AP125" s="544">
        <f>IFERROR(INDEX(Debt_Monthly!$O:$Z,MATCH(AP$3,Debt_Monthly!$S:$S,1),8),0)</f>
        <v>0</v>
      </c>
      <c r="AQ125" s="544">
        <f>IFERROR(INDEX(Debt_Monthly!$O:$Z,MATCH(AQ$3,Debt_Monthly!$S:$S,1),8),0)</f>
        <v>0</v>
      </c>
      <c r="AR125" s="544">
        <f>IFERROR(INDEX(Debt_Monthly!$O:$Z,MATCH(AR$3,Debt_Monthly!$S:$S,1),8),0)</f>
        <v>0</v>
      </c>
      <c r="AS125" s="544">
        <f>IFERROR(INDEX(Debt_Monthly!$O:$Z,MATCH(AS$3,Debt_Monthly!$S:$S,1),8),0)</f>
        <v>0</v>
      </c>
      <c r="AT125" s="544">
        <f>IFERROR(INDEX(Debt_Monthly!$O:$Z,MATCH(AT$3,Debt_Monthly!$S:$S,1),8),0)</f>
        <v>0</v>
      </c>
      <c r="AU125" s="544">
        <f>IFERROR(INDEX(Debt_Monthly!$O:$Z,MATCH(AU$3,Debt_Monthly!$S:$S,1),8),0)</f>
        <v>0</v>
      </c>
      <c r="AV125" s="544">
        <f>IFERROR(INDEX(Debt_Monthly!$O:$Z,MATCH(AV$3,Debt_Monthly!$S:$S,1),8),0)</f>
        <v>0</v>
      </c>
      <c r="AW125" s="544">
        <f>IFERROR(INDEX(Debt_Monthly!$O:$Z,MATCH(AW$3,Debt_Monthly!$S:$S,1),8),0)</f>
        <v>0</v>
      </c>
      <c r="AX125" s="544">
        <f>IFERROR(INDEX(Debt_Monthly!$O:$Z,MATCH(AX$3,Debt_Monthly!$S:$S,1),8),0)</f>
        <v>0</v>
      </c>
      <c r="AY125" s="544">
        <f>IFERROR(INDEX(Debt_Monthly!$O:$Z,MATCH(AY$3,Debt_Monthly!$S:$S,1),8),0)</f>
        <v>0</v>
      </c>
      <c r="AZ125" s="544">
        <f>IFERROR(INDEX(Debt_Monthly!$O:$Z,MATCH(AZ$3,Debt_Monthly!$S:$S,1),8),0)</f>
        <v>0</v>
      </c>
      <c r="BA125" s="544">
        <f>IFERROR(INDEX(Debt_Monthly!$O:$Z,MATCH(BA$3,Debt_Monthly!$S:$S,1),8),0)</f>
        <v>0</v>
      </c>
      <c r="BB125" s="544">
        <f>IFERROR(INDEX(Debt_Monthly!$O:$Z,MATCH(BB$3,Debt_Monthly!$S:$S,1),8),0)</f>
        <v>0</v>
      </c>
      <c r="BC125" s="544">
        <f>IFERROR(INDEX(Debt_Monthly!$O:$Z,MATCH(BC$3,Debt_Monthly!$S:$S,1),8),0)</f>
        <v>0</v>
      </c>
      <c r="BD125" s="544">
        <f>IFERROR(INDEX(Debt_Monthly!$O:$Z,MATCH(BD$3,Debt_Monthly!$S:$S,1),8),0)</f>
        <v>0</v>
      </c>
      <c r="BE125" s="544">
        <f>IFERROR(INDEX(Debt_Monthly!$O:$Z,MATCH(BE$3,Debt_Monthly!$S:$S,1),8),0)</f>
        <v>0</v>
      </c>
      <c r="BF125" s="544">
        <f>IFERROR(INDEX(Debt_Monthly!$O:$Z,MATCH(BF$3,Debt_Monthly!$S:$S,1),8),0)</f>
        <v>0</v>
      </c>
      <c r="BG125" s="544">
        <f>IFERROR(INDEX(Debt_Monthly!$O:$Z,MATCH(BG$3,Debt_Monthly!$S:$S,1),8),0)</f>
        <v>0</v>
      </c>
      <c r="BH125" s="544">
        <f>IFERROR(INDEX(Debt_Monthly!$O:$Z,MATCH(BH$3,Debt_Monthly!$S:$S,1),8),0)</f>
        <v>0</v>
      </c>
      <c r="BI125" s="544">
        <f>IFERROR(INDEX(Debt_Monthly!$O:$Z,MATCH(BI$3,Debt_Monthly!$S:$S,1),8),0)</f>
        <v>0</v>
      </c>
      <c r="BJ125" s="544">
        <f>IFERROR(INDEX(Debt_Monthly!$O:$Z,MATCH(BJ$3,Debt_Monthly!$S:$S,1),8),0)</f>
        <v>0</v>
      </c>
      <c r="BK125" s="544">
        <f>IFERROR(INDEX(Debt_Monthly!$O:$Z,MATCH(BK$3,Debt_Monthly!$S:$S,1),8),0)</f>
        <v>0</v>
      </c>
      <c r="BL125" s="544">
        <f>IFERROR(INDEX(Debt_Monthly!$O:$Z,MATCH(BL$3,Debt_Monthly!$S:$S,1),8),0)</f>
        <v>0</v>
      </c>
      <c r="BM125" s="544">
        <f>IFERROR(INDEX(Debt_Monthly!$O:$Z,MATCH(BM$3,Debt_Monthly!$S:$S,1),8),0)</f>
        <v>0</v>
      </c>
      <c r="BN125" s="544">
        <f>IFERROR(INDEX(Debt_Monthly!$O:$Z,MATCH(BN$3,Debt_Monthly!$S:$S,1),8),0)</f>
        <v>0</v>
      </c>
      <c r="BO125" s="544">
        <f>IFERROR(INDEX(Debt_Monthly!$O:$Z,MATCH(BO$3,Debt_Monthly!$S:$S,1),8),0)</f>
        <v>0</v>
      </c>
      <c r="BP125" s="544">
        <f>IFERROR(INDEX(Debt_Monthly!$O:$Z,MATCH(BP$3,Debt_Monthly!$S:$S,1),8),0)</f>
        <v>0</v>
      </c>
      <c r="BQ125" s="544">
        <f>IFERROR(INDEX(Debt_Monthly!$O:$Z,MATCH(BQ$3,Debt_Monthly!$S:$S,1),8),0)</f>
        <v>0</v>
      </c>
      <c r="BR125" s="544">
        <f>IFERROR(INDEX(Debt_Monthly!$O:$Z,MATCH(BR$3,Debt_Monthly!$S:$S,1),8),0)</f>
        <v>0</v>
      </c>
      <c r="BS125" s="544">
        <f>IFERROR(INDEX(Debt_Monthly!$O:$Z,MATCH(BS$3,Debt_Monthly!$S:$S,1),8),0)</f>
        <v>0</v>
      </c>
      <c r="BT125" s="544">
        <f>IFERROR(INDEX(Debt_Monthly!$O:$Z,MATCH(BT$3,Debt_Monthly!$S:$S,1),8),0)</f>
        <v>0</v>
      </c>
      <c r="BU125" s="544">
        <f>IFERROR(INDEX(Debt_Monthly!$O:$Z,MATCH(BU$3,Debt_Monthly!$S:$S,1),8),0)</f>
        <v>0</v>
      </c>
      <c r="BV125" s="544">
        <f>IFERROR(INDEX(Debt_Monthly!$O:$Z,MATCH(BV$3,Debt_Monthly!$S:$S,1),8),0)</f>
        <v>0</v>
      </c>
      <c r="BW125" s="544">
        <f>IFERROR(INDEX(Debt_Monthly!$O:$Z,MATCH(BW$3,Debt_Monthly!$S:$S,1),8),0)</f>
        <v>0</v>
      </c>
      <c r="BX125" s="544">
        <f>IFERROR(INDEX(Debt_Monthly!$O:$Z,MATCH(BX$3,Debt_Monthly!$S:$S,1),8),0)</f>
        <v>0</v>
      </c>
      <c r="BY125" s="544">
        <f>IFERROR(INDEX(Debt_Monthly!$O:$Z,MATCH(BY$3,Debt_Monthly!$S:$S,1),8),0)</f>
        <v>0</v>
      </c>
      <c r="BZ125" s="544">
        <f>IFERROR(INDEX(Debt_Monthly!$O:$Z,MATCH(BZ$3,Debt_Monthly!$S:$S,1),8),0)</f>
        <v>0</v>
      </c>
      <c r="CA125" s="544">
        <f>IFERROR(INDEX(Debt_Monthly!$O:$Z,MATCH(CA$3,Debt_Monthly!$S:$S,1),8),0)</f>
        <v>0</v>
      </c>
      <c r="CB125" s="544">
        <f>IFERROR(INDEX(Debt_Monthly!$O:$Z,MATCH(CB$3,Debt_Monthly!$S:$S,1),8),0)</f>
        <v>0</v>
      </c>
      <c r="CC125" s="544">
        <f>IFERROR(INDEX(Debt_Monthly!$O:$Z,MATCH(CC$3,Debt_Monthly!$S:$S,1),8),0)</f>
        <v>0</v>
      </c>
      <c r="CD125" s="544">
        <f>IFERROR(INDEX(Debt_Monthly!$O:$Z,MATCH(CD$3,Debt_Monthly!$S:$S,1),8),0)</f>
        <v>0</v>
      </c>
      <c r="CE125" s="544">
        <f>IFERROR(INDEX(Debt_Monthly!$O:$Z,MATCH(CE$3,Debt_Monthly!$S:$S,1),8),0)</f>
        <v>0</v>
      </c>
      <c r="CF125" s="544">
        <f>IFERROR(INDEX(Debt_Monthly!$O:$Z,MATCH(CF$3,Debt_Monthly!$S:$S,1),8),0)</f>
        <v>0</v>
      </c>
      <c r="CG125" s="544">
        <f>IFERROR(INDEX(Debt_Monthly!$O:$Z,MATCH(CG$3,Debt_Monthly!$S:$S,1),8),0)</f>
        <v>0</v>
      </c>
      <c r="CH125" s="544">
        <f>IFERROR(INDEX(Debt_Monthly!$O:$Z,MATCH(CH$3,Debt_Monthly!$S:$S,1),8),0)</f>
        <v>0</v>
      </c>
      <c r="CI125" s="544">
        <f>IFERROR(INDEX(Debt_Monthly!$O:$Z,MATCH(CI$3,Debt_Monthly!$S:$S,1),8),0)</f>
        <v>0</v>
      </c>
      <c r="CJ125" s="544">
        <f>IFERROR(INDEX(Debt_Monthly!$O:$Z,MATCH(CJ$3,Debt_Monthly!$S:$S,1),8),0)</f>
        <v>0</v>
      </c>
      <c r="CK125" s="544">
        <f>IFERROR(INDEX(Debt_Monthly!$O:$Z,MATCH(CK$3,Debt_Monthly!$S:$S,1),8),0)</f>
        <v>0</v>
      </c>
      <c r="CL125" s="544">
        <f>IFERROR(INDEX(Debt_Monthly!$O:$Z,MATCH(CL$3,Debt_Monthly!$S:$S,1),8),0)</f>
        <v>0</v>
      </c>
      <c r="CM125" s="544">
        <f>IFERROR(INDEX(Debt_Monthly!$O:$Z,MATCH(CM$3,Debt_Monthly!$S:$S,1),8),0)</f>
        <v>0</v>
      </c>
      <c r="CN125" s="544">
        <f>IFERROR(INDEX(Debt_Monthly!$O:$Z,MATCH(CN$3,Debt_Monthly!$S:$S,1),8),0)</f>
        <v>0</v>
      </c>
      <c r="CO125" s="544">
        <f>IFERROR(INDEX(Debt_Monthly!$O:$Z,MATCH(CO$3,Debt_Monthly!$S:$S,1),8),0)</f>
        <v>0</v>
      </c>
      <c r="CP125" s="544">
        <f>IFERROR(INDEX(Debt_Monthly!$O:$Z,MATCH(CP$3,Debt_Monthly!$S:$S,1),8),0)</f>
        <v>0</v>
      </c>
      <c r="CQ125" s="544">
        <f>IFERROR(INDEX(Debt_Monthly!$O:$Z,MATCH(CQ$3,Debt_Monthly!$S:$S,1),8),0)</f>
        <v>0</v>
      </c>
      <c r="CR125" s="544">
        <f>IFERROR(INDEX(Debt_Monthly!$O:$Z,MATCH(CR$3,Debt_Monthly!$S:$S,1),8),0)</f>
        <v>0</v>
      </c>
      <c r="CS125" s="544">
        <f>IFERROR(INDEX(Debt_Monthly!$O:$Z,MATCH(CS$3,Debt_Monthly!$S:$S,1),8),0)</f>
        <v>0</v>
      </c>
      <c r="CT125" s="544">
        <f>IFERROR(INDEX(Debt_Monthly!$O:$Z,MATCH(CT$3,Debt_Monthly!$S:$S,1),8),0)</f>
        <v>0</v>
      </c>
      <c r="CU125" s="544">
        <f>IFERROR(INDEX(Debt_Monthly!$O:$Z,MATCH(CU$3,Debt_Monthly!$S:$S,1),8),0)</f>
        <v>0</v>
      </c>
      <c r="CV125" s="544">
        <f>IFERROR(INDEX(Debt_Monthly!$O:$Z,MATCH(CV$3,Debt_Monthly!$S:$S,1),8),0)</f>
        <v>0</v>
      </c>
      <c r="CW125" s="544">
        <f>IFERROR(INDEX(Debt_Monthly!$O:$Z,MATCH(CW$3,Debt_Monthly!$S:$S,1),8),0)</f>
        <v>0</v>
      </c>
      <c r="CX125" s="544">
        <f>IFERROR(INDEX(Debt_Monthly!$O:$Z,MATCH(CX$3,Debt_Monthly!$S:$S,1),8),0)</f>
        <v>0</v>
      </c>
      <c r="CY125" s="544">
        <f>IFERROR(INDEX(Debt_Monthly!$O:$Z,MATCH(CY$3,Debt_Monthly!$S:$S,1),8),0)</f>
        <v>0</v>
      </c>
      <c r="CZ125" s="544">
        <f>IFERROR(INDEX(Debt_Monthly!$O:$Z,MATCH(CZ$3,Debt_Monthly!$S:$S,1),8),0)</f>
        <v>0</v>
      </c>
      <c r="DA125" s="544">
        <f>IFERROR(INDEX(Debt_Monthly!$O:$Z,MATCH(DA$3,Debt_Monthly!$S:$S,1),8),0)</f>
        <v>0</v>
      </c>
      <c r="DB125" s="544">
        <f>IFERROR(INDEX(Debt_Monthly!$O:$Z,MATCH(DB$3,Debt_Monthly!$S:$S,1),8),0)</f>
        <v>0</v>
      </c>
      <c r="DC125" s="544">
        <f>IFERROR(INDEX(Debt_Monthly!$O:$Z,MATCH(DC$3,Debt_Monthly!$S:$S,1),8),0)</f>
        <v>0</v>
      </c>
      <c r="DD125" s="544">
        <f>IFERROR(INDEX(Debt_Monthly!$O:$Z,MATCH(DD$3,Debt_Monthly!$S:$S,1),8),0)</f>
        <v>0</v>
      </c>
      <c r="DE125" s="544">
        <f>IFERROR(INDEX(Debt_Monthly!$O:$Z,MATCH(DE$3,Debt_Monthly!$S:$S,1),8),0)</f>
        <v>0</v>
      </c>
      <c r="DF125" s="544">
        <f>IFERROR(INDEX(Debt_Monthly!$O:$Z,MATCH(DF$3,Debt_Monthly!$S:$S,1),8),0)</f>
        <v>0</v>
      </c>
      <c r="DG125" s="544">
        <f>IFERROR(INDEX(Debt_Monthly!$O:$Z,MATCH(DG$3,Debt_Monthly!$S:$S,1),8),0)</f>
        <v>0</v>
      </c>
      <c r="DH125" s="544">
        <f>IFERROR(INDEX(Debt_Monthly!$O:$Z,MATCH(DH$3,Debt_Monthly!$S:$S,1),8),0)</f>
        <v>0</v>
      </c>
      <c r="DI125" s="544">
        <f>IFERROR(INDEX(Debt_Monthly!$O:$Z,MATCH(DI$3,Debt_Monthly!$S:$S,1),8),0)</f>
        <v>0</v>
      </c>
      <c r="DJ125" s="544">
        <f>IFERROR(INDEX(Debt_Monthly!$O:$Z,MATCH(DJ$3,Debt_Monthly!$S:$S,1),8),0)</f>
        <v>0</v>
      </c>
      <c r="DK125" s="544">
        <f>IFERROR(INDEX(Debt_Monthly!$O:$Z,MATCH(DK$3,Debt_Monthly!$S:$S,1),8),0)</f>
        <v>0</v>
      </c>
      <c r="DL125" s="544">
        <f>IFERROR(INDEX(Debt_Monthly!$O:$Z,MATCH(DL$3,Debt_Monthly!$S:$S,1),8),0)</f>
        <v>0</v>
      </c>
      <c r="DM125" s="544">
        <f>IFERROR(INDEX(Debt_Monthly!$O:$Z,MATCH(DM$3,Debt_Monthly!$S:$S,1),8),0)</f>
        <v>0</v>
      </c>
      <c r="DN125" s="544">
        <f>IFERROR(INDEX(Debt_Monthly!$O:$Z,MATCH(DN$3,Debt_Monthly!$S:$S,1),8),0)</f>
        <v>0</v>
      </c>
      <c r="DO125" s="544">
        <f>IFERROR(INDEX(Debt_Monthly!$O:$Z,MATCH(DO$3,Debt_Monthly!$S:$S,1),8),0)</f>
        <v>0</v>
      </c>
      <c r="DP125" s="544">
        <f>IFERROR(INDEX(Debt_Monthly!$O:$Z,MATCH(DP$3,Debt_Monthly!$S:$S,1),8),0)</f>
        <v>0</v>
      </c>
      <c r="DQ125" s="544">
        <f>IFERROR(INDEX(Debt_Monthly!$O:$Z,MATCH(DQ$3,Debt_Monthly!$S:$S,1),8),0)</f>
        <v>0</v>
      </c>
      <c r="DR125" s="544">
        <f>IFERROR(INDEX(Debt_Monthly!$O:$Z,MATCH(DR$3,Debt_Monthly!$S:$S,1),8),0)</f>
        <v>0</v>
      </c>
      <c r="DS125" s="544">
        <f>IFERROR(INDEX(Debt_Monthly!$O:$Z,MATCH(DS$3,Debt_Monthly!$S:$S,1),8),0)</f>
        <v>0</v>
      </c>
      <c r="DT125" s="544">
        <f>IFERROR(INDEX(Debt_Monthly!$O:$Z,MATCH(DT$3,Debt_Monthly!$S:$S,1),8),0)</f>
        <v>0</v>
      </c>
      <c r="DU125" s="82"/>
    </row>
    <row r="126" spans="1:125">
      <c r="B126" t="s">
        <v>680</v>
      </c>
      <c r="E126" s="544">
        <f>IFERROR(INDEX(Debt_Monthly!$O:$AA,MATCH(E$3,Debt_Monthly!$S:$S,1),13),0)</f>
        <v>0</v>
      </c>
      <c r="F126" s="544">
        <f>IFERROR(INDEX(Debt_Monthly!$O:$AA,MATCH(F$3,Debt_Monthly!$S:$S,1),13),0)</f>
        <v>0</v>
      </c>
      <c r="G126" s="544">
        <f>IFERROR(INDEX(Debt_Monthly!$O:$AA,MATCH(G$3,Debt_Monthly!$S:$S,1),13),0)</f>
        <v>0</v>
      </c>
      <c r="H126" s="544">
        <f>IFERROR(INDEX(Debt_Monthly!$O:$AA,MATCH(H$3,Debt_Monthly!$S:$S,1),13),0)</f>
        <v>0</v>
      </c>
      <c r="I126" s="544">
        <f>IFERROR(INDEX(Debt_Monthly!$O:$AA,MATCH(I$3,Debt_Monthly!$S:$S,1),13),0)</f>
        <v>0</v>
      </c>
      <c r="J126" s="544">
        <f>IFERROR(INDEX(Debt_Monthly!$O:$AA,MATCH(J$3,Debt_Monthly!$S:$S,1),13),0)</f>
        <v>0</v>
      </c>
      <c r="K126" s="544">
        <f>IFERROR(INDEX(Debt_Monthly!$O:$AA,MATCH(K$3,Debt_Monthly!$S:$S,1),13),0)</f>
        <v>0</v>
      </c>
      <c r="L126" s="544">
        <f>IFERROR(INDEX(Debt_Monthly!$O:$AA,MATCH(L$3,Debt_Monthly!$S:$S,1),13),0)</f>
        <v>0</v>
      </c>
      <c r="M126" s="544">
        <f>IFERROR(INDEX(Debt_Monthly!$O:$AA,MATCH(M$3,Debt_Monthly!$S:$S,1),13),0)</f>
        <v>0</v>
      </c>
      <c r="N126" s="544">
        <f>IFERROR(INDEX(Debt_Monthly!$O:$AA,MATCH(N$3,Debt_Monthly!$S:$S,1),13),0)</f>
        <v>0</v>
      </c>
      <c r="O126" s="544">
        <f>IFERROR(INDEX(Debt_Monthly!$O:$AA,MATCH(O$3,Debt_Monthly!$S:$S,1),13),0)</f>
        <v>0</v>
      </c>
      <c r="P126" s="544">
        <f>IFERROR(INDEX(Debt_Monthly!$O:$AA,MATCH(P$3,Debt_Monthly!$S:$S,1),13),0)</f>
        <v>0</v>
      </c>
      <c r="Q126" s="544">
        <f>IFERROR(INDEX(Debt_Monthly!$O:$AA,MATCH(Q$3,Debt_Monthly!$S:$S,1),13),0)</f>
        <v>0</v>
      </c>
      <c r="R126" s="544">
        <f>IFERROR(INDEX(Debt_Monthly!$O:$AA,MATCH(R$3,Debt_Monthly!$S:$S,1),13),0)</f>
        <v>0</v>
      </c>
      <c r="S126" s="544">
        <f>IFERROR(INDEX(Debt_Monthly!$O:$AA,MATCH(S$3,Debt_Monthly!$S:$S,1),13),0)</f>
        <v>0</v>
      </c>
      <c r="T126" s="544">
        <f>IFERROR(INDEX(Debt_Monthly!$O:$AA,MATCH(T$3,Debt_Monthly!$S:$S,1),13),0)</f>
        <v>0</v>
      </c>
      <c r="U126" s="544">
        <f>IFERROR(INDEX(Debt_Monthly!$O:$AA,MATCH(U$3,Debt_Monthly!$S:$S,1),13),0)</f>
        <v>0</v>
      </c>
      <c r="V126" s="544">
        <f>IFERROR(INDEX(Debt_Monthly!$O:$AA,MATCH(V$3,Debt_Monthly!$S:$S,1),13),0)</f>
        <v>0</v>
      </c>
      <c r="W126" s="544">
        <f>IFERROR(INDEX(Debt_Monthly!$O:$AA,MATCH(W$3,Debt_Monthly!$S:$S,1),13),0)</f>
        <v>0</v>
      </c>
      <c r="X126" s="544">
        <f>IFERROR(INDEX(Debt_Monthly!$O:$AA,MATCH(X$3,Debt_Monthly!$S:$S,1),13),0)</f>
        <v>0</v>
      </c>
      <c r="Y126" s="544">
        <f>IFERROR(INDEX(Debt_Monthly!$O:$AA,MATCH(Y$3,Debt_Monthly!$S:$S,1),13),0)</f>
        <v>0</v>
      </c>
      <c r="Z126" s="544">
        <f>IFERROR(INDEX(Debt_Monthly!$O:$AA,MATCH(Z$3,Debt_Monthly!$S:$S,1),13),0)</f>
        <v>0</v>
      </c>
      <c r="AA126" s="544">
        <f>IFERROR(INDEX(Debt_Monthly!$O:$AA,MATCH(AA$3,Debt_Monthly!$S:$S,1),13),0)</f>
        <v>0</v>
      </c>
      <c r="AB126" s="544">
        <f>IFERROR(INDEX(Debt_Monthly!$O:$AA,MATCH(AB$3,Debt_Monthly!$S:$S,1),13),0)</f>
        <v>0</v>
      </c>
      <c r="AC126" s="544">
        <f>IFERROR(INDEX(Debt_Monthly!$O:$AA,MATCH(AC$3,Debt_Monthly!$S:$S,1),13),0)</f>
        <v>0</v>
      </c>
      <c r="AD126" s="544">
        <f>IFERROR(INDEX(Debt_Monthly!$O:$AA,MATCH(AD$3,Debt_Monthly!$S:$S,1),13),0)</f>
        <v>0</v>
      </c>
      <c r="AE126" s="544">
        <f>IFERROR(INDEX(Debt_Monthly!$O:$AA,MATCH(AE$3,Debt_Monthly!$S:$S,1),13),0)</f>
        <v>0</v>
      </c>
      <c r="AF126" s="544">
        <f>IFERROR(INDEX(Debt_Monthly!$O:$AA,MATCH(AF$3,Debt_Monthly!$S:$S,1),13),0)</f>
        <v>0</v>
      </c>
      <c r="AG126" s="544">
        <f>IFERROR(INDEX(Debt_Monthly!$O:$AA,MATCH(AG$3,Debt_Monthly!$S:$S,1),13),0)</f>
        <v>0</v>
      </c>
      <c r="AH126" s="544">
        <f>IFERROR(INDEX(Debt_Monthly!$O:$AA,MATCH(AH$3,Debt_Monthly!$S:$S,1),13),0)</f>
        <v>0</v>
      </c>
      <c r="AI126" s="544">
        <f>IFERROR(INDEX(Debt_Monthly!$O:$AA,MATCH(AI$3,Debt_Monthly!$S:$S,1),13),0)</f>
        <v>0</v>
      </c>
      <c r="AJ126" s="544">
        <f>IFERROR(INDEX(Debt_Monthly!$O:$AA,MATCH(AJ$3,Debt_Monthly!$S:$S,1),13),0)</f>
        <v>0</v>
      </c>
      <c r="AK126" s="544">
        <f>IFERROR(INDEX(Debt_Monthly!$O:$AA,MATCH(AK$3,Debt_Monthly!$S:$S,1),13),0)</f>
        <v>0</v>
      </c>
      <c r="AL126" s="544">
        <f>IFERROR(INDEX(Debt_Monthly!$O:$AA,MATCH(AL$3,Debt_Monthly!$S:$S,1),13),0)</f>
        <v>0</v>
      </c>
      <c r="AM126" s="544">
        <f>IFERROR(INDEX(Debt_Monthly!$O:$AA,MATCH(AM$3,Debt_Monthly!$S:$S,1),13),0)</f>
        <v>0</v>
      </c>
      <c r="AN126" s="544">
        <f>IFERROR(INDEX(Debt_Monthly!$O:$AA,MATCH(AN$3,Debt_Monthly!$S:$S,1),13),0)</f>
        <v>0</v>
      </c>
      <c r="AO126" s="544">
        <f>IFERROR(INDEX(Debt_Monthly!$O:$AA,MATCH(AO$3,Debt_Monthly!$S:$S,1),13),0)</f>
        <v>0</v>
      </c>
      <c r="AP126" s="544">
        <f>IFERROR(INDEX(Debt_Monthly!$O:$AA,MATCH(AP$3,Debt_Monthly!$S:$S,1),13),0)</f>
        <v>0</v>
      </c>
      <c r="AQ126" s="544">
        <f>IFERROR(INDEX(Debt_Monthly!$O:$AA,MATCH(AQ$3,Debt_Monthly!$S:$S,1),13),0)</f>
        <v>0</v>
      </c>
      <c r="AR126" s="544">
        <f>IFERROR(INDEX(Debt_Monthly!$O:$AA,MATCH(AR$3,Debt_Monthly!$S:$S,1),13),0)</f>
        <v>0</v>
      </c>
      <c r="AS126" s="544">
        <f>IFERROR(INDEX(Debt_Monthly!$O:$AA,MATCH(AS$3,Debt_Monthly!$S:$S,1),13),0)</f>
        <v>0</v>
      </c>
      <c r="AT126" s="544">
        <f>IFERROR(INDEX(Debt_Monthly!$O:$AA,MATCH(AT$3,Debt_Monthly!$S:$S,1),13),0)</f>
        <v>0</v>
      </c>
      <c r="AU126" s="544">
        <f>IFERROR(INDEX(Debt_Monthly!$O:$AA,MATCH(AU$3,Debt_Monthly!$S:$S,1),13),0)</f>
        <v>0</v>
      </c>
      <c r="AV126" s="544">
        <f>IFERROR(INDEX(Debt_Monthly!$O:$AA,MATCH(AV$3,Debt_Monthly!$S:$S,1),13),0)</f>
        <v>0</v>
      </c>
      <c r="AW126" s="544">
        <f>IFERROR(INDEX(Debt_Monthly!$O:$AA,MATCH(AW$3,Debt_Monthly!$S:$S,1),13),0)</f>
        <v>0</v>
      </c>
      <c r="AX126" s="544">
        <f>IFERROR(INDEX(Debt_Monthly!$O:$AA,MATCH(AX$3,Debt_Monthly!$S:$S,1),13),0)</f>
        <v>0</v>
      </c>
      <c r="AY126" s="544">
        <f>IFERROR(INDEX(Debt_Monthly!$O:$AA,MATCH(AY$3,Debt_Monthly!$S:$S,1),13),0)</f>
        <v>0</v>
      </c>
      <c r="AZ126" s="544">
        <f>IFERROR(INDEX(Debt_Monthly!$O:$AA,MATCH(AZ$3,Debt_Monthly!$S:$S,1),13),0)</f>
        <v>0</v>
      </c>
      <c r="BA126" s="544">
        <f>IFERROR(INDEX(Debt_Monthly!$O:$AA,MATCH(BA$3,Debt_Monthly!$S:$S,1),13),0)</f>
        <v>0</v>
      </c>
      <c r="BB126" s="544">
        <f>IFERROR(INDEX(Debt_Monthly!$O:$AA,MATCH(BB$3,Debt_Monthly!$S:$S,1),13),0)</f>
        <v>0</v>
      </c>
      <c r="BC126" s="544">
        <f>IFERROR(INDEX(Debt_Monthly!$O:$AA,MATCH(BC$3,Debt_Monthly!$S:$S,1),13),0)</f>
        <v>0</v>
      </c>
      <c r="BD126" s="544">
        <f>IFERROR(INDEX(Debt_Monthly!$O:$AA,MATCH(BD$3,Debt_Monthly!$S:$S,1),13),0)</f>
        <v>0</v>
      </c>
      <c r="BE126" s="544">
        <f>IFERROR(INDEX(Debt_Monthly!$O:$AA,MATCH(BE$3,Debt_Monthly!$S:$S,1),13),0)</f>
        <v>0</v>
      </c>
      <c r="BF126" s="544">
        <f>IFERROR(INDEX(Debt_Monthly!$O:$AA,MATCH(BF$3,Debt_Monthly!$S:$S,1),13),0)</f>
        <v>0</v>
      </c>
      <c r="BG126" s="544">
        <f>IFERROR(INDEX(Debt_Monthly!$O:$AA,MATCH(BG$3,Debt_Monthly!$S:$S,1),13),0)</f>
        <v>0</v>
      </c>
      <c r="BH126" s="544">
        <f>IFERROR(INDEX(Debt_Monthly!$O:$AA,MATCH(BH$3,Debt_Monthly!$S:$S,1),13),0)</f>
        <v>0</v>
      </c>
      <c r="BI126" s="544">
        <f>IFERROR(INDEX(Debt_Monthly!$O:$AA,MATCH(BI$3,Debt_Monthly!$S:$S,1),13),0)</f>
        <v>0</v>
      </c>
      <c r="BJ126" s="544">
        <f>IFERROR(INDEX(Debt_Monthly!$O:$AA,MATCH(BJ$3,Debt_Monthly!$S:$S,1),13),0)</f>
        <v>0</v>
      </c>
      <c r="BK126" s="544">
        <f>IFERROR(INDEX(Debt_Monthly!$O:$AA,MATCH(BK$3,Debt_Monthly!$S:$S,1),13),0)</f>
        <v>0</v>
      </c>
      <c r="BL126" s="544">
        <f>IFERROR(INDEX(Debt_Monthly!$O:$AA,MATCH(BL$3,Debt_Monthly!$S:$S,1),13),0)</f>
        <v>0</v>
      </c>
      <c r="BM126" s="544">
        <f>IFERROR(INDEX(Debt_Monthly!$O:$AA,MATCH(BM$3,Debt_Monthly!$S:$S,1),13),0)</f>
        <v>0</v>
      </c>
      <c r="BN126" s="544">
        <f>IFERROR(INDEX(Debt_Monthly!$O:$AA,MATCH(BN$3,Debt_Monthly!$S:$S,1),13),0)</f>
        <v>0</v>
      </c>
      <c r="BO126" s="544">
        <f>IFERROR(INDEX(Debt_Monthly!$O:$AA,MATCH(BO$3,Debt_Monthly!$S:$S,1),13),0)</f>
        <v>0</v>
      </c>
      <c r="BP126" s="544">
        <f>IFERROR(INDEX(Debt_Monthly!$O:$AA,MATCH(BP$3,Debt_Monthly!$S:$S,1),13),0)</f>
        <v>0</v>
      </c>
      <c r="BQ126" s="544">
        <f>IFERROR(INDEX(Debt_Monthly!$O:$AA,MATCH(BQ$3,Debt_Monthly!$S:$S,1),13),0)</f>
        <v>0</v>
      </c>
      <c r="BR126" s="544">
        <f>IFERROR(INDEX(Debt_Monthly!$O:$AA,MATCH(BR$3,Debt_Monthly!$S:$S,1),13),0)</f>
        <v>0</v>
      </c>
      <c r="BS126" s="544">
        <f>IFERROR(INDEX(Debt_Monthly!$O:$AA,MATCH(BS$3,Debt_Monthly!$S:$S,1),13),0)</f>
        <v>0</v>
      </c>
      <c r="BT126" s="544">
        <f>IFERROR(INDEX(Debt_Monthly!$O:$AA,MATCH(BT$3,Debt_Monthly!$S:$S,1),13),0)</f>
        <v>0</v>
      </c>
      <c r="BU126" s="544">
        <f>IFERROR(INDEX(Debt_Monthly!$O:$AA,MATCH(BU$3,Debt_Monthly!$S:$S,1),13),0)</f>
        <v>0</v>
      </c>
      <c r="BV126" s="544">
        <f>IFERROR(INDEX(Debt_Monthly!$O:$AA,MATCH(BV$3,Debt_Monthly!$S:$S,1),13),0)</f>
        <v>0</v>
      </c>
      <c r="BW126" s="544">
        <f>IFERROR(INDEX(Debt_Monthly!$O:$AA,MATCH(BW$3,Debt_Monthly!$S:$S,1),13),0)</f>
        <v>0</v>
      </c>
      <c r="BX126" s="544">
        <f>IFERROR(INDEX(Debt_Monthly!$O:$AA,MATCH(BX$3,Debt_Monthly!$S:$S,1),13),0)</f>
        <v>0</v>
      </c>
      <c r="BY126" s="544">
        <f>IFERROR(INDEX(Debt_Monthly!$O:$AA,MATCH(BY$3,Debt_Monthly!$S:$S,1),13),0)</f>
        <v>0</v>
      </c>
      <c r="BZ126" s="544">
        <f>IFERROR(INDEX(Debt_Monthly!$O:$AA,MATCH(BZ$3,Debt_Monthly!$S:$S,1),13),0)</f>
        <v>0</v>
      </c>
      <c r="CA126" s="544">
        <f>IFERROR(INDEX(Debt_Monthly!$O:$AA,MATCH(CA$3,Debt_Monthly!$S:$S,1),13),0)</f>
        <v>0</v>
      </c>
      <c r="CB126" s="544">
        <f>IFERROR(INDEX(Debt_Monthly!$O:$AA,MATCH(CB$3,Debt_Monthly!$S:$S,1),13),0)</f>
        <v>0</v>
      </c>
      <c r="CC126" s="544">
        <f>IFERROR(INDEX(Debt_Monthly!$O:$AA,MATCH(CC$3,Debt_Monthly!$S:$S,1),13),0)</f>
        <v>0</v>
      </c>
      <c r="CD126" s="544">
        <f>IFERROR(INDEX(Debt_Monthly!$O:$AA,MATCH(CD$3,Debt_Monthly!$S:$S,1),13),0)</f>
        <v>0</v>
      </c>
      <c r="CE126" s="544">
        <f>IFERROR(INDEX(Debt_Monthly!$O:$AA,MATCH(CE$3,Debt_Monthly!$S:$S,1),13),0)</f>
        <v>0</v>
      </c>
      <c r="CF126" s="544">
        <f>IFERROR(INDEX(Debt_Monthly!$O:$AA,MATCH(CF$3,Debt_Monthly!$S:$S,1),13),0)</f>
        <v>0</v>
      </c>
      <c r="CG126" s="544">
        <f>IFERROR(INDEX(Debt_Monthly!$O:$AA,MATCH(CG$3,Debt_Monthly!$S:$S,1),13),0)</f>
        <v>0</v>
      </c>
      <c r="CH126" s="544">
        <f>IFERROR(INDEX(Debt_Monthly!$O:$AA,MATCH(CH$3,Debt_Monthly!$S:$S,1),13),0)</f>
        <v>0</v>
      </c>
      <c r="CI126" s="544">
        <f>IFERROR(INDEX(Debt_Monthly!$O:$AA,MATCH(CI$3,Debt_Monthly!$S:$S,1),13),0)</f>
        <v>0</v>
      </c>
      <c r="CJ126" s="544">
        <f>IFERROR(INDEX(Debt_Monthly!$O:$AA,MATCH(CJ$3,Debt_Monthly!$S:$S,1),13),0)</f>
        <v>0</v>
      </c>
      <c r="CK126" s="544">
        <f>IFERROR(INDEX(Debt_Monthly!$O:$AA,MATCH(CK$3,Debt_Monthly!$S:$S,1),13),0)</f>
        <v>0</v>
      </c>
      <c r="CL126" s="544">
        <f>IFERROR(INDEX(Debt_Monthly!$O:$AA,MATCH(CL$3,Debt_Monthly!$S:$S,1),13),0)</f>
        <v>0</v>
      </c>
      <c r="CM126" s="544">
        <f>IFERROR(INDEX(Debt_Monthly!$O:$AA,MATCH(CM$3,Debt_Monthly!$S:$S,1),13),0)</f>
        <v>0</v>
      </c>
      <c r="CN126" s="544">
        <f>IFERROR(INDEX(Debt_Monthly!$O:$AA,MATCH(CN$3,Debt_Monthly!$S:$S,1),13),0)</f>
        <v>0</v>
      </c>
      <c r="CO126" s="544">
        <f>IFERROR(INDEX(Debt_Monthly!$O:$AA,MATCH(CO$3,Debt_Monthly!$S:$S,1),13),0)</f>
        <v>0</v>
      </c>
      <c r="CP126" s="544">
        <f>IFERROR(INDEX(Debt_Monthly!$O:$AA,MATCH(CP$3,Debt_Monthly!$S:$S,1),13),0)</f>
        <v>0</v>
      </c>
      <c r="CQ126" s="544">
        <f>IFERROR(INDEX(Debt_Monthly!$O:$AA,MATCH(CQ$3,Debt_Monthly!$S:$S,1),13),0)</f>
        <v>0</v>
      </c>
      <c r="CR126" s="544">
        <f>IFERROR(INDEX(Debt_Monthly!$O:$AA,MATCH(CR$3,Debt_Monthly!$S:$S,1),13),0)</f>
        <v>0</v>
      </c>
      <c r="CS126" s="544">
        <f>IFERROR(INDEX(Debt_Monthly!$O:$AA,MATCH(CS$3,Debt_Monthly!$S:$S,1),13),0)</f>
        <v>0</v>
      </c>
      <c r="CT126" s="544">
        <f>IFERROR(INDEX(Debt_Monthly!$O:$AA,MATCH(CT$3,Debt_Monthly!$S:$S,1),13),0)</f>
        <v>0</v>
      </c>
      <c r="CU126" s="544">
        <f>IFERROR(INDEX(Debt_Monthly!$O:$AA,MATCH(CU$3,Debt_Monthly!$S:$S,1),13),0)</f>
        <v>0</v>
      </c>
      <c r="CV126" s="544">
        <f>IFERROR(INDEX(Debt_Monthly!$O:$AA,MATCH(CV$3,Debt_Monthly!$S:$S,1),13),0)</f>
        <v>0</v>
      </c>
      <c r="CW126" s="544">
        <f>IFERROR(INDEX(Debt_Monthly!$O:$AA,MATCH(CW$3,Debt_Monthly!$S:$S,1),13),0)</f>
        <v>0</v>
      </c>
      <c r="CX126" s="544">
        <f>IFERROR(INDEX(Debt_Monthly!$O:$AA,MATCH(CX$3,Debt_Monthly!$S:$S,1),13),0)</f>
        <v>0</v>
      </c>
      <c r="CY126" s="544">
        <f>IFERROR(INDEX(Debt_Monthly!$O:$AA,MATCH(CY$3,Debt_Monthly!$S:$S,1),13),0)</f>
        <v>0</v>
      </c>
      <c r="CZ126" s="544">
        <f>IFERROR(INDEX(Debt_Monthly!$O:$AA,MATCH(CZ$3,Debt_Monthly!$S:$S,1),13),0)</f>
        <v>0</v>
      </c>
      <c r="DA126" s="544">
        <f>IFERROR(INDEX(Debt_Monthly!$O:$AA,MATCH(DA$3,Debt_Monthly!$S:$S,1),13),0)</f>
        <v>0</v>
      </c>
      <c r="DB126" s="544">
        <f>IFERROR(INDEX(Debt_Monthly!$O:$AA,MATCH(DB$3,Debt_Monthly!$S:$S,1),13),0)</f>
        <v>0</v>
      </c>
      <c r="DC126" s="544">
        <f>IFERROR(INDEX(Debt_Monthly!$O:$AA,MATCH(DC$3,Debt_Monthly!$S:$S,1),13),0)</f>
        <v>0</v>
      </c>
      <c r="DD126" s="544">
        <f>IFERROR(INDEX(Debt_Monthly!$O:$AA,MATCH(DD$3,Debt_Monthly!$S:$S,1),13),0)</f>
        <v>0</v>
      </c>
      <c r="DE126" s="544">
        <f>IFERROR(INDEX(Debt_Monthly!$O:$AA,MATCH(DE$3,Debt_Monthly!$S:$S,1),13),0)</f>
        <v>0</v>
      </c>
      <c r="DF126" s="544">
        <f>IFERROR(INDEX(Debt_Monthly!$O:$AA,MATCH(DF$3,Debt_Monthly!$S:$S,1),13),0)</f>
        <v>0</v>
      </c>
      <c r="DG126" s="544">
        <f>IFERROR(INDEX(Debt_Monthly!$O:$AA,MATCH(DG$3,Debt_Monthly!$S:$S,1),13),0)</f>
        <v>0</v>
      </c>
      <c r="DH126" s="544">
        <f>IFERROR(INDEX(Debt_Monthly!$O:$AA,MATCH(DH$3,Debt_Monthly!$S:$S,1),13),0)</f>
        <v>0</v>
      </c>
      <c r="DI126" s="544">
        <f>IFERROR(INDEX(Debt_Monthly!$O:$AA,MATCH(DI$3,Debt_Monthly!$S:$S,1),13),0)</f>
        <v>0</v>
      </c>
      <c r="DJ126" s="544">
        <f>IFERROR(INDEX(Debt_Monthly!$O:$AA,MATCH(DJ$3,Debt_Monthly!$S:$S,1),13),0)</f>
        <v>0</v>
      </c>
      <c r="DK126" s="544">
        <f>IFERROR(INDEX(Debt_Monthly!$O:$AA,MATCH(DK$3,Debt_Monthly!$S:$S,1),13),0)</f>
        <v>0</v>
      </c>
      <c r="DL126" s="544">
        <f>IFERROR(INDEX(Debt_Monthly!$O:$AA,MATCH(DL$3,Debt_Monthly!$S:$S,1),13),0)</f>
        <v>0</v>
      </c>
      <c r="DM126" s="544">
        <f>IFERROR(INDEX(Debt_Monthly!$O:$AA,MATCH(DM$3,Debt_Monthly!$S:$S,1),13),0)</f>
        <v>0</v>
      </c>
      <c r="DN126" s="544">
        <f>IFERROR(INDEX(Debt_Monthly!$O:$AA,MATCH(DN$3,Debt_Monthly!$S:$S,1),13),0)</f>
        <v>0</v>
      </c>
      <c r="DO126" s="544">
        <f>IFERROR(INDEX(Debt_Monthly!$O:$AA,MATCH(DO$3,Debt_Monthly!$S:$S,1),13),0)</f>
        <v>0</v>
      </c>
      <c r="DP126" s="544">
        <f>IFERROR(INDEX(Debt_Monthly!$O:$AA,MATCH(DP$3,Debt_Monthly!$S:$S,1),13),0)</f>
        <v>0</v>
      </c>
      <c r="DQ126" s="544">
        <f>IFERROR(INDEX(Debt_Monthly!$O:$AA,MATCH(DQ$3,Debt_Monthly!$S:$S,1),13),0)</f>
        <v>0</v>
      </c>
      <c r="DR126" s="544">
        <f>IFERROR(INDEX(Debt_Monthly!$O:$AA,MATCH(DR$3,Debt_Monthly!$S:$S,1),13),0)</f>
        <v>0</v>
      </c>
      <c r="DS126" s="544">
        <f>IFERROR(INDEX(Debt_Monthly!$O:$AA,MATCH(DS$3,Debt_Monthly!$S:$S,1),13),0)</f>
        <v>0</v>
      </c>
      <c r="DT126" s="544">
        <f>IFERROR(INDEX(Debt_Monthly!$O:$AA,MATCH(DT$3,Debt_Monthly!$S:$S,1),13),0)</f>
        <v>0</v>
      </c>
      <c r="DU126" s="82"/>
    </row>
    <row r="127" spans="1:125" s="1" customFormat="1">
      <c r="A127" s="247"/>
      <c r="B127" s="1" t="s">
        <v>231</v>
      </c>
      <c r="E127" s="592">
        <f>SUM(E124:E126)</f>
        <v>0</v>
      </c>
      <c r="F127" s="592">
        <f t="shared" ref="F127" si="26">SUM(F124:F126)</f>
        <v>0</v>
      </c>
      <c r="G127" s="592">
        <f t="shared" ref="G127" si="27">SUM(G124:G126)</f>
        <v>0</v>
      </c>
      <c r="H127" s="592">
        <f t="shared" ref="H127" si="28">SUM(H124:H126)</f>
        <v>0</v>
      </c>
      <c r="I127" s="592">
        <f t="shared" ref="I127" si="29">SUM(I124:I126)</f>
        <v>0</v>
      </c>
      <c r="J127" s="592">
        <f t="shared" ref="J127" si="30">SUM(J124:J126)</f>
        <v>0</v>
      </c>
      <c r="K127" s="592">
        <f t="shared" ref="K127" si="31">SUM(K124:K126)</f>
        <v>0</v>
      </c>
      <c r="L127" s="592">
        <f t="shared" ref="L127" si="32">SUM(L124:L126)</f>
        <v>0</v>
      </c>
      <c r="M127" s="592">
        <f t="shared" ref="M127" si="33">SUM(M124:M126)</f>
        <v>0</v>
      </c>
      <c r="N127" s="592">
        <f t="shared" ref="N127" si="34">SUM(N124:N126)</f>
        <v>0</v>
      </c>
      <c r="O127" s="592">
        <f t="shared" ref="O127" si="35">SUM(O124:O126)</f>
        <v>0</v>
      </c>
      <c r="P127" s="592">
        <f t="shared" ref="P127" si="36">SUM(P124:P126)</f>
        <v>0</v>
      </c>
      <c r="Q127" s="592">
        <f t="shared" ref="Q127" si="37">SUM(Q124:Q126)</f>
        <v>0</v>
      </c>
      <c r="R127" s="592">
        <f t="shared" ref="R127" si="38">SUM(R124:R126)</f>
        <v>0</v>
      </c>
      <c r="S127" s="592">
        <f t="shared" ref="S127" si="39">SUM(S124:S126)</f>
        <v>0</v>
      </c>
      <c r="T127" s="592">
        <f t="shared" ref="T127" si="40">SUM(T124:T126)</f>
        <v>0</v>
      </c>
      <c r="U127" s="592">
        <f t="shared" ref="U127" si="41">SUM(U124:U126)</f>
        <v>0</v>
      </c>
      <c r="V127" s="592">
        <f t="shared" ref="V127" si="42">SUM(V124:V126)</f>
        <v>0</v>
      </c>
      <c r="W127" s="592">
        <f t="shared" ref="W127" si="43">SUM(W124:W126)</f>
        <v>0</v>
      </c>
      <c r="X127" s="592">
        <f t="shared" ref="X127" si="44">SUM(X124:X126)</f>
        <v>0</v>
      </c>
      <c r="Y127" s="592">
        <f t="shared" ref="Y127" si="45">SUM(Y124:Y126)</f>
        <v>0</v>
      </c>
      <c r="Z127" s="592">
        <f t="shared" ref="Z127" si="46">SUM(Z124:Z126)</f>
        <v>0</v>
      </c>
      <c r="AA127" s="592">
        <f t="shared" ref="AA127" si="47">SUM(AA124:AA126)</f>
        <v>0</v>
      </c>
      <c r="AB127" s="592">
        <f t="shared" ref="AB127" si="48">SUM(AB124:AB126)</f>
        <v>0</v>
      </c>
      <c r="AC127" s="592">
        <f t="shared" ref="AC127" si="49">SUM(AC124:AC126)</f>
        <v>0</v>
      </c>
      <c r="AD127" s="592">
        <f t="shared" ref="AD127" si="50">SUM(AD124:AD126)</f>
        <v>0</v>
      </c>
      <c r="AE127" s="592">
        <f t="shared" ref="AE127" si="51">SUM(AE124:AE126)</f>
        <v>0</v>
      </c>
      <c r="AF127" s="592">
        <f t="shared" ref="AF127" si="52">SUM(AF124:AF126)</f>
        <v>0</v>
      </c>
      <c r="AG127" s="592">
        <f t="shared" ref="AG127" si="53">SUM(AG124:AG126)</f>
        <v>0</v>
      </c>
      <c r="AH127" s="592">
        <f t="shared" ref="AH127" si="54">SUM(AH124:AH126)</f>
        <v>0</v>
      </c>
      <c r="AI127" s="592">
        <f t="shared" ref="AI127" si="55">SUM(AI124:AI126)</f>
        <v>0</v>
      </c>
      <c r="AJ127" s="592">
        <f t="shared" ref="AJ127" si="56">SUM(AJ124:AJ126)</f>
        <v>0</v>
      </c>
      <c r="AK127" s="592">
        <f t="shared" ref="AK127" si="57">SUM(AK124:AK126)</f>
        <v>0</v>
      </c>
      <c r="AL127" s="592">
        <f t="shared" ref="AL127" si="58">SUM(AL124:AL126)</f>
        <v>0</v>
      </c>
      <c r="AM127" s="592">
        <f t="shared" ref="AM127" si="59">SUM(AM124:AM126)</f>
        <v>0</v>
      </c>
      <c r="AN127" s="592">
        <f t="shared" ref="AN127" si="60">SUM(AN124:AN126)</f>
        <v>0</v>
      </c>
      <c r="AO127" s="592">
        <f t="shared" ref="AO127" si="61">SUM(AO124:AO126)</f>
        <v>0</v>
      </c>
      <c r="AP127" s="592">
        <f t="shared" ref="AP127" si="62">SUM(AP124:AP126)</f>
        <v>0</v>
      </c>
      <c r="AQ127" s="592">
        <f t="shared" ref="AQ127" si="63">SUM(AQ124:AQ126)</f>
        <v>0</v>
      </c>
      <c r="AR127" s="592">
        <f t="shared" ref="AR127" si="64">SUM(AR124:AR126)</f>
        <v>0</v>
      </c>
      <c r="AS127" s="592">
        <f t="shared" ref="AS127" si="65">SUM(AS124:AS126)</f>
        <v>0</v>
      </c>
      <c r="AT127" s="592">
        <f t="shared" ref="AT127" si="66">SUM(AT124:AT126)</f>
        <v>0</v>
      </c>
      <c r="AU127" s="592">
        <f t="shared" ref="AU127" si="67">SUM(AU124:AU126)</f>
        <v>0</v>
      </c>
      <c r="AV127" s="592">
        <f t="shared" ref="AV127" si="68">SUM(AV124:AV126)</f>
        <v>0</v>
      </c>
      <c r="AW127" s="592">
        <f t="shared" ref="AW127" si="69">SUM(AW124:AW126)</f>
        <v>0</v>
      </c>
      <c r="AX127" s="592">
        <f t="shared" ref="AX127" si="70">SUM(AX124:AX126)</f>
        <v>0</v>
      </c>
      <c r="AY127" s="592">
        <f t="shared" ref="AY127" si="71">SUM(AY124:AY126)</f>
        <v>0</v>
      </c>
      <c r="AZ127" s="592">
        <f t="shared" ref="AZ127" si="72">SUM(AZ124:AZ126)</f>
        <v>0</v>
      </c>
      <c r="BA127" s="592">
        <f t="shared" ref="BA127" si="73">SUM(BA124:BA126)</f>
        <v>0</v>
      </c>
      <c r="BB127" s="592">
        <f t="shared" ref="BB127" si="74">SUM(BB124:BB126)</f>
        <v>0</v>
      </c>
      <c r="BC127" s="592">
        <f t="shared" ref="BC127" si="75">SUM(BC124:BC126)</f>
        <v>0</v>
      </c>
      <c r="BD127" s="592">
        <f t="shared" ref="BD127" si="76">SUM(BD124:BD126)</f>
        <v>0</v>
      </c>
      <c r="BE127" s="592">
        <f t="shared" ref="BE127" si="77">SUM(BE124:BE126)</f>
        <v>0</v>
      </c>
      <c r="BF127" s="592">
        <f t="shared" ref="BF127" si="78">SUM(BF124:BF126)</f>
        <v>0</v>
      </c>
      <c r="BG127" s="592">
        <f t="shared" ref="BG127" si="79">SUM(BG124:BG126)</f>
        <v>0</v>
      </c>
      <c r="BH127" s="592">
        <f t="shared" ref="BH127" si="80">SUM(BH124:BH126)</f>
        <v>0</v>
      </c>
      <c r="BI127" s="592">
        <f t="shared" ref="BI127" si="81">SUM(BI124:BI126)</f>
        <v>0</v>
      </c>
      <c r="BJ127" s="592">
        <f t="shared" ref="BJ127" si="82">SUM(BJ124:BJ126)</f>
        <v>0</v>
      </c>
      <c r="BK127" s="592">
        <f t="shared" ref="BK127" si="83">SUM(BK124:BK126)</f>
        <v>0</v>
      </c>
      <c r="BL127" s="592">
        <f t="shared" ref="BL127" si="84">SUM(BL124:BL126)</f>
        <v>0</v>
      </c>
      <c r="BM127" s="592">
        <f t="shared" ref="BM127" si="85">SUM(BM124:BM126)</f>
        <v>0</v>
      </c>
      <c r="BN127" s="592">
        <f t="shared" ref="BN127" si="86">SUM(BN124:BN126)</f>
        <v>0</v>
      </c>
      <c r="BO127" s="592">
        <f t="shared" ref="BO127" si="87">SUM(BO124:BO126)</f>
        <v>0</v>
      </c>
      <c r="BP127" s="592">
        <f t="shared" ref="BP127" si="88">SUM(BP124:BP126)</f>
        <v>0</v>
      </c>
      <c r="BQ127" s="592">
        <f t="shared" ref="BQ127" si="89">SUM(BQ124:BQ126)</f>
        <v>0</v>
      </c>
      <c r="BR127" s="592">
        <f t="shared" ref="BR127" si="90">SUM(BR124:BR126)</f>
        <v>0</v>
      </c>
      <c r="BS127" s="592">
        <f t="shared" ref="BS127" si="91">SUM(BS124:BS126)</f>
        <v>0</v>
      </c>
      <c r="BT127" s="592">
        <f t="shared" ref="BT127" si="92">SUM(BT124:BT126)</f>
        <v>0</v>
      </c>
      <c r="BU127" s="592">
        <f t="shared" ref="BU127" si="93">SUM(BU124:BU126)</f>
        <v>0</v>
      </c>
      <c r="BV127" s="592">
        <f t="shared" ref="BV127" si="94">SUM(BV124:BV126)</f>
        <v>0</v>
      </c>
      <c r="BW127" s="592">
        <f t="shared" ref="BW127" si="95">SUM(BW124:BW126)</f>
        <v>0</v>
      </c>
      <c r="BX127" s="592">
        <f t="shared" ref="BX127" si="96">SUM(BX124:BX126)</f>
        <v>0</v>
      </c>
      <c r="BY127" s="592">
        <f t="shared" ref="BY127" si="97">SUM(BY124:BY126)</f>
        <v>0</v>
      </c>
      <c r="BZ127" s="592">
        <f t="shared" ref="BZ127" si="98">SUM(BZ124:BZ126)</f>
        <v>0</v>
      </c>
      <c r="CA127" s="592">
        <f t="shared" ref="CA127" si="99">SUM(CA124:CA126)</f>
        <v>0</v>
      </c>
      <c r="CB127" s="592">
        <f t="shared" ref="CB127" si="100">SUM(CB124:CB126)</f>
        <v>0</v>
      </c>
      <c r="CC127" s="592">
        <f t="shared" ref="CC127" si="101">SUM(CC124:CC126)</f>
        <v>0</v>
      </c>
      <c r="CD127" s="592">
        <f t="shared" ref="CD127" si="102">SUM(CD124:CD126)</f>
        <v>0</v>
      </c>
      <c r="CE127" s="592">
        <f t="shared" ref="CE127" si="103">SUM(CE124:CE126)</f>
        <v>0</v>
      </c>
      <c r="CF127" s="592">
        <f t="shared" ref="CF127" si="104">SUM(CF124:CF126)</f>
        <v>0</v>
      </c>
      <c r="CG127" s="592">
        <f t="shared" ref="CG127" si="105">SUM(CG124:CG126)</f>
        <v>0</v>
      </c>
      <c r="CH127" s="592">
        <f t="shared" ref="CH127" si="106">SUM(CH124:CH126)</f>
        <v>0</v>
      </c>
      <c r="CI127" s="592">
        <f t="shared" ref="CI127" si="107">SUM(CI124:CI126)</f>
        <v>0</v>
      </c>
      <c r="CJ127" s="592">
        <f t="shared" ref="CJ127" si="108">SUM(CJ124:CJ126)</f>
        <v>0</v>
      </c>
      <c r="CK127" s="592">
        <f t="shared" ref="CK127" si="109">SUM(CK124:CK126)</f>
        <v>0</v>
      </c>
      <c r="CL127" s="592">
        <f t="shared" ref="CL127" si="110">SUM(CL124:CL126)</f>
        <v>0</v>
      </c>
      <c r="CM127" s="592">
        <f t="shared" ref="CM127" si="111">SUM(CM124:CM126)</f>
        <v>0</v>
      </c>
      <c r="CN127" s="592">
        <f t="shared" ref="CN127" si="112">SUM(CN124:CN126)</f>
        <v>0</v>
      </c>
      <c r="CO127" s="592">
        <f t="shared" ref="CO127" si="113">SUM(CO124:CO126)</f>
        <v>0</v>
      </c>
      <c r="CP127" s="592">
        <f t="shared" ref="CP127" si="114">SUM(CP124:CP126)</f>
        <v>0</v>
      </c>
      <c r="CQ127" s="592">
        <f t="shared" ref="CQ127" si="115">SUM(CQ124:CQ126)</f>
        <v>0</v>
      </c>
      <c r="CR127" s="592">
        <f t="shared" ref="CR127" si="116">SUM(CR124:CR126)</f>
        <v>0</v>
      </c>
      <c r="CS127" s="592">
        <f t="shared" ref="CS127" si="117">SUM(CS124:CS126)</f>
        <v>0</v>
      </c>
      <c r="CT127" s="592">
        <f t="shared" ref="CT127" si="118">SUM(CT124:CT126)</f>
        <v>0</v>
      </c>
      <c r="CU127" s="592">
        <f t="shared" ref="CU127" si="119">SUM(CU124:CU126)</f>
        <v>0</v>
      </c>
      <c r="CV127" s="592">
        <f t="shared" ref="CV127" si="120">SUM(CV124:CV126)</f>
        <v>0</v>
      </c>
      <c r="CW127" s="592">
        <f t="shared" ref="CW127" si="121">SUM(CW124:CW126)</f>
        <v>0</v>
      </c>
      <c r="CX127" s="592">
        <f t="shared" ref="CX127" si="122">SUM(CX124:CX126)</f>
        <v>0</v>
      </c>
      <c r="CY127" s="592">
        <f t="shared" ref="CY127" si="123">SUM(CY124:CY126)</f>
        <v>0</v>
      </c>
      <c r="CZ127" s="592">
        <f t="shared" ref="CZ127" si="124">SUM(CZ124:CZ126)</f>
        <v>0</v>
      </c>
      <c r="DA127" s="592">
        <f t="shared" ref="DA127" si="125">SUM(DA124:DA126)</f>
        <v>0</v>
      </c>
      <c r="DB127" s="592">
        <f t="shared" ref="DB127" si="126">SUM(DB124:DB126)</f>
        <v>0</v>
      </c>
      <c r="DC127" s="592">
        <f t="shared" ref="DC127" si="127">SUM(DC124:DC126)</f>
        <v>0</v>
      </c>
      <c r="DD127" s="592">
        <f t="shared" ref="DD127" si="128">SUM(DD124:DD126)</f>
        <v>0</v>
      </c>
      <c r="DE127" s="592">
        <f t="shared" ref="DE127" si="129">SUM(DE124:DE126)</f>
        <v>0</v>
      </c>
      <c r="DF127" s="592">
        <f t="shared" ref="DF127" si="130">SUM(DF124:DF126)</f>
        <v>0</v>
      </c>
      <c r="DG127" s="592">
        <f t="shared" ref="DG127" si="131">SUM(DG124:DG126)</f>
        <v>0</v>
      </c>
      <c r="DH127" s="592">
        <f t="shared" ref="DH127" si="132">SUM(DH124:DH126)</f>
        <v>0</v>
      </c>
      <c r="DI127" s="592">
        <f t="shared" ref="DI127" si="133">SUM(DI124:DI126)</f>
        <v>0</v>
      </c>
      <c r="DJ127" s="592">
        <f t="shared" ref="DJ127" si="134">SUM(DJ124:DJ126)</f>
        <v>0</v>
      </c>
      <c r="DK127" s="592">
        <f t="shared" ref="DK127" si="135">SUM(DK124:DK126)</f>
        <v>0</v>
      </c>
      <c r="DL127" s="592">
        <f t="shared" ref="DL127" si="136">SUM(DL124:DL126)</f>
        <v>0</v>
      </c>
      <c r="DM127" s="592">
        <f t="shared" ref="DM127" si="137">SUM(DM124:DM126)</f>
        <v>0</v>
      </c>
      <c r="DN127" s="592">
        <f t="shared" ref="DN127" si="138">SUM(DN124:DN126)</f>
        <v>0</v>
      </c>
      <c r="DO127" s="592">
        <f t="shared" ref="DO127" si="139">SUM(DO124:DO126)</f>
        <v>0</v>
      </c>
      <c r="DP127" s="592">
        <f t="shared" ref="DP127" si="140">SUM(DP124:DP126)</f>
        <v>0</v>
      </c>
      <c r="DQ127" s="592">
        <f t="shared" ref="DQ127" si="141">SUM(DQ124:DQ126)</f>
        <v>0</v>
      </c>
      <c r="DR127" s="592">
        <f t="shared" ref="DR127" si="142">SUM(DR124:DR126)</f>
        <v>0</v>
      </c>
      <c r="DS127" s="592">
        <f t="shared" ref="DS127" si="143">SUM(DS124:DS126)</f>
        <v>0</v>
      </c>
      <c r="DT127" s="592">
        <f t="shared" ref="DT127" si="144">SUM(DT124:DT126)</f>
        <v>0</v>
      </c>
      <c r="DU127" s="293"/>
    </row>
    <row r="128" spans="1:125">
      <c r="A128" s="247" t="str">
        <f>Debt!K1</f>
        <v>Loan 3</v>
      </c>
      <c r="E128" s="466"/>
      <c r="F128" s="466"/>
      <c r="G128" s="466"/>
      <c r="H128" s="466"/>
      <c r="I128" s="466"/>
      <c r="J128" s="466"/>
      <c r="K128" s="466"/>
      <c r="L128" s="466"/>
      <c r="M128" s="466"/>
      <c r="N128" s="466"/>
      <c r="O128" s="466"/>
      <c r="P128" s="466"/>
      <c r="Q128" s="466"/>
      <c r="R128" s="466"/>
      <c r="S128" s="466"/>
      <c r="T128" s="466"/>
      <c r="U128" s="466"/>
      <c r="V128" s="466"/>
      <c r="W128" s="466"/>
      <c r="X128" s="466"/>
      <c r="Y128" s="466"/>
      <c r="Z128" s="466"/>
      <c r="AA128" s="466"/>
      <c r="AB128" s="466"/>
      <c r="AC128" s="466"/>
      <c r="AD128" s="466"/>
      <c r="AE128" s="466"/>
      <c r="AF128" s="466"/>
      <c r="AG128" s="466"/>
      <c r="AH128" s="466"/>
      <c r="AI128" s="466"/>
      <c r="AJ128" s="466"/>
      <c r="AK128" s="466"/>
      <c r="AL128" s="466"/>
      <c r="AM128" s="466"/>
      <c r="AN128" s="466"/>
      <c r="AO128" s="466"/>
      <c r="AP128" s="466"/>
      <c r="AQ128" s="466"/>
      <c r="AR128" s="466"/>
      <c r="AS128" s="466"/>
      <c r="AT128" s="466"/>
      <c r="AU128" s="466"/>
      <c r="AV128" s="466"/>
      <c r="AW128" s="466"/>
      <c r="AX128" s="466"/>
      <c r="AY128" s="466"/>
      <c r="AZ128" s="466"/>
      <c r="BA128" s="466"/>
      <c r="BB128" s="466"/>
      <c r="BC128" s="466"/>
      <c r="BD128" s="466"/>
      <c r="BE128" s="466"/>
      <c r="BF128" s="466"/>
      <c r="BG128" s="466"/>
      <c r="BH128" s="466"/>
      <c r="BI128" s="466"/>
      <c r="BJ128" s="466"/>
      <c r="BK128" s="466"/>
      <c r="BL128" s="466"/>
      <c r="BM128" s="466"/>
      <c r="BN128" s="466"/>
      <c r="BO128" s="466"/>
      <c r="BP128" s="466"/>
      <c r="BQ128" s="466"/>
      <c r="BR128" s="466"/>
      <c r="BS128" s="466"/>
      <c r="BT128" s="466"/>
      <c r="BU128" s="466"/>
      <c r="BV128" s="466"/>
      <c r="BW128" s="466"/>
      <c r="BX128" s="466"/>
      <c r="BY128" s="466"/>
      <c r="BZ128" s="466"/>
      <c r="CA128" s="466"/>
      <c r="CB128" s="466"/>
      <c r="CC128" s="466"/>
      <c r="CD128" s="466"/>
      <c r="CE128" s="466"/>
      <c r="CF128" s="466"/>
      <c r="CG128" s="466"/>
      <c r="CH128" s="466"/>
      <c r="CI128" s="466"/>
      <c r="CJ128" s="466"/>
      <c r="CK128" s="466"/>
      <c r="CL128" s="466"/>
      <c r="CM128" s="466"/>
      <c r="CN128" s="466"/>
      <c r="CO128" s="466"/>
      <c r="CP128" s="466"/>
      <c r="CQ128" s="466"/>
      <c r="CR128" s="466"/>
      <c r="CS128" s="466"/>
      <c r="CT128" s="466"/>
      <c r="CU128" s="466"/>
      <c r="CV128" s="466"/>
      <c r="CW128" s="466"/>
      <c r="CX128" s="466"/>
      <c r="CY128" s="466"/>
      <c r="CZ128" s="466"/>
      <c r="DA128" s="466"/>
      <c r="DB128" s="466"/>
      <c r="DC128" s="466"/>
      <c r="DD128" s="466"/>
      <c r="DE128" s="466"/>
      <c r="DF128" s="466"/>
      <c r="DG128" s="466"/>
      <c r="DH128" s="466"/>
      <c r="DI128" s="466"/>
      <c r="DJ128" s="466"/>
      <c r="DK128" s="466"/>
      <c r="DL128" s="466"/>
      <c r="DM128" s="466"/>
      <c r="DN128" s="466"/>
      <c r="DO128" s="466"/>
      <c r="DP128" s="466"/>
      <c r="DQ128" s="466"/>
      <c r="DR128" s="466"/>
      <c r="DS128" s="466"/>
      <c r="DT128" s="466"/>
      <c r="DU128" s="82"/>
    </row>
    <row r="129" spans="1:125" s="31" customFormat="1">
      <c r="A129" s="251"/>
      <c r="B129" s="202" t="s">
        <v>229</v>
      </c>
      <c r="C129" s="202"/>
      <c r="D129" s="202"/>
      <c r="E129" s="591">
        <f>IFERROR(INDEX(Debt_Monthly!$AC:$AN,MATCH('Cash Flow_Monthly'!E$3,Debt_Monthly!$AG:$AG,1),7),0)</f>
        <v>0</v>
      </c>
      <c r="F129" s="591">
        <f>IFERROR(INDEX(Debt_Monthly!$AC:$AN,MATCH('Cash Flow_Monthly'!F$3,Debt_Monthly!$AG:$AG,1),7),0)</f>
        <v>0</v>
      </c>
      <c r="G129" s="591">
        <f>IFERROR(INDEX(Debt_Monthly!$AC:$AN,MATCH('Cash Flow_Monthly'!G$3,Debt_Monthly!$AG:$AG,1),7),0)</f>
        <v>0</v>
      </c>
      <c r="H129" s="591">
        <f>IFERROR(INDEX(Debt_Monthly!$AC:$AN,MATCH('Cash Flow_Monthly'!H$3,Debt_Monthly!$AG:$AG,1),7),0)</f>
        <v>0</v>
      </c>
      <c r="I129" s="591">
        <f>IFERROR(INDEX(Debt_Monthly!$AC:$AN,MATCH('Cash Flow_Monthly'!I$3,Debt_Monthly!$AG:$AG,1),7),0)</f>
        <v>0</v>
      </c>
      <c r="J129" s="591">
        <f>IFERROR(INDEX(Debt_Monthly!$AC:$AN,MATCH('Cash Flow_Monthly'!J$3,Debt_Monthly!$AG:$AG,1),7),0)</f>
        <v>0</v>
      </c>
      <c r="K129" s="591">
        <f>IFERROR(INDEX(Debt_Monthly!$AC:$AN,MATCH('Cash Flow_Monthly'!K$3,Debt_Monthly!$AG:$AG,1),7),0)</f>
        <v>0</v>
      </c>
      <c r="L129" s="591">
        <f>IFERROR(INDEX(Debt_Monthly!$AC:$AN,MATCH('Cash Flow_Monthly'!L$3,Debt_Monthly!$AG:$AG,1),7),0)</f>
        <v>0</v>
      </c>
      <c r="M129" s="591">
        <f>IFERROR(INDEX(Debt_Monthly!$AC:$AN,MATCH('Cash Flow_Monthly'!M$3,Debt_Monthly!$AG:$AG,1),7),0)</f>
        <v>0</v>
      </c>
      <c r="N129" s="591">
        <f>IFERROR(INDEX(Debt_Monthly!$AC:$AN,MATCH('Cash Flow_Monthly'!N$3,Debt_Monthly!$AG:$AG,1),7),0)</f>
        <v>0</v>
      </c>
      <c r="O129" s="591">
        <f>IFERROR(INDEX(Debt_Monthly!$AC:$AN,MATCH('Cash Flow_Monthly'!O$3,Debt_Monthly!$AG:$AG,1),7),0)</f>
        <v>0</v>
      </c>
      <c r="P129" s="591">
        <f>IFERROR(INDEX(Debt_Monthly!$AC:$AN,MATCH('Cash Flow_Monthly'!P$3,Debt_Monthly!$AG:$AG,1),7),0)</f>
        <v>0</v>
      </c>
      <c r="Q129" s="591">
        <f>IFERROR(INDEX(Debt_Monthly!$AC:$AN,MATCH('Cash Flow_Monthly'!Q$3,Debt_Monthly!$AG:$AG,1),7),0)</f>
        <v>0</v>
      </c>
      <c r="R129" s="591">
        <f>IFERROR(INDEX(Debt_Monthly!$AC:$AN,MATCH('Cash Flow_Monthly'!R$3,Debt_Monthly!$AG:$AG,1),7),0)</f>
        <v>0</v>
      </c>
      <c r="S129" s="591">
        <f>IFERROR(INDEX(Debt_Monthly!$AC:$AN,MATCH('Cash Flow_Monthly'!S$3,Debt_Monthly!$AG:$AG,1),7),0)</f>
        <v>0</v>
      </c>
      <c r="T129" s="591">
        <f>IFERROR(INDEX(Debt_Monthly!$AC:$AN,MATCH('Cash Flow_Monthly'!T$3,Debt_Monthly!$AG:$AG,1),7),0)</f>
        <v>0</v>
      </c>
      <c r="U129" s="591">
        <f>IFERROR(INDEX(Debt_Monthly!$AC:$AN,MATCH('Cash Flow_Monthly'!U$3,Debt_Monthly!$AG:$AG,1),7),0)</f>
        <v>0</v>
      </c>
      <c r="V129" s="591">
        <f>IFERROR(INDEX(Debt_Monthly!$AC:$AN,MATCH('Cash Flow_Monthly'!V$3,Debt_Monthly!$AG:$AG,1),7),0)</f>
        <v>0</v>
      </c>
      <c r="W129" s="591">
        <f>IFERROR(INDEX(Debt_Monthly!$AC:$AN,MATCH('Cash Flow_Monthly'!W$3,Debt_Monthly!$AG:$AG,1),7),0)</f>
        <v>0</v>
      </c>
      <c r="X129" s="591">
        <f>IFERROR(INDEX(Debt_Monthly!$AC:$AN,MATCH('Cash Flow_Monthly'!X$3,Debt_Monthly!$AG:$AG,1),7),0)</f>
        <v>0</v>
      </c>
      <c r="Y129" s="591">
        <f>IFERROR(INDEX(Debt_Monthly!$AC:$AN,MATCH('Cash Flow_Monthly'!Y$3,Debt_Monthly!$AG:$AG,1),7),0)</f>
        <v>0</v>
      </c>
      <c r="Z129" s="591">
        <f>IFERROR(INDEX(Debt_Monthly!$AC:$AN,MATCH('Cash Flow_Monthly'!Z$3,Debt_Monthly!$AG:$AG,1),7),0)</f>
        <v>0</v>
      </c>
      <c r="AA129" s="591">
        <f>IFERROR(INDEX(Debt_Monthly!$AC:$AN,MATCH('Cash Flow_Monthly'!AA$3,Debt_Monthly!$AG:$AG,1),7),0)</f>
        <v>0</v>
      </c>
      <c r="AB129" s="591">
        <f>IFERROR(INDEX(Debt_Monthly!$AC:$AN,MATCH('Cash Flow_Monthly'!AB$3,Debt_Monthly!$AG:$AG,1),7),0)</f>
        <v>0</v>
      </c>
      <c r="AC129" s="591">
        <f>IFERROR(INDEX(Debt_Monthly!$AC:$AN,MATCH('Cash Flow_Monthly'!AC$3,Debt_Monthly!$AG:$AG,1),7),0)</f>
        <v>0</v>
      </c>
      <c r="AD129" s="591">
        <f>IFERROR(INDEX(Debt_Monthly!$AC:$AN,MATCH('Cash Flow_Monthly'!AD$3,Debt_Monthly!$AG:$AG,1),7),0)</f>
        <v>0</v>
      </c>
      <c r="AE129" s="591">
        <f>IFERROR(INDEX(Debt_Monthly!$AC:$AN,MATCH('Cash Flow_Monthly'!AE$3,Debt_Monthly!$AG:$AG,1),7),0)</f>
        <v>0</v>
      </c>
      <c r="AF129" s="591">
        <f>IFERROR(INDEX(Debt_Monthly!$AC:$AN,MATCH('Cash Flow_Monthly'!AF$3,Debt_Monthly!$AG:$AG,1),7),0)</f>
        <v>0</v>
      </c>
      <c r="AG129" s="591">
        <f>IFERROR(INDEX(Debt_Monthly!$AC:$AN,MATCH('Cash Flow_Monthly'!AG$3,Debt_Monthly!$AG:$AG,1),7),0)</f>
        <v>0</v>
      </c>
      <c r="AH129" s="591">
        <f>IFERROR(INDEX(Debt_Monthly!$AC:$AN,MATCH('Cash Flow_Monthly'!AH$3,Debt_Monthly!$AG:$AG,1),7),0)</f>
        <v>0</v>
      </c>
      <c r="AI129" s="591">
        <f>IFERROR(INDEX(Debt_Monthly!$AC:$AN,MATCH('Cash Flow_Monthly'!AI$3,Debt_Monthly!$AG:$AG,1),7),0)</f>
        <v>0</v>
      </c>
      <c r="AJ129" s="591">
        <f>IFERROR(INDEX(Debt_Monthly!$AC:$AN,MATCH('Cash Flow_Monthly'!AJ$3,Debt_Monthly!$AG:$AG,1),7),0)</f>
        <v>0</v>
      </c>
      <c r="AK129" s="591">
        <f>IFERROR(INDEX(Debt_Monthly!$AC:$AN,MATCH('Cash Flow_Monthly'!AK$3,Debt_Monthly!$AG:$AG,1),7),0)</f>
        <v>0</v>
      </c>
      <c r="AL129" s="591">
        <f>IFERROR(INDEX(Debt_Monthly!$AC:$AN,MATCH('Cash Flow_Monthly'!AL$3,Debt_Monthly!$AG:$AG,1),7),0)</f>
        <v>0</v>
      </c>
      <c r="AM129" s="591">
        <f>IFERROR(INDEX(Debt_Monthly!$AC:$AN,MATCH('Cash Flow_Monthly'!AM$3,Debt_Monthly!$AG:$AG,1),7),0)</f>
        <v>0</v>
      </c>
      <c r="AN129" s="591">
        <f>IFERROR(INDEX(Debt_Monthly!$AC:$AN,MATCH('Cash Flow_Monthly'!AN$3,Debt_Monthly!$AG:$AG,1),7),0)</f>
        <v>0</v>
      </c>
      <c r="AO129" s="591">
        <f>IFERROR(INDEX(Debt_Monthly!$AC:$AN,MATCH('Cash Flow_Monthly'!AO$3,Debt_Monthly!$AG:$AG,1),7),0)</f>
        <v>0</v>
      </c>
      <c r="AP129" s="591">
        <f>IFERROR(INDEX(Debt_Monthly!$AC:$AN,MATCH('Cash Flow_Monthly'!AP$3,Debt_Monthly!$AG:$AG,1),7),0)</f>
        <v>0</v>
      </c>
      <c r="AQ129" s="591">
        <f>IFERROR(INDEX(Debt_Monthly!$AC:$AN,MATCH('Cash Flow_Monthly'!AQ$3,Debt_Monthly!$AG:$AG,1),7),0)</f>
        <v>0</v>
      </c>
      <c r="AR129" s="591">
        <f>IFERROR(INDEX(Debt_Monthly!$AC:$AN,MATCH('Cash Flow_Monthly'!AR$3,Debt_Monthly!$AG:$AG,1),7),0)</f>
        <v>0</v>
      </c>
      <c r="AS129" s="591">
        <f>IFERROR(INDEX(Debt_Monthly!$AC:$AN,MATCH('Cash Flow_Monthly'!AS$3,Debt_Monthly!$AG:$AG,1),7),0)</f>
        <v>0</v>
      </c>
      <c r="AT129" s="591">
        <f>IFERROR(INDEX(Debt_Monthly!$AC:$AN,MATCH('Cash Flow_Monthly'!AT$3,Debt_Monthly!$AG:$AG,1),7),0)</f>
        <v>0</v>
      </c>
      <c r="AU129" s="591">
        <f>IFERROR(INDEX(Debt_Monthly!$AC:$AN,MATCH('Cash Flow_Monthly'!AU$3,Debt_Monthly!$AG:$AG,1),7),0)</f>
        <v>0</v>
      </c>
      <c r="AV129" s="591">
        <f>IFERROR(INDEX(Debt_Monthly!$AC:$AN,MATCH('Cash Flow_Monthly'!AV$3,Debt_Monthly!$AG:$AG,1),7),0)</f>
        <v>0</v>
      </c>
      <c r="AW129" s="591">
        <f>IFERROR(INDEX(Debt_Monthly!$AC:$AN,MATCH('Cash Flow_Monthly'!AW$3,Debt_Monthly!$AG:$AG,1),7),0)</f>
        <v>0</v>
      </c>
      <c r="AX129" s="591">
        <f>IFERROR(INDEX(Debt_Monthly!$AC:$AN,MATCH('Cash Flow_Monthly'!AX$3,Debt_Monthly!$AG:$AG,1),7),0)</f>
        <v>0</v>
      </c>
      <c r="AY129" s="591">
        <f>IFERROR(INDEX(Debt_Monthly!$AC:$AN,MATCH('Cash Flow_Monthly'!AY$3,Debt_Monthly!$AG:$AG,1),7),0)</f>
        <v>0</v>
      </c>
      <c r="AZ129" s="591">
        <f>IFERROR(INDEX(Debt_Monthly!$AC:$AN,MATCH('Cash Flow_Monthly'!AZ$3,Debt_Monthly!$AG:$AG,1),7),0)</f>
        <v>0</v>
      </c>
      <c r="BA129" s="591">
        <f>IFERROR(INDEX(Debt_Monthly!$AC:$AN,MATCH('Cash Flow_Monthly'!BA$3,Debt_Monthly!$AG:$AG,1),7),0)</f>
        <v>0</v>
      </c>
      <c r="BB129" s="591">
        <f>IFERROR(INDEX(Debt_Monthly!$AC:$AN,MATCH('Cash Flow_Monthly'!BB$3,Debt_Monthly!$AG:$AG,1),7),0)</f>
        <v>0</v>
      </c>
      <c r="BC129" s="591">
        <f>IFERROR(INDEX(Debt_Monthly!$AC:$AN,MATCH('Cash Flow_Monthly'!BC$3,Debt_Monthly!$AG:$AG,1),7),0)</f>
        <v>0</v>
      </c>
      <c r="BD129" s="591">
        <f>IFERROR(INDEX(Debt_Monthly!$AC:$AN,MATCH('Cash Flow_Monthly'!BD$3,Debt_Monthly!$AG:$AG,1),7),0)</f>
        <v>0</v>
      </c>
      <c r="BE129" s="591">
        <f>IFERROR(INDEX(Debt_Monthly!$AC:$AN,MATCH('Cash Flow_Monthly'!BE$3,Debt_Monthly!$AG:$AG,1),7),0)</f>
        <v>0</v>
      </c>
      <c r="BF129" s="591">
        <f>IFERROR(INDEX(Debt_Monthly!$AC:$AN,MATCH('Cash Flow_Monthly'!BF$3,Debt_Monthly!$AG:$AG,1),7),0)</f>
        <v>0</v>
      </c>
      <c r="BG129" s="591">
        <f>IFERROR(INDEX(Debt_Monthly!$AC:$AN,MATCH('Cash Flow_Monthly'!BG$3,Debt_Monthly!$AG:$AG,1),7),0)</f>
        <v>0</v>
      </c>
      <c r="BH129" s="591">
        <f>IFERROR(INDEX(Debt_Monthly!$AC:$AN,MATCH('Cash Flow_Monthly'!BH$3,Debt_Monthly!$AG:$AG,1),7),0)</f>
        <v>0</v>
      </c>
      <c r="BI129" s="591">
        <f>IFERROR(INDEX(Debt_Monthly!$AC:$AN,MATCH('Cash Flow_Monthly'!BI$3,Debt_Monthly!$AG:$AG,1),7),0)</f>
        <v>0</v>
      </c>
      <c r="BJ129" s="591">
        <f>IFERROR(INDEX(Debt_Monthly!$AC:$AN,MATCH('Cash Flow_Monthly'!BJ$3,Debt_Monthly!$AG:$AG,1),7),0)</f>
        <v>0</v>
      </c>
      <c r="BK129" s="591">
        <f>IFERROR(INDEX(Debt_Monthly!$AC:$AN,MATCH('Cash Flow_Monthly'!BK$3,Debt_Monthly!$AG:$AG,1),7),0)</f>
        <v>0</v>
      </c>
      <c r="BL129" s="591">
        <f>IFERROR(INDEX(Debt_Monthly!$AC:$AN,MATCH('Cash Flow_Monthly'!BL$3,Debt_Monthly!$AG:$AG,1),7),0)</f>
        <v>0</v>
      </c>
      <c r="BM129" s="591">
        <f>IFERROR(INDEX(Debt_Monthly!$AC:$AN,MATCH('Cash Flow_Monthly'!BM$3,Debt_Monthly!$AG:$AG,1),7),0)</f>
        <v>0</v>
      </c>
      <c r="BN129" s="591">
        <f>IFERROR(INDEX(Debt_Monthly!$AC:$AN,MATCH('Cash Flow_Monthly'!BN$3,Debt_Monthly!$AG:$AG,1),7),0)</f>
        <v>0</v>
      </c>
      <c r="BO129" s="591">
        <f>IFERROR(INDEX(Debt_Monthly!$AC:$AN,MATCH('Cash Flow_Monthly'!BO$3,Debt_Monthly!$AG:$AG,1),7),0)</f>
        <v>0</v>
      </c>
      <c r="BP129" s="591">
        <f>IFERROR(INDEX(Debt_Monthly!$AC:$AN,MATCH('Cash Flow_Monthly'!BP$3,Debt_Monthly!$AG:$AG,1),7),0)</f>
        <v>0</v>
      </c>
      <c r="BQ129" s="591">
        <f>IFERROR(INDEX(Debt_Monthly!$AC:$AN,MATCH('Cash Flow_Monthly'!BQ$3,Debt_Monthly!$AG:$AG,1),7),0)</f>
        <v>0</v>
      </c>
      <c r="BR129" s="591">
        <f>IFERROR(INDEX(Debt_Monthly!$AC:$AN,MATCH('Cash Flow_Monthly'!BR$3,Debt_Monthly!$AG:$AG,1),7),0)</f>
        <v>0</v>
      </c>
      <c r="BS129" s="591">
        <f>IFERROR(INDEX(Debt_Monthly!$AC:$AN,MATCH('Cash Flow_Monthly'!BS$3,Debt_Monthly!$AG:$AG,1),7),0)</f>
        <v>0</v>
      </c>
      <c r="BT129" s="591">
        <f>IFERROR(INDEX(Debt_Monthly!$AC:$AN,MATCH('Cash Flow_Monthly'!BT$3,Debt_Monthly!$AG:$AG,1),7),0)</f>
        <v>0</v>
      </c>
      <c r="BU129" s="591">
        <f>IFERROR(INDEX(Debt_Monthly!$AC:$AN,MATCH('Cash Flow_Monthly'!BU$3,Debt_Monthly!$AG:$AG,1),7),0)</f>
        <v>0</v>
      </c>
      <c r="BV129" s="591">
        <f>IFERROR(INDEX(Debt_Monthly!$AC:$AN,MATCH('Cash Flow_Monthly'!BV$3,Debt_Monthly!$AG:$AG,1),7),0)</f>
        <v>0</v>
      </c>
      <c r="BW129" s="591">
        <f>IFERROR(INDEX(Debt_Monthly!$AC:$AN,MATCH('Cash Flow_Monthly'!BW$3,Debt_Monthly!$AG:$AG,1),7),0)</f>
        <v>0</v>
      </c>
      <c r="BX129" s="591">
        <f>IFERROR(INDEX(Debt_Monthly!$AC:$AN,MATCH('Cash Flow_Monthly'!BX$3,Debt_Monthly!$AG:$AG,1),7),0)</f>
        <v>0</v>
      </c>
      <c r="BY129" s="591">
        <f>IFERROR(INDEX(Debt_Monthly!$AC:$AN,MATCH('Cash Flow_Monthly'!BY$3,Debt_Monthly!$AG:$AG,1),7),0)</f>
        <v>0</v>
      </c>
      <c r="BZ129" s="591">
        <f>IFERROR(INDEX(Debt_Monthly!$AC:$AN,MATCH('Cash Flow_Monthly'!BZ$3,Debt_Monthly!$AG:$AG,1),7),0)</f>
        <v>0</v>
      </c>
      <c r="CA129" s="591">
        <f>IFERROR(INDEX(Debt_Monthly!$AC:$AN,MATCH('Cash Flow_Monthly'!CA$3,Debt_Monthly!$AG:$AG,1),7),0)</f>
        <v>0</v>
      </c>
      <c r="CB129" s="591">
        <f>IFERROR(INDEX(Debt_Monthly!$AC:$AN,MATCH('Cash Flow_Monthly'!CB$3,Debt_Monthly!$AG:$AG,1),7),0)</f>
        <v>0</v>
      </c>
      <c r="CC129" s="591">
        <f>IFERROR(INDEX(Debt_Monthly!$AC:$AN,MATCH('Cash Flow_Monthly'!CC$3,Debt_Monthly!$AG:$AG,1),7),0)</f>
        <v>0</v>
      </c>
      <c r="CD129" s="591">
        <f>IFERROR(INDEX(Debt_Monthly!$AC:$AN,MATCH('Cash Flow_Monthly'!CD$3,Debt_Monthly!$AG:$AG,1),7),0)</f>
        <v>0</v>
      </c>
      <c r="CE129" s="591">
        <f>IFERROR(INDEX(Debt_Monthly!$AC:$AN,MATCH('Cash Flow_Monthly'!CE$3,Debt_Monthly!$AG:$AG,1),7),0)</f>
        <v>0</v>
      </c>
      <c r="CF129" s="591">
        <f>IFERROR(INDEX(Debt_Monthly!$AC:$AN,MATCH('Cash Flow_Monthly'!CF$3,Debt_Monthly!$AG:$AG,1),7),0)</f>
        <v>0</v>
      </c>
      <c r="CG129" s="591">
        <f>IFERROR(INDEX(Debt_Monthly!$AC:$AN,MATCH('Cash Flow_Monthly'!CG$3,Debt_Monthly!$AG:$AG,1),7),0)</f>
        <v>0</v>
      </c>
      <c r="CH129" s="591">
        <f>IFERROR(INDEX(Debt_Monthly!$AC:$AN,MATCH('Cash Flow_Monthly'!CH$3,Debt_Monthly!$AG:$AG,1),7),0)</f>
        <v>0</v>
      </c>
      <c r="CI129" s="591">
        <f>IFERROR(INDEX(Debt_Monthly!$AC:$AN,MATCH('Cash Flow_Monthly'!CI$3,Debt_Monthly!$AG:$AG,1),7),0)</f>
        <v>0</v>
      </c>
      <c r="CJ129" s="591">
        <f>IFERROR(INDEX(Debt_Monthly!$AC:$AN,MATCH('Cash Flow_Monthly'!CJ$3,Debt_Monthly!$AG:$AG,1),7),0)</f>
        <v>0</v>
      </c>
      <c r="CK129" s="591">
        <f>IFERROR(INDEX(Debt_Monthly!$AC:$AN,MATCH('Cash Flow_Monthly'!CK$3,Debt_Monthly!$AG:$AG,1),7),0)</f>
        <v>0</v>
      </c>
      <c r="CL129" s="591">
        <f>IFERROR(INDEX(Debt_Monthly!$AC:$AN,MATCH('Cash Flow_Monthly'!CL$3,Debt_Monthly!$AG:$AG,1),7),0)</f>
        <v>0</v>
      </c>
      <c r="CM129" s="591">
        <f>IFERROR(INDEX(Debt_Monthly!$AC:$AN,MATCH('Cash Flow_Monthly'!CM$3,Debt_Monthly!$AG:$AG,1),7),0)</f>
        <v>0</v>
      </c>
      <c r="CN129" s="591">
        <f>IFERROR(INDEX(Debt_Monthly!$AC:$AN,MATCH('Cash Flow_Monthly'!CN$3,Debt_Monthly!$AG:$AG,1),7),0)</f>
        <v>0</v>
      </c>
      <c r="CO129" s="591">
        <f>IFERROR(INDEX(Debt_Monthly!$AC:$AN,MATCH('Cash Flow_Monthly'!CO$3,Debt_Monthly!$AG:$AG,1),7),0)</f>
        <v>0</v>
      </c>
      <c r="CP129" s="591">
        <f>IFERROR(INDEX(Debt_Monthly!$AC:$AN,MATCH('Cash Flow_Monthly'!CP$3,Debt_Monthly!$AG:$AG,1),7),0)</f>
        <v>0</v>
      </c>
      <c r="CQ129" s="591">
        <f>IFERROR(INDEX(Debt_Monthly!$AC:$AN,MATCH('Cash Flow_Monthly'!CQ$3,Debt_Monthly!$AG:$AG,1),7),0)</f>
        <v>0</v>
      </c>
      <c r="CR129" s="591">
        <f>IFERROR(INDEX(Debt_Monthly!$AC:$AN,MATCH('Cash Flow_Monthly'!CR$3,Debt_Monthly!$AG:$AG,1),7),0)</f>
        <v>0</v>
      </c>
      <c r="CS129" s="591">
        <f>IFERROR(INDEX(Debt_Monthly!$AC:$AN,MATCH('Cash Flow_Monthly'!CS$3,Debt_Monthly!$AG:$AG,1),7),0)</f>
        <v>0</v>
      </c>
      <c r="CT129" s="591">
        <f>IFERROR(INDEX(Debt_Monthly!$AC:$AN,MATCH('Cash Flow_Monthly'!CT$3,Debt_Monthly!$AG:$AG,1),7),0)</f>
        <v>0</v>
      </c>
      <c r="CU129" s="591">
        <f>IFERROR(INDEX(Debt_Monthly!$AC:$AN,MATCH('Cash Flow_Monthly'!CU$3,Debt_Monthly!$AG:$AG,1),7),0)</f>
        <v>0</v>
      </c>
      <c r="CV129" s="591">
        <f>IFERROR(INDEX(Debt_Monthly!$AC:$AN,MATCH('Cash Flow_Monthly'!CV$3,Debt_Monthly!$AG:$AG,1),7),0)</f>
        <v>0</v>
      </c>
      <c r="CW129" s="591">
        <f>IFERROR(INDEX(Debt_Monthly!$AC:$AN,MATCH('Cash Flow_Monthly'!CW$3,Debt_Monthly!$AG:$AG,1),7),0)</f>
        <v>0</v>
      </c>
      <c r="CX129" s="591">
        <f>IFERROR(INDEX(Debt_Monthly!$AC:$AN,MATCH('Cash Flow_Monthly'!CX$3,Debt_Monthly!$AG:$AG,1),7),0)</f>
        <v>0</v>
      </c>
      <c r="CY129" s="591">
        <f>IFERROR(INDEX(Debt_Monthly!$AC:$AN,MATCH('Cash Flow_Monthly'!CY$3,Debt_Monthly!$AG:$AG,1),7),0)</f>
        <v>0</v>
      </c>
      <c r="CZ129" s="591">
        <f>IFERROR(INDEX(Debt_Monthly!$AC:$AN,MATCH('Cash Flow_Monthly'!CZ$3,Debt_Monthly!$AG:$AG,1),7),0)</f>
        <v>0</v>
      </c>
      <c r="DA129" s="591">
        <f>IFERROR(INDEX(Debt_Monthly!$AC:$AN,MATCH('Cash Flow_Monthly'!DA$3,Debt_Monthly!$AG:$AG,1),7),0)</f>
        <v>0</v>
      </c>
      <c r="DB129" s="591">
        <f>IFERROR(INDEX(Debt_Monthly!$AC:$AN,MATCH('Cash Flow_Monthly'!DB$3,Debt_Monthly!$AG:$AG,1),7),0)</f>
        <v>0</v>
      </c>
      <c r="DC129" s="591">
        <f>IFERROR(INDEX(Debt_Monthly!$AC:$AN,MATCH('Cash Flow_Monthly'!DC$3,Debt_Monthly!$AG:$AG,1),7),0)</f>
        <v>0</v>
      </c>
      <c r="DD129" s="591">
        <f>IFERROR(INDEX(Debt_Monthly!$AC:$AN,MATCH('Cash Flow_Monthly'!DD$3,Debt_Monthly!$AG:$AG,1),7),0)</f>
        <v>0</v>
      </c>
      <c r="DE129" s="591">
        <f>IFERROR(INDEX(Debt_Monthly!$AC:$AN,MATCH('Cash Flow_Monthly'!DE$3,Debt_Monthly!$AG:$AG,1),7),0)</f>
        <v>0</v>
      </c>
      <c r="DF129" s="591">
        <f>IFERROR(INDEX(Debt_Monthly!$AC:$AN,MATCH('Cash Flow_Monthly'!DF$3,Debt_Monthly!$AG:$AG,1),7),0)</f>
        <v>0</v>
      </c>
      <c r="DG129" s="591">
        <f>IFERROR(INDEX(Debt_Monthly!$AC:$AN,MATCH('Cash Flow_Monthly'!DG$3,Debt_Monthly!$AG:$AG,1),7),0)</f>
        <v>0</v>
      </c>
      <c r="DH129" s="591">
        <f>IFERROR(INDEX(Debt_Monthly!$AC:$AN,MATCH('Cash Flow_Monthly'!DH$3,Debt_Monthly!$AG:$AG,1),7),0)</f>
        <v>0</v>
      </c>
      <c r="DI129" s="591">
        <f>IFERROR(INDEX(Debt_Monthly!$AC:$AN,MATCH('Cash Flow_Monthly'!DI$3,Debt_Monthly!$AG:$AG,1),7),0)</f>
        <v>0</v>
      </c>
      <c r="DJ129" s="591">
        <f>IFERROR(INDEX(Debt_Monthly!$AC:$AN,MATCH('Cash Flow_Monthly'!DJ$3,Debt_Monthly!$AG:$AG,1),7),0)</f>
        <v>0</v>
      </c>
      <c r="DK129" s="591">
        <f>IFERROR(INDEX(Debt_Monthly!$AC:$AN,MATCH('Cash Flow_Monthly'!DK$3,Debt_Monthly!$AG:$AG,1),7),0)</f>
        <v>0</v>
      </c>
      <c r="DL129" s="591">
        <f>IFERROR(INDEX(Debt_Monthly!$AC:$AN,MATCH('Cash Flow_Monthly'!DL$3,Debt_Monthly!$AG:$AG,1),7),0)</f>
        <v>0</v>
      </c>
      <c r="DM129" s="591">
        <f>IFERROR(INDEX(Debt_Monthly!$AC:$AN,MATCH('Cash Flow_Monthly'!DM$3,Debt_Monthly!$AG:$AG,1),7),0)</f>
        <v>0</v>
      </c>
      <c r="DN129" s="591">
        <f>IFERROR(INDEX(Debt_Monthly!$AC:$AN,MATCH('Cash Flow_Monthly'!DN$3,Debt_Monthly!$AG:$AG,1),7),0)</f>
        <v>0</v>
      </c>
      <c r="DO129" s="591">
        <f>IFERROR(INDEX(Debt_Monthly!$AC:$AN,MATCH('Cash Flow_Monthly'!DO$3,Debt_Monthly!$AG:$AG,1),7),0)</f>
        <v>0</v>
      </c>
      <c r="DP129" s="591">
        <f>IFERROR(INDEX(Debt_Monthly!$AC:$AN,MATCH('Cash Flow_Monthly'!DP$3,Debt_Monthly!$AG:$AG,1),7),0)</f>
        <v>0</v>
      </c>
      <c r="DQ129" s="591">
        <f>IFERROR(INDEX(Debt_Monthly!$AC:$AN,MATCH('Cash Flow_Monthly'!DQ$3,Debt_Monthly!$AG:$AG,1),7),0)</f>
        <v>0</v>
      </c>
      <c r="DR129" s="591">
        <f>IFERROR(INDEX(Debt_Monthly!$AC:$AN,MATCH('Cash Flow_Monthly'!DR$3,Debt_Monthly!$AG:$AG,1),7),0)</f>
        <v>0</v>
      </c>
      <c r="DS129" s="591">
        <f>IFERROR(INDEX(Debt_Monthly!$AC:$AN,MATCH('Cash Flow_Monthly'!DS$3,Debt_Monthly!$AG:$AG,1),7),0)</f>
        <v>0</v>
      </c>
      <c r="DT129" s="591">
        <f>IFERROR(INDEX(Debt_Monthly!$AC:$AN,MATCH('Cash Flow_Monthly'!DT$3,Debt_Monthly!$AG:$AG,1),7),0)</f>
        <v>0</v>
      </c>
      <c r="DU129" s="233"/>
    </row>
    <row r="130" spans="1:125">
      <c r="B130" t="s">
        <v>170</v>
      </c>
      <c r="E130" s="544">
        <f>IFERROR(INDEX(Debt_Monthly!$AC:$AN,MATCH(E$3,Debt_Monthly!$AG:$AG,1),9),0)</f>
        <v>0</v>
      </c>
      <c r="F130" s="544">
        <f>IFERROR(INDEX(Debt_Monthly!$AC:$AN,MATCH(F$3,Debt_Monthly!$AG:$AG,1),9),0)</f>
        <v>0</v>
      </c>
      <c r="G130" s="544">
        <f>IFERROR(INDEX(Debt_Monthly!$AC:$AN,MATCH(G$3,Debt_Monthly!$AG:$AG,1),9),0)</f>
        <v>0</v>
      </c>
      <c r="H130" s="544">
        <f>IFERROR(INDEX(Debt_Monthly!$AC:$AN,MATCH(H$3,Debt_Monthly!$AG:$AG,1),9),0)</f>
        <v>0</v>
      </c>
      <c r="I130" s="544">
        <f>IFERROR(INDEX(Debt_Monthly!$AC:$AN,MATCH(I$3,Debt_Monthly!$AG:$AG,1),9),0)</f>
        <v>0</v>
      </c>
      <c r="J130" s="544">
        <f>IFERROR(INDEX(Debt_Monthly!$AC:$AN,MATCH(J$3,Debt_Monthly!$AG:$AG,1),9),0)</f>
        <v>0</v>
      </c>
      <c r="K130" s="544">
        <f>IFERROR(INDEX(Debt_Monthly!$AC:$AN,MATCH(K$3,Debt_Monthly!$AG:$AG,1),9),0)</f>
        <v>0</v>
      </c>
      <c r="L130" s="544">
        <f>IFERROR(INDEX(Debt_Monthly!$AC:$AN,MATCH(L$3,Debt_Monthly!$AG:$AG,1),9),0)</f>
        <v>0</v>
      </c>
      <c r="M130" s="544">
        <f>IFERROR(INDEX(Debt_Monthly!$AC:$AN,MATCH(M$3,Debt_Monthly!$AG:$AG,1),9),0)</f>
        <v>0</v>
      </c>
      <c r="N130" s="544">
        <f>IFERROR(INDEX(Debt_Monthly!$AC:$AN,MATCH(N$3,Debt_Monthly!$AG:$AG,1),9),0)</f>
        <v>0</v>
      </c>
      <c r="O130" s="544">
        <f>IFERROR(INDEX(Debt_Monthly!$AC:$AN,MATCH(O$3,Debt_Monthly!$AG:$AG,1),9),0)</f>
        <v>0</v>
      </c>
      <c r="P130" s="544">
        <f>IFERROR(INDEX(Debt_Monthly!$AC:$AN,MATCH(P$3,Debt_Monthly!$AG:$AG,1),9),0)</f>
        <v>0</v>
      </c>
      <c r="Q130" s="544">
        <f>IFERROR(INDEX(Debt_Monthly!$AC:$AN,MATCH(Q$3,Debt_Monthly!$AG:$AG,1),9),0)</f>
        <v>0</v>
      </c>
      <c r="R130" s="544">
        <f>IFERROR(INDEX(Debt_Monthly!$AC:$AN,MATCH(R$3,Debt_Monthly!$AG:$AG,1),9),0)</f>
        <v>0</v>
      </c>
      <c r="S130" s="544">
        <f>IFERROR(INDEX(Debt_Monthly!$AC:$AN,MATCH(S$3,Debt_Monthly!$AG:$AG,1),9),0)</f>
        <v>0</v>
      </c>
      <c r="T130" s="544">
        <f>IFERROR(INDEX(Debt_Monthly!$AC:$AN,MATCH(T$3,Debt_Monthly!$AG:$AG,1),9),0)</f>
        <v>0</v>
      </c>
      <c r="U130" s="544">
        <f>IFERROR(INDEX(Debt_Monthly!$AC:$AN,MATCH(U$3,Debt_Monthly!$AG:$AG,1),9),0)</f>
        <v>0</v>
      </c>
      <c r="V130" s="544">
        <f>IFERROR(INDEX(Debt_Monthly!$AC:$AN,MATCH(V$3,Debt_Monthly!$AG:$AG,1),9),0)</f>
        <v>0</v>
      </c>
      <c r="W130" s="544">
        <f>IFERROR(INDEX(Debt_Monthly!$AC:$AN,MATCH(W$3,Debt_Monthly!$AG:$AG,1),9),0)</f>
        <v>0</v>
      </c>
      <c r="X130" s="544">
        <f>IFERROR(INDEX(Debt_Monthly!$AC:$AN,MATCH(X$3,Debt_Monthly!$AG:$AG,1),9),0)</f>
        <v>0</v>
      </c>
      <c r="Y130" s="544">
        <f>IFERROR(INDEX(Debt_Monthly!$AC:$AN,MATCH(Y$3,Debt_Monthly!$AG:$AG,1),9),0)</f>
        <v>0</v>
      </c>
      <c r="Z130" s="544">
        <f>IFERROR(INDEX(Debt_Monthly!$AC:$AN,MATCH(Z$3,Debt_Monthly!$AG:$AG,1),9),0)</f>
        <v>0</v>
      </c>
      <c r="AA130" s="544">
        <f>IFERROR(INDEX(Debt_Monthly!$AC:$AN,MATCH(AA$3,Debt_Monthly!$AG:$AG,1),9),0)</f>
        <v>0</v>
      </c>
      <c r="AB130" s="544">
        <f>IFERROR(INDEX(Debt_Monthly!$AC:$AN,MATCH(AB$3,Debt_Monthly!$AG:$AG,1),9),0)</f>
        <v>0</v>
      </c>
      <c r="AC130" s="544">
        <f>IFERROR(INDEX(Debt_Monthly!$AC:$AN,MATCH(AC$3,Debt_Monthly!$AG:$AG,1),9),0)</f>
        <v>0</v>
      </c>
      <c r="AD130" s="544">
        <f>IFERROR(INDEX(Debt_Monthly!$AC:$AN,MATCH(AD$3,Debt_Monthly!$AG:$AG,1),9),0)</f>
        <v>0</v>
      </c>
      <c r="AE130" s="544">
        <f>IFERROR(INDEX(Debt_Monthly!$AC:$AN,MATCH(AE$3,Debt_Monthly!$AG:$AG,1),9),0)</f>
        <v>0</v>
      </c>
      <c r="AF130" s="544">
        <f>IFERROR(INDEX(Debt_Monthly!$AC:$AN,MATCH(AF$3,Debt_Monthly!$AG:$AG,1),9),0)</f>
        <v>0</v>
      </c>
      <c r="AG130" s="544">
        <f>IFERROR(INDEX(Debt_Monthly!$AC:$AN,MATCH(AG$3,Debt_Monthly!$AG:$AG,1),9),0)</f>
        <v>0</v>
      </c>
      <c r="AH130" s="544">
        <f>IFERROR(INDEX(Debt_Monthly!$AC:$AN,MATCH(AH$3,Debt_Monthly!$AG:$AG,1),9),0)</f>
        <v>0</v>
      </c>
      <c r="AI130" s="544">
        <f>IFERROR(INDEX(Debt_Monthly!$AC:$AN,MATCH(AI$3,Debt_Monthly!$AG:$AG,1),9),0)</f>
        <v>0</v>
      </c>
      <c r="AJ130" s="544">
        <f>IFERROR(INDEX(Debt_Monthly!$AC:$AN,MATCH(AJ$3,Debt_Monthly!$AG:$AG,1),9),0)</f>
        <v>0</v>
      </c>
      <c r="AK130" s="544">
        <f>IFERROR(INDEX(Debt_Monthly!$AC:$AN,MATCH(AK$3,Debt_Monthly!$AG:$AG,1),9),0)</f>
        <v>0</v>
      </c>
      <c r="AL130" s="544">
        <f>IFERROR(INDEX(Debt_Monthly!$AC:$AN,MATCH(AL$3,Debt_Monthly!$AG:$AG,1),9),0)</f>
        <v>0</v>
      </c>
      <c r="AM130" s="544">
        <f>IFERROR(INDEX(Debt_Monthly!$AC:$AN,MATCH(AM$3,Debt_Monthly!$AG:$AG,1),9),0)</f>
        <v>0</v>
      </c>
      <c r="AN130" s="544">
        <f>IFERROR(INDEX(Debt_Monthly!$AC:$AN,MATCH(AN$3,Debt_Monthly!$AG:$AG,1),9),0)</f>
        <v>0</v>
      </c>
      <c r="AO130" s="544">
        <f>IFERROR(INDEX(Debt_Monthly!$AC:$AN,MATCH(AO$3,Debt_Monthly!$AG:$AG,1),9),0)</f>
        <v>0</v>
      </c>
      <c r="AP130" s="544">
        <f>IFERROR(INDEX(Debt_Monthly!$AC:$AN,MATCH(AP$3,Debt_Monthly!$AG:$AG,1),9),0)</f>
        <v>0</v>
      </c>
      <c r="AQ130" s="544">
        <f>IFERROR(INDEX(Debt_Monthly!$AC:$AN,MATCH(AQ$3,Debt_Monthly!$AG:$AG,1),9),0)</f>
        <v>0</v>
      </c>
      <c r="AR130" s="544">
        <f>IFERROR(INDEX(Debt_Monthly!$AC:$AN,MATCH(AR$3,Debt_Monthly!$AG:$AG,1),9),0)</f>
        <v>0</v>
      </c>
      <c r="AS130" s="544">
        <f>IFERROR(INDEX(Debt_Monthly!$AC:$AN,MATCH(AS$3,Debt_Monthly!$AG:$AG,1),9),0)</f>
        <v>0</v>
      </c>
      <c r="AT130" s="544">
        <f>IFERROR(INDEX(Debt_Monthly!$AC:$AN,MATCH(AT$3,Debt_Monthly!$AG:$AG,1),9),0)</f>
        <v>0</v>
      </c>
      <c r="AU130" s="544">
        <f>IFERROR(INDEX(Debt_Monthly!$AC:$AN,MATCH(AU$3,Debt_Monthly!$AG:$AG,1),9),0)</f>
        <v>0</v>
      </c>
      <c r="AV130" s="544">
        <f>IFERROR(INDEX(Debt_Monthly!$AC:$AN,MATCH(AV$3,Debt_Monthly!$AG:$AG,1),9),0)</f>
        <v>0</v>
      </c>
      <c r="AW130" s="544">
        <f>IFERROR(INDEX(Debt_Monthly!$AC:$AN,MATCH(AW$3,Debt_Monthly!$AG:$AG,1),9),0)</f>
        <v>0</v>
      </c>
      <c r="AX130" s="544">
        <f>IFERROR(INDEX(Debt_Monthly!$AC:$AN,MATCH(AX$3,Debt_Monthly!$AG:$AG,1),9),0)</f>
        <v>0</v>
      </c>
      <c r="AY130" s="544">
        <f>IFERROR(INDEX(Debt_Monthly!$AC:$AN,MATCH(AY$3,Debt_Monthly!$AG:$AG,1),9),0)</f>
        <v>0</v>
      </c>
      <c r="AZ130" s="544">
        <f>IFERROR(INDEX(Debt_Monthly!$AC:$AN,MATCH(AZ$3,Debt_Monthly!$AG:$AG,1),9),0)</f>
        <v>0</v>
      </c>
      <c r="BA130" s="544">
        <f>IFERROR(INDEX(Debt_Monthly!$AC:$AN,MATCH(BA$3,Debt_Monthly!$AG:$AG,1),9),0)</f>
        <v>0</v>
      </c>
      <c r="BB130" s="544">
        <f>IFERROR(INDEX(Debt_Monthly!$AC:$AN,MATCH(BB$3,Debt_Monthly!$AG:$AG,1),9),0)</f>
        <v>0</v>
      </c>
      <c r="BC130" s="544">
        <f>IFERROR(INDEX(Debt_Monthly!$AC:$AN,MATCH(BC$3,Debt_Monthly!$AG:$AG,1),9),0)</f>
        <v>0</v>
      </c>
      <c r="BD130" s="544">
        <f>IFERROR(INDEX(Debt_Monthly!$AC:$AN,MATCH(BD$3,Debt_Monthly!$AG:$AG,1),9),0)</f>
        <v>0</v>
      </c>
      <c r="BE130" s="544">
        <f>IFERROR(INDEX(Debt_Monthly!$AC:$AN,MATCH(BE$3,Debt_Monthly!$AG:$AG,1),9),0)</f>
        <v>0</v>
      </c>
      <c r="BF130" s="544">
        <f>IFERROR(INDEX(Debt_Monthly!$AC:$AN,MATCH(BF$3,Debt_Monthly!$AG:$AG,1),9),0)</f>
        <v>0</v>
      </c>
      <c r="BG130" s="544">
        <f>IFERROR(INDEX(Debt_Monthly!$AC:$AN,MATCH(BG$3,Debt_Monthly!$AG:$AG,1),9),0)</f>
        <v>0</v>
      </c>
      <c r="BH130" s="544">
        <f>IFERROR(INDEX(Debt_Monthly!$AC:$AN,MATCH(BH$3,Debt_Monthly!$AG:$AG,1),9),0)</f>
        <v>0</v>
      </c>
      <c r="BI130" s="544">
        <f>IFERROR(INDEX(Debt_Monthly!$AC:$AN,MATCH(BI$3,Debt_Monthly!$AG:$AG,1),9),0)</f>
        <v>0</v>
      </c>
      <c r="BJ130" s="544">
        <f>IFERROR(INDEX(Debt_Monthly!$AC:$AN,MATCH(BJ$3,Debt_Monthly!$AG:$AG,1),9),0)</f>
        <v>0</v>
      </c>
      <c r="BK130" s="544">
        <f>IFERROR(INDEX(Debt_Monthly!$AC:$AN,MATCH(BK$3,Debt_Monthly!$AG:$AG,1),9),0)</f>
        <v>0</v>
      </c>
      <c r="BL130" s="544">
        <f>IFERROR(INDEX(Debt_Monthly!$AC:$AN,MATCH(BL$3,Debt_Monthly!$AG:$AG,1),9),0)</f>
        <v>0</v>
      </c>
      <c r="BM130" s="544">
        <f>IFERROR(INDEX(Debt_Monthly!$AC:$AN,MATCH(BM$3,Debt_Monthly!$AG:$AG,1),9),0)</f>
        <v>0</v>
      </c>
      <c r="BN130" s="544">
        <f>IFERROR(INDEX(Debt_Monthly!$AC:$AN,MATCH(BN$3,Debt_Monthly!$AG:$AG,1),9),0)</f>
        <v>0</v>
      </c>
      <c r="BO130" s="544">
        <f>IFERROR(INDEX(Debt_Monthly!$AC:$AN,MATCH(BO$3,Debt_Monthly!$AG:$AG,1),9),0)</f>
        <v>0</v>
      </c>
      <c r="BP130" s="544">
        <f>IFERROR(INDEX(Debt_Monthly!$AC:$AN,MATCH(BP$3,Debt_Monthly!$AG:$AG,1),9),0)</f>
        <v>0</v>
      </c>
      <c r="BQ130" s="544">
        <f>IFERROR(INDEX(Debt_Monthly!$AC:$AN,MATCH(BQ$3,Debt_Monthly!$AG:$AG,1),9),0)</f>
        <v>0</v>
      </c>
      <c r="BR130" s="544">
        <f>IFERROR(INDEX(Debt_Monthly!$AC:$AN,MATCH(BR$3,Debt_Monthly!$AG:$AG,1),9),0)</f>
        <v>0</v>
      </c>
      <c r="BS130" s="544">
        <f>IFERROR(INDEX(Debt_Monthly!$AC:$AN,MATCH(BS$3,Debt_Monthly!$AG:$AG,1),9),0)</f>
        <v>0</v>
      </c>
      <c r="BT130" s="544">
        <f>IFERROR(INDEX(Debt_Monthly!$AC:$AN,MATCH(BT$3,Debt_Monthly!$AG:$AG,1),9),0)</f>
        <v>0</v>
      </c>
      <c r="BU130" s="544">
        <f>IFERROR(INDEX(Debt_Monthly!$AC:$AN,MATCH(BU$3,Debt_Monthly!$AG:$AG,1),9),0)</f>
        <v>0</v>
      </c>
      <c r="BV130" s="544">
        <f>IFERROR(INDEX(Debt_Monthly!$AC:$AN,MATCH(BV$3,Debt_Monthly!$AG:$AG,1),9),0)</f>
        <v>0</v>
      </c>
      <c r="BW130" s="544">
        <f>IFERROR(INDEX(Debt_Monthly!$AC:$AN,MATCH(BW$3,Debt_Monthly!$AG:$AG,1),9),0)</f>
        <v>0</v>
      </c>
      <c r="BX130" s="544">
        <f>IFERROR(INDEX(Debt_Monthly!$AC:$AN,MATCH(BX$3,Debt_Monthly!$AG:$AG,1),9),0)</f>
        <v>0</v>
      </c>
      <c r="BY130" s="544">
        <f>IFERROR(INDEX(Debt_Monthly!$AC:$AN,MATCH(BY$3,Debt_Monthly!$AG:$AG,1),9),0)</f>
        <v>0</v>
      </c>
      <c r="BZ130" s="544">
        <f>IFERROR(INDEX(Debt_Monthly!$AC:$AN,MATCH(BZ$3,Debt_Monthly!$AG:$AG,1),9),0)</f>
        <v>0</v>
      </c>
      <c r="CA130" s="544">
        <f>IFERROR(INDEX(Debt_Monthly!$AC:$AN,MATCH(CA$3,Debt_Monthly!$AG:$AG,1),9),0)</f>
        <v>0</v>
      </c>
      <c r="CB130" s="544">
        <f>IFERROR(INDEX(Debt_Monthly!$AC:$AN,MATCH(CB$3,Debt_Monthly!$AG:$AG,1),9),0)</f>
        <v>0</v>
      </c>
      <c r="CC130" s="544">
        <f>IFERROR(INDEX(Debt_Monthly!$AC:$AN,MATCH(CC$3,Debt_Monthly!$AG:$AG,1),9),0)</f>
        <v>0</v>
      </c>
      <c r="CD130" s="544">
        <f>IFERROR(INDEX(Debt_Monthly!$AC:$AN,MATCH(CD$3,Debt_Monthly!$AG:$AG,1),9),0)</f>
        <v>0</v>
      </c>
      <c r="CE130" s="544">
        <f>IFERROR(INDEX(Debt_Monthly!$AC:$AN,MATCH(CE$3,Debt_Monthly!$AG:$AG,1),9),0)</f>
        <v>0</v>
      </c>
      <c r="CF130" s="544">
        <f>IFERROR(INDEX(Debt_Monthly!$AC:$AN,MATCH(CF$3,Debt_Monthly!$AG:$AG,1),9),0)</f>
        <v>0</v>
      </c>
      <c r="CG130" s="544">
        <f>IFERROR(INDEX(Debt_Monthly!$AC:$AN,MATCH(CG$3,Debt_Monthly!$AG:$AG,1),9),0)</f>
        <v>0</v>
      </c>
      <c r="CH130" s="544">
        <f>IFERROR(INDEX(Debt_Monthly!$AC:$AN,MATCH(CH$3,Debt_Monthly!$AG:$AG,1),9),0)</f>
        <v>0</v>
      </c>
      <c r="CI130" s="544">
        <f>IFERROR(INDEX(Debt_Monthly!$AC:$AN,MATCH(CI$3,Debt_Monthly!$AG:$AG,1),9),0)</f>
        <v>0</v>
      </c>
      <c r="CJ130" s="544">
        <f>IFERROR(INDEX(Debt_Monthly!$AC:$AN,MATCH(CJ$3,Debt_Monthly!$AG:$AG,1),9),0)</f>
        <v>0</v>
      </c>
      <c r="CK130" s="544">
        <f>IFERROR(INDEX(Debt_Monthly!$AC:$AN,MATCH(CK$3,Debt_Monthly!$AG:$AG,1),9),0)</f>
        <v>0</v>
      </c>
      <c r="CL130" s="544">
        <f>IFERROR(INDEX(Debt_Monthly!$AC:$AN,MATCH(CL$3,Debt_Monthly!$AG:$AG,1),9),0)</f>
        <v>0</v>
      </c>
      <c r="CM130" s="544">
        <f>IFERROR(INDEX(Debt_Monthly!$AC:$AN,MATCH(CM$3,Debt_Monthly!$AG:$AG,1),9),0)</f>
        <v>0</v>
      </c>
      <c r="CN130" s="544">
        <f>IFERROR(INDEX(Debt_Monthly!$AC:$AN,MATCH(CN$3,Debt_Monthly!$AG:$AG,1),9),0)</f>
        <v>0</v>
      </c>
      <c r="CO130" s="544">
        <f>IFERROR(INDEX(Debt_Monthly!$AC:$AN,MATCH(CO$3,Debt_Monthly!$AG:$AG,1),9),0)</f>
        <v>0</v>
      </c>
      <c r="CP130" s="544">
        <f>IFERROR(INDEX(Debt_Monthly!$AC:$AN,MATCH(CP$3,Debt_Monthly!$AG:$AG,1),9),0)</f>
        <v>0</v>
      </c>
      <c r="CQ130" s="544">
        <f>IFERROR(INDEX(Debt_Monthly!$AC:$AN,MATCH(CQ$3,Debt_Monthly!$AG:$AG,1),9),0)</f>
        <v>0</v>
      </c>
      <c r="CR130" s="544">
        <f>IFERROR(INDEX(Debt_Monthly!$AC:$AN,MATCH(CR$3,Debt_Monthly!$AG:$AG,1),9),0)</f>
        <v>0</v>
      </c>
      <c r="CS130" s="544">
        <f>IFERROR(INDEX(Debt_Monthly!$AC:$AN,MATCH(CS$3,Debt_Monthly!$AG:$AG,1),9),0)</f>
        <v>0</v>
      </c>
      <c r="CT130" s="544">
        <f>IFERROR(INDEX(Debt_Monthly!$AC:$AN,MATCH(CT$3,Debt_Monthly!$AG:$AG,1),9),0)</f>
        <v>0</v>
      </c>
      <c r="CU130" s="544">
        <f>IFERROR(INDEX(Debt_Monthly!$AC:$AN,MATCH(CU$3,Debt_Monthly!$AG:$AG,1),9),0)</f>
        <v>0</v>
      </c>
      <c r="CV130" s="544">
        <f>IFERROR(INDEX(Debt_Monthly!$AC:$AN,MATCH(CV$3,Debt_Monthly!$AG:$AG,1),9),0)</f>
        <v>0</v>
      </c>
      <c r="CW130" s="544">
        <f>IFERROR(INDEX(Debt_Monthly!$AC:$AN,MATCH(CW$3,Debt_Monthly!$AG:$AG,1),9),0)</f>
        <v>0</v>
      </c>
      <c r="CX130" s="544">
        <f>IFERROR(INDEX(Debt_Monthly!$AC:$AN,MATCH(CX$3,Debt_Monthly!$AG:$AG,1),9),0)</f>
        <v>0</v>
      </c>
      <c r="CY130" s="544">
        <f>IFERROR(INDEX(Debt_Monthly!$AC:$AN,MATCH(CY$3,Debt_Monthly!$AG:$AG,1),9),0)</f>
        <v>0</v>
      </c>
      <c r="CZ130" s="544">
        <f>IFERROR(INDEX(Debt_Monthly!$AC:$AN,MATCH(CZ$3,Debt_Monthly!$AG:$AG,1),9),0)</f>
        <v>0</v>
      </c>
      <c r="DA130" s="544">
        <f>IFERROR(INDEX(Debt_Monthly!$AC:$AN,MATCH(DA$3,Debt_Monthly!$AG:$AG,1),9),0)</f>
        <v>0</v>
      </c>
      <c r="DB130" s="544">
        <f>IFERROR(INDEX(Debt_Monthly!$AC:$AN,MATCH(DB$3,Debt_Monthly!$AG:$AG,1),9),0)</f>
        <v>0</v>
      </c>
      <c r="DC130" s="544">
        <f>IFERROR(INDEX(Debt_Monthly!$AC:$AN,MATCH(DC$3,Debt_Monthly!$AG:$AG,1),9),0)</f>
        <v>0</v>
      </c>
      <c r="DD130" s="544">
        <f>IFERROR(INDEX(Debt_Monthly!$AC:$AN,MATCH(DD$3,Debt_Monthly!$AG:$AG,1),9),0)</f>
        <v>0</v>
      </c>
      <c r="DE130" s="544">
        <f>IFERROR(INDEX(Debt_Monthly!$AC:$AN,MATCH(DE$3,Debt_Monthly!$AG:$AG,1),9),0)</f>
        <v>0</v>
      </c>
      <c r="DF130" s="544">
        <f>IFERROR(INDEX(Debt_Monthly!$AC:$AN,MATCH(DF$3,Debt_Monthly!$AG:$AG,1),9),0)</f>
        <v>0</v>
      </c>
      <c r="DG130" s="544">
        <f>IFERROR(INDEX(Debt_Monthly!$AC:$AN,MATCH(DG$3,Debt_Monthly!$AG:$AG,1),9),0)</f>
        <v>0</v>
      </c>
      <c r="DH130" s="544">
        <f>IFERROR(INDEX(Debt_Monthly!$AC:$AN,MATCH(DH$3,Debt_Monthly!$AG:$AG,1),9),0)</f>
        <v>0</v>
      </c>
      <c r="DI130" s="544">
        <f>IFERROR(INDEX(Debt_Monthly!$AC:$AN,MATCH(DI$3,Debt_Monthly!$AG:$AG,1),9),0)</f>
        <v>0</v>
      </c>
      <c r="DJ130" s="544">
        <f>IFERROR(INDEX(Debt_Monthly!$AC:$AN,MATCH(DJ$3,Debt_Monthly!$AG:$AG,1),9),0)</f>
        <v>0</v>
      </c>
      <c r="DK130" s="544">
        <f>IFERROR(INDEX(Debt_Monthly!$AC:$AN,MATCH(DK$3,Debt_Monthly!$AG:$AG,1),9),0)</f>
        <v>0</v>
      </c>
      <c r="DL130" s="544">
        <f>IFERROR(INDEX(Debt_Monthly!$AC:$AN,MATCH(DL$3,Debt_Monthly!$AG:$AG,1),9),0)</f>
        <v>0</v>
      </c>
      <c r="DM130" s="544">
        <f>IFERROR(INDEX(Debt_Monthly!$AC:$AN,MATCH(DM$3,Debt_Monthly!$AG:$AG,1),9),0)</f>
        <v>0</v>
      </c>
      <c r="DN130" s="544">
        <f>IFERROR(INDEX(Debt_Monthly!$AC:$AN,MATCH(DN$3,Debt_Monthly!$AG:$AG,1),9),0)</f>
        <v>0</v>
      </c>
      <c r="DO130" s="544">
        <f>IFERROR(INDEX(Debt_Monthly!$AC:$AN,MATCH(DO$3,Debt_Monthly!$AG:$AG,1),9),0)</f>
        <v>0</v>
      </c>
      <c r="DP130" s="544">
        <f>IFERROR(INDEX(Debt_Monthly!$AC:$AN,MATCH(DP$3,Debt_Monthly!$AG:$AG,1),9),0)</f>
        <v>0</v>
      </c>
      <c r="DQ130" s="544">
        <f>IFERROR(INDEX(Debt_Monthly!$AC:$AN,MATCH(DQ$3,Debt_Monthly!$AG:$AG,1),9),0)</f>
        <v>0</v>
      </c>
      <c r="DR130" s="544">
        <f>IFERROR(INDEX(Debt_Monthly!$AC:$AN,MATCH(DR$3,Debt_Monthly!$AG:$AG,1),9),0)</f>
        <v>0</v>
      </c>
      <c r="DS130" s="544">
        <f>IFERROR(INDEX(Debt_Monthly!$AC:$AN,MATCH(DS$3,Debt_Monthly!$AG:$AG,1),9),0)</f>
        <v>0</v>
      </c>
      <c r="DT130" s="544">
        <f>IFERROR(INDEX(Debt_Monthly!$AC:$AN,MATCH(DT$3,Debt_Monthly!$AG:$AG,1),9),0)</f>
        <v>0</v>
      </c>
      <c r="DU130" s="82"/>
    </row>
    <row r="131" spans="1:125">
      <c r="B131" t="s">
        <v>230</v>
      </c>
      <c r="E131" s="544">
        <f>IFERROR(INDEX(Debt_Monthly!$AC:$AN,MATCH(E$3,Debt_Monthly!$AG:$AG,1),8),0)</f>
        <v>0</v>
      </c>
      <c r="F131" s="544">
        <f>IFERROR(INDEX(Debt_Monthly!$AC:$AN,MATCH(F$3,Debt_Monthly!$AG:$AG,1),8),0)</f>
        <v>0</v>
      </c>
      <c r="G131" s="544">
        <f>IFERROR(INDEX(Debt_Monthly!$AC:$AN,MATCH(G$3,Debt_Monthly!$AG:$AG,1),8),0)</f>
        <v>0</v>
      </c>
      <c r="H131" s="544">
        <f>IFERROR(INDEX(Debt_Monthly!$AC:$AN,MATCH(H$3,Debt_Monthly!$AG:$AG,1),8),0)</f>
        <v>0</v>
      </c>
      <c r="I131" s="544">
        <f>IFERROR(INDEX(Debt_Monthly!$AC:$AN,MATCH(I$3,Debt_Monthly!$AG:$AG,1),8),0)</f>
        <v>0</v>
      </c>
      <c r="J131" s="544">
        <f>IFERROR(INDEX(Debt_Monthly!$AC:$AN,MATCH(J$3,Debt_Monthly!$AG:$AG,1),8),0)</f>
        <v>0</v>
      </c>
      <c r="K131" s="544">
        <f>IFERROR(INDEX(Debt_Monthly!$AC:$AN,MATCH(K$3,Debt_Monthly!$AG:$AG,1),8),0)</f>
        <v>0</v>
      </c>
      <c r="L131" s="544">
        <f>IFERROR(INDEX(Debt_Monthly!$AC:$AN,MATCH(L$3,Debt_Monthly!$AG:$AG,1),8),0)</f>
        <v>0</v>
      </c>
      <c r="M131" s="544">
        <f>IFERROR(INDEX(Debt_Monthly!$AC:$AN,MATCH(M$3,Debt_Monthly!$AG:$AG,1),8),0)</f>
        <v>0</v>
      </c>
      <c r="N131" s="544">
        <f>IFERROR(INDEX(Debt_Monthly!$AC:$AN,MATCH(N$3,Debt_Monthly!$AG:$AG,1),8),0)</f>
        <v>0</v>
      </c>
      <c r="O131" s="544">
        <f>IFERROR(INDEX(Debt_Monthly!$AC:$AN,MATCH(O$3,Debt_Monthly!$AG:$AG,1),8),0)</f>
        <v>0</v>
      </c>
      <c r="P131" s="544">
        <f>IFERROR(INDEX(Debt_Monthly!$AC:$AN,MATCH(P$3,Debt_Monthly!$AG:$AG,1),8),0)</f>
        <v>0</v>
      </c>
      <c r="Q131" s="544">
        <f>IFERROR(INDEX(Debt_Monthly!$AC:$AN,MATCH(Q$3,Debt_Monthly!$AG:$AG,1),8),0)</f>
        <v>0</v>
      </c>
      <c r="R131" s="544">
        <f>IFERROR(INDEX(Debt_Monthly!$AC:$AN,MATCH(R$3,Debt_Monthly!$AG:$AG,1),8),0)</f>
        <v>0</v>
      </c>
      <c r="S131" s="544">
        <f>IFERROR(INDEX(Debt_Monthly!$AC:$AN,MATCH(S$3,Debt_Monthly!$AG:$AG,1),8),0)</f>
        <v>0</v>
      </c>
      <c r="T131" s="544">
        <f>IFERROR(INDEX(Debt_Monthly!$AC:$AN,MATCH(T$3,Debt_Monthly!$AG:$AG,1),8),0)</f>
        <v>0</v>
      </c>
      <c r="U131" s="544">
        <f>IFERROR(INDEX(Debt_Monthly!$AC:$AN,MATCH(U$3,Debt_Monthly!$AG:$AG,1),8),0)</f>
        <v>0</v>
      </c>
      <c r="V131" s="544">
        <f>IFERROR(INDEX(Debt_Monthly!$AC:$AN,MATCH(V$3,Debt_Monthly!$AG:$AG,1),8),0)</f>
        <v>0</v>
      </c>
      <c r="W131" s="544">
        <f>IFERROR(INDEX(Debt_Monthly!$AC:$AN,MATCH(W$3,Debt_Monthly!$AG:$AG,1),8),0)</f>
        <v>0</v>
      </c>
      <c r="X131" s="544">
        <f>IFERROR(INDEX(Debt_Monthly!$AC:$AN,MATCH(X$3,Debt_Monthly!$AG:$AG,1),8),0)</f>
        <v>0</v>
      </c>
      <c r="Y131" s="544">
        <f>IFERROR(INDEX(Debt_Monthly!$AC:$AN,MATCH(Y$3,Debt_Monthly!$AG:$AG,1),8),0)</f>
        <v>0</v>
      </c>
      <c r="Z131" s="544">
        <f>IFERROR(INDEX(Debt_Monthly!$AC:$AN,MATCH(Z$3,Debt_Monthly!$AG:$AG,1),8),0)</f>
        <v>0</v>
      </c>
      <c r="AA131" s="544">
        <f>IFERROR(INDEX(Debt_Monthly!$AC:$AN,MATCH(AA$3,Debt_Monthly!$AG:$AG,1),8),0)</f>
        <v>0</v>
      </c>
      <c r="AB131" s="544">
        <f>IFERROR(INDEX(Debt_Monthly!$AC:$AN,MATCH(AB$3,Debt_Monthly!$AG:$AG,1),8),0)</f>
        <v>0</v>
      </c>
      <c r="AC131" s="544">
        <f>IFERROR(INDEX(Debt_Monthly!$AC:$AN,MATCH(AC$3,Debt_Monthly!$AG:$AG,1),8),0)</f>
        <v>0</v>
      </c>
      <c r="AD131" s="544">
        <f>IFERROR(INDEX(Debt_Monthly!$AC:$AN,MATCH(AD$3,Debt_Monthly!$AG:$AG,1),8),0)</f>
        <v>0</v>
      </c>
      <c r="AE131" s="544">
        <f>IFERROR(INDEX(Debt_Monthly!$AC:$AN,MATCH(AE$3,Debt_Monthly!$AG:$AG,1),8),0)</f>
        <v>0</v>
      </c>
      <c r="AF131" s="544">
        <f>IFERROR(INDEX(Debt_Monthly!$AC:$AN,MATCH(AF$3,Debt_Monthly!$AG:$AG,1),8),0)</f>
        <v>0</v>
      </c>
      <c r="AG131" s="544">
        <f>IFERROR(INDEX(Debt_Monthly!$AC:$AN,MATCH(AG$3,Debt_Monthly!$AG:$AG,1),8),0)</f>
        <v>0</v>
      </c>
      <c r="AH131" s="544">
        <f>IFERROR(INDEX(Debt_Monthly!$AC:$AN,MATCH(AH$3,Debt_Monthly!$AG:$AG,1),8),0)</f>
        <v>0</v>
      </c>
      <c r="AI131" s="544">
        <f>IFERROR(INDEX(Debt_Monthly!$AC:$AN,MATCH(AI$3,Debt_Monthly!$AG:$AG,1),8),0)</f>
        <v>0</v>
      </c>
      <c r="AJ131" s="544">
        <f>IFERROR(INDEX(Debt_Monthly!$AC:$AN,MATCH(AJ$3,Debt_Monthly!$AG:$AG,1),8),0)</f>
        <v>0</v>
      </c>
      <c r="AK131" s="544">
        <f>IFERROR(INDEX(Debt_Monthly!$AC:$AN,MATCH(AK$3,Debt_Monthly!$AG:$AG,1),8),0)</f>
        <v>0</v>
      </c>
      <c r="AL131" s="544">
        <f>IFERROR(INDEX(Debt_Monthly!$AC:$AN,MATCH(AL$3,Debt_Monthly!$AG:$AG,1),8),0)</f>
        <v>0</v>
      </c>
      <c r="AM131" s="544">
        <f>IFERROR(INDEX(Debt_Monthly!$AC:$AN,MATCH(AM$3,Debt_Monthly!$AG:$AG,1),8),0)</f>
        <v>0</v>
      </c>
      <c r="AN131" s="544">
        <f>IFERROR(INDEX(Debt_Monthly!$AC:$AN,MATCH(AN$3,Debt_Monthly!$AG:$AG,1),8),0)</f>
        <v>0</v>
      </c>
      <c r="AO131" s="544">
        <f>IFERROR(INDEX(Debt_Monthly!$AC:$AN,MATCH(AO$3,Debt_Monthly!$AG:$AG,1),8),0)</f>
        <v>0</v>
      </c>
      <c r="AP131" s="544">
        <f>IFERROR(INDEX(Debt_Monthly!$AC:$AN,MATCH(AP$3,Debt_Monthly!$AG:$AG,1),8),0)</f>
        <v>0</v>
      </c>
      <c r="AQ131" s="544">
        <f>IFERROR(INDEX(Debt_Monthly!$AC:$AN,MATCH(AQ$3,Debt_Monthly!$AG:$AG,1),8),0)</f>
        <v>0</v>
      </c>
      <c r="AR131" s="544">
        <f>IFERROR(INDEX(Debt_Monthly!$AC:$AN,MATCH(AR$3,Debt_Monthly!$AG:$AG,1),8),0)</f>
        <v>0</v>
      </c>
      <c r="AS131" s="544">
        <f>IFERROR(INDEX(Debt_Monthly!$AC:$AN,MATCH(AS$3,Debt_Monthly!$AG:$AG,1),8),0)</f>
        <v>0</v>
      </c>
      <c r="AT131" s="544">
        <f>IFERROR(INDEX(Debt_Monthly!$AC:$AN,MATCH(AT$3,Debt_Monthly!$AG:$AG,1),8),0)</f>
        <v>0</v>
      </c>
      <c r="AU131" s="544">
        <f>IFERROR(INDEX(Debt_Monthly!$AC:$AN,MATCH(AU$3,Debt_Monthly!$AG:$AG,1),8),0)</f>
        <v>0</v>
      </c>
      <c r="AV131" s="544">
        <f>IFERROR(INDEX(Debt_Monthly!$AC:$AN,MATCH(AV$3,Debt_Monthly!$AG:$AG,1),8),0)</f>
        <v>0</v>
      </c>
      <c r="AW131" s="544">
        <f>IFERROR(INDEX(Debt_Monthly!$AC:$AN,MATCH(AW$3,Debt_Monthly!$AG:$AG,1),8),0)</f>
        <v>0</v>
      </c>
      <c r="AX131" s="544">
        <f>IFERROR(INDEX(Debt_Monthly!$AC:$AN,MATCH(AX$3,Debt_Monthly!$AG:$AG,1),8),0)</f>
        <v>0</v>
      </c>
      <c r="AY131" s="544">
        <f>IFERROR(INDEX(Debt_Monthly!$AC:$AN,MATCH(AY$3,Debt_Monthly!$AG:$AG,1),8),0)</f>
        <v>0</v>
      </c>
      <c r="AZ131" s="544">
        <f>IFERROR(INDEX(Debt_Monthly!$AC:$AN,MATCH(AZ$3,Debt_Monthly!$AG:$AG,1),8),0)</f>
        <v>0</v>
      </c>
      <c r="BA131" s="544">
        <f>IFERROR(INDEX(Debt_Monthly!$AC:$AN,MATCH(BA$3,Debt_Monthly!$AG:$AG,1),8),0)</f>
        <v>0</v>
      </c>
      <c r="BB131" s="544">
        <f>IFERROR(INDEX(Debt_Monthly!$AC:$AN,MATCH(BB$3,Debt_Monthly!$AG:$AG,1),8),0)</f>
        <v>0</v>
      </c>
      <c r="BC131" s="544">
        <f>IFERROR(INDEX(Debt_Monthly!$AC:$AN,MATCH(BC$3,Debt_Monthly!$AG:$AG,1),8),0)</f>
        <v>0</v>
      </c>
      <c r="BD131" s="544">
        <f>IFERROR(INDEX(Debt_Monthly!$AC:$AN,MATCH(BD$3,Debt_Monthly!$AG:$AG,1),8),0)</f>
        <v>0</v>
      </c>
      <c r="BE131" s="544">
        <f>IFERROR(INDEX(Debt_Monthly!$AC:$AN,MATCH(BE$3,Debt_Monthly!$AG:$AG,1),8),0)</f>
        <v>0</v>
      </c>
      <c r="BF131" s="544">
        <f>IFERROR(INDEX(Debt_Monthly!$AC:$AN,MATCH(BF$3,Debt_Monthly!$AG:$AG,1),8),0)</f>
        <v>0</v>
      </c>
      <c r="BG131" s="544">
        <f>IFERROR(INDEX(Debt_Monthly!$AC:$AN,MATCH(BG$3,Debt_Monthly!$AG:$AG,1),8),0)</f>
        <v>0</v>
      </c>
      <c r="BH131" s="544">
        <f>IFERROR(INDEX(Debt_Monthly!$AC:$AN,MATCH(BH$3,Debt_Monthly!$AG:$AG,1),8),0)</f>
        <v>0</v>
      </c>
      <c r="BI131" s="544">
        <f>IFERROR(INDEX(Debt_Monthly!$AC:$AN,MATCH(BI$3,Debt_Monthly!$AG:$AG,1),8),0)</f>
        <v>0</v>
      </c>
      <c r="BJ131" s="544">
        <f>IFERROR(INDEX(Debt_Monthly!$AC:$AN,MATCH(BJ$3,Debt_Monthly!$AG:$AG,1),8),0)</f>
        <v>0</v>
      </c>
      <c r="BK131" s="544">
        <f>IFERROR(INDEX(Debt_Monthly!$AC:$AN,MATCH(BK$3,Debt_Monthly!$AG:$AG,1),8),0)</f>
        <v>0</v>
      </c>
      <c r="BL131" s="544">
        <f>IFERROR(INDEX(Debt_Monthly!$AC:$AN,MATCH(BL$3,Debt_Monthly!$AG:$AG,1),8),0)</f>
        <v>0</v>
      </c>
      <c r="BM131" s="544">
        <f>IFERROR(INDEX(Debt_Monthly!$AC:$AN,MATCH(BM$3,Debt_Monthly!$AG:$AG,1),8),0)</f>
        <v>0</v>
      </c>
      <c r="BN131" s="544">
        <f>IFERROR(INDEX(Debt_Monthly!$AC:$AN,MATCH(BN$3,Debt_Monthly!$AG:$AG,1),8),0)</f>
        <v>0</v>
      </c>
      <c r="BO131" s="544">
        <f>IFERROR(INDEX(Debt_Monthly!$AC:$AN,MATCH(BO$3,Debt_Monthly!$AG:$AG,1),8),0)</f>
        <v>0</v>
      </c>
      <c r="BP131" s="544">
        <f>IFERROR(INDEX(Debt_Monthly!$AC:$AN,MATCH(BP$3,Debt_Monthly!$AG:$AG,1),8),0)</f>
        <v>0</v>
      </c>
      <c r="BQ131" s="544">
        <f>IFERROR(INDEX(Debt_Monthly!$AC:$AN,MATCH(BQ$3,Debt_Monthly!$AG:$AG,1),8),0)</f>
        <v>0</v>
      </c>
      <c r="BR131" s="544">
        <f>IFERROR(INDEX(Debt_Monthly!$AC:$AN,MATCH(BR$3,Debt_Monthly!$AG:$AG,1),8),0)</f>
        <v>0</v>
      </c>
      <c r="BS131" s="544">
        <f>IFERROR(INDEX(Debt_Monthly!$AC:$AN,MATCH(BS$3,Debt_Monthly!$AG:$AG,1),8),0)</f>
        <v>0</v>
      </c>
      <c r="BT131" s="544">
        <f>IFERROR(INDEX(Debt_Monthly!$AC:$AN,MATCH(BT$3,Debt_Monthly!$AG:$AG,1),8),0)</f>
        <v>0</v>
      </c>
      <c r="BU131" s="544">
        <f>IFERROR(INDEX(Debt_Monthly!$AC:$AN,MATCH(BU$3,Debt_Monthly!$AG:$AG,1),8),0)</f>
        <v>0</v>
      </c>
      <c r="BV131" s="544">
        <f>IFERROR(INDEX(Debt_Monthly!$AC:$AN,MATCH(BV$3,Debt_Monthly!$AG:$AG,1),8),0)</f>
        <v>0</v>
      </c>
      <c r="BW131" s="544">
        <f>IFERROR(INDEX(Debt_Monthly!$AC:$AN,MATCH(BW$3,Debt_Monthly!$AG:$AG,1),8),0)</f>
        <v>0</v>
      </c>
      <c r="BX131" s="544">
        <f>IFERROR(INDEX(Debt_Monthly!$AC:$AN,MATCH(BX$3,Debt_Monthly!$AG:$AG,1),8),0)</f>
        <v>0</v>
      </c>
      <c r="BY131" s="544">
        <f>IFERROR(INDEX(Debt_Monthly!$AC:$AN,MATCH(BY$3,Debt_Monthly!$AG:$AG,1),8),0)</f>
        <v>0</v>
      </c>
      <c r="BZ131" s="544">
        <f>IFERROR(INDEX(Debt_Monthly!$AC:$AN,MATCH(BZ$3,Debt_Monthly!$AG:$AG,1),8),0)</f>
        <v>0</v>
      </c>
      <c r="CA131" s="544">
        <f>IFERROR(INDEX(Debt_Monthly!$AC:$AN,MATCH(CA$3,Debt_Monthly!$AG:$AG,1),8),0)</f>
        <v>0</v>
      </c>
      <c r="CB131" s="544">
        <f>IFERROR(INDEX(Debt_Monthly!$AC:$AN,MATCH(CB$3,Debt_Monthly!$AG:$AG,1),8),0)</f>
        <v>0</v>
      </c>
      <c r="CC131" s="544">
        <f>IFERROR(INDEX(Debt_Monthly!$AC:$AN,MATCH(CC$3,Debt_Monthly!$AG:$AG,1),8),0)</f>
        <v>0</v>
      </c>
      <c r="CD131" s="544">
        <f>IFERROR(INDEX(Debt_Monthly!$AC:$AN,MATCH(CD$3,Debt_Monthly!$AG:$AG,1),8),0)</f>
        <v>0</v>
      </c>
      <c r="CE131" s="544">
        <f>IFERROR(INDEX(Debt_Monthly!$AC:$AN,MATCH(CE$3,Debt_Monthly!$AG:$AG,1),8),0)</f>
        <v>0</v>
      </c>
      <c r="CF131" s="544">
        <f>IFERROR(INDEX(Debt_Monthly!$AC:$AN,MATCH(CF$3,Debt_Monthly!$AG:$AG,1),8),0)</f>
        <v>0</v>
      </c>
      <c r="CG131" s="544">
        <f>IFERROR(INDEX(Debt_Monthly!$AC:$AN,MATCH(CG$3,Debt_Monthly!$AG:$AG,1),8),0)</f>
        <v>0</v>
      </c>
      <c r="CH131" s="544">
        <f>IFERROR(INDEX(Debt_Monthly!$AC:$AN,MATCH(CH$3,Debt_Monthly!$AG:$AG,1),8),0)</f>
        <v>0</v>
      </c>
      <c r="CI131" s="544">
        <f>IFERROR(INDEX(Debt_Monthly!$AC:$AN,MATCH(CI$3,Debt_Monthly!$AG:$AG,1),8),0)</f>
        <v>0</v>
      </c>
      <c r="CJ131" s="544">
        <f>IFERROR(INDEX(Debt_Monthly!$AC:$AN,MATCH(CJ$3,Debt_Monthly!$AG:$AG,1),8),0)</f>
        <v>0</v>
      </c>
      <c r="CK131" s="544">
        <f>IFERROR(INDEX(Debt_Monthly!$AC:$AN,MATCH(CK$3,Debt_Monthly!$AG:$AG,1),8),0)</f>
        <v>0</v>
      </c>
      <c r="CL131" s="544">
        <f>IFERROR(INDEX(Debt_Monthly!$AC:$AN,MATCH(CL$3,Debt_Monthly!$AG:$AG,1),8),0)</f>
        <v>0</v>
      </c>
      <c r="CM131" s="544">
        <f>IFERROR(INDEX(Debt_Monthly!$AC:$AN,MATCH(CM$3,Debt_Monthly!$AG:$AG,1),8),0)</f>
        <v>0</v>
      </c>
      <c r="CN131" s="544">
        <f>IFERROR(INDEX(Debt_Monthly!$AC:$AN,MATCH(CN$3,Debt_Monthly!$AG:$AG,1),8),0)</f>
        <v>0</v>
      </c>
      <c r="CO131" s="544">
        <f>IFERROR(INDEX(Debt_Monthly!$AC:$AN,MATCH(CO$3,Debt_Monthly!$AG:$AG,1),8),0)</f>
        <v>0</v>
      </c>
      <c r="CP131" s="544">
        <f>IFERROR(INDEX(Debt_Monthly!$AC:$AN,MATCH(CP$3,Debt_Monthly!$AG:$AG,1),8),0)</f>
        <v>0</v>
      </c>
      <c r="CQ131" s="544">
        <f>IFERROR(INDEX(Debt_Monthly!$AC:$AN,MATCH(CQ$3,Debt_Monthly!$AG:$AG,1),8),0)</f>
        <v>0</v>
      </c>
      <c r="CR131" s="544">
        <f>IFERROR(INDEX(Debt_Monthly!$AC:$AN,MATCH(CR$3,Debt_Monthly!$AG:$AG,1),8),0)</f>
        <v>0</v>
      </c>
      <c r="CS131" s="544">
        <f>IFERROR(INDEX(Debt_Monthly!$AC:$AN,MATCH(CS$3,Debt_Monthly!$AG:$AG,1),8),0)</f>
        <v>0</v>
      </c>
      <c r="CT131" s="544">
        <f>IFERROR(INDEX(Debt_Monthly!$AC:$AN,MATCH(CT$3,Debt_Monthly!$AG:$AG,1),8),0)</f>
        <v>0</v>
      </c>
      <c r="CU131" s="544">
        <f>IFERROR(INDEX(Debt_Monthly!$AC:$AN,MATCH(CU$3,Debt_Monthly!$AG:$AG,1),8),0)</f>
        <v>0</v>
      </c>
      <c r="CV131" s="544">
        <f>IFERROR(INDEX(Debt_Monthly!$AC:$AN,MATCH(CV$3,Debt_Monthly!$AG:$AG,1),8),0)</f>
        <v>0</v>
      </c>
      <c r="CW131" s="544">
        <f>IFERROR(INDEX(Debt_Monthly!$AC:$AN,MATCH(CW$3,Debt_Monthly!$AG:$AG,1),8),0)</f>
        <v>0</v>
      </c>
      <c r="CX131" s="544">
        <f>IFERROR(INDEX(Debt_Monthly!$AC:$AN,MATCH(CX$3,Debt_Monthly!$AG:$AG,1),8),0)</f>
        <v>0</v>
      </c>
      <c r="CY131" s="544">
        <f>IFERROR(INDEX(Debt_Monthly!$AC:$AN,MATCH(CY$3,Debt_Monthly!$AG:$AG,1),8),0)</f>
        <v>0</v>
      </c>
      <c r="CZ131" s="544">
        <f>IFERROR(INDEX(Debt_Monthly!$AC:$AN,MATCH(CZ$3,Debt_Monthly!$AG:$AG,1),8),0)</f>
        <v>0</v>
      </c>
      <c r="DA131" s="544">
        <f>IFERROR(INDEX(Debt_Monthly!$AC:$AN,MATCH(DA$3,Debt_Monthly!$AG:$AG,1),8),0)</f>
        <v>0</v>
      </c>
      <c r="DB131" s="544">
        <f>IFERROR(INDEX(Debt_Monthly!$AC:$AN,MATCH(DB$3,Debt_Monthly!$AG:$AG,1),8),0)</f>
        <v>0</v>
      </c>
      <c r="DC131" s="544">
        <f>IFERROR(INDEX(Debt_Monthly!$AC:$AN,MATCH(DC$3,Debt_Monthly!$AG:$AG,1),8),0)</f>
        <v>0</v>
      </c>
      <c r="DD131" s="544">
        <f>IFERROR(INDEX(Debt_Monthly!$AC:$AN,MATCH(DD$3,Debt_Monthly!$AG:$AG,1),8),0)</f>
        <v>0</v>
      </c>
      <c r="DE131" s="544">
        <f>IFERROR(INDEX(Debt_Monthly!$AC:$AN,MATCH(DE$3,Debt_Monthly!$AG:$AG,1),8),0)</f>
        <v>0</v>
      </c>
      <c r="DF131" s="544">
        <f>IFERROR(INDEX(Debt_Monthly!$AC:$AN,MATCH(DF$3,Debt_Monthly!$AG:$AG,1),8),0)</f>
        <v>0</v>
      </c>
      <c r="DG131" s="544">
        <f>IFERROR(INDEX(Debt_Monthly!$AC:$AN,MATCH(DG$3,Debt_Monthly!$AG:$AG,1),8),0)</f>
        <v>0</v>
      </c>
      <c r="DH131" s="544">
        <f>IFERROR(INDEX(Debt_Monthly!$AC:$AN,MATCH(DH$3,Debt_Monthly!$AG:$AG,1),8),0)</f>
        <v>0</v>
      </c>
      <c r="DI131" s="544">
        <f>IFERROR(INDEX(Debt_Monthly!$AC:$AN,MATCH(DI$3,Debt_Monthly!$AG:$AG,1),8),0)</f>
        <v>0</v>
      </c>
      <c r="DJ131" s="544">
        <f>IFERROR(INDEX(Debt_Monthly!$AC:$AN,MATCH(DJ$3,Debt_Monthly!$AG:$AG,1),8),0)</f>
        <v>0</v>
      </c>
      <c r="DK131" s="544">
        <f>IFERROR(INDEX(Debt_Monthly!$AC:$AN,MATCH(DK$3,Debt_Monthly!$AG:$AG,1),8),0)</f>
        <v>0</v>
      </c>
      <c r="DL131" s="544">
        <f>IFERROR(INDEX(Debt_Monthly!$AC:$AN,MATCH(DL$3,Debt_Monthly!$AG:$AG,1),8),0)</f>
        <v>0</v>
      </c>
      <c r="DM131" s="544">
        <f>IFERROR(INDEX(Debt_Monthly!$AC:$AN,MATCH(DM$3,Debt_Monthly!$AG:$AG,1),8),0)</f>
        <v>0</v>
      </c>
      <c r="DN131" s="544">
        <f>IFERROR(INDEX(Debt_Monthly!$AC:$AN,MATCH(DN$3,Debt_Monthly!$AG:$AG,1),8),0)</f>
        <v>0</v>
      </c>
      <c r="DO131" s="544">
        <f>IFERROR(INDEX(Debt_Monthly!$AC:$AN,MATCH(DO$3,Debt_Monthly!$AG:$AG,1),8),0)</f>
        <v>0</v>
      </c>
      <c r="DP131" s="544">
        <f>IFERROR(INDEX(Debt_Monthly!$AC:$AN,MATCH(DP$3,Debt_Monthly!$AG:$AG,1),8),0)</f>
        <v>0</v>
      </c>
      <c r="DQ131" s="544">
        <f>IFERROR(INDEX(Debt_Monthly!$AC:$AN,MATCH(DQ$3,Debt_Monthly!$AG:$AG,1),8),0)</f>
        <v>0</v>
      </c>
      <c r="DR131" s="544">
        <f>IFERROR(INDEX(Debt_Monthly!$AC:$AN,MATCH(DR$3,Debt_Monthly!$AG:$AG,1),8),0)</f>
        <v>0</v>
      </c>
      <c r="DS131" s="544">
        <f>IFERROR(INDEX(Debt_Monthly!$AC:$AN,MATCH(DS$3,Debt_Monthly!$AG:$AG,1),8),0)</f>
        <v>0</v>
      </c>
      <c r="DT131" s="544">
        <f>IFERROR(INDEX(Debt_Monthly!$AC:$AN,MATCH(DT$3,Debt_Monthly!$AG:$AG,1),8),0)</f>
        <v>0</v>
      </c>
      <c r="DU131" s="82"/>
    </row>
    <row r="132" spans="1:125">
      <c r="B132" t="s">
        <v>680</v>
      </c>
      <c r="E132" s="544">
        <f>IFERROR(INDEX(Debt_Monthly!$AC:$AO,MATCH(E$3,Debt_Monthly!$AG:$AG,1),13),0)</f>
        <v>0</v>
      </c>
      <c r="F132" s="544">
        <f>IFERROR(INDEX(Debt_Monthly!$AC:$AO,MATCH(F$3,Debt_Monthly!$AG:$AG,1),13),0)</f>
        <v>0</v>
      </c>
      <c r="G132" s="544">
        <f>IFERROR(INDEX(Debt_Monthly!$AC:$AO,MATCH(G$3,Debt_Monthly!$AG:$AG,1),13),0)</f>
        <v>0</v>
      </c>
      <c r="H132" s="544">
        <f>IFERROR(INDEX(Debt_Monthly!$AC:$AO,MATCH(H$3,Debt_Monthly!$AG:$AG,1),13),0)</f>
        <v>0</v>
      </c>
      <c r="I132" s="544">
        <f>IFERROR(INDEX(Debt_Monthly!$AC:$AO,MATCH(I$3,Debt_Monthly!$AG:$AG,1),13),0)</f>
        <v>0</v>
      </c>
      <c r="J132" s="544">
        <f>IFERROR(INDEX(Debt_Monthly!$AC:$AO,MATCH(J$3,Debt_Monthly!$AG:$AG,1),13),0)</f>
        <v>0</v>
      </c>
      <c r="K132" s="544">
        <f>IFERROR(INDEX(Debt_Monthly!$AC:$AO,MATCH(K$3,Debt_Monthly!$AG:$AG,1),13),0)</f>
        <v>0</v>
      </c>
      <c r="L132" s="544">
        <f>IFERROR(INDEX(Debt_Monthly!$AC:$AO,MATCH(L$3,Debt_Monthly!$AG:$AG,1),13),0)</f>
        <v>0</v>
      </c>
      <c r="M132" s="544">
        <f>IFERROR(INDEX(Debt_Monthly!$AC:$AO,MATCH(M$3,Debt_Monthly!$AG:$AG,1),13),0)</f>
        <v>0</v>
      </c>
      <c r="N132" s="544">
        <f>IFERROR(INDEX(Debt_Monthly!$AC:$AO,MATCH(N$3,Debt_Monthly!$AG:$AG,1),13),0)</f>
        <v>0</v>
      </c>
      <c r="O132" s="544">
        <f>IFERROR(INDEX(Debt_Monthly!$AC:$AO,MATCH(O$3,Debt_Monthly!$AG:$AG,1),13),0)</f>
        <v>0</v>
      </c>
      <c r="P132" s="544">
        <f>IFERROR(INDEX(Debt_Monthly!$AC:$AO,MATCH(P$3,Debt_Monthly!$AG:$AG,1),13),0)</f>
        <v>0</v>
      </c>
      <c r="Q132" s="544">
        <f>IFERROR(INDEX(Debt_Monthly!$AC:$AO,MATCH(Q$3,Debt_Monthly!$AG:$AG,1),13),0)</f>
        <v>0</v>
      </c>
      <c r="R132" s="544">
        <f>IFERROR(INDEX(Debt_Monthly!$AC:$AO,MATCH(R$3,Debt_Monthly!$AG:$AG,1),13),0)</f>
        <v>0</v>
      </c>
      <c r="S132" s="544">
        <f>IFERROR(INDEX(Debt_Monthly!$AC:$AO,MATCH(S$3,Debt_Monthly!$AG:$AG,1),13),0)</f>
        <v>0</v>
      </c>
      <c r="T132" s="544">
        <f>IFERROR(INDEX(Debt_Monthly!$AC:$AO,MATCH(T$3,Debt_Monthly!$AG:$AG,1),13),0)</f>
        <v>0</v>
      </c>
      <c r="U132" s="544">
        <f>IFERROR(INDEX(Debt_Monthly!$AC:$AO,MATCH(U$3,Debt_Monthly!$AG:$AG,1),13),0)</f>
        <v>0</v>
      </c>
      <c r="V132" s="544">
        <f>IFERROR(INDEX(Debt_Monthly!$AC:$AO,MATCH(V$3,Debt_Monthly!$AG:$AG,1),13),0)</f>
        <v>0</v>
      </c>
      <c r="W132" s="544">
        <f>IFERROR(INDEX(Debt_Monthly!$AC:$AO,MATCH(W$3,Debt_Monthly!$AG:$AG,1),13),0)</f>
        <v>0</v>
      </c>
      <c r="X132" s="544">
        <f>IFERROR(INDEX(Debt_Monthly!$AC:$AO,MATCH(X$3,Debt_Monthly!$AG:$AG,1),13),0)</f>
        <v>0</v>
      </c>
      <c r="Y132" s="544">
        <f>IFERROR(INDEX(Debt_Monthly!$AC:$AO,MATCH(Y$3,Debt_Monthly!$AG:$AG,1),13),0)</f>
        <v>0</v>
      </c>
      <c r="Z132" s="544">
        <f>IFERROR(INDEX(Debt_Monthly!$AC:$AO,MATCH(Z$3,Debt_Monthly!$AG:$AG,1),13),0)</f>
        <v>0</v>
      </c>
      <c r="AA132" s="544">
        <f>IFERROR(INDEX(Debt_Monthly!$AC:$AO,MATCH(AA$3,Debt_Monthly!$AG:$AG,1),13),0)</f>
        <v>0</v>
      </c>
      <c r="AB132" s="544">
        <f>IFERROR(INDEX(Debt_Monthly!$AC:$AO,MATCH(AB$3,Debt_Monthly!$AG:$AG,1),13),0)</f>
        <v>0</v>
      </c>
      <c r="AC132" s="544">
        <f>IFERROR(INDEX(Debt_Monthly!$AC:$AO,MATCH(AC$3,Debt_Monthly!$AG:$AG,1),13),0)</f>
        <v>0</v>
      </c>
      <c r="AD132" s="544">
        <f>IFERROR(INDEX(Debt_Monthly!$AC:$AO,MATCH(AD$3,Debt_Monthly!$AG:$AG,1),13),0)</f>
        <v>0</v>
      </c>
      <c r="AE132" s="544">
        <f>IFERROR(INDEX(Debt_Monthly!$AC:$AO,MATCH(AE$3,Debt_Monthly!$AG:$AG,1),13),0)</f>
        <v>0</v>
      </c>
      <c r="AF132" s="544">
        <f>IFERROR(INDEX(Debt_Monthly!$AC:$AO,MATCH(AF$3,Debt_Monthly!$AG:$AG,1),13),0)</f>
        <v>0</v>
      </c>
      <c r="AG132" s="544">
        <f>IFERROR(INDEX(Debt_Monthly!$AC:$AO,MATCH(AG$3,Debt_Monthly!$AG:$AG,1),13),0)</f>
        <v>0</v>
      </c>
      <c r="AH132" s="544">
        <f>IFERROR(INDEX(Debt_Monthly!$AC:$AO,MATCH(AH$3,Debt_Monthly!$AG:$AG,1),13),0)</f>
        <v>0</v>
      </c>
      <c r="AI132" s="544">
        <f>IFERROR(INDEX(Debt_Monthly!$AC:$AO,MATCH(AI$3,Debt_Monthly!$AG:$AG,1),13),0)</f>
        <v>0</v>
      </c>
      <c r="AJ132" s="544">
        <f>IFERROR(INDEX(Debt_Monthly!$AC:$AO,MATCH(AJ$3,Debt_Monthly!$AG:$AG,1),13),0)</f>
        <v>0</v>
      </c>
      <c r="AK132" s="544">
        <f>IFERROR(INDEX(Debt_Monthly!$AC:$AO,MATCH(AK$3,Debt_Monthly!$AG:$AG,1),13),0)</f>
        <v>0</v>
      </c>
      <c r="AL132" s="544">
        <f>IFERROR(INDEX(Debt_Monthly!$AC:$AO,MATCH(AL$3,Debt_Monthly!$AG:$AG,1),13),0)</f>
        <v>0</v>
      </c>
      <c r="AM132" s="544">
        <f>IFERROR(INDEX(Debt_Monthly!$AC:$AO,MATCH(AM$3,Debt_Monthly!$AG:$AG,1),13),0)</f>
        <v>0</v>
      </c>
      <c r="AN132" s="544">
        <f>IFERROR(INDEX(Debt_Monthly!$AC:$AO,MATCH(AN$3,Debt_Monthly!$AG:$AG,1),13),0)</f>
        <v>0</v>
      </c>
      <c r="AO132" s="544">
        <f>IFERROR(INDEX(Debt_Monthly!$AC:$AO,MATCH(AO$3,Debt_Monthly!$AG:$AG,1),13),0)</f>
        <v>0</v>
      </c>
      <c r="AP132" s="544">
        <f>IFERROR(INDEX(Debt_Monthly!$AC:$AO,MATCH(AP$3,Debt_Monthly!$AG:$AG,1),13),0)</f>
        <v>0</v>
      </c>
      <c r="AQ132" s="544">
        <f>IFERROR(INDEX(Debt_Monthly!$AC:$AO,MATCH(AQ$3,Debt_Monthly!$AG:$AG,1),13),0)</f>
        <v>0</v>
      </c>
      <c r="AR132" s="544">
        <f>IFERROR(INDEX(Debt_Monthly!$AC:$AO,MATCH(AR$3,Debt_Monthly!$AG:$AG,1),13),0)</f>
        <v>0</v>
      </c>
      <c r="AS132" s="544">
        <f>IFERROR(INDEX(Debt_Monthly!$AC:$AO,MATCH(AS$3,Debt_Monthly!$AG:$AG,1),13),0)</f>
        <v>0</v>
      </c>
      <c r="AT132" s="544">
        <f>IFERROR(INDEX(Debt_Monthly!$AC:$AO,MATCH(AT$3,Debt_Monthly!$AG:$AG,1),13),0)</f>
        <v>0</v>
      </c>
      <c r="AU132" s="544">
        <f>IFERROR(INDEX(Debt_Monthly!$AC:$AO,MATCH(AU$3,Debt_Monthly!$AG:$AG,1),13),0)</f>
        <v>0</v>
      </c>
      <c r="AV132" s="544">
        <f>IFERROR(INDEX(Debt_Monthly!$AC:$AO,MATCH(AV$3,Debt_Monthly!$AG:$AG,1),13),0)</f>
        <v>0</v>
      </c>
      <c r="AW132" s="544">
        <f>IFERROR(INDEX(Debt_Monthly!$AC:$AO,MATCH(AW$3,Debt_Monthly!$AG:$AG,1),13),0)</f>
        <v>0</v>
      </c>
      <c r="AX132" s="544">
        <f>IFERROR(INDEX(Debt_Monthly!$AC:$AO,MATCH(AX$3,Debt_Monthly!$AG:$AG,1),13),0)</f>
        <v>0</v>
      </c>
      <c r="AY132" s="544">
        <f>IFERROR(INDEX(Debt_Monthly!$AC:$AO,MATCH(AY$3,Debt_Monthly!$AG:$AG,1),13),0)</f>
        <v>0</v>
      </c>
      <c r="AZ132" s="544">
        <f>IFERROR(INDEX(Debt_Monthly!$AC:$AO,MATCH(AZ$3,Debt_Monthly!$AG:$AG,1),13),0)</f>
        <v>0</v>
      </c>
      <c r="BA132" s="544">
        <f>IFERROR(INDEX(Debt_Monthly!$AC:$AO,MATCH(BA$3,Debt_Monthly!$AG:$AG,1),13),0)</f>
        <v>0</v>
      </c>
      <c r="BB132" s="544">
        <f>IFERROR(INDEX(Debt_Monthly!$AC:$AO,MATCH(BB$3,Debt_Monthly!$AG:$AG,1),13),0)</f>
        <v>0</v>
      </c>
      <c r="BC132" s="544">
        <f>IFERROR(INDEX(Debt_Monthly!$AC:$AO,MATCH(BC$3,Debt_Monthly!$AG:$AG,1),13),0)</f>
        <v>0</v>
      </c>
      <c r="BD132" s="544">
        <f>IFERROR(INDEX(Debt_Monthly!$AC:$AO,MATCH(BD$3,Debt_Monthly!$AG:$AG,1),13),0)</f>
        <v>0</v>
      </c>
      <c r="BE132" s="544">
        <f>IFERROR(INDEX(Debt_Monthly!$AC:$AO,MATCH(BE$3,Debt_Monthly!$AG:$AG,1),13),0)</f>
        <v>0</v>
      </c>
      <c r="BF132" s="544">
        <f>IFERROR(INDEX(Debt_Monthly!$AC:$AO,MATCH(BF$3,Debt_Monthly!$AG:$AG,1),13),0)</f>
        <v>0</v>
      </c>
      <c r="BG132" s="544">
        <f>IFERROR(INDEX(Debt_Monthly!$AC:$AO,MATCH(BG$3,Debt_Monthly!$AG:$AG,1),13),0)</f>
        <v>0</v>
      </c>
      <c r="BH132" s="544">
        <f>IFERROR(INDEX(Debt_Monthly!$AC:$AO,MATCH(BH$3,Debt_Monthly!$AG:$AG,1),13),0)</f>
        <v>0</v>
      </c>
      <c r="BI132" s="544">
        <f>IFERROR(INDEX(Debt_Monthly!$AC:$AO,MATCH(BI$3,Debt_Monthly!$AG:$AG,1),13),0)</f>
        <v>0</v>
      </c>
      <c r="BJ132" s="544">
        <f>IFERROR(INDEX(Debt_Monthly!$AC:$AO,MATCH(BJ$3,Debt_Monthly!$AG:$AG,1),13),0)</f>
        <v>0</v>
      </c>
      <c r="BK132" s="544">
        <f>IFERROR(INDEX(Debt_Monthly!$AC:$AO,MATCH(BK$3,Debt_Monthly!$AG:$AG,1),13),0)</f>
        <v>0</v>
      </c>
      <c r="BL132" s="544">
        <f>IFERROR(INDEX(Debt_Monthly!$AC:$AO,MATCH(BL$3,Debt_Monthly!$AG:$AG,1),13),0)</f>
        <v>0</v>
      </c>
      <c r="BM132" s="544">
        <f>IFERROR(INDEX(Debt_Monthly!$AC:$AO,MATCH(BM$3,Debt_Monthly!$AG:$AG,1),13),0)</f>
        <v>0</v>
      </c>
      <c r="BN132" s="544">
        <f>IFERROR(INDEX(Debt_Monthly!$AC:$AO,MATCH(BN$3,Debt_Monthly!$AG:$AG,1),13),0)</f>
        <v>0</v>
      </c>
      <c r="BO132" s="544">
        <f>IFERROR(INDEX(Debt_Monthly!$AC:$AO,MATCH(BO$3,Debt_Monthly!$AG:$AG,1),13),0)</f>
        <v>0</v>
      </c>
      <c r="BP132" s="544">
        <f>IFERROR(INDEX(Debt_Monthly!$AC:$AO,MATCH(BP$3,Debt_Monthly!$AG:$AG,1),13),0)</f>
        <v>0</v>
      </c>
      <c r="BQ132" s="544">
        <f>IFERROR(INDEX(Debt_Monthly!$AC:$AO,MATCH(BQ$3,Debt_Monthly!$AG:$AG,1),13),0)</f>
        <v>0</v>
      </c>
      <c r="BR132" s="544">
        <f>IFERROR(INDEX(Debt_Monthly!$AC:$AO,MATCH(BR$3,Debt_Monthly!$AG:$AG,1),13),0)</f>
        <v>0</v>
      </c>
      <c r="BS132" s="544">
        <f>IFERROR(INDEX(Debt_Monthly!$AC:$AO,MATCH(BS$3,Debt_Monthly!$AG:$AG,1),13),0)</f>
        <v>0</v>
      </c>
      <c r="BT132" s="544">
        <f>IFERROR(INDEX(Debt_Monthly!$AC:$AO,MATCH(BT$3,Debt_Monthly!$AG:$AG,1),13),0)</f>
        <v>0</v>
      </c>
      <c r="BU132" s="544">
        <f>IFERROR(INDEX(Debt_Monthly!$AC:$AO,MATCH(BU$3,Debt_Monthly!$AG:$AG,1),13),0)</f>
        <v>0</v>
      </c>
      <c r="BV132" s="544">
        <f>IFERROR(INDEX(Debt_Monthly!$AC:$AO,MATCH(BV$3,Debt_Monthly!$AG:$AG,1),13),0)</f>
        <v>0</v>
      </c>
      <c r="BW132" s="544">
        <f>IFERROR(INDEX(Debt_Monthly!$AC:$AO,MATCH(BW$3,Debt_Monthly!$AG:$AG,1),13),0)</f>
        <v>0</v>
      </c>
      <c r="BX132" s="544">
        <f>IFERROR(INDEX(Debt_Monthly!$AC:$AO,MATCH(BX$3,Debt_Monthly!$AG:$AG,1),13),0)</f>
        <v>0</v>
      </c>
      <c r="BY132" s="544">
        <f>IFERROR(INDEX(Debt_Monthly!$AC:$AO,MATCH(BY$3,Debt_Monthly!$AG:$AG,1),13),0)</f>
        <v>0</v>
      </c>
      <c r="BZ132" s="544">
        <f>IFERROR(INDEX(Debt_Monthly!$AC:$AO,MATCH(BZ$3,Debt_Monthly!$AG:$AG,1),13),0)</f>
        <v>0</v>
      </c>
      <c r="CA132" s="544">
        <f>IFERROR(INDEX(Debt_Monthly!$AC:$AO,MATCH(CA$3,Debt_Monthly!$AG:$AG,1),13),0)</f>
        <v>0</v>
      </c>
      <c r="CB132" s="544">
        <f>IFERROR(INDEX(Debt_Monthly!$AC:$AO,MATCH(CB$3,Debt_Monthly!$AG:$AG,1),13),0)</f>
        <v>0</v>
      </c>
      <c r="CC132" s="544">
        <f>IFERROR(INDEX(Debt_Monthly!$AC:$AO,MATCH(CC$3,Debt_Monthly!$AG:$AG,1),13),0)</f>
        <v>0</v>
      </c>
      <c r="CD132" s="544">
        <f>IFERROR(INDEX(Debt_Monthly!$AC:$AO,MATCH(CD$3,Debt_Monthly!$AG:$AG,1),13),0)</f>
        <v>0</v>
      </c>
      <c r="CE132" s="544">
        <f>IFERROR(INDEX(Debt_Monthly!$AC:$AO,MATCH(CE$3,Debt_Monthly!$AG:$AG,1),13),0)</f>
        <v>0</v>
      </c>
      <c r="CF132" s="544">
        <f>IFERROR(INDEX(Debt_Monthly!$AC:$AO,MATCH(CF$3,Debt_Monthly!$AG:$AG,1),13),0)</f>
        <v>0</v>
      </c>
      <c r="CG132" s="544">
        <f>IFERROR(INDEX(Debt_Monthly!$AC:$AO,MATCH(CG$3,Debt_Monthly!$AG:$AG,1),13),0)</f>
        <v>0</v>
      </c>
      <c r="CH132" s="544">
        <f>IFERROR(INDEX(Debt_Monthly!$AC:$AO,MATCH(CH$3,Debt_Monthly!$AG:$AG,1),13),0)</f>
        <v>0</v>
      </c>
      <c r="CI132" s="544">
        <f>IFERROR(INDEX(Debt_Monthly!$AC:$AO,MATCH(CI$3,Debt_Monthly!$AG:$AG,1),13),0)</f>
        <v>0</v>
      </c>
      <c r="CJ132" s="544">
        <f>IFERROR(INDEX(Debt_Monthly!$AC:$AO,MATCH(CJ$3,Debt_Monthly!$AG:$AG,1),13),0)</f>
        <v>0</v>
      </c>
      <c r="CK132" s="544">
        <f>IFERROR(INDEX(Debt_Monthly!$AC:$AO,MATCH(CK$3,Debt_Monthly!$AG:$AG,1),13),0)</f>
        <v>0</v>
      </c>
      <c r="CL132" s="544">
        <f>IFERROR(INDEX(Debt_Monthly!$AC:$AO,MATCH(CL$3,Debt_Monthly!$AG:$AG,1),13),0)</f>
        <v>0</v>
      </c>
      <c r="CM132" s="544">
        <f>IFERROR(INDEX(Debt_Monthly!$AC:$AO,MATCH(CM$3,Debt_Monthly!$AG:$AG,1),13),0)</f>
        <v>0</v>
      </c>
      <c r="CN132" s="544">
        <f>IFERROR(INDEX(Debt_Monthly!$AC:$AO,MATCH(CN$3,Debt_Monthly!$AG:$AG,1),13),0)</f>
        <v>0</v>
      </c>
      <c r="CO132" s="544">
        <f>IFERROR(INDEX(Debt_Monthly!$AC:$AO,MATCH(CO$3,Debt_Monthly!$AG:$AG,1),13),0)</f>
        <v>0</v>
      </c>
      <c r="CP132" s="544">
        <f>IFERROR(INDEX(Debt_Monthly!$AC:$AO,MATCH(CP$3,Debt_Monthly!$AG:$AG,1),13),0)</f>
        <v>0</v>
      </c>
      <c r="CQ132" s="544">
        <f>IFERROR(INDEX(Debt_Monthly!$AC:$AO,MATCH(CQ$3,Debt_Monthly!$AG:$AG,1),13),0)</f>
        <v>0</v>
      </c>
      <c r="CR132" s="544">
        <f>IFERROR(INDEX(Debt_Monthly!$AC:$AO,MATCH(CR$3,Debt_Monthly!$AG:$AG,1),13),0)</f>
        <v>0</v>
      </c>
      <c r="CS132" s="544">
        <f>IFERROR(INDEX(Debt_Monthly!$AC:$AO,MATCH(CS$3,Debt_Monthly!$AG:$AG,1),13),0)</f>
        <v>0</v>
      </c>
      <c r="CT132" s="544">
        <f>IFERROR(INDEX(Debt_Monthly!$AC:$AO,MATCH(CT$3,Debt_Monthly!$AG:$AG,1),13),0)</f>
        <v>0</v>
      </c>
      <c r="CU132" s="544">
        <f>IFERROR(INDEX(Debt_Monthly!$AC:$AO,MATCH(CU$3,Debt_Monthly!$AG:$AG,1),13),0)</f>
        <v>0</v>
      </c>
      <c r="CV132" s="544">
        <f>IFERROR(INDEX(Debt_Monthly!$AC:$AO,MATCH(CV$3,Debt_Monthly!$AG:$AG,1),13),0)</f>
        <v>0</v>
      </c>
      <c r="CW132" s="544">
        <f>IFERROR(INDEX(Debt_Monthly!$AC:$AO,MATCH(CW$3,Debt_Monthly!$AG:$AG,1),13),0)</f>
        <v>0</v>
      </c>
      <c r="CX132" s="544">
        <f>IFERROR(INDEX(Debt_Monthly!$AC:$AO,MATCH(CX$3,Debt_Monthly!$AG:$AG,1),13),0)</f>
        <v>0</v>
      </c>
      <c r="CY132" s="544">
        <f>IFERROR(INDEX(Debt_Monthly!$AC:$AO,MATCH(CY$3,Debt_Monthly!$AG:$AG,1),13),0)</f>
        <v>0</v>
      </c>
      <c r="CZ132" s="544">
        <f>IFERROR(INDEX(Debt_Monthly!$AC:$AO,MATCH(CZ$3,Debt_Monthly!$AG:$AG,1),13),0)</f>
        <v>0</v>
      </c>
      <c r="DA132" s="544">
        <f>IFERROR(INDEX(Debt_Monthly!$AC:$AO,MATCH(DA$3,Debt_Monthly!$AG:$AG,1),13),0)</f>
        <v>0</v>
      </c>
      <c r="DB132" s="544">
        <f>IFERROR(INDEX(Debt_Monthly!$AC:$AO,MATCH(DB$3,Debt_Monthly!$AG:$AG,1),13),0)</f>
        <v>0</v>
      </c>
      <c r="DC132" s="544">
        <f>IFERROR(INDEX(Debt_Monthly!$AC:$AO,MATCH(DC$3,Debt_Monthly!$AG:$AG,1),13),0)</f>
        <v>0</v>
      </c>
      <c r="DD132" s="544">
        <f>IFERROR(INDEX(Debt_Monthly!$AC:$AO,MATCH(DD$3,Debt_Monthly!$AG:$AG,1),13),0)</f>
        <v>0</v>
      </c>
      <c r="DE132" s="544">
        <f>IFERROR(INDEX(Debt_Monthly!$AC:$AO,MATCH(DE$3,Debt_Monthly!$AG:$AG,1),13),0)</f>
        <v>0</v>
      </c>
      <c r="DF132" s="544">
        <f>IFERROR(INDEX(Debt_Monthly!$AC:$AO,MATCH(DF$3,Debt_Monthly!$AG:$AG,1),13),0)</f>
        <v>0</v>
      </c>
      <c r="DG132" s="544">
        <f>IFERROR(INDEX(Debt_Monthly!$AC:$AO,MATCH(DG$3,Debt_Monthly!$AG:$AG,1),13),0)</f>
        <v>0</v>
      </c>
      <c r="DH132" s="544">
        <f>IFERROR(INDEX(Debt_Monthly!$AC:$AO,MATCH(DH$3,Debt_Monthly!$AG:$AG,1),13),0)</f>
        <v>0</v>
      </c>
      <c r="DI132" s="544">
        <f>IFERROR(INDEX(Debt_Monthly!$AC:$AO,MATCH(DI$3,Debt_Monthly!$AG:$AG,1),13),0)</f>
        <v>0</v>
      </c>
      <c r="DJ132" s="544">
        <f>IFERROR(INDEX(Debt_Monthly!$AC:$AO,MATCH(DJ$3,Debt_Monthly!$AG:$AG,1),13),0)</f>
        <v>0</v>
      </c>
      <c r="DK132" s="544">
        <f>IFERROR(INDEX(Debt_Monthly!$AC:$AO,MATCH(DK$3,Debt_Monthly!$AG:$AG,1),13),0)</f>
        <v>0</v>
      </c>
      <c r="DL132" s="544">
        <f>IFERROR(INDEX(Debt_Monthly!$AC:$AO,MATCH(DL$3,Debt_Monthly!$AG:$AG,1),13),0)</f>
        <v>0</v>
      </c>
      <c r="DM132" s="544">
        <f>IFERROR(INDEX(Debt_Monthly!$AC:$AO,MATCH(DM$3,Debt_Monthly!$AG:$AG,1),13),0)</f>
        <v>0</v>
      </c>
      <c r="DN132" s="544">
        <f>IFERROR(INDEX(Debt_Monthly!$AC:$AO,MATCH(DN$3,Debt_Monthly!$AG:$AG,1),13),0)</f>
        <v>0</v>
      </c>
      <c r="DO132" s="544">
        <f>IFERROR(INDEX(Debt_Monthly!$AC:$AO,MATCH(DO$3,Debt_Monthly!$AG:$AG,1),13),0)</f>
        <v>0</v>
      </c>
      <c r="DP132" s="544">
        <f>IFERROR(INDEX(Debt_Monthly!$AC:$AO,MATCH(DP$3,Debt_Monthly!$AG:$AG,1),13),0)</f>
        <v>0</v>
      </c>
      <c r="DQ132" s="544">
        <f>IFERROR(INDEX(Debt_Monthly!$AC:$AO,MATCH(DQ$3,Debt_Monthly!$AG:$AG,1),13),0)</f>
        <v>0</v>
      </c>
      <c r="DR132" s="544">
        <f>IFERROR(INDEX(Debt_Monthly!$AC:$AO,MATCH(DR$3,Debt_Monthly!$AG:$AG,1),13),0)</f>
        <v>0</v>
      </c>
      <c r="DS132" s="544">
        <f>IFERROR(INDEX(Debt_Monthly!$AC:$AO,MATCH(DS$3,Debt_Monthly!$AG:$AG,1),13),0)</f>
        <v>0</v>
      </c>
      <c r="DT132" s="544">
        <f>IFERROR(INDEX(Debt_Monthly!$AC:$AO,MATCH(DT$3,Debt_Monthly!$AG:$AG,1),13),0)</f>
        <v>0</v>
      </c>
      <c r="DU132" s="82"/>
    </row>
    <row r="133" spans="1:125" s="1" customFormat="1">
      <c r="A133" s="247"/>
      <c r="B133" s="1" t="s">
        <v>231</v>
      </c>
      <c r="E133" s="592">
        <f>SUM(E130:E132)</f>
        <v>0</v>
      </c>
      <c r="F133" s="592">
        <f t="shared" ref="F133" si="145">SUM(F130:F132)</f>
        <v>0</v>
      </c>
      <c r="G133" s="592">
        <f t="shared" ref="G133" si="146">SUM(G130:G132)</f>
        <v>0</v>
      </c>
      <c r="H133" s="592">
        <f t="shared" ref="H133" si="147">SUM(H130:H132)</f>
        <v>0</v>
      </c>
      <c r="I133" s="592">
        <f t="shared" ref="I133" si="148">SUM(I130:I132)</f>
        <v>0</v>
      </c>
      <c r="J133" s="592">
        <f t="shared" ref="J133" si="149">SUM(J130:J132)</f>
        <v>0</v>
      </c>
      <c r="K133" s="592">
        <f t="shared" ref="K133" si="150">SUM(K130:K132)</f>
        <v>0</v>
      </c>
      <c r="L133" s="592">
        <f t="shared" ref="L133" si="151">SUM(L130:L132)</f>
        <v>0</v>
      </c>
      <c r="M133" s="592">
        <f t="shared" ref="M133" si="152">SUM(M130:M132)</f>
        <v>0</v>
      </c>
      <c r="N133" s="592">
        <f t="shared" ref="N133" si="153">SUM(N130:N132)</f>
        <v>0</v>
      </c>
      <c r="O133" s="592">
        <f t="shared" ref="O133" si="154">SUM(O130:O132)</f>
        <v>0</v>
      </c>
      <c r="P133" s="592">
        <f t="shared" ref="P133" si="155">SUM(P130:P132)</f>
        <v>0</v>
      </c>
      <c r="Q133" s="592">
        <f t="shared" ref="Q133" si="156">SUM(Q130:Q132)</f>
        <v>0</v>
      </c>
      <c r="R133" s="592">
        <f t="shared" ref="R133" si="157">SUM(R130:R132)</f>
        <v>0</v>
      </c>
      <c r="S133" s="592">
        <f t="shared" ref="S133" si="158">SUM(S130:S132)</f>
        <v>0</v>
      </c>
      <c r="T133" s="592">
        <f t="shared" ref="T133" si="159">SUM(T130:T132)</f>
        <v>0</v>
      </c>
      <c r="U133" s="592">
        <f t="shared" ref="U133" si="160">SUM(U130:U132)</f>
        <v>0</v>
      </c>
      <c r="V133" s="592">
        <f t="shared" ref="V133" si="161">SUM(V130:V132)</f>
        <v>0</v>
      </c>
      <c r="W133" s="592">
        <f t="shared" ref="W133" si="162">SUM(W130:W132)</f>
        <v>0</v>
      </c>
      <c r="X133" s="592">
        <f t="shared" ref="X133" si="163">SUM(X130:X132)</f>
        <v>0</v>
      </c>
      <c r="Y133" s="592">
        <f t="shared" ref="Y133" si="164">SUM(Y130:Y132)</f>
        <v>0</v>
      </c>
      <c r="Z133" s="592">
        <f t="shared" ref="Z133" si="165">SUM(Z130:Z132)</f>
        <v>0</v>
      </c>
      <c r="AA133" s="592">
        <f t="shared" ref="AA133" si="166">SUM(AA130:AA132)</f>
        <v>0</v>
      </c>
      <c r="AB133" s="592">
        <f t="shared" ref="AB133" si="167">SUM(AB130:AB132)</f>
        <v>0</v>
      </c>
      <c r="AC133" s="592">
        <f t="shared" ref="AC133" si="168">SUM(AC130:AC132)</f>
        <v>0</v>
      </c>
      <c r="AD133" s="592">
        <f t="shared" ref="AD133" si="169">SUM(AD130:AD132)</f>
        <v>0</v>
      </c>
      <c r="AE133" s="592">
        <f t="shared" ref="AE133" si="170">SUM(AE130:AE132)</f>
        <v>0</v>
      </c>
      <c r="AF133" s="592">
        <f t="shared" ref="AF133" si="171">SUM(AF130:AF132)</f>
        <v>0</v>
      </c>
      <c r="AG133" s="592">
        <f t="shared" ref="AG133" si="172">SUM(AG130:AG132)</f>
        <v>0</v>
      </c>
      <c r="AH133" s="592">
        <f t="shared" ref="AH133" si="173">SUM(AH130:AH132)</f>
        <v>0</v>
      </c>
      <c r="AI133" s="592">
        <f t="shared" ref="AI133" si="174">SUM(AI130:AI132)</f>
        <v>0</v>
      </c>
      <c r="AJ133" s="592">
        <f t="shared" ref="AJ133" si="175">SUM(AJ130:AJ132)</f>
        <v>0</v>
      </c>
      <c r="AK133" s="592">
        <f t="shared" ref="AK133" si="176">SUM(AK130:AK132)</f>
        <v>0</v>
      </c>
      <c r="AL133" s="592">
        <f t="shared" ref="AL133" si="177">SUM(AL130:AL132)</f>
        <v>0</v>
      </c>
      <c r="AM133" s="592">
        <f t="shared" ref="AM133" si="178">SUM(AM130:AM132)</f>
        <v>0</v>
      </c>
      <c r="AN133" s="592">
        <f t="shared" ref="AN133" si="179">SUM(AN130:AN132)</f>
        <v>0</v>
      </c>
      <c r="AO133" s="592">
        <f t="shared" ref="AO133" si="180">SUM(AO130:AO132)</f>
        <v>0</v>
      </c>
      <c r="AP133" s="592">
        <f t="shared" ref="AP133" si="181">SUM(AP130:AP132)</f>
        <v>0</v>
      </c>
      <c r="AQ133" s="592">
        <f t="shared" ref="AQ133" si="182">SUM(AQ130:AQ132)</f>
        <v>0</v>
      </c>
      <c r="AR133" s="592">
        <f t="shared" ref="AR133" si="183">SUM(AR130:AR132)</f>
        <v>0</v>
      </c>
      <c r="AS133" s="592">
        <f t="shared" ref="AS133" si="184">SUM(AS130:AS132)</f>
        <v>0</v>
      </c>
      <c r="AT133" s="592">
        <f t="shared" ref="AT133" si="185">SUM(AT130:AT132)</f>
        <v>0</v>
      </c>
      <c r="AU133" s="592">
        <f t="shared" ref="AU133" si="186">SUM(AU130:AU132)</f>
        <v>0</v>
      </c>
      <c r="AV133" s="592">
        <f t="shared" ref="AV133" si="187">SUM(AV130:AV132)</f>
        <v>0</v>
      </c>
      <c r="AW133" s="592">
        <f t="shared" ref="AW133" si="188">SUM(AW130:AW132)</f>
        <v>0</v>
      </c>
      <c r="AX133" s="592">
        <f t="shared" ref="AX133" si="189">SUM(AX130:AX132)</f>
        <v>0</v>
      </c>
      <c r="AY133" s="592">
        <f t="shared" ref="AY133" si="190">SUM(AY130:AY132)</f>
        <v>0</v>
      </c>
      <c r="AZ133" s="592">
        <f t="shared" ref="AZ133" si="191">SUM(AZ130:AZ132)</f>
        <v>0</v>
      </c>
      <c r="BA133" s="592">
        <f t="shared" ref="BA133" si="192">SUM(BA130:BA132)</f>
        <v>0</v>
      </c>
      <c r="BB133" s="592">
        <f t="shared" ref="BB133" si="193">SUM(BB130:BB132)</f>
        <v>0</v>
      </c>
      <c r="BC133" s="592">
        <f t="shared" ref="BC133" si="194">SUM(BC130:BC132)</f>
        <v>0</v>
      </c>
      <c r="BD133" s="592">
        <f t="shared" ref="BD133" si="195">SUM(BD130:BD132)</f>
        <v>0</v>
      </c>
      <c r="BE133" s="592">
        <f t="shared" ref="BE133" si="196">SUM(BE130:BE132)</f>
        <v>0</v>
      </c>
      <c r="BF133" s="592">
        <f t="shared" ref="BF133" si="197">SUM(BF130:BF132)</f>
        <v>0</v>
      </c>
      <c r="BG133" s="592">
        <f t="shared" ref="BG133" si="198">SUM(BG130:BG132)</f>
        <v>0</v>
      </c>
      <c r="BH133" s="592">
        <f t="shared" ref="BH133" si="199">SUM(BH130:BH132)</f>
        <v>0</v>
      </c>
      <c r="BI133" s="592">
        <f t="shared" ref="BI133" si="200">SUM(BI130:BI132)</f>
        <v>0</v>
      </c>
      <c r="BJ133" s="592">
        <f t="shared" ref="BJ133" si="201">SUM(BJ130:BJ132)</f>
        <v>0</v>
      </c>
      <c r="BK133" s="592">
        <f t="shared" ref="BK133" si="202">SUM(BK130:BK132)</f>
        <v>0</v>
      </c>
      <c r="BL133" s="592">
        <f t="shared" ref="BL133" si="203">SUM(BL130:BL132)</f>
        <v>0</v>
      </c>
      <c r="BM133" s="592">
        <f t="shared" ref="BM133" si="204">SUM(BM130:BM132)</f>
        <v>0</v>
      </c>
      <c r="BN133" s="592">
        <f t="shared" ref="BN133" si="205">SUM(BN130:BN132)</f>
        <v>0</v>
      </c>
      <c r="BO133" s="592">
        <f t="shared" ref="BO133" si="206">SUM(BO130:BO132)</f>
        <v>0</v>
      </c>
      <c r="BP133" s="592">
        <f t="shared" ref="BP133" si="207">SUM(BP130:BP132)</f>
        <v>0</v>
      </c>
      <c r="BQ133" s="592">
        <f t="shared" ref="BQ133" si="208">SUM(BQ130:BQ132)</f>
        <v>0</v>
      </c>
      <c r="BR133" s="592">
        <f t="shared" ref="BR133" si="209">SUM(BR130:BR132)</f>
        <v>0</v>
      </c>
      <c r="BS133" s="592">
        <f t="shared" ref="BS133" si="210">SUM(BS130:BS132)</f>
        <v>0</v>
      </c>
      <c r="BT133" s="592">
        <f t="shared" ref="BT133" si="211">SUM(BT130:BT132)</f>
        <v>0</v>
      </c>
      <c r="BU133" s="592">
        <f t="shared" ref="BU133" si="212">SUM(BU130:BU132)</f>
        <v>0</v>
      </c>
      <c r="BV133" s="592">
        <f t="shared" ref="BV133" si="213">SUM(BV130:BV132)</f>
        <v>0</v>
      </c>
      <c r="BW133" s="592">
        <f t="shared" ref="BW133" si="214">SUM(BW130:BW132)</f>
        <v>0</v>
      </c>
      <c r="BX133" s="592">
        <f t="shared" ref="BX133" si="215">SUM(BX130:BX132)</f>
        <v>0</v>
      </c>
      <c r="BY133" s="592">
        <f t="shared" ref="BY133" si="216">SUM(BY130:BY132)</f>
        <v>0</v>
      </c>
      <c r="BZ133" s="592">
        <f t="shared" ref="BZ133" si="217">SUM(BZ130:BZ132)</f>
        <v>0</v>
      </c>
      <c r="CA133" s="592">
        <f t="shared" ref="CA133" si="218">SUM(CA130:CA132)</f>
        <v>0</v>
      </c>
      <c r="CB133" s="592">
        <f t="shared" ref="CB133" si="219">SUM(CB130:CB132)</f>
        <v>0</v>
      </c>
      <c r="CC133" s="592">
        <f t="shared" ref="CC133" si="220">SUM(CC130:CC132)</f>
        <v>0</v>
      </c>
      <c r="CD133" s="592">
        <f t="shared" ref="CD133" si="221">SUM(CD130:CD132)</f>
        <v>0</v>
      </c>
      <c r="CE133" s="592">
        <f t="shared" ref="CE133" si="222">SUM(CE130:CE132)</f>
        <v>0</v>
      </c>
      <c r="CF133" s="592">
        <f t="shared" ref="CF133" si="223">SUM(CF130:CF132)</f>
        <v>0</v>
      </c>
      <c r="CG133" s="592">
        <f t="shared" ref="CG133" si="224">SUM(CG130:CG132)</f>
        <v>0</v>
      </c>
      <c r="CH133" s="592">
        <f t="shared" ref="CH133" si="225">SUM(CH130:CH132)</f>
        <v>0</v>
      </c>
      <c r="CI133" s="592">
        <f t="shared" ref="CI133" si="226">SUM(CI130:CI132)</f>
        <v>0</v>
      </c>
      <c r="CJ133" s="592">
        <f t="shared" ref="CJ133" si="227">SUM(CJ130:CJ132)</f>
        <v>0</v>
      </c>
      <c r="CK133" s="592">
        <f t="shared" ref="CK133" si="228">SUM(CK130:CK132)</f>
        <v>0</v>
      </c>
      <c r="CL133" s="592">
        <f t="shared" ref="CL133" si="229">SUM(CL130:CL132)</f>
        <v>0</v>
      </c>
      <c r="CM133" s="592">
        <f t="shared" ref="CM133" si="230">SUM(CM130:CM132)</f>
        <v>0</v>
      </c>
      <c r="CN133" s="592">
        <f t="shared" ref="CN133" si="231">SUM(CN130:CN132)</f>
        <v>0</v>
      </c>
      <c r="CO133" s="592">
        <f t="shared" ref="CO133" si="232">SUM(CO130:CO132)</f>
        <v>0</v>
      </c>
      <c r="CP133" s="592">
        <f t="shared" ref="CP133" si="233">SUM(CP130:CP132)</f>
        <v>0</v>
      </c>
      <c r="CQ133" s="592">
        <f t="shared" ref="CQ133" si="234">SUM(CQ130:CQ132)</f>
        <v>0</v>
      </c>
      <c r="CR133" s="592">
        <f t="shared" ref="CR133" si="235">SUM(CR130:CR132)</f>
        <v>0</v>
      </c>
      <c r="CS133" s="592">
        <f t="shared" ref="CS133" si="236">SUM(CS130:CS132)</f>
        <v>0</v>
      </c>
      <c r="CT133" s="592">
        <f t="shared" ref="CT133" si="237">SUM(CT130:CT132)</f>
        <v>0</v>
      </c>
      <c r="CU133" s="592">
        <f t="shared" ref="CU133" si="238">SUM(CU130:CU132)</f>
        <v>0</v>
      </c>
      <c r="CV133" s="592">
        <f t="shared" ref="CV133" si="239">SUM(CV130:CV132)</f>
        <v>0</v>
      </c>
      <c r="CW133" s="592">
        <f t="shared" ref="CW133" si="240">SUM(CW130:CW132)</f>
        <v>0</v>
      </c>
      <c r="CX133" s="592">
        <f t="shared" ref="CX133" si="241">SUM(CX130:CX132)</f>
        <v>0</v>
      </c>
      <c r="CY133" s="592">
        <f t="shared" ref="CY133" si="242">SUM(CY130:CY132)</f>
        <v>0</v>
      </c>
      <c r="CZ133" s="592">
        <f t="shared" ref="CZ133" si="243">SUM(CZ130:CZ132)</f>
        <v>0</v>
      </c>
      <c r="DA133" s="592">
        <f t="shared" ref="DA133" si="244">SUM(DA130:DA132)</f>
        <v>0</v>
      </c>
      <c r="DB133" s="592">
        <f t="shared" ref="DB133" si="245">SUM(DB130:DB132)</f>
        <v>0</v>
      </c>
      <c r="DC133" s="592">
        <f t="shared" ref="DC133" si="246">SUM(DC130:DC132)</f>
        <v>0</v>
      </c>
      <c r="DD133" s="592">
        <f t="shared" ref="DD133" si="247">SUM(DD130:DD132)</f>
        <v>0</v>
      </c>
      <c r="DE133" s="592">
        <f t="shared" ref="DE133" si="248">SUM(DE130:DE132)</f>
        <v>0</v>
      </c>
      <c r="DF133" s="592">
        <f t="shared" ref="DF133" si="249">SUM(DF130:DF132)</f>
        <v>0</v>
      </c>
      <c r="DG133" s="592">
        <f t="shared" ref="DG133" si="250">SUM(DG130:DG132)</f>
        <v>0</v>
      </c>
      <c r="DH133" s="592">
        <f t="shared" ref="DH133" si="251">SUM(DH130:DH132)</f>
        <v>0</v>
      </c>
      <c r="DI133" s="592">
        <f t="shared" ref="DI133" si="252">SUM(DI130:DI132)</f>
        <v>0</v>
      </c>
      <c r="DJ133" s="592">
        <f t="shared" ref="DJ133" si="253">SUM(DJ130:DJ132)</f>
        <v>0</v>
      </c>
      <c r="DK133" s="592">
        <f t="shared" ref="DK133" si="254">SUM(DK130:DK132)</f>
        <v>0</v>
      </c>
      <c r="DL133" s="592">
        <f t="shared" ref="DL133" si="255">SUM(DL130:DL132)</f>
        <v>0</v>
      </c>
      <c r="DM133" s="592">
        <f t="shared" ref="DM133" si="256">SUM(DM130:DM132)</f>
        <v>0</v>
      </c>
      <c r="DN133" s="592">
        <f t="shared" ref="DN133" si="257">SUM(DN130:DN132)</f>
        <v>0</v>
      </c>
      <c r="DO133" s="592">
        <f t="shared" ref="DO133" si="258">SUM(DO130:DO132)</f>
        <v>0</v>
      </c>
      <c r="DP133" s="592">
        <f t="shared" ref="DP133" si="259">SUM(DP130:DP132)</f>
        <v>0</v>
      </c>
      <c r="DQ133" s="592">
        <f t="shared" ref="DQ133" si="260">SUM(DQ130:DQ132)</f>
        <v>0</v>
      </c>
      <c r="DR133" s="592">
        <f t="shared" ref="DR133" si="261">SUM(DR130:DR132)</f>
        <v>0</v>
      </c>
      <c r="DS133" s="592">
        <f t="shared" ref="DS133" si="262">SUM(DS130:DS132)</f>
        <v>0</v>
      </c>
      <c r="DT133" s="592">
        <f t="shared" ref="DT133" si="263">SUM(DT130:DT132)</f>
        <v>0</v>
      </c>
      <c r="DU133" s="293"/>
    </row>
    <row r="134" spans="1:125" s="227" customFormat="1">
      <c r="A134" s="272"/>
      <c r="B134" s="256" t="s">
        <v>228</v>
      </c>
      <c r="C134" s="256"/>
      <c r="D134" s="256"/>
      <c r="E134" s="468">
        <f>SUM(E121,E127,E133)</f>
        <v>89644.326700137462</v>
      </c>
      <c r="F134" s="468">
        <f t="shared" ref="F134:BQ134" si="264">SUM(F121,F127,F133)</f>
        <v>89549.450702812828</v>
      </c>
      <c r="G134" s="468">
        <f t="shared" si="264"/>
        <v>89549.450702812799</v>
      </c>
      <c r="H134" s="468">
        <f t="shared" si="264"/>
        <v>89549.450702812828</v>
      </c>
      <c r="I134" s="468">
        <f t="shared" si="264"/>
        <v>89549.450702812799</v>
      </c>
      <c r="J134" s="468">
        <f t="shared" si="264"/>
        <v>89549.450702812799</v>
      </c>
      <c r="K134" s="468">
        <f t="shared" si="264"/>
        <v>89549.450702812785</v>
      </c>
      <c r="L134" s="468">
        <f t="shared" si="264"/>
        <v>89549.450702812799</v>
      </c>
      <c r="M134" s="468">
        <f t="shared" si="264"/>
        <v>89549.450702812799</v>
      </c>
      <c r="N134" s="468">
        <f t="shared" si="264"/>
        <v>89549.450702812799</v>
      </c>
      <c r="O134" s="468">
        <f t="shared" si="264"/>
        <v>89549.450702812799</v>
      </c>
      <c r="P134" s="468">
        <f t="shared" si="264"/>
        <v>89549.450702812799</v>
      </c>
      <c r="Q134" s="468">
        <f t="shared" si="264"/>
        <v>89549.450702812799</v>
      </c>
      <c r="R134" s="468">
        <f t="shared" si="264"/>
        <v>89452.000562532528</v>
      </c>
      <c r="S134" s="468">
        <f t="shared" si="264"/>
        <v>89452.000562532528</v>
      </c>
      <c r="T134" s="468">
        <f t="shared" si="264"/>
        <v>89452.000562532528</v>
      </c>
      <c r="U134" s="468">
        <f t="shared" si="264"/>
        <v>89452.000562532528</v>
      </c>
      <c r="V134" s="468">
        <f t="shared" si="264"/>
        <v>89452.000562532528</v>
      </c>
      <c r="W134" s="468">
        <f t="shared" si="264"/>
        <v>89452.000562532514</v>
      </c>
      <c r="X134" s="468">
        <f t="shared" si="264"/>
        <v>89452.000562532514</v>
      </c>
      <c r="Y134" s="468">
        <f t="shared" si="264"/>
        <v>89452.000562532558</v>
      </c>
      <c r="Z134" s="468">
        <f t="shared" si="264"/>
        <v>89452.000562532528</v>
      </c>
      <c r="AA134" s="468">
        <f t="shared" si="264"/>
        <v>89452.000562532528</v>
      </c>
      <c r="AB134" s="468">
        <f t="shared" si="264"/>
        <v>89452.000562532528</v>
      </c>
      <c r="AC134" s="468">
        <f t="shared" si="264"/>
        <v>89452.000562532528</v>
      </c>
      <c r="AD134" s="468">
        <f t="shared" si="264"/>
        <v>89351.906438534555</v>
      </c>
      <c r="AE134" s="468">
        <f t="shared" si="264"/>
        <v>89351.906438534555</v>
      </c>
      <c r="AF134" s="468">
        <f t="shared" si="264"/>
        <v>89351.906438534555</v>
      </c>
      <c r="AG134" s="468">
        <f t="shared" si="264"/>
        <v>89351.906438534555</v>
      </c>
      <c r="AH134" s="468">
        <f t="shared" si="264"/>
        <v>89351.906438534555</v>
      </c>
      <c r="AI134" s="468">
        <f t="shared" si="264"/>
        <v>89351.906438534555</v>
      </c>
      <c r="AJ134" s="468">
        <f t="shared" si="264"/>
        <v>89351.906438534555</v>
      </c>
      <c r="AK134" s="468">
        <f t="shared" si="264"/>
        <v>89351.906438534585</v>
      </c>
      <c r="AL134" s="468">
        <f t="shared" si="264"/>
        <v>89351.906438534585</v>
      </c>
      <c r="AM134" s="468">
        <f t="shared" si="264"/>
        <v>89351.906438534585</v>
      </c>
      <c r="AN134" s="468">
        <f t="shared" si="264"/>
        <v>89351.906438534555</v>
      </c>
      <c r="AO134" s="468">
        <f t="shared" si="264"/>
        <v>89351.906438534585</v>
      </c>
      <c r="AP134" s="468">
        <f t="shared" si="264"/>
        <v>89249.096595161318</v>
      </c>
      <c r="AQ134" s="468">
        <f t="shared" si="264"/>
        <v>89249.096595161289</v>
      </c>
      <c r="AR134" s="468">
        <f t="shared" si="264"/>
        <v>89249.096595161318</v>
      </c>
      <c r="AS134" s="468">
        <f t="shared" si="264"/>
        <v>89249.096595161318</v>
      </c>
      <c r="AT134" s="468">
        <f t="shared" si="264"/>
        <v>89249.096595161289</v>
      </c>
      <c r="AU134" s="468">
        <f t="shared" si="264"/>
        <v>89249.096595161289</v>
      </c>
      <c r="AV134" s="468">
        <f t="shared" si="264"/>
        <v>89249.096595161289</v>
      </c>
      <c r="AW134" s="468">
        <f t="shared" si="264"/>
        <v>89249.096595161289</v>
      </c>
      <c r="AX134" s="468">
        <f t="shared" si="264"/>
        <v>89249.096595161289</v>
      </c>
      <c r="AY134" s="468">
        <f t="shared" si="264"/>
        <v>89249.096595161289</v>
      </c>
      <c r="AZ134" s="468">
        <f t="shared" si="264"/>
        <v>89249.096595161289</v>
      </c>
      <c r="BA134" s="468">
        <f t="shared" si="264"/>
        <v>89249.096595161289</v>
      </c>
      <c r="BB134" s="468">
        <f t="shared" si="264"/>
        <v>89143.497350447826</v>
      </c>
      <c r="BC134" s="468">
        <f t="shared" si="264"/>
        <v>89143.497350447826</v>
      </c>
      <c r="BD134" s="468">
        <f t="shared" si="264"/>
        <v>89143.497350447826</v>
      </c>
      <c r="BE134" s="468">
        <f t="shared" si="264"/>
        <v>89143.49735044784</v>
      </c>
      <c r="BF134" s="468">
        <f t="shared" si="264"/>
        <v>89143.49735044784</v>
      </c>
      <c r="BG134" s="468">
        <f t="shared" si="264"/>
        <v>89143.49735044784</v>
      </c>
      <c r="BH134" s="468">
        <f t="shared" si="264"/>
        <v>89143.49735044784</v>
      </c>
      <c r="BI134" s="468">
        <f t="shared" si="264"/>
        <v>89143.49735044784</v>
      </c>
      <c r="BJ134" s="468">
        <f t="shared" si="264"/>
        <v>89143.49735044784</v>
      </c>
      <c r="BK134" s="468">
        <f t="shared" si="264"/>
        <v>89143.497350447826</v>
      </c>
      <c r="BL134" s="468">
        <f t="shared" si="264"/>
        <v>89143.497350447869</v>
      </c>
      <c r="BM134" s="468">
        <f t="shared" si="264"/>
        <v>89143.49735044784</v>
      </c>
      <c r="BN134" s="468">
        <f t="shared" si="264"/>
        <v>89035.033023315642</v>
      </c>
      <c r="BO134" s="468">
        <f t="shared" si="264"/>
        <v>89035.033023315642</v>
      </c>
      <c r="BP134" s="468">
        <f t="shared" si="264"/>
        <v>89035.033023315671</v>
      </c>
      <c r="BQ134" s="468">
        <f t="shared" si="264"/>
        <v>89035.033023315642</v>
      </c>
      <c r="BR134" s="468">
        <f t="shared" ref="BR134:DT134" si="265">SUM(BR121,BR127,BR133)</f>
        <v>89035.033023315642</v>
      </c>
      <c r="BS134" s="468">
        <f t="shared" si="265"/>
        <v>89035.033023315627</v>
      </c>
      <c r="BT134" s="468">
        <f t="shared" si="265"/>
        <v>89035.033023315627</v>
      </c>
      <c r="BU134" s="468">
        <f t="shared" si="265"/>
        <v>89035.033023315671</v>
      </c>
      <c r="BV134" s="468">
        <f t="shared" si="265"/>
        <v>89035.033023315627</v>
      </c>
      <c r="BW134" s="468">
        <f t="shared" si="265"/>
        <v>89035.033023315627</v>
      </c>
      <c r="BX134" s="468">
        <f t="shared" si="265"/>
        <v>89035.033023315642</v>
      </c>
      <c r="BY134" s="468">
        <f t="shared" si="265"/>
        <v>89035.033023315627</v>
      </c>
      <c r="BZ134" s="468">
        <f t="shared" si="265"/>
        <v>88923.625879333093</v>
      </c>
      <c r="CA134" s="468">
        <f t="shared" si="265"/>
        <v>88923.625879333078</v>
      </c>
      <c r="CB134" s="468">
        <f t="shared" si="265"/>
        <v>88923.625879333093</v>
      </c>
      <c r="CC134" s="468">
        <f t="shared" si="265"/>
        <v>88923.625879333093</v>
      </c>
      <c r="CD134" s="468">
        <f t="shared" si="265"/>
        <v>88923.625879333078</v>
      </c>
      <c r="CE134" s="468">
        <f t="shared" si="265"/>
        <v>88923.625879333093</v>
      </c>
      <c r="CF134" s="468">
        <f t="shared" si="265"/>
        <v>88923.625879333078</v>
      </c>
      <c r="CG134" s="468">
        <f t="shared" si="265"/>
        <v>88923.625879333063</v>
      </c>
      <c r="CH134" s="468">
        <f t="shared" si="265"/>
        <v>88923.625879333078</v>
      </c>
      <c r="CI134" s="468">
        <f t="shared" si="265"/>
        <v>88923.625879333063</v>
      </c>
      <c r="CJ134" s="468">
        <f t="shared" si="265"/>
        <v>88923.625879333078</v>
      </c>
      <c r="CK134" s="468">
        <f t="shared" si="265"/>
        <v>88923.625879333093</v>
      </c>
      <c r="CL134" s="468">
        <f t="shared" si="265"/>
        <v>88809.196075004656</v>
      </c>
      <c r="CM134" s="468">
        <f t="shared" si="265"/>
        <v>88809.196075004671</v>
      </c>
      <c r="CN134" s="468">
        <f t="shared" si="265"/>
        <v>88809.1960750047</v>
      </c>
      <c r="CO134" s="468">
        <f t="shared" si="265"/>
        <v>88809.196075004656</v>
      </c>
      <c r="CP134" s="468">
        <f t="shared" si="265"/>
        <v>88809.1960750047</v>
      </c>
      <c r="CQ134" s="468">
        <f t="shared" si="265"/>
        <v>88809.196075004671</v>
      </c>
      <c r="CR134" s="468">
        <f t="shared" si="265"/>
        <v>88809.196075004671</v>
      </c>
      <c r="CS134" s="468">
        <f t="shared" si="265"/>
        <v>88809.196075004671</v>
      </c>
      <c r="CT134" s="468">
        <f t="shared" si="265"/>
        <v>88809.1960750047</v>
      </c>
      <c r="CU134" s="468">
        <f t="shared" si="265"/>
        <v>88809.196075004715</v>
      </c>
      <c r="CV134" s="468">
        <f t="shared" si="265"/>
        <v>88809.1960750047</v>
      </c>
      <c r="CW134" s="468">
        <f t="shared" si="265"/>
        <v>88809.1960750047</v>
      </c>
      <c r="CX134" s="468">
        <f t="shared" si="265"/>
        <v>88691.661600548614</v>
      </c>
      <c r="CY134" s="468">
        <f t="shared" si="265"/>
        <v>88691.661600548658</v>
      </c>
      <c r="CZ134" s="468">
        <f t="shared" si="265"/>
        <v>88691.661600548643</v>
      </c>
      <c r="DA134" s="468">
        <f t="shared" si="265"/>
        <v>88691.661600548658</v>
      </c>
      <c r="DB134" s="468">
        <f t="shared" si="265"/>
        <v>88691.661600548643</v>
      </c>
      <c r="DC134" s="468">
        <f t="shared" si="265"/>
        <v>88691.661600548643</v>
      </c>
      <c r="DD134" s="468">
        <f t="shared" si="265"/>
        <v>88691.661600548643</v>
      </c>
      <c r="DE134" s="468">
        <f t="shared" si="265"/>
        <v>88691.661600548599</v>
      </c>
      <c r="DF134" s="468">
        <f t="shared" si="265"/>
        <v>88691.661600548643</v>
      </c>
      <c r="DG134" s="468">
        <f t="shared" si="265"/>
        <v>88691.661600548614</v>
      </c>
      <c r="DH134" s="468">
        <f t="shared" si="265"/>
        <v>88691.661600548643</v>
      </c>
      <c r="DI134" s="468">
        <f t="shared" si="265"/>
        <v>88691.661600548614</v>
      </c>
      <c r="DJ134" s="468">
        <f t="shared" si="265"/>
        <v>88570.938221121949</v>
      </c>
      <c r="DK134" s="468">
        <f t="shared" si="265"/>
        <v>88570.93822112192</v>
      </c>
      <c r="DL134" s="468">
        <f t="shared" si="265"/>
        <v>88570.938221121949</v>
      </c>
      <c r="DM134" s="468">
        <f t="shared" si="265"/>
        <v>88570.938221121949</v>
      </c>
      <c r="DN134" s="468">
        <f t="shared" si="265"/>
        <v>88570.93822112192</v>
      </c>
      <c r="DO134" s="468">
        <f t="shared" si="265"/>
        <v>88570.93822112192</v>
      </c>
      <c r="DP134" s="468">
        <f t="shared" si="265"/>
        <v>88570.93822112192</v>
      </c>
      <c r="DQ134" s="468">
        <f t="shared" si="265"/>
        <v>88570.93822112192</v>
      </c>
      <c r="DR134" s="468">
        <f t="shared" si="265"/>
        <v>88570.93822112192</v>
      </c>
      <c r="DS134" s="468">
        <f t="shared" si="265"/>
        <v>88570.93822112192</v>
      </c>
      <c r="DT134" s="468">
        <f t="shared" si="265"/>
        <v>88570.93822112192</v>
      </c>
      <c r="DU134" s="82"/>
    </row>
    <row r="135" spans="1:125" s="31" customFormat="1">
      <c r="A135" s="248" t="s">
        <v>232</v>
      </c>
      <c r="B135" s="38"/>
      <c r="C135" s="38"/>
      <c r="D135" s="39"/>
      <c r="E135" s="40">
        <f>IFERROR((E98/E134)*IF(E$3&gt;'Project Summary'!$G$7,0,1),"")</f>
        <v>1.4103416819252965</v>
      </c>
      <c r="F135" s="40">
        <f>IFERROR((F98/F134)*IF(F$3&gt;'Project Summary'!$G$7,0,1),"")</f>
        <v>1.4143873276820806</v>
      </c>
      <c r="G135" s="40">
        <f>IFERROR((G98/G134)*IF(G$3&gt;'Project Summary'!$G$7,0,1),"")</f>
        <v>1.417015277913793</v>
      </c>
      <c r="H135" s="40">
        <f>IFERROR((H98/H134)*IF(H$3&gt;'Project Summary'!$G$7,0,1),"")</f>
        <v>1.4195744044461487</v>
      </c>
      <c r="I135" s="40">
        <f>IFERROR((I98/I134)*IF(I$3&gt;'Project Summary'!$G$7,0,1),"")</f>
        <v>1.4249787389823376</v>
      </c>
      <c r="J135" s="40">
        <f>IFERROR((J98/J134)*IF(J$3&gt;'Project Summary'!$G$7,0,1),"")</f>
        <v>1.4292968040546707</v>
      </c>
      <c r="K135" s="40">
        <f>IFERROR((K98/K134)*IF(K$3&gt;'Project Summary'!$G$7,0,1),"")</f>
        <v>1.4441510942733877</v>
      </c>
      <c r="L135" s="40">
        <f>IFERROR((L98/L134)*IF(L$3&gt;'Project Summary'!$G$7,0,1),"")</f>
        <v>1.4618831740147398</v>
      </c>
      <c r="M135" s="40">
        <f>IFERROR((M98/M134)*IF(M$3&gt;'Project Summary'!$G$7,0,1),"")</f>
        <v>1.4808196202895003</v>
      </c>
      <c r="N135" s="40">
        <f>IFERROR((N98/N134)*IF(N$3&gt;'Project Summary'!$G$7,0,1),"")</f>
        <v>1.4955882696014762</v>
      </c>
      <c r="O135" s="40">
        <f>IFERROR((O98/O134)*IF(O$3&gt;'Project Summary'!$G$7,0,1),"")</f>
        <v>1.5085891094638635</v>
      </c>
      <c r="P135" s="40">
        <f>IFERROR((P98/P134)*IF(P$3&gt;'Project Summary'!$G$7,0,1),"")</f>
        <v>1.5222620902307578</v>
      </c>
      <c r="Q135" s="40">
        <f>IFERROR((Q98/Q134)*IF(Q$3&gt;'Project Summary'!$G$7,0,1),"")</f>
        <v>1.5672311012036468</v>
      </c>
      <c r="R135" s="40">
        <f>IFERROR((R98/R134)*IF(R$3&gt;'Project Summary'!$G$7,0,1),"")</f>
        <v>1.58728369135605</v>
      </c>
      <c r="S135" s="40">
        <f>IFERROR((S98/S134)*IF(S$3&gt;'Project Summary'!$G$7,0,1),"")</f>
        <v>1.6031943180393291</v>
      </c>
      <c r="T135" s="40">
        <f>IFERROR((T98/T134)*IF(T$3&gt;'Project Summary'!$G$7,0,1),"")</f>
        <v>1.6164231901488895</v>
      </c>
      <c r="U135" s="40">
        <f>IFERROR((U98/U134)*IF(U$3&gt;'Project Summary'!$G$7,0,1),"")</f>
        <v>1.6323567647568107</v>
      </c>
      <c r="V135" s="40">
        <f>IFERROR((V98/V134)*IF(V$3&gt;'Project Summary'!$G$7,0,1),"")</f>
        <v>1.6441215482137224</v>
      </c>
      <c r="W135" s="40">
        <f>IFERROR((W98/W134)*IF(W$3&gt;'Project Summary'!$G$7,0,1),"")</f>
        <v>1.6726587332246801</v>
      </c>
      <c r="X135" s="40">
        <f>IFERROR((X98/X134)*IF(X$3&gt;'Project Summary'!$G$7,0,1),"")</f>
        <v>1.7013285328694754</v>
      </c>
      <c r="Y135" s="40">
        <f>IFERROR((Y98/Y134)*IF(Y$3&gt;'Project Summary'!$G$7,0,1),"")</f>
        <v>1.7300601822667572</v>
      </c>
      <c r="Z135" s="40">
        <f>IFERROR((Z98/Z134)*IF(Z$3&gt;'Project Summary'!$G$7,0,1),"")</f>
        <v>1.7505846338750393</v>
      </c>
      <c r="AA135" s="40">
        <f>IFERROR((AA98/AA134)*IF(AA$3&gt;'Project Summary'!$G$7,0,1),"")</f>
        <v>1.7681896743635543</v>
      </c>
      <c r="AB135" s="40">
        <f>IFERROR((AB98/AB134)*IF(AB$3&gt;'Project Summary'!$G$7,0,1),"")</f>
        <v>1.785612754860759</v>
      </c>
      <c r="AC135" s="40">
        <f>IFERROR((AC98/AC134)*IF(AC$3&gt;'Project Summary'!$G$7,0,1),"")</f>
        <v>1.9125108813036293</v>
      </c>
      <c r="AD135" s="40">
        <f>IFERROR((AD98/AD134)*IF(AD$3&gt;'Project Summary'!$G$7,0,1),"")</f>
        <v>1.9356237924936301</v>
      </c>
      <c r="AE135" s="40">
        <f>IFERROR((AE98/AE134)*IF(AE$3&gt;'Project Summary'!$G$7,0,1),"")</f>
        <v>1.9528416057980265</v>
      </c>
      <c r="AF135" s="40">
        <f>IFERROR((AF98/AF134)*IF(AF$3&gt;'Project Summary'!$G$7,0,1),"")</f>
        <v>1.9664877168263433</v>
      </c>
      <c r="AG135" s="40">
        <f>IFERROR((AG98/AG134)*IF(AG$3&gt;'Project Summary'!$G$7,0,1),"")</f>
        <v>1.9821892870067188</v>
      </c>
      <c r="AH135" s="40">
        <f>IFERROR((AH98/AH134)*IF(AH$3&gt;'Project Summary'!$G$7,0,1),"")</f>
        <v>1.9933492862981501</v>
      </c>
      <c r="AI135" s="40">
        <f>IFERROR((AI98/AI134)*IF(AI$3&gt;'Project Summary'!$G$7,0,1),"")</f>
        <v>2.0190255928016096</v>
      </c>
      <c r="AJ135" s="40">
        <f>IFERROR((AJ98/AJ134)*IF(AJ$3&gt;'Project Summary'!$G$7,0,1),"")</f>
        <v>2.04358650073199</v>
      </c>
      <c r="AK135" s="40">
        <f>IFERROR((AK98/AK134)*IF(AK$3&gt;'Project Summary'!$G$7,0,1),"")</f>
        <v>2.0670284157479824</v>
      </c>
      <c r="AL135" s="40">
        <f>IFERROR((AL98/AL134)*IF(AL$3&gt;'Project Summary'!$G$7,0,1),"")</f>
        <v>2.081278338141582</v>
      </c>
      <c r="AM135" s="40">
        <f>IFERROR((AM98/AM134)*IF(AM$3&gt;'Project Summary'!$G$7,0,1),"")</f>
        <v>2.0952330228462817</v>
      </c>
      <c r="AN135" s="40">
        <f>IFERROR((AN98/AN134)*IF(AN$3&gt;'Project Summary'!$G$7,0,1),"")</f>
        <v>2.1088990788852273</v>
      </c>
      <c r="AO135" s="40">
        <f>IFERROR((AO98/AO134)*IF(AO$3&gt;'Project Summary'!$G$7,0,1),"")</f>
        <v>2.0881008184256729</v>
      </c>
      <c r="AP135" s="40">
        <f>IFERROR((AP98/AP134)*IF(AP$3&gt;'Project Summary'!$G$7,0,1),"")</f>
        <v>2.1053806702982234</v>
      </c>
      <c r="AQ135" s="40">
        <f>IFERROR((AQ98/AQ134)*IF(AQ$3&gt;'Project Summary'!$G$7,0,1),"")</f>
        <v>2.1175229155277764</v>
      </c>
      <c r="AR135" s="40">
        <f>IFERROR((AR98/AR134)*IF(AR$3&gt;'Project Summary'!$G$7,0,1),"")</f>
        <v>2.1271351015456887</v>
      </c>
      <c r="AS135" s="40">
        <f>IFERROR((AS98/AS134)*IF(AS$3&gt;'Project Summary'!$G$7,0,1),"")</f>
        <v>2.1375734384514615</v>
      </c>
      <c r="AT135" s="40">
        <f>IFERROR((AT98/AT134)*IF(AT$3&gt;'Project Summary'!$G$7,0,1),"")</f>
        <v>2.145001877116679</v>
      </c>
      <c r="AU135" s="40">
        <f>IFERROR((AU98/AU134)*IF(AU$3&gt;'Project Summary'!$G$7,0,1),"")</f>
        <v>2.1619395218405653</v>
      </c>
      <c r="AV135" s="40">
        <f>IFERROR((AV98/AV134)*IF(AV$3&gt;'Project Summary'!$G$7,0,1),"")</f>
        <v>2.1770210402998509</v>
      </c>
      <c r="AW135" s="40">
        <f>IFERROR((AW98/AW134)*IF(AW$3&gt;'Project Summary'!$G$7,0,1),"")</f>
        <v>2.1902961240704997</v>
      </c>
      <c r="AX135" s="40">
        <f>IFERROR((AX98/AX134)*IF(AX$3&gt;'Project Summary'!$G$7,0,1),"")</f>
        <v>2.1984368092883972</v>
      </c>
      <c r="AY135" s="40">
        <f>IFERROR((AY98/AY134)*IF(AY$3&gt;'Project Summary'!$G$7,0,1),"")</f>
        <v>2.2064318430314054</v>
      </c>
      <c r="AZ135" s="40">
        <f>IFERROR((AZ98/AZ134)*IF(AZ$3&gt;'Project Summary'!$G$7,0,1),"")</f>
        <v>2.2142915788868085</v>
      </c>
      <c r="BA135" s="40">
        <f>IFERROR((BA98/BA134)*IF(BA$3&gt;'Project Summary'!$G$7,0,1),"")</f>
        <v>2.1803851640993526</v>
      </c>
      <c r="BB135" s="40">
        <f>IFERROR((BB98/BB134)*IF(BB$3&gt;'Project Summary'!$G$7,0,1),"")</f>
        <v>2.1920604358673508</v>
      </c>
      <c r="BC135" s="40">
        <f>IFERROR((BC98/BC134)*IF(BC$3&gt;'Project Summary'!$G$7,0,1),"")</f>
        <v>2.1995687470782856</v>
      </c>
      <c r="BD135" s="40">
        <f>IFERROR((BD98/BD134)*IF(BD$3&gt;'Project Summary'!$G$7,0,1),"")</f>
        <v>2.2055930593205972</v>
      </c>
      <c r="BE135" s="40">
        <f>IFERROR((BE98/BE134)*IF(BE$3&gt;'Project Summary'!$G$7,0,1),"")</f>
        <v>2.2126143701489585</v>
      </c>
      <c r="BF135" s="40">
        <f>IFERROR((BF98/BF134)*IF(BF$3&gt;'Project Summary'!$G$7,0,1),"")</f>
        <v>2.2176965363518226</v>
      </c>
      <c r="BG135" s="40">
        <f>IFERROR((BG98/BG134)*IF(BG$3&gt;'Project Summary'!$G$7,0,1),"")</f>
        <v>2.2295086059737819</v>
      </c>
      <c r="BH135" s="40">
        <f>IFERROR((BH98/BH134)*IF(BH$3&gt;'Project Summary'!$G$7,0,1),"")</f>
        <v>2.2410420815127408</v>
      </c>
      <c r="BI135" s="40">
        <f>IFERROR((BI98/BI134)*IF(BI$3&gt;'Project Summary'!$G$7,0,1),"")</f>
        <v>2.2524006460272488</v>
      </c>
      <c r="BJ135" s="40">
        <f>IFERROR((BJ98/BJ134)*IF(BJ$3&gt;'Project Summary'!$G$7,0,1),"")</f>
        <v>2.2595746148283058</v>
      </c>
      <c r="BK135" s="40">
        <f>IFERROR((BK98/BK134)*IF(BK$3&gt;'Project Summary'!$G$7,0,1),"")</f>
        <v>2.2668286745384116</v>
      </c>
      <c r="BL135" s="40">
        <f>IFERROR((BL98/BL134)*IF(BL$3&gt;'Project Summary'!$G$7,0,1),"")</f>
        <v>2.2741676786747207</v>
      </c>
      <c r="BM135" s="40">
        <f>IFERROR((BM98/BM134)*IF(BM$3&gt;'Project Summary'!$G$7,0,1),"")</f>
        <v>2.2571689234890635</v>
      </c>
      <c r="BN135" s="40">
        <f>IFERROR((BN98/BN134)*IF(BN$3&gt;'Project Summary'!$G$7,0,1),"")</f>
        <v>2.2689564602805539</v>
      </c>
      <c r="BO135" s="40">
        <f>IFERROR((BO98/BO134)*IF(BO$3&gt;'Project Summary'!$G$7,0,1),"")</f>
        <v>2.2765984938863042</v>
      </c>
      <c r="BP135" s="40">
        <f>IFERROR((BP98/BP134)*IF(BP$3&gt;'Project Summary'!$G$7,0,1),"")</f>
        <v>2.2828433654333136</v>
      </c>
      <c r="BQ135" s="40">
        <f>IFERROR((BQ98/BQ134)*IF(BQ$3&gt;'Project Summary'!$G$7,0,1),"")</f>
        <v>2.2902486034054159</v>
      </c>
      <c r="BR135" s="40">
        <f>IFERROR((BR98/BR134)*IF(BR$3&gt;'Project Summary'!$G$7,0,1),"")</f>
        <v>2.2956700851117251</v>
      </c>
      <c r="BS135" s="40">
        <f>IFERROR((BS98/BS134)*IF(BS$3&gt;'Project Summary'!$G$7,0,1),"")</f>
        <v>2.3086101076520569</v>
      </c>
      <c r="BT135" s="40">
        <f>IFERROR((BT98/BT134)*IF(BT$3&gt;'Project Summary'!$G$7,0,1),"")</f>
        <v>2.3214946748509058</v>
      </c>
      <c r="BU135" s="40">
        <f>IFERROR((BU98/BU134)*IF(BU$3&gt;'Project Summary'!$G$7,0,1),"")</f>
        <v>2.3343338811680501</v>
      </c>
      <c r="BV135" s="40">
        <f>IFERROR((BV98/BV134)*IF(BV$3&gt;'Project Summary'!$G$7,0,1),"")</f>
        <v>2.3424809728538398</v>
      </c>
      <c r="BW135" s="40">
        <f>IFERROR((BW98/BW134)*IF(BW$3&gt;'Project Summary'!$G$7,0,1),"")</f>
        <v>2.3507477633996192</v>
      </c>
      <c r="BX135" s="40">
        <f>IFERROR((BX98/BX134)*IF(BX$3&gt;'Project Summary'!$G$7,0,1),"")</f>
        <v>2.3591311888615336</v>
      </c>
      <c r="BY135" s="40">
        <f>IFERROR((BY98/BY134)*IF(BY$3&gt;'Project Summary'!$G$7,0,1),"")</f>
        <v>2.3210371092533402</v>
      </c>
      <c r="BZ135" s="40">
        <f>IFERROR((BZ98/BZ134)*IF(BZ$3&gt;'Project Summary'!$G$7,0,1),"")</f>
        <v>2.3342379821127039</v>
      </c>
      <c r="CA135" s="40">
        <f>IFERROR((CA98/CA134)*IF(CA$3&gt;'Project Summary'!$G$7,0,1),"")</f>
        <v>2.3429355478114653</v>
      </c>
      <c r="CB135" s="40">
        <f>IFERROR((CB98/CB134)*IF(CB$3&gt;'Project Summary'!$G$7,0,1),"")</f>
        <v>2.3500297631544487</v>
      </c>
      <c r="CC135" s="40">
        <f>IFERROR((CC98/CC134)*IF(CC$3&gt;'Project Summary'!$G$7,0,1),"")</f>
        <v>2.3584263510765151</v>
      </c>
      <c r="CD135" s="40">
        <f>IFERROR((CD98/CD134)*IF(CD$3&gt;'Project Summary'!$G$7,0,1),"")</f>
        <v>2.364557075752113</v>
      </c>
      <c r="CE135" s="40">
        <f>IFERROR((CE98/CE134)*IF(CE$3&gt;'Project Summary'!$G$7,0,1),"")</f>
        <v>2.3791588360035054</v>
      </c>
      <c r="CF135" s="40">
        <f>IFERROR((CF98/CF134)*IF(CF$3&gt;'Project Summary'!$G$7,0,1),"")</f>
        <v>2.3936518004452334</v>
      </c>
      <c r="CG135" s="40">
        <f>IFERROR((CG98/CG134)*IF(CG$3&gt;'Project Summary'!$G$7,0,1),"")</f>
        <v>2.4080385728113631</v>
      </c>
      <c r="CH135" s="40">
        <f>IFERROR((CH98/CH134)*IF(CH$3&gt;'Project Summary'!$G$7,0,1),"")</f>
        <v>2.4171322663628731</v>
      </c>
      <c r="CI135" s="40">
        <f>IFERROR((CI98/CI134)*IF(CI$3&gt;'Project Summary'!$G$7,0,1),"")</f>
        <v>2.4263236265083807</v>
      </c>
      <c r="CJ135" s="40">
        <f>IFERROR((CJ98/CJ134)*IF(CJ$3&gt;'Project Summary'!$G$7,0,1),"")</f>
        <v>2.4356084689390105</v>
      </c>
      <c r="CK135" s="40">
        <f>IFERROR((CK98/CK134)*IF(CK$3&gt;'Project Summary'!$G$7,0,1),"")</f>
        <v>0</v>
      </c>
      <c r="CL135" s="40">
        <f>IFERROR((CL98/CL134)*IF(CL$3&gt;'Project Summary'!$G$7,0,1),"")</f>
        <v>0</v>
      </c>
      <c r="CM135" s="40">
        <f>IFERROR((CM98/CM134)*IF(CM$3&gt;'Project Summary'!$G$7,0,1),"")</f>
        <v>0</v>
      </c>
      <c r="CN135" s="40">
        <f>IFERROR((CN98/CN134)*IF(CN$3&gt;'Project Summary'!$G$7,0,1),"")</f>
        <v>0</v>
      </c>
      <c r="CO135" s="40">
        <f>IFERROR((CO98/CO134)*IF(CO$3&gt;'Project Summary'!$G$7,0,1),"")</f>
        <v>0</v>
      </c>
      <c r="CP135" s="40">
        <f>IFERROR((CP98/CP134)*IF(CP$3&gt;'Project Summary'!$G$7,0,1),"")</f>
        <v>0</v>
      </c>
      <c r="CQ135" s="40">
        <f>IFERROR((CQ98/CQ134)*IF(CQ$3&gt;'Project Summary'!$G$7,0,1),"")</f>
        <v>0</v>
      </c>
      <c r="CR135" s="40">
        <f>IFERROR((CR98/CR134)*IF(CR$3&gt;'Project Summary'!$G$7,0,1),"")</f>
        <v>0</v>
      </c>
      <c r="CS135" s="40">
        <f>IFERROR((CS98/CS134)*IF(CS$3&gt;'Project Summary'!$G$7,0,1),"")</f>
        <v>0</v>
      </c>
      <c r="CT135" s="40">
        <f>IFERROR((CT98/CT134)*IF(CT$3&gt;'Project Summary'!$G$7,0,1),"")</f>
        <v>0</v>
      </c>
      <c r="CU135" s="40">
        <f>IFERROR((CU98/CU134)*IF(CU$3&gt;'Project Summary'!$G$7,0,1),"")</f>
        <v>0</v>
      </c>
      <c r="CV135" s="40">
        <f>IFERROR((CV98/CV134)*IF(CV$3&gt;'Project Summary'!$G$7,0,1),"")</f>
        <v>0</v>
      </c>
      <c r="CW135" s="40">
        <f>IFERROR((CW98/CW134)*IF(CW$3&gt;'Project Summary'!$G$7,0,1),"")</f>
        <v>0</v>
      </c>
      <c r="CX135" s="40">
        <f>IFERROR((CX98/CX134)*IF(CX$3&gt;'Project Summary'!$G$7,0,1),"")</f>
        <v>0</v>
      </c>
      <c r="CY135" s="40">
        <f>IFERROR((CY98/CY134)*IF(CY$3&gt;'Project Summary'!$G$7,0,1),"")</f>
        <v>0</v>
      </c>
      <c r="CZ135" s="40">
        <f>IFERROR((CZ98/CZ134)*IF(CZ$3&gt;'Project Summary'!$G$7,0,1),"")</f>
        <v>0</v>
      </c>
      <c r="DA135" s="40">
        <f>IFERROR((DA98/DA134)*IF(DA$3&gt;'Project Summary'!$G$7,0,1),"")</f>
        <v>0</v>
      </c>
      <c r="DB135" s="40">
        <f>IFERROR((DB98/DB134)*IF(DB$3&gt;'Project Summary'!$G$7,0,1),"")</f>
        <v>0</v>
      </c>
      <c r="DC135" s="40">
        <f>IFERROR((DC98/DC134)*IF(DC$3&gt;'Project Summary'!$G$7,0,1),"")</f>
        <v>0</v>
      </c>
      <c r="DD135" s="40">
        <f>IFERROR((DD98/DD134)*IF(DD$3&gt;'Project Summary'!$G$7,0,1),"")</f>
        <v>0</v>
      </c>
      <c r="DE135" s="40">
        <f>IFERROR((DE98/DE134)*IF(DE$3&gt;'Project Summary'!$G$7,0,1),"")</f>
        <v>0</v>
      </c>
      <c r="DF135" s="40">
        <f>IFERROR((DF98/DF134)*IF(DF$3&gt;'Project Summary'!$G$7,0,1),"")</f>
        <v>0</v>
      </c>
      <c r="DG135" s="40">
        <f>IFERROR((DG98/DG134)*IF(DG$3&gt;'Project Summary'!$G$7,0,1),"")</f>
        <v>0</v>
      </c>
      <c r="DH135" s="40">
        <f>IFERROR((DH98/DH134)*IF(DH$3&gt;'Project Summary'!$G$7,0,1),"")</f>
        <v>0</v>
      </c>
      <c r="DI135" s="40">
        <f>IFERROR((DI98/DI134)*IF(DI$3&gt;'Project Summary'!$G$7,0,1),"")</f>
        <v>0</v>
      </c>
      <c r="DJ135" s="40">
        <f>IFERROR((DJ98/DJ134)*IF(DJ$3&gt;'Project Summary'!$G$7,0,1),"")</f>
        <v>0</v>
      </c>
      <c r="DK135" s="40">
        <f>IFERROR((DK98/DK134)*IF(DK$3&gt;'Project Summary'!$G$7,0,1),"")</f>
        <v>0</v>
      </c>
      <c r="DL135" s="40">
        <f>IFERROR((DL98/DL134)*IF(DL$3&gt;'Project Summary'!$G$7,0,1),"")</f>
        <v>0</v>
      </c>
      <c r="DM135" s="40">
        <f>IFERROR((DM98/DM134)*IF(DM$3&gt;'Project Summary'!$G$7,0,1),"")</f>
        <v>0</v>
      </c>
      <c r="DN135" s="40">
        <f>IFERROR((DN98/DN134)*IF(DN$3&gt;'Project Summary'!$G$7,0,1),"")</f>
        <v>0</v>
      </c>
      <c r="DO135" s="40">
        <f>IFERROR((DO98/DO134)*IF(DO$3&gt;'Project Summary'!$G$7,0,1),"")</f>
        <v>0</v>
      </c>
      <c r="DP135" s="40">
        <f>IFERROR((DP98/DP134)*IF(DP$3&gt;'Project Summary'!$G$7,0,1),"")</f>
        <v>0</v>
      </c>
      <c r="DQ135" s="40">
        <f>IFERROR((DQ98/DQ134)*IF(DQ$3&gt;'Project Summary'!$G$7,0,1),"")</f>
        <v>0</v>
      </c>
      <c r="DR135" s="40">
        <f>IFERROR((DR98/DR134)*IF(DR$3&gt;'Project Summary'!$G$7,0,1),"")</f>
        <v>0</v>
      </c>
      <c r="DS135" s="40">
        <f>IFERROR((DS98/DS134)*IF(DS$3&gt;'Project Summary'!$G$7,0,1),"")</f>
        <v>0</v>
      </c>
      <c r="DT135" s="40">
        <f>IFERROR((DT98/DT134)*IF(DT$3&gt;'Project Summary'!$G$7,0,1),"")</f>
        <v>0</v>
      </c>
      <c r="DU135" s="82"/>
    </row>
    <row r="136" spans="1:125" s="31" customFormat="1">
      <c r="A136" s="248" t="s">
        <v>196</v>
      </c>
      <c r="B136" s="38"/>
      <c r="C136" s="38"/>
      <c r="D136" s="39"/>
      <c r="E136" s="598">
        <f>IFERROR(E98*12/SUM(E117,E123,E129),"")*IF(E$3&gt;'Project Summary'!$G$7,0,1)</f>
        <v>7.2436372146869724E-2</v>
      </c>
      <c r="F136" s="598">
        <f>IFERROR(F98*12/SUM(F117,F123,F129),"")*IF(F$3&gt;'Project Summary'!$G$7,0,1)</f>
        <v>7.2700628027641989E-2</v>
      </c>
      <c r="G136" s="598">
        <f>IFERROR(G98*12/SUM(G117,G123,G129),"")*IF(G$3&gt;'Project Summary'!$G$7,0,1)</f>
        <v>7.2970098159371277E-2</v>
      </c>
      <c r="H136" s="598">
        <f>IFERROR(H98*12/SUM(H117,H123,H129),"")*IF(H$3&gt;'Project Summary'!$G$7,0,1)</f>
        <v>7.3237316226885091E-2</v>
      </c>
      <c r="I136" s="598">
        <f>IFERROR(I98*12/SUM(I117,I123,I129),"")*IF(I$3&gt;'Project Summary'!$G$7,0,1)</f>
        <v>7.3652891272247806E-2</v>
      </c>
      <c r="J136" s="598">
        <f>IFERROR(J98*12/SUM(J117,J123,J129),"")*IF(J$3&gt;'Project Summary'!$G$7,0,1)</f>
        <v>7.4014072771805828E-2</v>
      </c>
      <c r="K136" s="598">
        <f>IFERROR(K98*12/SUM(K117,K123,K129),"")*IF(K$3&gt;'Project Summary'!$G$7,0,1)</f>
        <v>7.492354350388962E-2</v>
      </c>
      <c r="L136" s="598">
        <f>IFERROR(L98*12/SUM(L117,L123,L129),"")*IF(L$3&gt;'Project Summary'!$G$7,0,1)</f>
        <v>7.5986333363032704E-2</v>
      </c>
      <c r="M136" s="598">
        <f>IFERROR(M98*12/SUM(M117,M123,M129),"")*IF(M$3&gt;'Project Summary'!$G$7,0,1)</f>
        <v>7.7116178041456554E-2</v>
      </c>
      <c r="N136" s="598">
        <f>IFERROR(N98*12/SUM(N117,N123,N129),"")*IF(N$3&gt;'Project Summary'!$G$7,0,1)</f>
        <v>7.8033178011950366E-2</v>
      </c>
      <c r="O136" s="598">
        <f>IFERROR(O98*12/SUM(O117,O123,O129),"")*IF(O$3&gt;'Project Summary'!$G$7,0,1)</f>
        <v>7.8861590345654944E-2</v>
      </c>
      <c r="P136" s="598">
        <f>IFERROR(P98*12/SUM(P117,P123,P129),"")*IF(P$3&gt;'Project Summary'!$G$7,0,1)</f>
        <v>7.9728711431548041E-2</v>
      </c>
      <c r="Q136" s="598">
        <f>IFERROR(Q98*12/SUM(Q117,Q123,Q129),"")*IF(Q$3&gt;'Project Summary'!$G$7,0,1)</f>
        <v>8.2241790683248342E-2</v>
      </c>
      <c r="R136" s="598">
        <f>IFERROR(R98*12/SUM(R117,R123,R129),"")*IF(R$3&gt;'Project Summary'!$G$7,0,1)</f>
        <v>8.3364064152729456E-2</v>
      </c>
      <c r="S136" s="598">
        <f>IFERROR(S98*12/SUM(S117,S123,S129),"")*IF(S$3&gt;'Project Summary'!$G$7,0,1)</f>
        <v>8.4362931449936757E-2</v>
      </c>
      <c r="T136" s="598">
        <f>IFERROR(T98*12/SUM(T117,T123,T129),"")*IF(T$3&gt;'Project Summary'!$G$7,0,1)</f>
        <v>8.5224656290098844E-2</v>
      </c>
      <c r="U136" s="598">
        <f>IFERROR(U98*12/SUM(U117,U123,U129),"")*IF(U$3&gt;'Project Summary'!$G$7,0,1)</f>
        <v>8.6233000169747248E-2</v>
      </c>
      <c r="V136" s="598">
        <f>IFERROR(V98*12/SUM(V117,V123,V129),"")*IF(V$3&gt;'Project Summary'!$G$7,0,1)</f>
        <v>8.7025017787712183E-2</v>
      </c>
      <c r="W136" s="598">
        <f>IFERROR(W98*12/SUM(W117,W123,W129),"")*IF(W$3&gt;'Project Summary'!$G$7,0,1)</f>
        <v>8.8710067619927266E-2</v>
      </c>
      <c r="X136" s="598">
        <f>IFERROR(X98*12/SUM(X117,X123,X129),"")*IF(X$3&gt;'Project Summary'!$G$7,0,1)</f>
        <v>9.0409220745796451E-2</v>
      </c>
      <c r="Y136" s="598">
        <f>IFERROR(Y98*12/SUM(Y117,Y123,Y129),"")*IF(Y$3&gt;'Project Summary'!$G$7,0,1)</f>
        <v>9.2118816592209066E-2</v>
      </c>
      <c r="Z136" s="598">
        <f>IFERROR(Z98*12/SUM(Z117,Z123,Z129),"")*IF(Z$3&gt;'Project Summary'!$G$7,0,1)</f>
        <v>9.3397768318134775E-2</v>
      </c>
      <c r="AA136" s="598">
        <f>IFERROR(AA98*12/SUM(AA117,AA123,AA129),"")*IF(AA$3&gt;'Project Summary'!$G$7,0,1)</f>
        <v>9.4526190721992726E-2</v>
      </c>
      <c r="AB136" s="598">
        <f>IFERROR(AB98*12/SUM(AB117,AB123,AB129),"")*IF(AB$3&gt;'Project Summary'!$G$7,0,1)</f>
        <v>9.5649829533589303E-2</v>
      </c>
      <c r="AC136" s="598">
        <f>IFERROR(AC98*12/SUM(AC117,AC123,AC129),"")*IF(AC$3&gt;'Project Summary'!$G$7,0,1)</f>
        <v>0.10265454153295774</v>
      </c>
      <c r="AD136" s="598">
        <f>IFERROR(AD98*12/SUM(AD117,AD123,AD129),"")*IF(AD$3&gt;'Project Summary'!$G$7,0,1)</f>
        <v>0.1039896324930451</v>
      </c>
      <c r="AE136" s="598">
        <f>IFERROR(AE98*12/SUM(AE117,AE123,AE129),"")*IF(AE$3&gt;'Project Summary'!$G$7,0,1)</f>
        <v>0.10512861648645103</v>
      </c>
      <c r="AF136" s="598">
        <f>IFERROR(AF98*12/SUM(AF117,AF123,AF129),"")*IF(AF$3&gt;'Project Summary'!$G$7,0,1)</f>
        <v>0.10608006927380338</v>
      </c>
      <c r="AG136" s="598">
        <f>IFERROR(AG98*12/SUM(AG117,AG123,AG129),"")*IF(AG$3&gt;'Project Summary'!$G$7,0,1)</f>
        <v>0.1071470259053159</v>
      </c>
      <c r="AH136" s="598">
        <f>IFERROR(AH98*12/SUM(AH117,AH123,AH129),"")*IF(AH$3&gt;'Project Summary'!$G$7,0,1)</f>
        <v>0.10797287801437298</v>
      </c>
      <c r="AI136" s="598">
        <f>IFERROR(AI98*12/SUM(AI117,AI123,AI129),"")*IF(AI$3&gt;'Project Summary'!$G$7,0,1)</f>
        <v>0.10959058231393322</v>
      </c>
      <c r="AJ136" s="598">
        <f>IFERROR(AJ98*12/SUM(AJ117,AJ123,AJ129),"")*IF(AJ$3&gt;'Project Summary'!$G$7,0,1)</f>
        <v>0.11115486097051441</v>
      </c>
      <c r="AK136" s="598">
        <f>IFERROR(AK98*12/SUM(AK117,AK123,AK129),"")*IF(AK$3&gt;'Project Summary'!$G$7,0,1)</f>
        <v>0.11266520640067391</v>
      </c>
      <c r="AL136" s="598">
        <f>IFERROR(AL98*12/SUM(AL117,AL123,AL129),"")*IF(AL$3&gt;'Project Summary'!$G$7,0,1)</f>
        <v>0.11368035080313053</v>
      </c>
      <c r="AM136" s="598">
        <f>IFERROR(AM98*12/SUM(AM117,AM123,AM129),"")*IF(AM$3&gt;'Project Summary'!$G$7,0,1)</f>
        <v>0.11468415109163167</v>
      </c>
      <c r="AN136" s="598">
        <f>IFERROR(AN98*12/SUM(AN117,AN123,AN129),"")*IF(AN$3&gt;'Project Summary'!$G$7,0,1)</f>
        <v>0.11567691320187944</v>
      </c>
      <c r="AO136" s="598">
        <f>IFERROR(AO98*12/SUM(AO117,AO123,AO129),"")*IF(AO$3&gt;'Project Summary'!$G$7,0,1)</f>
        <v>0.11477999217373341</v>
      </c>
      <c r="AP136" s="598">
        <f>IFERROR(AP98*12/SUM(AP117,AP123,AP129),"")*IF(AP$3&gt;'Project Summary'!$G$7,0,1)</f>
        <v>0.11584391773066963</v>
      </c>
      <c r="AQ136" s="598">
        <f>IFERROR(AQ98*12/SUM(AQ117,AQ123,AQ129),"")*IF(AQ$3&gt;'Project Summary'!$G$7,0,1)</f>
        <v>0.11676230562110633</v>
      </c>
      <c r="AR136" s="598">
        <f>IFERROR(AR98*12/SUM(AR117,AR123,AR129),"")*IF(AR$3&gt;'Project Summary'!$G$7,0,1)</f>
        <v>0.11754540256015486</v>
      </c>
      <c r="AS136" s="598">
        <f>IFERROR(AS98*12/SUM(AS117,AS123,AS129),"")*IF(AS$3&gt;'Project Summary'!$G$7,0,1)</f>
        <v>0.11837820948632602</v>
      </c>
      <c r="AT136" s="598">
        <f>IFERROR(AT98*12/SUM(AT117,AT123,AT129),"")*IF(AT$3&gt;'Project Summary'!$G$7,0,1)</f>
        <v>0.11904816194169381</v>
      </c>
      <c r="AU136" s="598">
        <f>IFERROR(AU98*12/SUM(AU117,AU123,AU129),"")*IF(AU$3&gt;'Project Summary'!$G$7,0,1)</f>
        <v>0.12025053784644736</v>
      </c>
      <c r="AV136" s="598">
        <f>IFERROR(AV98*12/SUM(AV117,AV123,AV129),"")*IF(AV$3&gt;'Project Summary'!$G$7,0,1)</f>
        <v>0.1213553097427074</v>
      </c>
      <c r="AW136" s="598">
        <f>IFERROR(AW98*12/SUM(AW117,AW123,AW129),"")*IF(AW$3&gt;'Project Summary'!$G$7,0,1)</f>
        <v>0.12236462689277948</v>
      </c>
      <c r="AX136" s="598">
        <f>IFERROR(AX98*12/SUM(AX117,AX123,AX129),"")*IF(AX$3&gt;'Project Summary'!$G$7,0,1)</f>
        <v>0.12309153821247266</v>
      </c>
      <c r="AY136" s="598">
        <f>IFERROR(AY98*12/SUM(AY117,AY123,AY129),"")*IF(AY$3&gt;'Project Summary'!$G$7,0,1)</f>
        <v>0.12381411857419825</v>
      </c>
      <c r="AZ136" s="598">
        <f>IFERROR(AZ98*12/SUM(AZ117,AZ123,AZ129),"")*IF(AZ$3&gt;'Project Summary'!$G$7,0,1)</f>
        <v>0.12453293344569454</v>
      </c>
      <c r="BA136" s="598">
        <f>IFERROR(BA98*12/SUM(BA117,BA123,BA129),"")*IF(BA$3&gt;'Project Summary'!$G$7,0,1)</f>
        <v>0.12290137103112674</v>
      </c>
      <c r="BB136" s="598">
        <f>IFERROR(BB98*12/SUM(BB117,BB123,BB129),"")*IF(BB$3&gt;'Project Summary'!$G$7,0,1)</f>
        <v>0.12369163922488007</v>
      </c>
      <c r="BC136" s="598">
        <f>IFERROR(BC98*12/SUM(BC117,BC123,BC129),"")*IF(BC$3&gt;'Project Summary'!$G$7,0,1)</f>
        <v>0.12439652140246976</v>
      </c>
      <c r="BD136" s="598">
        <f>IFERROR(BD98*12/SUM(BD117,BD123,BD129),"")*IF(BD$3&gt;'Project Summary'!$G$7,0,1)</f>
        <v>0.12502112092330342</v>
      </c>
      <c r="BE136" s="598">
        <f>IFERROR(BE98*12/SUM(BE117,BE123,BE129),"")*IF(BE$3&gt;'Project Summary'!$G$7,0,1)</f>
        <v>0.12570585290702019</v>
      </c>
      <c r="BF136" s="598">
        <f>IFERROR(BF98*12/SUM(BF117,BF123,BF129),"")*IF(BF$3&gt;'Project Summary'!$G$7,0,1)</f>
        <v>0.1262839476714965</v>
      </c>
      <c r="BG136" s="598">
        <f>IFERROR(BG98*12/SUM(BG117,BG123,BG129),"")*IF(BG$3&gt;'Project Summary'!$G$7,0,1)</f>
        <v>0.12724946609527021</v>
      </c>
      <c r="BH136" s="598">
        <f>IFERROR(BH98*12/SUM(BH117,BH123,BH129),"")*IF(BH$3&gt;'Project Summary'!$G$7,0,1)</f>
        <v>0.12820417434472409</v>
      </c>
      <c r="BI136" s="598">
        <f>IFERROR(BI98*12/SUM(BI117,BI123,BI129),"")*IF(BI$3&gt;'Project Summary'!$G$7,0,1)</f>
        <v>0.1291539586506924</v>
      </c>
      <c r="BJ136" s="598">
        <f>IFERROR(BJ98*12/SUM(BJ117,BJ123,BJ129),"")*IF(BJ$3&gt;'Project Summary'!$G$7,0,1)</f>
        <v>0.12986834549395349</v>
      </c>
      <c r="BK136" s="598">
        <f>IFERROR(BK98*12/SUM(BK117,BK123,BK129),"")*IF(BK$3&gt;'Project Summary'!$G$7,0,1)</f>
        <v>0.13059137949694671</v>
      </c>
      <c r="BL136" s="598">
        <f>IFERROR(BL98*12/SUM(BL117,BL123,BL129),"")*IF(BL$3&gt;'Project Summary'!$G$7,0,1)</f>
        <v>0.13132341494609226</v>
      </c>
      <c r="BM136" s="598">
        <f>IFERROR(BM98*12/SUM(BM117,BM123,BM129),"")*IF(BM$3&gt;'Project Summary'!$G$7,0,1)</f>
        <v>0.13065087848795384</v>
      </c>
      <c r="BN136" s="598">
        <f>IFERROR(BN98*12/SUM(BN117,BN123,BN129),"")*IF(BN$3&gt;'Project Summary'!$G$7,0,1)</f>
        <v>0.13148585173409424</v>
      </c>
      <c r="BO136" s="598">
        <f>IFERROR(BO98*12/SUM(BO117,BO123,BO129),"")*IF(BO$3&gt;'Project Summary'!$G$7,0,1)</f>
        <v>0.13224443974089098</v>
      </c>
      <c r="BP136" s="598">
        <f>IFERROR(BP98*12/SUM(BP117,BP123,BP129),"")*IF(BP$3&gt;'Project Summary'!$G$7,0,1)</f>
        <v>0.13292602564890826</v>
      </c>
      <c r="BQ136" s="598">
        <f>IFERROR(BQ98*12/SUM(BQ117,BQ123,BQ129),"")*IF(BQ$3&gt;'Project Summary'!$G$7,0,1)</f>
        <v>0.13367934547129953</v>
      </c>
      <c r="BR136" s="598">
        <f>IFERROR(BR98*12/SUM(BR117,BR123,BR129),"")*IF(BR$3&gt;'Project Summary'!$G$7,0,1)</f>
        <v>0.13432096968928817</v>
      </c>
      <c r="BS136" s="598">
        <f>IFERROR(BS98*12/SUM(BS117,BS123,BS129),"")*IF(BS$3&gt;'Project Summary'!$G$7,0,1)</f>
        <v>0.13540743560656082</v>
      </c>
      <c r="BT136" s="598">
        <f>IFERROR(BT98*12/SUM(BT117,BT123,BT129),"")*IF(BT$3&gt;'Project Summary'!$G$7,0,1)</f>
        <v>0.13649669683757343</v>
      </c>
      <c r="BU136" s="598">
        <f>IFERROR(BU98*12/SUM(BU117,BU123,BU129),"")*IF(BU$3&gt;'Project Summary'!$G$7,0,1)</f>
        <v>0.13758938852091099</v>
      </c>
      <c r="BV136" s="598">
        <f>IFERROR(BV98*12/SUM(BV117,BV123,BV129),"")*IF(BV$3&gt;'Project Summary'!$G$7,0,1)</f>
        <v>0.13841099140988747</v>
      </c>
      <c r="BW136" s="598">
        <f>IFERROR(BW98*12/SUM(BW117,BW123,BW129),"")*IF(BW$3&gt;'Project Summary'!$G$7,0,1)</f>
        <v>0.13924452854732997</v>
      </c>
      <c r="BX136" s="598">
        <f>IFERROR(BX98*12/SUM(BX117,BX123,BX129),"")*IF(BX$3&gt;'Project Summary'!$G$7,0,1)</f>
        <v>0.14008992277291094</v>
      </c>
      <c r="BY136" s="598">
        <f>IFERROR(BY98*12/SUM(BY117,BY123,BY129),"")*IF(BY$3&gt;'Project Summary'!$G$7,0,1)</f>
        <v>0.13817348673042296</v>
      </c>
      <c r="BZ136" s="598">
        <f>IFERROR(BZ98*12/SUM(BZ117,BZ123,BZ129),"")*IF(BZ$3&gt;'Project Summary'!$G$7,0,1)</f>
        <v>0.13913519546893532</v>
      </c>
      <c r="CA136" s="598">
        <f>IFERROR(CA98*12/SUM(CA117,CA123,CA129),"")*IF(CA$3&gt;'Project Summary'!$G$7,0,1)</f>
        <v>0.14000721608386338</v>
      </c>
      <c r="CB136" s="598">
        <f>IFERROR(CB98*12/SUM(CB117,CB123,CB129),"")*IF(CB$3&gt;'Project Summary'!$G$7,0,1)</f>
        <v>0.14078840690297911</v>
      </c>
      <c r="CC136" s="598">
        <f>IFERROR(CC98*12/SUM(CC117,CC123,CC129),"")*IF(CC$3&gt;'Project Summary'!$G$7,0,1)</f>
        <v>0.14165261257730766</v>
      </c>
      <c r="CD136" s="598">
        <f>IFERROR(CD98*12/SUM(CD117,CD123,CD129),"")*IF(CD$3&gt;'Project Summary'!$G$7,0,1)</f>
        <v>0.14238562090113283</v>
      </c>
      <c r="CE136" s="598">
        <f>IFERROR(CE98*12/SUM(CE117,CE123,CE129),"")*IF(CE$3&gt;'Project Summary'!$G$7,0,1)</f>
        <v>0.14363464111341231</v>
      </c>
      <c r="CF136" s="598">
        <f>IFERROR(CF98*12/SUM(CF117,CF123,CF129),"")*IF(CF$3&gt;'Project Summary'!$G$7,0,1)</f>
        <v>0.14488437724354675</v>
      </c>
      <c r="CG136" s="598">
        <f>IFERROR(CG98*12/SUM(CG117,CG123,CG129),"")*IF(CG$3&gt;'Project Summary'!$G$7,0,1)</f>
        <v>0.14613501650093774</v>
      </c>
      <c r="CH136" s="598">
        <f>IFERROR(CH98*12/SUM(CH117,CH123,CH129),"")*IF(CH$3&gt;'Project Summary'!$G$7,0,1)</f>
        <v>0.14707099235780283</v>
      </c>
      <c r="CI136" s="598">
        <f>IFERROR(CI98*12/SUM(CI117,CI123,CI129),"")*IF(CI$3&gt;'Project Summary'!$G$7,0,1)</f>
        <v>0.14801870902411815</v>
      </c>
      <c r="CJ136" s="598">
        <f>IFERROR(CJ98*12/SUM(CJ117,CJ123,CJ129),"")*IF(CJ$3&gt;'Project Summary'!$G$7,0,1)</f>
        <v>0.14897802215833408</v>
      </c>
      <c r="CK136" s="598">
        <f>IFERROR(CK98*12/SUM(CK117,CK123,CK129),"")*IF(CK$3&gt;'Project Summary'!$G$7,0,1)</f>
        <v>0</v>
      </c>
      <c r="CL136" s="598">
        <f>IFERROR(CL98*12/SUM(CL117,CL123,CL129),"")*IF(CL$3&gt;'Project Summary'!$G$7,0,1)</f>
        <v>0</v>
      </c>
      <c r="CM136" s="598">
        <f>IFERROR(CM98*12/SUM(CM117,CM123,CM129),"")*IF(CM$3&gt;'Project Summary'!$G$7,0,1)</f>
        <v>0</v>
      </c>
      <c r="CN136" s="598">
        <f>IFERROR(CN98*12/SUM(CN117,CN123,CN129),"")*IF(CN$3&gt;'Project Summary'!$G$7,0,1)</f>
        <v>0</v>
      </c>
      <c r="CO136" s="598">
        <f>IFERROR(CO98*12/SUM(CO117,CO123,CO129),"")*IF(CO$3&gt;'Project Summary'!$G$7,0,1)</f>
        <v>0</v>
      </c>
      <c r="CP136" s="598">
        <f>IFERROR(CP98*12/SUM(CP117,CP123,CP129),"")*IF(CP$3&gt;'Project Summary'!$G$7,0,1)</f>
        <v>0</v>
      </c>
      <c r="CQ136" s="598">
        <f>IFERROR(CQ98*12/SUM(CQ117,CQ123,CQ129),"")*IF(CQ$3&gt;'Project Summary'!$G$7,0,1)</f>
        <v>0</v>
      </c>
      <c r="CR136" s="598">
        <f>IFERROR(CR98*12/SUM(CR117,CR123,CR129),"")*IF(CR$3&gt;'Project Summary'!$G$7,0,1)</f>
        <v>0</v>
      </c>
      <c r="CS136" s="598">
        <f>IFERROR(CS98*12/SUM(CS117,CS123,CS129),"")*IF(CS$3&gt;'Project Summary'!$G$7,0,1)</f>
        <v>0</v>
      </c>
      <c r="CT136" s="598">
        <f>IFERROR(CT98*12/SUM(CT117,CT123,CT129),"")*IF(CT$3&gt;'Project Summary'!$G$7,0,1)</f>
        <v>0</v>
      </c>
      <c r="CU136" s="598">
        <f>IFERROR(CU98*12/SUM(CU117,CU123,CU129),"")*IF(CU$3&gt;'Project Summary'!$G$7,0,1)</f>
        <v>0</v>
      </c>
      <c r="CV136" s="598">
        <f>IFERROR(CV98*12/SUM(CV117,CV123,CV129),"")*IF(CV$3&gt;'Project Summary'!$G$7,0,1)</f>
        <v>0</v>
      </c>
      <c r="CW136" s="598">
        <f>IFERROR(CW98*12/SUM(CW117,CW123,CW129),"")*IF(CW$3&gt;'Project Summary'!$G$7,0,1)</f>
        <v>0</v>
      </c>
      <c r="CX136" s="598">
        <f>IFERROR(CX98*12/SUM(CX117,CX123,CX129),"")*IF(CX$3&gt;'Project Summary'!$G$7,0,1)</f>
        <v>0</v>
      </c>
      <c r="CY136" s="598">
        <f>IFERROR(CY98*12/SUM(CY117,CY123,CY129),"")*IF(CY$3&gt;'Project Summary'!$G$7,0,1)</f>
        <v>0</v>
      </c>
      <c r="CZ136" s="598">
        <f>IFERROR(CZ98*12/SUM(CZ117,CZ123,CZ129),"")*IF(CZ$3&gt;'Project Summary'!$G$7,0,1)</f>
        <v>0</v>
      </c>
      <c r="DA136" s="598">
        <f>IFERROR(DA98*12/SUM(DA117,DA123,DA129),"")*IF(DA$3&gt;'Project Summary'!$G$7,0,1)</f>
        <v>0</v>
      </c>
      <c r="DB136" s="598">
        <f>IFERROR(DB98*12/SUM(DB117,DB123,DB129),"")*IF(DB$3&gt;'Project Summary'!$G$7,0,1)</f>
        <v>0</v>
      </c>
      <c r="DC136" s="598">
        <f>IFERROR(DC98*12/SUM(DC117,DC123,DC129),"")*IF(DC$3&gt;'Project Summary'!$G$7,0,1)</f>
        <v>0</v>
      </c>
      <c r="DD136" s="598">
        <f>IFERROR(DD98*12/SUM(DD117,DD123,DD129),"")*IF(DD$3&gt;'Project Summary'!$G$7,0,1)</f>
        <v>0</v>
      </c>
      <c r="DE136" s="598">
        <f>IFERROR(DE98*12/SUM(DE117,DE123,DE129),"")*IF(DE$3&gt;'Project Summary'!$G$7,0,1)</f>
        <v>0</v>
      </c>
      <c r="DF136" s="598">
        <f>IFERROR(DF98*12/SUM(DF117,DF123,DF129),"")*IF(DF$3&gt;'Project Summary'!$G$7,0,1)</f>
        <v>0</v>
      </c>
      <c r="DG136" s="598">
        <f>IFERROR(DG98*12/SUM(DG117,DG123,DG129),"")*IF(DG$3&gt;'Project Summary'!$G$7,0,1)</f>
        <v>0</v>
      </c>
      <c r="DH136" s="598">
        <f>IFERROR(DH98*12/SUM(DH117,DH123,DH129),"")*IF(DH$3&gt;'Project Summary'!$G$7,0,1)</f>
        <v>0</v>
      </c>
      <c r="DI136" s="598">
        <f>IFERROR(DI98*12/SUM(DI117,DI123,DI129),"")*IF(DI$3&gt;'Project Summary'!$G$7,0,1)</f>
        <v>0</v>
      </c>
      <c r="DJ136" s="598">
        <f>IFERROR(DJ98*12/SUM(DJ117,DJ123,DJ129),"")*IF(DJ$3&gt;'Project Summary'!$G$7,0,1)</f>
        <v>0</v>
      </c>
      <c r="DK136" s="598">
        <f>IFERROR(DK98*12/SUM(DK117,DK123,DK129),"")*IF(DK$3&gt;'Project Summary'!$G$7,0,1)</f>
        <v>0</v>
      </c>
      <c r="DL136" s="598">
        <f>IFERROR(DL98*12/SUM(DL117,DL123,DL129),"")*IF(DL$3&gt;'Project Summary'!$G$7,0,1)</f>
        <v>0</v>
      </c>
      <c r="DM136" s="598">
        <f>IFERROR(DM98*12/SUM(DM117,DM123,DM129),"")*IF(DM$3&gt;'Project Summary'!$G$7,0,1)</f>
        <v>0</v>
      </c>
      <c r="DN136" s="598">
        <f>IFERROR(DN98*12/SUM(DN117,DN123,DN129),"")*IF(DN$3&gt;'Project Summary'!$G$7,0,1)</f>
        <v>0</v>
      </c>
      <c r="DO136" s="598">
        <f>IFERROR(DO98*12/SUM(DO117,DO123,DO129),"")*IF(DO$3&gt;'Project Summary'!$G$7,0,1)</f>
        <v>0</v>
      </c>
      <c r="DP136" s="598">
        <f>IFERROR(DP98*12/SUM(DP117,DP123,DP129),"")*IF(DP$3&gt;'Project Summary'!$G$7,0,1)</f>
        <v>0</v>
      </c>
      <c r="DQ136" s="598">
        <f>IFERROR(DQ98*12/SUM(DQ117,DQ123,DQ129),"")*IF(DQ$3&gt;'Project Summary'!$G$7,0,1)</f>
        <v>0</v>
      </c>
      <c r="DR136" s="598">
        <f>IFERROR(DR98*12/SUM(DR117,DR123,DR129),"")*IF(DR$3&gt;'Project Summary'!$G$7,0,1)</f>
        <v>0</v>
      </c>
      <c r="DS136" s="598">
        <f>IFERROR(DS98*12/SUM(DS117,DS123,DS129),"")*IF(DS$3&gt;'Project Summary'!$G$7,0,1)</f>
        <v>0</v>
      </c>
      <c r="DT136" s="598">
        <f>IFERROR(DT98*12/SUM(DT117,DT123,DT129),"")*IF(DT$3&gt;'Project Summary'!$G$7,0,1)</f>
        <v>0</v>
      </c>
      <c r="DU136" s="82"/>
    </row>
    <row r="137" spans="1:125" s="31" customFormat="1">
      <c r="A137" s="248"/>
      <c r="B137" s="38"/>
      <c r="C137" s="38"/>
      <c r="D137" s="39"/>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c r="BQ137" s="41"/>
      <c r="BR137" s="41"/>
      <c r="BS137" s="41"/>
      <c r="BT137" s="41"/>
      <c r="BU137" s="41"/>
      <c r="BV137" s="41"/>
      <c r="BW137" s="41"/>
      <c r="BX137" s="41"/>
      <c r="BY137" s="41"/>
      <c r="BZ137" s="41"/>
      <c r="CA137" s="41"/>
      <c r="CB137" s="41"/>
      <c r="CC137" s="41"/>
      <c r="CD137" s="41"/>
      <c r="CE137" s="41"/>
      <c r="CF137" s="41"/>
      <c r="CG137" s="41"/>
      <c r="CH137" s="41"/>
      <c r="CI137" s="41"/>
      <c r="CJ137" s="41"/>
      <c r="CK137" s="41"/>
      <c r="CL137" s="41"/>
      <c r="CM137" s="41"/>
      <c r="CN137" s="41"/>
      <c r="CO137" s="41"/>
      <c r="CP137" s="41"/>
      <c r="CQ137" s="41"/>
      <c r="CR137" s="41"/>
      <c r="CS137" s="41"/>
      <c r="CT137" s="41"/>
      <c r="CU137" s="41"/>
      <c r="CV137" s="41"/>
      <c r="CW137" s="41"/>
      <c r="CX137" s="41"/>
      <c r="CY137" s="41"/>
      <c r="CZ137" s="41"/>
      <c r="DA137" s="41"/>
      <c r="DB137" s="41"/>
      <c r="DC137" s="41"/>
      <c r="DD137" s="41"/>
      <c r="DE137" s="41"/>
      <c r="DF137" s="41"/>
      <c r="DG137" s="41"/>
      <c r="DH137" s="41"/>
      <c r="DI137" s="41"/>
      <c r="DJ137" s="41"/>
      <c r="DK137" s="41"/>
      <c r="DL137" s="41"/>
      <c r="DM137" s="41"/>
      <c r="DN137" s="41"/>
      <c r="DO137" s="41"/>
      <c r="DP137" s="41"/>
      <c r="DQ137" s="41"/>
      <c r="DR137" s="41"/>
      <c r="DS137" s="41"/>
      <c r="DT137" s="41"/>
      <c r="DU137" s="82"/>
    </row>
    <row r="138" spans="1:125" s="31" customFormat="1">
      <c r="A138" s="248"/>
      <c r="B138" s="38"/>
      <c r="C138" s="38"/>
      <c r="D138" s="39"/>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c r="BQ138" s="41"/>
      <c r="BR138" s="41"/>
      <c r="BS138" s="41"/>
      <c r="BT138" s="41"/>
      <c r="BU138" s="41"/>
      <c r="BV138" s="41"/>
      <c r="BW138" s="41"/>
      <c r="BX138" s="41"/>
      <c r="BY138" s="41"/>
      <c r="BZ138" s="41"/>
      <c r="CA138" s="41"/>
      <c r="CB138" s="41"/>
      <c r="CC138" s="41"/>
      <c r="CD138" s="41"/>
      <c r="CE138" s="41"/>
      <c r="CF138" s="41"/>
      <c r="CG138" s="41"/>
      <c r="CH138" s="41"/>
      <c r="CI138" s="41"/>
      <c r="CJ138" s="41"/>
      <c r="CK138" s="41"/>
      <c r="CL138" s="41"/>
      <c r="CM138" s="41"/>
      <c r="CN138" s="41"/>
      <c r="CO138" s="41"/>
      <c r="CP138" s="41"/>
      <c r="CQ138" s="41"/>
      <c r="CR138" s="41"/>
      <c r="CS138" s="41"/>
      <c r="CT138" s="41"/>
      <c r="CU138" s="41"/>
      <c r="CV138" s="41"/>
      <c r="CW138" s="41"/>
      <c r="CX138" s="41"/>
      <c r="CY138" s="41"/>
      <c r="CZ138" s="41"/>
      <c r="DA138" s="41"/>
      <c r="DB138" s="41"/>
      <c r="DC138" s="41"/>
      <c r="DD138" s="41"/>
      <c r="DE138" s="41"/>
      <c r="DF138" s="41"/>
      <c r="DG138" s="41"/>
      <c r="DH138" s="41"/>
      <c r="DI138" s="41"/>
      <c r="DJ138" s="41"/>
      <c r="DK138" s="41"/>
      <c r="DL138" s="41"/>
      <c r="DM138" s="41"/>
      <c r="DN138" s="41"/>
      <c r="DO138" s="41"/>
      <c r="DP138" s="41"/>
      <c r="DQ138" s="41"/>
      <c r="DR138" s="41"/>
      <c r="DS138" s="41"/>
      <c r="DT138" s="41"/>
      <c r="DU138" s="82"/>
    </row>
    <row r="139" spans="1:125" s="227" customFormat="1">
      <c r="A139" s="401" t="s">
        <v>414</v>
      </c>
      <c r="B139" s="256"/>
      <c r="C139" s="256"/>
      <c r="D139" s="256"/>
      <c r="E139" s="468">
        <f>E98-E112-E134</f>
        <v>34284.803793195169</v>
      </c>
      <c r="F139" s="468">
        <f t="shared" ref="F139:AJ139" si="266">F98-F112-F134</f>
        <v>34608.157572136828</v>
      </c>
      <c r="G139" s="468">
        <f t="shared" si="266"/>
        <v>34843.489071860982</v>
      </c>
      <c r="H139" s="468">
        <f t="shared" si="266"/>
        <v>35072.657447112448</v>
      </c>
      <c r="I139" s="468">
        <f t="shared" si="266"/>
        <v>35556.612636242397</v>
      </c>
      <c r="J139" s="468">
        <f t="shared" si="266"/>
        <v>35943.292991568815</v>
      </c>
      <c r="K139" s="468">
        <f t="shared" si="266"/>
        <v>37273.486521235085</v>
      </c>
      <c r="L139" s="468">
        <f t="shared" si="266"/>
        <v>38861.384521891639</v>
      </c>
      <c r="M139" s="468">
        <f t="shared" si="266"/>
        <v>40557.132884059785</v>
      </c>
      <c r="N139" s="468">
        <f t="shared" si="266"/>
        <v>41879.657317569698</v>
      </c>
      <c r="O139" s="468">
        <f t="shared" si="266"/>
        <v>43043.875385921696</v>
      </c>
      <c r="P139" s="468">
        <f t="shared" si="266"/>
        <v>44268.283303067219</v>
      </c>
      <c r="Q139" s="468">
        <f t="shared" si="266"/>
        <v>48295.2335343382</v>
      </c>
      <c r="R139" s="468">
        <f t="shared" si="266"/>
        <v>50033.701089547554</v>
      </c>
      <c r="S139" s="468">
        <f t="shared" si="266"/>
        <v>51456.938476570489</v>
      </c>
      <c r="T139" s="468">
        <f t="shared" si="266"/>
        <v>52640.287551956557</v>
      </c>
      <c r="U139" s="468">
        <f t="shared" si="266"/>
        <v>54065.577676747474</v>
      </c>
      <c r="V139" s="468">
        <f t="shared" si="266"/>
        <v>55117.961093153208</v>
      </c>
      <c r="W139" s="468">
        <f t="shared" si="266"/>
        <v>57670.669382806489</v>
      </c>
      <c r="X139" s="468">
        <f t="shared" si="266"/>
        <v>60235.240316760406</v>
      </c>
      <c r="Y139" s="468">
        <f t="shared" si="266"/>
        <v>62805.343834808577</v>
      </c>
      <c r="Z139" s="468">
        <f t="shared" si="266"/>
        <v>64641.297091618282</v>
      </c>
      <c r="AA139" s="468">
        <f t="shared" si="266"/>
        <v>66216.103183300336</v>
      </c>
      <c r="AB139" s="468">
        <f t="shared" si="266"/>
        <v>67774.632589737346</v>
      </c>
      <c r="AC139" s="468">
        <f t="shared" si="266"/>
        <v>70125.923867689315</v>
      </c>
      <c r="AD139" s="468">
        <f t="shared" si="266"/>
        <v>72099.769568557705</v>
      </c>
      <c r="AE139" s="468">
        <f t="shared" si="266"/>
        <v>73638.214012008277</v>
      </c>
      <c r="AF139" s="468">
        <f t="shared" si="266"/>
        <v>74857.520047860307</v>
      </c>
      <c r="AG139" s="468">
        <f t="shared" si="266"/>
        <v>76260.485277555301</v>
      </c>
      <c r="AH139" s="468">
        <f t="shared" si="266"/>
        <v>77257.652490097389</v>
      </c>
      <c r="AI139" s="468">
        <f t="shared" si="266"/>
        <v>79551.879426481639</v>
      </c>
      <c r="AJ139" s="468">
        <f t="shared" si="266"/>
        <v>81746.443373922433</v>
      </c>
      <c r="AK139" s="468">
        <f t="shared" ref="AK139:BP139" si="267">AK98-AK112-AK134</f>
        <v>83841.023171171488</v>
      </c>
      <c r="AL139" s="468">
        <f t="shared" si="267"/>
        <v>85114.280903640814</v>
      </c>
      <c r="AM139" s="468">
        <f t="shared" si="267"/>
        <v>86361.158585754369</v>
      </c>
      <c r="AN139" s="468">
        <f t="shared" si="267"/>
        <v>87582.246746329998</v>
      </c>
      <c r="AO139" s="468">
        <f t="shared" si="267"/>
        <v>85723.882523663633</v>
      </c>
      <c r="AP139" s="468">
        <f t="shared" si="267"/>
        <v>87154.226217870324</v>
      </c>
      <c r="AQ139" s="468">
        <f t="shared" si="267"/>
        <v>88237.910635244785</v>
      </c>
      <c r="AR139" s="468">
        <f t="shared" si="267"/>
        <v>89095.789553648137</v>
      </c>
      <c r="AS139" s="468">
        <f t="shared" si="267"/>
        <v>90027.401692444269</v>
      </c>
      <c r="AT139" s="468">
        <f t="shared" si="267"/>
        <v>90690.38313242748</v>
      </c>
      <c r="AU139" s="468">
        <f t="shared" si="267"/>
        <v>92202.052622484145</v>
      </c>
      <c r="AV139" s="468">
        <f t="shared" si="267"/>
        <v>93548.064520258617</v>
      </c>
      <c r="AW139" s="468">
        <f t="shared" si="267"/>
        <v>94732.853754014111</v>
      </c>
      <c r="AX139" s="468">
        <f t="shared" si="267"/>
        <v>95459.402555377033</v>
      </c>
      <c r="AY139" s="468">
        <f t="shared" si="267"/>
        <v>96172.952094188353</v>
      </c>
      <c r="AZ139" s="468">
        <f t="shared" si="267"/>
        <v>96874.4264187597</v>
      </c>
      <c r="BA139" s="468">
        <f t="shared" si="267"/>
        <v>93848.309530198443</v>
      </c>
      <c r="BB139" s="468">
        <f t="shared" si="267"/>
        <v>94764.436306314878</v>
      </c>
      <c r="BC139" s="468">
        <f t="shared" si="267"/>
        <v>95433.753426853174</v>
      </c>
      <c r="BD139" s="468">
        <f t="shared" si="267"/>
        <v>95970.781689263953</v>
      </c>
      <c r="BE139" s="468">
        <f t="shared" si="267"/>
        <v>96596.685892488662</v>
      </c>
      <c r="BF139" s="468">
        <f t="shared" si="267"/>
        <v>97049.727961928205</v>
      </c>
      <c r="BG139" s="468">
        <f t="shared" si="267"/>
        <v>98102.697158976633</v>
      </c>
      <c r="BH139" s="468">
        <f t="shared" si="267"/>
        <v>99130.831505125272</v>
      </c>
      <c r="BI139" s="468">
        <f t="shared" si="267"/>
        <v>100143.3736708292</v>
      </c>
      <c r="BJ139" s="468">
        <f t="shared" si="267"/>
        <v>100782.88633963844</v>
      </c>
      <c r="BK139" s="468">
        <f t="shared" si="267"/>
        <v>101429.53859218622</v>
      </c>
      <c r="BL139" s="468">
        <f t="shared" si="267"/>
        <v>102083.76308796628</v>
      </c>
      <c r="BM139" s="468">
        <f t="shared" si="267"/>
        <v>100568.4346001127</v>
      </c>
      <c r="BN139" s="468">
        <f t="shared" si="267"/>
        <v>101481.58034622883</v>
      </c>
      <c r="BO139" s="468">
        <f t="shared" si="267"/>
        <v>102161.98906068211</v>
      </c>
      <c r="BP139" s="468">
        <f t="shared" si="267"/>
        <v>102718.00140509648</v>
      </c>
      <c r="BQ139" s="468">
        <f t="shared" ref="BQ139:CV139" si="268">BQ98-BQ112-BQ134</f>
        <v>103377.32701248808</v>
      </c>
      <c r="BR139" s="468">
        <f t="shared" si="268"/>
        <v>103860.02881524463</v>
      </c>
      <c r="BS139" s="468">
        <f t="shared" si="268"/>
        <v>105012.14414944549</v>
      </c>
      <c r="BT139" s="468">
        <f t="shared" si="268"/>
        <v>106159.32201548613</v>
      </c>
      <c r="BU139" s="468">
        <f t="shared" si="268"/>
        <v>107302.46117392629</v>
      </c>
      <c r="BV139" s="468">
        <f t="shared" si="268"/>
        <v>108027.83775121454</v>
      </c>
      <c r="BW139" s="468">
        <f t="shared" si="268"/>
        <v>108763.8717204548</v>
      </c>
      <c r="BX139" s="468">
        <f t="shared" si="268"/>
        <v>109510.29028330489</v>
      </c>
      <c r="BY139" s="468">
        <f t="shared" si="268"/>
        <v>106118.58264739657</v>
      </c>
      <c r="BZ139" s="468">
        <f t="shared" si="268"/>
        <v>107145.27915538641</v>
      </c>
      <c r="CA139" s="468">
        <f t="shared" si="268"/>
        <v>107918.69823364394</v>
      </c>
      <c r="CB139" s="468">
        <f t="shared" si="268"/>
        <v>108549.54158471085</v>
      </c>
      <c r="CC139" s="468">
        <f t="shared" si="268"/>
        <v>109296.19662775562</v>
      </c>
      <c r="CD139" s="468">
        <f t="shared" si="268"/>
        <v>109841.36289517766</v>
      </c>
      <c r="CE139" s="468">
        <f t="shared" si="268"/>
        <v>111139.8043609522</v>
      </c>
      <c r="CF139" s="468">
        <f t="shared" si="268"/>
        <v>112428.57130885091</v>
      </c>
      <c r="CG139" s="468">
        <f t="shared" si="268"/>
        <v>113707.89527234773</v>
      </c>
      <c r="CH139" s="468">
        <f t="shared" si="268"/>
        <v>114516.53947558352</v>
      </c>
      <c r="CI139" s="468">
        <f t="shared" si="268"/>
        <v>115333.86854648482</v>
      </c>
      <c r="CJ139" s="468">
        <f t="shared" si="268"/>
        <v>116159.51040113471</v>
      </c>
      <c r="CK139" s="468">
        <f t="shared" si="268"/>
        <v>-88923.625879333093</v>
      </c>
      <c r="CL139" s="468">
        <f t="shared" si="268"/>
        <v>-88809.196075004656</v>
      </c>
      <c r="CM139" s="468">
        <f t="shared" si="268"/>
        <v>-88809.196075004671</v>
      </c>
      <c r="CN139" s="468">
        <f t="shared" si="268"/>
        <v>-88809.1960750047</v>
      </c>
      <c r="CO139" s="468">
        <f t="shared" si="268"/>
        <v>-88809.196075004656</v>
      </c>
      <c r="CP139" s="468">
        <f t="shared" si="268"/>
        <v>-88809.1960750047</v>
      </c>
      <c r="CQ139" s="468">
        <f t="shared" si="268"/>
        <v>-88809.196075004671</v>
      </c>
      <c r="CR139" s="468">
        <f t="shared" si="268"/>
        <v>-88809.196075004671</v>
      </c>
      <c r="CS139" s="468">
        <f t="shared" si="268"/>
        <v>-88809.196075004671</v>
      </c>
      <c r="CT139" s="468">
        <f t="shared" si="268"/>
        <v>-88809.1960750047</v>
      </c>
      <c r="CU139" s="468">
        <f t="shared" si="268"/>
        <v>-88809.196075004715</v>
      </c>
      <c r="CV139" s="468">
        <f t="shared" si="268"/>
        <v>-88809.1960750047</v>
      </c>
      <c r="CW139" s="468">
        <f t="shared" ref="CW139:DT139" si="269">CW98-CW112-CW134</f>
        <v>-88809.1960750047</v>
      </c>
      <c r="CX139" s="468">
        <f t="shared" si="269"/>
        <v>-88691.661600548614</v>
      </c>
      <c r="CY139" s="468">
        <f t="shared" si="269"/>
        <v>-88691.661600548658</v>
      </c>
      <c r="CZ139" s="468">
        <f t="shared" si="269"/>
        <v>-88691.661600548643</v>
      </c>
      <c r="DA139" s="468">
        <f t="shared" si="269"/>
        <v>-88691.661600548658</v>
      </c>
      <c r="DB139" s="468">
        <f t="shared" si="269"/>
        <v>-88691.661600548643</v>
      </c>
      <c r="DC139" s="468">
        <f t="shared" si="269"/>
        <v>-88691.661600548643</v>
      </c>
      <c r="DD139" s="468">
        <f t="shared" si="269"/>
        <v>-88691.661600548643</v>
      </c>
      <c r="DE139" s="468">
        <f t="shared" si="269"/>
        <v>-88691.661600548599</v>
      </c>
      <c r="DF139" s="468">
        <f t="shared" si="269"/>
        <v>-88691.661600548643</v>
      </c>
      <c r="DG139" s="468">
        <f t="shared" si="269"/>
        <v>-88691.661600548614</v>
      </c>
      <c r="DH139" s="468">
        <f t="shared" si="269"/>
        <v>-88691.661600548643</v>
      </c>
      <c r="DI139" s="468">
        <f t="shared" si="269"/>
        <v>-88691.661600548614</v>
      </c>
      <c r="DJ139" s="468">
        <f t="shared" si="269"/>
        <v>-88570.938221121949</v>
      </c>
      <c r="DK139" s="468">
        <f t="shared" si="269"/>
        <v>-88570.93822112192</v>
      </c>
      <c r="DL139" s="468">
        <f t="shared" si="269"/>
        <v>-88570.938221121949</v>
      </c>
      <c r="DM139" s="468">
        <f t="shared" si="269"/>
        <v>-88570.938221121949</v>
      </c>
      <c r="DN139" s="468">
        <f t="shared" si="269"/>
        <v>-88570.93822112192</v>
      </c>
      <c r="DO139" s="468">
        <f t="shared" si="269"/>
        <v>-88570.93822112192</v>
      </c>
      <c r="DP139" s="468">
        <f t="shared" si="269"/>
        <v>-88570.93822112192</v>
      </c>
      <c r="DQ139" s="468">
        <f t="shared" si="269"/>
        <v>-88570.93822112192</v>
      </c>
      <c r="DR139" s="468">
        <f t="shared" si="269"/>
        <v>-88570.93822112192</v>
      </c>
      <c r="DS139" s="468">
        <f t="shared" si="269"/>
        <v>-88570.93822112192</v>
      </c>
      <c r="DT139" s="468">
        <f t="shared" si="269"/>
        <v>-88570.93822112192</v>
      </c>
      <c r="DU139" s="82"/>
    </row>
    <row r="140" spans="1:125">
      <c r="E140" s="530"/>
      <c r="F140" s="530"/>
      <c r="G140" s="530"/>
      <c r="H140" s="530"/>
      <c r="I140" s="530"/>
      <c r="J140" s="530"/>
      <c r="K140" s="530"/>
      <c r="L140" s="530"/>
      <c r="M140" s="530"/>
      <c r="N140" s="530"/>
      <c r="O140" s="530"/>
      <c r="P140" s="530"/>
      <c r="Q140" s="530"/>
      <c r="R140" s="530"/>
      <c r="S140" s="530"/>
      <c r="T140" s="530"/>
      <c r="U140" s="530"/>
      <c r="V140" s="530"/>
      <c r="W140" s="530"/>
      <c r="X140" s="530"/>
      <c r="Y140" s="530"/>
      <c r="Z140" s="530"/>
      <c r="AA140" s="530"/>
      <c r="AB140" s="530"/>
      <c r="AC140" s="530"/>
      <c r="AD140" s="530"/>
      <c r="AE140" s="530"/>
      <c r="AF140" s="530"/>
      <c r="AG140" s="530"/>
      <c r="AH140" s="530"/>
      <c r="AI140" s="530"/>
      <c r="AJ140" s="530"/>
      <c r="AK140" s="530"/>
      <c r="AL140" s="530"/>
      <c r="AM140" s="530"/>
      <c r="AN140" s="530"/>
      <c r="AO140" s="530"/>
      <c r="AP140" s="530"/>
      <c r="AQ140" s="530"/>
      <c r="AR140" s="530"/>
      <c r="AS140" s="530"/>
      <c r="AT140" s="530"/>
      <c r="AU140" s="530"/>
      <c r="AV140" s="530"/>
      <c r="AW140" s="530"/>
      <c r="AX140" s="530"/>
      <c r="AY140" s="530"/>
      <c r="AZ140" s="530"/>
      <c r="BA140" s="530"/>
      <c r="BB140" s="530"/>
      <c r="BC140" s="530"/>
      <c r="BD140" s="530"/>
      <c r="BE140" s="530"/>
      <c r="BF140" s="530"/>
      <c r="BG140" s="530"/>
      <c r="BH140" s="530"/>
      <c r="BI140" s="530"/>
      <c r="BJ140" s="530"/>
      <c r="BK140" s="530"/>
      <c r="BL140" s="530"/>
      <c r="BM140" s="530"/>
      <c r="BN140" s="530"/>
      <c r="BO140" s="530"/>
      <c r="BP140" s="530"/>
      <c r="BQ140" s="530"/>
      <c r="BR140" s="530"/>
      <c r="BS140" s="530"/>
      <c r="BT140" s="530"/>
      <c r="BU140" s="530"/>
      <c r="BV140" s="530"/>
      <c r="BW140" s="530"/>
      <c r="BX140" s="530"/>
      <c r="BY140" s="530"/>
      <c r="BZ140" s="530"/>
      <c r="CA140" s="530"/>
      <c r="CB140" s="530"/>
      <c r="CC140" s="530"/>
      <c r="CD140" s="530"/>
      <c r="CE140" s="530"/>
      <c r="CF140" s="530"/>
      <c r="CG140" s="530"/>
      <c r="CH140" s="530"/>
      <c r="CI140" s="530"/>
      <c r="CJ140" s="530"/>
      <c r="CK140" s="530"/>
      <c r="CL140" s="530"/>
      <c r="CM140" s="530"/>
      <c r="CN140" s="530"/>
      <c r="CO140" s="530"/>
      <c r="CP140" s="530"/>
      <c r="CQ140" s="530"/>
      <c r="CR140" s="530"/>
      <c r="CS140" s="530"/>
      <c r="CT140" s="530"/>
      <c r="CU140" s="530"/>
      <c r="CV140" s="530"/>
      <c r="CW140" s="530"/>
      <c r="CX140" s="530"/>
      <c r="CY140" s="530"/>
      <c r="CZ140" s="530"/>
      <c r="DA140" s="530"/>
      <c r="DB140" s="530"/>
      <c r="DC140" s="530"/>
      <c r="DD140" s="530"/>
      <c r="DE140" s="530"/>
      <c r="DF140" s="530"/>
      <c r="DG140" s="530"/>
      <c r="DH140" s="530"/>
      <c r="DI140" s="530"/>
      <c r="DJ140" s="530"/>
      <c r="DK140" s="530"/>
      <c r="DL140" s="530"/>
      <c r="DM140" s="530"/>
      <c r="DN140" s="530"/>
      <c r="DO140" s="530"/>
      <c r="DP140" s="530"/>
      <c r="DQ140" s="530"/>
      <c r="DR140" s="530"/>
      <c r="DS140" s="530"/>
      <c r="DT140" s="530"/>
      <c r="DU140" s="82"/>
    </row>
    <row r="141" spans="1:125">
      <c r="D141" s="466"/>
      <c r="E141" s="530"/>
      <c r="F141" s="530"/>
      <c r="G141" s="530"/>
      <c r="H141" s="530"/>
      <c r="I141" s="530"/>
      <c r="J141" s="530"/>
      <c r="K141" s="530"/>
      <c r="L141" s="530"/>
      <c r="M141" s="530"/>
      <c r="N141" s="530"/>
      <c r="O141" s="530"/>
      <c r="P141" s="530"/>
      <c r="Q141" s="530"/>
      <c r="R141" s="530"/>
      <c r="S141" s="530"/>
      <c r="T141" s="530"/>
      <c r="U141" s="530"/>
      <c r="V141" s="530"/>
      <c r="W141" s="530"/>
      <c r="X141" s="530"/>
      <c r="Y141" s="530"/>
      <c r="Z141" s="530"/>
      <c r="AA141" s="530"/>
      <c r="AB141" s="530"/>
      <c r="AC141" s="530"/>
      <c r="AD141" s="530"/>
      <c r="AE141" s="530"/>
      <c r="AF141" s="530"/>
      <c r="AG141" s="530"/>
      <c r="AH141" s="530"/>
      <c r="AI141" s="530"/>
      <c r="AJ141" s="530"/>
      <c r="AK141" s="530"/>
      <c r="AL141" s="530"/>
      <c r="AM141" s="530"/>
      <c r="AN141" s="530"/>
      <c r="AO141" s="530"/>
      <c r="AP141" s="530"/>
      <c r="AQ141" s="530"/>
      <c r="AR141" s="530"/>
      <c r="AS141" s="530"/>
      <c r="AT141" s="530"/>
      <c r="AU141" s="530"/>
      <c r="AV141" s="530"/>
      <c r="AW141" s="530"/>
      <c r="AX141" s="530"/>
      <c r="AY141" s="530"/>
      <c r="AZ141" s="530"/>
      <c r="BA141" s="530"/>
      <c r="BB141" s="530"/>
      <c r="BC141" s="530"/>
      <c r="BD141" s="530"/>
      <c r="BE141" s="530"/>
      <c r="BF141" s="530"/>
      <c r="BG141" s="530"/>
      <c r="BH141" s="530"/>
      <c r="BI141" s="530"/>
      <c r="BJ141" s="530"/>
      <c r="BK141" s="530"/>
      <c r="BL141" s="530"/>
      <c r="BM141" s="530"/>
      <c r="BN141" s="530"/>
      <c r="BO141" s="530"/>
      <c r="BP141" s="530"/>
      <c r="BQ141" s="530"/>
      <c r="BR141" s="530"/>
      <c r="BS141" s="530"/>
      <c r="BT141" s="530"/>
      <c r="BU141" s="530"/>
      <c r="BV141" s="530"/>
      <c r="BW141" s="530"/>
      <c r="BX141" s="530"/>
      <c r="BY141" s="530"/>
      <c r="BZ141" s="530"/>
      <c r="CA141" s="530"/>
      <c r="CB141" s="530"/>
      <c r="CC141" s="530"/>
      <c r="CD141" s="530"/>
      <c r="CE141" s="530"/>
      <c r="CF141" s="530"/>
      <c r="CG141" s="530"/>
      <c r="CH141" s="530"/>
      <c r="CI141" s="530"/>
      <c r="CJ141" s="530"/>
      <c r="CK141" s="530"/>
      <c r="CL141" s="530"/>
      <c r="CM141" s="530"/>
      <c r="CN141" s="530"/>
      <c r="CO141" s="530"/>
      <c r="CP141" s="530"/>
      <c r="CQ141" s="530"/>
      <c r="CR141" s="530"/>
      <c r="CS141" s="530"/>
      <c r="CT141" s="530"/>
      <c r="CU141" s="530"/>
      <c r="CV141" s="530"/>
      <c r="CW141" s="530"/>
      <c r="CX141" s="530"/>
      <c r="CY141" s="530"/>
      <c r="CZ141" s="530"/>
      <c r="DA141" s="530"/>
      <c r="DB141" s="530"/>
      <c r="DC141" s="530"/>
      <c r="DD141" s="530"/>
      <c r="DE141" s="530"/>
      <c r="DF141" s="530"/>
      <c r="DG141" s="530"/>
      <c r="DH141" s="530"/>
      <c r="DI141" s="530"/>
      <c r="DJ141" s="530"/>
      <c r="DK141" s="530"/>
      <c r="DL141" s="530"/>
      <c r="DM141" s="530"/>
      <c r="DN141" s="530"/>
      <c r="DO141" s="530"/>
      <c r="DP141" s="530"/>
      <c r="DQ141" s="530"/>
      <c r="DR141" s="530"/>
      <c r="DS141" s="530"/>
      <c r="DT141" s="530"/>
      <c r="DU141" s="82"/>
    </row>
    <row r="142" spans="1:125" s="15" customFormat="1">
      <c r="A142" s="365" t="s">
        <v>484</v>
      </c>
      <c r="B142" s="366"/>
      <c r="C142" s="366"/>
      <c r="D142" s="366"/>
      <c r="E142" s="583"/>
      <c r="F142" s="583"/>
      <c r="G142" s="583"/>
      <c r="H142" s="583"/>
      <c r="I142" s="583"/>
      <c r="J142" s="583"/>
      <c r="K142" s="583"/>
      <c r="L142" s="583"/>
      <c r="M142" s="583"/>
      <c r="N142" s="583"/>
      <c r="O142" s="583"/>
      <c r="P142" s="583"/>
      <c r="Q142" s="583"/>
      <c r="R142" s="583"/>
      <c r="S142" s="583"/>
      <c r="T142" s="583"/>
      <c r="U142" s="583"/>
      <c r="V142" s="583"/>
      <c r="W142" s="583"/>
      <c r="X142" s="583"/>
      <c r="Y142" s="583"/>
      <c r="Z142" s="583"/>
      <c r="AA142" s="583"/>
      <c r="AB142" s="583"/>
      <c r="AC142" s="583"/>
      <c r="AD142" s="583"/>
      <c r="AE142" s="583"/>
      <c r="AF142" s="583"/>
      <c r="AG142" s="583"/>
      <c r="AH142" s="583"/>
      <c r="AI142" s="583"/>
      <c r="AJ142" s="583"/>
      <c r="AK142" s="583"/>
      <c r="AL142" s="583"/>
      <c r="AM142" s="583"/>
      <c r="AN142" s="583"/>
      <c r="AO142" s="583"/>
      <c r="AP142" s="583"/>
      <c r="AQ142" s="583"/>
      <c r="AR142" s="583"/>
      <c r="AS142" s="583"/>
      <c r="AT142" s="583"/>
      <c r="AU142" s="583"/>
      <c r="AV142" s="583"/>
      <c r="AW142" s="583"/>
      <c r="AX142" s="583"/>
      <c r="AY142" s="583"/>
      <c r="AZ142" s="583"/>
      <c r="BA142" s="583"/>
      <c r="BB142" s="583"/>
      <c r="BC142" s="583"/>
      <c r="BD142" s="583"/>
      <c r="BE142" s="583"/>
      <c r="BF142" s="583"/>
      <c r="BG142" s="583"/>
      <c r="BH142" s="583"/>
      <c r="BI142" s="583"/>
      <c r="BJ142" s="583"/>
      <c r="BK142" s="583"/>
      <c r="BL142" s="583"/>
      <c r="BM142" s="583"/>
      <c r="BN142" s="583"/>
      <c r="BO142" s="583"/>
      <c r="BP142" s="583"/>
      <c r="BQ142" s="583"/>
      <c r="BR142" s="583"/>
      <c r="BS142" s="583"/>
      <c r="BT142" s="583"/>
      <c r="BU142" s="583"/>
      <c r="BV142" s="583"/>
      <c r="BW142" s="583"/>
      <c r="BX142" s="583"/>
      <c r="BY142" s="583"/>
      <c r="BZ142" s="583"/>
      <c r="CA142" s="583"/>
      <c r="CB142" s="583"/>
      <c r="CC142" s="583"/>
      <c r="CD142" s="583"/>
      <c r="CE142" s="583"/>
      <c r="CF142" s="583"/>
      <c r="CG142" s="583"/>
      <c r="CH142" s="583"/>
      <c r="CI142" s="583"/>
      <c r="CJ142" s="583"/>
      <c r="CK142" s="583"/>
      <c r="CL142" s="583"/>
      <c r="CM142" s="583"/>
      <c r="CN142" s="583"/>
      <c r="CO142" s="583"/>
      <c r="CP142" s="583"/>
      <c r="CQ142" s="583"/>
      <c r="CR142" s="583"/>
      <c r="CS142" s="583"/>
      <c r="CT142" s="583"/>
      <c r="CU142" s="583"/>
      <c r="CV142" s="583"/>
      <c r="CW142" s="583"/>
      <c r="CX142" s="583"/>
      <c r="CY142" s="583"/>
      <c r="CZ142" s="583"/>
      <c r="DA142" s="583"/>
      <c r="DB142" s="583"/>
      <c r="DC142" s="583"/>
      <c r="DD142" s="583"/>
      <c r="DE142" s="583"/>
      <c r="DF142" s="583"/>
      <c r="DG142" s="583"/>
      <c r="DH142" s="583"/>
      <c r="DI142" s="583"/>
      <c r="DJ142" s="583"/>
      <c r="DK142" s="583"/>
      <c r="DL142" s="583"/>
      <c r="DM142" s="583"/>
      <c r="DN142" s="583"/>
      <c r="DO142" s="583"/>
      <c r="DP142" s="583"/>
      <c r="DQ142" s="583"/>
      <c r="DR142" s="583"/>
      <c r="DS142" s="583"/>
      <c r="DT142" s="584"/>
      <c r="DU142" s="82"/>
    </row>
    <row r="143" spans="1:125">
      <c r="A143" s="252" t="s">
        <v>233</v>
      </c>
      <c r="B143" s="7"/>
      <c r="C143" s="7"/>
      <c r="E143" s="530">
        <f>SUM(144:144)</f>
        <v>0</v>
      </c>
      <c r="F143" s="530">
        <f>E145</f>
        <v>0</v>
      </c>
      <c r="G143" s="530">
        <f t="shared" ref="G143:BR143" si="270">F145</f>
        <v>0</v>
      </c>
      <c r="H143" s="530">
        <f t="shared" si="270"/>
        <v>0</v>
      </c>
      <c r="I143" s="530">
        <f t="shared" si="270"/>
        <v>0</v>
      </c>
      <c r="J143" s="530">
        <f t="shared" si="270"/>
        <v>0</v>
      </c>
      <c r="K143" s="530">
        <f t="shared" si="270"/>
        <v>0</v>
      </c>
      <c r="L143" s="530">
        <f t="shared" si="270"/>
        <v>0</v>
      </c>
      <c r="M143" s="530">
        <f t="shared" si="270"/>
        <v>0</v>
      </c>
      <c r="N143" s="530">
        <f t="shared" si="270"/>
        <v>0</v>
      </c>
      <c r="O143" s="530">
        <f t="shared" si="270"/>
        <v>0</v>
      </c>
      <c r="P143" s="530">
        <f t="shared" si="270"/>
        <v>0</v>
      </c>
      <c r="Q143" s="530">
        <f t="shared" si="270"/>
        <v>0</v>
      </c>
      <c r="R143" s="530">
        <f t="shared" si="270"/>
        <v>0</v>
      </c>
      <c r="S143" s="530">
        <f t="shared" si="270"/>
        <v>0</v>
      </c>
      <c r="T143" s="530">
        <f t="shared" si="270"/>
        <v>0</v>
      </c>
      <c r="U143" s="530">
        <f t="shared" si="270"/>
        <v>0</v>
      </c>
      <c r="V143" s="530">
        <f t="shared" si="270"/>
        <v>0</v>
      </c>
      <c r="W143" s="530">
        <f t="shared" si="270"/>
        <v>0</v>
      </c>
      <c r="X143" s="530">
        <f t="shared" si="270"/>
        <v>0</v>
      </c>
      <c r="Y143" s="530">
        <f t="shared" si="270"/>
        <v>0</v>
      </c>
      <c r="Z143" s="530">
        <f t="shared" si="270"/>
        <v>0</v>
      </c>
      <c r="AA143" s="530">
        <f t="shared" si="270"/>
        <v>0</v>
      </c>
      <c r="AB143" s="530">
        <f t="shared" si="270"/>
        <v>0</v>
      </c>
      <c r="AC143" s="530">
        <f t="shared" si="270"/>
        <v>0</v>
      </c>
      <c r="AD143" s="530">
        <f t="shared" si="270"/>
        <v>0</v>
      </c>
      <c r="AE143" s="530">
        <f t="shared" si="270"/>
        <v>0</v>
      </c>
      <c r="AF143" s="530">
        <f t="shared" si="270"/>
        <v>0</v>
      </c>
      <c r="AG143" s="530">
        <f t="shared" si="270"/>
        <v>0</v>
      </c>
      <c r="AH143" s="530">
        <f t="shared" si="270"/>
        <v>0</v>
      </c>
      <c r="AI143" s="530">
        <f t="shared" si="270"/>
        <v>0</v>
      </c>
      <c r="AJ143" s="530">
        <f t="shared" si="270"/>
        <v>0</v>
      </c>
      <c r="AK143" s="530">
        <f t="shared" si="270"/>
        <v>0</v>
      </c>
      <c r="AL143" s="530">
        <f t="shared" si="270"/>
        <v>0</v>
      </c>
      <c r="AM143" s="530">
        <f t="shared" si="270"/>
        <v>0</v>
      </c>
      <c r="AN143" s="530">
        <f t="shared" si="270"/>
        <v>0</v>
      </c>
      <c r="AO143" s="530">
        <f t="shared" si="270"/>
        <v>0</v>
      </c>
      <c r="AP143" s="530">
        <f t="shared" si="270"/>
        <v>0</v>
      </c>
      <c r="AQ143" s="530">
        <f t="shared" si="270"/>
        <v>0</v>
      </c>
      <c r="AR143" s="530">
        <f t="shared" si="270"/>
        <v>0</v>
      </c>
      <c r="AS143" s="530">
        <f t="shared" si="270"/>
        <v>0</v>
      </c>
      <c r="AT143" s="530">
        <f t="shared" si="270"/>
        <v>0</v>
      </c>
      <c r="AU143" s="530">
        <f t="shared" si="270"/>
        <v>0</v>
      </c>
      <c r="AV143" s="530">
        <f t="shared" si="270"/>
        <v>0</v>
      </c>
      <c r="AW143" s="530">
        <f t="shared" si="270"/>
        <v>0</v>
      </c>
      <c r="AX143" s="530">
        <f t="shared" si="270"/>
        <v>0</v>
      </c>
      <c r="AY143" s="530">
        <f t="shared" si="270"/>
        <v>0</v>
      </c>
      <c r="AZ143" s="530">
        <f t="shared" si="270"/>
        <v>0</v>
      </c>
      <c r="BA143" s="530">
        <f t="shared" si="270"/>
        <v>0</v>
      </c>
      <c r="BB143" s="530">
        <f t="shared" si="270"/>
        <v>0</v>
      </c>
      <c r="BC143" s="530">
        <f t="shared" si="270"/>
        <v>0</v>
      </c>
      <c r="BD143" s="530">
        <f t="shared" si="270"/>
        <v>0</v>
      </c>
      <c r="BE143" s="530">
        <f t="shared" si="270"/>
        <v>0</v>
      </c>
      <c r="BF143" s="530">
        <f t="shared" si="270"/>
        <v>0</v>
      </c>
      <c r="BG143" s="530">
        <f t="shared" si="270"/>
        <v>0</v>
      </c>
      <c r="BH143" s="530">
        <f t="shared" si="270"/>
        <v>0</v>
      </c>
      <c r="BI143" s="530">
        <f t="shared" si="270"/>
        <v>0</v>
      </c>
      <c r="BJ143" s="530">
        <f t="shared" si="270"/>
        <v>0</v>
      </c>
      <c r="BK143" s="530">
        <f t="shared" si="270"/>
        <v>0</v>
      </c>
      <c r="BL143" s="530">
        <f t="shared" si="270"/>
        <v>0</v>
      </c>
      <c r="BM143" s="530">
        <f>BL145</f>
        <v>0</v>
      </c>
      <c r="BN143" s="530">
        <f t="shared" si="270"/>
        <v>0</v>
      </c>
      <c r="BO143" s="530">
        <f t="shared" si="270"/>
        <v>0</v>
      </c>
      <c r="BP143" s="530">
        <f t="shared" si="270"/>
        <v>0</v>
      </c>
      <c r="BQ143" s="530">
        <f t="shared" si="270"/>
        <v>0</v>
      </c>
      <c r="BR143" s="530">
        <f t="shared" si="270"/>
        <v>0</v>
      </c>
      <c r="BS143" s="530">
        <f t="shared" ref="BS143:DT143" si="271">BR145</f>
        <v>0</v>
      </c>
      <c r="BT143" s="530">
        <f t="shared" si="271"/>
        <v>0</v>
      </c>
      <c r="BU143" s="530">
        <f t="shared" si="271"/>
        <v>0</v>
      </c>
      <c r="BV143" s="530">
        <f t="shared" si="271"/>
        <v>0</v>
      </c>
      <c r="BW143" s="530">
        <f t="shared" si="271"/>
        <v>0</v>
      </c>
      <c r="BX143" s="530">
        <f t="shared" si="271"/>
        <v>0</v>
      </c>
      <c r="BY143" s="530">
        <f t="shared" si="271"/>
        <v>0</v>
      </c>
      <c r="BZ143" s="530">
        <f t="shared" si="271"/>
        <v>0</v>
      </c>
      <c r="CA143" s="530">
        <f t="shared" si="271"/>
        <v>0</v>
      </c>
      <c r="CB143" s="530">
        <f t="shared" si="271"/>
        <v>0</v>
      </c>
      <c r="CC143" s="530">
        <f t="shared" si="271"/>
        <v>0</v>
      </c>
      <c r="CD143" s="530">
        <f t="shared" si="271"/>
        <v>0</v>
      </c>
      <c r="CE143" s="530">
        <f t="shared" si="271"/>
        <v>0</v>
      </c>
      <c r="CF143" s="530">
        <f t="shared" si="271"/>
        <v>0</v>
      </c>
      <c r="CG143" s="530">
        <f t="shared" si="271"/>
        <v>0</v>
      </c>
      <c r="CH143" s="530">
        <f t="shared" si="271"/>
        <v>0</v>
      </c>
      <c r="CI143" s="530">
        <f t="shared" si="271"/>
        <v>0</v>
      </c>
      <c r="CJ143" s="530">
        <f t="shared" si="271"/>
        <v>0</v>
      </c>
      <c r="CK143" s="530">
        <f t="shared" si="271"/>
        <v>0</v>
      </c>
      <c r="CL143" s="530">
        <f t="shared" si="271"/>
        <v>0</v>
      </c>
      <c r="CM143" s="530">
        <f t="shared" si="271"/>
        <v>0</v>
      </c>
      <c r="CN143" s="530">
        <f t="shared" si="271"/>
        <v>0</v>
      </c>
      <c r="CO143" s="530">
        <f>CN145</f>
        <v>0</v>
      </c>
      <c r="CP143" s="530">
        <f>CO145</f>
        <v>0</v>
      </c>
      <c r="CQ143" s="530">
        <f t="shared" si="271"/>
        <v>0</v>
      </c>
      <c r="CR143" s="530">
        <f t="shared" si="271"/>
        <v>0</v>
      </c>
      <c r="CS143" s="530">
        <f t="shared" si="271"/>
        <v>0</v>
      </c>
      <c r="CT143" s="530">
        <f t="shared" si="271"/>
        <v>0</v>
      </c>
      <c r="CU143" s="530">
        <f t="shared" si="271"/>
        <v>0</v>
      </c>
      <c r="CV143" s="530">
        <f t="shared" si="271"/>
        <v>0</v>
      </c>
      <c r="CW143" s="530">
        <f t="shared" si="271"/>
        <v>0</v>
      </c>
      <c r="CX143" s="530">
        <f t="shared" si="271"/>
        <v>0</v>
      </c>
      <c r="CY143" s="530">
        <f t="shared" si="271"/>
        <v>0</v>
      </c>
      <c r="CZ143" s="530">
        <f t="shared" si="271"/>
        <v>0</v>
      </c>
      <c r="DA143" s="530">
        <f t="shared" si="271"/>
        <v>0</v>
      </c>
      <c r="DB143" s="530">
        <f t="shared" si="271"/>
        <v>0</v>
      </c>
      <c r="DC143" s="530">
        <f t="shared" si="271"/>
        <v>0</v>
      </c>
      <c r="DD143" s="530">
        <f t="shared" si="271"/>
        <v>0</v>
      </c>
      <c r="DE143" s="530">
        <f t="shared" si="271"/>
        <v>0</v>
      </c>
      <c r="DF143" s="530">
        <f t="shared" si="271"/>
        <v>0</v>
      </c>
      <c r="DG143" s="530">
        <f t="shared" si="271"/>
        <v>0</v>
      </c>
      <c r="DH143" s="530">
        <f t="shared" si="271"/>
        <v>0</v>
      </c>
      <c r="DI143" s="530">
        <f t="shared" si="271"/>
        <v>0</v>
      </c>
      <c r="DJ143" s="530">
        <f t="shared" si="271"/>
        <v>0</v>
      </c>
      <c r="DK143" s="530">
        <f t="shared" si="271"/>
        <v>0</v>
      </c>
      <c r="DL143" s="530">
        <f t="shared" si="271"/>
        <v>0</v>
      </c>
      <c r="DM143" s="530">
        <f t="shared" si="271"/>
        <v>0</v>
      </c>
      <c r="DN143" s="530">
        <f t="shared" si="271"/>
        <v>0</v>
      </c>
      <c r="DO143" s="530">
        <f t="shared" si="271"/>
        <v>0</v>
      </c>
      <c r="DP143" s="530">
        <f t="shared" si="271"/>
        <v>0</v>
      </c>
      <c r="DQ143" s="530">
        <f t="shared" si="271"/>
        <v>0</v>
      </c>
      <c r="DR143" s="530">
        <f t="shared" si="271"/>
        <v>0</v>
      </c>
      <c r="DS143" s="530">
        <f t="shared" si="271"/>
        <v>0</v>
      </c>
      <c r="DT143" s="530">
        <f t="shared" si="271"/>
        <v>0</v>
      </c>
      <c r="DU143" s="82"/>
    </row>
    <row r="144" spans="1:125">
      <c r="A144" s="252" t="s">
        <v>234</v>
      </c>
      <c r="B144" s="7"/>
      <c r="C144" s="7"/>
      <c r="E144" s="530">
        <f>IF(E139&lt;0,-E139,0)*IF(E$3&gt;'Project Summary'!$G$7,0,1)</f>
        <v>0</v>
      </c>
      <c r="F144" s="530">
        <f>IF(F139&lt;0,-F139,0)*IF(F$3&gt;'Project Summary'!$G$7,0,1)</f>
        <v>0</v>
      </c>
      <c r="G144" s="530">
        <f>IF(G139&lt;0,-G139,0)*IF(G$3&gt;'Project Summary'!$G$7,0,1)</f>
        <v>0</v>
      </c>
      <c r="H144" s="530">
        <f>IF(H139&lt;0,-H139,0)*IF(H$3&gt;'Project Summary'!$G$7,0,1)</f>
        <v>0</v>
      </c>
      <c r="I144" s="530">
        <f>IF(I139&lt;0,-I139,0)*IF(I$3&gt;'Project Summary'!$G$7,0,1)</f>
        <v>0</v>
      </c>
      <c r="J144" s="530">
        <f>IF(J139&lt;0,-J139,0)*IF(J$3&gt;'Project Summary'!$G$7,0,1)</f>
        <v>0</v>
      </c>
      <c r="K144" s="530">
        <f>IF(K139&lt;0,-K139,0)*IF(K$3&gt;'Project Summary'!$G$7,0,1)</f>
        <v>0</v>
      </c>
      <c r="L144" s="530">
        <f>IF(L139&lt;0,-L139,0)*IF(L$3&gt;'Project Summary'!$G$7,0,1)</f>
        <v>0</v>
      </c>
      <c r="M144" s="530">
        <f>IF(M139&lt;0,-M139,0)*IF(M$3&gt;'Project Summary'!$G$7,0,1)</f>
        <v>0</v>
      </c>
      <c r="N144" s="530">
        <f>IF(N139&lt;0,-N139,0)*IF(N$3&gt;'Project Summary'!$G$7,0,1)</f>
        <v>0</v>
      </c>
      <c r="O144" s="530">
        <f>IF(O139&lt;0,-O139,0)*IF(O$3&gt;'Project Summary'!$G$7,0,1)</f>
        <v>0</v>
      </c>
      <c r="P144" s="530">
        <f>IF(P139&lt;0,-P139,0)*IF(P$3&gt;'Project Summary'!$G$7,0,1)</f>
        <v>0</v>
      </c>
      <c r="Q144" s="530">
        <f>IF(Q139&lt;0,-Q139,0)*IF(Q$3&gt;'Project Summary'!$G$7,0,1)</f>
        <v>0</v>
      </c>
      <c r="R144" s="530">
        <f>IF(R139&lt;0,-R139,0)*IF(R$3&gt;'Project Summary'!$G$7,0,1)</f>
        <v>0</v>
      </c>
      <c r="S144" s="530">
        <f>IF(S139&lt;0,-S139,0)*IF(S$3&gt;'Project Summary'!$G$7,0,1)</f>
        <v>0</v>
      </c>
      <c r="T144" s="530">
        <f>IF(T139&lt;0,-T139,0)*IF(T$3&gt;'Project Summary'!$G$7,0,1)</f>
        <v>0</v>
      </c>
      <c r="U144" s="530">
        <f>IF(U139&lt;0,-U139,0)*IF(U$3&gt;'Project Summary'!$G$7,0,1)</f>
        <v>0</v>
      </c>
      <c r="V144" s="530">
        <f>IF(V139&lt;0,-V139,0)*IF(V$3&gt;'Project Summary'!$G$7,0,1)</f>
        <v>0</v>
      </c>
      <c r="W144" s="530">
        <f>IF(W139&lt;0,-W139,0)*IF(W$3&gt;'Project Summary'!$G$7,0,1)</f>
        <v>0</v>
      </c>
      <c r="X144" s="530">
        <f>IF(X139&lt;0,-X139,0)*IF(X$3&gt;'Project Summary'!$G$7,0,1)</f>
        <v>0</v>
      </c>
      <c r="Y144" s="530">
        <f>IF(Y139&lt;0,-Y139,0)*IF(Y$3&gt;'Project Summary'!$G$7,0,1)</f>
        <v>0</v>
      </c>
      <c r="Z144" s="530">
        <f>IF(Z139&lt;0,-Z139,0)*IF(Z$3&gt;'Project Summary'!$G$7,0,1)</f>
        <v>0</v>
      </c>
      <c r="AA144" s="530">
        <f>IF(AA139&lt;0,-AA139,0)*IF(AA$3&gt;'Project Summary'!$G$7,0,1)</f>
        <v>0</v>
      </c>
      <c r="AB144" s="530">
        <f>IF(AB139&lt;0,-AB139,0)*IF(AB$3&gt;'Project Summary'!$G$7,0,1)</f>
        <v>0</v>
      </c>
      <c r="AC144" s="530">
        <f>IF(AC139&lt;0,-AC139,0)*IF(AC$3&gt;'Project Summary'!$G$7,0,1)</f>
        <v>0</v>
      </c>
      <c r="AD144" s="530">
        <f>IF(AD139&lt;0,-AD139,0)*IF(AD$3&gt;'Project Summary'!$G$7,0,1)</f>
        <v>0</v>
      </c>
      <c r="AE144" s="530">
        <f>IF(AE139&lt;0,-AE139,0)*IF(AE$3&gt;'Project Summary'!$G$7,0,1)</f>
        <v>0</v>
      </c>
      <c r="AF144" s="530">
        <f>IF(AF139&lt;0,-AF139,0)*IF(AF$3&gt;'Project Summary'!$G$7,0,1)</f>
        <v>0</v>
      </c>
      <c r="AG144" s="530">
        <f>IF(AG139&lt;0,-AG139,0)*IF(AG$3&gt;'Project Summary'!$G$7,0,1)</f>
        <v>0</v>
      </c>
      <c r="AH144" s="530">
        <f>IF(AH139&lt;0,-AH139,0)*IF(AH$3&gt;'Project Summary'!$G$7,0,1)</f>
        <v>0</v>
      </c>
      <c r="AI144" s="530">
        <f>IF(AI139&lt;0,-AI139,0)*IF(AI$3&gt;'Project Summary'!$G$7,0,1)</f>
        <v>0</v>
      </c>
      <c r="AJ144" s="530">
        <f>IF(AJ139&lt;0,-AJ139,0)*IF(AJ$3&gt;'Project Summary'!$G$7,0,1)</f>
        <v>0</v>
      </c>
      <c r="AK144" s="530">
        <f>IF(AK139&lt;0,-AK139,0)*IF(AK$3&gt;'Project Summary'!$G$7,0,1)</f>
        <v>0</v>
      </c>
      <c r="AL144" s="530">
        <f>IF(AL139&lt;0,-AL139,0)*IF(AL$3&gt;'Project Summary'!$G$7,0,1)</f>
        <v>0</v>
      </c>
      <c r="AM144" s="530">
        <f>IF(AM139&lt;0,-AM139,0)*IF(AM$3&gt;'Project Summary'!$G$7,0,1)</f>
        <v>0</v>
      </c>
      <c r="AN144" s="530">
        <f>IF(AN139&lt;0,-AN139,0)*IF(AN$3&gt;'Project Summary'!$G$7,0,1)</f>
        <v>0</v>
      </c>
      <c r="AO144" s="530">
        <f>IF(AO139&lt;0,-AO139,0)*IF(AO$3&gt;'Project Summary'!$G$7,0,1)</f>
        <v>0</v>
      </c>
      <c r="AP144" s="530">
        <f>IF(AP139&lt;0,-AP139,0)*IF(AP$3&gt;'Project Summary'!$G$7,0,1)</f>
        <v>0</v>
      </c>
      <c r="AQ144" s="530">
        <f>IF(AQ139&lt;0,-AQ139,0)*IF(AQ$3&gt;'Project Summary'!$G$7,0,1)</f>
        <v>0</v>
      </c>
      <c r="AR144" s="530">
        <f>IF(AR139&lt;0,-AR139,0)*IF(AR$3&gt;'Project Summary'!$G$7,0,1)</f>
        <v>0</v>
      </c>
      <c r="AS144" s="530">
        <f>IF(AS139&lt;0,-AS139,0)*IF(AS$3&gt;'Project Summary'!$G$7,0,1)</f>
        <v>0</v>
      </c>
      <c r="AT144" s="530">
        <f>IF(AT139&lt;0,-AT139,0)*IF(AT$3&gt;'Project Summary'!$G$7,0,1)</f>
        <v>0</v>
      </c>
      <c r="AU144" s="530">
        <f>IF(AU139&lt;0,-AU139,0)*IF(AU$3&gt;'Project Summary'!$G$7,0,1)</f>
        <v>0</v>
      </c>
      <c r="AV144" s="530">
        <f>IF(AV139&lt;0,-AV139,0)*IF(AV$3&gt;'Project Summary'!$G$7,0,1)</f>
        <v>0</v>
      </c>
      <c r="AW144" s="530">
        <f>IF(AW139&lt;0,-AW139,0)*IF(AW$3&gt;'Project Summary'!$G$7,0,1)</f>
        <v>0</v>
      </c>
      <c r="AX144" s="530">
        <f>IF(AX139&lt;0,-AX139,0)*IF(AX$3&gt;'Project Summary'!$G$7,0,1)</f>
        <v>0</v>
      </c>
      <c r="AY144" s="530">
        <f>IF(AY139&lt;0,-AY139,0)*IF(AY$3&gt;'Project Summary'!$G$7,0,1)</f>
        <v>0</v>
      </c>
      <c r="AZ144" s="530">
        <f>IF(AZ139&lt;0,-AZ139,0)*IF(AZ$3&gt;'Project Summary'!$G$7,0,1)</f>
        <v>0</v>
      </c>
      <c r="BA144" s="530">
        <f>IF(BA139&lt;0,-BA139,0)*IF(BA$3&gt;'Project Summary'!$G$7,0,1)</f>
        <v>0</v>
      </c>
      <c r="BB144" s="530">
        <f>IF(BB139&lt;0,-BB139,0)*IF(BB$3&gt;'Project Summary'!$G$7,0,1)</f>
        <v>0</v>
      </c>
      <c r="BC144" s="530">
        <f>IF(BC139&lt;0,-BC139,0)*IF(BC$3&gt;'Project Summary'!$G$7,0,1)</f>
        <v>0</v>
      </c>
      <c r="BD144" s="530">
        <f>IF(BD139&lt;0,-BD139,0)*IF(BD$3&gt;'Project Summary'!$G$7,0,1)</f>
        <v>0</v>
      </c>
      <c r="BE144" s="530">
        <f>IF(BE139&lt;0,-BE139,0)*IF(BE$3&gt;'Project Summary'!$G$7,0,1)</f>
        <v>0</v>
      </c>
      <c r="BF144" s="530">
        <f>IF(BF139&lt;0,-BF139,0)*IF(BF$3&gt;'Project Summary'!$G$7,0,1)</f>
        <v>0</v>
      </c>
      <c r="BG144" s="530">
        <f>IF(BG139&lt;0,-BG139,0)*IF(BG$3&gt;'Project Summary'!$G$7,0,1)</f>
        <v>0</v>
      </c>
      <c r="BH144" s="530">
        <f>IF(BH139&lt;0,-BH139,0)*IF(BH$3&gt;'Project Summary'!$G$7,0,1)</f>
        <v>0</v>
      </c>
      <c r="BI144" s="530">
        <f>IF(BI139&lt;0,-BI139,0)*IF(BI$3&gt;'Project Summary'!$G$7,0,1)</f>
        <v>0</v>
      </c>
      <c r="BJ144" s="530">
        <f>IF(BJ139&lt;0,-BJ139,0)*IF(BJ$3&gt;'Project Summary'!$G$7,0,1)</f>
        <v>0</v>
      </c>
      <c r="BK144" s="530">
        <f>IF(BK139&lt;0,-BK139,0)*IF(BK$3&gt;'Project Summary'!$G$7,0,1)</f>
        <v>0</v>
      </c>
      <c r="BL144" s="530">
        <f>IF(BL139&lt;0,-BL139,0)*IF(BL$3&gt;'Project Summary'!$G$7,0,1)</f>
        <v>0</v>
      </c>
      <c r="BM144" s="530">
        <f>IF(BM139&lt;0,-BM139,0)*IF(BM$3&gt;'Project Summary'!$G$7,0,1)</f>
        <v>0</v>
      </c>
      <c r="BN144" s="530">
        <f>IF(BN139&lt;0,-BN139,0)*IF(BN$3&gt;'Project Summary'!$G$7,0,1)</f>
        <v>0</v>
      </c>
      <c r="BO144" s="530">
        <f>IF(BO139&lt;0,-BO139,0)*IF(BO$3&gt;'Project Summary'!$G$7,0,1)</f>
        <v>0</v>
      </c>
      <c r="BP144" s="530">
        <f>IF(BP139&lt;0,-BP139,0)*IF(BP$3&gt;'Project Summary'!$G$7,0,1)</f>
        <v>0</v>
      </c>
      <c r="BQ144" s="530">
        <f>IF(BQ139&lt;0,-BQ139,0)*IF(BQ$3&gt;'Project Summary'!$G$7,0,1)</f>
        <v>0</v>
      </c>
      <c r="BR144" s="530">
        <f>IF(BR139&lt;0,-BR139,0)*IF(BR$3&gt;'Project Summary'!$G$7,0,1)</f>
        <v>0</v>
      </c>
      <c r="BS144" s="530">
        <f>IF(BS139&lt;0,-BS139,0)*IF(BS$3&gt;'Project Summary'!$G$7,0,1)</f>
        <v>0</v>
      </c>
      <c r="BT144" s="530">
        <f>IF(BT139&lt;0,-BT139,0)*IF(BT$3&gt;'Project Summary'!$G$7,0,1)</f>
        <v>0</v>
      </c>
      <c r="BU144" s="530">
        <f>IF(BU139&lt;0,-BU139,0)*IF(BU$3&gt;'Project Summary'!$G$7,0,1)</f>
        <v>0</v>
      </c>
      <c r="BV144" s="530">
        <f>IF(BV139&lt;0,-BV139,0)*IF(BV$3&gt;'Project Summary'!$G$7,0,1)</f>
        <v>0</v>
      </c>
      <c r="BW144" s="530">
        <f>IF(BW139&lt;0,-BW139,0)*IF(BW$3&gt;'Project Summary'!$G$7,0,1)</f>
        <v>0</v>
      </c>
      <c r="BX144" s="530">
        <f>IF(BX139&lt;0,-BX139,0)*IF(BX$3&gt;'Project Summary'!$G$7,0,1)</f>
        <v>0</v>
      </c>
      <c r="BY144" s="530">
        <f>IF(BY139&lt;0,-BY139,0)*IF(BY$3&gt;'Project Summary'!$G$7,0,1)</f>
        <v>0</v>
      </c>
      <c r="BZ144" s="530">
        <f>IF(BZ139&lt;0,-BZ139,0)*IF(BZ$3&gt;'Project Summary'!$G$7,0,1)</f>
        <v>0</v>
      </c>
      <c r="CA144" s="530">
        <f>IF(CA139&lt;0,-CA139,0)*IF(CA$3&gt;'Project Summary'!$G$7,0,1)</f>
        <v>0</v>
      </c>
      <c r="CB144" s="530">
        <f>IF(CB139&lt;0,-CB139,0)*IF(CB$3&gt;'Project Summary'!$G$7,0,1)</f>
        <v>0</v>
      </c>
      <c r="CC144" s="530">
        <f>IF(CC139&lt;0,-CC139,0)*IF(CC$3&gt;'Project Summary'!$G$7,0,1)</f>
        <v>0</v>
      </c>
      <c r="CD144" s="530">
        <f>IF(CD139&lt;0,-CD139,0)*IF(CD$3&gt;'Project Summary'!$G$7,0,1)</f>
        <v>0</v>
      </c>
      <c r="CE144" s="530">
        <f>IF(CE139&lt;0,-CE139,0)*IF(CE$3&gt;'Project Summary'!$G$7,0,1)</f>
        <v>0</v>
      </c>
      <c r="CF144" s="530">
        <f>IF(CF139&lt;0,-CF139,0)*IF(CF$3&gt;'Project Summary'!$G$7,0,1)</f>
        <v>0</v>
      </c>
      <c r="CG144" s="530">
        <f>IF(CG139&lt;0,-CG139,0)*IF(CG$3&gt;'Project Summary'!$G$7,0,1)</f>
        <v>0</v>
      </c>
      <c r="CH144" s="530">
        <f>IF(CH139&lt;0,-CH139,0)*IF(CH$3&gt;'Project Summary'!$G$7,0,1)</f>
        <v>0</v>
      </c>
      <c r="CI144" s="530">
        <f>IF(CI139&lt;0,-CI139,0)*IF(CI$3&gt;'Project Summary'!$G$7,0,1)</f>
        <v>0</v>
      </c>
      <c r="CJ144" s="530">
        <f>IF(CJ139&lt;0,-CJ139,0)*IF(CJ$3&gt;'Project Summary'!$G$7,0,1)</f>
        <v>0</v>
      </c>
      <c r="CK144" s="530">
        <f>IF(CK139&lt;0,-CK139,0)*IF(CK$3&gt;'Project Summary'!$G$7,0,1)</f>
        <v>0</v>
      </c>
      <c r="CL144" s="530">
        <f>IF(CL139&lt;0,-CL139,0)*IF(CL$3&gt;'Project Summary'!$G$7,0,1)</f>
        <v>0</v>
      </c>
      <c r="CM144" s="530">
        <f>IF(CM139&lt;0,-CM139,0)*IF(CM$3&gt;'Project Summary'!$G$7,0,1)</f>
        <v>0</v>
      </c>
      <c r="CN144" s="530">
        <f>IF(CN139&lt;0,-CN139,0)*IF(CN$3&gt;'Project Summary'!$G$7,0,1)</f>
        <v>0</v>
      </c>
      <c r="CO144" s="530">
        <f>IF(CO139&lt;0,-CO139,0)*IF(CO$3&gt;'Project Summary'!$G$7,0,1)</f>
        <v>0</v>
      </c>
      <c r="CP144" s="530">
        <f>IF(CP139&lt;0,-CP139,0)*IF(CP$3&gt;'Project Summary'!$G$7,0,1)</f>
        <v>0</v>
      </c>
      <c r="CQ144" s="530">
        <f>IF(CQ139&lt;0,-CQ139,0)*IF(CQ$3&gt;'Project Summary'!$G$7,0,1)</f>
        <v>0</v>
      </c>
      <c r="CR144" s="530">
        <f>IF(CR139&lt;0,-CR139,0)*IF(CR$3&gt;'Project Summary'!$G$7,0,1)</f>
        <v>0</v>
      </c>
      <c r="CS144" s="530">
        <f>IF(CS139&lt;0,-CS139,0)*IF(CS$3&gt;'Project Summary'!$G$7,0,1)</f>
        <v>0</v>
      </c>
      <c r="CT144" s="530">
        <f>IF(CT139&lt;0,-CT139,0)*IF(CT$3&gt;'Project Summary'!$G$7,0,1)</f>
        <v>0</v>
      </c>
      <c r="CU144" s="530">
        <f>IF(CU139&lt;0,-CU139,0)*IF(CU$3&gt;'Project Summary'!$G$7,0,1)</f>
        <v>0</v>
      </c>
      <c r="CV144" s="530">
        <f>IF(CV139&lt;0,-CV139,0)*IF(CV$3&gt;'Project Summary'!$G$7,0,1)</f>
        <v>0</v>
      </c>
      <c r="CW144" s="530">
        <f>IF(CW139&lt;0,-CW139,0)*IF(CW$3&gt;'Project Summary'!$G$7,0,1)</f>
        <v>0</v>
      </c>
      <c r="CX144" s="530">
        <f>IF(CX139&lt;0,-CX139,0)*IF(CX$3&gt;'Project Summary'!$G$7,0,1)</f>
        <v>0</v>
      </c>
      <c r="CY144" s="530">
        <f>IF(CY139&lt;0,-CY139,0)*IF(CY$3&gt;'Project Summary'!$G$7,0,1)</f>
        <v>0</v>
      </c>
      <c r="CZ144" s="530">
        <f>IF(CZ139&lt;0,-CZ139,0)*IF(CZ$3&gt;'Project Summary'!$G$7,0,1)</f>
        <v>0</v>
      </c>
      <c r="DA144" s="530">
        <f>IF(DA139&lt;0,-DA139,0)*IF(DA$3&gt;'Project Summary'!$G$7,0,1)</f>
        <v>0</v>
      </c>
      <c r="DB144" s="530">
        <f>IF(DB139&lt;0,-DB139,0)*IF(DB$3&gt;'Project Summary'!$G$7,0,1)</f>
        <v>0</v>
      </c>
      <c r="DC144" s="530">
        <f>IF(DC139&lt;0,-DC139,0)*IF(DC$3&gt;'Project Summary'!$G$7,0,1)</f>
        <v>0</v>
      </c>
      <c r="DD144" s="530">
        <f>IF(DD139&lt;0,-DD139,0)*IF(DD$3&gt;'Project Summary'!$G$7,0,1)</f>
        <v>0</v>
      </c>
      <c r="DE144" s="530">
        <f>IF(DE139&lt;0,-DE139,0)*IF(DE$3&gt;'Project Summary'!$G$7,0,1)</f>
        <v>0</v>
      </c>
      <c r="DF144" s="530">
        <f>IF(DF139&lt;0,-DF139,0)*IF(DF$3&gt;'Project Summary'!$G$7,0,1)</f>
        <v>0</v>
      </c>
      <c r="DG144" s="530">
        <f>IF(DG139&lt;0,-DG139,0)*IF(DG$3&gt;'Project Summary'!$G$7,0,1)</f>
        <v>0</v>
      </c>
      <c r="DH144" s="530">
        <f>IF(DH139&lt;0,-DH139,0)*IF(DH$3&gt;'Project Summary'!$G$7,0,1)</f>
        <v>0</v>
      </c>
      <c r="DI144" s="530">
        <f>IF(DI139&lt;0,-DI139,0)*IF(DI$3&gt;'Project Summary'!$G$7,0,1)</f>
        <v>0</v>
      </c>
      <c r="DJ144" s="530">
        <f>IF(DJ139&lt;0,-DJ139,0)*IF(DJ$3&gt;'Project Summary'!$G$7,0,1)</f>
        <v>0</v>
      </c>
      <c r="DK144" s="530">
        <f>IF(DK139&lt;0,-DK139,0)*IF(DK$3&gt;'Project Summary'!$G$7,0,1)</f>
        <v>0</v>
      </c>
      <c r="DL144" s="530">
        <f>IF(DL139&lt;0,-DL139,0)*IF(DL$3&gt;'Project Summary'!$G$7,0,1)</f>
        <v>0</v>
      </c>
      <c r="DM144" s="530">
        <f>IF(DM139&lt;0,-DM139,0)*IF(DM$3&gt;'Project Summary'!$G$7,0,1)</f>
        <v>0</v>
      </c>
      <c r="DN144" s="530">
        <f>IF(DN139&lt;0,-DN139,0)*IF(DN$3&gt;'Project Summary'!$G$7,0,1)</f>
        <v>0</v>
      </c>
      <c r="DO144" s="530">
        <f>IF(DO139&lt;0,-DO139,0)*IF(DO$3&gt;'Project Summary'!$G$7,0,1)</f>
        <v>0</v>
      </c>
      <c r="DP144" s="530">
        <f>IF(DP139&lt;0,-DP139,0)*IF(DP$3&gt;'Project Summary'!$G$7,0,1)</f>
        <v>0</v>
      </c>
      <c r="DQ144" s="530">
        <f>IF(DQ139&lt;0,-DQ139,0)*IF(DQ$3&gt;'Project Summary'!$G$7,0,1)</f>
        <v>0</v>
      </c>
      <c r="DR144" s="530">
        <f>IF(DR139&lt;0,-DR139,0)*IF(DR$3&gt;'Project Summary'!$G$7,0,1)</f>
        <v>0</v>
      </c>
      <c r="DS144" s="530">
        <f>IF(DS139&lt;0,-DS139,0)*IF(DS$3&gt;'Project Summary'!$G$7,0,1)</f>
        <v>0</v>
      </c>
      <c r="DT144" s="530">
        <f>IF(DT139&lt;0,-DT139,0)*IF(DT$3&gt;'Project Summary'!$G$7,0,1)</f>
        <v>0</v>
      </c>
      <c r="DU144" s="82"/>
    </row>
    <row r="145" spans="1:125">
      <c r="A145" s="252" t="s">
        <v>235</v>
      </c>
      <c r="B145" s="7"/>
      <c r="C145" s="7"/>
      <c r="E145" s="530">
        <f>E143-E144</f>
        <v>0</v>
      </c>
      <c r="F145" s="530">
        <f t="shared" ref="F145:BQ145" si="272">F143-F144</f>
        <v>0</v>
      </c>
      <c r="G145" s="530">
        <f t="shared" si="272"/>
        <v>0</v>
      </c>
      <c r="H145" s="530">
        <f t="shared" si="272"/>
        <v>0</v>
      </c>
      <c r="I145" s="530">
        <f t="shared" si="272"/>
        <v>0</v>
      </c>
      <c r="J145" s="530">
        <f t="shared" si="272"/>
        <v>0</v>
      </c>
      <c r="K145" s="530">
        <f t="shared" si="272"/>
        <v>0</v>
      </c>
      <c r="L145" s="530">
        <f t="shared" si="272"/>
        <v>0</v>
      </c>
      <c r="M145" s="530">
        <f t="shared" si="272"/>
        <v>0</v>
      </c>
      <c r="N145" s="530">
        <f t="shared" si="272"/>
        <v>0</v>
      </c>
      <c r="O145" s="530">
        <f t="shared" si="272"/>
        <v>0</v>
      </c>
      <c r="P145" s="530">
        <f t="shared" si="272"/>
        <v>0</v>
      </c>
      <c r="Q145" s="530">
        <f t="shared" si="272"/>
        <v>0</v>
      </c>
      <c r="R145" s="530">
        <f t="shared" si="272"/>
        <v>0</v>
      </c>
      <c r="S145" s="530">
        <f t="shared" si="272"/>
        <v>0</v>
      </c>
      <c r="T145" s="530">
        <f t="shared" si="272"/>
        <v>0</v>
      </c>
      <c r="U145" s="530">
        <f t="shared" si="272"/>
        <v>0</v>
      </c>
      <c r="V145" s="530">
        <f t="shared" si="272"/>
        <v>0</v>
      </c>
      <c r="W145" s="530">
        <f t="shared" si="272"/>
        <v>0</v>
      </c>
      <c r="X145" s="530">
        <f t="shared" si="272"/>
        <v>0</v>
      </c>
      <c r="Y145" s="530">
        <f t="shared" si="272"/>
        <v>0</v>
      </c>
      <c r="Z145" s="530">
        <f t="shared" si="272"/>
        <v>0</v>
      </c>
      <c r="AA145" s="530">
        <f t="shared" si="272"/>
        <v>0</v>
      </c>
      <c r="AB145" s="530">
        <f t="shared" si="272"/>
        <v>0</v>
      </c>
      <c r="AC145" s="530">
        <f t="shared" si="272"/>
        <v>0</v>
      </c>
      <c r="AD145" s="530">
        <f t="shared" si="272"/>
        <v>0</v>
      </c>
      <c r="AE145" s="530">
        <f t="shared" si="272"/>
        <v>0</v>
      </c>
      <c r="AF145" s="530">
        <f t="shared" si="272"/>
        <v>0</v>
      </c>
      <c r="AG145" s="530">
        <f t="shared" si="272"/>
        <v>0</v>
      </c>
      <c r="AH145" s="530">
        <f t="shared" si="272"/>
        <v>0</v>
      </c>
      <c r="AI145" s="530">
        <f t="shared" si="272"/>
        <v>0</v>
      </c>
      <c r="AJ145" s="530">
        <f t="shared" si="272"/>
        <v>0</v>
      </c>
      <c r="AK145" s="530">
        <f t="shared" si="272"/>
        <v>0</v>
      </c>
      <c r="AL145" s="530">
        <f t="shared" si="272"/>
        <v>0</v>
      </c>
      <c r="AM145" s="530">
        <f t="shared" si="272"/>
        <v>0</v>
      </c>
      <c r="AN145" s="530">
        <f t="shared" si="272"/>
        <v>0</v>
      </c>
      <c r="AO145" s="530">
        <f t="shared" si="272"/>
        <v>0</v>
      </c>
      <c r="AP145" s="530">
        <f t="shared" si="272"/>
        <v>0</v>
      </c>
      <c r="AQ145" s="530">
        <f t="shared" si="272"/>
        <v>0</v>
      </c>
      <c r="AR145" s="530">
        <f t="shared" si="272"/>
        <v>0</v>
      </c>
      <c r="AS145" s="530">
        <f t="shared" si="272"/>
        <v>0</v>
      </c>
      <c r="AT145" s="530">
        <f t="shared" si="272"/>
        <v>0</v>
      </c>
      <c r="AU145" s="530">
        <f t="shared" si="272"/>
        <v>0</v>
      </c>
      <c r="AV145" s="530">
        <f t="shared" si="272"/>
        <v>0</v>
      </c>
      <c r="AW145" s="530">
        <f t="shared" si="272"/>
        <v>0</v>
      </c>
      <c r="AX145" s="530">
        <f t="shared" si="272"/>
        <v>0</v>
      </c>
      <c r="AY145" s="530">
        <f t="shared" si="272"/>
        <v>0</v>
      </c>
      <c r="AZ145" s="530">
        <f t="shared" si="272"/>
        <v>0</v>
      </c>
      <c r="BA145" s="530">
        <f t="shared" si="272"/>
        <v>0</v>
      </c>
      <c r="BB145" s="530">
        <f t="shared" si="272"/>
        <v>0</v>
      </c>
      <c r="BC145" s="530">
        <f t="shared" si="272"/>
        <v>0</v>
      </c>
      <c r="BD145" s="530">
        <f t="shared" si="272"/>
        <v>0</v>
      </c>
      <c r="BE145" s="530">
        <f t="shared" si="272"/>
        <v>0</v>
      </c>
      <c r="BF145" s="530">
        <f t="shared" si="272"/>
        <v>0</v>
      </c>
      <c r="BG145" s="530">
        <f t="shared" si="272"/>
        <v>0</v>
      </c>
      <c r="BH145" s="530">
        <f t="shared" si="272"/>
        <v>0</v>
      </c>
      <c r="BI145" s="530">
        <f t="shared" si="272"/>
        <v>0</v>
      </c>
      <c r="BJ145" s="530">
        <f t="shared" si="272"/>
        <v>0</v>
      </c>
      <c r="BK145" s="530">
        <f t="shared" si="272"/>
        <v>0</v>
      </c>
      <c r="BL145" s="530">
        <f t="shared" si="272"/>
        <v>0</v>
      </c>
      <c r="BM145" s="530">
        <f t="shared" si="272"/>
        <v>0</v>
      </c>
      <c r="BN145" s="530">
        <f t="shared" si="272"/>
        <v>0</v>
      </c>
      <c r="BO145" s="530">
        <f t="shared" si="272"/>
        <v>0</v>
      </c>
      <c r="BP145" s="530">
        <f t="shared" si="272"/>
        <v>0</v>
      </c>
      <c r="BQ145" s="530">
        <f t="shared" si="272"/>
        <v>0</v>
      </c>
      <c r="BR145" s="530">
        <f t="shared" ref="BR145:DT145" si="273">BR143-BR144</f>
        <v>0</v>
      </c>
      <c r="BS145" s="530">
        <f t="shared" si="273"/>
        <v>0</v>
      </c>
      <c r="BT145" s="530">
        <f t="shared" si="273"/>
        <v>0</v>
      </c>
      <c r="BU145" s="530">
        <f t="shared" si="273"/>
        <v>0</v>
      </c>
      <c r="BV145" s="530">
        <f t="shared" si="273"/>
        <v>0</v>
      </c>
      <c r="BW145" s="530">
        <f t="shared" si="273"/>
        <v>0</v>
      </c>
      <c r="BX145" s="530">
        <f t="shared" si="273"/>
        <v>0</v>
      </c>
      <c r="BY145" s="530">
        <f t="shared" si="273"/>
        <v>0</v>
      </c>
      <c r="BZ145" s="530">
        <f t="shared" si="273"/>
        <v>0</v>
      </c>
      <c r="CA145" s="530">
        <f t="shared" si="273"/>
        <v>0</v>
      </c>
      <c r="CB145" s="530">
        <f t="shared" si="273"/>
        <v>0</v>
      </c>
      <c r="CC145" s="530">
        <f t="shared" si="273"/>
        <v>0</v>
      </c>
      <c r="CD145" s="530">
        <f t="shared" si="273"/>
        <v>0</v>
      </c>
      <c r="CE145" s="530">
        <f t="shared" si="273"/>
        <v>0</v>
      </c>
      <c r="CF145" s="530">
        <f t="shared" si="273"/>
        <v>0</v>
      </c>
      <c r="CG145" s="530">
        <f t="shared" si="273"/>
        <v>0</v>
      </c>
      <c r="CH145" s="530">
        <f t="shared" si="273"/>
        <v>0</v>
      </c>
      <c r="CI145" s="530">
        <f t="shared" si="273"/>
        <v>0</v>
      </c>
      <c r="CJ145" s="530">
        <f t="shared" si="273"/>
        <v>0</v>
      </c>
      <c r="CK145" s="530">
        <f t="shared" si="273"/>
        <v>0</v>
      </c>
      <c r="CL145" s="530">
        <f t="shared" si="273"/>
        <v>0</v>
      </c>
      <c r="CM145" s="530">
        <f t="shared" si="273"/>
        <v>0</v>
      </c>
      <c r="CN145" s="530">
        <f t="shared" si="273"/>
        <v>0</v>
      </c>
      <c r="CO145" s="530">
        <f t="shared" si="273"/>
        <v>0</v>
      </c>
      <c r="CP145" s="530">
        <f t="shared" si="273"/>
        <v>0</v>
      </c>
      <c r="CQ145" s="530">
        <f t="shared" si="273"/>
        <v>0</v>
      </c>
      <c r="CR145" s="530">
        <f t="shared" si="273"/>
        <v>0</v>
      </c>
      <c r="CS145" s="530">
        <f t="shared" si="273"/>
        <v>0</v>
      </c>
      <c r="CT145" s="530">
        <f t="shared" si="273"/>
        <v>0</v>
      </c>
      <c r="CU145" s="530">
        <f t="shared" si="273"/>
        <v>0</v>
      </c>
      <c r="CV145" s="530">
        <f t="shared" si="273"/>
        <v>0</v>
      </c>
      <c r="CW145" s="530">
        <f t="shared" si="273"/>
        <v>0</v>
      </c>
      <c r="CX145" s="530">
        <f t="shared" si="273"/>
        <v>0</v>
      </c>
      <c r="CY145" s="530">
        <f t="shared" si="273"/>
        <v>0</v>
      </c>
      <c r="CZ145" s="530">
        <f t="shared" si="273"/>
        <v>0</v>
      </c>
      <c r="DA145" s="530">
        <f t="shared" si="273"/>
        <v>0</v>
      </c>
      <c r="DB145" s="530">
        <f t="shared" si="273"/>
        <v>0</v>
      </c>
      <c r="DC145" s="530">
        <f t="shared" si="273"/>
        <v>0</v>
      </c>
      <c r="DD145" s="530">
        <f t="shared" si="273"/>
        <v>0</v>
      </c>
      <c r="DE145" s="530">
        <f t="shared" si="273"/>
        <v>0</v>
      </c>
      <c r="DF145" s="530">
        <f t="shared" si="273"/>
        <v>0</v>
      </c>
      <c r="DG145" s="530">
        <f t="shared" si="273"/>
        <v>0</v>
      </c>
      <c r="DH145" s="530">
        <f t="shared" si="273"/>
        <v>0</v>
      </c>
      <c r="DI145" s="530">
        <f t="shared" si="273"/>
        <v>0</v>
      </c>
      <c r="DJ145" s="530">
        <f t="shared" si="273"/>
        <v>0</v>
      </c>
      <c r="DK145" s="530">
        <f t="shared" si="273"/>
        <v>0</v>
      </c>
      <c r="DL145" s="530">
        <f t="shared" si="273"/>
        <v>0</v>
      </c>
      <c r="DM145" s="530">
        <f t="shared" si="273"/>
        <v>0</v>
      </c>
      <c r="DN145" s="530">
        <f t="shared" si="273"/>
        <v>0</v>
      </c>
      <c r="DO145" s="530">
        <f t="shared" si="273"/>
        <v>0</v>
      </c>
      <c r="DP145" s="530">
        <f t="shared" si="273"/>
        <v>0</v>
      </c>
      <c r="DQ145" s="530">
        <f t="shared" si="273"/>
        <v>0</v>
      </c>
      <c r="DR145" s="530">
        <f t="shared" si="273"/>
        <v>0</v>
      </c>
      <c r="DS145" s="530">
        <f t="shared" si="273"/>
        <v>0</v>
      </c>
      <c r="DT145" s="530">
        <f t="shared" si="273"/>
        <v>0</v>
      </c>
      <c r="DU145" s="82"/>
    </row>
    <row r="146" spans="1:125" s="227" customFormat="1">
      <c r="A146" s="272"/>
      <c r="B146" s="256" t="s">
        <v>234</v>
      </c>
      <c r="C146" s="256"/>
      <c r="D146" s="256"/>
      <c r="E146" s="468">
        <f>E144</f>
        <v>0</v>
      </c>
      <c r="F146" s="468">
        <f>F144</f>
        <v>0</v>
      </c>
      <c r="G146" s="468">
        <f t="shared" ref="G146:BR146" si="274">G144</f>
        <v>0</v>
      </c>
      <c r="H146" s="468">
        <f t="shared" si="274"/>
        <v>0</v>
      </c>
      <c r="I146" s="468">
        <f t="shared" si="274"/>
        <v>0</v>
      </c>
      <c r="J146" s="468">
        <f t="shared" si="274"/>
        <v>0</v>
      </c>
      <c r="K146" s="468">
        <f t="shared" si="274"/>
        <v>0</v>
      </c>
      <c r="L146" s="468">
        <f t="shared" si="274"/>
        <v>0</v>
      </c>
      <c r="M146" s="468">
        <f t="shared" si="274"/>
        <v>0</v>
      </c>
      <c r="N146" s="468">
        <f t="shared" si="274"/>
        <v>0</v>
      </c>
      <c r="O146" s="468">
        <f t="shared" si="274"/>
        <v>0</v>
      </c>
      <c r="P146" s="468">
        <f t="shared" si="274"/>
        <v>0</v>
      </c>
      <c r="Q146" s="468">
        <f t="shared" si="274"/>
        <v>0</v>
      </c>
      <c r="R146" s="468">
        <f t="shared" si="274"/>
        <v>0</v>
      </c>
      <c r="S146" s="468">
        <f t="shared" si="274"/>
        <v>0</v>
      </c>
      <c r="T146" s="468">
        <f t="shared" si="274"/>
        <v>0</v>
      </c>
      <c r="U146" s="468">
        <f t="shared" si="274"/>
        <v>0</v>
      </c>
      <c r="V146" s="468">
        <f t="shared" si="274"/>
        <v>0</v>
      </c>
      <c r="W146" s="468">
        <f t="shared" si="274"/>
        <v>0</v>
      </c>
      <c r="X146" s="468">
        <f t="shared" si="274"/>
        <v>0</v>
      </c>
      <c r="Y146" s="468">
        <f t="shared" si="274"/>
        <v>0</v>
      </c>
      <c r="Z146" s="468">
        <f t="shared" si="274"/>
        <v>0</v>
      </c>
      <c r="AA146" s="468">
        <f t="shared" si="274"/>
        <v>0</v>
      </c>
      <c r="AB146" s="468">
        <f t="shared" si="274"/>
        <v>0</v>
      </c>
      <c r="AC146" s="468">
        <f t="shared" si="274"/>
        <v>0</v>
      </c>
      <c r="AD146" s="468">
        <f t="shared" si="274"/>
        <v>0</v>
      </c>
      <c r="AE146" s="468">
        <f t="shared" si="274"/>
        <v>0</v>
      </c>
      <c r="AF146" s="468">
        <f t="shared" si="274"/>
        <v>0</v>
      </c>
      <c r="AG146" s="468">
        <f t="shared" si="274"/>
        <v>0</v>
      </c>
      <c r="AH146" s="468">
        <f t="shared" si="274"/>
        <v>0</v>
      </c>
      <c r="AI146" s="468">
        <f t="shared" si="274"/>
        <v>0</v>
      </c>
      <c r="AJ146" s="468">
        <f t="shared" si="274"/>
        <v>0</v>
      </c>
      <c r="AK146" s="468">
        <f t="shared" si="274"/>
        <v>0</v>
      </c>
      <c r="AL146" s="468">
        <f t="shared" si="274"/>
        <v>0</v>
      </c>
      <c r="AM146" s="468">
        <f t="shared" si="274"/>
        <v>0</v>
      </c>
      <c r="AN146" s="468">
        <f t="shared" si="274"/>
        <v>0</v>
      </c>
      <c r="AO146" s="468">
        <f t="shared" si="274"/>
        <v>0</v>
      </c>
      <c r="AP146" s="468">
        <f t="shared" si="274"/>
        <v>0</v>
      </c>
      <c r="AQ146" s="468">
        <f t="shared" si="274"/>
        <v>0</v>
      </c>
      <c r="AR146" s="468">
        <f t="shared" si="274"/>
        <v>0</v>
      </c>
      <c r="AS146" s="468">
        <f t="shared" si="274"/>
        <v>0</v>
      </c>
      <c r="AT146" s="468">
        <f t="shared" si="274"/>
        <v>0</v>
      </c>
      <c r="AU146" s="468">
        <f t="shared" si="274"/>
        <v>0</v>
      </c>
      <c r="AV146" s="468">
        <f t="shared" si="274"/>
        <v>0</v>
      </c>
      <c r="AW146" s="468">
        <f t="shared" si="274"/>
        <v>0</v>
      </c>
      <c r="AX146" s="468">
        <f t="shared" si="274"/>
        <v>0</v>
      </c>
      <c r="AY146" s="468">
        <f t="shared" si="274"/>
        <v>0</v>
      </c>
      <c r="AZ146" s="468">
        <f t="shared" si="274"/>
        <v>0</v>
      </c>
      <c r="BA146" s="468">
        <f t="shared" si="274"/>
        <v>0</v>
      </c>
      <c r="BB146" s="468">
        <f t="shared" si="274"/>
        <v>0</v>
      </c>
      <c r="BC146" s="468">
        <f t="shared" si="274"/>
        <v>0</v>
      </c>
      <c r="BD146" s="468">
        <f t="shared" si="274"/>
        <v>0</v>
      </c>
      <c r="BE146" s="468">
        <f t="shared" si="274"/>
        <v>0</v>
      </c>
      <c r="BF146" s="468">
        <f t="shared" si="274"/>
        <v>0</v>
      </c>
      <c r="BG146" s="468">
        <f t="shared" si="274"/>
        <v>0</v>
      </c>
      <c r="BH146" s="468">
        <f t="shared" si="274"/>
        <v>0</v>
      </c>
      <c r="BI146" s="468">
        <f t="shared" si="274"/>
        <v>0</v>
      </c>
      <c r="BJ146" s="468">
        <f t="shared" si="274"/>
        <v>0</v>
      </c>
      <c r="BK146" s="468">
        <f t="shared" si="274"/>
        <v>0</v>
      </c>
      <c r="BL146" s="468">
        <f t="shared" si="274"/>
        <v>0</v>
      </c>
      <c r="BM146" s="468">
        <f t="shared" si="274"/>
        <v>0</v>
      </c>
      <c r="BN146" s="468">
        <f t="shared" si="274"/>
        <v>0</v>
      </c>
      <c r="BO146" s="468">
        <f t="shared" si="274"/>
        <v>0</v>
      </c>
      <c r="BP146" s="468">
        <f t="shared" si="274"/>
        <v>0</v>
      </c>
      <c r="BQ146" s="468">
        <f t="shared" si="274"/>
        <v>0</v>
      </c>
      <c r="BR146" s="468">
        <f t="shared" si="274"/>
        <v>0</v>
      </c>
      <c r="BS146" s="468">
        <f t="shared" ref="BS146:DT146" si="275">BS144</f>
        <v>0</v>
      </c>
      <c r="BT146" s="468">
        <f t="shared" si="275"/>
        <v>0</v>
      </c>
      <c r="BU146" s="468">
        <f t="shared" si="275"/>
        <v>0</v>
      </c>
      <c r="BV146" s="468">
        <f t="shared" si="275"/>
        <v>0</v>
      </c>
      <c r="BW146" s="468">
        <f t="shared" si="275"/>
        <v>0</v>
      </c>
      <c r="BX146" s="468">
        <f t="shared" si="275"/>
        <v>0</v>
      </c>
      <c r="BY146" s="468">
        <f t="shared" si="275"/>
        <v>0</v>
      </c>
      <c r="BZ146" s="468">
        <f t="shared" si="275"/>
        <v>0</v>
      </c>
      <c r="CA146" s="468">
        <f t="shared" si="275"/>
        <v>0</v>
      </c>
      <c r="CB146" s="468">
        <f t="shared" si="275"/>
        <v>0</v>
      </c>
      <c r="CC146" s="468">
        <f t="shared" si="275"/>
        <v>0</v>
      </c>
      <c r="CD146" s="468">
        <f t="shared" si="275"/>
        <v>0</v>
      </c>
      <c r="CE146" s="468">
        <f t="shared" si="275"/>
        <v>0</v>
      </c>
      <c r="CF146" s="468">
        <f t="shared" si="275"/>
        <v>0</v>
      </c>
      <c r="CG146" s="468">
        <f t="shared" si="275"/>
        <v>0</v>
      </c>
      <c r="CH146" s="468">
        <f t="shared" si="275"/>
        <v>0</v>
      </c>
      <c r="CI146" s="468">
        <f t="shared" si="275"/>
        <v>0</v>
      </c>
      <c r="CJ146" s="468">
        <f t="shared" si="275"/>
        <v>0</v>
      </c>
      <c r="CK146" s="468">
        <f t="shared" si="275"/>
        <v>0</v>
      </c>
      <c r="CL146" s="468">
        <f t="shared" si="275"/>
        <v>0</v>
      </c>
      <c r="CM146" s="468">
        <f t="shared" si="275"/>
        <v>0</v>
      </c>
      <c r="CN146" s="468">
        <f t="shared" si="275"/>
        <v>0</v>
      </c>
      <c r="CO146" s="468">
        <f t="shared" si="275"/>
        <v>0</v>
      </c>
      <c r="CP146" s="468">
        <f t="shared" si="275"/>
        <v>0</v>
      </c>
      <c r="CQ146" s="468">
        <f t="shared" si="275"/>
        <v>0</v>
      </c>
      <c r="CR146" s="468">
        <f t="shared" si="275"/>
        <v>0</v>
      </c>
      <c r="CS146" s="468">
        <f t="shared" si="275"/>
        <v>0</v>
      </c>
      <c r="CT146" s="468">
        <f t="shared" si="275"/>
        <v>0</v>
      </c>
      <c r="CU146" s="468">
        <f t="shared" si="275"/>
        <v>0</v>
      </c>
      <c r="CV146" s="468">
        <f t="shared" si="275"/>
        <v>0</v>
      </c>
      <c r="CW146" s="468">
        <f t="shared" si="275"/>
        <v>0</v>
      </c>
      <c r="CX146" s="468">
        <f t="shared" si="275"/>
        <v>0</v>
      </c>
      <c r="CY146" s="468">
        <f t="shared" si="275"/>
        <v>0</v>
      </c>
      <c r="CZ146" s="468">
        <f t="shared" si="275"/>
        <v>0</v>
      </c>
      <c r="DA146" s="468">
        <f t="shared" si="275"/>
        <v>0</v>
      </c>
      <c r="DB146" s="468">
        <f t="shared" si="275"/>
        <v>0</v>
      </c>
      <c r="DC146" s="468">
        <f t="shared" si="275"/>
        <v>0</v>
      </c>
      <c r="DD146" s="468">
        <f t="shared" si="275"/>
        <v>0</v>
      </c>
      <c r="DE146" s="468">
        <f t="shared" si="275"/>
        <v>0</v>
      </c>
      <c r="DF146" s="468">
        <f t="shared" si="275"/>
        <v>0</v>
      </c>
      <c r="DG146" s="468">
        <f t="shared" si="275"/>
        <v>0</v>
      </c>
      <c r="DH146" s="468">
        <f t="shared" si="275"/>
        <v>0</v>
      </c>
      <c r="DI146" s="468">
        <f t="shared" si="275"/>
        <v>0</v>
      </c>
      <c r="DJ146" s="468">
        <f t="shared" si="275"/>
        <v>0</v>
      </c>
      <c r="DK146" s="468">
        <f t="shared" si="275"/>
        <v>0</v>
      </c>
      <c r="DL146" s="468">
        <f t="shared" si="275"/>
        <v>0</v>
      </c>
      <c r="DM146" s="468">
        <f t="shared" si="275"/>
        <v>0</v>
      </c>
      <c r="DN146" s="468">
        <f t="shared" si="275"/>
        <v>0</v>
      </c>
      <c r="DO146" s="468">
        <f t="shared" si="275"/>
        <v>0</v>
      </c>
      <c r="DP146" s="468">
        <f t="shared" si="275"/>
        <v>0</v>
      </c>
      <c r="DQ146" s="468">
        <f t="shared" si="275"/>
        <v>0</v>
      </c>
      <c r="DR146" s="468">
        <f t="shared" si="275"/>
        <v>0</v>
      </c>
      <c r="DS146" s="468">
        <f t="shared" si="275"/>
        <v>0</v>
      </c>
      <c r="DT146" s="468">
        <f t="shared" si="275"/>
        <v>0</v>
      </c>
      <c r="DU146" s="82"/>
    </row>
    <row r="147" spans="1:125">
      <c r="A147" s="248" t="s">
        <v>413</v>
      </c>
      <c r="E147" s="593">
        <f>IF(E134&gt;(E98-E112),-((E98-E112)-E134),0)*IF(E$3&gt;'Project Summary'!$G$7,0,1)</f>
        <v>0</v>
      </c>
      <c r="F147" s="593">
        <f>IF(F134&gt;(F98-F112),-((F98-F112)-F134),0)*IF(F$3&gt;'Project Summary'!$G$7,0,1)</f>
        <v>0</v>
      </c>
      <c r="G147" s="593">
        <f>IF(G134&gt;(G98-G112),-((G98-G112)-G134),0)*IF(G$3&gt;'Project Summary'!$G$7,0,1)</f>
        <v>0</v>
      </c>
      <c r="H147" s="593">
        <f>IF(H134&gt;(H98-H112),-((H98-H112)-H134),0)*IF(H$3&gt;'Project Summary'!$G$7,0,1)</f>
        <v>0</v>
      </c>
      <c r="I147" s="593">
        <f>IF(I134&gt;(I98-I112),-((I98-I112)-I134),0)*IF(I$3&gt;'Project Summary'!$G$7,0,1)</f>
        <v>0</v>
      </c>
      <c r="J147" s="593">
        <f>IF(J134&gt;(J98-J112),-((J98-J112)-J134),0)*IF(J$3&gt;'Project Summary'!$G$7,0,1)</f>
        <v>0</v>
      </c>
      <c r="K147" s="593">
        <f>IF(K134&gt;(K98-K112),-((K98-K112)-K134),0)*IF(K$3&gt;'Project Summary'!$G$7,0,1)</f>
        <v>0</v>
      </c>
      <c r="L147" s="593">
        <f>IF(L134&gt;(L98-L112),-((L98-L112)-L134),0)*IF(L$3&gt;'Project Summary'!$G$7,0,1)</f>
        <v>0</v>
      </c>
      <c r="M147" s="593">
        <f>IF(M134&gt;(M98-M112),-((M98-M112)-M134),0)*IF(M$3&gt;'Project Summary'!$G$7,0,1)</f>
        <v>0</v>
      </c>
      <c r="N147" s="593">
        <f>IF(N134&gt;(N98-N112),-((N98-N112)-N134),0)*IF(N$3&gt;'Project Summary'!$G$7,0,1)</f>
        <v>0</v>
      </c>
      <c r="O147" s="593">
        <f>IF(O134&gt;(O98-O112),-((O98-O112)-O134),0)*IF(O$3&gt;'Project Summary'!$G$7,0,1)</f>
        <v>0</v>
      </c>
      <c r="P147" s="593">
        <f>IF(P134&gt;(P98-P112),-((P98-P112)-P134),0)*IF(P$3&gt;'Project Summary'!$G$7,0,1)</f>
        <v>0</v>
      </c>
      <c r="Q147" s="593">
        <f>IF(Q134&gt;(Q98-Q112),-((Q98-Q112)-Q134),0)*IF(Q$3&gt;'Project Summary'!$G$7,0,1)</f>
        <v>0</v>
      </c>
      <c r="R147" s="593">
        <f>IF(R134&gt;(R98-R112),-((R98-R112)-R134),0)*IF(R$3&gt;'Project Summary'!$G$7,0,1)</f>
        <v>0</v>
      </c>
      <c r="S147" s="593">
        <f>IF(S134&gt;(S98-S112),-((S98-S112)-S134),0)*IF(S$3&gt;'Project Summary'!$G$7,0,1)</f>
        <v>0</v>
      </c>
      <c r="T147" s="593">
        <f>IF(T134&gt;(T98-T112),-((T98-T112)-T134),0)*IF(T$3&gt;'Project Summary'!$G$7,0,1)</f>
        <v>0</v>
      </c>
      <c r="U147" s="593">
        <f>IF(U134&gt;(U98-U112),-((U98-U112)-U134),0)*IF(U$3&gt;'Project Summary'!$G$7,0,1)</f>
        <v>0</v>
      </c>
      <c r="V147" s="593">
        <f>IF(V134&gt;(V98-V112),-((V98-V112)-V134),0)*IF(V$3&gt;'Project Summary'!$G$7,0,1)</f>
        <v>0</v>
      </c>
      <c r="W147" s="593">
        <f>IF(W134&gt;(W98-W112),-((W98-W112)-W134),0)*IF(W$3&gt;'Project Summary'!$G$7,0,1)</f>
        <v>0</v>
      </c>
      <c r="X147" s="593">
        <f>IF(X134&gt;(X98-X112),-((X98-X112)-X134),0)*IF(X$3&gt;'Project Summary'!$G$7,0,1)</f>
        <v>0</v>
      </c>
      <c r="Y147" s="593">
        <f>IF(Y134&gt;(Y98-Y112),-((Y98-Y112)-Y134),0)*IF(Y$3&gt;'Project Summary'!$G$7,0,1)</f>
        <v>0</v>
      </c>
      <c r="Z147" s="593">
        <f>IF(Z134&gt;(Z98-Z112),-((Z98-Z112)-Z134),0)*IF(Z$3&gt;'Project Summary'!$G$7,0,1)</f>
        <v>0</v>
      </c>
      <c r="AA147" s="593">
        <f>IF(AA134&gt;(AA98-AA112),-((AA98-AA112)-AA134),0)*IF(AA$3&gt;'Project Summary'!$G$7,0,1)</f>
        <v>0</v>
      </c>
      <c r="AB147" s="593">
        <f>IF(AB134&gt;(AB98-AB112),-((AB98-AB112)-AB134),0)*IF(AB$3&gt;'Project Summary'!$G$7,0,1)</f>
        <v>0</v>
      </c>
      <c r="AC147" s="593">
        <f>IF(AC134&gt;(AC98-AC112),-((AC98-AC112)-AC134),0)*IF(AC$3&gt;'Project Summary'!$G$7,0,1)</f>
        <v>0</v>
      </c>
      <c r="AD147" s="593">
        <f>IF(AD134&gt;(AD98-AD112),-((AD98-AD112)-AD134),0)*IF(AD$3&gt;'Project Summary'!$G$7,0,1)</f>
        <v>0</v>
      </c>
      <c r="AE147" s="593">
        <f>IF(AE134&gt;(AE98-AE112),-((AE98-AE112)-AE134),0)*IF(AE$3&gt;'Project Summary'!$G$7,0,1)</f>
        <v>0</v>
      </c>
      <c r="AF147" s="593">
        <f>IF(AF134&gt;(AF98-AF112),-((AF98-AF112)-AF134),0)*IF(AF$3&gt;'Project Summary'!$G$7,0,1)</f>
        <v>0</v>
      </c>
      <c r="AG147" s="593">
        <f>IF(AG134&gt;(AG98-AG112),-((AG98-AG112)-AG134),0)*IF(AG$3&gt;'Project Summary'!$G$7,0,1)</f>
        <v>0</v>
      </c>
      <c r="AH147" s="593">
        <f>IF(AH134&gt;(AH98-AH112),-((AH98-AH112)-AH134),0)*IF(AH$3&gt;'Project Summary'!$G$7,0,1)</f>
        <v>0</v>
      </c>
      <c r="AI147" s="593">
        <f>IF(AI134&gt;(AI98-AI112),-((AI98-AI112)-AI134),0)*IF(AI$3&gt;'Project Summary'!$G$7,0,1)</f>
        <v>0</v>
      </c>
      <c r="AJ147" s="593">
        <f>IF(AJ134&gt;(AJ98-AJ112),-((AJ98-AJ112)-AJ134),0)*IF(AJ$3&gt;'Project Summary'!$G$7,0,1)</f>
        <v>0</v>
      </c>
      <c r="AK147" s="593">
        <f>IF(AK134&gt;(AK98-AK112),-((AK98-AK112)-AK134),0)*IF(AK$3&gt;'Project Summary'!$G$7,0,1)</f>
        <v>0</v>
      </c>
      <c r="AL147" s="593">
        <f>IF(AL134&gt;(AL98-AL112),-((AL98-AL112)-AL134),0)*IF(AL$3&gt;'Project Summary'!$G$7,0,1)</f>
        <v>0</v>
      </c>
      <c r="AM147" s="593">
        <f>IF(AM134&gt;(AM98-AM112),-((AM98-AM112)-AM134),0)*IF(AM$3&gt;'Project Summary'!$G$7,0,1)</f>
        <v>0</v>
      </c>
      <c r="AN147" s="593">
        <f>IF(AN134&gt;(AN98-AN112),-((AN98-AN112)-AN134),0)*IF(AN$3&gt;'Project Summary'!$G$7,0,1)</f>
        <v>0</v>
      </c>
      <c r="AO147" s="593">
        <f>IF(AO134&gt;(AO98-AO112),-((AO98-AO112)-AO134),0)*IF(AO$3&gt;'Project Summary'!$G$7,0,1)</f>
        <v>0</v>
      </c>
      <c r="AP147" s="593">
        <f>IF(AP134&gt;(AP98-AP112),-((AP98-AP112)-AP134),0)*IF(AP$3&gt;'Project Summary'!$G$7,0,1)</f>
        <v>0</v>
      </c>
      <c r="AQ147" s="593">
        <f>IF(AQ134&gt;(AQ98-AQ112),-((AQ98-AQ112)-AQ134),0)*IF(AQ$3&gt;'Project Summary'!$G$7,0,1)</f>
        <v>0</v>
      </c>
      <c r="AR147" s="593">
        <f>IF(AR134&gt;(AR98-AR112),-((AR98-AR112)-AR134),0)*IF(AR$3&gt;'Project Summary'!$G$7,0,1)</f>
        <v>0</v>
      </c>
      <c r="AS147" s="593">
        <f>IF(AS134&gt;(AS98-AS112),-((AS98-AS112)-AS134),0)*IF(AS$3&gt;'Project Summary'!$G$7,0,1)</f>
        <v>0</v>
      </c>
      <c r="AT147" s="593">
        <f>IF(AT134&gt;(AT98-AT112),-((AT98-AT112)-AT134),0)*IF(AT$3&gt;'Project Summary'!$G$7,0,1)</f>
        <v>0</v>
      </c>
      <c r="AU147" s="593">
        <f>IF(AU134&gt;(AU98-AU112),-((AU98-AU112)-AU134),0)*IF(AU$3&gt;'Project Summary'!$G$7,0,1)</f>
        <v>0</v>
      </c>
      <c r="AV147" s="593">
        <f>IF(AV134&gt;(AV98-AV112),-((AV98-AV112)-AV134),0)*IF(AV$3&gt;'Project Summary'!$G$7,0,1)</f>
        <v>0</v>
      </c>
      <c r="AW147" s="593">
        <f>IF(AW134&gt;(AW98-AW112),-((AW98-AW112)-AW134),0)*IF(AW$3&gt;'Project Summary'!$G$7,0,1)</f>
        <v>0</v>
      </c>
      <c r="AX147" s="593">
        <f>IF(AX134&gt;(AX98-AX112),-((AX98-AX112)-AX134),0)*IF(AX$3&gt;'Project Summary'!$G$7,0,1)</f>
        <v>0</v>
      </c>
      <c r="AY147" s="593">
        <f>IF(AY134&gt;(AY98-AY112),-((AY98-AY112)-AY134),0)*IF(AY$3&gt;'Project Summary'!$G$7,0,1)</f>
        <v>0</v>
      </c>
      <c r="AZ147" s="593">
        <f>IF(AZ134&gt;(AZ98-AZ112),-((AZ98-AZ112)-AZ134),0)*IF(AZ$3&gt;'Project Summary'!$G$7,0,1)</f>
        <v>0</v>
      </c>
      <c r="BA147" s="593">
        <f>IF(BA134&gt;(BA98-BA112),-((BA98-BA112)-BA134),0)*IF(BA$3&gt;'Project Summary'!$G$7,0,1)</f>
        <v>0</v>
      </c>
      <c r="BB147" s="593">
        <f>IF(BB134&gt;(BB98-BB112),-((BB98-BB112)-BB134),0)*IF(BB$3&gt;'Project Summary'!$G$7,0,1)</f>
        <v>0</v>
      </c>
      <c r="BC147" s="593">
        <f>IF(BC134&gt;(BC98-BC112),-((BC98-BC112)-BC134),0)*IF(BC$3&gt;'Project Summary'!$G$7,0,1)</f>
        <v>0</v>
      </c>
      <c r="BD147" s="593">
        <f>IF(BD134&gt;(BD98-BD112),-((BD98-BD112)-BD134),0)*IF(BD$3&gt;'Project Summary'!$G$7,0,1)</f>
        <v>0</v>
      </c>
      <c r="BE147" s="593">
        <f>IF(BE134&gt;(BE98-BE112),-((BE98-BE112)-BE134),0)*IF(BE$3&gt;'Project Summary'!$G$7,0,1)</f>
        <v>0</v>
      </c>
      <c r="BF147" s="593">
        <f>IF(BF134&gt;(BF98-BF112),-((BF98-BF112)-BF134),0)*IF(BF$3&gt;'Project Summary'!$G$7,0,1)</f>
        <v>0</v>
      </c>
      <c r="BG147" s="593">
        <f>IF(BG134&gt;(BG98-BG112),-((BG98-BG112)-BG134),0)*IF(BG$3&gt;'Project Summary'!$G$7,0,1)</f>
        <v>0</v>
      </c>
      <c r="BH147" s="593">
        <f>IF(BH134&gt;(BH98-BH112),-((BH98-BH112)-BH134),0)*IF(BH$3&gt;'Project Summary'!$G$7,0,1)</f>
        <v>0</v>
      </c>
      <c r="BI147" s="593">
        <f>IF(BI134&gt;(BI98-BI112),-((BI98-BI112)-BI134),0)*IF(BI$3&gt;'Project Summary'!$G$7,0,1)</f>
        <v>0</v>
      </c>
      <c r="BJ147" s="593">
        <f>IF(BJ134&gt;(BJ98-BJ112),-((BJ98-BJ112)-BJ134),0)*IF(BJ$3&gt;'Project Summary'!$G$7,0,1)</f>
        <v>0</v>
      </c>
      <c r="BK147" s="593">
        <f>IF(BK134&gt;(BK98-BK112),-((BK98-BK112)-BK134),0)*IF(BK$3&gt;'Project Summary'!$G$7,0,1)</f>
        <v>0</v>
      </c>
      <c r="BL147" s="593">
        <f>IF(BL134&gt;(BL98-BL112),-((BL98-BL112)-BL134),0)*IF(BL$3&gt;'Project Summary'!$G$7,0,1)</f>
        <v>0</v>
      </c>
      <c r="BM147" s="593">
        <f>IF(BM134&gt;(BM98-BM112),-((BM98-BM112)-BM134),0)*IF(BM$3&gt;'Project Summary'!$G$7,0,1)</f>
        <v>0</v>
      </c>
      <c r="BN147" s="593">
        <f>IF(BN134&gt;(BN98-BN112),-((BN98-BN112)-BN134),0)*IF(BN$3&gt;'Project Summary'!$G$7,0,1)</f>
        <v>0</v>
      </c>
      <c r="BO147" s="593">
        <f>IF(BO134&gt;(BO98-BO112),-((BO98-BO112)-BO134),0)*IF(BO$3&gt;'Project Summary'!$G$7,0,1)</f>
        <v>0</v>
      </c>
      <c r="BP147" s="593">
        <f>IF(BP134&gt;(BP98-BP112),-((BP98-BP112)-BP134),0)*IF(BP$3&gt;'Project Summary'!$G$7,0,1)</f>
        <v>0</v>
      </c>
      <c r="BQ147" s="593">
        <f>IF(BQ134&gt;(BQ98-BQ112),-((BQ98-BQ112)-BQ134),0)*IF(BQ$3&gt;'Project Summary'!$G$7,0,1)</f>
        <v>0</v>
      </c>
      <c r="BR147" s="593">
        <f>IF(BR134&gt;(BR98-BR112),-((BR98-BR112)-BR134),0)*IF(BR$3&gt;'Project Summary'!$G$7,0,1)</f>
        <v>0</v>
      </c>
      <c r="BS147" s="593">
        <f>IF(BS134&gt;(BS98-BS112),-((BS98-BS112)-BS134),0)*IF(BS$3&gt;'Project Summary'!$G$7,0,1)</f>
        <v>0</v>
      </c>
      <c r="BT147" s="593">
        <f>IF(BT134&gt;(BT98-BT112),-((BT98-BT112)-BT134),0)*IF(BT$3&gt;'Project Summary'!$G$7,0,1)</f>
        <v>0</v>
      </c>
      <c r="BU147" s="593">
        <f>IF(BU134&gt;(BU98-BU112),-((BU98-BU112)-BU134),0)*IF(BU$3&gt;'Project Summary'!$G$7,0,1)</f>
        <v>0</v>
      </c>
      <c r="BV147" s="593">
        <f>IF(BV134&gt;(BV98-BV112),-((BV98-BV112)-BV134),0)*IF(BV$3&gt;'Project Summary'!$G$7,0,1)</f>
        <v>0</v>
      </c>
      <c r="BW147" s="593">
        <f>IF(BW134&gt;(BW98-BW112),-((BW98-BW112)-BW134),0)*IF(BW$3&gt;'Project Summary'!$G$7,0,1)</f>
        <v>0</v>
      </c>
      <c r="BX147" s="593">
        <f>IF(BX134&gt;(BX98-BX112),-((BX98-BX112)-BX134),0)*IF(BX$3&gt;'Project Summary'!$G$7,0,1)</f>
        <v>0</v>
      </c>
      <c r="BY147" s="593">
        <f>IF(BY134&gt;(BY98-BY112),-((BY98-BY112)-BY134),0)*IF(BY$3&gt;'Project Summary'!$G$7,0,1)</f>
        <v>0</v>
      </c>
      <c r="BZ147" s="593">
        <f>IF(BZ134&gt;(BZ98-BZ112),-((BZ98-BZ112)-BZ134),0)*IF(BZ$3&gt;'Project Summary'!$G$7,0,1)</f>
        <v>0</v>
      </c>
      <c r="CA147" s="593">
        <f>IF(CA134&gt;(CA98-CA112),-((CA98-CA112)-CA134),0)*IF(CA$3&gt;'Project Summary'!$G$7,0,1)</f>
        <v>0</v>
      </c>
      <c r="CB147" s="593">
        <f>IF(CB134&gt;(CB98-CB112),-((CB98-CB112)-CB134),0)*IF(CB$3&gt;'Project Summary'!$G$7,0,1)</f>
        <v>0</v>
      </c>
      <c r="CC147" s="593">
        <f>IF(CC134&gt;(CC98-CC112),-((CC98-CC112)-CC134),0)*IF(CC$3&gt;'Project Summary'!$G$7,0,1)</f>
        <v>0</v>
      </c>
      <c r="CD147" s="593">
        <f>IF(CD134&gt;(CD98-CD112),-((CD98-CD112)-CD134),0)*IF(CD$3&gt;'Project Summary'!$G$7,0,1)</f>
        <v>0</v>
      </c>
      <c r="CE147" s="593">
        <f>IF(CE134&gt;(CE98-CE112),-((CE98-CE112)-CE134),0)*IF(CE$3&gt;'Project Summary'!$G$7,0,1)</f>
        <v>0</v>
      </c>
      <c r="CF147" s="593">
        <f>IF(CF134&gt;(CF98-CF112),-((CF98-CF112)-CF134),0)*IF(CF$3&gt;'Project Summary'!$G$7,0,1)</f>
        <v>0</v>
      </c>
      <c r="CG147" s="593">
        <f>IF(CG134&gt;(CG98-CG112),-((CG98-CG112)-CG134),0)*IF(CG$3&gt;'Project Summary'!$G$7,0,1)</f>
        <v>0</v>
      </c>
      <c r="CH147" s="593">
        <f>IF(CH134&gt;(CH98-CH112),-((CH98-CH112)-CH134),0)*IF(CH$3&gt;'Project Summary'!$G$7,0,1)</f>
        <v>0</v>
      </c>
      <c r="CI147" s="593">
        <f>IF(CI134&gt;(CI98-CI112),-((CI98-CI112)-CI134),0)*IF(CI$3&gt;'Project Summary'!$G$7,0,1)</f>
        <v>0</v>
      </c>
      <c r="CJ147" s="593">
        <f>IF(CJ134&gt;(CJ98-CJ112),-((CJ98-CJ112)-CJ134),0)*IF(CJ$3&gt;'Project Summary'!$G$7,0,1)</f>
        <v>0</v>
      </c>
      <c r="CK147" s="593">
        <f>IF(CK134&gt;(CK98-CK112),-((CK98-CK112)-CK134),0)*IF(CK$3&gt;'Project Summary'!$G$7,0,1)</f>
        <v>0</v>
      </c>
      <c r="CL147" s="593">
        <f>IF(CL134&gt;(CL98-CL112),-((CL98-CL112)-CL134),0)*IF(CL$3&gt;'Project Summary'!$G$7,0,1)</f>
        <v>0</v>
      </c>
      <c r="CM147" s="593">
        <f>IF(CM134&gt;(CM98-CM112),-((CM98-CM112)-CM134),0)*IF(CM$3&gt;'Project Summary'!$G$7,0,1)</f>
        <v>0</v>
      </c>
      <c r="CN147" s="593">
        <f>IF(CN134&gt;(CN98-CN112),-((CN98-CN112)-CN134),0)*IF(CN$3&gt;'Project Summary'!$G$7,0,1)</f>
        <v>0</v>
      </c>
      <c r="CO147" s="593">
        <f>IF(CO134&gt;(CO98-CO112),-((CO98-CO112)-CO134),0)*IF(CO$3&gt;'Project Summary'!$G$7,0,1)</f>
        <v>0</v>
      </c>
      <c r="CP147" s="593">
        <f>IF(CP134&gt;(CP98-CP112),-((CP98-CP112)-CP134),0)*IF(CP$3&gt;'Project Summary'!$G$7,0,1)</f>
        <v>0</v>
      </c>
      <c r="CQ147" s="593">
        <f>IF(CQ134&gt;(CQ98-CQ112),-((CQ98-CQ112)-CQ134),0)*IF(CQ$3&gt;'Project Summary'!$G$7,0,1)</f>
        <v>0</v>
      </c>
      <c r="CR147" s="593">
        <f>IF(CR134&gt;(CR98-CR112),-((CR98-CR112)-CR134),0)*IF(CR$3&gt;'Project Summary'!$G$7,0,1)</f>
        <v>0</v>
      </c>
      <c r="CS147" s="593">
        <f>IF(CS134&gt;(CS98-CS112),-((CS98-CS112)-CS134),0)*IF(CS$3&gt;'Project Summary'!$G$7,0,1)</f>
        <v>0</v>
      </c>
      <c r="CT147" s="593">
        <f>IF(CT134&gt;(CT98-CT112),-((CT98-CT112)-CT134),0)*IF(CT$3&gt;'Project Summary'!$G$7,0,1)</f>
        <v>0</v>
      </c>
      <c r="CU147" s="593">
        <f>IF(CU134&gt;(CU98-CU112),-((CU98-CU112)-CU134),0)*IF(CU$3&gt;'Project Summary'!$G$7,0,1)</f>
        <v>0</v>
      </c>
      <c r="CV147" s="593">
        <f>IF(CV134&gt;(CV98-CV112),-((CV98-CV112)-CV134),0)*IF(CV$3&gt;'Project Summary'!$G$7,0,1)</f>
        <v>0</v>
      </c>
      <c r="CW147" s="593">
        <f>IF(CW134&gt;(CW98-CW112),-((CW98-CW112)-CW134),0)*IF(CW$3&gt;'Project Summary'!$G$7,0,1)</f>
        <v>0</v>
      </c>
      <c r="CX147" s="593">
        <f>IF(CX134&gt;(CX98-CX112),-((CX98-CX112)-CX134),0)*IF(CX$3&gt;'Project Summary'!$G$7,0,1)</f>
        <v>0</v>
      </c>
      <c r="CY147" s="593">
        <f>IF(CY134&gt;(CY98-CY112),-((CY98-CY112)-CY134),0)*IF(CY$3&gt;'Project Summary'!$G$7,0,1)</f>
        <v>0</v>
      </c>
      <c r="CZ147" s="593">
        <f>IF(CZ134&gt;(CZ98-CZ112),-((CZ98-CZ112)-CZ134),0)*IF(CZ$3&gt;'Project Summary'!$G$7,0,1)</f>
        <v>0</v>
      </c>
      <c r="DA147" s="593">
        <f>IF(DA134&gt;(DA98-DA112),-((DA98-DA112)-DA134),0)*IF(DA$3&gt;'Project Summary'!$G$7,0,1)</f>
        <v>0</v>
      </c>
      <c r="DB147" s="593">
        <f>IF(DB134&gt;(DB98-DB112),-((DB98-DB112)-DB134),0)*IF(DB$3&gt;'Project Summary'!$G$7,0,1)</f>
        <v>0</v>
      </c>
      <c r="DC147" s="593">
        <f>IF(DC134&gt;(DC98-DC112),-((DC98-DC112)-DC134),0)*IF(DC$3&gt;'Project Summary'!$G$7,0,1)</f>
        <v>0</v>
      </c>
      <c r="DD147" s="593">
        <f>IF(DD134&gt;(DD98-DD112),-((DD98-DD112)-DD134),0)*IF(DD$3&gt;'Project Summary'!$G$7,0,1)</f>
        <v>0</v>
      </c>
      <c r="DE147" s="593">
        <f>IF(DE134&gt;(DE98-DE112),-((DE98-DE112)-DE134),0)*IF(DE$3&gt;'Project Summary'!$G$7,0,1)</f>
        <v>0</v>
      </c>
      <c r="DF147" s="593">
        <f>IF(DF134&gt;(DF98-DF112),-((DF98-DF112)-DF134),0)*IF(DF$3&gt;'Project Summary'!$G$7,0,1)</f>
        <v>0</v>
      </c>
      <c r="DG147" s="593">
        <f>IF(DG134&gt;(DG98-DG112),-((DG98-DG112)-DG134),0)*IF(DG$3&gt;'Project Summary'!$G$7,0,1)</f>
        <v>0</v>
      </c>
      <c r="DH147" s="593">
        <f>IF(DH134&gt;(DH98-DH112),-((DH98-DH112)-DH134),0)*IF(DH$3&gt;'Project Summary'!$G$7,0,1)</f>
        <v>0</v>
      </c>
      <c r="DI147" s="593">
        <f>IF(DI134&gt;(DI98-DI112),-((DI98-DI112)-DI134),0)*IF(DI$3&gt;'Project Summary'!$G$7,0,1)</f>
        <v>0</v>
      </c>
      <c r="DJ147" s="593">
        <f>IF(DJ134&gt;(DJ98-DJ112),-((DJ98-DJ112)-DJ134),0)*IF(DJ$3&gt;'Project Summary'!$G$7,0,1)</f>
        <v>0</v>
      </c>
      <c r="DK147" s="593">
        <f>IF(DK134&gt;(DK98-DK112),-((DK98-DK112)-DK134),0)*IF(DK$3&gt;'Project Summary'!$G$7,0,1)</f>
        <v>0</v>
      </c>
      <c r="DL147" s="593">
        <f>IF(DL134&gt;(DL98-DL112),-((DL98-DL112)-DL134),0)*IF(DL$3&gt;'Project Summary'!$G$7,0,1)</f>
        <v>0</v>
      </c>
      <c r="DM147" s="593">
        <f>IF(DM134&gt;(DM98-DM112),-((DM98-DM112)-DM134),0)*IF(DM$3&gt;'Project Summary'!$G$7,0,1)</f>
        <v>0</v>
      </c>
      <c r="DN147" s="593">
        <f>IF(DN134&gt;(DN98-DN112),-((DN98-DN112)-DN134),0)*IF(DN$3&gt;'Project Summary'!$G$7,0,1)</f>
        <v>0</v>
      </c>
      <c r="DO147" s="593">
        <f>IF(DO134&gt;(DO98-DO112),-((DO98-DO112)-DO134),0)*IF(DO$3&gt;'Project Summary'!$G$7,0,1)</f>
        <v>0</v>
      </c>
      <c r="DP147" s="593">
        <f>IF(DP134&gt;(DP98-DP112),-((DP98-DP112)-DP134),0)*IF(DP$3&gt;'Project Summary'!$G$7,0,1)</f>
        <v>0</v>
      </c>
      <c r="DQ147" s="593">
        <f>IF(DQ134&gt;(DQ98-DQ112),-((DQ98-DQ112)-DQ134),0)*IF(DQ$3&gt;'Project Summary'!$G$7,0,1)</f>
        <v>0</v>
      </c>
      <c r="DR147" s="593">
        <f>IF(DR134&gt;(DR98-DR112),-((DR98-DR112)-DR134),0)*IF(DR$3&gt;'Project Summary'!$G$7,0,1)</f>
        <v>0</v>
      </c>
      <c r="DS147" s="593">
        <f>IF(DS134&gt;(DS98-DS112),-((DS98-DS112)-DS134),0)*IF(DS$3&gt;'Project Summary'!$G$7,0,1)</f>
        <v>0</v>
      </c>
      <c r="DT147" s="593">
        <f>IF(DT134&gt;(DT98-DT112),-((DT98-DT112)-DT134),0)*IF(DT$3&gt;'Project Summary'!$G$7,0,1)</f>
        <v>0</v>
      </c>
      <c r="DU147" s="82"/>
    </row>
    <row r="148" spans="1:125">
      <c r="A148" s="248"/>
      <c r="E148" s="593"/>
      <c r="F148" s="593"/>
      <c r="G148" s="593"/>
      <c r="H148" s="593"/>
      <c r="I148" s="593"/>
      <c r="J148" s="593"/>
      <c r="K148" s="593"/>
      <c r="L148" s="593"/>
      <c r="M148" s="593"/>
      <c r="N148" s="593"/>
      <c r="O148" s="593"/>
      <c r="P148" s="593"/>
      <c r="Q148" s="593"/>
      <c r="R148" s="593"/>
      <c r="S148" s="593"/>
      <c r="T148" s="593"/>
      <c r="U148" s="593"/>
      <c r="V148" s="593"/>
      <c r="W148" s="593"/>
      <c r="X148" s="593"/>
      <c r="Y148" s="593"/>
      <c r="Z148" s="593"/>
      <c r="AA148" s="593"/>
      <c r="AB148" s="593"/>
      <c r="AC148" s="593"/>
      <c r="AD148" s="593"/>
      <c r="AE148" s="593"/>
      <c r="AF148" s="593"/>
      <c r="AG148" s="593"/>
      <c r="AH148" s="593"/>
      <c r="AI148" s="593"/>
      <c r="AJ148" s="593"/>
      <c r="AK148" s="593"/>
      <c r="AL148" s="593"/>
      <c r="AM148" s="593"/>
      <c r="AN148" s="593"/>
      <c r="AO148" s="593"/>
      <c r="AP148" s="593"/>
      <c r="AQ148" s="593"/>
      <c r="AR148" s="593"/>
      <c r="AS148" s="593"/>
      <c r="AT148" s="593"/>
      <c r="AU148" s="593"/>
      <c r="AV148" s="593"/>
      <c r="AW148" s="593"/>
      <c r="AX148" s="593"/>
      <c r="AY148" s="593"/>
      <c r="AZ148" s="593"/>
      <c r="BA148" s="593"/>
      <c r="BB148" s="593"/>
      <c r="BC148" s="593"/>
      <c r="BD148" s="593"/>
      <c r="BE148" s="593"/>
      <c r="BF148" s="593"/>
      <c r="BG148" s="593"/>
      <c r="BH148" s="593"/>
      <c r="BI148" s="593"/>
      <c r="BJ148" s="593"/>
      <c r="BK148" s="593"/>
      <c r="BL148" s="593"/>
      <c r="BM148" s="593"/>
      <c r="BN148" s="593"/>
      <c r="BO148" s="593"/>
      <c r="BP148" s="593"/>
      <c r="BQ148" s="593"/>
      <c r="BR148" s="593"/>
      <c r="BS148" s="593"/>
      <c r="BT148" s="593"/>
      <c r="BU148" s="593"/>
      <c r="BV148" s="593"/>
      <c r="BW148" s="593"/>
      <c r="BX148" s="593"/>
      <c r="BY148" s="593"/>
      <c r="BZ148" s="593"/>
      <c r="CA148" s="593"/>
      <c r="CB148" s="593"/>
      <c r="CC148" s="593"/>
      <c r="CD148" s="593"/>
      <c r="CE148" s="593"/>
      <c r="CF148" s="593"/>
      <c r="CG148" s="593"/>
      <c r="CH148" s="593"/>
      <c r="CI148" s="593"/>
      <c r="CJ148" s="593"/>
      <c r="CK148" s="593"/>
      <c r="CL148" s="593"/>
      <c r="CM148" s="593"/>
      <c r="CN148" s="593"/>
      <c r="CO148" s="593"/>
      <c r="CP148" s="593"/>
      <c r="CQ148" s="593"/>
      <c r="CR148" s="593"/>
      <c r="CS148" s="593"/>
      <c r="CT148" s="593"/>
      <c r="CU148" s="593"/>
      <c r="CV148" s="593"/>
      <c r="CW148" s="593"/>
      <c r="CX148" s="593"/>
      <c r="CY148" s="593"/>
      <c r="CZ148" s="593"/>
      <c r="DA148" s="593"/>
      <c r="DB148" s="593"/>
      <c r="DC148" s="593"/>
      <c r="DD148" s="593"/>
      <c r="DE148" s="593"/>
      <c r="DF148" s="593"/>
      <c r="DG148" s="593"/>
      <c r="DH148" s="593"/>
      <c r="DI148" s="593"/>
      <c r="DJ148" s="593"/>
      <c r="DK148" s="593"/>
      <c r="DL148" s="593"/>
      <c r="DM148" s="593"/>
      <c r="DN148" s="593"/>
      <c r="DO148" s="593"/>
      <c r="DP148" s="593"/>
      <c r="DQ148" s="593"/>
      <c r="DR148" s="593"/>
      <c r="DS148" s="593"/>
      <c r="DT148" s="593"/>
      <c r="DU148" s="82"/>
    </row>
    <row r="149" spans="1:125">
      <c r="E149" s="530"/>
      <c r="F149" s="530"/>
      <c r="G149" s="530"/>
      <c r="H149" s="530"/>
      <c r="I149" s="530"/>
      <c r="J149" s="530"/>
      <c r="K149" s="530"/>
      <c r="L149" s="530"/>
      <c r="M149" s="530"/>
      <c r="N149" s="530"/>
      <c r="O149" s="530"/>
      <c r="P149" s="530"/>
      <c r="Q149" s="530"/>
      <c r="R149" s="530"/>
      <c r="S149" s="530"/>
      <c r="T149" s="530"/>
      <c r="U149" s="530"/>
      <c r="V149" s="530"/>
      <c r="W149" s="530"/>
      <c r="X149" s="530"/>
      <c r="Y149" s="530"/>
      <c r="Z149" s="530"/>
      <c r="AA149" s="530"/>
      <c r="AB149" s="530"/>
      <c r="AC149" s="530"/>
      <c r="AD149" s="530"/>
      <c r="AE149" s="530"/>
      <c r="AF149" s="530"/>
      <c r="AG149" s="530"/>
      <c r="AH149" s="530"/>
      <c r="AI149" s="530"/>
      <c r="AJ149" s="530"/>
      <c r="AK149" s="530"/>
      <c r="AL149" s="530"/>
      <c r="AM149" s="530"/>
      <c r="AN149" s="530"/>
      <c r="AO149" s="530"/>
      <c r="AP149" s="530"/>
      <c r="AQ149" s="530"/>
      <c r="AR149" s="530"/>
      <c r="AS149" s="530"/>
      <c r="AT149" s="530"/>
      <c r="AU149" s="530"/>
      <c r="AV149" s="530"/>
      <c r="AW149" s="530"/>
      <c r="AX149" s="530"/>
      <c r="AY149" s="530"/>
      <c r="AZ149" s="530"/>
      <c r="BA149" s="530"/>
      <c r="BB149" s="530"/>
      <c r="BC149" s="530"/>
      <c r="BD149" s="530"/>
      <c r="BE149" s="530"/>
      <c r="BF149" s="530"/>
      <c r="BG149" s="530"/>
      <c r="BH149" s="530"/>
      <c r="BI149" s="530"/>
      <c r="BJ149" s="530"/>
      <c r="BK149" s="530"/>
      <c r="BL149" s="530"/>
      <c r="BM149" s="530"/>
      <c r="BN149" s="530"/>
      <c r="BO149" s="530"/>
      <c r="BP149" s="530"/>
      <c r="BQ149" s="530"/>
      <c r="BR149" s="530"/>
      <c r="BS149" s="530"/>
      <c r="BT149" s="530"/>
      <c r="BU149" s="530"/>
      <c r="BV149" s="594"/>
      <c r="BW149" s="530"/>
      <c r="BX149" s="530"/>
      <c r="BY149" s="530"/>
      <c r="BZ149" s="530"/>
      <c r="CA149" s="530"/>
      <c r="CB149" s="530"/>
      <c r="CC149" s="530"/>
      <c r="CD149" s="530"/>
      <c r="CE149" s="530"/>
      <c r="CF149" s="530"/>
      <c r="CG149" s="530"/>
      <c r="CH149" s="530"/>
      <c r="CI149" s="530"/>
      <c r="CJ149" s="530"/>
      <c r="CK149" s="530"/>
      <c r="CL149" s="530"/>
      <c r="CM149" s="530"/>
      <c r="CN149" s="530"/>
      <c r="CO149" s="530"/>
      <c r="CP149" s="530"/>
      <c r="CQ149" s="530"/>
      <c r="CR149" s="530"/>
      <c r="CS149" s="530"/>
      <c r="CT149" s="530"/>
      <c r="CU149" s="530"/>
      <c r="CV149" s="530"/>
      <c r="CW149" s="530"/>
      <c r="CX149" s="530"/>
      <c r="CY149" s="530"/>
      <c r="CZ149" s="530"/>
      <c r="DA149" s="530"/>
      <c r="DB149" s="530"/>
      <c r="DC149" s="530"/>
      <c r="DD149" s="530"/>
      <c r="DE149" s="530"/>
      <c r="DF149" s="530"/>
      <c r="DG149" s="530"/>
      <c r="DH149" s="530"/>
      <c r="DI149" s="530"/>
      <c r="DJ149" s="530"/>
      <c r="DK149" s="530"/>
      <c r="DL149" s="530"/>
      <c r="DM149" s="530"/>
      <c r="DN149" s="530"/>
      <c r="DO149" s="530"/>
      <c r="DP149" s="530"/>
      <c r="DQ149" s="530"/>
      <c r="DR149" s="530"/>
      <c r="DS149" s="530"/>
      <c r="DT149" s="530"/>
      <c r="DU149" s="82"/>
    </row>
    <row r="150" spans="1:125" s="227" customFormat="1">
      <c r="A150" s="272"/>
      <c r="B150" s="256" t="s">
        <v>236</v>
      </c>
      <c r="C150" s="256"/>
      <c r="D150" s="256"/>
      <c r="E150" s="468">
        <f>(E139+E146)*IF(E$3&gt;'Project Summary'!$G$7,0,1)</f>
        <v>34284.803793195169</v>
      </c>
      <c r="F150" s="468">
        <f>(F139+F146)*IF(F$3&gt;'Project Summary'!$G$7,0,1)</f>
        <v>34608.157572136828</v>
      </c>
      <c r="G150" s="468">
        <f>(G139+G146)*IF(G$3&gt;'Project Summary'!$G$7,0,1)</f>
        <v>34843.489071860982</v>
      </c>
      <c r="H150" s="468">
        <f>(H139+H146)*IF(H$3&gt;'Project Summary'!$G$7,0,1)</f>
        <v>35072.657447112448</v>
      </c>
      <c r="I150" s="468">
        <f>(I139+I146)*IF(I$3&gt;'Project Summary'!$G$7,0,1)</f>
        <v>35556.612636242397</v>
      </c>
      <c r="J150" s="468">
        <f>(J139+J146)*IF(J$3&gt;'Project Summary'!$G$7,0,1)</f>
        <v>35943.292991568815</v>
      </c>
      <c r="K150" s="468">
        <f>(K139+K146)*IF(K$3&gt;'Project Summary'!$G$7,0,1)</f>
        <v>37273.486521235085</v>
      </c>
      <c r="L150" s="468">
        <f>(L139+L146)*IF(L$3&gt;'Project Summary'!$G$7,0,1)</f>
        <v>38861.384521891639</v>
      </c>
      <c r="M150" s="468">
        <f>(M139+M146)*IF(M$3&gt;'Project Summary'!$G$7,0,1)</f>
        <v>40557.132884059785</v>
      </c>
      <c r="N150" s="468">
        <f>(N139+N146)*IF(N$3&gt;'Project Summary'!$G$7,0,1)</f>
        <v>41879.657317569698</v>
      </c>
      <c r="O150" s="468">
        <f>(O139+O146)*IF(O$3&gt;'Project Summary'!$G$7,0,1)</f>
        <v>43043.875385921696</v>
      </c>
      <c r="P150" s="468">
        <f>(P139+P146)*IF(P$3&gt;'Project Summary'!$G$7,0,1)</f>
        <v>44268.283303067219</v>
      </c>
      <c r="Q150" s="468">
        <f>(Q139+Q146)*IF(Q$3&gt;'Project Summary'!$G$7,0,1)</f>
        <v>48295.2335343382</v>
      </c>
      <c r="R150" s="468">
        <f>(R139+R146)*IF(R$3&gt;'Project Summary'!$G$7,0,1)</f>
        <v>50033.701089547554</v>
      </c>
      <c r="S150" s="468">
        <f>(S139+S146)*IF(S$3&gt;'Project Summary'!$G$7,0,1)</f>
        <v>51456.938476570489</v>
      </c>
      <c r="T150" s="468">
        <f>(T139+T146)*IF(T$3&gt;'Project Summary'!$G$7,0,1)</f>
        <v>52640.287551956557</v>
      </c>
      <c r="U150" s="468">
        <f>(U139+U146)*IF(U$3&gt;'Project Summary'!$G$7,0,1)</f>
        <v>54065.577676747474</v>
      </c>
      <c r="V150" s="468">
        <f>(V139+V146)*IF(V$3&gt;'Project Summary'!$G$7,0,1)</f>
        <v>55117.961093153208</v>
      </c>
      <c r="W150" s="468">
        <f>(W139+W146)*IF(W$3&gt;'Project Summary'!$G$7,0,1)</f>
        <v>57670.669382806489</v>
      </c>
      <c r="X150" s="468">
        <f>(X139+X146)*IF(X$3&gt;'Project Summary'!$G$7,0,1)</f>
        <v>60235.240316760406</v>
      </c>
      <c r="Y150" s="468">
        <f>(Y139+Y146)*IF(Y$3&gt;'Project Summary'!$G$7,0,1)</f>
        <v>62805.343834808577</v>
      </c>
      <c r="Z150" s="468">
        <f>(Z139+Z146)*IF(Z$3&gt;'Project Summary'!$G$7,0,1)</f>
        <v>64641.297091618282</v>
      </c>
      <c r="AA150" s="468">
        <f>(AA139+AA146)*IF(AA$3&gt;'Project Summary'!$G$7,0,1)</f>
        <v>66216.103183300336</v>
      </c>
      <c r="AB150" s="468">
        <f>(AB139+AB146)*IF(AB$3&gt;'Project Summary'!$G$7,0,1)</f>
        <v>67774.632589737346</v>
      </c>
      <c r="AC150" s="468">
        <f>(AC139+AC146)*IF(AC$3&gt;'Project Summary'!$G$7,0,1)</f>
        <v>70125.923867689315</v>
      </c>
      <c r="AD150" s="468">
        <f>(AD139+AD146)*IF(AD$3&gt;'Project Summary'!$G$7,0,1)</f>
        <v>72099.769568557705</v>
      </c>
      <c r="AE150" s="468">
        <f>(AE139+AE146)*IF(AE$3&gt;'Project Summary'!$G$7,0,1)</f>
        <v>73638.214012008277</v>
      </c>
      <c r="AF150" s="468">
        <f>(AF139+AF146)*IF(AF$3&gt;'Project Summary'!$G$7,0,1)</f>
        <v>74857.520047860307</v>
      </c>
      <c r="AG150" s="468">
        <f>(AG139+AG146)*IF(AG$3&gt;'Project Summary'!$G$7,0,1)</f>
        <v>76260.485277555301</v>
      </c>
      <c r="AH150" s="468">
        <f>(AH139+AH146)*IF(AH$3&gt;'Project Summary'!$G$7,0,1)</f>
        <v>77257.652490097389</v>
      </c>
      <c r="AI150" s="468">
        <f>(AI139+AI146)*IF(AI$3&gt;'Project Summary'!$G$7,0,1)</f>
        <v>79551.879426481639</v>
      </c>
      <c r="AJ150" s="468">
        <f>(AJ139+AJ146)*IF(AJ$3&gt;'Project Summary'!$G$7,0,1)</f>
        <v>81746.443373922433</v>
      </c>
      <c r="AK150" s="468">
        <f>(AK139+AK146)*IF(AK$3&gt;'Project Summary'!$G$7,0,1)</f>
        <v>83841.023171171488</v>
      </c>
      <c r="AL150" s="468">
        <f>(AL139+AL146)*IF(AL$3&gt;'Project Summary'!$G$7,0,1)</f>
        <v>85114.280903640814</v>
      </c>
      <c r="AM150" s="468">
        <f>(AM139+AM146)*IF(AM$3&gt;'Project Summary'!$G$7,0,1)</f>
        <v>86361.158585754369</v>
      </c>
      <c r="AN150" s="468">
        <f>(AN139+AN146)*IF(AN$3&gt;'Project Summary'!$G$7,0,1)</f>
        <v>87582.246746329998</v>
      </c>
      <c r="AO150" s="468">
        <f>(AO139+AO146)*IF(AO$3&gt;'Project Summary'!$G$7,0,1)</f>
        <v>85723.882523663633</v>
      </c>
      <c r="AP150" s="468">
        <f>(AP139+AP146)*IF(AP$3&gt;'Project Summary'!$G$7,0,1)</f>
        <v>87154.226217870324</v>
      </c>
      <c r="AQ150" s="468">
        <f>(AQ139+AQ146)*IF(AQ$3&gt;'Project Summary'!$G$7,0,1)</f>
        <v>88237.910635244785</v>
      </c>
      <c r="AR150" s="468">
        <f>(AR139+AR146)*IF(AR$3&gt;'Project Summary'!$G$7,0,1)</f>
        <v>89095.789553648137</v>
      </c>
      <c r="AS150" s="468">
        <f>(AS139+AS146)*IF(AS$3&gt;'Project Summary'!$G$7,0,1)</f>
        <v>90027.401692444269</v>
      </c>
      <c r="AT150" s="468">
        <f>(AT139+AT146)*IF(AT$3&gt;'Project Summary'!$G$7,0,1)</f>
        <v>90690.38313242748</v>
      </c>
      <c r="AU150" s="468">
        <f>(AU139+AU146)*IF(AU$3&gt;'Project Summary'!$G$7,0,1)</f>
        <v>92202.052622484145</v>
      </c>
      <c r="AV150" s="468">
        <f>(AV139+AV146)*IF(AV$3&gt;'Project Summary'!$G$7,0,1)</f>
        <v>93548.064520258617</v>
      </c>
      <c r="AW150" s="468">
        <f>(AW139+AW146)*IF(AW$3&gt;'Project Summary'!$G$7,0,1)</f>
        <v>94732.853754014111</v>
      </c>
      <c r="AX150" s="468">
        <f>(AX139+AX146)*IF(AX$3&gt;'Project Summary'!$G$7,0,1)</f>
        <v>95459.402555377033</v>
      </c>
      <c r="AY150" s="468">
        <f>(AY139+AY146)*IF(AY$3&gt;'Project Summary'!$G$7,0,1)</f>
        <v>96172.952094188353</v>
      </c>
      <c r="AZ150" s="468">
        <f>(AZ139+AZ146)*IF(AZ$3&gt;'Project Summary'!$G$7,0,1)</f>
        <v>96874.4264187597</v>
      </c>
      <c r="BA150" s="468">
        <f>(BA139+BA146)*IF(BA$3&gt;'Project Summary'!$G$7,0,1)</f>
        <v>93848.309530198443</v>
      </c>
      <c r="BB150" s="468">
        <f>(BB139+BB146)*IF(BB$3&gt;'Project Summary'!$G$7,0,1)</f>
        <v>94764.436306314878</v>
      </c>
      <c r="BC150" s="468">
        <f>(BC139+BC146)*IF(BC$3&gt;'Project Summary'!$G$7,0,1)</f>
        <v>95433.753426853174</v>
      </c>
      <c r="BD150" s="468">
        <f>(BD139+BD146)*IF(BD$3&gt;'Project Summary'!$G$7,0,1)</f>
        <v>95970.781689263953</v>
      </c>
      <c r="BE150" s="468">
        <f>(BE139+BE146)*IF(BE$3&gt;'Project Summary'!$G$7,0,1)</f>
        <v>96596.685892488662</v>
      </c>
      <c r="BF150" s="468">
        <f>(BF139+BF146)*IF(BF$3&gt;'Project Summary'!$G$7,0,1)</f>
        <v>97049.727961928205</v>
      </c>
      <c r="BG150" s="468">
        <f>(BG139+BG146)*IF(BG$3&gt;'Project Summary'!$G$7,0,1)</f>
        <v>98102.697158976633</v>
      </c>
      <c r="BH150" s="468">
        <f>(BH139+BH146)*IF(BH$3&gt;'Project Summary'!$G$7,0,1)</f>
        <v>99130.831505125272</v>
      </c>
      <c r="BI150" s="468">
        <f>(BI139+BI146)*IF(BI$3&gt;'Project Summary'!$G$7,0,1)</f>
        <v>100143.3736708292</v>
      </c>
      <c r="BJ150" s="468">
        <f>(BJ139+BJ146)*IF(BJ$3&gt;'Project Summary'!$G$7,0,1)</f>
        <v>100782.88633963844</v>
      </c>
      <c r="BK150" s="468">
        <f>(BK139+BK146)*IF(BK$3&gt;'Project Summary'!$G$7,0,1)</f>
        <v>101429.53859218622</v>
      </c>
      <c r="BL150" s="468">
        <f>(BL139+BL146)*IF(BL$3&gt;'Project Summary'!$G$7,0,1)</f>
        <v>102083.76308796628</v>
      </c>
      <c r="BM150" s="468">
        <f>(BM139+BM146)*IF(BM$3&gt;'Project Summary'!$G$7,0,1)</f>
        <v>100568.4346001127</v>
      </c>
      <c r="BN150" s="468">
        <f>(BN139+BN146)*IF(BN$3&gt;'Project Summary'!$G$7,0,1)</f>
        <v>101481.58034622883</v>
      </c>
      <c r="BO150" s="468">
        <f>(BO139+BO146)*IF(BO$3&gt;'Project Summary'!$G$7,0,1)</f>
        <v>102161.98906068211</v>
      </c>
      <c r="BP150" s="468">
        <f>(BP139+BP146)*IF(BP$3&gt;'Project Summary'!$G$7,0,1)</f>
        <v>102718.00140509648</v>
      </c>
      <c r="BQ150" s="468">
        <f>(BQ139+BQ146)*IF(BQ$3&gt;'Project Summary'!$G$7,0,1)</f>
        <v>103377.32701248808</v>
      </c>
      <c r="BR150" s="468">
        <f>(BR139+BR146)*IF(BR$3&gt;'Project Summary'!$G$7,0,1)</f>
        <v>103860.02881524463</v>
      </c>
      <c r="BS150" s="468">
        <f>(BS139+BS146)*IF(BS$3&gt;'Project Summary'!$G$7,0,1)</f>
        <v>105012.14414944549</v>
      </c>
      <c r="BT150" s="468">
        <f>(BT139+BT146)*IF(BT$3&gt;'Project Summary'!$G$7,0,1)</f>
        <v>106159.32201548613</v>
      </c>
      <c r="BU150" s="468">
        <f>(BU139+BU146)*IF(BU$3&gt;'Project Summary'!$G$7,0,1)</f>
        <v>107302.46117392629</v>
      </c>
      <c r="BV150" s="468">
        <f>(BV139+BV146)*IF(BV$3&gt;'Project Summary'!$G$7,0,1)</f>
        <v>108027.83775121454</v>
      </c>
      <c r="BW150" s="468">
        <f>(BW139+BW146)*IF(BW$3&gt;'Project Summary'!$G$7,0,1)</f>
        <v>108763.8717204548</v>
      </c>
      <c r="BX150" s="468">
        <f>(BX139+BX146)*IF(BX$3&gt;'Project Summary'!$G$7,0,1)</f>
        <v>109510.29028330489</v>
      </c>
      <c r="BY150" s="468">
        <f>(BY139+BY146)*IF(BY$3&gt;'Project Summary'!$G$7,0,1)</f>
        <v>106118.58264739657</v>
      </c>
      <c r="BZ150" s="468">
        <f>(BZ139+BZ146)*IF(BZ$3&gt;'Project Summary'!$G$7,0,1)</f>
        <v>107145.27915538641</v>
      </c>
      <c r="CA150" s="468">
        <f>(CA139+CA146)*IF(CA$3&gt;'Project Summary'!$G$7,0,1)</f>
        <v>107918.69823364394</v>
      </c>
      <c r="CB150" s="468">
        <f>(CB139+CB146)*IF(CB$3&gt;'Project Summary'!$G$7,0,1)</f>
        <v>108549.54158471085</v>
      </c>
      <c r="CC150" s="468">
        <f>(CC139+CC146)*IF(CC$3&gt;'Project Summary'!$G$7,0,1)</f>
        <v>109296.19662775562</v>
      </c>
      <c r="CD150" s="468">
        <f>(CD139+CD146)*IF(CD$3&gt;'Project Summary'!$G$7,0,1)</f>
        <v>109841.36289517766</v>
      </c>
      <c r="CE150" s="468">
        <f>(CE139+CE146)*IF(CE$3&gt;'Project Summary'!$G$7,0,1)</f>
        <v>111139.8043609522</v>
      </c>
      <c r="CF150" s="468">
        <f>(CF139+CF146)*IF(CF$3&gt;'Project Summary'!$G$7,0,1)</f>
        <v>112428.57130885091</v>
      </c>
      <c r="CG150" s="468">
        <f>(CG139+CG146)*IF(CG$3&gt;'Project Summary'!$G$7,0,1)</f>
        <v>113707.89527234773</v>
      </c>
      <c r="CH150" s="468">
        <f>(CH139+CH146)*IF(CH$3&gt;'Project Summary'!$G$7,0,1)</f>
        <v>114516.53947558352</v>
      </c>
      <c r="CI150" s="468">
        <f>(CI139+CI146)*IF(CI$3&gt;'Project Summary'!$G$7,0,1)</f>
        <v>115333.86854648482</v>
      </c>
      <c r="CJ150" s="468">
        <f>(CJ139+CJ146)*IF(CJ$3&gt;'Project Summary'!$G$7,0,1)</f>
        <v>116159.51040113471</v>
      </c>
      <c r="CK150" s="468">
        <f>(CK139+CK146)*IF(CK$3&gt;'Project Summary'!$G$7,0,1)</f>
        <v>0</v>
      </c>
      <c r="CL150" s="468">
        <f>(CL139+CL146)*IF(CL$3&gt;'Project Summary'!$G$7,0,1)</f>
        <v>0</v>
      </c>
      <c r="CM150" s="468">
        <f>(CM139+CM146)*IF(CM$3&gt;'Project Summary'!$G$7,0,1)</f>
        <v>0</v>
      </c>
      <c r="CN150" s="468">
        <f>(CN139+CN146)*IF(CN$3&gt;'Project Summary'!$G$7,0,1)</f>
        <v>0</v>
      </c>
      <c r="CO150" s="468">
        <f>(CO139+CO146)*IF(CO$3&gt;'Project Summary'!$G$7,0,1)</f>
        <v>0</v>
      </c>
      <c r="CP150" s="468">
        <f>(CP139+CP146)*IF(CP$3&gt;'Project Summary'!$G$7,0,1)</f>
        <v>0</v>
      </c>
      <c r="CQ150" s="468">
        <f>(CQ139+CQ146)*IF(CQ$3&gt;'Project Summary'!$G$7,0,1)</f>
        <v>0</v>
      </c>
      <c r="CR150" s="468">
        <f>(CR139+CR146)*IF(CR$3&gt;'Project Summary'!$G$7,0,1)</f>
        <v>0</v>
      </c>
      <c r="CS150" s="468">
        <f>(CS139+CS146)*IF(CS$3&gt;'Project Summary'!$G$7,0,1)</f>
        <v>0</v>
      </c>
      <c r="CT150" s="468">
        <f>(CT139+CT146)*IF(CT$3&gt;'Project Summary'!$G$7,0,1)</f>
        <v>0</v>
      </c>
      <c r="CU150" s="468">
        <f>(CU139+CU146)*IF(CU$3&gt;'Project Summary'!$G$7,0,1)</f>
        <v>0</v>
      </c>
      <c r="CV150" s="468">
        <f>(CV139+CV146)*IF(CV$3&gt;'Project Summary'!$G$7,0,1)</f>
        <v>0</v>
      </c>
      <c r="CW150" s="468">
        <f>(CW139+CW146)*IF(CW$3&gt;'Project Summary'!$G$7,0,1)</f>
        <v>0</v>
      </c>
      <c r="CX150" s="468">
        <f>(CX139+CX146)*IF(CX$3&gt;'Project Summary'!$G$7,0,1)</f>
        <v>0</v>
      </c>
      <c r="CY150" s="468">
        <f>(CY139+CY146)*IF(CY$3&gt;'Project Summary'!$G$7,0,1)</f>
        <v>0</v>
      </c>
      <c r="CZ150" s="468">
        <f>(CZ139+CZ146)*IF(CZ$3&gt;'Project Summary'!$G$7,0,1)</f>
        <v>0</v>
      </c>
      <c r="DA150" s="468">
        <f>(DA139+DA146)*IF(DA$3&gt;'Project Summary'!$G$7,0,1)</f>
        <v>0</v>
      </c>
      <c r="DB150" s="468">
        <f>(DB139+DB146)*IF(DB$3&gt;'Project Summary'!$G$7,0,1)</f>
        <v>0</v>
      </c>
      <c r="DC150" s="468">
        <f>(DC139+DC146)*IF(DC$3&gt;'Project Summary'!$G$7,0,1)</f>
        <v>0</v>
      </c>
      <c r="DD150" s="468">
        <f>(DD139+DD146)*IF(DD$3&gt;'Project Summary'!$G$7,0,1)</f>
        <v>0</v>
      </c>
      <c r="DE150" s="468">
        <f>(DE139+DE146)*IF(DE$3&gt;'Project Summary'!$G$7,0,1)</f>
        <v>0</v>
      </c>
      <c r="DF150" s="468">
        <f>(DF139+DF146)*IF(DF$3&gt;'Project Summary'!$G$7,0,1)</f>
        <v>0</v>
      </c>
      <c r="DG150" s="468">
        <f>(DG139+DG146)*IF(DG$3&gt;'Project Summary'!$G$7,0,1)</f>
        <v>0</v>
      </c>
      <c r="DH150" s="468">
        <f>(DH139+DH146)*IF(DH$3&gt;'Project Summary'!$G$7,0,1)</f>
        <v>0</v>
      </c>
      <c r="DI150" s="468">
        <f>(DI139+DI146)*IF(DI$3&gt;'Project Summary'!$G$7,0,1)</f>
        <v>0</v>
      </c>
      <c r="DJ150" s="468">
        <f>(DJ139+DJ146)*IF(DJ$3&gt;'Project Summary'!$G$7,0,1)</f>
        <v>0</v>
      </c>
      <c r="DK150" s="468">
        <f>(DK139+DK146)*IF(DK$3&gt;'Project Summary'!$G$7,0,1)</f>
        <v>0</v>
      </c>
      <c r="DL150" s="468">
        <f>(DL139+DL146)*IF(DL$3&gt;'Project Summary'!$G$7,0,1)</f>
        <v>0</v>
      </c>
      <c r="DM150" s="468">
        <f>(DM139+DM146)*IF(DM$3&gt;'Project Summary'!$G$7,0,1)</f>
        <v>0</v>
      </c>
      <c r="DN150" s="468">
        <f>(DN139+DN146)*IF(DN$3&gt;'Project Summary'!$G$7,0,1)</f>
        <v>0</v>
      </c>
      <c r="DO150" s="468">
        <f>(DO139+DO146)*IF(DO$3&gt;'Project Summary'!$G$7,0,1)</f>
        <v>0</v>
      </c>
      <c r="DP150" s="468">
        <f>(DP139+DP146)*IF(DP$3&gt;'Project Summary'!$G$7,0,1)</f>
        <v>0</v>
      </c>
      <c r="DQ150" s="468">
        <f>(DQ139+DQ146)*IF(DQ$3&gt;'Project Summary'!$G$7,0,1)</f>
        <v>0</v>
      </c>
      <c r="DR150" s="468">
        <f>(DR139+DR146)*IF(DR$3&gt;'Project Summary'!$G$7,0,1)</f>
        <v>0</v>
      </c>
      <c r="DS150" s="468">
        <f>(DS139+DS146)*IF(DS$3&gt;'Project Summary'!$G$7,0,1)</f>
        <v>0</v>
      </c>
      <c r="DT150" s="468">
        <f>(DT139+DT146)*IF(DT$3&gt;'Project Summary'!$G$7,0,1)</f>
        <v>0</v>
      </c>
      <c r="DU150" s="82"/>
    </row>
    <row r="151" spans="1:125" s="31" customFormat="1">
      <c r="A151" s="253" t="s">
        <v>237</v>
      </c>
      <c r="B151" s="38"/>
      <c r="C151" s="38"/>
      <c r="D151" s="1545"/>
      <c r="E151" s="595">
        <f>-SUM(Waterfall_Levered!O84,Waterfall_Levered!O90,Waterfall_Levered!O96,Waterfall_Levered!O102,Waterfall_Levered!O108)*IF(E$3&gt;'Project Summary'!$G$7,0,1)</f>
        <v>14341417.589883346</v>
      </c>
      <c r="F151" s="595">
        <f>-SUM(Waterfall_Levered!P84,Waterfall_Levered!P90,Waterfall_Levered!P96,Waterfall_Levered!P102,Waterfall_Levered!P108)*IF(F$3&gt;'Project Summary'!$G$7,0,1)</f>
        <v>14341417.589883346</v>
      </c>
      <c r="G151" s="595">
        <f>-SUM(Waterfall_Levered!Q84,Waterfall_Levered!Q90,Waterfall_Levered!Q96,Waterfall_Levered!Q102,Waterfall_Levered!Q108)*IF(G$3&gt;'Project Summary'!$G$7,0,1)</f>
        <v>14341417.589883346</v>
      </c>
      <c r="H151" s="595">
        <f>-SUM(Waterfall_Levered!R84,Waterfall_Levered!R90,Waterfall_Levered!R96,Waterfall_Levered!R102,Waterfall_Levered!R108)*IF(H$3&gt;'Project Summary'!$G$7,0,1)</f>
        <v>14341417.589883346</v>
      </c>
      <c r="I151" s="595">
        <f>-SUM(Waterfall_Levered!S84,Waterfall_Levered!S90,Waterfall_Levered!S96,Waterfall_Levered!S102,Waterfall_Levered!S108)*IF(I$3&gt;'Project Summary'!$G$7,0,1)</f>
        <v>14341417.589883346</v>
      </c>
      <c r="J151" s="595">
        <f>-SUM(Waterfall_Levered!T84,Waterfall_Levered!T90,Waterfall_Levered!T96,Waterfall_Levered!T102,Waterfall_Levered!T108)*IF(J$3&gt;'Project Summary'!$G$7,0,1)</f>
        <v>14341417.589883346</v>
      </c>
      <c r="K151" s="595">
        <f>-SUM(Waterfall_Levered!U84,Waterfall_Levered!U90,Waterfall_Levered!U96,Waterfall_Levered!U102,Waterfall_Levered!U108)*IF(K$3&gt;'Project Summary'!$G$7,0,1)</f>
        <v>14341417.589883346</v>
      </c>
      <c r="L151" s="595">
        <f>-SUM(Waterfall_Levered!V84,Waterfall_Levered!V90,Waterfall_Levered!V96,Waterfall_Levered!V102,Waterfall_Levered!V108)*IF(L$3&gt;'Project Summary'!$G$7,0,1)</f>
        <v>14341417.589883346</v>
      </c>
      <c r="M151" s="595">
        <f>-SUM(Waterfall_Levered!W84,Waterfall_Levered!W90,Waterfall_Levered!W96,Waterfall_Levered!W102,Waterfall_Levered!W108)*IF(M$3&gt;'Project Summary'!$G$7,0,1)</f>
        <v>14341417.589883346</v>
      </c>
      <c r="N151" s="595">
        <f>-SUM(Waterfall_Levered!X84,Waterfall_Levered!X90,Waterfall_Levered!X96,Waterfall_Levered!X102,Waterfall_Levered!X108)*IF(N$3&gt;'Project Summary'!$G$7,0,1)</f>
        <v>14341417.589883346</v>
      </c>
      <c r="O151" s="595">
        <f>-SUM(Waterfall_Levered!Y84,Waterfall_Levered!Y90,Waterfall_Levered!Y96,Waterfall_Levered!Y102,Waterfall_Levered!Y108)*IF(O$3&gt;'Project Summary'!$G$7,0,1)</f>
        <v>14341417.589883346</v>
      </c>
      <c r="P151" s="595">
        <f>-SUM(Waterfall_Levered!Z84,Waterfall_Levered!Z90,Waterfall_Levered!Z96,Waterfall_Levered!Z102,Waterfall_Levered!Z108)*IF(P$3&gt;'Project Summary'!$G$7,0,1)</f>
        <v>14341417.589883346</v>
      </c>
      <c r="Q151" s="595">
        <f>-SUM(Waterfall_Levered!AA84,Waterfall_Levered!AA90,Waterfall_Levered!AA96,Waterfall_Levered!AA102,Waterfall_Levered!AA108)*IF(Q$3&gt;'Project Summary'!$G$7,0,1)</f>
        <v>14341417.589883346</v>
      </c>
      <c r="R151" s="595">
        <f>-SUM(Waterfall_Levered!AB84,Waterfall_Levered!AB90,Waterfall_Levered!AB96,Waterfall_Levered!AB102,Waterfall_Levered!AB108)*IF(R$3&gt;'Project Summary'!$G$7,0,1)</f>
        <v>14341417.589883346</v>
      </c>
      <c r="S151" s="595">
        <f>-SUM(Waterfall_Levered!AC84,Waterfall_Levered!AC90,Waterfall_Levered!AC96,Waterfall_Levered!AC102,Waterfall_Levered!AC108)*IF(S$3&gt;'Project Summary'!$G$7,0,1)</f>
        <v>14341417.589883346</v>
      </c>
      <c r="T151" s="595">
        <f>-SUM(Waterfall_Levered!AD84,Waterfall_Levered!AD90,Waterfall_Levered!AD96,Waterfall_Levered!AD102,Waterfall_Levered!AD108)*IF(T$3&gt;'Project Summary'!$G$7,0,1)</f>
        <v>14341417.589883346</v>
      </c>
      <c r="U151" s="595">
        <f>-SUM(Waterfall_Levered!AE84,Waterfall_Levered!AE90,Waterfall_Levered!AE96,Waterfall_Levered!AE102,Waterfall_Levered!AE108)*IF(U$3&gt;'Project Summary'!$G$7,0,1)</f>
        <v>14341417.589883346</v>
      </c>
      <c r="V151" s="595">
        <f>-SUM(Waterfall_Levered!AF84,Waterfall_Levered!AF90,Waterfall_Levered!AF96,Waterfall_Levered!AF102,Waterfall_Levered!AF108)*IF(V$3&gt;'Project Summary'!$G$7,0,1)</f>
        <v>14341417.589883346</v>
      </c>
      <c r="W151" s="595">
        <f>-SUM(Waterfall_Levered!AG84,Waterfall_Levered!AG90,Waterfall_Levered!AG96,Waterfall_Levered!AG102,Waterfall_Levered!AG108)*IF(W$3&gt;'Project Summary'!$G$7,0,1)</f>
        <v>14341417.589883346</v>
      </c>
      <c r="X151" s="595">
        <f>-SUM(Waterfall_Levered!AH84,Waterfall_Levered!AH90,Waterfall_Levered!AH96,Waterfall_Levered!AH102,Waterfall_Levered!AH108)*IF(X$3&gt;'Project Summary'!$G$7,0,1)</f>
        <v>14341417.589883346</v>
      </c>
      <c r="Y151" s="595">
        <f>-SUM(Waterfall_Levered!AI84,Waterfall_Levered!AI90,Waterfall_Levered!AI96,Waterfall_Levered!AI102,Waterfall_Levered!AI108)*IF(Y$3&gt;'Project Summary'!$G$7,0,1)</f>
        <v>14341417.589883346</v>
      </c>
      <c r="Z151" s="595">
        <f>-SUM(Waterfall_Levered!AJ84,Waterfall_Levered!AJ90,Waterfall_Levered!AJ96,Waterfall_Levered!AJ102,Waterfall_Levered!AJ108)*IF(Z$3&gt;'Project Summary'!$G$7,0,1)</f>
        <v>14341417.589883346</v>
      </c>
      <c r="AA151" s="595">
        <f>-SUM(Waterfall_Levered!AK84,Waterfall_Levered!AK90,Waterfall_Levered!AK96,Waterfall_Levered!AK102,Waterfall_Levered!AK108)*IF(AA$3&gt;'Project Summary'!$G$7,0,1)</f>
        <v>14341417.589883346</v>
      </c>
      <c r="AB151" s="595">
        <f>-SUM(Waterfall_Levered!AL84,Waterfall_Levered!AL90,Waterfall_Levered!AL96,Waterfall_Levered!AL102,Waterfall_Levered!AL108)*IF(AB$3&gt;'Project Summary'!$G$7,0,1)</f>
        <v>14341417.589883346</v>
      </c>
      <c r="AC151" s="595">
        <f>-SUM(Waterfall_Levered!AM84,Waterfall_Levered!AM90,Waterfall_Levered!AM96,Waterfall_Levered!AM102,Waterfall_Levered!AM108)*IF(AC$3&gt;'Project Summary'!$G$7,0,1)</f>
        <v>14341417.589883346</v>
      </c>
      <c r="AD151" s="595">
        <f>-SUM(Waterfall_Levered!AN84,Waterfall_Levered!AN90,Waterfall_Levered!AN96,Waterfall_Levered!AN102,Waterfall_Levered!AN108)*IF(AD$3&gt;'Project Summary'!$G$7,0,1)</f>
        <v>14341417.589883346</v>
      </c>
      <c r="AE151" s="595">
        <f>-SUM(Waterfall_Levered!AO84,Waterfall_Levered!AO90,Waterfall_Levered!AO96,Waterfall_Levered!AO102,Waterfall_Levered!AO108)*IF(AE$3&gt;'Project Summary'!$G$7,0,1)</f>
        <v>14341417.589883346</v>
      </c>
      <c r="AF151" s="595">
        <f>-SUM(Waterfall_Levered!AP84,Waterfall_Levered!AP90,Waterfall_Levered!AP96,Waterfall_Levered!AP102,Waterfall_Levered!AP108)*IF(AF$3&gt;'Project Summary'!$G$7,0,1)</f>
        <v>14341417.589883346</v>
      </c>
      <c r="AG151" s="595">
        <f>-SUM(Waterfall_Levered!AQ84,Waterfall_Levered!AQ90,Waterfall_Levered!AQ96,Waterfall_Levered!AQ102,Waterfall_Levered!AQ108)*IF(AG$3&gt;'Project Summary'!$G$7,0,1)</f>
        <v>14341417.589883346</v>
      </c>
      <c r="AH151" s="595">
        <f>-SUM(Waterfall_Levered!AR84,Waterfall_Levered!AR90,Waterfall_Levered!AR96,Waterfall_Levered!AR102,Waterfall_Levered!AR108)*IF(AH$3&gt;'Project Summary'!$G$7,0,1)</f>
        <v>14341417.589883346</v>
      </c>
      <c r="AI151" s="595">
        <f>-SUM(Waterfall_Levered!AS84,Waterfall_Levered!AS90,Waterfall_Levered!AS96,Waterfall_Levered!AS102,Waterfall_Levered!AS108)*IF(AI$3&gt;'Project Summary'!$G$7,0,1)</f>
        <v>14341417.589883346</v>
      </c>
      <c r="AJ151" s="595">
        <f>-SUM(Waterfall_Levered!AT84,Waterfall_Levered!AT90,Waterfall_Levered!AT96,Waterfall_Levered!AT102,Waterfall_Levered!AT108)*IF(AJ$3&gt;'Project Summary'!$G$7,0,1)</f>
        <v>14341417.589883346</v>
      </c>
      <c r="AK151" s="595">
        <f>-SUM(Waterfall_Levered!AU84,Waterfall_Levered!AU90,Waterfall_Levered!AU96,Waterfall_Levered!AU102,Waterfall_Levered!AU108)*IF(AK$3&gt;'Project Summary'!$G$7,0,1)</f>
        <v>14341417.589883346</v>
      </c>
      <c r="AL151" s="595">
        <f>-SUM(Waterfall_Levered!AV84,Waterfall_Levered!AV90,Waterfall_Levered!AV96,Waterfall_Levered!AV102,Waterfall_Levered!AV108)*IF(AL$3&gt;'Project Summary'!$G$7,0,1)</f>
        <v>14341417.589883346</v>
      </c>
      <c r="AM151" s="595">
        <f>-SUM(Waterfall_Levered!AW84,Waterfall_Levered!AW90,Waterfall_Levered!AW96,Waterfall_Levered!AW102,Waterfall_Levered!AW108)*IF(AM$3&gt;'Project Summary'!$G$7,0,1)</f>
        <v>14341417.589883346</v>
      </c>
      <c r="AN151" s="595">
        <f>-SUM(Waterfall_Levered!AX84,Waterfall_Levered!AX90,Waterfall_Levered!AX96,Waterfall_Levered!AX102,Waterfall_Levered!AX108)*IF(AN$3&gt;'Project Summary'!$G$7,0,1)</f>
        <v>14341417.589883346</v>
      </c>
      <c r="AO151" s="595">
        <f>-SUM(Waterfall_Levered!AY84,Waterfall_Levered!AY90,Waterfall_Levered!AY96,Waterfall_Levered!AY102,Waterfall_Levered!AY108)*IF(AO$3&gt;'Project Summary'!$G$7,0,1)</f>
        <v>14341417.589883346</v>
      </c>
      <c r="AP151" s="595">
        <f>-SUM(Waterfall_Levered!AZ84,Waterfall_Levered!AZ90,Waterfall_Levered!AZ96,Waterfall_Levered!AZ102,Waterfall_Levered!AZ108)*IF(AP$3&gt;'Project Summary'!$G$7,0,1)</f>
        <v>14341417.589883346</v>
      </c>
      <c r="AQ151" s="595">
        <f>-SUM(Waterfall_Levered!BA84,Waterfall_Levered!BA90,Waterfall_Levered!BA96,Waterfall_Levered!BA102,Waterfall_Levered!BA108)*IF(AQ$3&gt;'Project Summary'!$G$7,0,1)</f>
        <v>14341417.589883346</v>
      </c>
      <c r="AR151" s="595">
        <f>-SUM(Waterfall_Levered!BB84,Waterfall_Levered!BB90,Waterfall_Levered!BB96,Waterfall_Levered!BB102,Waterfall_Levered!BB108)*IF(AR$3&gt;'Project Summary'!$G$7,0,1)</f>
        <v>14341417.589883346</v>
      </c>
      <c r="AS151" s="595">
        <f>-SUM(Waterfall_Levered!BC84,Waterfall_Levered!BC90,Waterfall_Levered!BC96,Waterfall_Levered!BC102,Waterfall_Levered!BC108)*IF(AS$3&gt;'Project Summary'!$G$7,0,1)</f>
        <v>14341417.589883346</v>
      </c>
      <c r="AT151" s="595">
        <f>-SUM(Waterfall_Levered!BD84,Waterfall_Levered!BD90,Waterfall_Levered!BD96,Waterfall_Levered!BD102,Waterfall_Levered!BD108)*IF(AT$3&gt;'Project Summary'!$G$7,0,1)</f>
        <v>14341417.589883346</v>
      </c>
      <c r="AU151" s="595">
        <f>-SUM(Waterfall_Levered!BE84,Waterfall_Levered!BE90,Waterfall_Levered!BE96,Waterfall_Levered!BE102,Waterfall_Levered!BE108)*IF(AU$3&gt;'Project Summary'!$G$7,0,1)</f>
        <v>14341417.589883346</v>
      </c>
      <c r="AV151" s="595">
        <f>-SUM(Waterfall_Levered!BF84,Waterfall_Levered!BF90,Waterfall_Levered!BF96,Waterfall_Levered!BF102,Waterfall_Levered!BF108)*IF(AV$3&gt;'Project Summary'!$G$7,0,1)</f>
        <v>14341417.589883346</v>
      </c>
      <c r="AW151" s="595">
        <f>-SUM(Waterfall_Levered!BG84,Waterfall_Levered!BG90,Waterfall_Levered!BG96,Waterfall_Levered!BG102,Waterfall_Levered!BG108)*IF(AW$3&gt;'Project Summary'!$G$7,0,1)</f>
        <v>14341417.589883346</v>
      </c>
      <c r="AX151" s="595">
        <f>-SUM(Waterfall_Levered!BH84,Waterfall_Levered!BH90,Waterfall_Levered!BH96,Waterfall_Levered!BH102,Waterfall_Levered!BH108)*IF(AX$3&gt;'Project Summary'!$G$7,0,1)</f>
        <v>14341417.589883346</v>
      </c>
      <c r="AY151" s="595">
        <f>-SUM(Waterfall_Levered!BI84,Waterfall_Levered!BI90,Waterfall_Levered!BI96,Waterfall_Levered!BI102,Waterfall_Levered!BI108)*IF(AY$3&gt;'Project Summary'!$G$7,0,1)</f>
        <v>14341417.589883346</v>
      </c>
      <c r="AZ151" s="595">
        <f>-SUM(Waterfall_Levered!BJ84,Waterfall_Levered!BJ90,Waterfall_Levered!BJ96,Waterfall_Levered!BJ102,Waterfall_Levered!BJ108)*IF(AZ$3&gt;'Project Summary'!$G$7,0,1)</f>
        <v>14341417.589883346</v>
      </c>
      <c r="BA151" s="595">
        <f>-SUM(Waterfall_Levered!BK84,Waterfall_Levered!BK90,Waterfall_Levered!BK96,Waterfall_Levered!BK102,Waterfall_Levered!BK108)*IF(BA$3&gt;'Project Summary'!$G$7,0,1)</f>
        <v>14341417.589883346</v>
      </c>
      <c r="BB151" s="595">
        <f>-SUM(Waterfall_Levered!BL84,Waterfall_Levered!BL90,Waterfall_Levered!BL96,Waterfall_Levered!BL102,Waterfall_Levered!BL108)*IF(BB$3&gt;'Project Summary'!$G$7,0,1)</f>
        <v>14341417.589883346</v>
      </c>
      <c r="BC151" s="595">
        <f>-SUM(Waterfall_Levered!BM84,Waterfall_Levered!BM90,Waterfall_Levered!BM96,Waterfall_Levered!BM102,Waterfall_Levered!BM108)*IF(BC$3&gt;'Project Summary'!$G$7,0,1)</f>
        <v>14341417.589883346</v>
      </c>
      <c r="BD151" s="595">
        <f>-SUM(Waterfall_Levered!BN84,Waterfall_Levered!BN90,Waterfall_Levered!BN96,Waterfall_Levered!BN102,Waterfall_Levered!BN108)*IF(BD$3&gt;'Project Summary'!$G$7,0,1)</f>
        <v>14341417.589883346</v>
      </c>
      <c r="BE151" s="595">
        <f>-SUM(Waterfall_Levered!BO84,Waterfall_Levered!BO90,Waterfall_Levered!BO96,Waterfall_Levered!BO102,Waterfall_Levered!BO108)*IF(BE$3&gt;'Project Summary'!$G$7,0,1)</f>
        <v>14341417.589883346</v>
      </c>
      <c r="BF151" s="595">
        <f>-SUM(Waterfall_Levered!BP84,Waterfall_Levered!BP90,Waterfall_Levered!BP96,Waterfall_Levered!BP102,Waterfall_Levered!BP108)*IF(BF$3&gt;'Project Summary'!$G$7,0,1)</f>
        <v>14341417.589883346</v>
      </c>
      <c r="BG151" s="595">
        <f>-SUM(Waterfall_Levered!BQ84,Waterfall_Levered!BQ90,Waterfall_Levered!BQ96,Waterfall_Levered!BQ102,Waterfall_Levered!BQ108)*IF(BG$3&gt;'Project Summary'!$G$7,0,1)</f>
        <v>14341417.589883346</v>
      </c>
      <c r="BH151" s="595">
        <f>-SUM(Waterfall_Levered!BR84,Waterfall_Levered!BR90,Waterfall_Levered!BR96,Waterfall_Levered!BR102,Waterfall_Levered!BR108)*IF(BH$3&gt;'Project Summary'!$G$7,0,1)</f>
        <v>14341417.589883346</v>
      </c>
      <c r="BI151" s="595">
        <f>-SUM(Waterfall_Levered!BS84,Waterfall_Levered!BS90,Waterfall_Levered!BS96,Waterfall_Levered!BS102,Waterfall_Levered!BS108)*IF(BI$3&gt;'Project Summary'!$G$7,0,1)</f>
        <v>14341417.589883346</v>
      </c>
      <c r="BJ151" s="595">
        <f>-SUM(Waterfall_Levered!BT84,Waterfall_Levered!BT90,Waterfall_Levered!BT96,Waterfall_Levered!BT102,Waterfall_Levered!BT108)*IF(BJ$3&gt;'Project Summary'!$G$7,0,1)</f>
        <v>14341417.589883346</v>
      </c>
      <c r="BK151" s="595">
        <f>-SUM(Waterfall_Levered!BU84,Waterfall_Levered!BU90,Waterfall_Levered!BU96,Waterfall_Levered!BU102,Waterfall_Levered!BU108)*IF(BK$3&gt;'Project Summary'!$G$7,0,1)</f>
        <v>14341417.589883346</v>
      </c>
      <c r="BL151" s="595">
        <f>-SUM(Waterfall_Levered!BV84,Waterfall_Levered!BV90,Waterfall_Levered!BV96,Waterfall_Levered!BV102,Waterfall_Levered!BV108)*IF(BL$3&gt;'Project Summary'!$G$7,0,1)</f>
        <v>14341417.589883346</v>
      </c>
      <c r="BM151" s="595">
        <f>-SUM(Waterfall_Levered!BW84,Waterfall_Levered!BW90,Waterfall_Levered!BW96,Waterfall_Levered!BW102,Waterfall_Levered!BW108)*IF(BM$3&gt;'Project Summary'!$G$7,0,1)</f>
        <v>14341417.589883346</v>
      </c>
      <c r="BN151" s="595">
        <f>-SUM(Waterfall_Levered!BX84,Waterfall_Levered!BX90,Waterfall_Levered!BX96,Waterfall_Levered!BX102,Waterfall_Levered!BX108)*IF(BN$3&gt;'Project Summary'!$G$7,0,1)</f>
        <v>14341417.589883346</v>
      </c>
      <c r="BO151" s="595">
        <f>-SUM(Waterfall_Levered!BY84,Waterfall_Levered!BY90,Waterfall_Levered!BY96,Waterfall_Levered!BY102,Waterfall_Levered!BY108)*IF(BO$3&gt;'Project Summary'!$G$7,0,1)</f>
        <v>14341417.589883346</v>
      </c>
      <c r="BP151" s="595">
        <f>-SUM(Waterfall_Levered!BZ84,Waterfall_Levered!BZ90,Waterfall_Levered!BZ96,Waterfall_Levered!BZ102,Waterfall_Levered!BZ108)*IF(BP$3&gt;'Project Summary'!$G$7,0,1)</f>
        <v>14341417.589883346</v>
      </c>
      <c r="BQ151" s="595">
        <f>-SUM(Waterfall_Levered!CA84,Waterfall_Levered!CA90,Waterfall_Levered!CA96,Waterfall_Levered!CA102,Waterfall_Levered!CA108)*IF(BQ$3&gt;'Project Summary'!$G$7,0,1)</f>
        <v>14341417.589883346</v>
      </c>
      <c r="BR151" s="595">
        <f>-SUM(Waterfall_Levered!CB84,Waterfall_Levered!CB90,Waterfall_Levered!CB96,Waterfall_Levered!CB102,Waterfall_Levered!CB108)*IF(BR$3&gt;'Project Summary'!$G$7,0,1)</f>
        <v>14341417.589883346</v>
      </c>
      <c r="BS151" s="595">
        <f>-SUM(Waterfall_Levered!CC84,Waterfall_Levered!CC90,Waterfall_Levered!CC96,Waterfall_Levered!CC102,Waterfall_Levered!CC108)*IF(BS$3&gt;'Project Summary'!$G$7,0,1)</f>
        <v>14341417.589883346</v>
      </c>
      <c r="BT151" s="595">
        <f>-SUM(Waterfall_Levered!CD84,Waterfall_Levered!CD90,Waterfall_Levered!CD96,Waterfall_Levered!CD102,Waterfall_Levered!CD108)*IF(BT$3&gt;'Project Summary'!$G$7,0,1)</f>
        <v>14341417.589883346</v>
      </c>
      <c r="BU151" s="595">
        <f>-SUM(Waterfall_Levered!CE84,Waterfall_Levered!CE90,Waterfall_Levered!CE96,Waterfall_Levered!CE102,Waterfall_Levered!CE108)*IF(BU$3&gt;'Project Summary'!$G$7,0,1)</f>
        <v>14341417.589883346</v>
      </c>
      <c r="BV151" s="595">
        <f>-SUM(Waterfall_Levered!CF84,Waterfall_Levered!CF90,Waterfall_Levered!CF96,Waterfall_Levered!CF102,Waterfall_Levered!CF108)*IF(BV$3&gt;'Project Summary'!$G$7,0,1)</f>
        <v>14341417.589883346</v>
      </c>
      <c r="BW151" s="595">
        <f>-SUM(Waterfall_Levered!CG84,Waterfall_Levered!CG90,Waterfall_Levered!CG96,Waterfall_Levered!CG102,Waterfall_Levered!CG108)*IF(BW$3&gt;'Project Summary'!$G$7,0,1)</f>
        <v>14341417.589883346</v>
      </c>
      <c r="BX151" s="595">
        <f>-SUM(Waterfall_Levered!CH84,Waterfall_Levered!CH90,Waterfall_Levered!CH96,Waterfall_Levered!CH102,Waterfall_Levered!CH108)*IF(BX$3&gt;'Project Summary'!$G$7,0,1)</f>
        <v>14341417.589883346</v>
      </c>
      <c r="BY151" s="595">
        <f>-SUM(Waterfall_Levered!CI84,Waterfall_Levered!CI90,Waterfall_Levered!CI96,Waterfall_Levered!CI102,Waterfall_Levered!CI108)*IF(BY$3&gt;'Project Summary'!$G$7,0,1)</f>
        <v>14341417.589883346</v>
      </c>
      <c r="BZ151" s="595">
        <f>-SUM(Waterfall_Levered!CJ84,Waterfall_Levered!CJ90,Waterfall_Levered!CJ96,Waterfall_Levered!CJ102,Waterfall_Levered!CJ108)*IF(BZ$3&gt;'Project Summary'!$G$7,0,1)</f>
        <v>14341417.589883346</v>
      </c>
      <c r="CA151" s="595">
        <f>-SUM(Waterfall_Levered!CK84,Waterfall_Levered!CK90,Waterfall_Levered!CK96,Waterfall_Levered!CK102,Waterfall_Levered!CK108)*IF(CA$3&gt;'Project Summary'!$G$7,0,1)</f>
        <v>14341417.589883346</v>
      </c>
      <c r="CB151" s="595">
        <f>-SUM(Waterfall_Levered!CL84,Waterfall_Levered!CL90,Waterfall_Levered!CL96,Waterfall_Levered!CL102,Waterfall_Levered!CL108)*IF(CB$3&gt;'Project Summary'!$G$7,0,1)</f>
        <v>14341417.589883346</v>
      </c>
      <c r="CC151" s="595">
        <f>-SUM(Waterfall_Levered!CM84,Waterfall_Levered!CM90,Waterfall_Levered!CM96,Waterfall_Levered!CM102,Waterfall_Levered!CM108)*IF(CC$3&gt;'Project Summary'!$G$7,0,1)</f>
        <v>14341417.589883346</v>
      </c>
      <c r="CD151" s="595">
        <f>-SUM(Waterfall_Levered!CN84,Waterfall_Levered!CN90,Waterfall_Levered!CN96,Waterfall_Levered!CN102,Waterfall_Levered!CN108)*IF(CD$3&gt;'Project Summary'!$G$7,0,1)</f>
        <v>14341417.589883346</v>
      </c>
      <c r="CE151" s="595">
        <f>-SUM(Waterfall_Levered!CO84,Waterfall_Levered!CO90,Waterfall_Levered!CO96,Waterfall_Levered!CO102,Waterfall_Levered!CO108)*IF(CE$3&gt;'Project Summary'!$G$7,0,1)</f>
        <v>14341417.589883346</v>
      </c>
      <c r="CF151" s="595">
        <f>-SUM(Waterfall_Levered!CP84,Waterfall_Levered!CP90,Waterfall_Levered!CP96,Waterfall_Levered!CP102,Waterfall_Levered!CP108)*IF(CF$3&gt;'Project Summary'!$G$7,0,1)</f>
        <v>14341417.589883346</v>
      </c>
      <c r="CG151" s="595">
        <f>-SUM(Waterfall_Levered!CQ84,Waterfall_Levered!CQ90,Waterfall_Levered!CQ96,Waterfall_Levered!CQ102,Waterfall_Levered!CQ108)*IF(CG$3&gt;'Project Summary'!$G$7,0,1)</f>
        <v>14341417.589883346</v>
      </c>
      <c r="CH151" s="595">
        <f>-SUM(Waterfall_Levered!CR84,Waterfall_Levered!CR90,Waterfall_Levered!CR96,Waterfall_Levered!CR102,Waterfall_Levered!CR108)*IF(CH$3&gt;'Project Summary'!$G$7,0,1)</f>
        <v>14341417.589883346</v>
      </c>
      <c r="CI151" s="595">
        <f>-SUM(Waterfall_Levered!CS84,Waterfall_Levered!CS90,Waterfall_Levered!CS96,Waterfall_Levered!CS102,Waterfall_Levered!CS108)*IF(CI$3&gt;'Project Summary'!$G$7,0,1)</f>
        <v>14341417.589883346</v>
      </c>
      <c r="CJ151" s="595">
        <f>-SUM(Waterfall_Levered!CT84,Waterfall_Levered!CT90,Waterfall_Levered!CT96,Waterfall_Levered!CT102,Waterfall_Levered!CT108)*IF(CJ$3&gt;'Project Summary'!$G$7,0,1)</f>
        <v>14341417.589883346</v>
      </c>
      <c r="CK151" s="595">
        <f>-SUM(Waterfall_Levered!CU84,Waterfall_Levered!CU90,Waterfall_Levered!CU96,Waterfall_Levered!CU102,Waterfall_Levered!CU108)*IF(CK$3&gt;'Project Summary'!$G$7,0,1)</f>
        <v>0</v>
      </c>
      <c r="CL151" s="595">
        <f>-SUM(Waterfall_Levered!CV84,Waterfall_Levered!CV90,Waterfall_Levered!CV96,Waterfall_Levered!CV102,Waterfall_Levered!CV108)*IF(CL$3&gt;'Project Summary'!$G$7,0,1)</f>
        <v>0</v>
      </c>
      <c r="CM151" s="595">
        <f>-SUM(Waterfall_Levered!CW84,Waterfall_Levered!CW90,Waterfall_Levered!CW96,Waterfall_Levered!CW102,Waterfall_Levered!CW108)*IF(CM$3&gt;'Project Summary'!$G$7,0,1)</f>
        <v>0</v>
      </c>
      <c r="CN151" s="595">
        <f>-SUM(Waterfall_Levered!CX84,Waterfall_Levered!CX90,Waterfall_Levered!CX96,Waterfall_Levered!CX102,Waterfall_Levered!CX108)*IF(CN$3&gt;'Project Summary'!$G$7,0,1)</f>
        <v>0</v>
      </c>
      <c r="CO151" s="595">
        <f>-SUM(Waterfall_Levered!CY84,Waterfall_Levered!CY90,Waterfall_Levered!CY96,Waterfall_Levered!CY102,Waterfall_Levered!CY108)*IF(CO$3&gt;'Project Summary'!$G$7,0,1)</f>
        <v>0</v>
      </c>
      <c r="CP151" s="595">
        <f>-SUM(Waterfall_Levered!CZ84,Waterfall_Levered!CZ90,Waterfall_Levered!CZ96,Waterfall_Levered!CZ102,Waterfall_Levered!CZ108)*IF(CP$3&gt;'Project Summary'!$G$7,0,1)</f>
        <v>0</v>
      </c>
      <c r="CQ151" s="595">
        <f>-SUM(Waterfall_Levered!DA84,Waterfall_Levered!DA90,Waterfall_Levered!DA96,Waterfall_Levered!DA102,Waterfall_Levered!DA108)*IF(CQ$3&gt;'Project Summary'!$G$7,0,1)</f>
        <v>0</v>
      </c>
      <c r="CR151" s="595">
        <f>-SUM(Waterfall_Levered!DB84,Waterfall_Levered!DB90,Waterfall_Levered!DB96,Waterfall_Levered!DB102,Waterfall_Levered!DB108)*IF(CR$3&gt;'Project Summary'!$G$7,0,1)</f>
        <v>0</v>
      </c>
      <c r="CS151" s="595">
        <f>-SUM(Waterfall_Levered!DC84,Waterfall_Levered!DC90,Waterfall_Levered!DC96,Waterfall_Levered!DC102,Waterfall_Levered!DC108)*IF(CS$3&gt;'Project Summary'!$G$7,0,1)</f>
        <v>0</v>
      </c>
      <c r="CT151" s="595">
        <f>-SUM(Waterfall_Levered!DD84,Waterfall_Levered!DD90,Waterfall_Levered!DD96,Waterfall_Levered!DD102,Waterfall_Levered!DD108)*IF(CT$3&gt;'Project Summary'!$G$7,0,1)</f>
        <v>0</v>
      </c>
      <c r="CU151" s="595">
        <f>-SUM(Waterfall_Levered!DE84,Waterfall_Levered!DE90,Waterfall_Levered!DE96,Waterfall_Levered!DE102,Waterfall_Levered!DE108)*IF(CU$3&gt;'Project Summary'!$G$7,0,1)</f>
        <v>0</v>
      </c>
      <c r="CV151" s="595">
        <f>-SUM(Waterfall_Levered!DF84,Waterfall_Levered!DF90,Waterfall_Levered!DF96,Waterfall_Levered!DF102,Waterfall_Levered!DF108)*IF(CV$3&gt;'Project Summary'!$G$7,0,1)</f>
        <v>0</v>
      </c>
      <c r="CW151" s="595">
        <f>-SUM(Waterfall_Levered!DG84,Waterfall_Levered!DG90,Waterfall_Levered!DG96,Waterfall_Levered!DG102,Waterfall_Levered!DG108)*IF(CW$3&gt;'Project Summary'!$G$7,0,1)</f>
        <v>0</v>
      </c>
      <c r="CX151" s="595">
        <f>-SUM(Waterfall_Levered!DH84,Waterfall_Levered!DH90,Waterfall_Levered!DH96,Waterfall_Levered!DH102,Waterfall_Levered!DH108)*IF(CX$3&gt;'Project Summary'!$G$7,0,1)</f>
        <v>0</v>
      </c>
      <c r="CY151" s="595">
        <f>-SUM(Waterfall_Levered!DI84,Waterfall_Levered!DI90,Waterfall_Levered!DI96,Waterfall_Levered!DI102,Waterfall_Levered!DI108)*IF(CY$3&gt;'Project Summary'!$G$7,0,1)</f>
        <v>0</v>
      </c>
      <c r="CZ151" s="595">
        <f>-SUM(Waterfall_Levered!DJ84,Waterfall_Levered!DJ90,Waterfall_Levered!DJ96,Waterfall_Levered!DJ102,Waterfall_Levered!DJ108)*IF(CZ$3&gt;'Project Summary'!$G$7,0,1)</f>
        <v>0</v>
      </c>
      <c r="DA151" s="595">
        <f>-SUM(Waterfall_Levered!DK84,Waterfall_Levered!DK90,Waterfall_Levered!DK96,Waterfall_Levered!DK102,Waterfall_Levered!DK108)*IF(DA$3&gt;'Project Summary'!$G$7,0,1)</f>
        <v>0</v>
      </c>
      <c r="DB151" s="595">
        <f>-SUM(Waterfall_Levered!DL84,Waterfall_Levered!DL90,Waterfall_Levered!DL96,Waterfall_Levered!DL102,Waterfall_Levered!DL108)*IF(DB$3&gt;'Project Summary'!$G$7,0,1)</f>
        <v>0</v>
      </c>
      <c r="DC151" s="595">
        <f>-SUM(Waterfall_Levered!DM84,Waterfall_Levered!DM90,Waterfall_Levered!DM96,Waterfall_Levered!DM102,Waterfall_Levered!DM108)*IF(DC$3&gt;'Project Summary'!$G$7,0,1)</f>
        <v>0</v>
      </c>
      <c r="DD151" s="595">
        <f>-SUM(Waterfall_Levered!DN84,Waterfall_Levered!DN90,Waterfall_Levered!DN96,Waterfall_Levered!DN102,Waterfall_Levered!DN108)*IF(DD$3&gt;'Project Summary'!$G$7,0,1)</f>
        <v>0</v>
      </c>
      <c r="DE151" s="595">
        <f>-SUM(Waterfall_Levered!DO84,Waterfall_Levered!DO90,Waterfall_Levered!DO96,Waterfall_Levered!DO102,Waterfall_Levered!DO108)*IF(DE$3&gt;'Project Summary'!$G$7,0,1)</f>
        <v>0</v>
      </c>
      <c r="DF151" s="595">
        <f>-SUM(Waterfall_Levered!DP84,Waterfall_Levered!DP90,Waterfall_Levered!DP96,Waterfall_Levered!DP102,Waterfall_Levered!DP108)*IF(DF$3&gt;'Project Summary'!$G$7,0,1)</f>
        <v>0</v>
      </c>
      <c r="DG151" s="595">
        <f>-SUM(Waterfall_Levered!DQ84,Waterfall_Levered!DQ90,Waterfall_Levered!DQ96,Waterfall_Levered!DQ102,Waterfall_Levered!DQ108)*IF(DG$3&gt;'Project Summary'!$G$7,0,1)</f>
        <v>0</v>
      </c>
      <c r="DH151" s="595">
        <f>-SUM(Waterfall_Levered!DR84,Waterfall_Levered!DR90,Waterfall_Levered!DR96,Waterfall_Levered!DR102,Waterfall_Levered!DR108)*IF(DH$3&gt;'Project Summary'!$G$7,0,1)</f>
        <v>0</v>
      </c>
      <c r="DI151" s="595">
        <f>-SUM(Waterfall_Levered!DS84,Waterfall_Levered!DS90,Waterfall_Levered!DS96,Waterfall_Levered!DS102,Waterfall_Levered!DS108)*IF(DI$3&gt;'Project Summary'!$G$7,0,1)</f>
        <v>0</v>
      </c>
      <c r="DJ151" s="595">
        <f>-SUM(Waterfall_Levered!DT84,Waterfall_Levered!DT90,Waterfall_Levered!DT96,Waterfall_Levered!DT102,Waterfall_Levered!DT108)*IF(DJ$3&gt;'Project Summary'!$G$7,0,1)</f>
        <v>0</v>
      </c>
      <c r="DK151" s="595">
        <f>-SUM(Waterfall_Levered!DU84,Waterfall_Levered!DU90,Waterfall_Levered!DU96,Waterfall_Levered!DU102,Waterfall_Levered!DU108)*IF(DK$3&gt;'Project Summary'!$G$7,0,1)</f>
        <v>0</v>
      </c>
      <c r="DL151" s="595">
        <f>-SUM(Waterfall_Levered!DV84,Waterfall_Levered!DV90,Waterfall_Levered!DV96,Waterfall_Levered!DV102,Waterfall_Levered!DV108)*IF(DL$3&gt;'Project Summary'!$G$7,0,1)</f>
        <v>0</v>
      </c>
      <c r="DM151" s="595">
        <f>-SUM(Waterfall_Levered!DW84,Waterfall_Levered!DW90,Waterfall_Levered!DW96,Waterfall_Levered!DW102,Waterfall_Levered!DW108)*IF(DM$3&gt;'Project Summary'!$G$7,0,1)</f>
        <v>0</v>
      </c>
      <c r="DN151" s="595">
        <f>-SUM(Waterfall_Levered!DX84,Waterfall_Levered!DX90,Waterfall_Levered!DX96,Waterfall_Levered!DX102,Waterfall_Levered!DX108)*IF(DN$3&gt;'Project Summary'!$G$7,0,1)</f>
        <v>0</v>
      </c>
      <c r="DO151" s="595">
        <f>-SUM(Waterfall_Levered!DY84,Waterfall_Levered!DY90,Waterfall_Levered!DY96,Waterfall_Levered!DY102,Waterfall_Levered!DY108)*IF(DO$3&gt;'Project Summary'!$G$7,0,1)</f>
        <v>0</v>
      </c>
      <c r="DP151" s="595">
        <f>-SUM(Waterfall_Levered!DZ84,Waterfall_Levered!DZ90,Waterfall_Levered!DZ96,Waterfall_Levered!DZ102,Waterfall_Levered!DZ108)*IF(DP$3&gt;'Project Summary'!$G$7,0,1)</f>
        <v>0</v>
      </c>
      <c r="DQ151" s="595">
        <f>-SUM(Waterfall_Levered!EA84,Waterfall_Levered!EA90,Waterfall_Levered!EA96,Waterfall_Levered!EA102,Waterfall_Levered!EA108)*IF(DQ$3&gt;'Project Summary'!$G$7,0,1)</f>
        <v>0</v>
      </c>
      <c r="DR151" s="595">
        <f>-SUM(Waterfall_Levered!EB84,Waterfall_Levered!EB90,Waterfall_Levered!EB96,Waterfall_Levered!EB102,Waterfall_Levered!EB108)*IF(DR$3&gt;'Project Summary'!$G$7,0,1)</f>
        <v>0</v>
      </c>
      <c r="DS151" s="595">
        <f>-SUM(Waterfall_Levered!EC84,Waterfall_Levered!EC90,Waterfall_Levered!EC96,Waterfall_Levered!EC102,Waterfall_Levered!EC108)*IF(DS$3&gt;'Project Summary'!$G$7,0,1)</f>
        <v>0</v>
      </c>
      <c r="DT151" s="595">
        <f>-SUM(Waterfall_Levered!ED84,Waterfall_Levered!ED90,Waterfall_Levered!ED96,Waterfall_Levered!ED102,Waterfall_Levered!ED108)*IF(DT$3&gt;'Project Summary'!$G$7,0,1)</f>
        <v>0</v>
      </c>
      <c r="DU151" s="82"/>
    </row>
    <row r="152" spans="1:125" s="31" customFormat="1">
      <c r="A152" s="253" t="s">
        <v>238</v>
      </c>
      <c r="C152" s="1450">
        <f>AVERAGE(E152:DT152)*12</f>
        <v>6.9348969193898075E-2</v>
      </c>
      <c r="E152" s="599">
        <f>IFERROR(E150/E151,"")</f>
        <v>2.3906147058558695E-3</v>
      </c>
      <c r="F152" s="599">
        <f t="shared" ref="F152:BQ152" si="276">IFERROR(F150/F151,"")</f>
        <v>2.4131615550020626E-3</v>
      </c>
      <c r="G152" s="599">
        <f t="shared" si="276"/>
        <v>2.4295707766322982E-3</v>
      </c>
      <c r="H152" s="599">
        <f t="shared" si="276"/>
        <v>2.4455502552169759E-3</v>
      </c>
      <c r="I152" s="599">
        <f t="shared" si="276"/>
        <v>2.4792955377942951E-3</v>
      </c>
      <c r="J152" s="599">
        <f t="shared" si="276"/>
        <v>2.5062580296750969E-3</v>
      </c>
      <c r="K152" s="599">
        <f t="shared" si="276"/>
        <v>2.5990099156953891E-3</v>
      </c>
      <c r="L152" s="599">
        <f t="shared" si="276"/>
        <v>2.7097310484358989E-3</v>
      </c>
      <c r="M152" s="599">
        <f t="shared" si="276"/>
        <v>2.8279723834740999E-3</v>
      </c>
      <c r="N152" s="599">
        <f t="shared" si="276"/>
        <v>2.9201895178836606E-3</v>
      </c>
      <c r="O152" s="599">
        <f t="shared" si="276"/>
        <v>3.0013682480235079E-3</v>
      </c>
      <c r="P152" s="599">
        <f t="shared" si="276"/>
        <v>3.0867439027990329E-3</v>
      </c>
      <c r="Q152" s="599">
        <f t="shared" si="276"/>
        <v>3.3675355474208067E-3</v>
      </c>
      <c r="R152" s="599">
        <f t="shared" si="276"/>
        <v>3.4887556112194996E-3</v>
      </c>
      <c r="S152" s="599">
        <f t="shared" si="276"/>
        <v>3.5879952699284759E-3</v>
      </c>
      <c r="T152" s="599">
        <f t="shared" si="276"/>
        <v>3.6705079691068906E-3</v>
      </c>
      <c r="U152" s="599">
        <f t="shared" si="276"/>
        <v>3.7698907613488747E-3</v>
      </c>
      <c r="V152" s="599">
        <f t="shared" si="276"/>
        <v>3.8432714721335676E-3</v>
      </c>
      <c r="W152" s="599">
        <f t="shared" si="276"/>
        <v>4.0212670066512987E-3</v>
      </c>
      <c r="X152" s="599">
        <f t="shared" si="276"/>
        <v>4.2000897009826467E-3</v>
      </c>
      <c r="Y152" s="599">
        <f t="shared" si="276"/>
        <v>4.3792981719681899E-3</v>
      </c>
      <c r="Z152" s="599">
        <f t="shared" si="276"/>
        <v>4.5073157298771661E-3</v>
      </c>
      <c r="AA152" s="599">
        <f t="shared" si="276"/>
        <v>4.6171239884967982E-3</v>
      </c>
      <c r="AB152" s="599">
        <f t="shared" si="276"/>
        <v>4.7257973045528364E-3</v>
      </c>
      <c r="AC152" s="599">
        <f t="shared" si="276"/>
        <v>4.8897484107259526E-3</v>
      </c>
      <c r="AD152" s="599">
        <f t="shared" si="276"/>
        <v>5.0273809486879439E-3</v>
      </c>
      <c r="AE152" s="599">
        <f t="shared" si="276"/>
        <v>5.1346537781560581E-3</v>
      </c>
      <c r="AF152" s="599">
        <f t="shared" si="276"/>
        <v>5.2196736883713601E-3</v>
      </c>
      <c r="AG152" s="599">
        <f t="shared" si="276"/>
        <v>5.3174998077840374E-3</v>
      </c>
      <c r="AH152" s="599">
        <f t="shared" si="276"/>
        <v>5.3870303968134997E-3</v>
      </c>
      <c r="AI152" s="599">
        <f t="shared" si="276"/>
        <v>5.5470025140749507E-3</v>
      </c>
      <c r="AJ152" s="599">
        <f t="shared" si="276"/>
        <v>5.7000253190861421E-3</v>
      </c>
      <c r="AK152" s="599">
        <f t="shared" si="276"/>
        <v>5.8460764178789567E-3</v>
      </c>
      <c r="AL152" s="599">
        <f t="shared" si="276"/>
        <v>5.9348582781441157E-3</v>
      </c>
      <c r="AM152" s="599">
        <f t="shared" si="276"/>
        <v>6.0218007072518993E-3</v>
      </c>
      <c r="AN152" s="599">
        <f t="shared" si="276"/>
        <v>6.106944881663013E-3</v>
      </c>
      <c r="AO152" s="599">
        <f t="shared" si="276"/>
        <v>5.9773646493729155E-3</v>
      </c>
      <c r="AP152" s="599">
        <f t="shared" si="276"/>
        <v>6.0770998174790088E-3</v>
      </c>
      <c r="AQ152" s="599">
        <f t="shared" si="276"/>
        <v>6.1526630880261897E-3</v>
      </c>
      <c r="AR152" s="599">
        <f t="shared" si="276"/>
        <v>6.2124813670091901E-3</v>
      </c>
      <c r="AS152" s="599">
        <f t="shared" si="276"/>
        <v>6.2774409243860916E-3</v>
      </c>
      <c r="AT152" s="599">
        <f t="shared" si="276"/>
        <v>6.3236693697840476E-3</v>
      </c>
      <c r="AU152" s="599">
        <f t="shared" si="276"/>
        <v>6.4290752322507414E-3</v>
      </c>
      <c r="AV152" s="599">
        <f t="shared" si="276"/>
        <v>6.5229301032450823E-3</v>
      </c>
      <c r="AW152" s="599">
        <f t="shared" si="276"/>
        <v>6.6055432219503957E-3</v>
      </c>
      <c r="AX152" s="599">
        <f t="shared" si="276"/>
        <v>6.6562040995665275E-3</v>
      </c>
      <c r="AY152" s="599">
        <f t="shared" si="276"/>
        <v>6.7059585631221155E-3</v>
      </c>
      <c r="AZ152" s="599">
        <f t="shared" si="276"/>
        <v>6.7548710447631333E-3</v>
      </c>
      <c r="BA152" s="599">
        <f t="shared" si="276"/>
        <v>6.5438656215129299E-3</v>
      </c>
      <c r="BB152" s="599">
        <f t="shared" si="276"/>
        <v>6.6077454137562488E-3</v>
      </c>
      <c r="BC152" s="599">
        <f t="shared" si="276"/>
        <v>6.6544156342099401E-3</v>
      </c>
      <c r="BD152" s="599">
        <f t="shared" si="276"/>
        <v>6.6918616020889875E-3</v>
      </c>
      <c r="BE152" s="599">
        <f t="shared" si="276"/>
        <v>6.7355047216970682E-3</v>
      </c>
      <c r="BF152" s="599">
        <f t="shared" si="276"/>
        <v>6.7670944907418746E-3</v>
      </c>
      <c r="BG152" s="599">
        <f t="shared" si="276"/>
        <v>6.8405160469059744E-3</v>
      </c>
      <c r="BH152" s="599">
        <f t="shared" si="276"/>
        <v>6.9122059157564501E-3</v>
      </c>
      <c r="BI152" s="599">
        <f t="shared" si="276"/>
        <v>6.9828085712720514E-3</v>
      </c>
      <c r="BJ152" s="599">
        <f t="shared" si="276"/>
        <v>7.0274005835191788E-3</v>
      </c>
      <c r="BK152" s="599">
        <f t="shared" si="276"/>
        <v>7.0724904254748262E-3</v>
      </c>
      <c r="BL152" s="599">
        <f t="shared" si="276"/>
        <v>7.1181082656694766E-3</v>
      </c>
      <c r="BM152" s="599">
        <f t="shared" si="276"/>
        <v>7.0124472681874347E-3</v>
      </c>
      <c r="BN152" s="599">
        <f t="shared" si="276"/>
        <v>7.0761191988311864E-3</v>
      </c>
      <c r="BO152" s="599">
        <f t="shared" si="276"/>
        <v>7.1235628152093366E-3</v>
      </c>
      <c r="BP152" s="599">
        <f t="shared" si="276"/>
        <v>7.1623325073216833E-3</v>
      </c>
      <c r="BQ152" s="599">
        <f t="shared" si="276"/>
        <v>7.2083060384080869E-3</v>
      </c>
      <c r="BR152" s="599">
        <f t="shared" ref="BR152:DT152" si="277">IFERROR(BR150/BR151,"")</f>
        <v>7.2419639247175305E-3</v>
      </c>
      <c r="BS152" s="599">
        <f t="shared" si="277"/>
        <v>7.3222987540313067E-3</v>
      </c>
      <c r="BT152" s="599">
        <f t="shared" si="277"/>
        <v>7.4022893030025521E-3</v>
      </c>
      <c r="BU152" s="599">
        <f t="shared" si="277"/>
        <v>7.4819982405099949E-3</v>
      </c>
      <c r="BV152" s="599">
        <f t="shared" si="277"/>
        <v>7.5325773811522664E-3</v>
      </c>
      <c r="BW152" s="599">
        <f t="shared" si="277"/>
        <v>7.5838996416350427E-3</v>
      </c>
      <c r="BX152" s="599">
        <f t="shared" si="277"/>
        <v>7.6359460002444323E-3</v>
      </c>
      <c r="BY152" s="599">
        <f t="shared" si="277"/>
        <v>7.3994486237019021E-3</v>
      </c>
      <c r="BZ152" s="599">
        <f t="shared" si="277"/>
        <v>7.47103823480939E-3</v>
      </c>
      <c r="CA152" s="599">
        <f t="shared" si="277"/>
        <v>7.5249672884339846E-3</v>
      </c>
      <c r="CB152" s="599">
        <f t="shared" si="277"/>
        <v>7.5689548055056528E-3</v>
      </c>
      <c r="CC152" s="599">
        <f t="shared" si="277"/>
        <v>7.6210176534330064E-3</v>
      </c>
      <c r="CD152" s="599">
        <f t="shared" si="277"/>
        <v>7.6590310690528548E-3</v>
      </c>
      <c r="CE152" s="599">
        <f t="shared" si="277"/>
        <v>7.7495689435437614E-3</v>
      </c>
      <c r="CF152" s="599">
        <f t="shared" si="277"/>
        <v>7.8394322321497512E-3</v>
      </c>
      <c r="CG152" s="599">
        <f t="shared" si="277"/>
        <v>7.9286370792632805E-3</v>
      </c>
      <c r="CH152" s="599">
        <f t="shared" si="277"/>
        <v>7.9850223144164786E-3</v>
      </c>
      <c r="CI152" s="599">
        <f t="shared" si="277"/>
        <v>8.0420131290119528E-3</v>
      </c>
      <c r="CJ152" s="599">
        <f t="shared" si="277"/>
        <v>8.0995835783399407E-3</v>
      </c>
      <c r="CK152" s="599" t="str">
        <f t="shared" si="277"/>
        <v/>
      </c>
      <c r="CL152" s="599" t="str">
        <f t="shared" si="277"/>
        <v/>
      </c>
      <c r="CM152" s="599" t="str">
        <f t="shared" si="277"/>
        <v/>
      </c>
      <c r="CN152" s="599" t="str">
        <f t="shared" si="277"/>
        <v/>
      </c>
      <c r="CO152" s="599" t="str">
        <f t="shared" si="277"/>
        <v/>
      </c>
      <c r="CP152" s="599" t="str">
        <f t="shared" si="277"/>
        <v/>
      </c>
      <c r="CQ152" s="599" t="str">
        <f t="shared" si="277"/>
        <v/>
      </c>
      <c r="CR152" s="599" t="str">
        <f t="shared" si="277"/>
        <v/>
      </c>
      <c r="CS152" s="599" t="str">
        <f t="shared" si="277"/>
        <v/>
      </c>
      <c r="CT152" s="599" t="str">
        <f t="shared" si="277"/>
        <v/>
      </c>
      <c r="CU152" s="599" t="str">
        <f t="shared" si="277"/>
        <v/>
      </c>
      <c r="CV152" s="599" t="str">
        <f t="shared" si="277"/>
        <v/>
      </c>
      <c r="CW152" s="599" t="str">
        <f t="shared" si="277"/>
        <v/>
      </c>
      <c r="CX152" s="599" t="str">
        <f t="shared" si="277"/>
        <v/>
      </c>
      <c r="CY152" s="599" t="str">
        <f t="shared" si="277"/>
        <v/>
      </c>
      <c r="CZ152" s="599" t="str">
        <f t="shared" si="277"/>
        <v/>
      </c>
      <c r="DA152" s="599" t="str">
        <f t="shared" si="277"/>
        <v/>
      </c>
      <c r="DB152" s="599" t="str">
        <f t="shared" si="277"/>
        <v/>
      </c>
      <c r="DC152" s="599" t="str">
        <f t="shared" si="277"/>
        <v/>
      </c>
      <c r="DD152" s="599" t="str">
        <f t="shared" si="277"/>
        <v/>
      </c>
      <c r="DE152" s="599" t="str">
        <f t="shared" si="277"/>
        <v/>
      </c>
      <c r="DF152" s="599" t="str">
        <f t="shared" si="277"/>
        <v/>
      </c>
      <c r="DG152" s="599" t="str">
        <f t="shared" si="277"/>
        <v/>
      </c>
      <c r="DH152" s="599" t="str">
        <f t="shared" si="277"/>
        <v/>
      </c>
      <c r="DI152" s="599" t="str">
        <f t="shared" si="277"/>
        <v/>
      </c>
      <c r="DJ152" s="599" t="str">
        <f t="shared" si="277"/>
        <v/>
      </c>
      <c r="DK152" s="599" t="str">
        <f t="shared" si="277"/>
        <v/>
      </c>
      <c r="DL152" s="599" t="str">
        <f t="shared" si="277"/>
        <v/>
      </c>
      <c r="DM152" s="599" t="str">
        <f t="shared" si="277"/>
        <v/>
      </c>
      <c r="DN152" s="599" t="str">
        <f t="shared" si="277"/>
        <v/>
      </c>
      <c r="DO152" s="599" t="str">
        <f t="shared" si="277"/>
        <v/>
      </c>
      <c r="DP152" s="599" t="str">
        <f t="shared" si="277"/>
        <v/>
      </c>
      <c r="DQ152" s="599" t="str">
        <f t="shared" si="277"/>
        <v/>
      </c>
      <c r="DR152" s="599" t="str">
        <f t="shared" si="277"/>
        <v/>
      </c>
      <c r="DS152" s="599" t="str">
        <f t="shared" si="277"/>
        <v/>
      </c>
      <c r="DT152" s="599" t="str">
        <f t="shared" si="277"/>
        <v/>
      </c>
      <c r="DU152" s="82"/>
    </row>
    <row r="153" spans="1:125">
      <c r="A153" s="253" t="s">
        <v>568</v>
      </c>
      <c r="C153" s="1450">
        <f>AVERAGE(E153:DT153)*12</f>
        <v>0.10466431018182876</v>
      </c>
      <c r="E153" s="599">
        <f>IFERROR((E150+E118)/E151,"")</f>
        <v>5.0694130495470132E-3</v>
      </c>
      <c r="F153" s="599">
        <f t="shared" ref="F153:BQ153" si="278">IFERROR((F150+F118)/F151,"")</f>
        <v>5.0979425483274514E-3</v>
      </c>
      <c r="G153" s="599">
        <f t="shared" si="278"/>
        <v>5.1203477808427792E-3</v>
      </c>
      <c r="H153" s="599">
        <f t="shared" si="278"/>
        <v>5.14233666140353E-3</v>
      </c>
      <c r="I153" s="599">
        <f t="shared" si="278"/>
        <v>5.1821047669546629E-3</v>
      </c>
      <c r="J153" s="599">
        <f t="shared" si="278"/>
        <v>5.2151035327805892E-3</v>
      </c>
      <c r="K153" s="599">
        <f t="shared" si="278"/>
        <v>5.3139051737578161E-3</v>
      </c>
      <c r="L153" s="599">
        <f t="shared" si="278"/>
        <v>5.4306895725746672E-3</v>
      </c>
      <c r="M153" s="599">
        <f t="shared" si="278"/>
        <v>5.5550077149834438E-3</v>
      </c>
      <c r="N153" s="599">
        <f t="shared" si="278"/>
        <v>5.6533152283000428E-3</v>
      </c>
      <c r="O153" s="599">
        <f t="shared" si="278"/>
        <v>5.740597939193153E-3</v>
      </c>
      <c r="P153" s="599">
        <f t="shared" si="278"/>
        <v>5.832091206945624E-3</v>
      </c>
      <c r="Q153" s="599">
        <f t="shared" si="278"/>
        <v>6.1190141272133248E-3</v>
      </c>
      <c r="R153" s="599">
        <f t="shared" si="278"/>
        <v>6.2463791598402207E-3</v>
      </c>
      <c r="S153" s="599">
        <f t="shared" si="278"/>
        <v>6.3517775111411167E-3</v>
      </c>
      <c r="T153" s="599">
        <f t="shared" si="278"/>
        <v>6.4404626573249064E-3</v>
      </c>
      <c r="U153" s="599">
        <f t="shared" si="278"/>
        <v>6.5460316817039102E-3</v>
      </c>
      <c r="V153" s="599">
        <f t="shared" si="278"/>
        <v>6.6256124405440634E-3</v>
      </c>
      <c r="W153" s="599">
        <f t="shared" si="278"/>
        <v>6.8098218698912439E-3</v>
      </c>
      <c r="X153" s="599">
        <f t="shared" si="278"/>
        <v>6.994872336750493E-3</v>
      </c>
      <c r="Y153" s="599">
        <f t="shared" si="278"/>
        <v>7.1803224889559212E-3</v>
      </c>
      <c r="Z153" s="599">
        <f t="shared" si="278"/>
        <v>7.3145956678395017E-3</v>
      </c>
      <c r="AA153" s="599">
        <f t="shared" si="278"/>
        <v>7.4306735183205831E-3</v>
      </c>
      <c r="AB153" s="599">
        <f t="shared" si="278"/>
        <v>7.5456304283265611E-3</v>
      </c>
      <c r="AC153" s="599">
        <f t="shared" si="278"/>
        <v>7.7158791618094384E-3</v>
      </c>
      <c r="AD153" s="599">
        <f t="shared" si="278"/>
        <v>7.8598233917821832E-3</v>
      </c>
      <c r="AE153" s="599">
        <f t="shared" si="278"/>
        <v>7.9734220093732079E-3</v>
      </c>
      <c r="AF153" s="599">
        <f t="shared" si="278"/>
        <v>8.0647818353048947E-3</v>
      </c>
      <c r="AG153" s="599">
        <f t="shared" si="278"/>
        <v>8.1689620295790563E-3</v>
      </c>
      <c r="AH153" s="599">
        <f t="shared" si="278"/>
        <v>8.2448608842371953E-3</v>
      </c>
      <c r="AI153" s="599">
        <f t="shared" si="278"/>
        <v>8.4112154895872263E-3</v>
      </c>
      <c r="AJ153" s="599">
        <f t="shared" si="278"/>
        <v>8.5706350369103949E-3</v>
      </c>
      <c r="AK153" s="599">
        <f t="shared" si="278"/>
        <v>8.7230971640730182E-3</v>
      </c>
      <c r="AL153" s="599">
        <f t="shared" si="278"/>
        <v>8.8183043706713451E-3</v>
      </c>
      <c r="AM153" s="599">
        <f t="shared" si="278"/>
        <v>8.9116864960524372E-3</v>
      </c>
      <c r="AN153" s="599">
        <f t="shared" si="278"/>
        <v>9.0032847487252037E-3</v>
      </c>
      <c r="AO153" s="599">
        <f t="shared" si="278"/>
        <v>8.8801730088048803E-3</v>
      </c>
      <c r="AP153" s="599">
        <f t="shared" si="278"/>
        <v>8.9863911155803732E-3</v>
      </c>
      <c r="AQ153" s="599">
        <f t="shared" si="278"/>
        <v>9.0684518033599792E-3</v>
      </c>
      <c r="AR153" s="599">
        <f t="shared" si="278"/>
        <v>9.1347820104738919E-3</v>
      </c>
      <c r="AS153" s="599">
        <f t="shared" si="278"/>
        <v>9.2062680392878665E-3</v>
      </c>
      <c r="AT153" s="599">
        <f t="shared" si="278"/>
        <v>9.2590375319090996E-3</v>
      </c>
      <c r="AU153" s="599">
        <f t="shared" si="278"/>
        <v>9.3709990499378729E-3</v>
      </c>
      <c r="AV153" s="599">
        <f t="shared" si="278"/>
        <v>9.471424217458382E-3</v>
      </c>
      <c r="AW153" s="599">
        <f t="shared" si="278"/>
        <v>9.5606223063521047E-3</v>
      </c>
      <c r="AX153" s="599">
        <f t="shared" si="278"/>
        <v>9.6178828605900674E-3</v>
      </c>
      <c r="AY153" s="599">
        <f t="shared" si="278"/>
        <v>9.6742517400452734E-3</v>
      </c>
      <c r="AZ153" s="599">
        <f t="shared" si="278"/>
        <v>9.7297934097814228E-3</v>
      </c>
      <c r="BA153" s="599">
        <f t="shared" si="278"/>
        <v>9.5254319798130909E-3</v>
      </c>
      <c r="BB153" s="599">
        <f t="shared" si="278"/>
        <v>9.5959706035899459E-3</v>
      </c>
      <c r="BC153" s="599">
        <f t="shared" si="278"/>
        <v>9.6493145269676006E-3</v>
      </c>
      <c r="BD153" s="599">
        <f t="shared" si="278"/>
        <v>9.6934491023738054E-3</v>
      </c>
      <c r="BE153" s="599">
        <f t="shared" si="278"/>
        <v>9.7437957673991906E-3</v>
      </c>
      <c r="BF153" s="599">
        <f t="shared" si="278"/>
        <v>9.7821040531127328E-3</v>
      </c>
      <c r="BG153" s="599">
        <f t="shared" si="278"/>
        <v>9.8622591306327927E-3</v>
      </c>
      <c r="BH153" s="599">
        <f t="shared" si="278"/>
        <v>9.9406975590369245E-3</v>
      </c>
      <c r="BI153" s="599">
        <f t="shared" si="278"/>
        <v>1.0018063845889187E-2</v>
      </c>
      <c r="BJ153" s="599">
        <f t="shared" si="278"/>
        <v>1.0069434594916292E-2</v>
      </c>
      <c r="BK153" s="599">
        <f t="shared" si="278"/>
        <v>1.0121318312830726E-2</v>
      </c>
      <c r="BL153" s="599">
        <f t="shared" si="278"/>
        <v>1.0173745201973807E-2</v>
      </c>
      <c r="BM153" s="599">
        <f t="shared" si="278"/>
        <v>1.0074908460316176E-2</v>
      </c>
      <c r="BN153" s="599">
        <f t="shared" si="278"/>
        <v>1.014541988762235E-2</v>
      </c>
      <c r="BO153" s="599">
        <f t="shared" si="278"/>
        <v>1.0199718275538798E-2</v>
      </c>
      <c r="BP153" s="599">
        <f t="shared" si="278"/>
        <v>1.0245358048179217E-2</v>
      </c>
      <c r="BQ153" s="599">
        <f t="shared" si="278"/>
        <v>1.0298217002973533E-2</v>
      </c>
      <c r="BR153" s="599">
        <f t="shared" ref="BR153:DT153" si="279">IFERROR((BR150+BR118)/BR151,"")</f>
        <v>1.0338775690437172E-2</v>
      </c>
      <c r="BS153" s="599">
        <f t="shared" si="279"/>
        <v>1.0426026732694389E-2</v>
      </c>
      <c r="BT153" s="599">
        <f t="shared" si="279"/>
        <v>1.0512948940817982E-2</v>
      </c>
      <c r="BU153" s="599">
        <f t="shared" si="279"/>
        <v>1.0599605018183215E-2</v>
      </c>
      <c r="BV153" s="599">
        <f t="shared" si="279"/>
        <v>1.0657146813962287E-2</v>
      </c>
      <c r="BW153" s="599">
        <f t="shared" si="279"/>
        <v>1.0715447279511674E-2</v>
      </c>
      <c r="BX153" s="599">
        <f t="shared" si="279"/>
        <v>1.0774487427845656E-2</v>
      </c>
      <c r="BY153" s="599">
        <f t="shared" si="279"/>
        <v>1.0544999460491433E-2</v>
      </c>
      <c r="BZ153" s="599">
        <f t="shared" si="279"/>
        <v>1.0623614135134418E-2</v>
      </c>
      <c r="CA153" s="599">
        <f t="shared" si="279"/>
        <v>1.0684583941603073E-2</v>
      </c>
      <c r="CB153" s="599">
        <f t="shared" si="279"/>
        <v>1.0735627935866817E-2</v>
      </c>
      <c r="CC153" s="599">
        <f t="shared" si="279"/>
        <v>1.0794763020451978E-2</v>
      </c>
      <c r="CD153" s="599">
        <f t="shared" si="279"/>
        <v>1.0839864467391502E-2</v>
      </c>
      <c r="CE153" s="599">
        <f t="shared" si="279"/>
        <v>1.0937506203138698E-2</v>
      </c>
      <c r="CF153" s="599">
        <f t="shared" si="279"/>
        <v>1.1034489218291116E-2</v>
      </c>
      <c r="CG153" s="599">
        <f t="shared" si="279"/>
        <v>1.1130829692673695E-2</v>
      </c>
      <c r="CH153" s="599">
        <f t="shared" si="279"/>
        <v>1.1194366491330177E-2</v>
      </c>
      <c r="CI153" s="599">
        <f t="shared" si="279"/>
        <v>1.125852484125409E-2</v>
      </c>
      <c r="CJ153" s="599">
        <f t="shared" si="279"/>
        <v>1.1323278833406086E-2</v>
      </c>
      <c r="CK153" s="599" t="str">
        <f t="shared" si="279"/>
        <v/>
      </c>
      <c r="CL153" s="599" t="str">
        <f t="shared" si="279"/>
        <v/>
      </c>
      <c r="CM153" s="599" t="str">
        <f t="shared" si="279"/>
        <v/>
      </c>
      <c r="CN153" s="599" t="str">
        <f t="shared" si="279"/>
        <v/>
      </c>
      <c r="CO153" s="599" t="str">
        <f t="shared" si="279"/>
        <v/>
      </c>
      <c r="CP153" s="599" t="str">
        <f t="shared" si="279"/>
        <v/>
      </c>
      <c r="CQ153" s="599" t="str">
        <f t="shared" si="279"/>
        <v/>
      </c>
      <c r="CR153" s="599" t="str">
        <f t="shared" si="279"/>
        <v/>
      </c>
      <c r="CS153" s="599" t="str">
        <f t="shared" si="279"/>
        <v/>
      </c>
      <c r="CT153" s="599" t="str">
        <f t="shared" si="279"/>
        <v/>
      </c>
      <c r="CU153" s="599" t="str">
        <f t="shared" si="279"/>
        <v/>
      </c>
      <c r="CV153" s="599" t="str">
        <f t="shared" si="279"/>
        <v/>
      </c>
      <c r="CW153" s="599" t="str">
        <f t="shared" si="279"/>
        <v/>
      </c>
      <c r="CX153" s="599" t="str">
        <f t="shared" si="279"/>
        <v/>
      </c>
      <c r="CY153" s="599" t="str">
        <f t="shared" si="279"/>
        <v/>
      </c>
      <c r="CZ153" s="599" t="str">
        <f t="shared" si="279"/>
        <v/>
      </c>
      <c r="DA153" s="599" t="str">
        <f t="shared" si="279"/>
        <v/>
      </c>
      <c r="DB153" s="599" t="str">
        <f t="shared" si="279"/>
        <v/>
      </c>
      <c r="DC153" s="599" t="str">
        <f t="shared" si="279"/>
        <v/>
      </c>
      <c r="DD153" s="599" t="str">
        <f t="shared" si="279"/>
        <v/>
      </c>
      <c r="DE153" s="599" t="str">
        <f t="shared" si="279"/>
        <v/>
      </c>
      <c r="DF153" s="599" t="str">
        <f t="shared" si="279"/>
        <v/>
      </c>
      <c r="DG153" s="599" t="str">
        <f t="shared" si="279"/>
        <v/>
      </c>
      <c r="DH153" s="599" t="str">
        <f t="shared" si="279"/>
        <v/>
      </c>
      <c r="DI153" s="599" t="str">
        <f t="shared" si="279"/>
        <v/>
      </c>
      <c r="DJ153" s="599" t="str">
        <f t="shared" si="279"/>
        <v/>
      </c>
      <c r="DK153" s="599" t="str">
        <f t="shared" si="279"/>
        <v/>
      </c>
      <c r="DL153" s="599" t="str">
        <f t="shared" si="279"/>
        <v/>
      </c>
      <c r="DM153" s="599" t="str">
        <f t="shared" si="279"/>
        <v/>
      </c>
      <c r="DN153" s="599" t="str">
        <f t="shared" si="279"/>
        <v/>
      </c>
      <c r="DO153" s="599" t="str">
        <f t="shared" si="279"/>
        <v/>
      </c>
      <c r="DP153" s="599" t="str">
        <f t="shared" si="279"/>
        <v/>
      </c>
      <c r="DQ153" s="599" t="str">
        <f t="shared" si="279"/>
        <v/>
      </c>
      <c r="DR153" s="599" t="str">
        <f t="shared" si="279"/>
        <v/>
      </c>
      <c r="DS153" s="599" t="str">
        <f t="shared" si="279"/>
        <v/>
      </c>
      <c r="DT153" s="599" t="str">
        <f t="shared" si="279"/>
        <v/>
      </c>
      <c r="DU153" s="82"/>
    </row>
    <row r="154" spans="1:12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5"/>
      <c r="AY154" s="15"/>
      <c r="AZ154" s="15"/>
      <c r="BA154" s="15"/>
      <c r="BB154" s="15"/>
      <c r="BC154" s="15"/>
      <c r="BD154" s="15"/>
      <c r="BE154" s="15"/>
      <c r="BF154" s="15"/>
      <c r="BG154" s="15"/>
      <c r="BH154" s="15"/>
      <c r="BI154" s="15"/>
      <c r="BJ154" s="15"/>
      <c r="BK154" s="15"/>
      <c r="BL154" s="15"/>
      <c r="BM154" s="15"/>
      <c r="BN154" s="15"/>
      <c r="BO154" s="15"/>
      <c r="BP154" s="15"/>
      <c r="BQ154" s="15"/>
      <c r="BR154" s="15"/>
      <c r="BS154" s="15"/>
      <c r="BT154" s="15"/>
      <c r="BU154" s="15"/>
      <c r="BV154" s="15"/>
      <c r="BW154" s="15"/>
      <c r="BX154" s="15"/>
      <c r="BY154" s="15"/>
      <c r="BZ154" s="15"/>
      <c r="CA154" s="15"/>
      <c r="CB154" s="15"/>
      <c r="CC154" s="15"/>
      <c r="CD154" s="15"/>
      <c r="CE154" s="15"/>
      <c r="CF154" s="15"/>
      <c r="CG154" s="15"/>
      <c r="CH154" s="15"/>
      <c r="CI154" s="15"/>
      <c r="CJ154" s="15"/>
      <c r="CK154" s="15"/>
      <c r="CL154" s="15"/>
      <c r="CM154" s="15"/>
      <c r="CN154" s="15"/>
      <c r="CO154" s="15"/>
      <c r="CP154" s="15"/>
      <c r="CQ154" s="15"/>
      <c r="CR154" s="15"/>
      <c r="CS154" s="15"/>
      <c r="CT154" s="15"/>
      <c r="CU154" s="15"/>
      <c r="CV154" s="15"/>
      <c r="CW154" s="15"/>
      <c r="CX154" s="15"/>
      <c r="CY154" s="15"/>
      <c r="CZ154" s="15"/>
      <c r="DA154" s="15"/>
      <c r="DB154" s="15"/>
      <c r="DC154" s="15"/>
      <c r="DD154" s="15"/>
      <c r="DE154" s="15"/>
      <c r="DF154" s="15"/>
      <c r="DG154" s="15"/>
      <c r="DH154" s="15"/>
      <c r="DI154" s="15"/>
      <c r="DJ154" s="15"/>
      <c r="DK154" s="15"/>
      <c r="DL154" s="15"/>
      <c r="DM154" s="15"/>
      <c r="DN154" s="15"/>
      <c r="DO154" s="15"/>
      <c r="DP154" s="15"/>
      <c r="DQ154" s="15"/>
      <c r="DR154" s="15"/>
      <c r="DS154" s="15"/>
      <c r="DT154" s="15"/>
      <c r="DU154" s="82"/>
    </row>
    <row r="155" spans="1:125" s="15" customFormat="1">
      <c r="A155" s="365" t="s">
        <v>625</v>
      </c>
      <c r="B155" s="366"/>
      <c r="C155" s="366"/>
      <c r="D155" s="366"/>
      <c r="E155" s="367"/>
      <c r="F155" s="367"/>
      <c r="G155" s="367"/>
      <c r="H155" s="367"/>
      <c r="I155" s="367"/>
      <c r="J155" s="367"/>
      <c r="K155" s="367"/>
      <c r="L155" s="367"/>
      <c r="M155" s="367"/>
      <c r="N155" s="367"/>
      <c r="O155" s="367"/>
      <c r="P155" s="367"/>
      <c r="Q155" s="367"/>
      <c r="R155" s="367"/>
      <c r="S155" s="367"/>
      <c r="T155" s="367"/>
      <c r="U155" s="367"/>
      <c r="V155" s="367"/>
      <c r="W155" s="367"/>
      <c r="X155" s="367"/>
      <c r="Y155" s="367"/>
      <c r="Z155" s="367"/>
      <c r="AA155" s="367"/>
      <c r="AB155" s="367"/>
      <c r="AC155" s="367"/>
      <c r="AD155" s="367"/>
      <c r="AE155" s="367"/>
      <c r="AF155" s="367"/>
      <c r="AG155" s="367"/>
      <c r="AH155" s="367"/>
      <c r="AI155" s="367"/>
      <c r="AJ155" s="367"/>
      <c r="AK155" s="367"/>
      <c r="AL155" s="367"/>
      <c r="AM155" s="367"/>
      <c r="AN155" s="367"/>
      <c r="AO155" s="367"/>
      <c r="AP155" s="367"/>
      <c r="AQ155" s="367"/>
      <c r="AR155" s="367"/>
      <c r="AS155" s="367"/>
      <c r="AT155" s="367"/>
      <c r="AU155" s="367"/>
      <c r="AV155" s="367"/>
      <c r="AW155" s="367"/>
      <c r="AX155" s="367"/>
      <c r="AY155" s="367"/>
      <c r="AZ155" s="367"/>
      <c r="BA155" s="367"/>
      <c r="BB155" s="367"/>
      <c r="BC155" s="367"/>
      <c r="BD155" s="367"/>
      <c r="BE155" s="367"/>
      <c r="BF155" s="367"/>
      <c r="BG155" s="367"/>
      <c r="BH155" s="367"/>
      <c r="BI155" s="367"/>
      <c r="BJ155" s="367"/>
      <c r="BK155" s="367"/>
      <c r="BL155" s="367"/>
      <c r="BM155" s="367"/>
      <c r="BN155" s="367"/>
      <c r="BO155" s="367"/>
      <c r="BP155" s="367"/>
      <c r="BQ155" s="367"/>
      <c r="BR155" s="367"/>
      <c r="BS155" s="367"/>
      <c r="BT155" s="367"/>
      <c r="BU155" s="367"/>
      <c r="BV155" s="367"/>
      <c r="BW155" s="367"/>
      <c r="BX155" s="367"/>
      <c r="BY155" s="367"/>
      <c r="BZ155" s="367"/>
      <c r="CA155" s="367"/>
      <c r="CB155" s="367"/>
      <c r="CC155" s="367"/>
      <c r="CD155" s="367"/>
      <c r="CE155" s="367"/>
      <c r="CF155" s="367"/>
      <c r="CG155" s="367"/>
      <c r="CH155" s="367"/>
      <c r="CI155" s="367"/>
      <c r="CJ155" s="367"/>
      <c r="CK155" s="367"/>
      <c r="CL155" s="367"/>
      <c r="CM155" s="367"/>
      <c r="CN155" s="367"/>
      <c r="CO155" s="367"/>
      <c r="CP155" s="367"/>
      <c r="CQ155" s="367"/>
      <c r="CR155" s="367"/>
      <c r="CS155" s="367"/>
      <c r="CT155" s="367"/>
      <c r="CU155" s="367"/>
      <c r="CV155" s="367"/>
      <c r="CW155" s="367"/>
      <c r="CX155" s="367"/>
      <c r="CY155" s="367"/>
      <c r="CZ155" s="367"/>
      <c r="DA155" s="367"/>
      <c r="DB155" s="367"/>
      <c r="DC155" s="367"/>
      <c r="DD155" s="367"/>
      <c r="DE155" s="367"/>
      <c r="DF155" s="367"/>
      <c r="DG155" s="367"/>
      <c r="DH155" s="367"/>
      <c r="DI155" s="367"/>
      <c r="DJ155" s="367"/>
      <c r="DK155" s="367"/>
      <c r="DL155" s="367"/>
      <c r="DM155" s="367"/>
      <c r="DN155" s="367"/>
      <c r="DO155" s="367"/>
      <c r="DP155" s="367"/>
      <c r="DQ155" s="367"/>
      <c r="DR155" s="367"/>
      <c r="DS155" s="367"/>
      <c r="DT155" s="368"/>
      <c r="DU155" s="82"/>
    </row>
    <row r="156" spans="1:125" s="466" customFormat="1">
      <c r="A156" s="4" t="s">
        <v>239</v>
      </c>
      <c r="B156"/>
      <c r="C156"/>
      <c r="D156"/>
      <c r="E156" s="530"/>
      <c r="F156" s="530"/>
      <c r="G156" s="530"/>
      <c r="H156" s="530"/>
      <c r="I156" s="530"/>
      <c r="J156" s="530"/>
      <c r="K156" s="530"/>
      <c r="L156" s="530"/>
      <c r="M156" s="530"/>
      <c r="N156" s="530"/>
      <c r="O156" s="530"/>
      <c r="P156" s="530"/>
      <c r="Q156" s="530"/>
      <c r="R156" s="530"/>
      <c r="S156" s="530"/>
      <c r="T156" s="530"/>
      <c r="U156" s="530"/>
      <c r="V156" s="530"/>
      <c r="W156" s="530"/>
      <c r="X156" s="530"/>
      <c r="Y156" s="530"/>
      <c r="Z156" s="530"/>
      <c r="AA156" s="530"/>
      <c r="AB156" s="530"/>
      <c r="AC156" s="530"/>
      <c r="AD156" s="530"/>
      <c r="AE156" s="530"/>
      <c r="AF156" s="530"/>
      <c r="AG156" s="530"/>
      <c r="AH156" s="530"/>
      <c r="AI156" s="530"/>
      <c r="AJ156" s="530"/>
      <c r="AK156" s="530"/>
      <c r="AL156" s="530"/>
      <c r="AM156" s="530"/>
      <c r="AN156" s="530"/>
      <c r="AO156" s="530"/>
      <c r="AP156" s="530"/>
      <c r="AQ156" s="530"/>
      <c r="AR156" s="530"/>
      <c r="AS156" s="530"/>
      <c r="AT156" s="530"/>
      <c r="AU156" s="530"/>
      <c r="AV156" s="530"/>
      <c r="AW156" s="530"/>
      <c r="AX156" s="530"/>
      <c r="AY156" s="530"/>
      <c r="AZ156" s="530"/>
      <c r="BA156" s="530"/>
      <c r="BB156" s="530"/>
      <c r="BC156" s="530"/>
      <c r="BD156" s="530"/>
      <c r="BE156" s="530"/>
      <c r="BF156" s="530"/>
      <c r="BG156" s="530"/>
      <c r="BH156" s="530"/>
      <c r="BI156" s="530"/>
      <c r="BJ156" s="530"/>
      <c r="BK156" s="530"/>
      <c r="BL156" s="530"/>
      <c r="BM156" s="530"/>
      <c r="BN156" s="530"/>
      <c r="BO156" s="530"/>
      <c r="BP156" s="530"/>
      <c r="BQ156" s="530"/>
      <c r="BR156" s="530"/>
      <c r="BS156" s="530"/>
      <c r="BT156" s="530"/>
      <c r="BU156" s="530"/>
      <c r="BV156" s="530"/>
      <c r="BW156" s="530"/>
      <c r="BX156" s="530"/>
      <c r="BY156" s="530"/>
      <c r="BZ156" s="530"/>
      <c r="CA156" s="530"/>
      <c r="CB156" s="530"/>
      <c r="CC156" s="530"/>
      <c r="CD156" s="530"/>
      <c r="CE156" s="530"/>
      <c r="CF156" s="530"/>
      <c r="CG156" s="530"/>
      <c r="CH156" s="530"/>
      <c r="CI156" s="530"/>
      <c r="CJ156" s="530"/>
      <c r="CK156" s="530"/>
      <c r="CL156" s="530"/>
      <c r="CM156" s="530"/>
      <c r="CN156" s="530"/>
      <c r="CO156" s="530"/>
      <c r="CP156" s="530"/>
      <c r="CQ156" s="530"/>
      <c r="CR156" s="530"/>
      <c r="CS156" s="530"/>
      <c r="CT156" s="530"/>
      <c r="CU156" s="530"/>
      <c r="CV156" s="530"/>
      <c r="CW156" s="530"/>
      <c r="CX156" s="530"/>
      <c r="CY156" s="530"/>
      <c r="CZ156" s="530"/>
      <c r="DA156" s="530"/>
      <c r="DB156" s="530"/>
      <c r="DC156" s="530"/>
      <c r="DD156" s="530"/>
      <c r="DE156" s="530"/>
      <c r="DF156" s="530"/>
      <c r="DG156" s="530"/>
      <c r="DH156" s="530"/>
      <c r="DI156" s="530"/>
      <c r="DJ156" s="530"/>
      <c r="DK156" s="530"/>
      <c r="DL156" s="530"/>
      <c r="DM156" s="530"/>
      <c r="DN156" s="530"/>
      <c r="DO156" s="530"/>
      <c r="DP156" s="530"/>
      <c r="DQ156" s="530"/>
      <c r="DR156" s="530"/>
      <c r="DS156" s="530"/>
      <c r="DT156" s="530"/>
      <c r="DU156" s="586"/>
    </row>
    <row r="157" spans="1:125" s="466" customFormat="1">
      <c r="A157" s="4"/>
      <c r="B157" t="s">
        <v>236</v>
      </c>
      <c r="C157"/>
      <c r="D157"/>
      <c r="E157" s="541">
        <f>E150*IF(E$3&gt;'Project Summary'!$G$7,0,1)</f>
        <v>34284.803793195169</v>
      </c>
      <c r="F157" s="541">
        <f>F150*IF(F$3&gt;'Project Summary'!$G$7,0,1)</f>
        <v>34608.157572136828</v>
      </c>
      <c r="G157" s="541">
        <f>G150*IF(G$3&gt;'Project Summary'!$G$7,0,1)</f>
        <v>34843.489071860982</v>
      </c>
      <c r="H157" s="541">
        <f>H150*IF(H$3&gt;'Project Summary'!$G$7,0,1)</f>
        <v>35072.657447112448</v>
      </c>
      <c r="I157" s="541">
        <f>I150*IF(I$3&gt;'Project Summary'!$G$7,0,1)</f>
        <v>35556.612636242397</v>
      </c>
      <c r="J157" s="541">
        <f>J150*IF(J$3&gt;'Project Summary'!$G$7,0,1)</f>
        <v>35943.292991568815</v>
      </c>
      <c r="K157" s="541">
        <f>K150*IF(K$3&gt;'Project Summary'!$G$7,0,1)</f>
        <v>37273.486521235085</v>
      </c>
      <c r="L157" s="541">
        <f>L150*IF(L$3&gt;'Project Summary'!$G$7,0,1)</f>
        <v>38861.384521891639</v>
      </c>
      <c r="M157" s="541">
        <f>M150*IF(M$3&gt;'Project Summary'!$G$7,0,1)</f>
        <v>40557.132884059785</v>
      </c>
      <c r="N157" s="541">
        <f>N150*IF(N$3&gt;'Project Summary'!$G$7,0,1)</f>
        <v>41879.657317569698</v>
      </c>
      <c r="O157" s="541">
        <f>O150*IF(O$3&gt;'Project Summary'!$G$7,0,1)</f>
        <v>43043.875385921696</v>
      </c>
      <c r="P157" s="541">
        <f>P150*IF(P$3&gt;'Project Summary'!$G$7,0,1)</f>
        <v>44268.283303067219</v>
      </c>
      <c r="Q157" s="541">
        <f>Q150*IF(Q$3&gt;'Project Summary'!$G$7,0,1)</f>
        <v>48295.2335343382</v>
      </c>
      <c r="R157" s="541">
        <f>R150*IF(R$3&gt;'Project Summary'!$G$7,0,1)</f>
        <v>50033.701089547554</v>
      </c>
      <c r="S157" s="541">
        <f>S150*IF(S$3&gt;'Project Summary'!$G$7,0,1)</f>
        <v>51456.938476570489</v>
      </c>
      <c r="T157" s="541">
        <f>T150*IF(T$3&gt;'Project Summary'!$G$7,0,1)</f>
        <v>52640.287551956557</v>
      </c>
      <c r="U157" s="541">
        <f>U150*IF(U$3&gt;'Project Summary'!$G$7,0,1)</f>
        <v>54065.577676747474</v>
      </c>
      <c r="V157" s="541">
        <f>V150*IF(V$3&gt;'Project Summary'!$G$7,0,1)</f>
        <v>55117.961093153208</v>
      </c>
      <c r="W157" s="541">
        <f>W150*IF(W$3&gt;'Project Summary'!$G$7,0,1)</f>
        <v>57670.669382806489</v>
      </c>
      <c r="X157" s="541">
        <f>X150*IF(X$3&gt;'Project Summary'!$G$7,0,1)</f>
        <v>60235.240316760406</v>
      </c>
      <c r="Y157" s="541">
        <f>Y150*IF(Y$3&gt;'Project Summary'!$G$7,0,1)</f>
        <v>62805.343834808577</v>
      </c>
      <c r="Z157" s="541">
        <f>Z150*IF(Z$3&gt;'Project Summary'!$G$7,0,1)</f>
        <v>64641.297091618282</v>
      </c>
      <c r="AA157" s="541">
        <f>AA150*IF(AA$3&gt;'Project Summary'!$G$7,0,1)</f>
        <v>66216.103183300336</v>
      </c>
      <c r="AB157" s="541">
        <f>AB150*IF(AB$3&gt;'Project Summary'!$G$7,0,1)</f>
        <v>67774.632589737346</v>
      </c>
      <c r="AC157" s="541">
        <f>AC150*IF(AC$3&gt;'Project Summary'!$G$7,0,1)</f>
        <v>70125.923867689315</v>
      </c>
      <c r="AD157" s="541">
        <f>AD150*IF(AD$3&gt;'Project Summary'!$G$7,0,1)</f>
        <v>72099.769568557705</v>
      </c>
      <c r="AE157" s="541">
        <f>AE150*IF(AE$3&gt;'Project Summary'!$G$7,0,1)</f>
        <v>73638.214012008277</v>
      </c>
      <c r="AF157" s="541">
        <f>AF150*IF(AF$3&gt;'Project Summary'!$G$7,0,1)</f>
        <v>74857.520047860307</v>
      </c>
      <c r="AG157" s="541">
        <f>AG150*IF(AG$3&gt;'Project Summary'!$G$7,0,1)</f>
        <v>76260.485277555301</v>
      </c>
      <c r="AH157" s="541">
        <f>AH150*IF(AH$3&gt;'Project Summary'!$G$7,0,1)</f>
        <v>77257.652490097389</v>
      </c>
      <c r="AI157" s="541">
        <f>AI150*IF(AI$3&gt;'Project Summary'!$G$7,0,1)</f>
        <v>79551.879426481639</v>
      </c>
      <c r="AJ157" s="541">
        <f>AJ150*IF(AJ$3&gt;'Project Summary'!$G$7,0,1)</f>
        <v>81746.443373922433</v>
      </c>
      <c r="AK157" s="541">
        <f>AK150*IF(AK$3&gt;'Project Summary'!$G$7,0,1)</f>
        <v>83841.023171171488</v>
      </c>
      <c r="AL157" s="541">
        <f>AL150*IF(AL$3&gt;'Project Summary'!$G$7,0,1)</f>
        <v>85114.280903640814</v>
      </c>
      <c r="AM157" s="541">
        <f>AM150*IF(AM$3&gt;'Project Summary'!$G$7,0,1)</f>
        <v>86361.158585754369</v>
      </c>
      <c r="AN157" s="541">
        <f>AN150*IF(AN$3&gt;'Project Summary'!$G$7,0,1)</f>
        <v>87582.246746329998</v>
      </c>
      <c r="AO157" s="541">
        <f>AO150*IF(AO$3&gt;'Project Summary'!$G$7,0,1)</f>
        <v>85723.882523663633</v>
      </c>
      <c r="AP157" s="541">
        <f>AP150*IF(AP$3&gt;'Project Summary'!$G$7,0,1)</f>
        <v>87154.226217870324</v>
      </c>
      <c r="AQ157" s="541">
        <f>AQ150*IF(AQ$3&gt;'Project Summary'!$G$7,0,1)</f>
        <v>88237.910635244785</v>
      </c>
      <c r="AR157" s="541">
        <f>AR150*IF(AR$3&gt;'Project Summary'!$G$7,0,1)</f>
        <v>89095.789553648137</v>
      </c>
      <c r="AS157" s="541">
        <f>AS150*IF(AS$3&gt;'Project Summary'!$G$7,0,1)</f>
        <v>90027.401692444269</v>
      </c>
      <c r="AT157" s="541">
        <f>AT150*IF(AT$3&gt;'Project Summary'!$G$7,0,1)</f>
        <v>90690.38313242748</v>
      </c>
      <c r="AU157" s="541">
        <f>AU150*IF(AU$3&gt;'Project Summary'!$G$7,0,1)</f>
        <v>92202.052622484145</v>
      </c>
      <c r="AV157" s="541">
        <f>AV150*IF(AV$3&gt;'Project Summary'!$G$7,0,1)</f>
        <v>93548.064520258617</v>
      </c>
      <c r="AW157" s="541">
        <f>AW150*IF(AW$3&gt;'Project Summary'!$G$7,0,1)</f>
        <v>94732.853754014111</v>
      </c>
      <c r="AX157" s="541">
        <f>AX150*IF(AX$3&gt;'Project Summary'!$G$7,0,1)</f>
        <v>95459.402555377033</v>
      </c>
      <c r="AY157" s="541">
        <f>AY150*IF(AY$3&gt;'Project Summary'!$G$7,0,1)</f>
        <v>96172.952094188353</v>
      </c>
      <c r="AZ157" s="541">
        <f>AZ150*IF(AZ$3&gt;'Project Summary'!$G$7,0,1)</f>
        <v>96874.4264187597</v>
      </c>
      <c r="BA157" s="541">
        <f>BA150*IF(BA$3&gt;'Project Summary'!$G$7,0,1)</f>
        <v>93848.309530198443</v>
      </c>
      <c r="BB157" s="541">
        <f>BB150*IF(BB$3&gt;'Project Summary'!$G$7,0,1)</f>
        <v>94764.436306314878</v>
      </c>
      <c r="BC157" s="541">
        <f>BC150*IF(BC$3&gt;'Project Summary'!$G$7,0,1)</f>
        <v>95433.753426853174</v>
      </c>
      <c r="BD157" s="541">
        <f>BD150*IF(BD$3&gt;'Project Summary'!$G$7,0,1)</f>
        <v>95970.781689263953</v>
      </c>
      <c r="BE157" s="541">
        <f>BE150*IF(BE$3&gt;'Project Summary'!$G$7,0,1)</f>
        <v>96596.685892488662</v>
      </c>
      <c r="BF157" s="541">
        <f>BF150*IF(BF$3&gt;'Project Summary'!$G$7,0,1)</f>
        <v>97049.727961928205</v>
      </c>
      <c r="BG157" s="541">
        <f>BG150*IF(BG$3&gt;'Project Summary'!$G$7,0,1)</f>
        <v>98102.697158976633</v>
      </c>
      <c r="BH157" s="541">
        <f>BH150*IF(BH$3&gt;'Project Summary'!$G$7,0,1)</f>
        <v>99130.831505125272</v>
      </c>
      <c r="BI157" s="541">
        <f>BI150*IF(BI$3&gt;'Project Summary'!$G$7,0,1)</f>
        <v>100143.3736708292</v>
      </c>
      <c r="BJ157" s="541">
        <f>BJ150*IF(BJ$3&gt;'Project Summary'!$G$7,0,1)</f>
        <v>100782.88633963844</v>
      </c>
      <c r="BK157" s="541">
        <f>BK150*IF(BK$3&gt;'Project Summary'!$G$7,0,1)</f>
        <v>101429.53859218622</v>
      </c>
      <c r="BL157" s="541">
        <f>BL150*IF(BL$3&gt;'Project Summary'!$G$7,0,1)</f>
        <v>102083.76308796628</v>
      </c>
      <c r="BM157" s="541">
        <f>BM150*IF(BM$3&gt;'Project Summary'!$G$7,0,1)</f>
        <v>100568.4346001127</v>
      </c>
      <c r="BN157" s="541">
        <f>BN150*IF(BN$3&gt;'Project Summary'!$G$7,0,1)</f>
        <v>101481.58034622883</v>
      </c>
      <c r="BO157" s="541">
        <f>BO150*IF(BO$3&gt;'Project Summary'!$G$7,0,1)</f>
        <v>102161.98906068211</v>
      </c>
      <c r="BP157" s="541">
        <f>BP150*IF(BP$3&gt;'Project Summary'!$G$7,0,1)</f>
        <v>102718.00140509648</v>
      </c>
      <c r="BQ157" s="541">
        <f>BQ150*IF(BQ$3&gt;'Project Summary'!$G$7,0,1)</f>
        <v>103377.32701248808</v>
      </c>
      <c r="BR157" s="541">
        <f>BR150*IF(BR$3&gt;'Project Summary'!$G$7,0,1)</f>
        <v>103860.02881524463</v>
      </c>
      <c r="BS157" s="541">
        <f>BS150*IF(BS$3&gt;'Project Summary'!$G$7,0,1)</f>
        <v>105012.14414944549</v>
      </c>
      <c r="BT157" s="541">
        <f>BT150*IF(BT$3&gt;'Project Summary'!$G$7,0,1)</f>
        <v>106159.32201548613</v>
      </c>
      <c r="BU157" s="541">
        <f>BU150*IF(BU$3&gt;'Project Summary'!$G$7,0,1)</f>
        <v>107302.46117392629</v>
      </c>
      <c r="BV157" s="541">
        <f>BV150*IF(BV$3&gt;'Project Summary'!$G$7,0,1)</f>
        <v>108027.83775121454</v>
      </c>
      <c r="BW157" s="541">
        <f>BW150*IF(BW$3&gt;'Project Summary'!$G$7,0,1)</f>
        <v>108763.8717204548</v>
      </c>
      <c r="BX157" s="541">
        <f>BX150*IF(BX$3&gt;'Project Summary'!$G$7,0,1)</f>
        <v>109510.29028330489</v>
      </c>
      <c r="BY157" s="541">
        <f>BY150*IF(BY$3&gt;'Project Summary'!$G$7,0,1)</f>
        <v>106118.58264739657</v>
      </c>
      <c r="BZ157" s="541">
        <f>BZ150*IF(BZ$3&gt;'Project Summary'!$G$7,0,1)</f>
        <v>107145.27915538641</v>
      </c>
      <c r="CA157" s="541">
        <f>CA150*IF(CA$3&gt;'Project Summary'!$G$7,0,1)</f>
        <v>107918.69823364394</v>
      </c>
      <c r="CB157" s="541">
        <f>CB150*IF(CB$3&gt;'Project Summary'!$G$7,0,1)</f>
        <v>108549.54158471085</v>
      </c>
      <c r="CC157" s="541">
        <f>CC150*IF(CC$3&gt;'Project Summary'!$G$7,0,1)</f>
        <v>109296.19662775562</v>
      </c>
      <c r="CD157" s="541">
        <f>CD150*IF(CD$3&gt;'Project Summary'!$G$7,0,1)</f>
        <v>109841.36289517766</v>
      </c>
      <c r="CE157" s="541">
        <f>CE150*IF(CE$3&gt;'Project Summary'!$G$7,0,1)</f>
        <v>111139.8043609522</v>
      </c>
      <c r="CF157" s="541">
        <f>CF150*IF(CF$3&gt;'Project Summary'!$G$7,0,1)</f>
        <v>112428.57130885091</v>
      </c>
      <c r="CG157" s="541">
        <f>CG150*IF(CG$3&gt;'Project Summary'!$G$7,0,1)</f>
        <v>113707.89527234773</v>
      </c>
      <c r="CH157" s="541">
        <f>CH150*IF(CH$3&gt;'Project Summary'!$G$7,0,1)</f>
        <v>114516.53947558352</v>
      </c>
      <c r="CI157" s="541">
        <f>CI150*IF(CI$3&gt;'Project Summary'!$G$7,0,1)</f>
        <v>115333.86854648482</v>
      </c>
      <c r="CJ157" s="541">
        <f>CJ150*IF(CJ$3&gt;'Project Summary'!$G$7,0,1)</f>
        <v>116159.51040113471</v>
      </c>
      <c r="CK157" s="541">
        <f>CK150*IF(CK$3&gt;'Project Summary'!$G$7,0,1)</f>
        <v>0</v>
      </c>
      <c r="CL157" s="541">
        <f>CL150*IF(CL$3&gt;'Project Summary'!$G$7,0,1)</f>
        <v>0</v>
      </c>
      <c r="CM157" s="541">
        <f>CM150*IF(CM$3&gt;'Project Summary'!$G$7,0,1)</f>
        <v>0</v>
      </c>
      <c r="CN157" s="541">
        <f>CN150*IF(CN$3&gt;'Project Summary'!$G$7,0,1)</f>
        <v>0</v>
      </c>
      <c r="CO157" s="541">
        <f>CO150*IF(CO$3&gt;'Project Summary'!$G$7,0,1)</f>
        <v>0</v>
      </c>
      <c r="CP157" s="541">
        <f>CP150*IF(CP$3&gt;'Project Summary'!$G$7,0,1)</f>
        <v>0</v>
      </c>
      <c r="CQ157" s="541">
        <f>CQ150*IF(CQ$3&gt;'Project Summary'!$G$7,0,1)</f>
        <v>0</v>
      </c>
      <c r="CR157" s="541">
        <f>CR150*IF(CR$3&gt;'Project Summary'!$G$7,0,1)</f>
        <v>0</v>
      </c>
      <c r="CS157" s="541">
        <f>CS150*IF(CS$3&gt;'Project Summary'!$G$7,0,1)</f>
        <v>0</v>
      </c>
      <c r="CT157" s="541">
        <f>CT150*IF(CT$3&gt;'Project Summary'!$G$7,0,1)</f>
        <v>0</v>
      </c>
      <c r="CU157" s="541">
        <f>CU150*IF(CU$3&gt;'Project Summary'!$G$7,0,1)</f>
        <v>0</v>
      </c>
      <c r="CV157" s="541">
        <f>CV150*IF(CV$3&gt;'Project Summary'!$G$7,0,1)</f>
        <v>0</v>
      </c>
      <c r="CW157" s="541">
        <f>CW150*IF(CW$3&gt;'Project Summary'!$G$7,0,1)</f>
        <v>0</v>
      </c>
      <c r="CX157" s="541">
        <f>CX150*IF(CX$3&gt;'Project Summary'!$G$7,0,1)</f>
        <v>0</v>
      </c>
      <c r="CY157" s="541">
        <f>CY150*IF(CY$3&gt;'Project Summary'!$G$7,0,1)</f>
        <v>0</v>
      </c>
      <c r="CZ157" s="541">
        <f>CZ150*IF(CZ$3&gt;'Project Summary'!$G$7,0,1)</f>
        <v>0</v>
      </c>
      <c r="DA157" s="541">
        <f>DA150*IF(DA$3&gt;'Project Summary'!$G$7,0,1)</f>
        <v>0</v>
      </c>
      <c r="DB157" s="541">
        <f>DB150*IF(DB$3&gt;'Project Summary'!$G$7,0,1)</f>
        <v>0</v>
      </c>
      <c r="DC157" s="541">
        <f>DC150*IF(DC$3&gt;'Project Summary'!$G$7,0,1)</f>
        <v>0</v>
      </c>
      <c r="DD157" s="541">
        <f>DD150*IF(DD$3&gt;'Project Summary'!$G$7,0,1)</f>
        <v>0</v>
      </c>
      <c r="DE157" s="541">
        <f>DE150*IF(DE$3&gt;'Project Summary'!$G$7,0,1)</f>
        <v>0</v>
      </c>
      <c r="DF157" s="541">
        <f>DF150*IF(DF$3&gt;'Project Summary'!$G$7,0,1)</f>
        <v>0</v>
      </c>
      <c r="DG157" s="541">
        <f>DG150*IF(DG$3&gt;'Project Summary'!$G$7,0,1)</f>
        <v>0</v>
      </c>
      <c r="DH157" s="541">
        <f>DH150*IF(DH$3&gt;'Project Summary'!$G$7,0,1)</f>
        <v>0</v>
      </c>
      <c r="DI157" s="541">
        <f>DI150*IF(DI$3&gt;'Project Summary'!$G$7,0,1)</f>
        <v>0</v>
      </c>
      <c r="DJ157" s="541">
        <f>DJ150*IF(DJ$3&gt;'Project Summary'!$G$7,0,1)</f>
        <v>0</v>
      </c>
      <c r="DK157" s="541">
        <f>DK150*IF(DK$3&gt;'Project Summary'!$G$7,0,1)</f>
        <v>0</v>
      </c>
      <c r="DL157" s="541">
        <f>DL150*IF(DL$3&gt;'Project Summary'!$G$7,0,1)</f>
        <v>0</v>
      </c>
      <c r="DM157" s="541">
        <f>DM150*IF(DM$3&gt;'Project Summary'!$G$7,0,1)</f>
        <v>0</v>
      </c>
      <c r="DN157" s="541">
        <f>DN150*IF(DN$3&gt;'Project Summary'!$G$7,0,1)</f>
        <v>0</v>
      </c>
      <c r="DO157" s="541">
        <f>DO150*IF(DO$3&gt;'Project Summary'!$G$7,0,1)</f>
        <v>0</v>
      </c>
      <c r="DP157" s="541">
        <f>DP150*IF(DP$3&gt;'Project Summary'!$G$7,0,1)</f>
        <v>0</v>
      </c>
      <c r="DQ157" s="541">
        <f>DQ150*IF(DQ$3&gt;'Project Summary'!$G$7,0,1)</f>
        <v>0</v>
      </c>
      <c r="DR157" s="541">
        <f>DR150*IF(DR$3&gt;'Project Summary'!$G$7,0,1)</f>
        <v>0</v>
      </c>
      <c r="DS157" s="541">
        <f>DS150*IF(DS$3&gt;'Project Summary'!$G$7,0,1)</f>
        <v>0</v>
      </c>
      <c r="DT157" s="541">
        <f>DT150*IF(DT$3&gt;'Project Summary'!$G$7,0,1)</f>
        <v>0</v>
      </c>
      <c r="DU157" s="586"/>
    </row>
    <row r="158" spans="1:125" s="466" customFormat="1">
      <c r="A158" s="4"/>
      <c r="B158" t="s">
        <v>607</v>
      </c>
      <c r="C158"/>
      <c r="D158"/>
      <c r="E158" s="541">
        <f>IF(EDATE(Purchase_Date,'Pro Forma'!$O$127-1)=E$3,'Pro Forma'!$E$128,0)*IF(E$3&gt;'Project Summary'!$G$7,0,1)</f>
        <v>0</v>
      </c>
      <c r="F158" s="541">
        <f>IF(EDATE(Purchase_Date,'Pro Forma'!$O$127-1)=F$3,'Pro Forma'!$E$128,0)*IF(F$3&gt;'Project Summary'!$G$7,0,1)</f>
        <v>0</v>
      </c>
      <c r="G158" s="541">
        <f>IF(EDATE(Purchase_Date,'Pro Forma'!$O$127-1)=G$3,'Pro Forma'!$E$128,0)*IF(G$3&gt;'Project Summary'!$G$7,0,1)</f>
        <v>0</v>
      </c>
      <c r="H158" s="541">
        <f>IF(EDATE(Purchase_Date,'Pro Forma'!$O$127-1)=H$3,'Pro Forma'!$E$128,0)*IF(H$3&gt;'Project Summary'!$G$7,0,1)</f>
        <v>0</v>
      </c>
      <c r="I158" s="541">
        <f>IF(EDATE(Purchase_Date,'Pro Forma'!$O$127-1)=I$3,'Pro Forma'!$E$128,0)*IF(I$3&gt;'Project Summary'!$G$7,0,1)</f>
        <v>0</v>
      </c>
      <c r="J158" s="541">
        <f>IF(EDATE(Purchase_Date,'Pro Forma'!$O$127-1)=J$3,'Pro Forma'!$E$128,0)*IF(J$3&gt;'Project Summary'!$G$7,0,1)</f>
        <v>0</v>
      </c>
      <c r="K158" s="541">
        <f>IF(EDATE(Purchase_Date,'Pro Forma'!$O$127-1)=K$3,'Pro Forma'!$E$128,0)*IF(K$3&gt;'Project Summary'!$G$7,0,1)</f>
        <v>0</v>
      </c>
      <c r="L158" s="541">
        <f>IF(EDATE(Purchase_Date,'Pro Forma'!$O$127-1)=L$3,'Pro Forma'!$E$128,0)*IF(L$3&gt;'Project Summary'!$G$7,0,1)</f>
        <v>0</v>
      </c>
      <c r="M158" s="541">
        <f>IF(EDATE(Purchase_Date,'Pro Forma'!$O$127-1)=M$3,'Pro Forma'!$E$128,0)*IF(M$3&gt;'Project Summary'!$G$7,0,1)</f>
        <v>0</v>
      </c>
      <c r="N158" s="541">
        <f>IF(EDATE(Purchase_Date,'Pro Forma'!$O$127-1)=N$3,'Pro Forma'!$E$128,0)*IF(N$3&gt;'Project Summary'!$G$7,0,1)</f>
        <v>0</v>
      </c>
      <c r="O158" s="541">
        <f>IF(EDATE(Purchase_Date,'Pro Forma'!$O$127-1)=O$3,'Pro Forma'!$E$128,0)*IF(O$3&gt;'Project Summary'!$G$7,0,1)</f>
        <v>0</v>
      </c>
      <c r="P158" s="541">
        <f>IF(EDATE(Purchase_Date,'Pro Forma'!$O$127-1)=P$3,'Pro Forma'!$E$128,0)*IF(P$3&gt;'Project Summary'!$G$7,0,1)</f>
        <v>0</v>
      </c>
      <c r="Q158" s="541">
        <f>IF(EDATE(Purchase_Date,'Pro Forma'!$O$127-1)=Q$3,'Pro Forma'!$E$128,0)*IF(Q$3&gt;'Project Summary'!$G$7,0,1)</f>
        <v>0</v>
      </c>
      <c r="R158" s="541">
        <f>IF(EDATE(Purchase_Date,'Pro Forma'!$O$127-1)=R$3,'Pro Forma'!$E$128,0)*IF(R$3&gt;'Project Summary'!$G$7,0,1)</f>
        <v>0</v>
      </c>
      <c r="S158" s="541">
        <f>IF(EDATE(Purchase_Date,'Pro Forma'!$O$127-1)=S$3,'Pro Forma'!$E$128,0)*IF(S$3&gt;'Project Summary'!$G$7,0,1)</f>
        <v>0</v>
      </c>
      <c r="T158" s="541">
        <f>IF(EDATE(Purchase_Date,'Pro Forma'!$O$127-1)=T$3,'Pro Forma'!$E$128,0)*IF(T$3&gt;'Project Summary'!$G$7,0,1)</f>
        <v>0</v>
      </c>
      <c r="U158" s="541">
        <f>IF(EDATE(Purchase_Date,'Pro Forma'!$O$127-1)=U$3,'Pro Forma'!$E$128,0)*IF(U$3&gt;'Project Summary'!$G$7,0,1)</f>
        <v>0</v>
      </c>
      <c r="V158" s="541">
        <f>IF(EDATE(Purchase_Date,'Pro Forma'!$O$127-1)=V$3,'Pro Forma'!$E$128,0)*IF(V$3&gt;'Project Summary'!$G$7,0,1)</f>
        <v>0</v>
      </c>
      <c r="W158" s="541">
        <f>IF(EDATE(Purchase_Date,'Pro Forma'!$O$127-1)=W$3,'Pro Forma'!$E$128,0)*IF(W$3&gt;'Project Summary'!$G$7,0,1)</f>
        <v>0</v>
      </c>
      <c r="X158" s="541">
        <f>IF(EDATE(Purchase_Date,'Pro Forma'!$O$127-1)=X$3,'Pro Forma'!$E$128,0)*IF(X$3&gt;'Project Summary'!$G$7,0,1)</f>
        <v>0</v>
      </c>
      <c r="Y158" s="541">
        <f>IF(EDATE(Purchase_Date,'Pro Forma'!$O$127-1)=Y$3,'Pro Forma'!$E$128,0)*IF(Y$3&gt;'Project Summary'!$G$7,0,1)</f>
        <v>0</v>
      </c>
      <c r="Z158" s="541">
        <f>IF(EDATE(Purchase_Date,'Pro Forma'!$O$127-1)=Z$3,'Pro Forma'!$E$128,0)*IF(Z$3&gt;'Project Summary'!$G$7,0,1)</f>
        <v>0</v>
      </c>
      <c r="AA158" s="541">
        <f>IF(EDATE(Purchase_Date,'Pro Forma'!$O$127-1)=AA$3,'Pro Forma'!$E$128,0)*IF(AA$3&gt;'Project Summary'!$G$7,0,1)</f>
        <v>0</v>
      </c>
      <c r="AB158" s="541">
        <f>IF(EDATE(Purchase_Date,'Pro Forma'!$O$127-1)=AB$3,'Pro Forma'!$E$128,0)*IF(AB$3&gt;'Project Summary'!$G$7,0,1)</f>
        <v>0</v>
      </c>
      <c r="AC158" s="541">
        <f>IF(EDATE(Purchase_Date,'Pro Forma'!$O$127-1)=AC$3,'Pro Forma'!$E$128,0)*IF(AC$3&gt;'Project Summary'!$G$7,0,1)</f>
        <v>0</v>
      </c>
      <c r="AD158" s="541">
        <f>IF(EDATE(Purchase_Date,'Pro Forma'!$O$127-1)=AD$3,'Pro Forma'!$E$128,0)*IF(AD$3&gt;'Project Summary'!$G$7,0,1)</f>
        <v>0</v>
      </c>
      <c r="AE158" s="541">
        <f>IF(EDATE(Purchase_Date,'Pro Forma'!$O$127-1)=AE$3,'Pro Forma'!$E$128,0)*IF(AE$3&gt;'Project Summary'!$G$7,0,1)</f>
        <v>0</v>
      </c>
      <c r="AF158" s="541">
        <f>IF(EDATE(Purchase_Date,'Pro Forma'!$O$127-1)=AF$3,'Pro Forma'!$E$128,0)*IF(AF$3&gt;'Project Summary'!$G$7,0,1)</f>
        <v>0</v>
      </c>
      <c r="AG158" s="541">
        <f>IF(EDATE(Purchase_Date,'Pro Forma'!$O$127-1)=AG$3,'Pro Forma'!$E$128,0)*IF(AG$3&gt;'Project Summary'!$G$7,0,1)</f>
        <v>0</v>
      </c>
      <c r="AH158" s="541">
        <f>IF(EDATE(Purchase_Date,'Pro Forma'!$O$127-1)=AH$3,'Pro Forma'!$E$128,0)*IF(AH$3&gt;'Project Summary'!$G$7,0,1)</f>
        <v>0</v>
      </c>
      <c r="AI158" s="541">
        <f>IF(EDATE(Purchase_Date,'Pro Forma'!$O$127-1)=AI$3,'Pro Forma'!$E$128,0)*IF(AI$3&gt;'Project Summary'!$G$7,0,1)</f>
        <v>0</v>
      </c>
      <c r="AJ158" s="541">
        <f>IF(EDATE(Purchase_Date,'Pro Forma'!$O$127-1)=AJ$3,'Pro Forma'!$E$128,0)*IF(AJ$3&gt;'Project Summary'!$G$7,0,1)</f>
        <v>0</v>
      </c>
      <c r="AK158" s="541">
        <f>IF(EDATE(Purchase_Date,'Pro Forma'!$O$127-1)=AK$3,'Pro Forma'!$E$128,0)*IF(AK$3&gt;'Project Summary'!$G$7,0,1)</f>
        <v>0</v>
      </c>
      <c r="AL158" s="541">
        <f>IF(EDATE(Purchase_Date,'Pro Forma'!$O$127-1)=AL$3,'Pro Forma'!$E$128,0)*IF(AL$3&gt;'Project Summary'!$G$7,0,1)</f>
        <v>0</v>
      </c>
      <c r="AM158" s="541">
        <f>IF(EDATE(Purchase_Date,'Pro Forma'!$O$127-1)=AM$3,'Pro Forma'!$E$128,0)*IF(AM$3&gt;'Project Summary'!$G$7,0,1)</f>
        <v>0</v>
      </c>
      <c r="AN158" s="541">
        <f>IF(EDATE(Purchase_Date,'Pro Forma'!$O$127-1)=AN$3,'Pro Forma'!$E$128,0)*IF(AN$3&gt;'Project Summary'!$G$7,0,1)</f>
        <v>0</v>
      </c>
      <c r="AO158" s="541">
        <f>IF(EDATE(Purchase_Date,'Pro Forma'!$O$127-1)=AO$3,'Pro Forma'!$E$128,0)*IF(AO$3&gt;'Project Summary'!$G$7,0,1)</f>
        <v>0</v>
      </c>
      <c r="AP158" s="541">
        <f>IF(EDATE(Purchase_Date,'Pro Forma'!$O$127-1)=AP$3,'Pro Forma'!$E$128,0)*IF(AP$3&gt;'Project Summary'!$G$7,0,1)</f>
        <v>0</v>
      </c>
      <c r="AQ158" s="541">
        <f>IF(EDATE(Purchase_Date,'Pro Forma'!$O$127-1)=AQ$3,'Pro Forma'!$E$128,0)*IF(AQ$3&gt;'Project Summary'!$G$7,0,1)</f>
        <v>0</v>
      </c>
      <c r="AR158" s="541">
        <f>IF(EDATE(Purchase_Date,'Pro Forma'!$O$127-1)=AR$3,'Pro Forma'!$E$128,0)*IF(AR$3&gt;'Project Summary'!$G$7,0,1)</f>
        <v>0</v>
      </c>
      <c r="AS158" s="541">
        <f>IF(EDATE(Purchase_Date,'Pro Forma'!$O$127-1)=AS$3,'Pro Forma'!$E$128,0)*IF(AS$3&gt;'Project Summary'!$G$7,0,1)</f>
        <v>0</v>
      </c>
      <c r="AT158" s="541">
        <f>IF(EDATE(Purchase_Date,'Pro Forma'!$O$127-1)=AT$3,'Pro Forma'!$E$128,0)*IF(AT$3&gt;'Project Summary'!$G$7,0,1)</f>
        <v>0</v>
      </c>
      <c r="AU158" s="541">
        <f>IF(EDATE(Purchase_Date,'Pro Forma'!$O$127-1)=AU$3,'Pro Forma'!$E$128,0)*IF(AU$3&gt;'Project Summary'!$G$7,0,1)</f>
        <v>0</v>
      </c>
      <c r="AV158" s="541">
        <f>IF(EDATE(Purchase_Date,'Pro Forma'!$O$127-1)=AV$3,'Pro Forma'!$E$128,0)*IF(AV$3&gt;'Project Summary'!$G$7,0,1)</f>
        <v>0</v>
      </c>
      <c r="AW158" s="541">
        <f>IF(EDATE(Purchase_Date,'Pro Forma'!$O$127-1)=AW$3,'Pro Forma'!$E$128,0)*IF(AW$3&gt;'Project Summary'!$G$7,0,1)</f>
        <v>0</v>
      </c>
      <c r="AX158" s="541">
        <f>IF(EDATE(Purchase_Date,'Pro Forma'!$O$127-1)=AX$3,'Pro Forma'!$E$128,0)*IF(AX$3&gt;'Project Summary'!$G$7,0,1)</f>
        <v>0</v>
      </c>
      <c r="AY158" s="541">
        <f>IF(EDATE(Purchase_Date,'Pro Forma'!$O$127-1)=AY$3,'Pro Forma'!$E$128,0)*IF(AY$3&gt;'Project Summary'!$G$7,0,1)</f>
        <v>0</v>
      </c>
      <c r="AZ158" s="541">
        <f>IF(EDATE(Purchase_Date,'Pro Forma'!$O$127-1)=AZ$3,'Pro Forma'!$E$128,0)*IF(AZ$3&gt;'Project Summary'!$G$7,0,1)</f>
        <v>0</v>
      </c>
      <c r="BA158" s="541">
        <f>IF(EDATE(Purchase_Date,'Pro Forma'!$O$127-1)=BA$3,'Pro Forma'!$E$128,0)*IF(BA$3&gt;'Project Summary'!$G$7,0,1)</f>
        <v>0</v>
      </c>
      <c r="BB158" s="541">
        <f>IF(EDATE(Purchase_Date,'Pro Forma'!$O$127-1)=BB$3,'Pro Forma'!$E$128,0)*IF(BB$3&gt;'Project Summary'!$G$7,0,1)</f>
        <v>0</v>
      </c>
      <c r="BC158" s="541">
        <f>IF(EDATE(Purchase_Date,'Pro Forma'!$O$127-1)=BC$3,'Pro Forma'!$E$128,0)*IF(BC$3&gt;'Project Summary'!$G$7,0,1)</f>
        <v>0</v>
      </c>
      <c r="BD158" s="541">
        <f>IF(EDATE(Purchase_Date,'Pro Forma'!$O$127-1)=BD$3,'Pro Forma'!$E$128,0)*IF(BD$3&gt;'Project Summary'!$G$7,0,1)</f>
        <v>0</v>
      </c>
      <c r="BE158" s="541">
        <f>IF(EDATE(Purchase_Date,'Pro Forma'!$O$127-1)=BE$3,'Pro Forma'!$E$128,0)*IF(BE$3&gt;'Project Summary'!$G$7,0,1)</f>
        <v>0</v>
      </c>
      <c r="BF158" s="541">
        <f>IF(EDATE(Purchase_Date,'Pro Forma'!$O$127-1)=BF$3,'Pro Forma'!$E$128,0)*IF(BF$3&gt;'Project Summary'!$G$7,0,1)</f>
        <v>0</v>
      </c>
      <c r="BG158" s="541">
        <f>IF(EDATE(Purchase_Date,'Pro Forma'!$O$127-1)=BG$3,'Pro Forma'!$E$128,0)*IF(BG$3&gt;'Project Summary'!$G$7,0,1)</f>
        <v>0</v>
      </c>
      <c r="BH158" s="541">
        <f>IF(EDATE(Purchase_Date,'Pro Forma'!$O$127-1)=BH$3,'Pro Forma'!$E$128,0)*IF(BH$3&gt;'Project Summary'!$G$7,0,1)</f>
        <v>0</v>
      </c>
      <c r="BI158" s="541">
        <f>IF(EDATE(Purchase_Date,'Pro Forma'!$O$127-1)=BI$3,'Pro Forma'!$E$128,0)*IF(BI$3&gt;'Project Summary'!$G$7,0,1)</f>
        <v>0</v>
      </c>
      <c r="BJ158" s="541">
        <f>IF(EDATE(Purchase_Date,'Pro Forma'!$O$127-1)=BJ$3,'Pro Forma'!$E$128,0)*IF(BJ$3&gt;'Project Summary'!$G$7,0,1)</f>
        <v>0</v>
      </c>
      <c r="BK158" s="541">
        <f>IF(EDATE(Purchase_Date,'Pro Forma'!$O$127-1)=BK$3,'Pro Forma'!$E$128,0)*IF(BK$3&gt;'Project Summary'!$G$7,0,1)</f>
        <v>0</v>
      </c>
      <c r="BL158" s="541">
        <f>IF(EDATE(Purchase_Date,'Pro Forma'!$O$127-1)=BL$3,'Pro Forma'!$E$128,0)*IF(BL$3&gt;'Project Summary'!$G$7,0,1)</f>
        <v>0</v>
      </c>
      <c r="BM158" s="541">
        <f>IF(EDATE(Purchase_Date,'Pro Forma'!$O$127-1)=BM$3,'Pro Forma'!$E$128,0)*IF(BM$3&gt;'Project Summary'!$G$7,0,1)</f>
        <v>0</v>
      </c>
      <c r="BN158" s="541">
        <f>IF(EDATE(Purchase_Date,'Pro Forma'!$O$127-1)=BN$3,'Pro Forma'!$E$128,0)*IF(BN$3&gt;'Project Summary'!$G$7,0,1)</f>
        <v>0</v>
      </c>
      <c r="BO158" s="541">
        <f>IF(EDATE(Purchase_Date,'Pro Forma'!$O$127-1)=BO$3,'Pro Forma'!$E$128,0)*IF(BO$3&gt;'Project Summary'!$G$7,0,1)</f>
        <v>0</v>
      </c>
      <c r="BP158" s="541">
        <f>IF(EDATE(Purchase_Date,'Pro Forma'!$O$127-1)=BP$3,'Pro Forma'!$E$128,0)*IF(BP$3&gt;'Project Summary'!$G$7,0,1)</f>
        <v>0</v>
      </c>
      <c r="BQ158" s="541">
        <f>IF(EDATE(Purchase_Date,'Pro Forma'!$O$127-1)=BQ$3,'Pro Forma'!$E$128,0)*IF(BQ$3&gt;'Project Summary'!$G$7,0,1)</f>
        <v>0</v>
      </c>
      <c r="BR158" s="541">
        <f>IF(EDATE(Purchase_Date,'Pro Forma'!$O$127-1)=BR$3,'Pro Forma'!$E$128,0)*IF(BR$3&gt;'Project Summary'!$G$7,0,1)</f>
        <v>0</v>
      </c>
      <c r="BS158" s="541">
        <f>IF(EDATE(Purchase_Date,'Pro Forma'!$O$127-1)=BS$3,'Pro Forma'!$E$128,0)*IF(BS$3&gt;'Project Summary'!$G$7,0,1)</f>
        <v>0</v>
      </c>
      <c r="BT158" s="541">
        <f>IF(EDATE(Purchase_Date,'Pro Forma'!$O$127-1)=BT$3,'Pro Forma'!$E$128,0)*IF(BT$3&gt;'Project Summary'!$G$7,0,1)</f>
        <v>0</v>
      </c>
      <c r="BU158" s="541">
        <f>IF(EDATE(Purchase_Date,'Pro Forma'!$O$127-1)=BU$3,'Pro Forma'!$E$128,0)*IF(BU$3&gt;'Project Summary'!$G$7,0,1)</f>
        <v>0</v>
      </c>
      <c r="BV158" s="541">
        <f>IF(EDATE(Purchase_Date,'Pro Forma'!$O$127-1)=BV$3,'Pro Forma'!$E$128,0)*IF(BV$3&gt;'Project Summary'!$G$7,0,1)</f>
        <v>0</v>
      </c>
      <c r="BW158" s="541">
        <f>IF(EDATE(Purchase_Date,'Pro Forma'!$O$127-1)=BW$3,'Pro Forma'!$E$128,0)*IF(BW$3&gt;'Project Summary'!$G$7,0,1)</f>
        <v>0</v>
      </c>
      <c r="BX158" s="541">
        <f>IF(EDATE(Purchase_Date,'Pro Forma'!$O$127-1)=BX$3,'Pro Forma'!$E$128,0)*IF(BX$3&gt;'Project Summary'!$G$7,0,1)</f>
        <v>0</v>
      </c>
      <c r="BY158" s="541">
        <f>IF(EDATE(Purchase_Date,'Pro Forma'!$O$127-1)=BY$3,'Pro Forma'!$E$128,0)*IF(BY$3&gt;'Project Summary'!$G$7,0,1)</f>
        <v>0</v>
      </c>
      <c r="BZ158" s="541">
        <f>IF(EDATE(Purchase_Date,'Pro Forma'!$O$127-1)=BZ$3,'Pro Forma'!$E$128,0)*IF(BZ$3&gt;'Project Summary'!$G$7,0,1)</f>
        <v>0</v>
      </c>
      <c r="CA158" s="541">
        <f>IF(EDATE(Purchase_Date,'Pro Forma'!$O$127-1)=CA$3,'Pro Forma'!$E$128,0)*IF(CA$3&gt;'Project Summary'!$G$7,0,1)</f>
        <v>0</v>
      </c>
      <c r="CB158" s="541">
        <f>IF(EDATE(Purchase_Date,'Pro Forma'!$O$127-1)=CB$3,'Pro Forma'!$E$128,0)*IF(CB$3&gt;'Project Summary'!$G$7,0,1)</f>
        <v>0</v>
      </c>
      <c r="CC158" s="541">
        <f>IF(EDATE(Purchase_Date,'Pro Forma'!$O$127-1)=CC$3,'Pro Forma'!$E$128,0)*IF(CC$3&gt;'Project Summary'!$G$7,0,1)</f>
        <v>0</v>
      </c>
      <c r="CD158" s="541">
        <f>IF(EDATE(Purchase_Date,'Pro Forma'!$O$127-1)=CD$3,'Pro Forma'!$E$128,0)*IF(CD$3&gt;'Project Summary'!$G$7,0,1)</f>
        <v>0</v>
      </c>
      <c r="CE158" s="541">
        <f>IF(EDATE(Purchase_Date,'Pro Forma'!$O$127-1)=CE$3,'Pro Forma'!$E$128,0)*IF(CE$3&gt;'Project Summary'!$G$7,0,1)</f>
        <v>0</v>
      </c>
      <c r="CF158" s="541">
        <f>IF(EDATE(Purchase_Date,'Pro Forma'!$O$127-1)=CF$3,'Pro Forma'!$E$128,0)*IF(CF$3&gt;'Project Summary'!$G$7,0,1)</f>
        <v>0</v>
      </c>
      <c r="CG158" s="541">
        <f>IF(EDATE(Purchase_Date,'Pro Forma'!$O$127-1)=CG$3,'Pro Forma'!$E$128,0)*IF(CG$3&gt;'Project Summary'!$G$7,0,1)</f>
        <v>0</v>
      </c>
      <c r="CH158" s="541">
        <f>IF(EDATE(Purchase_Date,'Pro Forma'!$O$127-1)=CH$3,'Pro Forma'!$E$128,0)*IF(CH$3&gt;'Project Summary'!$G$7,0,1)</f>
        <v>0</v>
      </c>
      <c r="CI158" s="541">
        <f>IF(EDATE(Purchase_Date,'Pro Forma'!$O$127-1)=CI$3,'Pro Forma'!$E$128,0)*IF(CI$3&gt;'Project Summary'!$G$7,0,1)</f>
        <v>0</v>
      </c>
      <c r="CJ158" s="541">
        <f>IF(EDATE(Purchase_Date,'Pro Forma'!$O$127-1)=CJ$3,'Pro Forma'!$E$128,0)*IF(CJ$3&gt;'Project Summary'!$G$7,0,1)</f>
        <v>49591326.413634092</v>
      </c>
      <c r="CK158" s="541">
        <f>IF(EDATE(Purchase_Date,'Pro Forma'!$O$127-1)=CK$3,'Pro Forma'!$E$128,0)*IF(CK$3&gt;'Project Summary'!$G$7,0,1)</f>
        <v>0</v>
      </c>
      <c r="CL158" s="541">
        <f>IF(EDATE(Purchase_Date,'Pro Forma'!$O$127-1)=CL$3,'Pro Forma'!$E$128,0)*IF(CL$3&gt;'Project Summary'!$G$7,0,1)</f>
        <v>0</v>
      </c>
      <c r="CM158" s="541">
        <f>IF(EDATE(Purchase_Date,'Pro Forma'!$O$127-1)=CM$3,'Pro Forma'!$E$128,0)*IF(CM$3&gt;'Project Summary'!$G$7,0,1)</f>
        <v>0</v>
      </c>
      <c r="CN158" s="541">
        <f>IF(EDATE(Purchase_Date,'Pro Forma'!$O$127-1)=CN$3,'Pro Forma'!$E$128,0)*IF(CN$3&gt;'Project Summary'!$G$7,0,1)</f>
        <v>0</v>
      </c>
      <c r="CO158" s="541">
        <f>IF(EDATE(Purchase_Date,'Pro Forma'!$O$127-1)=CO$3,'Pro Forma'!$E$128,0)*IF(CO$3&gt;'Project Summary'!$G$7,0,1)</f>
        <v>0</v>
      </c>
      <c r="CP158" s="541">
        <f>IF(EDATE(Purchase_Date,'Pro Forma'!$O$127-1)=CP$3,'Pro Forma'!$E$128,0)*IF(CP$3&gt;'Project Summary'!$G$7,0,1)</f>
        <v>0</v>
      </c>
      <c r="CQ158" s="541">
        <f>IF(EDATE(Purchase_Date,'Pro Forma'!$O$127-1)=CQ$3,'Pro Forma'!$E$128,0)*IF(CQ$3&gt;'Project Summary'!$G$7,0,1)</f>
        <v>0</v>
      </c>
      <c r="CR158" s="541">
        <f>IF(EDATE(Purchase_Date,'Pro Forma'!$O$127-1)=CR$3,'Pro Forma'!$E$128,0)*IF(CR$3&gt;'Project Summary'!$G$7,0,1)</f>
        <v>0</v>
      </c>
      <c r="CS158" s="541">
        <f>IF(EDATE(Purchase_Date,'Pro Forma'!$O$127-1)=CS$3,'Pro Forma'!$E$128,0)*IF(CS$3&gt;'Project Summary'!$G$7,0,1)</f>
        <v>0</v>
      </c>
      <c r="CT158" s="541">
        <f>IF(EDATE(Purchase_Date,'Pro Forma'!$O$127-1)=CT$3,'Pro Forma'!$E$128,0)*IF(CT$3&gt;'Project Summary'!$G$7,0,1)</f>
        <v>0</v>
      </c>
      <c r="CU158" s="541">
        <f>IF(EDATE(Purchase_Date,'Pro Forma'!$O$127-1)=CU$3,'Pro Forma'!$E$128,0)*IF(CU$3&gt;'Project Summary'!$G$7,0,1)</f>
        <v>0</v>
      </c>
      <c r="CV158" s="541">
        <f>IF(EDATE(Purchase_Date,'Pro Forma'!$O$127-1)=CV$3,'Pro Forma'!$E$128,0)*IF(CV$3&gt;'Project Summary'!$G$7,0,1)</f>
        <v>0</v>
      </c>
      <c r="CW158" s="541">
        <f>IF(EDATE(Purchase_Date,'Pro Forma'!$O$127-1)=CW$3,'Pro Forma'!$E$128,0)*IF(CW$3&gt;'Project Summary'!$G$7,0,1)</f>
        <v>0</v>
      </c>
      <c r="CX158" s="541">
        <f>IF(EDATE(Purchase_Date,'Pro Forma'!$O$127-1)=CX$3,'Pro Forma'!$E$128,0)*IF(CX$3&gt;'Project Summary'!$G$7,0,1)</f>
        <v>0</v>
      </c>
      <c r="CY158" s="541">
        <f>IF(EDATE(Purchase_Date,'Pro Forma'!$O$127-1)=CY$3,'Pro Forma'!$E$128,0)*IF(CY$3&gt;'Project Summary'!$G$7,0,1)</f>
        <v>0</v>
      </c>
      <c r="CZ158" s="541">
        <f>IF(EDATE(Purchase_Date,'Pro Forma'!$O$127-1)=CZ$3,'Pro Forma'!$E$128,0)*IF(CZ$3&gt;'Project Summary'!$G$7,0,1)</f>
        <v>0</v>
      </c>
      <c r="DA158" s="541">
        <f>IF(EDATE(Purchase_Date,'Pro Forma'!$O$127-1)=DA$3,'Pro Forma'!$E$128,0)*IF(DA$3&gt;'Project Summary'!$G$7,0,1)</f>
        <v>0</v>
      </c>
      <c r="DB158" s="541">
        <f>IF(EDATE(Purchase_Date,'Pro Forma'!$O$127-1)=DB$3,'Pro Forma'!$E$128,0)*IF(DB$3&gt;'Project Summary'!$G$7,0,1)</f>
        <v>0</v>
      </c>
      <c r="DC158" s="541">
        <f>IF(EDATE(Purchase_Date,'Pro Forma'!$O$127-1)=DC$3,'Pro Forma'!$E$128,0)*IF(DC$3&gt;'Project Summary'!$G$7,0,1)</f>
        <v>0</v>
      </c>
      <c r="DD158" s="541">
        <f>IF(EDATE(Purchase_Date,'Pro Forma'!$O$127-1)=DD$3,'Pro Forma'!$E$128,0)*IF(DD$3&gt;'Project Summary'!$G$7,0,1)</f>
        <v>0</v>
      </c>
      <c r="DE158" s="541">
        <f>IF(EDATE(Purchase_Date,'Pro Forma'!$O$127-1)=DE$3,'Pro Forma'!$E$128,0)*IF(DE$3&gt;'Project Summary'!$G$7,0,1)</f>
        <v>0</v>
      </c>
      <c r="DF158" s="541">
        <f>IF(EDATE(Purchase_Date,'Pro Forma'!$O$127-1)=DF$3,'Pro Forma'!$E$128,0)*IF(DF$3&gt;'Project Summary'!$G$7,0,1)</f>
        <v>0</v>
      </c>
      <c r="DG158" s="541">
        <f>IF(EDATE(Purchase_Date,'Pro Forma'!$O$127-1)=DG$3,'Pro Forma'!$E$128,0)*IF(DG$3&gt;'Project Summary'!$G$7,0,1)</f>
        <v>0</v>
      </c>
      <c r="DH158" s="541">
        <f>IF(EDATE(Purchase_Date,'Pro Forma'!$O$127-1)=DH$3,'Pro Forma'!$E$128,0)*IF(DH$3&gt;'Project Summary'!$G$7,0,1)</f>
        <v>0</v>
      </c>
      <c r="DI158" s="541">
        <f>IF(EDATE(Purchase_Date,'Pro Forma'!$O$127-1)=DI$3,'Pro Forma'!$E$128,0)*IF(DI$3&gt;'Project Summary'!$G$7,0,1)</f>
        <v>0</v>
      </c>
      <c r="DJ158" s="541">
        <f>IF(EDATE(Purchase_Date,'Pro Forma'!$O$127-1)=DJ$3,'Pro Forma'!$E$128,0)*IF(DJ$3&gt;'Project Summary'!$G$7,0,1)</f>
        <v>0</v>
      </c>
      <c r="DK158" s="541">
        <f>IF(EDATE(Purchase_Date,'Pro Forma'!$O$127-1)=DK$3,'Pro Forma'!$E$128,0)*IF(DK$3&gt;'Project Summary'!$G$7,0,1)</f>
        <v>0</v>
      </c>
      <c r="DL158" s="541">
        <f>IF(EDATE(Purchase_Date,'Pro Forma'!$O$127-1)=DL$3,'Pro Forma'!$E$128,0)*IF(DL$3&gt;'Project Summary'!$G$7,0,1)</f>
        <v>0</v>
      </c>
      <c r="DM158" s="541">
        <f>IF(EDATE(Purchase_Date,'Pro Forma'!$O$127-1)=DM$3,'Pro Forma'!$E$128,0)*IF(DM$3&gt;'Project Summary'!$G$7,0,1)</f>
        <v>0</v>
      </c>
      <c r="DN158" s="541">
        <f>IF(EDATE(Purchase_Date,'Pro Forma'!$O$127-1)=DN$3,'Pro Forma'!$E$128,0)*IF(DN$3&gt;'Project Summary'!$G$7,0,1)</f>
        <v>0</v>
      </c>
      <c r="DO158" s="541">
        <f>IF(EDATE(Purchase_Date,'Pro Forma'!$O$127-1)=DO$3,'Pro Forma'!$E$128,0)*IF(DO$3&gt;'Project Summary'!$G$7,0,1)</f>
        <v>0</v>
      </c>
      <c r="DP158" s="541">
        <f>IF(EDATE(Purchase_Date,'Pro Forma'!$O$127-1)=DP$3,'Pro Forma'!$E$128,0)*IF(DP$3&gt;'Project Summary'!$G$7,0,1)</f>
        <v>0</v>
      </c>
      <c r="DQ158" s="541">
        <f>IF(EDATE(Purchase_Date,'Pro Forma'!$O$127-1)=DQ$3,'Pro Forma'!$E$128,0)*IF(DQ$3&gt;'Project Summary'!$G$7,0,1)</f>
        <v>0</v>
      </c>
      <c r="DR158" s="541">
        <f>IF(EDATE(Purchase_Date,'Pro Forma'!$O$127-1)=DR$3,'Pro Forma'!$E$128,0)*IF(DR$3&gt;'Project Summary'!$G$7,0,1)</f>
        <v>0</v>
      </c>
      <c r="DS158" s="541">
        <f>IF(EDATE(Purchase_Date,'Pro Forma'!$O$127-1)=DS$3,'Pro Forma'!$E$128,0)*IF(DS$3&gt;'Project Summary'!$G$7,0,1)</f>
        <v>0</v>
      </c>
      <c r="DT158" s="541">
        <f>IF(EDATE(Purchase_Date,'Pro Forma'!$O$127-1)=DT$3,'Pro Forma'!$E$128,0)*IF(DT$3&gt;'Project Summary'!$G$7,0,1)</f>
        <v>0</v>
      </c>
      <c r="DU158" s="586"/>
    </row>
    <row r="159" spans="1:125" s="466" customFormat="1">
      <c r="A159" s="4"/>
      <c r="B159" t="s">
        <v>685</v>
      </c>
      <c r="C159"/>
      <c r="D159"/>
      <c r="E159" s="1828">
        <f>IF(E3='Project Summary'!$G$7,'Acquisition Budget'!$J$88,0)</f>
        <v>0</v>
      </c>
      <c r="F159" s="1828">
        <f>IF(F3='Project Summary'!$G$7,'Acquisition Budget'!$J$88,0)</f>
        <v>0</v>
      </c>
      <c r="G159" s="1828">
        <f>IF(G3='Project Summary'!$G$7,'Acquisition Budget'!$J$88,0)</f>
        <v>0</v>
      </c>
      <c r="H159" s="1828">
        <f>IF(H3='Project Summary'!$G$7,'Acquisition Budget'!$J$88,0)</f>
        <v>0</v>
      </c>
      <c r="I159" s="1828">
        <f>IF(I3='Project Summary'!$G$7,'Acquisition Budget'!$J$88,0)</f>
        <v>0</v>
      </c>
      <c r="J159" s="1828">
        <f>IF(J3='Project Summary'!$G$7,'Acquisition Budget'!$J$88,0)</f>
        <v>0</v>
      </c>
      <c r="K159" s="1828">
        <f>IF(K3='Project Summary'!$G$7,'Acquisition Budget'!$J$88,0)</f>
        <v>0</v>
      </c>
      <c r="L159" s="1828">
        <f>IF(L3='Project Summary'!$G$7,'Acquisition Budget'!$J$88,0)</f>
        <v>0</v>
      </c>
      <c r="M159" s="1828">
        <f>IF(M3='Project Summary'!$G$7,'Acquisition Budget'!$J$88,0)</f>
        <v>0</v>
      </c>
      <c r="N159" s="1828">
        <f>IF(N3='Project Summary'!$G$7,'Acquisition Budget'!$J$88,0)</f>
        <v>0</v>
      </c>
      <c r="O159" s="1828">
        <f>IF(O3='Project Summary'!$G$7,'Acquisition Budget'!$J$88,0)</f>
        <v>0</v>
      </c>
      <c r="P159" s="1828">
        <f>IF(P3='Project Summary'!$G$7,'Acquisition Budget'!$J$88,0)</f>
        <v>0</v>
      </c>
      <c r="Q159" s="1828">
        <f>IF(Q3='Project Summary'!$G$7,'Acquisition Budget'!$J$88,0)</f>
        <v>0</v>
      </c>
      <c r="R159" s="1828">
        <f>IF(R3='Project Summary'!$G$7,'Acquisition Budget'!$J$88,0)</f>
        <v>0</v>
      </c>
      <c r="S159" s="1828">
        <f>IF(S3='Project Summary'!$G$7,'Acquisition Budget'!$J$88,0)</f>
        <v>0</v>
      </c>
      <c r="T159" s="1828">
        <f>IF(T3='Project Summary'!$G$7,'Acquisition Budget'!$J$88,0)</f>
        <v>0</v>
      </c>
      <c r="U159" s="1828">
        <f>IF(U3='Project Summary'!$G$7,'Acquisition Budget'!$J$88,0)</f>
        <v>0</v>
      </c>
      <c r="V159" s="1828">
        <f>IF(V3='Project Summary'!$G$7,'Acquisition Budget'!$J$88,0)</f>
        <v>0</v>
      </c>
      <c r="W159" s="1828">
        <f>IF(W3='Project Summary'!$G$7,'Acquisition Budget'!$J$88,0)</f>
        <v>0</v>
      </c>
      <c r="X159" s="1828">
        <f>IF(X3='Project Summary'!$G$7,'Acquisition Budget'!$J$88,0)</f>
        <v>0</v>
      </c>
      <c r="Y159" s="1828">
        <f>IF(Y3='Project Summary'!$G$7,'Acquisition Budget'!$J$88,0)</f>
        <v>0</v>
      </c>
      <c r="Z159" s="1828">
        <f>IF(Z3='Project Summary'!$G$7,'Acquisition Budget'!$J$88,0)</f>
        <v>0</v>
      </c>
      <c r="AA159" s="1828">
        <f>IF(AA3='Project Summary'!$G$7,'Acquisition Budget'!$J$88,0)</f>
        <v>0</v>
      </c>
      <c r="AB159" s="1828">
        <f>IF(AB3='Project Summary'!$G$7,'Acquisition Budget'!$J$88,0)</f>
        <v>0</v>
      </c>
      <c r="AC159" s="1828">
        <f>IF(AC3='Project Summary'!$G$7,'Acquisition Budget'!$J$88,0)</f>
        <v>0</v>
      </c>
      <c r="AD159" s="1828">
        <f>IF(AD3='Project Summary'!$G$7,'Acquisition Budget'!$J$88,0)</f>
        <v>0</v>
      </c>
      <c r="AE159" s="1828">
        <f>IF(AE3='Project Summary'!$G$7,'Acquisition Budget'!$J$88,0)</f>
        <v>0</v>
      </c>
      <c r="AF159" s="1828">
        <f>IF(AF3='Project Summary'!$G$7,'Acquisition Budget'!$J$88,0)</f>
        <v>0</v>
      </c>
      <c r="AG159" s="1828">
        <f>IF(AG3='Project Summary'!$G$7,'Acquisition Budget'!$J$88,0)</f>
        <v>0</v>
      </c>
      <c r="AH159" s="1828">
        <f>IF(AH3='Project Summary'!$G$7,'Acquisition Budget'!$J$88,0)</f>
        <v>0</v>
      </c>
      <c r="AI159" s="1828">
        <f>IF(AI3='Project Summary'!$G$7,'Acquisition Budget'!$J$88,0)</f>
        <v>0</v>
      </c>
      <c r="AJ159" s="1828">
        <f>IF(AJ3='Project Summary'!$G$7,'Acquisition Budget'!$J$88,0)</f>
        <v>0</v>
      </c>
      <c r="AK159" s="1828">
        <f>IF(AK3='Project Summary'!$G$7,'Acquisition Budget'!$J$88,0)</f>
        <v>0</v>
      </c>
      <c r="AL159" s="1828">
        <f>IF(AL3='Project Summary'!$G$7,'Acquisition Budget'!$J$88,0)</f>
        <v>0</v>
      </c>
      <c r="AM159" s="1828">
        <f>IF(AM3='Project Summary'!$G$7,'Acquisition Budget'!$J$88,0)</f>
        <v>0</v>
      </c>
      <c r="AN159" s="1828">
        <f>IF(AN3='Project Summary'!$G$7,'Acquisition Budget'!$J$88,0)</f>
        <v>0</v>
      </c>
      <c r="AO159" s="1828">
        <f>IF(AO3='Project Summary'!$G$7,'Acquisition Budget'!$J$88,0)</f>
        <v>0</v>
      </c>
      <c r="AP159" s="1828">
        <f>IF(AP3='Project Summary'!$G$7,'Acquisition Budget'!$J$88,0)</f>
        <v>0</v>
      </c>
      <c r="AQ159" s="1828">
        <f>IF(AQ3='Project Summary'!$G$7,'Acquisition Budget'!$J$88,0)</f>
        <v>0</v>
      </c>
      <c r="AR159" s="1828">
        <f>IF(AR3='Project Summary'!$G$7,'Acquisition Budget'!$J$88,0)</f>
        <v>0</v>
      </c>
      <c r="AS159" s="1828">
        <f>IF(AS3='Project Summary'!$G$7,'Acquisition Budget'!$J$88,0)</f>
        <v>0</v>
      </c>
      <c r="AT159" s="1828">
        <f>IF(AT3='Project Summary'!$G$7,'Acquisition Budget'!$J$88,0)</f>
        <v>0</v>
      </c>
      <c r="AU159" s="1828">
        <f>IF(AU3='Project Summary'!$G$7,'Acquisition Budget'!$J$88,0)</f>
        <v>0</v>
      </c>
      <c r="AV159" s="1828">
        <f>IF(AV3='Project Summary'!$G$7,'Acquisition Budget'!$J$88,0)</f>
        <v>0</v>
      </c>
      <c r="AW159" s="1828">
        <f>IF(AW3='Project Summary'!$G$7,'Acquisition Budget'!$J$88,0)</f>
        <v>0</v>
      </c>
      <c r="AX159" s="1828">
        <f>IF(AX3='Project Summary'!$G$7,'Acquisition Budget'!$J$88,0)</f>
        <v>0</v>
      </c>
      <c r="AY159" s="1828">
        <f>IF(AY3='Project Summary'!$G$7,'Acquisition Budget'!$J$88,0)</f>
        <v>0</v>
      </c>
      <c r="AZ159" s="1828">
        <f>IF(AZ3='Project Summary'!$G$7,'Acquisition Budget'!$J$88,0)</f>
        <v>0</v>
      </c>
      <c r="BA159" s="1828">
        <f>IF(BA3='Project Summary'!$G$7,'Acquisition Budget'!$J$88,0)</f>
        <v>0</v>
      </c>
      <c r="BB159" s="1828">
        <f>IF(BB3='Project Summary'!$G$7,'Acquisition Budget'!$J$88,0)</f>
        <v>0</v>
      </c>
      <c r="BC159" s="1828">
        <f>IF(BC3='Project Summary'!$G$7,'Acquisition Budget'!$J$88,0)</f>
        <v>0</v>
      </c>
      <c r="BD159" s="1828">
        <f>IF(BD3='Project Summary'!$G$7,'Acquisition Budget'!$J$88,0)</f>
        <v>0</v>
      </c>
      <c r="BE159" s="1828">
        <f>IF(BE3='Project Summary'!$G$7,'Acquisition Budget'!$J$88,0)</f>
        <v>0</v>
      </c>
      <c r="BF159" s="1828">
        <f>IF(BF3='Project Summary'!$G$7,'Acquisition Budget'!$J$88,0)</f>
        <v>0</v>
      </c>
      <c r="BG159" s="1828">
        <f>IF(BG3='Project Summary'!$G$7,'Acquisition Budget'!$J$88,0)</f>
        <v>0</v>
      </c>
      <c r="BH159" s="1828">
        <f>IF(BH3='Project Summary'!$G$7,'Acquisition Budget'!$J$88,0)</f>
        <v>0</v>
      </c>
      <c r="BI159" s="1828">
        <f>IF(BI3='Project Summary'!$G$7,'Acquisition Budget'!$J$88,0)</f>
        <v>0</v>
      </c>
      <c r="BJ159" s="1828">
        <f>IF(BJ3='Project Summary'!$G$7,'Acquisition Budget'!$J$88,0)</f>
        <v>0</v>
      </c>
      <c r="BK159" s="1828">
        <f>IF(BK3='Project Summary'!$G$7,'Acquisition Budget'!$J$88,0)</f>
        <v>0</v>
      </c>
      <c r="BL159" s="1828">
        <f>IF(BL3='Project Summary'!$G$7,'Acquisition Budget'!$J$88,0)</f>
        <v>0</v>
      </c>
      <c r="BM159" s="1828">
        <f>IF(BM3='Project Summary'!$G$7,'Acquisition Budget'!$J$88,0)</f>
        <v>0</v>
      </c>
      <c r="BN159" s="1828">
        <f>IF(BN3='Project Summary'!$G$7,'Acquisition Budget'!$J$88,0)</f>
        <v>0</v>
      </c>
      <c r="BO159" s="1828">
        <f>IF(BO3='Project Summary'!$G$7,'Acquisition Budget'!$J$88,0)</f>
        <v>0</v>
      </c>
      <c r="BP159" s="1828">
        <f>IF(BP3='Project Summary'!$G$7,'Acquisition Budget'!$J$88,0)</f>
        <v>0</v>
      </c>
      <c r="BQ159" s="1828">
        <f>IF(BQ3='Project Summary'!$G$7,'Acquisition Budget'!$J$88,0)</f>
        <v>0</v>
      </c>
      <c r="BR159" s="1828">
        <f>IF(BR3='Project Summary'!$G$7,'Acquisition Budget'!$J$88,0)</f>
        <v>0</v>
      </c>
      <c r="BS159" s="1828">
        <f>IF(BS3='Project Summary'!$G$7,'Acquisition Budget'!$J$88,0)</f>
        <v>0</v>
      </c>
      <c r="BT159" s="1828">
        <f>IF(BT3='Project Summary'!$G$7,'Acquisition Budget'!$J$88,0)</f>
        <v>0</v>
      </c>
      <c r="BU159" s="1828">
        <f>IF(BU3='Project Summary'!$G$7,'Acquisition Budget'!$J$88,0)</f>
        <v>0</v>
      </c>
      <c r="BV159" s="1828">
        <f>IF(BV3='Project Summary'!$G$7,'Acquisition Budget'!$J$88,0)</f>
        <v>0</v>
      </c>
      <c r="BW159" s="1828">
        <f>IF(BW3='Project Summary'!$G$7,'Acquisition Budget'!$J$88,0)</f>
        <v>0</v>
      </c>
      <c r="BX159" s="1828">
        <f>IF(BX3='Project Summary'!$G$7,'Acquisition Budget'!$J$88,0)</f>
        <v>0</v>
      </c>
      <c r="BY159" s="1828">
        <f>IF(BY3='Project Summary'!$G$7,'Acquisition Budget'!$J$88,0)</f>
        <v>0</v>
      </c>
      <c r="BZ159" s="1828">
        <f>IF(BZ3='Project Summary'!$G$7,'Acquisition Budget'!$J$88,0)</f>
        <v>0</v>
      </c>
      <c r="CA159" s="1828">
        <f>IF(CA3='Project Summary'!$G$7,'Acquisition Budget'!$J$88,0)</f>
        <v>0</v>
      </c>
      <c r="CB159" s="1828">
        <f>IF(CB3='Project Summary'!$G$7,'Acquisition Budget'!$J$88,0)</f>
        <v>0</v>
      </c>
      <c r="CC159" s="1828">
        <f>IF(CC3='Project Summary'!$G$7,'Acquisition Budget'!$J$88,0)</f>
        <v>0</v>
      </c>
      <c r="CD159" s="1828">
        <f>IF(CD3='Project Summary'!$G$7,'Acquisition Budget'!$J$88,0)</f>
        <v>0</v>
      </c>
      <c r="CE159" s="1828">
        <f>IF(CE3='Project Summary'!$G$7,'Acquisition Budget'!$J$88,0)</f>
        <v>0</v>
      </c>
      <c r="CF159" s="1828">
        <f>IF(CF3='Project Summary'!$G$7,'Acquisition Budget'!$J$88,0)</f>
        <v>0</v>
      </c>
      <c r="CG159" s="1828">
        <f>IF(CG3='Project Summary'!$G$7,'Acquisition Budget'!$J$88,0)</f>
        <v>0</v>
      </c>
      <c r="CH159" s="1828">
        <f>IF(CH3='Project Summary'!$G$7,'Acquisition Budget'!$J$88,0)</f>
        <v>0</v>
      </c>
      <c r="CI159" s="1828">
        <f>IF(CI3='Project Summary'!$G$7,'Acquisition Budget'!$J$88,0)</f>
        <v>0</v>
      </c>
      <c r="CJ159" s="1828">
        <f>IF(CJ3='Project Summary'!$G$7,'Acquisition Budget'!$J$88,0)</f>
        <v>363063.22683806409</v>
      </c>
      <c r="CK159" s="1828">
        <f>IF(CK3='Project Summary'!$G$7,'Acquisition Budget'!$J$88,0)</f>
        <v>0</v>
      </c>
      <c r="CL159" s="1828">
        <f>IF(CL3='Project Summary'!$G$7,'Acquisition Budget'!$J$88,0)</f>
        <v>0</v>
      </c>
      <c r="CM159" s="1828">
        <f>IF(CM3='Project Summary'!$G$7,'Acquisition Budget'!$J$88,0)</f>
        <v>0</v>
      </c>
      <c r="CN159" s="1828">
        <f>IF(CN3='Project Summary'!$G$7,'Acquisition Budget'!$J$88,0)</f>
        <v>0</v>
      </c>
      <c r="CO159" s="1828">
        <f>IF(CO3='Project Summary'!$G$7,'Acquisition Budget'!$J$88,0)</f>
        <v>0</v>
      </c>
      <c r="CP159" s="1828">
        <f>IF(CP3='Project Summary'!$G$7,'Acquisition Budget'!$J$88,0)</f>
        <v>0</v>
      </c>
      <c r="CQ159" s="1828">
        <f>IF(CQ3='Project Summary'!$G$7,'Acquisition Budget'!$J$88,0)</f>
        <v>0</v>
      </c>
      <c r="CR159" s="1828">
        <f>IF(CR3='Project Summary'!$G$7,'Acquisition Budget'!$J$88,0)</f>
        <v>0</v>
      </c>
      <c r="CS159" s="1828">
        <f>IF(CS3='Project Summary'!$G$7,'Acquisition Budget'!$J$88,0)</f>
        <v>0</v>
      </c>
      <c r="CT159" s="1828">
        <f>IF(CT3='Project Summary'!$G$7,'Acquisition Budget'!$J$88,0)</f>
        <v>0</v>
      </c>
      <c r="CU159" s="1828">
        <f>IF(CU3='Project Summary'!$G$7,'Acquisition Budget'!$J$88,0)</f>
        <v>0</v>
      </c>
      <c r="CV159" s="1828">
        <f>IF(CV3='Project Summary'!$G$7,'Acquisition Budget'!$J$88,0)</f>
        <v>0</v>
      </c>
      <c r="CW159" s="1828">
        <f>IF(CW3='Project Summary'!$G$7,'Acquisition Budget'!$J$88,0)</f>
        <v>0</v>
      </c>
      <c r="CX159" s="1828">
        <f>IF(CX3='Project Summary'!$G$7,'Acquisition Budget'!$J$88,0)</f>
        <v>0</v>
      </c>
      <c r="CY159" s="1828">
        <f>IF(CY3='Project Summary'!$G$7,'Acquisition Budget'!$J$88,0)</f>
        <v>0</v>
      </c>
      <c r="CZ159" s="1828">
        <f>IF(CZ3='Project Summary'!$G$7,'Acquisition Budget'!$J$88,0)</f>
        <v>0</v>
      </c>
      <c r="DA159" s="1828">
        <f>IF(DA3='Project Summary'!$G$7,'Acquisition Budget'!$J$88,0)</f>
        <v>0</v>
      </c>
      <c r="DB159" s="1828">
        <f>IF(DB3='Project Summary'!$G$7,'Acquisition Budget'!$J$88,0)</f>
        <v>0</v>
      </c>
      <c r="DC159" s="1828">
        <f>IF(DC3='Project Summary'!$G$7,'Acquisition Budget'!$J$88,0)</f>
        <v>0</v>
      </c>
      <c r="DD159" s="1828">
        <f>IF(DD3='Project Summary'!$G$7,'Acquisition Budget'!$J$88,0)</f>
        <v>0</v>
      </c>
      <c r="DE159" s="1828">
        <f>IF(DE3='Project Summary'!$G$7,'Acquisition Budget'!$J$88,0)</f>
        <v>0</v>
      </c>
      <c r="DF159" s="1828">
        <f>IF(DF3='Project Summary'!$G$7,'Acquisition Budget'!$J$88,0)</f>
        <v>0</v>
      </c>
      <c r="DG159" s="1828">
        <f>IF(DG3='Project Summary'!$G$7,'Acquisition Budget'!$J$88,0)</f>
        <v>0</v>
      </c>
      <c r="DH159" s="1828">
        <f>IF(DH3='Project Summary'!$G$7,'Acquisition Budget'!$J$88,0)</f>
        <v>0</v>
      </c>
      <c r="DI159" s="1828">
        <f>IF(DI3='Project Summary'!$G$7,'Acquisition Budget'!$J$88,0)</f>
        <v>0</v>
      </c>
      <c r="DJ159" s="1828">
        <f>IF(DJ3='Project Summary'!$G$7,'Acquisition Budget'!$J$88,0)</f>
        <v>0</v>
      </c>
      <c r="DK159" s="1828">
        <f>IF(DK3='Project Summary'!$G$7,'Acquisition Budget'!$J$88,0)</f>
        <v>0</v>
      </c>
      <c r="DL159" s="1828">
        <f>IF(DL3='Project Summary'!$G$7,'Acquisition Budget'!$J$88,0)</f>
        <v>0</v>
      </c>
      <c r="DM159" s="1828">
        <f>IF(DM3='Project Summary'!$G$7,'Acquisition Budget'!$J$88,0)</f>
        <v>0</v>
      </c>
      <c r="DN159" s="1828">
        <f>IF(DN3='Project Summary'!$G$7,'Acquisition Budget'!$J$88,0)</f>
        <v>0</v>
      </c>
      <c r="DO159" s="1828">
        <f>IF(DO3='Project Summary'!$G$7,'Acquisition Budget'!$J$88,0)</f>
        <v>0</v>
      </c>
      <c r="DP159" s="1828">
        <f>IF(DP3='Project Summary'!$G$7,'Acquisition Budget'!$J$88,0)</f>
        <v>0</v>
      </c>
      <c r="DQ159" s="1828">
        <f>IF(DQ3='Project Summary'!$G$7,'Acquisition Budget'!$J$88,0)</f>
        <v>0</v>
      </c>
      <c r="DR159" s="1828">
        <f>IF(DR3='Project Summary'!$G$7,'Acquisition Budget'!$J$88,0)</f>
        <v>0</v>
      </c>
      <c r="DS159" s="1828">
        <f>IF(DS3='Project Summary'!$G$7,'Acquisition Budget'!$J$88,0)</f>
        <v>0</v>
      </c>
      <c r="DT159" s="1828">
        <f>IF(DT3='Project Summary'!$G$7,'Acquisition Budget'!$J$88,0)</f>
        <v>0</v>
      </c>
      <c r="DU159" s="586"/>
    </row>
    <row r="160" spans="1:125" s="466" customFormat="1">
      <c r="A160" s="4"/>
      <c r="B160" t="s">
        <v>606</v>
      </c>
      <c r="C160"/>
      <c r="D160"/>
      <c r="E160" s="541">
        <f>SUM(IF(AND(Debt!$D$11&gt;1,Debt!$D$15=E$3),Debt!$D$3),IF(Debt!$I$15=E$3,Debt!$I$3),IF(Debt!$N$15=E$3,Debt!$N$3,0))*IF(E$3&gt;'Project Summary'!$G$7,0,1)</f>
        <v>0</v>
      </c>
      <c r="F160" s="541">
        <f>SUM(IF(AND(Debt!$D$11&gt;1,Debt!$D$15=F$3),Debt!$D$3),IF(Debt!$I$15=F$3,Debt!$I$3),IF(Debt!$N$15=F$3,Debt!$N$3,0))*IF(F$3&gt;'Project Summary'!$G$7,0,1)</f>
        <v>0</v>
      </c>
      <c r="G160" s="541">
        <f>SUM(IF(AND(Debt!$D$11&gt;1,Debt!$D$15=G$3),Debt!$D$3),IF(Debt!$I$15=G$3,Debt!$I$3),IF(Debt!$N$15=G$3,Debt!$N$3,0))*IF(G$3&gt;'Project Summary'!$G$7,0,1)</f>
        <v>0</v>
      </c>
      <c r="H160" s="541">
        <f>SUM(IF(AND(Debt!$D$11&gt;1,Debt!$D$15=H$3),Debt!$D$3),IF(Debt!$I$15=H$3,Debt!$I$3),IF(Debt!$N$15=H$3,Debt!$N$3,0))*IF(H$3&gt;'Project Summary'!$G$7,0,1)</f>
        <v>0</v>
      </c>
      <c r="I160" s="541">
        <f>SUM(IF(AND(Debt!$D$11&gt;1,Debt!$D$15=I$3),Debt!$D$3),IF(Debt!$I$15=I$3,Debt!$I$3),IF(Debt!$N$15=I$3,Debt!$N$3,0))*IF(I$3&gt;'Project Summary'!$G$7,0,1)</f>
        <v>0</v>
      </c>
      <c r="J160" s="541">
        <f>SUM(IF(AND(Debt!$D$11&gt;1,Debt!$D$15=J$3),Debt!$D$3),IF(Debt!$I$15=J$3,Debt!$I$3),IF(Debt!$N$15=J$3,Debt!$N$3,0))*IF(J$3&gt;'Project Summary'!$G$7,0,1)</f>
        <v>0</v>
      </c>
      <c r="K160" s="541">
        <f>SUM(IF(AND(Debt!$D$11&gt;1,Debt!$D$15=K$3),Debt!$D$3),IF(Debt!$I$15=K$3,Debt!$I$3),IF(Debt!$N$15=K$3,Debt!$N$3,0))*IF(K$3&gt;'Project Summary'!$G$7,0,1)</f>
        <v>0</v>
      </c>
      <c r="L160" s="541">
        <f>SUM(IF(AND(Debt!$D$11&gt;1,Debt!$D$15=L$3),Debt!$D$3),IF(Debt!$I$15=L$3,Debt!$I$3),IF(Debt!$N$15=L$3,Debt!$N$3,0))*IF(L$3&gt;'Project Summary'!$G$7,0,1)</f>
        <v>0</v>
      </c>
      <c r="M160" s="541">
        <f>SUM(IF(AND(Debt!$D$11&gt;1,Debt!$D$15=M$3),Debt!$D$3),IF(Debt!$I$15=M$3,Debt!$I$3),IF(Debt!$N$15=M$3,Debt!$N$3,0))*IF(M$3&gt;'Project Summary'!$G$7,0,1)</f>
        <v>0</v>
      </c>
      <c r="N160" s="541">
        <f>SUM(IF(AND(Debt!$D$11&gt;1,Debt!$D$15=N$3),Debt!$D$3),IF(Debt!$I$15=N$3,Debt!$I$3),IF(Debt!$N$15=N$3,Debt!$N$3,0))*IF(N$3&gt;'Project Summary'!$G$7,0,1)</f>
        <v>0</v>
      </c>
      <c r="O160" s="541">
        <f>SUM(IF(AND(Debt!$D$11&gt;1,Debt!$D$15=O$3),Debt!$D$3),IF(Debt!$I$15=O$3,Debt!$I$3),IF(Debt!$N$15=O$3,Debt!$N$3,0))*IF(O$3&gt;'Project Summary'!$G$7,0,1)</f>
        <v>0</v>
      </c>
      <c r="P160" s="541">
        <f>SUM(IF(AND(Debt!$D$11&gt;1,Debt!$D$15=P$3),Debt!$D$3),IF(Debt!$I$15=P$3,Debt!$I$3),IF(Debt!$N$15=P$3,Debt!$N$3,0))*IF(P$3&gt;'Project Summary'!$G$7,0,1)</f>
        <v>0</v>
      </c>
      <c r="Q160" s="541">
        <f>SUM(IF(AND(Debt!$D$11&gt;1,Debt!$D$15=Q$3),Debt!$D$3),IF(Debt!$I$15=Q$3,Debt!$I$3),IF(Debt!$N$15=Q$3,Debt!$N$3,0))*IF(Q$3&gt;'Project Summary'!$G$7,0,1)</f>
        <v>0</v>
      </c>
      <c r="R160" s="541">
        <f>SUM(IF(AND(Debt!$D$11&gt;1,Debt!$D$15=R$3),Debt!$D$3),IF(Debt!$I$15=R$3,Debt!$I$3),IF(Debt!$N$15=R$3,Debt!$N$3,0))*IF(R$3&gt;'Project Summary'!$G$7,0,1)</f>
        <v>0</v>
      </c>
      <c r="S160" s="541">
        <f>SUM(IF(AND(Debt!$D$11&gt;1,Debt!$D$15=S$3),Debt!$D$3),IF(Debt!$I$15=S$3,Debt!$I$3),IF(Debt!$N$15=S$3,Debt!$N$3,0))*IF(S$3&gt;'Project Summary'!$G$7,0,1)</f>
        <v>0</v>
      </c>
      <c r="T160" s="541">
        <f>SUM(IF(AND(Debt!$D$11&gt;1,Debt!$D$15=T$3),Debt!$D$3),IF(Debt!$I$15=T$3,Debt!$I$3),IF(Debt!$N$15=T$3,Debt!$N$3,0))*IF(T$3&gt;'Project Summary'!$G$7,0,1)</f>
        <v>0</v>
      </c>
      <c r="U160" s="541">
        <f>SUM(IF(AND(Debt!$D$11&gt;1,Debt!$D$15=U$3),Debt!$D$3),IF(Debt!$I$15=U$3,Debt!$I$3),IF(Debt!$N$15=U$3,Debt!$N$3,0))*IF(U$3&gt;'Project Summary'!$G$7,0,1)</f>
        <v>0</v>
      </c>
      <c r="V160" s="541">
        <f>SUM(IF(AND(Debt!$D$11&gt;1,Debt!$D$15=V$3),Debt!$D$3),IF(Debt!$I$15=V$3,Debt!$I$3),IF(Debt!$N$15=V$3,Debt!$N$3,0))*IF(V$3&gt;'Project Summary'!$G$7,0,1)</f>
        <v>0</v>
      </c>
      <c r="W160" s="541">
        <f>SUM(IF(AND(Debt!$D$11&gt;1,Debt!$D$15=W$3),Debt!$D$3),IF(Debt!$I$15=W$3,Debt!$I$3),IF(Debt!$N$15=W$3,Debt!$N$3,0))*IF(W$3&gt;'Project Summary'!$G$7,0,1)</f>
        <v>0</v>
      </c>
      <c r="X160" s="541">
        <f>SUM(IF(AND(Debt!$D$11&gt;1,Debt!$D$15=X$3),Debt!$D$3),IF(Debt!$I$15=X$3,Debt!$I$3),IF(Debt!$N$15=X$3,Debt!$N$3,0))*IF(X$3&gt;'Project Summary'!$G$7,0,1)</f>
        <v>0</v>
      </c>
      <c r="Y160" s="541">
        <f>SUM(IF(AND(Debt!$D$11&gt;1,Debt!$D$15=Y$3),Debt!$D$3),IF(Debt!$I$15=Y$3,Debt!$I$3),IF(Debt!$N$15=Y$3,Debt!$N$3,0))*IF(Y$3&gt;'Project Summary'!$G$7,0,1)</f>
        <v>0</v>
      </c>
      <c r="Z160" s="541">
        <f>SUM(IF(AND(Debt!$D$11&gt;1,Debt!$D$15=Z$3),Debt!$D$3),IF(Debt!$I$15=Z$3,Debt!$I$3),IF(Debt!$N$15=Z$3,Debt!$N$3,0))*IF(Z$3&gt;'Project Summary'!$G$7,0,1)</f>
        <v>0</v>
      </c>
      <c r="AA160" s="541">
        <f>SUM(IF(AND(Debt!$D$11&gt;1,Debt!$D$15=AA$3),Debt!$D$3),IF(Debt!$I$15=AA$3,Debt!$I$3),IF(Debt!$N$15=AA$3,Debt!$N$3,0))*IF(AA$3&gt;'Project Summary'!$G$7,0,1)</f>
        <v>0</v>
      </c>
      <c r="AB160" s="541">
        <f>SUM(IF(AND(Debt!$D$11&gt;1,Debt!$D$15=AB$3),Debt!$D$3),IF(Debt!$I$15=AB$3,Debt!$I$3),IF(Debt!$N$15=AB$3,Debt!$N$3,0))*IF(AB$3&gt;'Project Summary'!$G$7,0,1)</f>
        <v>0</v>
      </c>
      <c r="AC160" s="541">
        <f>SUM(IF(AND(Debt!$D$11&gt;1,Debt!$D$15=AC$3),Debt!$D$3),IF(Debt!$I$15=AC$3,Debt!$I$3),IF(Debt!$N$15=AC$3,Debt!$N$3,0))*IF(AC$3&gt;'Project Summary'!$G$7,0,1)</f>
        <v>0</v>
      </c>
      <c r="AD160" s="541">
        <f>SUM(IF(AND(Debt!$D$11&gt;1,Debt!$D$15=AD$3),Debt!$D$3),IF(Debt!$I$15=AD$3,Debt!$I$3),IF(Debt!$N$15=AD$3,Debt!$N$3,0))*IF(AD$3&gt;'Project Summary'!$G$7,0,1)</f>
        <v>0</v>
      </c>
      <c r="AE160" s="541">
        <f>SUM(IF(AND(Debt!$D$11&gt;1,Debt!$D$15=AE$3),Debt!$D$3),IF(Debt!$I$15=AE$3,Debt!$I$3),IF(Debt!$N$15=AE$3,Debt!$N$3,0))*IF(AE$3&gt;'Project Summary'!$G$7,0,1)</f>
        <v>0</v>
      </c>
      <c r="AF160" s="541">
        <f>SUM(IF(AND(Debt!$D$11&gt;1,Debt!$D$15=AF$3),Debt!$D$3),IF(Debt!$I$15=AF$3,Debt!$I$3),IF(Debt!$N$15=AF$3,Debt!$N$3,0))*IF(AF$3&gt;'Project Summary'!$G$7,0,1)</f>
        <v>0</v>
      </c>
      <c r="AG160" s="541">
        <f>SUM(IF(AND(Debt!$D$11&gt;1,Debt!$D$15=AG$3),Debt!$D$3),IF(Debt!$I$15=AG$3,Debt!$I$3),IF(Debt!$N$15=AG$3,Debt!$N$3,0))*IF(AG$3&gt;'Project Summary'!$G$7,0,1)</f>
        <v>0</v>
      </c>
      <c r="AH160" s="541">
        <f>SUM(IF(AND(Debt!$D$11&gt;1,Debt!$D$15=AH$3),Debt!$D$3),IF(Debt!$I$15=AH$3,Debt!$I$3),IF(Debt!$N$15=AH$3,Debt!$N$3,0))*IF(AH$3&gt;'Project Summary'!$G$7,0,1)</f>
        <v>0</v>
      </c>
      <c r="AI160" s="541">
        <f>SUM(IF(AND(Debt!$D$11&gt;1,Debt!$D$15=AI$3),Debt!$D$3),IF(Debt!$I$15=AI$3,Debt!$I$3),IF(Debt!$N$15=AI$3,Debt!$N$3,0))*IF(AI$3&gt;'Project Summary'!$G$7,0,1)</f>
        <v>0</v>
      </c>
      <c r="AJ160" s="541">
        <f>SUM(IF(AND(Debt!$D$11&gt;1,Debt!$D$15=AJ$3),Debt!$D$3),IF(Debt!$I$15=AJ$3,Debt!$I$3),IF(Debt!$N$15=AJ$3,Debt!$N$3,0))*IF(AJ$3&gt;'Project Summary'!$G$7,0,1)</f>
        <v>0</v>
      </c>
      <c r="AK160" s="541">
        <f>SUM(IF(AND(Debt!$D$11&gt;1,Debt!$D$15=AK$3),Debt!$D$3),IF(Debt!$I$15=AK$3,Debt!$I$3),IF(Debt!$N$15=AK$3,Debt!$N$3,0))*IF(AK$3&gt;'Project Summary'!$G$7,0,1)</f>
        <v>0</v>
      </c>
      <c r="AL160" s="541">
        <f>SUM(IF(AND(Debt!$D$11&gt;1,Debt!$D$15=AL$3),Debt!$D$3),IF(Debt!$I$15=AL$3,Debt!$I$3),IF(Debt!$N$15=AL$3,Debt!$N$3,0))*IF(AL$3&gt;'Project Summary'!$G$7,0,1)</f>
        <v>0</v>
      </c>
      <c r="AM160" s="541">
        <f>SUM(IF(AND(Debt!$D$11&gt;1,Debt!$D$15=AM$3),Debt!$D$3),IF(Debt!$I$15=AM$3,Debt!$I$3),IF(Debt!$N$15=AM$3,Debt!$N$3,0))*IF(AM$3&gt;'Project Summary'!$G$7,0,1)</f>
        <v>0</v>
      </c>
      <c r="AN160" s="541">
        <f>SUM(IF(AND(Debt!$D$11&gt;1,Debt!$D$15=AN$3),Debt!$D$3),IF(Debt!$I$15=AN$3,Debt!$I$3),IF(Debt!$N$15=AN$3,Debt!$N$3,0))*IF(AN$3&gt;'Project Summary'!$G$7,0,1)</f>
        <v>0</v>
      </c>
      <c r="AO160" s="541">
        <f>SUM(IF(AND(Debt!$D$11&gt;1,Debt!$D$15=AO$3),Debt!$D$3),IF(Debt!$I$15=AO$3,Debt!$I$3),IF(Debt!$N$15=AO$3,Debt!$N$3,0))*IF(AO$3&gt;'Project Summary'!$G$7,0,1)</f>
        <v>0</v>
      </c>
      <c r="AP160" s="541">
        <f>SUM(IF(AND(Debt!$D$11&gt;1,Debt!$D$15=AP$3),Debt!$D$3),IF(Debt!$I$15=AP$3,Debt!$I$3),IF(Debt!$N$15=AP$3,Debt!$N$3,0))*IF(AP$3&gt;'Project Summary'!$G$7,0,1)</f>
        <v>0</v>
      </c>
      <c r="AQ160" s="541">
        <f>SUM(IF(AND(Debt!$D$11&gt;1,Debt!$D$15=AQ$3),Debt!$D$3),IF(Debt!$I$15=AQ$3,Debt!$I$3),IF(Debt!$N$15=AQ$3,Debt!$N$3,0))*IF(AQ$3&gt;'Project Summary'!$G$7,0,1)</f>
        <v>0</v>
      </c>
      <c r="AR160" s="541">
        <f>SUM(IF(AND(Debt!$D$11&gt;1,Debt!$D$15=AR$3),Debt!$D$3),IF(Debt!$I$15=AR$3,Debt!$I$3),IF(Debt!$N$15=AR$3,Debt!$N$3,0))*IF(AR$3&gt;'Project Summary'!$G$7,0,1)</f>
        <v>0</v>
      </c>
      <c r="AS160" s="541">
        <f>SUM(IF(AND(Debt!$D$11&gt;1,Debt!$D$15=AS$3),Debt!$D$3),IF(Debt!$I$15=AS$3,Debt!$I$3),IF(Debt!$N$15=AS$3,Debt!$N$3,0))*IF(AS$3&gt;'Project Summary'!$G$7,0,1)</f>
        <v>0</v>
      </c>
      <c r="AT160" s="541">
        <f>SUM(IF(AND(Debt!$D$11&gt;1,Debt!$D$15=AT$3),Debt!$D$3),IF(Debt!$I$15=AT$3,Debt!$I$3),IF(Debt!$N$15=AT$3,Debt!$N$3,0))*IF(AT$3&gt;'Project Summary'!$G$7,0,1)</f>
        <v>0</v>
      </c>
      <c r="AU160" s="541">
        <f>SUM(IF(AND(Debt!$D$11&gt;1,Debt!$D$15=AU$3),Debt!$D$3),IF(Debt!$I$15=AU$3,Debt!$I$3),IF(Debt!$N$15=AU$3,Debt!$N$3,0))*IF(AU$3&gt;'Project Summary'!$G$7,0,1)</f>
        <v>0</v>
      </c>
      <c r="AV160" s="541">
        <f>SUM(IF(AND(Debt!$D$11&gt;1,Debt!$D$15=AV$3),Debt!$D$3),IF(Debt!$I$15=AV$3,Debt!$I$3),IF(Debt!$N$15=AV$3,Debt!$N$3,0))*IF(AV$3&gt;'Project Summary'!$G$7,0,1)</f>
        <v>0</v>
      </c>
      <c r="AW160" s="541">
        <f>SUM(IF(AND(Debt!$D$11&gt;1,Debt!$D$15=AW$3),Debt!$D$3),IF(Debt!$I$15=AW$3,Debt!$I$3),IF(Debt!$N$15=AW$3,Debt!$N$3,0))*IF(AW$3&gt;'Project Summary'!$G$7,0,1)</f>
        <v>0</v>
      </c>
      <c r="AX160" s="541">
        <f>SUM(IF(AND(Debt!$D$11&gt;1,Debt!$D$15=AX$3),Debt!$D$3),IF(Debt!$I$15=AX$3,Debt!$I$3),IF(Debt!$N$15=AX$3,Debt!$N$3,0))*IF(AX$3&gt;'Project Summary'!$G$7,0,1)</f>
        <v>0</v>
      </c>
      <c r="AY160" s="541">
        <f>SUM(IF(AND(Debt!$D$11&gt;1,Debt!$D$15=AY$3),Debt!$D$3),IF(Debt!$I$15=AY$3,Debt!$I$3),IF(Debt!$N$15=AY$3,Debt!$N$3,0))*IF(AY$3&gt;'Project Summary'!$G$7,0,1)</f>
        <v>0</v>
      </c>
      <c r="AZ160" s="541">
        <f>SUM(IF(AND(Debt!$D$11&gt;1,Debt!$D$15=AZ$3),Debt!$D$3),IF(Debt!$I$15=AZ$3,Debt!$I$3),IF(Debt!$N$15=AZ$3,Debt!$N$3,0))*IF(AZ$3&gt;'Project Summary'!$G$7,0,1)</f>
        <v>0</v>
      </c>
      <c r="BA160" s="541">
        <f>SUM(IF(AND(Debt!$D$11&gt;1,Debt!$D$15=BA$3),Debt!$D$3),IF(Debt!$I$15=BA$3,Debt!$I$3),IF(Debt!$N$15=BA$3,Debt!$N$3,0))*IF(BA$3&gt;'Project Summary'!$G$7,0,1)</f>
        <v>0</v>
      </c>
      <c r="BB160" s="541">
        <f>SUM(IF(AND(Debt!$D$11&gt;1,Debt!$D$15=BB$3),Debt!$D$3),IF(Debt!$I$15=BB$3,Debt!$I$3),IF(Debt!$N$15=BB$3,Debt!$N$3,0))*IF(BB$3&gt;'Project Summary'!$G$7,0,1)</f>
        <v>0</v>
      </c>
      <c r="BC160" s="541">
        <f>SUM(IF(AND(Debt!$D$11&gt;1,Debt!$D$15=BC$3),Debt!$D$3),IF(Debt!$I$15=BC$3,Debt!$I$3),IF(Debt!$N$15=BC$3,Debt!$N$3,0))*IF(BC$3&gt;'Project Summary'!$G$7,0,1)</f>
        <v>0</v>
      </c>
      <c r="BD160" s="541">
        <f>SUM(IF(AND(Debt!$D$11&gt;1,Debt!$D$15=BD$3),Debt!$D$3),IF(Debt!$I$15=BD$3,Debt!$I$3),IF(Debt!$N$15=BD$3,Debt!$N$3,0))*IF(BD$3&gt;'Project Summary'!$G$7,0,1)</f>
        <v>0</v>
      </c>
      <c r="BE160" s="541">
        <f>SUM(IF(AND(Debt!$D$11&gt;1,Debt!$D$15=BE$3),Debt!$D$3),IF(Debt!$I$15=BE$3,Debt!$I$3),IF(Debt!$N$15=BE$3,Debt!$N$3,0))*IF(BE$3&gt;'Project Summary'!$G$7,0,1)</f>
        <v>0</v>
      </c>
      <c r="BF160" s="541">
        <f>SUM(IF(AND(Debt!$D$11&gt;1,Debt!$D$15=BF$3),Debt!$D$3),IF(Debt!$I$15=BF$3,Debt!$I$3),IF(Debt!$N$15=BF$3,Debt!$N$3,0))*IF(BF$3&gt;'Project Summary'!$G$7,0,1)</f>
        <v>0</v>
      </c>
      <c r="BG160" s="541">
        <f>SUM(IF(AND(Debt!$D$11&gt;1,Debt!$D$15=BG$3),Debt!$D$3),IF(Debt!$I$15=BG$3,Debt!$I$3),IF(Debt!$N$15=BG$3,Debt!$N$3,0))*IF(BG$3&gt;'Project Summary'!$G$7,0,1)</f>
        <v>0</v>
      </c>
      <c r="BH160" s="541">
        <f>SUM(IF(AND(Debt!$D$11&gt;1,Debt!$D$15=BH$3),Debt!$D$3),IF(Debt!$I$15=BH$3,Debt!$I$3),IF(Debt!$N$15=BH$3,Debt!$N$3,0))*IF(BH$3&gt;'Project Summary'!$G$7,0,1)</f>
        <v>0</v>
      </c>
      <c r="BI160" s="541">
        <f>SUM(IF(AND(Debt!$D$11&gt;1,Debt!$D$15=BI$3),Debt!$D$3),IF(Debt!$I$15=BI$3,Debt!$I$3),IF(Debt!$N$15=BI$3,Debt!$N$3,0))*IF(BI$3&gt;'Project Summary'!$G$7,0,1)</f>
        <v>0</v>
      </c>
      <c r="BJ160" s="541">
        <f>SUM(IF(AND(Debt!$D$11&gt;1,Debt!$D$15=BJ$3),Debt!$D$3),IF(Debt!$I$15=BJ$3,Debt!$I$3),IF(Debt!$N$15=BJ$3,Debt!$N$3,0))*IF(BJ$3&gt;'Project Summary'!$G$7,0,1)</f>
        <v>0</v>
      </c>
      <c r="BK160" s="541">
        <f>SUM(IF(AND(Debt!$D$11&gt;1,Debt!$D$15=BK$3),Debt!$D$3),IF(Debt!$I$15=BK$3,Debt!$I$3),IF(Debt!$N$15=BK$3,Debt!$N$3,0))*IF(BK$3&gt;'Project Summary'!$G$7,0,1)</f>
        <v>0</v>
      </c>
      <c r="BL160" s="541">
        <f>SUM(IF(AND(Debt!$D$11&gt;1,Debt!$D$15=BL$3),Debt!$D$3),IF(Debt!$I$15=BL$3,Debt!$I$3),IF(Debt!$N$15=BL$3,Debt!$N$3,0))*IF(BL$3&gt;'Project Summary'!$G$7,0,1)</f>
        <v>0</v>
      </c>
      <c r="BM160" s="541">
        <f>SUM(IF(AND(Debt!$D$11&gt;1,Debt!$D$15=BM$3),Debt!$D$3),IF(Debt!$I$15=BM$3,Debt!$I$3),IF(Debt!$N$15=BM$3,Debt!$N$3,0))*IF(BM$3&gt;'Project Summary'!$G$7,0,1)</f>
        <v>0</v>
      </c>
      <c r="BN160" s="541">
        <f>SUM(IF(AND(Debt!$D$11&gt;1,Debt!$D$15=BN$3),Debt!$D$3),IF(Debt!$I$15=BN$3,Debt!$I$3),IF(Debt!$N$15=BN$3,Debt!$N$3,0))*IF(BN$3&gt;'Project Summary'!$G$7,0,1)</f>
        <v>0</v>
      </c>
      <c r="BO160" s="541">
        <f>SUM(IF(AND(Debt!$D$11&gt;1,Debt!$D$15=BO$3),Debt!$D$3),IF(Debt!$I$15=BO$3,Debt!$I$3),IF(Debt!$N$15=BO$3,Debt!$N$3,0))*IF(BO$3&gt;'Project Summary'!$G$7,0,1)</f>
        <v>0</v>
      </c>
      <c r="BP160" s="541">
        <f>SUM(IF(AND(Debt!$D$11&gt;1,Debt!$D$15=BP$3),Debt!$D$3),IF(Debt!$I$15=BP$3,Debt!$I$3),IF(Debt!$N$15=BP$3,Debt!$N$3,0))*IF(BP$3&gt;'Project Summary'!$G$7,0,1)</f>
        <v>0</v>
      </c>
      <c r="BQ160" s="541">
        <f>SUM(IF(AND(Debt!$D$11&gt;1,Debt!$D$15=BQ$3),Debt!$D$3),IF(Debt!$I$15=BQ$3,Debt!$I$3),IF(Debt!$N$15=BQ$3,Debt!$N$3,0))*IF(BQ$3&gt;'Project Summary'!$G$7,0,1)</f>
        <v>0</v>
      </c>
      <c r="BR160" s="541">
        <f>SUM(IF(AND(Debt!$D$11&gt;1,Debt!$D$15=BR$3),Debt!$D$3),IF(Debt!$I$15=BR$3,Debt!$I$3),IF(Debt!$N$15=BR$3,Debt!$N$3,0))*IF(BR$3&gt;'Project Summary'!$G$7,0,1)</f>
        <v>0</v>
      </c>
      <c r="BS160" s="541">
        <f>SUM(IF(AND(Debt!$D$11&gt;1,Debt!$D$15=BS$3),Debt!$D$3),IF(Debt!$I$15=BS$3,Debt!$I$3),IF(Debt!$N$15=BS$3,Debt!$N$3,0))*IF(BS$3&gt;'Project Summary'!$G$7,0,1)</f>
        <v>0</v>
      </c>
      <c r="BT160" s="541">
        <f>SUM(IF(AND(Debt!$D$11&gt;1,Debt!$D$15=BT$3),Debt!$D$3),IF(Debt!$I$15=BT$3,Debt!$I$3),IF(Debt!$N$15=BT$3,Debt!$N$3,0))*IF(BT$3&gt;'Project Summary'!$G$7,0,1)</f>
        <v>0</v>
      </c>
      <c r="BU160" s="541">
        <f>SUM(IF(AND(Debt!$D$11&gt;1,Debt!$D$15=BU$3),Debt!$D$3),IF(Debt!$I$15=BU$3,Debt!$I$3),IF(Debt!$N$15=BU$3,Debt!$N$3,0))*IF(BU$3&gt;'Project Summary'!$G$7,0,1)</f>
        <v>0</v>
      </c>
      <c r="BV160" s="541">
        <f>SUM(IF(AND(Debt!$D$11&gt;1,Debt!$D$15=BV$3),Debt!$D$3),IF(Debt!$I$15=BV$3,Debt!$I$3),IF(Debt!$N$15=BV$3,Debt!$N$3,0))*IF(BV$3&gt;'Project Summary'!$G$7,0,1)</f>
        <v>0</v>
      </c>
      <c r="BW160" s="541">
        <f>SUM(IF(AND(Debt!$D$11&gt;1,Debt!$D$15=BW$3),Debt!$D$3),IF(Debt!$I$15=BW$3,Debt!$I$3),IF(Debt!$N$15=BW$3,Debt!$N$3,0))*IF(BW$3&gt;'Project Summary'!$G$7,0,1)</f>
        <v>0</v>
      </c>
      <c r="BX160" s="541">
        <f>SUM(IF(AND(Debt!$D$11&gt;1,Debt!$D$15=BX$3),Debt!$D$3),IF(Debt!$I$15=BX$3,Debt!$I$3),IF(Debt!$N$15=BX$3,Debt!$N$3,0))*IF(BX$3&gt;'Project Summary'!$G$7,0,1)</f>
        <v>0</v>
      </c>
      <c r="BY160" s="541">
        <f>SUM(IF(AND(Debt!$D$11&gt;1,Debt!$D$15=BY$3),Debt!$D$3),IF(Debt!$I$15=BY$3,Debt!$I$3),IF(Debt!$N$15=BY$3,Debt!$N$3,0))*IF(BY$3&gt;'Project Summary'!$G$7,0,1)</f>
        <v>0</v>
      </c>
      <c r="BZ160" s="541">
        <f>SUM(IF(AND(Debt!$D$11&gt;1,Debt!$D$15=BZ$3),Debt!$D$3),IF(Debt!$I$15=BZ$3,Debt!$I$3),IF(Debt!$N$15=BZ$3,Debt!$N$3,0))*IF(BZ$3&gt;'Project Summary'!$G$7,0,1)</f>
        <v>0</v>
      </c>
      <c r="CA160" s="541">
        <f>SUM(IF(AND(Debt!$D$11&gt;1,Debt!$D$15=CA$3),Debt!$D$3),IF(Debt!$I$15=CA$3,Debt!$I$3),IF(Debt!$N$15=CA$3,Debt!$N$3,0))*IF(CA$3&gt;'Project Summary'!$G$7,0,1)</f>
        <v>0</v>
      </c>
      <c r="CB160" s="541">
        <f>SUM(IF(AND(Debt!$D$11&gt;1,Debt!$D$15=CB$3),Debt!$D$3),IF(Debt!$I$15=CB$3,Debt!$I$3),IF(Debt!$N$15=CB$3,Debt!$N$3,0))*IF(CB$3&gt;'Project Summary'!$G$7,0,1)</f>
        <v>0</v>
      </c>
      <c r="CC160" s="541">
        <f>SUM(IF(AND(Debt!$D$11&gt;1,Debt!$D$15=CC$3),Debt!$D$3),IF(Debt!$I$15=CC$3,Debt!$I$3),IF(Debt!$N$15=CC$3,Debt!$N$3,0))*IF(CC$3&gt;'Project Summary'!$G$7,0,1)</f>
        <v>0</v>
      </c>
      <c r="CD160" s="541">
        <f>SUM(IF(AND(Debt!$D$11&gt;1,Debt!$D$15=CD$3),Debt!$D$3),IF(Debt!$I$15=CD$3,Debt!$I$3),IF(Debt!$N$15=CD$3,Debt!$N$3,0))*IF(CD$3&gt;'Project Summary'!$G$7,0,1)</f>
        <v>0</v>
      </c>
      <c r="CE160" s="541">
        <f>SUM(IF(AND(Debt!$D$11&gt;1,Debt!$D$15=CE$3),Debt!$D$3),IF(Debt!$I$15=CE$3,Debt!$I$3),IF(Debt!$N$15=CE$3,Debt!$N$3,0))*IF(CE$3&gt;'Project Summary'!$G$7,0,1)</f>
        <v>0</v>
      </c>
      <c r="CF160" s="541">
        <f>SUM(IF(AND(Debt!$D$11&gt;1,Debt!$D$15=CF$3),Debt!$D$3),IF(Debt!$I$15=CF$3,Debt!$I$3),IF(Debt!$N$15=CF$3,Debt!$N$3,0))*IF(CF$3&gt;'Project Summary'!$G$7,0,1)</f>
        <v>0</v>
      </c>
      <c r="CG160" s="541">
        <f>SUM(IF(AND(Debt!$D$11&gt;1,Debt!$D$15=CG$3),Debt!$D$3),IF(Debt!$I$15=CG$3,Debt!$I$3),IF(Debt!$N$15=CG$3,Debt!$N$3,0))*IF(CG$3&gt;'Project Summary'!$G$7,0,1)</f>
        <v>0</v>
      </c>
      <c r="CH160" s="541">
        <f>SUM(IF(AND(Debt!$D$11&gt;1,Debt!$D$15=CH$3),Debt!$D$3),IF(Debt!$I$15=CH$3,Debt!$I$3),IF(Debt!$N$15=CH$3,Debt!$N$3,0))*IF(CH$3&gt;'Project Summary'!$G$7,0,1)</f>
        <v>0</v>
      </c>
      <c r="CI160" s="541">
        <f>SUM(IF(AND(Debt!$D$11&gt;1,Debt!$D$15=CI$3),Debt!$D$3),IF(Debt!$I$15=CI$3,Debt!$I$3),IF(Debt!$N$15=CI$3,Debt!$N$3,0))*IF(CI$3&gt;'Project Summary'!$G$7,0,1)</f>
        <v>0</v>
      </c>
      <c r="CJ160" s="541">
        <f>SUM(IF(AND(Debt!$D$11&gt;1,Debt!$D$15=CJ$3),Debt!$D$3),IF(Debt!$I$15=CJ$3,Debt!$I$3),IF(Debt!$N$15=CJ$3,Debt!$N$3,0))*IF(CJ$3&gt;'Project Summary'!$G$7,0,1)</f>
        <v>0</v>
      </c>
      <c r="CK160" s="541">
        <f>SUM(IF(AND(Debt!$D$11&gt;1,Debt!$D$15=CK$3),Debt!$D$3),IF(Debt!$I$15=CK$3,Debt!$I$3),IF(Debt!$N$15=CK$3,Debt!$N$3,0))*IF(CK$3&gt;'Project Summary'!$G$7,0,1)</f>
        <v>0</v>
      </c>
      <c r="CL160" s="541">
        <f>SUM(IF(AND(Debt!$D$11&gt;1,Debt!$D$15=CL$3),Debt!$D$3),IF(Debt!$I$15=CL$3,Debt!$I$3),IF(Debt!$N$15=CL$3,Debt!$N$3,0))*IF(CL$3&gt;'Project Summary'!$G$7,0,1)</f>
        <v>0</v>
      </c>
      <c r="CM160" s="541">
        <f>SUM(IF(AND(Debt!$D$11&gt;1,Debt!$D$15=CM$3),Debt!$D$3),IF(Debt!$I$15=CM$3,Debt!$I$3),IF(Debt!$N$15=CM$3,Debt!$N$3,0))*IF(CM$3&gt;'Project Summary'!$G$7,0,1)</f>
        <v>0</v>
      </c>
      <c r="CN160" s="541">
        <f>SUM(IF(AND(Debt!$D$11&gt;1,Debt!$D$15=CN$3),Debt!$D$3),IF(Debt!$I$15=CN$3,Debt!$I$3),IF(Debt!$N$15=CN$3,Debt!$N$3,0))*IF(CN$3&gt;'Project Summary'!$G$7,0,1)</f>
        <v>0</v>
      </c>
      <c r="CO160" s="541">
        <f>SUM(IF(AND(Debt!$D$11&gt;1,Debt!$D$15=CO$3),Debt!$D$3),IF(Debt!$I$15=CO$3,Debt!$I$3),IF(Debt!$N$15=CO$3,Debt!$N$3,0))*IF(CO$3&gt;'Project Summary'!$G$7,0,1)</f>
        <v>0</v>
      </c>
      <c r="CP160" s="541">
        <f>SUM(IF(AND(Debt!$D$11&gt;1,Debt!$D$15=CP$3),Debt!$D$3),IF(Debt!$I$15=CP$3,Debt!$I$3),IF(Debt!$N$15=CP$3,Debt!$N$3,0))*IF(CP$3&gt;'Project Summary'!$G$7,0,1)</f>
        <v>0</v>
      </c>
      <c r="CQ160" s="541">
        <f>SUM(IF(AND(Debt!$D$11&gt;1,Debt!$D$15=CQ$3),Debt!$D$3),IF(Debt!$I$15=CQ$3,Debt!$I$3),IF(Debt!$N$15=CQ$3,Debt!$N$3,0))*IF(CQ$3&gt;'Project Summary'!$G$7,0,1)</f>
        <v>0</v>
      </c>
      <c r="CR160" s="541">
        <f>SUM(IF(AND(Debt!$D$11&gt;1,Debt!$D$15=CR$3),Debt!$D$3),IF(Debt!$I$15=CR$3,Debt!$I$3),IF(Debt!$N$15=CR$3,Debt!$N$3,0))*IF(CR$3&gt;'Project Summary'!$G$7,0,1)</f>
        <v>0</v>
      </c>
      <c r="CS160" s="541">
        <f>SUM(IF(AND(Debt!$D$11&gt;1,Debt!$D$15=CS$3),Debt!$D$3),IF(Debt!$I$15=CS$3,Debt!$I$3),IF(Debt!$N$15=CS$3,Debt!$N$3,0))*IF(CS$3&gt;'Project Summary'!$G$7,0,1)</f>
        <v>0</v>
      </c>
      <c r="CT160" s="541">
        <f>SUM(IF(AND(Debt!$D$11&gt;1,Debt!$D$15=CT$3),Debt!$D$3),IF(Debt!$I$15=CT$3,Debt!$I$3),IF(Debt!$N$15=CT$3,Debt!$N$3,0))*IF(CT$3&gt;'Project Summary'!$G$7,0,1)</f>
        <v>0</v>
      </c>
      <c r="CU160" s="541">
        <f>SUM(IF(AND(Debt!$D$11&gt;1,Debt!$D$15=CU$3),Debt!$D$3),IF(Debt!$I$15=CU$3,Debt!$I$3),IF(Debt!$N$15=CU$3,Debt!$N$3,0))*IF(CU$3&gt;'Project Summary'!$G$7,0,1)</f>
        <v>0</v>
      </c>
      <c r="CV160" s="541">
        <f>SUM(IF(AND(Debt!$D$11&gt;1,Debt!$D$15=CV$3),Debt!$D$3),IF(Debt!$I$15=CV$3,Debt!$I$3),IF(Debt!$N$15=CV$3,Debt!$N$3,0))*IF(CV$3&gt;'Project Summary'!$G$7,0,1)</f>
        <v>0</v>
      </c>
      <c r="CW160" s="541">
        <f>SUM(IF(AND(Debt!$D$11&gt;1,Debt!$D$15=CW$3),Debt!$D$3),IF(Debt!$I$15=CW$3,Debt!$I$3),IF(Debt!$N$15=CW$3,Debt!$N$3,0))*IF(CW$3&gt;'Project Summary'!$G$7,0,1)</f>
        <v>0</v>
      </c>
      <c r="CX160" s="541">
        <f>SUM(IF(AND(Debt!$D$11&gt;1,Debt!$D$15=CX$3),Debt!$D$3),IF(Debt!$I$15=CX$3,Debt!$I$3),IF(Debt!$N$15=CX$3,Debt!$N$3,0))*IF(CX$3&gt;'Project Summary'!$G$7,0,1)</f>
        <v>0</v>
      </c>
      <c r="CY160" s="541">
        <f>SUM(IF(AND(Debt!$D$11&gt;1,Debt!$D$15=CY$3),Debt!$D$3),IF(Debt!$I$15=CY$3,Debt!$I$3),IF(Debt!$N$15=CY$3,Debt!$N$3,0))*IF(CY$3&gt;'Project Summary'!$G$7,0,1)</f>
        <v>0</v>
      </c>
      <c r="CZ160" s="541">
        <f>SUM(IF(AND(Debt!$D$11&gt;1,Debt!$D$15=CZ$3),Debt!$D$3),IF(Debt!$I$15=CZ$3,Debt!$I$3),IF(Debt!$N$15=CZ$3,Debt!$N$3,0))*IF(CZ$3&gt;'Project Summary'!$G$7,0,1)</f>
        <v>0</v>
      </c>
      <c r="DA160" s="541">
        <f>SUM(IF(AND(Debt!$D$11&gt;1,Debt!$D$15=DA$3),Debt!$D$3),IF(Debt!$I$15=DA$3,Debt!$I$3),IF(Debt!$N$15=DA$3,Debt!$N$3,0))*IF(DA$3&gt;'Project Summary'!$G$7,0,1)</f>
        <v>0</v>
      </c>
      <c r="DB160" s="541">
        <f>SUM(IF(AND(Debt!$D$11&gt;1,Debt!$D$15=DB$3),Debt!$D$3),IF(Debt!$I$15=DB$3,Debt!$I$3),IF(Debt!$N$15=DB$3,Debt!$N$3,0))*IF(DB$3&gt;'Project Summary'!$G$7,0,1)</f>
        <v>0</v>
      </c>
      <c r="DC160" s="541">
        <f>SUM(IF(AND(Debt!$D$11&gt;1,Debt!$D$15=DC$3),Debt!$D$3),IF(Debt!$I$15=DC$3,Debt!$I$3),IF(Debt!$N$15=DC$3,Debt!$N$3,0))*IF(DC$3&gt;'Project Summary'!$G$7,0,1)</f>
        <v>0</v>
      </c>
      <c r="DD160" s="541">
        <f>SUM(IF(AND(Debt!$D$11&gt;1,Debt!$D$15=DD$3),Debt!$D$3),IF(Debt!$I$15=DD$3,Debt!$I$3),IF(Debt!$N$15=DD$3,Debt!$N$3,0))*IF(DD$3&gt;'Project Summary'!$G$7,0,1)</f>
        <v>0</v>
      </c>
      <c r="DE160" s="541">
        <f>SUM(IF(AND(Debt!$D$11&gt;1,Debt!$D$15=DE$3),Debt!$D$3),IF(Debt!$I$15=DE$3,Debt!$I$3),IF(Debt!$N$15=DE$3,Debt!$N$3,0))*IF(DE$3&gt;'Project Summary'!$G$7,0,1)</f>
        <v>0</v>
      </c>
      <c r="DF160" s="541">
        <f>SUM(IF(AND(Debt!$D$11&gt;1,Debt!$D$15=DF$3),Debt!$D$3),IF(Debt!$I$15=DF$3,Debt!$I$3),IF(Debt!$N$15=DF$3,Debt!$N$3,0))*IF(DF$3&gt;'Project Summary'!$G$7,0,1)</f>
        <v>0</v>
      </c>
      <c r="DG160" s="541">
        <f>SUM(IF(AND(Debt!$D$11&gt;1,Debt!$D$15=DG$3),Debt!$D$3),IF(Debt!$I$15=DG$3,Debt!$I$3),IF(Debt!$N$15=DG$3,Debt!$N$3,0))*IF(DG$3&gt;'Project Summary'!$G$7,0,1)</f>
        <v>0</v>
      </c>
      <c r="DH160" s="541">
        <f>SUM(IF(AND(Debt!$D$11&gt;1,Debt!$D$15=DH$3),Debt!$D$3),IF(Debt!$I$15=DH$3,Debt!$I$3),IF(Debt!$N$15=DH$3,Debt!$N$3,0))*IF(DH$3&gt;'Project Summary'!$G$7,0,1)</f>
        <v>0</v>
      </c>
      <c r="DI160" s="541">
        <f>SUM(IF(AND(Debt!$D$11&gt;1,Debt!$D$15=DI$3),Debt!$D$3),IF(Debt!$I$15=DI$3,Debt!$I$3),IF(Debt!$N$15=DI$3,Debt!$N$3,0))*IF(DI$3&gt;'Project Summary'!$G$7,0,1)</f>
        <v>0</v>
      </c>
      <c r="DJ160" s="541">
        <f>SUM(IF(AND(Debt!$D$11&gt;1,Debt!$D$15=DJ$3),Debt!$D$3),IF(Debt!$I$15=DJ$3,Debt!$I$3),IF(Debt!$N$15=DJ$3,Debt!$N$3,0))*IF(DJ$3&gt;'Project Summary'!$G$7,0,1)</f>
        <v>0</v>
      </c>
      <c r="DK160" s="541">
        <f>SUM(IF(AND(Debt!$D$11&gt;1,Debt!$D$15=DK$3),Debt!$D$3),IF(Debt!$I$15=DK$3,Debt!$I$3),IF(Debt!$N$15=DK$3,Debt!$N$3,0))*IF(DK$3&gt;'Project Summary'!$G$7,0,1)</f>
        <v>0</v>
      </c>
      <c r="DL160" s="541">
        <f>SUM(IF(AND(Debt!$D$11&gt;1,Debt!$D$15=DL$3),Debt!$D$3),IF(Debt!$I$15=DL$3,Debt!$I$3),IF(Debt!$N$15=DL$3,Debt!$N$3,0))*IF(DL$3&gt;'Project Summary'!$G$7,0,1)</f>
        <v>0</v>
      </c>
      <c r="DM160" s="541">
        <f>SUM(IF(AND(Debt!$D$11&gt;1,Debt!$D$15=DM$3),Debt!$D$3),IF(Debt!$I$15=DM$3,Debt!$I$3),IF(Debt!$N$15=DM$3,Debt!$N$3,0))*IF(DM$3&gt;'Project Summary'!$G$7,0,1)</f>
        <v>0</v>
      </c>
      <c r="DN160" s="541">
        <f>SUM(IF(AND(Debt!$D$11&gt;1,Debt!$D$15=DN$3),Debt!$D$3),IF(Debt!$I$15=DN$3,Debt!$I$3),IF(Debt!$N$15=DN$3,Debt!$N$3,0))*IF(DN$3&gt;'Project Summary'!$G$7,0,1)</f>
        <v>0</v>
      </c>
      <c r="DO160" s="541">
        <f>SUM(IF(AND(Debt!$D$11&gt;1,Debt!$D$15=DO$3),Debt!$D$3),IF(Debt!$I$15=DO$3,Debt!$I$3),IF(Debt!$N$15=DO$3,Debt!$N$3,0))*IF(DO$3&gt;'Project Summary'!$G$7,0,1)</f>
        <v>0</v>
      </c>
      <c r="DP160" s="541">
        <f>SUM(IF(AND(Debt!$D$11&gt;1,Debt!$D$15=DP$3),Debt!$D$3),IF(Debt!$I$15=DP$3,Debt!$I$3),IF(Debt!$N$15=DP$3,Debt!$N$3,0))*IF(DP$3&gt;'Project Summary'!$G$7,0,1)</f>
        <v>0</v>
      </c>
      <c r="DQ160" s="541">
        <f>SUM(IF(AND(Debt!$D$11&gt;1,Debt!$D$15=DQ$3),Debt!$D$3),IF(Debt!$I$15=DQ$3,Debt!$I$3),IF(Debt!$N$15=DQ$3,Debt!$N$3,0))*IF(DQ$3&gt;'Project Summary'!$G$7,0,1)</f>
        <v>0</v>
      </c>
      <c r="DR160" s="541">
        <f>SUM(IF(AND(Debt!$D$11&gt;1,Debt!$D$15=DR$3),Debt!$D$3),IF(Debt!$I$15=DR$3,Debt!$I$3),IF(Debt!$N$15=DR$3,Debt!$N$3,0))*IF(DR$3&gt;'Project Summary'!$G$7,0,1)</f>
        <v>0</v>
      </c>
      <c r="DS160" s="541">
        <f>SUM(IF(AND(Debt!$D$11&gt;1,Debt!$D$15=DS$3),Debt!$D$3),IF(Debt!$I$15=DS$3,Debt!$I$3),IF(Debt!$N$15=DS$3,Debt!$N$3,0))*IF(DS$3&gt;'Project Summary'!$G$7,0,1)</f>
        <v>0</v>
      </c>
      <c r="DT160" s="541">
        <f>SUM(IF(AND(Debt!$D$11&gt;1,Debt!$D$15=DT$3),Debt!$D$3),IF(Debt!$I$15=DT$3,Debt!$I$3),IF(Debt!$N$15=DT$3,Debt!$N$3,0))*IF(DT$3&gt;'Project Summary'!$G$7,0,1)</f>
        <v>0</v>
      </c>
      <c r="DU160" s="586"/>
    </row>
    <row r="161" spans="1:125" s="466" customFormat="1">
      <c r="A161" s="254"/>
      <c r="B161" s="24" t="s">
        <v>240</v>
      </c>
      <c r="C161" s="24"/>
      <c r="D161" s="24"/>
      <c r="E161" s="596">
        <f>SUM(E157:E160)*IF(E$3&gt;'Project Summary'!$G$7,0,1)</f>
        <v>34284.803793195169</v>
      </c>
      <c r="F161" s="596">
        <f>SUM(F157:F160)*IF(F$3&gt;'Project Summary'!$G$7,0,1)</f>
        <v>34608.157572136828</v>
      </c>
      <c r="G161" s="596">
        <f>SUM(G157:G160)*IF(G$3&gt;'Project Summary'!$G$7,0,1)</f>
        <v>34843.489071860982</v>
      </c>
      <c r="H161" s="596">
        <f>SUM(H157:H160)*IF(H$3&gt;'Project Summary'!$G$7,0,1)</f>
        <v>35072.657447112448</v>
      </c>
      <c r="I161" s="596">
        <f>SUM(I157:I160)*IF(I$3&gt;'Project Summary'!$G$7,0,1)</f>
        <v>35556.612636242397</v>
      </c>
      <c r="J161" s="596">
        <f>SUM(J157:J160)*IF(J$3&gt;'Project Summary'!$G$7,0,1)</f>
        <v>35943.292991568815</v>
      </c>
      <c r="K161" s="596">
        <f>SUM(K157:K160)*IF(K$3&gt;'Project Summary'!$G$7,0,1)</f>
        <v>37273.486521235085</v>
      </c>
      <c r="L161" s="596">
        <f>SUM(L157:L160)*IF(L$3&gt;'Project Summary'!$G$7,0,1)</f>
        <v>38861.384521891639</v>
      </c>
      <c r="M161" s="596">
        <f>SUM(M157:M160)*IF(M$3&gt;'Project Summary'!$G$7,0,1)</f>
        <v>40557.132884059785</v>
      </c>
      <c r="N161" s="596">
        <f>SUM(N157:N160)*IF(N$3&gt;'Project Summary'!$G$7,0,1)</f>
        <v>41879.657317569698</v>
      </c>
      <c r="O161" s="596">
        <f>SUM(O157:O160)*IF(O$3&gt;'Project Summary'!$G$7,0,1)</f>
        <v>43043.875385921696</v>
      </c>
      <c r="P161" s="596">
        <f>SUM(P157:P160)*IF(P$3&gt;'Project Summary'!$G$7,0,1)</f>
        <v>44268.283303067219</v>
      </c>
      <c r="Q161" s="596">
        <f>SUM(Q157:Q160)*IF(Q$3&gt;'Project Summary'!$G$7,0,1)</f>
        <v>48295.2335343382</v>
      </c>
      <c r="R161" s="596">
        <f>SUM(R157:R160)*IF(R$3&gt;'Project Summary'!$G$7,0,1)</f>
        <v>50033.701089547554</v>
      </c>
      <c r="S161" s="596">
        <f>SUM(S157:S160)*IF(S$3&gt;'Project Summary'!$G$7,0,1)</f>
        <v>51456.938476570489</v>
      </c>
      <c r="T161" s="596">
        <f>SUM(T157:T160)*IF(T$3&gt;'Project Summary'!$G$7,0,1)</f>
        <v>52640.287551956557</v>
      </c>
      <c r="U161" s="596">
        <f>SUM(U157:U160)*IF(U$3&gt;'Project Summary'!$G$7,0,1)</f>
        <v>54065.577676747474</v>
      </c>
      <c r="V161" s="596">
        <f>SUM(V157:V160)*IF(V$3&gt;'Project Summary'!$G$7,0,1)</f>
        <v>55117.961093153208</v>
      </c>
      <c r="W161" s="596">
        <f>SUM(W157:W160)*IF(W$3&gt;'Project Summary'!$G$7,0,1)</f>
        <v>57670.669382806489</v>
      </c>
      <c r="X161" s="596">
        <f>SUM(X157:X160)*IF(X$3&gt;'Project Summary'!$G$7,0,1)</f>
        <v>60235.240316760406</v>
      </c>
      <c r="Y161" s="596">
        <f>SUM(Y157:Y160)*IF(Y$3&gt;'Project Summary'!$G$7,0,1)</f>
        <v>62805.343834808577</v>
      </c>
      <c r="Z161" s="596">
        <f>SUM(Z157:Z160)*IF(Z$3&gt;'Project Summary'!$G$7,0,1)</f>
        <v>64641.297091618282</v>
      </c>
      <c r="AA161" s="596">
        <f>SUM(AA157:AA160)*IF(AA$3&gt;'Project Summary'!$G$7,0,1)</f>
        <v>66216.103183300336</v>
      </c>
      <c r="AB161" s="596">
        <f>SUM(AB157:AB160)*IF(AB$3&gt;'Project Summary'!$G$7,0,1)</f>
        <v>67774.632589737346</v>
      </c>
      <c r="AC161" s="596">
        <f>SUM(AC157:AC160)*IF(AC$3&gt;'Project Summary'!$G$7,0,1)</f>
        <v>70125.923867689315</v>
      </c>
      <c r="AD161" s="596">
        <f>SUM(AD157:AD160)*IF(AD$3&gt;'Project Summary'!$G$7,0,1)</f>
        <v>72099.769568557705</v>
      </c>
      <c r="AE161" s="596">
        <f>SUM(AE157:AE160)*IF(AE$3&gt;'Project Summary'!$G$7,0,1)</f>
        <v>73638.214012008277</v>
      </c>
      <c r="AF161" s="596">
        <f>SUM(AF157:AF160)*IF(AF$3&gt;'Project Summary'!$G$7,0,1)</f>
        <v>74857.520047860307</v>
      </c>
      <c r="AG161" s="596">
        <f>SUM(AG157:AG160)*IF(AG$3&gt;'Project Summary'!$G$7,0,1)</f>
        <v>76260.485277555301</v>
      </c>
      <c r="AH161" s="596">
        <f>SUM(AH157:AH160)*IF(AH$3&gt;'Project Summary'!$G$7,0,1)</f>
        <v>77257.652490097389</v>
      </c>
      <c r="AI161" s="596">
        <f>SUM(AI157:AI160)*IF(AI$3&gt;'Project Summary'!$G$7,0,1)</f>
        <v>79551.879426481639</v>
      </c>
      <c r="AJ161" s="596">
        <f>SUM(AJ157:AJ160)*IF(AJ$3&gt;'Project Summary'!$G$7,0,1)</f>
        <v>81746.443373922433</v>
      </c>
      <c r="AK161" s="596">
        <f>SUM(AK157:AK160)*IF(AK$3&gt;'Project Summary'!$G$7,0,1)</f>
        <v>83841.023171171488</v>
      </c>
      <c r="AL161" s="596">
        <f>SUM(AL157:AL160)*IF(AL$3&gt;'Project Summary'!$G$7,0,1)</f>
        <v>85114.280903640814</v>
      </c>
      <c r="AM161" s="596">
        <f>SUM(AM157:AM160)*IF(AM$3&gt;'Project Summary'!$G$7,0,1)</f>
        <v>86361.158585754369</v>
      </c>
      <c r="AN161" s="596">
        <f>SUM(AN157:AN160)*IF(AN$3&gt;'Project Summary'!$G$7,0,1)</f>
        <v>87582.246746329998</v>
      </c>
      <c r="AO161" s="596">
        <f>SUM(AO157:AO160)*IF(AO$3&gt;'Project Summary'!$G$7,0,1)</f>
        <v>85723.882523663633</v>
      </c>
      <c r="AP161" s="596">
        <f>SUM(AP157:AP160)*IF(AP$3&gt;'Project Summary'!$G$7,0,1)</f>
        <v>87154.226217870324</v>
      </c>
      <c r="AQ161" s="596">
        <f>SUM(AQ157:AQ160)*IF(AQ$3&gt;'Project Summary'!$G$7,0,1)</f>
        <v>88237.910635244785</v>
      </c>
      <c r="AR161" s="596">
        <f>SUM(AR157:AR160)*IF(AR$3&gt;'Project Summary'!$G$7,0,1)</f>
        <v>89095.789553648137</v>
      </c>
      <c r="AS161" s="596">
        <f>SUM(AS157:AS160)*IF(AS$3&gt;'Project Summary'!$G$7,0,1)</f>
        <v>90027.401692444269</v>
      </c>
      <c r="AT161" s="596">
        <f>SUM(AT157:AT160)*IF(AT$3&gt;'Project Summary'!$G$7,0,1)</f>
        <v>90690.38313242748</v>
      </c>
      <c r="AU161" s="596">
        <f>SUM(AU157:AU160)*IF(AU$3&gt;'Project Summary'!$G$7,0,1)</f>
        <v>92202.052622484145</v>
      </c>
      <c r="AV161" s="596">
        <f>SUM(AV157:AV160)*IF(AV$3&gt;'Project Summary'!$G$7,0,1)</f>
        <v>93548.064520258617</v>
      </c>
      <c r="AW161" s="596">
        <f>SUM(AW157:AW160)*IF(AW$3&gt;'Project Summary'!$G$7,0,1)</f>
        <v>94732.853754014111</v>
      </c>
      <c r="AX161" s="596">
        <f>SUM(AX157:AX160)*IF(AX$3&gt;'Project Summary'!$G$7,0,1)</f>
        <v>95459.402555377033</v>
      </c>
      <c r="AY161" s="596">
        <f>SUM(AY157:AY160)*IF(AY$3&gt;'Project Summary'!$G$7,0,1)</f>
        <v>96172.952094188353</v>
      </c>
      <c r="AZ161" s="596">
        <f>SUM(AZ157:AZ160)*IF(AZ$3&gt;'Project Summary'!$G$7,0,1)</f>
        <v>96874.4264187597</v>
      </c>
      <c r="BA161" s="596">
        <f>SUM(BA157:BA160)*IF(BA$3&gt;'Project Summary'!$G$7,0,1)</f>
        <v>93848.309530198443</v>
      </c>
      <c r="BB161" s="596">
        <f>SUM(BB157:BB160)*IF(BB$3&gt;'Project Summary'!$G$7,0,1)</f>
        <v>94764.436306314878</v>
      </c>
      <c r="BC161" s="596">
        <f>SUM(BC157:BC160)*IF(BC$3&gt;'Project Summary'!$G$7,0,1)</f>
        <v>95433.753426853174</v>
      </c>
      <c r="BD161" s="596">
        <f>SUM(BD157:BD160)*IF(BD$3&gt;'Project Summary'!$G$7,0,1)</f>
        <v>95970.781689263953</v>
      </c>
      <c r="BE161" s="596">
        <f>SUM(BE157:BE160)*IF(BE$3&gt;'Project Summary'!$G$7,0,1)</f>
        <v>96596.685892488662</v>
      </c>
      <c r="BF161" s="596">
        <f>SUM(BF157:BF160)*IF(BF$3&gt;'Project Summary'!$G$7,0,1)</f>
        <v>97049.727961928205</v>
      </c>
      <c r="BG161" s="596">
        <f>SUM(BG157:BG160)*IF(BG$3&gt;'Project Summary'!$G$7,0,1)</f>
        <v>98102.697158976633</v>
      </c>
      <c r="BH161" s="596">
        <f>SUM(BH157:BH160)*IF(BH$3&gt;'Project Summary'!$G$7,0,1)</f>
        <v>99130.831505125272</v>
      </c>
      <c r="BI161" s="596">
        <f>SUM(BI157:BI160)*IF(BI$3&gt;'Project Summary'!$G$7,0,1)</f>
        <v>100143.3736708292</v>
      </c>
      <c r="BJ161" s="596">
        <f>SUM(BJ157:BJ160)*IF(BJ$3&gt;'Project Summary'!$G$7,0,1)</f>
        <v>100782.88633963844</v>
      </c>
      <c r="BK161" s="596">
        <f>SUM(BK157:BK160)*IF(BK$3&gt;'Project Summary'!$G$7,0,1)</f>
        <v>101429.53859218622</v>
      </c>
      <c r="BL161" s="596">
        <f>SUM(BL157:BL160)*IF(BL$3&gt;'Project Summary'!$G$7,0,1)</f>
        <v>102083.76308796628</v>
      </c>
      <c r="BM161" s="596">
        <f>SUM(BM157:BM160)*IF(BM$3&gt;'Project Summary'!$G$7,0,1)</f>
        <v>100568.4346001127</v>
      </c>
      <c r="BN161" s="596">
        <f>SUM(BN157:BN160)*IF(BN$3&gt;'Project Summary'!$G$7,0,1)</f>
        <v>101481.58034622883</v>
      </c>
      <c r="BO161" s="596">
        <f>SUM(BO157:BO160)*IF(BO$3&gt;'Project Summary'!$G$7,0,1)</f>
        <v>102161.98906068211</v>
      </c>
      <c r="BP161" s="596">
        <f>SUM(BP157:BP160)*IF(BP$3&gt;'Project Summary'!$G$7,0,1)</f>
        <v>102718.00140509648</v>
      </c>
      <c r="BQ161" s="596">
        <f>SUM(BQ157:BQ160)*IF(BQ$3&gt;'Project Summary'!$G$7,0,1)</f>
        <v>103377.32701248808</v>
      </c>
      <c r="BR161" s="596">
        <f>SUM(BR157:BR160)*IF(BR$3&gt;'Project Summary'!$G$7,0,1)</f>
        <v>103860.02881524463</v>
      </c>
      <c r="BS161" s="596">
        <f>SUM(BS157:BS160)*IF(BS$3&gt;'Project Summary'!$G$7,0,1)</f>
        <v>105012.14414944549</v>
      </c>
      <c r="BT161" s="596">
        <f>SUM(BT157:BT160)*IF(BT$3&gt;'Project Summary'!$G$7,0,1)</f>
        <v>106159.32201548613</v>
      </c>
      <c r="BU161" s="596">
        <f>SUM(BU157:BU160)*IF(BU$3&gt;'Project Summary'!$G$7,0,1)</f>
        <v>107302.46117392629</v>
      </c>
      <c r="BV161" s="596">
        <f>SUM(BV157:BV160)*IF(BV$3&gt;'Project Summary'!$G$7,0,1)</f>
        <v>108027.83775121454</v>
      </c>
      <c r="BW161" s="596">
        <f>SUM(BW157:BW160)*IF(BW$3&gt;'Project Summary'!$G$7,0,1)</f>
        <v>108763.8717204548</v>
      </c>
      <c r="BX161" s="596">
        <f>SUM(BX157:BX160)*IF(BX$3&gt;'Project Summary'!$G$7,0,1)</f>
        <v>109510.29028330489</v>
      </c>
      <c r="BY161" s="596">
        <f>SUM(BY157:BY160)*IF(BY$3&gt;'Project Summary'!$G$7,0,1)</f>
        <v>106118.58264739657</v>
      </c>
      <c r="BZ161" s="596">
        <f>SUM(BZ157:BZ160)*IF(BZ$3&gt;'Project Summary'!$G$7,0,1)</f>
        <v>107145.27915538641</v>
      </c>
      <c r="CA161" s="596">
        <f>SUM(CA157:CA160)*IF(CA$3&gt;'Project Summary'!$G$7,0,1)</f>
        <v>107918.69823364394</v>
      </c>
      <c r="CB161" s="596">
        <f>SUM(CB157:CB160)*IF(CB$3&gt;'Project Summary'!$G$7,0,1)</f>
        <v>108549.54158471085</v>
      </c>
      <c r="CC161" s="596">
        <f>SUM(CC157:CC160)*IF(CC$3&gt;'Project Summary'!$G$7,0,1)</f>
        <v>109296.19662775562</v>
      </c>
      <c r="CD161" s="596">
        <f>SUM(CD157:CD160)*IF(CD$3&gt;'Project Summary'!$G$7,0,1)</f>
        <v>109841.36289517766</v>
      </c>
      <c r="CE161" s="596">
        <f>SUM(CE157:CE160)*IF(CE$3&gt;'Project Summary'!$G$7,0,1)</f>
        <v>111139.8043609522</v>
      </c>
      <c r="CF161" s="596">
        <f>SUM(CF157:CF160)*IF(CF$3&gt;'Project Summary'!$G$7,0,1)</f>
        <v>112428.57130885091</v>
      </c>
      <c r="CG161" s="596">
        <f>SUM(CG157:CG160)*IF(CG$3&gt;'Project Summary'!$G$7,0,1)</f>
        <v>113707.89527234773</v>
      </c>
      <c r="CH161" s="596">
        <f>SUM(CH157:CH160)*IF(CH$3&gt;'Project Summary'!$G$7,0,1)</f>
        <v>114516.53947558352</v>
      </c>
      <c r="CI161" s="596">
        <f>SUM(CI157:CI160)*IF(CI$3&gt;'Project Summary'!$G$7,0,1)</f>
        <v>115333.86854648482</v>
      </c>
      <c r="CJ161" s="596">
        <f>SUM(CJ157:CJ160)*IF(CJ$3&gt;'Project Summary'!$G$7,0,1)</f>
        <v>50070549.150873296</v>
      </c>
      <c r="CK161" s="596">
        <f>SUM(CK157:CK160)*IF(CK$3&gt;'Project Summary'!$G$7,0,1)</f>
        <v>0</v>
      </c>
      <c r="CL161" s="596">
        <f>SUM(CL157:CL160)*IF(CL$3&gt;'Project Summary'!$G$7,0,1)</f>
        <v>0</v>
      </c>
      <c r="CM161" s="596">
        <f>SUM(CM157:CM160)*IF(CM$3&gt;'Project Summary'!$G$7,0,1)</f>
        <v>0</v>
      </c>
      <c r="CN161" s="596">
        <f>SUM(CN157:CN160)*IF(CN$3&gt;'Project Summary'!$G$7,0,1)</f>
        <v>0</v>
      </c>
      <c r="CO161" s="596">
        <f>SUM(CO157:CO160)*IF(CO$3&gt;'Project Summary'!$G$7,0,1)</f>
        <v>0</v>
      </c>
      <c r="CP161" s="596">
        <f>SUM(CP157:CP160)*IF(CP$3&gt;'Project Summary'!$G$7,0,1)</f>
        <v>0</v>
      </c>
      <c r="CQ161" s="596">
        <f>SUM(CQ157:CQ160)*IF(CQ$3&gt;'Project Summary'!$G$7,0,1)</f>
        <v>0</v>
      </c>
      <c r="CR161" s="596">
        <f>SUM(CR157:CR160)*IF(CR$3&gt;'Project Summary'!$G$7,0,1)</f>
        <v>0</v>
      </c>
      <c r="CS161" s="596">
        <f>SUM(CS157:CS160)*IF(CS$3&gt;'Project Summary'!$G$7,0,1)</f>
        <v>0</v>
      </c>
      <c r="CT161" s="596">
        <f>SUM(CT157:CT160)*IF(CT$3&gt;'Project Summary'!$G$7,0,1)</f>
        <v>0</v>
      </c>
      <c r="CU161" s="596">
        <f>SUM(CU157:CU160)*IF(CU$3&gt;'Project Summary'!$G$7,0,1)</f>
        <v>0</v>
      </c>
      <c r="CV161" s="596">
        <f>SUM(CV157:CV160)*IF(CV$3&gt;'Project Summary'!$G$7,0,1)</f>
        <v>0</v>
      </c>
      <c r="CW161" s="596">
        <f>SUM(CW157:CW160)*IF(CW$3&gt;'Project Summary'!$G$7,0,1)</f>
        <v>0</v>
      </c>
      <c r="CX161" s="596">
        <f>SUM(CX157:CX160)*IF(CX$3&gt;'Project Summary'!$G$7,0,1)</f>
        <v>0</v>
      </c>
      <c r="CY161" s="596">
        <f>SUM(CY157:CY160)*IF(CY$3&gt;'Project Summary'!$G$7,0,1)</f>
        <v>0</v>
      </c>
      <c r="CZ161" s="596">
        <f>SUM(CZ157:CZ160)*IF(CZ$3&gt;'Project Summary'!$G$7,0,1)</f>
        <v>0</v>
      </c>
      <c r="DA161" s="596">
        <f>SUM(DA157:DA160)*IF(DA$3&gt;'Project Summary'!$G$7,0,1)</f>
        <v>0</v>
      </c>
      <c r="DB161" s="596">
        <f>SUM(DB157:DB160)*IF(DB$3&gt;'Project Summary'!$G$7,0,1)</f>
        <v>0</v>
      </c>
      <c r="DC161" s="596">
        <f>SUM(DC157:DC160)*IF(DC$3&gt;'Project Summary'!$G$7,0,1)</f>
        <v>0</v>
      </c>
      <c r="DD161" s="596">
        <f>SUM(DD157:DD160)*IF(DD$3&gt;'Project Summary'!$G$7,0,1)</f>
        <v>0</v>
      </c>
      <c r="DE161" s="596">
        <f>SUM(DE157:DE160)*IF(DE$3&gt;'Project Summary'!$G$7,0,1)</f>
        <v>0</v>
      </c>
      <c r="DF161" s="596">
        <f>SUM(DF157:DF160)*IF(DF$3&gt;'Project Summary'!$G$7,0,1)</f>
        <v>0</v>
      </c>
      <c r="DG161" s="596">
        <f>SUM(DG157:DG160)*IF(DG$3&gt;'Project Summary'!$G$7,0,1)</f>
        <v>0</v>
      </c>
      <c r="DH161" s="596">
        <f>SUM(DH157:DH160)*IF(DH$3&gt;'Project Summary'!$G$7,0,1)</f>
        <v>0</v>
      </c>
      <c r="DI161" s="596">
        <f>SUM(DI157:DI160)*IF(DI$3&gt;'Project Summary'!$G$7,0,1)</f>
        <v>0</v>
      </c>
      <c r="DJ161" s="596">
        <f>SUM(DJ157:DJ160)*IF(DJ$3&gt;'Project Summary'!$G$7,0,1)</f>
        <v>0</v>
      </c>
      <c r="DK161" s="596">
        <f>SUM(DK157:DK160)*IF(DK$3&gt;'Project Summary'!$G$7,0,1)</f>
        <v>0</v>
      </c>
      <c r="DL161" s="596">
        <f>SUM(DL157:DL160)*IF(DL$3&gt;'Project Summary'!$G$7,0,1)</f>
        <v>0</v>
      </c>
      <c r="DM161" s="596">
        <f>SUM(DM157:DM160)*IF(DM$3&gt;'Project Summary'!$G$7,0,1)</f>
        <v>0</v>
      </c>
      <c r="DN161" s="596">
        <f>SUM(DN157:DN160)*IF(DN$3&gt;'Project Summary'!$G$7,0,1)</f>
        <v>0</v>
      </c>
      <c r="DO161" s="596">
        <f>SUM(DO157:DO160)*IF(DO$3&gt;'Project Summary'!$G$7,0,1)</f>
        <v>0</v>
      </c>
      <c r="DP161" s="596">
        <f>SUM(DP157:DP160)*IF(DP$3&gt;'Project Summary'!$G$7,0,1)</f>
        <v>0</v>
      </c>
      <c r="DQ161" s="596">
        <f>SUM(DQ157:DQ160)*IF(DQ$3&gt;'Project Summary'!$G$7,0,1)</f>
        <v>0</v>
      </c>
      <c r="DR161" s="596">
        <f>SUM(DR157:DR160)*IF(DR$3&gt;'Project Summary'!$G$7,0,1)</f>
        <v>0</v>
      </c>
      <c r="DS161" s="596">
        <f>SUM(DS157:DS160)*IF(DS$3&gt;'Project Summary'!$G$7,0,1)</f>
        <v>0</v>
      </c>
      <c r="DT161" s="596">
        <f>SUM(DT157:DT160)*IF(DT$3&gt;'Project Summary'!$G$7,0,1)</f>
        <v>0</v>
      </c>
      <c r="DU161" s="586"/>
    </row>
    <row r="162" spans="1:125" s="466" customFormat="1">
      <c r="A162" s="4" t="s">
        <v>241</v>
      </c>
      <c r="B162"/>
      <c r="C162"/>
      <c r="D162"/>
      <c r="E162" s="530"/>
      <c r="F162" s="530"/>
      <c r="G162" s="530"/>
      <c r="H162" s="530"/>
      <c r="I162" s="530"/>
      <c r="J162" s="530"/>
      <c r="K162" s="530"/>
      <c r="L162" s="530"/>
      <c r="M162" s="530"/>
      <c r="N162" s="530"/>
      <c r="O162" s="530"/>
      <c r="P162" s="530"/>
      <c r="Q162" s="530"/>
      <c r="R162" s="530"/>
      <c r="S162" s="530"/>
      <c r="T162" s="530"/>
      <c r="U162" s="530"/>
      <c r="V162" s="530"/>
      <c r="W162" s="530"/>
      <c r="X162" s="530"/>
      <c r="Y162" s="530"/>
      <c r="Z162" s="530"/>
      <c r="AA162" s="530"/>
      <c r="AB162" s="530"/>
      <c r="AC162" s="530"/>
      <c r="AD162" s="530"/>
      <c r="AE162" s="530"/>
      <c r="AF162" s="530"/>
      <c r="AG162" s="530"/>
      <c r="AH162" s="530"/>
      <c r="AI162" s="530"/>
      <c r="AJ162" s="530"/>
      <c r="AK162" s="530"/>
      <c r="AL162" s="530"/>
      <c r="AM162" s="530"/>
      <c r="AN162" s="530"/>
      <c r="AO162" s="530"/>
      <c r="AP162" s="530"/>
      <c r="AQ162" s="530"/>
      <c r="AR162" s="530"/>
      <c r="AS162" s="530"/>
      <c r="AT162" s="530"/>
      <c r="AU162" s="530"/>
      <c r="AV162" s="530"/>
      <c r="AW162" s="530"/>
      <c r="AX162" s="530"/>
      <c r="AY162" s="530"/>
      <c r="AZ162" s="530"/>
      <c r="BA162" s="530"/>
      <c r="BB162" s="530"/>
      <c r="BC162" s="530"/>
      <c r="BD162" s="530"/>
      <c r="BE162" s="530"/>
      <c r="BF162" s="530"/>
      <c r="BG162" s="530"/>
      <c r="BH162" s="530"/>
      <c r="BI162" s="530"/>
      <c r="BJ162" s="530"/>
      <c r="BK162" s="530"/>
      <c r="BL162" s="530"/>
      <c r="BM162" s="530"/>
      <c r="BN162" s="530"/>
      <c r="BO162" s="530"/>
      <c r="BP162" s="530"/>
      <c r="BQ162" s="530"/>
      <c r="BR162" s="530"/>
      <c r="BS162" s="530"/>
      <c r="BT162" s="530"/>
      <c r="BU162" s="530"/>
      <c r="BV162" s="530"/>
      <c r="BW162" s="530"/>
      <c r="BX162" s="530"/>
      <c r="BY162" s="530"/>
      <c r="BZ162" s="530"/>
      <c r="CA162" s="530"/>
      <c r="CB162" s="530"/>
      <c r="CC162" s="530"/>
      <c r="CD162" s="530"/>
      <c r="CE162" s="530"/>
      <c r="CF162" s="530"/>
      <c r="CG162" s="530"/>
      <c r="CH162" s="530"/>
      <c r="CI162" s="530"/>
      <c r="CJ162" s="530"/>
      <c r="CK162" s="530"/>
      <c r="CL162" s="530"/>
      <c r="CM162" s="530"/>
      <c r="CN162" s="530"/>
      <c r="CO162" s="530"/>
      <c r="CP162" s="530"/>
      <c r="CQ162" s="530"/>
      <c r="CR162" s="530"/>
      <c r="CS162" s="530"/>
      <c r="CT162" s="530"/>
      <c r="CU162" s="530"/>
      <c r="CV162" s="530"/>
      <c r="CW162" s="530"/>
      <c r="CX162" s="530"/>
      <c r="CY162" s="530"/>
      <c r="CZ162" s="530"/>
      <c r="DA162" s="530"/>
      <c r="DB162" s="530"/>
      <c r="DC162" s="530"/>
      <c r="DD162" s="530"/>
      <c r="DE162" s="530"/>
      <c r="DF162" s="530"/>
      <c r="DG162" s="530"/>
      <c r="DH162" s="530"/>
      <c r="DI162" s="530"/>
      <c r="DJ162" s="530"/>
      <c r="DK162" s="530"/>
      <c r="DL162" s="530"/>
      <c r="DM162" s="530"/>
      <c r="DN162" s="530"/>
      <c r="DO162" s="530"/>
      <c r="DP162" s="530"/>
      <c r="DQ162" s="530"/>
      <c r="DR162" s="530"/>
      <c r="DS162" s="530"/>
      <c r="DT162" s="530"/>
      <c r="DU162" s="586"/>
    </row>
    <row r="163" spans="1:125" s="466" customFormat="1">
      <c r="A163" s="4"/>
      <c r="B163" s="7" t="str">
        <f>Debt!A1&amp;" Repayment"</f>
        <v>Loan 1 Repayment</v>
      </c>
      <c r="C163" s="7"/>
      <c r="D163"/>
      <c r="E163" s="541">
        <f>IF(E$3='Project Summary'!$G$7,D117,IF(DATE(YEAR(E$3),MONTH(E$3)-1,1)=Debt!$D$16,D117,0))*IF('Project Summary'!$G$7&lt;'Cash Flow_Monthly'!E$3,0,1)</f>
        <v>0</v>
      </c>
      <c r="F163" s="541">
        <f>IF(F$3='Project Summary'!$G$7,E117,IF(DATE(YEAR(F$3),MONTH(F$3)-1,1)=Debt!$D$16,E117,0))*IF('Project Summary'!$G$7&lt;'Cash Flow_Monthly'!F$3,0,1)</f>
        <v>0</v>
      </c>
      <c r="G163" s="541">
        <f>IF(G$3='Project Summary'!$G$7,F117,IF(DATE(YEAR(G$3),MONTH(G$3)-1,1)=Debt!$D$16,F117,0))*IF('Project Summary'!$G$7&lt;'Cash Flow_Monthly'!G$3,0,1)</f>
        <v>0</v>
      </c>
      <c r="H163" s="541">
        <f>IF(H$3='Project Summary'!$G$7,G117,IF(DATE(YEAR(H$3),MONTH(H$3)-1,1)=Debt!$D$16,G117,0))*IF('Project Summary'!$G$7&lt;'Cash Flow_Monthly'!H$3,0,1)</f>
        <v>0</v>
      </c>
      <c r="I163" s="541">
        <f>IF(I$3='Project Summary'!$G$7,H117,IF(DATE(YEAR(I$3),MONTH(I$3)-1,1)=Debt!$D$16,H117,0))*IF('Project Summary'!$G$7&lt;'Cash Flow_Monthly'!I$3,0,1)</f>
        <v>0</v>
      </c>
      <c r="J163" s="541">
        <f>IF(J$3='Project Summary'!$G$7,I117,IF(DATE(YEAR(J$3),MONTH(J$3)-1,1)=Debt!$D$16,I117,0))*IF('Project Summary'!$G$7&lt;'Cash Flow_Monthly'!J$3,0,1)</f>
        <v>0</v>
      </c>
      <c r="K163" s="541">
        <f>IF(K$3='Project Summary'!$G$7,J117,IF(DATE(YEAR(K$3),MONTH(K$3)-1,1)=Debt!$D$16,J117,0))*IF('Project Summary'!$G$7&lt;'Cash Flow_Monthly'!K$3,0,1)</f>
        <v>0</v>
      </c>
      <c r="L163" s="541">
        <f>IF(L$3='Project Summary'!$G$7,K117,IF(DATE(YEAR(L$3),MONTH(L$3)-1,1)=Debt!$D$16,K117,0))*IF('Project Summary'!$G$7&lt;'Cash Flow_Monthly'!L$3,0,1)</f>
        <v>0</v>
      </c>
      <c r="M163" s="541">
        <f>IF(M$3='Project Summary'!$G$7,L117,IF(DATE(YEAR(M$3),MONTH(M$3)-1,1)=Debt!$D$16,L117,0))*IF('Project Summary'!$G$7&lt;'Cash Flow_Monthly'!M$3,0,1)</f>
        <v>0</v>
      </c>
      <c r="N163" s="541">
        <f>IF(N$3='Project Summary'!$G$7,M117,IF(DATE(YEAR(N$3),MONTH(N$3)-1,1)=Debt!$D$16,M117,0))*IF('Project Summary'!$G$7&lt;'Cash Flow_Monthly'!N$3,0,1)</f>
        <v>0</v>
      </c>
      <c r="O163" s="541">
        <f>IF(O$3='Project Summary'!$G$7,N117,IF(DATE(YEAR(O$3),MONTH(O$3)-1,1)=Debt!$D$16,N117,0))*IF('Project Summary'!$G$7&lt;'Cash Flow_Monthly'!O$3,0,1)</f>
        <v>0</v>
      </c>
      <c r="P163" s="541">
        <f>IF(P$3='Project Summary'!$G$7,O117,IF(DATE(YEAR(P$3),MONTH(P$3)-1,1)=Debt!$D$16,O117,0))*IF('Project Summary'!$G$7&lt;'Cash Flow_Monthly'!P$3,0,1)</f>
        <v>0</v>
      </c>
      <c r="Q163" s="541">
        <f>IF(Q$3='Project Summary'!$G$7,P117,IF(DATE(YEAR(Q$3),MONTH(Q$3)-1,1)=Debt!$D$16,P117,0))*IF('Project Summary'!$G$7&lt;'Cash Flow_Monthly'!Q$3,0,1)</f>
        <v>0</v>
      </c>
      <c r="R163" s="541">
        <f>IF(R$3='Project Summary'!$G$7,Q117,IF(DATE(YEAR(R$3),MONTH(R$3)-1,1)=Debt!$D$16,Q117,0))*IF('Project Summary'!$G$7&lt;'Cash Flow_Monthly'!R$3,0,1)</f>
        <v>0</v>
      </c>
      <c r="S163" s="541">
        <f>IF(S$3='Project Summary'!$G$7,R117,IF(DATE(YEAR(S$3),MONTH(S$3)-1,1)=Debt!$D$16,R117,0))*IF('Project Summary'!$G$7&lt;'Cash Flow_Monthly'!S$3,0,1)</f>
        <v>0</v>
      </c>
      <c r="T163" s="541">
        <f>IF(T$3='Project Summary'!$G$7,S117,IF(DATE(YEAR(T$3),MONTH(T$3)-1,1)=Debt!$D$16,S117,0))*IF('Project Summary'!$G$7&lt;'Cash Flow_Monthly'!T$3,0,1)</f>
        <v>0</v>
      </c>
      <c r="U163" s="541">
        <f>IF(U$3='Project Summary'!$G$7,T117,IF(DATE(YEAR(U$3),MONTH(U$3)-1,1)=Debt!$D$16,T117,0))*IF('Project Summary'!$G$7&lt;'Cash Flow_Monthly'!U$3,0,1)</f>
        <v>0</v>
      </c>
      <c r="V163" s="541">
        <f>IF(V$3='Project Summary'!$G$7,U117,IF(DATE(YEAR(V$3),MONTH(V$3)-1,1)=Debt!$D$16,U117,0))*IF('Project Summary'!$G$7&lt;'Cash Flow_Monthly'!V$3,0,1)</f>
        <v>0</v>
      </c>
      <c r="W163" s="541">
        <f>IF(W$3='Project Summary'!$G$7,V117,IF(DATE(YEAR(W$3),MONTH(W$3)-1,1)=Debt!$D$16,V117,0))*IF('Project Summary'!$G$7&lt;'Cash Flow_Monthly'!W$3,0,1)</f>
        <v>0</v>
      </c>
      <c r="X163" s="541">
        <f>IF(X$3='Project Summary'!$G$7,W117,IF(DATE(YEAR(X$3),MONTH(X$3)-1,1)=Debt!$D$16,W117,0))*IF('Project Summary'!$G$7&lt;'Cash Flow_Monthly'!X$3,0,1)</f>
        <v>0</v>
      </c>
      <c r="Y163" s="541">
        <f>IF(Y$3='Project Summary'!$G$7,X117,IF(DATE(YEAR(Y$3),MONTH(Y$3)-1,1)=Debt!$D$16,X117,0))*IF('Project Summary'!$G$7&lt;'Cash Flow_Monthly'!Y$3,0,1)</f>
        <v>0</v>
      </c>
      <c r="Z163" s="541">
        <f>IF(Z$3='Project Summary'!$G$7,Y117,IF(DATE(YEAR(Z$3),MONTH(Z$3)-1,1)=Debt!$D$16,Y117,0))*IF('Project Summary'!$G$7&lt;'Cash Flow_Monthly'!Z$3,0,1)</f>
        <v>0</v>
      </c>
      <c r="AA163" s="541">
        <f>IF(AA$3='Project Summary'!$G$7,Z117,IF(DATE(YEAR(AA$3),MONTH(AA$3)-1,1)=Debt!$D$16,Z117,0))*IF('Project Summary'!$G$7&lt;'Cash Flow_Monthly'!AA$3,0,1)</f>
        <v>0</v>
      </c>
      <c r="AB163" s="541">
        <f>IF(AB$3='Project Summary'!$G$7,AA117,IF(DATE(YEAR(AB$3),MONTH(AB$3)-1,1)=Debt!$D$16,AA117,0))*IF('Project Summary'!$G$7&lt;'Cash Flow_Monthly'!AB$3,0,1)</f>
        <v>0</v>
      </c>
      <c r="AC163" s="541">
        <f>IF(AC$3='Project Summary'!$G$7,AB117,IF(DATE(YEAR(AC$3),MONTH(AC$3)-1,1)=Debt!$D$16,AB117,0))*IF('Project Summary'!$G$7&lt;'Cash Flow_Monthly'!AC$3,0,1)</f>
        <v>0</v>
      </c>
      <c r="AD163" s="541">
        <f>IF(AD$3='Project Summary'!$G$7,AC117,IF(DATE(YEAR(AD$3),MONTH(AD$3)-1,1)=Debt!$D$16,AC117,0))*IF('Project Summary'!$G$7&lt;'Cash Flow_Monthly'!AD$3,0,1)</f>
        <v>0</v>
      </c>
      <c r="AE163" s="541">
        <f>IF(AE$3='Project Summary'!$G$7,AD117,IF(DATE(YEAR(AE$3),MONTH(AE$3)-1,1)=Debt!$D$16,AD117,0))*IF('Project Summary'!$G$7&lt;'Cash Flow_Monthly'!AE$3,0,1)</f>
        <v>0</v>
      </c>
      <c r="AF163" s="541">
        <f>IF(AF$3='Project Summary'!$G$7,AE117,IF(DATE(YEAR(AF$3),MONTH(AF$3)-1,1)=Debt!$D$16,AE117,0))*IF('Project Summary'!$G$7&lt;'Cash Flow_Monthly'!AF$3,0,1)</f>
        <v>0</v>
      </c>
      <c r="AG163" s="541">
        <f>IF(AG$3='Project Summary'!$G$7,AF117,IF(DATE(YEAR(AG$3),MONTH(AG$3)-1,1)=Debt!$D$16,AF117,0))*IF('Project Summary'!$G$7&lt;'Cash Flow_Monthly'!AG$3,0,1)</f>
        <v>0</v>
      </c>
      <c r="AH163" s="541">
        <f>IF(AH$3='Project Summary'!$G$7,AG117,IF(DATE(YEAR(AH$3),MONTH(AH$3)-1,1)=Debt!$D$16,AG117,0))*IF('Project Summary'!$G$7&lt;'Cash Flow_Monthly'!AH$3,0,1)</f>
        <v>0</v>
      </c>
      <c r="AI163" s="541">
        <f>IF(AI$3='Project Summary'!$G$7,AH117,IF(DATE(YEAR(AI$3),MONTH(AI$3)-1,1)=Debt!$D$16,AH117,0))*IF('Project Summary'!$G$7&lt;'Cash Flow_Monthly'!AI$3,0,1)</f>
        <v>0</v>
      </c>
      <c r="AJ163" s="541">
        <f>IF(AJ$3='Project Summary'!$G$7,AI117,IF(DATE(YEAR(AJ$3),MONTH(AJ$3)-1,1)=Debt!$D$16,AI117,0))*IF('Project Summary'!$G$7&lt;'Cash Flow_Monthly'!AJ$3,0,1)</f>
        <v>0</v>
      </c>
      <c r="AK163" s="541">
        <f>IF(AK$3='Project Summary'!$G$7,AJ117,IF(DATE(YEAR(AK$3),MONTH(AK$3)-1,1)=Debt!$D$16,AJ117,0))*IF('Project Summary'!$G$7&lt;'Cash Flow_Monthly'!AK$3,0,1)</f>
        <v>0</v>
      </c>
      <c r="AL163" s="541">
        <f>IF(AL$3='Project Summary'!$G$7,AK117,IF(DATE(YEAR(AL$3),MONTH(AL$3)-1,1)=Debt!$D$16,AK117,0))*IF('Project Summary'!$G$7&lt;'Cash Flow_Monthly'!AL$3,0,1)</f>
        <v>0</v>
      </c>
      <c r="AM163" s="541">
        <f>IF(AM$3='Project Summary'!$G$7,AL117,IF(DATE(YEAR(AM$3),MONTH(AM$3)-1,1)=Debt!$D$16,AL117,0))*IF('Project Summary'!$G$7&lt;'Cash Flow_Monthly'!AM$3,0,1)</f>
        <v>0</v>
      </c>
      <c r="AN163" s="541">
        <f>IF(AN$3='Project Summary'!$G$7,AM117,IF(DATE(YEAR(AN$3),MONTH(AN$3)-1,1)=Debt!$D$16,AM117,0))*IF('Project Summary'!$G$7&lt;'Cash Flow_Monthly'!AN$3,0,1)</f>
        <v>0</v>
      </c>
      <c r="AO163" s="541">
        <f>IF(AO$3='Project Summary'!$G$7,AN117,IF(DATE(YEAR(AO$3),MONTH(AO$3)-1,1)=Debt!$D$16,AN117,0))*IF('Project Summary'!$G$7&lt;'Cash Flow_Monthly'!AO$3,0,1)</f>
        <v>0</v>
      </c>
      <c r="AP163" s="541">
        <f>IF(AP$3='Project Summary'!$G$7,AO117,IF(DATE(YEAR(AP$3),MONTH(AP$3)-1,1)=Debt!$D$16,AO117,0))*IF('Project Summary'!$G$7&lt;'Cash Flow_Monthly'!AP$3,0,1)</f>
        <v>0</v>
      </c>
      <c r="AQ163" s="541">
        <f>IF(AQ$3='Project Summary'!$G$7,AP117,IF(DATE(YEAR(AQ$3),MONTH(AQ$3)-1,1)=Debt!$D$16,AP117,0))*IF('Project Summary'!$G$7&lt;'Cash Flow_Monthly'!AQ$3,0,1)</f>
        <v>0</v>
      </c>
      <c r="AR163" s="541">
        <f>IF(AR$3='Project Summary'!$G$7,AQ117,IF(DATE(YEAR(AR$3),MONTH(AR$3)-1,1)=Debt!$D$16,AQ117,0))*IF('Project Summary'!$G$7&lt;'Cash Flow_Monthly'!AR$3,0,1)</f>
        <v>0</v>
      </c>
      <c r="AS163" s="541">
        <f>IF(AS$3='Project Summary'!$G$7,AR117,IF(DATE(YEAR(AS$3),MONTH(AS$3)-1,1)=Debt!$D$16,AR117,0))*IF('Project Summary'!$G$7&lt;'Cash Flow_Monthly'!AS$3,0,1)</f>
        <v>0</v>
      </c>
      <c r="AT163" s="541">
        <f>IF(AT$3='Project Summary'!$G$7,AS117,IF(DATE(YEAR(AT$3),MONTH(AT$3)-1,1)=Debt!$D$16,AS117,0))*IF('Project Summary'!$G$7&lt;'Cash Flow_Monthly'!AT$3,0,1)</f>
        <v>0</v>
      </c>
      <c r="AU163" s="541">
        <f>IF(AU$3='Project Summary'!$G$7,AT117,IF(DATE(YEAR(AU$3),MONTH(AU$3)-1,1)=Debt!$D$16,AT117,0))*IF('Project Summary'!$G$7&lt;'Cash Flow_Monthly'!AU$3,0,1)</f>
        <v>0</v>
      </c>
      <c r="AV163" s="541">
        <f>IF(AV$3='Project Summary'!$G$7,AU117,IF(DATE(YEAR(AV$3),MONTH(AV$3)-1,1)=Debt!$D$16,AU117,0))*IF('Project Summary'!$G$7&lt;'Cash Flow_Monthly'!AV$3,0,1)</f>
        <v>0</v>
      </c>
      <c r="AW163" s="541">
        <f>IF(AW$3='Project Summary'!$G$7,AV117,IF(DATE(YEAR(AW$3),MONTH(AW$3)-1,1)=Debt!$D$16,AV117,0))*IF('Project Summary'!$G$7&lt;'Cash Flow_Monthly'!AW$3,0,1)</f>
        <v>0</v>
      </c>
      <c r="AX163" s="541">
        <f>IF(AX$3='Project Summary'!$G$7,AW117,IF(DATE(YEAR(AX$3),MONTH(AX$3)-1,1)=Debt!$D$16,AW117,0))*IF('Project Summary'!$G$7&lt;'Cash Flow_Monthly'!AX$3,0,1)</f>
        <v>0</v>
      </c>
      <c r="AY163" s="541">
        <f>IF(AY$3='Project Summary'!$G$7,AX117,IF(DATE(YEAR(AY$3),MONTH(AY$3)-1,1)=Debt!$D$16,AX117,0))*IF('Project Summary'!$G$7&lt;'Cash Flow_Monthly'!AY$3,0,1)</f>
        <v>0</v>
      </c>
      <c r="AZ163" s="541">
        <f>IF(AZ$3='Project Summary'!$G$7,AY117,IF(DATE(YEAR(AZ$3),MONTH(AZ$3)-1,1)=Debt!$D$16,AY117,0))*IF('Project Summary'!$G$7&lt;'Cash Flow_Monthly'!AZ$3,0,1)</f>
        <v>0</v>
      </c>
      <c r="BA163" s="541">
        <f>IF(BA$3='Project Summary'!$G$7,AZ117,IF(DATE(YEAR(BA$3),MONTH(BA$3)-1,1)=Debt!$D$16,AZ117,0))*IF('Project Summary'!$G$7&lt;'Cash Flow_Monthly'!BA$3,0,1)</f>
        <v>0</v>
      </c>
      <c r="BB163" s="541">
        <f>IF(BB$3='Project Summary'!$G$7,BA117,IF(DATE(YEAR(BB$3),MONTH(BB$3)-1,1)=Debt!$D$16,BA117,0))*IF('Project Summary'!$G$7&lt;'Cash Flow_Monthly'!BB$3,0,1)</f>
        <v>0</v>
      </c>
      <c r="BC163" s="541">
        <f>IF(BC$3='Project Summary'!$G$7,BB117,IF(DATE(YEAR(BC$3),MONTH(BC$3)-1,1)=Debt!$D$16,BB117,0))*IF('Project Summary'!$G$7&lt;'Cash Flow_Monthly'!BC$3,0,1)</f>
        <v>0</v>
      </c>
      <c r="BD163" s="541">
        <f>IF(BD$3='Project Summary'!$G$7,BC117,IF(DATE(YEAR(BD$3),MONTH(BD$3)-1,1)=Debt!$D$16,BC117,0))*IF('Project Summary'!$G$7&lt;'Cash Flow_Monthly'!BD$3,0,1)</f>
        <v>0</v>
      </c>
      <c r="BE163" s="541">
        <f>IF(BE$3='Project Summary'!$G$7,BD117,IF(DATE(YEAR(BE$3),MONTH(BE$3)-1,1)=Debt!$D$16,BD117,0))*IF('Project Summary'!$G$7&lt;'Cash Flow_Monthly'!BE$3,0,1)</f>
        <v>0</v>
      </c>
      <c r="BF163" s="541">
        <f>IF(BF$3='Project Summary'!$G$7,BE117,IF(DATE(YEAR(BF$3),MONTH(BF$3)-1,1)=Debt!$D$16,BE117,0))*IF('Project Summary'!$G$7&lt;'Cash Flow_Monthly'!BF$3,0,1)</f>
        <v>0</v>
      </c>
      <c r="BG163" s="541">
        <f>IF(BG$3='Project Summary'!$G$7,BF117,IF(DATE(YEAR(BG$3),MONTH(BG$3)-1,1)=Debt!$D$16,BF117,0))*IF('Project Summary'!$G$7&lt;'Cash Flow_Monthly'!BG$3,0,1)</f>
        <v>0</v>
      </c>
      <c r="BH163" s="541">
        <f>IF(BH$3='Project Summary'!$G$7,BG117,IF(DATE(YEAR(BH$3),MONTH(BH$3)-1,1)=Debt!$D$16,BG117,0))*IF('Project Summary'!$G$7&lt;'Cash Flow_Monthly'!BH$3,0,1)</f>
        <v>0</v>
      </c>
      <c r="BI163" s="541">
        <f>IF(BI$3='Project Summary'!$G$7,BH117,IF(DATE(YEAR(BI$3),MONTH(BI$3)-1,1)=Debt!$D$16,BH117,0))*IF('Project Summary'!$G$7&lt;'Cash Flow_Monthly'!BI$3,0,1)</f>
        <v>0</v>
      </c>
      <c r="BJ163" s="541">
        <f>IF(BJ$3='Project Summary'!$G$7,BI117,IF(DATE(YEAR(BJ$3),MONTH(BJ$3)-1,1)=Debt!$D$16,BI117,0))*IF('Project Summary'!$G$7&lt;'Cash Flow_Monthly'!BJ$3,0,1)</f>
        <v>0</v>
      </c>
      <c r="BK163" s="541">
        <f>IF(BK$3='Project Summary'!$G$7,BJ117,IF(DATE(YEAR(BK$3),MONTH(BK$3)-1,1)=Debt!$D$16,BJ117,0))*IF('Project Summary'!$G$7&lt;'Cash Flow_Monthly'!BK$3,0,1)</f>
        <v>0</v>
      </c>
      <c r="BL163" s="541">
        <f>IF(BL$3='Project Summary'!$G$7,BK117,IF(DATE(YEAR(BL$3),MONTH(BL$3)-1,1)=Debt!$D$16,BK117,0))*IF('Project Summary'!$G$7&lt;'Cash Flow_Monthly'!BL$3,0,1)</f>
        <v>0</v>
      </c>
      <c r="BM163" s="541">
        <f>IF(BM$3='Project Summary'!$G$7,BL117,IF(DATE(YEAR(BM$3),MONTH(BM$3)-1,1)=Debt!$D$16,BL117,0))*IF('Project Summary'!$G$7&lt;'Cash Flow_Monthly'!BM$3,0,1)</f>
        <v>0</v>
      </c>
      <c r="BN163" s="541">
        <f>IF(BN$3='Project Summary'!$G$7,BM117,IF(DATE(YEAR(BN$3),MONTH(BN$3)-1,1)=Debt!$D$16,BM117,0))*IF('Project Summary'!$G$7&lt;'Cash Flow_Monthly'!BN$3,0,1)</f>
        <v>0</v>
      </c>
      <c r="BO163" s="541">
        <f>IF(BO$3='Project Summary'!$G$7,BN117,IF(DATE(YEAR(BO$3),MONTH(BO$3)-1,1)=Debt!$D$16,BN117,0))*IF('Project Summary'!$G$7&lt;'Cash Flow_Monthly'!BO$3,0,1)</f>
        <v>0</v>
      </c>
      <c r="BP163" s="541">
        <f>IF(BP$3='Project Summary'!$G$7,BO117,IF(DATE(YEAR(BP$3),MONTH(BP$3)-1,1)=Debt!$D$16,BO117,0))*IF('Project Summary'!$G$7&lt;'Cash Flow_Monthly'!BP$3,0,1)</f>
        <v>0</v>
      </c>
      <c r="BQ163" s="541">
        <f>IF(BQ$3='Project Summary'!$G$7,BP117,IF(DATE(YEAR(BQ$3),MONTH(BQ$3)-1,1)=Debt!$D$16,BP117,0))*IF('Project Summary'!$G$7&lt;'Cash Flow_Monthly'!BQ$3,0,1)</f>
        <v>0</v>
      </c>
      <c r="BR163" s="541">
        <f>IF(BR$3='Project Summary'!$G$7,BQ117,IF(DATE(YEAR(BR$3),MONTH(BR$3)-1,1)=Debt!$D$16,BQ117,0))*IF('Project Summary'!$G$7&lt;'Cash Flow_Monthly'!BR$3,0,1)</f>
        <v>0</v>
      </c>
      <c r="BS163" s="541">
        <f>IF(BS$3='Project Summary'!$G$7,BR117,IF(DATE(YEAR(BS$3),MONTH(BS$3)-1,1)=Debt!$D$16,BR117,0))*IF('Project Summary'!$G$7&lt;'Cash Flow_Monthly'!BS$3,0,1)</f>
        <v>0</v>
      </c>
      <c r="BT163" s="541">
        <f>IF(BT$3='Project Summary'!$G$7,BS117,IF(DATE(YEAR(BT$3),MONTH(BT$3)-1,1)=Debt!$D$16,BS117,0))*IF('Project Summary'!$G$7&lt;'Cash Flow_Monthly'!BT$3,0,1)</f>
        <v>0</v>
      </c>
      <c r="BU163" s="541">
        <f>IF(BU$3='Project Summary'!$G$7,BT117,IF(DATE(YEAR(BU$3),MONTH(BU$3)-1,1)=Debt!$D$16,BT117,0))*IF('Project Summary'!$G$7&lt;'Cash Flow_Monthly'!BU$3,0,1)</f>
        <v>0</v>
      </c>
      <c r="BV163" s="541">
        <f>IF(BV$3='Project Summary'!$G$7,BU117,IF(DATE(YEAR(BV$3),MONTH(BV$3)-1,1)=Debt!$D$16,BU117,0))*IF('Project Summary'!$G$7&lt;'Cash Flow_Monthly'!BV$3,0,1)</f>
        <v>0</v>
      </c>
      <c r="BW163" s="541">
        <f>IF(BW$3='Project Summary'!$G$7,BV117,IF(DATE(YEAR(BW$3),MONTH(BW$3)-1,1)=Debt!$D$16,BV117,0))*IF('Project Summary'!$G$7&lt;'Cash Flow_Monthly'!BW$3,0,1)</f>
        <v>0</v>
      </c>
      <c r="BX163" s="541">
        <f>IF(BX$3='Project Summary'!$G$7,BW117,IF(DATE(YEAR(BX$3),MONTH(BX$3)-1,1)=Debt!$D$16,BW117,0))*IF('Project Summary'!$G$7&lt;'Cash Flow_Monthly'!BX$3,0,1)</f>
        <v>0</v>
      </c>
      <c r="BY163" s="541">
        <f>IF(BY$3='Project Summary'!$G$7,BX117,IF(DATE(YEAR(BY$3),MONTH(BY$3)-1,1)=Debt!$D$16,BX117,0))*IF('Project Summary'!$G$7&lt;'Cash Flow_Monthly'!BY$3,0,1)</f>
        <v>0</v>
      </c>
      <c r="BZ163" s="541">
        <f>IF(BZ$3='Project Summary'!$G$7,BY117,IF(DATE(YEAR(BZ$3),MONTH(BZ$3)-1,1)=Debt!$D$16,BY117,0))*IF('Project Summary'!$G$7&lt;'Cash Flow_Monthly'!BZ$3,0,1)</f>
        <v>0</v>
      </c>
      <c r="CA163" s="541">
        <f>IF(CA$3='Project Summary'!$G$7,BZ117,IF(DATE(YEAR(CA$3),MONTH(CA$3)-1,1)=Debt!$D$16,BZ117,0))*IF('Project Summary'!$G$7&lt;'Cash Flow_Monthly'!CA$3,0,1)</f>
        <v>0</v>
      </c>
      <c r="CB163" s="541">
        <f>IF(CB$3='Project Summary'!$G$7,CA117,IF(DATE(YEAR(CB$3),MONTH(CB$3)-1,1)=Debt!$D$16,CA117,0))*IF('Project Summary'!$G$7&lt;'Cash Flow_Monthly'!CB$3,0,1)</f>
        <v>0</v>
      </c>
      <c r="CC163" s="541">
        <f>IF(CC$3='Project Summary'!$G$7,CB117,IF(DATE(YEAR(CC$3),MONTH(CC$3)-1,1)=Debt!$D$16,CB117,0))*IF('Project Summary'!$G$7&lt;'Cash Flow_Monthly'!CC$3,0,1)</f>
        <v>0</v>
      </c>
      <c r="CD163" s="541">
        <f>IF(CD$3='Project Summary'!$G$7,CC117,IF(DATE(YEAR(CD$3),MONTH(CD$3)-1,1)=Debt!$D$16,CC117,0))*IF('Project Summary'!$G$7&lt;'Cash Flow_Monthly'!CD$3,0,1)</f>
        <v>0</v>
      </c>
      <c r="CE163" s="541">
        <f>IF(CE$3='Project Summary'!$G$7,CD117,IF(DATE(YEAR(CE$3),MONTH(CE$3)-1,1)=Debt!$D$16,CD117,0))*IF('Project Summary'!$G$7&lt;'Cash Flow_Monthly'!CE$3,0,1)</f>
        <v>0</v>
      </c>
      <c r="CF163" s="541">
        <f>IF(CF$3='Project Summary'!$G$7,CE117,IF(DATE(YEAR(CF$3),MONTH(CF$3)-1,1)=Debt!$D$16,CE117,0))*IF('Project Summary'!$G$7&lt;'Cash Flow_Monthly'!CF$3,0,1)</f>
        <v>0</v>
      </c>
      <c r="CG163" s="541">
        <f>IF(CG$3='Project Summary'!$G$7,CF117,IF(DATE(YEAR(CG$3),MONTH(CG$3)-1,1)=Debt!$D$16,CF117,0))*IF('Project Summary'!$G$7&lt;'Cash Flow_Monthly'!CG$3,0,1)</f>
        <v>0</v>
      </c>
      <c r="CH163" s="541">
        <f>IF(CH$3='Project Summary'!$G$7,CG117,IF(DATE(YEAR(CH$3),MONTH(CH$3)-1,1)=Debt!$D$16,CG117,0))*IF('Project Summary'!$G$7&lt;'Cash Flow_Monthly'!CH$3,0,1)</f>
        <v>0</v>
      </c>
      <c r="CI163" s="541">
        <f>IF(CI$3='Project Summary'!$G$7,CH117,IF(DATE(YEAR(CI$3),MONTH(CI$3)-1,1)=Debt!$D$16,CH117,0))*IF('Project Summary'!$G$7&lt;'Cash Flow_Monthly'!CI$3,0,1)</f>
        <v>0</v>
      </c>
      <c r="CJ163" s="541">
        <f>IF(CJ$3='Project Summary'!$G$7,CI117,IF(DATE(YEAR(CJ$3),MONTH(CJ$3)-1,1)=Debt!$D$16,CI117,0))*IF('Project Summary'!$G$7&lt;'Cash Flow_Monthly'!CJ$3,0,1)</f>
        <v>17491639.740540832</v>
      </c>
      <c r="CK163" s="541">
        <f>IF(CK$3='Project Summary'!$G$7,CJ117,IF(DATE(YEAR(CK$3),MONTH(CK$3)-1,1)=Debt!$D$16,CJ117,0))*IF('Project Summary'!$G$7&lt;'Cash Flow_Monthly'!CK$3,0,1)</f>
        <v>0</v>
      </c>
      <c r="CL163" s="541">
        <f>IF(CL$3='Project Summary'!$G$7,CK117,IF(DATE(YEAR(CL$3),MONTH(CL$3)-1,1)=Debt!$D$16,CK117,0))*IF('Project Summary'!$G$7&lt;'Cash Flow_Monthly'!CL$3,0,1)</f>
        <v>0</v>
      </c>
      <c r="CM163" s="541">
        <f>IF(CM$3='Project Summary'!$G$7,CL117,IF(DATE(YEAR(CM$3),MONTH(CM$3)-1,1)=Debt!$D$16,CL117,0))*IF('Project Summary'!$G$7&lt;'Cash Flow_Monthly'!CM$3,0,1)</f>
        <v>0</v>
      </c>
      <c r="CN163" s="541">
        <f>IF(CN$3='Project Summary'!$G$7,CM117,IF(DATE(YEAR(CN$3),MONTH(CN$3)-1,1)=Debt!$D$16,CM117,0))*IF('Project Summary'!$G$7&lt;'Cash Flow_Monthly'!CN$3,0,1)</f>
        <v>0</v>
      </c>
      <c r="CO163" s="541">
        <f>IF(CO$3='Project Summary'!$G$7,CN117,IF(DATE(YEAR(CO$3),MONTH(CO$3)-1,1)=Debt!$D$16,CN117,0))*IF('Project Summary'!$G$7&lt;'Cash Flow_Monthly'!CO$3,0,1)</f>
        <v>0</v>
      </c>
      <c r="CP163" s="541">
        <f>IF(CP$3='Project Summary'!$G$7,CO117,IF(DATE(YEAR(CP$3),MONTH(CP$3)-1,1)=Debt!$D$16,CO117,0))*IF('Project Summary'!$G$7&lt;'Cash Flow_Monthly'!CP$3,0,1)</f>
        <v>0</v>
      </c>
      <c r="CQ163" s="541">
        <f>IF(CQ$3='Project Summary'!$G$7,CP117,IF(DATE(YEAR(CQ$3),MONTH(CQ$3)-1,1)=Debt!$D$16,CP117,0))*IF('Project Summary'!$G$7&lt;'Cash Flow_Monthly'!CQ$3,0,1)</f>
        <v>0</v>
      </c>
      <c r="CR163" s="541">
        <f>IF(CR$3='Project Summary'!$G$7,CQ117,IF(DATE(YEAR(CR$3),MONTH(CR$3)-1,1)=Debt!$D$16,CQ117,0))*IF('Project Summary'!$G$7&lt;'Cash Flow_Monthly'!CR$3,0,1)</f>
        <v>0</v>
      </c>
      <c r="CS163" s="541">
        <f>IF(CS$3='Project Summary'!$G$7,CR117,IF(DATE(YEAR(CS$3),MONTH(CS$3)-1,1)=Debt!$D$16,CR117,0))*IF('Project Summary'!$G$7&lt;'Cash Flow_Monthly'!CS$3,0,1)</f>
        <v>0</v>
      </c>
      <c r="CT163" s="541">
        <f>IF(CT$3='Project Summary'!$G$7,CS117,IF(DATE(YEAR(CT$3),MONTH(CT$3)-1,1)=Debt!$D$16,CS117,0))*IF('Project Summary'!$G$7&lt;'Cash Flow_Monthly'!CT$3,0,1)</f>
        <v>0</v>
      </c>
      <c r="CU163" s="541">
        <f>IF(CU$3='Project Summary'!$G$7,CT117,IF(DATE(YEAR(CU$3),MONTH(CU$3)-1,1)=Debt!$D$16,CT117,0))*IF('Project Summary'!$G$7&lt;'Cash Flow_Monthly'!CU$3,0,1)</f>
        <v>0</v>
      </c>
      <c r="CV163" s="541">
        <f>IF(CV$3='Project Summary'!$G$7,CU117,IF(DATE(YEAR(CV$3),MONTH(CV$3)-1,1)=Debt!$D$16,CU117,0))*IF('Project Summary'!$G$7&lt;'Cash Flow_Monthly'!CV$3,0,1)</f>
        <v>0</v>
      </c>
      <c r="CW163" s="541">
        <f>IF(CW$3='Project Summary'!$G$7,CV117,IF(DATE(YEAR(CW$3),MONTH(CW$3)-1,1)=Debt!$D$16,CV117,0))*IF('Project Summary'!$G$7&lt;'Cash Flow_Monthly'!CW$3,0,1)</f>
        <v>0</v>
      </c>
      <c r="CX163" s="541">
        <f>IF(CX$3='Project Summary'!$G$7,CW117,IF(DATE(YEAR(CX$3),MONTH(CX$3)-1,1)=Debt!$D$16,CW117,0))*IF('Project Summary'!$G$7&lt;'Cash Flow_Monthly'!CX$3,0,1)</f>
        <v>0</v>
      </c>
      <c r="CY163" s="541">
        <f>IF(CY$3='Project Summary'!$G$7,CX117,IF(DATE(YEAR(CY$3),MONTH(CY$3)-1,1)=Debt!$D$16,CX117,0))*IF('Project Summary'!$G$7&lt;'Cash Flow_Monthly'!CY$3,0,1)</f>
        <v>0</v>
      </c>
      <c r="CZ163" s="541">
        <f>IF(CZ$3='Project Summary'!$G$7,CY117,IF(DATE(YEAR(CZ$3),MONTH(CZ$3)-1,1)=Debt!$D$16,CY117,0))*IF('Project Summary'!$G$7&lt;'Cash Flow_Monthly'!CZ$3,0,1)</f>
        <v>0</v>
      </c>
      <c r="DA163" s="541">
        <f>IF(DA$3='Project Summary'!$G$7,CZ117,IF(DATE(YEAR(DA$3),MONTH(DA$3)-1,1)=Debt!$D$16,CZ117,0))*IF('Project Summary'!$G$7&lt;'Cash Flow_Monthly'!DA$3,0,1)</f>
        <v>0</v>
      </c>
      <c r="DB163" s="541">
        <f>IF(DB$3='Project Summary'!$G$7,DA117,IF(DATE(YEAR(DB$3),MONTH(DB$3)-1,1)=Debt!$D$16,DA117,0))*IF('Project Summary'!$G$7&lt;'Cash Flow_Monthly'!DB$3,0,1)</f>
        <v>0</v>
      </c>
      <c r="DC163" s="541">
        <f>IF(DC$3='Project Summary'!$G$7,DB117,IF(DATE(YEAR(DC$3),MONTH(DC$3)-1,1)=Debt!$D$16,DB117,0))*IF('Project Summary'!$G$7&lt;'Cash Flow_Monthly'!DC$3,0,1)</f>
        <v>0</v>
      </c>
      <c r="DD163" s="541">
        <f>IF(DD$3='Project Summary'!$G$7,DC117,IF(DATE(YEAR(DD$3),MONTH(DD$3)-1,1)=Debt!$D$16,DC117,0))*IF('Project Summary'!$G$7&lt;'Cash Flow_Monthly'!DD$3,0,1)</f>
        <v>0</v>
      </c>
      <c r="DE163" s="541">
        <f>IF(DE$3='Project Summary'!$G$7,DD117,IF(DATE(YEAR(DE$3),MONTH(DE$3)-1,1)=Debt!$D$16,DD117,0))*IF('Project Summary'!$G$7&lt;'Cash Flow_Monthly'!DE$3,0,1)</f>
        <v>0</v>
      </c>
      <c r="DF163" s="541">
        <f>IF(DF$3='Project Summary'!$G$7,DE117,IF(DATE(YEAR(DF$3),MONTH(DF$3)-1,1)=Debt!$D$16,DE117,0))*IF('Project Summary'!$G$7&lt;'Cash Flow_Monthly'!DF$3,0,1)</f>
        <v>0</v>
      </c>
      <c r="DG163" s="541">
        <f>IF(DG$3='Project Summary'!$G$7,DF117,IF(DATE(YEAR(DG$3),MONTH(DG$3)-1,1)=Debt!$D$16,DF117,0))*IF('Project Summary'!$G$7&lt;'Cash Flow_Monthly'!DG$3,0,1)</f>
        <v>0</v>
      </c>
      <c r="DH163" s="541">
        <f>IF(DH$3='Project Summary'!$G$7,DG117,IF(DATE(YEAR(DH$3),MONTH(DH$3)-1,1)=Debt!$D$16,DG117,0))*IF('Project Summary'!$G$7&lt;'Cash Flow_Monthly'!DH$3,0,1)</f>
        <v>0</v>
      </c>
      <c r="DI163" s="541">
        <f>IF(DI$3='Project Summary'!$G$7,DH117,IF(DATE(YEAR(DI$3),MONTH(DI$3)-1,1)=Debt!$D$16,DH117,0))*IF('Project Summary'!$G$7&lt;'Cash Flow_Monthly'!DI$3,0,1)</f>
        <v>0</v>
      </c>
      <c r="DJ163" s="541">
        <f>IF(DJ$3='Project Summary'!$G$7,DI117,IF(DATE(YEAR(DJ$3),MONTH(DJ$3)-1,1)=Debt!$D$16,DI117,0))*IF('Project Summary'!$G$7&lt;'Cash Flow_Monthly'!DJ$3,0,1)</f>
        <v>0</v>
      </c>
      <c r="DK163" s="541">
        <f>IF(DK$3='Project Summary'!$G$7,DJ117,IF(DATE(YEAR(DK$3),MONTH(DK$3)-1,1)=Debt!$D$16,DJ117,0))*IF('Project Summary'!$G$7&lt;'Cash Flow_Monthly'!DK$3,0,1)</f>
        <v>0</v>
      </c>
      <c r="DL163" s="541">
        <f>IF(DL$3='Project Summary'!$G$7,DK117,IF(DATE(YEAR(DL$3),MONTH(DL$3)-1,1)=Debt!$D$16,DK117,0))*IF('Project Summary'!$G$7&lt;'Cash Flow_Monthly'!DL$3,0,1)</f>
        <v>0</v>
      </c>
      <c r="DM163" s="541">
        <f>IF(DM$3='Project Summary'!$G$7,DL117,IF(DATE(YEAR(DM$3),MONTH(DM$3)-1,1)=Debt!$D$16,DL117,0))*IF('Project Summary'!$G$7&lt;'Cash Flow_Monthly'!DM$3,0,1)</f>
        <v>0</v>
      </c>
      <c r="DN163" s="541">
        <f>IF(DN$3='Project Summary'!$G$7,DM117,IF(DATE(YEAR(DN$3),MONTH(DN$3)-1,1)=Debt!$D$16,DM117,0))*IF('Project Summary'!$G$7&lt;'Cash Flow_Monthly'!DN$3,0,1)</f>
        <v>0</v>
      </c>
      <c r="DO163" s="541">
        <f>IF(DO$3='Project Summary'!$G$7,DN117,IF(DATE(YEAR(DO$3),MONTH(DO$3)-1,1)=Debt!$D$16,DN117,0))*IF('Project Summary'!$G$7&lt;'Cash Flow_Monthly'!DO$3,0,1)</f>
        <v>0</v>
      </c>
      <c r="DP163" s="541">
        <f>IF(DP$3='Project Summary'!$G$7,DO117,IF(DATE(YEAR(DP$3),MONTH(DP$3)-1,1)=Debt!$D$16,DO117,0))*IF('Project Summary'!$G$7&lt;'Cash Flow_Monthly'!DP$3,0,1)</f>
        <v>0</v>
      </c>
      <c r="DQ163" s="541">
        <f>IF(DQ$3='Project Summary'!$G$7,DP117,IF(DATE(YEAR(DQ$3),MONTH(DQ$3)-1,1)=Debt!$D$16,DP117,0))*IF('Project Summary'!$G$7&lt;'Cash Flow_Monthly'!DQ$3,0,1)</f>
        <v>0</v>
      </c>
      <c r="DR163" s="541">
        <f>IF(DR$3='Project Summary'!$G$7,DQ117,IF(DATE(YEAR(DR$3),MONTH(DR$3)-1,1)=Debt!$D$16,DQ117,0))*IF('Project Summary'!$G$7&lt;'Cash Flow_Monthly'!DR$3,0,1)</f>
        <v>0</v>
      </c>
      <c r="DS163" s="541">
        <f>IF(DS$3='Project Summary'!$G$7,DR117,IF(DATE(YEAR(DS$3),MONTH(DS$3)-1,1)=Debt!$D$16,DR117,0))*IF('Project Summary'!$G$7&lt;'Cash Flow_Monthly'!DS$3,0,1)</f>
        <v>0</v>
      </c>
      <c r="DT163" s="541">
        <f>IF(DT$3='Project Summary'!$G$7,DS117,IF(DATE(YEAR(DT$3),MONTH(DT$3)-1,1)=Debt!$D$16,DS117,0))*IF('Project Summary'!$G$7&lt;'Cash Flow_Monthly'!DT$3,0,1)</f>
        <v>0</v>
      </c>
      <c r="DU163" s="586"/>
    </row>
    <row r="164" spans="1:125" s="466" customFormat="1">
      <c r="A164" s="4"/>
      <c r="B164" s="7" t="str">
        <f>Debt!F1&amp;" Repayment"</f>
        <v>Loan 2 Repayment</v>
      </c>
      <c r="C164" s="7"/>
      <c r="D164"/>
      <c r="E164" s="541">
        <f>IF(E$3='Project Summary'!$G$7,D123,IF(DATE(YEAR(E$3),MONTH(E$3)-1,1)=Debt!$I$16,D123,0))*IF('Project Summary'!$G$7&lt;E$3,0,1)</f>
        <v>0</v>
      </c>
      <c r="F164" s="541">
        <f>IF(F$3='Project Summary'!$G$7,E123,IF(DATE(YEAR(F$3),MONTH(F$3)-1,1)=Debt!$I$16,E123,0))*IF('Project Summary'!$G$7&lt;F$3,0,1)</f>
        <v>0</v>
      </c>
      <c r="G164" s="541">
        <f>IF(G$3='Project Summary'!$G$7,F123,IF(DATE(YEAR(G$3),MONTH(G$3)-1,1)=Debt!$I$16,F123,0))*IF('Project Summary'!$G$7&lt;G$3,0,1)</f>
        <v>0</v>
      </c>
      <c r="H164" s="541">
        <f>IF(H$3='Project Summary'!$G$7,G123,IF(DATE(YEAR(H$3),MONTH(H$3)-1,1)=Debt!$I$16,G123,0))*IF('Project Summary'!$G$7&lt;H$3,0,1)</f>
        <v>0</v>
      </c>
      <c r="I164" s="541">
        <f>IF(I$3='Project Summary'!$G$7,H123,IF(DATE(YEAR(I$3),MONTH(I$3)-1,1)=Debt!$I$16,H123,0))*IF('Project Summary'!$G$7&lt;I$3,0,1)</f>
        <v>0</v>
      </c>
      <c r="J164" s="541">
        <f>IF(J$3='Project Summary'!$G$7,I123,IF(DATE(YEAR(J$3),MONTH(J$3)-1,1)=Debt!$I$16,I123,0))*IF('Project Summary'!$G$7&lt;J$3,0,1)</f>
        <v>0</v>
      </c>
      <c r="K164" s="541">
        <f>IF(K$3='Project Summary'!$G$7,J123,IF(DATE(YEAR(K$3),MONTH(K$3)-1,1)=Debt!$I$16,J123,0))*IF('Project Summary'!$G$7&lt;K$3,0,1)</f>
        <v>0</v>
      </c>
      <c r="L164" s="541">
        <f>IF(L$3='Project Summary'!$G$7,K123,IF(DATE(YEAR(L$3),MONTH(L$3)-1,1)=Debt!$I$16,K123,0))*IF('Project Summary'!$G$7&lt;L$3,0,1)</f>
        <v>0</v>
      </c>
      <c r="M164" s="541">
        <f>IF(M$3='Project Summary'!$G$7,L123,IF(DATE(YEAR(M$3),MONTH(M$3)-1,1)=Debt!$I$16,L123,0))*IF('Project Summary'!$G$7&lt;M$3,0,1)</f>
        <v>0</v>
      </c>
      <c r="N164" s="541">
        <f>IF(N$3='Project Summary'!$G$7,M123,IF(DATE(YEAR(N$3),MONTH(N$3)-1,1)=Debt!$I$16,M123,0))*IF('Project Summary'!$G$7&lt;N$3,0,1)</f>
        <v>0</v>
      </c>
      <c r="O164" s="541">
        <f>IF(O$3='Project Summary'!$G$7,N123,IF(DATE(YEAR(O$3),MONTH(O$3)-1,1)=Debt!$I$16,N123,0))*IF('Project Summary'!$G$7&lt;O$3,0,1)</f>
        <v>0</v>
      </c>
      <c r="P164" s="541">
        <f>IF(P$3='Project Summary'!$G$7,O123,IF(DATE(YEAR(P$3),MONTH(P$3)-1,1)=Debt!$I$16,O123,0))*IF('Project Summary'!$G$7&lt;P$3,0,1)</f>
        <v>0</v>
      </c>
      <c r="Q164" s="541">
        <f>IF(Q$3='Project Summary'!$G$7,P123,IF(DATE(YEAR(Q$3),MONTH(Q$3)-1,1)=Debt!$I$16,P123,0))*IF('Project Summary'!$G$7&lt;Q$3,0,1)</f>
        <v>0</v>
      </c>
      <c r="R164" s="541">
        <f>IF(R$3='Project Summary'!$G$7,Q123,IF(DATE(YEAR(R$3),MONTH(R$3)-1,1)=Debt!$I$16,Q123,0))*IF('Project Summary'!$G$7&lt;R$3,0,1)</f>
        <v>0</v>
      </c>
      <c r="S164" s="541">
        <f>IF(S$3='Project Summary'!$G$7,R123,IF(DATE(YEAR(S$3),MONTH(S$3)-1,1)=Debt!$I$16,R123,0))*IF('Project Summary'!$G$7&lt;S$3,0,1)</f>
        <v>0</v>
      </c>
      <c r="T164" s="541">
        <f>IF(T$3='Project Summary'!$G$7,S123,IF(DATE(YEAR(T$3),MONTH(T$3)-1,1)=Debt!$I$16,S123,0))*IF('Project Summary'!$G$7&lt;T$3,0,1)</f>
        <v>0</v>
      </c>
      <c r="U164" s="541">
        <f>IF(U$3='Project Summary'!$G$7,T123,IF(DATE(YEAR(U$3),MONTH(U$3)-1,1)=Debt!$I$16,T123,0))*IF('Project Summary'!$G$7&lt;U$3,0,1)</f>
        <v>0</v>
      </c>
      <c r="V164" s="541">
        <f>IF(V$3='Project Summary'!$G$7,U123,IF(DATE(YEAR(V$3),MONTH(V$3)-1,1)=Debt!$I$16,U123,0))*IF('Project Summary'!$G$7&lt;V$3,0,1)</f>
        <v>0</v>
      </c>
      <c r="W164" s="541">
        <f>IF(W$3='Project Summary'!$G$7,V123,IF(DATE(YEAR(W$3),MONTH(W$3)-1,1)=Debt!$I$16,V123,0))*IF('Project Summary'!$G$7&lt;W$3,0,1)</f>
        <v>0</v>
      </c>
      <c r="X164" s="541">
        <f>IF(X$3='Project Summary'!$G$7,W123,IF(DATE(YEAR(X$3),MONTH(X$3)-1,1)=Debt!$I$16,W123,0))*IF('Project Summary'!$G$7&lt;X$3,0,1)</f>
        <v>0</v>
      </c>
      <c r="Y164" s="541">
        <f>IF(Y$3='Project Summary'!$G$7,X123,IF(DATE(YEAR(Y$3),MONTH(Y$3)-1,1)=Debt!$I$16,X123,0))*IF('Project Summary'!$G$7&lt;Y$3,0,1)</f>
        <v>0</v>
      </c>
      <c r="Z164" s="541">
        <f>IF(Z$3='Project Summary'!$G$7,Y123,IF(DATE(YEAR(Z$3),MONTH(Z$3)-1,1)=Debt!$I$16,Y123,0))*IF('Project Summary'!$G$7&lt;Z$3,0,1)</f>
        <v>0</v>
      </c>
      <c r="AA164" s="541">
        <f>IF(AA$3='Project Summary'!$G$7,Z123,IF(DATE(YEAR(AA$3),MONTH(AA$3)-1,1)=Debt!$I$16,Z123,0))*IF('Project Summary'!$G$7&lt;AA$3,0,1)</f>
        <v>0</v>
      </c>
      <c r="AB164" s="541">
        <f>IF(AB$3='Project Summary'!$G$7,AA123,IF(DATE(YEAR(AB$3),MONTH(AB$3)-1,1)=Debt!$I$16,AA123,0))*IF('Project Summary'!$G$7&lt;AB$3,0,1)</f>
        <v>0</v>
      </c>
      <c r="AC164" s="541">
        <f>IF(AC$3='Project Summary'!$G$7,AB123,IF(DATE(YEAR(AC$3),MONTH(AC$3)-1,1)=Debt!$I$16,AB123,0))*IF('Project Summary'!$G$7&lt;AC$3,0,1)</f>
        <v>0</v>
      </c>
      <c r="AD164" s="541">
        <f>IF(AD$3='Project Summary'!$G$7,AC123,IF(DATE(YEAR(AD$3),MONTH(AD$3)-1,1)=Debt!$I$16,AC123,0))*IF('Project Summary'!$G$7&lt;AD$3,0,1)</f>
        <v>0</v>
      </c>
      <c r="AE164" s="541">
        <f>IF(AE$3='Project Summary'!$G$7,AD123,IF(DATE(YEAR(AE$3),MONTH(AE$3)-1,1)=Debt!$I$16,AD123,0))*IF('Project Summary'!$G$7&lt;AE$3,0,1)</f>
        <v>0</v>
      </c>
      <c r="AF164" s="541">
        <f>IF(AF$3='Project Summary'!$G$7,AE123,IF(DATE(YEAR(AF$3),MONTH(AF$3)-1,1)=Debt!$I$16,AE123,0))*IF('Project Summary'!$G$7&lt;AF$3,0,1)</f>
        <v>0</v>
      </c>
      <c r="AG164" s="541">
        <f>IF(AG$3='Project Summary'!$G$7,AF123,IF(DATE(YEAR(AG$3),MONTH(AG$3)-1,1)=Debt!$I$16,AF123,0))*IF('Project Summary'!$G$7&lt;AG$3,0,1)</f>
        <v>0</v>
      </c>
      <c r="AH164" s="541">
        <f>IF(AH$3='Project Summary'!$G$7,AG123,IF(DATE(YEAR(AH$3),MONTH(AH$3)-1,1)=Debt!$I$16,AG123,0))*IF('Project Summary'!$G$7&lt;AH$3,0,1)</f>
        <v>0</v>
      </c>
      <c r="AI164" s="541">
        <f>IF(AI$3='Project Summary'!$G$7,AH123,IF(DATE(YEAR(AI$3),MONTH(AI$3)-1,1)=Debt!$I$16,AH123,0))*IF('Project Summary'!$G$7&lt;AI$3,0,1)</f>
        <v>0</v>
      </c>
      <c r="AJ164" s="541">
        <f>IF(AJ$3='Project Summary'!$G$7,AI123,IF(DATE(YEAR(AJ$3),MONTH(AJ$3)-1,1)=Debt!$I$16,AI123,0))*IF('Project Summary'!$G$7&lt;AJ$3,0,1)</f>
        <v>0</v>
      </c>
      <c r="AK164" s="541">
        <f>IF(AK$3='Project Summary'!$G$7,AJ123,IF(DATE(YEAR(AK$3),MONTH(AK$3)-1,1)=Debt!$I$16,AJ123,0))*IF('Project Summary'!$G$7&lt;AK$3,0,1)</f>
        <v>0</v>
      </c>
      <c r="AL164" s="541">
        <f>IF(AL$3='Project Summary'!$G$7,AK123,IF(DATE(YEAR(AL$3),MONTH(AL$3)-1,1)=Debt!$I$16,AK123,0))*IF('Project Summary'!$G$7&lt;AL$3,0,1)</f>
        <v>0</v>
      </c>
      <c r="AM164" s="541">
        <f>IF(AM$3='Project Summary'!$G$7,AL123,IF(DATE(YEAR(AM$3),MONTH(AM$3)-1,1)=Debt!$I$16,AL123,0))*IF('Project Summary'!$G$7&lt;AM$3,0,1)</f>
        <v>0</v>
      </c>
      <c r="AN164" s="541">
        <f>IF(AN$3='Project Summary'!$G$7,AM123,IF(DATE(YEAR(AN$3),MONTH(AN$3)-1,1)=Debt!$I$16,AM123,0))*IF('Project Summary'!$G$7&lt;AN$3,0,1)</f>
        <v>0</v>
      </c>
      <c r="AO164" s="541">
        <f>IF(AO$3='Project Summary'!$G$7,AN123,IF(DATE(YEAR(AO$3),MONTH(AO$3)-1,1)=Debt!$I$16,AN123,0))*IF('Project Summary'!$G$7&lt;AO$3,0,1)</f>
        <v>0</v>
      </c>
      <c r="AP164" s="541">
        <f>IF(AP$3='Project Summary'!$G$7,AO123,IF(DATE(YEAR(AP$3),MONTH(AP$3)-1,1)=Debt!$I$16,AO123,0))*IF('Project Summary'!$G$7&lt;AP$3,0,1)</f>
        <v>0</v>
      </c>
      <c r="AQ164" s="541">
        <f>IF(AQ$3='Project Summary'!$G$7,AP123,IF(DATE(YEAR(AQ$3),MONTH(AQ$3)-1,1)=Debt!$I$16,AP123,0))*IF('Project Summary'!$G$7&lt;AQ$3,0,1)</f>
        <v>0</v>
      </c>
      <c r="AR164" s="541">
        <f>IF(AR$3='Project Summary'!$G$7,AQ123,IF(DATE(YEAR(AR$3),MONTH(AR$3)-1,1)=Debt!$I$16,AQ123,0))*IF('Project Summary'!$G$7&lt;AR$3,0,1)</f>
        <v>0</v>
      </c>
      <c r="AS164" s="541">
        <f>IF(AS$3='Project Summary'!$G$7,AR123,IF(DATE(YEAR(AS$3),MONTH(AS$3)-1,1)=Debt!$I$16,AR123,0))*IF('Project Summary'!$G$7&lt;AS$3,0,1)</f>
        <v>0</v>
      </c>
      <c r="AT164" s="541">
        <f>IF(AT$3='Project Summary'!$G$7,AS123,IF(DATE(YEAR(AT$3),MONTH(AT$3)-1,1)=Debt!$I$16,AS123,0))*IF('Project Summary'!$G$7&lt;AT$3,0,1)</f>
        <v>0</v>
      </c>
      <c r="AU164" s="541">
        <f>IF(AU$3='Project Summary'!$G$7,AT123,IF(DATE(YEAR(AU$3),MONTH(AU$3)-1,1)=Debt!$I$16,AT123,0))*IF('Project Summary'!$G$7&lt;AU$3,0,1)</f>
        <v>0</v>
      </c>
      <c r="AV164" s="541">
        <f>IF(AV$3='Project Summary'!$G$7,AU123,IF(DATE(YEAR(AV$3),MONTH(AV$3)-1,1)=Debt!$I$16,AU123,0))*IF('Project Summary'!$G$7&lt;AV$3,0,1)</f>
        <v>0</v>
      </c>
      <c r="AW164" s="541">
        <f>IF(AW$3='Project Summary'!$G$7,AV123,IF(DATE(YEAR(AW$3),MONTH(AW$3)-1,1)=Debt!$I$16,AV123,0))*IF('Project Summary'!$G$7&lt;AW$3,0,1)</f>
        <v>0</v>
      </c>
      <c r="AX164" s="541">
        <f>IF(AX$3='Project Summary'!$G$7,AW123,IF(DATE(YEAR(AX$3),MONTH(AX$3)-1,1)=Debt!$I$16,AW123,0))*IF('Project Summary'!$G$7&lt;AX$3,0,1)</f>
        <v>0</v>
      </c>
      <c r="AY164" s="541">
        <f>IF(AY$3='Project Summary'!$G$7,AX123,IF(DATE(YEAR(AY$3),MONTH(AY$3)-1,1)=Debt!$I$16,AX123,0))*IF('Project Summary'!$G$7&lt;AY$3,0,1)</f>
        <v>0</v>
      </c>
      <c r="AZ164" s="541">
        <f>IF(AZ$3='Project Summary'!$G$7,AY123,IF(DATE(YEAR(AZ$3),MONTH(AZ$3)-1,1)=Debt!$I$16,AY123,0))*IF('Project Summary'!$G$7&lt;AZ$3,0,1)</f>
        <v>0</v>
      </c>
      <c r="BA164" s="541">
        <f>IF(BA$3='Project Summary'!$G$7,AZ123,IF(DATE(YEAR(BA$3),MONTH(BA$3)-1,1)=Debt!$I$16,AZ123,0))*IF('Project Summary'!$G$7&lt;BA$3,0,1)</f>
        <v>0</v>
      </c>
      <c r="BB164" s="541">
        <f>IF(BB$3='Project Summary'!$G$7,BA123,IF(DATE(YEAR(BB$3),MONTH(BB$3)-1,1)=Debt!$I$16,BA123,0))*IF('Project Summary'!$G$7&lt;BB$3,0,1)</f>
        <v>0</v>
      </c>
      <c r="BC164" s="541">
        <f>IF(BC$3='Project Summary'!$G$7,BB123,IF(DATE(YEAR(BC$3),MONTH(BC$3)-1,1)=Debt!$I$16,BB123,0))*IF('Project Summary'!$G$7&lt;BC$3,0,1)</f>
        <v>0</v>
      </c>
      <c r="BD164" s="541">
        <f>IF(BD$3='Project Summary'!$G$7,BC123,IF(DATE(YEAR(BD$3),MONTH(BD$3)-1,1)=Debt!$I$16,BC123,0))*IF('Project Summary'!$G$7&lt;BD$3,0,1)</f>
        <v>0</v>
      </c>
      <c r="BE164" s="541">
        <f>IF(BE$3='Project Summary'!$G$7,BD123,IF(DATE(YEAR(BE$3),MONTH(BE$3)-1,1)=Debt!$I$16,BD123,0))*IF('Project Summary'!$G$7&lt;BE$3,0,1)</f>
        <v>0</v>
      </c>
      <c r="BF164" s="541">
        <f>IF(BF$3='Project Summary'!$G$7,BE123,IF(DATE(YEAR(BF$3),MONTH(BF$3)-1,1)=Debt!$I$16,BE123,0))*IF('Project Summary'!$G$7&lt;BF$3,0,1)</f>
        <v>0</v>
      </c>
      <c r="BG164" s="541">
        <f>IF(BG$3='Project Summary'!$G$7,BF123,IF(DATE(YEAR(BG$3),MONTH(BG$3)-1,1)=Debt!$I$16,BF123,0))*IF('Project Summary'!$G$7&lt;BG$3,0,1)</f>
        <v>0</v>
      </c>
      <c r="BH164" s="541">
        <f>IF(BH$3='Project Summary'!$G$7,BG123,IF(DATE(YEAR(BH$3),MONTH(BH$3)-1,1)=Debt!$I$16,BG123,0))*IF('Project Summary'!$G$7&lt;BH$3,0,1)</f>
        <v>0</v>
      </c>
      <c r="BI164" s="541">
        <f>IF(BI$3='Project Summary'!$G$7,BH123,IF(DATE(YEAR(BI$3),MONTH(BI$3)-1,1)=Debt!$I$16,BH123,0))*IF('Project Summary'!$G$7&lt;BI$3,0,1)</f>
        <v>0</v>
      </c>
      <c r="BJ164" s="541">
        <f>IF(BJ$3='Project Summary'!$G$7,BI123,IF(DATE(YEAR(BJ$3),MONTH(BJ$3)-1,1)=Debt!$I$16,BI123,0))*IF('Project Summary'!$G$7&lt;BJ$3,0,1)</f>
        <v>0</v>
      </c>
      <c r="BK164" s="541">
        <f>IF(BK$3='Project Summary'!$G$7,BJ123,IF(DATE(YEAR(BK$3),MONTH(BK$3)-1,1)=Debt!$I$16,BJ123,0))*IF('Project Summary'!$G$7&lt;BK$3,0,1)</f>
        <v>0</v>
      </c>
      <c r="BL164" s="541">
        <f>IF(BL$3='Project Summary'!$G$7,BK123,IF(DATE(YEAR(BL$3),MONTH(BL$3)-1,1)=Debt!$I$16,BK123,0))*IF('Project Summary'!$G$7&lt;BL$3,0,1)</f>
        <v>0</v>
      </c>
      <c r="BM164" s="541">
        <f>IF(BM$3='Project Summary'!$G$7,BL123,IF(DATE(YEAR(BM$3),MONTH(BM$3)-1,1)=Debt!$I$16,BL123,0))*IF('Project Summary'!$G$7&lt;BM$3,0,1)</f>
        <v>0</v>
      </c>
      <c r="BN164" s="541">
        <f>IF(BN$3='Project Summary'!$G$7,BM123,IF(DATE(YEAR(BN$3),MONTH(BN$3)-1,1)=Debt!$I$16,BM123,0))*IF('Project Summary'!$G$7&lt;BN$3,0,1)</f>
        <v>0</v>
      </c>
      <c r="BO164" s="541">
        <f>IF(BO$3='Project Summary'!$G$7,BN123,IF(DATE(YEAR(BO$3),MONTH(BO$3)-1,1)=Debt!$I$16,BN123,0))*IF('Project Summary'!$G$7&lt;BO$3,0,1)</f>
        <v>0</v>
      </c>
      <c r="BP164" s="541">
        <f>IF(BP$3='Project Summary'!$G$7,BO123,IF(DATE(YEAR(BP$3),MONTH(BP$3)-1,1)=Debt!$I$16,BO123,0))*IF('Project Summary'!$G$7&lt;BP$3,0,1)</f>
        <v>0</v>
      </c>
      <c r="BQ164" s="541">
        <f>IF(BQ$3='Project Summary'!$G$7,BP123,IF(DATE(YEAR(BQ$3),MONTH(BQ$3)-1,1)=Debt!$I$16,BP123,0))*IF('Project Summary'!$G$7&lt;BQ$3,0,1)</f>
        <v>0</v>
      </c>
      <c r="BR164" s="541">
        <f>IF(BR$3='Project Summary'!$G$7,BQ123,IF(DATE(YEAR(BR$3),MONTH(BR$3)-1,1)=Debt!$I$16,BQ123,0))*IF('Project Summary'!$G$7&lt;BR$3,0,1)</f>
        <v>0</v>
      </c>
      <c r="BS164" s="541">
        <f>IF(BS$3='Project Summary'!$G$7,BR123,IF(DATE(YEAR(BS$3),MONTH(BS$3)-1,1)=Debt!$I$16,BR123,0))*IF('Project Summary'!$G$7&lt;BS$3,0,1)</f>
        <v>0</v>
      </c>
      <c r="BT164" s="541">
        <f>IF(BT$3='Project Summary'!$G$7,BS123,IF(DATE(YEAR(BT$3),MONTH(BT$3)-1,1)=Debt!$I$16,BS123,0))*IF('Project Summary'!$G$7&lt;BT$3,0,1)</f>
        <v>0</v>
      </c>
      <c r="BU164" s="541">
        <f>IF(BU$3='Project Summary'!$G$7,BT123,IF(DATE(YEAR(BU$3),MONTH(BU$3)-1,1)=Debt!$I$16,BT123,0))*IF('Project Summary'!$G$7&lt;BU$3,0,1)</f>
        <v>0</v>
      </c>
      <c r="BV164" s="541">
        <f>IF(BV$3='Project Summary'!$G$7,BU123,IF(DATE(YEAR(BV$3),MONTH(BV$3)-1,1)=Debt!$I$16,BU123,0))*IF('Project Summary'!$G$7&lt;BV$3,0,1)</f>
        <v>0</v>
      </c>
      <c r="BW164" s="541">
        <f>IF(BW$3='Project Summary'!$G$7,BV123,IF(DATE(YEAR(BW$3),MONTH(BW$3)-1,1)=Debt!$I$16,BV123,0))*IF('Project Summary'!$G$7&lt;BW$3,0,1)</f>
        <v>0</v>
      </c>
      <c r="BX164" s="541">
        <f>IF(BX$3='Project Summary'!$G$7,BW123,IF(DATE(YEAR(BX$3),MONTH(BX$3)-1,1)=Debt!$I$16,BW123,0))*IF('Project Summary'!$G$7&lt;BX$3,0,1)</f>
        <v>0</v>
      </c>
      <c r="BY164" s="541">
        <f>IF(BY$3='Project Summary'!$G$7,BX123,IF(DATE(YEAR(BY$3),MONTH(BY$3)-1,1)=Debt!$I$16,BX123,0))*IF('Project Summary'!$G$7&lt;BY$3,0,1)</f>
        <v>0</v>
      </c>
      <c r="BZ164" s="541">
        <f>IF(BZ$3='Project Summary'!$G$7,BY123,IF(DATE(YEAR(BZ$3),MONTH(BZ$3)-1,1)=Debt!$I$16,BY123,0))*IF('Project Summary'!$G$7&lt;BZ$3,0,1)</f>
        <v>0</v>
      </c>
      <c r="CA164" s="541">
        <f>IF(CA$3='Project Summary'!$G$7,BZ123,IF(DATE(YEAR(CA$3),MONTH(CA$3)-1,1)=Debt!$I$16,BZ123,0))*IF('Project Summary'!$G$7&lt;CA$3,0,1)</f>
        <v>0</v>
      </c>
      <c r="CB164" s="541">
        <f>IF(CB$3='Project Summary'!$G$7,CA123,IF(DATE(YEAR(CB$3),MONTH(CB$3)-1,1)=Debt!$I$16,CA123,0))*IF('Project Summary'!$G$7&lt;CB$3,0,1)</f>
        <v>0</v>
      </c>
      <c r="CC164" s="541">
        <f>IF(CC$3='Project Summary'!$G$7,CB123,IF(DATE(YEAR(CC$3),MONTH(CC$3)-1,1)=Debt!$I$16,CB123,0))*IF('Project Summary'!$G$7&lt;CC$3,0,1)</f>
        <v>0</v>
      </c>
      <c r="CD164" s="541">
        <f>IF(CD$3='Project Summary'!$G$7,CC123,IF(DATE(YEAR(CD$3),MONTH(CD$3)-1,1)=Debt!$I$16,CC123,0))*IF('Project Summary'!$G$7&lt;CD$3,0,1)</f>
        <v>0</v>
      </c>
      <c r="CE164" s="541">
        <f>IF(CE$3='Project Summary'!$G$7,CD123,IF(DATE(YEAR(CE$3),MONTH(CE$3)-1,1)=Debt!$I$16,CD123,0))*IF('Project Summary'!$G$7&lt;CE$3,0,1)</f>
        <v>0</v>
      </c>
      <c r="CF164" s="541">
        <f>IF(CF$3='Project Summary'!$G$7,CE123,IF(DATE(YEAR(CF$3),MONTH(CF$3)-1,1)=Debt!$I$16,CE123,0))*IF('Project Summary'!$G$7&lt;CF$3,0,1)</f>
        <v>0</v>
      </c>
      <c r="CG164" s="541">
        <f>IF(CG$3='Project Summary'!$G$7,CF123,IF(DATE(YEAR(CG$3),MONTH(CG$3)-1,1)=Debt!$I$16,CF123,0))*IF('Project Summary'!$G$7&lt;CG$3,0,1)</f>
        <v>0</v>
      </c>
      <c r="CH164" s="541">
        <f>IF(CH$3='Project Summary'!$G$7,CG123,IF(DATE(YEAR(CH$3),MONTH(CH$3)-1,1)=Debt!$I$16,CG123,0))*IF('Project Summary'!$G$7&lt;CH$3,0,1)</f>
        <v>0</v>
      </c>
      <c r="CI164" s="541">
        <f>IF(CI$3='Project Summary'!$G$7,CH123,IF(DATE(YEAR(CI$3),MONTH(CI$3)-1,1)=Debt!$I$16,CH123,0))*IF('Project Summary'!$G$7&lt;CI$3,0,1)</f>
        <v>0</v>
      </c>
      <c r="CJ164" s="541">
        <f>IF(CJ$3='Project Summary'!$G$7,CI123,IF(DATE(YEAR(CJ$3),MONTH(CJ$3)-1,1)=Debt!$I$16,CI123,0))*IF('Project Summary'!$G$7&lt;CJ$3,0,1)</f>
        <v>0</v>
      </c>
      <c r="CK164" s="541">
        <f>IF(CK$3='Project Summary'!$G$7,CJ123,IF(DATE(YEAR(CK$3),MONTH(CK$3)-1,1)=Debt!$I$16,CJ123,0))*IF('Project Summary'!$G$7&lt;CK$3,0,1)</f>
        <v>0</v>
      </c>
      <c r="CL164" s="541">
        <f>IF(CL$3='Project Summary'!$G$7,CK123,IF(DATE(YEAR(CL$3),MONTH(CL$3)-1,1)=Debt!$I$16,CK123,0))*IF('Project Summary'!$G$7&lt;CL$3,0,1)</f>
        <v>0</v>
      </c>
      <c r="CM164" s="541">
        <f>IF(CM$3='Project Summary'!$G$7,CL123,IF(DATE(YEAR(CM$3),MONTH(CM$3)-1,1)=Debt!$I$16,CL123,0))*IF('Project Summary'!$G$7&lt;CM$3,0,1)</f>
        <v>0</v>
      </c>
      <c r="CN164" s="541">
        <f>IF(CN$3='Project Summary'!$G$7,CM123,IF(DATE(YEAR(CN$3),MONTH(CN$3)-1,1)=Debt!$I$16,CM123,0))*IF('Project Summary'!$G$7&lt;CN$3,0,1)</f>
        <v>0</v>
      </c>
      <c r="CO164" s="541">
        <f>IF(CO$3='Project Summary'!$G$7,CN123,IF(DATE(YEAR(CO$3),MONTH(CO$3)-1,1)=Debt!$I$16,CN123,0))*IF('Project Summary'!$G$7&lt;CO$3,0,1)</f>
        <v>0</v>
      </c>
      <c r="CP164" s="541">
        <f>IF(CP$3='Project Summary'!$G$7,CO123,IF(DATE(YEAR(CP$3),MONTH(CP$3)-1,1)=Debt!$I$16,CO123,0))*IF('Project Summary'!$G$7&lt;CP$3,0,1)</f>
        <v>0</v>
      </c>
      <c r="CQ164" s="541">
        <f>IF(CQ$3='Project Summary'!$G$7,CP123,IF(DATE(YEAR(CQ$3),MONTH(CQ$3)-1,1)=Debt!$I$16,CP123,0))*IF('Project Summary'!$G$7&lt;CQ$3,0,1)</f>
        <v>0</v>
      </c>
      <c r="CR164" s="541">
        <f>IF(CR$3='Project Summary'!$G$7,CQ123,IF(DATE(YEAR(CR$3),MONTH(CR$3)-1,1)=Debt!$I$16,CQ123,0))*IF('Project Summary'!$G$7&lt;CR$3,0,1)</f>
        <v>0</v>
      </c>
      <c r="CS164" s="541">
        <f>IF(CS$3='Project Summary'!$G$7,CR123,IF(DATE(YEAR(CS$3),MONTH(CS$3)-1,1)=Debt!$I$16,CR123,0))*IF('Project Summary'!$G$7&lt;CS$3,0,1)</f>
        <v>0</v>
      </c>
      <c r="CT164" s="541">
        <f>IF(CT$3='Project Summary'!$G$7,CS123,IF(DATE(YEAR(CT$3),MONTH(CT$3)-1,1)=Debt!$I$16,CS123,0))*IF('Project Summary'!$G$7&lt;CT$3,0,1)</f>
        <v>0</v>
      </c>
      <c r="CU164" s="541">
        <f>IF(CU$3='Project Summary'!$G$7,CT123,IF(DATE(YEAR(CU$3),MONTH(CU$3)-1,1)=Debt!$I$16,CT123,0))*IF('Project Summary'!$G$7&lt;CU$3,0,1)</f>
        <v>0</v>
      </c>
      <c r="CV164" s="541">
        <f>IF(CV$3='Project Summary'!$G$7,CU123,IF(DATE(YEAR(CV$3),MONTH(CV$3)-1,1)=Debt!$I$16,CU123,0))*IF('Project Summary'!$G$7&lt;CV$3,0,1)</f>
        <v>0</v>
      </c>
      <c r="CW164" s="541">
        <f>IF(CW$3='Project Summary'!$G$7,CV123,IF(DATE(YEAR(CW$3),MONTH(CW$3)-1,1)=Debt!$I$16,CV123,0))*IF('Project Summary'!$G$7&lt;CW$3,0,1)</f>
        <v>0</v>
      </c>
      <c r="CX164" s="541">
        <f>IF(CX$3='Project Summary'!$G$7,CW123,IF(DATE(YEAR(CX$3),MONTH(CX$3)-1,1)=Debt!$I$16,CW123,0))*IF('Project Summary'!$G$7&lt;CX$3,0,1)</f>
        <v>0</v>
      </c>
      <c r="CY164" s="541">
        <f>IF(CY$3='Project Summary'!$G$7,CX123,IF(DATE(YEAR(CY$3),MONTH(CY$3)-1,1)=Debt!$I$16,CX123,0))*IF('Project Summary'!$G$7&lt;CY$3,0,1)</f>
        <v>0</v>
      </c>
      <c r="CZ164" s="541">
        <f>IF(CZ$3='Project Summary'!$G$7,CY123,IF(DATE(YEAR(CZ$3),MONTH(CZ$3)-1,1)=Debt!$I$16,CY123,0))*IF('Project Summary'!$G$7&lt;CZ$3,0,1)</f>
        <v>0</v>
      </c>
      <c r="DA164" s="541">
        <f>IF(DA$3='Project Summary'!$G$7,CZ123,IF(DATE(YEAR(DA$3),MONTH(DA$3)-1,1)=Debt!$I$16,CZ123,0))*IF('Project Summary'!$G$7&lt;DA$3,0,1)</f>
        <v>0</v>
      </c>
      <c r="DB164" s="541">
        <f>IF(DB$3='Project Summary'!$G$7,DA123,IF(DATE(YEAR(DB$3),MONTH(DB$3)-1,1)=Debt!$I$16,DA123,0))*IF('Project Summary'!$G$7&lt;DB$3,0,1)</f>
        <v>0</v>
      </c>
      <c r="DC164" s="541">
        <f>IF(DC$3='Project Summary'!$G$7,DB123,IF(DATE(YEAR(DC$3),MONTH(DC$3)-1,1)=Debt!$I$16,DB123,0))*IF('Project Summary'!$G$7&lt;DC$3,0,1)</f>
        <v>0</v>
      </c>
      <c r="DD164" s="541">
        <f>IF(DD$3='Project Summary'!$G$7,DC123,IF(DATE(YEAR(DD$3),MONTH(DD$3)-1,1)=Debt!$I$16,DC123,0))*IF('Project Summary'!$G$7&lt;DD$3,0,1)</f>
        <v>0</v>
      </c>
      <c r="DE164" s="541">
        <f>IF(DE$3='Project Summary'!$G$7,DD123,IF(DATE(YEAR(DE$3),MONTH(DE$3)-1,1)=Debt!$I$16,DD123,0))*IF('Project Summary'!$G$7&lt;DE$3,0,1)</f>
        <v>0</v>
      </c>
      <c r="DF164" s="541">
        <f>IF(DF$3='Project Summary'!$G$7,DE123,IF(DATE(YEAR(DF$3),MONTH(DF$3)-1,1)=Debt!$I$16,DE123,0))*IF('Project Summary'!$G$7&lt;DF$3,0,1)</f>
        <v>0</v>
      </c>
      <c r="DG164" s="541">
        <f>IF(DG$3='Project Summary'!$G$7,DF123,IF(DATE(YEAR(DG$3),MONTH(DG$3)-1,1)=Debt!$I$16,DF123,0))*IF('Project Summary'!$G$7&lt;DG$3,0,1)</f>
        <v>0</v>
      </c>
      <c r="DH164" s="541">
        <f>IF(DH$3='Project Summary'!$G$7,DG123,IF(DATE(YEAR(DH$3),MONTH(DH$3)-1,1)=Debt!$I$16,DG123,0))*IF('Project Summary'!$G$7&lt;DH$3,0,1)</f>
        <v>0</v>
      </c>
      <c r="DI164" s="541">
        <f>IF(DI$3='Project Summary'!$G$7,DH123,IF(DATE(YEAR(DI$3),MONTH(DI$3)-1,1)=Debt!$I$16,DH123,0))*IF('Project Summary'!$G$7&lt;DI$3,0,1)</f>
        <v>0</v>
      </c>
      <c r="DJ164" s="541">
        <f>IF(DJ$3='Project Summary'!$G$7,DI123,IF(DATE(YEAR(DJ$3),MONTH(DJ$3)-1,1)=Debt!$I$16,DI123,0))*IF('Project Summary'!$G$7&lt;DJ$3,0,1)</f>
        <v>0</v>
      </c>
      <c r="DK164" s="541">
        <f>IF(DK$3='Project Summary'!$G$7,DJ123,IF(DATE(YEAR(DK$3),MONTH(DK$3)-1,1)=Debt!$I$16,DJ123,0))*IF('Project Summary'!$G$7&lt;DK$3,0,1)</f>
        <v>0</v>
      </c>
      <c r="DL164" s="541">
        <f>IF(DL$3='Project Summary'!$G$7,DK123,IF(DATE(YEAR(DL$3),MONTH(DL$3)-1,1)=Debt!$I$16,DK123,0))*IF('Project Summary'!$G$7&lt;DL$3,0,1)</f>
        <v>0</v>
      </c>
      <c r="DM164" s="541">
        <f>IF(DM$3='Project Summary'!$G$7,DL123,IF(DATE(YEAR(DM$3),MONTH(DM$3)-1,1)=Debt!$I$16,DL123,0))*IF('Project Summary'!$G$7&lt;DM$3,0,1)</f>
        <v>0</v>
      </c>
      <c r="DN164" s="541">
        <f>IF(DN$3='Project Summary'!$G$7,DM123,IF(DATE(YEAR(DN$3),MONTH(DN$3)-1,1)=Debt!$I$16,DM123,0))*IF('Project Summary'!$G$7&lt;DN$3,0,1)</f>
        <v>0</v>
      </c>
      <c r="DO164" s="541">
        <f>IF(DO$3='Project Summary'!$G$7,DN123,IF(DATE(YEAR(DO$3),MONTH(DO$3)-1,1)=Debt!$I$16,DN123,0))*IF('Project Summary'!$G$7&lt;DO$3,0,1)</f>
        <v>0</v>
      </c>
      <c r="DP164" s="541">
        <f>IF(DP$3='Project Summary'!$G$7,DO123,IF(DATE(YEAR(DP$3),MONTH(DP$3)-1,1)=Debt!$I$16,DO123,0))*IF('Project Summary'!$G$7&lt;DP$3,0,1)</f>
        <v>0</v>
      </c>
      <c r="DQ164" s="541">
        <f>IF(DQ$3='Project Summary'!$G$7,DP123,IF(DATE(YEAR(DQ$3),MONTH(DQ$3)-1,1)=Debt!$I$16,DP123,0))*IF('Project Summary'!$G$7&lt;DQ$3,0,1)</f>
        <v>0</v>
      </c>
      <c r="DR164" s="541">
        <f>IF(DR$3='Project Summary'!$G$7,DQ123,IF(DATE(YEAR(DR$3),MONTH(DR$3)-1,1)=Debt!$I$16,DQ123,0))*IF('Project Summary'!$G$7&lt;DR$3,0,1)</f>
        <v>0</v>
      </c>
      <c r="DS164" s="541">
        <f>IF(DS$3='Project Summary'!$G$7,DR123,IF(DATE(YEAR(DS$3),MONTH(DS$3)-1,1)=Debt!$I$16,DR123,0))*IF('Project Summary'!$G$7&lt;DS$3,0,1)</f>
        <v>0</v>
      </c>
      <c r="DT164" s="541">
        <f>IF(DT$3='Project Summary'!$G$7,DS123,IF(DATE(YEAR(DT$3),MONTH(DT$3)-1,1)=Debt!$I$16,DS123,0))*IF('Project Summary'!$G$7&lt;DT$3,0,1)</f>
        <v>0</v>
      </c>
      <c r="DU164" s="586"/>
    </row>
    <row r="165" spans="1:125" s="466" customFormat="1">
      <c r="A165" s="4"/>
      <c r="B165" s="7" t="str">
        <f>Debt!K1&amp;" Repayment"</f>
        <v>Loan 3 Repayment</v>
      </c>
      <c r="C165" s="7"/>
      <c r="D165"/>
      <c r="E165" s="541">
        <f>IF(E$3='Project Summary'!$G$7,D129,IF(DATE(YEAR(E$3),MONTH(E$3)-1,1)=Debt!$N$16,D129,0))*IF('Project Summary'!$G$7&lt;E$3,0,1)</f>
        <v>0</v>
      </c>
      <c r="F165" s="541">
        <f>IF(F$3='Project Summary'!$G$7,E129,IF(DATE(YEAR(F$3),MONTH(F$3)-1,1)=Debt!$N$16,E129,0))*IF('Project Summary'!$G$7&lt;F$3,0,1)</f>
        <v>0</v>
      </c>
      <c r="G165" s="541">
        <f>IF(G$3='Project Summary'!$G$7,F129,IF(DATE(YEAR(G$3),MONTH(G$3)-1,1)=Debt!$N$16,F129,0))*IF('Project Summary'!$G$7&lt;G$3,0,1)</f>
        <v>0</v>
      </c>
      <c r="H165" s="541">
        <f>IF(H$3='Project Summary'!$G$7,G129,IF(DATE(YEAR(H$3),MONTH(H$3)-1,1)=Debt!$N$16,G129,0))*IF('Project Summary'!$G$7&lt;H$3,0,1)</f>
        <v>0</v>
      </c>
      <c r="I165" s="541">
        <f>IF(I$3='Project Summary'!$G$7,H129,IF(DATE(YEAR(I$3),MONTH(I$3)-1,1)=Debt!$N$16,H129,0))*IF('Project Summary'!$G$7&lt;I$3,0,1)</f>
        <v>0</v>
      </c>
      <c r="J165" s="541">
        <f>IF(J$3='Project Summary'!$G$7,I129,IF(DATE(YEAR(J$3),MONTH(J$3)-1,1)=Debt!$N$16,I129,0))*IF('Project Summary'!$G$7&lt;J$3,0,1)</f>
        <v>0</v>
      </c>
      <c r="K165" s="541">
        <f>IF(K$3='Project Summary'!$G$7,J129,IF(DATE(YEAR(K$3),MONTH(K$3)-1,1)=Debt!$N$16,J129,0))*IF('Project Summary'!$G$7&lt;K$3,0,1)</f>
        <v>0</v>
      </c>
      <c r="L165" s="541">
        <f>IF(L$3='Project Summary'!$G$7,K129,IF(DATE(YEAR(L$3),MONTH(L$3)-1,1)=Debt!$N$16,K129,0))*IF('Project Summary'!$G$7&lt;L$3,0,1)</f>
        <v>0</v>
      </c>
      <c r="M165" s="541">
        <f>IF(M$3='Project Summary'!$G$7,L129,IF(DATE(YEAR(M$3),MONTH(M$3)-1,1)=Debt!$N$16,L129,0))*IF('Project Summary'!$G$7&lt;M$3,0,1)</f>
        <v>0</v>
      </c>
      <c r="N165" s="541">
        <f>IF(N$3='Project Summary'!$G$7,M129,IF(DATE(YEAR(N$3),MONTH(N$3)-1,1)=Debt!$N$16,M129,0))*IF('Project Summary'!$G$7&lt;N$3,0,1)</f>
        <v>0</v>
      </c>
      <c r="O165" s="541">
        <f>IF(O$3='Project Summary'!$G$7,N129,IF(DATE(YEAR(O$3),MONTH(O$3)-1,1)=Debt!$N$16,N129,0))*IF('Project Summary'!$G$7&lt;O$3,0,1)</f>
        <v>0</v>
      </c>
      <c r="P165" s="541">
        <f>IF(P$3='Project Summary'!$G$7,O129,IF(DATE(YEAR(P$3),MONTH(P$3)-1,1)=Debt!$N$16,O129,0))*IF('Project Summary'!$G$7&lt;P$3,0,1)</f>
        <v>0</v>
      </c>
      <c r="Q165" s="541">
        <f>IF(Q$3='Project Summary'!$G$7,P129,IF(DATE(YEAR(Q$3),MONTH(Q$3)-1,1)=Debt!$N$16,P129,0))*IF('Project Summary'!$G$7&lt;Q$3,0,1)</f>
        <v>0</v>
      </c>
      <c r="R165" s="541">
        <f>IF(R$3='Project Summary'!$G$7,Q129,IF(DATE(YEAR(R$3),MONTH(R$3)-1,1)=Debt!$N$16,Q129,0))*IF('Project Summary'!$G$7&lt;R$3,0,1)</f>
        <v>0</v>
      </c>
      <c r="S165" s="541">
        <f>IF(S$3='Project Summary'!$G$7,R129,IF(DATE(YEAR(S$3),MONTH(S$3)-1,1)=Debt!$N$16,R129,0))*IF('Project Summary'!$G$7&lt;S$3,0,1)</f>
        <v>0</v>
      </c>
      <c r="T165" s="541">
        <f>IF(T$3='Project Summary'!$G$7,S129,IF(DATE(YEAR(T$3),MONTH(T$3)-1,1)=Debt!$N$16,S129,0))*IF('Project Summary'!$G$7&lt;T$3,0,1)</f>
        <v>0</v>
      </c>
      <c r="U165" s="541">
        <f>IF(U$3='Project Summary'!$G$7,T129,IF(DATE(YEAR(U$3),MONTH(U$3)-1,1)=Debt!$N$16,T129,0))*IF('Project Summary'!$G$7&lt;U$3,0,1)</f>
        <v>0</v>
      </c>
      <c r="V165" s="541">
        <f>IF(V$3='Project Summary'!$G$7,U129,IF(DATE(YEAR(V$3),MONTH(V$3)-1,1)=Debt!$N$16,U129,0))*IF('Project Summary'!$G$7&lt;V$3,0,1)</f>
        <v>0</v>
      </c>
      <c r="W165" s="541">
        <f>IF(W$3='Project Summary'!$G$7,V129,IF(DATE(YEAR(W$3),MONTH(W$3)-1,1)=Debt!$N$16,V129,0))*IF('Project Summary'!$G$7&lt;W$3,0,1)</f>
        <v>0</v>
      </c>
      <c r="X165" s="541">
        <f>IF(X$3='Project Summary'!$G$7,W129,IF(DATE(YEAR(X$3),MONTH(X$3)-1,1)=Debt!$N$16,W129,0))*IF('Project Summary'!$G$7&lt;X$3,0,1)</f>
        <v>0</v>
      </c>
      <c r="Y165" s="541">
        <f>IF(Y$3='Project Summary'!$G$7,X129,IF(DATE(YEAR(Y$3),MONTH(Y$3)-1,1)=Debt!$N$16,X129,0))*IF('Project Summary'!$G$7&lt;Y$3,0,1)</f>
        <v>0</v>
      </c>
      <c r="Z165" s="541">
        <f>IF(Z$3='Project Summary'!$G$7,Y129,IF(DATE(YEAR(Z$3),MONTH(Z$3)-1,1)=Debt!$N$16,Y129,0))*IF('Project Summary'!$G$7&lt;Z$3,0,1)</f>
        <v>0</v>
      </c>
      <c r="AA165" s="541">
        <f>IF(AA$3='Project Summary'!$G$7,Z129,IF(DATE(YEAR(AA$3),MONTH(AA$3)-1,1)=Debt!$N$16,Z129,0))*IF('Project Summary'!$G$7&lt;AA$3,0,1)</f>
        <v>0</v>
      </c>
      <c r="AB165" s="541">
        <f>IF(AB$3='Project Summary'!$G$7,AA129,IF(DATE(YEAR(AB$3),MONTH(AB$3)-1,1)=Debt!$N$16,AA129,0))*IF('Project Summary'!$G$7&lt;AB$3,0,1)</f>
        <v>0</v>
      </c>
      <c r="AC165" s="541">
        <f>IF(AC$3='Project Summary'!$G$7,AB129,IF(DATE(YEAR(AC$3),MONTH(AC$3)-1,1)=Debt!$N$16,AB129,0))*IF('Project Summary'!$G$7&lt;AC$3,0,1)</f>
        <v>0</v>
      </c>
      <c r="AD165" s="541">
        <f>IF(AD$3='Project Summary'!$G$7,AC129,IF(DATE(YEAR(AD$3),MONTH(AD$3)-1,1)=Debt!$N$16,AC129,0))*IF('Project Summary'!$G$7&lt;AD$3,0,1)</f>
        <v>0</v>
      </c>
      <c r="AE165" s="541">
        <f>IF(AE$3='Project Summary'!$G$7,AD129,IF(DATE(YEAR(AE$3),MONTH(AE$3)-1,1)=Debt!$N$16,AD129,0))*IF('Project Summary'!$G$7&lt;AE$3,0,1)</f>
        <v>0</v>
      </c>
      <c r="AF165" s="541">
        <f>IF(AF$3='Project Summary'!$G$7,AE129,IF(DATE(YEAR(AF$3),MONTH(AF$3)-1,1)=Debt!$N$16,AE129,0))*IF('Project Summary'!$G$7&lt;AF$3,0,1)</f>
        <v>0</v>
      </c>
      <c r="AG165" s="541">
        <f>IF(AG$3='Project Summary'!$G$7,AF129,IF(DATE(YEAR(AG$3),MONTH(AG$3)-1,1)=Debt!$N$16,AF129,0))*IF('Project Summary'!$G$7&lt;AG$3,0,1)</f>
        <v>0</v>
      </c>
      <c r="AH165" s="541">
        <f>IF(AH$3='Project Summary'!$G$7,AG129,IF(DATE(YEAR(AH$3),MONTH(AH$3)-1,1)=Debt!$N$16,AG129,0))*IF('Project Summary'!$G$7&lt;AH$3,0,1)</f>
        <v>0</v>
      </c>
      <c r="AI165" s="541">
        <f>IF(AI$3='Project Summary'!$G$7,AH129,IF(DATE(YEAR(AI$3),MONTH(AI$3)-1,1)=Debt!$N$16,AH129,0))*IF('Project Summary'!$G$7&lt;AI$3,0,1)</f>
        <v>0</v>
      </c>
      <c r="AJ165" s="541">
        <f>IF(AJ$3='Project Summary'!$G$7,AI129,IF(DATE(YEAR(AJ$3),MONTH(AJ$3)-1,1)=Debt!$N$16,AI129,0))*IF('Project Summary'!$G$7&lt;AJ$3,0,1)</f>
        <v>0</v>
      </c>
      <c r="AK165" s="541">
        <f>IF(AK$3='Project Summary'!$G$7,AJ129,IF(DATE(YEAR(AK$3),MONTH(AK$3)-1,1)=Debt!$N$16,AJ129,0))*IF('Project Summary'!$G$7&lt;AK$3,0,1)</f>
        <v>0</v>
      </c>
      <c r="AL165" s="541">
        <f>IF(AL$3='Project Summary'!$G$7,AK129,IF(DATE(YEAR(AL$3),MONTH(AL$3)-1,1)=Debt!$N$16,AK129,0))*IF('Project Summary'!$G$7&lt;AL$3,0,1)</f>
        <v>0</v>
      </c>
      <c r="AM165" s="541">
        <f>IF(AM$3='Project Summary'!$G$7,AL129,IF(DATE(YEAR(AM$3),MONTH(AM$3)-1,1)=Debt!$N$16,AL129,0))*IF('Project Summary'!$G$7&lt;AM$3,0,1)</f>
        <v>0</v>
      </c>
      <c r="AN165" s="541">
        <f>IF(AN$3='Project Summary'!$G$7,AM129,IF(DATE(YEAR(AN$3),MONTH(AN$3)-1,1)=Debt!$N$16,AM129,0))*IF('Project Summary'!$G$7&lt;AN$3,0,1)</f>
        <v>0</v>
      </c>
      <c r="AO165" s="541">
        <f>IF(AO$3='Project Summary'!$G$7,AN129,IF(DATE(YEAR(AO$3),MONTH(AO$3)-1,1)=Debt!$N$16,AN129,0))*IF('Project Summary'!$G$7&lt;AO$3,0,1)</f>
        <v>0</v>
      </c>
      <c r="AP165" s="541">
        <f>IF(AP$3='Project Summary'!$G$7,AO129,IF(DATE(YEAR(AP$3),MONTH(AP$3)-1,1)=Debt!$N$16,AO129,0))*IF('Project Summary'!$G$7&lt;AP$3,0,1)</f>
        <v>0</v>
      </c>
      <c r="AQ165" s="541">
        <f>IF(AQ$3='Project Summary'!$G$7,AP129,IF(DATE(YEAR(AQ$3),MONTH(AQ$3)-1,1)=Debt!$N$16,AP129,0))*IF('Project Summary'!$G$7&lt;AQ$3,0,1)</f>
        <v>0</v>
      </c>
      <c r="AR165" s="541">
        <f>IF(AR$3='Project Summary'!$G$7,AQ129,IF(DATE(YEAR(AR$3),MONTH(AR$3)-1,1)=Debt!$N$16,AQ129,0))*IF('Project Summary'!$G$7&lt;AR$3,0,1)</f>
        <v>0</v>
      </c>
      <c r="AS165" s="541">
        <f>IF(AS$3='Project Summary'!$G$7,AR129,IF(DATE(YEAR(AS$3),MONTH(AS$3)-1,1)=Debt!$N$16,AR129,0))*IF('Project Summary'!$G$7&lt;AS$3,0,1)</f>
        <v>0</v>
      </c>
      <c r="AT165" s="541">
        <f>IF(AT$3='Project Summary'!$G$7,AS129,IF(DATE(YEAR(AT$3),MONTH(AT$3)-1,1)=Debt!$N$16,AS129,0))*IF('Project Summary'!$G$7&lt;AT$3,0,1)</f>
        <v>0</v>
      </c>
      <c r="AU165" s="541">
        <f>IF(AU$3='Project Summary'!$G$7,AT129,IF(DATE(YEAR(AU$3),MONTH(AU$3)-1,1)=Debt!$N$16,AT129,0))*IF('Project Summary'!$G$7&lt;AU$3,0,1)</f>
        <v>0</v>
      </c>
      <c r="AV165" s="541">
        <f>IF(AV$3='Project Summary'!$G$7,AU129,IF(DATE(YEAR(AV$3),MONTH(AV$3)-1,1)=Debt!$N$16,AU129,0))*IF('Project Summary'!$G$7&lt;AV$3,0,1)</f>
        <v>0</v>
      </c>
      <c r="AW165" s="541">
        <f>IF(AW$3='Project Summary'!$G$7,AV129,IF(DATE(YEAR(AW$3),MONTH(AW$3)-1,1)=Debt!$N$16,AV129,0))*IF('Project Summary'!$G$7&lt;AW$3,0,1)</f>
        <v>0</v>
      </c>
      <c r="AX165" s="541">
        <f>IF(AX$3='Project Summary'!$G$7,AW129,IF(DATE(YEAR(AX$3),MONTH(AX$3)-1,1)=Debt!$N$16,AW129,0))*IF('Project Summary'!$G$7&lt;AX$3,0,1)</f>
        <v>0</v>
      </c>
      <c r="AY165" s="541">
        <f>IF(AY$3='Project Summary'!$G$7,AX129,IF(DATE(YEAR(AY$3),MONTH(AY$3)-1,1)=Debt!$N$16,AX129,0))*IF('Project Summary'!$G$7&lt;AY$3,0,1)</f>
        <v>0</v>
      </c>
      <c r="AZ165" s="541">
        <f>IF(AZ$3='Project Summary'!$G$7,AY129,IF(DATE(YEAR(AZ$3),MONTH(AZ$3)-1,1)=Debt!$N$16,AY129,0))*IF('Project Summary'!$G$7&lt;AZ$3,0,1)</f>
        <v>0</v>
      </c>
      <c r="BA165" s="541">
        <f>IF(BA$3='Project Summary'!$G$7,AZ129,IF(DATE(YEAR(BA$3),MONTH(BA$3)-1,1)=Debt!$N$16,AZ129,0))*IF('Project Summary'!$G$7&lt;BA$3,0,1)</f>
        <v>0</v>
      </c>
      <c r="BB165" s="541">
        <f>IF(BB$3='Project Summary'!$G$7,BA129,IF(DATE(YEAR(BB$3),MONTH(BB$3)-1,1)=Debt!$N$16,BA129,0))*IF('Project Summary'!$G$7&lt;BB$3,0,1)</f>
        <v>0</v>
      </c>
      <c r="BC165" s="541">
        <f>IF(BC$3='Project Summary'!$G$7,BB129,IF(DATE(YEAR(BC$3),MONTH(BC$3)-1,1)=Debt!$N$16,BB129,0))*IF('Project Summary'!$G$7&lt;BC$3,0,1)</f>
        <v>0</v>
      </c>
      <c r="BD165" s="541">
        <f>IF(BD$3='Project Summary'!$G$7,BC129,IF(DATE(YEAR(BD$3),MONTH(BD$3)-1,1)=Debt!$N$16,BC129,0))*IF('Project Summary'!$G$7&lt;BD$3,0,1)</f>
        <v>0</v>
      </c>
      <c r="BE165" s="541">
        <f>IF(BE$3='Project Summary'!$G$7,BD129,IF(DATE(YEAR(BE$3),MONTH(BE$3)-1,1)=Debt!$N$16,BD129,0))*IF('Project Summary'!$G$7&lt;BE$3,0,1)</f>
        <v>0</v>
      </c>
      <c r="BF165" s="541">
        <f>IF(BF$3='Project Summary'!$G$7,BE129,IF(DATE(YEAR(BF$3),MONTH(BF$3)-1,1)=Debt!$N$16,BE129,0))*IF('Project Summary'!$G$7&lt;BF$3,0,1)</f>
        <v>0</v>
      </c>
      <c r="BG165" s="541">
        <f>IF(BG$3='Project Summary'!$G$7,BF129,IF(DATE(YEAR(BG$3),MONTH(BG$3)-1,1)=Debt!$N$16,BF129,0))*IF('Project Summary'!$G$7&lt;BG$3,0,1)</f>
        <v>0</v>
      </c>
      <c r="BH165" s="541">
        <f>IF(BH$3='Project Summary'!$G$7,BG129,IF(DATE(YEAR(BH$3),MONTH(BH$3)-1,1)=Debt!$N$16,BG129,0))*IF('Project Summary'!$G$7&lt;BH$3,0,1)</f>
        <v>0</v>
      </c>
      <c r="BI165" s="541">
        <f>IF(BI$3='Project Summary'!$G$7,BH129,IF(DATE(YEAR(BI$3),MONTH(BI$3)-1,1)=Debt!$N$16,BH129,0))*IF('Project Summary'!$G$7&lt;BI$3,0,1)</f>
        <v>0</v>
      </c>
      <c r="BJ165" s="541">
        <f>IF(BJ$3='Project Summary'!$G$7,BI129,IF(DATE(YEAR(BJ$3),MONTH(BJ$3)-1,1)=Debt!$N$16,BI129,0))*IF('Project Summary'!$G$7&lt;BJ$3,0,1)</f>
        <v>0</v>
      </c>
      <c r="BK165" s="541">
        <f>IF(BK$3='Project Summary'!$G$7,BJ129,IF(DATE(YEAR(BK$3),MONTH(BK$3)-1,1)=Debt!$N$16,BJ129,0))*IF('Project Summary'!$G$7&lt;BK$3,0,1)</f>
        <v>0</v>
      </c>
      <c r="BL165" s="541">
        <f>IF(BL$3='Project Summary'!$G$7,BK129,IF(DATE(YEAR(BL$3),MONTH(BL$3)-1,1)=Debt!$N$16,BK129,0))*IF('Project Summary'!$G$7&lt;BL$3,0,1)</f>
        <v>0</v>
      </c>
      <c r="BM165" s="541">
        <f>IF(BM$3='Project Summary'!$G$7,BL129,IF(DATE(YEAR(BM$3),MONTH(BM$3)-1,1)=Debt!$N$16,BL129,0))*IF('Project Summary'!$G$7&lt;BM$3,0,1)</f>
        <v>0</v>
      </c>
      <c r="BN165" s="541">
        <f>IF(BN$3='Project Summary'!$G$7,BM129,IF(DATE(YEAR(BN$3),MONTH(BN$3)-1,1)=Debt!$N$16,BM129,0))*IF('Project Summary'!$G$7&lt;BN$3,0,1)</f>
        <v>0</v>
      </c>
      <c r="BO165" s="541">
        <f>IF(BO$3='Project Summary'!$G$7,BN129,IF(DATE(YEAR(BO$3),MONTH(BO$3)-1,1)=Debt!$N$16,BN129,0))*IF('Project Summary'!$G$7&lt;BO$3,0,1)</f>
        <v>0</v>
      </c>
      <c r="BP165" s="541">
        <f>IF(BP$3='Project Summary'!$G$7,BO129,IF(DATE(YEAR(BP$3),MONTH(BP$3)-1,1)=Debt!$N$16,BO129,0))*IF('Project Summary'!$G$7&lt;BP$3,0,1)</f>
        <v>0</v>
      </c>
      <c r="BQ165" s="541">
        <f>IF(BQ$3='Project Summary'!$G$7,BP129,IF(DATE(YEAR(BQ$3),MONTH(BQ$3)-1,1)=Debt!$N$16,BP129,0))*IF('Project Summary'!$G$7&lt;BQ$3,0,1)</f>
        <v>0</v>
      </c>
      <c r="BR165" s="541">
        <f>IF(BR$3='Project Summary'!$G$7,BQ129,IF(DATE(YEAR(BR$3),MONTH(BR$3)-1,1)=Debt!$N$16,BQ129,0))*IF('Project Summary'!$G$7&lt;BR$3,0,1)</f>
        <v>0</v>
      </c>
      <c r="BS165" s="541">
        <f>IF(BS$3='Project Summary'!$G$7,BR129,IF(DATE(YEAR(BS$3),MONTH(BS$3)-1,1)=Debt!$N$16,BR129,0))*IF('Project Summary'!$G$7&lt;BS$3,0,1)</f>
        <v>0</v>
      </c>
      <c r="BT165" s="541">
        <f>IF(BT$3='Project Summary'!$G$7,BS129,IF(DATE(YEAR(BT$3),MONTH(BT$3)-1,1)=Debt!$N$16,BS129,0))*IF('Project Summary'!$G$7&lt;BT$3,0,1)</f>
        <v>0</v>
      </c>
      <c r="BU165" s="541">
        <f>IF(BU$3='Project Summary'!$G$7,BT129,IF(DATE(YEAR(BU$3),MONTH(BU$3)-1,1)=Debt!$N$16,BT129,0))*IF('Project Summary'!$G$7&lt;BU$3,0,1)</f>
        <v>0</v>
      </c>
      <c r="BV165" s="541">
        <f>IF(BV$3='Project Summary'!$G$7,BU129,IF(DATE(YEAR(BV$3),MONTH(BV$3)-1,1)=Debt!$N$16,BU129,0))*IF('Project Summary'!$G$7&lt;BV$3,0,1)</f>
        <v>0</v>
      </c>
      <c r="BW165" s="541">
        <f>IF(BW$3='Project Summary'!$G$7,BV129,IF(DATE(YEAR(BW$3),MONTH(BW$3)-1,1)=Debt!$N$16,BV129,0))*IF('Project Summary'!$G$7&lt;BW$3,0,1)</f>
        <v>0</v>
      </c>
      <c r="BX165" s="541">
        <f>IF(BX$3='Project Summary'!$G$7,BW129,IF(DATE(YEAR(BX$3),MONTH(BX$3)-1,1)=Debt!$N$16,BW129,0))*IF('Project Summary'!$G$7&lt;BX$3,0,1)</f>
        <v>0</v>
      </c>
      <c r="BY165" s="541">
        <f>IF(BY$3='Project Summary'!$G$7,BX129,IF(DATE(YEAR(BY$3),MONTH(BY$3)-1,1)=Debt!$N$16,BX129,0))*IF('Project Summary'!$G$7&lt;BY$3,0,1)</f>
        <v>0</v>
      </c>
      <c r="BZ165" s="541">
        <f>IF(BZ$3='Project Summary'!$G$7,BY129,IF(DATE(YEAR(BZ$3),MONTH(BZ$3)-1,1)=Debt!$N$16,BY129,0))*IF('Project Summary'!$G$7&lt;BZ$3,0,1)</f>
        <v>0</v>
      </c>
      <c r="CA165" s="541">
        <f>IF(CA$3='Project Summary'!$G$7,BZ129,IF(DATE(YEAR(CA$3),MONTH(CA$3)-1,1)=Debt!$N$16,BZ129,0))*IF('Project Summary'!$G$7&lt;CA$3,0,1)</f>
        <v>0</v>
      </c>
      <c r="CB165" s="541">
        <f>IF(CB$3='Project Summary'!$G$7,CA129,IF(DATE(YEAR(CB$3),MONTH(CB$3)-1,1)=Debt!$N$16,CA129,0))*IF('Project Summary'!$G$7&lt;CB$3,0,1)</f>
        <v>0</v>
      </c>
      <c r="CC165" s="541">
        <f>IF(CC$3='Project Summary'!$G$7,CB129,IF(DATE(YEAR(CC$3),MONTH(CC$3)-1,1)=Debt!$N$16,CB129,0))*IF('Project Summary'!$G$7&lt;CC$3,0,1)</f>
        <v>0</v>
      </c>
      <c r="CD165" s="541">
        <f>IF(CD$3='Project Summary'!$G$7,CC129,IF(DATE(YEAR(CD$3),MONTH(CD$3)-1,1)=Debt!$N$16,CC129,0))*IF('Project Summary'!$G$7&lt;CD$3,0,1)</f>
        <v>0</v>
      </c>
      <c r="CE165" s="541">
        <f>IF(CE$3='Project Summary'!$G$7,CD129,IF(DATE(YEAR(CE$3),MONTH(CE$3)-1,1)=Debt!$N$16,CD129,0))*IF('Project Summary'!$G$7&lt;CE$3,0,1)</f>
        <v>0</v>
      </c>
      <c r="CF165" s="541">
        <f>IF(CF$3='Project Summary'!$G$7,CE129,IF(DATE(YEAR(CF$3),MONTH(CF$3)-1,1)=Debt!$N$16,CE129,0))*IF('Project Summary'!$G$7&lt;CF$3,0,1)</f>
        <v>0</v>
      </c>
      <c r="CG165" s="541">
        <f>IF(CG$3='Project Summary'!$G$7,CF129,IF(DATE(YEAR(CG$3),MONTH(CG$3)-1,1)=Debt!$N$16,CF129,0))*IF('Project Summary'!$G$7&lt;CG$3,0,1)</f>
        <v>0</v>
      </c>
      <c r="CH165" s="541">
        <f>IF(CH$3='Project Summary'!$G$7,CG129,IF(DATE(YEAR(CH$3),MONTH(CH$3)-1,1)=Debt!$N$16,CG129,0))*IF('Project Summary'!$G$7&lt;CH$3,0,1)</f>
        <v>0</v>
      </c>
      <c r="CI165" s="541">
        <f>IF(CI$3='Project Summary'!$G$7,CH129,IF(DATE(YEAR(CI$3),MONTH(CI$3)-1,1)=Debt!$N$16,CH129,0))*IF('Project Summary'!$G$7&lt;CI$3,0,1)</f>
        <v>0</v>
      </c>
      <c r="CJ165" s="541">
        <f>IF(CJ$3='Project Summary'!$G$7,CI129,IF(DATE(YEAR(CJ$3),MONTH(CJ$3)-1,1)=Debt!$N$16,CI129,0))*IF('Project Summary'!$G$7&lt;CJ$3,0,1)</f>
        <v>0</v>
      </c>
      <c r="CK165" s="541">
        <f>IF(CK$3='Project Summary'!$G$7,CJ129,IF(DATE(YEAR(CK$3),MONTH(CK$3)-1,1)=Debt!$N$16,CJ129,0))*IF('Project Summary'!$G$7&lt;CK$3,0,1)</f>
        <v>0</v>
      </c>
      <c r="CL165" s="541">
        <f>IF(CL$3='Project Summary'!$G$7,CK129,IF(DATE(YEAR(CL$3),MONTH(CL$3)-1,1)=Debt!$N$16,CK129,0))*IF('Project Summary'!$G$7&lt;CL$3,0,1)</f>
        <v>0</v>
      </c>
      <c r="CM165" s="541">
        <f>IF(CM$3='Project Summary'!$G$7,CL129,IF(DATE(YEAR(CM$3),MONTH(CM$3)-1,1)=Debt!$N$16,CL129,0))*IF('Project Summary'!$G$7&lt;CM$3,0,1)</f>
        <v>0</v>
      </c>
      <c r="CN165" s="541">
        <f>IF(CN$3='Project Summary'!$G$7,CM129,IF(DATE(YEAR(CN$3),MONTH(CN$3)-1,1)=Debt!$N$16,CM129,0))*IF('Project Summary'!$G$7&lt;CN$3,0,1)</f>
        <v>0</v>
      </c>
      <c r="CO165" s="541">
        <f>IF(CO$3='Project Summary'!$G$7,CN129,IF(DATE(YEAR(CO$3),MONTH(CO$3)-1,1)=Debt!$N$16,CN129,0))*IF('Project Summary'!$G$7&lt;CO$3,0,1)</f>
        <v>0</v>
      </c>
      <c r="CP165" s="541">
        <f>IF(CP$3='Project Summary'!$G$7,CO129,IF(DATE(YEAR(CP$3),MONTH(CP$3)-1,1)=Debt!$N$16,CO129,0))*IF('Project Summary'!$G$7&lt;CP$3,0,1)</f>
        <v>0</v>
      </c>
      <c r="CQ165" s="541">
        <f>IF(CQ$3='Project Summary'!$G$7,CP129,IF(DATE(YEAR(CQ$3),MONTH(CQ$3)-1,1)=Debt!$N$16,CP129,0))*IF('Project Summary'!$G$7&lt;CQ$3,0,1)</f>
        <v>0</v>
      </c>
      <c r="CR165" s="541">
        <f>IF(CR$3='Project Summary'!$G$7,CQ129,IF(DATE(YEAR(CR$3),MONTH(CR$3)-1,1)=Debt!$N$16,CQ129,0))*IF('Project Summary'!$G$7&lt;CR$3,0,1)</f>
        <v>0</v>
      </c>
      <c r="CS165" s="541">
        <f>IF(CS$3='Project Summary'!$G$7,CR129,IF(DATE(YEAR(CS$3),MONTH(CS$3)-1,1)=Debt!$N$16,CR129,0))*IF('Project Summary'!$G$7&lt;CS$3,0,1)</f>
        <v>0</v>
      </c>
      <c r="CT165" s="541">
        <f>IF(CT$3='Project Summary'!$G$7,CS129,IF(DATE(YEAR(CT$3),MONTH(CT$3)-1,1)=Debt!$N$16,CS129,0))*IF('Project Summary'!$G$7&lt;CT$3,0,1)</f>
        <v>0</v>
      </c>
      <c r="CU165" s="541">
        <f>IF(CU$3='Project Summary'!$G$7,CT129,IF(DATE(YEAR(CU$3),MONTH(CU$3)-1,1)=Debt!$N$16,CT129,0))*IF('Project Summary'!$G$7&lt;CU$3,0,1)</f>
        <v>0</v>
      </c>
      <c r="CV165" s="541">
        <f>IF(CV$3='Project Summary'!$G$7,CU129,IF(DATE(YEAR(CV$3),MONTH(CV$3)-1,1)=Debt!$N$16,CU129,0))*IF('Project Summary'!$G$7&lt;CV$3,0,1)</f>
        <v>0</v>
      </c>
      <c r="CW165" s="541">
        <f>IF(CW$3='Project Summary'!$G$7,CV129,IF(DATE(YEAR(CW$3),MONTH(CW$3)-1,1)=Debt!$N$16,CV129,0))*IF('Project Summary'!$G$7&lt;CW$3,0,1)</f>
        <v>0</v>
      </c>
      <c r="CX165" s="541">
        <f>IF(CX$3='Project Summary'!$G$7,CW129,IF(DATE(YEAR(CX$3),MONTH(CX$3)-1,1)=Debt!$N$16,CW129,0))*IF('Project Summary'!$G$7&lt;CX$3,0,1)</f>
        <v>0</v>
      </c>
      <c r="CY165" s="541">
        <f>IF(CY$3='Project Summary'!$G$7,CX129,IF(DATE(YEAR(CY$3),MONTH(CY$3)-1,1)=Debt!$N$16,CX129,0))*IF('Project Summary'!$G$7&lt;CY$3,0,1)</f>
        <v>0</v>
      </c>
      <c r="CZ165" s="541">
        <f>IF(CZ$3='Project Summary'!$G$7,CY129,IF(DATE(YEAR(CZ$3),MONTH(CZ$3)-1,1)=Debt!$N$16,CY129,0))*IF('Project Summary'!$G$7&lt;CZ$3,0,1)</f>
        <v>0</v>
      </c>
      <c r="DA165" s="541">
        <f>IF(DA$3='Project Summary'!$G$7,CZ129,IF(DATE(YEAR(DA$3),MONTH(DA$3)-1,1)=Debt!$N$16,CZ129,0))*IF('Project Summary'!$G$7&lt;DA$3,0,1)</f>
        <v>0</v>
      </c>
      <c r="DB165" s="541">
        <f>IF(DB$3='Project Summary'!$G$7,DA129,IF(DATE(YEAR(DB$3),MONTH(DB$3)-1,1)=Debt!$N$16,DA129,0))*IF('Project Summary'!$G$7&lt;DB$3,0,1)</f>
        <v>0</v>
      </c>
      <c r="DC165" s="541">
        <f>IF(DC$3='Project Summary'!$G$7,DB129,IF(DATE(YEAR(DC$3),MONTH(DC$3)-1,1)=Debt!$N$16,DB129,0))*IF('Project Summary'!$G$7&lt;DC$3,0,1)</f>
        <v>0</v>
      </c>
      <c r="DD165" s="541">
        <f>IF(DD$3='Project Summary'!$G$7,DC129,IF(DATE(YEAR(DD$3),MONTH(DD$3)-1,1)=Debt!$N$16,DC129,0))*IF('Project Summary'!$G$7&lt;DD$3,0,1)</f>
        <v>0</v>
      </c>
      <c r="DE165" s="541">
        <f>IF(DE$3='Project Summary'!$G$7,DD129,IF(DATE(YEAR(DE$3),MONTH(DE$3)-1,1)=Debt!$N$16,DD129,0))*IF('Project Summary'!$G$7&lt;DE$3,0,1)</f>
        <v>0</v>
      </c>
      <c r="DF165" s="541">
        <f>IF(DF$3='Project Summary'!$G$7,DE129,IF(DATE(YEAR(DF$3),MONTH(DF$3)-1,1)=Debt!$N$16,DE129,0))*IF('Project Summary'!$G$7&lt;DF$3,0,1)</f>
        <v>0</v>
      </c>
      <c r="DG165" s="541">
        <f>IF(DG$3='Project Summary'!$G$7,DF129,IF(DATE(YEAR(DG$3),MONTH(DG$3)-1,1)=Debt!$N$16,DF129,0))*IF('Project Summary'!$G$7&lt;DG$3,0,1)</f>
        <v>0</v>
      </c>
      <c r="DH165" s="541">
        <f>IF(DH$3='Project Summary'!$G$7,DG129,IF(DATE(YEAR(DH$3),MONTH(DH$3)-1,1)=Debt!$N$16,DG129,0))*IF('Project Summary'!$G$7&lt;DH$3,0,1)</f>
        <v>0</v>
      </c>
      <c r="DI165" s="541">
        <f>IF(DI$3='Project Summary'!$G$7,DH129,IF(DATE(YEAR(DI$3),MONTH(DI$3)-1,1)=Debt!$N$16,DH129,0))*IF('Project Summary'!$G$7&lt;DI$3,0,1)</f>
        <v>0</v>
      </c>
      <c r="DJ165" s="541">
        <f>IF(DJ$3='Project Summary'!$G$7,DI129,IF(DATE(YEAR(DJ$3),MONTH(DJ$3)-1,1)=Debt!$N$16,DI129,0))*IF('Project Summary'!$G$7&lt;DJ$3,0,1)</f>
        <v>0</v>
      </c>
      <c r="DK165" s="541">
        <f>IF(DK$3='Project Summary'!$G$7,DJ129,IF(DATE(YEAR(DK$3),MONTH(DK$3)-1,1)=Debt!$N$16,DJ129,0))*IF('Project Summary'!$G$7&lt;DK$3,0,1)</f>
        <v>0</v>
      </c>
      <c r="DL165" s="541">
        <f>IF(DL$3='Project Summary'!$G$7,DK129,IF(DATE(YEAR(DL$3),MONTH(DL$3)-1,1)=Debt!$N$16,DK129,0))*IF('Project Summary'!$G$7&lt;DL$3,0,1)</f>
        <v>0</v>
      </c>
      <c r="DM165" s="541">
        <f>IF(DM$3='Project Summary'!$G$7,DL129,IF(DATE(YEAR(DM$3),MONTH(DM$3)-1,1)=Debt!$N$16,DL129,0))*IF('Project Summary'!$G$7&lt;DM$3,0,1)</f>
        <v>0</v>
      </c>
      <c r="DN165" s="541">
        <f>IF(DN$3='Project Summary'!$G$7,DM129,IF(DATE(YEAR(DN$3),MONTH(DN$3)-1,1)=Debt!$N$16,DM129,0))*IF('Project Summary'!$G$7&lt;DN$3,0,1)</f>
        <v>0</v>
      </c>
      <c r="DO165" s="541">
        <f>IF(DO$3='Project Summary'!$G$7,DN129,IF(DATE(YEAR(DO$3),MONTH(DO$3)-1,1)=Debt!$N$16,DN129,0))*IF('Project Summary'!$G$7&lt;DO$3,0,1)</f>
        <v>0</v>
      </c>
      <c r="DP165" s="541">
        <f>IF(DP$3='Project Summary'!$G$7,DO129,IF(DATE(YEAR(DP$3),MONTH(DP$3)-1,1)=Debt!$N$16,DO129,0))*IF('Project Summary'!$G$7&lt;DP$3,0,1)</f>
        <v>0</v>
      </c>
      <c r="DQ165" s="541">
        <f>IF(DQ$3='Project Summary'!$G$7,DP129,IF(DATE(YEAR(DQ$3),MONTH(DQ$3)-1,1)=Debt!$N$16,DP129,0))*IF('Project Summary'!$G$7&lt;DQ$3,0,1)</f>
        <v>0</v>
      </c>
      <c r="DR165" s="541">
        <f>IF(DR$3='Project Summary'!$G$7,DQ129,IF(DATE(YEAR(DR$3),MONTH(DR$3)-1,1)=Debt!$N$16,DQ129,0))*IF('Project Summary'!$G$7&lt;DR$3,0,1)</f>
        <v>0</v>
      </c>
      <c r="DS165" s="541">
        <f>IF(DS$3='Project Summary'!$G$7,DR129,IF(DATE(YEAR(DS$3),MONTH(DS$3)-1,1)=Debt!$N$16,DR129,0))*IF('Project Summary'!$G$7&lt;DS$3,0,1)</f>
        <v>0</v>
      </c>
      <c r="DT165" s="541">
        <f>IF(DT$3='Project Summary'!$G$7,DS129,IF(DATE(YEAR(DT$3),MONTH(DT$3)-1,1)=Debt!$N$16,DS129,0))*IF('Project Summary'!$G$7&lt;DT$3,0,1)</f>
        <v>0</v>
      </c>
      <c r="DU165" s="586"/>
    </row>
    <row r="166" spans="1:125" s="466" customFormat="1">
      <c r="A166" s="4"/>
      <c r="B166" s="7" t="s">
        <v>243</v>
      </c>
      <c r="C166" s="7"/>
      <c r="D166"/>
      <c r="E166" s="541">
        <f>IF('Cash Flow_Monthly'!E3=Debt!$B$37,Debt!$D$37,IF('Cash Flow_Monthly'!E3=Debt!$G$37,Debt!$I$37,IF('Cash Flow_Monthly'!E3=Debt!$L$37,Debt!$N$37,0)))</f>
        <v>0</v>
      </c>
      <c r="F166" s="541">
        <f>IF('Cash Flow_Monthly'!F3=Debt!$B$37,Debt!$D$37,IF('Cash Flow_Monthly'!F3=Debt!$G$37,Debt!$I$37,IF('Cash Flow_Monthly'!F3=Debt!$L$37,Debt!$N$37,0)))</f>
        <v>0</v>
      </c>
      <c r="G166" s="541">
        <f>IF('Cash Flow_Monthly'!G3=Debt!$B$37,Debt!$D$37,IF('Cash Flow_Monthly'!G3=Debt!$G$37,Debt!$I$37,IF('Cash Flow_Monthly'!G3=Debt!$L$37,Debt!$N$37,0)))</f>
        <v>0</v>
      </c>
      <c r="H166" s="541">
        <f>IF('Cash Flow_Monthly'!H3=Debt!$B$37,Debt!$D$37,IF('Cash Flow_Monthly'!H3=Debt!$G$37,Debt!$I$37,IF('Cash Flow_Monthly'!H3=Debt!$L$37,Debt!$N$37,0)))</f>
        <v>0</v>
      </c>
      <c r="I166" s="541">
        <f>IF('Cash Flow_Monthly'!I3=Debt!$B$37,Debt!$D$37,IF('Cash Flow_Monthly'!I3=Debt!$G$37,Debt!$I$37,IF('Cash Flow_Monthly'!I3=Debt!$L$37,Debt!$N$37,0)))</f>
        <v>0</v>
      </c>
      <c r="J166" s="541">
        <f>IF('Cash Flow_Monthly'!J3=Debt!$B$37,Debt!$D$37,IF('Cash Flow_Monthly'!J3=Debt!$G$37,Debt!$I$37,IF('Cash Flow_Monthly'!J3=Debt!$L$37,Debt!$N$37,0)))</f>
        <v>0</v>
      </c>
      <c r="K166" s="541">
        <f>IF('Cash Flow_Monthly'!K3=Debt!$B$37,Debt!$D$37,IF('Cash Flow_Monthly'!K3=Debt!$G$37,Debt!$I$37,IF('Cash Flow_Monthly'!K3=Debt!$L$37,Debt!$N$37,0)))</f>
        <v>0</v>
      </c>
      <c r="L166" s="541">
        <f>IF('Cash Flow_Monthly'!L3=Debt!$B$37,Debt!$D$37,IF('Cash Flow_Monthly'!L3=Debt!$G$37,Debt!$I$37,IF('Cash Flow_Monthly'!L3=Debt!$L$37,Debt!$N$37,0)))</f>
        <v>0</v>
      </c>
      <c r="M166" s="541">
        <f>IF('Cash Flow_Monthly'!M3=Debt!$B$37,Debt!$D$37,IF('Cash Flow_Monthly'!M3=Debt!$G$37,Debt!$I$37,IF('Cash Flow_Monthly'!M3=Debt!$L$37,Debt!$N$37,0)))</f>
        <v>0</v>
      </c>
      <c r="N166" s="541">
        <f>IF('Cash Flow_Monthly'!N3=Debt!$B$37,Debt!$D$37,IF('Cash Flow_Monthly'!N3=Debt!$G$37,Debt!$I$37,IF('Cash Flow_Monthly'!N3=Debt!$L$37,Debt!$N$37,0)))</f>
        <v>0</v>
      </c>
      <c r="O166" s="541">
        <f>IF('Cash Flow_Monthly'!O3=Debt!$B$37,Debt!$D$37,IF('Cash Flow_Monthly'!O3=Debt!$G$37,Debt!$I$37,IF('Cash Flow_Monthly'!O3=Debt!$L$37,Debt!$N$37,0)))</f>
        <v>0</v>
      </c>
      <c r="P166" s="541">
        <f>IF('Cash Flow_Monthly'!P3=Debt!$B$37,Debt!$D$37,IF('Cash Flow_Monthly'!P3=Debt!$G$37,Debt!$I$37,IF('Cash Flow_Monthly'!P3=Debt!$L$37,Debt!$N$37,0)))</f>
        <v>0</v>
      </c>
      <c r="Q166" s="541">
        <f>IF('Cash Flow_Monthly'!Q3=Debt!$B$37,Debt!$D$37,IF('Cash Flow_Monthly'!Q3=Debt!$G$37,Debt!$I$37,IF('Cash Flow_Monthly'!Q3=Debt!$L$37,Debt!$N$37,0)))</f>
        <v>0</v>
      </c>
      <c r="R166" s="541">
        <f>IF('Cash Flow_Monthly'!R3=Debt!$B$37,Debt!$D$37,IF('Cash Flow_Monthly'!R3=Debt!$G$37,Debt!$I$37,IF('Cash Flow_Monthly'!R3=Debt!$L$37,Debt!$N$37,0)))</f>
        <v>0</v>
      </c>
      <c r="S166" s="541">
        <f>IF('Cash Flow_Monthly'!S3=Debt!$B$37,Debt!$D$37,IF('Cash Flow_Monthly'!S3=Debt!$G$37,Debt!$I$37,IF('Cash Flow_Monthly'!S3=Debt!$L$37,Debt!$N$37,0)))</f>
        <v>0</v>
      </c>
      <c r="T166" s="541">
        <f>IF('Cash Flow_Monthly'!T3=Debt!$B$37,Debt!$D$37,IF('Cash Flow_Monthly'!T3=Debt!$G$37,Debt!$I$37,IF('Cash Flow_Monthly'!T3=Debt!$L$37,Debt!$N$37,0)))</f>
        <v>0</v>
      </c>
      <c r="U166" s="541">
        <f>IF('Cash Flow_Monthly'!U3=Debt!$B$37,Debt!$D$37,IF('Cash Flow_Monthly'!U3=Debt!$G$37,Debt!$I$37,IF('Cash Flow_Monthly'!U3=Debt!$L$37,Debt!$N$37,0)))</f>
        <v>0</v>
      </c>
      <c r="V166" s="541">
        <f>IF('Cash Flow_Monthly'!V3=Debt!$B$37,Debt!$D$37,IF('Cash Flow_Monthly'!V3=Debt!$G$37,Debt!$I$37,IF('Cash Flow_Monthly'!V3=Debt!$L$37,Debt!$N$37,0)))</f>
        <v>0</v>
      </c>
      <c r="W166" s="541">
        <f>IF('Cash Flow_Monthly'!W3=Debt!$B$37,Debt!$D$37,IF('Cash Flow_Monthly'!W3=Debt!$G$37,Debt!$I$37,IF('Cash Flow_Monthly'!W3=Debt!$L$37,Debt!$N$37,0)))</f>
        <v>0</v>
      </c>
      <c r="X166" s="541">
        <f>IF('Cash Flow_Monthly'!X3=Debt!$B$37,Debt!$D$37,IF('Cash Flow_Monthly'!X3=Debt!$G$37,Debt!$I$37,IF('Cash Flow_Monthly'!X3=Debt!$L$37,Debt!$N$37,0)))</f>
        <v>0</v>
      </c>
      <c r="Y166" s="541">
        <f>IF('Cash Flow_Monthly'!Y3=Debt!$B$37,Debt!$D$37,IF('Cash Flow_Monthly'!Y3=Debt!$G$37,Debt!$I$37,IF('Cash Flow_Monthly'!Y3=Debt!$L$37,Debt!$N$37,0)))</f>
        <v>0</v>
      </c>
      <c r="Z166" s="541">
        <f>IF('Cash Flow_Monthly'!Z3=Debt!$B$37,Debt!$D$37,IF('Cash Flow_Monthly'!Z3=Debt!$G$37,Debt!$I$37,IF('Cash Flow_Monthly'!Z3=Debt!$L$37,Debt!$N$37,0)))</f>
        <v>0</v>
      </c>
      <c r="AA166" s="541">
        <f>IF('Cash Flow_Monthly'!AA3=Debt!$B$37,Debt!$D$37,IF('Cash Flow_Monthly'!AA3=Debt!$G$37,Debt!$I$37,IF('Cash Flow_Monthly'!AA3=Debt!$L$37,Debt!$N$37,0)))</f>
        <v>0</v>
      </c>
      <c r="AB166" s="541">
        <f>IF('Cash Flow_Monthly'!AB3=Debt!$B$37,Debt!$D$37,IF('Cash Flow_Monthly'!AB3=Debt!$G$37,Debt!$I$37,IF('Cash Flow_Monthly'!AB3=Debt!$L$37,Debt!$N$37,0)))</f>
        <v>0</v>
      </c>
      <c r="AC166" s="541">
        <f>IF('Cash Flow_Monthly'!AC3=Debt!$B$37,Debt!$D$37,IF('Cash Flow_Monthly'!AC3=Debt!$G$37,Debt!$I$37,IF('Cash Flow_Monthly'!AC3=Debt!$L$37,Debt!$N$37,0)))</f>
        <v>0</v>
      </c>
      <c r="AD166" s="541">
        <f>IF('Cash Flow_Monthly'!AD3=Debt!$B$37,Debt!$D$37,IF('Cash Flow_Monthly'!AD3=Debt!$G$37,Debt!$I$37,IF('Cash Flow_Monthly'!AD3=Debt!$L$37,Debt!$N$37,0)))</f>
        <v>0</v>
      </c>
      <c r="AE166" s="541">
        <f>IF('Cash Flow_Monthly'!AE3=Debt!$B$37,Debt!$D$37,IF('Cash Flow_Monthly'!AE3=Debt!$G$37,Debt!$I$37,IF('Cash Flow_Monthly'!AE3=Debt!$L$37,Debt!$N$37,0)))</f>
        <v>0</v>
      </c>
      <c r="AF166" s="541">
        <f>IF('Cash Flow_Monthly'!AF3=Debt!$B$37,Debt!$D$37,IF('Cash Flow_Monthly'!AF3=Debt!$G$37,Debt!$I$37,IF('Cash Flow_Monthly'!AF3=Debt!$L$37,Debt!$N$37,0)))</f>
        <v>0</v>
      </c>
      <c r="AG166" s="541">
        <f>IF('Cash Flow_Monthly'!AG3=Debt!$B$37,Debt!$D$37,IF('Cash Flow_Monthly'!AG3=Debt!$G$37,Debt!$I$37,IF('Cash Flow_Monthly'!AG3=Debt!$L$37,Debt!$N$37,0)))</f>
        <v>0</v>
      </c>
      <c r="AH166" s="541">
        <f>IF('Cash Flow_Monthly'!AH3=Debt!$B$37,Debt!$D$37,IF('Cash Flow_Monthly'!AH3=Debt!$G$37,Debt!$I$37,IF('Cash Flow_Monthly'!AH3=Debt!$L$37,Debt!$N$37,0)))</f>
        <v>0</v>
      </c>
      <c r="AI166" s="541">
        <f>IF('Cash Flow_Monthly'!AI3=Debt!$B$37,Debt!$D$37,IF('Cash Flow_Monthly'!AI3=Debt!$G$37,Debt!$I$37,IF('Cash Flow_Monthly'!AI3=Debt!$L$37,Debt!$N$37,0)))</f>
        <v>0</v>
      </c>
      <c r="AJ166" s="541">
        <f>IF('Cash Flow_Monthly'!AJ3=Debt!$B$37,Debt!$D$37,IF('Cash Flow_Monthly'!AJ3=Debt!$G$37,Debt!$I$37,IF('Cash Flow_Monthly'!AJ3=Debt!$L$37,Debt!$N$37,0)))</f>
        <v>0</v>
      </c>
      <c r="AK166" s="541">
        <f>IF('Cash Flow_Monthly'!AK3=Debt!$B$37,Debt!$D$37,IF('Cash Flow_Monthly'!AK3=Debt!$G$37,Debt!$I$37,IF('Cash Flow_Monthly'!AK3=Debt!$L$37,Debt!$N$37,0)))</f>
        <v>0</v>
      </c>
      <c r="AL166" s="541">
        <f>IF('Cash Flow_Monthly'!AL3=Debt!$B$37,Debt!$D$37,IF('Cash Flow_Monthly'!AL3=Debt!$G$37,Debt!$I$37,IF('Cash Flow_Monthly'!AL3=Debt!$L$37,Debt!$N$37,0)))</f>
        <v>0</v>
      </c>
      <c r="AM166" s="541">
        <f>IF('Cash Flow_Monthly'!AM3=Debt!$B$37,Debt!$D$37,IF('Cash Flow_Monthly'!AM3=Debt!$G$37,Debt!$I$37,IF('Cash Flow_Monthly'!AM3=Debt!$L$37,Debt!$N$37,0)))</f>
        <v>0</v>
      </c>
      <c r="AN166" s="541">
        <f>IF('Cash Flow_Monthly'!AN3=Debt!$B$37,Debt!$D$37,IF('Cash Flow_Monthly'!AN3=Debt!$G$37,Debt!$I$37,IF('Cash Flow_Monthly'!AN3=Debt!$L$37,Debt!$N$37,0)))</f>
        <v>0</v>
      </c>
      <c r="AO166" s="541">
        <f>IF('Cash Flow_Monthly'!AO3=Debt!$B$37,Debt!$D$37,IF('Cash Flow_Monthly'!AO3=Debt!$G$37,Debt!$I$37,IF('Cash Flow_Monthly'!AO3=Debt!$L$37,Debt!$N$37,0)))</f>
        <v>0</v>
      </c>
      <c r="AP166" s="541">
        <f>IF('Cash Flow_Monthly'!AP3=Debt!$B$37,Debt!$D$37,IF('Cash Flow_Monthly'!AP3=Debt!$G$37,Debt!$I$37,IF('Cash Flow_Monthly'!AP3=Debt!$L$37,Debt!$N$37,0)))</f>
        <v>0</v>
      </c>
      <c r="AQ166" s="541">
        <f>IF('Cash Flow_Monthly'!AQ3=Debt!$B$37,Debt!$D$37,IF('Cash Flow_Monthly'!AQ3=Debt!$G$37,Debt!$I$37,IF('Cash Flow_Monthly'!AQ3=Debt!$L$37,Debt!$N$37,0)))</f>
        <v>0</v>
      </c>
      <c r="AR166" s="541">
        <f>IF('Cash Flow_Monthly'!AR3=Debt!$B$37,Debt!$D$37,IF('Cash Flow_Monthly'!AR3=Debt!$G$37,Debt!$I$37,IF('Cash Flow_Monthly'!AR3=Debt!$L$37,Debt!$N$37,0)))</f>
        <v>0</v>
      </c>
      <c r="AS166" s="541">
        <f>IF('Cash Flow_Monthly'!AS3=Debt!$B$37,Debt!$D$37,IF('Cash Flow_Monthly'!AS3=Debt!$G$37,Debt!$I$37,IF('Cash Flow_Monthly'!AS3=Debt!$L$37,Debt!$N$37,0)))</f>
        <v>0</v>
      </c>
      <c r="AT166" s="541">
        <f>IF('Cash Flow_Monthly'!AT3=Debt!$B$37,Debt!$D$37,IF('Cash Flow_Monthly'!AT3=Debt!$G$37,Debt!$I$37,IF('Cash Flow_Monthly'!AT3=Debt!$L$37,Debt!$N$37,0)))</f>
        <v>0</v>
      </c>
      <c r="AU166" s="541">
        <f>IF('Cash Flow_Monthly'!AU3=Debt!$B$37,Debt!$D$37,IF('Cash Flow_Monthly'!AU3=Debt!$G$37,Debt!$I$37,IF('Cash Flow_Monthly'!AU3=Debt!$L$37,Debt!$N$37,0)))</f>
        <v>0</v>
      </c>
      <c r="AV166" s="541">
        <f>IF('Cash Flow_Monthly'!AV3=Debt!$B$37,Debt!$D$37,IF('Cash Flow_Monthly'!AV3=Debt!$G$37,Debt!$I$37,IF('Cash Flow_Monthly'!AV3=Debt!$L$37,Debt!$N$37,0)))</f>
        <v>0</v>
      </c>
      <c r="AW166" s="541">
        <f>IF('Cash Flow_Monthly'!AW3=Debt!$B$37,Debt!$D$37,IF('Cash Flow_Monthly'!AW3=Debt!$G$37,Debt!$I$37,IF('Cash Flow_Monthly'!AW3=Debt!$L$37,Debt!$N$37,0)))</f>
        <v>0</v>
      </c>
      <c r="AX166" s="541">
        <f>IF('Cash Flow_Monthly'!AX3=Debt!$B$37,Debt!$D$37,IF('Cash Flow_Monthly'!AX3=Debt!$G$37,Debt!$I$37,IF('Cash Flow_Monthly'!AX3=Debt!$L$37,Debt!$N$37,0)))</f>
        <v>0</v>
      </c>
      <c r="AY166" s="541">
        <f>IF('Cash Flow_Monthly'!AY3=Debt!$B$37,Debt!$D$37,IF('Cash Flow_Monthly'!AY3=Debt!$G$37,Debt!$I$37,IF('Cash Flow_Monthly'!AY3=Debt!$L$37,Debt!$N$37,0)))</f>
        <v>0</v>
      </c>
      <c r="AZ166" s="541">
        <f>IF('Cash Flow_Monthly'!AZ3=Debt!$B$37,Debt!$D$37,IF('Cash Flow_Monthly'!AZ3=Debt!$G$37,Debt!$I$37,IF('Cash Flow_Monthly'!AZ3=Debt!$L$37,Debt!$N$37,0)))</f>
        <v>0</v>
      </c>
      <c r="BA166" s="541">
        <f>IF('Cash Flow_Monthly'!BA3=Debt!$B$37,Debt!$D$37,IF('Cash Flow_Monthly'!BA3=Debt!$G$37,Debt!$I$37,IF('Cash Flow_Monthly'!BA3=Debt!$L$37,Debt!$N$37,0)))</f>
        <v>0</v>
      </c>
      <c r="BB166" s="541">
        <f>IF('Cash Flow_Monthly'!BB3=Debt!$B$37,Debt!$D$37,IF('Cash Flow_Monthly'!BB3=Debt!$G$37,Debt!$I$37,IF('Cash Flow_Monthly'!BB3=Debt!$L$37,Debt!$N$37,0)))</f>
        <v>0</v>
      </c>
      <c r="BC166" s="541">
        <f>IF('Cash Flow_Monthly'!BC3=Debt!$B$37,Debt!$D$37,IF('Cash Flow_Monthly'!BC3=Debt!$G$37,Debt!$I$37,IF('Cash Flow_Monthly'!BC3=Debt!$L$37,Debt!$N$37,0)))</f>
        <v>0</v>
      </c>
      <c r="BD166" s="541">
        <f>IF('Cash Flow_Monthly'!BD3=Debt!$B$37,Debt!$D$37,IF('Cash Flow_Monthly'!BD3=Debt!$G$37,Debt!$I$37,IF('Cash Flow_Monthly'!BD3=Debt!$L$37,Debt!$N$37,0)))</f>
        <v>0</v>
      </c>
      <c r="BE166" s="541">
        <f>IF('Cash Flow_Monthly'!BE3=Debt!$B$37,Debt!$D$37,IF('Cash Flow_Monthly'!BE3=Debt!$G$37,Debt!$I$37,IF('Cash Flow_Monthly'!BE3=Debt!$L$37,Debt!$N$37,0)))</f>
        <v>0</v>
      </c>
      <c r="BF166" s="541">
        <f>IF('Cash Flow_Monthly'!BF3=Debt!$B$37,Debt!$D$37,IF('Cash Flow_Monthly'!BF3=Debt!$G$37,Debt!$I$37,IF('Cash Flow_Monthly'!BF3=Debt!$L$37,Debt!$N$37,0)))</f>
        <v>0</v>
      </c>
      <c r="BG166" s="541">
        <f>IF('Cash Flow_Monthly'!BG3=Debt!$B$37,Debt!$D$37,IF('Cash Flow_Monthly'!BG3=Debt!$G$37,Debt!$I$37,IF('Cash Flow_Monthly'!BG3=Debt!$L$37,Debt!$N$37,0)))</f>
        <v>0</v>
      </c>
      <c r="BH166" s="541">
        <f>IF('Cash Flow_Monthly'!BH3=Debt!$B$37,Debt!$D$37,IF('Cash Flow_Monthly'!BH3=Debt!$G$37,Debt!$I$37,IF('Cash Flow_Monthly'!BH3=Debt!$L$37,Debt!$N$37,0)))</f>
        <v>0</v>
      </c>
      <c r="BI166" s="541">
        <f>IF('Cash Flow_Monthly'!BI3=Debt!$B$37,Debt!$D$37,IF('Cash Flow_Monthly'!BI3=Debt!$G$37,Debt!$I$37,IF('Cash Flow_Monthly'!BI3=Debt!$L$37,Debt!$N$37,0)))</f>
        <v>0</v>
      </c>
      <c r="BJ166" s="541">
        <f>IF('Cash Flow_Monthly'!BJ3=Debt!$B$37,Debt!$D$37,IF('Cash Flow_Monthly'!BJ3=Debt!$G$37,Debt!$I$37,IF('Cash Flow_Monthly'!BJ3=Debt!$L$37,Debt!$N$37,0)))</f>
        <v>0</v>
      </c>
      <c r="BK166" s="541">
        <f>IF('Cash Flow_Monthly'!BK3=Debt!$B$37,Debt!$D$37,IF('Cash Flow_Monthly'!BK3=Debt!$G$37,Debt!$I$37,IF('Cash Flow_Monthly'!BK3=Debt!$L$37,Debt!$N$37,0)))</f>
        <v>0</v>
      </c>
      <c r="BL166" s="541">
        <f>IF('Cash Flow_Monthly'!BL3=Debt!$B$37,Debt!$D$37,IF('Cash Flow_Monthly'!BL3=Debt!$G$37,Debt!$I$37,IF('Cash Flow_Monthly'!BL3=Debt!$L$37,Debt!$N$37,0)))</f>
        <v>0</v>
      </c>
      <c r="BM166" s="541">
        <f>IF('Cash Flow_Monthly'!BM3=Debt!$B$37,Debt!$D$37,IF('Cash Flow_Monthly'!BM3=Debt!$G$37,Debt!$I$37,IF('Cash Flow_Monthly'!BM3=Debt!$L$37,Debt!$N$37,0)))</f>
        <v>0</v>
      </c>
      <c r="BN166" s="541">
        <f>IF('Cash Flow_Monthly'!BN3=Debt!$B$37,Debt!$D$37,IF('Cash Flow_Monthly'!BN3=Debt!$G$37,Debt!$I$37,IF('Cash Flow_Monthly'!BN3=Debt!$L$37,Debt!$N$37,0)))</f>
        <v>0</v>
      </c>
      <c r="BO166" s="541">
        <f>IF('Cash Flow_Monthly'!BO3=Debt!$B$37,Debt!$D$37,IF('Cash Flow_Monthly'!BO3=Debt!$G$37,Debt!$I$37,IF('Cash Flow_Monthly'!BO3=Debt!$L$37,Debt!$N$37,0)))</f>
        <v>0</v>
      </c>
      <c r="BP166" s="541">
        <f>IF('Cash Flow_Monthly'!BP3=Debt!$B$37,Debt!$D$37,IF('Cash Flow_Monthly'!BP3=Debt!$G$37,Debt!$I$37,IF('Cash Flow_Monthly'!BP3=Debt!$L$37,Debt!$N$37,0)))</f>
        <v>0</v>
      </c>
      <c r="BQ166" s="541">
        <f>IF('Cash Flow_Monthly'!BQ3=Debt!$B$37,Debt!$D$37,IF('Cash Flow_Monthly'!BQ3=Debt!$G$37,Debt!$I$37,IF('Cash Flow_Monthly'!BQ3=Debt!$L$37,Debt!$N$37,0)))</f>
        <v>0</v>
      </c>
      <c r="BR166" s="541">
        <f>IF('Cash Flow_Monthly'!BR3=Debt!$B$37,Debt!$D$37,IF('Cash Flow_Monthly'!BR3=Debt!$G$37,Debt!$I$37,IF('Cash Flow_Monthly'!BR3=Debt!$L$37,Debt!$N$37,0)))</f>
        <v>0</v>
      </c>
      <c r="BS166" s="541">
        <f>IF('Cash Flow_Monthly'!BS3=Debt!$B$37,Debt!$D$37,IF('Cash Flow_Monthly'!BS3=Debt!$G$37,Debt!$I$37,IF('Cash Flow_Monthly'!BS3=Debt!$L$37,Debt!$N$37,0)))</f>
        <v>0</v>
      </c>
      <c r="BT166" s="541">
        <f>IF('Cash Flow_Monthly'!BT3=Debt!$B$37,Debt!$D$37,IF('Cash Flow_Monthly'!BT3=Debt!$G$37,Debt!$I$37,IF('Cash Flow_Monthly'!BT3=Debt!$L$37,Debt!$N$37,0)))</f>
        <v>0</v>
      </c>
      <c r="BU166" s="541">
        <f>IF('Cash Flow_Monthly'!BU3=Debt!$B$37,Debt!$D$37,IF('Cash Flow_Monthly'!BU3=Debt!$G$37,Debt!$I$37,IF('Cash Flow_Monthly'!BU3=Debt!$L$37,Debt!$N$37,0)))</f>
        <v>0</v>
      </c>
      <c r="BV166" s="541">
        <f>IF('Cash Flow_Monthly'!BV3=Debt!$B$37,Debt!$D$37,IF('Cash Flow_Monthly'!BV3=Debt!$G$37,Debt!$I$37,IF('Cash Flow_Monthly'!BV3=Debt!$L$37,Debt!$N$37,0)))</f>
        <v>0</v>
      </c>
      <c r="BW166" s="541">
        <f>IF('Cash Flow_Monthly'!BW3=Debt!$B$37,Debt!$D$37,IF('Cash Flow_Monthly'!BW3=Debt!$G$37,Debt!$I$37,IF('Cash Flow_Monthly'!BW3=Debt!$L$37,Debt!$N$37,0)))</f>
        <v>0</v>
      </c>
      <c r="BX166" s="541">
        <f>IF('Cash Flow_Monthly'!BX3=Debt!$B$37,Debt!$D$37,IF('Cash Flow_Monthly'!BX3=Debt!$G$37,Debt!$I$37,IF('Cash Flow_Monthly'!BX3=Debt!$L$37,Debt!$N$37,0)))</f>
        <v>0</v>
      </c>
      <c r="BY166" s="541">
        <f>IF('Cash Flow_Monthly'!BY3=Debt!$B$37,Debt!$D$37,IF('Cash Flow_Monthly'!BY3=Debt!$G$37,Debt!$I$37,IF('Cash Flow_Monthly'!BY3=Debt!$L$37,Debt!$N$37,0)))</f>
        <v>0</v>
      </c>
      <c r="BZ166" s="541">
        <f>IF('Cash Flow_Monthly'!BZ3=Debt!$B$37,Debt!$D$37,IF('Cash Flow_Monthly'!BZ3=Debt!$G$37,Debt!$I$37,IF('Cash Flow_Monthly'!BZ3=Debt!$L$37,Debt!$N$37,0)))</f>
        <v>0</v>
      </c>
      <c r="CA166" s="541">
        <f>IF('Cash Flow_Monthly'!CA3=Debt!$B$37,Debt!$D$37,IF('Cash Flow_Monthly'!CA3=Debt!$G$37,Debt!$I$37,IF('Cash Flow_Monthly'!CA3=Debt!$L$37,Debt!$N$37,0)))</f>
        <v>0</v>
      </c>
      <c r="CB166" s="541">
        <f>IF('Cash Flow_Monthly'!CB3=Debt!$B$37,Debt!$D$37,IF('Cash Flow_Monthly'!CB3=Debt!$G$37,Debt!$I$37,IF('Cash Flow_Monthly'!CB3=Debt!$L$37,Debt!$N$37,0)))</f>
        <v>0</v>
      </c>
      <c r="CC166" s="541">
        <f>IF('Cash Flow_Monthly'!CC3=Debt!$B$37,Debt!$D$37,IF('Cash Flow_Monthly'!CC3=Debt!$G$37,Debt!$I$37,IF('Cash Flow_Monthly'!CC3=Debt!$L$37,Debt!$N$37,0)))</f>
        <v>0</v>
      </c>
      <c r="CD166" s="541">
        <f>IF('Cash Flow_Monthly'!CD3=Debt!$B$37,Debt!$D$37,IF('Cash Flow_Monthly'!CD3=Debt!$G$37,Debt!$I$37,IF('Cash Flow_Monthly'!CD3=Debt!$L$37,Debt!$N$37,0)))</f>
        <v>0</v>
      </c>
      <c r="CE166" s="541">
        <f>IF('Cash Flow_Monthly'!CE3=Debt!$B$37,Debt!$D$37,IF('Cash Flow_Monthly'!CE3=Debt!$G$37,Debt!$I$37,IF('Cash Flow_Monthly'!CE3=Debt!$L$37,Debt!$N$37,0)))</f>
        <v>0</v>
      </c>
      <c r="CF166" s="541">
        <f>IF('Cash Flow_Monthly'!CF3=Debt!$B$37,Debt!$D$37,IF('Cash Flow_Monthly'!CF3=Debt!$G$37,Debt!$I$37,IF('Cash Flow_Monthly'!CF3=Debt!$L$37,Debt!$N$37,0)))</f>
        <v>0</v>
      </c>
      <c r="CG166" s="541">
        <f>IF('Cash Flow_Monthly'!CG3=Debt!$B$37,Debt!$D$37,IF('Cash Flow_Monthly'!CG3=Debt!$G$37,Debt!$I$37,IF('Cash Flow_Monthly'!CG3=Debt!$L$37,Debt!$N$37,0)))</f>
        <v>0</v>
      </c>
      <c r="CH166" s="541">
        <f>IF('Cash Flow_Monthly'!CH3=Debt!$B$37,Debt!$D$37,IF('Cash Flow_Monthly'!CH3=Debt!$G$37,Debt!$I$37,IF('Cash Flow_Monthly'!CH3=Debt!$L$37,Debt!$N$37,0)))</f>
        <v>0</v>
      </c>
      <c r="CI166" s="541">
        <f>IF('Cash Flow_Monthly'!CI3=Debt!$B$37,Debt!$D$37,IF('Cash Flow_Monthly'!CI3=Debt!$G$37,Debt!$I$37,IF('Cash Flow_Monthly'!CI3=Debt!$L$37,Debt!$N$37,0)))</f>
        <v>0</v>
      </c>
      <c r="CJ166" s="541">
        <f>IF('Cash Flow_Monthly'!CJ3=Debt!$B$37,Debt!$D$37,IF('Cash Flow_Monthly'!CJ3=Debt!$G$37,Debt!$I$37,IF('Cash Flow_Monthly'!CJ3=Debt!$L$37,Debt!$N$37,0)))</f>
        <v>0</v>
      </c>
      <c r="CK166" s="541">
        <f>IF('Cash Flow_Monthly'!CK3=Debt!$B$37,Debt!$D$37,IF('Cash Flow_Monthly'!CK3=Debt!$G$37,Debt!$I$37,IF('Cash Flow_Monthly'!CK3=Debt!$L$37,Debt!$N$37,0)))</f>
        <v>0</v>
      </c>
      <c r="CL166" s="541">
        <f>IF('Cash Flow_Monthly'!CL3=Debt!$B$37,Debt!$D$37,IF('Cash Flow_Monthly'!CL3=Debt!$G$37,Debt!$I$37,IF('Cash Flow_Monthly'!CL3=Debt!$L$37,Debt!$N$37,0)))</f>
        <v>0</v>
      </c>
      <c r="CM166" s="541">
        <f>IF('Cash Flow_Monthly'!CM3=Debt!$B$37,Debt!$D$37,IF('Cash Flow_Monthly'!CM3=Debt!$G$37,Debt!$I$37,IF('Cash Flow_Monthly'!CM3=Debt!$L$37,Debt!$N$37,0)))</f>
        <v>0</v>
      </c>
      <c r="CN166" s="541">
        <f>IF('Cash Flow_Monthly'!CN3=Debt!$B$37,Debt!$D$37,IF('Cash Flow_Monthly'!CN3=Debt!$G$37,Debt!$I$37,IF('Cash Flow_Monthly'!CN3=Debt!$L$37,Debt!$N$37,0)))</f>
        <v>0</v>
      </c>
      <c r="CO166" s="541">
        <f>IF('Cash Flow_Monthly'!CO3=Debt!$B$37,Debt!$D$37,IF('Cash Flow_Monthly'!CO3=Debt!$G$37,Debt!$I$37,IF('Cash Flow_Monthly'!CO3=Debt!$L$37,Debt!$N$37,0)))</f>
        <v>0</v>
      </c>
      <c r="CP166" s="541">
        <f>IF('Cash Flow_Monthly'!CP3=Debt!$B$37,Debt!$D$37,IF('Cash Flow_Monthly'!CP3=Debt!$G$37,Debt!$I$37,IF('Cash Flow_Monthly'!CP3=Debt!$L$37,Debt!$N$37,0)))</f>
        <v>0</v>
      </c>
      <c r="CQ166" s="541">
        <f>IF('Cash Flow_Monthly'!CQ3=Debt!$B$37,Debt!$D$37,IF('Cash Flow_Monthly'!CQ3=Debt!$G$37,Debt!$I$37,IF('Cash Flow_Monthly'!CQ3=Debt!$L$37,Debt!$N$37,0)))</f>
        <v>0</v>
      </c>
      <c r="CR166" s="541">
        <f>IF('Cash Flow_Monthly'!CR3=Debt!$B$37,Debt!$D$37,IF('Cash Flow_Monthly'!CR3=Debt!$G$37,Debt!$I$37,IF('Cash Flow_Monthly'!CR3=Debt!$L$37,Debt!$N$37,0)))</f>
        <v>0</v>
      </c>
      <c r="CS166" s="541">
        <f>IF('Cash Flow_Monthly'!CS3=Debt!$B$37,Debt!$D$37,IF('Cash Flow_Monthly'!CS3=Debt!$G$37,Debt!$I$37,IF('Cash Flow_Monthly'!CS3=Debt!$L$37,Debt!$N$37,0)))</f>
        <v>0</v>
      </c>
      <c r="CT166" s="541">
        <f>IF('Cash Flow_Monthly'!CT3=Debt!$B$37,Debt!$D$37,IF('Cash Flow_Monthly'!CT3=Debt!$G$37,Debt!$I$37,IF('Cash Flow_Monthly'!CT3=Debt!$L$37,Debt!$N$37,0)))</f>
        <v>0</v>
      </c>
      <c r="CU166" s="541">
        <f>IF('Cash Flow_Monthly'!CU3=Debt!$B$37,Debt!$D$37,IF('Cash Flow_Monthly'!CU3=Debt!$G$37,Debt!$I$37,IF('Cash Flow_Monthly'!CU3=Debt!$L$37,Debt!$N$37,0)))</f>
        <v>0</v>
      </c>
      <c r="CV166" s="541">
        <f>IF('Cash Flow_Monthly'!CV3=Debt!$B$37,Debt!$D$37,IF('Cash Flow_Monthly'!CV3=Debt!$G$37,Debt!$I$37,IF('Cash Flow_Monthly'!CV3=Debt!$L$37,Debt!$N$37,0)))</f>
        <v>0</v>
      </c>
      <c r="CW166" s="541">
        <f>IF('Cash Flow_Monthly'!CW3=Debt!$B$37,Debt!$D$37,IF('Cash Flow_Monthly'!CW3=Debt!$G$37,Debt!$I$37,IF('Cash Flow_Monthly'!CW3=Debt!$L$37,Debt!$N$37,0)))</f>
        <v>0</v>
      </c>
      <c r="CX166" s="541">
        <f>IF('Cash Flow_Monthly'!CX3=Debt!$B$37,Debt!$D$37,IF('Cash Flow_Monthly'!CX3=Debt!$G$37,Debt!$I$37,IF('Cash Flow_Monthly'!CX3=Debt!$L$37,Debt!$N$37,0)))</f>
        <v>0</v>
      </c>
      <c r="CY166" s="541">
        <f>IF('Cash Flow_Monthly'!CY3=Debt!$B$37,Debt!$D$37,IF('Cash Flow_Monthly'!CY3=Debt!$G$37,Debt!$I$37,IF('Cash Flow_Monthly'!CY3=Debt!$L$37,Debt!$N$37,0)))</f>
        <v>0</v>
      </c>
      <c r="CZ166" s="541">
        <f>IF('Cash Flow_Monthly'!CZ3=Debt!$B$37,Debt!$D$37,IF('Cash Flow_Monthly'!CZ3=Debt!$G$37,Debt!$I$37,IF('Cash Flow_Monthly'!CZ3=Debt!$L$37,Debt!$N$37,0)))</f>
        <v>0</v>
      </c>
      <c r="DA166" s="541">
        <f>IF('Cash Flow_Monthly'!DA3=Debt!$B$37,Debt!$D$37,IF('Cash Flow_Monthly'!DA3=Debt!$G$37,Debt!$I$37,IF('Cash Flow_Monthly'!DA3=Debt!$L$37,Debt!$N$37,0)))</f>
        <v>0</v>
      </c>
      <c r="DB166" s="541">
        <f>IF('Cash Flow_Monthly'!DB3=Debt!$B$37,Debt!$D$37,IF('Cash Flow_Monthly'!DB3=Debt!$G$37,Debt!$I$37,IF('Cash Flow_Monthly'!DB3=Debt!$L$37,Debt!$N$37,0)))</f>
        <v>0</v>
      </c>
      <c r="DC166" s="541">
        <f>IF('Cash Flow_Monthly'!DC3=Debt!$B$37,Debt!$D$37,IF('Cash Flow_Monthly'!DC3=Debt!$G$37,Debt!$I$37,IF('Cash Flow_Monthly'!DC3=Debt!$L$37,Debt!$N$37,0)))</f>
        <v>0</v>
      </c>
      <c r="DD166" s="541">
        <f>IF('Cash Flow_Monthly'!DD3=Debt!$B$37,Debt!$D$37,IF('Cash Flow_Monthly'!DD3=Debt!$G$37,Debt!$I$37,IF('Cash Flow_Monthly'!DD3=Debt!$L$37,Debt!$N$37,0)))</f>
        <v>0</v>
      </c>
      <c r="DE166" s="541">
        <f>IF('Cash Flow_Monthly'!DE3=Debt!$B$37,Debt!$D$37,IF('Cash Flow_Monthly'!DE3=Debt!$G$37,Debt!$I$37,IF('Cash Flow_Monthly'!DE3=Debt!$L$37,Debt!$N$37,0)))</f>
        <v>0</v>
      </c>
      <c r="DF166" s="541">
        <f>IF('Cash Flow_Monthly'!DF3=Debt!$B$37,Debt!$D$37,IF('Cash Flow_Monthly'!DF3=Debt!$G$37,Debt!$I$37,IF('Cash Flow_Monthly'!DF3=Debt!$L$37,Debt!$N$37,0)))</f>
        <v>0</v>
      </c>
      <c r="DG166" s="541">
        <f>IF('Cash Flow_Monthly'!DG3=Debt!$B$37,Debt!$D$37,IF('Cash Flow_Monthly'!DG3=Debt!$G$37,Debt!$I$37,IF('Cash Flow_Monthly'!DG3=Debt!$L$37,Debt!$N$37,0)))</f>
        <v>0</v>
      </c>
      <c r="DH166" s="541">
        <f>IF('Cash Flow_Monthly'!DH3=Debt!$B$37,Debt!$D$37,IF('Cash Flow_Monthly'!DH3=Debt!$G$37,Debt!$I$37,IF('Cash Flow_Monthly'!DH3=Debt!$L$37,Debt!$N$37,0)))</f>
        <v>0</v>
      </c>
      <c r="DI166" s="541">
        <f>IF('Cash Flow_Monthly'!DI3=Debt!$B$37,Debt!$D$37,IF('Cash Flow_Monthly'!DI3=Debt!$G$37,Debt!$I$37,IF('Cash Flow_Monthly'!DI3=Debt!$L$37,Debt!$N$37,0)))</f>
        <v>0</v>
      </c>
      <c r="DJ166" s="541">
        <f>IF('Cash Flow_Monthly'!DJ3=Debt!$B$37,Debt!$D$37,IF('Cash Flow_Monthly'!DJ3=Debt!$G$37,Debt!$I$37,IF('Cash Flow_Monthly'!DJ3=Debt!$L$37,Debt!$N$37,0)))</f>
        <v>0</v>
      </c>
      <c r="DK166" s="541">
        <f>IF('Cash Flow_Monthly'!DK3=Debt!$B$37,Debt!$D$37,IF('Cash Flow_Monthly'!DK3=Debt!$G$37,Debt!$I$37,IF('Cash Flow_Monthly'!DK3=Debt!$L$37,Debt!$N$37,0)))</f>
        <v>0</v>
      </c>
      <c r="DL166" s="541">
        <f>IF('Cash Flow_Monthly'!DL3=Debt!$B$37,Debt!$D$37,IF('Cash Flow_Monthly'!DL3=Debt!$G$37,Debt!$I$37,IF('Cash Flow_Monthly'!DL3=Debt!$L$37,Debt!$N$37,0)))</f>
        <v>0</v>
      </c>
      <c r="DM166" s="541">
        <f>IF('Cash Flow_Monthly'!DM3=Debt!$B$37,Debt!$D$37,IF('Cash Flow_Monthly'!DM3=Debt!$G$37,Debt!$I$37,IF('Cash Flow_Monthly'!DM3=Debt!$L$37,Debt!$N$37,0)))</f>
        <v>0</v>
      </c>
      <c r="DN166" s="541">
        <f>IF('Cash Flow_Monthly'!DN3=Debt!$B$37,Debt!$D$37,IF('Cash Flow_Monthly'!DN3=Debt!$G$37,Debt!$I$37,IF('Cash Flow_Monthly'!DN3=Debt!$L$37,Debt!$N$37,0)))</f>
        <v>0</v>
      </c>
      <c r="DO166" s="541">
        <f>IF('Cash Flow_Monthly'!DO3=Debt!$B$37,Debt!$D$37,IF('Cash Flow_Monthly'!DO3=Debt!$G$37,Debt!$I$37,IF('Cash Flow_Monthly'!DO3=Debt!$L$37,Debt!$N$37,0)))</f>
        <v>0</v>
      </c>
      <c r="DP166" s="541">
        <f>IF('Cash Flow_Monthly'!DP3=Debt!$B$37,Debt!$D$37,IF('Cash Flow_Monthly'!DP3=Debt!$G$37,Debt!$I$37,IF('Cash Flow_Monthly'!DP3=Debt!$L$37,Debt!$N$37,0)))</f>
        <v>0</v>
      </c>
      <c r="DQ166" s="541">
        <f>IF('Cash Flow_Monthly'!DQ3=Debt!$B$37,Debt!$D$37,IF('Cash Flow_Monthly'!DQ3=Debt!$G$37,Debt!$I$37,IF('Cash Flow_Monthly'!DQ3=Debt!$L$37,Debt!$N$37,0)))</f>
        <v>0</v>
      </c>
      <c r="DR166" s="541">
        <f>IF('Cash Flow_Monthly'!DR3=Debt!$B$37,Debt!$D$37,IF('Cash Flow_Monthly'!DR3=Debt!$G$37,Debt!$I$37,IF('Cash Flow_Monthly'!DR3=Debt!$L$37,Debt!$N$37,0)))</f>
        <v>0</v>
      </c>
      <c r="DS166" s="541">
        <f>IF('Cash Flow_Monthly'!DS3=Debt!$B$37,Debt!$D$37,IF('Cash Flow_Monthly'!DS3=Debt!$G$37,Debt!$I$37,IF('Cash Flow_Monthly'!DS3=Debt!$L$37,Debt!$N$37,0)))</f>
        <v>0</v>
      </c>
      <c r="DT166" s="541">
        <f>IF('Cash Flow_Monthly'!DT3=Debt!$B$37,Debt!$D$37,IF('Cash Flow_Monthly'!DT3=Debt!$G$37,Debt!$I$37,IF('Cash Flow_Monthly'!DT3=Debt!$L$37,Debt!$N$37,0)))</f>
        <v>0</v>
      </c>
      <c r="DU166" s="586"/>
    </row>
    <row r="167" spans="1:125" s="466" customFormat="1">
      <c r="A167" s="4"/>
      <c r="B167" s="7" t="s">
        <v>242</v>
      </c>
      <c r="C167" s="7"/>
      <c r="D167"/>
      <c r="E167" s="597">
        <f>IF(E$3='Project Summary'!$G$7,'Pro Forma'!$E$126)*'Pro Forma'!$N$120</f>
        <v>0</v>
      </c>
      <c r="F167" s="597">
        <f>IF(F$3='Project Summary'!$G$7,'Pro Forma'!$E$126)*'Pro Forma'!$N$120</f>
        <v>0</v>
      </c>
      <c r="G167" s="597">
        <f>IF(G$3='Project Summary'!$G$7,'Pro Forma'!$E$126)*'Pro Forma'!$N$120</f>
        <v>0</v>
      </c>
      <c r="H167" s="597">
        <f>IF(H$3='Project Summary'!$G$7,'Pro Forma'!$E$126)*'Pro Forma'!$N$120</f>
        <v>0</v>
      </c>
      <c r="I167" s="597">
        <f>IF(I$3='Project Summary'!$G$7,'Pro Forma'!$E$126)*'Pro Forma'!$N$120</f>
        <v>0</v>
      </c>
      <c r="J167" s="597">
        <f>IF(J$3='Project Summary'!$G$7,'Pro Forma'!$E$126)*'Pro Forma'!$N$120</f>
        <v>0</v>
      </c>
      <c r="K167" s="597">
        <f>IF(K$3='Project Summary'!$G$7,'Pro Forma'!$E$126)*'Pro Forma'!$N$120</f>
        <v>0</v>
      </c>
      <c r="L167" s="597">
        <f>IF(L$3='Project Summary'!$G$7,'Pro Forma'!$E$126)*'Pro Forma'!$N$120</f>
        <v>0</v>
      </c>
      <c r="M167" s="597">
        <f>IF(M$3='Project Summary'!$G$7,'Pro Forma'!$E$126)*'Pro Forma'!$N$120</f>
        <v>0</v>
      </c>
      <c r="N167" s="597">
        <f>IF(N$3='Project Summary'!$G$7,'Pro Forma'!$E$126)*'Pro Forma'!$N$120</f>
        <v>0</v>
      </c>
      <c r="O167" s="597">
        <f>IF(O$3='Project Summary'!$G$7,'Pro Forma'!$E$126)*'Pro Forma'!$N$120</f>
        <v>0</v>
      </c>
      <c r="P167" s="597">
        <f>IF(P$3='Project Summary'!$G$7,'Pro Forma'!$E$126)*'Pro Forma'!$N$120</f>
        <v>0</v>
      </c>
      <c r="Q167" s="597">
        <f>IF(Q$3='Project Summary'!$G$7,'Pro Forma'!$E$126)*'Pro Forma'!$N$120</f>
        <v>0</v>
      </c>
      <c r="R167" s="597">
        <f>IF(R$3='Project Summary'!$G$7,'Pro Forma'!$E$126)*'Pro Forma'!$N$120</f>
        <v>0</v>
      </c>
      <c r="S167" s="597">
        <f>IF(S$3='Project Summary'!$G$7,'Pro Forma'!$E$126)*'Pro Forma'!$N$120</f>
        <v>0</v>
      </c>
      <c r="T167" s="597">
        <f>IF(T$3='Project Summary'!$G$7,'Pro Forma'!$E$126)*'Pro Forma'!$N$120</f>
        <v>0</v>
      </c>
      <c r="U167" s="597">
        <f>IF(U$3='Project Summary'!$G$7,'Pro Forma'!$E$126)*'Pro Forma'!$N$120</f>
        <v>0</v>
      </c>
      <c r="V167" s="597">
        <f>IF(V$3='Project Summary'!$G$7,'Pro Forma'!$E$126)*'Pro Forma'!$N$120</f>
        <v>0</v>
      </c>
      <c r="W167" s="597">
        <f>IF(W$3='Project Summary'!$G$7,'Pro Forma'!$E$126)*'Pro Forma'!$N$120</f>
        <v>0</v>
      </c>
      <c r="X167" s="597">
        <f>IF(X$3='Project Summary'!$G$7,'Pro Forma'!$E$126)*'Pro Forma'!$N$120</f>
        <v>0</v>
      </c>
      <c r="Y167" s="597">
        <f>IF(Y$3='Project Summary'!$G$7,'Pro Forma'!$E$126)*'Pro Forma'!$N$120</f>
        <v>0</v>
      </c>
      <c r="Z167" s="597">
        <f>IF(Z$3='Project Summary'!$G$7,'Pro Forma'!$E$126)*'Pro Forma'!$N$120</f>
        <v>0</v>
      </c>
      <c r="AA167" s="597">
        <f>IF(AA$3='Project Summary'!$G$7,'Pro Forma'!$E$126)*'Pro Forma'!$N$120</f>
        <v>0</v>
      </c>
      <c r="AB167" s="597">
        <f>IF(AB$3='Project Summary'!$G$7,'Pro Forma'!$E$126)*'Pro Forma'!$N$120</f>
        <v>0</v>
      </c>
      <c r="AC167" s="597">
        <f>IF(AC$3='Project Summary'!$G$7,'Pro Forma'!$E$126)*'Pro Forma'!$N$120</f>
        <v>0</v>
      </c>
      <c r="AD167" s="597">
        <f>IF(AD$3='Project Summary'!$G$7,'Pro Forma'!$E$126)*'Pro Forma'!$N$120</f>
        <v>0</v>
      </c>
      <c r="AE167" s="597">
        <f>IF(AE$3='Project Summary'!$G$7,'Pro Forma'!$E$126)*'Pro Forma'!$N$120</f>
        <v>0</v>
      </c>
      <c r="AF167" s="597">
        <f>IF(AF$3='Project Summary'!$G$7,'Pro Forma'!$E$126)*'Pro Forma'!$N$120</f>
        <v>0</v>
      </c>
      <c r="AG167" s="597">
        <f>IF(AG$3='Project Summary'!$G$7,'Pro Forma'!$E$126)*'Pro Forma'!$N$120</f>
        <v>0</v>
      </c>
      <c r="AH167" s="597">
        <f>IF(AH$3='Project Summary'!$G$7,'Pro Forma'!$E$126)*'Pro Forma'!$N$120</f>
        <v>0</v>
      </c>
      <c r="AI167" s="597">
        <f>IF(AI$3='Project Summary'!$G$7,'Pro Forma'!$E$126)*'Pro Forma'!$N$120</f>
        <v>0</v>
      </c>
      <c r="AJ167" s="597">
        <f>IF(AJ$3='Project Summary'!$G$7,'Pro Forma'!$E$126)*'Pro Forma'!$N$120</f>
        <v>0</v>
      </c>
      <c r="AK167" s="597">
        <f>IF(AK$3='Project Summary'!$G$7,'Pro Forma'!$E$126)*'Pro Forma'!$N$120</f>
        <v>0</v>
      </c>
      <c r="AL167" s="597">
        <f>IF(AL$3='Project Summary'!$G$7,'Pro Forma'!$E$126)*'Pro Forma'!$N$120</f>
        <v>0</v>
      </c>
      <c r="AM167" s="597">
        <f>IF(AM$3='Project Summary'!$G$7,'Pro Forma'!$E$126)*'Pro Forma'!$N$120</f>
        <v>0</v>
      </c>
      <c r="AN167" s="597">
        <f>IF(AN$3='Project Summary'!$G$7,'Pro Forma'!$E$126)*'Pro Forma'!$N$120</f>
        <v>0</v>
      </c>
      <c r="AO167" s="597">
        <f>IF(AO$3='Project Summary'!$G$7,'Pro Forma'!$E$126)*'Pro Forma'!$N$120</f>
        <v>0</v>
      </c>
      <c r="AP167" s="597">
        <f>IF(AP$3='Project Summary'!$G$7,'Pro Forma'!$E$126)*'Pro Forma'!$N$120</f>
        <v>0</v>
      </c>
      <c r="AQ167" s="597">
        <f>IF(AQ$3='Project Summary'!$G$7,'Pro Forma'!$E$126)*'Pro Forma'!$N$120</f>
        <v>0</v>
      </c>
      <c r="AR167" s="597">
        <f>IF(AR$3='Project Summary'!$G$7,'Pro Forma'!$E$126)*'Pro Forma'!$N$120</f>
        <v>0</v>
      </c>
      <c r="AS167" s="597">
        <f>IF(AS$3='Project Summary'!$G$7,'Pro Forma'!$E$126)*'Pro Forma'!$N$120</f>
        <v>0</v>
      </c>
      <c r="AT167" s="597">
        <f>IF(AT$3='Project Summary'!$G$7,'Pro Forma'!$E$126)*'Pro Forma'!$N$120</f>
        <v>0</v>
      </c>
      <c r="AU167" s="597">
        <f>IF(AU$3='Project Summary'!$G$7,'Pro Forma'!$E$126)*'Pro Forma'!$N$120</f>
        <v>0</v>
      </c>
      <c r="AV167" s="597">
        <f>IF(AV$3='Project Summary'!$G$7,'Pro Forma'!$E$126)*'Pro Forma'!$N$120</f>
        <v>0</v>
      </c>
      <c r="AW167" s="597">
        <f>IF(AW$3='Project Summary'!$G$7,'Pro Forma'!$E$126)*'Pro Forma'!$N$120</f>
        <v>0</v>
      </c>
      <c r="AX167" s="597">
        <f>IF(AX$3='Project Summary'!$G$7,'Pro Forma'!$E$126)*'Pro Forma'!$N$120</f>
        <v>0</v>
      </c>
      <c r="AY167" s="597">
        <f>IF(AY$3='Project Summary'!$G$7,'Pro Forma'!$E$126)*'Pro Forma'!$N$120</f>
        <v>0</v>
      </c>
      <c r="AZ167" s="597">
        <f>IF(AZ$3='Project Summary'!$G$7,'Pro Forma'!$E$126)*'Pro Forma'!$N$120</f>
        <v>0</v>
      </c>
      <c r="BA167" s="597">
        <f>IF(BA$3='Project Summary'!$G$7,'Pro Forma'!$E$126)*'Pro Forma'!$N$120</f>
        <v>0</v>
      </c>
      <c r="BB167" s="597">
        <f>IF(BB$3='Project Summary'!$G$7,'Pro Forma'!$E$126)*'Pro Forma'!$N$120</f>
        <v>0</v>
      </c>
      <c r="BC167" s="597">
        <f>IF(BC$3='Project Summary'!$G$7,'Pro Forma'!$E$126)*'Pro Forma'!$N$120</f>
        <v>0</v>
      </c>
      <c r="BD167" s="597">
        <f>IF(BD$3='Project Summary'!$G$7,'Pro Forma'!$E$126)*'Pro Forma'!$N$120</f>
        <v>0</v>
      </c>
      <c r="BE167" s="597">
        <f>IF(BE$3='Project Summary'!$G$7,'Pro Forma'!$E$126)*'Pro Forma'!$N$120</f>
        <v>0</v>
      </c>
      <c r="BF167" s="597">
        <f>IF(BF$3='Project Summary'!$G$7,'Pro Forma'!$E$126)*'Pro Forma'!$N$120</f>
        <v>0</v>
      </c>
      <c r="BG167" s="597">
        <f>IF(BG$3='Project Summary'!$G$7,'Pro Forma'!$E$126)*'Pro Forma'!$N$120</f>
        <v>0</v>
      </c>
      <c r="BH167" s="597">
        <f>IF(BH$3='Project Summary'!$G$7,'Pro Forma'!$E$126)*'Pro Forma'!$N$120</f>
        <v>0</v>
      </c>
      <c r="BI167" s="597">
        <f>IF(BI$3='Project Summary'!$G$7,'Pro Forma'!$E$126)*'Pro Forma'!$N$120</f>
        <v>0</v>
      </c>
      <c r="BJ167" s="597">
        <f>IF(BJ$3='Project Summary'!$G$7,'Pro Forma'!$E$126)*'Pro Forma'!$N$120</f>
        <v>0</v>
      </c>
      <c r="BK167" s="597">
        <f>IF(BK$3='Project Summary'!$G$7,'Pro Forma'!$E$126)*'Pro Forma'!$N$120</f>
        <v>0</v>
      </c>
      <c r="BL167" s="597">
        <f>IF(BL$3='Project Summary'!$G$7,'Pro Forma'!$E$126)*'Pro Forma'!$N$120</f>
        <v>0</v>
      </c>
      <c r="BM167" s="597">
        <f>IF(BM$3='Project Summary'!$G$7,'Pro Forma'!$E$126)*'Pro Forma'!$N$120</f>
        <v>0</v>
      </c>
      <c r="BN167" s="597">
        <f>IF(BN$3='Project Summary'!$G$7,'Pro Forma'!$E$126)*'Pro Forma'!$N$120</f>
        <v>0</v>
      </c>
      <c r="BO167" s="597">
        <f>IF(BO$3='Project Summary'!$G$7,'Pro Forma'!$E$126)*'Pro Forma'!$N$120</f>
        <v>0</v>
      </c>
      <c r="BP167" s="597">
        <f>IF(BP$3='Project Summary'!$G$7,'Pro Forma'!$E$126)*'Pro Forma'!$N$120</f>
        <v>0</v>
      </c>
      <c r="BQ167" s="597">
        <f>IF(BQ$3='Project Summary'!$G$7,'Pro Forma'!$E$126)*'Pro Forma'!$N$120</f>
        <v>0</v>
      </c>
      <c r="BR167" s="597">
        <f>IF(BR$3='Project Summary'!$G$7,'Pro Forma'!$E$126)*'Pro Forma'!$N$120</f>
        <v>0</v>
      </c>
      <c r="BS167" s="597">
        <f>IF(BS$3='Project Summary'!$G$7,'Pro Forma'!$E$126)*'Pro Forma'!$N$120</f>
        <v>0</v>
      </c>
      <c r="BT167" s="597">
        <f>IF(BT$3='Project Summary'!$G$7,'Pro Forma'!$E$126)*'Pro Forma'!$N$120</f>
        <v>0</v>
      </c>
      <c r="BU167" s="597">
        <f>IF(BU$3='Project Summary'!$G$7,'Pro Forma'!$E$126)*'Pro Forma'!$N$120</f>
        <v>0</v>
      </c>
      <c r="BV167" s="597">
        <f>IF(BV$3='Project Summary'!$G$7,'Pro Forma'!$E$126)*'Pro Forma'!$N$120</f>
        <v>0</v>
      </c>
      <c r="BW167" s="597">
        <f>IF(BW$3='Project Summary'!$G$7,'Pro Forma'!$E$126)*'Pro Forma'!$N$120</f>
        <v>0</v>
      </c>
      <c r="BX167" s="597">
        <f>IF(BX$3='Project Summary'!$G$7,'Pro Forma'!$E$126)*'Pro Forma'!$N$120</f>
        <v>0</v>
      </c>
      <c r="BY167" s="597">
        <f>IF(BY$3='Project Summary'!$G$7,'Pro Forma'!$E$126)*'Pro Forma'!$N$120</f>
        <v>0</v>
      </c>
      <c r="BZ167" s="597">
        <f>IF(BZ$3='Project Summary'!$G$7,'Pro Forma'!$E$126)*'Pro Forma'!$N$120</f>
        <v>0</v>
      </c>
      <c r="CA167" s="597">
        <f>IF(CA$3='Project Summary'!$G$7,'Pro Forma'!$E$126)*'Pro Forma'!$N$120</f>
        <v>0</v>
      </c>
      <c r="CB167" s="597">
        <f>IF(CB$3='Project Summary'!$G$7,'Pro Forma'!$E$126)*'Pro Forma'!$N$120</f>
        <v>0</v>
      </c>
      <c r="CC167" s="597">
        <f>IF(CC$3='Project Summary'!$G$7,'Pro Forma'!$E$126)*'Pro Forma'!$N$120</f>
        <v>0</v>
      </c>
      <c r="CD167" s="597">
        <f>IF(CD$3='Project Summary'!$G$7,'Pro Forma'!$E$126)*'Pro Forma'!$N$120</f>
        <v>0</v>
      </c>
      <c r="CE167" s="597">
        <f>IF(CE$3='Project Summary'!$G$7,'Pro Forma'!$E$126)*'Pro Forma'!$N$120</f>
        <v>0</v>
      </c>
      <c r="CF167" s="597">
        <f>IF(CF$3='Project Summary'!$G$7,'Pro Forma'!$E$126)*'Pro Forma'!$N$120</f>
        <v>0</v>
      </c>
      <c r="CG167" s="597">
        <f>IF(CG$3='Project Summary'!$G$7,'Pro Forma'!$E$126)*'Pro Forma'!$N$120</f>
        <v>0</v>
      </c>
      <c r="CH167" s="597">
        <f>IF(CH$3='Project Summary'!$G$7,'Pro Forma'!$E$126)*'Pro Forma'!$N$120</f>
        <v>0</v>
      </c>
      <c r="CI167" s="597">
        <f>IF(CI$3='Project Summary'!$G$7,'Pro Forma'!$E$126)*'Pro Forma'!$N$120</f>
        <v>0</v>
      </c>
      <c r="CJ167" s="597">
        <f>IF(CJ$3='Project Summary'!$G$7,'Pro Forma'!$E$126)*'Pro Forma'!$N$120</f>
        <v>0</v>
      </c>
      <c r="CK167" s="597">
        <f>IF(CK$3='Project Summary'!$G$7,'Pro Forma'!$E$126)*'Pro Forma'!$N$120</f>
        <v>0</v>
      </c>
      <c r="CL167" s="597">
        <f>IF(CL$3='Project Summary'!$G$7,'Pro Forma'!$E$126)*'Pro Forma'!$N$120</f>
        <v>0</v>
      </c>
      <c r="CM167" s="597">
        <f>IF(CM$3='Project Summary'!$G$7,'Pro Forma'!$E$126)*'Pro Forma'!$N$120</f>
        <v>0</v>
      </c>
      <c r="CN167" s="597">
        <f>IF(CN$3='Project Summary'!$G$7,'Pro Forma'!$E$126)*'Pro Forma'!$N$120</f>
        <v>0</v>
      </c>
      <c r="CO167" s="597">
        <f>IF(CO$3='Project Summary'!$G$7,'Pro Forma'!$E$126)*'Pro Forma'!$N$120</f>
        <v>0</v>
      </c>
      <c r="CP167" s="597">
        <f>IF(CP$3='Project Summary'!$G$7,'Pro Forma'!$E$126)*'Pro Forma'!$N$120</f>
        <v>0</v>
      </c>
      <c r="CQ167" s="597">
        <f>IF(CQ$3='Project Summary'!$G$7,'Pro Forma'!$E$126)*'Pro Forma'!$N$120</f>
        <v>0</v>
      </c>
      <c r="CR167" s="597">
        <f>IF(CR$3='Project Summary'!$G$7,'Pro Forma'!$E$126)*'Pro Forma'!$N$120</f>
        <v>0</v>
      </c>
      <c r="CS167" s="597">
        <f>IF(CS$3='Project Summary'!$G$7,'Pro Forma'!$E$126)*'Pro Forma'!$N$120</f>
        <v>0</v>
      </c>
      <c r="CT167" s="597">
        <f>IF(CT$3='Project Summary'!$G$7,'Pro Forma'!$E$126)*'Pro Forma'!$N$120</f>
        <v>0</v>
      </c>
      <c r="CU167" s="597">
        <f>IF(CU$3='Project Summary'!$G$7,'Pro Forma'!$E$126)*'Pro Forma'!$N$120</f>
        <v>0</v>
      </c>
      <c r="CV167" s="597">
        <f>IF(CV$3='Project Summary'!$G$7,'Pro Forma'!$E$126)*'Pro Forma'!$N$120</f>
        <v>0</v>
      </c>
      <c r="CW167" s="597">
        <f>IF(CW$3='Project Summary'!$G$7,'Pro Forma'!$E$126)*'Pro Forma'!$N$120</f>
        <v>0</v>
      </c>
      <c r="CX167" s="597">
        <f>IF(CX$3='Project Summary'!$G$7,'Pro Forma'!$E$126)*'Pro Forma'!$N$120</f>
        <v>0</v>
      </c>
      <c r="CY167" s="597">
        <f>IF(CY$3='Project Summary'!$G$7,'Pro Forma'!$E$126)*'Pro Forma'!$N$120</f>
        <v>0</v>
      </c>
      <c r="CZ167" s="597">
        <f>IF(CZ$3='Project Summary'!$G$7,'Pro Forma'!$E$126)*'Pro Forma'!$N$120</f>
        <v>0</v>
      </c>
      <c r="DA167" s="597">
        <f>IF(DA$3='Project Summary'!$G$7,'Pro Forma'!$E$126)*'Pro Forma'!$N$120</f>
        <v>0</v>
      </c>
      <c r="DB167" s="597">
        <f>IF(DB$3='Project Summary'!$G$7,'Pro Forma'!$E$126)*'Pro Forma'!$N$120</f>
        <v>0</v>
      </c>
      <c r="DC167" s="597">
        <f>IF(DC$3='Project Summary'!$G$7,'Pro Forma'!$E$126)*'Pro Forma'!$N$120</f>
        <v>0</v>
      </c>
      <c r="DD167" s="597">
        <f>IF(DD$3='Project Summary'!$G$7,'Pro Forma'!$E$126)*'Pro Forma'!$N$120</f>
        <v>0</v>
      </c>
      <c r="DE167" s="597">
        <f>IF(DE$3='Project Summary'!$G$7,'Pro Forma'!$E$126)*'Pro Forma'!$N$120</f>
        <v>0</v>
      </c>
      <c r="DF167" s="597">
        <f>IF(DF$3='Project Summary'!$G$7,'Pro Forma'!$E$126)*'Pro Forma'!$N$120</f>
        <v>0</v>
      </c>
      <c r="DG167" s="597">
        <f>IF(DG$3='Project Summary'!$G$7,'Pro Forma'!$E$126)*'Pro Forma'!$N$120</f>
        <v>0</v>
      </c>
      <c r="DH167" s="597">
        <f>IF(DH$3='Project Summary'!$G$7,'Pro Forma'!$E$126)*'Pro Forma'!$N$120</f>
        <v>0</v>
      </c>
      <c r="DI167" s="597">
        <f>IF(DI$3='Project Summary'!$G$7,'Pro Forma'!$E$126)*'Pro Forma'!$N$120</f>
        <v>0</v>
      </c>
      <c r="DJ167" s="597">
        <f>IF(DJ$3='Project Summary'!$G$7,'Pro Forma'!$E$126)*'Pro Forma'!$N$120</f>
        <v>0</v>
      </c>
      <c r="DK167" s="597">
        <f>IF(DK$3='Project Summary'!$G$7,'Pro Forma'!$E$126)*'Pro Forma'!$N$120</f>
        <v>0</v>
      </c>
      <c r="DL167" s="597">
        <f>IF(DL$3='Project Summary'!$G$7,'Pro Forma'!$E$126)*'Pro Forma'!$N$120</f>
        <v>0</v>
      </c>
      <c r="DM167" s="597">
        <f>IF(DM$3='Project Summary'!$G$7,'Pro Forma'!$E$126)*'Pro Forma'!$N$120</f>
        <v>0</v>
      </c>
      <c r="DN167" s="597">
        <f>IF(DN$3='Project Summary'!$G$7,'Pro Forma'!$E$126)*'Pro Forma'!$N$120</f>
        <v>0</v>
      </c>
      <c r="DO167" s="597">
        <f>IF(DO$3='Project Summary'!$G$7,'Pro Forma'!$E$126)*'Pro Forma'!$N$120</f>
        <v>0</v>
      </c>
      <c r="DP167" s="597">
        <f>IF(DP$3='Project Summary'!$G$7,'Pro Forma'!$E$126)*'Pro Forma'!$N$120</f>
        <v>0</v>
      </c>
      <c r="DQ167" s="597">
        <f>IF(DQ$3='Project Summary'!$G$7,'Pro Forma'!$E$126)*'Pro Forma'!$N$120</f>
        <v>0</v>
      </c>
      <c r="DR167" s="597">
        <f>IF(DR$3='Project Summary'!$G$7,'Pro Forma'!$E$126)*'Pro Forma'!$N$120</f>
        <v>0</v>
      </c>
      <c r="DS167" s="597">
        <f>IF(DS$3='Project Summary'!$G$7,'Pro Forma'!$E$126)*'Pro Forma'!$N$120</f>
        <v>0</v>
      </c>
      <c r="DT167" s="597">
        <f>IF(DT$3='Project Summary'!$G$7,'Pro Forma'!$E$126)*'Pro Forma'!$N$120</f>
        <v>0</v>
      </c>
      <c r="DU167" s="586"/>
    </row>
    <row r="168" spans="1:125" s="466" customFormat="1">
      <c r="A168" s="254"/>
      <c r="B168" s="24" t="s">
        <v>244</v>
      </c>
      <c r="C168" s="24"/>
      <c r="D168" s="24"/>
      <c r="E168" s="596">
        <f>SUM(E163:E167)*IF(E$3&gt;'Project Summary'!$G$7,0,1)</f>
        <v>0</v>
      </c>
      <c r="F168" s="596">
        <f>SUM(F163:F167)*IF(F$3&gt;'Project Summary'!$G$7,0,1)</f>
        <v>0</v>
      </c>
      <c r="G168" s="596">
        <f>SUM(G163:G167)*IF(G$3&gt;'Project Summary'!$G$7,0,1)</f>
        <v>0</v>
      </c>
      <c r="H168" s="596">
        <f>SUM(H163:H167)*IF(H$3&gt;'Project Summary'!$G$7,0,1)</f>
        <v>0</v>
      </c>
      <c r="I168" s="596">
        <f>SUM(I163:I167)*IF(I$3&gt;'Project Summary'!$G$7,0,1)</f>
        <v>0</v>
      </c>
      <c r="J168" s="596">
        <f>SUM(J163:J167)*IF(J$3&gt;'Project Summary'!$G$7,0,1)</f>
        <v>0</v>
      </c>
      <c r="K168" s="596">
        <f>SUM(K163:K167)*IF(K$3&gt;'Project Summary'!$G$7,0,1)</f>
        <v>0</v>
      </c>
      <c r="L168" s="596">
        <f>SUM(L163:L167)*IF(L$3&gt;'Project Summary'!$G$7,0,1)</f>
        <v>0</v>
      </c>
      <c r="M168" s="596">
        <f>SUM(M163:M167)*IF(M$3&gt;'Project Summary'!$G$7,0,1)</f>
        <v>0</v>
      </c>
      <c r="N168" s="596">
        <f>SUM(N163:N167)*IF(N$3&gt;'Project Summary'!$G$7,0,1)</f>
        <v>0</v>
      </c>
      <c r="O168" s="596">
        <f>SUM(O163:O167)*IF(O$3&gt;'Project Summary'!$G$7,0,1)</f>
        <v>0</v>
      </c>
      <c r="P168" s="596">
        <f>SUM(P163:P167)*IF(P$3&gt;'Project Summary'!$G$7,0,1)</f>
        <v>0</v>
      </c>
      <c r="Q168" s="596">
        <f>SUM(Q163:Q167)*IF(Q$3&gt;'Project Summary'!$G$7,0,1)</f>
        <v>0</v>
      </c>
      <c r="R168" s="596">
        <f>SUM(R163:R167)*IF(R$3&gt;'Project Summary'!$G$7,0,1)</f>
        <v>0</v>
      </c>
      <c r="S168" s="596">
        <f>SUM(S163:S167)*IF(S$3&gt;'Project Summary'!$G$7,0,1)</f>
        <v>0</v>
      </c>
      <c r="T168" s="596">
        <f>SUM(T163:T167)*IF(T$3&gt;'Project Summary'!$G$7,0,1)</f>
        <v>0</v>
      </c>
      <c r="U168" s="596">
        <f>SUM(U163:U167)*IF(U$3&gt;'Project Summary'!$G$7,0,1)</f>
        <v>0</v>
      </c>
      <c r="V168" s="596">
        <f>SUM(V163:V167)*IF(V$3&gt;'Project Summary'!$G$7,0,1)</f>
        <v>0</v>
      </c>
      <c r="W168" s="596">
        <f>SUM(W163:W167)*IF(W$3&gt;'Project Summary'!$G$7,0,1)</f>
        <v>0</v>
      </c>
      <c r="X168" s="596">
        <f>SUM(X163:X167)*IF(X$3&gt;'Project Summary'!$G$7,0,1)</f>
        <v>0</v>
      </c>
      <c r="Y168" s="596">
        <f>SUM(Y163:Y167)*IF(Y$3&gt;'Project Summary'!$G$7,0,1)</f>
        <v>0</v>
      </c>
      <c r="Z168" s="596">
        <f>SUM(Z163:Z167)*IF(Z$3&gt;'Project Summary'!$G$7,0,1)</f>
        <v>0</v>
      </c>
      <c r="AA168" s="596">
        <f>SUM(AA163:AA167)*IF(AA$3&gt;'Project Summary'!$G$7,0,1)</f>
        <v>0</v>
      </c>
      <c r="AB168" s="596">
        <f>SUM(AB163:AB167)*IF(AB$3&gt;'Project Summary'!$G$7,0,1)</f>
        <v>0</v>
      </c>
      <c r="AC168" s="596">
        <f>SUM(AC163:AC167)*IF(AC$3&gt;'Project Summary'!$G$7,0,1)</f>
        <v>0</v>
      </c>
      <c r="AD168" s="596">
        <f>SUM(AD163:AD167)*IF(AD$3&gt;'Project Summary'!$G$7,0,1)</f>
        <v>0</v>
      </c>
      <c r="AE168" s="596">
        <f>SUM(AE163:AE167)*IF(AE$3&gt;'Project Summary'!$G$7,0,1)</f>
        <v>0</v>
      </c>
      <c r="AF168" s="596">
        <f>SUM(AF163:AF167)*IF(AF$3&gt;'Project Summary'!$G$7,0,1)</f>
        <v>0</v>
      </c>
      <c r="AG168" s="596">
        <f>SUM(AG163:AG167)*IF(AG$3&gt;'Project Summary'!$G$7,0,1)</f>
        <v>0</v>
      </c>
      <c r="AH168" s="596">
        <f>SUM(AH163:AH167)*IF(AH$3&gt;'Project Summary'!$G$7,0,1)</f>
        <v>0</v>
      </c>
      <c r="AI168" s="596">
        <f>SUM(AI163:AI167)*IF(AI$3&gt;'Project Summary'!$G$7,0,1)</f>
        <v>0</v>
      </c>
      <c r="AJ168" s="596">
        <f>SUM(AJ163:AJ167)*IF(AJ$3&gt;'Project Summary'!$G$7,0,1)</f>
        <v>0</v>
      </c>
      <c r="AK168" s="596">
        <f>SUM(AK163:AK167)*IF(AK$3&gt;'Project Summary'!$G$7,0,1)</f>
        <v>0</v>
      </c>
      <c r="AL168" s="596">
        <f>SUM(AL163:AL167)*IF(AL$3&gt;'Project Summary'!$G$7,0,1)</f>
        <v>0</v>
      </c>
      <c r="AM168" s="596">
        <f>SUM(AM163:AM167)*IF(AM$3&gt;'Project Summary'!$G$7,0,1)</f>
        <v>0</v>
      </c>
      <c r="AN168" s="596">
        <f>SUM(AN163:AN167)*IF(AN$3&gt;'Project Summary'!$G$7,0,1)</f>
        <v>0</v>
      </c>
      <c r="AO168" s="596">
        <f>SUM(AO163:AO167)*IF(AO$3&gt;'Project Summary'!$G$7,0,1)</f>
        <v>0</v>
      </c>
      <c r="AP168" s="596">
        <f>SUM(AP163:AP167)*IF(AP$3&gt;'Project Summary'!$G$7,0,1)</f>
        <v>0</v>
      </c>
      <c r="AQ168" s="596">
        <f>SUM(AQ163:AQ167)*IF(AQ$3&gt;'Project Summary'!$G$7,0,1)</f>
        <v>0</v>
      </c>
      <c r="AR168" s="596">
        <f>SUM(AR163:AR167)*IF(AR$3&gt;'Project Summary'!$G$7,0,1)</f>
        <v>0</v>
      </c>
      <c r="AS168" s="596">
        <f>SUM(AS163:AS167)*IF(AS$3&gt;'Project Summary'!$G$7,0,1)</f>
        <v>0</v>
      </c>
      <c r="AT168" s="596">
        <f>SUM(AT163:AT167)*IF(AT$3&gt;'Project Summary'!$G$7,0,1)</f>
        <v>0</v>
      </c>
      <c r="AU168" s="596">
        <f>SUM(AU163:AU167)*IF(AU$3&gt;'Project Summary'!$G$7,0,1)</f>
        <v>0</v>
      </c>
      <c r="AV168" s="596">
        <f>SUM(AV163:AV167)*IF(AV$3&gt;'Project Summary'!$G$7,0,1)</f>
        <v>0</v>
      </c>
      <c r="AW168" s="596">
        <f>SUM(AW163:AW167)*IF(AW$3&gt;'Project Summary'!$G$7,0,1)</f>
        <v>0</v>
      </c>
      <c r="AX168" s="596">
        <f>SUM(AX163:AX167)*IF(AX$3&gt;'Project Summary'!$G$7,0,1)</f>
        <v>0</v>
      </c>
      <c r="AY168" s="596">
        <f>SUM(AY163:AY167)*IF(AY$3&gt;'Project Summary'!$G$7,0,1)</f>
        <v>0</v>
      </c>
      <c r="AZ168" s="596">
        <f>SUM(AZ163:AZ167)*IF(AZ$3&gt;'Project Summary'!$G$7,0,1)</f>
        <v>0</v>
      </c>
      <c r="BA168" s="596">
        <f>SUM(BA163:BA167)*IF(BA$3&gt;'Project Summary'!$G$7,0,1)</f>
        <v>0</v>
      </c>
      <c r="BB168" s="596">
        <f>SUM(BB163:BB167)*IF(BB$3&gt;'Project Summary'!$G$7,0,1)</f>
        <v>0</v>
      </c>
      <c r="BC168" s="596">
        <f>SUM(BC163:BC167)*IF(BC$3&gt;'Project Summary'!$G$7,0,1)</f>
        <v>0</v>
      </c>
      <c r="BD168" s="596">
        <f>SUM(BD163:BD167)*IF(BD$3&gt;'Project Summary'!$G$7,0,1)</f>
        <v>0</v>
      </c>
      <c r="BE168" s="596">
        <f>SUM(BE163:BE167)*IF(BE$3&gt;'Project Summary'!$G$7,0,1)</f>
        <v>0</v>
      </c>
      <c r="BF168" s="596">
        <f>SUM(BF163:BF167)*IF(BF$3&gt;'Project Summary'!$G$7,0,1)</f>
        <v>0</v>
      </c>
      <c r="BG168" s="596">
        <f>SUM(BG163:BG167)*IF(BG$3&gt;'Project Summary'!$G$7,0,1)</f>
        <v>0</v>
      </c>
      <c r="BH168" s="596">
        <f>SUM(BH163:BH167)*IF(BH$3&gt;'Project Summary'!$G$7,0,1)</f>
        <v>0</v>
      </c>
      <c r="BI168" s="596">
        <f>SUM(BI163:BI167)*IF(BI$3&gt;'Project Summary'!$G$7,0,1)</f>
        <v>0</v>
      </c>
      <c r="BJ168" s="596">
        <f>SUM(BJ163:BJ167)*IF(BJ$3&gt;'Project Summary'!$G$7,0,1)</f>
        <v>0</v>
      </c>
      <c r="BK168" s="596">
        <f>SUM(BK163:BK167)*IF(BK$3&gt;'Project Summary'!$G$7,0,1)</f>
        <v>0</v>
      </c>
      <c r="BL168" s="596">
        <f>SUM(BL163:BL167)*IF(BL$3&gt;'Project Summary'!$G$7,0,1)</f>
        <v>0</v>
      </c>
      <c r="BM168" s="596">
        <f>SUM(BM163:BM167)*IF(BM$3&gt;'Project Summary'!$G$7,0,1)</f>
        <v>0</v>
      </c>
      <c r="BN168" s="596">
        <f>SUM(BN163:BN167)*IF(BN$3&gt;'Project Summary'!$G$7,0,1)</f>
        <v>0</v>
      </c>
      <c r="BO168" s="596">
        <f>SUM(BO163:BO167)*IF(BO$3&gt;'Project Summary'!$G$7,0,1)</f>
        <v>0</v>
      </c>
      <c r="BP168" s="596">
        <f>SUM(BP163:BP167)*IF(BP$3&gt;'Project Summary'!$G$7,0,1)</f>
        <v>0</v>
      </c>
      <c r="BQ168" s="596">
        <f>SUM(BQ163:BQ167)*IF(BQ$3&gt;'Project Summary'!$G$7,0,1)</f>
        <v>0</v>
      </c>
      <c r="BR168" s="596">
        <f>SUM(BR163:BR167)*IF(BR$3&gt;'Project Summary'!$G$7,0,1)</f>
        <v>0</v>
      </c>
      <c r="BS168" s="596">
        <f>SUM(BS163:BS167)*IF(BS$3&gt;'Project Summary'!$G$7,0,1)</f>
        <v>0</v>
      </c>
      <c r="BT168" s="596">
        <f>SUM(BT163:BT167)*IF(BT$3&gt;'Project Summary'!$G$7,0,1)</f>
        <v>0</v>
      </c>
      <c r="BU168" s="596">
        <f>SUM(BU163:BU167)*IF(BU$3&gt;'Project Summary'!$G$7,0,1)</f>
        <v>0</v>
      </c>
      <c r="BV168" s="596">
        <f>SUM(BV163:BV167)*IF(BV$3&gt;'Project Summary'!$G$7,0,1)</f>
        <v>0</v>
      </c>
      <c r="BW168" s="596">
        <f>SUM(BW163:BW167)*IF(BW$3&gt;'Project Summary'!$G$7,0,1)</f>
        <v>0</v>
      </c>
      <c r="BX168" s="596">
        <f>SUM(BX163:BX167)*IF(BX$3&gt;'Project Summary'!$G$7,0,1)</f>
        <v>0</v>
      </c>
      <c r="BY168" s="596">
        <f>SUM(BY163:BY167)*IF(BY$3&gt;'Project Summary'!$G$7,0,1)</f>
        <v>0</v>
      </c>
      <c r="BZ168" s="596">
        <f>SUM(BZ163:BZ167)*IF(BZ$3&gt;'Project Summary'!$G$7,0,1)</f>
        <v>0</v>
      </c>
      <c r="CA168" s="596">
        <f>SUM(CA163:CA167)*IF(CA$3&gt;'Project Summary'!$G$7,0,1)</f>
        <v>0</v>
      </c>
      <c r="CB168" s="596">
        <f>SUM(CB163:CB167)*IF(CB$3&gt;'Project Summary'!$G$7,0,1)</f>
        <v>0</v>
      </c>
      <c r="CC168" s="596">
        <f>SUM(CC163:CC167)*IF(CC$3&gt;'Project Summary'!$G$7,0,1)</f>
        <v>0</v>
      </c>
      <c r="CD168" s="596">
        <f>SUM(CD163:CD167)*IF(CD$3&gt;'Project Summary'!$G$7,0,1)</f>
        <v>0</v>
      </c>
      <c r="CE168" s="596">
        <f>SUM(CE163:CE167)*IF(CE$3&gt;'Project Summary'!$G$7,0,1)</f>
        <v>0</v>
      </c>
      <c r="CF168" s="596">
        <f>SUM(CF163:CF167)*IF(CF$3&gt;'Project Summary'!$G$7,0,1)</f>
        <v>0</v>
      </c>
      <c r="CG168" s="596">
        <f>SUM(CG163:CG167)*IF(CG$3&gt;'Project Summary'!$G$7,0,1)</f>
        <v>0</v>
      </c>
      <c r="CH168" s="596">
        <f>SUM(CH163:CH167)*IF(CH$3&gt;'Project Summary'!$G$7,0,1)</f>
        <v>0</v>
      </c>
      <c r="CI168" s="596">
        <f>SUM(CI163:CI167)*IF(CI$3&gt;'Project Summary'!$G$7,0,1)</f>
        <v>0</v>
      </c>
      <c r="CJ168" s="596">
        <f>SUM(CJ163:CJ167)*IF(CJ$3&gt;'Project Summary'!$G$7,0,1)</f>
        <v>17491639.740540832</v>
      </c>
      <c r="CK168" s="596">
        <f>SUM(CK163:CK167)*IF(CK$3&gt;'Project Summary'!$G$7,0,1)</f>
        <v>0</v>
      </c>
      <c r="CL168" s="596">
        <f>SUM(CL163:CL167)*IF(CL$3&gt;'Project Summary'!$G$7,0,1)</f>
        <v>0</v>
      </c>
      <c r="CM168" s="596">
        <f>SUM(CM163:CM167)*IF(CM$3&gt;'Project Summary'!$G$7,0,1)</f>
        <v>0</v>
      </c>
      <c r="CN168" s="596">
        <f>SUM(CN163:CN167)*IF(CN$3&gt;'Project Summary'!$G$7,0,1)</f>
        <v>0</v>
      </c>
      <c r="CO168" s="596">
        <f>SUM(CO163:CO167)*IF(CO$3&gt;'Project Summary'!$G$7,0,1)</f>
        <v>0</v>
      </c>
      <c r="CP168" s="596">
        <f>SUM(CP163:CP167)*IF(CP$3&gt;'Project Summary'!$G$7,0,1)</f>
        <v>0</v>
      </c>
      <c r="CQ168" s="596">
        <f>SUM(CQ163:CQ167)*IF(CQ$3&gt;'Project Summary'!$G$7,0,1)</f>
        <v>0</v>
      </c>
      <c r="CR168" s="596">
        <f>SUM(CR163:CR167)*IF(CR$3&gt;'Project Summary'!$G$7,0,1)</f>
        <v>0</v>
      </c>
      <c r="CS168" s="596">
        <f>SUM(CS163:CS167)*IF(CS$3&gt;'Project Summary'!$G$7,0,1)</f>
        <v>0</v>
      </c>
      <c r="CT168" s="596">
        <f>SUM(CT163:CT167)*IF(CT$3&gt;'Project Summary'!$G$7,0,1)</f>
        <v>0</v>
      </c>
      <c r="CU168" s="596">
        <f>SUM(CU163:CU167)*IF(CU$3&gt;'Project Summary'!$G$7,0,1)</f>
        <v>0</v>
      </c>
      <c r="CV168" s="596">
        <f>SUM(CV163:CV167)*IF(CV$3&gt;'Project Summary'!$G$7,0,1)</f>
        <v>0</v>
      </c>
      <c r="CW168" s="596">
        <f>SUM(CW163:CW167)*IF(CW$3&gt;'Project Summary'!$G$7,0,1)</f>
        <v>0</v>
      </c>
      <c r="CX168" s="596">
        <f>SUM(CX163:CX167)*IF(CX$3&gt;'Project Summary'!$G$7,0,1)</f>
        <v>0</v>
      </c>
      <c r="CY168" s="596">
        <f>SUM(CY163:CY167)*IF(CY$3&gt;'Project Summary'!$G$7,0,1)</f>
        <v>0</v>
      </c>
      <c r="CZ168" s="596">
        <f>SUM(CZ163:CZ167)*IF(CZ$3&gt;'Project Summary'!$G$7,0,1)</f>
        <v>0</v>
      </c>
      <c r="DA168" s="596">
        <f>SUM(DA163:DA167)*IF(DA$3&gt;'Project Summary'!$G$7,0,1)</f>
        <v>0</v>
      </c>
      <c r="DB168" s="596">
        <f>SUM(DB163:DB167)*IF(DB$3&gt;'Project Summary'!$G$7,0,1)</f>
        <v>0</v>
      </c>
      <c r="DC168" s="596">
        <f>SUM(DC163:DC167)*IF(DC$3&gt;'Project Summary'!$G$7,0,1)</f>
        <v>0</v>
      </c>
      <c r="DD168" s="596">
        <f>SUM(DD163:DD167)*IF(DD$3&gt;'Project Summary'!$G$7,0,1)</f>
        <v>0</v>
      </c>
      <c r="DE168" s="596">
        <f>SUM(DE163:DE167)*IF(DE$3&gt;'Project Summary'!$G$7,0,1)</f>
        <v>0</v>
      </c>
      <c r="DF168" s="596">
        <f>SUM(DF163:DF167)*IF(DF$3&gt;'Project Summary'!$G$7,0,1)</f>
        <v>0</v>
      </c>
      <c r="DG168" s="596">
        <f>SUM(DG163:DG167)*IF(DG$3&gt;'Project Summary'!$G$7,0,1)</f>
        <v>0</v>
      </c>
      <c r="DH168" s="596">
        <f>SUM(DH163:DH167)*IF(DH$3&gt;'Project Summary'!$G$7,0,1)</f>
        <v>0</v>
      </c>
      <c r="DI168" s="596">
        <f>SUM(DI163:DI167)*IF(DI$3&gt;'Project Summary'!$G$7,0,1)</f>
        <v>0</v>
      </c>
      <c r="DJ168" s="596">
        <f>SUM(DJ163:DJ167)*IF(DJ$3&gt;'Project Summary'!$G$7,0,1)</f>
        <v>0</v>
      </c>
      <c r="DK168" s="596">
        <f>SUM(DK163:DK167)*IF(DK$3&gt;'Project Summary'!$G$7,0,1)</f>
        <v>0</v>
      </c>
      <c r="DL168" s="596">
        <f>SUM(DL163:DL167)*IF(DL$3&gt;'Project Summary'!$G$7,0,1)</f>
        <v>0</v>
      </c>
      <c r="DM168" s="596">
        <f>SUM(DM163:DM167)*IF(DM$3&gt;'Project Summary'!$G$7,0,1)</f>
        <v>0</v>
      </c>
      <c r="DN168" s="596">
        <f>SUM(DN163:DN167)*IF(DN$3&gt;'Project Summary'!$G$7,0,1)</f>
        <v>0</v>
      </c>
      <c r="DO168" s="596">
        <f>SUM(DO163:DO167)*IF(DO$3&gt;'Project Summary'!$G$7,0,1)</f>
        <v>0</v>
      </c>
      <c r="DP168" s="596">
        <f>SUM(DP163:DP167)*IF(DP$3&gt;'Project Summary'!$G$7,0,1)</f>
        <v>0</v>
      </c>
      <c r="DQ168" s="596">
        <f>SUM(DQ163:DQ167)*IF(DQ$3&gt;'Project Summary'!$G$7,0,1)</f>
        <v>0</v>
      </c>
      <c r="DR168" s="596">
        <f>SUM(DR163:DR167)*IF(DR$3&gt;'Project Summary'!$G$7,0,1)</f>
        <v>0</v>
      </c>
      <c r="DS168" s="596">
        <f>SUM(DS163:DS167)*IF(DS$3&gt;'Project Summary'!$G$7,0,1)</f>
        <v>0</v>
      </c>
      <c r="DT168" s="596">
        <f>SUM(DT163:DT167)*IF(DT$3&gt;'Project Summary'!$G$7,0,1)</f>
        <v>0</v>
      </c>
      <c r="DU168" s="586"/>
    </row>
    <row r="169" spans="1:125" s="464" customFormat="1">
      <c r="A169" s="272"/>
      <c r="B169" s="256" t="s">
        <v>625</v>
      </c>
      <c r="C169" s="256"/>
      <c r="D169" s="256"/>
      <c r="E169" s="468">
        <f>(E161-E168)*IF(E$3&gt;'Project Summary'!$G$7,0,1)</f>
        <v>34284.803793195169</v>
      </c>
      <c r="F169" s="468">
        <f>(F161-F168)*IF(F$3&gt;'Project Summary'!$G$7,0,1)</f>
        <v>34608.157572136828</v>
      </c>
      <c r="G169" s="468">
        <f>(G161-G168)*IF(G$3&gt;'Project Summary'!$G$7,0,1)</f>
        <v>34843.489071860982</v>
      </c>
      <c r="H169" s="468">
        <f>(H161-H168)*IF(H$3&gt;'Project Summary'!$G$7,0,1)</f>
        <v>35072.657447112448</v>
      </c>
      <c r="I169" s="468">
        <f>(I161-I168)*IF(I$3&gt;'Project Summary'!$G$7,0,1)</f>
        <v>35556.612636242397</v>
      </c>
      <c r="J169" s="468">
        <f>(J161-J168)*IF(J$3&gt;'Project Summary'!$G$7,0,1)</f>
        <v>35943.292991568815</v>
      </c>
      <c r="K169" s="468">
        <f>(K161-K168)*IF(K$3&gt;'Project Summary'!$G$7,0,1)</f>
        <v>37273.486521235085</v>
      </c>
      <c r="L169" s="468">
        <f>(L161-L168)*IF(L$3&gt;'Project Summary'!$G$7,0,1)</f>
        <v>38861.384521891639</v>
      </c>
      <c r="M169" s="468">
        <f>(M161-M168)*IF(M$3&gt;'Project Summary'!$G$7,0,1)</f>
        <v>40557.132884059785</v>
      </c>
      <c r="N169" s="468">
        <f>(N161-N168)*IF(N$3&gt;'Project Summary'!$G$7,0,1)</f>
        <v>41879.657317569698</v>
      </c>
      <c r="O169" s="468">
        <f>(O161-O168)*IF(O$3&gt;'Project Summary'!$G$7,0,1)</f>
        <v>43043.875385921696</v>
      </c>
      <c r="P169" s="468">
        <f>(P161-P168)*IF(P$3&gt;'Project Summary'!$G$7,0,1)</f>
        <v>44268.283303067219</v>
      </c>
      <c r="Q169" s="468">
        <f>(Q161-Q168)*IF(Q$3&gt;'Project Summary'!$G$7,0,1)</f>
        <v>48295.2335343382</v>
      </c>
      <c r="R169" s="468">
        <f>(R161-R168)*IF(R$3&gt;'Project Summary'!$G$7,0,1)</f>
        <v>50033.701089547554</v>
      </c>
      <c r="S169" s="468">
        <f>(S161-S168)*IF(S$3&gt;'Project Summary'!$G$7,0,1)</f>
        <v>51456.938476570489</v>
      </c>
      <c r="T169" s="468">
        <f>(T161-T168)*IF(T$3&gt;'Project Summary'!$G$7,0,1)</f>
        <v>52640.287551956557</v>
      </c>
      <c r="U169" s="468">
        <f>(U161-U168)*IF(U$3&gt;'Project Summary'!$G$7,0,1)</f>
        <v>54065.577676747474</v>
      </c>
      <c r="V169" s="468">
        <f>(V161-V168)*IF(V$3&gt;'Project Summary'!$G$7,0,1)</f>
        <v>55117.961093153208</v>
      </c>
      <c r="W169" s="468">
        <f>(W161-W168)*IF(W$3&gt;'Project Summary'!$G$7,0,1)</f>
        <v>57670.669382806489</v>
      </c>
      <c r="X169" s="468">
        <f>(X161-X168)*IF(X$3&gt;'Project Summary'!$G$7,0,1)</f>
        <v>60235.240316760406</v>
      </c>
      <c r="Y169" s="468">
        <f>(Y161-Y168)*IF(Y$3&gt;'Project Summary'!$G$7,0,1)</f>
        <v>62805.343834808577</v>
      </c>
      <c r="Z169" s="468">
        <f>(Z161-Z168)*IF(Z$3&gt;'Project Summary'!$G$7,0,1)</f>
        <v>64641.297091618282</v>
      </c>
      <c r="AA169" s="468">
        <f>(AA161-AA168)*IF(AA$3&gt;'Project Summary'!$G$7,0,1)</f>
        <v>66216.103183300336</v>
      </c>
      <c r="AB169" s="468">
        <f>(AB161-AB168)*IF(AB$3&gt;'Project Summary'!$G$7,0,1)</f>
        <v>67774.632589737346</v>
      </c>
      <c r="AC169" s="468">
        <f>(AC161-AC168)*IF(AC$3&gt;'Project Summary'!$G$7,0,1)</f>
        <v>70125.923867689315</v>
      </c>
      <c r="AD169" s="468">
        <f>(AD161-AD168)*IF(AD$3&gt;'Project Summary'!$G$7,0,1)</f>
        <v>72099.769568557705</v>
      </c>
      <c r="AE169" s="468">
        <f>(AE161-AE168)*IF(AE$3&gt;'Project Summary'!$G$7,0,1)</f>
        <v>73638.214012008277</v>
      </c>
      <c r="AF169" s="468">
        <f>(AF161-AF168)*IF(AF$3&gt;'Project Summary'!$G$7,0,1)</f>
        <v>74857.520047860307</v>
      </c>
      <c r="AG169" s="468">
        <f>(AG161-AG168)*IF(AG$3&gt;'Project Summary'!$G$7,0,1)</f>
        <v>76260.485277555301</v>
      </c>
      <c r="AH169" s="468">
        <f>(AH161-AH168)*IF(AH$3&gt;'Project Summary'!$G$7,0,1)</f>
        <v>77257.652490097389</v>
      </c>
      <c r="AI169" s="468">
        <f>(AI161-AI168)*IF(AI$3&gt;'Project Summary'!$G$7,0,1)</f>
        <v>79551.879426481639</v>
      </c>
      <c r="AJ169" s="468">
        <f>(AJ161-AJ168)*IF(AJ$3&gt;'Project Summary'!$G$7,0,1)</f>
        <v>81746.443373922433</v>
      </c>
      <c r="AK169" s="468">
        <f>(AK161-AK168)*IF(AK$3&gt;'Project Summary'!$G$7,0,1)</f>
        <v>83841.023171171488</v>
      </c>
      <c r="AL169" s="468">
        <f>(AL161-AL168)*IF(AL$3&gt;'Project Summary'!$G$7,0,1)</f>
        <v>85114.280903640814</v>
      </c>
      <c r="AM169" s="468">
        <f>(AM161-AM168)*IF(AM$3&gt;'Project Summary'!$G$7,0,1)</f>
        <v>86361.158585754369</v>
      </c>
      <c r="AN169" s="468">
        <f>(AN161-AN168)*IF(AN$3&gt;'Project Summary'!$G$7,0,1)</f>
        <v>87582.246746329998</v>
      </c>
      <c r="AO169" s="468">
        <f>(AO161-AO168)*IF(AO$3&gt;'Project Summary'!$G$7,0,1)</f>
        <v>85723.882523663633</v>
      </c>
      <c r="AP169" s="468">
        <f>(AP161-AP168)*IF(AP$3&gt;'Project Summary'!$G$7,0,1)</f>
        <v>87154.226217870324</v>
      </c>
      <c r="AQ169" s="468">
        <f>(AQ161-AQ168)*IF(AQ$3&gt;'Project Summary'!$G$7,0,1)</f>
        <v>88237.910635244785</v>
      </c>
      <c r="AR169" s="468">
        <f>(AR161-AR168)*IF(AR$3&gt;'Project Summary'!$G$7,0,1)</f>
        <v>89095.789553648137</v>
      </c>
      <c r="AS169" s="468">
        <f>(AS161-AS168)*IF(AS$3&gt;'Project Summary'!$G$7,0,1)</f>
        <v>90027.401692444269</v>
      </c>
      <c r="AT169" s="468">
        <f>(AT161-AT168)*IF(AT$3&gt;'Project Summary'!$G$7,0,1)</f>
        <v>90690.38313242748</v>
      </c>
      <c r="AU169" s="468">
        <f>(AU161-AU168)*IF(AU$3&gt;'Project Summary'!$G$7,0,1)</f>
        <v>92202.052622484145</v>
      </c>
      <c r="AV169" s="468">
        <f>(AV161-AV168)*IF(AV$3&gt;'Project Summary'!$G$7,0,1)</f>
        <v>93548.064520258617</v>
      </c>
      <c r="AW169" s="468">
        <f>(AW161-AW168)*IF(AW$3&gt;'Project Summary'!$G$7,0,1)</f>
        <v>94732.853754014111</v>
      </c>
      <c r="AX169" s="468">
        <f>(AX161-AX168)*IF(AX$3&gt;'Project Summary'!$G$7,0,1)</f>
        <v>95459.402555377033</v>
      </c>
      <c r="AY169" s="468">
        <f>(AY161-AY168)*IF(AY$3&gt;'Project Summary'!$G$7,0,1)</f>
        <v>96172.952094188353</v>
      </c>
      <c r="AZ169" s="468">
        <f>(AZ161-AZ168)*IF(AZ$3&gt;'Project Summary'!$G$7,0,1)</f>
        <v>96874.4264187597</v>
      </c>
      <c r="BA169" s="468">
        <f>(BA161-BA168)*IF(BA$3&gt;'Project Summary'!$G$7,0,1)</f>
        <v>93848.309530198443</v>
      </c>
      <c r="BB169" s="468">
        <f>(BB161-BB168)*IF(BB$3&gt;'Project Summary'!$G$7,0,1)</f>
        <v>94764.436306314878</v>
      </c>
      <c r="BC169" s="468">
        <f>(BC161-BC168)*IF(BC$3&gt;'Project Summary'!$G$7,0,1)</f>
        <v>95433.753426853174</v>
      </c>
      <c r="BD169" s="468">
        <f>(BD161-BD168)*IF(BD$3&gt;'Project Summary'!$G$7,0,1)</f>
        <v>95970.781689263953</v>
      </c>
      <c r="BE169" s="468">
        <f>(BE161-BE168)*IF(BE$3&gt;'Project Summary'!$G$7,0,1)</f>
        <v>96596.685892488662</v>
      </c>
      <c r="BF169" s="468">
        <f>(BF161-BF168)*IF(BF$3&gt;'Project Summary'!$G$7,0,1)</f>
        <v>97049.727961928205</v>
      </c>
      <c r="BG169" s="468">
        <f>(BG161-BG168)*IF(BG$3&gt;'Project Summary'!$G$7,0,1)</f>
        <v>98102.697158976633</v>
      </c>
      <c r="BH169" s="468">
        <f>(BH161-BH168)*IF(BH$3&gt;'Project Summary'!$G$7,0,1)</f>
        <v>99130.831505125272</v>
      </c>
      <c r="BI169" s="468">
        <f>(BI161-BI168)*IF(BI$3&gt;'Project Summary'!$G$7,0,1)</f>
        <v>100143.3736708292</v>
      </c>
      <c r="BJ169" s="468">
        <f>(BJ161-BJ168)*IF(BJ$3&gt;'Project Summary'!$G$7,0,1)</f>
        <v>100782.88633963844</v>
      </c>
      <c r="BK169" s="468">
        <f>(BK161-BK168)*IF(BK$3&gt;'Project Summary'!$G$7,0,1)</f>
        <v>101429.53859218622</v>
      </c>
      <c r="BL169" s="468">
        <f>(BL161-BL168)*IF(BL$3&gt;'Project Summary'!$G$7,0,1)</f>
        <v>102083.76308796628</v>
      </c>
      <c r="BM169" s="468">
        <f>(BM161-BM168)*IF(BM$3&gt;'Project Summary'!$G$7,0,1)</f>
        <v>100568.4346001127</v>
      </c>
      <c r="BN169" s="468">
        <f>(BN161-BN168)*IF(BN$3&gt;'Project Summary'!$G$7,0,1)</f>
        <v>101481.58034622883</v>
      </c>
      <c r="BO169" s="468">
        <f>(BO161-BO168)*IF(BO$3&gt;'Project Summary'!$G$7,0,1)</f>
        <v>102161.98906068211</v>
      </c>
      <c r="BP169" s="468">
        <f>(BP161-BP168)*IF(BP$3&gt;'Project Summary'!$G$7,0,1)</f>
        <v>102718.00140509648</v>
      </c>
      <c r="BQ169" s="468">
        <f>(BQ161-BQ168)*IF(BQ$3&gt;'Project Summary'!$G$7,0,1)</f>
        <v>103377.32701248808</v>
      </c>
      <c r="BR169" s="468">
        <f>(BR161-BR168)*IF(BR$3&gt;'Project Summary'!$G$7,0,1)</f>
        <v>103860.02881524463</v>
      </c>
      <c r="BS169" s="468">
        <f>(BS161-BS168)*IF(BS$3&gt;'Project Summary'!$G$7,0,1)</f>
        <v>105012.14414944549</v>
      </c>
      <c r="BT169" s="468">
        <f>(BT161-BT168)*IF(BT$3&gt;'Project Summary'!$G$7,0,1)</f>
        <v>106159.32201548613</v>
      </c>
      <c r="BU169" s="468">
        <f>(BU161-BU168)*IF(BU$3&gt;'Project Summary'!$G$7,0,1)</f>
        <v>107302.46117392629</v>
      </c>
      <c r="BV169" s="468">
        <f>(BV161-BV168)*IF(BV$3&gt;'Project Summary'!$G$7,0,1)</f>
        <v>108027.83775121454</v>
      </c>
      <c r="BW169" s="468">
        <f>(BW161-BW168)*IF(BW$3&gt;'Project Summary'!$G$7,0,1)</f>
        <v>108763.8717204548</v>
      </c>
      <c r="BX169" s="468">
        <f>(BX161-BX168)*IF(BX$3&gt;'Project Summary'!$G$7,0,1)</f>
        <v>109510.29028330489</v>
      </c>
      <c r="BY169" s="468">
        <f>(BY161-BY168)*IF(BY$3&gt;'Project Summary'!$G$7,0,1)</f>
        <v>106118.58264739657</v>
      </c>
      <c r="BZ169" s="468">
        <f>(BZ161-BZ168)*IF(BZ$3&gt;'Project Summary'!$G$7,0,1)</f>
        <v>107145.27915538641</v>
      </c>
      <c r="CA169" s="468">
        <f>(CA161-CA168)*IF(CA$3&gt;'Project Summary'!$G$7,0,1)</f>
        <v>107918.69823364394</v>
      </c>
      <c r="CB169" s="468">
        <f>(CB161-CB168)*IF(CB$3&gt;'Project Summary'!$G$7,0,1)</f>
        <v>108549.54158471085</v>
      </c>
      <c r="CC169" s="468">
        <f>(CC161-CC168)*IF(CC$3&gt;'Project Summary'!$G$7,0,1)</f>
        <v>109296.19662775562</v>
      </c>
      <c r="CD169" s="468">
        <f>(CD161-CD168)*IF(CD$3&gt;'Project Summary'!$G$7,0,1)</f>
        <v>109841.36289517766</v>
      </c>
      <c r="CE169" s="468">
        <f>(CE161-CE168)*IF(CE$3&gt;'Project Summary'!$G$7,0,1)</f>
        <v>111139.8043609522</v>
      </c>
      <c r="CF169" s="468">
        <f>(CF161-CF168)*IF(CF$3&gt;'Project Summary'!$G$7,0,1)</f>
        <v>112428.57130885091</v>
      </c>
      <c r="CG169" s="468">
        <f>(CG161-CG168)*IF(CG$3&gt;'Project Summary'!$G$7,0,1)</f>
        <v>113707.89527234773</v>
      </c>
      <c r="CH169" s="468">
        <f>(CH161-CH168)*IF(CH$3&gt;'Project Summary'!$G$7,0,1)</f>
        <v>114516.53947558352</v>
      </c>
      <c r="CI169" s="468">
        <f>(CI161-CI168)*IF(CI$3&gt;'Project Summary'!$G$7,0,1)</f>
        <v>115333.86854648482</v>
      </c>
      <c r="CJ169" s="468">
        <f>(CJ161-CJ168)*IF(CJ$3&gt;'Project Summary'!$G$7,0,1)</f>
        <v>32578909.410332464</v>
      </c>
      <c r="CK169" s="468">
        <f>(CK161-CK168)*IF(CK$3&gt;'Project Summary'!$G$7,0,1)</f>
        <v>0</v>
      </c>
      <c r="CL169" s="468">
        <f>(CL161-CL168)*IF(CL$3&gt;'Project Summary'!$G$7,0,1)</f>
        <v>0</v>
      </c>
      <c r="CM169" s="468">
        <f>(CM161-CM168)*IF(CM$3&gt;'Project Summary'!$G$7,0,1)</f>
        <v>0</v>
      </c>
      <c r="CN169" s="468">
        <f>(CN161-CN168)*IF(CN$3&gt;'Project Summary'!$G$7,0,1)</f>
        <v>0</v>
      </c>
      <c r="CO169" s="468">
        <f>(CO161-CO168)*IF(CO$3&gt;'Project Summary'!$G$7,0,1)</f>
        <v>0</v>
      </c>
      <c r="CP169" s="468">
        <f>(CP161-CP168)*IF(CP$3&gt;'Project Summary'!$G$7,0,1)</f>
        <v>0</v>
      </c>
      <c r="CQ169" s="468">
        <f>(CQ161-CQ168)*IF(CQ$3&gt;'Project Summary'!$G$7,0,1)</f>
        <v>0</v>
      </c>
      <c r="CR169" s="468">
        <f>(CR161-CR168)*IF(CR$3&gt;'Project Summary'!$G$7,0,1)</f>
        <v>0</v>
      </c>
      <c r="CS169" s="468">
        <f>(CS161-CS168)*IF(CS$3&gt;'Project Summary'!$G$7,0,1)</f>
        <v>0</v>
      </c>
      <c r="CT169" s="468">
        <f>(CT161-CT168)*IF(CT$3&gt;'Project Summary'!$G$7,0,1)</f>
        <v>0</v>
      </c>
      <c r="CU169" s="468">
        <f>(CU161-CU168)*IF(CU$3&gt;'Project Summary'!$G$7,0,1)</f>
        <v>0</v>
      </c>
      <c r="CV169" s="468">
        <f>(CV161-CV168)*IF(CV$3&gt;'Project Summary'!$G$7,0,1)</f>
        <v>0</v>
      </c>
      <c r="CW169" s="468">
        <f>(CW161-CW168)*IF(CW$3&gt;'Project Summary'!$G$7,0,1)</f>
        <v>0</v>
      </c>
      <c r="CX169" s="468">
        <f>(CX161-CX168)*IF(CX$3&gt;'Project Summary'!$G$7,0,1)</f>
        <v>0</v>
      </c>
      <c r="CY169" s="468">
        <f>(CY161-CY168)*IF(CY$3&gt;'Project Summary'!$G$7,0,1)</f>
        <v>0</v>
      </c>
      <c r="CZ169" s="468">
        <f>(CZ161-CZ168)*IF(CZ$3&gt;'Project Summary'!$G$7,0,1)</f>
        <v>0</v>
      </c>
      <c r="DA169" s="468">
        <f>(DA161-DA168)*IF(DA$3&gt;'Project Summary'!$G$7,0,1)</f>
        <v>0</v>
      </c>
      <c r="DB169" s="468">
        <f>(DB161-DB168)*IF(DB$3&gt;'Project Summary'!$G$7,0,1)</f>
        <v>0</v>
      </c>
      <c r="DC169" s="468">
        <f>(DC161-DC168)*IF(DC$3&gt;'Project Summary'!$G$7,0,1)</f>
        <v>0</v>
      </c>
      <c r="DD169" s="468">
        <f>(DD161-DD168)*IF(DD$3&gt;'Project Summary'!$G$7,0,1)</f>
        <v>0</v>
      </c>
      <c r="DE169" s="468">
        <f>(DE161-DE168)*IF(DE$3&gt;'Project Summary'!$G$7,0,1)</f>
        <v>0</v>
      </c>
      <c r="DF169" s="468">
        <f>(DF161-DF168)*IF(DF$3&gt;'Project Summary'!$G$7,0,1)</f>
        <v>0</v>
      </c>
      <c r="DG169" s="468">
        <f>(DG161-DG168)*IF(DG$3&gt;'Project Summary'!$G$7,0,1)</f>
        <v>0</v>
      </c>
      <c r="DH169" s="468">
        <f>(DH161-DH168)*IF(DH$3&gt;'Project Summary'!$G$7,0,1)</f>
        <v>0</v>
      </c>
      <c r="DI169" s="468">
        <f>(DI161-DI168)*IF(DI$3&gt;'Project Summary'!$G$7,0,1)</f>
        <v>0</v>
      </c>
      <c r="DJ169" s="468">
        <f>(DJ161-DJ168)*IF(DJ$3&gt;'Project Summary'!$G$7,0,1)</f>
        <v>0</v>
      </c>
      <c r="DK169" s="468">
        <f>(DK161-DK168)*IF(DK$3&gt;'Project Summary'!$G$7,0,1)</f>
        <v>0</v>
      </c>
      <c r="DL169" s="468">
        <f>(DL161-DL168)*IF(DL$3&gt;'Project Summary'!$G$7,0,1)</f>
        <v>0</v>
      </c>
      <c r="DM169" s="468">
        <f>(DM161-DM168)*IF(DM$3&gt;'Project Summary'!$G$7,0,1)</f>
        <v>0</v>
      </c>
      <c r="DN169" s="468">
        <f>(DN161-DN168)*IF(DN$3&gt;'Project Summary'!$G$7,0,1)</f>
        <v>0</v>
      </c>
      <c r="DO169" s="468">
        <f>(DO161-DO168)*IF(DO$3&gt;'Project Summary'!$G$7,0,1)</f>
        <v>0</v>
      </c>
      <c r="DP169" s="468">
        <f>(DP161-DP168)*IF(DP$3&gt;'Project Summary'!$G$7,0,1)</f>
        <v>0</v>
      </c>
      <c r="DQ169" s="468">
        <f>(DQ161-DQ168)*IF(DQ$3&gt;'Project Summary'!$G$7,0,1)</f>
        <v>0</v>
      </c>
      <c r="DR169" s="468">
        <f>(DR161-DR168)*IF(DR$3&gt;'Project Summary'!$G$7,0,1)</f>
        <v>0</v>
      </c>
      <c r="DS169" s="468">
        <f>(DS161-DS168)*IF(DS$3&gt;'Project Summary'!$G$7,0,1)</f>
        <v>0</v>
      </c>
      <c r="DT169" s="468">
        <f>(DT161-DT168)*IF(DT$3&gt;'Project Summary'!$G$7,0,1)</f>
        <v>0</v>
      </c>
      <c r="DU169" s="586"/>
    </row>
    <row r="170" spans="1:125" s="464" customFormat="1">
      <c r="A170" s="4"/>
      <c r="B170" s="1"/>
      <c r="C170" s="1"/>
      <c r="D170" s="1"/>
      <c r="DU170" s="466"/>
    </row>
    <row r="171" spans="1:125" s="466" customFormat="1">
      <c r="A171" s="29" t="s">
        <v>624</v>
      </c>
      <c r="B171" s="1786"/>
      <c r="C171" s="29"/>
      <c r="D171" s="34"/>
      <c r="E171" s="1787"/>
      <c r="F171" s="1787"/>
      <c r="G171" s="1787"/>
      <c r="H171" s="1787"/>
      <c r="I171" s="1787"/>
      <c r="J171" s="1787"/>
      <c r="K171" s="1787"/>
      <c r="L171" s="1787"/>
      <c r="M171" s="1787"/>
      <c r="N171" s="1787"/>
      <c r="O171" s="1787"/>
      <c r="P171" s="1787"/>
      <c r="Q171" s="1787"/>
      <c r="R171" s="1787"/>
      <c r="S171" s="1787"/>
      <c r="T171" s="1787"/>
      <c r="U171" s="1787"/>
      <c r="V171" s="1787"/>
      <c r="W171" s="1787"/>
      <c r="X171" s="1787"/>
      <c r="Y171" s="1787"/>
      <c r="Z171" s="1787"/>
      <c r="AA171" s="1787"/>
      <c r="AB171" s="1787"/>
      <c r="AC171" s="1787"/>
      <c r="AD171" s="1787"/>
      <c r="AE171" s="1787"/>
      <c r="AF171" s="1787"/>
      <c r="AG171" s="1787"/>
      <c r="AH171" s="1787"/>
      <c r="AI171" s="1787"/>
      <c r="AJ171" s="1787"/>
      <c r="AK171" s="1787"/>
      <c r="AL171" s="1787"/>
      <c r="AM171" s="1787"/>
      <c r="AN171" s="1787"/>
      <c r="AO171" s="1787"/>
      <c r="AP171" s="1787"/>
      <c r="AQ171" s="1787"/>
      <c r="AR171" s="1787"/>
      <c r="AS171" s="1787"/>
      <c r="AT171" s="1787"/>
      <c r="AU171" s="1787"/>
      <c r="AV171" s="1787"/>
      <c r="AW171" s="1787"/>
      <c r="AX171" s="1787"/>
      <c r="AY171" s="1787"/>
      <c r="AZ171" s="1787"/>
      <c r="BA171" s="1787"/>
      <c r="BB171" s="1787"/>
      <c r="BC171" s="1787"/>
      <c r="BD171" s="1787"/>
      <c r="BE171" s="1787"/>
      <c r="BF171" s="1787"/>
      <c r="BG171" s="1787"/>
      <c r="BH171" s="1787"/>
      <c r="BI171" s="1787"/>
      <c r="BJ171" s="1787"/>
      <c r="BK171" s="1787"/>
      <c r="BL171" s="1787"/>
      <c r="BM171" s="1787"/>
      <c r="BN171" s="1787"/>
      <c r="BO171" s="1787"/>
      <c r="BP171" s="1787"/>
      <c r="BQ171" s="1787"/>
      <c r="BR171" s="1787"/>
      <c r="BS171" s="1787"/>
      <c r="BT171" s="1787"/>
      <c r="BU171" s="1787"/>
      <c r="BV171" s="1787"/>
      <c r="BW171" s="1787"/>
      <c r="BX171" s="1787"/>
      <c r="BY171" s="1787"/>
      <c r="BZ171" s="1787"/>
      <c r="CA171" s="1787"/>
      <c r="CB171" s="1787"/>
      <c r="CC171" s="1787"/>
      <c r="CD171" s="1787"/>
      <c r="CE171" s="1787"/>
      <c r="CF171" s="1787"/>
      <c r="CG171" s="1787"/>
      <c r="CH171" s="1787"/>
      <c r="CI171" s="1787"/>
      <c r="CJ171" s="1787"/>
      <c r="CK171" s="1787"/>
      <c r="CL171" s="1787"/>
      <c r="CM171" s="1787"/>
      <c r="CN171" s="1787"/>
      <c r="CO171" s="1787"/>
      <c r="CP171" s="1787"/>
      <c r="CQ171" s="1787"/>
      <c r="CR171" s="1787"/>
      <c r="CS171" s="1787"/>
      <c r="CT171" s="1787"/>
      <c r="CU171" s="1787"/>
      <c r="CV171" s="1787"/>
      <c r="CW171" s="1787"/>
      <c r="CX171" s="1787"/>
      <c r="CY171" s="1787"/>
      <c r="CZ171" s="1787"/>
      <c r="DA171" s="1787"/>
      <c r="DB171" s="1787"/>
      <c r="DC171" s="1787"/>
      <c r="DD171" s="1787"/>
      <c r="DE171" s="1787"/>
      <c r="DF171" s="1787"/>
      <c r="DG171" s="1787"/>
      <c r="DH171" s="1787"/>
      <c r="DI171" s="1787"/>
      <c r="DJ171" s="1787"/>
      <c r="DK171" s="1787"/>
      <c r="DL171" s="1787"/>
      <c r="DM171" s="1787"/>
      <c r="DN171" s="1787"/>
      <c r="DO171" s="1787"/>
      <c r="DP171" s="1787"/>
      <c r="DQ171" s="1787"/>
      <c r="DR171" s="1787"/>
      <c r="DS171" s="1787"/>
      <c r="DT171" s="1788"/>
      <c r="DU171" s="586"/>
    </row>
    <row r="172" spans="1:125" s="466" customFormat="1">
      <c r="A172" s="4"/>
      <c r="B172"/>
      <c r="C172"/>
      <c r="D172"/>
    </row>
    <row r="173" spans="1:125" s="530" customFormat="1">
      <c r="A173" s="737" t="s">
        <v>424</v>
      </c>
      <c r="B173" s="738"/>
      <c r="C173" s="738"/>
      <c r="D173" s="738"/>
      <c r="E173" s="739"/>
      <c r="F173" s="739"/>
      <c r="G173" s="739"/>
      <c r="H173" s="739"/>
      <c r="I173" s="739"/>
      <c r="J173" s="739"/>
      <c r="K173" s="739"/>
      <c r="L173" s="739"/>
      <c r="M173" s="739"/>
      <c r="N173" s="739"/>
      <c r="O173" s="739"/>
      <c r="P173" s="739"/>
      <c r="Q173" s="739"/>
      <c r="R173" s="739"/>
      <c r="S173" s="739"/>
      <c r="T173" s="739"/>
      <c r="U173" s="739"/>
      <c r="V173" s="739"/>
      <c r="W173" s="739"/>
      <c r="X173" s="739"/>
      <c r="Y173" s="739"/>
      <c r="Z173" s="739"/>
      <c r="AA173" s="739"/>
      <c r="AB173" s="739"/>
      <c r="AC173" s="739"/>
      <c r="AD173" s="739"/>
      <c r="AE173" s="739"/>
      <c r="AF173" s="739"/>
      <c r="AG173" s="739"/>
      <c r="AH173" s="739"/>
      <c r="AI173" s="739"/>
      <c r="AJ173" s="739"/>
      <c r="AK173" s="739"/>
      <c r="AL173" s="739"/>
      <c r="AM173" s="739"/>
      <c r="AN173" s="739"/>
      <c r="AO173" s="739"/>
      <c r="AP173" s="739"/>
      <c r="AQ173" s="739"/>
      <c r="AR173" s="739"/>
      <c r="AS173" s="739"/>
      <c r="AT173" s="739"/>
      <c r="AU173" s="739"/>
      <c r="AV173" s="739"/>
      <c r="AW173" s="739"/>
      <c r="AX173" s="739"/>
      <c r="AY173" s="739"/>
      <c r="AZ173" s="739"/>
      <c r="BA173" s="739"/>
      <c r="BB173" s="739"/>
      <c r="BC173" s="739"/>
      <c r="BD173" s="739"/>
      <c r="BE173" s="739"/>
      <c r="BF173" s="739"/>
      <c r="BG173" s="739"/>
      <c r="BH173" s="739"/>
      <c r="BI173" s="739"/>
      <c r="BJ173" s="739"/>
      <c r="BK173" s="739"/>
      <c r="BL173" s="739"/>
      <c r="BM173" s="739"/>
      <c r="BN173" s="739"/>
      <c r="BO173" s="739"/>
      <c r="BP173" s="739"/>
      <c r="BQ173" s="739"/>
      <c r="BR173" s="739"/>
      <c r="BS173" s="739"/>
      <c r="BT173" s="739"/>
      <c r="BU173" s="739"/>
      <c r="BV173" s="739"/>
      <c r="BW173" s="739"/>
      <c r="BX173" s="739"/>
      <c r="BY173" s="739"/>
      <c r="BZ173" s="739"/>
      <c r="CA173" s="739"/>
      <c r="CB173" s="739"/>
      <c r="CC173" s="739"/>
      <c r="CD173" s="739"/>
      <c r="CE173" s="739"/>
      <c r="CF173" s="739"/>
      <c r="CG173" s="739"/>
      <c r="CH173" s="739"/>
      <c r="CI173" s="739"/>
      <c r="CJ173" s="739"/>
      <c r="CK173" s="739"/>
      <c r="CL173" s="739"/>
      <c r="CM173" s="739"/>
      <c r="CN173" s="739"/>
      <c r="CO173" s="739"/>
      <c r="CP173" s="739"/>
      <c r="CQ173" s="739"/>
      <c r="CR173" s="739"/>
      <c r="CS173" s="739"/>
      <c r="CT173" s="739"/>
      <c r="CU173" s="739"/>
      <c r="CV173" s="739"/>
      <c r="CW173" s="739"/>
      <c r="CX173" s="739"/>
      <c r="CY173" s="739"/>
      <c r="CZ173" s="739"/>
      <c r="DA173" s="739"/>
      <c r="DB173" s="739"/>
      <c r="DC173" s="739"/>
      <c r="DD173" s="739"/>
      <c r="DE173" s="739"/>
      <c r="DF173" s="739"/>
      <c r="DG173" s="739"/>
      <c r="DH173" s="739"/>
      <c r="DI173" s="739"/>
      <c r="DJ173" s="739"/>
      <c r="DK173" s="739"/>
      <c r="DL173" s="739"/>
      <c r="DM173" s="739"/>
      <c r="DN173" s="739"/>
      <c r="DO173" s="739"/>
      <c r="DP173" s="739"/>
      <c r="DQ173" s="739"/>
      <c r="DR173" s="739"/>
      <c r="DS173" s="739"/>
      <c r="DT173" s="740"/>
      <c r="DU173" s="586"/>
    </row>
    <row r="174" spans="1:125" s="466" customFormat="1">
      <c r="A174" s="252" t="str">
        <f>'Pro Forma'!M119</f>
        <v>Asset Mgmt Fee</v>
      </c>
      <c r="B174" s="150"/>
      <c r="C174" s="150"/>
      <c r="D174"/>
      <c r="E174" s="541">
        <f t="shared" ref="E174:AJ174" si="280">E103</f>
        <v>0</v>
      </c>
      <c r="F174" s="541">
        <f t="shared" si="280"/>
        <v>0</v>
      </c>
      <c r="G174" s="541">
        <f t="shared" si="280"/>
        <v>0</v>
      </c>
      <c r="H174" s="541">
        <f t="shared" si="280"/>
        <v>0</v>
      </c>
      <c r="I174" s="541">
        <f t="shared" si="280"/>
        <v>0</v>
      </c>
      <c r="J174" s="541">
        <f t="shared" si="280"/>
        <v>0</v>
      </c>
      <c r="K174" s="541">
        <f t="shared" si="280"/>
        <v>0</v>
      </c>
      <c r="L174" s="541">
        <f t="shared" si="280"/>
        <v>0</v>
      </c>
      <c r="M174" s="541">
        <f t="shared" si="280"/>
        <v>0</v>
      </c>
      <c r="N174" s="541">
        <f t="shared" si="280"/>
        <v>0</v>
      </c>
      <c r="O174" s="541">
        <f t="shared" si="280"/>
        <v>0</v>
      </c>
      <c r="P174" s="541">
        <f t="shared" si="280"/>
        <v>0</v>
      </c>
      <c r="Q174" s="541">
        <f t="shared" si="280"/>
        <v>0</v>
      </c>
      <c r="R174" s="541">
        <f t="shared" si="280"/>
        <v>0</v>
      </c>
      <c r="S174" s="541">
        <f t="shared" si="280"/>
        <v>0</v>
      </c>
      <c r="T174" s="541">
        <f t="shared" si="280"/>
        <v>0</v>
      </c>
      <c r="U174" s="541">
        <f t="shared" si="280"/>
        <v>0</v>
      </c>
      <c r="V174" s="541">
        <f t="shared" si="280"/>
        <v>0</v>
      </c>
      <c r="W174" s="541">
        <f t="shared" si="280"/>
        <v>0</v>
      </c>
      <c r="X174" s="541">
        <f t="shared" si="280"/>
        <v>0</v>
      </c>
      <c r="Y174" s="541">
        <f t="shared" si="280"/>
        <v>0</v>
      </c>
      <c r="Z174" s="541">
        <f t="shared" si="280"/>
        <v>0</v>
      </c>
      <c r="AA174" s="541">
        <f t="shared" si="280"/>
        <v>0</v>
      </c>
      <c r="AB174" s="541">
        <f t="shared" si="280"/>
        <v>0</v>
      </c>
      <c r="AC174" s="541">
        <f t="shared" si="280"/>
        <v>0</v>
      </c>
      <c r="AD174" s="541">
        <f t="shared" si="280"/>
        <v>0</v>
      </c>
      <c r="AE174" s="541">
        <f t="shared" si="280"/>
        <v>0</v>
      </c>
      <c r="AF174" s="541">
        <f t="shared" si="280"/>
        <v>0</v>
      </c>
      <c r="AG174" s="541">
        <f t="shared" si="280"/>
        <v>0</v>
      </c>
      <c r="AH174" s="541">
        <f t="shared" si="280"/>
        <v>0</v>
      </c>
      <c r="AI174" s="541">
        <f t="shared" si="280"/>
        <v>0</v>
      </c>
      <c r="AJ174" s="541">
        <f t="shared" si="280"/>
        <v>0</v>
      </c>
      <c r="AK174" s="541">
        <f t="shared" ref="AK174:BP174" si="281">AK103</f>
        <v>0</v>
      </c>
      <c r="AL174" s="541">
        <f t="shared" si="281"/>
        <v>0</v>
      </c>
      <c r="AM174" s="541">
        <f t="shared" si="281"/>
        <v>0</v>
      </c>
      <c r="AN174" s="541">
        <f t="shared" si="281"/>
        <v>0</v>
      </c>
      <c r="AO174" s="541">
        <f t="shared" si="281"/>
        <v>0</v>
      </c>
      <c r="AP174" s="541">
        <f t="shared" si="281"/>
        <v>0</v>
      </c>
      <c r="AQ174" s="541">
        <f t="shared" si="281"/>
        <v>0</v>
      </c>
      <c r="AR174" s="541">
        <f t="shared" si="281"/>
        <v>0</v>
      </c>
      <c r="AS174" s="541">
        <f t="shared" si="281"/>
        <v>0</v>
      </c>
      <c r="AT174" s="541">
        <f t="shared" si="281"/>
        <v>0</v>
      </c>
      <c r="AU174" s="541">
        <f t="shared" si="281"/>
        <v>0</v>
      </c>
      <c r="AV174" s="541">
        <f t="shared" si="281"/>
        <v>0</v>
      </c>
      <c r="AW174" s="541">
        <f t="shared" si="281"/>
        <v>0</v>
      </c>
      <c r="AX174" s="541">
        <f t="shared" si="281"/>
        <v>0</v>
      </c>
      <c r="AY174" s="541">
        <f t="shared" si="281"/>
        <v>0</v>
      </c>
      <c r="AZ174" s="541">
        <f t="shared" si="281"/>
        <v>0</v>
      </c>
      <c r="BA174" s="541">
        <f t="shared" si="281"/>
        <v>0</v>
      </c>
      <c r="BB174" s="541">
        <f t="shared" si="281"/>
        <v>0</v>
      </c>
      <c r="BC174" s="541">
        <f t="shared" si="281"/>
        <v>0</v>
      </c>
      <c r="BD174" s="541">
        <f t="shared" si="281"/>
        <v>0</v>
      </c>
      <c r="BE174" s="541">
        <f t="shared" si="281"/>
        <v>0</v>
      </c>
      <c r="BF174" s="541">
        <f t="shared" si="281"/>
        <v>0</v>
      </c>
      <c r="BG174" s="541">
        <f t="shared" si="281"/>
        <v>0</v>
      </c>
      <c r="BH174" s="541">
        <f t="shared" si="281"/>
        <v>0</v>
      </c>
      <c r="BI174" s="541">
        <f t="shared" si="281"/>
        <v>0</v>
      </c>
      <c r="BJ174" s="541">
        <f t="shared" si="281"/>
        <v>0</v>
      </c>
      <c r="BK174" s="541">
        <f t="shared" si="281"/>
        <v>0</v>
      </c>
      <c r="BL174" s="541">
        <f t="shared" si="281"/>
        <v>0</v>
      </c>
      <c r="BM174" s="541">
        <f t="shared" si="281"/>
        <v>0</v>
      </c>
      <c r="BN174" s="541">
        <f t="shared" si="281"/>
        <v>0</v>
      </c>
      <c r="BO174" s="541">
        <f t="shared" si="281"/>
        <v>0</v>
      </c>
      <c r="BP174" s="541">
        <f t="shared" si="281"/>
        <v>0</v>
      </c>
      <c r="BQ174" s="541">
        <f t="shared" ref="BQ174:CV174" si="282">BQ103</f>
        <v>0</v>
      </c>
      <c r="BR174" s="541">
        <f t="shared" si="282"/>
        <v>0</v>
      </c>
      <c r="BS174" s="541">
        <f t="shared" si="282"/>
        <v>0</v>
      </c>
      <c r="BT174" s="541">
        <f t="shared" si="282"/>
        <v>0</v>
      </c>
      <c r="BU174" s="541">
        <f t="shared" si="282"/>
        <v>0</v>
      </c>
      <c r="BV174" s="541">
        <f t="shared" si="282"/>
        <v>0</v>
      </c>
      <c r="BW174" s="541">
        <f t="shared" si="282"/>
        <v>0</v>
      </c>
      <c r="BX174" s="541">
        <f t="shared" si="282"/>
        <v>0</v>
      </c>
      <c r="BY174" s="541">
        <f t="shared" si="282"/>
        <v>0</v>
      </c>
      <c r="BZ174" s="541">
        <f t="shared" si="282"/>
        <v>0</v>
      </c>
      <c r="CA174" s="541">
        <f t="shared" si="282"/>
        <v>0</v>
      </c>
      <c r="CB174" s="541">
        <f t="shared" si="282"/>
        <v>0</v>
      </c>
      <c r="CC174" s="541">
        <f t="shared" si="282"/>
        <v>0</v>
      </c>
      <c r="CD174" s="541">
        <f t="shared" si="282"/>
        <v>0</v>
      </c>
      <c r="CE174" s="541">
        <f t="shared" si="282"/>
        <v>0</v>
      </c>
      <c r="CF174" s="541">
        <f t="shared" si="282"/>
        <v>0</v>
      </c>
      <c r="CG174" s="541">
        <f t="shared" si="282"/>
        <v>0</v>
      </c>
      <c r="CH174" s="541">
        <f t="shared" si="282"/>
        <v>0</v>
      </c>
      <c r="CI174" s="541">
        <f t="shared" si="282"/>
        <v>0</v>
      </c>
      <c r="CJ174" s="541">
        <f t="shared" si="282"/>
        <v>0</v>
      </c>
      <c r="CK174" s="541">
        <f t="shared" si="282"/>
        <v>0</v>
      </c>
      <c r="CL174" s="541">
        <f t="shared" si="282"/>
        <v>0</v>
      </c>
      <c r="CM174" s="541">
        <f t="shared" si="282"/>
        <v>0</v>
      </c>
      <c r="CN174" s="541">
        <f t="shared" si="282"/>
        <v>0</v>
      </c>
      <c r="CO174" s="541">
        <f t="shared" si="282"/>
        <v>0</v>
      </c>
      <c r="CP174" s="541">
        <f t="shared" si="282"/>
        <v>0</v>
      </c>
      <c r="CQ174" s="541">
        <f t="shared" si="282"/>
        <v>0</v>
      </c>
      <c r="CR174" s="541">
        <f t="shared" si="282"/>
        <v>0</v>
      </c>
      <c r="CS174" s="541">
        <f t="shared" si="282"/>
        <v>0</v>
      </c>
      <c r="CT174" s="541">
        <f t="shared" si="282"/>
        <v>0</v>
      </c>
      <c r="CU174" s="541">
        <f t="shared" si="282"/>
        <v>0</v>
      </c>
      <c r="CV174" s="541">
        <f t="shared" si="282"/>
        <v>0</v>
      </c>
      <c r="CW174" s="541">
        <f t="shared" ref="CW174:DT174" si="283">CW103</f>
        <v>0</v>
      </c>
      <c r="CX174" s="541">
        <f t="shared" si="283"/>
        <v>0</v>
      </c>
      <c r="CY174" s="541">
        <f t="shared" si="283"/>
        <v>0</v>
      </c>
      <c r="CZ174" s="541">
        <f t="shared" si="283"/>
        <v>0</v>
      </c>
      <c r="DA174" s="541">
        <f t="shared" si="283"/>
        <v>0</v>
      </c>
      <c r="DB174" s="541">
        <f t="shared" si="283"/>
        <v>0</v>
      </c>
      <c r="DC174" s="541">
        <f t="shared" si="283"/>
        <v>0</v>
      </c>
      <c r="DD174" s="541">
        <f t="shared" si="283"/>
        <v>0</v>
      </c>
      <c r="DE174" s="541">
        <f t="shared" si="283"/>
        <v>0</v>
      </c>
      <c r="DF174" s="541">
        <f t="shared" si="283"/>
        <v>0</v>
      </c>
      <c r="DG174" s="541">
        <f t="shared" si="283"/>
        <v>0</v>
      </c>
      <c r="DH174" s="541">
        <f t="shared" si="283"/>
        <v>0</v>
      </c>
      <c r="DI174" s="541">
        <f t="shared" si="283"/>
        <v>0</v>
      </c>
      <c r="DJ174" s="541">
        <f t="shared" si="283"/>
        <v>0</v>
      </c>
      <c r="DK174" s="541">
        <f t="shared" si="283"/>
        <v>0</v>
      </c>
      <c r="DL174" s="541">
        <f t="shared" si="283"/>
        <v>0</v>
      </c>
      <c r="DM174" s="541">
        <f t="shared" si="283"/>
        <v>0</v>
      </c>
      <c r="DN174" s="541">
        <f t="shared" si="283"/>
        <v>0</v>
      </c>
      <c r="DO174" s="541">
        <f t="shared" si="283"/>
        <v>0</v>
      </c>
      <c r="DP174" s="541">
        <f t="shared" si="283"/>
        <v>0</v>
      </c>
      <c r="DQ174" s="541">
        <f t="shared" si="283"/>
        <v>0</v>
      </c>
      <c r="DR174" s="541">
        <f t="shared" si="283"/>
        <v>0</v>
      </c>
      <c r="DS174" s="541">
        <f t="shared" si="283"/>
        <v>0</v>
      </c>
      <c r="DT174" s="541">
        <f t="shared" si="283"/>
        <v>0</v>
      </c>
      <c r="DU174" s="586"/>
    </row>
    <row r="175" spans="1:125" s="466" customFormat="1">
      <c r="A175" s="252" t="str">
        <f>'Pro Forma'!M118</f>
        <v>Acquisition Fee</v>
      </c>
      <c r="B175" s="150"/>
      <c r="C175" s="150"/>
      <c r="D175"/>
      <c r="E175" s="541">
        <f>'Acquisition Budget'!J3</f>
        <v>0</v>
      </c>
      <c r="F175" s="541">
        <v>0</v>
      </c>
      <c r="G175" s="541">
        <v>0</v>
      </c>
      <c r="H175" s="541">
        <v>0</v>
      </c>
      <c r="I175" s="541">
        <v>0</v>
      </c>
      <c r="J175" s="541">
        <v>0</v>
      </c>
      <c r="K175" s="541">
        <v>0</v>
      </c>
      <c r="L175" s="541">
        <v>0</v>
      </c>
      <c r="M175" s="541">
        <v>0</v>
      </c>
      <c r="N175" s="541">
        <v>0</v>
      </c>
      <c r="O175" s="541">
        <v>0</v>
      </c>
      <c r="P175" s="541">
        <v>0</v>
      </c>
      <c r="Q175" s="541">
        <v>0</v>
      </c>
      <c r="R175" s="541">
        <v>0</v>
      </c>
      <c r="S175" s="541">
        <v>0</v>
      </c>
      <c r="T175" s="541">
        <v>0</v>
      </c>
      <c r="U175" s="541">
        <v>0</v>
      </c>
      <c r="V175" s="541">
        <v>0</v>
      </c>
      <c r="W175" s="541">
        <v>0</v>
      </c>
      <c r="X175" s="541">
        <v>0</v>
      </c>
      <c r="Y175" s="541">
        <v>0</v>
      </c>
      <c r="Z175" s="541">
        <v>0</v>
      </c>
      <c r="AA175" s="541">
        <v>0</v>
      </c>
      <c r="AB175" s="541">
        <v>0</v>
      </c>
      <c r="AC175" s="541">
        <v>0</v>
      </c>
      <c r="AD175" s="541">
        <v>0</v>
      </c>
      <c r="AE175" s="541">
        <v>0</v>
      </c>
      <c r="AF175" s="541">
        <v>0</v>
      </c>
      <c r="AG175" s="541">
        <v>0</v>
      </c>
      <c r="AH175" s="541">
        <v>0</v>
      </c>
      <c r="AI175" s="541">
        <v>0</v>
      </c>
      <c r="AJ175" s="541">
        <v>0</v>
      </c>
      <c r="AK175" s="541">
        <v>0</v>
      </c>
      <c r="AL175" s="541">
        <v>0</v>
      </c>
      <c r="AM175" s="541">
        <v>0</v>
      </c>
      <c r="AN175" s="541">
        <v>0</v>
      </c>
      <c r="AO175" s="541">
        <v>0</v>
      </c>
      <c r="AP175" s="541">
        <v>0</v>
      </c>
      <c r="AQ175" s="541">
        <v>0</v>
      </c>
      <c r="AR175" s="541">
        <v>0</v>
      </c>
      <c r="AS175" s="541">
        <v>0</v>
      </c>
      <c r="AT175" s="541">
        <v>0</v>
      </c>
      <c r="AU175" s="541">
        <v>0</v>
      </c>
      <c r="AV175" s="541">
        <v>0</v>
      </c>
      <c r="AW175" s="541">
        <v>0</v>
      </c>
      <c r="AX175" s="541">
        <v>0</v>
      </c>
      <c r="AY175" s="541">
        <v>0</v>
      </c>
      <c r="AZ175" s="541">
        <v>0</v>
      </c>
      <c r="BA175" s="541">
        <v>0</v>
      </c>
      <c r="BB175" s="541">
        <v>0</v>
      </c>
      <c r="BC175" s="541">
        <v>0</v>
      </c>
      <c r="BD175" s="541">
        <v>0</v>
      </c>
      <c r="BE175" s="541">
        <v>0</v>
      </c>
      <c r="BF175" s="541">
        <v>0</v>
      </c>
      <c r="BG175" s="541">
        <v>0</v>
      </c>
      <c r="BH175" s="541">
        <v>0</v>
      </c>
      <c r="BI175" s="541">
        <v>0</v>
      </c>
      <c r="BJ175" s="541">
        <v>0</v>
      </c>
      <c r="BK175" s="541">
        <v>0</v>
      </c>
      <c r="BL175" s="541">
        <v>0</v>
      </c>
      <c r="BM175" s="541">
        <v>0</v>
      </c>
      <c r="BN175" s="541">
        <v>0</v>
      </c>
      <c r="BO175" s="541">
        <v>0</v>
      </c>
      <c r="BP175" s="541">
        <v>0</v>
      </c>
      <c r="BQ175" s="541">
        <v>0</v>
      </c>
      <c r="BR175" s="541">
        <v>0</v>
      </c>
      <c r="BS175" s="541">
        <v>0</v>
      </c>
      <c r="BT175" s="541">
        <v>0</v>
      </c>
      <c r="BU175" s="541">
        <v>0</v>
      </c>
      <c r="BV175" s="541">
        <v>0</v>
      </c>
      <c r="BW175" s="541">
        <v>0</v>
      </c>
      <c r="BX175" s="541">
        <v>0</v>
      </c>
      <c r="BY175" s="541">
        <v>0</v>
      </c>
      <c r="BZ175" s="541">
        <v>0</v>
      </c>
      <c r="CA175" s="541">
        <v>0</v>
      </c>
      <c r="CB175" s="541">
        <v>0</v>
      </c>
      <c r="CC175" s="541">
        <v>0</v>
      </c>
      <c r="CD175" s="541">
        <v>0</v>
      </c>
      <c r="CE175" s="541">
        <v>0</v>
      </c>
      <c r="CF175" s="541">
        <v>0</v>
      </c>
      <c r="CG175" s="541">
        <v>0</v>
      </c>
      <c r="CH175" s="541">
        <v>0</v>
      </c>
      <c r="CI175" s="541">
        <v>0</v>
      </c>
      <c r="CJ175" s="541">
        <v>0</v>
      </c>
      <c r="CK175" s="541">
        <v>0</v>
      </c>
      <c r="CL175" s="541">
        <v>0</v>
      </c>
      <c r="CM175" s="541">
        <v>0</v>
      </c>
      <c r="CN175" s="541">
        <v>0</v>
      </c>
      <c r="CO175" s="541">
        <v>0</v>
      </c>
      <c r="CP175" s="541">
        <v>0</v>
      </c>
      <c r="CQ175" s="541">
        <v>0</v>
      </c>
      <c r="CR175" s="541">
        <v>0</v>
      </c>
      <c r="CS175" s="541">
        <v>0</v>
      </c>
      <c r="CT175" s="541">
        <v>0</v>
      </c>
      <c r="CU175" s="541">
        <v>0</v>
      </c>
      <c r="CV175" s="541">
        <v>0</v>
      </c>
      <c r="CW175" s="541">
        <v>0</v>
      </c>
      <c r="CX175" s="541">
        <v>0</v>
      </c>
      <c r="CY175" s="541">
        <v>0</v>
      </c>
      <c r="CZ175" s="541">
        <v>0</v>
      </c>
      <c r="DA175" s="541">
        <v>0</v>
      </c>
      <c r="DB175" s="541">
        <v>0</v>
      </c>
      <c r="DC175" s="541">
        <v>0</v>
      </c>
      <c r="DD175" s="541">
        <v>0</v>
      </c>
      <c r="DE175" s="541">
        <v>0</v>
      </c>
      <c r="DF175" s="541">
        <v>0</v>
      </c>
      <c r="DG175" s="541">
        <v>0</v>
      </c>
      <c r="DH175" s="541">
        <v>0</v>
      </c>
      <c r="DI175" s="541">
        <v>0</v>
      </c>
      <c r="DJ175" s="541">
        <v>0</v>
      </c>
      <c r="DK175" s="541">
        <v>0</v>
      </c>
      <c r="DL175" s="541">
        <v>0</v>
      </c>
      <c r="DM175" s="541">
        <v>0</v>
      </c>
      <c r="DN175" s="541">
        <v>0</v>
      </c>
      <c r="DO175" s="541">
        <v>0</v>
      </c>
      <c r="DP175" s="541">
        <v>0</v>
      </c>
      <c r="DQ175" s="541">
        <v>0</v>
      </c>
      <c r="DR175" s="541">
        <v>0</v>
      </c>
      <c r="DS175" s="541">
        <v>0</v>
      </c>
      <c r="DT175" s="541">
        <v>0</v>
      </c>
      <c r="DU175" s="586"/>
    </row>
    <row r="176" spans="1:125" s="466" customFormat="1">
      <c r="A176" s="252" t="str">
        <f>'Pro Forma'!M120</f>
        <v>Disposition Fee</v>
      </c>
      <c r="B176" s="150"/>
      <c r="C176" s="150"/>
      <c r="D176"/>
      <c r="E176" s="541">
        <f t="shared" ref="E176:AJ176" si="284">E167</f>
        <v>0</v>
      </c>
      <c r="F176" s="541">
        <f t="shared" si="284"/>
        <v>0</v>
      </c>
      <c r="G176" s="541">
        <f t="shared" si="284"/>
        <v>0</v>
      </c>
      <c r="H176" s="541">
        <f t="shared" si="284"/>
        <v>0</v>
      </c>
      <c r="I176" s="541">
        <f t="shared" si="284"/>
        <v>0</v>
      </c>
      <c r="J176" s="541">
        <f t="shared" si="284"/>
        <v>0</v>
      </c>
      <c r="K176" s="541">
        <f t="shared" si="284"/>
        <v>0</v>
      </c>
      <c r="L176" s="541">
        <f t="shared" si="284"/>
        <v>0</v>
      </c>
      <c r="M176" s="541">
        <f t="shared" si="284"/>
        <v>0</v>
      </c>
      <c r="N176" s="541">
        <f t="shared" si="284"/>
        <v>0</v>
      </c>
      <c r="O176" s="541">
        <f t="shared" si="284"/>
        <v>0</v>
      </c>
      <c r="P176" s="541">
        <f t="shared" si="284"/>
        <v>0</v>
      </c>
      <c r="Q176" s="541">
        <f t="shared" si="284"/>
        <v>0</v>
      </c>
      <c r="R176" s="541">
        <f t="shared" si="284"/>
        <v>0</v>
      </c>
      <c r="S176" s="541">
        <f t="shared" si="284"/>
        <v>0</v>
      </c>
      <c r="T176" s="541">
        <f t="shared" si="284"/>
        <v>0</v>
      </c>
      <c r="U176" s="541">
        <f t="shared" si="284"/>
        <v>0</v>
      </c>
      <c r="V176" s="541">
        <f t="shared" si="284"/>
        <v>0</v>
      </c>
      <c r="W176" s="541">
        <f t="shared" si="284"/>
        <v>0</v>
      </c>
      <c r="X176" s="541">
        <f t="shared" si="284"/>
        <v>0</v>
      </c>
      <c r="Y176" s="541">
        <f t="shared" si="284"/>
        <v>0</v>
      </c>
      <c r="Z176" s="541">
        <f t="shared" si="284"/>
        <v>0</v>
      </c>
      <c r="AA176" s="541">
        <f t="shared" si="284"/>
        <v>0</v>
      </c>
      <c r="AB176" s="541">
        <f t="shared" si="284"/>
        <v>0</v>
      </c>
      <c r="AC176" s="541">
        <f t="shared" si="284"/>
        <v>0</v>
      </c>
      <c r="AD176" s="541">
        <f t="shared" si="284"/>
        <v>0</v>
      </c>
      <c r="AE176" s="541">
        <f t="shared" si="284"/>
        <v>0</v>
      </c>
      <c r="AF176" s="541">
        <f t="shared" si="284"/>
        <v>0</v>
      </c>
      <c r="AG176" s="541">
        <f t="shared" si="284"/>
        <v>0</v>
      </c>
      <c r="AH176" s="541">
        <f t="shared" si="284"/>
        <v>0</v>
      </c>
      <c r="AI176" s="541">
        <f t="shared" si="284"/>
        <v>0</v>
      </c>
      <c r="AJ176" s="541">
        <f t="shared" si="284"/>
        <v>0</v>
      </c>
      <c r="AK176" s="541">
        <f t="shared" ref="AK176:BP176" si="285">AK167</f>
        <v>0</v>
      </c>
      <c r="AL176" s="541">
        <f t="shared" si="285"/>
        <v>0</v>
      </c>
      <c r="AM176" s="541">
        <f t="shared" si="285"/>
        <v>0</v>
      </c>
      <c r="AN176" s="541">
        <f t="shared" si="285"/>
        <v>0</v>
      </c>
      <c r="AO176" s="541">
        <f t="shared" si="285"/>
        <v>0</v>
      </c>
      <c r="AP176" s="541">
        <f t="shared" si="285"/>
        <v>0</v>
      </c>
      <c r="AQ176" s="541">
        <f t="shared" si="285"/>
        <v>0</v>
      </c>
      <c r="AR176" s="541">
        <f t="shared" si="285"/>
        <v>0</v>
      </c>
      <c r="AS176" s="541">
        <f t="shared" si="285"/>
        <v>0</v>
      </c>
      <c r="AT176" s="541">
        <f t="shared" si="285"/>
        <v>0</v>
      </c>
      <c r="AU176" s="541">
        <f t="shared" si="285"/>
        <v>0</v>
      </c>
      <c r="AV176" s="541">
        <f t="shared" si="285"/>
        <v>0</v>
      </c>
      <c r="AW176" s="541">
        <f t="shared" si="285"/>
        <v>0</v>
      </c>
      <c r="AX176" s="541">
        <f t="shared" si="285"/>
        <v>0</v>
      </c>
      <c r="AY176" s="541">
        <f t="shared" si="285"/>
        <v>0</v>
      </c>
      <c r="AZ176" s="541">
        <f t="shared" si="285"/>
        <v>0</v>
      </c>
      <c r="BA176" s="541">
        <f t="shared" si="285"/>
        <v>0</v>
      </c>
      <c r="BB176" s="541">
        <f t="shared" si="285"/>
        <v>0</v>
      </c>
      <c r="BC176" s="541">
        <f t="shared" si="285"/>
        <v>0</v>
      </c>
      <c r="BD176" s="541">
        <f t="shared" si="285"/>
        <v>0</v>
      </c>
      <c r="BE176" s="541">
        <f t="shared" si="285"/>
        <v>0</v>
      </c>
      <c r="BF176" s="541">
        <f t="shared" si="285"/>
        <v>0</v>
      </c>
      <c r="BG176" s="541">
        <f t="shared" si="285"/>
        <v>0</v>
      </c>
      <c r="BH176" s="541">
        <f t="shared" si="285"/>
        <v>0</v>
      </c>
      <c r="BI176" s="541">
        <f t="shared" si="285"/>
        <v>0</v>
      </c>
      <c r="BJ176" s="541">
        <f t="shared" si="285"/>
        <v>0</v>
      </c>
      <c r="BK176" s="541">
        <f t="shared" si="285"/>
        <v>0</v>
      </c>
      <c r="BL176" s="541">
        <f t="shared" si="285"/>
        <v>0</v>
      </c>
      <c r="BM176" s="541">
        <f t="shared" si="285"/>
        <v>0</v>
      </c>
      <c r="BN176" s="541">
        <f t="shared" si="285"/>
        <v>0</v>
      </c>
      <c r="BO176" s="541">
        <f t="shared" si="285"/>
        <v>0</v>
      </c>
      <c r="BP176" s="541">
        <f t="shared" si="285"/>
        <v>0</v>
      </c>
      <c r="BQ176" s="541">
        <f t="shared" ref="BQ176:CV176" si="286">BQ167</f>
        <v>0</v>
      </c>
      <c r="BR176" s="541">
        <f t="shared" si="286"/>
        <v>0</v>
      </c>
      <c r="BS176" s="541">
        <f t="shared" si="286"/>
        <v>0</v>
      </c>
      <c r="BT176" s="541">
        <f t="shared" si="286"/>
        <v>0</v>
      </c>
      <c r="BU176" s="541">
        <f t="shared" si="286"/>
        <v>0</v>
      </c>
      <c r="BV176" s="541">
        <f t="shared" si="286"/>
        <v>0</v>
      </c>
      <c r="BW176" s="541">
        <f t="shared" si="286"/>
        <v>0</v>
      </c>
      <c r="BX176" s="541">
        <f t="shared" si="286"/>
        <v>0</v>
      </c>
      <c r="BY176" s="541">
        <f t="shared" si="286"/>
        <v>0</v>
      </c>
      <c r="BZ176" s="541">
        <f t="shared" si="286"/>
        <v>0</v>
      </c>
      <c r="CA176" s="541">
        <f t="shared" si="286"/>
        <v>0</v>
      </c>
      <c r="CB176" s="541">
        <f t="shared" si="286"/>
        <v>0</v>
      </c>
      <c r="CC176" s="541">
        <f t="shared" si="286"/>
        <v>0</v>
      </c>
      <c r="CD176" s="541">
        <f t="shared" si="286"/>
        <v>0</v>
      </c>
      <c r="CE176" s="541">
        <f t="shared" si="286"/>
        <v>0</v>
      </c>
      <c r="CF176" s="541">
        <f t="shared" si="286"/>
        <v>0</v>
      </c>
      <c r="CG176" s="541">
        <f t="shared" si="286"/>
        <v>0</v>
      </c>
      <c r="CH176" s="541">
        <f t="shared" si="286"/>
        <v>0</v>
      </c>
      <c r="CI176" s="541">
        <f t="shared" si="286"/>
        <v>0</v>
      </c>
      <c r="CJ176" s="541">
        <f>CJ167</f>
        <v>0</v>
      </c>
      <c r="CK176" s="541">
        <f t="shared" si="286"/>
        <v>0</v>
      </c>
      <c r="CL176" s="541">
        <f t="shared" si="286"/>
        <v>0</v>
      </c>
      <c r="CM176" s="541">
        <f t="shared" si="286"/>
        <v>0</v>
      </c>
      <c r="CN176" s="541">
        <f t="shared" si="286"/>
        <v>0</v>
      </c>
      <c r="CO176" s="541">
        <f t="shared" si="286"/>
        <v>0</v>
      </c>
      <c r="CP176" s="541">
        <f t="shared" si="286"/>
        <v>0</v>
      </c>
      <c r="CQ176" s="541">
        <f t="shared" si="286"/>
        <v>0</v>
      </c>
      <c r="CR176" s="541">
        <f t="shared" si="286"/>
        <v>0</v>
      </c>
      <c r="CS176" s="541">
        <f t="shared" si="286"/>
        <v>0</v>
      </c>
      <c r="CT176" s="541">
        <f t="shared" si="286"/>
        <v>0</v>
      </c>
      <c r="CU176" s="541">
        <f t="shared" si="286"/>
        <v>0</v>
      </c>
      <c r="CV176" s="541">
        <f t="shared" si="286"/>
        <v>0</v>
      </c>
      <c r="CW176" s="541">
        <f t="shared" ref="CW176:DT176" si="287">CW167</f>
        <v>0</v>
      </c>
      <c r="CX176" s="541">
        <f t="shared" si="287"/>
        <v>0</v>
      </c>
      <c r="CY176" s="541">
        <f t="shared" si="287"/>
        <v>0</v>
      </c>
      <c r="CZ176" s="541">
        <f t="shared" si="287"/>
        <v>0</v>
      </c>
      <c r="DA176" s="541">
        <f t="shared" si="287"/>
        <v>0</v>
      </c>
      <c r="DB176" s="541">
        <f t="shared" si="287"/>
        <v>0</v>
      </c>
      <c r="DC176" s="541">
        <f t="shared" si="287"/>
        <v>0</v>
      </c>
      <c r="DD176" s="541">
        <f t="shared" si="287"/>
        <v>0</v>
      </c>
      <c r="DE176" s="541">
        <f t="shared" si="287"/>
        <v>0</v>
      </c>
      <c r="DF176" s="541">
        <f t="shared" si="287"/>
        <v>0</v>
      </c>
      <c r="DG176" s="541">
        <f t="shared" si="287"/>
        <v>0</v>
      </c>
      <c r="DH176" s="541">
        <f t="shared" si="287"/>
        <v>0</v>
      </c>
      <c r="DI176" s="541">
        <f t="shared" si="287"/>
        <v>0</v>
      </c>
      <c r="DJ176" s="541">
        <f t="shared" si="287"/>
        <v>0</v>
      </c>
      <c r="DK176" s="541">
        <f t="shared" si="287"/>
        <v>0</v>
      </c>
      <c r="DL176" s="541">
        <f t="shared" si="287"/>
        <v>0</v>
      </c>
      <c r="DM176" s="541">
        <f t="shared" si="287"/>
        <v>0</v>
      </c>
      <c r="DN176" s="541">
        <f t="shared" si="287"/>
        <v>0</v>
      </c>
      <c r="DO176" s="541">
        <f t="shared" si="287"/>
        <v>0</v>
      </c>
      <c r="DP176" s="541">
        <f t="shared" si="287"/>
        <v>0</v>
      </c>
      <c r="DQ176" s="541">
        <f t="shared" si="287"/>
        <v>0</v>
      </c>
      <c r="DR176" s="541">
        <f t="shared" si="287"/>
        <v>0</v>
      </c>
      <c r="DS176" s="541">
        <f t="shared" si="287"/>
        <v>0</v>
      </c>
      <c r="DT176" s="541">
        <f t="shared" si="287"/>
        <v>0</v>
      </c>
      <c r="DU176" s="586"/>
    </row>
    <row r="177" spans="1:125" s="466" customFormat="1">
      <c r="A177" s="252" t="str">
        <f>'Pro Forma'!M121</f>
        <v>Int Const Mgmt Fee</v>
      </c>
      <c r="B177" s="150"/>
      <c r="C177" s="150"/>
      <c r="D177"/>
      <c r="E177" s="541">
        <f>'Acquisition Budget'!J52</f>
        <v>0</v>
      </c>
      <c r="F177" s="541">
        <v>0</v>
      </c>
      <c r="G177" s="541">
        <v>0</v>
      </c>
      <c r="H177" s="541">
        <v>0</v>
      </c>
      <c r="I177" s="541">
        <v>0</v>
      </c>
      <c r="J177" s="541">
        <v>0</v>
      </c>
      <c r="K177" s="541">
        <v>0</v>
      </c>
      <c r="L177" s="541">
        <v>0</v>
      </c>
      <c r="M177" s="541">
        <v>0</v>
      </c>
      <c r="N177" s="541">
        <v>0</v>
      </c>
      <c r="O177" s="541">
        <v>0</v>
      </c>
      <c r="P177" s="541">
        <v>0</v>
      </c>
      <c r="Q177" s="541">
        <v>0</v>
      </c>
      <c r="R177" s="541">
        <v>0</v>
      </c>
      <c r="S177" s="541">
        <v>0</v>
      </c>
      <c r="T177" s="541">
        <v>0</v>
      </c>
      <c r="U177" s="541">
        <v>0</v>
      </c>
      <c r="V177" s="541">
        <v>0</v>
      </c>
      <c r="W177" s="541">
        <v>0</v>
      </c>
      <c r="X177" s="541">
        <v>0</v>
      </c>
      <c r="Y177" s="541">
        <v>0</v>
      </c>
      <c r="Z177" s="541">
        <v>0</v>
      </c>
      <c r="AA177" s="541">
        <v>0</v>
      </c>
      <c r="AB177" s="541">
        <v>0</v>
      </c>
      <c r="AC177" s="541">
        <v>0</v>
      </c>
      <c r="AD177" s="541">
        <v>0</v>
      </c>
      <c r="AE177" s="541">
        <v>0</v>
      </c>
      <c r="AF177" s="541">
        <v>0</v>
      </c>
      <c r="AG177" s="541">
        <v>0</v>
      </c>
      <c r="AH177" s="541">
        <v>0</v>
      </c>
      <c r="AI177" s="541">
        <v>0</v>
      </c>
      <c r="AJ177" s="541">
        <v>0</v>
      </c>
      <c r="AK177" s="541">
        <v>0</v>
      </c>
      <c r="AL177" s="541">
        <v>0</v>
      </c>
      <c r="AM177" s="541">
        <v>0</v>
      </c>
      <c r="AN177" s="541">
        <v>0</v>
      </c>
      <c r="AO177" s="541">
        <v>0</v>
      </c>
      <c r="AP177" s="541">
        <v>0</v>
      </c>
      <c r="AQ177" s="541">
        <v>0</v>
      </c>
      <c r="AR177" s="541">
        <v>0</v>
      </c>
      <c r="AS177" s="541">
        <v>0</v>
      </c>
      <c r="AT177" s="541">
        <v>0</v>
      </c>
      <c r="AU177" s="541">
        <v>0</v>
      </c>
      <c r="AV177" s="541">
        <v>0</v>
      </c>
      <c r="AW177" s="541">
        <v>0</v>
      </c>
      <c r="AX177" s="541">
        <v>0</v>
      </c>
      <c r="AY177" s="541">
        <v>0</v>
      </c>
      <c r="AZ177" s="541">
        <v>0</v>
      </c>
      <c r="BA177" s="541">
        <v>0</v>
      </c>
      <c r="BB177" s="541">
        <v>0</v>
      </c>
      <c r="BC177" s="541">
        <v>0</v>
      </c>
      <c r="BD177" s="541">
        <v>0</v>
      </c>
      <c r="BE177" s="541">
        <v>0</v>
      </c>
      <c r="BF177" s="541">
        <v>0</v>
      </c>
      <c r="BG177" s="541">
        <v>0</v>
      </c>
      <c r="BH177" s="541">
        <v>0</v>
      </c>
      <c r="BI177" s="541">
        <v>0</v>
      </c>
      <c r="BJ177" s="541">
        <v>0</v>
      </c>
      <c r="BK177" s="541">
        <v>0</v>
      </c>
      <c r="BL177" s="541">
        <v>0</v>
      </c>
      <c r="BM177" s="541">
        <v>0</v>
      </c>
      <c r="BN177" s="541">
        <v>0</v>
      </c>
      <c r="BO177" s="541">
        <v>0</v>
      </c>
      <c r="BP177" s="541">
        <v>0</v>
      </c>
      <c r="BQ177" s="541">
        <v>0</v>
      </c>
      <c r="BR177" s="541">
        <v>0</v>
      </c>
      <c r="BS177" s="541">
        <v>0</v>
      </c>
      <c r="BT177" s="541">
        <v>0</v>
      </c>
      <c r="BU177" s="541">
        <v>0</v>
      </c>
      <c r="BV177" s="541">
        <v>0</v>
      </c>
      <c r="BW177" s="541">
        <v>0</v>
      </c>
      <c r="BX177" s="541">
        <v>0</v>
      </c>
      <c r="BY177" s="541">
        <v>0</v>
      </c>
      <c r="BZ177" s="541">
        <v>0</v>
      </c>
      <c r="CA177" s="541">
        <v>0</v>
      </c>
      <c r="CB177" s="541">
        <v>0</v>
      </c>
      <c r="CC177" s="541">
        <v>0</v>
      </c>
      <c r="CD177" s="541">
        <v>0</v>
      </c>
      <c r="CE177" s="541">
        <v>0</v>
      </c>
      <c r="CF177" s="541">
        <v>0</v>
      </c>
      <c r="CG177" s="541">
        <v>0</v>
      </c>
      <c r="CH177" s="541">
        <v>0</v>
      </c>
      <c r="CI177" s="541">
        <v>0</v>
      </c>
      <c r="CJ177" s="541">
        <v>0</v>
      </c>
      <c r="CK177" s="541">
        <v>0</v>
      </c>
      <c r="CL177" s="541">
        <v>0</v>
      </c>
      <c r="CM177" s="541">
        <v>0</v>
      </c>
      <c r="CN177" s="541">
        <v>0</v>
      </c>
      <c r="CO177" s="541">
        <v>0</v>
      </c>
      <c r="CP177" s="541">
        <v>0</v>
      </c>
      <c r="CQ177" s="541">
        <v>0</v>
      </c>
      <c r="CR177" s="541">
        <v>0</v>
      </c>
      <c r="CS177" s="541">
        <v>0</v>
      </c>
      <c r="CT177" s="541">
        <v>0</v>
      </c>
      <c r="CU177" s="541">
        <v>0</v>
      </c>
      <c r="CV177" s="541">
        <v>0</v>
      </c>
      <c r="CW177" s="541">
        <v>0</v>
      </c>
      <c r="CX177" s="541">
        <v>0</v>
      </c>
      <c r="CY177" s="541">
        <v>0</v>
      </c>
      <c r="CZ177" s="541">
        <v>0</v>
      </c>
      <c r="DA177" s="541">
        <v>0</v>
      </c>
      <c r="DB177" s="541">
        <v>0</v>
      </c>
      <c r="DC177" s="541">
        <v>0</v>
      </c>
      <c r="DD177" s="541">
        <v>0</v>
      </c>
      <c r="DE177" s="541">
        <v>0</v>
      </c>
      <c r="DF177" s="541">
        <v>0</v>
      </c>
      <c r="DG177" s="541">
        <v>0</v>
      </c>
      <c r="DH177" s="541">
        <v>0</v>
      </c>
      <c r="DI177" s="541">
        <v>0</v>
      </c>
      <c r="DJ177" s="541">
        <v>0</v>
      </c>
      <c r="DK177" s="541">
        <v>0</v>
      </c>
      <c r="DL177" s="541">
        <v>0</v>
      </c>
      <c r="DM177" s="541">
        <v>0</v>
      </c>
      <c r="DN177" s="541">
        <v>0</v>
      </c>
      <c r="DO177" s="541">
        <v>0</v>
      </c>
      <c r="DP177" s="541">
        <v>0</v>
      </c>
      <c r="DQ177" s="541">
        <v>0</v>
      </c>
      <c r="DR177" s="541">
        <v>0</v>
      </c>
      <c r="DS177" s="541">
        <v>0</v>
      </c>
      <c r="DT177" s="541">
        <v>0</v>
      </c>
      <c r="DU177" s="586"/>
    </row>
    <row r="178" spans="1:125" s="466" customFormat="1">
      <c r="A178" s="252" t="str">
        <f>'Pro Forma'!M122</f>
        <v>Ext Const Mgmt Fee</v>
      </c>
      <c r="B178" s="150"/>
      <c r="C178" s="150"/>
      <c r="D178"/>
      <c r="E178" s="541">
        <f>'Acquisition Budget'!J69</f>
        <v>0</v>
      </c>
      <c r="F178" s="541">
        <v>0</v>
      </c>
      <c r="G178" s="541">
        <v>0</v>
      </c>
      <c r="H178" s="541">
        <v>0</v>
      </c>
      <c r="I178" s="541">
        <v>0</v>
      </c>
      <c r="J178" s="541">
        <v>0</v>
      </c>
      <c r="K178" s="541">
        <v>0</v>
      </c>
      <c r="L178" s="541">
        <v>0</v>
      </c>
      <c r="M178" s="541">
        <v>0</v>
      </c>
      <c r="N178" s="541">
        <v>0</v>
      </c>
      <c r="O178" s="541">
        <v>0</v>
      </c>
      <c r="P178" s="541">
        <v>0</v>
      </c>
      <c r="Q178" s="541">
        <v>0</v>
      </c>
      <c r="R178" s="541">
        <v>0</v>
      </c>
      <c r="S178" s="541">
        <v>0</v>
      </c>
      <c r="T178" s="541">
        <v>0</v>
      </c>
      <c r="U178" s="541">
        <v>0</v>
      </c>
      <c r="V178" s="541">
        <v>0</v>
      </c>
      <c r="W178" s="541">
        <v>0</v>
      </c>
      <c r="X178" s="541">
        <v>0</v>
      </c>
      <c r="Y178" s="541">
        <v>0</v>
      </c>
      <c r="Z178" s="541">
        <v>0</v>
      </c>
      <c r="AA178" s="541">
        <v>0</v>
      </c>
      <c r="AB178" s="541">
        <v>0</v>
      </c>
      <c r="AC178" s="541">
        <v>0</v>
      </c>
      <c r="AD178" s="541">
        <v>0</v>
      </c>
      <c r="AE178" s="541">
        <v>0</v>
      </c>
      <c r="AF178" s="541">
        <v>0</v>
      </c>
      <c r="AG178" s="541">
        <v>0</v>
      </c>
      <c r="AH178" s="541">
        <v>0</v>
      </c>
      <c r="AI178" s="541">
        <v>0</v>
      </c>
      <c r="AJ178" s="541">
        <v>0</v>
      </c>
      <c r="AK178" s="541">
        <v>0</v>
      </c>
      <c r="AL178" s="541">
        <v>0</v>
      </c>
      <c r="AM178" s="541">
        <v>0</v>
      </c>
      <c r="AN178" s="541">
        <v>0</v>
      </c>
      <c r="AO178" s="541">
        <v>0</v>
      </c>
      <c r="AP178" s="541">
        <v>0</v>
      </c>
      <c r="AQ178" s="541">
        <v>0</v>
      </c>
      <c r="AR178" s="541">
        <v>0</v>
      </c>
      <c r="AS178" s="541">
        <v>0</v>
      </c>
      <c r="AT178" s="541">
        <v>0</v>
      </c>
      <c r="AU178" s="541">
        <v>0</v>
      </c>
      <c r="AV178" s="541">
        <v>0</v>
      </c>
      <c r="AW178" s="541">
        <v>0</v>
      </c>
      <c r="AX178" s="541">
        <v>0</v>
      </c>
      <c r="AY178" s="541">
        <v>0</v>
      </c>
      <c r="AZ178" s="541">
        <v>0</v>
      </c>
      <c r="BA178" s="541">
        <v>0</v>
      </c>
      <c r="BB178" s="541">
        <v>0</v>
      </c>
      <c r="BC178" s="541">
        <v>0</v>
      </c>
      <c r="BD178" s="541">
        <v>0</v>
      </c>
      <c r="BE178" s="541">
        <v>0</v>
      </c>
      <c r="BF178" s="541">
        <v>0</v>
      </c>
      <c r="BG178" s="541">
        <v>0</v>
      </c>
      <c r="BH178" s="541">
        <v>0</v>
      </c>
      <c r="BI178" s="541">
        <v>0</v>
      </c>
      <c r="BJ178" s="541">
        <v>0</v>
      </c>
      <c r="BK178" s="541">
        <v>0</v>
      </c>
      <c r="BL178" s="541">
        <v>0</v>
      </c>
      <c r="BM178" s="541">
        <v>0</v>
      </c>
      <c r="BN178" s="541">
        <v>0</v>
      </c>
      <c r="BO178" s="541">
        <v>0</v>
      </c>
      <c r="BP178" s="541">
        <v>0</v>
      </c>
      <c r="BQ178" s="541">
        <v>0</v>
      </c>
      <c r="BR178" s="541">
        <v>0</v>
      </c>
      <c r="BS178" s="541">
        <v>0</v>
      </c>
      <c r="BT178" s="541">
        <v>0</v>
      </c>
      <c r="BU178" s="541">
        <v>0</v>
      </c>
      <c r="BV178" s="541">
        <v>0</v>
      </c>
      <c r="BW178" s="541">
        <v>0</v>
      </c>
      <c r="BX178" s="541">
        <v>0</v>
      </c>
      <c r="BY178" s="541">
        <v>0</v>
      </c>
      <c r="BZ178" s="541">
        <v>0</v>
      </c>
      <c r="CA178" s="541">
        <v>0</v>
      </c>
      <c r="CB178" s="541">
        <v>0</v>
      </c>
      <c r="CC178" s="541">
        <v>0</v>
      </c>
      <c r="CD178" s="541">
        <v>0</v>
      </c>
      <c r="CE178" s="541">
        <v>0</v>
      </c>
      <c r="CF178" s="541">
        <v>0</v>
      </c>
      <c r="CG178" s="541">
        <v>0</v>
      </c>
      <c r="CH178" s="541">
        <v>0</v>
      </c>
      <c r="CI178" s="541">
        <v>0</v>
      </c>
      <c r="CJ178" s="541">
        <v>0</v>
      </c>
      <c r="CK178" s="541">
        <v>0</v>
      </c>
      <c r="CL178" s="541">
        <v>0</v>
      </c>
      <c r="CM178" s="541">
        <v>0</v>
      </c>
      <c r="CN178" s="541">
        <v>0</v>
      </c>
      <c r="CO178" s="541">
        <v>0</v>
      </c>
      <c r="CP178" s="541">
        <v>0</v>
      </c>
      <c r="CQ178" s="541">
        <v>0</v>
      </c>
      <c r="CR178" s="541">
        <v>0</v>
      </c>
      <c r="CS178" s="541">
        <v>0</v>
      </c>
      <c r="CT178" s="541">
        <v>0</v>
      </c>
      <c r="CU178" s="541">
        <v>0</v>
      </c>
      <c r="CV178" s="541">
        <v>0</v>
      </c>
      <c r="CW178" s="541">
        <v>0</v>
      </c>
      <c r="CX178" s="541">
        <v>0</v>
      </c>
      <c r="CY178" s="541">
        <v>0</v>
      </c>
      <c r="CZ178" s="541">
        <v>0</v>
      </c>
      <c r="DA178" s="541">
        <v>0</v>
      </c>
      <c r="DB178" s="541">
        <v>0</v>
      </c>
      <c r="DC178" s="541">
        <v>0</v>
      </c>
      <c r="DD178" s="541">
        <v>0</v>
      </c>
      <c r="DE178" s="541">
        <v>0</v>
      </c>
      <c r="DF178" s="541">
        <v>0</v>
      </c>
      <c r="DG178" s="541">
        <v>0</v>
      </c>
      <c r="DH178" s="541">
        <v>0</v>
      </c>
      <c r="DI178" s="541">
        <v>0</v>
      </c>
      <c r="DJ178" s="541">
        <v>0</v>
      </c>
      <c r="DK178" s="541">
        <v>0</v>
      </c>
      <c r="DL178" s="541">
        <v>0</v>
      </c>
      <c r="DM178" s="541">
        <v>0</v>
      </c>
      <c r="DN178" s="541">
        <v>0</v>
      </c>
      <c r="DO178" s="541">
        <v>0</v>
      </c>
      <c r="DP178" s="541">
        <v>0</v>
      </c>
      <c r="DQ178" s="541">
        <v>0</v>
      </c>
      <c r="DR178" s="541">
        <v>0</v>
      </c>
      <c r="DS178" s="541">
        <v>0</v>
      </c>
      <c r="DT178" s="541">
        <v>0</v>
      </c>
      <c r="DU178" s="586"/>
    </row>
    <row r="179" spans="1:125" s="466" customFormat="1">
      <c r="A179" s="252" t="str">
        <f>'Pro Forma'!M123</f>
        <v>BG Overhead Fee</v>
      </c>
      <c r="B179" s="150"/>
      <c r="C179" s="150"/>
      <c r="D179"/>
      <c r="E179" s="541">
        <f>'Acquisition Budget'!J51+'Acquisition Budget'!J68</f>
        <v>0</v>
      </c>
      <c r="F179" s="541">
        <v>0</v>
      </c>
      <c r="G179" s="541">
        <v>0</v>
      </c>
      <c r="H179" s="541">
        <v>0</v>
      </c>
      <c r="I179" s="541">
        <v>0</v>
      </c>
      <c r="J179" s="541">
        <v>0</v>
      </c>
      <c r="K179" s="541">
        <v>0</v>
      </c>
      <c r="L179" s="541">
        <v>0</v>
      </c>
      <c r="M179" s="541">
        <v>0</v>
      </c>
      <c r="N179" s="541">
        <v>0</v>
      </c>
      <c r="O179" s="541">
        <v>0</v>
      </c>
      <c r="P179" s="541">
        <v>0</v>
      </c>
      <c r="Q179" s="541">
        <v>0</v>
      </c>
      <c r="R179" s="541">
        <v>0</v>
      </c>
      <c r="S179" s="541">
        <v>0</v>
      </c>
      <c r="T179" s="541">
        <v>0</v>
      </c>
      <c r="U179" s="541">
        <v>0</v>
      </c>
      <c r="V179" s="541">
        <v>0</v>
      </c>
      <c r="W179" s="541">
        <v>0</v>
      </c>
      <c r="X179" s="541">
        <v>0</v>
      </c>
      <c r="Y179" s="541">
        <v>0</v>
      </c>
      <c r="Z179" s="541">
        <v>0</v>
      </c>
      <c r="AA179" s="541">
        <v>0</v>
      </c>
      <c r="AB179" s="541">
        <v>0</v>
      </c>
      <c r="AC179" s="541">
        <v>0</v>
      </c>
      <c r="AD179" s="541">
        <v>0</v>
      </c>
      <c r="AE179" s="541">
        <v>0</v>
      </c>
      <c r="AF179" s="541">
        <v>0</v>
      </c>
      <c r="AG179" s="541">
        <v>0</v>
      </c>
      <c r="AH179" s="541">
        <v>0</v>
      </c>
      <c r="AI179" s="541">
        <v>0</v>
      </c>
      <c r="AJ179" s="541">
        <v>0</v>
      </c>
      <c r="AK179" s="541">
        <v>0</v>
      </c>
      <c r="AL179" s="541">
        <v>0</v>
      </c>
      <c r="AM179" s="541">
        <v>0</v>
      </c>
      <c r="AN179" s="541">
        <v>0</v>
      </c>
      <c r="AO179" s="541">
        <v>0</v>
      </c>
      <c r="AP179" s="541">
        <v>0</v>
      </c>
      <c r="AQ179" s="541">
        <v>0</v>
      </c>
      <c r="AR179" s="541">
        <v>0</v>
      </c>
      <c r="AS179" s="541">
        <v>0</v>
      </c>
      <c r="AT179" s="541">
        <v>0</v>
      </c>
      <c r="AU179" s="541">
        <v>0</v>
      </c>
      <c r="AV179" s="541">
        <v>0</v>
      </c>
      <c r="AW179" s="541">
        <v>0</v>
      </c>
      <c r="AX179" s="541">
        <v>0</v>
      </c>
      <c r="AY179" s="541">
        <v>0</v>
      </c>
      <c r="AZ179" s="541">
        <v>0</v>
      </c>
      <c r="BA179" s="541">
        <v>0</v>
      </c>
      <c r="BB179" s="541">
        <v>0</v>
      </c>
      <c r="BC179" s="541">
        <v>0</v>
      </c>
      <c r="BD179" s="541">
        <v>0</v>
      </c>
      <c r="BE179" s="541">
        <v>0</v>
      </c>
      <c r="BF179" s="541">
        <v>0</v>
      </c>
      <c r="BG179" s="541">
        <v>0</v>
      </c>
      <c r="BH179" s="541">
        <v>0</v>
      </c>
      <c r="BI179" s="541">
        <v>0</v>
      </c>
      <c r="BJ179" s="541">
        <v>0</v>
      </c>
      <c r="BK179" s="541">
        <v>0</v>
      </c>
      <c r="BL179" s="541">
        <v>0</v>
      </c>
      <c r="BM179" s="541">
        <v>0</v>
      </c>
      <c r="BN179" s="541">
        <v>0</v>
      </c>
      <c r="BO179" s="541">
        <v>0</v>
      </c>
      <c r="BP179" s="541">
        <v>0</v>
      </c>
      <c r="BQ179" s="541">
        <v>0</v>
      </c>
      <c r="BR179" s="541">
        <v>0</v>
      </c>
      <c r="BS179" s="541">
        <v>0</v>
      </c>
      <c r="BT179" s="541">
        <v>0</v>
      </c>
      <c r="BU179" s="541">
        <v>0</v>
      </c>
      <c r="BV179" s="541">
        <v>0</v>
      </c>
      <c r="BW179" s="541">
        <v>0</v>
      </c>
      <c r="BX179" s="541">
        <v>0</v>
      </c>
      <c r="BY179" s="541">
        <v>0</v>
      </c>
      <c r="BZ179" s="541">
        <v>0</v>
      </c>
      <c r="CA179" s="541">
        <v>0</v>
      </c>
      <c r="CB179" s="541">
        <v>0</v>
      </c>
      <c r="CC179" s="541">
        <v>0</v>
      </c>
      <c r="CD179" s="541">
        <v>0</v>
      </c>
      <c r="CE179" s="541">
        <v>0</v>
      </c>
      <c r="CF179" s="541">
        <v>0</v>
      </c>
      <c r="CG179" s="541">
        <v>0</v>
      </c>
      <c r="CH179" s="541">
        <v>0</v>
      </c>
      <c r="CI179" s="541">
        <v>0</v>
      </c>
      <c r="CJ179" s="541">
        <v>0</v>
      </c>
      <c r="CK179" s="541">
        <v>0</v>
      </c>
      <c r="CL179" s="541">
        <v>0</v>
      </c>
      <c r="CM179" s="541">
        <v>0</v>
      </c>
      <c r="CN179" s="541">
        <v>0</v>
      </c>
      <c r="CO179" s="541">
        <v>0</v>
      </c>
      <c r="CP179" s="541">
        <v>0</v>
      </c>
      <c r="CQ179" s="541">
        <v>0</v>
      </c>
      <c r="CR179" s="541">
        <v>0</v>
      </c>
      <c r="CS179" s="541">
        <v>0</v>
      </c>
      <c r="CT179" s="541">
        <v>0</v>
      </c>
      <c r="CU179" s="541">
        <v>0</v>
      </c>
      <c r="CV179" s="541">
        <v>0</v>
      </c>
      <c r="CW179" s="541">
        <v>0</v>
      </c>
      <c r="CX179" s="541">
        <v>0</v>
      </c>
      <c r="CY179" s="541">
        <v>0</v>
      </c>
      <c r="CZ179" s="541">
        <v>0</v>
      </c>
      <c r="DA179" s="541">
        <v>0</v>
      </c>
      <c r="DB179" s="541">
        <v>0</v>
      </c>
      <c r="DC179" s="541">
        <v>0</v>
      </c>
      <c r="DD179" s="541">
        <v>0</v>
      </c>
      <c r="DE179" s="541">
        <v>0</v>
      </c>
      <c r="DF179" s="541">
        <v>0</v>
      </c>
      <c r="DG179" s="541">
        <v>0</v>
      </c>
      <c r="DH179" s="541">
        <v>0</v>
      </c>
      <c r="DI179" s="541">
        <v>0</v>
      </c>
      <c r="DJ179" s="541">
        <v>0</v>
      </c>
      <c r="DK179" s="541">
        <v>0</v>
      </c>
      <c r="DL179" s="541">
        <v>0</v>
      </c>
      <c r="DM179" s="541">
        <v>0</v>
      </c>
      <c r="DN179" s="541">
        <v>0</v>
      </c>
      <c r="DO179" s="541">
        <v>0</v>
      </c>
      <c r="DP179" s="541">
        <v>0</v>
      </c>
      <c r="DQ179" s="541">
        <v>0</v>
      </c>
      <c r="DR179" s="541">
        <v>0</v>
      </c>
      <c r="DS179" s="541">
        <v>0</v>
      </c>
      <c r="DT179" s="541">
        <v>0</v>
      </c>
      <c r="DU179" s="586"/>
    </row>
    <row r="180" spans="1:125" s="466" customFormat="1">
      <c r="A180" s="252" t="str">
        <f>'Pro Forma'!M124</f>
        <v>Promote Fee</v>
      </c>
      <c r="B180" s="150"/>
      <c r="C180" s="150"/>
      <c r="D180"/>
      <c r="E180" s="541">
        <f>Waterfall_Levered!O160</f>
        <v>0</v>
      </c>
      <c r="F180" s="541">
        <f>Waterfall_Levered!P160</f>
        <v>0</v>
      </c>
      <c r="G180" s="541">
        <f>Waterfall_Levered!Q160</f>
        <v>0</v>
      </c>
      <c r="H180" s="541">
        <f>Waterfall_Levered!R160</f>
        <v>0</v>
      </c>
      <c r="I180" s="541">
        <f>Waterfall_Levered!S160</f>
        <v>0</v>
      </c>
      <c r="J180" s="541">
        <f>Waterfall_Levered!T160</f>
        <v>0</v>
      </c>
      <c r="K180" s="541">
        <f>Waterfall_Levered!U160</f>
        <v>0</v>
      </c>
      <c r="L180" s="541">
        <f>Waterfall_Levered!V160</f>
        <v>0</v>
      </c>
      <c r="M180" s="541">
        <f>Waterfall_Levered!W160</f>
        <v>0</v>
      </c>
      <c r="N180" s="541">
        <f>Waterfall_Levered!X160</f>
        <v>0</v>
      </c>
      <c r="O180" s="541">
        <f>Waterfall_Levered!Y160</f>
        <v>0</v>
      </c>
      <c r="P180" s="541">
        <f>Waterfall_Levered!Z160</f>
        <v>0</v>
      </c>
      <c r="Q180" s="541">
        <f>Waterfall_Levered!AA160</f>
        <v>0</v>
      </c>
      <c r="R180" s="541">
        <f>Waterfall_Levered!AB160</f>
        <v>0</v>
      </c>
      <c r="S180" s="541">
        <f>Waterfall_Levered!AC160</f>
        <v>0</v>
      </c>
      <c r="T180" s="541">
        <f>Waterfall_Levered!AD160</f>
        <v>0</v>
      </c>
      <c r="U180" s="541">
        <f>Waterfall_Levered!AE160</f>
        <v>0</v>
      </c>
      <c r="V180" s="541">
        <f>Waterfall_Levered!AF160</f>
        <v>0</v>
      </c>
      <c r="W180" s="541">
        <f>Waterfall_Levered!AG160</f>
        <v>0</v>
      </c>
      <c r="X180" s="541">
        <f>Waterfall_Levered!AH160</f>
        <v>0</v>
      </c>
      <c r="Y180" s="541">
        <f>Waterfall_Levered!AI160</f>
        <v>0</v>
      </c>
      <c r="Z180" s="541">
        <f>Waterfall_Levered!AJ160</f>
        <v>0</v>
      </c>
      <c r="AA180" s="541">
        <f>Waterfall_Levered!AK160</f>
        <v>0</v>
      </c>
      <c r="AB180" s="541">
        <f>Waterfall_Levered!AL160</f>
        <v>0</v>
      </c>
      <c r="AC180" s="541">
        <f>Waterfall_Levered!AM160</f>
        <v>0</v>
      </c>
      <c r="AD180" s="541">
        <f>Waterfall_Levered!AN160</f>
        <v>0</v>
      </c>
      <c r="AE180" s="541">
        <f>Waterfall_Levered!AO160</f>
        <v>0</v>
      </c>
      <c r="AF180" s="541">
        <f>Waterfall_Levered!AP160</f>
        <v>0</v>
      </c>
      <c r="AG180" s="541">
        <f>Waterfall_Levered!AQ160</f>
        <v>0</v>
      </c>
      <c r="AH180" s="541">
        <f>Waterfall_Levered!AR160</f>
        <v>0</v>
      </c>
      <c r="AI180" s="541">
        <f>Waterfall_Levered!AS160</f>
        <v>0</v>
      </c>
      <c r="AJ180" s="541">
        <f>Waterfall_Levered!AT160</f>
        <v>0</v>
      </c>
      <c r="AK180" s="541">
        <f>Waterfall_Levered!AU160</f>
        <v>0</v>
      </c>
      <c r="AL180" s="541">
        <f>Waterfall_Levered!AV160</f>
        <v>0</v>
      </c>
      <c r="AM180" s="541">
        <f>Waterfall_Levered!AW160</f>
        <v>0</v>
      </c>
      <c r="AN180" s="541">
        <f>Waterfall_Levered!AX160</f>
        <v>0</v>
      </c>
      <c r="AO180" s="541">
        <f>Waterfall_Levered!AY160</f>
        <v>0</v>
      </c>
      <c r="AP180" s="541">
        <f>Waterfall_Levered!AZ160</f>
        <v>0</v>
      </c>
      <c r="AQ180" s="541">
        <f>Waterfall_Levered!BA160</f>
        <v>0</v>
      </c>
      <c r="AR180" s="541">
        <f>Waterfall_Levered!BB160</f>
        <v>0</v>
      </c>
      <c r="AS180" s="541">
        <f>Waterfall_Levered!BC160</f>
        <v>0</v>
      </c>
      <c r="AT180" s="541">
        <f>Waterfall_Levered!BD160</f>
        <v>0</v>
      </c>
      <c r="AU180" s="541">
        <f>Waterfall_Levered!BE160</f>
        <v>0</v>
      </c>
      <c r="AV180" s="541">
        <f>Waterfall_Levered!BF160</f>
        <v>0</v>
      </c>
      <c r="AW180" s="541">
        <f>Waterfall_Levered!BG160</f>
        <v>0</v>
      </c>
      <c r="AX180" s="541">
        <f>Waterfall_Levered!BH160</f>
        <v>0</v>
      </c>
      <c r="AY180" s="541">
        <f>Waterfall_Levered!BI160</f>
        <v>0</v>
      </c>
      <c r="AZ180" s="541">
        <f>Waterfall_Levered!BJ160</f>
        <v>0</v>
      </c>
      <c r="BA180" s="541">
        <f>Waterfall_Levered!BK160</f>
        <v>0</v>
      </c>
      <c r="BB180" s="541">
        <f>Waterfall_Levered!BL160</f>
        <v>0</v>
      </c>
      <c r="BC180" s="541">
        <f>Waterfall_Levered!BM160</f>
        <v>0</v>
      </c>
      <c r="BD180" s="541">
        <f>Waterfall_Levered!BN160</f>
        <v>0</v>
      </c>
      <c r="BE180" s="541">
        <f>Waterfall_Levered!BO160</f>
        <v>0</v>
      </c>
      <c r="BF180" s="541">
        <f>Waterfall_Levered!BP160</f>
        <v>0</v>
      </c>
      <c r="BG180" s="541">
        <f>Waterfall_Levered!BQ160</f>
        <v>0</v>
      </c>
      <c r="BH180" s="541">
        <f>Waterfall_Levered!BR160</f>
        <v>0</v>
      </c>
      <c r="BI180" s="541">
        <f>Waterfall_Levered!BS160</f>
        <v>0</v>
      </c>
      <c r="BJ180" s="541">
        <f>Waterfall_Levered!BT160</f>
        <v>0</v>
      </c>
      <c r="BK180" s="541">
        <f>Waterfall_Levered!BU160</f>
        <v>0</v>
      </c>
      <c r="BL180" s="541">
        <f>Waterfall_Levered!BV160</f>
        <v>0</v>
      </c>
      <c r="BM180" s="541">
        <f>Waterfall_Levered!BW160</f>
        <v>0</v>
      </c>
      <c r="BN180" s="541">
        <f>Waterfall_Levered!BX160</f>
        <v>0</v>
      </c>
      <c r="BO180" s="541">
        <f>Waterfall_Levered!BY160</f>
        <v>0</v>
      </c>
      <c r="BP180" s="541">
        <f>Waterfall_Levered!BZ160</f>
        <v>0</v>
      </c>
      <c r="BQ180" s="541">
        <f>Waterfall_Levered!CA160</f>
        <v>0</v>
      </c>
      <c r="BR180" s="541">
        <f>Waterfall_Levered!CB160</f>
        <v>0</v>
      </c>
      <c r="BS180" s="541">
        <f>Waterfall_Levered!CC160</f>
        <v>0</v>
      </c>
      <c r="BT180" s="541">
        <f>Waterfall_Levered!CD160</f>
        <v>0</v>
      </c>
      <c r="BU180" s="541">
        <f>Waterfall_Levered!CE160</f>
        <v>0</v>
      </c>
      <c r="BV180" s="541">
        <f>Waterfall_Levered!CF160</f>
        <v>0</v>
      </c>
      <c r="BW180" s="541">
        <f>Waterfall_Levered!CG160</f>
        <v>0</v>
      </c>
      <c r="BX180" s="541">
        <f>Waterfall_Levered!CH160</f>
        <v>0</v>
      </c>
      <c r="BY180" s="541">
        <f>Waterfall_Levered!CI160</f>
        <v>0</v>
      </c>
      <c r="BZ180" s="541">
        <f>Waterfall_Levered!CJ160</f>
        <v>0</v>
      </c>
      <c r="CA180" s="541">
        <f>Waterfall_Levered!CK160</f>
        <v>0</v>
      </c>
      <c r="CB180" s="541">
        <f>Waterfall_Levered!CL160</f>
        <v>0</v>
      </c>
      <c r="CC180" s="541">
        <f>Waterfall_Levered!CM160</f>
        <v>0</v>
      </c>
      <c r="CD180" s="541">
        <f>Waterfall_Levered!CN160</f>
        <v>0</v>
      </c>
      <c r="CE180" s="541">
        <f>Waterfall_Levered!CO160</f>
        <v>0</v>
      </c>
      <c r="CF180" s="541">
        <f>Waterfall_Levered!CP160</f>
        <v>0</v>
      </c>
      <c r="CG180" s="541">
        <f>Waterfall_Levered!CQ160</f>
        <v>0</v>
      </c>
      <c r="CH180" s="541">
        <f>Waterfall_Levered!CR160</f>
        <v>0</v>
      </c>
      <c r="CI180" s="541">
        <f>Waterfall_Levered!CS160</f>
        <v>0</v>
      </c>
      <c r="CJ180" s="541">
        <f>Waterfall_Levered!CT160</f>
        <v>0</v>
      </c>
      <c r="CK180" s="541">
        <f>Waterfall_Levered!CU160</f>
        <v>0</v>
      </c>
      <c r="CL180" s="541">
        <f>Waterfall_Levered!CV160</f>
        <v>0</v>
      </c>
      <c r="CM180" s="541">
        <f>Waterfall_Levered!CW160</f>
        <v>0</v>
      </c>
      <c r="CN180" s="541">
        <f>Waterfall_Levered!CX160</f>
        <v>0</v>
      </c>
      <c r="CO180" s="541">
        <f>Waterfall_Levered!CY160</f>
        <v>0</v>
      </c>
      <c r="CP180" s="541">
        <f>Waterfall_Levered!CZ160</f>
        <v>0</v>
      </c>
      <c r="CQ180" s="541">
        <f>Waterfall_Levered!DA160</f>
        <v>0</v>
      </c>
      <c r="CR180" s="541">
        <f>Waterfall_Levered!DB160</f>
        <v>0</v>
      </c>
      <c r="CS180" s="541">
        <f>Waterfall_Levered!DC160</f>
        <v>0</v>
      </c>
      <c r="CT180" s="541">
        <f>Waterfall_Levered!DD160</f>
        <v>0</v>
      </c>
      <c r="CU180" s="541">
        <f>Waterfall_Levered!DE160</f>
        <v>0</v>
      </c>
      <c r="CV180" s="541">
        <f>Waterfall_Levered!DF160</f>
        <v>0</v>
      </c>
      <c r="CW180" s="541">
        <f>Waterfall_Levered!DG160</f>
        <v>0</v>
      </c>
      <c r="CX180" s="541">
        <f>Waterfall_Levered!DH160</f>
        <v>0</v>
      </c>
      <c r="CY180" s="541">
        <f>Waterfall_Levered!DI160</f>
        <v>0</v>
      </c>
      <c r="CZ180" s="541">
        <f>Waterfall_Levered!DJ160</f>
        <v>0</v>
      </c>
      <c r="DA180" s="541">
        <f>Waterfall_Levered!DK160</f>
        <v>0</v>
      </c>
      <c r="DB180" s="541">
        <f>Waterfall_Levered!DL160</f>
        <v>0</v>
      </c>
      <c r="DC180" s="541">
        <f>Waterfall_Levered!DM160</f>
        <v>0</v>
      </c>
      <c r="DD180" s="541">
        <f>Waterfall_Levered!DN160</f>
        <v>0</v>
      </c>
      <c r="DE180" s="541">
        <f>Waterfall_Levered!DO160</f>
        <v>0</v>
      </c>
      <c r="DF180" s="541">
        <f>Waterfall_Levered!DP160</f>
        <v>0</v>
      </c>
      <c r="DG180" s="541">
        <f>Waterfall_Levered!DQ160</f>
        <v>0</v>
      </c>
      <c r="DH180" s="541">
        <f>Waterfall_Levered!DR160</f>
        <v>0</v>
      </c>
      <c r="DI180" s="541">
        <f>Waterfall_Levered!DS160</f>
        <v>0</v>
      </c>
      <c r="DJ180" s="541">
        <f>Waterfall_Levered!DT160</f>
        <v>0</v>
      </c>
      <c r="DK180" s="541">
        <f>Waterfall_Levered!DU160</f>
        <v>0</v>
      </c>
      <c r="DL180" s="541">
        <f>Waterfall_Levered!DV160</f>
        <v>0</v>
      </c>
      <c r="DM180" s="541">
        <f>Waterfall_Levered!DW160</f>
        <v>0</v>
      </c>
      <c r="DN180" s="541">
        <f>Waterfall_Levered!DX160</f>
        <v>0</v>
      </c>
      <c r="DO180" s="541">
        <f>Waterfall_Levered!DY160</f>
        <v>0</v>
      </c>
      <c r="DP180" s="541">
        <f>Waterfall_Levered!DZ160</f>
        <v>0</v>
      </c>
      <c r="DQ180" s="541">
        <f>Waterfall_Levered!EA160</f>
        <v>0</v>
      </c>
      <c r="DR180" s="541">
        <f>Waterfall_Levered!EB160</f>
        <v>0</v>
      </c>
      <c r="DS180" s="541">
        <f>Waterfall_Levered!EC160</f>
        <v>0</v>
      </c>
      <c r="DT180" s="541">
        <f>Waterfall_Levered!ED160</f>
        <v>0</v>
      </c>
      <c r="DU180" s="586"/>
    </row>
    <row r="181" spans="1:125" s="464" customFormat="1">
      <c r="A181" s="272"/>
      <c r="B181" s="256" t="str">
        <f>'Pro Forma'!M125</f>
        <v>Total</v>
      </c>
      <c r="C181" s="256"/>
      <c r="D181" s="256"/>
      <c r="E181" s="468">
        <f>SUM(E174:E180)</f>
        <v>0</v>
      </c>
      <c r="F181" s="468">
        <f t="shared" ref="F181:BQ181" si="288">SUM(F174:F180)</f>
        <v>0</v>
      </c>
      <c r="G181" s="468">
        <f t="shared" si="288"/>
        <v>0</v>
      </c>
      <c r="H181" s="468">
        <f t="shared" si="288"/>
        <v>0</v>
      </c>
      <c r="I181" s="468">
        <f t="shared" si="288"/>
        <v>0</v>
      </c>
      <c r="J181" s="468">
        <f t="shared" si="288"/>
        <v>0</v>
      </c>
      <c r="K181" s="468">
        <f t="shared" si="288"/>
        <v>0</v>
      </c>
      <c r="L181" s="468">
        <f t="shared" si="288"/>
        <v>0</v>
      </c>
      <c r="M181" s="468">
        <f t="shared" si="288"/>
        <v>0</v>
      </c>
      <c r="N181" s="468">
        <f t="shared" si="288"/>
        <v>0</v>
      </c>
      <c r="O181" s="468">
        <f t="shared" si="288"/>
        <v>0</v>
      </c>
      <c r="P181" s="468">
        <f t="shared" si="288"/>
        <v>0</v>
      </c>
      <c r="Q181" s="468">
        <f t="shared" si="288"/>
        <v>0</v>
      </c>
      <c r="R181" s="468">
        <f t="shared" si="288"/>
        <v>0</v>
      </c>
      <c r="S181" s="468">
        <f t="shared" si="288"/>
        <v>0</v>
      </c>
      <c r="T181" s="468">
        <f t="shared" si="288"/>
        <v>0</v>
      </c>
      <c r="U181" s="468">
        <f t="shared" si="288"/>
        <v>0</v>
      </c>
      <c r="V181" s="468">
        <f t="shared" si="288"/>
        <v>0</v>
      </c>
      <c r="W181" s="468">
        <f t="shared" si="288"/>
        <v>0</v>
      </c>
      <c r="X181" s="468">
        <f t="shared" si="288"/>
        <v>0</v>
      </c>
      <c r="Y181" s="468">
        <f t="shared" si="288"/>
        <v>0</v>
      </c>
      <c r="Z181" s="468">
        <f t="shared" si="288"/>
        <v>0</v>
      </c>
      <c r="AA181" s="468">
        <f t="shared" si="288"/>
        <v>0</v>
      </c>
      <c r="AB181" s="468">
        <f t="shared" si="288"/>
        <v>0</v>
      </c>
      <c r="AC181" s="468">
        <f t="shared" si="288"/>
        <v>0</v>
      </c>
      <c r="AD181" s="468">
        <f t="shared" si="288"/>
        <v>0</v>
      </c>
      <c r="AE181" s="468">
        <f t="shared" si="288"/>
        <v>0</v>
      </c>
      <c r="AF181" s="468">
        <f t="shared" si="288"/>
        <v>0</v>
      </c>
      <c r="AG181" s="468">
        <f t="shared" si="288"/>
        <v>0</v>
      </c>
      <c r="AH181" s="468">
        <f t="shared" si="288"/>
        <v>0</v>
      </c>
      <c r="AI181" s="468">
        <f t="shared" si="288"/>
        <v>0</v>
      </c>
      <c r="AJ181" s="468">
        <f t="shared" si="288"/>
        <v>0</v>
      </c>
      <c r="AK181" s="468">
        <f t="shared" si="288"/>
        <v>0</v>
      </c>
      <c r="AL181" s="468">
        <f t="shared" si="288"/>
        <v>0</v>
      </c>
      <c r="AM181" s="468">
        <f t="shared" si="288"/>
        <v>0</v>
      </c>
      <c r="AN181" s="468">
        <f t="shared" si="288"/>
        <v>0</v>
      </c>
      <c r="AO181" s="468">
        <f t="shared" si="288"/>
        <v>0</v>
      </c>
      <c r="AP181" s="468">
        <f t="shared" si="288"/>
        <v>0</v>
      </c>
      <c r="AQ181" s="468">
        <f t="shared" si="288"/>
        <v>0</v>
      </c>
      <c r="AR181" s="468">
        <f t="shared" si="288"/>
        <v>0</v>
      </c>
      <c r="AS181" s="468">
        <f t="shared" si="288"/>
        <v>0</v>
      </c>
      <c r="AT181" s="468">
        <f t="shared" si="288"/>
        <v>0</v>
      </c>
      <c r="AU181" s="468">
        <f t="shared" si="288"/>
        <v>0</v>
      </c>
      <c r="AV181" s="468">
        <f t="shared" si="288"/>
        <v>0</v>
      </c>
      <c r="AW181" s="468">
        <f t="shared" si="288"/>
        <v>0</v>
      </c>
      <c r="AX181" s="468">
        <f t="shared" si="288"/>
        <v>0</v>
      </c>
      <c r="AY181" s="468">
        <f t="shared" si="288"/>
        <v>0</v>
      </c>
      <c r="AZ181" s="468">
        <f t="shared" si="288"/>
        <v>0</v>
      </c>
      <c r="BA181" s="468">
        <f t="shared" si="288"/>
        <v>0</v>
      </c>
      <c r="BB181" s="468">
        <f t="shared" si="288"/>
        <v>0</v>
      </c>
      <c r="BC181" s="468">
        <f t="shared" si="288"/>
        <v>0</v>
      </c>
      <c r="BD181" s="468">
        <f t="shared" si="288"/>
        <v>0</v>
      </c>
      <c r="BE181" s="468">
        <f t="shared" si="288"/>
        <v>0</v>
      </c>
      <c r="BF181" s="468">
        <f t="shared" si="288"/>
        <v>0</v>
      </c>
      <c r="BG181" s="468">
        <f t="shared" si="288"/>
        <v>0</v>
      </c>
      <c r="BH181" s="468">
        <f t="shared" si="288"/>
        <v>0</v>
      </c>
      <c r="BI181" s="468">
        <f t="shared" si="288"/>
        <v>0</v>
      </c>
      <c r="BJ181" s="468">
        <f t="shared" si="288"/>
        <v>0</v>
      </c>
      <c r="BK181" s="468">
        <f t="shared" si="288"/>
        <v>0</v>
      </c>
      <c r="BL181" s="468">
        <f t="shared" si="288"/>
        <v>0</v>
      </c>
      <c r="BM181" s="468">
        <f t="shared" si="288"/>
        <v>0</v>
      </c>
      <c r="BN181" s="468">
        <f t="shared" si="288"/>
        <v>0</v>
      </c>
      <c r="BO181" s="468">
        <f t="shared" si="288"/>
        <v>0</v>
      </c>
      <c r="BP181" s="468">
        <f t="shared" si="288"/>
        <v>0</v>
      </c>
      <c r="BQ181" s="468">
        <f t="shared" si="288"/>
        <v>0</v>
      </c>
      <c r="BR181" s="468">
        <f t="shared" ref="BR181:DT181" si="289">SUM(BR174:BR180)</f>
        <v>0</v>
      </c>
      <c r="BS181" s="468">
        <f t="shared" si="289"/>
        <v>0</v>
      </c>
      <c r="BT181" s="468">
        <f t="shared" si="289"/>
        <v>0</v>
      </c>
      <c r="BU181" s="468">
        <f t="shared" si="289"/>
        <v>0</v>
      </c>
      <c r="BV181" s="468">
        <f t="shared" si="289"/>
        <v>0</v>
      </c>
      <c r="BW181" s="468">
        <f t="shared" si="289"/>
        <v>0</v>
      </c>
      <c r="BX181" s="468">
        <f t="shared" si="289"/>
        <v>0</v>
      </c>
      <c r="BY181" s="468">
        <f t="shared" si="289"/>
        <v>0</v>
      </c>
      <c r="BZ181" s="468">
        <f t="shared" si="289"/>
        <v>0</v>
      </c>
      <c r="CA181" s="468">
        <f t="shared" si="289"/>
        <v>0</v>
      </c>
      <c r="CB181" s="468">
        <f t="shared" si="289"/>
        <v>0</v>
      </c>
      <c r="CC181" s="468">
        <f t="shared" si="289"/>
        <v>0</v>
      </c>
      <c r="CD181" s="468">
        <f t="shared" si="289"/>
        <v>0</v>
      </c>
      <c r="CE181" s="468">
        <f t="shared" si="289"/>
        <v>0</v>
      </c>
      <c r="CF181" s="468">
        <f t="shared" si="289"/>
        <v>0</v>
      </c>
      <c r="CG181" s="468">
        <f t="shared" si="289"/>
        <v>0</v>
      </c>
      <c r="CH181" s="468">
        <f t="shared" si="289"/>
        <v>0</v>
      </c>
      <c r="CI181" s="468">
        <f t="shared" si="289"/>
        <v>0</v>
      </c>
      <c r="CJ181" s="468">
        <f t="shared" si="289"/>
        <v>0</v>
      </c>
      <c r="CK181" s="468">
        <f t="shared" si="289"/>
        <v>0</v>
      </c>
      <c r="CL181" s="468">
        <f t="shared" si="289"/>
        <v>0</v>
      </c>
      <c r="CM181" s="468">
        <f t="shared" si="289"/>
        <v>0</v>
      </c>
      <c r="CN181" s="468">
        <f t="shared" si="289"/>
        <v>0</v>
      </c>
      <c r="CO181" s="468">
        <f t="shared" si="289"/>
        <v>0</v>
      </c>
      <c r="CP181" s="468">
        <f t="shared" si="289"/>
        <v>0</v>
      </c>
      <c r="CQ181" s="468">
        <f t="shared" si="289"/>
        <v>0</v>
      </c>
      <c r="CR181" s="468">
        <f t="shared" si="289"/>
        <v>0</v>
      </c>
      <c r="CS181" s="468">
        <f t="shared" si="289"/>
        <v>0</v>
      </c>
      <c r="CT181" s="468">
        <f t="shared" si="289"/>
        <v>0</v>
      </c>
      <c r="CU181" s="468">
        <f t="shared" si="289"/>
        <v>0</v>
      </c>
      <c r="CV181" s="468">
        <f t="shared" si="289"/>
        <v>0</v>
      </c>
      <c r="CW181" s="468">
        <f t="shared" si="289"/>
        <v>0</v>
      </c>
      <c r="CX181" s="468">
        <f t="shared" si="289"/>
        <v>0</v>
      </c>
      <c r="CY181" s="468">
        <f t="shared" si="289"/>
        <v>0</v>
      </c>
      <c r="CZ181" s="468">
        <f t="shared" si="289"/>
        <v>0</v>
      </c>
      <c r="DA181" s="468">
        <f t="shared" si="289"/>
        <v>0</v>
      </c>
      <c r="DB181" s="468">
        <f t="shared" si="289"/>
        <v>0</v>
      </c>
      <c r="DC181" s="468">
        <f t="shared" si="289"/>
        <v>0</v>
      </c>
      <c r="DD181" s="468">
        <f t="shared" si="289"/>
        <v>0</v>
      </c>
      <c r="DE181" s="468">
        <f t="shared" si="289"/>
        <v>0</v>
      </c>
      <c r="DF181" s="468">
        <f t="shared" si="289"/>
        <v>0</v>
      </c>
      <c r="DG181" s="468">
        <f t="shared" si="289"/>
        <v>0</v>
      </c>
      <c r="DH181" s="468">
        <f t="shared" si="289"/>
        <v>0</v>
      </c>
      <c r="DI181" s="468">
        <f t="shared" si="289"/>
        <v>0</v>
      </c>
      <c r="DJ181" s="468">
        <f t="shared" si="289"/>
        <v>0</v>
      </c>
      <c r="DK181" s="468">
        <f t="shared" si="289"/>
        <v>0</v>
      </c>
      <c r="DL181" s="468">
        <f t="shared" si="289"/>
        <v>0</v>
      </c>
      <c r="DM181" s="468">
        <f t="shared" si="289"/>
        <v>0</v>
      </c>
      <c r="DN181" s="468">
        <f t="shared" si="289"/>
        <v>0</v>
      </c>
      <c r="DO181" s="468">
        <f t="shared" si="289"/>
        <v>0</v>
      </c>
      <c r="DP181" s="468">
        <f t="shared" si="289"/>
        <v>0</v>
      </c>
      <c r="DQ181" s="468">
        <f t="shared" si="289"/>
        <v>0</v>
      </c>
      <c r="DR181" s="468">
        <f t="shared" si="289"/>
        <v>0</v>
      </c>
      <c r="DS181" s="468">
        <f t="shared" si="289"/>
        <v>0</v>
      </c>
      <c r="DT181" s="468">
        <f t="shared" si="289"/>
        <v>0</v>
      </c>
      <c r="DU181" s="586"/>
    </row>
    <row r="183" spans="1:125">
      <c r="D183" s="1544"/>
      <c r="E183" s="1911"/>
      <c r="F183" s="1544"/>
      <c r="G183" s="1544"/>
      <c r="H183" s="1544"/>
      <c r="I183" s="1544"/>
      <c r="J183" s="1544"/>
      <c r="K183" s="1544"/>
      <c r="L183" s="1544"/>
      <c r="M183" s="1544"/>
      <c r="N183" s="1544"/>
      <c r="O183" s="1544"/>
      <c r="P183" s="1544"/>
      <c r="Q183" s="1544"/>
      <c r="R183" s="1544"/>
      <c r="S183" s="1544"/>
      <c r="T183" s="1544"/>
      <c r="U183" s="1544"/>
      <c r="V183" s="1544"/>
      <c r="W183" s="1544"/>
      <c r="X183" s="1544"/>
      <c r="Y183" s="1544"/>
      <c r="Z183" s="1544"/>
      <c r="AA183" s="1544"/>
      <c r="AB183" s="1544"/>
      <c r="AC183" s="1544"/>
      <c r="AD183" s="1544"/>
      <c r="AE183" s="1544"/>
      <c r="AF183" s="1544"/>
      <c r="AG183" s="1544"/>
      <c r="AH183" s="1544"/>
      <c r="AI183" s="1544"/>
      <c r="AJ183" s="1544"/>
      <c r="AK183" s="1544"/>
      <c r="AL183" s="1544"/>
      <c r="AM183" s="1544"/>
      <c r="AN183" s="1544"/>
      <c r="AO183" s="1544"/>
      <c r="AP183" s="1544"/>
      <c r="AQ183" s="1544"/>
      <c r="AR183" s="1544"/>
      <c r="AS183" s="1544"/>
      <c r="AT183" s="1544"/>
      <c r="AU183" s="1544"/>
      <c r="AV183" s="1544"/>
      <c r="AW183" s="1544"/>
      <c r="AX183" s="1544"/>
      <c r="AY183" s="1544"/>
      <c r="AZ183" s="1544"/>
      <c r="BA183" s="1544"/>
      <c r="BB183" s="1544"/>
      <c r="BC183" s="1544"/>
      <c r="BD183" s="1544"/>
      <c r="BE183" s="1544"/>
      <c r="BF183" s="1544"/>
      <c r="BG183" s="1544"/>
      <c r="BH183" s="1544"/>
      <c r="BI183" s="1544"/>
      <c r="BJ183" s="1544"/>
      <c r="BK183" s="1544"/>
      <c r="BL183" s="1544"/>
      <c r="BM183" s="1544"/>
      <c r="BN183" s="1544"/>
      <c r="BO183" s="1544"/>
      <c r="BP183" s="1544"/>
      <c r="BQ183" s="1544"/>
      <c r="BR183" s="1544"/>
      <c r="BS183" s="1544"/>
      <c r="BT183" s="1544"/>
      <c r="BU183" s="1544"/>
      <c r="BV183" s="1544"/>
      <c r="BW183" s="1544"/>
      <c r="BX183" s="1544"/>
      <c r="BY183" s="1544"/>
      <c r="BZ183" s="1544"/>
      <c r="CA183" s="1544"/>
      <c r="CB183" s="1544"/>
      <c r="CC183" s="1544"/>
      <c r="CD183" s="1544"/>
      <c r="CE183" s="1544"/>
      <c r="CF183" s="1544"/>
      <c r="CG183" s="1544"/>
      <c r="CH183" s="1544"/>
      <c r="CI183" s="1544"/>
      <c r="CJ183" s="1544"/>
      <c r="CK183" s="1544"/>
      <c r="CL183" s="1544"/>
      <c r="CM183" s="1544"/>
      <c r="CN183" s="1544"/>
      <c r="CO183" s="1544"/>
      <c r="CP183" s="1544"/>
      <c r="CQ183" s="1544"/>
      <c r="CR183" s="1544"/>
      <c r="CS183" s="1544"/>
      <c r="CT183" s="1544"/>
      <c r="CU183" s="1544"/>
      <c r="CV183" s="1544"/>
      <c r="CW183" s="1544"/>
      <c r="CX183" s="1544"/>
      <c r="CY183" s="1544"/>
      <c r="CZ183" s="1544"/>
      <c r="DA183" s="1544"/>
      <c r="DB183" s="1544"/>
      <c r="DC183" s="1544"/>
      <c r="DD183" s="1544"/>
      <c r="DE183" s="1544"/>
      <c r="DF183" s="1544"/>
      <c r="DG183" s="1544"/>
      <c r="DH183" s="1544"/>
      <c r="DI183" s="1544"/>
      <c r="DJ183" s="1544"/>
      <c r="DK183" s="1544"/>
      <c r="DL183" s="1544"/>
      <c r="DM183" s="1544"/>
      <c r="DN183" s="1544"/>
      <c r="DO183" s="1544"/>
      <c r="DP183" s="1544"/>
      <c r="DQ183" s="1544"/>
      <c r="DR183" s="1544"/>
      <c r="DS183" s="1544"/>
      <c r="DT183" s="1544"/>
    </row>
    <row r="184" spans="1:125">
      <c r="D184" s="466"/>
      <c r="E184" s="466"/>
      <c r="F184" s="466"/>
      <c r="G184" s="466"/>
      <c r="H184" s="466"/>
      <c r="I184" s="466"/>
      <c r="J184" s="466"/>
      <c r="K184" s="466"/>
      <c r="L184" s="466"/>
      <c r="M184" s="466"/>
      <c r="N184" s="466"/>
      <c r="O184" s="466"/>
      <c r="P184" s="466"/>
      <c r="Q184" s="466"/>
      <c r="R184" s="466"/>
      <c r="S184" s="466"/>
      <c r="T184" s="466"/>
      <c r="U184" s="466"/>
      <c r="V184" s="466"/>
      <c r="W184" s="466"/>
      <c r="X184" s="466"/>
      <c r="Y184" s="466"/>
      <c r="Z184" s="466"/>
      <c r="AA184" s="466"/>
      <c r="AB184" s="466"/>
      <c r="AC184" s="466"/>
      <c r="AD184" s="466"/>
      <c r="AE184" s="466"/>
      <c r="AF184" s="466"/>
      <c r="AG184" s="466"/>
      <c r="AH184" s="466"/>
      <c r="AI184" s="466"/>
      <c r="AJ184" s="466"/>
      <c r="AK184" s="466"/>
      <c r="AL184" s="466"/>
      <c r="AM184" s="466"/>
      <c r="AN184" s="466"/>
      <c r="AO184" s="466"/>
      <c r="AP184" s="466"/>
      <c r="AQ184" s="466"/>
      <c r="AR184" s="466"/>
      <c r="AS184" s="466"/>
      <c r="AT184" s="466"/>
      <c r="AU184" s="466"/>
      <c r="AV184" s="466"/>
      <c r="AW184" s="466"/>
      <c r="AX184" s="466"/>
      <c r="AY184" s="466"/>
      <c r="AZ184" s="466"/>
      <c r="BA184" s="466"/>
      <c r="BB184" s="466"/>
      <c r="BC184" s="466"/>
      <c r="BD184" s="466"/>
      <c r="BE184" s="466"/>
      <c r="BF184" s="466"/>
      <c r="BG184" s="466"/>
      <c r="BH184" s="466"/>
      <c r="BI184" s="466"/>
      <c r="BJ184" s="466"/>
      <c r="BK184" s="466"/>
      <c r="BL184" s="466"/>
      <c r="BM184" s="466"/>
      <c r="BN184" s="466"/>
      <c r="BO184" s="466"/>
      <c r="BP184" s="466"/>
      <c r="BQ184" s="466"/>
      <c r="BR184" s="466"/>
      <c r="BS184" s="466"/>
      <c r="BT184" s="466"/>
      <c r="BU184" s="466"/>
      <c r="BV184" s="466"/>
      <c r="BW184" s="466"/>
      <c r="BX184" s="466"/>
      <c r="BY184" s="466"/>
      <c r="BZ184" s="466"/>
      <c r="CA184" s="466"/>
      <c r="CB184" s="466"/>
      <c r="CC184" s="466"/>
      <c r="CD184" s="466"/>
      <c r="CE184" s="466"/>
      <c r="CF184" s="466"/>
      <c r="CG184" s="466"/>
      <c r="CH184" s="466"/>
      <c r="CI184" s="466"/>
      <c r="CJ184" s="466"/>
      <c r="CK184" s="466"/>
      <c r="CL184" s="466"/>
      <c r="CM184" s="466"/>
      <c r="CN184" s="466"/>
      <c r="CO184" s="466"/>
      <c r="CP184" s="466"/>
      <c r="CQ184" s="466"/>
      <c r="CR184" s="466"/>
      <c r="CS184" s="466"/>
      <c r="CT184" s="466"/>
      <c r="CU184" s="466"/>
      <c r="CV184" s="466"/>
      <c r="CW184" s="466"/>
      <c r="CX184" s="466"/>
      <c r="CY184" s="466"/>
      <c r="CZ184" s="466"/>
      <c r="DA184" s="466"/>
      <c r="DB184" s="466"/>
      <c r="DC184" s="466"/>
      <c r="DD184" s="466"/>
      <c r="DE184" s="466"/>
      <c r="DF184" s="466"/>
      <c r="DG184" s="466"/>
      <c r="DH184" s="466"/>
      <c r="DI184" s="466"/>
      <c r="DJ184" s="466"/>
      <c r="DK184" s="466"/>
      <c r="DL184" s="466"/>
      <c r="DM184" s="466"/>
      <c r="DN184" s="466"/>
      <c r="DO184" s="466"/>
      <c r="DP184" s="466"/>
      <c r="DQ184" s="466"/>
      <c r="DR184" s="466"/>
      <c r="DS184" s="466"/>
      <c r="DT184" s="466"/>
    </row>
    <row r="186" spans="1:125">
      <c r="D186" s="1542"/>
    </row>
    <row r="187" spans="1:125">
      <c r="D187" s="466"/>
      <c r="E187" s="466"/>
      <c r="F187" s="466"/>
      <c r="G187" s="466"/>
      <c r="H187" s="466"/>
      <c r="I187" s="466"/>
      <c r="J187" s="466"/>
      <c r="K187" s="466"/>
      <c r="L187" s="466"/>
      <c r="M187" s="466"/>
      <c r="N187" s="466"/>
      <c r="O187" s="466"/>
      <c r="P187" s="466"/>
      <c r="Q187" s="466"/>
      <c r="R187" s="466"/>
      <c r="S187" s="466"/>
      <c r="T187" s="466"/>
      <c r="U187" s="466"/>
      <c r="V187" s="466"/>
      <c r="W187" s="466"/>
      <c r="X187" s="466"/>
      <c r="Y187" s="466"/>
      <c r="Z187" s="466"/>
      <c r="AA187" s="466"/>
      <c r="AB187" s="466"/>
      <c r="AC187" s="466"/>
      <c r="AD187" s="466"/>
      <c r="AE187" s="466"/>
      <c r="AF187" s="466"/>
      <c r="AG187" s="466"/>
      <c r="AH187" s="466"/>
      <c r="AI187" s="466"/>
      <c r="AJ187" s="466"/>
      <c r="AK187" s="466"/>
      <c r="AL187" s="466"/>
      <c r="AM187" s="466"/>
      <c r="AN187" s="466"/>
      <c r="AO187" s="466"/>
      <c r="AP187" s="466"/>
      <c r="AQ187" s="466"/>
      <c r="AR187" s="466"/>
      <c r="AS187" s="466"/>
      <c r="AT187" s="466"/>
      <c r="AU187" s="466"/>
      <c r="AV187" s="466"/>
      <c r="AW187" s="466"/>
      <c r="AX187" s="466"/>
      <c r="AY187" s="466"/>
      <c r="AZ187" s="466"/>
      <c r="BA187" s="466"/>
      <c r="BB187" s="466"/>
      <c r="BC187" s="466"/>
      <c r="BD187" s="466"/>
      <c r="BE187" s="466"/>
      <c r="BF187" s="466"/>
      <c r="BG187" s="466"/>
      <c r="BH187" s="466"/>
      <c r="BI187" s="466"/>
      <c r="BJ187" s="466"/>
      <c r="BK187" s="466"/>
      <c r="BL187" s="466"/>
      <c r="BM187" s="466"/>
      <c r="BN187" s="466"/>
      <c r="BO187" s="466"/>
      <c r="BP187" s="466"/>
      <c r="BQ187" s="466"/>
      <c r="BR187" s="466"/>
      <c r="BS187" s="466"/>
      <c r="BT187" s="466"/>
      <c r="BU187" s="466"/>
      <c r="BV187" s="466"/>
      <c r="BW187" s="466"/>
      <c r="BX187" s="466"/>
      <c r="BY187" s="466"/>
      <c r="BZ187" s="466"/>
      <c r="CA187" s="466"/>
      <c r="CB187" s="466"/>
      <c r="CC187" s="466"/>
      <c r="CD187" s="466"/>
      <c r="CE187" s="466"/>
      <c r="CF187" s="466"/>
      <c r="CG187" s="466"/>
      <c r="CH187" s="466"/>
      <c r="CI187" s="466"/>
      <c r="CJ187" s="466"/>
      <c r="CK187" s="466"/>
      <c r="CL187" s="466"/>
      <c r="CM187" s="466"/>
      <c r="CN187" s="466"/>
      <c r="CO187" s="466"/>
      <c r="CP187" s="466"/>
      <c r="CQ187" s="466"/>
      <c r="CR187" s="466"/>
      <c r="CS187" s="466"/>
      <c r="CT187" s="466"/>
      <c r="CU187" s="466"/>
      <c r="CV187" s="466"/>
      <c r="CW187" s="466"/>
      <c r="CX187" s="466"/>
      <c r="CY187" s="466"/>
      <c r="CZ187" s="466"/>
      <c r="DA187" s="466"/>
      <c r="DB187" s="466"/>
      <c r="DC187" s="466"/>
      <c r="DD187" s="466"/>
      <c r="DE187" s="466"/>
      <c r="DF187" s="466"/>
      <c r="DG187" s="466"/>
      <c r="DH187" s="466"/>
      <c r="DI187" s="466"/>
      <c r="DJ187" s="466"/>
      <c r="DK187" s="466"/>
      <c r="DL187" s="466"/>
      <c r="DM187" s="466"/>
      <c r="DN187" s="466"/>
      <c r="DO187" s="466"/>
      <c r="DP187" s="466"/>
      <c r="DQ187" s="466"/>
      <c r="DR187" s="466"/>
      <c r="DS187" s="466"/>
      <c r="DT187" s="466"/>
    </row>
    <row r="188" spans="1:125">
      <c r="D188" s="466"/>
      <c r="E188" s="466"/>
      <c r="F188" s="466"/>
      <c r="G188" s="466"/>
      <c r="H188" s="466"/>
      <c r="I188" s="466"/>
      <c r="J188" s="466"/>
      <c r="K188" s="466"/>
      <c r="L188" s="466"/>
      <c r="M188" s="466"/>
      <c r="N188" s="466"/>
      <c r="O188" s="466"/>
      <c r="P188" s="466"/>
      <c r="Q188" s="466"/>
      <c r="R188" s="466"/>
      <c r="S188" s="466"/>
      <c r="T188" s="466"/>
      <c r="U188" s="466"/>
      <c r="V188" s="466"/>
      <c r="W188" s="466"/>
      <c r="X188" s="466"/>
      <c r="Y188" s="466"/>
      <c r="Z188" s="466"/>
      <c r="AA188" s="466"/>
      <c r="AB188" s="466"/>
      <c r="AC188" s="466"/>
      <c r="AD188" s="466"/>
      <c r="AE188" s="466"/>
      <c r="AF188" s="466"/>
      <c r="AG188" s="466"/>
      <c r="AH188" s="466"/>
      <c r="AI188" s="466"/>
      <c r="AJ188" s="466"/>
      <c r="AK188" s="466"/>
      <c r="AL188" s="466"/>
      <c r="AM188" s="466"/>
      <c r="AN188" s="466"/>
      <c r="AO188" s="466"/>
      <c r="AP188" s="466"/>
      <c r="AQ188" s="466"/>
      <c r="AR188" s="466"/>
      <c r="AS188" s="466"/>
      <c r="AT188" s="466"/>
      <c r="AU188" s="466"/>
      <c r="AV188" s="466"/>
      <c r="AW188" s="466"/>
      <c r="AX188" s="466"/>
      <c r="AY188" s="466"/>
      <c r="AZ188" s="466"/>
      <c r="BA188" s="466"/>
      <c r="BB188" s="466"/>
      <c r="BC188" s="466"/>
      <c r="BD188" s="466"/>
      <c r="BE188" s="466"/>
      <c r="BF188" s="466"/>
      <c r="BG188" s="466"/>
      <c r="BH188" s="466"/>
      <c r="BI188" s="466"/>
      <c r="BJ188" s="466"/>
      <c r="BK188" s="466"/>
      <c r="BL188" s="466"/>
      <c r="BM188" s="466"/>
      <c r="BN188" s="466"/>
      <c r="BO188" s="466"/>
      <c r="BP188" s="466"/>
      <c r="BQ188" s="466"/>
      <c r="BR188" s="466"/>
      <c r="BS188" s="466"/>
      <c r="BT188" s="466"/>
      <c r="BU188" s="466"/>
      <c r="BV188" s="466"/>
      <c r="BW188" s="466"/>
      <c r="BX188" s="466"/>
      <c r="BY188" s="466"/>
      <c r="BZ188" s="466"/>
      <c r="CA188" s="466"/>
      <c r="CB188" s="466"/>
      <c r="CC188" s="466"/>
      <c r="CD188" s="466"/>
      <c r="CE188" s="466"/>
      <c r="CF188" s="466"/>
      <c r="CG188" s="466"/>
      <c r="CH188" s="466"/>
      <c r="CI188" s="466"/>
      <c r="CJ188" s="466"/>
      <c r="CK188" s="466"/>
      <c r="CL188" s="466"/>
      <c r="CM188" s="466"/>
      <c r="CN188" s="466"/>
      <c r="CO188" s="466"/>
      <c r="CP188" s="466"/>
      <c r="CQ188" s="466"/>
      <c r="CR188" s="466"/>
      <c r="CS188" s="466"/>
      <c r="CT188" s="466"/>
      <c r="CU188" s="466"/>
      <c r="CV188" s="466"/>
      <c r="CW188" s="466"/>
      <c r="CX188" s="466"/>
      <c r="CY188" s="466"/>
      <c r="CZ188" s="466"/>
      <c r="DA188" s="466"/>
      <c r="DB188" s="466"/>
      <c r="DC188" s="466"/>
      <c r="DD188" s="466"/>
      <c r="DE188" s="466"/>
      <c r="DF188" s="466"/>
      <c r="DG188" s="466"/>
      <c r="DH188" s="466"/>
      <c r="DI188" s="466"/>
      <c r="DJ188" s="466"/>
      <c r="DK188" s="466"/>
      <c r="DL188" s="466"/>
      <c r="DM188" s="466"/>
      <c r="DN188" s="466"/>
      <c r="DO188" s="466"/>
      <c r="DP188" s="466"/>
      <c r="DQ188" s="466"/>
      <c r="DR188" s="466"/>
      <c r="DS188" s="466"/>
      <c r="DT188" s="466"/>
    </row>
  </sheetData>
  <dataValidations count="1">
    <dataValidation type="list" allowBlank="1" showInputMessage="1" showErrorMessage="1" sqref="C169" xr:uid="{8FF7355E-DBD7-4959-8D49-2E14C71C05C1}">
      <formula1>"Return on Equity, Return of Equity"</formula1>
    </dataValidation>
  </dataValidation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D8FD13-B44B-4D0B-8043-D9C9A6CB47A5}">
  <sheetPr>
    <tabColor theme="9" tint="0.59999389629810485"/>
  </sheetPr>
  <dimension ref="A1:S50"/>
  <sheetViews>
    <sheetView showGridLines="0" zoomScale="115" zoomScaleNormal="115" workbookViewId="0">
      <selection activeCell="M7" sqref="M7"/>
    </sheetView>
  </sheetViews>
  <sheetFormatPr defaultRowHeight="14.5" outlineLevelRow="1"/>
  <cols>
    <col min="1" max="1" width="44.1796875" customWidth="1"/>
    <col min="2" max="2" width="18" bestFit="1" customWidth="1"/>
    <col min="3" max="3" width="12.26953125" bestFit="1" customWidth="1"/>
    <col min="4" max="4" width="13.54296875" bestFit="1" customWidth="1"/>
    <col min="5" max="5" width="12.26953125" customWidth="1"/>
    <col min="6" max="6" width="16.26953125" style="76" bestFit="1" customWidth="1"/>
    <col min="7" max="7" width="16.26953125" style="76" customWidth="1"/>
    <col min="8" max="9" width="16.26953125" customWidth="1"/>
    <col min="10" max="10" width="16.26953125" style="1093" customWidth="1"/>
    <col min="11" max="11" width="10.26953125" style="76" bestFit="1" customWidth="1"/>
    <col min="12" max="12" width="13.54296875" bestFit="1" customWidth="1"/>
    <col min="13" max="19" width="13.54296875" customWidth="1"/>
  </cols>
  <sheetData>
    <row r="1" spans="1:19">
      <c r="B1" s="76" t="s">
        <v>66</v>
      </c>
      <c r="C1" s="76" t="s">
        <v>538</v>
      </c>
      <c r="D1" s="76" t="s">
        <v>539</v>
      </c>
      <c r="E1" s="76" t="s">
        <v>540</v>
      </c>
      <c r="F1" s="76" t="s">
        <v>541</v>
      </c>
      <c r="G1" s="76" t="s">
        <v>542</v>
      </c>
      <c r="H1" s="76" t="s">
        <v>543</v>
      </c>
      <c r="I1" s="76" t="s">
        <v>544</v>
      </c>
      <c r="J1" s="1351" t="s">
        <v>541</v>
      </c>
      <c r="K1" s="76" t="s">
        <v>380</v>
      </c>
      <c r="L1" s="76" t="s">
        <v>5</v>
      </c>
      <c r="M1" s="76"/>
      <c r="N1" s="76"/>
      <c r="O1" s="76"/>
      <c r="P1" s="76"/>
      <c r="Q1" s="76"/>
    </row>
    <row r="2" spans="1:19">
      <c r="A2" s="1352" t="s">
        <v>553</v>
      </c>
      <c r="B2" s="1465" t="s">
        <v>153</v>
      </c>
      <c r="C2" s="1465" t="s">
        <v>153</v>
      </c>
      <c r="D2" s="1465" t="s">
        <v>153</v>
      </c>
      <c r="E2" s="1465" t="s">
        <v>153</v>
      </c>
      <c r="F2" s="1465" t="s">
        <v>153</v>
      </c>
      <c r="G2" s="1465" t="s">
        <v>153</v>
      </c>
      <c r="H2" s="1465" t="s">
        <v>153</v>
      </c>
      <c r="I2" s="1465" t="s">
        <v>153</v>
      </c>
      <c r="J2" s="1465" t="s">
        <v>153</v>
      </c>
      <c r="K2" s="1465" t="s">
        <v>153</v>
      </c>
      <c r="L2" s="1464"/>
      <c r="M2" s="317"/>
      <c r="N2" s="1356"/>
      <c r="O2" s="1356"/>
      <c r="P2" s="1356"/>
      <c r="Q2" s="1357"/>
      <c r="R2" s="1357"/>
      <c r="S2" s="1358"/>
    </row>
    <row r="3" spans="1:19">
      <c r="A3" s="1"/>
      <c r="B3" s="1829"/>
      <c r="C3" s="1829"/>
      <c r="D3" s="1829"/>
      <c r="E3" s="1829"/>
      <c r="F3" s="1829"/>
      <c r="G3" s="1829"/>
      <c r="H3" s="1829"/>
      <c r="I3" s="1829"/>
      <c r="J3" s="1829"/>
      <c r="K3" s="1829"/>
      <c r="L3" s="1464"/>
      <c r="M3" s="317"/>
      <c r="N3" s="1356"/>
      <c r="O3" s="1356"/>
      <c r="P3" s="1356"/>
      <c r="Q3" s="1357"/>
      <c r="R3" s="1357"/>
      <c r="S3" s="1358"/>
    </row>
    <row r="4" spans="1:19">
      <c r="B4" s="76"/>
      <c r="C4" s="76"/>
      <c r="D4" s="76"/>
      <c r="E4" s="76"/>
      <c r="H4" s="1359" t="s">
        <v>591</v>
      </c>
      <c r="I4" s="1360"/>
      <c r="J4" s="1351"/>
      <c r="L4" s="76"/>
      <c r="M4" s="76"/>
      <c r="N4" s="76"/>
      <c r="O4" s="76"/>
      <c r="P4" s="76"/>
      <c r="Q4" s="76"/>
    </row>
    <row r="5" spans="1:19" s="1" customFormat="1">
      <c r="A5" s="1352" t="s">
        <v>555</v>
      </c>
      <c r="B5" s="1361">
        <f>0</f>
        <v>0</v>
      </c>
      <c r="C5" s="1362">
        <f>B5/'Project Summary'!$K$40</f>
        <v>0</v>
      </c>
      <c r="D5" s="1362">
        <f>C5/E5</f>
        <v>0</v>
      </c>
      <c r="E5" s="1363">
        <f>'Project Summary'!$M$40</f>
        <v>999.97685185185185</v>
      </c>
      <c r="F5" s="1364">
        <v>1</v>
      </c>
      <c r="G5" s="1365"/>
      <c r="H5" s="1366"/>
      <c r="I5" s="1367"/>
      <c r="J5" s="1364">
        <v>1</v>
      </c>
      <c r="K5" s="1355">
        <f>'Project Summary'!$C$6</f>
        <v>2011</v>
      </c>
      <c r="L5" s="331"/>
      <c r="M5" s="317"/>
      <c r="N5" s="1356"/>
      <c r="O5" s="1356"/>
      <c r="P5" s="1356"/>
      <c r="Q5" s="1356"/>
      <c r="R5" s="1356"/>
      <c r="S5" s="1368"/>
    </row>
    <row r="6" spans="1:19" outlineLevel="1">
      <c r="A6" s="1369"/>
      <c r="B6" s="1388"/>
      <c r="C6" s="1388"/>
      <c r="D6" s="1388"/>
      <c r="E6" s="1389"/>
      <c r="F6" s="1390"/>
      <c r="G6" s="1391"/>
      <c r="H6" s="1370"/>
      <c r="I6" s="1371"/>
      <c r="J6" s="1392"/>
      <c r="K6" s="1372"/>
      <c r="L6" s="1464"/>
      <c r="M6" s="1553"/>
      <c r="N6" s="1381"/>
      <c r="O6" s="1381"/>
      <c r="P6" s="1381"/>
      <c r="Q6" s="1357"/>
      <c r="R6" s="1357"/>
      <c r="S6" s="1358"/>
    </row>
    <row r="7" spans="1:19" outlineLevel="1">
      <c r="A7" s="1369"/>
      <c r="B7" s="1388"/>
      <c r="C7" s="1388"/>
      <c r="D7" s="1388"/>
      <c r="E7" s="1389"/>
      <c r="F7" s="1390"/>
      <c r="G7" s="1391"/>
      <c r="H7" s="1370"/>
      <c r="I7" s="1371"/>
      <c r="J7" s="1392"/>
      <c r="K7" s="1372"/>
      <c r="L7" s="1464"/>
      <c r="M7" s="1553"/>
      <c r="N7" s="1381"/>
      <c r="O7" s="1381"/>
      <c r="P7" s="1381"/>
      <c r="Q7" s="1387"/>
      <c r="R7" s="1387"/>
      <c r="S7" s="1387"/>
    </row>
    <row r="8" spans="1:19" s="331" customFormat="1" outlineLevel="1">
      <c r="A8" s="1369"/>
      <c r="B8" s="1388"/>
      <c r="C8" s="1388"/>
      <c r="D8" s="1388"/>
      <c r="E8" s="1389"/>
      <c r="F8" s="1390"/>
      <c r="G8" s="1391"/>
      <c r="H8" s="1370"/>
      <c r="I8" s="1371"/>
      <c r="J8" s="1392"/>
      <c r="K8" s="1372"/>
      <c r="L8" s="1464"/>
      <c r="M8" s="1553"/>
      <c r="N8" s="1466"/>
      <c r="O8" s="1466"/>
      <c r="P8" s="1466"/>
      <c r="Q8" s="1552"/>
      <c r="R8" s="1552"/>
      <c r="S8" s="328"/>
    </row>
    <row r="9" spans="1:19" outlineLevel="1">
      <c r="A9" s="1369"/>
      <c r="B9" s="1388"/>
      <c r="C9" s="1388"/>
      <c r="D9" s="1388"/>
      <c r="E9" s="1389"/>
      <c r="F9" s="1390"/>
      <c r="G9" s="1391"/>
      <c r="H9" s="1370"/>
      <c r="I9" s="1371"/>
      <c r="J9" s="1392"/>
      <c r="K9" s="1372"/>
      <c r="L9" s="1464"/>
      <c r="M9" s="317"/>
      <c r="O9" s="1356"/>
      <c r="P9" s="1356"/>
      <c r="Q9" s="1357"/>
      <c r="R9" s="1357"/>
      <c r="S9" s="1358"/>
    </row>
    <row r="10" spans="1:19" outlineLevel="1">
      <c r="A10" s="1369"/>
      <c r="B10" s="1388"/>
      <c r="C10" s="1388"/>
      <c r="D10" s="1388"/>
      <c r="E10" s="1389"/>
      <c r="F10" s="1390"/>
      <c r="G10" s="1391"/>
      <c r="H10" s="1370"/>
      <c r="I10" s="1371"/>
      <c r="J10" s="1392"/>
      <c r="K10" s="1372"/>
      <c r="L10" s="1464"/>
      <c r="M10" s="317"/>
      <c r="O10" s="1356"/>
      <c r="P10" s="1356"/>
      <c r="Q10" s="1357"/>
      <c r="R10" s="1357"/>
      <c r="S10" s="1358"/>
    </row>
    <row r="11" spans="1:19" outlineLevel="1">
      <c r="A11" s="1369"/>
      <c r="B11" s="1388"/>
      <c r="C11" s="1388"/>
      <c r="D11" s="1388"/>
      <c r="E11" s="1389"/>
      <c r="F11" s="1390"/>
      <c r="G11" s="1391"/>
      <c r="H11" s="1370"/>
      <c r="I11" s="1371"/>
      <c r="J11" s="1392"/>
      <c r="K11" s="1372"/>
      <c r="L11" s="1464"/>
      <c r="M11" s="317"/>
      <c r="O11" s="1356"/>
      <c r="P11" s="1356"/>
      <c r="Q11" s="1357"/>
      <c r="R11" s="1357"/>
      <c r="S11" s="1358"/>
    </row>
    <row r="12" spans="1:19">
      <c r="D12" s="65"/>
      <c r="E12" s="1374"/>
      <c r="F12" s="1375"/>
      <c r="L12" s="1376"/>
      <c r="M12" s="317"/>
      <c r="N12" s="1356"/>
      <c r="O12" s="1356"/>
      <c r="P12" s="1356"/>
    </row>
    <row r="13" spans="1:19">
      <c r="D13" s="65"/>
      <c r="E13" s="1374"/>
      <c r="F13" s="1375"/>
      <c r="H13" s="1359" t="s">
        <v>545</v>
      </c>
      <c r="I13" s="1360"/>
      <c r="L13" s="1376"/>
      <c r="M13" s="317"/>
      <c r="N13" s="1356"/>
      <c r="O13" s="1356"/>
      <c r="P13" s="1356"/>
    </row>
    <row r="14" spans="1:19">
      <c r="A14" s="1352" t="s">
        <v>554</v>
      </c>
      <c r="B14" s="1353">
        <f>'Project Summary'!E23</f>
        <v>34000000</v>
      </c>
      <c r="C14" s="1353">
        <f>B14/'Project Summary'!$K$40</f>
        <v>157407.40740740742</v>
      </c>
      <c r="D14" s="1353">
        <f>C14/E14</f>
        <v>157.41105118174033</v>
      </c>
      <c r="E14" s="1354">
        <f>'Project Summary'!$M$40</f>
        <v>999.97685185185185</v>
      </c>
      <c r="F14" s="1377">
        <f>IFERROR(D14/$D$5,0)</f>
        <v>0</v>
      </c>
      <c r="G14" s="1378">
        <f>'Project Summary'!$U$58/B14</f>
        <v>4.5908268172851173E-2</v>
      </c>
      <c r="H14" s="1378">
        <f>'Project Summary'!T28</f>
        <v>1356.5826388888888</v>
      </c>
      <c r="I14" s="1379">
        <f>'Project Summary'!T29</f>
        <v>1.3566140419917128</v>
      </c>
      <c r="J14" s="1364">
        <f>IFERROR(I14/$I$5,0)</f>
        <v>0</v>
      </c>
      <c r="K14" s="1380">
        <f>'Project Summary'!$C$6</f>
        <v>2011</v>
      </c>
      <c r="L14" s="7"/>
      <c r="M14" s="1553"/>
      <c r="N14" s="1381"/>
      <c r="O14" s="1382"/>
      <c r="P14" s="1381"/>
      <c r="Q14" s="1383"/>
      <c r="R14" s="1383"/>
      <c r="S14" s="1383"/>
    </row>
    <row r="15" spans="1:19">
      <c r="A15" s="1384" t="s">
        <v>546</v>
      </c>
      <c r="B15" s="1353" t="e">
        <f>'Project Summary'!#REF!</f>
        <v>#REF!</v>
      </c>
      <c r="C15" s="1353" t="e">
        <f>B15/'Project Summary'!$K$40</f>
        <v>#REF!</v>
      </c>
      <c r="D15" s="1353" t="e">
        <f>C15/E15</f>
        <v>#REF!</v>
      </c>
      <c r="E15" s="1354">
        <f>'Project Summary'!$M$40</f>
        <v>999.97685185185185</v>
      </c>
      <c r="F15" s="1377">
        <f>IFERROR(D15/$D$5,0)</f>
        <v>0</v>
      </c>
      <c r="G15" s="1378" t="e">
        <f>'Project Summary'!$U$58/B15</f>
        <v>#REF!</v>
      </c>
      <c r="L15" s="7"/>
      <c r="M15" s="37"/>
      <c r="N15" s="1381"/>
      <c r="O15" s="1381"/>
      <c r="P15" s="1381"/>
      <c r="Q15" s="1385"/>
      <c r="R15" s="1385"/>
      <c r="S15" s="1385"/>
    </row>
    <row r="16" spans="1:19">
      <c r="A16" s="1384" t="s">
        <v>547</v>
      </c>
      <c r="B16" s="1386"/>
      <c r="C16" s="1386"/>
      <c r="D16" s="1386"/>
      <c r="E16" s="1386"/>
      <c r="F16" s="1386"/>
      <c r="G16" s="1386"/>
      <c r="L16" s="7"/>
      <c r="M16" s="37"/>
      <c r="N16" s="1381"/>
      <c r="O16" s="1381"/>
      <c r="P16" s="1381"/>
      <c r="Q16" s="1387"/>
      <c r="R16" s="1387"/>
      <c r="S16" s="1387"/>
    </row>
    <row r="17" spans="1:19" outlineLevel="1">
      <c r="A17" s="1369"/>
      <c r="B17" s="1388"/>
      <c r="C17" s="1388"/>
      <c r="D17" s="1388"/>
      <c r="E17" s="1389"/>
      <c r="F17" s="1390"/>
      <c r="G17" s="1391"/>
      <c r="H17" s="1370"/>
      <c r="I17" s="1371"/>
      <c r="J17" s="1392"/>
      <c r="K17" s="1372"/>
      <c r="L17" s="1464"/>
      <c r="M17" s="37"/>
      <c r="N17" s="1381"/>
      <c r="O17" s="1381"/>
      <c r="P17" s="1381"/>
      <c r="Q17" s="1357"/>
      <c r="R17" s="1357"/>
      <c r="S17" s="1358"/>
    </row>
    <row r="18" spans="1:19" outlineLevel="1">
      <c r="A18" s="1369"/>
      <c r="B18" s="1388"/>
      <c r="C18" s="1388"/>
      <c r="D18" s="1388"/>
      <c r="E18" s="1389"/>
      <c r="F18" s="1390"/>
      <c r="G18" s="1391"/>
      <c r="H18" s="1370"/>
      <c r="I18" s="1371"/>
      <c r="J18" s="1392"/>
      <c r="K18" s="1372"/>
      <c r="L18" s="1464"/>
      <c r="M18" s="37"/>
      <c r="N18" s="1381"/>
      <c r="O18" s="1381"/>
      <c r="P18" s="1381"/>
      <c r="Q18" s="1357"/>
      <c r="R18" s="1357"/>
      <c r="S18" s="1358"/>
    </row>
    <row r="19" spans="1:19" outlineLevel="1">
      <c r="A19" s="1369"/>
      <c r="B19" s="1388"/>
      <c r="C19" s="1388"/>
      <c r="D19" s="1388"/>
      <c r="E19" s="1389"/>
      <c r="F19" s="1390"/>
      <c r="G19" s="1391"/>
      <c r="H19" s="1370"/>
      <c r="I19" s="1371"/>
      <c r="J19" s="1392"/>
      <c r="K19" s="1372"/>
      <c r="L19" s="1464"/>
      <c r="M19" s="7"/>
      <c r="N19" s="1381"/>
      <c r="O19" s="1381"/>
      <c r="P19" s="1381"/>
      <c r="Q19" s="1387"/>
      <c r="R19" s="1387"/>
      <c r="S19" s="1387"/>
    </row>
    <row r="20" spans="1:19" outlineLevel="1">
      <c r="A20" s="1369"/>
      <c r="B20" s="1388"/>
      <c r="C20" s="1388"/>
      <c r="D20" s="1388"/>
      <c r="E20" s="1389"/>
      <c r="F20" s="1390"/>
      <c r="G20" s="1391"/>
      <c r="H20" s="1370"/>
      <c r="I20" s="1371"/>
      <c r="J20" s="1392"/>
      <c r="K20" s="1372"/>
      <c r="L20" s="1464"/>
      <c r="M20" s="37"/>
      <c r="N20" s="1381"/>
      <c r="O20" s="1381"/>
      <c r="P20" s="1381"/>
      <c r="Q20" s="1387"/>
      <c r="R20" s="1387"/>
      <c r="S20" s="1387"/>
    </row>
    <row r="21" spans="1:19" outlineLevel="1">
      <c r="A21" s="1393"/>
      <c r="B21" s="1394"/>
      <c r="C21" s="1394"/>
      <c r="D21" s="1394"/>
      <c r="E21" s="1395"/>
      <c r="F21" s="1396"/>
      <c r="G21" s="1397"/>
      <c r="H21" s="1398"/>
      <c r="I21" s="1399"/>
      <c r="J21" s="1400"/>
      <c r="K21" s="1401"/>
      <c r="L21" s="1373"/>
      <c r="M21" s="37"/>
      <c r="N21" s="1381"/>
      <c r="O21" s="1381"/>
      <c r="P21" s="1381"/>
      <c r="Q21" s="1387"/>
      <c r="R21" s="1387"/>
      <c r="S21" s="1387"/>
    </row>
    <row r="22" spans="1:19">
      <c r="E22" s="1374"/>
      <c r="F22" s="1375"/>
      <c r="G22" s="210" t="s">
        <v>548</v>
      </c>
      <c r="H22" s="1359" t="s">
        <v>549</v>
      </c>
      <c r="I22" s="1360"/>
      <c r="L22" s="7"/>
      <c r="M22" s="37"/>
      <c r="N22" s="1381"/>
      <c r="O22" s="1381"/>
      <c r="P22" s="1381"/>
      <c r="Q22" s="1402"/>
      <c r="R22" s="1402"/>
      <c r="S22" s="1402"/>
    </row>
    <row r="23" spans="1:19">
      <c r="A23" s="1352" t="s">
        <v>550</v>
      </c>
      <c r="B23" s="1353">
        <f>'Project Summary'!E42</f>
        <v>49591326.413634092</v>
      </c>
      <c r="C23" s="1353">
        <f>B23/'Project Summary'!$K$40</f>
        <v>229589.47413719486</v>
      </c>
      <c r="D23" s="1353">
        <f>C23/E23</f>
        <v>229.59478883138078</v>
      </c>
      <c r="E23" s="1354">
        <f>'Project Summary'!$M$40</f>
        <v>999.97685185185185</v>
      </c>
      <c r="F23" s="1377">
        <f>IFERROR(D23/$D$5,0)</f>
        <v>0</v>
      </c>
      <c r="G23" s="790">
        <f>'Pro Forma'!F118</f>
        <v>5.2499999999999998E-2</v>
      </c>
      <c r="H23" s="1378">
        <f>'Project Summary'!Y28</f>
        <v>1727.4324977236918</v>
      </c>
      <c r="I23" s="1379">
        <f>'Project Summary'!Y29</f>
        <v>1.7274724855127084</v>
      </c>
      <c r="J23" s="1364">
        <f>IFERROR(I23/$I$5,0)</f>
        <v>0</v>
      </c>
      <c r="K23" s="1380">
        <f>'Project Summary'!$C$6</f>
        <v>2011</v>
      </c>
      <c r="L23" s="7"/>
      <c r="M23" s="37"/>
      <c r="N23" s="1381"/>
      <c r="O23" s="1381"/>
      <c r="P23" s="1381"/>
      <c r="Q23" s="1403"/>
      <c r="R23" s="1403"/>
      <c r="S23" s="1403"/>
    </row>
    <row r="24" spans="1:19">
      <c r="B24" s="1404"/>
      <c r="C24" s="1404"/>
      <c r="D24" s="1404"/>
      <c r="E24" s="1374"/>
      <c r="F24" s="1375"/>
      <c r="H24" s="1405"/>
      <c r="I24" s="1406"/>
      <c r="J24" s="1351"/>
      <c r="L24" s="7"/>
      <c r="M24" s="37"/>
      <c r="N24" s="1381"/>
      <c r="O24" s="1381"/>
      <c r="P24" s="1381"/>
      <c r="Q24" s="1407"/>
      <c r="R24" s="1407"/>
      <c r="S24" s="1407"/>
    </row>
    <row r="25" spans="1:19">
      <c r="E25" s="1374"/>
      <c r="H25" s="1405"/>
      <c r="I25" s="151"/>
      <c r="J25" s="1351"/>
      <c r="L25" s="7"/>
      <c r="M25" s="37"/>
      <c r="N25" s="1381"/>
      <c r="O25" s="1381"/>
      <c r="P25" s="1381"/>
    </row>
    <row r="26" spans="1:19">
      <c r="A26" s="1408" t="s">
        <v>551</v>
      </c>
      <c r="B26" s="790">
        <f>'Project Summary'!K8</f>
        <v>0.17613388895988463</v>
      </c>
      <c r="E26" s="1374"/>
      <c r="H26" s="1405"/>
      <c r="I26" s="1406"/>
      <c r="J26" s="1351"/>
      <c r="L26" s="7"/>
      <c r="M26" s="37"/>
      <c r="N26" s="1381"/>
      <c r="O26" s="1381"/>
      <c r="P26" s="1381"/>
    </row>
    <row r="27" spans="1:19">
      <c r="A27" s="1408" t="s">
        <v>552</v>
      </c>
      <c r="B27" s="790">
        <f>'Project Summary'!M8</f>
        <v>6.9348969193898075E-2</v>
      </c>
      <c r="I27" s="65"/>
      <c r="L27" s="7"/>
      <c r="M27" s="7"/>
      <c r="N27" s="7"/>
      <c r="O27" s="7"/>
      <c r="P27" s="7"/>
    </row>
    <row r="28" spans="1:19">
      <c r="I28" s="65"/>
    </row>
    <row r="29" spans="1:19">
      <c r="A29" s="1"/>
    </row>
    <row r="30" spans="1:19">
      <c r="A30" s="331"/>
    </row>
    <row r="31" spans="1:19">
      <c r="A31" s="331"/>
    </row>
    <row r="33" spans="1:4">
      <c r="A33" s="9"/>
    </row>
    <row r="34" spans="1:4">
      <c r="A34" s="38"/>
    </row>
    <row r="38" spans="1:4">
      <c r="A38" s="38"/>
    </row>
    <row r="41" spans="1:4">
      <c r="A41" s="38"/>
    </row>
    <row r="45" spans="1:4">
      <c r="A45" s="38"/>
      <c r="B45" s="8"/>
      <c r="C45" s="8"/>
      <c r="D45" s="1468"/>
    </row>
    <row r="46" spans="1:4">
      <c r="B46" s="8"/>
      <c r="C46" s="8"/>
    </row>
    <row r="47" spans="1:4">
      <c r="B47" s="1467"/>
      <c r="C47" s="72"/>
      <c r="D47" s="1468"/>
    </row>
    <row r="48" spans="1:4">
      <c r="A48" s="8"/>
      <c r="B48" s="8"/>
    </row>
    <row r="49" spans="1:2">
      <c r="A49" s="8"/>
      <c r="B49" s="8"/>
    </row>
    <row r="50" spans="1:2">
      <c r="A50" s="8"/>
      <c r="B50" s="8"/>
    </row>
  </sheetData>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1C00D-07C9-4785-8209-BA3460A54C94}">
  <sheetPr codeName="Sheet2">
    <tabColor theme="9" tint="0.59999389629810485"/>
  </sheetPr>
  <dimension ref="A1:AE169"/>
  <sheetViews>
    <sheetView showGridLines="0" zoomScaleNormal="100" workbookViewId="0">
      <pane xSplit="3" topLeftCell="D1" activePane="topRight" state="frozen"/>
      <selection activeCell="B1" sqref="B1"/>
      <selection pane="topRight" activeCell="M16" sqref="M16"/>
    </sheetView>
  </sheetViews>
  <sheetFormatPr defaultRowHeight="14.5" outlineLevelRow="1"/>
  <cols>
    <col min="1" max="1" width="7.7265625" style="275" hidden="1" customWidth="1"/>
    <col min="2" max="2" width="28.26953125" style="275" customWidth="1"/>
    <col min="3" max="3" width="7" style="275" bestFit="1" customWidth="1"/>
    <col min="4" max="4" width="20.1796875" style="275" bestFit="1" customWidth="1"/>
    <col min="5" max="6" width="16.26953125" style="513" customWidth="1"/>
    <col min="7" max="7" width="20.26953125" style="478" bestFit="1" customWidth="1"/>
    <col min="8" max="8" width="16.26953125" style="484" customWidth="1"/>
    <col min="9" max="11" width="16.26953125" style="478" customWidth="1"/>
    <col min="12" max="12" width="20.26953125" style="478" bestFit="1" customWidth="1"/>
    <col min="13" max="13" width="12.26953125" style="478" bestFit="1" customWidth="1"/>
    <col min="14" max="16" width="9.26953125" style="478" customWidth="1"/>
    <col min="17" max="17" width="20.26953125" style="478" bestFit="1" customWidth="1"/>
    <col min="18" max="18" width="12.26953125" style="478" bestFit="1" customWidth="1"/>
    <col min="19" max="19" width="10.26953125" style="478" bestFit="1" customWidth="1"/>
    <col min="20" max="20" width="20.26953125" style="478" bestFit="1" customWidth="1"/>
    <col min="21" max="21" width="12.26953125" style="478" bestFit="1" customWidth="1"/>
    <col min="22" max="22" width="13.1796875" style="478" bestFit="1" customWidth="1"/>
    <col min="23" max="23" width="20.26953125" style="478" bestFit="1" customWidth="1"/>
    <col min="24" max="24" width="12.26953125" style="478" bestFit="1" customWidth="1"/>
    <col min="25" max="25" width="11.54296875" style="478" bestFit="1" customWidth="1"/>
    <col min="26" max="26" width="19.26953125" style="494" bestFit="1" customWidth="1"/>
    <col min="27" max="27" width="26.7265625" style="275" bestFit="1" customWidth="1"/>
    <col min="28" max="28" width="15.1796875" customWidth="1"/>
    <col min="29" max="29" width="24.26953125" bestFit="1" customWidth="1"/>
    <col min="31" max="31" width="9.54296875" bestFit="1" customWidth="1"/>
  </cols>
  <sheetData>
    <row r="1" spans="1:31">
      <c r="A1" s="338"/>
      <c r="B1" s="338" t="s">
        <v>391</v>
      </c>
      <c r="C1" s="353"/>
      <c r="D1" s="1671" t="s">
        <v>612</v>
      </c>
      <c r="E1" s="1672"/>
      <c r="F1" s="1672"/>
      <c r="G1" s="1613"/>
      <c r="H1" s="1673"/>
      <c r="I1" s="1614"/>
      <c r="J1" s="1612" t="s">
        <v>614</v>
      </c>
      <c r="K1" s="1613"/>
      <c r="L1" s="1613"/>
      <c r="M1" s="1614"/>
      <c r="N1" s="1612" t="s">
        <v>619</v>
      </c>
      <c r="O1" s="1613"/>
      <c r="P1" s="1614"/>
      <c r="Q1" s="476"/>
      <c r="R1" s="476"/>
      <c r="S1" s="1641" t="s">
        <v>620</v>
      </c>
      <c r="T1" s="476"/>
      <c r="U1" s="476"/>
      <c r="V1" s="476" t="s">
        <v>86</v>
      </c>
      <c r="W1" s="476"/>
      <c r="X1" s="476"/>
      <c r="Y1" s="476" t="s">
        <v>618</v>
      </c>
      <c r="Z1" s="487"/>
      <c r="AA1" s="370"/>
    </row>
    <row r="2" spans="1:31">
      <c r="A2" s="276" t="s">
        <v>0</v>
      </c>
      <c r="B2" s="1054" t="s">
        <v>1</v>
      </c>
      <c r="C2" s="291" t="s">
        <v>2</v>
      </c>
      <c r="D2" s="1762" t="s">
        <v>465</v>
      </c>
      <c r="E2" s="514" t="s">
        <v>3</v>
      </c>
      <c r="F2" s="514" t="s">
        <v>4</v>
      </c>
      <c r="G2" s="479" t="s">
        <v>676</v>
      </c>
      <c r="H2" s="485" t="s">
        <v>386</v>
      </c>
      <c r="I2" s="1763"/>
      <c r="J2" s="1764" t="s">
        <v>3</v>
      </c>
      <c r="K2" s="514" t="s">
        <v>4</v>
      </c>
      <c r="L2" s="479" t="s">
        <v>676</v>
      </c>
      <c r="M2" s="1765" t="s">
        <v>386</v>
      </c>
      <c r="N2" s="1766" t="s">
        <v>615</v>
      </c>
      <c r="O2" s="479" t="s">
        <v>616</v>
      </c>
      <c r="P2" s="1767" t="s">
        <v>617</v>
      </c>
      <c r="Q2" s="479" t="s">
        <v>676</v>
      </c>
      <c r="R2" s="485" t="s">
        <v>386</v>
      </c>
      <c r="S2" s="1768" t="s">
        <v>621</v>
      </c>
      <c r="T2" s="479" t="s">
        <v>676</v>
      </c>
      <c r="U2" s="485" t="s">
        <v>386</v>
      </c>
      <c r="V2" s="1768" t="s">
        <v>621</v>
      </c>
      <c r="W2" s="479" t="s">
        <v>676</v>
      </c>
      <c r="X2" s="485" t="s">
        <v>386</v>
      </c>
      <c r="Y2" s="479" t="s">
        <v>294</v>
      </c>
      <c r="Z2" s="1769" t="s">
        <v>86</v>
      </c>
      <c r="AA2" s="1770" t="s">
        <v>5</v>
      </c>
      <c r="AE2" s="486"/>
    </row>
    <row r="3" spans="1:31">
      <c r="A3" s="278" t="s">
        <v>6</v>
      </c>
      <c r="B3" s="280" t="str">
        <f>'Project Summary'!C2</f>
        <v>The Reserve at Towne Crossing</v>
      </c>
      <c r="C3" s="288">
        <f>'Project Summary'!C6</f>
        <v>2011</v>
      </c>
      <c r="D3" s="1776">
        <f>1-'Project Summary'!G2</f>
        <v>0.15740740740740755</v>
      </c>
      <c r="E3" s="510">
        <f>'Project Summary'!K40</f>
        <v>216</v>
      </c>
      <c r="F3" s="510">
        <f>'Project Summary'!M40</f>
        <v>999.97685185185185</v>
      </c>
      <c r="G3" s="1797">
        <f>'Project Summary'!N40</f>
        <v>1368.6241434768517</v>
      </c>
      <c r="H3" s="694">
        <f>'Project Summary'!O40</f>
        <v>1.3686558253246603</v>
      </c>
      <c r="I3" s="1664"/>
      <c r="J3" s="1610"/>
      <c r="K3" s="480"/>
      <c r="L3" s="480">
        <f>$G3</f>
        <v>1368.6241434768517</v>
      </c>
      <c r="M3" s="1674">
        <f>$H3</f>
        <v>1.3686558253246603</v>
      </c>
      <c r="N3" s="1610"/>
      <c r="O3" s="480"/>
      <c r="P3" s="1653"/>
      <c r="Q3" s="480">
        <f>$G3</f>
        <v>1368.6241434768517</v>
      </c>
      <c r="R3" s="1674">
        <f>$H3</f>
        <v>1.3686558253246603</v>
      </c>
      <c r="S3" s="1654"/>
      <c r="T3" s="480">
        <f>$G3</f>
        <v>1368.6241434768517</v>
      </c>
      <c r="U3" s="1674">
        <f>$H3</f>
        <v>1.3686558253246603</v>
      </c>
      <c r="V3" s="1654"/>
      <c r="W3" s="480">
        <f>$G3</f>
        <v>1368.6241434768517</v>
      </c>
      <c r="X3" s="1674">
        <f>$H3</f>
        <v>1.3686558253246603</v>
      </c>
      <c r="Y3" s="1654"/>
      <c r="Z3" s="489">
        <f>Historical!R11</f>
        <v>1.8595655434067482E-2</v>
      </c>
      <c r="AA3" s="371"/>
      <c r="AE3" s="486"/>
    </row>
    <row r="4" spans="1:31">
      <c r="A4" s="1272" t="s">
        <v>387</v>
      </c>
      <c r="B4" s="1273" t="str">
        <f>IF(Rehab!$D$1="Yes",'Project Summary'!C2&amp;" - Rehab","-")</f>
        <v>-</v>
      </c>
      <c r="C4" s="1274" t="s">
        <v>153</v>
      </c>
      <c r="D4" s="1665" t="s">
        <v>153</v>
      </c>
      <c r="E4" s="1275">
        <f>'Project Summary'!K40</f>
        <v>216</v>
      </c>
      <c r="F4" s="1275">
        <f>'Project Summary'!M40</f>
        <v>999.97685185185185</v>
      </c>
      <c r="G4" s="1798">
        <f>'Project Summary'!N49</f>
        <v>0</v>
      </c>
      <c r="H4" s="1276">
        <f>IFERROR(G4/F4,0)</f>
        <v>0</v>
      </c>
      <c r="I4" s="1666"/>
      <c r="J4" s="1615"/>
      <c r="K4" s="1616"/>
      <c r="L4" s="1616">
        <f>$G4</f>
        <v>0</v>
      </c>
      <c r="M4" s="1675">
        <f>$H4</f>
        <v>0</v>
      </c>
      <c r="N4" s="1655"/>
      <c r="O4" s="1656"/>
      <c r="P4" s="1657"/>
      <c r="Q4" s="1616">
        <f>$G4</f>
        <v>0</v>
      </c>
      <c r="R4" s="1675">
        <f>$H4</f>
        <v>0</v>
      </c>
      <c r="S4" s="1658"/>
      <c r="T4" s="1616">
        <f>$G4</f>
        <v>0</v>
      </c>
      <c r="U4" s="1675">
        <f>$H4</f>
        <v>0</v>
      </c>
      <c r="V4" s="1658"/>
      <c r="W4" s="1616">
        <f>$G4</f>
        <v>0</v>
      </c>
      <c r="X4" s="1675">
        <f>$H4</f>
        <v>0</v>
      </c>
      <c r="Y4" s="1659"/>
      <c r="Z4" s="1277" t="s">
        <v>153</v>
      </c>
      <c r="AA4" s="1278"/>
      <c r="AE4" s="486"/>
    </row>
    <row r="5" spans="1:31">
      <c r="A5" s="500">
        <v>1</v>
      </c>
      <c r="B5" s="501" t="str" cm="1">
        <f t="array" ref="B5:B9">IF(_xlfn.UNIQUE('Rent Comps_CoStar Dump'!A2:A1048576)=0,"",_xlfn.UNIQUE('Rent Comps_CoStar Dump'!A2:A1048576))</f>
        <v>Paladin</v>
      </c>
      <c r="C5" s="1244">
        <v>2015</v>
      </c>
      <c r="D5" s="1777">
        <f>IFERROR(SUMIF('Rent Comps_CoStar Dump'!A:A,'Rent Comps'!B5,'Rent Comps_CoStar Dump'!G:G)/E5,"")</f>
        <v>0.12272727272727273</v>
      </c>
      <c r="E5" s="512">
        <f>SUMIF('Rent Comps_CoStar Dump'!A:A,'Rent Comps'!B5,'Rent Comps_CoStar Dump'!E:E)</f>
        <v>220</v>
      </c>
      <c r="F5" s="512">
        <f>IFERROR(SUMIF('Rent Comps_CoStar Dump'!A:A,'Rent Comps'!B5,'Rent Comps_CoStar Dump'!O:O)/E5,0)</f>
        <v>888.16818181818178</v>
      </c>
      <c r="G5" s="1799">
        <f>IFERROR(SUMIF('Rent Comps_CoStar Dump'!A:A,'Rent Comps'!B5,'Rent Comps_CoStar Dump'!P:P)/E5,0)</f>
        <v>1533.7727272727273</v>
      </c>
      <c r="H5" s="505">
        <f>IFERROR(G5/F5,0)</f>
        <v>1.7268944763737417</v>
      </c>
      <c r="I5" s="1667"/>
      <c r="J5" s="1617">
        <f t="shared" ref="J5:J14" si="0">IFERROR(INDEX($A$102:$X$168,MATCH($B5,$A$102:$A$168,0),9),"")</f>
        <v>118</v>
      </c>
      <c r="K5" s="1618">
        <f t="shared" ref="K5:K14" si="1">IFERROR(INDEX($A$102:$X$168,MATCH($B5,$A$102:$A$168,0),10),"")</f>
        <v>1001.0607900707327</v>
      </c>
      <c r="L5" s="1619">
        <f t="shared" ref="L5:L14" si="2">IFERROR(INDEX($A$102:$X$168,MATCH($B5,$A$102:$A$168,0),11),"")</f>
        <v>1668.6415320966237</v>
      </c>
      <c r="M5" s="1620">
        <f t="shared" ref="M5:M14" si="3">IFERROR(INDEX($A$102:$X$168,MATCH($B5,$A$102:$A$168,0),12),"")</f>
        <v>1.6773136194401208</v>
      </c>
      <c r="N5" s="1635"/>
      <c r="O5" s="1632"/>
      <c r="P5" s="1636"/>
      <c r="Q5" s="1646">
        <f>IFERROR(L5+N5+O5+P5,"")</f>
        <v>1668.6415320966237</v>
      </c>
      <c r="R5" s="1647">
        <f>IFERROR(Q5/$K5,"")</f>
        <v>1.6668733294196063</v>
      </c>
      <c r="S5" s="1642"/>
      <c r="T5" s="1646">
        <f>IFERROR(Q5+S5,"")</f>
        <v>1668.6415320966237</v>
      </c>
      <c r="U5" s="1647">
        <f>IFERROR(T5/$K5,"")</f>
        <v>1.6668733294196063</v>
      </c>
      <c r="V5" s="1642"/>
      <c r="W5" s="1646">
        <f>IFERROR(T5+V5,"")</f>
        <v>1668.6415320966237</v>
      </c>
      <c r="X5" s="1647">
        <f>IFERROR(W5/$K5,"")</f>
        <v>1.6668733294196063</v>
      </c>
      <c r="Y5" s="1660">
        <v>0.25</v>
      </c>
      <c r="Z5" s="506">
        <f>IFERROR(AVERAGEIF('Rent Comps_CoStar Dump'!A:A,'Rent Comps'!B5,'Rent Comps_CoStar Dump'!M:M),"")</f>
        <v>7.0000000000000001E-3</v>
      </c>
      <c r="AA5" s="1241"/>
      <c r="AC5" s="118"/>
    </row>
    <row r="6" spans="1:31">
      <c r="A6" s="279">
        <v>2</v>
      </c>
      <c r="B6" s="280" t="str">
        <v>Longfellow Arms</v>
      </c>
      <c r="C6" s="1245">
        <v>2007</v>
      </c>
      <c r="D6" s="1778">
        <f>IFERROR(SUMIF('Rent Comps_CoStar Dump'!A:A,'Rent Comps'!B6,'Rent Comps_CoStar Dump'!G:G)/E6,"")</f>
        <v>8.7962962962962965E-2</v>
      </c>
      <c r="E6" s="510">
        <f>SUMIF('Rent Comps_CoStar Dump'!A:A,'Rent Comps'!B6,'Rent Comps_CoStar Dump'!E:E)</f>
        <v>216</v>
      </c>
      <c r="F6" s="510">
        <f>IFERROR(SUMIF('Rent Comps_CoStar Dump'!A:A,'Rent Comps'!B6,'Rent Comps_CoStar Dump'!O:O)/E6,0)</f>
        <v>866.5</v>
      </c>
      <c r="G6" s="1800">
        <f>IFERROR(SUMIF('Rent Comps_CoStar Dump'!A:A,'Rent Comps'!B6,'Rent Comps_CoStar Dump'!P:P)/E6,0)</f>
        <v>1300.1666666666667</v>
      </c>
      <c r="H6" s="483">
        <f t="shared" ref="H6:H14" si="4">IFERROR(G6/F6,0)</f>
        <v>1.5004808617041741</v>
      </c>
      <c r="I6" s="1664"/>
      <c r="J6" s="1621">
        <f t="shared" si="0"/>
        <v>125</v>
      </c>
      <c r="K6" s="1622">
        <f t="shared" si="1"/>
        <v>1000.179</v>
      </c>
      <c r="L6" s="1623">
        <f t="shared" si="2"/>
        <v>1415.221</v>
      </c>
      <c r="M6" s="1624">
        <f t="shared" si="3"/>
        <v>1.4163715637625451</v>
      </c>
      <c r="N6" s="1637"/>
      <c r="O6" s="1633"/>
      <c r="P6" s="1638"/>
      <c r="Q6" s="1648">
        <f t="shared" ref="Q6:Q14" si="5">IFERROR(L6+N6+O6+P6,"")</f>
        <v>1415.221</v>
      </c>
      <c r="R6" s="1649">
        <f t="shared" ref="R6:R14" si="6">IFERROR(Q6/$K6,"")</f>
        <v>1.4149677207779807</v>
      </c>
      <c r="S6" s="1643"/>
      <c r="T6" s="1648">
        <f>IFERROR(Q6+S6,"")</f>
        <v>1415.221</v>
      </c>
      <c r="U6" s="1649">
        <f t="shared" ref="U6:U14" si="7">IFERROR(T6/$K6,"")</f>
        <v>1.4149677207779807</v>
      </c>
      <c r="V6" s="1643"/>
      <c r="W6" s="1648">
        <f>IFERROR(T6+V6,"")</f>
        <v>1415.221</v>
      </c>
      <c r="X6" s="1649">
        <f t="shared" ref="X6:X14" si="8">IFERROR(W6/$K6,"")</f>
        <v>1.4149677207779807</v>
      </c>
      <c r="Y6" s="1661">
        <f>Y5</f>
        <v>0.25</v>
      </c>
      <c r="Z6" s="490">
        <f>IFERROR(AVERAGEIF('Rent Comps_CoStar Dump'!A:A,'Rent Comps'!B6,'Rent Comps_CoStar Dump'!M:M),"")</f>
        <v>5.0000000000000001E-3</v>
      </c>
      <c r="AA6" s="1242"/>
    </row>
    <row r="7" spans="1:31">
      <c r="A7" s="279">
        <v>3</v>
      </c>
      <c r="B7" s="280" t="str">
        <v>Parkside</v>
      </c>
      <c r="C7" s="1245">
        <v>2020</v>
      </c>
      <c r="D7" s="1778">
        <f>IFERROR(SUMIF('Rent Comps_CoStar Dump'!A:A,'Rent Comps'!B7,'Rent Comps_CoStar Dump'!G:G)/E7,"")</f>
        <v>0.1</v>
      </c>
      <c r="E7" s="510">
        <f>SUMIF('Rent Comps_CoStar Dump'!A:A,'Rent Comps'!B7,'Rent Comps_CoStar Dump'!E:E)</f>
        <v>180</v>
      </c>
      <c r="F7" s="510">
        <f>IFERROR(SUMIF('Rent Comps_CoStar Dump'!A:A,'Rent Comps'!B7,'Rent Comps_CoStar Dump'!O:O)/E7,0)</f>
        <v>833.72222222222217</v>
      </c>
      <c r="G7" s="1800">
        <f>IFERROR(SUMIF('Rent Comps_CoStar Dump'!A:A,'Rent Comps'!B7,'Rent Comps_CoStar Dump'!P:P)/E7,0)</f>
        <v>1403.1111111111111</v>
      </c>
      <c r="H7" s="483">
        <f t="shared" si="4"/>
        <v>1.6829479576197774</v>
      </c>
      <c r="I7" s="1664"/>
      <c r="J7" s="1621">
        <f t="shared" si="0"/>
        <v>100</v>
      </c>
      <c r="K7" s="1622">
        <f t="shared" si="1"/>
        <v>981.5</v>
      </c>
      <c r="L7" s="1623">
        <f t="shared" si="2"/>
        <v>1540</v>
      </c>
      <c r="M7" s="1624">
        <f t="shared" si="3"/>
        <v>1.5690269994905757</v>
      </c>
      <c r="N7" s="1637"/>
      <c r="O7" s="1633"/>
      <c r="P7" s="1638"/>
      <c r="Q7" s="1648">
        <f t="shared" si="5"/>
        <v>1540</v>
      </c>
      <c r="R7" s="1649">
        <f t="shared" si="6"/>
        <v>1.5690269994905757</v>
      </c>
      <c r="S7" s="1643"/>
      <c r="T7" s="1648">
        <f>IFERROR(Q7+S7,"")</f>
        <v>1540</v>
      </c>
      <c r="U7" s="1649">
        <f t="shared" si="7"/>
        <v>1.5690269994905757</v>
      </c>
      <c r="V7" s="1643"/>
      <c r="W7" s="1648">
        <f t="shared" ref="W7:W14" si="9">IFERROR(T7+V7,"")</f>
        <v>1540</v>
      </c>
      <c r="X7" s="1649">
        <f t="shared" si="8"/>
        <v>1.5690269994905757</v>
      </c>
      <c r="Y7" s="1661">
        <f>Y6</f>
        <v>0.25</v>
      </c>
      <c r="Z7" s="490">
        <f>IFERROR(AVERAGEIF('Rent Comps_CoStar Dump'!A:A,'Rent Comps'!B7,'Rent Comps_CoStar Dump'!M:M),"")</f>
        <v>8.0000000000000002E-3</v>
      </c>
      <c r="AA7" s="1242"/>
    </row>
    <row r="8" spans="1:31">
      <c r="A8" s="279">
        <v>4</v>
      </c>
      <c r="B8" s="280" t="str">
        <v>Wellington Grande</v>
      </c>
      <c r="C8" s="1245">
        <v>2015</v>
      </c>
      <c r="D8" s="1778">
        <f>IFERROR(SUMIF('Rent Comps_CoStar Dump'!A:A,'Rent Comps'!B8,'Rent Comps_CoStar Dump'!G:G)/E8,"")</f>
        <v>5.7522123893805309E-2</v>
      </c>
      <c r="E8" s="510">
        <f>SUMIF('Rent Comps_CoStar Dump'!A:A,'Rent Comps'!B8,'Rent Comps_CoStar Dump'!E:E)</f>
        <v>226</v>
      </c>
      <c r="F8" s="510">
        <f>IFERROR(SUMIF('Rent Comps_CoStar Dump'!A:A,'Rent Comps'!B8,'Rent Comps_CoStar Dump'!O:O)/E8,0)</f>
        <v>1074.1061946902655</v>
      </c>
      <c r="G8" s="1800">
        <f>IFERROR(SUMIF('Rent Comps_CoStar Dump'!A:A,'Rent Comps'!B8,'Rent Comps_CoStar Dump'!P:P)/E8,0)</f>
        <v>1611.9557522123894</v>
      </c>
      <c r="H8" s="483">
        <f t="shared" si="4"/>
        <v>1.5007415097137773</v>
      </c>
      <c r="I8" s="1664"/>
      <c r="J8" s="1621">
        <f t="shared" si="0"/>
        <v>177</v>
      </c>
      <c r="K8" s="1622">
        <f t="shared" si="1"/>
        <v>1000.2716942804544</v>
      </c>
      <c r="L8" s="1623">
        <f t="shared" si="2"/>
        <v>1508.2365898559005</v>
      </c>
      <c r="M8" s="1624">
        <f t="shared" si="3"/>
        <v>1.5230501648139001</v>
      </c>
      <c r="N8" s="1637"/>
      <c r="O8" s="1633"/>
      <c r="P8" s="1638"/>
      <c r="Q8" s="1648">
        <f t="shared" si="5"/>
        <v>1508.2365898559005</v>
      </c>
      <c r="R8" s="1649">
        <f t="shared" si="6"/>
        <v>1.5078269219053038</v>
      </c>
      <c r="S8" s="1643"/>
      <c r="T8" s="1648">
        <f t="shared" ref="T8:T14" si="10">IFERROR(Q8+S8,"")</f>
        <v>1508.2365898559005</v>
      </c>
      <c r="U8" s="1649">
        <f t="shared" si="7"/>
        <v>1.5078269219053038</v>
      </c>
      <c r="V8" s="1643"/>
      <c r="W8" s="1648">
        <f t="shared" si="9"/>
        <v>1508.2365898559005</v>
      </c>
      <c r="X8" s="1649">
        <f t="shared" si="8"/>
        <v>1.5078269219053038</v>
      </c>
      <c r="Y8" s="1661">
        <f t="shared" ref="Y8" si="11">Y7</f>
        <v>0.25</v>
      </c>
      <c r="Z8" s="490">
        <f>IFERROR(AVERAGEIF('Rent Comps_CoStar Dump'!A:A,'Rent Comps'!B8,'Rent Comps_CoStar Dump'!M:M),0)</f>
        <v>0</v>
      </c>
      <c r="AA8" s="1242"/>
    </row>
    <row r="9" spans="1:31">
      <c r="A9" s="279">
        <v>5</v>
      </c>
      <c r="B9" s="280" t="str">
        <v/>
      </c>
      <c r="C9" s="1245"/>
      <c r="D9" s="1778" t="str">
        <f>IFERROR(SUMIF('Rent Comps_CoStar Dump'!A:A,'Rent Comps'!B9,'Rent Comps_CoStar Dump'!G:G)/E9,"")</f>
        <v/>
      </c>
      <c r="E9" s="510">
        <f>SUMIF('Rent Comps_CoStar Dump'!A:A,'Rent Comps'!B9,'Rent Comps_CoStar Dump'!E:E)</f>
        <v>0</v>
      </c>
      <c r="F9" s="510">
        <f>IFERROR(SUMIF('Rent Comps_CoStar Dump'!A:A,'Rent Comps'!B9,'Rent Comps_CoStar Dump'!O:O)/E9,0)</f>
        <v>0</v>
      </c>
      <c r="G9" s="1800">
        <f>IFERROR(SUMIF('Rent Comps_CoStar Dump'!A:A,'Rent Comps'!B9,'Rent Comps_CoStar Dump'!P:P)/E9,0)</f>
        <v>0</v>
      </c>
      <c r="H9" s="483">
        <f t="shared" si="4"/>
        <v>0</v>
      </c>
      <c r="I9" s="1664"/>
      <c r="J9" s="1621">
        <f t="shared" si="0"/>
        <v>0</v>
      </c>
      <c r="K9" s="1622" t="str">
        <f t="shared" si="1"/>
        <v/>
      </c>
      <c r="L9" s="1623" t="str">
        <f t="shared" si="2"/>
        <v/>
      </c>
      <c r="M9" s="1624" t="str">
        <f t="shared" si="3"/>
        <v/>
      </c>
      <c r="N9" s="1637"/>
      <c r="O9" s="1633"/>
      <c r="P9" s="1638"/>
      <c r="Q9" s="1648" t="str">
        <f t="shared" si="5"/>
        <v/>
      </c>
      <c r="R9" s="1649" t="str">
        <f>IFERROR(Q9/$K9,"")</f>
        <v/>
      </c>
      <c r="S9" s="1643"/>
      <c r="T9" s="1648" t="str">
        <f t="shared" si="10"/>
        <v/>
      </c>
      <c r="U9" s="1649" t="str">
        <f>IFERROR(T9/$K9,"")</f>
        <v/>
      </c>
      <c r="V9" s="1643"/>
      <c r="W9" s="1648" t="str">
        <f t="shared" si="9"/>
        <v/>
      </c>
      <c r="X9" s="1649" t="str">
        <f>IFERROR(W9/$K9,"")</f>
        <v/>
      </c>
      <c r="Y9" s="1661"/>
      <c r="Z9" s="490">
        <f>IFERROR(AVERAGEIF('Rent Comps_CoStar Dump'!A:A,'Rent Comps'!B9,'Rent Comps_CoStar Dump'!M:M),0)</f>
        <v>0</v>
      </c>
      <c r="AA9" s="1242"/>
    </row>
    <row r="10" spans="1:31">
      <c r="A10" s="279">
        <v>6</v>
      </c>
      <c r="B10" s="280"/>
      <c r="C10" s="1245"/>
      <c r="D10" s="1778" t="str">
        <f>IFERROR(SUMIF('Rent Comps_CoStar Dump'!A:A,'Rent Comps'!B10,'Rent Comps_CoStar Dump'!G:G)/E10,"")</f>
        <v/>
      </c>
      <c r="E10" s="510">
        <f>SUMIF('Rent Comps_CoStar Dump'!A:A,'Rent Comps'!B10,'Rent Comps_CoStar Dump'!E:E)</f>
        <v>0</v>
      </c>
      <c r="F10" s="510">
        <f>IFERROR(SUMIF('Rent Comps_CoStar Dump'!A:A,'Rent Comps'!B10,'Rent Comps_CoStar Dump'!O:O)/E10,0)</f>
        <v>0</v>
      </c>
      <c r="G10" s="1800">
        <f>IFERROR(SUMIF('Rent Comps_CoStar Dump'!A:A,'Rent Comps'!B10,'Rent Comps_CoStar Dump'!P:P)/E10,0)</f>
        <v>0</v>
      </c>
      <c r="H10" s="483">
        <f t="shared" si="4"/>
        <v>0</v>
      </c>
      <c r="I10" s="1664"/>
      <c r="J10" s="1621" t="str">
        <f t="shared" si="0"/>
        <v/>
      </c>
      <c r="K10" s="1622" t="str">
        <f t="shared" si="1"/>
        <v/>
      </c>
      <c r="L10" s="1623" t="str">
        <f t="shared" si="2"/>
        <v/>
      </c>
      <c r="M10" s="1624" t="str">
        <f t="shared" si="3"/>
        <v/>
      </c>
      <c r="N10" s="1637"/>
      <c r="O10" s="1633"/>
      <c r="P10" s="1638"/>
      <c r="Q10" s="1648" t="str">
        <f t="shared" si="5"/>
        <v/>
      </c>
      <c r="R10" s="1649" t="str">
        <f t="shared" si="6"/>
        <v/>
      </c>
      <c r="S10" s="1643"/>
      <c r="T10" s="1648" t="str">
        <f t="shared" si="10"/>
        <v/>
      </c>
      <c r="U10" s="1649" t="str">
        <f t="shared" si="7"/>
        <v/>
      </c>
      <c r="V10" s="1643"/>
      <c r="W10" s="1648" t="str">
        <f t="shared" si="9"/>
        <v/>
      </c>
      <c r="X10" s="1649" t="str">
        <f t="shared" si="8"/>
        <v/>
      </c>
      <c r="Y10" s="1661"/>
      <c r="Z10" s="490">
        <f>IFERROR(AVERAGEIF('Rent Comps_CoStar Dump'!A:A,'Rent Comps'!B10,'Rent Comps_CoStar Dump'!M:M),0)</f>
        <v>0</v>
      </c>
      <c r="AA10" s="1242"/>
    </row>
    <row r="11" spans="1:31">
      <c r="A11" s="279">
        <v>7</v>
      </c>
      <c r="B11" s="280"/>
      <c r="C11" s="1245"/>
      <c r="D11" s="1778" t="str">
        <f>IFERROR(SUMIF('Rent Comps_CoStar Dump'!A:A,'Rent Comps'!B11,'Rent Comps_CoStar Dump'!G:G)/E11,"")</f>
        <v/>
      </c>
      <c r="E11" s="510">
        <f>SUMIF('Rent Comps_CoStar Dump'!A:A,'Rent Comps'!B11,'Rent Comps_CoStar Dump'!E:E)</f>
        <v>0</v>
      </c>
      <c r="F11" s="510">
        <f>IFERROR(SUMIF('Rent Comps_CoStar Dump'!A:A,'Rent Comps'!B11,'Rent Comps_CoStar Dump'!O:O)/E11,0)</f>
        <v>0</v>
      </c>
      <c r="G11" s="1800">
        <f>IFERROR(SUMIF('Rent Comps_CoStar Dump'!A:A,'Rent Comps'!B11,'Rent Comps_CoStar Dump'!P:P)/E11,0)</f>
        <v>0</v>
      </c>
      <c r="H11" s="483">
        <f t="shared" si="4"/>
        <v>0</v>
      </c>
      <c r="I11" s="1664"/>
      <c r="J11" s="1621" t="str">
        <f t="shared" si="0"/>
        <v/>
      </c>
      <c r="K11" s="1622" t="str">
        <f t="shared" si="1"/>
        <v/>
      </c>
      <c r="L11" s="1623" t="str">
        <f t="shared" si="2"/>
        <v/>
      </c>
      <c r="M11" s="1624" t="str">
        <f t="shared" si="3"/>
        <v/>
      </c>
      <c r="N11" s="1637"/>
      <c r="O11" s="1633"/>
      <c r="P11" s="1638"/>
      <c r="Q11" s="1648" t="str">
        <f t="shared" si="5"/>
        <v/>
      </c>
      <c r="R11" s="1649" t="str">
        <f t="shared" si="6"/>
        <v/>
      </c>
      <c r="S11" s="1643"/>
      <c r="T11" s="1648" t="str">
        <f t="shared" si="10"/>
        <v/>
      </c>
      <c r="U11" s="1649" t="str">
        <f t="shared" si="7"/>
        <v/>
      </c>
      <c r="V11" s="1643"/>
      <c r="W11" s="1648" t="str">
        <f t="shared" si="9"/>
        <v/>
      </c>
      <c r="X11" s="1649" t="str">
        <f t="shared" si="8"/>
        <v/>
      </c>
      <c r="Y11" s="1661"/>
      <c r="Z11" s="490">
        <f>IFERROR(AVERAGEIF('Rent Comps_CoStar Dump'!A:A,'Rent Comps'!B11,'Rent Comps_CoStar Dump'!M:M),0)</f>
        <v>0</v>
      </c>
      <c r="AA11" s="1242"/>
    </row>
    <row r="12" spans="1:31">
      <c r="A12" s="279">
        <v>8</v>
      </c>
      <c r="B12" s="280"/>
      <c r="C12" s="1245"/>
      <c r="D12" s="1778" t="str">
        <f>IFERROR(SUMIF('Rent Comps_CoStar Dump'!A:A,'Rent Comps'!B12,'Rent Comps_CoStar Dump'!G:G)/E12,"")</f>
        <v/>
      </c>
      <c r="E12" s="510">
        <f>SUMIF('Rent Comps_CoStar Dump'!A:A,'Rent Comps'!B12,'Rent Comps_CoStar Dump'!E:E)</f>
        <v>0</v>
      </c>
      <c r="F12" s="510">
        <f>IFERROR(SUMIF('Rent Comps_CoStar Dump'!A:A,'Rent Comps'!B12,'Rent Comps_CoStar Dump'!O:O)/E12,0)</f>
        <v>0</v>
      </c>
      <c r="G12" s="1800">
        <f>IFERROR(SUMIF('Rent Comps_CoStar Dump'!A:A,'Rent Comps'!B12,'Rent Comps_CoStar Dump'!P:P)/E12,0)</f>
        <v>0</v>
      </c>
      <c r="H12" s="483">
        <f t="shared" si="4"/>
        <v>0</v>
      </c>
      <c r="I12" s="1664"/>
      <c r="J12" s="1621" t="str">
        <f t="shared" si="0"/>
        <v/>
      </c>
      <c r="K12" s="1622" t="str">
        <f>IFERROR(INDEX($A$102:$X$168,MATCH($B12,$A$102:$A$168,0),10),"")</f>
        <v/>
      </c>
      <c r="L12" s="1623" t="str">
        <f t="shared" si="2"/>
        <v/>
      </c>
      <c r="M12" s="1624" t="str">
        <f t="shared" si="3"/>
        <v/>
      </c>
      <c r="N12" s="1637"/>
      <c r="O12" s="1633"/>
      <c r="P12" s="1638"/>
      <c r="Q12" s="1648" t="str">
        <f t="shared" si="5"/>
        <v/>
      </c>
      <c r="R12" s="1649" t="str">
        <f t="shared" si="6"/>
        <v/>
      </c>
      <c r="S12" s="1643"/>
      <c r="T12" s="1648" t="str">
        <f t="shared" si="10"/>
        <v/>
      </c>
      <c r="U12" s="1649" t="str">
        <f t="shared" si="7"/>
        <v/>
      </c>
      <c r="V12" s="1643"/>
      <c r="W12" s="1648" t="str">
        <f t="shared" si="9"/>
        <v/>
      </c>
      <c r="X12" s="1649" t="str">
        <f t="shared" si="8"/>
        <v/>
      </c>
      <c r="Y12" s="1661"/>
      <c r="Z12" s="490">
        <f>IFERROR(AVERAGEIF('Rent Comps_CoStar Dump'!A:A,'Rent Comps'!B12,'Rent Comps_CoStar Dump'!M:M),0)</f>
        <v>0</v>
      </c>
      <c r="AA12" s="1242"/>
    </row>
    <row r="13" spans="1:31">
      <c r="A13" s="279">
        <v>9</v>
      </c>
      <c r="B13" s="280"/>
      <c r="C13" s="1245"/>
      <c r="D13" s="1778" t="str">
        <f>IFERROR(SUMIF('Rent Comps_CoStar Dump'!A:A,'Rent Comps'!B13,'Rent Comps_CoStar Dump'!G:G)/E13,"")</f>
        <v/>
      </c>
      <c r="E13" s="510">
        <f>SUMIF('Rent Comps_CoStar Dump'!A:A,'Rent Comps'!B13,'Rent Comps_CoStar Dump'!E:E)</f>
        <v>0</v>
      </c>
      <c r="F13" s="510">
        <f>IFERROR(SUMIF('Rent Comps_CoStar Dump'!A:A,'Rent Comps'!B13,'Rent Comps_CoStar Dump'!O:O)/E13,0)</f>
        <v>0</v>
      </c>
      <c r="G13" s="1800">
        <f>IFERROR(SUMIF('Rent Comps_CoStar Dump'!A:A,'Rent Comps'!B13,'Rent Comps_CoStar Dump'!P:P)/E13,0)</f>
        <v>0</v>
      </c>
      <c r="H13" s="483">
        <f t="shared" si="4"/>
        <v>0</v>
      </c>
      <c r="I13" s="1664"/>
      <c r="J13" s="1621" t="str">
        <f t="shared" si="0"/>
        <v/>
      </c>
      <c r="K13" s="1622" t="str">
        <f t="shared" si="1"/>
        <v/>
      </c>
      <c r="L13" s="1623" t="str">
        <f t="shared" si="2"/>
        <v/>
      </c>
      <c r="M13" s="1624" t="str">
        <f t="shared" si="3"/>
        <v/>
      </c>
      <c r="N13" s="1637"/>
      <c r="O13" s="1633"/>
      <c r="P13" s="1638"/>
      <c r="Q13" s="1648" t="str">
        <f t="shared" si="5"/>
        <v/>
      </c>
      <c r="R13" s="1649" t="str">
        <f t="shared" si="6"/>
        <v/>
      </c>
      <c r="S13" s="1643"/>
      <c r="T13" s="1648" t="str">
        <f t="shared" si="10"/>
        <v/>
      </c>
      <c r="U13" s="1649" t="str">
        <f t="shared" si="7"/>
        <v/>
      </c>
      <c r="V13" s="1643"/>
      <c r="W13" s="1648" t="str">
        <f t="shared" si="9"/>
        <v/>
      </c>
      <c r="X13" s="1649" t="str">
        <f t="shared" si="8"/>
        <v/>
      </c>
      <c r="Y13" s="1661"/>
      <c r="Z13" s="490">
        <f>IFERROR(AVERAGEIF('Rent Comps_CoStar Dump'!A:A,'Rent Comps'!B13,'Rent Comps_CoStar Dump'!M:M),0)</f>
        <v>0</v>
      </c>
      <c r="AA13" s="1242"/>
    </row>
    <row r="14" spans="1:31">
      <c r="A14" s="279">
        <v>10</v>
      </c>
      <c r="B14" s="280"/>
      <c r="C14" s="1245"/>
      <c r="D14" s="1783" t="str">
        <f>IFERROR(SUMIF('Rent Comps_CoStar Dump'!A:A,'Rent Comps'!B14,'Rent Comps_CoStar Dump'!G:G)/E14,"")</f>
        <v/>
      </c>
      <c r="E14" s="510">
        <f>SUMIF('Rent Comps_CoStar Dump'!A:A,'Rent Comps'!B14,'Rent Comps_CoStar Dump'!E:E)</f>
        <v>0</v>
      </c>
      <c r="F14" s="510">
        <f>IFERROR(SUMIF('Rent Comps_CoStar Dump'!A:A,'Rent Comps'!B14,'Rent Comps_CoStar Dump'!O:O)/E14,0)</f>
        <v>0</v>
      </c>
      <c r="G14" s="1800">
        <f>IFERROR(SUMIF('Rent Comps_CoStar Dump'!A:A,'Rent Comps'!B14,'Rent Comps_CoStar Dump'!P:P)/E14,0)</f>
        <v>0</v>
      </c>
      <c r="H14" s="483">
        <f t="shared" si="4"/>
        <v>0</v>
      </c>
      <c r="I14" s="1664"/>
      <c r="J14" s="1625" t="str">
        <f t="shared" si="0"/>
        <v/>
      </c>
      <c r="K14" s="1626" t="str">
        <f t="shared" si="1"/>
        <v/>
      </c>
      <c r="L14" s="1627" t="str">
        <f t="shared" si="2"/>
        <v/>
      </c>
      <c r="M14" s="1628" t="str">
        <f t="shared" si="3"/>
        <v/>
      </c>
      <c r="N14" s="1639"/>
      <c r="O14" s="1634"/>
      <c r="P14" s="1640"/>
      <c r="Q14" s="1650" t="str">
        <f t="shared" si="5"/>
        <v/>
      </c>
      <c r="R14" s="1651" t="str">
        <f t="shared" si="6"/>
        <v/>
      </c>
      <c r="S14" s="1644"/>
      <c r="T14" s="1648" t="str">
        <f t="shared" si="10"/>
        <v/>
      </c>
      <c r="U14" s="1651" t="str">
        <f t="shared" si="7"/>
        <v/>
      </c>
      <c r="V14" s="1644"/>
      <c r="W14" s="1648" t="str">
        <f t="shared" si="9"/>
        <v/>
      </c>
      <c r="X14" s="1651" t="str">
        <f t="shared" si="8"/>
        <v/>
      </c>
      <c r="Y14" s="1661"/>
      <c r="Z14" s="490">
        <f>IFERROR(AVERAGEIF('Rent Comps_CoStar Dump'!A:A,'Rent Comps'!B14,'Rent Comps_CoStar Dump'!M:M),0)</f>
        <v>0</v>
      </c>
      <c r="AA14" s="1242"/>
    </row>
    <row r="15" spans="1:31">
      <c r="A15" s="290" t="s">
        <v>303</v>
      </c>
      <c r="B15" s="291"/>
      <c r="C15" s="1668">
        <f>IFERROR(AVERAGEIF(C5:C14,"&gt;0"),0)</f>
        <v>2014.25</v>
      </c>
      <c r="D15" s="1784">
        <f>AVERAGE(D5:D14)</f>
        <v>9.2053089896010243E-2</v>
      </c>
      <c r="E15" s="1668">
        <f>IFERROR(AVERAGEIF(E5:E14,"&gt;0"),0)</f>
        <v>210.5</v>
      </c>
      <c r="F15" s="1668">
        <f>IFERROR(AVERAGEIF(F5:F14,"&gt;0"),0)</f>
        <v>915.62414968266739</v>
      </c>
      <c r="G15" s="1611">
        <f>IFERROR(AVERAGEIF(G5:G14,"&gt;0"),0)</f>
        <v>1462.2515643157237</v>
      </c>
      <c r="H15" s="1669">
        <f>IFERROR(AVERAGEIF(H5:H14,"&gt;0"),0)</f>
        <v>1.6027662013528676</v>
      </c>
      <c r="I15" s="1670"/>
      <c r="J15" s="1629"/>
      <c r="K15" s="1779">
        <f>SUMPRODUCT(K5:K14,$Y$5:$Y$14)</f>
        <v>995.75287108779685</v>
      </c>
      <c r="L15" s="1630">
        <f>SUMPRODUCT(L5:L14,$Y$5:$Y$14)</f>
        <v>1533.024780488131</v>
      </c>
      <c r="M15" s="1652">
        <f>SUMPRODUCT(M5:M14,$Y$5:$Y$14)</f>
        <v>1.5464405868767854</v>
      </c>
      <c r="N15" s="1629"/>
      <c r="O15" s="1630"/>
      <c r="P15" s="1631"/>
      <c r="Q15" s="1630">
        <f>SUMPRODUCT(Q5:Q14,$Y$5:$Y$14)</f>
        <v>1533.024780488131</v>
      </c>
      <c r="R15" s="1652">
        <f>SUMPRODUCT(R5:R14,$Y$5:$Y$14)</f>
        <v>1.5396737428983667</v>
      </c>
      <c r="S15" s="1645"/>
      <c r="T15" s="1630">
        <f>SUMPRODUCT(T5:T14,$Y$5:$Y$14)</f>
        <v>1533.024780488131</v>
      </c>
      <c r="U15" s="1652">
        <f>SUMPRODUCT(U5:U14,$Y$5:$Y$14)</f>
        <v>1.5396737428983667</v>
      </c>
      <c r="V15" s="1645"/>
      <c r="W15" s="1780">
        <f>SUMPRODUCT(W5:W14,$Y$5:$Y$14)</f>
        <v>1533.024780488131</v>
      </c>
      <c r="X15" s="1663">
        <f>SUMPRODUCT(X5:X14,$Y$5:$Y$14)</f>
        <v>1.5396737428983667</v>
      </c>
      <c r="Y15" s="1662">
        <f>SUM(Y5:Y14)</f>
        <v>1</v>
      </c>
      <c r="Z15" s="491">
        <f>IFERROR(AVERAGEIF(Z5:Z14,"&gt;0"),0)</f>
        <v>6.6666666666666671E-3</v>
      </c>
      <c r="AA15" s="292"/>
    </row>
    <row r="16" spans="1:31">
      <c r="A16" s="1676"/>
      <c r="B16" s="1789" t="s">
        <v>938</v>
      </c>
      <c r="C16" s="104"/>
      <c r="D16" s="1677"/>
      <c r="E16" s="1678"/>
      <c r="F16" s="1678"/>
      <c r="G16" s="555"/>
      <c r="H16" s="1679"/>
      <c r="I16" s="1680"/>
      <c r="J16" s="555"/>
      <c r="K16" s="555"/>
      <c r="L16" s="555"/>
      <c r="M16" s="1679"/>
      <c r="N16" s="555"/>
      <c r="O16" s="555"/>
      <c r="P16" s="555"/>
      <c r="Q16" s="555"/>
      <c r="R16" s="1679"/>
      <c r="S16" s="555"/>
      <c r="T16" s="555"/>
      <c r="U16" s="1679"/>
      <c r="V16" s="555"/>
      <c r="W16" s="555"/>
      <c r="X16" s="1681"/>
      <c r="Y16" s="1682"/>
      <c r="Z16" s="565"/>
      <c r="AA16" s="1683"/>
    </row>
    <row r="17" spans="1:31">
      <c r="A17" s="1676"/>
      <c r="B17" s="104"/>
      <c r="C17" s="104"/>
      <c r="D17" s="1677"/>
      <c r="E17" s="1678"/>
      <c r="F17" s="1678"/>
      <c r="G17" s="555"/>
      <c r="H17" s="1679"/>
      <c r="I17" s="1680"/>
      <c r="J17" s="555"/>
      <c r="K17" s="555"/>
      <c r="L17" s="555"/>
      <c r="M17" s="1679"/>
      <c r="N17" s="555"/>
      <c r="O17" s="555"/>
      <c r="P17" s="555"/>
      <c r="Q17" s="555"/>
      <c r="R17" s="1679"/>
      <c r="S17" s="555"/>
      <c r="T17" s="555"/>
      <c r="U17" s="1679"/>
      <c r="V17" s="555"/>
      <c r="W17" s="555"/>
      <c r="X17" s="1681"/>
      <c r="Y17" s="1682"/>
      <c r="Z17" s="565"/>
      <c r="AA17" s="1683"/>
    </row>
    <row r="18" spans="1:31">
      <c r="B18" s="1" t="s">
        <v>673</v>
      </c>
      <c r="C18"/>
      <c r="D18"/>
      <c r="E18" s="515"/>
      <c r="F18" s="515"/>
      <c r="G18" s="466"/>
      <c r="H18" s="486"/>
      <c r="I18" s="466"/>
      <c r="J18" s="466"/>
      <c r="K18" s="466"/>
      <c r="L18" s="466"/>
      <c r="M18" s="466"/>
      <c r="N18" s="466"/>
      <c r="O18" s="466"/>
      <c r="P18" s="466"/>
      <c r="Q18" s="466"/>
      <c r="R18" s="466"/>
      <c r="S18" s="466"/>
      <c r="T18" s="466"/>
      <c r="U18" s="466"/>
      <c r="V18" s="466"/>
      <c r="W18" s="466"/>
      <c r="X18" s="466"/>
      <c r="Y18" s="466"/>
      <c r="Z18" s="492"/>
      <c r="AA18"/>
    </row>
    <row r="19" spans="1:31">
      <c r="A19" s="1"/>
      <c r="B19"/>
      <c r="C19"/>
      <c r="D19"/>
      <c r="E19" s="515"/>
      <c r="F19" s="515"/>
      <c r="G19" s="466"/>
      <c r="H19" s="486"/>
      <c r="I19" s="466"/>
      <c r="J19" s="466"/>
      <c r="K19" s="466"/>
      <c r="L19" s="466"/>
      <c r="M19" s="466"/>
      <c r="N19" s="466"/>
      <c r="O19" s="466"/>
      <c r="P19" s="466"/>
      <c r="Q19" s="466"/>
      <c r="R19" s="466"/>
      <c r="S19" s="466"/>
      <c r="T19" s="466"/>
      <c r="U19" s="466"/>
      <c r="V19" s="466"/>
      <c r="W19" s="466"/>
      <c r="X19" s="466"/>
      <c r="Y19" s="466"/>
      <c r="Z19" s="492"/>
      <c r="AA19"/>
    </row>
    <row r="20" spans="1:31" hidden="1" outlineLevel="1">
      <c r="A20" s="338" t="s">
        <v>7</v>
      </c>
      <c r="B20" s="354"/>
      <c r="C20" s="353"/>
      <c r="D20" s="353"/>
      <c r="E20" s="508"/>
      <c r="F20" s="508"/>
      <c r="G20" s="476"/>
      <c r="H20" s="481"/>
      <c r="I20" s="476"/>
      <c r="J20" s="476"/>
      <c r="K20" s="476"/>
      <c r="L20" s="476"/>
      <c r="M20" s="476"/>
      <c r="N20" s="476"/>
      <c r="O20" s="476"/>
      <c r="P20" s="476"/>
      <c r="Q20" s="476"/>
      <c r="R20" s="476"/>
      <c r="S20" s="476"/>
      <c r="T20" s="476"/>
      <c r="U20" s="476"/>
      <c r="V20" s="476"/>
      <c r="W20" s="476"/>
      <c r="X20" s="476"/>
      <c r="Y20" s="476"/>
      <c r="Z20" s="487"/>
      <c r="AA20" s="370"/>
    </row>
    <row r="21" spans="1:31" hidden="1" outlineLevel="1">
      <c r="A21" s="276" t="s">
        <v>0</v>
      </c>
      <c r="B21" s="277" t="s">
        <v>1</v>
      </c>
      <c r="C21" s="281"/>
      <c r="D21" s="294" t="s">
        <v>465</v>
      </c>
      <c r="E21" s="509" t="s">
        <v>3</v>
      </c>
      <c r="F21" s="509" t="s">
        <v>4</v>
      </c>
      <c r="G21" s="477" t="s">
        <v>676</v>
      </c>
      <c r="H21" s="482" t="s">
        <v>386</v>
      </c>
      <c r="I21" s="477" t="s">
        <v>437</v>
      </c>
      <c r="J21" s="477"/>
      <c r="K21" s="477"/>
      <c r="L21" s="477"/>
      <c r="M21" s="477"/>
      <c r="N21" s="477"/>
      <c r="O21" s="477"/>
      <c r="P21" s="477"/>
      <c r="Q21" s="477"/>
      <c r="R21" s="477"/>
      <c r="S21" s="477"/>
      <c r="T21" s="477"/>
      <c r="U21" s="477"/>
      <c r="V21" s="477"/>
      <c r="W21" s="477"/>
      <c r="X21" s="477"/>
      <c r="Y21" s="477"/>
      <c r="Z21" s="488" t="s">
        <v>86</v>
      </c>
      <c r="AA21" s="282" t="s">
        <v>5</v>
      </c>
    </row>
    <row r="22" spans="1:31" hidden="1" outlineLevel="1">
      <c r="A22" s="278" t="s">
        <v>6</v>
      </c>
      <c r="B22" s="280" t="str">
        <f>$B$3</f>
        <v>The Reserve at Towne Crossing</v>
      </c>
      <c r="C22" s="288"/>
      <c r="D22" s="298" t="str">
        <f>IFERROR(IF(B22="","",SUMIF('Rent Roll_RedIQ 2'!D:D,0,'Rent Roll_RedIQ 2'!J:J)/E22),"")</f>
        <v/>
      </c>
      <c r="E22" s="510">
        <f>'Project Summary'!K35</f>
        <v>0</v>
      </c>
      <c r="F22" s="510">
        <f>'Project Summary'!M35</f>
        <v>0</v>
      </c>
      <c r="G22" s="480">
        <f>IF($E22=0,0,'Project Summary'!N35)</f>
        <v>0</v>
      </c>
      <c r="H22" s="483">
        <f>IFERROR(G22/F22,0)</f>
        <v>0</v>
      </c>
      <c r="I22" s="480">
        <f>IFERROR(IF(G22&gt;0,G22-$G$22,0),0)</f>
        <v>0</v>
      </c>
      <c r="J22" s="480"/>
      <c r="K22" s="480"/>
      <c r="L22" s="480"/>
      <c r="M22" s="480"/>
      <c r="N22" s="480"/>
      <c r="O22" s="480"/>
      <c r="P22" s="480"/>
      <c r="Q22" s="480"/>
      <c r="R22" s="480"/>
      <c r="S22" s="480"/>
      <c r="T22" s="480"/>
      <c r="U22" s="480"/>
      <c r="V22" s="480"/>
      <c r="W22" s="480"/>
      <c r="X22" s="480"/>
      <c r="Y22" s="480"/>
      <c r="Z22" s="493">
        <v>0</v>
      </c>
      <c r="AA22" s="371"/>
    </row>
    <row r="23" spans="1:31" hidden="1" outlineLevel="1">
      <c r="A23" s="289" t="s">
        <v>387</v>
      </c>
      <c r="B23" s="495" t="str">
        <f>$B$4</f>
        <v>-</v>
      </c>
      <c r="C23" s="496"/>
      <c r="D23" s="497" t="str">
        <f>IF(D22="","","-")</f>
        <v/>
      </c>
      <c r="E23" s="511">
        <f>E22</f>
        <v>0</v>
      </c>
      <c r="F23" s="511">
        <f>F22</f>
        <v>0</v>
      </c>
      <c r="G23" s="498">
        <f>IF($E23=0,0,'Project Summary'!N44)</f>
        <v>0</v>
      </c>
      <c r="H23" s="484">
        <f>IFERROR(G23/F23,0)</f>
        <v>0</v>
      </c>
      <c r="I23" s="498">
        <f t="shared" ref="I23:I33" si="12">IFERROR(IF(G23&gt;0,G23-$G$22,0),0)</f>
        <v>0</v>
      </c>
      <c r="J23" s="498"/>
      <c r="K23" s="498"/>
      <c r="L23" s="498"/>
      <c r="M23" s="498"/>
      <c r="N23" s="498"/>
      <c r="O23" s="498"/>
      <c r="P23" s="498"/>
      <c r="Q23" s="498"/>
      <c r="R23" s="498"/>
      <c r="S23" s="498"/>
      <c r="T23" s="498"/>
      <c r="U23" s="498"/>
      <c r="V23" s="498"/>
      <c r="W23" s="498"/>
      <c r="X23" s="498"/>
      <c r="Y23" s="498"/>
      <c r="Z23" s="499">
        <v>0</v>
      </c>
      <c r="AA23" s="1278"/>
    </row>
    <row r="24" spans="1:31" hidden="1" outlineLevel="1">
      <c r="A24" s="500">
        <v>1</v>
      </c>
      <c r="B24" s="501" t="str">
        <f>IF($B$5&gt;0,$B$5,"")</f>
        <v>Paladin</v>
      </c>
      <c r="C24" s="502"/>
      <c r="D24" s="503" t="str">
        <f>IFERROR(IF(B24="","",SUMIFS('Rent Comps_CoStar Dump'!G:G,'Rent Comps_CoStar Dump'!A:A,'Rent Comps'!B24,'Rent Comps_CoStar Dump'!B:B,0)/E24),"")</f>
        <v/>
      </c>
      <c r="E24" s="512">
        <f>SUMIFS('Rent Comps_CoStar Dump'!E:E,'Rent Comps_CoStar Dump'!A:A,'Rent Comps'!B24,'Rent Comps_CoStar Dump'!B:B,0)</f>
        <v>0</v>
      </c>
      <c r="F24" s="512">
        <f>IFERROR(SUMIFS('Rent Comps_CoStar Dump'!O:O,'Rent Comps_CoStar Dump'!A:A,'Rent Comps'!B24,'Rent Comps_CoStar Dump'!B:B,0)/'Rent Comps'!E24,0)</f>
        <v>0</v>
      </c>
      <c r="G24" s="504">
        <f>IFERROR(SUMIFS('Rent Comps_CoStar Dump'!P:P,'Rent Comps_CoStar Dump'!A:A,'Rent Comps'!B24,'Rent Comps_CoStar Dump'!B:B,0)/'Rent Comps'!E24,0)</f>
        <v>0</v>
      </c>
      <c r="H24" s="505">
        <f t="shared" ref="H24:H33" si="13">IFERROR(G24/F24,0)</f>
        <v>0</v>
      </c>
      <c r="I24" s="504">
        <f t="shared" si="12"/>
        <v>0</v>
      </c>
      <c r="J24" s="504"/>
      <c r="K24" s="504"/>
      <c r="L24" s="504"/>
      <c r="M24" s="504"/>
      <c r="N24" s="504"/>
      <c r="O24" s="504"/>
      <c r="P24" s="504"/>
      <c r="Q24" s="504"/>
      <c r="R24" s="504"/>
      <c r="S24" s="504"/>
      <c r="T24" s="504"/>
      <c r="U24" s="504"/>
      <c r="V24" s="504"/>
      <c r="W24" s="504"/>
      <c r="X24" s="504"/>
      <c r="Y24" s="504"/>
      <c r="Z24" s="506">
        <f>IFERROR(SUMIFS('Rent Comps_CoStar Dump'!Q:Q,'Rent Comps_CoStar Dump'!A:A,'Rent Comps'!B24,'Rent Comps_CoStar Dump'!B:B,0)/E24,0)</f>
        <v>0</v>
      </c>
      <c r="AA24" s="1241"/>
    </row>
    <row r="25" spans="1:31" hidden="1" outlineLevel="1">
      <c r="A25" s="279">
        <v>2</v>
      </c>
      <c r="B25" s="280" t="str">
        <f>IF($B$6&gt;0,$B$6,"")</f>
        <v>Longfellow Arms</v>
      </c>
      <c r="C25" s="288"/>
      <c r="D25" s="295" t="str">
        <f>IFERROR(IF(B25="","",SUMIFS('Rent Comps_CoStar Dump'!G:G,'Rent Comps_CoStar Dump'!A:A,'Rent Comps'!B25,'Rent Comps_CoStar Dump'!B:B,0)/E25),"")</f>
        <v/>
      </c>
      <c r="E25" s="510">
        <f>SUMIFS('Rent Comps_CoStar Dump'!E:E,'Rent Comps_CoStar Dump'!A:A,'Rent Comps'!B25,'Rent Comps_CoStar Dump'!B:B,0)</f>
        <v>0</v>
      </c>
      <c r="F25" s="510">
        <f>IFERROR(SUMIFS('Rent Comps_CoStar Dump'!O:O,'Rent Comps_CoStar Dump'!A:A,'Rent Comps'!B25,'Rent Comps_CoStar Dump'!B:B,0)/'Rent Comps'!E25,0)</f>
        <v>0</v>
      </c>
      <c r="G25" s="480">
        <f>IFERROR(SUMIFS('Rent Comps_CoStar Dump'!P:P,'Rent Comps_CoStar Dump'!A:A,'Rent Comps'!B25,'Rent Comps_CoStar Dump'!B:B,0)/'Rent Comps'!E25,0)</f>
        <v>0</v>
      </c>
      <c r="H25" s="483">
        <f t="shared" si="13"/>
        <v>0</v>
      </c>
      <c r="I25" s="480">
        <f t="shared" si="12"/>
        <v>0</v>
      </c>
      <c r="J25" s="480"/>
      <c r="K25" s="480"/>
      <c r="L25" s="480"/>
      <c r="M25" s="480"/>
      <c r="N25" s="480"/>
      <c r="O25" s="480"/>
      <c r="P25" s="480"/>
      <c r="Q25" s="480"/>
      <c r="R25" s="480"/>
      <c r="S25" s="480"/>
      <c r="T25" s="480"/>
      <c r="U25" s="480"/>
      <c r="V25" s="480"/>
      <c r="W25" s="480"/>
      <c r="X25" s="480"/>
      <c r="Y25" s="480"/>
      <c r="Z25" s="490">
        <f>IFERROR(SUMIFS('Rent Comps_CoStar Dump'!Q:Q,'Rent Comps_CoStar Dump'!A:A,'Rent Comps'!B25,'Rent Comps_CoStar Dump'!B:B,0)/E25,0)</f>
        <v>0</v>
      </c>
      <c r="AA25" s="1242"/>
    </row>
    <row r="26" spans="1:31" hidden="1" outlineLevel="1">
      <c r="A26" s="279">
        <v>3</v>
      </c>
      <c r="B26" s="280" t="str">
        <f>IF($B$7&gt;0,$B$7,"")</f>
        <v>Parkside</v>
      </c>
      <c r="C26" s="288"/>
      <c r="D26" s="295" t="str">
        <f>IFERROR(IF(B26="","",SUMIFS('Rent Comps_CoStar Dump'!G:G,'Rent Comps_CoStar Dump'!A:A,'Rent Comps'!B26,'Rent Comps_CoStar Dump'!B:B,0)/E26),"")</f>
        <v/>
      </c>
      <c r="E26" s="510">
        <f>SUMIFS('Rent Comps_CoStar Dump'!E:E,'Rent Comps_CoStar Dump'!A:A,'Rent Comps'!B26,'Rent Comps_CoStar Dump'!B:B,0)</f>
        <v>0</v>
      </c>
      <c r="F26" s="510">
        <f>IFERROR(SUMIFS('Rent Comps_CoStar Dump'!O:O,'Rent Comps_CoStar Dump'!A:A,'Rent Comps'!B26,'Rent Comps_CoStar Dump'!B:B,0)/'Rent Comps'!E26,0)</f>
        <v>0</v>
      </c>
      <c r="G26" s="480">
        <f>IFERROR(SUMIFS('Rent Comps_CoStar Dump'!P:P,'Rent Comps_CoStar Dump'!A:A,'Rent Comps'!B26,'Rent Comps_CoStar Dump'!B:B,0)/'Rent Comps'!E26,0)</f>
        <v>0</v>
      </c>
      <c r="H26" s="483">
        <f t="shared" si="13"/>
        <v>0</v>
      </c>
      <c r="I26" s="480">
        <f>IFERROR(IF(G26&gt;0,G26-$G$22,0),0)</f>
        <v>0</v>
      </c>
      <c r="J26" s="480"/>
      <c r="K26" s="480"/>
      <c r="L26" s="480"/>
      <c r="M26" s="480"/>
      <c r="N26" s="480"/>
      <c r="O26" s="480"/>
      <c r="P26" s="480"/>
      <c r="Q26" s="480"/>
      <c r="R26" s="480"/>
      <c r="S26" s="480"/>
      <c r="T26" s="480"/>
      <c r="U26" s="480"/>
      <c r="V26" s="480"/>
      <c r="W26" s="480"/>
      <c r="X26" s="480"/>
      <c r="Y26" s="480"/>
      <c r="Z26" s="490">
        <f>IFERROR(SUMIFS('Rent Comps_CoStar Dump'!Q:Q,'Rent Comps_CoStar Dump'!A:A,'Rent Comps'!B26,'Rent Comps_CoStar Dump'!B:B,0)/E26,0)</f>
        <v>0</v>
      </c>
      <c r="AA26" s="1242"/>
      <c r="AE26" s="287"/>
    </row>
    <row r="27" spans="1:31" hidden="1" outlineLevel="1">
      <c r="A27" s="279">
        <v>4</v>
      </c>
      <c r="B27" s="280" t="str">
        <f>IF($B$8&gt;0,$B$8,"")</f>
        <v>Wellington Grande</v>
      </c>
      <c r="C27" s="288"/>
      <c r="D27" s="295" t="str">
        <f>IFERROR(IF(B27="","",SUMIFS('Rent Comps_CoStar Dump'!G:G,'Rent Comps_CoStar Dump'!A:A,'Rent Comps'!B27,'Rent Comps_CoStar Dump'!B:B,0)/E27),"")</f>
        <v/>
      </c>
      <c r="E27" s="510">
        <f>SUMIFS('Rent Comps_CoStar Dump'!E:E,'Rent Comps_CoStar Dump'!A:A,'Rent Comps'!B27,'Rent Comps_CoStar Dump'!B:B,0)</f>
        <v>0</v>
      </c>
      <c r="F27" s="510">
        <f>IFERROR(SUMIFS('Rent Comps_CoStar Dump'!O:O,'Rent Comps_CoStar Dump'!A:A,'Rent Comps'!B27,'Rent Comps_CoStar Dump'!B:B,0)/'Rent Comps'!E27,0)</f>
        <v>0</v>
      </c>
      <c r="G27" s="480">
        <f>IFERROR(SUMIFS('Rent Comps_CoStar Dump'!P:P,'Rent Comps_CoStar Dump'!A:A,'Rent Comps'!B27,'Rent Comps_CoStar Dump'!B:B,0)/'Rent Comps'!E27,0)</f>
        <v>0</v>
      </c>
      <c r="H27" s="483">
        <f t="shared" si="13"/>
        <v>0</v>
      </c>
      <c r="I27" s="480">
        <f>IFERROR(IF(G27&gt;0,G27-$G$22,0),0)</f>
        <v>0</v>
      </c>
      <c r="J27" s="480"/>
      <c r="K27" s="480"/>
      <c r="L27" s="480"/>
      <c r="M27" s="480"/>
      <c r="N27" s="480"/>
      <c r="O27" s="480"/>
      <c r="P27" s="480"/>
      <c r="Q27" s="480"/>
      <c r="R27" s="480"/>
      <c r="S27" s="480"/>
      <c r="T27" s="480"/>
      <c r="U27" s="480"/>
      <c r="V27" s="480"/>
      <c r="W27" s="480"/>
      <c r="X27" s="480"/>
      <c r="Y27" s="480"/>
      <c r="Z27" s="490">
        <f>IFERROR(SUMIFS('Rent Comps_CoStar Dump'!Q:Q,'Rent Comps_CoStar Dump'!A:A,'Rent Comps'!B27,'Rent Comps_CoStar Dump'!B:B,0)/E27,0)</f>
        <v>0</v>
      </c>
      <c r="AA27" s="1242"/>
      <c r="AE27" s="287"/>
    </row>
    <row r="28" spans="1:31" hidden="1" outlineLevel="1">
      <c r="A28" s="279">
        <v>5</v>
      </c>
      <c r="B28" s="280" t="str">
        <f>IF($B$9&gt;0,$B$9,"")</f>
        <v/>
      </c>
      <c r="C28" s="288"/>
      <c r="D28" s="295" t="str">
        <f>IFERROR(IF(B28="","",SUMIFS('Rent Comps_CoStar Dump'!G:G,'Rent Comps_CoStar Dump'!A:A,'Rent Comps'!B28,'Rent Comps_CoStar Dump'!B:B,0)/E28),"")</f>
        <v/>
      </c>
      <c r="E28" s="510">
        <f>SUMIFS('Rent Comps_CoStar Dump'!E:E,'Rent Comps_CoStar Dump'!A:A,'Rent Comps'!B28,'Rent Comps_CoStar Dump'!B:B,0)</f>
        <v>0</v>
      </c>
      <c r="F28" s="510">
        <f>IFERROR(SUMIFS('Rent Comps_CoStar Dump'!O:O,'Rent Comps_CoStar Dump'!A:A,'Rent Comps'!B28,'Rent Comps_CoStar Dump'!B:B,0)/'Rent Comps'!E28,0)</f>
        <v>0</v>
      </c>
      <c r="G28" s="480">
        <f>IFERROR(SUMIFS('Rent Comps_CoStar Dump'!P:P,'Rent Comps_CoStar Dump'!A:A,'Rent Comps'!B28,'Rent Comps_CoStar Dump'!B:B,0)/'Rent Comps'!E28,0)</f>
        <v>0</v>
      </c>
      <c r="H28" s="483">
        <f t="shared" si="13"/>
        <v>0</v>
      </c>
      <c r="I28" s="480">
        <f t="shared" si="12"/>
        <v>0</v>
      </c>
      <c r="J28" s="480"/>
      <c r="K28" s="480"/>
      <c r="L28" s="480"/>
      <c r="M28" s="480"/>
      <c r="N28" s="480"/>
      <c r="O28" s="480"/>
      <c r="P28" s="480"/>
      <c r="Q28" s="480"/>
      <c r="R28" s="480"/>
      <c r="S28" s="480"/>
      <c r="T28" s="480"/>
      <c r="U28" s="480"/>
      <c r="V28" s="480"/>
      <c r="W28" s="480"/>
      <c r="X28" s="480"/>
      <c r="Y28" s="480"/>
      <c r="Z28" s="490">
        <f>IFERROR(SUMIFS('Rent Comps_CoStar Dump'!Q:Q,'Rent Comps_CoStar Dump'!A:A,'Rent Comps'!B28,'Rent Comps_CoStar Dump'!B:B,0)/E28,0)</f>
        <v>0</v>
      </c>
      <c r="AA28" s="1242"/>
      <c r="AE28" s="384"/>
    </row>
    <row r="29" spans="1:31" hidden="1" outlineLevel="1">
      <c r="A29" s="279">
        <v>6</v>
      </c>
      <c r="B29" s="280" t="str">
        <f>IF($B$10&gt;0,$B$10,"")</f>
        <v/>
      </c>
      <c r="C29" s="288"/>
      <c r="D29" s="295" t="str">
        <f>IFERROR(IF(B29="","",SUMIFS('Rent Comps_CoStar Dump'!G:G,'Rent Comps_CoStar Dump'!A:A,'Rent Comps'!B29,'Rent Comps_CoStar Dump'!B:B,0)/E29),"")</f>
        <v/>
      </c>
      <c r="E29" s="510">
        <f>SUMIFS('Rent Comps_CoStar Dump'!E:E,'Rent Comps_CoStar Dump'!A:A,'Rent Comps'!B29,'Rent Comps_CoStar Dump'!B:B,0)</f>
        <v>0</v>
      </c>
      <c r="F29" s="510">
        <f>IFERROR(SUMIFS('Rent Comps_CoStar Dump'!O:O,'Rent Comps_CoStar Dump'!A:A,'Rent Comps'!B29,'Rent Comps_CoStar Dump'!B:B,0)/'Rent Comps'!E29,0)</f>
        <v>0</v>
      </c>
      <c r="G29" s="480">
        <f>IFERROR(SUMIFS('Rent Comps_CoStar Dump'!P:P,'Rent Comps_CoStar Dump'!A:A,'Rent Comps'!B29,'Rent Comps_CoStar Dump'!B:B,0)/'Rent Comps'!E29,0)</f>
        <v>0</v>
      </c>
      <c r="H29" s="483">
        <f t="shared" si="13"/>
        <v>0</v>
      </c>
      <c r="I29" s="480">
        <f t="shared" si="12"/>
        <v>0</v>
      </c>
      <c r="J29" s="480"/>
      <c r="K29" s="480"/>
      <c r="L29" s="480"/>
      <c r="M29" s="480"/>
      <c r="N29" s="480"/>
      <c r="O29" s="480"/>
      <c r="P29" s="480"/>
      <c r="Q29" s="480"/>
      <c r="R29" s="480"/>
      <c r="S29" s="480"/>
      <c r="T29" s="480"/>
      <c r="U29" s="480"/>
      <c r="V29" s="480"/>
      <c r="W29" s="480"/>
      <c r="X29" s="480"/>
      <c r="Y29" s="480"/>
      <c r="Z29" s="490">
        <f>IFERROR(SUMIFS('Rent Comps_CoStar Dump'!Q:Q,'Rent Comps_CoStar Dump'!A:A,'Rent Comps'!B29,'Rent Comps_CoStar Dump'!B:B,0)/E29,0)</f>
        <v>0</v>
      </c>
      <c r="AA29" s="1242"/>
    </row>
    <row r="30" spans="1:31" hidden="1" outlineLevel="1">
      <c r="A30" s="279">
        <v>7</v>
      </c>
      <c r="B30" s="280" t="str">
        <f>IF($B$11&gt;0,$B$11,"")</f>
        <v/>
      </c>
      <c r="C30" s="288"/>
      <c r="D30" s="295" t="str">
        <f>IFERROR(IF(B30="","",SUMIFS('Rent Comps_CoStar Dump'!G:G,'Rent Comps_CoStar Dump'!A:A,'Rent Comps'!B30,'Rent Comps_CoStar Dump'!B:B,0)/E30),"")</f>
        <v/>
      </c>
      <c r="E30" s="510">
        <f>SUMIFS('Rent Comps_CoStar Dump'!E:E,'Rent Comps_CoStar Dump'!A:A,'Rent Comps'!B30,'Rent Comps_CoStar Dump'!B:B,0)</f>
        <v>0</v>
      </c>
      <c r="F30" s="510">
        <f>IFERROR(SUMIFS('Rent Comps_CoStar Dump'!O:O,'Rent Comps_CoStar Dump'!A:A,'Rent Comps'!B30,'Rent Comps_CoStar Dump'!B:B,0)/'Rent Comps'!E30,0)</f>
        <v>0</v>
      </c>
      <c r="G30" s="480">
        <f>IFERROR(SUMIFS('Rent Comps_CoStar Dump'!P:P,'Rent Comps_CoStar Dump'!A:A,'Rent Comps'!B30,'Rent Comps_CoStar Dump'!B:B,0)/'Rent Comps'!E30,0)</f>
        <v>0</v>
      </c>
      <c r="H30" s="483">
        <f t="shared" si="13"/>
        <v>0</v>
      </c>
      <c r="I30" s="480">
        <f t="shared" si="12"/>
        <v>0</v>
      </c>
      <c r="J30" s="480"/>
      <c r="K30" s="480"/>
      <c r="L30" s="480"/>
      <c r="M30" s="480"/>
      <c r="N30" s="480"/>
      <c r="O30" s="480"/>
      <c r="P30" s="480"/>
      <c r="Q30" s="480"/>
      <c r="R30" s="480"/>
      <c r="S30" s="480"/>
      <c r="T30" s="480"/>
      <c r="U30" s="480"/>
      <c r="V30" s="480"/>
      <c r="W30" s="480"/>
      <c r="X30" s="480"/>
      <c r="Y30" s="480"/>
      <c r="Z30" s="490">
        <f>IFERROR(SUMIFS('Rent Comps_CoStar Dump'!Q:Q,'Rent Comps_CoStar Dump'!A:A,'Rent Comps'!B30,'Rent Comps_CoStar Dump'!B:B,0)/E30,0)</f>
        <v>0</v>
      </c>
      <c r="AA30" s="1242"/>
    </row>
    <row r="31" spans="1:31" hidden="1" outlineLevel="1">
      <c r="A31" s="279">
        <v>8</v>
      </c>
      <c r="B31" s="280" t="str">
        <f>IF($B$12&gt;0,$B$12,"")</f>
        <v/>
      </c>
      <c r="C31" s="288"/>
      <c r="D31" s="295" t="str">
        <f>IFERROR(IF(B31="","",SUMIFS('Rent Comps_CoStar Dump'!G:G,'Rent Comps_CoStar Dump'!A:A,'Rent Comps'!B31,'Rent Comps_CoStar Dump'!B:B,0)/E31),"")</f>
        <v/>
      </c>
      <c r="E31" s="510">
        <f>SUMIFS('Rent Comps_CoStar Dump'!E:E,'Rent Comps_CoStar Dump'!A:A,'Rent Comps'!B31,'Rent Comps_CoStar Dump'!B:B,0)</f>
        <v>0</v>
      </c>
      <c r="F31" s="510">
        <f>IFERROR(SUMIFS('Rent Comps_CoStar Dump'!O:O,'Rent Comps_CoStar Dump'!A:A,'Rent Comps'!B31,'Rent Comps_CoStar Dump'!B:B,0)/'Rent Comps'!E31,0)</f>
        <v>0</v>
      </c>
      <c r="G31" s="480">
        <f>IFERROR(SUMIFS('Rent Comps_CoStar Dump'!P:P,'Rent Comps_CoStar Dump'!A:A,'Rent Comps'!B31,'Rent Comps_CoStar Dump'!B:B,0)/'Rent Comps'!E31,0)</f>
        <v>0</v>
      </c>
      <c r="H31" s="483">
        <f t="shared" si="13"/>
        <v>0</v>
      </c>
      <c r="I31" s="480">
        <f t="shared" si="12"/>
        <v>0</v>
      </c>
      <c r="J31" s="480"/>
      <c r="K31" s="480"/>
      <c r="L31" s="480"/>
      <c r="M31" s="480"/>
      <c r="N31" s="480"/>
      <c r="O31" s="480"/>
      <c r="P31" s="480"/>
      <c r="Q31" s="480"/>
      <c r="R31" s="480"/>
      <c r="S31" s="480"/>
      <c r="T31" s="480"/>
      <c r="U31" s="480"/>
      <c r="V31" s="480"/>
      <c r="W31" s="480"/>
      <c r="X31" s="480"/>
      <c r="Y31" s="480"/>
      <c r="Z31" s="490">
        <f>IFERROR(SUMIFS('Rent Comps_CoStar Dump'!Q:Q,'Rent Comps_CoStar Dump'!A:A,'Rent Comps'!B31,'Rent Comps_CoStar Dump'!B:B,0)/E31,0)</f>
        <v>0</v>
      </c>
      <c r="AA31" s="1242"/>
    </row>
    <row r="32" spans="1:31" hidden="1" outlineLevel="1">
      <c r="A32" s="279">
        <v>9</v>
      </c>
      <c r="B32" s="280" t="str">
        <f>IF($B$13&gt;0,$B$13,"")</f>
        <v/>
      </c>
      <c r="C32" s="288"/>
      <c r="D32" s="295" t="str">
        <f>IFERROR(IF(B32="","",SUMIFS('Rent Comps_CoStar Dump'!G:G,'Rent Comps_CoStar Dump'!A:A,'Rent Comps'!B32,'Rent Comps_CoStar Dump'!B:B,0)/E32),"")</f>
        <v/>
      </c>
      <c r="E32" s="510">
        <f>SUMIFS('Rent Comps_CoStar Dump'!E:E,'Rent Comps_CoStar Dump'!A:A,'Rent Comps'!B32,'Rent Comps_CoStar Dump'!B:B,0)</f>
        <v>0</v>
      </c>
      <c r="F32" s="510">
        <f>IFERROR(SUMIFS('Rent Comps_CoStar Dump'!O:O,'Rent Comps_CoStar Dump'!A:A,'Rent Comps'!B32,'Rent Comps_CoStar Dump'!B:B,0)/'Rent Comps'!E32,0)</f>
        <v>0</v>
      </c>
      <c r="G32" s="480">
        <f>IFERROR(SUMIFS('Rent Comps_CoStar Dump'!P:P,'Rent Comps_CoStar Dump'!A:A,'Rent Comps'!B32,'Rent Comps_CoStar Dump'!B:B,0)/'Rent Comps'!E32,0)</f>
        <v>0</v>
      </c>
      <c r="H32" s="483">
        <f t="shared" si="13"/>
        <v>0</v>
      </c>
      <c r="I32" s="480">
        <f t="shared" si="12"/>
        <v>0</v>
      </c>
      <c r="J32" s="480"/>
      <c r="K32" s="480"/>
      <c r="L32" s="480"/>
      <c r="M32" s="480"/>
      <c r="N32" s="480"/>
      <c r="O32" s="480"/>
      <c r="P32" s="480"/>
      <c r="Q32" s="480"/>
      <c r="R32" s="480"/>
      <c r="S32" s="480"/>
      <c r="T32" s="480"/>
      <c r="U32" s="480"/>
      <c r="V32" s="480"/>
      <c r="W32" s="480"/>
      <c r="X32" s="480"/>
      <c r="Y32" s="480"/>
      <c r="Z32" s="490">
        <f>IFERROR(SUMIFS('Rent Comps_CoStar Dump'!Q:Q,'Rent Comps_CoStar Dump'!A:A,'Rent Comps'!B32,'Rent Comps_CoStar Dump'!B:B,0)/E32,0)</f>
        <v>0</v>
      </c>
      <c r="AA32" s="1242"/>
    </row>
    <row r="33" spans="1:30" hidden="1" outlineLevel="1">
      <c r="A33" s="289">
        <v>10</v>
      </c>
      <c r="B33" s="495" t="str">
        <f>IF($B$14&gt;0,$B$14,"")</f>
        <v/>
      </c>
      <c r="C33" s="496"/>
      <c r="D33" s="295" t="str">
        <f>IFERROR(IF(B33="","",SUMIFS('Rent Comps_CoStar Dump'!G:G,'Rent Comps_CoStar Dump'!A:A,'Rent Comps'!B33,'Rent Comps_CoStar Dump'!B:B,0)/E33),"")</f>
        <v/>
      </c>
      <c r="E33" s="513">
        <f>SUMIFS('Rent Comps_CoStar Dump'!E:E,'Rent Comps_CoStar Dump'!A:A,'Rent Comps'!B33,'Rent Comps_CoStar Dump'!B:B,0)</f>
        <v>0</v>
      </c>
      <c r="F33" s="513">
        <f>IFERROR(SUMIFS('Rent Comps_CoStar Dump'!O:O,'Rent Comps_CoStar Dump'!A:A,'Rent Comps'!B33,'Rent Comps_CoStar Dump'!B:B,0)/'Rent Comps'!E33,0)</f>
        <v>0</v>
      </c>
      <c r="G33" s="480">
        <f>IFERROR(SUMIFS('Rent Comps_CoStar Dump'!P:P,'Rent Comps_CoStar Dump'!A:A,'Rent Comps'!B33,'Rent Comps_CoStar Dump'!B:B,0)/'Rent Comps'!E33,0)</f>
        <v>0</v>
      </c>
      <c r="H33" s="483">
        <f t="shared" si="13"/>
        <v>0</v>
      </c>
      <c r="I33" s="480">
        <f t="shared" si="12"/>
        <v>0</v>
      </c>
      <c r="J33" s="498"/>
      <c r="K33" s="498"/>
      <c r="L33" s="498"/>
      <c r="M33" s="498"/>
      <c r="N33" s="498"/>
      <c r="O33" s="498"/>
      <c r="P33" s="498"/>
      <c r="Q33" s="498"/>
      <c r="R33" s="498"/>
      <c r="S33" s="498"/>
      <c r="T33" s="498"/>
      <c r="U33" s="498"/>
      <c r="V33" s="498"/>
      <c r="W33" s="498"/>
      <c r="X33" s="498"/>
      <c r="Y33" s="498"/>
      <c r="Z33" s="490">
        <f>IFERROR(SUMIFS('Rent Comps_CoStar Dump'!Q:Q,'Rent Comps_CoStar Dump'!A:A,'Rent Comps'!B33,'Rent Comps_CoStar Dump'!B:B,0)/E33,0)</f>
        <v>0</v>
      </c>
      <c r="AA33" s="1243"/>
    </row>
    <row r="34" spans="1:30" hidden="1" outlineLevel="1">
      <c r="A34" s="290" t="s">
        <v>303</v>
      </c>
      <c r="B34" s="291"/>
      <c r="C34" s="291"/>
      <c r="D34" s="316" t="str">
        <f>IFERROR(AVERAGE(D22:D33),"")</f>
        <v/>
      </c>
      <c r="E34" s="514">
        <f>IFERROR(AVERAGEIF(E24:E33,"&gt;0"),0)</f>
        <v>0</v>
      </c>
      <c r="F34" s="514">
        <f>IFERROR(AVERAGEIF(F24:F33,"&gt;0"),0)</f>
        <v>0</v>
      </c>
      <c r="G34" s="479">
        <f>IFERROR(AVERAGEIF(G24:G33,"&gt;0"),0)</f>
        <v>0</v>
      </c>
      <c r="H34" s="485">
        <f>IFERROR(AVERAGEIF(H24:H33,"&gt;0"),0)</f>
        <v>0</v>
      </c>
      <c r="I34" s="479">
        <f>IFERROR(AVERAGEIF(I24:I33,"&lt;&gt;0"),0)</f>
        <v>0</v>
      </c>
      <c r="J34" s="479"/>
      <c r="K34" s="479"/>
      <c r="L34" s="479"/>
      <c r="M34" s="479"/>
      <c r="N34" s="479"/>
      <c r="O34" s="479"/>
      <c r="P34" s="479"/>
      <c r="Q34" s="479"/>
      <c r="R34" s="479"/>
      <c r="S34" s="479"/>
      <c r="T34" s="479"/>
      <c r="U34" s="479"/>
      <c r="V34" s="479"/>
      <c r="W34" s="479"/>
      <c r="X34" s="479"/>
      <c r="Y34" s="479"/>
      <c r="Z34" s="491">
        <f>IFERROR(AVERAGEIF(Z24:Z33,"&gt;0"),0)</f>
        <v>0</v>
      </c>
      <c r="AA34" s="292"/>
    </row>
    <row r="35" spans="1:30" hidden="1" outlineLevel="1">
      <c r="A35"/>
      <c r="B35"/>
      <c r="C35"/>
      <c r="D35"/>
      <c r="E35" s="515"/>
      <c r="F35" s="515"/>
      <c r="G35" s="466"/>
      <c r="H35" s="486"/>
      <c r="I35" s="466"/>
      <c r="J35" s="466"/>
      <c r="K35" s="466"/>
      <c r="L35" s="466"/>
      <c r="M35" s="466"/>
      <c r="N35" s="466"/>
      <c r="O35" s="466"/>
      <c r="P35" s="466"/>
      <c r="Q35" s="466"/>
      <c r="R35" s="466"/>
      <c r="S35" s="466"/>
      <c r="T35" s="466"/>
      <c r="U35" s="466"/>
      <c r="V35" s="466"/>
      <c r="W35" s="466"/>
      <c r="X35" s="466"/>
      <c r="Y35" s="466"/>
      <c r="Z35" s="492"/>
      <c r="AA35"/>
    </row>
    <row r="36" spans="1:30" hidden="1" outlineLevel="1">
      <c r="A36" s="338" t="s">
        <v>10</v>
      </c>
      <c r="B36" s="354"/>
      <c r="C36" s="353"/>
      <c r="D36" s="353"/>
      <c r="E36" s="508"/>
      <c r="F36" s="508"/>
      <c r="G36" s="476"/>
      <c r="H36" s="481"/>
      <c r="I36" s="476"/>
      <c r="J36" s="476"/>
      <c r="K36" s="476"/>
      <c r="L36" s="476"/>
      <c r="M36" s="476"/>
      <c r="N36" s="476"/>
      <c r="O36" s="476"/>
      <c r="P36" s="476"/>
      <c r="Q36" s="476"/>
      <c r="R36" s="476"/>
      <c r="S36" s="476"/>
      <c r="T36" s="476"/>
      <c r="U36" s="476"/>
      <c r="V36" s="476"/>
      <c r="W36" s="476"/>
      <c r="X36" s="476"/>
      <c r="Y36" s="476"/>
      <c r="Z36" s="487"/>
      <c r="AA36" s="370"/>
    </row>
    <row r="37" spans="1:30" hidden="1" outlineLevel="1">
      <c r="A37" s="276" t="s">
        <v>0</v>
      </c>
      <c r="B37" s="277" t="s">
        <v>1</v>
      </c>
      <c r="C37" s="281"/>
      <c r="D37" s="294" t="s">
        <v>465</v>
      </c>
      <c r="E37" s="509" t="s">
        <v>3</v>
      </c>
      <c r="F37" s="509" t="s">
        <v>4</v>
      </c>
      <c r="G37" s="477" t="s">
        <v>676</v>
      </c>
      <c r="H37" s="482" t="s">
        <v>386</v>
      </c>
      <c r="I37" s="477" t="s">
        <v>437</v>
      </c>
      <c r="J37" s="477"/>
      <c r="K37" s="477"/>
      <c r="L37" s="477"/>
      <c r="M37" s="477"/>
      <c r="N37" s="477"/>
      <c r="O37" s="477"/>
      <c r="P37" s="477"/>
      <c r="Q37" s="477"/>
      <c r="R37" s="477"/>
      <c r="S37" s="477"/>
      <c r="T37" s="477"/>
      <c r="U37" s="477"/>
      <c r="V37" s="477"/>
      <c r="W37" s="477"/>
      <c r="X37" s="477"/>
      <c r="Y37" s="477"/>
      <c r="Z37" s="488" t="s">
        <v>86</v>
      </c>
      <c r="AA37" s="282" t="s">
        <v>5</v>
      </c>
    </row>
    <row r="38" spans="1:30" hidden="1" outlineLevel="1">
      <c r="A38" s="278" t="s">
        <v>6</v>
      </c>
      <c r="B38" s="280" t="str">
        <f>$B$3</f>
        <v>The Reserve at Towne Crossing</v>
      </c>
      <c r="C38" s="288"/>
      <c r="D38" s="298">
        <f>IFERROR(IF(B38="","",SUMIF('Rent Roll_RedIQ 2'!D:D,1,'Rent Roll_RedIQ 2'!J:J)/E38),"")</f>
        <v>0.21176470588235294</v>
      </c>
      <c r="E38" s="510">
        <f>'Project Summary'!K36</f>
        <v>85</v>
      </c>
      <c r="F38" s="510">
        <f>'Project Summary'!M36</f>
        <v>765</v>
      </c>
      <c r="G38" s="480">
        <f>IF($E38=0,0,'Project Summary'!N36)</f>
        <v>1168.4328350000001</v>
      </c>
      <c r="H38" s="483">
        <f>IFERROR(G38/F38,0)</f>
        <v>1.527363183006536</v>
      </c>
      <c r="I38" s="480">
        <f>IFERROR(IF(G38&gt;0,G38-$G$38,0),0)</f>
        <v>0</v>
      </c>
      <c r="J38" s="480"/>
      <c r="K38" s="480"/>
      <c r="L38" s="480"/>
      <c r="M38" s="480"/>
      <c r="N38" s="480"/>
      <c r="O38" s="480"/>
      <c r="P38" s="480"/>
      <c r="Q38" s="480"/>
      <c r="R38" s="480"/>
      <c r="S38" s="480"/>
      <c r="T38" s="480"/>
      <c r="U38" s="480"/>
      <c r="V38" s="480"/>
      <c r="W38" s="480"/>
      <c r="X38" s="480"/>
      <c r="Y38" s="480"/>
      <c r="Z38" s="490">
        <v>0</v>
      </c>
      <c r="AA38" s="371"/>
    </row>
    <row r="39" spans="1:30" hidden="1" outlineLevel="1">
      <c r="A39" s="289" t="s">
        <v>387</v>
      </c>
      <c r="B39" s="495" t="str">
        <f>$B$4</f>
        <v>-</v>
      </c>
      <c r="C39" s="496"/>
      <c r="D39" s="497" t="str">
        <f>IF(D38="","","-")</f>
        <v>-</v>
      </c>
      <c r="E39" s="511">
        <f>E38</f>
        <v>85</v>
      </c>
      <c r="F39" s="511">
        <f>F38</f>
        <v>765</v>
      </c>
      <c r="G39" s="498">
        <f>IF($E39=0,0,'Project Summary'!N45)</f>
        <v>0</v>
      </c>
      <c r="H39" s="484">
        <f>IFERROR(G39/F39,0)</f>
        <v>0</v>
      </c>
      <c r="I39" s="498">
        <f t="shared" ref="I39:I49" si="14">IFERROR(IF(G39&gt;0,G39-$G$38,0),0)</f>
        <v>0</v>
      </c>
      <c r="J39" s="498"/>
      <c r="K39" s="498"/>
      <c r="L39" s="498"/>
      <c r="M39" s="498"/>
      <c r="N39" s="498"/>
      <c r="O39" s="498"/>
      <c r="P39" s="498"/>
      <c r="Q39" s="498"/>
      <c r="R39" s="498"/>
      <c r="S39" s="498"/>
      <c r="T39" s="498"/>
      <c r="U39" s="498"/>
      <c r="V39" s="498"/>
      <c r="W39" s="498"/>
      <c r="X39" s="498"/>
      <c r="Y39" s="498"/>
      <c r="Z39" s="507">
        <v>0</v>
      </c>
      <c r="AA39" s="1278"/>
    </row>
    <row r="40" spans="1:30" hidden="1" outlineLevel="1">
      <c r="A40" s="500">
        <v>1</v>
      </c>
      <c r="B40" s="501" t="str">
        <f>IF($B$5&gt;0,$B$5,"")</f>
        <v>Paladin</v>
      </c>
      <c r="C40" s="502"/>
      <c r="D40" s="503">
        <f>IFERROR(IF(B40="","",SUMIFS('Rent Comps_CoStar Dump'!G:G,'Rent Comps_CoStar Dump'!A:A,'Rent Comps'!B40,'Rent Comps_CoStar Dump'!B:B,1)/E40),"")</f>
        <v>7.874015748031496E-2</v>
      </c>
      <c r="E40" s="512">
        <f>SUMIFS('Rent Comps_CoStar Dump'!E:E,'Rent Comps_CoStar Dump'!A:A,'Rent Comps'!B40,'Rent Comps_CoStar Dump'!B:B,1)</f>
        <v>127</v>
      </c>
      <c r="F40" s="512">
        <f>IFERROR(SUMIFS('Rent Comps_CoStar Dump'!O:O,'Rent Comps_CoStar Dump'!A:A,'Rent Comps'!B40,'Rent Comps_CoStar Dump'!B:B,1)/'Rent Comps'!E40,0)</f>
        <v>757.56692913385825</v>
      </c>
      <c r="G40" s="504">
        <f>IFERROR(SUMIFS('Rent Comps_CoStar Dump'!P:P,'Rent Comps_CoStar Dump'!A:A,'Rent Comps'!B40,'Rent Comps_CoStar Dump'!B:B,1)/'Rent Comps'!E40,0)</f>
        <v>1377.748031496063</v>
      </c>
      <c r="H40" s="505">
        <f t="shared" ref="H40:H49" si="15">IFERROR(G40/F40,0)</f>
        <v>1.8186485952749687</v>
      </c>
      <c r="I40" s="504">
        <f t="shared" si="14"/>
        <v>209.31519649606298</v>
      </c>
      <c r="J40" s="504"/>
      <c r="K40" s="504"/>
      <c r="L40" s="504"/>
      <c r="M40" s="504"/>
      <c r="N40" s="504"/>
      <c r="O40" s="504"/>
      <c r="P40" s="504"/>
      <c r="Q40" s="504"/>
      <c r="R40" s="504"/>
      <c r="S40" s="504"/>
      <c r="T40" s="504"/>
      <c r="U40" s="504"/>
      <c r="V40" s="504"/>
      <c r="W40" s="504"/>
      <c r="X40" s="504"/>
      <c r="Y40" s="504"/>
      <c r="Z40" s="506">
        <f>IFERROR(SUMIFS('Rent Comps_CoStar Dump'!Q:Q,'Rent Comps_CoStar Dump'!A:A,'Rent Comps'!B40,'Rent Comps_CoStar Dump'!B:B,1)/E40,0)</f>
        <v>7.0000000000000001E-3</v>
      </c>
      <c r="AA40" s="1241"/>
    </row>
    <row r="41" spans="1:30" hidden="1" outlineLevel="1">
      <c r="A41" s="279">
        <v>2</v>
      </c>
      <c r="B41" s="280" t="str">
        <f>IF($B$6&gt;0,$B$6,"")</f>
        <v>Longfellow Arms</v>
      </c>
      <c r="C41" s="288"/>
      <c r="D41" s="295">
        <f>IFERROR(IF(B41="","",SUMIFS('Rent Comps_CoStar Dump'!G:G,'Rent Comps_CoStar Dump'!A:A,'Rent Comps'!B41,'Rent Comps_CoStar Dump'!B:B,1)/E41),"")</f>
        <v>7.2916666666666671E-2</v>
      </c>
      <c r="E41" s="510">
        <f>SUMIFS('Rent Comps_CoStar Dump'!E:E,'Rent Comps_CoStar Dump'!A:A,'Rent Comps'!B41,'Rent Comps_CoStar Dump'!B:B,1)</f>
        <v>96</v>
      </c>
      <c r="F41" s="510">
        <f>IFERROR(SUMIFS('Rent Comps_CoStar Dump'!O:O,'Rent Comps_CoStar Dump'!A:A,'Rent Comps'!B41,'Rent Comps_CoStar Dump'!B:B,1)/'Rent Comps'!E41,0)</f>
        <v>682.875</v>
      </c>
      <c r="G41" s="480">
        <f>IFERROR(SUMIFS('Rent Comps_CoStar Dump'!P:P,'Rent Comps_CoStar Dump'!A:A,'Rent Comps'!B41,'Rent Comps_CoStar Dump'!B:B,1)/'Rent Comps'!E41,0)</f>
        <v>1142.125</v>
      </c>
      <c r="H41" s="483">
        <f t="shared" si="15"/>
        <v>1.6725242540728538</v>
      </c>
      <c r="I41" s="480">
        <f t="shared" si="14"/>
        <v>-26.307835000000068</v>
      </c>
      <c r="J41" s="480"/>
      <c r="K41" s="480"/>
      <c r="L41" s="480"/>
      <c r="M41" s="480"/>
      <c r="N41" s="480"/>
      <c r="O41" s="480"/>
      <c r="P41" s="480"/>
      <c r="Q41" s="480"/>
      <c r="R41" s="480"/>
      <c r="S41" s="480"/>
      <c r="T41" s="480"/>
      <c r="U41" s="480"/>
      <c r="V41" s="480"/>
      <c r="W41" s="480"/>
      <c r="X41" s="480"/>
      <c r="Y41" s="480"/>
      <c r="Z41" s="490">
        <f>IFERROR(SUMIFS('Rent Comps_CoStar Dump'!Q:Q,'Rent Comps_CoStar Dump'!A:A,'Rent Comps'!B41,'Rent Comps_CoStar Dump'!B:B,1)/E41,0)</f>
        <v>5.0000000000000001E-3</v>
      </c>
      <c r="AA41" s="1242"/>
      <c r="AD41" s="60"/>
    </row>
    <row r="42" spans="1:30" hidden="1" outlineLevel="1">
      <c r="A42" s="279">
        <v>3</v>
      </c>
      <c r="B42" s="280" t="str">
        <f>IF($B$7&gt;0,$B$7,"")</f>
        <v>Parkside</v>
      </c>
      <c r="C42" s="288"/>
      <c r="D42" s="295">
        <f>IFERROR(IF(B42="","",SUMIFS('Rent Comps_CoStar Dump'!G:G,'Rent Comps_CoStar Dump'!A:A,'Rent Comps'!B42,'Rent Comps_CoStar Dump'!B:B,1)/E42),"")</f>
        <v>0.13750000000000001</v>
      </c>
      <c r="E42" s="510">
        <f>SUMIFS('Rent Comps_CoStar Dump'!E:E,'Rent Comps_CoStar Dump'!A:A,'Rent Comps'!B42,'Rent Comps_CoStar Dump'!B:B,1)</f>
        <v>80</v>
      </c>
      <c r="F42" s="510">
        <f>IFERROR(SUMIFS('Rent Comps_CoStar Dump'!O:O,'Rent Comps_CoStar Dump'!A:A,'Rent Comps'!B42,'Rent Comps_CoStar Dump'!B:B,1)/'Rent Comps'!E42,0)</f>
        <v>649</v>
      </c>
      <c r="G42" s="480">
        <f>IFERROR(SUMIFS('Rent Comps_CoStar Dump'!P:P,'Rent Comps_CoStar Dump'!A:A,'Rent Comps'!B42,'Rent Comps_CoStar Dump'!B:B,1)/'Rent Comps'!E42,0)</f>
        <v>1232</v>
      </c>
      <c r="H42" s="483">
        <f t="shared" si="15"/>
        <v>1.8983050847457628</v>
      </c>
      <c r="I42" s="480">
        <f>IFERROR(IF(G42&gt;0,G42-$G$38,0),0)</f>
        <v>63.567164999999932</v>
      </c>
      <c r="J42" s="480"/>
      <c r="K42" s="480"/>
      <c r="L42" s="480"/>
      <c r="M42" s="480"/>
      <c r="N42" s="480"/>
      <c r="O42" s="480"/>
      <c r="P42" s="480"/>
      <c r="Q42" s="480"/>
      <c r="R42" s="480"/>
      <c r="S42" s="480"/>
      <c r="T42" s="480"/>
      <c r="U42" s="480"/>
      <c r="V42" s="480"/>
      <c r="W42" s="480"/>
      <c r="X42" s="480"/>
      <c r="Y42" s="480"/>
      <c r="Z42" s="490">
        <f>IFERROR(SUMIFS('Rent Comps_CoStar Dump'!Q:Q,'Rent Comps_CoStar Dump'!A:A,'Rent Comps'!B42,'Rent Comps_CoStar Dump'!B:B,1)/E42,0)</f>
        <v>8.0000000000000002E-3</v>
      </c>
      <c r="AA42" s="1242"/>
    </row>
    <row r="43" spans="1:30" hidden="1" outlineLevel="1">
      <c r="A43" s="279">
        <v>4</v>
      </c>
      <c r="B43" s="280" t="str">
        <f>IF($B$8&gt;0,$B$8,"")</f>
        <v>Wellington Grande</v>
      </c>
      <c r="C43" s="288"/>
      <c r="D43" s="295">
        <f>IFERROR(IF(B43="","",SUMIFS('Rent Comps_CoStar Dump'!G:G,'Rent Comps_CoStar Dump'!A:A,'Rent Comps'!B43,'Rent Comps_CoStar Dump'!B:B,1)/E43),"")</f>
        <v>0.04</v>
      </c>
      <c r="E43" s="510">
        <f>SUMIFS('Rent Comps_CoStar Dump'!E:E,'Rent Comps_CoStar Dump'!A:A,'Rent Comps'!B43,'Rent Comps_CoStar Dump'!B:B,1)</f>
        <v>100</v>
      </c>
      <c r="F43" s="510">
        <f>IFERROR(SUMIFS('Rent Comps_CoStar Dump'!O:O,'Rent Comps_CoStar Dump'!A:A,'Rent Comps'!B43,'Rent Comps_CoStar Dump'!B:B,1)/'Rent Comps'!E43,0)</f>
        <v>848.54</v>
      </c>
      <c r="G43" s="480">
        <f>IFERROR(SUMIFS('Rent Comps_CoStar Dump'!P:P,'Rent Comps_CoStar Dump'!A:A,'Rent Comps'!B43,'Rent Comps_CoStar Dump'!B:B,1)/'Rent Comps'!E43,0)</f>
        <v>1357.94</v>
      </c>
      <c r="H43" s="483">
        <f t="shared" si="15"/>
        <v>1.6003252645720887</v>
      </c>
      <c r="I43" s="480">
        <f t="shared" si="14"/>
        <v>189.50716499999999</v>
      </c>
      <c r="J43" s="480"/>
      <c r="K43" s="480"/>
      <c r="L43" s="480"/>
      <c r="M43" s="480"/>
      <c r="N43" s="480"/>
      <c r="O43" s="480"/>
      <c r="P43" s="480"/>
      <c r="Q43" s="480"/>
      <c r="R43" s="480"/>
      <c r="S43" s="480"/>
      <c r="T43" s="480"/>
      <c r="U43" s="480"/>
      <c r="V43" s="480"/>
      <c r="W43" s="480"/>
      <c r="X43" s="480"/>
      <c r="Y43" s="480"/>
      <c r="Z43" s="490">
        <f>IFERROR(SUMIFS('Rent Comps_CoStar Dump'!Q:Q,'Rent Comps_CoStar Dump'!A:A,'Rent Comps'!B43,'Rent Comps_CoStar Dump'!B:B,1)/E43,0)</f>
        <v>0</v>
      </c>
      <c r="AA43" s="1242"/>
    </row>
    <row r="44" spans="1:30" hidden="1" outlineLevel="1">
      <c r="A44" s="279">
        <v>5</v>
      </c>
      <c r="B44" s="280" t="str">
        <f>IF($B$9&gt;0,$B$9,"")</f>
        <v/>
      </c>
      <c r="C44" s="288"/>
      <c r="D44" s="295" t="str">
        <f>IFERROR(IF(B44="","",SUMIFS('Rent Comps_CoStar Dump'!G:G,'Rent Comps_CoStar Dump'!A:A,'Rent Comps'!B44,'Rent Comps_CoStar Dump'!B:B,1)/E44),"")</f>
        <v/>
      </c>
      <c r="E44" s="510">
        <f>SUMIFS('Rent Comps_CoStar Dump'!E:E,'Rent Comps_CoStar Dump'!A:A,'Rent Comps'!B44,'Rent Comps_CoStar Dump'!B:B,1)</f>
        <v>0</v>
      </c>
      <c r="F44" s="510">
        <f>IFERROR(SUMIFS('Rent Comps_CoStar Dump'!O:O,'Rent Comps_CoStar Dump'!A:A,'Rent Comps'!B44,'Rent Comps_CoStar Dump'!B:B,1)/'Rent Comps'!E44,0)</f>
        <v>0</v>
      </c>
      <c r="G44" s="480">
        <f>IFERROR(SUMIFS('Rent Comps_CoStar Dump'!P:P,'Rent Comps_CoStar Dump'!A:A,'Rent Comps'!B44,'Rent Comps_CoStar Dump'!B:B,1)/'Rent Comps'!E44,0)</f>
        <v>0</v>
      </c>
      <c r="H44" s="483">
        <f t="shared" si="15"/>
        <v>0</v>
      </c>
      <c r="I44" s="480">
        <f t="shared" si="14"/>
        <v>0</v>
      </c>
      <c r="J44" s="480"/>
      <c r="K44" s="480"/>
      <c r="L44" s="480"/>
      <c r="M44" s="480"/>
      <c r="N44" s="480"/>
      <c r="O44" s="480"/>
      <c r="P44" s="480"/>
      <c r="Q44" s="480"/>
      <c r="R44" s="480"/>
      <c r="S44" s="480"/>
      <c r="T44" s="480"/>
      <c r="U44" s="480"/>
      <c r="V44" s="480"/>
      <c r="W44" s="480"/>
      <c r="X44" s="480"/>
      <c r="Y44" s="480"/>
      <c r="Z44" s="490">
        <f>IFERROR(SUMIFS('Rent Comps_CoStar Dump'!Q:Q,'Rent Comps_CoStar Dump'!A:A,'Rent Comps'!B44,'Rent Comps_CoStar Dump'!B:B,1)/E44,0)</f>
        <v>0</v>
      </c>
      <c r="AA44" s="1242"/>
    </row>
    <row r="45" spans="1:30" hidden="1" outlineLevel="1">
      <c r="A45" s="279">
        <v>6</v>
      </c>
      <c r="B45" s="280" t="str">
        <f>IF($B$10&gt;0,$B$10,"")</f>
        <v/>
      </c>
      <c r="C45" s="288"/>
      <c r="D45" s="295" t="str">
        <f>IFERROR(IF(B45="","",SUMIFS('Rent Comps_CoStar Dump'!G:G,'Rent Comps_CoStar Dump'!A:A,'Rent Comps'!B45,'Rent Comps_CoStar Dump'!B:B,1)/E45),"")</f>
        <v/>
      </c>
      <c r="E45" s="510">
        <f>SUMIFS('Rent Comps_CoStar Dump'!E:E,'Rent Comps_CoStar Dump'!A:A,'Rent Comps'!B45,'Rent Comps_CoStar Dump'!B:B,1)</f>
        <v>0</v>
      </c>
      <c r="F45" s="510">
        <f>IFERROR(SUMIFS('Rent Comps_CoStar Dump'!O:O,'Rent Comps_CoStar Dump'!A:A,'Rent Comps'!B45,'Rent Comps_CoStar Dump'!B:B,1)/'Rent Comps'!E45,0)</f>
        <v>0</v>
      </c>
      <c r="G45" s="480">
        <f>IFERROR(SUMIFS('Rent Comps_CoStar Dump'!P:P,'Rent Comps_CoStar Dump'!A:A,'Rent Comps'!B45,'Rent Comps_CoStar Dump'!B:B,1)/'Rent Comps'!E45,0)</f>
        <v>0</v>
      </c>
      <c r="H45" s="483">
        <f t="shared" si="15"/>
        <v>0</v>
      </c>
      <c r="I45" s="480">
        <f t="shared" si="14"/>
        <v>0</v>
      </c>
      <c r="J45" s="480"/>
      <c r="K45" s="480"/>
      <c r="L45" s="480"/>
      <c r="M45" s="480"/>
      <c r="N45" s="480"/>
      <c r="O45" s="480"/>
      <c r="P45" s="480"/>
      <c r="Q45" s="480"/>
      <c r="R45" s="480"/>
      <c r="S45" s="480"/>
      <c r="T45" s="480"/>
      <c r="U45" s="480"/>
      <c r="V45" s="480"/>
      <c r="W45" s="480"/>
      <c r="X45" s="480"/>
      <c r="Y45" s="480"/>
      <c r="Z45" s="490">
        <f>IFERROR(SUMIFS('Rent Comps_CoStar Dump'!Q:Q,'Rent Comps_CoStar Dump'!A:A,'Rent Comps'!B45,'Rent Comps_CoStar Dump'!B:B,1)/E45,0)</f>
        <v>0</v>
      </c>
      <c r="AA45" s="1242"/>
    </row>
    <row r="46" spans="1:30" hidden="1" outlineLevel="1">
      <c r="A46" s="279">
        <v>7</v>
      </c>
      <c r="B46" s="280" t="str">
        <f>IF($B$11&gt;0,$B$11,"")</f>
        <v/>
      </c>
      <c r="C46" s="288"/>
      <c r="D46" s="295" t="str">
        <f>IFERROR(IF(B46="","",SUMIFS('Rent Comps_CoStar Dump'!G:G,'Rent Comps_CoStar Dump'!A:A,'Rent Comps'!B46,'Rent Comps_CoStar Dump'!B:B,1)/E46),"")</f>
        <v/>
      </c>
      <c r="E46" s="510">
        <f>SUMIFS('Rent Comps_CoStar Dump'!E:E,'Rent Comps_CoStar Dump'!A:A,'Rent Comps'!B46,'Rent Comps_CoStar Dump'!B:B,1)</f>
        <v>0</v>
      </c>
      <c r="F46" s="510">
        <f>IFERROR(SUMIFS('Rent Comps_CoStar Dump'!O:O,'Rent Comps_CoStar Dump'!A:A,'Rent Comps'!B46,'Rent Comps_CoStar Dump'!B:B,1)/'Rent Comps'!E46,0)</f>
        <v>0</v>
      </c>
      <c r="G46" s="480">
        <f>IFERROR(SUMIFS('Rent Comps_CoStar Dump'!P:P,'Rent Comps_CoStar Dump'!A:A,'Rent Comps'!B46,'Rent Comps_CoStar Dump'!B:B,1)/'Rent Comps'!E46,0)</f>
        <v>0</v>
      </c>
      <c r="H46" s="483">
        <f t="shared" si="15"/>
        <v>0</v>
      </c>
      <c r="I46" s="480">
        <f t="shared" si="14"/>
        <v>0</v>
      </c>
      <c r="J46" s="480"/>
      <c r="K46" s="480"/>
      <c r="L46" s="480"/>
      <c r="M46" s="480"/>
      <c r="N46" s="480"/>
      <c r="O46" s="480"/>
      <c r="P46" s="480"/>
      <c r="Q46" s="480"/>
      <c r="R46" s="480"/>
      <c r="S46" s="480"/>
      <c r="T46" s="480"/>
      <c r="U46" s="480"/>
      <c r="V46" s="480"/>
      <c r="W46" s="480"/>
      <c r="X46" s="480"/>
      <c r="Y46" s="480"/>
      <c r="Z46" s="490">
        <f>IFERROR(SUMIFS('Rent Comps_CoStar Dump'!Q:Q,'Rent Comps_CoStar Dump'!A:A,'Rent Comps'!B46,'Rent Comps_CoStar Dump'!B:B,1)/E46,0)</f>
        <v>0</v>
      </c>
      <c r="AA46" s="1242"/>
    </row>
    <row r="47" spans="1:30" hidden="1" outlineLevel="1">
      <c r="A47" s="279">
        <v>8</v>
      </c>
      <c r="B47" s="280" t="str">
        <f>IF($B$12&gt;0,$B$12,"")</f>
        <v/>
      </c>
      <c r="C47" s="288"/>
      <c r="D47" s="295" t="str">
        <f>IFERROR(IF(B47="","",SUMIFS('Rent Comps_CoStar Dump'!G:G,'Rent Comps_CoStar Dump'!A:A,'Rent Comps'!B47,'Rent Comps_CoStar Dump'!B:B,1)/E47),"")</f>
        <v/>
      </c>
      <c r="E47" s="510">
        <f>SUMIFS('Rent Comps_CoStar Dump'!E:E,'Rent Comps_CoStar Dump'!A:A,'Rent Comps'!B47,'Rent Comps_CoStar Dump'!B:B,1)</f>
        <v>0</v>
      </c>
      <c r="F47" s="510">
        <f>IFERROR(SUMIFS('Rent Comps_CoStar Dump'!O:O,'Rent Comps_CoStar Dump'!A:A,'Rent Comps'!B47,'Rent Comps_CoStar Dump'!B:B,1)/'Rent Comps'!E47,0)</f>
        <v>0</v>
      </c>
      <c r="G47" s="480">
        <f>IFERROR(SUMIFS('Rent Comps_CoStar Dump'!P:P,'Rent Comps_CoStar Dump'!A:A,'Rent Comps'!B47,'Rent Comps_CoStar Dump'!B:B,1)/'Rent Comps'!E47,0)</f>
        <v>0</v>
      </c>
      <c r="H47" s="483">
        <f t="shared" si="15"/>
        <v>0</v>
      </c>
      <c r="I47" s="480">
        <f t="shared" si="14"/>
        <v>0</v>
      </c>
      <c r="J47" s="480"/>
      <c r="K47" s="480"/>
      <c r="L47" s="480"/>
      <c r="M47" s="480"/>
      <c r="N47" s="480"/>
      <c r="O47" s="480"/>
      <c r="P47" s="480"/>
      <c r="Q47" s="480"/>
      <c r="R47" s="480"/>
      <c r="S47" s="480"/>
      <c r="T47" s="480"/>
      <c r="U47" s="480"/>
      <c r="V47" s="480"/>
      <c r="W47" s="480"/>
      <c r="X47" s="480"/>
      <c r="Y47" s="480"/>
      <c r="Z47" s="490">
        <f>IFERROR(SUMIFS('Rent Comps_CoStar Dump'!Q:Q,'Rent Comps_CoStar Dump'!A:A,'Rent Comps'!B47,'Rent Comps_CoStar Dump'!B:B,1)/E47,0)</f>
        <v>0</v>
      </c>
      <c r="AA47" s="1242"/>
    </row>
    <row r="48" spans="1:30" hidden="1" outlineLevel="1">
      <c r="A48" s="279">
        <v>9</v>
      </c>
      <c r="B48" s="280" t="str">
        <f>IF($B$13&gt;0,$B$13,"")</f>
        <v/>
      </c>
      <c r="C48" s="288"/>
      <c r="D48" s="295" t="str">
        <f>IFERROR(IF(B48="","",SUMIFS('Rent Comps_CoStar Dump'!G:G,'Rent Comps_CoStar Dump'!A:A,'Rent Comps'!B48,'Rent Comps_CoStar Dump'!B:B,1)/E48),"")</f>
        <v/>
      </c>
      <c r="E48" s="510">
        <f>SUMIFS('Rent Comps_CoStar Dump'!E:E,'Rent Comps_CoStar Dump'!A:A,'Rent Comps'!B48,'Rent Comps_CoStar Dump'!B:B,1)</f>
        <v>0</v>
      </c>
      <c r="F48" s="510">
        <f>IFERROR(SUMIFS('Rent Comps_CoStar Dump'!O:O,'Rent Comps_CoStar Dump'!A:A,'Rent Comps'!B48,'Rent Comps_CoStar Dump'!B:B,1)/'Rent Comps'!E48,0)</f>
        <v>0</v>
      </c>
      <c r="G48" s="480">
        <f>IFERROR(SUMIFS('Rent Comps_CoStar Dump'!P:P,'Rent Comps_CoStar Dump'!A:A,'Rent Comps'!B48,'Rent Comps_CoStar Dump'!B:B,1)/'Rent Comps'!E48,0)</f>
        <v>0</v>
      </c>
      <c r="H48" s="483">
        <f t="shared" si="15"/>
        <v>0</v>
      </c>
      <c r="I48" s="480">
        <f t="shared" si="14"/>
        <v>0</v>
      </c>
      <c r="J48" s="480"/>
      <c r="K48" s="480"/>
      <c r="L48" s="480"/>
      <c r="M48" s="480"/>
      <c r="N48" s="480"/>
      <c r="O48" s="480"/>
      <c r="P48" s="480"/>
      <c r="Q48" s="480"/>
      <c r="R48" s="480"/>
      <c r="S48" s="480"/>
      <c r="T48" s="480"/>
      <c r="U48" s="480"/>
      <c r="V48" s="480"/>
      <c r="W48" s="480"/>
      <c r="X48" s="480"/>
      <c r="Y48" s="480"/>
      <c r="Z48" s="490">
        <f>IFERROR(SUMIFS('Rent Comps_CoStar Dump'!Q:Q,'Rent Comps_CoStar Dump'!A:A,'Rent Comps'!B48,'Rent Comps_CoStar Dump'!B:B,1)/E48,0)</f>
        <v>0</v>
      </c>
      <c r="AA48" s="1242"/>
    </row>
    <row r="49" spans="1:27" hidden="1" outlineLevel="1">
      <c r="A49" s="289">
        <v>10</v>
      </c>
      <c r="B49" s="495" t="str">
        <f>IF($B$14&gt;0,$B$14,"")</f>
        <v/>
      </c>
      <c r="C49" s="496"/>
      <c r="D49" s="295" t="str">
        <f>IFERROR(IF(B49="","",SUMIFS('Rent Comps_CoStar Dump'!G:G,'Rent Comps_CoStar Dump'!A:A,'Rent Comps'!B49,'Rent Comps_CoStar Dump'!B:B,1)/E49),"")</f>
        <v/>
      </c>
      <c r="E49" s="513">
        <f>SUMIFS('Rent Comps_CoStar Dump'!E:E,'Rent Comps_CoStar Dump'!A:A,'Rent Comps'!B49,'Rent Comps_CoStar Dump'!B:B,1)</f>
        <v>0</v>
      </c>
      <c r="F49" s="513">
        <f>IFERROR(SUMIFS('Rent Comps_CoStar Dump'!O:O,'Rent Comps_CoStar Dump'!A:A,'Rent Comps'!B49,'Rent Comps_CoStar Dump'!B:B,1)/'Rent Comps'!E49,0)</f>
        <v>0</v>
      </c>
      <c r="G49" s="480">
        <f>IFERROR(SUMIFS('Rent Comps_CoStar Dump'!P:P,'Rent Comps_CoStar Dump'!A:A,'Rent Comps'!B49,'Rent Comps_CoStar Dump'!B:B,1)/'Rent Comps'!E49,0)</f>
        <v>0</v>
      </c>
      <c r="H49" s="483">
        <f t="shared" si="15"/>
        <v>0</v>
      </c>
      <c r="I49" s="480">
        <f t="shared" si="14"/>
        <v>0</v>
      </c>
      <c r="J49" s="498"/>
      <c r="K49" s="498"/>
      <c r="L49" s="498"/>
      <c r="M49" s="498"/>
      <c r="N49" s="498"/>
      <c r="O49" s="498"/>
      <c r="P49" s="498"/>
      <c r="Q49" s="498"/>
      <c r="R49" s="498"/>
      <c r="S49" s="498"/>
      <c r="T49" s="498"/>
      <c r="U49" s="498"/>
      <c r="V49" s="498"/>
      <c r="W49" s="498"/>
      <c r="X49" s="498"/>
      <c r="Y49" s="498"/>
      <c r="Z49" s="490">
        <f>IFERROR(SUMIFS('Rent Comps_CoStar Dump'!Q:Q,'Rent Comps_CoStar Dump'!A:A,'Rent Comps'!B49,'Rent Comps_CoStar Dump'!B:B,1)/E49,0)</f>
        <v>0</v>
      </c>
      <c r="AA49" s="1243"/>
    </row>
    <row r="50" spans="1:27" hidden="1" outlineLevel="1">
      <c r="A50" s="290" t="s">
        <v>303</v>
      </c>
      <c r="B50" s="291"/>
      <c r="C50" s="291"/>
      <c r="D50" s="316">
        <f>IFERROR(AVERAGE(D38:D49),"")</f>
        <v>0.10818430600586693</v>
      </c>
      <c r="E50" s="514">
        <f>IFERROR(AVERAGEIF(E40:E49,"&gt;0"),0)</f>
        <v>100.75</v>
      </c>
      <c r="F50" s="514">
        <f>IFERROR(AVERAGEIF(F40:F49,"&gt;0"),0)</f>
        <v>734.49548228346453</v>
      </c>
      <c r="G50" s="479">
        <f>IFERROR(AVERAGEIF(G40:G49,"&gt;0"),0)</f>
        <v>1277.4532578740159</v>
      </c>
      <c r="H50" s="485">
        <f>IFERROR(AVERAGEIF(H40:H49,"&gt;0"),0)</f>
        <v>1.7474507996664184</v>
      </c>
      <c r="I50" s="479">
        <f>IFERROR(AVERAGEIF(I40:I49,"&lt;&gt;0"),0)</f>
        <v>109.02042287401571</v>
      </c>
      <c r="J50" s="479"/>
      <c r="K50" s="479"/>
      <c r="L50" s="479"/>
      <c r="M50" s="479"/>
      <c r="N50" s="479"/>
      <c r="O50" s="479"/>
      <c r="P50" s="479"/>
      <c r="Q50" s="479"/>
      <c r="R50" s="479"/>
      <c r="S50" s="479"/>
      <c r="T50" s="479"/>
      <c r="U50" s="479"/>
      <c r="V50" s="479"/>
      <c r="W50" s="479"/>
      <c r="X50" s="479"/>
      <c r="Y50" s="479"/>
      <c r="Z50" s="491">
        <f>IFERROR(AVERAGEIF(Z40:Z49,"&gt;0"),0)</f>
        <v>6.6666666666666671E-3</v>
      </c>
      <c r="AA50" s="292"/>
    </row>
    <row r="51" spans="1:27" hidden="1" outlineLevel="1"/>
    <row r="52" spans="1:27" hidden="1" outlineLevel="1">
      <c r="A52" s="338" t="s">
        <v>11</v>
      </c>
      <c r="B52" s="354"/>
      <c r="C52" s="353"/>
      <c r="D52" s="353"/>
      <c r="E52" s="508"/>
      <c r="F52" s="508"/>
      <c r="G52" s="476"/>
      <c r="H52" s="481"/>
      <c r="I52" s="476"/>
      <c r="J52" s="476"/>
      <c r="K52" s="476"/>
      <c r="L52" s="476"/>
      <c r="M52" s="476"/>
      <c r="N52" s="476"/>
      <c r="O52" s="476"/>
      <c r="P52" s="476"/>
      <c r="Q52" s="476"/>
      <c r="R52" s="476"/>
      <c r="S52" s="476"/>
      <c r="T52" s="476"/>
      <c r="U52" s="476"/>
      <c r="V52" s="476"/>
      <c r="W52" s="476"/>
      <c r="X52" s="476"/>
      <c r="Y52" s="476"/>
      <c r="Z52" s="487"/>
      <c r="AA52" s="370"/>
    </row>
    <row r="53" spans="1:27" hidden="1" outlineLevel="1">
      <c r="A53" s="276" t="s">
        <v>0</v>
      </c>
      <c r="B53" s="277" t="s">
        <v>1</v>
      </c>
      <c r="C53" s="281"/>
      <c r="D53" s="294" t="s">
        <v>465</v>
      </c>
      <c r="E53" s="509" t="s">
        <v>3</v>
      </c>
      <c r="F53" s="509" t="s">
        <v>4</v>
      </c>
      <c r="G53" s="477" t="s">
        <v>676</v>
      </c>
      <c r="H53" s="482" t="s">
        <v>386</v>
      </c>
      <c r="I53" s="477" t="s">
        <v>437</v>
      </c>
      <c r="J53" s="477"/>
      <c r="K53" s="477"/>
      <c r="L53" s="477"/>
      <c r="M53" s="477"/>
      <c r="N53" s="477"/>
      <c r="O53" s="477"/>
      <c r="P53" s="477"/>
      <c r="Q53" s="477"/>
      <c r="R53" s="477"/>
      <c r="S53" s="477"/>
      <c r="T53" s="477"/>
      <c r="U53" s="477"/>
      <c r="V53" s="477"/>
      <c r="W53" s="477"/>
      <c r="X53" s="477"/>
      <c r="Y53" s="477"/>
      <c r="Z53" s="488" t="s">
        <v>86</v>
      </c>
      <c r="AA53" s="282" t="s">
        <v>5</v>
      </c>
    </row>
    <row r="54" spans="1:27" hidden="1" outlineLevel="1">
      <c r="A54" s="278" t="s">
        <v>6</v>
      </c>
      <c r="B54" s="280" t="str">
        <f>$B$3</f>
        <v>The Reserve at Towne Crossing</v>
      </c>
      <c r="C54" s="288"/>
      <c r="D54" s="298">
        <f>IFERROR(IF(B54="","",SUMIF('Rent Roll_RedIQ 2'!D:D,2,'Rent Roll_RedIQ 2'!J:J)/E54),"")</f>
        <v>7.476635514018691E-2</v>
      </c>
      <c r="E54" s="510">
        <f>'Project Summary'!K37</f>
        <v>107</v>
      </c>
      <c r="F54" s="510">
        <f>'Project Summary'!M37</f>
        <v>1112.3925233644859</v>
      </c>
      <c r="G54" s="480">
        <f>IF($E54=0,0,'Project Summary'!N37)</f>
        <v>1456.6258430654204</v>
      </c>
      <c r="H54" s="483">
        <f>IFERROR(G54/F54,0)</f>
        <v>1.3094531044309647</v>
      </c>
      <c r="I54" s="480">
        <f>IFERROR(IF(G54&gt;0,G54-$G$54,0),0)</f>
        <v>0</v>
      </c>
      <c r="J54" s="480"/>
      <c r="K54" s="480"/>
      <c r="L54" s="480"/>
      <c r="M54" s="480"/>
      <c r="N54" s="480"/>
      <c r="O54" s="480"/>
      <c r="P54" s="480"/>
      <c r="Q54" s="480"/>
      <c r="R54" s="480"/>
      <c r="S54" s="480"/>
      <c r="T54" s="480"/>
      <c r="U54" s="480"/>
      <c r="V54" s="480"/>
      <c r="W54" s="480"/>
      <c r="X54" s="480"/>
      <c r="Y54" s="480"/>
      <c r="Z54" s="489">
        <v>0</v>
      </c>
      <c r="AA54" s="371"/>
    </row>
    <row r="55" spans="1:27" hidden="1" outlineLevel="1">
      <c r="A55" s="289" t="s">
        <v>387</v>
      </c>
      <c r="B55" s="495" t="str">
        <f>$B$4</f>
        <v>-</v>
      </c>
      <c r="C55" s="496"/>
      <c r="D55" s="497" t="str">
        <f>IF(D54="","","-")</f>
        <v>-</v>
      </c>
      <c r="E55" s="511">
        <f>E54</f>
        <v>107</v>
      </c>
      <c r="F55" s="511">
        <f>F54</f>
        <v>1112.3925233644859</v>
      </c>
      <c r="G55" s="498">
        <f>IF($E55=0,0,'Project Summary'!N46)</f>
        <v>0</v>
      </c>
      <c r="H55" s="484">
        <f>IFERROR(G55/F55,0)</f>
        <v>0</v>
      </c>
      <c r="I55" s="498">
        <f t="shared" ref="I55:I65" si="16">IFERROR(IF(G55&gt;0,G55-$G$54,0),0)</f>
        <v>0</v>
      </c>
      <c r="J55" s="498"/>
      <c r="K55" s="498"/>
      <c r="L55" s="498"/>
      <c r="M55" s="498"/>
      <c r="N55" s="498"/>
      <c r="O55" s="498"/>
      <c r="P55" s="498"/>
      <c r="Q55" s="498"/>
      <c r="R55" s="498"/>
      <c r="S55" s="498"/>
      <c r="T55" s="498"/>
      <c r="U55" s="498"/>
      <c r="V55" s="498"/>
      <c r="W55" s="498"/>
      <c r="X55" s="498"/>
      <c r="Y55" s="498"/>
      <c r="Z55" s="494">
        <v>0</v>
      </c>
      <c r="AA55" s="1278"/>
    </row>
    <row r="56" spans="1:27" hidden="1" outlineLevel="1">
      <c r="A56" s="500">
        <v>1</v>
      </c>
      <c r="B56" s="501" t="str">
        <f>IF($B$5&gt;0,$B$5,"")</f>
        <v>Paladin</v>
      </c>
      <c r="C56" s="502"/>
      <c r="D56" s="503">
        <f>IFERROR(IF(B56="","",SUMIFS('Rent Comps_CoStar Dump'!G:G,'Rent Comps_CoStar Dump'!A:A,'Rent Comps'!B56,'Rent Comps_CoStar Dump'!B:B,2)/E56),"")</f>
        <v>0.18518518518518517</v>
      </c>
      <c r="E56" s="512">
        <f>SUMIFS('Rent Comps_CoStar Dump'!E:E,'Rent Comps_CoStar Dump'!A:A,'Rent Comps'!B56,'Rent Comps_CoStar Dump'!B:B,2)</f>
        <v>81</v>
      </c>
      <c r="F56" s="512">
        <f>IFERROR(SUMIFS('Rent Comps_CoStar Dump'!O:O,'Rent Comps_CoStar Dump'!A:A,'Rent Comps'!B56,'Rent Comps_CoStar Dump'!B:B,2)/'Rent Comps'!E56,0)</f>
        <v>1038.8888888888889</v>
      </c>
      <c r="G56" s="504">
        <f>IFERROR(SUMIFS('Rent Comps_CoStar Dump'!P:P,'Rent Comps_CoStar Dump'!A:A,'Rent Comps'!B56,'Rent Comps_CoStar Dump'!B:B,2)/'Rent Comps'!E56,0)</f>
        <v>1711.5555555555557</v>
      </c>
      <c r="H56" s="505">
        <f t="shared" ref="H56:H65" si="17">IFERROR(G56/F56,0)</f>
        <v>1.6474866310160428</v>
      </c>
      <c r="I56" s="504">
        <f t="shared" si="16"/>
        <v>254.92971249013522</v>
      </c>
      <c r="J56" s="504"/>
      <c r="K56" s="504"/>
      <c r="L56" s="504"/>
      <c r="M56" s="504"/>
      <c r="N56" s="504"/>
      <c r="O56" s="504"/>
      <c r="P56" s="504"/>
      <c r="Q56" s="504"/>
      <c r="R56" s="504"/>
      <c r="S56" s="504"/>
      <c r="T56" s="504"/>
      <c r="U56" s="504"/>
      <c r="V56" s="504"/>
      <c r="W56" s="504"/>
      <c r="X56" s="504"/>
      <c r="Y56" s="504"/>
      <c r="Z56" s="506">
        <f>IFERROR(SUMIFS('Rent Comps_CoStar Dump'!Q:Q,'Rent Comps_CoStar Dump'!A:A,'Rent Comps'!B56,'Rent Comps_CoStar Dump'!B:B,2)/E56,0)</f>
        <v>6.9999999999999993E-3</v>
      </c>
      <c r="AA56" s="1241"/>
    </row>
    <row r="57" spans="1:27" hidden="1" outlineLevel="1">
      <c r="A57" s="279">
        <v>2</v>
      </c>
      <c r="B57" s="280" t="str">
        <f>IF($B$6&gt;0,$B$6,"")</f>
        <v>Longfellow Arms</v>
      </c>
      <c r="C57" s="288"/>
      <c r="D57" s="295">
        <f>IFERROR(IF(B57="","",SUMIFS('Rent Comps_CoStar Dump'!G:G,'Rent Comps_CoStar Dump'!A:A,'Rent Comps'!B57,'Rent Comps_CoStar Dump'!B:B,2)/E57),"")</f>
        <v>7.2916666666666671E-2</v>
      </c>
      <c r="E57" s="510">
        <f>SUMIFS('Rent Comps_CoStar Dump'!E:E,'Rent Comps_CoStar Dump'!A:A,'Rent Comps'!B57,'Rent Comps_CoStar Dump'!B:B,2)</f>
        <v>96</v>
      </c>
      <c r="F57" s="510">
        <f>IFERROR(SUMIFS('Rent Comps_CoStar Dump'!O:O,'Rent Comps_CoStar Dump'!A:A,'Rent Comps'!B57,'Rent Comps_CoStar Dump'!B:B,2)/'Rent Comps'!E57,0)</f>
        <v>982</v>
      </c>
      <c r="G57" s="480">
        <f>IFERROR(SUMIFS('Rent Comps_CoStar Dump'!P:P,'Rent Comps_CoStar Dump'!A:A,'Rent Comps'!B57,'Rent Comps_CoStar Dump'!B:B,2)/'Rent Comps'!E57,0)</f>
        <v>1364.25</v>
      </c>
      <c r="H57" s="483">
        <f t="shared" si="17"/>
        <v>1.3892566191446027</v>
      </c>
      <c r="I57" s="480">
        <f t="shared" si="16"/>
        <v>-92.37584306542044</v>
      </c>
      <c r="J57" s="480"/>
      <c r="K57" s="480"/>
      <c r="L57" s="480"/>
      <c r="M57" s="480"/>
      <c r="N57" s="480"/>
      <c r="O57" s="480"/>
      <c r="P57" s="480"/>
      <c r="Q57" s="480"/>
      <c r="R57" s="480"/>
      <c r="S57" s="480"/>
      <c r="T57" s="480"/>
      <c r="U57" s="480"/>
      <c r="V57" s="480"/>
      <c r="W57" s="480"/>
      <c r="X57" s="480"/>
      <c r="Y57" s="480"/>
      <c r="Z57" s="490">
        <f>IFERROR(SUMIFS('Rent Comps_CoStar Dump'!Q:Q,'Rent Comps_CoStar Dump'!A:A,'Rent Comps'!B57,'Rent Comps_CoStar Dump'!B:B,2)/E57,0)</f>
        <v>5.0000000000000001E-3</v>
      </c>
      <c r="AA57" s="1242"/>
    </row>
    <row r="58" spans="1:27" hidden="1" outlineLevel="1">
      <c r="A58" s="279">
        <v>3</v>
      </c>
      <c r="B58" s="280" t="str">
        <f>IF($B$7&gt;0,$B$7,"")</f>
        <v>Parkside</v>
      </c>
      <c r="C58" s="288"/>
      <c r="D58" s="295">
        <f>IFERROR(IF(B58="","",SUMIFS('Rent Comps_CoStar Dump'!G:G,'Rent Comps_CoStar Dump'!A:A,'Rent Comps'!B58,'Rent Comps_CoStar Dump'!B:B,2)/E58),"")</f>
        <v>7.0000000000000007E-2</v>
      </c>
      <c r="E58" s="510">
        <f>SUMIFS('Rent Comps_CoStar Dump'!E:E,'Rent Comps_CoStar Dump'!A:A,'Rent Comps'!B58,'Rent Comps_CoStar Dump'!B:B,2)</f>
        <v>100</v>
      </c>
      <c r="F58" s="510">
        <f>IFERROR(SUMIFS('Rent Comps_CoStar Dump'!O:O,'Rent Comps_CoStar Dump'!A:A,'Rent Comps'!B58,'Rent Comps_CoStar Dump'!B:B,2)/'Rent Comps'!E58,0)</f>
        <v>981.5</v>
      </c>
      <c r="G58" s="480">
        <f>IFERROR(SUMIFS('Rent Comps_CoStar Dump'!P:P,'Rent Comps_CoStar Dump'!A:A,'Rent Comps'!B58,'Rent Comps_CoStar Dump'!B:B,2)/'Rent Comps'!E58,0)</f>
        <v>1540</v>
      </c>
      <c r="H58" s="483">
        <f t="shared" si="17"/>
        <v>1.5690269994905757</v>
      </c>
      <c r="I58" s="480">
        <f t="shared" si="16"/>
        <v>83.37415693457956</v>
      </c>
      <c r="J58" s="480"/>
      <c r="K58" s="480"/>
      <c r="L58" s="480"/>
      <c r="M58" s="480"/>
      <c r="N58" s="480"/>
      <c r="O58" s="480"/>
      <c r="P58" s="480"/>
      <c r="Q58" s="480"/>
      <c r="R58" s="480"/>
      <c r="S58" s="480"/>
      <c r="T58" s="480"/>
      <c r="U58" s="480"/>
      <c r="V58" s="480"/>
      <c r="W58" s="480"/>
      <c r="X58" s="480"/>
      <c r="Y58" s="480"/>
      <c r="Z58" s="490">
        <f>IFERROR(SUMIFS('Rent Comps_CoStar Dump'!Q:Q,'Rent Comps_CoStar Dump'!A:A,'Rent Comps'!B58,'Rent Comps_CoStar Dump'!B:B,2)/E58,0)</f>
        <v>8.0000000000000002E-3</v>
      </c>
      <c r="AA58" s="1242"/>
    </row>
    <row r="59" spans="1:27" hidden="1" outlineLevel="1">
      <c r="A59" s="279">
        <v>4</v>
      </c>
      <c r="B59" s="280" t="str">
        <f>IF($B$8&gt;0,$B$8,"")</f>
        <v>Wellington Grande</v>
      </c>
      <c r="C59" s="288"/>
      <c r="D59" s="295">
        <f>IFERROR(IF(B59="","",SUMIFS('Rent Comps_CoStar Dump'!G:G,'Rent Comps_CoStar Dump'!A:A,'Rent Comps'!B59,'Rent Comps_CoStar Dump'!B:B,2)/E59),"")</f>
        <v>5.6179775280898875E-2</v>
      </c>
      <c r="E59" s="510">
        <f>SUMIFS('Rent Comps_CoStar Dump'!E:E,'Rent Comps_CoStar Dump'!A:A,'Rent Comps'!B59,'Rent Comps_CoStar Dump'!B:B,2)</f>
        <v>89</v>
      </c>
      <c r="F59" s="510">
        <f>IFERROR(SUMIFS('Rent Comps_CoStar Dump'!O:O,'Rent Comps_CoStar Dump'!A:A,'Rent Comps'!B59,'Rent Comps_CoStar Dump'!B:B,2)/'Rent Comps'!E59,0)</f>
        <v>1197.3258426966293</v>
      </c>
      <c r="G59" s="480">
        <f>IFERROR(SUMIFS('Rent Comps_CoStar Dump'!P:P,'Rent Comps_CoStar Dump'!A:A,'Rent Comps'!B59,'Rent Comps_CoStar Dump'!B:B,2)/'Rent Comps'!E59,0)</f>
        <v>1703.4269662921349</v>
      </c>
      <c r="H59" s="483">
        <f t="shared" si="17"/>
        <v>1.4226928924006681</v>
      </c>
      <c r="I59" s="480">
        <f t="shared" si="16"/>
        <v>246.80112322671448</v>
      </c>
      <c r="J59" s="480"/>
      <c r="K59" s="480"/>
      <c r="L59" s="480"/>
      <c r="M59" s="480"/>
      <c r="N59" s="480"/>
      <c r="O59" s="480"/>
      <c r="P59" s="480"/>
      <c r="Q59" s="480"/>
      <c r="R59" s="480"/>
      <c r="S59" s="480"/>
      <c r="T59" s="480"/>
      <c r="U59" s="480"/>
      <c r="V59" s="480"/>
      <c r="W59" s="480"/>
      <c r="X59" s="480"/>
      <c r="Y59" s="480"/>
      <c r="Z59" s="490">
        <f>IFERROR(SUMIFS('Rent Comps_CoStar Dump'!Q:Q,'Rent Comps_CoStar Dump'!A:A,'Rent Comps'!B59,'Rent Comps_CoStar Dump'!B:B,2)/E59,0)</f>
        <v>0</v>
      </c>
      <c r="AA59" s="1242"/>
    </row>
    <row r="60" spans="1:27" hidden="1" outlineLevel="1">
      <c r="A60" s="279">
        <v>5</v>
      </c>
      <c r="B60" s="280" t="str">
        <f>IF($B$9&gt;0,$B$9,"")</f>
        <v/>
      </c>
      <c r="C60" s="288"/>
      <c r="D60" s="295" t="str">
        <f>IFERROR(IF(B60="","",SUMIFS('Rent Comps_CoStar Dump'!G:G,'Rent Comps_CoStar Dump'!A:A,'Rent Comps'!B60,'Rent Comps_CoStar Dump'!B:B,2)/E60),"")</f>
        <v/>
      </c>
      <c r="E60" s="510">
        <f>SUMIFS('Rent Comps_CoStar Dump'!E:E,'Rent Comps_CoStar Dump'!A:A,'Rent Comps'!B60,'Rent Comps_CoStar Dump'!B:B,2)</f>
        <v>0</v>
      </c>
      <c r="F60" s="510">
        <f>IFERROR(SUMIFS('Rent Comps_CoStar Dump'!O:O,'Rent Comps_CoStar Dump'!A:A,'Rent Comps'!B60,'Rent Comps_CoStar Dump'!B:B,2)/'Rent Comps'!E60,0)</f>
        <v>0</v>
      </c>
      <c r="G60" s="480">
        <f>IFERROR(SUMIFS('Rent Comps_CoStar Dump'!P:P,'Rent Comps_CoStar Dump'!A:A,'Rent Comps'!B60,'Rent Comps_CoStar Dump'!B:B,2)/'Rent Comps'!E60,0)</f>
        <v>0</v>
      </c>
      <c r="H60" s="483">
        <f t="shared" si="17"/>
        <v>0</v>
      </c>
      <c r="I60" s="480">
        <f t="shared" si="16"/>
        <v>0</v>
      </c>
      <c r="J60" s="480"/>
      <c r="K60" s="480"/>
      <c r="L60" s="480"/>
      <c r="M60" s="480"/>
      <c r="N60" s="480"/>
      <c r="O60" s="480"/>
      <c r="P60" s="480"/>
      <c r="Q60" s="480"/>
      <c r="R60" s="480"/>
      <c r="S60" s="480"/>
      <c r="T60" s="480"/>
      <c r="U60" s="480"/>
      <c r="V60" s="480"/>
      <c r="W60" s="480"/>
      <c r="X60" s="480"/>
      <c r="Y60" s="480"/>
      <c r="Z60" s="490">
        <f>IFERROR(SUMIFS('Rent Comps_CoStar Dump'!Q:Q,'Rent Comps_CoStar Dump'!A:A,'Rent Comps'!B60,'Rent Comps_CoStar Dump'!B:B,2)/E60,0)</f>
        <v>0</v>
      </c>
      <c r="AA60" s="1242"/>
    </row>
    <row r="61" spans="1:27" hidden="1" outlineLevel="1">
      <c r="A61" s="279">
        <v>6</v>
      </c>
      <c r="B61" s="280" t="str">
        <f>IF($B$10&gt;0,$B$10,"")</f>
        <v/>
      </c>
      <c r="C61" s="288"/>
      <c r="D61" s="295" t="str">
        <f>IFERROR(IF(B61="","",SUMIFS('Rent Comps_CoStar Dump'!G:G,'Rent Comps_CoStar Dump'!A:A,'Rent Comps'!B61,'Rent Comps_CoStar Dump'!B:B,2)/E61),"")</f>
        <v/>
      </c>
      <c r="E61" s="510">
        <f>SUMIFS('Rent Comps_CoStar Dump'!E:E,'Rent Comps_CoStar Dump'!A:A,'Rent Comps'!B61,'Rent Comps_CoStar Dump'!B:B,2)</f>
        <v>0</v>
      </c>
      <c r="F61" s="510">
        <f>IFERROR(SUMIFS('Rent Comps_CoStar Dump'!O:O,'Rent Comps_CoStar Dump'!A:A,'Rent Comps'!B61,'Rent Comps_CoStar Dump'!B:B,2)/'Rent Comps'!E61,0)</f>
        <v>0</v>
      </c>
      <c r="G61" s="480">
        <f>IFERROR(SUMIFS('Rent Comps_CoStar Dump'!P:P,'Rent Comps_CoStar Dump'!A:A,'Rent Comps'!B61,'Rent Comps_CoStar Dump'!B:B,2)/'Rent Comps'!E61,0)</f>
        <v>0</v>
      </c>
      <c r="H61" s="483">
        <f t="shared" si="17"/>
        <v>0</v>
      </c>
      <c r="I61" s="480">
        <f t="shared" si="16"/>
        <v>0</v>
      </c>
      <c r="J61" s="480"/>
      <c r="K61" s="480"/>
      <c r="L61" s="480"/>
      <c r="M61" s="480"/>
      <c r="N61" s="480"/>
      <c r="O61" s="480"/>
      <c r="P61" s="480"/>
      <c r="Q61" s="480"/>
      <c r="R61" s="480"/>
      <c r="S61" s="480"/>
      <c r="T61" s="480"/>
      <c r="U61" s="480"/>
      <c r="V61" s="480"/>
      <c r="W61" s="480"/>
      <c r="X61" s="480"/>
      <c r="Y61" s="480"/>
      <c r="Z61" s="490">
        <f>IFERROR(SUMIFS('Rent Comps_CoStar Dump'!Q:Q,'Rent Comps_CoStar Dump'!A:A,'Rent Comps'!B61,'Rent Comps_CoStar Dump'!B:B,2)/E61,0)</f>
        <v>0</v>
      </c>
      <c r="AA61" s="1242"/>
    </row>
    <row r="62" spans="1:27" hidden="1" outlineLevel="1">
      <c r="A62" s="279">
        <v>7</v>
      </c>
      <c r="B62" s="280" t="str">
        <f>IF($B$11&gt;0,$B$11,"")</f>
        <v/>
      </c>
      <c r="C62" s="288"/>
      <c r="D62" s="295" t="str">
        <f>IFERROR(IF(B62="","",SUMIFS('Rent Comps_CoStar Dump'!G:G,'Rent Comps_CoStar Dump'!A:A,'Rent Comps'!B62,'Rent Comps_CoStar Dump'!B:B,2)/E62),"")</f>
        <v/>
      </c>
      <c r="E62" s="510">
        <f>SUMIFS('Rent Comps_CoStar Dump'!E:E,'Rent Comps_CoStar Dump'!A:A,'Rent Comps'!B62,'Rent Comps_CoStar Dump'!B:B,2)</f>
        <v>0</v>
      </c>
      <c r="F62" s="510">
        <f>IFERROR(SUMIFS('Rent Comps_CoStar Dump'!O:O,'Rent Comps_CoStar Dump'!A:A,'Rent Comps'!B62,'Rent Comps_CoStar Dump'!B:B,2)/'Rent Comps'!E62,0)</f>
        <v>0</v>
      </c>
      <c r="G62" s="480">
        <f>IFERROR(SUMIFS('Rent Comps_CoStar Dump'!P:P,'Rent Comps_CoStar Dump'!A:A,'Rent Comps'!B62,'Rent Comps_CoStar Dump'!B:B,2)/'Rent Comps'!E62,0)</f>
        <v>0</v>
      </c>
      <c r="H62" s="483">
        <f t="shared" si="17"/>
        <v>0</v>
      </c>
      <c r="I62" s="480">
        <f t="shared" si="16"/>
        <v>0</v>
      </c>
      <c r="J62" s="480"/>
      <c r="K62" s="480"/>
      <c r="L62" s="480"/>
      <c r="M62" s="480"/>
      <c r="N62" s="480"/>
      <c r="O62" s="480"/>
      <c r="P62" s="480"/>
      <c r="Q62" s="480"/>
      <c r="R62" s="480"/>
      <c r="S62" s="480"/>
      <c r="T62" s="480"/>
      <c r="U62" s="480"/>
      <c r="V62" s="480"/>
      <c r="W62" s="480"/>
      <c r="X62" s="480"/>
      <c r="Y62" s="480"/>
      <c r="Z62" s="490">
        <f>IFERROR(SUMIFS('Rent Comps_CoStar Dump'!Q:Q,'Rent Comps_CoStar Dump'!A:A,'Rent Comps'!B62,'Rent Comps_CoStar Dump'!B:B,2)/E62,0)</f>
        <v>0</v>
      </c>
      <c r="AA62" s="1242"/>
    </row>
    <row r="63" spans="1:27" hidden="1" outlineLevel="1">
      <c r="A63" s="279">
        <v>8</v>
      </c>
      <c r="B63" s="280" t="str">
        <f>IF($B$12&gt;0,$B$12,"")</f>
        <v/>
      </c>
      <c r="C63" s="288"/>
      <c r="D63" s="295" t="str">
        <f>IFERROR(IF(B63="","",SUMIFS('Rent Comps_CoStar Dump'!G:G,'Rent Comps_CoStar Dump'!A:A,'Rent Comps'!B63,'Rent Comps_CoStar Dump'!B:B,2)/E63),"")</f>
        <v/>
      </c>
      <c r="E63" s="510">
        <f>SUMIFS('Rent Comps_CoStar Dump'!E:E,'Rent Comps_CoStar Dump'!A:A,'Rent Comps'!B63,'Rent Comps_CoStar Dump'!B:B,2)</f>
        <v>0</v>
      </c>
      <c r="F63" s="510">
        <f>IFERROR(SUMIFS('Rent Comps_CoStar Dump'!O:O,'Rent Comps_CoStar Dump'!A:A,'Rent Comps'!B63,'Rent Comps_CoStar Dump'!B:B,2)/'Rent Comps'!E63,0)</f>
        <v>0</v>
      </c>
      <c r="G63" s="480">
        <f>IFERROR(SUMIFS('Rent Comps_CoStar Dump'!P:P,'Rent Comps_CoStar Dump'!A:A,'Rent Comps'!B63,'Rent Comps_CoStar Dump'!B:B,2)/'Rent Comps'!E63,0)</f>
        <v>0</v>
      </c>
      <c r="H63" s="483">
        <f t="shared" si="17"/>
        <v>0</v>
      </c>
      <c r="I63" s="480">
        <f t="shared" si="16"/>
        <v>0</v>
      </c>
      <c r="J63" s="480"/>
      <c r="K63" s="480"/>
      <c r="L63" s="480"/>
      <c r="M63" s="480"/>
      <c r="N63" s="480"/>
      <c r="O63" s="480"/>
      <c r="P63" s="480"/>
      <c r="Q63" s="480"/>
      <c r="R63" s="480"/>
      <c r="S63" s="480"/>
      <c r="T63" s="480"/>
      <c r="U63" s="480"/>
      <c r="V63" s="480"/>
      <c r="W63" s="480"/>
      <c r="X63" s="480"/>
      <c r="Y63" s="480"/>
      <c r="Z63" s="490">
        <f>IFERROR(SUMIFS('Rent Comps_CoStar Dump'!Q:Q,'Rent Comps_CoStar Dump'!A:A,'Rent Comps'!B63,'Rent Comps_CoStar Dump'!B:B,2)/E63,0)</f>
        <v>0</v>
      </c>
      <c r="AA63" s="1242"/>
    </row>
    <row r="64" spans="1:27" hidden="1" outlineLevel="1">
      <c r="A64" s="279">
        <v>9</v>
      </c>
      <c r="B64" s="280" t="str">
        <f>IF($B$13&gt;0,$B$13,"")</f>
        <v/>
      </c>
      <c r="C64" s="288"/>
      <c r="D64" s="295" t="str">
        <f>IFERROR(IF(B64="","",SUMIFS('Rent Comps_CoStar Dump'!G:G,'Rent Comps_CoStar Dump'!A:A,'Rent Comps'!B64,'Rent Comps_CoStar Dump'!B:B,2)/E64),"")</f>
        <v/>
      </c>
      <c r="E64" s="510">
        <f>SUMIFS('Rent Comps_CoStar Dump'!E:E,'Rent Comps_CoStar Dump'!A:A,'Rent Comps'!B64,'Rent Comps_CoStar Dump'!B:B,2)</f>
        <v>0</v>
      </c>
      <c r="F64" s="510">
        <f>IFERROR(SUMIFS('Rent Comps_CoStar Dump'!O:O,'Rent Comps_CoStar Dump'!A:A,'Rent Comps'!B64,'Rent Comps_CoStar Dump'!B:B,2)/'Rent Comps'!E64,0)</f>
        <v>0</v>
      </c>
      <c r="G64" s="480">
        <f>IFERROR(SUMIFS('Rent Comps_CoStar Dump'!P:P,'Rent Comps_CoStar Dump'!A:A,'Rent Comps'!B64,'Rent Comps_CoStar Dump'!B:B,2)/'Rent Comps'!E64,0)</f>
        <v>0</v>
      </c>
      <c r="H64" s="483">
        <f t="shared" si="17"/>
        <v>0</v>
      </c>
      <c r="I64" s="480">
        <f t="shared" si="16"/>
        <v>0</v>
      </c>
      <c r="J64" s="480"/>
      <c r="K64" s="480"/>
      <c r="L64" s="480"/>
      <c r="M64" s="480"/>
      <c r="N64" s="480"/>
      <c r="O64" s="480"/>
      <c r="P64" s="480"/>
      <c r="Q64" s="480"/>
      <c r="R64" s="480"/>
      <c r="S64" s="480"/>
      <c r="T64" s="480"/>
      <c r="U64" s="480"/>
      <c r="V64" s="480"/>
      <c r="W64" s="480"/>
      <c r="X64" s="480"/>
      <c r="Y64" s="480"/>
      <c r="Z64" s="490">
        <f>IFERROR(SUMIFS('Rent Comps_CoStar Dump'!Q:Q,'Rent Comps_CoStar Dump'!A:A,'Rent Comps'!B64,'Rent Comps_CoStar Dump'!B:B,2)/E64,0)</f>
        <v>0</v>
      </c>
      <c r="AA64" s="1242"/>
    </row>
    <row r="65" spans="1:27" hidden="1" outlineLevel="1">
      <c r="A65" s="289">
        <v>10</v>
      </c>
      <c r="B65" s="495" t="str">
        <f>IF($B$14&gt;0,$B$14,"")</f>
        <v/>
      </c>
      <c r="C65" s="496"/>
      <c r="D65" s="295" t="str">
        <f>IFERROR(IF(B65="","",SUMIFS('Rent Comps_CoStar Dump'!G:G,'Rent Comps_CoStar Dump'!A:A,'Rent Comps'!B65,'Rent Comps_CoStar Dump'!B:B,2)/E65),"")</f>
        <v/>
      </c>
      <c r="E65" s="513">
        <f>SUMIFS('Rent Comps_CoStar Dump'!E:E,'Rent Comps_CoStar Dump'!A:A,'Rent Comps'!B65,'Rent Comps_CoStar Dump'!B:B,2)</f>
        <v>0</v>
      </c>
      <c r="F65" s="513">
        <f>IFERROR(SUMIFS('Rent Comps_CoStar Dump'!O:O,'Rent Comps_CoStar Dump'!A:A,'Rent Comps'!B65,'Rent Comps_CoStar Dump'!B:B,2)/'Rent Comps'!E65,0)</f>
        <v>0</v>
      </c>
      <c r="G65" s="480">
        <f>IFERROR(SUMIFS('Rent Comps_CoStar Dump'!P:P,'Rent Comps_CoStar Dump'!A:A,'Rent Comps'!B65,'Rent Comps_CoStar Dump'!B:B,2)/'Rent Comps'!E65,0)</f>
        <v>0</v>
      </c>
      <c r="H65" s="483">
        <f t="shared" si="17"/>
        <v>0</v>
      </c>
      <c r="I65" s="480">
        <f t="shared" si="16"/>
        <v>0</v>
      </c>
      <c r="J65" s="498"/>
      <c r="K65" s="498"/>
      <c r="L65" s="498"/>
      <c r="M65" s="498"/>
      <c r="N65" s="498"/>
      <c r="O65" s="498"/>
      <c r="P65" s="498"/>
      <c r="Q65" s="498"/>
      <c r="R65" s="498"/>
      <c r="S65" s="498"/>
      <c r="T65" s="498"/>
      <c r="U65" s="498"/>
      <c r="V65" s="498"/>
      <c r="W65" s="498"/>
      <c r="X65" s="498"/>
      <c r="Y65" s="498"/>
      <c r="Z65" s="490">
        <f>IFERROR(SUMIFS('Rent Comps_CoStar Dump'!Q:Q,'Rent Comps_CoStar Dump'!A:A,'Rent Comps'!B65,'Rent Comps_CoStar Dump'!B:B,2)/E65,0)</f>
        <v>0</v>
      </c>
      <c r="AA65" s="1243"/>
    </row>
    <row r="66" spans="1:27" hidden="1" outlineLevel="1">
      <c r="A66" s="290" t="s">
        <v>303</v>
      </c>
      <c r="B66" s="291"/>
      <c r="C66" s="291"/>
      <c r="D66" s="316">
        <f>IFERROR(AVERAGE(D54:D65),"")</f>
        <v>9.1809596454587528E-2</v>
      </c>
      <c r="E66" s="514">
        <f>IFERROR(AVERAGEIF(E56:E65,"&gt;0"),0)</f>
        <v>91.5</v>
      </c>
      <c r="F66" s="514">
        <f>IFERROR(AVERAGEIF(F56:F65,"&gt;0"),0)</f>
        <v>1049.9286828963795</v>
      </c>
      <c r="G66" s="479">
        <f>IFERROR(AVERAGEIF(G56:G65,"&gt;0"),0)</f>
        <v>1579.8081304619227</v>
      </c>
      <c r="H66" s="485">
        <f>IFERROR(AVERAGEIF(H56:H65,"&gt;0"),0)</f>
        <v>1.5071157855129722</v>
      </c>
      <c r="I66" s="479">
        <f>IFERROR(AVERAGEIF(I56:I65,"&lt;&gt;0"),0)</f>
        <v>123.1822873965022</v>
      </c>
      <c r="J66" s="479"/>
      <c r="K66" s="479"/>
      <c r="L66" s="479"/>
      <c r="M66" s="479"/>
      <c r="N66" s="479"/>
      <c r="O66" s="479"/>
      <c r="P66" s="479"/>
      <c r="Q66" s="479"/>
      <c r="R66" s="479"/>
      <c r="S66" s="479"/>
      <c r="T66" s="479"/>
      <c r="U66" s="479"/>
      <c r="V66" s="479"/>
      <c r="W66" s="479"/>
      <c r="X66" s="479"/>
      <c r="Y66" s="479"/>
      <c r="Z66" s="491">
        <f>IFERROR(AVERAGEIF(Z56:Z65,"&gt;0"),0)</f>
        <v>6.6666666666666671E-3</v>
      </c>
      <c r="AA66" s="292"/>
    </row>
    <row r="67" spans="1:27" hidden="1" outlineLevel="1"/>
    <row r="68" spans="1:27" hidden="1" outlineLevel="1">
      <c r="A68" s="338" t="s">
        <v>12</v>
      </c>
      <c r="B68" s="354"/>
      <c r="C68" s="353"/>
      <c r="D68" s="353"/>
      <c r="E68" s="508"/>
      <c r="F68" s="508"/>
      <c r="G68" s="476"/>
      <c r="H68" s="481"/>
      <c r="I68" s="476"/>
      <c r="J68" s="476"/>
      <c r="K68" s="476"/>
      <c r="L68" s="476"/>
      <c r="M68" s="476"/>
      <c r="N68" s="476"/>
      <c r="O68" s="476"/>
      <c r="P68" s="476"/>
      <c r="Q68" s="476"/>
      <c r="R68" s="476"/>
      <c r="S68" s="476"/>
      <c r="T68" s="476"/>
      <c r="U68" s="476"/>
      <c r="V68" s="476"/>
      <c r="W68" s="476"/>
      <c r="X68" s="476"/>
      <c r="Y68" s="476"/>
      <c r="Z68" s="487"/>
      <c r="AA68" s="370"/>
    </row>
    <row r="69" spans="1:27" hidden="1" outlineLevel="1">
      <c r="A69" s="276" t="s">
        <v>0</v>
      </c>
      <c r="B69" s="277" t="s">
        <v>1</v>
      </c>
      <c r="C69" s="281"/>
      <c r="D69" s="294" t="s">
        <v>465</v>
      </c>
      <c r="E69" s="509" t="s">
        <v>3</v>
      </c>
      <c r="F69" s="509" t="s">
        <v>4</v>
      </c>
      <c r="G69" s="477" t="s">
        <v>676</v>
      </c>
      <c r="H69" s="482" t="s">
        <v>386</v>
      </c>
      <c r="I69" s="477" t="s">
        <v>437</v>
      </c>
      <c r="J69" s="477"/>
      <c r="K69" s="477"/>
      <c r="L69" s="477"/>
      <c r="M69" s="477"/>
      <c r="N69" s="477"/>
      <c r="O69" s="477"/>
      <c r="P69" s="477"/>
      <c r="Q69" s="477"/>
      <c r="R69" s="477"/>
      <c r="S69" s="477"/>
      <c r="T69" s="477"/>
      <c r="U69" s="477"/>
      <c r="V69" s="477"/>
      <c r="W69" s="477"/>
      <c r="X69" s="477"/>
      <c r="Y69" s="477"/>
      <c r="Z69" s="488" t="s">
        <v>86</v>
      </c>
      <c r="AA69" s="282" t="s">
        <v>5</v>
      </c>
    </row>
    <row r="70" spans="1:27" hidden="1" outlineLevel="1">
      <c r="A70" s="278" t="s">
        <v>6</v>
      </c>
      <c r="B70" s="280" t="str">
        <f>$B$3</f>
        <v>The Reserve at Towne Crossing</v>
      </c>
      <c r="C70" s="288"/>
      <c r="D70" s="298">
        <f>IFERROR(IF(B70="","",SUMIF('Rent Roll_RedIQ 2'!D:D,3,'Rent Roll_RedIQ 2'!J:J)/E70),"")</f>
        <v>0.33333333333333331</v>
      </c>
      <c r="E70" s="510">
        <f>'Project Summary'!K38</f>
        <v>24</v>
      </c>
      <c r="F70" s="510">
        <f>'Project Summary'!M38</f>
        <v>1331</v>
      </c>
      <c r="G70" s="480">
        <f>IF($E70=0,0,'Project Summary'!N38)</f>
        <v>1685.2941170000001</v>
      </c>
      <c r="H70" s="483">
        <f>IFERROR(G70/F70,0)</f>
        <v>1.2661864139744554</v>
      </c>
      <c r="I70" s="480">
        <f t="shared" ref="I70:I81" si="18">IFERROR(IF(G70&gt;0,G70-$G$54,0),0)</f>
        <v>228.6682739345797</v>
      </c>
      <c r="J70" s="480"/>
      <c r="K70" s="480"/>
      <c r="L70" s="480"/>
      <c r="M70" s="480"/>
      <c r="N70" s="480"/>
      <c r="O70" s="480"/>
      <c r="P70" s="480"/>
      <c r="Q70" s="480"/>
      <c r="R70" s="480"/>
      <c r="S70" s="480"/>
      <c r="T70" s="480"/>
      <c r="U70" s="480"/>
      <c r="V70" s="480"/>
      <c r="W70" s="480"/>
      <c r="X70" s="480"/>
      <c r="Y70" s="480"/>
      <c r="Z70" s="489">
        <v>0</v>
      </c>
      <c r="AA70" s="371"/>
    </row>
    <row r="71" spans="1:27" hidden="1" outlineLevel="1">
      <c r="A71" s="289" t="s">
        <v>387</v>
      </c>
      <c r="B71" s="495" t="str">
        <f>$B$4</f>
        <v>-</v>
      </c>
      <c r="C71" s="496"/>
      <c r="D71" s="497" t="str">
        <f>IF(D70="","","-")</f>
        <v>-</v>
      </c>
      <c r="E71" s="511">
        <f>E70</f>
        <v>24</v>
      </c>
      <c r="F71" s="511">
        <f>F70</f>
        <v>1331</v>
      </c>
      <c r="G71" s="498">
        <f>IF($E71=0,0,'Project Summary'!N47)</f>
        <v>0</v>
      </c>
      <c r="H71" s="484">
        <f>IFERROR(G71/F71,0)</f>
        <v>0</v>
      </c>
      <c r="I71" s="498">
        <f t="shared" si="18"/>
        <v>0</v>
      </c>
      <c r="J71" s="498"/>
      <c r="K71" s="498"/>
      <c r="L71" s="498"/>
      <c r="M71" s="498"/>
      <c r="N71" s="498"/>
      <c r="O71" s="498"/>
      <c r="P71" s="498"/>
      <c r="Q71" s="498"/>
      <c r="R71" s="498"/>
      <c r="S71" s="498"/>
      <c r="T71" s="498"/>
      <c r="U71" s="498"/>
      <c r="V71" s="498"/>
      <c r="W71" s="498"/>
      <c r="X71" s="498"/>
      <c r="Y71" s="498"/>
      <c r="Z71" s="494">
        <v>0</v>
      </c>
      <c r="AA71" s="1278"/>
    </row>
    <row r="72" spans="1:27" hidden="1" outlineLevel="1">
      <c r="A72" s="500">
        <v>1</v>
      </c>
      <c r="B72" s="501" t="str">
        <f>IF($B$5&gt;0,$B$5,"")</f>
        <v>Paladin</v>
      </c>
      <c r="C72" s="502"/>
      <c r="D72" s="503">
        <f>IFERROR(IF(B72="","",SUMIFS('Rent Comps_CoStar Dump'!G:G,'Rent Comps_CoStar Dump'!A:A,'Rent Comps'!B72,'Rent Comps_CoStar Dump'!B:B,3)/E72),"")</f>
        <v>0.16666666666666666</v>
      </c>
      <c r="E72" s="512">
        <f>SUMIFS('Rent Comps_CoStar Dump'!E:E,'Rent Comps_CoStar Dump'!A:A,'Rent Comps'!B72,'Rent Comps_CoStar Dump'!B:B,3)</f>
        <v>12</v>
      </c>
      <c r="F72" s="512">
        <f>IFERROR(SUMIFS('Rent Comps_CoStar Dump'!O:O,'Rent Comps_CoStar Dump'!A:A,'Rent Comps'!B72,'Rent Comps_CoStar Dump'!B:B,3)/'Rent Comps'!E72,0)</f>
        <v>1253</v>
      </c>
      <c r="G72" s="504">
        <f>IFERROR(SUMIFS('Rent Comps_CoStar Dump'!P:P,'Rent Comps_CoStar Dump'!A:A,'Rent Comps'!B72,'Rent Comps_CoStar Dump'!B:B,3)/'Rent Comps'!E72,0)</f>
        <v>1985</v>
      </c>
      <c r="H72" s="505">
        <f t="shared" ref="H72:H81" si="19">IFERROR(G72/F72,0)</f>
        <v>1.584197924980048</v>
      </c>
      <c r="I72" s="504">
        <f t="shared" si="18"/>
        <v>528.37415693457956</v>
      </c>
      <c r="J72" s="504"/>
      <c r="K72" s="504"/>
      <c r="L72" s="504"/>
      <c r="M72" s="504"/>
      <c r="N72" s="504"/>
      <c r="O72" s="504"/>
      <c r="P72" s="504"/>
      <c r="Q72" s="504"/>
      <c r="R72" s="504"/>
      <c r="S72" s="504"/>
      <c r="T72" s="504"/>
      <c r="U72" s="504"/>
      <c r="V72" s="504"/>
      <c r="W72" s="504"/>
      <c r="X72" s="504"/>
      <c r="Y72" s="504"/>
      <c r="Z72" s="506">
        <f>IFERROR(SUMIFS('Rent Comps_CoStar Dump'!Q:Q,'Rent Comps_CoStar Dump'!A:A,'Rent Comps'!B72,'Rent Comps_CoStar Dump'!B:B,3)/E72,0)</f>
        <v>7.0000000000000001E-3</v>
      </c>
      <c r="AA72" s="1241"/>
    </row>
    <row r="73" spans="1:27" hidden="1" outlineLevel="1">
      <c r="A73" s="279">
        <v>2</v>
      </c>
      <c r="B73" s="280" t="str">
        <f>IF($B$6&gt;0,$B$6,"")</f>
        <v>Longfellow Arms</v>
      </c>
      <c r="C73" s="288"/>
      <c r="D73" s="295">
        <f>IFERROR(IF(B73="","",SUMIFS('Rent Comps_CoStar Dump'!G:G,'Rent Comps_CoStar Dump'!A:A,'Rent Comps'!B73,'Rent Comps_CoStar Dump'!B:B,3)/E73),"")</f>
        <v>0.20833333333333334</v>
      </c>
      <c r="E73" s="510">
        <f>SUMIFS('Rent Comps_CoStar Dump'!E:E,'Rent Comps_CoStar Dump'!A:A,'Rent Comps'!B73,'Rent Comps_CoStar Dump'!B:B,3)</f>
        <v>24</v>
      </c>
      <c r="F73" s="510">
        <f>IFERROR(SUMIFS('Rent Comps_CoStar Dump'!O:O,'Rent Comps_CoStar Dump'!A:A,'Rent Comps'!B73,'Rent Comps_CoStar Dump'!B:B,3)/'Rent Comps'!E73,0)</f>
        <v>1139</v>
      </c>
      <c r="G73" s="480">
        <f>IFERROR(SUMIFS('Rent Comps_CoStar Dump'!P:P,'Rent Comps_CoStar Dump'!A:A,'Rent Comps'!B73,'Rent Comps_CoStar Dump'!B:B,3)/'Rent Comps'!E73,0)</f>
        <v>1676</v>
      </c>
      <c r="H73" s="483">
        <f t="shared" si="19"/>
        <v>1.4714661984196664</v>
      </c>
      <c r="I73" s="480">
        <f t="shared" si="18"/>
        <v>219.37415693457956</v>
      </c>
      <c r="J73" s="480"/>
      <c r="K73" s="480"/>
      <c r="L73" s="480"/>
      <c r="M73" s="480"/>
      <c r="N73" s="480"/>
      <c r="O73" s="480"/>
      <c r="P73" s="480"/>
      <c r="Q73" s="480"/>
      <c r="R73" s="480"/>
      <c r="S73" s="480"/>
      <c r="T73" s="480"/>
      <c r="U73" s="480"/>
      <c r="V73" s="480"/>
      <c r="W73" s="480"/>
      <c r="X73" s="480"/>
      <c r="Y73" s="480"/>
      <c r="Z73" s="490">
        <f>IFERROR(SUMIFS('Rent Comps_CoStar Dump'!Q:Q,'Rent Comps_CoStar Dump'!A:A,'Rent Comps'!B73,'Rent Comps_CoStar Dump'!B:B,3)/E73,0)</f>
        <v>5.0000000000000001E-3</v>
      </c>
      <c r="AA73" s="1242"/>
    </row>
    <row r="74" spans="1:27" hidden="1" outlineLevel="1">
      <c r="A74" s="279">
        <v>3</v>
      </c>
      <c r="B74" s="280" t="str">
        <f>IF($B$7&gt;0,$B$7,"")</f>
        <v>Parkside</v>
      </c>
      <c r="C74" s="288"/>
      <c r="D74" s="295" t="str">
        <f>IFERROR(IF(B74="","",SUMIFS('Rent Comps_CoStar Dump'!G:G,'Rent Comps_CoStar Dump'!A:A,'Rent Comps'!B74,'Rent Comps_CoStar Dump'!B:B,3)/E74),"")</f>
        <v/>
      </c>
      <c r="E74" s="510">
        <f>SUMIFS('Rent Comps_CoStar Dump'!E:E,'Rent Comps_CoStar Dump'!A:A,'Rent Comps'!B74,'Rent Comps_CoStar Dump'!B:B,3)</f>
        <v>0</v>
      </c>
      <c r="F74" s="510">
        <f>IFERROR(SUMIFS('Rent Comps_CoStar Dump'!O:O,'Rent Comps_CoStar Dump'!A:A,'Rent Comps'!B74,'Rent Comps_CoStar Dump'!B:B,3)/'Rent Comps'!E74,0)</f>
        <v>0</v>
      </c>
      <c r="G74" s="480">
        <f>IFERROR(SUMIFS('Rent Comps_CoStar Dump'!P:P,'Rent Comps_CoStar Dump'!A:A,'Rent Comps'!B74,'Rent Comps_CoStar Dump'!B:B,3)/'Rent Comps'!E74,0)</f>
        <v>0</v>
      </c>
      <c r="H74" s="483">
        <f t="shared" si="19"/>
        <v>0</v>
      </c>
      <c r="I74" s="480">
        <f t="shared" si="18"/>
        <v>0</v>
      </c>
      <c r="J74" s="480"/>
      <c r="K74" s="480"/>
      <c r="L74" s="480"/>
      <c r="M74" s="480"/>
      <c r="N74" s="480"/>
      <c r="O74" s="480"/>
      <c r="P74" s="480"/>
      <c r="Q74" s="480"/>
      <c r="R74" s="480"/>
      <c r="S74" s="480"/>
      <c r="T74" s="480"/>
      <c r="U74" s="480"/>
      <c r="V74" s="480"/>
      <c r="W74" s="480"/>
      <c r="X74" s="480"/>
      <c r="Y74" s="480"/>
      <c r="Z74" s="490">
        <f>IFERROR(SUMIFS('Rent Comps_CoStar Dump'!Q:Q,'Rent Comps_CoStar Dump'!A:A,'Rent Comps'!B74,'Rent Comps_CoStar Dump'!B:B,3)/E74,0)</f>
        <v>0</v>
      </c>
      <c r="AA74" s="1242"/>
    </row>
    <row r="75" spans="1:27" hidden="1" outlineLevel="1">
      <c r="A75" s="279">
        <v>4</v>
      </c>
      <c r="B75" s="280" t="str">
        <f>IF($B$8&gt;0,$B$8,"")</f>
        <v>Wellington Grande</v>
      </c>
      <c r="C75" s="288"/>
      <c r="D75" s="295">
        <f>IFERROR(IF(B75="","",SUMIFS('Rent Comps_CoStar Dump'!G:G,'Rent Comps_CoStar Dump'!A:A,'Rent Comps'!B75,'Rent Comps_CoStar Dump'!B:B,3)/E75),"")</f>
        <v>0.10810810810810811</v>
      </c>
      <c r="E75" s="510">
        <f>SUMIFS('Rent Comps_CoStar Dump'!E:E,'Rent Comps_CoStar Dump'!A:A,'Rent Comps'!B75,'Rent Comps_CoStar Dump'!B:B,3)</f>
        <v>37</v>
      </c>
      <c r="F75" s="510">
        <f>IFERROR(SUMIFS('Rent Comps_CoStar Dump'!O:O,'Rent Comps_CoStar Dump'!A:A,'Rent Comps'!B75,'Rent Comps_CoStar Dump'!B:B,3)/'Rent Comps'!E75,0)</f>
        <v>1387.3513513513512</v>
      </c>
      <c r="G75" s="480">
        <f>IFERROR(SUMIFS('Rent Comps_CoStar Dump'!P:P,'Rent Comps_CoStar Dump'!A:A,'Rent Comps'!B75,'Rent Comps_CoStar Dump'!B:B,3)/'Rent Comps'!E75,0)</f>
        <v>2078.4594594594596</v>
      </c>
      <c r="H75" s="483">
        <f t="shared" si="19"/>
        <v>1.498149302579288</v>
      </c>
      <c r="I75" s="480">
        <f t="shared" si="18"/>
        <v>621.83361639403915</v>
      </c>
      <c r="J75" s="480"/>
      <c r="K75" s="480"/>
      <c r="L75" s="480"/>
      <c r="M75" s="480"/>
      <c r="N75" s="480"/>
      <c r="O75" s="480"/>
      <c r="P75" s="480"/>
      <c r="Q75" s="480"/>
      <c r="R75" s="480"/>
      <c r="S75" s="480"/>
      <c r="T75" s="480"/>
      <c r="U75" s="480"/>
      <c r="V75" s="480"/>
      <c r="W75" s="480"/>
      <c r="X75" s="480"/>
      <c r="Y75" s="480"/>
      <c r="Z75" s="490">
        <f>IFERROR(SUMIFS('Rent Comps_CoStar Dump'!Q:Q,'Rent Comps_CoStar Dump'!A:A,'Rent Comps'!B75,'Rent Comps_CoStar Dump'!B:B,3)/E75,0)</f>
        <v>0</v>
      </c>
      <c r="AA75" s="1242"/>
    </row>
    <row r="76" spans="1:27" hidden="1" outlineLevel="1">
      <c r="A76" s="279">
        <v>5</v>
      </c>
      <c r="B76" s="280" t="str">
        <f>IF($B$9&gt;0,$B$9,"")</f>
        <v/>
      </c>
      <c r="C76" s="288"/>
      <c r="D76" s="295" t="str">
        <f>IFERROR(IF(B76="","",SUMIFS('Rent Comps_CoStar Dump'!G:G,'Rent Comps_CoStar Dump'!A:A,'Rent Comps'!B76,'Rent Comps_CoStar Dump'!B:B,3)/E76),"")</f>
        <v/>
      </c>
      <c r="E76" s="510">
        <f>SUMIFS('Rent Comps_CoStar Dump'!E:E,'Rent Comps_CoStar Dump'!A:A,'Rent Comps'!B76,'Rent Comps_CoStar Dump'!B:B,3)</f>
        <v>0</v>
      </c>
      <c r="F76" s="510">
        <f>IFERROR(SUMIFS('Rent Comps_CoStar Dump'!O:O,'Rent Comps_CoStar Dump'!A:A,'Rent Comps'!B76,'Rent Comps_CoStar Dump'!B:B,3)/'Rent Comps'!E76,0)</f>
        <v>0</v>
      </c>
      <c r="G76" s="480">
        <f>IFERROR(SUMIFS('Rent Comps_CoStar Dump'!P:P,'Rent Comps_CoStar Dump'!A:A,'Rent Comps'!B76,'Rent Comps_CoStar Dump'!B:B,3)/'Rent Comps'!E76,0)</f>
        <v>0</v>
      </c>
      <c r="H76" s="483">
        <f t="shared" si="19"/>
        <v>0</v>
      </c>
      <c r="I76" s="480">
        <f t="shared" si="18"/>
        <v>0</v>
      </c>
      <c r="J76" s="480"/>
      <c r="K76" s="480"/>
      <c r="L76" s="480"/>
      <c r="M76" s="480"/>
      <c r="N76" s="480"/>
      <c r="O76" s="480"/>
      <c r="P76" s="480"/>
      <c r="Q76" s="480"/>
      <c r="R76" s="480"/>
      <c r="S76" s="480"/>
      <c r="T76" s="480"/>
      <c r="U76" s="480"/>
      <c r="V76" s="480"/>
      <c r="W76" s="480"/>
      <c r="X76" s="480"/>
      <c r="Y76" s="480"/>
      <c r="Z76" s="490">
        <f>IFERROR(SUMIFS('Rent Comps_CoStar Dump'!Q:Q,'Rent Comps_CoStar Dump'!A:A,'Rent Comps'!B76,'Rent Comps_CoStar Dump'!B:B,3)/E76,0)</f>
        <v>0</v>
      </c>
      <c r="AA76" s="1242"/>
    </row>
    <row r="77" spans="1:27" hidden="1" outlineLevel="1">
      <c r="A77" s="279">
        <v>6</v>
      </c>
      <c r="B77" s="280" t="str">
        <f>IF($B$10&gt;0,$B$10,"")</f>
        <v/>
      </c>
      <c r="C77" s="288"/>
      <c r="D77" s="295" t="str">
        <f>IFERROR(IF(B77="","",SUMIFS('Rent Comps_CoStar Dump'!G:G,'Rent Comps_CoStar Dump'!A:A,'Rent Comps'!B77,'Rent Comps_CoStar Dump'!B:B,3)/E77),"")</f>
        <v/>
      </c>
      <c r="E77" s="510">
        <f>SUMIFS('Rent Comps_CoStar Dump'!E:E,'Rent Comps_CoStar Dump'!A:A,'Rent Comps'!B77,'Rent Comps_CoStar Dump'!B:B,3)</f>
        <v>0</v>
      </c>
      <c r="F77" s="510">
        <f>IFERROR(SUMIFS('Rent Comps_CoStar Dump'!O:O,'Rent Comps_CoStar Dump'!A:A,'Rent Comps'!B77,'Rent Comps_CoStar Dump'!B:B,3)/'Rent Comps'!E77,0)</f>
        <v>0</v>
      </c>
      <c r="G77" s="480">
        <f>IFERROR(SUMIFS('Rent Comps_CoStar Dump'!P:P,'Rent Comps_CoStar Dump'!A:A,'Rent Comps'!B77,'Rent Comps_CoStar Dump'!B:B,3)/'Rent Comps'!E77,0)</f>
        <v>0</v>
      </c>
      <c r="H77" s="483">
        <f t="shared" si="19"/>
        <v>0</v>
      </c>
      <c r="I77" s="480">
        <f t="shared" si="18"/>
        <v>0</v>
      </c>
      <c r="J77" s="480"/>
      <c r="K77" s="480"/>
      <c r="L77" s="480"/>
      <c r="M77" s="480"/>
      <c r="N77" s="480"/>
      <c r="O77" s="480"/>
      <c r="P77" s="480"/>
      <c r="Q77" s="480"/>
      <c r="R77" s="480"/>
      <c r="S77" s="480"/>
      <c r="T77" s="480"/>
      <c r="U77" s="480"/>
      <c r="V77" s="480"/>
      <c r="W77" s="480"/>
      <c r="X77" s="480"/>
      <c r="Y77" s="480"/>
      <c r="Z77" s="490">
        <f>IFERROR(SUMIFS('Rent Comps_CoStar Dump'!Q:Q,'Rent Comps_CoStar Dump'!A:A,'Rent Comps'!B77,'Rent Comps_CoStar Dump'!B:B,3)/E77,0)</f>
        <v>0</v>
      </c>
      <c r="AA77" s="1242"/>
    </row>
    <row r="78" spans="1:27" hidden="1" outlineLevel="1">
      <c r="A78" s="279">
        <v>7</v>
      </c>
      <c r="B78" s="280" t="str">
        <f>IF($B$11&gt;0,$B$11,"")</f>
        <v/>
      </c>
      <c r="C78" s="288"/>
      <c r="D78" s="295" t="str">
        <f>IFERROR(IF(B78="","",SUMIFS('Rent Comps_CoStar Dump'!G:G,'Rent Comps_CoStar Dump'!A:A,'Rent Comps'!B78,'Rent Comps_CoStar Dump'!B:B,3)/E78),"")</f>
        <v/>
      </c>
      <c r="E78" s="510">
        <f>SUMIFS('Rent Comps_CoStar Dump'!E:E,'Rent Comps_CoStar Dump'!A:A,'Rent Comps'!B78,'Rent Comps_CoStar Dump'!B:B,3)</f>
        <v>0</v>
      </c>
      <c r="F78" s="510">
        <f>IFERROR(SUMIFS('Rent Comps_CoStar Dump'!O:O,'Rent Comps_CoStar Dump'!A:A,'Rent Comps'!B78,'Rent Comps_CoStar Dump'!B:B,3)/'Rent Comps'!E78,0)</f>
        <v>0</v>
      </c>
      <c r="G78" s="480">
        <f>IFERROR(SUMIFS('Rent Comps_CoStar Dump'!P:P,'Rent Comps_CoStar Dump'!A:A,'Rent Comps'!B78,'Rent Comps_CoStar Dump'!B:B,3)/'Rent Comps'!E78,0)</f>
        <v>0</v>
      </c>
      <c r="H78" s="483">
        <f t="shared" si="19"/>
        <v>0</v>
      </c>
      <c r="I78" s="480">
        <f t="shared" si="18"/>
        <v>0</v>
      </c>
      <c r="J78" s="480"/>
      <c r="K78" s="480"/>
      <c r="L78" s="480"/>
      <c r="M78" s="480"/>
      <c r="N78" s="480"/>
      <c r="O78" s="480"/>
      <c r="P78" s="480"/>
      <c r="Q78" s="480"/>
      <c r="R78" s="480"/>
      <c r="S78" s="480"/>
      <c r="T78" s="480"/>
      <c r="U78" s="480"/>
      <c r="V78" s="480"/>
      <c r="W78" s="480"/>
      <c r="X78" s="480"/>
      <c r="Y78" s="480"/>
      <c r="Z78" s="490">
        <f>IFERROR(SUMIFS('Rent Comps_CoStar Dump'!Q:Q,'Rent Comps_CoStar Dump'!A:A,'Rent Comps'!B78,'Rent Comps_CoStar Dump'!B:B,3)/E78,0)</f>
        <v>0</v>
      </c>
      <c r="AA78" s="1242"/>
    </row>
    <row r="79" spans="1:27" hidden="1" outlineLevel="1">
      <c r="A79" s="279">
        <v>8</v>
      </c>
      <c r="B79" s="280" t="str">
        <f>IF($B$12&gt;0,$B$12,"")</f>
        <v/>
      </c>
      <c r="C79" s="288"/>
      <c r="D79" s="295" t="str">
        <f>IFERROR(IF(B79="","",SUMIFS('Rent Comps_CoStar Dump'!G:G,'Rent Comps_CoStar Dump'!A:A,'Rent Comps'!B79,'Rent Comps_CoStar Dump'!B:B,3)/E79),"")</f>
        <v/>
      </c>
      <c r="E79" s="510">
        <f>SUMIFS('Rent Comps_CoStar Dump'!E:E,'Rent Comps_CoStar Dump'!A:A,'Rent Comps'!B79,'Rent Comps_CoStar Dump'!B:B,3)</f>
        <v>0</v>
      </c>
      <c r="F79" s="510">
        <f>IFERROR(SUMIFS('Rent Comps_CoStar Dump'!O:O,'Rent Comps_CoStar Dump'!A:A,'Rent Comps'!B79,'Rent Comps_CoStar Dump'!B:B,3)/'Rent Comps'!E79,0)</f>
        <v>0</v>
      </c>
      <c r="G79" s="480">
        <f>IFERROR(SUMIFS('Rent Comps_CoStar Dump'!P:P,'Rent Comps_CoStar Dump'!A:A,'Rent Comps'!B79,'Rent Comps_CoStar Dump'!B:B,3)/'Rent Comps'!E79,0)</f>
        <v>0</v>
      </c>
      <c r="H79" s="483">
        <f t="shared" si="19"/>
        <v>0</v>
      </c>
      <c r="I79" s="480">
        <f t="shared" si="18"/>
        <v>0</v>
      </c>
      <c r="J79" s="480"/>
      <c r="K79" s="480"/>
      <c r="L79" s="480"/>
      <c r="M79" s="480"/>
      <c r="N79" s="480"/>
      <c r="O79" s="480"/>
      <c r="P79" s="480"/>
      <c r="Q79" s="480"/>
      <c r="R79" s="480"/>
      <c r="S79" s="480"/>
      <c r="T79" s="480"/>
      <c r="U79" s="480"/>
      <c r="V79" s="480"/>
      <c r="W79" s="480"/>
      <c r="X79" s="480"/>
      <c r="Y79" s="480"/>
      <c r="Z79" s="490">
        <f>IFERROR(SUMIFS('Rent Comps_CoStar Dump'!Q:Q,'Rent Comps_CoStar Dump'!A:A,'Rent Comps'!B79,'Rent Comps_CoStar Dump'!B:B,3)/E79,0)</f>
        <v>0</v>
      </c>
      <c r="AA79" s="1242"/>
    </row>
    <row r="80" spans="1:27" hidden="1" outlineLevel="1">
      <c r="A80" s="279">
        <v>9</v>
      </c>
      <c r="B80" s="280" t="str">
        <f>IF($B$13&gt;0,$B$13,"")</f>
        <v/>
      </c>
      <c r="C80" s="288"/>
      <c r="D80" s="295" t="str">
        <f>IFERROR(IF(B80="","",SUMIFS('Rent Comps_CoStar Dump'!G:G,'Rent Comps_CoStar Dump'!A:A,'Rent Comps'!B80,'Rent Comps_CoStar Dump'!B:B,3)/E80),"")</f>
        <v/>
      </c>
      <c r="E80" s="510">
        <f>SUMIFS('Rent Comps_CoStar Dump'!E:E,'Rent Comps_CoStar Dump'!A:A,'Rent Comps'!B80,'Rent Comps_CoStar Dump'!B:B,3)</f>
        <v>0</v>
      </c>
      <c r="F80" s="510">
        <f>IFERROR(SUMIFS('Rent Comps_CoStar Dump'!O:O,'Rent Comps_CoStar Dump'!A:A,'Rent Comps'!B80,'Rent Comps_CoStar Dump'!B:B,3)/'Rent Comps'!E80,0)</f>
        <v>0</v>
      </c>
      <c r="G80" s="480">
        <f>IFERROR(SUMIFS('Rent Comps_CoStar Dump'!P:P,'Rent Comps_CoStar Dump'!A:A,'Rent Comps'!B80,'Rent Comps_CoStar Dump'!B:B,3)/'Rent Comps'!E80,0)</f>
        <v>0</v>
      </c>
      <c r="H80" s="483">
        <f t="shared" si="19"/>
        <v>0</v>
      </c>
      <c r="I80" s="480">
        <f t="shared" si="18"/>
        <v>0</v>
      </c>
      <c r="J80" s="480"/>
      <c r="K80" s="480"/>
      <c r="L80" s="480"/>
      <c r="M80" s="480"/>
      <c r="N80" s="480"/>
      <c r="O80" s="480"/>
      <c r="P80" s="480"/>
      <c r="Q80" s="480"/>
      <c r="R80" s="480"/>
      <c r="S80" s="480"/>
      <c r="T80" s="480"/>
      <c r="U80" s="480"/>
      <c r="V80" s="480"/>
      <c r="W80" s="480"/>
      <c r="X80" s="480"/>
      <c r="Y80" s="480"/>
      <c r="Z80" s="490">
        <f>IFERROR(SUMIFS('Rent Comps_CoStar Dump'!Q:Q,'Rent Comps_CoStar Dump'!A:A,'Rent Comps'!B80,'Rent Comps_CoStar Dump'!B:B,3)/E80,0)</f>
        <v>0</v>
      </c>
      <c r="AA80" s="1242"/>
    </row>
    <row r="81" spans="1:27" hidden="1" outlineLevel="1">
      <c r="A81" s="289">
        <v>10</v>
      </c>
      <c r="B81" s="495" t="str">
        <f>IF($B$14&gt;0,$B$14,"")</f>
        <v/>
      </c>
      <c r="C81" s="496"/>
      <c r="D81" s="295" t="str">
        <f>IFERROR(IF(B81="","",SUMIFS('Rent Comps_CoStar Dump'!G:G,'Rent Comps_CoStar Dump'!A:A,'Rent Comps'!B81,'Rent Comps_CoStar Dump'!B:B,3)/E81),"")</f>
        <v/>
      </c>
      <c r="E81" s="513">
        <f>SUMIFS('Rent Comps_CoStar Dump'!E:E,'Rent Comps_CoStar Dump'!A:A,'Rent Comps'!B81,'Rent Comps_CoStar Dump'!B:B,3)</f>
        <v>0</v>
      </c>
      <c r="F81" s="513">
        <f>IFERROR(SUMIFS('Rent Comps_CoStar Dump'!O:O,'Rent Comps_CoStar Dump'!A:A,'Rent Comps'!B81,'Rent Comps_CoStar Dump'!B:B,3)/'Rent Comps'!E81,0)</f>
        <v>0</v>
      </c>
      <c r="G81" s="480">
        <f>IFERROR(SUMIFS('Rent Comps_CoStar Dump'!P:P,'Rent Comps_CoStar Dump'!A:A,'Rent Comps'!B81,'Rent Comps_CoStar Dump'!B:B,3)/'Rent Comps'!E81,0)</f>
        <v>0</v>
      </c>
      <c r="H81" s="483">
        <f t="shared" si="19"/>
        <v>0</v>
      </c>
      <c r="I81" s="480">
        <f t="shared" si="18"/>
        <v>0</v>
      </c>
      <c r="J81" s="498"/>
      <c r="K81" s="498"/>
      <c r="L81" s="498"/>
      <c r="M81" s="498"/>
      <c r="N81" s="498"/>
      <c r="O81" s="498"/>
      <c r="P81" s="498"/>
      <c r="Q81" s="498"/>
      <c r="R81" s="498"/>
      <c r="S81" s="498"/>
      <c r="T81" s="498"/>
      <c r="U81" s="498"/>
      <c r="V81" s="498"/>
      <c r="W81" s="498"/>
      <c r="X81" s="498"/>
      <c r="Y81" s="498"/>
      <c r="Z81" s="490">
        <f>IFERROR(SUMIFS('Rent Comps_CoStar Dump'!Q:Q,'Rent Comps_CoStar Dump'!A:A,'Rent Comps'!B81,'Rent Comps_CoStar Dump'!B:B,3)/E81,0)</f>
        <v>0</v>
      </c>
      <c r="AA81" s="1243"/>
    </row>
    <row r="82" spans="1:27" hidden="1" outlineLevel="1">
      <c r="A82" s="290" t="s">
        <v>303</v>
      </c>
      <c r="B82" s="291"/>
      <c r="C82" s="291"/>
      <c r="D82" s="316">
        <f>IFERROR(AVERAGE(D70:D81),"")</f>
        <v>0.20411036036036037</v>
      </c>
      <c r="E82" s="514">
        <f>IFERROR(AVERAGEIF(E72:E81,"&gt;0"),0)</f>
        <v>24.333333333333332</v>
      </c>
      <c r="F82" s="514">
        <f>IFERROR(AVERAGEIF(F72:F81,"&gt;0"),0)</f>
        <v>1259.7837837837837</v>
      </c>
      <c r="G82" s="479">
        <f>IFERROR(AVERAGEIF(G72:G81,"&gt;0"),0)</f>
        <v>1913.1531531531534</v>
      </c>
      <c r="H82" s="485">
        <f>IFERROR(AVERAGEIF(H72:H81,"&gt;0"),0)</f>
        <v>1.5179378086596678</v>
      </c>
      <c r="I82" s="479">
        <f>IFERROR(AVERAGEIF(I72:I81,"&lt;&gt;0"),0)</f>
        <v>456.52731008773276</v>
      </c>
      <c r="J82" s="479"/>
      <c r="K82" s="479"/>
      <c r="L82" s="479"/>
      <c r="M82" s="479"/>
      <c r="N82" s="479"/>
      <c r="O82" s="479"/>
      <c r="P82" s="479"/>
      <c r="Q82" s="479"/>
      <c r="R82" s="479"/>
      <c r="S82" s="479"/>
      <c r="T82" s="479"/>
      <c r="U82" s="479"/>
      <c r="V82" s="479"/>
      <c r="W82" s="479"/>
      <c r="X82" s="479"/>
      <c r="Y82" s="479"/>
      <c r="Z82" s="491">
        <f>IFERROR(AVERAGEIF(Z72:Z81,"&gt;0"),0)</f>
        <v>6.0000000000000001E-3</v>
      </c>
      <c r="AA82" s="292"/>
    </row>
    <row r="83" spans="1:27" hidden="1" outlineLevel="1"/>
    <row r="84" spans="1:27" hidden="1" outlineLevel="1">
      <c r="A84" s="338" t="s">
        <v>369</v>
      </c>
      <c r="B84" s="354"/>
      <c r="C84" s="353"/>
      <c r="D84" s="353"/>
      <c r="E84" s="508"/>
      <c r="F84" s="508"/>
      <c r="G84" s="476"/>
      <c r="H84" s="481"/>
      <c r="I84" s="476"/>
      <c r="J84" s="476"/>
      <c r="K84" s="476"/>
      <c r="L84" s="476"/>
      <c r="M84" s="476"/>
      <c r="N84" s="476"/>
      <c r="O84" s="476"/>
      <c r="P84" s="476"/>
      <c r="Q84" s="476"/>
      <c r="R84" s="476"/>
      <c r="S84" s="476"/>
      <c r="T84" s="476"/>
      <c r="U84" s="476"/>
      <c r="V84" s="476"/>
      <c r="W84" s="476"/>
      <c r="X84" s="476"/>
      <c r="Y84" s="476"/>
      <c r="Z84" s="487"/>
      <c r="AA84" s="370"/>
    </row>
    <row r="85" spans="1:27" hidden="1" outlineLevel="1">
      <c r="A85" s="276" t="s">
        <v>0</v>
      </c>
      <c r="B85" s="277" t="s">
        <v>1</v>
      </c>
      <c r="C85" s="281"/>
      <c r="D85" s="294" t="s">
        <v>465</v>
      </c>
      <c r="E85" s="509" t="s">
        <v>3</v>
      </c>
      <c r="F85" s="509" t="s">
        <v>4</v>
      </c>
      <c r="G85" s="477" t="s">
        <v>676</v>
      </c>
      <c r="H85" s="482" t="s">
        <v>386</v>
      </c>
      <c r="I85" s="477" t="s">
        <v>437</v>
      </c>
      <c r="J85" s="477"/>
      <c r="K85" s="477"/>
      <c r="L85" s="477"/>
      <c r="M85" s="477"/>
      <c r="N85" s="477"/>
      <c r="O85" s="477"/>
      <c r="P85" s="477"/>
      <c r="Q85" s="477"/>
      <c r="R85" s="477"/>
      <c r="S85" s="477"/>
      <c r="T85" s="477"/>
      <c r="U85" s="477"/>
      <c r="V85" s="477"/>
      <c r="W85" s="477"/>
      <c r="X85" s="477"/>
      <c r="Y85" s="477"/>
      <c r="Z85" s="488" t="s">
        <v>86</v>
      </c>
      <c r="AA85" s="282" t="s">
        <v>5</v>
      </c>
    </row>
    <row r="86" spans="1:27" hidden="1" outlineLevel="1">
      <c r="A86" s="278" t="s">
        <v>6</v>
      </c>
      <c r="B86" s="280" t="str">
        <f>$B$3</f>
        <v>The Reserve at Towne Crossing</v>
      </c>
      <c r="C86" s="288"/>
      <c r="D86" s="298" t="str">
        <f>IFERROR(IF(B86="","",SUMIF('Rent Roll_RedIQ 2'!D:D,3,'Rent Roll_RedIQ 2'!J:J)/E86),"")</f>
        <v/>
      </c>
      <c r="E86" s="510">
        <f>'Project Summary'!K39</f>
        <v>0</v>
      </c>
      <c r="F86" s="510">
        <f>'Project Summary'!M39</f>
        <v>0</v>
      </c>
      <c r="G86" s="480">
        <f>IF($E86=0,0,'Project Summary'!N39)</f>
        <v>0</v>
      </c>
      <c r="H86" s="483">
        <f>IFERROR(G86/F86,0)</f>
        <v>0</v>
      </c>
      <c r="I86" s="480">
        <f t="shared" ref="I86:I97" si="20">IFERROR(IF(G86&gt;0,G86-$G$54,0),0)</f>
        <v>0</v>
      </c>
      <c r="J86" s="480"/>
      <c r="K86" s="480"/>
      <c r="L86" s="480"/>
      <c r="M86" s="480"/>
      <c r="N86" s="480"/>
      <c r="O86" s="480"/>
      <c r="P86" s="480"/>
      <c r="Q86" s="480"/>
      <c r="R86" s="480"/>
      <c r="S86" s="480"/>
      <c r="T86" s="480"/>
      <c r="U86" s="480"/>
      <c r="V86" s="480"/>
      <c r="W86" s="480"/>
      <c r="X86" s="480"/>
      <c r="Y86" s="480"/>
      <c r="Z86" s="489">
        <v>0</v>
      </c>
      <c r="AA86" s="371"/>
    </row>
    <row r="87" spans="1:27" hidden="1" outlineLevel="1">
      <c r="A87" s="289" t="s">
        <v>387</v>
      </c>
      <c r="B87" s="495" t="str">
        <f>$B$4</f>
        <v>-</v>
      </c>
      <c r="C87" s="496"/>
      <c r="D87" s="497" t="str">
        <f>IF(D86="","","-")</f>
        <v/>
      </c>
      <c r="E87" s="511">
        <f>E86</f>
        <v>0</v>
      </c>
      <c r="F87" s="511">
        <f>F86</f>
        <v>0</v>
      </c>
      <c r="G87" s="498">
        <f>IF($E87=0,0,'Project Summary'!N48)</f>
        <v>0</v>
      </c>
      <c r="H87" s="484">
        <f>IFERROR(G87/F87,0)</f>
        <v>0</v>
      </c>
      <c r="I87" s="498">
        <f t="shared" si="20"/>
        <v>0</v>
      </c>
      <c r="J87" s="498"/>
      <c r="K87" s="498"/>
      <c r="L87" s="498"/>
      <c r="M87" s="498"/>
      <c r="N87" s="498"/>
      <c r="O87" s="498"/>
      <c r="P87" s="498"/>
      <c r="Q87" s="498"/>
      <c r="R87" s="498"/>
      <c r="S87" s="498"/>
      <c r="T87" s="498"/>
      <c r="U87" s="498"/>
      <c r="V87" s="498"/>
      <c r="W87" s="498"/>
      <c r="X87" s="498"/>
      <c r="Y87" s="498"/>
      <c r="Z87" s="494">
        <v>0</v>
      </c>
      <c r="AA87" s="1278"/>
    </row>
    <row r="88" spans="1:27" hidden="1" outlineLevel="1">
      <c r="A88" s="500">
        <v>1</v>
      </c>
      <c r="B88" s="501" t="str">
        <f>IF($B$5&gt;0,$B$5,"")</f>
        <v>Paladin</v>
      </c>
      <c r="C88" s="502"/>
      <c r="D88" s="503" t="str">
        <f>IFERROR(IF(B88="","",SUMIFS('Rent Comps_CoStar Dump'!G:G,'Rent Comps_CoStar Dump'!A:A,'Rent Comps'!B88,'Rent Comps_CoStar Dump'!B:B,4)/E88),"")</f>
        <v/>
      </c>
      <c r="E88" s="512">
        <f>SUMIFS('Rent Comps_CoStar Dump'!E:E,'Rent Comps_CoStar Dump'!A:A,'Rent Comps'!B88,'Rent Comps_CoStar Dump'!B:B,4)</f>
        <v>0</v>
      </c>
      <c r="F88" s="512">
        <f>IFERROR(SUMIFS('Rent Comps_CoStar Dump'!O:O,'Rent Comps_CoStar Dump'!A:A,'Rent Comps'!B88,'Rent Comps_CoStar Dump'!B:B,4)/'Rent Comps'!E88,0)</f>
        <v>0</v>
      </c>
      <c r="G88" s="504">
        <f>IFERROR(SUMIFS('Rent Comps_CoStar Dump'!P:P,'Rent Comps_CoStar Dump'!A:A,'Rent Comps'!B88,'Rent Comps_CoStar Dump'!B:B,4)/'Rent Comps'!E88,0)</f>
        <v>0</v>
      </c>
      <c r="H88" s="505">
        <f t="shared" ref="H88:H97" si="21">IFERROR(G88/F88,0)</f>
        <v>0</v>
      </c>
      <c r="I88" s="504">
        <f t="shared" si="20"/>
        <v>0</v>
      </c>
      <c r="J88" s="504"/>
      <c r="K88" s="504"/>
      <c r="L88" s="504"/>
      <c r="M88" s="504"/>
      <c r="N88" s="504"/>
      <c r="O88" s="504"/>
      <c r="P88" s="504"/>
      <c r="Q88" s="504"/>
      <c r="R88" s="504"/>
      <c r="S88" s="504"/>
      <c r="T88" s="504"/>
      <c r="U88" s="504"/>
      <c r="V88" s="504"/>
      <c r="W88" s="504"/>
      <c r="X88" s="504"/>
      <c r="Y88" s="504"/>
      <c r="Z88" s="506">
        <f>IFERROR(SUMIFS('Rent Comps_CoStar Dump'!Q:Q,'Rent Comps_CoStar Dump'!A:A,'Rent Comps'!B88,'Rent Comps_CoStar Dump'!B:B,4)/E88,0)</f>
        <v>0</v>
      </c>
      <c r="AA88" s="1241"/>
    </row>
    <row r="89" spans="1:27" hidden="1" outlineLevel="1">
      <c r="A89" s="279">
        <v>2</v>
      </c>
      <c r="B89" s="280" t="str">
        <f>IF($B$6&gt;0,$B$6,"")</f>
        <v>Longfellow Arms</v>
      </c>
      <c r="C89" s="288"/>
      <c r="D89" s="295" t="str">
        <f>IFERROR(IF(B89="","",SUMIFS('Rent Comps_CoStar Dump'!G:G,'Rent Comps_CoStar Dump'!A:A,'Rent Comps'!B89,'Rent Comps_CoStar Dump'!B:B,4)/E89),"")</f>
        <v/>
      </c>
      <c r="E89" s="510">
        <f>SUMIFS('Rent Comps_CoStar Dump'!E:E,'Rent Comps_CoStar Dump'!A:A,'Rent Comps'!B89,'Rent Comps_CoStar Dump'!B:B,4)</f>
        <v>0</v>
      </c>
      <c r="F89" s="510">
        <f>IFERROR(SUMIFS('Rent Comps_CoStar Dump'!O:O,'Rent Comps_CoStar Dump'!A:A,'Rent Comps'!B89,'Rent Comps_CoStar Dump'!B:B,4)/'Rent Comps'!E89,0)</f>
        <v>0</v>
      </c>
      <c r="G89" s="480">
        <f>IFERROR(SUMIFS('Rent Comps_CoStar Dump'!P:P,'Rent Comps_CoStar Dump'!A:A,'Rent Comps'!B89,'Rent Comps_CoStar Dump'!B:B,4)/'Rent Comps'!E89,0)</f>
        <v>0</v>
      </c>
      <c r="H89" s="483">
        <f t="shared" si="21"/>
        <v>0</v>
      </c>
      <c r="I89" s="480">
        <f t="shared" si="20"/>
        <v>0</v>
      </c>
      <c r="J89" s="480"/>
      <c r="K89" s="480"/>
      <c r="L89" s="480"/>
      <c r="M89" s="480"/>
      <c r="N89" s="480"/>
      <c r="O89" s="480"/>
      <c r="P89" s="480"/>
      <c r="Q89" s="480"/>
      <c r="R89" s="480"/>
      <c r="S89" s="480"/>
      <c r="T89" s="480"/>
      <c r="U89" s="480"/>
      <c r="V89" s="480"/>
      <c r="W89" s="480"/>
      <c r="X89" s="480"/>
      <c r="Y89" s="480"/>
      <c r="Z89" s="490">
        <f>IFERROR(SUMIFS('Rent Comps_CoStar Dump'!Q:Q,'Rent Comps_CoStar Dump'!A:A,'Rent Comps'!B89,'Rent Comps_CoStar Dump'!B:B,4)/E89,0)</f>
        <v>0</v>
      </c>
      <c r="AA89" s="1242"/>
    </row>
    <row r="90" spans="1:27" hidden="1" outlineLevel="1">
      <c r="A90" s="279">
        <v>3</v>
      </c>
      <c r="B90" s="280" t="str">
        <f>IF($B$7&gt;0,$B$7,"")</f>
        <v>Parkside</v>
      </c>
      <c r="C90" s="288"/>
      <c r="D90" s="295" t="str">
        <f>IFERROR(IF(B90="","",SUMIFS('Rent Comps_CoStar Dump'!G:G,'Rent Comps_CoStar Dump'!A:A,'Rent Comps'!B90,'Rent Comps_CoStar Dump'!B:B,4)/E90),"")</f>
        <v/>
      </c>
      <c r="E90" s="510">
        <f>SUMIFS('Rent Comps_CoStar Dump'!E:E,'Rent Comps_CoStar Dump'!A:A,'Rent Comps'!B90,'Rent Comps_CoStar Dump'!B:B,4)</f>
        <v>0</v>
      </c>
      <c r="F90" s="510">
        <f>IFERROR(SUMIFS('Rent Comps_CoStar Dump'!O:O,'Rent Comps_CoStar Dump'!A:A,'Rent Comps'!B90,'Rent Comps_CoStar Dump'!B:B,4)/'Rent Comps'!E90,0)</f>
        <v>0</v>
      </c>
      <c r="G90" s="480">
        <f>IFERROR(SUMIFS('Rent Comps_CoStar Dump'!P:P,'Rent Comps_CoStar Dump'!A:A,'Rent Comps'!B90,'Rent Comps_CoStar Dump'!B:B,4)/'Rent Comps'!E90,0)</f>
        <v>0</v>
      </c>
      <c r="H90" s="483">
        <f t="shared" si="21"/>
        <v>0</v>
      </c>
      <c r="I90" s="480">
        <f t="shared" si="20"/>
        <v>0</v>
      </c>
      <c r="J90" s="480"/>
      <c r="K90" s="480"/>
      <c r="L90" s="480"/>
      <c r="M90" s="480"/>
      <c r="N90" s="480"/>
      <c r="O90" s="480"/>
      <c r="P90" s="480"/>
      <c r="Q90" s="480"/>
      <c r="R90" s="480"/>
      <c r="S90" s="480"/>
      <c r="T90" s="480"/>
      <c r="U90" s="480"/>
      <c r="V90" s="480"/>
      <c r="W90" s="480"/>
      <c r="X90" s="480"/>
      <c r="Y90" s="480"/>
      <c r="Z90" s="490">
        <f>IFERROR(SUMIFS('Rent Comps_CoStar Dump'!Q:Q,'Rent Comps_CoStar Dump'!A:A,'Rent Comps'!B90,'Rent Comps_CoStar Dump'!B:B,4)/E90,0)</f>
        <v>0</v>
      </c>
      <c r="AA90" s="1242"/>
    </row>
    <row r="91" spans="1:27" hidden="1" outlineLevel="1">
      <c r="A91" s="279">
        <v>4</v>
      </c>
      <c r="B91" s="280" t="str">
        <f>IF($B$8&gt;0,$B$8,"")</f>
        <v>Wellington Grande</v>
      </c>
      <c r="C91" s="288"/>
      <c r="D91" s="295" t="str">
        <f>IFERROR(IF(B91="","",SUMIFS('Rent Comps_CoStar Dump'!G:G,'Rent Comps_CoStar Dump'!A:A,'Rent Comps'!B91,'Rent Comps_CoStar Dump'!B:B,4)/E91),"")</f>
        <v/>
      </c>
      <c r="E91" s="510">
        <f>SUMIFS('Rent Comps_CoStar Dump'!E:E,'Rent Comps_CoStar Dump'!A:A,'Rent Comps'!B91,'Rent Comps_CoStar Dump'!B:B,4)</f>
        <v>0</v>
      </c>
      <c r="F91" s="510">
        <f>IFERROR(SUMIFS('Rent Comps_CoStar Dump'!O:O,'Rent Comps_CoStar Dump'!A:A,'Rent Comps'!B91,'Rent Comps_CoStar Dump'!B:B,4)/'Rent Comps'!E91,0)</f>
        <v>0</v>
      </c>
      <c r="G91" s="480">
        <f>IFERROR(SUMIFS('Rent Comps_CoStar Dump'!P:P,'Rent Comps_CoStar Dump'!A:A,'Rent Comps'!B91,'Rent Comps_CoStar Dump'!B:B,4)/'Rent Comps'!E91,0)</f>
        <v>0</v>
      </c>
      <c r="H91" s="483">
        <f t="shared" si="21"/>
        <v>0</v>
      </c>
      <c r="I91" s="480">
        <f t="shared" si="20"/>
        <v>0</v>
      </c>
      <c r="J91" s="480"/>
      <c r="K91" s="480"/>
      <c r="L91" s="480"/>
      <c r="M91" s="480"/>
      <c r="N91" s="480"/>
      <c r="O91" s="480"/>
      <c r="P91" s="480"/>
      <c r="Q91" s="480"/>
      <c r="R91" s="480"/>
      <c r="S91" s="480"/>
      <c r="T91" s="480"/>
      <c r="U91" s="480"/>
      <c r="V91" s="480"/>
      <c r="W91" s="480"/>
      <c r="X91" s="480"/>
      <c r="Y91" s="480"/>
      <c r="Z91" s="490">
        <f>IFERROR(SUMIFS('Rent Comps_CoStar Dump'!Q:Q,'Rent Comps_CoStar Dump'!A:A,'Rent Comps'!B91,'Rent Comps_CoStar Dump'!B:B,4)/E91,0)</f>
        <v>0</v>
      </c>
      <c r="AA91" s="1242"/>
    </row>
    <row r="92" spans="1:27" hidden="1" outlineLevel="1">
      <c r="A92" s="279">
        <v>5</v>
      </c>
      <c r="B92" s="280" t="str">
        <f>IF($B$9&gt;0,$B$9,"")</f>
        <v/>
      </c>
      <c r="C92" s="288"/>
      <c r="D92" s="295" t="str">
        <f>IFERROR(IF(B92="","",SUMIFS('Rent Comps_CoStar Dump'!G:G,'Rent Comps_CoStar Dump'!A:A,'Rent Comps'!B92,'Rent Comps_CoStar Dump'!B:B,4)/E92),"")</f>
        <v/>
      </c>
      <c r="E92" s="510">
        <f>SUMIFS('Rent Comps_CoStar Dump'!E:E,'Rent Comps_CoStar Dump'!A:A,'Rent Comps'!B92,'Rent Comps_CoStar Dump'!B:B,4)</f>
        <v>0</v>
      </c>
      <c r="F92" s="510">
        <f>IFERROR(SUMIFS('Rent Comps_CoStar Dump'!O:O,'Rent Comps_CoStar Dump'!A:A,'Rent Comps'!B92,'Rent Comps_CoStar Dump'!B:B,4)/'Rent Comps'!E92,0)</f>
        <v>0</v>
      </c>
      <c r="G92" s="480">
        <f>IFERROR(SUMIFS('Rent Comps_CoStar Dump'!P:P,'Rent Comps_CoStar Dump'!A:A,'Rent Comps'!B92,'Rent Comps_CoStar Dump'!B:B,4)/'Rent Comps'!E92,0)</f>
        <v>0</v>
      </c>
      <c r="H92" s="483">
        <f t="shared" si="21"/>
        <v>0</v>
      </c>
      <c r="I92" s="480">
        <f t="shared" si="20"/>
        <v>0</v>
      </c>
      <c r="J92" s="480"/>
      <c r="K92" s="480"/>
      <c r="L92" s="480"/>
      <c r="M92" s="480"/>
      <c r="N92" s="480"/>
      <c r="O92" s="480"/>
      <c r="P92" s="480"/>
      <c r="Q92" s="480"/>
      <c r="R92" s="480"/>
      <c r="S92" s="480"/>
      <c r="T92" s="480"/>
      <c r="U92" s="480"/>
      <c r="V92" s="480"/>
      <c r="W92" s="480"/>
      <c r="X92" s="480"/>
      <c r="Y92" s="480"/>
      <c r="Z92" s="490">
        <f>IFERROR(SUMIFS('Rent Comps_CoStar Dump'!Q:Q,'Rent Comps_CoStar Dump'!A:A,'Rent Comps'!B92,'Rent Comps_CoStar Dump'!B:B,4)/E92,0)</f>
        <v>0</v>
      </c>
      <c r="AA92" s="1242"/>
    </row>
    <row r="93" spans="1:27" hidden="1" outlineLevel="1">
      <c r="A93" s="279">
        <v>6</v>
      </c>
      <c r="B93" s="280" t="str">
        <f>IF($B$10&gt;0,$B$10,"")</f>
        <v/>
      </c>
      <c r="C93" s="288"/>
      <c r="D93" s="295" t="str">
        <f>IFERROR(IF(B93="","",SUMIFS('Rent Comps_CoStar Dump'!G:G,'Rent Comps_CoStar Dump'!A:A,'Rent Comps'!B93,'Rent Comps_CoStar Dump'!B:B,4)/E93),"")</f>
        <v/>
      </c>
      <c r="E93" s="510">
        <f>SUMIFS('Rent Comps_CoStar Dump'!E:E,'Rent Comps_CoStar Dump'!A:A,'Rent Comps'!B93,'Rent Comps_CoStar Dump'!B:B,4)</f>
        <v>0</v>
      </c>
      <c r="F93" s="510">
        <f>IFERROR(SUMIFS('Rent Comps_CoStar Dump'!O:O,'Rent Comps_CoStar Dump'!A:A,'Rent Comps'!B93,'Rent Comps_CoStar Dump'!B:B,4)/'Rent Comps'!E93,0)</f>
        <v>0</v>
      </c>
      <c r="G93" s="480">
        <f>IFERROR(SUMIFS('Rent Comps_CoStar Dump'!P:P,'Rent Comps_CoStar Dump'!A:A,'Rent Comps'!B93,'Rent Comps_CoStar Dump'!B:B,4)/'Rent Comps'!E93,0)</f>
        <v>0</v>
      </c>
      <c r="H93" s="483">
        <f t="shared" si="21"/>
        <v>0</v>
      </c>
      <c r="I93" s="480">
        <f t="shared" si="20"/>
        <v>0</v>
      </c>
      <c r="J93" s="480"/>
      <c r="K93" s="480"/>
      <c r="L93" s="480"/>
      <c r="M93" s="480"/>
      <c r="N93" s="480"/>
      <c r="O93" s="480"/>
      <c r="P93" s="480"/>
      <c r="Q93" s="480"/>
      <c r="R93" s="480"/>
      <c r="S93" s="480"/>
      <c r="T93" s="480"/>
      <c r="U93" s="480"/>
      <c r="V93" s="480"/>
      <c r="W93" s="480"/>
      <c r="X93" s="480"/>
      <c r="Y93" s="480"/>
      <c r="Z93" s="490">
        <f>IFERROR(SUMIFS('Rent Comps_CoStar Dump'!Q:Q,'Rent Comps_CoStar Dump'!A:A,'Rent Comps'!B93,'Rent Comps_CoStar Dump'!B:B,4)/E93,0)</f>
        <v>0</v>
      </c>
      <c r="AA93" s="1242"/>
    </row>
    <row r="94" spans="1:27" hidden="1" outlineLevel="1">
      <c r="A94" s="279">
        <v>7</v>
      </c>
      <c r="B94" s="280" t="str">
        <f>IF($B$11&gt;0,$B$11,"")</f>
        <v/>
      </c>
      <c r="C94" s="288"/>
      <c r="D94" s="295" t="str">
        <f>IFERROR(IF(B94="","",SUMIFS('Rent Comps_CoStar Dump'!G:G,'Rent Comps_CoStar Dump'!A:A,'Rent Comps'!B94,'Rent Comps_CoStar Dump'!B:B,4)/E94),"")</f>
        <v/>
      </c>
      <c r="E94" s="510">
        <f>SUMIFS('Rent Comps_CoStar Dump'!E:E,'Rent Comps_CoStar Dump'!A:A,'Rent Comps'!B94,'Rent Comps_CoStar Dump'!B:B,4)</f>
        <v>0</v>
      </c>
      <c r="F94" s="510">
        <f>IFERROR(SUMIFS('Rent Comps_CoStar Dump'!O:O,'Rent Comps_CoStar Dump'!A:A,'Rent Comps'!B94,'Rent Comps_CoStar Dump'!B:B,4)/'Rent Comps'!E94,0)</f>
        <v>0</v>
      </c>
      <c r="G94" s="480">
        <f>IFERROR(SUMIFS('Rent Comps_CoStar Dump'!P:P,'Rent Comps_CoStar Dump'!A:A,'Rent Comps'!B94,'Rent Comps_CoStar Dump'!B:B,4)/'Rent Comps'!E94,0)</f>
        <v>0</v>
      </c>
      <c r="H94" s="483">
        <f t="shared" si="21"/>
        <v>0</v>
      </c>
      <c r="I94" s="480">
        <f t="shared" si="20"/>
        <v>0</v>
      </c>
      <c r="J94" s="480"/>
      <c r="K94" s="480"/>
      <c r="L94" s="480"/>
      <c r="M94" s="480"/>
      <c r="N94" s="480"/>
      <c r="O94" s="480"/>
      <c r="P94" s="480"/>
      <c r="Q94" s="480"/>
      <c r="R94" s="480"/>
      <c r="S94" s="480"/>
      <c r="T94" s="480"/>
      <c r="U94" s="480"/>
      <c r="V94" s="480"/>
      <c r="W94" s="480"/>
      <c r="X94" s="480"/>
      <c r="Y94" s="480"/>
      <c r="Z94" s="490">
        <f>IFERROR(SUMIFS('Rent Comps_CoStar Dump'!Q:Q,'Rent Comps_CoStar Dump'!A:A,'Rent Comps'!B94,'Rent Comps_CoStar Dump'!B:B,4)/E94,0)</f>
        <v>0</v>
      </c>
      <c r="AA94" s="1242"/>
    </row>
    <row r="95" spans="1:27" hidden="1" outlineLevel="1">
      <c r="A95" s="279">
        <v>8</v>
      </c>
      <c r="B95" s="280" t="str">
        <f>IF($B$12&gt;0,$B$12,"")</f>
        <v/>
      </c>
      <c r="C95" s="288"/>
      <c r="D95" s="295" t="str">
        <f>IFERROR(IF(B95="","",SUMIFS('Rent Comps_CoStar Dump'!G:G,'Rent Comps_CoStar Dump'!A:A,'Rent Comps'!B95,'Rent Comps_CoStar Dump'!B:B,4)/E95),"")</f>
        <v/>
      </c>
      <c r="E95" s="510">
        <f>SUMIFS('Rent Comps_CoStar Dump'!E:E,'Rent Comps_CoStar Dump'!A:A,'Rent Comps'!B95,'Rent Comps_CoStar Dump'!B:B,4)</f>
        <v>0</v>
      </c>
      <c r="F95" s="510">
        <f>IFERROR(SUMIFS('Rent Comps_CoStar Dump'!O:O,'Rent Comps_CoStar Dump'!A:A,'Rent Comps'!B95,'Rent Comps_CoStar Dump'!B:B,4)/'Rent Comps'!E95,0)</f>
        <v>0</v>
      </c>
      <c r="G95" s="480">
        <f>IFERROR(SUMIFS('Rent Comps_CoStar Dump'!P:P,'Rent Comps_CoStar Dump'!A:A,'Rent Comps'!B95,'Rent Comps_CoStar Dump'!B:B,4)/'Rent Comps'!E95,0)</f>
        <v>0</v>
      </c>
      <c r="H95" s="483">
        <f t="shared" si="21"/>
        <v>0</v>
      </c>
      <c r="I95" s="480">
        <f t="shared" si="20"/>
        <v>0</v>
      </c>
      <c r="J95" s="480"/>
      <c r="K95" s="480"/>
      <c r="L95" s="480"/>
      <c r="M95" s="480"/>
      <c r="N95" s="480"/>
      <c r="O95" s="480"/>
      <c r="P95" s="480"/>
      <c r="Q95" s="480"/>
      <c r="R95" s="480"/>
      <c r="S95" s="480"/>
      <c r="T95" s="480"/>
      <c r="U95" s="480"/>
      <c r="V95" s="480"/>
      <c r="W95" s="480"/>
      <c r="X95" s="480"/>
      <c r="Y95" s="480"/>
      <c r="Z95" s="490">
        <f>IFERROR(SUMIFS('Rent Comps_CoStar Dump'!Q:Q,'Rent Comps_CoStar Dump'!A:A,'Rent Comps'!B95,'Rent Comps_CoStar Dump'!B:B,4)/E95,0)</f>
        <v>0</v>
      </c>
      <c r="AA95" s="1242"/>
    </row>
    <row r="96" spans="1:27" hidden="1" outlineLevel="1">
      <c r="A96" s="279">
        <v>9</v>
      </c>
      <c r="B96" s="280" t="str">
        <f>IF($B$13&gt;0,$B$13,"")</f>
        <v/>
      </c>
      <c r="C96" s="288"/>
      <c r="D96" s="295" t="str">
        <f>IFERROR(IF(B96="","",SUMIFS('Rent Comps_CoStar Dump'!G:G,'Rent Comps_CoStar Dump'!A:A,'Rent Comps'!B96,'Rent Comps_CoStar Dump'!B:B,4)/E96),"")</f>
        <v/>
      </c>
      <c r="E96" s="510">
        <f>SUMIFS('Rent Comps_CoStar Dump'!E:E,'Rent Comps_CoStar Dump'!A:A,'Rent Comps'!B96,'Rent Comps_CoStar Dump'!B:B,4)</f>
        <v>0</v>
      </c>
      <c r="F96" s="510">
        <f>IFERROR(SUMIFS('Rent Comps_CoStar Dump'!O:O,'Rent Comps_CoStar Dump'!A:A,'Rent Comps'!B96,'Rent Comps_CoStar Dump'!B:B,4)/'Rent Comps'!E96,0)</f>
        <v>0</v>
      </c>
      <c r="G96" s="480">
        <f>IFERROR(SUMIFS('Rent Comps_CoStar Dump'!P:P,'Rent Comps_CoStar Dump'!A:A,'Rent Comps'!B96,'Rent Comps_CoStar Dump'!B:B,4)/'Rent Comps'!E96,0)</f>
        <v>0</v>
      </c>
      <c r="H96" s="483">
        <f t="shared" si="21"/>
        <v>0</v>
      </c>
      <c r="I96" s="480">
        <f t="shared" si="20"/>
        <v>0</v>
      </c>
      <c r="J96" s="480"/>
      <c r="K96" s="480"/>
      <c r="L96" s="480"/>
      <c r="M96" s="480"/>
      <c r="N96" s="480"/>
      <c r="O96" s="480"/>
      <c r="P96" s="480"/>
      <c r="Q96" s="480"/>
      <c r="R96" s="480"/>
      <c r="S96" s="480"/>
      <c r="T96" s="480"/>
      <c r="U96" s="480"/>
      <c r="V96" s="480"/>
      <c r="W96" s="480"/>
      <c r="X96" s="480"/>
      <c r="Y96" s="480"/>
      <c r="Z96" s="490">
        <f>IFERROR(SUMIFS('Rent Comps_CoStar Dump'!Q:Q,'Rent Comps_CoStar Dump'!A:A,'Rent Comps'!B96,'Rent Comps_CoStar Dump'!B:B,4)/E96,0)</f>
        <v>0</v>
      </c>
      <c r="AA96" s="1242"/>
    </row>
    <row r="97" spans="1:27" hidden="1" outlineLevel="1">
      <c r="A97" s="289">
        <v>10</v>
      </c>
      <c r="B97" s="495" t="str">
        <f>IF($B$14&gt;0,$B$14,"")</f>
        <v/>
      </c>
      <c r="C97" s="496"/>
      <c r="D97" s="295" t="str">
        <f>IFERROR(IF(B97="","",SUMIFS('Rent Comps_CoStar Dump'!G:G,'Rent Comps_CoStar Dump'!A:A,'Rent Comps'!B97,'Rent Comps_CoStar Dump'!B:B,4)/E97),"")</f>
        <v/>
      </c>
      <c r="E97" s="513">
        <f>SUMIFS('Rent Comps_CoStar Dump'!E:E,'Rent Comps_CoStar Dump'!A:A,'Rent Comps'!B97,'Rent Comps_CoStar Dump'!B:B,4)</f>
        <v>0</v>
      </c>
      <c r="F97" s="513">
        <f>IFERROR(SUMIFS('Rent Comps_CoStar Dump'!O:O,'Rent Comps_CoStar Dump'!A:A,'Rent Comps'!B97,'Rent Comps_CoStar Dump'!B:B,4)/'Rent Comps'!E97,0)</f>
        <v>0</v>
      </c>
      <c r="G97" s="480">
        <f>IFERROR(SUMIFS('Rent Comps_CoStar Dump'!P:P,'Rent Comps_CoStar Dump'!A:A,'Rent Comps'!B97,'Rent Comps_CoStar Dump'!B:B,4)/'Rent Comps'!E97,0)</f>
        <v>0</v>
      </c>
      <c r="H97" s="483">
        <f t="shared" si="21"/>
        <v>0</v>
      </c>
      <c r="I97" s="480">
        <f t="shared" si="20"/>
        <v>0</v>
      </c>
      <c r="J97" s="498"/>
      <c r="K97" s="498"/>
      <c r="L97" s="498"/>
      <c r="M97" s="498"/>
      <c r="N97" s="498"/>
      <c r="O97" s="498"/>
      <c r="P97" s="498"/>
      <c r="Q97" s="498"/>
      <c r="R97" s="498"/>
      <c r="S97" s="498"/>
      <c r="T97" s="498"/>
      <c r="U97" s="498"/>
      <c r="V97" s="498"/>
      <c r="W97" s="498"/>
      <c r="X97" s="498"/>
      <c r="Y97" s="498"/>
      <c r="Z97" s="490">
        <f>IFERROR(SUMIFS('Rent Comps_CoStar Dump'!Q:Q,'Rent Comps_CoStar Dump'!A:A,'Rent Comps'!B97,'Rent Comps_CoStar Dump'!B:B,4)/E97,0)</f>
        <v>0</v>
      </c>
      <c r="AA97" s="1243"/>
    </row>
    <row r="98" spans="1:27" hidden="1" outlineLevel="1">
      <c r="A98" s="290" t="s">
        <v>303</v>
      </c>
      <c r="B98" s="291"/>
      <c r="C98" s="291"/>
      <c r="D98" s="316" t="str">
        <f>IFERROR(AVERAGE(D86:D97),"")</f>
        <v/>
      </c>
      <c r="E98" s="514">
        <f>IFERROR(AVERAGEIF(E88:E97,"&gt;0"),0)</f>
        <v>0</v>
      </c>
      <c r="F98" s="514">
        <f>IFERROR(AVERAGEIF(F88:F97,"&gt;0"),0)</f>
        <v>0</v>
      </c>
      <c r="G98" s="479">
        <f>IFERROR(AVERAGEIF(G88:G97,"&gt;0"),0)</f>
        <v>0</v>
      </c>
      <c r="H98" s="485">
        <f>IFERROR(AVERAGEIF(H88:H97,"&gt;0"),0)</f>
        <v>0</v>
      </c>
      <c r="I98" s="479">
        <f>IFERROR(AVERAGEIF(I88:I97,"&lt;&gt;0"),0)</f>
        <v>0</v>
      </c>
      <c r="J98" s="479"/>
      <c r="K98" s="479"/>
      <c r="L98" s="479"/>
      <c r="M98" s="479"/>
      <c r="N98" s="479"/>
      <c r="O98" s="479"/>
      <c r="P98" s="479"/>
      <c r="Q98" s="479"/>
      <c r="R98" s="479"/>
      <c r="S98" s="479"/>
      <c r="T98" s="479"/>
      <c r="U98" s="479"/>
      <c r="V98" s="479"/>
      <c r="W98" s="479"/>
      <c r="X98" s="479"/>
      <c r="Y98" s="479"/>
      <c r="Z98" s="491">
        <f>IFERROR(AVERAGEIF(Z88:Z97,"&gt;0"),0)</f>
        <v>0</v>
      </c>
      <c r="AA98" s="292"/>
    </row>
    <row r="99" spans="1:27" collapsed="1">
      <c r="A99"/>
      <c r="B99"/>
      <c r="C99"/>
      <c r="D99"/>
      <c r="E99"/>
      <c r="F99"/>
      <c r="G99"/>
      <c r="H99"/>
      <c r="I99"/>
      <c r="J99"/>
      <c r="K99"/>
      <c r="L99"/>
      <c r="M99"/>
      <c r="N99"/>
      <c r="O99"/>
      <c r="P99"/>
      <c r="Q99"/>
      <c r="R99"/>
      <c r="S99"/>
      <c r="T99"/>
      <c r="U99"/>
      <c r="V99"/>
      <c r="W99"/>
      <c r="X99"/>
      <c r="Y99"/>
      <c r="Z99"/>
      <c r="AA99"/>
    </row>
    <row r="100" spans="1:27">
      <c r="B100" s="1" t="s">
        <v>674</v>
      </c>
      <c r="C100"/>
      <c r="D100"/>
      <c r="E100"/>
      <c r="F100"/>
      <c r="G100"/>
      <c r="H100"/>
      <c r="I100"/>
      <c r="J100"/>
      <c r="K100"/>
      <c r="L100"/>
      <c r="M100"/>
      <c r="N100"/>
      <c r="O100"/>
      <c r="P100"/>
      <c r="Q100"/>
      <c r="R100"/>
      <c r="S100"/>
      <c r="T100"/>
      <c r="U100"/>
      <c r="V100"/>
      <c r="W100"/>
      <c r="X100"/>
      <c r="Y100"/>
      <c r="Z100"/>
      <c r="AA100"/>
    </row>
    <row r="101" spans="1:27">
      <c r="A101"/>
      <c r="B101"/>
      <c r="C101"/>
      <c r="D101"/>
      <c r="E101"/>
      <c r="F101"/>
      <c r="G101"/>
      <c r="H101"/>
      <c r="I101"/>
      <c r="J101"/>
      <c r="K101"/>
      <c r="L101"/>
      <c r="M101"/>
      <c r="N101"/>
      <c r="O101"/>
      <c r="P101"/>
      <c r="Q101"/>
      <c r="R101"/>
      <c r="S101"/>
      <c r="T101"/>
      <c r="U101"/>
      <c r="V101"/>
      <c r="W101"/>
      <c r="X101"/>
      <c r="Y101"/>
      <c r="Z101"/>
      <c r="AA101"/>
    </row>
    <row r="102" spans="1:27" outlineLevel="1">
      <c r="A102" s="338"/>
      <c r="B102" s="354"/>
      <c r="C102" s="353"/>
      <c r="D102" s="353"/>
      <c r="E102" s="1605" t="s">
        <v>612</v>
      </c>
      <c r="F102" s="1605"/>
      <c r="G102" s="1606"/>
      <c r="H102" s="1607"/>
      <c r="I102" s="1749" t="s">
        <v>613</v>
      </c>
      <c r="J102" s="1605"/>
      <c r="K102" s="1606"/>
      <c r="L102" s="1750"/>
      <c r="M102"/>
      <c r="N102"/>
      <c r="O102"/>
      <c r="P102"/>
      <c r="Q102"/>
      <c r="R102"/>
      <c r="S102"/>
      <c r="T102"/>
      <c r="U102"/>
      <c r="V102"/>
      <c r="W102"/>
      <c r="X102"/>
    </row>
    <row r="103" spans="1:27" outlineLevel="1">
      <c r="B103" s="1771"/>
      <c r="C103" s="1772"/>
      <c r="D103" s="1772"/>
      <c r="E103" s="1773" t="s">
        <v>3</v>
      </c>
      <c r="F103" s="1773" t="s">
        <v>4</v>
      </c>
      <c r="G103" s="1773" t="s">
        <v>676</v>
      </c>
      <c r="H103" s="1773" t="s">
        <v>386</v>
      </c>
      <c r="I103" s="1774" t="s">
        <v>3</v>
      </c>
      <c r="J103" s="1773" t="s">
        <v>4</v>
      </c>
      <c r="K103" s="1773" t="s">
        <v>390</v>
      </c>
      <c r="L103" s="1775" t="s">
        <v>386</v>
      </c>
      <c r="M103"/>
      <c r="N103"/>
      <c r="O103"/>
      <c r="P103"/>
      <c r="Q103"/>
      <c r="R103"/>
      <c r="S103"/>
      <c r="T103"/>
      <c r="U103"/>
      <c r="V103"/>
      <c r="W103"/>
      <c r="X103"/>
    </row>
    <row r="104" spans="1:27" outlineLevel="1">
      <c r="A104" s="275" t="s">
        <v>6</v>
      </c>
      <c r="B104" s="1600" t="str">
        <f>INDEX($A$1:$B$15,MATCH($A104,$A$1:$A$15,0),2)</f>
        <v>The Reserve at Towne Crossing</v>
      </c>
      <c r="C104" s="295" t="s">
        <v>7</v>
      </c>
      <c r="D104" s="295"/>
      <c r="E104" s="510">
        <f>INDEX($A$20:$AA$34,MATCH($B104,$B$20:$B$34,0),MATCH(E$103,$A$21:$AA$21,0))</f>
        <v>0</v>
      </c>
      <c r="F104" s="510">
        <f>INDEX($A$20:$AA$34,MATCH($B104,$B$20:$B$34,0),MATCH(F$103,$A$21:$AA$21,0))</f>
        <v>0</v>
      </c>
      <c r="G104" s="480">
        <f>INDEX($A$20:$AA$34,MATCH($B104,$B$20:$B$34,0),MATCH(G$103,$A$21:$AA$21,0))</f>
        <v>0</v>
      </c>
      <c r="H104" s="483">
        <f>INDEX($A$20:$AA$34,MATCH($B104,$B$20:$B$34,0),MATCH(H$103,$A$21:$AA$21,0))</f>
        <v>0</v>
      </c>
      <c r="I104" s="1751">
        <f>E104</f>
        <v>0</v>
      </c>
      <c r="J104" s="510">
        <f>F104</f>
        <v>0</v>
      </c>
      <c r="K104" s="1603">
        <f>G104</f>
        <v>0</v>
      </c>
      <c r="L104" s="1752">
        <f>H104</f>
        <v>0</v>
      </c>
      <c r="M104"/>
      <c r="N104"/>
      <c r="O104"/>
      <c r="P104"/>
      <c r="Q104"/>
      <c r="R104"/>
      <c r="S104"/>
      <c r="T104"/>
      <c r="U104"/>
      <c r="V104"/>
      <c r="W104"/>
      <c r="X104"/>
    </row>
    <row r="105" spans="1:27" outlineLevel="1">
      <c r="A105" s="275" t="s">
        <v>6</v>
      </c>
      <c r="B105" s="1600" t="str">
        <f>INDEX($A$1:$B$15,MATCH($A105,$A$1:$A$15,0),2)</f>
        <v>The Reserve at Towne Crossing</v>
      </c>
      <c r="C105" s="295" t="s">
        <v>608</v>
      </c>
      <c r="D105" s="295"/>
      <c r="E105" s="510">
        <f>INDEX($A$36:$AA$50,MATCH($B105,$B$36:$B$50,0),MATCH(E$103,$A$2:$AA$2,0))</f>
        <v>85</v>
      </c>
      <c r="F105" s="510">
        <f>INDEX($A$36:$AA$50,MATCH($B105,$B$36:$B$50,0),MATCH(F$103,$A$2:$AA$2,0))</f>
        <v>765</v>
      </c>
      <c r="G105" s="480">
        <f>INDEX($A$36:$AA$50,MATCH($B105,$B$36:$B$50,0),MATCH(G$103,$A$2:$AA$2,0))</f>
        <v>1168.4328350000001</v>
      </c>
      <c r="H105" s="483">
        <f>INDEX($A$36:$AA$50,MATCH($B105,$B$36:$B$50,0),MATCH(H$103,$A$2:$AA$2,0))</f>
        <v>1.527363183006536</v>
      </c>
      <c r="I105" s="1751">
        <f t="shared" ref="I105:I107" si="22">E105</f>
        <v>85</v>
      </c>
      <c r="J105" s="510">
        <f t="shared" ref="J105:L107" si="23">F105</f>
        <v>765</v>
      </c>
      <c r="K105" s="1603">
        <f t="shared" si="23"/>
        <v>1168.4328350000001</v>
      </c>
      <c r="L105" s="1752">
        <f t="shared" si="23"/>
        <v>1.527363183006536</v>
      </c>
      <c r="M105"/>
      <c r="N105"/>
      <c r="O105"/>
      <c r="P105"/>
      <c r="Q105"/>
      <c r="R105"/>
      <c r="S105"/>
      <c r="T105"/>
      <c r="U105"/>
      <c r="V105"/>
      <c r="W105"/>
      <c r="X105"/>
    </row>
    <row r="106" spans="1:27" outlineLevel="1">
      <c r="A106" s="275" t="s">
        <v>6</v>
      </c>
      <c r="B106" s="1600" t="str">
        <f>INDEX($A$1:$B$15,MATCH($A106,$A$1:$A$15,0),2)</f>
        <v>The Reserve at Towne Crossing</v>
      </c>
      <c r="C106" s="295" t="s">
        <v>609</v>
      </c>
      <c r="D106" s="295"/>
      <c r="E106" s="510">
        <f>INDEX($A$52:$AA$66,MATCH($B106,$B$52:$B$66,0),MATCH(E$103,$A$2:$AA$2,0))</f>
        <v>107</v>
      </c>
      <c r="F106" s="510">
        <f>INDEX($A$52:$AA$66,MATCH($B106,$B$52:$B$66,0),MATCH(F$103,$A$2:$AA$2,0))</f>
        <v>1112.3925233644859</v>
      </c>
      <c r="G106" s="480">
        <f>INDEX($A$52:$AA$66,MATCH($B106,$B$52:$B$66,0),MATCH(G$103,$A$2:$AA$2,0))</f>
        <v>1456.6258430654204</v>
      </c>
      <c r="H106" s="483">
        <f>INDEX($A$52:$AA$66,MATCH($B106,$B$52:$B$66,0),MATCH(H$103,$A$2:$AA$2,0))</f>
        <v>1.3094531044309647</v>
      </c>
      <c r="I106" s="1751">
        <f t="shared" si="22"/>
        <v>107</v>
      </c>
      <c r="J106" s="510">
        <f t="shared" si="23"/>
        <v>1112.3925233644859</v>
      </c>
      <c r="K106" s="1603">
        <f t="shared" si="23"/>
        <v>1456.6258430654204</v>
      </c>
      <c r="L106" s="1752">
        <f t="shared" si="23"/>
        <v>1.3094531044309647</v>
      </c>
      <c r="M106"/>
      <c r="N106"/>
      <c r="O106"/>
      <c r="P106"/>
      <c r="Q106"/>
      <c r="R106"/>
      <c r="S106"/>
      <c r="T106"/>
      <c r="U106"/>
      <c r="V106"/>
      <c r="W106"/>
      <c r="X106"/>
    </row>
    <row r="107" spans="1:27" outlineLevel="1">
      <c r="A107" s="275" t="s">
        <v>6</v>
      </c>
      <c r="B107" s="1600" t="str">
        <f>INDEX($A$1:$B$15,MATCH($A107,$A$1:$A$15,0),2)</f>
        <v>The Reserve at Towne Crossing</v>
      </c>
      <c r="C107" s="295" t="s">
        <v>610</v>
      </c>
      <c r="D107" s="295"/>
      <c r="E107" s="510">
        <f>INDEX($A$68:$AA$82,MATCH($B107,$B$68:$B$82,0),MATCH(E$103,$A$2:$AA$2,0))</f>
        <v>24</v>
      </c>
      <c r="F107" s="510">
        <f>INDEX($A$68:$AA$82,MATCH($B107,$B$68:$B$82,0),MATCH(F$103,$A$2:$AA$2,0))</f>
        <v>1331</v>
      </c>
      <c r="G107" s="480">
        <f>INDEX($A$68:$AA$82,MATCH($B107,$B$68:$B$82,0),MATCH(G$103,$A$2:$AA$2,0))</f>
        <v>1685.2941170000001</v>
      </c>
      <c r="H107" s="484">
        <f>INDEX($A$68:$AA$82,MATCH($B107,$B$68:$B$82,0),MATCH(H$103,$A$2:$AA$2,0))</f>
        <v>1.2661864139744554</v>
      </c>
      <c r="I107" s="1751">
        <f t="shared" si="22"/>
        <v>24</v>
      </c>
      <c r="J107" s="510">
        <f t="shared" si="23"/>
        <v>1331</v>
      </c>
      <c r="K107" s="1608">
        <f t="shared" si="23"/>
        <v>1685.2941170000001</v>
      </c>
      <c r="L107" s="1752">
        <f t="shared" si="23"/>
        <v>1.2661864139744554</v>
      </c>
      <c r="M107"/>
      <c r="N107"/>
      <c r="O107"/>
      <c r="P107"/>
      <c r="Q107"/>
      <c r="R107"/>
      <c r="S107"/>
      <c r="T107"/>
      <c r="U107"/>
      <c r="V107"/>
      <c r="W107"/>
      <c r="X107"/>
    </row>
    <row r="108" spans="1:27" outlineLevel="1">
      <c r="A108" s="1601" t="str">
        <f>B104</f>
        <v>The Reserve at Towne Crossing</v>
      </c>
      <c r="B108" s="1604" t="s">
        <v>611</v>
      </c>
      <c r="C108" s="1597"/>
      <c r="D108" s="1597"/>
      <c r="E108" s="1598">
        <f>SUM(E104:E107)</f>
        <v>216</v>
      </c>
      <c r="F108" s="1598">
        <f>SUMPRODUCT(F104:F107,E104:E107)/E108</f>
        <v>999.97685185185185</v>
      </c>
      <c r="G108" s="1598">
        <f>SUMPRODUCT(G104:G107,E104:E107)/E108</f>
        <v>1368.6241434768517</v>
      </c>
      <c r="H108" s="1599">
        <f>SUMPRODUCT(H104:H107,E104:E107)/E108</f>
        <v>1.3903973456715539</v>
      </c>
      <c r="I108" s="1753">
        <f>SUM(I104:I107)</f>
        <v>216</v>
      </c>
      <c r="J108" s="1598">
        <f>SUMPRODUCT(J104:J107,I104:I107)/I108</f>
        <v>999.97685185185185</v>
      </c>
      <c r="K108" s="1609">
        <f>SUMPRODUCT(K104:K107,I104:I107)/I108</f>
        <v>1368.6241434768517</v>
      </c>
      <c r="L108" s="1754">
        <f>SUMPRODUCT(L104:L107,I104:I107)/I108</f>
        <v>1.3903973456715539</v>
      </c>
      <c r="M108"/>
      <c r="N108"/>
      <c r="O108"/>
      <c r="P108"/>
      <c r="Q108"/>
      <c r="R108"/>
      <c r="S108"/>
      <c r="T108"/>
      <c r="U108"/>
      <c r="V108"/>
      <c r="W108"/>
      <c r="X108"/>
    </row>
    <row r="109" spans="1:27" outlineLevel="1">
      <c r="B109" s="1601"/>
      <c r="E109" s="275"/>
      <c r="G109" s="513"/>
      <c r="H109" s="478"/>
      <c r="I109" s="1755"/>
      <c r="J109" s="513"/>
      <c r="K109" s="513"/>
      <c r="L109" s="1756"/>
      <c r="M109"/>
      <c r="N109"/>
      <c r="O109"/>
      <c r="P109"/>
      <c r="Q109"/>
      <c r="R109"/>
      <c r="S109"/>
      <c r="T109"/>
      <c r="U109"/>
      <c r="V109"/>
      <c r="W109"/>
      <c r="X109"/>
    </row>
    <row r="110" spans="1:27" outlineLevel="1">
      <c r="A110" s="275">
        <v>1</v>
      </c>
      <c r="B110" s="1600" t="str">
        <f>INDEX($A$1:$B$15,MATCH($A110,$A$1:$A$15,0),2)</f>
        <v>Paladin</v>
      </c>
      <c r="C110" s="295" t="s">
        <v>7</v>
      </c>
      <c r="D110" s="295"/>
      <c r="E110" s="510">
        <f>INDEX($A$20:$AA$34,MATCH($B110,$B$20:$B$34,0),MATCH(E$103,$A$21:$AA$21,0))</f>
        <v>0</v>
      </c>
      <c r="F110" s="510">
        <f>INDEX($A$20:$AA$34,MATCH($B110,$B$20:$B$34,0),MATCH(F$103,$A$21:$AA$21,0))</f>
        <v>0</v>
      </c>
      <c r="G110" s="480">
        <f>INDEX($A$20:$AA$34,MATCH($B110,$B$20:$B$34,0),MATCH(G$103,$A$21:$AA$21,0))</f>
        <v>0</v>
      </c>
      <c r="H110" s="483">
        <f>INDEX($A$20:$AA$34,MATCH($B110,$B$20:$B$34,0),MATCH(H$103,$A$21:$AA$21,0))</f>
        <v>0</v>
      </c>
      <c r="I110" s="1751">
        <f>E110</f>
        <v>0</v>
      </c>
      <c r="J110" s="510">
        <f>F110</f>
        <v>0</v>
      </c>
      <c r="K110" s="1603">
        <f>G110</f>
        <v>0</v>
      </c>
      <c r="L110" s="1752">
        <f>H110</f>
        <v>0</v>
      </c>
      <c r="M110"/>
      <c r="N110"/>
      <c r="O110"/>
      <c r="P110"/>
      <c r="Q110"/>
      <c r="R110"/>
      <c r="S110"/>
      <c r="T110"/>
      <c r="U110"/>
      <c r="V110"/>
      <c r="W110"/>
      <c r="X110"/>
    </row>
    <row r="111" spans="1:27" outlineLevel="1">
      <c r="A111" s="275">
        <v>1</v>
      </c>
      <c r="B111" s="1600" t="str">
        <f>INDEX($A$1:$B$15,MATCH($A111,$A$1:$A$15,0),2)</f>
        <v>Paladin</v>
      </c>
      <c r="C111" s="295" t="s">
        <v>608</v>
      </c>
      <c r="D111" s="295"/>
      <c r="E111" s="510">
        <f>INDEX($A$36:$AA$50,MATCH($B111,$B$36:$B$50,0),MATCH(E$103,$A$2:$AA$2,0))</f>
        <v>127</v>
      </c>
      <c r="F111" s="510">
        <f>INDEX($A$36:$AA$50,MATCH($B111,$B$36:$B$50,0),MATCH(F$103,$A$2:$AA$2,0))</f>
        <v>757.56692913385825</v>
      </c>
      <c r="G111" s="480">
        <f>INDEX($A$36:$AA$50,MATCH($B111,$B$36:$B$50,0),MATCH(G$103,$A$2:$AA$2,0))</f>
        <v>1377.748031496063</v>
      </c>
      <c r="H111" s="483">
        <f>INDEX($A$36:$AA$50,MATCH($B111,$B$36:$B$50,0),MATCH(H$103,$A$2:$AA$2,0))</f>
        <v>1.8186485952749687</v>
      </c>
      <c r="I111" s="1751">
        <v>25</v>
      </c>
      <c r="J111" s="510">
        <f t="shared" ref="J111:L113" si="24">F111</f>
        <v>757.56692913385825</v>
      </c>
      <c r="K111" s="1603">
        <f t="shared" si="24"/>
        <v>1377.748031496063</v>
      </c>
      <c r="L111" s="1752">
        <f t="shared" si="24"/>
        <v>1.8186485952749687</v>
      </c>
      <c r="M111"/>
      <c r="N111"/>
      <c r="O111"/>
      <c r="P111"/>
      <c r="Q111"/>
      <c r="R111"/>
      <c r="S111"/>
      <c r="T111"/>
      <c r="U111"/>
      <c r="V111"/>
      <c r="W111"/>
      <c r="X111"/>
    </row>
    <row r="112" spans="1:27" outlineLevel="1">
      <c r="A112" s="275">
        <v>1</v>
      </c>
      <c r="B112" s="1600" t="str">
        <f>INDEX($A$1:$B$15,MATCH($A112,$A$1:$A$15,0),2)</f>
        <v>Paladin</v>
      </c>
      <c r="C112" s="295" t="s">
        <v>609</v>
      </c>
      <c r="D112" s="295"/>
      <c r="E112" s="510">
        <f>INDEX($A$52:$AA$66,MATCH($B112,$B$52:$B$66,0),MATCH(E$103,$A$2:$AA$2,0))</f>
        <v>81</v>
      </c>
      <c r="F112" s="510">
        <f>INDEX($A$52:$AA$66,MATCH($B112,$B$52:$B$66,0),MATCH(F$103,$A$2:$AA$2,0))</f>
        <v>1038.8888888888889</v>
      </c>
      <c r="G112" s="480">
        <f>INDEX($A$52:$AA$66,MATCH($B112,$B$52:$B$66,0),MATCH(G$103,$A$2:$AA$2,0))</f>
        <v>1711.5555555555557</v>
      </c>
      <c r="H112" s="483">
        <f>INDEX($A$52:$AA$66,MATCH($B112,$B$52:$B$66,0),MATCH(H$103,$A$2:$AA$2,0))</f>
        <v>1.6474866310160428</v>
      </c>
      <c r="I112" s="1751">
        <f t="shared" ref="I112:I113" si="25">E112</f>
        <v>81</v>
      </c>
      <c r="J112" s="510">
        <f t="shared" si="24"/>
        <v>1038.8888888888889</v>
      </c>
      <c r="K112" s="1603">
        <f t="shared" si="24"/>
        <v>1711.5555555555557</v>
      </c>
      <c r="L112" s="1752">
        <f t="shared" si="24"/>
        <v>1.6474866310160428</v>
      </c>
      <c r="M112"/>
      <c r="N112"/>
      <c r="O112"/>
      <c r="P112"/>
      <c r="Q112"/>
      <c r="R112"/>
      <c r="S112"/>
      <c r="T112"/>
      <c r="U112"/>
      <c r="V112"/>
      <c r="W112"/>
      <c r="X112"/>
    </row>
    <row r="113" spans="1:24" outlineLevel="1">
      <c r="A113" s="275">
        <v>1</v>
      </c>
      <c r="B113" s="1600" t="str">
        <f>INDEX($A$1:$B$15,MATCH($A113,$A$1:$A$15,0),2)</f>
        <v>Paladin</v>
      </c>
      <c r="C113" s="295" t="s">
        <v>610</v>
      </c>
      <c r="D113" s="295"/>
      <c r="E113" s="510">
        <f>INDEX($A$68:$AA$82,MATCH($B113,$B$68:$B$82,0),MATCH(E$103,$A$2:$AA$2,0))</f>
        <v>12</v>
      </c>
      <c r="F113" s="510">
        <f>INDEX($A$68:$AA$82,MATCH($B113,$B$68:$B$82,0),MATCH(F$103,$A$2:$AA$2,0))</f>
        <v>1253</v>
      </c>
      <c r="G113" s="480">
        <f>INDEX($A$68:$AA$82,MATCH($B113,$B$68:$B$82,0),MATCH(G$103,$A$2:$AA$2,0))</f>
        <v>1985</v>
      </c>
      <c r="H113" s="484">
        <f>INDEX($A$68:$AA$82,MATCH($B113,$B$68:$B$82,0),MATCH(H$103,$A$2:$AA$2,0))</f>
        <v>1.584197924980048</v>
      </c>
      <c r="I113" s="1751">
        <f t="shared" si="25"/>
        <v>12</v>
      </c>
      <c r="J113" s="510">
        <f t="shared" si="24"/>
        <v>1253</v>
      </c>
      <c r="K113" s="1603">
        <f t="shared" si="24"/>
        <v>1985</v>
      </c>
      <c r="L113" s="1752">
        <f t="shared" si="24"/>
        <v>1.584197924980048</v>
      </c>
      <c r="M113"/>
      <c r="N113"/>
      <c r="O113"/>
      <c r="P113"/>
      <c r="Q113"/>
      <c r="R113"/>
      <c r="S113"/>
      <c r="T113"/>
      <c r="U113"/>
      <c r="V113"/>
      <c r="W113"/>
      <c r="X113"/>
    </row>
    <row r="114" spans="1:24" outlineLevel="1">
      <c r="A114" s="1601" t="str">
        <f>B110</f>
        <v>Paladin</v>
      </c>
      <c r="B114" s="1604" t="s">
        <v>611</v>
      </c>
      <c r="C114" s="1597"/>
      <c r="D114" s="1597"/>
      <c r="E114" s="1598">
        <f>SUM(E110:E113)</f>
        <v>220</v>
      </c>
      <c r="F114" s="1598">
        <f>SUMPRODUCT(F110:F113,E110:E113)/E114</f>
        <v>888.16818181818178</v>
      </c>
      <c r="G114" s="1598">
        <f>SUMPRODUCT(G110:G113,E110:E113)/E114</f>
        <v>1533.7727272727273</v>
      </c>
      <c r="H114" s="1599">
        <f>SUMPRODUCT(H110:H113,E110:E113)/E114</f>
        <v>1.7428416536908227</v>
      </c>
      <c r="I114" s="1753">
        <f>SUM(I110:I113)</f>
        <v>118</v>
      </c>
      <c r="J114" s="1598">
        <f>SUMPRODUCT(J110:J113,I110:I113)/I114</f>
        <v>1001.0607900707327</v>
      </c>
      <c r="K114" s="1609">
        <f>SUMPRODUCT(K110:K113,I110:I113)/I114</f>
        <v>1668.6415320966237</v>
      </c>
      <c r="L114" s="1754">
        <f>SUMPRODUCT(L110:L113,I110:I113)/I114</f>
        <v>1.6773136194401208</v>
      </c>
      <c r="M114"/>
      <c r="N114"/>
      <c r="O114"/>
      <c r="P114"/>
      <c r="Q114"/>
      <c r="R114"/>
      <c r="S114"/>
      <c r="T114"/>
      <c r="U114"/>
      <c r="V114"/>
      <c r="W114"/>
      <c r="X114"/>
    </row>
    <row r="115" spans="1:24" outlineLevel="1">
      <c r="B115" s="1601"/>
      <c r="H115" s="1602"/>
      <c r="I115" s="1757"/>
      <c r="K115" s="275"/>
      <c r="L115" s="1433"/>
      <c r="M115"/>
      <c r="N115"/>
      <c r="O115"/>
      <c r="P115"/>
      <c r="Q115"/>
      <c r="R115"/>
      <c r="S115"/>
      <c r="T115"/>
      <c r="U115"/>
      <c r="V115"/>
      <c r="W115"/>
      <c r="X115"/>
    </row>
    <row r="116" spans="1:24" outlineLevel="1">
      <c r="A116" s="275">
        <v>2</v>
      </c>
      <c r="B116" s="1600" t="str">
        <f>INDEX($A$1:$B$15,MATCH($A116,$A$1:$A$15,0),2)</f>
        <v>Longfellow Arms</v>
      </c>
      <c r="C116" s="295" t="s">
        <v>7</v>
      </c>
      <c r="D116" s="295"/>
      <c r="E116" s="510">
        <f>INDEX($A$20:$AA$34,MATCH($B116,$B$20:$B$34,0),MATCH(E$103,$A$21:$AA$21,0))</f>
        <v>0</v>
      </c>
      <c r="F116" s="510">
        <f>INDEX($A$20:$AA$34,MATCH($B116,$B$20:$B$34,0),MATCH(F$103,$A$21:$AA$21,0))</f>
        <v>0</v>
      </c>
      <c r="G116" s="480">
        <f>INDEX($A$20:$AA$34,MATCH($B116,$B$20:$B$34,0),MATCH(G$103,$A$21:$AA$21,0))</f>
        <v>0</v>
      </c>
      <c r="H116" s="483">
        <f>INDEX($A$20:$AA$34,MATCH($B116,$B$20:$B$34,0),MATCH(H$103,$A$21:$AA$21,0))</f>
        <v>0</v>
      </c>
      <c r="I116" s="1751">
        <f>E116</f>
        <v>0</v>
      </c>
      <c r="J116" s="510">
        <f>F116</f>
        <v>0</v>
      </c>
      <c r="K116" s="1603">
        <f>G116</f>
        <v>0</v>
      </c>
      <c r="L116" s="1752">
        <f>H116</f>
        <v>0</v>
      </c>
      <c r="M116"/>
      <c r="N116"/>
      <c r="O116"/>
      <c r="P116"/>
      <c r="Q116"/>
      <c r="R116"/>
      <c r="S116"/>
      <c r="T116"/>
      <c r="U116"/>
      <c r="V116"/>
      <c r="W116"/>
      <c r="X116"/>
    </row>
    <row r="117" spans="1:24" outlineLevel="1">
      <c r="A117" s="275">
        <v>2</v>
      </c>
      <c r="B117" s="1600" t="str">
        <f>INDEX($A$1:$B$15,MATCH($A117,$A$1:$A$15,0),2)</f>
        <v>Longfellow Arms</v>
      </c>
      <c r="C117" s="295" t="s">
        <v>608</v>
      </c>
      <c r="D117" s="295"/>
      <c r="E117" s="510">
        <f>INDEX($A$36:$AA$50,MATCH($B117,$B$36:$B$50,0),MATCH(E$103,$A$2:$AA$2,0))</f>
        <v>96</v>
      </c>
      <c r="F117" s="510">
        <f>INDEX($A$36:$AA$50,MATCH($B117,$B$36:$B$50,0),MATCH(F$103,$A$2:$AA$2,0))</f>
        <v>682.875</v>
      </c>
      <c r="G117" s="480">
        <f>INDEX($A$36:$AA$50,MATCH($B117,$B$36:$B$50,0),MATCH(G$103,$A$2:$AA$2,0))</f>
        <v>1142.125</v>
      </c>
      <c r="H117" s="483">
        <f>INDEX($A$36:$AA$50,MATCH($B117,$B$36:$B$50,0),MATCH(H$103,$A$2:$AA$2,0))</f>
        <v>1.6725242540728538</v>
      </c>
      <c r="I117" s="1751">
        <v>5</v>
      </c>
      <c r="J117" s="510">
        <f t="shared" ref="J117:L119" si="26">F117</f>
        <v>682.875</v>
      </c>
      <c r="K117" s="1603">
        <f t="shared" si="26"/>
        <v>1142.125</v>
      </c>
      <c r="L117" s="1752">
        <f t="shared" si="26"/>
        <v>1.6725242540728538</v>
      </c>
      <c r="M117"/>
      <c r="N117"/>
      <c r="O117"/>
      <c r="P117"/>
      <c r="Q117"/>
      <c r="R117"/>
      <c r="S117"/>
      <c r="T117"/>
      <c r="U117"/>
      <c r="V117"/>
      <c r="W117"/>
      <c r="X117"/>
    </row>
    <row r="118" spans="1:24" outlineLevel="1">
      <c r="A118" s="275">
        <v>2</v>
      </c>
      <c r="B118" s="1600" t="str">
        <f>INDEX($A$1:$B$15,MATCH($A118,$A$1:$A$15,0),2)</f>
        <v>Longfellow Arms</v>
      </c>
      <c r="C118" s="295" t="s">
        <v>609</v>
      </c>
      <c r="D118" s="295"/>
      <c r="E118" s="510">
        <f>INDEX($A$52:$AA$66,MATCH($B118,$B$52:$B$66,0),MATCH(E$103,$A$2:$AA$2,0))</f>
        <v>96</v>
      </c>
      <c r="F118" s="510">
        <f>INDEX($A$52:$AA$66,MATCH($B118,$B$52:$B$66,0),MATCH(F$103,$A$2:$AA$2,0))</f>
        <v>982</v>
      </c>
      <c r="G118" s="480">
        <f>INDEX($A$52:$AA$66,MATCH($B118,$B$52:$B$66,0),MATCH(G$103,$A$2:$AA$2,0))</f>
        <v>1364.25</v>
      </c>
      <c r="H118" s="483">
        <f>INDEX($A$52:$AA$66,MATCH($B118,$B$52:$B$66,0),MATCH(H$103,$A$2:$AA$2,0))</f>
        <v>1.3892566191446027</v>
      </c>
      <c r="I118" s="1751">
        <f t="shared" ref="I118:I119" si="27">E118</f>
        <v>96</v>
      </c>
      <c r="J118" s="510">
        <f t="shared" si="26"/>
        <v>982</v>
      </c>
      <c r="K118" s="1603">
        <f t="shared" si="26"/>
        <v>1364.25</v>
      </c>
      <c r="L118" s="1752">
        <f t="shared" si="26"/>
        <v>1.3892566191446027</v>
      </c>
      <c r="M118"/>
      <c r="N118"/>
      <c r="O118"/>
      <c r="P118"/>
      <c r="Q118"/>
      <c r="R118"/>
      <c r="S118"/>
      <c r="T118"/>
      <c r="U118"/>
      <c r="V118"/>
      <c r="W118"/>
      <c r="X118"/>
    </row>
    <row r="119" spans="1:24" outlineLevel="1">
      <c r="A119" s="275">
        <v>2</v>
      </c>
      <c r="B119" s="1600" t="str">
        <f>INDEX($A$1:$B$15,MATCH($A119,$A$1:$A$15,0),2)</f>
        <v>Longfellow Arms</v>
      </c>
      <c r="C119" s="295" t="s">
        <v>610</v>
      </c>
      <c r="D119" s="295"/>
      <c r="E119" s="510">
        <f>INDEX($A$68:$AA$82,MATCH($B119,$B$68:$B$82,0),MATCH(E$103,$A$2:$AA$2,0))</f>
        <v>24</v>
      </c>
      <c r="F119" s="510">
        <f>INDEX($A$68:$AA$82,MATCH($B119,$B$68:$B$82,0),MATCH(F$103,$A$2:$AA$2,0))</f>
        <v>1139</v>
      </c>
      <c r="G119" s="480">
        <f>INDEX($A$68:$AA$82,MATCH($B119,$B$68:$B$82,0),MATCH(G$103,$A$2:$AA$2,0))</f>
        <v>1676</v>
      </c>
      <c r="H119" s="484">
        <f>INDEX($A$68:$AA$82,MATCH($B119,$B$68:$B$82,0),MATCH(H$103,$A$2:$AA$2,0))</f>
        <v>1.4714661984196664</v>
      </c>
      <c r="I119" s="1751">
        <f t="shared" si="27"/>
        <v>24</v>
      </c>
      <c r="J119" s="510">
        <f t="shared" si="26"/>
        <v>1139</v>
      </c>
      <c r="K119" s="1603">
        <f t="shared" si="26"/>
        <v>1676</v>
      </c>
      <c r="L119" s="1752">
        <f t="shared" si="26"/>
        <v>1.4714661984196664</v>
      </c>
      <c r="M119"/>
      <c r="N119"/>
      <c r="O119"/>
      <c r="P119"/>
      <c r="Q119"/>
      <c r="R119"/>
      <c r="S119"/>
      <c r="T119"/>
      <c r="U119"/>
      <c r="V119"/>
      <c r="W119"/>
      <c r="X119"/>
    </row>
    <row r="120" spans="1:24" outlineLevel="1">
      <c r="A120" s="1601" t="str">
        <f>B116</f>
        <v>Longfellow Arms</v>
      </c>
      <c r="B120" s="1604" t="s">
        <v>611</v>
      </c>
      <c r="C120" s="1597"/>
      <c r="D120" s="1597"/>
      <c r="E120" s="1598">
        <f>SUM(E116:E119)</f>
        <v>216</v>
      </c>
      <c r="F120" s="1598">
        <f>SUMPRODUCT(F116:F119,E116:E119)/E120</f>
        <v>866.5</v>
      </c>
      <c r="G120" s="1598">
        <f>SUMPRODUCT(G116:G119,E116:E119)/E120</f>
        <v>1300.1666666666667</v>
      </c>
      <c r="H120" s="1599">
        <f>SUMPRODUCT(H116:H119,E116:E119)/E120</f>
        <v>1.5242877434766104</v>
      </c>
      <c r="I120" s="1753">
        <f>SUM(I116:I119)</f>
        <v>125</v>
      </c>
      <c r="J120" s="1598">
        <f>SUMPRODUCT(J116:J119,I116:I119)/I120</f>
        <v>1000.179</v>
      </c>
      <c r="K120" s="1609">
        <f>SUMPRODUCT(K116:K119,I116:I119)/I120</f>
        <v>1415.221</v>
      </c>
      <c r="L120" s="1754">
        <f>SUMPRODUCT(L116:L119,I116:I119)/I120</f>
        <v>1.4163715637625451</v>
      </c>
      <c r="M120"/>
      <c r="N120"/>
      <c r="O120"/>
      <c r="P120"/>
      <c r="Q120"/>
      <c r="R120"/>
      <c r="S120"/>
      <c r="T120"/>
      <c r="U120"/>
      <c r="V120"/>
      <c r="W120"/>
      <c r="X120"/>
    </row>
    <row r="121" spans="1:24" outlineLevel="1">
      <c r="B121" s="1601"/>
      <c r="I121" s="1757"/>
      <c r="K121" s="275"/>
      <c r="L121" s="1433"/>
      <c r="M121"/>
      <c r="N121"/>
      <c r="O121"/>
      <c r="P121"/>
      <c r="Q121"/>
      <c r="R121"/>
      <c r="S121"/>
      <c r="T121"/>
      <c r="U121"/>
      <c r="V121"/>
      <c r="W121"/>
      <c r="X121"/>
    </row>
    <row r="122" spans="1:24" outlineLevel="1">
      <c r="A122" s="275">
        <v>3</v>
      </c>
      <c r="B122" s="1600" t="str">
        <f>INDEX($A$1:$B$15,MATCH($A122,$A$1:$A$15,0),2)</f>
        <v>Parkside</v>
      </c>
      <c r="C122" s="295" t="s">
        <v>7</v>
      </c>
      <c r="D122" s="295"/>
      <c r="E122" s="510">
        <f>INDEX($A$20:$AA$34,MATCH($B122,$B$20:$B$34,0),MATCH(E$103,$A$21:$AA$21,0))</f>
        <v>0</v>
      </c>
      <c r="F122" s="510">
        <f>INDEX($A$20:$AA$34,MATCH($B122,$B$20:$B$34,0),MATCH(F$103,$A$21:$AA$21,0))</f>
        <v>0</v>
      </c>
      <c r="G122" s="480">
        <f>INDEX($A$20:$AA$34,MATCH($B122,$B$20:$B$34,0),MATCH(G$103,$A$21:$AA$21,0))</f>
        <v>0</v>
      </c>
      <c r="H122" s="483">
        <f>INDEX($A$20:$AA$34,MATCH($B122,$B$20:$B$34,0),MATCH(H$103,$A$21:$AA$21,0))</f>
        <v>0</v>
      </c>
      <c r="I122" s="1751">
        <f>E122</f>
        <v>0</v>
      </c>
      <c r="J122" s="510">
        <f>F122</f>
        <v>0</v>
      </c>
      <c r="K122" s="1603">
        <f>G122</f>
        <v>0</v>
      </c>
      <c r="L122" s="1752">
        <f>H122</f>
        <v>0</v>
      </c>
      <c r="M122"/>
      <c r="N122"/>
      <c r="O122"/>
      <c r="P122"/>
      <c r="Q122"/>
      <c r="R122"/>
      <c r="S122"/>
      <c r="T122"/>
      <c r="U122"/>
      <c r="V122"/>
      <c r="W122"/>
      <c r="X122"/>
    </row>
    <row r="123" spans="1:24" outlineLevel="1">
      <c r="A123" s="275">
        <v>3</v>
      </c>
      <c r="B123" s="1600" t="str">
        <f>INDEX($A$1:$B$15,MATCH($A123,$A$1:$A$15,0),2)</f>
        <v>Parkside</v>
      </c>
      <c r="C123" s="295" t="s">
        <v>608</v>
      </c>
      <c r="D123" s="295"/>
      <c r="E123" s="510">
        <f>INDEX($A$36:$AA$50,MATCH($B123,$B$36:$B$50,0),MATCH(E$103,$A$2:$AA$2,0))</f>
        <v>80</v>
      </c>
      <c r="F123" s="510">
        <f>INDEX($A$36:$AA$50,MATCH($B123,$B$36:$B$50,0),MATCH(F$103,$A$2:$AA$2,0))</f>
        <v>649</v>
      </c>
      <c r="G123" s="480">
        <f>INDEX($A$36:$AA$50,MATCH($B123,$B$36:$B$50,0),MATCH(G$103,$A$2:$AA$2,0))</f>
        <v>1232</v>
      </c>
      <c r="H123" s="483">
        <f>INDEX($A$36:$AA$50,MATCH($B123,$B$36:$B$50,0),MATCH(H$103,$A$2:$AA$2,0))</f>
        <v>1.8983050847457628</v>
      </c>
      <c r="I123" s="1751">
        <v>0</v>
      </c>
      <c r="J123" s="510">
        <f t="shared" ref="J123:L125" si="28">F123</f>
        <v>649</v>
      </c>
      <c r="K123" s="1603">
        <f t="shared" si="28"/>
        <v>1232</v>
      </c>
      <c r="L123" s="1752">
        <f t="shared" si="28"/>
        <v>1.8983050847457628</v>
      </c>
      <c r="M123"/>
      <c r="N123"/>
      <c r="O123"/>
      <c r="P123"/>
      <c r="Q123"/>
      <c r="R123"/>
      <c r="S123"/>
      <c r="T123"/>
      <c r="U123"/>
      <c r="V123"/>
      <c r="W123"/>
      <c r="X123"/>
    </row>
    <row r="124" spans="1:24" outlineLevel="1">
      <c r="A124" s="275">
        <v>3</v>
      </c>
      <c r="B124" s="1600" t="str">
        <f>INDEX($A$1:$B$15,MATCH($A124,$A$1:$A$15,0),2)</f>
        <v>Parkside</v>
      </c>
      <c r="C124" s="295" t="s">
        <v>609</v>
      </c>
      <c r="D124" s="295"/>
      <c r="E124" s="510">
        <f>INDEX($A$52:$AA$66,MATCH($B124,$B$52:$B$66,0),MATCH(E$103,$A$2:$AA$2,0))</f>
        <v>100</v>
      </c>
      <c r="F124" s="510">
        <f>INDEX($A$52:$AA$66,MATCH($B124,$B$52:$B$66,0),MATCH(F$103,$A$2:$AA$2,0))</f>
        <v>981.5</v>
      </c>
      <c r="G124" s="480">
        <f>INDEX($A$52:$AA$66,MATCH($B124,$B$52:$B$66,0),MATCH(G$103,$A$2:$AA$2,0))</f>
        <v>1540</v>
      </c>
      <c r="H124" s="483">
        <f>INDEX($A$52:$AA$66,MATCH($B124,$B$52:$B$66,0),MATCH(H$103,$A$2:$AA$2,0))</f>
        <v>1.5690269994905757</v>
      </c>
      <c r="I124" s="1751">
        <f t="shared" ref="I124:I125" si="29">E124</f>
        <v>100</v>
      </c>
      <c r="J124" s="510">
        <f t="shared" si="28"/>
        <v>981.5</v>
      </c>
      <c r="K124" s="1603">
        <f t="shared" si="28"/>
        <v>1540</v>
      </c>
      <c r="L124" s="1752">
        <f t="shared" si="28"/>
        <v>1.5690269994905757</v>
      </c>
      <c r="M124"/>
      <c r="N124"/>
      <c r="O124"/>
      <c r="P124"/>
      <c r="Q124"/>
      <c r="R124"/>
      <c r="S124"/>
      <c r="T124"/>
      <c r="U124"/>
      <c r="V124"/>
      <c r="W124"/>
      <c r="X124"/>
    </row>
    <row r="125" spans="1:24" outlineLevel="1">
      <c r="A125" s="275">
        <v>3</v>
      </c>
      <c r="B125" s="1600" t="str">
        <f>INDEX($A$1:$B$15,MATCH($A125,$A$1:$A$15,0),2)</f>
        <v>Parkside</v>
      </c>
      <c r="C125" s="295" t="s">
        <v>610</v>
      </c>
      <c r="D125" s="295"/>
      <c r="E125" s="510">
        <f>INDEX($A$68:$AA$82,MATCH($B125,$B$68:$B$82,0),MATCH(E$103,$A$2:$AA$2,0))</f>
        <v>0</v>
      </c>
      <c r="F125" s="510">
        <f>INDEX($A$68:$AA$82,MATCH($B125,$B$68:$B$82,0),MATCH(F$103,$A$2:$AA$2,0))</f>
        <v>0</v>
      </c>
      <c r="G125" s="480">
        <f>INDEX($A$68:$AA$82,MATCH($B125,$B$68:$B$82,0),MATCH(G$103,$A$2:$AA$2,0))</f>
        <v>0</v>
      </c>
      <c r="H125" s="484">
        <f>INDEX($A$68:$AA$82,MATCH($B125,$B$68:$B$82,0),MATCH(H$103,$A$2:$AA$2,0))</f>
        <v>0</v>
      </c>
      <c r="I125" s="1751">
        <f t="shared" si="29"/>
        <v>0</v>
      </c>
      <c r="J125" s="510">
        <f t="shared" si="28"/>
        <v>0</v>
      </c>
      <c r="K125" s="1603">
        <f t="shared" si="28"/>
        <v>0</v>
      </c>
      <c r="L125" s="1752">
        <f t="shared" si="28"/>
        <v>0</v>
      </c>
      <c r="M125"/>
      <c r="N125"/>
      <c r="O125"/>
      <c r="P125"/>
      <c r="Q125"/>
      <c r="R125"/>
      <c r="S125"/>
      <c r="T125"/>
      <c r="U125"/>
      <c r="V125"/>
      <c r="W125"/>
      <c r="X125"/>
    </row>
    <row r="126" spans="1:24" outlineLevel="1">
      <c r="A126" s="1601" t="str">
        <f>B122</f>
        <v>Parkside</v>
      </c>
      <c r="B126" s="1604" t="s">
        <v>611</v>
      </c>
      <c r="C126" s="1597"/>
      <c r="D126" s="1597"/>
      <c r="E126" s="1598">
        <f>SUM(E122:E125)</f>
        <v>180</v>
      </c>
      <c r="F126" s="1598">
        <f>SUMPRODUCT(F122:F125,E122:E125)/E126</f>
        <v>833.72222222222217</v>
      </c>
      <c r="G126" s="1598">
        <f>SUMPRODUCT(G122:G125,E122:E125)/E126</f>
        <v>1403.1111111111111</v>
      </c>
      <c r="H126" s="1599">
        <f>SUMPRODUCT(H122:H125,E122:E125)/E126</f>
        <v>1.7153728151595475</v>
      </c>
      <c r="I126" s="1753">
        <f>SUM(I122:I125)</f>
        <v>100</v>
      </c>
      <c r="J126" s="1598">
        <f>SUMPRODUCT(J122:J125,I122:I125)/I126</f>
        <v>981.5</v>
      </c>
      <c r="K126" s="1609">
        <f>SUMPRODUCT(K122:K125,I122:I125)/I126</f>
        <v>1540</v>
      </c>
      <c r="L126" s="1754">
        <f>SUMPRODUCT(L122:L125,I122:I125)/I126</f>
        <v>1.5690269994905757</v>
      </c>
      <c r="M126"/>
      <c r="N126"/>
      <c r="O126"/>
      <c r="P126"/>
      <c r="Q126"/>
      <c r="R126"/>
      <c r="S126"/>
      <c r="T126"/>
      <c r="U126"/>
      <c r="V126"/>
      <c r="W126"/>
      <c r="X126"/>
    </row>
    <row r="127" spans="1:24" outlineLevel="1">
      <c r="B127" s="1601"/>
      <c r="I127" s="1757"/>
      <c r="K127" s="275"/>
      <c r="L127" s="1433"/>
      <c r="M127"/>
      <c r="N127"/>
      <c r="O127"/>
      <c r="P127"/>
      <c r="Q127"/>
      <c r="R127"/>
      <c r="S127"/>
      <c r="T127"/>
      <c r="U127"/>
      <c r="V127"/>
      <c r="W127"/>
      <c r="X127"/>
    </row>
    <row r="128" spans="1:24" outlineLevel="1">
      <c r="A128" s="275">
        <v>4</v>
      </c>
      <c r="B128" s="1600" t="str">
        <f>INDEX($A$1:$B$15,MATCH($A128,$A$1:$A$15,0),2)</f>
        <v>Wellington Grande</v>
      </c>
      <c r="C128" s="295" t="s">
        <v>7</v>
      </c>
      <c r="D128" s="295"/>
      <c r="E128" s="510">
        <f>INDEX($A$20:$AA$34,MATCH($B128,$B$20:$B$34,0),MATCH(E$103,$A$21:$AA$21,0))</f>
        <v>0</v>
      </c>
      <c r="F128" s="510">
        <f>INDEX($A$20:$AA$34,MATCH($B128,$B$20:$B$34,0),MATCH(F$103,$A$21:$AA$21,0))</f>
        <v>0</v>
      </c>
      <c r="G128" s="480">
        <f>INDEX($A$20:$AA$34,MATCH($B128,$B$20:$B$34,0),MATCH(G$103,$A$21:$AA$21,0))</f>
        <v>0</v>
      </c>
      <c r="H128" s="483">
        <f>INDEX($A$20:$AA$34,MATCH($B128,$B$20:$B$34,0),MATCH(H$103,$A$21:$AA$21,0))</f>
        <v>0</v>
      </c>
      <c r="I128" s="1751">
        <f>E128</f>
        <v>0</v>
      </c>
      <c r="J128" s="510">
        <f>F128</f>
        <v>0</v>
      </c>
      <c r="K128" s="1603">
        <f>G128</f>
        <v>0</v>
      </c>
      <c r="L128" s="1752">
        <f>H128</f>
        <v>0</v>
      </c>
      <c r="M128"/>
      <c r="N128"/>
      <c r="O128"/>
      <c r="P128"/>
      <c r="Q128"/>
      <c r="R128"/>
      <c r="S128"/>
      <c r="T128"/>
      <c r="U128"/>
      <c r="V128"/>
      <c r="W128"/>
      <c r="X128"/>
    </row>
    <row r="129" spans="1:24" outlineLevel="1">
      <c r="A129" s="275">
        <v>4</v>
      </c>
      <c r="B129" s="1600" t="str">
        <f>INDEX($A$1:$B$15,MATCH($A129,$A$1:$A$15,0),2)</f>
        <v>Wellington Grande</v>
      </c>
      <c r="C129" s="295" t="s">
        <v>608</v>
      </c>
      <c r="D129" s="295"/>
      <c r="E129" s="510">
        <f>INDEX($A$36:$AA$50,MATCH($B129,$B$36:$B$50,0),MATCH(E$103,$A$2:$AA$2,0))</f>
        <v>100</v>
      </c>
      <c r="F129" s="510">
        <f>INDEX($A$36:$AA$50,MATCH($B129,$B$36:$B$50,0),MATCH(F$103,$A$2:$AA$2,0))</f>
        <v>848.54</v>
      </c>
      <c r="G129" s="480">
        <f>INDEX($A$36:$AA$50,MATCH($B129,$B$36:$B$50,0),MATCH(G$103,$A$2:$AA$2,0))</f>
        <v>1357.94</v>
      </c>
      <c r="H129" s="483">
        <f>INDEX($A$36:$AA$50,MATCH($B129,$B$36:$B$50,0),MATCH(H$103,$A$2:$AA$2,0))</f>
        <v>1.6003252645720887</v>
      </c>
      <c r="I129" s="1751">
        <f t="shared" ref="I129" si="30">E129</f>
        <v>100</v>
      </c>
      <c r="J129" s="510">
        <f t="shared" ref="J129:L131" si="31">F129</f>
        <v>848.54</v>
      </c>
      <c r="K129" s="1603">
        <f t="shared" si="31"/>
        <v>1357.94</v>
      </c>
      <c r="L129" s="1752">
        <f t="shared" si="31"/>
        <v>1.6003252645720887</v>
      </c>
      <c r="M129"/>
      <c r="N129"/>
      <c r="O129"/>
      <c r="P129"/>
      <c r="Q129"/>
      <c r="R129"/>
      <c r="S129"/>
      <c r="T129"/>
      <c r="U129"/>
      <c r="V129"/>
      <c r="W129"/>
      <c r="X129"/>
    </row>
    <row r="130" spans="1:24" outlineLevel="1">
      <c r="A130" s="275">
        <v>4</v>
      </c>
      <c r="B130" s="1600" t="str">
        <f>INDEX($A$1:$B$15,MATCH($A130,$A$1:$A$15,0),2)</f>
        <v>Wellington Grande</v>
      </c>
      <c r="C130" s="295" t="s">
        <v>609</v>
      </c>
      <c r="D130" s="295"/>
      <c r="E130" s="510">
        <f>INDEX($A$52:$AA$66,MATCH($B130,$B$52:$B$66,0),MATCH(E$103,$A$2:$AA$2,0))</f>
        <v>89</v>
      </c>
      <c r="F130" s="510">
        <f>INDEX($A$52:$AA$66,MATCH($B130,$B$52:$B$66,0),MATCH(F$103,$A$2:$AA$2,0))</f>
        <v>1197.3258426966293</v>
      </c>
      <c r="G130" s="480">
        <f>INDEX($A$52:$AA$66,MATCH($B130,$B$52:$B$66,0),MATCH(G$103,$A$2:$AA$2,0))</f>
        <v>1703.4269662921349</v>
      </c>
      <c r="H130" s="483">
        <f>INDEX($A$52:$AA$66,MATCH($B130,$B$52:$B$66,0),MATCH(H$103,$A$2:$AA$2,0))</f>
        <v>1.4226928924006681</v>
      </c>
      <c r="I130" s="1751">
        <v>77</v>
      </c>
      <c r="J130" s="510">
        <f t="shared" si="31"/>
        <v>1197.3258426966293</v>
      </c>
      <c r="K130" s="1603">
        <f t="shared" si="31"/>
        <v>1703.4269662921349</v>
      </c>
      <c r="L130" s="1752">
        <f t="shared" si="31"/>
        <v>1.4226928924006681</v>
      </c>
      <c r="M130"/>
      <c r="N130"/>
      <c r="O130"/>
      <c r="P130"/>
      <c r="Q130"/>
      <c r="R130"/>
      <c r="S130"/>
      <c r="T130"/>
      <c r="U130"/>
      <c r="V130"/>
      <c r="W130"/>
      <c r="X130"/>
    </row>
    <row r="131" spans="1:24" outlineLevel="1">
      <c r="A131" s="275">
        <v>4</v>
      </c>
      <c r="B131" s="1600" t="str">
        <f>INDEX($A$1:$B$15,MATCH($A131,$A$1:$A$15,0),2)</f>
        <v>Wellington Grande</v>
      </c>
      <c r="C131" s="295" t="s">
        <v>610</v>
      </c>
      <c r="D131" s="295"/>
      <c r="E131" s="510">
        <f>INDEX($A$68:$AA$82,MATCH($B131,$B$68:$B$82,0),MATCH(E$103,$A$2:$AA$2,0))</f>
        <v>37</v>
      </c>
      <c r="F131" s="510">
        <f>INDEX($A$68:$AA$82,MATCH($B131,$B$68:$B$82,0),MATCH(F$103,$A$2:$AA$2,0))</f>
        <v>1387.3513513513512</v>
      </c>
      <c r="G131" s="480">
        <f>INDEX($A$68:$AA$82,MATCH($B131,$B$68:$B$82,0),MATCH(G$103,$A$2:$AA$2,0))</f>
        <v>2078.4594594594596</v>
      </c>
      <c r="H131" s="484">
        <f>INDEX($A$68:$AA$82,MATCH($B131,$B$68:$B$82,0),MATCH(H$103,$A$2:$AA$2,0))</f>
        <v>1.498149302579288</v>
      </c>
      <c r="I131" s="1751">
        <v>0</v>
      </c>
      <c r="J131" s="510">
        <f t="shared" si="31"/>
        <v>1387.3513513513512</v>
      </c>
      <c r="K131" s="1603">
        <f t="shared" si="31"/>
        <v>2078.4594594594596</v>
      </c>
      <c r="L131" s="1752">
        <f t="shared" si="31"/>
        <v>1.498149302579288</v>
      </c>
      <c r="M131"/>
      <c r="N131"/>
      <c r="O131"/>
      <c r="P131"/>
      <c r="Q131"/>
      <c r="R131"/>
      <c r="S131"/>
      <c r="T131"/>
      <c r="U131"/>
      <c r="V131"/>
      <c r="W131"/>
      <c r="X131"/>
    </row>
    <row r="132" spans="1:24" outlineLevel="1">
      <c r="A132" s="1601" t="str">
        <f>B128</f>
        <v>Wellington Grande</v>
      </c>
      <c r="B132" s="1604" t="s">
        <v>611</v>
      </c>
      <c r="C132" s="1597"/>
      <c r="D132" s="1597"/>
      <c r="E132" s="1598">
        <f>SUM(E128:E131)</f>
        <v>226</v>
      </c>
      <c r="F132" s="1598">
        <f>SUMPRODUCT(F128:F131,E128:E131)/E132</f>
        <v>1074.1061946902655</v>
      </c>
      <c r="G132" s="1598">
        <f>SUMPRODUCT(G128:G131,E128:E131)/E132</f>
        <v>1611.9557522123894</v>
      </c>
      <c r="H132" s="1599">
        <f>SUMPRODUCT(H128:H131,E128:E131)/E132</f>
        <v>1.5136447702491238</v>
      </c>
      <c r="I132" s="1753">
        <f>SUM(I128:I131)</f>
        <v>177</v>
      </c>
      <c r="J132" s="1598">
        <f>SUMPRODUCT(J128:J131,I128:I131)/I132</f>
        <v>1000.2716942804544</v>
      </c>
      <c r="K132" s="1609">
        <f>SUMPRODUCT(K128:K131,I128:I131)/I132</f>
        <v>1508.2365898559005</v>
      </c>
      <c r="L132" s="1754">
        <f>SUMPRODUCT(L128:L131,I128:I131)/I132</f>
        <v>1.5230501648139001</v>
      </c>
      <c r="M132"/>
      <c r="N132"/>
      <c r="O132"/>
      <c r="P132"/>
      <c r="Q132"/>
      <c r="R132"/>
      <c r="S132"/>
      <c r="T132"/>
      <c r="U132"/>
      <c r="V132"/>
      <c r="W132"/>
      <c r="X132"/>
    </row>
    <row r="133" spans="1:24" outlineLevel="1">
      <c r="B133" s="1601"/>
      <c r="I133" s="1757"/>
      <c r="K133" s="275"/>
      <c r="L133" s="1433"/>
      <c r="M133"/>
      <c r="N133"/>
      <c r="O133"/>
      <c r="P133"/>
      <c r="Q133"/>
      <c r="R133"/>
      <c r="S133"/>
      <c r="T133"/>
      <c r="U133"/>
      <c r="V133"/>
      <c r="W133"/>
      <c r="X133"/>
    </row>
    <row r="134" spans="1:24" outlineLevel="1">
      <c r="A134" s="275">
        <v>5</v>
      </c>
      <c r="B134" s="1600" t="str">
        <f>INDEX($A$1:$B$15,MATCH($A134,$A$1:$A$15,0),2)</f>
        <v/>
      </c>
      <c r="C134" s="295" t="s">
        <v>7</v>
      </c>
      <c r="D134" s="295"/>
      <c r="E134" s="510">
        <f>INDEX($A$20:$AA$34,MATCH($B134,$B$20:$B$34,0),MATCH(E$103,$A$21:$AA$21,0))</f>
        <v>0</v>
      </c>
      <c r="F134" s="510">
        <f>INDEX($A$20:$AA$34,MATCH($B134,$B$20:$B$34,0),MATCH(F$103,$A$21:$AA$21,0))</f>
        <v>0</v>
      </c>
      <c r="G134" s="480">
        <f>INDEX($A$20:$AA$34,MATCH($B134,$B$20:$B$34,0),MATCH(G$103,$A$21:$AA$21,0))</f>
        <v>0</v>
      </c>
      <c r="H134" s="483">
        <f>INDEX($A$20:$AA$34,MATCH($B134,$B$20:$B$34,0),MATCH(H$103,$A$21:$AA$21,0))</f>
        <v>0</v>
      </c>
      <c r="I134" s="1751">
        <f>E134</f>
        <v>0</v>
      </c>
      <c r="J134" s="510">
        <f>F134</f>
        <v>0</v>
      </c>
      <c r="K134" s="1603">
        <f>G134</f>
        <v>0</v>
      </c>
      <c r="L134" s="1752">
        <f>H134</f>
        <v>0</v>
      </c>
      <c r="M134"/>
      <c r="N134"/>
      <c r="O134"/>
      <c r="P134"/>
      <c r="Q134"/>
      <c r="R134"/>
      <c r="S134"/>
      <c r="T134"/>
      <c r="U134"/>
      <c r="V134"/>
      <c r="W134"/>
      <c r="X134"/>
    </row>
    <row r="135" spans="1:24" outlineLevel="1">
      <c r="A135" s="275">
        <v>5</v>
      </c>
      <c r="B135" s="1600" t="str">
        <f>INDEX($A$1:$B$15,MATCH($A135,$A$1:$A$15,0),2)</f>
        <v/>
      </c>
      <c r="C135" s="295" t="s">
        <v>608</v>
      </c>
      <c r="D135" s="295"/>
      <c r="E135" s="510">
        <f>INDEX($A$36:$AA$50,MATCH($B135,$B$36:$B$50,0),MATCH(E$103,$A$2:$AA$2,0))</f>
        <v>0</v>
      </c>
      <c r="F135" s="510">
        <f>INDEX($A$36:$AA$50,MATCH($B135,$B$36:$B$50,0),MATCH(F$103,$A$2:$AA$2,0))</f>
        <v>0</v>
      </c>
      <c r="G135" s="480">
        <f>INDEX($A$36:$AA$50,MATCH($B135,$B$36:$B$50,0),MATCH(G$103,$A$2:$AA$2,0))</f>
        <v>0</v>
      </c>
      <c r="H135" s="483">
        <f>INDEX($A$36:$AA$50,MATCH($B135,$B$36:$B$50,0),MATCH(H$103,$A$2:$AA$2,0))</f>
        <v>0</v>
      </c>
      <c r="I135" s="1751">
        <f t="shared" ref="I135:I137" si="32">E135</f>
        <v>0</v>
      </c>
      <c r="J135" s="510">
        <f t="shared" ref="J135:L137" si="33">F135</f>
        <v>0</v>
      </c>
      <c r="K135" s="1603">
        <f t="shared" si="33"/>
        <v>0</v>
      </c>
      <c r="L135" s="1752">
        <f t="shared" si="33"/>
        <v>0</v>
      </c>
      <c r="M135"/>
      <c r="N135"/>
      <c r="O135"/>
      <c r="P135"/>
      <c r="Q135"/>
      <c r="R135"/>
      <c r="S135"/>
      <c r="T135"/>
      <c r="U135"/>
      <c r="V135"/>
      <c r="W135"/>
      <c r="X135"/>
    </row>
    <row r="136" spans="1:24" outlineLevel="1">
      <c r="A136" s="275">
        <v>5</v>
      </c>
      <c r="B136" s="1600" t="str">
        <f>INDEX($A$1:$B$15,MATCH($A136,$A$1:$A$15,0),2)</f>
        <v/>
      </c>
      <c r="C136" s="295" t="s">
        <v>609</v>
      </c>
      <c r="D136" s="295"/>
      <c r="E136" s="510">
        <f>INDEX($A$52:$AA$66,MATCH($B136,$B$52:$B$66,0),MATCH(E$103,$A$2:$AA$2,0))</f>
        <v>0</v>
      </c>
      <c r="F136" s="510">
        <f>INDEX($A$52:$AA$66,MATCH($B136,$B$52:$B$66,0),MATCH(F$103,$A$2:$AA$2,0))</f>
        <v>0</v>
      </c>
      <c r="G136" s="480">
        <f>INDEX($A$52:$AA$66,MATCH($B136,$B$52:$B$66,0),MATCH(G$103,$A$2:$AA$2,0))</f>
        <v>0</v>
      </c>
      <c r="H136" s="483">
        <f>INDEX($A$52:$AA$66,MATCH($B136,$B$52:$B$66,0),MATCH(H$103,$A$2:$AA$2,0))</f>
        <v>0</v>
      </c>
      <c r="I136" s="1751">
        <f t="shared" si="32"/>
        <v>0</v>
      </c>
      <c r="J136" s="510">
        <f t="shared" si="33"/>
        <v>0</v>
      </c>
      <c r="K136" s="1603">
        <f t="shared" si="33"/>
        <v>0</v>
      </c>
      <c r="L136" s="1752">
        <f t="shared" si="33"/>
        <v>0</v>
      </c>
      <c r="M136"/>
      <c r="N136"/>
      <c r="O136"/>
      <c r="P136"/>
      <c r="Q136"/>
      <c r="R136"/>
      <c r="S136"/>
      <c r="T136"/>
      <c r="U136"/>
      <c r="V136"/>
      <c r="W136"/>
      <c r="X136"/>
    </row>
    <row r="137" spans="1:24" outlineLevel="1">
      <c r="A137" s="275">
        <v>5</v>
      </c>
      <c r="B137" s="1600" t="str">
        <f>INDEX($A$1:$B$15,MATCH($A137,$A$1:$A$15,0),2)</f>
        <v/>
      </c>
      <c r="C137" s="295" t="s">
        <v>610</v>
      </c>
      <c r="D137" s="295"/>
      <c r="E137" s="510">
        <f>INDEX($A$68:$AA$82,MATCH($B137,$B$68:$B$82,0),MATCH(E$103,$A$2:$AA$2,0))</f>
        <v>0</v>
      </c>
      <c r="F137" s="510">
        <f>INDEX($A$68:$AA$82,MATCH($B137,$B$68:$B$82,0),MATCH(F$103,$A$2:$AA$2,0))</f>
        <v>0</v>
      </c>
      <c r="G137" s="480">
        <f>INDEX($A$68:$AA$82,MATCH($B137,$B$68:$B$82,0),MATCH(G$103,$A$2:$AA$2,0))</f>
        <v>0</v>
      </c>
      <c r="H137" s="484">
        <f>INDEX($A$68:$AA$82,MATCH($B137,$B$68:$B$82,0),MATCH(H$103,$A$2:$AA$2,0))</f>
        <v>0</v>
      </c>
      <c r="I137" s="1751">
        <f t="shared" si="32"/>
        <v>0</v>
      </c>
      <c r="J137" s="510">
        <f t="shared" si="33"/>
        <v>0</v>
      </c>
      <c r="K137" s="1603">
        <f t="shared" si="33"/>
        <v>0</v>
      </c>
      <c r="L137" s="1752">
        <f t="shared" si="33"/>
        <v>0</v>
      </c>
      <c r="M137"/>
      <c r="N137"/>
      <c r="O137"/>
      <c r="P137"/>
      <c r="Q137"/>
      <c r="R137"/>
      <c r="S137"/>
      <c r="T137"/>
      <c r="U137"/>
      <c r="V137"/>
      <c r="W137"/>
      <c r="X137"/>
    </row>
    <row r="138" spans="1:24" outlineLevel="1">
      <c r="A138" s="1601" t="str">
        <f>B134</f>
        <v/>
      </c>
      <c r="B138" s="1604" t="s">
        <v>611</v>
      </c>
      <c r="C138" s="1597"/>
      <c r="D138" s="1597"/>
      <c r="E138" s="1598">
        <f>SUM(E134:E137)</f>
        <v>0</v>
      </c>
      <c r="F138" s="1598" t="e">
        <f>SUMPRODUCT(F134:F137,E134:E137)/E138</f>
        <v>#DIV/0!</v>
      </c>
      <c r="G138" s="1598" t="e">
        <f>SUMPRODUCT(G134:G137,E134:E137)/E138</f>
        <v>#DIV/0!</v>
      </c>
      <c r="H138" s="1599" t="e">
        <f>SUMPRODUCT(H134:H137,E134:E137)/E138</f>
        <v>#DIV/0!</v>
      </c>
      <c r="I138" s="1753">
        <f>SUM(I134:I137)</f>
        <v>0</v>
      </c>
      <c r="J138" s="1598" t="e">
        <f>SUMPRODUCT(J134:J137,I134:I137)/I138</f>
        <v>#DIV/0!</v>
      </c>
      <c r="K138" s="1609" t="e">
        <f>SUMPRODUCT(K134:K137,I134:I137)/I138</f>
        <v>#DIV/0!</v>
      </c>
      <c r="L138" s="1754" t="e">
        <f>SUMPRODUCT(L134:L137,I134:I137)/I138</f>
        <v>#DIV/0!</v>
      </c>
      <c r="M138"/>
      <c r="N138"/>
      <c r="O138"/>
      <c r="P138"/>
      <c r="Q138"/>
      <c r="R138"/>
      <c r="S138"/>
      <c r="T138"/>
      <c r="U138"/>
      <c r="V138"/>
      <c r="W138"/>
      <c r="X138"/>
    </row>
    <row r="139" spans="1:24" outlineLevel="1">
      <c r="B139" s="1601"/>
      <c r="I139" s="1757"/>
      <c r="K139" s="275"/>
      <c r="L139" s="1433"/>
      <c r="M139"/>
      <c r="N139"/>
      <c r="O139"/>
      <c r="P139"/>
      <c r="Q139"/>
      <c r="R139"/>
      <c r="S139"/>
      <c r="T139"/>
      <c r="U139"/>
      <c r="V139"/>
      <c r="W139"/>
      <c r="X139"/>
    </row>
    <row r="140" spans="1:24" outlineLevel="1">
      <c r="A140" s="275">
        <v>6</v>
      </c>
      <c r="B140" s="1600">
        <f>INDEX($A$1:$B$15,MATCH($A140,$A$1:$A$15,0),2)</f>
        <v>0</v>
      </c>
      <c r="C140" s="295" t="s">
        <v>7</v>
      </c>
      <c r="D140" s="295"/>
      <c r="E140" s="510" t="e">
        <f>INDEX($A$20:$AA$34,MATCH($B140,$B$20:$B$34,0),MATCH(E$103,$A$21:$AA$21,0))</f>
        <v>#N/A</v>
      </c>
      <c r="F140" s="510" t="e">
        <f>INDEX($A$20:$AA$34,MATCH($B140,$B$20:$B$34,0),MATCH(F$103,$A$21:$AA$21,0))</f>
        <v>#N/A</v>
      </c>
      <c r="G140" s="480" t="e">
        <f>INDEX($A$20:$AA$34,MATCH($B140,$B$20:$B$34,0),MATCH(G$103,$A$21:$AA$21,0))</f>
        <v>#N/A</v>
      </c>
      <c r="H140" s="483" t="e">
        <f>INDEX($A$20:$AA$34,MATCH($B140,$B$20:$B$34,0),MATCH(H$103,$A$21:$AA$21,0))</f>
        <v>#N/A</v>
      </c>
      <c r="I140" s="1751" t="e">
        <f>E140</f>
        <v>#N/A</v>
      </c>
      <c r="J140" s="510" t="e">
        <f>F140</f>
        <v>#N/A</v>
      </c>
      <c r="K140" s="1603" t="e">
        <f>G140</f>
        <v>#N/A</v>
      </c>
      <c r="L140" s="1752" t="e">
        <f>H140</f>
        <v>#N/A</v>
      </c>
      <c r="M140"/>
      <c r="N140"/>
      <c r="O140"/>
      <c r="P140"/>
      <c r="Q140"/>
      <c r="R140"/>
      <c r="S140"/>
      <c r="T140"/>
      <c r="U140"/>
      <c r="V140"/>
      <c r="W140"/>
      <c r="X140"/>
    </row>
    <row r="141" spans="1:24" outlineLevel="1">
      <c r="A141" s="275">
        <v>6</v>
      </c>
      <c r="B141" s="1600">
        <f>INDEX($A$1:$B$15,MATCH($A141,$A$1:$A$15,0),2)</f>
        <v>0</v>
      </c>
      <c r="C141" s="295" t="s">
        <v>608</v>
      </c>
      <c r="D141" s="295"/>
      <c r="E141" s="510" t="e">
        <f>INDEX($A$36:$AA$50,MATCH($B141,$B$36:$B$50,0),MATCH(E$103,$A$2:$AA$2,0))</f>
        <v>#N/A</v>
      </c>
      <c r="F141" s="510" t="e">
        <f>INDEX($A$36:$AA$50,MATCH($B141,$B$36:$B$50,0),MATCH(F$103,$A$2:$AA$2,0))</f>
        <v>#N/A</v>
      </c>
      <c r="G141" s="480" t="e">
        <f>INDEX($A$36:$AA$50,MATCH($B141,$B$36:$B$50,0),MATCH(G$103,$A$2:$AA$2,0))</f>
        <v>#N/A</v>
      </c>
      <c r="H141" s="483" t="e">
        <f>INDEX($A$36:$AA$50,MATCH($B141,$B$36:$B$50,0),MATCH(H$103,$A$2:$AA$2,0))</f>
        <v>#N/A</v>
      </c>
      <c r="I141" s="1751" t="e">
        <f t="shared" ref="I141:I143" si="34">E141</f>
        <v>#N/A</v>
      </c>
      <c r="J141" s="510" t="e">
        <f t="shared" ref="J141:L143" si="35">F141</f>
        <v>#N/A</v>
      </c>
      <c r="K141" s="1603" t="e">
        <f t="shared" si="35"/>
        <v>#N/A</v>
      </c>
      <c r="L141" s="1752" t="e">
        <f t="shared" si="35"/>
        <v>#N/A</v>
      </c>
      <c r="M141"/>
      <c r="N141"/>
      <c r="O141"/>
      <c r="P141"/>
      <c r="Q141"/>
      <c r="R141"/>
      <c r="S141"/>
      <c r="T141"/>
      <c r="U141"/>
      <c r="V141"/>
      <c r="W141"/>
      <c r="X141"/>
    </row>
    <row r="142" spans="1:24" outlineLevel="1">
      <c r="A142" s="275">
        <v>6</v>
      </c>
      <c r="B142" s="1600">
        <f>INDEX($A$1:$B$15,MATCH($A142,$A$1:$A$15,0),2)</f>
        <v>0</v>
      </c>
      <c r="C142" s="295" t="s">
        <v>609</v>
      </c>
      <c r="D142" s="295"/>
      <c r="E142" s="510" t="e">
        <f>INDEX($A$52:$AA$66,MATCH($B142,$B$52:$B$66,0),MATCH(E$103,$A$2:$AA$2,0))</f>
        <v>#N/A</v>
      </c>
      <c r="F142" s="510" t="e">
        <f>INDEX($A$52:$AA$66,MATCH($B142,$B$52:$B$66,0),MATCH(F$103,$A$2:$AA$2,0))</f>
        <v>#N/A</v>
      </c>
      <c r="G142" s="480" t="e">
        <f>INDEX($A$52:$AA$66,MATCH($B142,$B$52:$B$66,0),MATCH(G$103,$A$2:$AA$2,0))</f>
        <v>#N/A</v>
      </c>
      <c r="H142" s="483" t="e">
        <f>INDEX($A$52:$AA$66,MATCH($B142,$B$52:$B$66,0),MATCH(H$103,$A$2:$AA$2,0))</f>
        <v>#N/A</v>
      </c>
      <c r="I142" s="1751" t="e">
        <f t="shared" si="34"/>
        <v>#N/A</v>
      </c>
      <c r="J142" s="510" t="e">
        <f t="shared" si="35"/>
        <v>#N/A</v>
      </c>
      <c r="K142" s="1603" t="e">
        <f t="shared" si="35"/>
        <v>#N/A</v>
      </c>
      <c r="L142" s="1752" t="e">
        <f t="shared" si="35"/>
        <v>#N/A</v>
      </c>
      <c r="M142"/>
      <c r="N142"/>
      <c r="O142"/>
      <c r="P142"/>
      <c r="Q142"/>
      <c r="R142"/>
      <c r="S142"/>
      <c r="T142"/>
      <c r="U142"/>
      <c r="V142"/>
      <c r="W142"/>
      <c r="X142"/>
    </row>
    <row r="143" spans="1:24" outlineLevel="1">
      <c r="A143" s="275">
        <v>6</v>
      </c>
      <c r="B143" s="1600">
        <f>INDEX($A$1:$B$15,MATCH($A143,$A$1:$A$15,0),2)</f>
        <v>0</v>
      </c>
      <c r="C143" s="295" t="s">
        <v>610</v>
      </c>
      <c r="D143" s="295"/>
      <c r="E143" s="510" t="e">
        <f>INDEX($A$68:$AA$82,MATCH($B143,$B$68:$B$82,0),MATCH(E$103,$A$2:$AA$2,0))</f>
        <v>#N/A</v>
      </c>
      <c r="F143" s="510" t="e">
        <f>INDEX($A$68:$AA$82,MATCH($B143,$B$68:$B$82,0),MATCH(F$103,$A$2:$AA$2,0))</f>
        <v>#N/A</v>
      </c>
      <c r="G143" s="480" t="e">
        <f>INDEX($A$68:$AA$82,MATCH($B143,$B$68:$B$82,0),MATCH(G$103,$A$2:$AA$2,0))</f>
        <v>#N/A</v>
      </c>
      <c r="H143" s="484" t="e">
        <f>INDEX($A$68:$AA$82,MATCH($B143,$B$68:$B$82,0),MATCH(H$103,$A$2:$AA$2,0))</f>
        <v>#N/A</v>
      </c>
      <c r="I143" s="1751" t="e">
        <f t="shared" si="34"/>
        <v>#N/A</v>
      </c>
      <c r="J143" s="510" t="e">
        <f t="shared" si="35"/>
        <v>#N/A</v>
      </c>
      <c r="K143" s="1603" t="e">
        <f t="shared" si="35"/>
        <v>#N/A</v>
      </c>
      <c r="L143" s="1752" t="e">
        <f t="shared" si="35"/>
        <v>#N/A</v>
      </c>
      <c r="M143"/>
      <c r="N143"/>
      <c r="O143"/>
      <c r="P143"/>
      <c r="Q143"/>
      <c r="R143"/>
      <c r="S143"/>
      <c r="T143"/>
      <c r="U143"/>
      <c r="V143"/>
      <c r="W143"/>
      <c r="X143"/>
    </row>
    <row r="144" spans="1:24" outlineLevel="1">
      <c r="A144" s="1601">
        <f>B140</f>
        <v>0</v>
      </c>
      <c r="B144" s="1604" t="s">
        <v>611</v>
      </c>
      <c r="C144" s="1597"/>
      <c r="D144" s="1597"/>
      <c r="E144" s="1598" t="e">
        <f>SUM(E140:E143)</f>
        <v>#N/A</v>
      </c>
      <c r="F144" s="1598" t="e">
        <f>SUMPRODUCT(F140:F143,E140:E143)/E144</f>
        <v>#N/A</v>
      </c>
      <c r="G144" s="1598" t="e">
        <f>SUMPRODUCT(G140:G143,E140:E143)/E144</f>
        <v>#N/A</v>
      </c>
      <c r="H144" s="1599" t="e">
        <f>SUMPRODUCT(H140:H143,E140:E143)/E144</f>
        <v>#N/A</v>
      </c>
      <c r="I144" s="1753" t="e">
        <f>SUM(I140:I143)</f>
        <v>#N/A</v>
      </c>
      <c r="J144" s="1598" t="e">
        <f>SUMPRODUCT(J140:J143,I140:I143)/I144</f>
        <v>#N/A</v>
      </c>
      <c r="K144" s="1609" t="e">
        <f>SUMPRODUCT(K140:K143,I140:I143)/I144</f>
        <v>#N/A</v>
      </c>
      <c r="L144" s="1754" t="e">
        <f>SUMPRODUCT(L140:L143,I140:I143)/I144</f>
        <v>#N/A</v>
      </c>
      <c r="M144"/>
      <c r="N144"/>
      <c r="O144"/>
      <c r="P144"/>
      <c r="Q144"/>
      <c r="R144"/>
      <c r="S144"/>
      <c r="T144"/>
      <c r="U144"/>
      <c r="V144"/>
      <c r="W144"/>
      <c r="X144"/>
    </row>
    <row r="145" spans="1:24" outlineLevel="1">
      <c r="B145" s="1601"/>
      <c r="I145" s="1757"/>
      <c r="K145" s="275"/>
      <c r="L145" s="1433"/>
      <c r="M145"/>
      <c r="N145"/>
      <c r="O145"/>
      <c r="P145"/>
      <c r="Q145"/>
      <c r="R145"/>
      <c r="S145"/>
      <c r="T145"/>
      <c r="U145"/>
      <c r="V145"/>
      <c r="W145"/>
      <c r="X145"/>
    </row>
    <row r="146" spans="1:24" outlineLevel="1">
      <c r="A146" s="275">
        <v>7</v>
      </c>
      <c r="B146" s="1600">
        <f>INDEX($A$1:$B$15,MATCH($A146,$A$1:$A$15,0),2)</f>
        <v>0</v>
      </c>
      <c r="C146" s="295" t="s">
        <v>7</v>
      </c>
      <c r="D146" s="295"/>
      <c r="E146" s="510" t="e">
        <f>INDEX($A$20:$AA$34,MATCH($B146,$B$20:$B$34,0),MATCH(E$103,$A$21:$AA$21,0))</f>
        <v>#N/A</v>
      </c>
      <c r="F146" s="510" t="e">
        <f>INDEX($A$20:$AA$34,MATCH($B146,$B$20:$B$34,0),MATCH(F$103,$A$21:$AA$21,0))</f>
        <v>#N/A</v>
      </c>
      <c r="G146" s="480" t="e">
        <f>INDEX($A$20:$AA$34,MATCH($B146,$B$20:$B$34,0),MATCH(G$103,$A$21:$AA$21,0))</f>
        <v>#N/A</v>
      </c>
      <c r="H146" s="483" t="e">
        <f>INDEX($A$20:$AA$34,MATCH($B146,$B$20:$B$34,0),MATCH(H$103,$A$21:$AA$21,0))</f>
        <v>#N/A</v>
      </c>
      <c r="I146" s="1751" t="e">
        <f>E146</f>
        <v>#N/A</v>
      </c>
      <c r="J146" s="510" t="e">
        <f>F146</f>
        <v>#N/A</v>
      </c>
      <c r="K146" s="1603" t="e">
        <f>G146</f>
        <v>#N/A</v>
      </c>
      <c r="L146" s="1752" t="e">
        <f>H146</f>
        <v>#N/A</v>
      </c>
      <c r="M146"/>
      <c r="N146"/>
      <c r="O146"/>
      <c r="P146"/>
      <c r="Q146"/>
      <c r="R146"/>
      <c r="S146"/>
      <c r="T146"/>
      <c r="U146"/>
      <c r="V146"/>
      <c r="W146"/>
      <c r="X146"/>
    </row>
    <row r="147" spans="1:24" outlineLevel="1">
      <c r="A147" s="275">
        <v>7</v>
      </c>
      <c r="B147" s="1600">
        <f>INDEX($A$1:$B$15,MATCH($A147,$A$1:$A$15,0),2)</f>
        <v>0</v>
      </c>
      <c r="C147" s="295" t="s">
        <v>608</v>
      </c>
      <c r="D147" s="295"/>
      <c r="E147" s="510" t="e">
        <f>INDEX($A$36:$AA$50,MATCH($B147,$B$36:$B$50,0),MATCH(E$103,$A$2:$AA$2,0))</f>
        <v>#N/A</v>
      </c>
      <c r="F147" s="510" t="e">
        <f>INDEX($A$36:$AA$50,MATCH($B147,$B$36:$B$50,0),MATCH(F$103,$A$2:$AA$2,0))</f>
        <v>#N/A</v>
      </c>
      <c r="G147" s="480" t="e">
        <f>INDEX($A$36:$AA$50,MATCH($B147,$B$36:$B$50,0),MATCH(G$103,$A$2:$AA$2,0))</f>
        <v>#N/A</v>
      </c>
      <c r="H147" s="483" t="e">
        <f>INDEX($A$36:$AA$50,MATCH($B147,$B$36:$B$50,0),MATCH(H$103,$A$2:$AA$2,0))</f>
        <v>#N/A</v>
      </c>
      <c r="I147" s="1751" t="e">
        <f t="shared" ref="I147:I149" si="36">E147</f>
        <v>#N/A</v>
      </c>
      <c r="J147" s="510" t="e">
        <f t="shared" ref="J147:L149" si="37">F147</f>
        <v>#N/A</v>
      </c>
      <c r="K147" s="1603" t="e">
        <f t="shared" si="37"/>
        <v>#N/A</v>
      </c>
      <c r="L147" s="1752" t="e">
        <f t="shared" si="37"/>
        <v>#N/A</v>
      </c>
      <c r="M147"/>
      <c r="N147"/>
      <c r="O147"/>
      <c r="P147"/>
      <c r="Q147"/>
      <c r="R147"/>
      <c r="S147"/>
      <c r="T147"/>
      <c r="U147"/>
      <c r="V147"/>
      <c r="W147"/>
      <c r="X147"/>
    </row>
    <row r="148" spans="1:24" outlineLevel="1">
      <c r="A148" s="275">
        <v>7</v>
      </c>
      <c r="B148" s="1600">
        <f>INDEX($A$1:$B$15,MATCH($A148,$A$1:$A$15,0),2)</f>
        <v>0</v>
      </c>
      <c r="C148" s="295" t="s">
        <v>609</v>
      </c>
      <c r="D148" s="295"/>
      <c r="E148" s="510" t="e">
        <f>INDEX($A$52:$AA$66,MATCH($B148,$B$52:$B$66,0),MATCH(E$103,$A$2:$AA$2,0))</f>
        <v>#N/A</v>
      </c>
      <c r="F148" s="510" t="e">
        <f>INDEX($A$52:$AA$66,MATCH($B148,$B$52:$B$66,0),MATCH(F$103,$A$2:$AA$2,0))</f>
        <v>#N/A</v>
      </c>
      <c r="G148" s="480" t="e">
        <f>INDEX($A$52:$AA$66,MATCH($B148,$B$52:$B$66,0),MATCH(G$103,$A$2:$AA$2,0))</f>
        <v>#N/A</v>
      </c>
      <c r="H148" s="483" t="e">
        <f>INDEX($A$52:$AA$66,MATCH($B148,$B$52:$B$66,0),MATCH(H$103,$A$2:$AA$2,0))</f>
        <v>#N/A</v>
      </c>
      <c r="I148" s="1751" t="e">
        <f t="shared" si="36"/>
        <v>#N/A</v>
      </c>
      <c r="J148" s="510" t="e">
        <f t="shared" si="37"/>
        <v>#N/A</v>
      </c>
      <c r="K148" s="1603" t="e">
        <f t="shared" si="37"/>
        <v>#N/A</v>
      </c>
      <c r="L148" s="1752" t="e">
        <f t="shared" si="37"/>
        <v>#N/A</v>
      </c>
      <c r="M148"/>
      <c r="N148"/>
      <c r="O148"/>
      <c r="P148"/>
      <c r="Q148"/>
      <c r="R148"/>
      <c r="S148"/>
      <c r="T148"/>
      <c r="U148"/>
      <c r="V148"/>
      <c r="W148"/>
      <c r="X148"/>
    </row>
    <row r="149" spans="1:24" outlineLevel="1">
      <c r="A149" s="275">
        <v>7</v>
      </c>
      <c r="B149" s="1600">
        <f>INDEX($A$1:$B$15,MATCH($A149,$A$1:$A$15,0),2)</f>
        <v>0</v>
      </c>
      <c r="C149" s="295" t="s">
        <v>610</v>
      </c>
      <c r="D149" s="295"/>
      <c r="E149" s="510" t="e">
        <f>INDEX($A$68:$AA$82,MATCH($B149,$B$68:$B$82,0),MATCH(E$103,$A$2:$AA$2,0))</f>
        <v>#N/A</v>
      </c>
      <c r="F149" s="510" t="e">
        <f>INDEX($A$68:$AA$82,MATCH($B149,$B$68:$B$82,0),MATCH(F$103,$A$2:$AA$2,0))</f>
        <v>#N/A</v>
      </c>
      <c r="G149" s="480" t="e">
        <f>INDEX($A$68:$AA$82,MATCH($B149,$B$68:$B$82,0),MATCH(G$103,$A$2:$AA$2,0))</f>
        <v>#N/A</v>
      </c>
      <c r="H149" s="484" t="e">
        <f>INDEX($A$68:$AA$82,MATCH($B149,$B$68:$B$82,0),MATCH(H$103,$A$2:$AA$2,0))</f>
        <v>#N/A</v>
      </c>
      <c r="I149" s="1751" t="e">
        <f t="shared" si="36"/>
        <v>#N/A</v>
      </c>
      <c r="J149" s="510" t="e">
        <f t="shared" si="37"/>
        <v>#N/A</v>
      </c>
      <c r="K149" s="1603" t="e">
        <f t="shared" si="37"/>
        <v>#N/A</v>
      </c>
      <c r="L149" s="1752" t="e">
        <f t="shared" si="37"/>
        <v>#N/A</v>
      </c>
      <c r="M149"/>
      <c r="N149"/>
      <c r="O149"/>
      <c r="P149"/>
      <c r="Q149"/>
      <c r="R149"/>
      <c r="S149"/>
      <c r="T149"/>
      <c r="U149"/>
      <c r="V149"/>
      <c r="W149"/>
      <c r="X149"/>
    </row>
    <row r="150" spans="1:24" outlineLevel="1">
      <c r="A150" s="1601">
        <f>B146</f>
        <v>0</v>
      </c>
      <c r="B150" s="1604" t="s">
        <v>611</v>
      </c>
      <c r="C150" s="1597"/>
      <c r="D150" s="1597"/>
      <c r="E150" s="1598" t="e">
        <f>SUM(E146:E149)</f>
        <v>#N/A</v>
      </c>
      <c r="F150" s="1598" t="e">
        <f>SUMPRODUCT(F146:F149,E146:E149)/E150</f>
        <v>#N/A</v>
      </c>
      <c r="G150" s="1598" t="e">
        <f>SUMPRODUCT(G146:G149,E146:E149)/E150</f>
        <v>#N/A</v>
      </c>
      <c r="H150" s="1599" t="e">
        <f>SUMPRODUCT(H146:H149,E146:E149)/E150</f>
        <v>#N/A</v>
      </c>
      <c r="I150" s="1753" t="e">
        <f>SUM(I146:I149)</f>
        <v>#N/A</v>
      </c>
      <c r="J150" s="1598" t="e">
        <f>SUMPRODUCT(J146:J149,I146:I149)/I150</f>
        <v>#N/A</v>
      </c>
      <c r="K150" s="1609" t="e">
        <f>SUMPRODUCT(K146:K149,I146:I149)/I150</f>
        <v>#N/A</v>
      </c>
      <c r="L150" s="1754" t="e">
        <f>SUMPRODUCT(L146:L149,I146:I149)/I150</f>
        <v>#N/A</v>
      </c>
      <c r="M150"/>
      <c r="N150"/>
      <c r="O150"/>
      <c r="P150"/>
      <c r="Q150"/>
      <c r="R150"/>
      <c r="S150"/>
      <c r="T150"/>
      <c r="U150"/>
      <c r="V150"/>
      <c r="W150"/>
      <c r="X150"/>
    </row>
    <row r="151" spans="1:24" outlineLevel="1">
      <c r="B151" s="1601"/>
      <c r="I151" s="1757"/>
      <c r="K151" s="275"/>
      <c r="L151" s="1433"/>
      <c r="M151"/>
      <c r="N151"/>
      <c r="O151"/>
      <c r="P151"/>
      <c r="Q151"/>
      <c r="R151"/>
      <c r="S151"/>
      <c r="T151"/>
      <c r="U151"/>
      <c r="V151"/>
      <c r="W151"/>
      <c r="X151"/>
    </row>
    <row r="152" spans="1:24" outlineLevel="1">
      <c r="A152" s="275">
        <v>8</v>
      </c>
      <c r="B152" s="1600">
        <f>INDEX($A$1:$B$15,MATCH($A152,$A$1:$A$15,0),2)</f>
        <v>0</v>
      </c>
      <c r="C152" s="295" t="s">
        <v>7</v>
      </c>
      <c r="D152" s="295"/>
      <c r="E152" s="510" t="e">
        <f>INDEX($A$20:$AA$34,MATCH($B152,$B$20:$B$34,0),MATCH(E$103,$A$21:$AA$21,0))</f>
        <v>#N/A</v>
      </c>
      <c r="F152" s="510" t="e">
        <f>INDEX($A$20:$AA$34,MATCH($B152,$B$20:$B$34,0),MATCH(F$103,$A$21:$AA$21,0))</f>
        <v>#N/A</v>
      </c>
      <c r="G152" s="480" t="e">
        <f>INDEX($A$20:$AA$34,MATCH($B152,$B$20:$B$34,0),MATCH(G$103,$A$21:$AA$21,0))</f>
        <v>#N/A</v>
      </c>
      <c r="H152" s="483" t="e">
        <f>INDEX($A$20:$AA$34,MATCH($B152,$B$20:$B$34,0),MATCH(H$103,$A$21:$AA$21,0))</f>
        <v>#N/A</v>
      </c>
      <c r="I152" s="1751" t="e">
        <f>E152</f>
        <v>#N/A</v>
      </c>
      <c r="J152" s="510" t="e">
        <f>F152</f>
        <v>#N/A</v>
      </c>
      <c r="K152" s="1603" t="e">
        <f>G152</f>
        <v>#N/A</v>
      </c>
      <c r="L152" s="1752" t="e">
        <f>H152</f>
        <v>#N/A</v>
      </c>
      <c r="M152"/>
      <c r="N152"/>
      <c r="O152"/>
      <c r="P152"/>
      <c r="Q152"/>
      <c r="R152"/>
      <c r="S152"/>
      <c r="T152"/>
      <c r="U152"/>
      <c r="V152"/>
      <c r="W152"/>
      <c r="X152"/>
    </row>
    <row r="153" spans="1:24" outlineLevel="1">
      <c r="A153" s="275">
        <v>8</v>
      </c>
      <c r="B153" s="1600">
        <f>INDEX($A$1:$B$15,MATCH($A153,$A$1:$A$15,0),2)</f>
        <v>0</v>
      </c>
      <c r="C153" s="295" t="s">
        <v>608</v>
      </c>
      <c r="D153" s="295"/>
      <c r="E153" s="510" t="e">
        <f>INDEX($A$36:$AA$50,MATCH($B153,$B$36:$B$50,0),MATCH(E$103,$A$2:$AA$2,0))</f>
        <v>#N/A</v>
      </c>
      <c r="F153" s="510" t="e">
        <f>INDEX($A$36:$AA$50,MATCH($B153,$B$36:$B$50,0),MATCH(F$103,$A$2:$AA$2,0))</f>
        <v>#N/A</v>
      </c>
      <c r="G153" s="480" t="e">
        <f>INDEX($A$36:$AA$50,MATCH($B153,$B$36:$B$50,0),MATCH(G$103,$A$2:$AA$2,0))</f>
        <v>#N/A</v>
      </c>
      <c r="H153" s="483" t="e">
        <f>INDEX($A$36:$AA$50,MATCH($B153,$B$36:$B$50,0),MATCH(H$103,$A$2:$AA$2,0))</f>
        <v>#N/A</v>
      </c>
      <c r="I153" s="1751" t="e">
        <f t="shared" ref="I153:I155" si="38">E153</f>
        <v>#N/A</v>
      </c>
      <c r="J153" s="510" t="e">
        <f t="shared" ref="J153:L155" si="39">F153</f>
        <v>#N/A</v>
      </c>
      <c r="K153" s="1603" t="e">
        <f t="shared" si="39"/>
        <v>#N/A</v>
      </c>
      <c r="L153" s="1752" t="e">
        <f t="shared" si="39"/>
        <v>#N/A</v>
      </c>
      <c r="M153"/>
      <c r="N153"/>
      <c r="O153"/>
      <c r="P153"/>
      <c r="Q153"/>
      <c r="R153"/>
      <c r="S153"/>
      <c r="T153"/>
      <c r="U153"/>
      <c r="V153"/>
      <c r="W153"/>
      <c r="X153"/>
    </row>
    <row r="154" spans="1:24" outlineLevel="1">
      <c r="A154" s="275">
        <v>8</v>
      </c>
      <c r="B154" s="1600">
        <f>INDEX($A$1:$B$15,MATCH($A154,$A$1:$A$15,0),2)</f>
        <v>0</v>
      </c>
      <c r="C154" s="295" t="s">
        <v>609</v>
      </c>
      <c r="D154" s="295"/>
      <c r="E154" s="510" t="e">
        <f>INDEX($A$52:$AA$66,MATCH($B154,$B$52:$B$66,0),MATCH(E$103,$A$2:$AA$2,0))</f>
        <v>#N/A</v>
      </c>
      <c r="F154" s="510" t="e">
        <f>INDEX($A$52:$AA$66,MATCH($B154,$B$52:$B$66,0),MATCH(F$103,$A$2:$AA$2,0))</f>
        <v>#N/A</v>
      </c>
      <c r="G154" s="480" t="e">
        <f>INDEX($A$52:$AA$66,MATCH($B154,$B$52:$B$66,0),MATCH(G$103,$A$2:$AA$2,0))</f>
        <v>#N/A</v>
      </c>
      <c r="H154" s="483" t="e">
        <f>INDEX($A$52:$AA$66,MATCH($B154,$B$52:$B$66,0),MATCH(H$103,$A$2:$AA$2,0))</f>
        <v>#N/A</v>
      </c>
      <c r="I154" s="1751" t="e">
        <f t="shared" si="38"/>
        <v>#N/A</v>
      </c>
      <c r="J154" s="510" t="e">
        <f t="shared" si="39"/>
        <v>#N/A</v>
      </c>
      <c r="K154" s="1603" t="e">
        <f t="shared" si="39"/>
        <v>#N/A</v>
      </c>
      <c r="L154" s="1752" t="e">
        <f t="shared" si="39"/>
        <v>#N/A</v>
      </c>
      <c r="M154"/>
      <c r="N154"/>
      <c r="O154"/>
      <c r="P154"/>
      <c r="Q154"/>
      <c r="R154"/>
      <c r="S154"/>
      <c r="T154"/>
      <c r="U154"/>
      <c r="V154"/>
      <c r="W154"/>
      <c r="X154"/>
    </row>
    <row r="155" spans="1:24" outlineLevel="1">
      <c r="A155" s="275">
        <v>8</v>
      </c>
      <c r="B155" s="1600">
        <f>INDEX($A$1:$B$15,MATCH($A155,$A$1:$A$15,0),2)</f>
        <v>0</v>
      </c>
      <c r="C155" s="295" t="s">
        <v>610</v>
      </c>
      <c r="D155" s="295"/>
      <c r="E155" s="510" t="e">
        <f>INDEX($A$68:$AA$82,MATCH($B155,$B$68:$B$82,0),MATCH(E$103,$A$2:$AA$2,0))</f>
        <v>#N/A</v>
      </c>
      <c r="F155" s="510" t="e">
        <f>INDEX($A$68:$AA$82,MATCH($B155,$B$68:$B$82,0),MATCH(F$103,$A$2:$AA$2,0))</f>
        <v>#N/A</v>
      </c>
      <c r="G155" s="480" t="e">
        <f>INDEX($A$68:$AA$82,MATCH($B155,$B$68:$B$82,0),MATCH(G$103,$A$2:$AA$2,0))</f>
        <v>#N/A</v>
      </c>
      <c r="H155" s="484" t="e">
        <f>INDEX($A$68:$AA$82,MATCH($B155,$B$68:$B$82,0),MATCH(H$103,$A$2:$AA$2,0))</f>
        <v>#N/A</v>
      </c>
      <c r="I155" s="1751" t="e">
        <f t="shared" si="38"/>
        <v>#N/A</v>
      </c>
      <c r="J155" s="510" t="e">
        <f t="shared" si="39"/>
        <v>#N/A</v>
      </c>
      <c r="K155" s="1603" t="e">
        <f t="shared" si="39"/>
        <v>#N/A</v>
      </c>
      <c r="L155" s="1752" t="e">
        <f t="shared" si="39"/>
        <v>#N/A</v>
      </c>
      <c r="M155"/>
      <c r="N155"/>
      <c r="O155"/>
      <c r="P155"/>
      <c r="Q155"/>
      <c r="R155"/>
      <c r="S155"/>
      <c r="T155"/>
      <c r="U155"/>
      <c r="V155"/>
      <c r="W155"/>
      <c r="X155"/>
    </row>
    <row r="156" spans="1:24" outlineLevel="1">
      <c r="A156" s="1601">
        <f>B152</f>
        <v>0</v>
      </c>
      <c r="B156" s="1604" t="s">
        <v>611</v>
      </c>
      <c r="C156" s="1597"/>
      <c r="D156" s="1597"/>
      <c r="E156" s="1598" t="e">
        <f>SUM(E152:E155)</f>
        <v>#N/A</v>
      </c>
      <c r="F156" s="1598" t="e">
        <f>SUMPRODUCT(F152:F155,E152:E155)/E156</f>
        <v>#N/A</v>
      </c>
      <c r="G156" s="1598" t="e">
        <f>SUMPRODUCT(G152:G155,E152:E155)/E156</f>
        <v>#N/A</v>
      </c>
      <c r="H156" s="1599" t="e">
        <f>SUMPRODUCT(H152:H155,E152:E155)/E156</f>
        <v>#N/A</v>
      </c>
      <c r="I156" s="1753" t="e">
        <f>SUM(I152:I155)</f>
        <v>#N/A</v>
      </c>
      <c r="J156" s="1598" t="e">
        <f>SUMPRODUCT(J152:J155,I152:I155)/I156</f>
        <v>#N/A</v>
      </c>
      <c r="K156" s="1609" t="e">
        <f>SUMPRODUCT(K152:K155,I152:I155)/I156</f>
        <v>#N/A</v>
      </c>
      <c r="L156" s="1754" t="e">
        <f>SUMPRODUCT(L152:L155,I152:I155)/I156</f>
        <v>#N/A</v>
      </c>
      <c r="M156"/>
      <c r="N156"/>
      <c r="O156"/>
      <c r="P156"/>
      <c r="Q156"/>
      <c r="R156"/>
      <c r="S156"/>
      <c r="T156"/>
      <c r="U156"/>
      <c r="V156"/>
      <c r="W156"/>
      <c r="X156"/>
    </row>
    <row r="157" spans="1:24" outlineLevel="1">
      <c r="B157" s="1601"/>
      <c r="I157" s="1757"/>
      <c r="K157" s="275"/>
      <c r="L157" s="1433"/>
      <c r="M157"/>
      <c r="N157"/>
      <c r="O157"/>
      <c r="P157"/>
      <c r="Q157"/>
      <c r="R157"/>
      <c r="S157"/>
      <c r="T157"/>
      <c r="U157"/>
      <c r="V157"/>
      <c r="W157"/>
      <c r="X157"/>
    </row>
    <row r="158" spans="1:24" outlineLevel="1">
      <c r="A158" s="275">
        <v>9</v>
      </c>
      <c r="B158" s="1600">
        <f>INDEX($A$1:$B$15,MATCH($A158,$A$1:$A$15,0),2)</f>
        <v>0</v>
      </c>
      <c r="C158" s="295" t="s">
        <v>7</v>
      </c>
      <c r="D158" s="295"/>
      <c r="E158" s="510" t="e">
        <f>INDEX($A$20:$AA$34,MATCH($B158,$B$20:$B$34,0),MATCH(E$103,$A$21:$AA$21,0))</f>
        <v>#N/A</v>
      </c>
      <c r="F158" s="510" t="e">
        <f>INDEX($A$20:$AA$34,MATCH($B158,$B$20:$B$34,0),MATCH(F$103,$A$21:$AA$21,0))</f>
        <v>#N/A</v>
      </c>
      <c r="G158" s="480" t="e">
        <f>INDEX($A$20:$AA$34,MATCH($B158,$B$20:$B$34,0),MATCH(G$103,$A$21:$AA$21,0))</f>
        <v>#N/A</v>
      </c>
      <c r="H158" s="483" t="e">
        <f>INDEX($A$20:$AA$34,MATCH($B158,$B$20:$B$34,0),MATCH(H$103,$A$21:$AA$21,0))</f>
        <v>#N/A</v>
      </c>
      <c r="I158" s="1751" t="e">
        <f>E158</f>
        <v>#N/A</v>
      </c>
      <c r="J158" s="510" t="e">
        <f>F158</f>
        <v>#N/A</v>
      </c>
      <c r="K158" s="1603" t="e">
        <f>G158</f>
        <v>#N/A</v>
      </c>
      <c r="L158" s="1752" t="e">
        <f>H158</f>
        <v>#N/A</v>
      </c>
      <c r="M158"/>
      <c r="N158"/>
      <c r="O158"/>
      <c r="P158"/>
      <c r="Q158"/>
      <c r="R158"/>
      <c r="S158"/>
      <c r="T158"/>
      <c r="U158"/>
      <c r="V158"/>
      <c r="W158"/>
      <c r="X158"/>
    </row>
    <row r="159" spans="1:24" outlineLevel="1">
      <c r="A159" s="275">
        <v>9</v>
      </c>
      <c r="B159" s="1600">
        <f>INDEX($A$1:$B$15,MATCH($A159,$A$1:$A$15,0),2)</f>
        <v>0</v>
      </c>
      <c r="C159" s="295" t="s">
        <v>608</v>
      </c>
      <c r="D159" s="295"/>
      <c r="E159" s="510" t="e">
        <f>INDEX($A$36:$AA$50,MATCH($B159,$B$36:$B$50,0),MATCH(E$103,$A$2:$AA$2,0))</f>
        <v>#N/A</v>
      </c>
      <c r="F159" s="510" t="e">
        <f>INDEX($A$36:$AA$50,MATCH($B159,$B$36:$B$50,0),MATCH(F$103,$A$2:$AA$2,0))</f>
        <v>#N/A</v>
      </c>
      <c r="G159" s="480" t="e">
        <f>INDEX($A$36:$AA$50,MATCH($B159,$B$36:$B$50,0),MATCH(G$103,$A$2:$AA$2,0))</f>
        <v>#N/A</v>
      </c>
      <c r="H159" s="483" t="e">
        <f>INDEX($A$36:$AA$50,MATCH($B159,$B$36:$B$50,0),MATCH(H$103,$A$2:$AA$2,0))</f>
        <v>#N/A</v>
      </c>
      <c r="I159" s="1751" t="e">
        <f t="shared" ref="I159:I161" si="40">E159</f>
        <v>#N/A</v>
      </c>
      <c r="J159" s="510" t="e">
        <f t="shared" ref="J159:L161" si="41">F159</f>
        <v>#N/A</v>
      </c>
      <c r="K159" s="1603" t="e">
        <f t="shared" si="41"/>
        <v>#N/A</v>
      </c>
      <c r="L159" s="1752" t="e">
        <f t="shared" si="41"/>
        <v>#N/A</v>
      </c>
      <c r="M159"/>
      <c r="N159"/>
      <c r="O159"/>
      <c r="P159"/>
      <c r="Q159"/>
      <c r="R159"/>
      <c r="S159"/>
      <c r="T159"/>
      <c r="U159"/>
      <c r="V159"/>
      <c r="W159"/>
      <c r="X159"/>
    </row>
    <row r="160" spans="1:24" outlineLevel="1">
      <c r="A160" s="275">
        <v>9</v>
      </c>
      <c r="B160" s="1600">
        <f>INDEX($A$1:$B$15,MATCH($A160,$A$1:$A$15,0),2)</f>
        <v>0</v>
      </c>
      <c r="C160" s="295" t="s">
        <v>609</v>
      </c>
      <c r="D160" s="295"/>
      <c r="E160" s="510" t="e">
        <f>INDEX($A$52:$AA$66,MATCH($B160,$B$52:$B$66,0),MATCH(E$103,$A$2:$AA$2,0))</f>
        <v>#N/A</v>
      </c>
      <c r="F160" s="510" t="e">
        <f>INDEX($A$52:$AA$66,MATCH($B160,$B$52:$B$66,0),MATCH(F$103,$A$2:$AA$2,0))</f>
        <v>#N/A</v>
      </c>
      <c r="G160" s="480" t="e">
        <f>INDEX($A$52:$AA$66,MATCH($B160,$B$52:$B$66,0),MATCH(G$103,$A$2:$AA$2,0))</f>
        <v>#N/A</v>
      </c>
      <c r="H160" s="483" t="e">
        <f>INDEX($A$52:$AA$66,MATCH($B160,$B$52:$B$66,0),MATCH(H$103,$A$2:$AA$2,0))</f>
        <v>#N/A</v>
      </c>
      <c r="I160" s="1751" t="e">
        <f t="shared" si="40"/>
        <v>#N/A</v>
      </c>
      <c r="J160" s="510" t="e">
        <f t="shared" si="41"/>
        <v>#N/A</v>
      </c>
      <c r="K160" s="1603" t="e">
        <f t="shared" si="41"/>
        <v>#N/A</v>
      </c>
      <c r="L160" s="1752" t="e">
        <f t="shared" si="41"/>
        <v>#N/A</v>
      </c>
      <c r="M160"/>
      <c r="N160"/>
      <c r="O160"/>
      <c r="P160"/>
      <c r="Q160"/>
      <c r="R160"/>
      <c r="S160"/>
      <c r="T160"/>
      <c r="U160"/>
      <c r="V160"/>
      <c r="W160"/>
      <c r="X160"/>
    </row>
    <row r="161" spans="1:24" outlineLevel="1">
      <c r="A161" s="275">
        <v>9</v>
      </c>
      <c r="B161" s="1600">
        <f>INDEX($A$1:$B$15,MATCH($A161,$A$1:$A$15,0),2)</f>
        <v>0</v>
      </c>
      <c r="C161" s="295" t="s">
        <v>610</v>
      </c>
      <c r="D161" s="295"/>
      <c r="E161" s="510" t="e">
        <f>INDEX($A$68:$AA$82,MATCH($B161,$B$68:$B$82,0),MATCH(E$103,$A$2:$AA$2,0))</f>
        <v>#N/A</v>
      </c>
      <c r="F161" s="510" t="e">
        <f>INDEX($A$68:$AA$82,MATCH($B161,$B$68:$B$82,0),MATCH(F$103,$A$2:$AA$2,0))</f>
        <v>#N/A</v>
      </c>
      <c r="G161" s="480" t="e">
        <f>INDEX($A$68:$AA$82,MATCH($B161,$B$68:$B$82,0),MATCH(G$103,$A$2:$AA$2,0))</f>
        <v>#N/A</v>
      </c>
      <c r="H161" s="484" t="e">
        <f>INDEX($A$68:$AA$82,MATCH($B161,$B$68:$B$82,0),MATCH(H$103,$A$2:$AA$2,0))</f>
        <v>#N/A</v>
      </c>
      <c r="I161" s="1751" t="e">
        <f t="shared" si="40"/>
        <v>#N/A</v>
      </c>
      <c r="J161" s="510" t="e">
        <f t="shared" si="41"/>
        <v>#N/A</v>
      </c>
      <c r="K161" s="1603" t="e">
        <f t="shared" si="41"/>
        <v>#N/A</v>
      </c>
      <c r="L161" s="1752" t="e">
        <f t="shared" si="41"/>
        <v>#N/A</v>
      </c>
      <c r="M161"/>
      <c r="N161"/>
      <c r="O161"/>
      <c r="P161"/>
      <c r="Q161"/>
      <c r="R161"/>
      <c r="S161"/>
      <c r="T161"/>
      <c r="U161"/>
      <c r="V161"/>
      <c r="W161"/>
      <c r="X161"/>
    </row>
    <row r="162" spans="1:24" outlineLevel="1">
      <c r="A162" s="1601">
        <f>B158</f>
        <v>0</v>
      </c>
      <c r="B162" s="1604" t="s">
        <v>611</v>
      </c>
      <c r="C162" s="1597"/>
      <c r="D162" s="1597"/>
      <c r="E162" s="1598" t="e">
        <f>SUM(E158:E161)</f>
        <v>#N/A</v>
      </c>
      <c r="F162" s="1598" t="e">
        <f>SUMPRODUCT(F158:F161,E158:E161)/E162</f>
        <v>#N/A</v>
      </c>
      <c r="G162" s="1598" t="e">
        <f>SUMPRODUCT(G158:G161,E158:E161)/E162</f>
        <v>#N/A</v>
      </c>
      <c r="H162" s="1599" t="e">
        <f>SUMPRODUCT(H158:H161,E158:E161)/E162</f>
        <v>#N/A</v>
      </c>
      <c r="I162" s="1753" t="e">
        <f>SUM(I158:I161)</f>
        <v>#N/A</v>
      </c>
      <c r="J162" s="1598" t="e">
        <f>SUMPRODUCT(J158:J161,I158:I161)/I162</f>
        <v>#N/A</v>
      </c>
      <c r="K162" s="1609" t="e">
        <f>SUMPRODUCT(K158:K161,I158:I161)/I162</f>
        <v>#N/A</v>
      </c>
      <c r="L162" s="1754" t="e">
        <f>SUMPRODUCT(L158:L161,I158:I161)/I162</f>
        <v>#N/A</v>
      </c>
      <c r="M162"/>
      <c r="N162"/>
      <c r="O162"/>
      <c r="P162"/>
      <c r="Q162"/>
      <c r="R162"/>
      <c r="S162"/>
      <c r="T162"/>
      <c r="U162"/>
      <c r="V162"/>
      <c r="W162"/>
      <c r="X162"/>
    </row>
    <row r="163" spans="1:24" outlineLevel="1">
      <c r="I163" s="1757"/>
      <c r="K163" s="275"/>
      <c r="L163" s="1433"/>
      <c r="M163"/>
      <c r="N163"/>
      <c r="O163"/>
      <c r="P163"/>
      <c r="Q163"/>
      <c r="R163"/>
      <c r="S163"/>
      <c r="T163"/>
      <c r="U163"/>
      <c r="V163"/>
      <c r="W163"/>
      <c r="X163"/>
    </row>
    <row r="164" spans="1:24" outlineLevel="1">
      <c r="A164" s="275">
        <v>10</v>
      </c>
      <c r="B164" s="1600">
        <f>INDEX($A$1:$B$15,MATCH($A164,$A$1:$A$15,0),2)</f>
        <v>0</v>
      </c>
      <c r="C164" s="295" t="s">
        <v>7</v>
      </c>
      <c r="D164" s="295"/>
      <c r="E164" s="510" t="e">
        <f>INDEX($A$20:$AA$34,MATCH($B164,$B$20:$B$34,0),MATCH(E$103,$A$21:$AA$21,0))</f>
        <v>#N/A</v>
      </c>
      <c r="F164" s="510" t="e">
        <f>INDEX($A$20:$AA$34,MATCH($B164,$B$20:$B$34,0),MATCH(F$103,$A$21:$AA$21,0))</f>
        <v>#N/A</v>
      </c>
      <c r="G164" s="480" t="e">
        <f>INDEX($A$20:$AA$34,MATCH($B164,$B$20:$B$34,0),MATCH(G$103,$A$21:$AA$21,0))</f>
        <v>#N/A</v>
      </c>
      <c r="H164" s="483" t="e">
        <f>INDEX($A$20:$AA$34,MATCH($B164,$B$20:$B$34,0),MATCH(H$103,$A$21:$AA$21,0))</f>
        <v>#N/A</v>
      </c>
      <c r="I164" s="1751" t="e">
        <f>E164</f>
        <v>#N/A</v>
      </c>
      <c r="J164" s="510" t="e">
        <f>F164</f>
        <v>#N/A</v>
      </c>
      <c r="K164" s="1603" t="e">
        <f>G164</f>
        <v>#N/A</v>
      </c>
      <c r="L164" s="1752" t="e">
        <f>H164</f>
        <v>#N/A</v>
      </c>
      <c r="M164"/>
      <c r="N164"/>
      <c r="O164"/>
      <c r="P164"/>
      <c r="Q164"/>
      <c r="R164"/>
      <c r="S164"/>
      <c r="T164"/>
      <c r="U164"/>
      <c r="V164"/>
      <c r="W164"/>
      <c r="X164"/>
    </row>
    <row r="165" spans="1:24" outlineLevel="1">
      <c r="A165" s="275">
        <v>10</v>
      </c>
      <c r="B165" s="1600">
        <f>INDEX($A$1:$B$15,MATCH($A165,$A$1:$A$15,0),2)</f>
        <v>0</v>
      </c>
      <c r="C165" s="295" t="s">
        <v>608</v>
      </c>
      <c r="D165" s="295"/>
      <c r="E165" s="510" t="e">
        <f>INDEX($A$36:$AA$50,MATCH($B165,$B$36:$B$50,0),MATCH(E$103,$A$2:$AA$2,0))</f>
        <v>#N/A</v>
      </c>
      <c r="F165" s="510" t="e">
        <f>INDEX($A$36:$AA$50,MATCH($B165,$B$36:$B$50,0),MATCH(F$103,$A$2:$AA$2,0))</f>
        <v>#N/A</v>
      </c>
      <c r="G165" s="480" t="e">
        <f>INDEX($A$36:$AA$50,MATCH($B165,$B$36:$B$50,0),MATCH(G$103,$A$2:$AA$2,0))</f>
        <v>#N/A</v>
      </c>
      <c r="H165" s="483" t="e">
        <f>INDEX($A$36:$AA$50,MATCH($B165,$B$36:$B$50,0),MATCH(H$103,$A$2:$AA$2,0))</f>
        <v>#N/A</v>
      </c>
      <c r="I165" s="1751" t="e">
        <f t="shared" ref="I165:I167" si="42">E165</f>
        <v>#N/A</v>
      </c>
      <c r="J165" s="510" t="e">
        <f t="shared" ref="J165:L167" si="43">F165</f>
        <v>#N/A</v>
      </c>
      <c r="K165" s="1603" t="e">
        <f t="shared" si="43"/>
        <v>#N/A</v>
      </c>
      <c r="L165" s="1752" t="e">
        <f t="shared" si="43"/>
        <v>#N/A</v>
      </c>
      <c r="M165"/>
      <c r="N165"/>
      <c r="O165"/>
      <c r="P165"/>
      <c r="Q165"/>
      <c r="R165"/>
      <c r="S165"/>
      <c r="T165"/>
      <c r="U165"/>
      <c r="V165"/>
      <c r="W165"/>
      <c r="X165"/>
    </row>
    <row r="166" spans="1:24" outlineLevel="1">
      <c r="A166" s="275">
        <v>10</v>
      </c>
      <c r="B166" s="1600">
        <f>INDEX($A$1:$B$15,MATCH($A166,$A$1:$A$15,0),2)</f>
        <v>0</v>
      </c>
      <c r="C166" s="295" t="s">
        <v>609</v>
      </c>
      <c r="D166" s="295"/>
      <c r="E166" s="510" t="e">
        <f>INDEX($A$52:$AA$66,MATCH($B166,$B$52:$B$66,0),MATCH(E$103,$A$2:$AA$2,0))</f>
        <v>#N/A</v>
      </c>
      <c r="F166" s="510" t="e">
        <f>INDEX($A$52:$AA$66,MATCH($B166,$B$52:$B$66,0),MATCH(F$103,$A$2:$AA$2,0))</f>
        <v>#N/A</v>
      </c>
      <c r="G166" s="480" t="e">
        <f>INDEX($A$52:$AA$66,MATCH($B166,$B$52:$B$66,0),MATCH(G$103,$A$2:$AA$2,0))</f>
        <v>#N/A</v>
      </c>
      <c r="H166" s="483" t="e">
        <f>INDEX($A$52:$AA$66,MATCH($B166,$B$52:$B$66,0),MATCH(H$103,$A$2:$AA$2,0))</f>
        <v>#N/A</v>
      </c>
      <c r="I166" s="1751" t="e">
        <f t="shared" si="42"/>
        <v>#N/A</v>
      </c>
      <c r="J166" s="510" t="e">
        <f t="shared" si="43"/>
        <v>#N/A</v>
      </c>
      <c r="K166" s="1603" t="e">
        <f t="shared" si="43"/>
        <v>#N/A</v>
      </c>
      <c r="L166" s="1752" t="e">
        <f t="shared" si="43"/>
        <v>#N/A</v>
      </c>
      <c r="M166"/>
      <c r="N166"/>
      <c r="O166"/>
      <c r="P166"/>
      <c r="Q166"/>
      <c r="R166"/>
      <c r="S166"/>
      <c r="T166"/>
      <c r="U166"/>
      <c r="V166"/>
      <c r="W166"/>
      <c r="X166"/>
    </row>
    <row r="167" spans="1:24" outlineLevel="1">
      <c r="A167" s="275">
        <v>10</v>
      </c>
      <c r="B167" s="1600">
        <f>INDEX($A$1:$B$15,MATCH($A167,$A$1:$A$15,0),2)</f>
        <v>0</v>
      </c>
      <c r="C167" s="295" t="s">
        <v>610</v>
      </c>
      <c r="D167" s="295"/>
      <c r="E167" s="510" t="e">
        <f>INDEX($A$68:$AA$82,MATCH($B167,$B$68:$B$82,0),MATCH(E$103,$A$2:$AA$2,0))</f>
        <v>#N/A</v>
      </c>
      <c r="F167" s="510" t="e">
        <f>INDEX($A$68:$AA$82,MATCH($B167,$B$68:$B$82,0),MATCH(F$103,$A$2:$AA$2,0))</f>
        <v>#N/A</v>
      </c>
      <c r="G167" s="480" t="e">
        <f>INDEX($A$68:$AA$82,MATCH($B167,$B$68:$B$82,0),MATCH(G$103,$A$2:$AA$2,0))</f>
        <v>#N/A</v>
      </c>
      <c r="H167" s="484" t="e">
        <f>INDEX($A$68:$AA$82,MATCH($B167,$B$68:$B$82,0),MATCH(H$103,$A$2:$AA$2,0))</f>
        <v>#N/A</v>
      </c>
      <c r="I167" s="1751" t="e">
        <f t="shared" si="42"/>
        <v>#N/A</v>
      </c>
      <c r="J167" s="510" t="e">
        <f t="shared" si="43"/>
        <v>#N/A</v>
      </c>
      <c r="K167" s="1603" t="e">
        <f t="shared" si="43"/>
        <v>#N/A</v>
      </c>
      <c r="L167" s="1752" t="e">
        <f t="shared" si="43"/>
        <v>#N/A</v>
      </c>
      <c r="M167"/>
      <c r="N167"/>
      <c r="O167"/>
      <c r="P167"/>
      <c r="Q167"/>
      <c r="R167"/>
      <c r="S167"/>
      <c r="T167"/>
      <c r="U167"/>
      <c r="V167"/>
      <c r="W167"/>
      <c r="X167"/>
    </row>
    <row r="168" spans="1:24" outlineLevel="1">
      <c r="A168" s="1601">
        <f>B164</f>
        <v>0</v>
      </c>
      <c r="B168" s="1604" t="s">
        <v>611</v>
      </c>
      <c r="C168" s="1597"/>
      <c r="D168" s="1597"/>
      <c r="E168" s="1598" t="e">
        <f>SUM(E164:E167)</f>
        <v>#N/A</v>
      </c>
      <c r="F168" s="1598" t="e">
        <f>SUMPRODUCT(F164:F167,E164:E167)/E168</f>
        <v>#N/A</v>
      </c>
      <c r="G168" s="1598" t="e">
        <f>SUMPRODUCT(G164:G167,E164:E167)/E168</f>
        <v>#N/A</v>
      </c>
      <c r="H168" s="1599" t="e">
        <f>SUMPRODUCT(H164:H167,E164:E167)/E168</f>
        <v>#N/A</v>
      </c>
      <c r="I168" s="1758" t="e">
        <f>SUM(I164:I167)</f>
        <v>#N/A</v>
      </c>
      <c r="J168" s="1759" t="e">
        <f>SUMPRODUCT(J164:J167,I164:I167)/I168</f>
        <v>#N/A</v>
      </c>
      <c r="K168" s="1760" t="e">
        <f>SUMPRODUCT(K164:K167,I164:I167)/I168</f>
        <v>#N/A</v>
      </c>
      <c r="L168" s="1761" t="e">
        <f>SUMPRODUCT(L164:L167,I164:I167)/I168</f>
        <v>#N/A</v>
      </c>
      <c r="M168"/>
      <c r="N168"/>
      <c r="O168"/>
      <c r="P168"/>
      <c r="Q168"/>
      <c r="R168"/>
      <c r="S168"/>
      <c r="T168"/>
      <c r="U168"/>
      <c r="V168"/>
      <c r="W168"/>
      <c r="X168"/>
    </row>
    <row r="169" spans="1:24" outlineLevel="1"/>
  </sheetData>
  <conditionalFormatting sqref="Y15">
    <cfRule type="cellIs" dxfId="29" priority="1" operator="notEqual">
      <formula>1</formula>
    </cfRule>
  </conditionalFormatting>
  <dataValidations count="1">
    <dataValidation type="custom" allowBlank="1" showInputMessage="1" showErrorMessage="1" errorTitle="Do Not Delete/Modify These Cell!" sqref="A5:A14 A40:A49 A88:A97 A56:A65 A72:A81 A24:A33" xr:uid="{BA6B0D8A-A7F8-4868-B98A-503D7E1A6CBE}">
      <formula1>0</formula1>
    </dataValidation>
  </dataValidations>
  <pageMargins left="0.7" right="0.7" top="0.75" bottom="0.75" header="0.3" footer="0.3"/>
  <pageSetup orientation="portrait" r:id="rId1"/>
  <ignoredErrors>
    <ignoredError sqref="E150:L151 F144:L144 E146:H149 J146:L149 E156:L157 E152:H155 J152:L155 E162:L163 E158:H161 J158:L161 E168:L168 E164:H167 J164:L167" evalError="1"/>
  </ignoredError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DD59C7-9A22-47D5-9BDC-B56CE9C0F79B}">
  <sheetPr codeName="Sheet3">
    <tabColor theme="8" tint="0.59999389629810485"/>
  </sheetPr>
  <dimension ref="A1:AN220"/>
  <sheetViews>
    <sheetView showGridLines="0" zoomScale="85" zoomScaleNormal="85" workbookViewId="0">
      <pane xSplit="3" ySplit="1" topLeftCell="D2" activePane="bottomRight" state="frozen"/>
      <selection pane="topRight" activeCell="D1" sqref="D1"/>
      <selection pane="bottomLeft" activeCell="A2" sqref="A2"/>
      <selection pane="bottomRight" activeCell="D2" sqref="D2"/>
    </sheetView>
  </sheetViews>
  <sheetFormatPr defaultRowHeight="14.5" outlineLevelRow="1" outlineLevelCol="1"/>
  <cols>
    <col min="1" max="1" width="2.81640625" customWidth="1"/>
    <col min="2" max="2" width="2.54296875" customWidth="1"/>
    <col min="3" max="3" width="35.54296875" customWidth="1"/>
    <col min="4" max="4" width="24.1796875" customWidth="1"/>
    <col min="5" max="11" width="19.26953125" customWidth="1"/>
    <col min="12" max="12" width="3.26953125" customWidth="1"/>
    <col min="13" max="13" width="33.26953125" bestFit="1" customWidth="1"/>
    <col min="14" max="14" width="28.7265625" bestFit="1" customWidth="1"/>
    <col min="15" max="15" width="21.54296875" bestFit="1" customWidth="1"/>
    <col min="16" max="16" width="7.81640625" customWidth="1"/>
    <col min="17" max="17" width="12.54296875" customWidth="1"/>
    <col min="18" max="26" width="11.26953125" customWidth="1"/>
    <col min="28" max="28" width="11.1796875" hidden="1" customWidth="1" outlineLevel="1"/>
    <col min="29" max="37" width="7.81640625" hidden="1" customWidth="1" outlineLevel="1"/>
    <col min="38" max="38" width="9.1796875" collapsed="1"/>
    <col min="43" max="43" width="12.7265625" bestFit="1" customWidth="1"/>
  </cols>
  <sheetData>
    <row r="1" spans="1:38" s="9" customFormat="1">
      <c r="A1" s="338"/>
      <c r="B1" s="335"/>
      <c r="C1" s="335"/>
      <c r="D1" s="339" t="s">
        <v>112</v>
      </c>
      <c r="E1" s="339"/>
      <c r="F1" s="339" t="s">
        <v>113</v>
      </c>
      <c r="G1" s="339"/>
      <c r="H1" s="339" t="s">
        <v>114</v>
      </c>
      <c r="I1" s="339"/>
      <c r="J1" s="339" t="s">
        <v>115</v>
      </c>
      <c r="K1" s="339"/>
      <c r="M1" s="339" t="s">
        <v>1031</v>
      </c>
      <c r="N1" s="736"/>
      <c r="O1" s="736"/>
      <c r="Q1" s="752" t="s">
        <v>454</v>
      </c>
      <c r="R1" s="433"/>
      <c r="S1" s="433"/>
      <c r="T1" s="433"/>
      <c r="U1" s="433"/>
      <c r="V1" s="433"/>
      <c r="W1" s="433"/>
      <c r="X1" s="433"/>
      <c r="Y1" s="433"/>
      <c r="Z1" s="434"/>
      <c r="AB1" s="78">
        <v>1</v>
      </c>
      <c r="AC1" s="78">
        <v>2</v>
      </c>
      <c r="AD1" s="78">
        <v>3</v>
      </c>
      <c r="AE1" s="78">
        <v>4</v>
      </c>
      <c r="AF1" s="78">
        <v>5</v>
      </c>
      <c r="AG1" s="78">
        <v>6</v>
      </c>
      <c r="AH1" s="78">
        <v>7</v>
      </c>
      <c r="AI1" s="78">
        <v>8</v>
      </c>
      <c r="AJ1" s="78">
        <v>9</v>
      </c>
      <c r="AK1" s="78">
        <v>10</v>
      </c>
    </row>
    <row r="2" spans="1:38" s="9" customFormat="1">
      <c r="D2" s="753"/>
      <c r="E2" s="753"/>
      <c r="H2" s="753"/>
      <c r="I2" s="753"/>
      <c r="M2" s="753"/>
      <c r="N2" s="753"/>
      <c r="O2" s="753"/>
      <c r="Q2" s="1594"/>
      <c r="R2" s="1594"/>
      <c r="S2" s="1594"/>
      <c r="T2" s="1594"/>
      <c r="U2" s="1594"/>
      <c r="V2" s="1594"/>
      <c r="W2" s="1594"/>
      <c r="X2" s="1594"/>
      <c r="Y2" s="1594"/>
      <c r="Z2" s="1594"/>
      <c r="AB2" s="750"/>
      <c r="AC2" s="750"/>
      <c r="AD2" s="750"/>
      <c r="AE2" s="750"/>
      <c r="AF2" s="750"/>
      <c r="AG2" s="750"/>
      <c r="AH2" s="750"/>
      <c r="AI2" s="750"/>
      <c r="AJ2" s="750"/>
      <c r="AK2" s="750"/>
    </row>
    <row r="3" spans="1:38" s="9" customFormat="1">
      <c r="D3" s="753"/>
      <c r="E3" s="753"/>
      <c r="H3" s="753"/>
      <c r="I3" s="753"/>
      <c r="M3" s="1011"/>
      <c r="N3" s="1011"/>
      <c r="O3" s="1011"/>
      <c r="Q3" s="1107"/>
      <c r="R3" s="1107"/>
      <c r="S3" s="1107"/>
      <c r="T3" s="1107"/>
      <c r="U3" s="1107"/>
      <c r="V3" s="1107"/>
      <c r="W3" s="1107"/>
      <c r="X3" s="1107"/>
      <c r="Y3" s="1107"/>
      <c r="Z3" s="1107"/>
      <c r="AB3" s="750"/>
      <c r="AC3" s="750"/>
      <c r="AD3" s="750"/>
      <c r="AE3" s="750"/>
      <c r="AF3" s="750"/>
      <c r="AG3" s="750"/>
      <c r="AH3" s="750"/>
      <c r="AI3" s="750"/>
      <c r="AJ3" s="750"/>
      <c r="AK3" s="750"/>
    </row>
    <row r="4" spans="1:38" s="9" customFormat="1">
      <c r="D4" s="753"/>
      <c r="E4" s="753"/>
      <c r="H4" s="753"/>
      <c r="I4" s="753"/>
      <c r="M4" s="1011"/>
      <c r="N4" s="1011" t="s">
        <v>956</v>
      </c>
      <c r="O4" s="1946" t="s">
        <v>355</v>
      </c>
      <c r="Q4" s="1107"/>
      <c r="R4" s="1107"/>
      <c r="S4" s="1107"/>
      <c r="T4" s="1107"/>
      <c r="U4" s="1107"/>
      <c r="V4" s="1107"/>
      <c r="W4" s="1107"/>
      <c r="X4" s="1107"/>
      <c r="Y4" s="1107"/>
      <c r="Z4" s="1107"/>
      <c r="AB4" s="750"/>
      <c r="AC4" s="750"/>
      <c r="AD4" s="750"/>
      <c r="AE4" s="750"/>
      <c r="AF4" s="750"/>
      <c r="AG4" s="750"/>
      <c r="AH4" s="750"/>
      <c r="AI4" s="750"/>
      <c r="AJ4" s="750"/>
      <c r="AK4" s="750"/>
    </row>
    <row r="5" spans="1:38" s="9" customFormat="1">
      <c r="D5" s="753"/>
      <c r="E5" s="753"/>
      <c r="H5" s="753"/>
      <c r="I5" s="753"/>
      <c r="M5" s="1011"/>
      <c r="N5" s="1011" t="s">
        <v>957</v>
      </c>
      <c r="O5" s="1946" t="s">
        <v>512</v>
      </c>
      <c r="Q5" s="1107"/>
      <c r="R5" s="1107"/>
      <c r="S5" s="1107"/>
      <c r="T5" s="1107"/>
      <c r="U5" s="1107"/>
      <c r="V5" s="1107"/>
      <c r="W5" s="1107"/>
      <c r="X5" s="1107"/>
      <c r="Y5" s="1107"/>
      <c r="Z5" s="1107"/>
      <c r="AB5" s="750"/>
      <c r="AC5" s="750"/>
      <c r="AD5" s="750"/>
      <c r="AE5" s="750"/>
      <c r="AF5" s="750"/>
      <c r="AG5" s="750"/>
      <c r="AH5" s="750"/>
      <c r="AI5" s="750"/>
      <c r="AJ5" s="750"/>
      <c r="AK5" s="750"/>
    </row>
    <row r="6" spans="1:38" s="9" customFormat="1">
      <c r="D6" s="753"/>
      <c r="E6" s="753"/>
      <c r="H6" s="753"/>
      <c r="I6" s="753"/>
      <c r="M6" s="1011"/>
      <c r="N6" s="1011"/>
      <c r="O6" s="1011"/>
      <c r="Q6" s="1107"/>
      <c r="R6" s="1107"/>
      <c r="S6" s="1107"/>
      <c r="T6" s="1107"/>
      <c r="U6" s="1107"/>
      <c r="V6" s="1107"/>
      <c r="W6" s="1107"/>
      <c r="X6" s="1107"/>
      <c r="Y6" s="1107"/>
      <c r="Z6" s="1107"/>
      <c r="AB6" s="750"/>
      <c r="AC6" s="750"/>
      <c r="AD6" s="750"/>
      <c r="AE6" s="750"/>
      <c r="AF6" s="750"/>
      <c r="AG6" s="750"/>
      <c r="AH6" s="750"/>
      <c r="AI6" s="750"/>
      <c r="AJ6" s="750"/>
      <c r="AK6" s="750"/>
    </row>
    <row r="7" spans="1:38" s="9" customFormat="1">
      <c r="D7" s="753"/>
      <c r="E7" s="753"/>
      <c r="H7" s="753"/>
      <c r="I7" s="753"/>
      <c r="M7" s="1824"/>
      <c r="N7" s="1595"/>
      <c r="O7" s="1595"/>
      <c r="P7" s="331"/>
      <c r="Q7" s="1825"/>
      <c r="R7" s="1825"/>
      <c r="S7" s="1825"/>
      <c r="T7" s="1825"/>
      <c r="U7" s="1825"/>
      <c r="V7" s="1825"/>
      <c r="W7" s="1825"/>
      <c r="X7" s="1825"/>
      <c r="Y7" s="1825"/>
      <c r="Z7" s="1825"/>
      <c r="AB7" s="750"/>
      <c r="AC7" s="750"/>
      <c r="AD7" s="750"/>
      <c r="AE7" s="750"/>
      <c r="AF7" s="750"/>
      <c r="AG7" s="750"/>
      <c r="AH7" s="750"/>
      <c r="AI7" s="750"/>
      <c r="AJ7" s="750"/>
      <c r="AK7" s="750"/>
    </row>
    <row r="8" spans="1:38">
      <c r="A8" s="338" t="s">
        <v>111</v>
      </c>
      <c r="B8" s="335"/>
      <c r="C8" s="335"/>
      <c r="D8" s="751" t="s">
        <v>451</v>
      </c>
      <c r="E8" s="751" t="s">
        <v>452</v>
      </c>
      <c r="F8" s="751" t="s">
        <v>451</v>
      </c>
      <c r="G8" s="751" t="s">
        <v>452</v>
      </c>
      <c r="H8" s="751" t="s">
        <v>451</v>
      </c>
      <c r="I8" s="751" t="s">
        <v>452</v>
      </c>
      <c r="J8" s="751" t="s">
        <v>451</v>
      </c>
      <c r="K8" s="751" t="s">
        <v>452</v>
      </c>
      <c r="L8" s="321"/>
      <c r="M8" s="751" t="s">
        <v>451</v>
      </c>
      <c r="N8" s="751" t="s">
        <v>578</v>
      </c>
      <c r="O8" s="751"/>
      <c r="P8" s="321"/>
      <c r="Q8" s="432">
        <v>1</v>
      </c>
      <c r="R8" s="433">
        <v>2</v>
      </c>
      <c r="S8" s="433">
        <v>3</v>
      </c>
      <c r="T8" s="433">
        <v>4</v>
      </c>
      <c r="U8" s="433">
        <v>5</v>
      </c>
      <c r="V8" s="433">
        <v>6</v>
      </c>
      <c r="W8" s="433">
        <v>7</v>
      </c>
      <c r="X8" s="433">
        <v>8</v>
      </c>
      <c r="Y8" s="433">
        <v>9</v>
      </c>
      <c r="Z8" s="434">
        <v>10</v>
      </c>
    </row>
    <row r="9" spans="1:38">
      <c r="A9" t="str">
        <f>Historical!A21</f>
        <v>Gross Potential Rent</v>
      </c>
      <c r="D9" s="458">
        <f>Historical!V21</f>
        <v>3637200</v>
      </c>
      <c r="E9" s="458">
        <f>D9/'Rent Roll_RedIQ 2'!$G$81/12</f>
        <v>1403.2407407407409</v>
      </c>
      <c r="F9" s="459">
        <f>Historical!T21</f>
        <v>3643200</v>
      </c>
      <c r="G9" s="459">
        <f>F9/'Rent Roll_RedIQ 2'!$G$81/12</f>
        <v>1405.5555555555557</v>
      </c>
      <c r="H9" s="458">
        <f>Historical!R21</f>
        <v>3643200</v>
      </c>
      <c r="I9" s="458">
        <f>H9/'Rent Roll_RedIQ 2'!$G$81/12</f>
        <v>1405.5555555555557</v>
      </c>
      <c r="J9" s="459">
        <f>Historical!P21</f>
        <v>3643200</v>
      </c>
      <c r="K9" s="459">
        <f>J9/'Rent Roll_RedIQ 2'!$G$81/12</f>
        <v>1405.5555555555557</v>
      </c>
      <c r="L9" s="460"/>
      <c r="M9" s="461">
        <f>SUM('Rent Roll (MF &amp; Retail)'!L73:W73)</f>
        <v>3566040</v>
      </c>
      <c r="N9" s="465">
        <f>M9/'Rent Roll_RedIQ 2'!$G$81/12</f>
        <v>1375.7870370370372</v>
      </c>
      <c r="O9" s="66" t="s">
        <v>116</v>
      </c>
      <c r="P9" s="59"/>
      <c r="Q9" s="1596"/>
      <c r="R9" s="1596"/>
      <c r="S9" s="1596"/>
      <c r="T9" s="1596"/>
      <c r="U9" s="1596"/>
      <c r="V9" s="1596"/>
      <c r="W9" s="1596"/>
      <c r="X9" s="1596"/>
      <c r="Y9" s="1596"/>
      <c r="Z9" s="1596"/>
    </row>
    <row r="10" spans="1:38">
      <c r="A10" t="str">
        <f>Historical!A22</f>
        <v>Loss to Lease</v>
      </c>
      <c r="D10" s="458">
        <f>Historical!V22</f>
        <v>-94596.33</v>
      </c>
      <c r="E10" s="745">
        <f>D10/D$9</f>
        <v>-2.6008008907951172E-2</v>
      </c>
      <c r="F10" s="459">
        <f>Historical!T22</f>
        <v>-63941.16</v>
      </c>
      <c r="G10" s="746">
        <f>F10/F$9</f>
        <v>-1.7550823451910409E-2</v>
      </c>
      <c r="H10" s="458">
        <f>Historical!R22</f>
        <v>-57560.32</v>
      </c>
      <c r="I10" s="745">
        <f>H10/H$9</f>
        <v>-1.5799385155906894E-2</v>
      </c>
      <c r="J10" s="459">
        <f>Historical!P22</f>
        <v>-63472.200000000004</v>
      </c>
      <c r="K10" s="746">
        <f>J10/J$9</f>
        <v>-1.7422101449275362E-2</v>
      </c>
      <c r="L10" s="460"/>
      <c r="M10" s="461">
        <f>-N10*M9</f>
        <v>0</v>
      </c>
      <c r="N10" s="1108">
        <v>0</v>
      </c>
      <c r="O10" s="66" t="s">
        <v>450</v>
      </c>
      <c r="P10" s="59"/>
      <c r="Q10" s="908">
        <f>N10</f>
        <v>0</v>
      </c>
      <c r="R10" s="1107">
        <v>0</v>
      </c>
      <c r="S10" s="1107">
        <v>0</v>
      </c>
      <c r="T10" s="1107">
        <f t="shared" ref="T10:Z10" si="0">S10</f>
        <v>0</v>
      </c>
      <c r="U10" s="1107">
        <f t="shared" si="0"/>
        <v>0</v>
      </c>
      <c r="V10" s="1107">
        <f t="shared" si="0"/>
        <v>0</v>
      </c>
      <c r="W10" s="1107">
        <f t="shared" si="0"/>
        <v>0</v>
      </c>
      <c r="X10" s="1107">
        <f t="shared" si="0"/>
        <v>0</v>
      </c>
      <c r="Y10" s="1107">
        <f t="shared" si="0"/>
        <v>0</v>
      </c>
      <c r="Z10" s="1107">
        <f t="shared" si="0"/>
        <v>0</v>
      </c>
      <c r="AB10" s="60">
        <f>-Q10</f>
        <v>0</v>
      </c>
      <c r="AC10" s="60">
        <f t="shared" ref="AC10:AK10" si="1">-R10</f>
        <v>0</v>
      </c>
      <c r="AD10" s="60">
        <f t="shared" si="1"/>
        <v>0</v>
      </c>
      <c r="AE10" s="60">
        <f t="shared" si="1"/>
        <v>0</v>
      </c>
      <c r="AF10" s="60">
        <f t="shared" si="1"/>
        <v>0</v>
      </c>
      <c r="AG10" s="60">
        <f t="shared" si="1"/>
        <v>0</v>
      </c>
      <c r="AH10" s="60">
        <f t="shared" si="1"/>
        <v>0</v>
      </c>
      <c r="AI10" s="60">
        <f t="shared" si="1"/>
        <v>0</v>
      </c>
      <c r="AJ10" s="60">
        <f t="shared" si="1"/>
        <v>0</v>
      </c>
      <c r="AK10" s="60">
        <f t="shared" si="1"/>
        <v>0</v>
      </c>
    </row>
    <row r="11" spans="1:38">
      <c r="A11" t="str">
        <f>Historical!A23</f>
        <v>Exterior/Common Area Premiums</v>
      </c>
      <c r="D11" s="458">
        <f>Historical!V23</f>
        <v>0</v>
      </c>
      <c r="E11" s="458">
        <f>D11/'Rent Roll_RedIQ 2'!$G$81</f>
        <v>0</v>
      </c>
      <c r="F11" s="459">
        <f>Historical!T23</f>
        <v>0</v>
      </c>
      <c r="G11" s="459">
        <f>F11/'Rent Roll_RedIQ 2'!$G$81</f>
        <v>0</v>
      </c>
      <c r="H11" s="458">
        <f>Historical!R23</f>
        <v>0</v>
      </c>
      <c r="I11" s="458">
        <f>H11/'Rent Roll_RedIQ 2'!$G$81</f>
        <v>0</v>
      </c>
      <c r="J11" s="459">
        <f>Historical!P23</f>
        <v>0</v>
      </c>
      <c r="K11" s="459">
        <f>J11/'Rent Roll_RedIQ 2'!$G$81</f>
        <v>0</v>
      </c>
      <c r="L11" s="460"/>
      <c r="M11" s="461">
        <f>IF(Rehab!$D$1="Yes",SUM('Rent Roll (MF &amp; Retail)'!L77:W77),0)</f>
        <v>0</v>
      </c>
      <c r="N11" s="465">
        <f>M11/'Rent Roll_RedIQ 2'!$G$81/12</f>
        <v>0</v>
      </c>
      <c r="O11" s="66" t="s">
        <v>116</v>
      </c>
      <c r="P11" s="59"/>
      <c r="Q11" s="909"/>
      <c r="R11" s="520"/>
      <c r="S11" s="520"/>
      <c r="T11" s="520"/>
      <c r="U11" s="520"/>
      <c r="V11" s="520"/>
      <c r="W11" s="520"/>
      <c r="X11" s="520"/>
      <c r="Y11" s="520"/>
      <c r="Z11" s="520"/>
      <c r="AB11" s="60"/>
      <c r="AC11" s="60"/>
      <c r="AD11" s="60"/>
      <c r="AE11" s="60"/>
      <c r="AF11" s="60"/>
      <c r="AG11" s="60"/>
      <c r="AH11" s="60"/>
      <c r="AI11" s="60"/>
      <c r="AJ11" s="60"/>
      <c r="AK11" s="60"/>
    </row>
    <row r="12" spans="1:38">
      <c r="A12" t="str">
        <f>Historical!A24</f>
        <v>Interior Preimums</v>
      </c>
      <c r="D12" s="458">
        <f>Historical!V24</f>
        <v>0</v>
      </c>
      <c r="E12" s="458">
        <f>D12/'Rent Roll_RedIQ 2'!$G$81</f>
        <v>0</v>
      </c>
      <c r="F12" s="459">
        <f>Historical!T24</f>
        <v>0</v>
      </c>
      <c r="G12" s="459">
        <f>F12/'Rent Roll_RedIQ 2'!$G$81</f>
        <v>0</v>
      </c>
      <c r="H12" s="458">
        <f>Historical!R24</f>
        <v>0</v>
      </c>
      <c r="I12" s="458">
        <f>H12/'Rent Roll_RedIQ 2'!$G$81</f>
        <v>0</v>
      </c>
      <c r="J12" s="459">
        <f>Historical!P24</f>
        <v>0</v>
      </c>
      <c r="K12" s="459">
        <f>J12/'Rent Roll_RedIQ 2'!$G$81</f>
        <v>0</v>
      </c>
      <c r="L12" s="460"/>
      <c r="M12" s="461">
        <f>IF(Rehab!$D$1="Yes",SUM('Rent Roll (MF &amp; Retail)'!L78:W78),0)</f>
        <v>0</v>
      </c>
      <c r="N12" s="465">
        <f>M12/'Rent Roll_RedIQ 2'!$G$81/12</f>
        <v>0</v>
      </c>
      <c r="O12" s="66" t="s">
        <v>116</v>
      </c>
      <c r="P12" s="59"/>
      <c r="Q12" s="1546"/>
      <c r="R12" s="1546"/>
      <c r="S12" s="1546"/>
      <c r="T12" s="1546"/>
      <c r="U12" s="1546"/>
      <c r="V12" s="520"/>
      <c r="W12" s="520"/>
      <c r="X12" s="520"/>
      <c r="Y12" s="520"/>
      <c r="Z12" s="520"/>
    </row>
    <row r="13" spans="1:38" s="1" customFormat="1">
      <c r="A13" s="24"/>
      <c r="B13" s="24" t="s">
        <v>117</v>
      </c>
      <c r="C13" s="24"/>
      <c r="D13" s="462">
        <f>Historical!V26</f>
        <v>3542603.67</v>
      </c>
      <c r="E13" s="462">
        <f>D13/'Rent Roll_RedIQ 2'!$G$81/12</f>
        <v>1366.7452430555556</v>
      </c>
      <c r="F13" s="463">
        <f>Historical!T26</f>
        <v>3579258.84</v>
      </c>
      <c r="G13" s="463">
        <f>F13/'Rent Roll_RedIQ 2'!$G$81/12</f>
        <v>1380.886898148148</v>
      </c>
      <c r="H13" s="462">
        <f>Historical!R26</f>
        <v>3585639.68</v>
      </c>
      <c r="I13" s="462">
        <f>H13/'Rent Roll_RedIQ 2'!$G$81/12</f>
        <v>1383.3486419753087</v>
      </c>
      <c r="J13" s="463">
        <f>Historical!P26</f>
        <v>3579727.8000000003</v>
      </c>
      <c r="K13" s="463">
        <f>J13/'Rent Roll_RedIQ 2'!$G$81/12</f>
        <v>1381.0678240740742</v>
      </c>
      <c r="L13" s="464"/>
      <c r="M13" s="462">
        <f>SUBTOTAL(9,M9:M12)</f>
        <v>3566040</v>
      </c>
      <c r="N13" s="469">
        <f>M13/'Rent Roll_RedIQ 2'!$G$81/12</f>
        <v>1375.7870370370372</v>
      </c>
      <c r="O13" s="51" t="s">
        <v>116</v>
      </c>
      <c r="P13" s="322"/>
      <c r="Q13" s="1463"/>
      <c r="R13" s="1899"/>
      <c r="S13" s="1899"/>
      <c r="T13" s="1463"/>
      <c r="U13" s="1463"/>
      <c r="V13" s="521"/>
      <c r="W13" s="521"/>
      <c r="X13" s="521"/>
      <c r="Y13" s="521"/>
      <c r="Z13" s="521"/>
    </row>
    <row r="14" spans="1:38">
      <c r="D14" s="465"/>
      <c r="E14" s="745"/>
      <c r="F14" s="466"/>
      <c r="G14" s="466"/>
      <c r="H14" s="465"/>
      <c r="I14" s="465"/>
      <c r="J14" s="466"/>
      <c r="K14" s="466"/>
      <c r="L14" s="466"/>
      <c r="M14" s="10"/>
      <c r="N14" s="10"/>
      <c r="O14" s="61"/>
      <c r="P14" s="6"/>
      <c r="Q14" s="911"/>
      <c r="R14" s="1899"/>
      <c r="S14" s="1900"/>
      <c r="T14" s="522"/>
      <c r="U14" s="522"/>
      <c r="V14" s="522"/>
      <c r="W14" s="522"/>
      <c r="X14" s="522"/>
      <c r="Y14" s="522"/>
      <c r="Z14" s="522"/>
    </row>
    <row r="15" spans="1:38">
      <c r="A15" t="str">
        <f>Historical!A28</f>
        <v>Vacancy (Residential)</v>
      </c>
      <c r="D15" s="458">
        <f>Historical!V28</f>
        <v>-324755</v>
      </c>
      <c r="E15" s="745">
        <f>D15/D$13</f>
        <v>-9.1671276341222782E-2</v>
      </c>
      <c r="F15" s="459">
        <f>Historical!T28</f>
        <v>-428336</v>
      </c>
      <c r="G15" s="746">
        <f>F15/F$13</f>
        <v>-0.11967170275955791</v>
      </c>
      <c r="H15" s="458">
        <f>Historical!R28</f>
        <v>-503428</v>
      </c>
      <c r="I15" s="745">
        <f>H15/H$13</f>
        <v>-0.14040116825123933</v>
      </c>
      <c r="J15" s="459">
        <f>Historical!P28</f>
        <v>-556560</v>
      </c>
      <c r="K15" s="746">
        <f>J15/J$13</f>
        <v>-0.1554755085009536</v>
      </c>
      <c r="L15" s="460"/>
      <c r="M15" s="461">
        <f>M$13*-N15</f>
        <v>-356604</v>
      </c>
      <c r="N15" s="1108">
        <v>0.1</v>
      </c>
      <c r="O15" s="66" t="s">
        <v>453</v>
      </c>
      <c r="P15" s="59"/>
      <c r="Q15" s="908">
        <f>N15</f>
        <v>0.1</v>
      </c>
      <c r="R15" s="1107">
        <v>0.08</v>
      </c>
      <c r="S15" s="1107">
        <v>0.06</v>
      </c>
      <c r="T15" s="1107">
        <f t="shared" ref="T15:Z15" si="2">S15</f>
        <v>0.06</v>
      </c>
      <c r="U15" s="1107">
        <f t="shared" si="2"/>
        <v>0.06</v>
      </c>
      <c r="V15" s="1107">
        <v>5.5E-2</v>
      </c>
      <c r="W15" s="1107">
        <v>5.5E-2</v>
      </c>
      <c r="X15" s="1107">
        <f t="shared" si="2"/>
        <v>5.5E-2</v>
      </c>
      <c r="Y15" s="1107">
        <f t="shared" si="2"/>
        <v>5.5E-2</v>
      </c>
      <c r="Z15" s="1107">
        <f t="shared" si="2"/>
        <v>5.5E-2</v>
      </c>
      <c r="AB15" s="60">
        <f>-Q15</f>
        <v>-0.1</v>
      </c>
      <c r="AC15" s="60">
        <f t="shared" ref="AC15:AK18" si="3">-R15</f>
        <v>-0.08</v>
      </c>
      <c r="AD15" s="60">
        <f t="shared" si="3"/>
        <v>-0.06</v>
      </c>
      <c r="AE15" s="60">
        <f t="shared" si="3"/>
        <v>-0.06</v>
      </c>
      <c r="AF15" s="60">
        <f t="shared" si="3"/>
        <v>-0.06</v>
      </c>
      <c r="AG15" s="60">
        <f t="shared" si="3"/>
        <v>-5.5E-2</v>
      </c>
      <c r="AH15" s="60">
        <f t="shared" si="3"/>
        <v>-5.5E-2</v>
      </c>
      <c r="AI15" s="60">
        <f t="shared" si="3"/>
        <v>-5.5E-2</v>
      </c>
      <c r="AJ15" s="60">
        <f t="shared" si="3"/>
        <v>-5.5E-2</v>
      </c>
      <c r="AK15" s="60">
        <f t="shared" si="3"/>
        <v>-5.5E-2</v>
      </c>
      <c r="AL15" s="60"/>
    </row>
    <row r="16" spans="1:38">
      <c r="A16" t="str">
        <f>Historical!A29</f>
        <v>Concessions</v>
      </c>
      <c r="D16" s="458">
        <f>Historical!V29</f>
        <v>-61672.160000000003</v>
      </c>
      <c r="E16" s="745">
        <f>D16/D$13</f>
        <v>-1.7408710018075493E-2</v>
      </c>
      <c r="F16" s="459">
        <f>Historical!T29</f>
        <v>-62465.38</v>
      </c>
      <c r="G16" s="746">
        <f>F16/F$13</f>
        <v>-1.7452043228033211E-2</v>
      </c>
      <c r="H16" s="458">
        <f>Historical!R29</f>
        <v>-66677.319999999992</v>
      </c>
      <c r="I16" s="745">
        <f>H16/H$13</f>
        <v>-1.8595655434067482E-2</v>
      </c>
      <c r="J16" s="459">
        <f>Historical!P29</f>
        <v>-63465.600000000006</v>
      </c>
      <c r="K16" s="746">
        <f>J16/J$13</f>
        <v>-1.7729169240186363E-2</v>
      </c>
      <c r="L16" s="460"/>
      <c r="M16" s="461">
        <f>M$13*-N16</f>
        <v>-71320.800000000003</v>
      </c>
      <c r="N16" s="1108">
        <v>0.02</v>
      </c>
      <c r="O16" s="66" t="s">
        <v>453</v>
      </c>
      <c r="P16" s="59"/>
      <c r="Q16" s="908">
        <f>N16</f>
        <v>0.02</v>
      </c>
      <c r="R16" s="1107">
        <f t="shared" ref="R16:Z18" si="4">Q16</f>
        <v>0.02</v>
      </c>
      <c r="S16" s="1107">
        <v>0.01</v>
      </c>
      <c r="T16" s="1107">
        <f t="shared" si="4"/>
        <v>0.01</v>
      </c>
      <c r="U16" s="1107">
        <f t="shared" si="4"/>
        <v>0.01</v>
      </c>
      <c r="V16" s="1107">
        <f t="shared" si="4"/>
        <v>0.01</v>
      </c>
      <c r="W16" s="1107">
        <f t="shared" si="4"/>
        <v>0.01</v>
      </c>
      <c r="X16" s="1107">
        <f t="shared" si="4"/>
        <v>0.01</v>
      </c>
      <c r="Y16" s="1107">
        <f t="shared" si="4"/>
        <v>0.01</v>
      </c>
      <c r="Z16" s="1107">
        <f t="shared" si="4"/>
        <v>0.01</v>
      </c>
      <c r="AB16" s="60">
        <f>-Q16</f>
        <v>-0.02</v>
      </c>
      <c r="AC16" s="60">
        <f t="shared" si="3"/>
        <v>-0.02</v>
      </c>
      <c r="AD16" s="60">
        <f t="shared" si="3"/>
        <v>-0.01</v>
      </c>
      <c r="AE16" s="60">
        <f t="shared" si="3"/>
        <v>-0.01</v>
      </c>
      <c r="AF16" s="60">
        <f t="shared" si="3"/>
        <v>-0.01</v>
      </c>
      <c r="AG16" s="60">
        <f t="shared" si="3"/>
        <v>-0.01</v>
      </c>
      <c r="AH16" s="60">
        <f t="shared" si="3"/>
        <v>-0.01</v>
      </c>
      <c r="AI16" s="60">
        <f t="shared" si="3"/>
        <v>-0.01</v>
      </c>
      <c r="AJ16" s="60">
        <f t="shared" si="3"/>
        <v>-0.01</v>
      </c>
      <c r="AK16" s="60">
        <f t="shared" si="3"/>
        <v>-0.01</v>
      </c>
    </row>
    <row r="17" spans="1:40">
      <c r="A17" t="str">
        <f>Historical!A30</f>
        <v>Deliquencies</v>
      </c>
      <c r="D17" s="458">
        <f>Historical!V30</f>
        <v>-14986.580000000002</v>
      </c>
      <c r="E17" s="745">
        <f>D17/D$13</f>
        <v>-4.2303857264394474E-3</v>
      </c>
      <c r="F17" s="459">
        <f>Historical!T30</f>
        <v>-10093.039999999999</v>
      </c>
      <c r="G17" s="746">
        <f>F17/F$13</f>
        <v>-2.8198687077909124E-3</v>
      </c>
      <c r="H17" s="458">
        <f>Historical!R30</f>
        <v>-2454</v>
      </c>
      <c r="I17" s="745">
        <f>H17/H$13</f>
        <v>-6.8439670993377668E-4</v>
      </c>
      <c r="J17" s="459">
        <f>Historical!P30</f>
        <v>-5592</v>
      </c>
      <c r="K17" s="746">
        <f>J17/J$13</f>
        <v>-1.5621299474222591E-3</v>
      </c>
      <c r="L17" s="460"/>
      <c r="M17" s="461">
        <f>M$13*-N17</f>
        <v>-35660.400000000001</v>
      </c>
      <c r="N17" s="1108">
        <v>0.01</v>
      </c>
      <c r="O17" s="66" t="s">
        <v>453</v>
      </c>
      <c r="P17" s="59"/>
      <c r="Q17" s="908">
        <f>N17</f>
        <v>0.01</v>
      </c>
      <c r="R17" s="1107">
        <f t="shared" si="4"/>
        <v>0.01</v>
      </c>
      <c r="S17" s="1107">
        <f t="shared" si="4"/>
        <v>0.01</v>
      </c>
      <c r="T17" s="1107">
        <f t="shared" si="4"/>
        <v>0.01</v>
      </c>
      <c r="U17" s="1107">
        <f t="shared" si="4"/>
        <v>0.01</v>
      </c>
      <c r="V17" s="1107">
        <f t="shared" si="4"/>
        <v>0.01</v>
      </c>
      <c r="W17" s="1107">
        <f t="shared" si="4"/>
        <v>0.01</v>
      </c>
      <c r="X17" s="1107">
        <f t="shared" si="4"/>
        <v>0.01</v>
      </c>
      <c r="Y17" s="1107">
        <f t="shared" si="4"/>
        <v>0.01</v>
      </c>
      <c r="Z17" s="1107">
        <f t="shared" si="4"/>
        <v>0.01</v>
      </c>
      <c r="AB17" s="60">
        <f>-Q17</f>
        <v>-0.01</v>
      </c>
      <c r="AC17" s="60">
        <f t="shared" si="3"/>
        <v>-0.01</v>
      </c>
      <c r="AD17" s="60">
        <f t="shared" si="3"/>
        <v>-0.01</v>
      </c>
      <c r="AE17" s="60">
        <f t="shared" si="3"/>
        <v>-0.01</v>
      </c>
      <c r="AF17" s="60">
        <f t="shared" si="3"/>
        <v>-0.01</v>
      </c>
      <c r="AG17" s="60">
        <f t="shared" si="3"/>
        <v>-0.01</v>
      </c>
      <c r="AH17" s="60">
        <f t="shared" si="3"/>
        <v>-0.01</v>
      </c>
      <c r="AI17" s="60">
        <f t="shared" si="3"/>
        <v>-0.01</v>
      </c>
      <c r="AJ17" s="60">
        <f t="shared" si="3"/>
        <v>-0.01</v>
      </c>
      <c r="AK17" s="60">
        <f t="shared" si="3"/>
        <v>-0.01</v>
      </c>
    </row>
    <row r="18" spans="1:40">
      <c r="A18" t="str">
        <f>Historical!A31</f>
        <v>Non-Revenue Units</v>
      </c>
      <c r="D18" s="458">
        <f>Historical!V31</f>
        <v>0</v>
      </c>
      <c r="E18" s="745">
        <f>D18/D$13</f>
        <v>0</v>
      </c>
      <c r="F18" s="459">
        <f>Historical!T31</f>
        <v>0</v>
      </c>
      <c r="G18" s="746">
        <f>F18/F$13</f>
        <v>0</v>
      </c>
      <c r="H18" s="458">
        <f>Historical!R31</f>
        <v>0</v>
      </c>
      <c r="I18" s="745">
        <f>H18/H$13</f>
        <v>0</v>
      </c>
      <c r="J18" s="459">
        <f>Historical!P31</f>
        <v>0</v>
      </c>
      <c r="K18" s="746">
        <f>J18/J$13</f>
        <v>0</v>
      </c>
      <c r="L18" s="460"/>
      <c r="M18" s="461">
        <f>M$13*-N18</f>
        <v>-16509.444444444445</v>
      </c>
      <c r="N18" s="1108">
        <f>1/'Rent Roll_RedIQ 2'!G81</f>
        <v>4.6296296296296294E-3</v>
      </c>
      <c r="O18" s="66" t="s">
        <v>453</v>
      </c>
      <c r="P18" s="59"/>
      <c r="Q18" s="908">
        <f>N18</f>
        <v>4.6296296296296294E-3</v>
      </c>
      <c r="R18" s="1107">
        <f t="shared" si="4"/>
        <v>4.6296296296296294E-3</v>
      </c>
      <c r="S18" s="1107">
        <f t="shared" si="4"/>
        <v>4.6296296296296294E-3</v>
      </c>
      <c r="T18" s="1107">
        <f t="shared" si="4"/>
        <v>4.6296296296296294E-3</v>
      </c>
      <c r="U18" s="1107">
        <f t="shared" si="4"/>
        <v>4.6296296296296294E-3</v>
      </c>
      <c r="V18" s="1107">
        <f t="shared" si="4"/>
        <v>4.6296296296296294E-3</v>
      </c>
      <c r="W18" s="1107">
        <f t="shared" si="4"/>
        <v>4.6296296296296294E-3</v>
      </c>
      <c r="X18" s="1107">
        <f t="shared" si="4"/>
        <v>4.6296296296296294E-3</v>
      </c>
      <c r="Y18" s="1107">
        <f t="shared" si="4"/>
        <v>4.6296296296296294E-3</v>
      </c>
      <c r="Z18" s="1107">
        <f t="shared" si="4"/>
        <v>4.6296296296296294E-3</v>
      </c>
      <c r="AB18" s="60">
        <f>-Q18</f>
        <v>-4.6296296296296294E-3</v>
      </c>
      <c r="AC18" s="60">
        <f t="shared" si="3"/>
        <v>-4.6296296296296294E-3</v>
      </c>
      <c r="AD18" s="60">
        <f t="shared" si="3"/>
        <v>-4.6296296296296294E-3</v>
      </c>
      <c r="AE18" s="60">
        <f t="shared" si="3"/>
        <v>-4.6296296296296294E-3</v>
      </c>
      <c r="AF18" s="60">
        <f t="shared" si="3"/>
        <v>-4.6296296296296294E-3</v>
      </c>
      <c r="AG18" s="60">
        <f t="shared" si="3"/>
        <v>-4.6296296296296294E-3</v>
      </c>
      <c r="AH18" s="60">
        <f t="shared" si="3"/>
        <v>-4.6296296296296294E-3</v>
      </c>
      <c r="AI18" s="60">
        <f t="shared" si="3"/>
        <v>-4.6296296296296294E-3</v>
      </c>
      <c r="AJ18" s="60">
        <f t="shared" si="3"/>
        <v>-4.6296296296296294E-3</v>
      </c>
      <c r="AK18" s="60">
        <f t="shared" si="3"/>
        <v>-4.6296296296296294E-3</v>
      </c>
    </row>
    <row r="19" spans="1:40" s="1" customFormat="1">
      <c r="A19" s="24"/>
      <c r="B19" s="24" t="s">
        <v>89</v>
      </c>
      <c r="C19" s="24"/>
      <c r="D19" s="462">
        <f>Historical!V33</f>
        <v>-401413.74000000005</v>
      </c>
      <c r="E19" s="747">
        <f>SUM(E15:E18)</f>
        <v>-0.11331037208573773</v>
      </c>
      <c r="F19" s="463">
        <f>Historical!T33</f>
        <v>-500894.42000000004</v>
      </c>
      <c r="G19" s="748">
        <f>SUM(G15:G18)</f>
        <v>-0.13994361469538202</v>
      </c>
      <c r="H19" s="462">
        <f>Historical!R33</f>
        <v>-572559.32000000007</v>
      </c>
      <c r="I19" s="747">
        <f>SUM(I15:I18)</f>
        <v>-0.1596812203952406</v>
      </c>
      <c r="J19" s="463">
        <f>Historical!P33</f>
        <v>-625617.60000000009</v>
      </c>
      <c r="K19" s="748">
        <f>SUM(K15:K18)</f>
        <v>-0.1747668076885622</v>
      </c>
      <c r="L19" s="464"/>
      <c r="M19" s="462">
        <f>SUM(M15:M18)</f>
        <v>-480094.64444444445</v>
      </c>
      <c r="N19" s="744">
        <f>SUM(N15:N18)</f>
        <v>0.13462962962962963</v>
      </c>
      <c r="O19" s="51" t="s">
        <v>453</v>
      </c>
      <c r="P19" s="322"/>
      <c r="Q19" s="910"/>
      <c r="R19" s="521"/>
      <c r="S19" s="521"/>
      <c r="T19" s="521"/>
      <c r="U19" s="521"/>
      <c r="V19" s="521"/>
      <c r="W19" s="521"/>
      <c r="X19" s="521"/>
      <c r="Y19" s="521"/>
      <c r="Z19" s="521"/>
    </row>
    <row r="20" spans="1:40">
      <c r="A20" s="1"/>
      <c r="D20" s="465"/>
      <c r="E20" s="465"/>
      <c r="F20" s="466"/>
      <c r="G20" s="466"/>
      <c r="H20" s="465"/>
      <c r="I20" s="465"/>
      <c r="J20" s="466"/>
      <c r="K20" s="466"/>
      <c r="L20" s="466"/>
      <c r="M20" s="458"/>
      <c r="N20" s="772"/>
      <c r="O20" s="61"/>
      <c r="P20" s="6"/>
      <c r="Q20" s="909"/>
      <c r="R20" s="520"/>
      <c r="S20" s="520"/>
      <c r="T20" s="520"/>
      <c r="U20" s="520"/>
      <c r="V20" s="520"/>
      <c r="W20" s="520"/>
      <c r="X20" s="520"/>
      <c r="Y20" s="520"/>
      <c r="Z20" s="520"/>
    </row>
    <row r="21" spans="1:40">
      <c r="A21" t="str">
        <f>Historical!A35</f>
        <v>Retail Rent</v>
      </c>
      <c r="D21" s="458">
        <f>Historical!V35</f>
        <v>0</v>
      </c>
      <c r="E21" s="749">
        <f>IFERROR(D21/'Rent Roll (MF &amp; Retail)'!$B$146,0)</f>
        <v>0</v>
      </c>
      <c r="F21" s="459">
        <f>Historical!T35</f>
        <v>0</v>
      </c>
      <c r="G21" s="764">
        <f>IFERROR(F21/'Rent Roll (MF &amp; Retail)'!$B$146,0)</f>
        <v>0</v>
      </c>
      <c r="H21" s="458">
        <f>Historical!R35</f>
        <v>0</v>
      </c>
      <c r="I21" s="749">
        <f>IFERROR(H21/'Rent Roll (MF &amp; Retail)'!$B$146,0)</f>
        <v>0</v>
      </c>
      <c r="J21" s="459">
        <f>Historical!P35</f>
        <v>0</v>
      </c>
      <c r="K21" s="764">
        <f>IFERROR(J21/'Rent Roll (MF &amp; Retail)'!$B$146,0)</f>
        <v>0</v>
      </c>
      <c r="L21" s="460"/>
      <c r="M21" s="461">
        <f>SUM('Rent Roll (MF &amp; Retail)'!L146:W146)</f>
        <v>0</v>
      </c>
      <c r="N21" s="756">
        <f>IFERROR(M21/'Rent Roll (MF &amp; Retail)'!B146,0)</f>
        <v>0</v>
      </c>
      <c r="O21" s="66" t="s">
        <v>118</v>
      </c>
      <c r="P21" s="59"/>
      <c r="Q21" s="912"/>
      <c r="R21" s="520"/>
      <c r="S21" s="520"/>
      <c r="T21" s="520"/>
      <c r="U21" s="520"/>
      <c r="V21" s="520"/>
      <c r="W21" s="520"/>
      <c r="X21" s="520"/>
      <c r="Y21" s="520"/>
      <c r="Z21" s="520"/>
    </row>
    <row r="22" spans="1:40">
      <c r="A22" t="str">
        <f>Historical!A36</f>
        <v>NNN Income</v>
      </c>
      <c r="D22" s="458">
        <f>Historical!V36</f>
        <v>0</v>
      </c>
      <c r="E22" s="749">
        <f>IFERROR(D22/'Rent Roll (MF &amp; Retail)'!$B$146,0)</f>
        <v>0</v>
      </c>
      <c r="F22" s="459">
        <f>Historical!T36</f>
        <v>0</v>
      </c>
      <c r="G22" s="764">
        <f>IFERROR(F22/'Rent Roll (MF &amp; Retail)'!$B$146,0)</f>
        <v>0</v>
      </c>
      <c r="H22" s="458">
        <f>Historical!R36</f>
        <v>0</v>
      </c>
      <c r="I22" s="749">
        <f>IFERROR(H22/'Rent Roll (MF &amp; Retail)'!$B$146,0)</f>
        <v>0</v>
      </c>
      <c r="J22" s="459">
        <f>Historical!P36</f>
        <v>0</v>
      </c>
      <c r="K22" s="764">
        <f>IFERROR(J22/'Rent Roll (MF &amp; Retail)'!$B$146,0)</f>
        <v>0</v>
      </c>
      <c r="L22" s="460"/>
      <c r="M22" s="461">
        <f>SUM('Rent Roll (MF &amp; Retail)'!L147:W147)</f>
        <v>0</v>
      </c>
      <c r="N22" s="756">
        <f>IFERROR(M22/'Rent Roll (MF &amp; Retail)'!B146,0)</f>
        <v>0</v>
      </c>
      <c r="O22" s="66" t="s">
        <v>118</v>
      </c>
      <c r="P22" s="59"/>
      <c r="Q22" s="909"/>
      <c r="R22" s="520"/>
      <c r="S22" s="520"/>
      <c r="T22" s="520"/>
      <c r="U22" s="520"/>
      <c r="V22" s="520"/>
      <c r="W22" s="520"/>
      <c r="X22" s="520"/>
      <c r="Y22" s="520"/>
      <c r="Z22" s="520"/>
    </row>
    <row r="23" spans="1:40" s="1" customFormat="1">
      <c r="A23" s="24"/>
      <c r="B23" s="24" t="s">
        <v>119</v>
      </c>
      <c r="C23" s="24"/>
      <c r="D23" s="462">
        <f>Historical!V38</f>
        <v>0</v>
      </c>
      <c r="E23" s="462">
        <f>D23/'Rent Roll_RedIQ 2'!$G$81</f>
        <v>0</v>
      </c>
      <c r="F23" s="463">
        <f>Historical!T38</f>
        <v>0</v>
      </c>
      <c r="G23" s="463">
        <f>F23/'Rent Roll_RedIQ 2'!$G$81</f>
        <v>0</v>
      </c>
      <c r="H23" s="462">
        <f>Historical!R38</f>
        <v>0</v>
      </c>
      <c r="I23" s="462">
        <f>H23/'Rent Roll_RedIQ 2'!$G$81</f>
        <v>0</v>
      </c>
      <c r="J23" s="463">
        <f>Historical!P38</f>
        <v>0</v>
      </c>
      <c r="K23" s="463">
        <f>J23/'Rent Roll_RedIQ 2'!$G$81</f>
        <v>0</v>
      </c>
      <c r="L23" s="464"/>
      <c r="M23" s="462">
        <f>SUM(M21:M22)</f>
        <v>0</v>
      </c>
      <c r="N23" s="469">
        <f>M23/'Rent Roll_RedIQ 2'!$G$81</f>
        <v>0</v>
      </c>
      <c r="O23" s="51" t="s">
        <v>118</v>
      </c>
      <c r="P23" s="322"/>
      <c r="Q23" s="909"/>
      <c r="R23" s="521"/>
      <c r="S23" s="521"/>
      <c r="T23" s="521"/>
      <c r="U23" s="521"/>
      <c r="V23" s="521"/>
      <c r="W23" s="521"/>
      <c r="X23" s="521"/>
      <c r="Y23" s="521"/>
      <c r="Z23" s="521"/>
    </row>
    <row r="24" spans="1:40">
      <c r="D24" s="458"/>
      <c r="E24" s="458"/>
      <c r="F24" s="459"/>
      <c r="G24" s="459"/>
      <c r="H24" s="458"/>
      <c r="I24" s="458"/>
      <c r="J24" s="459"/>
      <c r="K24" s="459"/>
      <c r="L24" s="460"/>
      <c r="M24" s="461"/>
      <c r="N24" s="62"/>
      <c r="O24" s="61"/>
      <c r="P24" s="59"/>
      <c r="Q24" s="909"/>
      <c r="R24" s="521"/>
      <c r="S24" s="521"/>
      <c r="T24" s="521"/>
      <c r="U24" s="521"/>
      <c r="V24" s="521"/>
      <c r="W24" s="521"/>
      <c r="X24" s="521"/>
      <c r="Y24" s="521"/>
      <c r="Z24" s="521"/>
      <c r="AA24" s="1"/>
    </row>
    <row r="25" spans="1:40">
      <c r="A25" t="s">
        <v>93</v>
      </c>
      <c r="B25" s="1"/>
      <c r="C25" s="1"/>
      <c r="D25" s="467">
        <f>Historical!V56</f>
        <v>154645.84999999998</v>
      </c>
      <c r="E25" s="1473">
        <f>D25/D$69</f>
        <v>0.40888606637267494</v>
      </c>
      <c r="F25" s="572">
        <f>Historical!T56</f>
        <v>146775.67999999999</v>
      </c>
      <c r="G25" s="1474">
        <f>F25/F$69</f>
        <v>0.355875579830227</v>
      </c>
      <c r="H25" s="467">
        <f>Historical!R56</f>
        <v>144448.47999999998</v>
      </c>
      <c r="I25" s="1473">
        <f>H25/H$69</f>
        <v>0.36344067840961014</v>
      </c>
      <c r="J25" s="572">
        <f>Historical!P56</f>
        <v>138915</v>
      </c>
      <c r="K25" s="1474">
        <f>J25/J$69</f>
        <v>0.35150005237772086</v>
      </c>
      <c r="L25" s="464"/>
      <c r="M25" s="1472">
        <f>SUM(M26:M40)</f>
        <v>153506.29152500001</v>
      </c>
      <c r="N25" s="1477">
        <f>M25/M69</f>
        <v>0.43068255924077425</v>
      </c>
      <c r="O25" s="1475" t="s">
        <v>579</v>
      </c>
      <c r="P25" s="322"/>
      <c r="Q25" s="909"/>
      <c r="R25" s="521"/>
      <c r="S25" s="521"/>
      <c r="T25" s="521"/>
      <c r="U25" s="521"/>
      <c r="V25" s="521"/>
      <c r="W25" s="521"/>
      <c r="X25" s="521"/>
      <c r="Y25" s="521"/>
      <c r="Z25" s="521"/>
      <c r="AA25" s="1"/>
    </row>
    <row r="26" spans="1:40">
      <c r="A26" s="188" t="str">
        <f>Historical!A40</f>
        <v>RUBS - 5509 - Trash Removal</v>
      </c>
      <c r="B26" s="331"/>
      <c r="D26" s="458">
        <f>Historical!V40</f>
        <v>0</v>
      </c>
      <c r="E26" s="745">
        <f t="shared" ref="E26:E40" si="5">IFERROR(D26/D70,0)</f>
        <v>0</v>
      </c>
      <c r="F26" s="459">
        <f>Historical!T40</f>
        <v>0</v>
      </c>
      <c r="G26" s="1476">
        <f t="shared" ref="G26:G40" si="6">IFERROR(F26/F70,0)</f>
        <v>0</v>
      </c>
      <c r="H26" s="458">
        <f>Historical!R40</f>
        <v>0</v>
      </c>
      <c r="I26" s="745">
        <f t="shared" ref="I26:I40" si="7">IFERROR(H26/H70,0)</f>
        <v>0</v>
      </c>
      <c r="J26" s="459">
        <f>Historical!P40</f>
        <v>0</v>
      </c>
      <c r="K26" s="1476">
        <f t="shared" ref="K26:K40" si="8">IFERROR(J26/J70,0)</f>
        <v>0</v>
      </c>
      <c r="L26" s="460"/>
      <c r="M26" s="1472">
        <f t="shared" ref="M26:M31" si="9">N26*M70</f>
        <v>10946.291524999999</v>
      </c>
      <c r="N26" s="1110">
        <v>0.25</v>
      </c>
      <c r="O26" s="1475" t="s">
        <v>588</v>
      </c>
      <c r="P26" s="1587"/>
      <c r="Q26" s="908">
        <f t="shared" ref="Q26:Q40" si="10">N26</f>
        <v>0.25</v>
      </c>
      <c r="R26" s="1107">
        <v>0.5</v>
      </c>
      <c r="S26" s="1107">
        <v>0.75</v>
      </c>
      <c r="T26" s="1107">
        <v>0.95</v>
      </c>
      <c r="U26" s="1107">
        <v>1</v>
      </c>
      <c r="V26" s="1107">
        <v>1</v>
      </c>
      <c r="W26" s="1107">
        <v>1</v>
      </c>
      <c r="X26" s="1107">
        <v>1</v>
      </c>
      <c r="Y26" s="1107">
        <v>1</v>
      </c>
      <c r="Z26" s="1107">
        <v>1</v>
      </c>
      <c r="AA26" s="1"/>
      <c r="AB26" s="60">
        <f t="shared" ref="AB26:AB40" si="11">Q26</f>
        <v>0.25</v>
      </c>
      <c r="AC26" s="60">
        <f t="shared" ref="AC26:AC40" si="12">R26</f>
        <v>0.5</v>
      </c>
      <c r="AD26" s="60">
        <f t="shared" ref="AD26:AD40" si="13">S26</f>
        <v>0.75</v>
      </c>
      <c r="AE26" s="60">
        <f t="shared" ref="AE26:AE40" si="14">T26</f>
        <v>0.95</v>
      </c>
      <c r="AF26" s="60">
        <f t="shared" ref="AF26:AF40" si="15">U26</f>
        <v>1</v>
      </c>
      <c r="AG26" s="60">
        <f t="shared" ref="AG26:AG40" si="16">V26</f>
        <v>1</v>
      </c>
      <c r="AH26" s="60">
        <f t="shared" ref="AH26:AH40" si="17">W26</f>
        <v>1</v>
      </c>
      <c r="AI26" s="60">
        <f t="shared" ref="AI26:AI40" si="18">X26</f>
        <v>1</v>
      </c>
      <c r="AJ26" s="60">
        <f t="shared" ref="AJ26:AJ40" si="19">Y26</f>
        <v>1</v>
      </c>
      <c r="AK26" s="60">
        <f t="shared" ref="AK26:AK40" si="20">Z26</f>
        <v>1</v>
      </c>
      <c r="AM26" s="219">
        <v>17.830893259173521</v>
      </c>
      <c r="AN26" t="s">
        <v>951</v>
      </c>
    </row>
    <row r="27" spans="1:40">
      <c r="A27" s="188" t="str">
        <f>Historical!A41</f>
        <v>RUBS - 5700 - Electricity-Clubhouse/Office</v>
      </c>
      <c r="B27" s="331"/>
      <c r="D27" s="458">
        <f>Historical!V41</f>
        <v>0</v>
      </c>
      <c r="E27" s="745">
        <f t="shared" si="5"/>
        <v>0</v>
      </c>
      <c r="F27" s="459">
        <f>Historical!T41</f>
        <v>0</v>
      </c>
      <c r="G27" s="1476">
        <f t="shared" si="6"/>
        <v>0</v>
      </c>
      <c r="H27" s="458">
        <f>Historical!R41</f>
        <v>0</v>
      </c>
      <c r="I27" s="745">
        <f t="shared" si="7"/>
        <v>0</v>
      </c>
      <c r="J27" s="459">
        <f>Historical!P41</f>
        <v>0</v>
      </c>
      <c r="K27" s="1476">
        <f t="shared" si="8"/>
        <v>0</v>
      </c>
      <c r="L27" s="460"/>
      <c r="M27" s="1472">
        <f t="shared" si="9"/>
        <v>0</v>
      </c>
      <c r="N27" s="1110">
        <f>E27</f>
        <v>0</v>
      </c>
      <c r="O27" s="1475" t="s">
        <v>588</v>
      </c>
      <c r="P27" s="322"/>
      <c r="Q27" s="908">
        <f t="shared" si="10"/>
        <v>0</v>
      </c>
      <c r="R27" s="1107">
        <f t="shared" ref="R27:Z40" si="21">Q27</f>
        <v>0</v>
      </c>
      <c r="S27" s="1107">
        <f t="shared" si="21"/>
        <v>0</v>
      </c>
      <c r="T27" s="1107">
        <f t="shared" si="21"/>
        <v>0</v>
      </c>
      <c r="U27" s="1107">
        <f t="shared" si="21"/>
        <v>0</v>
      </c>
      <c r="V27" s="1107">
        <f t="shared" si="21"/>
        <v>0</v>
      </c>
      <c r="W27" s="1107">
        <f t="shared" si="21"/>
        <v>0</v>
      </c>
      <c r="X27" s="1107">
        <f t="shared" si="21"/>
        <v>0</v>
      </c>
      <c r="Y27" s="1107">
        <f t="shared" si="21"/>
        <v>0</v>
      </c>
      <c r="Z27" s="1107">
        <f t="shared" si="21"/>
        <v>0</v>
      </c>
      <c r="AA27" s="1"/>
      <c r="AB27" s="60">
        <f t="shared" si="11"/>
        <v>0</v>
      </c>
      <c r="AC27" s="60">
        <f t="shared" si="12"/>
        <v>0</v>
      </c>
      <c r="AD27" s="60">
        <f t="shared" si="13"/>
        <v>0</v>
      </c>
      <c r="AE27" s="60">
        <f t="shared" si="14"/>
        <v>0</v>
      </c>
      <c r="AF27" s="60">
        <f t="shared" si="15"/>
        <v>0</v>
      </c>
      <c r="AG27" s="60">
        <f t="shared" si="16"/>
        <v>0</v>
      </c>
      <c r="AH27" s="60">
        <f t="shared" si="17"/>
        <v>0</v>
      </c>
      <c r="AI27" s="60">
        <f t="shared" si="18"/>
        <v>0</v>
      </c>
      <c r="AJ27" s="60">
        <f t="shared" si="19"/>
        <v>0</v>
      </c>
      <c r="AK27" s="60">
        <f t="shared" si="20"/>
        <v>0</v>
      </c>
      <c r="AM27" s="219">
        <f>35-AM26</f>
        <v>17.169106740826479</v>
      </c>
      <c r="AN27" t="s">
        <v>952</v>
      </c>
    </row>
    <row r="28" spans="1:40">
      <c r="A28" s="188" t="str">
        <f>Historical!A42</f>
        <v>RUBS - 5705 - Electricity-Vacants</v>
      </c>
      <c r="B28" s="331"/>
      <c r="D28" s="458">
        <f>Historical!V42</f>
        <v>0</v>
      </c>
      <c r="E28" s="745">
        <f t="shared" si="5"/>
        <v>0</v>
      </c>
      <c r="F28" s="459">
        <f>Historical!T42</f>
        <v>0</v>
      </c>
      <c r="G28" s="1476">
        <f t="shared" si="6"/>
        <v>0</v>
      </c>
      <c r="H28" s="458">
        <f>Historical!R42</f>
        <v>0</v>
      </c>
      <c r="I28" s="745">
        <f t="shared" si="7"/>
        <v>0</v>
      </c>
      <c r="J28" s="459">
        <f>Historical!P42</f>
        <v>0</v>
      </c>
      <c r="K28" s="1476">
        <f t="shared" si="8"/>
        <v>0</v>
      </c>
      <c r="L28" s="460"/>
      <c r="M28" s="1472">
        <f t="shared" si="9"/>
        <v>0</v>
      </c>
      <c r="N28" s="1110">
        <f>E28</f>
        <v>0</v>
      </c>
      <c r="O28" s="1475" t="s">
        <v>588</v>
      </c>
      <c r="P28" s="59"/>
      <c r="Q28" s="908">
        <f t="shared" si="10"/>
        <v>0</v>
      </c>
      <c r="R28" s="1107">
        <f t="shared" si="21"/>
        <v>0</v>
      </c>
      <c r="S28" s="1107">
        <f t="shared" si="21"/>
        <v>0</v>
      </c>
      <c r="T28" s="1107">
        <f t="shared" si="21"/>
        <v>0</v>
      </c>
      <c r="U28" s="1107">
        <f t="shared" si="21"/>
        <v>0</v>
      </c>
      <c r="V28" s="1107">
        <f t="shared" si="21"/>
        <v>0</v>
      </c>
      <c r="W28" s="1107">
        <f t="shared" si="21"/>
        <v>0</v>
      </c>
      <c r="X28" s="1107">
        <f t="shared" si="21"/>
        <v>0</v>
      </c>
      <c r="Y28" s="1107">
        <f t="shared" si="21"/>
        <v>0</v>
      </c>
      <c r="Z28" s="1107">
        <f t="shared" si="21"/>
        <v>0</v>
      </c>
      <c r="AA28" s="1"/>
      <c r="AB28" s="60">
        <f t="shared" si="11"/>
        <v>0</v>
      </c>
      <c r="AC28" s="60">
        <f t="shared" si="12"/>
        <v>0</v>
      </c>
      <c r="AD28" s="60">
        <f t="shared" si="13"/>
        <v>0</v>
      </c>
      <c r="AE28" s="60">
        <f t="shared" si="14"/>
        <v>0</v>
      </c>
      <c r="AF28" s="60">
        <f t="shared" si="15"/>
        <v>0</v>
      </c>
      <c r="AG28" s="60">
        <f t="shared" si="16"/>
        <v>0</v>
      </c>
      <c r="AH28" s="60">
        <f t="shared" si="17"/>
        <v>0</v>
      </c>
      <c r="AI28" s="60">
        <f t="shared" si="18"/>
        <v>0</v>
      </c>
      <c r="AJ28" s="60">
        <f t="shared" si="19"/>
        <v>0</v>
      </c>
      <c r="AK28" s="60">
        <f t="shared" si="20"/>
        <v>0</v>
      </c>
    </row>
    <row r="29" spans="1:40">
      <c r="A29" s="188" t="str">
        <f>Historical!A43</f>
        <v>RUBS - 5710 - Electricity - Common</v>
      </c>
      <c r="B29" s="331"/>
      <c r="D29" s="458">
        <f>Historical!V43</f>
        <v>0</v>
      </c>
      <c r="E29" s="745">
        <f t="shared" si="5"/>
        <v>0</v>
      </c>
      <c r="F29" s="459">
        <f>Historical!T43</f>
        <v>0</v>
      </c>
      <c r="G29" s="1476">
        <f t="shared" si="6"/>
        <v>0</v>
      </c>
      <c r="H29" s="458">
        <f>Historical!R43</f>
        <v>0</v>
      </c>
      <c r="I29" s="745">
        <f t="shared" si="7"/>
        <v>0</v>
      </c>
      <c r="J29" s="459">
        <f>Historical!P43</f>
        <v>0</v>
      </c>
      <c r="K29" s="1476">
        <f t="shared" si="8"/>
        <v>0</v>
      </c>
      <c r="L29" s="460"/>
      <c r="M29" s="1472">
        <f t="shared" si="9"/>
        <v>0</v>
      </c>
      <c r="N29" s="1110">
        <f>E29</f>
        <v>0</v>
      </c>
      <c r="O29" s="1475" t="s">
        <v>588</v>
      </c>
      <c r="P29" s="1587"/>
      <c r="Q29" s="908">
        <f t="shared" si="10"/>
        <v>0</v>
      </c>
      <c r="R29" s="1107">
        <f t="shared" si="21"/>
        <v>0</v>
      </c>
      <c r="S29" s="1107">
        <f t="shared" si="21"/>
        <v>0</v>
      </c>
      <c r="T29" s="1107">
        <f t="shared" si="21"/>
        <v>0</v>
      </c>
      <c r="U29" s="1107">
        <f t="shared" si="21"/>
        <v>0</v>
      </c>
      <c r="V29" s="1107">
        <f t="shared" si="21"/>
        <v>0</v>
      </c>
      <c r="W29" s="1107">
        <f t="shared" si="21"/>
        <v>0</v>
      </c>
      <c r="X29" s="1107">
        <f t="shared" si="21"/>
        <v>0</v>
      </c>
      <c r="Y29" s="1107">
        <f t="shared" si="21"/>
        <v>0</v>
      </c>
      <c r="Z29" s="1107">
        <f t="shared" si="21"/>
        <v>0</v>
      </c>
      <c r="AA29" s="1"/>
      <c r="AB29" s="60">
        <f t="shared" si="11"/>
        <v>0</v>
      </c>
      <c r="AC29" s="60">
        <f t="shared" si="12"/>
        <v>0</v>
      </c>
      <c r="AD29" s="60">
        <f t="shared" si="13"/>
        <v>0</v>
      </c>
      <c r="AE29" s="60">
        <f t="shared" si="14"/>
        <v>0</v>
      </c>
      <c r="AF29" s="60">
        <f t="shared" si="15"/>
        <v>0</v>
      </c>
      <c r="AG29" s="60">
        <f t="shared" si="16"/>
        <v>0</v>
      </c>
      <c r="AH29" s="60">
        <f t="shared" si="17"/>
        <v>0</v>
      </c>
      <c r="AI29" s="60">
        <f t="shared" si="18"/>
        <v>0</v>
      </c>
      <c r="AJ29" s="60">
        <f t="shared" si="19"/>
        <v>0</v>
      </c>
      <c r="AK29" s="60">
        <f t="shared" si="20"/>
        <v>0</v>
      </c>
    </row>
    <row r="30" spans="1:40">
      <c r="A30" s="188" t="str">
        <f>Historical!A44</f>
        <v>RUBS - 5715 - Natural Gas - Common</v>
      </c>
      <c r="B30" s="331"/>
      <c r="D30" s="458">
        <f>Historical!V44</f>
        <v>0</v>
      </c>
      <c r="E30" s="745">
        <f t="shared" si="5"/>
        <v>0</v>
      </c>
      <c r="F30" s="459">
        <f>Historical!T44</f>
        <v>0</v>
      </c>
      <c r="G30" s="1476">
        <f t="shared" si="6"/>
        <v>0</v>
      </c>
      <c r="H30" s="458">
        <f>Historical!R44</f>
        <v>0</v>
      </c>
      <c r="I30" s="745">
        <f t="shared" si="7"/>
        <v>0</v>
      </c>
      <c r="J30" s="459">
        <f>Historical!P44</f>
        <v>0</v>
      </c>
      <c r="K30" s="1476">
        <f t="shared" si="8"/>
        <v>0</v>
      </c>
      <c r="L30" s="460"/>
      <c r="M30" s="1472">
        <f t="shared" si="9"/>
        <v>0</v>
      </c>
      <c r="N30" s="1110">
        <f>E30</f>
        <v>0</v>
      </c>
      <c r="O30" s="1475" t="s">
        <v>588</v>
      </c>
      <c r="P30" s="1587"/>
      <c r="Q30" s="908">
        <f t="shared" si="10"/>
        <v>0</v>
      </c>
      <c r="R30" s="1107">
        <f t="shared" si="21"/>
        <v>0</v>
      </c>
      <c r="S30" s="1107">
        <f t="shared" si="21"/>
        <v>0</v>
      </c>
      <c r="T30" s="1107">
        <f t="shared" si="21"/>
        <v>0</v>
      </c>
      <c r="U30" s="1107">
        <f t="shared" si="21"/>
        <v>0</v>
      </c>
      <c r="V30" s="1107">
        <f t="shared" si="21"/>
        <v>0</v>
      </c>
      <c r="W30" s="1107">
        <f t="shared" si="21"/>
        <v>0</v>
      </c>
      <c r="X30" s="1107">
        <f t="shared" si="21"/>
        <v>0</v>
      </c>
      <c r="Y30" s="1107">
        <f t="shared" si="21"/>
        <v>0</v>
      </c>
      <c r="Z30" s="1107">
        <f t="shared" si="21"/>
        <v>0</v>
      </c>
      <c r="AA30" s="1"/>
      <c r="AB30" s="60">
        <f t="shared" si="11"/>
        <v>0</v>
      </c>
      <c r="AC30" s="60">
        <f t="shared" si="12"/>
        <v>0</v>
      </c>
      <c r="AD30" s="60">
        <f t="shared" si="13"/>
        <v>0</v>
      </c>
      <c r="AE30" s="60">
        <f t="shared" si="14"/>
        <v>0</v>
      </c>
      <c r="AF30" s="60">
        <f t="shared" si="15"/>
        <v>0</v>
      </c>
      <c r="AG30" s="60">
        <f t="shared" si="16"/>
        <v>0</v>
      </c>
      <c r="AH30" s="60">
        <f t="shared" si="17"/>
        <v>0</v>
      </c>
      <c r="AI30" s="60">
        <f t="shared" si="18"/>
        <v>0</v>
      </c>
      <c r="AJ30" s="60">
        <f t="shared" si="19"/>
        <v>0</v>
      </c>
      <c r="AK30" s="60">
        <f t="shared" si="20"/>
        <v>0</v>
      </c>
    </row>
    <row r="31" spans="1:40">
      <c r="A31" s="188" t="str">
        <f>Historical!A45</f>
        <v>RUBS - 5720 - Water &amp; Sewer</v>
      </c>
      <c r="B31" s="331"/>
      <c r="D31" s="458">
        <f>Historical!V45</f>
        <v>151786.5</v>
      </c>
      <c r="E31" s="745">
        <f t="shared" si="5"/>
        <v>0.56134596254653613</v>
      </c>
      <c r="F31" s="459">
        <f>Historical!T45</f>
        <v>146192.44</v>
      </c>
      <c r="G31" s="1476">
        <f t="shared" si="6"/>
        <v>0.48833986524463119</v>
      </c>
      <c r="H31" s="458">
        <f>Historical!R45</f>
        <v>144217.88</v>
      </c>
      <c r="I31" s="745">
        <f t="shared" si="7"/>
        <v>0.48657476559585805</v>
      </c>
      <c r="J31" s="459">
        <f>Historical!P45</f>
        <v>138223.20000000001</v>
      </c>
      <c r="K31" s="1476">
        <f t="shared" si="8"/>
        <v>0.47853537084559422</v>
      </c>
      <c r="L31" s="460"/>
      <c r="M31" s="1472">
        <f t="shared" si="9"/>
        <v>142560</v>
      </c>
      <c r="N31" s="1110">
        <v>0.6</v>
      </c>
      <c r="O31" s="1475" t="s">
        <v>588</v>
      </c>
      <c r="P31" s="1587"/>
      <c r="Q31" s="908">
        <f t="shared" ref="Q31:Q39" si="22">N31</f>
        <v>0.6</v>
      </c>
      <c r="R31" s="1107">
        <v>0.65</v>
      </c>
      <c r="S31" s="1107">
        <v>0.7</v>
      </c>
      <c r="T31" s="1107">
        <v>0.7</v>
      </c>
      <c r="U31" s="1107">
        <v>0.7</v>
      </c>
      <c r="V31" s="1107">
        <v>0.7</v>
      </c>
      <c r="W31" s="1107">
        <v>0.7</v>
      </c>
      <c r="X31" s="1107">
        <v>0.7</v>
      </c>
      <c r="Y31" s="1107">
        <v>0.7</v>
      </c>
      <c r="Z31" s="1107">
        <v>0.7</v>
      </c>
      <c r="AA31" s="1"/>
      <c r="AB31" s="60">
        <f t="shared" ref="AB31:AB39" si="23">Q31</f>
        <v>0.6</v>
      </c>
      <c r="AC31" s="60">
        <f t="shared" ref="AC31:AC39" si="24">R31</f>
        <v>0.65</v>
      </c>
      <c r="AD31" s="60">
        <f t="shared" ref="AD31:AD39" si="25">S31</f>
        <v>0.7</v>
      </c>
      <c r="AE31" s="60">
        <f t="shared" ref="AE31:AE39" si="26">T31</f>
        <v>0.7</v>
      </c>
      <c r="AF31" s="60">
        <f t="shared" ref="AF31:AF39" si="27">U31</f>
        <v>0.7</v>
      </c>
      <c r="AG31" s="60">
        <f t="shared" ref="AG31:AG39" si="28">V31</f>
        <v>0.7</v>
      </c>
      <c r="AH31" s="60">
        <f t="shared" ref="AH31:AH39" si="29">W31</f>
        <v>0.7</v>
      </c>
      <c r="AI31" s="60">
        <f t="shared" ref="AI31:AI39" si="30">X31</f>
        <v>0.7</v>
      </c>
      <c r="AJ31" s="60">
        <f t="shared" ref="AJ31:AJ39" si="31">Y31</f>
        <v>0.7</v>
      </c>
      <c r="AK31" s="60">
        <f t="shared" ref="AK31:AK39" si="32">Z31</f>
        <v>0.7</v>
      </c>
    </row>
    <row r="32" spans="1:40">
      <c r="A32" s="188" t="str">
        <f>Historical!A46</f>
        <v>RUBS - 5735 - Utility Billing Expense</v>
      </c>
      <c r="B32" s="331"/>
      <c r="D32" s="458">
        <f>Historical!V46</f>
        <v>0</v>
      </c>
      <c r="E32" s="745">
        <f t="shared" si="5"/>
        <v>0</v>
      </c>
      <c r="F32" s="459">
        <f>Historical!T46</f>
        <v>0</v>
      </c>
      <c r="G32" s="1476">
        <f t="shared" si="6"/>
        <v>0</v>
      </c>
      <c r="H32" s="458">
        <f>Historical!R46</f>
        <v>0</v>
      </c>
      <c r="I32" s="745">
        <f t="shared" si="7"/>
        <v>0</v>
      </c>
      <c r="J32" s="459">
        <f>Historical!P46</f>
        <v>0</v>
      </c>
      <c r="K32" s="1476">
        <f t="shared" si="8"/>
        <v>0</v>
      </c>
      <c r="L32" s="460"/>
      <c r="M32" s="1472">
        <f t="shared" ref="M32:M39" si="33">N32*M76</f>
        <v>0</v>
      </c>
      <c r="N32" s="1110">
        <f t="shared" ref="N32:N40" si="34">E32</f>
        <v>0</v>
      </c>
      <c r="O32" s="1475" t="s">
        <v>588</v>
      </c>
      <c r="P32" s="1587"/>
      <c r="Q32" s="908">
        <f t="shared" si="22"/>
        <v>0</v>
      </c>
      <c r="R32" s="1107">
        <f t="shared" si="21"/>
        <v>0</v>
      </c>
      <c r="S32" s="1107">
        <f t="shared" si="21"/>
        <v>0</v>
      </c>
      <c r="T32" s="1107">
        <f t="shared" si="21"/>
        <v>0</v>
      </c>
      <c r="U32" s="1107">
        <f t="shared" si="21"/>
        <v>0</v>
      </c>
      <c r="V32" s="1107">
        <f t="shared" si="21"/>
        <v>0</v>
      </c>
      <c r="W32" s="1107">
        <f t="shared" si="21"/>
        <v>0</v>
      </c>
      <c r="X32" s="1107">
        <f t="shared" si="21"/>
        <v>0</v>
      </c>
      <c r="Y32" s="1107">
        <f t="shared" si="21"/>
        <v>0</v>
      </c>
      <c r="Z32" s="1107">
        <f t="shared" si="21"/>
        <v>0</v>
      </c>
      <c r="AA32" s="1"/>
      <c r="AB32" s="60">
        <f t="shared" si="23"/>
        <v>0</v>
      </c>
      <c r="AC32" s="60">
        <f t="shared" si="24"/>
        <v>0</v>
      </c>
      <c r="AD32" s="60">
        <f t="shared" si="25"/>
        <v>0</v>
      </c>
      <c r="AE32" s="60">
        <f t="shared" si="26"/>
        <v>0</v>
      </c>
      <c r="AF32" s="60">
        <f t="shared" si="27"/>
        <v>0</v>
      </c>
      <c r="AG32" s="60">
        <f t="shared" si="28"/>
        <v>0</v>
      </c>
      <c r="AH32" s="60">
        <f t="shared" si="29"/>
        <v>0</v>
      </c>
      <c r="AI32" s="60">
        <f t="shared" si="30"/>
        <v>0</v>
      </c>
      <c r="AJ32" s="60">
        <f t="shared" si="31"/>
        <v>0</v>
      </c>
      <c r="AK32" s="60">
        <f t="shared" si="32"/>
        <v>0</v>
      </c>
    </row>
    <row r="33" spans="1:38">
      <c r="A33" s="188" t="str">
        <f>Historical!A47</f>
        <v>RUBS - 5508 - Pest Control</v>
      </c>
      <c r="B33" s="331"/>
      <c r="D33" s="458">
        <f>Historical!V47</f>
        <v>0</v>
      </c>
      <c r="E33" s="745">
        <f t="shared" si="5"/>
        <v>0</v>
      </c>
      <c r="F33" s="459">
        <f>Historical!T47</f>
        <v>0</v>
      </c>
      <c r="G33" s="1476">
        <f t="shared" si="6"/>
        <v>0</v>
      </c>
      <c r="H33" s="458">
        <f>Historical!R47</f>
        <v>0</v>
      </c>
      <c r="I33" s="745">
        <f t="shared" si="7"/>
        <v>0</v>
      </c>
      <c r="J33" s="459">
        <f>Historical!P47</f>
        <v>0</v>
      </c>
      <c r="K33" s="1476">
        <f t="shared" si="8"/>
        <v>0</v>
      </c>
      <c r="L33" s="460"/>
      <c r="M33" s="1472">
        <f t="shared" si="33"/>
        <v>0</v>
      </c>
      <c r="N33" s="1110">
        <f t="shared" si="34"/>
        <v>0</v>
      </c>
      <c r="O33" s="1475" t="s">
        <v>588</v>
      </c>
      <c r="P33" s="322"/>
      <c r="Q33" s="908">
        <f t="shared" si="22"/>
        <v>0</v>
      </c>
      <c r="R33" s="1107">
        <f t="shared" si="21"/>
        <v>0</v>
      </c>
      <c r="S33" s="1107">
        <f t="shared" si="21"/>
        <v>0</v>
      </c>
      <c r="T33" s="1107">
        <f t="shared" si="21"/>
        <v>0</v>
      </c>
      <c r="U33" s="1107">
        <f t="shared" si="21"/>
        <v>0</v>
      </c>
      <c r="V33" s="1107">
        <f t="shared" si="21"/>
        <v>0</v>
      </c>
      <c r="W33" s="1107">
        <f t="shared" si="21"/>
        <v>0</v>
      </c>
      <c r="X33" s="1107">
        <f t="shared" si="21"/>
        <v>0</v>
      </c>
      <c r="Y33" s="1107">
        <f t="shared" si="21"/>
        <v>0</v>
      </c>
      <c r="Z33" s="1107">
        <f t="shared" si="21"/>
        <v>0</v>
      </c>
      <c r="AA33" s="1"/>
      <c r="AB33" s="60">
        <f t="shared" si="23"/>
        <v>0</v>
      </c>
      <c r="AC33" s="60">
        <f t="shared" si="24"/>
        <v>0</v>
      </c>
      <c r="AD33" s="60">
        <f t="shared" si="25"/>
        <v>0</v>
      </c>
      <c r="AE33" s="60">
        <f t="shared" si="26"/>
        <v>0</v>
      </c>
      <c r="AF33" s="60">
        <f t="shared" si="27"/>
        <v>0</v>
      </c>
      <c r="AG33" s="60">
        <f t="shared" si="28"/>
        <v>0</v>
      </c>
      <c r="AH33" s="60">
        <f t="shared" si="29"/>
        <v>0</v>
      </c>
      <c r="AI33" s="60">
        <f t="shared" si="30"/>
        <v>0</v>
      </c>
      <c r="AJ33" s="60">
        <f t="shared" si="31"/>
        <v>0</v>
      </c>
      <c r="AK33" s="60">
        <f t="shared" si="32"/>
        <v>0</v>
      </c>
    </row>
    <row r="34" spans="1:38">
      <c r="A34" s="188" t="str">
        <f>Historical!A48</f>
        <v>RUBS - Utility Reimbursements</v>
      </c>
      <c r="B34" s="331"/>
      <c r="D34" s="458">
        <f>Historical!V48</f>
        <v>2859.3500000000004</v>
      </c>
      <c r="E34" s="745">
        <f t="shared" si="5"/>
        <v>0</v>
      </c>
      <c r="F34" s="459">
        <f>Historical!T48</f>
        <v>583.2399999999999</v>
      </c>
      <c r="G34" s="1476">
        <f t="shared" si="6"/>
        <v>0</v>
      </c>
      <c r="H34" s="458">
        <f>Historical!R48</f>
        <v>230.6</v>
      </c>
      <c r="I34" s="745">
        <f t="shared" si="7"/>
        <v>0</v>
      </c>
      <c r="J34" s="459">
        <f>Historical!P48</f>
        <v>691.8</v>
      </c>
      <c r="K34" s="1476">
        <f t="shared" si="8"/>
        <v>0</v>
      </c>
      <c r="L34" s="460"/>
      <c r="M34" s="1472">
        <f t="shared" si="33"/>
        <v>0</v>
      </c>
      <c r="N34" s="1110">
        <f t="shared" si="34"/>
        <v>0</v>
      </c>
      <c r="O34" s="1475" t="s">
        <v>588</v>
      </c>
      <c r="P34" s="322"/>
      <c r="Q34" s="908">
        <f t="shared" si="22"/>
        <v>0</v>
      </c>
      <c r="R34" s="1107">
        <f t="shared" si="21"/>
        <v>0</v>
      </c>
      <c r="S34" s="1107">
        <f t="shared" si="21"/>
        <v>0</v>
      </c>
      <c r="T34" s="1107">
        <f t="shared" si="21"/>
        <v>0</v>
      </c>
      <c r="U34" s="1107">
        <f t="shared" si="21"/>
        <v>0</v>
      </c>
      <c r="V34" s="1107">
        <f t="shared" si="21"/>
        <v>0</v>
      </c>
      <c r="W34" s="1107">
        <f t="shared" si="21"/>
        <v>0</v>
      </c>
      <c r="X34" s="1107">
        <f t="shared" si="21"/>
        <v>0</v>
      </c>
      <c r="Y34" s="1107">
        <f t="shared" si="21"/>
        <v>0</v>
      </c>
      <c r="Z34" s="1107">
        <f t="shared" si="21"/>
        <v>0</v>
      </c>
      <c r="AA34" s="1"/>
      <c r="AB34" s="60">
        <f t="shared" si="23"/>
        <v>0</v>
      </c>
      <c r="AC34" s="60">
        <f t="shared" si="24"/>
        <v>0</v>
      </c>
      <c r="AD34" s="60">
        <f t="shared" si="25"/>
        <v>0</v>
      </c>
      <c r="AE34" s="60">
        <f t="shared" si="26"/>
        <v>0</v>
      </c>
      <c r="AF34" s="60">
        <f t="shared" si="27"/>
        <v>0</v>
      </c>
      <c r="AG34" s="60">
        <f t="shared" si="28"/>
        <v>0</v>
      </c>
      <c r="AH34" s="60">
        <f t="shared" si="29"/>
        <v>0</v>
      </c>
      <c r="AI34" s="60">
        <f t="shared" si="30"/>
        <v>0</v>
      </c>
      <c r="AJ34" s="60">
        <f t="shared" si="31"/>
        <v>0</v>
      </c>
      <c r="AK34" s="60">
        <f t="shared" si="32"/>
        <v>0</v>
      </c>
    </row>
    <row r="35" spans="1:38">
      <c r="A35" s="188" t="str">
        <f>Historical!A49</f>
        <v>RUBS - Valet Waste</v>
      </c>
      <c r="B35" s="331"/>
      <c r="D35" s="458">
        <f>Historical!V49</f>
        <v>0</v>
      </c>
      <c r="E35" s="745">
        <f t="shared" si="5"/>
        <v>0</v>
      </c>
      <c r="F35" s="459">
        <f>Historical!T49</f>
        <v>0</v>
      </c>
      <c r="G35" s="1476">
        <f t="shared" si="6"/>
        <v>0</v>
      </c>
      <c r="H35" s="458">
        <f>Historical!R49</f>
        <v>0</v>
      </c>
      <c r="I35" s="745">
        <f t="shared" si="7"/>
        <v>0</v>
      </c>
      <c r="J35" s="459">
        <f>Historical!P49</f>
        <v>0</v>
      </c>
      <c r="K35" s="1476">
        <f t="shared" si="8"/>
        <v>0</v>
      </c>
      <c r="L35" s="460"/>
      <c r="M35" s="1472">
        <f t="shared" si="33"/>
        <v>0</v>
      </c>
      <c r="N35" s="1110">
        <f t="shared" si="34"/>
        <v>0</v>
      </c>
      <c r="O35" s="1475" t="s">
        <v>588</v>
      </c>
      <c r="P35" s="322"/>
      <c r="Q35" s="908">
        <f t="shared" si="22"/>
        <v>0</v>
      </c>
      <c r="R35" s="1107">
        <f t="shared" si="21"/>
        <v>0</v>
      </c>
      <c r="S35" s="1107">
        <f t="shared" si="21"/>
        <v>0</v>
      </c>
      <c r="T35" s="1107">
        <f t="shared" si="21"/>
        <v>0</v>
      </c>
      <c r="U35" s="1107">
        <f t="shared" si="21"/>
        <v>0</v>
      </c>
      <c r="V35" s="1107">
        <f t="shared" si="21"/>
        <v>0</v>
      </c>
      <c r="W35" s="1107">
        <f t="shared" si="21"/>
        <v>0</v>
      </c>
      <c r="X35" s="1107">
        <f t="shared" si="21"/>
        <v>0</v>
      </c>
      <c r="Y35" s="1107">
        <f t="shared" si="21"/>
        <v>0</v>
      </c>
      <c r="Z35" s="1107">
        <f t="shared" si="21"/>
        <v>0</v>
      </c>
      <c r="AA35" s="1"/>
      <c r="AB35" s="60">
        <f t="shared" si="23"/>
        <v>0</v>
      </c>
      <c r="AC35" s="60">
        <f t="shared" si="24"/>
        <v>0</v>
      </c>
      <c r="AD35" s="60">
        <f t="shared" si="25"/>
        <v>0</v>
      </c>
      <c r="AE35" s="60">
        <f t="shared" si="26"/>
        <v>0</v>
      </c>
      <c r="AF35" s="60">
        <f t="shared" si="27"/>
        <v>0</v>
      </c>
      <c r="AG35" s="60">
        <f t="shared" si="28"/>
        <v>0</v>
      </c>
      <c r="AH35" s="60">
        <f t="shared" si="29"/>
        <v>0</v>
      </c>
      <c r="AI35" s="60">
        <f t="shared" si="30"/>
        <v>0</v>
      </c>
      <c r="AJ35" s="60">
        <f t="shared" si="31"/>
        <v>0</v>
      </c>
      <c r="AK35" s="60">
        <f t="shared" si="32"/>
        <v>0</v>
      </c>
    </row>
    <row r="36" spans="1:38">
      <c r="A36" s="188" t="str">
        <f>Historical!A50</f>
        <v xml:space="preserve">RUBS - </v>
      </c>
      <c r="B36" s="331"/>
      <c r="D36" s="458">
        <f>Historical!V50</f>
        <v>0</v>
      </c>
      <c r="E36" s="745">
        <f t="shared" si="5"/>
        <v>0</v>
      </c>
      <c r="F36" s="459">
        <f>Historical!T50</f>
        <v>0</v>
      </c>
      <c r="G36" s="1476">
        <f t="shared" si="6"/>
        <v>0</v>
      </c>
      <c r="H36" s="458">
        <f>Historical!R50</f>
        <v>0</v>
      </c>
      <c r="I36" s="745">
        <f t="shared" si="7"/>
        <v>0</v>
      </c>
      <c r="J36" s="459">
        <f>Historical!P50</f>
        <v>0</v>
      </c>
      <c r="K36" s="1476">
        <f t="shared" si="8"/>
        <v>0</v>
      </c>
      <c r="L36" s="460"/>
      <c r="M36" s="1472">
        <f t="shared" si="33"/>
        <v>0</v>
      </c>
      <c r="N36" s="1110">
        <f t="shared" si="34"/>
        <v>0</v>
      </c>
      <c r="O36" s="1475" t="s">
        <v>588</v>
      </c>
      <c r="P36" s="322"/>
      <c r="Q36" s="908">
        <f t="shared" si="22"/>
        <v>0</v>
      </c>
      <c r="R36" s="1107">
        <f t="shared" si="21"/>
        <v>0</v>
      </c>
      <c r="S36" s="1107">
        <f t="shared" si="21"/>
        <v>0</v>
      </c>
      <c r="T36" s="1107">
        <f t="shared" si="21"/>
        <v>0</v>
      </c>
      <c r="U36" s="1107">
        <f t="shared" si="21"/>
        <v>0</v>
      </c>
      <c r="V36" s="1107">
        <f t="shared" si="21"/>
        <v>0</v>
      </c>
      <c r="W36" s="1107">
        <f t="shared" si="21"/>
        <v>0</v>
      </c>
      <c r="X36" s="1107">
        <f t="shared" si="21"/>
        <v>0</v>
      </c>
      <c r="Y36" s="1107">
        <f t="shared" si="21"/>
        <v>0</v>
      </c>
      <c r="Z36" s="1107">
        <f t="shared" si="21"/>
        <v>0</v>
      </c>
      <c r="AA36" s="1"/>
      <c r="AB36" s="60">
        <f t="shared" si="23"/>
        <v>0</v>
      </c>
      <c r="AC36" s="60">
        <f t="shared" si="24"/>
        <v>0</v>
      </c>
      <c r="AD36" s="60">
        <f t="shared" si="25"/>
        <v>0</v>
      </c>
      <c r="AE36" s="60">
        <f t="shared" si="26"/>
        <v>0</v>
      </c>
      <c r="AF36" s="60">
        <f t="shared" si="27"/>
        <v>0</v>
      </c>
      <c r="AG36" s="60">
        <f t="shared" si="28"/>
        <v>0</v>
      </c>
      <c r="AH36" s="60">
        <f t="shared" si="29"/>
        <v>0</v>
      </c>
      <c r="AI36" s="60">
        <f t="shared" si="30"/>
        <v>0</v>
      </c>
      <c r="AJ36" s="60">
        <f t="shared" si="31"/>
        <v>0</v>
      </c>
      <c r="AK36" s="60">
        <f t="shared" si="32"/>
        <v>0</v>
      </c>
    </row>
    <row r="37" spans="1:38">
      <c r="A37" s="188" t="str">
        <f>Historical!A51</f>
        <v xml:space="preserve">RUBS - </v>
      </c>
      <c r="B37" s="331"/>
      <c r="D37" s="458">
        <f>Historical!V51</f>
        <v>0</v>
      </c>
      <c r="E37" s="745">
        <f t="shared" si="5"/>
        <v>0</v>
      </c>
      <c r="F37" s="459">
        <f>Historical!T51</f>
        <v>0</v>
      </c>
      <c r="G37" s="1476">
        <f t="shared" si="6"/>
        <v>0</v>
      </c>
      <c r="H37" s="458">
        <f>Historical!R51</f>
        <v>0</v>
      </c>
      <c r="I37" s="745">
        <f t="shared" si="7"/>
        <v>0</v>
      </c>
      <c r="J37" s="459">
        <f>Historical!P51</f>
        <v>0</v>
      </c>
      <c r="K37" s="1476">
        <f t="shared" si="8"/>
        <v>0</v>
      </c>
      <c r="L37" s="460"/>
      <c r="M37" s="1472">
        <f t="shared" si="33"/>
        <v>0</v>
      </c>
      <c r="N37" s="1110">
        <f t="shared" si="34"/>
        <v>0</v>
      </c>
      <c r="O37" s="1475" t="s">
        <v>588</v>
      </c>
      <c r="P37" s="322"/>
      <c r="Q37" s="908">
        <f t="shared" si="22"/>
        <v>0</v>
      </c>
      <c r="R37" s="1107">
        <f t="shared" si="21"/>
        <v>0</v>
      </c>
      <c r="S37" s="1107">
        <f t="shared" si="21"/>
        <v>0</v>
      </c>
      <c r="T37" s="1107">
        <f t="shared" si="21"/>
        <v>0</v>
      </c>
      <c r="U37" s="1107">
        <f t="shared" si="21"/>
        <v>0</v>
      </c>
      <c r="V37" s="1107">
        <f t="shared" si="21"/>
        <v>0</v>
      </c>
      <c r="W37" s="1107">
        <f t="shared" si="21"/>
        <v>0</v>
      </c>
      <c r="X37" s="1107">
        <f t="shared" si="21"/>
        <v>0</v>
      </c>
      <c r="Y37" s="1107">
        <f t="shared" si="21"/>
        <v>0</v>
      </c>
      <c r="Z37" s="1107">
        <f t="shared" si="21"/>
        <v>0</v>
      </c>
      <c r="AA37" s="1"/>
      <c r="AB37" s="60">
        <f t="shared" si="23"/>
        <v>0</v>
      </c>
      <c r="AC37" s="60">
        <f t="shared" si="24"/>
        <v>0</v>
      </c>
      <c r="AD37" s="60">
        <f t="shared" si="25"/>
        <v>0</v>
      </c>
      <c r="AE37" s="60">
        <f t="shared" si="26"/>
        <v>0</v>
      </c>
      <c r="AF37" s="60">
        <f t="shared" si="27"/>
        <v>0</v>
      </c>
      <c r="AG37" s="60">
        <f t="shared" si="28"/>
        <v>0</v>
      </c>
      <c r="AH37" s="60">
        <f t="shared" si="29"/>
        <v>0</v>
      </c>
      <c r="AI37" s="60">
        <f t="shared" si="30"/>
        <v>0</v>
      </c>
      <c r="AJ37" s="60">
        <f t="shared" si="31"/>
        <v>0</v>
      </c>
      <c r="AK37" s="60">
        <f t="shared" si="32"/>
        <v>0</v>
      </c>
    </row>
    <row r="38" spans="1:38">
      <c r="A38" s="188" t="str">
        <f>Historical!A52</f>
        <v xml:space="preserve">RUBS - </v>
      </c>
      <c r="B38" s="331"/>
      <c r="D38" s="458">
        <f>Historical!V52</f>
        <v>0</v>
      </c>
      <c r="E38" s="745">
        <f t="shared" si="5"/>
        <v>0</v>
      </c>
      <c r="F38" s="459">
        <f>Historical!T52</f>
        <v>0</v>
      </c>
      <c r="G38" s="1476">
        <f t="shared" si="6"/>
        <v>0</v>
      </c>
      <c r="H38" s="458">
        <f>Historical!R52</f>
        <v>0</v>
      </c>
      <c r="I38" s="745">
        <f t="shared" si="7"/>
        <v>0</v>
      </c>
      <c r="J38" s="459">
        <f>Historical!P52</f>
        <v>0</v>
      </c>
      <c r="K38" s="1476">
        <f t="shared" si="8"/>
        <v>0</v>
      </c>
      <c r="L38" s="460"/>
      <c r="M38" s="1472">
        <f t="shared" si="33"/>
        <v>0</v>
      </c>
      <c r="N38" s="1110">
        <f t="shared" si="34"/>
        <v>0</v>
      </c>
      <c r="O38" s="1475" t="s">
        <v>588</v>
      </c>
      <c r="P38" s="322"/>
      <c r="Q38" s="908">
        <f t="shared" si="22"/>
        <v>0</v>
      </c>
      <c r="R38" s="1107">
        <f t="shared" si="21"/>
        <v>0</v>
      </c>
      <c r="S38" s="1107">
        <f t="shared" si="21"/>
        <v>0</v>
      </c>
      <c r="T38" s="1107">
        <f t="shared" si="21"/>
        <v>0</v>
      </c>
      <c r="U38" s="1107">
        <f t="shared" si="21"/>
        <v>0</v>
      </c>
      <c r="V38" s="1107">
        <f t="shared" si="21"/>
        <v>0</v>
      </c>
      <c r="W38" s="1107">
        <f t="shared" si="21"/>
        <v>0</v>
      </c>
      <c r="X38" s="1107">
        <f t="shared" si="21"/>
        <v>0</v>
      </c>
      <c r="Y38" s="1107">
        <f t="shared" si="21"/>
        <v>0</v>
      </c>
      <c r="Z38" s="1107">
        <f t="shared" si="21"/>
        <v>0</v>
      </c>
      <c r="AA38" s="1"/>
      <c r="AB38" s="60">
        <f t="shared" si="23"/>
        <v>0</v>
      </c>
      <c r="AC38" s="60">
        <f t="shared" si="24"/>
        <v>0</v>
      </c>
      <c r="AD38" s="60">
        <f t="shared" si="25"/>
        <v>0</v>
      </c>
      <c r="AE38" s="60">
        <f t="shared" si="26"/>
        <v>0</v>
      </c>
      <c r="AF38" s="60">
        <f t="shared" si="27"/>
        <v>0</v>
      </c>
      <c r="AG38" s="60">
        <f t="shared" si="28"/>
        <v>0</v>
      </c>
      <c r="AH38" s="60">
        <f t="shared" si="29"/>
        <v>0</v>
      </c>
      <c r="AI38" s="60">
        <f t="shared" si="30"/>
        <v>0</v>
      </c>
      <c r="AJ38" s="60">
        <f t="shared" si="31"/>
        <v>0</v>
      </c>
      <c r="AK38" s="60">
        <f t="shared" si="32"/>
        <v>0</v>
      </c>
    </row>
    <row r="39" spans="1:38">
      <c r="A39" s="188" t="str">
        <f>Historical!A53</f>
        <v xml:space="preserve">RUBS - </v>
      </c>
      <c r="B39" s="331"/>
      <c r="D39" s="458">
        <f>Historical!V53</f>
        <v>0</v>
      </c>
      <c r="E39" s="745">
        <f t="shared" si="5"/>
        <v>0</v>
      </c>
      <c r="F39" s="459">
        <f>Historical!T53</f>
        <v>0</v>
      </c>
      <c r="G39" s="1476">
        <f t="shared" si="6"/>
        <v>0</v>
      </c>
      <c r="H39" s="458">
        <f>Historical!R53</f>
        <v>0</v>
      </c>
      <c r="I39" s="745">
        <f t="shared" si="7"/>
        <v>0</v>
      </c>
      <c r="J39" s="459">
        <f>Historical!P53</f>
        <v>0</v>
      </c>
      <c r="K39" s="1476">
        <f t="shared" si="8"/>
        <v>0</v>
      </c>
      <c r="L39" s="460"/>
      <c r="M39" s="1472">
        <f t="shared" si="33"/>
        <v>0</v>
      </c>
      <c r="N39" s="1110">
        <f t="shared" si="34"/>
        <v>0</v>
      </c>
      <c r="O39" s="1475" t="s">
        <v>588</v>
      </c>
      <c r="P39" s="322"/>
      <c r="Q39" s="908">
        <f t="shared" si="22"/>
        <v>0</v>
      </c>
      <c r="R39" s="1107">
        <f t="shared" si="21"/>
        <v>0</v>
      </c>
      <c r="S39" s="1107">
        <f t="shared" si="21"/>
        <v>0</v>
      </c>
      <c r="T39" s="1107">
        <f t="shared" si="21"/>
        <v>0</v>
      </c>
      <c r="U39" s="1107">
        <f t="shared" si="21"/>
        <v>0</v>
      </c>
      <c r="V39" s="1107">
        <f t="shared" si="21"/>
        <v>0</v>
      </c>
      <c r="W39" s="1107">
        <f t="shared" si="21"/>
        <v>0</v>
      </c>
      <c r="X39" s="1107">
        <f t="shared" si="21"/>
        <v>0</v>
      </c>
      <c r="Y39" s="1107">
        <f t="shared" si="21"/>
        <v>0</v>
      </c>
      <c r="Z39" s="1107">
        <f t="shared" si="21"/>
        <v>0</v>
      </c>
      <c r="AA39" s="1"/>
      <c r="AB39" s="60">
        <f t="shared" si="23"/>
        <v>0</v>
      </c>
      <c r="AC39" s="60">
        <f t="shared" si="24"/>
        <v>0</v>
      </c>
      <c r="AD39" s="60">
        <f t="shared" si="25"/>
        <v>0</v>
      </c>
      <c r="AE39" s="60">
        <f t="shared" si="26"/>
        <v>0</v>
      </c>
      <c r="AF39" s="60">
        <f t="shared" si="27"/>
        <v>0</v>
      </c>
      <c r="AG39" s="60">
        <f t="shared" si="28"/>
        <v>0</v>
      </c>
      <c r="AH39" s="60">
        <f t="shared" si="29"/>
        <v>0</v>
      </c>
      <c r="AI39" s="60">
        <f t="shared" si="30"/>
        <v>0</v>
      </c>
      <c r="AJ39" s="60">
        <f t="shared" si="31"/>
        <v>0</v>
      </c>
      <c r="AK39" s="60">
        <f t="shared" si="32"/>
        <v>0</v>
      </c>
    </row>
    <row r="40" spans="1:38">
      <c r="A40" s="188" t="str">
        <f>Historical!A54</f>
        <v xml:space="preserve">RUBS - </v>
      </c>
      <c r="B40" s="331"/>
      <c r="D40" s="458">
        <f>Historical!V54</f>
        <v>0</v>
      </c>
      <c r="E40" s="745">
        <f t="shared" si="5"/>
        <v>0</v>
      </c>
      <c r="F40" s="459">
        <f>Historical!T54</f>
        <v>0</v>
      </c>
      <c r="G40" s="1476">
        <f t="shared" si="6"/>
        <v>0</v>
      </c>
      <c r="H40" s="458">
        <f>Historical!R54</f>
        <v>0</v>
      </c>
      <c r="I40" s="745">
        <f t="shared" si="7"/>
        <v>0</v>
      </c>
      <c r="J40" s="459">
        <f>Historical!P54</f>
        <v>0</v>
      </c>
      <c r="K40" s="1476">
        <f t="shared" si="8"/>
        <v>0</v>
      </c>
      <c r="L40" s="460"/>
      <c r="M40" s="461">
        <f>N40*M84</f>
        <v>0</v>
      </c>
      <c r="N40" s="1110">
        <f t="shared" si="34"/>
        <v>0</v>
      </c>
      <c r="O40" s="1475" t="s">
        <v>588</v>
      </c>
      <c r="P40" s="59"/>
      <c r="Q40" s="908">
        <f t="shared" si="10"/>
        <v>0</v>
      </c>
      <c r="R40" s="1107">
        <f t="shared" si="21"/>
        <v>0</v>
      </c>
      <c r="S40" s="1107">
        <f t="shared" si="21"/>
        <v>0</v>
      </c>
      <c r="T40" s="1107">
        <f t="shared" si="21"/>
        <v>0</v>
      </c>
      <c r="U40" s="1107">
        <f t="shared" si="21"/>
        <v>0</v>
      </c>
      <c r="V40" s="1107">
        <f t="shared" si="21"/>
        <v>0</v>
      </c>
      <c r="W40" s="1107">
        <f t="shared" si="21"/>
        <v>0</v>
      </c>
      <c r="X40" s="1107">
        <f t="shared" si="21"/>
        <v>0</v>
      </c>
      <c r="Y40" s="1107">
        <f t="shared" si="21"/>
        <v>0</v>
      </c>
      <c r="Z40" s="1107">
        <f t="shared" si="21"/>
        <v>0</v>
      </c>
      <c r="AA40" s="1"/>
      <c r="AB40" s="60">
        <f t="shared" si="11"/>
        <v>0</v>
      </c>
      <c r="AC40" s="60">
        <f t="shared" si="12"/>
        <v>0</v>
      </c>
      <c r="AD40" s="60">
        <f t="shared" si="13"/>
        <v>0</v>
      </c>
      <c r="AE40" s="60">
        <f t="shared" si="14"/>
        <v>0</v>
      </c>
      <c r="AF40" s="60">
        <f t="shared" si="15"/>
        <v>0</v>
      </c>
      <c r="AG40" s="60">
        <f t="shared" si="16"/>
        <v>0</v>
      </c>
      <c r="AH40" s="60">
        <f t="shared" si="17"/>
        <v>0</v>
      </c>
      <c r="AI40" s="60">
        <f t="shared" si="18"/>
        <v>0</v>
      </c>
      <c r="AJ40" s="60">
        <f t="shared" si="19"/>
        <v>0</v>
      </c>
      <c r="AK40" s="60">
        <f t="shared" si="20"/>
        <v>0</v>
      </c>
    </row>
    <row r="41" spans="1:38">
      <c r="A41" s="7" t="s">
        <v>94</v>
      </c>
      <c r="D41" s="458">
        <f>Historical!V67</f>
        <v>170532.16</v>
      </c>
      <c r="E41" s="458">
        <f>D41/'Rent Roll_RedIQ 2'!$G$81/12</f>
        <v>65.791728395061725</v>
      </c>
      <c r="F41" s="459">
        <f>Historical!T67</f>
        <v>156515.18</v>
      </c>
      <c r="G41" s="459">
        <f>F41/'Rent Roll_RedIQ 2'!$G$81/12</f>
        <v>60.383942901234569</v>
      </c>
      <c r="H41" s="458">
        <f>SUM(Historical!R58:R64)</f>
        <v>160612.44</v>
      </c>
      <c r="I41" s="458">
        <f>H41/'Rent Roll_RedIQ 2'!$G$81/12</f>
        <v>61.964675925925924</v>
      </c>
      <c r="J41" s="459">
        <f>SUM(Historical!P58:P64)</f>
        <v>184446</v>
      </c>
      <c r="K41" s="459">
        <f>J41/'Rent Roll_RedIQ 2'!$G$81/12</f>
        <v>71.159722222222214</v>
      </c>
      <c r="L41" s="460"/>
      <c r="M41" s="461">
        <f>'Pro Forma'!N41*12*'Rent Roll_RedIQ 2'!G81</f>
        <v>160704</v>
      </c>
      <c r="N41" s="1903">
        <v>62</v>
      </c>
      <c r="O41" s="66" t="s">
        <v>116</v>
      </c>
      <c r="P41" s="322"/>
      <c r="Q41" s="1107">
        <v>0.05</v>
      </c>
      <c r="R41" s="1107">
        <v>0.15</v>
      </c>
      <c r="S41" s="1107">
        <v>0.15</v>
      </c>
      <c r="T41" s="1107">
        <v>0.03</v>
      </c>
      <c r="U41" s="1107">
        <v>0.03</v>
      </c>
      <c r="V41" s="1107">
        <f t="shared" ref="V41" si="35">U41</f>
        <v>0.03</v>
      </c>
      <c r="W41" s="1107">
        <f t="shared" ref="W41" si="36">V41</f>
        <v>0.03</v>
      </c>
      <c r="X41" s="1107">
        <f t="shared" ref="X41" si="37">W41</f>
        <v>0.03</v>
      </c>
      <c r="Y41" s="1107">
        <f t="shared" ref="Y41" si="38">X41</f>
        <v>0.03</v>
      </c>
      <c r="Z41" s="1107">
        <f t="shared" ref="Z41" si="39">Y41</f>
        <v>0.03</v>
      </c>
      <c r="AA41" s="1"/>
      <c r="AB41" s="63">
        <f>1+$Q41</f>
        <v>1.05</v>
      </c>
      <c r="AC41" s="63">
        <f t="shared" ref="AC41:AK41" si="40">AB41*(1+R41)</f>
        <v>1.2075</v>
      </c>
      <c r="AD41" s="63">
        <f t="shared" si="40"/>
        <v>1.388625</v>
      </c>
      <c r="AE41" s="63">
        <f t="shared" si="40"/>
        <v>1.4302837500000001</v>
      </c>
      <c r="AF41" s="63">
        <f t="shared" si="40"/>
        <v>1.4731922625</v>
      </c>
      <c r="AG41" s="63">
        <f t="shared" si="40"/>
        <v>1.517388030375</v>
      </c>
      <c r="AH41" s="63">
        <f t="shared" si="40"/>
        <v>1.56290967128625</v>
      </c>
      <c r="AI41" s="63">
        <f t="shared" si="40"/>
        <v>1.6097969614248375</v>
      </c>
      <c r="AJ41" s="63">
        <f t="shared" si="40"/>
        <v>1.6580908702675827</v>
      </c>
      <c r="AK41" s="63">
        <f t="shared" si="40"/>
        <v>1.7078335963756102</v>
      </c>
    </row>
    <row r="42" spans="1:38" s="1" customFormat="1">
      <c r="A42" s="1479"/>
      <c r="B42" s="24" t="s">
        <v>120</v>
      </c>
      <c r="C42" s="24"/>
      <c r="D42" s="462">
        <f>SUM(D26:D41)</f>
        <v>325178.01</v>
      </c>
      <c r="E42" s="462">
        <f>D42/'Rent Roll_RedIQ 2'!$G$81/12</f>
        <v>125.45447916666667</v>
      </c>
      <c r="F42" s="463">
        <f>SUM(F26:F41)</f>
        <v>303290.86</v>
      </c>
      <c r="G42" s="463">
        <f>F42/'Rent Roll_RedIQ 2'!$G$81/12</f>
        <v>117.01036265432099</v>
      </c>
      <c r="H42" s="462">
        <f>SUM(H26:H41)</f>
        <v>305060.92000000004</v>
      </c>
      <c r="I42" s="462">
        <f>H42/'Rent Roll_RedIQ 2'!$G$81/12</f>
        <v>117.69325617283953</v>
      </c>
      <c r="J42" s="463">
        <f>SUM(J26:J41)</f>
        <v>323361</v>
      </c>
      <c r="K42" s="463">
        <f>J42/'Rent Roll_RedIQ 2'!$G$81/12</f>
        <v>124.75347222222223</v>
      </c>
      <c r="L42" s="464"/>
      <c r="M42" s="462">
        <f>M25+M41</f>
        <v>314210.29152500001</v>
      </c>
      <c r="N42" s="469">
        <f>M42/'Rent Roll_RedIQ 2'!$G$81</f>
        <v>1454.6772755787038</v>
      </c>
      <c r="O42" s="51" t="s">
        <v>116</v>
      </c>
      <c r="P42" s="1588"/>
      <c r="Q42" s="1909">
        <f>N41*(1+Q41)</f>
        <v>65.100000000000009</v>
      </c>
      <c r="R42" s="1909">
        <f>(Q42*(1+R41))</f>
        <v>74.865000000000009</v>
      </c>
      <c r="S42" s="1909">
        <f t="shared" ref="S42:U42" si="41">(R42*(1+S41))</f>
        <v>86.094750000000005</v>
      </c>
      <c r="T42" s="1909">
        <f t="shared" si="41"/>
        <v>88.677592500000003</v>
      </c>
      <c r="U42" s="1909">
        <f t="shared" si="41"/>
        <v>91.337920275000002</v>
      </c>
      <c r="V42" s="521"/>
      <c r="W42" s="521"/>
      <c r="X42" s="521"/>
      <c r="Y42" s="521"/>
      <c r="Z42" s="521"/>
      <c r="AL42"/>
    </row>
    <row r="43" spans="1:38">
      <c r="A43" s="37"/>
      <c r="B43" s="1"/>
      <c r="C43" s="1"/>
      <c r="D43" s="465"/>
      <c r="E43" s="465"/>
      <c r="F43" s="466"/>
      <c r="G43" s="466"/>
      <c r="H43" s="465"/>
      <c r="I43" s="465"/>
      <c r="J43" s="466"/>
      <c r="K43" s="466"/>
      <c r="L43" s="466"/>
      <c r="M43" s="467"/>
      <c r="N43" s="465"/>
      <c r="O43" s="61"/>
      <c r="P43" s="322"/>
      <c r="Q43" s="520" t="s">
        <v>930</v>
      </c>
      <c r="R43" s="520"/>
      <c r="S43" s="520"/>
      <c r="T43" s="520"/>
      <c r="U43" s="520"/>
      <c r="V43" s="520"/>
      <c r="W43" s="520"/>
      <c r="X43" s="520"/>
      <c r="Y43" s="520"/>
      <c r="Z43" s="520"/>
      <c r="AA43" s="1"/>
    </row>
    <row r="44" spans="1:38">
      <c r="A44" s="1480"/>
      <c r="B44" s="256" t="s">
        <v>95</v>
      </c>
      <c r="C44" s="256"/>
      <c r="D44" s="468">
        <f>Historical!V69</f>
        <v>3466367.9400000004</v>
      </c>
      <c r="E44" s="468">
        <f>D44/'Rent Roll_RedIQ 2'!$G$81/12</f>
        <v>1337.3333101851854</v>
      </c>
      <c r="F44" s="468">
        <f>Historical!T69</f>
        <v>3381655.28</v>
      </c>
      <c r="G44" s="468">
        <f>F44/'Rent Roll_RedIQ 2'!$G$81/12</f>
        <v>1304.6509567901232</v>
      </c>
      <c r="H44" s="468">
        <f>Historical!R69</f>
        <v>3318141.2800000003</v>
      </c>
      <c r="I44" s="468">
        <f>H44/'Rent Roll_RedIQ 2'!$G$81/12</f>
        <v>1280.1470987654322</v>
      </c>
      <c r="J44" s="468">
        <f>Historical!P69</f>
        <v>3277471.2</v>
      </c>
      <c r="K44" s="468">
        <f>J44/'Rent Roll_RedIQ 2'!$G$81/12</f>
        <v>1264.4564814814814</v>
      </c>
      <c r="L44" s="464"/>
      <c r="M44" s="468">
        <f>M13+M19++M23+M42</f>
        <v>3400155.6470805556</v>
      </c>
      <c r="N44" s="468">
        <f>M44/'Rent Roll_RedIQ 2'!$G$81/12</f>
        <v>1311.7884440897205</v>
      </c>
      <c r="O44" s="273" t="s">
        <v>116</v>
      </c>
      <c r="P44" s="59"/>
      <c r="Q44" s="1909">
        <f>$AM$27*0.9*6/12</f>
        <v>7.7260980333719154</v>
      </c>
      <c r="R44" s="520"/>
      <c r="S44" s="520"/>
      <c r="T44" s="520"/>
      <c r="U44" s="520"/>
      <c r="V44" s="520"/>
      <c r="W44" s="520"/>
      <c r="X44" s="520"/>
      <c r="Y44" s="520"/>
      <c r="Z44" s="520"/>
      <c r="AA44" s="1"/>
      <c r="AB44" s="42"/>
      <c r="AC44" s="65"/>
      <c r="AD44" s="65"/>
    </row>
    <row r="45" spans="1:38">
      <c r="A45" s="37"/>
      <c r="D45" s="10"/>
      <c r="E45" s="10"/>
      <c r="H45" s="10"/>
      <c r="I45" s="10"/>
      <c r="M45" s="52"/>
      <c r="N45" s="10"/>
      <c r="O45" s="10"/>
      <c r="P45" s="322"/>
      <c r="Q45" s="520">
        <f>(N41+Q44)/N41-1</f>
        <v>0.12461448440922429</v>
      </c>
      <c r="R45" s="520"/>
      <c r="S45" s="520"/>
      <c r="T45" s="520"/>
      <c r="U45" s="520"/>
      <c r="V45" s="520"/>
      <c r="W45" s="520"/>
      <c r="X45" s="520"/>
      <c r="Y45" s="520"/>
      <c r="Z45" s="520"/>
      <c r="AA45" s="1"/>
    </row>
    <row r="46" spans="1:38">
      <c r="A46" s="37"/>
      <c r="D46" s="10"/>
      <c r="E46" s="10"/>
      <c r="H46" s="10"/>
      <c r="I46" s="10"/>
      <c r="M46" s="52"/>
      <c r="N46" s="10"/>
      <c r="O46" s="10"/>
      <c r="P46" s="59"/>
      <c r="Q46" s="1869"/>
      <c r="R46" s="1869"/>
      <c r="S46" s="1869"/>
      <c r="T46" s="1869"/>
      <c r="U46" s="1869"/>
      <c r="V46" s="1869"/>
      <c r="W46" s="523"/>
      <c r="X46" s="523"/>
      <c r="Y46" s="523"/>
      <c r="Z46" s="523"/>
      <c r="AA46" s="1"/>
    </row>
    <row r="47" spans="1:38">
      <c r="A47" s="338" t="s">
        <v>121</v>
      </c>
      <c r="B47" s="335"/>
      <c r="C47" s="335"/>
      <c r="D47" s="751" t="s">
        <v>451</v>
      </c>
      <c r="E47" s="751" t="s">
        <v>452</v>
      </c>
      <c r="F47" s="751" t="s">
        <v>451</v>
      </c>
      <c r="G47" s="751" t="s">
        <v>452</v>
      </c>
      <c r="H47" s="751" t="s">
        <v>451</v>
      </c>
      <c r="I47" s="751" t="s">
        <v>452</v>
      </c>
      <c r="J47" s="751" t="s">
        <v>451</v>
      </c>
      <c r="K47" s="751" t="s">
        <v>452</v>
      </c>
      <c r="L47" s="321"/>
      <c r="M47" s="751" t="s">
        <v>451</v>
      </c>
      <c r="N47" s="751" t="s">
        <v>578</v>
      </c>
      <c r="O47" s="751"/>
      <c r="P47" s="322"/>
      <c r="Q47" s="432" t="s">
        <v>20</v>
      </c>
      <c r="R47" s="433" t="s">
        <v>21</v>
      </c>
      <c r="S47" s="433" t="s">
        <v>22</v>
      </c>
      <c r="T47" s="433" t="s">
        <v>23</v>
      </c>
      <c r="U47" s="433" t="s">
        <v>24</v>
      </c>
      <c r="V47" s="433" t="s">
        <v>25</v>
      </c>
      <c r="W47" s="433" t="s">
        <v>26</v>
      </c>
      <c r="X47" s="433" t="s">
        <v>27</v>
      </c>
      <c r="Y47" s="433" t="s">
        <v>28</v>
      </c>
      <c r="Z47" s="434" t="s">
        <v>29</v>
      </c>
      <c r="AA47" s="1"/>
    </row>
    <row r="48" spans="1:38">
      <c r="A48" s="7" t="str">
        <f>Historical!A72</f>
        <v>Payroll &amp; Related</v>
      </c>
      <c r="B48" s="1"/>
      <c r="D48" s="458">
        <f>Historical!V72</f>
        <v>325015.42000000004</v>
      </c>
      <c r="E48" s="458">
        <f>D48/'Rent Roll_RedIQ 2'!$G$81</f>
        <v>1504.7010185185188</v>
      </c>
      <c r="F48" s="459">
        <f>Historical!T72</f>
        <v>338469.98</v>
      </c>
      <c r="G48" s="459">
        <f>F48/'Rent Roll_RedIQ 2'!$G$81</f>
        <v>1566.990648148148</v>
      </c>
      <c r="H48" s="458">
        <f>Historical!R72</f>
        <v>345417.04000000004</v>
      </c>
      <c r="I48" s="458">
        <f>H48/'Rent Roll_RedIQ 2'!$G$81</f>
        <v>1599.1529629629631</v>
      </c>
      <c r="J48" s="459">
        <f>Historical!P72</f>
        <v>501146.28</v>
      </c>
      <c r="K48" s="459">
        <f>J48/'Rent Roll_RedIQ 2'!$G$81</f>
        <v>2320.1216666666669</v>
      </c>
      <c r="L48" s="21"/>
      <c r="M48" s="1497">
        <f>'Pro Forma'!J137</f>
        <v>376350</v>
      </c>
      <c r="N48" s="1523">
        <f>M48/'Rent Roll_RedIQ 2'!$G$81</f>
        <v>1742.3611111111111</v>
      </c>
      <c r="O48" s="66" t="s">
        <v>122</v>
      </c>
      <c r="P48" s="322"/>
      <c r="Q48" s="1218"/>
      <c r="R48" s="1108">
        <v>0.03</v>
      </c>
      <c r="S48" s="1108">
        <v>0.03</v>
      </c>
      <c r="T48" s="1108">
        <v>0.03</v>
      </c>
      <c r="U48" s="1108">
        <v>0.03</v>
      </c>
      <c r="V48" s="1108">
        <v>0.03</v>
      </c>
      <c r="W48" s="1108">
        <v>0.03</v>
      </c>
      <c r="X48" s="1108">
        <v>0.03</v>
      </c>
      <c r="Y48" s="1108">
        <v>0.03</v>
      </c>
      <c r="Z48" s="1108">
        <v>0.03</v>
      </c>
      <c r="AA48" s="1"/>
      <c r="AB48" s="63">
        <f t="shared" ref="AB48:AB87" si="42">1+$Q48</f>
        <v>1</v>
      </c>
      <c r="AC48" s="63">
        <f t="shared" ref="AC48:AC68" si="43">AB48*(1+R48)</f>
        <v>1.03</v>
      </c>
      <c r="AD48" s="63">
        <f t="shared" ref="AD48:AD68" si="44">AC48*(1+S48)</f>
        <v>1.0609</v>
      </c>
      <c r="AE48" s="63">
        <f t="shared" ref="AE48:AE68" si="45">AD48*(1+T48)</f>
        <v>1.092727</v>
      </c>
      <c r="AF48" s="63">
        <f t="shared" ref="AF48:AF68" si="46">AE48*(1+U48)</f>
        <v>1.1255088100000001</v>
      </c>
      <c r="AG48" s="63">
        <f t="shared" ref="AG48:AG68" si="47">AF48*(1+V48)</f>
        <v>1.1592740743000001</v>
      </c>
      <c r="AH48" s="63">
        <f t="shared" ref="AH48:AH68" si="48">AG48*(1+W48)</f>
        <v>1.1940522965290001</v>
      </c>
      <c r="AI48" s="63">
        <f t="shared" ref="AI48:AI68" si="49">AH48*(1+X48)</f>
        <v>1.2298738654248702</v>
      </c>
      <c r="AJ48" s="63">
        <f t="shared" ref="AJ48:AJ68" si="50">AI48*(1+Y48)</f>
        <v>1.2667700813876164</v>
      </c>
      <c r="AK48" s="63">
        <f t="shared" ref="AK48:AK68" si="51">AJ48*(1+Z48)</f>
        <v>1.3047731838292449</v>
      </c>
    </row>
    <row r="49" spans="1:37">
      <c r="A49" s="1533" t="str">
        <f>Historical!A73</f>
        <v>Contract Services</v>
      </c>
      <c r="B49" s="1005"/>
      <c r="C49" s="1005"/>
      <c r="D49" s="1520">
        <f>Historical!V73</f>
        <v>38517.030000000013</v>
      </c>
      <c r="E49" s="1520">
        <f>D49/'Rent Roll_RedIQ 2'!$G$81</f>
        <v>178.31958333333338</v>
      </c>
      <c r="F49" s="1521">
        <f>Historical!T73</f>
        <v>38727.120000000003</v>
      </c>
      <c r="G49" s="1521">
        <f>F49/'Rent Roll_RedIQ 2'!$G$81</f>
        <v>179.29222222222222</v>
      </c>
      <c r="H49" s="1520">
        <f>Historical!R73</f>
        <v>36177.120000000003</v>
      </c>
      <c r="I49" s="1520">
        <f>H49/'Rent Roll_RedIQ 2'!$G$81</f>
        <v>167.48666666666668</v>
      </c>
      <c r="J49" s="1521">
        <f>Historical!P73</f>
        <v>36177.120000000003</v>
      </c>
      <c r="K49" s="1521">
        <f>J49/'Rent Roll_RedIQ 2'!$G$81</f>
        <v>167.48666666666668</v>
      </c>
      <c r="L49" s="1522"/>
      <c r="M49" s="1523">
        <f>SUM(M50:M64)</f>
        <v>44208.540900000015</v>
      </c>
      <c r="N49" s="1523">
        <f>M49/'Rent Roll_RedIQ 2'!$G$81</f>
        <v>204.6691708333334</v>
      </c>
      <c r="O49" s="1524" t="s">
        <v>122</v>
      </c>
      <c r="P49" s="322"/>
      <c r="Q49" s="1517"/>
      <c r="R49" s="1517"/>
      <c r="S49" s="1517"/>
      <c r="T49" s="1517"/>
      <c r="U49" s="1517"/>
      <c r="V49" s="1517"/>
      <c r="W49" s="1517"/>
      <c r="X49" s="1517"/>
      <c r="Y49" s="1517"/>
      <c r="Z49" s="1517"/>
      <c r="AA49" s="1"/>
      <c r="AB49" s="1516"/>
      <c r="AC49" s="1535"/>
      <c r="AD49" s="1516"/>
      <c r="AE49" s="1516"/>
      <c r="AF49" s="1535"/>
      <c r="AG49" s="1516"/>
      <c r="AH49" s="1516"/>
      <c r="AI49" s="1516"/>
      <c r="AJ49" s="1516"/>
      <c r="AK49" s="1516"/>
    </row>
    <row r="50" spans="1:37">
      <c r="A50" s="1496" t="str">
        <f>""" "&amp;Historical!A74&amp;" """</f>
        <v>" 5502 - Landscape Contract "</v>
      </c>
      <c r="B50" s="735"/>
      <c r="C50" s="207"/>
      <c r="D50" s="1497">
        <f>Historical!V74</f>
        <v>36177.130000000012</v>
      </c>
      <c r="E50" s="1497">
        <f>D50/'Rent Roll_RedIQ 2'!$G$81</f>
        <v>167.48671296296303</v>
      </c>
      <c r="F50" s="1498">
        <f>Historical!T74</f>
        <v>36177.120000000003</v>
      </c>
      <c r="G50" s="1498">
        <f>F50/'Rent Roll_RedIQ 2'!$G$81</f>
        <v>167.48666666666668</v>
      </c>
      <c r="H50" s="1497">
        <f>Historical!R74</f>
        <v>36177.120000000003</v>
      </c>
      <c r="I50" s="1497">
        <f>H50/'Rent Roll_RedIQ 2'!$G$81</f>
        <v>167.48666666666668</v>
      </c>
      <c r="J50" s="1498">
        <f>Historical!P74</f>
        <v>36177.120000000003</v>
      </c>
      <c r="K50" s="1498">
        <f>J50/'Rent Roll_RedIQ 2'!$G$81</f>
        <v>167.48666666666668</v>
      </c>
      <c r="L50" s="1499"/>
      <c r="M50" s="1500">
        <f>N50*'Rent Roll_RedIQ 2'!$G$81</f>
        <v>37262.443900000013</v>
      </c>
      <c r="N50" s="1100">
        <f t="shared" ref="N50:N64" si="52">E50*1.03</f>
        <v>172.51131435185192</v>
      </c>
      <c r="O50" s="1495" t="s">
        <v>122</v>
      </c>
      <c r="P50" s="322"/>
      <c r="Q50" s="913"/>
      <c r="R50" s="1109">
        <v>2.5000000000000001E-2</v>
      </c>
      <c r="S50" s="1109">
        <v>2.5000000000000001E-2</v>
      </c>
      <c r="T50" s="1109">
        <v>2.5000000000000001E-2</v>
      </c>
      <c r="U50" s="1109">
        <v>2.5000000000000001E-2</v>
      </c>
      <c r="V50" s="1109">
        <v>2.5000000000000001E-2</v>
      </c>
      <c r="W50" s="1109">
        <v>2.5000000000000001E-2</v>
      </c>
      <c r="X50" s="1109">
        <v>2.5000000000000001E-2</v>
      </c>
      <c r="Y50" s="1109">
        <v>2.5000000000000001E-2</v>
      </c>
      <c r="Z50" s="1109">
        <v>2.5000000000000001E-2</v>
      </c>
      <c r="AA50" s="1"/>
      <c r="AB50" s="63">
        <f>1+$Q50</f>
        <v>1</v>
      </c>
      <c r="AC50" s="63">
        <f>AB50*(1+R50)</f>
        <v>1.0249999999999999</v>
      </c>
      <c r="AD50" s="63">
        <f t="shared" si="44"/>
        <v>1.0506249999999999</v>
      </c>
      <c r="AE50" s="63">
        <f t="shared" si="45"/>
        <v>1.0768906249999999</v>
      </c>
      <c r="AF50" s="63">
        <f>AE50*(1+U50)</f>
        <v>1.1038128906249998</v>
      </c>
      <c r="AG50" s="63">
        <f t="shared" si="47"/>
        <v>1.1314082128906247</v>
      </c>
      <c r="AH50" s="63">
        <f t="shared" si="48"/>
        <v>1.1596934182128902</v>
      </c>
      <c r="AI50" s="63">
        <f>AH50*(1+X50)</f>
        <v>1.1886857536682123</v>
      </c>
      <c r="AJ50" s="63">
        <f t="shared" si="50"/>
        <v>1.2184028975099175</v>
      </c>
      <c r="AK50" s="63">
        <f t="shared" si="51"/>
        <v>1.2488629699476652</v>
      </c>
    </row>
    <row r="51" spans="1:37">
      <c r="A51" s="1496" t="str">
        <f>""" "&amp;Historical!A75&amp;" """</f>
        <v>" 5510 - Pool/Amenity - Contract "</v>
      </c>
      <c r="B51" s="735"/>
      <c r="C51" s="207"/>
      <c r="D51" s="1497">
        <f>Historical!V75</f>
        <v>0</v>
      </c>
      <c r="E51" s="1497">
        <f>D51/'Rent Roll_RedIQ 2'!$G$81</f>
        <v>0</v>
      </c>
      <c r="F51" s="1498">
        <f>Historical!T75</f>
        <v>0</v>
      </c>
      <c r="G51" s="1498">
        <f>F51/'Rent Roll_RedIQ 2'!$G$81</f>
        <v>0</v>
      </c>
      <c r="H51" s="1497">
        <f>Historical!R75</f>
        <v>0</v>
      </c>
      <c r="I51" s="1497">
        <f>H51/'Rent Roll_RedIQ 2'!$G$81</f>
        <v>0</v>
      </c>
      <c r="J51" s="1498">
        <f>Historical!P75</f>
        <v>0</v>
      </c>
      <c r="K51" s="1498">
        <f>J51/'Rent Roll_RedIQ 2'!$G$81</f>
        <v>0</v>
      </c>
      <c r="L51" s="1499"/>
      <c r="M51" s="1500">
        <f>N51*'Rent Roll_RedIQ 2'!$G$81</f>
        <v>0</v>
      </c>
      <c r="N51" s="1100">
        <f t="shared" si="52"/>
        <v>0</v>
      </c>
      <c r="O51" s="1495" t="s">
        <v>122</v>
      </c>
      <c r="P51" s="322"/>
      <c r="Q51" s="913"/>
      <c r="R51" s="1109">
        <v>2.5000000000000001E-2</v>
      </c>
      <c r="S51" s="1109">
        <v>2.5000000000000001E-2</v>
      </c>
      <c r="T51" s="1109">
        <v>2.5000000000000001E-2</v>
      </c>
      <c r="U51" s="1109">
        <v>2.5000000000000001E-2</v>
      </c>
      <c r="V51" s="1109">
        <v>2.5000000000000001E-2</v>
      </c>
      <c r="W51" s="1109">
        <v>2.5000000000000001E-2</v>
      </c>
      <c r="X51" s="1109">
        <v>2.5000000000000001E-2</v>
      </c>
      <c r="Y51" s="1109">
        <v>2.5000000000000001E-2</v>
      </c>
      <c r="Z51" s="1109">
        <v>2.5000000000000001E-2</v>
      </c>
      <c r="AA51" s="1"/>
      <c r="AB51" s="63">
        <f t="shared" si="42"/>
        <v>1</v>
      </c>
      <c r="AC51" s="63">
        <f t="shared" si="43"/>
        <v>1.0249999999999999</v>
      </c>
      <c r="AD51" s="63">
        <f t="shared" si="44"/>
        <v>1.0506249999999999</v>
      </c>
      <c r="AE51" s="63">
        <f t="shared" si="45"/>
        <v>1.0768906249999999</v>
      </c>
      <c r="AF51" s="63">
        <f t="shared" si="46"/>
        <v>1.1038128906249998</v>
      </c>
      <c r="AG51" s="63">
        <f t="shared" si="47"/>
        <v>1.1314082128906247</v>
      </c>
      <c r="AH51" s="63">
        <f t="shared" si="48"/>
        <v>1.1596934182128902</v>
      </c>
      <c r="AI51" s="63">
        <f t="shared" si="49"/>
        <v>1.1886857536682123</v>
      </c>
      <c r="AJ51" s="63">
        <f t="shared" si="50"/>
        <v>1.2184028975099175</v>
      </c>
      <c r="AK51" s="63">
        <f t="shared" si="51"/>
        <v>1.2488629699476652</v>
      </c>
    </row>
    <row r="52" spans="1:37">
      <c r="A52" s="1496" t="str">
        <f>""" "&amp;Historical!A76&amp;" """</f>
        <v>" 5514 - Plumbing - Contract "</v>
      </c>
      <c r="B52" s="735"/>
      <c r="C52" s="207"/>
      <c r="D52" s="1497">
        <f>Historical!V76</f>
        <v>1064.9000000000001</v>
      </c>
      <c r="E52" s="1497">
        <f>D52/'Rent Roll_RedIQ 2'!$G$81</f>
        <v>4.9300925925925929</v>
      </c>
      <c r="F52" s="1498">
        <f>Historical!T76</f>
        <v>0</v>
      </c>
      <c r="G52" s="1498">
        <f>F52/'Rent Roll_RedIQ 2'!$G$81</f>
        <v>0</v>
      </c>
      <c r="H52" s="1497">
        <f>Historical!R76</f>
        <v>0</v>
      </c>
      <c r="I52" s="1497">
        <f>H52/'Rent Roll_RedIQ 2'!$G$81</f>
        <v>0</v>
      </c>
      <c r="J52" s="1498">
        <f>Historical!P76</f>
        <v>0</v>
      </c>
      <c r="K52" s="1498">
        <f>J52/'Rent Roll_RedIQ 2'!$G$81</f>
        <v>0</v>
      </c>
      <c r="L52" s="1499"/>
      <c r="M52" s="1500">
        <f>N52*'Rent Roll_RedIQ 2'!$G$81</f>
        <v>1096.847</v>
      </c>
      <c r="N52" s="1100">
        <f t="shared" si="52"/>
        <v>5.0779953703703704</v>
      </c>
      <c r="O52" s="1495" t="s">
        <v>122</v>
      </c>
      <c r="P52" s="59"/>
      <c r="Q52" s="913"/>
      <c r="R52" s="1109">
        <v>2.5000000000000001E-2</v>
      </c>
      <c r="S52" s="1109">
        <v>2.5000000000000001E-2</v>
      </c>
      <c r="T52" s="1109">
        <v>2.5000000000000001E-2</v>
      </c>
      <c r="U52" s="1109">
        <v>2.5000000000000001E-2</v>
      </c>
      <c r="V52" s="1109">
        <v>2.5000000000000001E-2</v>
      </c>
      <c r="W52" s="1109">
        <v>2.5000000000000001E-2</v>
      </c>
      <c r="X52" s="1109">
        <v>2.5000000000000001E-2</v>
      </c>
      <c r="Y52" s="1109">
        <v>2.5000000000000001E-2</v>
      </c>
      <c r="Z52" s="1109">
        <v>2.5000000000000001E-2</v>
      </c>
      <c r="AA52" s="1"/>
      <c r="AB52" s="63">
        <f t="shared" si="42"/>
        <v>1</v>
      </c>
      <c r="AC52" s="63">
        <f t="shared" si="43"/>
        <v>1.0249999999999999</v>
      </c>
      <c r="AD52" s="63">
        <f t="shared" si="44"/>
        <v>1.0506249999999999</v>
      </c>
      <c r="AE52" s="63">
        <f t="shared" si="45"/>
        <v>1.0768906249999999</v>
      </c>
      <c r="AF52" s="63">
        <f t="shared" si="46"/>
        <v>1.1038128906249998</v>
      </c>
      <c r="AG52" s="63">
        <f t="shared" si="47"/>
        <v>1.1314082128906247</v>
      </c>
      <c r="AH52" s="63">
        <f t="shared" si="48"/>
        <v>1.1596934182128902</v>
      </c>
      <c r="AI52" s="63">
        <f t="shared" si="49"/>
        <v>1.1886857536682123</v>
      </c>
      <c r="AJ52" s="63">
        <f t="shared" si="50"/>
        <v>1.2184028975099175</v>
      </c>
      <c r="AK52" s="63">
        <f t="shared" si="51"/>
        <v>1.2488629699476652</v>
      </c>
    </row>
    <row r="53" spans="1:37">
      <c r="A53" s="1496" t="str">
        <f>""" "&amp;Historical!A77&amp;" """</f>
        <v>" 5525 - Contract Common Area "</v>
      </c>
      <c r="B53" s="735"/>
      <c r="C53" s="207"/>
      <c r="D53" s="1497">
        <f>Historical!V77</f>
        <v>1275</v>
      </c>
      <c r="E53" s="1497">
        <f>D53/'Rent Roll_RedIQ 2'!$G$81</f>
        <v>5.9027777777777777</v>
      </c>
      <c r="F53" s="1498">
        <f>Historical!T77</f>
        <v>2550</v>
      </c>
      <c r="G53" s="1498">
        <f>F53/'Rent Roll_RedIQ 2'!$G$81</f>
        <v>11.805555555555555</v>
      </c>
      <c r="H53" s="1497">
        <f>Historical!R77</f>
        <v>0</v>
      </c>
      <c r="I53" s="1497">
        <f>H53/'Rent Roll_RedIQ 2'!$G$81</f>
        <v>0</v>
      </c>
      <c r="J53" s="1498">
        <f>Historical!P77</f>
        <v>0</v>
      </c>
      <c r="K53" s="1498">
        <f>J53/'Rent Roll_RedIQ 2'!$G$81</f>
        <v>0</v>
      </c>
      <c r="L53" s="1499"/>
      <c r="M53" s="1500">
        <f>N53*'Rent Roll_RedIQ 2'!$G$81</f>
        <v>1313.25</v>
      </c>
      <c r="N53" s="1100">
        <f t="shared" si="52"/>
        <v>6.0798611111111116</v>
      </c>
      <c r="O53" s="1495" t="s">
        <v>122</v>
      </c>
      <c r="P53" s="322"/>
      <c r="Q53" s="913"/>
      <c r="R53" s="1109">
        <v>2.5000000000000001E-2</v>
      </c>
      <c r="S53" s="1109">
        <v>2.5000000000000001E-2</v>
      </c>
      <c r="T53" s="1109">
        <v>2.5000000000000001E-2</v>
      </c>
      <c r="U53" s="1109">
        <v>2.5000000000000001E-2</v>
      </c>
      <c r="V53" s="1109">
        <v>2.5000000000000001E-2</v>
      </c>
      <c r="W53" s="1109">
        <v>2.5000000000000001E-2</v>
      </c>
      <c r="X53" s="1109">
        <v>2.5000000000000001E-2</v>
      </c>
      <c r="Y53" s="1109">
        <v>2.5000000000000001E-2</v>
      </c>
      <c r="Z53" s="1109">
        <v>2.5000000000000001E-2</v>
      </c>
      <c r="AA53" s="1"/>
      <c r="AB53" s="63">
        <f t="shared" si="42"/>
        <v>1</v>
      </c>
      <c r="AC53" s="63">
        <f t="shared" si="43"/>
        <v>1.0249999999999999</v>
      </c>
      <c r="AD53" s="63">
        <f t="shared" si="44"/>
        <v>1.0506249999999999</v>
      </c>
      <c r="AE53" s="63">
        <f t="shared" si="45"/>
        <v>1.0768906249999999</v>
      </c>
      <c r="AF53" s="63">
        <f t="shared" si="46"/>
        <v>1.1038128906249998</v>
      </c>
      <c r="AG53" s="63">
        <f t="shared" si="47"/>
        <v>1.1314082128906247</v>
      </c>
      <c r="AH53" s="63">
        <f t="shared" si="48"/>
        <v>1.1596934182128902</v>
      </c>
      <c r="AI53" s="63">
        <f t="shared" si="49"/>
        <v>1.1886857536682123</v>
      </c>
      <c r="AJ53" s="63">
        <f t="shared" si="50"/>
        <v>1.2184028975099175</v>
      </c>
      <c r="AK53" s="63">
        <f t="shared" si="51"/>
        <v>1.2488629699476652</v>
      </c>
    </row>
    <row r="54" spans="1:37">
      <c r="A54" s="1496" t="str">
        <f>""" "&amp;Historical!A78&amp;" """</f>
        <v>"  "</v>
      </c>
      <c r="B54" s="735"/>
      <c r="C54" s="207"/>
      <c r="D54" s="1497">
        <f>Historical!V78</f>
        <v>0</v>
      </c>
      <c r="E54" s="1497">
        <f>D54/'Rent Roll_RedIQ 2'!$G$81</f>
        <v>0</v>
      </c>
      <c r="F54" s="1498">
        <f>Historical!T78</f>
        <v>0</v>
      </c>
      <c r="G54" s="1498">
        <f>F54/'Rent Roll_RedIQ 2'!$G$81</f>
        <v>0</v>
      </c>
      <c r="H54" s="1497">
        <f>Historical!R78</f>
        <v>0</v>
      </c>
      <c r="I54" s="1497">
        <f>H54/'Rent Roll_RedIQ 2'!$G$81</f>
        <v>0</v>
      </c>
      <c r="J54" s="1498">
        <f>Historical!P78</f>
        <v>0</v>
      </c>
      <c r="K54" s="1498">
        <f>J54/'Rent Roll_RedIQ 2'!$G$81</f>
        <v>0</v>
      </c>
      <c r="L54" s="1499"/>
      <c r="M54" s="1500">
        <f>N54*'Rent Roll_RedIQ 2'!$G$81</f>
        <v>0</v>
      </c>
      <c r="N54" s="1100">
        <f t="shared" si="52"/>
        <v>0</v>
      </c>
      <c r="O54" s="1495" t="s">
        <v>122</v>
      </c>
      <c r="Q54" s="913"/>
      <c r="R54" s="1109">
        <v>2.5000000000000001E-2</v>
      </c>
      <c r="S54" s="1109">
        <v>2.5000000000000001E-2</v>
      </c>
      <c r="T54" s="1109">
        <v>2.5000000000000001E-2</v>
      </c>
      <c r="U54" s="1109">
        <v>2.5000000000000001E-2</v>
      </c>
      <c r="V54" s="1109">
        <v>2.5000000000000001E-2</v>
      </c>
      <c r="W54" s="1109">
        <v>2.5000000000000001E-2</v>
      </c>
      <c r="X54" s="1109">
        <v>2.5000000000000001E-2</v>
      </c>
      <c r="Y54" s="1109">
        <v>2.5000000000000001E-2</v>
      </c>
      <c r="Z54" s="1109">
        <v>2.5000000000000001E-2</v>
      </c>
      <c r="AA54" s="1"/>
      <c r="AB54" s="63">
        <f t="shared" si="42"/>
        <v>1</v>
      </c>
      <c r="AC54" s="63">
        <f t="shared" si="43"/>
        <v>1.0249999999999999</v>
      </c>
      <c r="AD54" s="63">
        <f t="shared" si="44"/>
        <v>1.0506249999999999</v>
      </c>
      <c r="AE54" s="63">
        <f t="shared" si="45"/>
        <v>1.0768906249999999</v>
      </c>
      <c r="AF54" s="63">
        <f t="shared" si="46"/>
        <v>1.1038128906249998</v>
      </c>
      <c r="AG54" s="63">
        <f t="shared" si="47"/>
        <v>1.1314082128906247</v>
      </c>
      <c r="AH54" s="63">
        <f t="shared" si="48"/>
        <v>1.1596934182128902</v>
      </c>
      <c r="AI54" s="63">
        <f t="shared" si="49"/>
        <v>1.1886857536682123</v>
      </c>
      <c r="AJ54" s="63">
        <f t="shared" si="50"/>
        <v>1.2184028975099175</v>
      </c>
      <c r="AK54" s="63">
        <f t="shared" si="51"/>
        <v>1.2488629699476652</v>
      </c>
    </row>
    <row r="55" spans="1:37">
      <c r="A55" s="1496" t="str">
        <f>""" "&amp;Historical!A79&amp;" """</f>
        <v>" SmartHome "</v>
      </c>
      <c r="B55" s="735"/>
      <c r="C55" s="207"/>
      <c r="D55" s="1497">
        <f>Historical!V79</f>
        <v>0</v>
      </c>
      <c r="E55" s="1497">
        <f>D55/'Rent Roll_RedIQ 2'!$G$81</f>
        <v>0</v>
      </c>
      <c r="F55" s="1498">
        <f>Historical!T79</f>
        <v>0</v>
      </c>
      <c r="G55" s="1498">
        <f>F55/'Rent Roll_RedIQ 2'!$G$81</f>
        <v>0</v>
      </c>
      <c r="H55" s="1497">
        <f>Historical!R79</f>
        <v>0</v>
      </c>
      <c r="I55" s="1497">
        <f>H55/'Rent Roll_RedIQ 2'!$G$81</f>
        <v>0</v>
      </c>
      <c r="J55" s="1498">
        <f>Historical!P79</f>
        <v>0</v>
      </c>
      <c r="K55" s="1498">
        <f>J55/'Rent Roll_RedIQ 2'!$G$81</f>
        <v>0</v>
      </c>
      <c r="L55" s="1499"/>
      <c r="M55" s="1500">
        <f>N55*'Rent Roll_RedIQ 2'!$G$81</f>
        <v>4536</v>
      </c>
      <c r="N55" s="1100">
        <f>IF('Pro Forma'!$O$4="Yes",7*12*0.25,0)</f>
        <v>21</v>
      </c>
      <c r="O55" s="1495" t="s">
        <v>122</v>
      </c>
      <c r="P55" s="59"/>
      <c r="Q55" s="913"/>
      <c r="R55" s="1109">
        <f>IF('Pro Forma'!$O$4="Yes",3,0.025)</f>
        <v>3</v>
      </c>
      <c r="S55" s="1109">
        <v>0.04</v>
      </c>
      <c r="T55" s="1109">
        <v>0.04</v>
      </c>
      <c r="U55" s="1109">
        <v>0.04</v>
      </c>
      <c r="V55" s="1109">
        <v>0.04</v>
      </c>
      <c r="W55" s="1109">
        <v>0.04</v>
      </c>
      <c r="X55" s="1109">
        <v>0.04</v>
      </c>
      <c r="Y55" s="1109">
        <v>0.04</v>
      </c>
      <c r="Z55" s="1109">
        <v>0.04</v>
      </c>
      <c r="AA55" s="1"/>
      <c r="AB55" s="63">
        <f t="shared" si="42"/>
        <v>1</v>
      </c>
      <c r="AC55" s="63">
        <f t="shared" si="43"/>
        <v>4</v>
      </c>
      <c r="AD55" s="63">
        <f t="shared" si="44"/>
        <v>4.16</v>
      </c>
      <c r="AE55" s="63">
        <f t="shared" si="45"/>
        <v>4.3264000000000005</v>
      </c>
      <c r="AF55" s="63">
        <f t="shared" si="46"/>
        <v>4.4994560000000003</v>
      </c>
      <c r="AG55" s="63">
        <f t="shared" si="47"/>
        <v>4.6794342400000009</v>
      </c>
      <c r="AH55" s="63">
        <f t="shared" si="48"/>
        <v>4.8666116096000014</v>
      </c>
      <c r="AI55" s="63">
        <f t="shared" si="49"/>
        <v>5.0612760739840015</v>
      </c>
      <c r="AJ55" s="63">
        <f t="shared" si="50"/>
        <v>5.2637271169433619</v>
      </c>
      <c r="AK55" s="63">
        <f t="shared" si="51"/>
        <v>5.4742762016210964</v>
      </c>
    </row>
    <row r="56" spans="1:37">
      <c r="A56" s="1496" t="str">
        <f>""" "&amp;Historical!A80&amp;" """</f>
        <v>"  "</v>
      </c>
      <c r="B56" s="735"/>
      <c r="C56" s="207"/>
      <c r="D56" s="1497">
        <f>Historical!V80</f>
        <v>0</v>
      </c>
      <c r="E56" s="1497">
        <f>D56/'Rent Roll_RedIQ 2'!$G$81</f>
        <v>0</v>
      </c>
      <c r="F56" s="1498">
        <f>Historical!T80</f>
        <v>0</v>
      </c>
      <c r="G56" s="1498">
        <f>F56/'Rent Roll_RedIQ 2'!$G$81</f>
        <v>0</v>
      </c>
      <c r="H56" s="1497">
        <f>Historical!R80</f>
        <v>0</v>
      </c>
      <c r="I56" s="1497">
        <f>H56/'Rent Roll_RedIQ 2'!$G$81</f>
        <v>0</v>
      </c>
      <c r="J56" s="1498">
        <f>Historical!P80</f>
        <v>0</v>
      </c>
      <c r="K56" s="1498">
        <f>J56/'Rent Roll_RedIQ 2'!$G$81</f>
        <v>0</v>
      </c>
      <c r="L56" s="1499"/>
      <c r="M56" s="1500">
        <f>N56*'Rent Roll_RedIQ 2'!$G$81</f>
        <v>0</v>
      </c>
      <c r="N56" s="1100">
        <f t="shared" si="52"/>
        <v>0</v>
      </c>
      <c r="O56" s="1495" t="s">
        <v>122</v>
      </c>
      <c r="P56" s="59"/>
      <c r="Q56" s="913"/>
      <c r="R56" s="1109">
        <v>2.5000000000000001E-2</v>
      </c>
      <c r="S56" s="1109">
        <v>2.5000000000000001E-2</v>
      </c>
      <c r="T56" s="1109">
        <v>2.5000000000000001E-2</v>
      </c>
      <c r="U56" s="1109">
        <v>2.5000000000000001E-2</v>
      </c>
      <c r="V56" s="1109">
        <v>2.5000000000000001E-2</v>
      </c>
      <c r="W56" s="1109">
        <v>2.5000000000000001E-2</v>
      </c>
      <c r="X56" s="1109">
        <v>2.5000000000000001E-2</v>
      </c>
      <c r="Y56" s="1109">
        <v>2.5000000000000001E-2</v>
      </c>
      <c r="Z56" s="1109">
        <v>2.5000000000000001E-2</v>
      </c>
      <c r="AA56" s="1"/>
      <c r="AB56" s="63">
        <f t="shared" si="42"/>
        <v>1</v>
      </c>
      <c r="AC56" s="63">
        <f t="shared" si="43"/>
        <v>1.0249999999999999</v>
      </c>
      <c r="AD56" s="63">
        <f t="shared" si="44"/>
        <v>1.0506249999999999</v>
      </c>
      <c r="AE56" s="63">
        <f t="shared" si="45"/>
        <v>1.0768906249999999</v>
      </c>
      <c r="AF56" s="63">
        <f t="shared" si="46"/>
        <v>1.1038128906249998</v>
      </c>
      <c r="AG56" s="63">
        <f t="shared" si="47"/>
        <v>1.1314082128906247</v>
      </c>
      <c r="AH56" s="63">
        <f t="shared" si="48"/>
        <v>1.1596934182128902</v>
      </c>
      <c r="AI56" s="63">
        <f t="shared" si="49"/>
        <v>1.1886857536682123</v>
      </c>
      <c r="AJ56" s="63">
        <f t="shared" si="50"/>
        <v>1.2184028975099175</v>
      </c>
      <c r="AK56" s="63">
        <f t="shared" si="51"/>
        <v>1.2488629699476652</v>
      </c>
    </row>
    <row r="57" spans="1:37">
      <c r="A57" s="1496" t="str">
        <f>""" "&amp;Historical!A81&amp;" """</f>
        <v>"  "</v>
      </c>
      <c r="B57" s="735"/>
      <c r="C57" s="207"/>
      <c r="D57" s="1497">
        <f>Historical!V81</f>
        <v>0</v>
      </c>
      <c r="E57" s="1497">
        <f>D57/'Rent Roll_RedIQ 2'!$G$81</f>
        <v>0</v>
      </c>
      <c r="F57" s="1498">
        <f>Historical!T81</f>
        <v>0</v>
      </c>
      <c r="G57" s="1498">
        <f>F57/'Rent Roll_RedIQ 2'!$G$81</f>
        <v>0</v>
      </c>
      <c r="H57" s="1497">
        <f>Historical!R81</f>
        <v>0</v>
      </c>
      <c r="I57" s="1497">
        <f>H57/'Rent Roll_RedIQ 2'!$G$81</f>
        <v>0</v>
      </c>
      <c r="J57" s="1498">
        <f>Historical!P81</f>
        <v>0</v>
      </c>
      <c r="K57" s="1498">
        <f>J57/'Rent Roll_RedIQ 2'!$G$81</f>
        <v>0</v>
      </c>
      <c r="L57" s="1499"/>
      <c r="M57" s="1500">
        <f>N57*'Rent Roll_RedIQ 2'!$G$81</f>
        <v>0</v>
      </c>
      <c r="N57" s="1100">
        <f t="shared" si="52"/>
        <v>0</v>
      </c>
      <c r="O57" s="1495" t="s">
        <v>122</v>
      </c>
      <c r="P57" s="59"/>
      <c r="Q57" s="913"/>
      <c r="R57" s="1109">
        <v>2.5000000000000001E-2</v>
      </c>
      <c r="S57" s="1109">
        <v>2.5000000000000001E-2</v>
      </c>
      <c r="T57" s="1109">
        <v>2.5000000000000001E-2</v>
      </c>
      <c r="U57" s="1109">
        <v>2.5000000000000001E-2</v>
      </c>
      <c r="V57" s="1109">
        <v>2.5000000000000001E-2</v>
      </c>
      <c r="W57" s="1109">
        <v>2.5000000000000001E-2</v>
      </c>
      <c r="X57" s="1109">
        <v>2.5000000000000001E-2</v>
      </c>
      <c r="Y57" s="1109">
        <v>2.5000000000000001E-2</v>
      </c>
      <c r="Z57" s="1109">
        <v>2.5000000000000001E-2</v>
      </c>
      <c r="AA57" s="1"/>
      <c r="AB57" s="63">
        <f t="shared" si="42"/>
        <v>1</v>
      </c>
      <c r="AC57" s="63">
        <f t="shared" si="43"/>
        <v>1.0249999999999999</v>
      </c>
      <c r="AD57" s="63">
        <f t="shared" si="44"/>
        <v>1.0506249999999999</v>
      </c>
      <c r="AE57" s="63">
        <f t="shared" si="45"/>
        <v>1.0768906249999999</v>
      </c>
      <c r="AF57" s="63">
        <f t="shared" si="46"/>
        <v>1.1038128906249998</v>
      </c>
      <c r="AG57" s="63">
        <f t="shared" si="47"/>
        <v>1.1314082128906247</v>
      </c>
      <c r="AH57" s="63">
        <f t="shared" si="48"/>
        <v>1.1596934182128902</v>
      </c>
      <c r="AI57" s="63">
        <f t="shared" si="49"/>
        <v>1.1886857536682123</v>
      </c>
      <c r="AJ57" s="63">
        <f t="shared" si="50"/>
        <v>1.2184028975099175</v>
      </c>
      <c r="AK57" s="63">
        <f t="shared" si="51"/>
        <v>1.2488629699476652</v>
      </c>
    </row>
    <row r="58" spans="1:37">
      <c r="A58" s="1496" t="str">
        <f>""" "&amp;Historical!A82&amp;" """</f>
        <v>"  "</v>
      </c>
      <c r="B58" s="735"/>
      <c r="C58" s="207"/>
      <c r="D58" s="1497">
        <f>Historical!V82</f>
        <v>0</v>
      </c>
      <c r="E58" s="1497">
        <f>D58/'Rent Roll_RedIQ 2'!$G$81</f>
        <v>0</v>
      </c>
      <c r="F58" s="1498">
        <f>Historical!T82</f>
        <v>0</v>
      </c>
      <c r="G58" s="1498">
        <f>F58/'Rent Roll_RedIQ 2'!$G$81</f>
        <v>0</v>
      </c>
      <c r="H58" s="1497">
        <f>Historical!R82</f>
        <v>0</v>
      </c>
      <c r="I58" s="1497">
        <f>H58/'Rent Roll_RedIQ 2'!$G$81</f>
        <v>0</v>
      </c>
      <c r="J58" s="1498">
        <f>Historical!P82</f>
        <v>0</v>
      </c>
      <c r="K58" s="1498">
        <f>J58/'Rent Roll_RedIQ 2'!$G$81</f>
        <v>0</v>
      </c>
      <c r="L58" s="1499"/>
      <c r="M58" s="1500">
        <f>N58*'Rent Roll_RedIQ 2'!$G$81</f>
        <v>0</v>
      </c>
      <c r="N58" s="1100">
        <f t="shared" si="52"/>
        <v>0</v>
      </c>
      <c r="O58" s="1495" t="s">
        <v>122</v>
      </c>
      <c r="P58" s="59"/>
      <c r="Q58" s="913"/>
      <c r="R58" s="1109">
        <v>2.5000000000000001E-2</v>
      </c>
      <c r="S58" s="1109">
        <v>2.5000000000000001E-2</v>
      </c>
      <c r="T58" s="1109">
        <v>2.5000000000000001E-2</v>
      </c>
      <c r="U58" s="1109">
        <v>2.5000000000000001E-2</v>
      </c>
      <c r="V58" s="1109">
        <v>2.5000000000000001E-2</v>
      </c>
      <c r="W58" s="1109">
        <v>2.5000000000000001E-2</v>
      </c>
      <c r="X58" s="1109">
        <v>2.5000000000000001E-2</v>
      </c>
      <c r="Y58" s="1109">
        <v>2.5000000000000001E-2</v>
      </c>
      <c r="Z58" s="1109">
        <v>2.5000000000000001E-2</v>
      </c>
      <c r="AA58" s="1"/>
      <c r="AB58" s="63">
        <f t="shared" si="42"/>
        <v>1</v>
      </c>
      <c r="AC58" s="63">
        <f t="shared" si="43"/>
        <v>1.0249999999999999</v>
      </c>
      <c r="AD58" s="63">
        <f t="shared" si="44"/>
        <v>1.0506249999999999</v>
      </c>
      <c r="AE58" s="63">
        <f t="shared" si="45"/>
        <v>1.0768906249999999</v>
      </c>
      <c r="AF58" s="63">
        <f t="shared" si="46"/>
        <v>1.1038128906249998</v>
      </c>
      <c r="AG58" s="63">
        <f t="shared" si="47"/>
        <v>1.1314082128906247</v>
      </c>
      <c r="AH58" s="63">
        <f t="shared" si="48"/>
        <v>1.1596934182128902</v>
      </c>
      <c r="AI58" s="63">
        <f t="shared" si="49"/>
        <v>1.1886857536682123</v>
      </c>
      <c r="AJ58" s="63">
        <f t="shared" si="50"/>
        <v>1.2184028975099175</v>
      </c>
      <c r="AK58" s="63">
        <f t="shared" si="51"/>
        <v>1.2488629699476652</v>
      </c>
    </row>
    <row r="59" spans="1:37">
      <c r="A59" s="1496" t="str">
        <f>""" "&amp;Historical!A83&amp;" """</f>
        <v>"  "</v>
      </c>
      <c r="B59" s="735"/>
      <c r="C59" s="207"/>
      <c r="D59" s="1497">
        <f>Historical!V83</f>
        <v>0</v>
      </c>
      <c r="E59" s="1497">
        <f>D59/'Rent Roll_RedIQ 2'!$G$81</f>
        <v>0</v>
      </c>
      <c r="F59" s="1498">
        <f>Historical!T83</f>
        <v>0</v>
      </c>
      <c r="G59" s="1498">
        <f>F59/'Rent Roll_RedIQ 2'!$G$81</f>
        <v>0</v>
      </c>
      <c r="H59" s="1497">
        <f>Historical!R83</f>
        <v>0</v>
      </c>
      <c r="I59" s="1497">
        <f>H59/'Rent Roll_RedIQ 2'!$G$81</f>
        <v>0</v>
      </c>
      <c r="J59" s="1498">
        <f>Historical!P83</f>
        <v>0</v>
      </c>
      <c r="K59" s="1498">
        <f>J59/'Rent Roll_RedIQ 2'!$G$81</f>
        <v>0</v>
      </c>
      <c r="L59" s="1499"/>
      <c r="M59" s="1500">
        <f>N59*'Rent Roll_RedIQ 2'!$G$81</f>
        <v>0</v>
      </c>
      <c r="N59" s="1100">
        <f t="shared" si="52"/>
        <v>0</v>
      </c>
      <c r="O59" s="1495" t="s">
        <v>122</v>
      </c>
      <c r="P59" s="322"/>
      <c r="Q59" s="913"/>
      <c r="R59" s="1109">
        <v>2.5000000000000001E-2</v>
      </c>
      <c r="S59" s="1109">
        <v>2.5000000000000001E-2</v>
      </c>
      <c r="T59" s="1109">
        <v>2.5000000000000001E-2</v>
      </c>
      <c r="U59" s="1109">
        <v>2.5000000000000001E-2</v>
      </c>
      <c r="V59" s="1109">
        <v>2.5000000000000001E-2</v>
      </c>
      <c r="W59" s="1109">
        <v>2.5000000000000001E-2</v>
      </c>
      <c r="X59" s="1109">
        <v>2.5000000000000001E-2</v>
      </c>
      <c r="Y59" s="1109">
        <v>2.5000000000000001E-2</v>
      </c>
      <c r="Z59" s="1109">
        <v>2.5000000000000001E-2</v>
      </c>
      <c r="AA59" s="1"/>
      <c r="AB59" s="63">
        <f t="shared" si="42"/>
        <v>1</v>
      </c>
      <c r="AC59" s="63">
        <f t="shared" si="43"/>
        <v>1.0249999999999999</v>
      </c>
      <c r="AD59" s="63">
        <f t="shared" si="44"/>
        <v>1.0506249999999999</v>
      </c>
      <c r="AE59" s="63">
        <f t="shared" si="45"/>
        <v>1.0768906249999999</v>
      </c>
      <c r="AF59" s="63">
        <f t="shared" si="46"/>
        <v>1.1038128906249998</v>
      </c>
      <c r="AG59" s="63">
        <f t="shared" si="47"/>
        <v>1.1314082128906247</v>
      </c>
      <c r="AH59" s="63">
        <f t="shared" si="48"/>
        <v>1.1596934182128902</v>
      </c>
      <c r="AI59" s="63">
        <f t="shared" si="49"/>
        <v>1.1886857536682123</v>
      </c>
      <c r="AJ59" s="63">
        <f t="shared" si="50"/>
        <v>1.2184028975099175</v>
      </c>
      <c r="AK59" s="63">
        <f t="shared" si="51"/>
        <v>1.2488629699476652</v>
      </c>
    </row>
    <row r="60" spans="1:37">
      <c r="A60" s="1496" t="str">
        <f>""" "&amp;Historical!A84&amp;" """</f>
        <v>"  "</v>
      </c>
      <c r="B60" s="735"/>
      <c r="C60" s="207"/>
      <c r="D60" s="1497">
        <f>Historical!V84</f>
        <v>0</v>
      </c>
      <c r="E60" s="1497">
        <f>D60/'Rent Roll_RedIQ 2'!$G$81</f>
        <v>0</v>
      </c>
      <c r="F60" s="1498">
        <f>Historical!T84</f>
        <v>0</v>
      </c>
      <c r="G60" s="1498">
        <f>F60/'Rent Roll_RedIQ 2'!$G$81</f>
        <v>0</v>
      </c>
      <c r="H60" s="1497">
        <f>Historical!R84</f>
        <v>0</v>
      </c>
      <c r="I60" s="1497">
        <f>H60/'Rent Roll_RedIQ 2'!$G$81</f>
        <v>0</v>
      </c>
      <c r="J60" s="1498">
        <f>Historical!P84</f>
        <v>0</v>
      </c>
      <c r="K60" s="1498">
        <f>J60/'Rent Roll_RedIQ 2'!$G$81</f>
        <v>0</v>
      </c>
      <c r="L60" s="1499"/>
      <c r="M60" s="1500">
        <f>N60*'Rent Roll_RedIQ 2'!$G$81</f>
        <v>0</v>
      </c>
      <c r="N60" s="1100">
        <f t="shared" si="52"/>
        <v>0</v>
      </c>
      <c r="O60" s="1495" t="s">
        <v>122</v>
      </c>
      <c r="P60" s="59"/>
      <c r="Q60" s="913"/>
      <c r="R60" s="1109">
        <v>2.5000000000000001E-2</v>
      </c>
      <c r="S60" s="1109">
        <v>2.5000000000000001E-2</v>
      </c>
      <c r="T60" s="1109">
        <v>2.5000000000000001E-2</v>
      </c>
      <c r="U60" s="1109">
        <v>2.5000000000000001E-2</v>
      </c>
      <c r="V60" s="1109">
        <v>2.5000000000000001E-2</v>
      </c>
      <c r="W60" s="1109">
        <v>2.5000000000000001E-2</v>
      </c>
      <c r="X60" s="1109">
        <v>2.5000000000000001E-2</v>
      </c>
      <c r="Y60" s="1109">
        <v>2.5000000000000001E-2</v>
      </c>
      <c r="Z60" s="1109">
        <v>2.5000000000000001E-2</v>
      </c>
      <c r="AA60" s="1"/>
      <c r="AB60" s="63">
        <f t="shared" si="42"/>
        <v>1</v>
      </c>
      <c r="AC60" s="63">
        <f t="shared" si="43"/>
        <v>1.0249999999999999</v>
      </c>
      <c r="AD60" s="63">
        <f t="shared" si="44"/>
        <v>1.0506249999999999</v>
      </c>
      <c r="AE60" s="63">
        <f t="shared" si="45"/>
        <v>1.0768906249999999</v>
      </c>
      <c r="AF60" s="63">
        <f t="shared" si="46"/>
        <v>1.1038128906249998</v>
      </c>
      <c r="AG60" s="63">
        <f t="shared" si="47"/>
        <v>1.1314082128906247</v>
      </c>
      <c r="AH60" s="63">
        <f t="shared" si="48"/>
        <v>1.1596934182128902</v>
      </c>
      <c r="AI60" s="63">
        <f t="shared" si="49"/>
        <v>1.1886857536682123</v>
      </c>
      <c r="AJ60" s="63">
        <f t="shared" si="50"/>
        <v>1.2184028975099175</v>
      </c>
      <c r="AK60" s="63">
        <f t="shared" si="51"/>
        <v>1.2488629699476652</v>
      </c>
    </row>
    <row r="61" spans="1:37">
      <c r="A61" s="1496" t="str">
        <f>""" "&amp;Historical!A85&amp;" """</f>
        <v>"  "</v>
      </c>
      <c r="B61" s="735"/>
      <c r="C61" s="207"/>
      <c r="D61" s="1497">
        <f>Historical!V85</f>
        <v>0</v>
      </c>
      <c r="E61" s="1497">
        <f>D61/'Rent Roll_RedIQ 2'!$G$81</f>
        <v>0</v>
      </c>
      <c r="F61" s="1498">
        <f>Historical!T85</f>
        <v>0</v>
      </c>
      <c r="G61" s="1498">
        <f>F61/'Rent Roll_RedIQ 2'!$G$81</f>
        <v>0</v>
      </c>
      <c r="H61" s="1497">
        <f>Historical!R85</f>
        <v>0</v>
      </c>
      <c r="I61" s="1497">
        <f>H61/'Rent Roll_RedIQ 2'!$G$81</f>
        <v>0</v>
      </c>
      <c r="J61" s="1498">
        <f>Historical!P85</f>
        <v>0</v>
      </c>
      <c r="K61" s="1498">
        <f>J61/'Rent Roll_RedIQ 2'!$G$81</f>
        <v>0</v>
      </c>
      <c r="L61" s="1499"/>
      <c r="M61" s="1500">
        <f>N61*'Rent Roll_RedIQ 2'!$G$81</f>
        <v>0</v>
      </c>
      <c r="N61" s="1100">
        <f t="shared" si="52"/>
        <v>0</v>
      </c>
      <c r="O61" s="1495" t="s">
        <v>122</v>
      </c>
      <c r="P61" s="59"/>
      <c r="Q61" s="913"/>
      <c r="R61" s="1109">
        <v>2.5000000000000001E-2</v>
      </c>
      <c r="S61" s="1109">
        <v>2.5000000000000001E-2</v>
      </c>
      <c r="T61" s="1109">
        <v>2.5000000000000001E-2</v>
      </c>
      <c r="U61" s="1109">
        <v>2.5000000000000001E-2</v>
      </c>
      <c r="V61" s="1109">
        <v>2.5000000000000001E-2</v>
      </c>
      <c r="W61" s="1109">
        <v>2.5000000000000001E-2</v>
      </c>
      <c r="X61" s="1109">
        <v>2.5000000000000001E-2</v>
      </c>
      <c r="Y61" s="1109">
        <v>2.5000000000000001E-2</v>
      </c>
      <c r="Z61" s="1109">
        <v>2.5000000000000001E-2</v>
      </c>
      <c r="AA61" s="1"/>
      <c r="AB61" s="63">
        <f t="shared" si="42"/>
        <v>1</v>
      </c>
      <c r="AC61" s="63">
        <f t="shared" si="43"/>
        <v>1.0249999999999999</v>
      </c>
      <c r="AD61" s="63">
        <f t="shared" si="44"/>
        <v>1.0506249999999999</v>
      </c>
      <c r="AE61" s="63">
        <f t="shared" si="45"/>
        <v>1.0768906249999999</v>
      </c>
      <c r="AF61" s="63">
        <f t="shared" si="46"/>
        <v>1.1038128906249998</v>
      </c>
      <c r="AG61" s="63">
        <f t="shared" si="47"/>
        <v>1.1314082128906247</v>
      </c>
      <c r="AH61" s="63">
        <f t="shared" si="48"/>
        <v>1.1596934182128902</v>
      </c>
      <c r="AI61" s="63">
        <f t="shared" si="49"/>
        <v>1.1886857536682123</v>
      </c>
      <c r="AJ61" s="63">
        <f t="shared" si="50"/>
        <v>1.2184028975099175</v>
      </c>
      <c r="AK61" s="63">
        <f t="shared" si="51"/>
        <v>1.2488629699476652</v>
      </c>
    </row>
    <row r="62" spans="1:37">
      <c r="A62" s="1496" t="str">
        <f>""" "&amp;Historical!A86&amp;" """</f>
        <v>"  "</v>
      </c>
      <c r="B62" s="735"/>
      <c r="C62" s="207"/>
      <c r="D62" s="1497">
        <f>Historical!V86</f>
        <v>0</v>
      </c>
      <c r="E62" s="1497">
        <f>D62/'Rent Roll_RedIQ 2'!$G$81</f>
        <v>0</v>
      </c>
      <c r="F62" s="1498">
        <f>Historical!T86</f>
        <v>0</v>
      </c>
      <c r="G62" s="1498">
        <f>F62/'Rent Roll_RedIQ 2'!$G$81</f>
        <v>0</v>
      </c>
      <c r="H62" s="1497">
        <f>Historical!R86</f>
        <v>0</v>
      </c>
      <c r="I62" s="1497">
        <f>H62/'Rent Roll_RedIQ 2'!$G$81</f>
        <v>0</v>
      </c>
      <c r="J62" s="1498">
        <f>Historical!P86</f>
        <v>0</v>
      </c>
      <c r="K62" s="1498">
        <f>J62/'Rent Roll_RedIQ 2'!$G$81</f>
        <v>0</v>
      </c>
      <c r="L62" s="1499"/>
      <c r="M62" s="1500">
        <f>N62*'Rent Roll_RedIQ 2'!$G$81</f>
        <v>0</v>
      </c>
      <c r="N62" s="1100">
        <f t="shared" si="52"/>
        <v>0</v>
      </c>
      <c r="O62" s="1495" t="s">
        <v>122</v>
      </c>
      <c r="P62" s="322"/>
      <c r="Q62" s="913"/>
      <c r="R62" s="1109">
        <v>2.5000000000000001E-2</v>
      </c>
      <c r="S62" s="1109">
        <v>2.5000000000000001E-2</v>
      </c>
      <c r="T62" s="1109">
        <v>2.5000000000000001E-2</v>
      </c>
      <c r="U62" s="1109">
        <v>2.5000000000000001E-2</v>
      </c>
      <c r="V62" s="1109">
        <v>2.5000000000000001E-2</v>
      </c>
      <c r="W62" s="1109">
        <v>2.5000000000000001E-2</v>
      </c>
      <c r="X62" s="1109">
        <v>2.5000000000000001E-2</v>
      </c>
      <c r="Y62" s="1109">
        <v>2.5000000000000001E-2</v>
      </c>
      <c r="Z62" s="1109">
        <v>2.5000000000000001E-2</v>
      </c>
      <c r="AA62" s="1"/>
      <c r="AB62" s="63">
        <f t="shared" si="42"/>
        <v>1</v>
      </c>
      <c r="AC62" s="63">
        <f t="shared" si="43"/>
        <v>1.0249999999999999</v>
      </c>
      <c r="AD62" s="63">
        <f t="shared" si="44"/>
        <v>1.0506249999999999</v>
      </c>
      <c r="AE62" s="63">
        <f t="shared" si="45"/>
        <v>1.0768906249999999</v>
      </c>
      <c r="AF62" s="63">
        <f t="shared" si="46"/>
        <v>1.1038128906249998</v>
      </c>
      <c r="AG62" s="63">
        <f t="shared" si="47"/>
        <v>1.1314082128906247</v>
      </c>
      <c r="AH62" s="63">
        <f t="shared" si="48"/>
        <v>1.1596934182128902</v>
      </c>
      <c r="AI62" s="63">
        <f t="shared" si="49"/>
        <v>1.1886857536682123</v>
      </c>
      <c r="AJ62" s="63">
        <f t="shared" si="50"/>
        <v>1.2184028975099175</v>
      </c>
      <c r="AK62" s="63">
        <f t="shared" si="51"/>
        <v>1.2488629699476652</v>
      </c>
    </row>
    <row r="63" spans="1:37">
      <c r="A63" s="1496" t="str">
        <f>""" "&amp;Historical!A87&amp;" """</f>
        <v>"  "</v>
      </c>
      <c r="B63" s="735"/>
      <c r="C63" s="207"/>
      <c r="D63" s="1497">
        <f>Historical!V87</f>
        <v>0</v>
      </c>
      <c r="E63" s="1497">
        <f>D63/'Rent Roll_RedIQ 2'!$G$81</f>
        <v>0</v>
      </c>
      <c r="F63" s="1498">
        <f>Historical!T87</f>
        <v>0</v>
      </c>
      <c r="G63" s="1498">
        <f>F63/'Rent Roll_RedIQ 2'!$G$81</f>
        <v>0</v>
      </c>
      <c r="H63" s="1497">
        <f>Historical!R87</f>
        <v>0</v>
      </c>
      <c r="I63" s="1497">
        <f>H63/'Rent Roll_RedIQ 2'!$G$81</f>
        <v>0</v>
      </c>
      <c r="J63" s="1498">
        <f>Historical!P87</f>
        <v>0</v>
      </c>
      <c r="K63" s="1498">
        <f>J63/'Rent Roll_RedIQ 2'!$G$81</f>
        <v>0</v>
      </c>
      <c r="L63" s="1499"/>
      <c r="M63" s="1500">
        <f>N63*'Rent Roll_RedIQ 2'!$G$81</f>
        <v>0</v>
      </c>
      <c r="N63" s="1100">
        <f t="shared" si="52"/>
        <v>0</v>
      </c>
      <c r="O63" s="1495" t="s">
        <v>122</v>
      </c>
      <c r="P63" s="59"/>
      <c r="Q63" s="913"/>
      <c r="R63" s="1109">
        <v>2.5000000000000001E-2</v>
      </c>
      <c r="S63" s="1109">
        <v>2.5000000000000001E-2</v>
      </c>
      <c r="T63" s="1109">
        <v>2.5000000000000001E-2</v>
      </c>
      <c r="U63" s="1109">
        <v>2.5000000000000001E-2</v>
      </c>
      <c r="V63" s="1109">
        <v>2.5000000000000001E-2</v>
      </c>
      <c r="W63" s="1109">
        <v>2.5000000000000001E-2</v>
      </c>
      <c r="X63" s="1109">
        <v>2.5000000000000001E-2</v>
      </c>
      <c r="Y63" s="1109">
        <v>2.5000000000000001E-2</v>
      </c>
      <c r="Z63" s="1109">
        <v>2.5000000000000001E-2</v>
      </c>
      <c r="AA63" s="1"/>
      <c r="AB63" s="63">
        <f t="shared" si="42"/>
        <v>1</v>
      </c>
      <c r="AC63" s="63">
        <f t="shared" si="43"/>
        <v>1.0249999999999999</v>
      </c>
      <c r="AD63" s="63">
        <f t="shared" si="44"/>
        <v>1.0506249999999999</v>
      </c>
      <c r="AE63" s="63">
        <f t="shared" si="45"/>
        <v>1.0768906249999999</v>
      </c>
      <c r="AF63" s="63">
        <f t="shared" si="46"/>
        <v>1.1038128906249998</v>
      </c>
      <c r="AG63" s="63">
        <f t="shared" si="47"/>
        <v>1.1314082128906247</v>
      </c>
      <c r="AH63" s="63">
        <f t="shared" si="48"/>
        <v>1.1596934182128902</v>
      </c>
      <c r="AI63" s="63">
        <f t="shared" si="49"/>
        <v>1.1886857536682123</v>
      </c>
      <c r="AJ63" s="63">
        <f t="shared" si="50"/>
        <v>1.2184028975099175</v>
      </c>
      <c r="AK63" s="63">
        <f t="shared" si="51"/>
        <v>1.2488629699476652</v>
      </c>
    </row>
    <row r="64" spans="1:37">
      <c r="A64" s="1532" t="str">
        <f>""" "&amp;Historical!A88&amp;" """</f>
        <v>"  "</v>
      </c>
      <c r="B64" s="921"/>
      <c r="C64" s="209"/>
      <c r="D64" s="1526">
        <f>Historical!V88</f>
        <v>0</v>
      </c>
      <c r="E64" s="1526">
        <f>D64/'Rent Roll_RedIQ 2'!$G$81</f>
        <v>0</v>
      </c>
      <c r="F64" s="1527">
        <f>Historical!T88</f>
        <v>0</v>
      </c>
      <c r="G64" s="1527">
        <f>F64/'Rent Roll_RedIQ 2'!$G$81</f>
        <v>0</v>
      </c>
      <c r="H64" s="1526">
        <f>Historical!R88</f>
        <v>0</v>
      </c>
      <c r="I64" s="1526">
        <f>H64/'Rent Roll_RedIQ 2'!$G$81</f>
        <v>0</v>
      </c>
      <c r="J64" s="1527">
        <f>Historical!P88</f>
        <v>0</v>
      </c>
      <c r="K64" s="1527">
        <f>J64/'Rent Roll_RedIQ 2'!$G$81</f>
        <v>0</v>
      </c>
      <c r="L64" s="1528"/>
      <c r="M64" s="1529">
        <f>N64*'Rent Roll_RedIQ 2'!$G$81</f>
        <v>0</v>
      </c>
      <c r="N64" s="1100">
        <f t="shared" si="52"/>
        <v>0</v>
      </c>
      <c r="O64" s="1530" t="s">
        <v>122</v>
      </c>
      <c r="P64" s="1531"/>
      <c r="Q64" s="1518"/>
      <c r="R64" s="1519">
        <v>2.5000000000000001E-2</v>
      </c>
      <c r="S64" s="1519">
        <v>2.5000000000000001E-2</v>
      </c>
      <c r="T64" s="1519">
        <v>2.5000000000000001E-2</v>
      </c>
      <c r="U64" s="1519">
        <v>2.5000000000000001E-2</v>
      </c>
      <c r="V64" s="1519">
        <v>2.5000000000000001E-2</v>
      </c>
      <c r="W64" s="1519">
        <v>2.5000000000000001E-2</v>
      </c>
      <c r="X64" s="1519">
        <v>2.5000000000000001E-2</v>
      </c>
      <c r="Y64" s="1519">
        <v>2.5000000000000001E-2</v>
      </c>
      <c r="Z64" s="1519">
        <v>2.5000000000000001E-2</v>
      </c>
      <c r="AA64" s="1"/>
      <c r="AB64" s="63">
        <f t="shared" si="42"/>
        <v>1</v>
      </c>
      <c r="AC64" s="63">
        <f t="shared" si="43"/>
        <v>1.0249999999999999</v>
      </c>
      <c r="AD64" s="63">
        <f t="shared" si="44"/>
        <v>1.0506249999999999</v>
      </c>
      <c r="AE64" s="63">
        <f t="shared" si="45"/>
        <v>1.0768906249999999</v>
      </c>
      <c r="AF64" s="63">
        <f t="shared" si="46"/>
        <v>1.1038128906249998</v>
      </c>
      <c r="AG64" s="63">
        <f t="shared" si="47"/>
        <v>1.1314082128906247</v>
      </c>
      <c r="AH64" s="63">
        <f t="shared" si="48"/>
        <v>1.1596934182128902</v>
      </c>
      <c r="AI64" s="63">
        <f t="shared" si="49"/>
        <v>1.1886857536682123</v>
      </c>
      <c r="AJ64" s="63">
        <f t="shared" si="50"/>
        <v>1.2184028975099175</v>
      </c>
      <c r="AK64" s="63">
        <f t="shared" si="51"/>
        <v>1.2488629699476652</v>
      </c>
    </row>
    <row r="65" spans="1:37">
      <c r="A65" s="1488" t="str">
        <f>Historical!A89</f>
        <v>Make Ready</v>
      </c>
      <c r="B65" s="918"/>
      <c r="C65" s="206"/>
      <c r="D65" s="1489">
        <f>Historical!V89</f>
        <v>99653.499999999985</v>
      </c>
      <c r="E65" s="1489">
        <f>D65/'Rent Roll_RedIQ 2'!$G$81</f>
        <v>461.35879629629625</v>
      </c>
      <c r="F65" s="1490">
        <f>Historical!T89</f>
        <v>93432.98</v>
      </c>
      <c r="G65" s="1490">
        <f>F65/'Rent Roll_RedIQ 2'!$G$81</f>
        <v>432.56009259259258</v>
      </c>
      <c r="H65" s="1489">
        <f>Historical!R89</f>
        <v>96058.559999999998</v>
      </c>
      <c r="I65" s="1489">
        <f>H65/'Rent Roll_RedIQ 2'!$G$81</f>
        <v>444.71555555555557</v>
      </c>
      <c r="J65" s="1490">
        <f>Historical!P89</f>
        <v>152718.72</v>
      </c>
      <c r="K65" s="1490">
        <f>J65/'Rent Roll_RedIQ 2'!$G$81</f>
        <v>707.03111111111116</v>
      </c>
      <c r="L65" s="1491"/>
      <c r="M65" s="1500">
        <f>N65*'Rent Roll_RedIQ 2'!$G$81</f>
        <v>86400</v>
      </c>
      <c r="N65" s="1790">
        <v>400</v>
      </c>
      <c r="O65" s="1492" t="s">
        <v>122</v>
      </c>
      <c r="P65" s="322"/>
      <c r="Q65" s="913"/>
      <c r="R65" s="1109">
        <v>2.5000000000000001E-2</v>
      </c>
      <c r="S65" s="1109">
        <v>2.5000000000000001E-2</v>
      </c>
      <c r="T65" s="1109">
        <v>2.5000000000000001E-2</v>
      </c>
      <c r="U65" s="1109">
        <v>2.5000000000000001E-2</v>
      </c>
      <c r="V65" s="1109">
        <v>2.5000000000000001E-2</v>
      </c>
      <c r="W65" s="1109">
        <v>2.5000000000000001E-2</v>
      </c>
      <c r="X65" s="1109">
        <v>2.5000000000000001E-2</v>
      </c>
      <c r="Y65" s="1109">
        <v>2.5000000000000001E-2</v>
      </c>
      <c r="Z65" s="1109">
        <v>2.5000000000000001E-2</v>
      </c>
      <c r="AA65" s="1"/>
      <c r="AB65" s="63">
        <f t="shared" si="42"/>
        <v>1</v>
      </c>
      <c r="AC65" s="63">
        <f t="shared" si="43"/>
        <v>1.0249999999999999</v>
      </c>
      <c r="AD65" s="63">
        <f t="shared" si="44"/>
        <v>1.0506249999999999</v>
      </c>
      <c r="AE65" s="63">
        <f t="shared" si="45"/>
        <v>1.0768906249999999</v>
      </c>
      <c r="AF65" s="63">
        <f t="shared" si="46"/>
        <v>1.1038128906249998</v>
      </c>
      <c r="AG65" s="63">
        <f t="shared" si="47"/>
        <v>1.1314082128906247</v>
      </c>
      <c r="AH65" s="63">
        <f t="shared" si="48"/>
        <v>1.1596934182128902</v>
      </c>
      <c r="AI65" s="63">
        <f t="shared" si="49"/>
        <v>1.1886857536682123</v>
      </c>
      <c r="AJ65" s="63">
        <f t="shared" si="50"/>
        <v>1.2184028975099175</v>
      </c>
      <c r="AK65" s="63">
        <f t="shared" si="51"/>
        <v>1.2488629699476652</v>
      </c>
    </row>
    <row r="66" spans="1:37">
      <c r="A66" s="426" t="str">
        <f>Historical!A90</f>
        <v>Repairs &amp; Maintenance</v>
      </c>
      <c r="B66" s="735"/>
      <c r="C66" s="207"/>
      <c r="D66" s="1497">
        <f>Historical!V90</f>
        <v>57865.31</v>
      </c>
      <c r="E66" s="1497">
        <f>D66/'Rent Roll_RedIQ 2'!$G$81</f>
        <v>267.89495370370372</v>
      </c>
      <c r="F66" s="1498">
        <f>Historical!T90</f>
        <v>53092.34</v>
      </c>
      <c r="G66" s="1498">
        <f>F66/'Rent Roll_RedIQ 2'!$G$81</f>
        <v>245.79787037037036</v>
      </c>
      <c r="H66" s="1497">
        <f>Historical!R90</f>
        <v>31885.68</v>
      </c>
      <c r="I66" s="1497">
        <f>H66/'Rent Roll_RedIQ 2'!$G$81</f>
        <v>147.6188888888889</v>
      </c>
      <c r="J66" s="1498">
        <f>Historical!P90</f>
        <v>48261.599999999999</v>
      </c>
      <c r="K66" s="1498">
        <f>J66/'Rent Roll_RedIQ 2'!$G$81</f>
        <v>223.43333333333334</v>
      </c>
      <c r="L66" s="1499"/>
      <c r="M66" s="1500">
        <f>N66*'Rent Roll_RedIQ 2'!$G$81</f>
        <v>64800</v>
      </c>
      <c r="N66" s="1100">
        <v>300</v>
      </c>
      <c r="O66" s="1495" t="s">
        <v>122</v>
      </c>
      <c r="P66" s="59"/>
      <c r="Q66" s="913"/>
      <c r="R66" s="1109">
        <v>0.04</v>
      </c>
      <c r="S66" s="1109">
        <v>0.04</v>
      </c>
      <c r="T66" s="1109">
        <v>0.04</v>
      </c>
      <c r="U66" s="1109">
        <v>0.04</v>
      </c>
      <c r="V66" s="1109">
        <v>0.04</v>
      </c>
      <c r="W66" s="1109">
        <v>0.04</v>
      </c>
      <c r="X66" s="1109">
        <v>0.04</v>
      </c>
      <c r="Y66" s="1109">
        <v>0.04</v>
      </c>
      <c r="Z66" s="1109">
        <v>0.04</v>
      </c>
      <c r="AA66" s="1"/>
      <c r="AB66" s="63">
        <f t="shared" si="42"/>
        <v>1</v>
      </c>
      <c r="AC66" s="63">
        <f t="shared" si="43"/>
        <v>1.04</v>
      </c>
      <c r="AD66" s="63">
        <f t="shared" si="44"/>
        <v>1.0816000000000001</v>
      </c>
      <c r="AE66" s="63">
        <f t="shared" si="45"/>
        <v>1.1248640000000001</v>
      </c>
      <c r="AF66" s="63">
        <f t="shared" si="46"/>
        <v>1.1698585600000002</v>
      </c>
      <c r="AG66" s="63">
        <f t="shared" si="47"/>
        <v>1.2166529024000003</v>
      </c>
      <c r="AH66" s="63">
        <f t="shared" si="48"/>
        <v>1.2653190184960004</v>
      </c>
      <c r="AI66" s="63">
        <f t="shared" si="49"/>
        <v>1.3159317792358405</v>
      </c>
      <c r="AJ66" s="63">
        <f t="shared" si="50"/>
        <v>1.3685690504052741</v>
      </c>
      <c r="AK66" s="63">
        <f t="shared" si="51"/>
        <v>1.4233118124214852</v>
      </c>
    </row>
    <row r="67" spans="1:37">
      <c r="A67" s="426" t="str">
        <f>Historical!A91</f>
        <v>Marketing</v>
      </c>
      <c r="B67" s="735"/>
      <c r="C67" s="207"/>
      <c r="D67" s="1497">
        <f>Historical!V91</f>
        <v>49279.72</v>
      </c>
      <c r="E67" s="1497">
        <f>D67/'Rent Roll_RedIQ 2'!$G$81</f>
        <v>228.14685185185186</v>
      </c>
      <c r="F67" s="1498">
        <f>Historical!T91</f>
        <v>56121.359999999993</v>
      </c>
      <c r="G67" s="1498">
        <f>F67/'Rent Roll_RedIQ 2'!$G$81</f>
        <v>259.82111111111107</v>
      </c>
      <c r="H67" s="1497">
        <f>Historical!R91</f>
        <v>46139.479999999996</v>
      </c>
      <c r="I67" s="1497">
        <f>H67/'Rent Roll_RedIQ 2'!$G$81</f>
        <v>213.6087037037037</v>
      </c>
      <c r="J67" s="1498">
        <f>Historical!P91</f>
        <v>41453.159999999996</v>
      </c>
      <c r="K67" s="1498">
        <f>J67/'Rent Roll_RedIQ 2'!$G$81</f>
        <v>191.91277777777776</v>
      </c>
      <c r="L67" s="1499"/>
      <c r="M67" s="1500">
        <f>N67*'Rent Roll_RedIQ 2'!$G$81</f>
        <v>75600</v>
      </c>
      <c r="N67" s="1100">
        <v>350</v>
      </c>
      <c r="O67" s="1495" t="s">
        <v>122</v>
      </c>
      <c r="P67" s="322"/>
      <c r="Q67" s="913"/>
      <c r="R67" s="1107">
        <v>2.5000000000000001E-2</v>
      </c>
      <c r="S67" s="1107">
        <v>2.5000000000000001E-2</v>
      </c>
      <c r="T67" s="1109">
        <v>2.5000000000000001E-2</v>
      </c>
      <c r="U67" s="1109">
        <v>2.5000000000000001E-2</v>
      </c>
      <c r="V67" s="1109">
        <v>2.5000000000000001E-2</v>
      </c>
      <c r="W67" s="1109">
        <v>2.5000000000000001E-2</v>
      </c>
      <c r="X67" s="1109">
        <v>2.5000000000000001E-2</v>
      </c>
      <c r="Y67" s="1109">
        <v>2.5000000000000001E-2</v>
      </c>
      <c r="Z67" s="1109">
        <v>2.5000000000000001E-2</v>
      </c>
      <c r="AA67" s="1"/>
      <c r="AB67" s="63">
        <f t="shared" si="42"/>
        <v>1</v>
      </c>
      <c r="AC67" s="63">
        <f t="shared" si="43"/>
        <v>1.0249999999999999</v>
      </c>
      <c r="AD67" s="63">
        <f t="shared" si="44"/>
        <v>1.0506249999999999</v>
      </c>
      <c r="AE67" s="63">
        <f t="shared" si="45"/>
        <v>1.0768906249999999</v>
      </c>
      <c r="AF67" s="63">
        <f t="shared" si="46"/>
        <v>1.1038128906249998</v>
      </c>
      <c r="AG67" s="63">
        <f t="shared" si="47"/>
        <v>1.1314082128906247</v>
      </c>
      <c r="AH67" s="63">
        <f t="shared" si="48"/>
        <v>1.1596934182128902</v>
      </c>
      <c r="AI67" s="63">
        <f t="shared" si="49"/>
        <v>1.1886857536682123</v>
      </c>
      <c r="AJ67" s="63">
        <f t="shared" si="50"/>
        <v>1.2184028975099175</v>
      </c>
      <c r="AK67" s="63">
        <f t="shared" si="51"/>
        <v>1.2488629699476652</v>
      </c>
    </row>
    <row r="68" spans="1:37">
      <c r="A68" s="924" t="str">
        <f>Historical!A92</f>
        <v>Administrative</v>
      </c>
      <c r="B68" s="1534"/>
      <c r="C68" s="208"/>
      <c r="D68" s="1511">
        <f>Historical!V92</f>
        <v>60094.899999999994</v>
      </c>
      <c r="E68" s="1511">
        <f>D68/'Rent Roll_RedIQ 2'!$G$81</f>
        <v>278.2171296296296</v>
      </c>
      <c r="F68" s="1512">
        <f>Historical!T92</f>
        <v>72824.100000000006</v>
      </c>
      <c r="G68" s="1512">
        <f>F68/'Rent Roll_RedIQ 2'!$G$81</f>
        <v>337.14861111111117</v>
      </c>
      <c r="H68" s="1511">
        <f>Historical!R92</f>
        <v>70353.919999999998</v>
      </c>
      <c r="I68" s="1511">
        <f>H68/'Rent Roll_RedIQ 2'!$G$81</f>
        <v>325.71259259259256</v>
      </c>
      <c r="J68" s="1512">
        <f>Historical!P92</f>
        <v>41800.68</v>
      </c>
      <c r="K68" s="1512">
        <f>J68/'Rent Roll_RedIQ 2'!$G$81</f>
        <v>193.52166666666668</v>
      </c>
      <c r="L68" s="1513"/>
      <c r="M68" s="1500">
        <f>N68*'Rent Roll_RedIQ 2'!$G$81</f>
        <v>75600</v>
      </c>
      <c r="N68" s="1100">
        <v>350</v>
      </c>
      <c r="O68" s="1515" t="s">
        <v>122</v>
      </c>
      <c r="P68" s="59"/>
      <c r="Q68" s="1218"/>
      <c r="R68" s="1108">
        <v>2.5000000000000001E-2</v>
      </c>
      <c r="S68" s="1745">
        <v>2.5000000000000001E-2</v>
      </c>
      <c r="T68" s="1108">
        <v>2.5000000000000001E-2</v>
      </c>
      <c r="U68" s="1108">
        <v>2.5000000000000001E-2</v>
      </c>
      <c r="V68" s="1108">
        <v>2.5000000000000001E-2</v>
      </c>
      <c r="W68" s="1108">
        <v>2.5000000000000001E-2</v>
      </c>
      <c r="X68" s="1108">
        <v>2.5000000000000001E-2</v>
      </c>
      <c r="Y68" s="1108">
        <v>2.5000000000000001E-2</v>
      </c>
      <c r="Z68" s="1108">
        <v>2.5000000000000001E-2</v>
      </c>
      <c r="AA68" s="1"/>
      <c r="AB68" s="63">
        <f t="shared" si="42"/>
        <v>1</v>
      </c>
      <c r="AC68" s="63">
        <f t="shared" si="43"/>
        <v>1.0249999999999999</v>
      </c>
      <c r="AD68" s="63">
        <f t="shared" si="44"/>
        <v>1.0506249999999999</v>
      </c>
      <c r="AE68" s="63">
        <f t="shared" si="45"/>
        <v>1.0768906249999999</v>
      </c>
      <c r="AF68" s="63">
        <f t="shared" si="46"/>
        <v>1.1038128906249998</v>
      </c>
      <c r="AG68" s="63">
        <f t="shared" si="47"/>
        <v>1.1314082128906247</v>
      </c>
      <c r="AH68" s="63">
        <f t="shared" si="48"/>
        <v>1.1596934182128902</v>
      </c>
      <c r="AI68" s="63">
        <f t="shared" si="49"/>
        <v>1.1886857536682123</v>
      </c>
      <c r="AJ68" s="63">
        <f t="shared" si="50"/>
        <v>1.2184028975099175</v>
      </c>
      <c r="AK68" s="63">
        <f t="shared" si="51"/>
        <v>1.2488629699476652</v>
      </c>
    </row>
    <row r="69" spans="1:37">
      <c r="A69" s="1533" t="str">
        <f>Historical!A93</f>
        <v>Utilities</v>
      </c>
      <c r="B69" s="1005"/>
      <c r="C69" s="1005"/>
      <c r="D69" s="1520">
        <f>Historical!V93</f>
        <v>378212.57</v>
      </c>
      <c r="E69" s="1520">
        <f>D69/'Rent Roll_RedIQ 2'!$G$81</f>
        <v>1750.9841203703704</v>
      </c>
      <c r="F69" s="1521">
        <f>Historical!T93</f>
        <v>412435.37999999995</v>
      </c>
      <c r="G69" s="1521">
        <f>F69/'Rent Roll_RedIQ 2'!$G$81</f>
        <v>1909.4230555555553</v>
      </c>
      <c r="H69" s="1520">
        <f>Historical!R93</f>
        <v>397447.19999999995</v>
      </c>
      <c r="I69" s="1520">
        <f>H69/'Rent Roll_RedIQ 2'!$G$81</f>
        <v>1840.0333333333331</v>
      </c>
      <c r="J69" s="1521">
        <f>Historical!P93</f>
        <v>395206.19999999995</v>
      </c>
      <c r="K69" s="1521">
        <f>J69/'Rent Roll_RedIQ 2'!$G$81</f>
        <v>1829.6583333333331</v>
      </c>
      <c r="L69" s="1522"/>
      <c r="M69" s="1523">
        <f>SUM(M70:M84)</f>
        <v>356425.60449999996</v>
      </c>
      <c r="N69" s="1523">
        <f>M69/'Rent Roll_RedIQ 2'!$G$81</f>
        <v>1650.1185393518517</v>
      </c>
      <c r="O69" s="1524" t="s">
        <v>122</v>
      </c>
      <c r="P69" s="1525"/>
      <c r="Q69" s="1517"/>
      <c r="R69" s="1590"/>
      <c r="S69" s="1590"/>
      <c r="T69" s="1590"/>
      <c r="U69" s="1590"/>
      <c r="V69" s="1590"/>
      <c r="W69" s="1590"/>
      <c r="X69" s="1590"/>
      <c r="Y69" s="1590"/>
      <c r="Z69" s="1590"/>
      <c r="AA69" s="1"/>
      <c r="AB69" s="1516"/>
      <c r="AC69" s="1516"/>
      <c r="AD69" s="1516"/>
      <c r="AE69" s="1516"/>
      <c r="AF69" s="1516"/>
      <c r="AG69" s="1516"/>
      <c r="AH69" s="1516"/>
      <c r="AI69" s="1516"/>
      <c r="AJ69" s="1516"/>
      <c r="AK69" s="1516"/>
    </row>
    <row r="70" spans="1:37">
      <c r="A70" s="1496" t="str">
        <f>""" "&amp;Historical!A94&amp;" """</f>
        <v>" 5509 - Trash Removal "</v>
      </c>
      <c r="B70" s="1501"/>
      <c r="C70" s="342"/>
      <c r="D70" s="1497">
        <f>Historical!V94</f>
        <v>42509.869999999995</v>
      </c>
      <c r="E70" s="1497">
        <f>D70/'Rent Roll_RedIQ 2'!$G$81</f>
        <v>196.80495370370369</v>
      </c>
      <c r="F70" s="1498">
        <f>Historical!T94</f>
        <v>43568.340000000004</v>
      </c>
      <c r="G70" s="1498">
        <f>F70/'Rent Roll_RedIQ 2'!$G$81</f>
        <v>201.70527777777781</v>
      </c>
      <c r="H70" s="1497">
        <f>Historical!R94</f>
        <v>43439.479999999996</v>
      </c>
      <c r="I70" s="1497">
        <f>H70/'Rent Roll_RedIQ 2'!$G$81</f>
        <v>201.1087037037037</v>
      </c>
      <c r="J70" s="1498">
        <f>Historical!P94</f>
        <v>43899.72</v>
      </c>
      <c r="K70" s="1498">
        <f>J70/'Rent Roll_RedIQ 2'!$G$81</f>
        <v>203.23944444444444</v>
      </c>
      <c r="L70" s="1499"/>
      <c r="M70" s="1500">
        <f>N70*'Rent Roll_RedIQ 2'!$G$81</f>
        <v>43785.166099999995</v>
      </c>
      <c r="N70" s="1100">
        <f>E70*1.03</f>
        <v>202.7091023148148</v>
      </c>
      <c r="O70" s="1495" t="s">
        <v>122</v>
      </c>
      <c r="P70" s="1859"/>
      <c r="Q70" s="913"/>
      <c r="R70" s="1109">
        <v>2.5000000000000001E-2</v>
      </c>
      <c r="S70" s="1109">
        <v>2.5000000000000001E-2</v>
      </c>
      <c r="T70" s="1109">
        <v>2.5000000000000001E-2</v>
      </c>
      <c r="U70" s="1109">
        <v>2.5000000000000001E-2</v>
      </c>
      <c r="V70" s="1109">
        <v>2.5000000000000001E-2</v>
      </c>
      <c r="W70" s="1109">
        <v>2.5000000000000001E-2</v>
      </c>
      <c r="X70" s="1109">
        <v>2.5000000000000001E-2</v>
      </c>
      <c r="Y70" s="1109">
        <v>2.5000000000000001E-2</v>
      </c>
      <c r="Z70" s="1109">
        <v>2.5000000000000001E-2</v>
      </c>
      <c r="AA70" s="1"/>
      <c r="AB70" s="63">
        <f t="shared" si="42"/>
        <v>1</v>
      </c>
      <c r="AC70" s="63">
        <f t="shared" ref="AC70:AC73" si="53">AB70*(1+R70)</f>
        <v>1.0249999999999999</v>
      </c>
      <c r="AD70" s="63">
        <f t="shared" ref="AD70:AD73" si="54">AC70*(1+S70)</f>
        <v>1.0506249999999999</v>
      </c>
      <c r="AE70" s="63">
        <f t="shared" ref="AE70:AE73" si="55">AD70*(1+T70)</f>
        <v>1.0768906249999999</v>
      </c>
      <c r="AF70" s="63">
        <f t="shared" ref="AF70:AF73" si="56">AE70*(1+U70)</f>
        <v>1.1038128906249998</v>
      </c>
      <c r="AG70" s="63">
        <f t="shared" ref="AG70:AG73" si="57">AF70*(1+V70)</f>
        <v>1.1314082128906247</v>
      </c>
      <c r="AH70" s="63">
        <f t="shared" ref="AH70:AH73" si="58">AG70*(1+W70)</f>
        <v>1.1596934182128902</v>
      </c>
      <c r="AI70" s="63">
        <f t="shared" ref="AI70:AI73" si="59">AH70*(1+X70)</f>
        <v>1.1886857536682123</v>
      </c>
      <c r="AJ70" s="63">
        <f t="shared" ref="AJ70:AJ73" si="60">AI70*(1+Y70)</f>
        <v>1.2184028975099175</v>
      </c>
      <c r="AK70" s="63">
        <f t="shared" ref="AK70:AK73" si="61">AJ70*(1+Z70)</f>
        <v>1.2488629699476652</v>
      </c>
    </row>
    <row r="71" spans="1:37">
      <c r="A71" s="1496" t="str">
        <f>""" "&amp;Historical!A95&amp;" """</f>
        <v>" 5700 - Electricity-Clubhouse/Office "</v>
      </c>
      <c r="B71" s="1501"/>
      <c r="C71" s="342"/>
      <c r="D71" s="1497">
        <f>Historical!V95</f>
        <v>15678.46</v>
      </c>
      <c r="E71" s="1497">
        <f>D71/'Rent Roll_RedIQ 2'!$G$81</f>
        <v>72.585462962962964</v>
      </c>
      <c r="F71" s="1498">
        <f>Historical!T95</f>
        <v>16441.22</v>
      </c>
      <c r="G71" s="1498">
        <f>F71/'Rent Roll_RedIQ 2'!$G$81</f>
        <v>76.116759259259268</v>
      </c>
      <c r="H71" s="1497">
        <f>Historical!R95</f>
        <v>15601.64</v>
      </c>
      <c r="I71" s="1497">
        <f>H71/'Rent Roll_RedIQ 2'!$G$81</f>
        <v>72.229814814814816</v>
      </c>
      <c r="J71" s="1498">
        <f>Historical!P95</f>
        <v>13425.36</v>
      </c>
      <c r="K71" s="1498">
        <f>J71/'Rent Roll_RedIQ 2'!$G$81</f>
        <v>62.154444444444444</v>
      </c>
      <c r="L71" s="1499"/>
      <c r="M71" s="1500">
        <f>N71*'Rent Roll_RedIQ 2'!$G$81</f>
        <v>16148.813800000002</v>
      </c>
      <c r="N71" s="1100">
        <f>E71*1.03</f>
        <v>74.763026851851862</v>
      </c>
      <c r="O71" s="1495" t="s">
        <v>122</v>
      </c>
      <c r="P71" s="322"/>
      <c r="Q71" s="913"/>
      <c r="R71" s="1109">
        <v>2.5000000000000001E-2</v>
      </c>
      <c r="S71" s="1109">
        <v>2.5000000000000001E-2</v>
      </c>
      <c r="T71" s="1109">
        <v>2.5000000000000001E-2</v>
      </c>
      <c r="U71" s="1109">
        <v>2.5000000000000001E-2</v>
      </c>
      <c r="V71" s="1109">
        <v>2.5000000000000001E-2</v>
      </c>
      <c r="W71" s="1109">
        <v>2.5000000000000001E-2</v>
      </c>
      <c r="X71" s="1109">
        <v>2.5000000000000001E-2</v>
      </c>
      <c r="Y71" s="1109">
        <v>2.5000000000000001E-2</v>
      </c>
      <c r="Z71" s="1109">
        <v>2.5000000000000001E-2</v>
      </c>
      <c r="AA71" s="1"/>
      <c r="AB71" s="63">
        <f t="shared" si="42"/>
        <v>1</v>
      </c>
      <c r="AC71" s="63">
        <f t="shared" si="53"/>
        <v>1.0249999999999999</v>
      </c>
      <c r="AD71" s="63">
        <f t="shared" si="54"/>
        <v>1.0506249999999999</v>
      </c>
      <c r="AE71" s="63">
        <f t="shared" si="55"/>
        <v>1.0768906249999999</v>
      </c>
      <c r="AF71" s="63">
        <f t="shared" si="56"/>
        <v>1.1038128906249998</v>
      </c>
      <c r="AG71" s="63">
        <f t="shared" si="57"/>
        <v>1.1314082128906247</v>
      </c>
      <c r="AH71" s="63">
        <f t="shared" si="58"/>
        <v>1.1596934182128902</v>
      </c>
      <c r="AI71" s="63">
        <f t="shared" si="59"/>
        <v>1.1886857536682123</v>
      </c>
      <c r="AJ71" s="63">
        <f t="shared" si="60"/>
        <v>1.2184028975099175</v>
      </c>
      <c r="AK71" s="63">
        <f t="shared" si="61"/>
        <v>1.2488629699476652</v>
      </c>
    </row>
    <row r="72" spans="1:37">
      <c r="A72" s="1496" t="str">
        <f>""" "&amp;Historical!A96&amp;" """</f>
        <v>" 5705 - Electricity-Vacants "</v>
      </c>
      <c r="B72" s="1501"/>
      <c r="C72" s="342"/>
      <c r="D72" s="1497">
        <f>Historical!V96</f>
        <v>12753.74</v>
      </c>
      <c r="E72" s="1497">
        <f>D72/'Rent Roll_RedIQ 2'!$G$81</f>
        <v>59.045092592592589</v>
      </c>
      <c r="F72" s="1498">
        <f>Historical!T96</f>
        <v>16748.14</v>
      </c>
      <c r="G72" s="1498">
        <f>F72/'Rent Roll_RedIQ 2'!$G$81</f>
        <v>77.537685185185182</v>
      </c>
      <c r="H72" s="1497">
        <f>Historical!R96</f>
        <v>14101.8</v>
      </c>
      <c r="I72" s="1497">
        <f>H72/'Rent Roll_RedIQ 2'!$G$81</f>
        <v>65.286111111111111</v>
      </c>
      <c r="J72" s="1498">
        <f>Historical!P96</f>
        <v>19683</v>
      </c>
      <c r="K72" s="1498">
        <f>J72/'Rent Roll_RedIQ 2'!$G$81</f>
        <v>91.125</v>
      </c>
      <c r="L72" s="1499"/>
      <c r="M72" s="1500">
        <f>N72*'Rent Roll_RedIQ 2'!$G$81</f>
        <v>13136.352199999999</v>
      </c>
      <c r="N72" s="1100">
        <f>E72*1.03</f>
        <v>60.816445370370367</v>
      </c>
      <c r="O72" s="1495" t="s">
        <v>122</v>
      </c>
      <c r="P72" s="59"/>
      <c r="Q72" s="913"/>
      <c r="R72" s="1109">
        <v>2.5000000000000001E-2</v>
      </c>
      <c r="S72" s="1109">
        <v>2.5000000000000001E-2</v>
      </c>
      <c r="T72" s="1109">
        <v>2.5000000000000001E-2</v>
      </c>
      <c r="U72" s="1109">
        <v>2.5000000000000001E-2</v>
      </c>
      <c r="V72" s="1109">
        <v>2.5000000000000001E-2</v>
      </c>
      <c r="W72" s="1109">
        <v>2.5000000000000001E-2</v>
      </c>
      <c r="X72" s="1109">
        <v>2.5000000000000001E-2</v>
      </c>
      <c r="Y72" s="1109">
        <v>2.5000000000000001E-2</v>
      </c>
      <c r="Z72" s="1109">
        <v>2.5000000000000001E-2</v>
      </c>
      <c r="AA72" s="1"/>
      <c r="AB72" s="63">
        <f t="shared" si="42"/>
        <v>1</v>
      </c>
      <c r="AC72" s="63">
        <f t="shared" si="53"/>
        <v>1.0249999999999999</v>
      </c>
      <c r="AD72" s="63">
        <f t="shared" si="54"/>
        <v>1.0506249999999999</v>
      </c>
      <c r="AE72" s="63">
        <f t="shared" si="55"/>
        <v>1.0768906249999999</v>
      </c>
      <c r="AF72" s="63">
        <f t="shared" si="56"/>
        <v>1.1038128906249998</v>
      </c>
      <c r="AG72" s="63">
        <f t="shared" si="57"/>
        <v>1.1314082128906247</v>
      </c>
      <c r="AH72" s="63">
        <f t="shared" si="58"/>
        <v>1.1596934182128902</v>
      </c>
      <c r="AI72" s="63">
        <f t="shared" si="59"/>
        <v>1.1886857536682123</v>
      </c>
      <c r="AJ72" s="63">
        <f t="shared" si="60"/>
        <v>1.2184028975099175</v>
      </c>
      <c r="AK72" s="63">
        <f t="shared" si="61"/>
        <v>1.2488629699476652</v>
      </c>
    </row>
    <row r="73" spans="1:37">
      <c r="A73" s="1496" t="str">
        <f>""" "&amp;Historical!A97&amp;" """</f>
        <v>" 5710 - Electricity - Common "</v>
      </c>
      <c r="B73" s="1501"/>
      <c r="C73" s="342"/>
      <c r="D73" s="1497">
        <f>Historical!V97</f>
        <v>21913.57</v>
      </c>
      <c r="E73" s="1497">
        <f>D73/'Rent Roll_RedIQ 2'!$G$81</f>
        <v>101.45171296296296</v>
      </c>
      <c r="F73" s="1498">
        <f>Historical!T97</f>
        <v>21105.540000000005</v>
      </c>
      <c r="G73" s="1498">
        <f>F73/'Rent Roll_RedIQ 2'!$G$81</f>
        <v>97.710833333333355</v>
      </c>
      <c r="H73" s="1497">
        <f>Historical!R97</f>
        <v>23272.880000000001</v>
      </c>
      <c r="I73" s="1497">
        <f>H73/'Rent Roll_RedIQ 2'!$G$81</f>
        <v>107.74481481481482</v>
      </c>
      <c r="J73" s="1498">
        <f>Historical!P97</f>
        <v>27720.36</v>
      </c>
      <c r="K73" s="1498">
        <f>J73/'Rent Roll_RedIQ 2'!$G$81</f>
        <v>128.33500000000001</v>
      </c>
      <c r="L73" s="1499"/>
      <c r="M73" s="1500">
        <f>N73*'Rent Roll_RedIQ 2'!$G$81</f>
        <v>22570.9771</v>
      </c>
      <c r="N73" s="1100">
        <f>E73*1.03</f>
        <v>104.49526435185184</v>
      </c>
      <c r="O73" s="1495" t="s">
        <v>122</v>
      </c>
      <c r="P73" s="322"/>
      <c r="Q73" s="913"/>
      <c r="R73" s="1109">
        <v>2.5000000000000001E-2</v>
      </c>
      <c r="S73" s="1109">
        <v>2.5000000000000001E-2</v>
      </c>
      <c r="T73" s="1109">
        <v>2.5000000000000001E-2</v>
      </c>
      <c r="U73" s="1109">
        <v>2.5000000000000001E-2</v>
      </c>
      <c r="V73" s="1109">
        <v>2.5000000000000001E-2</v>
      </c>
      <c r="W73" s="1109">
        <v>2.5000000000000001E-2</v>
      </c>
      <c r="X73" s="1109">
        <v>2.5000000000000001E-2</v>
      </c>
      <c r="Y73" s="1109">
        <v>2.5000000000000001E-2</v>
      </c>
      <c r="Z73" s="1109">
        <v>2.5000000000000001E-2</v>
      </c>
      <c r="AA73" s="1"/>
      <c r="AB73" s="63">
        <f t="shared" si="42"/>
        <v>1</v>
      </c>
      <c r="AC73" s="63">
        <f t="shared" si="53"/>
        <v>1.0249999999999999</v>
      </c>
      <c r="AD73" s="63">
        <f t="shared" si="54"/>
        <v>1.0506249999999999</v>
      </c>
      <c r="AE73" s="63">
        <f t="shared" si="55"/>
        <v>1.0768906249999999</v>
      </c>
      <c r="AF73" s="63">
        <f t="shared" si="56"/>
        <v>1.1038128906249998</v>
      </c>
      <c r="AG73" s="63">
        <f t="shared" si="57"/>
        <v>1.1314082128906247</v>
      </c>
      <c r="AH73" s="63">
        <f t="shared" si="58"/>
        <v>1.1596934182128902</v>
      </c>
      <c r="AI73" s="63">
        <f t="shared" si="59"/>
        <v>1.1886857536682123</v>
      </c>
      <c r="AJ73" s="63">
        <f t="shared" si="60"/>
        <v>1.2184028975099175</v>
      </c>
      <c r="AK73" s="63">
        <f t="shared" si="61"/>
        <v>1.2488629699476652</v>
      </c>
    </row>
    <row r="74" spans="1:37">
      <c r="A74" s="1496" t="str">
        <f>""" "&amp;Historical!A98&amp;" """</f>
        <v>" 5715 - Natural Gas - Common "</v>
      </c>
      <c r="B74" s="1501"/>
      <c r="C74" s="342"/>
      <c r="D74" s="1497">
        <f>Historical!V98</f>
        <v>654.78000000000009</v>
      </c>
      <c r="E74" s="1497">
        <f>D74/'Rent Roll_RedIQ 2'!$G$81</f>
        <v>3.0313888888888894</v>
      </c>
      <c r="F74" s="1498">
        <f>Historical!T98</f>
        <v>677.19999999999993</v>
      </c>
      <c r="G74" s="1498">
        <f>F74/'Rent Roll_RedIQ 2'!$G$81</f>
        <v>3.1351851851851849</v>
      </c>
      <c r="H74" s="1497">
        <f>Historical!R98</f>
        <v>742.72</v>
      </c>
      <c r="I74" s="1497">
        <f>H74/'Rent Roll_RedIQ 2'!$G$81</f>
        <v>3.4385185185185185</v>
      </c>
      <c r="J74" s="1498">
        <f>Historical!P98</f>
        <v>867.96</v>
      </c>
      <c r="K74" s="1498">
        <f>J74/'Rent Roll_RedIQ 2'!$G$81</f>
        <v>4.0183333333333335</v>
      </c>
      <c r="L74" s="1499"/>
      <c r="M74" s="1500">
        <f>N74*'Rent Roll_RedIQ 2'!$G$81</f>
        <v>674.42340000000013</v>
      </c>
      <c r="N74" s="1100">
        <f>E74*1.03</f>
        <v>3.1223305555555561</v>
      </c>
      <c r="O74" s="1495" t="s">
        <v>122</v>
      </c>
      <c r="P74" s="322"/>
      <c r="Q74" s="913"/>
      <c r="R74" s="1109">
        <v>2.5000000000000001E-2</v>
      </c>
      <c r="S74" s="1109">
        <v>2.5000000000000001E-2</v>
      </c>
      <c r="T74" s="1109">
        <v>2.5000000000000001E-2</v>
      </c>
      <c r="U74" s="1109">
        <v>2.5000000000000001E-2</v>
      </c>
      <c r="V74" s="1109">
        <v>2.5000000000000001E-2</v>
      </c>
      <c r="W74" s="1109">
        <v>2.5000000000000001E-2</v>
      </c>
      <c r="X74" s="1109">
        <v>2.5000000000000001E-2</v>
      </c>
      <c r="Y74" s="1109">
        <v>2.5000000000000001E-2</v>
      </c>
      <c r="Z74" s="1109">
        <v>2.5000000000000001E-2</v>
      </c>
      <c r="AA74" s="1"/>
      <c r="AB74" s="63">
        <f t="shared" si="42"/>
        <v>1</v>
      </c>
      <c r="AC74" s="63">
        <f t="shared" ref="AC74:AC84" si="62">AB74*(1+R74)</f>
        <v>1.0249999999999999</v>
      </c>
      <c r="AD74" s="63">
        <f t="shared" ref="AD74:AD84" si="63">AC74*(1+S74)</f>
        <v>1.0506249999999999</v>
      </c>
      <c r="AE74" s="63">
        <f t="shared" ref="AE74:AE84" si="64">AD74*(1+T74)</f>
        <v>1.0768906249999999</v>
      </c>
      <c r="AF74" s="63">
        <f t="shared" ref="AF74:AF84" si="65">AE74*(1+U74)</f>
        <v>1.1038128906249998</v>
      </c>
      <c r="AG74" s="63">
        <f t="shared" ref="AG74:AG84" si="66">AF74*(1+V74)</f>
        <v>1.1314082128906247</v>
      </c>
      <c r="AH74" s="63">
        <f t="shared" ref="AH74:AH84" si="67">AG74*(1+W74)</f>
        <v>1.1596934182128902</v>
      </c>
      <c r="AI74" s="63">
        <f t="shared" ref="AI74:AI84" si="68">AH74*(1+X74)</f>
        <v>1.1886857536682123</v>
      </c>
      <c r="AJ74" s="63">
        <f t="shared" ref="AJ74:AJ84" si="69">AI74*(1+Y74)</f>
        <v>1.2184028975099175</v>
      </c>
      <c r="AK74" s="63">
        <f t="shared" ref="AK74:AK84" si="70">AJ74*(1+Z74)</f>
        <v>1.2488629699476652</v>
      </c>
    </row>
    <row r="75" spans="1:37">
      <c r="A75" s="1496" t="str">
        <f>""" "&amp;Historical!A99&amp;" """</f>
        <v>" 5720 - Water &amp; Sewer "</v>
      </c>
      <c r="B75" s="1501"/>
      <c r="C75" s="342"/>
      <c r="D75" s="1497">
        <f>Historical!V99</f>
        <v>270397.42</v>
      </c>
      <c r="E75" s="1497">
        <f>D75/'Rent Roll_RedIQ 2'!$G$81</f>
        <v>1251.8399074074073</v>
      </c>
      <c r="F75" s="1498">
        <f>Historical!T99</f>
        <v>299366.18</v>
      </c>
      <c r="G75" s="1498">
        <f>F75/'Rent Roll_RedIQ 2'!$G$81</f>
        <v>1385.954537037037</v>
      </c>
      <c r="H75" s="1497">
        <f>Historical!R99</f>
        <v>296394.08</v>
      </c>
      <c r="I75" s="1497">
        <f>H75/'Rent Roll_RedIQ 2'!$G$81</f>
        <v>1372.1948148148149</v>
      </c>
      <c r="J75" s="1498">
        <f>Historical!P99</f>
        <v>288846.36</v>
      </c>
      <c r="K75" s="1498">
        <f>J75/'Rent Roll_RedIQ 2'!$G$81</f>
        <v>1337.2516666666666</v>
      </c>
      <c r="L75" s="1499"/>
      <c r="M75" s="1500">
        <f>N75*'Rent Roll_RedIQ 2'!$G$81</f>
        <v>237600</v>
      </c>
      <c r="N75" s="1100">
        <v>1100</v>
      </c>
      <c r="O75" s="1495" t="s">
        <v>122</v>
      </c>
      <c r="P75" s="1587"/>
      <c r="Q75" s="913"/>
      <c r="R75" s="1109">
        <v>2.5000000000000001E-2</v>
      </c>
      <c r="S75" s="1109">
        <v>2.5000000000000001E-2</v>
      </c>
      <c r="T75" s="1109">
        <v>2.5000000000000001E-2</v>
      </c>
      <c r="U75" s="1109">
        <v>2.5000000000000001E-2</v>
      </c>
      <c r="V75" s="1109">
        <v>2.5000000000000001E-2</v>
      </c>
      <c r="W75" s="1109">
        <v>2.5000000000000001E-2</v>
      </c>
      <c r="X75" s="1109">
        <v>2.5000000000000001E-2</v>
      </c>
      <c r="Y75" s="1109">
        <v>2.5000000000000001E-2</v>
      </c>
      <c r="Z75" s="1109">
        <v>2.5000000000000001E-2</v>
      </c>
      <c r="AA75" s="1"/>
      <c r="AB75" s="63">
        <f t="shared" si="42"/>
        <v>1</v>
      </c>
      <c r="AC75" s="63">
        <f t="shared" si="62"/>
        <v>1.0249999999999999</v>
      </c>
      <c r="AD75" s="63">
        <f t="shared" si="63"/>
        <v>1.0506249999999999</v>
      </c>
      <c r="AE75" s="63">
        <f t="shared" si="64"/>
        <v>1.0768906249999999</v>
      </c>
      <c r="AF75" s="63">
        <f t="shared" si="65"/>
        <v>1.1038128906249998</v>
      </c>
      <c r="AG75" s="63">
        <f t="shared" si="66"/>
        <v>1.1314082128906247</v>
      </c>
      <c r="AH75" s="63">
        <f t="shared" si="67"/>
        <v>1.1596934182128902</v>
      </c>
      <c r="AI75" s="63">
        <f t="shared" si="68"/>
        <v>1.1886857536682123</v>
      </c>
      <c r="AJ75" s="63">
        <f t="shared" si="69"/>
        <v>1.2184028975099175</v>
      </c>
      <c r="AK75" s="63">
        <f t="shared" si="70"/>
        <v>1.2488629699476652</v>
      </c>
    </row>
    <row r="76" spans="1:37">
      <c r="A76" s="1496" t="str">
        <f>""" "&amp;Historical!A100&amp;" """</f>
        <v>" 5735 - Utility Billing Expense "</v>
      </c>
      <c r="B76" s="1501"/>
      <c r="C76" s="342"/>
      <c r="D76" s="1497">
        <f>Historical!V100</f>
        <v>10449.199999999999</v>
      </c>
      <c r="E76" s="1497">
        <f>D76/'Rent Roll_RedIQ 2'!$G$81</f>
        <v>48.37592592592592</v>
      </c>
      <c r="F76" s="1498">
        <f>Historical!T100</f>
        <v>11338.6</v>
      </c>
      <c r="G76" s="1498">
        <f>F76/'Rent Roll_RedIQ 2'!$G$81</f>
        <v>52.49351851851852</v>
      </c>
      <c r="H76" s="1497">
        <f>Historical!R100</f>
        <v>4199.5199999999995</v>
      </c>
      <c r="I76" s="1497">
        <f>H76/'Rent Roll_RedIQ 2'!$G$81</f>
        <v>19.44222222222222</v>
      </c>
      <c r="J76" s="1498">
        <f>Historical!P100</f>
        <v>763.43999999999994</v>
      </c>
      <c r="K76" s="1498">
        <f>J76/'Rent Roll_RedIQ 2'!$G$81</f>
        <v>3.5344444444444441</v>
      </c>
      <c r="L76" s="1499"/>
      <c r="M76" s="1500">
        <f>N76*'Rent Roll_RedIQ 2'!$G$81</f>
        <v>10762.675999999998</v>
      </c>
      <c r="N76" s="1100">
        <f>E76*1.03</f>
        <v>49.827203703703695</v>
      </c>
      <c r="O76" s="1495" t="s">
        <v>122</v>
      </c>
      <c r="P76" s="322"/>
      <c r="Q76" s="913"/>
      <c r="R76" s="1109">
        <v>2.5000000000000001E-2</v>
      </c>
      <c r="S76" s="1109">
        <v>2.5000000000000001E-2</v>
      </c>
      <c r="T76" s="1109">
        <v>2.5000000000000001E-2</v>
      </c>
      <c r="U76" s="1109">
        <v>2.5000000000000001E-2</v>
      </c>
      <c r="V76" s="1109">
        <v>2.5000000000000001E-2</v>
      </c>
      <c r="W76" s="1109">
        <v>2.5000000000000001E-2</v>
      </c>
      <c r="X76" s="1109">
        <v>2.5000000000000001E-2</v>
      </c>
      <c r="Y76" s="1109">
        <v>2.5000000000000001E-2</v>
      </c>
      <c r="Z76" s="1109">
        <v>2.5000000000000001E-2</v>
      </c>
      <c r="AA76" s="1"/>
      <c r="AB76" s="63">
        <f t="shared" si="42"/>
        <v>1</v>
      </c>
      <c r="AC76" s="63">
        <f t="shared" si="62"/>
        <v>1.0249999999999999</v>
      </c>
      <c r="AD76" s="63">
        <f t="shared" si="63"/>
        <v>1.0506249999999999</v>
      </c>
      <c r="AE76" s="63">
        <f t="shared" si="64"/>
        <v>1.0768906249999999</v>
      </c>
      <c r="AF76" s="63">
        <f t="shared" si="65"/>
        <v>1.1038128906249998</v>
      </c>
      <c r="AG76" s="63">
        <f t="shared" si="66"/>
        <v>1.1314082128906247</v>
      </c>
      <c r="AH76" s="63">
        <f t="shared" si="67"/>
        <v>1.1596934182128902</v>
      </c>
      <c r="AI76" s="63">
        <f t="shared" si="68"/>
        <v>1.1886857536682123</v>
      </c>
      <c r="AJ76" s="63">
        <f t="shared" si="69"/>
        <v>1.2184028975099175</v>
      </c>
      <c r="AK76" s="63">
        <f t="shared" si="70"/>
        <v>1.2488629699476652</v>
      </c>
    </row>
    <row r="77" spans="1:37">
      <c r="A77" s="1496" t="str">
        <f>""" "&amp;Historical!A101&amp;" """</f>
        <v>" 5508 - Pest Control "</v>
      </c>
      <c r="B77" s="1501"/>
      <c r="C77" s="342"/>
      <c r="D77" s="1497">
        <f>Historical!V101</f>
        <v>3855.5299999999997</v>
      </c>
      <c r="E77" s="1497">
        <f>D77/'Rent Roll_RedIQ 2'!$G$81</f>
        <v>17.849675925925926</v>
      </c>
      <c r="F77" s="1498">
        <f>Historical!T101</f>
        <v>3190.16</v>
      </c>
      <c r="G77" s="1498">
        <f>F77/'Rent Roll_RedIQ 2'!$G$81</f>
        <v>14.769259259259259</v>
      </c>
      <c r="H77" s="1497">
        <f>Historical!R101</f>
        <v>-304.92000000000007</v>
      </c>
      <c r="I77" s="1497">
        <f>H77/'Rent Roll_RedIQ 2'!$G$81</f>
        <v>-1.4116666666666671</v>
      </c>
      <c r="J77" s="1498">
        <f>Historical!P101</f>
        <v>0</v>
      </c>
      <c r="K77" s="1498">
        <f>J77/'Rent Roll_RedIQ 2'!$G$81</f>
        <v>0</v>
      </c>
      <c r="L77" s="1499"/>
      <c r="M77" s="1500">
        <f>N77*'Rent Roll_RedIQ 2'!$G$81</f>
        <v>3971.1959000000002</v>
      </c>
      <c r="N77" s="1100">
        <f>E77*1.03</f>
        <v>18.385166203703704</v>
      </c>
      <c r="O77" s="1495" t="s">
        <v>122</v>
      </c>
      <c r="P77" s="322"/>
      <c r="Q77" s="913"/>
      <c r="R77" s="1109">
        <v>2.5000000000000001E-2</v>
      </c>
      <c r="S77" s="1109">
        <v>2.5000000000000001E-2</v>
      </c>
      <c r="T77" s="1109">
        <v>2.5000000000000001E-2</v>
      </c>
      <c r="U77" s="1109">
        <v>2.5000000000000001E-2</v>
      </c>
      <c r="V77" s="1109">
        <v>2.5000000000000001E-2</v>
      </c>
      <c r="W77" s="1109">
        <v>2.5000000000000001E-2</v>
      </c>
      <c r="X77" s="1109">
        <v>2.5000000000000001E-2</v>
      </c>
      <c r="Y77" s="1109">
        <v>2.5000000000000001E-2</v>
      </c>
      <c r="Z77" s="1109">
        <v>2.5000000000000001E-2</v>
      </c>
      <c r="AA77" s="1"/>
      <c r="AB77" s="63">
        <f t="shared" si="42"/>
        <v>1</v>
      </c>
      <c r="AC77" s="63">
        <f t="shared" si="62"/>
        <v>1.0249999999999999</v>
      </c>
      <c r="AD77" s="63">
        <f t="shared" si="63"/>
        <v>1.0506249999999999</v>
      </c>
      <c r="AE77" s="63">
        <f t="shared" si="64"/>
        <v>1.0768906249999999</v>
      </c>
      <c r="AF77" s="63">
        <f t="shared" si="65"/>
        <v>1.1038128906249998</v>
      </c>
      <c r="AG77" s="63">
        <f t="shared" si="66"/>
        <v>1.1314082128906247</v>
      </c>
      <c r="AH77" s="63">
        <f t="shared" si="67"/>
        <v>1.1596934182128902</v>
      </c>
      <c r="AI77" s="63">
        <f t="shared" si="68"/>
        <v>1.1886857536682123</v>
      </c>
      <c r="AJ77" s="63">
        <f t="shared" si="69"/>
        <v>1.2184028975099175</v>
      </c>
      <c r="AK77" s="63">
        <f t="shared" si="70"/>
        <v>1.2488629699476652</v>
      </c>
    </row>
    <row r="78" spans="1:37">
      <c r="A78" s="1496" t="str">
        <f>""" "&amp;Historical!A102&amp;" """</f>
        <v>" Utility Reimbursements "</v>
      </c>
      <c r="B78" s="1501"/>
      <c r="C78" s="342"/>
      <c r="D78" s="1497">
        <f>Historical!V102</f>
        <v>0</v>
      </c>
      <c r="E78" s="1497">
        <f>D78/'Rent Roll_RedIQ 2'!$G$81</f>
        <v>0</v>
      </c>
      <c r="F78" s="1498">
        <f>Historical!T102</f>
        <v>0</v>
      </c>
      <c r="G78" s="1498">
        <f>F78/'Rent Roll_RedIQ 2'!$G$81</f>
        <v>0</v>
      </c>
      <c r="H78" s="1497">
        <f>Historical!R102</f>
        <v>0</v>
      </c>
      <c r="I78" s="1497">
        <f>H78/'Rent Roll_RedIQ 2'!$G$81</f>
        <v>0</v>
      </c>
      <c r="J78" s="1498">
        <f>Historical!P102</f>
        <v>0</v>
      </c>
      <c r="K78" s="1498">
        <f>J78/'Rent Roll_RedIQ 2'!$G$81</f>
        <v>0</v>
      </c>
      <c r="L78" s="1499"/>
      <c r="M78" s="1500">
        <f>N78*'Rent Roll_RedIQ 2'!$G$81</f>
        <v>0</v>
      </c>
      <c r="N78" s="1100">
        <f>E78*1.03</f>
        <v>0</v>
      </c>
      <c r="O78" s="1495" t="s">
        <v>122</v>
      </c>
      <c r="P78" s="322"/>
      <c r="Q78" s="913"/>
      <c r="R78" s="1109">
        <v>2.5000000000000001E-2</v>
      </c>
      <c r="S78" s="1109">
        <v>2.5000000000000001E-2</v>
      </c>
      <c r="T78" s="1109">
        <v>2.5000000000000001E-2</v>
      </c>
      <c r="U78" s="1109">
        <v>2.5000000000000001E-2</v>
      </c>
      <c r="V78" s="1109">
        <v>2.5000000000000001E-2</v>
      </c>
      <c r="W78" s="1109">
        <v>2.5000000000000001E-2</v>
      </c>
      <c r="X78" s="1109">
        <v>2.5000000000000001E-2</v>
      </c>
      <c r="Y78" s="1109">
        <v>2.5000000000000001E-2</v>
      </c>
      <c r="Z78" s="1109">
        <v>2.5000000000000001E-2</v>
      </c>
      <c r="AA78" s="1"/>
      <c r="AB78" s="63">
        <f t="shared" si="42"/>
        <v>1</v>
      </c>
      <c r="AC78" s="63">
        <f t="shared" si="62"/>
        <v>1.0249999999999999</v>
      </c>
      <c r="AD78" s="63">
        <f t="shared" si="63"/>
        <v>1.0506249999999999</v>
      </c>
      <c r="AE78" s="63">
        <f t="shared" si="64"/>
        <v>1.0768906249999999</v>
      </c>
      <c r="AF78" s="63">
        <f t="shared" si="65"/>
        <v>1.1038128906249998</v>
      </c>
      <c r="AG78" s="63">
        <f t="shared" si="66"/>
        <v>1.1314082128906247</v>
      </c>
      <c r="AH78" s="63">
        <f t="shared" si="67"/>
        <v>1.1596934182128902</v>
      </c>
      <c r="AI78" s="63">
        <f t="shared" si="68"/>
        <v>1.1886857536682123</v>
      </c>
      <c r="AJ78" s="63">
        <f t="shared" si="69"/>
        <v>1.2184028975099175</v>
      </c>
      <c r="AK78" s="63">
        <f t="shared" si="70"/>
        <v>1.2488629699476652</v>
      </c>
    </row>
    <row r="79" spans="1:37">
      <c r="A79" s="1496" t="str">
        <f>""" "&amp;Historical!A103&amp;" """</f>
        <v>" Valet Waste "</v>
      </c>
      <c r="B79" s="1501"/>
      <c r="C79" s="342"/>
      <c r="D79" s="1497">
        <f>Historical!V103</f>
        <v>0</v>
      </c>
      <c r="E79" s="1497">
        <f>D79/'Rent Roll_RedIQ 2'!$G$81</f>
        <v>0</v>
      </c>
      <c r="F79" s="1498">
        <f>Historical!T103</f>
        <v>0</v>
      </c>
      <c r="G79" s="1498">
        <f>F79/'Rent Roll_RedIQ 2'!$G$81</f>
        <v>0</v>
      </c>
      <c r="H79" s="1497">
        <f>Historical!R103</f>
        <v>0</v>
      </c>
      <c r="I79" s="1497">
        <f>H79/'Rent Roll_RedIQ 2'!$G$81</f>
        <v>0</v>
      </c>
      <c r="J79" s="1498">
        <f>Historical!P103</f>
        <v>0</v>
      </c>
      <c r="K79" s="1498">
        <f>J79/'Rent Roll_RedIQ 2'!$G$81</f>
        <v>0</v>
      </c>
      <c r="L79" s="1499"/>
      <c r="M79" s="1500">
        <f>N79*'Rent Roll_RedIQ 2'!$G$81</f>
        <v>7776</v>
      </c>
      <c r="N79" s="1100">
        <f>3*12</f>
        <v>36</v>
      </c>
      <c r="O79" s="1495" t="s">
        <v>122</v>
      </c>
      <c r="P79" s="322"/>
      <c r="Q79" s="913"/>
      <c r="R79" s="1109">
        <v>3</v>
      </c>
      <c r="S79" s="1109">
        <v>0.04</v>
      </c>
      <c r="T79" s="1109">
        <v>0.04</v>
      </c>
      <c r="U79" s="1109">
        <v>0.04</v>
      </c>
      <c r="V79" s="1109">
        <v>0.04</v>
      </c>
      <c r="W79" s="1109">
        <v>0.04</v>
      </c>
      <c r="X79" s="1109">
        <v>0.04</v>
      </c>
      <c r="Y79" s="1109">
        <v>0.04</v>
      </c>
      <c r="Z79" s="1109">
        <v>2.5000000000000001E-2</v>
      </c>
      <c r="AA79" s="1"/>
      <c r="AB79" s="63">
        <f t="shared" si="42"/>
        <v>1</v>
      </c>
      <c r="AC79" s="63">
        <f t="shared" si="62"/>
        <v>4</v>
      </c>
      <c r="AD79" s="63">
        <f t="shared" si="63"/>
        <v>4.16</v>
      </c>
      <c r="AE79" s="63">
        <f t="shared" si="64"/>
        <v>4.3264000000000005</v>
      </c>
      <c r="AF79" s="63">
        <f t="shared" si="65"/>
        <v>4.4994560000000003</v>
      </c>
      <c r="AG79" s="63">
        <f t="shared" si="66"/>
        <v>4.6794342400000009</v>
      </c>
      <c r="AH79" s="63">
        <f t="shared" si="67"/>
        <v>4.8666116096000014</v>
      </c>
      <c r="AI79" s="63">
        <f t="shared" si="68"/>
        <v>5.0612760739840015</v>
      </c>
      <c r="AJ79" s="63">
        <f t="shared" si="69"/>
        <v>5.2637271169433619</v>
      </c>
      <c r="AK79" s="63">
        <f t="shared" si="70"/>
        <v>5.3953202948669459</v>
      </c>
    </row>
    <row r="80" spans="1:37">
      <c r="A80" s="1496" t="str">
        <f>""" "&amp;Historical!A104&amp;" """</f>
        <v>"  "</v>
      </c>
      <c r="B80" s="1501"/>
      <c r="C80" s="342"/>
      <c r="D80" s="1497">
        <f>Historical!V104</f>
        <v>0</v>
      </c>
      <c r="E80" s="1497">
        <f>D80/'Rent Roll_RedIQ 2'!$G$81</f>
        <v>0</v>
      </c>
      <c r="F80" s="1498">
        <f>Historical!T104</f>
        <v>0</v>
      </c>
      <c r="G80" s="1498">
        <f>F80/'Rent Roll_RedIQ 2'!$G$81</f>
        <v>0</v>
      </c>
      <c r="H80" s="1497">
        <f>Historical!R104</f>
        <v>0</v>
      </c>
      <c r="I80" s="1497">
        <f>H80/'Rent Roll_RedIQ 2'!$G$81</f>
        <v>0</v>
      </c>
      <c r="J80" s="1498">
        <f>Historical!P104</f>
        <v>0</v>
      </c>
      <c r="K80" s="1498">
        <f>J80/'Rent Roll_RedIQ 2'!$G$81</f>
        <v>0</v>
      </c>
      <c r="L80" s="1499"/>
      <c r="M80" s="1500">
        <f>N80*'Rent Roll_RedIQ 2'!$G$81</f>
        <v>0</v>
      </c>
      <c r="N80" s="1100">
        <f>E80*1.03</f>
        <v>0</v>
      </c>
      <c r="O80" s="1495" t="s">
        <v>122</v>
      </c>
      <c r="P80" s="322"/>
      <c r="Q80" s="913"/>
      <c r="R80" s="1109">
        <v>2.5000000000000001E-2</v>
      </c>
      <c r="S80" s="1109">
        <v>2.5000000000000001E-2</v>
      </c>
      <c r="T80" s="1109">
        <v>2.5000000000000001E-2</v>
      </c>
      <c r="U80" s="1109">
        <v>2.5000000000000001E-2</v>
      </c>
      <c r="V80" s="1109">
        <v>2.5000000000000001E-2</v>
      </c>
      <c r="W80" s="1109">
        <v>2.5000000000000001E-2</v>
      </c>
      <c r="X80" s="1109">
        <v>2.5000000000000001E-2</v>
      </c>
      <c r="Y80" s="1109">
        <v>2.5000000000000001E-2</v>
      </c>
      <c r="Z80" s="1109">
        <v>2.5000000000000001E-2</v>
      </c>
      <c r="AA80" s="1"/>
      <c r="AB80" s="63">
        <f t="shared" si="42"/>
        <v>1</v>
      </c>
      <c r="AC80" s="63">
        <f t="shared" si="62"/>
        <v>1.0249999999999999</v>
      </c>
      <c r="AD80" s="63">
        <f t="shared" si="63"/>
        <v>1.0506249999999999</v>
      </c>
      <c r="AE80" s="63">
        <f t="shared" si="64"/>
        <v>1.0768906249999999</v>
      </c>
      <c r="AF80" s="63">
        <f t="shared" si="65"/>
        <v>1.1038128906249998</v>
      </c>
      <c r="AG80" s="63">
        <f t="shared" si="66"/>
        <v>1.1314082128906247</v>
      </c>
      <c r="AH80" s="63">
        <f t="shared" si="67"/>
        <v>1.1596934182128902</v>
      </c>
      <c r="AI80" s="63">
        <f t="shared" si="68"/>
        <v>1.1886857536682123</v>
      </c>
      <c r="AJ80" s="63">
        <f t="shared" si="69"/>
        <v>1.2184028975099175</v>
      </c>
      <c r="AK80" s="63">
        <f t="shared" si="70"/>
        <v>1.2488629699476652</v>
      </c>
    </row>
    <row r="81" spans="1:37">
      <c r="A81" s="1496" t="str">
        <f>""" "&amp;Historical!A105&amp;" """</f>
        <v>"  "</v>
      </c>
      <c r="B81" s="1501"/>
      <c r="C81" s="342"/>
      <c r="D81" s="1497">
        <f>Historical!V105</f>
        <v>0</v>
      </c>
      <c r="E81" s="1497">
        <f>D81/'Rent Roll_RedIQ 2'!$G$81</f>
        <v>0</v>
      </c>
      <c r="F81" s="1498">
        <f>Historical!T105</f>
        <v>0</v>
      </c>
      <c r="G81" s="1498">
        <f>F81/'Rent Roll_RedIQ 2'!$G$81</f>
        <v>0</v>
      </c>
      <c r="H81" s="1497">
        <f>Historical!R105</f>
        <v>0</v>
      </c>
      <c r="I81" s="1497">
        <f>H81/'Rent Roll_RedIQ 2'!$G$81</f>
        <v>0</v>
      </c>
      <c r="J81" s="1498">
        <f>Historical!P105</f>
        <v>0</v>
      </c>
      <c r="K81" s="1498">
        <f>J81/'Rent Roll_RedIQ 2'!$G$81</f>
        <v>0</v>
      </c>
      <c r="L81" s="1499"/>
      <c r="M81" s="1500">
        <f>N81*'Rent Roll_RedIQ 2'!$G$81</f>
        <v>0</v>
      </c>
      <c r="N81" s="1100">
        <f>E81*1.03</f>
        <v>0</v>
      </c>
      <c r="O81" s="1495" t="s">
        <v>122</v>
      </c>
      <c r="P81" s="59"/>
      <c r="Q81" s="913"/>
      <c r="R81" s="1109">
        <v>2.5000000000000001E-2</v>
      </c>
      <c r="S81" s="1109">
        <v>2.5000000000000001E-2</v>
      </c>
      <c r="T81" s="1109">
        <v>2.5000000000000001E-2</v>
      </c>
      <c r="U81" s="1109">
        <v>2.5000000000000001E-2</v>
      </c>
      <c r="V81" s="1109">
        <v>2.5000000000000001E-2</v>
      </c>
      <c r="W81" s="1109">
        <v>2.5000000000000001E-2</v>
      </c>
      <c r="X81" s="1109">
        <v>2.5000000000000001E-2</v>
      </c>
      <c r="Y81" s="1109">
        <v>2.5000000000000001E-2</v>
      </c>
      <c r="Z81" s="1109">
        <v>2.5000000000000001E-2</v>
      </c>
      <c r="AA81" s="1"/>
      <c r="AB81" s="63">
        <f t="shared" si="42"/>
        <v>1</v>
      </c>
      <c r="AC81" s="63">
        <f t="shared" si="62"/>
        <v>1.0249999999999999</v>
      </c>
      <c r="AD81" s="63">
        <f t="shared" si="63"/>
        <v>1.0506249999999999</v>
      </c>
      <c r="AE81" s="63">
        <f t="shared" si="64"/>
        <v>1.0768906249999999</v>
      </c>
      <c r="AF81" s="63">
        <f t="shared" si="65"/>
        <v>1.1038128906249998</v>
      </c>
      <c r="AG81" s="63">
        <f t="shared" si="66"/>
        <v>1.1314082128906247</v>
      </c>
      <c r="AH81" s="63">
        <f t="shared" si="67"/>
        <v>1.1596934182128902</v>
      </c>
      <c r="AI81" s="63">
        <f t="shared" si="68"/>
        <v>1.1886857536682123</v>
      </c>
      <c r="AJ81" s="63">
        <f t="shared" si="69"/>
        <v>1.2184028975099175</v>
      </c>
      <c r="AK81" s="63">
        <f t="shared" si="70"/>
        <v>1.2488629699476652</v>
      </c>
    </row>
    <row r="82" spans="1:37">
      <c r="A82" s="1496" t="str">
        <f>""" "&amp;Historical!A106&amp;" """</f>
        <v>"  "</v>
      </c>
      <c r="B82" s="1501"/>
      <c r="C82" s="342"/>
      <c r="D82" s="1497">
        <f>Historical!V106</f>
        <v>0</v>
      </c>
      <c r="E82" s="1497">
        <f>D82/'Rent Roll_RedIQ 2'!$G$81</f>
        <v>0</v>
      </c>
      <c r="F82" s="1498">
        <f>Historical!T106</f>
        <v>0</v>
      </c>
      <c r="G82" s="1498">
        <f>F82/'Rent Roll_RedIQ 2'!$G$81</f>
        <v>0</v>
      </c>
      <c r="H82" s="1497">
        <f>Historical!R106</f>
        <v>0</v>
      </c>
      <c r="I82" s="1497">
        <f>H82/'Rent Roll_RedIQ 2'!$G$81</f>
        <v>0</v>
      </c>
      <c r="J82" s="1498">
        <f>Historical!P106</f>
        <v>0</v>
      </c>
      <c r="K82" s="1498">
        <f>J82/'Rent Roll_RedIQ 2'!$G$81</f>
        <v>0</v>
      </c>
      <c r="L82" s="1499"/>
      <c r="M82" s="1500">
        <f>N82*'Rent Roll_RedIQ 2'!$G$81</f>
        <v>0</v>
      </c>
      <c r="N82" s="1100">
        <f>E82*1.03</f>
        <v>0</v>
      </c>
      <c r="O82" s="1495" t="s">
        <v>122</v>
      </c>
      <c r="P82" s="322"/>
      <c r="Q82" s="913"/>
      <c r="R82" s="1109">
        <v>2.5000000000000001E-2</v>
      </c>
      <c r="S82" s="1109">
        <v>2.5000000000000001E-2</v>
      </c>
      <c r="T82" s="1109">
        <v>2.5000000000000001E-2</v>
      </c>
      <c r="U82" s="1109">
        <v>2.5000000000000001E-2</v>
      </c>
      <c r="V82" s="1109">
        <v>2.5000000000000001E-2</v>
      </c>
      <c r="W82" s="1109">
        <v>2.5000000000000001E-2</v>
      </c>
      <c r="X82" s="1109">
        <v>2.5000000000000001E-2</v>
      </c>
      <c r="Y82" s="1109">
        <v>2.5000000000000001E-2</v>
      </c>
      <c r="Z82" s="1109">
        <v>2.5000000000000001E-2</v>
      </c>
      <c r="AA82" s="1"/>
      <c r="AB82" s="63">
        <f t="shared" si="42"/>
        <v>1</v>
      </c>
      <c r="AC82" s="63">
        <f t="shared" si="62"/>
        <v>1.0249999999999999</v>
      </c>
      <c r="AD82" s="63">
        <f t="shared" si="63"/>
        <v>1.0506249999999999</v>
      </c>
      <c r="AE82" s="63">
        <f t="shared" si="64"/>
        <v>1.0768906249999999</v>
      </c>
      <c r="AF82" s="63">
        <f t="shared" si="65"/>
        <v>1.1038128906249998</v>
      </c>
      <c r="AG82" s="63">
        <f t="shared" si="66"/>
        <v>1.1314082128906247</v>
      </c>
      <c r="AH82" s="63">
        <f t="shared" si="67"/>
        <v>1.1596934182128902</v>
      </c>
      <c r="AI82" s="63">
        <f t="shared" si="68"/>
        <v>1.1886857536682123</v>
      </c>
      <c r="AJ82" s="63">
        <f t="shared" si="69"/>
        <v>1.2184028975099175</v>
      </c>
      <c r="AK82" s="63">
        <f t="shared" si="70"/>
        <v>1.2488629699476652</v>
      </c>
    </row>
    <row r="83" spans="1:37">
      <c r="A83" s="1496" t="str">
        <f>""" "&amp;Historical!A107&amp;" """</f>
        <v>"  "</v>
      </c>
      <c r="B83" s="1501"/>
      <c r="C83" s="342"/>
      <c r="D83" s="1497">
        <f>Historical!V107</f>
        <v>0</v>
      </c>
      <c r="E83" s="1497">
        <f>D83/'Rent Roll_RedIQ 2'!$G$81</f>
        <v>0</v>
      </c>
      <c r="F83" s="1498">
        <f>Historical!T107</f>
        <v>0</v>
      </c>
      <c r="G83" s="1498">
        <f>F83/'Rent Roll_RedIQ 2'!$G$81</f>
        <v>0</v>
      </c>
      <c r="H83" s="1497">
        <f>Historical!R107</f>
        <v>0</v>
      </c>
      <c r="I83" s="1497">
        <f>H83/'Rent Roll_RedIQ 2'!$G$81</f>
        <v>0</v>
      </c>
      <c r="J83" s="1498">
        <f>Historical!P107</f>
        <v>0</v>
      </c>
      <c r="K83" s="1498">
        <f>J83/'Rent Roll_RedIQ 2'!$G$81</f>
        <v>0</v>
      </c>
      <c r="L83" s="1499"/>
      <c r="M83" s="1500">
        <f>N83*'Rent Roll_RedIQ 2'!$G$81</f>
        <v>0</v>
      </c>
      <c r="N83" s="1100">
        <f>E83*1.03</f>
        <v>0</v>
      </c>
      <c r="O83" s="1495" t="s">
        <v>122</v>
      </c>
      <c r="P83" s="322"/>
      <c r="Q83" s="913"/>
      <c r="R83" s="1109">
        <v>2.5000000000000001E-2</v>
      </c>
      <c r="S83" s="1109">
        <v>2.5000000000000001E-2</v>
      </c>
      <c r="T83" s="1109">
        <v>2.5000000000000001E-2</v>
      </c>
      <c r="U83" s="1109">
        <v>2.5000000000000001E-2</v>
      </c>
      <c r="V83" s="1109">
        <v>2.5000000000000001E-2</v>
      </c>
      <c r="W83" s="1109">
        <v>2.5000000000000001E-2</v>
      </c>
      <c r="X83" s="1109">
        <v>2.5000000000000001E-2</v>
      </c>
      <c r="Y83" s="1109">
        <v>2.5000000000000001E-2</v>
      </c>
      <c r="Z83" s="1109">
        <v>2.5000000000000001E-2</v>
      </c>
      <c r="AA83" s="1"/>
      <c r="AB83" s="63">
        <f t="shared" si="42"/>
        <v>1</v>
      </c>
      <c r="AC83" s="63">
        <f t="shared" si="62"/>
        <v>1.0249999999999999</v>
      </c>
      <c r="AD83" s="63">
        <f t="shared" si="63"/>
        <v>1.0506249999999999</v>
      </c>
      <c r="AE83" s="63">
        <f t="shared" si="64"/>
        <v>1.0768906249999999</v>
      </c>
      <c r="AF83" s="63">
        <f t="shared" si="65"/>
        <v>1.1038128906249998</v>
      </c>
      <c r="AG83" s="63">
        <f t="shared" si="66"/>
        <v>1.1314082128906247</v>
      </c>
      <c r="AH83" s="63">
        <f t="shared" si="67"/>
        <v>1.1596934182128902</v>
      </c>
      <c r="AI83" s="63">
        <f t="shared" si="68"/>
        <v>1.1886857536682123</v>
      </c>
      <c r="AJ83" s="63">
        <f t="shared" si="69"/>
        <v>1.2184028975099175</v>
      </c>
      <c r="AK83" s="63">
        <f t="shared" si="70"/>
        <v>1.2488629699476652</v>
      </c>
    </row>
    <row r="84" spans="1:37">
      <c r="A84" s="1496" t="str">
        <f>""" "&amp;Historical!A108&amp;" """</f>
        <v>"  "</v>
      </c>
      <c r="B84" s="1563"/>
      <c r="C84" s="1564"/>
      <c r="D84" s="1511">
        <f>Historical!V108</f>
        <v>0</v>
      </c>
      <c r="E84" s="1511">
        <f>D84/'Rent Roll_RedIQ 2'!$G$81</f>
        <v>0</v>
      </c>
      <c r="F84" s="1512">
        <f>Historical!T108</f>
        <v>0</v>
      </c>
      <c r="G84" s="1512">
        <f>F84/'Rent Roll_RedIQ 2'!$G$81</f>
        <v>0</v>
      </c>
      <c r="H84" s="1511">
        <f>Historical!R108</f>
        <v>0</v>
      </c>
      <c r="I84" s="1511">
        <f>H84/'Rent Roll_RedIQ 2'!$G$81</f>
        <v>0</v>
      </c>
      <c r="J84" s="1512">
        <f>Historical!P108</f>
        <v>0</v>
      </c>
      <c r="K84" s="1512">
        <f>J84/'Rent Roll_RedIQ 2'!$G$81</f>
        <v>0</v>
      </c>
      <c r="L84" s="1513"/>
      <c r="M84" s="1500">
        <f>N84*'Rent Roll_RedIQ 2'!$G$81</f>
        <v>0</v>
      </c>
      <c r="N84" s="1100">
        <f>E84*1.03</f>
        <v>0</v>
      </c>
      <c r="O84" s="1515" t="s">
        <v>122</v>
      </c>
      <c r="P84" s="59"/>
      <c r="Q84" s="1218"/>
      <c r="R84" s="1108">
        <v>2.5000000000000001E-2</v>
      </c>
      <c r="S84" s="1108">
        <v>2.5000000000000001E-2</v>
      </c>
      <c r="T84" s="1108">
        <v>2.5000000000000001E-2</v>
      </c>
      <c r="U84" s="1108">
        <v>2.5000000000000001E-2</v>
      </c>
      <c r="V84" s="1108">
        <v>2.5000000000000001E-2</v>
      </c>
      <c r="W84" s="1108">
        <v>2.5000000000000001E-2</v>
      </c>
      <c r="X84" s="1108">
        <v>2.5000000000000001E-2</v>
      </c>
      <c r="Y84" s="1108">
        <v>2.5000000000000001E-2</v>
      </c>
      <c r="Z84" s="1108">
        <v>2.5000000000000001E-2</v>
      </c>
      <c r="AA84" s="1"/>
      <c r="AB84" s="63">
        <f t="shared" si="42"/>
        <v>1</v>
      </c>
      <c r="AC84" s="63">
        <f t="shared" si="62"/>
        <v>1.0249999999999999</v>
      </c>
      <c r="AD84" s="63">
        <f t="shared" si="63"/>
        <v>1.0506249999999999</v>
      </c>
      <c r="AE84" s="63">
        <f t="shared" si="64"/>
        <v>1.0768906249999999</v>
      </c>
      <c r="AF84" s="63">
        <f t="shared" si="65"/>
        <v>1.1038128906249998</v>
      </c>
      <c r="AG84" s="63">
        <f t="shared" si="66"/>
        <v>1.1314082128906247</v>
      </c>
      <c r="AH84" s="63">
        <f t="shared" si="67"/>
        <v>1.1596934182128902</v>
      </c>
      <c r="AI84" s="63">
        <f t="shared" si="68"/>
        <v>1.1886857536682123</v>
      </c>
      <c r="AJ84" s="63">
        <f t="shared" si="69"/>
        <v>1.2184028975099175</v>
      </c>
      <c r="AK84" s="63">
        <f t="shared" si="70"/>
        <v>1.2488629699476652</v>
      </c>
    </row>
    <row r="85" spans="1:37">
      <c r="A85" s="1008" t="str">
        <f>Historical!A109</f>
        <v>Management Fees</v>
      </c>
      <c r="B85" s="1005"/>
      <c r="C85" s="1008"/>
      <c r="D85" s="1565">
        <f>Historical!V109</f>
        <v>129032.70999999999</v>
      </c>
      <c r="E85" s="1566">
        <f>D85/D44</f>
        <v>3.7224181689148664E-2</v>
      </c>
      <c r="F85" s="1567">
        <f>Historical!T109</f>
        <v>128418.00000000001</v>
      </c>
      <c r="G85" s="1568">
        <f>F85/F44</f>
        <v>3.7974893762678263E-2</v>
      </c>
      <c r="H85" s="1565">
        <f>Historical!R109</f>
        <v>125072.72</v>
      </c>
      <c r="I85" s="1566">
        <f>H85/H44</f>
        <v>3.769360899545543E-2</v>
      </c>
      <c r="J85" s="1567">
        <f>Historical!P109</f>
        <v>122760.12</v>
      </c>
      <c r="K85" s="1568">
        <f>J85/J44</f>
        <v>3.7455743318202152E-2</v>
      </c>
      <c r="L85" s="1569"/>
      <c r="M85" s="1570">
        <f>N85*M44</f>
        <v>102004.66941241667</v>
      </c>
      <c r="N85" s="1571">
        <v>0.03</v>
      </c>
      <c r="O85" s="1524" t="s">
        <v>123</v>
      </c>
      <c r="P85" s="1525"/>
      <c r="Q85" s="1572">
        <f>N85</f>
        <v>0.03</v>
      </c>
      <c r="R85" s="1573">
        <v>0.03</v>
      </c>
      <c r="S85" s="1573">
        <v>0.03</v>
      </c>
      <c r="T85" s="1573">
        <v>0.03</v>
      </c>
      <c r="U85" s="1573">
        <v>0.03</v>
      </c>
      <c r="V85" s="1573">
        <v>0.03</v>
      </c>
      <c r="W85" s="1573">
        <v>0.03</v>
      </c>
      <c r="X85" s="1573">
        <v>0.03</v>
      </c>
      <c r="Y85" s="1573">
        <v>0.03</v>
      </c>
      <c r="Z85" s="1573">
        <v>0.03</v>
      </c>
      <c r="AA85" s="24"/>
      <c r="AB85" s="1574">
        <f>Q85</f>
        <v>0.03</v>
      </c>
      <c r="AC85" s="1574">
        <f t="shared" ref="AC85:AK85" si="71">R85</f>
        <v>0.03</v>
      </c>
      <c r="AD85" s="1574">
        <f t="shared" si="71"/>
        <v>0.03</v>
      </c>
      <c r="AE85" s="1574">
        <f t="shared" si="71"/>
        <v>0.03</v>
      </c>
      <c r="AF85" s="1574">
        <f t="shared" si="71"/>
        <v>0.03</v>
      </c>
      <c r="AG85" s="1574">
        <f t="shared" si="71"/>
        <v>0.03</v>
      </c>
      <c r="AH85" s="1574">
        <f t="shared" si="71"/>
        <v>0.03</v>
      </c>
      <c r="AI85" s="1574">
        <f t="shared" si="71"/>
        <v>0.03</v>
      </c>
      <c r="AJ85" s="1574">
        <f t="shared" si="71"/>
        <v>0.03</v>
      </c>
      <c r="AK85" s="1574">
        <f t="shared" si="71"/>
        <v>0.03</v>
      </c>
    </row>
    <row r="86" spans="1:37">
      <c r="A86" s="1504" t="str">
        <f>Historical!A110</f>
        <v>&lt;Other Exp&gt;</v>
      </c>
      <c r="B86" s="735"/>
      <c r="C86" s="207"/>
      <c r="D86" s="1497">
        <f>Historical!V110</f>
        <v>0</v>
      </c>
      <c r="E86" s="1497">
        <f>D86/'Rent Roll_RedIQ 2'!$G$81</f>
        <v>0</v>
      </c>
      <c r="F86" s="1498">
        <f>Historical!T110</f>
        <v>0</v>
      </c>
      <c r="G86" s="1498">
        <f>F86/'Rent Roll_RedIQ 2'!$G$81</f>
        <v>0</v>
      </c>
      <c r="H86" s="1497">
        <f>Historical!R110</f>
        <v>0</v>
      </c>
      <c r="I86" s="1497">
        <f>H86/'Rent Roll_RedIQ 2'!$G$81</f>
        <v>0</v>
      </c>
      <c r="J86" s="1498">
        <f>Historical!P110</f>
        <v>0</v>
      </c>
      <c r="K86" s="1498">
        <f>J86/'Rent Roll_RedIQ 2'!$G$81</f>
        <v>0</v>
      </c>
      <c r="L86" s="1499"/>
      <c r="M86" s="1500">
        <f>N86*'Rent Roll_RedIQ 2'!$G$81</f>
        <v>0</v>
      </c>
      <c r="N86" s="1100">
        <f>E86*1.04</f>
        <v>0</v>
      </c>
      <c r="O86" s="1495" t="s">
        <v>122</v>
      </c>
      <c r="P86" s="59"/>
      <c r="Q86" s="913">
        <v>0</v>
      </c>
      <c r="R86" s="1107">
        <v>0.03</v>
      </c>
      <c r="S86" s="1107">
        <v>0.03</v>
      </c>
      <c r="T86" s="1107">
        <v>0.03</v>
      </c>
      <c r="U86" s="1107">
        <v>0.03</v>
      </c>
      <c r="V86" s="1107">
        <v>0.03</v>
      </c>
      <c r="W86" s="1107">
        <v>0.03</v>
      </c>
      <c r="X86" s="1107">
        <v>0.03</v>
      </c>
      <c r="Y86" s="1107">
        <v>0.03</v>
      </c>
      <c r="Z86" s="1107">
        <v>0.03</v>
      </c>
      <c r="AA86" s="1"/>
      <c r="AB86" s="63">
        <f t="shared" si="42"/>
        <v>1</v>
      </c>
      <c r="AC86" s="63">
        <f t="shared" ref="AC86:AK87" si="72">AB86*(1+R86)</f>
        <v>1.03</v>
      </c>
      <c r="AD86" s="63">
        <f t="shared" si="72"/>
        <v>1.0609</v>
      </c>
      <c r="AE86" s="63">
        <f t="shared" si="72"/>
        <v>1.092727</v>
      </c>
      <c r="AF86" s="63">
        <f t="shared" si="72"/>
        <v>1.1255088100000001</v>
      </c>
      <c r="AG86" s="63">
        <f t="shared" si="72"/>
        <v>1.1592740743000001</v>
      </c>
      <c r="AH86" s="63">
        <f t="shared" si="72"/>
        <v>1.1940522965290001</v>
      </c>
      <c r="AI86" s="63">
        <f t="shared" si="72"/>
        <v>1.2298738654248702</v>
      </c>
      <c r="AJ86" s="63">
        <f t="shared" si="72"/>
        <v>1.2667700813876164</v>
      </c>
      <c r="AK86" s="63">
        <f t="shared" si="72"/>
        <v>1.3047731838292449</v>
      </c>
    </row>
    <row r="87" spans="1:37">
      <c r="A87" s="1504" t="str">
        <f>Historical!A111</f>
        <v>&lt;Other Exp&gt;</v>
      </c>
      <c r="B87" s="735"/>
      <c r="C87" s="207"/>
      <c r="D87" s="1497">
        <f>Historical!V111</f>
        <v>0</v>
      </c>
      <c r="E87" s="1497">
        <f>D87/'Rent Roll_RedIQ 2'!$G$81</f>
        <v>0</v>
      </c>
      <c r="F87" s="1498">
        <f>Historical!T111</f>
        <v>0</v>
      </c>
      <c r="G87" s="1498">
        <f>F87/'Rent Roll_RedIQ 2'!$G$81</f>
        <v>0</v>
      </c>
      <c r="H87" s="1497">
        <f>Historical!R111</f>
        <v>0</v>
      </c>
      <c r="I87" s="1497">
        <f>H87/'Rent Roll_RedIQ 2'!$G$81</f>
        <v>0</v>
      </c>
      <c r="J87" s="1498">
        <f>Historical!P111</f>
        <v>0</v>
      </c>
      <c r="K87" s="1498">
        <f>J87/'Rent Roll_RedIQ 2'!$G$81</f>
        <v>0</v>
      </c>
      <c r="L87" s="1499"/>
      <c r="M87" s="1500">
        <f>N87*'Rent Roll_RedIQ 2'!$G$81</f>
        <v>0</v>
      </c>
      <c r="N87" s="1100">
        <v>0</v>
      </c>
      <c r="O87" s="1495" t="s">
        <v>122</v>
      </c>
      <c r="P87" s="322"/>
      <c r="Q87" s="908">
        <v>0</v>
      </c>
      <c r="R87" s="1107">
        <f>Q87</f>
        <v>0</v>
      </c>
      <c r="S87" s="1107">
        <f t="shared" ref="S87:Z87" si="73">R87</f>
        <v>0</v>
      </c>
      <c r="T87" s="1107">
        <f t="shared" si="73"/>
        <v>0</v>
      </c>
      <c r="U87" s="1107">
        <f t="shared" si="73"/>
        <v>0</v>
      </c>
      <c r="V87" s="1107">
        <f t="shared" si="73"/>
        <v>0</v>
      </c>
      <c r="W87" s="1107">
        <f t="shared" si="73"/>
        <v>0</v>
      </c>
      <c r="X87" s="1107">
        <f t="shared" si="73"/>
        <v>0</v>
      </c>
      <c r="Y87" s="1107">
        <f t="shared" si="73"/>
        <v>0</v>
      </c>
      <c r="Z87" s="1107">
        <f t="shared" si="73"/>
        <v>0</v>
      </c>
      <c r="AA87" s="1"/>
      <c r="AB87" s="63">
        <f t="shared" si="42"/>
        <v>1</v>
      </c>
      <c r="AC87" s="63">
        <f t="shared" si="72"/>
        <v>1</v>
      </c>
      <c r="AD87" s="63">
        <f t="shared" si="72"/>
        <v>1</v>
      </c>
      <c r="AE87" s="63">
        <f t="shared" si="72"/>
        <v>1</v>
      </c>
      <c r="AF87" s="63">
        <f t="shared" si="72"/>
        <v>1</v>
      </c>
      <c r="AG87" s="63">
        <f t="shared" si="72"/>
        <v>1</v>
      </c>
      <c r="AH87" s="63">
        <f t="shared" si="72"/>
        <v>1</v>
      </c>
      <c r="AI87" s="63">
        <f t="shared" si="72"/>
        <v>1</v>
      </c>
      <c r="AJ87" s="63">
        <f t="shared" si="72"/>
        <v>1</v>
      </c>
      <c r="AK87" s="63">
        <f t="shared" si="72"/>
        <v>1</v>
      </c>
    </row>
    <row r="88" spans="1:37">
      <c r="A88" s="207"/>
      <c r="B88" s="735" t="s">
        <v>104</v>
      </c>
      <c r="C88" s="735"/>
      <c r="D88" s="1494">
        <f>SUM(D48:D49,D65:D69,D85:D87)</f>
        <v>1137671.1600000001</v>
      </c>
      <c r="E88" s="1494">
        <f>D88/'Rent Roll_RedIQ 2'!$G$81/12</f>
        <v>438.91634259259263</v>
      </c>
      <c r="F88" s="1505">
        <f>SUM(F48:F49,F65:F69,F85:F87)</f>
        <v>1193521.2599999998</v>
      </c>
      <c r="G88" s="1505">
        <f>F88/'Rent Roll_RedIQ 2'!$G$81/12</f>
        <v>460.46344907407394</v>
      </c>
      <c r="H88" s="1494">
        <f>SUM(H48:H49,H65:H69,H85:H87)</f>
        <v>1148551.72</v>
      </c>
      <c r="I88" s="1494">
        <f>H88/'Rent Roll_RedIQ 2'!$G$81/12</f>
        <v>443.11408950617283</v>
      </c>
      <c r="J88" s="1505">
        <f>SUM(J48:J49,J65:J69,J85:J87)</f>
        <v>1339523.8799999999</v>
      </c>
      <c r="K88" s="1505">
        <f>J88/'Rent Roll_RedIQ 2'!$G$81/12</f>
        <v>516.79162037037031</v>
      </c>
      <c r="L88" s="1493"/>
      <c r="M88" s="1494">
        <f>SUM(M48:M49,M65:M69,M85:M87)</f>
        <v>1181388.8148124167</v>
      </c>
      <c r="N88" s="1494">
        <f>M88/'Rent Roll_RedIQ 2'!$G$81/12</f>
        <v>455.78272176404965</v>
      </c>
      <c r="O88" s="1506" t="s">
        <v>116</v>
      </c>
      <c r="P88" s="59"/>
      <c r="Q88" s="909"/>
      <c r="R88" s="520"/>
      <c r="S88" s="520"/>
      <c r="T88" s="520"/>
      <c r="U88" s="520"/>
      <c r="V88" s="520"/>
      <c r="W88" s="520"/>
      <c r="X88" s="520"/>
      <c r="Y88" s="520"/>
      <c r="Z88" s="520"/>
      <c r="AA88" s="1"/>
      <c r="AB88" s="63"/>
      <c r="AC88" s="63"/>
      <c r="AD88" s="63"/>
      <c r="AE88" s="63"/>
      <c r="AF88" s="63"/>
      <c r="AG88" s="63"/>
      <c r="AH88" s="63"/>
      <c r="AI88" s="63"/>
      <c r="AJ88" s="63"/>
      <c r="AK88" s="63"/>
    </row>
    <row r="89" spans="1:37">
      <c r="A89" s="735"/>
      <c r="B89" s="207"/>
      <c r="C89" s="207"/>
      <c r="D89" s="1507"/>
      <c r="E89" s="1507"/>
      <c r="F89" s="1508"/>
      <c r="G89" s="1508"/>
      <c r="H89" s="1507"/>
      <c r="I89" s="1507"/>
      <c r="J89" s="1508"/>
      <c r="K89" s="1508"/>
      <c r="L89" s="1499"/>
      <c r="M89" s="1497"/>
      <c r="N89" s="1509"/>
      <c r="O89" s="1495"/>
      <c r="P89" s="322"/>
      <c r="Q89" s="909"/>
      <c r="R89" s="520"/>
      <c r="S89" s="520"/>
      <c r="T89" s="520"/>
      <c r="U89" s="520"/>
      <c r="V89" s="520"/>
      <c r="W89" s="520"/>
      <c r="X89" s="520"/>
      <c r="Y89" s="520"/>
      <c r="Z89" s="520"/>
      <c r="AA89" s="1"/>
    </row>
    <row r="90" spans="1:37">
      <c r="A90" s="207" t="str">
        <f>Historical!A115</f>
        <v>Ad Valorem Taxes</v>
      </c>
      <c r="B90" s="207"/>
      <c r="C90" s="207"/>
      <c r="D90" s="1497">
        <f>Historical!V115</f>
        <v>502152.81</v>
      </c>
      <c r="E90" s="1497">
        <f>D90/'Rent Roll_RedIQ 2'!$G$81</f>
        <v>2324.7815277777777</v>
      </c>
      <c r="F90" s="1498">
        <f>Historical!T115</f>
        <v>436879.5</v>
      </c>
      <c r="G90" s="1498">
        <f>F90/'Rent Roll_RedIQ 2'!$G$81</f>
        <v>2022.5902777777778</v>
      </c>
      <c r="H90" s="1497">
        <f>Historical!R115</f>
        <v>306332.88</v>
      </c>
      <c r="I90" s="1497">
        <f>H90/'Rent Roll_RedIQ 2'!$G$81</f>
        <v>1418.2077777777779</v>
      </c>
      <c r="J90" s="1498">
        <f>Historical!P115</f>
        <v>533375.88</v>
      </c>
      <c r="K90" s="1498">
        <f>J90/'Rent Roll_RedIQ 2'!$G$81</f>
        <v>2469.3327777777777</v>
      </c>
      <c r="L90" s="1499"/>
      <c r="M90" s="1497">
        <f>'Pro Forma'!F137</f>
        <v>503246.1924</v>
      </c>
      <c r="N90" s="1497">
        <f>M90/'Rent Roll_RedIQ 2'!$G$81</f>
        <v>2329.8434833333336</v>
      </c>
      <c r="O90" s="1495" t="s">
        <v>122</v>
      </c>
      <c r="P90" s="59"/>
      <c r="Q90" s="908">
        <v>0</v>
      </c>
      <c r="R90" s="1107">
        <v>0.03</v>
      </c>
      <c r="S90" s="1107">
        <v>0.03</v>
      </c>
      <c r="T90" s="1107">
        <v>0.03</v>
      </c>
      <c r="U90" s="1107">
        <v>0.03</v>
      </c>
      <c r="V90" s="1107">
        <v>0.03</v>
      </c>
      <c r="W90" s="1107">
        <v>0.03</v>
      </c>
      <c r="X90" s="1107">
        <v>0.03</v>
      </c>
      <c r="Y90" s="1107">
        <v>0.03</v>
      </c>
      <c r="Z90" s="1107">
        <v>0.03</v>
      </c>
      <c r="AA90" s="1"/>
      <c r="AB90" s="63">
        <f>1+$Q90</f>
        <v>1</v>
      </c>
      <c r="AC90" s="63">
        <f t="shared" ref="AC90:AK90" si="74">AB90*(1+R90)</f>
        <v>1.03</v>
      </c>
      <c r="AD90" s="63">
        <f t="shared" si="74"/>
        <v>1.0609</v>
      </c>
      <c r="AE90" s="63">
        <f t="shared" si="74"/>
        <v>1.092727</v>
      </c>
      <c r="AF90" s="63">
        <f t="shared" si="74"/>
        <v>1.1255088100000001</v>
      </c>
      <c r="AG90" s="63">
        <f t="shared" si="74"/>
        <v>1.1592740743000001</v>
      </c>
      <c r="AH90" s="63">
        <f t="shared" si="74"/>
        <v>1.1940522965290001</v>
      </c>
      <c r="AI90" s="63">
        <f t="shared" si="74"/>
        <v>1.2298738654248702</v>
      </c>
      <c r="AJ90" s="63">
        <f t="shared" si="74"/>
        <v>1.2667700813876164</v>
      </c>
      <c r="AK90" s="63">
        <f t="shared" si="74"/>
        <v>1.3047731838292449</v>
      </c>
    </row>
    <row r="91" spans="1:37">
      <c r="A91" s="207" t="str">
        <f>Historical!A116</f>
        <v>Non Ad Valorem Taxes</v>
      </c>
      <c r="B91" s="207"/>
      <c r="C91" s="207"/>
      <c r="D91" s="1497">
        <f>Historical!V116</f>
        <v>11476.05</v>
      </c>
      <c r="E91" s="1502">
        <f>D91/D44</f>
        <v>3.3106843239497528E-3</v>
      </c>
      <c r="F91" s="1498">
        <f>Historical!T116</f>
        <v>22952.1</v>
      </c>
      <c r="G91" s="1503">
        <f>F91/F44</f>
        <v>6.7872382308583508E-3</v>
      </c>
      <c r="H91" s="1497">
        <f>Historical!R116</f>
        <v>0</v>
      </c>
      <c r="I91" s="1502">
        <f>H91/H44</f>
        <v>0</v>
      </c>
      <c r="J91" s="1498">
        <f>Historical!P116</f>
        <v>0</v>
      </c>
      <c r="K91" s="1503">
        <f>J91/J44</f>
        <v>0</v>
      </c>
      <c r="L91" s="1499"/>
      <c r="M91" s="1497">
        <f>N91*M44</f>
        <v>11220.513635365833</v>
      </c>
      <c r="N91" s="1254">
        <v>3.3E-3</v>
      </c>
      <c r="O91" s="1495" t="s">
        <v>123</v>
      </c>
      <c r="P91" s="322"/>
      <c r="Q91" s="908">
        <f>N91</f>
        <v>3.3E-3</v>
      </c>
      <c r="R91" s="1107">
        <f>Q91</f>
        <v>3.3E-3</v>
      </c>
      <c r="S91" s="1107">
        <f t="shared" ref="S91:Z91" si="75">R91</f>
        <v>3.3E-3</v>
      </c>
      <c r="T91" s="1107">
        <f t="shared" si="75"/>
        <v>3.3E-3</v>
      </c>
      <c r="U91" s="1107">
        <f t="shared" si="75"/>
        <v>3.3E-3</v>
      </c>
      <c r="V91" s="1107">
        <f t="shared" si="75"/>
        <v>3.3E-3</v>
      </c>
      <c r="W91" s="1107">
        <f t="shared" si="75"/>
        <v>3.3E-3</v>
      </c>
      <c r="X91" s="1107">
        <f t="shared" si="75"/>
        <v>3.3E-3</v>
      </c>
      <c r="Y91" s="1107">
        <f t="shared" si="75"/>
        <v>3.3E-3</v>
      </c>
      <c r="Z91" s="1107">
        <f t="shared" si="75"/>
        <v>3.3E-3</v>
      </c>
      <c r="AA91" s="1"/>
      <c r="AB91" s="63">
        <f>Q91</f>
        <v>3.3E-3</v>
      </c>
      <c r="AC91" s="63">
        <f t="shared" ref="AC91:AK91" si="76">R91</f>
        <v>3.3E-3</v>
      </c>
      <c r="AD91" s="63">
        <f t="shared" si="76"/>
        <v>3.3E-3</v>
      </c>
      <c r="AE91" s="63">
        <f t="shared" si="76"/>
        <v>3.3E-3</v>
      </c>
      <c r="AF91" s="63">
        <f t="shared" si="76"/>
        <v>3.3E-3</v>
      </c>
      <c r="AG91" s="63">
        <f t="shared" si="76"/>
        <v>3.3E-3</v>
      </c>
      <c r="AH91" s="63">
        <f t="shared" si="76"/>
        <v>3.3E-3</v>
      </c>
      <c r="AI91" s="63">
        <f t="shared" si="76"/>
        <v>3.3E-3</v>
      </c>
      <c r="AJ91" s="63">
        <f t="shared" si="76"/>
        <v>3.3E-3</v>
      </c>
      <c r="AK91" s="63">
        <f t="shared" si="76"/>
        <v>3.3E-3</v>
      </c>
    </row>
    <row r="92" spans="1:37">
      <c r="A92" s="207" t="str">
        <f>Historical!A117</f>
        <v>Property Insurance</v>
      </c>
      <c r="B92" s="207"/>
      <c r="C92" s="207"/>
      <c r="D92" s="1497">
        <f>Historical!V117</f>
        <v>224320.15000000008</v>
      </c>
      <c r="E92" s="1497">
        <f>D92/'Rent Roll_RedIQ 2'!$G$81</f>
        <v>1038.5192129629634</v>
      </c>
      <c r="F92" s="1498">
        <f>Historical!T117</f>
        <v>226756.56000000006</v>
      </c>
      <c r="G92" s="1498">
        <f>F92/'Rent Roll_RedIQ 2'!$G$81</f>
        <v>1049.7988888888892</v>
      </c>
      <c r="H92" s="1497">
        <f>Historical!R117</f>
        <v>226323.48</v>
      </c>
      <c r="I92" s="1497">
        <f>H92/'Rent Roll_RedIQ 2'!$G$81</f>
        <v>1047.7938888888889</v>
      </c>
      <c r="J92" s="1498">
        <f>Historical!P117</f>
        <v>226323.48</v>
      </c>
      <c r="K92" s="1498">
        <f>J92/'Rent Roll_RedIQ 2'!$G$81</f>
        <v>1047.7938888888889</v>
      </c>
      <c r="L92" s="1499"/>
      <c r="M92" s="1497">
        <f>N92*'Rent Roll_RedIQ 2'!$G$81</f>
        <v>162000</v>
      </c>
      <c r="N92" s="1100">
        <v>750</v>
      </c>
      <c r="O92" s="1495" t="s">
        <v>122</v>
      </c>
      <c r="P92" s="59"/>
      <c r="Q92" s="908">
        <v>0</v>
      </c>
      <c r="R92" s="1107">
        <v>0.04</v>
      </c>
      <c r="S92" s="1107">
        <v>0.03</v>
      </c>
      <c r="T92" s="1107">
        <v>0.03</v>
      </c>
      <c r="U92" s="1107">
        <v>0.03</v>
      </c>
      <c r="V92" s="1107">
        <v>0.03</v>
      </c>
      <c r="W92" s="1107">
        <v>0.03</v>
      </c>
      <c r="X92" s="1107">
        <v>0.03</v>
      </c>
      <c r="Y92" s="1107">
        <v>0.03</v>
      </c>
      <c r="Z92" s="1107">
        <v>0.03</v>
      </c>
      <c r="AA92" s="1"/>
      <c r="AB92" s="63">
        <f>1+$Q92</f>
        <v>1</v>
      </c>
      <c r="AC92" s="63">
        <f t="shared" ref="AC92:AK94" si="77">AB92*(1+R92)</f>
        <v>1.04</v>
      </c>
      <c r="AD92" s="63">
        <f t="shared" si="77"/>
        <v>1.0712000000000002</v>
      </c>
      <c r="AE92" s="63">
        <f t="shared" si="77"/>
        <v>1.1033360000000001</v>
      </c>
      <c r="AF92" s="63">
        <f t="shared" si="77"/>
        <v>1.1364360800000002</v>
      </c>
      <c r="AG92" s="63">
        <f t="shared" si="77"/>
        <v>1.1705291624000003</v>
      </c>
      <c r="AH92" s="63">
        <f t="shared" si="77"/>
        <v>1.2056450372720002</v>
      </c>
      <c r="AI92" s="63">
        <f t="shared" si="77"/>
        <v>1.2418143883901602</v>
      </c>
      <c r="AJ92" s="63">
        <f t="shared" si="77"/>
        <v>1.2790688200418652</v>
      </c>
      <c r="AK92" s="63">
        <f t="shared" si="77"/>
        <v>1.3174408846431211</v>
      </c>
    </row>
    <row r="93" spans="1:37">
      <c r="A93" s="1504" t="str">
        <f>Historical!A118</f>
        <v>&lt;Other Exp&gt;</v>
      </c>
      <c r="B93" s="207"/>
      <c r="C93" s="207"/>
      <c r="D93" s="1497">
        <f>Historical!V118</f>
        <v>0</v>
      </c>
      <c r="E93" s="1497">
        <f>D93/'Rent Roll_RedIQ 2'!$G$81</f>
        <v>0</v>
      </c>
      <c r="F93" s="1498">
        <f>Historical!T118</f>
        <v>0</v>
      </c>
      <c r="G93" s="1498">
        <f>F93/'Rent Roll_RedIQ 2'!$G$81</f>
        <v>0</v>
      </c>
      <c r="H93" s="1497">
        <f>Historical!R118</f>
        <v>0</v>
      </c>
      <c r="I93" s="1497">
        <f>H93/'Rent Roll_RedIQ 2'!$G$81</f>
        <v>0</v>
      </c>
      <c r="J93" s="1498">
        <f>Historical!P118</f>
        <v>0</v>
      </c>
      <c r="K93" s="1498">
        <f>J93/'Rent Roll_RedIQ 2'!$G$81</f>
        <v>0</v>
      </c>
      <c r="L93" s="1499"/>
      <c r="M93" s="1497">
        <f>N93*'Rent Roll_RedIQ 2'!$G$81</f>
        <v>0</v>
      </c>
      <c r="N93" s="1100">
        <v>0</v>
      </c>
      <c r="O93" s="1495" t="s">
        <v>122</v>
      </c>
      <c r="P93" s="322"/>
      <c r="Q93" s="908">
        <v>0</v>
      </c>
      <c r="R93" s="1107">
        <v>0</v>
      </c>
      <c r="S93" s="1107">
        <v>0</v>
      </c>
      <c r="T93" s="1107">
        <v>0</v>
      </c>
      <c r="U93" s="1107">
        <v>0</v>
      </c>
      <c r="V93" s="1107">
        <v>0</v>
      </c>
      <c r="W93" s="1107">
        <v>0</v>
      </c>
      <c r="X93" s="1107">
        <v>0</v>
      </c>
      <c r="Y93" s="1107">
        <v>0</v>
      </c>
      <c r="Z93" s="1107">
        <v>0</v>
      </c>
      <c r="AA93" s="1"/>
      <c r="AB93" s="63">
        <f>1+$Q93</f>
        <v>1</v>
      </c>
      <c r="AC93" s="63">
        <f t="shared" si="77"/>
        <v>1</v>
      </c>
      <c r="AD93" s="63">
        <f t="shared" si="77"/>
        <v>1</v>
      </c>
      <c r="AE93" s="63">
        <f t="shared" si="77"/>
        <v>1</v>
      </c>
      <c r="AF93" s="63">
        <f t="shared" si="77"/>
        <v>1</v>
      </c>
      <c r="AG93" s="63">
        <f t="shared" si="77"/>
        <v>1</v>
      </c>
      <c r="AH93" s="63">
        <f t="shared" si="77"/>
        <v>1</v>
      </c>
      <c r="AI93" s="63">
        <f t="shared" si="77"/>
        <v>1</v>
      </c>
      <c r="AJ93" s="63">
        <f t="shared" si="77"/>
        <v>1</v>
      </c>
      <c r="AK93" s="63">
        <f t="shared" si="77"/>
        <v>1</v>
      </c>
    </row>
    <row r="94" spans="1:37">
      <c r="A94" s="1510" t="str">
        <f>Historical!A119</f>
        <v>&lt;Other Exp&gt;</v>
      </c>
      <c r="B94" s="208"/>
      <c r="C94" s="208"/>
      <c r="D94" s="1511">
        <f>Historical!V119</f>
        <v>0</v>
      </c>
      <c r="E94" s="1511">
        <f>D94/'Rent Roll_RedIQ 2'!$G$81</f>
        <v>0</v>
      </c>
      <c r="F94" s="1512">
        <f>Historical!T119</f>
        <v>0</v>
      </c>
      <c r="G94" s="1512">
        <f>F94/'Rent Roll_RedIQ 2'!$G$81</f>
        <v>0</v>
      </c>
      <c r="H94" s="1511">
        <f>Historical!R119</f>
        <v>0</v>
      </c>
      <c r="I94" s="1511">
        <f>H94/'Rent Roll_RedIQ 2'!$G$81</f>
        <v>0</v>
      </c>
      <c r="J94" s="1512">
        <f>Historical!P119</f>
        <v>0</v>
      </c>
      <c r="K94" s="1512">
        <f>J94/'Rent Roll_RedIQ 2'!$G$81</f>
        <v>0</v>
      </c>
      <c r="L94" s="1513"/>
      <c r="M94" s="1511">
        <f>N94*'Rent Roll_RedIQ 2'!$G$81</f>
        <v>0</v>
      </c>
      <c r="N94" s="1514">
        <v>0</v>
      </c>
      <c r="O94" s="1515" t="s">
        <v>122</v>
      </c>
      <c r="P94" s="59"/>
      <c r="Q94" s="908">
        <v>0</v>
      </c>
      <c r="R94" s="1107">
        <v>0</v>
      </c>
      <c r="S94" s="1107">
        <v>0</v>
      </c>
      <c r="T94" s="1107">
        <v>0</v>
      </c>
      <c r="U94" s="1107">
        <v>0</v>
      </c>
      <c r="V94" s="1107">
        <v>0</v>
      </c>
      <c r="W94" s="1107">
        <v>0</v>
      </c>
      <c r="X94" s="1107">
        <v>0</v>
      </c>
      <c r="Y94" s="1107">
        <v>0</v>
      </c>
      <c r="Z94" s="1107">
        <v>0</v>
      </c>
      <c r="AB94" s="63">
        <f>1+$Q94</f>
        <v>1</v>
      </c>
      <c r="AC94" s="63">
        <f t="shared" si="77"/>
        <v>1</v>
      </c>
      <c r="AD94" s="63">
        <f t="shared" si="77"/>
        <v>1</v>
      </c>
      <c r="AE94" s="63">
        <f t="shared" si="77"/>
        <v>1</v>
      </c>
      <c r="AF94" s="63">
        <f t="shared" si="77"/>
        <v>1</v>
      </c>
      <c r="AG94" s="63">
        <f t="shared" si="77"/>
        <v>1</v>
      </c>
      <c r="AH94" s="63">
        <f t="shared" si="77"/>
        <v>1</v>
      </c>
      <c r="AI94" s="63">
        <f t="shared" si="77"/>
        <v>1</v>
      </c>
      <c r="AJ94" s="63">
        <f t="shared" si="77"/>
        <v>1</v>
      </c>
      <c r="AK94" s="63">
        <f t="shared" si="77"/>
        <v>1</v>
      </c>
    </row>
    <row r="95" spans="1:37">
      <c r="B95" s="24" t="s">
        <v>108</v>
      </c>
      <c r="C95" s="24"/>
      <c r="D95" s="470">
        <f>SUM(D90:D94)</f>
        <v>737949.01</v>
      </c>
      <c r="E95" s="470">
        <f>D95/'Rent Roll_RedIQ 2'!$G$81/12</f>
        <v>284.70255015432099</v>
      </c>
      <c r="F95" s="471">
        <f>SUM(F90:F94)</f>
        <v>686588.16</v>
      </c>
      <c r="G95" s="471">
        <f>F95/'Rent Roll_RedIQ 2'!$G$81/12</f>
        <v>264.88740740740741</v>
      </c>
      <c r="H95" s="470">
        <f>SUM(H90:H94)</f>
        <v>532656.36</v>
      </c>
      <c r="I95" s="470">
        <f>H95/'Rent Roll_RedIQ 2'!$G$81/12</f>
        <v>205.50013888888887</v>
      </c>
      <c r="J95" s="471">
        <f>SUM(J90:J94)</f>
        <v>759699.36</v>
      </c>
      <c r="K95" s="471">
        <f>J95/'Rent Roll_RedIQ 2'!$G$81/12</f>
        <v>293.0938888888889</v>
      </c>
      <c r="L95" s="227"/>
      <c r="M95" s="462">
        <f>SUM(M90:M94)</f>
        <v>676466.70603536582</v>
      </c>
      <c r="N95" s="462">
        <f>M95/'Rent Roll_RedIQ 2'!$G$81/12</f>
        <v>260.98252547660718</v>
      </c>
      <c r="O95" s="51" t="s">
        <v>116</v>
      </c>
      <c r="P95" s="322"/>
      <c r="Q95" s="909"/>
      <c r="R95" s="909"/>
      <c r="S95" s="909"/>
      <c r="T95" s="909"/>
      <c r="U95" s="909"/>
      <c r="V95" s="909"/>
      <c r="W95" s="909"/>
      <c r="X95" s="909"/>
      <c r="Y95" s="909"/>
      <c r="Z95" s="909"/>
      <c r="AB95" s="63"/>
      <c r="AC95" s="63"/>
      <c r="AD95" s="63"/>
      <c r="AE95" s="63"/>
      <c r="AF95" s="63"/>
      <c r="AG95" s="63"/>
      <c r="AH95" s="63"/>
      <c r="AI95" s="63"/>
      <c r="AJ95" s="63"/>
      <c r="AK95" s="63"/>
    </row>
    <row r="96" spans="1:37">
      <c r="A96" s="1"/>
      <c r="D96" s="57"/>
      <c r="E96" s="57"/>
      <c r="F96" s="58"/>
      <c r="G96" s="58"/>
      <c r="H96" s="57"/>
      <c r="I96" s="57"/>
      <c r="J96" s="58"/>
      <c r="K96" s="58"/>
      <c r="L96" s="21"/>
      <c r="M96" s="458"/>
      <c r="N96" s="66"/>
      <c r="O96" s="66"/>
      <c r="P96" s="59"/>
      <c r="Q96" s="909"/>
      <c r="R96" s="520"/>
      <c r="S96" s="520"/>
      <c r="T96" s="520"/>
      <c r="U96" s="520"/>
      <c r="V96" s="520"/>
      <c r="W96" s="520"/>
      <c r="X96" s="520"/>
      <c r="Y96" s="520"/>
      <c r="Z96" s="520"/>
    </row>
    <row r="97" spans="1:37">
      <c r="A97" s="34" t="str">
        <f>Historical!A123</f>
        <v>Replacement Reserves</v>
      </c>
      <c r="D97" s="458">
        <f>Historical!V123</f>
        <v>54000</v>
      </c>
      <c r="E97" s="458">
        <f>D97/'Rent Roll_RedIQ 2'!$G$81</f>
        <v>250</v>
      </c>
      <c r="F97" s="459">
        <f>Historical!T123</f>
        <v>0</v>
      </c>
      <c r="G97" s="459">
        <f>F97/'Rent Roll_RedIQ 2'!$G$81</f>
        <v>0</v>
      </c>
      <c r="H97" s="458">
        <f>Historical!R123</f>
        <v>0</v>
      </c>
      <c r="I97" s="458">
        <f>H97/'Rent Roll_RedIQ 2'!$G$81</f>
        <v>0</v>
      </c>
      <c r="J97" s="459">
        <f>Historical!P123</f>
        <v>0</v>
      </c>
      <c r="K97" s="459">
        <f>J97/'Rent Roll_RedIQ 2'!$G$81</f>
        <v>0</v>
      </c>
      <c r="L97" s="21"/>
      <c r="M97" s="472">
        <f>N97*'Rent Roll_RedIQ 2'!$G$81</f>
        <v>64800</v>
      </c>
      <c r="N97" s="1103">
        <v>300</v>
      </c>
      <c r="O97" s="66" t="s">
        <v>122</v>
      </c>
      <c r="P97" s="322"/>
      <c r="Q97" s="908">
        <v>0</v>
      </c>
      <c r="R97" s="1107">
        <v>0.04</v>
      </c>
      <c r="S97" s="1107">
        <v>0.04</v>
      </c>
      <c r="T97" s="1107">
        <v>0.04</v>
      </c>
      <c r="U97" s="1107">
        <v>0.04</v>
      </c>
      <c r="V97" s="1107">
        <v>0.04</v>
      </c>
      <c r="W97" s="1107">
        <v>0.04</v>
      </c>
      <c r="X97" s="1107">
        <v>0.04</v>
      </c>
      <c r="Y97" s="1107">
        <v>0.04</v>
      </c>
      <c r="Z97" s="1107">
        <v>0.04</v>
      </c>
      <c r="AB97" s="63">
        <f>1+$Q97</f>
        <v>1</v>
      </c>
      <c r="AC97" s="63">
        <f t="shared" ref="AC97:AK97" si="78">AB97*(1+R97)</f>
        <v>1.04</v>
      </c>
      <c r="AD97" s="63">
        <f t="shared" si="78"/>
        <v>1.0816000000000001</v>
      </c>
      <c r="AE97" s="63">
        <f t="shared" si="78"/>
        <v>1.1248640000000001</v>
      </c>
      <c r="AF97" s="63">
        <f t="shared" si="78"/>
        <v>1.1698585600000002</v>
      </c>
      <c r="AG97" s="63">
        <f t="shared" si="78"/>
        <v>1.2166529024000003</v>
      </c>
      <c r="AH97" s="63">
        <f t="shared" si="78"/>
        <v>1.2653190184960004</v>
      </c>
      <c r="AI97" s="63">
        <f t="shared" si="78"/>
        <v>1.3159317792358405</v>
      </c>
      <c r="AJ97" s="63">
        <f t="shared" si="78"/>
        <v>1.3685690504052741</v>
      </c>
      <c r="AK97" s="63">
        <f t="shared" si="78"/>
        <v>1.4233118124214852</v>
      </c>
    </row>
    <row r="98" spans="1:37">
      <c r="A98" s="255"/>
      <c r="B98" s="256" t="s">
        <v>109</v>
      </c>
      <c r="C98" s="256"/>
      <c r="D98" s="468">
        <f t="shared" ref="D98:K98" si="79">D88+D95</f>
        <v>1875620.1700000002</v>
      </c>
      <c r="E98" s="468">
        <f t="shared" si="79"/>
        <v>723.61889274691362</v>
      </c>
      <c r="F98" s="468">
        <f t="shared" si="79"/>
        <v>1880109.42</v>
      </c>
      <c r="G98" s="468">
        <f t="shared" si="79"/>
        <v>725.35085648148129</v>
      </c>
      <c r="H98" s="468">
        <f t="shared" si="79"/>
        <v>1681208.08</v>
      </c>
      <c r="I98" s="468">
        <f t="shared" si="79"/>
        <v>648.61422839506167</v>
      </c>
      <c r="J98" s="468">
        <f t="shared" si="79"/>
        <v>2099223.2399999998</v>
      </c>
      <c r="K98" s="468">
        <f t="shared" si="79"/>
        <v>809.88550925925915</v>
      </c>
      <c r="L98" s="227"/>
      <c r="M98" s="468">
        <f>M88+M95+M97</f>
        <v>1922655.5208477825</v>
      </c>
      <c r="N98" s="468">
        <f>M98/'Rent Roll_RedIQ 2'!$G$81/12</f>
        <v>741.76524724065678</v>
      </c>
      <c r="O98" s="273" t="s">
        <v>116</v>
      </c>
      <c r="P98" s="59"/>
      <c r="Q98" s="520"/>
      <c r="R98" s="520"/>
      <c r="S98" s="520"/>
      <c r="T98" s="520"/>
      <c r="U98" s="520"/>
      <c r="V98" s="520"/>
      <c r="W98" s="520"/>
      <c r="X98" s="520"/>
      <c r="Y98" s="520"/>
      <c r="Z98" s="520"/>
      <c r="AB98" s="63"/>
      <c r="AC98" s="63"/>
      <c r="AD98" s="63"/>
      <c r="AE98" s="63"/>
      <c r="AF98" s="63"/>
      <c r="AG98" s="63"/>
      <c r="AH98" s="63"/>
      <c r="AI98" s="63"/>
      <c r="AJ98" s="63"/>
      <c r="AK98" s="63"/>
    </row>
    <row r="99" spans="1:37">
      <c r="A99" s="31" t="s">
        <v>124</v>
      </c>
      <c r="B99" s="1"/>
      <c r="D99" s="67">
        <f>D98/D44</f>
        <v>0.54109090623541822</v>
      </c>
      <c r="E99" s="67"/>
      <c r="F99" s="68">
        <f>F98/F44</f>
        <v>0.555973115036137</v>
      </c>
      <c r="G99" s="69"/>
      <c r="H99" s="67">
        <f>H98/H44</f>
        <v>0.50667163876759336</v>
      </c>
      <c r="I99" s="64"/>
      <c r="J99" s="68">
        <f>J98/J44</f>
        <v>0.6405008959346461</v>
      </c>
      <c r="K99" s="69"/>
      <c r="L99" s="227"/>
      <c r="M99" s="67">
        <f>M98/M44</f>
        <v>0.56546103190852881</v>
      </c>
      <c r="N99" s="64"/>
      <c r="O99" s="66"/>
      <c r="P99" s="322"/>
      <c r="Q99" s="520"/>
      <c r="R99" s="520"/>
      <c r="S99" s="520"/>
      <c r="T99" s="520"/>
      <c r="U99" s="520"/>
      <c r="V99" s="520"/>
      <c r="W99" s="520"/>
      <c r="X99" s="520"/>
      <c r="Y99" s="520"/>
      <c r="Z99" s="520"/>
      <c r="AB99" s="63"/>
      <c r="AC99" s="63"/>
      <c r="AD99" s="63"/>
      <c r="AE99" s="63"/>
      <c r="AF99" s="63"/>
      <c r="AG99" s="63"/>
      <c r="AH99" s="63"/>
      <c r="AI99" s="63"/>
      <c r="AJ99" s="63"/>
      <c r="AK99" s="63"/>
    </row>
    <row r="100" spans="1:37">
      <c r="A100" s="1"/>
      <c r="D100" s="57"/>
      <c r="E100" s="57"/>
      <c r="F100" s="58"/>
      <c r="G100" s="58"/>
      <c r="H100" s="57"/>
      <c r="I100" s="57"/>
      <c r="J100" s="58"/>
      <c r="K100" s="58"/>
      <c r="L100" s="21"/>
      <c r="M100" s="70"/>
      <c r="N100" s="66"/>
      <c r="O100" s="66"/>
      <c r="P100" s="59"/>
      <c r="Q100" s="1549"/>
      <c r="R100" s="1904"/>
      <c r="S100" s="1904"/>
      <c r="T100" s="1904"/>
      <c r="U100" s="1904"/>
      <c r="V100" s="1904"/>
      <c r="W100" s="1904"/>
      <c r="X100" s="1904"/>
      <c r="Y100" s="1904"/>
      <c r="Z100" s="1904"/>
      <c r="AB100" s="63"/>
      <c r="AC100" s="63"/>
      <c r="AD100" s="63"/>
      <c r="AE100" s="63"/>
      <c r="AF100" s="63"/>
      <c r="AG100" s="63"/>
      <c r="AH100" s="63"/>
      <c r="AI100" s="63"/>
      <c r="AJ100" s="63"/>
      <c r="AK100" s="63"/>
    </row>
    <row r="101" spans="1:37">
      <c r="A101" s="255"/>
      <c r="B101" s="256" t="s">
        <v>125</v>
      </c>
      <c r="C101" s="256"/>
      <c r="D101" s="468">
        <f t="shared" ref="D101:K101" si="80">D44-D98</f>
        <v>1590747.7700000003</v>
      </c>
      <c r="E101" s="468">
        <f t="shared" si="80"/>
        <v>613.71441743827177</v>
      </c>
      <c r="F101" s="468">
        <f t="shared" si="80"/>
        <v>1501545.8599999999</v>
      </c>
      <c r="G101" s="468">
        <f t="shared" si="80"/>
        <v>579.30010030864196</v>
      </c>
      <c r="H101" s="468">
        <f t="shared" si="80"/>
        <v>1636933.2000000002</v>
      </c>
      <c r="I101" s="468">
        <f t="shared" si="80"/>
        <v>631.53287037037057</v>
      </c>
      <c r="J101" s="468">
        <f t="shared" si="80"/>
        <v>1178247.9600000004</v>
      </c>
      <c r="K101" s="468">
        <f t="shared" si="80"/>
        <v>454.57097222222228</v>
      </c>
      <c r="L101" s="227"/>
      <c r="M101" s="468">
        <f>M44-M98</f>
        <v>1477500.1262327731</v>
      </c>
      <c r="N101" s="468">
        <f>N44-N98</f>
        <v>570.02319684906377</v>
      </c>
      <c r="O101" s="273" t="s">
        <v>116</v>
      </c>
      <c r="P101" s="1550"/>
      <c r="Q101" s="1549"/>
      <c r="R101" s="1904"/>
      <c r="S101" s="1904"/>
      <c r="T101" s="1904"/>
      <c r="U101" s="1904"/>
      <c r="V101" s="520"/>
      <c r="W101" s="520"/>
      <c r="X101" s="520"/>
      <c r="Y101" s="520"/>
      <c r="Z101" s="520"/>
      <c r="AB101" s="63"/>
      <c r="AC101" s="63"/>
      <c r="AD101" s="63"/>
      <c r="AE101" s="63"/>
      <c r="AF101" s="63"/>
      <c r="AG101" s="63"/>
      <c r="AH101" s="63"/>
      <c r="AI101" s="63"/>
      <c r="AJ101" s="63"/>
      <c r="AK101" s="63"/>
    </row>
    <row r="102" spans="1:37">
      <c r="A102" s="1"/>
      <c r="D102" s="458"/>
      <c r="E102" s="458"/>
      <c r="F102" s="459"/>
      <c r="G102" s="459"/>
      <c r="H102" s="458"/>
      <c r="I102" s="458"/>
      <c r="J102" s="459"/>
      <c r="K102" s="459"/>
      <c r="L102" s="35"/>
      <c r="M102" s="458"/>
      <c r="N102" s="473"/>
      <c r="O102" s="66"/>
      <c r="P102" s="59"/>
      <c r="Q102" s="1551"/>
      <c r="R102" s="1905"/>
      <c r="S102" s="1905"/>
      <c r="T102" s="1905"/>
      <c r="U102" s="1905"/>
      <c r="V102" s="520"/>
      <c r="W102" s="520"/>
      <c r="X102" s="520"/>
      <c r="Y102" s="520"/>
      <c r="Z102" s="520"/>
    </row>
    <row r="103" spans="1:37">
      <c r="A103" t="s">
        <v>519</v>
      </c>
      <c r="D103" s="458"/>
      <c r="E103" s="458"/>
      <c r="F103" s="459"/>
      <c r="G103" s="459"/>
      <c r="H103" s="458"/>
      <c r="I103" s="458"/>
      <c r="J103" s="459"/>
      <c r="K103" s="459"/>
      <c r="L103" s="21"/>
      <c r="M103" s="458"/>
      <c r="N103" s="1461">
        <f>N119</f>
        <v>0</v>
      </c>
      <c r="O103" s="66" t="s">
        <v>123</v>
      </c>
      <c r="P103" s="322"/>
      <c r="Q103" s="1549"/>
      <c r="R103" s="1904"/>
      <c r="S103" s="1904"/>
      <c r="T103" s="1904"/>
      <c r="U103" s="1904"/>
      <c r="V103" s="520"/>
      <c r="W103" s="520"/>
      <c r="X103" s="520"/>
      <c r="Y103" s="520"/>
      <c r="Z103" s="520"/>
      <c r="AB103" s="63"/>
      <c r="AC103" s="63"/>
      <c r="AD103" s="63"/>
      <c r="AE103" s="63"/>
      <c r="AF103" s="63"/>
      <c r="AG103" s="63"/>
      <c r="AH103" s="63"/>
      <c r="AI103" s="63"/>
      <c r="AJ103" s="63"/>
      <c r="AK103" s="63"/>
    </row>
    <row r="104" spans="1:37">
      <c r="A104" t="s">
        <v>585</v>
      </c>
      <c r="D104" s="458"/>
      <c r="E104" s="458"/>
      <c r="F104" s="459"/>
      <c r="G104" s="459"/>
      <c r="H104" s="458"/>
      <c r="I104" s="458"/>
      <c r="J104" s="459"/>
      <c r="K104" s="459"/>
      <c r="L104" s="21"/>
      <c r="M104" s="472"/>
      <c r="N104" s="1103">
        <v>2500</v>
      </c>
      <c r="O104" s="66" t="s">
        <v>518</v>
      </c>
      <c r="P104" s="59"/>
      <c r="Q104" s="1549"/>
      <c r="R104" s="1904"/>
      <c r="S104" s="1904"/>
      <c r="T104" s="1904"/>
      <c r="U104" s="1904"/>
      <c r="V104" s="520"/>
      <c r="W104" s="520"/>
      <c r="X104" s="520"/>
      <c r="Y104" s="520"/>
      <c r="Z104" s="520"/>
      <c r="AB104" s="63"/>
      <c r="AC104" s="63"/>
      <c r="AD104" s="63"/>
      <c r="AE104" s="63"/>
      <c r="AF104" s="63"/>
      <c r="AG104" s="63"/>
      <c r="AH104" s="63"/>
      <c r="AI104" s="63"/>
      <c r="AJ104" s="63"/>
      <c r="AK104" s="63"/>
    </row>
    <row r="105" spans="1:37">
      <c r="A105" s="16"/>
      <c r="B105" s="24" t="s">
        <v>586</v>
      </c>
      <c r="C105" s="24"/>
      <c r="D105" s="470"/>
      <c r="E105" s="470"/>
      <c r="F105" s="471"/>
      <c r="G105" s="471"/>
      <c r="H105" s="470"/>
      <c r="I105" s="470"/>
      <c r="J105" s="471"/>
      <c r="K105" s="471"/>
      <c r="L105" s="227"/>
      <c r="M105" s="470">
        <f>SUM('Cash Flow_Monthly'!E105:P105)</f>
        <v>30000</v>
      </c>
      <c r="N105" s="470">
        <f>M105/12</f>
        <v>2500</v>
      </c>
      <c r="O105" s="51" t="s">
        <v>518</v>
      </c>
      <c r="P105" s="1867"/>
      <c r="Q105" s="909"/>
      <c r="R105" s="520"/>
      <c r="S105" s="520"/>
      <c r="T105" s="520"/>
      <c r="U105" s="520"/>
      <c r="V105" s="520"/>
      <c r="W105" s="520"/>
      <c r="X105" s="520"/>
      <c r="Y105" s="520"/>
      <c r="Z105" s="520"/>
      <c r="AA105" s="1"/>
      <c r="AB105" s="63"/>
      <c r="AC105" s="63"/>
      <c r="AD105" s="63"/>
      <c r="AE105" s="63"/>
      <c r="AF105" s="63"/>
      <c r="AG105" s="63"/>
      <c r="AH105" s="63"/>
      <c r="AI105" s="63"/>
      <c r="AJ105" s="63"/>
      <c r="AK105" s="63"/>
    </row>
    <row r="106" spans="1:37">
      <c r="B106" s="1"/>
      <c r="C106" s="1"/>
      <c r="D106" s="1472"/>
      <c r="E106" s="1472"/>
      <c r="F106" s="1482"/>
      <c r="G106" s="1482"/>
      <c r="H106" s="1472"/>
      <c r="I106" s="1472"/>
      <c r="J106" s="1482"/>
      <c r="K106" s="1482"/>
      <c r="L106" s="227"/>
      <c r="M106" s="1472"/>
      <c r="N106" s="1472"/>
      <c r="O106" s="1475"/>
      <c r="P106" s="59"/>
      <c r="Q106" s="909"/>
      <c r="R106" s="520"/>
      <c r="S106" s="520"/>
      <c r="T106" s="520"/>
      <c r="U106" s="520"/>
      <c r="V106" s="520"/>
      <c r="W106" s="520"/>
      <c r="X106" s="520"/>
      <c r="Y106" s="520"/>
      <c r="Z106" s="520"/>
      <c r="AA106" s="1"/>
      <c r="AB106" s="63"/>
      <c r="AC106" s="63"/>
      <c r="AD106" s="63"/>
      <c r="AE106" s="63"/>
      <c r="AF106" s="63"/>
      <c r="AG106" s="63"/>
      <c r="AH106" s="63"/>
      <c r="AI106" s="63"/>
      <c r="AJ106" s="63"/>
      <c r="AK106" s="63"/>
    </row>
    <row r="107" spans="1:37">
      <c r="A107" s="331" t="s">
        <v>580</v>
      </c>
      <c r="D107" s="458"/>
      <c r="E107" s="458"/>
      <c r="F107" s="459"/>
      <c r="G107" s="459"/>
      <c r="H107" s="458"/>
      <c r="I107" s="458"/>
      <c r="J107" s="459"/>
      <c r="K107" s="459"/>
      <c r="L107" s="21"/>
      <c r="M107" s="472">
        <f>N107*'Rent Roll_RedIQ 2'!$G$81</f>
        <v>0</v>
      </c>
      <c r="N107" s="1103">
        <v>0</v>
      </c>
      <c r="O107" s="66" t="s">
        <v>122</v>
      </c>
      <c r="P107" s="322"/>
      <c r="Q107" s="1483">
        <f>N107</f>
        <v>0</v>
      </c>
      <c r="R107" s="1100"/>
      <c r="S107" s="1100">
        <v>500</v>
      </c>
      <c r="T107" s="1100">
        <v>500</v>
      </c>
      <c r="U107" s="1100">
        <v>500</v>
      </c>
      <c r="V107" s="1100">
        <v>500</v>
      </c>
      <c r="W107" s="1100">
        <v>500</v>
      </c>
      <c r="X107" s="1100">
        <v>1200</v>
      </c>
      <c r="Y107" s="1100">
        <v>500</v>
      </c>
      <c r="Z107" s="1100">
        <v>500</v>
      </c>
      <c r="AB107" s="8">
        <f>Q107*'Rent Roll_RedIQ 2'!$G$81</f>
        <v>0</v>
      </c>
      <c r="AC107" s="8">
        <f>R107*'Rent Roll_RedIQ 2'!$G$81</f>
        <v>0</v>
      </c>
      <c r="AD107" s="8">
        <f>S107*'Rent Roll_RedIQ 2'!$G$81</f>
        <v>108000</v>
      </c>
      <c r="AE107" s="8">
        <f>T107*'Rent Roll_RedIQ 2'!$G$81</f>
        <v>108000</v>
      </c>
      <c r="AF107" s="8">
        <f>U107*'Rent Roll_RedIQ 2'!$G$81</f>
        <v>108000</v>
      </c>
      <c r="AG107" s="8">
        <f>V107*'Rent Roll_RedIQ 2'!$G$81</f>
        <v>108000</v>
      </c>
      <c r="AH107" s="8">
        <f>W107*'Rent Roll_RedIQ 2'!$G$81</f>
        <v>108000</v>
      </c>
      <c r="AI107" s="8">
        <f>X107*'Rent Roll_RedIQ 2'!$G$81</f>
        <v>259200</v>
      </c>
      <c r="AJ107" s="8">
        <f>Y107*'Rent Roll_RedIQ 2'!$G$81</f>
        <v>108000</v>
      </c>
      <c r="AK107" s="8">
        <f>Z107*'Rent Roll_RedIQ 2'!$G$81</f>
        <v>108000</v>
      </c>
    </row>
    <row r="108" spans="1:37">
      <c r="A108" s="331" t="s">
        <v>581</v>
      </c>
      <c r="D108" s="458"/>
      <c r="E108" s="458"/>
      <c r="F108" s="459"/>
      <c r="G108" s="459"/>
      <c r="H108" s="458"/>
      <c r="I108" s="458"/>
      <c r="J108" s="459"/>
      <c r="K108" s="459"/>
      <c r="L108" s="21"/>
      <c r="M108" s="472">
        <f>N108*'Rent Roll_RedIQ 2'!$G$81</f>
        <v>0</v>
      </c>
      <c r="N108" s="1103">
        <v>0</v>
      </c>
      <c r="O108" s="66" t="s">
        <v>122</v>
      </c>
      <c r="P108" s="59"/>
      <c r="Q108" s="1483">
        <f>N108</f>
        <v>0</v>
      </c>
      <c r="R108" s="1100"/>
      <c r="S108" s="1100"/>
      <c r="T108" s="1100"/>
      <c r="U108" s="1100"/>
      <c r="V108" s="1100"/>
      <c r="W108" s="1100"/>
      <c r="X108" s="1100"/>
      <c r="Y108" s="1100"/>
      <c r="Z108" s="1100"/>
      <c r="AB108" s="8">
        <f>Q108*'Rent Roll_RedIQ 2'!$G$81</f>
        <v>0</v>
      </c>
      <c r="AC108" s="8">
        <f>R108*'Rent Roll_RedIQ 2'!$G$81</f>
        <v>0</v>
      </c>
      <c r="AD108" s="8">
        <f>S108*'Rent Roll_RedIQ 2'!$G$81</f>
        <v>0</v>
      </c>
      <c r="AE108" s="8">
        <f>T108*'Rent Roll_RedIQ 2'!$G$81</f>
        <v>0</v>
      </c>
      <c r="AF108" s="8">
        <f>U108*'Rent Roll_RedIQ 2'!$G$81</f>
        <v>0</v>
      </c>
      <c r="AG108" s="8">
        <f>V108*'Rent Roll_RedIQ 2'!$G$81</f>
        <v>0</v>
      </c>
      <c r="AH108" s="8">
        <f>W108*'Rent Roll_RedIQ 2'!$G$81</f>
        <v>0</v>
      </c>
      <c r="AI108" s="8">
        <f>X108*'Rent Roll_RedIQ 2'!$G$81</f>
        <v>0</v>
      </c>
      <c r="AJ108" s="8">
        <f>Y108*'Rent Roll_RedIQ 2'!$G$81</f>
        <v>0</v>
      </c>
      <c r="AK108" s="8">
        <f>Z108*'Rent Roll_RedIQ 2'!$G$81</f>
        <v>0</v>
      </c>
    </row>
    <row r="109" spans="1:37">
      <c r="A109" s="331" t="s">
        <v>582</v>
      </c>
      <c r="D109" s="458"/>
      <c r="E109" s="458"/>
      <c r="F109" s="459"/>
      <c r="G109" s="459"/>
      <c r="H109" s="458"/>
      <c r="I109" s="458"/>
      <c r="J109" s="459"/>
      <c r="K109" s="459"/>
      <c r="L109" s="21"/>
      <c r="M109" s="472">
        <f>N109*'Rent Roll_RedIQ 2'!$G$81</f>
        <v>0</v>
      </c>
      <c r="N109" s="1103">
        <v>0</v>
      </c>
      <c r="O109" s="66" t="s">
        <v>122</v>
      </c>
      <c r="P109" s="322"/>
      <c r="Q109" s="1483">
        <f>N109</f>
        <v>0</v>
      </c>
      <c r="R109" s="1100"/>
      <c r="S109" s="1100"/>
      <c r="T109" s="1100"/>
      <c r="U109" s="1100"/>
      <c r="V109" s="1100"/>
      <c r="W109" s="1100"/>
      <c r="X109" s="1100"/>
      <c r="Y109" s="1100"/>
      <c r="Z109" s="1100"/>
      <c r="AB109" s="8">
        <f>Q109*'Rent Roll_RedIQ 2'!$G$81</f>
        <v>0</v>
      </c>
      <c r="AC109" s="8">
        <f>R109*'Rent Roll_RedIQ 2'!$G$81</f>
        <v>0</v>
      </c>
      <c r="AD109" s="8">
        <f>S109*'Rent Roll_RedIQ 2'!$G$81</f>
        <v>0</v>
      </c>
      <c r="AE109" s="8">
        <f>T109*'Rent Roll_RedIQ 2'!$G$81</f>
        <v>0</v>
      </c>
      <c r="AF109" s="8">
        <f>U109*'Rent Roll_RedIQ 2'!$G$81</f>
        <v>0</v>
      </c>
      <c r="AG109" s="8">
        <f>V109*'Rent Roll_RedIQ 2'!$G$81</f>
        <v>0</v>
      </c>
      <c r="AH109" s="8">
        <f>W109*'Rent Roll_RedIQ 2'!$G$81</f>
        <v>0</v>
      </c>
      <c r="AI109" s="8">
        <f>X109*'Rent Roll_RedIQ 2'!$G$81</f>
        <v>0</v>
      </c>
      <c r="AJ109" s="8">
        <f>Y109*'Rent Roll_RedIQ 2'!$G$81</f>
        <v>0</v>
      </c>
      <c r="AK109" s="8">
        <f>Z109*'Rent Roll_RedIQ 2'!$G$81</f>
        <v>0</v>
      </c>
    </row>
    <row r="110" spans="1:37">
      <c r="A110" s="16"/>
      <c r="B110" s="24" t="s">
        <v>583</v>
      </c>
      <c r="C110" s="24"/>
      <c r="D110" s="470"/>
      <c r="E110" s="470"/>
      <c r="F110" s="471"/>
      <c r="G110" s="471"/>
      <c r="H110" s="470"/>
      <c r="I110" s="470"/>
      <c r="J110" s="471"/>
      <c r="K110" s="471"/>
      <c r="L110" s="227"/>
      <c r="M110" s="470">
        <f>SUM(M107:M109)</f>
        <v>0</v>
      </c>
      <c r="N110" s="470">
        <f>M110/'Rent Roll_RedIQ 2'!$G$81</f>
        <v>0</v>
      </c>
      <c r="O110" s="51" t="s">
        <v>122</v>
      </c>
      <c r="P110" s="59"/>
      <c r="Q110" s="909"/>
      <c r="R110" s="520"/>
      <c r="S110" s="520"/>
      <c r="T110" s="520"/>
      <c r="U110" s="520"/>
      <c r="V110" s="520"/>
      <c r="W110" s="520"/>
      <c r="X110" s="520"/>
      <c r="Y110" s="520"/>
      <c r="Z110" s="520"/>
      <c r="AA110" s="1"/>
      <c r="AB110" s="63"/>
      <c r="AC110" s="63"/>
      <c r="AD110" s="63"/>
      <c r="AE110" s="63"/>
      <c r="AF110" s="63"/>
      <c r="AG110" s="63"/>
      <c r="AH110" s="63"/>
      <c r="AI110" s="63"/>
      <c r="AJ110" s="63"/>
      <c r="AK110" s="63"/>
    </row>
    <row r="111" spans="1:37">
      <c r="A111" s="331"/>
      <c r="D111" s="458"/>
      <c r="E111" s="458"/>
      <c r="F111" s="459"/>
      <c r="G111" s="459"/>
      <c r="H111" s="458"/>
      <c r="I111" s="458"/>
      <c r="J111" s="459"/>
      <c r="K111" s="459"/>
      <c r="L111" s="21"/>
      <c r="M111" s="472"/>
      <c r="N111" s="472"/>
      <c r="O111" s="66"/>
      <c r="P111" s="322"/>
      <c r="Q111" s="1218"/>
      <c r="R111" s="1103"/>
      <c r="S111" s="1103"/>
      <c r="T111" s="1103"/>
      <c r="U111" s="1103"/>
      <c r="V111" s="1103"/>
      <c r="W111" s="1103"/>
      <c r="X111" s="1103"/>
      <c r="Y111" s="1103"/>
      <c r="Z111" s="1103"/>
      <c r="AB111" s="8"/>
      <c r="AC111" s="8"/>
      <c r="AD111" s="8"/>
      <c r="AE111" s="8"/>
      <c r="AF111" s="8"/>
      <c r="AG111" s="8"/>
      <c r="AH111" s="8"/>
      <c r="AI111" s="8"/>
      <c r="AJ111" s="8"/>
      <c r="AK111" s="8"/>
    </row>
    <row r="112" spans="1:37">
      <c r="A112" s="255"/>
      <c r="B112" s="256" t="s">
        <v>577</v>
      </c>
      <c r="C112" s="256"/>
      <c r="D112" s="468">
        <f>SUM(D105,D110)</f>
        <v>0</v>
      </c>
      <c r="E112" s="468">
        <f>D112/'Rent Roll_RedIQ 2'!$G$81/12</f>
        <v>0</v>
      </c>
      <c r="F112" s="468">
        <f>SUM(F105,F110)</f>
        <v>0</v>
      </c>
      <c r="G112" s="468">
        <f>F112/'Rent Roll_RedIQ 2'!$G$81/12</f>
        <v>0</v>
      </c>
      <c r="H112" s="468">
        <f>SUM(H105,H110)</f>
        <v>0</v>
      </c>
      <c r="I112" s="468">
        <f>H112/'Rent Roll_RedIQ 2'!$G$81/12</f>
        <v>0</v>
      </c>
      <c r="J112" s="468">
        <f>SUM(J105,J110)</f>
        <v>0</v>
      </c>
      <c r="K112" s="468">
        <f>J112/'Rent Roll_RedIQ 2'!$G$81/12</f>
        <v>0</v>
      </c>
      <c r="L112" s="227"/>
      <c r="M112" s="468">
        <f>SUM(M105,M110)</f>
        <v>30000</v>
      </c>
      <c r="N112" s="468">
        <f>M112/'Rent Roll_RedIQ 2'!$G$81/12</f>
        <v>11.574074074074074</v>
      </c>
      <c r="O112" s="273" t="s">
        <v>116</v>
      </c>
      <c r="P112" s="59"/>
      <c r="Q112" s="273"/>
      <c r="R112" s="273"/>
      <c r="S112" s="273"/>
      <c r="T112" s="273"/>
      <c r="U112" s="273"/>
      <c r="V112" s="273"/>
      <c r="W112" s="273"/>
      <c r="X112" s="273"/>
      <c r="Y112" s="273"/>
      <c r="Z112" s="273"/>
      <c r="AB112" s="63"/>
      <c r="AD112" s="63"/>
      <c r="AE112" s="63"/>
      <c r="AF112" s="63"/>
      <c r="AG112" s="63"/>
      <c r="AH112" s="63"/>
      <c r="AI112" s="63"/>
      <c r="AJ112" s="63"/>
      <c r="AK112" s="63"/>
    </row>
    <row r="113" spans="1:37">
      <c r="B113" s="1"/>
      <c r="C113" s="1"/>
      <c r="D113" s="460"/>
      <c r="E113" s="460"/>
      <c r="F113" s="460"/>
      <c r="G113" s="460"/>
      <c r="H113" s="460"/>
      <c r="I113" s="460"/>
      <c r="J113" s="460"/>
      <c r="K113" s="460"/>
      <c r="L113" s="21"/>
      <c r="M113" s="619"/>
      <c r="N113" s="1104"/>
      <c r="O113" s="59"/>
      <c r="P113" s="322"/>
      <c r="Q113" s="1218"/>
      <c r="R113" s="1219"/>
      <c r="S113" s="1219"/>
      <c r="T113" s="1219"/>
      <c r="U113" s="1219"/>
      <c r="V113" s="1219"/>
      <c r="W113" s="1219"/>
      <c r="X113" s="1219"/>
      <c r="Y113" s="1219"/>
      <c r="Z113" s="1219"/>
      <c r="AB113" s="1217"/>
      <c r="AC113" s="1217"/>
      <c r="AD113" s="1217"/>
      <c r="AE113" s="1217"/>
      <c r="AF113" s="1217"/>
      <c r="AG113" s="1217"/>
      <c r="AH113" s="1217"/>
      <c r="AI113" s="1217"/>
      <c r="AJ113" s="1217"/>
      <c r="AK113" s="1217"/>
    </row>
    <row r="114" spans="1:37">
      <c r="A114" s="255"/>
      <c r="B114" s="256" t="s">
        <v>605</v>
      </c>
      <c r="C114" s="256"/>
      <c r="D114" s="468">
        <f>D101-D112</f>
        <v>1590747.7700000003</v>
      </c>
      <c r="E114" s="468">
        <f>D114/'Rent Roll_RedIQ 2'!$G$81/12</f>
        <v>613.71441743827165</v>
      </c>
      <c r="F114" s="468">
        <f>F101-F112</f>
        <v>1501545.8599999999</v>
      </c>
      <c r="G114" s="468">
        <f>F114/'Rent Roll_RedIQ 2'!$G$81/12</f>
        <v>579.30010030864196</v>
      </c>
      <c r="H114" s="468">
        <f>H101-H112</f>
        <v>1636933.2000000002</v>
      </c>
      <c r="I114" s="468">
        <f>H114/'Rent Roll_RedIQ 2'!$G$81/12</f>
        <v>631.53287037037046</v>
      </c>
      <c r="J114" s="468">
        <f>J101-J112</f>
        <v>1178247.9600000004</v>
      </c>
      <c r="K114" s="468">
        <f>J114/'Rent Roll_RedIQ 2'!$G$81/12</f>
        <v>454.57097222222234</v>
      </c>
      <c r="L114" s="227"/>
      <c r="M114" s="468">
        <f>M101-M112</f>
        <v>1447500.1262327731</v>
      </c>
      <c r="N114" s="468">
        <f>M114/'Rent Roll_RedIQ 2'!$G$81/12</f>
        <v>558.44912277498963</v>
      </c>
      <c r="O114" s="273" t="s">
        <v>116</v>
      </c>
      <c r="P114" s="59"/>
      <c r="Q114" s="520"/>
      <c r="R114" s="520"/>
      <c r="S114" s="520"/>
      <c r="T114" s="520"/>
      <c r="U114" s="520"/>
      <c r="V114" s="520"/>
      <c r="W114" s="520"/>
      <c r="X114" s="520"/>
      <c r="Y114" s="520"/>
      <c r="Z114" s="520"/>
      <c r="AB114" s="63"/>
      <c r="AC114" s="63"/>
      <c r="AD114" s="63"/>
      <c r="AE114" s="63"/>
      <c r="AF114" s="63"/>
      <c r="AG114" s="63"/>
      <c r="AH114" s="63"/>
      <c r="AI114" s="63"/>
      <c r="AJ114" s="63"/>
      <c r="AK114" s="63"/>
    </row>
    <row r="115" spans="1:37">
      <c r="B115" s="1"/>
      <c r="C115" s="1"/>
      <c r="D115" s="464"/>
      <c r="E115" s="464"/>
      <c r="F115" s="464"/>
      <c r="G115" s="464"/>
      <c r="H115" s="464"/>
      <c r="I115" s="464"/>
      <c r="J115" s="464"/>
      <c r="K115" s="464"/>
      <c r="L115" s="227"/>
      <c r="M115" s="464"/>
      <c r="N115" s="464"/>
      <c r="O115" s="173"/>
      <c r="P115" s="322"/>
      <c r="Q115" s="1216"/>
      <c r="R115" s="1216"/>
      <c r="S115" s="1216"/>
      <c r="T115" s="1216"/>
      <c r="U115" s="1216"/>
      <c r="V115" s="1216"/>
      <c r="W115" s="1216"/>
      <c r="X115" s="1216"/>
      <c r="Y115" s="1216"/>
      <c r="Z115" s="1216"/>
      <c r="AB115" s="1217"/>
      <c r="AC115" s="1217"/>
      <c r="AD115" s="1217"/>
      <c r="AE115" s="1217"/>
      <c r="AF115" s="1217"/>
      <c r="AG115" s="1217"/>
      <c r="AH115" s="1217"/>
      <c r="AI115" s="1217"/>
      <c r="AJ115" s="1217"/>
      <c r="AK115" s="1217"/>
    </row>
    <row r="116" spans="1:37" ht="15" thickBot="1">
      <c r="D116" s="741" t="s">
        <v>598</v>
      </c>
      <c r="E116" s="317"/>
      <c r="F116" s="318"/>
      <c r="H116" s="754" t="s">
        <v>96</v>
      </c>
      <c r="M116" s="741" t="s">
        <v>590</v>
      </c>
      <c r="N116" s="743"/>
      <c r="O116" s="776"/>
      <c r="P116" s="59"/>
      <c r="Q116" s="754" t="s">
        <v>409</v>
      </c>
      <c r="T116" s="1216"/>
      <c r="X116" s="1216"/>
      <c r="Y116" s="72"/>
    </row>
    <row r="117" spans="1:37">
      <c r="D117" s="450" t="s">
        <v>596</v>
      </c>
      <c r="E117" s="448"/>
      <c r="F117" s="449"/>
      <c r="H117" s="13"/>
      <c r="I117" s="180" t="s">
        <v>126</v>
      </c>
      <c r="J117" s="180" t="s">
        <v>127</v>
      </c>
      <c r="K117" s="215" t="s">
        <v>128</v>
      </c>
      <c r="M117" s="777" t="s">
        <v>462</v>
      </c>
      <c r="N117" s="783" t="s">
        <v>433</v>
      </c>
      <c r="O117" s="778" t="s">
        <v>335</v>
      </c>
      <c r="P117" s="322"/>
      <c r="Q117" s="1539"/>
      <c r="R117" s="340"/>
      <c r="S117" s="340"/>
      <c r="T117" s="340"/>
      <c r="U117" s="340"/>
      <c r="V117" s="340"/>
      <c r="W117" s="340"/>
      <c r="X117" s="340"/>
      <c r="Y117" s="340"/>
      <c r="Z117" s="341"/>
    </row>
    <row r="118" spans="1:37">
      <c r="D118" s="723" t="s">
        <v>59</v>
      </c>
      <c r="E118" s="729"/>
      <c r="F118" s="1111">
        <v>5.2499999999999998E-2</v>
      </c>
      <c r="H118" s="1742" t="s">
        <v>458</v>
      </c>
      <c r="I118" s="1538">
        <v>1</v>
      </c>
      <c r="J118" s="1907">
        <v>60000</v>
      </c>
      <c r="K118" s="1743">
        <f>J118/2080</f>
        <v>28.846153846153847</v>
      </c>
      <c r="M118" s="730" t="s">
        <v>60</v>
      </c>
      <c r="N118" s="1116">
        <v>0</v>
      </c>
      <c r="O118" s="779">
        <f>'Acquisition Budget'!J3</f>
        <v>0</v>
      </c>
      <c r="P118" s="59"/>
      <c r="Q118" s="1334"/>
      <c r="R118" s="342"/>
      <c r="S118" s="342"/>
      <c r="T118" s="342"/>
      <c r="U118" s="342"/>
      <c r="V118" s="342"/>
      <c r="W118" s="342"/>
      <c r="X118" s="342"/>
      <c r="Y118" s="342"/>
      <c r="Z118" s="343"/>
    </row>
    <row r="119" spans="1:37">
      <c r="D119" s="730" t="s">
        <v>595</v>
      </c>
      <c r="E119" s="725"/>
      <c r="F119" s="731" cm="1">
        <f t="array" ref="F119">INDEX('Cash Flow_Monthly'!101:101,,MATCH('Project Summary'!G7,'Cash Flow_Monthly'!3:3,0))</f>
        <v>3210965.8731050268</v>
      </c>
      <c r="H119" s="724" t="s">
        <v>129</v>
      </c>
      <c r="I119" s="1409">
        <v>1</v>
      </c>
      <c r="J119" s="1220">
        <v>40000</v>
      </c>
      <c r="K119" s="733">
        <f>J119/2080</f>
        <v>19.23076923076923</v>
      </c>
      <c r="M119" s="730" t="s">
        <v>517</v>
      </c>
      <c r="N119" s="1116">
        <v>0</v>
      </c>
      <c r="O119" s="779">
        <f>SUM('Cash Flow_Monthly'!174:174)</f>
        <v>0</v>
      </c>
      <c r="P119" s="322"/>
      <c r="Q119" s="1334"/>
      <c r="R119" s="342"/>
      <c r="S119" s="342"/>
      <c r="T119" s="342"/>
      <c r="U119" s="342"/>
      <c r="V119" s="342"/>
      <c r="W119" s="342"/>
      <c r="X119" s="342"/>
      <c r="Y119" s="342"/>
      <c r="Z119" s="343"/>
    </row>
    <row r="120" spans="1:37">
      <c r="D120" s="724" t="s">
        <v>383</v>
      </c>
      <c r="E120" s="725"/>
      <c r="F120" s="1112">
        <v>0.03</v>
      </c>
      <c r="H120" s="724" t="s">
        <v>130</v>
      </c>
      <c r="I120" s="1409">
        <v>0.5</v>
      </c>
      <c r="J120" s="1220">
        <v>30000</v>
      </c>
      <c r="K120" s="733">
        <f>J120/2080</f>
        <v>14.423076923076923</v>
      </c>
      <c r="M120" s="780" t="s">
        <v>61</v>
      </c>
      <c r="N120" s="1116">
        <v>0</v>
      </c>
      <c r="O120" s="779">
        <f>SUM('Cash Flow_Monthly'!167:167)</f>
        <v>0</v>
      </c>
      <c r="P120" s="59"/>
      <c r="Q120" s="358"/>
      <c r="R120" s="342"/>
      <c r="S120" s="342"/>
      <c r="T120" s="342"/>
      <c r="U120" s="342"/>
      <c r="V120" s="342"/>
      <c r="W120" s="342"/>
      <c r="X120" s="342"/>
      <c r="Y120" s="342"/>
      <c r="Z120" s="343"/>
    </row>
    <row r="121" spans="1:37">
      <c r="D121" s="724" t="s">
        <v>63</v>
      </c>
      <c r="E121" s="725"/>
      <c r="F121" s="1113">
        <v>0.9</v>
      </c>
      <c r="H121" s="727" t="s">
        <v>131</v>
      </c>
      <c r="I121" s="1536">
        <v>0</v>
      </c>
      <c r="J121" s="1537">
        <v>0</v>
      </c>
      <c r="K121" s="734">
        <f>J121/2080</f>
        <v>0</v>
      </c>
      <c r="M121" s="780" t="s">
        <v>62</v>
      </c>
      <c r="N121" s="1116">
        <v>0.05</v>
      </c>
      <c r="O121" s="779">
        <f>'Acquisition Budget'!J52</f>
        <v>0</v>
      </c>
      <c r="P121" s="322"/>
      <c r="Q121" s="1334"/>
      <c r="R121" s="342"/>
      <c r="S121" s="342"/>
      <c r="T121" s="342"/>
      <c r="U121" s="342"/>
      <c r="V121" s="342"/>
      <c r="W121" s="342"/>
      <c r="X121" s="342"/>
      <c r="Y121" s="342"/>
      <c r="Z121" s="343"/>
    </row>
    <row r="122" spans="1:37">
      <c r="D122" s="724" t="s">
        <v>384</v>
      </c>
      <c r="E122" s="725"/>
      <c r="F122" s="1112">
        <f>F136</f>
        <v>0</v>
      </c>
      <c r="G122" s="72"/>
      <c r="H122" s="1740" t="s">
        <v>666</v>
      </c>
      <c r="I122" s="1723">
        <f>SUM(I118:I121)</f>
        <v>2.5</v>
      </c>
      <c r="J122" s="474">
        <f>SUMPRODUCT(J118:J121,I118:I121)</f>
        <v>115000</v>
      </c>
      <c r="K122" s="1724">
        <f>J122/I122/2080</f>
        <v>22.115384615384617</v>
      </c>
      <c r="M122" s="730" t="s">
        <v>64</v>
      </c>
      <c r="N122" s="1116">
        <v>0.05</v>
      </c>
      <c r="O122" s="779">
        <f>'Acquisition Budget'!J69</f>
        <v>0</v>
      </c>
      <c r="P122" s="59"/>
      <c r="Q122" s="1334"/>
      <c r="R122" s="342"/>
      <c r="S122" s="342"/>
      <c r="T122" s="342"/>
      <c r="U122" s="342"/>
      <c r="V122" s="342"/>
      <c r="W122" s="342"/>
      <c r="X122" s="342"/>
      <c r="Y122" s="342"/>
      <c r="Z122" s="343"/>
    </row>
    <row r="123" spans="1:37">
      <c r="D123" s="724" t="s">
        <v>65</v>
      </c>
      <c r="E123" s="725"/>
      <c r="F123" s="1094">
        <f>F135</f>
        <v>1.502676E-2</v>
      </c>
      <c r="H123" s="1742" t="s">
        <v>459</v>
      </c>
      <c r="I123" s="1538">
        <v>1</v>
      </c>
      <c r="J123" s="1907">
        <v>60000</v>
      </c>
      <c r="K123" s="1743">
        <f>J123/2080</f>
        <v>28.846153846153847</v>
      </c>
      <c r="M123" s="781" t="s">
        <v>425</v>
      </c>
      <c r="N123" s="1117">
        <v>0.05</v>
      </c>
      <c r="O123" s="782">
        <f>'Acquisition Budget'!J51+'Acquisition Budget'!J68</f>
        <v>0</v>
      </c>
      <c r="P123" s="322"/>
      <c r="Q123" s="358"/>
      <c r="R123" s="342"/>
      <c r="S123" s="342"/>
      <c r="T123" s="342"/>
      <c r="U123" s="342"/>
      <c r="V123" s="342"/>
      <c r="W123" s="342"/>
      <c r="X123" s="342"/>
      <c r="Y123" s="342"/>
      <c r="Z123" s="343"/>
    </row>
    <row r="124" spans="1:37">
      <c r="D124" s="724" t="s">
        <v>597</v>
      </c>
      <c r="E124" s="1580">
        <v>275</v>
      </c>
      <c r="F124" s="1112">
        <v>0.03</v>
      </c>
      <c r="H124" s="724" t="s">
        <v>132</v>
      </c>
      <c r="I124" s="1409">
        <v>1</v>
      </c>
      <c r="J124" s="1220">
        <v>45000</v>
      </c>
      <c r="K124" s="733">
        <f>J124/2080</f>
        <v>21.634615384615383</v>
      </c>
      <c r="M124" s="781" t="s">
        <v>46</v>
      </c>
      <c r="N124" s="1414" t="s">
        <v>556</v>
      </c>
      <c r="O124" s="782">
        <f>SUM('Cash Flow_Monthly'!E180:DT180)</f>
        <v>0</v>
      </c>
      <c r="P124" s="59"/>
      <c r="Q124" s="1334"/>
      <c r="R124" s="342"/>
      <c r="S124" s="342"/>
      <c r="T124" s="342"/>
      <c r="U124" s="342"/>
      <c r="V124" s="342"/>
      <c r="W124" s="342"/>
      <c r="X124" s="342"/>
      <c r="Y124" s="342"/>
      <c r="Z124" s="343"/>
    </row>
    <row r="125" spans="1:37" ht="15" thickBot="1">
      <c r="D125" s="730" t="s">
        <v>600</v>
      </c>
      <c r="E125" s="725"/>
      <c r="F125" s="1581">
        <f>E124*(1+F124)^(O127/12-1)</f>
        <v>328.364381545475</v>
      </c>
      <c r="H125" s="724" t="s">
        <v>133</v>
      </c>
      <c r="I125" s="1409">
        <v>1</v>
      </c>
      <c r="J125" s="1220">
        <v>35000</v>
      </c>
      <c r="K125" s="733">
        <f>J125/2080</f>
        <v>16.826923076923077</v>
      </c>
      <c r="M125" s="823" t="s">
        <v>66</v>
      </c>
      <c r="N125" s="1735"/>
      <c r="O125" s="1736">
        <f>SUM(O118:O124)</f>
        <v>0</v>
      </c>
      <c r="P125" s="322"/>
      <c r="Q125" s="358"/>
      <c r="R125" s="342"/>
      <c r="S125" s="342"/>
      <c r="T125" s="342"/>
      <c r="U125" s="342"/>
      <c r="V125" s="342"/>
      <c r="W125" s="342"/>
      <c r="X125" s="342"/>
      <c r="Y125" s="342"/>
      <c r="Z125" s="343"/>
    </row>
    <row r="126" spans="1:37" ht="15" thickBot="1">
      <c r="D126" s="724" t="s">
        <v>516</v>
      </c>
      <c r="E126" s="732">
        <f>(F119*(1+F120))/(F118+(F121*(1-F122)*F123))</f>
        <v>50092248.902660698</v>
      </c>
      <c r="F126" s="731">
        <f>E126/'Project Summary'!K40</f>
        <v>231908.55973454026</v>
      </c>
      <c r="H126" s="724" t="s">
        <v>134</v>
      </c>
      <c r="I126" s="1409">
        <v>0</v>
      </c>
      <c r="J126" s="1220">
        <v>0</v>
      </c>
      <c r="K126" s="733">
        <f>J126/2080</f>
        <v>0</v>
      </c>
      <c r="P126" s="59"/>
      <c r="Q126" s="358"/>
      <c r="R126" s="342"/>
      <c r="S126" s="342"/>
      <c r="T126" s="342"/>
      <c r="U126" s="342"/>
      <c r="V126" s="342"/>
      <c r="W126" s="342"/>
      <c r="X126" s="342"/>
      <c r="Y126" s="342"/>
      <c r="Z126" s="343"/>
    </row>
    <row r="127" spans="1:37" ht="15" thickBot="1">
      <c r="D127" s="727" t="s">
        <v>455</v>
      </c>
      <c r="F127" s="1114">
        <v>0.01</v>
      </c>
      <c r="H127" s="724" t="s">
        <v>668</v>
      </c>
      <c r="I127" s="1409">
        <v>0</v>
      </c>
      <c r="J127" s="1220">
        <v>0</v>
      </c>
      <c r="K127" s="733">
        <f>J127/2080</f>
        <v>0</v>
      </c>
      <c r="M127" s="1263" t="s">
        <v>30</v>
      </c>
      <c r="N127" s="940"/>
      <c r="O127" s="1908">
        <v>84</v>
      </c>
      <c r="P127" s="322"/>
      <c r="Q127" s="358"/>
      <c r="R127" s="342"/>
      <c r="S127" s="342"/>
      <c r="T127" s="342"/>
      <c r="U127" s="342"/>
      <c r="V127" s="342"/>
      <c r="W127" s="342"/>
      <c r="X127" s="342"/>
      <c r="Y127" s="342"/>
      <c r="Z127" s="343"/>
    </row>
    <row r="128" spans="1:37" ht="15" thickBot="1">
      <c r="D128" s="25" t="s">
        <v>456</v>
      </c>
      <c r="E128" s="1738">
        <f>E126*(1-F127)</f>
        <v>49591326.413634092</v>
      </c>
      <c r="F128" s="1221">
        <f>E128/'Rent Roll_RedIQ 2'!G81</f>
        <v>229589.47413719486</v>
      </c>
      <c r="G128" s="76"/>
      <c r="H128" s="1741" t="s">
        <v>665</v>
      </c>
      <c r="I128" s="1723">
        <f>SUM(I123:I127)</f>
        <v>3</v>
      </c>
      <c r="J128" s="474">
        <f>SUMPRODUCT(J123:J127,I123:I127)</f>
        <v>140000</v>
      </c>
      <c r="K128" s="475">
        <f>J128/I128/2080</f>
        <v>22.435897435897434</v>
      </c>
      <c r="P128" s="59"/>
      <c r="Q128" s="358"/>
      <c r="R128" s="342"/>
      <c r="S128" s="342"/>
      <c r="T128" s="342"/>
      <c r="U128" s="342"/>
      <c r="V128" s="342"/>
      <c r="W128" s="342"/>
      <c r="X128" s="342"/>
      <c r="Y128" s="342"/>
      <c r="Z128" s="343"/>
    </row>
    <row r="129" spans="1:26">
      <c r="G129" s="1577"/>
      <c r="H129" s="1727" t="s">
        <v>135</v>
      </c>
      <c r="I129" s="1728" t="str">
        <f>I122&amp;" in / "&amp;(I128)&amp;" out"</f>
        <v>2.5 in / 3 out</v>
      </c>
      <c r="J129" s="1726">
        <f>J122+J128</f>
        <v>255000</v>
      </c>
      <c r="K129" s="1729">
        <f>J129/(I122+I128)/2080</f>
        <v>22.29020979020979</v>
      </c>
      <c r="P129" s="775"/>
      <c r="Q129" s="358"/>
      <c r="R129" s="342"/>
      <c r="S129" s="342"/>
      <c r="T129" s="342"/>
      <c r="U129" s="342"/>
      <c r="V129" s="342"/>
      <c r="W129" s="342"/>
      <c r="X129" s="342"/>
      <c r="Y129" s="342"/>
      <c r="Z129" s="343"/>
    </row>
    <row r="130" spans="1:26" ht="15" thickBot="1">
      <c r="D130" s="754" t="s">
        <v>105</v>
      </c>
      <c r="E130" s="178"/>
      <c r="F130" s="178"/>
      <c r="G130" s="1578"/>
      <c r="H130" s="19"/>
      <c r="I130" s="178"/>
      <c r="J130" s="1725"/>
      <c r="K130" s="177"/>
      <c r="P130" s="7"/>
      <c r="Q130" s="358"/>
      <c r="R130" s="342"/>
      <c r="S130" s="342"/>
      <c r="T130" s="342"/>
      <c r="U130" s="342"/>
      <c r="V130" s="342"/>
      <c r="W130" s="342"/>
      <c r="X130" s="342"/>
      <c r="Y130" s="342"/>
      <c r="Z130" s="343"/>
    </row>
    <row r="131" spans="1:26">
      <c r="D131" s="1115" t="s">
        <v>686</v>
      </c>
      <c r="E131" s="1575"/>
      <c r="F131" s="1585">
        <v>33400730</v>
      </c>
      <c r="G131" s="1579"/>
      <c r="H131" s="724" t="s">
        <v>136</v>
      </c>
      <c r="I131" s="725"/>
      <c r="J131" s="1220">
        <f>100*'Project Summary'!K40</f>
        <v>21600</v>
      </c>
      <c r="K131" s="733">
        <f>J131/($I$122+$I$128)/2080</f>
        <v>1.8881118881118881</v>
      </c>
      <c r="P131" s="7"/>
      <c r="Q131" s="358"/>
      <c r="R131" s="342"/>
      <c r="S131" s="342"/>
      <c r="T131" s="342"/>
      <c r="U131" s="342"/>
      <c r="V131" s="342"/>
      <c r="W131" s="342"/>
      <c r="X131" s="342"/>
      <c r="Y131" s="342"/>
      <c r="Z131" s="343"/>
    </row>
    <row r="132" spans="1:26">
      <c r="D132" s="724" t="s">
        <v>67</v>
      </c>
      <c r="E132" s="729"/>
      <c r="F132" s="726">
        <f>'Acquisition Budget'!J2</f>
        <v>34000000</v>
      </c>
      <c r="H132" s="358" t="s">
        <v>521</v>
      </c>
      <c r="I132" s="725"/>
      <c r="J132" s="1220">
        <f>J129*0.12*0.8</f>
        <v>24480</v>
      </c>
      <c r="K132" s="733">
        <f>J132/($I$122+$I$128)/2080</f>
        <v>2.13986013986014</v>
      </c>
      <c r="P132" s="7"/>
      <c r="Q132" s="358"/>
      <c r="R132" s="342"/>
      <c r="S132" s="342"/>
      <c r="T132" s="342"/>
      <c r="U132" s="342"/>
      <c r="V132" s="342"/>
      <c r="W132" s="342"/>
      <c r="X132" s="342"/>
      <c r="Y132" s="342"/>
      <c r="Z132" s="343"/>
    </row>
    <row r="133" spans="1:26">
      <c r="D133" s="724" t="s">
        <v>664</v>
      </c>
      <c r="E133" s="725"/>
      <c r="F133" s="1112">
        <v>0.98499999999999999</v>
      </c>
      <c r="H133" s="358" t="s">
        <v>521</v>
      </c>
      <c r="I133" s="725"/>
      <c r="J133" s="1220"/>
      <c r="K133" s="733">
        <f>J133/($I$122+$I$128)/2080</f>
        <v>0</v>
      </c>
      <c r="P133" s="7"/>
      <c r="Q133" s="358"/>
      <c r="R133" s="342"/>
      <c r="S133" s="342"/>
      <c r="T133" s="342"/>
      <c r="U133" s="342"/>
      <c r="V133" s="342"/>
      <c r="W133" s="342"/>
      <c r="X133" s="342"/>
      <c r="Y133" s="342"/>
      <c r="Z133" s="343"/>
    </row>
    <row r="134" spans="1:26">
      <c r="D134" s="724" t="s">
        <v>428</v>
      </c>
      <c r="E134" s="207"/>
      <c r="F134" s="726">
        <f>F132*F133</f>
        <v>33490000</v>
      </c>
      <c r="H134" s="724" t="s">
        <v>520</v>
      </c>
      <c r="I134" s="1222">
        <v>0.25</v>
      </c>
      <c r="J134" s="1223">
        <f>SUM(J129,J131:J133)*I134</f>
        <v>75270</v>
      </c>
      <c r="K134" s="733">
        <f>J134/($I$122+$I$128)/2080</f>
        <v>6.579545454545455</v>
      </c>
      <c r="P134" s="7"/>
      <c r="Q134" s="358"/>
      <c r="R134" s="342"/>
      <c r="S134" s="342"/>
      <c r="T134" s="342"/>
      <c r="U134" s="342"/>
      <c r="V134" s="342"/>
      <c r="W134" s="342"/>
      <c r="X134" s="342"/>
      <c r="Y134" s="342"/>
      <c r="Z134" s="343"/>
    </row>
    <row r="135" spans="1:26">
      <c r="D135" s="724" t="s">
        <v>65</v>
      </c>
      <c r="E135" s="725"/>
      <c r="F135" s="1576">
        <v>1.502676E-2</v>
      </c>
      <c r="H135" s="1727" t="s">
        <v>135</v>
      </c>
      <c r="I135" s="1730"/>
      <c r="J135" s="1731">
        <f>SUBTOTAL(9,J131:J134)</f>
        <v>121350</v>
      </c>
      <c r="K135" s="1729">
        <f>J135/($I$122+$I$128)/2080</f>
        <v>10.607517482517483</v>
      </c>
      <c r="P135" s="7"/>
      <c r="Q135" s="358"/>
      <c r="R135" s="342"/>
      <c r="S135" s="342"/>
      <c r="T135" s="342"/>
      <c r="U135" s="342"/>
      <c r="V135" s="342"/>
      <c r="W135" s="342"/>
      <c r="X135" s="342"/>
      <c r="Y135" s="342"/>
      <c r="Z135" s="343"/>
    </row>
    <row r="136" spans="1:26">
      <c r="D136" s="727" t="s">
        <v>384</v>
      </c>
      <c r="E136" s="728"/>
      <c r="F136" s="1114">
        <v>0</v>
      </c>
      <c r="H136" s="19"/>
      <c r="I136" s="178"/>
      <c r="J136" s="1725"/>
      <c r="K136" s="177"/>
      <c r="P136" s="7"/>
      <c r="Q136" s="358"/>
      <c r="R136" s="342"/>
      <c r="S136" s="342"/>
      <c r="T136" s="342"/>
      <c r="U136" s="342"/>
      <c r="V136" s="342"/>
      <c r="W136" s="342"/>
      <c r="X136" s="342"/>
      <c r="Y136" s="342"/>
      <c r="Z136" s="343"/>
    </row>
    <row r="137" spans="1:26" ht="15" thickBot="1">
      <c r="D137" s="828" t="s">
        <v>137</v>
      </c>
      <c r="E137" s="1737"/>
      <c r="F137" s="864">
        <f>F134*F135*(1-F136)</f>
        <v>503246.1924</v>
      </c>
      <c r="H137" s="828" t="s">
        <v>667</v>
      </c>
      <c r="I137" s="1732"/>
      <c r="J137" s="1733">
        <f>J129+J135</f>
        <v>376350</v>
      </c>
      <c r="K137" s="1734">
        <f>J137/'Rent Roll_RedIQ 2'!$G$81</f>
        <v>1742.3611111111111</v>
      </c>
      <c r="P137" s="7"/>
      <c r="Q137" s="1417"/>
      <c r="R137" s="344"/>
      <c r="S137" s="344"/>
      <c r="T137" s="344"/>
      <c r="U137" s="344"/>
      <c r="V137" s="344"/>
      <c r="W137" s="344"/>
      <c r="X137" s="344"/>
      <c r="Y137" s="344"/>
      <c r="Z137" s="345"/>
    </row>
    <row r="138" spans="1:26">
      <c r="P138" s="7"/>
    </row>
    <row r="139" spans="1:26" s="47" customFormat="1">
      <c r="D139" s="11"/>
    </row>
    <row r="140" spans="1:26" s="802" customFormat="1">
      <c r="N140" s="1836" t="s">
        <v>390</v>
      </c>
      <c r="O140" s="1837" t="s">
        <v>943</v>
      </c>
      <c r="P140" s="1838">
        <f>'Project Summary'!T28</f>
        <v>1356.5826388888888</v>
      </c>
      <c r="Q140" s="1838">
        <f>'Project Summary'!U28</f>
        <v>1382.4453027890086</v>
      </c>
      <c r="R140" s="1838">
        <f>'Project Summary'!V28</f>
        <v>1472.0053307682449</v>
      </c>
      <c r="S140" s="1838">
        <f>'Project Summary'!W28</f>
        <v>1595.5031817330889</v>
      </c>
      <c r="T140" s="1838">
        <f>'Project Summary'!X28</f>
        <v>1676.1764205580041</v>
      </c>
      <c r="U140" s="1838">
        <f>'Project Summary'!Y28</f>
        <v>1727.4324977236918</v>
      </c>
      <c r="V140" s="1838">
        <f>'Project Summary'!Z28</f>
        <v>1774.1182152838255</v>
      </c>
      <c r="W140" s="1838">
        <f>'Project Summary'!AA28</f>
        <v>1826.3438865903536</v>
      </c>
    </row>
    <row r="141" spans="1:26" s="802" customFormat="1">
      <c r="D141" s="809"/>
      <c r="N141" s="1839" t="s">
        <v>944</v>
      </c>
      <c r="O141" s="1840">
        <v>0.03</v>
      </c>
      <c r="P141" s="1942">
        <v>0</v>
      </c>
      <c r="Q141" s="809">
        <f t="shared" ref="Q141:W141" si="81">P141*(1+$O141)</f>
        <v>0</v>
      </c>
      <c r="R141" s="809">
        <f t="shared" si="81"/>
        <v>0</v>
      </c>
      <c r="S141" s="809">
        <f t="shared" si="81"/>
        <v>0</v>
      </c>
      <c r="T141" s="809">
        <f t="shared" si="81"/>
        <v>0</v>
      </c>
      <c r="U141" s="809">
        <f t="shared" si="81"/>
        <v>0</v>
      </c>
      <c r="V141" s="809">
        <f t="shared" si="81"/>
        <v>0</v>
      </c>
      <c r="W141" s="809">
        <f t="shared" si="81"/>
        <v>0</v>
      </c>
    </row>
    <row r="142" spans="1:26">
      <c r="A142" s="926" t="s">
        <v>478</v>
      </c>
      <c r="C142" s="75"/>
      <c r="F142" s="27"/>
      <c r="G142" s="30"/>
      <c r="N142" s="31" t="s">
        <v>939</v>
      </c>
      <c r="O142" s="1842"/>
      <c r="P142" s="1941" t="str">
        <f>IFERROR(P$140*12/P141,"")</f>
        <v/>
      </c>
      <c r="Q142" s="1941" t="str">
        <f t="shared" ref="Q142:W142" si="82">IFERROR(Q$140*12/Q141,"")</f>
        <v/>
      </c>
      <c r="R142" s="1941" t="str">
        <f t="shared" si="82"/>
        <v/>
      </c>
      <c r="S142" s="1941" t="str">
        <f t="shared" si="82"/>
        <v/>
      </c>
      <c r="T142" s="1941" t="str">
        <f t="shared" si="82"/>
        <v/>
      </c>
      <c r="U142" s="1941" t="str">
        <f t="shared" si="82"/>
        <v/>
      </c>
      <c r="V142" s="1941" t="str">
        <f t="shared" si="82"/>
        <v/>
      </c>
      <c r="W142" s="1941" t="str">
        <f t="shared" si="82"/>
        <v/>
      </c>
    </row>
    <row r="143" spans="1:26" outlineLevel="1">
      <c r="G143" s="794" t="s">
        <v>468</v>
      </c>
      <c r="O143" s="331"/>
    </row>
    <row r="144" spans="1:26" outlineLevel="1">
      <c r="O144" s="331"/>
    </row>
    <row r="145" spans="4:15" outlineLevel="1">
      <c r="D145" s="791">
        <f>'Project Summary'!K8</f>
        <v>0.17613388895988463</v>
      </c>
      <c r="E145" s="795">
        <f>F145-0.015</f>
        <v>0</v>
      </c>
      <c r="F145" s="795">
        <f>G145-0.015</f>
        <v>1.4999999999999999E-2</v>
      </c>
      <c r="G145" s="1118">
        <v>0.03</v>
      </c>
      <c r="H145" s="795">
        <f>G145+0.015</f>
        <v>4.4999999999999998E-2</v>
      </c>
      <c r="I145" s="795">
        <f>H145+0.015</f>
        <v>0.06</v>
      </c>
      <c r="O145" s="331"/>
    </row>
    <row r="146" spans="4:15" outlineLevel="1">
      <c r="D146" s="792">
        <f>D147-0.0025</f>
        <v>4.4999999999999998E-2</v>
      </c>
      <c r="E146" s="790">
        <f t="dataTable" ref="E146:I150" dt2D="1" dtr="1" r1="Q9" r2="F118" ca="1"/>
        <v>0.20241298079490658</v>
      </c>
      <c r="F146" s="790">
        <v>0.20241298079490658</v>
      </c>
      <c r="G146" s="790">
        <v>0.20241298079490658</v>
      </c>
      <c r="H146" s="790">
        <v>0.20241298079490658</v>
      </c>
      <c r="I146" s="790">
        <v>0.20241298079490658</v>
      </c>
      <c r="O146" s="331"/>
    </row>
    <row r="147" spans="4:15" outlineLevel="1">
      <c r="D147" s="792">
        <f>D148-0.0025</f>
        <v>4.7500000000000001E-2</v>
      </c>
      <c r="E147" s="790">
        <v>0.19334943890571599</v>
      </c>
      <c r="F147" s="790">
        <v>0.19334943890571599</v>
      </c>
      <c r="G147" s="790">
        <v>0.19334943890571599</v>
      </c>
      <c r="H147" s="790">
        <v>0.19334943890571599</v>
      </c>
      <c r="I147" s="790">
        <v>0.19334943890571599</v>
      </c>
      <c r="O147" s="331"/>
    </row>
    <row r="148" spans="4:15" outlineLevel="1">
      <c r="D148" s="1119">
        <v>0.05</v>
      </c>
      <c r="E148" s="790">
        <v>0.18459915518760681</v>
      </c>
      <c r="F148" s="790">
        <v>0.18459915518760681</v>
      </c>
      <c r="G148" s="790">
        <v>0.18459915518760681</v>
      </c>
      <c r="H148" s="790">
        <v>0.18459915518760681</v>
      </c>
      <c r="I148" s="790">
        <v>0.18459915518760681</v>
      </c>
      <c r="O148" s="331"/>
    </row>
    <row r="149" spans="4:15" outlineLevel="1">
      <c r="D149" s="792">
        <f>D148+0.0025</f>
        <v>5.2500000000000005E-2</v>
      </c>
      <c r="E149" s="790">
        <v>0.17613388895988463</v>
      </c>
      <c r="F149" s="790">
        <v>0.17613388895988463</v>
      </c>
      <c r="G149" s="790">
        <v>0.17613388895988463</v>
      </c>
      <c r="H149" s="790">
        <v>0.17613388895988463</v>
      </c>
      <c r="I149" s="790">
        <v>0.17613388895988463</v>
      </c>
      <c r="O149" s="331"/>
    </row>
    <row r="150" spans="4:15" outlineLevel="1">
      <c r="D150" s="792">
        <f>D149+0.0025</f>
        <v>5.5000000000000007E-2</v>
      </c>
      <c r="E150" s="790">
        <v>0.16792853474617003</v>
      </c>
      <c r="F150" s="790">
        <v>0.16792853474617003</v>
      </c>
      <c r="G150" s="790">
        <v>0.16792853474617003</v>
      </c>
      <c r="H150" s="790">
        <v>0.16792853474617003</v>
      </c>
      <c r="I150" s="790">
        <v>0.16792853474617003</v>
      </c>
      <c r="O150" s="331"/>
    </row>
    <row r="151" spans="4:15" outlineLevel="1">
      <c r="E151" t="s">
        <v>503</v>
      </c>
      <c r="O151" s="331"/>
    </row>
    <row r="152" spans="4:15" outlineLevel="1">
      <c r="E152" t="s">
        <v>501</v>
      </c>
      <c r="O152" s="331"/>
    </row>
    <row r="153" spans="4:15" outlineLevel="1">
      <c r="O153" s="331"/>
    </row>
    <row r="154" spans="4:15" outlineLevel="1">
      <c r="G154" s="794" t="s">
        <v>467</v>
      </c>
      <c r="O154" s="331"/>
    </row>
    <row r="155" spans="4:15" outlineLevel="1">
      <c r="O155" s="331"/>
    </row>
    <row r="156" spans="4:15" outlineLevel="1">
      <c r="D156" s="791">
        <f>'Project Summary'!K8</f>
        <v>0.17613388895988463</v>
      </c>
      <c r="E156" s="792">
        <f>F156-0.005</f>
        <v>1.9999999999999997E-2</v>
      </c>
      <c r="F156" s="792">
        <f>G156-0.005</f>
        <v>2.4999999999999998E-2</v>
      </c>
      <c r="G156" s="1119">
        <v>0.03</v>
      </c>
      <c r="H156" s="792">
        <f>G156+0.005</f>
        <v>3.4999999999999996E-2</v>
      </c>
      <c r="I156" s="792">
        <f>H156+0.005</f>
        <v>3.9999999999999994E-2</v>
      </c>
      <c r="O156" s="331"/>
    </row>
    <row r="157" spans="4:15" outlineLevel="1">
      <c r="D157" s="792">
        <f>D158-0.0025</f>
        <v>4.4999999999999998E-2</v>
      </c>
      <c r="E157" s="790">
        <f t="dataTable" ref="E157:I161" dt2D="1" dtr="1" r1="T9" r2="F118" ca="1"/>
        <v>0.20241298079490658</v>
      </c>
      <c r="F157" s="790">
        <v>0.20241298079490658</v>
      </c>
      <c r="G157" s="790">
        <v>0.20241298079490658</v>
      </c>
      <c r="H157" s="790">
        <v>0.20241298079490658</v>
      </c>
      <c r="I157" s="790">
        <v>0.20241298079490658</v>
      </c>
      <c r="O157" s="331"/>
    </row>
    <row r="158" spans="4:15" outlineLevel="1">
      <c r="D158" s="792">
        <f>D159-0.0025</f>
        <v>4.7500000000000001E-2</v>
      </c>
      <c r="E158" s="790">
        <v>0.19334943890571599</v>
      </c>
      <c r="F158" s="790">
        <v>0.19334943890571599</v>
      </c>
      <c r="G158" s="790">
        <v>0.19334943890571599</v>
      </c>
      <c r="H158" s="790">
        <v>0.19334943890571599</v>
      </c>
      <c r="I158" s="790">
        <v>0.19334943890571599</v>
      </c>
      <c r="O158" s="331"/>
    </row>
    <row r="159" spans="4:15" outlineLevel="1">
      <c r="D159" s="1119">
        <v>0.05</v>
      </c>
      <c r="E159" s="790">
        <v>0.18459915518760681</v>
      </c>
      <c r="F159" s="790">
        <v>0.18459915518760681</v>
      </c>
      <c r="G159" s="790">
        <v>0.18459915518760681</v>
      </c>
      <c r="H159" s="790">
        <v>0.18459915518760681</v>
      </c>
      <c r="I159" s="790">
        <v>0.18459915518760681</v>
      </c>
      <c r="O159" s="331"/>
    </row>
    <row r="160" spans="4:15" outlineLevel="1">
      <c r="D160" s="792">
        <f>D159+0.0025</f>
        <v>5.2500000000000005E-2</v>
      </c>
      <c r="E160" s="790">
        <v>0.17613388895988463</v>
      </c>
      <c r="F160" s="790">
        <v>0.17613388895988463</v>
      </c>
      <c r="G160" s="790">
        <v>0.17613388895988463</v>
      </c>
      <c r="H160" s="790">
        <v>0.17613388895988463</v>
      </c>
      <c r="I160" s="790">
        <v>0.17613388895988463</v>
      </c>
      <c r="O160" s="331"/>
    </row>
    <row r="161" spans="4:23" outlineLevel="1">
      <c r="D161" s="792">
        <f>D160+0.0025</f>
        <v>5.5000000000000007E-2</v>
      </c>
      <c r="E161" s="790">
        <v>0.16792853474617003</v>
      </c>
      <c r="F161" s="790">
        <v>0.16792853474617003</v>
      </c>
      <c r="G161" s="790">
        <v>0.16792853474617003</v>
      </c>
      <c r="H161" s="790">
        <v>0.16792853474617003</v>
      </c>
      <c r="I161" s="790">
        <v>0.16792853474617003</v>
      </c>
      <c r="O161" s="331"/>
    </row>
    <row r="162" spans="4:23" outlineLevel="1">
      <c r="O162" s="331"/>
    </row>
    <row r="163" spans="4:23" outlineLevel="1">
      <c r="G163" s="794" t="s">
        <v>469</v>
      </c>
      <c r="O163" s="331"/>
    </row>
    <row r="164" spans="4:23" outlineLevel="1">
      <c r="O164" s="331"/>
    </row>
    <row r="165" spans="4:23" outlineLevel="1">
      <c r="D165" s="791">
        <f>'Project Summary'!K8</f>
        <v>0.17613388895988463</v>
      </c>
      <c r="E165" s="1120">
        <v>36</v>
      </c>
      <c r="F165" s="1120">
        <v>48</v>
      </c>
      <c r="G165" s="1120">
        <v>60</v>
      </c>
      <c r="H165" s="1120">
        <v>90</v>
      </c>
      <c r="I165" s="1120">
        <v>120</v>
      </c>
      <c r="O165" s="331"/>
    </row>
    <row r="166" spans="4:23" outlineLevel="1">
      <c r="D166" s="792">
        <f>D167-0.0025</f>
        <v>4.4999999999999998E-2</v>
      </c>
      <c r="E166" s="790">
        <f t="dataTable" ref="E166:I170" dt2D="1" dtr="1" r1="O127" r2="F118"/>
        <v>0.32211484313011185</v>
      </c>
      <c r="F166" s="790">
        <v>0.27341669201850893</v>
      </c>
      <c r="G166" s="790">
        <v>0.23816145062446598</v>
      </c>
      <c r="H166" s="790">
        <v>0.19445593953132628</v>
      </c>
      <c r="I166" s="790">
        <v>0.17425339818000798</v>
      </c>
      <c r="O166" s="331"/>
    </row>
    <row r="167" spans="4:23" outlineLevel="1">
      <c r="D167" s="792">
        <f>D168-0.0025</f>
        <v>4.7500000000000001E-2</v>
      </c>
      <c r="E167" s="790">
        <v>0.29221646189689643</v>
      </c>
      <c r="F167" s="790">
        <v>0.25333846211433397</v>
      </c>
      <c r="G167" s="790">
        <v>0.22343174815177919</v>
      </c>
      <c r="H167" s="790">
        <v>0.18623730540275574</v>
      </c>
      <c r="I167" s="790">
        <v>0.16894028782844545</v>
      </c>
      <c r="O167" s="331"/>
    </row>
    <row r="168" spans="4:23" outlineLevel="1">
      <c r="D168" s="1119">
        <v>0.05</v>
      </c>
      <c r="E168" s="790">
        <v>0.26341190934181213</v>
      </c>
      <c r="F168" s="790">
        <v>0.23394075036048886</v>
      </c>
      <c r="G168" s="790">
        <v>0.20918920636177066</v>
      </c>
      <c r="H168" s="790">
        <v>0.17830544114112856</v>
      </c>
      <c r="I168" s="790">
        <v>0.16382969021797181</v>
      </c>
      <c r="O168" s="331"/>
    </row>
    <row r="169" spans="4:23" outlineLevel="1">
      <c r="D169" s="792">
        <f>D168+0.0025</f>
        <v>5.2500000000000005E-2</v>
      </c>
      <c r="E169" s="790">
        <v>0.23558688759803773</v>
      </c>
      <c r="F169" s="790">
        <v>0.2151545584201813</v>
      </c>
      <c r="G169" s="790">
        <v>0.19538607001304623</v>
      </c>
      <c r="H169" s="790">
        <v>0.170634788274765</v>
      </c>
      <c r="I169" s="790">
        <v>0.15890459418296818</v>
      </c>
      <c r="O169" s="331"/>
    </row>
    <row r="170" spans="4:23" outlineLevel="1">
      <c r="D170" s="792">
        <f>D169+0.0025</f>
        <v>5.5000000000000007E-2</v>
      </c>
      <c r="E170" s="790">
        <v>0.20863977074623111</v>
      </c>
      <c r="F170" s="790">
        <v>0.19691845774650579</v>
      </c>
      <c r="G170" s="790">
        <v>0.18197981715202333</v>
      </c>
      <c r="H170" s="790">
        <v>0.16320269703865059</v>
      </c>
      <c r="I170" s="790">
        <v>0.15414997935295108</v>
      </c>
      <c r="O170" s="331"/>
    </row>
    <row r="171" spans="4:23">
      <c r="N171" s="1839" t="s">
        <v>945</v>
      </c>
      <c r="O171" s="1840">
        <v>0</v>
      </c>
      <c r="P171" s="1942">
        <v>0</v>
      </c>
      <c r="Q171" s="809">
        <f t="shared" ref="Q171:W171" si="83">P171*(1+$O171)</f>
        <v>0</v>
      </c>
      <c r="R171" s="809">
        <f t="shared" si="83"/>
        <v>0</v>
      </c>
      <c r="S171" s="809">
        <f t="shared" si="83"/>
        <v>0</v>
      </c>
      <c r="T171" s="809">
        <f t="shared" si="83"/>
        <v>0</v>
      </c>
      <c r="U171" s="809">
        <f t="shared" si="83"/>
        <v>0</v>
      </c>
      <c r="V171" s="809">
        <f t="shared" si="83"/>
        <v>0</v>
      </c>
      <c r="W171" s="809">
        <f t="shared" si="83"/>
        <v>0</v>
      </c>
    </row>
    <row r="172" spans="4:23">
      <c r="D172" s="1"/>
      <c r="E172" s="451"/>
      <c r="N172" s="31" t="s">
        <v>939</v>
      </c>
      <c r="O172" s="1842"/>
      <c r="P172" s="1843" t="str">
        <f>IFERROR(P$140*12/P171,"")</f>
        <v/>
      </c>
      <c r="Q172" s="1843" t="str">
        <f t="shared" ref="Q172:W172" si="84">IFERROR(Q$140*12/Q171,"")</f>
        <v/>
      </c>
      <c r="R172" s="1843" t="str">
        <f t="shared" si="84"/>
        <v/>
      </c>
      <c r="S172" s="1843" t="str">
        <f t="shared" si="84"/>
        <v/>
      </c>
      <c r="T172" s="1843" t="str">
        <f t="shared" si="84"/>
        <v/>
      </c>
      <c r="U172" s="1843" t="str">
        <f t="shared" si="84"/>
        <v/>
      </c>
      <c r="V172" s="1843" t="str">
        <f t="shared" si="84"/>
        <v/>
      </c>
      <c r="W172" s="1843" t="str">
        <f t="shared" si="84"/>
        <v/>
      </c>
    </row>
    <row r="173" spans="4:23">
      <c r="N173" s="1" t="s">
        <v>940</v>
      </c>
      <c r="O173" s="1840">
        <v>0.03</v>
      </c>
      <c r="P173" s="1942">
        <v>75665</v>
      </c>
      <c r="Q173" s="809">
        <f t="shared" ref="Q173:W173" si="85">P173*(1+$O173)</f>
        <v>77934.95</v>
      </c>
      <c r="R173" s="809">
        <f t="shared" si="85"/>
        <v>80272.998500000002</v>
      </c>
      <c r="S173" s="809">
        <f t="shared" si="85"/>
        <v>82681.18845500001</v>
      </c>
      <c r="T173" s="809">
        <f t="shared" si="85"/>
        <v>85161.624108650009</v>
      </c>
      <c r="U173" s="809">
        <f t="shared" si="85"/>
        <v>87716.472831909516</v>
      </c>
      <c r="V173" s="809">
        <f t="shared" si="85"/>
        <v>90347.967016866809</v>
      </c>
      <c r="W173" s="809">
        <f t="shared" si="85"/>
        <v>93058.40602737281</v>
      </c>
    </row>
    <row r="174" spans="4:23">
      <c r="N174" s="31" t="s">
        <v>939</v>
      </c>
      <c r="O174" s="1842"/>
      <c r="P174" s="1843">
        <f t="shared" ref="P174:W174" si="86">P$140*12/P173</f>
        <v>0.21514559792065902</v>
      </c>
      <c r="Q174" s="1843">
        <f t="shared" si="86"/>
        <v>0.21286141369780956</v>
      </c>
      <c r="R174" s="1843">
        <f t="shared" si="86"/>
        <v>0.22004988351368163</v>
      </c>
      <c r="S174" s="1843">
        <f t="shared" si="86"/>
        <v>0.2315646223592622</v>
      </c>
      <c r="T174" s="1843">
        <f t="shared" si="86"/>
        <v>0.23618756989690884</v>
      </c>
      <c r="U174" s="1843">
        <f t="shared" si="86"/>
        <v>0.23632037750090004</v>
      </c>
      <c r="V174" s="1843">
        <f t="shared" si="86"/>
        <v>0.2356380479422569</v>
      </c>
      <c r="W174" s="1843">
        <f t="shared" si="86"/>
        <v>0.23550937067026154</v>
      </c>
    </row>
    <row r="175" spans="4:23">
      <c r="N175" s="1" t="s">
        <v>941</v>
      </c>
      <c r="O175" s="1840">
        <v>0.03</v>
      </c>
      <c r="P175" s="1942">
        <v>81818</v>
      </c>
      <c r="Q175" s="809">
        <f t="shared" ref="Q175:W175" si="87">P175*(1+$O175)</f>
        <v>84272.540000000008</v>
      </c>
      <c r="R175" s="809">
        <f t="shared" si="87"/>
        <v>86800.71620000001</v>
      </c>
      <c r="S175" s="809">
        <f t="shared" si="87"/>
        <v>89404.737686000008</v>
      </c>
      <c r="T175" s="809">
        <f t="shared" si="87"/>
        <v>92086.879816580011</v>
      </c>
      <c r="U175" s="809">
        <f t="shared" si="87"/>
        <v>94849.486211077412</v>
      </c>
      <c r="V175" s="809">
        <f t="shared" si="87"/>
        <v>97694.97079740974</v>
      </c>
      <c r="W175" s="809">
        <f t="shared" si="87"/>
        <v>100625.81992133203</v>
      </c>
    </row>
    <row r="176" spans="4:23">
      <c r="N176" s="31" t="s">
        <v>939</v>
      </c>
      <c r="O176" s="1842"/>
      <c r="P176" s="1843">
        <f t="shared" ref="P176:W176" si="88">P$140*12/P175</f>
        <v>0.19896589585013891</v>
      </c>
      <c r="Q176" s="1843">
        <f t="shared" si="88"/>
        <v>0.19685349027652543</v>
      </c>
      <c r="R176" s="1843">
        <f t="shared" si="88"/>
        <v>0.20350136199934879</v>
      </c>
      <c r="S176" s="1843">
        <f t="shared" si="88"/>
        <v>0.21415015217694852</v>
      </c>
      <c r="T176" s="1843">
        <f t="shared" si="88"/>
        <v>0.21842543787735713</v>
      </c>
      <c r="U176" s="1843">
        <f t="shared" si="88"/>
        <v>0.21854825788464155</v>
      </c>
      <c r="V176" s="1843">
        <f t="shared" si="88"/>
        <v>0.21791724189727041</v>
      </c>
      <c r="W176" s="1843">
        <f t="shared" si="88"/>
        <v>0.21779824160655772</v>
      </c>
    </row>
    <row r="177" spans="4:23">
      <c r="N177" s="1" t="s">
        <v>942</v>
      </c>
      <c r="O177" s="1840">
        <v>0.03</v>
      </c>
      <c r="P177" s="1942">
        <v>66978</v>
      </c>
      <c r="Q177" s="809">
        <f t="shared" ref="Q177:W177" si="89">P177*(1+$O177)</f>
        <v>68987.34</v>
      </c>
      <c r="R177" s="809">
        <f t="shared" si="89"/>
        <v>71056.960200000001</v>
      </c>
      <c r="S177" s="809">
        <f t="shared" si="89"/>
        <v>73188.669005999996</v>
      </c>
      <c r="T177" s="809">
        <f t="shared" si="89"/>
        <v>75384.329076180002</v>
      </c>
      <c r="U177" s="809">
        <f t="shared" si="89"/>
        <v>77645.858948465408</v>
      </c>
      <c r="V177" s="809">
        <f t="shared" si="89"/>
        <v>79975.234716919367</v>
      </c>
      <c r="W177" s="809">
        <f t="shared" si="89"/>
        <v>82374.491758426957</v>
      </c>
    </row>
    <row r="178" spans="4:23">
      <c r="N178" s="31" t="s">
        <v>939</v>
      </c>
      <c r="O178" s="31"/>
      <c r="P178" s="1843">
        <f t="shared" ref="P178:W178" si="90">P$140*12/P177</f>
        <v>0.24304983228323726</v>
      </c>
      <c r="Q178" s="1843">
        <f t="shared" si="90"/>
        <v>0.24046939095590733</v>
      </c>
      <c r="R178" s="1843">
        <f t="shared" si="90"/>
        <v>0.24859020030551404</v>
      </c>
      <c r="S178" s="1843">
        <f t="shared" si="90"/>
        <v>0.26159839276797719</v>
      </c>
      <c r="T178" s="1843">
        <f t="shared" si="90"/>
        <v>0.26682093338483692</v>
      </c>
      <c r="U178" s="1843">
        <f t="shared" si="90"/>
        <v>0.26697096604266479</v>
      </c>
      <c r="V178" s="1843">
        <f t="shared" si="90"/>
        <v>0.26620013881499704</v>
      </c>
      <c r="W178" s="1843">
        <f t="shared" si="90"/>
        <v>0.26605477219035117</v>
      </c>
    </row>
    <row r="188" spans="4:23">
      <c r="D188" s="1"/>
      <c r="E188" s="1"/>
      <c r="G188" s="219"/>
    </row>
    <row r="193" spans="15:15">
      <c r="O193" s="331"/>
    </row>
    <row r="194" spans="15:15">
      <c r="O194" s="331"/>
    </row>
    <row r="195" spans="15:15">
      <c r="O195" s="331"/>
    </row>
    <row r="196" spans="15:15">
      <c r="O196" s="331"/>
    </row>
    <row r="197" spans="15:15">
      <c r="O197" s="331"/>
    </row>
    <row r="198" spans="15:15">
      <c r="O198" s="331"/>
    </row>
    <row r="199" spans="15:15">
      <c r="O199" s="331"/>
    </row>
    <row r="200" spans="15:15">
      <c r="O200" s="331"/>
    </row>
    <row r="201" spans="15:15">
      <c r="O201" s="331"/>
    </row>
    <row r="202" spans="15:15">
      <c r="O202" s="331"/>
    </row>
    <row r="203" spans="15:15">
      <c r="O203" s="331"/>
    </row>
    <row r="204" spans="15:15">
      <c r="O204" s="331"/>
    </row>
    <row r="205" spans="15:15">
      <c r="O205" s="331"/>
    </row>
    <row r="206" spans="15:15">
      <c r="O206" s="331"/>
    </row>
    <row r="207" spans="15:15">
      <c r="O207" s="331"/>
    </row>
    <row r="208" spans="15:15">
      <c r="O208" s="331"/>
    </row>
    <row r="209" spans="14:23">
      <c r="O209" s="331"/>
    </row>
    <row r="210" spans="14:23">
      <c r="O210" s="331"/>
    </row>
    <row r="211" spans="14:23">
      <c r="O211" s="331"/>
    </row>
    <row r="212" spans="14:23">
      <c r="O212" s="331"/>
    </row>
    <row r="213" spans="14:23">
      <c r="N213" s="1839" t="s">
        <v>945</v>
      </c>
      <c r="O213" s="1840">
        <v>0</v>
      </c>
      <c r="P213" s="1841">
        <v>0</v>
      </c>
      <c r="Q213" s="809">
        <v>0</v>
      </c>
      <c r="R213" s="809">
        <v>0</v>
      </c>
      <c r="S213" s="809">
        <v>0</v>
      </c>
      <c r="T213" s="809">
        <v>0</v>
      </c>
      <c r="U213" s="809">
        <v>0</v>
      </c>
      <c r="V213" s="809">
        <v>0</v>
      </c>
      <c r="W213" s="809">
        <v>0</v>
      </c>
    </row>
    <row r="214" spans="14:23">
      <c r="N214" s="31" t="s">
        <v>939</v>
      </c>
      <c r="O214" s="1842"/>
      <c r="P214" s="1843" t="e">
        <v>#DIV/0!</v>
      </c>
      <c r="Q214" s="1843" t="e">
        <v>#DIV/0!</v>
      </c>
      <c r="R214" s="1843" t="e">
        <v>#DIV/0!</v>
      </c>
      <c r="S214" s="1843" t="e">
        <v>#DIV/0!</v>
      </c>
      <c r="T214" s="1843" t="e">
        <v>#DIV/0!</v>
      </c>
      <c r="U214" s="1843" t="e">
        <v>#DIV/0!</v>
      </c>
      <c r="V214" s="1843" t="e">
        <v>#DIV/0!</v>
      </c>
      <c r="W214" s="1843" t="e">
        <v>#DIV/0!</v>
      </c>
    </row>
    <row r="215" spans="14:23">
      <c r="N215" s="1" t="s">
        <v>940</v>
      </c>
      <c r="O215" s="1840">
        <v>0.03</v>
      </c>
      <c r="P215" s="1841">
        <v>75665</v>
      </c>
      <c r="Q215" s="809">
        <v>77934.95</v>
      </c>
      <c r="R215" s="809">
        <v>80272.998500000002</v>
      </c>
      <c r="S215" s="809">
        <v>82681.18845500001</v>
      </c>
      <c r="T215" s="809">
        <v>85161.624108650009</v>
      </c>
      <c r="U215" s="809">
        <v>87716.472831909516</v>
      </c>
      <c r="V215" s="809">
        <v>90347.967016866809</v>
      </c>
      <c r="W215" s="809">
        <v>93058.40602737281</v>
      </c>
    </row>
    <row r="216" spans="14:23">
      <c r="N216" s="31" t="s">
        <v>939</v>
      </c>
      <c r="O216" s="1842"/>
      <c r="P216" s="1843">
        <v>0.21514559792065902</v>
      </c>
      <c r="Q216" s="1843">
        <v>0.21209725253574374</v>
      </c>
      <c r="R216" s="1843">
        <v>0.21540087642069666</v>
      </c>
      <c r="S216" s="1843">
        <v>0.22521136087861429</v>
      </c>
      <c r="T216" s="1843">
        <v>0.23001516651550932</v>
      </c>
      <c r="U216" s="1843">
        <v>0.23108679477227628</v>
      </c>
      <c r="V216" s="1843">
        <v>0.23070995008296977</v>
      </c>
      <c r="W216" s="1843">
        <v>0.23060385984453319</v>
      </c>
    </row>
    <row r="217" spans="14:23">
      <c r="N217" s="1" t="s">
        <v>941</v>
      </c>
      <c r="O217" s="1840">
        <v>0.03</v>
      </c>
      <c r="P217" s="1841">
        <v>81818</v>
      </c>
      <c r="Q217" s="809">
        <v>84272.540000000008</v>
      </c>
      <c r="R217" s="809">
        <v>86800.71620000001</v>
      </c>
      <c r="S217" s="809">
        <v>89404.737686000008</v>
      </c>
      <c r="T217" s="809">
        <v>92086.879816580011</v>
      </c>
      <c r="U217" s="809">
        <v>94849.486211077412</v>
      </c>
      <c r="V217" s="809">
        <v>97694.97079740974</v>
      </c>
      <c r="W217" s="809">
        <v>100625.81992133203</v>
      </c>
    </row>
    <row r="218" spans="14:23">
      <c r="N218" s="31" t="s">
        <v>939</v>
      </c>
      <c r="O218" s="1842"/>
      <c r="P218" s="1843">
        <v>0.19896589585013891</v>
      </c>
      <c r="Q218" s="1843">
        <v>0.19614679670875659</v>
      </c>
      <c r="R218" s="1843">
        <v>0.19920197651338351</v>
      </c>
      <c r="S218" s="1843">
        <v>0.20827467819893361</v>
      </c>
      <c r="T218" s="1843">
        <v>0.21271722083644201</v>
      </c>
      <c r="U218" s="1843">
        <v>0.21370825889711659</v>
      </c>
      <c r="V218" s="1843">
        <v>0.21335975424757275</v>
      </c>
      <c r="W218" s="1843">
        <v>0.21326164236643042</v>
      </c>
    </row>
    <row r="219" spans="14:23">
      <c r="N219" s="1" t="s">
        <v>942</v>
      </c>
      <c r="O219" s="1840">
        <v>0.03</v>
      </c>
      <c r="P219" s="1841">
        <v>66978</v>
      </c>
      <c r="Q219" s="809">
        <v>68987.34</v>
      </c>
      <c r="R219" s="809">
        <v>71056.960200000001</v>
      </c>
      <c r="S219" s="809">
        <v>73188.669005999996</v>
      </c>
      <c r="T219" s="809">
        <v>75384.329076180002</v>
      </c>
      <c r="U219" s="809">
        <v>77645.858948465408</v>
      </c>
      <c r="V219" s="809">
        <v>79975.234716919367</v>
      </c>
      <c r="W219" s="809">
        <v>82374.491758426957</v>
      </c>
    </row>
    <row r="220" spans="14:23">
      <c r="N220" s="31" t="s">
        <v>939</v>
      </c>
      <c r="O220" s="31"/>
      <c r="P220" s="1843">
        <v>0.24304983228323726</v>
      </c>
      <c r="Q220" s="1843">
        <v>0.23960611862278733</v>
      </c>
      <c r="R220" s="1843">
        <v>0.24333822022711954</v>
      </c>
      <c r="S220" s="1843">
        <v>0.25442111769357628</v>
      </c>
      <c r="T220" s="1843">
        <v>0.25984797357932476</v>
      </c>
      <c r="U220" s="1843">
        <v>0.26105859127540815</v>
      </c>
      <c r="V220" s="1843">
        <v>0.26063287009208858</v>
      </c>
      <c r="W220" s="1843">
        <v>0.26051302002353915</v>
      </c>
    </row>
  </sheetData>
  <phoneticPr fontId="35" type="noConversion"/>
  <conditionalFormatting sqref="E146:I150">
    <cfRule type="colorScale" priority="2">
      <colorScale>
        <cfvo type="min"/>
        <cfvo type="max"/>
        <color rgb="FFFCFCFF"/>
        <color rgb="FF63BE7B"/>
      </colorScale>
    </cfRule>
  </conditionalFormatting>
  <conditionalFormatting sqref="E157:I161">
    <cfRule type="colorScale" priority="3">
      <colorScale>
        <cfvo type="min"/>
        <cfvo type="max"/>
        <color rgb="FFFCFCFF"/>
        <color rgb="FF63BE7B"/>
      </colorScale>
    </cfRule>
  </conditionalFormatting>
  <conditionalFormatting sqref="E166:I170">
    <cfRule type="colorScale" priority="1">
      <colorScale>
        <cfvo type="min"/>
        <cfvo type="max"/>
        <color rgb="FFFCFCFF"/>
        <color rgb="FF63BE7B"/>
      </colorScale>
    </cfRule>
  </conditionalFormatting>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6EDF9CA5-5D82-452A-A296-D35E1F573625}">
          <x14:formula1>
            <xm:f>'Acquisition Budget'!$Q$64:$Q$65</xm:f>
          </x14:formula1>
          <xm:sqref>O4:O5</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51E3B-E23C-4D96-8211-7EAD1EC89C9D}">
  <sheetPr>
    <tabColor theme="8" tint="0.59999389629810485"/>
  </sheetPr>
  <dimension ref="A1:Q42"/>
  <sheetViews>
    <sheetView showGridLines="0" workbookViewId="0">
      <selection activeCell="D33" sqref="D33:O33"/>
    </sheetView>
  </sheetViews>
  <sheetFormatPr defaultRowHeight="14.5"/>
  <cols>
    <col min="1" max="3" width="17.26953125" customWidth="1"/>
    <col min="4" max="15" width="10" bestFit="1" customWidth="1"/>
    <col min="16" max="16" width="8.26953125" customWidth="1"/>
    <col min="17" max="17" width="13.81640625" customWidth="1"/>
  </cols>
  <sheetData>
    <row r="1" spans="1:17">
      <c r="A1" s="1" t="s">
        <v>654</v>
      </c>
      <c r="B1" s="1"/>
      <c r="D1" s="1704">
        <f>'Cash Flow_Monthly'!E12/'Cash Flow_Monthly'!E6+1</f>
        <v>0.9</v>
      </c>
      <c r="E1" s="1704">
        <f>'Cash Flow_Monthly'!F12/'Cash Flow_Monthly'!F6+1</f>
        <v>0.9</v>
      </c>
      <c r="F1" s="1704">
        <f>'Cash Flow_Monthly'!G12/'Cash Flow_Monthly'!G6+1</f>
        <v>0.9</v>
      </c>
      <c r="G1" s="1704">
        <f>'Cash Flow_Monthly'!H12/'Cash Flow_Monthly'!H6+1</f>
        <v>0.9</v>
      </c>
      <c r="H1" s="1704">
        <f>'Cash Flow_Monthly'!I12/'Cash Flow_Monthly'!I6+1</f>
        <v>0.9</v>
      </c>
      <c r="I1" s="1704">
        <f>'Cash Flow_Monthly'!J12/'Cash Flow_Monthly'!J6+1</f>
        <v>0.9</v>
      </c>
      <c r="J1" s="1704">
        <f>'Cash Flow_Monthly'!K12/'Cash Flow_Monthly'!K6+1</f>
        <v>0.9</v>
      </c>
      <c r="K1" s="1704">
        <f>'Cash Flow_Monthly'!L12/'Cash Flow_Monthly'!L6+1</f>
        <v>0.9</v>
      </c>
      <c r="L1" s="1704">
        <f>'Cash Flow_Monthly'!M12/'Cash Flow_Monthly'!M6+1</f>
        <v>0.9</v>
      </c>
      <c r="M1" s="1704">
        <f>'Cash Flow_Monthly'!N12/'Cash Flow_Monthly'!N6+1</f>
        <v>0.9</v>
      </c>
      <c r="N1" s="1704">
        <f>'Cash Flow_Monthly'!O12/'Cash Flow_Monthly'!O6+1</f>
        <v>0.9</v>
      </c>
      <c r="O1" s="1704">
        <f>'Cash Flow_Monthly'!P12/'Cash Flow_Monthly'!P6+1</f>
        <v>0.9</v>
      </c>
    </row>
    <row r="2" spans="1:17">
      <c r="A2" s="7" t="s">
        <v>635</v>
      </c>
      <c r="B2" s="7"/>
      <c r="C2" s="1698">
        <f>'Rent Roll_RedIQ 2'!I81</f>
        <v>182</v>
      </c>
      <c r="D2" s="1698">
        <f>D1*'Rent Roll_RedIQ 2'!$G$81</f>
        <v>194.4</v>
      </c>
      <c r="E2" s="1698">
        <f>E1*'Rent Roll_RedIQ 2'!$G$81</f>
        <v>194.4</v>
      </c>
      <c r="F2" s="1698">
        <f>F1*'Rent Roll_RedIQ 2'!$G$81</f>
        <v>194.4</v>
      </c>
      <c r="G2" s="1698">
        <f>G1*'Rent Roll_RedIQ 2'!$G$81</f>
        <v>194.4</v>
      </c>
      <c r="H2" s="1698">
        <f>H1*'Rent Roll_RedIQ 2'!$G$81</f>
        <v>194.4</v>
      </c>
      <c r="I2" s="1698">
        <f>I1*'Rent Roll_RedIQ 2'!$G$81</f>
        <v>194.4</v>
      </c>
      <c r="J2" s="1698">
        <f>J1*'Rent Roll_RedIQ 2'!$G$81</f>
        <v>194.4</v>
      </c>
      <c r="K2" s="1698">
        <f>K1*'Rent Roll_RedIQ 2'!$G$81</f>
        <v>194.4</v>
      </c>
      <c r="L2" s="1698">
        <f>L1*'Rent Roll_RedIQ 2'!$G$81</f>
        <v>194.4</v>
      </c>
      <c r="M2" s="1698">
        <f>M1*'Rent Roll_RedIQ 2'!$G$81</f>
        <v>194.4</v>
      </c>
      <c r="N2" s="1698">
        <f>N1*'Rent Roll_RedIQ 2'!$G$81</f>
        <v>194.4</v>
      </c>
      <c r="O2" s="1698">
        <f>O1*'Rent Roll_RedIQ 2'!$G$81</f>
        <v>194.4</v>
      </c>
    </row>
    <row r="3" spans="1:17">
      <c r="A3" s="331" t="s">
        <v>633</v>
      </c>
      <c r="B3" s="331"/>
      <c r="D3" s="1700">
        <f>IF('Rent Roll_Tradeouts'!W$10&gt;0,'Rent Roll_Tradeouts'!W$10,AVERAGE('Rent Roll_Tradeouts'!$W$10:$AH$10))</f>
        <v>12</v>
      </c>
      <c r="E3" s="1700">
        <f>IF('Rent Roll_Tradeouts'!X$10&gt;0,'Rent Roll_Tradeouts'!X$10,AVERAGE('Rent Roll_Tradeouts'!$W$10:$AH$10))</f>
        <v>1</v>
      </c>
      <c r="F3" s="1700">
        <f>IF('Rent Roll_Tradeouts'!Y$10&gt;0,'Rent Roll_Tradeouts'!Y$10,AVERAGE('Rent Roll_Tradeouts'!$W$10:$AH$10))</f>
        <v>1</v>
      </c>
      <c r="G3" s="1700">
        <f>IF('Rent Roll_Tradeouts'!Z$10&gt;0,'Rent Roll_Tradeouts'!Z$10,AVERAGE('Rent Roll_Tradeouts'!$W$10:$AH$10))</f>
        <v>1</v>
      </c>
      <c r="H3" s="1700">
        <f>IF('Rent Roll_Tradeouts'!AA$10&gt;0,'Rent Roll_Tradeouts'!AA$10,AVERAGE('Rent Roll_Tradeouts'!$W$10:$AH$10))</f>
        <v>1</v>
      </c>
      <c r="I3" s="1700">
        <f>IF('Rent Roll_Tradeouts'!AB$10&gt;0,'Rent Roll_Tradeouts'!AB$10,AVERAGE('Rent Roll_Tradeouts'!$W$10:$AH$10))</f>
        <v>1</v>
      </c>
      <c r="J3" s="1700">
        <f>IF('Rent Roll_Tradeouts'!AC$10&gt;0,'Rent Roll_Tradeouts'!AC$10,AVERAGE('Rent Roll_Tradeouts'!$W$10:$AH$10))</f>
        <v>1</v>
      </c>
      <c r="K3" s="1700">
        <f>IF('Rent Roll_Tradeouts'!AD$10&gt;0,'Rent Roll_Tradeouts'!AD$10,AVERAGE('Rent Roll_Tradeouts'!$W$10:$AH$10))</f>
        <v>1</v>
      </c>
      <c r="L3" s="1700">
        <f>IF('Rent Roll_Tradeouts'!AE$10&gt;0,'Rent Roll_Tradeouts'!AE$10,AVERAGE('Rent Roll_Tradeouts'!$W$10:$AH$10))</f>
        <v>1</v>
      </c>
      <c r="M3" s="1700">
        <f>IF('Rent Roll_Tradeouts'!AF$10&gt;0,'Rent Roll_Tradeouts'!AF$10,AVERAGE('Rent Roll_Tradeouts'!$W$10:$AH$10))</f>
        <v>1</v>
      </c>
      <c r="N3" s="1700">
        <f>IF('Rent Roll_Tradeouts'!AG$10&gt;0,'Rent Roll_Tradeouts'!AG$10,AVERAGE('Rent Roll_Tradeouts'!$W$10:$AH$10))</f>
        <v>1</v>
      </c>
      <c r="O3" s="1700">
        <f>IF('Rent Roll_Tradeouts'!AH$10&gt;0,'Rent Roll_Tradeouts'!AH$10,AVERAGE('Rent Roll_Tradeouts'!$W$10:$AH$10))</f>
        <v>1</v>
      </c>
    </row>
    <row r="4" spans="1:17">
      <c r="A4" s="331" t="s">
        <v>643</v>
      </c>
      <c r="B4" s="331"/>
      <c r="D4" s="1705">
        <f>D2-C2</f>
        <v>12.400000000000006</v>
      </c>
      <c r="E4" s="1705"/>
      <c r="F4" s="1705"/>
      <c r="G4" s="1705"/>
      <c r="H4" s="1705"/>
      <c r="I4" s="1705"/>
      <c r="J4" s="1705"/>
      <c r="K4" s="1705"/>
      <c r="L4" s="1705"/>
      <c r="M4" s="1705"/>
      <c r="N4" s="1705"/>
      <c r="O4" s="1705"/>
    </row>
    <row r="5" spans="1:17">
      <c r="A5" s="331" t="s">
        <v>645</v>
      </c>
      <c r="B5" s="331"/>
      <c r="D5" s="1705">
        <f>SUM($D$3:D4)</f>
        <v>24.400000000000006</v>
      </c>
      <c r="E5" s="1705">
        <f>SUM($D$3:E4)</f>
        <v>25.400000000000006</v>
      </c>
      <c r="F5" s="1705">
        <f>SUM($D$3:F4)</f>
        <v>26.400000000000006</v>
      </c>
      <c r="G5" s="1705">
        <f>SUM($D$3:G4)</f>
        <v>27.400000000000006</v>
      </c>
      <c r="H5" s="1705">
        <f>SUM($D$3:H4)</f>
        <v>28.400000000000006</v>
      </c>
      <c r="I5" s="1705">
        <f>SUM($D$3:I4)</f>
        <v>29.400000000000006</v>
      </c>
      <c r="J5" s="1705">
        <f>SUM($D$3:J4)</f>
        <v>30.400000000000006</v>
      </c>
      <c r="K5" s="1705">
        <f>SUM($D$3:K4)</f>
        <v>31.400000000000006</v>
      </c>
      <c r="L5" s="1705">
        <f>SUM($D$3:L4)</f>
        <v>32.400000000000006</v>
      </c>
      <c r="M5" s="1705">
        <f>SUM($D$3:M4)</f>
        <v>33.400000000000006</v>
      </c>
      <c r="N5" s="1705">
        <f>SUM($D$3:N4)</f>
        <v>34.400000000000006</v>
      </c>
      <c r="O5" s="1705">
        <f>SUM($D$3:O4)</f>
        <v>35.400000000000006</v>
      </c>
    </row>
    <row r="6" spans="1:17">
      <c r="A6" s="15"/>
      <c r="B6" s="15"/>
      <c r="C6" s="15"/>
      <c r="D6" s="387"/>
      <c r="E6" s="387"/>
      <c r="F6" s="387"/>
      <c r="G6" s="387"/>
      <c r="H6" s="387"/>
      <c r="I6" s="387"/>
      <c r="J6" s="387"/>
      <c r="K6" s="387"/>
      <c r="L6" s="387"/>
      <c r="M6" s="387"/>
      <c r="N6" s="387"/>
      <c r="O6" s="387"/>
      <c r="Q6" s="42"/>
    </row>
    <row r="7" spans="1:17">
      <c r="A7" s="4" t="s">
        <v>636</v>
      </c>
      <c r="B7" s="4"/>
      <c r="C7" s="4"/>
      <c r="D7" s="1703" t="s">
        <v>648</v>
      </c>
      <c r="E7" s="387"/>
      <c r="F7" s="387"/>
      <c r="G7" s="387"/>
      <c r="H7" s="387"/>
      <c r="I7" s="387"/>
      <c r="J7" s="387"/>
      <c r="K7" s="387"/>
      <c r="L7" s="387"/>
      <c r="M7" s="387"/>
      <c r="N7" s="387"/>
      <c r="O7" s="387"/>
      <c r="Q7" s="42"/>
    </row>
    <row r="8" spans="1:17">
      <c r="A8" s="331" t="s">
        <v>639</v>
      </c>
      <c r="B8" s="1711">
        <v>0</v>
      </c>
      <c r="C8" s="1706" t="s">
        <v>642</v>
      </c>
      <c r="D8" s="1710">
        <f>$B8*D$2</f>
        <v>0</v>
      </c>
      <c r="E8" s="1710">
        <f t="shared" ref="E8:O8" si="0">$B8*E$2</f>
        <v>0</v>
      </c>
      <c r="F8" s="1710">
        <f t="shared" si="0"/>
        <v>0</v>
      </c>
      <c r="G8" s="1710">
        <f t="shared" si="0"/>
        <v>0</v>
      </c>
      <c r="H8" s="1710">
        <f t="shared" si="0"/>
        <v>0</v>
      </c>
      <c r="I8" s="1710">
        <f t="shared" si="0"/>
        <v>0</v>
      </c>
      <c r="J8" s="1710">
        <f t="shared" si="0"/>
        <v>0</v>
      </c>
      <c r="K8" s="1710">
        <f t="shared" si="0"/>
        <v>0</v>
      </c>
      <c r="L8" s="1710">
        <f t="shared" si="0"/>
        <v>0</v>
      </c>
      <c r="M8" s="1710">
        <f t="shared" si="0"/>
        <v>0</v>
      </c>
      <c r="N8" s="1710">
        <f t="shared" si="0"/>
        <v>0</v>
      </c>
      <c r="O8" s="1710">
        <f t="shared" si="0"/>
        <v>0</v>
      </c>
      <c r="Q8" s="42"/>
    </row>
    <row r="9" spans="1:17">
      <c r="A9" s="331"/>
      <c r="B9" s="1712">
        <v>0</v>
      </c>
      <c r="C9" s="1702" t="s">
        <v>637</v>
      </c>
      <c r="D9" s="1708">
        <f>MIN(D$5*$B9,(D$2*$B9))</f>
        <v>0</v>
      </c>
      <c r="E9" s="1708">
        <f t="shared" ref="E9:O9" si="1">MIN(E$5*$B9,(E$2*$B9))</f>
        <v>0</v>
      </c>
      <c r="F9" s="1708">
        <f t="shared" si="1"/>
        <v>0</v>
      </c>
      <c r="G9" s="1708">
        <f t="shared" si="1"/>
        <v>0</v>
      </c>
      <c r="H9" s="1708">
        <f t="shared" si="1"/>
        <v>0</v>
      </c>
      <c r="I9" s="1708">
        <f t="shared" si="1"/>
        <v>0</v>
      </c>
      <c r="J9" s="1708">
        <f t="shared" si="1"/>
        <v>0</v>
      </c>
      <c r="K9" s="1708">
        <f t="shared" si="1"/>
        <v>0</v>
      </c>
      <c r="L9" s="1708">
        <f t="shared" si="1"/>
        <v>0</v>
      </c>
      <c r="M9" s="1708">
        <f t="shared" si="1"/>
        <v>0</v>
      </c>
      <c r="N9" s="1708">
        <f t="shared" si="1"/>
        <v>0</v>
      </c>
      <c r="O9" s="1708">
        <f t="shared" si="1"/>
        <v>0</v>
      </c>
      <c r="Q9" s="42"/>
    </row>
    <row r="10" spans="1:17">
      <c r="A10" s="331"/>
      <c r="B10" s="1713"/>
      <c r="C10" s="1707" t="s">
        <v>638</v>
      </c>
      <c r="D10" s="1709">
        <f>MAX(SUM(D$5*-$B10,D$2*$B10),0)</f>
        <v>0</v>
      </c>
      <c r="E10" s="1709">
        <f t="shared" ref="E10:O10" si="2">MAX(SUM(E$5*-$B10,E$2*$B10),0)</f>
        <v>0</v>
      </c>
      <c r="F10" s="1709">
        <f t="shared" si="2"/>
        <v>0</v>
      </c>
      <c r="G10" s="1709">
        <f t="shared" si="2"/>
        <v>0</v>
      </c>
      <c r="H10" s="1709">
        <f t="shared" si="2"/>
        <v>0</v>
      </c>
      <c r="I10" s="1709">
        <f t="shared" si="2"/>
        <v>0</v>
      </c>
      <c r="J10" s="1709">
        <f t="shared" si="2"/>
        <v>0</v>
      </c>
      <c r="K10" s="1709">
        <f t="shared" si="2"/>
        <v>0</v>
      </c>
      <c r="L10" s="1709">
        <f t="shared" si="2"/>
        <v>0</v>
      </c>
      <c r="M10" s="1709">
        <f t="shared" si="2"/>
        <v>0</v>
      </c>
      <c r="N10" s="1709">
        <f t="shared" si="2"/>
        <v>0</v>
      </c>
      <c r="O10" s="1709">
        <f t="shared" si="2"/>
        <v>0</v>
      </c>
      <c r="Q10" s="42"/>
    </row>
    <row r="11" spans="1:17">
      <c r="A11" s="331" t="s">
        <v>639</v>
      </c>
      <c r="B11" s="1711"/>
      <c r="C11" s="1706" t="s">
        <v>642</v>
      </c>
      <c r="D11" s="1710">
        <f>$B11*D$2</f>
        <v>0</v>
      </c>
      <c r="E11" s="1710">
        <f t="shared" ref="E11:O11" si="3">$B11*E$2</f>
        <v>0</v>
      </c>
      <c r="F11" s="1710">
        <f t="shared" si="3"/>
        <v>0</v>
      </c>
      <c r="G11" s="1710">
        <f t="shared" si="3"/>
        <v>0</v>
      </c>
      <c r="H11" s="1710">
        <f t="shared" si="3"/>
        <v>0</v>
      </c>
      <c r="I11" s="1710">
        <f t="shared" si="3"/>
        <v>0</v>
      </c>
      <c r="J11" s="1710">
        <f t="shared" si="3"/>
        <v>0</v>
      </c>
      <c r="K11" s="1710">
        <f t="shared" si="3"/>
        <v>0</v>
      </c>
      <c r="L11" s="1710">
        <f t="shared" si="3"/>
        <v>0</v>
      </c>
      <c r="M11" s="1710">
        <f t="shared" si="3"/>
        <v>0</v>
      </c>
      <c r="N11" s="1710">
        <f t="shared" si="3"/>
        <v>0</v>
      </c>
      <c r="O11" s="1710">
        <f t="shared" si="3"/>
        <v>0</v>
      </c>
      <c r="Q11" s="42"/>
    </row>
    <row r="12" spans="1:17">
      <c r="A12" s="331"/>
      <c r="B12" s="1712"/>
      <c r="C12" s="1702" t="s">
        <v>637</v>
      </c>
      <c r="D12" s="1708">
        <f>MIN(D$5*$B12,(D$2*$B12))</f>
        <v>0</v>
      </c>
      <c r="E12" s="1708">
        <f t="shared" ref="E12:O12" si="4">MIN(E$5*$B12,(E$2*$B12))</f>
        <v>0</v>
      </c>
      <c r="F12" s="1708">
        <f t="shared" si="4"/>
        <v>0</v>
      </c>
      <c r="G12" s="1708">
        <f t="shared" si="4"/>
        <v>0</v>
      </c>
      <c r="H12" s="1708">
        <f t="shared" si="4"/>
        <v>0</v>
      </c>
      <c r="I12" s="1708">
        <f t="shared" si="4"/>
        <v>0</v>
      </c>
      <c r="J12" s="1708">
        <f t="shared" si="4"/>
        <v>0</v>
      </c>
      <c r="K12" s="1708">
        <f t="shared" si="4"/>
        <v>0</v>
      </c>
      <c r="L12" s="1708">
        <f t="shared" si="4"/>
        <v>0</v>
      </c>
      <c r="M12" s="1708">
        <f t="shared" si="4"/>
        <v>0</v>
      </c>
      <c r="N12" s="1708">
        <f t="shared" si="4"/>
        <v>0</v>
      </c>
      <c r="O12" s="1708">
        <f t="shared" si="4"/>
        <v>0</v>
      </c>
      <c r="Q12" s="42"/>
    </row>
    <row r="13" spans="1:17">
      <c r="A13" s="331"/>
      <c r="B13" s="1713"/>
      <c r="C13" s="1707" t="s">
        <v>638</v>
      </c>
      <c r="D13" s="1709">
        <f>MAX(SUM(D$5*-$B13,D$2*$B13),0)</f>
        <v>0</v>
      </c>
      <c r="E13" s="1709">
        <f t="shared" ref="E13:O13" si="5">MAX(SUM(E$5*-$B13,E$2*$B13),0)</f>
        <v>0</v>
      </c>
      <c r="F13" s="1709">
        <f t="shared" si="5"/>
        <v>0</v>
      </c>
      <c r="G13" s="1709">
        <f t="shared" si="5"/>
        <v>0</v>
      </c>
      <c r="H13" s="1709">
        <f t="shared" si="5"/>
        <v>0</v>
      </c>
      <c r="I13" s="1709">
        <f t="shared" si="5"/>
        <v>0</v>
      </c>
      <c r="J13" s="1709">
        <f t="shared" si="5"/>
        <v>0</v>
      </c>
      <c r="K13" s="1709">
        <f t="shared" si="5"/>
        <v>0</v>
      </c>
      <c r="L13" s="1709">
        <f t="shared" si="5"/>
        <v>0</v>
      </c>
      <c r="M13" s="1709">
        <f t="shared" si="5"/>
        <v>0</v>
      </c>
      <c r="N13" s="1709">
        <f t="shared" si="5"/>
        <v>0</v>
      </c>
      <c r="O13" s="1709">
        <f t="shared" si="5"/>
        <v>0</v>
      </c>
      <c r="Q13" s="42"/>
    </row>
    <row r="14" spans="1:17">
      <c r="A14" s="331" t="s">
        <v>592</v>
      </c>
      <c r="B14" s="1711"/>
      <c r="C14" s="1706" t="s">
        <v>642</v>
      </c>
      <c r="D14" s="1710">
        <f>$B14*D$2</f>
        <v>0</v>
      </c>
      <c r="E14" s="1710">
        <f t="shared" ref="E14:O14" si="6">$B14*E$2</f>
        <v>0</v>
      </c>
      <c r="F14" s="1710">
        <f t="shared" si="6"/>
        <v>0</v>
      </c>
      <c r="G14" s="1710">
        <f t="shared" si="6"/>
        <v>0</v>
      </c>
      <c r="H14" s="1710">
        <f t="shared" si="6"/>
        <v>0</v>
      </c>
      <c r="I14" s="1710">
        <f t="shared" si="6"/>
        <v>0</v>
      </c>
      <c r="J14" s="1710">
        <f t="shared" si="6"/>
        <v>0</v>
      </c>
      <c r="K14" s="1710">
        <f t="shared" si="6"/>
        <v>0</v>
      </c>
      <c r="L14" s="1710">
        <f t="shared" si="6"/>
        <v>0</v>
      </c>
      <c r="M14" s="1710">
        <f t="shared" si="6"/>
        <v>0</v>
      </c>
      <c r="N14" s="1710">
        <f t="shared" si="6"/>
        <v>0</v>
      </c>
      <c r="O14" s="1710">
        <f t="shared" si="6"/>
        <v>0</v>
      </c>
      <c r="Q14" s="42"/>
    </row>
    <row r="15" spans="1:17">
      <c r="A15" s="331"/>
      <c r="B15" s="1712"/>
      <c r="C15" s="1702" t="s">
        <v>637</v>
      </c>
      <c r="D15" s="1708">
        <f>MIN(D$5*$B15,(D$2*$B15))</f>
        <v>0</v>
      </c>
      <c r="E15" s="1708">
        <f t="shared" ref="E15:O15" si="7">MIN(E$5*$B15,(E$2*$B15))</f>
        <v>0</v>
      </c>
      <c r="F15" s="1708">
        <f t="shared" si="7"/>
        <v>0</v>
      </c>
      <c r="G15" s="1708">
        <f t="shared" si="7"/>
        <v>0</v>
      </c>
      <c r="H15" s="1708">
        <f t="shared" si="7"/>
        <v>0</v>
      </c>
      <c r="I15" s="1708">
        <f t="shared" si="7"/>
        <v>0</v>
      </c>
      <c r="J15" s="1708">
        <f t="shared" si="7"/>
        <v>0</v>
      </c>
      <c r="K15" s="1708">
        <f t="shared" si="7"/>
        <v>0</v>
      </c>
      <c r="L15" s="1708">
        <f t="shared" si="7"/>
        <v>0</v>
      </c>
      <c r="M15" s="1708">
        <f t="shared" si="7"/>
        <v>0</v>
      </c>
      <c r="N15" s="1708">
        <f t="shared" si="7"/>
        <v>0</v>
      </c>
      <c r="O15" s="1708">
        <f t="shared" si="7"/>
        <v>0</v>
      </c>
      <c r="Q15" s="42"/>
    </row>
    <row r="16" spans="1:17">
      <c r="A16" s="331"/>
      <c r="B16" s="1713"/>
      <c r="C16" s="1707" t="s">
        <v>638</v>
      </c>
      <c r="D16" s="1709">
        <f>MAX(SUM(D$5*-$B16,D$2*$B16),0)</f>
        <v>0</v>
      </c>
      <c r="E16" s="1709">
        <f t="shared" ref="E16:O16" si="8">MAX(SUM(E$5*-$B16,E$2*$B16),0)</f>
        <v>0</v>
      </c>
      <c r="F16" s="1709">
        <f t="shared" si="8"/>
        <v>0</v>
      </c>
      <c r="G16" s="1709">
        <f t="shared" si="8"/>
        <v>0</v>
      </c>
      <c r="H16" s="1709">
        <f t="shared" si="8"/>
        <v>0</v>
      </c>
      <c r="I16" s="1709">
        <f t="shared" si="8"/>
        <v>0</v>
      </c>
      <c r="J16" s="1709">
        <f t="shared" si="8"/>
        <v>0</v>
      </c>
      <c r="K16" s="1709">
        <f t="shared" si="8"/>
        <v>0</v>
      </c>
      <c r="L16" s="1709">
        <f t="shared" si="8"/>
        <v>0</v>
      </c>
      <c r="M16" s="1709">
        <f t="shared" si="8"/>
        <v>0</v>
      </c>
      <c r="N16" s="1709">
        <f t="shared" si="8"/>
        <v>0</v>
      </c>
      <c r="O16" s="1709">
        <f t="shared" si="8"/>
        <v>0</v>
      </c>
      <c r="Q16" s="42"/>
    </row>
    <row r="17" spans="1:17">
      <c r="A17" s="331" t="s">
        <v>640</v>
      </c>
      <c r="B17" s="1711"/>
      <c r="C17" s="1706" t="s">
        <v>642</v>
      </c>
      <c r="D17" s="1710">
        <f>$B17*D$2</f>
        <v>0</v>
      </c>
      <c r="E17" s="1710">
        <f t="shared" ref="E17:O17" si="9">$B17*E$2</f>
        <v>0</v>
      </c>
      <c r="F17" s="1710">
        <f t="shared" si="9"/>
        <v>0</v>
      </c>
      <c r="G17" s="1710">
        <f t="shared" si="9"/>
        <v>0</v>
      </c>
      <c r="H17" s="1710">
        <f t="shared" si="9"/>
        <v>0</v>
      </c>
      <c r="I17" s="1710">
        <f t="shared" si="9"/>
        <v>0</v>
      </c>
      <c r="J17" s="1710">
        <f t="shared" si="9"/>
        <v>0</v>
      </c>
      <c r="K17" s="1710">
        <f t="shared" si="9"/>
        <v>0</v>
      </c>
      <c r="L17" s="1710">
        <f t="shared" si="9"/>
        <v>0</v>
      </c>
      <c r="M17" s="1710">
        <f t="shared" si="9"/>
        <v>0</v>
      </c>
      <c r="N17" s="1710">
        <f t="shared" si="9"/>
        <v>0</v>
      </c>
      <c r="O17" s="1710">
        <f t="shared" si="9"/>
        <v>0</v>
      </c>
      <c r="Q17" s="42"/>
    </row>
    <row r="18" spans="1:17">
      <c r="A18" s="331"/>
      <c r="B18" s="1712"/>
      <c r="C18" s="1702" t="s">
        <v>637</v>
      </c>
      <c r="D18" s="1708">
        <f>MIN(D$5*$B18,(D$2*$B18))</f>
        <v>0</v>
      </c>
      <c r="E18" s="1708">
        <f t="shared" ref="E18:O18" si="10">MIN(E$5*$B18,(E$2*$B18))</f>
        <v>0</v>
      </c>
      <c r="F18" s="1708">
        <f t="shared" si="10"/>
        <v>0</v>
      </c>
      <c r="G18" s="1708">
        <f t="shared" si="10"/>
        <v>0</v>
      </c>
      <c r="H18" s="1708">
        <f t="shared" si="10"/>
        <v>0</v>
      </c>
      <c r="I18" s="1708">
        <f t="shared" si="10"/>
        <v>0</v>
      </c>
      <c r="J18" s="1708">
        <f t="shared" si="10"/>
        <v>0</v>
      </c>
      <c r="K18" s="1708">
        <f t="shared" si="10"/>
        <v>0</v>
      </c>
      <c r="L18" s="1708">
        <f t="shared" si="10"/>
        <v>0</v>
      </c>
      <c r="M18" s="1708">
        <f t="shared" si="10"/>
        <v>0</v>
      </c>
      <c r="N18" s="1708">
        <f t="shared" si="10"/>
        <v>0</v>
      </c>
      <c r="O18" s="1708">
        <f t="shared" si="10"/>
        <v>0</v>
      </c>
      <c r="Q18" s="42"/>
    </row>
    <row r="19" spans="1:17">
      <c r="A19" s="331"/>
      <c r="B19" s="1713"/>
      <c r="C19" s="1707" t="s">
        <v>638</v>
      </c>
      <c r="D19" s="1709">
        <f>MAX(SUM(D$5*-$B19,D$2*$B19),0)</f>
        <v>0</v>
      </c>
      <c r="E19" s="1709">
        <f t="shared" ref="E19:O19" si="11">MAX(SUM(E$5*-$B19,E$2*$B19),0)</f>
        <v>0</v>
      </c>
      <c r="F19" s="1709">
        <f t="shared" si="11"/>
        <v>0</v>
      </c>
      <c r="G19" s="1709">
        <f t="shared" si="11"/>
        <v>0</v>
      </c>
      <c r="H19" s="1709">
        <f t="shared" si="11"/>
        <v>0</v>
      </c>
      <c r="I19" s="1709">
        <f t="shared" si="11"/>
        <v>0</v>
      </c>
      <c r="J19" s="1709">
        <f t="shared" si="11"/>
        <v>0</v>
      </c>
      <c r="K19" s="1709">
        <f t="shared" si="11"/>
        <v>0</v>
      </c>
      <c r="L19" s="1709">
        <f t="shared" si="11"/>
        <v>0</v>
      </c>
      <c r="M19" s="1709">
        <f t="shared" si="11"/>
        <v>0</v>
      </c>
      <c r="N19" s="1709">
        <f t="shared" si="11"/>
        <v>0</v>
      </c>
      <c r="O19" s="1709">
        <f t="shared" si="11"/>
        <v>0</v>
      </c>
      <c r="Q19" s="42"/>
    </row>
    <row r="20" spans="1:17">
      <c r="A20" s="331" t="s">
        <v>641</v>
      </c>
      <c r="B20" s="1711"/>
      <c r="C20" s="1706" t="s">
        <v>642</v>
      </c>
      <c r="D20" s="1710">
        <f>$B20*D$2</f>
        <v>0</v>
      </c>
      <c r="E20" s="1710">
        <f t="shared" ref="E20:O20" si="12">$B20*E$2</f>
        <v>0</v>
      </c>
      <c r="F20" s="1710">
        <f t="shared" si="12"/>
        <v>0</v>
      </c>
      <c r="G20" s="1710">
        <f t="shared" si="12"/>
        <v>0</v>
      </c>
      <c r="H20" s="1710">
        <f t="shared" si="12"/>
        <v>0</v>
      </c>
      <c r="I20" s="1710">
        <f t="shared" si="12"/>
        <v>0</v>
      </c>
      <c r="J20" s="1710">
        <f t="shared" si="12"/>
        <v>0</v>
      </c>
      <c r="K20" s="1710">
        <f t="shared" si="12"/>
        <v>0</v>
      </c>
      <c r="L20" s="1710">
        <f t="shared" si="12"/>
        <v>0</v>
      </c>
      <c r="M20" s="1710">
        <f t="shared" si="12"/>
        <v>0</v>
      </c>
      <c r="N20" s="1710">
        <f t="shared" si="12"/>
        <v>0</v>
      </c>
      <c r="O20" s="1710">
        <f t="shared" si="12"/>
        <v>0</v>
      </c>
      <c r="Q20" s="42"/>
    </row>
    <row r="21" spans="1:17">
      <c r="B21" s="1712"/>
      <c r="C21" s="1702" t="s">
        <v>637</v>
      </c>
      <c r="D21" s="1708">
        <f>MIN(D$5*$B21,(D$2*$B21))</f>
        <v>0</v>
      </c>
      <c r="E21" s="1708">
        <f t="shared" ref="E21:O21" si="13">MIN(E$5*$B21,(E$2*$B21))</f>
        <v>0</v>
      </c>
      <c r="F21" s="1708">
        <f t="shared" si="13"/>
        <v>0</v>
      </c>
      <c r="G21" s="1708">
        <f t="shared" si="13"/>
        <v>0</v>
      </c>
      <c r="H21" s="1708">
        <f t="shared" si="13"/>
        <v>0</v>
      </c>
      <c r="I21" s="1708">
        <f t="shared" si="13"/>
        <v>0</v>
      </c>
      <c r="J21" s="1708">
        <f t="shared" si="13"/>
        <v>0</v>
      </c>
      <c r="K21" s="1708">
        <f t="shared" si="13"/>
        <v>0</v>
      </c>
      <c r="L21" s="1708">
        <f t="shared" si="13"/>
        <v>0</v>
      </c>
      <c r="M21" s="1708">
        <f t="shared" si="13"/>
        <v>0</v>
      </c>
      <c r="N21" s="1708">
        <f t="shared" si="13"/>
        <v>0</v>
      </c>
      <c r="O21" s="1708">
        <f t="shared" si="13"/>
        <v>0</v>
      </c>
      <c r="Q21" s="42"/>
    </row>
    <row r="22" spans="1:17">
      <c r="B22" s="1713"/>
      <c r="C22" s="1707" t="s">
        <v>638</v>
      </c>
      <c r="D22" s="1709">
        <f>MAX(SUM(D$5*-$B22,D$2*$B22),0)</f>
        <v>0</v>
      </c>
      <c r="E22" s="1709">
        <f t="shared" ref="E22:O22" si="14">MAX(SUM(E$5*-$B22,E$2*$B22),0)</f>
        <v>0</v>
      </c>
      <c r="F22" s="1709">
        <f t="shared" si="14"/>
        <v>0</v>
      </c>
      <c r="G22" s="1709">
        <f t="shared" si="14"/>
        <v>0</v>
      </c>
      <c r="H22" s="1709">
        <f t="shared" si="14"/>
        <v>0</v>
      </c>
      <c r="I22" s="1709">
        <f t="shared" si="14"/>
        <v>0</v>
      </c>
      <c r="J22" s="1709">
        <f t="shared" si="14"/>
        <v>0</v>
      </c>
      <c r="K22" s="1709">
        <f t="shared" si="14"/>
        <v>0</v>
      </c>
      <c r="L22" s="1709">
        <f t="shared" si="14"/>
        <v>0</v>
      </c>
      <c r="M22" s="1709">
        <f t="shared" si="14"/>
        <v>0</v>
      </c>
      <c r="N22" s="1709">
        <f t="shared" si="14"/>
        <v>0</v>
      </c>
      <c r="O22" s="1709">
        <f t="shared" si="14"/>
        <v>0</v>
      </c>
      <c r="Q22" s="42"/>
    </row>
    <row r="23" spans="1:17">
      <c r="A23" s="331" t="s">
        <v>644</v>
      </c>
      <c r="B23" s="1711"/>
      <c r="C23" s="1706" t="s">
        <v>642</v>
      </c>
      <c r="D23" s="1710">
        <f>$B23*D$2</f>
        <v>0</v>
      </c>
      <c r="E23" s="1710">
        <f t="shared" ref="E23:O23" si="15">$B23*E$2</f>
        <v>0</v>
      </c>
      <c r="F23" s="1710">
        <f t="shared" si="15"/>
        <v>0</v>
      </c>
      <c r="G23" s="1710">
        <f t="shared" si="15"/>
        <v>0</v>
      </c>
      <c r="H23" s="1710">
        <f t="shared" si="15"/>
        <v>0</v>
      </c>
      <c r="I23" s="1710">
        <f t="shared" si="15"/>
        <v>0</v>
      </c>
      <c r="J23" s="1710">
        <f t="shared" si="15"/>
        <v>0</v>
      </c>
      <c r="K23" s="1710">
        <f t="shared" si="15"/>
        <v>0</v>
      </c>
      <c r="L23" s="1710">
        <f t="shared" si="15"/>
        <v>0</v>
      </c>
      <c r="M23" s="1710">
        <f t="shared" si="15"/>
        <v>0</v>
      </c>
      <c r="N23" s="1710">
        <f t="shared" si="15"/>
        <v>0</v>
      </c>
      <c r="O23" s="1710">
        <f t="shared" si="15"/>
        <v>0</v>
      </c>
      <c r="Q23" s="42"/>
    </row>
    <row r="24" spans="1:17">
      <c r="B24" s="1712"/>
      <c r="C24" s="1702" t="s">
        <v>637</v>
      </c>
      <c r="D24" s="1708">
        <f>MIN(D$5*$B24,(D$2*$B24))</f>
        <v>0</v>
      </c>
      <c r="E24" s="1708">
        <f t="shared" ref="E24:O24" si="16">MIN(E$5*$B24,(E$2*$B24))</f>
        <v>0</v>
      </c>
      <c r="F24" s="1708">
        <f t="shared" si="16"/>
        <v>0</v>
      </c>
      <c r="G24" s="1708">
        <f t="shared" si="16"/>
        <v>0</v>
      </c>
      <c r="H24" s="1708">
        <f t="shared" si="16"/>
        <v>0</v>
      </c>
      <c r="I24" s="1708">
        <f t="shared" si="16"/>
        <v>0</v>
      </c>
      <c r="J24" s="1708">
        <f t="shared" si="16"/>
        <v>0</v>
      </c>
      <c r="K24" s="1708">
        <f t="shared" si="16"/>
        <v>0</v>
      </c>
      <c r="L24" s="1708">
        <f t="shared" si="16"/>
        <v>0</v>
      </c>
      <c r="M24" s="1708">
        <f t="shared" si="16"/>
        <v>0</v>
      </c>
      <c r="N24" s="1708">
        <f t="shared" si="16"/>
        <v>0</v>
      </c>
      <c r="O24" s="1708">
        <f t="shared" si="16"/>
        <v>0</v>
      </c>
      <c r="Q24" s="42"/>
    </row>
    <row r="25" spans="1:17">
      <c r="B25" s="1713"/>
      <c r="C25" s="1707" t="s">
        <v>638</v>
      </c>
      <c r="D25" s="1709">
        <f>MAX(SUM(D$5*-$B25,D$2*$B25),0)</f>
        <v>0</v>
      </c>
      <c r="E25" s="1709">
        <f t="shared" ref="E25:O25" si="17">MAX(SUM(E$5*-$B25,E$2*$B25),0)</f>
        <v>0</v>
      </c>
      <c r="F25" s="1709">
        <f t="shared" si="17"/>
        <v>0</v>
      </c>
      <c r="G25" s="1709">
        <f t="shared" si="17"/>
        <v>0</v>
      </c>
      <c r="H25" s="1709">
        <f t="shared" si="17"/>
        <v>0</v>
      </c>
      <c r="I25" s="1709">
        <f t="shared" si="17"/>
        <v>0</v>
      </c>
      <c r="J25" s="1709">
        <f t="shared" si="17"/>
        <v>0</v>
      </c>
      <c r="K25" s="1709">
        <f t="shared" si="17"/>
        <v>0</v>
      </c>
      <c r="L25" s="1709">
        <f t="shared" si="17"/>
        <v>0</v>
      </c>
      <c r="M25" s="1709">
        <f t="shared" si="17"/>
        <v>0</v>
      </c>
      <c r="N25" s="1709">
        <f t="shared" si="17"/>
        <v>0</v>
      </c>
      <c r="O25" s="1709">
        <f t="shared" si="17"/>
        <v>0</v>
      </c>
      <c r="Q25" s="42"/>
    </row>
    <row r="26" spans="1:17">
      <c r="A26" s="331" t="s">
        <v>644</v>
      </c>
      <c r="B26" s="1711"/>
      <c r="C26" s="1706" t="s">
        <v>642</v>
      </c>
      <c r="D26" s="1710">
        <f>$B26*D$2</f>
        <v>0</v>
      </c>
      <c r="E26" s="1710">
        <f t="shared" ref="E26:O26" si="18">$B26*E$2</f>
        <v>0</v>
      </c>
      <c r="F26" s="1710">
        <f t="shared" si="18"/>
        <v>0</v>
      </c>
      <c r="G26" s="1710">
        <f t="shared" si="18"/>
        <v>0</v>
      </c>
      <c r="H26" s="1710">
        <f t="shared" si="18"/>
        <v>0</v>
      </c>
      <c r="I26" s="1710">
        <f t="shared" si="18"/>
        <v>0</v>
      </c>
      <c r="J26" s="1710">
        <f t="shared" si="18"/>
        <v>0</v>
      </c>
      <c r="K26" s="1710">
        <f t="shared" si="18"/>
        <v>0</v>
      </c>
      <c r="L26" s="1710">
        <f t="shared" si="18"/>
        <v>0</v>
      </c>
      <c r="M26" s="1710">
        <f t="shared" si="18"/>
        <v>0</v>
      </c>
      <c r="N26" s="1710">
        <f t="shared" si="18"/>
        <v>0</v>
      </c>
      <c r="O26" s="1710">
        <f t="shared" si="18"/>
        <v>0</v>
      </c>
      <c r="Q26" s="42"/>
    </row>
    <row r="27" spans="1:17">
      <c r="B27" s="1712"/>
      <c r="C27" s="1702" t="s">
        <v>637</v>
      </c>
      <c r="D27" s="1708">
        <f>MIN(D$5*$B27,(D$2*$B27))</f>
        <v>0</v>
      </c>
      <c r="E27" s="1708">
        <f t="shared" ref="E27:O27" si="19">MIN(E$5*$B27,(E$2*$B27))</f>
        <v>0</v>
      </c>
      <c r="F27" s="1708">
        <f t="shared" si="19"/>
        <v>0</v>
      </c>
      <c r="G27" s="1708">
        <f t="shared" si="19"/>
        <v>0</v>
      </c>
      <c r="H27" s="1708">
        <f t="shared" si="19"/>
        <v>0</v>
      </c>
      <c r="I27" s="1708">
        <f t="shared" si="19"/>
        <v>0</v>
      </c>
      <c r="J27" s="1708">
        <f t="shared" si="19"/>
        <v>0</v>
      </c>
      <c r="K27" s="1708">
        <f t="shared" si="19"/>
        <v>0</v>
      </c>
      <c r="L27" s="1708">
        <f t="shared" si="19"/>
        <v>0</v>
      </c>
      <c r="M27" s="1708">
        <f t="shared" si="19"/>
        <v>0</v>
      </c>
      <c r="N27" s="1708">
        <f t="shared" si="19"/>
        <v>0</v>
      </c>
      <c r="O27" s="1708">
        <f t="shared" si="19"/>
        <v>0</v>
      </c>
      <c r="Q27" s="42"/>
    </row>
    <row r="28" spans="1:17">
      <c r="B28" s="1713"/>
      <c r="C28" s="1707" t="s">
        <v>638</v>
      </c>
      <c r="D28" s="1709">
        <f>MAX(SUM(D$5*-$B28,D$2*$B28),0)</f>
        <v>0</v>
      </c>
      <c r="E28" s="1709">
        <f t="shared" ref="E28:O28" si="20">MAX(SUM(E$5*-$B28,E$2*$B28),0)</f>
        <v>0</v>
      </c>
      <c r="F28" s="1709">
        <f t="shared" si="20"/>
        <v>0</v>
      </c>
      <c r="G28" s="1709">
        <f t="shared" si="20"/>
        <v>0</v>
      </c>
      <c r="H28" s="1709">
        <f t="shared" si="20"/>
        <v>0</v>
      </c>
      <c r="I28" s="1709">
        <f t="shared" si="20"/>
        <v>0</v>
      </c>
      <c r="J28" s="1709">
        <f t="shared" si="20"/>
        <v>0</v>
      </c>
      <c r="K28" s="1709">
        <f t="shared" si="20"/>
        <v>0</v>
      </c>
      <c r="L28" s="1709">
        <f t="shared" si="20"/>
        <v>0</v>
      </c>
      <c r="M28" s="1709">
        <f t="shared" si="20"/>
        <v>0</v>
      </c>
      <c r="N28" s="1709">
        <f t="shared" si="20"/>
        <v>0</v>
      </c>
      <c r="O28" s="1709">
        <f t="shared" si="20"/>
        <v>0</v>
      </c>
      <c r="Q28" s="42"/>
    </row>
    <row r="29" spans="1:17">
      <c r="A29" s="1" t="s">
        <v>651</v>
      </c>
      <c r="D29" s="1697">
        <f>SUM(D8:D28)</f>
        <v>0</v>
      </c>
      <c r="E29" s="1697">
        <f t="shared" ref="E29:O29" si="21">SUM(E8:E28)</f>
        <v>0</v>
      </c>
      <c r="F29" s="1697">
        <f t="shared" si="21"/>
        <v>0</v>
      </c>
      <c r="G29" s="1697">
        <f t="shared" si="21"/>
        <v>0</v>
      </c>
      <c r="H29" s="1697">
        <f t="shared" si="21"/>
        <v>0</v>
      </c>
      <c r="I29" s="1697">
        <f t="shared" si="21"/>
        <v>0</v>
      </c>
      <c r="J29" s="1697">
        <f t="shared" si="21"/>
        <v>0</v>
      </c>
      <c r="K29" s="1697">
        <f t="shared" si="21"/>
        <v>0</v>
      </c>
      <c r="L29" s="1697">
        <f t="shared" si="21"/>
        <v>0</v>
      </c>
      <c r="M29" s="1697">
        <f t="shared" si="21"/>
        <v>0</v>
      </c>
      <c r="N29" s="1697">
        <f t="shared" si="21"/>
        <v>0</v>
      </c>
      <c r="O29" s="1697">
        <f t="shared" si="21"/>
        <v>0</v>
      </c>
      <c r="Q29" s="42"/>
    </row>
    <row r="30" spans="1:17">
      <c r="A30" t="s">
        <v>646</v>
      </c>
      <c r="D30" s="1696">
        <f t="shared" ref="D30:O30" si="22">D29/D2/12</f>
        <v>0</v>
      </c>
      <c r="E30" s="1696">
        <f t="shared" si="22"/>
        <v>0</v>
      </c>
      <c r="F30" s="1696">
        <f t="shared" si="22"/>
        <v>0</v>
      </c>
      <c r="G30" s="1696">
        <f t="shared" si="22"/>
        <v>0</v>
      </c>
      <c r="H30" s="1696">
        <f t="shared" si="22"/>
        <v>0</v>
      </c>
      <c r="I30" s="1696">
        <f t="shared" si="22"/>
        <v>0</v>
      </c>
      <c r="J30" s="1696">
        <f t="shared" si="22"/>
        <v>0</v>
      </c>
      <c r="K30" s="1696">
        <f t="shared" si="22"/>
        <v>0</v>
      </c>
      <c r="L30" s="1696">
        <f t="shared" si="22"/>
        <v>0</v>
      </c>
      <c r="M30" s="1696">
        <f t="shared" si="22"/>
        <v>0</v>
      </c>
      <c r="N30" s="1696">
        <f t="shared" si="22"/>
        <v>0</v>
      </c>
      <c r="O30" s="1696">
        <f t="shared" si="22"/>
        <v>0</v>
      </c>
      <c r="Q30" s="42"/>
    </row>
    <row r="32" spans="1:17">
      <c r="A32" t="s">
        <v>649</v>
      </c>
      <c r="D32" s="1703" t="s">
        <v>648</v>
      </c>
    </row>
    <row r="33" spans="1:15">
      <c r="A33" s="331"/>
      <c r="B33" s="1706"/>
      <c r="C33" s="1706" t="s">
        <v>650</v>
      </c>
      <c r="D33" s="1706"/>
      <c r="E33" s="1706"/>
      <c r="F33" s="1706"/>
      <c r="G33" s="1706"/>
      <c r="H33" s="1706"/>
      <c r="I33" s="1706"/>
      <c r="J33" s="1706"/>
      <c r="K33" s="1706"/>
      <c r="L33" s="1706"/>
      <c r="M33" s="1706"/>
      <c r="N33" s="1706"/>
      <c r="O33" s="1706"/>
    </row>
    <row r="34" spans="1:15">
      <c r="A34" s="331"/>
      <c r="B34" s="1702"/>
      <c r="C34" s="1702"/>
      <c r="D34" s="1702"/>
      <c r="E34" s="1702"/>
      <c r="F34" s="1702"/>
      <c r="G34" s="1702"/>
      <c r="H34" s="1702"/>
      <c r="I34" s="1702"/>
      <c r="J34" s="1702"/>
      <c r="K34" s="1702"/>
      <c r="L34" s="1702"/>
      <c r="M34" s="1702"/>
      <c r="N34" s="1702"/>
      <c r="O34" s="1702"/>
    </row>
    <row r="35" spans="1:15">
      <c r="A35" s="331"/>
      <c r="B35" s="1707"/>
      <c r="C35" s="1707"/>
      <c r="D35" s="1707"/>
      <c r="E35" s="1707"/>
      <c r="F35" s="1707"/>
      <c r="G35" s="1707"/>
      <c r="H35" s="1707"/>
      <c r="I35" s="1707"/>
      <c r="J35" s="1707"/>
      <c r="K35" s="1707"/>
      <c r="L35" s="1707"/>
      <c r="M35" s="1707"/>
      <c r="N35" s="1707"/>
      <c r="O35" s="1707"/>
    </row>
    <row r="36" spans="1:15">
      <c r="A36" s="1" t="s">
        <v>652</v>
      </c>
      <c r="D36" s="1697">
        <f>SUM(D33:D35)</f>
        <v>0</v>
      </c>
      <c r="E36" s="1697">
        <f t="shared" ref="E36:O36" si="23">SUM(E33:E35)</f>
        <v>0</v>
      </c>
      <c r="F36" s="1697">
        <f t="shared" si="23"/>
        <v>0</v>
      </c>
      <c r="G36" s="1697">
        <f t="shared" si="23"/>
        <v>0</v>
      </c>
      <c r="H36" s="1697">
        <f t="shared" si="23"/>
        <v>0</v>
      </c>
      <c r="I36" s="1697">
        <f t="shared" si="23"/>
        <v>0</v>
      </c>
      <c r="J36" s="1697">
        <f t="shared" si="23"/>
        <v>0</v>
      </c>
      <c r="K36" s="1697">
        <f t="shared" si="23"/>
        <v>0</v>
      </c>
      <c r="L36" s="1697">
        <f t="shared" si="23"/>
        <v>0</v>
      </c>
      <c r="M36" s="1697">
        <f t="shared" si="23"/>
        <v>0</v>
      </c>
      <c r="N36" s="1697">
        <f t="shared" si="23"/>
        <v>0</v>
      </c>
      <c r="O36" s="1697">
        <f t="shared" si="23"/>
        <v>0</v>
      </c>
    </row>
    <row r="37" spans="1:15">
      <c r="A37" t="s">
        <v>646</v>
      </c>
      <c r="D37" s="1696">
        <f>D36/'Rent Roll_RedIQ 2'!$G$81</f>
        <v>0</v>
      </c>
      <c r="E37" s="1696">
        <f>E36/'Rent Roll_RedIQ 2'!$G$81</f>
        <v>0</v>
      </c>
      <c r="F37" s="1696">
        <f>F36/'Rent Roll_RedIQ 2'!$G$81</f>
        <v>0</v>
      </c>
      <c r="G37" s="1696">
        <f>G36/'Rent Roll_RedIQ 2'!$G$81</f>
        <v>0</v>
      </c>
      <c r="H37" s="1696">
        <f>H36/'Rent Roll_RedIQ 2'!$G$81</f>
        <v>0</v>
      </c>
      <c r="I37" s="1696">
        <f>I36/'Rent Roll_RedIQ 2'!$G$81</f>
        <v>0</v>
      </c>
      <c r="J37" s="1696">
        <f>J36/'Rent Roll_RedIQ 2'!$G$81</f>
        <v>0</v>
      </c>
      <c r="K37" s="1696">
        <f>K36/'Rent Roll_RedIQ 2'!$G$81</f>
        <v>0</v>
      </c>
      <c r="L37" s="1696">
        <f>L36/'Rent Roll_RedIQ 2'!$G$81</f>
        <v>0</v>
      </c>
      <c r="M37" s="1696">
        <f>M36/'Rent Roll_RedIQ 2'!$G$81</f>
        <v>0</v>
      </c>
      <c r="N37" s="1696">
        <f>N36/'Rent Roll_RedIQ 2'!$G$81</f>
        <v>0</v>
      </c>
      <c r="O37" s="1696">
        <f>O36/'Rent Roll_RedIQ 2'!$G$81</f>
        <v>0</v>
      </c>
    </row>
    <row r="38" spans="1:15">
      <c r="D38" s="1696"/>
      <c r="E38" s="1696"/>
      <c r="F38" s="1696"/>
      <c r="G38" s="1696"/>
      <c r="H38" s="1696"/>
      <c r="I38" s="1696"/>
      <c r="J38" s="1696"/>
      <c r="K38" s="1696"/>
      <c r="L38" s="1696"/>
      <c r="M38" s="1696"/>
      <c r="N38" s="1696"/>
      <c r="O38" s="1696"/>
    </row>
    <row r="39" spans="1:15">
      <c r="A39" s="1" t="s">
        <v>653</v>
      </c>
      <c r="D39" s="1697">
        <f>D29+D36</f>
        <v>0</v>
      </c>
      <c r="E39" s="1697">
        <f t="shared" ref="E39:O39" si="24">E29+E36</f>
        <v>0</v>
      </c>
      <c r="F39" s="1697">
        <f t="shared" si="24"/>
        <v>0</v>
      </c>
      <c r="G39" s="1697">
        <f t="shared" si="24"/>
        <v>0</v>
      </c>
      <c r="H39" s="1697">
        <f t="shared" si="24"/>
        <v>0</v>
      </c>
      <c r="I39" s="1697">
        <f t="shared" si="24"/>
        <v>0</v>
      </c>
      <c r="J39" s="1697">
        <f t="shared" si="24"/>
        <v>0</v>
      </c>
      <c r="K39" s="1697">
        <f t="shared" si="24"/>
        <v>0</v>
      </c>
      <c r="L39" s="1697">
        <f t="shared" si="24"/>
        <v>0</v>
      </c>
      <c r="M39" s="1697">
        <f t="shared" si="24"/>
        <v>0</v>
      </c>
      <c r="N39" s="1697">
        <f t="shared" si="24"/>
        <v>0</v>
      </c>
      <c r="O39" s="1697">
        <f t="shared" si="24"/>
        <v>0</v>
      </c>
    </row>
    <row r="40" spans="1:15">
      <c r="A40" t="s">
        <v>646</v>
      </c>
      <c r="D40" s="1696">
        <f>D39/'Rent Roll_RedIQ 2'!$G$81</f>
        <v>0</v>
      </c>
      <c r="E40" s="1696">
        <f>E39/'Rent Roll_RedIQ 2'!$G$81</f>
        <v>0</v>
      </c>
      <c r="F40" s="1696">
        <f>F39/'Rent Roll_RedIQ 2'!$G$81</f>
        <v>0</v>
      </c>
      <c r="G40" s="1696">
        <f>G39/'Rent Roll_RedIQ 2'!$G$81</f>
        <v>0</v>
      </c>
      <c r="H40" s="1696">
        <f>H39/'Rent Roll_RedIQ 2'!$G$81</f>
        <v>0</v>
      </c>
      <c r="I40" s="1696">
        <f>I39/'Rent Roll_RedIQ 2'!$G$81</f>
        <v>0</v>
      </c>
      <c r="J40" s="1696">
        <f>J39/'Rent Roll_RedIQ 2'!$G$81</f>
        <v>0</v>
      </c>
      <c r="K40" s="1696">
        <f>K39/'Rent Roll_RedIQ 2'!$G$81</f>
        <v>0</v>
      </c>
      <c r="L40" s="1696">
        <f>L39/'Rent Roll_RedIQ 2'!$G$81</f>
        <v>0</v>
      </c>
      <c r="M40" s="1696">
        <f>M39/'Rent Roll_RedIQ 2'!$G$81</f>
        <v>0</v>
      </c>
      <c r="N40" s="1696">
        <f>N39/'Rent Roll_RedIQ 2'!$G$81</f>
        <v>0</v>
      </c>
      <c r="O40" s="1696">
        <f>O39/'Rent Roll_RedIQ 2'!$G$81</f>
        <v>0</v>
      </c>
    </row>
    <row r="41" spans="1:15" ht="15" thickBot="1"/>
    <row r="42" spans="1:15" ht="15" thickBot="1">
      <c r="A42" s="1" t="s">
        <v>655</v>
      </c>
      <c r="D42" s="1739">
        <f>AVERAGE(D40:O40)</f>
        <v>0</v>
      </c>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07742-C928-4843-837E-15123B2AC989}">
  <sheetPr codeName="Sheet4">
    <tabColor theme="8" tint="0.59999389629810485"/>
  </sheetPr>
  <dimension ref="A1:V58"/>
  <sheetViews>
    <sheetView showGridLines="0" zoomScale="85" zoomScaleNormal="85" workbookViewId="0"/>
  </sheetViews>
  <sheetFormatPr defaultRowHeight="14.5"/>
  <cols>
    <col min="1" max="1" width="25.26953125" customWidth="1"/>
    <col min="2" max="2" width="11.1796875" style="73" bestFit="1" customWidth="1"/>
    <col min="3" max="3" width="11.81640625" bestFit="1" customWidth="1"/>
    <col min="4" max="4" width="16.54296875" bestFit="1" customWidth="1"/>
    <col min="5" max="5" width="8.81640625" bestFit="1" customWidth="1"/>
    <col min="6" max="6" width="26.26953125" customWidth="1"/>
    <col min="7" max="7" width="11.1796875" style="73" bestFit="1" customWidth="1"/>
    <col min="8" max="8" width="15" bestFit="1" customWidth="1"/>
    <col min="9" max="9" width="15.81640625" bestFit="1" customWidth="1"/>
    <col min="10" max="10" width="6.54296875" customWidth="1"/>
    <col min="11" max="11" width="29.81640625" customWidth="1"/>
    <col min="12" max="12" width="11.1796875" bestFit="1" customWidth="1"/>
    <col min="13" max="13" width="15" bestFit="1" customWidth="1"/>
    <col min="14" max="14" width="15.81640625" bestFit="1" customWidth="1"/>
    <col min="15" max="16" width="11.1796875" bestFit="1" customWidth="1"/>
    <col min="17" max="20" width="11.26953125" bestFit="1" customWidth="1"/>
    <col min="21" max="21" width="11.54296875" bestFit="1" customWidth="1"/>
    <col min="22" max="121" width="11.1796875" bestFit="1" customWidth="1"/>
    <col min="122" max="128" width="9.54296875" bestFit="1" customWidth="1"/>
  </cols>
  <sheetData>
    <row r="1" spans="1:14" s="7" customFormat="1" ht="15" thickBot="1">
      <c r="A1" s="37" t="s">
        <v>167</v>
      </c>
      <c r="B1" s="743"/>
      <c r="F1" s="37" t="s">
        <v>168</v>
      </c>
      <c r="G1" s="743"/>
      <c r="K1" s="37" t="s">
        <v>169</v>
      </c>
    </row>
    <row r="2" spans="1:14">
      <c r="A2" s="329" t="s">
        <v>354</v>
      </c>
      <c r="B2" s="995"/>
      <c r="C2" s="996"/>
      <c r="D2" s="1246" t="s">
        <v>355</v>
      </c>
      <c r="F2" s="329" t="s">
        <v>354</v>
      </c>
      <c r="G2" s="995"/>
      <c r="H2" s="996"/>
      <c r="I2" s="1246" t="s">
        <v>512</v>
      </c>
      <c r="K2" s="329" t="s">
        <v>354</v>
      </c>
      <c r="L2" s="995"/>
      <c r="M2" s="996"/>
      <c r="N2" s="1246" t="s">
        <v>512</v>
      </c>
    </row>
    <row r="3" spans="1:14" s="1" customFormat="1">
      <c r="A3" s="1003" t="s">
        <v>445</v>
      </c>
      <c r="B3" s="1004"/>
      <c r="C3" s="1005"/>
      <c r="D3" s="1006">
        <f>IF(D2="Yes",D6*D7,0)</f>
        <v>23200000</v>
      </c>
      <c r="F3" s="264" t="s">
        <v>445</v>
      </c>
      <c r="G3" s="1004"/>
      <c r="H3" s="1005"/>
      <c r="I3" s="1006">
        <f>IF(I2="Yes",I6*I7,0)</f>
        <v>0</v>
      </c>
      <c r="K3" s="264" t="s">
        <v>445</v>
      </c>
      <c r="L3" s="1004"/>
      <c r="M3" s="1005"/>
      <c r="N3" s="1006">
        <f>IF(N2="Yes",N6*N7,0)</f>
        <v>0</v>
      </c>
    </row>
    <row r="4" spans="1:14">
      <c r="A4" s="414" t="s">
        <v>171</v>
      </c>
      <c r="B4" s="234"/>
      <c r="C4" s="415"/>
      <c r="D4" s="931" t="s">
        <v>197</v>
      </c>
      <c r="F4" s="414" t="s">
        <v>417</v>
      </c>
      <c r="G4" s="206"/>
      <c r="H4" s="1248">
        <v>12</v>
      </c>
      <c r="I4" s="936">
        <f>SUMIFS('Cash Flow_Monthly'!98:98,'Cash Flow_Monthly'!3:3,"&lt;"&amp;MAX(I15,EDATE(Debt!I15,H4)),'Cash Flow_Monthly'!3:3,"&gt;="&amp;MIN(I15,EDATE(Debt!I15,H4)))*ABS(12/H4)</f>
        <v>1560881.1178769399</v>
      </c>
      <c r="K4" s="414" t="s">
        <v>171</v>
      </c>
      <c r="L4" s="234"/>
      <c r="M4" s="1248">
        <v>-12</v>
      </c>
      <c r="N4" s="936">
        <f>SUMIFS('Cash Flow_Monthly'!98:98,'Cash Flow_Monthly'!3:3,"&lt;"&amp;MAX(N15,EDATE(Debt!N15,M4)),'Cash Flow_Monthly'!3:3,"&gt;="&amp;MIN(N15,EDATE(Debt!N15,M4)))*ABS(12/M4)</f>
        <v>0</v>
      </c>
    </row>
    <row r="5" spans="1:14">
      <c r="A5" s="416" t="s">
        <v>172</v>
      </c>
      <c r="B5" s="417"/>
      <c r="C5" s="207"/>
      <c r="D5" s="931" t="s">
        <v>197</v>
      </c>
      <c r="F5" s="268" t="s">
        <v>172</v>
      </c>
      <c r="G5" s="417"/>
      <c r="H5" s="207"/>
      <c r="I5" s="1247">
        <v>4.4999999999999998E-2</v>
      </c>
      <c r="K5" s="268" t="s">
        <v>172</v>
      </c>
      <c r="L5" s="417"/>
      <c r="M5" s="207"/>
      <c r="N5" s="1247">
        <v>0.04</v>
      </c>
    </row>
    <row r="6" spans="1:14">
      <c r="A6" s="268" t="s">
        <v>173</v>
      </c>
      <c r="B6" s="417"/>
      <c r="C6" s="207"/>
      <c r="D6" s="932">
        <f>'Project Summary'!E23</f>
        <v>34000000</v>
      </c>
      <c r="F6" s="268" t="s">
        <v>174</v>
      </c>
      <c r="G6" s="417"/>
      <c r="H6" s="207"/>
      <c r="I6" s="932">
        <f>I4/I5</f>
        <v>34686247.063932002</v>
      </c>
      <c r="K6" s="268" t="s">
        <v>174</v>
      </c>
      <c r="L6" s="417"/>
      <c r="M6" s="207"/>
      <c r="N6" s="932">
        <f>N4/N5</f>
        <v>0</v>
      </c>
    </row>
    <row r="7" spans="1:14">
      <c r="A7" s="268" t="s">
        <v>175</v>
      </c>
      <c r="B7" s="417"/>
      <c r="C7" s="207"/>
      <c r="D7" s="1831">
        <f>23200000/D6</f>
        <v>0.68235294117647061</v>
      </c>
      <c r="F7" s="268" t="s">
        <v>176</v>
      </c>
      <c r="G7" s="417"/>
      <c r="H7" s="207"/>
      <c r="I7" s="1247">
        <v>0.85</v>
      </c>
      <c r="K7" s="268" t="s">
        <v>176</v>
      </c>
      <c r="L7" s="417"/>
      <c r="M7" s="207"/>
      <c r="N7" s="1247">
        <v>0.5</v>
      </c>
    </row>
    <row r="8" spans="1:14">
      <c r="A8" s="765" t="s">
        <v>406</v>
      </c>
      <c r="B8" s="424"/>
      <c r="C8" s="209"/>
      <c r="D8" s="930">
        <f>D3/'Project Summary'!E30</f>
        <v>0.65748455478093293</v>
      </c>
      <c r="F8" s="766" t="s">
        <v>153</v>
      </c>
      <c r="G8" s="424"/>
      <c r="H8" s="209"/>
      <c r="I8" s="930" t="s">
        <v>153</v>
      </c>
      <c r="K8" s="766" t="s">
        <v>153</v>
      </c>
      <c r="L8" s="424"/>
      <c r="M8" s="209"/>
      <c r="N8" s="930" t="s">
        <v>153</v>
      </c>
    </row>
    <row r="9" spans="1:14">
      <c r="B9"/>
      <c r="D9" s="15"/>
      <c r="G9"/>
      <c r="I9" s="15"/>
      <c r="N9" s="15"/>
    </row>
    <row r="10" spans="1:14" s="1" customFormat="1">
      <c r="A10" s="329" t="s">
        <v>177</v>
      </c>
      <c r="B10" s="997"/>
      <c r="C10" s="330"/>
      <c r="D10" s="998"/>
      <c r="E10"/>
      <c r="F10" s="329" t="s">
        <v>177</v>
      </c>
      <c r="G10" s="997"/>
      <c r="H10" s="330"/>
      <c r="I10" s="998"/>
      <c r="J10"/>
      <c r="K10" s="329" t="s">
        <v>177</v>
      </c>
      <c r="L10" s="997"/>
      <c r="M10" s="330"/>
      <c r="N10" s="998"/>
    </row>
    <row r="11" spans="1:14">
      <c r="A11" s="264" t="s">
        <v>488</v>
      </c>
      <c r="B11" s="1007"/>
      <c r="C11" s="1008"/>
      <c r="D11" s="1249">
        <f>-DATEDIF(44075,Purchase_Date,"m")+1</f>
        <v>-62</v>
      </c>
      <c r="F11" s="264" t="s">
        <v>488</v>
      </c>
      <c r="G11" s="1007"/>
      <c r="H11" s="1008"/>
      <c r="I11" s="1249">
        <v>1</v>
      </c>
      <c r="K11" s="264" t="s">
        <v>488</v>
      </c>
      <c r="L11" s="1007"/>
      <c r="M11" s="1008"/>
      <c r="N11" s="1249">
        <v>1</v>
      </c>
    </row>
    <row r="12" spans="1:14">
      <c r="A12" s="268" t="s">
        <v>418</v>
      </c>
      <c r="B12" s="417"/>
      <c r="C12" s="207"/>
      <c r="D12" s="1250">
        <f>35*12</f>
        <v>420</v>
      </c>
      <c r="F12" s="268" t="s">
        <v>418</v>
      </c>
      <c r="G12" s="417"/>
      <c r="H12" s="207"/>
      <c r="I12" s="1250">
        <v>7</v>
      </c>
      <c r="K12" s="268" t="s">
        <v>418</v>
      </c>
      <c r="L12" s="417"/>
      <c r="M12" s="207"/>
      <c r="N12" s="1250">
        <v>25</v>
      </c>
    </row>
    <row r="13" spans="1:14">
      <c r="A13" s="268" t="s">
        <v>419</v>
      </c>
      <c r="B13" s="417"/>
      <c r="C13" s="207"/>
      <c r="D13" s="1251">
        <v>0</v>
      </c>
      <c r="F13" s="268" t="s">
        <v>419</v>
      </c>
      <c r="G13" s="417"/>
      <c r="H13" s="207"/>
      <c r="I13" s="1250">
        <v>7</v>
      </c>
      <c r="K13" s="268" t="s">
        <v>419</v>
      </c>
      <c r="L13" s="417"/>
      <c r="M13" s="207"/>
      <c r="N13" s="1250">
        <v>5</v>
      </c>
    </row>
    <row r="14" spans="1:14">
      <c r="A14" s="268" t="s">
        <v>420</v>
      </c>
      <c r="B14" s="417"/>
      <c r="C14" s="207"/>
      <c r="D14" s="1250">
        <v>420</v>
      </c>
      <c r="F14" s="268" t="s">
        <v>420</v>
      </c>
      <c r="G14" s="417"/>
      <c r="H14" s="207"/>
      <c r="I14" s="1250">
        <v>360</v>
      </c>
      <c r="K14" s="268" t="s">
        <v>420</v>
      </c>
      <c r="L14" s="417"/>
      <c r="M14" s="207"/>
      <c r="N14" s="1250">
        <v>360</v>
      </c>
    </row>
    <row r="15" spans="1:14">
      <c r="A15" s="268" t="s">
        <v>178</v>
      </c>
      <c r="B15" s="417"/>
      <c r="C15" s="207"/>
      <c r="D15" s="418">
        <f>EDATE(Purchase_Date,D11-1)</f>
        <v>44075</v>
      </c>
      <c r="F15" s="268" t="s">
        <v>178</v>
      </c>
      <c r="G15" s="417"/>
      <c r="H15" s="207"/>
      <c r="I15" s="418">
        <f>EDATE(Purchase_Date,I11-1)</f>
        <v>45992</v>
      </c>
      <c r="K15" s="268" t="s">
        <v>178</v>
      </c>
      <c r="L15" s="417"/>
      <c r="M15" s="207"/>
      <c r="N15" s="418">
        <f>EDATE(Purchase_Date,N11-1)</f>
        <v>45992</v>
      </c>
    </row>
    <row r="16" spans="1:14">
      <c r="A16" s="268" t="s">
        <v>182</v>
      </c>
      <c r="B16" s="417"/>
      <c r="C16" s="207"/>
      <c r="D16" s="418">
        <f>EDATE(D15,D12-1)</f>
        <v>56827</v>
      </c>
      <c r="F16" s="268" t="s">
        <v>182</v>
      </c>
      <c r="G16" s="417"/>
      <c r="H16" s="207"/>
      <c r="I16" s="418">
        <f>EDATE(I15,I12-1)</f>
        <v>46174</v>
      </c>
      <c r="K16" s="268" t="s">
        <v>182</v>
      </c>
      <c r="L16" s="417"/>
      <c r="M16" s="207"/>
      <c r="N16" s="418">
        <f>EDATE(N15,N12-1)</f>
        <v>46722</v>
      </c>
    </row>
    <row r="17" spans="1:14">
      <c r="A17" s="1805" t="s">
        <v>680</v>
      </c>
      <c r="B17" s="1806"/>
      <c r="C17" s="208"/>
      <c r="D17" s="1807">
        <v>2.5000000000000001E-3</v>
      </c>
      <c r="F17" s="1805" t="s">
        <v>680</v>
      </c>
      <c r="G17" s="1806"/>
      <c r="H17" s="208"/>
      <c r="I17" s="1807">
        <v>0.25</v>
      </c>
      <c r="K17" s="1805" t="s">
        <v>680</v>
      </c>
      <c r="L17" s="1806"/>
      <c r="M17" s="208"/>
      <c r="N17" s="1807">
        <v>2.5000000000000001E-3</v>
      </c>
    </row>
    <row r="18" spans="1:14">
      <c r="A18" s="766" t="s">
        <v>184</v>
      </c>
      <c r="B18" s="424"/>
      <c r="C18" s="209"/>
      <c r="D18" s="1252" t="s">
        <v>431</v>
      </c>
      <c r="F18" s="766" t="s">
        <v>184</v>
      </c>
      <c r="G18" s="424"/>
      <c r="H18" s="209"/>
      <c r="I18" s="1252" t="s">
        <v>431</v>
      </c>
      <c r="K18" s="766" t="s">
        <v>184</v>
      </c>
      <c r="L18" s="424"/>
      <c r="M18" s="209"/>
      <c r="N18" s="1252" t="s">
        <v>431</v>
      </c>
    </row>
    <row r="19" spans="1:14">
      <c r="B19"/>
      <c r="D19" s="15"/>
      <c r="G19"/>
      <c r="I19" s="15"/>
      <c r="N19" s="15"/>
    </row>
    <row r="20" spans="1:14" s="1" customFormat="1">
      <c r="A20" s="329" t="s">
        <v>185</v>
      </c>
      <c r="B20" s="997"/>
      <c r="C20" s="330"/>
      <c r="D20" s="998"/>
      <c r="E20"/>
      <c r="F20" s="329" t="s">
        <v>185</v>
      </c>
      <c r="G20" s="997"/>
      <c r="H20" s="330"/>
      <c r="I20" s="998"/>
      <c r="J20"/>
      <c r="K20" s="329" t="s">
        <v>185</v>
      </c>
      <c r="L20" s="997"/>
      <c r="M20" s="330"/>
      <c r="N20" s="998"/>
    </row>
    <row r="21" spans="1:14">
      <c r="A21" s="1009" t="s">
        <v>186</v>
      </c>
      <c r="B21" s="1007"/>
      <c r="C21" s="1008"/>
      <c r="D21" s="1253">
        <v>2.6800000000000001E-2</v>
      </c>
      <c r="E21" s="492"/>
      <c r="F21" s="1009" t="s">
        <v>186</v>
      </c>
      <c r="G21" s="1007"/>
      <c r="H21" s="1008"/>
      <c r="I21" s="1253">
        <v>0.06</v>
      </c>
      <c r="K21" s="1009" t="s">
        <v>186</v>
      </c>
      <c r="L21" s="1007"/>
      <c r="M21" s="1008"/>
      <c r="N21" s="1253">
        <v>0.04</v>
      </c>
    </row>
    <row r="22" spans="1:14">
      <c r="A22" s="419" t="s">
        <v>187</v>
      </c>
      <c r="B22" s="417"/>
      <c r="C22" s="207"/>
      <c r="D22" s="1247">
        <v>0</v>
      </c>
      <c r="F22" s="419" t="s">
        <v>187</v>
      </c>
      <c r="G22" s="417"/>
      <c r="H22" s="207"/>
      <c r="I22" s="1247">
        <v>0</v>
      </c>
      <c r="K22" s="419" t="s">
        <v>187</v>
      </c>
      <c r="L22" s="417"/>
      <c r="M22" s="207"/>
      <c r="N22" s="1247">
        <v>0</v>
      </c>
    </row>
    <row r="23" spans="1:14">
      <c r="A23" s="419" t="s">
        <v>188</v>
      </c>
      <c r="B23" s="417"/>
      <c r="C23" s="207"/>
      <c r="D23" s="927">
        <f>D21+D22</f>
        <v>2.6800000000000001E-2</v>
      </c>
      <c r="F23" s="419" t="s">
        <v>188</v>
      </c>
      <c r="G23" s="417"/>
      <c r="H23" s="207"/>
      <c r="I23" s="927">
        <f>I21+I22</f>
        <v>0.06</v>
      </c>
      <c r="K23" s="419" t="s">
        <v>188</v>
      </c>
      <c r="L23" s="417"/>
      <c r="M23" s="207"/>
      <c r="N23" s="927">
        <f>N21+N22</f>
        <v>0.04</v>
      </c>
    </row>
    <row r="24" spans="1:14" s="1" customFormat="1">
      <c r="A24" s="999" t="s">
        <v>189</v>
      </c>
      <c r="B24" s="1000"/>
      <c r="C24" s="1001"/>
      <c r="D24" s="1002"/>
      <c r="E24"/>
      <c r="F24" s="999" t="s">
        <v>189</v>
      </c>
      <c r="G24" s="1000"/>
      <c r="H24" s="1001"/>
      <c r="I24" s="1002"/>
      <c r="J24"/>
      <c r="K24" s="999" t="s">
        <v>189</v>
      </c>
      <c r="L24" s="1000"/>
      <c r="M24" s="1001"/>
      <c r="N24" s="1002"/>
    </row>
    <row r="25" spans="1:14">
      <c r="A25" s="1009" t="s">
        <v>190</v>
      </c>
      <c r="B25" s="1007"/>
      <c r="C25" s="1008"/>
      <c r="D25" s="1010" t="e">
        <f>INDEX('SOFR Curve'!$C:$C,MATCH(D15,'SOFR Curve'!$A:$A,1))</f>
        <v>#N/A</v>
      </c>
      <c r="F25" s="1009" t="s">
        <v>190</v>
      </c>
      <c r="G25" s="1007"/>
      <c r="H25" s="1008"/>
      <c r="I25" s="1010">
        <f>INDEX('SOFR Curve'!$C:$C,MATCH(I15,'SOFR Curve'!$A:$A,1))</f>
        <v>5.1137700000000001E-2</v>
      </c>
      <c r="K25" s="1009" t="s">
        <v>190</v>
      </c>
      <c r="L25" s="1007"/>
      <c r="M25" s="1008"/>
      <c r="N25" s="1010">
        <f>INDEX('SOFR Curve'!$C:$C,MATCH(N15,'SOFR Curve'!$A:$A,1))</f>
        <v>5.1137700000000001E-2</v>
      </c>
    </row>
    <row r="26" spans="1:14">
      <c r="A26" s="419" t="s">
        <v>194</v>
      </c>
      <c r="B26" s="417"/>
      <c r="C26" s="207"/>
      <c r="D26" s="1247">
        <v>0</v>
      </c>
      <c r="F26" s="524" t="s">
        <v>194</v>
      </c>
      <c r="G26" s="417"/>
      <c r="H26" s="207"/>
      <c r="I26" s="1247">
        <v>0</v>
      </c>
      <c r="K26" s="419" t="s">
        <v>194</v>
      </c>
      <c r="L26" s="417"/>
      <c r="M26" s="207"/>
      <c r="N26" s="1247">
        <v>0.04</v>
      </c>
    </row>
    <row r="27" spans="1:14">
      <c r="A27" s="419" t="s">
        <v>193</v>
      </c>
      <c r="B27" s="417"/>
      <c r="C27" s="207"/>
      <c r="D27" s="1247">
        <v>3.5000000000000003E-2</v>
      </c>
      <c r="F27" s="419" t="s">
        <v>193</v>
      </c>
      <c r="G27" s="417"/>
      <c r="H27" s="207"/>
      <c r="I27" s="1247">
        <v>0.04</v>
      </c>
      <c r="K27" s="419" t="s">
        <v>193</v>
      </c>
      <c r="L27" s="417"/>
      <c r="M27" s="207"/>
      <c r="N27" s="1247">
        <v>0.05</v>
      </c>
    </row>
    <row r="28" spans="1:14">
      <c r="A28" s="419" t="s">
        <v>191</v>
      </c>
      <c r="B28" s="417"/>
      <c r="C28" s="207"/>
      <c r="D28" s="1247">
        <v>0.03</v>
      </c>
      <c r="F28" s="419" t="s">
        <v>191</v>
      </c>
      <c r="G28" s="417"/>
      <c r="H28" s="207"/>
      <c r="I28" s="1247">
        <v>0.01</v>
      </c>
      <c r="K28" s="419" t="s">
        <v>191</v>
      </c>
      <c r="L28" s="417"/>
      <c r="M28" s="207"/>
      <c r="N28" s="1247">
        <v>0.03</v>
      </c>
    </row>
    <row r="29" spans="1:14">
      <c r="A29" s="419" t="s">
        <v>192</v>
      </c>
      <c r="B29" s="417"/>
      <c r="C29" s="207"/>
      <c r="D29" s="928" t="e">
        <f>IF(D25&lt;D26,D26,IF(D25&gt;D27,IF(D27&gt;0,D27,D25),D25))+D28</f>
        <v>#N/A</v>
      </c>
      <c r="F29" s="419" t="s">
        <v>192</v>
      </c>
      <c r="G29" s="417"/>
      <c r="H29" s="207"/>
      <c r="I29" s="928">
        <f>IF(I25&lt;I26,I26,IF(I25&gt;I27,I27,I25))+I28</f>
        <v>0.05</v>
      </c>
      <c r="K29" s="419" t="s">
        <v>192</v>
      </c>
      <c r="L29" s="417"/>
      <c r="M29" s="207"/>
      <c r="N29" s="928">
        <f>IF(N25&lt;N26,N26,IF(N25&gt;N27,N27,N25))+N28</f>
        <v>0.08</v>
      </c>
    </row>
    <row r="30" spans="1:14">
      <c r="A30" s="419" t="s">
        <v>195</v>
      </c>
      <c r="B30" s="417"/>
      <c r="C30" s="207"/>
      <c r="D30" s="1250">
        <v>60</v>
      </c>
      <c r="F30" s="419" t="s">
        <v>195</v>
      </c>
      <c r="G30" s="417"/>
      <c r="H30" s="207"/>
      <c r="I30" s="1250">
        <v>36</v>
      </c>
      <c r="K30" s="419" t="s">
        <v>195</v>
      </c>
      <c r="L30" s="417"/>
      <c r="M30" s="207"/>
      <c r="N30" s="1250">
        <v>36</v>
      </c>
    </row>
    <row r="31" spans="1:14">
      <c r="A31" s="766" t="s">
        <v>363</v>
      </c>
      <c r="B31" s="424"/>
      <c r="C31" s="209"/>
      <c r="D31" s="767">
        <f>EOMONTH(D15,D30-1)</f>
        <v>45900</v>
      </c>
      <c r="F31" s="766" t="s">
        <v>363</v>
      </c>
      <c r="G31" s="424"/>
      <c r="H31" s="209"/>
      <c r="I31" s="767">
        <f>EOMONTH(I15,I30-1)</f>
        <v>47087</v>
      </c>
      <c r="K31" s="766" t="s">
        <v>363</v>
      </c>
      <c r="L31" s="424"/>
      <c r="M31" s="209"/>
      <c r="N31" s="767">
        <f>EOMONTH(N15,N30-1)</f>
        <v>47087</v>
      </c>
    </row>
    <row r="32" spans="1:14">
      <c r="B32"/>
      <c r="D32" s="15"/>
      <c r="G32"/>
      <c r="H32" s="1096"/>
      <c r="I32" s="15"/>
      <c r="N32" s="15"/>
    </row>
    <row r="33" spans="1:22" s="1" customFormat="1">
      <c r="A33" s="798" t="s">
        <v>509</v>
      </c>
      <c r="B33" s="799"/>
      <c r="C33" s="800">
        <f>SUMIFS('Cash Flow_Monthly'!98:98,'Cash Flow_Monthly'!3:3,"&gt;="&amp;Debt!D15,'Cash Flow_Monthly'!3:3,"&lt;"&amp;EDATE(Debt!D15,12))</f>
        <v>0</v>
      </c>
      <c r="D33" s="801">
        <f>IFERROR(C33/(-PMT(IF(D18="Fixed Rate",D23,IF(D18="Floating Rate",D29,))/12,D14,D3)*12),0)</f>
        <v>0</v>
      </c>
      <c r="E33" s="802"/>
      <c r="F33" s="798" t="s">
        <v>510</v>
      </c>
      <c r="G33" s="799"/>
      <c r="H33" s="800">
        <f>SUMIFS('Cash Flow_Monthly'!98:98,'Cash Flow_Monthly'!3:3,"&gt;="&amp;Debt!I15,'Cash Flow_Monthly'!3:3,"&lt;"&amp;EDATE(Debt!I15,12))</f>
        <v>1560881.1178769399</v>
      </c>
      <c r="I33" s="801">
        <f>IFERROR(H33/(-PMT(IF(I18="Fixed Rate",I23,IF(I18="Floating Rate",I29,))/12,I14,I3)*12),0)</f>
        <v>0</v>
      </c>
      <c r="J33" s="802"/>
      <c r="K33" s="798" t="s">
        <v>510</v>
      </c>
      <c r="L33" s="799"/>
      <c r="M33" s="800">
        <f>SUMIFS('Cash Flow_Monthly'!98:98,'Cash Flow_Monthly'!3:3,"&gt;="&amp;Debt!N15,'Cash Flow_Monthly'!3:3,"&lt;"&amp;EDATE(Debt!N15,12))</f>
        <v>1560881.1178769399</v>
      </c>
      <c r="N33" s="801">
        <f>IFERROR(M33/(-PMT(IF(N18="Fixed Rate",N23,IF(N18="Floating Rate",N29,))/12,N14,N3)*12),0)</f>
        <v>0</v>
      </c>
    </row>
    <row r="34" spans="1:22" s="1" customFormat="1">
      <c r="A34" s="1095" t="s">
        <v>514</v>
      </c>
      <c r="B34" s="1089"/>
      <c r="C34" s="1090">
        <f>SUM(Historical!L127:N127)*4</f>
        <v>1582933.2000000004</v>
      </c>
      <c r="D34" s="1091">
        <f>IFERROR(C34/(-PMT(IF(D18="Fixed Rate",D23,IF(D18="Floating Rate",D29,))/12,D14,D3)*12),0)</f>
        <v>1.5483613917643304</v>
      </c>
      <c r="E34" s="802"/>
      <c r="F34" s="1095" t="s">
        <v>511</v>
      </c>
      <c r="G34" s="1089"/>
      <c r="H34" s="1090">
        <f>SUMIFS('Cash Flow_Monthly'!98:98,'Cash Flow_Monthly'!3:3,"&gt;="&amp;(DATE(YEAR(I15),MONTH(I15)-3,1)),'Cash Flow_Monthly'!3:3,"&lt;"&amp;EDATE((DATE(YEAR(I15),MONTH(I15)-3,1)),3))*4</f>
        <v>0</v>
      </c>
      <c r="I34" s="1091">
        <f>IFERROR(H34/(-PMT(IF(I18="Fixed Rate",I23,IF(I18="Floating Rate",I29,))/12,I14,I3)*12),0)</f>
        <v>0</v>
      </c>
      <c r="J34" s="802"/>
      <c r="K34" s="1095" t="s">
        <v>511</v>
      </c>
      <c r="L34" s="1089"/>
      <c r="M34" s="1090">
        <f>SUMIFS('Cash Flow_Monthly'!98:98,'Cash Flow_Monthly'!3:3,"&gt;="&amp;(DATE(YEAR(N15),MONTH(N15)-3,1)),'Cash Flow_Monthly'!3:3,"&lt;"&amp;EDATE((DATE(YEAR(N15),MONTH(N15)-3,1)),3))*4</f>
        <v>0</v>
      </c>
      <c r="N34" s="1091">
        <f>IFERROR(M34/(-PMT(IF(N18="Fixed Rate",N23,IF(N18="Floating Rate",N29,))/12,N14,N3)*12),0)</f>
        <v>0</v>
      </c>
    </row>
    <row r="35" spans="1:22" s="1" customFormat="1">
      <c r="A35" s="803" t="s">
        <v>416</v>
      </c>
      <c r="B35" s="804"/>
      <c r="C35" s="805"/>
      <c r="D35" s="929">
        <f>IFERROR(SUMIFS('Cash Flow_Monthly'!98:98,'Cash Flow_Monthly'!3:3,"&gt;="&amp;Debt!D15,'Cash Flow_Monthly'!3:3,"&lt;"&amp;EDATE(Debt!D15,12))/D3,0)</f>
        <v>0</v>
      </c>
      <c r="E35" s="802"/>
      <c r="F35" s="803" t="s">
        <v>416</v>
      </c>
      <c r="G35" s="804"/>
      <c r="H35" s="805"/>
      <c r="I35" s="929">
        <f>IFERROR(SUMIFS('Cash Flow_Monthly'!98:98,'Cash Flow_Monthly'!3:3,"&gt;="&amp;Debt!I15,'Cash Flow_Monthly'!3:3,"&lt;"&amp;EDATE(Debt!I15,12))/I3,0)</f>
        <v>0</v>
      </c>
      <c r="J35" s="802"/>
      <c r="K35" s="803" t="s">
        <v>416</v>
      </c>
      <c r="L35" s="804"/>
      <c r="M35" s="805"/>
      <c r="N35" s="929">
        <f>IFERROR(SUMIFS('Cash Flow_Monthly'!98:98,'Cash Flow_Monthly'!3:3,"&gt;="&amp;Debt!N15,'Cash Flow_Monthly'!3:3,"&lt;"&amp;EDATE(Debt!N15,12))/N3,0)</f>
        <v>0</v>
      </c>
    </row>
    <row r="36" spans="1:22" s="1" customFormat="1">
      <c r="D36" s="1088"/>
      <c r="I36" s="451"/>
      <c r="N36" s="451"/>
    </row>
    <row r="37" spans="1:22" s="9" customFormat="1">
      <c r="A37" s="1256" t="s">
        <v>430</v>
      </c>
      <c r="B37" s="1257">
        <v>45444</v>
      </c>
      <c r="C37" s="1258">
        <v>0.01</v>
      </c>
      <c r="D37" s="1259" cm="1">
        <f t="array" ref="D37">INDEX(Debt_Monthly!G:G,MATCH(Debt!B37,Debt_Monthly!E:E,0),)*C37*IF(A37="No Prepay",0,1)</f>
        <v>0</v>
      </c>
      <c r="E37"/>
      <c r="F37" s="1256" t="s">
        <v>430</v>
      </c>
      <c r="G37" s="1257">
        <v>46174</v>
      </c>
      <c r="H37" s="1258">
        <v>0.01</v>
      </c>
      <c r="I37" s="1260" cm="1">
        <f t="array" ref="I37">INDEX(Debt_Monthly!G:G,MATCH(Debt!G37,Debt_Monthly!E:E,0),)*H37*IF(F37="No Prepay",0,1)</f>
        <v>0</v>
      </c>
      <c r="J37"/>
      <c r="K37" s="1256" t="s">
        <v>430</v>
      </c>
      <c r="L37" s="1257">
        <v>47423</v>
      </c>
      <c r="M37" s="1258">
        <v>0.01</v>
      </c>
      <c r="N37" s="1260" cm="1">
        <f t="array" ref="N37">INDEX(Debt_Monthly!G:G,MATCH(Debt!L37,Debt_Monthly!E:E,0),)*M37*IF(K37="No Prepay",0,1)</f>
        <v>0</v>
      </c>
    </row>
    <row r="38" spans="1:22" s="9" customFormat="1">
      <c r="A38" s="420" t="s">
        <v>183</v>
      </c>
      <c r="B38" s="427"/>
      <c r="C38" s="1254">
        <v>5.0000000000000001E-4</v>
      </c>
      <c r="D38" s="933">
        <f>C38*D3</f>
        <v>11600</v>
      </c>
      <c r="F38" s="420" t="s">
        <v>183</v>
      </c>
      <c r="G38" s="422"/>
      <c r="H38" s="1254">
        <v>5.0000000000000001E-3</v>
      </c>
      <c r="I38" s="933">
        <f>I3*H38</f>
        <v>0</v>
      </c>
      <c r="J38"/>
      <c r="K38" s="420" t="s">
        <v>183</v>
      </c>
      <c r="L38" s="422"/>
      <c r="M38" s="1254">
        <v>5.0000000000000001E-3</v>
      </c>
      <c r="N38" s="933">
        <f>N3*M38</f>
        <v>0</v>
      </c>
    </row>
    <row r="39" spans="1:22" s="9" customFormat="1">
      <c r="A39" s="420" t="s">
        <v>216</v>
      </c>
      <c r="B39" s="427"/>
      <c r="C39" s="425"/>
      <c r="D39" s="1255">
        <v>0</v>
      </c>
      <c r="F39" s="420" t="s">
        <v>216</v>
      </c>
      <c r="G39" s="427"/>
      <c r="H39" s="425"/>
      <c r="I39" s="1255">
        <v>0</v>
      </c>
      <c r="J39"/>
      <c r="K39" s="420" t="s">
        <v>216</v>
      </c>
      <c r="L39" s="427"/>
      <c r="M39" s="425"/>
      <c r="N39" s="1255">
        <v>500000</v>
      </c>
    </row>
    <row r="40" spans="1:22" s="9" customFormat="1">
      <c r="A40" s="420" t="s">
        <v>522</v>
      </c>
      <c r="B40" s="427"/>
      <c r="C40" s="426"/>
      <c r="D40" s="1255">
        <v>0</v>
      </c>
      <c r="F40" s="420" t="s">
        <v>522</v>
      </c>
      <c r="G40" s="422"/>
      <c r="I40" s="1255">
        <v>0</v>
      </c>
      <c r="J40"/>
      <c r="K40" s="420" t="s">
        <v>522</v>
      </c>
      <c r="L40" s="422"/>
      <c r="M40" s="421"/>
      <c r="N40" s="1255">
        <v>50000</v>
      </c>
    </row>
    <row r="41" spans="1:22">
      <c r="A41" s="419" t="s">
        <v>356</v>
      </c>
      <c r="B41" s="417"/>
      <c r="C41" s="207"/>
      <c r="D41" s="933" t="s">
        <v>197</v>
      </c>
      <c r="F41" s="419" t="s">
        <v>356</v>
      </c>
      <c r="G41" s="417"/>
      <c r="H41" s="207"/>
      <c r="I41" s="933" cm="1">
        <f t="array" ref="I41">INDEX(Debt_Monthly!K:K,MATCH(Debt!I15,Debt_Monthly!E:E,0)-1)</f>
        <v>20944582.410116654</v>
      </c>
      <c r="K41" s="419" t="s">
        <v>356</v>
      </c>
      <c r="L41" s="417"/>
      <c r="M41" s="207"/>
      <c r="N41" s="933" cm="1">
        <f t="array" ref="N41">INDEX(Debt_Monthly!Y:Y,MATCH(Debt!N15,Debt_Monthly!S:S,0)-1)</f>
        <v>0</v>
      </c>
      <c r="S41" s="9"/>
      <c r="T41" s="9"/>
      <c r="U41" s="9"/>
      <c r="V41" s="9"/>
    </row>
    <row r="42" spans="1:22">
      <c r="A42" s="423" t="s">
        <v>198</v>
      </c>
      <c r="B42" s="424"/>
      <c r="C42" s="209"/>
      <c r="D42" s="934" t="s">
        <v>197</v>
      </c>
      <c r="F42" s="423" t="s">
        <v>199</v>
      </c>
      <c r="G42" s="424"/>
      <c r="H42" s="209"/>
      <c r="I42" s="934">
        <f>I3</f>
        <v>0</v>
      </c>
      <c r="K42" s="423" t="s">
        <v>199</v>
      </c>
      <c r="L42" s="424"/>
      <c r="M42" s="209"/>
      <c r="N42" s="934">
        <f>N3</f>
        <v>0</v>
      </c>
      <c r="S42" s="9"/>
      <c r="T42" s="9"/>
      <c r="U42" s="9"/>
      <c r="V42" s="9"/>
    </row>
    <row r="43" spans="1:22" s="1" customFormat="1">
      <c r="A43" s="411" t="s">
        <v>200</v>
      </c>
      <c r="B43" s="412"/>
      <c r="C43" s="413"/>
      <c r="D43" s="935" t="s">
        <v>197</v>
      </c>
      <c r="E43"/>
      <c r="F43" s="411" t="s">
        <v>200</v>
      </c>
      <c r="G43" s="412"/>
      <c r="H43" s="413"/>
      <c r="I43" s="935">
        <f>I42-SUM(I38:I41)</f>
        <v>-20944582.410116654</v>
      </c>
      <c r="J43"/>
      <c r="K43" s="411" t="s">
        <v>200</v>
      </c>
      <c r="L43" s="412"/>
      <c r="M43" s="413"/>
      <c r="N43" s="935">
        <f>N42-SUM(N38:N41)</f>
        <v>-550000</v>
      </c>
      <c r="S43" s="2"/>
      <c r="T43" s="2"/>
      <c r="U43" s="2"/>
      <c r="V43" s="2"/>
    </row>
    <row r="44" spans="1:22">
      <c r="B44"/>
      <c r="G44"/>
      <c r="S44" s="9"/>
      <c r="T44" s="9"/>
      <c r="U44" s="9"/>
      <c r="V44" s="9"/>
    </row>
    <row r="45" spans="1:22">
      <c r="B45"/>
      <c r="D45" s="1802"/>
      <c r="G45"/>
    </row>
    <row r="46" spans="1:22">
      <c r="B46"/>
      <c r="G46"/>
    </row>
    <row r="47" spans="1:22">
      <c r="B47"/>
      <c r="G47"/>
    </row>
    <row r="48" spans="1:22">
      <c r="B48"/>
      <c r="G48"/>
    </row>
    <row r="49" spans="2:7">
      <c r="B49"/>
      <c r="G49"/>
    </row>
    <row r="57" spans="2:7">
      <c r="B57"/>
      <c r="G57"/>
    </row>
    <row r="58" spans="2:7">
      <c r="B58"/>
      <c r="G58"/>
    </row>
  </sheetData>
  <phoneticPr fontId="35" type="noConversion"/>
  <conditionalFormatting sqref="A3:D8 A20:D31 A33:D35 A37:D43">
    <cfRule type="expression" dxfId="28" priority="79">
      <formula>$D$2="No"</formula>
    </cfRule>
  </conditionalFormatting>
  <conditionalFormatting sqref="A10:D18">
    <cfRule type="expression" dxfId="27" priority="1">
      <formula>$D$2="No"</formula>
    </cfRule>
  </conditionalFormatting>
  <conditionalFormatting sqref="A21:D23">
    <cfRule type="expression" dxfId="26" priority="51">
      <formula>$D$18="Floating Rate"</formula>
    </cfRule>
  </conditionalFormatting>
  <conditionalFormatting sqref="A25:D31">
    <cfRule type="expression" dxfId="25" priority="33">
      <formula>$D$18="Fixed Rate"</formula>
    </cfRule>
  </conditionalFormatting>
  <conditionalFormatting sqref="A37:D37">
    <cfRule type="expression" dxfId="24" priority="15">
      <formula>$A$37="No Prepay"</formula>
    </cfRule>
  </conditionalFormatting>
  <conditionalFormatting sqref="F3:I8 F20:I31 F33:I35 F37:I43">
    <cfRule type="expression" dxfId="23" priority="80">
      <formula>$I$2="No"</formula>
    </cfRule>
  </conditionalFormatting>
  <conditionalFormatting sqref="F10:I18">
    <cfRule type="expression" dxfId="22" priority="2">
      <formula>$I$2="No"</formula>
    </cfRule>
  </conditionalFormatting>
  <conditionalFormatting sqref="F21:I23">
    <cfRule type="expression" dxfId="21" priority="60">
      <formula>$I$18="Floating Rate"</formula>
    </cfRule>
  </conditionalFormatting>
  <conditionalFormatting sqref="F25:I31">
    <cfRule type="expression" dxfId="20" priority="28">
      <formula>$I$18="Fixed Rate"</formula>
    </cfRule>
  </conditionalFormatting>
  <conditionalFormatting sqref="F37:I37">
    <cfRule type="expression" dxfId="19" priority="13">
      <formula>$F$37="No Prepay"</formula>
    </cfRule>
  </conditionalFormatting>
  <conditionalFormatting sqref="K3:N8 K20:N31 K33:N35 K37:N43">
    <cfRule type="expression" dxfId="18" priority="81">
      <formula>$N$2="No"</formula>
    </cfRule>
  </conditionalFormatting>
  <conditionalFormatting sqref="K10:N18">
    <cfRule type="expression" dxfId="17" priority="3">
      <formula>$N$2="No"</formula>
    </cfRule>
  </conditionalFormatting>
  <conditionalFormatting sqref="K21:N23">
    <cfRule type="expression" dxfId="16" priority="70">
      <formula>$N$18="Floating Rate"</formula>
    </cfRule>
  </conditionalFormatting>
  <conditionalFormatting sqref="K25:N31">
    <cfRule type="expression" dxfId="15" priority="26">
      <formula>$N$18="Fixed Rate"</formula>
    </cfRule>
  </conditionalFormatting>
  <conditionalFormatting sqref="K37:N37">
    <cfRule type="expression" dxfId="14" priority="11">
      <formula>$K$37="No Prepay"</formula>
    </cfRule>
  </conditionalFormatting>
  <dataValidations count="4">
    <dataValidation type="list" allowBlank="1" showInputMessage="1" showErrorMessage="1" sqref="D18 I18 N18" xr:uid="{A3874662-EA72-4D83-8D30-D99A5424E2AC}">
      <formula1>"Fixed Rate, Floating Rate"</formula1>
    </dataValidation>
    <dataValidation type="list" allowBlank="1" showInputMessage="1" showErrorMessage="1" sqref="I2 N2 D2" xr:uid="{A58551FC-8CAE-432E-A546-1D2A28426A3F}">
      <formula1>"Yes, No"</formula1>
    </dataValidation>
    <dataValidation type="list" allowBlank="1" showInputMessage="1" showErrorMessage="1" sqref="H4 M4" xr:uid="{5FD0CE9C-E87C-446E-B9C1-6E2E5AED8EEF}">
      <formula1>"-12, -6, -3, -1, +12"</formula1>
    </dataValidation>
    <dataValidation type="list" allowBlank="1" showInputMessage="1" showErrorMessage="1" sqref="A37 F37 K37" xr:uid="{28C53DC8-43B4-4B93-9BFE-6C743FD65534}">
      <formula1>"Prepayment Date / Fee, No Prepay"</formula1>
    </dataValidation>
  </dataValidations>
  <pageMargins left="0.7" right="0.7" top="0.75" bottom="0.75" header="0.3" footer="0.3"/>
  <pageSetup orientation="portrait" horizontalDpi="1200" verticalDpi="1200"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C5284-DBB9-4FDB-9434-3D4B8EDC97B3}">
  <sheetPr codeName="Sheet5">
    <tabColor theme="8" tint="0.59999389629810485"/>
  </sheetPr>
  <dimension ref="A1:ER63"/>
  <sheetViews>
    <sheetView showGridLines="0" zoomScaleNormal="100" workbookViewId="0">
      <selection activeCell="E4" sqref="E4"/>
    </sheetView>
  </sheetViews>
  <sheetFormatPr defaultRowHeight="14.5"/>
  <cols>
    <col min="1" max="1" width="12.7265625" bestFit="1" customWidth="1"/>
    <col min="2" max="2" width="12.7265625" style="76" customWidth="1"/>
    <col min="3" max="3" width="10.26953125" style="76" customWidth="1"/>
    <col min="4" max="13" width="14.54296875" customWidth="1"/>
    <col min="14" max="14" width="1.26953125" customWidth="1"/>
    <col min="15" max="15" width="11.54296875" bestFit="1" customWidth="1"/>
    <col min="16" max="16" width="12.26953125" customWidth="1"/>
    <col min="17" max="17" width="13.54296875" bestFit="1" customWidth="1"/>
    <col min="18" max="18" width="10.7265625" style="65" customWidth="1"/>
    <col min="19" max="19" width="16.54296875" customWidth="1"/>
    <col min="20" max="20" width="13.81640625" customWidth="1"/>
    <col min="21" max="21" width="15.81640625" bestFit="1" customWidth="1"/>
    <col min="22" max="22" width="4" customWidth="1"/>
    <col min="23" max="23" width="26" bestFit="1" customWidth="1"/>
    <col min="24" max="24" width="26" customWidth="1"/>
    <col min="25" max="25" width="25.1796875" bestFit="1" customWidth="1"/>
    <col min="26" max="26" width="25.1796875" customWidth="1"/>
    <col min="27" max="147" width="9.26953125" bestFit="1" customWidth="1"/>
  </cols>
  <sheetData>
    <row r="1" spans="1:148" ht="15" thickBot="1">
      <c r="A1" s="789" t="s">
        <v>432</v>
      </c>
      <c r="B1" s="787"/>
      <c r="C1" s="788"/>
      <c r="D1" s="1225" t="s">
        <v>512</v>
      </c>
    </row>
    <row r="2" spans="1:148">
      <c r="B2" s="73"/>
      <c r="C2"/>
    </row>
    <row r="3" spans="1:148">
      <c r="A3" s="338" t="s">
        <v>158</v>
      </c>
      <c r="B3" s="353"/>
      <c r="C3" s="353"/>
      <c r="D3" s="354"/>
      <c r="E3" s="354"/>
      <c r="F3" s="354"/>
      <c r="G3" s="354"/>
      <c r="H3" s="354"/>
      <c r="I3" s="354"/>
      <c r="J3" s="354"/>
      <c r="K3" s="354"/>
      <c r="L3" s="354"/>
      <c r="M3" s="354"/>
      <c r="N3" s="354"/>
      <c r="O3" s="354"/>
      <c r="P3" s="354"/>
      <c r="Q3" s="354"/>
      <c r="R3" s="355"/>
      <c r="S3" s="354"/>
      <c r="T3" s="354"/>
      <c r="U3" s="354"/>
      <c r="V3" s="338"/>
      <c r="W3" s="354" t="s">
        <v>366</v>
      </c>
      <c r="X3" s="354"/>
      <c r="Y3" s="354"/>
      <c r="Z3" s="354"/>
      <c r="AA3" s="335">
        <v>1</v>
      </c>
      <c r="AB3" s="335">
        <v>2</v>
      </c>
      <c r="AC3" s="335">
        <v>3</v>
      </c>
      <c r="AD3" s="335">
        <v>4</v>
      </c>
      <c r="AE3" s="335">
        <v>5</v>
      </c>
      <c r="AF3" s="335">
        <v>6</v>
      </c>
      <c r="AG3" s="335">
        <v>7</v>
      </c>
      <c r="AH3" s="335">
        <v>8</v>
      </c>
      <c r="AI3" s="335">
        <v>9</v>
      </c>
      <c r="AJ3" s="335">
        <v>10</v>
      </c>
      <c r="AK3" s="335">
        <v>11</v>
      </c>
      <c r="AL3" s="335">
        <v>12</v>
      </c>
      <c r="AM3" s="335">
        <v>13</v>
      </c>
      <c r="AN3" s="335">
        <v>14</v>
      </c>
      <c r="AO3" s="335">
        <v>15</v>
      </c>
      <c r="AP3" s="335">
        <v>16</v>
      </c>
      <c r="AQ3" s="335">
        <v>17</v>
      </c>
      <c r="AR3" s="335">
        <v>18</v>
      </c>
      <c r="AS3" s="335">
        <v>19</v>
      </c>
      <c r="AT3" s="335">
        <v>20</v>
      </c>
      <c r="AU3" s="335">
        <v>21</v>
      </c>
      <c r="AV3" s="335">
        <v>22</v>
      </c>
      <c r="AW3" s="335">
        <v>23</v>
      </c>
      <c r="AX3" s="335">
        <v>24</v>
      </c>
      <c r="AY3" s="335">
        <v>25</v>
      </c>
      <c r="AZ3" s="335">
        <v>26</v>
      </c>
      <c r="BA3" s="335">
        <v>27</v>
      </c>
      <c r="BB3" s="335">
        <v>28</v>
      </c>
      <c r="BC3" s="335">
        <v>29</v>
      </c>
      <c r="BD3" s="335">
        <v>30</v>
      </c>
      <c r="BE3" s="335">
        <v>31</v>
      </c>
      <c r="BF3" s="335">
        <v>32</v>
      </c>
      <c r="BG3" s="335">
        <v>33</v>
      </c>
      <c r="BH3" s="335">
        <v>34</v>
      </c>
      <c r="BI3" s="335">
        <v>35</v>
      </c>
      <c r="BJ3" s="335">
        <v>36</v>
      </c>
      <c r="BK3" s="335">
        <v>37</v>
      </c>
      <c r="BL3" s="335">
        <v>38</v>
      </c>
      <c r="BM3" s="335">
        <v>39</v>
      </c>
      <c r="BN3" s="335">
        <v>40</v>
      </c>
      <c r="BO3" s="335">
        <v>41</v>
      </c>
      <c r="BP3" s="335">
        <v>42</v>
      </c>
      <c r="BQ3" s="335">
        <v>43</v>
      </c>
      <c r="BR3" s="335">
        <v>44</v>
      </c>
      <c r="BS3" s="335">
        <v>45</v>
      </c>
      <c r="BT3" s="335">
        <v>46</v>
      </c>
      <c r="BU3" s="335">
        <v>47</v>
      </c>
      <c r="BV3" s="335">
        <v>48</v>
      </c>
      <c r="BW3" s="335">
        <v>49</v>
      </c>
      <c r="BX3" s="335">
        <v>50</v>
      </c>
      <c r="BY3" s="335">
        <v>51</v>
      </c>
      <c r="BZ3" s="335">
        <v>52</v>
      </c>
      <c r="CA3" s="335">
        <v>53</v>
      </c>
      <c r="CB3" s="335">
        <v>54</v>
      </c>
      <c r="CC3" s="335">
        <v>55</v>
      </c>
      <c r="CD3" s="335">
        <v>56</v>
      </c>
      <c r="CE3" s="335">
        <v>57</v>
      </c>
      <c r="CF3" s="335">
        <v>58</v>
      </c>
      <c r="CG3" s="335">
        <v>59</v>
      </c>
      <c r="CH3" s="335">
        <v>60</v>
      </c>
      <c r="CI3" s="335">
        <v>61</v>
      </c>
      <c r="CJ3" s="335">
        <v>62</v>
      </c>
      <c r="CK3" s="335">
        <v>63</v>
      </c>
      <c r="CL3" s="335">
        <v>64</v>
      </c>
      <c r="CM3" s="335">
        <v>65</v>
      </c>
      <c r="CN3" s="335">
        <v>66</v>
      </c>
      <c r="CO3" s="335">
        <v>67</v>
      </c>
      <c r="CP3" s="335">
        <v>68</v>
      </c>
      <c r="CQ3" s="335">
        <v>69</v>
      </c>
      <c r="CR3" s="335">
        <v>70</v>
      </c>
      <c r="CS3" s="335">
        <v>71</v>
      </c>
      <c r="CT3" s="335">
        <v>72</v>
      </c>
      <c r="CU3" s="335">
        <v>73</v>
      </c>
      <c r="CV3" s="335">
        <v>74</v>
      </c>
      <c r="CW3" s="335">
        <v>75</v>
      </c>
      <c r="CX3" s="335">
        <v>76</v>
      </c>
      <c r="CY3" s="335">
        <v>77</v>
      </c>
      <c r="CZ3" s="335">
        <v>78</v>
      </c>
      <c r="DA3" s="335">
        <v>79</v>
      </c>
      <c r="DB3" s="335">
        <v>80</v>
      </c>
      <c r="DC3" s="335">
        <v>81</v>
      </c>
      <c r="DD3" s="335">
        <v>82</v>
      </c>
      <c r="DE3" s="335">
        <v>83</v>
      </c>
      <c r="DF3" s="335">
        <v>84</v>
      </c>
      <c r="DG3" s="335">
        <v>85</v>
      </c>
      <c r="DH3" s="335">
        <v>86</v>
      </c>
      <c r="DI3" s="335">
        <v>87</v>
      </c>
      <c r="DJ3" s="335">
        <v>88</v>
      </c>
      <c r="DK3" s="335">
        <v>89</v>
      </c>
      <c r="DL3" s="335">
        <v>90</v>
      </c>
      <c r="DM3" s="335">
        <v>91</v>
      </c>
      <c r="DN3" s="335">
        <v>92</v>
      </c>
      <c r="DO3" s="335">
        <v>93</v>
      </c>
      <c r="DP3" s="335">
        <v>94</v>
      </c>
      <c r="DQ3" s="335">
        <v>95</v>
      </c>
      <c r="DR3" s="335">
        <v>96</v>
      </c>
      <c r="DS3" s="335">
        <v>97</v>
      </c>
      <c r="DT3" s="335">
        <v>98</v>
      </c>
      <c r="DU3" s="335">
        <v>99</v>
      </c>
      <c r="DV3" s="335">
        <v>100</v>
      </c>
      <c r="DW3" s="335">
        <v>101</v>
      </c>
      <c r="DX3" s="335">
        <v>102</v>
      </c>
      <c r="DY3" s="335">
        <v>103</v>
      </c>
      <c r="DZ3" s="335">
        <v>104</v>
      </c>
      <c r="EA3" s="335">
        <v>105</v>
      </c>
      <c r="EB3" s="335">
        <v>106</v>
      </c>
      <c r="EC3" s="335">
        <v>107</v>
      </c>
      <c r="ED3" s="335">
        <v>108</v>
      </c>
      <c r="EE3" s="335">
        <v>109</v>
      </c>
      <c r="EF3" s="335">
        <v>110</v>
      </c>
      <c r="EG3" s="335">
        <v>111</v>
      </c>
      <c r="EH3" s="335">
        <v>112</v>
      </c>
      <c r="EI3" s="335">
        <v>113</v>
      </c>
      <c r="EJ3" s="335">
        <v>114</v>
      </c>
      <c r="EK3" s="335">
        <v>115</v>
      </c>
      <c r="EL3" s="335">
        <v>116</v>
      </c>
      <c r="EM3" s="335">
        <v>117</v>
      </c>
      <c r="EN3" s="335">
        <v>118</v>
      </c>
      <c r="EO3" s="335">
        <v>119</v>
      </c>
      <c r="EP3" s="335">
        <v>120</v>
      </c>
      <c r="EQ3" s="356">
        <v>121</v>
      </c>
      <c r="ER3" s="5"/>
    </row>
    <row r="4" spans="1:148" s="1" customFormat="1">
      <c r="A4" s="1068" t="s">
        <v>347</v>
      </c>
      <c r="B4" s="265"/>
      <c r="C4" s="266"/>
      <c r="D4" s="1224" t="s">
        <v>572</v>
      </c>
      <c r="E4" s="1224" t="s">
        <v>470</v>
      </c>
      <c r="F4" s="1224" t="s">
        <v>471</v>
      </c>
      <c r="G4" s="1224" t="s">
        <v>160</v>
      </c>
      <c r="H4" s="1224" t="s">
        <v>161</v>
      </c>
      <c r="I4" s="1224" t="s">
        <v>162</v>
      </c>
      <c r="J4" s="1224" t="s">
        <v>163</v>
      </c>
      <c r="K4" s="1224" t="s">
        <v>164</v>
      </c>
      <c r="L4" s="1224" t="s">
        <v>165</v>
      </c>
      <c r="M4" s="1224" t="s">
        <v>166</v>
      </c>
      <c r="N4" s="1057"/>
      <c r="O4" s="1059" t="s">
        <v>499</v>
      </c>
      <c r="P4" s="266" t="s">
        <v>399</v>
      </c>
      <c r="Q4" s="235" t="s">
        <v>398</v>
      </c>
      <c r="R4" s="236" t="s">
        <v>346</v>
      </c>
      <c r="S4" s="235" t="s">
        <v>449</v>
      </c>
      <c r="T4" s="235" t="s">
        <v>297</v>
      </c>
      <c r="U4" s="235" t="s">
        <v>505</v>
      </c>
      <c r="V4" s="703"/>
      <c r="Y4" s="3"/>
      <c r="Z4" s="3" t="s">
        <v>365</v>
      </c>
      <c r="AA4" s="79">
        <f>Purchase_Date</f>
        <v>45992</v>
      </c>
      <c r="AB4" s="79">
        <f>EDATE(AA4,1)</f>
        <v>46023</v>
      </c>
      <c r="AC4" s="79">
        <f t="shared" ref="AC4:CN4" si="0">EDATE(AB4,1)</f>
        <v>46054</v>
      </c>
      <c r="AD4" s="79">
        <f t="shared" si="0"/>
        <v>46082</v>
      </c>
      <c r="AE4" s="79">
        <f t="shared" si="0"/>
        <v>46113</v>
      </c>
      <c r="AF4" s="79">
        <f t="shared" si="0"/>
        <v>46143</v>
      </c>
      <c r="AG4" s="79">
        <f t="shared" si="0"/>
        <v>46174</v>
      </c>
      <c r="AH4" s="79">
        <f t="shared" si="0"/>
        <v>46204</v>
      </c>
      <c r="AI4" s="79">
        <f t="shared" si="0"/>
        <v>46235</v>
      </c>
      <c r="AJ4" s="79">
        <f t="shared" si="0"/>
        <v>46266</v>
      </c>
      <c r="AK4" s="79">
        <f t="shared" si="0"/>
        <v>46296</v>
      </c>
      <c r="AL4" s="79">
        <f t="shared" si="0"/>
        <v>46327</v>
      </c>
      <c r="AM4" s="79">
        <f t="shared" si="0"/>
        <v>46357</v>
      </c>
      <c r="AN4" s="79">
        <f t="shared" si="0"/>
        <v>46388</v>
      </c>
      <c r="AO4" s="79">
        <f t="shared" si="0"/>
        <v>46419</v>
      </c>
      <c r="AP4" s="79">
        <f t="shared" si="0"/>
        <v>46447</v>
      </c>
      <c r="AQ4" s="79">
        <f t="shared" si="0"/>
        <v>46478</v>
      </c>
      <c r="AR4" s="79">
        <f t="shared" si="0"/>
        <v>46508</v>
      </c>
      <c r="AS4" s="79">
        <f t="shared" si="0"/>
        <v>46539</v>
      </c>
      <c r="AT4" s="79">
        <f t="shared" si="0"/>
        <v>46569</v>
      </c>
      <c r="AU4" s="79">
        <f t="shared" si="0"/>
        <v>46600</v>
      </c>
      <c r="AV4" s="79">
        <f t="shared" si="0"/>
        <v>46631</v>
      </c>
      <c r="AW4" s="79">
        <f t="shared" si="0"/>
        <v>46661</v>
      </c>
      <c r="AX4" s="79">
        <f t="shared" si="0"/>
        <v>46692</v>
      </c>
      <c r="AY4" s="79">
        <f t="shared" si="0"/>
        <v>46722</v>
      </c>
      <c r="AZ4" s="79">
        <f t="shared" si="0"/>
        <v>46753</v>
      </c>
      <c r="BA4" s="79">
        <f t="shared" si="0"/>
        <v>46784</v>
      </c>
      <c r="BB4" s="79">
        <f t="shared" si="0"/>
        <v>46813</v>
      </c>
      <c r="BC4" s="79">
        <f t="shared" si="0"/>
        <v>46844</v>
      </c>
      <c r="BD4" s="79">
        <f t="shared" si="0"/>
        <v>46874</v>
      </c>
      <c r="BE4" s="79">
        <f t="shared" si="0"/>
        <v>46905</v>
      </c>
      <c r="BF4" s="79">
        <f t="shared" si="0"/>
        <v>46935</v>
      </c>
      <c r="BG4" s="79">
        <f t="shared" si="0"/>
        <v>46966</v>
      </c>
      <c r="BH4" s="79">
        <f t="shared" si="0"/>
        <v>46997</v>
      </c>
      <c r="BI4" s="79">
        <f t="shared" si="0"/>
        <v>47027</v>
      </c>
      <c r="BJ4" s="79">
        <f t="shared" si="0"/>
        <v>47058</v>
      </c>
      <c r="BK4" s="79">
        <f t="shared" si="0"/>
        <v>47088</v>
      </c>
      <c r="BL4" s="79">
        <f t="shared" si="0"/>
        <v>47119</v>
      </c>
      <c r="BM4" s="79">
        <f t="shared" si="0"/>
        <v>47150</v>
      </c>
      <c r="BN4" s="79">
        <f t="shared" si="0"/>
        <v>47178</v>
      </c>
      <c r="BO4" s="79">
        <f t="shared" si="0"/>
        <v>47209</v>
      </c>
      <c r="BP4" s="79">
        <f t="shared" si="0"/>
        <v>47239</v>
      </c>
      <c r="BQ4" s="79">
        <f t="shared" si="0"/>
        <v>47270</v>
      </c>
      <c r="BR4" s="79">
        <f t="shared" si="0"/>
        <v>47300</v>
      </c>
      <c r="BS4" s="79">
        <f t="shared" si="0"/>
        <v>47331</v>
      </c>
      <c r="BT4" s="79">
        <f t="shared" si="0"/>
        <v>47362</v>
      </c>
      <c r="BU4" s="79">
        <f t="shared" si="0"/>
        <v>47392</v>
      </c>
      <c r="BV4" s="79">
        <f t="shared" si="0"/>
        <v>47423</v>
      </c>
      <c r="BW4" s="79">
        <f t="shared" si="0"/>
        <v>47453</v>
      </c>
      <c r="BX4" s="79">
        <f t="shared" si="0"/>
        <v>47484</v>
      </c>
      <c r="BY4" s="79">
        <f t="shared" si="0"/>
        <v>47515</v>
      </c>
      <c r="BZ4" s="79">
        <f t="shared" si="0"/>
        <v>47543</v>
      </c>
      <c r="CA4" s="79">
        <f t="shared" si="0"/>
        <v>47574</v>
      </c>
      <c r="CB4" s="79">
        <f t="shared" si="0"/>
        <v>47604</v>
      </c>
      <c r="CC4" s="79">
        <f t="shared" si="0"/>
        <v>47635</v>
      </c>
      <c r="CD4" s="79">
        <f t="shared" si="0"/>
        <v>47665</v>
      </c>
      <c r="CE4" s="79">
        <f t="shared" si="0"/>
        <v>47696</v>
      </c>
      <c r="CF4" s="79">
        <f t="shared" si="0"/>
        <v>47727</v>
      </c>
      <c r="CG4" s="79">
        <f t="shared" si="0"/>
        <v>47757</v>
      </c>
      <c r="CH4" s="79">
        <f t="shared" si="0"/>
        <v>47788</v>
      </c>
      <c r="CI4" s="79">
        <f t="shared" si="0"/>
        <v>47818</v>
      </c>
      <c r="CJ4" s="79">
        <f t="shared" si="0"/>
        <v>47849</v>
      </c>
      <c r="CK4" s="79">
        <f t="shared" si="0"/>
        <v>47880</v>
      </c>
      <c r="CL4" s="79">
        <f t="shared" si="0"/>
        <v>47908</v>
      </c>
      <c r="CM4" s="79">
        <f>EDATE(CL4,1)</f>
        <v>47939</v>
      </c>
      <c r="CN4" s="79">
        <f t="shared" si="0"/>
        <v>47969</v>
      </c>
      <c r="CO4" s="79">
        <f t="shared" ref="CO4:DP4" si="1">EDATE(CN4,1)</f>
        <v>48000</v>
      </c>
      <c r="CP4" s="79">
        <f t="shared" si="1"/>
        <v>48030</v>
      </c>
      <c r="CQ4" s="79">
        <f t="shared" si="1"/>
        <v>48061</v>
      </c>
      <c r="CR4" s="79">
        <f t="shared" si="1"/>
        <v>48092</v>
      </c>
      <c r="CS4" s="79">
        <f t="shared" si="1"/>
        <v>48122</v>
      </c>
      <c r="CT4" s="79">
        <f t="shared" si="1"/>
        <v>48153</v>
      </c>
      <c r="CU4" s="79">
        <f t="shared" si="1"/>
        <v>48183</v>
      </c>
      <c r="CV4" s="79">
        <f t="shared" si="1"/>
        <v>48214</v>
      </c>
      <c r="CW4" s="79">
        <f t="shared" si="1"/>
        <v>48245</v>
      </c>
      <c r="CX4" s="79">
        <f t="shared" si="1"/>
        <v>48274</v>
      </c>
      <c r="CY4" s="79">
        <f t="shared" si="1"/>
        <v>48305</v>
      </c>
      <c r="CZ4" s="79">
        <f t="shared" si="1"/>
        <v>48335</v>
      </c>
      <c r="DA4" s="79">
        <f t="shared" si="1"/>
        <v>48366</v>
      </c>
      <c r="DB4" s="79">
        <f t="shared" si="1"/>
        <v>48396</v>
      </c>
      <c r="DC4" s="79">
        <f t="shared" si="1"/>
        <v>48427</v>
      </c>
      <c r="DD4" s="79">
        <f t="shared" si="1"/>
        <v>48458</v>
      </c>
      <c r="DE4" s="79">
        <f t="shared" si="1"/>
        <v>48488</v>
      </c>
      <c r="DF4" s="79">
        <f t="shared" si="1"/>
        <v>48519</v>
      </c>
      <c r="DG4" s="79">
        <f t="shared" si="1"/>
        <v>48549</v>
      </c>
      <c r="DH4" s="79">
        <f t="shared" si="1"/>
        <v>48580</v>
      </c>
      <c r="DI4" s="79">
        <f t="shared" si="1"/>
        <v>48611</v>
      </c>
      <c r="DJ4" s="79">
        <f t="shared" si="1"/>
        <v>48639</v>
      </c>
      <c r="DK4" s="79">
        <f t="shared" si="1"/>
        <v>48670</v>
      </c>
      <c r="DL4" s="79">
        <f t="shared" si="1"/>
        <v>48700</v>
      </c>
      <c r="DM4" s="79">
        <f t="shared" si="1"/>
        <v>48731</v>
      </c>
      <c r="DN4" s="79">
        <f t="shared" si="1"/>
        <v>48761</v>
      </c>
      <c r="DO4" s="79">
        <f t="shared" si="1"/>
        <v>48792</v>
      </c>
      <c r="DP4" s="79">
        <f t="shared" si="1"/>
        <v>48823</v>
      </c>
      <c r="DQ4" s="79">
        <f>EDATE(DP4,1)</f>
        <v>48853</v>
      </c>
      <c r="DR4" s="79">
        <f t="shared" ref="DR4:EQ4" si="2">EDATE(DQ4,1)</f>
        <v>48884</v>
      </c>
      <c r="DS4" s="79">
        <f t="shared" si="2"/>
        <v>48914</v>
      </c>
      <c r="DT4" s="79">
        <f t="shared" si="2"/>
        <v>48945</v>
      </c>
      <c r="DU4" s="79">
        <f t="shared" si="2"/>
        <v>48976</v>
      </c>
      <c r="DV4" s="79">
        <f t="shared" si="2"/>
        <v>49004</v>
      </c>
      <c r="DW4" s="79">
        <f t="shared" si="2"/>
        <v>49035</v>
      </c>
      <c r="DX4" s="79">
        <f t="shared" si="2"/>
        <v>49065</v>
      </c>
      <c r="DY4" s="79">
        <f t="shared" si="2"/>
        <v>49096</v>
      </c>
      <c r="DZ4" s="79">
        <f t="shared" si="2"/>
        <v>49126</v>
      </c>
      <c r="EA4" s="79">
        <f t="shared" si="2"/>
        <v>49157</v>
      </c>
      <c r="EB4" s="79">
        <f t="shared" si="2"/>
        <v>49188</v>
      </c>
      <c r="EC4" s="79">
        <f t="shared" si="2"/>
        <v>49218</v>
      </c>
      <c r="ED4" s="79">
        <f t="shared" si="2"/>
        <v>49249</v>
      </c>
      <c r="EE4" s="79">
        <f t="shared" si="2"/>
        <v>49279</v>
      </c>
      <c r="EF4" s="79">
        <f t="shared" si="2"/>
        <v>49310</v>
      </c>
      <c r="EG4" s="79">
        <f t="shared" si="2"/>
        <v>49341</v>
      </c>
      <c r="EH4" s="79">
        <f t="shared" si="2"/>
        <v>49369</v>
      </c>
      <c r="EI4" s="79">
        <f t="shared" si="2"/>
        <v>49400</v>
      </c>
      <c r="EJ4" s="79">
        <f t="shared" si="2"/>
        <v>49430</v>
      </c>
      <c r="EK4" s="79">
        <f t="shared" si="2"/>
        <v>49461</v>
      </c>
      <c r="EL4" s="79">
        <f t="shared" si="2"/>
        <v>49491</v>
      </c>
      <c r="EM4" s="79">
        <f t="shared" si="2"/>
        <v>49522</v>
      </c>
      <c r="EN4" s="79">
        <f t="shared" si="2"/>
        <v>49553</v>
      </c>
      <c r="EO4" s="79">
        <f t="shared" si="2"/>
        <v>49583</v>
      </c>
      <c r="EP4" s="79">
        <f t="shared" si="2"/>
        <v>49614</v>
      </c>
      <c r="EQ4" s="79">
        <f t="shared" si="2"/>
        <v>49644</v>
      </c>
      <c r="ER4" s="5"/>
    </row>
    <row r="5" spans="1:148" s="1" customFormat="1">
      <c r="A5" s="1069" t="s">
        <v>157</v>
      </c>
      <c r="B5" s="238"/>
      <c r="C5" s="239"/>
      <c r="D5" s="1226">
        <v>0</v>
      </c>
      <c r="E5" s="1226">
        <v>0</v>
      </c>
      <c r="F5" s="1226">
        <v>0</v>
      </c>
      <c r="G5" s="1226">
        <v>0</v>
      </c>
      <c r="H5" s="1226">
        <v>0</v>
      </c>
      <c r="I5" s="1226">
        <v>0</v>
      </c>
      <c r="J5" s="1226">
        <v>0</v>
      </c>
      <c r="K5" s="1226">
        <v>0</v>
      </c>
      <c r="L5" s="1226">
        <v>0</v>
      </c>
      <c r="M5" s="1226">
        <v>0</v>
      </c>
      <c r="N5" s="532"/>
      <c r="O5" s="1060"/>
      <c r="P5" s="239"/>
      <c r="Q5" s="239"/>
      <c r="R5" s="240"/>
      <c r="S5" s="239"/>
      <c r="T5" s="693"/>
      <c r="U5" s="235"/>
      <c r="V5" s="703"/>
      <c r="Y5" s="210"/>
      <c r="Z5" s="210" t="s">
        <v>349</v>
      </c>
      <c r="AA5" s="79"/>
      <c r="AB5" s="79"/>
      <c r="AC5" s="79"/>
      <c r="AD5" s="79"/>
      <c r="AE5" s="79"/>
      <c r="AF5" s="79"/>
      <c r="AG5" s="79"/>
      <c r="AH5" s="79"/>
      <c r="AI5" s="79"/>
      <c r="AJ5" s="79"/>
      <c r="AK5" s="79"/>
      <c r="AL5" s="79"/>
      <c r="AM5" s="79"/>
      <c r="AN5" s="79"/>
      <c r="AO5" s="79"/>
      <c r="AP5" s="79"/>
      <c r="AQ5" s="79"/>
      <c r="AR5" s="79"/>
      <c r="AS5" s="79"/>
      <c r="AT5" s="79"/>
      <c r="AU5" s="79"/>
      <c r="AV5" s="79"/>
      <c r="AW5" s="79"/>
      <c r="AX5" s="79"/>
      <c r="AY5" s="79"/>
      <c r="AZ5" s="79"/>
      <c r="BA5" s="79"/>
      <c r="BB5" s="79"/>
      <c r="BC5" s="79"/>
      <c r="BD5" s="79"/>
      <c r="BE5" s="79"/>
      <c r="BF5" s="79"/>
      <c r="BG5" s="79"/>
      <c r="BH5" s="79"/>
      <c r="BI5" s="79"/>
      <c r="BJ5" s="79"/>
      <c r="BK5" s="79"/>
      <c r="BL5" s="79"/>
      <c r="BM5" s="79"/>
      <c r="BN5" s="79"/>
      <c r="BO5" s="79"/>
      <c r="BP5" s="79"/>
      <c r="BQ5" s="79"/>
      <c r="BR5" s="79"/>
      <c r="BS5" s="79"/>
      <c r="BT5" s="79"/>
      <c r="BU5" s="79"/>
      <c r="BV5" s="79"/>
      <c r="BW5" s="79"/>
      <c r="BX5" s="79"/>
      <c r="BY5" s="79"/>
      <c r="BZ5" s="79"/>
      <c r="CA5" s="79"/>
      <c r="CB5" s="79"/>
      <c r="CC5" s="79"/>
      <c r="CD5" s="79"/>
      <c r="CE5" s="79"/>
      <c r="CF5" s="79"/>
      <c r="CG5" s="79"/>
      <c r="CH5" s="79"/>
      <c r="CI5" s="79"/>
      <c r="CJ5" s="79"/>
      <c r="CK5" s="79"/>
      <c r="CL5" s="79"/>
      <c r="CM5" s="79"/>
      <c r="CN5" s="79"/>
      <c r="CO5" s="79"/>
      <c r="CP5" s="79"/>
      <c r="CQ5" s="79"/>
      <c r="CR5" s="79"/>
      <c r="CS5" s="79"/>
      <c r="CT5" s="79"/>
      <c r="CU5" s="79"/>
      <c r="CV5" s="79"/>
      <c r="CW5" s="79"/>
      <c r="CX5" s="79"/>
      <c r="CY5" s="79"/>
      <c r="CZ5" s="79"/>
      <c r="DA5" s="79"/>
      <c r="DB5" s="79"/>
      <c r="DC5" s="79"/>
      <c r="DD5" s="79"/>
      <c r="DE5" s="79"/>
      <c r="DF5" s="79"/>
      <c r="DG5" s="79"/>
      <c r="DH5" s="79"/>
      <c r="DI5" s="79"/>
      <c r="DJ5" s="79"/>
      <c r="DK5" s="79"/>
      <c r="DL5" s="79"/>
      <c r="DM5" s="79"/>
      <c r="DN5" s="79"/>
      <c r="DO5" s="79"/>
      <c r="DP5" s="79"/>
      <c r="DQ5" s="79"/>
      <c r="DR5" s="79"/>
      <c r="DS5" s="79"/>
      <c r="DT5" s="79"/>
      <c r="DU5" s="79"/>
      <c r="DV5" s="79"/>
      <c r="DW5" s="79"/>
      <c r="DX5" s="79"/>
      <c r="DY5" s="79"/>
      <c r="DZ5" s="79"/>
      <c r="EA5" s="79"/>
      <c r="EB5" s="79"/>
      <c r="EC5" s="79"/>
      <c r="ED5" s="79"/>
      <c r="EE5" s="79"/>
      <c r="EF5" s="79"/>
      <c r="EG5" s="79"/>
      <c r="EH5" s="79"/>
      <c r="EI5" s="79"/>
      <c r="EJ5" s="79"/>
      <c r="EK5" s="79"/>
      <c r="EL5" s="79"/>
      <c r="EM5" s="79"/>
      <c r="EN5" s="79"/>
      <c r="EO5" s="79"/>
      <c r="EP5" s="79"/>
      <c r="EQ5" s="79"/>
      <c r="ER5" s="5"/>
    </row>
    <row r="6" spans="1:148" s="1" customFormat="1">
      <c r="A6" s="1069" t="s">
        <v>144</v>
      </c>
      <c r="B6" s="238"/>
      <c r="C6" s="239"/>
      <c r="D6" s="533">
        <f>D5/'Rent Roll_RedIQ 2'!$G$81</f>
        <v>0</v>
      </c>
      <c r="E6" s="533">
        <f>E5/'Rent Roll_RedIQ 2'!$G$81</f>
        <v>0</v>
      </c>
      <c r="F6" s="533">
        <f>F5/'Rent Roll_RedIQ 2'!$G$81</f>
        <v>0</v>
      </c>
      <c r="G6" s="533">
        <f>G5/'Rent Roll_RedIQ 2'!$G$81</f>
        <v>0</v>
      </c>
      <c r="H6" s="533">
        <f>H5/'Rent Roll_RedIQ 2'!$G$81</f>
        <v>0</v>
      </c>
      <c r="I6" s="533">
        <f>I5/'Rent Roll_RedIQ 2'!$G$81</f>
        <v>0</v>
      </c>
      <c r="J6" s="533">
        <f>J5/'Rent Roll_RedIQ 2'!$G$81</f>
        <v>0</v>
      </c>
      <c r="K6" s="533">
        <f>K5/'Rent Roll_RedIQ 2'!$G$81</f>
        <v>0</v>
      </c>
      <c r="L6" s="533">
        <f>L5/'Rent Roll_RedIQ 2'!$G$81</f>
        <v>0</v>
      </c>
      <c r="M6" s="533">
        <f>M5/'Rent Roll_RedIQ 2'!$G$81</f>
        <v>0</v>
      </c>
      <c r="N6" s="533"/>
      <c r="O6" s="1060"/>
      <c r="P6" s="239"/>
      <c r="Q6" s="239"/>
      <c r="R6" s="240"/>
      <c r="S6" s="239"/>
      <c r="T6" s="235"/>
      <c r="U6" s="235"/>
      <c r="V6" s="703"/>
      <c r="Y6" s="210"/>
      <c r="Z6" s="210"/>
      <c r="AA6" s="79"/>
      <c r="AB6" s="79"/>
      <c r="AC6" s="79"/>
      <c r="AD6" s="79"/>
      <c r="AE6" s="79"/>
      <c r="AF6" s="79"/>
      <c r="AG6" s="79"/>
      <c r="AH6" s="79"/>
      <c r="AI6" s="79"/>
      <c r="AJ6" s="79"/>
      <c r="AK6" s="79"/>
      <c r="AL6" s="79"/>
      <c r="AM6" s="79"/>
      <c r="AN6" s="79"/>
      <c r="AO6" s="79"/>
      <c r="AP6" s="79"/>
      <c r="AQ6" s="79"/>
      <c r="AR6" s="79"/>
      <c r="AS6" s="79"/>
      <c r="AT6" s="79"/>
      <c r="AU6" s="79"/>
      <c r="AV6" s="79"/>
      <c r="AW6" s="79"/>
      <c r="AX6" s="79"/>
      <c r="AY6" s="79"/>
      <c r="AZ6" s="79"/>
      <c r="BA6" s="79"/>
      <c r="BB6" s="79"/>
      <c r="BC6" s="79"/>
      <c r="BD6" s="79"/>
      <c r="BE6" s="79"/>
      <c r="BF6" s="79"/>
      <c r="BG6" s="79"/>
      <c r="BH6" s="79"/>
      <c r="BI6" s="79"/>
      <c r="BJ6" s="79"/>
      <c r="BK6" s="79"/>
      <c r="BL6" s="79"/>
      <c r="BM6" s="79"/>
      <c r="BN6" s="79"/>
      <c r="BO6" s="79"/>
      <c r="BP6" s="79"/>
      <c r="BQ6" s="79"/>
      <c r="BR6" s="79"/>
      <c r="BS6" s="79"/>
      <c r="BT6" s="79"/>
      <c r="BU6" s="79"/>
      <c r="BV6" s="79"/>
      <c r="BW6" s="79"/>
      <c r="BX6" s="79"/>
      <c r="BY6" s="79"/>
      <c r="BZ6" s="79"/>
      <c r="CA6" s="79"/>
      <c r="CB6" s="79"/>
      <c r="CC6" s="79"/>
      <c r="CD6" s="79"/>
      <c r="CE6" s="79"/>
      <c r="CF6" s="79"/>
      <c r="CG6" s="79"/>
      <c r="CH6" s="79"/>
      <c r="CI6" s="79"/>
      <c r="CJ6" s="79"/>
      <c r="CK6" s="79"/>
      <c r="CL6" s="79"/>
      <c r="CM6" s="79"/>
      <c r="CN6" s="79"/>
      <c r="CO6" s="79"/>
      <c r="CP6" s="79"/>
      <c r="CQ6" s="79"/>
      <c r="CR6" s="79"/>
      <c r="CS6" s="79"/>
      <c r="CT6" s="79"/>
      <c r="CU6" s="79"/>
      <c r="CV6" s="79"/>
      <c r="CW6" s="79"/>
      <c r="CX6" s="79"/>
      <c r="CY6" s="79"/>
      <c r="CZ6" s="79"/>
      <c r="DA6" s="79"/>
      <c r="DB6" s="79"/>
      <c r="DC6" s="79"/>
      <c r="DD6" s="79"/>
      <c r="DE6" s="79"/>
      <c r="DF6" s="79"/>
      <c r="DG6" s="79"/>
      <c r="DH6" s="79"/>
      <c r="DI6" s="79"/>
      <c r="DJ6" s="79"/>
      <c r="DK6" s="79"/>
      <c r="DL6" s="79"/>
      <c r="DM6" s="79"/>
      <c r="DN6" s="79"/>
      <c r="DO6" s="79"/>
      <c r="DP6" s="79"/>
      <c r="DQ6" s="79"/>
      <c r="DR6" s="79"/>
      <c r="DS6" s="79"/>
      <c r="DT6" s="79"/>
      <c r="DU6" s="79"/>
      <c r="DV6" s="79"/>
      <c r="DW6" s="79"/>
      <c r="DX6" s="79"/>
      <c r="DY6" s="79"/>
      <c r="DZ6" s="79"/>
      <c r="EA6" s="79"/>
      <c r="EB6" s="79"/>
      <c r="EC6" s="79"/>
      <c r="ED6" s="79"/>
      <c r="EE6" s="79"/>
      <c r="EF6" s="79"/>
      <c r="EG6" s="79"/>
      <c r="EH6" s="79"/>
      <c r="EI6" s="79"/>
      <c r="EJ6" s="79"/>
      <c r="EK6" s="79"/>
      <c r="EL6" s="79"/>
      <c r="EM6" s="79"/>
      <c r="EN6" s="79"/>
      <c r="EO6" s="79"/>
      <c r="EP6" s="79"/>
      <c r="EQ6" s="79"/>
      <c r="ER6" s="5"/>
    </row>
    <row r="7" spans="1:148">
      <c r="A7" s="1070" t="s">
        <v>353</v>
      </c>
      <c r="B7" s="243"/>
      <c r="C7" s="243"/>
      <c r="D7" s="1227">
        <v>0</v>
      </c>
      <c r="E7" s="1227">
        <v>0</v>
      </c>
      <c r="F7" s="1227">
        <v>0</v>
      </c>
      <c r="G7" s="1227">
        <v>0</v>
      </c>
      <c r="H7" s="1227">
        <v>0</v>
      </c>
      <c r="I7" s="1227">
        <v>0</v>
      </c>
      <c r="J7" s="1227">
        <v>0</v>
      </c>
      <c r="K7" s="1227">
        <v>0</v>
      </c>
      <c r="L7" s="1227">
        <v>0</v>
      </c>
      <c r="M7" s="1227">
        <v>0</v>
      </c>
      <c r="N7" s="534"/>
      <c r="O7" s="1061"/>
      <c r="P7" s="208"/>
      <c r="Q7" s="208"/>
      <c r="R7" s="244"/>
      <c r="S7" s="208"/>
      <c r="T7" s="3"/>
      <c r="U7" s="3"/>
      <c r="V7" s="703"/>
      <c r="Y7" s="76"/>
      <c r="Z7" s="76"/>
    </row>
    <row r="8" spans="1:148" s="5" customFormat="1">
      <c r="A8" s="269" t="s">
        <v>436</v>
      </c>
      <c r="B8" s="270"/>
      <c r="C8" s="712"/>
      <c r="D8" s="712"/>
      <c r="E8" s="712"/>
      <c r="F8" s="712"/>
      <c r="G8" s="712"/>
      <c r="H8" s="712"/>
      <c r="I8" s="712"/>
      <c r="J8" s="712"/>
      <c r="K8" s="712"/>
      <c r="L8" s="712"/>
      <c r="M8" s="712"/>
      <c r="N8" s="712"/>
      <c r="O8" s="784">
        <f>'Rent Roll_RedIQ 2'!G81</f>
        <v>216</v>
      </c>
      <c r="P8" s="531">
        <f>AVERAGE(D6:F6)</f>
        <v>0</v>
      </c>
      <c r="Q8" s="531">
        <f>P8*O8</f>
        <v>0</v>
      </c>
      <c r="R8" s="531">
        <f>SUM(D7:M7)</f>
        <v>0</v>
      </c>
      <c r="S8" s="531">
        <f>R8*O8</f>
        <v>0</v>
      </c>
      <c r="T8" s="531">
        <f>'Rent Roll_RedIQ 2'!Q81</f>
        <v>1371.2637358516483</v>
      </c>
      <c r="U8" s="702">
        <f>T8+R8</f>
        <v>1371.2637358516483</v>
      </c>
      <c r="V8" s="704"/>
      <c r="W8" s="211"/>
      <c r="X8" s="211"/>
      <c r="Y8" s="211"/>
      <c r="Z8" s="1235">
        <v>1</v>
      </c>
      <c r="AA8" s="203">
        <f t="shared" ref="AA8:BF8" si="3">IF(AA3=$Z$8,$O$8,0)</f>
        <v>216</v>
      </c>
      <c r="AB8" s="203">
        <f t="shared" si="3"/>
        <v>0</v>
      </c>
      <c r="AC8" s="203">
        <f t="shared" si="3"/>
        <v>0</v>
      </c>
      <c r="AD8" s="203">
        <f t="shared" si="3"/>
        <v>0</v>
      </c>
      <c r="AE8" s="203">
        <f t="shared" si="3"/>
        <v>0</v>
      </c>
      <c r="AF8" s="203">
        <f t="shared" si="3"/>
        <v>0</v>
      </c>
      <c r="AG8" s="203">
        <f t="shared" si="3"/>
        <v>0</v>
      </c>
      <c r="AH8" s="203">
        <f t="shared" si="3"/>
        <v>0</v>
      </c>
      <c r="AI8" s="203">
        <f t="shared" si="3"/>
        <v>0</v>
      </c>
      <c r="AJ8" s="203">
        <f t="shared" si="3"/>
        <v>0</v>
      </c>
      <c r="AK8" s="203">
        <f t="shared" si="3"/>
        <v>0</v>
      </c>
      <c r="AL8" s="203">
        <f t="shared" si="3"/>
        <v>0</v>
      </c>
      <c r="AM8" s="203">
        <f t="shared" si="3"/>
        <v>0</v>
      </c>
      <c r="AN8" s="203">
        <f t="shared" si="3"/>
        <v>0</v>
      </c>
      <c r="AO8" s="203">
        <f t="shared" si="3"/>
        <v>0</v>
      </c>
      <c r="AP8" s="203">
        <f t="shared" si="3"/>
        <v>0</v>
      </c>
      <c r="AQ8" s="203">
        <f t="shared" si="3"/>
        <v>0</v>
      </c>
      <c r="AR8" s="203">
        <f t="shared" si="3"/>
        <v>0</v>
      </c>
      <c r="AS8" s="203">
        <f t="shared" si="3"/>
        <v>0</v>
      </c>
      <c r="AT8" s="203">
        <f t="shared" si="3"/>
        <v>0</v>
      </c>
      <c r="AU8" s="203">
        <f t="shared" si="3"/>
        <v>0</v>
      </c>
      <c r="AV8" s="203">
        <f t="shared" si="3"/>
        <v>0</v>
      </c>
      <c r="AW8" s="203">
        <f t="shared" si="3"/>
        <v>0</v>
      </c>
      <c r="AX8" s="203">
        <f t="shared" si="3"/>
        <v>0</v>
      </c>
      <c r="AY8" s="203">
        <f t="shared" si="3"/>
        <v>0</v>
      </c>
      <c r="AZ8" s="203">
        <f t="shared" si="3"/>
        <v>0</v>
      </c>
      <c r="BA8" s="203">
        <f t="shared" si="3"/>
        <v>0</v>
      </c>
      <c r="BB8" s="203">
        <f t="shared" si="3"/>
        <v>0</v>
      </c>
      <c r="BC8" s="203">
        <f t="shared" si="3"/>
        <v>0</v>
      </c>
      <c r="BD8" s="203">
        <f t="shared" si="3"/>
        <v>0</v>
      </c>
      <c r="BE8" s="203">
        <f t="shared" si="3"/>
        <v>0</v>
      </c>
      <c r="BF8" s="203">
        <f t="shared" si="3"/>
        <v>0</v>
      </c>
      <c r="BG8" s="203">
        <f t="shared" ref="BG8:CL8" si="4">IF(BG3=$Z$8,$O$8,0)</f>
        <v>0</v>
      </c>
      <c r="BH8" s="203">
        <f t="shared" si="4"/>
        <v>0</v>
      </c>
      <c r="BI8" s="203">
        <f t="shared" si="4"/>
        <v>0</v>
      </c>
      <c r="BJ8" s="203">
        <f t="shared" si="4"/>
        <v>0</v>
      </c>
      <c r="BK8" s="203">
        <f t="shared" si="4"/>
        <v>0</v>
      </c>
      <c r="BL8" s="203">
        <f t="shared" si="4"/>
        <v>0</v>
      </c>
      <c r="BM8" s="203">
        <f t="shared" si="4"/>
        <v>0</v>
      </c>
      <c r="BN8" s="203">
        <f t="shared" si="4"/>
        <v>0</v>
      </c>
      <c r="BO8" s="203">
        <f t="shared" si="4"/>
        <v>0</v>
      </c>
      <c r="BP8" s="203">
        <f t="shared" si="4"/>
        <v>0</v>
      </c>
      <c r="BQ8" s="203">
        <f t="shared" si="4"/>
        <v>0</v>
      </c>
      <c r="BR8" s="203">
        <f t="shared" si="4"/>
        <v>0</v>
      </c>
      <c r="BS8" s="203">
        <f t="shared" si="4"/>
        <v>0</v>
      </c>
      <c r="BT8" s="203">
        <f t="shared" si="4"/>
        <v>0</v>
      </c>
      <c r="BU8" s="203">
        <f t="shared" si="4"/>
        <v>0</v>
      </c>
      <c r="BV8" s="203">
        <f t="shared" si="4"/>
        <v>0</v>
      </c>
      <c r="BW8" s="203">
        <f t="shared" si="4"/>
        <v>0</v>
      </c>
      <c r="BX8" s="203">
        <f t="shared" si="4"/>
        <v>0</v>
      </c>
      <c r="BY8" s="203">
        <f t="shared" si="4"/>
        <v>0</v>
      </c>
      <c r="BZ8" s="203">
        <f t="shared" si="4"/>
        <v>0</v>
      </c>
      <c r="CA8" s="203">
        <f t="shared" si="4"/>
        <v>0</v>
      </c>
      <c r="CB8" s="203">
        <f t="shared" si="4"/>
        <v>0</v>
      </c>
      <c r="CC8" s="203">
        <f t="shared" si="4"/>
        <v>0</v>
      </c>
      <c r="CD8" s="203">
        <f t="shared" si="4"/>
        <v>0</v>
      </c>
      <c r="CE8" s="203">
        <f t="shared" si="4"/>
        <v>0</v>
      </c>
      <c r="CF8" s="203">
        <f t="shared" si="4"/>
        <v>0</v>
      </c>
      <c r="CG8" s="203">
        <f t="shared" si="4"/>
        <v>0</v>
      </c>
      <c r="CH8" s="203">
        <f t="shared" si="4"/>
        <v>0</v>
      </c>
      <c r="CI8" s="203">
        <f t="shared" si="4"/>
        <v>0</v>
      </c>
      <c r="CJ8" s="203">
        <f t="shared" si="4"/>
        <v>0</v>
      </c>
      <c r="CK8" s="203">
        <f t="shared" si="4"/>
        <v>0</v>
      </c>
      <c r="CL8" s="203">
        <f t="shared" si="4"/>
        <v>0</v>
      </c>
      <c r="CM8" s="203">
        <f t="shared" ref="CM8:DR8" si="5">IF(CM3=$Z$8,$O$8,0)</f>
        <v>0</v>
      </c>
      <c r="CN8" s="203">
        <f t="shared" si="5"/>
        <v>0</v>
      </c>
      <c r="CO8" s="203">
        <f t="shared" si="5"/>
        <v>0</v>
      </c>
      <c r="CP8" s="203">
        <f t="shared" si="5"/>
        <v>0</v>
      </c>
      <c r="CQ8" s="203">
        <f t="shared" si="5"/>
        <v>0</v>
      </c>
      <c r="CR8" s="203">
        <f t="shared" si="5"/>
        <v>0</v>
      </c>
      <c r="CS8" s="203">
        <f t="shared" si="5"/>
        <v>0</v>
      </c>
      <c r="CT8" s="203">
        <f t="shared" si="5"/>
        <v>0</v>
      </c>
      <c r="CU8" s="203">
        <f t="shared" si="5"/>
        <v>0</v>
      </c>
      <c r="CV8" s="203">
        <f t="shared" si="5"/>
        <v>0</v>
      </c>
      <c r="CW8" s="203">
        <f t="shared" si="5"/>
        <v>0</v>
      </c>
      <c r="CX8" s="203">
        <f t="shared" si="5"/>
        <v>0</v>
      </c>
      <c r="CY8" s="203">
        <f t="shared" si="5"/>
        <v>0</v>
      </c>
      <c r="CZ8" s="203">
        <f t="shared" si="5"/>
        <v>0</v>
      </c>
      <c r="DA8" s="203">
        <f t="shared" si="5"/>
        <v>0</v>
      </c>
      <c r="DB8" s="203">
        <f t="shared" si="5"/>
        <v>0</v>
      </c>
      <c r="DC8" s="203">
        <f t="shared" si="5"/>
        <v>0</v>
      </c>
      <c r="DD8" s="203">
        <f t="shared" si="5"/>
        <v>0</v>
      </c>
      <c r="DE8" s="203">
        <f t="shared" si="5"/>
        <v>0</v>
      </c>
      <c r="DF8" s="203">
        <f t="shared" si="5"/>
        <v>0</v>
      </c>
      <c r="DG8" s="203">
        <f t="shared" si="5"/>
        <v>0</v>
      </c>
      <c r="DH8" s="203">
        <f t="shared" si="5"/>
        <v>0</v>
      </c>
      <c r="DI8" s="203">
        <f t="shared" si="5"/>
        <v>0</v>
      </c>
      <c r="DJ8" s="203">
        <f t="shared" si="5"/>
        <v>0</v>
      </c>
      <c r="DK8" s="203">
        <f t="shared" si="5"/>
        <v>0</v>
      </c>
      <c r="DL8" s="203">
        <f t="shared" si="5"/>
        <v>0</v>
      </c>
      <c r="DM8" s="203">
        <f t="shared" si="5"/>
        <v>0</v>
      </c>
      <c r="DN8" s="203">
        <f t="shared" si="5"/>
        <v>0</v>
      </c>
      <c r="DO8" s="203">
        <f t="shared" si="5"/>
        <v>0</v>
      </c>
      <c r="DP8" s="203">
        <f t="shared" si="5"/>
        <v>0</v>
      </c>
      <c r="DQ8" s="203">
        <f t="shared" si="5"/>
        <v>0</v>
      </c>
      <c r="DR8" s="203">
        <f t="shared" si="5"/>
        <v>0</v>
      </c>
      <c r="DS8" s="203">
        <f t="shared" ref="DS8:EQ8" si="6">IF(DS3=$Z$8,$O$8,0)</f>
        <v>0</v>
      </c>
      <c r="DT8" s="203">
        <f t="shared" si="6"/>
        <v>0</v>
      </c>
      <c r="DU8" s="203">
        <f t="shared" si="6"/>
        <v>0</v>
      </c>
      <c r="DV8" s="203">
        <f t="shared" si="6"/>
        <v>0</v>
      </c>
      <c r="DW8" s="203">
        <f t="shared" si="6"/>
        <v>0</v>
      </c>
      <c r="DX8" s="203">
        <f t="shared" si="6"/>
        <v>0</v>
      </c>
      <c r="DY8" s="203">
        <f t="shared" si="6"/>
        <v>0</v>
      </c>
      <c r="DZ8" s="203">
        <f t="shared" si="6"/>
        <v>0</v>
      </c>
      <c r="EA8" s="203">
        <f t="shared" si="6"/>
        <v>0</v>
      </c>
      <c r="EB8" s="203">
        <f t="shared" si="6"/>
        <v>0</v>
      </c>
      <c r="EC8" s="203">
        <f t="shared" si="6"/>
        <v>0</v>
      </c>
      <c r="ED8" s="203">
        <f t="shared" si="6"/>
        <v>0</v>
      </c>
      <c r="EE8" s="203">
        <f t="shared" si="6"/>
        <v>0</v>
      </c>
      <c r="EF8" s="203">
        <f t="shared" si="6"/>
        <v>0</v>
      </c>
      <c r="EG8" s="203">
        <f t="shared" si="6"/>
        <v>0</v>
      </c>
      <c r="EH8" s="203">
        <f t="shared" si="6"/>
        <v>0</v>
      </c>
      <c r="EI8" s="203">
        <f t="shared" si="6"/>
        <v>0</v>
      </c>
      <c r="EJ8" s="203">
        <f t="shared" si="6"/>
        <v>0</v>
      </c>
      <c r="EK8" s="203">
        <f t="shared" si="6"/>
        <v>0</v>
      </c>
      <c r="EL8" s="203">
        <f t="shared" si="6"/>
        <v>0</v>
      </c>
      <c r="EM8" s="203">
        <f t="shared" si="6"/>
        <v>0</v>
      </c>
      <c r="EN8" s="203">
        <f t="shared" si="6"/>
        <v>0</v>
      </c>
      <c r="EO8" s="203">
        <f t="shared" si="6"/>
        <v>0</v>
      </c>
      <c r="EP8" s="203">
        <f t="shared" si="6"/>
        <v>0</v>
      </c>
      <c r="EQ8" s="203">
        <f t="shared" si="6"/>
        <v>0</v>
      </c>
    </row>
    <row r="9" spans="1:148" s="1" customFormat="1">
      <c r="A9" s="3"/>
      <c r="B9" s="3"/>
      <c r="C9" s="3"/>
      <c r="D9" s="96"/>
      <c r="E9" s="96"/>
      <c r="F9" s="96"/>
      <c r="G9" s="96"/>
      <c r="H9" s="96"/>
      <c r="I9" s="96"/>
      <c r="J9" s="96"/>
      <c r="K9" s="96"/>
      <c r="L9" s="96"/>
      <c r="M9" s="96"/>
      <c r="N9" s="96"/>
      <c r="O9" s="3"/>
      <c r="P9" s="3"/>
      <c r="Q9" s="3"/>
      <c r="R9" s="214"/>
      <c r="S9" s="3"/>
      <c r="T9" s="3"/>
      <c r="U9" s="3"/>
      <c r="V9" s="703"/>
      <c r="AA9" s="203"/>
      <c r="AB9" s="203"/>
      <c r="AC9" s="203"/>
      <c r="AD9" s="203"/>
      <c r="AE9" s="203"/>
      <c r="AF9" s="203"/>
      <c r="AG9" s="203"/>
      <c r="AH9" s="203"/>
      <c r="AI9" s="203"/>
      <c r="AJ9" s="203"/>
      <c r="AK9" s="203"/>
      <c r="AL9" s="203"/>
      <c r="AM9" s="203"/>
      <c r="AN9" s="203"/>
      <c r="AO9" s="203"/>
      <c r="AP9" s="203"/>
      <c r="AQ9" s="203"/>
      <c r="AR9" s="203"/>
      <c r="AS9" s="203"/>
      <c r="AT9" s="203"/>
      <c r="AU9" s="203"/>
      <c r="AV9" s="203"/>
      <c r="AW9" s="203"/>
      <c r="AX9" s="203"/>
      <c r="AY9" s="203"/>
      <c r="AZ9" s="203"/>
      <c r="BA9" s="203"/>
      <c r="BB9" s="203"/>
      <c r="BC9" s="203"/>
      <c r="BD9" s="203"/>
      <c r="BE9" s="203"/>
      <c r="BF9" s="203"/>
      <c r="BG9" s="203"/>
      <c r="BH9" s="203"/>
      <c r="BI9" s="203"/>
      <c r="BJ9" s="203"/>
      <c r="BK9" s="203"/>
      <c r="BL9" s="203"/>
      <c r="BM9" s="203"/>
      <c r="BN9" s="203"/>
      <c r="BO9" s="203"/>
      <c r="BP9" s="203"/>
      <c r="BQ9" s="203"/>
      <c r="BR9" s="203"/>
      <c r="BS9" s="203"/>
      <c r="BT9" s="203"/>
      <c r="BU9" s="203"/>
      <c r="BV9" s="203"/>
      <c r="BW9" s="203"/>
      <c r="BX9" s="203"/>
      <c r="BY9" s="203"/>
      <c r="BZ9" s="203"/>
      <c r="CA9" s="203"/>
      <c r="CB9" s="203"/>
      <c r="CC9" s="203"/>
      <c r="CD9" s="203"/>
      <c r="CE9" s="203"/>
      <c r="CF9" s="203"/>
      <c r="CG9" s="203"/>
      <c r="CH9" s="203"/>
      <c r="CI9" s="203"/>
      <c r="CJ9" s="203"/>
      <c r="CK9" s="203"/>
      <c r="CL9" s="203"/>
      <c r="CM9" s="203"/>
      <c r="CN9" s="203"/>
      <c r="CO9" s="203"/>
      <c r="CP9" s="203"/>
      <c r="CQ9" s="203"/>
      <c r="CR9" s="203"/>
      <c r="CS9" s="203"/>
      <c r="CT9" s="203"/>
      <c r="CU9" s="203"/>
      <c r="CV9" s="203"/>
      <c r="CW9" s="203"/>
      <c r="CX9" s="203"/>
      <c r="CY9" s="203"/>
      <c r="CZ9" s="203"/>
      <c r="DA9" s="203"/>
      <c r="DB9" s="203"/>
      <c r="DC9" s="203"/>
      <c r="DD9" s="203"/>
      <c r="DE9" s="203"/>
      <c r="DF9" s="203"/>
      <c r="DG9" s="203"/>
      <c r="DH9" s="203"/>
      <c r="DI9" s="203"/>
      <c r="DJ9" s="203"/>
      <c r="DK9" s="203"/>
      <c r="DL9" s="203"/>
      <c r="DM9" s="203"/>
      <c r="DN9" s="203"/>
      <c r="DO9" s="203"/>
      <c r="DP9" s="203"/>
      <c r="DQ9" s="203"/>
      <c r="DR9" s="203"/>
      <c r="DS9" s="203"/>
      <c r="DT9" s="203"/>
      <c r="DU9" s="203"/>
      <c r="DV9" s="203"/>
      <c r="DW9" s="203"/>
      <c r="DX9" s="203"/>
      <c r="DY9" s="203"/>
      <c r="DZ9" s="203"/>
      <c r="EA9" s="203"/>
      <c r="EB9" s="203"/>
      <c r="EC9" s="203"/>
      <c r="ED9" s="203"/>
      <c r="EE9" s="203"/>
      <c r="EF9" s="203"/>
      <c r="EG9" s="203"/>
      <c r="EH9" s="203"/>
      <c r="EI9" s="203"/>
      <c r="EJ9" s="203"/>
      <c r="EK9" s="203"/>
      <c r="EL9" s="203"/>
      <c r="EM9" s="203"/>
      <c r="EN9" s="203"/>
      <c r="EO9" s="203"/>
      <c r="EP9" s="203"/>
      <c r="EQ9" s="203"/>
      <c r="ER9" s="5"/>
    </row>
    <row r="10" spans="1:148" s="1" customFormat="1">
      <c r="A10" s="3"/>
      <c r="B10" s="3"/>
      <c r="C10" s="3"/>
      <c r="D10" s="96"/>
      <c r="E10" s="96"/>
      <c r="F10" s="96"/>
      <c r="G10" s="96"/>
      <c r="H10" s="96"/>
      <c r="I10" s="96"/>
      <c r="J10" s="96"/>
      <c r="K10" s="96"/>
      <c r="L10" s="96"/>
      <c r="M10" s="96"/>
      <c r="N10" s="96"/>
      <c r="O10" s="3"/>
      <c r="P10" s="3"/>
      <c r="Q10" s="3"/>
      <c r="R10" s="214"/>
      <c r="S10" s="3"/>
      <c r="T10" s="3"/>
      <c r="U10" s="3"/>
      <c r="V10" s="703"/>
      <c r="AA10" s="79"/>
      <c r="AB10" s="79"/>
      <c r="AC10" s="79"/>
      <c r="AD10" s="79"/>
      <c r="AE10" s="79"/>
      <c r="AF10" s="79"/>
      <c r="AG10" s="79"/>
      <c r="AH10" s="79"/>
      <c r="AI10" s="79"/>
      <c r="AJ10" s="79"/>
      <c r="AK10" s="79"/>
      <c r="AL10" s="79"/>
      <c r="AM10" s="79"/>
      <c r="AN10" s="79"/>
      <c r="AO10" s="79"/>
      <c r="AP10" s="79"/>
      <c r="AQ10" s="79"/>
      <c r="AR10" s="79"/>
      <c r="AS10" s="79"/>
      <c r="AT10" s="79"/>
      <c r="AU10" s="79"/>
      <c r="AV10" s="79"/>
      <c r="AW10" s="79"/>
      <c r="AX10" s="79"/>
      <c r="AY10" s="79"/>
      <c r="AZ10" s="79"/>
      <c r="BA10" s="79"/>
      <c r="BB10" s="79"/>
      <c r="BC10" s="79"/>
      <c r="BD10" s="79"/>
      <c r="BE10" s="79"/>
      <c r="BF10" s="79"/>
      <c r="BG10" s="79"/>
      <c r="BH10" s="79"/>
      <c r="BI10" s="79"/>
      <c r="BJ10" s="79"/>
      <c r="BK10" s="79"/>
      <c r="BL10" s="79"/>
      <c r="BM10" s="79"/>
      <c r="BN10" s="79"/>
      <c r="BO10" s="79"/>
      <c r="BP10" s="79"/>
      <c r="BQ10" s="79"/>
      <c r="BR10" s="79"/>
      <c r="BS10" s="79"/>
      <c r="BT10" s="79"/>
      <c r="BU10" s="79"/>
      <c r="BV10" s="79"/>
      <c r="BW10" s="79"/>
      <c r="BX10" s="79"/>
      <c r="BY10" s="79"/>
      <c r="BZ10" s="79"/>
      <c r="CA10" s="79"/>
      <c r="CB10" s="79"/>
      <c r="CC10" s="79"/>
      <c r="CD10" s="79"/>
      <c r="CE10" s="79"/>
      <c r="CF10" s="79"/>
      <c r="CG10" s="79"/>
      <c r="CH10" s="79"/>
      <c r="CI10" s="79"/>
      <c r="CJ10" s="79"/>
      <c r="CK10" s="79"/>
      <c r="CL10" s="79"/>
      <c r="CM10" s="79"/>
      <c r="CN10" s="79"/>
      <c r="CO10" s="79"/>
      <c r="CP10" s="79"/>
      <c r="CQ10" s="79"/>
      <c r="CR10" s="79"/>
      <c r="CS10" s="79"/>
      <c r="CT10" s="79"/>
      <c r="CU10" s="79"/>
      <c r="CV10" s="79"/>
      <c r="CW10" s="79"/>
      <c r="CX10" s="79"/>
      <c r="CY10" s="79"/>
      <c r="CZ10" s="79"/>
      <c r="DA10" s="79"/>
      <c r="DB10" s="79"/>
      <c r="DC10" s="79"/>
      <c r="DD10" s="79"/>
      <c r="DE10" s="79"/>
      <c r="DF10" s="79"/>
      <c r="DG10" s="79"/>
      <c r="DH10" s="79"/>
      <c r="DI10" s="79"/>
      <c r="DJ10" s="79"/>
      <c r="DK10" s="79"/>
      <c r="DL10" s="79"/>
      <c r="DM10" s="79"/>
      <c r="DN10" s="79"/>
      <c r="DO10" s="79"/>
      <c r="DP10" s="79"/>
      <c r="DQ10" s="79"/>
      <c r="DR10" s="79"/>
      <c r="DS10" s="79"/>
      <c r="DT10" s="79"/>
      <c r="DU10" s="79"/>
      <c r="DV10" s="79"/>
      <c r="DW10" s="79"/>
      <c r="DX10" s="79"/>
      <c r="DY10" s="79"/>
      <c r="DZ10" s="79"/>
      <c r="EA10" s="79"/>
      <c r="EB10" s="79"/>
      <c r="EC10" s="79"/>
      <c r="ED10" s="79"/>
      <c r="EE10" s="79"/>
      <c r="EF10" s="79"/>
      <c r="EG10" s="79"/>
      <c r="EH10" s="79"/>
      <c r="EI10" s="79"/>
      <c r="EJ10" s="79"/>
      <c r="EK10" s="79"/>
      <c r="EL10" s="79"/>
      <c r="EM10" s="79"/>
      <c r="EN10" s="79"/>
      <c r="EO10" s="79"/>
      <c r="EP10" s="79"/>
      <c r="EQ10" s="79"/>
      <c r="ER10" s="5"/>
    </row>
    <row r="11" spans="1:148">
      <c r="A11" s="338" t="s">
        <v>348</v>
      </c>
      <c r="B11" s="353"/>
      <c r="C11" s="353"/>
      <c r="D11" s="354"/>
      <c r="E11" s="354"/>
      <c r="F11" s="354"/>
      <c r="G11" s="354"/>
      <c r="H11" s="354"/>
      <c r="I11" s="354"/>
      <c r="J11" s="354"/>
      <c r="K11" s="354"/>
      <c r="L11" s="354"/>
      <c r="M11" s="354"/>
      <c r="N11" s="354"/>
      <c r="O11" s="354"/>
      <c r="P11" s="354"/>
      <c r="Q11" s="354"/>
      <c r="R11" s="355"/>
      <c r="S11" s="354"/>
      <c r="T11" s="354"/>
      <c r="U11" s="354"/>
      <c r="V11" s="338"/>
      <c r="W11" s="354" t="s">
        <v>366</v>
      </c>
      <c r="X11" s="354"/>
      <c r="Y11" s="354"/>
      <c r="Z11" s="354"/>
      <c r="AA11" s="335"/>
      <c r="AB11" s="335"/>
      <c r="AC11" s="335"/>
      <c r="AD11" s="335"/>
      <c r="AE11" s="335"/>
      <c r="AF11" s="335"/>
      <c r="AG11" s="335"/>
      <c r="AH11" s="335"/>
      <c r="AI11" s="335"/>
      <c r="AJ11" s="335"/>
      <c r="AK11" s="335"/>
      <c r="AL11" s="335"/>
      <c r="AM11" s="335"/>
      <c r="AN11" s="335"/>
      <c r="AO11" s="335"/>
      <c r="AP11" s="335"/>
      <c r="AQ11" s="335"/>
      <c r="AR11" s="335"/>
      <c r="AS11" s="335"/>
      <c r="AT11" s="335"/>
      <c r="AU11" s="335"/>
      <c r="AV11" s="335"/>
      <c r="AW11" s="335"/>
      <c r="AX11" s="335"/>
      <c r="AY11" s="335"/>
      <c r="AZ11" s="335"/>
      <c r="BA11" s="335"/>
      <c r="BB11" s="335"/>
      <c r="BC11" s="335"/>
      <c r="BD11" s="335"/>
      <c r="BE11" s="335"/>
      <c r="BF11" s="335"/>
      <c r="BG11" s="335"/>
      <c r="BH11" s="335"/>
      <c r="BI11" s="335"/>
      <c r="BJ11" s="335"/>
      <c r="BK11" s="335"/>
      <c r="BL11" s="335"/>
      <c r="BM11" s="335"/>
      <c r="BN11" s="335"/>
      <c r="BO11" s="335"/>
      <c r="BP11" s="335"/>
      <c r="BQ11" s="335"/>
      <c r="BR11" s="335"/>
      <c r="BS11" s="335"/>
      <c r="BT11" s="335"/>
      <c r="BU11" s="335"/>
      <c r="BV11" s="335"/>
      <c r="BW11" s="335"/>
      <c r="BX11" s="335"/>
      <c r="BY11" s="335"/>
      <c r="BZ11" s="335"/>
      <c r="CA11" s="335"/>
      <c r="CB11" s="335"/>
      <c r="CC11" s="335"/>
      <c r="CD11" s="335"/>
      <c r="CE11" s="335"/>
      <c r="CF11" s="335"/>
      <c r="CG11" s="335"/>
      <c r="CH11" s="335"/>
      <c r="CI11" s="335"/>
      <c r="CJ11" s="335"/>
      <c r="CK11" s="335"/>
      <c r="CL11" s="335"/>
      <c r="CM11" s="335"/>
      <c r="CN11" s="335"/>
      <c r="CO11" s="335"/>
      <c r="CP11" s="335"/>
      <c r="CQ11" s="335"/>
      <c r="CR11" s="335"/>
      <c r="CS11" s="335"/>
      <c r="CT11" s="335"/>
      <c r="CU11" s="335"/>
      <c r="CV11" s="335"/>
      <c r="CW11" s="335"/>
      <c r="CX11" s="335"/>
      <c r="CY11" s="335"/>
      <c r="CZ11" s="335"/>
      <c r="DA11" s="335"/>
      <c r="DB11" s="335"/>
      <c r="DC11" s="335"/>
      <c r="DD11" s="335"/>
      <c r="DE11" s="335"/>
      <c r="DF11" s="335"/>
      <c r="DG11" s="335"/>
      <c r="DH11" s="335"/>
      <c r="DI11" s="335"/>
      <c r="DJ11" s="335"/>
      <c r="DK11" s="335"/>
      <c r="DL11" s="335"/>
      <c r="DM11" s="335"/>
      <c r="DN11" s="335"/>
      <c r="DO11" s="335"/>
      <c r="DP11" s="335"/>
      <c r="DQ11" s="335"/>
      <c r="DR11" s="335"/>
      <c r="DS11" s="335"/>
      <c r="DT11" s="335"/>
      <c r="DU11" s="335"/>
      <c r="DV11" s="335"/>
      <c r="DW11" s="335"/>
      <c r="DX11" s="335"/>
      <c r="DY11" s="335"/>
      <c r="DZ11" s="335"/>
      <c r="EA11" s="335"/>
      <c r="EB11" s="335"/>
      <c r="EC11" s="335"/>
      <c r="ED11" s="335"/>
      <c r="EE11" s="335"/>
      <c r="EF11" s="335"/>
      <c r="EG11" s="335"/>
      <c r="EH11" s="335"/>
      <c r="EI11" s="335"/>
      <c r="EJ11" s="335"/>
      <c r="EK11" s="335"/>
      <c r="EL11" s="335"/>
      <c r="EM11" s="335"/>
      <c r="EN11" s="335"/>
      <c r="EO11" s="335"/>
      <c r="EP11" s="335"/>
      <c r="EQ11" s="356"/>
      <c r="ER11" s="5"/>
    </row>
    <row r="12" spans="1:148" s="1" customFormat="1">
      <c r="A12" s="1003" t="s">
        <v>347</v>
      </c>
      <c r="B12" s="265"/>
      <c r="C12" s="266"/>
      <c r="D12" s="1224" t="s">
        <v>572</v>
      </c>
      <c r="E12" s="1224" t="s">
        <v>470</v>
      </c>
      <c r="F12" s="1224" t="s">
        <v>471</v>
      </c>
      <c r="G12" s="1224" t="s">
        <v>160</v>
      </c>
      <c r="H12" s="1224" t="s">
        <v>161</v>
      </c>
      <c r="I12" s="1224" t="s">
        <v>162</v>
      </c>
      <c r="J12" s="1224" t="s">
        <v>163</v>
      </c>
      <c r="K12" s="1224" t="s">
        <v>164</v>
      </c>
      <c r="L12" s="1224" t="s">
        <v>165</v>
      </c>
      <c r="M12" s="1224" t="s">
        <v>166</v>
      </c>
      <c r="N12" s="373"/>
      <c r="O12" s="1059" t="s">
        <v>499</v>
      </c>
      <c r="P12" s="266" t="s">
        <v>399</v>
      </c>
      <c r="Q12" s="235" t="s">
        <v>398</v>
      </c>
      <c r="R12" s="267" t="s">
        <v>346</v>
      </c>
      <c r="S12" s="235" t="s">
        <v>449</v>
      </c>
      <c r="T12" s="3" t="s">
        <v>297</v>
      </c>
      <c r="U12" s="3" t="s">
        <v>505</v>
      </c>
      <c r="V12" s="703"/>
      <c r="W12" s="3"/>
      <c r="X12" s="3"/>
      <c r="Y12" s="3"/>
      <c r="Z12" s="3" t="s">
        <v>365</v>
      </c>
      <c r="AA12" s="79">
        <f>Purchase_Date</f>
        <v>45992</v>
      </c>
      <c r="AB12" s="79">
        <f>EDATE(AA12,1)</f>
        <v>46023</v>
      </c>
      <c r="AC12" s="79">
        <f t="shared" ref="AC12:CL12" si="7">EDATE(AB12,1)</f>
        <v>46054</v>
      </c>
      <c r="AD12" s="79">
        <f t="shared" si="7"/>
        <v>46082</v>
      </c>
      <c r="AE12" s="79">
        <f t="shared" si="7"/>
        <v>46113</v>
      </c>
      <c r="AF12" s="79">
        <f t="shared" si="7"/>
        <v>46143</v>
      </c>
      <c r="AG12" s="79">
        <f t="shared" si="7"/>
        <v>46174</v>
      </c>
      <c r="AH12" s="79">
        <f t="shared" si="7"/>
        <v>46204</v>
      </c>
      <c r="AI12" s="79">
        <f t="shared" si="7"/>
        <v>46235</v>
      </c>
      <c r="AJ12" s="79">
        <f t="shared" si="7"/>
        <v>46266</v>
      </c>
      <c r="AK12" s="79">
        <f t="shared" si="7"/>
        <v>46296</v>
      </c>
      <c r="AL12" s="79">
        <f t="shared" si="7"/>
        <v>46327</v>
      </c>
      <c r="AM12" s="79">
        <f t="shared" si="7"/>
        <v>46357</v>
      </c>
      <c r="AN12" s="79">
        <f t="shared" si="7"/>
        <v>46388</v>
      </c>
      <c r="AO12" s="79">
        <f t="shared" si="7"/>
        <v>46419</v>
      </c>
      <c r="AP12" s="79">
        <f t="shared" si="7"/>
        <v>46447</v>
      </c>
      <c r="AQ12" s="79">
        <f t="shared" si="7"/>
        <v>46478</v>
      </c>
      <c r="AR12" s="79">
        <f t="shared" si="7"/>
        <v>46508</v>
      </c>
      <c r="AS12" s="79">
        <f t="shared" si="7"/>
        <v>46539</v>
      </c>
      <c r="AT12" s="79">
        <f t="shared" si="7"/>
        <v>46569</v>
      </c>
      <c r="AU12" s="79">
        <f t="shared" si="7"/>
        <v>46600</v>
      </c>
      <c r="AV12" s="79">
        <f t="shared" si="7"/>
        <v>46631</v>
      </c>
      <c r="AW12" s="79">
        <f t="shared" si="7"/>
        <v>46661</v>
      </c>
      <c r="AX12" s="79">
        <f t="shared" si="7"/>
        <v>46692</v>
      </c>
      <c r="AY12" s="79">
        <f t="shared" si="7"/>
        <v>46722</v>
      </c>
      <c r="AZ12" s="79">
        <f t="shared" si="7"/>
        <v>46753</v>
      </c>
      <c r="BA12" s="79">
        <f t="shared" si="7"/>
        <v>46784</v>
      </c>
      <c r="BB12" s="79">
        <f t="shared" si="7"/>
        <v>46813</v>
      </c>
      <c r="BC12" s="79">
        <f t="shared" si="7"/>
        <v>46844</v>
      </c>
      <c r="BD12" s="79">
        <f t="shared" si="7"/>
        <v>46874</v>
      </c>
      <c r="BE12" s="79">
        <f t="shared" si="7"/>
        <v>46905</v>
      </c>
      <c r="BF12" s="79">
        <f t="shared" si="7"/>
        <v>46935</v>
      </c>
      <c r="BG12" s="79">
        <f t="shared" si="7"/>
        <v>46966</v>
      </c>
      <c r="BH12" s="79">
        <f t="shared" si="7"/>
        <v>46997</v>
      </c>
      <c r="BI12" s="79">
        <f t="shared" si="7"/>
        <v>47027</v>
      </c>
      <c r="BJ12" s="79">
        <f t="shared" si="7"/>
        <v>47058</v>
      </c>
      <c r="BK12" s="79">
        <f t="shared" si="7"/>
        <v>47088</v>
      </c>
      <c r="BL12" s="79">
        <f t="shared" si="7"/>
        <v>47119</v>
      </c>
      <c r="BM12" s="79">
        <f t="shared" si="7"/>
        <v>47150</v>
      </c>
      <c r="BN12" s="79">
        <f t="shared" si="7"/>
        <v>47178</v>
      </c>
      <c r="BO12" s="79">
        <f t="shared" si="7"/>
        <v>47209</v>
      </c>
      <c r="BP12" s="79">
        <f t="shared" si="7"/>
        <v>47239</v>
      </c>
      <c r="BQ12" s="79">
        <f t="shared" si="7"/>
        <v>47270</v>
      </c>
      <c r="BR12" s="79">
        <f t="shared" si="7"/>
        <v>47300</v>
      </c>
      <c r="BS12" s="79">
        <f t="shared" si="7"/>
        <v>47331</v>
      </c>
      <c r="BT12" s="79">
        <f t="shared" si="7"/>
        <v>47362</v>
      </c>
      <c r="BU12" s="79">
        <f t="shared" si="7"/>
        <v>47392</v>
      </c>
      <c r="BV12" s="79">
        <f t="shared" si="7"/>
        <v>47423</v>
      </c>
      <c r="BW12" s="79">
        <f t="shared" si="7"/>
        <v>47453</v>
      </c>
      <c r="BX12" s="79">
        <f t="shared" si="7"/>
        <v>47484</v>
      </c>
      <c r="BY12" s="79">
        <f t="shared" si="7"/>
        <v>47515</v>
      </c>
      <c r="BZ12" s="79">
        <f t="shared" si="7"/>
        <v>47543</v>
      </c>
      <c r="CA12" s="79">
        <f t="shared" si="7"/>
        <v>47574</v>
      </c>
      <c r="CB12" s="79">
        <f t="shared" si="7"/>
        <v>47604</v>
      </c>
      <c r="CC12" s="79">
        <f t="shared" si="7"/>
        <v>47635</v>
      </c>
      <c r="CD12" s="79">
        <f t="shared" si="7"/>
        <v>47665</v>
      </c>
      <c r="CE12" s="79">
        <f t="shared" si="7"/>
        <v>47696</v>
      </c>
      <c r="CF12" s="79">
        <f t="shared" si="7"/>
        <v>47727</v>
      </c>
      <c r="CG12" s="79">
        <f t="shared" si="7"/>
        <v>47757</v>
      </c>
      <c r="CH12" s="79">
        <f t="shared" si="7"/>
        <v>47788</v>
      </c>
      <c r="CI12" s="79">
        <f t="shared" si="7"/>
        <v>47818</v>
      </c>
      <c r="CJ12" s="79">
        <f t="shared" si="7"/>
        <v>47849</v>
      </c>
      <c r="CK12" s="79">
        <f t="shared" si="7"/>
        <v>47880</v>
      </c>
      <c r="CL12" s="79">
        <f t="shared" si="7"/>
        <v>47908</v>
      </c>
      <c r="CM12" s="79">
        <f>EDATE(CL12,1)</f>
        <v>47939</v>
      </c>
      <c r="CN12" s="79">
        <f t="shared" ref="CN12:DP12" si="8">EDATE(CM12,1)</f>
        <v>47969</v>
      </c>
      <c r="CO12" s="79">
        <f t="shared" si="8"/>
        <v>48000</v>
      </c>
      <c r="CP12" s="79">
        <f t="shared" si="8"/>
        <v>48030</v>
      </c>
      <c r="CQ12" s="79">
        <f t="shared" si="8"/>
        <v>48061</v>
      </c>
      <c r="CR12" s="79">
        <f t="shared" si="8"/>
        <v>48092</v>
      </c>
      <c r="CS12" s="79">
        <f t="shared" si="8"/>
        <v>48122</v>
      </c>
      <c r="CT12" s="79">
        <f t="shared" si="8"/>
        <v>48153</v>
      </c>
      <c r="CU12" s="79">
        <f t="shared" si="8"/>
        <v>48183</v>
      </c>
      <c r="CV12" s="79">
        <f t="shared" si="8"/>
        <v>48214</v>
      </c>
      <c r="CW12" s="79">
        <f t="shared" si="8"/>
        <v>48245</v>
      </c>
      <c r="CX12" s="79">
        <f t="shared" si="8"/>
        <v>48274</v>
      </c>
      <c r="CY12" s="79">
        <f t="shared" si="8"/>
        <v>48305</v>
      </c>
      <c r="CZ12" s="79">
        <f t="shared" si="8"/>
        <v>48335</v>
      </c>
      <c r="DA12" s="79">
        <f t="shared" si="8"/>
        <v>48366</v>
      </c>
      <c r="DB12" s="79">
        <f t="shared" si="8"/>
        <v>48396</v>
      </c>
      <c r="DC12" s="79">
        <f t="shared" si="8"/>
        <v>48427</v>
      </c>
      <c r="DD12" s="79">
        <f t="shared" si="8"/>
        <v>48458</v>
      </c>
      <c r="DE12" s="79">
        <f t="shared" si="8"/>
        <v>48488</v>
      </c>
      <c r="DF12" s="79">
        <f t="shared" si="8"/>
        <v>48519</v>
      </c>
      <c r="DG12" s="79">
        <f t="shared" si="8"/>
        <v>48549</v>
      </c>
      <c r="DH12" s="79">
        <f t="shared" si="8"/>
        <v>48580</v>
      </c>
      <c r="DI12" s="79">
        <f t="shared" si="8"/>
        <v>48611</v>
      </c>
      <c r="DJ12" s="79">
        <f t="shared" si="8"/>
        <v>48639</v>
      </c>
      <c r="DK12" s="79">
        <f t="shared" si="8"/>
        <v>48670</v>
      </c>
      <c r="DL12" s="79">
        <f t="shared" si="8"/>
        <v>48700</v>
      </c>
      <c r="DM12" s="79">
        <f t="shared" si="8"/>
        <v>48731</v>
      </c>
      <c r="DN12" s="79">
        <f t="shared" si="8"/>
        <v>48761</v>
      </c>
      <c r="DO12" s="79">
        <f t="shared" si="8"/>
        <v>48792</v>
      </c>
      <c r="DP12" s="79">
        <f t="shared" si="8"/>
        <v>48823</v>
      </c>
      <c r="DQ12" s="79">
        <f>EDATE(DP12,1)</f>
        <v>48853</v>
      </c>
      <c r="DR12" s="79">
        <f t="shared" ref="DR12:EQ12" si="9">EDATE(DQ12,1)</f>
        <v>48884</v>
      </c>
      <c r="DS12" s="79">
        <f t="shared" si="9"/>
        <v>48914</v>
      </c>
      <c r="DT12" s="79">
        <f t="shared" si="9"/>
        <v>48945</v>
      </c>
      <c r="DU12" s="79">
        <f t="shared" si="9"/>
        <v>48976</v>
      </c>
      <c r="DV12" s="79">
        <f t="shared" si="9"/>
        <v>49004</v>
      </c>
      <c r="DW12" s="79">
        <f t="shared" si="9"/>
        <v>49035</v>
      </c>
      <c r="DX12" s="79">
        <f t="shared" si="9"/>
        <v>49065</v>
      </c>
      <c r="DY12" s="79">
        <f t="shared" si="9"/>
        <v>49096</v>
      </c>
      <c r="DZ12" s="79">
        <f t="shared" si="9"/>
        <v>49126</v>
      </c>
      <c r="EA12" s="79">
        <f t="shared" si="9"/>
        <v>49157</v>
      </c>
      <c r="EB12" s="79">
        <f t="shared" si="9"/>
        <v>49188</v>
      </c>
      <c r="EC12" s="79">
        <f t="shared" si="9"/>
        <v>49218</v>
      </c>
      <c r="ED12" s="79">
        <f t="shared" si="9"/>
        <v>49249</v>
      </c>
      <c r="EE12" s="79">
        <f t="shared" si="9"/>
        <v>49279</v>
      </c>
      <c r="EF12" s="79">
        <f t="shared" si="9"/>
        <v>49310</v>
      </c>
      <c r="EG12" s="79">
        <f t="shared" si="9"/>
        <v>49341</v>
      </c>
      <c r="EH12" s="79">
        <f t="shared" si="9"/>
        <v>49369</v>
      </c>
      <c r="EI12" s="79">
        <f t="shared" si="9"/>
        <v>49400</v>
      </c>
      <c r="EJ12" s="79">
        <f t="shared" si="9"/>
        <v>49430</v>
      </c>
      <c r="EK12" s="79">
        <f t="shared" si="9"/>
        <v>49461</v>
      </c>
      <c r="EL12" s="79">
        <f t="shared" si="9"/>
        <v>49491</v>
      </c>
      <c r="EM12" s="79">
        <f t="shared" si="9"/>
        <v>49522</v>
      </c>
      <c r="EN12" s="79">
        <f t="shared" si="9"/>
        <v>49553</v>
      </c>
      <c r="EO12" s="79">
        <f t="shared" si="9"/>
        <v>49583</v>
      </c>
      <c r="EP12" s="79">
        <f t="shared" si="9"/>
        <v>49614</v>
      </c>
      <c r="EQ12" s="79">
        <f t="shared" si="9"/>
        <v>49644</v>
      </c>
      <c r="ER12" s="5"/>
    </row>
    <row r="13" spans="1:148" s="1" customFormat="1">
      <c r="A13" s="1071" t="s">
        <v>157</v>
      </c>
      <c r="B13" s="238"/>
      <c r="C13" s="239"/>
      <c r="D13" s="528">
        <f t="shared" ref="D13:M13" si="10">D14*D47</f>
        <v>0</v>
      </c>
      <c r="E13" s="528">
        <f t="shared" si="10"/>
        <v>0</v>
      </c>
      <c r="F13" s="528">
        <f t="shared" si="10"/>
        <v>0</v>
      </c>
      <c r="G13" s="528">
        <f t="shared" si="10"/>
        <v>0</v>
      </c>
      <c r="H13" s="528">
        <f t="shared" si="10"/>
        <v>0</v>
      </c>
      <c r="I13" s="528">
        <f t="shared" si="10"/>
        <v>0</v>
      </c>
      <c r="J13" s="528">
        <f t="shared" si="10"/>
        <v>0</v>
      </c>
      <c r="K13" s="528">
        <f t="shared" si="10"/>
        <v>0</v>
      </c>
      <c r="L13" s="528">
        <f t="shared" si="10"/>
        <v>0</v>
      </c>
      <c r="M13" s="528">
        <f t="shared" si="10"/>
        <v>0</v>
      </c>
      <c r="N13" s="528"/>
      <c r="O13" s="1060"/>
      <c r="P13" s="239"/>
      <c r="Q13" s="239"/>
      <c r="R13" s="693" t="s">
        <v>441</v>
      </c>
      <c r="S13" s="239"/>
      <c r="T13" s="693" t="s">
        <v>439</v>
      </c>
      <c r="U13" s="239"/>
      <c r="V13" s="703"/>
      <c r="W13" s="210"/>
      <c r="X13" s="210"/>
      <c r="Y13" s="210"/>
      <c r="Z13" s="210" t="s">
        <v>349</v>
      </c>
      <c r="AA13" s="79"/>
      <c r="AB13" s="79"/>
      <c r="AC13" s="79"/>
      <c r="AD13" s="79"/>
      <c r="AE13" s="79"/>
      <c r="AF13" s="79"/>
      <c r="AG13" s="79"/>
      <c r="AH13" s="79"/>
      <c r="AI13" s="79"/>
      <c r="AJ13" s="79"/>
      <c r="AK13" s="79"/>
      <c r="AL13" s="79"/>
      <c r="AM13" s="79"/>
      <c r="AN13" s="79"/>
      <c r="AO13" s="79"/>
      <c r="AP13" s="79"/>
      <c r="AQ13" s="79"/>
      <c r="AR13" s="79"/>
      <c r="AS13" s="79"/>
      <c r="AT13" s="79"/>
      <c r="AU13" s="79"/>
      <c r="AV13" s="79"/>
      <c r="AW13" s="79"/>
      <c r="AX13" s="79"/>
      <c r="AY13" s="79"/>
      <c r="AZ13" s="79"/>
      <c r="BA13" s="79"/>
      <c r="BB13" s="79"/>
      <c r="BC13" s="79"/>
      <c r="BD13" s="79"/>
      <c r="BE13" s="79"/>
      <c r="BF13" s="79"/>
      <c r="BG13" s="79"/>
      <c r="BH13" s="79"/>
      <c r="BI13" s="79"/>
      <c r="BJ13" s="79"/>
      <c r="BK13" s="79"/>
      <c r="BL13" s="79"/>
      <c r="BM13" s="79"/>
      <c r="BN13" s="79"/>
      <c r="BO13" s="79"/>
      <c r="BP13" s="79"/>
      <c r="BQ13" s="79"/>
      <c r="BR13" s="79"/>
      <c r="BS13" s="79"/>
      <c r="BT13" s="79"/>
      <c r="BU13" s="79"/>
      <c r="BV13" s="79"/>
      <c r="BW13" s="79"/>
      <c r="BX13" s="79"/>
      <c r="BY13" s="79"/>
      <c r="BZ13" s="79"/>
      <c r="CA13" s="79"/>
      <c r="CB13" s="79"/>
      <c r="CC13" s="79"/>
      <c r="CD13" s="79"/>
      <c r="CE13" s="79"/>
      <c r="CF13" s="79"/>
      <c r="CG13" s="79"/>
      <c r="CH13" s="79"/>
      <c r="CI13" s="79"/>
      <c r="CJ13" s="79"/>
      <c r="CK13" s="79"/>
      <c r="CL13" s="79"/>
      <c r="CM13" s="79"/>
      <c r="CN13" s="79"/>
      <c r="CO13" s="79"/>
      <c r="CP13" s="79"/>
      <c r="CQ13" s="79"/>
      <c r="CR13" s="79"/>
      <c r="CS13" s="79"/>
      <c r="CT13" s="79"/>
      <c r="CU13" s="79"/>
      <c r="CV13" s="79"/>
      <c r="CW13" s="79"/>
      <c r="CX13" s="79"/>
      <c r="CY13" s="79"/>
      <c r="CZ13" s="79"/>
      <c r="DA13" s="79"/>
      <c r="DB13" s="79"/>
      <c r="DC13" s="79"/>
      <c r="DD13" s="79"/>
      <c r="DE13" s="79"/>
      <c r="DF13" s="79"/>
      <c r="DG13" s="79"/>
      <c r="DH13" s="79"/>
      <c r="DI13" s="79"/>
      <c r="DJ13" s="79"/>
      <c r="DK13" s="79"/>
      <c r="DL13" s="79"/>
      <c r="DM13" s="79"/>
      <c r="DN13" s="79"/>
      <c r="DO13" s="79"/>
      <c r="DP13" s="79"/>
      <c r="DQ13" s="79"/>
      <c r="DR13" s="79"/>
      <c r="DS13" s="79"/>
      <c r="DT13" s="79"/>
      <c r="DU13" s="79"/>
      <c r="DV13" s="79"/>
      <c r="DW13" s="79"/>
      <c r="DX13" s="79"/>
      <c r="DY13" s="79"/>
      <c r="DZ13" s="79"/>
      <c r="EA13" s="79"/>
      <c r="EB13" s="79"/>
      <c r="EC13" s="79"/>
      <c r="ED13" s="79"/>
      <c r="EE13" s="79"/>
      <c r="EF13" s="79"/>
      <c r="EG13" s="79"/>
      <c r="EH13" s="79"/>
      <c r="EI13" s="79"/>
      <c r="EJ13" s="79"/>
      <c r="EK13" s="79"/>
      <c r="EL13" s="79"/>
      <c r="EM13" s="79"/>
      <c r="EN13" s="79"/>
      <c r="EO13" s="79"/>
      <c r="EP13" s="79"/>
      <c r="EQ13" s="79"/>
      <c r="ER13" s="5"/>
    </row>
    <row r="14" spans="1:148" s="1" customFormat="1">
      <c r="A14" s="1071" t="s">
        <v>144</v>
      </c>
      <c r="B14" s="238"/>
      <c r="C14" s="239"/>
      <c r="D14" s="1228"/>
      <c r="E14" s="1228"/>
      <c r="F14" s="1228"/>
      <c r="G14" s="1228"/>
      <c r="H14" s="1228"/>
      <c r="I14" s="1228"/>
      <c r="J14" s="1228"/>
      <c r="K14" s="1228"/>
      <c r="L14" s="1228"/>
      <c r="M14" s="1228"/>
      <c r="N14" s="535"/>
      <c r="O14" s="1060"/>
      <c r="P14" s="239"/>
      <c r="Q14" s="239"/>
      <c r="R14" s="239"/>
      <c r="S14" s="239"/>
      <c r="T14" s="239"/>
      <c r="U14" s="239"/>
      <c r="V14" s="703"/>
      <c r="W14" s="210"/>
      <c r="X14" s="210"/>
      <c r="Y14" s="210"/>
      <c r="AA14" s="79"/>
      <c r="AB14" s="79"/>
      <c r="AC14" s="79"/>
      <c r="AD14" s="79"/>
      <c r="AE14" s="79"/>
      <c r="AF14" s="79"/>
      <c r="AG14" s="79"/>
      <c r="AH14" s="79"/>
      <c r="AI14" s="79"/>
      <c r="AJ14" s="79"/>
      <c r="AK14" s="79"/>
      <c r="AL14" s="79"/>
      <c r="AM14" s="79"/>
      <c r="AN14" s="79"/>
      <c r="AO14" s="79"/>
      <c r="AP14" s="79"/>
      <c r="AQ14" s="79"/>
      <c r="AR14" s="79"/>
      <c r="AS14" s="79"/>
      <c r="AT14" s="79"/>
      <c r="AU14" s="79"/>
      <c r="AV14" s="79"/>
      <c r="AW14" s="79"/>
      <c r="AX14" s="79"/>
      <c r="AY14" s="79"/>
      <c r="AZ14" s="79"/>
      <c r="BA14" s="79"/>
      <c r="BB14" s="79"/>
      <c r="BC14" s="79"/>
      <c r="BD14" s="79"/>
      <c r="BE14" s="79"/>
      <c r="BF14" s="79"/>
      <c r="BG14" s="79"/>
      <c r="BH14" s="79"/>
      <c r="BI14" s="79"/>
      <c r="BJ14" s="79"/>
      <c r="BK14" s="79"/>
      <c r="BL14" s="79"/>
      <c r="BM14" s="79"/>
      <c r="BN14" s="79"/>
      <c r="BO14" s="79"/>
      <c r="BP14" s="79"/>
      <c r="BQ14" s="79"/>
      <c r="BR14" s="79"/>
      <c r="BS14" s="79"/>
      <c r="BT14" s="79"/>
      <c r="BU14" s="79"/>
      <c r="BV14" s="79"/>
      <c r="BW14" s="79"/>
      <c r="BX14" s="79"/>
      <c r="BY14" s="79"/>
      <c r="BZ14" s="79"/>
      <c r="CA14" s="79"/>
      <c r="CB14" s="79"/>
      <c r="CC14" s="79"/>
      <c r="CD14" s="79"/>
      <c r="CE14" s="79"/>
      <c r="CF14" s="79"/>
      <c r="CG14" s="79"/>
      <c r="CH14" s="79"/>
      <c r="CI14" s="79"/>
      <c r="CJ14" s="79"/>
      <c r="CK14" s="79"/>
      <c r="CL14" s="79"/>
      <c r="CM14" s="79"/>
      <c r="CN14" s="79"/>
      <c r="CO14" s="79"/>
      <c r="CP14" s="79"/>
      <c r="CQ14" s="79"/>
      <c r="CR14" s="79"/>
      <c r="CS14" s="79"/>
      <c r="CT14" s="79"/>
      <c r="CU14" s="79"/>
      <c r="CV14" s="79"/>
      <c r="CW14" s="79"/>
      <c r="CX14" s="79"/>
      <c r="CY14" s="79"/>
      <c r="CZ14" s="79"/>
      <c r="DA14" s="79"/>
      <c r="DB14" s="79"/>
      <c r="DC14" s="79"/>
      <c r="DD14" s="79"/>
      <c r="DE14" s="79"/>
      <c r="DF14" s="79"/>
      <c r="DG14" s="79"/>
      <c r="DH14" s="79"/>
      <c r="DI14" s="79"/>
      <c r="DJ14" s="79"/>
      <c r="DK14" s="79"/>
      <c r="DL14" s="79"/>
      <c r="DM14" s="79"/>
      <c r="DN14" s="79"/>
      <c r="DO14" s="79"/>
      <c r="DP14" s="79"/>
      <c r="DQ14" s="79"/>
      <c r="DR14" s="79"/>
      <c r="DS14" s="79"/>
      <c r="DT14" s="79"/>
      <c r="DU14" s="79"/>
      <c r="DV14" s="79"/>
      <c r="DW14" s="79"/>
      <c r="DX14" s="79"/>
      <c r="DY14" s="79"/>
      <c r="DZ14" s="79"/>
      <c r="EA14" s="79"/>
      <c r="EB14" s="79"/>
      <c r="EC14" s="79"/>
      <c r="ED14" s="79"/>
      <c r="EE14" s="79"/>
      <c r="EF14" s="79"/>
      <c r="EG14" s="79"/>
      <c r="EH14" s="79"/>
      <c r="EI14" s="79"/>
      <c r="EJ14" s="79"/>
      <c r="EK14" s="79"/>
      <c r="EL14" s="79"/>
      <c r="EM14" s="79"/>
      <c r="EN14" s="79"/>
      <c r="EO14" s="79"/>
      <c r="EP14" s="79"/>
      <c r="EQ14" s="79"/>
      <c r="ER14" s="5"/>
    </row>
    <row r="15" spans="1:148">
      <c r="A15" s="1072" t="s">
        <v>353</v>
      </c>
      <c r="B15" s="243"/>
      <c r="C15" s="243"/>
      <c r="D15" s="1227"/>
      <c r="E15" s="1227"/>
      <c r="F15" s="1227"/>
      <c r="G15" s="1227"/>
      <c r="H15" s="1227"/>
      <c r="I15" s="1227"/>
      <c r="J15" s="1227"/>
      <c r="K15" s="1227"/>
      <c r="L15" s="1227"/>
      <c r="M15" s="1227"/>
      <c r="N15" s="534"/>
      <c r="O15" s="1061"/>
      <c r="P15" s="208"/>
      <c r="Q15" s="208"/>
      <c r="R15" s="208"/>
      <c r="S15" s="208"/>
      <c r="T15" s="208"/>
      <c r="U15" s="208"/>
      <c r="V15" s="82"/>
      <c r="W15" s="76"/>
      <c r="X15" s="76"/>
      <c r="Y15" s="76"/>
      <c r="Z15" s="210"/>
    </row>
    <row r="16" spans="1:148">
      <c r="A16" s="1236" t="s">
        <v>159</v>
      </c>
      <c r="B16" s="1236" t="s">
        <v>55</v>
      </c>
      <c r="C16" s="1236" t="s">
        <v>8</v>
      </c>
      <c r="D16" s="1237"/>
      <c r="E16" s="1238"/>
      <c r="F16" s="1238"/>
      <c r="G16" s="1238"/>
      <c r="H16" s="1238"/>
      <c r="I16" s="1238"/>
      <c r="J16" s="1238"/>
      <c r="K16" s="1238"/>
      <c r="L16" s="1238"/>
      <c r="M16" s="1239"/>
      <c r="N16" s="1240"/>
      <c r="O16" s="1073"/>
      <c r="P16" s="1074"/>
      <c r="Q16" s="1074"/>
      <c r="R16" s="1074"/>
      <c r="S16" s="1074"/>
      <c r="T16" s="1074"/>
      <c r="U16" s="1074"/>
      <c r="V16" s="274"/>
      <c r="W16" s="1235" t="s">
        <v>687</v>
      </c>
      <c r="X16" s="1235"/>
      <c r="Y16" s="1487"/>
      <c r="Z16" s="1747">
        <f>INDEX(AA3:EQ17,1,MATCH(IF($W$16="Use Calculator",X22,IF($W$16="Use Override",X28,"")),AA17:EQ17,0))</f>
        <v>1</v>
      </c>
      <c r="AA16" s="203">
        <f>IF($W$16="Use Calculator",AA22,IF($W$16="Use Override",AA28,""))</f>
        <v>0</v>
      </c>
      <c r="AB16" s="203">
        <f>IF($W$16="Use Calculator",AB22,IF($W$16="Use Override",AB28,""))</f>
        <v>0</v>
      </c>
      <c r="AC16" s="203">
        <f>IF($W$16="Use Calculator",AC22,IF($W$16="Use Override",AC28,""))</f>
        <v>0</v>
      </c>
      <c r="AD16" s="203">
        <f t="shared" ref="AD16:CM16" si="11">IF($W$16="Use Calculator",AD22,IF($W$16="Use Override",AD28,""))</f>
        <v>0</v>
      </c>
      <c r="AE16" s="203">
        <f t="shared" si="11"/>
        <v>0</v>
      </c>
      <c r="AF16" s="203">
        <f t="shared" si="11"/>
        <v>0</v>
      </c>
      <c r="AG16" s="203">
        <f t="shared" si="11"/>
        <v>0</v>
      </c>
      <c r="AH16" s="203">
        <f t="shared" si="11"/>
        <v>0</v>
      </c>
      <c r="AI16" s="203">
        <f t="shared" si="11"/>
        <v>0</v>
      </c>
      <c r="AJ16" s="203">
        <f t="shared" si="11"/>
        <v>0</v>
      </c>
      <c r="AK16" s="203">
        <f t="shared" si="11"/>
        <v>0</v>
      </c>
      <c r="AL16" s="203">
        <f t="shared" si="11"/>
        <v>0</v>
      </c>
      <c r="AM16" s="203">
        <f t="shared" si="11"/>
        <v>0</v>
      </c>
      <c r="AN16" s="203">
        <f t="shared" si="11"/>
        <v>0</v>
      </c>
      <c r="AO16" s="203">
        <f t="shared" si="11"/>
        <v>0</v>
      </c>
      <c r="AP16" s="203">
        <f t="shared" si="11"/>
        <v>0</v>
      </c>
      <c r="AQ16" s="203">
        <f t="shared" si="11"/>
        <v>0</v>
      </c>
      <c r="AR16" s="203">
        <f t="shared" si="11"/>
        <v>0</v>
      </c>
      <c r="AS16" s="203">
        <f t="shared" si="11"/>
        <v>0</v>
      </c>
      <c r="AT16" s="203">
        <f t="shared" si="11"/>
        <v>0</v>
      </c>
      <c r="AU16" s="203">
        <f t="shared" si="11"/>
        <v>0</v>
      </c>
      <c r="AV16" s="203">
        <f t="shared" si="11"/>
        <v>0</v>
      </c>
      <c r="AW16" s="203">
        <f t="shared" si="11"/>
        <v>0</v>
      </c>
      <c r="AX16" s="203">
        <f t="shared" si="11"/>
        <v>0</v>
      </c>
      <c r="AY16" s="203">
        <f t="shared" si="11"/>
        <v>0</v>
      </c>
      <c r="AZ16" s="203">
        <f t="shared" si="11"/>
        <v>0</v>
      </c>
      <c r="BA16" s="203">
        <f t="shared" si="11"/>
        <v>0</v>
      </c>
      <c r="BB16" s="203">
        <f t="shared" si="11"/>
        <v>0</v>
      </c>
      <c r="BC16" s="203">
        <f t="shared" si="11"/>
        <v>0</v>
      </c>
      <c r="BD16" s="203">
        <f t="shared" si="11"/>
        <v>0</v>
      </c>
      <c r="BE16" s="203">
        <f t="shared" si="11"/>
        <v>0</v>
      </c>
      <c r="BF16" s="203">
        <f t="shared" si="11"/>
        <v>0</v>
      </c>
      <c r="BG16" s="203">
        <f t="shared" si="11"/>
        <v>0</v>
      </c>
      <c r="BH16" s="203">
        <f t="shared" si="11"/>
        <v>0</v>
      </c>
      <c r="BI16" s="203">
        <f t="shared" si="11"/>
        <v>0</v>
      </c>
      <c r="BJ16" s="203">
        <f t="shared" si="11"/>
        <v>0</v>
      </c>
      <c r="BK16" s="203">
        <f t="shared" si="11"/>
        <v>0</v>
      </c>
      <c r="BL16" s="203">
        <f t="shared" si="11"/>
        <v>0</v>
      </c>
      <c r="BM16" s="203">
        <f t="shared" si="11"/>
        <v>0</v>
      </c>
      <c r="BN16" s="203">
        <f t="shared" si="11"/>
        <v>0</v>
      </c>
      <c r="BO16" s="203">
        <f t="shared" si="11"/>
        <v>0</v>
      </c>
      <c r="BP16" s="203">
        <f t="shared" si="11"/>
        <v>0</v>
      </c>
      <c r="BQ16" s="203">
        <f t="shared" si="11"/>
        <v>0</v>
      </c>
      <c r="BR16" s="203">
        <f t="shared" si="11"/>
        <v>0</v>
      </c>
      <c r="BS16" s="203">
        <f t="shared" si="11"/>
        <v>0</v>
      </c>
      <c r="BT16" s="203">
        <f t="shared" si="11"/>
        <v>0</v>
      </c>
      <c r="BU16" s="203">
        <f t="shared" si="11"/>
        <v>0</v>
      </c>
      <c r="BV16" s="203">
        <f t="shared" si="11"/>
        <v>0</v>
      </c>
      <c r="BW16" s="203">
        <f t="shared" si="11"/>
        <v>0</v>
      </c>
      <c r="BX16" s="203">
        <f t="shared" si="11"/>
        <v>0</v>
      </c>
      <c r="BY16" s="203">
        <f t="shared" si="11"/>
        <v>0</v>
      </c>
      <c r="BZ16" s="203">
        <f t="shared" si="11"/>
        <v>0</v>
      </c>
      <c r="CA16" s="203">
        <f t="shared" si="11"/>
        <v>0</v>
      </c>
      <c r="CB16" s="203">
        <f t="shared" si="11"/>
        <v>0</v>
      </c>
      <c r="CC16" s="203">
        <f t="shared" si="11"/>
        <v>0</v>
      </c>
      <c r="CD16" s="203">
        <f t="shared" si="11"/>
        <v>0</v>
      </c>
      <c r="CE16" s="203">
        <f t="shared" si="11"/>
        <v>0</v>
      </c>
      <c r="CF16" s="203">
        <f t="shared" si="11"/>
        <v>0</v>
      </c>
      <c r="CG16" s="203">
        <f t="shared" si="11"/>
        <v>0</v>
      </c>
      <c r="CH16" s="203">
        <f t="shared" si="11"/>
        <v>0</v>
      </c>
      <c r="CI16" s="203">
        <f t="shared" si="11"/>
        <v>0</v>
      </c>
      <c r="CJ16" s="203">
        <f t="shared" si="11"/>
        <v>0</v>
      </c>
      <c r="CK16" s="203">
        <f t="shared" si="11"/>
        <v>0</v>
      </c>
      <c r="CL16" s="203">
        <f t="shared" si="11"/>
        <v>0</v>
      </c>
      <c r="CM16" s="203">
        <f t="shared" si="11"/>
        <v>0</v>
      </c>
      <c r="CN16" s="203">
        <f t="shared" ref="CN16:EQ16" si="12">IF($W$16="Use Calculator",CN22,IF($W$16="Use Override",CN28,""))</f>
        <v>0</v>
      </c>
      <c r="CO16" s="203">
        <f t="shared" si="12"/>
        <v>0</v>
      </c>
      <c r="CP16" s="203">
        <f t="shared" si="12"/>
        <v>0</v>
      </c>
      <c r="CQ16" s="203">
        <f t="shared" si="12"/>
        <v>0</v>
      </c>
      <c r="CR16" s="203">
        <f t="shared" si="12"/>
        <v>0</v>
      </c>
      <c r="CS16" s="203">
        <f t="shared" si="12"/>
        <v>0</v>
      </c>
      <c r="CT16" s="203">
        <f t="shared" si="12"/>
        <v>0</v>
      </c>
      <c r="CU16" s="203">
        <f t="shared" si="12"/>
        <v>0</v>
      </c>
      <c r="CV16" s="203">
        <f t="shared" si="12"/>
        <v>0</v>
      </c>
      <c r="CW16" s="203">
        <f t="shared" si="12"/>
        <v>0</v>
      </c>
      <c r="CX16" s="203">
        <f t="shared" si="12"/>
        <v>0</v>
      </c>
      <c r="CY16" s="203">
        <f t="shared" si="12"/>
        <v>0</v>
      </c>
      <c r="CZ16" s="203">
        <f t="shared" si="12"/>
        <v>0</v>
      </c>
      <c r="DA16" s="203">
        <f t="shared" si="12"/>
        <v>0</v>
      </c>
      <c r="DB16" s="203">
        <f t="shared" si="12"/>
        <v>0</v>
      </c>
      <c r="DC16" s="203">
        <f t="shared" si="12"/>
        <v>0</v>
      </c>
      <c r="DD16" s="203">
        <f t="shared" si="12"/>
        <v>0</v>
      </c>
      <c r="DE16" s="203">
        <f t="shared" si="12"/>
        <v>0</v>
      </c>
      <c r="DF16" s="203">
        <f t="shared" si="12"/>
        <v>0</v>
      </c>
      <c r="DG16" s="203">
        <f t="shared" si="12"/>
        <v>0</v>
      </c>
      <c r="DH16" s="203">
        <f t="shared" si="12"/>
        <v>0</v>
      </c>
      <c r="DI16" s="203">
        <f t="shared" si="12"/>
        <v>0</v>
      </c>
      <c r="DJ16" s="203">
        <f t="shared" si="12"/>
        <v>0</v>
      </c>
      <c r="DK16" s="203">
        <f t="shared" si="12"/>
        <v>0</v>
      </c>
      <c r="DL16" s="203">
        <f t="shared" si="12"/>
        <v>0</v>
      </c>
      <c r="DM16" s="203">
        <f t="shared" si="12"/>
        <v>0</v>
      </c>
      <c r="DN16" s="203">
        <f t="shared" si="12"/>
        <v>0</v>
      </c>
      <c r="DO16" s="203">
        <f t="shared" si="12"/>
        <v>0</v>
      </c>
      <c r="DP16" s="203">
        <f t="shared" si="12"/>
        <v>0</v>
      </c>
      <c r="DQ16" s="203">
        <f t="shared" si="12"/>
        <v>0</v>
      </c>
      <c r="DR16" s="203">
        <f t="shared" si="12"/>
        <v>0</v>
      </c>
      <c r="DS16" s="203">
        <f t="shared" si="12"/>
        <v>0</v>
      </c>
      <c r="DT16" s="203">
        <f t="shared" si="12"/>
        <v>0</v>
      </c>
      <c r="DU16" s="203">
        <f t="shared" si="12"/>
        <v>0</v>
      </c>
      <c r="DV16" s="203">
        <f t="shared" si="12"/>
        <v>0</v>
      </c>
      <c r="DW16" s="203">
        <f t="shared" si="12"/>
        <v>0</v>
      </c>
      <c r="DX16" s="203">
        <f t="shared" si="12"/>
        <v>0</v>
      </c>
      <c r="DY16" s="203">
        <f t="shared" si="12"/>
        <v>0</v>
      </c>
      <c r="DZ16" s="203">
        <f t="shared" si="12"/>
        <v>0</v>
      </c>
      <c r="EA16" s="203">
        <f t="shared" si="12"/>
        <v>0</v>
      </c>
      <c r="EB16" s="203">
        <f t="shared" si="12"/>
        <v>0</v>
      </c>
      <c r="EC16" s="203">
        <f t="shared" si="12"/>
        <v>0</v>
      </c>
      <c r="ED16" s="203">
        <f t="shared" si="12"/>
        <v>0</v>
      </c>
      <c r="EE16" s="203">
        <f t="shared" si="12"/>
        <v>0</v>
      </c>
      <c r="EF16" s="203">
        <f t="shared" si="12"/>
        <v>0</v>
      </c>
      <c r="EG16" s="203">
        <f t="shared" si="12"/>
        <v>0</v>
      </c>
      <c r="EH16" s="203">
        <f t="shared" si="12"/>
        <v>0</v>
      </c>
      <c r="EI16" s="203">
        <f t="shared" si="12"/>
        <v>0</v>
      </c>
      <c r="EJ16" s="203">
        <f t="shared" si="12"/>
        <v>0</v>
      </c>
      <c r="EK16" s="203">
        <f t="shared" si="12"/>
        <v>0</v>
      </c>
      <c r="EL16" s="203">
        <f t="shared" si="12"/>
        <v>0</v>
      </c>
      <c r="EM16" s="203">
        <f t="shared" si="12"/>
        <v>0</v>
      </c>
      <c r="EN16" s="203">
        <f t="shared" si="12"/>
        <v>0</v>
      </c>
      <c r="EO16" s="203">
        <f t="shared" si="12"/>
        <v>0</v>
      </c>
      <c r="EP16" s="203">
        <f t="shared" si="12"/>
        <v>0</v>
      </c>
      <c r="EQ16" s="203">
        <f t="shared" si="12"/>
        <v>0</v>
      </c>
    </row>
    <row r="17" spans="1:147" s="5" customFormat="1">
      <c r="A17" s="245" t="str">
        <f>'Rent Roll_RedIQ 2'!A14</f>
        <v>A1</v>
      </c>
      <c r="B17" s="708">
        <f>'Rent Roll_RedIQ 2'!D14</f>
        <v>1</v>
      </c>
      <c r="C17" s="717">
        <f>'Rent Roll_RedIQ 2'!G14</f>
        <v>85</v>
      </c>
      <c r="D17" s="1229"/>
      <c r="E17" s="1230"/>
      <c r="F17" s="1230"/>
      <c r="G17" s="1230"/>
      <c r="H17" s="1230"/>
      <c r="I17" s="1230"/>
      <c r="J17" s="1230"/>
      <c r="K17" s="1230"/>
      <c r="L17" s="1230"/>
      <c r="M17" s="1230"/>
      <c r="N17" s="1058"/>
      <c r="O17" s="1062">
        <f t="shared" ref="O17:O46" si="13">MAX(D17:M17)</f>
        <v>0</v>
      </c>
      <c r="P17" s="525">
        <f t="shared" ref="P17:P47" si="14">IFERROR(SUMPRODUCT($D$14:$M$14,D17:M17)/O17,0)</f>
        <v>0</v>
      </c>
      <c r="Q17" s="525">
        <f t="shared" ref="Q17:Q47" si="15">IFERROR(P17*O17,0)</f>
        <v>0</v>
      </c>
      <c r="R17" s="526">
        <f t="shared" ref="R17:R47" si="16">IFERROR(SUMPRODUCT(D17:M17,$D$15:$M$15)/O17,0)</f>
        <v>0</v>
      </c>
      <c r="S17" s="526">
        <f t="shared" ref="S17:S47" si="17">IFERROR(SUMPRODUCT(D17:M17,$D$15:$M$15),0)</f>
        <v>0</v>
      </c>
      <c r="T17" s="526">
        <f>IF(O17&gt;0,SUMIF('Rent Roll (MF &amp; Retail)'!$A$5:$A$71,Rehab!A17,'Rent Roll (MF &amp; Retail)'!$K$5:$K$71),0)</f>
        <v>0</v>
      </c>
      <c r="U17" s="526">
        <f t="shared" ref="U17:U46" si="18">IFERROR(T17+R17,0)</f>
        <v>0</v>
      </c>
      <c r="V17" s="585"/>
      <c r="Y17"/>
      <c r="Z17" s="16"/>
      <c r="AA17" s="203">
        <f>SUM($AA$16:AA16)</f>
        <v>0</v>
      </c>
      <c r="AB17" s="203">
        <f>SUM($AA$16:AB16)</f>
        <v>0</v>
      </c>
      <c r="AC17" s="203">
        <f>SUM($AA$16:AC16)</f>
        <v>0</v>
      </c>
      <c r="AD17" s="203">
        <f>SUM($AA$16:AD16)</f>
        <v>0</v>
      </c>
      <c r="AE17" s="203">
        <f>SUM($AA$16:AE16)</f>
        <v>0</v>
      </c>
      <c r="AF17" s="203">
        <f>SUM($AA$16:AF16)</f>
        <v>0</v>
      </c>
      <c r="AG17" s="203">
        <f>SUM($AA$16:AG16)</f>
        <v>0</v>
      </c>
      <c r="AH17" s="203">
        <f>SUM($AA$16:AH16)</f>
        <v>0</v>
      </c>
      <c r="AI17" s="203">
        <f>SUM($AA$16:AI16)</f>
        <v>0</v>
      </c>
      <c r="AJ17" s="203">
        <f>SUM($AA$16:AJ16)</f>
        <v>0</v>
      </c>
      <c r="AK17" s="203">
        <f>SUM($AA$16:AK16)</f>
        <v>0</v>
      </c>
      <c r="AL17" s="203">
        <f>SUM($AA$16:AL16)</f>
        <v>0</v>
      </c>
      <c r="AM17" s="203">
        <f>SUM($AA$16:AM16)</f>
        <v>0</v>
      </c>
      <c r="AN17" s="203">
        <f>SUM($AA$16:AN16)</f>
        <v>0</v>
      </c>
      <c r="AO17" s="203">
        <f>SUM($AA$16:AO16)</f>
        <v>0</v>
      </c>
      <c r="AP17" s="203">
        <f>SUM($AA$16:AP16)</f>
        <v>0</v>
      </c>
      <c r="AQ17" s="203">
        <f>SUM($AA$16:AQ16)</f>
        <v>0</v>
      </c>
      <c r="AR17" s="203">
        <f>SUM($AA$16:AR16)</f>
        <v>0</v>
      </c>
      <c r="AS17" s="203">
        <f>SUM($AA$16:AS16)</f>
        <v>0</v>
      </c>
      <c r="AT17" s="203">
        <f>SUM($AA$16:AT16)</f>
        <v>0</v>
      </c>
      <c r="AU17" s="203">
        <f>SUM($AA$16:AU16)</f>
        <v>0</v>
      </c>
      <c r="AV17" s="203">
        <f>SUM($AA$16:AV16)</f>
        <v>0</v>
      </c>
      <c r="AW17" s="203">
        <f>SUM($AA$16:AW16)</f>
        <v>0</v>
      </c>
      <c r="AX17" s="203">
        <f>SUM($AA$16:AX16)</f>
        <v>0</v>
      </c>
      <c r="AY17" s="203">
        <f>SUM($AA$16:AY16)</f>
        <v>0</v>
      </c>
      <c r="AZ17" s="203">
        <f>SUM($AA$16:AZ16)</f>
        <v>0</v>
      </c>
      <c r="BA17" s="203">
        <f>SUM($AA$16:BA16)</f>
        <v>0</v>
      </c>
      <c r="BB17" s="203">
        <f>SUM($AA$16:BB16)</f>
        <v>0</v>
      </c>
      <c r="BC17" s="203">
        <f>SUM($AA$16:BC16)</f>
        <v>0</v>
      </c>
      <c r="BD17" s="203">
        <f>SUM($AA$16:BD16)</f>
        <v>0</v>
      </c>
      <c r="BE17" s="203">
        <f>SUM($AA$16:BE16)</f>
        <v>0</v>
      </c>
      <c r="BF17" s="203">
        <f>SUM($AA$16:BF16)</f>
        <v>0</v>
      </c>
      <c r="BG17" s="203">
        <f>SUM($AA$16:BG16)</f>
        <v>0</v>
      </c>
      <c r="BH17" s="203">
        <f>SUM($AA$16:BH16)</f>
        <v>0</v>
      </c>
      <c r="BI17" s="203">
        <f>SUM($AA$16:BI16)</f>
        <v>0</v>
      </c>
      <c r="BJ17" s="203">
        <f>SUM($AA$16:BJ16)</f>
        <v>0</v>
      </c>
      <c r="BK17" s="203">
        <f>SUM($AA$16:BK16)</f>
        <v>0</v>
      </c>
      <c r="BL17" s="203">
        <f>SUM($AA$16:BL16)</f>
        <v>0</v>
      </c>
      <c r="BM17" s="203">
        <f>SUM($AA$16:BM16)</f>
        <v>0</v>
      </c>
      <c r="BN17" s="203">
        <f>SUM($AA$16:BN16)</f>
        <v>0</v>
      </c>
      <c r="BO17" s="203">
        <f>SUM($AA$16:BO16)</f>
        <v>0</v>
      </c>
      <c r="BP17" s="203">
        <f>SUM($AA$16:BP16)</f>
        <v>0</v>
      </c>
      <c r="BQ17" s="203">
        <f>SUM($AA$16:BQ16)</f>
        <v>0</v>
      </c>
      <c r="BR17" s="203">
        <f>SUM($AA$16:BR16)</f>
        <v>0</v>
      </c>
      <c r="BS17" s="203">
        <f>SUM($AA$16:BS16)</f>
        <v>0</v>
      </c>
      <c r="BT17" s="203">
        <f>SUM($AA$16:BT16)</f>
        <v>0</v>
      </c>
      <c r="BU17" s="203">
        <f>SUM($AA$16:BU16)</f>
        <v>0</v>
      </c>
      <c r="BV17" s="203">
        <f>SUM($AA$16:BV16)</f>
        <v>0</v>
      </c>
      <c r="BW17" s="203">
        <f>SUM($AA$16:BW16)</f>
        <v>0</v>
      </c>
      <c r="BX17" s="203">
        <f>SUM($AA$16:BX16)</f>
        <v>0</v>
      </c>
      <c r="BY17" s="203">
        <f>SUM($AA$16:BY16)</f>
        <v>0</v>
      </c>
      <c r="BZ17" s="203">
        <f>SUM($AA$16:BZ16)</f>
        <v>0</v>
      </c>
      <c r="CA17" s="203">
        <f>SUM($AA$16:CA16)</f>
        <v>0</v>
      </c>
      <c r="CB17" s="203">
        <f>SUM($AA$16:CB16)</f>
        <v>0</v>
      </c>
      <c r="CC17" s="203">
        <f>SUM($AA$16:CC16)</f>
        <v>0</v>
      </c>
      <c r="CD17" s="203">
        <f>SUM($AA$16:CD16)</f>
        <v>0</v>
      </c>
      <c r="CE17" s="203">
        <f>SUM($AA$16:CE16)</f>
        <v>0</v>
      </c>
      <c r="CF17" s="203">
        <f>SUM($AA$16:CF16)</f>
        <v>0</v>
      </c>
      <c r="CG17" s="203">
        <f>SUM($AA$16:CG16)</f>
        <v>0</v>
      </c>
      <c r="CH17" s="203">
        <f>SUM($AA$16:CH16)</f>
        <v>0</v>
      </c>
      <c r="CI17" s="203">
        <f>SUM($AA$16:CI16)</f>
        <v>0</v>
      </c>
      <c r="CJ17" s="203">
        <f>SUM($AA$16:CJ16)</f>
        <v>0</v>
      </c>
      <c r="CK17" s="203">
        <f>SUM($AA$16:CK16)</f>
        <v>0</v>
      </c>
      <c r="CL17" s="203">
        <f>SUM($AA$16:CL16)</f>
        <v>0</v>
      </c>
      <c r="CM17" s="203">
        <f>SUM($AA$16:CM16)</f>
        <v>0</v>
      </c>
      <c r="CN17" s="203">
        <f>SUM($AA$16:CN16)</f>
        <v>0</v>
      </c>
      <c r="CO17" s="203">
        <f>SUM($AA$16:CO16)</f>
        <v>0</v>
      </c>
      <c r="CP17" s="203">
        <f>SUM($AA$16:CP16)</f>
        <v>0</v>
      </c>
      <c r="CQ17" s="203">
        <f>SUM($AA$16:CQ16)</f>
        <v>0</v>
      </c>
      <c r="CR17" s="203">
        <f>SUM($AA$16:CR16)</f>
        <v>0</v>
      </c>
      <c r="CS17" s="203">
        <f>SUM($AA$16:CS16)</f>
        <v>0</v>
      </c>
      <c r="CT17" s="203">
        <f>SUM($AA$16:CT16)</f>
        <v>0</v>
      </c>
      <c r="CU17" s="203">
        <f>SUM($AA$16:CU16)</f>
        <v>0</v>
      </c>
      <c r="CV17" s="203">
        <f>SUM($AA$16:CV16)</f>
        <v>0</v>
      </c>
      <c r="CW17" s="203">
        <f>SUM($AA$16:CW16)</f>
        <v>0</v>
      </c>
      <c r="CX17" s="203">
        <f>SUM($AA$16:CX16)</f>
        <v>0</v>
      </c>
      <c r="CY17" s="203">
        <f>SUM($AA$16:CY16)</f>
        <v>0</v>
      </c>
      <c r="CZ17" s="203">
        <f>SUM($AA$16:CZ16)</f>
        <v>0</v>
      </c>
      <c r="DA17" s="203">
        <f>SUM($AA$16:DA16)</f>
        <v>0</v>
      </c>
      <c r="DB17" s="203">
        <f>SUM($AA$16:DB16)</f>
        <v>0</v>
      </c>
      <c r="DC17" s="203">
        <f>SUM($AA$16:DC16)</f>
        <v>0</v>
      </c>
      <c r="DD17" s="203">
        <f>SUM($AA$16:DD16)</f>
        <v>0</v>
      </c>
      <c r="DE17" s="203">
        <f>SUM($AA$16:DE16)</f>
        <v>0</v>
      </c>
      <c r="DF17" s="203">
        <f>SUM($AA$16:DF16)</f>
        <v>0</v>
      </c>
      <c r="DG17" s="203">
        <f>SUM($AA$16:DG16)</f>
        <v>0</v>
      </c>
      <c r="DH17" s="203">
        <f>SUM($AA$16:DH16)</f>
        <v>0</v>
      </c>
      <c r="DI17" s="203">
        <f>SUM($AA$16:DI16)</f>
        <v>0</v>
      </c>
      <c r="DJ17" s="203">
        <f>SUM($AA$16:DJ16)</f>
        <v>0</v>
      </c>
      <c r="DK17" s="203">
        <f>SUM($AA$16:DK16)</f>
        <v>0</v>
      </c>
      <c r="DL17" s="203">
        <f>SUM($AA$16:DL16)</f>
        <v>0</v>
      </c>
      <c r="DM17" s="203">
        <f>SUM($AA$16:DM16)</f>
        <v>0</v>
      </c>
      <c r="DN17" s="203">
        <f>SUM($AA$16:DN16)</f>
        <v>0</v>
      </c>
      <c r="DO17" s="203">
        <f>SUM($AA$16:DO16)</f>
        <v>0</v>
      </c>
      <c r="DP17" s="203">
        <f>SUM($AA$16:DP16)</f>
        <v>0</v>
      </c>
      <c r="DQ17" s="203">
        <f>SUM($AA$16:DQ16)</f>
        <v>0</v>
      </c>
      <c r="DR17" s="203">
        <f>SUM($AA$16:DR16)</f>
        <v>0</v>
      </c>
      <c r="DS17" s="203">
        <f>SUM($AA$16:DS16)</f>
        <v>0</v>
      </c>
      <c r="DT17" s="203">
        <f>SUM($AA$16:DT16)</f>
        <v>0</v>
      </c>
      <c r="DU17" s="203">
        <f>SUM($AA$16:DU16)</f>
        <v>0</v>
      </c>
      <c r="DV17" s="203">
        <f>SUM($AA$16:DV16)</f>
        <v>0</v>
      </c>
      <c r="DW17" s="203">
        <f>SUM($AA$16:DW16)</f>
        <v>0</v>
      </c>
      <c r="DX17" s="203">
        <f>SUM($AA$16:DX16)</f>
        <v>0</v>
      </c>
      <c r="DY17" s="203">
        <f>SUM($AA$16:DY16)</f>
        <v>0</v>
      </c>
      <c r="DZ17" s="203">
        <f>SUM($AA$16:DZ16)</f>
        <v>0</v>
      </c>
      <c r="EA17" s="203">
        <f>SUM($AA$16:EA16)</f>
        <v>0</v>
      </c>
      <c r="EB17" s="203">
        <f>SUM($AA$16:EB16)</f>
        <v>0</v>
      </c>
      <c r="EC17" s="203">
        <f>SUM($AA$16:EC16)</f>
        <v>0</v>
      </c>
      <c r="ED17" s="203">
        <f>SUM($AA$16:ED16)</f>
        <v>0</v>
      </c>
      <c r="EE17" s="203">
        <f>SUM($AA$16:EE16)</f>
        <v>0</v>
      </c>
      <c r="EF17" s="203">
        <f>SUM($AA$16:EF16)</f>
        <v>0</v>
      </c>
      <c r="EG17" s="203">
        <f>SUM($AA$16:EG16)</f>
        <v>0</v>
      </c>
      <c r="EH17" s="203">
        <f>SUM($AA$16:EH16)</f>
        <v>0</v>
      </c>
      <c r="EI17" s="203">
        <f>SUM($AA$16:EI16)</f>
        <v>0</v>
      </c>
      <c r="EJ17" s="203">
        <f>SUM($AA$16:EJ16)</f>
        <v>0</v>
      </c>
      <c r="EK17" s="203">
        <f>SUM($AA$16:EK16)</f>
        <v>0</v>
      </c>
      <c r="EL17" s="203">
        <f>SUM($AA$16:EL16)</f>
        <v>0</v>
      </c>
      <c r="EM17" s="203">
        <f>SUM($AA$16:EM16)</f>
        <v>0</v>
      </c>
      <c r="EN17" s="203">
        <f>SUM($AA$16:EN16)</f>
        <v>0</v>
      </c>
      <c r="EO17" s="203">
        <f>SUM($AA$16:EO16)</f>
        <v>0</v>
      </c>
      <c r="EP17" s="203">
        <f>SUM($AA$16:EP16)</f>
        <v>0</v>
      </c>
      <c r="EQ17" s="203">
        <f>SUM($AA$16:EQ16)</f>
        <v>0</v>
      </c>
    </row>
    <row r="18" spans="1:147" s="5" customFormat="1">
      <c r="A18" s="241" t="str">
        <f>'Rent Roll_RedIQ 2'!A15</f>
        <v>B1</v>
      </c>
      <c r="B18" s="708">
        <f>'Rent Roll_RedIQ 2'!D15</f>
        <v>2</v>
      </c>
      <c r="C18" s="718">
        <f>'Rent Roll_RedIQ 2'!G15</f>
        <v>24</v>
      </c>
      <c r="D18" s="1229"/>
      <c r="E18" s="1230"/>
      <c r="F18" s="1230"/>
      <c r="G18" s="1230"/>
      <c r="H18" s="1230"/>
      <c r="I18" s="1230"/>
      <c r="J18" s="1230"/>
      <c r="K18" s="1231"/>
      <c r="L18" s="1231"/>
      <c r="M18" s="1231"/>
      <c r="N18" s="374"/>
      <c r="O18" s="938">
        <f t="shared" si="13"/>
        <v>0</v>
      </c>
      <c r="P18" s="527">
        <f t="shared" si="14"/>
        <v>0</v>
      </c>
      <c r="Q18" s="525">
        <f t="shared" si="15"/>
        <v>0</v>
      </c>
      <c r="R18" s="526">
        <f t="shared" si="16"/>
        <v>0</v>
      </c>
      <c r="S18" s="528">
        <f t="shared" si="17"/>
        <v>0</v>
      </c>
      <c r="T18" s="528">
        <f>IF(O18&gt;0,SUMIF('Rent Roll (MF &amp; Retail)'!$A$5:$A$71,Rehab!A18,'Rent Roll (MF &amp; Retail)'!$K$5:$K$71),0)</f>
        <v>0</v>
      </c>
      <c r="U18" s="528">
        <f t="shared" si="18"/>
        <v>0</v>
      </c>
      <c r="V18" s="585"/>
      <c r="Y18"/>
      <c r="Z18"/>
      <c r="AA18" s="387"/>
      <c r="AB18" s="387"/>
      <c r="AC18" s="387"/>
      <c r="AD18" s="387"/>
      <c r="AE18" s="387"/>
      <c r="AF18" s="387"/>
      <c r="AG18" s="387"/>
      <c r="AH18" s="387"/>
      <c r="AI18" s="387"/>
      <c r="AJ18" s="387"/>
      <c r="AK18" s="387"/>
      <c r="AL18" s="387"/>
      <c r="AM18" s="387"/>
      <c r="AN18" s="387"/>
      <c r="AO18" s="387"/>
      <c r="AP18" s="387"/>
      <c r="AQ18" s="387"/>
      <c r="AR18" s="387"/>
      <c r="AS18" s="387"/>
      <c r="AT18" s="387"/>
      <c r="AU18" s="387"/>
      <c r="AV18" s="387"/>
      <c r="AW18" s="387"/>
      <c r="AX18" s="387"/>
      <c r="AY18" s="387"/>
      <c r="AZ18" s="387"/>
      <c r="BA18" s="386"/>
      <c r="BB18" s="386"/>
      <c r="BC18" s="386"/>
      <c r="BD18" s="386"/>
      <c r="BE18" s="386"/>
    </row>
    <row r="19" spans="1:147" s="5" customFormat="1">
      <c r="A19" s="241" t="str">
        <f>'Rent Roll_RedIQ 2'!A16</f>
        <v>B2</v>
      </c>
      <c r="B19" s="708">
        <f>'Rent Roll_RedIQ 2'!D16</f>
        <v>2</v>
      </c>
      <c r="C19" s="718">
        <f>'Rent Roll_RedIQ 2'!G16</f>
        <v>83</v>
      </c>
      <c r="D19" s="1229"/>
      <c r="E19" s="1230"/>
      <c r="F19" s="1230"/>
      <c r="G19" s="1230"/>
      <c r="H19" s="1230"/>
      <c r="I19" s="1230"/>
      <c r="J19" s="1230"/>
      <c r="K19" s="1231"/>
      <c r="L19" s="1231"/>
      <c r="M19" s="1231"/>
      <c r="N19" s="374"/>
      <c r="O19" s="938">
        <f t="shared" si="13"/>
        <v>0</v>
      </c>
      <c r="P19" s="527">
        <f t="shared" si="14"/>
        <v>0</v>
      </c>
      <c r="Q19" s="525">
        <f t="shared" si="15"/>
        <v>0</v>
      </c>
      <c r="R19" s="526">
        <f t="shared" si="16"/>
        <v>0</v>
      </c>
      <c r="S19" s="528">
        <f t="shared" si="17"/>
        <v>0</v>
      </c>
      <c r="T19" s="528">
        <f>IF(O19&gt;0,SUMIF('Rent Roll (MF &amp; Retail)'!$A$5:$A$71,Rehab!A19,'Rent Roll (MF &amp; Retail)'!$K$5:$K$71),0)</f>
        <v>0</v>
      </c>
      <c r="U19" s="528">
        <f t="shared" si="18"/>
        <v>0</v>
      </c>
      <c r="V19" s="585"/>
      <c r="W19" s="37" t="s">
        <v>669</v>
      </c>
      <c r="X19" s="37"/>
      <c r="Y19"/>
      <c r="Z19"/>
      <c r="AA19" s="388"/>
      <c r="AB19" s="388"/>
      <c r="AC19" s="388"/>
      <c r="AD19" s="388"/>
      <c r="AE19" s="388"/>
      <c r="AF19" s="388"/>
      <c r="AG19" s="388"/>
      <c r="AH19" s="388"/>
      <c r="AI19" s="388"/>
      <c r="AJ19" s="388"/>
      <c r="AK19" s="388"/>
      <c r="AL19" s="388"/>
      <c r="AM19" s="388"/>
      <c r="AN19" s="388"/>
      <c r="AO19" s="388"/>
      <c r="AP19" s="388"/>
      <c r="AQ19" s="388"/>
      <c r="AR19" s="388"/>
      <c r="AS19" s="388"/>
      <c r="AT19" s="388"/>
      <c r="AU19" s="388"/>
      <c r="AV19" s="388"/>
      <c r="AW19" s="388"/>
      <c r="AX19" s="388"/>
      <c r="AY19" s="388"/>
      <c r="AZ19" s="388"/>
    </row>
    <row r="20" spans="1:147" s="5" customFormat="1">
      <c r="A20" s="241" t="str">
        <f>'Rent Roll_RedIQ 2'!A17</f>
        <v>C1</v>
      </c>
      <c r="B20" s="708">
        <f>'Rent Roll_RedIQ 2'!D17</f>
        <v>3</v>
      </c>
      <c r="C20" s="718">
        <f>'Rent Roll_RedIQ 2'!G17</f>
        <v>24</v>
      </c>
      <c r="D20" s="1229"/>
      <c r="E20" s="1230"/>
      <c r="F20" s="1230"/>
      <c r="G20" s="1230"/>
      <c r="H20" s="1230"/>
      <c r="I20" s="1230"/>
      <c r="J20" s="1230"/>
      <c r="K20" s="1231"/>
      <c r="L20" s="1231"/>
      <c r="M20" s="1231"/>
      <c r="N20" s="374"/>
      <c r="O20" s="938">
        <f t="shared" si="13"/>
        <v>0</v>
      </c>
      <c r="P20" s="527">
        <f t="shared" si="14"/>
        <v>0</v>
      </c>
      <c r="Q20" s="525">
        <f t="shared" si="15"/>
        <v>0</v>
      </c>
      <c r="R20" s="526">
        <f t="shared" si="16"/>
        <v>0</v>
      </c>
      <c r="S20" s="528">
        <f t="shared" si="17"/>
        <v>0</v>
      </c>
      <c r="T20" s="528">
        <f>IF(O20&gt;0,SUMIF('Rent Roll (MF &amp; Retail)'!$A$5:$A$71,Rehab!A20,'Rent Roll (MF &amp; Retail)'!$K$5:$K$71),0)</f>
        <v>0</v>
      </c>
      <c r="U20" s="528">
        <f t="shared" si="18"/>
        <v>0</v>
      </c>
      <c r="V20" s="585"/>
      <c r="W20" s="3" t="s">
        <v>350</v>
      </c>
      <c r="X20" s="3" t="s">
        <v>499</v>
      </c>
      <c r="Y20" s="3" t="s">
        <v>351</v>
      </c>
      <c r="Z20" s="3" t="s">
        <v>365</v>
      </c>
    </row>
    <row r="21" spans="1:147" s="5" customFormat="1">
      <c r="A21" s="241">
        <f>'Rent Roll_RedIQ 2'!A18</f>
        <v>0</v>
      </c>
      <c r="B21" s="708">
        <f>'Rent Roll_RedIQ 2'!D18</f>
        <v>0</v>
      </c>
      <c r="C21" s="718">
        <f>'Rent Roll_RedIQ 2'!G18</f>
        <v>0</v>
      </c>
      <c r="D21" s="1229"/>
      <c r="E21" s="1230"/>
      <c r="F21" s="1230"/>
      <c r="G21" s="1230"/>
      <c r="H21" s="1230"/>
      <c r="I21" s="1230"/>
      <c r="J21" s="1230"/>
      <c r="K21" s="1231"/>
      <c r="L21" s="1231"/>
      <c r="M21" s="1231"/>
      <c r="N21" s="374"/>
      <c r="O21" s="938">
        <f t="shared" si="13"/>
        <v>0</v>
      </c>
      <c r="P21" s="527">
        <f t="shared" si="14"/>
        <v>0</v>
      </c>
      <c r="Q21" s="525">
        <f t="shared" si="15"/>
        <v>0</v>
      </c>
      <c r="R21" s="526">
        <f t="shared" si="16"/>
        <v>0</v>
      </c>
      <c r="S21" s="528">
        <f t="shared" si="17"/>
        <v>0</v>
      </c>
      <c r="T21" s="528">
        <f>IF(O21&gt;0,SUMIF('Rent Roll (MF &amp; Retail)'!$A$5:$A$71,Rehab!A21,'Rent Roll (MF &amp; Retail)'!$K$5:$K$71),0)</f>
        <v>0</v>
      </c>
      <c r="U21" s="528">
        <f t="shared" si="18"/>
        <v>0</v>
      </c>
      <c r="V21" s="585"/>
      <c r="W21" s="210" t="s">
        <v>349</v>
      </c>
      <c r="X21" s="210" t="s">
        <v>671</v>
      </c>
      <c r="Y21" s="210" t="s">
        <v>352</v>
      </c>
      <c r="Z21" s="210" t="s">
        <v>349</v>
      </c>
    </row>
    <row r="22" spans="1:147" s="5" customFormat="1">
      <c r="A22" s="241">
        <f>'Rent Roll_RedIQ 2'!A19</f>
        <v>0</v>
      </c>
      <c r="B22" s="708">
        <f>'Rent Roll_RedIQ 2'!D19</f>
        <v>0</v>
      </c>
      <c r="C22" s="718">
        <f>'Rent Roll_RedIQ 2'!G19</f>
        <v>0</v>
      </c>
      <c r="D22" s="1229"/>
      <c r="E22" s="1230"/>
      <c r="F22" s="1230"/>
      <c r="G22" s="1230"/>
      <c r="H22" s="1230"/>
      <c r="I22" s="1230"/>
      <c r="J22" s="1230"/>
      <c r="K22" s="1231"/>
      <c r="L22" s="1231"/>
      <c r="M22" s="1231"/>
      <c r="N22" s="374"/>
      <c r="O22" s="938">
        <f t="shared" si="13"/>
        <v>0</v>
      </c>
      <c r="P22" s="527">
        <f t="shared" si="14"/>
        <v>0</v>
      </c>
      <c r="Q22" s="525">
        <f t="shared" si="15"/>
        <v>0</v>
      </c>
      <c r="R22" s="526">
        <f t="shared" si="16"/>
        <v>0</v>
      </c>
      <c r="S22" s="528">
        <f t="shared" si="17"/>
        <v>0</v>
      </c>
      <c r="T22" s="528">
        <f>IF(O22&gt;0,SUMIF('Rent Roll (MF &amp; Retail)'!$A$5:$A$71,Rehab!A22,'Rent Roll (MF &amp; Retail)'!$K$5:$K$71),0)</f>
        <v>0</v>
      </c>
      <c r="U22" s="528">
        <f t="shared" si="18"/>
        <v>0</v>
      </c>
      <c r="V22" s="585"/>
      <c r="W22" s="1235">
        <v>5</v>
      </c>
      <c r="X22" s="1747">
        <f>O47</f>
        <v>0</v>
      </c>
      <c r="Y22" s="1235">
        <v>4</v>
      </c>
      <c r="Z22" s="1746">
        <f>INDEX(AA3:EP23,1,MATCH(O47,AA23:EQ23,0))</f>
        <v>1</v>
      </c>
      <c r="AA22" s="203">
        <f>IF(AA3&lt;$W$22,0,IF(($O$47-Y23)&gt;$Y$22,$Y$22,$O$47-Y23))</f>
        <v>0</v>
      </c>
      <c r="AB22" s="203">
        <f t="shared" ref="AB22:BG22" si="19">IF(AB3&lt;$W$22,0,IF(($O$47-AA23)&gt;$Y$22,$Y$22,$O$47-AA23))</f>
        <v>0</v>
      </c>
      <c r="AC22" s="203">
        <f t="shared" si="19"/>
        <v>0</v>
      </c>
      <c r="AD22" s="203">
        <f t="shared" si="19"/>
        <v>0</v>
      </c>
      <c r="AE22" s="203">
        <f t="shared" si="19"/>
        <v>0</v>
      </c>
      <c r="AF22" s="203">
        <f t="shared" si="19"/>
        <v>0</v>
      </c>
      <c r="AG22" s="203">
        <f t="shared" si="19"/>
        <v>0</v>
      </c>
      <c r="AH22" s="203">
        <f t="shared" si="19"/>
        <v>0</v>
      </c>
      <c r="AI22" s="203">
        <f t="shared" si="19"/>
        <v>0</v>
      </c>
      <c r="AJ22" s="203">
        <f t="shared" si="19"/>
        <v>0</v>
      </c>
      <c r="AK22" s="203">
        <f t="shared" si="19"/>
        <v>0</v>
      </c>
      <c r="AL22" s="203">
        <f t="shared" si="19"/>
        <v>0</v>
      </c>
      <c r="AM22" s="203">
        <f t="shared" si="19"/>
        <v>0</v>
      </c>
      <c r="AN22" s="203">
        <f t="shared" si="19"/>
        <v>0</v>
      </c>
      <c r="AO22" s="203">
        <f t="shared" si="19"/>
        <v>0</v>
      </c>
      <c r="AP22" s="203">
        <f t="shared" si="19"/>
        <v>0</v>
      </c>
      <c r="AQ22" s="203">
        <f t="shared" si="19"/>
        <v>0</v>
      </c>
      <c r="AR22" s="203">
        <f t="shared" si="19"/>
        <v>0</v>
      </c>
      <c r="AS22" s="203">
        <f t="shared" si="19"/>
        <v>0</v>
      </c>
      <c r="AT22" s="203">
        <f t="shared" si="19"/>
        <v>0</v>
      </c>
      <c r="AU22" s="203">
        <f t="shared" si="19"/>
        <v>0</v>
      </c>
      <c r="AV22" s="203">
        <f t="shared" si="19"/>
        <v>0</v>
      </c>
      <c r="AW22" s="203">
        <f t="shared" si="19"/>
        <v>0</v>
      </c>
      <c r="AX22" s="203">
        <f t="shared" si="19"/>
        <v>0</v>
      </c>
      <c r="AY22" s="203">
        <f t="shared" si="19"/>
        <v>0</v>
      </c>
      <c r="AZ22" s="203">
        <f t="shared" si="19"/>
        <v>0</v>
      </c>
      <c r="BA22" s="203">
        <f t="shared" si="19"/>
        <v>0</v>
      </c>
      <c r="BB22" s="203">
        <f t="shared" si="19"/>
        <v>0</v>
      </c>
      <c r="BC22" s="203">
        <f t="shared" si="19"/>
        <v>0</v>
      </c>
      <c r="BD22" s="203">
        <f t="shared" si="19"/>
        <v>0</v>
      </c>
      <c r="BE22" s="203">
        <f t="shared" si="19"/>
        <v>0</v>
      </c>
      <c r="BF22" s="203">
        <f t="shared" si="19"/>
        <v>0</v>
      </c>
      <c r="BG22" s="203">
        <f t="shared" si="19"/>
        <v>0</v>
      </c>
      <c r="BH22" s="203">
        <f t="shared" ref="BH22:CM22" si="20">IF(BH3&lt;$W$22,0,IF(($O$47-BG23)&gt;$Y$22,$Y$22,$O$47-BG23))</f>
        <v>0</v>
      </c>
      <c r="BI22" s="203">
        <f t="shared" si="20"/>
        <v>0</v>
      </c>
      <c r="BJ22" s="203">
        <f t="shared" si="20"/>
        <v>0</v>
      </c>
      <c r="BK22" s="203">
        <f t="shared" si="20"/>
        <v>0</v>
      </c>
      <c r="BL22" s="203">
        <f t="shared" si="20"/>
        <v>0</v>
      </c>
      <c r="BM22" s="203">
        <f t="shared" si="20"/>
        <v>0</v>
      </c>
      <c r="BN22" s="203">
        <f t="shared" si="20"/>
        <v>0</v>
      </c>
      <c r="BO22" s="203">
        <f t="shared" si="20"/>
        <v>0</v>
      </c>
      <c r="BP22" s="203">
        <f t="shared" si="20"/>
        <v>0</v>
      </c>
      <c r="BQ22" s="203">
        <f t="shared" si="20"/>
        <v>0</v>
      </c>
      <c r="BR22" s="203">
        <f t="shared" si="20"/>
        <v>0</v>
      </c>
      <c r="BS22" s="203">
        <f t="shared" si="20"/>
        <v>0</v>
      </c>
      <c r="BT22" s="203">
        <f t="shared" si="20"/>
        <v>0</v>
      </c>
      <c r="BU22" s="203">
        <f t="shared" si="20"/>
        <v>0</v>
      </c>
      <c r="BV22" s="203">
        <f t="shared" si="20"/>
        <v>0</v>
      </c>
      <c r="BW22" s="203">
        <f t="shared" si="20"/>
        <v>0</v>
      </c>
      <c r="BX22" s="203">
        <f t="shared" si="20"/>
        <v>0</v>
      </c>
      <c r="BY22" s="203">
        <f t="shared" si="20"/>
        <v>0</v>
      </c>
      <c r="BZ22" s="203">
        <f t="shared" si="20"/>
        <v>0</v>
      </c>
      <c r="CA22" s="203">
        <f t="shared" si="20"/>
        <v>0</v>
      </c>
      <c r="CB22" s="203">
        <f t="shared" si="20"/>
        <v>0</v>
      </c>
      <c r="CC22" s="203">
        <f t="shared" si="20"/>
        <v>0</v>
      </c>
      <c r="CD22" s="203">
        <f t="shared" si="20"/>
        <v>0</v>
      </c>
      <c r="CE22" s="203">
        <f t="shared" si="20"/>
        <v>0</v>
      </c>
      <c r="CF22" s="203">
        <f t="shared" si="20"/>
        <v>0</v>
      </c>
      <c r="CG22" s="203">
        <f t="shared" si="20"/>
        <v>0</v>
      </c>
      <c r="CH22" s="203">
        <f t="shared" si="20"/>
        <v>0</v>
      </c>
      <c r="CI22" s="203">
        <f t="shared" si="20"/>
        <v>0</v>
      </c>
      <c r="CJ22" s="203">
        <f t="shared" si="20"/>
        <v>0</v>
      </c>
      <c r="CK22" s="203">
        <f t="shared" si="20"/>
        <v>0</v>
      </c>
      <c r="CL22" s="203">
        <f t="shared" si="20"/>
        <v>0</v>
      </c>
      <c r="CM22" s="203">
        <f t="shared" si="20"/>
        <v>0</v>
      </c>
      <c r="CN22" s="203">
        <f t="shared" ref="CN22:DS22" si="21">IF(CN3&lt;$W$22,0,IF(($O$47-CM23)&gt;$Y$22,$Y$22,$O$47-CM23))</f>
        <v>0</v>
      </c>
      <c r="CO22" s="203">
        <f t="shared" si="21"/>
        <v>0</v>
      </c>
      <c r="CP22" s="203">
        <f t="shared" si="21"/>
        <v>0</v>
      </c>
      <c r="CQ22" s="203">
        <f t="shared" si="21"/>
        <v>0</v>
      </c>
      <c r="CR22" s="203">
        <f t="shared" si="21"/>
        <v>0</v>
      </c>
      <c r="CS22" s="203">
        <f t="shared" si="21"/>
        <v>0</v>
      </c>
      <c r="CT22" s="203">
        <f t="shared" si="21"/>
        <v>0</v>
      </c>
      <c r="CU22" s="203">
        <f t="shared" si="21"/>
        <v>0</v>
      </c>
      <c r="CV22" s="203">
        <f t="shared" si="21"/>
        <v>0</v>
      </c>
      <c r="CW22" s="203">
        <f t="shared" si="21"/>
        <v>0</v>
      </c>
      <c r="CX22" s="203">
        <f t="shared" si="21"/>
        <v>0</v>
      </c>
      <c r="CY22" s="203">
        <f t="shared" si="21"/>
        <v>0</v>
      </c>
      <c r="CZ22" s="203">
        <f t="shared" si="21"/>
        <v>0</v>
      </c>
      <c r="DA22" s="203">
        <f t="shared" si="21"/>
        <v>0</v>
      </c>
      <c r="DB22" s="203">
        <f t="shared" si="21"/>
        <v>0</v>
      </c>
      <c r="DC22" s="203">
        <f t="shared" si="21"/>
        <v>0</v>
      </c>
      <c r="DD22" s="203">
        <f t="shared" si="21"/>
        <v>0</v>
      </c>
      <c r="DE22" s="203">
        <f t="shared" si="21"/>
        <v>0</v>
      </c>
      <c r="DF22" s="203">
        <f t="shared" si="21"/>
        <v>0</v>
      </c>
      <c r="DG22" s="203">
        <f t="shared" si="21"/>
        <v>0</v>
      </c>
      <c r="DH22" s="203">
        <f t="shared" si="21"/>
        <v>0</v>
      </c>
      <c r="DI22" s="203">
        <f t="shared" si="21"/>
        <v>0</v>
      </c>
      <c r="DJ22" s="203">
        <f t="shared" si="21"/>
        <v>0</v>
      </c>
      <c r="DK22" s="203">
        <f t="shared" si="21"/>
        <v>0</v>
      </c>
      <c r="DL22" s="203">
        <f t="shared" si="21"/>
        <v>0</v>
      </c>
      <c r="DM22" s="203">
        <f t="shared" si="21"/>
        <v>0</v>
      </c>
      <c r="DN22" s="203">
        <f t="shared" si="21"/>
        <v>0</v>
      </c>
      <c r="DO22" s="203">
        <f t="shared" si="21"/>
        <v>0</v>
      </c>
      <c r="DP22" s="203">
        <f t="shared" si="21"/>
        <v>0</v>
      </c>
      <c r="DQ22" s="203">
        <f t="shared" si="21"/>
        <v>0</v>
      </c>
      <c r="DR22" s="203">
        <f t="shared" si="21"/>
        <v>0</v>
      </c>
      <c r="DS22" s="203">
        <f t="shared" si="21"/>
        <v>0</v>
      </c>
      <c r="DT22" s="203">
        <f t="shared" ref="DT22:EQ22" si="22">IF(DT3&lt;$W$22,0,IF(($O$47-DS23)&gt;$Y$22,$Y$22,$O$47-DS23))</f>
        <v>0</v>
      </c>
      <c r="DU22" s="203">
        <f t="shared" si="22"/>
        <v>0</v>
      </c>
      <c r="DV22" s="203">
        <f t="shared" si="22"/>
        <v>0</v>
      </c>
      <c r="DW22" s="203">
        <f t="shared" si="22"/>
        <v>0</v>
      </c>
      <c r="DX22" s="203">
        <f t="shared" si="22"/>
        <v>0</v>
      </c>
      <c r="DY22" s="203">
        <f t="shared" si="22"/>
        <v>0</v>
      </c>
      <c r="DZ22" s="203">
        <f t="shared" si="22"/>
        <v>0</v>
      </c>
      <c r="EA22" s="203">
        <f t="shared" si="22"/>
        <v>0</v>
      </c>
      <c r="EB22" s="203">
        <f t="shared" si="22"/>
        <v>0</v>
      </c>
      <c r="EC22" s="203">
        <f t="shared" si="22"/>
        <v>0</v>
      </c>
      <c r="ED22" s="203">
        <f t="shared" si="22"/>
        <v>0</v>
      </c>
      <c r="EE22" s="203">
        <f t="shared" si="22"/>
        <v>0</v>
      </c>
      <c r="EF22" s="203">
        <f t="shared" si="22"/>
        <v>0</v>
      </c>
      <c r="EG22" s="203">
        <f t="shared" si="22"/>
        <v>0</v>
      </c>
      <c r="EH22" s="203">
        <f t="shared" si="22"/>
        <v>0</v>
      </c>
      <c r="EI22" s="203">
        <f t="shared" si="22"/>
        <v>0</v>
      </c>
      <c r="EJ22" s="203">
        <f t="shared" si="22"/>
        <v>0</v>
      </c>
      <c r="EK22" s="203">
        <f t="shared" si="22"/>
        <v>0</v>
      </c>
      <c r="EL22" s="203">
        <f t="shared" si="22"/>
        <v>0</v>
      </c>
      <c r="EM22" s="203">
        <f t="shared" si="22"/>
        <v>0</v>
      </c>
      <c r="EN22" s="203">
        <f t="shared" si="22"/>
        <v>0</v>
      </c>
      <c r="EO22" s="203">
        <f t="shared" si="22"/>
        <v>0</v>
      </c>
      <c r="EP22" s="203">
        <f t="shared" si="22"/>
        <v>0</v>
      </c>
      <c r="EQ22" s="203">
        <f t="shared" si="22"/>
        <v>0</v>
      </c>
    </row>
    <row r="23" spans="1:147" s="5" customFormat="1">
      <c r="A23" s="241">
        <f>'Rent Roll_RedIQ 2'!A20</f>
        <v>0</v>
      </c>
      <c r="B23" s="708">
        <f>'Rent Roll_RedIQ 2'!D20</f>
        <v>0</v>
      </c>
      <c r="C23" s="718">
        <f>'Rent Roll_RedIQ 2'!G20</f>
        <v>0</v>
      </c>
      <c r="D23" s="1229"/>
      <c r="E23" s="1230"/>
      <c r="F23" s="1230"/>
      <c r="G23" s="1230"/>
      <c r="H23" s="1230"/>
      <c r="I23" s="1230"/>
      <c r="J23" s="1230"/>
      <c r="K23" s="1231"/>
      <c r="L23" s="1231"/>
      <c r="M23" s="1231"/>
      <c r="N23" s="374"/>
      <c r="O23" s="938">
        <f t="shared" si="13"/>
        <v>0</v>
      </c>
      <c r="P23" s="527">
        <f t="shared" si="14"/>
        <v>0</v>
      </c>
      <c r="Q23" s="525">
        <f t="shared" si="15"/>
        <v>0</v>
      </c>
      <c r="R23" s="526">
        <f t="shared" si="16"/>
        <v>0</v>
      </c>
      <c r="S23" s="528">
        <f t="shared" si="17"/>
        <v>0</v>
      </c>
      <c r="T23" s="528">
        <f>IF(O23&gt;0,SUMIF('Rent Roll (MF &amp; Retail)'!$A$5:$A$71,Rehab!A23,'Rent Roll (MF &amp; Retail)'!$K$5:$K$71),0)</f>
        <v>0</v>
      </c>
      <c r="U23" s="528">
        <f t="shared" si="18"/>
        <v>0</v>
      </c>
      <c r="V23" s="585"/>
      <c r="Y23"/>
      <c r="Z23"/>
      <c r="AA23" s="203">
        <f>SUM($AA$22:AA22)</f>
        <v>0</v>
      </c>
      <c r="AB23" s="203">
        <f>SUM($AA$22:AB22)</f>
        <v>0</v>
      </c>
      <c r="AC23" s="203">
        <f>SUM($AA$22:AC22)</f>
        <v>0</v>
      </c>
      <c r="AD23" s="203">
        <f>SUM($AA$22:AD22)</f>
        <v>0</v>
      </c>
      <c r="AE23" s="203">
        <f>SUM($AA$22:AE22)</f>
        <v>0</v>
      </c>
      <c r="AF23" s="203">
        <f>SUM($AA$22:AF22)</f>
        <v>0</v>
      </c>
      <c r="AG23" s="203">
        <f>SUM($AA$22:AG22)</f>
        <v>0</v>
      </c>
      <c r="AH23" s="203">
        <f>SUM($AA$22:AH22)</f>
        <v>0</v>
      </c>
      <c r="AI23" s="203">
        <f>SUM($AA$22:AI22)</f>
        <v>0</v>
      </c>
      <c r="AJ23" s="203">
        <f>SUM($AA$22:AJ22)</f>
        <v>0</v>
      </c>
      <c r="AK23" s="203">
        <f>SUM($AA$22:AK22)</f>
        <v>0</v>
      </c>
      <c r="AL23" s="203">
        <f>SUM($AA$22:AL22)</f>
        <v>0</v>
      </c>
      <c r="AM23" s="203">
        <f>SUM($AA$22:AM22)</f>
        <v>0</v>
      </c>
      <c r="AN23" s="203">
        <f>SUM($AA$22:AN22)</f>
        <v>0</v>
      </c>
      <c r="AO23" s="203">
        <f>SUM($AA$22:AO22)</f>
        <v>0</v>
      </c>
      <c r="AP23" s="203">
        <f>SUM($AA$22:AP22)</f>
        <v>0</v>
      </c>
      <c r="AQ23" s="203">
        <f>SUM($AA$22:AQ22)</f>
        <v>0</v>
      </c>
      <c r="AR23" s="203">
        <f>SUM($AA$22:AR22)</f>
        <v>0</v>
      </c>
      <c r="AS23" s="203">
        <f>SUM($AA$22:AS22)</f>
        <v>0</v>
      </c>
      <c r="AT23" s="203">
        <f>SUM($AA$22:AT22)</f>
        <v>0</v>
      </c>
      <c r="AU23" s="203">
        <f>SUM($AA$22:AU22)</f>
        <v>0</v>
      </c>
      <c r="AV23" s="203">
        <f>SUM($AA$22:AV22)</f>
        <v>0</v>
      </c>
      <c r="AW23" s="203">
        <f>SUM($AA$22:AW22)</f>
        <v>0</v>
      </c>
      <c r="AX23" s="203">
        <f>SUM($AA$22:AX22)</f>
        <v>0</v>
      </c>
      <c r="AY23" s="203">
        <f>SUM($AA$22:AY22)</f>
        <v>0</v>
      </c>
      <c r="AZ23" s="203">
        <f>SUM($AA$22:AZ22)</f>
        <v>0</v>
      </c>
      <c r="BA23" s="203">
        <f>SUM($AA$22:BA22)</f>
        <v>0</v>
      </c>
      <c r="BB23" s="203">
        <f>SUM($AA$22:BB22)</f>
        <v>0</v>
      </c>
      <c r="BC23" s="203">
        <f>SUM($AA$22:BC22)</f>
        <v>0</v>
      </c>
      <c r="BD23" s="203">
        <f>SUM($AA$22:BD22)</f>
        <v>0</v>
      </c>
      <c r="BE23" s="203">
        <f>SUM($AA$22:BE22)</f>
        <v>0</v>
      </c>
      <c r="BF23" s="203">
        <f>SUM($AA$22:BF22)</f>
        <v>0</v>
      </c>
      <c r="BG23" s="203">
        <f>SUM($AA$22:BG22)</f>
        <v>0</v>
      </c>
      <c r="BH23" s="203">
        <f>SUM($AA$22:BH22)</f>
        <v>0</v>
      </c>
      <c r="BI23" s="203">
        <f>SUM($AA$22:BI22)</f>
        <v>0</v>
      </c>
      <c r="BJ23" s="203">
        <f>SUM($AA$22:BJ22)</f>
        <v>0</v>
      </c>
      <c r="BK23" s="203">
        <f>SUM($AA$22:BK22)</f>
        <v>0</v>
      </c>
      <c r="BL23" s="203">
        <f>SUM($AA$22:BL22)</f>
        <v>0</v>
      </c>
      <c r="BM23" s="203">
        <f>SUM($AA$22:BM22)</f>
        <v>0</v>
      </c>
      <c r="BN23" s="203">
        <f>SUM($AA$22:BN22)</f>
        <v>0</v>
      </c>
      <c r="BO23" s="203">
        <f>SUM($AA$22:BO22)</f>
        <v>0</v>
      </c>
      <c r="BP23" s="203">
        <f>SUM($AA$22:BP22)</f>
        <v>0</v>
      </c>
      <c r="BQ23" s="203">
        <f>SUM($AA$22:BQ22)</f>
        <v>0</v>
      </c>
      <c r="BR23" s="203">
        <f>SUM($AA$22:BR22)</f>
        <v>0</v>
      </c>
      <c r="BS23" s="203">
        <f>SUM($AA$22:BS22)</f>
        <v>0</v>
      </c>
      <c r="BT23" s="203">
        <f>SUM($AA$22:BT22)</f>
        <v>0</v>
      </c>
      <c r="BU23" s="203">
        <f>SUM($AA$22:BU22)</f>
        <v>0</v>
      </c>
      <c r="BV23" s="203">
        <f>SUM($AA$22:BV22)</f>
        <v>0</v>
      </c>
      <c r="BW23" s="203">
        <f>SUM($AA$22:BW22)</f>
        <v>0</v>
      </c>
      <c r="BX23" s="203">
        <f>SUM($AA$22:BX22)</f>
        <v>0</v>
      </c>
      <c r="BY23" s="203">
        <f>SUM($AA$22:BY22)</f>
        <v>0</v>
      </c>
      <c r="BZ23" s="203">
        <f>SUM($AA$22:BZ22)</f>
        <v>0</v>
      </c>
      <c r="CA23" s="203">
        <f>SUM($AA$22:CA22)</f>
        <v>0</v>
      </c>
      <c r="CB23" s="203">
        <f>SUM($AA$22:CB22)</f>
        <v>0</v>
      </c>
      <c r="CC23" s="203">
        <f>SUM($AA$22:CC22)</f>
        <v>0</v>
      </c>
      <c r="CD23" s="203">
        <f>SUM($AA$22:CD22)</f>
        <v>0</v>
      </c>
      <c r="CE23" s="203">
        <f>SUM($AA$22:CE22)</f>
        <v>0</v>
      </c>
      <c r="CF23" s="203">
        <f>SUM($AA$22:CF22)</f>
        <v>0</v>
      </c>
      <c r="CG23" s="203">
        <f>SUM($AA$22:CG22)</f>
        <v>0</v>
      </c>
      <c r="CH23" s="203">
        <f>SUM($AA$22:CH22)</f>
        <v>0</v>
      </c>
      <c r="CI23" s="203">
        <f>SUM($AA$22:CI22)</f>
        <v>0</v>
      </c>
      <c r="CJ23" s="203">
        <f>SUM($AA$22:CJ22)</f>
        <v>0</v>
      </c>
      <c r="CK23" s="203">
        <f>SUM($AA$22:CK22)</f>
        <v>0</v>
      </c>
      <c r="CL23" s="203">
        <f>SUM($AA$22:CL22)</f>
        <v>0</v>
      </c>
      <c r="CM23" s="203">
        <f>SUM($AA$22:CM22)</f>
        <v>0</v>
      </c>
      <c r="CN23" s="203">
        <f>SUM($AA$22:CN22)</f>
        <v>0</v>
      </c>
      <c r="CO23" s="203">
        <f>SUM($AA$22:CO22)</f>
        <v>0</v>
      </c>
      <c r="CP23" s="203">
        <f>SUM($AA$22:CP22)</f>
        <v>0</v>
      </c>
      <c r="CQ23" s="203">
        <f>SUM($AA$22:CQ22)</f>
        <v>0</v>
      </c>
      <c r="CR23" s="203">
        <f>SUM($AA$22:CR22)</f>
        <v>0</v>
      </c>
      <c r="CS23" s="203">
        <f>SUM($AA$22:CS22)</f>
        <v>0</v>
      </c>
      <c r="CT23" s="203">
        <f>SUM($AA$22:CT22)</f>
        <v>0</v>
      </c>
      <c r="CU23" s="203">
        <f>SUM($AA$22:CU22)</f>
        <v>0</v>
      </c>
      <c r="CV23" s="203">
        <f>SUM($AA$22:CV22)</f>
        <v>0</v>
      </c>
      <c r="CW23" s="203">
        <f>SUM($AA$22:CW22)</f>
        <v>0</v>
      </c>
      <c r="CX23" s="203">
        <f>SUM($AA$22:CX22)</f>
        <v>0</v>
      </c>
      <c r="CY23" s="203">
        <f>SUM($AA$22:CY22)</f>
        <v>0</v>
      </c>
      <c r="CZ23" s="203">
        <f>SUM($AA$22:CZ22)</f>
        <v>0</v>
      </c>
      <c r="DA23" s="203">
        <f>SUM($AA$22:DA22)</f>
        <v>0</v>
      </c>
      <c r="DB23" s="203">
        <f>SUM($AA$22:DB22)</f>
        <v>0</v>
      </c>
      <c r="DC23" s="203">
        <f>SUM($AA$22:DC22)</f>
        <v>0</v>
      </c>
      <c r="DD23" s="203">
        <f>SUM($AA$22:DD22)</f>
        <v>0</v>
      </c>
      <c r="DE23" s="203">
        <f>SUM($AA$22:DE22)</f>
        <v>0</v>
      </c>
      <c r="DF23" s="203">
        <f>SUM($AA$22:DF22)</f>
        <v>0</v>
      </c>
      <c r="DG23" s="203">
        <f>SUM($AA$22:DG22)</f>
        <v>0</v>
      </c>
      <c r="DH23" s="203">
        <f>SUM($AA$22:DH22)</f>
        <v>0</v>
      </c>
      <c r="DI23" s="203">
        <f>SUM($AA$22:DI22)</f>
        <v>0</v>
      </c>
      <c r="DJ23" s="203">
        <f>SUM($AA$22:DJ22)</f>
        <v>0</v>
      </c>
      <c r="DK23" s="203">
        <f>SUM($AA$22:DK22)</f>
        <v>0</v>
      </c>
      <c r="DL23" s="203">
        <f>SUM($AA$22:DL22)</f>
        <v>0</v>
      </c>
      <c r="DM23" s="203">
        <f>SUM($AA$22:DM22)</f>
        <v>0</v>
      </c>
      <c r="DN23" s="203">
        <f>SUM($AA$22:DN22)</f>
        <v>0</v>
      </c>
      <c r="DO23" s="203">
        <f>SUM($AA$22:DO22)</f>
        <v>0</v>
      </c>
      <c r="DP23" s="203">
        <f>SUM($AA$22:DP22)</f>
        <v>0</v>
      </c>
      <c r="DQ23" s="203">
        <f>SUM($AA$22:DQ22)</f>
        <v>0</v>
      </c>
      <c r="DR23" s="203">
        <f>SUM($AA$22:DR22)</f>
        <v>0</v>
      </c>
      <c r="DS23" s="203">
        <f>SUM($AA$22:DS22)</f>
        <v>0</v>
      </c>
      <c r="DT23" s="203">
        <f>SUM($AA$22:DT22)</f>
        <v>0</v>
      </c>
      <c r="DU23" s="203">
        <f>SUM($AA$22:DU22)</f>
        <v>0</v>
      </c>
      <c r="DV23" s="203">
        <f>SUM($AA$22:DV22)</f>
        <v>0</v>
      </c>
      <c r="DW23" s="203">
        <f>SUM($AA$22:DW22)</f>
        <v>0</v>
      </c>
      <c r="DX23" s="203">
        <f>SUM($AA$22:DX22)</f>
        <v>0</v>
      </c>
      <c r="DY23" s="203">
        <f>SUM($AA$22:DY22)</f>
        <v>0</v>
      </c>
      <c r="DZ23" s="203">
        <f>SUM($AA$22:DZ22)</f>
        <v>0</v>
      </c>
      <c r="EA23" s="203">
        <f>SUM($AA$22:EA22)</f>
        <v>0</v>
      </c>
      <c r="EB23" s="203">
        <f>SUM($AA$22:EB22)</f>
        <v>0</v>
      </c>
      <c r="EC23" s="203">
        <f>SUM($AA$22:EC22)</f>
        <v>0</v>
      </c>
      <c r="ED23" s="203">
        <f>SUM($AA$22:ED22)</f>
        <v>0</v>
      </c>
      <c r="EE23" s="203">
        <f>SUM($AA$22:EE22)</f>
        <v>0</v>
      </c>
      <c r="EF23" s="203">
        <f>SUM($AA$22:EF22)</f>
        <v>0</v>
      </c>
      <c r="EG23" s="203">
        <f>SUM($AA$22:EG22)</f>
        <v>0</v>
      </c>
      <c r="EH23" s="203">
        <f>SUM($AA$22:EH22)</f>
        <v>0</v>
      </c>
      <c r="EI23" s="203">
        <f>SUM($AA$22:EI22)</f>
        <v>0</v>
      </c>
      <c r="EJ23" s="203">
        <f>SUM($AA$22:EJ22)</f>
        <v>0</v>
      </c>
      <c r="EK23" s="203">
        <f>SUM($AA$22:EK22)</f>
        <v>0</v>
      </c>
      <c r="EL23" s="203">
        <f>SUM($AA$22:EL22)</f>
        <v>0</v>
      </c>
      <c r="EM23" s="203">
        <f>SUM($AA$22:EM22)</f>
        <v>0</v>
      </c>
      <c r="EN23" s="203">
        <f>SUM($AA$22:EN22)</f>
        <v>0</v>
      </c>
      <c r="EO23" s="203">
        <f>SUM($AA$22:EO22)</f>
        <v>0</v>
      </c>
      <c r="EP23" s="203">
        <f>SUM($AA$22:EP22)</f>
        <v>0</v>
      </c>
      <c r="EQ23" s="203">
        <f>SUM($AA$22:EQ22)</f>
        <v>0</v>
      </c>
    </row>
    <row r="24" spans="1:147" s="5" customFormat="1">
      <c r="A24" s="241">
        <f>'Rent Roll_RedIQ 2'!A21</f>
        <v>0</v>
      </c>
      <c r="B24" s="708">
        <f>'Rent Roll_RedIQ 2'!D21</f>
        <v>0</v>
      </c>
      <c r="C24" s="718">
        <f>'Rent Roll_RedIQ 2'!G21</f>
        <v>0</v>
      </c>
      <c r="D24" s="1229"/>
      <c r="E24" s="1230"/>
      <c r="F24" s="1230"/>
      <c r="G24" s="1230"/>
      <c r="H24" s="1230"/>
      <c r="I24" s="1230"/>
      <c r="J24" s="1230"/>
      <c r="K24" s="1231"/>
      <c r="L24" s="1231"/>
      <c r="M24" s="1231"/>
      <c r="N24" s="374"/>
      <c r="O24" s="938">
        <f t="shared" si="13"/>
        <v>0</v>
      </c>
      <c r="P24" s="527">
        <f t="shared" si="14"/>
        <v>0</v>
      </c>
      <c r="Q24" s="525">
        <f t="shared" si="15"/>
        <v>0</v>
      </c>
      <c r="R24" s="526">
        <f t="shared" si="16"/>
        <v>0</v>
      </c>
      <c r="S24" s="528">
        <f t="shared" si="17"/>
        <v>0</v>
      </c>
      <c r="T24" s="528">
        <f>IF(O24&gt;0,SUMIF('Rent Roll (MF &amp; Retail)'!$A$5:$A$71,Rehab!A24,'Rent Roll (MF &amp; Retail)'!$K$5:$K$71),0)</f>
        <v>0</v>
      </c>
      <c r="U24" s="528">
        <f t="shared" si="18"/>
        <v>0</v>
      </c>
      <c r="V24" s="585"/>
      <c r="Y24"/>
      <c r="Z24"/>
    </row>
    <row r="25" spans="1:147" s="5" customFormat="1">
      <c r="A25" s="241">
        <f>'Rent Roll_RedIQ 2'!A22</f>
        <v>0</v>
      </c>
      <c r="B25" s="708">
        <f>'Rent Roll_RedIQ 2'!D22</f>
        <v>0</v>
      </c>
      <c r="C25" s="718">
        <f>'Rent Roll_RedIQ 2'!G22</f>
        <v>0</v>
      </c>
      <c r="D25" s="1229"/>
      <c r="E25" s="1230"/>
      <c r="F25" s="1230"/>
      <c r="G25" s="1230"/>
      <c r="H25" s="1230"/>
      <c r="I25" s="1230"/>
      <c r="J25" s="1230"/>
      <c r="K25" s="1231"/>
      <c r="L25" s="1231"/>
      <c r="M25" s="1231"/>
      <c r="N25" s="374"/>
      <c r="O25" s="938">
        <f t="shared" si="13"/>
        <v>0</v>
      </c>
      <c r="P25" s="527">
        <f t="shared" si="14"/>
        <v>0</v>
      </c>
      <c r="Q25" s="525">
        <f t="shared" si="15"/>
        <v>0</v>
      </c>
      <c r="R25" s="526">
        <f t="shared" si="16"/>
        <v>0</v>
      </c>
      <c r="S25" s="528">
        <f t="shared" si="17"/>
        <v>0</v>
      </c>
      <c r="T25" s="528">
        <f>IF(O25&gt;0,SUMIF('Rent Roll (MF &amp; Retail)'!$A$5:$A$71,Rehab!A25,'Rent Roll (MF &amp; Retail)'!$K$5:$K$71),0)</f>
        <v>0</v>
      </c>
      <c r="U25" s="528">
        <f t="shared" si="18"/>
        <v>0</v>
      </c>
      <c r="V25" s="585"/>
      <c r="W25" s="37" t="s">
        <v>670</v>
      </c>
      <c r="X25" s="37"/>
      <c r="Y25"/>
      <c r="Z25"/>
      <c r="AA25" s="388"/>
      <c r="AB25" s="388"/>
      <c r="AC25" s="388"/>
      <c r="AD25" s="388"/>
      <c r="AE25" s="388"/>
      <c r="AF25" s="388"/>
      <c r="AG25" s="388"/>
      <c r="AH25" s="388"/>
      <c r="AI25" s="388"/>
      <c r="AJ25" s="388"/>
      <c r="AK25" s="388"/>
      <c r="AL25" s="388"/>
      <c r="AM25" s="388"/>
      <c r="AN25" s="388"/>
      <c r="AO25" s="388"/>
      <c r="AP25" s="388"/>
      <c r="AQ25" s="388"/>
      <c r="AR25" s="388"/>
      <c r="AS25" s="388"/>
      <c r="AT25" s="388"/>
      <c r="AU25" s="388"/>
      <c r="AV25" s="388"/>
      <c r="AW25" s="388"/>
      <c r="AX25" s="388"/>
      <c r="AY25" s="388"/>
      <c r="AZ25" s="388"/>
    </row>
    <row r="26" spans="1:147" s="5" customFormat="1">
      <c r="A26" s="241">
        <f>'Rent Roll_RedIQ 2'!A23</f>
        <v>0</v>
      </c>
      <c r="B26" s="708">
        <f>'Rent Roll_RedIQ 2'!D23</f>
        <v>0</v>
      </c>
      <c r="C26" s="718">
        <f>'Rent Roll_RedIQ 2'!G23</f>
        <v>0</v>
      </c>
      <c r="D26" s="1229"/>
      <c r="E26" s="1230"/>
      <c r="F26" s="1230"/>
      <c r="G26" s="1230"/>
      <c r="H26" s="1230"/>
      <c r="I26" s="1230"/>
      <c r="J26" s="1230"/>
      <c r="K26" s="1231"/>
      <c r="L26" s="1231"/>
      <c r="M26" s="1231"/>
      <c r="N26" s="374"/>
      <c r="O26" s="938">
        <f t="shared" si="13"/>
        <v>0</v>
      </c>
      <c r="P26" s="527">
        <f t="shared" si="14"/>
        <v>0</v>
      </c>
      <c r="Q26" s="525">
        <f t="shared" si="15"/>
        <v>0</v>
      </c>
      <c r="R26" s="526">
        <f t="shared" si="16"/>
        <v>0</v>
      </c>
      <c r="S26" s="528">
        <f t="shared" si="17"/>
        <v>0</v>
      </c>
      <c r="T26" s="528">
        <f>IF(O26&gt;0,SUMIF('Rent Roll (MF &amp; Retail)'!$A$5:$A$71,Rehab!A26,'Rent Roll (MF &amp; Retail)'!$K$5:$K$71),0)</f>
        <v>0</v>
      </c>
      <c r="U26" s="528">
        <f t="shared" si="18"/>
        <v>0</v>
      </c>
      <c r="V26" s="585"/>
      <c r="W26" s="3"/>
      <c r="X26" s="3" t="s">
        <v>499</v>
      </c>
      <c r="Y26" s="3"/>
      <c r="Z26" s="3" t="s">
        <v>365</v>
      </c>
    </row>
    <row r="27" spans="1:147" s="5" customFormat="1">
      <c r="A27" s="241">
        <f>'Rent Roll_RedIQ 2'!A24</f>
        <v>0</v>
      </c>
      <c r="B27" s="708">
        <f>'Rent Roll_RedIQ 2'!D24</f>
        <v>0</v>
      </c>
      <c r="C27" s="718">
        <f>'Rent Roll_RedIQ 2'!G24</f>
        <v>0</v>
      </c>
      <c r="D27" s="1229"/>
      <c r="E27" s="1231"/>
      <c r="F27" s="1230"/>
      <c r="G27" s="1231"/>
      <c r="H27" s="1230"/>
      <c r="I27" s="1231"/>
      <c r="J27" s="1231"/>
      <c r="K27" s="1231"/>
      <c r="L27" s="1231"/>
      <c r="M27" s="1231"/>
      <c r="N27" s="374"/>
      <c r="O27" s="938">
        <f t="shared" si="13"/>
        <v>0</v>
      </c>
      <c r="P27" s="527">
        <f t="shared" si="14"/>
        <v>0</v>
      </c>
      <c r="Q27" s="525">
        <f t="shared" si="15"/>
        <v>0</v>
      </c>
      <c r="R27" s="526">
        <f t="shared" si="16"/>
        <v>0</v>
      </c>
      <c r="S27" s="528">
        <f t="shared" si="17"/>
        <v>0</v>
      </c>
      <c r="T27" s="528">
        <f>IF(O27&gt;0,SUMIF('Rent Roll (MF &amp; Retail)'!$A$5:$A$71,Rehab!A27,'Rent Roll (MF &amp; Retail)'!$K$5:$K$71),0)</f>
        <v>0</v>
      </c>
      <c r="U27" s="528">
        <f t="shared" si="18"/>
        <v>0</v>
      </c>
      <c r="V27" s="585"/>
      <c r="W27" s="210"/>
      <c r="X27" s="210" t="s">
        <v>671</v>
      </c>
      <c r="Y27" s="210"/>
      <c r="Z27" s="210" t="s">
        <v>349</v>
      </c>
    </row>
    <row r="28" spans="1:147" s="5" customFormat="1">
      <c r="A28" s="241">
        <f>'Rent Roll_RedIQ 2'!A25</f>
        <v>0</v>
      </c>
      <c r="B28" s="708">
        <f>'Rent Roll_RedIQ 2'!D25</f>
        <v>0</v>
      </c>
      <c r="C28" s="718">
        <f>'Rent Roll_RedIQ 2'!G25</f>
        <v>0</v>
      </c>
      <c r="D28" s="1229"/>
      <c r="E28" s="1230"/>
      <c r="F28" s="1230"/>
      <c r="G28" s="1231"/>
      <c r="H28" s="1231"/>
      <c r="I28" s="1231"/>
      <c r="J28" s="1231"/>
      <c r="K28" s="1231"/>
      <c r="L28" s="1231"/>
      <c r="M28" s="1231"/>
      <c r="N28" s="374"/>
      <c r="O28" s="938">
        <f t="shared" si="13"/>
        <v>0</v>
      </c>
      <c r="P28" s="527">
        <f t="shared" si="14"/>
        <v>0</v>
      </c>
      <c r="Q28" s="525">
        <f t="shared" si="15"/>
        <v>0</v>
      </c>
      <c r="R28" s="526">
        <f t="shared" si="16"/>
        <v>0</v>
      </c>
      <c r="S28" s="528">
        <f t="shared" si="17"/>
        <v>0</v>
      </c>
      <c r="T28" s="528">
        <f>IF(O28&gt;0,SUMIF('Rent Roll (MF &amp; Retail)'!$A$5:$A$71,Rehab!A28,'Rent Roll (MF &amp; Retail)'!$K$5:$K$71),0)</f>
        <v>0</v>
      </c>
      <c r="U28" s="528">
        <f t="shared" si="18"/>
        <v>0</v>
      </c>
      <c r="V28" s="585"/>
      <c r="W28" s="1748"/>
      <c r="X28" s="1747">
        <f>MAX(AA29:EQ29)</f>
        <v>10</v>
      </c>
      <c r="Y28" s="1748"/>
      <c r="Z28" s="1746">
        <f>INDEX(AA3:EP29,1,MATCH(X28,AA29:EQ29,0))</f>
        <v>3</v>
      </c>
      <c r="AA28" s="1178"/>
      <c r="AB28" s="1178">
        <v>5</v>
      </c>
      <c r="AC28" s="1178">
        <v>5</v>
      </c>
      <c r="AD28" s="1178"/>
      <c r="AE28" s="1178"/>
      <c r="AF28" s="1178"/>
      <c r="AG28" s="1178"/>
      <c r="AH28" s="1178"/>
      <c r="AI28" s="1178"/>
      <c r="AJ28" s="1178"/>
      <c r="AK28" s="1178"/>
      <c r="AL28" s="1178"/>
      <c r="AM28" s="1178"/>
      <c r="AN28" s="1178"/>
      <c r="AO28" s="1178"/>
      <c r="AP28" s="1178"/>
      <c r="AQ28" s="1178"/>
      <c r="AR28" s="1178"/>
      <c r="AS28" s="1178"/>
      <c r="AT28" s="1178"/>
      <c r="AU28" s="1178"/>
      <c r="AV28" s="1178"/>
      <c r="AW28" s="1178"/>
      <c r="AX28" s="1178"/>
      <c r="AY28" s="1178"/>
      <c r="AZ28" s="1178"/>
      <c r="BA28" s="1178"/>
      <c r="BB28" s="1178"/>
      <c r="BC28" s="1178"/>
      <c r="BD28" s="1178"/>
      <c r="BE28" s="1178"/>
      <c r="BF28" s="1178"/>
      <c r="BG28" s="1178"/>
      <c r="BH28" s="1178"/>
      <c r="BI28" s="1178"/>
      <c r="BJ28" s="1178"/>
      <c r="BK28" s="1178"/>
      <c r="BL28" s="1178"/>
      <c r="BM28" s="1178"/>
      <c r="BN28" s="1178"/>
      <c r="BO28" s="1178"/>
      <c r="BP28" s="1178"/>
      <c r="BQ28" s="1178"/>
      <c r="BR28" s="1178"/>
      <c r="BS28" s="1178"/>
      <c r="BT28" s="1178"/>
      <c r="BU28" s="1178"/>
      <c r="BV28" s="1178"/>
      <c r="BW28" s="1178"/>
      <c r="BX28" s="1178"/>
      <c r="BY28" s="1178"/>
      <c r="BZ28" s="1178"/>
      <c r="CA28" s="1178"/>
      <c r="CB28" s="1178"/>
      <c r="CC28" s="1178"/>
      <c r="CD28" s="1178"/>
      <c r="CE28" s="1178"/>
      <c r="CF28" s="1178"/>
      <c r="CG28" s="1178"/>
      <c r="CH28" s="1178"/>
      <c r="CI28" s="1178"/>
      <c r="CJ28" s="1178"/>
      <c r="CK28" s="1178"/>
      <c r="CL28" s="1178"/>
      <c r="CM28" s="1178"/>
      <c r="CN28" s="1178"/>
      <c r="CO28" s="1178"/>
      <c r="CP28" s="1178"/>
      <c r="CQ28" s="1178"/>
      <c r="CR28" s="1178"/>
      <c r="CS28" s="1178"/>
      <c r="CT28" s="1178"/>
      <c r="CU28" s="1178"/>
      <c r="CV28" s="1178"/>
      <c r="CW28" s="1178"/>
      <c r="CX28" s="1178"/>
      <c r="CY28" s="1178"/>
      <c r="CZ28" s="1178"/>
      <c r="DA28" s="1178"/>
      <c r="DB28" s="1178"/>
      <c r="DC28" s="1178"/>
      <c r="DD28" s="1178"/>
      <c r="DE28" s="1178"/>
      <c r="DF28" s="1178"/>
      <c r="DG28" s="1178"/>
      <c r="DH28" s="1178"/>
      <c r="DI28" s="1178"/>
      <c r="DJ28" s="1178"/>
      <c r="DK28" s="1178"/>
      <c r="DL28" s="1178"/>
      <c r="DM28" s="1178"/>
      <c r="DN28" s="1178"/>
      <c r="DO28" s="1178"/>
      <c r="DP28" s="1178"/>
      <c r="DQ28" s="1178"/>
      <c r="DR28" s="1178"/>
      <c r="DS28" s="1178"/>
      <c r="DT28" s="1178"/>
      <c r="DU28" s="1178"/>
      <c r="DV28" s="1178"/>
      <c r="DW28" s="1178"/>
      <c r="DX28" s="1178"/>
      <c r="DY28" s="1178"/>
      <c r="DZ28" s="1178"/>
      <c r="EA28" s="1178"/>
      <c r="EB28" s="1178"/>
      <c r="EC28" s="1178"/>
      <c r="ED28" s="1178"/>
      <c r="EE28" s="1178"/>
      <c r="EF28" s="1178"/>
      <c r="EG28" s="1178"/>
      <c r="EH28" s="1178"/>
      <c r="EI28" s="1178"/>
      <c r="EJ28" s="1178"/>
      <c r="EK28" s="1178"/>
      <c r="EL28" s="1178"/>
      <c r="EM28" s="1178"/>
      <c r="EN28" s="1178"/>
      <c r="EO28" s="1178"/>
      <c r="EP28" s="1178"/>
      <c r="EQ28" s="1178"/>
    </row>
    <row r="29" spans="1:147" s="5" customFormat="1">
      <c r="A29" s="241">
        <f>'Rent Roll_RedIQ 2'!A26</f>
        <v>0</v>
      </c>
      <c r="B29" s="708">
        <f>'Rent Roll_RedIQ 2'!D26</f>
        <v>0</v>
      </c>
      <c r="C29" s="718">
        <f>'Rent Roll_RedIQ 2'!G26</f>
        <v>0</v>
      </c>
      <c r="D29" s="1229"/>
      <c r="E29" s="1230"/>
      <c r="F29" s="1230"/>
      <c r="G29" s="1231"/>
      <c r="H29" s="1231"/>
      <c r="I29" s="1231"/>
      <c r="J29" s="1231"/>
      <c r="K29" s="1231"/>
      <c r="L29" s="1231"/>
      <c r="M29" s="1231"/>
      <c r="N29" s="374"/>
      <c r="O29" s="938">
        <f t="shared" si="13"/>
        <v>0</v>
      </c>
      <c r="P29" s="527">
        <f t="shared" si="14"/>
        <v>0</v>
      </c>
      <c r="Q29" s="525">
        <f t="shared" si="15"/>
        <v>0</v>
      </c>
      <c r="R29" s="526">
        <f t="shared" si="16"/>
        <v>0</v>
      </c>
      <c r="S29" s="528">
        <f t="shared" si="17"/>
        <v>0</v>
      </c>
      <c r="T29" s="528">
        <f>IF(O29&gt;0,SUMIF('Rent Roll (MF &amp; Retail)'!$A$5:$A$71,Rehab!A29,'Rent Roll (MF &amp; Retail)'!$K$5:$K$71),0)</f>
        <v>0</v>
      </c>
      <c r="U29" s="528">
        <f t="shared" si="18"/>
        <v>0</v>
      </c>
      <c r="V29" s="585"/>
      <c r="Y29"/>
      <c r="Z29"/>
      <c r="AA29" s="203">
        <f>SUM($AA$28:AA28)</f>
        <v>0</v>
      </c>
      <c r="AB29" s="203">
        <f>SUM($AA$28:AB28)</f>
        <v>5</v>
      </c>
      <c r="AC29" s="203">
        <f>SUM($AA$28:AC28)</f>
        <v>10</v>
      </c>
      <c r="AD29" s="203">
        <f>SUM($AA$28:AD28)</f>
        <v>10</v>
      </c>
      <c r="AE29" s="203">
        <f>SUM($AA$28:AE28)</f>
        <v>10</v>
      </c>
      <c r="AF29" s="203">
        <f>SUM($AA$28:AF28)</f>
        <v>10</v>
      </c>
      <c r="AG29" s="203">
        <f>SUM($AA$28:AG28)</f>
        <v>10</v>
      </c>
      <c r="AH29" s="203">
        <f>SUM($AA$28:AH28)</f>
        <v>10</v>
      </c>
      <c r="AI29" s="203">
        <f>SUM($AA$28:AI28)</f>
        <v>10</v>
      </c>
      <c r="AJ29" s="203">
        <f>SUM($AA$28:AJ28)</f>
        <v>10</v>
      </c>
      <c r="AK29" s="203">
        <f>SUM($AA$28:AK28)</f>
        <v>10</v>
      </c>
      <c r="AL29" s="203">
        <f>SUM($AA$28:AL28)</f>
        <v>10</v>
      </c>
      <c r="AM29" s="203">
        <f>SUM($AA$28:AM28)</f>
        <v>10</v>
      </c>
      <c r="AN29" s="203">
        <f>SUM($AA$28:AN28)</f>
        <v>10</v>
      </c>
      <c r="AO29" s="203">
        <f>SUM($AA$28:AO28)</f>
        <v>10</v>
      </c>
      <c r="AP29" s="203">
        <f>SUM($AA$28:AP28)</f>
        <v>10</v>
      </c>
      <c r="AQ29" s="203">
        <f>SUM($AA$28:AQ28)</f>
        <v>10</v>
      </c>
      <c r="AR29" s="203">
        <f>SUM($AA$28:AR28)</f>
        <v>10</v>
      </c>
      <c r="AS29" s="203">
        <f>SUM($AA$28:AS28)</f>
        <v>10</v>
      </c>
      <c r="AT29" s="203">
        <f>SUM($AA$28:AT28)</f>
        <v>10</v>
      </c>
      <c r="AU29" s="203">
        <f>SUM($AA$28:AU28)</f>
        <v>10</v>
      </c>
      <c r="AV29" s="203">
        <f>SUM($AA$28:AV28)</f>
        <v>10</v>
      </c>
      <c r="AW29" s="203">
        <f>SUM($AA$28:AW28)</f>
        <v>10</v>
      </c>
      <c r="AX29" s="203">
        <f>SUM($AA$28:AX28)</f>
        <v>10</v>
      </c>
      <c r="AY29" s="203">
        <f>SUM($AA$28:AY28)</f>
        <v>10</v>
      </c>
      <c r="AZ29" s="203">
        <f>SUM($AA$28:AZ28)</f>
        <v>10</v>
      </c>
      <c r="BA29" s="203">
        <f>SUM($AA$28:BA28)</f>
        <v>10</v>
      </c>
      <c r="BB29" s="203">
        <f>SUM($AA$28:BB28)</f>
        <v>10</v>
      </c>
      <c r="BC29" s="203">
        <f>SUM($AA$28:BC28)</f>
        <v>10</v>
      </c>
      <c r="BD29" s="203">
        <f>SUM($AA$28:BD28)</f>
        <v>10</v>
      </c>
      <c r="BE29" s="203">
        <f>SUM($AA$28:BE28)</f>
        <v>10</v>
      </c>
      <c r="BF29" s="203">
        <f>SUM($AA$28:BF28)</f>
        <v>10</v>
      </c>
      <c r="BG29" s="203">
        <f>SUM($AA$28:BG28)</f>
        <v>10</v>
      </c>
      <c r="BH29" s="203">
        <f>SUM($AA$28:BH28)</f>
        <v>10</v>
      </c>
      <c r="BI29" s="203">
        <f>SUM($AA$28:BI28)</f>
        <v>10</v>
      </c>
      <c r="BJ29" s="203">
        <f>SUM($AA$28:BJ28)</f>
        <v>10</v>
      </c>
      <c r="BK29" s="203">
        <f>SUM($AA$28:BK28)</f>
        <v>10</v>
      </c>
      <c r="BL29" s="203">
        <f>SUM($AA$28:BL28)</f>
        <v>10</v>
      </c>
      <c r="BM29" s="203">
        <f>SUM($AA$28:BM28)</f>
        <v>10</v>
      </c>
      <c r="BN29" s="203">
        <f>SUM($AA$28:BN28)</f>
        <v>10</v>
      </c>
      <c r="BO29" s="203">
        <f>SUM($AA$28:BO28)</f>
        <v>10</v>
      </c>
      <c r="BP29" s="203">
        <f>SUM($AA$28:BP28)</f>
        <v>10</v>
      </c>
      <c r="BQ29" s="203">
        <f>SUM($AA$28:BQ28)</f>
        <v>10</v>
      </c>
      <c r="BR29" s="203">
        <f>SUM($AA$28:BR28)</f>
        <v>10</v>
      </c>
      <c r="BS29" s="203">
        <f>SUM($AA$28:BS28)</f>
        <v>10</v>
      </c>
      <c r="BT29" s="203">
        <f>SUM($AA$28:BT28)</f>
        <v>10</v>
      </c>
      <c r="BU29" s="203">
        <f>SUM($AA$28:BU28)</f>
        <v>10</v>
      </c>
      <c r="BV29" s="203">
        <f>SUM($AA$28:BV28)</f>
        <v>10</v>
      </c>
      <c r="BW29" s="203">
        <f>SUM($AA$28:BW28)</f>
        <v>10</v>
      </c>
      <c r="BX29" s="203">
        <f>SUM($AA$28:BX28)</f>
        <v>10</v>
      </c>
      <c r="BY29" s="203">
        <f>SUM($AA$28:BY28)</f>
        <v>10</v>
      </c>
      <c r="BZ29" s="203">
        <f>SUM($AA$28:BZ28)</f>
        <v>10</v>
      </c>
      <c r="CA29" s="203">
        <f>SUM($AA$28:CA28)</f>
        <v>10</v>
      </c>
      <c r="CB29" s="203">
        <f>SUM($AA$28:CB28)</f>
        <v>10</v>
      </c>
      <c r="CC29" s="203">
        <f>SUM($AA$28:CC28)</f>
        <v>10</v>
      </c>
      <c r="CD29" s="203">
        <f>SUM($AA$28:CD28)</f>
        <v>10</v>
      </c>
      <c r="CE29" s="203">
        <f>SUM($AA$28:CE28)</f>
        <v>10</v>
      </c>
      <c r="CF29" s="203">
        <f>SUM($AA$28:CF28)</f>
        <v>10</v>
      </c>
      <c r="CG29" s="203">
        <f>SUM($AA$28:CG28)</f>
        <v>10</v>
      </c>
      <c r="CH29" s="203">
        <f>SUM($AA$28:CH28)</f>
        <v>10</v>
      </c>
      <c r="CI29" s="203">
        <f>SUM($AA$28:CI28)</f>
        <v>10</v>
      </c>
      <c r="CJ29" s="203">
        <f>SUM($AA$28:CJ28)</f>
        <v>10</v>
      </c>
      <c r="CK29" s="203">
        <f>SUM($AA$28:CK28)</f>
        <v>10</v>
      </c>
      <c r="CL29" s="203">
        <f>SUM($AA$28:CL28)</f>
        <v>10</v>
      </c>
      <c r="CM29" s="203">
        <f>SUM($AA$28:CM28)</f>
        <v>10</v>
      </c>
      <c r="CN29" s="203">
        <f>SUM($AA$28:CN28)</f>
        <v>10</v>
      </c>
      <c r="CO29" s="203">
        <f>SUM($AA$28:CO28)</f>
        <v>10</v>
      </c>
      <c r="CP29" s="203">
        <f>SUM($AA$28:CP28)</f>
        <v>10</v>
      </c>
      <c r="CQ29" s="203">
        <f>SUM($AA$28:CQ28)</f>
        <v>10</v>
      </c>
      <c r="CR29" s="203">
        <f>SUM($AA$28:CR28)</f>
        <v>10</v>
      </c>
      <c r="CS29" s="203">
        <f>SUM($AA$28:CS28)</f>
        <v>10</v>
      </c>
      <c r="CT29" s="203">
        <f>SUM($AA$28:CT28)</f>
        <v>10</v>
      </c>
      <c r="CU29" s="203">
        <f>SUM($AA$28:CU28)</f>
        <v>10</v>
      </c>
      <c r="CV29" s="203">
        <f>SUM($AA$28:CV28)</f>
        <v>10</v>
      </c>
      <c r="CW29" s="203">
        <f>SUM($AA$28:CW28)</f>
        <v>10</v>
      </c>
      <c r="CX29" s="203">
        <f>SUM($AA$28:CX28)</f>
        <v>10</v>
      </c>
      <c r="CY29" s="203">
        <f>SUM($AA$28:CY28)</f>
        <v>10</v>
      </c>
      <c r="CZ29" s="203">
        <f>SUM($AA$28:CZ28)</f>
        <v>10</v>
      </c>
      <c r="DA29" s="203">
        <f>SUM($AA$28:DA28)</f>
        <v>10</v>
      </c>
      <c r="DB29" s="203">
        <f>SUM($AA$28:DB28)</f>
        <v>10</v>
      </c>
      <c r="DC29" s="203">
        <f>SUM($AA$28:DC28)</f>
        <v>10</v>
      </c>
      <c r="DD29" s="203">
        <f>SUM($AA$28:DD28)</f>
        <v>10</v>
      </c>
      <c r="DE29" s="203">
        <f>SUM($AA$28:DE28)</f>
        <v>10</v>
      </c>
      <c r="DF29" s="203">
        <f>SUM($AA$28:DF28)</f>
        <v>10</v>
      </c>
      <c r="DG29" s="203">
        <f>SUM($AA$28:DG28)</f>
        <v>10</v>
      </c>
      <c r="DH29" s="203">
        <f>SUM($AA$28:DH28)</f>
        <v>10</v>
      </c>
      <c r="DI29" s="203">
        <f>SUM($AA$28:DI28)</f>
        <v>10</v>
      </c>
      <c r="DJ29" s="203">
        <f>SUM($AA$28:DJ28)</f>
        <v>10</v>
      </c>
      <c r="DK29" s="203">
        <f>SUM($AA$28:DK28)</f>
        <v>10</v>
      </c>
      <c r="DL29" s="203">
        <f>SUM($AA$28:DL28)</f>
        <v>10</v>
      </c>
      <c r="DM29" s="203">
        <f>SUM($AA$28:DM28)</f>
        <v>10</v>
      </c>
      <c r="DN29" s="203">
        <f>SUM($AA$28:DN28)</f>
        <v>10</v>
      </c>
      <c r="DO29" s="203">
        <f>SUM($AA$28:DO28)</f>
        <v>10</v>
      </c>
      <c r="DP29" s="203">
        <f>SUM($AA$28:DP28)</f>
        <v>10</v>
      </c>
      <c r="DQ29" s="203">
        <f>SUM($AA$28:DQ28)</f>
        <v>10</v>
      </c>
      <c r="DR29" s="203">
        <f>SUM($AA$28:DR28)</f>
        <v>10</v>
      </c>
      <c r="DS29" s="203">
        <f>SUM($AA$28:DS28)</f>
        <v>10</v>
      </c>
      <c r="DT29" s="203">
        <f>SUM($AA$28:DT28)</f>
        <v>10</v>
      </c>
      <c r="DU29" s="203">
        <f>SUM($AA$28:DU28)</f>
        <v>10</v>
      </c>
      <c r="DV29" s="203">
        <f>SUM($AA$28:DV28)</f>
        <v>10</v>
      </c>
      <c r="DW29" s="203">
        <f>SUM($AA$28:DW28)</f>
        <v>10</v>
      </c>
      <c r="DX29" s="203">
        <f>SUM($AA$28:DX28)</f>
        <v>10</v>
      </c>
      <c r="DY29" s="203">
        <f>SUM($AA$28:DY28)</f>
        <v>10</v>
      </c>
      <c r="DZ29" s="203">
        <f>SUM($AA$28:DZ28)</f>
        <v>10</v>
      </c>
      <c r="EA29" s="203">
        <f>SUM($AA$28:EA28)</f>
        <v>10</v>
      </c>
      <c r="EB29" s="203">
        <f>SUM($AA$28:EB28)</f>
        <v>10</v>
      </c>
      <c r="EC29" s="203">
        <f>SUM($AA$28:EC28)</f>
        <v>10</v>
      </c>
      <c r="ED29" s="203">
        <f>SUM($AA$28:ED28)</f>
        <v>10</v>
      </c>
      <c r="EE29" s="203">
        <f>SUM($AA$28:EE28)</f>
        <v>10</v>
      </c>
      <c r="EF29" s="203">
        <f>SUM($AA$28:EF28)</f>
        <v>10</v>
      </c>
      <c r="EG29" s="203">
        <f>SUM($AA$28:EG28)</f>
        <v>10</v>
      </c>
      <c r="EH29" s="203">
        <f>SUM($AA$28:EH28)</f>
        <v>10</v>
      </c>
      <c r="EI29" s="203">
        <f>SUM($AA$28:EI28)</f>
        <v>10</v>
      </c>
      <c r="EJ29" s="203">
        <f>SUM($AA$28:EJ28)</f>
        <v>10</v>
      </c>
      <c r="EK29" s="203">
        <f>SUM($AA$28:EK28)</f>
        <v>10</v>
      </c>
      <c r="EL29" s="203">
        <f>SUM($AA$28:EL28)</f>
        <v>10</v>
      </c>
      <c r="EM29" s="203">
        <f>SUM($AA$28:EM28)</f>
        <v>10</v>
      </c>
      <c r="EN29" s="203">
        <f>SUM($AA$28:EN28)</f>
        <v>10</v>
      </c>
      <c r="EO29" s="203">
        <f>SUM($AA$28:EO28)</f>
        <v>10</v>
      </c>
      <c r="EP29" s="203">
        <f>SUM($AA$28:EP28)</f>
        <v>10</v>
      </c>
      <c r="EQ29" s="203">
        <f>SUM($AA$28:EQ28)</f>
        <v>10</v>
      </c>
    </row>
    <row r="30" spans="1:147" s="5" customFormat="1">
      <c r="A30" s="241">
        <f>'Rent Roll_RedIQ 2'!A27</f>
        <v>0</v>
      </c>
      <c r="B30" s="708">
        <f>'Rent Roll_RedIQ 2'!D27</f>
        <v>0</v>
      </c>
      <c r="C30" s="718">
        <f>'Rent Roll_RedIQ 2'!G27</f>
        <v>0</v>
      </c>
      <c r="D30" s="1229"/>
      <c r="E30" s="1230"/>
      <c r="F30" s="1230"/>
      <c r="G30" s="1231"/>
      <c r="H30" s="1231"/>
      <c r="I30" s="1231"/>
      <c r="J30" s="1231"/>
      <c r="K30" s="1231"/>
      <c r="L30" s="1231"/>
      <c r="M30" s="1231"/>
      <c r="N30" s="374"/>
      <c r="O30" s="938">
        <f t="shared" si="13"/>
        <v>0</v>
      </c>
      <c r="P30" s="527">
        <f t="shared" si="14"/>
        <v>0</v>
      </c>
      <c r="Q30" s="525">
        <f t="shared" si="15"/>
        <v>0</v>
      </c>
      <c r="R30" s="526">
        <f t="shared" si="16"/>
        <v>0</v>
      </c>
      <c r="S30" s="528">
        <f t="shared" si="17"/>
        <v>0</v>
      </c>
      <c r="T30" s="528">
        <f>IF(O30&gt;0,SUMIF('Rent Roll (MF &amp; Retail)'!$A$5:$A$71,Rehab!A30,'Rent Roll (MF &amp; Retail)'!$K$5:$K$71),0)</f>
        <v>0</v>
      </c>
      <c r="U30" s="528">
        <f t="shared" si="18"/>
        <v>0</v>
      </c>
      <c r="V30" s="585"/>
      <c r="Y30"/>
      <c r="Z30"/>
    </row>
    <row r="31" spans="1:147" s="5" customFormat="1">
      <c r="A31" s="241">
        <f>'Rent Roll_RedIQ 2'!A28</f>
        <v>0</v>
      </c>
      <c r="B31" s="708">
        <f>'Rent Roll_RedIQ 2'!D28</f>
        <v>0</v>
      </c>
      <c r="C31" s="718">
        <f>'Rent Roll_RedIQ 2'!G28</f>
        <v>0</v>
      </c>
      <c r="D31" s="1229"/>
      <c r="E31" s="1230"/>
      <c r="F31" s="1230"/>
      <c r="G31" s="1231"/>
      <c r="H31" s="1231"/>
      <c r="I31" s="1231"/>
      <c r="J31" s="1231"/>
      <c r="K31" s="1231"/>
      <c r="L31" s="1231"/>
      <c r="M31" s="1231"/>
      <c r="N31" s="374"/>
      <c r="O31" s="938">
        <f t="shared" si="13"/>
        <v>0</v>
      </c>
      <c r="P31" s="527">
        <f t="shared" si="14"/>
        <v>0</v>
      </c>
      <c r="Q31" s="525">
        <f t="shared" si="15"/>
        <v>0</v>
      </c>
      <c r="R31" s="526">
        <f t="shared" si="16"/>
        <v>0</v>
      </c>
      <c r="S31" s="528">
        <f t="shared" si="17"/>
        <v>0</v>
      </c>
      <c r="T31" s="528">
        <f>IF(O31&gt;0,SUMIF('Rent Roll (MF &amp; Retail)'!$A$5:$A$71,Rehab!A31,'Rent Roll (MF &amp; Retail)'!$K$5:$K$71),0)</f>
        <v>0</v>
      </c>
      <c r="U31" s="528">
        <f t="shared" si="18"/>
        <v>0</v>
      </c>
      <c r="V31" s="585"/>
      <c r="Y31"/>
      <c r="Z31"/>
    </row>
    <row r="32" spans="1:147" s="5" customFormat="1">
      <c r="A32" s="241">
        <f>'Rent Roll_RedIQ 2'!A29</f>
        <v>0</v>
      </c>
      <c r="B32" s="708">
        <f>'Rent Roll_RedIQ 2'!D29</f>
        <v>0</v>
      </c>
      <c r="C32" s="718">
        <f>'Rent Roll_RedIQ 2'!G29</f>
        <v>0</v>
      </c>
      <c r="D32" s="1229"/>
      <c r="E32" s="1230"/>
      <c r="F32" s="1230"/>
      <c r="G32" s="1231"/>
      <c r="H32" s="1231"/>
      <c r="I32" s="1231"/>
      <c r="J32" s="1231"/>
      <c r="K32" s="1231"/>
      <c r="L32" s="1231"/>
      <c r="M32" s="1231"/>
      <c r="N32" s="374"/>
      <c r="O32" s="938">
        <f t="shared" si="13"/>
        <v>0</v>
      </c>
      <c r="P32" s="527">
        <f t="shared" si="14"/>
        <v>0</v>
      </c>
      <c r="Q32" s="525">
        <f t="shared" si="15"/>
        <v>0</v>
      </c>
      <c r="R32" s="526">
        <f t="shared" si="16"/>
        <v>0</v>
      </c>
      <c r="S32" s="528">
        <f t="shared" si="17"/>
        <v>0</v>
      </c>
      <c r="T32" s="528">
        <f>IF(O32&gt;0,SUMIF('Rent Roll (MF &amp; Retail)'!$A$5:$A$71,Rehab!A32,'Rent Roll (MF &amp; Retail)'!$K$5:$K$71),0)</f>
        <v>0</v>
      </c>
      <c r="U32" s="528">
        <f t="shared" si="18"/>
        <v>0</v>
      </c>
      <c r="V32" s="585"/>
      <c r="Y32"/>
      <c r="Z32"/>
    </row>
    <row r="33" spans="1:147" s="5" customFormat="1">
      <c r="A33" s="241">
        <f>'Rent Roll_RedIQ 2'!A30</f>
        <v>0</v>
      </c>
      <c r="B33" s="708">
        <f>'Rent Roll_RedIQ 2'!D30</f>
        <v>0</v>
      </c>
      <c r="C33" s="718">
        <f>'Rent Roll_RedIQ 2'!G30</f>
        <v>0</v>
      </c>
      <c r="D33" s="1229"/>
      <c r="E33" s="1230"/>
      <c r="F33" s="1230"/>
      <c r="G33" s="1231"/>
      <c r="H33" s="1231"/>
      <c r="I33" s="1231"/>
      <c r="J33" s="1231"/>
      <c r="K33" s="1231"/>
      <c r="L33" s="1231"/>
      <c r="M33" s="1231"/>
      <c r="N33" s="374"/>
      <c r="O33" s="938">
        <f t="shared" si="13"/>
        <v>0</v>
      </c>
      <c r="P33" s="527">
        <f t="shared" si="14"/>
        <v>0</v>
      </c>
      <c r="Q33" s="525">
        <f t="shared" si="15"/>
        <v>0</v>
      </c>
      <c r="R33" s="526">
        <f t="shared" si="16"/>
        <v>0</v>
      </c>
      <c r="S33" s="528">
        <f t="shared" si="17"/>
        <v>0</v>
      </c>
      <c r="T33" s="528">
        <f>IF(O33&gt;0,SUMIF('Rent Roll (MF &amp; Retail)'!$A$5:$A$71,Rehab!A33,'Rent Roll (MF &amp; Retail)'!$K$5:$K$71),0)</f>
        <v>0</v>
      </c>
      <c r="U33" s="528">
        <f t="shared" si="18"/>
        <v>0</v>
      </c>
      <c r="V33" s="585"/>
      <c r="Y33"/>
      <c r="Z33"/>
    </row>
    <row r="34" spans="1:147" s="5" customFormat="1">
      <c r="A34" s="241">
        <f>'Rent Roll_RedIQ 2'!A31</f>
        <v>0</v>
      </c>
      <c r="B34" s="708">
        <f>'Rent Roll_RedIQ 2'!D31</f>
        <v>0</v>
      </c>
      <c r="C34" s="718">
        <f>'Rent Roll_RedIQ 2'!G31</f>
        <v>0</v>
      </c>
      <c r="D34" s="1229"/>
      <c r="E34" s="1230"/>
      <c r="F34" s="1230"/>
      <c r="G34" s="1231"/>
      <c r="H34" s="1231"/>
      <c r="I34" s="1231"/>
      <c r="J34" s="1231"/>
      <c r="K34" s="1231"/>
      <c r="L34" s="1231"/>
      <c r="M34" s="1231"/>
      <c r="N34" s="374"/>
      <c r="O34" s="938">
        <f t="shared" si="13"/>
        <v>0</v>
      </c>
      <c r="P34" s="527">
        <f t="shared" si="14"/>
        <v>0</v>
      </c>
      <c r="Q34" s="525">
        <f t="shared" si="15"/>
        <v>0</v>
      </c>
      <c r="R34" s="526">
        <f t="shared" si="16"/>
        <v>0</v>
      </c>
      <c r="S34" s="528">
        <f t="shared" si="17"/>
        <v>0</v>
      </c>
      <c r="T34" s="528">
        <f>IF(O34&gt;0,SUMIF('Rent Roll (MF &amp; Retail)'!$A$5:$A$71,Rehab!A34,'Rent Roll (MF &amp; Retail)'!$K$5:$K$71),0)</f>
        <v>0</v>
      </c>
      <c r="U34" s="528">
        <f t="shared" si="18"/>
        <v>0</v>
      </c>
      <c r="V34" s="585"/>
      <c r="Y34"/>
      <c r="Z34"/>
    </row>
    <row r="35" spans="1:147" s="5" customFormat="1">
      <c r="A35" s="241">
        <f>'Rent Roll_RedIQ 2'!A32</f>
        <v>0</v>
      </c>
      <c r="B35" s="708">
        <f>'Rent Roll_RedIQ 2'!D32</f>
        <v>0</v>
      </c>
      <c r="C35" s="718">
        <f>'Rent Roll_RedIQ 2'!G32</f>
        <v>0</v>
      </c>
      <c r="D35" s="1229"/>
      <c r="E35" s="1230"/>
      <c r="F35" s="1230"/>
      <c r="G35" s="1231"/>
      <c r="H35" s="1231"/>
      <c r="I35" s="1231"/>
      <c r="J35" s="1231"/>
      <c r="K35" s="1231"/>
      <c r="L35" s="1231"/>
      <c r="M35" s="1231"/>
      <c r="N35" s="374"/>
      <c r="O35" s="938">
        <f t="shared" si="13"/>
        <v>0</v>
      </c>
      <c r="P35" s="527">
        <f t="shared" si="14"/>
        <v>0</v>
      </c>
      <c r="Q35" s="525">
        <f t="shared" si="15"/>
        <v>0</v>
      </c>
      <c r="R35" s="526">
        <f t="shared" si="16"/>
        <v>0</v>
      </c>
      <c r="S35" s="528">
        <f t="shared" si="17"/>
        <v>0</v>
      </c>
      <c r="T35" s="528">
        <f>IF(O35&gt;0,SUMIF('Rent Roll (MF &amp; Retail)'!$A$5:$A$71,Rehab!A35,'Rent Roll (MF &amp; Retail)'!$K$5:$K$71),0)</f>
        <v>0</v>
      </c>
      <c r="U35" s="528">
        <f t="shared" si="18"/>
        <v>0</v>
      </c>
      <c r="V35" s="585"/>
      <c r="Y35"/>
      <c r="Z35"/>
    </row>
    <row r="36" spans="1:147" s="5" customFormat="1">
      <c r="A36" s="241">
        <f>'Rent Roll_RedIQ 2'!A33</f>
        <v>0</v>
      </c>
      <c r="B36" s="708">
        <f>'Rent Roll_RedIQ 2'!D33</f>
        <v>0</v>
      </c>
      <c r="C36" s="718">
        <f>'Rent Roll_RedIQ 2'!G33</f>
        <v>0</v>
      </c>
      <c r="D36" s="1229"/>
      <c r="E36" s="1230"/>
      <c r="F36" s="1230"/>
      <c r="G36" s="1231"/>
      <c r="H36" s="1231"/>
      <c r="I36" s="1231"/>
      <c r="J36" s="1231"/>
      <c r="K36" s="1231"/>
      <c r="L36" s="1231"/>
      <c r="M36" s="1231"/>
      <c r="N36" s="374"/>
      <c r="O36" s="938">
        <f t="shared" si="13"/>
        <v>0</v>
      </c>
      <c r="P36" s="527">
        <f t="shared" si="14"/>
        <v>0</v>
      </c>
      <c r="Q36" s="525">
        <f t="shared" si="15"/>
        <v>0</v>
      </c>
      <c r="R36" s="526">
        <f t="shared" si="16"/>
        <v>0</v>
      </c>
      <c r="S36" s="528">
        <f t="shared" si="17"/>
        <v>0</v>
      </c>
      <c r="T36" s="528">
        <f>IF(O36&gt;0,SUMIF('Rent Roll (MF &amp; Retail)'!$A$5:$A$71,Rehab!A36,'Rent Roll (MF &amp; Retail)'!$K$5:$K$71),0)</f>
        <v>0</v>
      </c>
      <c r="U36" s="528">
        <f t="shared" si="18"/>
        <v>0</v>
      </c>
      <c r="V36" s="585"/>
      <c r="Y36"/>
      <c r="Z36"/>
    </row>
    <row r="37" spans="1:147" s="5" customFormat="1">
      <c r="A37" s="241">
        <f>'Rent Roll_RedIQ 2'!A34</f>
        <v>0</v>
      </c>
      <c r="B37" s="708">
        <f>'Rent Roll_RedIQ 2'!D34</f>
        <v>0</v>
      </c>
      <c r="C37" s="718">
        <f>'Rent Roll_RedIQ 2'!G34</f>
        <v>0</v>
      </c>
      <c r="D37" s="1229"/>
      <c r="E37" s="1230"/>
      <c r="F37" s="1230"/>
      <c r="G37" s="1231"/>
      <c r="H37" s="1231"/>
      <c r="I37" s="1231"/>
      <c r="J37" s="1231"/>
      <c r="K37" s="1231"/>
      <c r="L37" s="1231"/>
      <c r="M37" s="1231"/>
      <c r="N37" s="374"/>
      <c r="O37" s="938">
        <f t="shared" si="13"/>
        <v>0</v>
      </c>
      <c r="P37" s="527">
        <f t="shared" si="14"/>
        <v>0</v>
      </c>
      <c r="Q37" s="525">
        <f t="shared" si="15"/>
        <v>0</v>
      </c>
      <c r="R37" s="526">
        <f t="shared" si="16"/>
        <v>0</v>
      </c>
      <c r="S37" s="528">
        <f t="shared" si="17"/>
        <v>0</v>
      </c>
      <c r="T37" s="528">
        <f>IF(O37&gt;0,SUMIF('Rent Roll (MF &amp; Retail)'!$A$5:$A$71,Rehab!A37,'Rent Roll (MF &amp; Retail)'!$K$5:$K$71),0)</f>
        <v>0</v>
      </c>
      <c r="U37" s="528">
        <f t="shared" si="18"/>
        <v>0</v>
      </c>
      <c r="V37" s="585"/>
      <c r="Y37"/>
      <c r="Z37"/>
    </row>
    <row r="38" spans="1:147" s="5" customFormat="1">
      <c r="A38" s="241">
        <f>'Rent Roll_RedIQ 2'!A35</f>
        <v>0</v>
      </c>
      <c r="B38" s="708">
        <f>'Rent Roll_RedIQ 2'!D35</f>
        <v>0</v>
      </c>
      <c r="C38" s="718">
        <f>'Rent Roll_RedIQ 2'!G35</f>
        <v>0</v>
      </c>
      <c r="D38" s="1232"/>
      <c r="E38" s="1231"/>
      <c r="F38" s="1231"/>
      <c r="G38" s="1231"/>
      <c r="H38" s="1231"/>
      <c r="I38" s="1231"/>
      <c r="J38" s="1231"/>
      <c r="K38" s="1231"/>
      <c r="L38" s="1231"/>
      <c r="M38" s="1231"/>
      <c r="N38" s="374"/>
      <c r="O38" s="938">
        <f t="shared" si="13"/>
        <v>0</v>
      </c>
      <c r="P38" s="527">
        <f t="shared" si="14"/>
        <v>0</v>
      </c>
      <c r="Q38" s="525">
        <f t="shared" si="15"/>
        <v>0</v>
      </c>
      <c r="R38" s="526">
        <f t="shared" si="16"/>
        <v>0</v>
      </c>
      <c r="S38" s="528">
        <f t="shared" si="17"/>
        <v>0</v>
      </c>
      <c r="T38" s="528">
        <f>IF(O38&gt;0,SUMIF('Rent Roll (MF &amp; Retail)'!$A$5:$A$71,Rehab!A38,'Rent Roll (MF &amp; Retail)'!$K$5:$K$71),0)</f>
        <v>0</v>
      </c>
      <c r="U38" s="528">
        <f t="shared" si="18"/>
        <v>0</v>
      </c>
      <c r="V38" s="585"/>
      <c r="Y38"/>
      <c r="Z38"/>
    </row>
    <row r="39" spans="1:147" s="5" customFormat="1">
      <c r="A39" s="241">
        <f>'Rent Roll_RedIQ 2'!A36</f>
        <v>0</v>
      </c>
      <c r="B39" s="708">
        <f>'Rent Roll_RedIQ 2'!D36</f>
        <v>0</v>
      </c>
      <c r="C39" s="718">
        <f>'Rent Roll_RedIQ 2'!G36</f>
        <v>0</v>
      </c>
      <c r="D39" s="1232"/>
      <c r="E39" s="1231"/>
      <c r="F39" s="1231"/>
      <c r="G39" s="1231"/>
      <c r="H39" s="1231"/>
      <c r="I39" s="1231"/>
      <c r="J39" s="1231"/>
      <c r="K39" s="1231"/>
      <c r="L39" s="1231"/>
      <c r="M39" s="1231"/>
      <c r="N39" s="374"/>
      <c r="O39" s="938">
        <f t="shared" si="13"/>
        <v>0</v>
      </c>
      <c r="P39" s="527">
        <f t="shared" si="14"/>
        <v>0</v>
      </c>
      <c r="Q39" s="525">
        <f t="shared" si="15"/>
        <v>0</v>
      </c>
      <c r="R39" s="526">
        <f t="shared" si="16"/>
        <v>0</v>
      </c>
      <c r="S39" s="528">
        <f t="shared" si="17"/>
        <v>0</v>
      </c>
      <c r="T39" s="528">
        <f>IF(O39&gt;0,SUMIF('Rent Roll (MF &amp; Retail)'!$A$5:$A$71,Rehab!A39,'Rent Roll (MF &amp; Retail)'!$K$5:$K$71),0)</f>
        <v>0</v>
      </c>
      <c r="U39" s="528">
        <f t="shared" si="18"/>
        <v>0</v>
      </c>
      <c r="V39" s="585"/>
      <c r="Y39"/>
      <c r="Z39"/>
    </row>
    <row r="40" spans="1:147" s="5" customFormat="1">
      <c r="A40" s="241">
        <f>'Rent Roll_RedIQ 2'!A37</f>
        <v>0</v>
      </c>
      <c r="B40" s="708">
        <f>'Rent Roll_RedIQ 2'!D37</f>
        <v>0</v>
      </c>
      <c r="C40" s="718">
        <f>'Rent Roll_RedIQ 2'!G37</f>
        <v>0</v>
      </c>
      <c r="D40" s="1232"/>
      <c r="E40" s="1231"/>
      <c r="F40" s="1231"/>
      <c r="G40" s="1231"/>
      <c r="H40" s="1231"/>
      <c r="I40" s="1231"/>
      <c r="J40" s="1231"/>
      <c r="K40" s="1231"/>
      <c r="L40" s="1231"/>
      <c r="M40" s="1231"/>
      <c r="N40" s="374"/>
      <c r="O40" s="938">
        <f t="shared" si="13"/>
        <v>0</v>
      </c>
      <c r="P40" s="527">
        <f t="shared" si="14"/>
        <v>0</v>
      </c>
      <c r="Q40" s="525">
        <f t="shared" si="15"/>
        <v>0</v>
      </c>
      <c r="R40" s="526">
        <f t="shared" si="16"/>
        <v>0</v>
      </c>
      <c r="S40" s="528">
        <f t="shared" si="17"/>
        <v>0</v>
      </c>
      <c r="T40" s="528">
        <f>IF(O40&gt;0,SUMIF('Rent Roll (MF &amp; Retail)'!$A$5:$A$71,Rehab!A40,'Rent Roll (MF &amp; Retail)'!$K$5:$K$71),0)</f>
        <v>0</v>
      </c>
      <c r="U40" s="528">
        <f t="shared" si="18"/>
        <v>0</v>
      </c>
      <c r="V40" s="585"/>
      <c r="Y40"/>
      <c r="Z40"/>
    </row>
    <row r="41" spans="1:147" s="5" customFormat="1">
      <c r="A41" s="241">
        <f>'Rent Roll_RedIQ 2'!A38</f>
        <v>0</v>
      </c>
      <c r="B41" s="708">
        <f>'Rent Roll_RedIQ 2'!D38</f>
        <v>0</v>
      </c>
      <c r="C41" s="718">
        <f>'Rent Roll_RedIQ 2'!G38</f>
        <v>0</v>
      </c>
      <c r="D41" s="1232"/>
      <c r="E41" s="1231"/>
      <c r="F41" s="1231"/>
      <c r="G41" s="1231"/>
      <c r="H41" s="1231"/>
      <c r="I41" s="1231"/>
      <c r="J41" s="1231"/>
      <c r="K41" s="1231"/>
      <c r="L41" s="1231"/>
      <c r="M41" s="1231"/>
      <c r="N41" s="374"/>
      <c r="O41" s="938">
        <f t="shared" si="13"/>
        <v>0</v>
      </c>
      <c r="P41" s="527">
        <f t="shared" si="14"/>
        <v>0</v>
      </c>
      <c r="Q41" s="525">
        <f t="shared" si="15"/>
        <v>0</v>
      </c>
      <c r="R41" s="526">
        <f t="shared" si="16"/>
        <v>0</v>
      </c>
      <c r="S41" s="528">
        <f t="shared" si="17"/>
        <v>0</v>
      </c>
      <c r="T41" s="528">
        <f>IF(O41&gt;0,SUMIF('Rent Roll (MF &amp; Retail)'!$A$5:$A$71,Rehab!A41,'Rent Roll (MF &amp; Retail)'!$K$5:$K$71),0)</f>
        <v>0</v>
      </c>
      <c r="U41" s="528">
        <f t="shared" si="18"/>
        <v>0</v>
      </c>
      <c r="V41" s="585"/>
      <c r="Y41"/>
      <c r="Z41"/>
    </row>
    <row r="42" spans="1:147" s="5" customFormat="1">
      <c r="A42" s="241">
        <f>'Rent Roll_RedIQ 2'!A39</f>
        <v>0</v>
      </c>
      <c r="B42" s="708">
        <f>'Rent Roll_RedIQ 2'!D39</f>
        <v>0</v>
      </c>
      <c r="C42" s="718">
        <f>'Rent Roll_RedIQ 2'!G39</f>
        <v>0</v>
      </c>
      <c r="D42" s="1232"/>
      <c r="E42" s="1231"/>
      <c r="F42" s="1231"/>
      <c r="G42" s="1231"/>
      <c r="H42" s="1231"/>
      <c r="I42" s="1231"/>
      <c r="J42" s="1231"/>
      <c r="K42" s="1231"/>
      <c r="L42" s="1231"/>
      <c r="M42" s="1231"/>
      <c r="N42" s="374"/>
      <c r="O42" s="938">
        <f t="shared" si="13"/>
        <v>0</v>
      </c>
      <c r="P42" s="527">
        <f t="shared" si="14"/>
        <v>0</v>
      </c>
      <c r="Q42" s="525">
        <f t="shared" si="15"/>
        <v>0</v>
      </c>
      <c r="R42" s="526">
        <f t="shared" si="16"/>
        <v>0</v>
      </c>
      <c r="S42" s="528">
        <f t="shared" si="17"/>
        <v>0</v>
      </c>
      <c r="T42" s="528">
        <f>IF(O42&gt;0,SUMIF('Rent Roll (MF &amp; Retail)'!$A$5:$A$71,Rehab!A42,'Rent Roll (MF &amp; Retail)'!$K$5:$K$71),0)</f>
        <v>0</v>
      </c>
      <c r="U42" s="528">
        <f t="shared" si="18"/>
        <v>0</v>
      </c>
      <c r="V42" s="585"/>
      <c r="Y42"/>
      <c r="Z42"/>
    </row>
    <row r="43" spans="1:147" s="5" customFormat="1">
      <c r="A43" s="241">
        <f>'Rent Roll_RedIQ 2'!A40</f>
        <v>0</v>
      </c>
      <c r="B43" s="708">
        <f>'Rent Roll_RedIQ 2'!D40</f>
        <v>0</v>
      </c>
      <c r="C43" s="718">
        <f>'Rent Roll_RedIQ 2'!G40</f>
        <v>0</v>
      </c>
      <c r="D43" s="1232"/>
      <c r="E43" s="1231"/>
      <c r="F43" s="1231"/>
      <c r="G43" s="1231"/>
      <c r="H43" s="1231"/>
      <c r="I43" s="1231"/>
      <c r="J43" s="1231"/>
      <c r="K43" s="1231"/>
      <c r="L43" s="1231"/>
      <c r="M43" s="1231"/>
      <c r="N43" s="374"/>
      <c r="O43" s="938">
        <f t="shared" si="13"/>
        <v>0</v>
      </c>
      <c r="P43" s="527">
        <f t="shared" si="14"/>
        <v>0</v>
      </c>
      <c r="Q43" s="525">
        <f t="shared" si="15"/>
        <v>0</v>
      </c>
      <c r="R43" s="526">
        <f t="shared" si="16"/>
        <v>0</v>
      </c>
      <c r="S43" s="528">
        <f t="shared" si="17"/>
        <v>0</v>
      </c>
      <c r="T43" s="528">
        <f>IF(O43&gt;0,SUMIF('Rent Roll (MF &amp; Retail)'!$A$5:$A$71,Rehab!A43,'Rent Roll (MF &amp; Retail)'!$K$5:$K$71),0)</f>
        <v>0</v>
      </c>
      <c r="U43" s="528">
        <f t="shared" si="18"/>
        <v>0</v>
      </c>
      <c r="V43" s="585"/>
      <c r="Y43"/>
      <c r="Z43"/>
    </row>
    <row r="44" spans="1:147" s="5" customFormat="1">
      <c r="A44" s="241">
        <f>'Rent Roll_RedIQ 2'!A41</f>
        <v>0</v>
      </c>
      <c r="B44" s="708">
        <f>'Rent Roll_RedIQ 2'!D41</f>
        <v>0</v>
      </c>
      <c r="C44" s="718">
        <f>'Rent Roll_RedIQ 2'!G41</f>
        <v>0</v>
      </c>
      <c r="D44" s="1232"/>
      <c r="E44" s="1231"/>
      <c r="F44" s="1231"/>
      <c r="G44" s="1231"/>
      <c r="H44" s="1231"/>
      <c r="I44" s="1231"/>
      <c r="J44" s="1231"/>
      <c r="K44" s="1231"/>
      <c r="L44" s="1231"/>
      <c r="M44" s="1231"/>
      <c r="N44" s="374"/>
      <c r="O44" s="938">
        <f t="shared" si="13"/>
        <v>0</v>
      </c>
      <c r="P44" s="527">
        <f t="shared" si="14"/>
        <v>0</v>
      </c>
      <c r="Q44" s="525">
        <f t="shared" si="15"/>
        <v>0</v>
      </c>
      <c r="R44" s="526">
        <f t="shared" si="16"/>
        <v>0</v>
      </c>
      <c r="S44" s="528">
        <f t="shared" si="17"/>
        <v>0</v>
      </c>
      <c r="T44" s="528">
        <f>IF(O44&gt;0,SUMIF('Rent Roll (MF &amp; Retail)'!$A$5:$A$71,Rehab!A44,'Rent Roll (MF &amp; Retail)'!$K$5:$K$71),0)</f>
        <v>0</v>
      </c>
      <c r="U44" s="528">
        <f t="shared" si="18"/>
        <v>0</v>
      </c>
      <c r="V44" s="585"/>
      <c r="Y44"/>
      <c r="Z44"/>
    </row>
    <row r="45" spans="1:147" s="5" customFormat="1">
      <c r="A45" s="241">
        <f>'Rent Roll_RedIQ 2'!A42</f>
        <v>0</v>
      </c>
      <c r="B45" s="708">
        <f>'Rent Roll_RedIQ 2'!D42</f>
        <v>0</v>
      </c>
      <c r="C45" s="718">
        <f>'Rent Roll_RedIQ 2'!G42</f>
        <v>0</v>
      </c>
      <c r="D45" s="1232"/>
      <c r="E45" s="1231"/>
      <c r="F45" s="1231"/>
      <c r="G45" s="1231"/>
      <c r="H45" s="1231"/>
      <c r="I45" s="1231"/>
      <c r="J45" s="1231"/>
      <c r="K45" s="1231"/>
      <c r="L45" s="1231"/>
      <c r="M45" s="1231"/>
      <c r="N45" s="374"/>
      <c r="O45" s="938">
        <f t="shared" si="13"/>
        <v>0</v>
      </c>
      <c r="P45" s="527">
        <f t="shared" si="14"/>
        <v>0</v>
      </c>
      <c r="Q45" s="525">
        <f t="shared" si="15"/>
        <v>0</v>
      </c>
      <c r="R45" s="526">
        <f t="shared" si="16"/>
        <v>0</v>
      </c>
      <c r="S45" s="528">
        <f t="shared" si="17"/>
        <v>0</v>
      </c>
      <c r="T45" s="528">
        <f>IF(O45&gt;0,SUMIF('Rent Roll (MF &amp; Retail)'!$A$5:$A$71,Rehab!A45,'Rent Roll (MF &amp; Retail)'!$K$5:$K$71),0)</f>
        <v>0</v>
      </c>
      <c r="U45" s="528">
        <f t="shared" si="18"/>
        <v>0</v>
      </c>
      <c r="V45" s="585"/>
      <c r="Y45"/>
      <c r="Z45"/>
    </row>
    <row r="46" spans="1:147" s="5" customFormat="1">
      <c r="A46" s="241">
        <f>'Rent Roll_RedIQ 2'!A43</f>
        <v>0</v>
      </c>
      <c r="B46" s="708">
        <f>'Rent Roll_RedIQ 2'!D43</f>
        <v>0</v>
      </c>
      <c r="C46" s="718">
        <f>'Rent Roll_RedIQ 2'!G43</f>
        <v>0</v>
      </c>
      <c r="D46" s="1233"/>
      <c r="E46" s="1234"/>
      <c r="F46" s="1234"/>
      <c r="G46" s="1234"/>
      <c r="H46" s="1234"/>
      <c r="I46" s="1234"/>
      <c r="J46" s="1234"/>
      <c r="K46" s="1234"/>
      <c r="L46" s="1234"/>
      <c r="M46" s="1234"/>
      <c r="N46" s="372"/>
      <c r="O46" s="939">
        <f t="shared" si="13"/>
        <v>0</v>
      </c>
      <c r="P46" s="529">
        <f t="shared" si="14"/>
        <v>0</v>
      </c>
      <c r="Q46" s="529">
        <f t="shared" si="15"/>
        <v>0</v>
      </c>
      <c r="R46" s="530">
        <f t="shared" si="16"/>
        <v>0</v>
      </c>
      <c r="S46" s="529">
        <f t="shared" si="17"/>
        <v>0</v>
      </c>
      <c r="T46" s="529">
        <f>IF(O46&gt;0,SUMIF('Rent Roll (MF &amp; Retail)'!$A$5:$A$71,Rehab!A46,'Rent Roll (MF &amp; Retail)'!$K$5:$K$71),0)</f>
        <v>0</v>
      </c>
      <c r="U46" s="529">
        <f t="shared" si="18"/>
        <v>0</v>
      </c>
      <c r="V46" s="705"/>
      <c r="Y46"/>
      <c r="Z46"/>
    </row>
    <row r="47" spans="1:147" s="33" customFormat="1">
      <c r="A47" s="269" t="s">
        <v>436</v>
      </c>
      <c r="B47" s="270"/>
      <c r="C47" s="720">
        <f>SUM(C17:C46)</f>
        <v>216</v>
      </c>
      <c r="D47" s="784">
        <f>SUM(D17:D46)</f>
        <v>0</v>
      </c>
      <c r="E47" s="712">
        <f t="shared" ref="E47:M47" si="23">SUM(E17:E46)</f>
        <v>0</v>
      </c>
      <c r="F47" s="712">
        <f t="shared" si="23"/>
        <v>0</v>
      </c>
      <c r="G47" s="712">
        <f t="shared" si="23"/>
        <v>0</v>
      </c>
      <c r="H47" s="712">
        <f t="shared" si="23"/>
        <v>0</v>
      </c>
      <c r="I47" s="712">
        <f t="shared" si="23"/>
        <v>0</v>
      </c>
      <c r="J47" s="712">
        <f t="shared" si="23"/>
        <v>0</v>
      </c>
      <c r="K47" s="712">
        <f t="shared" si="23"/>
        <v>0</v>
      </c>
      <c r="L47" s="712">
        <f t="shared" si="23"/>
        <v>0</v>
      </c>
      <c r="M47" s="712">
        <f t="shared" si="23"/>
        <v>0</v>
      </c>
      <c r="N47" s="712"/>
      <c r="O47" s="784">
        <f>SUM(O17:O46)</f>
        <v>0</v>
      </c>
      <c r="P47" s="531">
        <f t="shared" si="14"/>
        <v>0</v>
      </c>
      <c r="Q47" s="531">
        <f t="shared" si="15"/>
        <v>0</v>
      </c>
      <c r="R47" s="531">
        <f t="shared" si="16"/>
        <v>0</v>
      </c>
      <c r="S47" s="531">
        <f t="shared" si="17"/>
        <v>0</v>
      </c>
      <c r="T47" s="531" t="e">
        <f>SUMPRODUCT(T17:T46,O17:O46)/O47</f>
        <v>#DIV/0!</v>
      </c>
      <c r="U47" s="702" t="e">
        <f>SUMPRODUCT(U17:U46,O17:O46)/O47</f>
        <v>#DIV/0!</v>
      </c>
      <c r="V47" s="706"/>
      <c r="Y47"/>
      <c r="Z47"/>
      <c r="AA47" s="205"/>
      <c r="AB47" s="205"/>
      <c r="AC47" s="205"/>
      <c r="AD47" s="205"/>
      <c r="AE47" s="205"/>
      <c r="AF47" s="205"/>
      <c r="AG47" s="205"/>
      <c r="AH47" s="205"/>
      <c r="AI47" s="205"/>
      <c r="AJ47" s="205"/>
      <c r="AK47" s="205"/>
      <c r="AL47" s="205"/>
      <c r="AM47" s="205"/>
      <c r="AN47" s="205"/>
      <c r="AO47" s="205"/>
      <c r="AP47" s="205"/>
      <c r="AQ47" s="205"/>
      <c r="AR47" s="205"/>
      <c r="AS47" s="205"/>
      <c r="AT47" s="205"/>
      <c r="AU47" s="205"/>
      <c r="AV47" s="205"/>
      <c r="AW47" s="205"/>
      <c r="AX47" s="205"/>
      <c r="AY47" s="205"/>
      <c r="AZ47" s="205"/>
      <c r="BA47" s="205"/>
      <c r="BB47" s="205"/>
      <c r="BC47" s="205"/>
      <c r="BD47" s="205"/>
      <c r="BE47" s="205"/>
      <c r="BF47" s="205"/>
      <c r="BG47" s="205"/>
      <c r="BH47" s="205"/>
      <c r="BI47" s="205"/>
      <c r="BJ47" s="205"/>
      <c r="BK47" s="205"/>
      <c r="BL47" s="205"/>
      <c r="BM47" s="205"/>
      <c r="BN47" s="205"/>
      <c r="BO47" s="205"/>
      <c r="BP47" s="205"/>
      <c r="BQ47" s="205"/>
      <c r="BR47" s="205"/>
      <c r="BS47" s="205"/>
      <c r="BT47" s="205"/>
      <c r="BU47" s="205"/>
      <c r="BV47" s="205"/>
      <c r="BW47" s="205"/>
      <c r="BX47" s="205"/>
      <c r="BY47" s="205"/>
      <c r="BZ47" s="205"/>
      <c r="CA47" s="205"/>
      <c r="CB47" s="205"/>
      <c r="CC47" s="205"/>
      <c r="CD47" s="205"/>
      <c r="CE47" s="205"/>
      <c r="CF47" s="205"/>
      <c r="CG47" s="205"/>
      <c r="CH47" s="205"/>
      <c r="CI47" s="205"/>
      <c r="CJ47" s="205"/>
      <c r="CK47" s="205"/>
      <c r="CL47" s="205"/>
      <c r="CM47" s="205"/>
      <c r="CN47" s="205"/>
      <c r="CO47" s="205"/>
      <c r="CP47" s="205"/>
      <c r="CQ47" s="205"/>
      <c r="CR47" s="205"/>
      <c r="CS47" s="205"/>
      <c r="CT47" s="205"/>
      <c r="CU47" s="205"/>
      <c r="CV47" s="205"/>
      <c r="CW47" s="205"/>
      <c r="CX47" s="205"/>
      <c r="CY47" s="205"/>
      <c r="CZ47" s="205"/>
      <c r="DA47" s="205"/>
      <c r="DB47" s="205"/>
      <c r="DC47" s="205"/>
      <c r="DD47" s="205"/>
      <c r="DE47" s="205"/>
      <c r="DF47" s="205"/>
      <c r="DG47" s="205"/>
      <c r="DH47" s="205"/>
      <c r="DI47" s="205"/>
      <c r="DJ47" s="205"/>
      <c r="DK47" s="205"/>
      <c r="DL47" s="205"/>
      <c r="DM47" s="205"/>
      <c r="DN47" s="205"/>
      <c r="DO47" s="205"/>
      <c r="DP47" s="205"/>
      <c r="DQ47" s="205"/>
      <c r="DR47" s="205"/>
      <c r="DS47" s="205"/>
      <c r="DT47" s="205"/>
      <c r="DU47" s="205"/>
      <c r="DV47" s="205"/>
      <c r="DW47" s="205"/>
      <c r="DX47" s="205"/>
      <c r="DY47" s="205"/>
      <c r="DZ47" s="205"/>
      <c r="EA47" s="205"/>
      <c r="EB47" s="205"/>
      <c r="EC47" s="205"/>
      <c r="ED47" s="205"/>
      <c r="EE47" s="205"/>
      <c r="EF47" s="205"/>
      <c r="EG47" s="205"/>
      <c r="EH47" s="205"/>
      <c r="EI47" s="205"/>
      <c r="EJ47" s="205"/>
      <c r="EK47" s="205"/>
      <c r="EL47" s="205"/>
      <c r="EM47" s="205"/>
      <c r="EN47" s="205"/>
      <c r="EO47" s="205"/>
      <c r="EP47" s="205"/>
      <c r="EQ47" s="205"/>
    </row>
    <row r="48" spans="1:147">
      <c r="A48" s="49"/>
      <c r="B48" s="80"/>
      <c r="C48" s="49"/>
      <c r="D48" s="49"/>
      <c r="E48" s="49"/>
      <c r="F48" s="49"/>
      <c r="G48" s="49"/>
      <c r="H48" s="49"/>
      <c r="I48" s="49"/>
      <c r="J48" s="49"/>
      <c r="K48" s="49"/>
      <c r="L48" s="49"/>
      <c r="M48" s="49"/>
      <c r="N48" s="49"/>
      <c r="O48" s="49"/>
      <c r="P48" s="49"/>
      <c r="Q48" s="65"/>
      <c r="R48" s="49"/>
      <c r="S48" s="65"/>
      <c r="T48" s="65"/>
      <c r="U48" s="65"/>
      <c r="V48" s="65"/>
      <c r="W48" s="49"/>
      <c r="X48" s="49"/>
      <c r="Y48" s="49"/>
      <c r="Z48" s="49"/>
      <c r="AA48" s="49"/>
      <c r="AB48" s="49"/>
      <c r="AC48" s="49"/>
      <c r="AD48" s="49"/>
      <c r="AE48" s="204"/>
      <c r="AF48" s="204"/>
      <c r="AG48" s="204"/>
      <c r="AH48" s="204"/>
      <c r="AI48" s="204"/>
      <c r="AJ48" s="204"/>
      <c r="AK48" s="204"/>
      <c r="AL48" s="204"/>
      <c r="AM48" s="204"/>
      <c r="AN48" s="204"/>
      <c r="AO48" s="204"/>
      <c r="AP48" s="204"/>
      <c r="AQ48" s="204"/>
      <c r="AR48" s="204"/>
      <c r="AS48" s="204"/>
      <c r="AT48" s="204"/>
      <c r="AU48" s="204"/>
      <c r="AV48" s="204"/>
      <c r="AW48" s="204"/>
      <c r="AX48" s="204"/>
      <c r="AY48" s="204"/>
      <c r="AZ48" s="204"/>
      <c r="BA48" s="204"/>
      <c r="BB48" s="204"/>
      <c r="BC48" s="204"/>
      <c r="BD48" s="204"/>
      <c r="BE48" s="204"/>
      <c r="BF48" s="204"/>
      <c r="BG48" s="204"/>
      <c r="BH48" s="204"/>
      <c r="BI48" s="204"/>
      <c r="BJ48" s="204"/>
      <c r="BK48" s="204"/>
      <c r="BL48" s="204"/>
      <c r="BM48" s="204"/>
      <c r="BN48" s="204"/>
      <c r="BO48" s="204"/>
      <c r="BP48" s="204"/>
      <c r="BQ48" s="204"/>
      <c r="BR48" s="204"/>
      <c r="BS48" s="204"/>
      <c r="BT48" s="204"/>
      <c r="BU48" s="204"/>
      <c r="BV48" s="204"/>
      <c r="BW48" s="204"/>
      <c r="BX48" s="204"/>
      <c r="BY48" s="204"/>
      <c r="BZ48" s="204"/>
      <c r="CA48" s="204"/>
      <c r="CB48" s="204"/>
      <c r="CC48" s="204"/>
      <c r="CD48" s="204"/>
      <c r="CE48" s="204"/>
      <c r="CF48" s="204"/>
      <c r="CG48" s="204"/>
      <c r="CH48" s="204"/>
      <c r="CI48" s="204"/>
      <c r="CJ48" s="204"/>
      <c r="CK48" s="204"/>
      <c r="CL48" s="204"/>
      <c r="CM48" s="204"/>
      <c r="CN48" s="204"/>
      <c r="CO48" s="204"/>
      <c r="CP48" s="204"/>
      <c r="CQ48" s="204"/>
      <c r="CR48" s="204"/>
      <c r="CS48" s="204"/>
      <c r="CT48" s="204"/>
      <c r="CU48" s="204"/>
      <c r="CV48" s="204"/>
      <c r="CW48" s="204"/>
      <c r="CX48" s="204"/>
      <c r="CY48" s="204"/>
      <c r="CZ48" s="204"/>
      <c r="DA48" s="204"/>
      <c r="DB48" s="204"/>
      <c r="DC48" s="204"/>
      <c r="DD48" s="204"/>
      <c r="DE48" s="204"/>
      <c r="DF48" s="204"/>
      <c r="DG48" s="204"/>
      <c r="DH48" s="204"/>
      <c r="DI48" s="204"/>
      <c r="DJ48" s="204"/>
      <c r="DK48" s="204"/>
      <c r="DL48" s="204"/>
      <c r="DM48" s="204"/>
      <c r="DN48" s="204"/>
      <c r="DO48" s="204"/>
      <c r="DP48" s="204"/>
      <c r="DQ48" s="204"/>
      <c r="DR48" s="204"/>
      <c r="DS48" s="204"/>
      <c r="DT48" s="204"/>
      <c r="DU48" s="204"/>
      <c r="DV48" s="204"/>
      <c r="DW48" s="204"/>
      <c r="DX48" s="204"/>
      <c r="DY48" s="204"/>
      <c r="DZ48" s="204"/>
      <c r="EA48" s="204"/>
      <c r="EB48" s="204"/>
      <c r="EC48" s="204"/>
      <c r="ED48" s="204"/>
      <c r="EE48" s="204"/>
      <c r="EF48" s="204"/>
      <c r="EG48" s="204"/>
      <c r="EH48" s="204"/>
      <c r="EI48" s="204"/>
      <c r="EJ48" s="204"/>
      <c r="EK48" s="204"/>
      <c r="EL48" s="204"/>
      <c r="EM48" s="204"/>
      <c r="EN48" s="204"/>
      <c r="EO48" s="204"/>
      <c r="EP48" s="204"/>
      <c r="EQ48" s="204"/>
    </row>
    <row r="49" spans="1:28">
      <c r="Q49" s="65"/>
      <c r="S49" s="65"/>
      <c r="T49" s="65"/>
      <c r="U49" s="65"/>
      <c r="V49" s="65"/>
    </row>
    <row r="50" spans="1:28">
      <c r="A50" s="338" t="s">
        <v>443</v>
      </c>
      <c r="B50" s="353"/>
      <c r="C50" s="353"/>
      <c r="D50" s="354"/>
      <c r="E50" s="354"/>
      <c r="F50" s="354"/>
      <c r="G50" s="354"/>
      <c r="H50" s="354"/>
      <c r="I50" s="354"/>
      <c r="J50" s="354"/>
      <c r="K50" s="354"/>
      <c r="L50" s="354"/>
      <c r="M50" s="354"/>
      <c r="N50" s="354"/>
      <c r="O50" s="354"/>
      <c r="P50" s="339" t="s">
        <v>472</v>
      </c>
      <c r="Q50" s="785"/>
      <c r="R50" s="786" t="s">
        <v>473</v>
      </c>
      <c r="S50" s="785"/>
      <c r="T50" s="786" t="s">
        <v>275</v>
      </c>
      <c r="U50" s="785"/>
      <c r="V50" s="321"/>
      <c r="AB50" s="5"/>
    </row>
    <row r="51" spans="1:28">
      <c r="A51" s="193"/>
      <c r="B51" s="175"/>
      <c r="C51" s="258" t="str">
        <f>C16</f>
        <v># Units</v>
      </c>
      <c r="D51" s="937" t="str">
        <f>D12</f>
        <v>Item 1</v>
      </c>
      <c r="E51" s="721" t="str">
        <f t="shared" ref="E51:M51" si="24">E12</f>
        <v>Item 2</v>
      </c>
      <c r="F51" s="721" t="str">
        <f t="shared" si="24"/>
        <v>Item 3</v>
      </c>
      <c r="G51" s="721" t="str">
        <f t="shared" si="24"/>
        <v>Item 4</v>
      </c>
      <c r="H51" s="721" t="str">
        <f t="shared" si="24"/>
        <v>Item 5</v>
      </c>
      <c r="I51" s="721" t="str">
        <f t="shared" si="24"/>
        <v>Item 6</v>
      </c>
      <c r="J51" s="721" t="str">
        <f t="shared" si="24"/>
        <v>Item 7</v>
      </c>
      <c r="K51" s="721" t="str">
        <f t="shared" si="24"/>
        <v>Item 8</v>
      </c>
      <c r="L51" s="721" t="str">
        <f t="shared" si="24"/>
        <v>Item 9</v>
      </c>
      <c r="M51" s="721" t="str">
        <f t="shared" si="24"/>
        <v>Item 10</v>
      </c>
      <c r="N51" s="721"/>
      <c r="O51" s="1067" t="s">
        <v>499</v>
      </c>
      <c r="P51" s="696" t="s">
        <v>348</v>
      </c>
      <c r="Q51" s="258" t="s">
        <v>158</v>
      </c>
      <c r="R51" s="696" t="s">
        <v>348</v>
      </c>
      <c r="S51" s="258" t="s">
        <v>158</v>
      </c>
      <c r="T51" s="696" t="s">
        <v>297</v>
      </c>
      <c r="U51" s="258" t="s">
        <v>442</v>
      </c>
      <c r="V51" s="3"/>
      <c r="AB51" s="5"/>
    </row>
    <row r="52" spans="1:28">
      <c r="A52" s="713"/>
      <c r="B52" s="713">
        <v>0</v>
      </c>
      <c r="C52" s="718">
        <f>SUMIF($B$17:$B$46,B52,$C$17:$C$46)*IF(Rehab!$D$1="Yes",1,0)</f>
        <v>0</v>
      </c>
      <c r="D52" s="938">
        <f>SUMIF($B$17:$B$46,$B52,D$17:D$46)</f>
        <v>0</v>
      </c>
      <c r="E52" s="710">
        <f t="shared" ref="E52:M52" si="25">SUMIF($B$17:$B$46,$B52,E$17:E$46)</f>
        <v>0</v>
      </c>
      <c r="F52" s="710">
        <f t="shared" si="25"/>
        <v>0</v>
      </c>
      <c r="G52" s="710">
        <f t="shared" si="25"/>
        <v>0</v>
      </c>
      <c r="H52" s="710">
        <f t="shared" si="25"/>
        <v>0</v>
      </c>
      <c r="I52" s="710">
        <f t="shared" si="25"/>
        <v>0</v>
      </c>
      <c r="J52" s="710">
        <f t="shared" si="25"/>
        <v>0</v>
      </c>
      <c r="K52" s="710">
        <f t="shared" si="25"/>
        <v>0</v>
      </c>
      <c r="L52" s="710">
        <f t="shared" si="25"/>
        <v>0</v>
      </c>
      <c r="M52" s="710">
        <f t="shared" si="25"/>
        <v>0</v>
      </c>
      <c r="N52" s="710"/>
      <c r="O52" s="1066">
        <f>SUMIF($B$17:$B$46,B52,$O$17:$O$46)*IF(Rehab!$D$1="Yes",1,0)</f>
        <v>0</v>
      </c>
      <c r="P52" s="697">
        <f>IF(C52&gt;0,$Q$47/$C$57,0)</f>
        <v>0</v>
      </c>
      <c r="Q52" s="698">
        <f>IF(C52&gt;0,$P$8,0)</f>
        <v>0</v>
      </c>
      <c r="R52" s="697">
        <f>IF(C52&gt;0,$S$47/$C$57,0)</f>
        <v>0</v>
      </c>
      <c r="S52" s="698">
        <f>IF(C52&gt;0,$R$8,0)</f>
        <v>0</v>
      </c>
      <c r="T52" s="697">
        <f>'Rent Roll_RedIQ 2'!Q84</f>
        <v>0</v>
      </c>
      <c r="U52" s="698">
        <f>(R52+S52+T52)*IF(Rehab!$D$1="Yes",1,0)</f>
        <v>0</v>
      </c>
      <c r="V52" s="707"/>
    </row>
    <row r="53" spans="1:28">
      <c r="A53" s="708"/>
      <c r="B53" s="708">
        <v>1</v>
      </c>
      <c r="C53" s="718">
        <f>SUMIF($B$17:$B$46,B53,$C$17:$C$46)*IF(Rehab!$D$1="Yes",1,0)</f>
        <v>0</v>
      </c>
      <c r="D53" s="938">
        <f t="shared" ref="D53:M56" si="26">SUMIF($B$17:$B$46,$B53,D$17:D$46)</f>
        <v>0</v>
      </c>
      <c r="E53" s="710">
        <f t="shared" si="26"/>
        <v>0</v>
      </c>
      <c r="F53" s="710">
        <f t="shared" si="26"/>
        <v>0</v>
      </c>
      <c r="G53" s="710">
        <f t="shared" si="26"/>
        <v>0</v>
      </c>
      <c r="H53" s="710">
        <f t="shared" si="26"/>
        <v>0</v>
      </c>
      <c r="I53" s="710">
        <f t="shared" si="26"/>
        <v>0</v>
      </c>
      <c r="J53" s="710">
        <f t="shared" si="26"/>
        <v>0</v>
      </c>
      <c r="K53" s="710">
        <f t="shared" si="26"/>
        <v>0</v>
      </c>
      <c r="L53" s="710">
        <f t="shared" si="26"/>
        <v>0</v>
      </c>
      <c r="M53" s="710">
        <f t="shared" si="26"/>
        <v>0</v>
      </c>
      <c r="N53" s="710"/>
      <c r="O53" s="1063">
        <f>SUMIF($B$17:$B$46,B53,$O$17:$O$46)*IF(Rehab!$D$1="Yes",1,0)</f>
        <v>0</v>
      </c>
      <c r="P53" s="699">
        <f>IF(C53&gt;0,$Q$47/$C$57,0)</f>
        <v>0</v>
      </c>
      <c r="Q53" s="700">
        <f>IF(C53&gt;0,$P$8,0)</f>
        <v>0</v>
      </c>
      <c r="R53" s="699">
        <f>IF(C53&gt;0,$S$47/$C$57,0)</f>
        <v>0</v>
      </c>
      <c r="S53" s="700">
        <f>IF(C53&gt;0,$R$8,0)</f>
        <v>0</v>
      </c>
      <c r="T53" s="699">
        <f>'Rent Roll_RedIQ 2'!Q85</f>
        <v>1168.4328350000001</v>
      </c>
      <c r="U53" s="700">
        <f>(R53+S53+T53)*IF(Rehab!$D$1="Yes",1,0)</f>
        <v>0</v>
      </c>
      <c r="V53" s="707"/>
    </row>
    <row r="54" spans="1:28">
      <c r="A54" s="708"/>
      <c r="B54" s="708">
        <v>2</v>
      </c>
      <c r="C54" s="718">
        <f>SUMIF($B$17:$B$46,B54,$C$17:$C$46)*IF(Rehab!$D$1="Yes",1,0)</f>
        <v>0</v>
      </c>
      <c r="D54" s="938">
        <f t="shared" si="26"/>
        <v>0</v>
      </c>
      <c r="E54" s="710">
        <f t="shared" si="26"/>
        <v>0</v>
      </c>
      <c r="F54" s="710">
        <f t="shared" si="26"/>
        <v>0</v>
      </c>
      <c r="G54" s="710">
        <f t="shared" si="26"/>
        <v>0</v>
      </c>
      <c r="H54" s="710">
        <f t="shared" si="26"/>
        <v>0</v>
      </c>
      <c r="I54" s="710">
        <f t="shared" si="26"/>
        <v>0</v>
      </c>
      <c r="J54" s="710">
        <f t="shared" si="26"/>
        <v>0</v>
      </c>
      <c r="K54" s="710">
        <f t="shared" si="26"/>
        <v>0</v>
      </c>
      <c r="L54" s="710">
        <f t="shared" si="26"/>
        <v>0</v>
      </c>
      <c r="M54" s="710">
        <f t="shared" si="26"/>
        <v>0</v>
      </c>
      <c r="N54" s="710"/>
      <c r="O54" s="1063">
        <f>SUMIF($B$17:$B$46,B54,$O$17:$O$46)*IF(Rehab!$D$1="Yes",1,0)</f>
        <v>0</v>
      </c>
      <c r="P54" s="699">
        <f>IF(C54&gt;0,$Q$47/$C$57,0)</f>
        <v>0</v>
      </c>
      <c r="Q54" s="700">
        <f>IF(C54&gt;0,$P$8,0)</f>
        <v>0</v>
      </c>
      <c r="R54" s="699">
        <f>IF(C54&gt;0,$S$47/$C$57,0)</f>
        <v>0</v>
      </c>
      <c r="S54" s="700">
        <f>IF(C54&gt;0,$R$8,0)</f>
        <v>0</v>
      </c>
      <c r="T54" s="699">
        <f>'Rent Roll_RedIQ 2'!Q86</f>
        <v>1456.6258430654204</v>
      </c>
      <c r="U54" s="700">
        <f>(R54+S54+T54)*IF(Rehab!$D$1="Yes",1,0)</f>
        <v>0</v>
      </c>
      <c r="V54" s="707"/>
    </row>
    <row r="55" spans="1:28">
      <c r="A55" s="708"/>
      <c r="B55" s="708">
        <v>3</v>
      </c>
      <c r="C55" s="718">
        <f>SUMIF($B$17:$B$46,B55,$C$17:$C$46)*IF(Rehab!$D$1="Yes",1,0)</f>
        <v>0</v>
      </c>
      <c r="D55" s="938">
        <f t="shared" si="26"/>
        <v>0</v>
      </c>
      <c r="E55" s="710">
        <f t="shared" si="26"/>
        <v>0</v>
      </c>
      <c r="F55" s="710">
        <f t="shared" si="26"/>
        <v>0</v>
      </c>
      <c r="G55" s="710">
        <f t="shared" si="26"/>
        <v>0</v>
      </c>
      <c r="H55" s="710">
        <f t="shared" si="26"/>
        <v>0</v>
      </c>
      <c r="I55" s="710">
        <f t="shared" si="26"/>
        <v>0</v>
      </c>
      <c r="J55" s="710">
        <f t="shared" si="26"/>
        <v>0</v>
      </c>
      <c r="K55" s="710">
        <f t="shared" si="26"/>
        <v>0</v>
      </c>
      <c r="L55" s="710">
        <f t="shared" si="26"/>
        <v>0</v>
      </c>
      <c r="M55" s="710">
        <f t="shared" si="26"/>
        <v>0</v>
      </c>
      <c r="N55" s="710"/>
      <c r="O55" s="1063">
        <f>SUMIF($B$17:$B$46,B55,$O$17:$O$46)*IF(Rehab!$D$1="Yes",1,0)</f>
        <v>0</v>
      </c>
      <c r="P55" s="699">
        <f>IF(C55&gt;0,$Q$47/$C$57,0)</f>
        <v>0</v>
      </c>
      <c r="Q55" s="700">
        <f>IF(C55&gt;0,$P$8,0)</f>
        <v>0</v>
      </c>
      <c r="R55" s="699">
        <f>IF(C55&gt;0,$S$47/$C$57,0)</f>
        <v>0</v>
      </c>
      <c r="S55" s="700">
        <f>IF(C55&gt;0,$R$8,0)</f>
        <v>0</v>
      </c>
      <c r="T55" s="699">
        <f>'Rent Roll_RedIQ 2'!Q87</f>
        <v>1685.2941170000001</v>
      </c>
      <c r="U55" s="700">
        <f>(R55+S55+T55)*IF(Rehab!$D$1="Yes",1,0)</f>
        <v>0</v>
      </c>
      <c r="V55" s="707"/>
    </row>
    <row r="56" spans="1:28">
      <c r="A56" s="709"/>
      <c r="B56" s="714">
        <v>4</v>
      </c>
      <c r="C56" s="719">
        <f>SUMIF($B$17:$B$46,B56,$C$17:$C$46)*IF(Rehab!$D$1="Yes",1,0)</f>
        <v>0</v>
      </c>
      <c r="D56" s="939">
        <f t="shared" si="26"/>
        <v>0</v>
      </c>
      <c r="E56" s="711">
        <f t="shared" si="26"/>
        <v>0</v>
      </c>
      <c r="F56" s="711">
        <f t="shared" si="26"/>
        <v>0</v>
      </c>
      <c r="G56" s="711">
        <f t="shared" si="26"/>
        <v>0</v>
      </c>
      <c r="H56" s="711">
        <f t="shared" si="26"/>
        <v>0</v>
      </c>
      <c r="I56" s="711">
        <f t="shared" si="26"/>
        <v>0</v>
      </c>
      <c r="J56" s="711">
        <f t="shared" si="26"/>
        <v>0</v>
      </c>
      <c r="K56" s="711">
        <f t="shared" si="26"/>
        <v>0</v>
      </c>
      <c r="L56" s="711">
        <f t="shared" si="26"/>
        <v>0</v>
      </c>
      <c r="M56" s="711">
        <f t="shared" si="26"/>
        <v>0</v>
      </c>
      <c r="N56" s="711"/>
      <c r="O56" s="1064">
        <f>SUMIF($B$17:$B$46,B56,$O$17:$O$46)*IF(Rehab!$D$1="Yes",1,0)</f>
        <v>0</v>
      </c>
      <c r="P56" s="715">
        <f>IF(C56&gt;0,$Q$47/$C$57,0)</f>
        <v>0</v>
      </c>
      <c r="Q56" s="716">
        <f>IF(C56&gt;0,$P$8,0)</f>
        <v>0</v>
      </c>
      <c r="R56" s="715">
        <f>IF(C56&gt;0,$S$47/$C$57,0)</f>
        <v>0</v>
      </c>
      <c r="S56" s="716">
        <f>IF(C56&gt;0,$R$8,0)</f>
        <v>0</v>
      </c>
      <c r="T56" s="715">
        <f>'Rent Roll_RedIQ 2'!Q88</f>
        <v>0</v>
      </c>
      <c r="U56" s="716">
        <f>(R56+S56+T56)*IF(Rehab!$D$1="Yes",1,0)</f>
        <v>0</v>
      </c>
      <c r="V56" s="707"/>
    </row>
    <row r="57" spans="1:28">
      <c r="A57" s="269" t="s">
        <v>436</v>
      </c>
      <c r="B57" s="270"/>
      <c r="C57" s="720">
        <f>SUM(C52:C56)</f>
        <v>0</v>
      </c>
      <c r="D57" s="784">
        <f>SUM(D52:D56)</f>
        <v>0</v>
      </c>
      <c r="E57" s="712">
        <f t="shared" ref="E57:M57" si="27">SUM(E52:E56)</f>
        <v>0</v>
      </c>
      <c r="F57" s="712">
        <f t="shared" si="27"/>
        <v>0</v>
      </c>
      <c r="G57" s="712">
        <f t="shared" si="27"/>
        <v>0</v>
      </c>
      <c r="H57" s="712">
        <f t="shared" si="27"/>
        <v>0</v>
      </c>
      <c r="I57" s="712">
        <f t="shared" si="27"/>
        <v>0</v>
      </c>
      <c r="J57" s="712">
        <f t="shared" si="27"/>
        <v>0</v>
      </c>
      <c r="K57" s="712">
        <f t="shared" si="27"/>
        <v>0</v>
      </c>
      <c r="L57" s="712">
        <f t="shared" si="27"/>
        <v>0</v>
      </c>
      <c r="M57" s="712">
        <f t="shared" si="27"/>
        <v>0</v>
      </c>
      <c r="N57" s="712"/>
      <c r="O57" s="1065">
        <f>SUM(O52:O56)</f>
        <v>0</v>
      </c>
      <c r="P57" s="701" t="e">
        <f>AVERAGEIF(P52:P56,"&gt;0",P52:P56)</f>
        <v>#DIV/0!</v>
      </c>
      <c r="Q57" s="702">
        <f>IFERROR(AVERAGEIF(Q52:Q56,"&gt;0",Q52:Q56),0)</f>
        <v>0</v>
      </c>
      <c r="R57" s="701" t="e">
        <f>AVERAGEIF(R52:R56,"&gt;0",R52:R56)</f>
        <v>#DIV/0!</v>
      </c>
      <c r="S57" s="702">
        <f>IFERROR(AVERAGEIF(S52:S56,"&gt;0",S52:S56),0)</f>
        <v>0</v>
      </c>
      <c r="T57" s="701" t="e">
        <f>SUMPRODUCT(T52:T56,C52:C56)/C57</f>
        <v>#DIV/0!</v>
      </c>
      <c r="U57" s="702" t="e">
        <f>SUMPRODUCT(U52:U56,C52:C56)/C57</f>
        <v>#DIV/0!</v>
      </c>
      <c r="V57" s="578"/>
    </row>
    <row r="58" spans="1:28">
      <c r="U58" s="466"/>
      <c r="V58" s="466"/>
    </row>
    <row r="59" spans="1:28">
      <c r="U59" s="466"/>
      <c r="V59" s="466"/>
    </row>
    <row r="60" spans="1:28">
      <c r="D60" s="1291"/>
      <c r="E60" s="1291"/>
      <c r="F60" s="1291"/>
      <c r="G60" s="1291"/>
      <c r="U60" s="466"/>
      <c r="V60" s="466"/>
    </row>
    <row r="61" spans="1:28">
      <c r="G61" s="1291"/>
      <c r="U61" s="466"/>
      <c r="V61" s="466"/>
    </row>
    <row r="62" spans="1:28">
      <c r="U62" s="466"/>
      <c r="V62" s="466"/>
    </row>
    <row r="63" spans="1:28">
      <c r="U63" s="466"/>
      <c r="V63" s="466"/>
    </row>
  </sheetData>
  <phoneticPr fontId="35" type="noConversion"/>
  <conditionalFormatting sqref="A20:Z21">
    <cfRule type="expression" dxfId="13" priority="3">
      <formula>$D$1="No"</formula>
    </cfRule>
  </conditionalFormatting>
  <conditionalFormatting sqref="A3:EQ15 A16:X16 Z16:EQ16 A17:EQ19 A22:EQ24 W25:EQ25 A25:V29">
    <cfRule type="expression" dxfId="12" priority="8">
      <formula>$D$1="No"</formula>
    </cfRule>
  </conditionalFormatting>
  <conditionalFormatting sqref="A30:EQ57">
    <cfRule type="expression" dxfId="11" priority="23">
      <formula>$D$1="No"</formula>
    </cfRule>
  </conditionalFormatting>
  <conditionalFormatting sqref="C56">
    <cfRule type="expression" dxfId="10" priority="13">
      <formula>$D$1="No"</formula>
    </cfRule>
  </conditionalFormatting>
  <conditionalFormatting sqref="W26:Z27">
    <cfRule type="expression" dxfId="9" priority="1">
      <formula>$D$1="No"</formula>
    </cfRule>
  </conditionalFormatting>
  <conditionalFormatting sqref="W28:EQ29">
    <cfRule type="expression" dxfId="8" priority="5">
      <formula>$D$1="No"</formula>
    </cfRule>
  </conditionalFormatting>
  <conditionalFormatting sqref="AA22:EQ23">
    <cfRule type="expression" dxfId="7" priority="7">
      <formula>$D$1="No"</formula>
    </cfRule>
  </conditionalFormatting>
  <dataValidations count="2">
    <dataValidation type="list" allowBlank="1" showInputMessage="1" showErrorMessage="1" sqref="D1" xr:uid="{BC53291F-1366-44B7-9B48-147FEAE983D2}">
      <formula1>"Yes, No"</formula1>
    </dataValidation>
    <dataValidation type="list" allowBlank="1" showInputMessage="1" showErrorMessage="1" sqref="W16:X16" xr:uid="{8E9D1FBE-1108-43CB-8EE2-8CC993B4ACB9}">
      <formula1>"Use Calculator, Use Override"</formula1>
    </dataValidation>
  </dataValidations>
  <pageMargins left="0.7" right="0.7" top="0.75" bottom="0.75" header="0.3" footer="0.3"/>
  <pageSetup orientation="portrait" horizontalDpi="1200" verticalDpi="1200" r:id="rId1"/>
  <ignoredErrors>
    <ignoredError sqref="AB29:EQ29" formulaRange="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E378B9-4AA4-4C04-B1C7-5237AD801BA0}">
  <sheetPr codeName="Sheet6">
    <tabColor theme="8" tint="0.59999389629810485"/>
  </sheetPr>
  <dimension ref="A1:EA159"/>
  <sheetViews>
    <sheetView zoomScale="70" zoomScaleNormal="70" workbookViewId="0">
      <pane xSplit="1" ySplit="2" topLeftCell="B3" activePane="bottomRight" state="frozen"/>
      <selection pane="topRight" activeCell="B1" sqref="B1"/>
      <selection pane="bottomLeft" activeCell="A3" sqref="A3"/>
      <selection pane="bottomRight" activeCell="K20" sqref="K20"/>
    </sheetView>
  </sheetViews>
  <sheetFormatPr defaultRowHeight="14.5"/>
  <cols>
    <col min="1" max="1" width="33.26953125" customWidth="1"/>
    <col min="2" max="2" width="7.26953125" bestFit="1" customWidth="1"/>
    <col min="3" max="3" width="20.26953125" bestFit="1" customWidth="1"/>
    <col min="4" max="4" width="11.81640625" bestFit="1" customWidth="1"/>
    <col min="5" max="5" width="11" bestFit="1" customWidth="1"/>
    <col min="6" max="6" width="15.54296875" bestFit="1" customWidth="1"/>
    <col min="7" max="7" width="13" bestFit="1" customWidth="1"/>
    <col min="8" max="8" width="7.81640625" customWidth="1"/>
    <col min="9" max="9" width="7.54296875" customWidth="1"/>
    <col min="10" max="10" width="31.1796875" bestFit="1" customWidth="1"/>
    <col min="11" max="11" width="9.81640625" customWidth="1"/>
    <col min="12" max="131" width="12.26953125" bestFit="1" customWidth="1"/>
  </cols>
  <sheetData>
    <row r="1" spans="1:131" s="1" customFormat="1">
      <c r="A1" s="247" t="s">
        <v>248</v>
      </c>
      <c r="L1" s="1">
        <v>1</v>
      </c>
      <c r="M1" s="1">
        <v>2</v>
      </c>
      <c r="N1" s="1">
        <v>3</v>
      </c>
      <c r="O1" s="1">
        <v>4</v>
      </c>
      <c r="P1" s="1">
        <v>5</v>
      </c>
      <c r="Q1" s="1">
        <v>6</v>
      </c>
      <c r="R1" s="1">
        <v>7</v>
      </c>
      <c r="S1" s="1">
        <v>8</v>
      </c>
      <c r="T1" s="1">
        <v>9</v>
      </c>
      <c r="U1" s="1">
        <v>10</v>
      </c>
      <c r="V1" s="1">
        <v>11</v>
      </c>
      <c r="W1" s="1">
        <v>12</v>
      </c>
      <c r="X1" s="1">
        <v>13</v>
      </c>
      <c r="Y1" s="1">
        <v>14</v>
      </c>
      <c r="Z1" s="1">
        <v>15</v>
      </c>
      <c r="AA1" s="1">
        <v>16</v>
      </c>
      <c r="AB1" s="1">
        <v>17</v>
      </c>
      <c r="AC1" s="1">
        <v>18</v>
      </c>
      <c r="AD1" s="1">
        <v>19</v>
      </c>
      <c r="AE1" s="1">
        <v>20</v>
      </c>
      <c r="AF1" s="1">
        <v>21</v>
      </c>
      <c r="AG1" s="1">
        <v>22</v>
      </c>
      <c r="AH1" s="1">
        <v>23</v>
      </c>
      <c r="AI1" s="1">
        <v>24</v>
      </c>
      <c r="AJ1" s="1">
        <v>25</v>
      </c>
      <c r="AK1" s="1">
        <v>26</v>
      </c>
      <c r="AL1" s="1">
        <v>27</v>
      </c>
      <c r="AM1" s="1">
        <v>28</v>
      </c>
      <c r="AN1" s="1">
        <v>29</v>
      </c>
      <c r="AO1" s="1">
        <v>30</v>
      </c>
      <c r="AP1" s="1">
        <v>31</v>
      </c>
      <c r="AQ1" s="1">
        <v>32</v>
      </c>
      <c r="AR1" s="1">
        <v>33</v>
      </c>
      <c r="AS1" s="1">
        <v>34</v>
      </c>
      <c r="AT1" s="1">
        <v>35</v>
      </c>
      <c r="AU1" s="1">
        <v>36</v>
      </c>
      <c r="AV1" s="1">
        <v>37</v>
      </c>
      <c r="AW1" s="1">
        <v>38</v>
      </c>
      <c r="AX1" s="1">
        <v>39</v>
      </c>
      <c r="AY1" s="1">
        <v>40</v>
      </c>
      <c r="AZ1" s="1">
        <v>41</v>
      </c>
      <c r="BA1" s="1">
        <v>42</v>
      </c>
      <c r="BB1" s="1">
        <v>43</v>
      </c>
      <c r="BC1" s="1">
        <v>44</v>
      </c>
      <c r="BD1" s="1">
        <v>45</v>
      </c>
      <c r="BE1" s="1">
        <v>46</v>
      </c>
      <c r="BF1" s="1">
        <v>47</v>
      </c>
      <c r="BG1" s="1">
        <v>48</v>
      </c>
      <c r="BH1" s="1">
        <v>49</v>
      </c>
      <c r="BI1" s="1">
        <v>50</v>
      </c>
      <c r="BJ1" s="1">
        <v>51</v>
      </c>
      <c r="BK1" s="1">
        <v>52</v>
      </c>
      <c r="BL1" s="1">
        <v>53</v>
      </c>
      <c r="BM1" s="1">
        <v>54</v>
      </c>
      <c r="BN1" s="1">
        <v>55</v>
      </c>
      <c r="BO1" s="1">
        <v>56</v>
      </c>
      <c r="BP1" s="1">
        <v>57</v>
      </c>
      <c r="BQ1" s="1">
        <v>58</v>
      </c>
      <c r="BR1" s="1">
        <v>59</v>
      </c>
      <c r="BS1" s="1">
        <v>60</v>
      </c>
      <c r="BT1" s="1">
        <v>61</v>
      </c>
      <c r="BU1" s="1">
        <v>62</v>
      </c>
      <c r="BV1" s="1">
        <v>63</v>
      </c>
      <c r="BW1" s="1">
        <v>64</v>
      </c>
      <c r="BX1" s="1">
        <v>65</v>
      </c>
      <c r="BY1" s="1">
        <v>66</v>
      </c>
      <c r="BZ1" s="1">
        <v>67</v>
      </c>
      <c r="CA1" s="1">
        <v>68</v>
      </c>
      <c r="CB1" s="1">
        <v>69</v>
      </c>
      <c r="CC1" s="1">
        <v>70</v>
      </c>
      <c r="CD1" s="1">
        <v>71</v>
      </c>
      <c r="CE1" s="1">
        <v>72</v>
      </c>
      <c r="CF1" s="1">
        <v>73</v>
      </c>
      <c r="CG1" s="1">
        <v>74</v>
      </c>
      <c r="CH1" s="1">
        <v>75</v>
      </c>
      <c r="CI1" s="1">
        <v>76</v>
      </c>
      <c r="CJ1" s="1">
        <v>77</v>
      </c>
      <c r="CK1" s="1">
        <v>78</v>
      </c>
      <c r="CL1" s="1">
        <v>79</v>
      </c>
      <c r="CM1" s="1">
        <v>80</v>
      </c>
      <c r="CN1" s="1">
        <v>81</v>
      </c>
      <c r="CO1" s="1">
        <v>82</v>
      </c>
      <c r="CP1" s="1">
        <v>83</v>
      </c>
      <c r="CQ1" s="1">
        <v>84</v>
      </c>
      <c r="CR1" s="1">
        <v>85</v>
      </c>
      <c r="CS1" s="1">
        <v>86</v>
      </c>
      <c r="CT1" s="1">
        <v>87</v>
      </c>
      <c r="CU1" s="1">
        <v>88</v>
      </c>
      <c r="CV1" s="1">
        <v>89</v>
      </c>
      <c r="CW1" s="1">
        <v>90</v>
      </c>
      <c r="CX1" s="1">
        <v>91</v>
      </c>
      <c r="CY1" s="1">
        <v>92</v>
      </c>
      <c r="CZ1" s="1">
        <v>93</v>
      </c>
      <c r="DA1" s="1">
        <v>94</v>
      </c>
      <c r="DB1" s="1">
        <v>95</v>
      </c>
      <c r="DC1" s="1">
        <v>96</v>
      </c>
      <c r="DD1" s="1">
        <v>97</v>
      </c>
      <c r="DE1" s="1">
        <v>98</v>
      </c>
      <c r="DF1" s="1">
        <v>99</v>
      </c>
      <c r="DG1" s="1">
        <v>100</v>
      </c>
      <c r="DH1" s="1">
        <v>101</v>
      </c>
      <c r="DI1" s="1">
        <v>102</v>
      </c>
      <c r="DJ1" s="1">
        <v>103</v>
      </c>
      <c r="DK1" s="1">
        <v>104</v>
      </c>
      <c r="DL1" s="1">
        <v>105</v>
      </c>
      <c r="DM1" s="1">
        <v>106</v>
      </c>
      <c r="DN1" s="1">
        <v>107</v>
      </c>
      <c r="DO1" s="1">
        <v>108</v>
      </c>
      <c r="DP1" s="1">
        <v>109</v>
      </c>
      <c r="DQ1" s="1">
        <v>110</v>
      </c>
      <c r="DR1" s="1">
        <v>111</v>
      </c>
      <c r="DS1" s="1">
        <v>112</v>
      </c>
      <c r="DT1" s="1">
        <v>113</v>
      </c>
      <c r="DU1" s="1">
        <v>114</v>
      </c>
      <c r="DV1" s="1">
        <v>115</v>
      </c>
      <c r="DW1" s="1">
        <v>116</v>
      </c>
      <c r="DX1" s="1">
        <v>117</v>
      </c>
      <c r="DY1" s="1">
        <v>118</v>
      </c>
      <c r="DZ1" s="1">
        <v>119</v>
      </c>
      <c r="EA1" s="1199">
        <v>120</v>
      </c>
    </row>
    <row r="2" spans="1:131" s="15" customFormat="1">
      <c r="A2" s="4" t="s">
        <v>2</v>
      </c>
      <c r="L2" s="15">
        <v>1</v>
      </c>
      <c r="M2" s="15">
        <v>1</v>
      </c>
      <c r="N2" s="15">
        <v>1</v>
      </c>
      <c r="O2" s="15">
        <v>1</v>
      </c>
      <c r="P2" s="15">
        <v>1</v>
      </c>
      <c r="Q2" s="15">
        <v>1</v>
      </c>
      <c r="R2" s="15">
        <v>1</v>
      </c>
      <c r="S2" s="15">
        <v>1</v>
      </c>
      <c r="T2" s="15">
        <v>1</v>
      </c>
      <c r="U2" s="15">
        <v>1</v>
      </c>
      <c r="V2" s="15">
        <v>1</v>
      </c>
      <c r="W2" s="15">
        <v>1</v>
      </c>
      <c r="X2" s="15">
        <v>2</v>
      </c>
      <c r="Y2" s="15">
        <v>2</v>
      </c>
      <c r="Z2" s="15">
        <v>2</v>
      </c>
      <c r="AA2" s="15">
        <v>2</v>
      </c>
      <c r="AB2" s="15">
        <v>2</v>
      </c>
      <c r="AC2" s="15">
        <v>2</v>
      </c>
      <c r="AD2" s="15">
        <v>2</v>
      </c>
      <c r="AE2" s="15">
        <v>2</v>
      </c>
      <c r="AF2" s="15">
        <v>2</v>
      </c>
      <c r="AG2" s="15">
        <v>2</v>
      </c>
      <c r="AH2" s="15">
        <v>2</v>
      </c>
      <c r="AI2" s="15">
        <v>2</v>
      </c>
      <c r="AJ2" s="15">
        <v>3</v>
      </c>
      <c r="AK2" s="15">
        <v>3</v>
      </c>
      <c r="AL2" s="15">
        <v>3</v>
      </c>
      <c r="AM2" s="15">
        <v>3</v>
      </c>
      <c r="AN2" s="15">
        <v>3</v>
      </c>
      <c r="AO2" s="15">
        <v>3</v>
      </c>
      <c r="AP2" s="15">
        <v>3</v>
      </c>
      <c r="AQ2" s="15">
        <v>3</v>
      </c>
      <c r="AR2" s="15">
        <v>3</v>
      </c>
      <c r="AS2" s="15">
        <v>3</v>
      </c>
      <c r="AT2" s="15">
        <v>3</v>
      </c>
      <c r="AU2" s="15">
        <v>3</v>
      </c>
      <c r="AV2" s="15">
        <v>4</v>
      </c>
      <c r="AW2" s="15">
        <v>4</v>
      </c>
      <c r="AX2" s="15">
        <v>4</v>
      </c>
      <c r="AY2" s="15">
        <v>4</v>
      </c>
      <c r="AZ2" s="15">
        <v>4</v>
      </c>
      <c r="BA2" s="15">
        <v>4</v>
      </c>
      <c r="BB2" s="15">
        <v>4</v>
      </c>
      <c r="BC2" s="15">
        <v>4</v>
      </c>
      <c r="BD2" s="15">
        <v>4</v>
      </c>
      <c r="BE2" s="15">
        <v>4</v>
      </c>
      <c r="BF2" s="15">
        <v>4</v>
      </c>
      <c r="BG2" s="15">
        <v>4</v>
      </c>
      <c r="BH2" s="15">
        <v>5</v>
      </c>
      <c r="BI2" s="15">
        <v>5</v>
      </c>
      <c r="BJ2" s="15">
        <v>5</v>
      </c>
      <c r="BK2" s="15">
        <v>5</v>
      </c>
      <c r="BL2" s="15">
        <v>5</v>
      </c>
      <c r="BM2" s="15">
        <v>5</v>
      </c>
      <c r="BN2" s="15">
        <v>5</v>
      </c>
      <c r="BO2" s="15">
        <v>5</v>
      </c>
      <c r="BP2" s="15">
        <v>5</v>
      </c>
      <c r="BQ2" s="15">
        <v>5</v>
      </c>
      <c r="BR2" s="15">
        <v>5</v>
      </c>
      <c r="BS2" s="15">
        <v>5</v>
      </c>
      <c r="BT2" s="15">
        <v>6</v>
      </c>
      <c r="BU2" s="15">
        <v>6</v>
      </c>
      <c r="BV2" s="15">
        <v>6</v>
      </c>
      <c r="BW2" s="15">
        <v>6</v>
      </c>
      <c r="BX2" s="15">
        <v>6</v>
      </c>
      <c r="BY2" s="15">
        <v>6</v>
      </c>
      <c r="BZ2" s="15">
        <v>6</v>
      </c>
      <c r="CA2" s="15">
        <v>6</v>
      </c>
      <c r="CB2" s="15">
        <v>6</v>
      </c>
      <c r="CC2" s="15">
        <v>6</v>
      </c>
      <c r="CD2" s="15">
        <v>6</v>
      </c>
      <c r="CE2" s="15">
        <v>6</v>
      </c>
      <c r="CF2" s="15">
        <v>7</v>
      </c>
      <c r="CG2" s="15">
        <v>7</v>
      </c>
      <c r="CH2" s="15">
        <v>7</v>
      </c>
      <c r="CI2" s="15">
        <v>7</v>
      </c>
      <c r="CJ2" s="15">
        <v>7</v>
      </c>
      <c r="CK2" s="15">
        <v>7</v>
      </c>
      <c r="CL2" s="15">
        <v>7</v>
      </c>
      <c r="CM2" s="15">
        <v>7</v>
      </c>
      <c r="CN2" s="15">
        <v>7</v>
      </c>
      <c r="CO2" s="15">
        <v>7</v>
      </c>
      <c r="CP2" s="15">
        <v>7</v>
      </c>
      <c r="CQ2" s="15">
        <v>7</v>
      </c>
      <c r="CR2" s="15">
        <v>8</v>
      </c>
      <c r="CS2" s="15">
        <v>8</v>
      </c>
      <c r="CT2" s="15">
        <v>8</v>
      </c>
      <c r="CU2" s="15">
        <v>8</v>
      </c>
      <c r="CV2" s="15">
        <v>8</v>
      </c>
      <c r="CW2" s="15">
        <v>8</v>
      </c>
      <c r="CX2" s="15">
        <v>8</v>
      </c>
      <c r="CY2" s="15">
        <v>8</v>
      </c>
      <c r="CZ2" s="15">
        <v>8</v>
      </c>
      <c r="DA2" s="15">
        <v>8</v>
      </c>
      <c r="DB2" s="15">
        <v>8</v>
      </c>
      <c r="DC2" s="15">
        <v>8</v>
      </c>
      <c r="DD2" s="15">
        <v>9</v>
      </c>
      <c r="DE2" s="15">
        <v>9</v>
      </c>
      <c r="DF2" s="15">
        <v>9</v>
      </c>
      <c r="DG2" s="15">
        <v>9</v>
      </c>
      <c r="DH2" s="15">
        <v>9</v>
      </c>
      <c r="DI2" s="15">
        <v>9</v>
      </c>
      <c r="DJ2" s="15">
        <v>9</v>
      </c>
      <c r="DK2" s="15">
        <v>9</v>
      </c>
      <c r="DL2" s="15">
        <v>9</v>
      </c>
      <c r="DM2" s="15">
        <v>9</v>
      </c>
      <c r="DN2" s="15">
        <v>9</v>
      </c>
      <c r="DO2" s="15">
        <v>9</v>
      </c>
      <c r="DP2" s="15">
        <v>10</v>
      </c>
      <c r="DQ2" s="15">
        <v>10</v>
      </c>
      <c r="DR2" s="15">
        <v>10</v>
      </c>
      <c r="DS2" s="15">
        <v>10</v>
      </c>
      <c r="DT2" s="15">
        <v>10</v>
      </c>
      <c r="DU2" s="15">
        <v>10</v>
      </c>
      <c r="DV2" s="15">
        <v>10</v>
      </c>
      <c r="DW2" s="15">
        <v>10</v>
      </c>
      <c r="DX2" s="15">
        <v>10</v>
      </c>
      <c r="DY2" s="15">
        <v>10</v>
      </c>
      <c r="DZ2" s="15">
        <v>10</v>
      </c>
      <c r="EA2" s="15">
        <v>10</v>
      </c>
    </row>
    <row r="3" spans="1:131" s="176" customFormat="1">
      <c r="A3" s="350" t="s">
        <v>143</v>
      </c>
      <c r="B3" s="336"/>
      <c r="C3" s="336"/>
      <c r="D3" s="336"/>
      <c r="E3" s="336"/>
      <c r="F3" s="336"/>
      <c r="G3" s="336"/>
      <c r="H3" s="336"/>
      <c r="I3" s="336"/>
      <c r="J3" s="336"/>
      <c r="K3" s="351" t="s">
        <v>149</v>
      </c>
      <c r="L3" s="352">
        <f>Purchase_Date</f>
        <v>45992</v>
      </c>
      <c r="M3" s="352">
        <f>EDATE(L3,1)</f>
        <v>46023</v>
      </c>
      <c r="N3" s="352">
        <f t="shared" ref="N3:BY3" si="0">EDATE(M3,1)</f>
        <v>46054</v>
      </c>
      <c r="O3" s="352">
        <f t="shared" si="0"/>
        <v>46082</v>
      </c>
      <c r="P3" s="352">
        <f t="shared" si="0"/>
        <v>46113</v>
      </c>
      <c r="Q3" s="352">
        <f t="shared" si="0"/>
        <v>46143</v>
      </c>
      <c r="R3" s="352">
        <f t="shared" si="0"/>
        <v>46174</v>
      </c>
      <c r="S3" s="352">
        <f t="shared" si="0"/>
        <v>46204</v>
      </c>
      <c r="T3" s="352">
        <f t="shared" si="0"/>
        <v>46235</v>
      </c>
      <c r="U3" s="352">
        <f t="shared" si="0"/>
        <v>46266</v>
      </c>
      <c r="V3" s="352">
        <f t="shared" si="0"/>
        <v>46296</v>
      </c>
      <c r="W3" s="352">
        <f t="shared" si="0"/>
        <v>46327</v>
      </c>
      <c r="X3" s="352">
        <f t="shared" si="0"/>
        <v>46357</v>
      </c>
      <c r="Y3" s="352">
        <f t="shared" si="0"/>
        <v>46388</v>
      </c>
      <c r="Z3" s="352">
        <f t="shared" si="0"/>
        <v>46419</v>
      </c>
      <c r="AA3" s="352">
        <f t="shared" si="0"/>
        <v>46447</v>
      </c>
      <c r="AB3" s="352">
        <f t="shared" si="0"/>
        <v>46478</v>
      </c>
      <c r="AC3" s="352">
        <f t="shared" si="0"/>
        <v>46508</v>
      </c>
      <c r="AD3" s="352">
        <f t="shared" si="0"/>
        <v>46539</v>
      </c>
      <c r="AE3" s="352">
        <f t="shared" si="0"/>
        <v>46569</v>
      </c>
      <c r="AF3" s="352">
        <f t="shared" si="0"/>
        <v>46600</v>
      </c>
      <c r="AG3" s="352">
        <f t="shared" si="0"/>
        <v>46631</v>
      </c>
      <c r="AH3" s="352">
        <f t="shared" si="0"/>
        <v>46661</v>
      </c>
      <c r="AI3" s="352">
        <f t="shared" si="0"/>
        <v>46692</v>
      </c>
      <c r="AJ3" s="352">
        <f t="shared" si="0"/>
        <v>46722</v>
      </c>
      <c r="AK3" s="352">
        <f t="shared" si="0"/>
        <v>46753</v>
      </c>
      <c r="AL3" s="352">
        <f t="shared" si="0"/>
        <v>46784</v>
      </c>
      <c r="AM3" s="352">
        <f t="shared" si="0"/>
        <v>46813</v>
      </c>
      <c r="AN3" s="352">
        <f t="shared" si="0"/>
        <v>46844</v>
      </c>
      <c r="AO3" s="352">
        <f t="shared" si="0"/>
        <v>46874</v>
      </c>
      <c r="AP3" s="352">
        <f t="shared" si="0"/>
        <v>46905</v>
      </c>
      <c r="AQ3" s="352">
        <f t="shared" si="0"/>
        <v>46935</v>
      </c>
      <c r="AR3" s="352">
        <f t="shared" si="0"/>
        <v>46966</v>
      </c>
      <c r="AS3" s="352">
        <f t="shared" si="0"/>
        <v>46997</v>
      </c>
      <c r="AT3" s="352">
        <f t="shared" si="0"/>
        <v>47027</v>
      </c>
      <c r="AU3" s="352">
        <f t="shared" si="0"/>
        <v>47058</v>
      </c>
      <c r="AV3" s="352">
        <f t="shared" si="0"/>
        <v>47088</v>
      </c>
      <c r="AW3" s="352">
        <f t="shared" si="0"/>
        <v>47119</v>
      </c>
      <c r="AX3" s="352">
        <f t="shared" si="0"/>
        <v>47150</v>
      </c>
      <c r="AY3" s="352">
        <f t="shared" si="0"/>
        <v>47178</v>
      </c>
      <c r="AZ3" s="352">
        <f t="shared" si="0"/>
        <v>47209</v>
      </c>
      <c r="BA3" s="352">
        <f t="shared" si="0"/>
        <v>47239</v>
      </c>
      <c r="BB3" s="352">
        <f t="shared" si="0"/>
        <v>47270</v>
      </c>
      <c r="BC3" s="352">
        <f t="shared" si="0"/>
        <v>47300</v>
      </c>
      <c r="BD3" s="352">
        <f t="shared" si="0"/>
        <v>47331</v>
      </c>
      <c r="BE3" s="352">
        <f t="shared" si="0"/>
        <v>47362</v>
      </c>
      <c r="BF3" s="352">
        <f t="shared" si="0"/>
        <v>47392</v>
      </c>
      <c r="BG3" s="352">
        <f t="shared" si="0"/>
        <v>47423</v>
      </c>
      <c r="BH3" s="352">
        <f t="shared" si="0"/>
        <v>47453</v>
      </c>
      <c r="BI3" s="352">
        <f t="shared" si="0"/>
        <v>47484</v>
      </c>
      <c r="BJ3" s="352">
        <f t="shared" si="0"/>
        <v>47515</v>
      </c>
      <c r="BK3" s="352">
        <f t="shared" si="0"/>
        <v>47543</v>
      </c>
      <c r="BL3" s="352">
        <f t="shared" si="0"/>
        <v>47574</v>
      </c>
      <c r="BM3" s="352">
        <f t="shared" si="0"/>
        <v>47604</v>
      </c>
      <c r="BN3" s="352">
        <f t="shared" si="0"/>
        <v>47635</v>
      </c>
      <c r="BO3" s="352">
        <f t="shared" si="0"/>
        <v>47665</v>
      </c>
      <c r="BP3" s="352">
        <f t="shared" si="0"/>
        <v>47696</v>
      </c>
      <c r="BQ3" s="352">
        <f t="shared" si="0"/>
        <v>47727</v>
      </c>
      <c r="BR3" s="352">
        <f t="shared" si="0"/>
        <v>47757</v>
      </c>
      <c r="BS3" s="352">
        <f t="shared" si="0"/>
        <v>47788</v>
      </c>
      <c r="BT3" s="352">
        <f t="shared" si="0"/>
        <v>47818</v>
      </c>
      <c r="BU3" s="352">
        <f t="shared" si="0"/>
        <v>47849</v>
      </c>
      <c r="BV3" s="352">
        <f t="shared" si="0"/>
        <v>47880</v>
      </c>
      <c r="BW3" s="352">
        <f t="shared" si="0"/>
        <v>47908</v>
      </c>
      <c r="BX3" s="352">
        <f t="shared" si="0"/>
        <v>47939</v>
      </c>
      <c r="BY3" s="352">
        <f t="shared" si="0"/>
        <v>47969</v>
      </c>
      <c r="BZ3" s="352">
        <f t="shared" ref="BZ3:EA3" si="1">EDATE(BY3,1)</f>
        <v>48000</v>
      </c>
      <c r="CA3" s="352">
        <f t="shared" si="1"/>
        <v>48030</v>
      </c>
      <c r="CB3" s="352">
        <f t="shared" si="1"/>
        <v>48061</v>
      </c>
      <c r="CC3" s="352">
        <f t="shared" si="1"/>
        <v>48092</v>
      </c>
      <c r="CD3" s="352">
        <f t="shared" si="1"/>
        <v>48122</v>
      </c>
      <c r="CE3" s="352">
        <f t="shared" si="1"/>
        <v>48153</v>
      </c>
      <c r="CF3" s="352">
        <f t="shared" si="1"/>
        <v>48183</v>
      </c>
      <c r="CG3" s="352">
        <f t="shared" si="1"/>
        <v>48214</v>
      </c>
      <c r="CH3" s="352">
        <f t="shared" si="1"/>
        <v>48245</v>
      </c>
      <c r="CI3" s="352">
        <f t="shared" si="1"/>
        <v>48274</v>
      </c>
      <c r="CJ3" s="352">
        <f t="shared" si="1"/>
        <v>48305</v>
      </c>
      <c r="CK3" s="352">
        <f t="shared" si="1"/>
        <v>48335</v>
      </c>
      <c r="CL3" s="352">
        <f t="shared" si="1"/>
        <v>48366</v>
      </c>
      <c r="CM3" s="352">
        <f t="shared" si="1"/>
        <v>48396</v>
      </c>
      <c r="CN3" s="352">
        <f t="shared" si="1"/>
        <v>48427</v>
      </c>
      <c r="CO3" s="352">
        <f t="shared" si="1"/>
        <v>48458</v>
      </c>
      <c r="CP3" s="352">
        <f t="shared" si="1"/>
        <v>48488</v>
      </c>
      <c r="CQ3" s="352">
        <f t="shared" si="1"/>
        <v>48519</v>
      </c>
      <c r="CR3" s="352">
        <f t="shared" si="1"/>
        <v>48549</v>
      </c>
      <c r="CS3" s="352">
        <f t="shared" si="1"/>
        <v>48580</v>
      </c>
      <c r="CT3" s="352">
        <f t="shared" si="1"/>
        <v>48611</v>
      </c>
      <c r="CU3" s="352">
        <f t="shared" si="1"/>
        <v>48639</v>
      </c>
      <c r="CV3" s="352">
        <f t="shared" si="1"/>
        <v>48670</v>
      </c>
      <c r="CW3" s="352">
        <f t="shared" si="1"/>
        <v>48700</v>
      </c>
      <c r="CX3" s="352">
        <f t="shared" si="1"/>
        <v>48731</v>
      </c>
      <c r="CY3" s="352">
        <f t="shared" si="1"/>
        <v>48761</v>
      </c>
      <c r="CZ3" s="352">
        <f t="shared" si="1"/>
        <v>48792</v>
      </c>
      <c r="DA3" s="352">
        <f t="shared" si="1"/>
        <v>48823</v>
      </c>
      <c r="DB3" s="352">
        <f t="shared" si="1"/>
        <v>48853</v>
      </c>
      <c r="DC3" s="352">
        <f t="shared" si="1"/>
        <v>48884</v>
      </c>
      <c r="DD3" s="352">
        <f t="shared" si="1"/>
        <v>48914</v>
      </c>
      <c r="DE3" s="352">
        <f t="shared" si="1"/>
        <v>48945</v>
      </c>
      <c r="DF3" s="352">
        <f t="shared" si="1"/>
        <v>48976</v>
      </c>
      <c r="DG3" s="352">
        <f t="shared" si="1"/>
        <v>49004</v>
      </c>
      <c r="DH3" s="352">
        <f t="shared" si="1"/>
        <v>49035</v>
      </c>
      <c r="DI3" s="352">
        <f t="shared" si="1"/>
        <v>49065</v>
      </c>
      <c r="DJ3" s="352">
        <f t="shared" si="1"/>
        <v>49096</v>
      </c>
      <c r="DK3" s="352">
        <f t="shared" si="1"/>
        <v>49126</v>
      </c>
      <c r="DL3" s="352">
        <f t="shared" si="1"/>
        <v>49157</v>
      </c>
      <c r="DM3" s="352">
        <f t="shared" si="1"/>
        <v>49188</v>
      </c>
      <c r="DN3" s="352">
        <f t="shared" si="1"/>
        <v>49218</v>
      </c>
      <c r="DO3" s="352">
        <f t="shared" si="1"/>
        <v>49249</v>
      </c>
      <c r="DP3" s="352">
        <f t="shared" si="1"/>
        <v>49279</v>
      </c>
      <c r="DQ3" s="352">
        <f t="shared" si="1"/>
        <v>49310</v>
      </c>
      <c r="DR3" s="352">
        <f t="shared" si="1"/>
        <v>49341</v>
      </c>
      <c r="DS3" s="352">
        <f t="shared" si="1"/>
        <v>49369</v>
      </c>
      <c r="DT3" s="352">
        <f t="shared" si="1"/>
        <v>49400</v>
      </c>
      <c r="DU3" s="352">
        <f t="shared" si="1"/>
        <v>49430</v>
      </c>
      <c r="DV3" s="352">
        <f t="shared" si="1"/>
        <v>49461</v>
      </c>
      <c r="DW3" s="352">
        <f t="shared" si="1"/>
        <v>49491</v>
      </c>
      <c r="DX3" s="352">
        <f t="shared" si="1"/>
        <v>49522</v>
      </c>
      <c r="DY3" s="352">
        <f t="shared" si="1"/>
        <v>49553</v>
      </c>
      <c r="DZ3" s="352">
        <f t="shared" si="1"/>
        <v>49583</v>
      </c>
      <c r="EA3" s="352">
        <f t="shared" si="1"/>
        <v>49614</v>
      </c>
    </row>
    <row r="4" spans="1:131">
      <c r="A4" s="349" t="s">
        <v>138</v>
      </c>
      <c r="B4" s="324" t="s">
        <v>139</v>
      </c>
      <c r="C4" s="324" t="s">
        <v>140</v>
      </c>
      <c r="D4" s="324" t="s">
        <v>141</v>
      </c>
      <c r="E4" s="324" t="s">
        <v>8</v>
      </c>
      <c r="F4" s="16"/>
      <c r="G4" s="16"/>
      <c r="H4" s="16"/>
      <c r="I4" s="16"/>
      <c r="J4" s="16"/>
      <c r="K4" s="768"/>
      <c r="L4" s="325"/>
      <c r="M4" s="325"/>
      <c r="N4" s="325"/>
      <c r="O4" s="325"/>
      <c r="P4" s="325"/>
      <c r="Q4" s="325"/>
      <c r="R4" s="325"/>
      <c r="S4" s="325"/>
      <c r="T4" s="325"/>
      <c r="U4" s="325"/>
      <c r="V4" s="325"/>
      <c r="W4" s="325"/>
      <c r="X4" s="325"/>
      <c r="Y4" s="325"/>
      <c r="Z4" s="325"/>
      <c r="AA4" s="325"/>
      <c r="AB4" s="325"/>
      <c r="AC4" s="325"/>
      <c r="AD4" s="325"/>
      <c r="AE4" s="325"/>
      <c r="AF4" s="325"/>
      <c r="AG4" s="325"/>
      <c r="AH4" s="325"/>
      <c r="AI4" s="325"/>
      <c r="AJ4" s="325"/>
      <c r="AK4" s="325"/>
      <c r="AL4" s="325"/>
      <c r="AM4" s="325"/>
      <c r="AN4" s="325"/>
      <c r="AO4" s="325"/>
      <c r="AP4" s="325"/>
      <c r="AQ4" s="325"/>
      <c r="AR4" s="325"/>
      <c r="AS4" s="325"/>
      <c r="AT4" s="325"/>
      <c r="AU4" s="325"/>
      <c r="AV4" s="325"/>
      <c r="AW4" s="325"/>
      <c r="AX4" s="325"/>
      <c r="AY4" s="325"/>
      <c r="AZ4" s="325"/>
      <c r="BA4" s="325"/>
      <c r="BB4" s="325"/>
      <c r="BC4" s="325"/>
      <c r="BD4" s="325"/>
      <c r="BE4" s="325"/>
      <c r="BF4" s="325"/>
      <c r="BG4" s="325"/>
      <c r="BH4" s="325"/>
      <c r="BI4" s="325"/>
      <c r="BJ4" s="325"/>
      <c r="BK4" s="325"/>
      <c r="BL4" s="325"/>
      <c r="BM4" s="325"/>
      <c r="BN4" s="325"/>
      <c r="BO4" s="325"/>
      <c r="BP4" s="325"/>
      <c r="BQ4" s="325"/>
      <c r="BR4" s="325"/>
      <c r="BS4" s="325"/>
      <c r="BT4" s="325"/>
      <c r="BU4" s="325"/>
      <c r="BV4" s="325"/>
      <c r="BW4" s="325"/>
      <c r="BX4" s="325"/>
      <c r="BY4" s="325"/>
      <c r="BZ4" s="325"/>
      <c r="CA4" s="325"/>
      <c r="CB4" s="325"/>
      <c r="CC4" s="325"/>
      <c r="CD4" s="325"/>
      <c r="CE4" s="325"/>
      <c r="CF4" s="325"/>
      <c r="CG4" s="325"/>
      <c r="CH4" s="325"/>
      <c r="CI4" s="325"/>
      <c r="CJ4" s="325"/>
      <c r="CK4" s="325"/>
      <c r="CL4" s="325"/>
      <c r="CM4" s="325"/>
      <c r="CN4" s="325"/>
      <c r="CO4" s="325"/>
      <c r="CP4" s="325"/>
      <c r="CQ4" s="325"/>
      <c r="CR4" s="325"/>
      <c r="CS4" s="325"/>
      <c r="CT4" s="325"/>
      <c r="CU4" s="325"/>
      <c r="CV4" s="325"/>
      <c r="CW4" s="325"/>
      <c r="CX4" s="325"/>
      <c r="CY4" s="325"/>
      <c r="CZ4" s="325"/>
      <c r="DA4" s="325"/>
      <c r="DB4" s="325"/>
      <c r="DC4" s="325"/>
      <c r="DD4" s="325"/>
      <c r="DE4" s="325"/>
      <c r="DF4" s="325"/>
      <c r="DG4" s="325"/>
      <c r="DH4" s="325"/>
      <c r="DI4" s="325"/>
      <c r="DJ4" s="325"/>
      <c r="DK4" s="325"/>
      <c r="DL4" s="325"/>
      <c r="DM4" s="325"/>
      <c r="DN4" s="325"/>
      <c r="DO4" s="325"/>
      <c r="DP4" s="325"/>
      <c r="DQ4" s="325"/>
      <c r="DR4" s="325"/>
      <c r="DS4" s="325"/>
      <c r="DT4" s="325"/>
      <c r="DU4" s="325"/>
      <c r="DV4" s="325"/>
      <c r="DW4" s="325"/>
      <c r="DX4" s="325"/>
      <c r="DY4" s="325"/>
      <c r="DZ4" s="325"/>
      <c r="EA4" s="325"/>
    </row>
    <row r="5" spans="1:131">
      <c r="A5" s="49" t="str">
        <f>'Rent Roll_RedIQ 2'!A14</f>
        <v>A1</v>
      </c>
      <c r="B5" s="77">
        <f>'Rent Roll_RedIQ 2'!D14</f>
        <v>1</v>
      </c>
      <c r="C5" s="77">
        <f>'Rent Roll_RedIQ 2'!E14</f>
        <v>1</v>
      </c>
      <c r="D5" s="77">
        <f>'Rent Roll_RedIQ 2'!F14</f>
        <v>765</v>
      </c>
      <c r="E5" s="77">
        <f>'Rent Roll_RedIQ 2'!G14</f>
        <v>85</v>
      </c>
      <c r="K5" s="769">
        <f>'Rent Roll_RedIQ 2'!AG14</f>
        <v>1175.1176470588234</v>
      </c>
      <c r="L5" s="536">
        <f>IFERROR(AVERAGEIF('Rent Roll_Tradeouts'!$B:$B,'Rent Roll (MF &amp; Retail)'!$A5,'Rent Roll_Tradeouts'!W:W),0)</f>
        <v>1175.1176470588234</v>
      </c>
      <c r="M5" s="536">
        <f>IFERROR(AVERAGEIF('Rent Roll_Tradeouts'!$B:$B,'Rent Roll (MF &amp; Retail)'!$A5,'Rent Roll_Tradeouts'!X:X),0)</f>
        <v>1175.1176470588234</v>
      </c>
      <c r="N5" s="536">
        <f>IFERROR(AVERAGEIF('Rent Roll_Tradeouts'!$B:$B,'Rent Roll (MF &amp; Retail)'!$A5,'Rent Roll_Tradeouts'!Y:Y),0)</f>
        <v>1175.1176470588234</v>
      </c>
      <c r="O5" s="536">
        <f>IFERROR(AVERAGEIF('Rent Roll_Tradeouts'!$B:$B,'Rent Roll (MF &amp; Retail)'!$A5,'Rent Roll_Tradeouts'!Z:Z),0)</f>
        <v>1175.1176470588234</v>
      </c>
      <c r="P5" s="536">
        <f>IFERROR(AVERAGEIF('Rent Roll_Tradeouts'!$B:$B,'Rent Roll (MF &amp; Retail)'!$A5,'Rent Roll_Tradeouts'!AA:AA),0)</f>
        <v>1175.1176470588234</v>
      </c>
      <c r="Q5" s="536">
        <f>IFERROR(AVERAGEIF('Rent Roll_Tradeouts'!$B:$B,'Rent Roll (MF &amp; Retail)'!$A5,'Rent Roll_Tradeouts'!AB:AB),0)</f>
        <v>1175.1176470588234</v>
      </c>
      <c r="R5" s="536">
        <f>IFERROR(AVERAGEIF('Rent Roll_Tradeouts'!$B:$B,'Rent Roll (MF &amp; Retail)'!$A5,'Rent Roll_Tradeouts'!AC:AC),0)</f>
        <v>1175.1176470588234</v>
      </c>
      <c r="S5" s="536">
        <f>IFERROR(AVERAGEIF('Rent Roll_Tradeouts'!$B:$B,'Rent Roll (MF &amp; Retail)'!$A5,'Rent Roll_Tradeouts'!AD:AD),0)</f>
        <v>1175.1176470588234</v>
      </c>
      <c r="T5" s="536">
        <f>IFERROR(AVERAGEIF('Rent Roll_Tradeouts'!$B:$B,'Rent Roll (MF &amp; Retail)'!$A5,'Rent Roll_Tradeouts'!AE:AE),0)</f>
        <v>1175.1176470588234</v>
      </c>
      <c r="U5" s="536">
        <f>IFERROR(AVERAGEIF('Rent Roll_Tradeouts'!$B:$B,'Rent Roll (MF &amp; Retail)'!$A5,'Rent Roll_Tradeouts'!AF:AF),0)</f>
        <v>1175.1176470588234</v>
      </c>
      <c r="V5" s="536">
        <f>IFERROR(AVERAGEIF('Rent Roll_Tradeouts'!$B:$B,'Rent Roll (MF &amp; Retail)'!$A5,'Rent Roll_Tradeouts'!AG:AG),0)</f>
        <v>1175.1176470588234</v>
      </c>
      <c r="W5" s="536">
        <f>IFERROR(AVERAGEIF('Rent Roll_Tradeouts'!$B:$B,'Rent Roll (MF &amp; Retail)'!$A5,'Rent Roll_Tradeouts'!AH:AH),0)</f>
        <v>1175.1176470588234</v>
      </c>
      <c r="X5" s="536">
        <f>IFERROR(AVERAGEIF('Rent Roll_Tradeouts'!$B:$B,'Rent Roll (MF &amp; Retail)'!$A5,'Rent Roll_Tradeouts'!AI:AI),0)</f>
        <v>1175.1176470588234</v>
      </c>
      <c r="Y5" s="536">
        <f>IFERROR(AVERAGEIF('Rent Roll_Tradeouts'!$B:$B,'Rent Roll (MF &amp; Retail)'!$A5,'Rent Roll_Tradeouts'!AJ:AJ),0)</f>
        <v>1175.1176470588234</v>
      </c>
      <c r="Z5" s="536">
        <f>IFERROR(AVERAGEIF('Rent Roll_Tradeouts'!$B:$B,'Rent Roll (MF &amp; Retail)'!$A5,'Rent Roll_Tradeouts'!AK:AK),0)</f>
        <v>1175.1176470588234</v>
      </c>
      <c r="AA5" s="536">
        <f>IFERROR(AVERAGEIF('Rent Roll_Tradeouts'!$B:$B,'Rent Roll (MF &amp; Retail)'!$A5,'Rent Roll_Tradeouts'!AL:AL),0)</f>
        <v>1175.1176470588234</v>
      </c>
      <c r="AB5" s="536">
        <f>IFERROR(AVERAGEIF('Rent Roll_Tradeouts'!$B:$B,'Rent Roll (MF &amp; Retail)'!$A5,'Rent Roll_Tradeouts'!AM:AM),0)</f>
        <v>1175.1176470588234</v>
      </c>
      <c r="AC5" s="536">
        <f>IFERROR(AVERAGEIF('Rent Roll_Tradeouts'!$B:$B,'Rent Roll (MF &amp; Retail)'!$A5,'Rent Roll_Tradeouts'!AN:AN),0)</f>
        <v>1175.1176470588234</v>
      </c>
      <c r="AD5" s="536">
        <f>IFERROR(AVERAGEIF('Rent Roll_Tradeouts'!$B:$B,'Rent Roll (MF &amp; Retail)'!$A5,'Rent Roll_Tradeouts'!AO:AO),0)</f>
        <v>1175.1176470588234</v>
      </c>
      <c r="AE5" s="536">
        <f>IFERROR(AVERAGEIF('Rent Roll_Tradeouts'!$B:$B,'Rent Roll (MF &amp; Retail)'!$A5,'Rent Roll_Tradeouts'!AP:AP),0)</f>
        <v>1175.1176470588234</v>
      </c>
      <c r="AF5" s="536">
        <f>IFERROR(AVERAGEIF('Rent Roll_Tradeouts'!$B:$B,'Rent Roll (MF &amp; Retail)'!$A5,'Rent Roll_Tradeouts'!AQ:AQ),0)</f>
        <v>1175.1176470588234</v>
      </c>
      <c r="AG5" s="536">
        <f>IFERROR(AVERAGEIF('Rent Roll_Tradeouts'!$B:$B,'Rent Roll (MF &amp; Retail)'!$A5,'Rent Roll_Tradeouts'!AR:AR),0)</f>
        <v>1175.1176470588234</v>
      </c>
      <c r="AH5" s="536">
        <f>IFERROR(AVERAGEIF('Rent Roll_Tradeouts'!$B:$B,'Rent Roll (MF &amp; Retail)'!$A5,'Rent Roll_Tradeouts'!AS:AS),0)</f>
        <v>1175.1176470588234</v>
      </c>
      <c r="AI5" s="536">
        <f>IFERROR(AVERAGEIF('Rent Roll_Tradeouts'!$B:$B,'Rent Roll (MF &amp; Retail)'!$A5,'Rent Roll_Tradeouts'!AT:AT),0)</f>
        <v>1175.1176470588234</v>
      </c>
      <c r="AJ5" s="536">
        <f>IFERROR(AVERAGEIF('Rent Roll_Tradeouts'!$B:$B,'Rent Roll (MF &amp; Retail)'!$A5,'Rent Roll_Tradeouts'!AU:AU),0)</f>
        <v>1175.1176470588234</v>
      </c>
      <c r="AK5" s="536">
        <f>IFERROR(AVERAGEIF('Rent Roll_Tradeouts'!$B:$B,'Rent Roll (MF &amp; Retail)'!$A5,'Rent Roll_Tradeouts'!AV:AV),0)</f>
        <v>1175.1176470588234</v>
      </c>
      <c r="AL5" s="536">
        <f>IFERROR(AVERAGEIF('Rent Roll_Tradeouts'!$B:$B,'Rent Roll (MF &amp; Retail)'!$A5,'Rent Roll_Tradeouts'!AW:AW),0)</f>
        <v>1175.1176470588234</v>
      </c>
      <c r="AM5" s="536">
        <f>IFERROR(AVERAGEIF('Rent Roll_Tradeouts'!$B:$B,'Rent Roll (MF &amp; Retail)'!$A5,'Rent Roll_Tradeouts'!AX:AX),0)</f>
        <v>1175.1176470588234</v>
      </c>
      <c r="AN5" s="536">
        <f>IFERROR(AVERAGEIF('Rent Roll_Tradeouts'!$B:$B,'Rent Roll (MF &amp; Retail)'!$A5,'Rent Roll_Tradeouts'!AY:AY),0)</f>
        <v>1175.1176470588234</v>
      </c>
      <c r="AO5" s="536">
        <f>IFERROR(AVERAGEIF('Rent Roll_Tradeouts'!$B:$B,'Rent Roll (MF &amp; Retail)'!$A5,'Rent Roll_Tradeouts'!AZ:AZ),0)</f>
        <v>1175.1176470588234</v>
      </c>
      <c r="AP5" s="536">
        <f>IFERROR(AVERAGEIF('Rent Roll_Tradeouts'!$B:$B,'Rent Roll (MF &amp; Retail)'!$A5,'Rent Roll_Tradeouts'!BA:BA),0)</f>
        <v>1175.1176470588234</v>
      </c>
      <c r="AQ5" s="536">
        <f>IFERROR(AVERAGEIF('Rent Roll_Tradeouts'!$B:$B,'Rent Roll (MF &amp; Retail)'!$A5,'Rent Roll_Tradeouts'!BB:BB),0)</f>
        <v>1175.1176470588234</v>
      </c>
      <c r="AR5" s="536">
        <f>IFERROR(AVERAGEIF('Rent Roll_Tradeouts'!$B:$B,'Rent Roll (MF &amp; Retail)'!$A5,'Rent Roll_Tradeouts'!BC:BC),0)</f>
        <v>1175.1176470588234</v>
      </c>
      <c r="AS5" s="536">
        <f>IFERROR(AVERAGEIF('Rent Roll_Tradeouts'!$B:$B,'Rent Roll (MF &amp; Retail)'!$A5,'Rent Roll_Tradeouts'!BD:BD),0)</f>
        <v>1175.1176470588234</v>
      </c>
      <c r="AT5" s="536">
        <f>IFERROR(AVERAGEIF('Rent Roll_Tradeouts'!$B:$B,'Rent Roll (MF &amp; Retail)'!$A5,'Rent Roll_Tradeouts'!BE:BE),0)</f>
        <v>1175.1176470588234</v>
      </c>
      <c r="AU5" s="536">
        <f>IFERROR(AVERAGEIF('Rent Roll_Tradeouts'!$B:$B,'Rent Roll (MF &amp; Retail)'!$A5,'Rent Roll_Tradeouts'!BF:BF),0)</f>
        <v>1175.1176470588234</v>
      </c>
      <c r="AV5" s="536">
        <f>IFERROR(AVERAGEIF('Rent Roll_Tradeouts'!$B:$B,'Rent Roll (MF &amp; Retail)'!$A5,'Rent Roll_Tradeouts'!BG:BG),0)</f>
        <v>1175.1176470588234</v>
      </c>
      <c r="AW5" s="536">
        <f>IFERROR(AVERAGEIF('Rent Roll_Tradeouts'!$B:$B,'Rent Roll (MF &amp; Retail)'!$A5,'Rent Roll_Tradeouts'!BH:BH),0)</f>
        <v>1175.1176470588234</v>
      </c>
      <c r="AX5" s="536">
        <f>IFERROR(AVERAGEIF('Rent Roll_Tradeouts'!$B:$B,'Rent Roll (MF &amp; Retail)'!$A5,'Rent Roll_Tradeouts'!BI:BI),0)</f>
        <v>1175.1176470588234</v>
      </c>
      <c r="AY5" s="536">
        <f>IFERROR(AVERAGEIF('Rent Roll_Tradeouts'!$B:$B,'Rent Roll (MF &amp; Retail)'!$A5,'Rent Roll_Tradeouts'!BJ:BJ),0)</f>
        <v>1175.1176470588234</v>
      </c>
      <c r="AZ5" s="536">
        <f>IFERROR(AVERAGEIF('Rent Roll_Tradeouts'!$B:$B,'Rent Roll (MF &amp; Retail)'!$A5,'Rent Roll_Tradeouts'!BK:BK),0)</f>
        <v>1175.1176470588234</v>
      </c>
      <c r="BA5" s="536">
        <f>IFERROR(AVERAGEIF('Rent Roll_Tradeouts'!$B:$B,'Rent Roll (MF &amp; Retail)'!$A5,'Rent Roll_Tradeouts'!BL:BL),0)</f>
        <v>1175.1176470588234</v>
      </c>
      <c r="BB5" s="536">
        <f>IFERROR(AVERAGEIF('Rent Roll_Tradeouts'!$B:$B,'Rent Roll (MF &amp; Retail)'!$A5,'Rent Roll_Tradeouts'!BM:BM),0)</f>
        <v>1175.1176470588234</v>
      </c>
      <c r="BC5" s="536">
        <f>IFERROR(AVERAGEIF('Rent Roll_Tradeouts'!$B:$B,'Rent Roll (MF &amp; Retail)'!$A5,'Rent Roll_Tradeouts'!BN:BN),0)</f>
        <v>1175.1176470588234</v>
      </c>
      <c r="BD5" s="536">
        <f>IFERROR(AVERAGEIF('Rent Roll_Tradeouts'!$B:$B,'Rent Roll (MF &amp; Retail)'!$A5,'Rent Roll_Tradeouts'!BO:BO),0)</f>
        <v>1175.1176470588234</v>
      </c>
      <c r="BE5" s="536">
        <f>IFERROR(AVERAGEIF('Rent Roll_Tradeouts'!$B:$B,'Rent Roll (MF &amp; Retail)'!$A5,'Rent Roll_Tradeouts'!BP:BP),0)</f>
        <v>1175.1176470588234</v>
      </c>
      <c r="BF5" s="536">
        <f>IFERROR(AVERAGEIF('Rent Roll_Tradeouts'!$B:$B,'Rent Roll (MF &amp; Retail)'!$A5,'Rent Roll_Tradeouts'!BQ:BQ),0)</f>
        <v>1175.1176470588234</v>
      </c>
      <c r="BG5" s="536">
        <f>IFERROR(AVERAGEIF('Rent Roll_Tradeouts'!$B:$B,'Rent Roll (MF &amp; Retail)'!$A5,'Rent Roll_Tradeouts'!BR:BR),0)</f>
        <v>1175.1176470588234</v>
      </c>
      <c r="BH5" s="536">
        <f>IFERROR(AVERAGEIF('Rent Roll_Tradeouts'!$B:$B,'Rent Roll (MF &amp; Retail)'!$A5,'Rent Roll_Tradeouts'!BS:BS),0)</f>
        <v>1175.1176470588234</v>
      </c>
      <c r="BI5" s="536">
        <f>IFERROR(AVERAGEIF('Rent Roll_Tradeouts'!$B:$B,'Rent Roll (MF &amp; Retail)'!$A5,'Rent Roll_Tradeouts'!BT:BT),0)</f>
        <v>1175.1176470588234</v>
      </c>
      <c r="BJ5" s="536">
        <f>IFERROR(AVERAGEIF('Rent Roll_Tradeouts'!$B:$B,'Rent Roll (MF &amp; Retail)'!$A5,'Rent Roll_Tradeouts'!BU:BU),0)</f>
        <v>1175.1176470588234</v>
      </c>
      <c r="BK5" s="536">
        <f>IFERROR(AVERAGEIF('Rent Roll_Tradeouts'!$B:$B,'Rent Roll (MF &amp; Retail)'!$A5,'Rent Roll_Tradeouts'!BV:BV),0)</f>
        <v>1175.1176470588234</v>
      </c>
      <c r="BL5" s="536">
        <f>IFERROR(AVERAGEIF('Rent Roll_Tradeouts'!$B:$B,'Rent Roll (MF &amp; Retail)'!$A5,'Rent Roll_Tradeouts'!BW:BW),0)</f>
        <v>1175.1176470588234</v>
      </c>
      <c r="BM5" s="536">
        <f>IFERROR(AVERAGEIF('Rent Roll_Tradeouts'!$B:$B,'Rent Roll (MF &amp; Retail)'!$A5,'Rent Roll_Tradeouts'!BX:BX),0)</f>
        <v>1175.1176470588234</v>
      </c>
      <c r="BN5" s="536">
        <f>IFERROR(AVERAGEIF('Rent Roll_Tradeouts'!$B:$B,'Rent Roll (MF &amp; Retail)'!$A5,'Rent Roll_Tradeouts'!BY:BY),0)</f>
        <v>1175.1176470588234</v>
      </c>
      <c r="BO5" s="536">
        <f>IFERROR(AVERAGEIF('Rent Roll_Tradeouts'!$B:$B,'Rent Roll (MF &amp; Retail)'!$A5,'Rent Roll_Tradeouts'!BZ:BZ),0)</f>
        <v>1175.1176470588234</v>
      </c>
      <c r="BP5" s="536">
        <f>IFERROR(AVERAGEIF('Rent Roll_Tradeouts'!$B:$B,'Rent Roll (MF &amp; Retail)'!$A5,'Rent Roll_Tradeouts'!CA:CA),0)</f>
        <v>1175.1176470588234</v>
      </c>
      <c r="BQ5" s="536">
        <f>IFERROR(AVERAGEIF('Rent Roll_Tradeouts'!$B:$B,'Rent Roll (MF &amp; Retail)'!$A5,'Rent Roll_Tradeouts'!CB:CB),0)</f>
        <v>1175.1176470588234</v>
      </c>
      <c r="BR5" s="536">
        <f>IFERROR(AVERAGEIF('Rent Roll_Tradeouts'!$B:$B,'Rent Roll (MF &amp; Retail)'!$A5,'Rent Roll_Tradeouts'!CC:CC),0)</f>
        <v>1175.1176470588234</v>
      </c>
      <c r="BS5" s="536">
        <f>IFERROR(AVERAGEIF('Rent Roll_Tradeouts'!$B:$B,'Rent Roll (MF &amp; Retail)'!$A5,'Rent Roll_Tradeouts'!CD:CD),0)</f>
        <v>1175.1176470588234</v>
      </c>
      <c r="BT5" s="536">
        <f>IFERROR(AVERAGEIF('Rent Roll_Tradeouts'!$B:$B,'Rent Roll (MF &amp; Retail)'!$A5,'Rent Roll_Tradeouts'!CE:CE),0)</f>
        <v>1175.1176470588234</v>
      </c>
      <c r="BU5" s="536">
        <f>IFERROR(AVERAGEIF('Rent Roll_Tradeouts'!$B:$B,'Rent Roll (MF &amp; Retail)'!$A5,'Rent Roll_Tradeouts'!CF:CF),0)</f>
        <v>1175.1176470588234</v>
      </c>
      <c r="BV5" s="536">
        <f>IFERROR(AVERAGEIF('Rent Roll_Tradeouts'!$B:$B,'Rent Roll (MF &amp; Retail)'!$A5,'Rent Roll_Tradeouts'!CG:CG),0)</f>
        <v>1175.1176470588234</v>
      </c>
      <c r="BW5" s="536">
        <f>IFERROR(AVERAGEIF('Rent Roll_Tradeouts'!$B:$B,'Rent Roll (MF &amp; Retail)'!$A5,'Rent Roll_Tradeouts'!CH:CH),0)</f>
        <v>1175.1176470588234</v>
      </c>
      <c r="BX5" s="536">
        <f>IFERROR(AVERAGEIF('Rent Roll_Tradeouts'!$B:$B,'Rent Roll (MF &amp; Retail)'!$A5,'Rent Roll_Tradeouts'!CI:CI),0)</f>
        <v>1175.1176470588234</v>
      </c>
      <c r="BY5" s="536">
        <f>IFERROR(AVERAGEIF('Rent Roll_Tradeouts'!$B:$B,'Rent Roll (MF &amp; Retail)'!$A5,'Rent Roll_Tradeouts'!CJ:CJ),0)</f>
        <v>1175.1176470588234</v>
      </c>
      <c r="BZ5" s="536">
        <f>IFERROR(AVERAGEIF('Rent Roll_Tradeouts'!$B:$B,'Rent Roll (MF &amp; Retail)'!$A5,'Rent Roll_Tradeouts'!CK:CK),0)</f>
        <v>1175.1176470588234</v>
      </c>
      <c r="CA5" s="536">
        <f>IFERROR(AVERAGEIF('Rent Roll_Tradeouts'!$B:$B,'Rent Roll (MF &amp; Retail)'!$A5,'Rent Roll_Tradeouts'!CL:CL),0)</f>
        <v>1175.1176470588234</v>
      </c>
      <c r="CB5" s="536">
        <f>IFERROR(AVERAGEIF('Rent Roll_Tradeouts'!$B:$B,'Rent Roll (MF &amp; Retail)'!$A5,'Rent Roll_Tradeouts'!CM:CM),0)</f>
        <v>1175.1176470588234</v>
      </c>
      <c r="CC5" s="536">
        <f>IFERROR(AVERAGEIF('Rent Roll_Tradeouts'!$B:$B,'Rent Roll (MF &amp; Retail)'!$A5,'Rent Roll_Tradeouts'!CN:CN),0)</f>
        <v>1175.1176470588234</v>
      </c>
      <c r="CD5" s="536">
        <f>IFERROR(AVERAGEIF('Rent Roll_Tradeouts'!$B:$B,'Rent Roll (MF &amp; Retail)'!$A5,'Rent Roll_Tradeouts'!CO:CO),0)</f>
        <v>1175.1176470588234</v>
      </c>
      <c r="CE5" s="536">
        <f>IFERROR(AVERAGEIF('Rent Roll_Tradeouts'!$B:$B,'Rent Roll (MF &amp; Retail)'!$A5,'Rent Roll_Tradeouts'!CP:CP),0)</f>
        <v>1175.1176470588234</v>
      </c>
      <c r="CF5" s="536">
        <f>IFERROR(AVERAGEIF('Rent Roll_Tradeouts'!$B:$B,'Rent Roll (MF &amp; Retail)'!$A5,'Rent Roll_Tradeouts'!CQ:CQ),0)</f>
        <v>1175.1176470588234</v>
      </c>
      <c r="CG5" s="536">
        <f>IFERROR(AVERAGEIF('Rent Roll_Tradeouts'!$B:$B,'Rent Roll (MF &amp; Retail)'!$A5,'Rent Roll_Tradeouts'!CR:CR),0)</f>
        <v>1175.1176470588234</v>
      </c>
      <c r="CH5" s="536">
        <f>IFERROR(AVERAGEIF('Rent Roll_Tradeouts'!$B:$B,'Rent Roll (MF &amp; Retail)'!$A5,'Rent Roll_Tradeouts'!CS:CS),0)</f>
        <v>1175.1176470588234</v>
      </c>
      <c r="CI5" s="536">
        <f>IFERROR(AVERAGEIF('Rent Roll_Tradeouts'!$B:$B,'Rent Roll (MF &amp; Retail)'!$A5,'Rent Roll_Tradeouts'!CT:CT),0)</f>
        <v>1175.1176470588234</v>
      </c>
      <c r="CJ5" s="536">
        <f>IFERROR(AVERAGEIF('Rent Roll_Tradeouts'!$B:$B,'Rent Roll (MF &amp; Retail)'!$A5,'Rent Roll_Tradeouts'!CU:CU),0)</f>
        <v>1175.1176470588234</v>
      </c>
      <c r="CK5" s="536">
        <f>IFERROR(AVERAGEIF('Rent Roll_Tradeouts'!$B:$B,'Rent Roll (MF &amp; Retail)'!$A5,'Rent Roll_Tradeouts'!CV:CV),0)</f>
        <v>1175.1176470588234</v>
      </c>
      <c r="CL5" s="536">
        <f>IFERROR(AVERAGEIF('Rent Roll_Tradeouts'!$B:$B,'Rent Roll (MF &amp; Retail)'!$A5,'Rent Roll_Tradeouts'!CW:CW),0)</f>
        <v>1175.1176470588234</v>
      </c>
      <c r="CM5" s="536">
        <f>IFERROR(AVERAGEIF('Rent Roll_Tradeouts'!$B:$B,'Rent Roll (MF &amp; Retail)'!$A5,'Rent Roll_Tradeouts'!CX:CX),0)</f>
        <v>1175.1176470588234</v>
      </c>
      <c r="CN5" s="536">
        <f>IFERROR(AVERAGEIF('Rent Roll_Tradeouts'!$B:$B,'Rent Roll (MF &amp; Retail)'!$A5,'Rent Roll_Tradeouts'!CY:CY),0)</f>
        <v>1175.1176470588234</v>
      </c>
      <c r="CO5" s="536">
        <f>IFERROR(AVERAGEIF('Rent Roll_Tradeouts'!$B:$B,'Rent Roll (MF &amp; Retail)'!$A5,'Rent Roll_Tradeouts'!CZ:CZ),0)</f>
        <v>1175.1176470588234</v>
      </c>
      <c r="CP5" s="536">
        <f>IFERROR(AVERAGEIF('Rent Roll_Tradeouts'!$B:$B,'Rent Roll (MF &amp; Retail)'!$A5,'Rent Roll_Tradeouts'!DA:DA),0)</f>
        <v>1175.1176470588234</v>
      </c>
      <c r="CQ5" s="536">
        <f>IFERROR(AVERAGEIF('Rent Roll_Tradeouts'!$B:$B,'Rent Roll (MF &amp; Retail)'!$A5,'Rent Roll_Tradeouts'!DB:DB),0)</f>
        <v>1175.1176470588234</v>
      </c>
      <c r="CR5" s="536">
        <f>IFERROR(AVERAGEIF('Rent Roll_Tradeouts'!$B:$B,'Rent Roll (MF &amp; Retail)'!$A5,'Rent Roll_Tradeouts'!DC:DC),0)</f>
        <v>1175.1176470588234</v>
      </c>
      <c r="CS5" s="536">
        <f>IFERROR(AVERAGEIF('Rent Roll_Tradeouts'!$B:$B,'Rent Roll (MF &amp; Retail)'!$A5,'Rent Roll_Tradeouts'!DD:DD),0)</f>
        <v>1175.1176470588234</v>
      </c>
      <c r="CT5" s="536">
        <f>IFERROR(AVERAGEIF('Rent Roll_Tradeouts'!$B:$B,'Rent Roll (MF &amp; Retail)'!$A5,'Rent Roll_Tradeouts'!DE:DE),0)</f>
        <v>1175.1176470588234</v>
      </c>
      <c r="CU5" s="536">
        <f>IFERROR(AVERAGEIF('Rent Roll_Tradeouts'!$B:$B,'Rent Roll (MF &amp; Retail)'!$A5,'Rent Roll_Tradeouts'!DF:DF),0)</f>
        <v>1175.1176470588234</v>
      </c>
      <c r="CV5" s="536">
        <f>IFERROR(AVERAGEIF('Rent Roll_Tradeouts'!$B:$B,'Rent Roll (MF &amp; Retail)'!$A5,'Rent Roll_Tradeouts'!DG:DG),0)</f>
        <v>1175.1176470588234</v>
      </c>
      <c r="CW5" s="536">
        <f>IFERROR(AVERAGEIF('Rent Roll_Tradeouts'!$B:$B,'Rent Roll (MF &amp; Retail)'!$A5,'Rent Roll_Tradeouts'!DH:DH),0)</f>
        <v>1175.1176470588234</v>
      </c>
      <c r="CX5" s="536">
        <f>IFERROR(AVERAGEIF('Rent Roll_Tradeouts'!$B:$B,'Rent Roll (MF &amp; Retail)'!$A5,'Rent Roll_Tradeouts'!DI:DI),0)</f>
        <v>1175.1176470588234</v>
      </c>
      <c r="CY5" s="536">
        <f>IFERROR(AVERAGEIF('Rent Roll_Tradeouts'!$B:$B,'Rent Roll (MF &amp; Retail)'!$A5,'Rent Roll_Tradeouts'!DJ:DJ),0)</f>
        <v>1175.1176470588234</v>
      </c>
      <c r="CZ5" s="536">
        <f>IFERROR(AVERAGEIF('Rent Roll_Tradeouts'!$B:$B,'Rent Roll (MF &amp; Retail)'!$A5,'Rent Roll_Tradeouts'!DK:DK),0)</f>
        <v>1175.1176470588234</v>
      </c>
      <c r="DA5" s="536">
        <f>IFERROR(AVERAGEIF('Rent Roll_Tradeouts'!$B:$B,'Rent Roll (MF &amp; Retail)'!$A5,'Rent Roll_Tradeouts'!DL:DL),0)</f>
        <v>1175.1176470588234</v>
      </c>
      <c r="DB5" s="536">
        <f>IFERROR(AVERAGEIF('Rent Roll_Tradeouts'!$B:$B,'Rent Roll (MF &amp; Retail)'!$A5,'Rent Roll_Tradeouts'!DM:DM),0)</f>
        <v>1175.1176470588234</v>
      </c>
      <c r="DC5" s="536">
        <f>IFERROR(AVERAGEIF('Rent Roll_Tradeouts'!$B:$B,'Rent Roll (MF &amp; Retail)'!$A5,'Rent Roll_Tradeouts'!DN:DN),0)</f>
        <v>1175.1176470588234</v>
      </c>
      <c r="DD5" s="536">
        <f>IFERROR(AVERAGEIF('Rent Roll_Tradeouts'!$B:$B,'Rent Roll (MF &amp; Retail)'!$A5,'Rent Roll_Tradeouts'!DO:DO),0)</f>
        <v>1175.1176470588234</v>
      </c>
      <c r="DE5" s="536">
        <f>IFERROR(AVERAGEIF('Rent Roll_Tradeouts'!$B:$B,'Rent Roll (MF &amp; Retail)'!$A5,'Rent Roll_Tradeouts'!DP:DP),0)</f>
        <v>1175.1176470588234</v>
      </c>
      <c r="DF5" s="536">
        <f>IFERROR(AVERAGEIF('Rent Roll_Tradeouts'!$B:$B,'Rent Roll (MF &amp; Retail)'!$A5,'Rent Roll_Tradeouts'!DQ:DQ),0)</f>
        <v>1175.1176470588234</v>
      </c>
      <c r="DG5" s="536">
        <f>IFERROR(AVERAGEIF('Rent Roll_Tradeouts'!$B:$B,'Rent Roll (MF &amp; Retail)'!$A5,'Rent Roll_Tradeouts'!DR:DR),0)</f>
        <v>1175.1176470588234</v>
      </c>
      <c r="DH5" s="536">
        <f>IFERROR(AVERAGEIF('Rent Roll_Tradeouts'!$B:$B,'Rent Roll (MF &amp; Retail)'!$A5,'Rent Roll_Tradeouts'!DS:DS),0)</f>
        <v>1175.1176470588234</v>
      </c>
      <c r="DI5" s="536">
        <f>IFERROR(AVERAGEIF('Rent Roll_Tradeouts'!$B:$B,'Rent Roll (MF &amp; Retail)'!$A5,'Rent Roll_Tradeouts'!DT:DT),0)</f>
        <v>1175.1176470588234</v>
      </c>
      <c r="DJ5" s="536">
        <f>IFERROR(AVERAGEIF('Rent Roll_Tradeouts'!$B:$B,'Rent Roll (MF &amp; Retail)'!$A5,'Rent Roll_Tradeouts'!DU:DU),0)</f>
        <v>1175.1176470588234</v>
      </c>
      <c r="DK5" s="536">
        <f>IFERROR(AVERAGEIF('Rent Roll_Tradeouts'!$B:$B,'Rent Roll (MF &amp; Retail)'!$A5,'Rent Roll_Tradeouts'!DV:DV),0)</f>
        <v>1175.1176470588234</v>
      </c>
      <c r="DL5" s="536">
        <f>IFERROR(AVERAGEIF('Rent Roll_Tradeouts'!$B:$B,'Rent Roll (MF &amp; Retail)'!$A5,'Rent Roll_Tradeouts'!DW:DW),0)</f>
        <v>1175.1176470588234</v>
      </c>
      <c r="DM5" s="536">
        <f>IFERROR(AVERAGEIF('Rent Roll_Tradeouts'!$B:$B,'Rent Roll (MF &amp; Retail)'!$A5,'Rent Roll_Tradeouts'!DX:DX),0)</f>
        <v>1175.1176470588234</v>
      </c>
      <c r="DN5" s="536">
        <f>IFERROR(AVERAGEIF('Rent Roll_Tradeouts'!$B:$B,'Rent Roll (MF &amp; Retail)'!$A5,'Rent Roll_Tradeouts'!DY:DY),0)</f>
        <v>1175.1176470588234</v>
      </c>
      <c r="DO5" s="536">
        <f>IFERROR(AVERAGEIF('Rent Roll_Tradeouts'!$B:$B,'Rent Roll (MF &amp; Retail)'!$A5,'Rent Roll_Tradeouts'!DZ:DZ),0)</f>
        <v>1175.1176470588234</v>
      </c>
      <c r="DP5" s="536">
        <f>IFERROR(AVERAGEIF('Rent Roll_Tradeouts'!$B:$B,'Rent Roll (MF &amp; Retail)'!$A5,'Rent Roll_Tradeouts'!EA:EA),0)</f>
        <v>1175.1176470588234</v>
      </c>
      <c r="DQ5" s="536">
        <f>IFERROR(AVERAGEIF('Rent Roll_Tradeouts'!$B:$B,'Rent Roll (MF &amp; Retail)'!$A5,'Rent Roll_Tradeouts'!EB:EB),0)</f>
        <v>1175.1176470588234</v>
      </c>
      <c r="DR5" s="536">
        <f>IFERROR(AVERAGEIF('Rent Roll_Tradeouts'!$B:$B,'Rent Roll (MF &amp; Retail)'!$A5,'Rent Roll_Tradeouts'!EC:EC),0)</f>
        <v>1175.1176470588234</v>
      </c>
      <c r="DS5" s="536">
        <f>IFERROR(AVERAGEIF('Rent Roll_Tradeouts'!$B:$B,'Rent Roll (MF &amp; Retail)'!$A5,'Rent Roll_Tradeouts'!ED:ED),0)</f>
        <v>1175.1176470588234</v>
      </c>
      <c r="DT5" s="536">
        <f>IFERROR(AVERAGEIF('Rent Roll_Tradeouts'!$B:$B,'Rent Roll (MF &amp; Retail)'!$A5,'Rent Roll_Tradeouts'!EE:EE),0)</f>
        <v>1175.1176470588234</v>
      </c>
      <c r="DU5" s="536">
        <f>IFERROR(AVERAGEIF('Rent Roll_Tradeouts'!$B:$B,'Rent Roll (MF &amp; Retail)'!$A5,'Rent Roll_Tradeouts'!EF:EF),0)</f>
        <v>1175.1176470588234</v>
      </c>
      <c r="DV5" s="536">
        <f>IFERROR(AVERAGEIF('Rent Roll_Tradeouts'!$B:$B,'Rent Roll (MF &amp; Retail)'!$A5,'Rent Roll_Tradeouts'!EG:EG),0)</f>
        <v>1175.1176470588234</v>
      </c>
      <c r="DW5" s="536">
        <f>IFERROR(AVERAGEIF('Rent Roll_Tradeouts'!$B:$B,'Rent Roll (MF &amp; Retail)'!$A5,'Rent Roll_Tradeouts'!EH:EH),0)</f>
        <v>1175.1176470588234</v>
      </c>
      <c r="DX5" s="536">
        <f>IFERROR(AVERAGEIF('Rent Roll_Tradeouts'!$B:$B,'Rent Roll (MF &amp; Retail)'!$A5,'Rent Roll_Tradeouts'!EI:EI),0)</f>
        <v>1175.1176470588234</v>
      </c>
      <c r="DY5" s="536">
        <f>IFERROR(AVERAGEIF('Rent Roll_Tradeouts'!$B:$B,'Rent Roll (MF &amp; Retail)'!$A5,'Rent Roll_Tradeouts'!EJ:EJ),0)</f>
        <v>1175.1176470588234</v>
      </c>
      <c r="DZ5" s="536">
        <f>IFERROR(AVERAGEIF('Rent Roll_Tradeouts'!$B:$B,'Rent Roll (MF &amp; Retail)'!$A5,'Rent Roll_Tradeouts'!EK:EK),0)</f>
        <v>1175.1176470588234</v>
      </c>
      <c r="EA5" s="536">
        <f>IFERROR(AVERAGEIF('Rent Roll_Tradeouts'!$B:$B,'Rent Roll (MF &amp; Retail)'!$A5,'Rent Roll_Tradeouts'!EL:EL),0)</f>
        <v>1175.1176470588234</v>
      </c>
    </row>
    <row r="6" spans="1:131">
      <c r="A6" s="49" t="str">
        <f>'Rent Roll_RedIQ 2'!A15</f>
        <v>B1</v>
      </c>
      <c r="B6" s="77">
        <f>'Rent Roll_RedIQ 2'!D15</f>
        <v>2</v>
      </c>
      <c r="C6" s="77">
        <f>'Rent Roll_RedIQ 2'!E15</f>
        <v>2</v>
      </c>
      <c r="D6" s="77">
        <f>'Rent Roll_RedIQ 2'!F15</f>
        <v>1093</v>
      </c>
      <c r="E6" s="77">
        <f>'Rent Roll_RedIQ 2'!G15</f>
        <v>24</v>
      </c>
      <c r="K6" s="769">
        <f>'Rent Roll_RedIQ 2'!AG15</f>
        <v>1370.8333333333333</v>
      </c>
      <c r="L6" s="536">
        <f>IFERROR(AVERAGEIF('Rent Roll_Tradeouts'!$B:$B,'Rent Roll (MF &amp; Retail)'!$A6,'Rent Roll_Tradeouts'!W:W),0)</f>
        <v>1370.8333333333333</v>
      </c>
      <c r="M6" s="536">
        <f>IFERROR(AVERAGEIF('Rent Roll_Tradeouts'!$B:$B,'Rent Roll (MF &amp; Retail)'!$A6,'Rent Roll_Tradeouts'!X:X),0)</f>
        <v>1370.8333333333333</v>
      </c>
      <c r="N6" s="536">
        <f>IFERROR(AVERAGEIF('Rent Roll_Tradeouts'!$B:$B,'Rent Roll (MF &amp; Retail)'!$A6,'Rent Roll_Tradeouts'!Y:Y),0)</f>
        <v>1370.8333333333333</v>
      </c>
      <c r="O6" s="536">
        <f>IFERROR(AVERAGEIF('Rent Roll_Tradeouts'!$B:$B,'Rent Roll (MF &amp; Retail)'!$A6,'Rent Roll_Tradeouts'!Z:Z),0)</f>
        <v>1370.8333333333333</v>
      </c>
      <c r="P6" s="536">
        <f>IFERROR(AVERAGEIF('Rent Roll_Tradeouts'!$B:$B,'Rent Roll (MF &amp; Retail)'!$A6,'Rent Roll_Tradeouts'!AA:AA),0)</f>
        <v>1370.8333333333333</v>
      </c>
      <c r="Q6" s="536">
        <f>IFERROR(AVERAGEIF('Rent Roll_Tradeouts'!$B:$B,'Rent Roll (MF &amp; Retail)'!$A6,'Rent Roll_Tradeouts'!AB:AB),0)</f>
        <v>1370.8333333333333</v>
      </c>
      <c r="R6" s="536">
        <f>IFERROR(AVERAGEIF('Rent Roll_Tradeouts'!$B:$B,'Rent Roll (MF &amp; Retail)'!$A6,'Rent Roll_Tradeouts'!AC:AC),0)</f>
        <v>1370.8333333333333</v>
      </c>
      <c r="S6" s="536">
        <f>IFERROR(AVERAGEIF('Rent Roll_Tradeouts'!$B:$B,'Rent Roll (MF &amp; Retail)'!$A6,'Rent Roll_Tradeouts'!AD:AD),0)</f>
        <v>1370.8333333333333</v>
      </c>
      <c r="T6" s="536">
        <f>IFERROR(AVERAGEIF('Rent Roll_Tradeouts'!$B:$B,'Rent Roll (MF &amp; Retail)'!$A6,'Rent Roll_Tradeouts'!AE:AE),0)</f>
        <v>1370.8333333333333</v>
      </c>
      <c r="U6" s="536">
        <f>IFERROR(AVERAGEIF('Rent Roll_Tradeouts'!$B:$B,'Rent Roll (MF &amp; Retail)'!$A6,'Rent Roll_Tradeouts'!AF:AF),0)</f>
        <v>1370.8333333333333</v>
      </c>
      <c r="V6" s="536">
        <f>IFERROR(AVERAGEIF('Rent Roll_Tradeouts'!$B:$B,'Rent Roll (MF &amp; Retail)'!$A6,'Rent Roll_Tradeouts'!AG:AG),0)</f>
        <v>1370.8333333333333</v>
      </c>
      <c r="W6" s="536">
        <f>IFERROR(AVERAGEIF('Rent Roll_Tradeouts'!$B:$B,'Rent Roll (MF &amp; Retail)'!$A6,'Rent Roll_Tradeouts'!AH:AH),0)</f>
        <v>1370.8333333333333</v>
      </c>
      <c r="X6" s="536">
        <f>IFERROR(AVERAGEIF('Rent Roll_Tradeouts'!$B:$B,'Rent Roll (MF &amp; Retail)'!$A6,'Rent Roll_Tradeouts'!AI:AI),0)</f>
        <v>1370.8333333333333</v>
      </c>
      <c r="Y6" s="536">
        <f>IFERROR(AVERAGEIF('Rent Roll_Tradeouts'!$B:$B,'Rent Roll (MF &amp; Retail)'!$A6,'Rent Roll_Tradeouts'!AJ:AJ),0)</f>
        <v>1370.8333333333333</v>
      </c>
      <c r="Z6" s="536">
        <f>IFERROR(AVERAGEIF('Rent Roll_Tradeouts'!$B:$B,'Rent Roll (MF &amp; Retail)'!$A6,'Rent Roll_Tradeouts'!AK:AK),0)</f>
        <v>1370.8333333333333</v>
      </c>
      <c r="AA6" s="536">
        <f>IFERROR(AVERAGEIF('Rent Roll_Tradeouts'!$B:$B,'Rent Roll (MF &amp; Retail)'!$A6,'Rent Roll_Tradeouts'!AL:AL),0)</f>
        <v>1370.8333333333333</v>
      </c>
      <c r="AB6" s="536">
        <f>IFERROR(AVERAGEIF('Rent Roll_Tradeouts'!$B:$B,'Rent Roll (MF &amp; Retail)'!$A6,'Rent Roll_Tradeouts'!AM:AM),0)</f>
        <v>1370.8333333333333</v>
      </c>
      <c r="AC6" s="536">
        <f>IFERROR(AVERAGEIF('Rent Roll_Tradeouts'!$B:$B,'Rent Roll (MF &amp; Retail)'!$A6,'Rent Roll_Tradeouts'!AN:AN),0)</f>
        <v>1370.8333333333333</v>
      </c>
      <c r="AD6" s="536">
        <f>IFERROR(AVERAGEIF('Rent Roll_Tradeouts'!$B:$B,'Rent Roll (MF &amp; Retail)'!$A6,'Rent Roll_Tradeouts'!AO:AO),0)</f>
        <v>1370.8333333333333</v>
      </c>
      <c r="AE6" s="536">
        <f>IFERROR(AVERAGEIF('Rent Roll_Tradeouts'!$B:$B,'Rent Roll (MF &amp; Retail)'!$A6,'Rent Roll_Tradeouts'!AP:AP),0)</f>
        <v>1370.8333333333333</v>
      </c>
      <c r="AF6" s="536">
        <f>IFERROR(AVERAGEIF('Rent Roll_Tradeouts'!$B:$B,'Rent Roll (MF &amp; Retail)'!$A6,'Rent Roll_Tradeouts'!AQ:AQ),0)</f>
        <v>1370.8333333333333</v>
      </c>
      <c r="AG6" s="536">
        <f>IFERROR(AVERAGEIF('Rent Roll_Tradeouts'!$B:$B,'Rent Roll (MF &amp; Retail)'!$A6,'Rent Roll_Tradeouts'!AR:AR),0)</f>
        <v>1370.8333333333333</v>
      </c>
      <c r="AH6" s="536">
        <f>IFERROR(AVERAGEIF('Rent Roll_Tradeouts'!$B:$B,'Rent Roll (MF &amp; Retail)'!$A6,'Rent Roll_Tradeouts'!AS:AS),0)</f>
        <v>1370.8333333333333</v>
      </c>
      <c r="AI6" s="536">
        <f>IFERROR(AVERAGEIF('Rent Roll_Tradeouts'!$B:$B,'Rent Roll (MF &amp; Retail)'!$A6,'Rent Roll_Tradeouts'!AT:AT),0)</f>
        <v>1370.8333333333333</v>
      </c>
      <c r="AJ6" s="536">
        <f>IFERROR(AVERAGEIF('Rent Roll_Tradeouts'!$B:$B,'Rent Roll (MF &amp; Retail)'!$A6,'Rent Roll_Tradeouts'!AU:AU),0)</f>
        <v>1370.8333333333333</v>
      </c>
      <c r="AK6" s="536">
        <f>IFERROR(AVERAGEIF('Rent Roll_Tradeouts'!$B:$B,'Rent Roll (MF &amp; Retail)'!$A6,'Rent Roll_Tradeouts'!AV:AV),0)</f>
        <v>1370.8333333333333</v>
      </c>
      <c r="AL6" s="536">
        <f>IFERROR(AVERAGEIF('Rent Roll_Tradeouts'!$B:$B,'Rent Roll (MF &amp; Retail)'!$A6,'Rent Roll_Tradeouts'!AW:AW),0)</f>
        <v>1370.8333333333333</v>
      </c>
      <c r="AM6" s="536">
        <f>IFERROR(AVERAGEIF('Rent Roll_Tradeouts'!$B:$B,'Rent Roll (MF &amp; Retail)'!$A6,'Rent Roll_Tradeouts'!AX:AX),0)</f>
        <v>1370.8333333333333</v>
      </c>
      <c r="AN6" s="536">
        <f>IFERROR(AVERAGEIF('Rent Roll_Tradeouts'!$B:$B,'Rent Roll (MF &amp; Retail)'!$A6,'Rent Roll_Tradeouts'!AY:AY),0)</f>
        <v>1370.8333333333333</v>
      </c>
      <c r="AO6" s="536">
        <f>IFERROR(AVERAGEIF('Rent Roll_Tradeouts'!$B:$B,'Rent Roll (MF &amp; Retail)'!$A6,'Rent Roll_Tradeouts'!AZ:AZ),0)</f>
        <v>1370.8333333333333</v>
      </c>
      <c r="AP6" s="536">
        <f>IFERROR(AVERAGEIF('Rent Roll_Tradeouts'!$B:$B,'Rent Roll (MF &amp; Retail)'!$A6,'Rent Roll_Tradeouts'!BA:BA),0)</f>
        <v>1370.8333333333333</v>
      </c>
      <c r="AQ6" s="536">
        <f>IFERROR(AVERAGEIF('Rent Roll_Tradeouts'!$B:$B,'Rent Roll (MF &amp; Retail)'!$A6,'Rent Roll_Tradeouts'!BB:BB),0)</f>
        <v>1370.8333333333333</v>
      </c>
      <c r="AR6" s="536">
        <f>IFERROR(AVERAGEIF('Rent Roll_Tradeouts'!$B:$B,'Rent Roll (MF &amp; Retail)'!$A6,'Rent Roll_Tradeouts'!BC:BC),0)</f>
        <v>1370.8333333333333</v>
      </c>
      <c r="AS6" s="536">
        <f>IFERROR(AVERAGEIF('Rent Roll_Tradeouts'!$B:$B,'Rent Roll (MF &amp; Retail)'!$A6,'Rent Roll_Tradeouts'!BD:BD),0)</f>
        <v>1370.8333333333333</v>
      </c>
      <c r="AT6" s="536">
        <f>IFERROR(AVERAGEIF('Rent Roll_Tradeouts'!$B:$B,'Rent Roll (MF &amp; Retail)'!$A6,'Rent Roll_Tradeouts'!BE:BE),0)</f>
        <v>1370.8333333333333</v>
      </c>
      <c r="AU6" s="536">
        <f>IFERROR(AVERAGEIF('Rent Roll_Tradeouts'!$B:$B,'Rent Roll (MF &amp; Retail)'!$A6,'Rent Roll_Tradeouts'!BF:BF),0)</f>
        <v>1370.8333333333333</v>
      </c>
      <c r="AV6" s="536">
        <f>IFERROR(AVERAGEIF('Rent Roll_Tradeouts'!$B:$B,'Rent Roll (MF &amp; Retail)'!$A6,'Rent Roll_Tradeouts'!BG:BG),0)</f>
        <v>1370.8333333333333</v>
      </c>
      <c r="AW6" s="536">
        <f>IFERROR(AVERAGEIF('Rent Roll_Tradeouts'!$B:$B,'Rent Roll (MF &amp; Retail)'!$A6,'Rent Roll_Tradeouts'!BH:BH),0)</f>
        <v>1370.8333333333333</v>
      </c>
      <c r="AX6" s="536">
        <f>IFERROR(AVERAGEIF('Rent Roll_Tradeouts'!$B:$B,'Rent Roll (MF &amp; Retail)'!$A6,'Rent Roll_Tradeouts'!BI:BI),0)</f>
        <v>1370.8333333333333</v>
      </c>
      <c r="AY6" s="536">
        <f>IFERROR(AVERAGEIF('Rent Roll_Tradeouts'!$B:$B,'Rent Roll (MF &amp; Retail)'!$A6,'Rent Roll_Tradeouts'!BJ:BJ),0)</f>
        <v>1370.8333333333333</v>
      </c>
      <c r="AZ6" s="536">
        <f>IFERROR(AVERAGEIF('Rent Roll_Tradeouts'!$B:$B,'Rent Roll (MF &amp; Retail)'!$A6,'Rent Roll_Tradeouts'!BK:BK),0)</f>
        <v>1370.8333333333333</v>
      </c>
      <c r="BA6" s="536">
        <f>IFERROR(AVERAGEIF('Rent Roll_Tradeouts'!$B:$B,'Rent Roll (MF &amp; Retail)'!$A6,'Rent Roll_Tradeouts'!BL:BL),0)</f>
        <v>1370.8333333333333</v>
      </c>
      <c r="BB6" s="536">
        <f>IFERROR(AVERAGEIF('Rent Roll_Tradeouts'!$B:$B,'Rent Roll (MF &amp; Retail)'!$A6,'Rent Roll_Tradeouts'!BM:BM),0)</f>
        <v>1370.8333333333333</v>
      </c>
      <c r="BC6" s="536">
        <f>IFERROR(AVERAGEIF('Rent Roll_Tradeouts'!$B:$B,'Rent Roll (MF &amp; Retail)'!$A6,'Rent Roll_Tradeouts'!BN:BN),0)</f>
        <v>1370.8333333333333</v>
      </c>
      <c r="BD6" s="536">
        <f>IFERROR(AVERAGEIF('Rent Roll_Tradeouts'!$B:$B,'Rent Roll (MF &amp; Retail)'!$A6,'Rent Roll_Tradeouts'!BO:BO),0)</f>
        <v>1370.8333333333333</v>
      </c>
      <c r="BE6" s="536">
        <f>IFERROR(AVERAGEIF('Rent Roll_Tradeouts'!$B:$B,'Rent Roll (MF &amp; Retail)'!$A6,'Rent Roll_Tradeouts'!BP:BP),0)</f>
        <v>1370.8333333333333</v>
      </c>
      <c r="BF6" s="536">
        <f>IFERROR(AVERAGEIF('Rent Roll_Tradeouts'!$B:$B,'Rent Roll (MF &amp; Retail)'!$A6,'Rent Roll_Tradeouts'!BQ:BQ),0)</f>
        <v>1370.8333333333333</v>
      </c>
      <c r="BG6" s="536">
        <f>IFERROR(AVERAGEIF('Rent Roll_Tradeouts'!$B:$B,'Rent Roll (MF &amp; Retail)'!$A6,'Rent Roll_Tradeouts'!BR:BR),0)</f>
        <v>1370.8333333333333</v>
      </c>
      <c r="BH6" s="536">
        <f>IFERROR(AVERAGEIF('Rent Roll_Tradeouts'!$B:$B,'Rent Roll (MF &amp; Retail)'!$A6,'Rent Roll_Tradeouts'!BS:BS),0)</f>
        <v>1370.8333333333333</v>
      </c>
      <c r="BI6" s="536">
        <f>IFERROR(AVERAGEIF('Rent Roll_Tradeouts'!$B:$B,'Rent Roll (MF &amp; Retail)'!$A6,'Rent Roll_Tradeouts'!BT:BT),0)</f>
        <v>1370.8333333333333</v>
      </c>
      <c r="BJ6" s="536">
        <f>IFERROR(AVERAGEIF('Rent Roll_Tradeouts'!$B:$B,'Rent Roll (MF &amp; Retail)'!$A6,'Rent Roll_Tradeouts'!BU:BU),0)</f>
        <v>1370.8333333333333</v>
      </c>
      <c r="BK6" s="536">
        <f>IFERROR(AVERAGEIF('Rent Roll_Tradeouts'!$B:$B,'Rent Roll (MF &amp; Retail)'!$A6,'Rent Roll_Tradeouts'!BV:BV),0)</f>
        <v>1370.8333333333333</v>
      </c>
      <c r="BL6" s="536">
        <f>IFERROR(AVERAGEIF('Rent Roll_Tradeouts'!$B:$B,'Rent Roll (MF &amp; Retail)'!$A6,'Rent Roll_Tradeouts'!BW:BW),0)</f>
        <v>1370.8333333333333</v>
      </c>
      <c r="BM6" s="536">
        <f>IFERROR(AVERAGEIF('Rent Roll_Tradeouts'!$B:$B,'Rent Roll (MF &amp; Retail)'!$A6,'Rent Roll_Tradeouts'!BX:BX),0)</f>
        <v>1370.8333333333333</v>
      </c>
      <c r="BN6" s="536">
        <f>IFERROR(AVERAGEIF('Rent Roll_Tradeouts'!$B:$B,'Rent Roll (MF &amp; Retail)'!$A6,'Rent Roll_Tradeouts'!BY:BY),0)</f>
        <v>1370.8333333333333</v>
      </c>
      <c r="BO6" s="536">
        <f>IFERROR(AVERAGEIF('Rent Roll_Tradeouts'!$B:$B,'Rent Roll (MF &amp; Retail)'!$A6,'Rent Roll_Tradeouts'!BZ:BZ),0)</f>
        <v>1370.8333333333333</v>
      </c>
      <c r="BP6" s="536">
        <f>IFERROR(AVERAGEIF('Rent Roll_Tradeouts'!$B:$B,'Rent Roll (MF &amp; Retail)'!$A6,'Rent Roll_Tradeouts'!CA:CA),0)</f>
        <v>1370.8333333333333</v>
      </c>
      <c r="BQ6" s="536">
        <f>IFERROR(AVERAGEIF('Rent Roll_Tradeouts'!$B:$B,'Rent Roll (MF &amp; Retail)'!$A6,'Rent Roll_Tradeouts'!CB:CB),0)</f>
        <v>1370.8333333333333</v>
      </c>
      <c r="BR6" s="536">
        <f>IFERROR(AVERAGEIF('Rent Roll_Tradeouts'!$B:$B,'Rent Roll (MF &amp; Retail)'!$A6,'Rent Roll_Tradeouts'!CC:CC),0)</f>
        <v>1370.8333333333333</v>
      </c>
      <c r="BS6" s="536">
        <f>IFERROR(AVERAGEIF('Rent Roll_Tradeouts'!$B:$B,'Rent Roll (MF &amp; Retail)'!$A6,'Rent Roll_Tradeouts'!CD:CD),0)</f>
        <v>1370.8333333333333</v>
      </c>
      <c r="BT6" s="536">
        <f>IFERROR(AVERAGEIF('Rent Roll_Tradeouts'!$B:$B,'Rent Roll (MF &amp; Retail)'!$A6,'Rent Roll_Tradeouts'!CE:CE),0)</f>
        <v>1370.8333333333333</v>
      </c>
      <c r="BU6" s="536">
        <f>IFERROR(AVERAGEIF('Rent Roll_Tradeouts'!$B:$B,'Rent Roll (MF &amp; Retail)'!$A6,'Rent Roll_Tradeouts'!CF:CF),0)</f>
        <v>1370.8333333333333</v>
      </c>
      <c r="BV6" s="536">
        <f>IFERROR(AVERAGEIF('Rent Roll_Tradeouts'!$B:$B,'Rent Roll (MF &amp; Retail)'!$A6,'Rent Roll_Tradeouts'!CG:CG),0)</f>
        <v>1370.8333333333333</v>
      </c>
      <c r="BW6" s="536">
        <f>IFERROR(AVERAGEIF('Rent Roll_Tradeouts'!$B:$B,'Rent Roll (MF &amp; Retail)'!$A6,'Rent Roll_Tradeouts'!CH:CH),0)</f>
        <v>1370.8333333333333</v>
      </c>
      <c r="BX6" s="536">
        <f>IFERROR(AVERAGEIF('Rent Roll_Tradeouts'!$B:$B,'Rent Roll (MF &amp; Retail)'!$A6,'Rent Roll_Tradeouts'!CI:CI),0)</f>
        <v>1370.8333333333333</v>
      </c>
      <c r="BY6" s="536">
        <f>IFERROR(AVERAGEIF('Rent Roll_Tradeouts'!$B:$B,'Rent Roll (MF &amp; Retail)'!$A6,'Rent Roll_Tradeouts'!CJ:CJ),0)</f>
        <v>1370.8333333333333</v>
      </c>
      <c r="BZ6" s="536">
        <f>IFERROR(AVERAGEIF('Rent Roll_Tradeouts'!$B:$B,'Rent Roll (MF &amp; Retail)'!$A6,'Rent Roll_Tradeouts'!CK:CK),0)</f>
        <v>1370.8333333333333</v>
      </c>
      <c r="CA6" s="536">
        <f>IFERROR(AVERAGEIF('Rent Roll_Tradeouts'!$B:$B,'Rent Roll (MF &amp; Retail)'!$A6,'Rent Roll_Tradeouts'!CL:CL),0)</f>
        <v>1370.8333333333333</v>
      </c>
      <c r="CB6" s="536">
        <f>IFERROR(AVERAGEIF('Rent Roll_Tradeouts'!$B:$B,'Rent Roll (MF &amp; Retail)'!$A6,'Rent Roll_Tradeouts'!CM:CM),0)</f>
        <v>1370.8333333333333</v>
      </c>
      <c r="CC6" s="536">
        <f>IFERROR(AVERAGEIF('Rent Roll_Tradeouts'!$B:$B,'Rent Roll (MF &amp; Retail)'!$A6,'Rent Roll_Tradeouts'!CN:CN),0)</f>
        <v>1370.8333333333333</v>
      </c>
      <c r="CD6" s="536">
        <f>IFERROR(AVERAGEIF('Rent Roll_Tradeouts'!$B:$B,'Rent Roll (MF &amp; Retail)'!$A6,'Rent Roll_Tradeouts'!CO:CO),0)</f>
        <v>1370.8333333333333</v>
      </c>
      <c r="CE6" s="536">
        <f>IFERROR(AVERAGEIF('Rent Roll_Tradeouts'!$B:$B,'Rent Roll (MF &amp; Retail)'!$A6,'Rent Roll_Tradeouts'!CP:CP),0)</f>
        <v>1370.8333333333333</v>
      </c>
      <c r="CF6" s="536">
        <f>IFERROR(AVERAGEIF('Rent Roll_Tradeouts'!$B:$B,'Rent Roll (MF &amp; Retail)'!$A6,'Rent Roll_Tradeouts'!CQ:CQ),0)</f>
        <v>1370.8333333333333</v>
      </c>
      <c r="CG6" s="536">
        <f>IFERROR(AVERAGEIF('Rent Roll_Tradeouts'!$B:$B,'Rent Roll (MF &amp; Retail)'!$A6,'Rent Roll_Tradeouts'!CR:CR),0)</f>
        <v>1370.8333333333333</v>
      </c>
      <c r="CH6" s="536">
        <f>IFERROR(AVERAGEIF('Rent Roll_Tradeouts'!$B:$B,'Rent Roll (MF &amp; Retail)'!$A6,'Rent Roll_Tradeouts'!CS:CS),0)</f>
        <v>1370.8333333333333</v>
      </c>
      <c r="CI6" s="536">
        <f>IFERROR(AVERAGEIF('Rent Roll_Tradeouts'!$B:$B,'Rent Roll (MF &amp; Retail)'!$A6,'Rent Roll_Tradeouts'!CT:CT),0)</f>
        <v>1370.8333333333333</v>
      </c>
      <c r="CJ6" s="536">
        <f>IFERROR(AVERAGEIF('Rent Roll_Tradeouts'!$B:$B,'Rent Roll (MF &amp; Retail)'!$A6,'Rent Roll_Tradeouts'!CU:CU),0)</f>
        <v>1370.8333333333333</v>
      </c>
      <c r="CK6" s="536">
        <f>IFERROR(AVERAGEIF('Rent Roll_Tradeouts'!$B:$B,'Rent Roll (MF &amp; Retail)'!$A6,'Rent Roll_Tradeouts'!CV:CV),0)</f>
        <v>1370.8333333333333</v>
      </c>
      <c r="CL6" s="536">
        <f>IFERROR(AVERAGEIF('Rent Roll_Tradeouts'!$B:$B,'Rent Roll (MF &amp; Retail)'!$A6,'Rent Roll_Tradeouts'!CW:CW),0)</f>
        <v>1370.8333333333333</v>
      </c>
      <c r="CM6" s="536">
        <f>IFERROR(AVERAGEIF('Rent Roll_Tradeouts'!$B:$B,'Rent Roll (MF &amp; Retail)'!$A6,'Rent Roll_Tradeouts'!CX:CX),0)</f>
        <v>1370.8333333333333</v>
      </c>
      <c r="CN6" s="536">
        <f>IFERROR(AVERAGEIF('Rent Roll_Tradeouts'!$B:$B,'Rent Roll (MF &amp; Retail)'!$A6,'Rent Roll_Tradeouts'!CY:CY),0)</f>
        <v>1370.8333333333333</v>
      </c>
      <c r="CO6" s="536">
        <f>IFERROR(AVERAGEIF('Rent Roll_Tradeouts'!$B:$B,'Rent Roll (MF &amp; Retail)'!$A6,'Rent Roll_Tradeouts'!CZ:CZ),0)</f>
        <v>1370.8333333333333</v>
      </c>
      <c r="CP6" s="536">
        <f>IFERROR(AVERAGEIF('Rent Roll_Tradeouts'!$B:$B,'Rent Roll (MF &amp; Retail)'!$A6,'Rent Roll_Tradeouts'!DA:DA),0)</f>
        <v>1370.8333333333333</v>
      </c>
      <c r="CQ6" s="536">
        <f>IFERROR(AVERAGEIF('Rent Roll_Tradeouts'!$B:$B,'Rent Roll (MF &amp; Retail)'!$A6,'Rent Roll_Tradeouts'!DB:DB),0)</f>
        <v>1370.8333333333333</v>
      </c>
      <c r="CR6" s="536">
        <f>IFERROR(AVERAGEIF('Rent Roll_Tradeouts'!$B:$B,'Rent Roll (MF &amp; Retail)'!$A6,'Rent Roll_Tradeouts'!DC:DC),0)</f>
        <v>1370.8333333333333</v>
      </c>
      <c r="CS6" s="536">
        <f>IFERROR(AVERAGEIF('Rent Roll_Tradeouts'!$B:$B,'Rent Roll (MF &amp; Retail)'!$A6,'Rent Roll_Tradeouts'!DD:DD),0)</f>
        <v>1370.8333333333333</v>
      </c>
      <c r="CT6" s="536">
        <f>IFERROR(AVERAGEIF('Rent Roll_Tradeouts'!$B:$B,'Rent Roll (MF &amp; Retail)'!$A6,'Rent Roll_Tradeouts'!DE:DE),0)</f>
        <v>1370.8333333333333</v>
      </c>
      <c r="CU6" s="536">
        <f>IFERROR(AVERAGEIF('Rent Roll_Tradeouts'!$B:$B,'Rent Roll (MF &amp; Retail)'!$A6,'Rent Roll_Tradeouts'!DF:DF),0)</f>
        <v>1370.8333333333333</v>
      </c>
      <c r="CV6" s="536">
        <f>IFERROR(AVERAGEIF('Rent Roll_Tradeouts'!$B:$B,'Rent Roll (MF &amp; Retail)'!$A6,'Rent Roll_Tradeouts'!DG:DG),0)</f>
        <v>1370.8333333333333</v>
      </c>
      <c r="CW6" s="536">
        <f>IFERROR(AVERAGEIF('Rent Roll_Tradeouts'!$B:$B,'Rent Roll (MF &amp; Retail)'!$A6,'Rent Roll_Tradeouts'!DH:DH),0)</f>
        <v>1370.8333333333333</v>
      </c>
      <c r="CX6" s="536">
        <f>IFERROR(AVERAGEIF('Rent Roll_Tradeouts'!$B:$B,'Rent Roll (MF &amp; Retail)'!$A6,'Rent Roll_Tradeouts'!DI:DI),0)</f>
        <v>1370.8333333333333</v>
      </c>
      <c r="CY6" s="536">
        <f>IFERROR(AVERAGEIF('Rent Roll_Tradeouts'!$B:$B,'Rent Roll (MF &amp; Retail)'!$A6,'Rent Roll_Tradeouts'!DJ:DJ),0)</f>
        <v>1370.8333333333333</v>
      </c>
      <c r="CZ6" s="536">
        <f>IFERROR(AVERAGEIF('Rent Roll_Tradeouts'!$B:$B,'Rent Roll (MF &amp; Retail)'!$A6,'Rent Roll_Tradeouts'!DK:DK),0)</f>
        <v>1370.8333333333333</v>
      </c>
      <c r="DA6" s="536">
        <f>IFERROR(AVERAGEIF('Rent Roll_Tradeouts'!$B:$B,'Rent Roll (MF &amp; Retail)'!$A6,'Rent Roll_Tradeouts'!DL:DL),0)</f>
        <v>1370.8333333333333</v>
      </c>
      <c r="DB6" s="536">
        <f>IFERROR(AVERAGEIF('Rent Roll_Tradeouts'!$B:$B,'Rent Roll (MF &amp; Retail)'!$A6,'Rent Roll_Tradeouts'!DM:DM),0)</f>
        <v>1370.8333333333333</v>
      </c>
      <c r="DC6" s="536">
        <f>IFERROR(AVERAGEIF('Rent Roll_Tradeouts'!$B:$B,'Rent Roll (MF &amp; Retail)'!$A6,'Rent Roll_Tradeouts'!DN:DN),0)</f>
        <v>1370.8333333333333</v>
      </c>
      <c r="DD6" s="536">
        <f>IFERROR(AVERAGEIF('Rent Roll_Tradeouts'!$B:$B,'Rent Roll (MF &amp; Retail)'!$A6,'Rent Roll_Tradeouts'!DO:DO),0)</f>
        <v>1370.8333333333333</v>
      </c>
      <c r="DE6" s="536">
        <f>IFERROR(AVERAGEIF('Rent Roll_Tradeouts'!$B:$B,'Rent Roll (MF &amp; Retail)'!$A6,'Rent Roll_Tradeouts'!DP:DP),0)</f>
        <v>1370.8333333333333</v>
      </c>
      <c r="DF6" s="536">
        <f>IFERROR(AVERAGEIF('Rent Roll_Tradeouts'!$B:$B,'Rent Roll (MF &amp; Retail)'!$A6,'Rent Roll_Tradeouts'!DQ:DQ),0)</f>
        <v>1370.8333333333333</v>
      </c>
      <c r="DG6" s="536">
        <f>IFERROR(AVERAGEIF('Rent Roll_Tradeouts'!$B:$B,'Rent Roll (MF &amp; Retail)'!$A6,'Rent Roll_Tradeouts'!DR:DR),0)</f>
        <v>1370.8333333333333</v>
      </c>
      <c r="DH6" s="536">
        <f>IFERROR(AVERAGEIF('Rent Roll_Tradeouts'!$B:$B,'Rent Roll (MF &amp; Retail)'!$A6,'Rent Roll_Tradeouts'!DS:DS),0)</f>
        <v>1370.8333333333333</v>
      </c>
      <c r="DI6" s="536">
        <f>IFERROR(AVERAGEIF('Rent Roll_Tradeouts'!$B:$B,'Rent Roll (MF &amp; Retail)'!$A6,'Rent Roll_Tradeouts'!DT:DT),0)</f>
        <v>1370.8333333333333</v>
      </c>
      <c r="DJ6" s="536">
        <f>IFERROR(AVERAGEIF('Rent Roll_Tradeouts'!$B:$B,'Rent Roll (MF &amp; Retail)'!$A6,'Rent Roll_Tradeouts'!DU:DU),0)</f>
        <v>1370.8333333333333</v>
      </c>
      <c r="DK6" s="536">
        <f>IFERROR(AVERAGEIF('Rent Roll_Tradeouts'!$B:$B,'Rent Roll (MF &amp; Retail)'!$A6,'Rent Roll_Tradeouts'!DV:DV),0)</f>
        <v>1370.8333333333333</v>
      </c>
      <c r="DL6" s="536">
        <f>IFERROR(AVERAGEIF('Rent Roll_Tradeouts'!$B:$B,'Rent Roll (MF &amp; Retail)'!$A6,'Rent Roll_Tradeouts'!DW:DW),0)</f>
        <v>1370.8333333333333</v>
      </c>
      <c r="DM6" s="536">
        <f>IFERROR(AVERAGEIF('Rent Roll_Tradeouts'!$B:$B,'Rent Roll (MF &amp; Retail)'!$A6,'Rent Roll_Tradeouts'!DX:DX),0)</f>
        <v>1370.8333333333333</v>
      </c>
      <c r="DN6" s="536">
        <f>IFERROR(AVERAGEIF('Rent Roll_Tradeouts'!$B:$B,'Rent Roll (MF &amp; Retail)'!$A6,'Rent Roll_Tradeouts'!DY:DY),0)</f>
        <v>1370.8333333333333</v>
      </c>
      <c r="DO6" s="536">
        <f>IFERROR(AVERAGEIF('Rent Roll_Tradeouts'!$B:$B,'Rent Roll (MF &amp; Retail)'!$A6,'Rent Roll_Tradeouts'!DZ:DZ),0)</f>
        <v>1370.8333333333333</v>
      </c>
      <c r="DP6" s="536">
        <f>IFERROR(AVERAGEIF('Rent Roll_Tradeouts'!$B:$B,'Rent Roll (MF &amp; Retail)'!$A6,'Rent Roll_Tradeouts'!EA:EA),0)</f>
        <v>1370.8333333333333</v>
      </c>
      <c r="DQ6" s="536">
        <f>IFERROR(AVERAGEIF('Rent Roll_Tradeouts'!$B:$B,'Rent Roll (MF &amp; Retail)'!$A6,'Rent Roll_Tradeouts'!EB:EB),0)</f>
        <v>1370.8333333333333</v>
      </c>
      <c r="DR6" s="536">
        <f>IFERROR(AVERAGEIF('Rent Roll_Tradeouts'!$B:$B,'Rent Roll (MF &amp; Retail)'!$A6,'Rent Roll_Tradeouts'!EC:EC),0)</f>
        <v>1370.8333333333333</v>
      </c>
      <c r="DS6" s="536">
        <f>IFERROR(AVERAGEIF('Rent Roll_Tradeouts'!$B:$B,'Rent Roll (MF &amp; Retail)'!$A6,'Rent Roll_Tradeouts'!ED:ED),0)</f>
        <v>1370.8333333333333</v>
      </c>
      <c r="DT6" s="536">
        <f>IFERROR(AVERAGEIF('Rent Roll_Tradeouts'!$B:$B,'Rent Roll (MF &amp; Retail)'!$A6,'Rent Roll_Tradeouts'!EE:EE),0)</f>
        <v>1370.8333333333333</v>
      </c>
      <c r="DU6" s="536">
        <f>IFERROR(AVERAGEIF('Rent Roll_Tradeouts'!$B:$B,'Rent Roll (MF &amp; Retail)'!$A6,'Rent Roll_Tradeouts'!EF:EF),0)</f>
        <v>1370.8333333333333</v>
      </c>
      <c r="DV6" s="536">
        <f>IFERROR(AVERAGEIF('Rent Roll_Tradeouts'!$B:$B,'Rent Roll (MF &amp; Retail)'!$A6,'Rent Roll_Tradeouts'!EG:EG),0)</f>
        <v>1370.8333333333333</v>
      </c>
      <c r="DW6" s="536">
        <f>IFERROR(AVERAGEIF('Rent Roll_Tradeouts'!$B:$B,'Rent Roll (MF &amp; Retail)'!$A6,'Rent Roll_Tradeouts'!EH:EH),0)</f>
        <v>1370.8333333333333</v>
      </c>
      <c r="DX6" s="536">
        <f>IFERROR(AVERAGEIF('Rent Roll_Tradeouts'!$B:$B,'Rent Roll (MF &amp; Retail)'!$A6,'Rent Roll_Tradeouts'!EI:EI),0)</f>
        <v>1370.8333333333333</v>
      </c>
      <c r="DY6" s="536">
        <f>IFERROR(AVERAGEIF('Rent Roll_Tradeouts'!$B:$B,'Rent Roll (MF &amp; Retail)'!$A6,'Rent Roll_Tradeouts'!EJ:EJ),0)</f>
        <v>1370.8333333333333</v>
      </c>
      <c r="DZ6" s="536">
        <f>IFERROR(AVERAGEIF('Rent Roll_Tradeouts'!$B:$B,'Rent Roll (MF &amp; Retail)'!$A6,'Rent Roll_Tradeouts'!EK:EK),0)</f>
        <v>1370.8333333333333</v>
      </c>
      <c r="EA6" s="536">
        <f>IFERROR(AVERAGEIF('Rent Roll_Tradeouts'!$B:$B,'Rent Roll (MF &amp; Retail)'!$A6,'Rent Roll_Tradeouts'!EL:EL),0)</f>
        <v>1370.8333333333333</v>
      </c>
    </row>
    <row r="7" spans="1:131">
      <c r="A7" s="49" t="str">
        <f>'Rent Roll_RedIQ 2'!A16</f>
        <v>B2</v>
      </c>
      <c r="B7" s="77">
        <f>'Rent Roll_RedIQ 2'!D16</f>
        <v>2</v>
      </c>
      <c r="C7" s="77">
        <f>'Rent Roll_RedIQ 2'!E16</f>
        <v>2</v>
      </c>
      <c r="D7" s="77">
        <f>'Rent Roll_RedIQ 2'!F16</f>
        <v>1118</v>
      </c>
      <c r="E7" s="77">
        <f>'Rent Roll_RedIQ 2'!G16</f>
        <v>83</v>
      </c>
      <c r="K7" s="769">
        <f>'Rent Roll_RedIQ 2'!AG16</f>
        <v>1483.5542168674699</v>
      </c>
      <c r="L7" s="536">
        <f>IFERROR(AVERAGEIF('Rent Roll_Tradeouts'!$B:$B,'Rent Roll (MF &amp; Retail)'!$A7,'Rent Roll_Tradeouts'!W:W),0)</f>
        <v>1483.5542168674699</v>
      </c>
      <c r="M7" s="536">
        <f>IFERROR(AVERAGEIF('Rent Roll_Tradeouts'!$B:$B,'Rent Roll (MF &amp; Retail)'!$A7,'Rent Roll_Tradeouts'!X:X),0)</f>
        <v>1483.5542168674699</v>
      </c>
      <c r="N7" s="536">
        <f>IFERROR(AVERAGEIF('Rent Roll_Tradeouts'!$B:$B,'Rent Roll (MF &amp; Retail)'!$A7,'Rent Roll_Tradeouts'!Y:Y),0)</f>
        <v>1483.5542168674699</v>
      </c>
      <c r="O7" s="536">
        <f>IFERROR(AVERAGEIF('Rent Roll_Tradeouts'!$B:$B,'Rent Roll (MF &amp; Retail)'!$A7,'Rent Roll_Tradeouts'!Z:Z),0)</f>
        <v>1483.5542168674699</v>
      </c>
      <c r="P7" s="536">
        <f>IFERROR(AVERAGEIF('Rent Roll_Tradeouts'!$B:$B,'Rent Roll (MF &amp; Retail)'!$A7,'Rent Roll_Tradeouts'!AA:AA),0)</f>
        <v>1483.5542168674699</v>
      </c>
      <c r="Q7" s="536">
        <f>IFERROR(AVERAGEIF('Rent Roll_Tradeouts'!$B:$B,'Rent Roll (MF &amp; Retail)'!$A7,'Rent Roll_Tradeouts'!AB:AB),0)</f>
        <v>1483.5542168674699</v>
      </c>
      <c r="R7" s="536">
        <f>IFERROR(AVERAGEIF('Rent Roll_Tradeouts'!$B:$B,'Rent Roll (MF &amp; Retail)'!$A7,'Rent Roll_Tradeouts'!AC:AC),0)</f>
        <v>1483.5542168674699</v>
      </c>
      <c r="S7" s="536">
        <f>IFERROR(AVERAGEIF('Rent Roll_Tradeouts'!$B:$B,'Rent Roll (MF &amp; Retail)'!$A7,'Rent Roll_Tradeouts'!AD:AD),0)</f>
        <v>1483.5542168674699</v>
      </c>
      <c r="T7" s="536">
        <f>IFERROR(AVERAGEIF('Rent Roll_Tradeouts'!$B:$B,'Rent Roll (MF &amp; Retail)'!$A7,'Rent Roll_Tradeouts'!AE:AE),0)</f>
        <v>1483.5542168674699</v>
      </c>
      <c r="U7" s="536">
        <f>IFERROR(AVERAGEIF('Rent Roll_Tradeouts'!$B:$B,'Rent Roll (MF &amp; Retail)'!$A7,'Rent Roll_Tradeouts'!AF:AF),0)</f>
        <v>1483.5542168674699</v>
      </c>
      <c r="V7" s="536">
        <f>IFERROR(AVERAGEIF('Rent Roll_Tradeouts'!$B:$B,'Rent Roll (MF &amp; Retail)'!$A7,'Rent Roll_Tradeouts'!AG:AG),0)</f>
        <v>1483.5542168674699</v>
      </c>
      <c r="W7" s="536">
        <f>IFERROR(AVERAGEIF('Rent Roll_Tradeouts'!$B:$B,'Rent Roll (MF &amp; Retail)'!$A7,'Rent Roll_Tradeouts'!AH:AH),0)</f>
        <v>1483.5542168674699</v>
      </c>
      <c r="X7" s="536">
        <f>IFERROR(AVERAGEIF('Rent Roll_Tradeouts'!$B:$B,'Rent Roll (MF &amp; Retail)'!$A7,'Rent Roll_Tradeouts'!AI:AI),0)</f>
        <v>1483.5542168674699</v>
      </c>
      <c r="Y7" s="536">
        <f>IFERROR(AVERAGEIF('Rent Roll_Tradeouts'!$B:$B,'Rent Roll (MF &amp; Retail)'!$A7,'Rent Roll_Tradeouts'!AJ:AJ),0)</f>
        <v>1483.5542168674699</v>
      </c>
      <c r="Z7" s="536">
        <f>IFERROR(AVERAGEIF('Rent Roll_Tradeouts'!$B:$B,'Rent Roll (MF &amp; Retail)'!$A7,'Rent Roll_Tradeouts'!AK:AK),0)</f>
        <v>1483.5542168674699</v>
      </c>
      <c r="AA7" s="536">
        <f>IFERROR(AVERAGEIF('Rent Roll_Tradeouts'!$B:$B,'Rent Roll (MF &amp; Retail)'!$A7,'Rent Roll_Tradeouts'!AL:AL),0)</f>
        <v>1483.5542168674699</v>
      </c>
      <c r="AB7" s="536">
        <f>IFERROR(AVERAGEIF('Rent Roll_Tradeouts'!$B:$B,'Rent Roll (MF &amp; Retail)'!$A7,'Rent Roll_Tradeouts'!AM:AM),0)</f>
        <v>1483.5542168674699</v>
      </c>
      <c r="AC7" s="536">
        <f>IFERROR(AVERAGEIF('Rent Roll_Tradeouts'!$B:$B,'Rent Roll (MF &amp; Retail)'!$A7,'Rent Roll_Tradeouts'!AN:AN),0)</f>
        <v>1483.5542168674699</v>
      </c>
      <c r="AD7" s="536">
        <f>IFERROR(AVERAGEIF('Rent Roll_Tradeouts'!$B:$B,'Rent Roll (MF &amp; Retail)'!$A7,'Rent Roll_Tradeouts'!AO:AO),0)</f>
        <v>1483.5542168674699</v>
      </c>
      <c r="AE7" s="536">
        <f>IFERROR(AVERAGEIF('Rent Roll_Tradeouts'!$B:$B,'Rent Roll (MF &amp; Retail)'!$A7,'Rent Roll_Tradeouts'!AP:AP),0)</f>
        <v>1483.5542168674699</v>
      </c>
      <c r="AF7" s="536">
        <f>IFERROR(AVERAGEIF('Rent Roll_Tradeouts'!$B:$B,'Rent Roll (MF &amp; Retail)'!$A7,'Rent Roll_Tradeouts'!AQ:AQ),0)</f>
        <v>1483.5542168674699</v>
      </c>
      <c r="AG7" s="536">
        <f>IFERROR(AVERAGEIF('Rent Roll_Tradeouts'!$B:$B,'Rent Roll (MF &amp; Retail)'!$A7,'Rent Roll_Tradeouts'!AR:AR),0)</f>
        <v>1483.5542168674699</v>
      </c>
      <c r="AH7" s="536">
        <f>IFERROR(AVERAGEIF('Rent Roll_Tradeouts'!$B:$B,'Rent Roll (MF &amp; Retail)'!$A7,'Rent Roll_Tradeouts'!AS:AS),0)</f>
        <v>1483.5542168674699</v>
      </c>
      <c r="AI7" s="536">
        <f>IFERROR(AVERAGEIF('Rent Roll_Tradeouts'!$B:$B,'Rent Roll (MF &amp; Retail)'!$A7,'Rent Roll_Tradeouts'!AT:AT),0)</f>
        <v>1483.5542168674699</v>
      </c>
      <c r="AJ7" s="536">
        <f>IFERROR(AVERAGEIF('Rent Roll_Tradeouts'!$B:$B,'Rent Roll (MF &amp; Retail)'!$A7,'Rent Roll_Tradeouts'!AU:AU),0)</f>
        <v>1483.5542168674699</v>
      </c>
      <c r="AK7" s="536">
        <f>IFERROR(AVERAGEIF('Rent Roll_Tradeouts'!$B:$B,'Rent Roll (MF &amp; Retail)'!$A7,'Rent Roll_Tradeouts'!AV:AV),0)</f>
        <v>1483.5542168674699</v>
      </c>
      <c r="AL7" s="536">
        <f>IFERROR(AVERAGEIF('Rent Roll_Tradeouts'!$B:$B,'Rent Roll (MF &amp; Retail)'!$A7,'Rent Roll_Tradeouts'!AW:AW),0)</f>
        <v>1483.5542168674699</v>
      </c>
      <c r="AM7" s="536">
        <f>IFERROR(AVERAGEIF('Rent Roll_Tradeouts'!$B:$B,'Rent Roll (MF &amp; Retail)'!$A7,'Rent Roll_Tradeouts'!AX:AX),0)</f>
        <v>1483.5542168674699</v>
      </c>
      <c r="AN7" s="536">
        <f>IFERROR(AVERAGEIF('Rent Roll_Tradeouts'!$B:$B,'Rent Roll (MF &amp; Retail)'!$A7,'Rent Roll_Tradeouts'!AY:AY),0)</f>
        <v>1483.5542168674699</v>
      </c>
      <c r="AO7" s="536">
        <f>IFERROR(AVERAGEIF('Rent Roll_Tradeouts'!$B:$B,'Rent Roll (MF &amp; Retail)'!$A7,'Rent Roll_Tradeouts'!AZ:AZ),0)</f>
        <v>1483.5542168674699</v>
      </c>
      <c r="AP7" s="536">
        <f>IFERROR(AVERAGEIF('Rent Roll_Tradeouts'!$B:$B,'Rent Roll (MF &amp; Retail)'!$A7,'Rent Roll_Tradeouts'!BA:BA),0)</f>
        <v>1483.5542168674699</v>
      </c>
      <c r="AQ7" s="536">
        <f>IFERROR(AVERAGEIF('Rent Roll_Tradeouts'!$B:$B,'Rent Roll (MF &amp; Retail)'!$A7,'Rent Roll_Tradeouts'!BB:BB),0)</f>
        <v>1483.5542168674699</v>
      </c>
      <c r="AR7" s="536">
        <f>IFERROR(AVERAGEIF('Rent Roll_Tradeouts'!$B:$B,'Rent Roll (MF &amp; Retail)'!$A7,'Rent Roll_Tradeouts'!BC:BC),0)</f>
        <v>1483.5542168674699</v>
      </c>
      <c r="AS7" s="536">
        <f>IFERROR(AVERAGEIF('Rent Roll_Tradeouts'!$B:$B,'Rent Roll (MF &amp; Retail)'!$A7,'Rent Roll_Tradeouts'!BD:BD),0)</f>
        <v>1483.5542168674699</v>
      </c>
      <c r="AT7" s="536">
        <f>IFERROR(AVERAGEIF('Rent Roll_Tradeouts'!$B:$B,'Rent Roll (MF &amp; Retail)'!$A7,'Rent Roll_Tradeouts'!BE:BE),0)</f>
        <v>1483.5542168674699</v>
      </c>
      <c r="AU7" s="536">
        <f>IFERROR(AVERAGEIF('Rent Roll_Tradeouts'!$B:$B,'Rent Roll (MF &amp; Retail)'!$A7,'Rent Roll_Tradeouts'!BF:BF),0)</f>
        <v>1483.5542168674699</v>
      </c>
      <c r="AV7" s="536">
        <f>IFERROR(AVERAGEIF('Rent Roll_Tradeouts'!$B:$B,'Rent Roll (MF &amp; Retail)'!$A7,'Rent Roll_Tradeouts'!BG:BG),0)</f>
        <v>1483.5542168674699</v>
      </c>
      <c r="AW7" s="536">
        <f>IFERROR(AVERAGEIF('Rent Roll_Tradeouts'!$B:$B,'Rent Roll (MF &amp; Retail)'!$A7,'Rent Roll_Tradeouts'!BH:BH),0)</f>
        <v>1483.5542168674699</v>
      </c>
      <c r="AX7" s="536">
        <f>IFERROR(AVERAGEIF('Rent Roll_Tradeouts'!$B:$B,'Rent Roll (MF &amp; Retail)'!$A7,'Rent Roll_Tradeouts'!BI:BI),0)</f>
        <v>1483.5542168674699</v>
      </c>
      <c r="AY7" s="536">
        <f>IFERROR(AVERAGEIF('Rent Roll_Tradeouts'!$B:$B,'Rent Roll (MF &amp; Retail)'!$A7,'Rent Roll_Tradeouts'!BJ:BJ),0)</f>
        <v>1483.5542168674699</v>
      </c>
      <c r="AZ7" s="536">
        <f>IFERROR(AVERAGEIF('Rent Roll_Tradeouts'!$B:$B,'Rent Roll (MF &amp; Retail)'!$A7,'Rent Roll_Tradeouts'!BK:BK),0)</f>
        <v>1483.5542168674699</v>
      </c>
      <c r="BA7" s="536">
        <f>IFERROR(AVERAGEIF('Rent Roll_Tradeouts'!$B:$B,'Rent Roll (MF &amp; Retail)'!$A7,'Rent Roll_Tradeouts'!BL:BL),0)</f>
        <v>1483.5542168674699</v>
      </c>
      <c r="BB7" s="536">
        <f>IFERROR(AVERAGEIF('Rent Roll_Tradeouts'!$B:$B,'Rent Roll (MF &amp; Retail)'!$A7,'Rent Roll_Tradeouts'!BM:BM),0)</f>
        <v>1483.5542168674699</v>
      </c>
      <c r="BC7" s="536">
        <f>IFERROR(AVERAGEIF('Rent Roll_Tradeouts'!$B:$B,'Rent Roll (MF &amp; Retail)'!$A7,'Rent Roll_Tradeouts'!BN:BN),0)</f>
        <v>1483.5542168674699</v>
      </c>
      <c r="BD7" s="536">
        <f>IFERROR(AVERAGEIF('Rent Roll_Tradeouts'!$B:$B,'Rent Roll (MF &amp; Retail)'!$A7,'Rent Roll_Tradeouts'!BO:BO),0)</f>
        <v>1483.5542168674699</v>
      </c>
      <c r="BE7" s="536">
        <f>IFERROR(AVERAGEIF('Rent Roll_Tradeouts'!$B:$B,'Rent Roll (MF &amp; Retail)'!$A7,'Rent Roll_Tradeouts'!BP:BP),0)</f>
        <v>1483.5542168674699</v>
      </c>
      <c r="BF7" s="536">
        <f>IFERROR(AVERAGEIF('Rent Roll_Tradeouts'!$B:$B,'Rent Roll (MF &amp; Retail)'!$A7,'Rent Roll_Tradeouts'!BQ:BQ),0)</f>
        <v>1483.5542168674699</v>
      </c>
      <c r="BG7" s="536">
        <f>IFERROR(AVERAGEIF('Rent Roll_Tradeouts'!$B:$B,'Rent Roll (MF &amp; Retail)'!$A7,'Rent Roll_Tradeouts'!BR:BR),0)</f>
        <v>1483.5542168674699</v>
      </c>
      <c r="BH7" s="536">
        <f>IFERROR(AVERAGEIF('Rent Roll_Tradeouts'!$B:$B,'Rent Roll (MF &amp; Retail)'!$A7,'Rent Roll_Tradeouts'!BS:BS),0)</f>
        <v>1483.5542168674699</v>
      </c>
      <c r="BI7" s="536">
        <f>IFERROR(AVERAGEIF('Rent Roll_Tradeouts'!$B:$B,'Rent Roll (MF &amp; Retail)'!$A7,'Rent Roll_Tradeouts'!BT:BT),0)</f>
        <v>1483.5542168674699</v>
      </c>
      <c r="BJ7" s="536">
        <f>IFERROR(AVERAGEIF('Rent Roll_Tradeouts'!$B:$B,'Rent Roll (MF &amp; Retail)'!$A7,'Rent Roll_Tradeouts'!BU:BU),0)</f>
        <v>1483.5542168674699</v>
      </c>
      <c r="BK7" s="536">
        <f>IFERROR(AVERAGEIF('Rent Roll_Tradeouts'!$B:$B,'Rent Roll (MF &amp; Retail)'!$A7,'Rent Roll_Tradeouts'!BV:BV),0)</f>
        <v>1483.5542168674699</v>
      </c>
      <c r="BL7" s="536">
        <f>IFERROR(AVERAGEIF('Rent Roll_Tradeouts'!$B:$B,'Rent Roll (MF &amp; Retail)'!$A7,'Rent Roll_Tradeouts'!BW:BW),0)</f>
        <v>1483.5542168674699</v>
      </c>
      <c r="BM7" s="536">
        <f>IFERROR(AVERAGEIF('Rent Roll_Tradeouts'!$B:$B,'Rent Roll (MF &amp; Retail)'!$A7,'Rent Roll_Tradeouts'!BX:BX),0)</f>
        <v>1483.5542168674699</v>
      </c>
      <c r="BN7" s="536">
        <f>IFERROR(AVERAGEIF('Rent Roll_Tradeouts'!$B:$B,'Rent Roll (MF &amp; Retail)'!$A7,'Rent Roll_Tradeouts'!BY:BY),0)</f>
        <v>1483.5542168674699</v>
      </c>
      <c r="BO7" s="536">
        <f>IFERROR(AVERAGEIF('Rent Roll_Tradeouts'!$B:$B,'Rent Roll (MF &amp; Retail)'!$A7,'Rent Roll_Tradeouts'!BZ:BZ),0)</f>
        <v>1483.5542168674699</v>
      </c>
      <c r="BP7" s="536">
        <f>IFERROR(AVERAGEIF('Rent Roll_Tradeouts'!$B:$B,'Rent Roll (MF &amp; Retail)'!$A7,'Rent Roll_Tradeouts'!CA:CA),0)</f>
        <v>1483.5542168674699</v>
      </c>
      <c r="BQ7" s="536">
        <f>IFERROR(AVERAGEIF('Rent Roll_Tradeouts'!$B:$B,'Rent Roll (MF &amp; Retail)'!$A7,'Rent Roll_Tradeouts'!CB:CB),0)</f>
        <v>1483.5542168674699</v>
      </c>
      <c r="BR7" s="536">
        <f>IFERROR(AVERAGEIF('Rent Roll_Tradeouts'!$B:$B,'Rent Roll (MF &amp; Retail)'!$A7,'Rent Roll_Tradeouts'!CC:CC),0)</f>
        <v>1483.5542168674699</v>
      </c>
      <c r="BS7" s="536">
        <f>IFERROR(AVERAGEIF('Rent Roll_Tradeouts'!$B:$B,'Rent Roll (MF &amp; Retail)'!$A7,'Rent Roll_Tradeouts'!CD:CD),0)</f>
        <v>1483.5542168674699</v>
      </c>
      <c r="BT7" s="536">
        <f>IFERROR(AVERAGEIF('Rent Roll_Tradeouts'!$B:$B,'Rent Roll (MF &amp; Retail)'!$A7,'Rent Roll_Tradeouts'!CE:CE),0)</f>
        <v>1483.5542168674699</v>
      </c>
      <c r="BU7" s="536">
        <f>IFERROR(AVERAGEIF('Rent Roll_Tradeouts'!$B:$B,'Rent Roll (MF &amp; Retail)'!$A7,'Rent Roll_Tradeouts'!CF:CF),0)</f>
        <v>1483.5542168674699</v>
      </c>
      <c r="BV7" s="536">
        <f>IFERROR(AVERAGEIF('Rent Roll_Tradeouts'!$B:$B,'Rent Roll (MF &amp; Retail)'!$A7,'Rent Roll_Tradeouts'!CG:CG),0)</f>
        <v>1483.5542168674699</v>
      </c>
      <c r="BW7" s="536">
        <f>IFERROR(AVERAGEIF('Rent Roll_Tradeouts'!$B:$B,'Rent Roll (MF &amp; Retail)'!$A7,'Rent Roll_Tradeouts'!CH:CH),0)</f>
        <v>1483.5542168674699</v>
      </c>
      <c r="BX7" s="536">
        <f>IFERROR(AVERAGEIF('Rent Roll_Tradeouts'!$B:$B,'Rent Roll (MF &amp; Retail)'!$A7,'Rent Roll_Tradeouts'!CI:CI),0)</f>
        <v>1483.5542168674699</v>
      </c>
      <c r="BY7" s="536">
        <f>IFERROR(AVERAGEIF('Rent Roll_Tradeouts'!$B:$B,'Rent Roll (MF &amp; Retail)'!$A7,'Rent Roll_Tradeouts'!CJ:CJ),0)</f>
        <v>1483.5542168674699</v>
      </c>
      <c r="BZ7" s="536">
        <f>IFERROR(AVERAGEIF('Rent Roll_Tradeouts'!$B:$B,'Rent Roll (MF &amp; Retail)'!$A7,'Rent Roll_Tradeouts'!CK:CK),0)</f>
        <v>1483.5542168674699</v>
      </c>
      <c r="CA7" s="536">
        <f>IFERROR(AVERAGEIF('Rent Roll_Tradeouts'!$B:$B,'Rent Roll (MF &amp; Retail)'!$A7,'Rent Roll_Tradeouts'!CL:CL),0)</f>
        <v>1483.5542168674699</v>
      </c>
      <c r="CB7" s="536">
        <f>IFERROR(AVERAGEIF('Rent Roll_Tradeouts'!$B:$B,'Rent Roll (MF &amp; Retail)'!$A7,'Rent Roll_Tradeouts'!CM:CM),0)</f>
        <v>1483.5542168674699</v>
      </c>
      <c r="CC7" s="536">
        <f>IFERROR(AVERAGEIF('Rent Roll_Tradeouts'!$B:$B,'Rent Roll (MF &amp; Retail)'!$A7,'Rent Roll_Tradeouts'!CN:CN),0)</f>
        <v>1483.5542168674699</v>
      </c>
      <c r="CD7" s="536">
        <f>IFERROR(AVERAGEIF('Rent Roll_Tradeouts'!$B:$B,'Rent Roll (MF &amp; Retail)'!$A7,'Rent Roll_Tradeouts'!CO:CO),0)</f>
        <v>1483.5542168674699</v>
      </c>
      <c r="CE7" s="536">
        <f>IFERROR(AVERAGEIF('Rent Roll_Tradeouts'!$B:$B,'Rent Roll (MF &amp; Retail)'!$A7,'Rent Roll_Tradeouts'!CP:CP),0)</f>
        <v>1483.5542168674699</v>
      </c>
      <c r="CF7" s="536">
        <f>IFERROR(AVERAGEIF('Rent Roll_Tradeouts'!$B:$B,'Rent Roll (MF &amp; Retail)'!$A7,'Rent Roll_Tradeouts'!CQ:CQ),0)</f>
        <v>1483.5542168674699</v>
      </c>
      <c r="CG7" s="536">
        <f>IFERROR(AVERAGEIF('Rent Roll_Tradeouts'!$B:$B,'Rent Roll (MF &amp; Retail)'!$A7,'Rent Roll_Tradeouts'!CR:CR),0)</f>
        <v>1483.5542168674699</v>
      </c>
      <c r="CH7" s="536">
        <f>IFERROR(AVERAGEIF('Rent Roll_Tradeouts'!$B:$B,'Rent Roll (MF &amp; Retail)'!$A7,'Rent Roll_Tradeouts'!CS:CS),0)</f>
        <v>1483.5542168674699</v>
      </c>
      <c r="CI7" s="536">
        <f>IFERROR(AVERAGEIF('Rent Roll_Tradeouts'!$B:$B,'Rent Roll (MF &amp; Retail)'!$A7,'Rent Roll_Tradeouts'!CT:CT),0)</f>
        <v>1483.5542168674699</v>
      </c>
      <c r="CJ7" s="536">
        <f>IFERROR(AVERAGEIF('Rent Roll_Tradeouts'!$B:$B,'Rent Roll (MF &amp; Retail)'!$A7,'Rent Roll_Tradeouts'!CU:CU),0)</f>
        <v>1483.5542168674699</v>
      </c>
      <c r="CK7" s="536">
        <f>IFERROR(AVERAGEIF('Rent Roll_Tradeouts'!$B:$B,'Rent Roll (MF &amp; Retail)'!$A7,'Rent Roll_Tradeouts'!CV:CV),0)</f>
        <v>1483.5542168674699</v>
      </c>
      <c r="CL7" s="536">
        <f>IFERROR(AVERAGEIF('Rent Roll_Tradeouts'!$B:$B,'Rent Roll (MF &amp; Retail)'!$A7,'Rent Roll_Tradeouts'!CW:CW),0)</f>
        <v>1483.5542168674699</v>
      </c>
      <c r="CM7" s="536">
        <f>IFERROR(AVERAGEIF('Rent Roll_Tradeouts'!$B:$B,'Rent Roll (MF &amp; Retail)'!$A7,'Rent Roll_Tradeouts'!CX:CX),0)</f>
        <v>1483.5542168674699</v>
      </c>
      <c r="CN7" s="536">
        <f>IFERROR(AVERAGEIF('Rent Roll_Tradeouts'!$B:$B,'Rent Roll (MF &amp; Retail)'!$A7,'Rent Roll_Tradeouts'!CY:CY),0)</f>
        <v>1483.5542168674699</v>
      </c>
      <c r="CO7" s="536">
        <f>IFERROR(AVERAGEIF('Rent Roll_Tradeouts'!$B:$B,'Rent Roll (MF &amp; Retail)'!$A7,'Rent Roll_Tradeouts'!CZ:CZ),0)</f>
        <v>1483.5542168674699</v>
      </c>
      <c r="CP7" s="536">
        <f>IFERROR(AVERAGEIF('Rent Roll_Tradeouts'!$B:$B,'Rent Roll (MF &amp; Retail)'!$A7,'Rent Roll_Tradeouts'!DA:DA),0)</f>
        <v>1483.5542168674699</v>
      </c>
      <c r="CQ7" s="536">
        <f>IFERROR(AVERAGEIF('Rent Roll_Tradeouts'!$B:$B,'Rent Roll (MF &amp; Retail)'!$A7,'Rent Roll_Tradeouts'!DB:DB),0)</f>
        <v>1483.5542168674699</v>
      </c>
      <c r="CR7" s="536">
        <f>IFERROR(AVERAGEIF('Rent Roll_Tradeouts'!$B:$B,'Rent Roll (MF &amp; Retail)'!$A7,'Rent Roll_Tradeouts'!DC:DC),0)</f>
        <v>1483.5542168674699</v>
      </c>
      <c r="CS7" s="536">
        <f>IFERROR(AVERAGEIF('Rent Roll_Tradeouts'!$B:$B,'Rent Roll (MF &amp; Retail)'!$A7,'Rent Roll_Tradeouts'!DD:DD),0)</f>
        <v>1483.5542168674699</v>
      </c>
      <c r="CT7" s="536">
        <f>IFERROR(AVERAGEIF('Rent Roll_Tradeouts'!$B:$B,'Rent Roll (MF &amp; Retail)'!$A7,'Rent Roll_Tradeouts'!DE:DE),0)</f>
        <v>1483.5542168674699</v>
      </c>
      <c r="CU7" s="536">
        <f>IFERROR(AVERAGEIF('Rent Roll_Tradeouts'!$B:$B,'Rent Roll (MF &amp; Retail)'!$A7,'Rent Roll_Tradeouts'!DF:DF),0)</f>
        <v>1483.5542168674699</v>
      </c>
      <c r="CV7" s="536">
        <f>IFERROR(AVERAGEIF('Rent Roll_Tradeouts'!$B:$B,'Rent Roll (MF &amp; Retail)'!$A7,'Rent Roll_Tradeouts'!DG:DG),0)</f>
        <v>1483.5542168674699</v>
      </c>
      <c r="CW7" s="536">
        <f>IFERROR(AVERAGEIF('Rent Roll_Tradeouts'!$B:$B,'Rent Roll (MF &amp; Retail)'!$A7,'Rent Roll_Tradeouts'!DH:DH),0)</f>
        <v>1483.5542168674699</v>
      </c>
      <c r="CX7" s="536">
        <f>IFERROR(AVERAGEIF('Rent Roll_Tradeouts'!$B:$B,'Rent Roll (MF &amp; Retail)'!$A7,'Rent Roll_Tradeouts'!DI:DI),0)</f>
        <v>1483.5542168674699</v>
      </c>
      <c r="CY7" s="536">
        <f>IFERROR(AVERAGEIF('Rent Roll_Tradeouts'!$B:$B,'Rent Roll (MF &amp; Retail)'!$A7,'Rent Roll_Tradeouts'!DJ:DJ),0)</f>
        <v>1483.5542168674699</v>
      </c>
      <c r="CZ7" s="536">
        <f>IFERROR(AVERAGEIF('Rent Roll_Tradeouts'!$B:$B,'Rent Roll (MF &amp; Retail)'!$A7,'Rent Roll_Tradeouts'!DK:DK),0)</f>
        <v>1483.5542168674699</v>
      </c>
      <c r="DA7" s="536">
        <f>IFERROR(AVERAGEIF('Rent Roll_Tradeouts'!$B:$B,'Rent Roll (MF &amp; Retail)'!$A7,'Rent Roll_Tradeouts'!DL:DL),0)</f>
        <v>1483.5542168674699</v>
      </c>
      <c r="DB7" s="536">
        <f>IFERROR(AVERAGEIF('Rent Roll_Tradeouts'!$B:$B,'Rent Roll (MF &amp; Retail)'!$A7,'Rent Roll_Tradeouts'!DM:DM),0)</f>
        <v>1483.5542168674699</v>
      </c>
      <c r="DC7" s="536">
        <f>IFERROR(AVERAGEIF('Rent Roll_Tradeouts'!$B:$B,'Rent Roll (MF &amp; Retail)'!$A7,'Rent Roll_Tradeouts'!DN:DN),0)</f>
        <v>1483.5542168674699</v>
      </c>
      <c r="DD7" s="536">
        <f>IFERROR(AVERAGEIF('Rent Roll_Tradeouts'!$B:$B,'Rent Roll (MF &amp; Retail)'!$A7,'Rent Roll_Tradeouts'!DO:DO),0)</f>
        <v>1483.5542168674699</v>
      </c>
      <c r="DE7" s="536">
        <f>IFERROR(AVERAGEIF('Rent Roll_Tradeouts'!$B:$B,'Rent Roll (MF &amp; Retail)'!$A7,'Rent Roll_Tradeouts'!DP:DP),0)</f>
        <v>1483.5542168674699</v>
      </c>
      <c r="DF7" s="536">
        <f>IFERROR(AVERAGEIF('Rent Roll_Tradeouts'!$B:$B,'Rent Roll (MF &amp; Retail)'!$A7,'Rent Roll_Tradeouts'!DQ:DQ),0)</f>
        <v>1483.5542168674699</v>
      </c>
      <c r="DG7" s="536">
        <f>IFERROR(AVERAGEIF('Rent Roll_Tradeouts'!$B:$B,'Rent Roll (MF &amp; Retail)'!$A7,'Rent Roll_Tradeouts'!DR:DR),0)</f>
        <v>1483.5542168674699</v>
      </c>
      <c r="DH7" s="536">
        <f>IFERROR(AVERAGEIF('Rent Roll_Tradeouts'!$B:$B,'Rent Roll (MF &amp; Retail)'!$A7,'Rent Roll_Tradeouts'!DS:DS),0)</f>
        <v>1483.5542168674699</v>
      </c>
      <c r="DI7" s="536">
        <f>IFERROR(AVERAGEIF('Rent Roll_Tradeouts'!$B:$B,'Rent Roll (MF &amp; Retail)'!$A7,'Rent Roll_Tradeouts'!DT:DT),0)</f>
        <v>1483.5542168674699</v>
      </c>
      <c r="DJ7" s="536">
        <f>IFERROR(AVERAGEIF('Rent Roll_Tradeouts'!$B:$B,'Rent Roll (MF &amp; Retail)'!$A7,'Rent Roll_Tradeouts'!DU:DU),0)</f>
        <v>1483.5542168674699</v>
      </c>
      <c r="DK7" s="536">
        <f>IFERROR(AVERAGEIF('Rent Roll_Tradeouts'!$B:$B,'Rent Roll (MF &amp; Retail)'!$A7,'Rent Roll_Tradeouts'!DV:DV),0)</f>
        <v>1483.5542168674699</v>
      </c>
      <c r="DL7" s="536">
        <f>IFERROR(AVERAGEIF('Rent Roll_Tradeouts'!$B:$B,'Rent Roll (MF &amp; Retail)'!$A7,'Rent Roll_Tradeouts'!DW:DW),0)</f>
        <v>1483.5542168674699</v>
      </c>
      <c r="DM7" s="536">
        <f>IFERROR(AVERAGEIF('Rent Roll_Tradeouts'!$B:$B,'Rent Roll (MF &amp; Retail)'!$A7,'Rent Roll_Tradeouts'!DX:DX),0)</f>
        <v>1483.5542168674699</v>
      </c>
      <c r="DN7" s="536">
        <f>IFERROR(AVERAGEIF('Rent Roll_Tradeouts'!$B:$B,'Rent Roll (MF &amp; Retail)'!$A7,'Rent Roll_Tradeouts'!DY:DY),0)</f>
        <v>1483.5542168674699</v>
      </c>
      <c r="DO7" s="536">
        <f>IFERROR(AVERAGEIF('Rent Roll_Tradeouts'!$B:$B,'Rent Roll (MF &amp; Retail)'!$A7,'Rent Roll_Tradeouts'!DZ:DZ),0)</f>
        <v>1483.5542168674699</v>
      </c>
      <c r="DP7" s="536">
        <f>IFERROR(AVERAGEIF('Rent Roll_Tradeouts'!$B:$B,'Rent Roll (MF &amp; Retail)'!$A7,'Rent Roll_Tradeouts'!EA:EA),0)</f>
        <v>1483.5542168674699</v>
      </c>
      <c r="DQ7" s="536">
        <f>IFERROR(AVERAGEIF('Rent Roll_Tradeouts'!$B:$B,'Rent Roll (MF &amp; Retail)'!$A7,'Rent Roll_Tradeouts'!EB:EB),0)</f>
        <v>1483.5542168674699</v>
      </c>
      <c r="DR7" s="536">
        <f>IFERROR(AVERAGEIF('Rent Roll_Tradeouts'!$B:$B,'Rent Roll (MF &amp; Retail)'!$A7,'Rent Roll_Tradeouts'!EC:EC),0)</f>
        <v>1483.5542168674699</v>
      </c>
      <c r="DS7" s="536">
        <f>IFERROR(AVERAGEIF('Rent Roll_Tradeouts'!$B:$B,'Rent Roll (MF &amp; Retail)'!$A7,'Rent Roll_Tradeouts'!ED:ED),0)</f>
        <v>1483.5542168674699</v>
      </c>
      <c r="DT7" s="536">
        <f>IFERROR(AVERAGEIF('Rent Roll_Tradeouts'!$B:$B,'Rent Roll (MF &amp; Retail)'!$A7,'Rent Roll_Tradeouts'!EE:EE),0)</f>
        <v>1483.5542168674699</v>
      </c>
      <c r="DU7" s="536">
        <f>IFERROR(AVERAGEIF('Rent Roll_Tradeouts'!$B:$B,'Rent Roll (MF &amp; Retail)'!$A7,'Rent Roll_Tradeouts'!EF:EF),0)</f>
        <v>1483.5542168674699</v>
      </c>
      <c r="DV7" s="536">
        <f>IFERROR(AVERAGEIF('Rent Roll_Tradeouts'!$B:$B,'Rent Roll (MF &amp; Retail)'!$A7,'Rent Roll_Tradeouts'!EG:EG),0)</f>
        <v>1483.5542168674699</v>
      </c>
      <c r="DW7" s="536">
        <f>IFERROR(AVERAGEIF('Rent Roll_Tradeouts'!$B:$B,'Rent Roll (MF &amp; Retail)'!$A7,'Rent Roll_Tradeouts'!EH:EH),0)</f>
        <v>1483.5542168674699</v>
      </c>
      <c r="DX7" s="536">
        <f>IFERROR(AVERAGEIF('Rent Roll_Tradeouts'!$B:$B,'Rent Roll (MF &amp; Retail)'!$A7,'Rent Roll_Tradeouts'!EI:EI),0)</f>
        <v>1483.5542168674699</v>
      </c>
      <c r="DY7" s="536">
        <f>IFERROR(AVERAGEIF('Rent Roll_Tradeouts'!$B:$B,'Rent Roll (MF &amp; Retail)'!$A7,'Rent Roll_Tradeouts'!EJ:EJ),0)</f>
        <v>1483.5542168674699</v>
      </c>
      <c r="DZ7" s="536">
        <f>IFERROR(AVERAGEIF('Rent Roll_Tradeouts'!$B:$B,'Rent Roll (MF &amp; Retail)'!$A7,'Rent Roll_Tradeouts'!EK:EK),0)</f>
        <v>1483.5542168674699</v>
      </c>
      <c r="EA7" s="536">
        <f>IFERROR(AVERAGEIF('Rent Roll_Tradeouts'!$B:$B,'Rent Roll (MF &amp; Retail)'!$A7,'Rent Roll_Tradeouts'!EL:EL),0)</f>
        <v>1483.5542168674699</v>
      </c>
    </row>
    <row r="8" spans="1:131">
      <c r="A8" s="49" t="str">
        <f>'Rent Roll_RedIQ 2'!A17</f>
        <v>C1</v>
      </c>
      <c r="B8" s="77">
        <f>'Rent Roll_RedIQ 2'!D17</f>
        <v>3</v>
      </c>
      <c r="C8" s="77">
        <f>'Rent Roll_RedIQ 2'!E17</f>
        <v>2</v>
      </c>
      <c r="D8" s="77">
        <f>'Rent Roll_RedIQ 2'!F17</f>
        <v>1331</v>
      </c>
      <c r="E8" s="77">
        <f>'Rent Roll_RedIQ 2'!G17</f>
        <v>24</v>
      </c>
      <c r="K8" s="769">
        <f>'Rent Roll_RedIQ 2'!AG17</f>
        <v>1718.75</v>
      </c>
      <c r="L8" s="536">
        <f>IFERROR(AVERAGEIF('Rent Roll_Tradeouts'!$B:$B,'Rent Roll (MF &amp; Retail)'!$A8,'Rent Roll_Tradeouts'!W:W),0)</f>
        <v>1718.75</v>
      </c>
      <c r="M8" s="536">
        <f>IFERROR(AVERAGEIF('Rent Roll_Tradeouts'!$B:$B,'Rent Roll (MF &amp; Retail)'!$A8,'Rent Roll_Tradeouts'!X:X),0)</f>
        <v>1718.75</v>
      </c>
      <c r="N8" s="536">
        <f>IFERROR(AVERAGEIF('Rent Roll_Tradeouts'!$B:$B,'Rent Roll (MF &amp; Retail)'!$A8,'Rent Roll_Tradeouts'!Y:Y),0)</f>
        <v>1718.75</v>
      </c>
      <c r="O8" s="536">
        <f>IFERROR(AVERAGEIF('Rent Roll_Tradeouts'!$B:$B,'Rent Roll (MF &amp; Retail)'!$A8,'Rent Roll_Tradeouts'!Z:Z),0)</f>
        <v>1718.75</v>
      </c>
      <c r="P8" s="536">
        <f>IFERROR(AVERAGEIF('Rent Roll_Tradeouts'!$B:$B,'Rent Roll (MF &amp; Retail)'!$A8,'Rent Roll_Tradeouts'!AA:AA),0)</f>
        <v>1718.75</v>
      </c>
      <c r="Q8" s="536">
        <f>IFERROR(AVERAGEIF('Rent Roll_Tradeouts'!$B:$B,'Rent Roll (MF &amp; Retail)'!$A8,'Rent Roll_Tradeouts'!AB:AB),0)</f>
        <v>1718.75</v>
      </c>
      <c r="R8" s="536">
        <f>IFERROR(AVERAGEIF('Rent Roll_Tradeouts'!$B:$B,'Rent Roll (MF &amp; Retail)'!$A8,'Rent Roll_Tradeouts'!AC:AC),0)</f>
        <v>1718.75</v>
      </c>
      <c r="S8" s="536">
        <f>IFERROR(AVERAGEIF('Rent Roll_Tradeouts'!$B:$B,'Rent Roll (MF &amp; Retail)'!$A8,'Rent Roll_Tradeouts'!AD:AD),0)</f>
        <v>1718.75</v>
      </c>
      <c r="T8" s="536">
        <f>IFERROR(AVERAGEIF('Rent Roll_Tradeouts'!$B:$B,'Rent Roll (MF &amp; Retail)'!$A8,'Rent Roll_Tradeouts'!AE:AE),0)</f>
        <v>1718.75</v>
      </c>
      <c r="U8" s="536">
        <f>IFERROR(AVERAGEIF('Rent Roll_Tradeouts'!$B:$B,'Rent Roll (MF &amp; Retail)'!$A8,'Rent Roll_Tradeouts'!AF:AF),0)</f>
        <v>1718.75</v>
      </c>
      <c r="V8" s="536">
        <f>IFERROR(AVERAGEIF('Rent Roll_Tradeouts'!$B:$B,'Rent Roll (MF &amp; Retail)'!$A8,'Rent Roll_Tradeouts'!AG:AG),0)</f>
        <v>1718.75</v>
      </c>
      <c r="W8" s="536">
        <f>IFERROR(AVERAGEIF('Rent Roll_Tradeouts'!$B:$B,'Rent Roll (MF &amp; Retail)'!$A8,'Rent Roll_Tradeouts'!AH:AH),0)</f>
        <v>1718.75</v>
      </c>
      <c r="X8" s="536">
        <f>IFERROR(AVERAGEIF('Rent Roll_Tradeouts'!$B:$B,'Rent Roll (MF &amp; Retail)'!$A8,'Rent Roll_Tradeouts'!AI:AI),0)</f>
        <v>1718.75</v>
      </c>
      <c r="Y8" s="536">
        <f>IFERROR(AVERAGEIF('Rent Roll_Tradeouts'!$B:$B,'Rent Roll (MF &amp; Retail)'!$A8,'Rent Roll_Tradeouts'!AJ:AJ),0)</f>
        <v>1718.75</v>
      </c>
      <c r="Z8" s="536">
        <f>IFERROR(AVERAGEIF('Rent Roll_Tradeouts'!$B:$B,'Rent Roll (MF &amp; Retail)'!$A8,'Rent Roll_Tradeouts'!AK:AK),0)</f>
        <v>1718.75</v>
      </c>
      <c r="AA8" s="536">
        <f>IFERROR(AVERAGEIF('Rent Roll_Tradeouts'!$B:$B,'Rent Roll (MF &amp; Retail)'!$A8,'Rent Roll_Tradeouts'!AL:AL),0)</f>
        <v>1718.75</v>
      </c>
      <c r="AB8" s="536">
        <f>IFERROR(AVERAGEIF('Rent Roll_Tradeouts'!$B:$B,'Rent Roll (MF &amp; Retail)'!$A8,'Rent Roll_Tradeouts'!AM:AM),0)</f>
        <v>1718.75</v>
      </c>
      <c r="AC8" s="536">
        <f>IFERROR(AVERAGEIF('Rent Roll_Tradeouts'!$B:$B,'Rent Roll (MF &amp; Retail)'!$A8,'Rent Roll_Tradeouts'!AN:AN),0)</f>
        <v>1718.75</v>
      </c>
      <c r="AD8" s="536">
        <f>IFERROR(AVERAGEIF('Rent Roll_Tradeouts'!$B:$B,'Rent Roll (MF &amp; Retail)'!$A8,'Rent Roll_Tradeouts'!AO:AO),0)</f>
        <v>1718.75</v>
      </c>
      <c r="AE8" s="536">
        <f>IFERROR(AVERAGEIF('Rent Roll_Tradeouts'!$B:$B,'Rent Roll (MF &amp; Retail)'!$A8,'Rent Roll_Tradeouts'!AP:AP),0)</f>
        <v>1718.75</v>
      </c>
      <c r="AF8" s="536">
        <f>IFERROR(AVERAGEIF('Rent Roll_Tradeouts'!$B:$B,'Rent Roll (MF &amp; Retail)'!$A8,'Rent Roll_Tradeouts'!AQ:AQ),0)</f>
        <v>1718.75</v>
      </c>
      <c r="AG8" s="536">
        <f>IFERROR(AVERAGEIF('Rent Roll_Tradeouts'!$B:$B,'Rent Roll (MF &amp; Retail)'!$A8,'Rent Roll_Tradeouts'!AR:AR),0)</f>
        <v>1718.75</v>
      </c>
      <c r="AH8" s="536">
        <f>IFERROR(AVERAGEIF('Rent Roll_Tradeouts'!$B:$B,'Rent Roll (MF &amp; Retail)'!$A8,'Rent Roll_Tradeouts'!AS:AS),0)</f>
        <v>1718.75</v>
      </c>
      <c r="AI8" s="536">
        <f>IFERROR(AVERAGEIF('Rent Roll_Tradeouts'!$B:$B,'Rent Roll (MF &amp; Retail)'!$A8,'Rent Roll_Tradeouts'!AT:AT),0)</f>
        <v>1718.75</v>
      </c>
      <c r="AJ8" s="536">
        <f>IFERROR(AVERAGEIF('Rent Roll_Tradeouts'!$B:$B,'Rent Roll (MF &amp; Retail)'!$A8,'Rent Roll_Tradeouts'!AU:AU),0)</f>
        <v>1718.75</v>
      </c>
      <c r="AK8" s="536">
        <f>IFERROR(AVERAGEIF('Rent Roll_Tradeouts'!$B:$B,'Rent Roll (MF &amp; Retail)'!$A8,'Rent Roll_Tradeouts'!AV:AV),0)</f>
        <v>1718.75</v>
      </c>
      <c r="AL8" s="536">
        <f>IFERROR(AVERAGEIF('Rent Roll_Tradeouts'!$B:$B,'Rent Roll (MF &amp; Retail)'!$A8,'Rent Roll_Tradeouts'!AW:AW),0)</f>
        <v>1718.75</v>
      </c>
      <c r="AM8" s="536">
        <f>IFERROR(AVERAGEIF('Rent Roll_Tradeouts'!$B:$B,'Rent Roll (MF &amp; Retail)'!$A8,'Rent Roll_Tradeouts'!AX:AX),0)</f>
        <v>1718.75</v>
      </c>
      <c r="AN8" s="536">
        <f>IFERROR(AVERAGEIF('Rent Roll_Tradeouts'!$B:$B,'Rent Roll (MF &amp; Retail)'!$A8,'Rent Roll_Tradeouts'!AY:AY),0)</f>
        <v>1718.75</v>
      </c>
      <c r="AO8" s="536">
        <f>IFERROR(AVERAGEIF('Rent Roll_Tradeouts'!$B:$B,'Rent Roll (MF &amp; Retail)'!$A8,'Rent Roll_Tradeouts'!AZ:AZ),0)</f>
        <v>1718.75</v>
      </c>
      <c r="AP8" s="536">
        <f>IFERROR(AVERAGEIF('Rent Roll_Tradeouts'!$B:$B,'Rent Roll (MF &amp; Retail)'!$A8,'Rent Roll_Tradeouts'!BA:BA),0)</f>
        <v>1718.75</v>
      </c>
      <c r="AQ8" s="536">
        <f>IFERROR(AVERAGEIF('Rent Roll_Tradeouts'!$B:$B,'Rent Roll (MF &amp; Retail)'!$A8,'Rent Roll_Tradeouts'!BB:BB),0)</f>
        <v>1718.75</v>
      </c>
      <c r="AR8" s="536">
        <f>IFERROR(AVERAGEIF('Rent Roll_Tradeouts'!$B:$B,'Rent Roll (MF &amp; Retail)'!$A8,'Rent Roll_Tradeouts'!BC:BC),0)</f>
        <v>1718.75</v>
      </c>
      <c r="AS8" s="536">
        <f>IFERROR(AVERAGEIF('Rent Roll_Tradeouts'!$B:$B,'Rent Roll (MF &amp; Retail)'!$A8,'Rent Roll_Tradeouts'!BD:BD),0)</f>
        <v>1718.75</v>
      </c>
      <c r="AT8" s="536">
        <f>IFERROR(AVERAGEIF('Rent Roll_Tradeouts'!$B:$B,'Rent Roll (MF &amp; Retail)'!$A8,'Rent Roll_Tradeouts'!BE:BE),0)</f>
        <v>1718.75</v>
      </c>
      <c r="AU8" s="536">
        <f>IFERROR(AVERAGEIF('Rent Roll_Tradeouts'!$B:$B,'Rent Roll (MF &amp; Retail)'!$A8,'Rent Roll_Tradeouts'!BF:BF),0)</f>
        <v>1718.75</v>
      </c>
      <c r="AV8" s="536">
        <f>IFERROR(AVERAGEIF('Rent Roll_Tradeouts'!$B:$B,'Rent Roll (MF &amp; Retail)'!$A8,'Rent Roll_Tradeouts'!BG:BG),0)</f>
        <v>1718.75</v>
      </c>
      <c r="AW8" s="536">
        <f>IFERROR(AVERAGEIF('Rent Roll_Tradeouts'!$B:$B,'Rent Roll (MF &amp; Retail)'!$A8,'Rent Roll_Tradeouts'!BH:BH),0)</f>
        <v>1718.75</v>
      </c>
      <c r="AX8" s="536">
        <f>IFERROR(AVERAGEIF('Rent Roll_Tradeouts'!$B:$B,'Rent Roll (MF &amp; Retail)'!$A8,'Rent Roll_Tradeouts'!BI:BI),0)</f>
        <v>1718.75</v>
      </c>
      <c r="AY8" s="536">
        <f>IFERROR(AVERAGEIF('Rent Roll_Tradeouts'!$B:$B,'Rent Roll (MF &amp; Retail)'!$A8,'Rent Roll_Tradeouts'!BJ:BJ),0)</f>
        <v>1718.75</v>
      </c>
      <c r="AZ8" s="536">
        <f>IFERROR(AVERAGEIF('Rent Roll_Tradeouts'!$B:$B,'Rent Roll (MF &amp; Retail)'!$A8,'Rent Roll_Tradeouts'!BK:BK),0)</f>
        <v>1718.75</v>
      </c>
      <c r="BA8" s="536">
        <f>IFERROR(AVERAGEIF('Rent Roll_Tradeouts'!$B:$B,'Rent Roll (MF &amp; Retail)'!$A8,'Rent Roll_Tradeouts'!BL:BL),0)</f>
        <v>1718.75</v>
      </c>
      <c r="BB8" s="536">
        <f>IFERROR(AVERAGEIF('Rent Roll_Tradeouts'!$B:$B,'Rent Roll (MF &amp; Retail)'!$A8,'Rent Roll_Tradeouts'!BM:BM),0)</f>
        <v>1718.75</v>
      </c>
      <c r="BC8" s="536">
        <f>IFERROR(AVERAGEIF('Rent Roll_Tradeouts'!$B:$B,'Rent Roll (MF &amp; Retail)'!$A8,'Rent Roll_Tradeouts'!BN:BN),0)</f>
        <v>1718.75</v>
      </c>
      <c r="BD8" s="536">
        <f>IFERROR(AVERAGEIF('Rent Roll_Tradeouts'!$B:$B,'Rent Roll (MF &amp; Retail)'!$A8,'Rent Roll_Tradeouts'!BO:BO),0)</f>
        <v>1718.75</v>
      </c>
      <c r="BE8" s="536">
        <f>IFERROR(AVERAGEIF('Rent Roll_Tradeouts'!$B:$B,'Rent Roll (MF &amp; Retail)'!$A8,'Rent Roll_Tradeouts'!BP:BP),0)</f>
        <v>1718.75</v>
      </c>
      <c r="BF8" s="536">
        <f>IFERROR(AVERAGEIF('Rent Roll_Tradeouts'!$B:$B,'Rent Roll (MF &amp; Retail)'!$A8,'Rent Roll_Tradeouts'!BQ:BQ),0)</f>
        <v>1718.75</v>
      </c>
      <c r="BG8" s="536">
        <f>IFERROR(AVERAGEIF('Rent Roll_Tradeouts'!$B:$B,'Rent Roll (MF &amp; Retail)'!$A8,'Rent Roll_Tradeouts'!BR:BR),0)</f>
        <v>1718.75</v>
      </c>
      <c r="BH8" s="536">
        <f>IFERROR(AVERAGEIF('Rent Roll_Tradeouts'!$B:$B,'Rent Roll (MF &amp; Retail)'!$A8,'Rent Roll_Tradeouts'!BS:BS),0)</f>
        <v>1718.75</v>
      </c>
      <c r="BI8" s="536">
        <f>IFERROR(AVERAGEIF('Rent Roll_Tradeouts'!$B:$B,'Rent Roll (MF &amp; Retail)'!$A8,'Rent Roll_Tradeouts'!BT:BT),0)</f>
        <v>1718.75</v>
      </c>
      <c r="BJ8" s="536">
        <f>IFERROR(AVERAGEIF('Rent Roll_Tradeouts'!$B:$B,'Rent Roll (MF &amp; Retail)'!$A8,'Rent Roll_Tradeouts'!BU:BU),0)</f>
        <v>1718.75</v>
      </c>
      <c r="BK8" s="536">
        <f>IFERROR(AVERAGEIF('Rent Roll_Tradeouts'!$B:$B,'Rent Roll (MF &amp; Retail)'!$A8,'Rent Roll_Tradeouts'!BV:BV),0)</f>
        <v>1718.75</v>
      </c>
      <c r="BL8" s="536">
        <f>IFERROR(AVERAGEIF('Rent Roll_Tradeouts'!$B:$B,'Rent Roll (MF &amp; Retail)'!$A8,'Rent Roll_Tradeouts'!BW:BW),0)</f>
        <v>1718.75</v>
      </c>
      <c r="BM8" s="536">
        <f>IFERROR(AVERAGEIF('Rent Roll_Tradeouts'!$B:$B,'Rent Roll (MF &amp; Retail)'!$A8,'Rent Roll_Tradeouts'!BX:BX),0)</f>
        <v>1718.75</v>
      </c>
      <c r="BN8" s="536">
        <f>IFERROR(AVERAGEIF('Rent Roll_Tradeouts'!$B:$B,'Rent Roll (MF &amp; Retail)'!$A8,'Rent Roll_Tradeouts'!BY:BY),0)</f>
        <v>1718.75</v>
      </c>
      <c r="BO8" s="536">
        <f>IFERROR(AVERAGEIF('Rent Roll_Tradeouts'!$B:$B,'Rent Roll (MF &amp; Retail)'!$A8,'Rent Roll_Tradeouts'!BZ:BZ),0)</f>
        <v>1718.75</v>
      </c>
      <c r="BP8" s="536">
        <f>IFERROR(AVERAGEIF('Rent Roll_Tradeouts'!$B:$B,'Rent Roll (MF &amp; Retail)'!$A8,'Rent Roll_Tradeouts'!CA:CA),0)</f>
        <v>1718.75</v>
      </c>
      <c r="BQ8" s="536">
        <f>IFERROR(AVERAGEIF('Rent Roll_Tradeouts'!$B:$B,'Rent Roll (MF &amp; Retail)'!$A8,'Rent Roll_Tradeouts'!CB:CB),0)</f>
        <v>1718.75</v>
      </c>
      <c r="BR8" s="536">
        <f>IFERROR(AVERAGEIF('Rent Roll_Tradeouts'!$B:$B,'Rent Roll (MF &amp; Retail)'!$A8,'Rent Roll_Tradeouts'!CC:CC),0)</f>
        <v>1718.75</v>
      </c>
      <c r="BS8" s="536">
        <f>IFERROR(AVERAGEIF('Rent Roll_Tradeouts'!$B:$B,'Rent Roll (MF &amp; Retail)'!$A8,'Rent Roll_Tradeouts'!CD:CD),0)</f>
        <v>1718.75</v>
      </c>
      <c r="BT8" s="536">
        <f>IFERROR(AVERAGEIF('Rent Roll_Tradeouts'!$B:$B,'Rent Roll (MF &amp; Retail)'!$A8,'Rent Roll_Tradeouts'!CE:CE),0)</f>
        <v>1718.75</v>
      </c>
      <c r="BU8" s="536">
        <f>IFERROR(AVERAGEIF('Rent Roll_Tradeouts'!$B:$B,'Rent Roll (MF &amp; Retail)'!$A8,'Rent Roll_Tradeouts'!CF:CF),0)</f>
        <v>1718.75</v>
      </c>
      <c r="BV8" s="536">
        <f>IFERROR(AVERAGEIF('Rent Roll_Tradeouts'!$B:$B,'Rent Roll (MF &amp; Retail)'!$A8,'Rent Roll_Tradeouts'!CG:CG),0)</f>
        <v>1718.75</v>
      </c>
      <c r="BW8" s="536">
        <f>IFERROR(AVERAGEIF('Rent Roll_Tradeouts'!$B:$B,'Rent Roll (MF &amp; Retail)'!$A8,'Rent Roll_Tradeouts'!CH:CH),0)</f>
        <v>1718.75</v>
      </c>
      <c r="BX8" s="536">
        <f>IFERROR(AVERAGEIF('Rent Roll_Tradeouts'!$B:$B,'Rent Roll (MF &amp; Retail)'!$A8,'Rent Roll_Tradeouts'!CI:CI),0)</f>
        <v>1718.75</v>
      </c>
      <c r="BY8" s="536">
        <f>IFERROR(AVERAGEIF('Rent Roll_Tradeouts'!$B:$B,'Rent Roll (MF &amp; Retail)'!$A8,'Rent Roll_Tradeouts'!CJ:CJ),0)</f>
        <v>1718.75</v>
      </c>
      <c r="BZ8" s="536">
        <f>IFERROR(AVERAGEIF('Rent Roll_Tradeouts'!$B:$B,'Rent Roll (MF &amp; Retail)'!$A8,'Rent Roll_Tradeouts'!CK:CK),0)</f>
        <v>1718.75</v>
      </c>
      <c r="CA8" s="536">
        <f>IFERROR(AVERAGEIF('Rent Roll_Tradeouts'!$B:$B,'Rent Roll (MF &amp; Retail)'!$A8,'Rent Roll_Tradeouts'!CL:CL),0)</f>
        <v>1718.75</v>
      </c>
      <c r="CB8" s="536">
        <f>IFERROR(AVERAGEIF('Rent Roll_Tradeouts'!$B:$B,'Rent Roll (MF &amp; Retail)'!$A8,'Rent Roll_Tradeouts'!CM:CM),0)</f>
        <v>1718.75</v>
      </c>
      <c r="CC8" s="536">
        <f>IFERROR(AVERAGEIF('Rent Roll_Tradeouts'!$B:$B,'Rent Roll (MF &amp; Retail)'!$A8,'Rent Roll_Tradeouts'!CN:CN),0)</f>
        <v>1718.75</v>
      </c>
      <c r="CD8" s="536">
        <f>IFERROR(AVERAGEIF('Rent Roll_Tradeouts'!$B:$B,'Rent Roll (MF &amp; Retail)'!$A8,'Rent Roll_Tradeouts'!CO:CO),0)</f>
        <v>1718.75</v>
      </c>
      <c r="CE8" s="536">
        <f>IFERROR(AVERAGEIF('Rent Roll_Tradeouts'!$B:$B,'Rent Roll (MF &amp; Retail)'!$A8,'Rent Roll_Tradeouts'!CP:CP),0)</f>
        <v>1718.75</v>
      </c>
      <c r="CF8" s="536">
        <f>IFERROR(AVERAGEIF('Rent Roll_Tradeouts'!$B:$B,'Rent Roll (MF &amp; Retail)'!$A8,'Rent Roll_Tradeouts'!CQ:CQ),0)</f>
        <v>1718.75</v>
      </c>
      <c r="CG8" s="536">
        <f>IFERROR(AVERAGEIF('Rent Roll_Tradeouts'!$B:$B,'Rent Roll (MF &amp; Retail)'!$A8,'Rent Roll_Tradeouts'!CR:CR),0)</f>
        <v>1718.75</v>
      </c>
      <c r="CH8" s="536">
        <f>IFERROR(AVERAGEIF('Rent Roll_Tradeouts'!$B:$B,'Rent Roll (MF &amp; Retail)'!$A8,'Rent Roll_Tradeouts'!CS:CS),0)</f>
        <v>1718.75</v>
      </c>
      <c r="CI8" s="536">
        <f>IFERROR(AVERAGEIF('Rent Roll_Tradeouts'!$B:$B,'Rent Roll (MF &amp; Retail)'!$A8,'Rent Roll_Tradeouts'!CT:CT),0)</f>
        <v>1718.75</v>
      </c>
      <c r="CJ8" s="536">
        <f>IFERROR(AVERAGEIF('Rent Roll_Tradeouts'!$B:$B,'Rent Roll (MF &amp; Retail)'!$A8,'Rent Roll_Tradeouts'!CU:CU),0)</f>
        <v>1718.75</v>
      </c>
      <c r="CK8" s="536">
        <f>IFERROR(AVERAGEIF('Rent Roll_Tradeouts'!$B:$B,'Rent Roll (MF &amp; Retail)'!$A8,'Rent Roll_Tradeouts'!CV:CV),0)</f>
        <v>1718.75</v>
      </c>
      <c r="CL8" s="536">
        <f>IFERROR(AVERAGEIF('Rent Roll_Tradeouts'!$B:$B,'Rent Roll (MF &amp; Retail)'!$A8,'Rent Roll_Tradeouts'!CW:CW),0)</f>
        <v>1718.75</v>
      </c>
      <c r="CM8" s="536">
        <f>IFERROR(AVERAGEIF('Rent Roll_Tradeouts'!$B:$B,'Rent Roll (MF &amp; Retail)'!$A8,'Rent Roll_Tradeouts'!CX:CX),0)</f>
        <v>1718.75</v>
      </c>
      <c r="CN8" s="536">
        <f>IFERROR(AVERAGEIF('Rent Roll_Tradeouts'!$B:$B,'Rent Roll (MF &amp; Retail)'!$A8,'Rent Roll_Tradeouts'!CY:CY),0)</f>
        <v>1718.75</v>
      </c>
      <c r="CO8" s="536">
        <f>IFERROR(AVERAGEIF('Rent Roll_Tradeouts'!$B:$B,'Rent Roll (MF &amp; Retail)'!$A8,'Rent Roll_Tradeouts'!CZ:CZ),0)</f>
        <v>1718.75</v>
      </c>
      <c r="CP8" s="536">
        <f>IFERROR(AVERAGEIF('Rent Roll_Tradeouts'!$B:$B,'Rent Roll (MF &amp; Retail)'!$A8,'Rent Roll_Tradeouts'!DA:DA),0)</f>
        <v>1718.75</v>
      </c>
      <c r="CQ8" s="536">
        <f>IFERROR(AVERAGEIF('Rent Roll_Tradeouts'!$B:$B,'Rent Roll (MF &amp; Retail)'!$A8,'Rent Roll_Tradeouts'!DB:DB),0)</f>
        <v>1718.75</v>
      </c>
      <c r="CR8" s="536">
        <f>IFERROR(AVERAGEIF('Rent Roll_Tradeouts'!$B:$B,'Rent Roll (MF &amp; Retail)'!$A8,'Rent Roll_Tradeouts'!DC:DC),0)</f>
        <v>1718.75</v>
      </c>
      <c r="CS8" s="536">
        <f>IFERROR(AVERAGEIF('Rent Roll_Tradeouts'!$B:$B,'Rent Roll (MF &amp; Retail)'!$A8,'Rent Roll_Tradeouts'!DD:DD),0)</f>
        <v>1718.75</v>
      </c>
      <c r="CT8" s="536">
        <f>IFERROR(AVERAGEIF('Rent Roll_Tradeouts'!$B:$B,'Rent Roll (MF &amp; Retail)'!$A8,'Rent Roll_Tradeouts'!DE:DE),0)</f>
        <v>1718.75</v>
      </c>
      <c r="CU8" s="536">
        <f>IFERROR(AVERAGEIF('Rent Roll_Tradeouts'!$B:$B,'Rent Roll (MF &amp; Retail)'!$A8,'Rent Roll_Tradeouts'!DF:DF),0)</f>
        <v>1718.75</v>
      </c>
      <c r="CV8" s="536">
        <f>IFERROR(AVERAGEIF('Rent Roll_Tradeouts'!$B:$B,'Rent Roll (MF &amp; Retail)'!$A8,'Rent Roll_Tradeouts'!DG:DG),0)</f>
        <v>1718.75</v>
      </c>
      <c r="CW8" s="536">
        <f>IFERROR(AVERAGEIF('Rent Roll_Tradeouts'!$B:$B,'Rent Roll (MF &amp; Retail)'!$A8,'Rent Roll_Tradeouts'!DH:DH),0)</f>
        <v>1718.75</v>
      </c>
      <c r="CX8" s="536">
        <f>IFERROR(AVERAGEIF('Rent Roll_Tradeouts'!$B:$B,'Rent Roll (MF &amp; Retail)'!$A8,'Rent Roll_Tradeouts'!DI:DI),0)</f>
        <v>1718.75</v>
      </c>
      <c r="CY8" s="536">
        <f>IFERROR(AVERAGEIF('Rent Roll_Tradeouts'!$B:$B,'Rent Roll (MF &amp; Retail)'!$A8,'Rent Roll_Tradeouts'!DJ:DJ),0)</f>
        <v>1718.75</v>
      </c>
      <c r="CZ8" s="536">
        <f>IFERROR(AVERAGEIF('Rent Roll_Tradeouts'!$B:$B,'Rent Roll (MF &amp; Retail)'!$A8,'Rent Roll_Tradeouts'!DK:DK),0)</f>
        <v>1718.75</v>
      </c>
      <c r="DA8" s="536">
        <f>IFERROR(AVERAGEIF('Rent Roll_Tradeouts'!$B:$B,'Rent Roll (MF &amp; Retail)'!$A8,'Rent Roll_Tradeouts'!DL:DL),0)</f>
        <v>1718.75</v>
      </c>
      <c r="DB8" s="536">
        <f>IFERROR(AVERAGEIF('Rent Roll_Tradeouts'!$B:$B,'Rent Roll (MF &amp; Retail)'!$A8,'Rent Roll_Tradeouts'!DM:DM),0)</f>
        <v>1718.75</v>
      </c>
      <c r="DC8" s="536">
        <f>IFERROR(AVERAGEIF('Rent Roll_Tradeouts'!$B:$B,'Rent Roll (MF &amp; Retail)'!$A8,'Rent Roll_Tradeouts'!DN:DN),0)</f>
        <v>1718.75</v>
      </c>
      <c r="DD8" s="536">
        <f>IFERROR(AVERAGEIF('Rent Roll_Tradeouts'!$B:$B,'Rent Roll (MF &amp; Retail)'!$A8,'Rent Roll_Tradeouts'!DO:DO),0)</f>
        <v>1718.75</v>
      </c>
      <c r="DE8" s="536">
        <f>IFERROR(AVERAGEIF('Rent Roll_Tradeouts'!$B:$B,'Rent Roll (MF &amp; Retail)'!$A8,'Rent Roll_Tradeouts'!DP:DP),0)</f>
        <v>1718.75</v>
      </c>
      <c r="DF8" s="536">
        <f>IFERROR(AVERAGEIF('Rent Roll_Tradeouts'!$B:$B,'Rent Roll (MF &amp; Retail)'!$A8,'Rent Roll_Tradeouts'!DQ:DQ),0)</f>
        <v>1718.75</v>
      </c>
      <c r="DG8" s="536">
        <f>IFERROR(AVERAGEIF('Rent Roll_Tradeouts'!$B:$B,'Rent Roll (MF &amp; Retail)'!$A8,'Rent Roll_Tradeouts'!DR:DR),0)</f>
        <v>1718.75</v>
      </c>
      <c r="DH8" s="536">
        <f>IFERROR(AVERAGEIF('Rent Roll_Tradeouts'!$B:$B,'Rent Roll (MF &amp; Retail)'!$A8,'Rent Roll_Tradeouts'!DS:DS),0)</f>
        <v>1718.75</v>
      </c>
      <c r="DI8" s="536">
        <f>IFERROR(AVERAGEIF('Rent Roll_Tradeouts'!$B:$B,'Rent Roll (MF &amp; Retail)'!$A8,'Rent Roll_Tradeouts'!DT:DT),0)</f>
        <v>1718.75</v>
      </c>
      <c r="DJ8" s="536">
        <f>IFERROR(AVERAGEIF('Rent Roll_Tradeouts'!$B:$B,'Rent Roll (MF &amp; Retail)'!$A8,'Rent Roll_Tradeouts'!DU:DU),0)</f>
        <v>1718.75</v>
      </c>
      <c r="DK8" s="536">
        <f>IFERROR(AVERAGEIF('Rent Roll_Tradeouts'!$B:$B,'Rent Roll (MF &amp; Retail)'!$A8,'Rent Roll_Tradeouts'!DV:DV),0)</f>
        <v>1718.75</v>
      </c>
      <c r="DL8" s="536">
        <f>IFERROR(AVERAGEIF('Rent Roll_Tradeouts'!$B:$B,'Rent Roll (MF &amp; Retail)'!$A8,'Rent Roll_Tradeouts'!DW:DW),0)</f>
        <v>1718.75</v>
      </c>
      <c r="DM8" s="536">
        <f>IFERROR(AVERAGEIF('Rent Roll_Tradeouts'!$B:$B,'Rent Roll (MF &amp; Retail)'!$A8,'Rent Roll_Tradeouts'!DX:DX),0)</f>
        <v>1718.75</v>
      </c>
      <c r="DN8" s="536">
        <f>IFERROR(AVERAGEIF('Rent Roll_Tradeouts'!$B:$B,'Rent Roll (MF &amp; Retail)'!$A8,'Rent Roll_Tradeouts'!DY:DY),0)</f>
        <v>1718.75</v>
      </c>
      <c r="DO8" s="536">
        <f>IFERROR(AVERAGEIF('Rent Roll_Tradeouts'!$B:$B,'Rent Roll (MF &amp; Retail)'!$A8,'Rent Roll_Tradeouts'!DZ:DZ),0)</f>
        <v>1718.75</v>
      </c>
      <c r="DP8" s="536">
        <f>IFERROR(AVERAGEIF('Rent Roll_Tradeouts'!$B:$B,'Rent Roll (MF &amp; Retail)'!$A8,'Rent Roll_Tradeouts'!EA:EA),0)</f>
        <v>1718.75</v>
      </c>
      <c r="DQ8" s="536">
        <f>IFERROR(AVERAGEIF('Rent Roll_Tradeouts'!$B:$B,'Rent Roll (MF &amp; Retail)'!$A8,'Rent Roll_Tradeouts'!EB:EB),0)</f>
        <v>1718.75</v>
      </c>
      <c r="DR8" s="536">
        <f>IFERROR(AVERAGEIF('Rent Roll_Tradeouts'!$B:$B,'Rent Roll (MF &amp; Retail)'!$A8,'Rent Roll_Tradeouts'!EC:EC),0)</f>
        <v>1718.75</v>
      </c>
      <c r="DS8" s="536">
        <f>IFERROR(AVERAGEIF('Rent Roll_Tradeouts'!$B:$B,'Rent Roll (MF &amp; Retail)'!$A8,'Rent Roll_Tradeouts'!ED:ED),0)</f>
        <v>1718.75</v>
      </c>
      <c r="DT8" s="536">
        <f>IFERROR(AVERAGEIF('Rent Roll_Tradeouts'!$B:$B,'Rent Roll (MF &amp; Retail)'!$A8,'Rent Roll_Tradeouts'!EE:EE),0)</f>
        <v>1718.75</v>
      </c>
      <c r="DU8" s="536">
        <f>IFERROR(AVERAGEIF('Rent Roll_Tradeouts'!$B:$B,'Rent Roll (MF &amp; Retail)'!$A8,'Rent Roll_Tradeouts'!EF:EF),0)</f>
        <v>1718.75</v>
      </c>
      <c r="DV8" s="536">
        <f>IFERROR(AVERAGEIF('Rent Roll_Tradeouts'!$B:$B,'Rent Roll (MF &amp; Retail)'!$A8,'Rent Roll_Tradeouts'!EG:EG),0)</f>
        <v>1718.75</v>
      </c>
      <c r="DW8" s="536">
        <f>IFERROR(AVERAGEIF('Rent Roll_Tradeouts'!$B:$B,'Rent Roll (MF &amp; Retail)'!$A8,'Rent Roll_Tradeouts'!EH:EH),0)</f>
        <v>1718.75</v>
      </c>
      <c r="DX8" s="536">
        <f>IFERROR(AVERAGEIF('Rent Roll_Tradeouts'!$B:$B,'Rent Roll (MF &amp; Retail)'!$A8,'Rent Roll_Tradeouts'!EI:EI),0)</f>
        <v>1718.75</v>
      </c>
      <c r="DY8" s="536">
        <f>IFERROR(AVERAGEIF('Rent Roll_Tradeouts'!$B:$B,'Rent Roll (MF &amp; Retail)'!$A8,'Rent Roll_Tradeouts'!EJ:EJ),0)</f>
        <v>1718.75</v>
      </c>
      <c r="DZ8" s="536">
        <f>IFERROR(AVERAGEIF('Rent Roll_Tradeouts'!$B:$B,'Rent Roll (MF &amp; Retail)'!$A8,'Rent Roll_Tradeouts'!EK:EK),0)</f>
        <v>1718.75</v>
      </c>
      <c r="EA8" s="536">
        <f>IFERROR(AVERAGEIF('Rent Roll_Tradeouts'!$B:$B,'Rent Roll (MF &amp; Retail)'!$A8,'Rent Roll_Tradeouts'!EL:EL),0)</f>
        <v>1718.75</v>
      </c>
    </row>
    <row r="9" spans="1:131">
      <c r="A9" s="49">
        <f>'Rent Roll_RedIQ 2'!A18</f>
        <v>0</v>
      </c>
      <c r="B9" s="77">
        <f>'Rent Roll_RedIQ 2'!D18</f>
        <v>0</v>
      </c>
      <c r="C9" s="77">
        <f>'Rent Roll_RedIQ 2'!E18</f>
        <v>0</v>
      </c>
      <c r="D9" s="77">
        <f>'Rent Roll_RedIQ 2'!F18</f>
        <v>0</v>
      </c>
      <c r="E9" s="77">
        <f>'Rent Roll_RedIQ 2'!G18</f>
        <v>0</v>
      </c>
      <c r="K9" s="769" t="str">
        <f>'Rent Roll_RedIQ 2'!AG18</f>
        <v>-</v>
      </c>
      <c r="L9" s="536">
        <f>IFERROR(AVERAGEIF('Rent Roll_Tradeouts'!$B:$B,'Rent Roll (MF &amp; Retail)'!$A9,'Rent Roll_Tradeouts'!W:W),0)</f>
        <v>0</v>
      </c>
      <c r="M9" s="536">
        <f>IFERROR(AVERAGEIF('Rent Roll_Tradeouts'!$B:$B,'Rent Roll (MF &amp; Retail)'!$A9,'Rent Roll_Tradeouts'!X:X),0)</f>
        <v>0</v>
      </c>
      <c r="N9" s="536">
        <f>IFERROR(AVERAGEIF('Rent Roll_Tradeouts'!$B:$B,'Rent Roll (MF &amp; Retail)'!$A9,'Rent Roll_Tradeouts'!Y:Y),0)</f>
        <v>0</v>
      </c>
      <c r="O9" s="536">
        <f>IFERROR(AVERAGEIF('Rent Roll_Tradeouts'!$B:$B,'Rent Roll (MF &amp; Retail)'!$A9,'Rent Roll_Tradeouts'!Z:Z),0)</f>
        <v>0</v>
      </c>
      <c r="P9" s="536">
        <f>IFERROR(AVERAGEIF('Rent Roll_Tradeouts'!$B:$B,'Rent Roll (MF &amp; Retail)'!$A9,'Rent Roll_Tradeouts'!AA:AA),0)</f>
        <v>0</v>
      </c>
      <c r="Q9" s="536">
        <f>IFERROR(AVERAGEIF('Rent Roll_Tradeouts'!$B:$B,'Rent Roll (MF &amp; Retail)'!$A9,'Rent Roll_Tradeouts'!AB:AB),0)</f>
        <v>0</v>
      </c>
      <c r="R9" s="536">
        <f>IFERROR(AVERAGEIF('Rent Roll_Tradeouts'!$B:$B,'Rent Roll (MF &amp; Retail)'!$A9,'Rent Roll_Tradeouts'!AC:AC),0)</f>
        <v>0</v>
      </c>
      <c r="S9" s="536">
        <f>IFERROR(AVERAGEIF('Rent Roll_Tradeouts'!$B:$B,'Rent Roll (MF &amp; Retail)'!$A9,'Rent Roll_Tradeouts'!AD:AD),0)</f>
        <v>0</v>
      </c>
      <c r="T9" s="536">
        <f>IFERROR(AVERAGEIF('Rent Roll_Tradeouts'!$B:$B,'Rent Roll (MF &amp; Retail)'!$A9,'Rent Roll_Tradeouts'!AE:AE),0)</f>
        <v>0</v>
      </c>
      <c r="U9" s="536">
        <f>IFERROR(AVERAGEIF('Rent Roll_Tradeouts'!$B:$B,'Rent Roll (MF &amp; Retail)'!$A9,'Rent Roll_Tradeouts'!AF:AF),0)</f>
        <v>0</v>
      </c>
      <c r="V9" s="536">
        <f>IFERROR(AVERAGEIF('Rent Roll_Tradeouts'!$B:$B,'Rent Roll (MF &amp; Retail)'!$A9,'Rent Roll_Tradeouts'!AG:AG),0)</f>
        <v>0</v>
      </c>
      <c r="W9" s="536">
        <f>IFERROR(AVERAGEIF('Rent Roll_Tradeouts'!$B:$B,'Rent Roll (MF &amp; Retail)'!$A9,'Rent Roll_Tradeouts'!AH:AH),0)</f>
        <v>0</v>
      </c>
      <c r="X9" s="536">
        <f>IFERROR(AVERAGEIF('Rent Roll_Tradeouts'!$B:$B,'Rent Roll (MF &amp; Retail)'!$A9,'Rent Roll_Tradeouts'!AI:AI),0)</f>
        <v>0</v>
      </c>
      <c r="Y9" s="536">
        <f>IFERROR(AVERAGEIF('Rent Roll_Tradeouts'!$B:$B,'Rent Roll (MF &amp; Retail)'!$A9,'Rent Roll_Tradeouts'!AJ:AJ),0)</f>
        <v>0</v>
      </c>
      <c r="Z9" s="536">
        <f>IFERROR(AVERAGEIF('Rent Roll_Tradeouts'!$B:$B,'Rent Roll (MF &amp; Retail)'!$A9,'Rent Roll_Tradeouts'!AK:AK),0)</f>
        <v>0</v>
      </c>
      <c r="AA9" s="536">
        <f>IFERROR(AVERAGEIF('Rent Roll_Tradeouts'!$B:$B,'Rent Roll (MF &amp; Retail)'!$A9,'Rent Roll_Tradeouts'!AL:AL),0)</f>
        <v>0</v>
      </c>
      <c r="AB9" s="536">
        <f>IFERROR(AVERAGEIF('Rent Roll_Tradeouts'!$B:$B,'Rent Roll (MF &amp; Retail)'!$A9,'Rent Roll_Tradeouts'!AM:AM),0)</f>
        <v>0</v>
      </c>
      <c r="AC9" s="536">
        <f>IFERROR(AVERAGEIF('Rent Roll_Tradeouts'!$B:$B,'Rent Roll (MF &amp; Retail)'!$A9,'Rent Roll_Tradeouts'!AN:AN),0)</f>
        <v>0</v>
      </c>
      <c r="AD9" s="536">
        <f>IFERROR(AVERAGEIF('Rent Roll_Tradeouts'!$B:$B,'Rent Roll (MF &amp; Retail)'!$A9,'Rent Roll_Tradeouts'!AO:AO),0)</f>
        <v>0</v>
      </c>
      <c r="AE9" s="536">
        <f>IFERROR(AVERAGEIF('Rent Roll_Tradeouts'!$B:$B,'Rent Roll (MF &amp; Retail)'!$A9,'Rent Roll_Tradeouts'!AP:AP),0)</f>
        <v>0</v>
      </c>
      <c r="AF9" s="536">
        <f>IFERROR(AVERAGEIF('Rent Roll_Tradeouts'!$B:$B,'Rent Roll (MF &amp; Retail)'!$A9,'Rent Roll_Tradeouts'!AQ:AQ),0)</f>
        <v>0</v>
      </c>
      <c r="AG9" s="536">
        <f>IFERROR(AVERAGEIF('Rent Roll_Tradeouts'!$B:$B,'Rent Roll (MF &amp; Retail)'!$A9,'Rent Roll_Tradeouts'!AR:AR),0)</f>
        <v>0</v>
      </c>
      <c r="AH9" s="536">
        <f>IFERROR(AVERAGEIF('Rent Roll_Tradeouts'!$B:$B,'Rent Roll (MF &amp; Retail)'!$A9,'Rent Roll_Tradeouts'!AS:AS),0)</f>
        <v>0</v>
      </c>
      <c r="AI9" s="536">
        <f>IFERROR(AVERAGEIF('Rent Roll_Tradeouts'!$B:$B,'Rent Roll (MF &amp; Retail)'!$A9,'Rent Roll_Tradeouts'!AT:AT),0)</f>
        <v>0</v>
      </c>
      <c r="AJ9" s="536">
        <f>IFERROR(AVERAGEIF('Rent Roll_Tradeouts'!$B:$B,'Rent Roll (MF &amp; Retail)'!$A9,'Rent Roll_Tradeouts'!AU:AU),0)</f>
        <v>0</v>
      </c>
      <c r="AK9" s="536">
        <f>IFERROR(AVERAGEIF('Rent Roll_Tradeouts'!$B:$B,'Rent Roll (MF &amp; Retail)'!$A9,'Rent Roll_Tradeouts'!AV:AV),0)</f>
        <v>0</v>
      </c>
      <c r="AL9" s="536">
        <f>IFERROR(AVERAGEIF('Rent Roll_Tradeouts'!$B:$B,'Rent Roll (MF &amp; Retail)'!$A9,'Rent Roll_Tradeouts'!AW:AW),0)</f>
        <v>0</v>
      </c>
      <c r="AM9" s="536">
        <f>IFERROR(AVERAGEIF('Rent Roll_Tradeouts'!$B:$B,'Rent Roll (MF &amp; Retail)'!$A9,'Rent Roll_Tradeouts'!AX:AX),0)</f>
        <v>0</v>
      </c>
      <c r="AN9" s="536">
        <f>IFERROR(AVERAGEIF('Rent Roll_Tradeouts'!$B:$B,'Rent Roll (MF &amp; Retail)'!$A9,'Rent Roll_Tradeouts'!AY:AY),0)</f>
        <v>0</v>
      </c>
      <c r="AO9" s="536">
        <f>IFERROR(AVERAGEIF('Rent Roll_Tradeouts'!$B:$B,'Rent Roll (MF &amp; Retail)'!$A9,'Rent Roll_Tradeouts'!AZ:AZ),0)</f>
        <v>0</v>
      </c>
      <c r="AP9" s="536">
        <f>IFERROR(AVERAGEIF('Rent Roll_Tradeouts'!$B:$B,'Rent Roll (MF &amp; Retail)'!$A9,'Rent Roll_Tradeouts'!BA:BA),0)</f>
        <v>0</v>
      </c>
      <c r="AQ9" s="536">
        <f>IFERROR(AVERAGEIF('Rent Roll_Tradeouts'!$B:$B,'Rent Roll (MF &amp; Retail)'!$A9,'Rent Roll_Tradeouts'!BB:BB),0)</f>
        <v>0</v>
      </c>
      <c r="AR9" s="536">
        <f>IFERROR(AVERAGEIF('Rent Roll_Tradeouts'!$B:$B,'Rent Roll (MF &amp; Retail)'!$A9,'Rent Roll_Tradeouts'!BC:BC),0)</f>
        <v>0</v>
      </c>
      <c r="AS9" s="536">
        <f>IFERROR(AVERAGEIF('Rent Roll_Tradeouts'!$B:$B,'Rent Roll (MF &amp; Retail)'!$A9,'Rent Roll_Tradeouts'!BD:BD),0)</f>
        <v>0</v>
      </c>
      <c r="AT9" s="536">
        <f>IFERROR(AVERAGEIF('Rent Roll_Tradeouts'!$B:$B,'Rent Roll (MF &amp; Retail)'!$A9,'Rent Roll_Tradeouts'!BE:BE),0)</f>
        <v>0</v>
      </c>
      <c r="AU9" s="536">
        <f>IFERROR(AVERAGEIF('Rent Roll_Tradeouts'!$B:$B,'Rent Roll (MF &amp; Retail)'!$A9,'Rent Roll_Tradeouts'!BF:BF),0)</f>
        <v>0</v>
      </c>
      <c r="AV9" s="536">
        <f>IFERROR(AVERAGEIF('Rent Roll_Tradeouts'!$B:$B,'Rent Roll (MF &amp; Retail)'!$A9,'Rent Roll_Tradeouts'!BG:BG),0)</f>
        <v>0</v>
      </c>
      <c r="AW9" s="536">
        <f>IFERROR(AVERAGEIF('Rent Roll_Tradeouts'!$B:$B,'Rent Roll (MF &amp; Retail)'!$A9,'Rent Roll_Tradeouts'!BH:BH),0)</f>
        <v>0</v>
      </c>
      <c r="AX9" s="536">
        <f>IFERROR(AVERAGEIF('Rent Roll_Tradeouts'!$B:$B,'Rent Roll (MF &amp; Retail)'!$A9,'Rent Roll_Tradeouts'!BI:BI),0)</f>
        <v>0</v>
      </c>
      <c r="AY9" s="536">
        <f>IFERROR(AVERAGEIF('Rent Roll_Tradeouts'!$B:$B,'Rent Roll (MF &amp; Retail)'!$A9,'Rent Roll_Tradeouts'!BJ:BJ),0)</f>
        <v>0</v>
      </c>
      <c r="AZ9" s="536">
        <f>IFERROR(AVERAGEIF('Rent Roll_Tradeouts'!$B:$B,'Rent Roll (MF &amp; Retail)'!$A9,'Rent Roll_Tradeouts'!BK:BK),0)</f>
        <v>0</v>
      </c>
      <c r="BA9" s="536">
        <f>IFERROR(AVERAGEIF('Rent Roll_Tradeouts'!$B:$B,'Rent Roll (MF &amp; Retail)'!$A9,'Rent Roll_Tradeouts'!BL:BL),0)</f>
        <v>0</v>
      </c>
      <c r="BB9" s="536">
        <f>IFERROR(AVERAGEIF('Rent Roll_Tradeouts'!$B:$B,'Rent Roll (MF &amp; Retail)'!$A9,'Rent Roll_Tradeouts'!BM:BM),0)</f>
        <v>0</v>
      </c>
      <c r="BC9" s="536">
        <f>IFERROR(AVERAGEIF('Rent Roll_Tradeouts'!$B:$B,'Rent Roll (MF &amp; Retail)'!$A9,'Rent Roll_Tradeouts'!BN:BN),0)</f>
        <v>0</v>
      </c>
      <c r="BD9" s="536">
        <f>IFERROR(AVERAGEIF('Rent Roll_Tradeouts'!$B:$B,'Rent Roll (MF &amp; Retail)'!$A9,'Rent Roll_Tradeouts'!BO:BO),0)</f>
        <v>0</v>
      </c>
      <c r="BE9" s="536">
        <f>IFERROR(AVERAGEIF('Rent Roll_Tradeouts'!$B:$B,'Rent Roll (MF &amp; Retail)'!$A9,'Rent Roll_Tradeouts'!BP:BP),0)</f>
        <v>0</v>
      </c>
      <c r="BF9" s="536">
        <f>IFERROR(AVERAGEIF('Rent Roll_Tradeouts'!$B:$B,'Rent Roll (MF &amp; Retail)'!$A9,'Rent Roll_Tradeouts'!BQ:BQ),0)</f>
        <v>0</v>
      </c>
      <c r="BG9" s="536">
        <f>IFERROR(AVERAGEIF('Rent Roll_Tradeouts'!$B:$B,'Rent Roll (MF &amp; Retail)'!$A9,'Rent Roll_Tradeouts'!BR:BR),0)</f>
        <v>0</v>
      </c>
      <c r="BH9" s="536">
        <f>IFERROR(AVERAGEIF('Rent Roll_Tradeouts'!$B:$B,'Rent Roll (MF &amp; Retail)'!$A9,'Rent Roll_Tradeouts'!BS:BS),0)</f>
        <v>0</v>
      </c>
      <c r="BI9" s="536">
        <f>IFERROR(AVERAGEIF('Rent Roll_Tradeouts'!$B:$B,'Rent Roll (MF &amp; Retail)'!$A9,'Rent Roll_Tradeouts'!BT:BT),0)</f>
        <v>0</v>
      </c>
      <c r="BJ9" s="536">
        <f>IFERROR(AVERAGEIF('Rent Roll_Tradeouts'!$B:$B,'Rent Roll (MF &amp; Retail)'!$A9,'Rent Roll_Tradeouts'!BU:BU),0)</f>
        <v>0</v>
      </c>
      <c r="BK9" s="536">
        <f>IFERROR(AVERAGEIF('Rent Roll_Tradeouts'!$B:$B,'Rent Roll (MF &amp; Retail)'!$A9,'Rent Roll_Tradeouts'!BV:BV),0)</f>
        <v>0</v>
      </c>
      <c r="BL9" s="536">
        <f>IFERROR(AVERAGEIF('Rent Roll_Tradeouts'!$B:$B,'Rent Roll (MF &amp; Retail)'!$A9,'Rent Roll_Tradeouts'!BW:BW),0)</f>
        <v>0</v>
      </c>
      <c r="BM9" s="536">
        <f>IFERROR(AVERAGEIF('Rent Roll_Tradeouts'!$B:$B,'Rent Roll (MF &amp; Retail)'!$A9,'Rent Roll_Tradeouts'!BX:BX),0)</f>
        <v>0</v>
      </c>
      <c r="BN9" s="536">
        <f>IFERROR(AVERAGEIF('Rent Roll_Tradeouts'!$B:$B,'Rent Roll (MF &amp; Retail)'!$A9,'Rent Roll_Tradeouts'!BY:BY),0)</f>
        <v>0</v>
      </c>
      <c r="BO9" s="536">
        <f>IFERROR(AVERAGEIF('Rent Roll_Tradeouts'!$B:$B,'Rent Roll (MF &amp; Retail)'!$A9,'Rent Roll_Tradeouts'!BZ:BZ),0)</f>
        <v>0</v>
      </c>
      <c r="BP9" s="536">
        <f>IFERROR(AVERAGEIF('Rent Roll_Tradeouts'!$B:$B,'Rent Roll (MF &amp; Retail)'!$A9,'Rent Roll_Tradeouts'!CA:CA),0)</f>
        <v>0</v>
      </c>
      <c r="BQ9" s="536">
        <f>IFERROR(AVERAGEIF('Rent Roll_Tradeouts'!$B:$B,'Rent Roll (MF &amp; Retail)'!$A9,'Rent Roll_Tradeouts'!CB:CB),0)</f>
        <v>0</v>
      </c>
      <c r="BR9" s="536">
        <f>IFERROR(AVERAGEIF('Rent Roll_Tradeouts'!$B:$B,'Rent Roll (MF &amp; Retail)'!$A9,'Rent Roll_Tradeouts'!CC:CC),0)</f>
        <v>0</v>
      </c>
      <c r="BS9" s="536">
        <f>IFERROR(AVERAGEIF('Rent Roll_Tradeouts'!$B:$B,'Rent Roll (MF &amp; Retail)'!$A9,'Rent Roll_Tradeouts'!CD:CD),0)</f>
        <v>0</v>
      </c>
      <c r="BT9" s="536">
        <f>IFERROR(AVERAGEIF('Rent Roll_Tradeouts'!$B:$B,'Rent Roll (MF &amp; Retail)'!$A9,'Rent Roll_Tradeouts'!CE:CE),0)</f>
        <v>0</v>
      </c>
      <c r="BU9" s="536">
        <f>IFERROR(AVERAGEIF('Rent Roll_Tradeouts'!$B:$B,'Rent Roll (MF &amp; Retail)'!$A9,'Rent Roll_Tradeouts'!CF:CF),0)</f>
        <v>0</v>
      </c>
      <c r="BV9" s="536">
        <f>IFERROR(AVERAGEIF('Rent Roll_Tradeouts'!$B:$B,'Rent Roll (MF &amp; Retail)'!$A9,'Rent Roll_Tradeouts'!CG:CG),0)</f>
        <v>0</v>
      </c>
      <c r="BW9" s="536">
        <f>IFERROR(AVERAGEIF('Rent Roll_Tradeouts'!$B:$B,'Rent Roll (MF &amp; Retail)'!$A9,'Rent Roll_Tradeouts'!CH:CH),0)</f>
        <v>0</v>
      </c>
      <c r="BX9" s="536">
        <f>IFERROR(AVERAGEIF('Rent Roll_Tradeouts'!$B:$B,'Rent Roll (MF &amp; Retail)'!$A9,'Rent Roll_Tradeouts'!CI:CI),0)</f>
        <v>0</v>
      </c>
      <c r="BY9" s="536">
        <f>IFERROR(AVERAGEIF('Rent Roll_Tradeouts'!$B:$B,'Rent Roll (MF &amp; Retail)'!$A9,'Rent Roll_Tradeouts'!CJ:CJ),0)</f>
        <v>0</v>
      </c>
      <c r="BZ9" s="536">
        <f>IFERROR(AVERAGEIF('Rent Roll_Tradeouts'!$B:$B,'Rent Roll (MF &amp; Retail)'!$A9,'Rent Roll_Tradeouts'!CK:CK),0)</f>
        <v>0</v>
      </c>
      <c r="CA9" s="536">
        <f>IFERROR(AVERAGEIF('Rent Roll_Tradeouts'!$B:$B,'Rent Roll (MF &amp; Retail)'!$A9,'Rent Roll_Tradeouts'!CL:CL),0)</f>
        <v>0</v>
      </c>
      <c r="CB9" s="536">
        <f>IFERROR(AVERAGEIF('Rent Roll_Tradeouts'!$B:$B,'Rent Roll (MF &amp; Retail)'!$A9,'Rent Roll_Tradeouts'!CM:CM),0)</f>
        <v>0</v>
      </c>
      <c r="CC9" s="536">
        <f>IFERROR(AVERAGEIF('Rent Roll_Tradeouts'!$B:$B,'Rent Roll (MF &amp; Retail)'!$A9,'Rent Roll_Tradeouts'!CN:CN),0)</f>
        <v>0</v>
      </c>
      <c r="CD9" s="536">
        <f>IFERROR(AVERAGEIF('Rent Roll_Tradeouts'!$B:$B,'Rent Roll (MF &amp; Retail)'!$A9,'Rent Roll_Tradeouts'!CO:CO),0)</f>
        <v>0</v>
      </c>
      <c r="CE9" s="536">
        <f>IFERROR(AVERAGEIF('Rent Roll_Tradeouts'!$B:$B,'Rent Roll (MF &amp; Retail)'!$A9,'Rent Roll_Tradeouts'!CP:CP),0)</f>
        <v>0</v>
      </c>
      <c r="CF9" s="536">
        <f>IFERROR(AVERAGEIF('Rent Roll_Tradeouts'!$B:$B,'Rent Roll (MF &amp; Retail)'!$A9,'Rent Roll_Tradeouts'!CQ:CQ),0)</f>
        <v>0</v>
      </c>
      <c r="CG9" s="536">
        <f>IFERROR(AVERAGEIF('Rent Roll_Tradeouts'!$B:$B,'Rent Roll (MF &amp; Retail)'!$A9,'Rent Roll_Tradeouts'!CR:CR),0)</f>
        <v>0</v>
      </c>
      <c r="CH9" s="536">
        <f>IFERROR(AVERAGEIF('Rent Roll_Tradeouts'!$B:$B,'Rent Roll (MF &amp; Retail)'!$A9,'Rent Roll_Tradeouts'!CS:CS),0)</f>
        <v>0</v>
      </c>
      <c r="CI9" s="536">
        <f>IFERROR(AVERAGEIF('Rent Roll_Tradeouts'!$B:$B,'Rent Roll (MF &amp; Retail)'!$A9,'Rent Roll_Tradeouts'!CT:CT),0)</f>
        <v>0</v>
      </c>
      <c r="CJ9" s="536">
        <f>IFERROR(AVERAGEIF('Rent Roll_Tradeouts'!$B:$B,'Rent Roll (MF &amp; Retail)'!$A9,'Rent Roll_Tradeouts'!CU:CU),0)</f>
        <v>0</v>
      </c>
      <c r="CK9" s="536">
        <f>IFERROR(AVERAGEIF('Rent Roll_Tradeouts'!$B:$B,'Rent Roll (MF &amp; Retail)'!$A9,'Rent Roll_Tradeouts'!CV:CV),0)</f>
        <v>0</v>
      </c>
      <c r="CL9" s="536">
        <f>IFERROR(AVERAGEIF('Rent Roll_Tradeouts'!$B:$B,'Rent Roll (MF &amp; Retail)'!$A9,'Rent Roll_Tradeouts'!CW:CW),0)</f>
        <v>0</v>
      </c>
      <c r="CM9" s="536">
        <f>IFERROR(AVERAGEIF('Rent Roll_Tradeouts'!$B:$B,'Rent Roll (MF &amp; Retail)'!$A9,'Rent Roll_Tradeouts'!CX:CX),0)</f>
        <v>0</v>
      </c>
      <c r="CN9" s="536">
        <f>IFERROR(AVERAGEIF('Rent Roll_Tradeouts'!$B:$B,'Rent Roll (MF &amp; Retail)'!$A9,'Rent Roll_Tradeouts'!CY:CY),0)</f>
        <v>0</v>
      </c>
      <c r="CO9" s="536">
        <f>IFERROR(AVERAGEIF('Rent Roll_Tradeouts'!$B:$B,'Rent Roll (MF &amp; Retail)'!$A9,'Rent Roll_Tradeouts'!CZ:CZ),0)</f>
        <v>0</v>
      </c>
      <c r="CP9" s="536">
        <f>IFERROR(AVERAGEIF('Rent Roll_Tradeouts'!$B:$B,'Rent Roll (MF &amp; Retail)'!$A9,'Rent Roll_Tradeouts'!DA:DA),0)</f>
        <v>0</v>
      </c>
      <c r="CQ9" s="536">
        <f>IFERROR(AVERAGEIF('Rent Roll_Tradeouts'!$B:$B,'Rent Roll (MF &amp; Retail)'!$A9,'Rent Roll_Tradeouts'!DB:DB),0)</f>
        <v>0</v>
      </c>
      <c r="CR9" s="536">
        <f>IFERROR(AVERAGEIF('Rent Roll_Tradeouts'!$B:$B,'Rent Roll (MF &amp; Retail)'!$A9,'Rent Roll_Tradeouts'!DC:DC),0)</f>
        <v>0</v>
      </c>
      <c r="CS9" s="536">
        <f>IFERROR(AVERAGEIF('Rent Roll_Tradeouts'!$B:$B,'Rent Roll (MF &amp; Retail)'!$A9,'Rent Roll_Tradeouts'!DD:DD),0)</f>
        <v>0</v>
      </c>
      <c r="CT9" s="536">
        <f>IFERROR(AVERAGEIF('Rent Roll_Tradeouts'!$B:$B,'Rent Roll (MF &amp; Retail)'!$A9,'Rent Roll_Tradeouts'!DE:DE),0)</f>
        <v>0</v>
      </c>
      <c r="CU9" s="536">
        <f>IFERROR(AVERAGEIF('Rent Roll_Tradeouts'!$B:$B,'Rent Roll (MF &amp; Retail)'!$A9,'Rent Roll_Tradeouts'!DF:DF),0)</f>
        <v>0</v>
      </c>
      <c r="CV9" s="536">
        <f>IFERROR(AVERAGEIF('Rent Roll_Tradeouts'!$B:$B,'Rent Roll (MF &amp; Retail)'!$A9,'Rent Roll_Tradeouts'!DG:DG),0)</f>
        <v>0</v>
      </c>
      <c r="CW9" s="536">
        <f>IFERROR(AVERAGEIF('Rent Roll_Tradeouts'!$B:$B,'Rent Roll (MF &amp; Retail)'!$A9,'Rent Roll_Tradeouts'!DH:DH),0)</f>
        <v>0</v>
      </c>
      <c r="CX9" s="536">
        <f>IFERROR(AVERAGEIF('Rent Roll_Tradeouts'!$B:$B,'Rent Roll (MF &amp; Retail)'!$A9,'Rent Roll_Tradeouts'!DI:DI),0)</f>
        <v>0</v>
      </c>
      <c r="CY9" s="536">
        <f>IFERROR(AVERAGEIF('Rent Roll_Tradeouts'!$B:$B,'Rent Roll (MF &amp; Retail)'!$A9,'Rent Roll_Tradeouts'!DJ:DJ),0)</f>
        <v>0</v>
      </c>
      <c r="CZ9" s="536">
        <f>IFERROR(AVERAGEIF('Rent Roll_Tradeouts'!$B:$B,'Rent Roll (MF &amp; Retail)'!$A9,'Rent Roll_Tradeouts'!DK:DK),0)</f>
        <v>0</v>
      </c>
      <c r="DA9" s="536">
        <f>IFERROR(AVERAGEIF('Rent Roll_Tradeouts'!$B:$B,'Rent Roll (MF &amp; Retail)'!$A9,'Rent Roll_Tradeouts'!DL:DL),0)</f>
        <v>0</v>
      </c>
      <c r="DB9" s="536">
        <f>IFERROR(AVERAGEIF('Rent Roll_Tradeouts'!$B:$B,'Rent Roll (MF &amp; Retail)'!$A9,'Rent Roll_Tradeouts'!DM:DM),0)</f>
        <v>0</v>
      </c>
      <c r="DC9" s="536">
        <f>IFERROR(AVERAGEIF('Rent Roll_Tradeouts'!$B:$B,'Rent Roll (MF &amp; Retail)'!$A9,'Rent Roll_Tradeouts'!DN:DN),0)</f>
        <v>0</v>
      </c>
      <c r="DD9" s="536">
        <f>IFERROR(AVERAGEIF('Rent Roll_Tradeouts'!$B:$B,'Rent Roll (MF &amp; Retail)'!$A9,'Rent Roll_Tradeouts'!DO:DO),0)</f>
        <v>0</v>
      </c>
      <c r="DE9" s="536">
        <f>IFERROR(AVERAGEIF('Rent Roll_Tradeouts'!$B:$B,'Rent Roll (MF &amp; Retail)'!$A9,'Rent Roll_Tradeouts'!DP:DP),0)</f>
        <v>0</v>
      </c>
      <c r="DF9" s="536">
        <f>IFERROR(AVERAGEIF('Rent Roll_Tradeouts'!$B:$B,'Rent Roll (MF &amp; Retail)'!$A9,'Rent Roll_Tradeouts'!DQ:DQ),0)</f>
        <v>0</v>
      </c>
      <c r="DG9" s="536">
        <f>IFERROR(AVERAGEIF('Rent Roll_Tradeouts'!$B:$B,'Rent Roll (MF &amp; Retail)'!$A9,'Rent Roll_Tradeouts'!DR:DR),0)</f>
        <v>0</v>
      </c>
      <c r="DH9" s="536">
        <f>IFERROR(AVERAGEIF('Rent Roll_Tradeouts'!$B:$B,'Rent Roll (MF &amp; Retail)'!$A9,'Rent Roll_Tradeouts'!DS:DS),0)</f>
        <v>0</v>
      </c>
      <c r="DI9" s="536">
        <f>IFERROR(AVERAGEIF('Rent Roll_Tradeouts'!$B:$B,'Rent Roll (MF &amp; Retail)'!$A9,'Rent Roll_Tradeouts'!DT:DT),0)</f>
        <v>0</v>
      </c>
      <c r="DJ9" s="536">
        <f>IFERROR(AVERAGEIF('Rent Roll_Tradeouts'!$B:$B,'Rent Roll (MF &amp; Retail)'!$A9,'Rent Roll_Tradeouts'!DU:DU),0)</f>
        <v>0</v>
      </c>
      <c r="DK9" s="536">
        <f>IFERROR(AVERAGEIF('Rent Roll_Tradeouts'!$B:$B,'Rent Roll (MF &amp; Retail)'!$A9,'Rent Roll_Tradeouts'!DV:DV),0)</f>
        <v>0</v>
      </c>
      <c r="DL9" s="536">
        <f>IFERROR(AVERAGEIF('Rent Roll_Tradeouts'!$B:$B,'Rent Roll (MF &amp; Retail)'!$A9,'Rent Roll_Tradeouts'!DW:DW),0)</f>
        <v>0</v>
      </c>
      <c r="DM9" s="536">
        <f>IFERROR(AVERAGEIF('Rent Roll_Tradeouts'!$B:$B,'Rent Roll (MF &amp; Retail)'!$A9,'Rent Roll_Tradeouts'!DX:DX),0)</f>
        <v>0</v>
      </c>
      <c r="DN9" s="536">
        <f>IFERROR(AVERAGEIF('Rent Roll_Tradeouts'!$B:$B,'Rent Roll (MF &amp; Retail)'!$A9,'Rent Roll_Tradeouts'!DY:DY),0)</f>
        <v>0</v>
      </c>
      <c r="DO9" s="536">
        <f>IFERROR(AVERAGEIF('Rent Roll_Tradeouts'!$B:$B,'Rent Roll (MF &amp; Retail)'!$A9,'Rent Roll_Tradeouts'!DZ:DZ),0)</f>
        <v>0</v>
      </c>
      <c r="DP9" s="536">
        <f>IFERROR(AVERAGEIF('Rent Roll_Tradeouts'!$B:$B,'Rent Roll (MF &amp; Retail)'!$A9,'Rent Roll_Tradeouts'!EA:EA),0)</f>
        <v>0</v>
      </c>
      <c r="DQ9" s="536">
        <f>IFERROR(AVERAGEIF('Rent Roll_Tradeouts'!$B:$B,'Rent Roll (MF &amp; Retail)'!$A9,'Rent Roll_Tradeouts'!EB:EB),0)</f>
        <v>0</v>
      </c>
      <c r="DR9" s="536">
        <f>IFERROR(AVERAGEIF('Rent Roll_Tradeouts'!$B:$B,'Rent Roll (MF &amp; Retail)'!$A9,'Rent Roll_Tradeouts'!EC:EC),0)</f>
        <v>0</v>
      </c>
      <c r="DS9" s="536">
        <f>IFERROR(AVERAGEIF('Rent Roll_Tradeouts'!$B:$B,'Rent Roll (MF &amp; Retail)'!$A9,'Rent Roll_Tradeouts'!ED:ED),0)</f>
        <v>0</v>
      </c>
      <c r="DT9" s="536">
        <f>IFERROR(AVERAGEIF('Rent Roll_Tradeouts'!$B:$B,'Rent Roll (MF &amp; Retail)'!$A9,'Rent Roll_Tradeouts'!EE:EE),0)</f>
        <v>0</v>
      </c>
      <c r="DU9" s="536">
        <f>IFERROR(AVERAGEIF('Rent Roll_Tradeouts'!$B:$B,'Rent Roll (MF &amp; Retail)'!$A9,'Rent Roll_Tradeouts'!EF:EF),0)</f>
        <v>0</v>
      </c>
      <c r="DV9" s="536">
        <f>IFERROR(AVERAGEIF('Rent Roll_Tradeouts'!$B:$B,'Rent Roll (MF &amp; Retail)'!$A9,'Rent Roll_Tradeouts'!EG:EG),0)</f>
        <v>0</v>
      </c>
      <c r="DW9" s="536">
        <f>IFERROR(AVERAGEIF('Rent Roll_Tradeouts'!$B:$B,'Rent Roll (MF &amp; Retail)'!$A9,'Rent Roll_Tradeouts'!EH:EH),0)</f>
        <v>0</v>
      </c>
      <c r="DX9" s="536">
        <f>IFERROR(AVERAGEIF('Rent Roll_Tradeouts'!$B:$B,'Rent Roll (MF &amp; Retail)'!$A9,'Rent Roll_Tradeouts'!EI:EI),0)</f>
        <v>0</v>
      </c>
      <c r="DY9" s="536">
        <f>IFERROR(AVERAGEIF('Rent Roll_Tradeouts'!$B:$B,'Rent Roll (MF &amp; Retail)'!$A9,'Rent Roll_Tradeouts'!EJ:EJ),0)</f>
        <v>0</v>
      </c>
      <c r="DZ9" s="536">
        <f>IFERROR(AVERAGEIF('Rent Roll_Tradeouts'!$B:$B,'Rent Roll (MF &amp; Retail)'!$A9,'Rent Roll_Tradeouts'!EK:EK),0)</f>
        <v>0</v>
      </c>
      <c r="EA9" s="536">
        <f>IFERROR(AVERAGEIF('Rent Roll_Tradeouts'!$B:$B,'Rent Roll (MF &amp; Retail)'!$A9,'Rent Roll_Tradeouts'!EL:EL),0)</f>
        <v>0</v>
      </c>
    </row>
    <row r="10" spans="1:131">
      <c r="A10" s="49">
        <f>'Rent Roll_RedIQ 2'!A19</f>
        <v>0</v>
      </c>
      <c r="B10" s="77">
        <f>'Rent Roll_RedIQ 2'!D19</f>
        <v>0</v>
      </c>
      <c r="C10" s="77">
        <f>'Rent Roll_RedIQ 2'!E19</f>
        <v>0</v>
      </c>
      <c r="D10" s="77">
        <f>'Rent Roll_RedIQ 2'!F19</f>
        <v>0</v>
      </c>
      <c r="E10" s="77">
        <f>'Rent Roll_RedIQ 2'!G19</f>
        <v>0</v>
      </c>
      <c r="K10" s="769" t="str">
        <f>'Rent Roll_RedIQ 2'!AG19</f>
        <v>-</v>
      </c>
      <c r="L10" s="536">
        <f>IFERROR(AVERAGEIF('Rent Roll_Tradeouts'!$B:$B,'Rent Roll (MF &amp; Retail)'!$A10,'Rent Roll_Tradeouts'!W:W),0)</f>
        <v>0</v>
      </c>
      <c r="M10" s="536">
        <f>IFERROR(AVERAGEIF('Rent Roll_Tradeouts'!$B:$B,'Rent Roll (MF &amp; Retail)'!$A10,'Rent Roll_Tradeouts'!X:X),0)</f>
        <v>0</v>
      </c>
      <c r="N10" s="536">
        <f>IFERROR(AVERAGEIF('Rent Roll_Tradeouts'!$B:$B,'Rent Roll (MF &amp; Retail)'!$A10,'Rent Roll_Tradeouts'!Y:Y),0)</f>
        <v>0</v>
      </c>
      <c r="O10" s="536">
        <f>IFERROR(AVERAGEIF('Rent Roll_Tradeouts'!$B:$B,'Rent Roll (MF &amp; Retail)'!$A10,'Rent Roll_Tradeouts'!Z:Z),0)</f>
        <v>0</v>
      </c>
      <c r="P10" s="536">
        <f>IFERROR(AVERAGEIF('Rent Roll_Tradeouts'!$B:$B,'Rent Roll (MF &amp; Retail)'!$A10,'Rent Roll_Tradeouts'!AA:AA),0)</f>
        <v>0</v>
      </c>
      <c r="Q10" s="536">
        <f>IFERROR(AVERAGEIF('Rent Roll_Tradeouts'!$B:$B,'Rent Roll (MF &amp; Retail)'!$A10,'Rent Roll_Tradeouts'!AB:AB),0)</f>
        <v>0</v>
      </c>
      <c r="R10" s="536">
        <f>IFERROR(AVERAGEIF('Rent Roll_Tradeouts'!$B:$B,'Rent Roll (MF &amp; Retail)'!$A10,'Rent Roll_Tradeouts'!AC:AC),0)</f>
        <v>0</v>
      </c>
      <c r="S10" s="536">
        <f>IFERROR(AVERAGEIF('Rent Roll_Tradeouts'!$B:$B,'Rent Roll (MF &amp; Retail)'!$A10,'Rent Roll_Tradeouts'!AD:AD),0)</f>
        <v>0</v>
      </c>
      <c r="T10" s="536">
        <f>IFERROR(AVERAGEIF('Rent Roll_Tradeouts'!$B:$B,'Rent Roll (MF &amp; Retail)'!$A10,'Rent Roll_Tradeouts'!AE:AE),0)</f>
        <v>0</v>
      </c>
      <c r="U10" s="536">
        <f>IFERROR(AVERAGEIF('Rent Roll_Tradeouts'!$B:$B,'Rent Roll (MF &amp; Retail)'!$A10,'Rent Roll_Tradeouts'!AF:AF),0)</f>
        <v>0</v>
      </c>
      <c r="V10" s="536">
        <f>IFERROR(AVERAGEIF('Rent Roll_Tradeouts'!$B:$B,'Rent Roll (MF &amp; Retail)'!$A10,'Rent Roll_Tradeouts'!AG:AG),0)</f>
        <v>0</v>
      </c>
      <c r="W10" s="536">
        <f>IFERROR(AVERAGEIF('Rent Roll_Tradeouts'!$B:$B,'Rent Roll (MF &amp; Retail)'!$A10,'Rent Roll_Tradeouts'!AH:AH),0)</f>
        <v>0</v>
      </c>
      <c r="X10" s="536">
        <f>IFERROR(AVERAGEIF('Rent Roll_Tradeouts'!$B:$B,'Rent Roll (MF &amp; Retail)'!$A10,'Rent Roll_Tradeouts'!AI:AI),0)</f>
        <v>0</v>
      </c>
      <c r="Y10" s="536">
        <f>IFERROR(AVERAGEIF('Rent Roll_Tradeouts'!$B:$B,'Rent Roll (MF &amp; Retail)'!$A10,'Rent Roll_Tradeouts'!AJ:AJ),0)</f>
        <v>0</v>
      </c>
      <c r="Z10" s="536">
        <f>IFERROR(AVERAGEIF('Rent Roll_Tradeouts'!$B:$B,'Rent Roll (MF &amp; Retail)'!$A10,'Rent Roll_Tradeouts'!AK:AK),0)</f>
        <v>0</v>
      </c>
      <c r="AA10" s="536">
        <f>IFERROR(AVERAGEIF('Rent Roll_Tradeouts'!$B:$B,'Rent Roll (MF &amp; Retail)'!$A10,'Rent Roll_Tradeouts'!AL:AL),0)</f>
        <v>0</v>
      </c>
      <c r="AB10" s="536">
        <f>IFERROR(AVERAGEIF('Rent Roll_Tradeouts'!$B:$B,'Rent Roll (MF &amp; Retail)'!$A10,'Rent Roll_Tradeouts'!AM:AM),0)</f>
        <v>0</v>
      </c>
      <c r="AC10" s="536">
        <f>IFERROR(AVERAGEIF('Rent Roll_Tradeouts'!$B:$B,'Rent Roll (MF &amp; Retail)'!$A10,'Rent Roll_Tradeouts'!AN:AN),0)</f>
        <v>0</v>
      </c>
      <c r="AD10" s="536">
        <f>IFERROR(AVERAGEIF('Rent Roll_Tradeouts'!$B:$B,'Rent Roll (MF &amp; Retail)'!$A10,'Rent Roll_Tradeouts'!AO:AO),0)</f>
        <v>0</v>
      </c>
      <c r="AE10" s="536">
        <f>IFERROR(AVERAGEIF('Rent Roll_Tradeouts'!$B:$B,'Rent Roll (MF &amp; Retail)'!$A10,'Rent Roll_Tradeouts'!AP:AP),0)</f>
        <v>0</v>
      </c>
      <c r="AF10" s="536">
        <f>IFERROR(AVERAGEIF('Rent Roll_Tradeouts'!$B:$B,'Rent Roll (MF &amp; Retail)'!$A10,'Rent Roll_Tradeouts'!AQ:AQ),0)</f>
        <v>0</v>
      </c>
      <c r="AG10" s="536">
        <f>IFERROR(AVERAGEIF('Rent Roll_Tradeouts'!$B:$B,'Rent Roll (MF &amp; Retail)'!$A10,'Rent Roll_Tradeouts'!AR:AR),0)</f>
        <v>0</v>
      </c>
      <c r="AH10" s="536">
        <f>IFERROR(AVERAGEIF('Rent Roll_Tradeouts'!$B:$B,'Rent Roll (MF &amp; Retail)'!$A10,'Rent Roll_Tradeouts'!AS:AS),0)</f>
        <v>0</v>
      </c>
      <c r="AI10" s="536">
        <f>IFERROR(AVERAGEIF('Rent Roll_Tradeouts'!$B:$B,'Rent Roll (MF &amp; Retail)'!$A10,'Rent Roll_Tradeouts'!AT:AT),0)</f>
        <v>0</v>
      </c>
      <c r="AJ10" s="536">
        <f>IFERROR(AVERAGEIF('Rent Roll_Tradeouts'!$B:$B,'Rent Roll (MF &amp; Retail)'!$A10,'Rent Roll_Tradeouts'!AU:AU),0)</f>
        <v>0</v>
      </c>
      <c r="AK10" s="536">
        <f>IFERROR(AVERAGEIF('Rent Roll_Tradeouts'!$B:$B,'Rent Roll (MF &amp; Retail)'!$A10,'Rent Roll_Tradeouts'!AV:AV),0)</f>
        <v>0</v>
      </c>
      <c r="AL10" s="536">
        <f>IFERROR(AVERAGEIF('Rent Roll_Tradeouts'!$B:$B,'Rent Roll (MF &amp; Retail)'!$A10,'Rent Roll_Tradeouts'!AW:AW),0)</f>
        <v>0</v>
      </c>
      <c r="AM10" s="536">
        <f>IFERROR(AVERAGEIF('Rent Roll_Tradeouts'!$B:$B,'Rent Roll (MF &amp; Retail)'!$A10,'Rent Roll_Tradeouts'!AX:AX),0)</f>
        <v>0</v>
      </c>
      <c r="AN10" s="536">
        <f>IFERROR(AVERAGEIF('Rent Roll_Tradeouts'!$B:$B,'Rent Roll (MF &amp; Retail)'!$A10,'Rent Roll_Tradeouts'!AY:AY),0)</f>
        <v>0</v>
      </c>
      <c r="AO10" s="536">
        <f>IFERROR(AVERAGEIF('Rent Roll_Tradeouts'!$B:$B,'Rent Roll (MF &amp; Retail)'!$A10,'Rent Roll_Tradeouts'!AZ:AZ),0)</f>
        <v>0</v>
      </c>
      <c r="AP10" s="536">
        <f>IFERROR(AVERAGEIF('Rent Roll_Tradeouts'!$B:$B,'Rent Roll (MF &amp; Retail)'!$A10,'Rent Roll_Tradeouts'!BA:BA),0)</f>
        <v>0</v>
      </c>
      <c r="AQ10" s="536">
        <f>IFERROR(AVERAGEIF('Rent Roll_Tradeouts'!$B:$B,'Rent Roll (MF &amp; Retail)'!$A10,'Rent Roll_Tradeouts'!BB:BB),0)</f>
        <v>0</v>
      </c>
      <c r="AR10" s="536">
        <f>IFERROR(AVERAGEIF('Rent Roll_Tradeouts'!$B:$B,'Rent Roll (MF &amp; Retail)'!$A10,'Rent Roll_Tradeouts'!BC:BC),0)</f>
        <v>0</v>
      </c>
      <c r="AS10" s="536">
        <f>IFERROR(AVERAGEIF('Rent Roll_Tradeouts'!$B:$B,'Rent Roll (MF &amp; Retail)'!$A10,'Rent Roll_Tradeouts'!BD:BD),0)</f>
        <v>0</v>
      </c>
      <c r="AT10" s="536">
        <f>IFERROR(AVERAGEIF('Rent Roll_Tradeouts'!$B:$B,'Rent Roll (MF &amp; Retail)'!$A10,'Rent Roll_Tradeouts'!BE:BE),0)</f>
        <v>0</v>
      </c>
      <c r="AU10" s="536">
        <f>IFERROR(AVERAGEIF('Rent Roll_Tradeouts'!$B:$B,'Rent Roll (MF &amp; Retail)'!$A10,'Rent Roll_Tradeouts'!BF:BF),0)</f>
        <v>0</v>
      </c>
      <c r="AV10" s="536">
        <f>IFERROR(AVERAGEIF('Rent Roll_Tradeouts'!$B:$B,'Rent Roll (MF &amp; Retail)'!$A10,'Rent Roll_Tradeouts'!BG:BG),0)</f>
        <v>0</v>
      </c>
      <c r="AW10" s="536">
        <f>IFERROR(AVERAGEIF('Rent Roll_Tradeouts'!$B:$B,'Rent Roll (MF &amp; Retail)'!$A10,'Rent Roll_Tradeouts'!BH:BH),0)</f>
        <v>0</v>
      </c>
      <c r="AX10" s="536">
        <f>IFERROR(AVERAGEIF('Rent Roll_Tradeouts'!$B:$B,'Rent Roll (MF &amp; Retail)'!$A10,'Rent Roll_Tradeouts'!BI:BI),0)</f>
        <v>0</v>
      </c>
      <c r="AY10" s="536">
        <f>IFERROR(AVERAGEIF('Rent Roll_Tradeouts'!$B:$B,'Rent Roll (MF &amp; Retail)'!$A10,'Rent Roll_Tradeouts'!BJ:BJ),0)</f>
        <v>0</v>
      </c>
      <c r="AZ10" s="536">
        <f>IFERROR(AVERAGEIF('Rent Roll_Tradeouts'!$B:$B,'Rent Roll (MF &amp; Retail)'!$A10,'Rent Roll_Tradeouts'!BK:BK),0)</f>
        <v>0</v>
      </c>
      <c r="BA10" s="536">
        <f>IFERROR(AVERAGEIF('Rent Roll_Tradeouts'!$B:$B,'Rent Roll (MF &amp; Retail)'!$A10,'Rent Roll_Tradeouts'!BL:BL),0)</f>
        <v>0</v>
      </c>
      <c r="BB10" s="536">
        <f>IFERROR(AVERAGEIF('Rent Roll_Tradeouts'!$B:$B,'Rent Roll (MF &amp; Retail)'!$A10,'Rent Roll_Tradeouts'!BM:BM),0)</f>
        <v>0</v>
      </c>
      <c r="BC10" s="536">
        <f>IFERROR(AVERAGEIF('Rent Roll_Tradeouts'!$B:$B,'Rent Roll (MF &amp; Retail)'!$A10,'Rent Roll_Tradeouts'!BN:BN),0)</f>
        <v>0</v>
      </c>
      <c r="BD10" s="536">
        <f>IFERROR(AVERAGEIF('Rent Roll_Tradeouts'!$B:$B,'Rent Roll (MF &amp; Retail)'!$A10,'Rent Roll_Tradeouts'!BO:BO),0)</f>
        <v>0</v>
      </c>
      <c r="BE10" s="536">
        <f>IFERROR(AVERAGEIF('Rent Roll_Tradeouts'!$B:$B,'Rent Roll (MF &amp; Retail)'!$A10,'Rent Roll_Tradeouts'!BP:BP),0)</f>
        <v>0</v>
      </c>
      <c r="BF10" s="536">
        <f>IFERROR(AVERAGEIF('Rent Roll_Tradeouts'!$B:$B,'Rent Roll (MF &amp; Retail)'!$A10,'Rent Roll_Tradeouts'!BQ:BQ),0)</f>
        <v>0</v>
      </c>
      <c r="BG10" s="536">
        <f>IFERROR(AVERAGEIF('Rent Roll_Tradeouts'!$B:$B,'Rent Roll (MF &amp; Retail)'!$A10,'Rent Roll_Tradeouts'!BR:BR),0)</f>
        <v>0</v>
      </c>
      <c r="BH10" s="536">
        <f>IFERROR(AVERAGEIF('Rent Roll_Tradeouts'!$B:$B,'Rent Roll (MF &amp; Retail)'!$A10,'Rent Roll_Tradeouts'!BS:BS),0)</f>
        <v>0</v>
      </c>
      <c r="BI10" s="536">
        <f>IFERROR(AVERAGEIF('Rent Roll_Tradeouts'!$B:$B,'Rent Roll (MF &amp; Retail)'!$A10,'Rent Roll_Tradeouts'!BT:BT),0)</f>
        <v>0</v>
      </c>
      <c r="BJ10" s="536">
        <f>IFERROR(AVERAGEIF('Rent Roll_Tradeouts'!$B:$B,'Rent Roll (MF &amp; Retail)'!$A10,'Rent Roll_Tradeouts'!BU:BU),0)</f>
        <v>0</v>
      </c>
      <c r="BK10" s="536">
        <f>IFERROR(AVERAGEIF('Rent Roll_Tradeouts'!$B:$B,'Rent Roll (MF &amp; Retail)'!$A10,'Rent Roll_Tradeouts'!BV:BV),0)</f>
        <v>0</v>
      </c>
      <c r="BL10" s="536">
        <f>IFERROR(AVERAGEIF('Rent Roll_Tradeouts'!$B:$B,'Rent Roll (MF &amp; Retail)'!$A10,'Rent Roll_Tradeouts'!BW:BW),0)</f>
        <v>0</v>
      </c>
      <c r="BM10" s="536">
        <f>IFERROR(AVERAGEIF('Rent Roll_Tradeouts'!$B:$B,'Rent Roll (MF &amp; Retail)'!$A10,'Rent Roll_Tradeouts'!BX:BX),0)</f>
        <v>0</v>
      </c>
      <c r="BN10" s="536">
        <f>IFERROR(AVERAGEIF('Rent Roll_Tradeouts'!$B:$B,'Rent Roll (MF &amp; Retail)'!$A10,'Rent Roll_Tradeouts'!BY:BY),0)</f>
        <v>0</v>
      </c>
      <c r="BO10" s="536">
        <f>IFERROR(AVERAGEIF('Rent Roll_Tradeouts'!$B:$B,'Rent Roll (MF &amp; Retail)'!$A10,'Rent Roll_Tradeouts'!BZ:BZ),0)</f>
        <v>0</v>
      </c>
      <c r="BP10" s="536">
        <f>IFERROR(AVERAGEIF('Rent Roll_Tradeouts'!$B:$B,'Rent Roll (MF &amp; Retail)'!$A10,'Rent Roll_Tradeouts'!CA:CA),0)</f>
        <v>0</v>
      </c>
      <c r="BQ10" s="536">
        <f>IFERROR(AVERAGEIF('Rent Roll_Tradeouts'!$B:$B,'Rent Roll (MF &amp; Retail)'!$A10,'Rent Roll_Tradeouts'!CB:CB),0)</f>
        <v>0</v>
      </c>
      <c r="BR10" s="536">
        <f>IFERROR(AVERAGEIF('Rent Roll_Tradeouts'!$B:$B,'Rent Roll (MF &amp; Retail)'!$A10,'Rent Roll_Tradeouts'!CC:CC),0)</f>
        <v>0</v>
      </c>
      <c r="BS10" s="536">
        <f>IFERROR(AVERAGEIF('Rent Roll_Tradeouts'!$B:$B,'Rent Roll (MF &amp; Retail)'!$A10,'Rent Roll_Tradeouts'!CD:CD),0)</f>
        <v>0</v>
      </c>
      <c r="BT10" s="536">
        <f>IFERROR(AVERAGEIF('Rent Roll_Tradeouts'!$B:$B,'Rent Roll (MF &amp; Retail)'!$A10,'Rent Roll_Tradeouts'!CE:CE),0)</f>
        <v>0</v>
      </c>
      <c r="BU10" s="536">
        <f>IFERROR(AVERAGEIF('Rent Roll_Tradeouts'!$B:$B,'Rent Roll (MF &amp; Retail)'!$A10,'Rent Roll_Tradeouts'!CF:CF),0)</f>
        <v>0</v>
      </c>
      <c r="BV10" s="536">
        <f>IFERROR(AVERAGEIF('Rent Roll_Tradeouts'!$B:$B,'Rent Roll (MF &amp; Retail)'!$A10,'Rent Roll_Tradeouts'!CG:CG),0)</f>
        <v>0</v>
      </c>
      <c r="BW10" s="536">
        <f>IFERROR(AVERAGEIF('Rent Roll_Tradeouts'!$B:$B,'Rent Roll (MF &amp; Retail)'!$A10,'Rent Roll_Tradeouts'!CH:CH),0)</f>
        <v>0</v>
      </c>
      <c r="BX10" s="536">
        <f>IFERROR(AVERAGEIF('Rent Roll_Tradeouts'!$B:$B,'Rent Roll (MF &amp; Retail)'!$A10,'Rent Roll_Tradeouts'!CI:CI),0)</f>
        <v>0</v>
      </c>
      <c r="BY10" s="536">
        <f>IFERROR(AVERAGEIF('Rent Roll_Tradeouts'!$B:$B,'Rent Roll (MF &amp; Retail)'!$A10,'Rent Roll_Tradeouts'!CJ:CJ),0)</f>
        <v>0</v>
      </c>
      <c r="BZ10" s="536">
        <f>IFERROR(AVERAGEIF('Rent Roll_Tradeouts'!$B:$B,'Rent Roll (MF &amp; Retail)'!$A10,'Rent Roll_Tradeouts'!CK:CK),0)</f>
        <v>0</v>
      </c>
      <c r="CA10" s="536">
        <f>IFERROR(AVERAGEIF('Rent Roll_Tradeouts'!$B:$B,'Rent Roll (MF &amp; Retail)'!$A10,'Rent Roll_Tradeouts'!CL:CL),0)</f>
        <v>0</v>
      </c>
      <c r="CB10" s="536">
        <f>IFERROR(AVERAGEIF('Rent Roll_Tradeouts'!$B:$B,'Rent Roll (MF &amp; Retail)'!$A10,'Rent Roll_Tradeouts'!CM:CM),0)</f>
        <v>0</v>
      </c>
      <c r="CC10" s="536">
        <f>IFERROR(AVERAGEIF('Rent Roll_Tradeouts'!$B:$B,'Rent Roll (MF &amp; Retail)'!$A10,'Rent Roll_Tradeouts'!CN:CN),0)</f>
        <v>0</v>
      </c>
      <c r="CD10" s="536">
        <f>IFERROR(AVERAGEIF('Rent Roll_Tradeouts'!$B:$B,'Rent Roll (MF &amp; Retail)'!$A10,'Rent Roll_Tradeouts'!CO:CO),0)</f>
        <v>0</v>
      </c>
      <c r="CE10" s="536">
        <f>IFERROR(AVERAGEIF('Rent Roll_Tradeouts'!$B:$B,'Rent Roll (MF &amp; Retail)'!$A10,'Rent Roll_Tradeouts'!CP:CP),0)</f>
        <v>0</v>
      </c>
      <c r="CF10" s="536">
        <f>IFERROR(AVERAGEIF('Rent Roll_Tradeouts'!$B:$B,'Rent Roll (MF &amp; Retail)'!$A10,'Rent Roll_Tradeouts'!CQ:CQ),0)</f>
        <v>0</v>
      </c>
      <c r="CG10" s="536">
        <f>IFERROR(AVERAGEIF('Rent Roll_Tradeouts'!$B:$B,'Rent Roll (MF &amp; Retail)'!$A10,'Rent Roll_Tradeouts'!CR:CR),0)</f>
        <v>0</v>
      </c>
      <c r="CH10" s="536">
        <f>IFERROR(AVERAGEIF('Rent Roll_Tradeouts'!$B:$B,'Rent Roll (MF &amp; Retail)'!$A10,'Rent Roll_Tradeouts'!CS:CS),0)</f>
        <v>0</v>
      </c>
      <c r="CI10" s="536">
        <f>IFERROR(AVERAGEIF('Rent Roll_Tradeouts'!$B:$B,'Rent Roll (MF &amp; Retail)'!$A10,'Rent Roll_Tradeouts'!CT:CT),0)</f>
        <v>0</v>
      </c>
      <c r="CJ10" s="536">
        <f>IFERROR(AVERAGEIF('Rent Roll_Tradeouts'!$B:$B,'Rent Roll (MF &amp; Retail)'!$A10,'Rent Roll_Tradeouts'!CU:CU),0)</f>
        <v>0</v>
      </c>
      <c r="CK10" s="536">
        <f>IFERROR(AVERAGEIF('Rent Roll_Tradeouts'!$B:$B,'Rent Roll (MF &amp; Retail)'!$A10,'Rent Roll_Tradeouts'!CV:CV),0)</f>
        <v>0</v>
      </c>
      <c r="CL10" s="536">
        <f>IFERROR(AVERAGEIF('Rent Roll_Tradeouts'!$B:$B,'Rent Roll (MF &amp; Retail)'!$A10,'Rent Roll_Tradeouts'!CW:CW),0)</f>
        <v>0</v>
      </c>
      <c r="CM10" s="536">
        <f>IFERROR(AVERAGEIF('Rent Roll_Tradeouts'!$B:$B,'Rent Roll (MF &amp; Retail)'!$A10,'Rent Roll_Tradeouts'!CX:CX),0)</f>
        <v>0</v>
      </c>
      <c r="CN10" s="536">
        <f>IFERROR(AVERAGEIF('Rent Roll_Tradeouts'!$B:$B,'Rent Roll (MF &amp; Retail)'!$A10,'Rent Roll_Tradeouts'!CY:CY),0)</f>
        <v>0</v>
      </c>
      <c r="CO10" s="536">
        <f>IFERROR(AVERAGEIF('Rent Roll_Tradeouts'!$B:$B,'Rent Roll (MF &amp; Retail)'!$A10,'Rent Roll_Tradeouts'!CZ:CZ),0)</f>
        <v>0</v>
      </c>
      <c r="CP10" s="536">
        <f>IFERROR(AVERAGEIF('Rent Roll_Tradeouts'!$B:$B,'Rent Roll (MF &amp; Retail)'!$A10,'Rent Roll_Tradeouts'!DA:DA),0)</f>
        <v>0</v>
      </c>
      <c r="CQ10" s="536">
        <f>IFERROR(AVERAGEIF('Rent Roll_Tradeouts'!$B:$B,'Rent Roll (MF &amp; Retail)'!$A10,'Rent Roll_Tradeouts'!DB:DB),0)</f>
        <v>0</v>
      </c>
      <c r="CR10" s="536">
        <f>IFERROR(AVERAGEIF('Rent Roll_Tradeouts'!$B:$B,'Rent Roll (MF &amp; Retail)'!$A10,'Rent Roll_Tradeouts'!DC:DC),0)</f>
        <v>0</v>
      </c>
      <c r="CS10" s="536">
        <f>IFERROR(AVERAGEIF('Rent Roll_Tradeouts'!$B:$B,'Rent Roll (MF &amp; Retail)'!$A10,'Rent Roll_Tradeouts'!DD:DD),0)</f>
        <v>0</v>
      </c>
      <c r="CT10" s="536">
        <f>IFERROR(AVERAGEIF('Rent Roll_Tradeouts'!$B:$B,'Rent Roll (MF &amp; Retail)'!$A10,'Rent Roll_Tradeouts'!DE:DE),0)</f>
        <v>0</v>
      </c>
      <c r="CU10" s="536">
        <f>IFERROR(AVERAGEIF('Rent Roll_Tradeouts'!$B:$B,'Rent Roll (MF &amp; Retail)'!$A10,'Rent Roll_Tradeouts'!DF:DF),0)</f>
        <v>0</v>
      </c>
      <c r="CV10" s="536">
        <f>IFERROR(AVERAGEIF('Rent Roll_Tradeouts'!$B:$B,'Rent Roll (MF &amp; Retail)'!$A10,'Rent Roll_Tradeouts'!DG:DG),0)</f>
        <v>0</v>
      </c>
      <c r="CW10" s="536">
        <f>IFERROR(AVERAGEIF('Rent Roll_Tradeouts'!$B:$B,'Rent Roll (MF &amp; Retail)'!$A10,'Rent Roll_Tradeouts'!DH:DH),0)</f>
        <v>0</v>
      </c>
      <c r="CX10" s="536">
        <f>IFERROR(AVERAGEIF('Rent Roll_Tradeouts'!$B:$B,'Rent Roll (MF &amp; Retail)'!$A10,'Rent Roll_Tradeouts'!DI:DI),0)</f>
        <v>0</v>
      </c>
      <c r="CY10" s="536">
        <f>IFERROR(AVERAGEIF('Rent Roll_Tradeouts'!$B:$B,'Rent Roll (MF &amp; Retail)'!$A10,'Rent Roll_Tradeouts'!DJ:DJ),0)</f>
        <v>0</v>
      </c>
      <c r="CZ10" s="536">
        <f>IFERROR(AVERAGEIF('Rent Roll_Tradeouts'!$B:$B,'Rent Roll (MF &amp; Retail)'!$A10,'Rent Roll_Tradeouts'!DK:DK),0)</f>
        <v>0</v>
      </c>
      <c r="DA10" s="536">
        <f>IFERROR(AVERAGEIF('Rent Roll_Tradeouts'!$B:$B,'Rent Roll (MF &amp; Retail)'!$A10,'Rent Roll_Tradeouts'!DL:DL),0)</f>
        <v>0</v>
      </c>
      <c r="DB10" s="536">
        <f>IFERROR(AVERAGEIF('Rent Roll_Tradeouts'!$B:$B,'Rent Roll (MF &amp; Retail)'!$A10,'Rent Roll_Tradeouts'!DM:DM),0)</f>
        <v>0</v>
      </c>
      <c r="DC10" s="536">
        <f>IFERROR(AVERAGEIF('Rent Roll_Tradeouts'!$B:$B,'Rent Roll (MF &amp; Retail)'!$A10,'Rent Roll_Tradeouts'!DN:DN),0)</f>
        <v>0</v>
      </c>
      <c r="DD10" s="536">
        <f>IFERROR(AVERAGEIF('Rent Roll_Tradeouts'!$B:$B,'Rent Roll (MF &amp; Retail)'!$A10,'Rent Roll_Tradeouts'!DO:DO),0)</f>
        <v>0</v>
      </c>
      <c r="DE10" s="536">
        <f>IFERROR(AVERAGEIF('Rent Roll_Tradeouts'!$B:$B,'Rent Roll (MF &amp; Retail)'!$A10,'Rent Roll_Tradeouts'!DP:DP),0)</f>
        <v>0</v>
      </c>
      <c r="DF10" s="536">
        <f>IFERROR(AVERAGEIF('Rent Roll_Tradeouts'!$B:$B,'Rent Roll (MF &amp; Retail)'!$A10,'Rent Roll_Tradeouts'!DQ:DQ),0)</f>
        <v>0</v>
      </c>
      <c r="DG10" s="536">
        <f>IFERROR(AVERAGEIF('Rent Roll_Tradeouts'!$B:$B,'Rent Roll (MF &amp; Retail)'!$A10,'Rent Roll_Tradeouts'!DR:DR),0)</f>
        <v>0</v>
      </c>
      <c r="DH10" s="536">
        <f>IFERROR(AVERAGEIF('Rent Roll_Tradeouts'!$B:$B,'Rent Roll (MF &amp; Retail)'!$A10,'Rent Roll_Tradeouts'!DS:DS),0)</f>
        <v>0</v>
      </c>
      <c r="DI10" s="536">
        <f>IFERROR(AVERAGEIF('Rent Roll_Tradeouts'!$B:$B,'Rent Roll (MF &amp; Retail)'!$A10,'Rent Roll_Tradeouts'!DT:DT),0)</f>
        <v>0</v>
      </c>
      <c r="DJ10" s="536">
        <f>IFERROR(AVERAGEIF('Rent Roll_Tradeouts'!$B:$B,'Rent Roll (MF &amp; Retail)'!$A10,'Rent Roll_Tradeouts'!DU:DU),0)</f>
        <v>0</v>
      </c>
      <c r="DK10" s="536">
        <f>IFERROR(AVERAGEIF('Rent Roll_Tradeouts'!$B:$B,'Rent Roll (MF &amp; Retail)'!$A10,'Rent Roll_Tradeouts'!DV:DV),0)</f>
        <v>0</v>
      </c>
      <c r="DL10" s="536">
        <f>IFERROR(AVERAGEIF('Rent Roll_Tradeouts'!$B:$B,'Rent Roll (MF &amp; Retail)'!$A10,'Rent Roll_Tradeouts'!DW:DW),0)</f>
        <v>0</v>
      </c>
      <c r="DM10" s="536">
        <f>IFERROR(AVERAGEIF('Rent Roll_Tradeouts'!$B:$B,'Rent Roll (MF &amp; Retail)'!$A10,'Rent Roll_Tradeouts'!DX:DX),0)</f>
        <v>0</v>
      </c>
      <c r="DN10" s="536">
        <f>IFERROR(AVERAGEIF('Rent Roll_Tradeouts'!$B:$B,'Rent Roll (MF &amp; Retail)'!$A10,'Rent Roll_Tradeouts'!DY:DY),0)</f>
        <v>0</v>
      </c>
      <c r="DO10" s="536">
        <f>IFERROR(AVERAGEIF('Rent Roll_Tradeouts'!$B:$B,'Rent Roll (MF &amp; Retail)'!$A10,'Rent Roll_Tradeouts'!DZ:DZ),0)</f>
        <v>0</v>
      </c>
      <c r="DP10" s="536">
        <f>IFERROR(AVERAGEIF('Rent Roll_Tradeouts'!$B:$B,'Rent Roll (MF &amp; Retail)'!$A10,'Rent Roll_Tradeouts'!EA:EA),0)</f>
        <v>0</v>
      </c>
      <c r="DQ10" s="536">
        <f>IFERROR(AVERAGEIF('Rent Roll_Tradeouts'!$B:$B,'Rent Roll (MF &amp; Retail)'!$A10,'Rent Roll_Tradeouts'!EB:EB),0)</f>
        <v>0</v>
      </c>
      <c r="DR10" s="536">
        <f>IFERROR(AVERAGEIF('Rent Roll_Tradeouts'!$B:$B,'Rent Roll (MF &amp; Retail)'!$A10,'Rent Roll_Tradeouts'!EC:EC),0)</f>
        <v>0</v>
      </c>
      <c r="DS10" s="536">
        <f>IFERROR(AVERAGEIF('Rent Roll_Tradeouts'!$B:$B,'Rent Roll (MF &amp; Retail)'!$A10,'Rent Roll_Tradeouts'!ED:ED),0)</f>
        <v>0</v>
      </c>
      <c r="DT10" s="536">
        <f>IFERROR(AVERAGEIF('Rent Roll_Tradeouts'!$B:$B,'Rent Roll (MF &amp; Retail)'!$A10,'Rent Roll_Tradeouts'!EE:EE),0)</f>
        <v>0</v>
      </c>
      <c r="DU10" s="536">
        <f>IFERROR(AVERAGEIF('Rent Roll_Tradeouts'!$B:$B,'Rent Roll (MF &amp; Retail)'!$A10,'Rent Roll_Tradeouts'!EF:EF),0)</f>
        <v>0</v>
      </c>
      <c r="DV10" s="536">
        <f>IFERROR(AVERAGEIF('Rent Roll_Tradeouts'!$B:$B,'Rent Roll (MF &amp; Retail)'!$A10,'Rent Roll_Tradeouts'!EG:EG),0)</f>
        <v>0</v>
      </c>
      <c r="DW10" s="536">
        <f>IFERROR(AVERAGEIF('Rent Roll_Tradeouts'!$B:$B,'Rent Roll (MF &amp; Retail)'!$A10,'Rent Roll_Tradeouts'!EH:EH),0)</f>
        <v>0</v>
      </c>
      <c r="DX10" s="536">
        <f>IFERROR(AVERAGEIF('Rent Roll_Tradeouts'!$B:$B,'Rent Roll (MF &amp; Retail)'!$A10,'Rent Roll_Tradeouts'!EI:EI),0)</f>
        <v>0</v>
      </c>
      <c r="DY10" s="536">
        <f>IFERROR(AVERAGEIF('Rent Roll_Tradeouts'!$B:$B,'Rent Roll (MF &amp; Retail)'!$A10,'Rent Roll_Tradeouts'!EJ:EJ),0)</f>
        <v>0</v>
      </c>
      <c r="DZ10" s="536">
        <f>IFERROR(AVERAGEIF('Rent Roll_Tradeouts'!$B:$B,'Rent Roll (MF &amp; Retail)'!$A10,'Rent Roll_Tradeouts'!EK:EK),0)</f>
        <v>0</v>
      </c>
      <c r="EA10" s="536">
        <f>IFERROR(AVERAGEIF('Rent Roll_Tradeouts'!$B:$B,'Rent Roll (MF &amp; Retail)'!$A10,'Rent Roll_Tradeouts'!EL:EL),0)</f>
        <v>0</v>
      </c>
    </row>
    <row r="11" spans="1:131">
      <c r="A11" s="49">
        <f>'Rent Roll_RedIQ 2'!A20</f>
        <v>0</v>
      </c>
      <c r="B11" s="77">
        <f>'Rent Roll_RedIQ 2'!D20</f>
        <v>0</v>
      </c>
      <c r="C11" s="77">
        <f>'Rent Roll_RedIQ 2'!E20</f>
        <v>0</v>
      </c>
      <c r="D11" s="77">
        <f>'Rent Roll_RedIQ 2'!F20</f>
        <v>0</v>
      </c>
      <c r="E11" s="77">
        <f>'Rent Roll_RedIQ 2'!G20</f>
        <v>0</v>
      </c>
      <c r="K11" s="769" t="str">
        <f>'Rent Roll_RedIQ 2'!AG20</f>
        <v>-</v>
      </c>
      <c r="L11" s="536">
        <f>IFERROR(AVERAGEIF('Rent Roll_Tradeouts'!$B:$B,'Rent Roll (MF &amp; Retail)'!$A11,'Rent Roll_Tradeouts'!W:W),0)</f>
        <v>0</v>
      </c>
      <c r="M11" s="536">
        <f>IFERROR(AVERAGEIF('Rent Roll_Tradeouts'!$B:$B,'Rent Roll (MF &amp; Retail)'!$A11,'Rent Roll_Tradeouts'!X:X),0)</f>
        <v>0</v>
      </c>
      <c r="N11" s="536">
        <f>IFERROR(AVERAGEIF('Rent Roll_Tradeouts'!$B:$B,'Rent Roll (MF &amp; Retail)'!$A11,'Rent Roll_Tradeouts'!Y:Y),0)</f>
        <v>0</v>
      </c>
      <c r="O11" s="536">
        <f>IFERROR(AVERAGEIF('Rent Roll_Tradeouts'!$B:$B,'Rent Roll (MF &amp; Retail)'!$A11,'Rent Roll_Tradeouts'!Z:Z),0)</f>
        <v>0</v>
      </c>
      <c r="P11" s="536">
        <f>IFERROR(AVERAGEIF('Rent Roll_Tradeouts'!$B:$B,'Rent Roll (MF &amp; Retail)'!$A11,'Rent Roll_Tradeouts'!AA:AA),0)</f>
        <v>0</v>
      </c>
      <c r="Q11" s="536">
        <f>IFERROR(AVERAGEIF('Rent Roll_Tradeouts'!$B:$B,'Rent Roll (MF &amp; Retail)'!$A11,'Rent Roll_Tradeouts'!AB:AB),0)</f>
        <v>0</v>
      </c>
      <c r="R11" s="536">
        <f>IFERROR(AVERAGEIF('Rent Roll_Tradeouts'!$B:$B,'Rent Roll (MF &amp; Retail)'!$A11,'Rent Roll_Tradeouts'!AC:AC),0)</f>
        <v>0</v>
      </c>
      <c r="S11" s="536">
        <f>IFERROR(AVERAGEIF('Rent Roll_Tradeouts'!$B:$B,'Rent Roll (MF &amp; Retail)'!$A11,'Rent Roll_Tradeouts'!AD:AD),0)</f>
        <v>0</v>
      </c>
      <c r="T11" s="536">
        <f>IFERROR(AVERAGEIF('Rent Roll_Tradeouts'!$B:$B,'Rent Roll (MF &amp; Retail)'!$A11,'Rent Roll_Tradeouts'!AE:AE),0)</f>
        <v>0</v>
      </c>
      <c r="U11" s="536">
        <f>IFERROR(AVERAGEIF('Rent Roll_Tradeouts'!$B:$B,'Rent Roll (MF &amp; Retail)'!$A11,'Rent Roll_Tradeouts'!AF:AF),0)</f>
        <v>0</v>
      </c>
      <c r="V11" s="536">
        <f>IFERROR(AVERAGEIF('Rent Roll_Tradeouts'!$B:$B,'Rent Roll (MF &amp; Retail)'!$A11,'Rent Roll_Tradeouts'!AG:AG),0)</f>
        <v>0</v>
      </c>
      <c r="W11" s="536">
        <f>IFERROR(AVERAGEIF('Rent Roll_Tradeouts'!$B:$B,'Rent Roll (MF &amp; Retail)'!$A11,'Rent Roll_Tradeouts'!AH:AH),0)</f>
        <v>0</v>
      </c>
      <c r="X11" s="536">
        <f>IFERROR(AVERAGEIF('Rent Roll_Tradeouts'!$B:$B,'Rent Roll (MF &amp; Retail)'!$A11,'Rent Roll_Tradeouts'!AI:AI),0)</f>
        <v>0</v>
      </c>
      <c r="Y11" s="536">
        <f>IFERROR(AVERAGEIF('Rent Roll_Tradeouts'!$B:$B,'Rent Roll (MF &amp; Retail)'!$A11,'Rent Roll_Tradeouts'!AJ:AJ),0)</f>
        <v>0</v>
      </c>
      <c r="Z11" s="536">
        <f>IFERROR(AVERAGEIF('Rent Roll_Tradeouts'!$B:$B,'Rent Roll (MF &amp; Retail)'!$A11,'Rent Roll_Tradeouts'!AK:AK),0)</f>
        <v>0</v>
      </c>
      <c r="AA11" s="536">
        <f>IFERROR(AVERAGEIF('Rent Roll_Tradeouts'!$B:$B,'Rent Roll (MF &amp; Retail)'!$A11,'Rent Roll_Tradeouts'!AL:AL),0)</f>
        <v>0</v>
      </c>
      <c r="AB11" s="536">
        <f>IFERROR(AVERAGEIF('Rent Roll_Tradeouts'!$B:$B,'Rent Roll (MF &amp; Retail)'!$A11,'Rent Roll_Tradeouts'!AM:AM),0)</f>
        <v>0</v>
      </c>
      <c r="AC11" s="536">
        <f>IFERROR(AVERAGEIF('Rent Roll_Tradeouts'!$B:$B,'Rent Roll (MF &amp; Retail)'!$A11,'Rent Roll_Tradeouts'!AN:AN),0)</f>
        <v>0</v>
      </c>
      <c r="AD11" s="536">
        <f>IFERROR(AVERAGEIF('Rent Roll_Tradeouts'!$B:$B,'Rent Roll (MF &amp; Retail)'!$A11,'Rent Roll_Tradeouts'!AO:AO),0)</f>
        <v>0</v>
      </c>
      <c r="AE11" s="536">
        <f>IFERROR(AVERAGEIF('Rent Roll_Tradeouts'!$B:$B,'Rent Roll (MF &amp; Retail)'!$A11,'Rent Roll_Tradeouts'!AP:AP),0)</f>
        <v>0</v>
      </c>
      <c r="AF11" s="536">
        <f>IFERROR(AVERAGEIF('Rent Roll_Tradeouts'!$B:$B,'Rent Roll (MF &amp; Retail)'!$A11,'Rent Roll_Tradeouts'!AQ:AQ),0)</f>
        <v>0</v>
      </c>
      <c r="AG11" s="536">
        <f>IFERROR(AVERAGEIF('Rent Roll_Tradeouts'!$B:$B,'Rent Roll (MF &amp; Retail)'!$A11,'Rent Roll_Tradeouts'!AR:AR),0)</f>
        <v>0</v>
      </c>
      <c r="AH11" s="536">
        <f>IFERROR(AVERAGEIF('Rent Roll_Tradeouts'!$B:$B,'Rent Roll (MF &amp; Retail)'!$A11,'Rent Roll_Tradeouts'!AS:AS),0)</f>
        <v>0</v>
      </c>
      <c r="AI11" s="536">
        <f>IFERROR(AVERAGEIF('Rent Roll_Tradeouts'!$B:$B,'Rent Roll (MF &amp; Retail)'!$A11,'Rent Roll_Tradeouts'!AT:AT),0)</f>
        <v>0</v>
      </c>
      <c r="AJ11" s="536">
        <f>IFERROR(AVERAGEIF('Rent Roll_Tradeouts'!$B:$B,'Rent Roll (MF &amp; Retail)'!$A11,'Rent Roll_Tradeouts'!AU:AU),0)</f>
        <v>0</v>
      </c>
      <c r="AK11" s="536">
        <f>IFERROR(AVERAGEIF('Rent Roll_Tradeouts'!$B:$B,'Rent Roll (MF &amp; Retail)'!$A11,'Rent Roll_Tradeouts'!AV:AV),0)</f>
        <v>0</v>
      </c>
      <c r="AL11" s="536">
        <f>IFERROR(AVERAGEIF('Rent Roll_Tradeouts'!$B:$B,'Rent Roll (MF &amp; Retail)'!$A11,'Rent Roll_Tradeouts'!AW:AW),0)</f>
        <v>0</v>
      </c>
      <c r="AM11" s="536">
        <f>IFERROR(AVERAGEIF('Rent Roll_Tradeouts'!$B:$B,'Rent Roll (MF &amp; Retail)'!$A11,'Rent Roll_Tradeouts'!AX:AX),0)</f>
        <v>0</v>
      </c>
      <c r="AN11" s="536">
        <f>IFERROR(AVERAGEIF('Rent Roll_Tradeouts'!$B:$B,'Rent Roll (MF &amp; Retail)'!$A11,'Rent Roll_Tradeouts'!AY:AY),0)</f>
        <v>0</v>
      </c>
      <c r="AO11" s="536">
        <f>IFERROR(AVERAGEIF('Rent Roll_Tradeouts'!$B:$B,'Rent Roll (MF &amp; Retail)'!$A11,'Rent Roll_Tradeouts'!AZ:AZ),0)</f>
        <v>0</v>
      </c>
      <c r="AP11" s="536">
        <f>IFERROR(AVERAGEIF('Rent Roll_Tradeouts'!$B:$B,'Rent Roll (MF &amp; Retail)'!$A11,'Rent Roll_Tradeouts'!BA:BA),0)</f>
        <v>0</v>
      </c>
      <c r="AQ11" s="536">
        <f>IFERROR(AVERAGEIF('Rent Roll_Tradeouts'!$B:$B,'Rent Roll (MF &amp; Retail)'!$A11,'Rent Roll_Tradeouts'!BB:BB),0)</f>
        <v>0</v>
      </c>
      <c r="AR11" s="536">
        <f>IFERROR(AVERAGEIF('Rent Roll_Tradeouts'!$B:$B,'Rent Roll (MF &amp; Retail)'!$A11,'Rent Roll_Tradeouts'!BC:BC),0)</f>
        <v>0</v>
      </c>
      <c r="AS11" s="536">
        <f>IFERROR(AVERAGEIF('Rent Roll_Tradeouts'!$B:$B,'Rent Roll (MF &amp; Retail)'!$A11,'Rent Roll_Tradeouts'!BD:BD),0)</f>
        <v>0</v>
      </c>
      <c r="AT11" s="536">
        <f>IFERROR(AVERAGEIF('Rent Roll_Tradeouts'!$B:$B,'Rent Roll (MF &amp; Retail)'!$A11,'Rent Roll_Tradeouts'!BE:BE),0)</f>
        <v>0</v>
      </c>
      <c r="AU11" s="536">
        <f>IFERROR(AVERAGEIF('Rent Roll_Tradeouts'!$B:$B,'Rent Roll (MF &amp; Retail)'!$A11,'Rent Roll_Tradeouts'!BF:BF),0)</f>
        <v>0</v>
      </c>
      <c r="AV11" s="536">
        <f>IFERROR(AVERAGEIF('Rent Roll_Tradeouts'!$B:$B,'Rent Roll (MF &amp; Retail)'!$A11,'Rent Roll_Tradeouts'!BG:BG),0)</f>
        <v>0</v>
      </c>
      <c r="AW11" s="536">
        <f>IFERROR(AVERAGEIF('Rent Roll_Tradeouts'!$B:$B,'Rent Roll (MF &amp; Retail)'!$A11,'Rent Roll_Tradeouts'!BH:BH),0)</f>
        <v>0</v>
      </c>
      <c r="AX11" s="536">
        <f>IFERROR(AVERAGEIF('Rent Roll_Tradeouts'!$B:$B,'Rent Roll (MF &amp; Retail)'!$A11,'Rent Roll_Tradeouts'!BI:BI),0)</f>
        <v>0</v>
      </c>
      <c r="AY11" s="536">
        <f>IFERROR(AVERAGEIF('Rent Roll_Tradeouts'!$B:$B,'Rent Roll (MF &amp; Retail)'!$A11,'Rent Roll_Tradeouts'!BJ:BJ),0)</f>
        <v>0</v>
      </c>
      <c r="AZ11" s="536">
        <f>IFERROR(AVERAGEIF('Rent Roll_Tradeouts'!$B:$B,'Rent Roll (MF &amp; Retail)'!$A11,'Rent Roll_Tradeouts'!BK:BK),0)</f>
        <v>0</v>
      </c>
      <c r="BA11" s="536">
        <f>IFERROR(AVERAGEIF('Rent Roll_Tradeouts'!$B:$B,'Rent Roll (MF &amp; Retail)'!$A11,'Rent Roll_Tradeouts'!BL:BL),0)</f>
        <v>0</v>
      </c>
      <c r="BB11" s="536">
        <f>IFERROR(AVERAGEIF('Rent Roll_Tradeouts'!$B:$B,'Rent Roll (MF &amp; Retail)'!$A11,'Rent Roll_Tradeouts'!BM:BM),0)</f>
        <v>0</v>
      </c>
      <c r="BC11" s="536">
        <f>IFERROR(AVERAGEIF('Rent Roll_Tradeouts'!$B:$B,'Rent Roll (MF &amp; Retail)'!$A11,'Rent Roll_Tradeouts'!BN:BN),0)</f>
        <v>0</v>
      </c>
      <c r="BD11" s="536">
        <f>IFERROR(AVERAGEIF('Rent Roll_Tradeouts'!$B:$B,'Rent Roll (MF &amp; Retail)'!$A11,'Rent Roll_Tradeouts'!BO:BO),0)</f>
        <v>0</v>
      </c>
      <c r="BE11" s="536">
        <f>IFERROR(AVERAGEIF('Rent Roll_Tradeouts'!$B:$B,'Rent Roll (MF &amp; Retail)'!$A11,'Rent Roll_Tradeouts'!BP:BP),0)</f>
        <v>0</v>
      </c>
      <c r="BF11" s="536">
        <f>IFERROR(AVERAGEIF('Rent Roll_Tradeouts'!$B:$B,'Rent Roll (MF &amp; Retail)'!$A11,'Rent Roll_Tradeouts'!BQ:BQ),0)</f>
        <v>0</v>
      </c>
      <c r="BG11" s="536">
        <f>IFERROR(AVERAGEIF('Rent Roll_Tradeouts'!$B:$B,'Rent Roll (MF &amp; Retail)'!$A11,'Rent Roll_Tradeouts'!BR:BR),0)</f>
        <v>0</v>
      </c>
      <c r="BH11" s="536">
        <f>IFERROR(AVERAGEIF('Rent Roll_Tradeouts'!$B:$B,'Rent Roll (MF &amp; Retail)'!$A11,'Rent Roll_Tradeouts'!BS:BS),0)</f>
        <v>0</v>
      </c>
      <c r="BI11" s="536">
        <f>IFERROR(AVERAGEIF('Rent Roll_Tradeouts'!$B:$B,'Rent Roll (MF &amp; Retail)'!$A11,'Rent Roll_Tradeouts'!BT:BT),0)</f>
        <v>0</v>
      </c>
      <c r="BJ11" s="536">
        <f>IFERROR(AVERAGEIF('Rent Roll_Tradeouts'!$B:$B,'Rent Roll (MF &amp; Retail)'!$A11,'Rent Roll_Tradeouts'!BU:BU),0)</f>
        <v>0</v>
      </c>
      <c r="BK11" s="536">
        <f>IFERROR(AVERAGEIF('Rent Roll_Tradeouts'!$B:$B,'Rent Roll (MF &amp; Retail)'!$A11,'Rent Roll_Tradeouts'!BV:BV),0)</f>
        <v>0</v>
      </c>
      <c r="BL11" s="536">
        <f>IFERROR(AVERAGEIF('Rent Roll_Tradeouts'!$B:$B,'Rent Roll (MF &amp; Retail)'!$A11,'Rent Roll_Tradeouts'!BW:BW),0)</f>
        <v>0</v>
      </c>
      <c r="BM11" s="536">
        <f>IFERROR(AVERAGEIF('Rent Roll_Tradeouts'!$B:$B,'Rent Roll (MF &amp; Retail)'!$A11,'Rent Roll_Tradeouts'!BX:BX),0)</f>
        <v>0</v>
      </c>
      <c r="BN11" s="536">
        <f>IFERROR(AVERAGEIF('Rent Roll_Tradeouts'!$B:$B,'Rent Roll (MF &amp; Retail)'!$A11,'Rent Roll_Tradeouts'!BY:BY),0)</f>
        <v>0</v>
      </c>
      <c r="BO11" s="536">
        <f>IFERROR(AVERAGEIF('Rent Roll_Tradeouts'!$B:$B,'Rent Roll (MF &amp; Retail)'!$A11,'Rent Roll_Tradeouts'!BZ:BZ),0)</f>
        <v>0</v>
      </c>
      <c r="BP11" s="536">
        <f>IFERROR(AVERAGEIF('Rent Roll_Tradeouts'!$B:$B,'Rent Roll (MF &amp; Retail)'!$A11,'Rent Roll_Tradeouts'!CA:CA),0)</f>
        <v>0</v>
      </c>
      <c r="BQ11" s="536">
        <f>IFERROR(AVERAGEIF('Rent Roll_Tradeouts'!$B:$B,'Rent Roll (MF &amp; Retail)'!$A11,'Rent Roll_Tradeouts'!CB:CB),0)</f>
        <v>0</v>
      </c>
      <c r="BR11" s="536">
        <f>IFERROR(AVERAGEIF('Rent Roll_Tradeouts'!$B:$B,'Rent Roll (MF &amp; Retail)'!$A11,'Rent Roll_Tradeouts'!CC:CC),0)</f>
        <v>0</v>
      </c>
      <c r="BS11" s="536">
        <f>IFERROR(AVERAGEIF('Rent Roll_Tradeouts'!$B:$B,'Rent Roll (MF &amp; Retail)'!$A11,'Rent Roll_Tradeouts'!CD:CD),0)</f>
        <v>0</v>
      </c>
      <c r="BT11" s="536">
        <f>IFERROR(AVERAGEIF('Rent Roll_Tradeouts'!$B:$B,'Rent Roll (MF &amp; Retail)'!$A11,'Rent Roll_Tradeouts'!CE:CE),0)</f>
        <v>0</v>
      </c>
      <c r="BU11" s="536">
        <f>IFERROR(AVERAGEIF('Rent Roll_Tradeouts'!$B:$B,'Rent Roll (MF &amp; Retail)'!$A11,'Rent Roll_Tradeouts'!CF:CF),0)</f>
        <v>0</v>
      </c>
      <c r="BV11" s="536">
        <f>IFERROR(AVERAGEIF('Rent Roll_Tradeouts'!$B:$B,'Rent Roll (MF &amp; Retail)'!$A11,'Rent Roll_Tradeouts'!CG:CG),0)</f>
        <v>0</v>
      </c>
      <c r="BW11" s="536">
        <f>IFERROR(AVERAGEIF('Rent Roll_Tradeouts'!$B:$B,'Rent Roll (MF &amp; Retail)'!$A11,'Rent Roll_Tradeouts'!CH:CH),0)</f>
        <v>0</v>
      </c>
      <c r="BX11" s="536">
        <f>IFERROR(AVERAGEIF('Rent Roll_Tradeouts'!$B:$B,'Rent Roll (MF &amp; Retail)'!$A11,'Rent Roll_Tradeouts'!CI:CI),0)</f>
        <v>0</v>
      </c>
      <c r="BY11" s="536">
        <f>IFERROR(AVERAGEIF('Rent Roll_Tradeouts'!$B:$B,'Rent Roll (MF &amp; Retail)'!$A11,'Rent Roll_Tradeouts'!CJ:CJ),0)</f>
        <v>0</v>
      </c>
      <c r="BZ11" s="536">
        <f>IFERROR(AVERAGEIF('Rent Roll_Tradeouts'!$B:$B,'Rent Roll (MF &amp; Retail)'!$A11,'Rent Roll_Tradeouts'!CK:CK),0)</f>
        <v>0</v>
      </c>
      <c r="CA11" s="536">
        <f>IFERROR(AVERAGEIF('Rent Roll_Tradeouts'!$B:$B,'Rent Roll (MF &amp; Retail)'!$A11,'Rent Roll_Tradeouts'!CL:CL),0)</f>
        <v>0</v>
      </c>
      <c r="CB11" s="536">
        <f>IFERROR(AVERAGEIF('Rent Roll_Tradeouts'!$B:$B,'Rent Roll (MF &amp; Retail)'!$A11,'Rent Roll_Tradeouts'!CM:CM),0)</f>
        <v>0</v>
      </c>
      <c r="CC11" s="536">
        <f>IFERROR(AVERAGEIF('Rent Roll_Tradeouts'!$B:$B,'Rent Roll (MF &amp; Retail)'!$A11,'Rent Roll_Tradeouts'!CN:CN),0)</f>
        <v>0</v>
      </c>
      <c r="CD11" s="536">
        <f>IFERROR(AVERAGEIF('Rent Roll_Tradeouts'!$B:$B,'Rent Roll (MF &amp; Retail)'!$A11,'Rent Roll_Tradeouts'!CO:CO),0)</f>
        <v>0</v>
      </c>
      <c r="CE11" s="536">
        <f>IFERROR(AVERAGEIF('Rent Roll_Tradeouts'!$B:$B,'Rent Roll (MF &amp; Retail)'!$A11,'Rent Roll_Tradeouts'!CP:CP),0)</f>
        <v>0</v>
      </c>
      <c r="CF11" s="536">
        <f>IFERROR(AVERAGEIF('Rent Roll_Tradeouts'!$B:$B,'Rent Roll (MF &amp; Retail)'!$A11,'Rent Roll_Tradeouts'!CQ:CQ),0)</f>
        <v>0</v>
      </c>
      <c r="CG11" s="536">
        <f>IFERROR(AVERAGEIF('Rent Roll_Tradeouts'!$B:$B,'Rent Roll (MF &amp; Retail)'!$A11,'Rent Roll_Tradeouts'!CR:CR),0)</f>
        <v>0</v>
      </c>
      <c r="CH11" s="536">
        <f>IFERROR(AVERAGEIF('Rent Roll_Tradeouts'!$B:$B,'Rent Roll (MF &amp; Retail)'!$A11,'Rent Roll_Tradeouts'!CS:CS),0)</f>
        <v>0</v>
      </c>
      <c r="CI11" s="536">
        <f>IFERROR(AVERAGEIF('Rent Roll_Tradeouts'!$B:$B,'Rent Roll (MF &amp; Retail)'!$A11,'Rent Roll_Tradeouts'!CT:CT),0)</f>
        <v>0</v>
      </c>
      <c r="CJ11" s="536">
        <f>IFERROR(AVERAGEIF('Rent Roll_Tradeouts'!$B:$B,'Rent Roll (MF &amp; Retail)'!$A11,'Rent Roll_Tradeouts'!CU:CU),0)</f>
        <v>0</v>
      </c>
      <c r="CK11" s="536">
        <f>IFERROR(AVERAGEIF('Rent Roll_Tradeouts'!$B:$B,'Rent Roll (MF &amp; Retail)'!$A11,'Rent Roll_Tradeouts'!CV:CV),0)</f>
        <v>0</v>
      </c>
      <c r="CL11" s="536">
        <f>IFERROR(AVERAGEIF('Rent Roll_Tradeouts'!$B:$B,'Rent Roll (MF &amp; Retail)'!$A11,'Rent Roll_Tradeouts'!CW:CW),0)</f>
        <v>0</v>
      </c>
      <c r="CM11" s="536">
        <f>IFERROR(AVERAGEIF('Rent Roll_Tradeouts'!$B:$B,'Rent Roll (MF &amp; Retail)'!$A11,'Rent Roll_Tradeouts'!CX:CX),0)</f>
        <v>0</v>
      </c>
      <c r="CN11" s="536">
        <f>IFERROR(AVERAGEIF('Rent Roll_Tradeouts'!$B:$B,'Rent Roll (MF &amp; Retail)'!$A11,'Rent Roll_Tradeouts'!CY:CY),0)</f>
        <v>0</v>
      </c>
      <c r="CO11" s="536">
        <f>IFERROR(AVERAGEIF('Rent Roll_Tradeouts'!$B:$B,'Rent Roll (MF &amp; Retail)'!$A11,'Rent Roll_Tradeouts'!CZ:CZ),0)</f>
        <v>0</v>
      </c>
      <c r="CP11" s="536">
        <f>IFERROR(AVERAGEIF('Rent Roll_Tradeouts'!$B:$B,'Rent Roll (MF &amp; Retail)'!$A11,'Rent Roll_Tradeouts'!DA:DA),0)</f>
        <v>0</v>
      </c>
      <c r="CQ11" s="536">
        <f>IFERROR(AVERAGEIF('Rent Roll_Tradeouts'!$B:$B,'Rent Roll (MF &amp; Retail)'!$A11,'Rent Roll_Tradeouts'!DB:DB),0)</f>
        <v>0</v>
      </c>
      <c r="CR11" s="536">
        <f>IFERROR(AVERAGEIF('Rent Roll_Tradeouts'!$B:$B,'Rent Roll (MF &amp; Retail)'!$A11,'Rent Roll_Tradeouts'!DC:DC),0)</f>
        <v>0</v>
      </c>
      <c r="CS11" s="536">
        <f>IFERROR(AVERAGEIF('Rent Roll_Tradeouts'!$B:$B,'Rent Roll (MF &amp; Retail)'!$A11,'Rent Roll_Tradeouts'!DD:DD),0)</f>
        <v>0</v>
      </c>
      <c r="CT11" s="536">
        <f>IFERROR(AVERAGEIF('Rent Roll_Tradeouts'!$B:$B,'Rent Roll (MF &amp; Retail)'!$A11,'Rent Roll_Tradeouts'!DE:DE),0)</f>
        <v>0</v>
      </c>
      <c r="CU11" s="536">
        <f>IFERROR(AVERAGEIF('Rent Roll_Tradeouts'!$B:$B,'Rent Roll (MF &amp; Retail)'!$A11,'Rent Roll_Tradeouts'!DF:DF),0)</f>
        <v>0</v>
      </c>
      <c r="CV11" s="536">
        <f>IFERROR(AVERAGEIF('Rent Roll_Tradeouts'!$B:$B,'Rent Roll (MF &amp; Retail)'!$A11,'Rent Roll_Tradeouts'!DG:DG),0)</f>
        <v>0</v>
      </c>
      <c r="CW11" s="536">
        <f>IFERROR(AVERAGEIF('Rent Roll_Tradeouts'!$B:$B,'Rent Roll (MF &amp; Retail)'!$A11,'Rent Roll_Tradeouts'!DH:DH),0)</f>
        <v>0</v>
      </c>
      <c r="CX11" s="536">
        <f>IFERROR(AVERAGEIF('Rent Roll_Tradeouts'!$B:$B,'Rent Roll (MF &amp; Retail)'!$A11,'Rent Roll_Tradeouts'!DI:DI),0)</f>
        <v>0</v>
      </c>
      <c r="CY11" s="536">
        <f>IFERROR(AVERAGEIF('Rent Roll_Tradeouts'!$B:$B,'Rent Roll (MF &amp; Retail)'!$A11,'Rent Roll_Tradeouts'!DJ:DJ),0)</f>
        <v>0</v>
      </c>
      <c r="CZ11" s="536">
        <f>IFERROR(AVERAGEIF('Rent Roll_Tradeouts'!$B:$B,'Rent Roll (MF &amp; Retail)'!$A11,'Rent Roll_Tradeouts'!DK:DK),0)</f>
        <v>0</v>
      </c>
      <c r="DA11" s="536">
        <f>IFERROR(AVERAGEIF('Rent Roll_Tradeouts'!$B:$B,'Rent Roll (MF &amp; Retail)'!$A11,'Rent Roll_Tradeouts'!DL:DL),0)</f>
        <v>0</v>
      </c>
      <c r="DB11" s="536">
        <f>IFERROR(AVERAGEIF('Rent Roll_Tradeouts'!$B:$B,'Rent Roll (MF &amp; Retail)'!$A11,'Rent Roll_Tradeouts'!DM:DM),0)</f>
        <v>0</v>
      </c>
      <c r="DC11" s="536">
        <f>IFERROR(AVERAGEIF('Rent Roll_Tradeouts'!$B:$B,'Rent Roll (MF &amp; Retail)'!$A11,'Rent Roll_Tradeouts'!DN:DN),0)</f>
        <v>0</v>
      </c>
      <c r="DD11" s="536">
        <f>IFERROR(AVERAGEIF('Rent Roll_Tradeouts'!$B:$B,'Rent Roll (MF &amp; Retail)'!$A11,'Rent Roll_Tradeouts'!DO:DO),0)</f>
        <v>0</v>
      </c>
      <c r="DE11" s="536">
        <f>IFERROR(AVERAGEIF('Rent Roll_Tradeouts'!$B:$B,'Rent Roll (MF &amp; Retail)'!$A11,'Rent Roll_Tradeouts'!DP:DP),0)</f>
        <v>0</v>
      </c>
      <c r="DF11" s="536">
        <f>IFERROR(AVERAGEIF('Rent Roll_Tradeouts'!$B:$B,'Rent Roll (MF &amp; Retail)'!$A11,'Rent Roll_Tradeouts'!DQ:DQ),0)</f>
        <v>0</v>
      </c>
      <c r="DG11" s="536">
        <f>IFERROR(AVERAGEIF('Rent Roll_Tradeouts'!$B:$B,'Rent Roll (MF &amp; Retail)'!$A11,'Rent Roll_Tradeouts'!DR:DR),0)</f>
        <v>0</v>
      </c>
      <c r="DH11" s="536">
        <f>IFERROR(AVERAGEIF('Rent Roll_Tradeouts'!$B:$B,'Rent Roll (MF &amp; Retail)'!$A11,'Rent Roll_Tradeouts'!DS:DS),0)</f>
        <v>0</v>
      </c>
      <c r="DI11" s="536">
        <f>IFERROR(AVERAGEIF('Rent Roll_Tradeouts'!$B:$B,'Rent Roll (MF &amp; Retail)'!$A11,'Rent Roll_Tradeouts'!DT:DT),0)</f>
        <v>0</v>
      </c>
      <c r="DJ11" s="536">
        <f>IFERROR(AVERAGEIF('Rent Roll_Tradeouts'!$B:$B,'Rent Roll (MF &amp; Retail)'!$A11,'Rent Roll_Tradeouts'!DU:DU),0)</f>
        <v>0</v>
      </c>
      <c r="DK11" s="536">
        <f>IFERROR(AVERAGEIF('Rent Roll_Tradeouts'!$B:$B,'Rent Roll (MF &amp; Retail)'!$A11,'Rent Roll_Tradeouts'!DV:DV),0)</f>
        <v>0</v>
      </c>
      <c r="DL11" s="536">
        <f>IFERROR(AVERAGEIF('Rent Roll_Tradeouts'!$B:$B,'Rent Roll (MF &amp; Retail)'!$A11,'Rent Roll_Tradeouts'!DW:DW),0)</f>
        <v>0</v>
      </c>
      <c r="DM11" s="536">
        <f>IFERROR(AVERAGEIF('Rent Roll_Tradeouts'!$B:$B,'Rent Roll (MF &amp; Retail)'!$A11,'Rent Roll_Tradeouts'!DX:DX),0)</f>
        <v>0</v>
      </c>
      <c r="DN11" s="536">
        <f>IFERROR(AVERAGEIF('Rent Roll_Tradeouts'!$B:$B,'Rent Roll (MF &amp; Retail)'!$A11,'Rent Roll_Tradeouts'!DY:DY),0)</f>
        <v>0</v>
      </c>
      <c r="DO11" s="536">
        <f>IFERROR(AVERAGEIF('Rent Roll_Tradeouts'!$B:$B,'Rent Roll (MF &amp; Retail)'!$A11,'Rent Roll_Tradeouts'!DZ:DZ),0)</f>
        <v>0</v>
      </c>
      <c r="DP11" s="536">
        <f>IFERROR(AVERAGEIF('Rent Roll_Tradeouts'!$B:$B,'Rent Roll (MF &amp; Retail)'!$A11,'Rent Roll_Tradeouts'!EA:EA),0)</f>
        <v>0</v>
      </c>
      <c r="DQ11" s="536">
        <f>IFERROR(AVERAGEIF('Rent Roll_Tradeouts'!$B:$B,'Rent Roll (MF &amp; Retail)'!$A11,'Rent Roll_Tradeouts'!EB:EB),0)</f>
        <v>0</v>
      </c>
      <c r="DR11" s="536">
        <f>IFERROR(AVERAGEIF('Rent Roll_Tradeouts'!$B:$B,'Rent Roll (MF &amp; Retail)'!$A11,'Rent Roll_Tradeouts'!EC:EC),0)</f>
        <v>0</v>
      </c>
      <c r="DS11" s="536">
        <f>IFERROR(AVERAGEIF('Rent Roll_Tradeouts'!$B:$B,'Rent Roll (MF &amp; Retail)'!$A11,'Rent Roll_Tradeouts'!ED:ED),0)</f>
        <v>0</v>
      </c>
      <c r="DT11" s="536">
        <f>IFERROR(AVERAGEIF('Rent Roll_Tradeouts'!$B:$B,'Rent Roll (MF &amp; Retail)'!$A11,'Rent Roll_Tradeouts'!EE:EE),0)</f>
        <v>0</v>
      </c>
      <c r="DU11" s="536">
        <f>IFERROR(AVERAGEIF('Rent Roll_Tradeouts'!$B:$B,'Rent Roll (MF &amp; Retail)'!$A11,'Rent Roll_Tradeouts'!EF:EF),0)</f>
        <v>0</v>
      </c>
      <c r="DV11" s="536">
        <f>IFERROR(AVERAGEIF('Rent Roll_Tradeouts'!$B:$B,'Rent Roll (MF &amp; Retail)'!$A11,'Rent Roll_Tradeouts'!EG:EG),0)</f>
        <v>0</v>
      </c>
      <c r="DW11" s="536">
        <f>IFERROR(AVERAGEIF('Rent Roll_Tradeouts'!$B:$B,'Rent Roll (MF &amp; Retail)'!$A11,'Rent Roll_Tradeouts'!EH:EH),0)</f>
        <v>0</v>
      </c>
      <c r="DX11" s="536">
        <f>IFERROR(AVERAGEIF('Rent Roll_Tradeouts'!$B:$B,'Rent Roll (MF &amp; Retail)'!$A11,'Rent Roll_Tradeouts'!EI:EI),0)</f>
        <v>0</v>
      </c>
      <c r="DY11" s="536">
        <f>IFERROR(AVERAGEIF('Rent Roll_Tradeouts'!$B:$B,'Rent Roll (MF &amp; Retail)'!$A11,'Rent Roll_Tradeouts'!EJ:EJ),0)</f>
        <v>0</v>
      </c>
      <c r="DZ11" s="536">
        <f>IFERROR(AVERAGEIF('Rent Roll_Tradeouts'!$B:$B,'Rent Roll (MF &amp; Retail)'!$A11,'Rent Roll_Tradeouts'!EK:EK),0)</f>
        <v>0</v>
      </c>
      <c r="EA11" s="536">
        <f>IFERROR(AVERAGEIF('Rent Roll_Tradeouts'!$B:$B,'Rent Roll (MF &amp; Retail)'!$A11,'Rent Roll_Tradeouts'!EL:EL),0)</f>
        <v>0</v>
      </c>
    </row>
    <row r="12" spans="1:131">
      <c r="A12" s="49">
        <f>'Rent Roll_RedIQ 2'!A21</f>
        <v>0</v>
      </c>
      <c r="B12" s="77">
        <f>'Rent Roll_RedIQ 2'!D21</f>
        <v>0</v>
      </c>
      <c r="C12" s="77">
        <f>'Rent Roll_RedIQ 2'!E21</f>
        <v>0</v>
      </c>
      <c r="D12" s="77">
        <f>'Rent Roll_RedIQ 2'!F21</f>
        <v>0</v>
      </c>
      <c r="E12" s="77">
        <f>'Rent Roll_RedIQ 2'!G21</f>
        <v>0</v>
      </c>
      <c r="K12" s="769" t="str">
        <f>'Rent Roll_RedIQ 2'!AG21</f>
        <v>-</v>
      </c>
      <c r="L12" s="536">
        <f>IFERROR(AVERAGEIF('Rent Roll_Tradeouts'!$B:$B,'Rent Roll (MF &amp; Retail)'!$A12,'Rent Roll_Tradeouts'!W:W),0)</f>
        <v>0</v>
      </c>
      <c r="M12" s="536">
        <f>IFERROR(AVERAGEIF('Rent Roll_Tradeouts'!$B:$B,'Rent Roll (MF &amp; Retail)'!$A12,'Rent Roll_Tradeouts'!X:X),0)</f>
        <v>0</v>
      </c>
      <c r="N12" s="536">
        <f>IFERROR(AVERAGEIF('Rent Roll_Tradeouts'!$B:$B,'Rent Roll (MF &amp; Retail)'!$A12,'Rent Roll_Tradeouts'!Y:Y),0)</f>
        <v>0</v>
      </c>
      <c r="O12" s="536">
        <f>IFERROR(AVERAGEIF('Rent Roll_Tradeouts'!$B:$B,'Rent Roll (MF &amp; Retail)'!$A12,'Rent Roll_Tradeouts'!Z:Z),0)</f>
        <v>0</v>
      </c>
      <c r="P12" s="536">
        <f>IFERROR(AVERAGEIF('Rent Roll_Tradeouts'!$B:$B,'Rent Roll (MF &amp; Retail)'!$A12,'Rent Roll_Tradeouts'!AA:AA),0)</f>
        <v>0</v>
      </c>
      <c r="Q12" s="536">
        <f>IFERROR(AVERAGEIF('Rent Roll_Tradeouts'!$B:$B,'Rent Roll (MF &amp; Retail)'!$A12,'Rent Roll_Tradeouts'!AB:AB),0)</f>
        <v>0</v>
      </c>
      <c r="R12" s="536">
        <f>IFERROR(AVERAGEIF('Rent Roll_Tradeouts'!$B:$B,'Rent Roll (MF &amp; Retail)'!$A12,'Rent Roll_Tradeouts'!AC:AC),0)</f>
        <v>0</v>
      </c>
      <c r="S12" s="536">
        <f>IFERROR(AVERAGEIF('Rent Roll_Tradeouts'!$B:$B,'Rent Roll (MF &amp; Retail)'!$A12,'Rent Roll_Tradeouts'!AD:AD),0)</f>
        <v>0</v>
      </c>
      <c r="T12" s="536">
        <f>IFERROR(AVERAGEIF('Rent Roll_Tradeouts'!$B:$B,'Rent Roll (MF &amp; Retail)'!$A12,'Rent Roll_Tradeouts'!AE:AE),0)</f>
        <v>0</v>
      </c>
      <c r="U12" s="536">
        <f>IFERROR(AVERAGEIF('Rent Roll_Tradeouts'!$B:$B,'Rent Roll (MF &amp; Retail)'!$A12,'Rent Roll_Tradeouts'!AF:AF),0)</f>
        <v>0</v>
      </c>
      <c r="V12" s="536">
        <f>IFERROR(AVERAGEIF('Rent Roll_Tradeouts'!$B:$B,'Rent Roll (MF &amp; Retail)'!$A12,'Rent Roll_Tradeouts'!AG:AG),0)</f>
        <v>0</v>
      </c>
      <c r="W12" s="536">
        <f>IFERROR(AVERAGEIF('Rent Roll_Tradeouts'!$B:$B,'Rent Roll (MF &amp; Retail)'!$A12,'Rent Roll_Tradeouts'!AH:AH),0)</f>
        <v>0</v>
      </c>
      <c r="X12" s="536">
        <f>IFERROR(AVERAGEIF('Rent Roll_Tradeouts'!$B:$B,'Rent Roll (MF &amp; Retail)'!$A12,'Rent Roll_Tradeouts'!AI:AI),0)</f>
        <v>0</v>
      </c>
      <c r="Y12" s="536">
        <f>IFERROR(AVERAGEIF('Rent Roll_Tradeouts'!$B:$B,'Rent Roll (MF &amp; Retail)'!$A12,'Rent Roll_Tradeouts'!AJ:AJ),0)</f>
        <v>0</v>
      </c>
      <c r="Z12" s="536">
        <f>IFERROR(AVERAGEIF('Rent Roll_Tradeouts'!$B:$B,'Rent Roll (MF &amp; Retail)'!$A12,'Rent Roll_Tradeouts'!AK:AK),0)</f>
        <v>0</v>
      </c>
      <c r="AA12" s="536">
        <f>IFERROR(AVERAGEIF('Rent Roll_Tradeouts'!$B:$B,'Rent Roll (MF &amp; Retail)'!$A12,'Rent Roll_Tradeouts'!AL:AL),0)</f>
        <v>0</v>
      </c>
      <c r="AB12" s="536">
        <f>IFERROR(AVERAGEIF('Rent Roll_Tradeouts'!$B:$B,'Rent Roll (MF &amp; Retail)'!$A12,'Rent Roll_Tradeouts'!AM:AM),0)</f>
        <v>0</v>
      </c>
      <c r="AC12" s="536">
        <f>IFERROR(AVERAGEIF('Rent Roll_Tradeouts'!$B:$B,'Rent Roll (MF &amp; Retail)'!$A12,'Rent Roll_Tradeouts'!AN:AN),0)</f>
        <v>0</v>
      </c>
      <c r="AD12" s="536">
        <f>IFERROR(AVERAGEIF('Rent Roll_Tradeouts'!$B:$B,'Rent Roll (MF &amp; Retail)'!$A12,'Rent Roll_Tradeouts'!AO:AO),0)</f>
        <v>0</v>
      </c>
      <c r="AE12" s="536">
        <f>IFERROR(AVERAGEIF('Rent Roll_Tradeouts'!$B:$B,'Rent Roll (MF &amp; Retail)'!$A12,'Rent Roll_Tradeouts'!AP:AP),0)</f>
        <v>0</v>
      </c>
      <c r="AF12" s="536">
        <f>IFERROR(AVERAGEIF('Rent Roll_Tradeouts'!$B:$B,'Rent Roll (MF &amp; Retail)'!$A12,'Rent Roll_Tradeouts'!AQ:AQ),0)</f>
        <v>0</v>
      </c>
      <c r="AG12" s="536">
        <f>IFERROR(AVERAGEIF('Rent Roll_Tradeouts'!$B:$B,'Rent Roll (MF &amp; Retail)'!$A12,'Rent Roll_Tradeouts'!AR:AR),0)</f>
        <v>0</v>
      </c>
      <c r="AH12" s="536">
        <f>IFERROR(AVERAGEIF('Rent Roll_Tradeouts'!$B:$B,'Rent Roll (MF &amp; Retail)'!$A12,'Rent Roll_Tradeouts'!AS:AS),0)</f>
        <v>0</v>
      </c>
      <c r="AI12" s="536">
        <f>IFERROR(AVERAGEIF('Rent Roll_Tradeouts'!$B:$B,'Rent Roll (MF &amp; Retail)'!$A12,'Rent Roll_Tradeouts'!AT:AT),0)</f>
        <v>0</v>
      </c>
      <c r="AJ12" s="536">
        <f>IFERROR(AVERAGEIF('Rent Roll_Tradeouts'!$B:$B,'Rent Roll (MF &amp; Retail)'!$A12,'Rent Roll_Tradeouts'!AU:AU),0)</f>
        <v>0</v>
      </c>
      <c r="AK12" s="536">
        <f>IFERROR(AVERAGEIF('Rent Roll_Tradeouts'!$B:$B,'Rent Roll (MF &amp; Retail)'!$A12,'Rent Roll_Tradeouts'!AV:AV),0)</f>
        <v>0</v>
      </c>
      <c r="AL12" s="536">
        <f>IFERROR(AVERAGEIF('Rent Roll_Tradeouts'!$B:$B,'Rent Roll (MF &amp; Retail)'!$A12,'Rent Roll_Tradeouts'!AW:AW),0)</f>
        <v>0</v>
      </c>
      <c r="AM12" s="536">
        <f>IFERROR(AVERAGEIF('Rent Roll_Tradeouts'!$B:$B,'Rent Roll (MF &amp; Retail)'!$A12,'Rent Roll_Tradeouts'!AX:AX),0)</f>
        <v>0</v>
      </c>
      <c r="AN12" s="536">
        <f>IFERROR(AVERAGEIF('Rent Roll_Tradeouts'!$B:$B,'Rent Roll (MF &amp; Retail)'!$A12,'Rent Roll_Tradeouts'!AY:AY),0)</f>
        <v>0</v>
      </c>
      <c r="AO12" s="536">
        <f>IFERROR(AVERAGEIF('Rent Roll_Tradeouts'!$B:$B,'Rent Roll (MF &amp; Retail)'!$A12,'Rent Roll_Tradeouts'!AZ:AZ),0)</f>
        <v>0</v>
      </c>
      <c r="AP12" s="536">
        <f>IFERROR(AVERAGEIF('Rent Roll_Tradeouts'!$B:$B,'Rent Roll (MF &amp; Retail)'!$A12,'Rent Roll_Tradeouts'!BA:BA),0)</f>
        <v>0</v>
      </c>
      <c r="AQ12" s="536">
        <f>IFERROR(AVERAGEIF('Rent Roll_Tradeouts'!$B:$B,'Rent Roll (MF &amp; Retail)'!$A12,'Rent Roll_Tradeouts'!BB:BB),0)</f>
        <v>0</v>
      </c>
      <c r="AR12" s="536">
        <f>IFERROR(AVERAGEIF('Rent Roll_Tradeouts'!$B:$B,'Rent Roll (MF &amp; Retail)'!$A12,'Rent Roll_Tradeouts'!BC:BC),0)</f>
        <v>0</v>
      </c>
      <c r="AS12" s="536">
        <f>IFERROR(AVERAGEIF('Rent Roll_Tradeouts'!$B:$B,'Rent Roll (MF &amp; Retail)'!$A12,'Rent Roll_Tradeouts'!BD:BD),0)</f>
        <v>0</v>
      </c>
      <c r="AT12" s="536">
        <f>IFERROR(AVERAGEIF('Rent Roll_Tradeouts'!$B:$B,'Rent Roll (MF &amp; Retail)'!$A12,'Rent Roll_Tradeouts'!BE:BE),0)</f>
        <v>0</v>
      </c>
      <c r="AU12" s="536">
        <f>IFERROR(AVERAGEIF('Rent Roll_Tradeouts'!$B:$B,'Rent Roll (MF &amp; Retail)'!$A12,'Rent Roll_Tradeouts'!BF:BF),0)</f>
        <v>0</v>
      </c>
      <c r="AV12" s="536">
        <f>IFERROR(AVERAGEIF('Rent Roll_Tradeouts'!$B:$B,'Rent Roll (MF &amp; Retail)'!$A12,'Rent Roll_Tradeouts'!BG:BG),0)</f>
        <v>0</v>
      </c>
      <c r="AW12" s="536">
        <f>IFERROR(AVERAGEIF('Rent Roll_Tradeouts'!$B:$B,'Rent Roll (MF &amp; Retail)'!$A12,'Rent Roll_Tradeouts'!BH:BH),0)</f>
        <v>0</v>
      </c>
      <c r="AX12" s="536">
        <f>IFERROR(AVERAGEIF('Rent Roll_Tradeouts'!$B:$B,'Rent Roll (MF &amp; Retail)'!$A12,'Rent Roll_Tradeouts'!BI:BI),0)</f>
        <v>0</v>
      </c>
      <c r="AY12" s="536">
        <f>IFERROR(AVERAGEIF('Rent Roll_Tradeouts'!$B:$B,'Rent Roll (MF &amp; Retail)'!$A12,'Rent Roll_Tradeouts'!BJ:BJ),0)</f>
        <v>0</v>
      </c>
      <c r="AZ12" s="536">
        <f>IFERROR(AVERAGEIF('Rent Roll_Tradeouts'!$B:$B,'Rent Roll (MF &amp; Retail)'!$A12,'Rent Roll_Tradeouts'!BK:BK),0)</f>
        <v>0</v>
      </c>
      <c r="BA12" s="536">
        <f>IFERROR(AVERAGEIF('Rent Roll_Tradeouts'!$B:$B,'Rent Roll (MF &amp; Retail)'!$A12,'Rent Roll_Tradeouts'!BL:BL),0)</f>
        <v>0</v>
      </c>
      <c r="BB12" s="536">
        <f>IFERROR(AVERAGEIF('Rent Roll_Tradeouts'!$B:$B,'Rent Roll (MF &amp; Retail)'!$A12,'Rent Roll_Tradeouts'!BM:BM),0)</f>
        <v>0</v>
      </c>
      <c r="BC12" s="536">
        <f>IFERROR(AVERAGEIF('Rent Roll_Tradeouts'!$B:$B,'Rent Roll (MF &amp; Retail)'!$A12,'Rent Roll_Tradeouts'!BN:BN),0)</f>
        <v>0</v>
      </c>
      <c r="BD12" s="536">
        <f>IFERROR(AVERAGEIF('Rent Roll_Tradeouts'!$B:$B,'Rent Roll (MF &amp; Retail)'!$A12,'Rent Roll_Tradeouts'!BO:BO),0)</f>
        <v>0</v>
      </c>
      <c r="BE12" s="536">
        <f>IFERROR(AVERAGEIF('Rent Roll_Tradeouts'!$B:$B,'Rent Roll (MF &amp; Retail)'!$A12,'Rent Roll_Tradeouts'!BP:BP),0)</f>
        <v>0</v>
      </c>
      <c r="BF12" s="536">
        <f>IFERROR(AVERAGEIF('Rent Roll_Tradeouts'!$B:$B,'Rent Roll (MF &amp; Retail)'!$A12,'Rent Roll_Tradeouts'!BQ:BQ),0)</f>
        <v>0</v>
      </c>
      <c r="BG12" s="536">
        <f>IFERROR(AVERAGEIF('Rent Roll_Tradeouts'!$B:$B,'Rent Roll (MF &amp; Retail)'!$A12,'Rent Roll_Tradeouts'!BR:BR),0)</f>
        <v>0</v>
      </c>
      <c r="BH12" s="536">
        <f>IFERROR(AVERAGEIF('Rent Roll_Tradeouts'!$B:$B,'Rent Roll (MF &amp; Retail)'!$A12,'Rent Roll_Tradeouts'!BS:BS),0)</f>
        <v>0</v>
      </c>
      <c r="BI12" s="536">
        <f>IFERROR(AVERAGEIF('Rent Roll_Tradeouts'!$B:$B,'Rent Roll (MF &amp; Retail)'!$A12,'Rent Roll_Tradeouts'!BT:BT),0)</f>
        <v>0</v>
      </c>
      <c r="BJ12" s="536">
        <f>IFERROR(AVERAGEIF('Rent Roll_Tradeouts'!$B:$B,'Rent Roll (MF &amp; Retail)'!$A12,'Rent Roll_Tradeouts'!BU:BU),0)</f>
        <v>0</v>
      </c>
      <c r="BK12" s="536">
        <f>IFERROR(AVERAGEIF('Rent Roll_Tradeouts'!$B:$B,'Rent Roll (MF &amp; Retail)'!$A12,'Rent Roll_Tradeouts'!BV:BV),0)</f>
        <v>0</v>
      </c>
      <c r="BL12" s="536">
        <f>IFERROR(AVERAGEIF('Rent Roll_Tradeouts'!$B:$B,'Rent Roll (MF &amp; Retail)'!$A12,'Rent Roll_Tradeouts'!BW:BW),0)</f>
        <v>0</v>
      </c>
      <c r="BM12" s="536">
        <f>IFERROR(AVERAGEIF('Rent Roll_Tradeouts'!$B:$B,'Rent Roll (MF &amp; Retail)'!$A12,'Rent Roll_Tradeouts'!BX:BX),0)</f>
        <v>0</v>
      </c>
      <c r="BN12" s="536">
        <f>IFERROR(AVERAGEIF('Rent Roll_Tradeouts'!$B:$B,'Rent Roll (MF &amp; Retail)'!$A12,'Rent Roll_Tradeouts'!BY:BY),0)</f>
        <v>0</v>
      </c>
      <c r="BO12" s="536">
        <f>IFERROR(AVERAGEIF('Rent Roll_Tradeouts'!$B:$B,'Rent Roll (MF &amp; Retail)'!$A12,'Rent Roll_Tradeouts'!BZ:BZ),0)</f>
        <v>0</v>
      </c>
      <c r="BP12" s="536">
        <f>IFERROR(AVERAGEIF('Rent Roll_Tradeouts'!$B:$B,'Rent Roll (MF &amp; Retail)'!$A12,'Rent Roll_Tradeouts'!CA:CA),0)</f>
        <v>0</v>
      </c>
      <c r="BQ12" s="536">
        <f>IFERROR(AVERAGEIF('Rent Roll_Tradeouts'!$B:$B,'Rent Roll (MF &amp; Retail)'!$A12,'Rent Roll_Tradeouts'!CB:CB),0)</f>
        <v>0</v>
      </c>
      <c r="BR12" s="536">
        <f>IFERROR(AVERAGEIF('Rent Roll_Tradeouts'!$B:$B,'Rent Roll (MF &amp; Retail)'!$A12,'Rent Roll_Tradeouts'!CC:CC),0)</f>
        <v>0</v>
      </c>
      <c r="BS12" s="536">
        <f>IFERROR(AVERAGEIF('Rent Roll_Tradeouts'!$B:$B,'Rent Roll (MF &amp; Retail)'!$A12,'Rent Roll_Tradeouts'!CD:CD),0)</f>
        <v>0</v>
      </c>
      <c r="BT12" s="536">
        <f>IFERROR(AVERAGEIF('Rent Roll_Tradeouts'!$B:$B,'Rent Roll (MF &amp; Retail)'!$A12,'Rent Roll_Tradeouts'!CE:CE),0)</f>
        <v>0</v>
      </c>
      <c r="BU12" s="536">
        <f>IFERROR(AVERAGEIF('Rent Roll_Tradeouts'!$B:$B,'Rent Roll (MF &amp; Retail)'!$A12,'Rent Roll_Tradeouts'!CF:CF),0)</f>
        <v>0</v>
      </c>
      <c r="BV12" s="536">
        <f>IFERROR(AVERAGEIF('Rent Roll_Tradeouts'!$B:$B,'Rent Roll (MF &amp; Retail)'!$A12,'Rent Roll_Tradeouts'!CG:CG),0)</f>
        <v>0</v>
      </c>
      <c r="BW12" s="536">
        <f>IFERROR(AVERAGEIF('Rent Roll_Tradeouts'!$B:$B,'Rent Roll (MF &amp; Retail)'!$A12,'Rent Roll_Tradeouts'!CH:CH),0)</f>
        <v>0</v>
      </c>
      <c r="BX12" s="536">
        <f>IFERROR(AVERAGEIF('Rent Roll_Tradeouts'!$B:$B,'Rent Roll (MF &amp; Retail)'!$A12,'Rent Roll_Tradeouts'!CI:CI),0)</f>
        <v>0</v>
      </c>
      <c r="BY12" s="536">
        <f>IFERROR(AVERAGEIF('Rent Roll_Tradeouts'!$B:$B,'Rent Roll (MF &amp; Retail)'!$A12,'Rent Roll_Tradeouts'!CJ:CJ),0)</f>
        <v>0</v>
      </c>
      <c r="BZ12" s="536">
        <f>IFERROR(AVERAGEIF('Rent Roll_Tradeouts'!$B:$B,'Rent Roll (MF &amp; Retail)'!$A12,'Rent Roll_Tradeouts'!CK:CK),0)</f>
        <v>0</v>
      </c>
      <c r="CA12" s="536">
        <f>IFERROR(AVERAGEIF('Rent Roll_Tradeouts'!$B:$B,'Rent Roll (MF &amp; Retail)'!$A12,'Rent Roll_Tradeouts'!CL:CL),0)</f>
        <v>0</v>
      </c>
      <c r="CB12" s="536">
        <f>IFERROR(AVERAGEIF('Rent Roll_Tradeouts'!$B:$B,'Rent Roll (MF &amp; Retail)'!$A12,'Rent Roll_Tradeouts'!CM:CM),0)</f>
        <v>0</v>
      </c>
      <c r="CC12" s="536">
        <f>IFERROR(AVERAGEIF('Rent Roll_Tradeouts'!$B:$B,'Rent Roll (MF &amp; Retail)'!$A12,'Rent Roll_Tradeouts'!CN:CN),0)</f>
        <v>0</v>
      </c>
      <c r="CD12" s="536">
        <f>IFERROR(AVERAGEIF('Rent Roll_Tradeouts'!$B:$B,'Rent Roll (MF &amp; Retail)'!$A12,'Rent Roll_Tradeouts'!CO:CO),0)</f>
        <v>0</v>
      </c>
      <c r="CE12" s="536">
        <f>IFERROR(AVERAGEIF('Rent Roll_Tradeouts'!$B:$B,'Rent Roll (MF &amp; Retail)'!$A12,'Rent Roll_Tradeouts'!CP:CP),0)</f>
        <v>0</v>
      </c>
      <c r="CF12" s="536">
        <f>IFERROR(AVERAGEIF('Rent Roll_Tradeouts'!$B:$B,'Rent Roll (MF &amp; Retail)'!$A12,'Rent Roll_Tradeouts'!CQ:CQ),0)</f>
        <v>0</v>
      </c>
      <c r="CG12" s="536">
        <f>IFERROR(AVERAGEIF('Rent Roll_Tradeouts'!$B:$B,'Rent Roll (MF &amp; Retail)'!$A12,'Rent Roll_Tradeouts'!CR:CR),0)</f>
        <v>0</v>
      </c>
      <c r="CH12" s="536">
        <f>IFERROR(AVERAGEIF('Rent Roll_Tradeouts'!$B:$B,'Rent Roll (MF &amp; Retail)'!$A12,'Rent Roll_Tradeouts'!CS:CS),0)</f>
        <v>0</v>
      </c>
      <c r="CI12" s="536">
        <f>IFERROR(AVERAGEIF('Rent Roll_Tradeouts'!$B:$B,'Rent Roll (MF &amp; Retail)'!$A12,'Rent Roll_Tradeouts'!CT:CT),0)</f>
        <v>0</v>
      </c>
      <c r="CJ12" s="536">
        <f>IFERROR(AVERAGEIF('Rent Roll_Tradeouts'!$B:$B,'Rent Roll (MF &amp; Retail)'!$A12,'Rent Roll_Tradeouts'!CU:CU),0)</f>
        <v>0</v>
      </c>
      <c r="CK12" s="536">
        <f>IFERROR(AVERAGEIF('Rent Roll_Tradeouts'!$B:$B,'Rent Roll (MF &amp; Retail)'!$A12,'Rent Roll_Tradeouts'!CV:CV),0)</f>
        <v>0</v>
      </c>
      <c r="CL12" s="536">
        <f>IFERROR(AVERAGEIF('Rent Roll_Tradeouts'!$B:$B,'Rent Roll (MF &amp; Retail)'!$A12,'Rent Roll_Tradeouts'!CW:CW),0)</f>
        <v>0</v>
      </c>
      <c r="CM12" s="536">
        <f>IFERROR(AVERAGEIF('Rent Roll_Tradeouts'!$B:$B,'Rent Roll (MF &amp; Retail)'!$A12,'Rent Roll_Tradeouts'!CX:CX),0)</f>
        <v>0</v>
      </c>
      <c r="CN12" s="536">
        <f>IFERROR(AVERAGEIF('Rent Roll_Tradeouts'!$B:$B,'Rent Roll (MF &amp; Retail)'!$A12,'Rent Roll_Tradeouts'!CY:CY),0)</f>
        <v>0</v>
      </c>
      <c r="CO12" s="536">
        <f>IFERROR(AVERAGEIF('Rent Roll_Tradeouts'!$B:$B,'Rent Roll (MF &amp; Retail)'!$A12,'Rent Roll_Tradeouts'!CZ:CZ),0)</f>
        <v>0</v>
      </c>
      <c r="CP12" s="536">
        <f>IFERROR(AVERAGEIF('Rent Roll_Tradeouts'!$B:$B,'Rent Roll (MF &amp; Retail)'!$A12,'Rent Roll_Tradeouts'!DA:DA),0)</f>
        <v>0</v>
      </c>
      <c r="CQ12" s="536">
        <f>IFERROR(AVERAGEIF('Rent Roll_Tradeouts'!$B:$B,'Rent Roll (MF &amp; Retail)'!$A12,'Rent Roll_Tradeouts'!DB:DB),0)</f>
        <v>0</v>
      </c>
      <c r="CR12" s="536">
        <f>IFERROR(AVERAGEIF('Rent Roll_Tradeouts'!$B:$B,'Rent Roll (MF &amp; Retail)'!$A12,'Rent Roll_Tradeouts'!DC:DC),0)</f>
        <v>0</v>
      </c>
      <c r="CS12" s="536">
        <f>IFERROR(AVERAGEIF('Rent Roll_Tradeouts'!$B:$B,'Rent Roll (MF &amp; Retail)'!$A12,'Rent Roll_Tradeouts'!DD:DD),0)</f>
        <v>0</v>
      </c>
      <c r="CT12" s="536">
        <f>IFERROR(AVERAGEIF('Rent Roll_Tradeouts'!$B:$B,'Rent Roll (MF &amp; Retail)'!$A12,'Rent Roll_Tradeouts'!DE:DE),0)</f>
        <v>0</v>
      </c>
      <c r="CU12" s="536">
        <f>IFERROR(AVERAGEIF('Rent Roll_Tradeouts'!$B:$B,'Rent Roll (MF &amp; Retail)'!$A12,'Rent Roll_Tradeouts'!DF:DF),0)</f>
        <v>0</v>
      </c>
      <c r="CV12" s="536">
        <f>IFERROR(AVERAGEIF('Rent Roll_Tradeouts'!$B:$B,'Rent Roll (MF &amp; Retail)'!$A12,'Rent Roll_Tradeouts'!DG:DG),0)</f>
        <v>0</v>
      </c>
      <c r="CW12" s="536">
        <f>IFERROR(AVERAGEIF('Rent Roll_Tradeouts'!$B:$B,'Rent Roll (MF &amp; Retail)'!$A12,'Rent Roll_Tradeouts'!DH:DH),0)</f>
        <v>0</v>
      </c>
      <c r="CX12" s="536">
        <f>IFERROR(AVERAGEIF('Rent Roll_Tradeouts'!$B:$B,'Rent Roll (MF &amp; Retail)'!$A12,'Rent Roll_Tradeouts'!DI:DI),0)</f>
        <v>0</v>
      </c>
      <c r="CY12" s="536">
        <f>IFERROR(AVERAGEIF('Rent Roll_Tradeouts'!$B:$B,'Rent Roll (MF &amp; Retail)'!$A12,'Rent Roll_Tradeouts'!DJ:DJ),0)</f>
        <v>0</v>
      </c>
      <c r="CZ12" s="536">
        <f>IFERROR(AVERAGEIF('Rent Roll_Tradeouts'!$B:$B,'Rent Roll (MF &amp; Retail)'!$A12,'Rent Roll_Tradeouts'!DK:DK),0)</f>
        <v>0</v>
      </c>
      <c r="DA12" s="536">
        <f>IFERROR(AVERAGEIF('Rent Roll_Tradeouts'!$B:$B,'Rent Roll (MF &amp; Retail)'!$A12,'Rent Roll_Tradeouts'!DL:DL),0)</f>
        <v>0</v>
      </c>
      <c r="DB12" s="536">
        <f>IFERROR(AVERAGEIF('Rent Roll_Tradeouts'!$B:$B,'Rent Roll (MF &amp; Retail)'!$A12,'Rent Roll_Tradeouts'!DM:DM),0)</f>
        <v>0</v>
      </c>
      <c r="DC12" s="536">
        <f>IFERROR(AVERAGEIF('Rent Roll_Tradeouts'!$B:$B,'Rent Roll (MF &amp; Retail)'!$A12,'Rent Roll_Tradeouts'!DN:DN),0)</f>
        <v>0</v>
      </c>
      <c r="DD12" s="536">
        <f>IFERROR(AVERAGEIF('Rent Roll_Tradeouts'!$B:$B,'Rent Roll (MF &amp; Retail)'!$A12,'Rent Roll_Tradeouts'!DO:DO),0)</f>
        <v>0</v>
      </c>
      <c r="DE12" s="536">
        <f>IFERROR(AVERAGEIF('Rent Roll_Tradeouts'!$B:$B,'Rent Roll (MF &amp; Retail)'!$A12,'Rent Roll_Tradeouts'!DP:DP),0)</f>
        <v>0</v>
      </c>
      <c r="DF12" s="536">
        <f>IFERROR(AVERAGEIF('Rent Roll_Tradeouts'!$B:$B,'Rent Roll (MF &amp; Retail)'!$A12,'Rent Roll_Tradeouts'!DQ:DQ),0)</f>
        <v>0</v>
      </c>
      <c r="DG12" s="536">
        <f>IFERROR(AVERAGEIF('Rent Roll_Tradeouts'!$B:$B,'Rent Roll (MF &amp; Retail)'!$A12,'Rent Roll_Tradeouts'!DR:DR),0)</f>
        <v>0</v>
      </c>
      <c r="DH12" s="536">
        <f>IFERROR(AVERAGEIF('Rent Roll_Tradeouts'!$B:$B,'Rent Roll (MF &amp; Retail)'!$A12,'Rent Roll_Tradeouts'!DS:DS),0)</f>
        <v>0</v>
      </c>
      <c r="DI12" s="536">
        <f>IFERROR(AVERAGEIF('Rent Roll_Tradeouts'!$B:$B,'Rent Roll (MF &amp; Retail)'!$A12,'Rent Roll_Tradeouts'!DT:DT),0)</f>
        <v>0</v>
      </c>
      <c r="DJ12" s="536">
        <f>IFERROR(AVERAGEIF('Rent Roll_Tradeouts'!$B:$B,'Rent Roll (MF &amp; Retail)'!$A12,'Rent Roll_Tradeouts'!DU:DU),0)</f>
        <v>0</v>
      </c>
      <c r="DK12" s="536">
        <f>IFERROR(AVERAGEIF('Rent Roll_Tradeouts'!$B:$B,'Rent Roll (MF &amp; Retail)'!$A12,'Rent Roll_Tradeouts'!DV:DV),0)</f>
        <v>0</v>
      </c>
      <c r="DL12" s="536">
        <f>IFERROR(AVERAGEIF('Rent Roll_Tradeouts'!$B:$B,'Rent Roll (MF &amp; Retail)'!$A12,'Rent Roll_Tradeouts'!DW:DW),0)</f>
        <v>0</v>
      </c>
      <c r="DM12" s="536">
        <f>IFERROR(AVERAGEIF('Rent Roll_Tradeouts'!$B:$B,'Rent Roll (MF &amp; Retail)'!$A12,'Rent Roll_Tradeouts'!DX:DX),0)</f>
        <v>0</v>
      </c>
      <c r="DN12" s="536">
        <f>IFERROR(AVERAGEIF('Rent Roll_Tradeouts'!$B:$B,'Rent Roll (MF &amp; Retail)'!$A12,'Rent Roll_Tradeouts'!DY:DY),0)</f>
        <v>0</v>
      </c>
      <c r="DO12" s="536">
        <f>IFERROR(AVERAGEIF('Rent Roll_Tradeouts'!$B:$B,'Rent Roll (MF &amp; Retail)'!$A12,'Rent Roll_Tradeouts'!DZ:DZ),0)</f>
        <v>0</v>
      </c>
      <c r="DP12" s="536">
        <f>IFERROR(AVERAGEIF('Rent Roll_Tradeouts'!$B:$B,'Rent Roll (MF &amp; Retail)'!$A12,'Rent Roll_Tradeouts'!EA:EA),0)</f>
        <v>0</v>
      </c>
      <c r="DQ12" s="536">
        <f>IFERROR(AVERAGEIF('Rent Roll_Tradeouts'!$B:$B,'Rent Roll (MF &amp; Retail)'!$A12,'Rent Roll_Tradeouts'!EB:EB),0)</f>
        <v>0</v>
      </c>
      <c r="DR12" s="536">
        <f>IFERROR(AVERAGEIF('Rent Roll_Tradeouts'!$B:$B,'Rent Roll (MF &amp; Retail)'!$A12,'Rent Roll_Tradeouts'!EC:EC),0)</f>
        <v>0</v>
      </c>
      <c r="DS12" s="536">
        <f>IFERROR(AVERAGEIF('Rent Roll_Tradeouts'!$B:$B,'Rent Roll (MF &amp; Retail)'!$A12,'Rent Roll_Tradeouts'!ED:ED),0)</f>
        <v>0</v>
      </c>
      <c r="DT12" s="536">
        <f>IFERROR(AVERAGEIF('Rent Roll_Tradeouts'!$B:$B,'Rent Roll (MF &amp; Retail)'!$A12,'Rent Roll_Tradeouts'!EE:EE),0)</f>
        <v>0</v>
      </c>
      <c r="DU12" s="536">
        <f>IFERROR(AVERAGEIF('Rent Roll_Tradeouts'!$B:$B,'Rent Roll (MF &amp; Retail)'!$A12,'Rent Roll_Tradeouts'!EF:EF),0)</f>
        <v>0</v>
      </c>
      <c r="DV12" s="536">
        <f>IFERROR(AVERAGEIF('Rent Roll_Tradeouts'!$B:$B,'Rent Roll (MF &amp; Retail)'!$A12,'Rent Roll_Tradeouts'!EG:EG),0)</f>
        <v>0</v>
      </c>
      <c r="DW12" s="536">
        <f>IFERROR(AVERAGEIF('Rent Roll_Tradeouts'!$B:$B,'Rent Roll (MF &amp; Retail)'!$A12,'Rent Roll_Tradeouts'!EH:EH),0)</f>
        <v>0</v>
      </c>
      <c r="DX12" s="536">
        <f>IFERROR(AVERAGEIF('Rent Roll_Tradeouts'!$B:$B,'Rent Roll (MF &amp; Retail)'!$A12,'Rent Roll_Tradeouts'!EI:EI),0)</f>
        <v>0</v>
      </c>
      <c r="DY12" s="536">
        <f>IFERROR(AVERAGEIF('Rent Roll_Tradeouts'!$B:$B,'Rent Roll (MF &amp; Retail)'!$A12,'Rent Roll_Tradeouts'!EJ:EJ),0)</f>
        <v>0</v>
      </c>
      <c r="DZ12" s="536">
        <f>IFERROR(AVERAGEIF('Rent Roll_Tradeouts'!$B:$B,'Rent Roll (MF &amp; Retail)'!$A12,'Rent Roll_Tradeouts'!EK:EK),0)</f>
        <v>0</v>
      </c>
      <c r="EA12" s="536">
        <f>IFERROR(AVERAGEIF('Rent Roll_Tradeouts'!$B:$B,'Rent Roll (MF &amp; Retail)'!$A12,'Rent Roll_Tradeouts'!EL:EL),0)</f>
        <v>0</v>
      </c>
    </row>
    <row r="13" spans="1:131">
      <c r="A13" s="49">
        <f>'Rent Roll_RedIQ 2'!A22</f>
        <v>0</v>
      </c>
      <c r="B13" s="77">
        <f>'Rent Roll_RedIQ 2'!D22</f>
        <v>0</v>
      </c>
      <c r="C13" s="77">
        <f>'Rent Roll_RedIQ 2'!E22</f>
        <v>0</v>
      </c>
      <c r="D13" s="77">
        <f>'Rent Roll_RedIQ 2'!F22</f>
        <v>0</v>
      </c>
      <c r="E13" s="77">
        <f>'Rent Roll_RedIQ 2'!G22</f>
        <v>0</v>
      </c>
      <c r="K13" s="769" t="str">
        <f>'Rent Roll_RedIQ 2'!AG22</f>
        <v>-</v>
      </c>
      <c r="L13" s="536">
        <f>IFERROR(AVERAGEIF('Rent Roll_Tradeouts'!$B:$B,'Rent Roll (MF &amp; Retail)'!$A13,'Rent Roll_Tradeouts'!W:W),0)</f>
        <v>0</v>
      </c>
      <c r="M13" s="536">
        <f>IFERROR(AVERAGEIF('Rent Roll_Tradeouts'!$B:$B,'Rent Roll (MF &amp; Retail)'!$A13,'Rent Roll_Tradeouts'!X:X),0)</f>
        <v>0</v>
      </c>
      <c r="N13" s="536">
        <f>IFERROR(AVERAGEIF('Rent Roll_Tradeouts'!$B:$B,'Rent Roll (MF &amp; Retail)'!$A13,'Rent Roll_Tradeouts'!Y:Y),0)</f>
        <v>0</v>
      </c>
      <c r="O13" s="536">
        <f>IFERROR(AVERAGEIF('Rent Roll_Tradeouts'!$B:$B,'Rent Roll (MF &amp; Retail)'!$A13,'Rent Roll_Tradeouts'!Z:Z),0)</f>
        <v>0</v>
      </c>
      <c r="P13" s="536">
        <f>IFERROR(AVERAGEIF('Rent Roll_Tradeouts'!$B:$B,'Rent Roll (MF &amp; Retail)'!$A13,'Rent Roll_Tradeouts'!AA:AA),0)</f>
        <v>0</v>
      </c>
      <c r="Q13" s="536">
        <f>IFERROR(AVERAGEIF('Rent Roll_Tradeouts'!$B:$B,'Rent Roll (MF &amp; Retail)'!$A13,'Rent Roll_Tradeouts'!AB:AB),0)</f>
        <v>0</v>
      </c>
      <c r="R13" s="536">
        <f>IFERROR(AVERAGEIF('Rent Roll_Tradeouts'!$B:$B,'Rent Roll (MF &amp; Retail)'!$A13,'Rent Roll_Tradeouts'!AC:AC),0)</f>
        <v>0</v>
      </c>
      <c r="S13" s="536">
        <f>IFERROR(AVERAGEIF('Rent Roll_Tradeouts'!$B:$B,'Rent Roll (MF &amp; Retail)'!$A13,'Rent Roll_Tradeouts'!AD:AD),0)</f>
        <v>0</v>
      </c>
      <c r="T13" s="536">
        <f>IFERROR(AVERAGEIF('Rent Roll_Tradeouts'!$B:$B,'Rent Roll (MF &amp; Retail)'!$A13,'Rent Roll_Tradeouts'!AE:AE),0)</f>
        <v>0</v>
      </c>
      <c r="U13" s="536">
        <f>IFERROR(AVERAGEIF('Rent Roll_Tradeouts'!$B:$B,'Rent Roll (MF &amp; Retail)'!$A13,'Rent Roll_Tradeouts'!AF:AF),0)</f>
        <v>0</v>
      </c>
      <c r="V13" s="536">
        <f>IFERROR(AVERAGEIF('Rent Roll_Tradeouts'!$B:$B,'Rent Roll (MF &amp; Retail)'!$A13,'Rent Roll_Tradeouts'!AG:AG),0)</f>
        <v>0</v>
      </c>
      <c r="W13" s="536">
        <f>IFERROR(AVERAGEIF('Rent Roll_Tradeouts'!$B:$B,'Rent Roll (MF &amp; Retail)'!$A13,'Rent Roll_Tradeouts'!AH:AH),0)</f>
        <v>0</v>
      </c>
      <c r="X13" s="536">
        <f>IFERROR(AVERAGEIF('Rent Roll_Tradeouts'!$B:$B,'Rent Roll (MF &amp; Retail)'!$A13,'Rent Roll_Tradeouts'!AI:AI),0)</f>
        <v>0</v>
      </c>
      <c r="Y13" s="536">
        <f>IFERROR(AVERAGEIF('Rent Roll_Tradeouts'!$B:$B,'Rent Roll (MF &amp; Retail)'!$A13,'Rent Roll_Tradeouts'!AJ:AJ),0)</f>
        <v>0</v>
      </c>
      <c r="Z13" s="536">
        <f>IFERROR(AVERAGEIF('Rent Roll_Tradeouts'!$B:$B,'Rent Roll (MF &amp; Retail)'!$A13,'Rent Roll_Tradeouts'!AK:AK),0)</f>
        <v>0</v>
      </c>
      <c r="AA13" s="536">
        <f>IFERROR(AVERAGEIF('Rent Roll_Tradeouts'!$B:$B,'Rent Roll (MF &amp; Retail)'!$A13,'Rent Roll_Tradeouts'!AL:AL),0)</f>
        <v>0</v>
      </c>
      <c r="AB13" s="536">
        <f>IFERROR(AVERAGEIF('Rent Roll_Tradeouts'!$B:$B,'Rent Roll (MF &amp; Retail)'!$A13,'Rent Roll_Tradeouts'!AM:AM),0)</f>
        <v>0</v>
      </c>
      <c r="AC13" s="536">
        <f>IFERROR(AVERAGEIF('Rent Roll_Tradeouts'!$B:$B,'Rent Roll (MF &amp; Retail)'!$A13,'Rent Roll_Tradeouts'!AN:AN),0)</f>
        <v>0</v>
      </c>
      <c r="AD13" s="536">
        <f>IFERROR(AVERAGEIF('Rent Roll_Tradeouts'!$B:$B,'Rent Roll (MF &amp; Retail)'!$A13,'Rent Roll_Tradeouts'!AO:AO),0)</f>
        <v>0</v>
      </c>
      <c r="AE13" s="536">
        <f>IFERROR(AVERAGEIF('Rent Roll_Tradeouts'!$B:$B,'Rent Roll (MF &amp; Retail)'!$A13,'Rent Roll_Tradeouts'!AP:AP),0)</f>
        <v>0</v>
      </c>
      <c r="AF13" s="536">
        <f>IFERROR(AVERAGEIF('Rent Roll_Tradeouts'!$B:$B,'Rent Roll (MF &amp; Retail)'!$A13,'Rent Roll_Tradeouts'!AQ:AQ),0)</f>
        <v>0</v>
      </c>
      <c r="AG13" s="536">
        <f>IFERROR(AVERAGEIF('Rent Roll_Tradeouts'!$B:$B,'Rent Roll (MF &amp; Retail)'!$A13,'Rent Roll_Tradeouts'!AR:AR),0)</f>
        <v>0</v>
      </c>
      <c r="AH13" s="536">
        <f>IFERROR(AVERAGEIF('Rent Roll_Tradeouts'!$B:$B,'Rent Roll (MF &amp; Retail)'!$A13,'Rent Roll_Tradeouts'!AS:AS),0)</f>
        <v>0</v>
      </c>
      <c r="AI13" s="536">
        <f>IFERROR(AVERAGEIF('Rent Roll_Tradeouts'!$B:$B,'Rent Roll (MF &amp; Retail)'!$A13,'Rent Roll_Tradeouts'!AT:AT),0)</f>
        <v>0</v>
      </c>
      <c r="AJ13" s="536">
        <f>IFERROR(AVERAGEIF('Rent Roll_Tradeouts'!$B:$B,'Rent Roll (MF &amp; Retail)'!$A13,'Rent Roll_Tradeouts'!AU:AU),0)</f>
        <v>0</v>
      </c>
      <c r="AK13" s="536">
        <f>IFERROR(AVERAGEIF('Rent Roll_Tradeouts'!$B:$B,'Rent Roll (MF &amp; Retail)'!$A13,'Rent Roll_Tradeouts'!AV:AV),0)</f>
        <v>0</v>
      </c>
      <c r="AL13" s="536">
        <f>IFERROR(AVERAGEIF('Rent Roll_Tradeouts'!$B:$B,'Rent Roll (MF &amp; Retail)'!$A13,'Rent Roll_Tradeouts'!AW:AW),0)</f>
        <v>0</v>
      </c>
      <c r="AM13" s="536">
        <f>IFERROR(AVERAGEIF('Rent Roll_Tradeouts'!$B:$B,'Rent Roll (MF &amp; Retail)'!$A13,'Rent Roll_Tradeouts'!AX:AX),0)</f>
        <v>0</v>
      </c>
      <c r="AN13" s="536">
        <f>IFERROR(AVERAGEIF('Rent Roll_Tradeouts'!$B:$B,'Rent Roll (MF &amp; Retail)'!$A13,'Rent Roll_Tradeouts'!AY:AY),0)</f>
        <v>0</v>
      </c>
      <c r="AO13" s="536">
        <f>IFERROR(AVERAGEIF('Rent Roll_Tradeouts'!$B:$B,'Rent Roll (MF &amp; Retail)'!$A13,'Rent Roll_Tradeouts'!AZ:AZ),0)</f>
        <v>0</v>
      </c>
      <c r="AP13" s="536">
        <f>IFERROR(AVERAGEIF('Rent Roll_Tradeouts'!$B:$B,'Rent Roll (MF &amp; Retail)'!$A13,'Rent Roll_Tradeouts'!BA:BA),0)</f>
        <v>0</v>
      </c>
      <c r="AQ13" s="536">
        <f>IFERROR(AVERAGEIF('Rent Roll_Tradeouts'!$B:$B,'Rent Roll (MF &amp; Retail)'!$A13,'Rent Roll_Tradeouts'!BB:BB),0)</f>
        <v>0</v>
      </c>
      <c r="AR13" s="536">
        <f>IFERROR(AVERAGEIF('Rent Roll_Tradeouts'!$B:$B,'Rent Roll (MF &amp; Retail)'!$A13,'Rent Roll_Tradeouts'!BC:BC),0)</f>
        <v>0</v>
      </c>
      <c r="AS13" s="536">
        <f>IFERROR(AVERAGEIF('Rent Roll_Tradeouts'!$B:$B,'Rent Roll (MF &amp; Retail)'!$A13,'Rent Roll_Tradeouts'!BD:BD),0)</f>
        <v>0</v>
      </c>
      <c r="AT13" s="536">
        <f>IFERROR(AVERAGEIF('Rent Roll_Tradeouts'!$B:$B,'Rent Roll (MF &amp; Retail)'!$A13,'Rent Roll_Tradeouts'!BE:BE),0)</f>
        <v>0</v>
      </c>
      <c r="AU13" s="536">
        <f>IFERROR(AVERAGEIF('Rent Roll_Tradeouts'!$B:$B,'Rent Roll (MF &amp; Retail)'!$A13,'Rent Roll_Tradeouts'!BF:BF),0)</f>
        <v>0</v>
      </c>
      <c r="AV13" s="536">
        <f>IFERROR(AVERAGEIF('Rent Roll_Tradeouts'!$B:$B,'Rent Roll (MF &amp; Retail)'!$A13,'Rent Roll_Tradeouts'!BG:BG),0)</f>
        <v>0</v>
      </c>
      <c r="AW13" s="536">
        <f>IFERROR(AVERAGEIF('Rent Roll_Tradeouts'!$B:$B,'Rent Roll (MF &amp; Retail)'!$A13,'Rent Roll_Tradeouts'!BH:BH),0)</f>
        <v>0</v>
      </c>
      <c r="AX13" s="536">
        <f>IFERROR(AVERAGEIF('Rent Roll_Tradeouts'!$B:$B,'Rent Roll (MF &amp; Retail)'!$A13,'Rent Roll_Tradeouts'!BI:BI),0)</f>
        <v>0</v>
      </c>
      <c r="AY13" s="536">
        <f>IFERROR(AVERAGEIF('Rent Roll_Tradeouts'!$B:$B,'Rent Roll (MF &amp; Retail)'!$A13,'Rent Roll_Tradeouts'!BJ:BJ),0)</f>
        <v>0</v>
      </c>
      <c r="AZ13" s="536">
        <f>IFERROR(AVERAGEIF('Rent Roll_Tradeouts'!$B:$B,'Rent Roll (MF &amp; Retail)'!$A13,'Rent Roll_Tradeouts'!BK:BK),0)</f>
        <v>0</v>
      </c>
      <c r="BA13" s="536">
        <f>IFERROR(AVERAGEIF('Rent Roll_Tradeouts'!$B:$B,'Rent Roll (MF &amp; Retail)'!$A13,'Rent Roll_Tradeouts'!BL:BL),0)</f>
        <v>0</v>
      </c>
      <c r="BB13" s="536">
        <f>IFERROR(AVERAGEIF('Rent Roll_Tradeouts'!$B:$B,'Rent Roll (MF &amp; Retail)'!$A13,'Rent Roll_Tradeouts'!BM:BM),0)</f>
        <v>0</v>
      </c>
      <c r="BC13" s="536">
        <f>IFERROR(AVERAGEIF('Rent Roll_Tradeouts'!$B:$B,'Rent Roll (MF &amp; Retail)'!$A13,'Rent Roll_Tradeouts'!BN:BN),0)</f>
        <v>0</v>
      </c>
      <c r="BD13" s="536">
        <f>IFERROR(AVERAGEIF('Rent Roll_Tradeouts'!$B:$B,'Rent Roll (MF &amp; Retail)'!$A13,'Rent Roll_Tradeouts'!BO:BO),0)</f>
        <v>0</v>
      </c>
      <c r="BE13" s="536">
        <f>IFERROR(AVERAGEIF('Rent Roll_Tradeouts'!$B:$B,'Rent Roll (MF &amp; Retail)'!$A13,'Rent Roll_Tradeouts'!BP:BP),0)</f>
        <v>0</v>
      </c>
      <c r="BF13" s="536">
        <f>IFERROR(AVERAGEIF('Rent Roll_Tradeouts'!$B:$B,'Rent Roll (MF &amp; Retail)'!$A13,'Rent Roll_Tradeouts'!BQ:BQ),0)</f>
        <v>0</v>
      </c>
      <c r="BG13" s="536">
        <f>IFERROR(AVERAGEIF('Rent Roll_Tradeouts'!$B:$B,'Rent Roll (MF &amp; Retail)'!$A13,'Rent Roll_Tradeouts'!BR:BR),0)</f>
        <v>0</v>
      </c>
      <c r="BH13" s="536">
        <f>IFERROR(AVERAGEIF('Rent Roll_Tradeouts'!$B:$B,'Rent Roll (MF &amp; Retail)'!$A13,'Rent Roll_Tradeouts'!BS:BS),0)</f>
        <v>0</v>
      </c>
      <c r="BI13" s="536">
        <f>IFERROR(AVERAGEIF('Rent Roll_Tradeouts'!$B:$B,'Rent Roll (MF &amp; Retail)'!$A13,'Rent Roll_Tradeouts'!BT:BT),0)</f>
        <v>0</v>
      </c>
      <c r="BJ13" s="536">
        <f>IFERROR(AVERAGEIF('Rent Roll_Tradeouts'!$B:$B,'Rent Roll (MF &amp; Retail)'!$A13,'Rent Roll_Tradeouts'!BU:BU),0)</f>
        <v>0</v>
      </c>
      <c r="BK13" s="536">
        <f>IFERROR(AVERAGEIF('Rent Roll_Tradeouts'!$B:$B,'Rent Roll (MF &amp; Retail)'!$A13,'Rent Roll_Tradeouts'!BV:BV),0)</f>
        <v>0</v>
      </c>
      <c r="BL13" s="536">
        <f>IFERROR(AVERAGEIF('Rent Roll_Tradeouts'!$B:$B,'Rent Roll (MF &amp; Retail)'!$A13,'Rent Roll_Tradeouts'!BW:BW),0)</f>
        <v>0</v>
      </c>
      <c r="BM13" s="536">
        <f>IFERROR(AVERAGEIF('Rent Roll_Tradeouts'!$B:$B,'Rent Roll (MF &amp; Retail)'!$A13,'Rent Roll_Tradeouts'!BX:BX),0)</f>
        <v>0</v>
      </c>
      <c r="BN13" s="536">
        <f>IFERROR(AVERAGEIF('Rent Roll_Tradeouts'!$B:$B,'Rent Roll (MF &amp; Retail)'!$A13,'Rent Roll_Tradeouts'!BY:BY),0)</f>
        <v>0</v>
      </c>
      <c r="BO13" s="536">
        <f>IFERROR(AVERAGEIF('Rent Roll_Tradeouts'!$B:$B,'Rent Roll (MF &amp; Retail)'!$A13,'Rent Roll_Tradeouts'!BZ:BZ),0)</f>
        <v>0</v>
      </c>
      <c r="BP13" s="536">
        <f>IFERROR(AVERAGEIF('Rent Roll_Tradeouts'!$B:$B,'Rent Roll (MF &amp; Retail)'!$A13,'Rent Roll_Tradeouts'!CA:CA),0)</f>
        <v>0</v>
      </c>
      <c r="BQ13" s="536">
        <f>IFERROR(AVERAGEIF('Rent Roll_Tradeouts'!$B:$B,'Rent Roll (MF &amp; Retail)'!$A13,'Rent Roll_Tradeouts'!CB:CB),0)</f>
        <v>0</v>
      </c>
      <c r="BR13" s="536">
        <f>IFERROR(AVERAGEIF('Rent Roll_Tradeouts'!$B:$B,'Rent Roll (MF &amp; Retail)'!$A13,'Rent Roll_Tradeouts'!CC:CC),0)</f>
        <v>0</v>
      </c>
      <c r="BS13" s="536">
        <f>IFERROR(AVERAGEIF('Rent Roll_Tradeouts'!$B:$B,'Rent Roll (MF &amp; Retail)'!$A13,'Rent Roll_Tradeouts'!CD:CD),0)</f>
        <v>0</v>
      </c>
      <c r="BT13" s="536">
        <f>IFERROR(AVERAGEIF('Rent Roll_Tradeouts'!$B:$B,'Rent Roll (MF &amp; Retail)'!$A13,'Rent Roll_Tradeouts'!CE:CE),0)</f>
        <v>0</v>
      </c>
      <c r="BU13" s="536">
        <f>IFERROR(AVERAGEIF('Rent Roll_Tradeouts'!$B:$B,'Rent Roll (MF &amp; Retail)'!$A13,'Rent Roll_Tradeouts'!CF:CF),0)</f>
        <v>0</v>
      </c>
      <c r="BV13" s="536">
        <f>IFERROR(AVERAGEIF('Rent Roll_Tradeouts'!$B:$B,'Rent Roll (MF &amp; Retail)'!$A13,'Rent Roll_Tradeouts'!CG:CG),0)</f>
        <v>0</v>
      </c>
      <c r="BW13" s="536">
        <f>IFERROR(AVERAGEIF('Rent Roll_Tradeouts'!$B:$B,'Rent Roll (MF &amp; Retail)'!$A13,'Rent Roll_Tradeouts'!CH:CH),0)</f>
        <v>0</v>
      </c>
      <c r="BX13" s="536">
        <f>IFERROR(AVERAGEIF('Rent Roll_Tradeouts'!$B:$B,'Rent Roll (MF &amp; Retail)'!$A13,'Rent Roll_Tradeouts'!CI:CI),0)</f>
        <v>0</v>
      </c>
      <c r="BY13" s="536">
        <f>IFERROR(AVERAGEIF('Rent Roll_Tradeouts'!$B:$B,'Rent Roll (MF &amp; Retail)'!$A13,'Rent Roll_Tradeouts'!CJ:CJ),0)</f>
        <v>0</v>
      </c>
      <c r="BZ13" s="536">
        <f>IFERROR(AVERAGEIF('Rent Roll_Tradeouts'!$B:$B,'Rent Roll (MF &amp; Retail)'!$A13,'Rent Roll_Tradeouts'!CK:CK),0)</f>
        <v>0</v>
      </c>
      <c r="CA13" s="536">
        <f>IFERROR(AVERAGEIF('Rent Roll_Tradeouts'!$B:$B,'Rent Roll (MF &amp; Retail)'!$A13,'Rent Roll_Tradeouts'!CL:CL),0)</f>
        <v>0</v>
      </c>
      <c r="CB13" s="536">
        <f>IFERROR(AVERAGEIF('Rent Roll_Tradeouts'!$B:$B,'Rent Roll (MF &amp; Retail)'!$A13,'Rent Roll_Tradeouts'!CM:CM),0)</f>
        <v>0</v>
      </c>
      <c r="CC13" s="536">
        <f>IFERROR(AVERAGEIF('Rent Roll_Tradeouts'!$B:$B,'Rent Roll (MF &amp; Retail)'!$A13,'Rent Roll_Tradeouts'!CN:CN),0)</f>
        <v>0</v>
      </c>
      <c r="CD13" s="536">
        <f>IFERROR(AVERAGEIF('Rent Roll_Tradeouts'!$B:$B,'Rent Roll (MF &amp; Retail)'!$A13,'Rent Roll_Tradeouts'!CO:CO),0)</f>
        <v>0</v>
      </c>
      <c r="CE13" s="536">
        <f>IFERROR(AVERAGEIF('Rent Roll_Tradeouts'!$B:$B,'Rent Roll (MF &amp; Retail)'!$A13,'Rent Roll_Tradeouts'!CP:CP),0)</f>
        <v>0</v>
      </c>
      <c r="CF13" s="536">
        <f>IFERROR(AVERAGEIF('Rent Roll_Tradeouts'!$B:$B,'Rent Roll (MF &amp; Retail)'!$A13,'Rent Roll_Tradeouts'!CQ:CQ),0)</f>
        <v>0</v>
      </c>
      <c r="CG13" s="536">
        <f>IFERROR(AVERAGEIF('Rent Roll_Tradeouts'!$B:$B,'Rent Roll (MF &amp; Retail)'!$A13,'Rent Roll_Tradeouts'!CR:CR),0)</f>
        <v>0</v>
      </c>
      <c r="CH13" s="536">
        <f>IFERROR(AVERAGEIF('Rent Roll_Tradeouts'!$B:$B,'Rent Roll (MF &amp; Retail)'!$A13,'Rent Roll_Tradeouts'!CS:CS),0)</f>
        <v>0</v>
      </c>
      <c r="CI13" s="536">
        <f>IFERROR(AVERAGEIF('Rent Roll_Tradeouts'!$B:$B,'Rent Roll (MF &amp; Retail)'!$A13,'Rent Roll_Tradeouts'!CT:CT),0)</f>
        <v>0</v>
      </c>
      <c r="CJ13" s="536">
        <f>IFERROR(AVERAGEIF('Rent Roll_Tradeouts'!$B:$B,'Rent Roll (MF &amp; Retail)'!$A13,'Rent Roll_Tradeouts'!CU:CU),0)</f>
        <v>0</v>
      </c>
      <c r="CK13" s="536">
        <f>IFERROR(AVERAGEIF('Rent Roll_Tradeouts'!$B:$B,'Rent Roll (MF &amp; Retail)'!$A13,'Rent Roll_Tradeouts'!CV:CV),0)</f>
        <v>0</v>
      </c>
      <c r="CL13" s="536">
        <f>IFERROR(AVERAGEIF('Rent Roll_Tradeouts'!$B:$B,'Rent Roll (MF &amp; Retail)'!$A13,'Rent Roll_Tradeouts'!CW:CW),0)</f>
        <v>0</v>
      </c>
      <c r="CM13" s="536">
        <f>IFERROR(AVERAGEIF('Rent Roll_Tradeouts'!$B:$B,'Rent Roll (MF &amp; Retail)'!$A13,'Rent Roll_Tradeouts'!CX:CX),0)</f>
        <v>0</v>
      </c>
      <c r="CN13" s="536">
        <f>IFERROR(AVERAGEIF('Rent Roll_Tradeouts'!$B:$B,'Rent Roll (MF &amp; Retail)'!$A13,'Rent Roll_Tradeouts'!CY:CY),0)</f>
        <v>0</v>
      </c>
      <c r="CO13" s="536">
        <f>IFERROR(AVERAGEIF('Rent Roll_Tradeouts'!$B:$B,'Rent Roll (MF &amp; Retail)'!$A13,'Rent Roll_Tradeouts'!CZ:CZ),0)</f>
        <v>0</v>
      </c>
      <c r="CP13" s="536">
        <f>IFERROR(AVERAGEIF('Rent Roll_Tradeouts'!$B:$B,'Rent Roll (MF &amp; Retail)'!$A13,'Rent Roll_Tradeouts'!DA:DA),0)</f>
        <v>0</v>
      </c>
      <c r="CQ13" s="536">
        <f>IFERROR(AVERAGEIF('Rent Roll_Tradeouts'!$B:$B,'Rent Roll (MF &amp; Retail)'!$A13,'Rent Roll_Tradeouts'!DB:DB),0)</f>
        <v>0</v>
      </c>
      <c r="CR13" s="536">
        <f>IFERROR(AVERAGEIF('Rent Roll_Tradeouts'!$B:$B,'Rent Roll (MF &amp; Retail)'!$A13,'Rent Roll_Tradeouts'!DC:DC),0)</f>
        <v>0</v>
      </c>
      <c r="CS13" s="536">
        <f>IFERROR(AVERAGEIF('Rent Roll_Tradeouts'!$B:$B,'Rent Roll (MF &amp; Retail)'!$A13,'Rent Roll_Tradeouts'!DD:DD),0)</f>
        <v>0</v>
      </c>
      <c r="CT13" s="536">
        <f>IFERROR(AVERAGEIF('Rent Roll_Tradeouts'!$B:$B,'Rent Roll (MF &amp; Retail)'!$A13,'Rent Roll_Tradeouts'!DE:DE),0)</f>
        <v>0</v>
      </c>
      <c r="CU13" s="536">
        <f>IFERROR(AVERAGEIF('Rent Roll_Tradeouts'!$B:$B,'Rent Roll (MF &amp; Retail)'!$A13,'Rent Roll_Tradeouts'!DF:DF),0)</f>
        <v>0</v>
      </c>
      <c r="CV13" s="536">
        <f>IFERROR(AVERAGEIF('Rent Roll_Tradeouts'!$B:$B,'Rent Roll (MF &amp; Retail)'!$A13,'Rent Roll_Tradeouts'!DG:DG),0)</f>
        <v>0</v>
      </c>
      <c r="CW13" s="536">
        <f>IFERROR(AVERAGEIF('Rent Roll_Tradeouts'!$B:$B,'Rent Roll (MF &amp; Retail)'!$A13,'Rent Roll_Tradeouts'!DH:DH),0)</f>
        <v>0</v>
      </c>
      <c r="CX13" s="536">
        <f>IFERROR(AVERAGEIF('Rent Roll_Tradeouts'!$B:$B,'Rent Roll (MF &amp; Retail)'!$A13,'Rent Roll_Tradeouts'!DI:DI),0)</f>
        <v>0</v>
      </c>
      <c r="CY13" s="536">
        <f>IFERROR(AVERAGEIF('Rent Roll_Tradeouts'!$B:$B,'Rent Roll (MF &amp; Retail)'!$A13,'Rent Roll_Tradeouts'!DJ:DJ),0)</f>
        <v>0</v>
      </c>
      <c r="CZ13" s="536">
        <f>IFERROR(AVERAGEIF('Rent Roll_Tradeouts'!$B:$B,'Rent Roll (MF &amp; Retail)'!$A13,'Rent Roll_Tradeouts'!DK:DK),0)</f>
        <v>0</v>
      </c>
      <c r="DA13" s="536">
        <f>IFERROR(AVERAGEIF('Rent Roll_Tradeouts'!$B:$B,'Rent Roll (MF &amp; Retail)'!$A13,'Rent Roll_Tradeouts'!DL:DL),0)</f>
        <v>0</v>
      </c>
      <c r="DB13" s="536">
        <f>IFERROR(AVERAGEIF('Rent Roll_Tradeouts'!$B:$B,'Rent Roll (MF &amp; Retail)'!$A13,'Rent Roll_Tradeouts'!DM:DM),0)</f>
        <v>0</v>
      </c>
      <c r="DC13" s="536">
        <f>IFERROR(AVERAGEIF('Rent Roll_Tradeouts'!$B:$B,'Rent Roll (MF &amp; Retail)'!$A13,'Rent Roll_Tradeouts'!DN:DN),0)</f>
        <v>0</v>
      </c>
      <c r="DD13" s="536">
        <f>IFERROR(AVERAGEIF('Rent Roll_Tradeouts'!$B:$B,'Rent Roll (MF &amp; Retail)'!$A13,'Rent Roll_Tradeouts'!DO:DO),0)</f>
        <v>0</v>
      </c>
      <c r="DE13" s="536">
        <f>IFERROR(AVERAGEIF('Rent Roll_Tradeouts'!$B:$B,'Rent Roll (MF &amp; Retail)'!$A13,'Rent Roll_Tradeouts'!DP:DP),0)</f>
        <v>0</v>
      </c>
      <c r="DF13" s="536">
        <f>IFERROR(AVERAGEIF('Rent Roll_Tradeouts'!$B:$B,'Rent Roll (MF &amp; Retail)'!$A13,'Rent Roll_Tradeouts'!DQ:DQ),0)</f>
        <v>0</v>
      </c>
      <c r="DG13" s="536">
        <f>IFERROR(AVERAGEIF('Rent Roll_Tradeouts'!$B:$B,'Rent Roll (MF &amp; Retail)'!$A13,'Rent Roll_Tradeouts'!DR:DR),0)</f>
        <v>0</v>
      </c>
      <c r="DH13" s="536">
        <f>IFERROR(AVERAGEIF('Rent Roll_Tradeouts'!$B:$B,'Rent Roll (MF &amp; Retail)'!$A13,'Rent Roll_Tradeouts'!DS:DS),0)</f>
        <v>0</v>
      </c>
      <c r="DI13" s="536">
        <f>IFERROR(AVERAGEIF('Rent Roll_Tradeouts'!$B:$B,'Rent Roll (MF &amp; Retail)'!$A13,'Rent Roll_Tradeouts'!DT:DT),0)</f>
        <v>0</v>
      </c>
      <c r="DJ13" s="536">
        <f>IFERROR(AVERAGEIF('Rent Roll_Tradeouts'!$B:$B,'Rent Roll (MF &amp; Retail)'!$A13,'Rent Roll_Tradeouts'!DU:DU),0)</f>
        <v>0</v>
      </c>
      <c r="DK13" s="536">
        <f>IFERROR(AVERAGEIF('Rent Roll_Tradeouts'!$B:$B,'Rent Roll (MF &amp; Retail)'!$A13,'Rent Roll_Tradeouts'!DV:DV),0)</f>
        <v>0</v>
      </c>
      <c r="DL13" s="536">
        <f>IFERROR(AVERAGEIF('Rent Roll_Tradeouts'!$B:$B,'Rent Roll (MF &amp; Retail)'!$A13,'Rent Roll_Tradeouts'!DW:DW),0)</f>
        <v>0</v>
      </c>
      <c r="DM13" s="536">
        <f>IFERROR(AVERAGEIF('Rent Roll_Tradeouts'!$B:$B,'Rent Roll (MF &amp; Retail)'!$A13,'Rent Roll_Tradeouts'!DX:DX),0)</f>
        <v>0</v>
      </c>
      <c r="DN13" s="536">
        <f>IFERROR(AVERAGEIF('Rent Roll_Tradeouts'!$B:$B,'Rent Roll (MF &amp; Retail)'!$A13,'Rent Roll_Tradeouts'!DY:DY),0)</f>
        <v>0</v>
      </c>
      <c r="DO13" s="536">
        <f>IFERROR(AVERAGEIF('Rent Roll_Tradeouts'!$B:$B,'Rent Roll (MF &amp; Retail)'!$A13,'Rent Roll_Tradeouts'!DZ:DZ),0)</f>
        <v>0</v>
      </c>
      <c r="DP13" s="536">
        <f>IFERROR(AVERAGEIF('Rent Roll_Tradeouts'!$B:$B,'Rent Roll (MF &amp; Retail)'!$A13,'Rent Roll_Tradeouts'!EA:EA),0)</f>
        <v>0</v>
      </c>
      <c r="DQ13" s="536">
        <f>IFERROR(AVERAGEIF('Rent Roll_Tradeouts'!$B:$B,'Rent Roll (MF &amp; Retail)'!$A13,'Rent Roll_Tradeouts'!EB:EB),0)</f>
        <v>0</v>
      </c>
      <c r="DR13" s="536">
        <f>IFERROR(AVERAGEIF('Rent Roll_Tradeouts'!$B:$B,'Rent Roll (MF &amp; Retail)'!$A13,'Rent Roll_Tradeouts'!EC:EC),0)</f>
        <v>0</v>
      </c>
      <c r="DS13" s="536">
        <f>IFERROR(AVERAGEIF('Rent Roll_Tradeouts'!$B:$B,'Rent Roll (MF &amp; Retail)'!$A13,'Rent Roll_Tradeouts'!ED:ED),0)</f>
        <v>0</v>
      </c>
      <c r="DT13" s="536">
        <f>IFERROR(AVERAGEIF('Rent Roll_Tradeouts'!$B:$B,'Rent Roll (MF &amp; Retail)'!$A13,'Rent Roll_Tradeouts'!EE:EE),0)</f>
        <v>0</v>
      </c>
      <c r="DU13" s="536">
        <f>IFERROR(AVERAGEIF('Rent Roll_Tradeouts'!$B:$B,'Rent Roll (MF &amp; Retail)'!$A13,'Rent Roll_Tradeouts'!EF:EF),0)</f>
        <v>0</v>
      </c>
      <c r="DV13" s="536">
        <f>IFERROR(AVERAGEIF('Rent Roll_Tradeouts'!$B:$B,'Rent Roll (MF &amp; Retail)'!$A13,'Rent Roll_Tradeouts'!EG:EG),0)</f>
        <v>0</v>
      </c>
      <c r="DW13" s="536">
        <f>IFERROR(AVERAGEIF('Rent Roll_Tradeouts'!$B:$B,'Rent Roll (MF &amp; Retail)'!$A13,'Rent Roll_Tradeouts'!EH:EH),0)</f>
        <v>0</v>
      </c>
      <c r="DX13" s="536">
        <f>IFERROR(AVERAGEIF('Rent Roll_Tradeouts'!$B:$B,'Rent Roll (MF &amp; Retail)'!$A13,'Rent Roll_Tradeouts'!EI:EI),0)</f>
        <v>0</v>
      </c>
      <c r="DY13" s="536">
        <f>IFERROR(AVERAGEIF('Rent Roll_Tradeouts'!$B:$B,'Rent Roll (MF &amp; Retail)'!$A13,'Rent Roll_Tradeouts'!EJ:EJ),0)</f>
        <v>0</v>
      </c>
      <c r="DZ13" s="536">
        <f>IFERROR(AVERAGEIF('Rent Roll_Tradeouts'!$B:$B,'Rent Roll (MF &amp; Retail)'!$A13,'Rent Roll_Tradeouts'!EK:EK),0)</f>
        <v>0</v>
      </c>
      <c r="EA13" s="536">
        <f>IFERROR(AVERAGEIF('Rent Roll_Tradeouts'!$B:$B,'Rent Roll (MF &amp; Retail)'!$A13,'Rent Roll_Tradeouts'!EL:EL),0)</f>
        <v>0</v>
      </c>
    </row>
    <row r="14" spans="1:131">
      <c r="A14" s="49">
        <f>'Rent Roll_RedIQ 2'!A23</f>
        <v>0</v>
      </c>
      <c r="B14" s="77">
        <f>'Rent Roll_RedIQ 2'!D23</f>
        <v>0</v>
      </c>
      <c r="C14" s="77">
        <f>'Rent Roll_RedIQ 2'!E23</f>
        <v>0</v>
      </c>
      <c r="D14" s="77">
        <f>'Rent Roll_RedIQ 2'!F23</f>
        <v>0</v>
      </c>
      <c r="E14" s="77">
        <f>'Rent Roll_RedIQ 2'!G23</f>
        <v>0</v>
      </c>
      <c r="K14" s="769" t="str">
        <f>'Rent Roll_RedIQ 2'!AG23</f>
        <v>-</v>
      </c>
      <c r="L14" s="536">
        <f>IFERROR(AVERAGEIF('Rent Roll_Tradeouts'!$B:$B,'Rent Roll (MF &amp; Retail)'!$A14,'Rent Roll_Tradeouts'!W:W),0)</f>
        <v>0</v>
      </c>
      <c r="M14" s="536">
        <f>IFERROR(AVERAGEIF('Rent Roll_Tradeouts'!$B:$B,'Rent Roll (MF &amp; Retail)'!$A14,'Rent Roll_Tradeouts'!X:X),0)</f>
        <v>0</v>
      </c>
      <c r="N14" s="536">
        <f>IFERROR(AVERAGEIF('Rent Roll_Tradeouts'!$B:$B,'Rent Roll (MF &amp; Retail)'!$A14,'Rent Roll_Tradeouts'!Y:Y),0)</f>
        <v>0</v>
      </c>
      <c r="O14" s="536">
        <f>IFERROR(AVERAGEIF('Rent Roll_Tradeouts'!$B:$B,'Rent Roll (MF &amp; Retail)'!$A14,'Rent Roll_Tradeouts'!Z:Z),0)</f>
        <v>0</v>
      </c>
      <c r="P14" s="536">
        <f>IFERROR(AVERAGEIF('Rent Roll_Tradeouts'!$B:$B,'Rent Roll (MF &amp; Retail)'!$A14,'Rent Roll_Tradeouts'!AA:AA),0)</f>
        <v>0</v>
      </c>
      <c r="Q14" s="536">
        <f>IFERROR(AVERAGEIF('Rent Roll_Tradeouts'!$B:$B,'Rent Roll (MF &amp; Retail)'!$A14,'Rent Roll_Tradeouts'!AB:AB),0)</f>
        <v>0</v>
      </c>
      <c r="R14" s="536">
        <f>IFERROR(AVERAGEIF('Rent Roll_Tradeouts'!$B:$B,'Rent Roll (MF &amp; Retail)'!$A14,'Rent Roll_Tradeouts'!AC:AC),0)</f>
        <v>0</v>
      </c>
      <c r="S14" s="536">
        <f>IFERROR(AVERAGEIF('Rent Roll_Tradeouts'!$B:$B,'Rent Roll (MF &amp; Retail)'!$A14,'Rent Roll_Tradeouts'!AD:AD),0)</f>
        <v>0</v>
      </c>
      <c r="T14" s="536">
        <f>IFERROR(AVERAGEIF('Rent Roll_Tradeouts'!$B:$B,'Rent Roll (MF &amp; Retail)'!$A14,'Rent Roll_Tradeouts'!AE:AE),0)</f>
        <v>0</v>
      </c>
      <c r="U14" s="536">
        <f>IFERROR(AVERAGEIF('Rent Roll_Tradeouts'!$B:$B,'Rent Roll (MF &amp; Retail)'!$A14,'Rent Roll_Tradeouts'!AF:AF),0)</f>
        <v>0</v>
      </c>
      <c r="V14" s="536">
        <f>IFERROR(AVERAGEIF('Rent Roll_Tradeouts'!$B:$B,'Rent Roll (MF &amp; Retail)'!$A14,'Rent Roll_Tradeouts'!AG:AG),0)</f>
        <v>0</v>
      </c>
      <c r="W14" s="536">
        <f>IFERROR(AVERAGEIF('Rent Roll_Tradeouts'!$B:$B,'Rent Roll (MF &amp; Retail)'!$A14,'Rent Roll_Tradeouts'!AH:AH),0)</f>
        <v>0</v>
      </c>
      <c r="X14" s="536">
        <f>IFERROR(AVERAGEIF('Rent Roll_Tradeouts'!$B:$B,'Rent Roll (MF &amp; Retail)'!$A14,'Rent Roll_Tradeouts'!AI:AI),0)</f>
        <v>0</v>
      </c>
      <c r="Y14" s="536">
        <f>IFERROR(AVERAGEIF('Rent Roll_Tradeouts'!$B:$B,'Rent Roll (MF &amp; Retail)'!$A14,'Rent Roll_Tradeouts'!AJ:AJ),0)</f>
        <v>0</v>
      </c>
      <c r="Z14" s="536">
        <f>IFERROR(AVERAGEIF('Rent Roll_Tradeouts'!$B:$B,'Rent Roll (MF &amp; Retail)'!$A14,'Rent Roll_Tradeouts'!AK:AK),0)</f>
        <v>0</v>
      </c>
      <c r="AA14" s="536">
        <f>IFERROR(AVERAGEIF('Rent Roll_Tradeouts'!$B:$B,'Rent Roll (MF &amp; Retail)'!$A14,'Rent Roll_Tradeouts'!AL:AL),0)</f>
        <v>0</v>
      </c>
      <c r="AB14" s="536">
        <f>IFERROR(AVERAGEIF('Rent Roll_Tradeouts'!$B:$B,'Rent Roll (MF &amp; Retail)'!$A14,'Rent Roll_Tradeouts'!AM:AM),0)</f>
        <v>0</v>
      </c>
      <c r="AC14" s="536">
        <f>IFERROR(AVERAGEIF('Rent Roll_Tradeouts'!$B:$B,'Rent Roll (MF &amp; Retail)'!$A14,'Rent Roll_Tradeouts'!AN:AN),0)</f>
        <v>0</v>
      </c>
      <c r="AD14" s="536">
        <f>IFERROR(AVERAGEIF('Rent Roll_Tradeouts'!$B:$B,'Rent Roll (MF &amp; Retail)'!$A14,'Rent Roll_Tradeouts'!AO:AO),0)</f>
        <v>0</v>
      </c>
      <c r="AE14" s="536">
        <f>IFERROR(AVERAGEIF('Rent Roll_Tradeouts'!$B:$B,'Rent Roll (MF &amp; Retail)'!$A14,'Rent Roll_Tradeouts'!AP:AP),0)</f>
        <v>0</v>
      </c>
      <c r="AF14" s="536">
        <f>IFERROR(AVERAGEIF('Rent Roll_Tradeouts'!$B:$B,'Rent Roll (MF &amp; Retail)'!$A14,'Rent Roll_Tradeouts'!AQ:AQ),0)</f>
        <v>0</v>
      </c>
      <c r="AG14" s="536">
        <f>IFERROR(AVERAGEIF('Rent Roll_Tradeouts'!$B:$B,'Rent Roll (MF &amp; Retail)'!$A14,'Rent Roll_Tradeouts'!AR:AR),0)</f>
        <v>0</v>
      </c>
      <c r="AH14" s="536">
        <f>IFERROR(AVERAGEIF('Rent Roll_Tradeouts'!$B:$B,'Rent Roll (MF &amp; Retail)'!$A14,'Rent Roll_Tradeouts'!AS:AS),0)</f>
        <v>0</v>
      </c>
      <c r="AI14" s="536">
        <f>IFERROR(AVERAGEIF('Rent Roll_Tradeouts'!$B:$B,'Rent Roll (MF &amp; Retail)'!$A14,'Rent Roll_Tradeouts'!AT:AT),0)</f>
        <v>0</v>
      </c>
      <c r="AJ14" s="536">
        <f>IFERROR(AVERAGEIF('Rent Roll_Tradeouts'!$B:$B,'Rent Roll (MF &amp; Retail)'!$A14,'Rent Roll_Tradeouts'!AU:AU),0)</f>
        <v>0</v>
      </c>
      <c r="AK14" s="536">
        <f>IFERROR(AVERAGEIF('Rent Roll_Tradeouts'!$B:$B,'Rent Roll (MF &amp; Retail)'!$A14,'Rent Roll_Tradeouts'!AV:AV),0)</f>
        <v>0</v>
      </c>
      <c r="AL14" s="536">
        <f>IFERROR(AVERAGEIF('Rent Roll_Tradeouts'!$B:$B,'Rent Roll (MF &amp; Retail)'!$A14,'Rent Roll_Tradeouts'!AW:AW),0)</f>
        <v>0</v>
      </c>
      <c r="AM14" s="536">
        <f>IFERROR(AVERAGEIF('Rent Roll_Tradeouts'!$B:$B,'Rent Roll (MF &amp; Retail)'!$A14,'Rent Roll_Tradeouts'!AX:AX),0)</f>
        <v>0</v>
      </c>
      <c r="AN14" s="536">
        <f>IFERROR(AVERAGEIF('Rent Roll_Tradeouts'!$B:$B,'Rent Roll (MF &amp; Retail)'!$A14,'Rent Roll_Tradeouts'!AY:AY),0)</f>
        <v>0</v>
      </c>
      <c r="AO14" s="536">
        <f>IFERROR(AVERAGEIF('Rent Roll_Tradeouts'!$B:$B,'Rent Roll (MF &amp; Retail)'!$A14,'Rent Roll_Tradeouts'!AZ:AZ),0)</f>
        <v>0</v>
      </c>
      <c r="AP14" s="536">
        <f>IFERROR(AVERAGEIF('Rent Roll_Tradeouts'!$B:$B,'Rent Roll (MF &amp; Retail)'!$A14,'Rent Roll_Tradeouts'!BA:BA),0)</f>
        <v>0</v>
      </c>
      <c r="AQ14" s="536">
        <f>IFERROR(AVERAGEIF('Rent Roll_Tradeouts'!$B:$B,'Rent Roll (MF &amp; Retail)'!$A14,'Rent Roll_Tradeouts'!BB:BB),0)</f>
        <v>0</v>
      </c>
      <c r="AR14" s="536">
        <f>IFERROR(AVERAGEIF('Rent Roll_Tradeouts'!$B:$B,'Rent Roll (MF &amp; Retail)'!$A14,'Rent Roll_Tradeouts'!BC:BC),0)</f>
        <v>0</v>
      </c>
      <c r="AS14" s="536">
        <f>IFERROR(AVERAGEIF('Rent Roll_Tradeouts'!$B:$B,'Rent Roll (MF &amp; Retail)'!$A14,'Rent Roll_Tradeouts'!BD:BD),0)</f>
        <v>0</v>
      </c>
      <c r="AT14" s="536">
        <f>IFERROR(AVERAGEIF('Rent Roll_Tradeouts'!$B:$B,'Rent Roll (MF &amp; Retail)'!$A14,'Rent Roll_Tradeouts'!BE:BE),0)</f>
        <v>0</v>
      </c>
      <c r="AU14" s="536">
        <f>IFERROR(AVERAGEIF('Rent Roll_Tradeouts'!$B:$B,'Rent Roll (MF &amp; Retail)'!$A14,'Rent Roll_Tradeouts'!BF:BF),0)</f>
        <v>0</v>
      </c>
      <c r="AV14" s="536">
        <f>IFERROR(AVERAGEIF('Rent Roll_Tradeouts'!$B:$B,'Rent Roll (MF &amp; Retail)'!$A14,'Rent Roll_Tradeouts'!BG:BG),0)</f>
        <v>0</v>
      </c>
      <c r="AW14" s="536">
        <f>IFERROR(AVERAGEIF('Rent Roll_Tradeouts'!$B:$B,'Rent Roll (MF &amp; Retail)'!$A14,'Rent Roll_Tradeouts'!BH:BH),0)</f>
        <v>0</v>
      </c>
      <c r="AX14" s="536">
        <f>IFERROR(AVERAGEIF('Rent Roll_Tradeouts'!$B:$B,'Rent Roll (MF &amp; Retail)'!$A14,'Rent Roll_Tradeouts'!BI:BI),0)</f>
        <v>0</v>
      </c>
      <c r="AY14" s="536">
        <f>IFERROR(AVERAGEIF('Rent Roll_Tradeouts'!$B:$B,'Rent Roll (MF &amp; Retail)'!$A14,'Rent Roll_Tradeouts'!BJ:BJ),0)</f>
        <v>0</v>
      </c>
      <c r="AZ14" s="536">
        <f>IFERROR(AVERAGEIF('Rent Roll_Tradeouts'!$B:$B,'Rent Roll (MF &amp; Retail)'!$A14,'Rent Roll_Tradeouts'!BK:BK),0)</f>
        <v>0</v>
      </c>
      <c r="BA14" s="536">
        <f>IFERROR(AVERAGEIF('Rent Roll_Tradeouts'!$B:$B,'Rent Roll (MF &amp; Retail)'!$A14,'Rent Roll_Tradeouts'!BL:BL),0)</f>
        <v>0</v>
      </c>
      <c r="BB14" s="536">
        <f>IFERROR(AVERAGEIF('Rent Roll_Tradeouts'!$B:$B,'Rent Roll (MF &amp; Retail)'!$A14,'Rent Roll_Tradeouts'!BM:BM),0)</f>
        <v>0</v>
      </c>
      <c r="BC14" s="536">
        <f>IFERROR(AVERAGEIF('Rent Roll_Tradeouts'!$B:$B,'Rent Roll (MF &amp; Retail)'!$A14,'Rent Roll_Tradeouts'!BN:BN),0)</f>
        <v>0</v>
      </c>
      <c r="BD14" s="536">
        <f>IFERROR(AVERAGEIF('Rent Roll_Tradeouts'!$B:$B,'Rent Roll (MF &amp; Retail)'!$A14,'Rent Roll_Tradeouts'!BO:BO),0)</f>
        <v>0</v>
      </c>
      <c r="BE14" s="536">
        <f>IFERROR(AVERAGEIF('Rent Roll_Tradeouts'!$B:$B,'Rent Roll (MF &amp; Retail)'!$A14,'Rent Roll_Tradeouts'!BP:BP),0)</f>
        <v>0</v>
      </c>
      <c r="BF14" s="536">
        <f>IFERROR(AVERAGEIF('Rent Roll_Tradeouts'!$B:$B,'Rent Roll (MF &amp; Retail)'!$A14,'Rent Roll_Tradeouts'!BQ:BQ),0)</f>
        <v>0</v>
      </c>
      <c r="BG14" s="536">
        <f>IFERROR(AVERAGEIF('Rent Roll_Tradeouts'!$B:$B,'Rent Roll (MF &amp; Retail)'!$A14,'Rent Roll_Tradeouts'!BR:BR),0)</f>
        <v>0</v>
      </c>
      <c r="BH14" s="536">
        <f>IFERROR(AVERAGEIF('Rent Roll_Tradeouts'!$B:$B,'Rent Roll (MF &amp; Retail)'!$A14,'Rent Roll_Tradeouts'!BS:BS),0)</f>
        <v>0</v>
      </c>
      <c r="BI14" s="536">
        <f>IFERROR(AVERAGEIF('Rent Roll_Tradeouts'!$B:$B,'Rent Roll (MF &amp; Retail)'!$A14,'Rent Roll_Tradeouts'!BT:BT),0)</f>
        <v>0</v>
      </c>
      <c r="BJ14" s="536">
        <f>IFERROR(AVERAGEIF('Rent Roll_Tradeouts'!$B:$B,'Rent Roll (MF &amp; Retail)'!$A14,'Rent Roll_Tradeouts'!BU:BU),0)</f>
        <v>0</v>
      </c>
      <c r="BK14" s="536">
        <f>IFERROR(AVERAGEIF('Rent Roll_Tradeouts'!$B:$B,'Rent Roll (MF &amp; Retail)'!$A14,'Rent Roll_Tradeouts'!BV:BV),0)</f>
        <v>0</v>
      </c>
      <c r="BL14" s="536">
        <f>IFERROR(AVERAGEIF('Rent Roll_Tradeouts'!$B:$B,'Rent Roll (MF &amp; Retail)'!$A14,'Rent Roll_Tradeouts'!BW:BW),0)</f>
        <v>0</v>
      </c>
      <c r="BM14" s="536">
        <f>IFERROR(AVERAGEIF('Rent Roll_Tradeouts'!$B:$B,'Rent Roll (MF &amp; Retail)'!$A14,'Rent Roll_Tradeouts'!BX:BX),0)</f>
        <v>0</v>
      </c>
      <c r="BN14" s="536">
        <f>IFERROR(AVERAGEIF('Rent Roll_Tradeouts'!$B:$B,'Rent Roll (MF &amp; Retail)'!$A14,'Rent Roll_Tradeouts'!BY:BY),0)</f>
        <v>0</v>
      </c>
      <c r="BO14" s="536">
        <f>IFERROR(AVERAGEIF('Rent Roll_Tradeouts'!$B:$B,'Rent Roll (MF &amp; Retail)'!$A14,'Rent Roll_Tradeouts'!BZ:BZ),0)</f>
        <v>0</v>
      </c>
      <c r="BP14" s="536">
        <f>IFERROR(AVERAGEIF('Rent Roll_Tradeouts'!$B:$B,'Rent Roll (MF &amp; Retail)'!$A14,'Rent Roll_Tradeouts'!CA:CA),0)</f>
        <v>0</v>
      </c>
      <c r="BQ14" s="536">
        <f>IFERROR(AVERAGEIF('Rent Roll_Tradeouts'!$B:$B,'Rent Roll (MF &amp; Retail)'!$A14,'Rent Roll_Tradeouts'!CB:CB),0)</f>
        <v>0</v>
      </c>
      <c r="BR14" s="536">
        <f>IFERROR(AVERAGEIF('Rent Roll_Tradeouts'!$B:$B,'Rent Roll (MF &amp; Retail)'!$A14,'Rent Roll_Tradeouts'!CC:CC),0)</f>
        <v>0</v>
      </c>
      <c r="BS14" s="536">
        <f>IFERROR(AVERAGEIF('Rent Roll_Tradeouts'!$B:$B,'Rent Roll (MF &amp; Retail)'!$A14,'Rent Roll_Tradeouts'!CD:CD),0)</f>
        <v>0</v>
      </c>
      <c r="BT14" s="536">
        <f>IFERROR(AVERAGEIF('Rent Roll_Tradeouts'!$B:$B,'Rent Roll (MF &amp; Retail)'!$A14,'Rent Roll_Tradeouts'!CE:CE),0)</f>
        <v>0</v>
      </c>
      <c r="BU14" s="536">
        <f>IFERROR(AVERAGEIF('Rent Roll_Tradeouts'!$B:$B,'Rent Roll (MF &amp; Retail)'!$A14,'Rent Roll_Tradeouts'!CF:CF),0)</f>
        <v>0</v>
      </c>
      <c r="BV14" s="536">
        <f>IFERROR(AVERAGEIF('Rent Roll_Tradeouts'!$B:$B,'Rent Roll (MF &amp; Retail)'!$A14,'Rent Roll_Tradeouts'!CG:CG),0)</f>
        <v>0</v>
      </c>
      <c r="BW14" s="536">
        <f>IFERROR(AVERAGEIF('Rent Roll_Tradeouts'!$B:$B,'Rent Roll (MF &amp; Retail)'!$A14,'Rent Roll_Tradeouts'!CH:CH),0)</f>
        <v>0</v>
      </c>
      <c r="BX14" s="536">
        <f>IFERROR(AVERAGEIF('Rent Roll_Tradeouts'!$B:$B,'Rent Roll (MF &amp; Retail)'!$A14,'Rent Roll_Tradeouts'!CI:CI),0)</f>
        <v>0</v>
      </c>
      <c r="BY14" s="536">
        <f>IFERROR(AVERAGEIF('Rent Roll_Tradeouts'!$B:$B,'Rent Roll (MF &amp; Retail)'!$A14,'Rent Roll_Tradeouts'!CJ:CJ),0)</f>
        <v>0</v>
      </c>
      <c r="BZ14" s="536">
        <f>IFERROR(AVERAGEIF('Rent Roll_Tradeouts'!$B:$B,'Rent Roll (MF &amp; Retail)'!$A14,'Rent Roll_Tradeouts'!CK:CK),0)</f>
        <v>0</v>
      </c>
      <c r="CA14" s="536">
        <f>IFERROR(AVERAGEIF('Rent Roll_Tradeouts'!$B:$B,'Rent Roll (MF &amp; Retail)'!$A14,'Rent Roll_Tradeouts'!CL:CL),0)</f>
        <v>0</v>
      </c>
      <c r="CB14" s="536">
        <f>IFERROR(AVERAGEIF('Rent Roll_Tradeouts'!$B:$B,'Rent Roll (MF &amp; Retail)'!$A14,'Rent Roll_Tradeouts'!CM:CM),0)</f>
        <v>0</v>
      </c>
      <c r="CC14" s="536">
        <f>IFERROR(AVERAGEIF('Rent Roll_Tradeouts'!$B:$B,'Rent Roll (MF &amp; Retail)'!$A14,'Rent Roll_Tradeouts'!CN:CN),0)</f>
        <v>0</v>
      </c>
      <c r="CD14" s="536">
        <f>IFERROR(AVERAGEIF('Rent Roll_Tradeouts'!$B:$B,'Rent Roll (MF &amp; Retail)'!$A14,'Rent Roll_Tradeouts'!CO:CO),0)</f>
        <v>0</v>
      </c>
      <c r="CE14" s="536">
        <f>IFERROR(AVERAGEIF('Rent Roll_Tradeouts'!$B:$B,'Rent Roll (MF &amp; Retail)'!$A14,'Rent Roll_Tradeouts'!CP:CP),0)</f>
        <v>0</v>
      </c>
      <c r="CF14" s="536">
        <f>IFERROR(AVERAGEIF('Rent Roll_Tradeouts'!$B:$B,'Rent Roll (MF &amp; Retail)'!$A14,'Rent Roll_Tradeouts'!CQ:CQ),0)</f>
        <v>0</v>
      </c>
      <c r="CG14" s="536">
        <f>IFERROR(AVERAGEIF('Rent Roll_Tradeouts'!$B:$B,'Rent Roll (MF &amp; Retail)'!$A14,'Rent Roll_Tradeouts'!CR:CR),0)</f>
        <v>0</v>
      </c>
      <c r="CH14" s="536">
        <f>IFERROR(AVERAGEIF('Rent Roll_Tradeouts'!$B:$B,'Rent Roll (MF &amp; Retail)'!$A14,'Rent Roll_Tradeouts'!CS:CS),0)</f>
        <v>0</v>
      </c>
      <c r="CI14" s="536">
        <f>IFERROR(AVERAGEIF('Rent Roll_Tradeouts'!$B:$B,'Rent Roll (MF &amp; Retail)'!$A14,'Rent Roll_Tradeouts'!CT:CT),0)</f>
        <v>0</v>
      </c>
      <c r="CJ14" s="536">
        <f>IFERROR(AVERAGEIF('Rent Roll_Tradeouts'!$B:$B,'Rent Roll (MF &amp; Retail)'!$A14,'Rent Roll_Tradeouts'!CU:CU),0)</f>
        <v>0</v>
      </c>
      <c r="CK14" s="536">
        <f>IFERROR(AVERAGEIF('Rent Roll_Tradeouts'!$B:$B,'Rent Roll (MF &amp; Retail)'!$A14,'Rent Roll_Tradeouts'!CV:CV),0)</f>
        <v>0</v>
      </c>
      <c r="CL14" s="536">
        <f>IFERROR(AVERAGEIF('Rent Roll_Tradeouts'!$B:$B,'Rent Roll (MF &amp; Retail)'!$A14,'Rent Roll_Tradeouts'!CW:CW),0)</f>
        <v>0</v>
      </c>
      <c r="CM14" s="536">
        <f>IFERROR(AVERAGEIF('Rent Roll_Tradeouts'!$B:$B,'Rent Roll (MF &amp; Retail)'!$A14,'Rent Roll_Tradeouts'!CX:CX),0)</f>
        <v>0</v>
      </c>
      <c r="CN14" s="536">
        <f>IFERROR(AVERAGEIF('Rent Roll_Tradeouts'!$B:$B,'Rent Roll (MF &amp; Retail)'!$A14,'Rent Roll_Tradeouts'!CY:CY),0)</f>
        <v>0</v>
      </c>
      <c r="CO14" s="536">
        <f>IFERROR(AVERAGEIF('Rent Roll_Tradeouts'!$B:$B,'Rent Roll (MF &amp; Retail)'!$A14,'Rent Roll_Tradeouts'!CZ:CZ),0)</f>
        <v>0</v>
      </c>
      <c r="CP14" s="536">
        <f>IFERROR(AVERAGEIF('Rent Roll_Tradeouts'!$B:$B,'Rent Roll (MF &amp; Retail)'!$A14,'Rent Roll_Tradeouts'!DA:DA),0)</f>
        <v>0</v>
      </c>
      <c r="CQ14" s="536">
        <f>IFERROR(AVERAGEIF('Rent Roll_Tradeouts'!$B:$B,'Rent Roll (MF &amp; Retail)'!$A14,'Rent Roll_Tradeouts'!DB:DB),0)</f>
        <v>0</v>
      </c>
      <c r="CR14" s="536">
        <f>IFERROR(AVERAGEIF('Rent Roll_Tradeouts'!$B:$B,'Rent Roll (MF &amp; Retail)'!$A14,'Rent Roll_Tradeouts'!DC:DC),0)</f>
        <v>0</v>
      </c>
      <c r="CS14" s="536">
        <f>IFERROR(AVERAGEIF('Rent Roll_Tradeouts'!$B:$B,'Rent Roll (MF &amp; Retail)'!$A14,'Rent Roll_Tradeouts'!DD:DD),0)</f>
        <v>0</v>
      </c>
      <c r="CT14" s="536">
        <f>IFERROR(AVERAGEIF('Rent Roll_Tradeouts'!$B:$B,'Rent Roll (MF &amp; Retail)'!$A14,'Rent Roll_Tradeouts'!DE:DE),0)</f>
        <v>0</v>
      </c>
      <c r="CU14" s="536">
        <f>IFERROR(AVERAGEIF('Rent Roll_Tradeouts'!$B:$B,'Rent Roll (MF &amp; Retail)'!$A14,'Rent Roll_Tradeouts'!DF:DF),0)</f>
        <v>0</v>
      </c>
      <c r="CV14" s="536">
        <f>IFERROR(AVERAGEIF('Rent Roll_Tradeouts'!$B:$B,'Rent Roll (MF &amp; Retail)'!$A14,'Rent Roll_Tradeouts'!DG:DG),0)</f>
        <v>0</v>
      </c>
      <c r="CW14" s="536">
        <f>IFERROR(AVERAGEIF('Rent Roll_Tradeouts'!$B:$B,'Rent Roll (MF &amp; Retail)'!$A14,'Rent Roll_Tradeouts'!DH:DH),0)</f>
        <v>0</v>
      </c>
      <c r="CX14" s="536">
        <f>IFERROR(AVERAGEIF('Rent Roll_Tradeouts'!$B:$B,'Rent Roll (MF &amp; Retail)'!$A14,'Rent Roll_Tradeouts'!DI:DI),0)</f>
        <v>0</v>
      </c>
      <c r="CY14" s="536">
        <f>IFERROR(AVERAGEIF('Rent Roll_Tradeouts'!$B:$B,'Rent Roll (MF &amp; Retail)'!$A14,'Rent Roll_Tradeouts'!DJ:DJ),0)</f>
        <v>0</v>
      </c>
      <c r="CZ14" s="536">
        <f>IFERROR(AVERAGEIF('Rent Roll_Tradeouts'!$B:$B,'Rent Roll (MF &amp; Retail)'!$A14,'Rent Roll_Tradeouts'!DK:DK),0)</f>
        <v>0</v>
      </c>
      <c r="DA14" s="536">
        <f>IFERROR(AVERAGEIF('Rent Roll_Tradeouts'!$B:$B,'Rent Roll (MF &amp; Retail)'!$A14,'Rent Roll_Tradeouts'!DL:DL),0)</f>
        <v>0</v>
      </c>
      <c r="DB14" s="536">
        <f>IFERROR(AVERAGEIF('Rent Roll_Tradeouts'!$B:$B,'Rent Roll (MF &amp; Retail)'!$A14,'Rent Roll_Tradeouts'!DM:DM),0)</f>
        <v>0</v>
      </c>
      <c r="DC14" s="536">
        <f>IFERROR(AVERAGEIF('Rent Roll_Tradeouts'!$B:$B,'Rent Roll (MF &amp; Retail)'!$A14,'Rent Roll_Tradeouts'!DN:DN),0)</f>
        <v>0</v>
      </c>
      <c r="DD14" s="536">
        <f>IFERROR(AVERAGEIF('Rent Roll_Tradeouts'!$B:$B,'Rent Roll (MF &amp; Retail)'!$A14,'Rent Roll_Tradeouts'!DO:DO),0)</f>
        <v>0</v>
      </c>
      <c r="DE14" s="536">
        <f>IFERROR(AVERAGEIF('Rent Roll_Tradeouts'!$B:$B,'Rent Roll (MF &amp; Retail)'!$A14,'Rent Roll_Tradeouts'!DP:DP),0)</f>
        <v>0</v>
      </c>
      <c r="DF14" s="536">
        <f>IFERROR(AVERAGEIF('Rent Roll_Tradeouts'!$B:$B,'Rent Roll (MF &amp; Retail)'!$A14,'Rent Roll_Tradeouts'!DQ:DQ),0)</f>
        <v>0</v>
      </c>
      <c r="DG14" s="536">
        <f>IFERROR(AVERAGEIF('Rent Roll_Tradeouts'!$B:$B,'Rent Roll (MF &amp; Retail)'!$A14,'Rent Roll_Tradeouts'!DR:DR),0)</f>
        <v>0</v>
      </c>
      <c r="DH14" s="536">
        <f>IFERROR(AVERAGEIF('Rent Roll_Tradeouts'!$B:$B,'Rent Roll (MF &amp; Retail)'!$A14,'Rent Roll_Tradeouts'!DS:DS),0)</f>
        <v>0</v>
      </c>
      <c r="DI14" s="536">
        <f>IFERROR(AVERAGEIF('Rent Roll_Tradeouts'!$B:$B,'Rent Roll (MF &amp; Retail)'!$A14,'Rent Roll_Tradeouts'!DT:DT),0)</f>
        <v>0</v>
      </c>
      <c r="DJ14" s="536">
        <f>IFERROR(AVERAGEIF('Rent Roll_Tradeouts'!$B:$B,'Rent Roll (MF &amp; Retail)'!$A14,'Rent Roll_Tradeouts'!DU:DU),0)</f>
        <v>0</v>
      </c>
      <c r="DK14" s="536">
        <f>IFERROR(AVERAGEIF('Rent Roll_Tradeouts'!$B:$B,'Rent Roll (MF &amp; Retail)'!$A14,'Rent Roll_Tradeouts'!DV:DV),0)</f>
        <v>0</v>
      </c>
      <c r="DL14" s="536">
        <f>IFERROR(AVERAGEIF('Rent Roll_Tradeouts'!$B:$B,'Rent Roll (MF &amp; Retail)'!$A14,'Rent Roll_Tradeouts'!DW:DW),0)</f>
        <v>0</v>
      </c>
      <c r="DM14" s="536">
        <f>IFERROR(AVERAGEIF('Rent Roll_Tradeouts'!$B:$B,'Rent Roll (MF &amp; Retail)'!$A14,'Rent Roll_Tradeouts'!DX:DX),0)</f>
        <v>0</v>
      </c>
      <c r="DN14" s="536">
        <f>IFERROR(AVERAGEIF('Rent Roll_Tradeouts'!$B:$B,'Rent Roll (MF &amp; Retail)'!$A14,'Rent Roll_Tradeouts'!DY:DY),0)</f>
        <v>0</v>
      </c>
      <c r="DO14" s="536">
        <f>IFERROR(AVERAGEIF('Rent Roll_Tradeouts'!$B:$B,'Rent Roll (MF &amp; Retail)'!$A14,'Rent Roll_Tradeouts'!DZ:DZ),0)</f>
        <v>0</v>
      </c>
      <c r="DP14" s="536">
        <f>IFERROR(AVERAGEIF('Rent Roll_Tradeouts'!$B:$B,'Rent Roll (MF &amp; Retail)'!$A14,'Rent Roll_Tradeouts'!EA:EA),0)</f>
        <v>0</v>
      </c>
      <c r="DQ14" s="536">
        <f>IFERROR(AVERAGEIF('Rent Roll_Tradeouts'!$B:$B,'Rent Roll (MF &amp; Retail)'!$A14,'Rent Roll_Tradeouts'!EB:EB),0)</f>
        <v>0</v>
      </c>
      <c r="DR14" s="536">
        <f>IFERROR(AVERAGEIF('Rent Roll_Tradeouts'!$B:$B,'Rent Roll (MF &amp; Retail)'!$A14,'Rent Roll_Tradeouts'!EC:EC),0)</f>
        <v>0</v>
      </c>
      <c r="DS14" s="536">
        <f>IFERROR(AVERAGEIF('Rent Roll_Tradeouts'!$B:$B,'Rent Roll (MF &amp; Retail)'!$A14,'Rent Roll_Tradeouts'!ED:ED),0)</f>
        <v>0</v>
      </c>
      <c r="DT14" s="536">
        <f>IFERROR(AVERAGEIF('Rent Roll_Tradeouts'!$B:$B,'Rent Roll (MF &amp; Retail)'!$A14,'Rent Roll_Tradeouts'!EE:EE),0)</f>
        <v>0</v>
      </c>
      <c r="DU14" s="536">
        <f>IFERROR(AVERAGEIF('Rent Roll_Tradeouts'!$B:$B,'Rent Roll (MF &amp; Retail)'!$A14,'Rent Roll_Tradeouts'!EF:EF),0)</f>
        <v>0</v>
      </c>
      <c r="DV14" s="536">
        <f>IFERROR(AVERAGEIF('Rent Roll_Tradeouts'!$B:$B,'Rent Roll (MF &amp; Retail)'!$A14,'Rent Roll_Tradeouts'!EG:EG),0)</f>
        <v>0</v>
      </c>
      <c r="DW14" s="536">
        <f>IFERROR(AVERAGEIF('Rent Roll_Tradeouts'!$B:$B,'Rent Roll (MF &amp; Retail)'!$A14,'Rent Roll_Tradeouts'!EH:EH),0)</f>
        <v>0</v>
      </c>
      <c r="DX14" s="536">
        <f>IFERROR(AVERAGEIF('Rent Roll_Tradeouts'!$B:$B,'Rent Roll (MF &amp; Retail)'!$A14,'Rent Roll_Tradeouts'!EI:EI),0)</f>
        <v>0</v>
      </c>
      <c r="DY14" s="536">
        <f>IFERROR(AVERAGEIF('Rent Roll_Tradeouts'!$B:$B,'Rent Roll (MF &amp; Retail)'!$A14,'Rent Roll_Tradeouts'!EJ:EJ),0)</f>
        <v>0</v>
      </c>
      <c r="DZ14" s="536">
        <f>IFERROR(AVERAGEIF('Rent Roll_Tradeouts'!$B:$B,'Rent Roll (MF &amp; Retail)'!$A14,'Rent Roll_Tradeouts'!EK:EK),0)</f>
        <v>0</v>
      </c>
      <c r="EA14" s="536">
        <f>IFERROR(AVERAGEIF('Rent Roll_Tradeouts'!$B:$B,'Rent Roll (MF &amp; Retail)'!$A14,'Rent Roll_Tradeouts'!EL:EL),0)</f>
        <v>0</v>
      </c>
    </row>
    <row r="15" spans="1:131">
      <c r="A15" s="49">
        <f>'Rent Roll_RedIQ 2'!A24</f>
        <v>0</v>
      </c>
      <c r="B15" s="77">
        <f>'Rent Roll_RedIQ 2'!D24</f>
        <v>0</v>
      </c>
      <c r="C15" s="77">
        <f>'Rent Roll_RedIQ 2'!E24</f>
        <v>0</v>
      </c>
      <c r="D15" s="77">
        <f>'Rent Roll_RedIQ 2'!F24</f>
        <v>0</v>
      </c>
      <c r="E15" s="77">
        <f>'Rent Roll_RedIQ 2'!G24</f>
        <v>0</v>
      </c>
      <c r="K15" s="769" t="str">
        <f>'Rent Roll_RedIQ 2'!AG24</f>
        <v>-</v>
      </c>
      <c r="L15" s="536">
        <f>IFERROR(AVERAGEIF('Rent Roll_Tradeouts'!$B:$B,'Rent Roll (MF &amp; Retail)'!$A15,'Rent Roll_Tradeouts'!W:W),0)</f>
        <v>0</v>
      </c>
      <c r="M15" s="536">
        <f>IFERROR(AVERAGEIF('Rent Roll_Tradeouts'!$B:$B,'Rent Roll (MF &amp; Retail)'!$A15,'Rent Roll_Tradeouts'!X:X),0)</f>
        <v>0</v>
      </c>
      <c r="N15" s="536">
        <f>IFERROR(AVERAGEIF('Rent Roll_Tradeouts'!$B:$B,'Rent Roll (MF &amp; Retail)'!$A15,'Rent Roll_Tradeouts'!Y:Y),0)</f>
        <v>0</v>
      </c>
      <c r="O15" s="536">
        <f>IFERROR(AVERAGEIF('Rent Roll_Tradeouts'!$B:$B,'Rent Roll (MF &amp; Retail)'!$A15,'Rent Roll_Tradeouts'!Z:Z),0)</f>
        <v>0</v>
      </c>
      <c r="P15" s="536">
        <f>IFERROR(AVERAGEIF('Rent Roll_Tradeouts'!$B:$B,'Rent Roll (MF &amp; Retail)'!$A15,'Rent Roll_Tradeouts'!AA:AA),0)</f>
        <v>0</v>
      </c>
      <c r="Q15" s="536">
        <f>IFERROR(AVERAGEIF('Rent Roll_Tradeouts'!$B:$B,'Rent Roll (MF &amp; Retail)'!$A15,'Rent Roll_Tradeouts'!AB:AB),0)</f>
        <v>0</v>
      </c>
      <c r="R15" s="536">
        <f>IFERROR(AVERAGEIF('Rent Roll_Tradeouts'!$B:$B,'Rent Roll (MF &amp; Retail)'!$A15,'Rent Roll_Tradeouts'!AC:AC),0)</f>
        <v>0</v>
      </c>
      <c r="S15" s="536">
        <f>IFERROR(AVERAGEIF('Rent Roll_Tradeouts'!$B:$B,'Rent Roll (MF &amp; Retail)'!$A15,'Rent Roll_Tradeouts'!AD:AD),0)</f>
        <v>0</v>
      </c>
      <c r="T15" s="536">
        <f>IFERROR(AVERAGEIF('Rent Roll_Tradeouts'!$B:$B,'Rent Roll (MF &amp; Retail)'!$A15,'Rent Roll_Tradeouts'!AE:AE),0)</f>
        <v>0</v>
      </c>
      <c r="U15" s="536">
        <f>IFERROR(AVERAGEIF('Rent Roll_Tradeouts'!$B:$B,'Rent Roll (MF &amp; Retail)'!$A15,'Rent Roll_Tradeouts'!AF:AF),0)</f>
        <v>0</v>
      </c>
      <c r="V15" s="536">
        <f>IFERROR(AVERAGEIF('Rent Roll_Tradeouts'!$B:$B,'Rent Roll (MF &amp; Retail)'!$A15,'Rent Roll_Tradeouts'!AG:AG),0)</f>
        <v>0</v>
      </c>
      <c r="W15" s="536">
        <f>IFERROR(AVERAGEIF('Rent Roll_Tradeouts'!$B:$B,'Rent Roll (MF &amp; Retail)'!$A15,'Rent Roll_Tradeouts'!AH:AH),0)</f>
        <v>0</v>
      </c>
      <c r="X15" s="536">
        <f>IFERROR(AVERAGEIF('Rent Roll_Tradeouts'!$B:$B,'Rent Roll (MF &amp; Retail)'!$A15,'Rent Roll_Tradeouts'!AI:AI),0)</f>
        <v>0</v>
      </c>
      <c r="Y15" s="536">
        <f>IFERROR(AVERAGEIF('Rent Roll_Tradeouts'!$B:$B,'Rent Roll (MF &amp; Retail)'!$A15,'Rent Roll_Tradeouts'!AJ:AJ),0)</f>
        <v>0</v>
      </c>
      <c r="Z15" s="536">
        <f>IFERROR(AVERAGEIF('Rent Roll_Tradeouts'!$B:$B,'Rent Roll (MF &amp; Retail)'!$A15,'Rent Roll_Tradeouts'!AK:AK),0)</f>
        <v>0</v>
      </c>
      <c r="AA15" s="536">
        <f>IFERROR(AVERAGEIF('Rent Roll_Tradeouts'!$B:$B,'Rent Roll (MF &amp; Retail)'!$A15,'Rent Roll_Tradeouts'!AL:AL),0)</f>
        <v>0</v>
      </c>
      <c r="AB15" s="536">
        <f>IFERROR(AVERAGEIF('Rent Roll_Tradeouts'!$B:$B,'Rent Roll (MF &amp; Retail)'!$A15,'Rent Roll_Tradeouts'!AM:AM),0)</f>
        <v>0</v>
      </c>
      <c r="AC15" s="536">
        <f>IFERROR(AVERAGEIF('Rent Roll_Tradeouts'!$B:$B,'Rent Roll (MF &amp; Retail)'!$A15,'Rent Roll_Tradeouts'!AN:AN),0)</f>
        <v>0</v>
      </c>
      <c r="AD15" s="536">
        <f>IFERROR(AVERAGEIF('Rent Roll_Tradeouts'!$B:$B,'Rent Roll (MF &amp; Retail)'!$A15,'Rent Roll_Tradeouts'!AO:AO),0)</f>
        <v>0</v>
      </c>
      <c r="AE15" s="536">
        <f>IFERROR(AVERAGEIF('Rent Roll_Tradeouts'!$B:$B,'Rent Roll (MF &amp; Retail)'!$A15,'Rent Roll_Tradeouts'!AP:AP),0)</f>
        <v>0</v>
      </c>
      <c r="AF15" s="536">
        <f>IFERROR(AVERAGEIF('Rent Roll_Tradeouts'!$B:$B,'Rent Roll (MF &amp; Retail)'!$A15,'Rent Roll_Tradeouts'!AQ:AQ),0)</f>
        <v>0</v>
      </c>
      <c r="AG15" s="536">
        <f>IFERROR(AVERAGEIF('Rent Roll_Tradeouts'!$B:$B,'Rent Roll (MF &amp; Retail)'!$A15,'Rent Roll_Tradeouts'!AR:AR),0)</f>
        <v>0</v>
      </c>
      <c r="AH15" s="536">
        <f>IFERROR(AVERAGEIF('Rent Roll_Tradeouts'!$B:$B,'Rent Roll (MF &amp; Retail)'!$A15,'Rent Roll_Tradeouts'!AS:AS),0)</f>
        <v>0</v>
      </c>
      <c r="AI15" s="536">
        <f>IFERROR(AVERAGEIF('Rent Roll_Tradeouts'!$B:$B,'Rent Roll (MF &amp; Retail)'!$A15,'Rent Roll_Tradeouts'!AT:AT),0)</f>
        <v>0</v>
      </c>
      <c r="AJ15" s="536">
        <f>IFERROR(AVERAGEIF('Rent Roll_Tradeouts'!$B:$B,'Rent Roll (MF &amp; Retail)'!$A15,'Rent Roll_Tradeouts'!AU:AU),0)</f>
        <v>0</v>
      </c>
      <c r="AK15" s="536">
        <f>IFERROR(AVERAGEIF('Rent Roll_Tradeouts'!$B:$B,'Rent Roll (MF &amp; Retail)'!$A15,'Rent Roll_Tradeouts'!AV:AV),0)</f>
        <v>0</v>
      </c>
      <c r="AL15" s="536">
        <f>IFERROR(AVERAGEIF('Rent Roll_Tradeouts'!$B:$B,'Rent Roll (MF &amp; Retail)'!$A15,'Rent Roll_Tradeouts'!AW:AW),0)</f>
        <v>0</v>
      </c>
      <c r="AM15" s="536">
        <f>IFERROR(AVERAGEIF('Rent Roll_Tradeouts'!$B:$B,'Rent Roll (MF &amp; Retail)'!$A15,'Rent Roll_Tradeouts'!AX:AX),0)</f>
        <v>0</v>
      </c>
      <c r="AN15" s="536">
        <f>IFERROR(AVERAGEIF('Rent Roll_Tradeouts'!$B:$B,'Rent Roll (MF &amp; Retail)'!$A15,'Rent Roll_Tradeouts'!AY:AY),0)</f>
        <v>0</v>
      </c>
      <c r="AO15" s="536">
        <f>IFERROR(AVERAGEIF('Rent Roll_Tradeouts'!$B:$B,'Rent Roll (MF &amp; Retail)'!$A15,'Rent Roll_Tradeouts'!AZ:AZ),0)</f>
        <v>0</v>
      </c>
      <c r="AP15" s="536">
        <f>IFERROR(AVERAGEIF('Rent Roll_Tradeouts'!$B:$B,'Rent Roll (MF &amp; Retail)'!$A15,'Rent Roll_Tradeouts'!BA:BA),0)</f>
        <v>0</v>
      </c>
      <c r="AQ15" s="536">
        <f>IFERROR(AVERAGEIF('Rent Roll_Tradeouts'!$B:$B,'Rent Roll (MF &amp; Retail)'!$A15,'Rent Roll_Tradeouts'!BB:BB),0)</f>
        <v>0</v>
      </c>
      <c r="AR15" s="536">
        <f>IFERROR(AVERAGEIF('Rent Roll_Tradeouts'!$B:$B,'Rent Roll (MF &amp; Retail)'!$A15,'Rent Roll_Tradeouts'!BC:BC),0)</f>
        <v>0</v>
      </c>
      <c r="AS15" s="536">
        <f>IFERROR(AVERAGEIF('Rent Roll_Tradeouts'!$B:$B,'Rent Roll (MF &amp; Retail)'!$A15,'Rent Roll_Tradeouts'!BD:BD),0)</f>
        <v>0</v>
      </c>
      <c r="AT15" s="536">
        <f>IFERROR(AVERAGEIF('Rent Roll_Tradeouts'!$B:$B,'Rent Roll (MF &amp; Retail)'!$A15,'Rent Roll_Tradeouts'!BE:BE),0)</f>
        <v>0</v>
      </c>
      <c r="AU15" s="536">
        <f>IFERROR(AVERAGEIF('Rent Roll_Tradeouts'!$B:$B,'Rent Roll (MF &amp; Retail)'!$A15,'Rent Roll_Tradeouts'!BF:BF),0)</f>
        <v>0</v>
      </c>
      <c r="AV15" s="536">
        <f>IFERROR(AVERAGEIF('Rent Roll_Tradeouts'!$B:$B,'Rent Roll (MF &amp; Retail)'!$A15,'Rent Roll_Tradeouts'!BG:BG),0)</f>
        <v>0</v>
      </c>
      <c r="AW15" s="536">
        <f>IFERROR(AVERAGEIF('Rent Roll_Tradeouts'!$B:$B,'Rent Roll (MF &amp; Retail)'!$A15,'Rent Roll_Tradeouts'!BH:BH),0)</f>
        <v>0</v>
      </c>
      <c r="AX15" s="536">
        <f>IFERROR(AVERAGEIF('Rent Roll_Tradeouts'!$B:$B,'Rent Roll (MF &amp; Retail)'!$A15,'Rent Roll_Tradeouts'!BI:BI),0)</f>
        <v>0</v>
      </c>
      <c r="AY15" s="536">
        <f>IFERROR(AVERAGEIF('Rent Roll_Tradeouts'!$B:$B,'Rent Roll (MF &amp; Retail)'!$A15,'Rent Roll_Tradeouts'!BJ:BJ),0)</f>
        <v>0</v>
      </c>
      <c r="AZ15" s="536">
        <f>IFERROR(AVERAGEIF('Rent Roll_Tradeouts'!$B:$B,'Rent Roll (MF &amp; Retail)'!$A15,'Rent Roll_Tradeouts'!BK:BK),0)</f>
        <v>0</v>
      </c>
      <c r="BA15" s="536">
        <f>IFERROR(AVERAGEIF('Rent Roll_Tradeouts'!$B:$B,'Rent Roll (MF &amp; Retail)'!$A15,'Rent Roll_Tradeouts'!BL:BL),0)</f>
        <v>0</v>
      </c>
      <c r="BB15" s="536">
        <f>IFERROR(AVERAGEIF('Rent Roll_Tradeouts'!$B:$B,'Rent Roll (MF &amp; Retail)'!$A15,'Rent Roll_Tradeouts'!BM:BM),0)</f>
        <v>0</v>
      </c>
      <c r="BC15" s="536">
        <f>IFERROR(AVERAGEIF('Rent Roll_Tradeouts'!$B:$B,'Rent Roll (MF &amp; Retail)'!$A15,'Rent Roll_Tradeouts'!BN:BN),0)</f>
        <v>0</v>
      </c>
      <c r="BD15" s="536">
        <f>IFERROR(AVERAGEIF('Rent Roll_Tradeouts'!$B:$B,'Rent Roll (MF &amp; Retail)'!$A15,'Rent Roll_Tradeouts'!BO:BO),0)</f>
        <v>0</v>
      </c>
      <c r="BE15" s="536">
        <f>IFERROR(AVERAGEIF('Rent Roll_Tradeouts'!$B:$B,'Rent Roll (MF &amp; Retail)'!$A15,'Rent Roll_Tradeouts'!BP:BP),0)</f>
        <v>0</v>
      </c>
      <c r="BF15" s="536">
        <f>IFERROR(AVERAGEIF('Rent Roll_Tradeouts'!$B:$B,'Rent Roll (MF &amp; Retail)'!$A15,'Rent Roll_Tradeouts'!BQ:BQ),0)</f>
        <v>0</v>
      </c>
      <c r="BG15" s="536">
        <f>IFERROR(AVERAGEIF('Rent Roll_Tradeouts'!$B:$B,'Rent Roll (MF &amp; Retail)'!$A15,'Rent Roll_Tradeouts'!BR:BR),0)</f>
        <v>0</v>
      </c>
      <c r="BH15" s="536">
        <f>IFERROR(AVERAGEIF('Rent Roll_Tradeouts'!$B:$B,'Rent Roll (MF &amp; Retail)'!$A15,'Rent Roll_Tradeouts'!BS:BS),0)</f>
        <v>0</v>
      </c>
      <c r="BI15" s="536">
        <f>IFERROR(AVERAGEIF('Rent Roll_Tradeouts'!$B:$B,'Rent Roll (MF &amp; Retail)'!$A15,'Rent Roll_Tradeouts'!BT:BT),0)</f>
        <v>0</v>
      </c>
      <c r="BJ15" s="536">
        <f>IFERROR(AVERAGEIF('Rent Roll_Tradeouts'!$B:$B,'Rent Roll (MF &amp; Retail)'!$A15,'Rent Roll_Tradeouts'!BU:BU),0)</f>
        <v>0</v>
      </c>
      <c r="BK15" s="536">
        <f>IFERROR(AVERAGEIF('Rent Roll_Tradeouts'!$B:$B,'Rent Roll (MF &amp; Retail)'!$A15,'Rent Roll_Tradeouts'!BV:BV),0)</f>
        <v>0</v>
      </c>
      <c r="BL15" s="536">
        <f>IFERROR(AVERAGEIF('Rent Roll_Tradeouts'!$B:$B,'Rent Roll (MF &amp; Retail)'!$A15,'Rent Roll_Tradeouts'!BW:BW),0)</f>
        <v>0</v>
      </c>
      <c r="BM15" s="536">
        <f>IFERROR(AVERAGEIF('Rent Roll_Tradeouts'!$B:$B,'Rent Roll (MF &amp; Retail)'!$A15,'Rent Roll_Tradeouts'!BX:BX),0)</f>
        <v>0</v>
      </c>
      <c r="BN15" s="536">
        <f>IFERROR(AVERAGEIF('Rent Roll_Tradeouts'!$B:$B,'Rent Roll (MF &amp; Retail)'!$A15,'Rent Roll_Tradeouts'!BY:BY),0)</f>
        <v>0</v>
      </c>
      <c r="BO15" s="536">
        <f>IFERROR(AVERAGEIF('Rent Roll_Tradeouts'!$B:$B,'Rent Roll (MF &amp; Retail)'!$A15,'Rent Roll_Tradeouts'!BZ:BZ),0)</f>
        <v>0</v>
      </c>
      <c r="BP15" s="536">
        <f>IFERROR(AVERAGEIF('Rent Roll_Tradeouts'!$B:$B,'Rent Roll (MF &amp; Retail)'!$A15,'Rent Roll_Tradeouts'!CA:CA),0)</f>
        <v>0</v>
      </c>
      <c r="BQ15" s="536">
        <f>IFERROR(AVERAGEIF('Rent Roll_Tradeouts'!$B:$B,'Rent Roll (MF &amp; Retail)'!$A15,'Rent Roll_Tradeouts'!CB:CB),0)</f>
        <v>0</v>
      </c>
      <c r="BR15" s="536">
        <f>IFERROR(AVERAGEIF('Rent Roll_Tradeouts'!$B:$B,'Rent Roll (MF &amp; Retail)'!$A15,'Rent Roll_Tradeouts'!CC:CC),0)</f>
        <v>0</v>
      </c>
      <c r="BS15" s="536">
        <f>IFERROR(AVERAGEIF('Rent Roll_Tradeouts'!$B:$B,'Rent Roll (MF &amp; Retail)'!$A15,'Rent Roll_Tradeouts'!CD:CD),0)</f>
        <v>0</v>
      </c>
      <c r="BT15" s="536">
        <f>IFERROR(AVERAGEIF('Rent Roll_Tradeouts'!$B:$B,'Rent Roll (MF &amp; Retail)'!$A15,'Rent Roll_Tradeouts'!CE:CE),0)</f>
        <v>0</v>
      </c>
      <c r="BU15" s="536">
        <f>IFERROR(AVERAGEIF('Rent Roll_Tradeouts'!$B:$B,'Rent Roll (MF &amp; Retail)'!$A15,'Rent Roll_Tradeouts'!CF:CF),0)</f>
        <v>0</v>
      </c>
      <c r="BV15" s="536">
        <f>IFERROR(AVERAGEIF('Rent Roll_Tradeouts'!$B:$B,'Rent Roll (MF &amp; Retail)'!$A15,'Rent Roll_Tradeouts'!CG:CG),0)</f>
        <v>0</v>
      </c>
      <c r="BW15" s="536">
        <f>IFERROR(AVERAGEIF('Rent Roll_Tradeouts'!$B:$B,'Rent Roll (MF &amp; Retail)'!$A15,'Rent Roll_Tradeouts'!CH:CH),0)</f>
        <v>0</v>
      </c>
      <c r="BX15" s="536">
        <f>IFERROR(AVERAGEIF('Rent Roll_Tradeouts'!$B:$B,'Rent Roll (MF &amp; Retail)'!$A15,'Rent Roll_Tradeouts'!CI:CI),0)</f>
        <v>0</v>
      </c>
      <c r="BY15" s="536">
        <f>IFERROR(AVERAGEIF('Rent Roll_Tradeouts'!$B:$B,'Rent Roll (MF &amp; Retail)'!$A15,'Rent Roll_Tradeouts'!CJ:CJ),0)</f>
        <v>0</v>
      </c>
      <c r="BZ15" s="536">
        <f>IFERROR(AVERAGEIF('Rent Roll_Tradeouts'!$B:$B,'Rent Roll (MF &amp; Retail)'!$A15,'Rent Roll_Tradeouts'!CK:CK),0)</f>
        <v>0</v>
      </c>
      <c r="CA15" s="536">
        <f>IFERROR(AVERAGEIF('Rent Roll_Tradeouts'!$B:$B,'Rent Roll (MF &amp; Retail)'!$A15,'Rent Roll_Tradeouts'!CL:CL),0)</f>
        <v>0</v>
      </c>
      <c r="CB15" s="536">
        <f>IFERROR(AVERAGEIF('Rent Roll_Tradeouts'!$B:$B,'Rent Roll (MF &amp; Retail)'!$A15,'Rent Roll_Tradeouts'!CM:CM),0)</f>
        <v>0</v>
      </c>
      <c r="CC15" s="536">
        <f>IFERROR(AVERAGEIF('Rent Roll_Tradeouts'!$B:$B,'Rent Roll (MF &amp; Retail)'!$A15,'Rent Roll_Tradeouts'!CN:CN),0)</f>
        <v>0</v>
      </c>
      <c r="CD15" s="536">
        <f>IFERROR(AVERAGEIF('Rent Roll_Tradeouts'!$B:$B,'Rent Roll (MF &amp; Retail)'!$A15,'Rent Roll_Tradeouts'!CO:CO),0)</f>
        <v>0</v>
      </c>
      <c r="CE15" s="536">
        <f>IFERROR(AVERAGEIF('Rent Roll_Tradeouts'!$B:$B,'Rent Roll (MF &amp; Retail)'!$A15,'Rent Roll_Tradeouts'!CP:CP),0)</f>
        <v>0</v>
      </c>
      <c r="CF15" s="536">
        <f>IFERROR(AVERAGEIF('Rent Roll_Tradeouts'!$B:$B,'Rent Roll (MF &amp; Retail)'!$A15,'Rent Roll_Tradeouts'!CQ:CQ),0)</f>
        <v>0</v>
      </c>
      <c r="CG15" s="536">
        <f>IFERROR(AVERAGEIF('Rent Roll_Tradeouts'!$B:$B,'Rent Roll (MF &amp; Retail)'!$A15,'Rent Roll_Tradeouts'!CR:CR),0)</f>
        <v>0</v>
      </c>
      <c r="CH15" s="536">
        <f>IFERROR(AVERAGEIF('Rent Roll_Tradeouts'!$B:$B,'Rent Roll (MF &amp; Retail)'!$A15,'Rent Roll_Tradeouts'!CS:CS),0)</f>
        <v>0</v>
      </c>
      <c r="CI15" s="536">
        <f>IFERROR(AVERAGEIF('Rent Roll_Tradeouts'!$B:$B,'Rent Roll (MF &amp; Retail)'!$A15,'Rent Roll_Tradeouts'!CT:CT),0)</f>
        <v>0</v>
      </c>
      <c r="CJ15" s="536">
        <f>IFERROR(AVERAGEIF('Rent Roll_Tradeouts'!$B:$B,'Rent Roll (MF &amp; Retail)'!$A15,'Rent Roll_Tradeouts'!CU:CU),0)</f>
        <v>0</v>
      </c>
      <c r="CK15" s="536">
        <f>IFERROR(AVERAGEIF('Rent Roll_Tradeouts'!$B:$B,'Rent Roll (MF &amp; Retail)'!$A15,'Rent Roll_Tradeouts'!CV:CV),0)</f>
        <v>0</v>
      </c>
      <c r="CL15" s="536">
        <f>IFERROR(AVERAGEIF('Rent Roll_Tradeouts'!$B:$B,'Rent Roll (MF &amp; Retail)'!$A15,'Rent Roll_Tradeouts'!CW:CW),0)</f>
        <v>0</v>
      </c>
      <c r="CM15" s="536">
        <f>IFERROR(AVERAGEIF('Rent Roll_Tradeouts'!$B:$B,'Rent Roll (MF &amp; Retail)'!$A15,'Rent Roll_Tradeouts'!CX:CX),0)</f>
        <v>0</v>
      </c>
      <c r="CN15" s="536">
        <f>IFERROR(AVERAGEIF('Rent Roll_Tradeouts'!$B:$B,'Rent Roll (MF &amp; Retail)'!$A15,'Rent Roll_Tradeouts'!CY:CY),0)</f>
        <v>0</v>
      </c>
      <c r="CO15" s="536">
        <f>IFERROR(AVERAGEIF('Rent Roll_Tradeouts'!$B:$B,'Rent Roll (MF &amp; Retail)'!$A15,'Rent Roll_Tradeouts'!CZ:CZ),0)</f>
        <v>0</v>
      </c>
      <c r="CP15" s="536">
        <f>IFERROR(AVERAGEIF('Rent Roll_Tradeouts'!$B:$B,'Rent Roll (MF &amp; Retail)'!$A15,'Rent Roll_Tradeouts'!DA:DA),0)</f>
        <v>0</v>
      </c>
      <c r="CQ15" s="536">
        <f>IFERROR(AVERAGEIF('Rent Roll_Tradeouts'!$B:$B,'Rent Roll (MF &amp; Retail)'!$A15,'Rent Roll_Tradeouts'!DB:DB),0)</f>
        <v>0</v>
      </c>
      <c r="CR15" s="536">
        <f>IFERROR(AVERAGEIF('Rent Roll_Tradeouts'!$B:$B,'Rent Roll (MF &amp; Retail)'!$A15,'Rent Roll_Tradeouts'!DC:DC),0)</f>
        <v>0</v>
      </c>
      <c r="CS15" s="536">
        <f>IFERROR(AVERAGEIF('Rent Roll_Tradeouts'!$B:$B,'Rent Roll (MF &amp; Retail)'!$A15,'Rent Roll_Tradeouts'!DD:DD),0)</f>
        <v>0</v>
      </c>
      <c r="CT15" s="536">
        <f>IFERROR(AVERAGEIF('Rent Roll_Tradeouts'!$B:$B,'Rent Roll (MF &amp; Retail)'!$A15,'Rent Roll_Tradeouts'!DE:DE),0)</f>
        <v>0</v>
      </c>
      <c r="CU15" s="536">
        <f>IFERROR(AVERAGEIF('Rent Roll_Tradeouts'!$B:$B,'Rent Roll (MF &amp; Retail)'!$A15,'Rent Roll_Tradeouts'!DF:DF),0)</f>
        <v>0</v>
      </c>
      <c r="CV15" s="536">
        <f>IFERROR(AVERAGEIF('Rent Roll_Tradeouts'!$B:$B,'Rent Roll (MF &amp; Retail)'!$A15,'Rent Roll_Tradeouts'!DG:DG),0)</f>
        <v>0</v>
      </c>
      <c r="CW15" s="536">
        <f>IFERROR(AVERAGEIF('Rent Roll_Tradeouts'!$B:$B,'Rent Roll (MF &amp; Retail)'!$A15,'Rent Roll_Tradeouts'!DH:DH),0)</f>
        <v>0</v>
      </c>
      <c r="CX15" s="536">
        <f>IFERROR(AVERAGEIF('Rent Roll_Tradeouts'!$B:$B,'Rent Roll (MF &amp; Retail)'!$A15,'Rent Roll_Tradeouts'!DI:DI),0)</f>
        <v>0</v>
      </c>
      <c r="CY15" s="536">
        <f>IFERROR(AVERAGEIF('Rent Roll_Tradeouts'!$B:$B,'Rent Roll (MF &amp; Retail)'!$A15,'Rent Roll_Tradeouts'!DJ:DJ),0)</f>
        <v>0</v>
      </c>
      <c r="CZ15" s="536">
        <f>IFERROR(AVERAGEIF('Rent Roll_Tradeouts'!$B:$B,'Rent Roll (MF &amp; Retail)'!$A15,'Rent Roll_Tradeouts'!DK:DK),0)</f>
        <v>0</v>
      </c>
      <c r="DA15" s="536">
        <f>IFERROR(AVERAGEIF('Rent Roll_Tradeouts'!$B:$B,'Rent Roll (MF &amp; Retail)'!$A15,'Rent Roll_Tradeouts'!DL:DL),0)</f>
        <v>0</v>
      </c>
      <c r="DB15" s="536">
        <f>IFERROR(AVERAGEIF('Rent Roll_Tradeouts'!$B:$B,'Rent Roll (MF &amp; Retail)'!$A15,'Rent Roll_Tradeouts'!DM:DM),0)</f>
        <v>0</v>
      </c>
      <c r="DC15" s="536">
        <f>IFERROR(AVERAGEIF('Rent Roll_Tradeouts'!$B:$B,'Rent Roll (MF &amp; Retail)'!$A15,'Rent Roll_Tradeouts'!DN:DN),0)</f>
        <v>0</v>
      </c>
      <c r="DD15" s="536">
        <f>IFERROR(AVERAGEIF('Rent Roll_Tradeouts'!$B:$B,'Rent Roll (MF &amp; Retail)'!$A15,'Rent Roll_Tradeouts'!DO:DO),0)</f>
        <v>0</v>
      </c>
      <c r="DE15" s="536">
        <f>IFERROR(AVERAGEIF('Rent Roll_Tradeouts'!$B:$B,'Rent Roll (MF &amp; Retail)'!$A15,'Rent Roll_Tradeouts'!DP:DP),0)</f>
        <v>0</v>
      </c>
      <c r="DF15" s="536">
        <f>IFERROR(AVERAGEIF('Rent Roll_Tradeouts'!$B:$B,'Rent Roll (MF &amp; Retail)'!$A15,'Rent Roll_Tradeouts'!DQ:DQ),0)</f>
        <v>0</v>
      </c>
      <c r="DG15" s="536">
        <f>IFERROR(AVERAGEIF('Rent Roll_Tradeouts'!$B:$B,'Rent Roll (MF &amp; Retail)'!$A15,'Rent Roll_Tradeouts'!DR:DR),0)</f>
        <v>0</v>
      </c>
      <c r="DH15" s="536">
        <f>IFERROR(AVERAGEIF('Rent Roll_Tradeouts'!$B:$B,'Rent Roll (MF &amp; Retail)'!$A15,'Rent Roll_Tradeouts'!DS:DS),0)</f>
        <v>0</v>
      </c>
      <c r="DI15" s="536">
        <f>IFERROR(AVERAGEIF('Rent Roll_Tradeouts'!$B:$B,'Rent Roll (MF &amp; Retail)'!$A15,'Rent Roll_Tradeouts'!DT:DT),0)</f>
        <v>0</v>
      </c>
      <c r="DJ15" s="536">
        <f>IFERROR(AVERAGEIF('Rent Roll_Tradeouts'!$B:$B,'Rent Roll (MF &amp; Retail)'!$A15,'Rent Roll_Tradeouts'!DU:DU),0)</f>
        <v>0</v>
      </c>
      <c r="DK15" s="536">
        <f>IFERROR(AVERAGEIF('Rent Roll_Tradeouts'!$B:$B,'Rent Roll (MF &amp; Retail)'!$A15,'Rent Roll_Tradeouts'!DV:DV),0)</f>
        <v>0</v>
      </c>
      <c r="DL15" s="536">
        <f>IFERROR(AVERAGEIF('Rent Roll_Tradeouts'!$B:$B,'Rent Roll (MF &amp; Retail)'!$A15,'Rent Roll_Tradeouts'!DW:DW),0)</f>
        <v>0</v>
      </c>
      <c r="DM15" s="536">
        <f>IFERROR(AVERAGEIF('Rent Roll_Tradeouts'!$B:$B,'Rent Roll (MF &amp; Retail)'!$A15,'Rent Roll_Tradeouts'!DX:DX),0)</f>
        <v>0</v>
      </c>
      <c r="DN15" s="536">
        <f>IFERROR(AVERAGEIF('Rent Roll_Tradeouts'!$B:$B,'Rent Roll (MF &amp; Retail)'!$A15,'Rent Roll_Tradeouts'!DY:DY),0)</f>
        <v>0</v>
      </c>
      <c r="DO15" s="536">
        <f>IFERROR(AVERAGEIF('Rent Roll_Tradeouts'!$B:$B,'Rent Roll (MF &amp; Retail)'!$A15,'Rent Roll_Tradeouts'!DZ:DZ),0)</f>
        <v>0</v>
      </c>
      <c r="DP15" s="536">
        <f>IFERROR(AVERAGEIF('Rent Roll_Tradeouts'!$B:$B,'Rent Roll (MF &amp; Retail)'!$A15,'Rent Roll_Tradeouts'!EA:EA),0)</f>
        <v>0</v>
      </c>
      <c r="DQ15" s="536">
        <f>IFERROR(AVERAGEIF('Rent Roll_Tradeouts'!$B:$B,'Rent Roll (MF &amp; Retail)'!$A15,'Rent Roll_Tradeouts'!EB:EB),0)</f>
        <v>0</v>
      </c>
      <c r="DR15" s="536">
        <f>IFERROR(AVERAGEIF('Rent Roll_Tradeouts'!$B:$B,'Rent Roll (MF &amp; Retail)'!$A15,'Rent Roll_Tradeouts'!EC:EC),0)</f>
        <v>0</v>
      </c>
      <c r="DS15" s="536">
        <f>IFERROR(AVERAGEIF('Rent Roll_Tradeouts'!$B:$B,'Rent Roll (MF &amp; Retail)'!$A15,'Rent Roll_Tradeouts'!ED:ED),0)</f>
        <v>0</v>
      </c>
      <c r="DT15" s="536">
        <f>IFERROR(AVERAGEIF('Rent Roll_Tradeouts'!$B:$B,'Rent Roll (MF &amp; Retail)'!$A15,'Rent Roll_Tradeouts'!EE:EE),0)</f>
        <v>0</v>
      </c>
      <c r="DU15" s="536">
        <f>IFERROR(AVERAGEIF('Rent Roll_Tradeouts'!$B:$B,'Rent Roll (MF &amp; Retail)'!$A15,'Rent Roll_Tradeouts'!EF:EF),0)</f>
        <v>0</v>
      </c>
      <c r="DV15" s="536">
        <f>IFERROR(AVERAGEIF('Rent Roll_Tradeouts'!$B:$B,'Rent Roll (MF &amp; Retail)'!$A15,'Rent Roll_Tradeouts'!EG:EG),0)</f>
        <v>0</v>
      </c>
      <c r="DW15" s="536">
        <f>IFERROR(AVERAGEIF('Rent Roll_Tradeouts'!$B:$B,'Rent Roll (MF &amp; Retail)'!$A15,'Rent Roll_Tradeouts'!EH:EH),0)</f>
        <v>0</v>
      </c>
      <c r="DX15" s="536">
        <f>IFERROR(AVERAGEIF('Rent Roll_Tradeouts'!$B:$B,'Rent Roll (MF &amp; Retail)'!$A15,'Rent Roll_Tradeouts'!EI:EI),0)</f>
        <v>0</v>
      </c>
      <c r="DY15" s="536">
        <f>IFERROR(AVERAGEIF('Rent Roll_Tradeouts'!$B:$B,'Rent Roll (MF &amp; Retail)'!$A15,'Rent Roll_Tradeouts'!EJ:EJ),0)</f>
        <v>0</v>
      </c>
      <c r="DZ15" s="536">
        <f>IFERROR(AVERAGEIF('Rent Roll_Tradeouts'!$B:$B,'Rent Roll (MF &amp; Retail)'!$A15,'Rent Roll_Tradeouts'!EK:EK),0)</f>
        <v>0</v>
      </c>
      <c r="EA15" s="536">
        <f>IFERROR(AVERAGEIF('Rent Roll_Tradeouts'!$B:$B,'Rent Roll (MF &amp; Retail)'!$A15,'Rent Roll_Tradeouts'!EL:EL),0)</f>
        <v>0</v>
      </c>
    </row>
    <row r="16" spans="1:131">
      <c r="A16" s="49">
        <f>'Rent Roll_RedIQ 2'!A25</f>
        <v>0</v>
      </c>
      <c r="B16" s="77">
        <f>'Rent Roll_RedIQ 2'!D25</f>
        <v>0</v>
      </c>
      <c r="C16" s="77">
        <f>'Rent Roll_RedIQ 2'!E25</f>
        <v>0</v>
      </c>
      <c r="D16" s="77">
        <f>'Rent Roll_RedIQ 2'!F25</f>
        <v>0</v>
      </c>
      <c r="E16" s="77">
        <f>'Rent Roll_RedIQ 2'!G25</f>
        <v>0</v>
      </c>
      <c r="K16" s="769" t="str">
        <f>'Rent Roll_RedIQ 2'!AG25</f>
        <v>-</v>
      </c>
      <c r="L16" s="536">
        <f>IFERROR(AVERAGEIF('Rent Roll_Tradeouts'!$B:$B,'Rent Roll (MF &amp; Retail)'!$A16,'Rent Roll_Tradeouts'!W:W),0)</f>
        <v>0</v>
      </c>
      <c r="M16" s="536">
        <f>IFERROR(AVERAGEIF('Rent Roll_Tradeouts'!$B:$B,'Rent Roll (MF &amp; Retail)'!$A16,'Rent Roll_Tradeouts'!X:X),0)</f>
        <v>0</v>
      </c>
      <c r="N16" s="536">
        <f>IFERROR(AVERAGEIF('Rent Roll_Tradeouts'!$B:$B,'Rent Roll (MF &amp; Retail)'!$A16,'Rent Roll_Tradeouts'!Y:Y),0)</f>
        <v>0</v>
      </c>
      <c r="O16" s="536">
        <f>IFERROR(AVERAGEIF('Rent Roll_Tradeouts'!$B:$B,'Rent Roll (MF &amp; Retail)'!$A16,'Rent Roll_Tradeouts'!Z:Z),0)</f>
        <v>0</v>
      </c>
      <c r="P16" s="536">
        <f>IFERROR(AVERAGEIF('Rent Roll_Tradeouts'!$B:$B,'Rent Roll (MF &amp; Retail)'!$A16,'Rent Roll_Tradeouts'!AA:AA),0)</f>
        <v>0</v>
      </c>
      <c r="Q16" s="536">
        <f>IFERROR(AVERAGEIF('Rent Roll_Tradeouts'!$B:$B,'Rent Roll (MF &amp; Retail)'!$A16,'Rent Roll_Tradeouts'!AB:AB),0)</f>
        <v>0</v>
      </c>
      <c r="R16" s="536">
        <f>IFERROR(AVERAGEIF('Rent Roll_Tradeouts'!$B:$B,'Rent Roll (MF &amp; Retail)'!$A16,'Rent Roll_Tradeouts'!AC:AC),0)</f>
        <v>0</v>
      </c>
      <c r="S16" s="536">
        <f>IFERROR(AVERAGEIF('Rent Roll_Tradeouts'!$B:$B,'Rent Roll (MF &amp; Retail)'!$A16,'Rent Roll_Tradeouts'!AD:AD),0)</f>
        <v>0</v>
      </c>
      <c r="T16" s="536">
        <f>IFERROR(AVERAGEIF('Rent Roll_Tradeouts'!$B:$B,'Rent Roll (MF &amp; Retail)'!$A16,'Rent Roll_Tradeouts'!AE:AE),0)</f>
        <v>0</v>
      </c>
      <c r="U16" s="536">
        <f>IFERROR(AVERAGEIF('Rent Roll_Tradeouts'!$B:$B,'Rent Roll (MF &amp; Retail)'!$A16,'Rent Roll_Tradeouts'!AF:AF),0)</f>
        <v>0</v>
      </c>
      <c r="V16" s="536">
        <f>IFERROR(AVERAGEIF('Rent Roll_Tradeouts'!$B:$B,'Rent Roll (MF &amp; Retail)'!$A16,'Rent Roll_Tradeouts'!AG:AG),0)</f>
        <v>0</v>
      </c>
      <c r="W16" s="536">
        <f>IFERROR(AVERAGEIF('Rent Roll_Tradeouts'!$B:$B,'Rent Roll (MF &amp; Retail)'!$A16,'Rent Roll_Tradeouts'!AH:AH),0)</f>
        <v>0</v>
      </c>
      <c r="X16" s="536">
        <f>IFERROR(AVERAGEIF('Rent Roll_Tradeouts'!$B:$B,'Rent Roll (MF &amp; Retail)'!$A16,'Rent Roll_Tradeouts'!AI:AI),0)</f>
        <v>0</v>
      </c>
      <c r="Y16" s="536">
        <f>IFERROR(AVERAGEIF('Rent Roll_Tradeouts'!$B:$B,'Rent Roll (MF &amp; Retail)'!$A16,'Rent Roll_Tradeouts'!AJ:AJ),0)</f>
        <v>0</v>
      </c>
      <c r="Z16" s="536">
        <f>IFERROR(AVERAGEIF('Rent Roll_Tradeouts'!$B:$B,'Rent Roll (MF &amp; Retail)'!$A16,'Rent Roll_Tradeouts'!AK:AK),0)</f>
        <v>0</v>
      </c>
      <c r="AA16" s="536">
        <f>IFERROR(AVERAGEIF('Rent Roll_Tradeouts'!$B:$B,'Rent Roll (MF &amp; Retail)'!$A16,'Rent Roll_Tradeouts'!AL:AL),0)</f>
        <v>0</v>
      </c>
      <c r="AB16" s="536">
        <f>IFERROR(AVERAGEIF('Rent Roll_Tradeouts'!$B:$B,'Rent Roll (MF &amp; Retail)'!$A16,'Rent Roll_Tradeouts'!AM:AM),0)</f>
        <v>0</v>
      </c>
      <c r="AC16" s="536">
        <f>IFERROR(AVERAGEIF('Rent Roll_Tradeouts'!$B:$B,'Rent Roll (MF &amp; Retail)'!$A16,'Rent Roll_Tradeouts'!AN:AN),0)</f>
        <v>0</v>
      </c>
      <c r="AD16" s="536">
        <f>IFERROR(AVERAGEIF('Rent Roll_Tradeouts'!$B:$B,'Rent Roll (MF &amp; Retail)'!$A16,'Rent Roll_Tradeouts'!AO:AO),0)</f>
        <v>0</v>
      </c>
      <c r="AE16" s="536">
        <f>IFERROR(AVERAGEIF('Rent Roll_Tradeouts'!$B:$B,'Rent Roll (MF &amp; Retail)'!$A16,'Rent Roll_Tradeouts'!AP:AP),0)</f>
        <v>0</v>
      </c>
      <c r="AF16" s="536">
        <f>IFERROR(AVERAGEIF('Rent Roll_Tradeouts'!$B:$B,'Rent Roll (MF &amp; Retail)'!$A16,'Rent Roll_Tradeouts'!AQ:AQ),0)</f>
        <v>0</v>
      </c>
      <c r="AG16" s="536">
        <f>IFERROR(AVERAGEIF('Rent Roll_Tradeouts'!$B:$B,'Rent Roll (MF &amp; Retail)'!$A16,'Rent Roll_Tradeouts'!AR:AR),0)</f>
        <v>0</v>
      </c>
      <c r="AH16" s="536">
        <f>IFERROR(AVERAGEIF('Rent Roll_Tradeouts'!$B:$B,'Rent Roll (MF &amp; Retail)'!$A16,'Rent Roll_Tradeouts'!AS:AS),0)</f>
        <v>0</v>
      </c>
      <c r="AI16" s="536">
        <f>IFERROR(AVERAGEIF('Rent Roll_Tradeouts'!$B:$B,'Rent Roll (MF &amp; Retail)'!$A16,'Rent Roll_Tradeouts'!AT:AT),0)</f>
        <v>0</v>
      </c>
      <c r="AJ16" s="536">
        <f>IFERROR(AVERAGEIF('Rent Roll_Tradeouts'!$B:$B,'Rent Roll (MF &amp; Retail)'!$A16,'Rent Roll_Tradeouts'!AU:AU),0)</f>
        <v>0</v>
      </c>
      <c r="AK16" s="536">
        <f>IFERROR(AVERAGEIF('Rent Roll_Tradeouts'!$B:$B,'Rent Roll (MF &amp; Retail)'!$A16,'Rent Roll_Tradeouts'!AV:AV),0)</f>
        <v>0</v>
      </c>
      <c r="AL16" s="536">
        <f>IFERROR(AVERAGEIF('Rent Roll_Tradeouts'!$B:$B,'Rent Roll (MF &amp; Retail)'!$A16,'Rent Roll_Tradeouts'!AW:AW),0)</f>
        <v>0</v>
      </c>
      <c r="AM16" s="536">
        <f>IFERROR(AVERAGEIF('Rent Roll_Tradeouts'!$B:$B,'Rent Roll (MF &amp; Retail)'!$A16,'Rent Roll_Tradeouts'!AX:AX),0)</f>
        <v>0</v>
      </c>
      <c r="AN16" s="536">
        <f>IFERROR(AVERAGEIF('Rent Roll_Tradeouts'!$B:$B,'Rent Roll (MF &amp; Retail)'!$A16,'Rent Roll_Tradeouts'!AY:AY),0)</f>
        <v>0</v>
      </c>
      <c r="AO16" s="536">
        <f>IFERROR(AVERAGEIF('Rent Roll_Tradeouts'!$B:$B,'Rent Roll (MF &amp; Retail)'!$A16,'Rent Roll_Tradeouts'!AZ:AZ),0)</f>
        <v>0</v>
      </c>
      <c r="AP16" s="536">
        <f>IFERROR(AVERAGEIF('Rent Roll_Tradeouts'!$B:$B,'Rent Roll (MF &amp; Retail)'!$A16,'Rent Roll_Tradeouts'!BA:BA),0)</f>
        <v>0</v>
      </c>
      <c r="AQ16" s="536">
        <f>IFERROR(AVERAGEIF('Rent Roll_Tradeouts'!$B:$B,'Rent Roll (MF &amp; Retail)'!$A16,'Rent Roll_Tradeouts'!BB:BB),0)</f>
        <v>0</v>
      </c>
      <c r="AR16" s="536">
        <f>IFERROR(AVERAGEIF('Rent Roll_Tradeouts'!$B:$B,'Rent Roll (MF &amp; Retail)'!$A16,'Rent Roll_Tradeouts'!BC:BC),0)</f>
        <v>0</v>
      </c>
      <c r="AS16" s="536">
        <f>IFERROR(AVERAGEIF('Rent Roll_Tradeouts'!$B:$B,'Rent Roll (MF &amp; Retail)'!$A16,'Rent Roll_Tradeouts'!BD:BD),0)</f>
        <v>0</v>
      </c>
      <c r="AT16" s="536">
        <f>IFERROR(AVERAGEIF('Rent Roll_Tradeouts'!$B:$B,'Rent Roll (MF &amp; Retail)'!$A16,'Rent Roll_Tradeouts'!BE:BE),0)</f>
        <v>0</v>
      </c>
      <c r="AU16" s="536">
        <f>IFERROR(AVERAGEIF('Rent Roll_Tradeouts'!$B:$B,'Rent Roll (MF &amp; Retail)'!$A16,'Rent Roll_Tradeouts'!BF:BF),0)</f>
        <v>0</v>
      </c>
      <c r="AV16" s="536">
        <f>IFERROR(AVERAGEIF('Rent Roll_Tradeouts'!$B:$B,'Rent Roll (MF &amp; Retail)'!$A16,'Rent Roll_Tradeouts'!BG:BG),0)</f>
        <v>0</v>
      </c>
      <c r="AW16" s="536">
        <f>IFERROR(AVERAGEIF('Rent Roll_Tradeouts'!$B:$B,'Rent Roll (MF &amp; Retail)'!$A16,'Rent Roll_Tradeouts'!BH:BH),0)</f>
        <v>0</v>
      </c>
      <c r="AX16" s="536">
        <f>IFERROR(AVERAGEIF('Rent Roll_Tradeouts'!$B:$B,'Rent Roll (MF &amp; Retail)'!$A16,'Rent Roll_Tradeouts'!BI:BI),0)</f>
        <v>0</v>
      </c>
      <c r="AY16" s="536">
        <f>IFERROR(AVERAGEIF('Rent Roll_Tradeouts'!$B:$B,'Rent Roll (MF &amp; Retail)'!$A16,'Rent Roll_Tradeouts'!BJ:BJ),0)</f>
        <v>0</v>
      </c>
      <c r="AZ16" s="536">
        <f>IFERROR(AVERAGEIF('Rent Roll_Tradeouts'!$B:$B,'Rent Roll (MF &amp; Retail)'!$A16,'Rent Roll_Tradeouts'!BK:BK),0)</f>
        <v>0</v>
      </c>
      <c r="BA16" s="536">
        <f>IFERROR(AVERAGEIF('Rent Roll_Tradeouts'!$B:$B,'Rent Roll (MF &amp; Retail)'!$A16,'Rent Roll_Tradeouts'!BL:BL),0)</f>
        <v>0</v>
      </c>
      <c r="BB16" s="536">
        <f>IFERROR(AVERAGEIF('Rent Roll_Tradeouts'!$B:$B,'Rent Roll (MF &amp; Retail)'!$A16,'Rent Roll_Tradeouts'!BM:BM),0)</f>
        <v>0</v>
      </c>
      <c r="BC16" s="536">
        <f>IFERROR(AVERAGEIF('Rent Roll_Tradeouts'!$B:$B,'Rent Roll (MF &amp; Retail)'!$A16,'Rent Roll_Tradeouts'!BN:BN),0)</f>
        <v>0</v>
      </c>
      <c r="BD16" s="536">
        <f>IFERROR(AVERAGEIF('Rent Roll_Tradeouts'!$B:$B,'Rent Roll (MF &amp; Retail)'!$A16,'Rent Roll_Tradeouts'!BO:BO),0)</f>
        <v>0</v>
      </c>
      <c r="BE16" s="536">
        <f>IFERROR(AVERAGEIF('Rent Roll_Tradeouts'!$B:$B,'Rent Roll (MF &amp; Retail)'!$A16,'Rent Roll_Tradeouts'!BP:BP),0)</f>
        <v>0</v>
      </c>
      <c r="BF16" s="536">
        <f>IFERROR(AVERAGEIF('Rent Roll_Tradeouts'!$B:$B,'Rent Roll (MF &amp; Retail)'!$A16,'Rent Roll_Tradeouts'!BQ:BQ),0)</f>
        <v>0</v>
      </c>
      <c r="BG16" s="536">
        <f>IFERROR(AVERAGEIF('Rent Roll_Tradeouts'!$B:$B,'Rent Roll (MF &amp; Retail)'!$A16,'Rent Roll_Tradeouts'!BR:BR),0)</f>
        <v>0</v>
      </c>
      <c r="BH16" s="536">
        <f>IFERROR(AVERAGEIF('Rent Roll_Tradeouts'!$B:$B,'Rent Roll (MF &amp; Retail)'!$A16,'Rent Roll_Tradeouts'!BS:BS),0)</f>
        <v>0</v>
      </c>
      <c r="BI16" s="536">
        <f>IFERROR(AVERAGEIF('Rent Roll_Tradeouts'!$B:$B,'Rent Roll (MF &amp; Retail)'!$A16,'Rent Roll_Tradeouts'!BT:BT),0)</f>
        <v>0</v>
      </c>
      <c r="BJ16" s="536">
        <f>IFERROR(AVERAGEIF('Rent Roll_Tradeouts'!$B:$B,'Rent Roll (MF &amp; Retail)'!$A16,'Rent Roll_Tradeouts'!BU:BU),0)</f>
        <v>0</v>
      </c>
      <c r="BK16" s="536">
        <f>IFERROR(AVERAGEIF('Rent Roll_Tradeouts'!$B:$B,'Rent Roll (MF &amp; Retail)'!$A16,'Rent Roll_Tradeouts'!BV:BV),0)</f>
        <v>0</v>
      </c>
      <c r="BL16" s="536">
        <f>IFERROR(AVERAGEIF('Rent Roll_Tradeouts'!$B:$B,'Rent Roll (MF &amp; Retail)'!$A16,'Rent Roll_Tradeouts'!BW:BW),0)</f>
        <v>0</v>
      </c>
      <c r="BM16" s="536">
        <f>IFERROR(AVERAGEIF('Rent Roll_Tradeouts'!$B:$B,'Rent Roll (MF &amp; Retail)'!$A16,'Rent Roll_Tradeouts'!BX:BX),0)</f>
        <v>0</v>
      </c>
      <c r="BN16" s="536">
        <f>IFERROR(AVERAGEIF('Rent Roll_Tradeouts'!$B:$B,'Rent Roll (MF &amp; Retail)'!$A16,'Rent Roll_Tradeouts'!BY:BY),0)</f>
        <v>0</v>
      </c>
      <c r="BO16" s="536">
        <f>IFERROR(AVERAGEIF('Rent Roll_Tradeouts'!$B:$B,'Rent Roll (MF &amp; Retail)'!$A16,'Rent Roll_Tradeouts'!BZ:BZ),0)</f>
        <v>0</v>
      </c>
      <c r="BP16" s="536">
        <f>IFERROR(AVERAGEIF('Rent Roll_Tradeouts'!$B:$B,'Rent Roll (MF &amp; Retail)'!$A16,'Rent Roll_Tradeouts'!CA:CA),0)</f>
        <v>0</v>
      </c>
      <c r="BQ16" s="536">
        <f>IFERROR(AVERAGEIF('Rent Roll_Tradeouts'!$B:$B,'Rent Roll (MF &amp; Retail)'!$A16,'Rent Roll_Tradeouts'!CB:CB),0)</f>
        <v>0</v>
      </c>
      <c r="BR16" s="536">
        <f>IFERROR(AVERAGEIF('Rent Roll_Tradeouts'!$B:$B,'Rent Roll (MF &amp; Retail)'!$A16,'Rent Roll_Tradeouts'!CC:CC),0)</f>
        <v>0</v>
      </c>
      <c r="BS16" s="536">
        <f>IFERROR(AVERAGEIF('Rent Roll_Tradeouts'!$B:$B,'Rent Roll (MF &amp; Retail)'!$A16,'Rent Roll_Tradeouts'!CD:CD),0)</f>
        <v>0</v>
      </c>
      <c r="BT16" s="536">
        <f>IFERROR(AVERAGEIF('Rent Roll_Tradeouts'!$B:$B,'Rent Roll (MF &amp; Retail)'!$A16,'Rent Roll_Tradeouts'!CE:CE),0)</f>
        <v>0</v>
      </c>
      <c r="BU16" s="536">
        <f>IFERROR(AVERAGEIF('Rent Roll_Tradeouts'!$B:$B,'Rent Roll (MF &amp; Retail)'!$A16,'Rent Roll_Tradeouts'!CF:CF),0)</f>
        <v>0</v>
      </c>
      <c r="BV16" s="536">
        <f>IFERROR(AVERAGEIF('Rent Roll_Tradeouts'!$B:$B,'Rent Roll (MF &amp; Retail)'!$A16,'Rent Roll_Tradeouts'!CG:CG),0)</f>
        <v>0</v>
      </c>
      <c r="BW16" s="536">
        <f>IFERROR(AVERAGEIF('Rent Roll_Tradeouts'!$B:$B,'Rent Roll (MF &amp; Retail)'!$A16,'Rent Roll_Tradeouts'!CH:CH),0)</f>
        <v>0</v>
      </c>
      <c r="BX16" s="536">
        <f>IFERROR(AVERAGEIF('Rent Roll_Tradeouts'!$B:$B,'Rent Roll (MF &amp; Retail)'!$A16,'Rent Roll_Tradeouts'!CI:CI),0)</f>
        <v>0</v>
      </c>
      <c r="BY16" s="536">
        <f>IFERROR(AVERAGEIF('Rent Roll_Tradeouts'!$B:$B,'Rent Roll (MF &amp; Retail)'!$A16,'Rent Roll_Tradeouts'!CJ:CJ),0)</f>
        <v>0</v>
      </c>
      <c r="BZ16" s="536">
        <f>IFERROR(AVERAGEIF('Rent Roll_Tradeouts'!$B:$B,'Rent Roll (MF &amp; Retail)'!$A16,'Rent Roll_Tradeouts'!CK:CK),0)</f>
        <v>0</v>
      </c>
      <c r="CA16" s="536">
        <f>IFERROR(AVERAGEIF('Rent Roll_Tradeouts'!$B:$B,'Rent Roll (MF &amp; Retail)'!$A16,'Rent Roll_Tradeouts'!CL:CL),0)</f>
        <v>0</v>
      </c>
      <c r="CB16" s="536">
        <f>IFERROR(AVERAGEIF('Rent Roll_Tradeouts'!$B:$B,'Rent Roll (MF &amp; Retail)'!$A16,'Rent Roll_Tradeouts'!CM:CM),0)</f>
        <v>0</v>
      </c>
      <c r="CC16" s="536">
        <f>IFERROR(AVERAGEIF('Rent Roll_Tradeouts'!$B:$B,'Rent Roll (MF &amp; Retail)'!$A16,'Rent Roll_Tradeouts'!CN:CN),0)</f>
        <v>0</v>
      </c>
      <c r="CD16" s="536">
        <f>IFERROR(AVERAGEIF('Rent Roll_Tradeouts'!$B:$B,'Rent Roll (MF &amp; Retail)'!$A16,'Rent Roll_Tradeouts'!CO:CO),0)</f>
        <v>0</v>
      </c>
      <c r="CE16" s="536">
        <f>IFERROR(AVERAGEIF('Rent Roll_Tradeouts'!$B:$B,'Rent Roll (MF &amp; Retail)'!$A16,'Rent Roll_Tradeouts'!CP:CP),0)</f>
        <v>0</v>
      </c>
      <c r="CF16" s="536">
        <f>IFERROR(AVERAGEIF('Rent Roll_Tradeouts'!$B:$B,'Rent Roll (MF &amp; Retail)'!$A16,'Rent Roll_Tradeouts'!CQ:CQ),0)</f>
        <v>0</v>
      </c>
      <c r="CG16" s="536">
        <f>IFERROR(AVERAGEIF('Rent Roll_Tradeouts'!$B:$B,'Rent Roll (MF &amp; Retail)'!$A16,'Rent Roll_Tradeouts'!CR:CR),0)</f>
        <v>0</v>
      </c>
      <c r="CH16" s="536">
        <f>IFERROR(AVERAGEIF('Rent Roll_Tradeouts'!$B:$B,'Rent Roll (MF &amp; Retail)'!$A16,'Rent Roll_Tradeouts'!CS:CS),0)</f>
        <v>0</v>
      </c>
      <c r="CI16" s="536">
        <f>IFERROR(AVERAGEIF('Rent Roll_Tradeouts'!$B:$B,'Rent Roll (MF &amp; Retail)'!$A16,'Rent Roll_Tradeouts'!CT:CT),0)</f>
        <v>0</v>
      </c>
      <c r="CJ16" s="536">
        <f>IFERROR(AVERAGEIF('Rent Roll_Tradeouts'!$B:$B,'Rent Roll (MF &amp; Retail)'!$A16,'Rent Roll_Tradeouts'!CU:CU),0)</f>
        <v>0</v>
      </c>
      <c r="CK16" s="536">
        <f>IFERROR(AVERAGEIF('Rent Roll_Tradeouts'!$B:$B,'Rent Roll (MF &amp; Retail)'!$A16,'Rent Roll_Tradeouts'!CV:CV),0)</f>
        <v>0</v>
      </c>
      <c r="CL16" s="536">
        <f>IFERROR(AVERAGEIF('Rent Roll_Tradeouts'!$B:$B,'Rent Roll (MF &amp; Retail)'!$A16,'Rent Roll_Tradeouts'!CW:CW),0)</f>
        <v>0</v>
      </c>
      <c r="CM16" s="536">
        <f>IFERROR(AVERAGEIF('Rent Roll_Tradeouts'!$B:$B,'Rent Roll (MF &amp; Retail)'!$A16,'Rent Roll_Tradeouts'!CX:CX),0)</f>
        <v>0</v>
      </c>
      <c r="CN16" s="536">
        <f>IFERROR(AVERAGEIF('Rent Roll_Tradeouts'!$B:$B,'Rent Roll (MF &amp; Retail)'!$A16,'Rent Roll_Tradeouts'!CY:CY),0)</f>
        <v>0</v>
      </c>
      <c r="CO16" s="536">
        <f>IFERROR(AVERAGEIF('Rent Roll_Tradeouts'!$B:$B,'Rent Roll (MF &amp; Retail)'!$A16,'Rent Roll_Tradeouts'!CZ:CZ),0)</f>
        <v>0</v>
      </c>
      <c r="CP16" s="536">
        <f>IFERROR(AVERAGEIF('Rent Roll_Tradeouts'!$B:$B,'Rent Roll (MF &amp; Retail)'!$A16,'Rent Roll_Tradeouts'!DA:DA),0)</f>
        <v>0</v>
      </c>
      <c r="CQ16" s="536">
        <f>IFERROR(AVERAGEIF('Rent Roll_Tradeouts'!$B:$B,'Rent Roll (MF &amp; Retail)'!$A16,'Rent Roll_Tradeouts'!DB:DB),0)</f>
        <v>0</v>
      </c>
      <c r="CR16" s="536">
        <f>IFERROR(AVERAGEIF('Rent Roll_Tradeouts'!$B:$B,'Rent Roll (MF &amp; Retail)'!$A16,'Rent Roll_Tradeouts'!DC:DC),0)</f>
        <v>0</v>
      </c>
      <c r="CS16" s="536">
        <f>IFERROR(AVERAGEIF('Rent Roll_Tradeouts'!$B:$B,'Rent Roll (MF &amp; Retail)'!$A16,'Rent Roll_Tradeouts'!DD:DD),0)</f>
        <v>0</v>
      </c>
      <c r="CT16" s="536">
        <f>IFERROR(AVERAGEIF('Rent Roll_Tradeouts'!$B:$B,'Rent Roll (MF &amp; Retail)'!$A16,'Rent Roll_Tradeouts'!DE:DE),0)</f>
        <v>0</v>
      </c>
      <c r="CU16" s="536">
        <f>IFERROR(AVERAGEIF('Rent Roll_Tradeouts'!$B:$B,'Rent Roll (MF &amp; Retail)'!$A16,'Rent Roll_Tradeouts'!DF:DF),0)</f>
        <v>0</v>
      </c>
      <c r="CV16" s="536">
        <f>IFERROR(AVERAGEIF('Rent Roll_Tradeouts'!$B:$B,'Rent Roll (MF &amp; Retail)'!$A16,'Rent Roll_Tradeouts'!DG:DG),0)</f>
        <v>0</v>
      </c>
      <c r="CW16" s="536">
        <f>IFERROR(AVERAGEIF('Rent Roll_Tradeouts'!$B:$B,'Rent Roll (MF &amp; Retail)'!$A16,'Rent Roll_Tradeouts'!DH:DH),0)</f>
        <v>0</v>
      </c>
      <c r="CX16" s="536">
        <f>IFERROR(AVERAGEIF('Rent Roll_Tradeouts'!$B:$B,'Rent Roll (MF &amp; Retail)'!$A16,'Rent Roll_Tradeouts'!DI:DI),0)</f>
        <v>0</v>
      </c>
      <c r="CY16" s="536">
        <f>IFERROR(AVERAGEIF('Rent Roll_Tradeouts'!$B:$B,'Rent Roll (MF &amp; Retail)'!$A16,'Rent Roll_Tradeouts'!DJ:DJ),0)</f>
        <v>0</v>
      </c>
      <c r="CZ16" s="536">
        <f>IFERROR(AVERAGEIF('Rent Roll_Tradeouts'!$B:$B,'Rent Roll (MF &amp; Retail)'!$A16,'Rent Roll_Tradeouts'!DK:DK),0)</f>
        <v>0</v>
      </c>
      <c r="DA16" s="536">
        <f>IFERROR(AVERAGEIF('Rent Roll_Tradeouts'!$B:$B,'Rent Roll (MF &amp; Retail)'!$A16,'Rent Roll_Tradeouts'!DL:DL),0)</f>
        <v>0</v>
      </c>
      <c r="DB16" s="536">
        <f>IFERROR(AVERAGEIF('Rent Roll_Tradeouts'!$B:$B,'Rent Roll (MF &amp; Retail)'!$A16,'Rent Roll_Tradeouts'!DM:DM),0)</f>
        <v>0</v>
      </c>
      <c r="DC16" s="536">
        <f>IFERROR(AVERAGEIF('Rent Roll_Tradeouts'!$B:$B,'Rent Roll (MF &amp; Retail)'!$A16,'Rent Roll_Tradeouts'!DN:DN),0)</f>
        <v>0</v>
      </c>
      <c r="DD16" s="536">
        <f>IFERROR(AVERAGEIF('Rent Roll_Tradeouts'!$B:$B,'Rent Roll (MF &amp; Retail)'!$A16,'Rent Roll_Tradeouts'!DO:DO),0)</f>
        <v>0</v>
      </c>
      <c r="DE16" s="536">
        <f>IFERROR(AVERAGEIF('Rent Roll_Tradeouts'!$B:$B,'Rent Roll (MF &amp; Retail)'!$A16,'Rent Roll_Tradeouts'!DP:DP),0)</f>
        <v>0</v>
      </c>
      <c r="DF16" s="536">
        <f>IFERROR(AVERAGEIF('Rent Roll_Tradeouts'!$B:$B,'Rent Roll (MF &amp; Retail)'!$A16,'Rent Roll_Tradeouts'!DQ:DQ),0)</f>
        <v>0</v>
      </c>
      <c r="DG16" s="536">
        <f>IFERROR(AVERAGEIF('Rent Roll_Tradeouts'!$B:$B,'Rent Roll (MF &amp; Retail)'!$A16,'Rent Roll_Tradeouts'!DR:DR),0)</f>
        <v>0</v>
      </c>
      <c r="DH16" s="536">
        <f>IFERROR(AVERAGEIF('Rent Roll_Tradeouts'!$B:$B,'Rent Roll (MF &amp; Retail)'!$A16,'Rent Roll_Tradeouts'!DS:DS),0)</f>
        <v>0</v>
      </c>
      <c r="DI16" s="536">
        <f>IFERROR(AVERAGEIF('Rent Roll_Tradeouts'!$B:$B,'Rent Roll (MF &amp; Retail)'!$A16,'Rent Roll_Tradeouts'!DT:DT),0)</f>
        <v>0</v>
      </c>
      <c r="DJ16" s="536">
        <f>IFERROR(AVERAGEIF('Rent Roll_Tradeouts'!$B:$B,'Rent Roll (MF &amp; Retail)'!$A16,'Rent Roll_Tradeouts'!DU:DU),0)</f>
        <v>0</v>
      </c>
      <c r="DK16" s="536">
        <f>IFERROR(AVERAGEIF('Rent Roll_Tradeouts'!$B:$B,'Rent Roll (MF &amp; Retail)'!$A16,'Rent Roll_Tradeouts'!DV:DV),0)</f>
        <v>0</v>
      </c>
      <c r="DL16" s="536">
        <f>IFERROR(AVERAGEIF('Rent Roll_Tradeouts'!$B:$B,'Rent Roll (MF &amp; Retail)'!$A16,'Rent Roll_Tradeouts'!DW:DW),0)</f>
        <v>0</v>
      </c>
      <c r="DM16" s="536">
        <f>IFERROR(AVERAGEIF('Rent Roll_Tradeouts'!$B:$B,'Rent Roll (MF &amp; Retail)'!$A16,'Rent Roll_Tradeouts'!DX:DX),0)</f>
        <v>0</v>
      </c>
      <c r="DN16" s="536">
        <f>IFERROR(AVERAGEIF('Rent Roll_Tradeouts'!$B:$B,'Rent Roll (MF &amp; Retail)'!$A16,'Rent Roll_Tradeouts'!DY:DY),0)</f>
        <v>0</v>
      </c>
      <c r="DO16" s="536">
        <f>IFERROR(AVERAGEIF('Rent Roll_Tradeouts'!$B:$B,'Rent Roll (MF &amp; Retail)'!$A16,'Rent Roll_Tradeouts'!DZ:DZ),0)</f>
        <v>0</v>
      </c>
      <c r="DP16" s="536">
        <f>IFERROR(AVERAGEIF('Rent Roll_Tradeouts'!$B:$B,'Rent Roll (MF &amp; Retail)'!$A16,'Rent Roll_Tradeouts'!EA:EA),0)</f>
        <v>0</v>
      </c>
      <c r="DQ16" s="536">
        <f>IFERROR(AVERAGEIF('Rent Roll_Tradeouts'!$B:$B,'Rent Roll (MF &amp; Retail)'!$A16,'Rent Roll_Tradeouts'!EB:EB),0)</f>
        <v>0</v>
      </c>
      <c r="DR16" s="536">
        <f>IFERROR(AVERAGEIF('Rent Roll_Tradeouts'!$B:$B,'Rent Roll (MF &amp; Retail)'!$A16,'Rent Roll_Tradeouts'!EC:EC),0)</f>
        <v>0</v>
      </c>
      <c r="DS16" s="536">
        <f>IFERROR(AVERAGEIF('Rent Roll_Tradeouts'!$B:$B,'Rent Roll (MF &amp; Retail)'!$A16,'Rent Roll_Tradeouts'!ED:ED),0)</f>
        <v>0</v>
      </c>
      <c r="DT16" s="536">
        <f>IFERROR(AVERAGEIF('Rent Roll_Tradeouts'!$B:$B,'Rent Roll (MF &amp; Retail)'!$A16,'Rent Roll_Tradeouts'!EE:EE),0)</f>
        <v>0</v>
      </c>
      <c r="DU16" s="536">
        <f>IFERROR(AVERAGEIF('Rent Roll_Tradeouts'!$B:$B,'Rent Roll (MF &amp; Retail)'!$A16,'Rent Roll_Tradeouts'!EF:EF),0)</f>
        <v>0</v>
      </c>
      <c r="DV16" s="536">
        <f>IFERROR(AVERAGEIF('Rent Roll_Tradeouts'!$B:$B,'Rent Roll (MF &amp; Retail)'!$A16,'Rent Roll_Tradeouts'!EG:EG),0)</f>
        <v>0</v>
      </c>
      <c r="DW16" s="536">
        <f>IFERROR(AVERAGEIF('Rent Roll_Tradeouts'!$B:$B,'Rent Roll (MF &amp; Retail)'!$A16,'Rent Roll_Tradeouts'!EH:EH),0)</f>
        <v>0</v>
      </c>
      <c r="DX16" s="536">
        <f>IFERROR(AVERAGEIF('Rent Roll_Tradeouts'!$B:$B,'Rent Roll (MF &amp; Retail)'!$A16,'Rent Roll_Tradeouts'!EI:EI),0)</f>
        <v>0</v>
      </c>
      <c r="DY16" s="536">
        <f>IFERROR(AVERAGEIF('Rent Roll_Tradeouts'!$B:$B,'Rent Roll (MF &amp; Retail)'!$A16,'Rent Roll_Tradeouts'!EJ:EJ),0)</f>
        <v>0</v>
      </c>
      <c r="DZ16" s="536">
        <f>IFERROR(AVERAGEIF('Rent Roll_Tradeouts'!$B:$B,'Rent Roll (MF &amp; Retail)'!$A16,'Rent Roll_Tradeouts'!EK:EK),0)</f>
        <v>0</v>
      </c>
      <c r="EA16" s="536">
        <f>IFERROR(AVERAGEIF('Rent Roll_Tradeouts'!$B:$B,'Rent Roll (MF &amp; Retail)'!$A16,'Rent Roll_Tradeouts'!EL:EL),0)</f>
        <v>0</v>
      </c>
    </row>
    <row r="17" spans="1:131">
      <c r="A17" s="49">
        <f>'Rent Roll_RedIQ 2'!A26</f>
        <v>0</v>
      </c>
      <c r="B17" s="77">
        <f>'Rent Roll_RedIQ 2'!D26</f>
        <v>0</v>
      </c>
      <c r="C17" s="77">
        <f>'Rent Roll_RedIQ 2'!E26</f>
        <v>0</v>
      </c>
      <c r="D17" s="77">
        <f>'Rent Roll_RedIQ 2'!F26</f>
        <v>0</v>
      </c>
      <c r="E17" s="77">
        <f>'Rent Roll_RedIQ 2'!G26</f>
        <v>0</v>
      </c>
      <c r="K17" s="769" t="str">
        <f>'Rent Roll_RedIQ 2'!AG26</f>
        <v>-</v>
      </c>
      <c r="L17" s="536">
        <f>IFERROR(AVERAGEIF('Rent Roll_Tradeouts'!$B:$B,'Rent Roll (MF &amp; Retail)'!$A17,'Rent Roll_Tradeouts'!W:W),0)</f>
        <v>0</v>
      </c>
      <c r="M17" s="536">
        <f>IFERROR(AVERAGEIF('Rent Roll_Tradeouts'!$B:$B,'Rent Roll (MF &amp; Retail)'!$A17,'Rent Roll_Tradeouts'!X:X),0)</f>
        <v>0</v>
      </c>
      <c r="N17" s="536">
        <f>IFERROR(AVERAGEIF('Rent Roll_Tradeouts'!$B:$B,'Rent Roll (MF &amp; Retail)'!$A17,'Rent Roll_Tradeouts'!Y:Y),0)</f>
        <v>0</v>
      </c>
      <c r="O17" s="536">
        <f>IFERROR(AVERAGEIF('Rent Roll_Tradeouts'!$B:$B,'Rent Roll (MF &amp; Retail)'!$A17,'Rent Roll_Tradeouts'!Z:Z),0)</f>
        <v>0</v>
      </c>
      <c r="P17" s="536">
        <f>IFERROR(AVERAGEIF('Rent Roll_Tradeouts'!$B:$B,'Rent Roll (MF &amp; Retail)'!$A17,'Rent Roll_Tradeouts'!AA:AA),0)</f>
        <v>0</v>
      </c>
      <c r="Q17" s="536">
        <f>IFERROR(AVERAGEIF('Rent Roll_Tradeouts'!$B:$B,'Rent Roll (MF &amp; Retail)'!$A17,'Rent Roll_Tradeouts'!AB:AB),0)</f>
        <v>0</v>
      </c>
      <c r="R17" s="536">
        <f>IFERROR(AVERAGEIF('Rent Roll_Tradeouts'!$B:$B,'Rent Roll (MF &amp; Retail)'!$A17,'Rent Roll_Tradeouts'!AC:AC),0)</f>
        <v>0</v>
      </c>
      <c r="S17" s="536">
        <f>IFERROR(AVERAGEIF('Rent Roll_Tradeouts'!$B:$B,'Rent Roll (MF &amp; Retail)'!$A17,'Rent Roll_Tradeouts'!AD:AD),0)</f>
        <v>0</v>
      </c>
      <c r="T17" s="536">
        <f>IFERROR(AVERAGEIF('Rent Roll_Tradeouts'!$B:$B,'Rent Roll (MF &amp; Retail)'!$A17,'Rent Roll_Tradeouts'!AE:AE),0)</f>
        <v>0</v>
      </c>
      <c r="U17" s="536">
        <f>IFERROR(AVERAGEIF('Rent Roll_Tradeouts'!$B:$B,'Rent Roll (MF &amp; Retail)'!$A17,'Rent Roll_Tradeouts'!AF:AF),0)</f>
        <v>0</v>
      </c>
      <c r="V17" s="536">
        <f>IFERROR(AVERAGEIF('Rent Roll_Tradeouts'!$B:$B,'Rent Roll (MF &amp; Retail)'!$A17,'Rent Roll_Tradeouts'!AG:AG),0)</f>
        <v>0</v>
      </c>
      <c r="W17" s="536">
        <f>IFERROR(AVERAGEIF('Rent Roll_Tradeouts'!$B:$B,'Rent Roll (MF &amp; Retail)'!$A17,'Rent Roll_Tradeouts'!AH:AH),0)</f>
        <v>0</v>
      </c>
      <c r="X17" s="536">
        <f>IFERROR(AVERAGEIF('Rent Roll_Tradeouts'!$B:$B,'Rent Roll (MF &amp; Retail)'!$A17,'Rent Roll_Tradeouts'!AI:AI),0)</f>
        <v>0</v>
      </c>
      <c r="Y17" s="536">
        <f>IFERROR(AVERAGEIF('Rent Roll_Tradeouts'!$B:$B,'Rent Roll (MF &amp; Retail)'!$A17,'Rent Roll_Tradeouts'!AJ:AJ),0)</f>
        <v>0</v>
      </c>
      <c r="Z17" s="536">
        <f>IFERROR(AVERAGEIF('Rent Roll_Tradeouts'!$B:$B,'Rent Roll (MF &amp; Retail)'!$A17,'Rent Roll_Tradeouts'!AK:AK),0)</f>
        <v>0</v>
      </c>
      <c r="AA17" s="536">
        <f>IFERROR(AVERAGEIF('Rent Roll_Tradeouts'!$B:$B,'Rent Roll (MF &amp; Retail)'!$A17,'Rent Roll_Tradeouts'!AL:AL),0)</f>
        <v>0</v>
      </c>
      <c r="AB17" s="536">
        <f>IFERROR(AVERAGEIF('Rent Roll_Tradeouts'!$B:$B,'Rent Roll (MF &amp; Retail)'!$A17,'Rent Roll_Tradeouts'!AM:AM),0)</f>
        <v>0</v>
      </c>
      <c r="AC17" s="536">
        <f>IFERROR(AVERAGEIF('Rent Roll_Tradeouts'!$B:$B,'Rent Roll (MF &amp; Retail)'!$A17,'Rent Roll_Tradeouts'!AN:AN),0)</f>
        <v>0</v>
      </c>
      <c r="AD17" s="536">
        <f>IFERROR(AVERAGEIF('Rent Roll_Tradeouts'!$B:$B,'Rent Roll (MF &amp; Retail)'!$A17,'Rent Roll_Tradeouts'!AO:AO),0)</f>
        <v>0</v>
      </c>
      <c r="AE17" s="536">
        <f>IFERROR(AVERAGEIF('Rent Roll_Tradeouts'!$B:$B,'Rent Roll (MF &amp; Retail)'!$A17,'Rent Roll_Tradeouts'!AP:AP),0)</f>
        <v>0</v>
      </c>
      <c r="AF17" s="536">
        <f>IFERROR(AVERAGEIF('Rent Roll_Tradeouts'!$B:$B,'Rent Roll (MF &amp; Retail)'!$A17,'Rent Roll_Tradeouts'!AQ:AQ),0)</f>
        <v>0</v>
      </c>
      <c r="AG17" s="536">
        <f>IFERROR(AVERAGEIF('Rent Roll_Tradeouts'!$B:$B,'Rent Roll (MF &amp; Retail)'!$A17,'Rent Roll_Tradeouts'!AR:AR),0)</f>
        <v>0</v>
      </c>
      <c r="AH17" s="536">
        <f>IFERROR(AVERAGEIF('Rent Roll_Tradeouts'!$B:$B,'Rent Roll (MF &amp; Retail)'!$A17,'Rent Roll_Tradeouts'!AS:AS),0)</f>
        <v>0</v>
      </c>
      <c r="AI17" s="536">
        <f>IFERROR(AVERAGEIF('Rent Roll_Tradeouts'!$B:$B,'Rent Roll (MF &amp; Retail)'!$A17,'Rent Roll_Tradeouts'!AT:AT),0)</f>
        <v>0</v>
      </c>
      <c r="AJ17" s="536">
        <f>IFERROR(AVERAGEIF('Rent Roll_Tradeouts'!$B:$B,'Rent Roll (MF &amp; Retail)'!$A17,'Rent Roll_Tradeouts'!AU:AU),0)</f>
        <v>0</v>
      </c>
      <c r="AK17" s="536">
        <f>IFERROR(AVERAGEIF('Rent Roll_Tradeouts'!$B:$B,'Rent Roll (MF &amp; Retail)'!$A17,'Rent Roll_Tradeouts'!AV:AV),0)</f>
        <v>0</v>
      </c>
      <c r="AL17" s="536">
        <f>IFERROR(AVERAGEIF('Rent Roll_Tradeouts'!$B:$B,'Rent Roll (MF &amp; Retail)'!$A17,'Rent Roll_Tradeouts'!AW:AW),0)</f>
        <v>0</v>
      </c>
      <c r="AM17" s="536">
        <f>IFERROR(AVERAGEIF('Rent Roll_Tradeouts'!$B:$B,'Rent Roll (MF &amp; Retail)'!$A17,'Rent Roll_Tradeouts'!AX:AX),0)</f>
        <v>0</v>
      </c>
      <c r="AN17" s="536">
        <f>IFERROR(AVERAGEIF('Rent Roll_Tradeouts'!$B:$B,'Rent Roll (MF &amp; Retail)'!$A17,'Rent Roll_Tradeouts'!AY:AY),0)</f>
        <v>0</v>
      </c>
      <c r="AO17" s="536">
        <f>IFERROR(AVERAGEIF('Rent Roll_Tradeouts'!$B:$B,'Rent Roll (MF &amp; Retail)'!$A17,'Rent Roll_Tradeouts'!AZ:AZ),0)</f>
        <v>0</v>
      </c>
      <c r="AP17" s="536">
        <f>IFERROR(AVERAGEIF('Rent Roll_Tradeouts'!$B:$B,'Rent Roll (MF &amp; Retail)'!$A17,'Rent Roll_Tradeouts'!BA:BA),0)</f>
        <v>0</v>
      </c>
      <c r="AQ17" s="536">
        <f>IFERROR(AVERAGEIF('Rent Roll_Tradeouts'!$B:$B,'Rent Roll (MF &amp; Retail)'!$A17,'Rent Roll_Tradeouts'!BB:BB),0)</f>
        <v>0</v>
      </c>
      <c r="AR17" s="536">
        <f>IFERROR(AVERAGEIF('Rent Roll_Tradeouts'!$B:$B,'Rent Roll (MF &amp; Retail)'!$A17,'Rent Roll_Tradeouts'!BC:BC),0)</f>
        <v>0</v>
      </c>
      <c r="AS17" s="536">
        <f>IFERROR(AVERAGEIF('Rent Roll_Tradeouts'!$B:$B,'Rent Roll (MF &amp; Retail)'!$A17,'Rent Roll_Tradeouts'!BD:BD),0)</f>
        <v>0</v>
      </c>
      <c r="AT17" s="536">
        <f>IFERROR(AVERAGEIF('Rent Roll_Tradeouts'!$B:$B,'Rent Roll (MF &amp; Retail)'!$A17,'Rent Roll_Tradeouts'!BE:BE),0)</f>
        <v>0</v>
      </c>
      <c r="AU17" s="536">
        <f>IFERROR(AVERAGEIF('Rent Roll_Tradeouts'!$B:$B,'Rent Roll (MF &amp; Retail)'!$A17,'Rent Roll_Tradeouts'!BF:BF),0)</f>
        <v>0</v>
      </c>
      <c r="AV17" s="536">
        <f>IFERROR(AVERAGEIF('Rent Roll_Tradeouts'!$B:$B,'Rent Roll (MF &amp; Retail)'!$A17,'Rent Roll_Tradeouts'!BG:BG),0)</f>
        <v>0</v>
      </c>
      <c r="AW17" s="536">
        <f>IFERROR(AVERAGEIF('Rent Roll_Tradeouts'!$B:$B,'Rent Roll (MF &amp; Retail)'!$A17,'Rent Roll_Tradeouts'!BH:BH),0)</f>
        <v>0</v>
      </c>
      <c r="AX17" s="536">
        <f>IFERROR(AVERAGEIF('Rent Roll_Tradeouts'!$B:$B,'Rent Roll (MF &amp; Retail)'!$A17,'Rent Roll_Tradeouts'!BI:BI),0)</f>
        <v>0</v>
      </c>
      <c r="AY17" s="536">
        <f>IFERROR(AVERAGEIF('Rent Roll_Tradeouts'!$B:$B,'Rent Roll (MF &amp; Retail)'!$A17,'Rent Roll_Tradeouts'!BJ:BJ),0)</f>
        <v>0</v>
      </c>
      <c r="AZ17" s="536">
        <f>IFERROR(AVERAGEIF('Rent Roll_Tradeouts'!$B:$B,'Rent Roll (MF &amp; Retail)'!$A17,'Rent Roll_Tradeouts'!BK:BK),0)</f>
        <v>0</v>
      </c>
      <c r="BA17" s="536">
        <f>IFERROR(AVERAGEIF('Rent Roll_Tradeouts'!$B:$B,'Rent Roll (MF &amp; Retail)'!$A17,'Rent Roll_Tradeouts'!BL:BL),0)</f>
        <v>0</v>
      </c>
      <c r="BB17" s="536">
        <f>IFERROR(AVERAGEIF('Rent Roll_Tradeouts'!$B:$B,'Rent Roll (MF &amp; Retail)'!$A17,'Rent Roll_Tradeouts'!BM:BM),0)</f>
        <v>0</v>
      </c>
      <c r="BC17" s="536">
        <f>IFERROR(AVERAGEIF('Rent Roll_Tradeouts'!$B:$B,'Rent Roll (MF &amp; Retail)'!$A17,'Rent Roll_Tradeouts'!BN:BN),0)</f>
        <v>0</v>
      </c>
      <c r="BD17" s="536">
        <f>IFERROR(AVERAGEIF('Rent Roll_Tradeouts'!$B:$B,'Rent Roll (MF &amp; Retail)'!$A17,'Rent Roll_Tradeouts'!BO:BO),0)</f>
        <v>0</v>
      </c>
      <c r="BE17" s="536">
        <f>IFERROR(AVERAGEIF('Rent Roll_Tradeouts'!$B:$B,'Rent Roll (MF &amp; Retail)'!$A17,'Rent Roll_Tradeouts'!BP:BP),0)</f>
        <v>0</v>
      </c>
      <c r="BF17" s="536">
        <f>IFERROR(AVERAGEIF('Rent Roll_Tradeouts'!$B:$B,'Rent Roll (MF &amp; Retail)'!$A17,'Rent Roll_Tradeouts'!BQ:BQ),0)</f>
        <v>0</v>
      </c>
      <c r="BG17" s="536">
        <f>IFERROR(AVERAGEIF('Rent Roll_Tradeouts'!$B:$B,'Rent Roll (MF &amp; Retail)'!$A17,'Rent Roll_Tradeouts'!BR:BR),0)</f>
        <v>0</v>
      </c>
      <c r="BH17" s="536">
        <f>IFERROR(AVERAGEIF('Rent Roll_Tradeouts'!$B:$B,'Rent Roll (MF &amp; Retail)'!$A17,'Rent Roll_Tradeouts'!BS:BS),0)</f>
        <v>0</v>
      </c>
      <c r="BI17" s="536">
        <f>IFERROR(AVERAGEIF('Rent Roll_Tradeouts'!$B:$B,'Rent Roll (MF &amp; Retail)'!$A17,'Rent Roll_Tradeouts'!BT:BT),0)</f>
        <v>0</v>
      </c>
      <c r="BJ17" s="536">
        <f>IFERROR(AVERAGEIF('Rent Roll_Tradeouts'!$B:$B,'Rent Roll (MF &amp; Retail)'!$A17,'Rent Roll_Tradeouts'!BU:BU),0)</f>
        <v>0</v>
      </c>
      <c r="BK17" s="536">
        <f>IFERROR(AVERAGEIF('Rent Roll_Tradeouts'!$B:$B,'Rent Roll (MF &amp; Retail)'!$A17,'Rent Roll_Tradeouts'!BV:BV),0)</f>
        <v>0</v>
      </c>
      <c r="BL17" s="536">
        <f>IFERROR(AVERAGEIF('Rent Roll_Tradeouts'!$B:$B,'Rent Roll (MF &amp; Retail)'!$A17,'Rent Roll_Tradeouts'!BW:BW),0)</f>
        <v>0</v>
      </c>
      <c r="BM17" s="536">
        <f>IFERROR(AVERAGEIF('Rent Roll_Tradeouts'!$B:$B,'Rent Roll (MF &amp; Retail)'!$A17,'Rent Roll_Tradeouts'!BX:BX),0)</f>
        <v>0</v>
      </c>
      <c r="BN17" s="536">
        <f>IFERROR(AVERAGEIF('Rent Roll_Tradeouts'!$B:$B,'Rent Roll (MF &amp; Retail)'!$A17,'Rent Roll_Tradeouts'!BY:BY),0)</f>
        <v>0</v>
      </c>
      <c r="BO17" s="536">
        <f>IFERROR(AVERAGEIF('Rent Roll_Tradeouts'!$B:$B,'Rent Roll (MF &amp; Retail)'!$A17,'Rent Roll_Tradeouts'!BZ:BZ),0)</f>
        <v>0</v>
      </c>
      <c r="BP17" s="536">
        <f>IFERROR(AVERAGEIF('Rent Roll_Tradeouts'!$B:$B,'Rent Roll (MF &amp; Retail)'!$A17,'Rent Roll_Tradeouts'!CA:CA),0)</f>
        <v>0</v>
      </c>
      <c r="BQ17" s="536">
        <f>IFERROR(AVERAGEIF('Rent Roll_Tradeouts'!$B:$B,'Rent Roll (MF &amp; Retail)'!$A17,'Rent Roll_Tradeouts'!CB:CB),0)</f>
        <v>0</v>
      </c>
      <c r="BR17" s="536">
        <f>IFERROR(AVERAGEIF('Rent Roll_Tradeouts'!$B:$B,'Rent Roll (MF &amp; Retail)'!$A17,'Rent Roll_Tradeouts'!CC:CC),0)</f>
        <v>0</v>
      </c>
      <c r="BS17" s="536">
        <f>IFERROR(AVERAGEIF('Rent Roll_Tradeouts'!$B:$B,'Rent Roll (MF &amp; Retail)'!$A17,'Rent Roll_Tradeouts'!CD:CD),0)</f>
        <v>0</v>
      </c>
      <c r="BT17" s="536">
        <f>IFERROR(AVERAGEIF('Rent Roll_Tradeouts'!$B:$B,'Rent Roll (MF &amp; Retail)'!$A17,'Rent Roll_Tradeouts'!CE:CE),0)</f>
        <v>0</v>
      </c>
      <c r="BU17" s="536">
        <f>IFERROR(AVERAGEIF('Rent Roll_Tradeouts'!$B:$B,'Rent Roll (MF &amp; Retail)'!$A17,'Rent Roll_Tradeouts'!CF:CF),0)</f>
        <v>0</v>
      </c>
      <c r="BV17" s="536">
        <f>IFERROR(AVERAGEIF('Rent Roll_Tradeouts'!$B:$B,'Rent Roll (MF &amp; Retail)'!$A17,'Rent Roll_Tradeouts'!CG:CG),0)</f>
        <v>0</v>
      </c>
      <c r="BW17" s="536">
        <f>IFERROR(AVERAGEIF('Rent Roll_Tradeouts'!$B:$B,'Rent Roll (MF &amp; Retail)'!$A17,'Rent Roll_Tradeouts'!CH:CH),0)</f>
        <v>0</v>
      </c>
      <c r="BX17" s="536">
        <f>IFERROR(AVERAGEIF('Rent Roll_Tradeouts'!$B:$B,'Rent Roll (MF &amp; Retail)'!$A17,'Rent Roll_Tradeouts'!CI:CI),0)</f>
        <v>0</v>
      </c>
      <c r="BY17" s="536">
        <f>IFERROR(AVERAGEIF('Rent Roll_Tradeouts'!$B:$B,'Rent Roll (MF &amp; Retail)'!$A17,'Rent Roll_Tradeouts'!CJ:CJ),0)</f>
        <v>0</v>
      </c>
      <c r="BZ17" s="536">
        <f>IFERROR(AVERAGEIF('Rent Roll_Tradeouts'!$B:$B,'Rent Roll (MF &amp; Retail)'!$A17,'Rent Roll_Tradeouts'!CK:CK),0)</f>
        <v>0</v>
      </c>
      <c r="CA17" s="536">
        <f>IFERROR(AVERAGEIF('Rent Roll_Tradeouts'!$B:$B,'Rent Roll (MF &amp; Retail)'!$A17,'Rent Roll_Tradeouts'!CL:CL),0)</f>
        <v>0</v>
      </c>
      <c r="CB17" s="536">
        <f>IFERROR(AVERAGEIF('Rent Roll_Tradeouts'!$B:$B,'Rent Roll (MF &amp; Retail)'!$A17,'Rent Roll_Tradeouts'!CM:CM),0)</f>
        <v>0</v>
      </c>
      <c r="CC17" s="536">
        <f>IFERROR(AVERAGEIF('Rent Roll_Tradeouts'!$B:$B,'Rent Roll (MF &amp; Retail)'!$A17,'Rent Roll_Tradeouts'!CN:CN),0)</f>
        <v>0</v>
      </c>
      <c r="CD17" s="536">
        <f>IFERROR(AVERAGEIF('Rent Roll_Tradeouts'!$B:$B,'Rent Roll (MF &amp; Retail)'!$A17,'Rent Roll_Tradeouts'!CO:CO),0)</f>
        <v>0</v>
      </c>
      <c r="CE17" s="536">
        <f>IFERROR(AVERAGEIF('Rent Roll_Tradeouts'!$B:$B,'Rent Roll (MF &amp; Retail)'!$A17,'Rent Roll_Tradeouts'!CP:CP),0)</f>
        <v>0</v>
      </c>
      <c r="CF17" s="536">
        <f>IFERROR(AVERAGEIF('Rent Roll_Tradeouts'!$B:$B,'Rent Roll (MF &amp; Retail)'!$A17,'Rent Roll_Tradeouts'!CQ:CQ),0)</f>
        <v>0</v>
      </c>
      <c r="CG17" s="536">
        <f>IFERROR(AVERAGEIF('Rent Roll_Tradeouts'!$B:$B,'Rent Roll (MF &amp; Retail)'!$A17,'Rent Roll_Tradeouts'!CR:CR),0)</f>
        <v>0</v>
      </c>
      <c r="CH17" s="536">
        <f>IFERROR(AVERAGEIF('Rent Roll_Tradeouts'!$B:$B,'Rent Roll (MF &amp; Retail)'!$A17,'Rent Roll_Tradeouts'!CS:CS),0)</f>
        <v>0</v>
      </c>
      <c r="CI17" s="536">
        <f>IFERROR(AVERAGEIF('Rent Roll_Tradeouts'!$B:$B,'Rent Roll (MF &amp; Retail)'!$A17,'Rent Roll_Tradeouts'!CT:CT),0)</f>
        <v>0</v>
      </c>
      <c r="CJ17" s="536">
        <f>IFERROR(AVERAGEIF('Rent Roll_Tradeouts'!$B:$B,'Rent Roll (MF &amp; Retail)'!$A17,'Rent Roll_Tradeouts'!CU:CU),0)</f>
        <v>0</v>
      </c>
      <c r="CK17" s="536">
        <f>IFERROR(AVERAGEIF('Rent Roll_Tradeouts'!$B:$B,'Rent Roll (MF &amp; Retail)'!$A17,'Rent Roll_Tradeouts'!CV:CV),0)</f>
        <v>0</v>
      </c>
      <c r="CL17" s="536">
        <f>IFERROR(AVERAGEIF('Rent Roll_Tradeouts'!$B:$B,'Rent Roll (MF &amp; Retail)'!$A17,'Rent Roll_Tradeouts'!CW:CW),0)</f>
        <v>0</v>
      </c>
      <c r="CM17" s="536">
        <f>IFERROR(AVERAGEIF('Rent Roll_Tradeouts'!$B:$B,'Rent Roll (MF &amp; Retail)'!$A17,'Rent Roll_Tradeouts'!CX:CX),0)</f>
        <v>0</v>
      </c>
      <c r="CN17" s="536">
        <f>IFERROR(AVERAGEIF('Rent Roll_Tradeouts'!$B:$B,'Rent Roll (MF &amp; Retail)'!$A17,'Rent Roll_Tradeouts'!CY:CY),0)</f>
        <v>0</v>
      </c>
      <c r="CO17" s="536">
        <f>IFERROR(AVERAGEIF('Rent Roll_Tradeouts'!$B:$B,'Rent Roll (MF &amp; Retail)'!$A17,'Rent Roll_Tradeouts'!CZ:CZ),0)</f>
        <v>0</v>
      </c>
      <c r="CP17" s="536">
        <f>IFERROR(AVERAGEIF('Rent Roll_Tradeouts'!$B:$B,'Rent Roll (MF &amp; Retail)'!$A17,'Rent Roll_Tradeouts'!DA:DA),0)</f>
        <v>0</v>
      </c>
      <c r="CQ17" s="536">
        <f>IFERROR(AVERAGEIF('Rent Roll_Tradeouts'!$B:$B,'Rent Roll (MF &amp; Retail)'!$A17,'Rent Roll_Tradeouts'!DB:DB),0)</f>
        <v>0</v>
      </c>
      <c r="CR17" s="536">
        <f>IFERROR(AVERAGEIF('Rent Roll_Tradeouts'!$B:$B,'Rent Roll (MF &amp; Retail)'!$A17,'Rent Roll_Tradeouts'!DC:DC),0)</f>
        <v>0</v>
      </c>
      <c r="CS17" s="536">
        <f>IFERROR(AVERAGEIF('Rent Roll_Tradeouts'!$B:$B,'Rent Roll (MF &amp; Retail)'!$A17,'Rent Roll_Tradeouts'!DD:DD),0)</f>
        <v>0</v>
      </c>
      <c r="CT17" s="536">
        <f>IFERROR(AVERAGEIF('Rent Roll_Tradeouts'!$B:$B,'Rent Roll (MF &amp; Retail)'!$A17,'Rent Roll_Tradeouts'!DE:DE),0)</f>
        <v>0</v>
      </c>
      <c r="CU17" s="536">
        <f>IFERROR(AVERAGEIF('Rent Roll_Tradeouts'!$B:$B,'Rent Roll (MF &amp; Retail)'!$A17,'Rent Roll_Tradeouts'!DF:DF),0)</f>
        <v>0</v>
      </c>
      <c r="CV17" s="536">
        <f>IFERROR(AVERAGEIF('Rent Roll_Tradeouts'!$B:$B,'Rent Roll (MF &amp; Retail)'!$A17,'Rent Roll_Tradeouts'!DG:DG),0)</f>
        <v>0</v>
      </c>
      <c r="CW17" s="536">
        <f>IFERROR(AVERAGEIF('Rent Roll_Tradeouts'!$B:$B,'Rent Roll (MF &amp; Retail)'!$A17,'Rent Roll_Tradeouts'!DH:DH),0)</f>
        <v>0</v>
      </c>
      <c r="CX17" s="536">
        <f>IFERROR(AVERAGEIF('Rent Roll_Tradeouts'!$B:$B,'Rent Roll (MF &amp; Retail)'!$A17,'Rent Roll_Tradeouts'!DI:DI),0)</f>
        <v>0</v>
      </c>
      <c r="CY17" s="536">
        <f>IFERROR(AVERAGEIF('Rent Roll_Tradeouts'!$B:$B,'Rent Roll (MF &amp; Retail)'!$A17,'Rent Roll_Tradeouts'!DJ:DJ),0)</f>
        <v>0</v>
      </c>
      <c r="CZ17" s="536">
        <f>IFERROR(AVERAGEIF('Rent Roll_Tradeouts'!$B:$B,'Rent Roll (MF &amp; Retail)'!$A17,'Rent Roll_Tradeouts'!DK:DK),0)</f>
        <v>0</v>
      </c>
      <c r="DA17" s="536">
        <f>IFERROR(AVERAGEIF('Rent Roll_Tradeouts'!$B:$B,'Rent Roll (MF &amp; Retail)'!$A17,'Rent Roll_Tradeouts'!DL:DL),0)</f>
        <v>0</v>
      </c>
      <c r="DB17" s="536">
        <f>IFERROR(AVERAGEIF('Rent Roll_Tradeouts'!$B:$B,'Rent Roll (MF &amp; Retail)'!$A17,'Rent Roll_Tradeouts'!DM:DM),0)</f>
        <v>0</v>
      </c>
      <c r="DC17" s="536">
        <f>IFERROR(AVERAGEIF('Rent Roll_Tradeouts'!$B:$B,'Rent Roll (MF &amp; Retail)'!$A17,'Rent Roll_Tradeouts'!DN:DN),0)</f>
        <v>0</v>
      </c>
      <c r="DD17" s="536">
        <f>IFERROR(AVERAGEIF('Rent Roll_Tradeouts'!$B:$B,'Rent Roll (MF &amp; Retail)'!$A17,'Rent Roll_Tradeouts'!DO:DO),0)</f>
        <v>0</v>
      </c>
      <c r="DE17" s="536">
        <f>IFERROR(AVERAGEIF('Rent Roll_Tradeouts'!$B:$B,'Rent Roll (MF &amp; Retail)'!$A17,'Rent Roll_Tradeouts'!DP:DP),0)</f>
        <v>0</v>
      </c>
      <c r="DF17" s="536">
        <f>IFERROR(AVERAGEIF('Rent Roll_Tradeouts'!$B:$B,'Rent Roll (MF &amp; Retail)'!$A17,'Rent Roll_Tradeouts'!DQ:DQ),0)</f>
        <v>0</v>
      </c>
      <c r="DG17" s="536">
        <f>IFERROR(AVERAGEIF('Rent Roll_Tradeouts'!$B:$B,'Rent Roll (MF &amp; Retail)'!$A17,'Rent Roll_Tradeouts'!DR:DR),0)</f>
        <v>0</v>
      </c>
      <c r="DH17" s="536">
        <f>IFERROR(AVERAGEIF('Rent Roll_Tradeouts'!$B:$B,'Rent Roll (MF &amp; Retail)'!$A17,'Rent Roll_Tradeouts'!DS:DS),0)</f>
        <v>0</v>
      </c>
      <c r="DI17" s="536">
        <f>IFERROR(AVERAGEIF('Rent Roll_Tradeouts'!$B:$B,'Rent Roll (MF &amp; Retail)'!$A17,'Rent Roll_Tradeouts'!DT:DT),0)</f>
        <v>0</v>
      </c>
      <c r="DJ17" s="536">
        <f>IFERROR(AVERAGEIF('Rent Roll_Tradeouts'!$B:$B,'Rent Roll (MF &amp; Retail)'!$A17,'Rent Roll_Tradeouts'!DU:DU),0)</f>
        <v>0</v>
      </c>
      <c r="DK17" s="536">
        <f>IFERROR(AVERAGEIF('Rent Roll_Tradeouts'!$B:$B,'Rent Roll (MF &amp; Retail)'!$A17,'Rent Roll_Tradeouts'!DV:DV),0)</f>
        <v>0</v>
      </c>
      <c r="DL17" s="536">
        <f>IFERROR(AVERAGEIF('Rent Roll_Tradeouts'!$B:$B,'Rent Roll (MF &amp; Retail)'!$A17,'Rent Roll_Tradeouts'!DW:DW),0)</f>
        <v>0</v>
      </c>
      <c r="DM17" s="536">
        <f>IFERROR(AVERAGEIF('Rent Roll_Tradeouts'!$B:$B,'Rent Roll (MF &amp; Retail)'!$A17,'Rent Roll_Tradeouts'!DX:DX),0)</f>
        <v>0</v>
      </c>
      <c r="DN17" s="536">
        <f>IFERROR(AVERAGEIF('Rent Roll_Tradeouts'!$B:$B,'Rent Roll (MF &amp; Retail)'!$A17,'Rent Roll_Tradeouts'!DY:DY),0)</f>
        <v>0</v>
      </c>
      <c r="DO17" s="536">
        <f>IFERROR(AVERAGEIF('Rent Roll_Tradeouts'!$B:$B,'Rent Roll (MF &amp; Retail)'!$A17,'Rent Roll_Tradeouts'!DZ:DZ),0)</f>
        <v>0</v>
      </c>
      <c r="DP17" s="536">
        <f>IFERROR(AVERAGEIF('Rent Roll_Tradeouts'!$B:$B,'Rent Roll (MF &amp; Retail)'!$A17,'Rent Roll_Tradeouts'!EA:EA),0)</f>
        <v>0</v>
      </c>
      <c r="DQ17" s="536">
        <f>IFERROR(AVERAGEIF('Rent Roll_Tradeouts'!$B:$B,'Rent Roll (MF &amp; Retail)'!$A17,'Rent Roll_Tradeouts'!EB:EB),0)</f>
        <v>0</v>
      </c>
      <c r="DR17" s="536">
        <f>IFERROR(AVERAGEIF('Rent Roll_Tradeouts'!$B:$B,'Rent Roll (MF &amp; Retail)'!$A17,'Rent Roll_Tradeouts'!EC:EC),0)</f>
        <v>0</v>
      </c>
      <c r="DS17" s="536">
        <f>IFERROR(AVERAGEIF('Rent Roll_Tradeouts'!$B:$B,'Rent Roll (MF &amp; Retail)'!$A17,'Rent Roll_Tradeouts'!ED:ED),0)</f>
        <v>0</v>
      </c>
      <c r="DT17" s="536">
        <f>IFERROR(AVERAGEIF('Rent Roll_Tradeouts'!$B:$B,'Rent Roll (MF &amp; Retail)'!$A17,'Rent Roll_Tradeouts'!EE:EE),0)</f>
        <v>0</v>
      </c>
      <c r="DU17" s="536">
        <f>IFERROR(AVERAGEIF('Rent Roll_Tradeouts'!$B:$B,'Rent Roll (MF &amp; Retail)'!$A17,'Rent Roll_Tradeouts'!EF:EF),0)</f>
        <v>0</v>
      </c>
      <c r="DV17" s="536">
        <f>IFERROR(AVERAGEIF('Rent Roll_Tradeouts'!$B:$B,'Rent Roll (MF &amp; Retail)'!$A17,'Rent Roll_Tradeouts'!EG:EG),0)</f>
        <v>0</v>
      </c>
      <c r="DW17" s="536">
        <f>IFERROR(AVERAGEIF('Rent Roll_Tradeouts'!$B:$B,'Rent Roll (MF &amp; Retail)'!$A17,'Rent Roll_Tradeouts'!EH:EH),0)</f>
        <v>0</v>
      </c>
      <c r="DX17" s="536">
        <f>IFERROR(AVERAGEIF('Rent Roll_Tradeouts'!$B:$B,'Rent Roll (MF &amp; Retail)'!$A17,'Rent Roll_Tradeouts'!EI:EI),0)</f>
        <v>0</v>
      </c>
      <c r="DY17" s="536">
        <f>IFERROR(AVERAGEIF('Rent Roll_Tradeouts'!$B:$B,'Rent Roll (MF &amp; Retail)'!$A17,'Rent Roll_Tradeouts'!EJ:EJ),0)</f>
        <v>0</v>
      </c>
      <c r="DZ17" s="536">
        <f>IFERROR(AVERAGEIF('Rent Roll_Tradeouts'!$B:$B,'Rent Roll (MF &amp; Retail)'!$A17,'Rent Roll_Tradeouts'!EK:EK),0)</f>
        <v>0</v>
      </c>
      <c r="EA17" s="536">
        <f>IFERROR(AVERAGEIF('Rent Roll_Tradeouts'!$B:$B,'Rent Roll (MF &amp; Retail)'!$A17,'Rent Roll_Tradeouts'!EL:EL),0)</f>
        <v>0</v>
      </c>
    </row>
    <row r="18" spans="1:131">
      <c r="A18" s="49">
        <f>'Rent Roll_RedIQ 2'!A27</f>
        <v>0</v>
      </c>
      <c r="B18" s="77">
        <f>'Rent Roll_RedIQ 2'!D27</f>
        <v>0</v>
      </c>
      <c r="C18" s="77">
        <f>'Rent Roll_RedIQ 2'!E27</f>
        <v>0</v>
      </c>
      <c r="D18" s="77">
        <f>'Rent Roll_RedIQ 2'!F27</f>
        <v>0</v>
      </c>
      <c r="E18" s="77">
        <f>'Rent Roll_RedIQ 2'!G27</f>
        <v>0</v>
      </c>
      <c r="K18" s="769" t="str">
        <f>'Rent Roll_RedIQ 2'!AG27</f>
        <v>-</v>
      </c>
      <c r="L18" s="536">
        <f>IFERROR(AVERAGEIF('Rent Roll_Tradeouts'!$B:$B,'Rent Roll (MF &amp; Retail)'!$A18,'Rent Roll_Tradeouts'!W:W),0)</f>
        <v>0</v>
      </c>
      <c r="M18" s="536">
        <f>IFERROR(AVERAGEIF('Rent Roll_Tradeouts'!$B:$B,'Rent Roll (MF &amp; Retail)'!$A18,'Rent Roll_Tradeouts'!X:X),0)</f>
        <v>0</v>
      </c>
      <c r="N18" s="536">
        <f>IFERROR(AVERAGEIF('Rent Roll_Tradeouts'!$B:$B,'Rent Roll (MF &amp; Retail)'!$A18,'Rent Roll_Tradeouts'!Y:Y),0)</f>
        <v>0</v>
      </c>
      <c r="O18" s="536">
        <f>IFERROR(AVERAGEIF('Rent Roll_Tradeouts'!$B:$B,'Rent Roll (MF &amp; Retail)'!$A18,'Rent Roll_Tradeouts'!Z:Z),0)</f>
        <v>0</v>
      </c>
      <c r="P18" s="536">
        <f>IFERROR(AVERAGEIF('Rent Roll_Tradeouts'!$B:$B,'Rent Roll (MF &amp; Retail)'!$A18,'Rent Roll_Tradeouts'!AA:AA),0)</f>
        <v>0</v>
      </c>
      <c r="Q18" s="536">
        <f>IFERROR(AVERAGEIF('Rent Roll_Tradeouts'!$B:$B,'Rent Roll (MF &amp; Retail)'!$A18,'Rent Roll_Tradeouts'!AB:AB),0)</f>
        <v>0</v>
      </c>
      <c r="R18" s="536">
        <f>IFERROR(AVERAGEIF('Rent Roll_Tradeouts'!$B:$B,'Rent Roll (MF &amp; Retail)'!$A18,'Rent Roll_Tradeouts'!AC:AC),0)</f>
        <v>0</v>
      </c>
      <c r="S18" s="536">
        <f>IFERROR(AVERAGEIF('Rent Roll_Tradeouts'!$B:$B,'Rent Roll (MF &amp; Retail)'!$A18,'Rent Roll_Tradeouts'!AD:AD),0)</f>
        <v>0</v>
      </c>
      <c r="T18" s="536">
        <f>IFERROR(AVERAGEIF('Rent Roll_Tradeouts'!$B:$B,'Rent Roll (MF &amp; Retail)'!$A18,'Rent Roll_Tradeouts'!AE:AE),0)</f>
        <v>0</v>
      </c>
      <c r="U18" s="536">
        <f>IFERROR(AVERAGEIF('Rent Roll_Tradeouts'!$B:$B,'Rent Roll (MF &amp; Retail)'!$A18,'Rent Roll_Tradeouts'!AF:AF),0)</f>
        <v>0</v>
      </c>
      <c r="V18" s="536">
        <f>IFERROR(AVERAGEIF('Rent Roll_Tradeouts'!$B:$B,'Rent Roll (MF &amp; Retail)'!$A18,'Rent Roll_Tradeouts'!AG:AG),0)</f>
        <v>0</v>
      </c>
      <c r="W18" s="536">
        <f>IFERROR(AVERAGEIF('Rent Roll_Tradeouts'!$B:$B,'Rent Roll (MF &amp; Retail)'!$A18,'Rent Roll_Tradeouts'!AH:AH),0)</f>
        <v>0</v>
      </c>
      <c r="X18" s="536">
        <f>IFERROR(AVERAGEIF('Rent Roll_Tradeouts'!$B:$B,'Rent Roll (MF &amp; Retail)'!$A18,'Rent Roll_Tradeouts'!AI:AI),0)</f>
        <v>0</v>
      </c>
      <c r="Y18" s="536">
        <f>IFERROR(AVERAGEIF('Rent Roll_Tradeouts'!$B:$B,'Rent Roll (MF &amp; Retail)'!$A18,'Rent Roll_Tradeouts'!AJ:AJ),0)</f>
        <v>0</v>
      </c>
      <c r="Z18" s="536">
        <f>IFERROR(AVERAGEIF('Rent Roll_Tradeouts'!$B:$B,'Rent Roll (MF &amp; Retail)'!$A18,'Rent Roll_Tradeouts'!AK:AK),0)</f>
        <v>0</v>
      </c>
      <c r="AA18" s="536">
        <f>IFERROR(AVERAGEIF('Rent Roll_Tradeouts'!$B:$B,'Rent Roll (MF &amp; Retail)'!$A18,'Rent Roll_Tradeouts'!AL:AL),0)</f>
        <v>0</v>
      </c>
      <c r="AB18" s="536">
        <f>IFERROR(AVERAGEIF('Rent Roll_Tradeouts'!$B:$B,'Rent Roll (MF &amp; Retail)'!$A18,'Rent Roll_Tradeouts'!AM:AM),0)</f>
        <v>0</v>
      </c>
      <c r="AC18" s="536">
        <f>IFERROR(AVERAGEIF('Rent Roll_Tradeouts'!$B:$B,'Rent Roll (MF &amp; Retail)'!$A18,'Rent Roll_Tradeouts'!AN:AN),0)</f>
        <v>0</v>
      </c>
      <c r="AD18" s="536">
        <f>IFERROR(AVERAGEIF('Rent Roll_Tradeouts'!$B:$B,'Rent Roll (MF &amp; Retail)'!$A18,'Rent Roll_Tradeouts'!AO:AO),0)</f>
        <v>0</v>
      </c>
      <c r="AE18" s="536">
        <f>IFERROR(AVERAGEIF('Rent Roll_Tradeouts'!$B:$B,'Rent Roll (MF &amp; Retail)'!$A18,'Rent Roll_Tradeouts'!AP:AP),0)</f>
        <v>0</v>
      </c>
      <c r="AF18" s="536">
        <f>IFERROR(AVERAGEIF('Rent Roll_Tradeouts'!$B:$B,'Rent Roll (MF &amp; Retail)'!$A18,'Rent Roll_Tradeouts'!AQ:AQ),0)</f>
        <v>0</v>
      </c>
      <c r="AG18" s="536">
        <f>IFERROR(AVERAGEIF('Rent Roll_Tradeouts'!$B:$B,'Rent Roll (MF &amp; Retail)'!$A18,'Rent Roll_Tradeouts'!AR:AR),0)</f>
        <v>0</v>
      </c>
      <c r="AH18" s="536">
        <f>IFERROR(AVERAGEIF('Rent Roll_Tradeouts'!$B:$B,'Rent Roll (MF &amp; Retail)'!$A18,'Rent Roll_Tradeouts'!AS:AS),0)</f>
        <v>0</v>
      </c>
      <c r="AI18" s="536">
        <f>IFERROR(AVERAGEIF('Rent Roll_Tradeouts'!$B:$B,'Rent Roll (MF &amp; Retail)'!$A18,'Rent Roll_Tradeouts'!AT:AT),0)</f>
        <v>0</v>
      </c>
      <c r="AJ18" s="536">
        <f>IFERROR(AVERAGEIF('Rent Roll_Tradeouts'!$B:$B,'Rent Roll (MF &amp; Retail)'!$A18,'Rent Roll_Tradeouts'!AU:AU),0)</f>
        <v>0</v>
      </c>
      <c r="AK18" s="536">
        <f>IFERROR(AVERAGEIF('Rent Roll_Tradeouts'!$B:$B,'Rent Roll (MF &amp; Retail)'!$A18,'Rent Roll_Tradeouts'!AV:AV),0)</f>
        <v>0</v>
      </c>
      <c r="AL18" s="536">
        <f>IFERROR(AVERAGEIF('Rent Roll_Tradeouts'!$B:$B,'Rent Roll (MF &amp; Retail)'!$A18,'Rent Roll_Tradeouts'!AW:AW),0)</f>
        <v>0</v>
      </c>
      <c r="AM18" s="536">
        <f>IFERROR(AVERAGEIF('Rent Roll_Tradeouts'!$B:$B,'Rent Roll (MF &amp; Retail)'!$A18,'Rent Roll_Tradeouts'!AX:AX),0)</f>
        <v>0</v>
      </c>
      <c r="AN18" s="536">
        <f>IFERROR(AVERAGEIF('Rent Roll_Tradeouts'!$B:$B,'Rent Roll (MF &amp; Retail)'!$A18,'Rent Roll_Tradeouts'!AY:AY),0)</f>
        <v>0</v>
      </c>
      <c r="AO18" s="536">
        <f>IFERROR(AVERAGEIF('Rent Roll_Tradeouts'!$B:$B,'Rent Roll (MF &amp; Retail)'!$A18,'Rent Roll_Tradeouts'!AZ:AZ),0)</f>
        <v>0</v>
      </c>
      <c r="AP18" s="536">
        <f>IFERROR(AVERAGEIF('Rent Roll_Tradeouts'!$B:$B,'Rent Roll (MF &amp; Retail)'!$A18,'Rent Roll_Tradeouts'!BA:BA),0)</f>
        <v>0</v>
      </c>
      <c r="AQ18" s="536">
        <f>IFERROR(AVERAGEIF('Rent Roll_Tradeouts'!$B:$B,'Rent Roll (MF &amp; Retail)'!$A18,'Rent Roll_Tradeouts'!BB:BB),0)</f>
        <v>0</v>
      </c>
      <c r="AR18" s="536">
        <f>IFERROR(AVERAGEIF('Rent Roll_Tradeouts'!$B:$B,'Rent Roll (MF &amp; Retail)'!$A18,'Rent Roll_Tradeouts'!BC:BC),0)</f>
        <v>0</v>
      </c>
      <c r="AS18" s="536">
        <f>IFERROR(AVERAGEIF('Rent Roll_Tradeouts'!$B:$B,'Rent Roll (MF &amp; Retail)'!$A18,'Rent Roll_Tradeouts'!BD:BD),0)</f>
        <v>0</v>
      </c>
      <c r="AT18" s="536">
        <f>IFERROR(AVERAGEIF('Rent Roll_Tradeouts'!$B:$B,'Rent Roll (MF &amp; Retail)'!$A18,'Rent Roll_Tradeouts'!BE:BE),0)</f>
        <v>0</v>
      </c>
      <c r="AU18" s="536">
        <f>IFERROR(AVERAGEIF('Rent Roll_Tradeouts'!$B:$B,'Rent Roll (MF &amp; Retail)'!$A18,'Rent Roll_Tradeouts'!BF:BF),0)</f>
        <v>0</v>
      </c>
      <c r="AV18" s="536">
        <f>IFERROR(AVERAGEIF('Rent Roll_Tradeouts'!$B:$B,'Rent Roll (MF &amp; Retail)'!$A18,'Rent Roll_Tradeouts'!BG:BG),0)</f>
        <v>0</v>
      </c>
      <c r="AW18" s="536">
        <f>IFERROR(AVERAGEIF('Rent Roll_Tradeouts'!$B:$B,'Rent Roll (MF &amp; Retail)'!$A18,'Rent Roll_Tradeouts'!BH:BH),0)</f>
        <v>0</v>
      </c>
      <c r="AX18" s="536">
        <f>IFERROR(AVERAGEIF('Rent Roll_Tradeouts'!$B:$B,'Rent Roll (MF &amp; Retail)'!$A18,'Rent Roll_Tradeouts'!BI:BI),0)</f>
        <v>0</v>
      </c>
      <c r="AY18" s="536">
        <f>IFERROR(AVERAGEIF('Rent Roll_Tradeouts'!$B:$B,'Rent Roll (MF &amp; Retail)'!$A18,'Rent Roll_Tradeouts'!BJ:BJ),0)</f>
        <v>0</v>
      </c>
      <c r="AZ18" s="536">
        <f>IFERROR(AVERAGEIF('Rent Roll_Tradeouts'!$B:$B,'Rent Roll (MF &amp; Retail)'!$A18,'Rent Roll_Tradeouts'!BK:BK),0)</f>
        <v>0</v>
      </c>
      <c r="BA18" s="536">
        <f>IFERROR(AVERAGEIF('Rent Roll_Tradeouts'!$B:$B,'Rent Roll (MF &amp; Retail)'!$A18,'Rent Roll_Tradeouts'!BL:BL),0)</f>
        <v>0</v>
      </c>
      <c r="BB18" s="536">
        <f>IFERROR(AVERAGEIF('Rent Roll_Tradeouts'!$B:$B,'Rent Roll (MF &amp; Retail)'!$A18,'Rent Roll_Tradeouts'!BM:BM),0)</f>
        <v>0</v>
      </c>
      <c r="BC18" s="536">
        <f>IFERROR(AVERAGEIF('Rent Roll_Tradeouts'!$B:$B,'Rent Roll (MF &amp; Retail)'!$A18,'Rent Roll_Tradeouts'!BN:BN),0)</f>
        <v>0</v>
      </c>
      <c r="BD18" s="536">
        <f>IFERROR(AVERAGEIF('Rent Roll_Tradeouts'!$B:$B,'Rent Roll (MF &amp; Retail)'!$A18,'Rent Roll_Tradeouts'!BO:BO),0)</f>
        <v>0</v>
      </c>
      <c r="BE18" s="536">
        <f>IFERROR(AVERAGEIF('Rent Roll_Tradeouts'!$B:$B,'Rent Roll (MF &amp; Retail)'!$A18,'Rent Roll_Tradeouts'!BP:BP),0)</f>
        <v>0</v>
      </c>
      <c r="BF18" s="536">
        <f>IFERROR(AVERAGEIF('Rent Roll_Tradeouts'!$B:$B,'Rent Roll (MF &amp; Retail)'!$A18,'Rent Roll_Tradeouts'!BQ:BQ),0)</f>
        <v>0</v>
      </c>
      <c r="BG18" s="536">
        <f>IFERROR(AVERAGEIF('Rent Roll_Tradeouts'!$B:$B,'Rent Roll (MF &amp; Retail)'!$A18,'Rent Roll_Tradeouts'!BR:BR),0)</f>
        <v>0</v>
      </c>
      <c r="BH18" s="536">
        <f>IFERROR(AVERAGEIF('Rent Roll_Tradeouts'!$B:$B,'Rent Roll (MF &amp; Retail)'!$A18,'Rent Roll_Tradeouts'!BS:BS),0)</f>
        <v>0</v>
      </c>
      <c r="BI18" s="536">
        <f>IFERROR(AVERAGEIF('Rent Roll_Tradeouts'!$B:$B,'Rent Roll (MF &amp; Retail)'!$A18,'Rent Roll_Tradeouts'!BT:BT),0)</f>
        <v>0</v>
      </c>
      <c r="BJ18" s="536">
        <f>IFERROR(AVERAGEIF('Rent Roll_Tradeouts'!$B:$B,'Rent Roll (MF &amp; Retail)'!$A18,'Rent Roll_Tradeouts'!BU:BU),0)</f>
        <v>0</v>
      </c>
      <c r="BK18" s="536">
        <f>IFERROR(AVERAGEIF('Rent Roll_Tradeouts'!$B:$B,'Rent Roll (MF &amp; Retail)'!$A18,'Rent Roll_Tradeouts'!BV:BV),0)</f>
        <v>0</v>
      </c>
      <c r="BL18" s="536">
        <f>IFERROR(AVERAGEIF('Rent Roll_Tradeouts'!$B:$B,'Rent Roll (MF &amp; Retail)'!$A18,'Rent Roll_Tradeouts'!BW:BW),0)</f>
        <v>0</v>
      </c>
      <c r="BM18" s="536">
        <f>IFERROR(AVERAGEIF('Rent Roll_Tradeouts'!$B:$B,'Rent Roll (MF &amp; Retail)'!$A18,'Rent Roll_Tradeouts'!BX:BX),0)</f>
        <v>0</v>
      </c>
      <c r="BN18" s="536">
        <f>IFERROR(AVERAGEIF('Rent Roll_Tradeouts'!$B:$B,'Rent Roll (MF &amp; Retail)'!$A18,'Rent Roll_Tradeouts'!BY:BY),0)</f>
        <v>0</v>
      </c>
      <c r="BO18" s="536">
        <f>IFERROR(AVERAGEIF('Rent Roll_Tradeouts'!$B:$B,'Rent Roll (MF &amp; Retail)'!$A18,'Rent Roll_Tradeouts'!BZ:BZ),0)</f>
        <v>0</v>
      </c>
      <c r="BP18" s="536">
        <f>IFERROR(AVERAGEIF('Rent Roll_Tradeouts'!$B:$B,'Rent Roll (MF &amp; Retail)'!$A18,'Rent Roll_Tradeouts'!CA:CA),0)</f>
        <v>0</v>
      </c>
      <c r="BQ18" s="536">
        <f>IFERROR(AVERAGEIF('Rent Roll_Tradeouts'!$B:$B,'Rent Roll (MF &amp; Retail)'!$A18,'Rent Roll_Tradeouts'!CB:CB),0)</f>
        <v>0</v>
      </c>
      <c r="BR18" s="536">
        <f>IFERROR(AVERAGEIF('Rent Roll_Tradeouts'!$B:$B,'Rent Roll (MF &amp; Retail)'!$A18,'Rent Roll_Tradeouts'!CC:CC),0)</f>
        <v>0</v>
      </c>
      <c r="BS18" s="536">
        <f>IFERROR(AVERAGEIF('Rent Roll_Tradeouts'!$B:$B,'Rent Roll (MF &amp; Retail)'!$A18,'Rent Roll_Tradeouts'!CD:CD),0)</f>
        <v>0</v>
      </c>
      <c r="BT18" s="536">
        <f>IFERROR(AVERAGEIF('Rent Roll_Tradeouts'!$B:$B,'Rent Roll (MF &amp; Retail)'!$A18,'Rent Roll_Tradeouts'!CE:CE),0)</f>
        <v>0</v>
      </c>
      <c r="BU18" s="536">
        <f>IFERROR(AVERAGEIF('Rent Roll_Tradeouts'!$B:$B,'Rent Roll (MF &amp; Retail)'!$A18,'Rent Roll_Tradeouts'!CF:CF),0)</f>
        <v>0</v>
      </c>
      <c r="BV18" s="536">
        <f>IFERROR(AVERAGEIF('Rent Roll_Tradeouts'!$B:$B,'Rent Roll (MF &amp; Retail)'!$A18,'Rent Roll_Tradeouts'!CG:CG),0)</f>
        <v>0</v>
      </c>
      <c r="BW18" s="536">
        <f>IFERROR(AVERAGEIF('Rent Roll_Tradeouts'!$B:$B,'Rent Roll (MF &amp; Retail)'!$A18,'Rent Roll_Tradeouts'!CH:CH),0)</f>
        <v>0</v>
      </c>
      <c r="BX18" s="536">
        <f>IFERROR(AVERAGEIF('Rent Roll_Tradeouts'!$B:$B,'Rent Roll (MF &amp; Retail)'!$A18,'Rent Roll_Tradeouts'!CI:CI),0)</f>
        <v>0</v>
      </c>
      <c r="BY18" s="536">
        <f>IFERROR(AVERAGEIF('Rent Roll_Tradeouts'!$B:$B,'Rent Roll (MF &amp; Retail)'!$A18,'Rent Roll_Tradeouts'!CJ:CJ),0)</f>
        <v>0</v>
      </c>
      <c r="BZ18" s="536">
        <f>IFERROR(AVERAGEIF('Rent Roll_Tradeouts'!$B:$B,'Rent Roll (MF &amp; Retail)'!$A18,'Rent Roll_Tradeouts'!CK:CK),0)</f>
        <v>0</v>
      </c>
      <c r="CA18" s="536">
        <f>IFERROR(AVERAGEIF('Rent Roll_Tradeouts'!$B:$B,'Rent Roll (MF &amp; Retail)'!$A18,'Rent Roll_Tradeouts'!CL:CL),0)</f>
        <v>0</v>
      </c>
      <c r="CB18" s="536">
        <f>IFERROR(AVERAGEIF('Rent Roll_Tradeouts'!$B:$B,'Rent Roll (MF &amp; Retail)'!$A18,'Rent Roll_Tradeouts'!CM:CM),0)</f>
        <v>0</v>
      </c>
      <c r="CC18" s="536">
        <f>IFERROR(AVERAGEIF('Rent Roll_Tradeouts'!$B:$B,'Rent Roll (MF &amp; Retail)'!$A18,'Rent Roll_Tradeouts'!CN:CN),0)</f>
        <v>0</v>
      </c>
      <c r="CD18" s="536">
        <f>IFERROR(AVERAGEIF('Rent Roll_Tradeouts'!$B:$B,'Rent Roll (MF &amp; Retail)'!$A18,'Rent Roll_Tradeouts'!CO:CO),0)</f>
        <v>0</v>
      </c>
      <c r="CE18" s="536">
        <f>IFERROR(AVERAGEIF('Rent Roll_Tradeouts'!$B:$B,'Rent Roll (MF &amp; Retail)'!$A18,'Rent Roll_Tradeouts'!CP:CP),0)</f>
        <v>0</v>
      </c>
      <c r="CF18" s="536">
        <f>IFERROR(AVERAGEIF('Rent Roll_Tradeouts'!$B:$B,'Rent Roll (MF &amp; Retail)'!$A18,'Rent Roll_Tradeouts'!CQ:CQ),0)</f>
        <v>0</v>
      </c>
      <c r="CG18" s="536">
        <f>IFERROR(AVERAGEIF('Rent Roll_Tradeouts'!$B:$B,'Rent Roll (MF &amp; Retail)'!$A18,'Rent Roll_Tradeouts'!CR:CR),0)</f>
        <v>0</v>
      </c>
      <c r="CH18" s="536">
        <f>IFERROR(AVERAGEIF('Rent Roll_Tradeouts'!$B:$B,'Rent Roll (MF &amp; Retail)'!$A18,'Rent Roll_Tradeouts'!CS:CS),0)</f>
        <v>0</v>
      </c>
      <c r="CI18" s="536">
        <f>IFERROR(AVERAGEIF('Rent Roll_Tradeouts'!$B:$B,'Rent Roll (MF &amp; Retail)'!$A18,'Rent Roll_Tradeouts'!CT:CT),0)</f>
        <v>0</v>
      </c>
      <c r="CJ18" s="536">
        <f>IFERROR(AVERAGEIF('Rent Roll_Tradeouts'!$B:$B,'Rent Roll (MF &amp; Retail)'!$A18,'Rent Roll_Tradeouts'!CU:CU),0)</f>
        <v>0</v>
      </c>
      <c r="CK18" s="536">
        <f>IFERROR(AVERAGEIF('Rent Roll_Tradeouts'!$B:$B,'Rent Roll (MF &amp; Retail)'!$A18,'Rent Roll_Tradeouts'!CV:CV),0)</f>
        <v>0</v>
      </c>
      <c r="CL18" s="536">
        <f>IFERROR(AVERAGEIF('Rent Roll_Tradeouts'!$B:$B,'Rent Roll (MF &amp; Retail)'!$A18,'Rent Roll_Tradeouts'!CW:CW),0)</f>
        <v>0</v>
      </c>
      <c r="CM18" s="536">
        <f>IFERROR(AVERAGEIF('Rent Roll_Tradeouts'!$B:$B,'Rent Roll (MF &amp; Retail)'!$A18,'Rent Roll_Tradeouts'!CX:CX),0)</f>
        <v>0</v>
      </c>
      <c r="CN18" s="536">
        <f>IFERROR(AVERAGEIF('Rent Roll_Tradeouts'!$B:$B,'Rent Roll (MF &amp; Retail)'!$A18,'Rent Roll_Tradeouts'!CY:CY),0)</f>
        <v>0</v>
      </c>
      <c r="CO18" s="536">
        <f>IFERROR(AVERAGEIF('Rent Roll_Tradeouts'!$B:$B,'Rent Roll (MF &amp; Retail)'!$A18,'Rent Roll_Tradeouts'!CZ:CZ),0)</f>
        <v>0</v>
      </c>
      <c r="CP18" s="536">
        <f>IFERROR(AVERAGEIF('Rent Roll_Tradeouts'!$B:$B,'Rent Roll (MF &amp; Retail)'!$A18,'Rent Roll_Tradeouts'!DA:DA),0)</f>
        <v>0</v>
      </c>
      <c r="CQ18" s="536">
        <f>IFERROR(AVERAGEIF('Rent Roll_Tradeouts'!$B:$B,'Rent Roll (MF &amp; Retail)'!$A18,'Rent Roll_Tradeouts'!DB:DB),0)</f>
        <v>0</v>
      </c>
      <c r="CR18" s="536">
        <f>IFERROR(AVERAGEIF('Rent Roll_Tradeouts'!$B:$B,'Rent Roll (MF &amp; Retail)'!$A18,'Rent Roll_Tradeouts'!DC:DC),0)</f>
        <v>0</v>
      </c>
      <c r="CS18" s="536">
        <f>IFERROR(AVERAGEIF('Rent Roll_Tradeouts'!$B:$B,'Rent Roll (MF &amp; Retail)'!$A18,'Rent Roll_Tradeouts'!DD:DD),0)</f>
        <v>0</v>
      </c>
      <c r="CT18" s="536">
        <f>IFERROR(AVERAGEIF('Rent Roll_Tradeouts'!$B:$B,'Rent Roll (MF &amp; Retail)'!$A18,'Rent Roll_Tradeouts'!DE:DE),0)</f>
        <v>0</v>
      </c>
      <c r="CU18" s="536">
        <f>IFERROR(AVERAGEIF('Rent Roll_Tradeouts'!$B:$B,'Rent Roll (MF &amp; Retail)'!$A18,'Rent Roll_Tradeouts'!DF:DF),0)</f>
        <v>0</v>
      </c>
      <c r="CV18" s="536">
        <f>IFERROR(AVERAGEIF('Rent Roll_Tradeouts'!$B:$B,'Rent Roll (MF &amp; Retail)'!$A18,'Rent Roll_Tradeouts'!DG:DG),0)</f>
        <v>0</v>
      </c>
      <c r="CW18" s="536">
        <f>IFERROR(AVERAGEIF('Rent Roll_Tradeouts'!$B:$B,'Rent Roll (MF &amp; Retail)'!$A18,'Rent Roll_Tradeouts'!DH:DH),0)</f>
        <v>0</v>
      </c>
      <c r="CX18" s="536">
        <f>IFERROR(AVERAGEIF('Rent Roll_Tradeouts'!$B:$B,'Rent Roll (MF &amp; Retail)'!$A18,'Rent Roll_Tradeouts'!DI:DI),0)</f>
        <v>0</v>
      </c>
      <c r="CY18" s="536">
        <f>IFERROR(AVERAGEIF('Rent Roll_Tradeouts'!$B:$B,'Rent Roll (MF &amp; Retail)'!$A18,'Rent Roll_Tradeouts'!DJ:DJ),0)</f>
        <v>0</v>
      </c>
      <c r="CZ18" s="536">
        <f>IFERROR(AVERAGEIF('Rent Roll_Tradeouts'!$B:$B,'Rent Roll (MF &amp; Retail)'!$A18,'Rent Roll_Tradeouts'!DK:DK),0)</f>
        <v>0</v>
      </c>
      <c r="DA18" s="536">
        <f>IFERROR(AVERAGEIF('Rent Roll_Tradeouts'!$B:$B,'Rent Roll (MF &amp; Retail)'!$A18,'Rent Roll_Tradeouts'!DL:DL),0)</f>
        <v>0</v>
      </c>
      <c r="DB18" s="536">
        <f>IFERROR(AVERAGEIF('Rent Roll_Tradeouts'!$B:$B,'Rent Roll (MF &amp; Retail)'!$A18,'Rent Roll_Tradeouts'!DM:DM),0)</f>
        <v>0</v>
      </c>
      <c r="DC18" s="536">
        <f>IFERROR(AVERAGEIF('Rent Roll_Tradeouts'!$B:$B,'Rent Roll (MF &amp; Retail)'!$A18,'Rent Roll_Tradeouts'!DN:DN),0)</f>
        <v>0</v>
      </c>
      <c r="DD18" s="536">
        <f>IFERROR(AVERAGEIF('Rent Roll_Tradeouts'!$B:$B,'Rent Roll (MF &amp; Retail)'!$A18,'Rent Roll_Tradeouts'!DO:DO),0)</f>
        <v>0</v>
      </c>
      <c r="DE18" s="536">
        <f>IFERROR(AVERAGEIF('Rent Roll_Tradeouts'!$B:$B,'Rent Roll (MF &amp; Retail)'!$A18,'Rent Roll_Tradeouts'!DP:DP),0)</f>
        <v>0</v>
      </c>
      <c r="DF18" s="536">
        <f>IFERROR(AVERAGEIF('Rent Roll_Tradeouts'!$B:$B,'Rent Roll (MF &amp; Retail)'!$A18,'Rent Roll_Tradeouts'!DQ:DQ),0)</f>
        <v>0</v>
      </c>
      <c r="DG18" s="536">
        <f>IFERROR(AVERAGEIF('Rent Roll_Tradeouts'!$B:$B,'Rent Roll (MF &amp; Retail)'!$A18,'Rent Roll_Tradeouts'!DR:DR),0)</f>
        <v>0</v>
      </c>
      <c r="DH18" s="536">
        <f>IFERROR(AVERAGEIF('Rent Roll_Tradeouts'!$B:$B,'Rent Roll (MF &amp; Retail)'!$A18,'Rent Roll_Tradeouts'!DS:DS),0)</f>
        <v>0</v>
      </c>
      <c r="DI18" s="536">
        <f>IFERROR(AVERAGEIF('Rent Roll_Tradeouts'!$B:$B,'Rent Roll (MF &amp; Retail)'!$A18,'Rent Roll_Tradeouts'!DT:DT),0)</f>
        <v>0</v>
      </c>
      <c r="DJ18" s="536">
        <f>IFERROR(AVERAGEIF('Rent Roll_Tradeouts'!$B:$B,'Rent Roll (MF &amp; Retail)'!$A18,'Rent Roll_Tradeouts'!DU:DU),0)</f>
        <v>0</v>
      </c>
      <c r="DK18" s="536">
        <f>IFERROR(AVERAGEIF('Rent Roll_Tradeouts'!$B:$B,'Rent Roll (MF &amp; Retail)'!$A18,'Rent Roll_Tradeouts'!DV:DV),0)</f>
        <v>0</v>
      </c>
      <c r="DL18" s="536">
        <f>IFERROR(AVERAGEIF('Rent Roll_Tradeouts'!$B:$B,'Rent Roll (MF &amp; Retail)'!$A18,'Rent Roll_Tradeouts'!DW:DW),0)</f>
        <v>0</v>
      </c>
      <c r="DM18" s="536">
        <f>IFERROR(AVERAGEIF('Rent Roll_Tradeouts'!$B:$B,'Rent Roll (MF &amp; Retail)'!$A18,'Rent Roll_Tradeouts'!DX:DX),0)</f>
        <v>0</v>
      </c>
      <c r="DN18" s="536">
        <f>IFERROR(AVERAGEIF('Rent Roll_Tradeouts'!$B:$B,'Rent Roll (MF &amp; Retail)'!$A18,'Rent Roll_Tradeouts'!DY:DY),0)</f>
        <v>0</v>
      </c>
      <c r="DO18" s="536">
        <f>IFERROR(AVERAGEIF('Rent Roll_Tradeouts'!$B:$B,'Rent Roll (MF &amp; Retail)'!$A18,'Rent Roll_Tradeouts'!DZ:DZ),0)</f>
        <v>0</v>
      </c>
      <c r="DP18" s="536">
        <f>IFERROR(AVERAGEIF('Rent Roll_Tradeouts'!$B:$B,'Rent Roll (MF &amp; Retail)'!$A18,'Rent Roll_Tradeouts'!EA:EA),0)</f>
        <v>0</v>
      </c>
      <c r="DQ18" s="536">
        <f>IFERROR(AVERAGEIF('Rent Roll_Tradeouts'!$B:$B,'Rent Roll (MF &amp; Retail)'!$A18,'Rent Roll_Tradeouts'!EB:EB),0)</f>
        <v>0</v>
      </c>
      <c r="DR18" s="536">
        <f>IFERROR(AVERAGEIF('Rent Roll_Tradeouts'!$B:$B,'Rent Roll (MF &amp; Retail)'!$A18,'Rent Roll_Tradeouts'!EC:EC),0)</f>
        <v>0</v>
      </c>
      <c r="DS18" s="536">
        <f>IFERROR(AVERAGEIF('Rent Roll_Tradeouts'!$B:$B,'Rent Roll (MF &amp; Retail)'!$A18,'Rent Roll_Tradeouts'!ED:ED),0)</f>
        <v>0</v>
      </c>
      <c r="DT18" s="536">
        <f>IFERROR(AVERAGEIF('Rent Roll_Tradeouts'!$B:$B,'Rent Roll (MF &amp; Retail)'!$A18,'Rent Roll_Tradeouts'!EE:EE),0)</f>
        <v>0</v>
      </c>
      <c r="DU18" s="536">
        <f>IFERROR(AVERAGEIF('Rent Roll_Tradeouts'!$B:$B,'Rent Roll (MF &amp; Retail)'!$A18,'Rent Roll_Tradeouts'!EF:EF),0)</f>
        <v>0</v>
      </c>
      <c r="DV18" s="536">
        <f>IFERROR(AVERAGEIF('Rent Roll_Tradeouts'!$B:$B,'Rent Roll (MF &amp; Retail)'!$A18,'Rent Roll_Tradeouts'!EG:EG),0)</f>
        <v>0</v>
      </c>
      <c r="DW18" s="536">
        <f>IFERROR(AVERAGEIF('Rent Roll_Tradeouts'!$B:$B,'Rent Roll (MF &amp; Retail)'!$A18,'Rent Roll_Tradeouts'!EH:EH),0)</f>
        <v>0</v>
      </c>
      <c r="DX18" s="536">
        <f>IFERROR(AVERAGEIF('Rent Roll_Tradeouts'!$B:$B,'Rent Roll (MF &amp; Retail)'!$A18,'Rent Roll_Tradeouts'!EI:EI),0)</f>
        <v>0</v>
      </c>
      <c r="DY18" s="536">
        <f>IFERROR(AVERAGEIF('Rent Roll_Tradeouts'!$B:$B,'Rent Roll (MF &amp; Retail)'!$A18,'Rent Roll_Tradeouts'!EJ:EJ),0)</f>
        <v>0</v>
      </c>
      <c r="DZ18" s="536">
        <f>IFERROR(AVERAGEIF('Rent Roll_Tradeouts'!$B:$B,'Rent Roll (MF &amp; Retail)'!$A18,'Rent Roll_Tradeouts'!EK:EK),0)</f>
        <v>0</v>
      </c>
      <c r="EA18" s="536">
        <f>IFERROR(AVERAGEIF('Rent Roll_Tradeouts'!$B:$B,'Rent Roll (MF &amp; Retail)'!$A18,'Rent Roll_Tradeouts'!EL:EL),0)</f>
        <v>0</v>
      </c>
    </row>
    <row r="19" spans="1:131">
      <c r="A19" s="49">
        <f>'Rent Roll_RedIQ 2'!A28</f>
        <v>0</v>
      </c>
      <c r="B19" s="77">
        <f>'Rent Roll_RedIQ 2'!D28</f>
        <v>0</v>
      </c>
      <c r="C19" s="77">
        <f>'Rent Roll_RedIQ 2'!E28</f>
        <v>0</v>
      </c>
      <c r="D19" s="77">
        <f>'Rent Roll_RedIQ 2'!F28</f>
        <v>0</v>
      </c>
      <c r="E19" s="77">
        <f>'Rent Roll_RedIQ 2'!G28</f>
        <v>0</v>
      </c>
      <c r="K19" s="769" t="str">
        <f>'Rent Roll_RedIQ 2'!AG28</f>
        <v>-</v>
      </c>
      <c r="L19" s="536">
        <f>IFERROR(AVERAGEIF('Rent Roll_Tradeouts'!$B:$B,'Rent Roll (MF &amp; Retail)'!$A19,'Rent Roll_Tradeouts'!W:W),0)</f>
        <v>0</v>
      </c>
      <c r="M19" s="536">
        <f>IFERROR(AVERAGEIF('Rent Roll_Tradeouts'!$B:$B,'Rent Roll (MF &amp; Retail)'!$A19,'Rent Roll_Tradeouts'!X:X),0)</f>
        <v>0</v>
      </c>
      <c r="N19" s="536">
        <f>IFERROR(AVERAGEIF('Rent Roll_Tradeouts'!$B:$B,'Rent Roll (MF &amp; Retail)'!$A19,'Rent Roll_Tradeouts'!Y:Y),0)</f>
        <v>0</v>
      </c>
      <c r="O19" s="536">
        <f>IFERROR(AVERAGEIF('Rent Roll_Tradeouts'!$B:$B,'Rent Roll (MF &amp; Retail)'!$A19,'Rent Roll_Tradeouts'!Z:Z),0)</f>
        <v>0</v>
      </c>
      <c r="P19" s="536">
        <f>IFERROR(AVERAGEIF('Rent Roll_Tradeouts'!$B:$B,'Rent Roll (MF &amp; Retail)'!$A19,'Rent Roll_Tradeouts'!AA:AA),0)</f>
        <v>0</v>
      </c>
      <c r="Q19" s="536">
        <f>IFERROR(AVERAGEIF('Rent Roll_Tradeouts'!$B:$B,'Rent Roll (MF &amp; Retail)'!$A19,'Rent Roll_Tradeouts'!AB:AB),0)</f>
        <v>0</v>
      </c>
      <c r="R19" s="536">
        <f>IFERROR(AVERAGEIF('Rent Roll_Tradeouts'!$B:$B,'Rent Roll (MF &amp; Retail)'!$A19,'Rent Roll_Tradeouts'!AC:AC),0)</f>
        <v>0</v>
      </c>
      <c r="S19" s="536">
        <f>IFERROR(AVERAGEIF('Rent Roll_Tradeouts'!$B:$B,'Rent Roll (MF &amp; Retail)'!$A19,'Rent Roll_Tradeouts'!AD:AD),0)</f>
        <v>0</v>
      </c>
      <c r="T19" s="536">
        <f>IFERROR(AVERAGEIF('Rent Roll_Tradeouts'!$B:$B,'Rent Roll (MF &amp; Retail)'!$A19,'Rent Roll_Tradeouts'!AE:AE),0)</f>
        <v>0</v>
      </c>
      <c r="U19" s="536">
        <f>IFERROR(AVERAGEIF('Rent Roll_Tradeouts'!$B:$B,'Rent Roll (MF &amp; Retail)'!$A19,'Rent Roll_Tradeouts'!AF:AF),0)</f>
        <v>0</v>
      </c>
      <c r="V19" s="536">
        <f>IFERROR(AVERAGEIF('Rent Roll_Tradeouts'!$B:$B,'Rent Roll (MF &amp; Retail)'!$A19,'Rent Roll_Tradeouts'!AG:AG),0)</f>
        <v>0</v>
      </c>
      <c r="W19" s="536">
        <f>IFERROR(AVERAGEIF('Rent Roll_Tradeouts'!$B:$B,'Rent Roll (MF &amp; Retail)'!$A19,'Rent Roll_Tradeouts'!AH:AH),0)</f>
        <v>0</v>
      </c>
      <c r="X19" s="536">
        <f>IFERROR(AVERAGEIF('Rent Roll_Tradeouts'!$B:$B,'Rent Roll (MF &amp; Retail)'!$A19,'Rent Roll_Tradeouts'!AI:AI),0)</f>
        <v>0</v>
      </c>
      <c r="Y19" s="536">
        <f>IFERROR(AVERAGEIF('Rent Roll_Tradeouts'!$B:$B,'Rent Roll (MF &amp; Retail)'!$A19,'Rent Roll_Tradeouts'!AJ:AJ),0)</f>
        <v>0</v>
      </c>
      <c r="Z19" s="536">
        <f>IFERROR(AVERAGEIF('Rent Roll_Tradeouts'!$B:$B,'Rent Roll (MF &amp; Retail)'!$A19,'Rent Roll_Tradeouts'!AK:AK),0)</f>
        <v>0</v>
      </c>
      <c r="AA19" s="536">
        <f>IFERROR(AVERAGEIF('Rent Roll_Tradeouts'!$B:$B,'Rent Roll (MF &amp; Retail)'!$A19,'Rent Roll_Tradeouts'!AL:AL),0)</f>
        <v>0</v>
      </c>
      <c r="AB19" s="536">
        <f>IFERROR(AVERAGEIF('Rent Roll_Tradeouts'!$B:$B,'Rent Roll (MF &amp; Retail)'!$A19,'Rent Roll_Tradeouts'!AM:AM),0)</f>
        <v>0</v>
      </c>
      <c r="AC19" s="536">
        <f>IFERROR(AVERAGEIF('Rent Roll_Tradeouts'!$B:$B,'Rent Roll (MF &amp; Retail)'!$A19,'Rent Roll_Tradeouts'!AN:AN),0)</f>
        <v>0</v>
      </c>
      <c r="AD19" s="536">
        <f>IFERROR(AVERAGEIF('Rent Roll_Tradeouts'!$B:$B,'Rent Roll (MF &amp; Retail)'!$A19,'Rent Roll_Tradeouts'!AO:AO),0)</f>
        <v>0</v>
      </c>
      <c r="AE19" s="536">
        <f>IFERROR(AVERAGEIF('Rent Roll_Tradeouts'!$B:$B,'Rent Roll (MF &amp; Retail)'!$A19,'Rent Roll_Tradeouts'!AP:AP),0)</f>
        <v>0</v>
      </c>
      <c r="AF19" s="536">
        <f>IFERROR(AVERAGEIF('Rent Roll_Tradeouts'!$B:$B,'Rent Roll (MF &amp; Retail)'!$A19,'Rent Roll_Tradeouts'!AQ:AQ),0)</f>
        <v>0</v>
      </c>
      <c r="AG19" s="536">
        <f>IFERROR(AVERAGEIF('Rent Roll_Tradeouts'!$B:$B,'Rent Roll (MF &amp; Retail)'!$A19,'Rent Roll_Tradeouts'!AR:AR),0)</f>
        <v>0</v>
      </c>
      <c r="AH19" s="536">
        <f>IFERROR(AVERAGEIF('Rent Roll_Tradeouts'!$B:$B,'Rent Roll (MF &amp; Retail)'!$A19,'Rent Roll_Tradeouts'!AS:AS),0)</f>
        <v>0</v>
      </c>
      <c r="AI19" s="536">
        <f>IFERROR(AVERAGEIF('Rent Roll_Tradeouts'!$B:$B,'Rent Roll (MF &amp; Retail)'!$A19,'Rent Roll_Tradeouts'!AT:AT),0)</f>
        <v>0</v>
      </c>
      <c r="AJ19" s="536">
        <f>IFERROR(AVERAGEIF('Rent Roll_Tradeouts'!$B:$B,'Rent Roll (MF &amp; Retail)'!$A19,'Rent Roll_Tradeouts'!AU:AU),0)</f>
        <v>0</v>
      </c>
      <c r="AK19" s="536">
        <f>IFERROR(AVERAGEIF('Rent Roll_Tradeouts'!$B:$B,'Rent Roll (MF &amp; Retail)'!$A19,'Rent Roll_Tradeouts'!AV:AV),0)</f>
        <v>0</v>
      </c>
      <c r="AL19" s="536">
        <f>IFERROR(AVERAGEIF('Rent Roll_Tradeouts'!$B:$B,'Rent Roll (MF &amp; Retail)'!$A19,'Rent Roll_Tradeouts'!AW:AW),0)</f>
        <v>0</v>
      </c>
      <c r="AM19" s="536">
        <f>IFERROR(AVERAGEIF('Rent Roll_Tradeouts'!$B:$B,'Rent Roll (MF &amp; Retail)'!$A19,'Rent Roll_Tradeouts'!AX:AX),0)</f>
        <v>0</v>
      </c>
      <c r="AN19" s="536">
        <f>IFERROR(AVERAGEIF('Rent Roll_Tradeouts'!$B:$B,'Rent Roll (MF &amp; Retail)'!$A19,'Rent Roll_Tradeouts'!AY:AY),0)</f>
        <v>0</v>
      </c>
      <c r="AO19" s="536">
        <f>IFERROR(AVERAGEIF('Rent Roll_Tradeouts'!$B:$B,'Rent Roll (MF &amp; Retail)'!$A19,'Rent Roll_Tradeouts'!AZ:AZ),0)</f>
        <v>0</v>
      </c>
      <c r="AP19" s="536">
        <f>IFERROR(AVERAGEIF('Rent Roll_Tradeouts'!$B:$B,'Rent Roll (MF &amp; Retail)'!$A19,'Rent Roll_Tradeouts'!BA:BA),0)</f>
        <v>0</v>
      </c>
      <c r="AQ19" s="536">
        <f>IFERROR(AVERAGEIF('Rent Roll_Tradeouts'!$B:$B,'Rent Roll (MF &amp; Retail)'!$A19,'Rent Roll_Tradeouts'!BB:BB),0)</f>
        <v>0</v>
      </c>
      <c r="AR19" s="536">
        <f>IFERROR(AVERAGEIF('Rent Roll_Tradeouts'!$B:$B,'Rent Roll (MF &amp; Retail)'!$A19,'Rent Roll_Tradeouts'!BC:BC),0)</f>
        <v>0</v>
      </c>
      <c r="AS19" s="536">
        <f>IFERROR(AVERAGEIF('Rent Roll_Tradeouts'!$B:$B,'Rent Roll (MF &amp; Retail)'!$A19,'Rent Roll_Tradeouts'!BD:BD),0)</f>
        <v>0</v>
      </c>
      <c r="AT19" s="536">
        <f>IFERROR(AVERAGEIF('Rent Roll_Tradeouts'!$B:$B,'Rent Roll (MF &amp; Retail)'!$A19,'Rent Roll_Tradeouts'!BE:BE),0)</f>
        <v>0</v>
      </c>
      <c r="AU19" s="536">
        <f>IFERROR(AVERAGEIF('Rent Roll_Tradeouts'!$B:$B,'Rent Roll (MF &amp; Retail)'!$A19,'Rent Roll_Tradeouts'!BF:BF),0)</f>
        <v>0</v>
      </c>
      <c r="AV19" s="536">
        <f>IFERROR(AVERAGEIF('Rent Roll_Tradeouts'!$B:$B,'Rent Roll (MF &amp; Retail)'!$A19,'Rent Roll_Tradeouts'!BG:BG),0)</f>
        <v>0</v>
      </c>
      <c r="AW19" s="536">
        <f>IFERROR(AVERAGEIF('Rent Roll_Tradeouts'!$B:$B,'Rent Roll (MF &amp; Retail)'!$A19,'Rent Roll_Tradeouts'!BH:BH),0)</f>
        <v>0</v>
      </c>
      <c r="AX19" s="536">
        <f>IFERROR(AVERAGEIF('Rent Roll_Tradeouts'!$B:$B,'Rent Roll (MF &amp; Retail)'!$A19,'Rent Roll_Tradeouts'!BI:BI),0)</f>
        <v>0</v>
      </c>
      <c r="AY19" s="536">
        <f>IFERROR(AVERAGEIF('Rent Roll_Tradeouts'!$B:$B,'Rent Roll (MF &amp; Retail)'!$A19,'Rent Roll_Tradeouts'!BJ:BJ),0)</f>
        <v>0</v>
      </c>
      <c r="AZ19" s="536">
        <f>IFERROR(AVERAGEIF('Rent Roll_Tradeouts'!$B:$B,'Rent Roll (MF &amp; Retail)'!$A19,'Rent Roll_Tradeouts'!BK:BK),0)</f>
        <v>0</v>
      </c>
      <c r="BA19" s="536">
        <f>IFERROR(AVERAGEIF('Rent Roll_Tradeouts'!$B:$B,'Rent Roll (MF &amp; Retail)'!$A19,'Rent Roll_Tradeouts'!BL:BL),0)</f>
        <v>0</v>
      </c>
      <c r="BB19" s="536">
        <f>IFERROR(AVERAGEIF('Rent Roll_Tradeouts'!$B:$B,'Rent Roll (MF &amp; Retail)'!$A19,'Rent Roll_Tradeouts'!BM:BM),0)</f>
        <v>0</v>
      </c>
      <c r="BC19" s="536">
        <f>IFERROR(AVERAGEIF('Rent Roll_Tradeouts'!$B:$B,'Rent Roll (MF &amp; Retail)'!$A19,'Rent Roll_Tradeouts'!BN:BN),0)</f>
        <v>0</v>
      </c>
      <c r="BD19" s="536">
        <f>IFERROR(AVERAGEIF('Rent Roll_Tradeouts'!$B:$B,'Rent Roll (MF &amp; Retail)'!$A19,'Rent Roll_Tradeouts'!BO:BO),0)</f>
        <v>0</v>
      </c>
      <c r="BE19" s="536">
        <f>IFERROR(AVERAGEIF('Rent Roll_Tradeouts'!$B:$B,'Rent Roll (MF &amp; Retail)'!$A19,'Rent Roll_Tradeouts'!BP:BP),0)</f>
        <v>0</v>
      </c>
      <c r="BF19" s="536">
        <f>IFERROR(AVERAGEIF('Rent Roll_Tradeouts'!$B:$B,'Rent Roll (MF &amp; Retail)'!$A19,'Rent Roll_Tradeouts'!BQ:BQ),0)</f>
        <v>0</v>
      </c>
      <c r="BG19" s="536">
        <f>IFERROR(AVERAGEIF('Rent Roll_Tradeouts'!$B:$B,'Rent Roll (MF &amp; Retail)'!$A19,'Rent Roll_Tradeouts'!BR:BR),0)</f>
        <v>0</v>
      </c>
      <c r="BH19" s="536">
        <f>IFERROR(AVERAGEIF('Rent Roll_Tradeouts'!$B:$B,'Rent Roll (MF &amp; Retail)'!$A19,'Rent Roll_Tradeouts'!BS:BS),0)</f>
        <v>0</v>
      </c>
      <c r="BI19" s="536">
        <f>IFERROR(AVERAGEIF('Rent Roll_Tradeouts'!$B:$B,'Rent Roll (MF &amp; Retail)'!$A19,'Rent Roll_Tradeouts'!BT:BT),0)</f>
        <v>0</v>
      </c>
      <c r="BJ19" s="536">
        <f>IFERROR(AVERAGEIF('Rent Roll_Tradeouts'!$B:$B,'Rent Roll (MF &amp; Retail)'!$A19,'Rent Roll_Tradeouts'!BU:BU),0)</f>
        <v>0</v>
      </c>
      <c r="BK19" s="536">
        <f>IFERROR(AVERAGEIF('Rent Roll_Tradeouts'!$B:$B,'Rent Roll (MF &amp; Retail)'!$A19,'Rent Roll_Tradeouts'!BV:BV),0)</f>
        <v>0</v>
      </c>
      <c r="BL19" s="536">
        <f>IFERROR(AVERAGEIF('Rent Roll_Tradeouts'!$B:$B,'Rent Roll (MF &amp; Retail)'!$A19,'Rent Roll_Tradeouts'!BW:BW),0)</f>
        <v>0</v>
      </c>
      <c r="BM19" s="536">
        <f>IFERROR(AVERAGEIF('Rent Roll_Tradeouts'!$B:$B,'Rent Roll (MF &amp; Retail)'!$A19,'Rent Roll_Tradeouts'!BX:BX),0)</f>
        <v>0</v>
      </c>
      <c r="BN19" s="536">
        <f>IFERROR(AVERAGEIF('Rent Roll_Tradeouts'!$B:$B,'Rent Roll (MF &amp; Retail)'!$A19,'Rent Roll_Tradeouts'!BY:BY),0)</f>
        <v>0</v>
      </c>
      <c r="BO19" s="536">
        <f>IFERROR(AVERAGEIF('Rent Roll_Tradeouts'!$B:$B,'Rent Roll (MF &amp; Retail)'!$A19,'Rent Roll_Tradeouts'!BZ:BZ),0)</f>
        <v>0</v>
      </c>
      <c r="BP19" s="536">
        <f>IFERROR(AVERAGEIF('Rent Roll_Tradeouts'!$B:$B,'Rent Roll (MF &amp; Retail)'!$A19,'Rent Roll_Tradeouts'!CA:CA),0)</f>
        <v>0</v>
      </c>
      <c r="BQ19" s="536">
        <f>IFERROR(AVERAGEIF('Rent Roll_Tradeouts'!$B:$B,'Rent Roll (MF &amp; Retail)'!$A19,'Rent Roll_Tradeouts'!CB:CB),0)</f>
        <v>0</v>
      </c>
      <c r="BR19" s="536">
        <f>IFERROR(AVERAGEIF('Rent Roll_Tradeouts'!$B:$B,'Rent Roll (MF &amp; Retail)'!$A19,'Rent Roll_Tradeouts'!CC:CC),0)</f>
        <v>0</v>
      </c>
      <c r="BS19" s="536">
        <f>IFERROR(AVERAGEIF('Rent Roll_Tradeouts'!$B:$B,'Rent Roll (MF &amp; Retail)'!$A19,'Rent Roll_Tradeouts'!CD:CD),0)</f>
        <v>0</v>
      </c>
      <c r="BT19" s="536">
        <f>IFERROR(AVERAGEIF('Rent Roll_Tradeouts'!$B:$B,'Rent Roll (MF &amp; Retail)'!$A19,'Rent Roll_Tradeouts'!CE:CE),0)</f>
        <v>0</v>
      </c>
      <c r="BU19" s="536">
        <f>IFERROR(AVERAGEIF('Rent Roll_Tradeouts'!$B:$B,'Rent Roll (MF &amp; Retail)'!$A19,'Rent Roll_Tradeouts'!CF:CF),0)</f>
        <v>0</v>
      </c>
      <c r="BV19" s="536">
        <f>IFERROR(AVERAGEIF('Rent Roll_Tradeouts'!$B:$B,'Rent Roll (MF &amp; Retail)'!$A19,'Rent Roll_Tradeouts'!CG:CG),0)</f>
        <v>0</v>
      </c>
      <c r="BW19" s="536">
        <f>IFERROR(AVERAGEIF('Rent Roll_Tradeouts'!$B:$B,'Rent Roll (MF &amp; Retail)'!$A19,'Rent Roll_Tradeouts'!CH:CH),0)</f>
        <v>0</v>
      </c>
      <c r="BX19" s="536">
        <f>IFERROR(AVERAGEIF('Rent Roll_Tradeouts'!$B:$B,'Rent Roll (MF &amp; Retail)'!$A19,'Rent Roll_Tradeouts'!CI:CI),0)</f>
        <v>0</v>
      </c>
      <c r="BY19" s="536">
        <f>IFERROR(AVERAGEIF('Rent Roll_Tradeouts'!$B:$B,'Rent Roll (MF &amp; Retail)'!$A19,'Rent Roll_Tradeouts'!CJ:CJ),0)</f>
        <v>0</v>
      </c>
      <c r="BZ19" s="536">
        <f>IFERROR(AVERAGEIF('Rent Roll_Tradeouts'!$B:$B,'Rent Roll (MF &amp; Retail)'!$A19,'Rent Roll_Tradeouts'!CK:CK),0)</f>
        <v>0</v>
      </c>
      <c r="CA19" s="536">
        <f>IFERROR(AVERAGEIF('Rent Roll_Tradeouts'!$B:$B,'Rent Roll (MF &amp; Retail)'!$A19,'Rent Roll_Tradeouts'!CL:CL),0)</f>
        <v>0</v>
      </c>
      <c r="CB19" s="536">
        <f>IFERROR(AVERAGEIF('Rent Roll_Tradeouts'!$B:$B,'Rent Roll (MF &amp; Retail)'!$A19,'Rent Roll_Tradeouts'!CM:CM),0)</f>
        <v>0</v>
      </c>
      <c r="CC19" s="536">
        <f>IFERROR(AVERAGEIF('Rent Roll_Tradeouts'!$B:$B,'Rent Roll (MF &amp; Retail)'!$A19,'Rent Roll_Tradeouts'!CN:CN),0)</f>
        <v>0</v>
      </c>
      <c r="CD19" s="536">
        <f>IFERROR(AVERAGEIF('Rent Roll_Tradeouts'!$B:$B,'Rent Roll (MF &amp; Retail)'!$A19,'Rent Roll_Tradeouts'!CO:CO),0)</f>
        <v>0</v>
      </c>
      <c r="CE19" s="536">
        <f>IFERROR(AVERAGEIF('Rent Roll_Tradeouts'!$B:$B,'Rent Roll (MF &amp; Retail)'!$A19,'Rent Roll_Tradeouts'!CP:CP),0)</f>
        <v>0</v>
      </c>
      <c r="CF19" s="536">
        <f>IFERROR(AVERAGEIF('Rent Roll_Tradeouts'!$B:$B,'Rent Roll (MF &amp; Retail)'!$A19,'Rent Roll_Tradeouts'!CQ:CQ),0)</f>
        <v>0</v>
      </c>
      <c r="CG19" s="536">
        <f>IFERROR(AVERAGEIF('Rent Roll_Tradeouts'!$B:$B,'Rent Roll (MF &amp; Retail)'!$A19,'Rent Roll_Tradeouts'!CR:CR),0)</f>
        <v>0</v>
      </c>
      <c r="CH19" s="536">
        <f>IFERROR(AVERAGEIF('Rent Roll_Tradeouts'!$B:$B,'Rent Roll (MF &amp; Retail)'!$A19,'Rent Roll_Tradeouts'!CS:CS),0)</f>
        <v>0</v>
      </c>
      <c r="CI19" s="536">
        <f>IFERROR(AVERAGEIF('Rent Roll_Tradeouts'!$B:$B,'Rent Roll (MF &amp; Retail)'!$A19,'Rent Roll_Tradeouts'!CT:CT),0)</f>
        <v>0</v>
      </c>
      <c r="CJ19" s="536">
        <f>IFERROR(AVERAGEIF('Rent Roll_Tradeouts'!$B:$B,'Rent Roll (MF &amp; Retail)'!$A19,'Rent Roll_Tradeouts'!CU:CU),0)</f>
        <v>0</v>
      </c>
      <c r="CK19" s="536">
        <f>IFERROR(AVERAGEIF('Rent Roll_Tradeouts'!$B:$B,'Rent Roll (MF &amp; Retail)'!$A19,'Rent Roll_Tradeouts'!CV:CV),0)</f>
        <v>0</v>
      </c>
      <c r="CL19" s="536">
        <f>IFERROR(AVERAGEIF('Rent Roll_Tradeouts'!$B:$B,'Rent Roll (MF &amp; Retail)'!$A19,'Rent Roll_Tradeouts'!CW:CW),0)</f>
        <v>0</v>
      </c>
      <c r="CM19" s="536">
        <f>IFERROR(AVERAGEIF('Rent Roll_Tradeouts'!$B:$B,'Rent Roll (MF &amp; Retail)'!$A19,'Rent Roll_Tradeouts'!CX:CX),0)</f>
        <v>0</v>
      </c>
      <c r="CN19" s="536">
        <f>IFERROR(AVERAGEIF('Rent Roll_Tradeouts'!$B:$B,'Rent Roll (MF &amp; Retail)'!$A19,'Rent Roll_Tradeouts'!CY:CY),0)</f>
        <v>0</v>
      </c>
      <c r="CO19" s="536">
        <f>IFERROR(AVERAGEIF('Rent Roll_Tradeouts'!$B:$B,'Rent Roll (MF &amp; Retail)'!$A19,'Rent Roll_Tradeouts'!CZ:CZ),0)</f>
        <v>0</v>
      </c>
      <c r="CP19" s="536">
        <f>IFERROR(AVERAGEIF('Rent Roll_Tradeouts'!$B:$B,'Rent Roll (MF &amp; Retail)'!$A19,'Rent Roll_Tradeouts'!DA:DA),0)</f>
        <v>0</v>
      </c>
      <c r="CQ19" s="536">
        <f>IFERROR(AVERAGEIF('Rent Roll_Tradeouts'!$B:$B,'Rent Roll (MF &amp; Retail)'!$A19,'Rent Roll_Tradeouts'!DB:DB),0)</f>
        <v>0</v>
      </c>
      <c r="CR19" s="536">
        <f>IFERROR(AVERAGEIF('Rent Roll_Tradeouts'!$B:$B,'Rent Roll (MF &amp; Retail)'!$A19,'Rent Roll_Tradeouts'!DC:DC),0)</f>
        <v>0</v>
      </c>
      <c r="CS19" s="536">
        <f>IFERROR(AVERAGEIF('Rent Roll_Tradeouts'!$B:$B,'Rent Roll (MF &amp; Retail)'!$A19,'Rent Roll_Tradeouts'!DD:DD),0)</f>
        <v>0</v>
      </c>
      <c r="CT19" s="536">
        <f>IFERROR(AVERAGEIF('Rent Roll_Tradeouts'!$B:$B,'Rent Roll (MF &amp; Retail)'!$A19,'Rent Roll_Tradeouts'!DE:DE),0)</f>
        <v>0</v>
      </c>
      <c r="CU19" s="536">
        <f>IFERROR(AVERAGEIF('Rent Roll_Tradeouts'!$B:$B,'Rent Roll (MF &amp; Retail)'!$A19,'Rent Roll_Tradeouts'!DF:DF),0)</f>
        <v>0</v>
      </c>
      <c r="CV19" s="536">
        <f>IFERROR(AVERAGEIF('Rent Roll_Tradeouts'!$B:$B,'Rent Roll (MF &amp; Retail)'!$A19,'Rent Roll_Tradeouts'!DG:DG),0)</f>
        <v>0</v>
      </c>
      <c r="CW19" s="536">
        <f>IFERROR(AVERAGEIF('Rent Roll_Tradeouts'!$B:$B,'Rent Roll (MF &amp; Retail)'!$A19,'Rent Roll_Tradeouts'!DH:DH),0)</f>
        <v>0</v>
      </c>
      <c r="CX19" s="536">
        <f>IFERROR(AVERAGEIF('Rent Roll_Tradeouts'!$B:$B,'Rent Roll (MF &amp; Retail)'!$A19,'Rent Roll_Tradeouts'!DI:DI),0)</f>
        <v>0</v>
      </c>
      <c r="CY19" s="536">
        <f>IFERROR(AVERAGEIF('Rent Roll_Tradeouts'!$B:$B,'Rent Roll (MF &amp; Retail)'!$A19,'Rent Roll_Tradeouts'!DJ:DJ),0)</f>
        <v>0</v>
      </c>
      <c r="CZ19" s="536">
        <f>IFERROR(AVERAGEIF('Rent Roll_Tradeouts'!$B:$B,'Rent Roll (MF &amp; Retail)'!$A19,'Rent Roll_Tradeouts'!DK:DK),0)</f>
        <v>0</v>
      </c>
      <c r="DA19" s="536">
        <f>IFERROR(AVERAGEIF('Rent Roll_Tradeouts'!$B:$B,'Rent Roll (MF &amp; Retail)'!$A19,'Rent Roll_Tradeouts'!DL:DL),0)</f>
        <v>0</v>
      </c>
      <c r="DB19" s="536">
        <f>IFERROR(AVERAGEIF('Rent Roll_Tradeouts'!$B:$B,'Rent Roll (MF &amp; Retail)'!$A19,'Rent Roll_Tradeouts'!DM:DM),0)</f>
        <v>0</v>
      </c>
      <c r="DC19" s="536">
        <f>IFERROR(AVERAGEIF('Rent Roll_Tradeouts'!$B:$B,'Rent Roll (MF &amp; Retail)'!$A19,'Rent Roll_Tradeouts'!DN:DN),0)</f>
        <v>0</v>
      </c>
      <c r="DD19" s="536">
        <f>IFERROR(AVERAGEIF('Rent Roll_Tradeouts'!$B:$B,'Rent Roll (MF &amp; Retail)'!$A19,'Rent Roll_Tradeouts'!DO:DO),0)</f>
        <v>0</v>
      </c>
      <c r="DE19" s="536">
        <f>IFERROR(AVERAGEIF('Rent Roll_Tradeouts'!$B:$B,'Rent Roll (MF &amp; Retail)'!$A19,'Rent Roll_Tradeouts'!DP:DP),0)</f>
        <v>0</v>
      </c>
      <c r="DF19" s="536">
        <f>IFERROR(AVERAGEIF('Rent Roll_Tradeouts'!$B:$B,'Rent Roll (MF &amp; Retail)'!$A19,'Rent Roll_Tradeouts'!DQ:DQ),0)</f>
        <v>0</v>
      </c>
      <c r="DG19" s="536">
        <f>IFERROR(AVERAGEIF('Rent Roll_Tradeouts'!$B:$B,'Rent Roll (MF &amp; Retail)'!$A19,'Rent Roll_Tradeouts'!DR:DR),0)</f>
        <v>0</v>
      </c>
      <c r="DH19" s="536">
        <f>IFERROR(AVERAGEIF('Rent Roll_Tradeouts'!$B:$B,'Rent Roll (MF &amp; Retail)'!$A19,'Rent Roll_Tradeouts'!DS:DS),0)</f>
        <v>0</v>
      </c>
      <c r="DI19" s="536">
        <f>IFERROR(AVERAGEIF('Rent Roll_Tradeouts'!$B:$B,'Rent Roll (MF &amp; Retail)'!$A19,'Rent Roll_Tradeouts'!DT:DT),0)</f>
        <v>0</v>
      </c>
      <c r="DJ19" s="536">
        <f>IFERROR(AVERAGEIF('Rent Roll_Tradeouts'!$B:$B,'Rent Roll (MF &amp; Retail)'!$A19,'Rent Roll_Tradeouts'!DU:DU),0)</f>
        <v>0</v>
      </c>
      <c r="DK19" s="536">
        <f>IFERROR(AVERAGEIF('Rent Roll_Tradeouts'!$B:$B,'Rent Roll (MF &amp; Retail)'!$A19,'Rent Roll_Tradeouts'!DV:DV),0)</f>
        <v>0</v>
      </c>
      <c r="DL19" s="536">
        <f>IFERROR(AVERAGEIF('Rent Roll_Tradeouts'!$B:$B,'Rent Roll (MF &amp; Retail)'!$A19,'Rent Roll_Tradeouts'!DW:DW),0)</f>
        <v>0</v>
      </c>
      <c r="DM19" s="536">
        <f>IFERROR(AVERAGEIF('Rent Roll_Tradeouts'!$B:$B,'Rent Roll (MF &amp; Retail)'!$A19,'Rent Roll_Tradeouts'!DX:DX),0)</f>
        <v>0</v>
      </c>
      <c r="DN19" s="536">
        <f>IFERROR(AVERAGEIF('Rent Roll_Tradeouts'!$B:$B,'Rent Roll (MF &amp; Retail)'!$A19,'Rent Roll_Tradeouts'!DY:DY),0)</f>
        <v>0</v>
      </c>
      <c r="DO19" s="536">
        <f>IFERROR(AVERAGEIF('Rent Roll_Tradeouts'!$B:$B,'Rent Roll (MF &amp; Retail)'!$A19,'Rent Roll_Tradeouts'!DZ:DZ),0)</f>
        <v>0</v>
      </c>
      <c r="DP19" s="536">
        <f>IFERROR(AVERAGEIF('Rent Roll_Tradeouts'!$B:$B,'Rent Roll (MF &amp; Retail)'!$A19,'Rent Roll_Tradeouts'!EA:EA),0)</f>
        <v>0</v>
      </c>
      <c r="DQ19" s="536">
        <f>IFERROR(AVERAGEIF('Rent Roll_Tradeouts'!$B:$B,'Rent Roll (MF &amp; Retail)'!$A19,'Rent Roll_Tradeouts'!EB:EB),0)</f>
        <v>0</v>
      </c>
      <c r="DR19" s="536">
        <f>IFERROR(AVERAGEIF('Rent Roll_Tradeouts'!$B:$B,'Rent Roll (MF &amp; Retail)'!$A19,'Rent Roll_Tradeouts'!EC:EC),0)</f>
        <v>0</v>
      </c>
      <c r="DS19" s="536">
        <f>IFERROR(AVERAGEIF('Rent Roll_Tradeouts'!$B:$B,'Rent Roll (MF &amp; Retail)'!$A19,'Rent Roll_Tradeouts'!ED:ED),0)</f>
        <v>0</v>
      </c>
      <c r="DT19" s="536">
        <f>IFERROR(AVERAGEIF('Rent Roll_Tradeouts'!$B:$B,'Rent Roll (MF &amp; Retail)'!$A19,'Rent Roll_Tradeouts'!EE:EE),0)</f>
        <v>0</v>
      </c>
      <c r="DU19" s="536">
        <f>IFERROR(AVERAGEIF('Rent Roll_Tradeouts'!$B:$B,'Rent Roll (MF &amp; Retail)'!$A19,'Rent Roll_Tradeouts'!EF:EF),0)</f>
        <v>0</v>
      </c>
      <c r="DV19" s="536">
        <f>IFERROR(AVERAGEIF('Rent Roll_Tradeouts'!$B:$B,'Rent Roll (MF &amp; Retail)'!$A19,'Rent Roll_Tradeouts'!EG:EG),0)</f>
        <v>0</v>
      </c>
      <c r="DW19" s="536">
        <f>IFERROR(AVERAGEIF('Rent Roll_Tradeouts'!$B:$B,'Rent Roll (MF &amp; Retail)'!$A19,'Rent Roll_Tradeouts'!EH:EH),0)</f>
        <v>0</v>
      </c>
      <c r="DX19" s="536">
        <f>IFERROR(AVERAGEIF('Rent Roll_Tradeouts'!$B:$B,'Rent Roll (MF &amp; Retail)'!$A19,'Rent Roll_Tradeouts'!EI:EI),0)</f>
        <v>0</v>
      </c>
      <c r="DY19" s="536">
        <f>IFERROR(AVERAGEIF('Rent Roll_Tradeouts'!$B:$B,'Rent Roll (MF &amp; Retail)'!$A19,'Rent Roll_Tradeouts'!EJ:EJ),0)</f>
        <v>0</v>
      </c>
      <c r="DZ19" s="536">
        <f>IFERROR(AVERAGEIF('Rent Roll_Tradeouts'!$B:$B,'Rent Roll (MF &amp; Retail)'!$A19,'Rent Roll_Tradeouts'!EK:EK),0)</f>
        <v>0</v>
      </c>
      <c r="EA19" s="536">
        <f>IFERROR(AVERAGEIF('Rent Roll_Tradeouts'!$B:$B,'Rent Roll (MF &amp; Retail)'!$A19,'Rent Roll_Tradeouts'!EL:EL),0)</f>
        <v>0</v>
      </c>
    </row>
    <row r="20" spans="1:131">
      <c r="A20" s="49">
        <f>'Rent Roll_RedIQ 2'!A29</f>
        <v>0</v>
      </c>
      <c r="B20" s="77">
        <f>'Rent Roll_RedIQ 2'!D29</f>
        <v>0</v>
      </c>
      <c r="C20" s="77">
        <f>'Rent Roll_RedIQ 2'!E29</f>
        <v>0</v>
      </c>
      <c r="D20" s="77">
        <f>'Rent Roll_RedIQ 2'!F29</f>
        <v>0</v>
      </c>
      <c r="E20" s="77">
        <f>'Rent Roll_RedIQ 2'!G29</f>
        <v>0</v>
      </c>
      <c r="K20" s="769" t="str">
        <f>'Rent Roll_RedIQ 2'!AG29</f>
        <v>-</v>
      </c>
      <c r="L20" s="536">
        <f>IFERROR(AVERAGEIF('Rent Roll_Tradeouts'!$B:$B,'Rent Roll (MF &amp; Retail)'!$A20,'Rent Roll_Tradeouts'!W:W),0)</f>
        <v>0</v>
      </c>
      <c r="M20" s="536">
        <f>IFERROR(AVERAGEIF('Rent Roll_Tradeouts'!$B:$B,'Rent Roll (MF &amp; Retail)'!$A20,'Rent Roll_Tradeouts'!X:X),0)</f>
        <v>0</v>
      </c>
      <c r="N20" s="536">
        <f>IFERROR(AVERAGEIF('Rent Roll_Tradeouts'!$B:$B,'Rent Roll (MF &amp; Retail)'!$A20,'Rent Roll_Tradeouts'!Y:Y),0)</f>
        <v>0</v>
      </c>
      <c r="O20" s="536">
        <f>IFERROR(AVERAGEIF('Rent Roll_Tradeouts'!$B:$B,'Rent Roll (MF &amp; Retail)'!$A20,'Rent Roll_Tradeouts'!Z:Z),0)</f>
        <v>0</v>
      </c>
      <c r="P20" s="536">
        <f>IFERROR(AVERAGEIF('Rent Roll_Tradeouts'!$B:$B,'Rent Roll (MF &amp; Retail)'!$A20,'Rent Roll_Tradeouts'!AA:AA),0)</f>
        <v>0</v>
      </c>
      <c r="Q20" s="536">
        <f>IFERROR(AVERAGEIF('Rent Roll_Tradeouts'!$B:$B,'Rent Roll (MF &amp; Retail)'!$A20,'Rent Roll_Tradeouts'!AB:AB),0)</f>
        <v>0</v>
      </c>
      <c r="R20" s="536">
        <f>IFERROR(AVERAGEIF('Rent Roll_Tradeouts'!$B:$B,'Rent Roll (MF &amp; Retail)'!$A20,'Rent Roll_Tradeouts'!AC:AC),0)</f>
        <v>0</v>
      </c>
      <c r="S20" s="536">
        <f>IFERROR(AVERAGEIF('Rent Roll_Tradeouts'!$B:$B,'Rent Roll (MF &amp; Retail)'!$A20,'Rent Roll_Tradeouts'!AD:AD),0)</f>
        <v>0</v>
      </c>
      <c r="T20" s="536">
        <f>IFERROR(AVERAGEIF('Rent Roll_Tradeouts'!$B:$B,'Rent Roll (MF &amp; Retail)'!$A20,'Rent Roll_Tradeouts'!AE:AE),0)</f>
        <v>0</v>
      </c>
      <c r="U20" s="536">
        <f>IFERROR(AVERAGEIF('Rent Roll_Tradeouts'!$B:$B,'Rent Roll (MF &amp; Retail)'!$A20,'Rent Roll_Tradeouts'!AF:AF),0)</f>
        <v>0</v>
      </c>
      <c r="V20" s="536">
        <f>IFERROR(AVERAGEIF('Rent Roll_Tradeouts'!$B:$B,'Rent Roll (MF &amp; Retail)'!$A20,'Rent Roll_Tradeouts'!AG:AG),0)</f>
        <v>0</v>
      </c>
      <c r="W20" s="536">
        <f>IFERROR(AVERAGEIF('Rent Roll_Tradeouts'!$B:$B,'Rent Roll (MF &amp; Retail)'!$A20,'Rent Roll_Tradeouts'!AH:AH),0)</f>
        <v>0</v>
      </c>
      <c r="X20" s="536">
        <f>IFERROR(AVERAGEIF('Rent Roll_Tradeouts'!$B:$B,'Rent Roll (MF &amp; Retail)'!$A20,'Rent Roll_Tradeouts'!AI:AI),0)</f>
        <v>0</v>
      </c>
      <c r="Y20" s="536">
        <f>IFERROR(AVERAGEIF('Rent Roll_Tradeouts'!$B:$B,'Rent Roll (MF &amp; Retail)'!$A20,'Rent Roll_Tradeouts'!AJ:AJ),0)</f>
        <v>0</v>
      </c>
      <c r="Z20" s="536">
        <f>IFERROR(AVERAGEIF('Rent Roll_Tradeouts'!$B:$B,'Rent Roll (MF &amp; Retail)'!$A20,'Rent Roll_Tradeouts'!AK:AK),0)</f>
        <v>0</v>
      </c>
      <c r="AA20" s="536">
        <f>IFERROR(AVERAGEIF('Rent Roll_Tradeouts'!$B:$B,'Rent Roll (MF &amp; Retail)'!$A20,'Rent Roll_Tradeouts'!AL:AL),0)</f>
        <v>0</v>
      </c>
      <c r="AB20" s="536">
        <f>IFERROR(AVERAGEIF('Rent Roll_Tradeouts'!$B:$B,'Rent Roll (MF &amp; Retail)'!$A20,'Rent Roll_Tradeouts'!AM:AM),0)</f>
        <v>0</v>
      </c>
      <c r="AC20" s="536">
        <f>IFERROR(AVERAGEIF('Rent Roll_Tradeouts'!$B:$B,'Rent Roll (MF &amp; Retail)'!$A20,'Rent Roll_Tradeouts'!AN:AN),0)</f>
        <v>0</v>
      </c>
      <c r="AD20" s="536">
        <f>IFERROR(AVERAGEIF('Rent Roll_Tradeouts'!$B:$B,'Rent Roll (MF &amp; Retail)'!$A20,'Rent Roll_Tradeouts'!AO:AO),0)</f>
        <v>0</v>
      </c>
      <c r="AE20" s="536">
        <f>IFERROR(AVERAGEIF('Rent Roll_Tradeouts'!$B:$B,'Rent Roll (MF &amp; Retail)'!$A20,'Rent Roll_Tradeouts'!AP:AP),0)</f>
        <v>0</v>
      </c>
      <c r="AF20" s="536">
        <f>IFERROR(AVERAGEIF('Rent Roll_Tradeouts'!$B:$B,'Rent Roll (MF &amp; Retail)'!$A20,'Rent Roll_Tradeouts'!AQ:AQ),0)</f>
        <v>0</v>
      </c>
      <c r="AG20" s="536">
        <f>IFERROR(AVERAGEIF('Rent Roll_Tradeouts'!$B:$B,'Rent Roll (MF &amp; Retail)'!$A20,'Rent Roll_Tradeouts'!AR:AR),0)</f>
        <v>0</v>
      </c>
      <c r="AH20" s="536">
        <f>IFERROR(AVERAGEIF('Rent Roll_Tradeouts'!$B:$B,'Rent Roll (MF &amp; Retail)'!$A20,'Rent Roll_Tradeouts'!AS:AS),0)</f>
        <v>0</v>
      </c>
      <c r="AI20" s="536">
        <f>IFERROR(AVERAGEIF('Rent Roll_Tradeouts'!$B:$B,'Rent Roll (MF &amp; Retail)'!$A20,'Rent Roll_Tradeouts'!AT:AT),0)</f>
        <v>0</v>
      </c>
      <c r="AJ20" s="536">
        <f>IFERROR(AVERAGEIF('Rent Roll_Tradeouts'!$B:$B,'Rent Roll (MF &amp; Retail)'!$A20,'Rent Roll_Tradeouts'!AU:AU),0)</f>
        <v>0</v>
      </c>
      <c r="AK20" s="536">
        <f>IFERROR(AVERAGEIF('Rent Roll_Tradeouts'!$B:$B,'Rent Roll (MF &amp; Retail)'!$A20,'Rent Roll_Tradeouts'!AV:AV),0)</f>
        <v>0</v>
      </c>
      <c r="AL20" s="536">
        <f>IFERROR(AVERAGEIF('Rent Roll_Tradeouts'!$B:$B,'Rent Roll (MF &amp; Retail)'!$A20,'Rent Roll_Tradeouts'!AW:AW),0)</f>
        <v>0</v>
      </c>
      <c r="AM20" s="536">
        <f>IFERROR(AVERAGEIF('Rent Roll_Tradeouts'!$B:$B,'Rent Roll (MF &amp; Retail)'!$A20,'Rent Roll_Tradeouts'!AX:AX),0)</f>
        <v>0</v>
      </c>
      <c r="AN20" s="536">
        <f>IFERROR(AVERAGEIF('Rent Roll_Tradeouts'!$B:$B,'Rent Roll (MF &amp; Retail)'!$A20,'Rent Roll_Tradeouts'!AY:AY),0)</f>
        <v>0</v>
      </c>
      <c r="AO20" s="536">
        <f>IFERROR(AVERAGEIF('Rent Roll_Tradeouts'!$B:$B,'Rent Roll (MF &amp; Retail)'!$A20,'Rent Roll_Tradeouts'!AZ:AZ),0)</f>
        <v>0</v>
      </c>
      <c r="AP20" s="536">
        <f>IFERROR(AVERAGEIF('Rent Roll_Tradeouts'!$B:$B,'Rent Roll (MF &amp; Retail)'!$A20,'Rent Roll_Tradeouts'!BA:BA),0)</f>
        <v>0</v>
      </c>
      <c r="AQ20" s="536">
        <f>IFERROR(AVERAGEIF('Rent Roll_Tradeouts'!$B:$B,'Rent Roll (MF &amp; Retail)'!$A20,'Rent Roll_Tradeouts'!BB:BB),0)</f>
        <v>0</v>
      </c>
      <c r="AR20" s="536">
        <f>IFERROR(AVERAGEIF('Rent Roll_Tradeouts'!$B:$B,'Rent Roll (MF &amp; Retail)'!$A20,'Rent Roll_Tradeouts'!BC:BC),0)</f>
        <v>0</v>
      </c>
      <c r="AS20" s="536">
        <f>IFERROR(AVERAGEIF('Rent Roll_Tradeouts'!$B:$B,'Rent Roll (MF &amp; Retail)'!$A20,'Rent Roll_Tradeouts'!BD:BD),0)</f>
        <v>0</v>
      </c>
      <c r="AT20" s="536">
        <f>IFERROR(AVERAGEIF('Rent Roll_Tradeouts'!$B:$B,'Rent Roll (MF &amp; Retail)'!$A20,'Rent Roll_Tradeouts'!BE:BE),0)</f>
        <v>0</v>
      </c>
      <c r="AU20" s="536">
        <f>IFERROR(AVERAGEIF('Rent Roll_Tradeouts'!$B:$B,'Rent Roll (MF &amp; Retail)'!$A20,'Rent Roll_Tradeouts'!BF:BF),0)</f>
        <v>0</v>
      </c>
      <c r="AV20" s="536">
        <f>IFERROR(AVERAGEIF('Rent Roll_Tradeouts'!$B:$B,'Rent Roll (MF &amp; Retail)'!$A20,'Rent Roll_Tradeouts'!BG:BG),0)</f>
        <v>0</v>
      </c>
      <c r="AW20" s="536">
        <f>IFERROR(AVERAGEIF('Rent Roll_Tradeouts'!$B:$B,'Rent Roll (MF &amp; Retail)'!$A20,'Rent Roll_Tradeouts'!BH:BH),0)</f>
        <v>0</v>
      </c>
      <c r="AX20" s="536">
        <f>IFERROR(AVERAGEIF('Rent Roll_Tradeouts'!$B:$B,'Rent Roll (MF &amp; Retail)'!$A20,'Rent Roll_Tradeouts'!BI:BI),0)</f>
        <v>0</v>
      </c>
      <c r="AY20" s="536">
        <f>IFERROR(AVERAGEIF('Rent Roll_Tradeouts'!$B:$B,'Rent Roll (MF &amp; Retail)'!$A20,'Rent Roll_Tradeouts'!BJ:BJ),0)</f>
        <v>0</v>
      </c>
      <c r="AZ20" s="536">
        <f>IFERROR(AVERAGEIF('Rent Roll_Tradeouts'!$B:$B,'Rent Roll (MF &amp; Retail)'!$A20,'Rent Roll_Tradeouts'!BK:BK),0)</f>
        <v>0</v>
      </c>
      <c r="BA20" s="536">
        <f>IFERROR(AVERAGEIF('Rent Roll_Tradeouts'!$B:$B,'Rent Roll (MF &amp; Retail)'!$A20,'Rent Roll_Tradeouts'!BL:BL),0)</f>
        <v>0</v>
      </c>
      <c r="BB20" s="536">
        <f>IFERROR(AVERAGEIF('Rent Roll_Tradeouts'!$B:$B,'Rent Roll (MF &amp; Retail)'!$A20,'Rent Roll_Tradeouts'!BM:BM),0)</f>
        <v>0</v>
      </c>
      <c r="BC20" s="536">
        <f>IFERROR(AVERAGEIF('Rent Roll_Tradeouts'!$B:$B,'Rent Roll (MF &amp; Retail)'!$A20,'Rent Roll_Tradeouts'!BN:BN),0)</f>
        <v>0</v>
      </c>
      <c r="BD20" s="536">
        <f>IFERROR(AVERAGEIF('Rent Roll_Tradeouts'!$B:$B,'Rent Roll (MF &amp; Retail)'!$A20,'Rent Roll_Tradeouts'!BO:BO),0)</f>
        <v>0</v>
      </c>
      <c r="BE20" s="536">
        <f>IFERROR(AVERAGEIF('Rent Roll_Tradeouts'!$B:$B,'Rent Roll (MF &amp; Retail)'!$A20,'Rent Roll_Tradeouts'!BP:BP),0)</f>
        <v>0</v>
      </c>
      <c r="BF20" s="536">
        <f>IFERROR(AVERAGEIF('Rent Roll_Tradeouts'!$B:$B,'Rent Roll (MF &amp; Retail)'!$A20,'Rent Roll_Tradeouts'!BQ:BQ),0)</f>
        <v>0</v>
      </c>
      <c r="BG20" s="536">
        <f>IFERROR(AVERAGEIF('Rent Roll_Tradeouts'!$B:$B,'Rent Roll (MF &amp; Retail)'!$A20,'Rent Roll_Tradeouts'!BR:BR),0)</f>
        <v>0</v>
      </c>
      <c r="BH20" s="536">
        <f>IFERROR(AVERAGEIF('Rent Roll_Tradeouts'!$B:$B,'Rent Roll (MF &amp; Retail)'!$A20,'Rent Roll_Tradeouts'!BS:BS),0)</f>
        <v>0</v>
      </c>
      <c r="BI20" s="536">
        <f>IFERROR(AVERAGEIF('Rent Roll_Tradeouts'!$B:$B,'Rent Roll (MF &amp; Retail)'!$A20,'Rent Roll_Tradeouts'!BT:BT),0)</f>
        <v>0</v>
      </c>
      <c r="BJ20" s="536">
        <f>IFERROR(AVERAGEIF('Rent Roll_Tradeouts'!$B:$B,'Rent Roll (MF &amp; Retail)'!$A20,'Rent Roll_Tradeouts'!BU:BU),0)</f>
        <v>0</v>
      </c>
      <c r="BK20" s="536">
        <f>IFERROR(AVERAGEIF('Rent Roll_Tradeouts'!$B:$B,'Rent Roll (MF &amp; Retail)'!$A20,'Rent Roll_Tradeouts'!BV:BV),0)</f>
        <v>0</v>
      </c>
      <c r="BL20" s="536">
        <f>IFERROR(AVERAGEIF('Rent Roll_Tradeouts'!$B:$B,'Rent Roll (MF &amp; Retail)'!$A20,'Rent Roll_Tradeouts'!BW:BW),0)</f>
        <v>0</v>
      </c>
      <c r="BM20" s="536">
        <f>IFERROR(AVERAGEIF('Rent Roll_Tradeouts'!$B:$B,'Rent Roll (MF &amp; Retail)'!$A20,'Rent Roll_Tradeouts'!BX:BX),0)</f>
        <v>0</v>
      </c>
      <c r="BN20" s="536">
        <f>IFERROR(AVERAGEIF('Rent Roll_Tradeouts'!$B:$B,'Rent Roll (MF &amp; Retail)'!$A20,'Rent Roll_Tradeouts'!BY:BY),0)</f>
        <v>0</v>
      </c>
      <c r="BO20" s="536">
        <f>IFERROR(AVERAGEIF('Rent Roll_Tradeouts'!$B:$B,'Rent Roll (MF &amp; Retail)'!$A20,'Rent Roll_Tradeouts'!BZ:BZ),0)</f>
        <v>0</v>
      </c>
      <c r="BP20" s="536">
        <f>IFERROR(AVERAGEIF('Rent Roll_Tradeouts'!$B:$B,'Rent Roll (MF &amp; Retail)'!$A20,'Rent Roll_Tradeouts'!CA:CA),0)</f>
        <v>0</v>
      </c>
      <c r="BQ20" s="536">
        <f>IFERROR(AVERAGEIF('Rent Roll_Tradeouts'!$B:$B,'Rent Roll (MF &amp; Retail)'!$A20,'Rent Roll_Tradeouts'!CB:CB),0)</f>
        <v>0</v>
      </c>
      <c r="BR20" s="536">
        <f>IFERROR(AVERAGEIF('Rent Roll_Tradeouts'!$B:$B,'Rent Roll (MF &amp; Retail)'!$A20,'Rent Roll_Tradeouts'!CC:CC),0)</f>
        <v>0</v>
      </c>
      <c r="BS20" s="536">
        <f>IFERROR(AVERAGEIF('Rent Roll_Tradeouts'!$B:$B,'Rent Roll (MF &amp; Retail)'!$A20,'Rent Roll_Tradeouts'!CD:CD),0)</f>
        <v>0</v>
      </c>
      <c r="BT20" s="536">
        <f>IFERROR(AVERAGEIF('Rent Roll_Tradeouts'!$B:$B,'Rent Roll (MF &amp; Retail)'!$A20,'Rent Roll_Tradeouts'!CE:CE),0)</f>
        <v>0</v>
      </c>
      <c r="BU20" s="536">
        <f>IFERROR(AVERAGEIF('Rent Roll_Tradeouts'!$B:$B,'Rent Roll (MF &amp; Retail)'!$A20,'Rent Roll_Tradeouts'!CF:CF),0)</f>
        <v>0</v>
      </c>
      <c r="BV20" s="536">
        <f>IFERROR(AVERAGEIF('Rent Roll_Tradeouts'!$B:$B,'Rent Roll (MF &amp; Retail)'!$A20,'Rent Roll_Tradeouts'!CG:CG),0)</f>
        <v>0</v>
      </c>
      <c r="BW20" s="536">
        <f>IFERROR(AVERAGEIF('Rent Roll_Tradeouts'!$B:$B,'Rent Roll (MF &amp; Retail)'!$A20,'Rent Roll_Tradeouts'!CH:CH),0)</f>
        <v>0</v>
      </c>
      <c r="BX20" s="536">
        <f>IFERROR(AVERAGEIF('Rent Roll_Tradeouts'!$B:$B,'Rent Roll (MF &amp; Retail)'!$A20,'Rent Roll_Tradeouts'!CI:CI),0)</f>
        <v>0</v>
      </c>
      <c r="BY20" s="536">
        <f>IFERROR(AVERAGEIF('Rent Roll_Tradeouts'!$B:$B,'Rent Roll (MF &amp; Retail)'!$A20,'Rent Roll_Tradeouts'!CJ:CJ),0)</f>
        <v>0</v>
      </c>
      <c r="BZ20" s="536">
        <f>IFERROR(AVERAGEIF('Rent Roll_Tradeouts'!$B:$B,'Rent Roll (MF &amp; Retail)'!$A20,'Rent Roll_Tradeouts'!CK:CK),0)</f>
        <v>0</v>
      </c>
      <c r="CA20" s="536">
        <f>IFERROR(AVERAGEIF('Rent Roll_Tradeouts'!$B:$B,'Rent Roll (MF &amp; Retail)'!$A20,'Rent Roll_Tradeouts'!CL:CL),0)</f>
        <v>0</v>
      </c>
      <c r="CB20" s="536">
        <f>IFERROR(AVERAGEIF('Rent Roll_Tradeouts'!$B:$B,'Rent Roll (MF &amp; Retail)'!$A20,'Rent Roll_Tradeouts'!CM:CM),0)</f>
        <v>0</v>
      </c>
      <c r="CC20" s="536">
        <f>IFERROR(AVERAGEIF('Rent Roll_Tradeouts'!$B:$B,'Rent Roll (MF &amp; Retail)'!$A20,'Rent Roll_Tradeouts'!CN:CN),0)</f>
        <v>0</v>
      </c>
      <c r="CD20" s="536">
        <f>IFERROR(AVERAGEIF('Rent Roll_Tradeouts'!$B:$B,'Rent Roll (MF &amp; Retail)'!$A20,'Rent Roll_Tradeouts'!CO:CO),0)</f>
        <v>0</v>
      </c>
      <c r="CE20" s="536">
        <f>IFERROR(AVERAGEIF('Rent Roll_Tradeouts'!$B:$B,'Rent Roll (MF &amp; Retail)'!$A20,'Rent Roll_Tradeouts'!CP:CP),0)</f>
        <v>0</v>
      </c>
      <c r="CF20" s="536">
        <f>IFERROR(AVERAGEIF('Rent Roll_Tradeouts'!$B:$B,'Rent Roll (MF &amp; Retail)'!$A20,'Rent Roll_Tradeouts'!CQ:CQ),0)</f>
        <v>0</v>
      </c>
      <c r="CG20" s="536">
        <f>IFERROR(AVERAGEIF('Rent Roll_Tradeouts'!$B:$B,'Rent Roll (MF &amp; Retail)'!$A20,'Rent Roll_Tradeouts'!CR:CR),0)</f>
        <v>0</v>
      </c>
      <c r="CH20" s="536">
        <f>IFERROR(AVERAGEIF('Rent Roll_Tradeouts'!$B:$B,'Rent Roll (MF &amp; Retail)'!$A20,'Rent Roll_Tradeouts'!CS:CS),0)</f>
        <v>0</v>
      </c>
      <c r="CI20" s="536">
        <f>IFERROR(AVERAGEIF('Rent Roll_Tradeouts'!$B:$B,'Rent Roll (MF &amp; Retail)'!$A20,'Rent Roll_Tradeouts'!CT:CT),0)</f>
        <v>0</v>
      </c>
      <c r="CJ20" s="536">
        <f>IFERROR(AVERAGEIF('Rent Roll_Tradeouts'!$B:$B,'Rent Roll (MF &amp; Retail)'!$A20,'Rent Roll_Tradeouts'!CU:CU),0)</f>
        <v>0</v>
      </c>
      <c r="CK20" s="536">
        <f>IFERROR(AVERAGEIF('Rent Roll_Tradeouts'!$B:$B,'Rent Roll (MF &amp; Retail)'!$A20,'Rent Roll_Tradeouts'!CV:CV),0)</f>
        <v>0</v>
      </c>
      <c r="CL20" s="536">
        <f>IFERROR(AVERAGEIF('Rent Roll_Tradeouts'!$B:$B,'Rent Roll (MF &amp; Retail)'!$A20,'Rent Roll_Tradeouts'!CW:CW),0)</f>
        <v>0</v>
      </c>
      <c r="CM20" s="536">
        <f>IFERROR(AVERAGEIF('Rent Roll_Tradeouts'!$B:$B,'Rent Roll (MF &amp; Retail)'!$A20,'Rent Roll_Tradeouts'!CX:CX),0)</f>
        <v>0</v>
      </c>
      <c r="CN20" s="536">
        <f>IFERROR(AVERAGEIF('Rent Roll_Tradeouts'!$B:$B,'Rent Roll (MF &amp; Retail)'!$A20,'Rent Roll_Tradeouts'!CY:CY),0)</f>
        <v>0</v>
      </c>
      <c r="CO20" s="536">
        <f>IFERROR(AVERAGEIF('Rent Roll_Tradeouts'!$B:$B,'Rent Roll (MF &amp; Retail)'!$A20,'Rent Roll_Tradeouts'!CZ:CZ),0)</f>
        <v>0</v>
      </c>
      <c r="CP20" s="536">
        <f>IFERROR(AVERAGEIF('Rent Roll_Tradeouts'!$B:$B,'Rent Roll (MF &amp; Retail)'!$A20,'Rent Roll_Tradeouts'!DA:DA),0)</f>
        <v>0</v>
      </c>
      <c r="CQ20" s="536">
        <f>IFERROR(AVERAGEIF('Rent Roll_Tradeouts'!$B:$B,'Rent Roll (MF &amp; Retail)'!$A20,'Rent Roll_Tradeouts'!DB:DB),0)</f>
        <v>0</v>
      </c>
      <c r="CR20" s="536">
        <f>IFERROR(AVERAGEIF('Rent Roll_Tradeouts'!$B:$B,'Rent Roll (MF &amp; Retail)'!$A20,'Rent Roll_Tradeouts'!DC:DC),0)</f>
        <v>0</v>
      </c>
      <c r="CS20" s="536">
        <f>IFERROR(AVERAGEIF('Rent Roll_Tradeouts'!$B:$B,'Rent Roll (MF &amp; Retail)'!$A20,'Rent Roll_Tradeouts'!DD:DD),0)</f>
        <v>0</v>
      </c>
      <c r="CT20" s="536">
        <f>IFERROR(AVERAGEIF('Rent Roll_Tradeouts'!$B:$B,'Rent Roll (MF &amp; Retail)'!$A20,'Rent Roll_Tradeouts'!DE:DE),0)</f>
        <v>0</v>
      </c>
      <c r="CU20" s="536">
        <f>IFERROR(AVERAGEIF('Rent Roll_Tradeouts'!$B:$B,'Rent Roll (MF &amp; Retail)'!$A20,'Rent Roll_Tradeouts'!DF:DF),0)</f>
        <v>0</v>
      </c>
      <c r="CV20" s="536">
        <f>IFERROR(AVERAGEIF('Rent Roll_Tradeouts'!$B:$B,'Rent Roll (MF &amp; Retail)'!$A20,'Rent Roll_Tradeouts'!DG:DG),0)</f>
        <v>0</v>
      </c>
      <c r="CW20" s="536">
        <f>IFERROR(AVERAGEIF('Rent Roll_Tradeouts'!$B:$B,'Rent Roll (MF &amp; Retail)'!$A20,'Rent Roll_Tradeouts'!DH:DH),0)</f>
        <v>0</v>
      </c>
      <c r="CX20" s="536">
        <f>IFERROR(AVERAGEIF('Rent Roll_Tradeouts'!$B:$B,'Rent Roll (MF &amp; Retail)'!$A20,'Rent Roll_Tradeouts'!DI:DI),0)</f>
        <v>0</v>
      </c>
      <c r="CY20" s="536">
        <f>IFERROR(AVERAGEIF('Rent Roll_Tradeouts'!$B:$B,'Rent Roll (MF &amp; Retail)'!$A20,'Rent Roll_Tradeouts'!DJ:DJ),0)</f>
        <v>0</v>
      </c>
      <c r="CZ20" s="536">
        <f>IFERROR(AVERAGEIF('Rent Roll_Tradeouts'!$B:$B,'Rent Roll (MF &amp; Retail)'!$A20,'Rent Roll_Tradeouts'!DK:DK),0)</f>
        <v>0</v>
      </c>
      <c r="DA20" s="536">
        <f>IFERROR(AVERAGEIF('Rent Roll_Tradeouts'!$B:$B,'Rent Roll (MF &amp; Retail)'!$A20,'Rent Roll_Tradeouts'!DL:DL),0)</f>
        <v>0</v>
      </c>
      <c r="DB20" s="536">
        <f>IFERROR(AVERAGEIF('Rent Roll_Tradeouts'!$B:$B,'Rent Roll (MF &amp; Retail)'!$A20,'Rent Roll_Tradeouts'!DM:DM),0)</f>
        <v>0</v>
      </c>
      <c r="DC20" s="536">
        <f>IFERROR(AVERAGEIF('Rent Roll_Tradeouts'!$B:$B,'Rent Roll (MF &amp; Retail)'!$A20,'Rent Roll_Tradeouts'!DN:DN),0)</f>
        <v>0</v>
      </c>
      <c r="DD20" s="536">
        <f>IFERROR(AVERAGEIF('Rent Roll_Tradeouts'!$B:$B,'Rent Roll (MF &amp; Retail)'!$A20,'Rent Roll_Tradeouts'!DO:DO),0)</f>
        <v>0</v>
      </c>
      <c r="DE20" s="536">
        <f>IFERROR(AVERAGEIF('Rent Roll_Tradeouts'!$B:$B,'Rent Roll (MF &amp; Retail)'!$A20,'Rent Roll_Tradeouts'!DP:DP),0)</f>
        <v>0</v>
      </c>
      <c r="DF20" s="536">
        <f>IFERROR(AVERAGEIF('Rent Roll_Tradeouts'!$B:$B,'Rent Roll (MF &amp; Retail)'!$A20,'Rent Roll_Tradeouts'!DQ:DQ),0)</f>
        <v>0</v>
      </c>
      <c r="DG20" s="536">
        <f>IFERROR(AVERAGEIF('Rent Roll_Tradeouts'!$B:$B,'Rent Roll (MF &amp; Retail)'!$A20,'Rent Roll_Tradeouts'!DR:DR),0)</f>
        <v>0</v>
      </c>
      <c r="DH20" s="536">
        <f>IFERROR(AVERAGEIF('Rent Roll_Tradeouts'!$B:$B,'Rent Roll (MF &amp; Retail)'!$A20,'Rent Roll_Tradeouts'!DS:DS),0)</f>
        <v>0</v>
      </c>
      <c r="DI20" s="536">
        <f>IFERROR(AVERAGEIF('Rent Roll_Tradeouts'!$B:$B,'Rent Roll (MF &amp; Retail)'!$A20,'Rent Roll_Tradeouts'!DT:DT),0)</f>
        <v>0</v>
      </c>
      <c r="DJ20" s="536">
        <f>IFERROR(AVERAGEIF('Rent Roll_Tradeouts'!$B:$B,'Rent Roll (MF &amp; Retail)'!$A20,'Rent Roll_Tradeouts'!DU:DU),0)</f>
        <v>0</v>
      </c>
      <c r="DK20" s="536">
        <f>IFERROR(AVERAGEIF('Rent Roll_Tradeouts'!$B:$B,'Rent Roll (MF &amp; Retail)'!$A20,'Rent Roll_Tradeouts'!DV:DV),0)</f>
        <v>0</v>
      </c>
      <c r="DL20" s="536">
        <f>IFERROR(AVERAGEIF('Rent Roll_Tradeouts'!$B:$B,'Rent Roll (MF &amp; Retail)'!$A20,'Rent Roll_Tradeouts'!DW:DW),0)</f>
        <v>0</v>
      </c>
      <c r="DM20" s="536">
        <f>IFERROR(AVERAGEIF('Rent Roll_Tradeouts'!$B:$B,'Rent Roll (MF &amp; Retail)'!$A20,'Rent Roll_Tradeouts'!DX:DX),0)</f>
        <v>0</v>
      </c>
      <c r="DN20" s="536">
        <f>IFERROR(AVERAGEIF('Rent Roll_Tradeouts'!$B:$B,'Rent Roll (MF &amp; Retail)'!$A20,'Rent Roll_Tradeouts'!DY:DY),0)</f>
        <v>0</v>
      </c>
      <c r="DO20" s="536">
        <f>IFERROR(AVERAGEIF('Rent Roll_Tradeouts'!$B:$B,'Rent Roll (MF &amp; Retail)'!$A20,'Rent Roll_Tradeouts'!DZ:DZ),0)</f>
        <v>0</v>
      </c>
      <c r="DP20" s="536">
        <f>IFERROR(AVERAGEIF('Rent Roll_Tradeouts'!$B:$B,'Rent Roll (MF &amp; Retail)'!$A20,'Rent Roll_Tradeouts'!EA:EA),0)</f>
        <v>0</v>
      </c>
      <c r="DQ20" s="536">
        <f>IFERROR(AVERAGEIF('Rent Roll_Tradeouts'!$B:$B,'Rent Roll (MF &amp; Retail)'!$A20,'Rent Roll_Tradeouts'!EB:EB),0)</f>
        <v>0</v>
      </c>
      <c r="DR20" s="536">
        <f>IFERROR(AVERAGEIF('Rent Roll_Tradeouts'!$B:$B,'Rent Roll (MF &amp; Retail)'!$A20,'Rent Roll_Tradeouts'!EC:EC),0)</f>
        <v>0</v>
      </c>
      <c r="DS20" s="536">
        <f>IFERROR(AVERAGEIF('Rent Roll_Tradeouts'!$B:$B,'Rent Roll (MF &amp; Retail)'!$A20,'Rent Roll_Tradeouts'!ED:ED),0)</f>
        <v>0</v>
      </c>
      <c r="DT20" s="536">
        <f>IFERROR(AVERAGEIF('Rent Roll_Tradeouts'!$B:$B,'Rent Roll (MF &amp; Retail)'!$A20,'Rent Roll_Tradeouts'!EE:EE),0)</f>
        <v>0</v>
      </c>
      <c r="DU20" s="536">
        <f>IFERROR(AVERAGEIF('Rent Roll_Tradeouts'!$B:$B,'Rent Roll (MF &amp; Retail)'!$A20,'Rent Roll_Tradeouts'!EF:EF),0)</f>
        <v>0</v>
      </c>
      <c r="DV20" s="536">
        <f>IFERROR(AVERAGEIF('Rent Roll_Tradeouts'!$B:$B,'Rent Roll (MF &amp; Retail)'!$A20,'Rent Roll_Tradeouts'!EG:EG),0)</f>
        <v>0</v>
      </c>
      <c r="DW20" s="536">
        <f>IFERROR(AVERAGEIF('Rent Roll_Tradeouts'!$B:$B,'Rent Roll (MF &amp; Retail)'!$A20,'Rent Roll_Tradeouts'!EH:EH),0)</f>
        <v>0</v>
      </c>
      <c r="DX20" s="536">
        <f>IFERROR(AVERAGEIF('Rent Roll_Tradeouts'!$B:$B,'Rent Roll (MF &amp; Retail)'!$A20,'Rent Roll_Tradeouts'!EI:EI),0)</f>
        <v>0</v>
      </c>
      <c r="DY20" s="536">
        <f>IFERROR(AVERAGEIF('Rent Roll_Tradeouts'!$B:$B,'Rent Roll (MF &amp; Retail)'!$A20,'Rent Roll_Tradeouts'!EJ:EJ),0)</f>
        <v>0</v>
      </c>
      <c r="DZ20" s="536">
        <f>IFERROR(AVERAGEIF('Rent Roll_Tradeouts'!$B:$B,'Rent Roll (MF &amp; Retail)'!$A20,'Rent Roll_Tradeouts'!EK:EK),0)</f>
        <v>0</v>
      </c>
      <c r="EA20" s="536">
        <f>IFERROR(AVERAGEIF('Rent Roll_Tradeouts'!$B:$B,'Rent Roll (MF &amp; Retail)'!$A20,'Rent Roll_Tradeouts'!EL:EL),0)</f>
        <v>0</v>
      </c>
    </row>
    <row r="21" spans="1:131">
      <c r="A21" s="49">
        <f>'Rent Roll_RedIQ 2'!A30</f>
        <v>0</v>
      </c>
      <c r="B21" s="77">
        <f>'Rent Roll_RedIQ 2'!D30</f>
        <v>0</v>
      </c>
      <c r="C21" s="77">
        <f>'Rent Roll_RedIQ 2'!E30</f>
        <v>0</v>
      </c>
      <c r="D21" s="77">
        <f>'Rent Roll_RedIQ 2'!F30</f>
        <v>0</v>
      </c>
      <c r="E21" s="77">
        <f>'Rent Roll_RedIQ 2'!G30</f>
        <v>0</v>
      </c>
      <c r="K21" s="769" t="str">
        <f>'Rent Roll_RedIQ 2'!AG30</f>
        <v>-</v>
      </c>
      <c r="L21" s="536">
        <f>IFERROR(AVERAGEIF('Rent Roll_Tradeouts'!$B:$B,'Rent Roll (MF &amp; Retail)'!$A21,'Rent Roll_Tradeouts'!W:W),0)</f>
        <v>0</v>
      </c>
      <c r="M21" s="536">
        <f>IFERROR(AVERAGEIF('Rent Roll_Tradeouts'!$B:$B,'Rent Roll (MF &amp; Retail)'!$A21,'Rent Roll_Tradeouts'!X:X),0)</f>
        <v>0</v>
      </c>
      <c r="N21" s="536">
        <f>IFERROR(AVERAGEIF('Rent Roll_Tradeouts'!$B:$B,'Rent Roll (MF &amp; Retail)'!$A21,'Rent Roll_Tradeouts'!Y:Y),0)</f>
        <v>0</v>
      </c>
      <c r="O21" s="536">
        <f>IFERROR(AVERAGEIF('Rent Roll_Tradeouts'!$B:$B,'Rent Roll (MF &amp; Retail)'!$A21,'Rent Roll_Tradeouts'!Z:Z),0)</f>
        <v>0</v>
      </c>
      <c r="P21" s="536">
        <f>IFERROR(AVERAGEIF('Rent Roll_Tradeouts'!$B:$B,'Rent Roll (MF &amp; Retail)'!$A21,'Rent Roll_Tradeouts'!AA:AA),0)</f>
        <v>0</v>
      </c>
      <c r="Q21" s="536">
        <f>IFERROR(AVERAGEIF('Rent Roll_Tradeouts'!$B:$B,'Rent Roll (MF &amp; Retail)'!$A21,'Rent Roll_Tradeouts'!AB:AB),0)</f>
        <v>0</v>
      </c>
      <c r="R21" s="536">
        <f>IFERROR(AVERAGEIF('Rent Roll_Tradeouts'!$B:$B,'Rent Roll (MF &amp; Retail)'!$A21,'Rent Roll_Tradeouts'!AC:AC),0)</f>
        <v>0</v>
      </c>
      <c r="S21" s="536">
        <f>IFERROR(AVERAGEIF('Rent Roll_Tradeouts'!$B:$B,'Rent Roll (MF &amp; Retail)'!$A21,'Rent Roll_Tradeouts'!AD:AD),0)</f>
        <v>0</v>
      </c>
      <c r="T21" s="536">
        <f>IFERROR(AVERAGEIF('Rent Roll_Tradeouts'!$B:$B,'Rent Roll (MF &amp; Retail)'!$A21,'Rent Roll_Tradeouts'!AE:AE),0)</f>
        <v>0</v>
      </c>
      <c r="U21" s="536">
        <f>IFERROR(AVERAGEIF('Rent Roll_Tradeouts'!$B:$B,'Rent Roll (MF &amp; Retail)'!$A21,'Rent Roll_Tradeouts'!AF:AF),0)</f>
        <v>0</v>
      </c>
      <c r="V21" s="536">
        <f>IFERROR(AVERAGEIF('Rent Roll_Tradeouts'!$B:$B,'Rent Roll (MF &amp; Retail)'!$A21,'Rent Roll_Tradeouts'!AG:AG),0)</f>
        <v>0</v>
      </c>
      <c r="W21" s="536">
        <f>IFERROR(AVERAGEIF('Rent Roll_Tradeouts'!$B:$B,'Rent Roll (MF &amp; Retail)'!$A21,'Rent Roll_Tradeouts'!AH:AH),0)</f>
        <v>0</v>
      </c>
      <c r="X21" s="536">
        <f>IFERROR(AVERAGEIF('Rent Roll_Tradeouts'!$B:$B,'Rent Roll (MF &amp; Retail)'!$A21,'Rent Roll_Tradeouts'!AI:AI),0)</f>
        <v>0</v>
      </c>
      <c r="Y21" s="536">
        <f>IFERROR(AVERAGEIF('Rent Roll_Tradeouts'!$B:$B,'Rent Roll (MF &amp; Retail)'!$A21,'Rent Roll_Tradeouts'!AJ:AJ),0)</f>
        <v>0</v>
      </c>
      <c r="Z21" s="536">
        <f>IFERROR(AVERAGEIF('Rent Roll_Tradeouts'!$B:$B,'Rent Roll (MF &amp; Retail)'!$A21,'Rent Roll_Tradeouts'!AK:AK),0)</f>
        <v>0</v>
      </c>
      <c r="AA21" s="536">
        <f>IFERROR(AVERAGEIF('Rent Roll_Tradeouts'!$B:$B,'Rent Roll (MF &amp; Retail)'!$A21,'Rent Roll_Tradeouts'!AL:AL),0)</f>
        <v>0</v>
      </c>
      <c r="AB21" s="536">
        <f>IFERROR(AVERAGEIF('Rent Roll_Tradeouts'!$B:$B,'Rent Roll (MF &amp; Retail)'!$A21,'Rent Roll_Tradeouts'!AM:AM),0)</f>
        <v>0</v>
      </c>
      <c r="AC21" s="536">
        <f>IFERROR(AVERAGEIF('Rent Roll_Tradeouts'!$B:$B,'Rent Roll (MF &amp; Retail)'!$A21,'Rent Roll_Tradeouts'!AN:AN),0)</f>
        <v>0</v>
      </c>
      <c r="AD21" s="536">
        <f>IFERROR(AVERAGEIF('Rent Roll_Tradeouts'!$B:$B,'Rent Roll (MF &amp; Retail)'!$A21,'Rent Roll_Tradeouts'!AO:AO),0)</f>
        <v>0</v>
      </c>
      <c r="AE21" s="536">
        <f>IFERROR(AVERAGEIF('Rent Roll_Tradeouts'!$B:$B,'Rent Roll (MF &amp; Retail)'!$A21,'Rent Roll_Tradeouts'!AP:AP),0)</f>
        <v>0</v>
      </c>
      <c r="AF21" s="536">
        <f>IFERROR(AVERAGEIF('Rent Roll_Tradeouts'!$B:$B,'Rent Roll (MF &amp; Retail)'!$A21,'Rent Roll_Tradeouts'!AQ:AQ),0)</f>
        <v>0</v>
      </c>
      <c r="AG21" s="536">
        <f>IFERROR(AVERAGEIF('Rent Roll_Tradeouts'!$B:$B,'Rent Roll (MF &amp; Retail)'!$A21,'Rent Roll_Tradeouts'!AR:AR),0)</f>
        <v>0</v>
      </c>
      <c r="AH21" s="536">
        <f>IFERROR(AVERAGEIF('Rent Roll_Tradeouts'!$B:$B,'Rent Roll (MF &amp; Retail)'!$A21,'Rent Roll_Tradeouts'!AS:AS),0)</f>
        <v>0</v>
      </c>
      <c r="AI21" s="536">
        <f>IFERROR(AVERAGEIF('Rent Roll_Tradeouts'!$B:$B,'Rent Roll (MF &amp; Retail)'!$A21,'Rent Roll_Tradeouts'!AT:AT),0)</f>
        <v>0</v>
      </c>
      <c r="AJ21" s="536">
        <f>IFERROR(AVERAGEIF('Rent Roll_Tradeouts'!$B:$B,'Rent Roll (MF &amp; Retail)'!$A21,'Rent Roll_Tradeouts'!AU:AU),0)</f>
        <v>0</v>
      </c>
      <c r="AK21" s="536">
        <f>IFERROR(AVERAGEIF('Rent Roll_Tradeouts'!$B:$B,'Rent Roll (MF &amp; Retail)'!$A21,'Rent Roll_Tradeouts'!AV:AV),0)</f>
        <v>0</v>
      </c>
      <c r="AL21" s="536">
        <f>IFERROR(AVERAGEIF('Rent Roll_Tradeouts'!$B:$B,'Rent Roll (MF &amp; Retail)'!$A21,'Rent Roll_Tradeouts'!AW:AW),0)</f>
        <v>0</v>
      </c>
      <c r="AM21" s="536">
        <f>IFERROR(AVERAGEIF('Rent Roll_Tradeouts'!$B:$B,'Rent Roll (MF &amp; Retail)'!$A21,'Rent Roll_Tradeouts'!AX:AX),0)</f>
        <v>0</v>
      </c>
      <c r="AN21" s="536">
        <f>IFERROR(AVERAGEIF('Rent Roll_Tradeouts'!$B:$B,'Rent Roll (MF &amp; Retail)'!$A21,'Rent Roll_Tradeouts'!AY:AY),0)</f>
        <v>0</v>
      </c>
      <c r="AO21" s="536">
        <f>IFERROR(AVERAGEIF('Rent Roll_Tradeouts'!$B:$B,'Rent Roll (MF &amp; Retail)'!$A21,'Rent Roll_Tradeouts'!AZ:AZ),0)</f>
        <v>0</v>
      </c>
      <c r="AP21" s="536">
        <f>IFERROR(AVERAGEIF('Rent Roll_Tradeouts'!$B:$B,'Rent Roll (MF &amp; Retail)'!$A21,'Rent Roll_Tradeouts'!BA:BA),0)</f>
        <v>0</v>
      </c>
      <c r="AQ21" s="536">
        <f>IFERROR(AVERAGEIF('Rent Roll_Tradeouts'!$B:$B,'Rent Roll (MF &amp; Retail)'!$A21,'Rent Roll_Tradeouts'!BB:BB),0)</f>
        <v>0</v>
      </c>
      <c r="AR21" s="536">
        <f>IFERROR(AVERAGEIF('Rent Roll_Tradeouts'!$B:$B,'Rent Roll (MF &amp; Retail)'!$A21,'Rent Roll_Tradeouts'!BC:BC),0)</f>
        <v>0</v>
      </c>
      <c r="AS21" s="536">
        <f>IFERROR(AVERAGEIF('Rent Roll_Tradeouts'!$B:$B,'Rent Roll (MF &amp; Retail)'!$A21,'Rent Roll_Tradeouts'!BD:BD),0)</f>
        <v>0</v>
      </c>
      <c r="AT21" s="536">
        <f>IFERROR(AVERAGEIF('Rent Roll_Tradeouts'!$B:$B,'Rent Roll (MF &amp; Retail)'!$A21,'Rent Roll_Tradeouts'!BE:BE),0)</f>
        <v>0</v>
      </c>
      <c r="AU21" s="536">
        <f>IFERROR(AVERAGEIF('Rent Roll_Tradeouts'!$B:$B,'Rent Roll (MF &amp; Retail)'!$A21,'Rent Roll_Tradeouts'!BF:BF),0)</f>
        <v>0</v>
      </c>
      <c r="AV21" s="536">
        <f>IFERROR(AVERAGEIF('Rent Roll_Tradeouts'!$B:$B,'Rent Roll (MF &amp; Retail)'!$A21,'Rent Roll_Tradeouts'!BG:BG),0)</f>
        <v>0</v>
      </c>
      <c r="AW21" s="536">
        <f>IFERROR(AVERAGEIF('Rent Roll_Tradeouts'!$B:$B,'Rent Roll (MF &amp; Retail)'!$A21,'Rent Roll_Tradeouts'!BH:BH),0)</f>
        <v>0</v>
      </c>
      <c r="AX21" s="536">
        <f>IFERROR(AVERAGEIF('Rent Roll_Tradeouts'!$B:$B,'Rent Roll (MF &amp; Retail)'!$A21,'Rent Roll_Tradeouts'!BI:BI),0)</f>
        <v>0</v>
      </c>
      <c r="AY21" s="536">
        <f>IFERROR(AVERAGEIF('Rent Roll_Tradeouts'!$B:$B,'Rent Roll (MF &amp; Retail)'!$A21,'Rent Roll_Tradeouts'!BJ:BJ),0)</f>
        <v>0</v>
      </c>
      <c r="AZ21" s="536">
        <f>IFERROR(AVERAGEIF('Rent Roll_Tradeouts'!$B:$B,'Rent Roll (MF &amp; Retail)'!$A21,'Rent Roll_Tradeouts'!BK:BK),0)</f>
        <v>0</v>
      </c>
      <c r="BA21" s="536">
        <f>IFERROR(AVERAGEIF('Rent Roll_Tradeouts'!$B:$B,'Rent Roll (MF &amp; Retail)'!$A21,'Rent Roll_Tradeouts'!BL:BL),0)</f>
        <v>0</v>
      </c>
      <c r="BB21" s="536">
        <f>IFERROR(AVERAGEIF('Rent Roll_Tradeouts'!$B:$B,'Rent Roll (MF &amp; Retail)'!$A21,'Rent Roll_Tradeouts'!BM:BM),0)</f>
        <v>0</v>
      </c>
      <c r="BC21" s="536">
        <f>IFERROR(AVERAGEIF('Rent Roll_Tradeouts'!$B:$B,'Rent Roll (MF &amp; Retail)'!$A21,'Rent Roll_Tradeouts'!BN:BN),0)</f>
        <v>0</v>
      </c>
      <c r="BD21" s="536">
        <f>IFERROR(AVERAGEIF('Rent Roll_Tradeouts'!$B:$B,'Rent Roll (MF &amp; Retail)'!$A21,'Rent Roll_Tradeouts'!BO:BO),0)</f>
        <v>0</v>
      </c>
      <c r="BE21" s="536">
        <f>IFERROR(AVERAGEIF('Rent Roll_Tradeouts'!$B:$B,'Rent Roll (MF &amp; Retail)'!$A21,'Rent Roll_Tradeouts'!BP:BP),0)</f>
        <v>0</v>
      </c>
      <c r="BF21" s="536">
        <f>IFERROR(AVERAGEIF('Rent Roll_Tradeouts'!$B:$B,'Rent Roll (MF &amp; Retail)'!$A21,'Rent Roll_Tradeouts'!BQ:BQ),0)</f>
        <v>0</v>
      </c>
      <c r="BG21" s="536">
        <f>IFERROR(AVERAGEIF('Rent Roll_Tradeouts'!$B:$B,'Rent Roll (MF &amp; Retail)'!$A21,'Rent Roll_Tradeouts'!BR:BR),0)</f>
        <v>0</v>
      </c>
      <c r="BH21" s="536">
        <f>IFERROR(AVERAGEIF('Rent Roll_Tradeouts'!$B:$B,'Rent Roll (MF &amp; Retail)'!$A21,'Rent Roll_Tradeouts'!BS:BS),0)</f>
        <v>0</v>
      </c>
      <c r="BI21" s="536">
        <f>IFERROR(AVERAGEIF('Rent Roll_Tradeouts'!$B:$B,'Rent Roll (MF &amp; Retail)'!$A21,'Rent Roll_Tradeouts'!BT:BT),0)</f>
        <v>0</v>
      </c>
      <c r="BJ21" s="536">
        <f>IFERROR(AVERAGEIF('Rent Roll_Tradeouts'!$B:$B,'Rent Roll (MF &amp; Retail)'!$A21,'Rent Roll_Tradeouts'!BU:BU),0)</f>
        <v>0</v>
      </c>
      <c r="BK21" s="536">
        <f>IFERROR(AVERAGEIF('Rent Roll_Tradeouts'!$B:$B,'Rent Roll (MF &amp; Retail)'!$A21,'Rent Roll_Tradeouts'!BV:BV),0)</f>
        <v>0</v>
      </c>
      <c r="BL21" s="536">
        <f>IFERROR(AVERAGEIF('Rent Roll_Tradeouts'!$B:$B,'Rent Roll (MF &amp; Retail)'!$A21,'Rent Roll_Tradeouts'!BW:BW),0)</f>
        <v>0</v>
      </c>
      <c r="BM21" s="536">
        <f>IFERROR(AVERAGEIF('Rent Roll_Tradeouts'!$B:$B,'Rent Roll (MF &amp; Retail)'!$A21,'Rent Roll_Tradeouts'!BX:BX),0)</f>
        <v>0</v>
      </c>
      <c r="BN21" s="536">
        <f>IFERROR(AVERAGEIF('Rent Roll_Tradeouts'!$B:$B,'Rent Roll (MF &amp; Retail)'!$A21,'Rent Roll_Tradeouts'!BY:BY),0)</f>
        <v>0</v>
      </c>
      <c r="BO21" s="536">
        <f>IFERROR(AVERAGEIF('Rent Roll_Tradeouts'!$B:$B,'Rent Roll (MF &amp; Retail)'!$A21,'Rent Roll_Tradeouts'!BZ:BZ),0)</f>
        <v>0</v>
      </c>
      <c r="BP21" s="536">
        <f>IFERROR(AVERAGEIF('Rent Roll_Tradeouts'!$B:$B,'Rent Roll (MF &amp; Retail)'!$A21,'Rent Roll_Tradeouts'!CA:CA),0)</f>
        <v>0</v>
      </c>
      <c r="BQ21" s="536">
        <f>IFERROR(AVERAGEIF('Rent Roll_Tradeouts'!$B:$B,'Rent Roll (MF &amp; Retail)'!$A21,'Rent Roll_Tradeouts'!CB:CB),0)</f>
        <v>0</v>
      </c>
      <c r="BR21" s="536">
        <f>IFERROR(AVERAGEIF('Rent Roll_Tradeouts'!$B:$B,'Rent Roll (MF &amp; Retail)'!$A21,'Rent Roll_Tradeouts'!CC:CC),0)</f>
        <v>0</v>
      </c>
      <c r="BS21" s="536">
        <f>IFERROR(AVERAGEIF('Rent Roll_Tradeouts'!$B:$B,'Rent Roll (MF &amp; Retail)'!$A21,'Rent Roll_Tradeouts'!CD:CD),0)</f>
        <v>0</v>
      </c>
      <c r="BT21" s="536">
        <f>IFERROR(AVERAGEIF('Rent Roll_Tradeouts'!$B:$B,'Rent Roll (MF &amp; Retail)'!$A21,'Rent Roll_Tradeouts'!CE:CE),0)</f>
        <v>0</v>
      </c>
      <c r="BU21" s="536">
        <f>IFERROR(AVERAGEIF('Rent Roll_Tradeouts'!$B:$B,'Rent Roll (MF &amp; Retail)'!$A21,'Rent Roll_Tradeouts'!CF:CF),0)</f>
        <v>0</v>
      </c>
      <c r="BV21" s="536">
        <f>IFERROR(AVERAGEIF('Rent Roll_Tradeouts'!$B:$B,'Rent Roll (MF &amp; Retail)'!$A21,'Rent Roll_Tradeouts'!CG:CG),0)</f>
        <v>0</v>
      </c>
      <c r="BW21" s="536">
        <f>IFERROR(AVERAGEIF('Rent Roll_Tradeouts'!$B:$B,'Rent Roll (MF &amp; Retail)'!$A21,'Rent Roll_Tradeouts'!CH:CH),0)</f>
        <v>0</v>
      </c>
      <c r="BX21" s="536">
        <f>IFERROR(AVERAGEIF('Rent Roll_Tradeouts'!$B:$B,'Rent Roll (MF &amp; Retail)'!$A21,'Rent Roll_Tradeouts'!CI:CI),0)</f>
        <v>0</v>
      </c>
      <c r="BY21" s="536">
        <f>IFERROR(AVERAGEIF('Rent Roll_Tradeouts'!$B:$B,'Rent Roll (MF &amp; Retail)'!$A21,'Rent Roll_Tradeouts'!CJ:CJ),0)</f>
        <v>0</v>
      </c>
      <c r="BZ21" s="536">
        <f>IFERROR(AVERAGEIF('Rent Roll_Tradeouts'!$B:$B,'Rent Roll (MF &amp; Retail)'!$A21,'Rent Roll_Tradeouts'!CK:CK),0)</f>
        <v>0</v>
      </c>
      <c r="CA21" s="536">
        <f>IFERROR(AVERAGEIF('Rent Roll_Tradeouts'!$B:$B,'Rent Roll (MF &amp; Retail)'!$A21,'Rent Roll_Tradeouts'!CL:CL),0)</f>
        <v>0</v>
      </c>
      <c r="CB21" s="536">
        <f>IFERROR(AVERAGEIF('Rent Roll_Tradeouts'!$B:$B,'Rent Roll (MF &amp; Retail)'!$A21,'Rent Roll_Tradeouts'!CM:CM),0)</f>
        <v>0</v>
      </c>
      <c r="CC21" s="536">
        <f>IFERROR(AVERAGEIF('Rent Roll_Tradeouts'!$B:$B,'Rent Roll (MF &amp; Retail)'!$A21,'Rent Roll_Tradeouts'!CN:CN),0)</f>
        <v>0</v>
      </c>
      <c r="CD21" s="536">
        <f>IFERROR(AVERAGEIF('Rent Roll_Tradeouts'!$B:$B,'Rent Roll (MF &amp; Retail)'!$A21,'Rent Roll_Tradeouts'!CO:CO),0)</f>
        <v>0</v>
      </c>
      <c r="CE21" s="536">
        <f>IFERROR(AVERAGEIF('Rent Roll_Tradeouts'!$B:$B,'Rent Roll (MF &amp; Retail)'!$A21,'Rent Roll_Tradeouts'!CP:CP),0)</f>
        <v>0</v>
      </c>
      <c r="CF21" s="536">
        <f>IFERROR(AVERAGEIF('Rent Roll_Tradeouts'!$B:$B,'Rent Roll (MF &amp; Retail)'!$A21,'Rent Roll_Tradeouts'!CQ:CQ),0)</f>
        <v>0</v>
      </c>
      <c r="CG21" s="536">
        <f>IFERROR(AVERAGEIF('Rent Roll_Tradeouts'!$B:$B,'Rent Roll (MF &amp; Retail)'!$A21,'Rent Roll_Tradeouts'!CR:CR),0)</f>
        <v>0</v>
      </c>
      <c r="CH21" s="536">
        <f>IFERROR(AVERAGEIF('Rent Roll_Tradeouts'!$B:$B,'Rent Roll (MF &amp; Retail)'!$A21,'Rent Roll_Tradeouts'!CS:CS),0)</f>
        <v>0</v>
      </c>
      <c r="CI21" s="536">
        <f>IFERROR(AVERAGEIF('Rent Roll_Tradeouts'!$B:$B,'Rent Roll (MF &amp; Retail)'!$A21,'Rent Roll_Tradeouts'!CT:CT),0)</f>
        <v>0</v>
      </c>
      <c r="CJ21" s="536">
        <f>IFERROR(AVERAGEIF('Rent Roll_Tradeouts'!$B:$B,'Rent Roll (MF &amp; Retail)'!$A21,'Rent Roll_Tradeouts'!CU:CU),0)</f>
        <v>0</v>
      </c>
      <c r="CK21" s="536">
        <f>IFERROR(AVERAGEIF('Rent Roll_Tradeouts'!$B:$B,'Rent Roll (MF &amp; Retail)'!$A21,'Rent Roll_Tradeouts'!CV:CV),0)</f>
        <v>0</v>
      </c>
      <c r="CL21" s="536">
        <f>IFERROR(AVERAGEIF('Rent Roll_Tradeouts'!$B:$B,'Rent Roll (MF &amp; Retail)'!$A21,'Rent Roll_Tradeouts'!CW:CW),0)</f>
        <v>0</v>
      </c>
      <c r="CM21" s="536">
        <f>IFERROR(AVERAGEIF('Rent Roll_Tradeouts'!$B:$B,'Rent Roll (MF &amp; Retail)'!$A21,'Rent Roll_Tradeouts'!CX:CX),0)</f>
        <v>0</v>
      </c>
      <c r="CN21" s="536">
        <f>IFERROR(AVERAGEIF('Rent Roll_Tradeouts'!$B:$B,'Rent Roll (MF &amp; Retail)'!$A21,'Rent Roll_Tradeouts'!CY:CY),0)</f>
        <v>0</v>
      </c>
      <c r="CO21" s="536">
        <f>IFERROR(AVERAGEIF('Rent Roll_Tradeouts'!$B:$B,'Rent Roll (MF &amp; Retail)'!$A21,'Rent Roll_Tradeouts'!CZ:CZ),0)</f>
        <v>0</v>
      </c>
      <c r="CP21" s="536">
        <f>IFERROR(AVERAGEIF('Rent Roll_Tradeouts'!$B:$B,'Rent Roll (MF &amp; Retail)'!$A21,'Rent Roll_Tradeouts'!DA:DA),0)</f>
        <v>0</v>
      </c>
      <c r="CQ21" s="536">
        <f>IFERROR(AVERAGEIF('Rent Roll_Tradeouts'!$B:$B,'Rent Roll (MF &amp; Retail)'!$A21,'Rent Roll_Tradeouts'!DB:DB),0)</f>
        <v>0</v>
      </c>
      <c r="CR21" s="536">
        <f>IFERROR(AVERAGEIF('Rent Roll_Tradeouts'!$B:$B,'Rent Roll (MF &amp; Retail)'!$A21,'Rent Roll_Tradeouts'!DC:DC),0)</f>
        <v>0</v>
      </c>
      <c r="CS21" s="536">
        <f>IFERROR(AVERAGEIF('Rent Roll_Tradeouts'!$B:$B,'Rent Roll (MF &amp; Retail)'!$A21,'Rent Roll_Tradeouts'!DD:DD),0)</f>
        <v>0</v>
      </c>
      <c r="CT21" s="536">
        <f>IFERROR(AVERAGEIF('Rent Roll_Tradeouts'!$B:$B,'Rent Roll (MF &amp; Retail)'!$A21,'Rent Roll_Tradeouts'!DE:DE),0)</f>
        <v>0</v>
      </c>
      <c r="CU21" s="536">
        <f>IFERROR(AVERAGEIF('Rent Roll_Tradeouts'!$B:$B,'Rent Roll (MF &amp; Retail)'!$A21,'Rent Roll_Tradeouts'!DF:DF),0)</f>
        <v>0</v>
      </c>
      <c r="CV21" s="536">
        <f>IFERROR(AVERAGEIF('Rent Roll_Tradeouts'!$B:$B,'Rent Roll (MF &amp; Retail)'!$A21,'Rent Roll_Tradeouts'!DG:DG),0)</f>
        <v>0</v>
      </c>
      <c r="CW21" s="536">
        <f>IFERROR(AVERAGEIF('Rent Roll_Tradeouts'!$B:$B,'Rent Roll (MF &amp; Retail)'!$A21,'Rent Roll_Tradeouts'!DH:DH),0)</f>
        <v>0</v>
      </c>
      <c r="CX21" s="536">
        <f>IFERROR(AVERAGEIF('Rent Roll_Tradeouts'!$B:$B,'Rent Roll (MF &amp; Retail)'!$A21,'Rent Roll_Tradeouts'!DI:DI),0)</f>
        <v>0</v>
      </c>
      <c r="CY21" s="536">
        <f>IFERROR(AVERAGEIF('Rent Roll_Tradeouts'!$B:$B,'Rent Roll (MF &amp; Retail)'!$A21,'Rent Roll_Tradeouts'!DJ:DJ),0)</f>
        <v>0</v>
      </c>
      <c r="CZ21" s="536">
        <f>IFERROR(AVERAGEIF('Rent Roll_Tradeouts'!$B:$B,'Rent Roll (MF &amp; Retail)'!$A21,'Rent Roll_Tradeouts'!DK:DK),0)</f>
        <v>0</v>
      </c>
      <c r="DA21" s="536">
        <f>IFERROR(AVERAGEIF('Rent Roll_Tradeouts'!$B:$B,'Rent Roll (MF &amp; Retail)'!$A21,'Rent Roll_Tradeouts'!DL:DL),0)</f>
        <v>0</v>
      </c>
      <c r="DB21" s="536">
        <f>IFERROR(AVERAGEIF('Rent Roll_Tradeouts'!$B:$B,'Rent Roll (MF &amp; Retail)'!$A21,'Rent Roll_Tradeouts'!DM:DM),0)</f>
        <v>0</v>
      </c>
      <c r="DC21" s="536">
        <f>IFERROR(AVERAGEIF('Rent Roll_Tradeouts'!$B:$B,'Rent Roll (MF &amp; Retail)'!$A21,'Rent Roll_Tradeouts'!DN:DN),0)</f>
        <v>0</v>
      </c>
      <c r="DD21" s="536">
        <f>IFERROR(AVERAGEIF('Rent Roll_Tradeouts'!$B:$B,'Rent Roll (MF &amp; Retail)'!$A21,'Rent Roll_Tradeouts'!DO:DO),0)</f>
        <v>0</v>
      </c>
      <c r="DE21" s="536">
        <f>IFERROR(AVERAGEIF('Rent Roll_Tradeouts'!$B:$B,'Rent Roll (MF &amp; Retail)'!$A21,'Rent Roll_Tradeouts'!DP:DP),0)</f>
        <v>0</v>
      </c>
      <c r="DF21" s="536">
        <f>IFERROR(AVERAGEIF('Rent Roll_Tradeouts'!$B:$B,'Rent Roll (MF &amp; Retail)'!$A21,'Rent Roll_Tradeouts'!DQ:DQ),0)</f>
        <v>0</v>
      </c>
      <c r="DG21" s="536">
        <f>IFERROR(AVERAGEIF('Rent Roll_Tradeouts'!$B:$B,'Rent Roll (MF &amp; Retail)'!$A21,'Rent Roll_Tradeouts'!DR:DR),0)</f>
        <v>0</v>
      </c>
      <c r="DH21" s="536">
        <f>IFERROR(AVERAGEIF('Rent Roll_Tradeouts'!$B:$B,'Rent Roll (MF &amp; Retail)'!$A21,'Rent Roll_Tradeouts'!DS:DS),0)</f>
        <v>0</v>
      </c>
      <c r="DI21" s="536">
        <f>IFERROR(AVERAGEIF('Rent Roll_Tradeouts'!$B:$B,'Rent Roll (MF &amp; Retail)'!$A21,'Rent Roll_Tradeouts'!DT:DT),0)</f>
        <v>0</v>
      </c>
      <c r="DJ21" s="536">
        <f>IFERROR(AVERAGEIF('Rent Roll_Tradeouts'!$B:$B,'Rent Roll (MF &amp; Retail)'!$A21,'Rent Roll_Tradeouts'!DU:DU),0)</f>
        <v>0</v>
      </c>
      <c r="DK21" s="536">
        <f>IFERROR(AVERAGEIF('Rent Roll_Tradeouts'!$B:$B,'Rent Roll (MF &amp; Retail)'!$A21,'Rent Roll_Tradeouts'!DV:DV),0)</f>
        <v>0</v>
      </c>
      <c r="DL21" s="536">
        <f>IFERROR(AVERAGEIF('Rent Roll_Tradeouts'!$B:$B,'Rent Roll (MF &amp; Retail)'!$A21,'Rent Roll_Tradeouts'!DW:DW),0)</f>
        <v>0</v>
      </c>
      <c r="DM21" s="536">
        <f>IFERROR(AVERAGEIF('Rent Roll_Tradeouts'!$B:$B,'Rent Roll (MF &amp; Retail)'!$A21,'Rent Roll_Tradeouts'!DX:DX),0)</f>
        <v>0</v>
      </c>
      <c r="DN21" s="536">
        <f>IFERROR(AVERAGEIF('Rent Roll_Tradeouts'!$B:$B,'Rent Roll (MF &amp; Retail)'!$A21,'Rent Roll_Tradeouts'!DY:DY),0)</f>
        <v>0</v>
      </c>
      <c r="DO21" s="536">
        <f>IFERROR(AVERAGEIF('Rent Roll_Tradeouts'!$B:$B,'Rent Roll (MF &amp; Retail)'!$A21,'Rent Roll_Tradeouts'!DZ:DZ),0)</f>
        <v>0</v>
      </c>
      <c r="DP21" s="536">
        <f>IFERROR(AVERAGEIF('Rent Roll_Tradeouts'!$B:$B,'Rent Roll (MF &amp; Retail)'!$A21,'Rent Roll_Tradeouts'!EA:EA),0)</f>
        <v>0</v>
      </c>
      <c r="DQ21" s="536">
        <f>IFERROR(AVERAGEIF('Rent Roll_Tradeouts'!$B:$B,'Rent Roll (MF &amp; Retail)'!$A21,'Rent Roll_Tradeouts'!EB:EB),0)</f>
        <v>0</v>
      </c>
      <c r="DR21" s="536">
        <f>IFERROR(AVERAGEIF('Rent Roll_Tradeouts'!$B:$B,'Rent Roll (MF &amp; Retail)'!$A21,'Rent Roll_Tradeouts'!EC:EC),0)</f>
        <v>0</v>
      </c>
      <c r="DS21" s="536">
        <f>IFERROR(AVERAGEIF('Rent Roll_Tradeouts'!$B:$B,'Rent Roll (MF &amp; Retail)'!$A21,'Rent Roll_Tradeouts'!ED:ED),0)</f>
        <v>0</v>
      </c>
      <c r="DT21" s="536">
        <f>IFERROR(AVERAGEIF('Rent Roll_Tradeouts'!$B:$B,'Rent Roll (MF &amp; Retail)'!$A21,'Rent Roll_Tradeouts'!EE:EE),0)</f>
        <v>0</v>
      </c>
      <c r="DU21" s="536">
        <f>IFERROR(AVERAGEIF('Rent Roll_Tradeouts'!$B:$B,'Rent Roll (MF &amp; Retail)'!$A21,'Rent Roll_Tradeouts'!EF:EF),0)</f>
        <v>0</v>
      </c>
      <c r="DV21" s="536">
        <f>IFERROR(AVERAGEIF('Rent Roll_Tradeouts'!$B:$B,'Rent Roll (MF &amp; Retail)'!$A21,'Rent Roll_Tradeouts'!EG:EG),0)</f>
        <v>0</v>
      </c>
      <c r="DW21" s="536">
        <f>IFERROR(AVERAGEIF('Rent Roll_Tradeouts'!$B:$B,'Rent Roll (MF &amp; Retail)'!$A21,'Rent Roll_Tradeouts'!EH:EH),0)</f>
        <v>0</v>
      </c>
      <c r="DX21" s="536">
        <f>IFERROR(AVERAGEIF('Rent Roll_Tradeouts'!$B:$B,'Rent Roll (MF &amp; Retail)'!$A21,'Rent Roll_Tradeouts'!EI:EI),0)</f>
        <v>0</v>
      </c>
      <c r="DY21" s="536">
        <f>IFERROR(AVERAGEIF('Rent Roll_Tradeouts'!$B:$B,'Rent Roll (MF &amp; Retail)'!$A21,'Rent Roll_Tradeouts'!EJ:EJ),0)</f>
        <v>0</v>
      </c>
      <c r="DZ21" s="536">
        <f>IFERROR(AVERAGEIF('Rent Roll_Tradeouts'!$B:$B,'Rent Roll (MF &amp; Retail)'!$A21,'Rent Roll_Tradeouts'!EK:EK),0)</f>
        <v>0</v>
      </c>
      <c r="EA21" s="536">
        <f>IFERROR(AVERAGEIF('Rent Roll_Tradeouts'!$B:$B,'Rent Roll (MF &amp; Retail)'!$A21,'Rent Roll_Tradeouts'!EL:EL),0)</f>
        <v>0</v>
      </c>
    </row>
    <row r="22" spans="1:131">
      <c r="A22" s="49">
        <f>'Rent Roll_RedIQ 2'!A31</f>
        <v>0</v>
      </c>
      <c r="B22" s="77">
        <f>'Rent Roll_RedIQ 2'!D31</f>
        <v>0</v>
      </c>
      <c r="C22" s="77">
        <f>'Rent Roll_RedIQ 2'!E31</f>
        <v>0</v>
      </c>
      <c r="D22" s="77">
        <f>'Rent Roll_RedIQ 2'!F31</f>
        <v>0</v>
      </c>
      <c r="E22" s="77">
        <f>'Rent Roll_RedIQ 2'!G31</f>
        <v>0</v>
      </c>
      <c r="K22" s="769" t="str">
        <f>'Rent Roll_RedIQ 2'!AG31</f>
        <v>-</v>
      </c>
      <c r="L22" s="536">
        <f>IFERROR(AVERAGEIF('Rent Roll_Tradeouts'!$B:$B,'Rent Roll (MF &amp; Retail)'!$A22,'Rent Roll_Tradeouts'!W:W),0)</f>
        <v>0</v>
      </c>
      <c r="M22" s="536">
        <f>IFERROR(AVERAGEIF('Rent Roll_Tradeouts'!$B:$B,'Rent Roll (MF &amp; Retail)'!$A22,'Rent Roll_Tradeouts'!X:X),0)</f>
        <v>0</v>
      </c>
      <c r="N22" s="536">
        <f>IFERROR(AVERAGEIF('Rent Roll_Tradeouts'!$B:$B,'Rent Roll (MF &amp; Retail)'!$A22,'Rent Roll_Tradeouts'!Y:Y),0)</f>
        <v>0</v>
      </c>
      <c r="O22" s="536">
        <f>IFERROR(AVERAGEIF('Rent Roll_Tradeouts'!$B:$B,'Rent Roll (MF &amp; Retail)'!$A22,'Rent Roll_Tradeouts'!Z:Z),0)</f>
        <v>0</v>
      </c>
      <c r="P22" s="536">
        <f>IFERROR(AVERAGEIF('Rent Roll_Tradeouts'!$B:$B,'Rent Roll (MF &amp; Retail)'!$A22,'Rent Roll_Tradeouts'!AA:AA),0)</f>
        <v>0</v>
      </c>
      <c r="Q22" s="536">
        <f>IFERROR(AVERAGEIF('Rent Roll_Tradeouts'!$B:$B,'Rent Roll (MF &amp; Retail)'!$A22,'Rent Roll_Tradeouts'!AB:AB),0)</f>
        <v>0</v>
      </c>
      <c r="R22" s="536">
        <f>IFERROR(AVERAGEIF('Rent Roll_Tradeouts'!$B:$B,'Rent Roll (MF &amp; Retail)'!$A22,'Rent Roll_Tradeouts'!AC:AC),0)</f>
        <v>0</v>
      </c>
      <c r="S22" s="536">
        <f>IFERROR(AVERAGEIF('Rent Roll_Tradeouts'!$B:$B,'Rent Roll (MF &amp; Retail)'!$A22,'Rent Roll_Tradeouts'!AD:AD),0)</f>
        <v>0</v>
      </c>
      <c r="T22" s="536">
        <f>IFERROR(AVERAGEIF('Rent Roll_Tradeouts'!$B:$B,'Rent Roll (MF &amp; Retail)'!$A22,'Rent Roll_Tradeouts'!AE:AE),0)</f>
        <v>0</v>
      </c>
      <c r="U22" s="536">
        <f>IFERROR(AVERAGEIF('Rent Roll_Tradeouts'!$B:$B,'Rent Roll (MF &amp; Retail)'!$A22,'Rent Roll_Tradeouts'!AF:AF),0)</f>
        <v>0</v>
      </c>
      <c r="V22" s="536">
        <f>IFERROR(AVERAGEIF('Rent Roll_Tradeouts'!$B:$B,'Rent Roll (MF &amp; Retail)'!$A22,'Rent Roll_Tradeouts'!AG:AG),0)</f>
        <v>0</v>
      </c>
      <c r="W22" s="536">
        <f>IFERROR(AVERAGEIF('Rent Roll_Tradeouts'!$B:$B,'Rent Roll (MF &amp; Retail)'!$A22,'Rent Roll_Tradeouts'!AH:AH),0)</f>
        <v>0</v>
      </c>
      <c r="X22" s="536">
        <f>IFERROR(AVERAGEIF('Rent Roll_Tradeouts'!$B:$B,'Rent Roll (MF &amp; Retail)'!$A22,'Rent Roll_Tradeouts'!AI:AI),0)</f>
        <v>0</v>
      </c>
      <c r="Y22" s="536">
        <f>IFERROR(AVERAGEIF('Rent Roll_Tradeouts'!$B:$B,'Rent Roll (MF &amp; Retail)'!$A22,'Rent Roll_Tradeouts'!AJ:AJ),0)</f>
        <v>0</v>
      </c>
      <c r="Z22" s="536">
        <f>IFERROR(AVERAGEIF('Rent Roll_Tradeouts'!$B:$B,'Rent Roll (MF &amp; Retail)'!$A22,'Rent Roll_Tradeouts'!AK:AK),0)</f>
        <v>0</v>
      </c>
      <c r="AA22" s="536">
        <f>IFERROR(AVERAGEIF('Rent Roll_Tradeouts'!$B:$B,'Rent Roll (MF &amp; Retail)'!$A22,'Rent Roll_Tradeouts'!AL:AL),0)</f>
        <v>0</v>
      </c>
      <c r="AB22" s="536">
        <f>IFERROR(AVERAGEIF('Rent Roll_Tradeouts'!$B:$B,'Rent Roll (MF &amp; Retail)'!$A22,'Rent Roll_Tradeouts'!AM:AM),0)</f>
        <v>0</v>
      </c>
      <c r="AC22" s="536">
        <f>IFERROR(AVERAGEIF('Rent Roll_Tradeouts'!$B:$B,'Rent Roll (MF &amp; Retail)'!$A22,'Rent Roll_Tradeouts'!AN:AN),0)</f>
        <v>0</v>
      </c>
      <c r="AD22" s="536">
        <f>IFERROR(AVERAGEIF('Rent Roll_Tradeouts'!$B:$B,'Rent Roll (MF &amp; Retail)'!$A22,'Rent Roll_Tradeouts'!AO:AO),0)</f>
        <v>0</v>
      </c>
      <c r="AE22" s="536">
        <f>IFERROR(AVERAGEIF('Rent Roll_Tradeouts'!$B:$B,'Rent Roll (MF &amp; Retail)'!$A22,'Rent Roll_Tradeouts'!AP:AP),0)</f>
        <v>0</v>
      </c>
      <c r="AF22" s="536">
        <f>IFERROR(AVERAGEIF('Rent Roll_Tradeouts'!$B:$B,'Rent Roll (MF &amp; Retail)'!$A22,'Rent Roll_Tradeouts'!AQ:AQ),0)</f>
        <v>0</v>
      </c>
      <c r="AG22" s="536">
        <f>IFERROR(AVERAGEIF('Rent Roll_Tradeouts'!$B:$B,'Rent Roll (MF &amp; Retail)'!$A22,'Rent Roll_Tradeouts'!AR:AR),0)</f>
        <v>0</v>
      </c>
      <c r="AH22" s="536">
        <f>IFERROR(AVERAGEIF('Rent Roll_Tradeouts'!$B:$B,'Rent Roll (MF &amp; Retail)'!$A22,'Rent Roll_Tradeouts'!AS:AS),0)</f>
        <v>0</v>
      </c>
      <c r="AI22" s="536">
        <f>IFERROR(AVERAGEIF('Rent Roll_Tradeouts'!$B:$B,'Rent Roll (MF &amp; Retail)'!$A22,'Rent Roll_Tradeouts'!AT:AT),0)</f>
        <v>0</v>
      </c>
      <c r="AJ22" s="536">
        <f>IFERROR(AVERAGEIF('Rent Roll_Tradeouts'!$B:$B,'Rent Roll (MF &amp; Retail)'!$A22,'Rent Roll_Tradeouts'!AU:AU),0)</f>
        <v>0</v>
      </c>
      <c r="AK22" s="536">
        <f>IFERROR(AVERAGEIF('Rent Roll_Tradeouts'!$B:$B,'Rent Roll (MF &amp; Retail)'!$A22,'Rent Roll_Tradeouts'!AV:AV),0)</f>
        <v>0</v>
      </c>
      <c r="AL22" s="536">
        <f>IFERROR(AVERAGEIF('Rent Roll_Tradeouts'!$B:$B,'Rent Roll (MF &amp; Retail)'!$A22,'Rent Roll_Tradeouts'!AW:AW),0)</f>
        <v>0</v>
      </c>
      <c r="AM22" s="536">
        <f>IFERROR(AVERAGEIF('Rent Roll_Tradeouts'!$B:$B,'Rent Roll (MF &amp; Retail)'!$A22,'Rent Roll_Tradeouts'!AX:AX),0)</f>
        <v>0</v>
      </c>
      <c r="AN22" s="536">
        <f>IFERROR(AVERAGEIF('Rent Roll_Tradeouts'!$B:$B,'Rent Roll (MF &amp; Retail)'!$A22,'Rent Roll_Tradeouts'!AY:AY),0)</f>
        <v>0</v>
      </c>
      <c r="AO22" s="536">
        <f>IFERROR(AVERAGEIF('Rent Roll_Tradeouts'!$B:$B,'Rent Roll (MF &amp; Retail)'!$A22,'Rent Roll_Tradeouts'!AZ:AZ),0)</f>
        <v>0</v>
      </c>
      <c r="AP22" s="536">
        <f>IFERROR(AVERAGEIF('Rent Roll_Tradeouts'!$B:$B,'Rent Roll (MF &amp; Retail)'!$A22,'Rent Roll_Tradeouts'!BA:BA),0)</f>
        <v>0</v>
      </c>
      <c r="AQ22" s="536">
        <f>IFERROR(AVERAGEIF('Rent Roll_Tradeouts'!$B:$B,'Rent Roll (MF &amp; Retail)'!$A22,'Rent Roll_Tradeouts'!BB:BB),0)</f>
        <v>0</v>
      </c>
      <c r="AR22" s="536">
        <f>IFERROR(AVERAGEIF('Rent Roll_Tradeouts'!$B:$B,'Rent Roll (MF &amp; Retail)'!$A22,'Rent Roll_Tradeouts'!BC:BC),0)</f>
        <v>0</v>
      </c>
      <c r="AS22" s="536">
        <f>IFERROR(AVERAGEIF('Rent Roll_Tradeouts'!$B:$B,'Rent Roll (MF &amp; Retail)'!$A22,'Rent Roll_Tradeouts'!BD:BD),0)</f>
        <v>0</v>
      </c>
      <c r="AT22" s="536">
        <f>IFERROR(AVERAGEIF('Rent Roll_Tradeouts'!$B:$B,'Rent Roll (MF &amp; Retail)'!$A22,'Rent Roll_Tradeouts'!BE:BE),0)</f>
        <v>0</v>
      </c>
      <c r="AU22" s="536">
        <f>IFERROR(AVERAGEIF('Rent Roll_Tradeouts'!$B:$B,'Rent Roll (MF &amp; Retail)'!$A22,'Rent Roll_Tradeouts'!BF:BF),0)</f>
        <v>0</v>
      </c>
      <c r="AV22" s="536">
        <f>IFERROR(AVERAGEIF('Rent Roll_Tradeouts'!$B:$B,'Rent Roll (MF &amp; Retail)'!$A22,'Rent Roll_Tradeouts'!BG:BG),0)</f>
        <v>0</v>
      </c>
      <c r="AW22" s="536">
        <f>IFERROR(AVERAGEIF('Rent Roll_Tradeouts'!$B:$B,'Rent Roll (MF &amp; Retail)'!$A22,'Rent Roll_Tradeouts'!BH:BH),0)</f>
        <v>0</v>
      </c>
      <c r="AX22" s="536">
        <f>IFERROR(AVERAGEIF('Rent Roll_Tradeouts'!$B:$B,'Rent Roll (MF &amp; Retail)'!$A22,'Rent Roll_Tradeouts'!BI:BI),0)</f>
        <v>0</v>
      </c>
      <c r="AY22" s="536">
        <f>IFERROR(AVERAGEIF('Rent Roll_Tradeouts'!$B:$B,'Rent Roll (MF &amp; Retail)'!$A22,'Rent Roll_Tradeouts'!BJ:BJ),0)</f>
        <v>0</v>
      </c>
      <c r="AZ22" s="536">
        <f>IFERROR(AVERAGEIF('Rent Roll_Tradeouts'!$B:$B,'Rent Roll (MF &amp; Retail)'!$A22,'Rent Roll_Tradeouts'!BK:BK),0)</f>
        <v>0</v>
      </c>
      <c r="BA22" s="536">
        <f>IFERROR(AVERAGEIF('Rent Roll_Tradeouts'!$B:$B,'Rent Roll (MF &amp; Retail)'!$A22,'Rent Roll_Tradeouts'!BL:BL),0)</f>
        <v>0</v>
      </c>
      <c r="BB22" s="536">
        <f>IFERROR(AVERAGEIF('Rent Roll_Tradeouts'!$B:$B,'Rent Roll (MF &amp; Retail)'!$A22,'Rent Roll_Tradeouts'!BM:BM),0)</f>
        <v>0</v>
      </c>
      <c r="BC22" s="536">
        <f>IFERROR(AVERAGEIF('Rent Roll_Tradeouts'!$B:$B,'Rent Roll (MF &amp; Retail)'!$A22,'Rent Roll_Tradeouts'!BN:BN),0)</f>
        <v>0</v>
      </c>
      <c r="BD22" s="536">
        <f>IFERROR(AVERAGEIF('Rent Roll_Tradeouts'!$B:$B,'Rent Roll (MF &amp; Retail)'!$A22,'Rent Roll_Tradeouts'!BO:BO),0)</f>
        <v>0</v>
      </c>
      <c r="BE22" s="536">
        <f>IFERROR(AVERAGEIF('Rent Roll_Tradeouts'!$B:$B,'Rent Roll (MF &amp; Retail)'!$A22,'Rent Roll_Tradeouts'!BP:BP),0)</f>
        <v>0</v>
      </c>
      <c r="BF22" s="536">
        <f>IFERROR(AVERAGEIF('Rent Roll_Tradeouts'!$B:$B,'Rent Roll (MF &amp; Retail)'!$A22,'Rent Roll_Tradeouts'!BQ:BQ),0)</f>
        <v>0</v>
      </c>
      <c r="BG22" s="536">
        <f>IFERROR(AVERAGEIF('Rent Roll_Tradeouts'!$B:$B,'Rent Roll (MF &amp; Retail)'!$A22,'Rent Roll_Tradeouts'!BR:BR),0)</f>
        <v>0</v>
      </c>
      <c r="BH22" s="536">
        <f>IFERROR(AVERAGEIF('Rent Roll_Tradeouts'!$B:$B,'Rent Roll (MF &amp; Retail)'!$A22,'Rent Roll_Tradeouts'!BS:BS),0)</f>
        <v>0</v>
      </c>
      <c r="BI22" s="536">
        <f>IFERROR(AVERAGEIF('Rent Roll_Tradeouts'!$B:$B,'Rent Roll (MF &amp; Retail)'!$A22,'Rent Roll_Tradeouts'!BT:BT),0)</f>
        <v>0</v>
      </c>
      <c r="BJ22" s="536">
        <f>IFERROR(AVERAGEIF('Rent Roll_Tradeouts'!$B:$B,'Rent Roll (MF &amp; Retail)'!$A22,'Rent Roll_Tradeouts'!BU:BU),0)</f>
        <v>0</v>
      </c>
      <c r="BK22" s="536">
        <f>IFERROR(AVERAGEIF('Rent Roll_Tradeouts'!$B:$B,'Rent Roll (MF &amp; Retail)'!$A22,'Rent Roll_Tradeouts'!BV:BV),0)</f>
        <v>0</v>
      </c>
      <c r="BL22" s="536">
        <f>IFERROR(AVERAGEIF('Rent Roll_Tradeouts'!$B:$B,'Rent Roll (MF &amp; Retail)'!$A22,'Rent Roll_Tradeouts'!BW:BW),0)</f>
        <v>0</v>
      </c>
      <c r="BM22" s="536">
        <f>IFERROR(AVERAGEIF('Rent Roll_Tradeouts'!$B:$B,'Rent Roll (MF &amp; Retail)'!$A22,'Rent Roll_Tradeouts'!BX:BX),0)</f>
        <v>0</v>
      </c>
      <c r="BN22" s="536">
        <f>IFERROR(AVERAGEIF('Rent Roll_Tradeouts'!$B:$B,'Rent Roll (MF &amp; Retail)'!$A22,'Rent Roll_Tradeouts'!BY:BY),0)</f>
        <v>0</v>
      </c>
      <c r="BO22" s="536">
        <f>IFERROR(AVERAGEIF('Rent Roll_Tradeouts'!$B:$B,'Rent Roll (MF &amp; Retail)'!$A22,'Rent Roll_Tradeouts'!BZ:BZ),0)</f>
        <v>0</v>
      </c>
      <c r="BP22" s="536">
        <f>IFERROR(AVERAGEIF('Rent Roll_Tradeouts'!$B:$B,'Rent Roll (MF &amp; Retail)'!$A22,'Rent Roll_Tradeouts'!CA:CA),0)</f>
        <v>0</v>
      </c>
      <c r="BQ22" s="536">
        <f>IFERROR(AVERAGEIF('Rent Roll_Tradeouts'!$B:$B,'Rent Roll (MF &amp; Retail)'!$A22,'Rent Roll_Tradeouts'!CB:CB),0)</f>
        <v>0</v>
      </c>
      <c r="BR22" s="536">
        <f>IFERROR(AVERAGEIF('Rent Roll_Tradeouts'!$B:$B,'Rent Roll (MF &amp; Retail)'!$A22,'Rent Roll_Tradeouts'!CC:CC),0)</f>
        <v>0</v>
      </c>
      <c r="BS22" s="536">
        <f>IFERROR(AVERAGEIF('Rent Roll_Tradeouts'!$B:$B,'Rent Roll (MF &amp; Retail)'!$A22,'Rent Roll_Tradeouts'!CD:CD),0)</f>
        <v>0</v>
      </c>
      <c r="BT22" s="536">
        <f>IFERROR(AVERAGEIF('Rent Roll_Tradeouts'!$B:$B,'Rent Roll (MF &amp; Retail)'!$A22,'Rent Roll_Tradeouts'!CE:CE),0)</f>
        <v>0</v>
      </c>
      <c r="BU22" s="536">
        <f>IFERROR(AVERAGEIF('Rent Roll_Tradeouts'!$B:$B,'Rent Roll (MF &amp; Retail)'!$A22,'Rent Roll_Tradeouts'!CF:CF),0)</f>
        <v>0</v>
      </c>
      <c r="BV22" s="536">
        <f>IFERROR(AVERAGEIF('Rent Roll_Tradeouts'!$B:$B,'Rent Roll (MF &amp; Retail)'!$A22,'Rent Roll_Tradeouts'!CG:CG),0)</f>
        <v>0</v>
      </c>
      <c r="BW22" s="536">
        <f>IFERROR(AVERAGEIF('Rent Roll_Tradeouts'!$B:$B,'Rent Roll (MF &amp; Retail)'!$A22,'Rent Roll_Tradeouts'!CH:CH),0)</f>
        <v>0</v>
      </c>
      <c r="BX22" s="536">
        <f>IFERROR(AVERAGEIF('Rent Roll_Tradeouts'!$B:$B,'Rent Roll (MF &amp; Retail)'!$A22,'Rent Roll_Tradeouts'!CI:CI),0)</f>
        <v>0</v>
      </c>
      <c r="BY22" s="536">
        <f>IFERROR(AVERAGEIF('Rent Roll_Tradeouts'!$B:$B,'Rent Roll (MF &amp; Retail)'!$A22,'Rent Roll_Tradeouts'!CJ:CJ),0)</f>
        <v>0</v>
      </c>
      <c r="BZ22" s="536">
        <f>IFERROR(AVERAGEIF('Rent Roll_Tradeouts'!$B:$B,'Rent Roll (MF &amp; Retail)'!$A22,'Rent Roll_Tradeouts'!CK:CK),0)</f>
        <v>0</v>
      </c>
      <c r="CA22" s="536">
        <f>IFERROR(AVERAGEIF('Rent Roll_Tradeouts'!$B:$B,'Rent Roll (MF &amp; Retail)'!$A22,'Rent Roll_Tradeouts'!CL:CL),0)</f>
        <v>0</v>
      </c>
      <c r="CB22" s="536">
        <f>IFERROR(AVERAGEIF('Rent Roll_Tradeouts'!$B:$B,'Rent Roll (MF &amp; Retail)'!$A22,'Rent Roll_Tradeouts'!CM:CM),0)</f>
        <v>0</v>
      </c>
      <c r="CC22" s="536">
        <f>IFERROR(AVERAGEIF('Rent Roll_Tradeouts'!$B:$B,'Rent Roll (MF &amp; Retail)'!$A22,'Rent Roll_Tradeouts'!CN:CN),0)</f>
        <v>0</v>
      </c>
      <c r="CD22" s="536">
        <f>IFERROR(AVERAGEIF('Rent Roll_Tradeouts'!$B:$B,'Rent Roll (MF &amp; Retail)'!$A22,'Rent Roll_Tradeouts'!CO:CO),0)</f>
        <v>0</v>
      </c>
      <c r="CE22" s="536">
        <f>IFERROR(AVERAGEIF('Rent Roll_Tradeouts'!$B:$B,'Rent Roll (MF &amp; Retail)'!$A22,'Rent Roll_Tradeouts'!CP:CP),0)</f>
        <v>0</v>
      </c>
      <c r="CF22" s="536">
        <f>IFERROR(AVERAGEIF('Rent Roll_Tradeouts'!$B:$B,'Rent Roll (MF &amp; Retail)'!$A22,'Rent Roll_Tradeouts'!CQ:CQ),0)</f>
        <v>0</v>
      </c>
      <c r="CG22" s="536">
        <f>IFERROR(AVERAGEIF('Rent Roll_Tradeouts'!$B:$B,'Rent Roll (MF &amp; Retail)'!$A22,'Rent Roll_Tradeouts'!CR:CR),0)</f>
        <v>0</v>
      </c>
      <c r="CH22" s="536">
        <f>IFERROR(AVERAGEIF('Rent Roll_Tradeouts'!$B:$B,'Rent Roll (MF &amp; Retail)'!$A22,'Rent Roll_Tradeouts'!CS:CS),0)</f>
        <v>0</v>
      </c>
      <c r="CI22" s="536">
        <f>IFERROR(AVERAGEIF('Rent Roll_Tradeouts'!$B:$B,'Rent Roll (MF &amp; Retail)'!$A22,'Rent Roll_Tradeouts'!CT:CT),0)</f>
        <v>0</v>
      </c>
      <c r="CJ22" s="536">
        <f>IFERROR(AVERAGEIF('Rent Roll_Tradeouts'!$B:$B,'Rent Roll (MF &amp; Retail)'!$A22,'Rent Roll_Tradeouts'!CU:CU),0)</f>
        <v>0</v>
      </c>
      <c r="CK22" s="536">
        <f>IFERROR(AVERAGEIF('Rent Roll_Tradeouts'!$B:$B,'Rent Roll (MF &amp; Retail)'!$A22,'Rent Roll_Tradeouts'!CV:CV),0)</f>
        <v>0</v>
      </c>
      <c r="CL22" s="536">
        <f>IFERROR(AVERAGEIF('Rent Roll_Tradeouts'!$B:$B,'Rent Roll (MF &amp; Retail)'!$A22,'Rent Roll_Tradeouts'!CW:CW),0)</f>
        <v>0</v>
      </c>
      <c r="CM22" s="536">
        <f>IFERROR(AVERAGEIF('Rent Roll_Tradeouts'!$B:$B,'Rent Roll (MF &amp; Retail)'!$A22,'Rent Roll_Tradeouts'!CX:CX),0)</f>
        <v>0</v>
      </c>
      <c r="CN22" s="536">
        <f>IFERROR(AVERAGEIF('Rent Roll_Tradeouts'!$B:$B,'Rent Roll (MF &amp; Retail)'!$A22,'Rent Roll_Tradeouts'!CY:CY),0)</f>
        <v>0</v>
      </c>
      <c r="CO22" s="536">
        <f>IFERROR(AVERAGEIF('Rent Roll_Tradeouts'!$B:$B,'Rent Roll (MF &amp; Retail)'!$A22,'Rent Roll_Tradeouts'!CZ:CZ),0)</f>
        <v>0</v>
      </c>
      <c r="CP22" s="536">
        <f>IFERROR(AVERAGEIF('Rent Roll_Tradeouts'!$B:$B,'Rent Roll (MF &amp; Retail)'!$A22,'Rent Roll_Tradeouts'!DA:DA),0)</f>
        <v>0</v>
      </c>
      <c r="CQ22" s="536">
        <f>IFERROR(AVERAGEIF('Rent Roll_Tradeouts'!$B:$B,'Rent Roll (MF &amp; Retail)'!$A22,'Rent Roll_Tradeouts'!DB:DB),0)</f>
        <v>0</v>
      </c>
      <c r="CR22" s="536">
        <f>IFERROR(AVERAGEIF('Rent Roll_Tradeouts'!$B:$B,'Rent Roll (MF &amp; Retail)'!$A22,'Rent Roll_Tradeouts'!DC:DC),0)</f>
        <v>0</v>
      </c>
      <c r="CS22" s="536">
        <f>IFERROR(AVERAGEIF('Rent Roll_Tradeouts'!$B:$B,'Rent Roll (MF &amp; Retail)'!$A22,'Rent Roll_Tradeouts'!DD:DD),0)</f>
        <v>0</v>
      </c>
      <c r="CT22" s="536">
        <f>IFERROR(AVERAGEIF('Rent Roll_Tradeouts'!$B:$B,'Rent Roll (MF &amp; Retail)'!$A22,'Rent Roll_Tradeouts'!DE:DE),0)</f>
        <v>0</v>
      </c>
      <c r="CU22" s="536">
        <f>IFERROR(AVERAGEIF('Rent Roll_Tradeouts'!$B:$B,'Rent Roll (MF &amp; Retail)'!$A22,'Rent Roll_Tradeouts'!DF:DF),0)</f>
        <v>0</v>
      </c>
      <c r="CV22" s="536">
        <f>IFERROR(AVERAGEIF('Rent Roll_Tradeouts'!$B:$B,'Rent Roll (MF &amp; Retail)'!$A22,'Rent Roll_Tradeouts'!DG:DG),0)</f>
        <v>0</v>
      </c>
      <c r="CW22" s="536">
        <f>IFERROR(AVERAGEIF('Rent Roll_Tradeouts'!$B:$B,'Rent Roll (MF &amp; Retail)'!$A22,'Rent Roll_Tradeouts'!DH:DH),0)</f>
        <v>0</v>
      </c>
      <c r="CX22" s="536">
        <f>IFERROR(AVERAGEIF('Rent Roll_Tradeouts'!$B:$B,'Rent Roll (MF &amp; Retail)'!$A22,'Rent Roll_Tradeouts'!DI:DI),0)</f>
        <v>0</v>
      </c>
      <c r="CY22" s="536">
        <f>IFERROR(AVERAGEIF('Rent Roll_Tradeouts'!$B:$B,'Rent Roll (MF &amp; Retail)'!$A22,'Rent Roll_Tradeouts'!DJ:DJ),0)</f>
        <v>0</v>
      </c>
      <c r="CZ22" s="536">
        <f>IFERROR(AVERAGEIF('Rent Roll_Tradeouts'!$B:$B,'Rent Roll (MF &amp; Retail)'!$A22,'Rent Roll_Tradeouts'!DK:DK),0)</f>
        <v>0</v>
      </c>
      <c r="DA22" s="536">
        <f>IFERROR(AVERAGEIF('Rent Roll_Tradeouts'!$B:$B,'Rent Roll (MF &amp; Retail)'!$A22,'Rent Roll_Tradeouts'!DL:DL),0)</f>
        <v>0</v>
      </c>
      <c r="DB22" s="536">
        <f>IFERROR(AVERAGEIF('Rent Roll_Tradeouts'!$B:$B,'Rent Roll (MF &amp; Retail)'!$A22,'Rent Roll_Tradeouts'!DM:DM),0)</f>
        <v>0</v>
      </c>
      <c r="DC22" s="536">
        <f>IFERROR(AVERAGEIF('Rent Roll_Tradeouts'!$B:$B,'Rent Roll (MF &amp; Retail)'!$A22,'Rent Roll_Tradeouts'!DN:DN),0)</f>
        <v>0</v>
      </c>
      <c r="DD22" s="536">
        <f>IFERROR(AVERAGEIF('Rent Roll_Tradeouts'!$B:$B,'Rent Roll (MF &amp; Retail)'!$A22,'Rent Roll_Tradeouts'!DO:DO),0)</f>
        <v>0</v>
      </c>
      <c r="DE22" s="536">
        <f>IFERROR(AVERAGEIF('Rent Roll_Tradeouts'!$B:$B,'Rent Roll (MF &amp; Retail)'!$A22,'Rent Roll_Tradeouts'!DP:DP),0)</f>
        <v>0</v>
      </c>
      <c r="DF22" s="536">
        <f>IFERROR(AVERAGEIF('Rent Roll_Tradeouts'!$B:$B,'Rent Roll (MF &amp; Retail)'!$A22,'Rent Roll_Tradeouts'!DQ:DQ),0)</f>
        <v>0</v>
      </c>
      <c r="DG22" s="536">
        <f>IFERROR(AVERAGEIF('Rent Roll_Tradeouts'!$B:$B,'Rent Roll (MF &amp; Retail)'!$A22,'Rent Roll_Tradeouts'!DR:DR),0)</f>
        <v>0</v>
      </c>
      <c r="DH22" s="536">
        <f>IFERROR(AVERAGEIF('Rent Roll_Tradeouts'!$B:$B,'Rent Roll (MF &amp; Retail)'!$A22,'Rent Roll_Tradeouts'!DS:DS),0)</f>
        <v>0</v>
      </c>
      <c r="DI22" s="536">
        <f>IFERROR(AVERAGEIF('Rent Roll_Tradeouts'!$B:$B,'Rent Roll (MF &amp; Retail)'!$A22,'Rent Roll_Tradeouts'!DT:DT),0)</f>
        <v>0</v>
      </c>
      <c r="DJ22" s="536">
        <f>IFERROR(AVERAGEIF('Rent Roll_Tradeouts'!$B:$B,'Rent Roll (MF &amp; Retail)'!$A22,'Rent Roll_Tradeouts'!DU:DU),0)</f>
        <v>0</v>
      </c>
      <c r="DK22" s="536">
        <f>IFERROR(AVERAGEIF('Rent Roll_Tradeouts'!$B:$B,'Rent Roll (MF &amp; Retail)'!$A22,'Rent Roll_Tradeouts'!DV:DV),0)</f>
        <v>0</v>
      </c>
      <c r="DL22" s="536">
        <f>IFERROR(AVERAGEIF('Rent Roll_Tradeouts'!$B:$B,'Rent Roll (MF &amp; Retail)'!$A22,'Rent Roll_Tradeouts'!DW:DW),0)</f>
        <v>0</v>
      </c>
      <c r="DM22" s="536">
        <f>IFERROR(AVERAGEIF('Rent Roll_Tradeouts'!$B:$B,'Rent Roll (MF &amp; Retail)'!$A22,'Rent Roll_Tradeouts'!DX:DX),0)</f>
        <v>0</v>
      </c>
      <c r="DN22" s="536">
        <f>IFERROR(AVERAGEIF('Rent Roll_Tradeouts'!$B:$B,'Rent Roll (MF &amp; Retail)'!$A22,'Rent Roll_Tradeouts'!DY:DY),0)</f>
        <v>0</v>
      </c>
      <c r="DO22" s="536">
        <f>IFERROR(AVERAGEIF('Rent Roll_Tradeouts'!$B:$B,'Rent Roll (MF &amp; Retail)'!$A22,'Rent Roll_Tradeouts'!DZ:DZ),0)</f>
        <v>0</v>
      </c>
      <c r="DP22" s="536">
        <f>IFERROR(AVERAGEIF('Rent Roll_Tradeouts'!$B:$B,'Rent Roll (MF &amp; Retail)'!$A22,'Rent Roll_Tradeouts'!EA:EA),0)</f>
        <v>0</v>
      </c>
      <c r="DQ22" s="536">
        <f>IFERROR(AVERAGEIF('Rent Roll_Tradeouts'!$B:$B,'Rent Roll (MF &amp; Retail)'!$A22,'Rent Roll_Tradeouts'!EB:EB),0)</f>
        <v>0</v>
      </c>
      <c r="DR22" s="536">
        <f>IFERROR(AVERAGEIF('Rent Roll_Tradeouts'!$B:$B,'Rent Roll (MF &amp; Retail)'!$A22,'Rent Roll_Tradeouts'!EC:EC),0)</f>
        <v>0</v>
      </c>
      <c r="DS22" s="536">
        <f>IFERROR(AVERAGEIF('Rent Roll_Tradeouts'!$B:$B,'Rent Roll (MF &amp; Retail)'!$A22,'Rent Roll_Tradeouts'!ED:ED),0)</f>
        <v>0</v>
      </c>
      <c r="DT22" s="536">
        <f>IFERROR(AVERAGEIF('Rent Roll_Tradeouts'!$B:$B,'Rent Roll (MF &amp; Retail)'!$A22,'Rent Roll_Tradeouts'!EE:EE),0)</f>
        <v>0</v>
      </c>
      <c r="DU22" s="536">
        <f>IFERROR(AVERAGEIF('Rent Roll_Tradeouts'!$B:$B,'Rent Roll (MF &amp; Retail)'!$A22,'Rent Roll_Tradeouts'!EF:EF),0)</f>
        <v>0</v>
      </c>
      <c r="DV22" s="536">
        <f>IFERROR(AVERAGEIF('Rent Roll_Tradeouts'!$B:$B,'Rent Roll (MF &amp; Retail)'!$A22,'Rent Roll_Tradeouts'!EG:EG),0)</f>
        <v>0</v>
      </c>
      <c r="DW22" s="536">
        <f>IFERROR(AVERAGEIF('Rent Roll_Tradeouts'!$B:$B,'Rent Roll (MF &amp; Retail)'!$A22,'Rent Roll_Tradeouts'!EH:EH),0)</f>
        <v>0</v>
      </c>
      <c r="DX22" s="536">
        <f>IFERROR(AVERAGEIF('Rent Roll_Tradeouts'!$B:$B,'Rent Roll (MF &amp; Retail)'!$A22,'Rent Roll_Tradeouts'!EI:EI),0)</f>
        <v>0</v>
      </c>
      <c r="DY22" s="536">
        <f>IFERROR(AVERAGEIF('Rent Roll_Tradeouts'!$B:$B,'Rent Roll (MF &amp; Retail)'!$A22,'Rent Roll_Tradeouts'!EJ:EJ),0)</f>
        <v>0</v>
      </c>
      <c r="DZ22" s="536">
        <f>IFERROR(AVERAGEIF('Rent Roll_Tradeouts'!$B:$B,'Rent Roll (MF &amp; Retail)'!$A22,'Rent Roll_Tradeouts'!EK:EK),0)</f>
        <v>0</v>
      </c>
      <c r="EA22" s="536">
        <f>IFERROR(AVERAGEIF('Rent Roll_Tradeouts'!$B:$B,'Rent Roll (MF &amp; Retail)'!$A22,'Rent Roll_Tradeouts'!EL:EL),0)</f>
        <v>0</v>
      </c>
    </row>
    <row r="23" spans="1:131">
      <c r="A23" s="49">
        <f>'Rent Roll_RedIQ 2'!A32</f>
        <v>0</v>
      </c>
      <c r="B23" s="77">
        <f>'Rent Roll_RedIQ 2'!D32</f>
        <v>0</v>
      </c>
      <c r="C23" s="77">
        <f>'Rent Roll_RedIQ 2'!E32</f>
        <v>0</v>
      </c>
      <c r="D23" s="77">
        <f>'Rent Roll_RedIQ 2'!F32</f>
        <v>0</v>
      </c>
      <c r="E23" s="77">
        <f>'Rent Roll_RedIQ 2'!G32</f>
        <v>0</v>
      </c>
      <c r="K23" s="769" t="str">
        <f>'Rent Roll_RedIQ 2'!AG32</f>
        <v>-</v>
      </c>
      <c r="L23" s="536">
        <f>IFERROR(AVERAGEIF('Rent Roll_Tradeouts'!$B:$B,'Rent Roll (MF &amp; Retail)'!$A23,'Rent Roll_Tradeouts'!W:W),0)</f>
        <v>0</v>
      </c>
      <c r="M23" s="536">
        <f>IFERROR(AVERAGEIF('Rent Roll_Tradeouts'!$B:$B,'Rent Roll (MF &amp; Retail)'!$A23,'Rent Roll_Tradeouts'!X:X),0)</f>
        <v>0</v>
      </c>
      <c r="N23" s="536">
        <f>IFERROR(AVERAGEIF('Rent Roll_Tradeouts'!$B:$B,'Rent Roll (MF &amp; Retail)'!$A23,'Rent Roll_Tradeouts'!Y:Y),0)</f>
        <v>0</v>
      </c>
      <c r="O23" s="536">
        <f>IFERROR(AVERAGEIF('Rent Roll_Tradeouts'!$B:$B,'Rent Roll (MF &amp; Retail)'!$A23,'Rent Roll_Tradeouts'!Z:Z),0)</f>
        <v>0</v>
      </c>
      <c r="P23" s="536">
        <f>IFERROR(AVERAGEIF('Rent Roll_Tradeouts'!$B:$B,'Rent Roll (MF &amp; Retail)'!$A23,'Rent Roll_Tradeouts'!AA:AA),0)</f>
        <v>0</v>
      </c>
      <c r="Q23" s="536">
        <f>IFERROR(AVERAGEIF('Rent Roll_Tradeouts'!$B:$B,'Rent Roll (MF &amp; Retail)'!$A23,'Rent Roll_Tradeouts'!AB:AB),0)</f>
        <v>0</v>
      </c>
      <c r="R23" s="536">
        <f>IFERROR(AVERAGEIF('Rent Roll_Tradeouts'!$B:$B,'Rent Roll (MF &amp; Retail)'!$A23,'Rent Roll_Tradeouts'!AC:AC),0)</f>
        <v>0</v>
      </c>
      <c r="S23" s="536">
        <f>IFERROR(AVERAGEIF('Rent Roll_Tradeouts'!$B:$B,'Rent Roll (MF &amp; Retail)'!$A23,'Rent Roll_Tradeouts'!AD:AD),0)</f>
        <v>0</v>
      </c>
      <c r="T23" s="536">
        <f>IFERROR(AVERAGEIF('Rent Roll_Tradeouts'!$B:$B,'Rent Roll (MF &amp; Retail)'!$A23,'Rent Roll_Tradeouts'!AE:AE),0)</f>
        <v>0</v>
      </c>
      <c r="U23" s="536">
        <f>IFERROR(AVERAGEIF('Rent Roll_Tradeouts'!$B:$B,'Rent Roll (MF &amp; Retail)'!$A23,'Rent Roll_Tradeouts'!AF:AF),0)</f>
        <v>0</v>
      </c>
      <c r="V23" s="536">
        <f>IFERROR(AVERAGEIF('Rent Roll_Tradeouts'!$B:$B,'Rent Roll (MF &amp; Retail)'!$A23,'Rent Roll_Tradeouts'!AG:AG),0)</f>
        <v>0</v>
      </c>
      <c r="W23" s="536">
        <f>IFERROR(AVERAGEIF('Rent Roll_Tradeouts'!$B:$B,'Rent Roll (MF &amp; Retail)'!$A23,'Rent Roll_Tradeouts'!AH:AH),0)</f>
        <v>0</v>
      </c>
      <c r="X23" s="536">
        <f>IFERROR(AVERAGEIF('Rent Roll_Tradeouts'!$B:$B,'Rent Roll (MF &amp; Retail)'!$A23,'Rent Roll_Tradeouts'!AI:AI),0)</f>
        <v>0</v>
      </c>
      <c r="Y23" s="536">
        <f>IFERROR(AVERAGEIF('Rent Roll_Tradeouts'!$B:$B,'Rent Roll (MF &amp; Retail)'!$A23,'Rent Roll_Tradeouts'!AJ:AJ),0)</f>
        <v>0</v>
      </c>
      <c r="Z23" s="536">
        <f>IFERROR(AVERAGEIF('Rent Roll_Tradeouts'!$B:$B,'Rent Roll (MF &amp; Retail)'!$A23,'Rent Roll_Tradeouts'!AK:AK),0)</f>
        <v>0</v>
      </c>
      <c r="AA23" s="536">
        <f>IFERROR(AVERAGEIF('Rent Roll_Tradeouts'!$B:$B,'Rent Roll (MF &amp; Retail)'!$A23,'Rent Roll_Tradeouts'!AL:AL),0)</f>
        <v>0</v>
      </c>
      <c r="AB23" s="536">
        <f>IFERROR(AVERAGEIF('Rent Roll_Tradeouts'!$B:$B,'Rent Roll (MF &amp; Retail)'!$A23,'Rent Roll_Tradeouts'!AM:AM),0)</f>
        <v>0</v>
      </c>
      <c r="AC23" s="536">
        <f>IFERROR(AVERAGEIF('Rent Roll_Tradeouts'!$B:$B,'Rent Roll (MF &amp; Retail)'!$A23,'Rent Roll_Tradeouts'!AN:AN),0)</f>
        <v>0</v>
      </c>
      <c r="AD23" s="536">
        <f>IFERROR(AVERAGEIF('Rent Roll_Tradeouts'!$B:$B,'Rent Roll (MF &amp; Retail)'!$A23,'Rent Roll_Tradeouts'!AO:AO),0)</f>
        <v>0</v>
      </c>
      <c r="AE23" s="536">
        <f>IFERROR(AVERAGEIF('Rent Roll_Tradeouts'!$B:$B,'Rent Roll (MF &amp; Retail)'!$A23,'Rent Roll_Tradeouts'!AP:AP),0)</f>
        <v>0</v>
      </c>
      <c r="AF23" s="536">
        <f>IFERROR(AVERAGEIF('Rent Roll_Tradeouts'!$B:$B,'Rent Roll (MF &amp; Retail)'!$A23,'Rent Roll_Tradeouts'!AQ:AQ),0)</f>
        <v>0</v>
      </c>
      <c r="AG23" s="536">
        <f>IFERROR(AVERAGEIF('Rent Roll_Tradeouts'!$B:$B,'Rent Roll (MF &amp; Retail)'!$A23,'Rent Roll_Tradeouts'!AR:AR),0)</f>
        <v>0</v>
      </c>
      <c r="AH23" s="536">
        <f>IFERROR(AVERAGEIF('Rent Roll_Tradeouts'!$B:$B,'Rent Roll (MF &amp; Retail)'!$A23,'Rent Roll_Tradeouts'!AS:AS),0)</f>
        <v>0</v>
      </c>
      <c r="AI23" s="536">
        <f>IFERROR(AVERAGEIF('Rent Roll_Tradeouts'!$B:$B,'Rent Roll (MF &amp; Retail)'!$A23,'Rent Roll_Tradeouts'!AT:AT),0)</f>
        <v>0</v>
      </c>
      <c r="AJ23" s="536">
        <f>IFERROR(AVERAGEIF('Rent Roll_Tradeouts'!$B:$B,'Rent Roll (MF &amp; Retail)'!$A23,'Rent Roll_Tradeouts'!AU:AU),0)</f>
        <v>0</v>
      </c>
      <c r="AK23" s="536">
        <f>IFERROR(AVERAGEIF('Rent Roll_Tradeouts'!$B:$B,'Rent Roll (MF &amp; Retail)'!$A23,'Rent Roll_Tradeouts'!AV:AV),0)</f>
        <v>0</v>
      </c>
      <c r="AL23" s="536">
        <f>IFERROR(AVERAGEIF('Rent Roll_Tradeouts'!$B:$B,'Rent Roll (MF &amp; Retail)'!$A23,'Rent Roll_Tradeouts'!AW:AW),0)</f>
        <v>0</v>
      </c>
      <c r="AM23" s="536">
        <f>IFERROR(AVERAGEIF('Rent Roll_Tradeouts'!$B:$B,'Rent Roll (MF &amp; Retail)'!$A23,'Rent Roll_Tradeouts'!AX:AX),0)</f>
        <v>0</v>
      </c>
      <c r="AN23" s="536">
        <f>IFERROR(AVERAGEIF('Rent Roll_Tradeouts'!$B:$B,'Rent Roll (MF &amp; Retail)'!$A23,'Rent Roll_Tradeouts'!AY:AY),0)</f>
        <v>0</v>
      </c>
      <c r="AO23" s="536">
        <f>IFERROR(AVERAGEIF('Rent Roll_Tradeouts'!$B:$B,'Rent Roll (MF &amp; Retail)'!$A23,'Rent Roll_Tradeouts'!AZ:AZ),0)</f>
        <v>0</v>
      </c>
      <c r="AP23" s="536">
        <f>IFERROR(AVERAGEIF('Rent Roll_Tradeouts'!$B:$B,'Rent Roll (MF &amp; Retail)'!$A23,'Rent Roll_Tradeouts'!BA:BA),0)</f>
        <v>0</v>
      </c>
      <c r="AQ23" s="536">
        <f>IFERROR(AVERAGEIF('Rent Roll_Tradeouts'!$B:$B,'Rent Roll (MF &amp; Retail)'!$A23,'Rent Roll_Tradeouts'!BB:BB),0)</f>
        <v>0</v>
      </c>
      <c r="AR23" s="536">
        <f>IFERROR(AVERAGEIF('Rent Roll_Tradeouts'!$B:$B,'Rent Roll (MF &amp; Retail)'!$A23,'Rent Roll_Tradeouts'!BC:BC),0)</f>
        <v>0</v>
      </c>
      <c r="AS23" s="536">
        <f>IFERROR(AVERAGEIF('Rent Roll_Tradeouts'!$B:$B,'Rent Roll (MF &amp; Retail)'!$A23,'Rent Roll_Tradeouts'!BD:BD),0)</f>
        <v>0</v>
      </c>
      <c r="AT23" s="536">
        <f>IFERROR(AVERAGEIF('Rent Roll_Tradeouts'!$B:$B,'Rent Roll (MF &amp; Retail)'!$A23,'Rent Roll_Tradeouts'!BE:BE),0)</f>
        <v>0</v>
      </c>
      <c r="AU23" s="536">
        <f>IFERROR(AVERAGEIF('Rent Roll_Tradeouts'!$B:$B,'Rent Roll (MF &amp; Retail)'!$A23,'Rent Roll_Tradeouts'!BF:BF),0)</f>
        <v>0</v>
      </c>
      <c r="AV23" s="536">
        <f>IFERROR(AVERAGEIF('Rent Roll_Tradeouts'!$B:$B,'Rent Roll (MF &amp; Retail)'!$A23,'Rent Roll_Tradeouts'!BG:BG),0)</f>
        <v>0</v>
      </c>
      <c r="AW23" s="536">
        <f>IFERROR(AVERAGEIF('Rent Roll_Tradeouts'!$B:$B,'Rent Roll (MF &amp; Retail)'!$A23,'Rent Roll_Tradeouts'!BH:BH),0)</f>
        <v>0</v>
      </c>
      <c r="AX23" s="536">
        <f>IFERROR(AVERAGEIF('Rent Roll_Tradeouts'!$B:$B,'Rent Roll (MF &amp; Retail)'!$A23,'Rent Roll_Tradeouts'!BI:BI),0)</f>
        <v>0</v>
      </c>
      <c r="AY23" s="536">
        <f>IFERROR(AVERAGEIF('Rent Roll_Tradeouts'!$B:$B,'Rent Roll (MF &amp; Retail)'!$A23,'Rent Roll_Tradeouts'!BJ:BJ),0)</f>
        <v>0</v>
      </c>
      <c r="AZ23" s="536">
        <f>IFERROR(AVERAGEIF('Rent Roll_Tradeouts'!$B:$B,'Rent Roll (MF &amp; Retail)'!$A23,'Rent Roll_Tradeouts'!BK:BK),0)</f>
        <v>0</v>
      </c>
      <c r="BA23" s="536">
        <f>IFERROR(AVERAGEIF('Rent Roll_Tradeouts'!$B:$B,'Rent Roll (MF &amp; Retail)'!$A23,'Rent Roll_Tradeouts'!BL:BL),0)</f>
        <v>0</v>
      </c>
      <c r="BB23" s="536">
        <f>IFERROR(AVERAGEIF('Rent Roll_Tradeouts'!$B:$B,'Rent Roll (MF &amp; Retail)'!$A23,'Rent Roll_Tradeouts'!BM:BM),0)</f>
        <v>0</v>
      </c>
      <c r="BC23" s="536">
        <f>IFERROR(AVERAGEIF('Rent Roll_Tradeouts'!$B:$B,'Rent Roll (MF &amp; Retail)'!$A23,'Rent Roll_Tradeouts'!BN:BN),0)</f>
        <v>0</v>
      </c>
      <c r="BD23" s="536">
        <f>IFERROR(AVERAGEIF('Rent Roll_Tradeouts'!$B:$B,'Rent Roll (MF &amp; Retail)'!$A23,'Rent Roll_Tradeouts'!BO:BO),0)</f>
        <v>0</v>
      </c>
      <c r="BE23" s="536">
        <f>IFERROR(AVERAGEIF('Rent Roll_Tradeouts'!$B:$B,'Rent Roll (MF &amp; Retail)'!$A23,'Rent Roll_Tradeouts'!BP:BP),0)</f>
        <v>0</v>
      </c>
      <c r="BF23" s="536">
        <f>IFERROR(AVERAGEIF('Rent Roll_Tradeouts'!$B:$B,'Rent Roll (MF &amp; Retail)'!$A23,'Rent Roll_Tradeouts'!BQ:BQ),0)</f>
        <v>0</v>
      </c>
      <c r="BG23" s="536">
        <f>IFERROR(AVERAGEIF('Rent Roll_Tradeouts'!$B:$B,'Rent Roll (MF &amp; Retail)'!$A23,'Rent Roll_Tradeouts'!BR:BR),0)</f>
        <v>0</v>
      </c>
      <c r="BH23" s="536">
        <f>IFERROR(AVERAGEIF('Rent Roll_Tradeouts'!$B:$B,'Rent Roll (MF &amp; Retail)'!$A23,'Rent Roll_Tradeouts'!BS:BS),0)</f>
        <v>0</v>
      </c>
      <c r="BI23" s="536">
        <f>IFERROR(AVERAGEIF('Rent Roll_Tradeouts'!$B:$B,'Rent Roll (MF &amp; Retail)'!$A23,'Rent Roll_Tradeouts'!BT:BT),0)</f>
        <v>0</v>
      </c>
      <c r="BJ23" s="536">
        <f>IFERROR(AVERAGEIF('Rent Roll_Tradeouts'!$B:$B,'Rent Roll (MF &amp; Retail)'!$A23,'Rent Roll_Tradeouts'!BU:BU),0)</f>
        <v>0</v>
      </c>
      <c r="BK23" s="536">
        <f>IFERROR(AVERAGEIF('Rent Roll_Tradeouts'!$B:$B,'Rent Roll (MF &amp; Retail)'!$A23,'Rent Roll_Tradeouts'!BV:BV),0)</f>
        <v>0</v>
      </c>
      <c r="BL23" s="536">
        <f>IFERROR(AVERAGEIF('Rent Roll_Tradeouts'!$B:$B,'Rent Roll (MF &amp; Retail)'!$A23,'Rent Roll_Tradeouts'!BW:BW),0)</f>
        <v>0</v>
      </c>
      <c r="BM23" s="536">
        <f>IFERROR(AVERAGEIF('Rent Roll_Tradeouts'!$B:$B,'Rent Roll (MF &amp; Retail)'!$A23,'Rent Roll_Tradeouts'!BX:BX),0)</f>
        <v>0</v>
      </c>
      <c r="BN23" s="536">
        <f>IFERROR(AVERAGEIF('Rent Roll_Tradeouts'!$B:$B,'Rent Roll (MF &amp; Retail)'!$A23,'Rent Roll_Tradeouts'!BY:BY),0)</f>
        <v>0</v>
      </c>
      <c r="BO23" s="536">
        <f>IFERROR(AVERAGEIF('Rent Roll_Tradeouts'!$B:$B,'Rent Roll (MF &amp; Retail)'!$A23,'Rent Roll_Tradeouts'!BZ:BZ),0)</f>
        <v>0</v>
      </c>
      <c r="BP23" s="536">
        <f>IFERROR(AVERAGEIF('Rent Roll_Tradeouts'!$B:$B,'Rent Roll (MF &amp; Retail)'!$A23,'Rent Roll_Tradeouts'!CA:CA),0)</f>
        <v>0</v>
      </c>
      <c r="BQ23" s="536">
        <f>IFERROR(AVERAGEIF('Rent Roll_Tradeouts'!$B:$B,'Rent Roll (MF &amp; Retail)'!$A23,'Rent Roll_Tradeouts'!CB:CB),0)</f>
        <v>0</v>
      </c>
      <c r="BR23" s="536">
        <f>IFERROR(AVERAGEIF('Rent Roll_Tradeouts'!$B:$B,'Rent Roll (MF &amp; Retail)'!$A23,'Rent Roll_Tradeouts'!CC:CC),0)</f>
        <v>0</v>
      </c>
      <c r="BS23" s="536">
        <f>IFERROR(AVERAGEIF('Rent Roll_Tradeouts'!$B:$B,'Rent Roll (MF &amp; Retail)'!$A23,'Rent Roll_Tradeouts'!CD:CD),0)</f>
        <v>0</v>
      </c>
      <c r="BT23" s="536">
        <f>IFERROR(AVERAGEIF('Rent Roll_Tradeouts'!$B:$B,'Rent Roll (MF &amp; Retail)'!$A23,'Rent Roll_Tradeouts'!CE:CE),0)</f>
        <v>0</v>
      </c>
      <c r="BU23" s="536">
        <f>IFERROR(AVERAGEIF('Rent Roll_Tradeouts'!$B:$B,'Rent Roll (MF &amp; Retail)'!$A23,'Rent Roll_Tradeouts'!CF:CF),0)</f>
        <v>0</v>
      </c>
      <c r="BV23" s="536">
        <f>IFERROR(AVERAGEIF('Rent Roll_Tradeouts'!$B:$B,'Rent Roll (MF &amp; Retail)'!$A23,'Rent Roll_Tradeouts'!CG:CG),0)</f>
        <v>0</v>
      </c>
      <c r="BW23" s="536">
        <f>IFERROR(AVERAGEIF('Rent Roll_Tradeouts'!$B:$B,'Rent Roll (MF &amp; Retail)'!$A23,'Rent Roll_Tradeouts'!CH:CH),0)</f>
        <v>0</v>
      </c>
      <c r="BX23" s="536">
        <f>IFERROR(AVERAGEIF('Rent Roll_Tradeouts'!$B:$B,'Rent Roll (MF &amp; Retail)'!$A23,'Rent Roll_Tradeouts'!CI:CI),0)</f>
        <v>0</v>
      </c>
      <c r="BY23" s="536">
        <f>IFERROR(AVERAGEIF('Rent Roll_Tradeouts'!$B:$B,'Rent Roll (MF &amp; Retail)'!$A23,'Rent Roll_Tradeouts'!CJ:CJ),0)</f>
        <v>0</v>
      </c>
      <c r="BZ23" s="536">
        <f>IFERROR(AVERAGEIF('Rent Roll_Tradeouts'!$B:$B,'Rent Roll (MF &amp; Retail)'!$A23,'Rent Roll_Tradeouts'!CK:CK),0)</f>
        <v>0</v>
      </c>
      <c r="CA23" s="536">
        <f>IFERROR(AVERAGEIF('Rent Roll_Tradeouts'!$B:$B,'Rent Roll (MF &amp; Retail)'!$A23,'Rent Roll_Tradeouts'!CL:CL),0)</f>
        <v>0</v>
      </c>
      <c r="CB23" s="536">
        <f>IFERROR(AVERAGEIF('Rent Roll_Tradeouts'!$B:$B,'Rent Roll (MF &amp; Retail)'!$A23,'Rent Roll_Tradeouts'!CM:CM),0)</f>
        <v>0</v>
      </c>
      <c r="CC23" s="536">
        <f>IFERROR(AVERAGEIF('Rent Roll_Tradeouts'!$B:$B,'Rent Roll (MF &amp; Retail)'!$A23,'Rent Roll_Tradeouts'!CN:CN),0)</f>
        <v>0</v>
      </c>
      <c r="CD23" s="536">
        <f>IFERROR(AVERAGEIF('Rent Roll_Tradeouts'!$B:$B,'Rent Roll (MF &amp; Retail)'!$A23,'Rent Roll_Tradeouts'!CO:CO),0)</f>
        <v>0</v>
      </c>
      <c r="CE23" s="536">
        <f>IFERROR(AVERAGEIF('Rent Roll_Tradeouts'!$B:$B,'Rent Roll (MF &amp; Retail)'!$A23,'Rent Roll_Tradeouts'!CP:CP),0)</f>
        <v>0</v>
      </c>
      <c r="CF23" s="536">
        <f>IFERROR(AVERAGEIF('Rent Roll_Tradeouts'!$B:$B,'Rent Roll (MF &amp; Retail)'!$A23,'Rent Roll_Tradeouts'!CQ:CQ),0)</f>
        <v>0</v>
      </c>
      <c r="CG23" s="536">
        <f>IFERROR(AVERAGEIF('Rent Roll_Tradeouts'!$B:$B,'Rent Roll (MF &amp; Retail)'!$A23,'Rent Roll_Tradeouts'!CR:CR),0)</f>
        <v>0</v>
      </c>
      <c r="CH23" s="536">
        <f>IFERROR(AVERAGEIF('Rent Roll_Tradeouts'!$B:$B,'Rent Roll (MF &amp; Retail)'!$A23,'Rent Roll_Tradeouts'!CS:CS),0)</f>
        <v>0</v>
      </c>
      <c r="CI23" s="536">
        <f>IFERROR(AVERAGEIF('Rent Roll_Tradeouts'!$B:$B,'Rent Roll (MF &amp; Retail)'!$A23,'Rent Roll_Tradeouts'!CT:CT),0)</f>
        <v>0</v>
      </c>
      <c r="CJ23" s="536">
        <f>IFERROR(AVERAGEIF('Rent Roll_Tradeouts'!$B:$B,'Rent Roll (MF &amp; Retail)'!$A23,'Rent Roll_Tradeouts'!CU:CU),0)</f>
        <v>0</v>
      </c>
      <c r="CK23" s="536">
        <f>IFERROR(AVERAGEIF('Rent Roll_Tradeouts'!$B:$B,'Rent Roll (MF &amp; Retail)'!$A23,'Rent Roll_Tradeouts'!CV:CV),0)</f>
        <v>0</v>
      </c>
      <c r="CL23" s="536">
        <f>IFERROR(AVERAGEIF('Rent Roll_Tradeouts'!$B:$B,'Rent Roll (MF &amp; Retail)'!$A23,'Rent Roll_Tradeouts'!CW:CW),0)</f>
        <v>0</v>
      </c>
      <c r="CM23" s="536">
        <f>IFERROR(AVERAGEIF('Rent Roll_Tradeouts'!$B:$B,'Rent Roll (MF &amp; Retail)'!$A23,'Rent Roll_Tradeouts'!CX:CX),0)</f>
        <v>0</v>
      </c>
      <c r="CN23" s="536">
        <f>IFERROR(AVERAGEIF('Rent Roll_Tradeouts'!$B:$B,'Rent Roll (MF &amp; Retail)'!$A23,'Rent Roll_Tradeouts'!CY:CY),0)</f>
        <v>0</v>
      </c>
      <c r="CO23" s="536">
        <f>IFERROR(AVERAGEIF('Rent Roll_Tradeouts'!$B:$B,'Rent Roll (MF &amp; Retail)'!$A23,'Rent Roll_Tradeouts'!CZ:CZ),0)</f>
        <v>0</v>
      </c>
      <c r="CP23" s="536">
        <f>IFERROR(AVERAGEIF('Rent Roll_Tradeouts'!$B:$B,'Rent Roll (MF &amp; Retail)'!$A23,'Rent Roll_Tradeouts'!DA:DA),0)</f>
        <v>0</v>
      </c>
      <c r="CQ23" s="536">
        <f>IFERROR(AVERAGEIF('Rent Roll_Tradeouts'!$B:$B,'Rent Roll (MF &amp; Retail)'!$A23,'Rent Roll_Tradeouts'!DB:DB),0)</f>
        <v>0</v>
      </c>
      <c r="CR23" s="536">
        <f>IFERROR(AVERAGEIF('Rent Roll_Tradeouts'!$B:$B,'Rent Roll (MF &amp; Retail)'!$A23,'Rent Roll_Tradeouts'!DC:DC),0)</f>
        <v>0</v>
      </c>
      <c r="CS23" s="536">
        <f>IFERROR(AVERAGEIF('Rent Roll_Tradeouts'!$B:$B,'Rent Roll (MF &amp; Retail)'!$A23,'Rent Roll_Tradeouts'!DD:DD),0)</f>
        <v>0</v>
      </c>
      <c r="CT23" s="536">
        <f>IFERROR(AVERAGEIF('Rent Roll_Tradeouts'!$B:$B,'Rent Roll (MF &amp; Retail)'!$A23,'Rent Roll_Tradeouts'!DE:DE),0)</f>
        <v>0</v>
      </c>
      <c r="CU23" s="536">
        <f>IFERROR(AVERAGEIF('Rent Roll_Tradeouts'!$B:$B,'Rent Roll (MF &amp; Retail)'!$A23,'Rent Roll_Tradeouts'!DF:DF),0)</f>
        <v>0</v>
      </c>
      <c r="CV23" s="536">
        <f>IFERROR(AVERAGEIF('Rent Roll_Tradeouts'!$B:$B,'Rent Roll (MF &amp; Retail)'!$A23,'Rent Roll_Tradeouts'!DG:DG),0)</f>
        <v>0</v>
      </c>
      <c r="CW23" s="536">
        <f>IFERROR(AVERAGEIF('Rent Roll_Tradeouts'!$B:$B,'Rent Roll (MF &amp; Retail)'!$A23,'Rent Roll_Tradeouts'!DH:DH),0)</f>
        <v>0</v>
      </c>
      <c r="CX23" s="536">
        <f>IFERROR(AVERAGEIF('Rent Roll_Tradeouts'!$B:$B,'Rent Roll (MF &amp; Retail)'!$A23,'Rent Roll_Tradeouts'!DI:DI),0)</f>
        <v>0</v>
      </c>
      <c r="CY23" s="536">
        <f>IFERROR(AVERAGEIF('Rent Roll_Tradeouts'!$B:$B,'Rent Roll (MF &amp; Retail)'!$A23,'Rent Roll_Tradeouts'!DJ:DJ),0)</f>
        <v>0</v>
      </c>
      <c r="CZ23" s="536">
        <f>IFERROR(AVERAGEIF('Rent Roll_Tradeouts'!$B:$B,'Rent Roll (MF &amp; Retail)'!$A23,'Rent Roll_Tradeouts'!DK:DK),0)</f>
        <v>0</v>
      </c>
      <c r="DA23" s="536">
        <f>IFERROR(AVERAGEIF('Rent Roll_Tradeouts'!$B:$B,'Rent Roll (MF &amp; Retail)'!$A23,'Rent Roll_Tradeouts'!DL:DL),0)</f>
        <v>0</v>
      </c>
      <c r="DB23" s="536">
        <f>IFERROR(AVERAGEIF('Rent Roll_Tradeouts'!$B:$B,'Rent Roll (MF &amp; Retail)'!$A23,'Rent Roll_Tradeouts'!DM:DM),0)</f>
        <v>0</v>
      </c>
      <c r="DC23" s="536">
        <f>IFERROR(AVERAGEIF('Rent Roll_Tradeouts'!$B:$B,'Rent Roll (MF &amp; Retail)'!$A23,'Rent Roll_Tradeouts'!DN:DN),0)</f>
        <v>0</v>
      </c>
      <c r="DD23" s="536">
        <f>IFERROR(AVERAGEIF('Rent Roll_Tradeouts'!$B:$B,'Rent Roll (MF &amp; Retail)'!$A23,'Rent Roll_Tradeouts'!DO:DO),0)</f>
        <v>0</v>
      </c>
      <c r="DE23" s="536">
        <f>IFERROR(AVERAGEIF('Rent Roll_Tradeouts'!$B:$B,'Rent Roll (MF &amp; Retail)'!$A23,'Rent Roll_Tradeouts'!DP:DP),0)</f>
        <v>0</v>
      </c>
      <c r="DF23" s="536">
        <f>IFERROR(AVERAGEIF('Rent Roll_Tradeouts'!$B:$B,'Rent Roll (MF &amp; Retail)'!$A23,'Rent Roll_Tradeouts'!DQ:DQ),0)</f>
        <v>0</v>
      </c>
      <c r="DG23" s="536">
        <f>IFERROR(AVERAGEIF('Rent Roll_Tradeouts'!$B:$B,'Rent Roll (MF &amp; Retail)'!$A23,'Rent Roll_Tradeouts'!DR:DR),0)</f>
        <v>0</v>
      </c>
      <c r="DH23" s="536">
        <f>IFERROR(AVERAGEIF('Rent Roll_Tradeouts'!$B:$B,'Rent Roll (MF &amp; Retail)'!$A23,'Rent Roll_Tradeouts'!DS:DS),0)</f>
        <v>0</v>
      </c>
      <c r="DI23" s="536">
        <f>IFERROR(AVERAGEIF('Rent Roll_Tradeouts'!$B:$B,'Rent Roll (MF &amp; Retail)'!$A23,'Rent Roll_Tradeouts'!DT:DT),0)</f>
        <v>0</v>
      </c>
      <c r="DJ23" s="536">
        <f>IFERROR(AVERAGEIF('Rent Roll_Tradeouts'!$B:$B,'Rent Roll (MF &amp; Retail)'!$A23,'Rent Roll_Tradeouts'!DU:DU),0)</f>
        <v>0</v>
      </c>
      <c r="DK23" s="536">
        <f>IFERROR(AVERAGEIF('Rent Roll_Tradeouts'!$B:$B,'Rent Roll (MF &amp; Retail)'!$A23,'Rent Roll_Tradeouts'!DV:DV),0)</f>
        <v>0</v>
      </c>
      <c r="DL23" s="536">
        <f>IFERROR(AVERAGEIF('Rent Roll_Tradeouts'!$B:$B,'Rent Roll (MF &amp; Retail)'!$A23,'Rent Roll_Tradeouts'!DW:DW),0)</f>
        <v>0</v>
      </c>
      <c r="DM23" s="536">
        <f>IFERROR(AVERAGEIF('Rent Roll_Tradeouts'!$B:$B,'Rent Roll (MF &amp; Retail)'!$A23,'Rent Roll_Tradeouts'!DX:DX),0)</f>
        <v>0</v>
      </c>
      <c r="DN23" s="536">
        <f>IFERROR(AVERAGEIF('Rent Roll_Tradeouts'!$B:$B,'Rent Roll (MF &amp; Retail)'!$A23,'Rent Roll_Tradeouts'!DY:DY),0)</f>
        <v>0</v>
      </c>
      <c r="DO23" s="536">
        <f>IFERROR(AVERAGEIF('Rent Roll_Tradeouts'!$B:$B,'Rent Roll (MF &amp; Retail)'!$A23,'Rent Roll_Tradeouts'!DZ:DZ),0)</f>
        <v>0</v>
      </c>
      <c r="DP23" s="536">
        <f>IFERROR(AVERAGEIF('Rent Roll_Tradeouts'!$B:$B,'Rent Roll (MF &amp; Retail)'!$A23,'Rent Roll_Tradeouts'!EA:EA),0)</f>
        <v>0</v>
      </c>
      <c r="DQ23" s="536">
        <f>IFERROR(AVERAGEIF('Rent Roll_Tradeouts'!$B:$B,'Rent Roll (MF &amp; Retail)'!$A23,'Rent Roll_Tradeouts'!EB:EB),0)</f>
        <v>0</v>
      </c>
      <c r="DR23" s="536">
        <f>IFERROR(AVERAGEIF('Rent Roll_Tradeouts'!$B:$B,'Rent Roll (MF &amp; Retail)'!$A23,'Rent Roll_Tradeouts'!EC:EC),0)</f>
        <v>0</v>
      </c>
      <c r="DS23" s="536">
        <f>IFERROR(AVERAGEIF('Rent Roll_Tradeouts'!$B:$B,'Rent Roll (MF &amp; Retail)'!$A23,'Rent Roll_Tradeouts'!ED:ED),0)</f>
        <v>0</v>
      </c>
      <c r="DT23" s="536">
        <f>IFERROR(AVERAGEIF('Rent Roll_Tradeouts'!$B:$B,'Rent Roll (MF &amp; Retail)'!$A23,'Rent Roll_Tradeouts'!EE:EE),0)</f>
        <v>0</v>
      </c>
      <c r="DU23" s="536">
        <f>IFERROR(AVERAGEIF('Rent Roll_Tradeouts'!$B:$B,'Rent Roll (MF &amp; Retail)'!$A23,'Rent Roll_Tradeouts'!EF:EF),0)</f>
        <v>0</v>
      </c>
      <c r="DV23" s="536">
        <f>IFERROR(AVERAGEIF('Rent Roll_Tradeouts'!$B:$B,'Rent Roll (MF &amp; Retail)'!$A23,'Rent Roll_Tradeouts'!EG:EG),0)</f>
        <v>0</v>
      </c>
      <c r="DW23" s="536">
        <f>IFERROR(AVERAGEIF('Rent Roll_Tradeouts'!$B:$B,'Rent Roll (MF &amp; Retail)'!$A23,'Rent Roll_Tradeouts'!EH:EH),0)</f>
        <v>0</v>
      </c>
      <c r="DX23" s="536">
        <f>IFERROR(AVERAGEIF('Rent Roll_Tradeouts'!$B:$B,'Rent Roll (MF &amp; Retail)'!$A23,'Rent Roll_Tradeouts'!EI:EI),0)</f>
        <v>0</v>
      </c>
      <c r="DY23" s="536">
        <f>IFERROR(AVERAGEIF('Rent Roll_Tradeouts'!$B:$B,'Rent Roll (MF &amp; Retail)'!$A23,'Rent Roll_Tradeouts'!EJ:EJ),0)</f>
        <v>0</v>
      </c>
      <c r="DZ23" s="536">
        <f>IFERROR(AVERAGEIF('Rent Roll_Tradeouts'!$B:$B,'Rent Roll (MF &amp; Retail)'!$A23,'Rent Roll_Tradeouts'!EK:EK),0)</f>
        <v>0</v>
      </c>
      <c r="EA23" s="536">
        <f>IFERROR(AVERAGEIF('Rent Roll_Tradeouts'!$B:$B,'Rent Roll (MF &amp; Retail)'!$A23,'Rent Roll_Tradeouts'!EL:EL),0)</f>
        <v>0</v>
      </c>
    </row>
    <row r="24" spans="1:131">
      <c r="A24" s="49">
        <f>'Rent Roll_RedIQ 2'!A33</f>
        <v>0</v>
      </c>
      <c r="B24" s="77">
        <f>'Rent Roll_RedIQ 2'!D33</f>
        <v>0</v>
      </c>
      <c r="C24" s="77">
        <f>'Rent Roll_RedIQ 2'!E33</f>
        <v>0</v>
      </c>
      <c r="D24" s="77">
        <f>'Rent Roll_RedIQ 2'!F33</f>
        <v>0</v>
      </c>
      <c r="E24" s="77">
        <f>'Rent Roll_RedIQ 2'!G33</f>
        <v>0</v>
      </c>
      <c r="K24" s="769" t="str">
        <f>'Rent Roll_RedIQ 2'!AG33</f>
        <v>-</v>
      </c>
      <c r="L24" s="536">
        <f>IFERROR(AVERAGEIF('Rent Roll_Tradeouts'!$B:$B,'Rent Roll (MF &amp; Retail)'!$A24,'Rent Roll_Tradeouts'!W:W),0)</f>
        <v>0</v>
      </c>
      <c r="M24" s="536">
        <f>IFERROR(AVERAGEIF('Rent Roll_Tradeouts'!$B:$B,'Rent Roll (MF &amp; Retail)'!$A24,'Rent Roll_Tradeouts'!X:X),0)</f>
        <v>0</v>
      </c>
      <c r="N24" s="536">
        <f>IFERROR(AVERAGEIF('Rent Roll_Tradeouts'!$B:$B,'Rent Roll (MF &amp; Retail)'!$A24,'Rent Roll_Tradeouts'!Y:Y),0)</f>
        <v>0</v>
      </c>
      <c r="O24" s="536">
        <f>IFERROR(AVERAGEIF('Rent Roll_Tradeouts'!$B:$B,'Rent Roll (MF &amp; Retail)'!$A24,'Rent Roll_Tradeouts'!Z:Z),0)</f>
        <v>0</v>
      </c>
      <c r="P24" s="536">
        <f>IFERROR(AVERAGEIF('Rent Roll_Tradeouts'!$B:$B,'Rent Roll (MF &amp; Retail)'!$A24,'Rent Roll_Tradeouts'!AA:AA),0)</f>
        <v>0</v>
      </c>
      <c r="Q24" s="536">
        <f>IFERROR(AVERAGEIF('Rent Roll_Tradeouts'!$B:$B,'Rent Roll (MF &amp; Retail)'!$A24,'Rent Roll_Tradeouts'!AB:AB),0)</f>
        <v>0</v>
      </c>
      <c r="R24" s="536">
        <f>IFERROR(AVERAGEIF('Rent Roll_Tradeouts'!$B:$B,'Rent Roll (MF &amp; Retail)'!$A24,'Rent Roll_Tradeouts'!AC:AC),0)</f>
        <v>0</v>
      </c>
      <c r="S24" s="536">
        <f>IFERROR(AVERAGEIF('Rent Roll_Tradeouts'!$B:$B,'Rent Roll (MF &amp; Retail)'!$A24,'Rent Roll_Tradeouts'!AD:AD),0)</f>
        <v>0</v>
      </c>
      <c r="T24" s="536">
        <f>IFERROR(AVERAGEIF('Rent Roll_Tradeouts'!$B:$B,'Rent Roll (MF &amp; Retail)'!$A24,'Rent Roll_Tradeouts'!AE:AE),0)</f>
        <v>0</v>
      </c>
      <c r="U24" s="536">
        <f>IFERROR(AVERAGEIF('Rent Roll_Tradeouts'!$B:$B,'Rent Roll (MF &amp; Retail)'!$A24,'Rent Roll_Tradeouts'!AF:AF),0)</f>
        <v>0</v>
      </c>
      <c r="V24" s="536">
        <f>IFERROR(AVERAGEIF('Rent Roll_Tradeouts'!$B:$B,'Rent Roll (MF &amp; Retail)'!$A24,'Rent Roll_Tradeouts'!AG:AG),0)</f>
        <v>0</v>
      </c>
      <c r="W24" s="536">
        <f>IFERROR(AVERAGEIF('Rent Roll_Tradeouts'!$B:$B,'Rent Roll (MF &amp; Retail)'!$A24,'Rent Roll_Tradeouts'!AH:AH),0)</f>
        <v>0</v>
      </c>
      <c r="X24" s="536">
        <f>IFERROR(AVERAGEIF('Rent Roll_Tradeouts'!$B:$B,'Rent Roll (MF &amp; Retail)'!$A24,'Rent Roll_Tradeouts'!AI:AI),0)</f>
        <v>0</v>
      </c>
      <c r="Y24" s="536">
        <f>IFERROR(AVERAGEIF('Rent Roll_Tradeouts'!$B:$B,'Rent Roll (MF &amp; Retail)'!$A24,'Rent Roll_Tradeouts'!AJ:AJ),0)</f>
        <v>0</v>
      </c>
      <c r="Z24" s="536">
        <f>IFERROR(AVERAGEIF('Rent Roll_Tradeouts'!$B:$B,'Rent Roll (MF &amp; Retail)'!$A24,'Rent Roll_Tradeouts'!AK:AK),0)</f>
        <v>0</v>
      </c>
      <c r="AA24" s="536">
        <f>IFERROR(AVERAGEIF('Rent Roll_Tradeouts'!$B:$B,'Rent Roll (MF &amp; Retail)'!$A24,'Rent Roll_Tradeouts'!AL:AL),0)</f>
        <v>0</v>
      </c>
      <c r="AB24" s="536">
        <f>IFERROR(AVERAGEIF('Rent Roll_Tradeouts'!$B:$B,'Rent Roll (MF &amp; Retail)'!$A24,'Rent Roll_Tradeouts'!AM:AM),0)</f>
        <v>0</v>
      </c>
      <c r="AC24" s="536">
        <f>IFERROR(AVERAGEIF('Rent Roll_Tradeouts'!$B:$B,'Rent Roll (MF &amp; Retail)'!$A24,'Rent Roll_Tradeouts'!AN:AN),0)</f>
        <v>0</v>
      </c>
      <c r="AD24" s="536">
        <f>IFERROR(AVERAGEIF('Rent Roll_Tradeouts'!$B:$B,'Rent Roll (MF &amp; Retail)'!$A24,'Rent Roll_Tradeouts'!AO:AO),0)</f>
        <v>0</v>
      </c>
      <c r="AE24" s="536">
        <f>IFERROR(AVERAGEIF('Rent Roll_Tradeouts'!$B:$B,'Rent Roll (MF &amp; Retail)'!$A24,'Rent Roll_Tradeouts'!AP:AP),0)</f>
        <v>0</v>
      </c>
      <c r="AF24" s="536">
        <f>IFERROR(AVERAGEIF('Rent Roll_Tradeouts'!$B:$B,'Rent Roll (MF &amp; Retail)'!$A24,'Rent Roll_Tradeouts'!AQ:AQ),0)</f>
        <v>0</v>
      </c>
      <c r="AG24" s="536">
        <f>IFERROR(AVERAGEIF('Rent Roll_Tradeouts'!$B:$B,'Rent Roll (MF &amp; Retail)'!$A24,'Rent Roll_Tradeouts'!AR:AR),0)</f>
        <v>0</v>
      </c>
      <c r="AH24" s="536">
        <f>IFERROR(AVERAGEIF('Rent Roll_Tradeouts'!$B:$B,'Rent Roll (MF &amp; Retail)'!$A24,'Rent Roll_Tradeouts'!AS:AS),0)</f>
        <v>0</v>
      </c>
      <c r="AI24" s="536">
        <f>IFERROR(AVERAGEIF('Rent Roll_Tradeouts'!$B:$B,'Rent Roll (MF &amp; Retail)'!$A24,'Rent Roll_Tradeouts'!AT:AT),0)</f>
        <v>0</v>
      </c>
      <c r="AJ24" s="536">
        <f>IFERROR(AVERAGEIF('Rent Roll_Tradeouts'!$B:$B,'Rent Roll (MF &amp; Retail)'!$A24,'Rent Roll_Tradeouts'!AU:AU),0)</f>
        <v>0</v>
      </c>
      <c r="AK24" s="536">
        <f>IFERROR(AVERAGEIF('Rent Roll_Tradeouts'!$B:$B,'Rent Roll (MF &amp; Retail)'!$A24,'Rent Roll_Tradeouts'!AV:AV),0)</f>
        <v>0</v>
      </c>
      <c r="AL24" s="536">
        <f>IFERROR(AVERAGEIF('Rent Roll_Tradeouts'!$B:$B,'Rent Roll (MF &amp; Retail)'!$A24,'Rent Roll_Tradeouts'!AW:AW),0)</f>
        <v>0</v>
      </c>
      <c r="AM24" s="536">
        <f>IFERROR(AVERAGEIF('Rent Roll_Tradeouts'!$B:$B,'Rent Roll (MF &amp; Retail)'!$A24,'Rent Roll_Tradeouts'!AX:AX),0)</f>
        <v>0</v>
      </c>
      <c r="AN24" s="536">
        <f>IFERROR(AVERAGEIF('Rent Roll_Tradeouts'!$B:$B,'Rent Roll (MF &amp; Retail)'!$A24,'Rent Roll_Tradeouts'!AY:AY),0)</f>
        <v>0</v>
      </c>
      <c r="AO24" s="536">
        <f>IFERROR(AVERAGEIF('Rent Roll_Tradeouts'!$B:$B,'Rent Roll (MF &amp; Retail)'!$A24,'Rent Roll_Tradeouts'!AZ:AZ),0)</f>
        <v>0</v>
      </c>
      <c r="AP24" s="536">
        <f>IFERROR(AVERAGEIF('Rent Roll_Tradeouts'!$B:$B,'Rent Roll (MF &amp; Retail)'!$A24,'Rent Roll_Tradeouts'!BA:BA),0)</f>
        <v>0</v>
      </c>
      <c r="AQ24" s="536">
        <f>IFERROR(AVERAGEIF('Rent Roll_Tradeouts'!$B:$B,'Rent Roll (MF &amp; Retail)'!$A24,'Rent Roll_Tradeouts'!BB:BB),0)</f>
        <v>0</v>
      </c>
      <c r="AR24" s="536">
        <f>IFERROR(AVERAGEIF('Rent Roll_Tradeouts'!$B:$B,'Rent Roll (MF &amp; Retail)'!$A24,'Rent Roll_Tradeouts'!BC:BC),0)</f>
        <v>0</v>
      </c>
      <c r="AS24" s="536">
        <f>IFERROR(AVERAGEIF('Rent Roll_Tradeouts'!$B:$B,'Rent Roll (MF &amp; Retail)'!$A24,'Rent Roll_Tradeouts'!BD:BD),0)</f>
        <v>0</v>
      </c>
      <c r="AT24" s="536">
        <f>IFERROR(AVERAGEIF('Rent Roll_Tradeouts'!$B:$B,'Rent Roll (MF &amp; Retail)'!$A24,'Rent Roll_Tradeouts'!BE:BE),0)</f>
        <v>0</v>
      </c>
      <c r="AU24" s="536">
        <f>IFERROR(AVERAGEIF('Rent Roll_Tradeouts'!$B:$B,'Rent Roll (MF &amp; Retail)'!$A24,'Rent Roll_Tradeouts'!BF:BF),0)</f>
        <v>0</v>
      </c>
      <c r="AV24" s="536">
        <f>IFERROR(AVERAGEIF('Rent Roll_Tradeouts'!$B:$B,'Rent Roll (MF &amp; Retail)'!$A24,'Rent Roll_Tradeouts'!BG:BG),0)</f>
        <v>0</v>
      </c>
      <c r="AW24" s="536">
        <f>IFERROR(AVERAGEIF('Rent Roll_Tradeouts'!$B:$B,'Rent Roll (MF &amp; Retail)'!$A24,'Rent Roll_Tradeouts'!BH:BH),0)</f>
        <v>0</v>
      </c>
      <c r="AX24" s="536">
        <f>IFERROR(AVERAGEIF('Rent Roll_Tradeouts'!$B:$B,'Rent Roll (MF &amp; Retail)'!$A24,'Rent Roll_Tradeouts'!BI:BI),0)</f>
        <v>0</v>
      </c>
      <c r="AY24" s="536">
        <f>IFERROR(AVERAGEIF('Rent Roll_Tradeouts'!$B:$B,'Rent Roll (MF &amp; Retail)'!$A24,'Rent Roll_Tradeouts'!BJ:BJ),0)</f>
        <v>0</v>
      </c>
      <c r="AZ24" s="536">
        <f>IFERROR(AVERAGEIF('Rent Roll_Tradeouts'!$B:$B,'Rent Roll (MF &amp; Retail)'!$A24,'Rent Roll_Tradeouts'!BK:BK),0)</f>
        <v>0</v>
      </c>
      <c r="BA24" s="536">
        <f>IFERROR(AVERAGEIF('Rent Roll_Tradeouts'!$B:$B,'Rent Roll (MF &amp; Retail)'!$A24,'Rent Roll_Tradeouts'!BL:BL),0)</f>
        <v>0</v>
      </c>
      <c r="BB24" s="536">
        <f>IFERROR(AVERAGEIF('Rent Roll_Tradeouts'!$B:$B,'Rent Roll (MF &amp; Retail)'!$A24,'Rent Roll_Tradeouts'!BM:BM),0)</f>
        <v>0</v>
      </c>
      <c r="BC24" s="536">
        <f>IFERROR(AVERAGEIF('Rent Roll_Tradeouts'!$B:$B,'Rent Roll (MF &amp; Retail)'!$A24,'Rent Roll_Tradeouts'!BN:BN),0)</f>
        <v>0</v>
      </c>
      <c r="BD24" s="536">
        <f>IFERROR(AVERAGEIF('Rent Roll_Tradeouts'!$B:$B,'Rent Roll (MF &amp; Retail)'!$A24,'Rent Roll_Tradeouts'!BO:BO),0)</f>
        <v>0</v>
      </c>
      <c r="BE24" s="536">
        <f>IFERROR(AVERAGEIF('Rent Roll_Tradeouts'!$B:$B,'Rent Roll (MF &amp; Retail)'!$A24,'Rent Roll_Tradeouts'!BP:BP),0)</f>
        <v>0</v>
      </c>
      <c r="BF24" s="536">
        <f>IFERROR(AVERAGEIF('Rent Roll_Tradeouts'!$B:$B,'Rent Roll (MF &amp; Retail)'!$A24,'Rent Roll_Tradeouts'!BQ:BQ),0)</f>
        <v>0</v>
      </c>
      <c r="BG24" s="536">
        <f>IFERROR(AVERAGEIF('Rent Roll_Tradeouts'!$B:$B,'Rent Roll (MF &amp; Retail)'!$A24,'Rent Roll_Tradeouts'!BR:BR),0)</f>
        <v>0</v>
      </c>
      <c r="BH24" s="536">
        <f>IFERROR(AVERAGEIF('Rent Roll_Tradeouts'!$B:$B,'Rent Roll (MF &amp; Retail)'!$A24,'Rent Roll_Tradeouts'!BS:BS),0)</f>
        <v>0</v>
      </c>
      <c r="BI24" s="536">
        <f>IFERROR(AVERAGEIF('Rent Roll_Tradeouts'!$B:$B,'Rent Roll (MF &amp; Retail)'!$A24,'Rent Roll_Tradeouts'!BT:BT),0)</f>
        <v>0</v>
      </c>
      <c r="BJ24" s="536">
        <f>IFERROR(AVERAGEIF('Rent Roll_Tradeouts'!$B:$B,'Rent Roll (MF &amp; Retail)'!$A24,'Rent Roll_Tradeouts'!BU:BU),0)</f>
        <v>0</v>
      </c>
      <c r="BK24" s="536">
        <f>IFERROR(AVERAGEIF('Rent Roll_Tradeouts'!$B:$B,'Rent Roll (MF &amp; Retail)'!$A24,'Rent Roll_Tradeouts'!BV:BV),0)</f>
        <v>0</v>
      </c>
      <c r="BL24" s="536">
        <f>IFERROR(AVERAGEIF('Rent Roll_Tradeouts'!$B:$B,'Rent Roll (MF &amp; Retail)'!$A24,'Rent Roll_Tradeouts'!BW:BW),0)</f>
        <v>0</v>
      </c>
      <c r="BM24" s="536">
        <f>IFERROR(AVERAGEIF('Rent Roll_Tradeouts'!$B:$B,'Rent Roll (MF &amp; Retail)'!$A24,'Rent Roll_Tradeouts'!BX:BX),0)</f>
        <v>0</v>
      </c>
      <c r="BN24" s="536">
        <f>IFERROR(AVERAGEIF('Rent Roll_Tradeouts'!$B:$B,'Rent Roll (MF &amp; Retail)'!$A24,'Rent Roll_Tradeouts'!BY:BY),0)</f>
        <v>0</v>
      </c>
      <c r="BO24" s="536">
        <f>IFERROR(AVERAGEIF('Rent Roll_Tradeouts'!$B:$B,'Rent Roll (MF &amp; Retail)'!$A24,'Rent Roll_Tradeouts'!BZ:BZ),0)</f>
        <v>0</v>
      </c>
      <c r="BP24" s="536">
        <f>IFERROR(AVERAGEIF('Rent Roll_Tradeouts'!$B:$B,'Rent Roll (MF &amp; Retail)'!$A24,'Rent Roll_Tradeouts'!CA:CA),0)</f>
        <v>0</v>
      </c>
      <c r="BQ24" s="536">
        <f>IFERROR(AVERAGEIF('Rent Roll_Tradeouts'!$B:$B,'Rent Roll (MF &amp; Retail)'!$A24,'Rent Roll_Tradeouts'!CB:CB),0)</f>
        <v>0</v>
      </c>
      <c r="BR24" s="536">
        <f>IFERROR(AVERAGEIF('Rent Roll_Tradeouts'!$B:$B,'Rent Roll (MF &amp; Retail)'!$A24,'Rent Roll_Tradeouts'!CC:CC),0)</f>
        <v>0</v>
      </c>
      <c r="BS24" s="536">
        <f>IFERROR(AVERAGEIF('Rent Roll_Tradeouts'!$B:$B,'Rent Roll (MF &amp; Retail)'!$A24,'Rent Roll_Tradeouts'!CD:CD),0)</f>
        <v>0</v>
      </c>
      <c r="BT24" s="536">
        <f>IFERROR(AVERAGEIF('Rent Roll_Tradeouts'!$B:$B,'Rent Roll (MF &amp; Retail)'!$A24,'Rent Roll_Tradeouts'!CE:CE),0)</f>
        <v>0</v>
      </c>
      <c r="BU24" s="536">
        <f>IFERROR(AVERAGEIF('Rent Roll_Tradeouts'!$B:$B,'Rent Roll (MF &amp; Retail)'!$A24,'Rent Roll_Tradeouts'!CF:CF),0)</f>
        <v>0</v>
      </c>
      <c r="BV24" s="536">
        <f>IFERROR(AVERAGEIF('Rent Roll_Tradeouts'!$B:$B,'Rent Roll (MF &amp; Retail)'!$A24,'Rent Roll_Tradeouts'!CG:CG),0)</f>
        <v>0</v>
      </c>
      <c r="BW24" s="536">
        <f>IFERROR(AVERAGEIF('Rent Roll_Tradeouts'!$B:$B,'Rent Roll (MF &amp; Retail)'!$A24,'Rent Roll_Tradeouts'!CH:CH),0)</f>
        <v>0</v>
      </c>
      <c r="BX24" s="536">
        <f>IFERROR(AVERAGEIF('Rent Roll_Tradeouts'!$B:$B,'Rent Roll (MF &amp; Retail)'!$A24,'Rent Roll_Tradeouts'!CI:CI),0)</f>
        <v>0</v>
      </c>
      <c r="BY24" s="536">
        <f>IFERROR(AVERAGEIF('Rent Roll_Tradeouts'!$B:$B,'Rent Roll (MF &amp; Retail)'!$A24,'Rent Roll_Tradeouts'!CJ:CJ),0)</f>
        <v>0</v>
      </c>
      <c r="BZ24" s="536">
        <f>IFERROR(AVERAGEIF('Rent Roll_Tradeouts'!$B:$B,'Rent Roll (MF &amp; Retail)'!$A24,'Rent Roll_Tradeouts'!CK:CK),0)</f>
        <v>0</v>
      </c>
      <c r="CA24" s="536">
        <f>IFERROR(AVERAGEIF('Rent Roll_Tradeouts'!$B:$B,'Rent Roll (MF &amp; Retail)'!$A24,'Rent Roll_Tradeouts'!CL:CL),0)</f>
        <v>0</v>
      </c>
      <c r="CB24" s="536">
        <f>IFERROR(AVERAGEIF('Rent Roll_Tradeouts'!$B:$B,'Rent Roll (MF &amp; Retail)'!$A24,'Rent Roll_Tradeouts'!CM:CM),0)</f>
        <v>0</v>
      </c>
      <c r="CC24" s="536">
        <f>IFERROR(AVERAGEIF('Rent Roll_Tradeouts'!$B:$B,'Rent Roll (MF &amp; Retail)'!$A24,'Rent Roll_Tradeouts'!CN:CN),0)</f>
        <v>0</v>
      </c>
      <c r="CD24" s="536">
        <f>IFERROR(AVERAGEIF('Rent Roll_Tradeouts'!$B:$B,'Rent Roll (MF &amp; Retail)'!$A24,'Rent Roll_Tradeouts'!CO:CO),0)</f>
        <v>0</v>
      </c>
      <c r="CE24" s="536">
        <f>IFERROR(AVERAGEIF('Rent Roll_Tradeouts'!$B:$B,'Rent Roll (MF &amp; Retail)'!$A24,'Rent Roll_Tradeouts'!CP:CP),0)</f>
        <v>0</v>
      </c>
      <c r="CF24" s="536">
        <f>IFERROR(AVERAGEIF('Rent Roll_Tradeouts'!$B:$B,'Rent Roll (MF &amp; Retail)'!$A24,'Rent Roll_Tradeouts'!CQ:CQ),0)</f>
        <v>0</v>
      </c>
      <c r="CG24" s="536">
        <f>IFERROR(AVERAGEIF('Rent Roll_Tradeouts'!$B:$B,'Rent Roll (MF &amp; Retail)'!$A24,'Rent Roll_Tradeouts'!CR:CR),0)</f>
        <v>0</v>
      </c>
      <c r="CH24" s="536">
        <f>IFERROR(AVERAGEIF('Rent Roll_Tradeouts'!$B:$B,'Rent Roll (MF &amp; Retail)'!$A24,'Rent Roll_Tradeouts'!CS:CS),0)</f>
        <v>0</v>
      </c>
      <c r="CI24" s="536">
        <f>IFERROR(AVERAGEIF('Rent Roll_Tradeouts'!$B:$B,'Rent Roll (MF &amp; Retail)'!$A24,'Rent Roll_Tradeouts'!CT:CT),0)</f>
        <v>0</v>
      </c>
      <c r="CJ24" s="536">
        <f>IFERROR(AVERAGEIF('Rent Roll_Tradeouts'!$B:$B,'Rent Roll (MF &amp; Retail)'!$A24,'Rent Roll_Tradeouts'!CU:CU),0)</f>
        <v>0</v>
      </c>
      <c r="CK24" s="536">
        <f>IFERROR(AVERAGEIF('Rent Roll_Tradeouts'!$B:$B,'Rent Roll (MF &amp; Retail)'!$A24,'Rent Roll_Tradeouts'!CV:CV),0)</f>
        <v>0</v>
      </c>
      <c r="CL24" s="536">
        <f>IFERROR(AVERAGEIF('Rent Roll_Tradeouts'!$B:$B,'Rent Roll (MF &amp; Retail)'!$A24,'Rent Roll_Tradeouts'!CW:CW),0)</f>
        <v>0</v>
      </c>
      <c r="CM24" s="536">
        <f>IFERROR(AVERAGEIF('Rent Roll_Tradeouts'!$B:$B,'Rent Roll (MF &amp; Retail)'!$A24,'Rent Roll_Tradeouts'!CX:CX),0)</f>
        <v>0</v>
      </c>
      <c r="CN24" s="536">
        <f>IFERROR(AVERAGEIF('Rent Roll_Tradeouts'!$B:$B,'Rent Roll (MF &amp; Retail)'!$A24,'Rent Roll_Tradeouts'!CY:CY),0)</f>
        <v>0</v>
      </c>
      <c r="CO24" s="536">
        <f>IFERROR(AVERAGEIF('Rent Roll_Tradeouts'!$B:$B,'Rent Roll (MF &amp; Retail)'!$A24,'Rent Roll_Tradeouts'!CZ:CZ),0)</f>
        <v>0</v>
      </c>
      <c r="CP24" s="536">
        <f>IFERROR(AVERAGEIF('Rent Roll_Tradeouts'!$B:$B,'Rent Roll (MF &amp; Retail)'!$A24,'Rent Roll_Tradeouts'!DA:DA),0)</f>
        <v>0</v>
      </c>
      <c r="CQ24" s="536">
        <f>IFERROR(AVERAGEIF('Rent Roll_Tradeouts'!$B:$B,'Rent Roll (MF &amp; Retail)'!$A24,'Rent Roll_Tradeouts'!DB:DB),0)</f>
        <v>0</v>
      </c>
      <c r="CR24" s="536">
        <f>IFERROR(AVERAGEIF('Rent Roll_Tradeouts'!$B:$B,'Rent Roll (MF &amp; Retail)'!$A24,'Rent Roll_Tradeouts'!DC:DC),0)</f>
        <v>0</v>
      </c>
      <c r="CS24" s="536">
        <f>IFERROR(AVERAGEIF('Rent Roll_Tradeouts'!$B:$B,'Rent Roll (MF &amp; Retail)'!$A24,'Rent Roll_Tradeouts'!DD:DD),0)</f>
        <v>0</v>
      </c>
      <c r="CT24" s="536">
        <f>IFERROR(AVERAGEIF('Rent Roll_Tradeouts'!$B:$B,'Rent Roll (MF &amp; Retail)'!$A24,'Rent Roll_Tradeouts'!DE:DE),0)</f>
        <v>0</v>
      </c>
      <c r="CU24" s="536">
        <f>IFERROR(AVERAGEIF('Rent Roll_Tradeouts'!$B:$B,'Rent Roll (MF &amp; Retail)'!$A24,'Rent Roll_Tradeouts'!DF:DF),0)</f>
        <v>0</v>
      </c>
      <c r="CV24" s="536">
        <f>IFERROR(AVERAGEIF('Rent Roll_Tradeouts'!$B:$B,'Rent Roll (MF &amp; Retail)'!$A24,'Rent Roll_Tradeouts'!DG:DG),0)</f>
        <v>0</v>
      </c>
      <c r="CW24" s="536">
        <f>IFERROR(AVERAGEIF('Rent Roll_Tradeouts'!$B:$B,'Rent Roll (MF &amp; Retail)'!$A24,'Rent Roll_Tradeouts'!DH:DH),0)</f>
        <v>0</v>
      </c>
      <c r="CX24" s="536">
        <f>IFERROR(AVERAGEIF('Rent Roll_Tradeouts'!$B:$B,'Rent Roll (MF &amp; Retail)'!$A24,'Rent Roll_Tradeouts'!DI:DI),0)</f>
        <v>0</v>
      </c>
      <c r="CY24" s="536">
        <f>IFERROR(AVERAGEIF('Rent Roll_Tradeouts'!$B:$B,'Rent Roll (MF &amp; Retail)'!$A24,'Rent Roll_Tradeouts'!DJ:DJ),0)</f>
        <v>0</v>
      </c>
      <c r="CZ24" s="536">
        <f>IFERROR(AVERAGEIF('Rent Roll_Tradeouts'!$B:$B,'Rent Roll (MF &amp; Retail)'!$A24,'Rent Roll_Tradeouts'!DK:DK),0)</f>
        <v>0</v>
      </c>
      <c r="DA24" s="536">
        <f>IFERROR(AVERAGEIF('Rent Roll_Tradeouts'!$B:$B,'Rent Roll (MF &amp; Retail)'!$A24,'Rent Roll_Tradeouts'!DL:DL),0)</f>
        <v>0</v>
      </c>
      <c r="DB24" s="536">
        <f>IFERROR(AVERAGEIF('Rent Roll_Tradeouts'!$B:$B,'Rent Roll (MF &amp; Retail)'!$A24,'Rent Roll_Tradeouts'!DM:DM),0)</f>
        <v>0</v>
      </c>
      <c r="DC24" s="536">
        <f>IFERROR(AVERAGEIF('Rent Roll_Tradeouts'!$B:$B,'Rent Roll (MF &amp; Retail)'!$A24,'Rent Roll_Tradeouts'!DN:DN),0)</f>
        <v>0</v>
      </c>
      <c r="DD24" s="536">
        <f>IFERROR(AVERAGEIF('Rent Roll_Tradeouts'!$B:$B,'Rent Roll (MF &amp; Retail)'!$A24,'Rent Roll_Tradeouts'!DO:DO),0)</f>
        <v>0</v>
      </c>
      <c r="DE24" s="536">
        <f>IFERROR(AVERAGEIF('Rent Roll_Tradeouts'!$B:$B,'Rent Roll (MF &amp; Retail)'!$A24,'Rent Roll_Tradeouts'!DP:DP),0)</f>
        <v>0</v>
      </c>
      <c r="DF24" s="536">
        <f>IFERROR(AVERAGEIF('Rent Roll_Tradeouts'!$B:$B,'Rent Roll (MF &amp; Retail)'!$A24,'Rent Roll_Tradeouts'!DQ:DQ),0)</f>
        <v>0</v>
      </c>
      <c r="DG24" s="536">
        <f>IFERROR(AVERAGEIF('Rent Roll_Tradeouts'!$B:$B,'Rent Roll (MF &amp; Retail)'!$A24,'Rent Roll_Tradeouts'!DR:DR),0)</f>
        <v>0</v>
      </c>
      <c r="DH24" s="536">
        <f>IFERROR(AVERAGEIF('Rent Roll_Tradeouts'!$B:$B,'Rent Roll (MF &amp; Retail)'!$A24,'Rent Roll_Tradeouts'!DS:DS),0)</f>
        <v>0</v>
      </c>
      <c r="DI24" s="536">
        <f>IFERROR(AVERAGEIF('Rent Roll_Tradeouts'!$B:$B,'Rent Roll (MF &amp; Retail)'!$A24,'Rent Roll_Tradeouts'!DT:DT),0)</f>
        <v>0</v>
      </c>
      <c r="DJ24" s="536">
        <f>IFERROR(AVERAGEIF('Rent Roll_Tradeouts'!$B:$B,'Rent Roll (MF &amp; Retail)'!$A24,'Rent Roll_Tradeouts'!DU:DU),0)</f>
        <v>0</v>
      </c>
      <c r="DK24" s="536">
        <f>IFERROR(AVERAGEIF('Rent Roll_Tradeouts'!$B:$B,'Rent Roll (MF &amp; Retail)'!$A24,'Rent Roll_Tradeouts'!DV:DV),0)</f>
        <v>0</v>
      </c>
      <c r="DL24" s="536">
        <f>IFERROR(AVERAGEIF('Rent Roll_Tradeouts'!$B:$B,'Rent Roll (MF &amp; Retail)'!$A24,'Rent Roll_Tradeouts'!DW:DW),0)</f>
        <v>0</v>
      </c>
      <c r="DM24" s="536">
        <f>IFERROR(AVERAGEIF('Rent Roll_Tradeouts'!$B:$B,'Rent Roll (MF &amp; Retail)'!$A24,'Rent Roll_Tradeouts'!DX:DX),0)</f>
        <v>0</v>
      </c>
      <c r="DN24" s="536">
        <f>IFERROR(AVERAGEIF('Rent Roll_Tradeouts'!$B:$B,'Rent Roll (MF &amp; Retail)'!$A24,'Rent Roll_Tradeouts'!DY:DY),0)</f>
        <v>0</v>
      </c>
      <c r="DO24" s="536">
        <f>IFERROR(AVERAGEIF('Rent Roll_Tradeouts'!$B:$B,'Rent Roll (MF &amp; Retail)'!$A24,'Rent Roll_Tradeouts'!DZ:DZ),0)</f>
        <v>0</v>
      </c>
      <c r="DP24" s="536">
        <f>IFERROR(AVERAGEIF('Rent Roll_Tradeouts'!$B:$B,'Rent Roll (MF &amp; Retail)'!$A24,'Rent Roll_Tradeouts'!EA:EA),0)</f>
        <v>0</v>
      </c>
      <c r="DQ24" s="536">
        <f>IFERROR(AVERAGEIF('Rent Roll_Tradeouts'!$B:$B,'Rent Roll (MF &amp; Retail)'!$A24,'Rent Roll_Tradeouts'!EB:EB),0)</f>
        <v>0</v>
      </c>
      <c r="DR24" s="536">
        <f>IFERROR(AVERAGEIF('Rent Roll_Tradeouts'!$B:$B,'Rent Roll (MF &amp; Retail)'!$A24,'Rent Roll_Tradeouts'!EC:EC),0)</f>
        <v>0</v>
      </c>
      <c r="DS24" s="536">
        <f>IFERROR(AVERAGEIF('Rent Roll_Tradeouts'!$B:$B,'Rent Roll (MF &amp; Retail)'!$A24,'Rent Roll_Tradeouts'!ED:ED),0)</f>
        <v>0</v>
      </c>
      <c r="DT24" s="536">
        <f>IFERROR(AVERAGEIF('Rent Roll_Tradeouts'!$B:$B,'Rent Roll (MF &amp; Retail)'!$A24,'Rent Roll_Tradeouts'!EE:EE),0)</f>
        <v>0</v>
      </c>
      <c r="DU24" s="536">
        <f>IFERROR(AVERAGEIF('Rent Roll_Tradeouts'!$B:$B,'Rent Roll (MF &amp; Retail)'!$A24,'Rent Roll_Tradeouts'!EF:EF),0)</f>
        <v>0</v>
      </c>
      <c r="DV24" s="536">
        <f>IFERROR(AVERAGEIF('Rent Roll_Tradeouts'!$B:$B,'Rent Roll (MF &amp; Retail)'!$A24,'Rent Roll_Tradeouts'!EG:EG),0)</f>
        <v>0</v>
      </c>
      <c r="DW24" s="536">
        <f>IFERROR(AVERAGEIF('Rent Roll_Tradeouts'!$B:$B,'Rent Roll (MF &amp; Retail)'!$A24,'Rent Roll_Tradeouts'!EH:EH),0)</f>
        <v>0</v>
      </c>
      <c r="DX24" s="536">
        <f>IFERROR(AVERAGEIF('Rent Roll_Tradeouts'!$B:$B,'Rent Roll (MF &amp; Retail)'!$A24,'Rent Roll_Tradeouts'!EI:EI),0)</f>
        <v>0</v>
      </c>
      <c r="DY24" s="536">
        <f>IFERROR(AVERAGEIF('Rent Roll_Tradeouts'!$B:$B,'Rent Roll (MF &amp; Retail)'!$A24,'Rent Roll_Tradeouts'!EJ:EJ),0)</f>
        <v>0</v>
      </c>
      <c r="DZ24" s="536">
        <f>IFERROR(AVERAGEIF('Rent Roll_Tradeouts'!$B:$B,'Rent Roll (MF &amp; Retail)'!$A24,'Rent Roll_Tradeouts'!EK:EK),0)</f>
        <v>0</v>
      </c>
      <c r="EA24" s="536">
        <f>IFERROR(AVERAGEIF('Rent Roll_Tradeouts'!$B:$B,'Rent Roll (MF &amp; Retail)'!$A24,'Rent Roll_Tradeouts'!EL:EL),0)</f>
        <v>0</v>
      </c>
    </row>
    <row r="25" spans="1:131">
      <c r="A25" s="49">
        <f>'Rent Roll_RedIQ 2'!A34</f>
        <v>0</v>
      </c>
      <c r="B25" s="77">
        <f>'Rent Roll_RedIQ 2'!D34</f>
        <v>0</v>
      </c>
      <c r="C25" s="77">
        <f>'Rent Roll_RedIQ 2'!E34</f>
        <v>0</v>
      </c>
      <c r="D25" s="77">
        <f>'Rent Roll_RedIQ 2'!F34</f>
        <v>0</v>
      </c>
      <c r="E25" s="77">
        <f>'Rent Roll_RedIQ 2'!G34</f>
        <v>0</v>
      </c>
      <c r="K25" s="769" t="str">
        <f>'Rent Roll_RedIQ 2'!AG34</f>
        <v>-</v>
      </c>
      <c r="L25" s="536">
        <f>IFERROR(AVERAGEIF('Rent Roll_Tradeouts'!$B:$B,'Rent Roll (MF &amp; Retail)'!$A25,'Rent Roll_Tradeouts'!W:W),0)</f>
        <v>0</v>
      </c>
      <c r="M25" s="536">
        <f>IFERROR(AVERAGEIF('Rent Roll_Tradeouts'!$B:$B,'Rent Roll (MF &amp; Retail)'!$A25,'Rent Roll_Tradeouts'!X:X),0)</f>
        <v>0</v>
      </c>
      <c r="N25" s="536">
        <f>IFERROR(AVERAGEIF('Rent Roll_Tradeouts'!$B:$B,'Rent Roll (MF &amp; Retail)'!$A25,'Rent Roll_Tradeouts'!Y:Y),0)</f>
        <v>0</v>
      </c>
      <c r="O25" s="536">
        <f>IFERROR(AVERAGEIF('Rent Roll_Tradeouts'!$B:$B,'Rent Roll (MF &amp; Retail)'!$A25,'Rent Roll_Tradeouts'!Z:Z),0)</f>
        <v>0</v>
      </c>
      <c r="P25" s="536">
        <f>IFERROR(AVERAGEIF('Rent Roll_Tradeouts'!$B:$B,'Rent Roll (MF &amp; Retail)'!$A25,'Rent Roll_Tradeouts'!AA:AA),0)</f>
        <v>0</v>
      </c>
      <c r="Q25" s="536">
        <f>IFERROR(AVERAGEIF('Rent Roll_Tradeouts'!$B:$B,'Rent Roll (MF &amp; Retail)'!$A25,'Rent Roll_Tradeouts'!AB:AB),0)</f>
        <v>0</v>
      </c>
      <c r="R25" s="536">
        <f>IFERROR(AVERAGEIF('Rent Roll_Tradeouts'!$B:$B,'Rent Roll (MF &amp; Retail)'!$A25,'Rent Roll_Tradeouts'!AC:AC),0)</f>
        <v>0</v>
      </c>
      <c r="S25" s="536">
        <f>IFERROR(AVERAGEIF('Rent Roll_Tradeouts'!$B:$B,'Rent Roll (MF &amp; Retail)'!$A25,'Rent Roll_Tradeouts'!AD:AD),0)</f>
        <v>0</v>
      </c>
      <c r="T25" s="536">
        <f>IFERROR(AVERAGEIF('Rent Roll_Tradeouts'!$B:$B,'Rent Roll (MF &amp; Retail)'!$A25,'Rent Roll_Tradeouts'!AE:AE),0)</f>
        <v>0</v>
      </c>
      <c r="U25" s="536">
        <f>IFERROR(AVERAGEIF('Rent Roll_Tradeouts'!$B:$B,'Rent Roll (MF &amp; Retail)'!$A25,'Rent Roll_Tradeouts'!AF:AF),0)</f>
        <v>0</v>
      </c>
      <c r="V25" s="536">
        <f>IFERROR(AVERAGEIF('Rent Roll_Tradeouts'!$B:$B,'Rent Roll (MF &amp; Retail)'!$A25,'Rent Roll_Tradeouts'!AG:AG),0)</f>
        <v>0</v>
      </c>
      <c r="W25" s="536">
        <f>IFERROR(AVERAGEIF('Rent Roll_Tradeouts'!$B:$B,'Rent Roll (MF &amp; Retail)'!$A25,'Rent Roll_Tradeouts'!AH:AH),0)</f>
        <v>0</v>
      </c>
      <c r="X25" s="536">
        <f>IFERROR(AVERAGEIF('Rent Roll_Tradeouts'!$B:$B,'Rent Roll (MF &amp; Retail)'!$A25,'Rent Roll_Tradeouts'!AI:AI),0)</f>
        <v>0</v>
      </c>
      <c r="Y25" s="536">
        <f>IFERROR(AVERAGEIF('Rent Roll_Tradeouts'!$B:$B,'Rent Roll (MF &amp; Retail)'!$A25,'Rent Roll_Tradeouts'!AJ:AJ),0)</f>
        <v>0</v>
      </c>
      <c r="Z25" s="536">
        <f>IFERROR(AVERAGEIF('Rent Roll_Tradeouts'!$B:$B,'Rent Roll (MF &amp; Retail)'!$A25,'Rent Roll_Tradeouts'!AK:AK),0)</f>
        <v>0</v>
      </c>
      <c r="AA25" s="536">
        <f>IFERROR(AVERAGEIF('Rent Roll_Tradeouts'!$B:$B,'Rent Roll (MF &amp; Retail)'!$A25,'Rent Roll_Tradeouts'!AL:AL),0)</f>
        <v>0</v>
      </c>
      <c r="AB25" s="536">
        <f>IFERROR(AVERAGEIF('Rent Roll_Tradeouts'!$B:$B,'Rent Roll (MF &amp; Retail)'!$A25,'Rent Roll_Tradeouts'!AM:AM),0)</f>
        <v>0</v>
      </c>
      <c r="AC25" s="536">
        <f>IFERROR(AVERAGEIF('Rent Roll_Tradeouts'!$B:$B,'Rent Roll (MF &amp; Retail)'!$A25,'Rent Roll_Tradeouts'!AN:AN),0)</f>
        <v>0</v>
      </c>
      <c r="AD25" s="536">
        <f>IFERROR(AVERAGEIF('Rent Roll_Tradeouts'!$B:$B,'Rent Roll (MF &amp; Retail)'!$A25,'Rent Roll_Tradeouts'!AO:AO),0)</f>
        <v>0</v>
      </c>
      <c r="AE25" s="536">
        <f>IFERROR(AVERAGEIF('Rent Roll_Tradeouts'!$B:$B,'Rent Roll (MF &amp; Retail)'!$A25,'Rent Roll_Tradeouts'!AP:AP),0)</f>
        <v>0</v>
      </c>
      <c r="AF25" s="536">
        <f>IFERROR(AVERAGEIF('Rent Roll_Tradeouts'!$B:$B,'Rent Roll (MF &amp; Retail)'!$A25,'Rent Roll_Tradeouts'!AQ:AQ),0)</f>
        <v>0</v>
      </c>
      <c r="AG25" s="536">
        <f>IFERROR(AVERAGEIF('Rent Roll_Tradeouts'!$B:$B,'Rent Roll (MF &amp; Retail)'!$A25,'Rent Roll_Tradeouts'!AR:AR),0)</f>
        <v>0</v>
      </c>
      <c r="AH25" s="536">
        <f>IFERROR(AVERAGEIF('Rent Roll_Tradeouts'!$B:$B,'Rent Roll (MF &amp; Retail)'!$A25,'Rent Roll_Tradeouts'!AS:AS),0)</f>
        <v>0</v>
      </c>
      <c r="AI25" s="536">
        <f>IFERROR(AVERAGEIF('Rent Roll_Tradeouts'!$B:$B,'Rent Roll (MF &amp; Retail)'!$A25,'Rent Roll_Tradeouts'!AT:AT),0)</f>
        <v>0</v>
      </c>
      <c r="AJ25" s="536">
        <f>IFERROR(AVERAGEIF('Rent Roll_Tradeouts'!$B:$B,'Rent Roll (MF &amp; Retail)'!$A25,'Rent Roll_Tradeouts'!AU:AU),0)</f>
        <v>0</v>
      </c>
      <c r="AK25" s="536">
        <f>IFERROR(AVERAGEIF('Rent Roll_Tradeouts'!$B:$B,'Rent Roll (MF &amp; Retail)'!$A25,'Rent Roll_Tradeouts'!AV:AV),0)</f>
        <v>0</v>
      </c>
      <c r="AL25" s="536">
        <f>IFERROR(AVERAGEIF('Rent Roll_Tradeouts'!$B:$B,'Rent Roll (MF &amp; Retail)'!$A25,'Rent Roll_Tradeouts'!AW:AW),0)</f>
        <v>0</v>
      </c>
      <c r="AM25" s="536">
        <f>IFERROR(AVERAGEIF('Rent Roll_Tradeouts'!$B:$B,'Rent Roll (MF &amp; Retail)'!$A25,'Rent Roll_Tradeouts'!AX:AX),0)</f>
        <v>0</v>
      </c>
      <c r="AN25" s="536">
        <f>IFERROR(AVERAGEIF('Rent Roll_Tradeouts'!$B:$B,'Rent Roll (MF &amp; Retail)'!$A25,'Rent Roll_Tradeouts'!AY:AY),0)</f>
        <v>0</v>
      </c>
      <c r="AO25" s="536">
        <f>IFERROR(AVERAGEIF('Rent Roll_Tradeouts'!$B:$B,'Rent Roll (MF &amp; Retail)'!$A25,'Rent Roll_Tradeouts'!AZ:AZ),0)</f>
        <v>0</v>
      </c>
      <c r="AP25" s="536">
        <f>IFERROR(AVERAGEIF('Rent Roll_Tradeouts'!$B:$B,'Rent Roll (MF &amp; Retail)'!$A25,'Rent Roll_Tradeouts'!BA:BA),0)</f>
        <v>0</v>
      </c>
      <c r="AQ25" s="536">
        <f>IFERROR(AVERAGEIF('Rent Roll_Tradeouts'!$B:$B,'Rent Roll (MF &amp; Retail)'!$A25,'Rent Roll_Tradeouts'!BB:BB),0)</f>
        <v>0</v>
      </c>
      <c r="AR25" s="536">
        <f>IFERROR(AVERAGEIF('Rent Roll_Tradeouts'!$B:$B,'Rent Roll (MF &amp; Retail)'!$A25,'Rent Roll_Tradeouts'!BC:BC),0)</f>
        <v>0</v>
      </c>
      <c r="AS25" s="536">
        <f>IFERROR(AVERAGEIF('Rent Roll_Tradeouts'!$B:$B,'Rent Roll (MF &amp; Retail)'!$A25,'Rent Roll_Tradeouts'!BD:BD),0)</f>
        <v>0</v>
      </c>
      <c r="AT25" s="536">
        <f>IFERROR(AVERAGEIF('Rent Roll_Tradeouts'!$B:$B,'Rent Roll (MF &amp; Retail)'!$A25,'Rent Roll_Tradeouts'!BE:BE),0)</f>
        <v>0</v>
      </c>
      <c r="AU25" s="536">
        <f>IFERROR(AVERAGEIF('Rent Roll_Tradeouts'!$B:$B,'Rent Roll (MF &amp; Retail)'!$A25,'Rent Roll_Tradeouts'!BF:BF),0)</f>
        <v>0</v>
      </c>
      <c r="AV25" s="536">
        <f>IFERROR(AVERAGEIF('Rent Roll_Tradeouts'!$B:$B,'Rent Roll (MF &amp; Retail)'!$A25,'Rent Roll_Tradeouts'!BG:BG),0)</f>
        <v>0</v>
      </c>
      <c r="AW25" s="536">
        <f>IFERROR(AVERAGEIF('Rent Roll_Tradeouts'!$B:$B,'Rent Roll (MF &amp; Retail)'!$A25,'Rent Roll_Tradeouts'!BH:BH),0)</f>
        <v>0</v>
      </c>
      <c r="AX25" s="536">
        <f>IFERROR(AVERAGEIF('Rent Roll_Tradeouts'!$B:$B,'Rent Roll (MF &amp; Retail)'!$A25,'Rent Roll_Tradeouts'!BI:BI),0)</f>
        <v>0</v>
      </c>
      <c r="AY25" s="536">
        <f>IFERROR(AVERAGEIF('Rent Roll_Tradeouts'!$B:$B,'Rent Roll (MF &amp; Retail)'!$A25,'Rent Roll_Tradeouts'!BJ:BJ),0)</f>
        <v>0</v>
      </c>
      <c r="AZ25" s="536">
        <f>IFERROR(AVERAGEIF('Rent Roll_Tradeouts'!$B:$B,'Rent Roll (MF &amp; Retail)'!$A25,'Rent Roll_Tradeouts'!BK:BK),0)</f>
        <v>0</v>
      </c>
      <c r="BA25" s="536">
        <f>IFERROR(AVERAGEIF('Rent Roll_Tradeouts'!$B:$B,'Rent Roll (MF &amp; Retail)'!$A25,'Rent Roll_Tradeouts'!BL:BL),0)</f>
        <v>0</v>
      </c>
      <c r="BB25" s="536">
        <f>IFERROR(AVERAGEIF('Rent Roll_Tradeouts'!$B:$B,'Rent Roll (MF &amp; Retail)'!$A25,'Rent Roll_Tradeouts'!BM:BM),0)</f>
        <v>0</v>
      </c>
      <c r="BC25" s="536">
        <f>IFERROR(AVERAGEIF('Rent Roll_Tradeouts'!$B:$B,'Rent Roll (MF &amp; Retail)'!$A25,'Rent Roll_Tradeouts'!BN:BN),0)</f>
        <v>0</v>
      </c>
      <c r="BD25" s="536">
        <f>IFERROR(AVERAGEIF('Rent Roll_Tradeouts'!$B:$B,'Rent Roll (MF &amp; Retail)'!$A25,'Rent Roll_Tradeouts'!BO:BO),0)</f>
        <v>0</v>
      </c>
      <c r="BE25" s="536">
        <f>IFERROR(AVERAGEIF('Rent Roll_Tradeouts'!$B:$B,'Rent Roll (MF &amp; Retail)'!$A25,'Rent Roll_Tradeouts'!BP:BP),0)</f>
        <v>0</v>
      </c>
      <c r="BF25" s="536">
        <f>IFERROR(AVERAGEIF('Rent Roll_Tradeouts'!$B:$B,'Rent Roll (MF &amp; Retail)'!$A25,'Rent Roll_Tradeouts'!BQ:BQ),0)</f>
        <v>0</v>
      </c>
      <c r="BG25" s="536">
        <f>IFERROR(AVERAGEIF('Rent Roll_Tradeouts'!$B:$B,'Rent Roll (MF &amp; Retail)'!$A25,'Rent Roll_Tradeouts'!BR:BR),0)</f>
        <v>0</v>
      </c>
      <c r="BH25" s="536">
        <f>IFERROR(AVERAGEIF('Rent Roll_Tradeouts'!$B:$B,'Rent Roll (MF &amp; Retail)'!$A25,'Rent Roll_Tradeouts'!BS:BS),0)</f>
        <v>0</v>
      </c>
      <c r="BI25" s="536">
        <f>IFERROR(AVERAGEIF('Rent Roll_Tradeouts'!$B:$B,'Rent Roll (MF &amp; Retail)'!$A25,'Rent Roll_Tradeouts'!BT:BT),0)</f>
        <v>0</v>
      </c>
      <c r="BJ25" s="536">
        <f>IFERROR(AVERAGEIF('Rent Roll_Tradeouts'!$B:$B,'Rent Roll (MF &amp; Retail)'!$A25,'Rent Roll_Tradeouts'!BU:BU),0)</f>
        <v>0</v>
      </c>
      <c r="BK25" s="536">
        <f>IFERROR(AVERAGEIF('Rent Roll_Tradeouts'!$B:$B,'Rent Roll (MF &amp; Retail)'!$A25,'Rent Roll_Tradeouts'!BV:BV),0)</f>
        <v>0</v>
      </c>
      <c r="BL25" s="536">
        <f>IFERROR(AVERAGEIF('Rent Roll_Tradeouts'!$B:$B,'Rent Roll (MF &amp; Retail)'!$A25,'Rent Roll_Tradeouts'!BW:BW),0)</f>
        <v>0</v>
      </c>
      <c r="BM25" s="536">
        <f>IFERROR(AVERAGEIF('Rent Roll_Tradeouts'!$B:$B,'Rent Roll (MF &amp; Retail)'!$A25,'Rent Roll_Tradeouts'!BX:BX),0)</f>
        <v>0</v>
      </c>
      <c r="BN25" s="536">
        <f>IFERROR(AVERAGEIF('Rent Roll_Tradeouts'!$B:$B,'Rent Roll (MF &amp; Retail)'!$A25,'Rent Roll_Tradeouts'!BY:BY),0)</f>
        <v>0</v>
      </c>
      <c r="BO25" s="536">
        <f>IFERROR(AVERAGEIF('Rent Roll_Tradeouts'!$B:$B,'Rent Roll (MF &amp; Retail)'!$A25,'Rent Roll_Tradeouts'!BZ:BZ),0)</f>
        <v>0</v>
      </c>
      <c r="BP25" s="536">
        <f>IFERROR(AVERAGEIF('Rent Roll_Tradeouts'!$B:$B,'Rent Roll (MF &amp; Retail)'!$A25,'Rent Roll_Tradeouts'!CA:CA),0)</f>
        <v>0</v>
      </c>
      <c r="BQ25" s="536">
        <f>IFERROR(AVERAGEIF('Rent Roll_Tradeouts'!$B:$B,'Rent Roll (MF &amp; Retail)'!$A25,'Rent Roll_Tradeouts'!CB:CB),0)</f>
        <v>0</v>
      </c>
      <c r="BR25" s="536">
        <f>IFERROR(AVERAGEIF('Rent Roll_Tradeouts'!$B:$B,'Rent Roll (MF &amp; Retail)'!$A25,'Rent Roll_Tradeouts'!CC:CC),0)</f>
        <v>0</v>
      </c>
      <c r="BS25" s="536">
        <f>IFERROR(AVERAGEIF('Rent Roll_Tradeouts'!$B:$B,'Rent Roll (MF &amp; Retail)'!$A25,'Rent Roll_Tradeouts'!CD:CD),0)</f>
        <v>0</v>
      </c>
      <c r="BT25" s="536">
        <f>IFERROR(AVERAGEIF('Rent Roll_Tradeouts'!$B:$B,'Rent Roll (MF &amp; Retail)'!$A25,'Rent Roll_Tradeouts'!CE:CE),0)</f>
        <v>0</v>
      </c>
      <c r="BU25" s="536">
        <f>IFERROR(AVERAGEIF('Rent Roll_Tradeouts'!$B:$B,'Rent Roll (MF &amp; Retail)'!$A25,'Rent Roll_Tradeouts'!CF:CF),0)</f>
        <v>0</v>
      </c>
      <c r="BV25" s="536">
        <f>IFERROR(AVERAGEIF('Rent Roll_Tradeouts'!$B:$B,'Rent Roll (MF &amp; Retail)'!$A25,'Rent Roll_Tradeouts'!CG:CG),0)</f>
        <v>0</v>
      </c>
      <c r="BW25" s="536">
        <f>IFERROR(AVERAGEIF('Rent Roll_Tradeouts'!$B:$B,'Rent Roll (MF &amp; Retail)'!$A25,'Rent Roll_Tradeouts'!CH:CH),0)</f>
        <v>0</v>
      </c>
      <c r="BX25" s="536">
        <f>IFERROR(AVERAGEIF('Rent Roll_Tradeouts'!$B:$B,'Rent Roll (MF &amp; Retail)'!$A25,'Rent Roll_Tradeouts'!CI:CI),0)</f>
        <v>0</v>
      </c>
      <c r="BY25" s="536">
        <f>IFERROR(AVERAGEIF('Rent Roll_Tradeouts'!$B:$B,'Rent Roll (MF &amp; Retail)'!$A25,'Rent Roll_Tradeouts'!CJ:CJ),0)</f>
        <v>0</v>
      </c>
      <c r="BZ25" s="536">
        <f>IFERROR(AVERAGEIF('Rent Roll_Tradeouts'!$B:$B,'Rent Roll (MF &amp; Retail)'!$A25,'Rent Roll_Tradeouts'!CK:CK),0)</f>
        <v>0</v>
      </c>
      <c r="CA25" s="536">
        <f>IFERROR(AVERAGEIF('Rent Roll_Tradeouts'!$B:$B,'Rent Roll (MF &amp; Retail)'!$A25,'Rent Roll_Tradeouts'!CL:CL),0)</f>
        <v>0</v>
      </c>
      <c r="CB25" s="536">
        <f>IFERROR(AVERAGEIF('Rent Roll_Tradeouts'!$B:$B,'Rent Roll (MF &amp; Retail)'!$A25,'Rent Roll_Tradeouts'!CM:CM),0)</f>
        <v>0</v>
      </c>
      <c r="CC25" s="536">
        <f>IFERROR(AVERAGEIF('Rent Roll_Tradeouts'!$B:$B,'Rent Roll (MF &amp; Retail)'!$A25,'Rent Roll_Tradeouts'!CN:CN),0)</f>
        <v>0</v>
      </c>
      <c r="CD25" s="536">
        <f>IFERROR(AVERAGEIF('Rent Roll_Tradeouts'!$B:$B,'Rent Roll (MF &amp; Retail)'!$A25,'Rent Roll_Tradeouts'!CO:CO),0)</f>
        <v>0</v>
      </c>
      <c r="CE25" s="536">
        <f>IFERROR(AVERAGEIF('Rent Roll_Tradeouts'!$B:$B,'Rent Roll (MF &amp; Retail)'!$A25,'Rent Roll_Tradeouts'!CP:CP),0)</f>
        <v>0</v>
      </c>
      <c r="CF25" s="536">
        <f>IFERROR(AVERAGEIF('Rent Roll_Tradeouts'!$B:$B,'Rent Roll (MF &amp; Retail)'!$A25,'Rent Roll_Tradeouts'!CQ:CQ),0)</f>
        <v>0</v>
      </c>
      <c r="CG25" s="536">
        <f>IFERROR(AVERAGEIF('Rent Roll_Tradeouts'!$B:$B,'Rent Roll (MF &amp; Retail)'!$A25,'Rent Roll_Tradeouts'!CR:CR),0)</f>
        <v>0</v>
      </c>
      <c r="CH25" s="536">
        <f>IFERROR(AVERAGEIF('Rent Roll_Tradeouts'!$B:$B,'Rent Roll (MF &amp; Retail)'!$A25,'Rent Roll_Tradeouts'!CS:CS),0)</f>
        <v>0</v>
      </c>
      <c r="CI25" s="536">
        <f>IFERROR(AVERAGEIF('Rent Roll_Tradeouts'!$B:$B,'Rent Roll (MF &amp; Retail)'!$A25,'Rent Roll_Tradeouts'!CT:CT),0)</f>
        <v>0</v>
      </c>
      <c r="CJ25" s="536">
        <f>IFERROR(AVERAGEIF('Rent Roll_Tradeouts'!$B:$B,'Rent Roll (MF &amp; Retail)'!$A25,'Rent Roll_Tradeouts'!CU:CU),0)</f>
        <v>0</v>
      </c>
      <c r="CK25" s="536">
        <f>IFERROR(AVERAGEIF('Rent Roll_Tradeouts'!$B:$B,'Rent Roll (MF &amp; Retail)'!$A25,'Rent Roll_Tradeouts'!CV:CV),0)</f>
        <v>0</v>
      </c>
      <c r="CL25" s="536">
        <f>IFERROR(AVERAGEIF('Rent Roll_Tradeouts'!$B:$B,'Rent Roll (MF &amp; Retail)'!$A25,'Rent Roll_Tradeouts'!CW:CW),0)</f>
        <v>0</v>
      </c>
      <c r="CM25" s="536">
        <f>IFERROR(AVERAGEIF('Rent Roll_Tradeouts'!$B:$B,'Rent Roll (MF &amp; Retail)'!$A25,'Rent Roll_Tradeouts'!CX:CX),0)</f>
        <v>0</v>
      </c>
      <c r="CN25" s="536">
        <f>IFERROR(AVERAGEIF('Rent Roll_Tradeouts'!$B:$B,'Rent Roll (MF &amp; Retail)'!$A25,'Rent Roll_Tradeouts'!CY:CY),0)</f>
        <v>0</v>
      </c>
      <c r="CO25" s="536">
        <f>IFERROR(AVERAGEIF('Rent Roll_Tradeouts'!$B:$B,'Rent Roll (MF &amp; Retail)'!$A25,'Rent Roll_Tradeouts'!CZ:CZ),0)</f>
        <v>0</v>
      </c>
      <c r="CP25" s="536">
        <f>IFERROR(AVERAGEIF('Rent Roll_Tradeouts'!$B:$B,'Rent Roll (MF &amp; Retail)'!$A25,'Rent Roll_Tradeouts'!DA:DA),0)</f>
        <v>0</v>
      </c>
      <c r="CQ25" s="536">
        <f>IFERROR(AVERAGEIF('Rent Roll_Tradeouts'!$B:$B,'Rent Roll (MF &amp; Retail)'!$A25,'Rent Roll_Tradeouts'!DB:DB),0)</f>
        <v>0</v>
      </c>
      <c r="CR25" s="536">
        <f>IFERROR(AVERAGEIF('Rent Roll_Tradeouts'!$B:$B,'Rent Roll (MF &amp; Retail)'!$A25,'Rent Roll_Tradeouts'!DC:DC),0)</f>
        <v>0</v>
      </c>
      <c r="CS25" s="536">
        <f>IFERROR(AVERAGEIF('Rent Roll_Tradeouts'!$B:$B,'Rent Roll (MF &amp; Retail)'!$A25,'Rent Roll_Tradeouts'!DD:DD),0)</f>
        <v>0</v>
      </c>
      <c r="CT25" s="536">
        <f>IFERROR(AVERAGEIF('Rent Roll_Tradeouts'!$B:$B,'Rent Roll (MF &amp; Retail)'!$A25,'Rent Roll_Tradeouts'!DE:DE),0)</f>
        <v>0</v>
      </c>
      <c r="CU25" s="536">
        <f>IFERROR(AVERAGEIF('Rent Roll_Tradeouts'!$B:$B,'Rent Roll (MF &amp; Retail)'!$A25,'Rent Roll_Tradeouts'!DF:DF),0)</f>
        <v>0</v>
      </c>
      <c r="CV25" s="536">
        <f>IFERROR(AVERAGEIF('Rent Roll_Tradeouts'!$B:$B,'Rent Roll (MF &amp; Retail)'!$A25,'Rent Roll_Tradeouts'!DG:DG),0)</f>
        <v>0</v>
      </c>
      <c r="CW25" s="536">
        <f>IFERROR(AVERAGEIF('Rent Roll_Tradeouts'!$B:$B,'Rent Roll (MF &amp; Retail)'!$A25,'Rent Roll_Tradeouts'!DH:DH),0)</f>
        <v>0</v>
      </c>
      <c r="CX25" s="536">
        <f>IFERROR(AVERAGEIF('Rent Roll_Tradeouts'!$B:$B,'Rent Roll (MF &amp; Retail)'!$A25,'Rent Roll_Tradeouts'!DI:DI),0)</f>
        <v>0</v>
      </c>
      <c r="CY25" s="536">
        <f>IFERROR(AVERAGEIF('Rent Roll_Tradeouts'!$B:$B,'Rent Roll (MF &amp; Retail)'!$A25,'Rent Roll_Tradeouts'!DJ:DJ),0)</f>
        <v>0</v>
      </c>
      <c r="CZ25" s="536">
        <f>IFERROR(AVERAGEIF('Rent Roll_Tradeouts'!$B:$B,'Rent Roll (MF &amp; Retail)'!$A25,'Rent Roll_Tradeouts'!DK:DK),0)</f>
        <v>0</v>
      </c>
      <c r="DA25" s="536">
        <f>IFERROR(AVERAGEIF('Rent Roll_Tradeouts'!$B:$B,'Rent Roll (MF &amp; Retail)'!$A25,'Rent Roll_Tradeouts'!DL:DL),0)</f>
        <v>0</v>
      </c>
      <c r="DB25" s="536">
        <f>IFERROR(AVERAGEIF('Rent Roll_Tradeouts'!$B:$B,'Rent Roll (MF &amp; Retail)'!$A25,'Rent Roll_Tradeouts'!DM:DM),0)</f>
        <v>0</v>
      </c>
      <c r="DC25" s="536">
        <f>IFERROR(AVERAGEIF('Rent Roll_Tradeouts'!$B:$B,'Rent Roll (MF &amp; Retail)'!$A25,'Rent Roll_Tradeouts'!DN:DN),0)</f>
        <v>0</v>
      </c>
      <c r="DD25" s="536">
        <f>IFERROR(AVERAGEIF('Rent Roll_Tradeouts'!$B:$B,'Rent Roll (MF &amp; Retail)'!$A25,'Rent Roll_Tradeouts'!DO:DO),0)</f>
        <v>0</v>
      </c>
      <c r="DE25" s="536">
        <f>IFERROR(AVERAGEIF('Rent Roll_Tradeouts'!$B:$B,'Rent Roll (MF &amp; Retail)'!$A25,'Rent Roll_Tradeouts'!DP:DP),0)</f>
        <v>0</v>
      </c>
      <c r="DF25" s="536">
        <f>IFERROR(AVERAGEIF('Rent Roll_Tradeouts'!$B:$B,'Rent Roll (MF &amp; Retail)'!$A25,'Rent Roll_Tradeouts'!DQ:DQ),0)</f>
        <v>0</v>
      </c>
      <c r="DG25" s="536">
        <f>IFERROR(AVERAGEIF('Rent Roll_Tradeouts'!$B:$B,'Rent Roll (MF &amp; Retail)'!$A25,'Rent Roll_Tradeouts'!DR:DR),0)</f>
        <v>0</v>
      </c>
      <c r="DH25" s="536">
        <f>IFERROR(AVERAGEIF('Rent Roll_Tradeouts'!$B:$B,'Rent Roll (MF &amp; Retail)'!$A25,'Rent Roll_Tradeouts'!DS:DS),0)</f>
        <v>0</v>
      </c>
      <c r="DI25" s="536">
        <f>IFERROR(AVERAGEIF('Rent Roll_Tradeouts'!$B:$B,'Rent Roll (MF &amp; Retail)'!$A25,'Rent Roll_Tradeouts'!DT:DT),0)</f>
        <v>0</v>
      </c>
      <c r="DJ25" s="536">
        <f>IFERROR(AVERAGEIF('Rent Roll_Tradeouts'!$B:$B,'Rent Roll (MF &amp; Retail)'!$A25,'Rent Roll_Tradeouts'!DU:DU),0)</f>
        <v>0</v>
      </c>
      <c r="DK25" s="536">
        <f>IFERROR(AVERAGEIF('Rent Roll_Tradeouts'!$B:$B,'Rent Roll (MF &amp; Retail)'!$A25,'Rent Roll_Tradeouts'!DV:DV),0)</f>
        <v>0</v>
      </c>
      <c r="DL25" s="536">
        <f>IFERROR(AVERAGEIF('Rent Roll_Tradeouts'!$B:$B,'Rent Roll (MF &amp; Retail)'!$A25,'Rent Roll_Tradeouts'!DW:DW),0)</f>
        <v>0</v>
      </c>
      <c r="DM25" s="536">
        <f>IFERROR(AVERAGEIF('Rent Roll_Tradeouts'!$B:$B,'Rent Roll (MF &amp; Retail)'!$A25,'Rent Roll_Tradeouts'!DX:DX),0)</f>
        <v>0</v>
      </c>
      <c r="DN25" s="536">
        <f>IFERROR(AVERAGEIF('Rent Roll_Tradeouts'!$B:$B,'Rent Roll (MF &amp; Retail)'!$A25,'Rent Roll_Tradeouts'!DY:DY),0)</f>
        <v>0</v>
      </c>
      <c r="DO25" s="536">
        <f>IFERROR(AVERAGEIF('Rent Roll_Tradeouts'!$B:$B,'Rent Roll (MF &amp; Retail)'!$A25,'Rent Roll_Tradeouts'!DZ:DZ),0)</f>
        <v>0</v>
      </c>
      <c r="DP25" s="536">
        <f>IFERROR(AVERAGEIF('Rent Roll_Tradeouts'!$B:$B,'Rent Roll (MF &amp; Retail)'!$A25,'Rent Roll_Tradeouts'!EA:EA),0)</f>
        <v>0</v>
      </c>
      <c r="DQ25" s="536">
        <f>IFERROR(AVERAGEIF('Rent Roll_Tradeouts'!$B:$B,'Rent Roll (MF &amp; Retail)'!$A25,'Rent Roll_Tradeouts'!EB:EB),0)</f>
        <v>0</v>
      </c>
      <c r="DR25" s="536">
        <f>IFERROR(AVERAGEIF('Rent Roll_Tradeouts'!$B:$B,'Rent Roll (MF &amp; Retail)'!$A25,'Rent Roll_Tradeouts'!EC:EC),0)</f>
        <v>0</v>
      </c>
      <c r="DS25" s="536">
        <f>IFERROR(AVERAGEIF('Rent Roll_Tradeouts'!$B:$B,'Rent Roll (MF &amp; Retail)'!$A25,'Rent Roll_Tradeouts'!ED:ED),0)</f>
        <v>0</v>
      </c>
      <c r="DT25" s="536">
        <f>IFERROR(AVERAGEIF('Rent Roll_Tradeouts'!$B:$B,'Rent Roll (MF &amp; Retail)'!$A25,'Rent Roll_Tradeouts'!EE:EE),0)</f>
        <v>0</v>
      </c>
      <c r="DU25" s="536">
        <f>IFERROR(AVERAGEIF('Rent Roll_Tradeouts'!$B:$B,'Rent Roll (MF &amp; Retail)'!$A25,'Rent Roll_Tradeouts'!EF:EF),0)</f>
        <v>0</v>
      </c>
      <c r="DV25" s="536">
        <f>IFERROR(AVERAGEIF('Rent Roll_Tradeouts'!$B:$B,'Rent Roll (MF &amp; Retail)'!$A25,'Rent Roll_Tradeouts'!EG:EG),0)</f>
        <v>0</v>
      </c>
      <c r="DW25" s="536">
        <f>IFERROR(AVERAGEIF('Rent Roll_Tradeouts'!$B:$B,'Rent Roll (MF &amp; Retail)'!$A25,'Rent Roll_Tradeouts'!EH:EH),0)</f>
        <v>0</v>
      </c>
      <c r="DX25" s="536">
        <f>IFERROR(AVERAGEIF('Rent Roll_Tradeouts'!$B:$B,'Rent Roll (MF &amp; Retail)'!$A25,'Rent Roll_Tradeouts'!EI:EI),0)</f>
        <v>0</v>
      </c>
      <c r="DY25" s="536">
        <f>IFERROR(AVERAGEIF('Rent Roll_Tradeouts'!$B:$B,'Rent Roll (MF &amp; Retail)'!$A25,'Rent Roll_Tradeouts'!EJ:EJ),0)</f>
        <v>0</v>
      </c>
      <c r="DZ25" s="536">
        <f>IFERROR(AVERAGEIF('Rent Roll_Tradeouts'!$B:$B,'Rent Roll (MF &amp; Retail)'!$A25,'Rent Roll_Tradeouts'!EK:EK),0)</f>
        <v>0</v>
      </c>
      <c r="EA25" s="536">
        <f>IFERROR(AVERAGEIF('Rent Roll_Tradeouts'!$B:$B,'Rent Roll (MF &amp; Retail)'!$A25,'Rent Roll_Tradeouts'!EL:EL),0)</f>
        <v>0</v>
      </c>
    </row>
    <row r="26" spans="1:131">
      <c r="A26" s="49">
        <f>'Rent Roll_RedIQ 2'!A35</f>
        <v>0</v>
      </c>
      <c r="B26" s="77">
        <f>'Rent Roll_RedIQ 2'!D35</f>
        <v>0</v>
      </c>
      <c r="C26" s="77">
        <f>'Rent Roll_RedIQ 2'!E35</f>
        <v>0</v>
      </c>
      <c r="D26" s="77">
        <f>'Rent Roll_RedIQ 2'!F35</f>
        <v>0</v>
      </c>
      <c r="E26" s="77">
        <f>'Rent Roll_RedIQ 2'!G35</f>
        <v>0</v>
      </c>
      <c r="K26" s="769" t="str">
        <f>'Rent Roll_RedIQ 2'!AG35</f>
        <v>-</v>
      </c>
      <c r="L26" s="536">
        <f>IFERROR(AVERAGEIF('Rent Roll_Tradeouts'!$B:$B,'Rent Roll (MF &amp; Retail)'!$A26,'Rent Roll_Tradeouts'!W:W),0)</f>
        <v>0</v>
      </c>
      <c r="M26" s="536">
        <f>IFERROR(AVERAGEIF('Rent Roll_Tradeouts'!$B:$B,'Rent Roll (MF &amp; Retail)'!$A26,'Rent Roll_Tradeouts'!X:X),0)</f>
        <v>0</v>
      </c>
      <c r="N26" s="536">
        <f>IFERROR(AVERAGEIF('Rent Roll_Tradeouts'!$B:$B,'Rent Roll (MF &amp; Retail)'!$A26,'Rent Roll_Tradeouts'!Y:Y),0)</f>
        <v>0</v>
      </c>
      <c r="O26" s="536">
        <f>IFERROR(AVERAGEIF('Rent Roll_Tradeouts'!$B:$B,'Rent Roll (MF &amp; Retail)'!$A26,'Rent Roll_Tradeouts'!Z:Z),0)</f>
        <v>0</v>
      </c>
      <c r="P26" s="536">
        <f>IFERROR(AVERAGEIF('Rent Roll_Tradeouts'!$B:$B,'Rent Roll (MF &amp; Retail)'!$A26,'Rent Roll_Tradeouts'!AA:AA),0)</f>
        <v>0</v>
      </c>
      <c r="Q26" s="536">
        <f>IFERROR(AVERAGEIF('Rent Roll_Tradeouts'!$B:$B,'Rent Roll (MF &amp; Retail)'!$A26,'Rent Roll_Tradeouts'!AB:AB),0)</f>
        <v>0</v>
      </c>
      <c r="R26" s="536">
        <f>IFERROR(AVERAGEIF('Rent Roll_Tradeouts'!$B:$B,'Rent Roll (MF &amp; Retail)'!$A26,'Rent Roll_Tradeouts'!AC:AC),0)</f>
        <v>0</v>
      </c>
      <c r="S26" s="536">
        <f>IFERROR(AVERAGEIF('Rent Roll_Tradeouts'!$B:$B,'Rent Roll (MF &amp; Retail)'!$A26,'Rent Roll_Tradeouts'!AD:AD),0)</f>
        <v>0</v>
      </c>
      <c r="T26" s="536">
        <f>IFERROR(AVERAGEIF('Rent Roll_Tradeouts'!$B:$B,'Rent Roll (MF &amp; Retail)'!$A26,'Rent Roll_Tradeouts'!AE:AE),0)</f>
        <v>0</v>
      </c>
      <c r="U26" s="536">
        <f>IFERROR(AVERAGEIF('Rent Roll_Tradeouts'!$B:$B,'Rent Roll (MF &amp; Retail)'!$A26,'Rent Roll_Tradeouts'!AF:AF),0)</f>
        <v>0</v>
      </c>
      <c r="V26" s="536">
        <f>IFERROR(AVERAGEIF('Rent Roll_Tradeouts'!$B:$B,'Rent Roll (MF &amp; Retail)'!$A26,'Rent Roll_Tradeouts'!AG:AG),0)</f>
        <v>0</v>
      </c>
      <c r="W26" s="536">
        <f>IFERROR(AVERAGEIF('Rent Roll_Tradeouts'!$B:$B,'Rent Roll (MF &amp; Retail)'!$A26,'Rent Roll_Tradeouts'!AH:AH),0)</f>
        <v>0</v>
      </c>
      <c r="X26" s="536">
        <f>IFERROR(AVERAGEIF('Rent Roll_Tradeouts'!$B:$B,'Rent Roll (MF &amp; Retail)'!$A26,'Rent Roll_Tradeouts'!AI:AI),0)</f>
        <v>0</v>
      </c>
      <c r="Y26" s="536">
        <f>IFERROR(AVERAGEIF('Rent Roll_Tradeouts'!$B:$B,'Rent Roll (MF &amp; Retail)'!$A26,'Rent Roll_Tradeouts'!AJ:AJ),0)</f>
        <v>0</v>
      </c>
      <c r="Z26" s="536">
        <f>IFERROR(AVERAGEIF('Rent Roll_Tradeouts'!$B:$B,'Rent Roll (MF &amp; Retail)'!$A26,'Rent Roll_Tradeouts'!AK:AK),0)</f>
        <v>0</v>
      </c>
      <c r="AA26" s="536">
        <f>IFERROR(AVERAGEIF('Rent Roll_Tradeouts'!$B:$B,'Rent Roll (MF &amp; Retail)'!$A26,'Rent Roll_Tradeouts'!AL:AL),0)</f>
        <v>0</v>
      </c>
      <c r="AB26" s="536">
        <f>IFERROR(AVERAGEIF('Rent Roll_Tradeouts'!$B:$B,'Rent Roll (MF &amp; Retail)'!$A26,'Rent Roll_Tradeouts'!AM:AM),0)</f>
        <v>0</v>
      </c>
      <c r="AC26" s="536">
        <f>IFERROR(AVERAGEIF('Rent Roll_Tradeouts'!$B:$B,'Rent Roll (MF &amp; Retail)'!$A26,'Rent Roll_Tradeouts'!AN:AN),0)</f>
        <v>0</v>
      </c>
      <c r="AD26" s="536">
        <f>IFERROR(AVERAGEIF('Rent Roll_Tradeouts'!$B:$B,'Rent Roll (MF &amp; Retail)'!$A26,'Rent Roll_Tradeouts'!AO:AO),0)</f>
        <v>0</v>
      </c>
      <c r="AE26" s="536">
        <f>IFERROR(AVERAGEIF('Rent Roll_Tradeouts'!$B:$B,'Rent Roll (MF &amp; Retail)'!$A26,'Rent Roll_Tradeouts'!AP:AP),0)</f>
        <v>0</v>
      </c>
      <c r="AF26" s="536">
        <f>IFERROR(AVERAGEIF('Rent Roll_Tradeouts'!$B:$B,'Rent Roll (MF &amp; Retail)'!$A26,'Rent Roll_Tradeouts'!AQ:AQ),0)</f>
        <v>0</v>
      </c>
      <c r="AG26" s="536">
        <f>IFERROR(AVERAGEIF('Rent Roll_Tradeouts'!$B:$B,'Rent Roll (MF &amp; Retail)'!$A26,'Rent Roll_Tradeouts'!AR:AR),0)</f>
        <v>0</v>
      </c>
      <c r="AH26" s="536">
        <f>IFERROR(AVERAGEIF('Rent Roll_Tradeouts'!$B:$B,'Rent Roll (MF &amp; Retail)'!$A26,'Rent Roll_Tradeouts'!AS:AS),0)</f>
        <v>0</v>
      </c>
      <c r="AI26" s="536">
        <f>IFERROR(AVERAGEIF('Rent Roll_Tradeouts'!$B:$B,'Rent Roll (MF &amp; Retail)'!$A26,'Rent Roll_Tradeouts'!AT:AT),0)</f>
        <v>0</v>
      </c>
      <c r="AJ26" s="536">
        <f>IFERROR(AVERAGEIF('Rent Roll_Tradeouts'!$B:$B,'Rent Roll (MF &amp; Retail)'!$A26,'Rent Roll_Tradeouts'!AU:AU),0)</f>
        <v>0</v>
      </c>
      <c r="AK26" s="536">
        <f>IFERROR(AVERAGEIF('Rent Roll_Tradeouts'!$B:$B,'Rent Roll (MF &amp; Retail)'!$A26,'Rent Roll_Tradeouts'!AV:AV),0)</f>
        <v>0</v>
      </c>
      <c r="AL26" s="536">
        <f>IFERROR(AVERAGEIF('Rent Roll_Tradeouts'!$B:$B,'Rent Roll (MF &amp; Retail)'!$A26,'Rent Roll_Tradeouts'!AW:AW),0)</f>
        <v>0</v>
      </c>
      <c r="AM26" s="536">
        <f>IFERROR(AVERAGEIF('Rent Roll_Tradeouts'!$B:$B,'Rent Roll (MF &amp; Retail)'!$A26,'Rent Roll_Tradeouts'!AX:AX),0)</f>
        <v>0</v>
      </c>
      <c r="AN26" s="536">
        <f>IFERROR(AVERAGEIF('Rent Roll_Tradeouts'!$B:$B,'Rent Roll (MF &amp; Retail)'!$A26,'Rent Roll_Tradeouts'!AY:AY),0)</f>
        <v>0</v>
      </c>
      <c r="AO26" s="536">
        <f>IFERROR(AVERAGEIF('Rent Roll_Tradeouts'!$B:$B,'Rent Roll (MF &amp; Retail)'!$A26,'Rent Roll_Tradeouts'!AZ:AZ),0)</f>
        <v>0</v>
      </c>
      <c r="AP26" s="536">
        <f>IFERROR(AVERAGEIF('Rent Roll_Tradeouts'!$B:$B,'Rent Roll (MF &amp; Retail)'!$A26,'Rent Roll_Tradeouts'!BA:BA),0)</f>
        <v>0</v>
      </c>
      <c r="AQ26" s="536">
        <f>IFERROR(AVERAGEIF('Rent Roll_Tradeouts'!$B:$B,'Rent Roll (MF &amp; Retail)'!$A26,'Rent Roll_Tradeouts'!BB:BB),0)</f>
        <v>0</v>
      </c>
      <c r="AR26" s="536">
        <f>IFERROR(AVERAGEIF('Rent Roll_Tradeouts'!$B:$B,'Rent Roll (MF &amp; Retail)'!$A26,'Rent Roll_Tradeouts'!BC:BC),0)</f>
        <v>0</v>
      </c>
      <c r="AS26" s="536">
        <f>IFERROR(AVERAGEIF('Rent Roll_Tradeouts'!$B:$B,'Rent Roll (MF &amp; Retail)'!$A26,'Rent Roll_Tradeouts'!BD:BD),0)</f>
        <v>0</v>
      </c>
      <c r="AT26" s="536">
        <f>IFERROR(AVERAGEIF('Rent Roll_Tradeouts'!$B:$B,'Rent Roll (MF &amp; Retail)'!$A26,'Rent Roll_Tradeouts'!BE:BE),0)</f>
        <v>0</v>
      </c>
      <c r="AU26" s="536">
        <f>IFERROR(AVERAGEIF('Rent Roll_Tradeouts'!$B:$B,'Rent Roll (MF &amp; Retail)'!$A26,'Rent Roll_Tradeouts'!BF:BF),0)</f>
        <v>0</v>
      </c>
      <c r="AV26" s="536">
        <f>IFERROR(AVERAGEIF('Rent Roll_Tradeouts'!$B:$B,'Rent Roll (MF &amp; Retail)'!$A26,'Rent Roll_Tradeouts'!BG:BG),0)</f>
        <v>0</v>
      </c>
      <c r="AW26" s="536">
        <f>IFERROR(AVERAGEIF('Rent Roll_Tradeouts'!$B:$B,'Rent Roll (MF &amp; Retail)'!$A26,'Rent Roll_Tradeouts'!BH:BH),0)</f>
        <v>0</v>
      </c>
      <c r="AX26" s="536">
        <f>IFERROR(AVERAGEIF('Rent Roll_Tradeouts'!$B:$B,'Rent Roll (MF &amp; Retail)'!$A26,'Rent Roll_Tradeouts'!BI:BI),0)</f>
        <v>0</v>
      </c>
      <c r="AY26" s="536">
        <f>IFERROR(AVERAGEIF('Rent Roll_Tradeouts'!$B:$B,'Rent Roll (MF &amp; Retail)'!$A26,'Rent Roll_Tradeouts'!BJ:BJ),0)</f>
        <v>0</v>
      </c>
      <c r="AZ26" s="536">
        <f>IFERROR(AVERAGEIF('Rent Roll_Tradeouts'!$B:$B,'Rent Roll (MF &amp; Retail)'!$A26,'Rent Roll_Tradeouts'!BK:BK),0)</f>
        <v>0</v>
      </c>
      <c r="BA26" s="536">
        <f>IFERROR(AVERAGEIF('Rent Roll_Tradeouts'!$B:$B,'Rent Roll (MF &amp; Retail)'!$A26,'Rent Roll_Tradeouts'!BL:BL),0)</f>
        <v>0</v>
      </c>
      <c r="BB26" s="536">
        <f>IFERROR(AVERAGEIF('Rent Roll_Tradeouts'!$B:$B,'Rent Roll (MF &amp; Retail)'!$A26,'Rent Roll_Tradeouts'!BM:BM),0)</f>
        <v>0</v>
      </c>
      <c r="BC26" s="536">
        <f>IFERROR(AVERAGEIF('Rent Roll_Tradeouts'!$B:$B,'Rent Roll (MF &amp; Retail)'!$A26,'Rent Roll_Tradeouts'!BN:BN),0)</f>
        <v>0</v>
      </c>
      <c r="BD26" s="536">
        <f>IFERROR(AVERAGEIF('Rent Roll_Tradeouts'!$B:$B,'Rent Roll (MF &amp; Retail)'!$A26,'Rent Roll_Tradeouts'!BO:BO),0)</f>
        <v>0</v>
      </c>
      <c r="BE26" s="536">
        <f>IFERROR(AVERAGEIF('Rent Roll_Tradeouts'!$B:$B,'Rent Roll (MF &amp; Retail)'!$A26,'Rent Roll_Tradeouts'!BP:BP),0)</f>
        <v>0</v>
      </c>
      <c r="BF26" s="536">
        <f>IFERROR(AVERAGEIF('Rent Roll_Tradeouts'!$B:$B,'Rent Roll (MF &amp; Retail)'!$A26,'Rent Roll_Tradeouts'!BQ:BQ),0)</f>
        <v>0</v>
      </c>
      <c r="BG26" s="536">
        <f>IFERROR(AVERAGEIF('Rent Roll_Tradeouts'!$B:$B,'Rent Roll (MF &amp; Retail)'!$A26,'Rent Roll_Tradeouts'!BR:BR),0)</f>
        <v>0</v>
      </c>
      <c r="BH26" s="536">
        <f>IFERROR(AVERAGEIF('Rent Roll_Tradeouts'!$B:$B,'Rent Roll (MF &amp; Retail)'!$A26,'Rent Roll_Tradeouts'!BS:BS),0)</f>
        <v>0</v>
      </c>
      <c r="BI26" s="536">
        <f>IFERROR(AVERAGEIF('Rent Roll_Tradeouts'!$B:$B,'Rent Roll (MF &amp; Retail)'!$A26,'Rent Roll_Tradeouts'!BT:BT),0)</f>
        <v>0</v>
      </c>
      <c r="BJ26" s="536">
        <f>IFERROR(AVERAGEIF('Rent Roll_Tradeouts'!$B:$B,'Rent Roll (MF &amp; Retail)'!$A26,'Rent Roll_Tradeouts'!BU:BU),0)</f>
        <v>0</v>
      </c>
      <c r="BK26" s="536">
        <f>IFERROR(AVERAGEIF('Rent Roll_Tradeouts'!$B:$B,'Rent Roll (MF &amp; Retail)'!$A26,'Rent Roll_Tradeouts'!BV:BV),0)</f>
        <v>0</v>
      </c>
      <c r="BL26" s="536">
        <f>IFERROR(AVERAGEIF('Rent Roll_Tradeouts'!$B:$B,'Rent Roll (MF &amp; Retail)'!$A26,'Rent Roll_Tradeouts'!BW:BW),0)</f>
        <v>0</v>
      </c>
      <c r="BM26" s="536">
        <f>IFERROR(AVERAGEIF('Rent Roll_Tradeouts'!$B:$B,'Rent Roll (MF &amp; Retail)'!$A26,'Rent Roll_Tradeouts'!BX:BX),0)</f>
        <v>0</v>
      </c>
      <c r="BN26" s="536">
        <f>IFERROR(AVERAGEIF('Rent Roll_Tradeouts'!$B:$B,'Rent Roll (MF &amp; Retail)'!$A26,'Rent Roll_Tradeouts'!BY:BY),0)</f>
        <v>0</v>
      </c>
      <c r="BO26" s="536">
        <f>IFERROR(AVERAGEIF('Rent Roll_Tradeouts'!$B:$B,'Rent Roll (MF &amp; Retail)'!$A26,'Rent Roll_Tradeouts'!BZ:BZ),0)</f>
        <v>0</v>
      </c>
      <c r="BP26" s="536">
        <f>IFERROR(AVERAGEIF('Rent Roll_Tradeouts'!$B:$B,'Rent Roll (MF &amp; Retail)'!$A26,'Rent Roll_Tradeouts'!CA:CA),0)</f>
        <v>0</v>
      </c>
      <c r="BQ26" s="536">
        <f>IFERROR(AVERAGEIF('Rent Roll_Tradeouts'!$B:$B,'Rent Roll (MF &amp; Retail)'!$A26,'Rent Roll_Tradeouts'!CB:CB),0)</f>
        <v>0</v>
      </c>
      <c r="BR26" s="536">
        <f>IFERROR(AVERAGEIF('Rent Roll_Tradeouts'!$B:$B,'Rent Roll (MF &amp; Retail)'!$A26,'Rent Roll_Tradeouts'!CC:CC),0)</f>
        <v>0</v>
      </c>
      <c r="BS26" s="536">
        <f>IFERROR(AVERAGEIF('Rent Roll_Tradeouts'!$B:$B,'Rent Roll (MF &amp; Retail)'!$A26,'Rent Roll_Tradeouts'!CD:CD),0)</f>
        <v>0</v>
      </c>
      <c r="BT26" s="536">
        <f>IFERROR(AVERAGEIF('Rent Roll_Tradeouts'!$B:$B,'Rent Roll (MF &amp; Retail)'!$A26,'Rent Roll_Tradeouts'!CE:CE),0)</f>
        <v>0</v>
      </c>
      <c r="BU26" s="536">
        <f>IFERROR(AVERAGEIF('Rent Roll_Tradeouts'!$B:$B,'Rent Roll (MF &amp; Retail)'!$A26,'Rent Roll_Tradeouts'!CF:CF),0)</f>
        <v>0</v>
      </c>
      <c r="BV26" s="536">
        <f>IFERROR(AVERAGEIF('Rent Roll_Tradeouts'!$B:$B,'Rent Roll (MF &amp; Retail)'!$A26,'Rent Roll_Tradeouts'!CG:CG),0)</f>
        <v>0</v>
      </c>
      <c r="BW26" s="536">
        <f>IFERROR(AVERAGEIF('Rent Roll_Tradeouts'!$B:$B,'Rent Roll (MF &amp; Retail)'!$A26,'Rent Roll_Tradeouts'!CH:CH),0)</f>
        <v>0</v>
      </c>
      <c r="BX26" s="536">
        <f>IFERROR(AVERAGEIF('Rent Roll_Tradeouts'!$B:$B,'Rent Roll (MF &amp; Retail)'!$A26,'Rent Roll_Tradeouts'!CI:CI),0)</f>
        <v>0</v>
      </c>
      <c r="BY26" s="536">
        <f>IFERROR(AVERAGEIF('Rent Roll_Tradeouts'!$B:$B,'Rent Roll (MF &amp; Retail)'!$A26,'Rent Roll_Tradeouts'!CJ:CJ),0)</f>
        <v>0</v>
      </c>
      <c r="BZ26" s="536">
        <f>IFERROR(AVERAGEIF('Rent Roll_Tradeouts'!$B:$B,'Rent Roll (MF &amp; Retail)'!$A26,'Rent Roll_Tradeouts'!CK:CK),0)</f>
        <v>0</v>
      </c>
      <c r="CA26" s="536">
        <f>IFERROR(AVERAGEIF('Rent Roll_Tradeouts'!$B:$B,'Rent Roll (MF &amp; Retail)'!$A26,'Rent Roll_Tradeouts'!CL:CL),0)</f>
        <v>0</v>
      </c>
      <c r="CB26" s="536">
        <f>IFERROR(AVERAGEIF('Rent Roll_Tradeouts'!$B:$B,'Rent Roll (MF &amp; Retail)'!$A26,'Rent Roll_Tradeouts'!CM:CM),0)</f>
        <v>0</v>
      </c>
      <c r="CC26" s="536">
        <f>IFERROR(AVERAGEIF('Rent Roll_Tradeouts'!$B:$B,'Rent Roll (MF &amp; Retail)'!$A26,'Rent Roll_Tradeouts'!CN:CN),0)</f>
        <v>0</v>
      </c>
      <c r="CD26" s="536">
        <f>IFERROR(AVERAGEIF('Rent Roll_Tradeouts'!$B:$B,'Rent Roll (MF &amp; Retail)'!$A26,'Rent Roll_Tradeouts'!CO:CO),0)</f>
        <v>0</v>
      </c>
      <c r="CE26" s="536">
        <f>IFERROR(AVERAGEIF('Rent Roll_Tradeouts'!$B:$B,'Rent Roll (MF &amp; Retail)'!$A26,'Rent Roll_Tradeouts'!CP:CP),0)</f>
        <v>0</v>
      </c>
      <c r="CF26" s="536">
        <f>IFERROR(AVERAGEIF('Rent Roll_Tradeouts'!$B:$B,'Rent Roll (MF &amp; Retail)'!$A26,'Rent Roll_Tradeouts'!CQ:CQ),0)</f>
        <v>0</v>
      </c>
      <c r="CG26" s="536">
        <f>IFERROR(AVERAGEIF('Rent Roll_Tradeouts'!$B:$B,'Rent Roll (MF &amp; Retail)'!$A26,'Rent Roll_Tradeouts'!CR:CR),0)</f>
        <v>0</v>
      </c>
      <c r="CH26" s="536">
        <f>IFERROR(AVERAGEIF('Rent Roll_Tradeouts'!$B:$B,'Rent Roll (MF &amp; Retail)'!$A26,'Rent Roll_Tradeouts'!CS:CS),0)</f>
        <v>0</v>
      </c>
      <c r="CI26" s="536">
        <f>IFERROR(AVERAGEIF('Rent Roll_Tradeouts'!$B:$B,'Rent Roll (MF &amp; Retail)'!$A26,'Rent Roll_Tradeouts'!CT:CT),0)</f>
        <v>0</v>
      </c>
      <c r="CJ26" s="536">
        <f>IFERROR(AVERAGEIF('Rent Roll_Tradeouts'!$B:$B,'Rent Roll (MF &amp; Retail)'!$A26,'Rent Roll_Tradeouts'!CU:CU),0)</f>
        <v>0</v>
      </c>
      <c r="CK26" s="536">
        <f>IFERROR(AVERAGEIF('Rent Roll_Tradeouts'!$B:$B,'Rent Roll (MF &amp; Retail)'!$A26,'Rent Roll_Tradeouts'!CV:CV),0)</f>
        <v>0</v>
      </c>
      <c r="CL26" s="536">
        <f>IFERROR(AVERAGEIF('Rent Roll_Tradeouts'!$B:$B,'Rent Roll (MF &amp; Retail)'!$A26,'Rent Roll_Tradeouts'!CW:CW),0)</f>
        <v>0</v>
      </c>
      <c r="CM26" s="536">
        <f>IFERROR(AVERAGEIF('Rent Roll_Tradeouts'!$B:$B,'Rent Roll (MF &amp; Retail)'!$A26,'Rent Roll_Tradeouts'!CX:CX),0)</f>
        <v>0</v>
      </c>
      <c r="CN26" s="536">
        <f>IFERROR(AVERAGEIF('Rent Roll_Tradeouts'!$B:$B,'Rent Roll (MF &amp; Retail)'!$A26,'Rent Roll_Tradeouts'!CY:CY),0)</f>
        <v>0</v>
      </c>
      <c r="CO26" s="536">
        <f>IFERROR(AVERAGEIF('Rent Roll_Tradeouts'!$B:$B,'Rent Roll (MF &amp; Retail)'!$A26,'Rent Roll_Tradeouts'!CZ:CZ),0)</f>
        <v>0</v>
      </c>
      <c r="CP26" s="536">
        <f>IFERROR(AVERAGEIF('Rent Roll_Tradeouts'!$B:$B,'Rent Roll (MF &amp; Retail)'!$A26,'Rent Roll_Tradeouts'!DA:DA),0)</f>
        <v>0</v>
      </c>
      <c r="CQ26" s="536">
        <f>IFERROR(AVERAGEIF('Rent Roll_Tradeouts'!$B:$B,'Rent Roll (MF &amp; Retail)'!$A26,'Rent Roll_Tradeouts'!DB:DB),0)</f>
        <v>0</v>
      </c>
      <c r="CR26" s="536">
        <f>IFERROR(AVERAGEIF('Rent Roll_Tradeouts'!$B:$B,'Rent Roll (MF &amp; Retail)'!$A26,'Rent Roll_Tradeouts'!DC:DC),0)</f>
        <v>0</v>
      </c>
      <c r="CS26" s="536">
        <f>IFERROR(AVERAGEIF('Rent Roll_Tradeouts'!$B:$B,'Rent Roll (MF &amp; Retail)'!$A26,'Rent Roll_Tradeouts'!DD:DD),0)</f>
        <v>0</v>
      </c>
      <c r="CT26" s="536">
        <f>IFERROR(AVERAGEIF('Rent Roll_Tradeouts'!$B:$B,'Rent Roll (MF &amp; Retail)'!$A26,'Rent Roll_Tradeouts'!DE:DE),0)</f>
        <v>0</v>
      </c>
      <c r="CU26" s="536">
        <f>IFERROR(AVERAGEIF('Rent Roll_Tradeouts'!$B:$B,'Rent Roll (MF &amp; Retail)'!$A26,'Rent Roll_Tradeouts'!DF:DF),0)</f>
        <v>0</v>
      </c>
      <c r="CV26" s="536">
        <f>IFERROR(AVERAGEIF('Rent Roll_Tradeouts'!$B:$B,'Rent Roll (MF &amp; Retail)'!$A26,'Rent Roll_Tradeouts'!DG:DG),0)</f>
        <v>0</v>
      </c>
      <c r="CW26" s="536">
        <f>IFERROR(AVERAGEIF('Rent Roll_Tradeouts'!$B:$B,'Rent Roll (MF &amp; Retail)'!$A26,'Rent Roll_Tradeouts'!DH:DH),0)</f>
        <v>0</v>
      </c>
      <c r="CX26" s="536">
        <f>IFERROR(AVERAGEIF('Rent Roll_Tradeouts'!$B:$B,'Rent Roll (MF &amp; Retail)'!$A26,'Rent Roll_Tradeouts'!DI:DI),0)</f>
        <v>0</v>
      </c>
      <c r="CY26" s="536">
        <f>IFERROR(AVERAGEIF('Rent Roll_Tradeouts'!$B:$B,'Rent Roll (MF &amp; Retail)'!$A26,'Rent Roll_Tradeouts'!DJ:DJ),0)</f>
        <v>0</v>
      </c>
      <c r="CZ26" s="536">
        <f>IFERROR(AVERAGEIF('Rent Roll_Tradeouts'!$B:$B,'Rent Roll (MF &amp; Retail)'!$A26,'Rent Roll_Tradeouts'!DK:DK),0)</f>
        <v>0</v>
      </c>
      <c r="DA26" s="536">
        <f>IFERROR(AVERAGEIF('Rent Roll_Tradeouts'!$B:$B,'Rent Roll (MF &amp; Retail)'!$A26,'Rent Roll_Tradeouts'!DL:DL),0)</f>
        <v>0</v>
      </c>
      <c r="DB26" s="536">
        <f>IFERROR(AVERAGEIF('Rent Roll_Tradeouts'!$B:$B,'Rent Roll (MF &amp; Retail)'!$A26,'Rent Roll_Tradeouts'!DM:DM),0)</f>
        <v>0</v>
      </c>
      <c r="DC26" s="536">
        <f>IFERROR(AVERAGEIF('Rent Roll_Tradeouts'!$B:$B,'Rent Roll (MF &amp; Retail)'!$A26,'Rent Roll_Tradeouts'!DN:DN),0)</f>
        <v>0</v>
      </c>
      <c r="DD26" s="536">
        <f>IFERROR(AVERAGEIF('Rent Roll_Tradeouts'!$B:$B,'Rent Roll (MF &amp; Retail)'!$A26,'Rent Roll_Tradeouts'!DO:DO),0)</f>
        <v>0</v>
      </c>
      <c r="DE26" s="536">
        <f>IFERROR(AVERAGEIF('Rent Roll_Tradeouts'!$B:$B,'Rent Roll (MF &amp; Retail)'!$A26,'Rent Roll_Tradeouts'!DP:DP),0)</f>
        <v>0</v>
      </c>
      <c r="DF26" s="536">
        <f>IFERROR(AVERAGEIF('Rent Roll_Tradeouts'!$B:$B,'Rent Roll (MF &amp; Retail)'!$A26,'Rent Roll_Tradeouts'!DQ:DQ),0)</f>
        <v>0</v>
      </c>
      <c r="DG26" s="536">
        <f>IFERROR(AVERAGEIF('Rent Roll_Tradeouts'!$B:$B,'Rent Roll (MF &amp; Retail)'!$A26,'Rent Roll_Tradeouts'!DR:DR),0)</f>
        <v>0</v>
      </c>
      <c r="DH26" s="536">
        <f>IFERROR(AVERAGEIF('Rent Roll_Tradeouts'!$B:$B,'Rent Roll (MF &amp; Retail)'!$A26,'Rent Roll_Tradeouts'!DS:DS),0)</f>
        <v>0</v>
      </c>
      <c r="DI26" s="536">
        <f>IFERROR(AVERAGEIF('Rent Roll_Tradeouts'!$B:$B,'Rent Roll (MF &amp; Retail)'!$A26,'Rent Roll_Tradeouts'!DT:DT),0)</f>
        <v>0</v>
      </c>
      <c r="DJ26" s="536">
        <f>IFERROR(AVERAGEIF('Rent Roll_Tradeouts'!$B:$B,'Rent Roll (MF &amp; Retail)'!$A26,'Rent Roll_Tradeouts'!DU:DU),0)</f>
        <v>0</v>
      </c>
      <c r="DK26" s="536">
        <f>IFERROR(AVERAGEIF('Rent Roll_Tradeouts'!$B:$B,'Rent Roll (MF &amp; Retail)'!$A26,'Rent Roll_Tradeouts'!DV:DV),0)</f>
        <v>0</v>
      </c>
      <c r="DL26" s="536">
        <f>IFERROR(AVERAGEIF('Rent Roll_Tradeouts'!$B:$B,'Rent Roll (MF &amp; Retail)'!$A26,'Rent Roll_Tradeouts'!DW:DW),0)</f>
        <v>0</v>
      </c>
      <c r="DM26" s="536">
        <f>IFERROR(AVERAGEIF('Rent Roll_Tradeouts'!$B:$B,'Rent Roll (MF &amp; Retail)'!$A26,'Rent Roll_Tradeouts'!DX:DX),0)</f>
        <v>0</v>
      </c>
      <c r="DN26" s="536">
        <f>IFERROR(AVERAGEIF('Rent Roll_Tradeouts'!$B:$B,'Rent Roll (MF &amp; Retail)'!$A26,'Rent Roll_Tradeouts'!DY:DY),0)</f>
        <v>0</v>
      </c>
      <c r="DO26" s="536">
        <f>IFERROR(AVERAGEIF('Rent Roll_Tradeouts'!$B:$B,'Rent Roll (MF &amp; Retail)'!$A26,'Rent Roll_Tradeouts'!DZ:DZ),0)</f>
        <v>0</v>
      </c>
      <c r="DP26" s="536">
        <f>IFERROR(AVERAGEIF('Rent Roll_Tradeouts'!$B:$B,'Rent Roll (MF &amp; Retail)'!$A26,'Rent Roll_Tradeouts'!EA:EA),0)</f>
        <v>0</v>
      </c>
      <c r="DQ26" s="536">
        <f>IFERROR(AVERAGEIF('Rent Roll_Tradeouts'!$B:$B,'Rent Roll (MF &amp; Retail)'!$A26,'Rent Roll_Tradeouts'!EB:EB),0)</f>
        <v>0</v>
      </c>
      <c r="DR26" s="536">
        <f>IFERROR(AVERAGEIF('Rent Roll_Tradeouts'!$B:$B,'Rent Roll (MF &amp; Retail)'!$A26,'Rent Roll_Tradeouts'!EC:EC),0)</f>
        <v>0</v>
      </c>
      <c r="DS26" s="536">
        <f>IFERROR(AVERAGEIF('Rent Roll_Tradeouts'!$B:$B,'Rent Roll (MF &amp; Retail)'!$A26,'Rent Roll_Tradeouts'!ED:ED),0)</f>
        <v>0</v>
      </c>
      <c r="DT26" s="536">
        <f>IFERROR(AVERAGEIF('Rent Roll_Tradeouts'!$B:$B,'Rent Roll (MF &amp; Retail)'!$A26,'Rent Roll_Tradeouts'!EE:EE),0)</f>
        <v>0</v>
      </c>
      <c r="DU26" s="536">
        <f>IFERROR(AVERAGEIF('Rent Roll_Tradeouts'!$B:$B,'Rent Roll (MF &amp; Retail)'!$A26,'Rent Roll_Tradeouts'!EF:EF),0)</f>
        <v>0</v>
      </c>
      <c r="DV26" s="536">
        <f>IFERROR(AVERAGEIF('Rent Roll_Tradeouts'!$B:$B,'Rent Roll (MF &amp; Retail)'!$A26,'Rent Roll_Tradeouts'!EG:EG),0)</f>
        <v>0</v>
      </c>
      <c r="DW26" s="536">
        <f>IFERROR(AVERAGEIF('Rent Roll_Tradeouts'!$B:$B,'Rent Roll (MF &amp; Retail)'!$A26,'Rent Roll_Tradeouts'!EH:EH),0)</f>
        <v>0</v>
      </c>
      <c r="DX26" s="536">
        <f>IFERROR(AVERAGEIF('Rent Roll_Tradeouts'!$B:$B,'Rent Roll (MF &amp; Retail)'!$A26,'Rent Roll_Tradeouts'!EI:EI),0)</f>
        <v>0</v>
      </c>
      <c r="DY26" s="536">
        <f>IFERROR(AVERAGEIF('Rent Roll_Tradeouts'!$B:$B,'Rent Roll (MF &amp; Retail)'!$A26,'Rent Roll_Tradeouts'!EJ:EJ),0)</f>
        <v>0</v>
      </c>
      <c r="DZ26" s="536">
        <f>IFERROR(AVERAGEIF('Rent Roll_Tradeouts'!$B:$B,'Rent Roll (MF &amp; Retail)'!$A26,'Rent Roll_Tradeouts'!EK:EK),0)</f>
        <v>0</v>
      </c>
      <c r="EA26" s="536">
        <f>IFERROR(AVERAGEIF('Rent Roll_Tradeouts'!$B:$B,'Rent Roll (MF &amp; Retail)'!$A26,'Rent Roll_Tradeouts'!EL:EL),0)</f>
        <v>0</v>
      </c>
    </row>
    <row r="27" spans="1:131">
      <c r="A27" s="49">
        <f>'Rent Roll_RedIQ 2'!A36</f>
        <v>0</v>
      </c>
      <c r="B27" s="77">
        <f>'Rent Roll_RedIQ 2'!D36</f>
        <v>0</v>
      </c>
      <c r="C27" s="77">
        <f>'Rent Roll_RedIQ 2'!E36</f>
        <v>0</v>
      </c>
      <c r="D27" s="77">
        <f>'Rent Roll_RedIQ 2'!F36</f>
        <v>0</v>
      </c>
      <c r="E27" s="77">
        <f>'Rent Roll_RedIQ 2'!G36</f>
        <v>0</v>
      </c>
      <c r="K27" s="769" t="str">
        <f>'Rent Roll_RedIQ 2'!AG36</f>
        <v>-</v>
      </c>
      <c r="L27" s="536">
        <f>IFERROR(AVERAGEIF('Rent Roll_Tradeouts'!$B:$B,'Rent Roll (MF &amp; Retail)'!$A27,'Rent Roll_Tradeouts'!W:W),0)</f>
        <v>0</v>
      </c>
      <c r="M27" s="536">
        <f>IFERROR(AVERAGEIF('Rent Roll_Tradeouts'!$B:$B,'Rent Roll (MF &amp; Retail)'!$A27,'Rent Roll_Tradeouts'!X:X),0)</f>
        <v>0</v>
      </c>
      <c r="N27" s="536">
        <f>IFERROR(AVERAGEIF('Rent Roll_Tradeouts'!$B:$B,'Rent Roll (MF &amp; Retail)'!$A27,'Rent Roll_Tradeouts'!Y:Y),0)</f>
        <v>0</v>
      </c>
      <c r="O27" s="536">
        <f>IFERROR(AVERAGEIF('Rent Roll_Tradeouts'!$B:$B,'Rent Roll (MF &amp; Retail)'!$A27,'Rent Roll_Tradeouts'!Z:Z),0)</f>
        <v>0</v>
      </c>
      <c r="P27" s="536">
        <f>IFERROR(AVERAGEIF('Rent Roll_Tradeouts'!$B:$B,'Rent Roll (MF &amp; Retail)'!$A27,'Rent Roll_Tradeouts'!AA:AA),0)</f>
        <v>0</v>
      </c>
      <c r="Q27" s="536">
        <f>IFERROR(AVERAGEIF('Rent Roll_Tradeouts'!$B:$B,'Rent Roll (MF &amp; Retail)'!$A27,'Rent Roll_Tradeouts'!AB:AB),0)</f>
        <v>0</v>
      </c>
      <c r="R27" s="536">
        <f>IFERROR(AVERAGEIF('Rent Roll_Tradeouts'!$B:$B,'Rent Roll (MF &amp; Retail)'!$A27,'Rent Roll_Tradeouts'!AC:AC),0)</f>
        <v>0</v>
      </c>
      <c r="S27" s="536">
        <f>IFERROR(AVERAGEIF('Rent Roll_Tradeouts'!$B:$B,'Rent Roll (MF &amp; Retail)'!$A27,'Rent Roll_Tradeouts'!AD:AD),0)</f>
        <v>0</v>
      </c>
      <c r="T27" s="536">
        <f>IFERROR(AVERAGEIF('Rent Roll_Tradeouts'!$B:$B,'Rent Roll (MF &amp; Retail)'!$A27,'Rent Roll_Tradeouts'!AE:AE),0)</f>
        <v>0</v>
      </c>
      <c r="U27" s="536">
        <f>IFERROR(AVERAGEIF('Rent Roll_Tradeouts'!$B:$B,'Rent Roll (MF &amp; Retail)'!$A27,'Rent Roll_Tradeouts'!AF:AF),0)</f>
        <v>0</v>
      </c>
      <c r="V27" s="536">
        <f>IFERROR(AVERAGEIF('Rent Roll_Tradeouts'!$B:$B,'Rent Roll (MF &amp; Retail)'!$A27,'Rent Roll_Tradeouts'!AG:AG),0)</f>
        <v>0</v>
      </c>
      <c r="W27" s="536">
        <f>IFERROR(AVERAGEIF('Rent Roll_Tradeouts'!$B:$B,'Rent Roll (MF &amp; Retail)'!$A27,'Rent Roll_Tradeouts'!AH:AH),0)</f>
        <v>0</v>
      </c>
      <c r="X27" s="536">
        <f>IFERROR(AVERAGEIF('Rent Roll_Tradeouts'!$B:$B,'Rent Roll (MF &amp; Retail)'!$A27,'Rent Roll_Tradeouts'!AI:AI),0)</f>
        <v>0</v>
      </c>
      <c r="Y27" s="536">
        <f>IFERROR(AVERAGEIF('Rent Roll_Tradeouts'!$B:$B,'Rent Roll (MF &amp; Retail)'!$A27,'Rent Roll_Tradeouts'!AJ:AJ),0)</f>
        <v>0</v>
      </c>
      <c r="Z27" s="536">
        <f>IFERROR(AVERAGEIF('Rent Roll_Tradeouts'!$B:$B,'Rent Roll (MF &amp; Retail)'!$A27,'Rent Roll_Tradeouts'!AK:AK),0)</f>
        <v>0</v>
      </c>
      <c r="AA27" s="536">
        <f>IFERROR(AVERAGEIF('Rent Roll_Tradeouts'!$B:$B,'Rent Roll (MF &amp; Retail)'!$A27,'Rent Roll_Tradeouts'!AL:AL),0)</f>
        <v>0</v>
      </c>
      <c r="AB27" s="536">
        <f>IFERROR(AVERAGEIF('Rent Roll_Tradeouts'!$B:$B,'Rent Roll (MF &amp; Retail)'!$A27,'Rent Roll_Tradeouts'!AM:AM),0)</f>
        <v>0</v>
      </c>
      <c r="AC27" s="536">
        <f>IFERROR(AVERAGEIF('Rent Roll_Tradeouts'!$B:$B,'Rent Roll (MF &amp; Retail)'!$A27,'Rent Roll_Tradeouts'!AN:AN),0)</f>
        <v>0</v>
      </c>
      <c r="AD27" s="536">
        <f>IFERROR(AVERAGEIF('Rent Roll_Tradeouts'!$B:$B,'Rent Roll (MF &amp; Retail)'!$A27,'Rent Roll_Tradeouts'!AO:AO),0)</f>
        <v>0</v>
      </c>
      <c r="AE27" s="536">
        <f>IFERROR(AVERAGEIF('Rent Roll_Tradeouts'!$B:$B,'Rent Roll (MF &amp; Retail)'!$A27,'Rent Roll_Tradeouts'!AP:AP),0)</f>
        <v>0</v>
      </c>
      <c r="AF27" s="536">
        <f>IFERROR(AVERAGEIF('Rent Roll_Tradeouts'!$B:$B,'Rent Roll (MF &amp; Retail)'!$A27,'Rent Roll_Tradeouts'!AQ:AQ),0)</f>
        <v>0</v>
      </c>
      <c r="AG27" s="536">
        <f>IFERROR(AVERAGEIF('Rent Roll_Tradeouts'!$B:$B,'Rent Roll (MF &amp; Retail)'!$A27,'Rent Roll_Tradeouts'!AR:AR),0)</f>
        <v>0</v>
      </c>
      <c r="AH27" s="536">
        <f>IFERROR(AVERAGEIF('Rent Roll_Tradeouts'!$B:$B,'Rent Roll (MF &amp; Retail)'!$A27,'Rent Roll_Tradeouts'!AS:AS),0)</f>
        <v>0</v>
      </c>
      <c r="AI27" s="536">
        <f>IFERROR(AVERAGEIF('Rent Roll_Tradeouts'!$B:$B,'Rent Roll (MF &amp; Retail)'!$A27,'Rent Roll_Tradeouts'!AT:AT),0)</f>
        <v>0</v>
      </c>
      <c r="AJ27" s="536">
        <f>IFERROR(AVERAGEIF('Rent Roll_Tradeouts'!$B:$B,'Rent Roll (MF &amp; Retail)'!$A27,'Rent Roll_Tradeouts'!AU:AU),0)</f>
        <v>0</v>
      </c>
      <c r="AK27" s="536">
        <f>IFERROR(AVERAGEIF('Rent Roll_Tradeouts'!$B:$B,'Rent Roll (MF &amp; Retail)'!$A27,'Rent Roll_Tradeouts'!AV:AV),0)</f>
        <v>0</v>
      </c>
      <c r="AL27" s="536">
        <f>IFERROR(AVERAGEIF('Rent Roll_Tradeouts'!$B:$B,'Rent Roll (MF &amp; Retail)'!$A27,'Rent Roll_Tradeouts'!AW:AW),0)</f>
        <v>0</v>
      </c>
      <c r="AM27" s="536">
        <f>IFERROR(AVERAGEIF('Rent Roll_Tradeouts'!$B:$B,'Rent Roll (MF &amp; Retail)'!$A27,'Rent Roll_Tradeouts'!AX:AX),0)</f>
        <v>0</v>
      </c>
      <c r="AN27" s="536">
        <f>IFERROR(AVERAGEIF('Rent Roll_Tradeouts'!$B:$B,'Rent Roll (MF &amp; Retail)'!$A27,'Rent Roll_Tradeouts'!AY:AY),0)</f>
        <v>0</v>
      </c>
      <c r="AO27" s="536">
        <f>IFERROR(AVERAGEIF('Rent Roll_Tradeouts'!$B:$B,'Rent Roll (MF &amp; Retail)'!$A27,'Rent Roll_Tradeouts'!AZ:AZ),0)</f>
        <v>0</v>
      </c>
      <c r="AP27" s="536">
        <f>IFERROR(AVERAGEIF('Rent Roll_Tradeouts'!$B:$B,'Rent Roll (MF &amp; Retail)'!$A27,'Rent Roll_Tradeouts'!BA:BA),0)</f>
        <v>0</v>
      </c>
      <c r="AQ27" s="536">
        <f>IFERROR(AVERAGEIF('Rent Roll_Tradeouts'!$B:$B,'Rent Roll (MF &amp; Retail)'!$A27,'Rent Roll_Tradeouts'!BB:BB),0)</f>
        <v>0</v>
      </c>
      <c r="AR27" s="536">
        <f>IFERROR(AVERAGEIF('Rent Roll_Tradeouts'!$B:$B,'Rent Roll (MF &amp; Retail)'!$A27,'Rent Roll_Tradeouts'!BC:BC),0)</f>
        <v>0</v>
      </c>
      <c r="AS27" s="536">
        <f>IFERROR(AVERAGEIF('Rent Roll_Tradeouts'!$B:$B,'Rent Roll (MF &amp; Retail)'!$A27,'Rent Roll_Tradeouts'!BD:BD),0)</f>
        <v>0</v>
      </c>
      <c r="AT27" s="536">
        <f>IFERROR(AVERAGEIF('Rent Roll_Tradeouts'!$B:$B,'Rent Roll (MF &amp; Retail)'!$A27,'Rent Roll_Tradeouts'!BE:BE),0)</f>
        <v>0</v>
      </c>
      <c r="AU27" s="536">
        <f>IFERROR(AVERAGEIF('Rent Roll_Tradeouts'!$B:$B,'Rent Roll (MF &amp; Retail)'!$A27,'Rent Roll_Tradeouts'!BF:BF),0)</f>
        <v>0</v>
      </c>
      <c r="AV27" s="536">
        <f>IFERROR(AVERAGEIF('Rent Roll_Tradeouts'!$B:$B,'Rent Roll (MF &amp; Retail)'!$A27,'Rent Roll_Tradeouts'!BG:BG),0)</f>
        <v>0</v>
      </c>
      <c r="AW27" s="536">
        <f>IFERROR(AVERAGEIF('Rent Roll_Tradeouts'!$B:$B,'Rent Roll (MF &amp; Retail)'!$A27,'Rent Roll_Tradeouts'!BH:BH),0)</f>
        <v>0</v>
      </c>
      <c r="AX27" s="536">
        <f>IFERROR(AVERAGEIF('Rent Roll_Tradeouts'!$B:$B,'Rent Roll (MF &amp; Retail)'!$A27,'Rent Roll_Tradeouts'!BI:BI),0)</f>
        <v>0</v>
      </c>
      <c r="AY27" s="536">
        <f>IFERROR(AVERAGEIF('Rent Roll_Tradeouts'!$B:$B,'Rent Roll (MF &amp; Retail)'!$A27,'Rent Roll_Tradeouts'!BJ:BJ),0)</f>
        <v>0</v>
      </c>
      <c r="AZ27" s="536">
        <f>IFERROR(AVERAGEIF('Rent Roll_Tradeouts'!$B:$B,'Rent Roll (MF &amp; Retail)'!$A27,'Rent Roll_Tradeouts'!BK:BK),0)</f>
        <v>0</v>
      </c>
      <c r="BA27" s="536">
        <f>IFERROR(AVERAGEIF('Rent Roll_Tradeouts'!$B:$B,'Rent Roll (MF &amp; Retail)'!$A27,'Rent Roll_Tradeouts'!BL:BL),0)</f>
        <v>0</v>
      </c>
      <c r="BB27" s="536">
        <f>IFERROR(AVERAGEIF('Rent Roll_Tradeouts'!$B:$B,'Rent Roll (MF &amp; Retail)'!$A27,'Rent Roll_Tradeouts'!BM:BM),0)</f>
        <v>0</v>
      </c>
      <c r="BC27" s="536">
        <f>IFERROR(AVERAGEIF('Rent Roll_Tradeouts'!$B:$B,'Rent Roll (MF &amp; Retail)'!$A27,'Rent Roll_Tradeouts'!BN:BN),0)</f>
        <v>0</v>
      </c>
      <c r="BD27" s="536">
        <f>IFERROR(AVERAGEIF('Rent Roll_Tradeouts'!$B:$B,'Rent Roll (MF &amp; Retail)'!$A27,'Rent Roll_Tradeouts'!BO:BO),0)</f>
        <v>0</v>
      </c>
      <c r="BE27" s="536">
        <f>IFERROR(AVERAGEIF('Rent Roll_Tradeouts'!$B:$B,'Rent Roll (MF &amp; Retail)'!$A27,'Rent Roll_Tradeouts'!BP:BP),0)</f>
        <v>0</v>
      </c>
      <c r="BF27" s="536">
        <f>IFERROR(AVERAGEIF('Rent Roll_Tradeouts'!$B:$B,'Rent Roll (MF &amp; Retail)'!$A27,'Rent Roll_Tradeouts'!BQ:BQ),0)</f>
        <v>0</v>
      </c>
      <c r="BG27" s="536">
        <f>IFERROR(AVERAGEIF('Rent Roll_Tradeouts'!$B:$B,'Rent Roll (MF &amp; Retail)'!$A27,'Rent Roll_Tradeouts'!BR:BR),0)</f>
        <v>0</v>
      </c>
      <c r="BH27" s="536">
        <f>IFERROR(AVERAGEIF('Rent Roll_Tradeouts'!$B:$B,'Rent Roll (MF &amp; Retail)'!$A27,'Rent Roll_Tradeouts'!BS:BS),0)</f>
        <v>0</v>
      </c>
      <c r="BI27" s="536">
        <f>IFERROR(AVERAGEIF('Rent Roll_Tradeouts'!$B:$B,'Rent Roll (MF &amp; Retail)'!$A27,'Rent Roll_Tradeouts'!BT:BT),0)</f>
        <v>0</v>
      </c>
      <c r="BJ27" s="536">
        <f>IFERROR(AVERAGEIF('Rent Roll_Tradeouts'!$B:$B,'Rent Roll (MF &amp; Retail)'!$A27,'Rent Roll_Tradeouts'!BU:BU),0)</f>
        <v>0</v>
      </c>
      <c r="BK27" s="536">
        <f>IFERROR(AVERAGEIF('Rent Roll_Tradeouts'!$B:$B,'Rent Roll (MF &amp; Retail)'!$A27,'Rent Roll_Tradeouts'!BV:BV),0)</f>
        <v>0</v>
      </c>
      <c r="BL27" s="536">
        <f>IFERROR(AVERAGEIF('Rent Roll_Tradeouts'!$B:$B,'Rent Roll (MF &amp; Retail)'!$A27,'Rent Roll_Tradeouts'!BW:BW),0)</f>
        <v>0</v>
      </c>
      <c r="BM27" s="536">
        <f>IFERROR(AVERAGEIF('Rent Roll_Tradeouts'!$B:$B,'Rent Roll (MF &amp; Retail)'!$A27,'Rent Roll_Tradeouts'!BX:BX),0)</f>
        <v>0</v>
      </c>
      <c r="BN27" s="536">
        <f>IFERROR(AVERAGEIF('Rent Roll_Tradeouts'!$B:$B,'Rent Roll (MF &amp; Retail)'!$A27,'Rent Roll_Tradeouts'!BY:BY),0)</f>
        <v>0</v>
      </c>
      <c r="BO27" s="536">
        <f>IFERROR(AVERAGEIF('Rent Roll_Tradeouts'!$B:$B,'Rent Roll (MF &amp; Retail)'!$A27,'Rent Roll_Tradeouts'!BZ:BZ),0)</f>
        <v>0</v>
      </c>
      <c r="BP27" s="536">
        <f>IFERROR(AVERAGEIF('Rent Roll_Tradeouts'!$B:$B,'Rent Roll (MF &amp; Retail)'!$A27,'Rent Roll_Tradeouts'!CA:CA),0)</f>
        <v>0</v>
      </c>
      <c r="BQ27" s="536">
        <f>IFERROR(AVERAGEIF('Rent Roll_Tradeouts'!$B:$B,'Rent Roll (MF &amp; Retail)'!$A27,'Rent Roll_Tradeouts'!CB:CB),0)</f>
        <v>0</v>
      </c>
      <c r="BR27" s="536">
        <f>IFERROR(AVERAGEIF('Rent Roll_Tradeouts'!$B:$B,'Rent Roll (MF &amp; Retail)'!$A27,'Rent Roll_Tradeouts'!CC:CC),0)</f>
        <v>0</v>
      </c>
      <c r="BS27" s="536">
        <f>IFERROR(AVERAGEIF('Rent Roll_Tradeouts'!$B:$B,'Rent Roll (MF &amp; Retail)'!$A27,'Rent Roll_Tradeouts'!CD:CD),0)</f>
        <v>0</v>
      </c>
      <c r="BT27" s="536">
        <f>IFERROR(AVERAGEIF('Rent Roll_Tradeouts'!$B:$B,'Rent Roll (MF &amp; Retail)'!$A27,'Rent Roll_Tradeouts'!CE:CE),0)</f>
        <v>0</v>
      </c>
      <c r="BU27" s="536">
        <f>IFERROR(AVERAGEIF('Rent Roll_Tradeouts'!$B:$B,'Rent Roll (MF &amp; Retail)'!$A27,'Rent Roll_Tradeouts'!CF:CF),0)</f>
        <v>0</v>
      </c>
      <c r="BV27" s="536">
        <f>IFERROR(AVERAGEIF('Rent Roll_Tradeouts'!$B:$B,'Rent Roll (MF &amp; Retail)'!$A27,'Rent Roll_Tradeouts'!CG:CG),0)</f>
        <v>0</v>
      </c>
      <c r="BW27" s="536">
        <f>IFERROR(AVERAGEIF('Rent Roll_Tradeouts'!$B:$B,'Rent Roll (MF &amp; Retail)'!$A27,'Rent Roll_Tradeouts'!CH:CH),0)</f>
        <v>0</v>
      </c>
      <c r="BX27" s="536">
        <f>IFERROR(AVERAGEIF('Rent Roll_Tradeouts'!$B:$B,'Rent Roll (MF &amp; Retail)'!$A27,'Rent Roll_Tradeouts'!CI:CI),0)</f>
        <v>0</v>
      </c>
      <c r="BY27" s="536">
        <f>IFERROR(AVERAGEIF('Rent Roll_Tradeouts'!$B:$B,'Rent Roll (MF &amp; Retail)'!$A27,'Rent Roll_Tradeouts'!CJ:CJ),0)</f>
        <v>0</v>
      </c>
      <c r="BZ27" s="536">
        <f>IFERROR(AVERAGEIF('Rent Roll_Tradeouts'!$B:$B,'Rent Roll (MF &amp; Retail)'!$A27,'Rent Roll_Tradeouts'!CK:CK),0)</f>
        <v>0</v>
      </c>
      <c r="CA27" s="536">
        <f>IFERROR(AVERAGEIF('Rent Roll_Tradeouts'!$B:$B,'Rent Roll (MF &amp; Retail)'!$A27,'Rent Roll_Tradeouts'!CL:CL),0)</f>
        <v>0</v>
      </c>
      <c r="CB27" s="536">
        <f>IFERROR(AVERAGEIF('Rent Roll_Tradeouts'!$B:$B,'Rent Roll (MF &amp; Retail)'!$A27,'Rent Roll_Tradeouts'!CM:CM),0)</f>
        <v>0</v>
      </c>
      <c r="CC27" s="536">
        <f>IFERROR(AVERAGEIF('Rent Roll_Tradeouts'!$B:$B,'Rent Roll (MF &amp; Retail)'!$A27,'Rent Roll_Tradeouts'!CN:CN),0)</f>
        <v>0</v>
      </c>
      <c r="CD27" s="536">
        <f>IFERROR(AVERAGEIF('Rent Roll_Tradeouts'!$B:$B,'Rent Roll (MF &amp; Retail)'!$A27,'Rent Roll_Tradeouts'!CO:CO),0)</f>
        <v>0</v>
      </c>
      <c r="CE27" s="536">
        <f>IFERROR(AVERAGEIF('Rent Roll_Tradeouts'!$B:$B,'Rent Roll (MF &amp; Retail)'!$A27,'Rent Roll_Tradeouts'!CP:CP),0)</f>
        <v>0</v>
      </c>
      <c r="CF27" s="536">
        <f>IFERROR(AVERAGEIF('Rent Roll_Tradeouts'!$B:$B,'Rent Roll (MF &amp; Retail)'!$A27,'Rent Roll_Tradeouts'!CQ:CQ),0)</f>
        <v>0</v>
      </c>
      <c r="CG27" s="536">
        <f>IFERROR(AVERAGEIF('Rent Roll_Tradeouts'!$B:$B,'Rent Roll (MF &amp; Retail)'!$A27,'Rent Roll_Tradeouts'!CR:CR),0)</f>
        <v>0</v>
      </c>
      <c r="CH27" s="536">
        <f>IFERROR(AVERAGEIF('Rent Roll_Tradeouts'!$B:$B,'Rent Roll (MF &amp; Retail)'!$A27,'Rent Roll_Tradeouts'!CS:CS),0)</f>
        <v>0</v>
      </c>
      <c r="CI27" s="536">
        <f>IFERROR(AVERAGEIF('Rent Roll_Tradeouts'!$B:$B,'Rent Roll (MF &amp; Retail)'!$A27,'Rent Roll_Tradeouts'!CT:CT),0)</f>
        <v>0</v>
      </c>
      <c r="CJ27" s="536">
        <f>IFERROR(AVERAGEIF('Rent Roll_Tradeouts'!$B:$B,'Rent Roll (MF &amp; Retail)'!$A27,'Rent Roll_Tradeouts'!CU:CU),0)</f>
        <v>0</v>
      </c>
      <c r="CK27" s="536">
        <f>IFERROR(AVERAGEIF('Rent Roll_Tradeouts'!$B:$B,'Rent Roll (MF &amp; Retail)'!$A27,'Rent Roll_Tradeouts'!CV:CV),0)</f>
        <v>0</v>
      </c>
      <c r="CL27" s="536">
        <f>IFERROR(AVERAGEIF('Rent Roll_Tradeouts'!$B:$B,'Rent Roll (MF &amp; Retail)'!$A27,'Rent Roll_Tradeouts'!CW:CW),0)</f>
        <v>0</v>
      </c>
      <c r="CM27" s="536">
        <f>IFERROR(AVERAGEIF('Rent Roll_Tradeouts'!$B:$B,'Rent Roll (MF &amp; Retail)'!$A27,'Rent Roll_Tradeouts'!CX:CX),0)</f>
        <v>0</v>
      </c>
      <c r="CN27" s="536">
        <f>IFERROR(AVERAGEIF('Rent Roll_Tradeouts'!$B:$B,'Rent Roll (MF &amp; Retail)'!$A27,'Rent Roll_Tradeouts'!CY:CY),0)</f>
        <v>0</v>
      </c>
      <c r="CO27" s="536">
        <f>IFERROR(AVERAGEIF('Rent Roll_Tradeouts'!$B:$B,'Rent Roll (MF &amp; Retail)'!$A27,'Rent Roll_Tradeouts'!CZ:CZ),0)</f>
        <v>0</v>
      </c>
      <c r="CP27" s="536">
        <f>IFERROR(AVERAGEIF('Rent Roll_Tradeouts'!$B:$B,'Rent Roll (MF &amp; Retail)'!$A27,'Rent Roll_Tradeouts'!DA:DA),0)</f>
        <v>0</v>
      </c>
      <c r="CQ27" s="536">
        <f>IFERROR(AVERAGEIF('Rent Roll_Tradeouts'!$B:$B,'Rent Roll (MF &amp; Retail)'!$A27,'Rent Roll_Tradeouts'!DB:DB),0)</f>
        <v>0</v>
      </c>
      <c r="CR27" s="536">
        <f>IFERROR(AVERAGEIF('Rent Roll_Tradeouts'!$B:$B,'Rent Roll (MF &amp; Retail)'!$A27,'Rent Roll_Tradeouts'!DC:DC),0)</f>
        <v>0</v>
      </c>
      <c r="CS27" s="536">
        <f>IFERROR(AVERAGEIF('Rent Roll_Tradeouts'!$B:$B,'Rent Roll (MF &amp; Retail)'!$A27,'Rent Roll_Tradeouts'!DD:DD),0)</f>
        <v>0</v>
      </c>
      <c r="CT27" s="536">
        <f>IFERROR(AVERAGEIF('Rent Roll_Tradeouts'!$B:$B,'Rent Roll (MF &amp; Retail)'!$A27,'Rent Roll_Tradeouts'!DE:DE),0)</f>
        <v>0</v>
      </c>
      <c r="CU27" s="536">
        <f>IFERROR(AVERAGEIF('Rent Roll_Tradeouts'!$B:$B,'Rent Roll (MF &amp; Retail)'!$A27,'Rent Roll_Tradeouts'!DF:DF),0)</f>
        <v>0</v>
      </c>
      <c r="CV27" s="536">
        <f>IFERROR(AVERAGEIF('Rent Roll_Tradeouts'!$B:$B,'Rent Roll (MF &amp; Retail)'!$A27,'Rent Roll_Tradeouts'!DG:DG),0)</f>
        <v>0</v>
      </c>
      <c r="CW27" s="536">
        <f>IFERROR(AVERAGEIF('Rent Roll_Tradeouts'!$B:$B,'Rent Roll (MF &amp; Retail)'!$A27,'Rent Roll_Tradeouts'!DH:DH),0)</f>
        <v>0</v>
      </c>
      <c r="CX27" s="536">
        <f>IFERROR(AVERAGEIF('Rent Roll_Tradeouts'!$B:$B,'Rent Roll (MF &amp; Retail)'!$A27,'Rent Roll_Tradeouts'!DI:DI),0)</f>
        <v>0</v>
      </c>
      <c r="CY27" s="536">
        <f>IFERROR(AVERAGEIF('Rent Roll_Tradeouts'!$B:$B,'Rent Roll (MF &amp; Retail)'!$A27,'Rent Roll_Tradeouts'!DJ:DJ),0)</f>
        <v>0</v>
      </c>
      <c r="CZ27" s="536">
        <f>IFERROR(AVERAGEIF('Rent Roll_Tradeouts'!$B:$B,'Rent Roll (MF &amp; Retail)'!$A27,'Rent Roll_Tradeouts'!DK:DK),0)</f>
        <v>0</v>
      </c>
      <c r="DA27" s="536">
        <f>IFERROR(AVERAGEIF('Rent Roll_Tradeouts'!$B:$B,'Rent Roll (MF &amp; Retail)'!$A27,'Rent Roll_Tradeouts'!DL:DL),0)</f>
        <v>0</v>
      </c>
      <c r="DB27" s="536">
        <f>IFERROR(AVERAGEIF('Rent Roll_Tradeouts'!$B:$B,'Rent Roll (MF &amp; Retail)'!$A27,'Rent Roll_Tradeouts'!DM:DM),0)</f>
        <v>0</v>
      </c>
      <c r="DC27" s="536">
        <f>IFERROR(AVERAGEIF('Rent Roll_Tradeouts'!$B:$B,'Rent Roll (MF &amp; Retail)'!$A27,'Rent Roll_Tradeouts'!DN:DN),0)</f>
        <v>0</v>
      </c>
      <c r="DD27" s="536">
        <f>IFERROR(AVERAGEIF('Rent Roll_Tradeouts'!$B:$B,'Rent Roll (MF &amp; Retail)'!$A27,'Rent Roll_Tradeouts'!DO:DO),0)</f>
        <v>0</v>
      </c>
      <c r="DE27" s="536">
        <f>IFERROR(AVERAGEIF('Rent Roll_Tradeouts'!$B:$B,'Rent Roll (MF &amp; Retail)'!$A27,'Rent Roll_Tradeouts'!DP:DP),0)</f>
        <v>0</v>
      </c>
      <c r="DF27" s="536">
        <f>IFERROR(AVERAGEIF('Rent Roll_Tradeouts'!$B:$B,'Rent Roll (MF &amp; Retail)'!$A27,'Rent Roll_Tradeouts'!DQ:DQ),0)</f>
        <v>0</v>
      </c>
      <c r="DG27" s="536">
        <f>IFERROR(AVERAGEIF('Rent Roll_Tradeouts'!$B:$B,'Rent Roll (MF &amp; Retail)'!$A27,'Rent Roll_Tradeouts'!DR:DR),0)</f>
        <v>0</v>
      </c>
      <c r="DH27" s="536">
        <f>IFERROR(AVERAGEIF('Rent Roll_Tradeouts'!$B:$B,'Rent Roll (MF &amp; Retail)'!$A27,'Rent Roll_Tradeouts'!DS:DS),0)</f>
        <v>0</v>
      </c>
      <c r="DI27" s="536">
        <f>IFERROR(AVERAGEIF('Rent Roll_Tradeouts'!$B:$B,'Rent Roll (MF &amp; Retail)'!$A27,'Rent Roll_Tradeouts'!DT:DT),0)</f>
        <v>0</v>
      </c>
      <c r="DJ27" s="536">
        <f>IFERROR(AVERAGEIF('Rent Roll_Tradeouts'!$B:$B,'Rent Roll (MF &amp; Retail)'!$A27,'Rent Roll_Tradeouts'!DU:DU),0)</f>
        <v>0</v>
      </c>
      <c r="DK27" s="536">
        <f>IFERROR(AVERAGEIF('Rent Roll_Tradeouts'!$B:$B,'Rent Roll (MF &amp; Retail)'!$A27,'Rent Roll_Tradeouts'!DV:DV),0)</f>
        <v>0</v>
      </c>
      <c r="DL27" s="536">
        <f>IFERROR(AVERAGEIF('Rent Roll_Tradeouts'!$B:$B,'Rent Roll (MF &amp; Retail)'!$A27,'Rent Roll_Tradeouts'!DW:DW),0)</f>
        <v>0</v>
      </c>
      <c r="DM27" s="536">
        <f>IFERROR(AVERAGEIF('Rent Roll_Tradeouts'!$B:$B,'Rent Roll (MF &amp; Retail)'!$A27,'Rent Roll_Tradeouts'!DX:DX),0)</f>
        <v>0</v>
      </c>
      <c r="DN27" s="536">
        <f>IFERROR(AVERAGEIF('Rent Roll_Tradeouts'!$B:$B,'Rent Roll (MF &amp; Retail)'!$A27,'Rent Roll_Tradeouts'!DY:DY),0)</f>
        <v>0</v>
      </c>
      <c r="DO27" s="536">
        <f>IFERROR(AVERAGEIF('Rent Roll_Tradeouts'!$B:$B,'Rent Roll (MF &amp; Retail)'!$A27,'Rent Roll_Tradeouts'!DZ:DZ),0)</f>
        <v>0</v>
      </c>
      <c r="DP27" s="536">
        <f>IFERROR(AVERAGEIF('Rent Roll_Tradeouts'!$B:$B,'Rent Roll (MF &amp; Retail)'!$A27,'Rent Roll_Tradeouts'!EA:EA),0)</f>
        <v>0</v>
      </c>
      <c r="DQ27" s="536">
        <f>IFERROR(AVERAGEIF('Rent Roll_Tradeouts'!$B:$B,'Rent Roll (MF &amp; Retail)'!$A27,'Rent Roll_Tradeouts'!EB:EB),0)</f>
        <v>0</v>
      </c>
      <c r="DR27" s="536">
        <f>IFERROR(AVERAGEIF('Rent Roll_Tradeouts'!$B:$B,'Rent Roll (MF &amp; Retail)'!$A27,'Rent Roll_Tradeouts'!EC:EC),0)</f>
        <v>0</v>
      </c>
      <c r="DS27" s="536">
        <f>IFERROR(AVERAGEIF('Rent Roll_Tradeouts'!$B:$B,'Rent Roll (MF &amp; Retail)'!$A27,'Rent Roll_Tradeouts'!ED:ED),0)</f>
        <v>0</v>
      </c>
      <c r="DT27" s="536">
        <f>IFERROR(AVERAGEIF('Rent Roll_Tradeouts'!$B:$B,'Rent Roll (MF &amp; Retail)'!$A27,'Rent Roll_Tradeouts'!EE:EE),0)</f>
        <v>0</v>
      </c>
      <c r="DU27" s="536">
        <f>IFERROR(AVERAGEIF('Rent Roll_Tradeouts'!$B:$B,'Rent Roll (MF &amp; Retail)'!$A27,'Rent Roll_Tradeouts'!EF:EF),0)</f>
        <v>0</v>
      </c>
      <c r="DV27" s="536">
        <f>IFERROR(AVERAGEIF('Rent Roll_Tradeouts'!$B:$B,'Rent Roll (MF &amp; Retail)'!$A27,'Rent Roll_Tradeouts'!EG:EG),0)</f>
        <v>0</v>
      </c>
      <c r="DW27" s="536">
        <f>IFERROR(AVERAGEIF('Rent Roll_Tradeouts'!$B:$B,'Rent Roll (MF &amp; Retail)'!$A27,'Rent Roll_Tradeouts'!EH:EH),0)</f>
        <v>0</v>
      </c>
      <c r="DX27" s="536">
        <f>IFERROR(AVERAGEIF('Rent Roll_Tradeouts'!$B:$B,'Rent Roll (MF &amp; Retail)'!$A27,'Rent Roll_Tradeouts'!EI:EI),0)</f>
        <v>0</v>
      </c>
      <c r="DY27" s="536">
        <f>IFERROR(AVERAGEIF('Rent Roll_Tradeouts'!$B:$B,'Rent Roll (MF &amp; Retail)'!$A27,'Rent Roll_Tradeouts'!EJ:EJ),0)</f>
        <v>0</v>
      </c>
      <c r="DZ27" s="536">
        <f>IFERROR(AVERAGEIF('Rent Roll_Tradeouts'!$B:$B,'Rent Roll (MF &amp; Retail)'!$A27,'Rent Roll_Tradeouts'!EK:EK),0)</f>
        <v>0</v>
      </c>
      <c r="EA27" s="536">
        <f>IFERROR(AVERAGEIF('Rent Roll_Tradeouts'!$B:$B,'Rent Roll (MF &amp; Retail)'!$A27,'Rent Roll_Tradeouts'!EL:EL),0)</f>
        <v>0</v>
      </c>
    </row>
    <row r="28" spans="1:131">
      <c r="A28" s="49">
        <f>'Rent Roll_RedIQ 2'!A37</f>
        <v>0</v>
      </c>
      <c r="B28" s="77">
        <f>'Rent Roll_RedIQ 2'!D37</f>
        <v>0</v>
      </c>
      <c r="C28" s="77">
        <f>'Rent Roll_RedIQ 2'!E37</f>
        <v>0</v>
      </c>
      <c r="D28" s="77">
        <f>'Rent Roll_RedIQ 2'!F37</f>
        <v>0</v>
      </c>
      <c r="E28" s="77">
        <f>'Rent Roll_RedIQ 2'!G37</f>
        <v>0</v>
      </c>
      <c r="K28" s="769" t="str">
        <f>'Rent Roll_RedIQ 2'!AG37</f>
        <v>-</v>
      </c>
      <c r="L28" s="536">
        <f>IFERROR(AVERAGEIF('Rent Roll_Tradeouts'!$B:$B,'Rent Roll (MF &amp; Retail)'!$A28,'Rent Roll_Tradeouts'!W:W),0)</f>
        <v>0</v>
      </c>
      <c r="M28" s="536">
        <f>IFERROR(AVERAGEIF('Rent Roll_Tradeouts'!$B:$B,'Rent Roll (MF &amp; Retail)'!$A28,'Rent Roll_Tradeouts'!X:X),0)</f>
        <v>0</v>
      </c>
      <c r="N28" s="536">
        <f>IFERROR(AVERAGEIF('Rent Roll_Tradeouts'!$B:$B,'Rent Roll (MF &amp; Retail)'!$A28,'Rent Roll_Tradeouts'!Y:Y),0)</f>
        <v>0</v>
      </c>
      <c r="O28" s="536">
        <f>IFERROR(AVERAGEIF('Rent Roll_Tradeouts'!$B:$B,'Rent Roll (MF &amp; Retail)'!$A28,'Rent Roll_Tradeouts'!Z:Z),0)</f>
        <v>0</v>
      </c>
      <c r="P28" s="536">
        <f>IFERROR(AVERAGEIF('Rent Roll_Tradeouts'!$B:$B,'Rent Roll (MF &amp; Retail)'!$A28,'Rent Roll_Tradeouts'!AA:AA),0)</f>
        <v>0</v>
      </c>
      <c r="Q28" s="536">
        <f>IFERROR(AVERAGEIF('Rent Roll_Tradeouts'!$B:$B,'Rent Roll (MF &amp; Retail)'!$A28,'Rent Roll_Tradeouts'!AB:AB),0)</f>
        <v>0</v>
      </c>
      <c r="R28" s="536">
        <f>IFERROR(AVERAGEIF('Rent Roll_Tradeouts'!$B:$B,'Rent Roll (MF &amp; Retail)'!$A28,'Rent Roll_Tradeouts'!AC:AC),0)</f>
        <v>0</v>
      </c>
      <c r="S28" s="536">
        <f>IFERROR(AVERAGEIF('Rent Roll_Tradeouts'!$B:$B,'Rent Roll (MF &amp; Retail)'!$A28,'Rent Roll_Tradeouts'!AD:AD),0)</f>
        <v>0</v>
      </c>
      <c r="T28" s="536">
        <f>IFERROR(AVERAGEIF('Rent Roll_Tradeouts'!$B:$B,'Rent Roll (MF &amp; Retail)'!$A28,'Rent Roll_Tradeouts'!AE:AE),0)</f>
        <v>0</v>
      </c>
      <c r="U28" s="536">
        <f>IFERROR(AVERAGEIF('Rent Roll_Tradeouts'!$B:$B,'Rent Roll (MF &amp; Retail)'!$A28,'Rent Roll_Tradeouts'!AF:AF),0)</f>
        <v>0</v>
      </c>
      <c r="V28" s="536">
        <f>IFERROR(AVERAGEIF('Rent Roll_Tradeouts'!$B:$B,'Rent Roll (MF &amp; Retail)'!$A28,'Rent Roll_Tradeouts'!AG:AG),0)</f>
        <v>0</v>
      </c>
      <c r="W28" s="536">
        <f>IFERROR(AVERAGEIF('Rent Roll_Tradeouts'!$B:$B,'Rent Roll (MF &amp; Retail)'!$A28,'Rent Roll_Tradeouts'!AH:AH),0)</f>
        <v>0</v>
      </c>
      <c r="X28" s="536">
        <f>IFERROR(AVERAGEIF('Rent Roll_Tradeouts'!$B:$B,'Rent Roll (MF &amp; Retail)'!$A28,'Rent Roll_Tradeouts'!AI:AI),0)</f>
        <v>0</v>
      </c>
      <c r="Y28" s="536">
        <f>IFERROR(AVERAGEIF('Rent Roll_Tradeouts'!$B:$B,'Rent Roll (MF &amp; Retail)'!$A28,'Rent Roll_Tradeouts'!AJ:AJ),0)</f>
        <v>0</v>
      </c>
      <c r="Z28" s="536">
        <f>IFERROR(AVERAGEIF('Rent Roll_Tradeouts'!$B:$B,'Rent Roll (MF &amp; Retail)'!$A28,'Rent Roll_Tradeouts'!AK:AK),0)</f>
        <v>0</v>
      </c>
      <c r="AA28" s="536">
        <f>IFERROR(AVERAGEIF('Rent Roll_Tradeouts'!$B:$B,'Rent Roll (MF &amp; Retail)'!$A28,'Rent Roll_Tradeouts'!AL:AL),0)</f>
        <v>0</v>
      </c>
      <c r="AB28" s="536">
        <f>IFERROR(AVERAGEIF('Rent Roll_Tradeouts'!$B:$B,'Rent Roll (MF &amp; Retail)'!$A28,'Rent Roll_Tradeouts'!AM:AM),0)</f>
        <v>0</v>
      </c>
      <c r="AC28" s="536">
        <f>IFERROR(AVERAGEIF('Rent Roll_Tradeouts'!$B:$B,'Rent Roll (MF &amp; Retail)'!$A28,'Rent Roll_Tradeouts'!AN:AN),0)</f>
        <v>0</v>
      </c>
      <c r="AD28" s="536">
        <f>IFERROR(AVERAGEIF('Rent Roll_Tradeouts'!$B:$B,'Rent Roll (MF &amp; Retail)'!$A28,'Rent Roll_Tradeouts'!AO:AO),0)</f>
        <v>0</v>
      </c>
      <c r="AE28" s="536">
        <f>IFERROR(AVERAGEIF('Rent Roll_Tradeouts'!$B:$B,'Rent Roll (MF &amp; Retail)'!$A28,'Rent Roll_Tradeouts'!AP:AP),0)</f>
        <v>0</v>
      </c>
      <c r="AF28" s="536">
        <f>IFERROR(AVERAGEIF('Rent Roll_Tradeouts'!$B:$B,'Rent Roll (MF &amp; Retail)'!$A28,'Rent Roll_Tradeouts'!AQ:AQ),0)</f>
        <v>0</v>
      </c>
      <c r="AG28" s="536">
        <f>IFERROR(AVERAGEIF('Rent Roll_Tradeouts'!$B:$B,'Rent Roll (MF &amp; Retail)'!$A28,'Rent Roll_Tradeouts'!AR:AR),0)</f>
        <v>0</v>
      </c>
      <c r="AH28" s="536">
        <f>IFERROR(AVERAGEIF('Rent Roll_Tradeouts'!$B:$B,'Rent Roll (MF &amp; Retail)'!$A28,'Rent Roll_Tradeouts'!AS:AS),0)</f>
        <v>0</v>
      </c>
      <c r="AI28" s="536">
        <f>IFERROR(AVERAGEIF('Rent Roll_Tradeouts'!$B:$B,'Rent Roll (MF &amp; Retail)'!$A28,'Rent Roll_Tradeouts'!AT:AT),0)</f>
        <v>0</v>
      </c>
      <c r="AJ28" s="536">
        <f>IFERROR(AVERAGEIF('Rent Roll_Tradeouts'!$B:$B,'Rent Roll (MF &amp; Retail)'!$A28,'Rent Roll_Tradeouts'!AU:AU),0)</f>
        <v>0</v>
      </c>
      <c r="AK28" s="536">
        <f>IFERROR(AVERAGEIF('Rent Roll_Tradeouts'!$B:$B,'Rent Roll (MF &amp; Retail)'!$A28,'Rent Roll_Tradeouts'!AV:AV),0)</f>
        <v>0</v>
      </c>
      <c r="AL28" s="536">
        <f>IFERROR(AVERAGEIF('Rent Roll_Tradeouts'!$B:$B,'Rent Roll (MF &amp; Retail)'!$A28,'Rent Roll_Tradeouts'!AW:AW),0)</f>
        <v>0</v>
      </c>
      <c r="AM28" s="536">
        <f>IFERROR(AVERAGEIF('Rent Roll_Tradeouts'!$B:$B,'Rent Roll (MF &amp; Retail)'!$A28,'Rent Roll_Tradeouts'!AX:AX),0)</f>
        <v>0</v>
      </c>
      <c r="AN28" s="536">
        <f>IFERROR(AVERAGEIF('Rent Roll_Tradeouts'!$B:$B,'Rent Roll (MF &amp; Retail)'!$A28,'Rent Roll_Tradeouts'!AY:AY),0)</f>
        <v>0</v>
      </c>
      <c r="AO28" s="536">
        <f>IFERROR(AVERAGEIF('Rent Roll_Tradeouts'!$B:$B,'Rent Roll (MF &amp; Retail)'!$A28,'Rent Roll_Tradeouts'!AZ:AZ),0)</f>
        <v>0</v>
      </c>
      <c r="AP28" s="536">
        <f>IFERROR(AVERAGEIF('Rent Roll_Tradeouts'!$B:$B,'Rent Roll (MF &amp; Retail)'!$A28,'Rent Roll_Tradeouts'!BA:BA),0)</f>
        <v>0</v>
      </c>
      <c r="AQ28" s="536">
        <f>IFERROR(AVERAGEIF('Rent Roll_Tradeouts'!$B:$B,'Rent Roll (MF &amp; Retail)'!$A28,'Rent Roll_Tradeouts'!BB:BB),0)</f>
        <v>0</v>
      </c>
      <c r="AR28" s="536">
        <f>IFERROR(AVERAGEIF('Rent Roll_Tradeouts'!$B:$B,'Rent Roll (MF &amp; Retail)'!$A28,'Rent Roll_Tradeouts'!BC:BC),0)</f>
        <v>0</v>
      </c>
      <c r="AS28" s="536">
        <f>IFERROR(AVERAGEIF('Rent Roll_Tradeouts'!$B:$B,'Rent Roll (MF &amp; Retail)'!$A28,'Rent Roll_Tradeouts'!BD:BD),0)</f>
        <v>0</v>
      </c>
      <c r="AT28" s="536">
        <f>IFERROR(AVERAGEIF('Rent Roll_Tradeouts'!$B:$B,'Rent Roll (MF &amp; Retail)'!$A28,'Rent Roll_Tradeouts'!BE:BE),0)</f>
        <v>0</v>
      </c>
      <c r="AU28" s="536">
        <f>IFERROR(AVERAGEIF('Rent Roll_Tradeouts'!$B:$B,'Rent Roll (MF &amp; Retail)'!$A28,'Rent Roll_Tradeouts'!BF:BF),0)</f>
        <v>0</v>
      </c>
      <c r="AV28" s="536">
        <f>IFERROR(AVERAGEIF('Rent Roll_Tradeouts'!$B:$B,'Rent Roll (MF &amp; Retail)'!$A28,'Rent Roll_Tradeouts'!BG:BG),0)</f>
        <v>0</v>
      </c>
      <c r="AW28" s="536">
        <f>IFERROR(AVERAGEIF('Rent Roll_Tradeouts'!$B:$B,'Rent Roll (MF &amp; Retail)'!$A28,'Rent Roll_Tradeouts'!BH:BH),0)</f>
        <v>0</v>
      </c>
      <c r="AX28" s="536">
        <f>IFERROR(AVERAGEIF('Rent Roll_Tradeouts'!$B:$B,'Rent Roll (MF &amp; Retail)'!$A28,'Rent Roll_Tradeouts'!BI:BI),0)</f>
        <v>0</v>
      </c>
      <c r="AY28" s="536">
        <f>IFERROR(AVERAGEIF('Rent Roll_Tradeouts'!$B:$B,'Rent Roll (MF &amp; Retail)'!$A28,'Rent Roll_Tradeouts'!BJ:BJ),0)</f>
        <v>0</v>
      </c>
      <c r="AZ28" s="536">
        <f>IFERROR(AVERAGEIF('Rent Roll_Tradeouts'!$B:$B,'Rent Roll (MF &amp; Retail)'!$A28,'Rent Roll_Tradeouts'!BK:BK),0)</f>
        <v>0</v>
      </c>
      <c r="BA28" s="536">
        <f>IFERROR(AVERAGEIF('Rent Roll_Tradeouts'!$B:$B,'Rent Roll (MF &amp; Retail)'!$A28,'Rent Roll_Tradeouts'!BL:BL),0)</f>
        <v>0</v>
      </c>
      <c r="BB28" s="536">
        <f>IFERROR(AVERAGEIF('Rent Roll_Tradeouts'!$B:$B,'Rent Roll (MF &amp; Retail)'!$A28,'Rent Roll_Tradeouts'!BM:BM),0)</f>
        <v>0</v>
      </c>
      <c r="BC28" s="536">
        <f>IFERROR(AVERAGEIF('Rent Roll_Tradeouts'!$B:$B,'Rent Roll (MF &amp; Retail)'!$A28,'Rent Roll_Tradeouts'!BN:BN),0)</f>
        <v>0</v>
      </c>
      <c r="BD28" s="536">
        <f>IFERROR(AVERAGEIF('Rent Roll_Tradeouts'!$B:$B,'Rent Roll (MF &amp; Retail)'!$A28,'Rent Roll_Tradeouts'!BO:BO),0)</f>
        <v>0</v>
      </c>
      <c r="BE28" s="536">
        <f>IFERROR(AVERAGEIF('Rent Roll_Tradeouts'!$B:$B,'Rent Roll (MF &amp; Retail)'!$A28,'Rent Roll_Tradeouts'!BP:BP),0)</f>
        <v>0</v>
      </c>
      <c r="BF28" s="536">
        <f>IFERROR(AVERAGEIF('Rent Roll_Tradeouts'!$B:$B,'Rent Roll (MF &amp; Retail)'!$A28,'Rent Roll_Tradeouts'!BQ:BQ),0)</f>
        <v>0</v>
      </c>
      <c r="BG28" s="536">
        <f>IFERROR(AVERAGEIF('Rent Roll_Tradeouts'!$B:$B,'Rent Roll (MF &amp; Retail)'!$A28,'Rent Roll_Tradeouts'!BR:BR),0)</f>
        <v>0</v>
      </c>
      <c r="BH28" s="536">
        <f>IFERROR(AVERAGEIF('Rent Roll_Tradeouts'!$B:$B,'Rent Roll (MF &amp; Retail)'!$A28,'Rent Roll_Tradeouts'!BS:BS),0)</f>
        <v>0</v>
      </c>
      <c r="BI28" s="536">
        <f>IFERROR(AVERAGEIF('Rent Roll_Tradeouts'!$B:$B,'Rent Roll (MF &amp; Retail)'!$A28,'Rent Roll_Tradeouts'!BT:BT),0)</f>
        <v>0</v>
      </c>
      <c r="BJ28" s="536">
        <f>IFERROR(AVERAGEIF('Rent Roll_Tradeouts'!$B:$B,'Rent Roll (MF &amp; Retail)'!$A28,'Rent Roll_Tradeouts'!BU:BU),0)</f>
        <v>0</v>
      </c>
      <c r="BK28" s="536">
        <f>IFERROR(AVERAGEIF('Rent Roll_Tradeouts'!$B:$B,'Rent Roll (MF &amp; Retail)'!$A28,'Rent Roll_Tradeouts'!BV:BV),0)</f>
        <v>0</v>
      </c>
      <c r="BL28" s="536">
        <f>IFERROR(AVERAGEIF('Rent Roll_Tradeouts'!$B:$B,'Rent Roll (MF &amp; Retail)'!$A28,'Rent Roll_Tradeouts'!BW:BW),0)</f>
        <v>0</v>
      </c>
      <c r="BM28" s="536">
        <f>IFERROR(AVERAGEIF('Rent Roll_Tradeouts'!$B:$B,'Rent Roll (MF &amp; Retail)'!$A28,'Rent Roll_Tradeouts'!BX:BX),0)</f>
        <v>0</v>
      </c>
      <c r="BN28" s="536">
        <f>IFERROR(AVERAGEIF('Rent Roll_Tradeouts'!$B:$B,'Rent Roll (MF &amp; Retail)'!$A28,'Rent Roll_Tradeouts'!BY:BY),0)</f>
        <v>0</v>
      </c>
      <c r="BO28" s="536">
        <f>IFERROR(AVERAGEIF('Rent Roll_Tradeouts'!$B:$B,'Rent Roll (MF &amp; Retail)'!$A28,'Rent Roll_Tradeouts'!BZ:BZ),0)</f>
        <v>0</v>
      </c>
      <c r="BP28" s="536">
        <f>IFERROR(AVERAGEIF('Rent Roll_Tradeouts'!$B:$B,'Rent Roll (MF &amp; Retail)'!$A28,'Rent Roll_Tradeouts'!CA:CA),0)</f>
        <v>0</v>
      </c>
      <c r="BQ28" s="536">
        <f>IFERROR(AVERAGEIF('Rent Roll_Tradeouts'!$B:$B,'Rent Roll (MF &amp; Retail)'!$A28,'Rent Roll_Tradeouts'!CB:CB),0)</f>
        <v>0</v>
      </c>
      <c r="BR28" s="536">
        <f>IFERROR(AVERAGEIF('Rent Roll_Tradeouts'!$B:$B,'Rent Roll (MF &amp; Retail)'!$A28,'Rent Roll_Tradeouts'!CC:CC),0)</f>
        <v>0</v>
      </c>
      <c r="BS28" s="536">
        <f>IFERROR(AVERAGEIF('Rent Roll_Tradeouts'!$B:$B,'Rent Roll (MF &amp; Retail)'!$A28,'Rent Roll_Tradeouts'!CD:CD),0)</f>
        <v>0</v>
      </c>
      <c r="BT28" s="536">
        <f>IFERROR(AVERAGEIF('Rent Roll_Tradeouts'!$B:$B,'Rent Roll (MF &amp; Retail)'!$A28,'Rent Roll_Tradeouts'!CE:CE),0)</f>
        <v>0</v>
      </c>
      <c r="BU28" s="536">
        <f>IFERROR(AVERAGEIF('Rent Roll_Tradeouts'!$B:$B,'Rent Roll (MF &amp; Retail)'!$A28,'Rent Roll_Tradeouts'!CF:CF),0)</f>
        <v>0</v>
      </c>
      <c r="BV28" s="536">
        <f>IFERROR(AVERAGEIF('Rent Roll_Tradeouts'!$B:$B,'Rent Roll (MF &amp; Retail)'!$A28,'Rent Roll_Tradeouts'!CG:CG),0)</f>
        <v>0</v>
      </c>
      <c r="BW28" s="536">
        <f>IFERROR(AVERAGEIF('Rent Roll_Tradeouts'!$B:$B,'Rent Roll (MF &amp; Retail)'!$A28,'Rent Roll_Tradeouts'!CH:CH),0)</f>
        <v>0</v>
      </c>
      <c r="BX28" s="536">
        <f>IFERROR(AVERAGEIF('Rent Roll_Tradeouts'!$B:$B,'Rent Roll (MF &amp; Retail)'!$A28,'Rent Roll_Tradeouts'!CI:CI),0)</f>
        <v>0</v>
      </c>
      <c r="BY28" s="536">
        <f>IFERROR(AVERAGEIF('Rent Roll_Tradeouts'!$B:$B,'Rent Roll (MF &amp; Retail)'!$A28,'Rent Roll_Tradeouts'!CJ:CJ),0)</f>
        <v>0</v>
      </c>
      <c r="BZ28" s="536">
        <f>IFERROR(AVERAGEIF('Rent Roll_Tradeouts'!$B:$B,'Rent Roll (MF &amp; Retail)'!$A28,'Rent Roll_Tradeouts'!CK:CK),0)</f>
        <v>0</v>
      </c>
      <c r="CA28" s="536">
        <f>IFERROR(AVERAGEIF('Rent Roll_Tradeouts'!$B:$B,'Rent Roll (MF &amp; Retail)'!$A28,'Rent Roll_Tradeouts'!CL:CL),0)</f>
        <v>0</v>
      </c>
      <c r="CB28" s="536">
        <f>IFERROR(AVERAGEIF('Rent Roll_Tradeouts'!$B:$B,'Rent Roll (MF &amp; Retail)'!$A28,'Rent Roll_Tradeouts'!CM:CM),0)</f>
        <v>0</v>
      </c>
      <c r="CC28" s="536">
        <f>IFERROR(AVERAGEIF('Rent Roll_Tradeouts'!$B:$B,'Rent Roll (MF &amp; Retail)'!$A28,'Rent Roll_Tradeouts'!CN:CN),0)</f>
        <v>0</v>
      </c>
      <c r="CD28" s="536">
        <f>IFERROR(AVERAGEIF('Rent Roll_Tradeouts'!$B:$B,'Rent Roll (MF &amp; Retail)'!$A28,'Rent Roll_Tradeouts'!CO:CO),0)</f>
        <v>0</v>
      </c>
      <c r="CE28" s="536">
        <f>IFERROR(AVERAGEIF('Rent Roll_Tradeouts'!$B:$B,'Rent Roll (MF &amp; Retail)'!$A28,'Rent Roll_Tradeouts'!CP:CP),0)</f>
        <v>0</v>
      </c>
      <c r="CF28" s="536">
        <f>IFERROR(AVERAGEIF('Rent Roll_Tradeouts'!$B:$B,'Rent Roll (MF &amp; Retail)'!$A28,'Rent Roll_Tradeouts'!CQ:CQ),0)</f>
        <v>0</v>
      </c>
      <c r="CG28" s="536">
        <f>IFERROR(AVERAGEIF('Rent Roll_Tradeouts'!$B:$B,'Rent Roll (MF &amp; Retail)'!$A28,'Rent Roll_Tradeouts'!CR:CR),0)</f>
        <v>0</v>
      </c>
      <c r="CH28" s="536">
        <f>IFERROR(AVERAGEIF('Rent Roll_Tradeouts'!$B:$B,'Rent Roll (MF &amp; Retail)'!$A28,'Rent Roll_Tradeouts'!CS:CS),0)</f>
        <v>0</v>
      </c>
      <c r="CI28" s="536">
        <f>IFERROR(AVERAGEIF('Rent Roll_Tradeouts'!$B:$B,'Rent Roll (MF &amp; Retail)'!$A28,'Rent Roll_Tradeouts'!CT:CT),0)</f>
        <v>0</v>
      </c>
      <c r="CJ28" s="536">
        <f>IFERROR(AVERAGEIF('Rent Roll_Tradeouts'!$B:$B,'Rent Roll (MF &amp; Retail)'!$A28,'Rent Roll_Tradeouts'!CU:CU),0)</f>
        <v>0</v>
      </c>
      <c r="CK28" s="536">
        <f>IFERROR(AVERAGEIF('Rent Roll_Tradeouts'!$B:$B,'Rent Roll (MF &amp; Retail)'!$A28,'Rent Roll_Tradeouts'!CV:CV),0)</f>
        <v>0</v>
      </c>
      <c r="CL28" s="536">
        <f>IFERROR(AVERAGEIF('Rent Roll_Tradeouts'!$B:$B,'Rent Roll (MF &amp; Retail)'!$A28,'Rent Roll_Tradeouts'!CW:CW),0)</f>
        <v>0</v>
      </c>
      <c r="CM28" s="536">
        <f>IFERROR(AVERAGEIF('Rent Roll_Tradeouts'!$B:$B,'Rent Roll (MF &amp; Retail)'!$A28,'Rent Roll_Tradeouts'!CX:CX),0)</f>
        <v>0</v>
      </c>
      <c r="CN28" s="536">
        <f>IFERROR(AVERAGEIF('Rent Roll_Tradeouts'!$B:$B,'Rent Roll (MF &amp; Retail)'!$A28,'Rent Roll_Tradeouts'!CY:CY),0)</f>
        <v>0</v>
      </c>
      <c r="CO28" s="536">
        <f>IFERROR(AVERAGEIF('Rent Roll_Tradeouts'!$B:$B,'Rent Roll (MF &amp; Retail)'!$A28,'Rent Roll_Tradeouts'!CZ:CZ),0)</f>
        <v>0</v>
      </c>
      <c r="CP28" s="536">
        <f>IFERROR(AVERAGEIF('Rent Roll_Tradeouts'!$B:$B,'Rent Roll (MF &amp; Retail)'!$A28,'Rent Roll_Tradeouts'!DA:DA),0)</f>
        <v>0</v>
      </c>
      <c r="CQ28" s="536">
        <f>IFERROR(AVERAGEIF('Rent Roll_Tradeouts'!$B:$B,'Rent Roll (MF &amp; Retail)'!$A28,'Rent Roll_Tradeouts'!DB:DB),0)</f>
        <v>0</v>
      </c>
      <c r="CR28" s="536">
        <f>IFERROR(AVERAGEIF('Rent Roll_Tradeouts'!$B:$B,'Rent Roll (MF &amp; Retail)'!$A28,'Rent Roll_Tradeouts'!DC:DC),0)</f>
        <v>0</v>
      </c>
      <c r="CS28" s="536">
        <f>IFERROR(AVERAGEIF('Rent Roll_Tradeouts'!$B:$B,'Rent Roll (MF &amp; Retail)'!$A28,'Rent Roll_Tradeouts'!DD:DD),0)</f>
        <v>0</v>
      </c>
      <c r="CT28" s="536">
        <f>IFERROR(AVERAGEIF('Rent Roll_Tradeouts'!$B:$B,'Rent Roll (MF &amp; Retail)'!$A28,'Rent Roll_Tradeouts'!DE:DE),0)</f>
        <v>0</v>
      </c>
      <c r="CU28" s="536">
        <f>IFERROR(AVERAGEIF('Rent Roll_Tradeouts'!$B:$B,'Rent Roll (MF &amp; Retail)'!$A28,'Rent Roll_Tradeouts'!DF:DF),0)</f>
        <v>0</v>
      </c>
      <c r="CV28" s="536">
        <f>IFERROR(AVERAGEIF('Rent Roll_Tradeouts'!$B:$B,'Rent Roll (MF &amp; Retail)'!$A28,'Rent Roll_Tradeouts'!DG:DG),0)</f>
        <v>0</v>
      </c>
      <c r="CW28" s="536">
        <f>IFERROR(AVERAGEIF('Rent Roll_Tradeouts'!$B:$B,'Rent Roll (MF &amp; Retail)'!$A28,'Rent Roll_Tradeouts'!DH:DH),0)</f>
        <v>0</v>
      </c>
      <c r="CX28" s="536">
        <f>IFERROR(AVERAGEIF('Rent Roll_Tradeouts'!$B:$B,'Rent Roll (MF &amp; Retail)'!$A28,'Rent Roll_Tradeouts'!DI:DI),0)</f>
        <v>0</v>
      </c>
      <c r="CY28" s="536">
        <f>IFERROR(AVERAGEIF('Rent Roll_Tradeouts'!$B:$B,'Rent Roll (MF &amp; Retail)'!$A28,'Rent Roll_Tradeouts'!DJ:DJ),0)</f>
        <v>0</v>
      </c>
      <c r="CZ28" s="536">
        <f>IFERROR(AVERAGEIF('Rent Roll_Tradeouts'!$B:$B,'Rent Roll (MF &amp; Retail)'!$A28,'Rent Roll_Tradeouts'!DK:DK),0)</f>
        <v>0</v>
      </c>
      <c r="DA28" s="536">
        <f>IFERROR(AVERAGEIF('Rent Roll_Tradeouts'!$B:$B,'Rent Roll (MF &amp; Retail)'!$A28,'Rent Roll_Tradeouts'!DL:DL),0)</f>
        <v>0</v>
      </c>
      <c r="DB28" s="536">
        <f>IFERROR(AVERAGEIF('Rent Roll_Tradeouts'!$B:$B,'Rent Roll (MF &amp; Retail)'!$A28,'Rent Roll_Tradeouts'!DM:DM),0)</f>
        <v>0</v>
      </c>
      <c r="DC28" s="536">
        <f>IFERROR(AVERAGEIF('Rent Roll_Tradeouts'!$B:$B,'Rent Roll (MF &amp; Retail)'!$A28,'Rent Roll_Tradeouts'!DN:DN),0)</f>
        <v>0</v>
      </c>
      <c r="DD28" s="536">
        <f>IFERROR(AVERAGEIF('Rent Roll_Tradeouts'!$B:$B,'Rent Roll (MF &amp; Retail)'!$A28,'Rent Roll_Tradeouts'!DO:DO),0)</f>
        <v>0</v>
      </c>
      <c r="DE28" s="536">
        <f>IFERROR(AVERAGEIF('Rent Roll_Tradeouts'!$B:$B,'Rent Roll (MF &amp; Retail)'!$A28,'Rent Roll_Tradeouts'!DP:DP),0)</f>
        <v>0</v>
      </c>
      <c r="DF28" s="536">
        <f>IFERROR(AVERAGEIF('Rent Roll_Tradeouts'!$B:$B,'Rent Roll (MF &amp; Retail)'!$A28,'Rent Roll_Tradeouts'!DQ:DQ),0)</f>
        <v>0</v>
      </c>
      <c r="DG28" s="536">
        <f>IFERROR(AVERAGEIF('Rent Roll_Tradeouts'!$B:$B,'Rent Roll (MF &amp; Retail)'!$A28,'Rent Roll_Tradeouts'!DR:DR),0)</f>
        <v>0</v>
      </c>
      <c r="DH28" s="536">
        <f>IFERROR(AVERAGEIF('Rent Roll_Tradeouts'!$B:$B,'Rent Roll (MF &amp; Retail)'!$A28,'Rent Roll_Tradeouts'!DS:DS),0)</f>
        <v>0</v>
      </c>
      <c r="DI28" s="536">
        <f>IFERROR(AVERAGEIF('Rent Roll_Tradeouts'!$B:$B,'Rent Roll (MF &amp; Retail)'!$A28,'Rent Roll_Tradeouts'!DT:DT),0)</f>
        <v>0</v>
      </c>
      <c r="DJ28" s="536">
        <f>IFERROR(AVERAGEIF('Rent Roll_Tradeouts'!$B:$B,'Rent Roll (MF &amp; Retail)'!$A28,'Rent Roll_Tradeouts'!DU:DU),0)</f>
        <v>0</v>
      </c>
      <c r="DK28" s="536">
        <f>IFERROR(AVERAGEIF('Rent Roll_Tradeouts'!$B:$B,'Rent Roll (MF &amp; Retail)'!$A28,'Rent Roll_Tradeouts'!DV:DV),0)</f>
        <v>0</v>
      </c>
      <c r="DL28" s="536">
        <f>IFERROR(AVERAGEIF('Rent Roll_Tradeouts'!$B:$B,'Rent Roll (MF &amp; Retail)'!$A28,'Rent Roll_Tradeouts'!DW:DW),0)</f>
        <v>0</v>
      </c>
      <c r="DM28" s="536">
        <f>IFERROR(AVERAGEIF('Rent Roll_Tradeouts'!$B:$B,'Rent Roll (MF &amp; Retail)'!$A28,'Rent Roll_Tradeouts'!DX:DX),0)</f>
        <v>0</v>
      </c>
      <c r="DN28" s="536">
        <f>IFERROR(AVERAGEIF('Rent Roll_Tradeouts'!$B:$B,'Rent Roll (MF &amp; Retail)'!$A28,'Rent Roll_Tradeouts'!DY:DY),0)</f>
        <v>0</v>
      </c>
      <c r="DO28" s="536">
        <f>IFERROR(AVERAGEIF('Rent Roll_Tradeouts'!$B:$B,'Rent Roll (MF &amp; Retail)'!$A28,'Rent Roll_Tradeouts'!DZ:DZ),0)</f>
        <v>0</v>
      </c>
      <c r="DP28" s="536">
        <f>IFERROR(AVERAGEIF('Rent Roll_Tradeouts'!$B:$B,'Rent Roll (MF &amp; Retail)'!$A28,'Rent Roll_Tradeouts'!EA:EA),0)</f>
        <v>0</v>
      </c>
      <c r="DQ28" s="536">
        <f>IFERROR(AVERAGEIF('Rent Roll_Tradeouts'!$B:$B,'Rent Roll (MF &amp; Retail)'!$A28,'Rent Roll_Tradeouts'!EB:EB),0)</f>
        <v>0</v>
      </c>
      <c r="DR28" s="536">
        <f>IFERROR(AVERAGEIF('Rent Roll_Tradeouts'!$B:$B,'Rent Roll (MF &amp; Retail)'!$A28,'Rent Roll_Tradeouts'!EC:EC),0)</f>
        <v>0</v>
      </c>
      <c r="DS28" s="536">
        <f>IFERROR(AVERAGEIF('Rent Roll_Tradeouts'!$B:$B,'Rent Roll (MF &amp; Retail)'!$A28,'Rent Roll_Tradeouts'!ED:ED),0)</f>
        <v>0</v>
      </c>
      <c r="DT28" s="536">
        <f>IFERROR(AVERAGEIF('Rent Roll_Tradeouts'!$B:$B,'Rent Roll (MF &amp; Retail)'!$A28,'Rent Roll_Tradeouts'!EE:EE),0)</f>
        <v>0</v>
      </c>
      <c r="DU28" s="536">
        <f>IFERROR(AVERAGEIF('Rent Roll_Tradeouts'!$B:$B,'Rent Roll (MF &amp; Retail)'!$A28,'Rent Roll_Tradeouts'!EF:EF),0)</f>
        <v>0</v>
      </c>
      <c r="DV28" s="536">
        <f>IFERROR(AVERAGEIF('Rent Roll_Tradeouts'!$B:$B,'Rent Roll (MF &amp; Retail)'!$A28,'Rent Roll_Tradeouts'!EG:EG),0)</f>
        <v>0</v>
      </c>
      <c r="DW28" s="536">
        <f>IFERROR(AVERAGEIF('Rent Roll_Tradeouts'!$B:$B,'Rent Roll (MF &amp; Retail)'!$A28,'Rent Roll_Tradeouts'!EH:EH),0)</f>
        <v>0</v>
      </c>
      <c r="DX28" s="536">
        <f>IFERROR(AVERAGEIF('Rent Roll_Tradeouts'!$B:$B,'Rent Roll (MF &amp; Retail)'!$A28,'Rent Roll_Tradeouts'!EI:EI),0)</f>
        <v>0</v>
      </c>
      <c r="DY28" s="536">
        <f>IFERROR(AVERAGEIF('Rent Roll_Tradeouts'!$B:$B,'Rent Roll (MF &amp; Retail)'!$A28,'Rent Roll_Tradeouts'!EJ:EJ),0)</f>
        <v>0</v>
      </c>
      <c r="DZ28" s="536">
        <f>IFERROR(AVERAGEIF('Rent Roll_Tradeouts'!$B:$B,'Rent Roll (MF &amp; Retail)'!$A28,'Rent Roll_Tradeouts'!EK:EK),0)</f>
        <v>0</v>
      </c>
      <c r="EA28" s="536">
        <f>IFERROR(AVERAGEIF('Rent Roll_Tradeouts'!$B:$B,'Rent Roll (MF &amp; Retail)'!$A28,'Rent Roll_Tradeouts'!EL:EL),0)</f>
        <v>0</v>
      </c>
    </row>
    <row r="29" spans="1:131">
      <c r="A29" s="49">
        <f>'Rent Roll_RedIQ 2'!A38</f>
        <v>0</v>
      </c>
      <c r="B29" s="77">
        <f>'Rent Roll_RedIQ 2'!D38</f>
        <v>0</v>
      </c>
      <c r="C29" s="77">
        <f>'Rent Roll_RedIQ 2'!E38</f>
        <v>0</v>
      </c>
      <c r="D29" s="77">
        <f>'Rent Roll_RedIQ 2'!F38</f>
        <v>0</v>
      </c>
      <c r="E29" s="77">
        <f>'Rent Roll_RedIQ 2'!G38</f>
        <v>0</v>
      </c>
      <c r="K29" s="769" t="str">
        <f>'Rent Roll_RedIQ 2'!AG38</f>
        <v>-</v>
      </c>
      <c r="L29" s="536">
        <f>IFERROR(AVERAGEIF('Rent Roll_Tradeouts'!$B:$B,'Rent Roll (MF &amp; Retail)'!$A29,'Rent Roll_Tradeouts'!W:W),0)</f>
        <v>0</v>
      </c>
      <c r="M29" s="536">
        <f>IFERROR(AVERAGEIF('Rent Roll_Tradeouts'!$B:$B,'Rent Roll (MF &amp; Retail)'!$A29,'Rent Roll_Tradeouts'!X:X),0)</f>
        <v>0</v>
      </c>
      <c r="N29" s="536">
        <f>IFERROR(AVERAGEIF('Rent Roll_Tradeouts'!$B:$B,'Rent Roll (MF &amp; Retail)'!$A29,'Rent Roll_Tradeouts'!Y:Y),0)</f>
        <v>0</v>
      </c>
      <c r="O29" s="536">
        <f>IFERROR(AVERAGEIF('Rent Roll_Tradeouts'!$B:$B,'Rent Roll (MF &amp; Retail)'!$A29,'Rent Roll_Tradeouts'!Z:Z),0)</f>
        <v>0</v>
      </c>
      <c r="P29" s="536">
        <f>IFERROR(AVERAGEIF('Rent Roll_Tradeouts'!$B:$B,'Rent Roll (MF &amp; Retail)'!$A29,'Rent Roll_Tradeouts'!AA:AA),0)</f>
        <v>0</v>
      </c>
      <c r="Q29" s="536">
        <f>IFERROR(AVERAGEIF('Rent Roll_Tradeouts'!$B:$B,'Rent Roll (MF &amp; Retail)'!$A29,'Rent Roll_Tradeouts'!AB:AB),0)</f>
        <v>0</v>
      </c>
      <c r="R29" s="536">
        <f>IFERROR(AVERAGEIF('Rent Roll_Tradeouts'!$B:$B,'Rent Roll (MF &amp; Retail)'!$A29,'Rent Roll_Tradeouts'!AC:AC),0)</f>
        <v>0</v>
      </c>
      <c r="S29" s="536">
        <f>IFERROR(AVERAGEIF('Rent Roll_Tradeouts'!$B:$B,'Rent Roll (MF &amp; Retail)'!$A29,'Rent Roll_Tradeouts'!AD:AD),0)</f>
        <v>0</v>
      </c>
      <c r="T29" s="536">
        <f>IFERROR(AVERAGEIF('Rent Roll_Tradeouts'!$B:$B,'Rent Roll (MF &amp; Retail)'!$A29,'Rent Roll_Tradeouts'!AE:AE),0)</f>
        <v>0</v>
      </c>
      <c r="U29" s="536">
        <f>IFERROR(AVERAGEIF('Rent Roll_Tradeouts'!$B:$B,'Rent Roll (MF &amp; Retail)'!$A29,'Rent Roll_Tradeouts'!AF:AF),0)</f>
        <v>0</v>
      </c>
      <c r="V29" s="536">
        <f>IFERROR(AVERAGEIF('Rent Roll_Tradeouts'!$B:$B,'Rent Roll (MF &amp; Retail)'!$A29,'Rent Roll_Tradeouts'!AG:AG),0)</f>
        <v>0</v>
      </c>
      <c r="W29" s="536">
        <f>IFERROR(AVERAGEIF('Rent Roll_Tradeouts'!$B:$B,'Rent Roll (MF &amp; Retail)'!$A29,'Rent Roll_Tradeouts'!AH:AH),0)</f>
        <v>0</v>
      </c>
      <c r="X29" s="536">
        <f>IFERROR(AVERAGEIF('Rent Roll_Tradeouts'!$B:$B,'Rent Roll (MF &amp; Retail)'!$A29,'Rent Roll_Tradeouts'!AI:AI),0)</f>
        <v>0</v>
      </c>
      <c r="Y29" s="536">
        <f>IFERROR(AVERAGEIF('Rent Roll_Tradeouts'!$B:$B,'Rent Roll (MF &amp; Retail)'!$A29,'Rent Roll_Tradeouts'!AJ:AJ),0)</f>
        <v>0</v>
      </c>
      <c r="Z29" s="536">
        <f>IFERROR(AVERAGEIF('Rent Roll_Tradeouts'!$B:$B,'Rent Roll (MF &amp; Retail)'!$A29,'Rent Roll_Tradeouts'!AK:AK),0)</f>
        <v>0</v>
      </c>
      <c r="AA29" s="536">
        <f>IFERROR(AVERAGEIF('Rent Roll_Tradeouts'!$B:$B,'Rent Roll (MF &amp; Retail)'!$A29,'Rent Roll_Tradeouts'!AL:AL),0)</f>
        <v>0</v>
      </c>
      <c r="AB29" s="536">
        <f>IFERROR(AVERAGEIF('Rent Roll_Tradeouts'!$B:$B,'Rent Roll (MF &amp; Retail)'!$A29,'Rent Roll_Tradeouts'!AM:AM),0)</f>
        <v>0</v>
      </c>
      <c r="AC29" s="536">
        <f>IFERROR(AVERAGEIF('Rent Roll_Tradeouts'!$B:$B,'Rent Roll (MF &amp; Retail)'!$A29,'Rent Roll_Tradeouts'!AN:AN),0)</f>
        <v>0</v>
      </c>
      <c r="AD29" s="536">
        <f>IFERROR(AVERAGEIF('Rent Roll_Tradeouts'!$B:$B,'Rent Roll (MF &amp; Retail)'!$A29,'Rent Roll_Tradeouts'!AO:AO),0)</f>
        <v>0</v>
      </c>
      <c r="AE29" s="536">
        <f>IFERROR(AVERAGEIF('Rent Roll_Tradeouts'!$B:$B,'Rent Roll (MF &amp; Retail)'!$A29,'Rent Roll_Tradeouts'!AP:AP),0)</f>
        <v>0</v>
      </c>
      <c r="AF29" s="536">
        <f>IFERROR(AVERAGEIF('Rent Roll_Tradeouts'!$B:$B,'Rent Roll (MF &amp; Retail)'!$A29,'Rent Roll_Tradeouts'!AQ:AQ),0)</f>
        <v>0</v>
      </c>
      <c r="AG29" s="536">
        <f>IFERROR(AVERAGEIF('Rent Roll_Tradeouts'!$B:$B,'Rent Roll (MF &amp; Retail)'!$A29,'Rent Roll_Tradeouts'!AR:AR),0)</f>
        <v>0</v>
      </c>
      <c r="AH29" s="536">
        <f>IFERROR(AVERAGEIF('Rent Roll_Tradeouts'!$B:$B,'Rent Roll (MF &amp; Retail)'!$A29,'Rent Roll_Tradeouts'!AS:AS),0)</f>
        <v>0</v>
      </c>
      <c r="AI29" s="536">
        <f>IFERROR(AVERAGEIF('Rent Roll_Tradeouts'!$B:$B,'Rent Roll (MF &amp; Retail)'!$A29,'Rent Roll_Tradeouts'!AT:AT),0)</f>
        <v>0</v>
      </c>
      <c r="AJ29" s="536">
        <f>IFERROR(AVERAGEIF('Rent Roll_Tradeouts'!$B:$B,'Rent Roll (MF &amp; Retail)'!$A29,'Rent Roll_Tradeouts'!AU:AU),0)</f>
        <v>0</v>
      </c>
      <c r="AK29" s="536">
        <f>IFERROR(AVERAGEIF('Rent Roll_Tradeouts'!$B:$B,'Rent Roll (MF &amp; Retail)'!$A29,'Rent Roll_Tradeouts'!AV:AV),0)</f>
        <v>0</v>
      </c>
      <c r="AL29" s="536">
        <f>IFERROR(AVERAGEIF('Rent Roll_Tradeouts'!$B:$B,'Rent Roll (MF &amp; Retail)'!$A29,'Rent Roll_Tradeouts'!AW:AW),0)</f>
        <v>0</v>
      </c>
      <c r="AM29" s="536">
        <f>IFERROR(AVERAGEIF('Rent Roll_Tradeouts'!$B:$B,'Rent Roll (MF &amp; Retail)'!$A29,'Rent Roll_Tradeouts'!AX:AX),0)</f>
        <v>0</v>
      </c>
      <c r="AN29" s="536">
        <f>IFERROR(AVERAGEIF('Rent Roll_Tradeouts'!$B:$B,'Rent Roll (MF &amp; Retail)'!$A29,'Rent Roll_Tradeouts'!AY:AY),0)</f>
        <v>0</v>
      </c>
      <c r="AO29" s="536">
        <f>IFERROR(AVERAGEIF('Rent Roll_Tradeouts'!$B:$B,'Rent Roll (MF &amp; Retail)'!$A29,'Rent Roll_Tradeouts'!AZ:AZ),0)</f>
        <v>0</v>
      </c>
      <c r="AP29" s="536">
        <f>IFERROR(AVERAGEIF('Rent Roll_Tradeouts'!$B:$B,'Rent Roll (MF &amp; Retail)'!$A29,'Rent Roll_Tradeouts'!BA:BA),0)</f>
        <v>0</v>
      </c>
      <c r="AQ29" s="536">
        <f>IFERROR(AVERAGEIF('Rent Roll_Tradeouts'!$B:$B,'Rent Roll (MF &amp; Retail)'!$A29,'Rent Roll_Tradeouts'!BB:BB),0)</f>
        <v>0</v>
      </c>
      <c r="AR29" s="536">
        <f>IFERROR(AVERAGEIF('Rent Roll_Tradeouts'!$B:$B,'Rent Roll (MF &amp; Retail)'!$A29,'Rent Roll_Tradeouts'!BC:BC),0)</f>
        <v>0</v>
      </c>
      <c r="AS29" s="536">
        <f>IFERROR(AVERAGEIF('Rent Roll_Tradeouts'!$B:$B,'Rent Roll (MF &amp; Retail)'!$A29,'Rent Roll_Tradeouts'!BD:BD),0)</f>
        <v>0</v>
      </c>
      <c r="AT29" s="536">
        <f>IFERROR(AVERAGEIF('Rent Roll_Tradeouts'!$B:$B,'Rent Roll (MF &amp; Retail)'!$A29,'Rent Roll_Tradeouts'!BE:BE),0)</f>
        <v>0</v>
      </c>
      <c r="AU29" s="536">
        <f>IFERROR(AVERAGEIF('Rent Roll_Tradeouts'!$B:$B,'Rent Roll (MF &amp; Retail)'!$A29,'Rent Roll_Tradeouts'!BF:BF),0)</f>
        <v>0</v>
      </c>
      <c r="AV29" s="536">
        <f>IFERROR(AVERAGEIF('Rent Roll_Tradeouts'!$B:$B,'Rent Roll (MF &amp; Retail)'!$A29,'Rent Roll_Tradeouts'!BG:BG),0)</f>
        <v>0</v>
      </c>
      <c r="AW29" s="536">
        <f>IFERROR(AVERAGEIF('Rent Roll_Tradeouts'!$B:$B,'Rent Roll (MF &amp; Retail)'!$A29,'Rent Roll_Tradeouts'!BH:BH),0)</f>
        <v>0</v>
      </c>
      <c r="AX29" s="536">
        <f>IFERROR(AVERAGEIF('Rent Roll_Tradeouts'!$B:$B,'Rent Roll (MF &amp; Retail)'!$A29,'Rent Roll_Tradeouts'!BI:BI),0)</f>
        <v>0</v>
      </c>
      <c r="AY29" s="536">
        <f>IFERROR(AVERAGEIF('Rent Roll_Tradeouts'!$B:$B,'Rent Roll (MF &amp; Retail)'!$A29,'Rent Roll_Tradeouts'!BJ:BJ),0)</f>
        <v>0</v>
      </c>
      <c r="AZ29" s="536">
        <f>IFERROR(AVERAGEIF('Rent Roll_Tradeouts'!$B:$B,'Rent Roll (MF &amp; Retail)'!$A29,'Rent Roll_Tradeouts'!BK:BK),0)</f>
        <v>0</v>
      </c>
      <c r="BA29" s="536">
        <f>IFERROR(AVERAGEIF('Rent Roll_Tradeouts'!$B:$B,'Rent Roll (MF &amp; Retail)'!$A29,'Rent Roll_Tradeouts'!BL:BL),0)</f>
        <v>0</v>
      </c>
      <c r="BB29" s="536">
        <f>IFERROR(AVERAGEIF('Rent Roll_Tradeouts'!$B:$B,'Rent Roll (MF &amp; Retail)'!$A29,'Rent Roll_Tradeouts'!BM:BM),0)</f>
        <v>0</v>
      </c>
      <c r="BC29" s="536">
        <f>IFERROR(AVERAGEIF('Rent Roll_Tradeouts'!$B:$B,'Rent Roll (MF &amp; Retail)'!$A29,'Rent Roll_Tradeouts'!BN:BN),0)</f>
        <v>0</v>
      </c>
      <c r="BD29" s="536">
        <f>IFERROR(AVERAGEIF('Rent Roll_Tradeouts'!$B:$B,'Rent Roll (MF &amp; Retail)'!$A29,'Rent Roll_Tradeouts'!BO:BO),0)</f>
        <v>0</v>
      </c>
      <c r="BE29" s="536">
        <f>IFERROR(AVERAGEIF('Rent Roll_Tradeouts'!$B:$B,'Rent Roll (MF &amp; Retail)'!$A29,'Rent Roll_Tradeouts'!BP:BP),0)</f>
        <v>0</v>
      </c>
      <c r="BF29" s="536">
        <f>IFERROR(AVERAGEIF('Rent Roll_Tradeouts'!$B:$B,'Rent Roll (MF &amp; Retail)'!$A29,'Rent Roll_Tradeouts'!BQ:BQ),0)</f>
        <v>0</v>
      </c>
      <c r="BG29" s="536">
        <f>IFERROR(AVERAGEIF('Rent Roll_Tradeouts'!$B:$B,'Rent Roll (MF &amp; Retail)'!$A29,'Rent Roll_Tradeouts'!BR:BR),0)</f>
        <v>0</v>
      </c>
      <c r="BH29" s="536">
        <f>IFERROR(AVERAGEIF('Rent Roll_Tradeouts'!$B:$B,'Rent Roll (MF &amp; Retail)'!$A29,'Rent Roll_Tradeouts'!BS:BS),0)</f>
        <v>0</v>
      </c>
      <c r="BI29" s="536">
        <f>IFERROR(AVERAGEIF('Rent Roll_Tradeouts'!$B:$B,'Rent Roll (MF &amp; Retail)'!$A29,'Rent Roll_Tradeouts'!BT:BT),0)</f>
        <v>0</v>
      </c>
      <c r="BJ29" s="536">
        <f>IFERROR(AVERAGEIF('Rent Roll_Tradeouts'!$B:$B,'Rent Roll (MF &amp; Retail)'!$A29,'Rent Roll_Tradeouts'!BU:BU),0)</f>
        <v>0</v>
      </c>
      <c r="BK29" s="536">
        <f>IFERROR(AVERAGEIF('Rent Roll_Tradeouts'!$B:$B,'Rent Roll (MF &amp; Retail)'!$A29,'Rent Roll_Tradeouts'!BV:BV),0)</f>
        <v>0</v>
      </c>
      <c r="BL29" s="536">
        <f>IFERROR(AVERAGEIF('Rent Roll_Tradeouts'!$B:$B,'Rent Roll (MF &amp; Retail)'!$A29,'Rent Roll_Tradeouts'!BW:BW),0)</f>
        <v>0</v>
      </c>
      <c r="BM29" s="536">
        <f>IFERROR(AVERAGEIF('Rent Roll_Tradeouts'!$B:$B,'Rent Roll (MF &amp; Retail)'!$A29,'Rent Roll_Tradeouts'!BX:BX),0)</f>
        <v>0</v>
      </c>
      <c r="BN29" s="536">
        <f>IFERROR(AVERAGEIF('Rent Roll_Tradeouts'!$B:$B,'Rent Roll (MF &amp; Retail)'!$A29,'Rent Roll_Tradeouts'!BY:BY),0)</f>
        <v>0</v>
      </c>
      <c r="BO29" s="536">
        <f>IFERROR(AVERAGEIF('Rent Roll_Tradeouts'!$B:$B,'Rent Roll (MF &amp; Retail)'!$A29,'Rent Roll_Tradeouts'!BZ:BZ),0)</f>
        <v>0</v>
      </c>
      <c r="BP29" s="536">
        <f>IFERROR(AVERAGEIF('Rent Roll_Tradeouts'!$B:$B,'Rent Roll (MF &amp; Retail)'!$A29,'Rent Roll_Tradeouts'!CA:CA),0)</f>
        <v>0</v>
      </c>
      <c r="BQ29" s="536">
        <f>IFERROR(AVERAGEIF('Rent Roll_Tradeouts'!$B:$B,'Rent Roll (MF &amp; Retail)'!$A29,'Rent Roll_Tradeouts'!CB:CB),0)</f>
        <v>0</v>
      </c>
      <c r="BR29" s="536">
        <f>IFERROR(AVERAGEIF('Rent Roll_Tradeouts'!$B:$B,'Rent Roll (MF &amp; Retail)'!$A29,'Rent Roll_Tradeouts'!CC:CC),0)</f>
        <v>0</v>
      </c>
      <c r="BS29" s="536">
        <f>IFERROR(AVERAGEIF('Rent Roll_Tradeouts'!$B:$B,'Rent Roll (MF &amp; Retail)'!$A29,'Rent Roll_Tradeouts'!CD:CD),0)</f>
        <v>0</v>
      </c>
      <c r="BT29" s="536">
        <f>IFERROR(AVERAGEIF('Rent Roll_Tradeouts'!$B:$B,'Rent Roll (MF &amp; Retail)'!$A29,'Rent Roll_Tradeouts'!CE:CE),0)</f>
        <v>0</v>
      </c>
      <c r="BU29" s="536">
        <f>IFERROR(AVERAGEIF('Rent Roll_Tradeouts'!$B:$B,'Rent Roll (MF &amp; Retail)'!$A29,'Rent Roll_Tradeouts'!CF:CF),0)</f>
        <v>0</v>
      </c>
      <c r="BV29" s="536">
        <f>IFERROR(AVERAGEIF('Rent Roll_Tradeouts'!$B:$B,'Rent Roll (MF &amp; Retail)'!$A29,'Rent Roll_Tradeouts'!CG:CG),0)</f>
        <v>0</v>
      </c>
      <c r="BW29" s="536">
        <f>IFERROR(AVERAGEIF('Rent Roll_Tradeouts'!$B:$B,'Rent Roll (MF &amp; Retail)'!$A29,'Rent Roll_Tradeouts'!CH:CH),0)</f>
        <v>0</v>
      </c>
      <c r="BX29" s="536">
        <f>IFERROR(AVERAGEIF('Rent Roll_Tradeouts'!$B:$B,'Rent Roll (MF &amp; Retail)'!$A29,'Rent Roll_Tradeouts'!CI:CI),0)</f>
        <v>0</v>
      </c>
      <c r="BY29" s="536">
        <f>IFERROR(AVERAGEIF('Rent Roll_Tradeouts'!$B:$B,'Rent Roll (MF &amp; Retail)'!$A29,'Rent Roll_Tradeouts'!CJ:CJ),0)</f>
        <v>0</v>
      </c>
      <c r="BZ29" s="536">
        <f>IFERROR(AVERAGEIF('Rent Roll_Tradeouts'!$B:$B,'Rent Roll (MF &amp; Retail)'!$A29,'Rent Roll_Tradeouts'!CK:CK),0)</f>
        <v>0</v>
      </c>
      <c r="CA29" s="536">
        <f>IFERROR(AVERAGEIF('Rent Roll_Tradeouts'!$B:$B,'Rent Roll (MF &amp; Retail)'!$A29,'Rent Roll_Tradeouts'!CL:CL),0)</f>
        <v>0</v>
      </c>
      <c r="CB29" s="536">
        <f>IFERROR(AVERAGEIF('Rent Roll_Tradeouts'!$B:$B,'Rent Roll (MF &amp; Retail)'!$A29,'Rent Roll_Tradeouts'!CM:CM),0)</f>
        <v>0</v>
      </c>
      <c r="CC29" s="536">
        <f>IFERROR(AVERAGEIF('Rent Roll_Tradeouts'!$B:$B,'Rent Roll (MF &amp; Retail)'!$A29,'Rent Roll_Tradeouts'!CN:CN),0)</f>
        <v>0</v>
      </c>
      <c r="CD29" s="536">
        <f>IFERROR(AVERAGEIF('Rent Roll_Tradeouts'!$B:$B,'Rent Roll (MF &amp; Retail)'!$A29,'Rent Roll_Tradeouts'!CO:CO),0)</f>
        <v>0</v>
      </c>
      <c r="CE29" s="536">
        <f>IFERROR(AVERAGEIF('Rent Roll_Tradeouts'!$B:$B,'Rent Roll (MF &amp; Retail)'!$A29,'Rent Roll_Tradeouts'!CP:CP),0)</f>
        <v>0</v>
      </c>
      <c r="CF29" s="536">
        <f>IFERROR(AVERAGEIF('Rent Roll_Tradeouts'!$B:$B,'Rent Roll (MF &amp; Retail)'!$A29,'Rent Roll_Tradeouts'!CQ:CQ),0)</f>
        <v>0</v>
      </c>
      <c r="CG29" s="536">
        <f>IFERROR(AVERAGEIF('Rent Roll_Tradeouts'!$B:$B,'Rent Roll (MF &amp; Retail)'!$A29,'Rent Roll_Tradeouts'!CR:CR),0)</f>
        <v>0</v>
      </c>
      <c r="CH29" s="536">
        <f>IFERROR(AVERAGEIF('Rent Roll_Tradeouts'!$B:$B,'Rent Roll (MF &amp; Retail)'!$A29,'Rent Roll_Tradeouts'!CS:CS),0)</f>
        <v>0</v>
      </c>
      <c r="CI29" s="536">
        <f>IFERROR(AVERAGEIF('Rent Roll_Tradeouts'!$B:$B,'Rent Roll (MF &amp; Retail)'!$A29,'Rent Roll_Tradeouts'!CT:CT),0)</f>
        <v>0</v>
      </c>
      <c r="CJ29" s="536">
        <f>IFERROR(AVERAGEIF('Rent Roll_Tradeouts'!$B:$B,'Rent Roll (MF &amp; Retail)'!$A29,'Rent Roll_Tradeouts'!CU:CU),0)</f>
        <v>0</v>
      </c>
      <c r="CK29" s="536">
        <f>IFERROR(AVERAGEIF('Rent Roll_Tradeouts'!$B:$B,'Rent Roll (MF &amp; Retail)'!$A29,'Rent Roll_Tradeouts'!CV:CV),0)</f>
        <v>0</v>
      </c>
      <c r="CL29" s="536">
        <f>IFERROR(AVERAGEIF('Rent Roll_Tradeouts'!$B:$B,'Rent Roll (MF &amp; Retail)'!$A29,'Rent Roll_Tradeouts'!CW:CW),0)</f>
        <v>0</v>
      </c>
      <c r="CM29" s="536">
        <f>IFERROR(AVERAGEIF('Rent Roll_Tradeouts'!$B:$B,'Rent Roll (MF &amp; Retail)'!$A29,'Rent Roll_Tradeouts'!CX:CX),0)</f>
        <v>0</v>
      </c>
      <c r="CN29" s="536">
        <f>IFERROR(AVERAGEIF('Rent Roll_Tradeouts'!$B:$B,'Rent Roll (MF &amp; Retail)'!$A29,'Rent Roll_Tradeouts'!CY:CY),0)</f>
        <v>0</v>
      </c>
      <c r="CO29" s="536">
        <f>IFERROR(AVERAGEIF('Rent Roll_Tradeouts'!$B:$B,'Rent Roll (MF &amp; Retail)'!$A29,'Rent Roll_Tradeouts'!CZ:CZ),0)</f>
        <v>0</v>
      </c>
      <c r="CP29" s="536">
        <f>IFERROR(AVERAGEIF('Rent Roll_Tradeouts'!$B:$B,'Rent Roll (MF &amp; Retail)'!$A29,'Rent Roll_Tradeouts'!DA:DA),0)</f>
        <v>0</v>
      </c>
      <c r="CQ29" s="536">
        <f>IFERROR(AVERAGEIF('Rent Roll_Tradeouts'!$B:$B,'Rent Roll (MF &amp; Retail)'!$A29,'Rent Roll_Tradeouts'!DB:DB),0)</f>
        <v>0</v>
      </c>
      <c r="CR29" s="536">
        <f>IFERROR(AVERAGEIF('Rent Roll_Tradeouts'!$B:$B,'Rent Roll (MF &amp; Retail)'!$A29,'Rent Roll_Tradeouts'!DC:DC),0)</f>
        <v>0</v>
      </c>
      <c r="CS29" s="536">
        <f>IFERROR(AVERAGEIF('Rent Roll_Tradeouts'!$B:$B,'Rent Roll (MF &amp; Retail)'!$A29,'Rent Roll_Tradeouts'!DD:DD),0)</f>
        <v>0</v>
      </c>
      <c r="CT29" s="536">
        <f>IFERROR(AVERAGEIF('Rent Roll_Tradeouts'!$B:$B,'Rent Roll (MF &amp; Retail)'!$A29,'Rent Roll_Tradeouts'!DE:DE),0)</f>
        <v>0</v>
      </c>
      <c r="CU29" s="536">
        <f>IFERROR(AVERAGEIF('Rent Roll_Tradeouts'!$B:$B,'Rent Roll (MF &amp; Retail)'!$A29,'Rent Roll_Tradeouts'!DF:DF),0)</f>
        <v>0</v>
      </c>
      <c r="CV29" s="536">
        <f>IFERROR(AVERAGEIF('Rent Roll_Tradeouts'!$B:$B,'Rent Roll (MF &amp; Retail)'!$A29,'Rent Roll_Tradeouts'!DG:DG),0)</f>
        <v>0</v>
      </c>
      <c r="CW29" s="536">
        <f>IFERROR(AVERAGEIF('Rent Roll_Tradeouts'!$B:$B,'Rent Roll (MF &amp; Retail)'!$A29,'Rent Roll_Tradeouts'!DH:DH),0)</f>
        <v>0</v>
      </c>
      <c r="CX29" s="536">
        <f>IFERROR(AVERAGEIF('Rent Roll_Tradeouts'!$B:$B,'Rent Roll (MF &amp; Retail)'!$A29,'Rent Roll_Tradeouts'!DI:DI),0)</f>
        <v>0</v>
      </c>
      <c r="CY29" s="536">
        <f>IFERROR(AVERAGEIF('Rent Roll_Tradeouts'!$B:$B,'Rent Roll (MF &amp; Retail)'!$A29,'Rent Roll_Tradeouts'!DJ:DJ),0)</f>
        <v>0</v>
      </c>
      <c r="CZ29" s="536">
        <f>IFERROR(AVERAGEIF('Rent Roll_Tradeouts'!$B:$B,'Rent Roll (MF &amp; Retail)'!$A29,'Rent Roll_Tradeouts'!DK:DK),0)</f>
        <v>0</v>
      </c>
      <c r="DA29" s="536">
        <f>IFERROR(AVERAGEIF('Rent Roll_Tradeouts'!$B:$B,'Rent Roll (MF &amp; Retail)'!$A29,'Rent Roll_Tradeouts'!DL:DL),0)</f>
        <v>0</v>
      </c>
      <c r="DB29" s="536">
        <f>IFERROR(AVERAGEIF('Rent Roll_Tradeouts'!$B:$B,'Rent Roll (MF &amp; Retail)'!$A29,'Rent Roll_Tradeouts'!DM:DM),0)</f>
        <v>0</v>
      </c>
      <c r="DC29" s="536">
        <f>IFERROR(AVERAGEIF('Rent Roll_Tradeouts'!$B:$B,'Rent Roll (MF &amp; Retail)'!$A29,'Rent Roll_Tradeouts'!DN:DN),0)</f>
        <v>0</v>
      </c>
      <c r="DD29" s="536">
        <f>IFERROR(AVERAGEIF('Rent Roll_Tradeouts'!$B:$B,'Rent Roll (MF &amp; Retail)'!$A29,'Rent Roll_Tradeouts'!DO:DO),0)</f>
        <v>0</v>
      </c>
      <c r="DE29" s="536">
        <f>IFERROR(AVERAGEIF('Rent Roll_Tradeouts'!$B:$B,'Rent Roll (MF &amp; Retail)'!$A29,'Rent Roll_Tradeouts'!DP:DP),0)</f>
        <v>0</v>
      </c>
      <c r="DF29" s="536">
        <f>IFERROR(AVERAGEIF('Rent Roll_Tradeouts'!$B:$B,'Rent Roll (MF &amp; Retail)'!$A29,'Rent Roll_Tradeouts'!DQ:DQ),0)</f>
        <v>0</v>
      </c>
      <c r="DG29" s="536">
        <f>IFERROR(AVERAGEIF('Rent Roll_Tradeouts'!$B:$B,'Rent Roll (MF &amp; Retail)'!$A29,'Rent Roll_Tradeouts'!DR:DR),0)</f>
        <v>0</v>
      </c>
      <c r="DH29" s="536">
        <f>IFERROR(AVERAGEIF('Rent Roll_Tradeouts'!$B:$B,'Rent Roll (MF &amp; Retail)'!$A29,'Rent Roll_Tradeouts'!DS:DS),0)</f>
        <v>0</v>
      </c>
      <c r="DI29" s="536">
        <f>IFERROR(AVERAGEIF('Rent Roll_Tradeouts'!$B:$B,'Rent Roll (MF &amp; Retail)'!$A29,'Rent Roll_Tradeouts'!DT:DT),0)</f>
        <v>0</v>
      </c>
      <c r="DJ29" s="536">
        <f>IFERROR(AVERAGEIF('Rent Roll_Tradeouts'!$B:$B,'Rent Roll (MF &amp; Retail)'!$A29,'Rent Roll_Tradeouts'!DU:DU),0)</f>
        <v>0</v>
      </c>
      <c r="DK29" s="536">
        <f>IFERROR(AVERAGEIF('Rent Roll_Tradeouts'!$B:$B,'Rent Roll (MF &amp; Retail)'!$A29,'Rent Roll_Tradeouts'!DV:DV),0)</f>
        <v>0</v>
      </c>
      <c r="DL29" s="536">
        <f>IFERROR(AVERAGEIF('Rent Roll_Tradeouts'!$B:$B,'Rent Roll (MF &amp; Retail)'!$A29,'Rent Roll_Tradeouts'!DW:DW),0)</f>
        <v>0</v>
      </c>
      <c r="DM29" s="536">
        <f>IFERROR(AVERAGEIF('Rent Roll_Tradeouts'!$B:$B,'Rent Roll (MF &amp; Retail)'!$A29,'Rent Roll_Tradeouts'!DX:DX),0)</f>
        <v>0</v>
      </c>
      <c r="DN29" s="536">
        <f>IFERROR(AVERAGEIF('Rent Roll_Tradeouts'!$B:$B,'Rent Roll (MF &amp; Retail)'!$A29,'Rent Roll_Tradeouts'!DY:DY),0)</f>
        <v>0</v>
      </c>
      <c r="DO29" s="536">
        <f>IFERROR(AVERAGEIF('Rent Roll_Tradeouts'!$B:$B,'Rent Roll (MF &amp; Retail)'!$A29,'Rent Roll_Tradeouts'!DZ:DZ),0)</f>
        <v>0</v>
      </c>
      <c r="DP29" s="536">
        <f>IFERROR(AVERAGEIF('Rent Roll_Tradeouts'!$B:$B,'Rent Roll (MF &amp; Retail)'!$A29,'Rent Roll_Tradeouts'!EA:EA),0)</f>
        <v>0</v>
      </c>
      <c r="DQ29" s="536">
        <f>IFERROR(AVERAGEIF('Rent Roll_Tradeouts'!$B:$B,'Rent Roll (MF &amp; Retail)'!$A29,'Rent Roll_Tradeouts'!EB:EB),0)</f>
        <v>0</v>
      </c>
      <c r="DR29" s="536">
        <f>IFERROR(AVERAGEIF('Rent Roll_Tradeouts'!$B:$B,'Rent Roll (MF &amp; Retail)'!$A29,'Rent Roll_Tradeouts'!EC:EC),0)</f>
        <v>0</v>
      </c>
      <c r="DS29" s="536">
        <f>IFERROR(AVERAGEIF('Rent Roll_Tradeouts'!$B:$B,'Rent Roll (MF &amp; Retail)'!$A29,'Rent Roll_Tradeouts'!ED:ED),0)</f>
        <v>0</v>
      </c>
      <c r="DT29" s="536">
        <f>IFERROR(AVERAGEIF('Rent Roll_Tradeouts'!$B:$B,'Rent Roll (MF &amp; Retail)'!$A29,'Rent Roll_Tradeouts'!EE:EE),0)</f>
        <v>0</v>
      </c>
      <c r="DU29" s="536">
        <f>IFERROR(AVERAGEIF('Rent Roll_Tradeouts'!$B:$B,'Rent Roll (MF &amp; Retail)'!$A29,'Rent Roll_Tradeouts'!EF:EF),0)</f>
        <v>0</v>
      </c>
      <c r="DV29" s="536">
        <f>IFERROR(AVERAGEIF('Rent Roll_Tradeouts'!$B:$B,'Rent Roll (MF &amp; Retail)'!$A29,'Rent Roll_Tradeouts'!EG:EG),0)</f>
        <v>0</v>
      </c>
      <c r="DW29" s="536">
        <f>IFERROR(AVERAGEIF('Rent Roll_Tradeouts'!$B:$B,'Rent Roll (MF &amp; Retail)'!$A29,'Rent Roll_Tradeouts'!EH:EH),0)</f>
        <v>0</v>
      </c>
      <c r="DX29" s="536">
        <f>IFERROR(AVERAGEIF('Rent Roll_Tradeouts'!$B:$B,'Rent Roll (MF &amp; Retail)'!$A29,'Rent Roll_Tradeouts'!EI:EI),0)</f>
        <v>0</v>
      </c>
      <c r="DY29" s="536">
        <f>IFERROR(AVERAGEIF('Rent Roll_Tradeouts'!$B:$B,'Rent Roll (MF &amp; Retail)'!$A29,'Rent Roll_Tradeouts'!EJ:EJ),0)</f>
        <v>0</v>
      </c>
      <c r="DZ29" s="536">
        <f>IFERROR(AVERAGEIF('Rent Roll_Tradeouts'!$B:$B,'Rent Roll (MF &amp; Retail)'!$A29,'Rent Roll_Tradeouts'!EK:EK),0)</f>
        <v>0</v>
      </c>
      <c r="EA29" s="536">
        <f>IFERROR(AVERAGEIF('Rent Roll_Tradeouts'!$B:$B,'Rent Roll (MF &amp; Retail)'!$A29,'Rent Roll_Tradeouts'!EL:EL),0)</f>
        <v>0</v>
      </c>
    </row>
    <row r="30" spans="1:131">
      <c r="A30" s="49">
        <f>'Rent Roll_RedIQ 2'!A39</f>
        <v>0</v>
      </c>
      <c r="B30" s="77">
        <f>'Rent Roll_RedIQ 2'!D39</f>
        <v>0</v>
      </c>
      <c r="C30" s="77">
        <f>'Rent Roll_RedIQ 2'!E39</f>
        <v>0</v>
      </c>
      <c r="D30" s="77">
        <f>'Rent Roll_RedIQ 2'!F39</f>
        <v>0</v>
      </c>
      <c r="E30" s="77">
        <f>'Rent Roll_RedIQ 2'!G39</f>
        <v>0</v>
      </c>
      <c r="K30" s="769" t="str">
        <f>'Rent Roll_RedIQ 2'!AG39</f>
        <v>-</v>
      </c>
      <c r="L30" s="536">
        <f>IFERROR(AVERAGEIF('Rent Roll_Tradeouts'!$B:$B,'Rent Roll (MF &amp; Retail)'!$A30,'Rent Roll_Tradeouts'!W:W),0)</f>
        <v>0</v>
      </c>
      <c r="M30" s="536">
        <f>IFERROR(AVERAGEIF('Rent Roll_Tradeouts'!$B:$B,'Rent Roll (MF &amp; Retail)'!$A30,'Rent Roll_Tradeouts'!X:X),0)</f>
        <v>0</v>
      </c>
      <c r="N30" s="536">
        <f>IFERROR(AVERAGEIF('Rent Roll_Tradeouts'!$B:$B,'Rent Roll (MF &amp; Retail)'!$A30,'Rent Roll_Tradeouts'!Y:Y),0)</f>
        <v>0</v>
      </c>
      <c r="O30" s="536">
        <f>IFERROR(AVERAGEIF('Rent Roll_Tradeouts'!$B:$B,'Rent Roll (MF &amp; Retail)'!$A30,'Rent Roll_Tradeouts'!Z:Z),0)</f>
        <v>0</v>
      </c>
      <c r="P30" s="536">
        <f>IFERROR(AVERAGEIF('Rent Roll_Tradeouts'!$B:$B,'Rent Roll (MF &amp; Retail)'!$A30,'Rent Roll_Tradeouts'!AA:AA),0)</f>
        <v>0</v>
      </c>
      <c r="Q30" s="536">
        <f>IFERROR(AVERAGEIF('Rent Roll_Tradeouts'!$B:$B,'Rent Roll (MF &amp; Retail)'!$A30,'Rent Roll_Tradeouts'!AB:AB),0)</f>
        <v>0</v>
      </c>
      <c r="R30" s="536">
        <f>IFERROR(AVERAGEIF('Rent Roll_Tradeouts'!$B:$B,'Rent Roll (MF &amp; Retail)'!$A30,'Rent Roll_Tradeouts'!AC:AC),0)</f>
        <v>0</v>
      </c>
      <c r="S30" s="536">
        <f>IFERROR(AVERAGEIF('Rent Roll_Tradeouts'!$B:$B,'Rent Roll (MF &amp; Retail)'!$A30,'Rent Roll_Tradeouts'!AD:AD),0)</f>
        <v>0</v>
      </c>
      <c r="T30" s="536">
        <f>IFERROR(AVERAGEIF('Rent Roll_Tradeouts'!$B:$B,'Rent Roll (MF &amp; Retail)'!$A30,'Rent Roll_Tradeouts'!AE:AE),0)</f>
        <v>0</v>
      </c>
      <c r="U30" s="536">
        <f>IFERROR(AVERAGEIF('Rent Roll_Tradeouts'!$B:$B,'Rent Roll (MF &amp; Retail)'!$A30,'Rent Roll_Tradeouts'!AF:AF),0)</f>
        <v>0</v>
      </c>
      <c r="V30" s="536">
        <f>IFERROR(AVERAGEIF('Rent Roll_Tradeouts'!$B:$B,'Rent Roll (MF &amp; Retail)'!$A30,'Rent Roll_Tradeouts'!AG:AG),0)</f>
        <v>0</v>
      </c>
      <c r="W30" s="536">
        <f>IFERROR(AVERAGEIF('Rent Roll_Tradeouts'!$B:$B,'Rent Roll (MF &amp; Retail)'!$A30,'Rent Roll_Tradeouts'!AH:AH),0)</f>
        <v>0</v>
      </c>
      <c r="X30" s="536">
        <f>IFERROR(AVERAGEIF('Rent Roll_Tradeouts'!$B:$B,'Rent Roll (MF &amp; Retail)'!$A30,'Rent Roll_Tradeouts'!AI:AI),0)</f>
        <v>0</v>
      </c>
      <c r="Y30" s="536">
        <f>IFERROR(AVERAGEIF('Rent Roll_Tradeouts'!$B:$B,'Rent Roll (MF &amp; Retail)'!$A30,'Rent Roll_Tradeouts'!AJ:AJ),0)</f>
        <v>0</v>
      </c>
      <c r="Z30" s="536">
        <f>IFERROR(AVERAGEIF('Rent Roll_Tradeouts'!$B:$B,'Rent Roll (MF &amp; Retail)'!$A30,'Rent Roll_Tradeouts'!AK:AK),0)</f>
        <v>0</v>
      </c>
      <c r="AA30" s="536">
        <f>IFERROR(AVERAGEIF('Rent Roll_Tradeouts'!$B:$B,'Rent Roll (MF &amp; Retail)'!$A30,'Rent Roll_Tradeouts'!AL:AL),0)</f>
        <v>0</v>
      </c>
      <c r="AB30" s="536">
        <f>IFERROR(AVERAGEIF('Rent Roll_Tradeouts'!$B:$B,'Rent Roll (MF &amp; Retail)'!$A30,'Rent Roll_Tradeouts'!AM:AM),0)</f>
        <v>0</v>
      </c>
      <c r="AC30" s="536">
        <f>IFERROR(AVERAGEIF('Rent Roll_Tradeouts'!$B:$B,'Rent Roll (MF &amp; Retail)'!$A30,'Rent Roll_Tradeouts'!AN:AN),0)</f>
        <v>0</v>
      </c>
      <c r="AD30" s="536">
        <f>IFERROR(AVERAGEIF('Rent Roll_Tradeouts'!$B:$B,'Rent Roll (MF &amp; Retail)'!$A30,'Rent Roll_Tradeouts'!AO:AO),0)</f>
        <v>0</v>
      </c>
      <c r="AE30" s="536">
        <f>IFERROR(AVERAGEIF('Rent Roll_Tradeouts'!$B:$B,'Rent Roll (MF &amp; Retail)'!$A30,'Rent Roll_Tradeouts'!AP:AP),0)</f>
        <v>0</v>
      </c>
      <c r="AF30" s="536">
        <f>IFERROR(AVERAGEIF('Rent Roll_Tradeouts'!$B:$B,'Rent Roll (MF &amp; Retail)'!$A30,'Rent Roll_Tradeouts'!AQ:AQ),0)</f>
        <v>0</v>
      </c>
      <c r="AG30" s="536">
        <f>IFERROR(AVERAGEIF('Rent Roll_Tradeouts'!$B:$B,'Rent Roll (MF &amp; Retail)'!$A30,'Rent Roll_Tradeouts'!AR:AR),0)</f>
        <v>0</v>
      </c>
      <c r="AH30" s="536">
        <f>IFERROR(AVERAGEIF('Rent Roll_Tradeouts'!$B:$B,'Rent Roll (MF &amp; Retail)'!$A30,'Rent Roll_Tradeouts'!AS:AS),0)</f>
        <v>0</v>
      </c>
      <c r="AI30" s="536">
        <f>IFERROR(AVERAGEIF('Rent Roll_Tradeouts'!$B:$B,'Rent Roll (MF &amp; Retail)'!$A30,'Rent Roll_Tradeouts'!AT:AT),0)</f>
        <v>0</v>
      </c>
      <c r="AJ30" s="536">
        <f>IFERROR(AVERAGEIF('Rent Roll_Tradeouts'!$B:$B,'Rent Roll (MF &amp; Retail)'!$A30,'Rent Roll_Tradeouts'!AU:AU),0)</f>
        <v>0</v>
      </c>
      <c r="AK30" s="536">
        <f>IFERROR(AVERAGEIF('Rent Roll_Tradeouts'!$B:$B,'Rent Roll (MF &amp; Retail)'!$A30,'Rent Roll_Tradeouts'!AV:AV),0)</f>
        <v>0</v>
      </c>
      <c r="AL30" s="536">
        <f>IFERROR(AVERAGEIF('Rent Roll_Tradeouts'!$B:$B,'Rent Roll (MF &amp; Retail)'!$A30,'Rent Roll_Tradeouts'!AW:AW),0)</f>
        <v>0</v>
      </c>
      <c r="AM30" s="536">
        <f>IFERROR(AVERAGEIF('Rent Roll_Tradeouts'!$B:$B,'Rent Roll (MF &amp; Retail)'!$A30,'Rent Roll_Tradeouts'!AX:AX),0)</f>
        <v>0</v>
      </c>
      <c r="AN30" s="536">
        <f>IFERROR(AVERAGEIF('Rent Roll_Tradeouts'!$B:$B,'Rent Roll (MF &amp; Retail)'!$A30,'Rent Roll_Tradeouts'!AY:AY),0)</f>
        <v>0</v>
      </c>
      <c r="AO30" s="536">
        <f>IFERROR(AVERAGEIF('Rent Roll_Tradeouts'!$B:$B,'Rent Roll (MF &amp; Retail)'!$A30,'Rent Roll_Tradeouts'!AZ:AZ),0)</f>
        <v>0</v>
      </c>
      <c r="AP30" s="536">
        <f>IFERROR(AVERAGEIF('Rent Roll_Tradeouts'!$B:$B,'Rent Roll (MF &amp; Retail)'!$A30,'Rent Roll_Tradeouts'!BA:BA),0)</f>
        <v>0</v>
      </c>
      <c r="AQ30" s="536">
        <f>IFERROR(AVERAGEIF('Rent Roll_Tradeouts'!$B:$B,'Rent Roll (MF &amp; Retail)'!$A30,'Rent Roll_Tradeouts'!BB:BB),0)</f>
        <v>0</v>
      </c>
      <c r="AR30" s="536">
        <f>IFERROR(AVERAGEIF('Rent Roll_Tradeouts'!$B:$B,'Rent Roll (MF &amp; Retail)'!$A30,'Rent Roll_Tradeouts'!BC:BC),0)</f>
        <v>0</v>
      </c>
      <c r="AS30" s="536">
        <f>IFERROR(AVERAGEIF('Rent Roll_Tradeouts'!$B:$B,'Rent Roll (MF &amp; Retail)'!$A30,'Rent Roll_Tradeouts'!BD:BD),0)</f>
        <v>0</v>
      </c>
      <c r="AT30" s="536">
        <f>IFERROR(AVERAGEIF('Rent Roll_Tradeouts'!$B:$B,'Rent Roll (MF &amp; Retail)'!$A30,'Rent Roll_Tradeouts'!BE:BE),0)</f>
        <v>0</v>
      </c>
      <c r="AU30" s="536">
        <f>IFERROR(AVERAGEIF('Rent Roll_Tradeouts'!$B:$B,'Rent Roll (MF &amp; Retail)'!$A30,'Rent Roll_Tradeouts'!BF:BF),0)</f>
        <v>0</v>
      </c>
      <c r="AV30" s="536">
        <f>IFERROR(AVERAGEIF('Rent Roll_Tradeouts'!$B:$B,'Rent Roll (MF &amp; Retail)'!$A30,'Rent Roll_Tradeouts'!BG:BG),0)</f>
        <v>0</v>
      </c>
      <c r="AW30" s="536">
        <f>IFERROR(AVERAGEIF('Rent Roll_Tradeouts'!$B:$B,'Rent Roll (MF &amp; Retail)'!$A30,'Rent Roll_Tradeouts'!BH:BH),0)</f>
        <v>0</v>
      </c>
      <c r="AX30" s="536">
        <f>IFERROR(AVERAGEIF('Rent Roll_Tradeouts'!$B:$B,'Rent Roll (MF &amp; Retail)'!$A30,'Rent Roll_Tradeouts'!BI:BI),0)</f>
        <v>0</v>
      </c>
      <c r="AY30" s="536">
        <f>IFERROR(AVERAGEIF('Rent Roll_Tradeouts'!$B:$B,'Rent Roll (MF &amp; Retail)'!$A30,'Rent Roll_Tradeouts'!BJ:BJ),0)</f>
        <v>0</v>
      </c>
      <c r="AZ30" s="536">
        <f>IFERROR(AVERAGEIF('Rent Roll_Tradeouts'!$B:$B,'Rent Roll (MF &amp; Retail)'!$A30,'Rent Roll_Tradeouts'!BK:BK),0)</f>
        <v>0</v>
      </c>
      <c r="BA30" s="536">
        <f>IFERROR(AVERAGEIF('Rent Roll_Tradeouts'!$B:$B,'Rent Roll (MF &amp; Retail)'!$A30,'Rent Roll_Tradeouts'!BL:BL),0)</f>
        <v>0</v>
      </c>
      <c r="BB30" s="536">
        <f>IFERROR(AVERAGEIF('Rent Roll_Tradeouts'!$B:$B,'Rent Roll (MF &amp; Retail)'!$A30,'Rent Roll_Tradeouts'!BM:BM),0)</f>
        <v>0</v>
      </c>
      <c r="BC30" s="536">
        <f>IFERROR(AVERAGEIF('Rent Roll_Tradeouts'!$B:$B,'Rent Roll (MF &amp; Retail)'!$A30,'Rent Roll_Tradeouts'!BN:BN),0)</f>
        <v>0</v>
      </c>
      <c r="BD30" s="536">
        <f>IFERROR(AVERAGEIF('Rent Roll_Tradeouts'!$B:$B,'Rent Roll (MF &amp; Retail)'!$A30,'Rent Roll_Tradeouts'!BO:BO),0)</f>
        <v>0</v>
      </c>
      <c r="BE30" s="536">
        <f>IFERROR(AVERAGEIF('Rent Roll_Tradeouts'!$B:$B,'Rent Roll (MF &amp; Retail)'!$A30,'Rent Roll_Tradeouts'!BP:BP),0)</f>
        <v>0</v>
      </c>
      <c r="BF30" s="536">
        <f>IFERROR(AVERAGEIF('Rent Roll_Tradeouts'!$B:$B,'Rent Roll (MF &amp; Retail)'!$A30,'Rent Roll_Tradeouts'!BQ:BQ),0)</f>
        <v>0</v>
      </c>
      <c r="BG30" s="536">
        <f>IFERROR(AVERAGEIF('Rent Roll_Tradeouts'!$B:$B,'Rent Roll (MF &amp; Retail)'!$A30,'Rent Roll_Tradeouts'!BR:BR),0)</f>
        <v>0</v>
      </c>
      <c r="BH30" s="536">
        <f>IFERROR(AVERAGEIF('Rent Roll_Tradeouts'!$B:$B,'Rent Roll (MF &amp; Retail)'!$A30,'Rent Roll_Tradeouts'!BS:BS),0)</f>
        <v>0</v>
      </c>
      <c r="BI30" s="536">
        <f>IFERROR(AVERAGEIF('Rent Roll_Tradeouts'!$B:$B,'Rent Roll (MF &amp; Retail)'!$A30,'Rent Roll_Tradeouts'!BT:BT),0)</f>
        <v>0</v>
      </c>
      <c r="BJ30" s="536">
        <f>IFERROR(AVERAGEIF('Rent Roll_Tradeouts'!$B:$B,'Rent Roll (MF &amp; Retail)'!$A30,'Rent Roll_Tradeouts'!BU:BU),0)</f>
        <v>0</v>
      </c>
      <c r="BK30" s="536">
        <f>IFERROR(AVERAGEIF('Rent Roll_Tradeouts'!$B:$B,'Rent Roll (MF &amp; Retail)'!$A30,'Rent Roll_Tradeouts'!BV:BV),0)</f>
        <v>0</v>
      </c>
      <c r="BL30" s="536">
        <f>IFERROR(AVERAGEIF('Rent Roll_Tradeouts'!$B:$B,'Rent Roll (MF &amp; Retail)'!$A30,'Rent Roll_Tradeouts'!BW:BW),0)</f>
        <v>0</v>
      </c>
      <c r="BM30" s="536">
        <f>IFERROR(AVERAGEIF('Rent Roll_Tradeouts'!$B:$B,'Rent Roll (MF &amp; Retail)'!$A30,'Rent Roll_Tradeouts'!BX:BX),0)</f>
        <v>0</v>
      </c>
      <c r="BN30" s="536">
        <f>IFERROR(AVERAGEIF('Rent Roll_Tradeouts'!$B:$B,'Rent Roll (MF &amp; Retail)'!$A30,'Rent Roll_Tradeouts'!BY:BY),0)</f>
        <v>0</v>
      </c>
      <c r="BO30" s="536">
        <f>IFERROR(AVERAGEIF('Rent Roll_Tradeouts'!$B:$B,'Rent Roll (MF &amp; Retail)'!$A30,'Rent Roll_Tradeouts'!BZ:BZ),0)</f>
        <v>0</v>
      </c>
      <c r="BP30" s="536">
        <f>IFERROR(AVERAGEIF('Rent Roll_Tradeouts'!$B:$B,'Rent Roll (MF &amp; Retail)'!$A30,'Rent Roll_Tradeouts'!CA:CA),0)</f>
        <v>0</v>
      </c>
      <c r="BQ30" s="536">
        <f>IFERROR(AVERAGEIF('Rent Roll_Tradeouts'!$B:$B,'Rent Roll (MF &amp; Retail)'!$A30,'Rent Roll_Tradeouts'!CB:CB),0)</f>
        <v>0</v>
      </c>
      <c r="BR30" s="536">
        <f>IFERROR(AVERAGEIF('Rent Roll_Tradeouts'!$B:$B,'Rent Roll (MF &amp; Retail)'!$A30,'Rent Roll_Tradeouts'!CC:CC),0)</f>
        <v>0</v>
      </c>
      <c r="BS30" s="536">
        <f>IFERROR(AVERAGEIF('Rent Roll_Tradeouts'!$B:$B,'Rent Roll (MF &amp; Retail)'!$A30,'Rent Roll_Tradeouts'!CD:CD),0)</f>
        <v>0</v>
      </c>
      <c r="BT30" s="536">
        <f>IFERROR(AVERAGEIF('Rent Roll_Tradeouts'!$B:$B,'Rent Roll (MF &amp; Retail)'!$A30,'Rent Roll_Tradeouts'!CE:CE),0)</f>
        <v>0</v>
      </c>
      <c r="BU30" s="536">
        <f>IFERROR(AVERAGEIF('Rent Roll_Tradeouts'!$B:$B,'Rent Roll (MF &amp; Retail)'!$A30,'Rent Roll_Tradeouts'!CF:CF),0)</f>
        <v>0</v>
      </c>
      <c r="BV30" s="536">
        <f>IFERROR(AVERAGEIF('Rent Roll_Tradeouts'!$B:$B,'Rent Roll (MF &amp; Retail)'!$A30,'Rent Roll_Tradeouts'!CG:CG),0)</f>
        <v>0</v>
      </c>
      <c r="BW30" s="536">
        <f>IFERROR(AVERAGEIF('Rent Roll_Tradeouts'!$B:$B,'Rent Roll (MF &amp; Retail)'!$A30,'Rent Roll_Tradeouts'!CH:CH),0)</f>
        <v>0</v>
      </c>
      <c r="BX30" s="536">
        <f>IFERROR(AVERAGEIF('Rent Roll_Tradeouts'!$B:$B,'Rent Roll (MF &amp; Retail)'!$A30,'Rent Roll_Tradeouts'!CI:CI),0)</f>
        <v>0</v>
      </c>
      <c r="BY30" s="536">
        <f>IFERROR(AVERAGEIF('Rent Roll_Tradeouts'!$B:$B,'Rent Roll (MF &amp; Retail)'!$A30,'Rent Roll_Tradeouts'!CJ:CJ),0)</f>
        <v>0</v>
      </c>
      <c r="BZ30" s="536">
        <f>IFERROR(AVERAGEIF('Rent Roll_Tradeouts'!$B:$B,'Rent Roll (MF &amp; Retail)'!$A30,'Rent Roll_Tradeouts'!CK:CK),0)</f>
        <v>0</v>
      </c>
      <c r="CA30" s="536">
        <f>IFERROR(AVERAGEIF('Rent Roll_Tradeouts'!$B:$B,'Rent Roll (MF &amp; Retail)'!$A30,'Rent Roll_Tradeouts'!CL:CL),0)</f>
        <v>0</v>
      </c>
      <c r="CB30" s="536">
        <f>IFERROR(AVERAGEIF('Rent Roll_Tradeouts'!$B:$B,'Rent Roll (MF &amp; Retail)'!$A30,'Rent Roll_Tradeouts'!CM:CM),0)</f>
        <v>0</v>
      </c>
      <c r="CC30" s="536">
        <f>IFERROR(AVERAGEIF('Rent Roll_Tradeouts'!$B:$B,'Rent Roll (MF &amp; Retail)'!$A30,'Rent Roll_Tradeouts'!CN:CN),0)</f>
        <v>0</v>
      </c>
      <c r="CD30" s="536">
        <f>IFERROR(AVERAGEIF('Rent Roll_Tradeouts'!$B:$B,'Rent Roll (MF &amp; Retail)'!$A30,'Rent Roll_Tradeouts'!CO:CO),0)</f>
        <v>0</v>
      </c>
      <c r="CE30" s="536">
        <f>IFERROR(AVERAGEIF('Rent Roll_Tradeouts'!$B:$B,'Rent Roll (MF &amp; Retail)'!$A30,'Rent Roll_Tradeouts'!CP:CP),0)</f>
        <v>0</v>
      </c>
      <c r="CF30" s="536">
        <f>IFERROR(AVERAGEIF('Rent Roll_Tradeouts'!$B:$B,'Rent Roll (MF &amp; Retail)'!$A30,'Rent Roll_Tradeouts'!CQ:CQ),0)</f>
        <v>0</v>
      </c>
      <c r="CG30" s="536">
        <f>IFERROR(AVERAGEIF('Rent Roll_Tradeouts'!$B:$B,'Rent Roll (MF &amp; Retail)'!$A30,'Rent Roll_Tradeouts'!CR:CR),0)</f>
        <v>0</v>
      </c>
      <c r="CH30" s="536">
        <f>IFERROR(AVERAGEIF('Rent Roll_Tradeouts'!$B:$B,'Rent Roll (MF &amp; Retail)'!$A30,'Rent Roll_Tradeouts'!CS:CS),0)</f>
        <v>0</v>
      </c>
      <c r="CI30" s="536">
        <f>IFERROR(AVERAGEIF('Rent Roll_Tradeouts'!$B:$B,'Rent Roll (MF &amp; Retail)'!$A30,'Rent Roll_Tradeouts'!CT:CT),0)</f>
        <v>0</v>
      </c>
      <c r="CJ30" s="536">
        <f>IFERROR(AVERAGEIF('Rent Roll_Tradeouts'!$B:$B,'Rent Roll (MF &amp; Retail)'!$A30,'Rent Roll_Tradeouts'!CU:CU),0)</f>
        <v>0</v>
      </c>
      <c r="CK30" s="536">
        <f>IFERROR(AVERAGEIF('Rent Roll_Tradeouts'!$B:$B,'Rent Roll (MF &amp; Retail)'!$A30,'Rent Roll_Tradeouts'!CV:CV),0)</f>
        <v>0</v>
      </c>
      <c r="CL30" s="536">
        <f>IFERROR(AVERAGEIF('Rent Roll_Tradeouts'!$B:$B,'Rent Roll (MF &amp; Retail)'!$A30,'Rent Roll_Tradeouts'!CW:CW),0)</f>
        <v>0</v>
      </c>
      <c r="CM30" s="536">
        <f>IFERROR(AVERAGEIF('Rent Roll_Tradeouts'!$B:$B,'Rent Roll (MF &amp; Retail)'!$A30,'Rent Roll_Tradeouts'!CX:CX),0)</f>
        <v>0</v>
      </c>
      <c r="CN30" s="536">
        <f>IFERROR(AVERAGEIF('Rent Roll_Tradeouts'!$B:$B,'Rent Roll (MF &amp; Retail)'!$A30,'Rent Roll_Tradeouts'!CY:CY),0)</f>
        <v>0</v>
      </c>
      <c r="CO30" s="536">
        <f>IFERROR(AVERAGEIF('Rent Roll_Tradeouts'!$B:$B,'Rent Roll (MF &amp; Retail)'!$A30,'Rent Roll_Tradeouts'!CZ:CZ),0)</f>
        <v>0</v>
      </c>
      <c r="CP30" s="536">
        <f>IFERROR(AVERAGEIF('Rent Roll_Tradeouts'!$B:$B,'Rent Roll (MF &amp; Retail)'!$A30,'Rent Roll_Tradeouts'!DA:DA),0)</f>
        <v>0</v>
      </c>
      <c r="CQ30" s="536">
        <f>IFERROR(AVERAGEIF('Rent Roll_Tradeouts'!$B:$B,'Rent Roll (MF &amp; Retail)'!$A30,'Rent Roll_Tradeouts'!DB:DB),0)</f>
        <v>0</v>
      </c>
      <c r="CR30" s="536">
        <f>IFERROR(AVERAGEIF('Rent Roll_Tradeouts'!$B:$B,'Rent Roll (MF &amp; Retail)'!$A30,'Rent Roll_Tradeouts'!DC:DC),0)</f>
        <v>0</v>
      </c>
      <c r="CS30" s="536">
        <f>IFERROR(AVERAGEIF('Rent Roll_Tradeouts'!$B:$B,'Rent Roll (MF &amp; Retail)'!$A30,'Rent Roll_Tradeouts'!DD:DD),0)</f>
        <v>0</v>
      </c>
      <c r="CT30" s="536">
        <f>IFERROR(AVERAGEIF('Rent Roll_Tradeouts'!$B:$B,'Rent Roll (MF &amp; Retail)'!$A30,'Rent Roll_Tradeouts'!DE:DE),0)</f>
        <v>0</v>
      </c>
      <c r="CU30" s="536">
        <f>IFERROR(AVERAGEIF('Rent Roll_Tradeouts'!$B:$B,'Rent Roll (MF &amp; Retail)'!$A30,'Rent Roll_Tradeouts'!DF:DF),0)</f>
        <v>0</v>
      </c>
      <c r="CV30" s="536">
        <f>IFERROR(AVERAGEIF('Rent Roll_Tradeouts'!$B:$B,'Rent Roll (MF &amp; Retail)'!$A30,'Rent Roll_Tradeouts'!DG:DG),0)</f>
        <v>0</v>
      </c>
      <c r="CW30" s="536">
        <f>IFERROR(AVERAGEIF('Rent Roll_Tradeouts'!$B:$B,'Rent Roll (MF &amp; Retail)'!$A30,'Rent Roll_Tradeouts'!DH:DH),0)</f>
        <v>0</v>
      </c>
      <c r="CX30" s="536">
        <f>IFERROR(AVERAGEIF('Rent Roll_Tradeouts'!$B:$B,'Rent Roll (MF &amp; Retail)'!$A30,'Rent Roll_Tradeouts'!DI:DI),0)</f>
        <v>0</v>
      </c>
      <c r="CY30" s="536">
        <f>IFERROR(AVERAGEIF('Rent Roll_Tradeouts'!$B:$B,'Rent Roll (MF &amp; Retail)'!$A30,'Rent Roll_Tradeouts'!DJ:DJ),0)</f>
        <v>0</v>
      </c>
      <c r="CZ30" s="536">
        <f>IFERROR(AVERAGEIF('Rent Roll_Tradeouts'!$B:$B,'Rent Roll (MF &amp; Retail)'!$A30,'Rent Roll_Tradeouts'!DK:DK),0)</f>
        <v>0</v>
      </c>
      <c r="DA30" s="536">
        <f>IFERROR(AVERAGEIF('Rent Roll_Tradeouts'!$B:$B,'Rent Roll (MF &amp; Retail)'!$A30,'Rent Roll_Tradeouts'!DL:DL),0)</f>
        <v>0</v>
      </c>
      <c r="DB30" s="536">
        <f>IFERROR(AVERAGEIF('Rent Roll_Tradeouts'!$B:$B,'Rent Roll (MF &amp; Retail)'!$A30,'Rent Roll_Tradeouts'!DM:DM),0)</f>
        <v>0</v>
      </c>
      <c r="DC30" s="536">
        <f>IFERROR(AVERAGEIF('Rent Roll_Tradeouts'!$B:$B,'Rent Roll (MF &amp; Retail)'!$A30,'Rent Roll_Tradeouts'!DN:DN),0)</f>
        <v>0</v>
      </c>
      <c r="DD30" s="536">
        <f>IFERROR(AVERAGEIF('Rent Roll_Tradeouts'!$B:$B,'Rent Roll (MF &amp; Retail)'!$A30,'Rent Roll_Tradeouts'!DO:DO),0)</f>
        <v>0</v>
      </c>
      <c r="DE30" s="536">
        <f>IFERROR(AVERAGEIF('Rent Roll_Tradeouts'!$B:$B,'Rent Roll (MF &amp; Retail)'!$A30,'Rent Roll_Tradeouts'!DP:DP),0)</f>
        <v>0</v>
      </c>
      <c r="DF30" s="536">
        <f>IFERROR(AVERAGEIF('Rent Roll_Tradeouts'!$B:$B,'Rent Roll (MF &amp; Retail)'!$A30,'Rent Roll_Tradeouts'!DQ:DQ),0)</f>
        <v>0</v>
      </c>
      <c r="DG30" s="536">
        <f>IFERROR(AVERAGEIF('Rent Roll_Tradeouts'!$B:$B,'Rent Roll (MF &amp; Retail)'!$A30,'Rent Roll_Tradeouts'!DR:DR),0)</f>
        <v>0</v>
      </c>
      <c r="DH30" s="536">
        <f>IFERROR(AVERAGEIF('Rent Roll_Tradeouts'!$B:$B,'Rent Roll (MF &amp; Retail)'!$A30,'Rent Roll_Tradeouts'!DS:DS),0)</f>
        <v>0</v>
      </c>
      <c r="DI30" s="536">
        <f>IFERROR(AVERAGEIF('Rent Roll_Tradeouts'!$B:$B,'Rent Roll (MF &amp; Retail)'!$A30,'Rent Roll_Tradeouts'!DT:DT),0)</f>
        <v>0</v>
      </c>
      <c r="DJ30" s="536">
        <f>IFERROR(AVERAGEIF('Rent Roll_Tradeouts'!$B:$B,'Rent Roll (MF &amp; Retail)'!$A30,'Rent Roll_Tradeouts'!DU:DU),0)</f>
        <v>0</v>
      </c>
      <c r="DK30" s="536">
        <f>IFERROR(AVERAGEIF('Rent Roll_Tradeouts'!$B:$B,'Rent Roll (MF &amp; Retail)'!$A30,'Rent Roll_Tradeouts'!DV:DV),0)</f>
        <v>0</v>
      </c>
      <c r="DL30" s="536">
        <f>IFERROR(AVERAGEIF('Rent Roll_Tradeouts'!$B:$B,'Rent Roll (MF &amp; Retail)'!$A30,'Rent Roll_Tradeouts'!DW:DW),0)</f>
        <v>0</v>
      </c>
      <c r="DM30" s="536">
        <f>IFERROR(AVERAGEIF('Rent Roll_Tradeouts'!$B:$B,'Rent Roll (MF &amp; Retail)'!$A30,'Rent Roll_Tradeouts'!DX:DX),0)</f>
        <v>0</v>
      </c>
      <c r="DN30" s="536">
        <f>IFERROR(AVERAGEIF('Rent Roll_Tradeouts'!$B:$B,'Rent Roll (MF &amp; Retail)'!$A30,'Rent Roll_Tradeouts'!DY:DY),0)</f>
        <v>0</v>
      </c>
      <c r="DO30" s="536">
        <f>IFERROR(AVERAGEIF('Rent Roll_Tradeouts'!$B:$B,'Rent Roll (MF &amp; Retail)'!$A30,'Rent Roll_Tradeouts'!DZ:DZ),0)</f>
        <v>0</v>
      </c>
      <c r="DP30" s="536">
        <f>IFERROR(AVERAGEIF('Rent Roll_Tradeouts'!$B:$B,'Rent Roll (MF &amp; Retail)'!$A30,'Rent Roll_Tradeouts'!EA:EA),0)</f>
        <v>0</v>
      </c>
      <c r="DQ30" s="536">
        <f>IFERROR(AVERAGEIF('Rent Roll_Tradeouts'!$B:$B,'Rent Roll (MF &amp; Retail)'!$A30,'Rent Roll_Tradeouts'!EB:EB),0)</f>
        <v>0</v>
      </c>
      <c r="DR30" s="536">
        <f>IFERROR(AVERAGEIF('Rent Roll_Tradeouts'!$B:$B,'Rent Roll (MF &amp; Retail)'!$A30,'Rent Roll_Tradeouts'!EC:EC),0)</f>
        <v>0</v>
      </c>
      <c r="DS30" s="536">
        <f>IFERROR(AVERAGEIF('Rent Roll_Tradeouts'!$B:$B,'Rent Roll (MF &amp; Retail)'!$A30,'Rent Roll_Tradeouts'!ED:ED),0)</f>
        <v>0</v>
      </c>
      <c r="DT30" s="536">
        <f>IFERROR(AVERAGEIF('Rent Roll_Tradeouts'!$B:$B,'Rent Roll (MF &amp; Retail)'!$A30,'Rent Roll_Tradeouts'!EE:EE),0)</f>
        <v>0</v>
      </c>
      <c r="DU30" s="536">
        <f>IFERROR(AVERAGEIF('Rent Roll_Tradeouts'!$B:$B,'Rent Roll (MF &amp; Retail)'!$A30,'Rent Roll_Tradeouts'!EF:EF),0)</f>
        <v>0</v>
      </c>
      <c r="DV30" s="536">
        <f>IFERROR(AVERAGEIF('Rent Roll_Tradeouts'!$B:$B,'Rent Roll (MF &amp; Retail)'!$A30,'Rent Roll_Tradeouts'!EG:EG),0)</f>
        <v>0</v>
      </c>
      <c r="DW30" s="536">
        <f>IFERROR(AVERAGEIF('Rent Roll_Tradeouts'!$B:$B,'Rent Roll (MF &amp; Retail)'!$A30,'Rent Roll_Tradeouts'!EH:EH),0)</f>
        <v>0</v>
      </c>
      <c r="DX30" s="536">
        <f>IFERROR(AVERAGEIF('Rent Roll_Tradeouts'!$B:$B,'Rent Roll (MF &amp; Retail)'!$A30,'Rent Roll_Tradeouts'!EI:EI),0)</f>
        <v>0</v>
      </c>
      <c r="DY30" s="536">
        <f>IFERROR(AVERAGEIF('Rent Roll_Tradeouts'!$B:$B,'Rent Roll (MF &amp; Retail)'!$A30,'Rent Roll_Tradeouts'!EJ:EJ),0)</f>
        <v>0</v>
      </c>
      <c r="DZ30" s="536">
        <f>IFERROR(AVERAGEIF('Rent Roll_Tradeouts'!$B:$B,'Rent Roll (MF &amp; Retail)'!$A30,'Rent Roll_Tradeouts'!EK:EK),0)</f>
        <v>0</v>
      </c>
      <c r="EA30" s="536">
        <f>IFERROR(AVERAGEIF('Rent Roll_Tradeouts'!$B:$B,'Rent Roll (MF &amp; Retail)'!$A30,'Rent Roll_Tradeouts'!EL:EL),0)</f>
        <v>0</v>
      </c>
    </row>
    <row r="31" spans="1:131">
      <c r="A31" s="49">
        <f>'Rent Roll_RedIQ 2'!A40</f>
        <v>0</v>
      </c>
      <c r="B31" s="77">
        <f>'Rent Roll_RedIQ 2'!D40</f>
        <v>0</v>
      </c>
      <c r="C31" s="77">
        <f>'Rent Roll_RedIQ 2'!E40</f>
        <v>0</v>
      </c>
      <c r="D31" s="77">
        <f>'Rent Roll_RedIQ 2'!F40</f>
        <v>0</v>
      </c>
      <c r="E31" s="77">
        <f>'Rent Roll_RedIQ 2'!G40</f>
        <v>0</v>
      </c>
      <c r="K31" s="769" t="str">
        <f>'Rent Roll_RedIQ 2'!AG40</f>
        <v>-</v>
      </c>
      <c r="L31" s="536">
        <f>IFERROR(AVERAGEIF('Rent Roll_Tradeouts'!$B:$B,'Rent Roll (MF &amp; Retail)'!$A31,'Rent Roll_Tradeouts'!W:W),0)</f>
        <v>0</v>
      </c>
      <c r="M31" s="536">
        <f>IFERROR(AVERAGEIF('Rent Roll_Tradeouts'!$B:$B,'Rent Roll (MF &amp; Retail)'!$A31,'Rent Roll_Tradeouts'!X:X),0)</f>
        <v>0</v>
      </c>
      <c r="N31" s="536">
        <f>IFERROR(AVERAGEIF('Rent Roll_Tradeouts'!$B:$B,'Rent Roll (MF &amp; Retail)'!$A31,'Rent Roll_Tradeouts'!Y:Y),0)</f>
        <v>0</v>
      </c>
      <c r="O31" s="536">
        <f>IFERROR(AVERAGEIF('Rent Roll_Tradeouts'!$B:$B,'Rent Roll (MF &amp; Retail)'!$A31,'Rent Roll_Tradeouts'!Z:Z),0)</f>
        <v>0</v>
      </c>
      <c r="P31" s="536">
        <f>IFERROR(AVERAGEIF('Rent Roll_Tradeouts'!$B:$B,'Rent Roll (MF &amp; Retail)'!$A31,'Rent Roll_Tradeouts'!AA:AA),0)</f>
        <v>0</v>
      </c>
      <c r="Q31" s="536">
        <f>IFERROR(AVERAGEIF('Rent Roll_Tradeouts'!$B:$B,'Rent Roll (MF &amp; Retail)'!$A31,'Rent Roll_Tradeouts'!AB:AB),0)</f>
        <v>0</v>
      </c>
      <c r="R31" s="536">
        <f>IFERROR(AVERAGEIF('Rent Roll_Tradeouts'!$B:$B,'Rent Roll (MF &amp; Retail)'!$A31,'Rent Roll_Tradeouts'!AC:AC),0)</f>
        <v>0</v>
      </c>
      <c r="S31" s="536">
        <f>IFERROR(AVERAGEIF('Rent Roll_Tradeouts'!$B:$B,'Rent Roll (MF &amp; Retail)'!$A31,'Rent Roll_Tradeouts'!AD:AD),0)</f>
        <v>0</v>
      </c>
      <c r="T31" s="536">
        <f>IFERROR(AVERAGEIF('Rent Roll_Tradeouts'!$B:$B,'Rent Roll (MF &amp; Retail)'!$A31,'Rent Roll_Tradeouts'!AE:AE),0)</f>
        <v>0</v>
      </c>
      <c r="U31" s="536">
        <f>IFERROR(AVERAGEIF('Rent Roll_Tradeouts'!$B:$B,'Rent Roll (MF &amp; Retail)'!$A31,'Rent Roll_Tradeouts'!AF:AF),0)</f>
        <v>0</v>
      </c>
      <c r="V31" s="536">
        <f>IFERROR(AVERAGEIF('Rent Roll_Tradeouts'!$B:$B,'Rent Roll (MF &amp; Retail)'!$A31,'Rent Roll_Tradeouts'!AG:AG),0)</f>
        <v>0</v>
      </c>
      <c r="W31" s="536">
        <f>IFERROR(AVERAGEIF('Rent Roll_Tradeouts'!$B:$B,'Rent Roll (MF &amp; Retail)'!$A31,'Rent Roll_Tradeouts'!AH:AH),0)</f>
        <v>0</v>
      </c>
      <c r="X31" s="536">
        <f>IFERROR(AVERAGEIF('Rent Roll_Tradeouts'!$B:$B,'Rent Roll (MF &amp; Retail)'!$A31,'Rent Roll_Tradeouts'!AI:AI),0)</f>
        <v>0</v>
      </c>
      <c r="Y31" s="536">
        <f>IFERROR(AVERAGEIF('Rent Roll_Tradeouts'!$B:$B,'Rent Roll (MF &amp; Retail)'!$A31,'Rent Roll_Tradeouts'!AJ:AJ),0)</f>
        <v>0</v>
      </c>
      <c r="Z31" s="536">
        <f>IFERROR(AVERAGEIF('Rent Roll_Tradeouts'!$B:$B,'Rent Roll (MF &amp; Retail)'!$A31,'Rent Roll_Tradeouts'!AK:AK),0)</f>
        <v>0</v>
      </c>
      <c r="AA31" s="536">
        <f>IFERROR(AVERAGEIF('Rent Roll_Tradeouts'!$B:$B,'Rent Roll (MF &amp; Retail)'!$A31,'Rent Roll_Tradeouts'!AL:AL),0)</f>
        <v>0</v>
      </c>
      <c r="AB31" s="536">
        <f>IFERROR(AVERAGEIF('Rent Roll_Tradeouts'!$B:$B,'Rent Roll (MF &amp; Retail)'!$A31,'Rent Roll_Tradeouts'!AM:AM),0)</f>
        <v>0</v>
      </c>
      <c r="AC31" s="536">
        <f>IFERROR(AVERAGEIF('Rent Roll_Tradeouts'!$B:$B,'Rent Roll (MF &amp; Retail)'!$A31,'Rent Roll_Tradeouts'!AN:AN),0)</f>
        <v>0</v>
      </c>
      <c r="AD31" s="536">
        <f>IFERROR(AVERAGEIF('Rent Roll_Tradeouts'!$B:$B,'Rent Roll (MF &amp; Retail)'!$A31,'Rent Roll_Tradeouts'!AO:AO),0)</f>
        <v>0</v>
      </c>
      <c r="AE31" s="536">
        <f>IFERROR(AVERAGEIF('Rent Roll_Tradeouts'!$B:$B,'Rent Roll (MF &amp; Retail)'!$A31,'Rent Roll_Tradeouts'!AP:AP),0)</f>
        <v>0</v>
      </c>
      <c r="AF31" s="536">
        <f>IFERROR(AVERAGEIF('Rent Roll_Tradeouts'!$B:$B,'Rent Roll (MF &amp; Retail)'!$A31,'Rent Roll_Tradeouts'!AQ:AQ),0)</f>
        <v>0</v>
      </c>
      <c r="AG31" s="536">
        <f>IFERROR(AVERAGEIF('Rent Roll_Tradeouts'!$B:$B,'Rent Roll (MF &amp; Retail)'!$A31,'Rent Roll_Tradeouts'!AR:AR),0)</f>
        <v>0</v>
      </c>
      <c r="AH31" s="536">
        <f>IFERROR(AVERAGEIF('Rent Roll_Tradeouts'!$B:$B,'Rent Roll (MF &amp; Retail)'!$A31,'Rent Roll_Tradeouts'!AS:AS),0)</f>
        <v>0</v>
      </c>
      <c r="AI31" s="536">
        <f>IFERROR(AVERAGEIF('Rent Roll_Tradeouts'!$B:$B,'Rent Roll (MF &amp; Retail)'!$A31,'Rent Roll_Tradeouts'!AT:AT),0)</f>
        <v>0</v>
      </c>
      <c r="AJ31" s="536">
        <f>IFERROR(AVERAGEIF('Rent Roll_Tradeouts'!$B:$B,'Rent Roll (MF &amp; Retail)'!$A31,'Rent Roll_Tradeouts'!AU:AU),0)</f>
        <v>0</v>
      </c>
      <c r="AK31" s="536">
        <f>IFERROR(AVERAGEIF('Rent Roll_Tradeouts'!$B:$B,'Rent Roll (MF &amp; Retail)'!$A31,'Rent Roll_Tradeouts'!AV:AV),0)</f>
        <v>0</v>
      </c>
      <c r="AL31" s="536">
        <f>IFERROR(AVERAGEIF('Rent Roll_Tradeouts'!$B:$B,'Rent Roll (MF &amp; Retail)'!$A31,'Rent Roll_Tradeouts'!AW:AW),0)</f>
        <v>0</v>
      </c>
      <c r="AM31" s="536">
        <f>IFERROR(AVERAGEIF('Rent Roll_Tradeouts'!$B:$B,'Rent Roll (MF &amp; Retail)'!$A31,'Rent Roll_Tradeouts'!AX:AX),0)</f>
        <v>0</v>
      </c>
      <c r="AN31" s="536">
        <f>IFERROR(AVERAGEIF('Rent Roll_Tradeouts'!$B:$B,'Rent Roll (MF &amp; Retail)'!$A31,'Rent Roll_Tradeouts'!AY:AY),0)</f>
        <v>0</v>
      </c>
      <c r="AO31" s="536">
        <f>IFERROR(AVERAGEIF('Rent Roll_Tradeouts'!$B:$B,'Rent Roll (MF &amp; Retail)'!$A31,'Rent Roll_Tradeouts'!AZ:AZ),0)</f>
        <v>0</v>
      </c>
      <c r="AP31" s="536">
        <f>IFERROR(AVERAGEIF('Rent Roll_Tradeouts'!$B:$B,'Rent Roll (MF &amp; Retail)'!$A31,'Rent Roll_Tradeouts'!BA:BA),0)</f>
        <v>0</v>
      </c>
      <c r="AQ31" s="536">
        <f>IFERROR(AVERAGEIF('Rent Roll_Tradeouts'!$B:$B,'Rent Roll (MF &amp; Retail)'!$A31,'Rent Roll_Tradeouts'!BB:BB),0)</f>
        <v>0</v>
      </c>
      <c r="AR31" s="536">
        <f>IFERROR(AVERAGEIF('Rent Roll_Tradeouts'!$B:$B,'Rent Roll (MF &amp; Retail)'!$A31,'Rent Roll_Tradeouts'!BC:BC),0)</f>
        <v>0</v>
      </c>
      <c r="AS31" s="536">
        <f>IFERROR(AVERAGEIF('Rent Roll_Tradeouts'!$B:$B,'Rent Roll (MF &amp; Retail)'!$A31,'Rent Roll_Tradeouts'!BD:BD),0)</f>
        <v>0</v>
      </c>
      <c r="AT31" s="536">
        <f>IFERROR(AVERAGEIF('Rent Roll_Tradeouts'!$B:$B,'Rent Roll (MF &amp; Retail)'!$A31,'Rent Roll_Tradeouts'!BE:BE),0)</f>
        <v>0</v>
      </c>
      <c r="AU31" s="536">
        <f>IFERROR(AVERAGEIF('Rent Roll_Tradeouts'!$B:$B,'Rent Roll (MF &amp; Retail)'!$A31,'Rent Roll_Tradeouts'!BF:BF),0)</f>
        <v>0</v>
      </c>
      <c r="AV31" s="536">
        <f>IFERROR(AVERAGEIF('Rent Roll_Tradeouts'!$B:$B,'Rent Roll (MF &amp; Retail)'!$A31,'Rent Roll_Tradeouts'!BG:BG),0)</f>
        <v>0</v>
      </c>
      <c r="AW31" s="536">
        <f>IFERROR(AVERAGEIF('Rent Roll_Tradeouts'!$B:$B,'Rent Roll (MF &amp; Retail)'!$A31,'Rent Roll_Tradeouts'!BH:BH),0)</f>
        <v>0</v>
      </c>
      <c r="AX31" s="536">
        <f>IFERROR(AVERAGEIF('Rent Roll_Tradeouts'!$B:$B,'Rent Roll (MF &amp; Retail)'!$A31,'Rent Roll_Tradeouts'!BI:BI),0)</f>
        <v>0</v>
      </c>
      <c r="AY31" s="536">
        <f>IFERROR(AVERAGEIF('Rent Roll_Tradeouts'!$B:$B,'Rent Roll (MF &amp; Retail)'!$A31,'Rent Roll_Tradeouts'!BJ:BJ),0)</f>
        <v>0</v>
      </c>
      <c r="AZ31" s="536">
        <f>IFERROR(AVERAGEIF('Rent Roll_Tradeouts'!$B:$B,'Rent Roll (MF &amp; Retail)'!$A31,'Rent Roll_Tradeouts'!BK:BK),0)</f>
        <v>0</v>
      </c>
      <c r="BA31" s="536">
        <f>IFERROR(AVERAGEIF('Rent Roll_Tradeouts'!$B:$B,'Rent Roll (MF &amp; Retail)'!$A31,'Rent Roll_Tradeouts'!BL:BL),0)</f>
        <v>0</v>
      </c>
      <c r="BB31" s="536">
        <f>IFERROR(AVERAGEIF('Rent Roll_Tradeouts'!$B:$B,'Rent Roll (MF &amp; Retail)'!$A31,'Rent Roll_Tradeouts'!BM:BM),0)</f>
        <v>0</v>
      </c>
      <c r="BC31" s="536">
        <f>IFERROR(AVERAGEIF('Rent Roll_Tradeouts'!$B:$B,'Rent Roll (MF &amp; Retail)'!$A31,'Rent Roll_Tradeouts'!BN:BN),0)</f>
        <v>0</v>
      </c>
      <c r="BD31" s="536">
        <f>IFERROR(AVERAGEIF('Rent Roll_Tradeouts'!$B:$B,'Rent Roll (MF &amp; Retail)'!$A31,'Rent Roll_Tradeouts'!BO:BO),0)</f>
        <v>0</v>
      </c>
      <c r="BE31" s="536">
        <f>IFERROR(AVERAGEIF('Rent Roll_Tradeouts'!$B:$B,'Rent Roll (MF &amp; Retail)'!$A31,'Rent Roll_Tradeouts'!BP:BP),0)</f>
        <v>0</v>
      </c>
      <c r="BF31" s="536">
        <f>IFERROR(AVERAGEIF('Rent Roll_Tradeouts'!$B:$B,'Rent Roll (MF &amp; Retail)'!$A31,'Rent Roll_Tradeouts'!BQ:BQ),0)</f>
        <v>0</v>
      </c>
      <c r="BG31" s="536">
        <f>IFERROR(AVERAGEIF('Rent Roll_Tradeouts'!$B:$B,'Rent Roll (MF &amp; Retail)'!$A31,'Rent Roll_Tradeouts'!BR:BR),0)</f>
        <v>0</v>
      </c>
      <c r="BH31" s="536">
        <f>IFERROR(AVERAGEIF('Rent Roll_Tradeouts'!$B:$B,'Rent Roll (MF &amp; Retail)'!$A31,'Rent Roll_Tradeouts'!BS:BS),0)</f>
        <v>0</v>
      </c>
      <c r="BI31" s="536">
        <f>IFERROR(AVERAGEIF('Rent Roll_Tradeouts'!$B:$B,'Rent Roll (MF &amp; Retail)'!$A31,'Rent Roll_Tradeouts'!BT:BT),0)</f>
        <v>0</v>
      </c>
      <c r="BJ31" s="536">
        <f>IFERROR(AVERAGEIF('Rent Roll_Tradeouts'!$B:$B,'Rent Roll (MF &amp; Retail)'!$A31,'Rent Roll_Tradeouts'!BU:BU),0)</f>
        <v>0</v>
      </c>
      <c r="BK31" s="536">
        <f>IFERROR(AVERAGEIF('Rent Roll_Tradeouts'!$B:$B,'Rent Roll (MF &amp; Retail)'!$A31,'Rent Roll_Tradeouts'!BV:BV),0)</f>
        <v>0</v>
      </c>
      <c r="BL31" s="536">
        <f>IFERROR(AVERAGEIF('Rent Roll_Tradeouts'!$B:$B,'Rent Roll (MF &amp; Retail)'!$A31,'Rent Roll_Tradeouts'!BW:BW),0)</f>
        <v>0</v>
      </c>
      <c r="BM31" s="536">
        <f>IFERROR(AVERAGEIF('Rent Roll_Tradeouts'!$B:$B,'Rent Roll (MF &amp; Retail)'!$A31,'Rent Roll_Tradeouts'!BX:BX),0)</f>
        <v>0</v>
      </c>
      <c r="BN31" s="536">
        <f>IFERROR(AVERAGEIF('Rent Roll_Tradeouts'!$B:$B,'Rent Roll (MF &amp; Retail)'!$A31,'Rent Roll_Tradeouts'!BY:BY),0)</f>
        <v>0</v>
      </c>
      <c r="BO31" s="536">
        <f>IFERROR(AVERAGEIF('Rent Roll_Tradeouts'!$B:$B,'Rent Roll (MF &amp; Retail)'!$A31,'Rent Roll_Tradeouts'!BZ:BZ),0)</f>
        <v>0</v>
      </c>
      <c r="BP31" s="536">
        <f>IFERROR(AVERAGEIF('Rent Roll_Tradeouts'!$B:$B,'Rent Roll (MF &amp; Retail)'!$A31,'Rent Roll_Tradeouts'!CA:CA),0)</f>
        <v>0</v>
      </c>
      <c r="BQ31" s="536">
        <f>IFERROR(AVERAGEIF('Rent Roll_Tradeouts'!$B:$B,'Rent Roll (MF &amp; Retail)'!$A31,'Rent Roll_Tradeouts'!CB:CB),0)</f>
        <v>0</v>
      </c>
      <c r="BR31" s="536">
        <f>IFERROR(AVERAGEIF('Rent Roll_Tradeouts'!$B:$B,'Rent Roll (MF &amp; Retail)'!$A31,'Rent Roll_Tradeouts'!CC:CC),0)</f>
        <v>0</v>
      </c>
      <c r="BS31" s="536">
        <f>IFERROR(AVERAGEIF('Rent Roll_Tradeouts'!$B:$B,'Rent Roll (MF &amp; Retail)'!$A31,'Rent Roll_Tradeouts'!CD:CD),0)</f>
        <v>0</v>
      </c>
      <c r="BT31" s="536">
        <f>IFERROR(AVERAGEIF('Rent Roll_Tradeouts'!$B:$B,'Rent Roll (MF &amp; Retail)'!$A31,'Rent Roll_Tradeouts'!CE:CE),0)</f>
        <v>0</v>
      </c>
      <c r="BU31" s="536">
        <f>IFERROR(AVERAGEIF('Rent Roll_Tradeouts'!$B:$B,'Rent Roll (MF &amp; Retail)'!$A31,'Rent Roll_Tradeouts'!CF:CF),0)</f>
        <v>0</v>
      </c>
      <c r="BV31" s="536">
        <f>IFERROR(AVERAGEIF('Rent Roll_Tradeouts'!$B:$B,'Rent Roll (MF &amp; Retail)'!$A31,'Rent Roll_Tradeouts'!CG:CG),0)</f>
        <v>0</v>
      </c>
      <c r="BW31" s="536">
        <f>IFERROR(AVERAGEIF('Rent Roll_Tradeouts'!$B:$B,'Rent Roll (MF &amp; Retail)'!$A31,'Rent Roll_Tradeouts'!CH:CH),0)</f>
        <v>0</v>
      </c>
      <c r="BX31" s="536">
        <f>IFERROR(AVERAGEIF('Rent Roll_Tradeouts'!$B:$B,'Rent Roll (MF &amp; Retail)'!$A31,'Rent Roll_Tradeouts'!CI:CI),0)</f>
        <v>0</v>
      </c>
      <c r="BY31" s="536">
        <f>IFERROR(AVERAGEIF('Rent Roll_Tradeouts'!$B:$B,'Rent Roll (MF &amp; Retail)'!$A31,'Rent Roll_Tradeouts'!CJ:CJ),0)</f>
        <v>0</v>
      </c>
      <c r="BZ31" s="536">
        <f>IFERROR(AVERAGEIF('Rent Roll_Tradeouts'!$B:$B,'Rent Roll (MF &amp; Retail)'!$A31,'Rent Roll_Tradeouts'!CK:CK),0)</f>
        <v>0</v>
      </c>
      <c r="CA31" s="536">
        <f>IFERROR(AVERAGEIF('Rent Roll_Tradeouts'!$B:$B,'Rent Roll (MF &amp; Retail)'!$A31,'Rent Roll_Tradeouts'!CL:CL),0)</f>
        <v>0</v>
      </c>
      <c r="CB31" s="536">
        <f>IFERROR(AVERAGEIF('Rent Roll_Tradeouts'!$B:$B,'Rent Roll (MF &amp; Retail)'!$A31,'Rent Roll_Tradeouts'!CM:CM),0)</f>
        <v>0</v>
      </c>
      <c r="CC31" s="536">
        <f>IFERROR(AVERAGEIF('Rent Roll_Tradeouts'!$B:$B,'Rent Roll (MF &amp; Retail)'!$A31,'Rent Roll_Tradeouts'!CN:CN),0)</f>
        <v>0</v>
      </c>
      <c r="CD31" s="536">
        <f>IFERROR(AVERAGEIF('Rent Roll_Tradeouts'!$B:$B,'Rent Roll (MF &amp; Retail)'!$A31,'Rent Roll_Tradeouts'!CO:CO),0)</f>
        <v>0</v>
      </c>
      <c r="CE31" s="536">
        <f>IFERROR(AVERAGEIF('Rent Roll_Tradeouts'!$B:$B,'Rent Roll (MF &amp; Retail)'!$A31,'Rent Roll_Tradeouts'!CP:CP),0)</f>
        <v>0</v>
      </c>
      <c r="CF31" s="536">
        <f>IFERROR(AVERAGEIF('Rent Roll_Tradeouts'!$B:$B,'Rent Roll (MF &amp; Retail)'!$A31,'Rent Roll_Tradeouts'!CQ:CQ),0)</f>
        <v>0</v>
      </c>
      <c r="CG31" s="536">
        <f>IFERROR(AVERAGEIF('Rent Roll_Tradeouts'!$B:$B,'Rent Roll (MF &amp; Retail)'!$A31,'Rent Roll_Tradeouts'!CR:CR),0)</f>
        <v>0</v>
      </c>
      <c r="CH31" s="536">
        <f>IFERROR(AVERAGEIF('Rent Roll_Tradeouts'!$B:$B,'Rent Roll (MF &amp; Retail)'!$A31,'Rent Roll_Tradeouts'!CS:CS),0)</f>
        <v>0</v>
      </c>
      <c r="CI31" s="536">
        <f>IFERROR(AVERAGEIF('Rent Roll_Tradeouts'!$B:$B,'Rent Roll (MF &amp; Retail)'!$A31,'Rent Roll_Tradeouts'!CT:CT),0)</f>
        <v>0</v>
      </c>
      <c r="CJ31" s="536">
        <f>IFERROR(AVERAGEIF('Rent Roll_Tradeouts'!$B:$B,'Rent Roll (MF &amp; Retail)'!$A31,'Rent Roll_Tradeouts'!CU:CU),0)</f>
        <v>0</v>
      </c>
      <c r="CK31" s="536">
        <f>IFERROR(AVERAGEIF('Rent Roll_Tradeouts'!$B:$B,'Rent Roll (MF &amp; Retail)'!$A31,'Rent Roll_Tradeouts'!CV:CV),0)</f>
        <v>0</v>
      </c>
      <c r="CL31" s="536">
        <f>IFERROR(AVERAGEIF('Rent Roll_Tradeouts'!$B:$B,'Rent Roll (MF &amp; Retail)'!$A31,'Rent Roll_Tradeouts'!CW:CW),0)</f>
        <v>0</v>
      </c>
      <c r="CM31" s="536">
        <f>IFERROR(AVERAGEIF('Rent Roll_Tradeouts'!$B:$B,'Rent Roll (MF &amp; Retail)'!$A31,'Rent Roll_Tradeouts'!CX:CX),0)</f>
        <v>0</v>
      </c>
      <c r="CN31" s="536">
        <f>IFERROR(AVERAGEIF('Rent Roll_Tradeouts'!$B:$B,'Rent Roll (MF &amp; Retail)'!$A31,'Rent Roll_Tradeouts'!CY:CY),0)</f>
        <v>0</v>
      </c>
      <c r="CO31" s="536">
        <f>IFERROR(AVERAGEIF('Rent Roll_Tradeouts'!$B:$B,'Rent Roll (MF &amp; Retail)'!$A31,'Rent Roll_Tradeouts'!CZ:CZ),0)</f>
        <v>0</v>
      </c>
      <c r="CP31" s="536">
        <f>IFERROR(AVERAGEIF('Rent Roll_Tradeouts'!$B:$B,'Rent Roll (MF &amp; Retail)'!$A31,'Rent Roll_Tradeouts'!DA:DA),0)</f>
        <v>0</v>
      </c>
      <c r="CQ31" s="536">
        <f>IFERROR(AVERAGEIF('Rent Roll_Tradeouts'!$B:$B,'Rent Roll (MF &amp; Retail)'!$A31,'Rent Roll_Tradeouts'!DB:DB),0)</f>
        <v>0</v>
      </c>
      <c r="CR31" s="536">
        <f>IFERROR(AVERAGEIF('Rent Roll_Tradeouts'!$B:$B,'Rent Roll (MF &amp; Retail)'!$A31,'Rent Roll_Tradeouts'!DC:DC),0)</f>
        <v>0</v>
      </c>
      <c r="CS31" s="536">
        <f>IFERROR(AVERAGEIF('Rent Roll_Tradeouts'!$B:$B,'Rent Roll (MF &amp; Retail)'!$A31,'Rent Roll_Tradeouts'!DD:DD),0)</f>
        <v>0</v>
      </c>
      <c r="CT31" s="536">
        <f>IFERROR(AVERAGEIF('Rent Roll_Tradeouts'!$B:$B,'Rent Roll (MF &amp; Retail)'!$A31,'Rent Roll_Tradeouts'!DE:DE),0)</f>
        <v>0</v>
      </c>
      <c r="CU31" s="536">
        <f>IFERROR(AVERAGEIF('Rent Roll_Tradeouts'!$B:$B,'Rent Roll (MF &amp; Retail)'!$A31,'Rent Roll_Tradeouts'!DF:DF),0)</f>
        <v>0</v>
      </c>
      <c r="CV31" s="536">
        <f>IFERROR(AVERAGEIF('Rent Roll_Tradeouts'!$B:$B,'Rent Roll (MF &amp; Retail)'!$A31,'Rent Roll_Tradeouts'!DG:DG),0)</f>
        <v>0</v>
      </c>
      <c r="CW31" s="536">
        <f>IFERROR(AVERAGEIF('Rent Roll_Tradeouts'!$B:$B,'Rent Roll (MF &amp; Retail)'!$A31,'Rent Roll_Tradeouts'!DH:DH),0)</f>
        <v>0</v>
      </c>
      <c r="CX31" s="536">
        <f>IFERROR(AVERAGEIF('Rent Roll_Tradeouts'!$B:$B,'Rent Roll (MF &amp; Retail)'!$A31,'Rent Roll_Tradeouts'!DI:DI),0)</f>
        <v>0</v>
      </c>
      <c r="CY31" s="536">
        <f>IFERROR(AVERAGEIF('Rent Roll_Tradeouts'!$B:$B,'Rent Roll (MF &amp; Retail)'!$A31,'Rent Roll_Tradeouts'!DJ:DJ),0)</f>
        <v>0</v>
      </c>
      <c r="CZ31" s="536">
        <f>IFERROR(AVERAGEIF('Rent Roll_Tradeouts'!$B:$B,'Rent Roll (MF &amp; Retail)'!$A31,'Rent Roll_Tradeouts'!DK:DK),0)</f>
        <v>0</v>
      </c>
      <c r="DA31" s="536">
        <f>IFERROR(AVERAGEIF('Rent Roll_Tradeouts'!$B:$B,'Rent Roll (MF &amp; Retail)'!$A31,'Rent Roll_Tradeouts'!DL:DL),0)</f>
        <v>0</v>
      </c>
      <c r="DB31" s="536">
        <f>IFERROR(AVERAGEIF('Rent Roll_Tradeouts'!$B:$B,'Rent Roll (MF &amp; Retail)'!$A31,'Rent Roll_Tradeouts'!DM:DM),0)</f>
        <v>0</v>
      </c>
      <c r="DC31" s="536">
        <f>IFERROR(AVERAGEIF('Rent Roll_Tradeouts'!$B:$B,'Rent Roll (MF &amp; Retail)'!$A31,'Rent Roll_Tradeouts'!DN:DN),0)</f>
        <v>0</v>
      </c>
      <c r="DD31" s="536">
        <f>IFERROR(AVERAGEIF('Rent Roll_Tradeouts'!$B:$B,'Rent Roll (MF &amp; Retail)'!$A31,'Rent Roll_Tradeouts'!DO:DO),0)</f>
        <v>0</v>
      </c>
      <c r="DE31" s="536">
        <f>IFERROR(AVERAGEIF('Rent Roll_Tradeouts'!$B:$B,'Rent Roll (MF &amp; Retail)'!$A31,'Rent Roll_Tradeouts'!DP:DP),0)</f>
        <v>0</v>
      </c>
      <c r="DF31" s="536">
        <f>IFERROR(AVERAGEIF('Rent Roll_Tradeouts'!$B:$B,'Rent Roll (MF &amp; Retail)'!$A31,'Rent Roll_Tradeouts'!DQ:DQ),0)</f>
        <v>0</v>
      </c>
      <c r="DG31" s="536">
        <f>IFERROR(AVERAGEIF('Rent Roll_Tradeouts'!$B:$B,'Rent Roll (MF &amp; Retail)'!$A31,'Rent Roll_Tradeouts'!DR:DR),0)</f>
        <v>0</v>
      </c>
      <c r="DH31" s="536">
        <f>IFERROR(AVERAGEIF('Rent Roll_Tradeouts'!$B:$B,'Rent Roll (MF &amp; Retail)'!$A31,'Rent Roll_Tradeouts'!DS:DS),0)</f>
        <v>0</v>
      </c>
      <c r="DI31" s="536">
        <f>IFERROR(AVERAGEIF('Rent Roll_Tradeouts'!$B:$B,'Rent Roll (MF &amp; Retail)'!$A31,'Rent Roll_Tradeouts'!DT:DT),0)</f>
        <v>0</v>
      </c>
      <c r="DJ31" s="536">
        <f>IFERROR(AVERAGEIF('Rent Roll_Tradeouts'!$B:$B,'Rent Roll (MF &amp; Retail)'!$A31,'Rent Roll_Tradeouts'!DU:DU),0)</f>
        <v>0</v>
      </c>
      <c r="DK31" s="536">
        <f>IFERROR(AVERAGEIF('Rent Roll_Tradeouts'!$B:$B,'Rent Roll (MF &amp; Retail)'!$A31,'Rent Roll_Tradeouts'!DV:DV),0)</f>
        <v>0</v>
      </c>
      <c r="DL31" s="536">
        <f>IFERROR(AVERAGEIF('Rent Roll_Tradeouts'!$B:$B,'Rent Roll (MF &amp; Retail)'!$A31,'Rent Roll_Tradeouts'!DW:DW),0)</f>
        <v>0</v>
      </c>
      <c r="DM31" s="536">
        <f>IFERROR(AVERAGEIF('Rent Roll_Tradeouts'!$B:$B,'Rent Roll (MF &amp; Retail)'!$A31,'Rent Roll_Tradeouts'!DX:DX),0)</f>
        <v>0</v>
      </c>
      <c r="DN31" s="536">
        <f>IFERROR(AVERAGEIF('Rent Roll_Tradeouts'!$B:$B,'Rent Roll (MF &amp; Retail)'!$A31,'Rent Roll_Tradeouts'!DY:DY),0)</f>
        <v>0</v>
      </c>
      <c r="DO31" s="536">
        <f>IFERROR(AVERAGEIF('Rent Roll_Tradeouts'!$B:$B,'Rent Roll (MF &amp; Retail)'!$A31,'Rent Roll_Tradeouts'!DZ:DZ),0)</f>
        <v>0</v>
      </c>
      <c r="DP31" s="536">
        <f>IFERROR(AVERAGEIF('Rent Roll_Tradeouts'!$B:$B,'Rent Roll (MF &amp; Retail)'!$A31,'Rent Roll_Tradeouts'!EA:EA),0)</f>
        <v>0</v>
      </c>
      <c r="DQ31" s="536">
        <f>IFERROR(AVERAGEIF('Rent Roll_Tradeouts'!$B:$B,'Rent Roll (MF &amp; Retail)'!$A31,'Rent Roll_Tradeouts'!EB:EB),0)</f>
        <v>0</v>
      </c>
      <c r="DR31" s="536">
        <f>IFERROR(AVERAGEIF('Rent Roll_Tradeouts'!$B:$B,'Rent Roll (MF &amp; Retail)'!$A31,'Rent Roll_Tradeouts'!EC:EC),0)</f>
        <v>0</v>
      </c>
      <c r="DS31" s="536">
        <f>IFERROR(AVERAGEIF('Rent Roll_Tradeouts'!$B:$B,'Rent Roll (MF &amp; Retail)'!$A31,'Rent Roll_Tradeouts'!ED:ED),0)</f>
        <v>0</v>
      </c>
      <c r="DT31" s="536">
        <f>IFERROR(AVERAGEIF('Rent Roll_Tradeouts'!$B:$B,'Rent Roll (MF &amp; Retail)'!$A31,'Rent Roll_Tradeouts'!EE:EE),0)</f>
        <v>0</v>
      </c>
      <c r="DU31" s="536">
        <f>IFERROR(AVERAGEIF('Rent Roll_Tradeouts'!$B:$B,'Rent Roll (MF &amp; Retail)'!$A31,'Rent Roll_Tradeouts'!EF:EF),0)</f>
        <v>0</v>
      </c>
      <c r="DV31" s="536">
        <f>IFERROR(AVERAGEIF('Rent Roll_Tradeouts'!$B:$B,'Rent Roll (MF &amp; Retail)'!$A31,'Rent Roll_Tradeouts'!EG:EG),0)</f>
        <v>0</v>
      </c>
      <c r="DW31" s="536">
        <f>IFERROR(AVERAGEIF('Rent Roll_Tradeouts'!$B:$B,'Rent Roll (MF &amp; Retail)'!$A31,'Rent Roll_Tradeouts'!EH:EH),0)</f>
        <v>0</v>
      </c>
      <c r="DX31" s="536">
        <f>IFERROR(AVERAGEIF('Rent Roll_Tradeouts'!$B:$B,'Rent Roll (MF &amp; Retail)'!$A31,'Rent Roll_Tradeouts'!EI:EI),0)</f>
        <v>0</v>
      </c>
      <c r="DY31" s="536">
        <f>IFERROR(AVERAGEIF('Rent Roll_Tradeouts'!$B:$B,'Rent Roll (MF &amp; Retail)'!$A31,'Rent Roll_Tradeouts'!EJ:EJ),0)</f>
        <v>0</v>
      </c>
      <c r="DZ31" s="536">
        <f>IFERROR(AVERAGEIF('Rent Roll_Tradeouts'!$B:$B,'Rent Roll (MF &amp; Retail)'!$A31,'Rent Roll_Tradeouts'!EK:EK),0)</f>
        <v>0</v>
      </c>
      <c r="EA31" s="536">
        <f>IFERROR(AVERAGEIF('Rent Roll_Tradeouts'!$B:$B,'Rent Roll (MF &amp; Retail)'!$A31,'Rent Roll_Tradeouts'!EL:EL),0)</f>
        <v>0</v>
      </c>
    </row>
    <row r="32" spans="1:131">
      <c r="A32" s="49">
        <f>'Rent Roll_RedIQ 2'!A41</f>
        <v>0</v>
      </c>
      <c r="B32" s="77">
        <f>'Rent Roll_RedIQ 2'!D41</f>
        <v>0</v>
      </c>
      <c r="C32" s="77">
        <f>'Rent Roll_RedIQ 2'!E41</f>
        <v>0</v>
      </c>
      <c r="D32" s="77">
        <f>'Rent Roll_RedIQ 2'!F41</f>
        <v>0</v>
      </c>
      <c r="E32" s="77">
        <f>'Rent Roll_RedIQ 2'!G41</f>
        <v>0</v>
      </c>
      <c r="K32" s="769" t="str">
        <f>'Rent Roll_RedIQ 2'!AG41</f>
        <v>-</v>
      </c>
      <c r="L32" s="536">
        <f>IFERROR(AVERAGEIF('Rent Roll_Tradeouts'!$B:$B,'Rent Roll (MF &amp; Retail)'!$A32,'Rent Roll_Tradeouts'!W:W),0)</f>
        <v>0</v>
      </c>
      <c r="M32" s="536">
        <f>IFERROR(AVERAGEIF('Rent Roll_Tradeouts'!$B:$B,'Rent Roll (MF &amp; Retail)'!$A32,'Rent Roll_Tradeouts'!X:X),0)</f>
        <v>0</v>
      </c>
      <c r="N32" s="536">
        <f>IFERROR(AVERAGEIF('Rent Roll_Tradeouts'!$B:$B,'Rent Roll (MF &amp; Retail)'!$A32,'Rent Roll_Tradeouts'!Y:Y),0)</f>
        <v>0</v>
      </c>
      <c r="O32" s="536">
        <f>IFERROR(AVERAGEIF('Rent Roll_Tradeouts'!$B:$B,'Rent Roll (MF &amp; Retail)'!$A32,'Rent Roll_Tradeouts'!Z:Z),0)</f>
        <v>0</v>
      </c>
      <c r="P32" s="536">
        <f>IFERROR(AVERAGEIF('Rent Roll_Tradeouts'!$B:$B,'Rent Roll (MF &amp; Retail)'!$A32,'Rent Roll_Tradeouts'!AA:AA),0)</f>
        <v>0</v>
      </c>
      <c r="Q32" s="536">
        <f>IFERROR(AVERAGEIF('Rent Roll_Tradeouts'!$B:$B,'Rent Roll (MF &amp; Retail)'!$A32,'Rent Roll_Tradeouts'!AB:AB),0)</f>
        <v>0</v>
      </c>
      <c r="R32" s="536">
        <f>IFERROR(AVERAGEIF('Rent Roll_Tradeouts'!$B:$B,'Rent Roll (MF &amp; Retail)'!$A32,'Rent Roll_Tradeouts'!AC:AC),0)</f>
        <v>0</v>
      </c>
      <c r="S32" s="536">
        <f>IFERROR(AVERAGEIF('Rent Roll_Tradeouts'!$B:$B,'Rent Roll (MF &amp; Retail)'!$A32,'Rent Roll_Tradeouts'!AD:AD),0)</f>
        <v>0</v>
      </c>
      <c r="T32" s="536">
        <f>IFERROR(AVERAGEIF('Rent Roll_Tradeouts'!$B:$B,'Rent Roll (MF &amp; Retail)'!$A32,'Rent Roll_Tradeouts'!AE:AE),0)</f>
        <v>0</v>
      </c>
      <c r="U32" s="536">
        <f>IFERROR(AVERAGEIF('Rent Roll_Tradeouts'!$B:$B,'Rent Roll (MF &amp; Retail)'!$A32,'Rent Roll_Tradeouts'!AF:AF),0)</f>
        <v>0</v>
      </c>
      <c r="V32" s="536">
        <f>IFERROR(AVERAGEIF('Rent Roll_Tradeouts'!$B:$B,'Rent Roll (MF &amp; Retail)'!$A32,'Rent Roll_Tradeouts'!AG:AG),0)</f>
        <v>0</v>
      </c>
      <c r="W32" s="536">
        <f>IFERROR(AVERAGEIF('Rent Roll_Tradeouts'!$B:$B,'Rent Roll (MF &amp; Retail)'!$A32,'Rent Roll_Tradeouts'!AH:AH),0)</f>
        <v>0</v>
      </c>
      <c r="X32" s="536">
        <f>IFERROR(AVERAGEIF('Rent Roll_Tradeouts'!$B:$B,'Rent Roll (MF &amp; Retail)'!$A32,'Rent Roll_Tradeouts'!AI:AI),0)</f>
        <v>0</v>
      </c>
      <c r="Y32" s="536">
        <f>IFERROR(AVERAGEIF('Rent Roll_Tradeouts'!$B:$B,'Rent Roll (MF &amp; Retail)'!$A32,'Rent Roll_Tradeouts'!AJ:AJ),0)</f>
        <v>0</v>
      </c>
      <c r="Z32" s="536">
        <f>IFERROR(AVERAGEIF('Rent Roll_Tradeouts'!$B:$B,'Rent Roll (MF &amp; Retail)'!$A32,'Rent Roll_Tradeouts'!AK:AK),0)</f>
        <v>0</v>
      </c>
      <c r="AA32" s="536">
        <f>IFERROR(AVERAGEIF('Rent Roll_Tradeouts'!$B:$B,'Rent Roll (MF &amp; Retail)'!$A32,'Rent Roll_Tradeouts'!AL:AL),0)</f>
        <v>0</v>
      </c>
      <c r="AB32" s="536">
        <f>IFERROR(AVERAGEIF('Rent Roll_Tradeouts'!$B:$B,'Rent Roll (MF &amp; Retail)'!$A32,'Rent Roll_Tradeouts'!AM:AM),0)</f>
        <v>0</v>
      </c>
      <c r="AC32" s="536">
        <f>IFERROR(AVERAGEIF('Rent Roll_Tradeouts'!$B:$B,'Rent Roll (MF &amp; Retail)'!$A32,'Rent Roll_Tradeouts'!AN:AN),0)</f>
        <v>0</v>
      </c>
      <c r="AD32" s="536">
        <f>IFERROR(AVERAGEIF('Rent Roll_Tradeouts'!$B:$B,'Rent Roll (MF &amp; Retail)'!$A32,'Rent Roll_Tradeouts'!AO:AO),0)</f>
        <v>0</v>
      </c>
      <c r="AE32" s="536">
        <f>IFERROR(AVERAGEIF('Rent Roll_Tradeouts'!$B:$B,'Rent Roll (MF &amp; Retail)'!$A32,'Rent Roll_Tradeouts'!AP:AP),0)</f>
        <v>0</v>
      </c>
      <c r="AF32" s="536">
        <f>IFERROR(AVERAGEIF('Rent Roll_Tradeouts'!$B:$B,'Rent Roll (MF &amp; Retail)'!$A32,'Rent Roll_Tradeouts'!AQ:AQ),0)</f>
        <v>0</v>
      </c>
      <c r="AG32" s="536">
        <f>IFERROR(AVERAGEIF('Rent Roll_Tradeouts'!$B:$B,'Rent Roll (MF &amp; Retail)'!$A32,'Rent Roll_Tradeouts'!AR:AR),0)</f>
        <v>0</v>
      </c>
      <c r="AH32" s="536">
        <f>IFERROR(AVERAGEIF('Rent Roll_Tradeouts'!$B:$B,'Rent Roll (MF &amp; Retail)'!$A32,'Rent Roll_Tradeouts'!AS:AS),0)</f>
        <v>0</v>
      </c>
      <c r="AI32" s="536">
        <f>IFERROR(AVERAGEIF('Rent Roll_Tradeouts'!$B:$B,'Rent Roll (MF &amp; Retail)'!$A32,'Rent Roll_Tradeouts'!AT:AT),0)</f>
        <v>0</v>
      </c>
      <c r="AJ32" s="536">
        <f>IFERROR(AVERAGEIF('Rent Roll_Tradeouts'!$B:$B,'Rent Roll (MF &amp; Retail)'!$A32,'Rent Roll_Tradeouts'!AU:AU),0)</f>
        <v>0</v>
      </c>
      <c r="AK32" s="536">
        <f>IFERROR(AVERAGEIF('Rent Roll_Tradeouts'!$B:$B,'Rent Roll (MF &amp; Retail)'!$A32,'Rent Roll_Tradeouts'!AV:AV),0)</f>
        <v>0</v>
      </c>
      <c r="AL32" s="536">
        <f>IFERROR(AVERAGEIF('Rent Roll_Tradeouts'!$B:$B,'Rent Roll (MF &amp; Retail)'!$A32,'Rent Roll_Tradeouts'!AW:AW),0)</f>
        <v>0</v>
      </c>
      <c r="AM32" s="536">
        <f>IFERROR(AVERAGEIF('Rent Roll_Tradeouts'!$B:$B,'Rent Roll (MF &amp; Retail)'!$A32,'Rent Roll_Tradeouts'!AX:AX),0)</f>
        <v>0</v>
      </c>
      <c r="AN32" s="536">
        <f>IFERROR(AVERAGEIF('Rent Roll_Tradeouts'!$B:$B,'Rent Roll (MF &amp; Retail)'!$A32,'Rent Roll_Tradeouts'!AY:AY),0)</f>
        <v>0</v>
      </c>
      <c r="AO32" s="536">
        <f>IFERROR(AVERAGEIF('Rent Roll_Tradeouts'!$B:$B,'Rent Roll (MF &amp; Retail)'!$A32,'Rent Roll_Tradeouts'!AZ:AZ),0)</f>
        <v>0</v>
      </c>
      <c r="AP32" s="536">
        <f>IFERROR(AVERAGEIF('Rent Roll_Tradeouts'!$B:$B,'Rent Roll (MF &amp; Retail)'!$A32,'Rent Roll_Tradeouts'!BA:BA),0)</f>
        <v>0</v>
      </c>
      <c r="AQ32" s="536">
        <f>IFERROR(AVERAGEIF('Rent Roll_Tradeouts'!$B:$B,'Rent Roll (MF &amp; Retail)'!$A32,'Rent Roll_Tradeouts'!BB:BB),0)</f>
        <v>0</v>
      </c>
      <c r="AR32" s="536">
        <f>IFERROR(AVERAGEIF('Rent Roll_Tradeouts'!$B:$B,'Rent Roll (MF &amp; Retail)'!$A32,'Rent Roll_Tradeouts'!BC:BC),0)</f>
        <v>0</v>
      </c>
      <c r="AS32" s="536">
        <f>IFERROR(AVERAGEIF('Rent Roll_Tradeouts'!$B:$B,'Rent Roll (MF &amp; Retail)'!$A32,'Rent Roll_Tradeouts'!BD:BD),0)</f>
        <v>0</v>
      </c>
      <c r="AT32" s="536">
        <f>IFERROR(AVERAGEIF('Rent Roll_Tradeouts'!$B:$B,'Rent Roll (MF &amp; Retail)'!$A32,'Rent Roll_Tradeouts'!BE:BE),0)</f>
        <v>0</v>
      </c>
      <c r="AU32" s="536">
        <f>IFERROR(AVERAGEIF('Rent Roll_Tradeouts'!$B:$B,'Rent Roll (MF &amp; Retail)'!$A32,'Rent Roll_Tradeouts'!BF:BF),0)</f>
        <v>0</v>
      </c>
      <c r="AV32" s="536">
        <f>IFERROR(AVERAGEIF('Rent Roll_Tradeouts'!$B:$B,'Rent Roll (MF &amp; Retail)'!$A32,'Rent Roll_Tradeouts'!BG:BG),0)</f>
        <v>0</v>
      </c>
      <c r="AW32" s="536">
        <f>IFERROR(AVERAGEIF('Rent Roll_Tradeouts'!$B:$B,'Rent Roll (MF &amp; Retail)'!$A32,'Rent Roll_Tradeouts'!BH:BH),0)</f>
        <v>0</v>
      </c>
      <c r="AX32" s="536">
        <f>IFERROR(AVERAGEIF('Rent Roll_Tradeouts'!$B:$B,'Rent Roll (MF &amp; Retail)'!$A32,'Rent Roll_Tradeouts'!BI:BI),0)</f>
        <v>0</v>
      </c>
      <c r="AY32" s="536">
        <f>IFERROR(AVERAGEIF('Rent Roll_Tradeouts'!$B:$B,'Rent Roll (MF &amp; Retail)'!$A32,'Rent Roll_Tradeouts'!BJ:BJ),0)</f>
        <v>0</v>
      </c>
      <c r="AZ32" s="536">
        <f>IFERROR(AVERAGEIF('Rent Roll_Tradeouts'!$B:$B,'Rent Roll (MF &amp; Retail)'!$A32,'Rent Roll_Tradeouts'!BK:BK),0)</f>
        <v>0</v>
      </c>
      <c r="BA32" s="536">
        <f>IFERROR(AVERAGEIF('Rent Roll_Tradeouts'!$B:$B,'Rent Roll (MF &amp; Retail)'!$A32,'Rent Roll_Tradeouts'!BL:BL),0)</f>
        <v>0</v>
      </c>
      <c r="BB32" s="536">
        <f>IFERROR(AVERAGEIF('Rent Roll_Tradeouts'!$B:$B,'Rent Roll (MF &amp; Retail)'!$A32,'Rent Roll_Tradeouts'!BM:BM),0)</f>
        <v>0</v>
      </c>
      <c r="BC32" s="536">
        <f>IFERROR(AVERAGEIF('Rent Roll_Tradeouts'!$B:$B,'Rent Roll (MF &amp; Retail)'!$A32,'Rent Roll_Tradeouts'!BN:BN),0)</f>
        <v>0</v>
      </c>
      <c r="BD32" s="536">
        <f>IFERROR(AVERAGEIF('Rent Roll_Tradeouts'!$B:$B,'Rent Roll (MF &amp; Retail)'!$A32,'Rent Roll_Tradeouts'!BO:BO),0)</f>
        <v>0</v>
      </c>
      <c r="BE32" s="536">
        <f>IFERROR(AVERAGEIF('Rent Roll_Tradeouts'!$B:$B,'Rent Roll (MF &amp; Retail)'!$A32,'Rent Roll_Tradeouts'!BP:BP),0)</f>
        <v>0</v>
      </c>
      <c r="BF32" s="536">
        <f>IFERROR(AVERAGEIF('Rent Roll_Tradeouts'!$B:$B,'Rent Roll (MF &amp; Retail)'!$A32,'Rent Roll_Tradeouts'!BQ:BQ),0)</f>
        <v>0</v>
      </c>
      <c r="BG32" s="536">
        <f>IFERROR(AVERAGEIF('Rent Roll_Tradeouts'!$B:$B,'Rent Roll (MF &amp; Retail)'!$A32,'Rent Roll_Tradeouts'!BR:BR),0)</f>
        <v>0</v>
      </c>
      <c r="BH32" s="536">
        <f>IFERROR(AVERAGEIF('Rent Roll_Tradeouts'!$B:$B,'Rent Roll (MF &amp; Retail)'!$A32,'Rent Roll_Tradeouts'!BS:BS),0)</f>
        <v>0</v>
      </c>
      <c r="BI32" s="536">
        <f>IFERROR(AVERAGEIF('Rent Roll_Tradeouts'!$B:$B,'Rent Roll (MF &amp; Retail)'!$A32,'Rent Roll_Tradeouts'!BT:BT),0)</f>
        <v>0</v>
      </c>
      <c r="BJ32" s="536">
        <f>IFERROR(AVERAGEIF('Rent Roll_Tradeouts'!$B:$B,'Rent Roll (MF &amp; Retail)'!$A32,'Rent Roll_Tradeouts'!BU:BU),0)</f>
        <v>0</v>
      </c>
      <c r="BK32" s="536">
        <f>IFERROR(AVERAGEIF('Rent Roll_Tradeouts'!$B:$B,'Rent Roll (MF &amp; Retail)'!$A32,'Rent Roll_Tradeouts'!BV:BV),0)</f>
        <v>0</v>
      </c>
      <c r="BL32" s="536">
        <f>IFERROR(AVERAGEIF('Rent Roll_Tradeouts'!$B:$B,'Rent Roll (MF &amp; Retail)'!$A32,'Rent Roll_Tradeouts'!BW:BW),0)</f>
        <v>0</v>
      </c>
      <c r="BM32" s="536">
        <f>IFERROR(AVERAGEIF('Rent Roll_Tradeouts'!$B:$B,'Rent Roll (MF &amp; Retail)'!$A32,'Rent Roll_Tradeouts'!BX:BX),0)</f>
        <v>0</v>
      </c>
      <c r="BN32" s="536">
        <f>IFERROR(AVERAGEIF('Rent Roll_Tradeouts'!$B:$B,'Rent Roll (MF &amp; Retail)'!$A32,'Rent Roll_Tradeouts'!BY:BY),0)</f>
        <v>0</v>
      </c>
      <c r="BO32" s="536">
        <f>IFERROR(AVERAGEIF('Rent Roll_Tradeouts'!$B:$B,'Rent Roll (MF &amp; Retail)'!$A32,'Rent Roll_Tradeouts'!BZ:BZ),0)</f>
        <v>0</v>
      </c>
      <c r="BP32" s="536">
        <f>IFERROR(AVERAGEIF('Rent Roll_Tradeouts'!$B:$B,'Rent Roll (MF &amp; Retail)'!$A32,'Rent Roll_Tradeouts'!CA:CA),0)</f>
        <v>0</v>
      </c>
      <c r="BQ32" s="536">
        <f>IFERROR(AVERAGEIF('Rent Roll_Tradeouts'!$B:$B,'Rent Roll (MF &amp; Retail)'!$A32,'Rent Roll_Tradeouts'!CB:CB),0)</f>
        <v>0</v>
      </c>
      <c r="BR32" s="536">
        <f>IFERROR(AVERAGEIF('Rent Roll_Tradeouts'!$B:$B,'Rent Roll (MF &amp; Retail)'!$A32,'Rent Roll_Tradeouts'!CC:CC),0)</f>
        <v>0</v>
      </c>
      <c r="BS32" s="536">
        <f>IFERROR(AVERAGEIF('Rent Roll_Tradeouts'!$B:$B,'Rent Roll (MF &amp; Retail)'!$A32,'Rent Roll_Tradeouts'!CD:CD),0)</f>
        <v>0</v>
      </c>
      <c r="BT32" s="536">
        <f>IFERROR(AVERAGEIF('Rent Roll_Tradeouts'!$B:$B,'Rent Roll (MF &amp; Retail)'!$A32,'Rent Roll_Tradeouts'!CE:CE),0)</f>
        <v>0</v>
      </c>
      <c r="BU32" s="536">
        <f>IFERROR(AVERAGEIF('Rent Roll_Tradeouts'!$B:$B,'Rent Roll (MF &amp; Retail)'!$A32,'Rent Roll_Tradeouts'!CF:CF),0)</f>
        <v>0</v>
      </c>
      <c r="BV32" s="536">
        <f>IFERROR(AVERAGEIF('Rent Roll_Tradeouts'!$B:$B,'Rent Roll (MF &amp; Retail)'!$A32,'Rent Roll_Tradeouts'!CG:CG),0)</f>
        <v>0</v>
      </c>
      <c r="BW32" s="536">
        <f>IFERROR(AVERAGEIF('Rent Roll_Tradeouts'!$B:$B,'Rent Roll (MF &amp; Retail)'!$A32,'Rent Roll_Tradeouts'!CH:CH),0)</f>
        <v>0</v>
      </c>
      <c r="BX32" s="536">
        <f>IFERROR(AVERAGEIF('Rent Roll_Tradeouts'!$B:$B,'Rent Roll (MF &amp; Retail)'!$A32,'Rent Roll_Tradeouts'!CI:CI),0)</f>
        <v>0</v>
      </c>
      <c r="BY32" s="536">
        <f>IFERROR(AVERAGEIF('Rent Roll_Tradeouts'!$B:$B,'Rent Roll (MF &amp; Retail)'!$A32,'Rent Roll_Tradeouts'!CJ:CJ),0)</f>
        <v>0</v>
      </c>
      <c r="BZ32" s="536">
        <f>IFERROR(AVERAGEIF('Rent Roll_Tradeouts'!$B:$B,'Rent Roll (MF &amp; Retail)'!$A32,'Rent Roll_Tradeouts'!CK:CK),0)</f>
        <v>0</v>
      </c>
      <c r="CA32" s="536">
        <f>IFERROR(AVERAGEIF('Rent Roll_Tradeouts'!$B:$B,'Rent Roll (MF &amp; Retail)'!$A32,'Rent Roll_Tradeouts'!CL:CL),0)</f>
        <v>0</v>
      </c>
      <c r="CB32" s="536">
        <f>IFERROR(AVERAGEIF('Rent Roll_Tradeouts'!$B:$B,'Rent Roll (MF &amp; Retail)'!$A32,'Rent Roll_Tradeouts'!CM:CM),0)</f>
        <v>0</v>
      </c>
      <c r="CC32" s="536">
        <f>IFERROR(AVERAGEIF('Rent Roll_Tradeouts'!$B:$B,'Rent Roll (MF &amp; Retail)'!$A32,'Rent Roll_Tradeouts'!CN:CN),0)</f>
        <v>0</v>
      </c>
      <c r="CD32" s="536">
        <f>IFERROR(AVERAGEIF('Rent Roll_Tradeouts'!$B:$B,'Rent Roll (MF &amp; Retail)'!$A32,'Rent Roll_Tradeouts'!CO:CO),0)</f>
        <v>0</v>
      </c>
      <c r="CE32" s="536">
        <f>IFERROR(AVERAGEIF('Rent Roll_Tradeouts'!$B:$B,'Rent Roll (MF &amp; Retail)'!$A32,'Rent Roll_Tradeouts'!CP:CP),0)</f>
        <v>0</v>
      </c>
      <c r="CF32" s="536">
        <f>IFERROR(AVERAGEIF('Rent Roll_Tradeouts'!$B:$B,'Rent Roll (MF &amp; Retail)'!$A32,'Rent Roll_Tradeouts'!CQ:CQ),0)</f>
        <v>0</v>
      </c>
      <c r="CG32" s="536">
        <f>IFERROR(AVERAGEIF('Rent Roll_Tradeouts'!$B:$B,'Rent Roll (MF &amp; Retail)'!$A32,'Rent Roll_Tradeouts'!CR:CR),0)</f>
        <v>0</v>
      </c>
      <c r="CH32" s="536">
        <f>IFERROR(AVERAGEIF('Rent Roll_Tradeouts'!$B:$B,'Rent Roll (MF &amp; Retail)'!$A32,'Rent Roll_Tradeouts'!CS:CS),0)</f>
        <v>0</v>
      </c>
      <c r="CI32" s="536">
        <f>IFERROR(AVERAGEIF('Rent Roll_Tradeouts'!$B:$B,'Rent Roll (MF &amp; Retail)'!$A32,'Rent Roll_Tradeouts'!CT:CT),0)</f>
        <v>0</v>
      </c>
      <c r="CJ32" s="536">
        <f>IFERROR(AVERAGEIF('Rent Roll_Tradeouts'!$B:$B,'Rent Roll (MF &amp; Retail)'!$A32,'Rent Roll_Tradeouts'!CU:CU),0)</f>
        <v>0</v>
      </c>
      <c r="CK32" s="536">
        <f>IFERROR(AVERAGEIF('Rent Roll_Tradeouts'!$B:$B,'Rent Roll (MF &amp; Retail)'!$A32,'Rent Roll_Tradeouts'!CV:CV),0)</f>
        <v>0</v>
      </c>
      <c r="CL32" s="536">
        <f>IFERROR(AVERAGEIF('Rent Roll_Tradeouts'!$B:$B,'Rent Roll (MF &amp; Retail)'!$A32,'Rent Roll_Tradeouts'!CW:CW),0)</f>
        <v>0</v>
      </c>
      <c r="CM32" s="536">
        <f>IFERROR(AVERAGEIF('Rent Roll_Tradeouts'!$B:$B,'Rent Roll (MF &amp; Retail)'!$A32,'Rent Roll_Tradeouts'!CX:CX),0)</f>
        <v>0</v>
      </c>
      <c r="CN32" s="536">
        <f>IFERROR(AVERAGEIF('Rent Roll_Tradeouts'!$B:$B,'Rent Roll (MF &amp; Retail)'!$A32,'Rent Roll_Tradeouts'!CY:CY),0)</f>
        <v>0</v>
      </c>
      <c r="CO32" s="536">
        <f>IFERROR(AVERAGEIF('Rent Roll_Tradeouts'!$B:$B,'Rent Roll (MF &amp; Retail)'!$A32,'Rent Roll_Tradeouts'!CZ:CZ),0)</f>
        <v>0</v>
      </c>
      <c r="CP32" s="536">
        <f>IFERROR(AVERAGEIF('Rent Roll_Tradeouts'!$B:$B,'Rent Roll (MF &amp; Retail)'!$A32,'Rent Roll_Tradeouts'!DA:DA),0)</f>
        <v>0</v>
      </c>
      <c r="CQ32" s="536">
        <f>IFERROR(AVERAGEIF('Rent Roll_Tradeouts'!$B:$B,'Rent Roll (MF &amp; Retail)'!$A32,'Rent Roll_Tradeouts'!DB:DB),0)</f>
        <v>0</v>
      </c>
      <c r="CR32" s="536">
        <f>IFERROR(AVERAGEIF('Rent Roll_Tradeouts'!$B:$B,'Rent Roll (MF &amp; Retail)'!$A32,'Rent Roll_Tradeouts'!DC:DC),0)</f>
        <v>0</v>
      </c>
      <c r="CS32" s="536">
        <f>IFERROR(AVERAGEIF('Rent Roll_Tradeouts'!$B:$B,'Rent Roll (MF &amp; Retail)'!$A32,'Rent Roll_Tradeouts'!DD:DD),0)</f>
        <v>0</v>
      </c>
      <c r="CT32" s="536">
        <f>IFERROR(AVERAGEIF('Rent Roll_Tradeouts'!$B:$B,'Rent Roll (MF &amp; Retail)'!$A32,'Rent Roll_Tradeouts'!DE:DE),0)</f>
        <v>0</v>
      </c>
      <c r="CU32" s="536">
        <f>IFERROR(AVERAGEIF('Rent Roll_Tradeouts'!$B:$B,'Rent Roll (MF &amp; Retail)'!$A32,'Rent Roll_Tradeouts'!DF:DF),0)</f>
        <v>0</v>
      </c>
      <c r="CV32" s="536">
        <f>IFERROR(AVERAGEIF('Rent Roll_Tradeouts'!$B:$B,'Rent Roll (MF &amp; Retail)'!$A32,'Rent Roll_Tradeouts'!DG:DG),0)</f>
        <v>0</v>
      </c>
      <c r="CW32" s="536">
        <f>IFERROR(AVERAGEIF('Rent Roll_Tradeouts'!$B:$B,'Rent Roll (MF &amp; Retail)'!$A32,'Rent Roll_Tradeouts'!DH:DH),0)</f>
        <v>0</v>
      </c>
      <c r="CX32" s="536">
        <f>IFERROR(AVERAGEIF('Rent Roll_Tradeouts'!$B:$B,'Rent Roll (MF &amp; Retail)'!$A32,'Rent Roll_Tradeouts'!DI:DI),0)</f>
        <v>0</v>
      </c>
      <c r="CY32" s="536">
        <f>IFERROR(AVERAGEIF('Rent Roll_Tradeouts'!$B:$B,'Rent Roll (MF &amp; Retail)'!$A32,'Rent Roll_Tradeouts'!DJ:DJ),0)</f>
        <v>0</v>
      </c>
      <c r="CZ32" s="536">
        <f>IFERROR(AVERAGEIF('Rent Roll_Tradeouts'!$B:$B,'Rent Roll (MF &amp; Retail)'!$A32,'Rent Roll_Tradeouts'!DK:DK),0)</f>
        <v>0</v>
      </c>
      <c r="DA32" s="536">
        <f>IFERROR(AVERAGEIF('Rent Roll_Tradeouts'!$B:$B,'Rent Roll (MF &amp; Retail)'!$A32,'Rent Roll_Tradeouts'!DL:DL),0)</f>
        <v>0</v>
      </c>
      <c r="DB32" s="536">
        <f>IFERROR(AVERAGEIF('Rent Roll_Tradeouts'!$B:$B,'Rent Roll (MF &amp; Retail)'!$A32,'Rent Roll_Tradeouts'!DM:DM),0)</f>
        <v>0</v>
      </c>
      <c r="DC32" s="536">
        <f>IFERROR(AVERAGEIF('Rent Roll_Tradeouts'!$B:$B,'Rent Roll (MF &amp; Retail)'!$A32,'Rent Roll_Tradeouts'!DN:DN),0)</f>
        <v>0</v>
      </c>
      <c r="DD32" s="536">
        <f>IFERROR(AVERAGEIF('Rent Roll_Tradeouts'!$B:$B,'Rent Roll (MF &amp; Retail)'!$A32,'Rent Roll_Tradeouts'!DO:DO),0)</f>
        <v>0</v>
      </c>
      <c r="DE32" s="536">
        <f>IFERROR(AVERAGEIF('Rent Roll_Tradeouts'!$B:$B,'Rent Roll (MF &amp; Retail)'!$A32,'Rent Roll_Tradeouts'!DP:DP),0)</f>
        <v>0</v>
      </c>
      <c r="DF32" s="536">
        <f>IFERROR(AVERAGEIF('Rent Roll_Tradeouts'!$B:$B,'Rent Roll (MF &amp; Retail)'!$A32,'Rent Roll_Tradeouts'!DQ:DQ),0)</f>
        <v>0</v>
      </c>
      <c r="DG32" s="536">
        <f>IFERROR(AVERAGEIF('Rent Roll_Tradeouts'!$B:$B,'Rent Roll (MF &amp; Retail)'!$A32,'Rent Roll_Tradeouts'!DR:DR),0)</f>
        <v>0</v>
      </c>
      <c r="DH32" s="536">
        <f>IFERROR(AVERAGEIF('Rent Roll_Tradeouts'!$B:$B,'Rent Roll (MF &amp; Retail)'!$A32,'Rent Roll_Tradeouts'!DS:DS),0)</f>
        <v>0</v>
      </c>
      <c r="DI32" s="536">
        <f>IFERROR(AVERAGEIF('Rent Roll_Tradeouts'!$B:$B,'Rent Roll (MF &amp; Retail)'!$A32,'Rent Roll_Tradeouts'!DT:DT),0)</f>
        <v>0</v>
      </c>
      <c r="DJ32" s="536">
        <f>IFERROR(AVERAGEIF('Rent Roll_Tradeouts'!$B:$B,'Rent Roll (MF &amp; Retail)'!$A32,'Rent Roll_Tradeouts'!DU:DU),0)</f>
        <v>0</v>
      </c>
      <c r="DK32" s="536">
        <f>IFERROR(AVERAGEIF('Rent Roll_Tradeouts'!$B:$B,'Rent Roll (MF &amp; Retail)'!$A32,'Rent Roll_Tradeouts'!DV:DV),0)</f>
        <v>0</v>
      </c>
      <c r="DL32" s="536">
        <f>IFERROR(AVERAGEIF('Rent Roll_Tradeouts'!$B:$B,'Rent Roll (MF &amp; Retail)'!$A32,'Rent Roll_Tradeouts'!DW:DW),0)</f>
        <v>0</v>
      </c>
      <c r="DM32" s="536">
        <f>IFERROR(AVERAGEIF('Rent Roll_Tradeouts'!$B:$B,'Rent Roll (MF &amp; Retail)'!$A32,'Rent Roll_Tradeouts'!DX:DX),0)</f>
        <v>0</v>
      </c>
      <c r="DN32" s="536">
        <f>IFERROR(AVERAGEIF('Rent Roll_Tradeouts'!$B:$B,'Rent Roll (MF &amp; Retail)'!$A32,'Rent Roll_Tradeouts'!DY:DY),0)</f>
        <v>0</v>
      </c>
      <c r="DO32" s="536">
        <f>IFERROR(AVERAGEIF('Rent Roll_Tradeouts'!$B:$B,'Rent Roll (MF &amp; Retail)'!$A32,'Rent Roll_Tradeouts'!DZ:DZ),0)</f>
        <v>0</v>
      </c>
      <c r="DP32" s="536">
        <f>IFERROR(AVERAGEIF('Rent Roll_Tradeouts'!$B:$B,'Rent Roll (MF &amp; Retail)'!$A32,'Rent Roll_Tradeouts'!EA:EA),0)</f>
        <v>0</v>
      </c>
      <c r="DQ32" s="536">
        <f>IFERROR(AVERAGEIF('Rent Roll_Tradeouts'!$B:$B,'Rent Roll (MF &amp; Retail)'!$A32,'Rent Roll_Tradeouts'!EB:EB),0)</f>
        <v>0</v>
      </c>
      <c r="DR32" s="536">
        <f>IFERROR(AVERAGEIF('Rent Roll_Tradeouts'!$B:$B,'Rent Roll (MF &amp; Retail)'!$A32,'Rent Roll_Tradeouts'!EC:EC),0)</f>
        <v>0</v>
      </c>
      <c r="DS32" s="536">
        <f>IFERROR(AVERAGEIF('Rent Roll_Tradeouts'!$B:$B,'Rent Roll (MF &amp; Retail)'!$A32,'Rent Roll_Tradeouts'!ED:ED),0)</f>
        <v>0</v>
      </c>
      <c r="DT32" s="536">
        <f>IFERROR(AVERAGEIF('Rent Roll_Tradeouts'!$B:$B,'Rent Roll (MF &amp; Retail)'!$A32,'Rent Roll_Tradeouts'!EE:EE),0)</f>
        <v>0</v>
      </c>
      <c r="DU32" s="536">
        <f>IFERROR(AVERAGEIF('Rent Roll_Tradeouts'!$B:$B,'Rent Roll (MF &amp; Retail)'!$A32,'Rent Roll_Tradeouts'!EF:EF),0)</f>
        <v>0</v>
      </c>
      <c r="DV32" s="536">
        <f>IFERROR(AVERAGEIF('Rent Roll_Tradeouts'!$B:$B,'Rent Roll (MF &amp; Retail)'!$A32,'Rent Roll_Tradeouts'!EG:EG),0)</f>
        <v>0</v>
      </c>
      <c r="DW32" s="536">
        <f>IFERROR(AVERAGEIF('Rent Roll_Tradeouts'!$B:$B,'Rent Roll (MF &amp; Retail)'!$A32,'Rent Roll_Tradeouts'!EH:EH),0)</f>
        <v>0</v>
      </c>
      <c r="DX32" s="536">
        <f>IFERROR(AVERAGEIF('Rent Roll_Tradeouts'!$B:$B,'Rent Roll (MF &amp; Retail)'!$A32,'Rent Roll_Tradeouts'!EI:EI),0)</f>
        <v>0</v>
      </c>
      <c r="DY32" s="536">
        <f>IFERROR(AVERAGEIF('Rent Roll_Tradeouts'!$B:$B,'Rent Roll (MF &amp; Retail)'!$A32,'Rent Roll_Tradeouts'!EJ:EJ),0)</f>
        <v>0</v>
      </c>
      <c r="DZ32" s="536">
        <f>IFERROR(AVERAGEIF('Rent Roll_Tradeouts'!$B:$B,'Rent Roll (MF &amp; Retail)'!$A32,'Rent Roll_Tradeouts'!EK:EK),0)</f>
        <v>0</v>
      </c>
      <c r="EA32" s="536">
        <f>IFERROR(AVERAGEIF('Rent Roll_Tradeouts'!$B:$B,'Rent Roll (MF &amp; Retail)'!$A32,'Rent Roll_Tradeouts'!EL:EL),0)</f>
        <v>0</v>
      </c>
    </row>
    <row r="33" spans="1:131">
      <c r="A33" s="49">
        <f>'Rent Roll_RedIQ 2'!A42</f>
        <v>0</v>
      </c>
      <c r="B33" s="77">
        <f>'Rent Roll_RedIQ 2'!D42</f>
        <v>0</v>
      </c>
      <c r="C33" s="77">
        <f>'Rent Roll_RedIQ 2'!E42</f>
        <v>0</v>
      </c>
      <c r="D33" s="77">
        <f>'Rent Roll_RedIQ 2'!F42</f>
        <v>0</v>
      </c>
      <c r="E33" s="77">
        <f>'Rent Roll_RedIQ 2'!G42</f>
        <v>0</v>
      </c>
      <c r="K33" s="769" t="str">
        <f>'Rent Roll_RedIQ 2'!AG42</f>
        <v>-</v>
      </c>
      <c r="L33" s="536">
        <f>IFERROR(AVERAGEIF('Rent Roll_Tradeouts'!$B:$B,'Rent Roll (MF &amp; Retail)'!$A33,'Rent Roll_Tradeouts'!W:W),0)</f>
        <v>0</v>
      </c>
      <c r="M33" s="536">
        <f>IFERROR(AVERAGEIF('Rent Roll_Tradeouts'!$B:$B,'Rent Roll (MF &amp; Retail)'!$A33,'Rent Roll_Tradeouts'!X:X),0)</f>
        <v>0</v>
      </c>
      <c r="N33" s="536">
        <f>IFERROR(AVERAGEIF('Rent Roll_Tradeouts'!$B:$B,'Rent Roll (MF &amp; Retail)'!$A33,'Rent Roll_Tradeouts'!Y:Y),0)</f>
        <v>0</v>
      </c>
      <c r="O33" s="536">
        <f>IFERROR(AVERAGEIF('Rent Roll_Tradeouts'!$B:$B,'Rent Roll (MF &amp; Retail)'!$A33,'Rent Roll_Tradeouts'!Z:Z),0)</f>
        <v>0</v>
      </c>
      <c r="P33" s="536">
        <f>IFERROR(AVERAGEIF('Rent Roll_Tradeouts'!$B:$B,'Rent Roll (MF &amp; Retail)'!$A33,'Rent Roll_Tradeouts'!AA:AA),0)</f>
        <v>0</v>
      </c>
      <c r="Q33" s="536">
        <f>IFERROR(AVERAGEIF('Rent Roll_Tradeouts'!$B:$B,'Rent Roll (MF &amp; Retail)'!$A33,'Rent Roll_Tradeouts'!AB:AB),0)</f>
        <v>0</v>
      </c>
      <c r="R33" s="536">
        <f>IFERROR(AVERAGEIF('Rent Roll_Tradeouts'!$B:$B,'Rent Roll (MF &amp; Retail)'!$A33,'Rent Roll_Tradeouts'!AC:AC),0)</f>
        <v>0</v>
      </c>
      <c r="S33" s="536">
        <f>IFERROR(AVERAGEIF('Rent Roll_Tradeouts'!$B:$B,'Rent Roll (MF &amp; Retail)'!$A33,'Rent Roll_Tradeouts'!AD:AD),0)</f>
        <v>0</v>
      </c>
      <c r="T33" s="536">
        <f>IFERROR(AVERAGEIF('Rent Roll_Tradeouts'!$B:$B,'Rent Roll (MF &amp; Retail)'!$A33,'Rent Roll_Tradeouts'!AE:AE),0)</f>
        <v>0</v>
      </c>
      <c r="U33" s="536">
        <f>IFERROR(AVERAGEIF('Rent Roll_Tradeouts'!$B:$B,'Rent Roll (MF &amp; Retail)'!$A33,'Rent Roll_Tradeouts'!AF:AF),0)</f>
        <v>0</v>
      </c>
      <c r="V33" s="536">
        <f>IFERROR(AVERAGEIF('Rent Roll_Tradeouts'!$B:$B,'Rent Roll (MF &amp; Retail)'!$A33,'Rent Roll_Tradeouts'!AG:AG),0)</f>
        <v>0</v>
      </c>
      <c r="W33" s="536">
        <f>IFERROR(AVERAGEIF('Rent Roll_Tradeouts'!$B:$B,'Rent Roll (MF &amp; Retail)'!$A33,'Rent Roll_Tradeouts'!AH:AH),0)</f>
        <v>0</v>
      </c>
      <c r="X33" s="536">
        <f>IFERROR(AVERAGEIF('Rent Roll_Tradeouts'!$B:$B,'Rent Roll (MF &amp; Retail)'!$A33,'Rent Roll_Tradeouts'!AI:AI),0)</f>
        <v>0</v>
      </c>
      <c r="Y33" s="536">
        <f>IFERROR(AVERAGEIF('Rent Roll_Tradeouts'!$B:$B,'Rent Roll (MF &amp; Retail)'!$A33,'Rent Roll_Tradeouts'!AJ:AJ),0)</f>
        <v>0</v>
      </c>
      <c r="Z33" s="536">
        <f>IFERROR(AVERAGEIF('Rent Roll_Tradeouts'!$B:$B,'Rent Roll (MF &amp; Retail)'!$A33,'Rent Roll_Tradeouts'!AK:AK),0)</f>
        <v>0</v>
      </c>
      <c r="AA33" s="536">
        <f>IFERROR(AVERAGEIF('Rent Roll_Tradeouts'!$B:$B,'Rent Roll (MF &amp; Retail)'!$A33,'Rent Roll_Tradeouts'!AL:AL),0)</f>
        <v>0</v>
      </c>
      <c r="AB33" s="536">
        <f>IFERROR(AVERAGEIF('Rent Roll_Tradeouts'!$B:$B,'Rent Roll (MF &amp; Retail)'!$A33,'Rent Roll_Tradeouts'!AM:AM),0)</f>
        <v>0</v>
      </c>
      <c r="AC33" s="536">
        <f>IFERROR(AVERAGEIF('Rent Roll_Tradeouts'!$B:$B,'Rent Roll (MF &amp; Retail)'!$A33,'Rent Roll_Tradeouts'!AN:AN),0)</f>
        <v>0</v>
      </c>
      <c r="AD33" s="536">
        <f>IFERROR(AVERAGEIF('Rent Roll_Tradeouts'!$B:$B,'Rent Roll (MF &amp; Retail)'!$A33,'Rent Roll_Tradeouts'!AO:AO),0)</f>
        <v>0</v>
      </c>
      <c r="AE33" s="536">
        <f>IFERROR(AVERAGEIF('Rent Roll_Tradeouts'!$B:$B,'Rent Roll (MF &amp; Retail)'!$A33,'Rent Roll_Tradeouts'!AP:AP),0)</f>
        <v>0</v>
      </c>
      <c r="AF33" s="536">
        <f>IFERROR(AVERAGEIF('Rent Roll_Tradeouts'!$B:$B,'Rent Roll (MF &amp; Retail)'!$A33,'Rent Roll_Tradeouts'!AQ:AQ),0)</f>
        <v>0</v>
      </c>
      <c r="AG33" s="536">
        <f>IFERROR(AVERAGEIF('Rent Roll_Tradeouts'!$B:$B,'Rent Roll (MF &amp; Retail)'!$A33,'Rent Roll_Tradeouts'!AR:AR),0)</f>
        <v>0</v>
      </c>
      <c r="AH33" s="536">
        <f>IFERROR(AVERAGEIF('Rent Roll_Tradeouts'!$B:$B,'Rent Roll (MF &amp; Retail)'!$A33,'Rent Roll_Tradeouts'!AS:AS),0)</f>
        <v>0</v>
      </c>
      <c r="AI33" s="536">
        <f>IFERROR(AVERAGEIF('Rent Roll_Tradeouts'!$B:$B,'Rent Roll (MF &amp; Retail)'!$A33,'Rent Roll_Tradeouts'!AT:AT),0)</f>
        <v>0</v>
      </c>
      <c r="AJ33" s="536">
        <f>IFERROR(AVERAGEIF('Rent Roll_Tradeouts'!$B:$B,'Rent Roll (MF &amp; Retail)'!$A33,'Rent Roll_Tradeouts'!AU:AU),0)</f>
        <v>0</v>
      </c>
      <c r="AK33" s="536">
        <f>IFERROR(AVERAGEIF('Rent Roll_Tradeouts'!$B:$B,'Rent Roll (MF &amp; Retail)'!$A33,'Rent Roll_Tradeouts'!AV:AV),0)</f>
        <v>0</v>
      </c>
      <c r="AL33" s="536">
        <f>IFERROR(AVERAGEIF('Rent Roll_Tradeouts'!$B:$B,'Rent Roll (MF &amp; Retail)'!$A33,'Rent Roll_Tradeouts'!AW:AW),0)</f>
        <v>0</v>
      </c>
      <c r="AM33" s="536">
        <f>IFERROR(AVERAGEIF('Rent Roll_Tradeouts'!$B:$B,'Rent Roll (MF &amp; Retail)'!$A33,'Rent Roll_Tradeouts'!AX:AX),0)</f>
        <v>0</v>
      </c>
      <c r="AN33" s="536">
        <f>IFERROR(AVERAGEIF('Rent Roll_Tradeouts'!$B:$B,'Rent Roll (MF &amp; Retail)'!$A33,'Rent Roll_Tradeouts'!AY:AY),0)</f>
        <v>0</v>
      </c>
      <c r="AO33" s="536">
        <f>IFERROR(AVERAGEIF('Rent Roll_Tradeouts'!$B:$B,'Rent Roll (MF &amp; Retail)'!$A33,'Rent Roll_Tradeouts'!AZ:AZ),0)</f>
        <v>0</v>
      </c>
      <c r="AP33" s="536">
        <f>IFERROR(AVERAGEIF('Rent Roll_Tradeouts'!$B:$B,'Rent Roll (MF &amp; Retail)'!$A33,'Rent Roll_Tradeouts'!BA:BA),0)</f>
        <v>0</v>
      </c>
      <c r="AQ33" s="536">
        <f>IFERROR(AVERAGEIF('Rent Roll_Tradeouts'!$B:$B,'Rent Roll (MF &amp; Retail)'!$A33,'Rent Roll_Tradeouts'!BB:BB),0)</f>
        <v>0</v>
      </c>
      <c r="AR33" s="536">
        <f>IFERROR(AVERAGEIF('Rent Roll_Tradeouts'!$B:$B,'Rent Roll (MF &amp; Retail)'!$A33,'Rent Roll_Tradeouts'!BC:BC),0)</f>
        <v>0</v>
      </c>
      <c r="AS33" s="536">
        <f>IFERROR(AVERAGEIF('Rent Roll_Tradeouts'!$B:$B,'Rent Roll (MF &amp; Retail)'!$A33,'Rent Roll_Tradeouts'!BD:BD),0)</f>
        <v>0</v>
      </c>
      <c r="AT33" s="536">
        <f>IFERROR(AVERAGEIF('Rent Roll_Tradeouts'!$B:$B,'Rent Roll (MF &amp; Retail)'!$A33,'Rent Roll_Tradeouts'!BE:BE),0)</f>
        <v>0</v>
      </c>
      <c r="AU33" s="536">
        <f>IFERROR(AVERAGEIF('Rent Roll_Tradeouts'!$B:$B,'Rent Roll (MF &amp; Retail)'!$A33,'Rent Roll_Tradeouts'!BF:BF),0)</f>
        <v>0</v>
      </c>
      <c r="AV33" s="536">
        <f>IFERROR(AVERAGEIF('Rent Roll_Tradeouts'!$B:$B,'Rent Roll (MF &amp; Retail)'!$A33,'Rent Roll_Tradeouts'!BG:BG),0)</f>
        <v>0</v>
      </c>
      <c r="AW33" s="536">
        <f>IFERROR(AVERAGEIF('Rent Roll_Tradeouts'!$B:$B,'Rent Roll (MF &amp; Retail)'!$A33,'Rent Roll_Tradeouts'!BH:BH),0)</f>
        <v>0</v>
      </c>
      <c r="AX33" s="536">
        <f>IFERROR(AVERAGEIF('Rent Roll_Tradeouts'!$B:$B,'Rent Roll (MF &amp; Retail)'!$A33,'Rent Roll_Tradeouts'!BI:BI),0)</f>
        <v>0</v>
      </c>
      <c r="AY33" s="536">
        <f>IFERROR(AVERAGEIF('Rent Roll_Tradeouts'!$B:$B,'Rent Roll (MF &amp; Retail)'!$A33,'Rent Roll_Tradeouts'!BJ:BJ),0)</f>
        <v>0</v>
      </c>
      <c r="AZ33" s="536">
        <f>IFERROR(AVERAGEIF('Rent Roll_Tradeouts'!$B:$B,'Rent Roll (MF &amp; Retail)'!$A33,'Rent Roll_Tradeouts'!BK:BK),0)</f>
        <v>0</v>
      </c>
      <c r="BA33" s="536">
        <f>IFERROR(AVERAGEIF('Rent Roll_Tradeouts'!$B:$B,'Rent Roll (MF &amp; Retail)'!$A33,'Rent Roll_Tradeouts'!BL:BL),0)</f>
        <v>0</v>
      </c>
      <c r="BB33" s="536">
        <f>IFERROR(AVERAGEIF('Rent Roll_Tradeouts'!$B:$B,'Rent Roll (MF &amp; Retail)'!$A33,'Rent Roll_Tradeouts'!BM:BM),0)</f>
        <v>0</v>
      </c>
      <c r="BC33" s="536">
        <f>IFERROR(AVERAGEIF('Rent Roll_Tradeouts'!$B:$B,'Rent Roll (MF &amp; Retail)'!$A33,'Rent Roll_Tradeouts'!BN:BN),0)</f>
        <v>0</v>
      </c>
      <c r="BD33" s="536">
        <f>IFERROR(AVERAGEIF('Rent Roll_Tradeouts'!$B:$B,'Rent Roll (MF &amp; Retail)'!$A33,'Rent Roll_Tradeouts'!BO:BO),0)</f>
        <v>0</v>
      </c>
      <c r="BE33" s="536">
        <f>IFERROR(AVERAGEIF('Rent Roll_Tradeouts'!$B:$B,'Rent Roll (MF &amp; Retail)'!$A33,'Rent Roll_Tradeouts'!BP:BP),0)</f>
        <v>0</v>
      </c>
      <c r="BF33" s="536">
        <f>IFERROR(AVERAGEIF('Rent Roll_Tradeouts'!$B:$B,'Rent Roll (MF &amp; Retail)'!$A33,'Rent Roll_Tradeouts'!BQ:BQ),0)</f>
        <v>0</v>
      </c>
      <c r="BG33" s="536">
        <f>IFERROR(AVERAGEIF('Rent Roll_Tradeouts'!$B:$B,'Rent Roll (MF &amp; Retail)'!$A33,'Rent Roll_Tradeouts'!BR:BR),0)</f>
        <v>0</v>
      </c>
      <c r="BH33" s="536">
        <f>IFERROR(AVERAGEIF('Rent Roll_Tradeouts'!$B:$B,'Rent Roll (MF &amp; Retail)'!$A33,'Rent Roll_Tradeouts'!BS:BS),0)</f>
        <v>0</v>
      </c>
      <c r="BI33" s="536">
        <f>IFERROR(AVERAGEIF('Rent Roll_Tradeouts'!$B:$B,'Rent Roll (MF &amp; Retail)'!$A33,'Rent Roll_Tradeouts'!BT:BT),0)</f>
        <v>0</v>
      </c>
      <c r="BJ33" s="536">
        <f>IFERROR(AVERAGEIF('Rent Roll_Tradeouts'!$B:$B,'Rent Roll (MF &amp; Retail)'!$A33,'Rent Roll_Tradeouts'!BU:BU),0)</f>
        <v>0</v>
      </c>
      <c r="BK33" s="536">
        <f>IFERROR(AVERAGEIF('Rent Roll_Tradeouts'!$B:$B,'Rent Roll (MF &amp; Retail)'!$A33,'Rent Roll_Tradeouts'!BV:BV),0)</f>
        <v>0</v>
      </c>
      <c r="BL33" s="536">
        <f>IFERROR(AVERAGEIF('Rent Roll_Tradeouts'!$B:$B,'Rent Roll (MF &amp; Retail)'!$A33,'Rent Roll_Tradeouts'!BW:BW),0)</f>
        <v>0</v>
      </c>
      <c r="BM33" s="536">
        <f>IFERROR(AVERAGEIF('Rent Roll_Tradeouts'!$B:$B,'Rent Roll (MF &amp; Retail)'!$A33,'Rent Roll_Tradeouts'!BX:BX),0)</f>
        <v>0</v>
      </c>
      <c r="BN33" s="536">
        <f>IFERROR(AVERAGEIF('Rent Roll_Tradeouts'!$B:$B,'Rent Roll (MF &amp; Retail)'!$A33,'Rent Roll_Tradeouts'!BY:BY),0)</f>
        <v>0</v>
      </c>
      <c r="BO33" s="536">
        <f>IFERROR(AVERAGEIF('Rent Roll_Tradeouts'!$B:$B,'Rent Roll (MF &amp; Retail)'!$A33,'Rent Roll_Tradeouts'!BZ:BZ),0)</f>
        <v>0</v>
      </c>
      <c r="BP33" s="536">
        <f>IFERROR(AVERAGEIF('Rent Roll_Tradeouts'!$B:$B,'Rent Roll (MF &amp; Retail)'!$A33,'Rent Roll_Tradeouts'!CA:CA),0)</f>
        <v>0</v>
      </c>
      <c r="BQ33" s="536">
        <f>IFERROR(AVERAGEIF('Rent Roll_Tradeouts'!$B:$B,'Rent Roll (MF &amp; Retail)'!$A33,'Rent Roll_Tradeouts'!CB:CB),0)</f>
        <v>0</v>
      </c>
      <c r="BR33" s="536">
        <f>IFERROR(AVERAGEIF('Rent Roll_Tradeouts'!$B:$B,'Rent Roll (MF &amp; Retail)'!$A33,'Rent Roll_Tradeouts'!CC:CC),0)</f>
        <v>0</v>
      </c>
      <c r="BS33" s="536">
        <f>IFERROR(AVERAGEIF('Rent Roll_Tradeouts'!$B:$B,'Rent Roll (MF &amp; Retail)'!$A33,'Rent Roll_Tradeouts'!CD:CD),0)</f>
        <v>0</v>
      </c>
      <c r="BT33" s="536">
        <f>IFERROR(AVERAGEIF('Rent Roll_Tradeouts'!$B:$B,'Rent Roll (MF &amp; Retail)'!$A33,'Rent Roll_Tradeouts'!CE:CE),0)</f>
        <v>0</v>
      </c>
      <c r="BU33" s="536">
        <f>IFERROR(AVERAGEIF('Rent Roll_Tradeouts'!$B:$B,'Rent Roll (MF &amp; Retail)'!$A33,'Rent Roll_Tradeouts'!CF:CF),0)</f>
        <v>0</v>
      </c>
      <c r="BV33" s="536">
        <f>IFERROR(AVERAGEIF('Rent Roll_Tradeouts'!$B:$B,'Rent Roll (MF &amp; Retail)'!$A33,'Rent Roll_Tradeouts'!CG:CG),0)</f>
        <v>0</v>
      </c>
      <c r="BW33" s="536">
        <f>IFERROR(AVERAGEIF('Rent Roll_Tradeouts'!$B:$B,'Rent Roll (MF &amp; Retail)'!$A33,'Rent Roll_Tradeouts'!CH:CH),0)</f>
        <v>0</v>
      </c>
      <c r="BX33" s="536">
        <f>IFERROR(AVERAGEIF('Rent Roll_Tradeouts'!$B:$B,'Rent Roll (MF &amp; Retail)'!$A33,'Rent Roll_Tradeouts'!CI:CI),0)</f>
        <v>0</v>
      </c>
      <c r="BY33" s="536">
        <f>IFERROR(AVERAGEIF('Rent Roll_Tradeouts'!$B:$B,'Rent Roll (MF &amp; Retail)'!$A33,'Rent Roll_Tradeouts'!CJ:CJ),0)</f>
        <v>0</v>
      </c>
      <c r="BZ33" s="536">
        <f>IFERROR(AVERAGEIF('Rent Roll_Tradeouts'!$B:$B,'Rent Roll (MF &amp; Retail)'!$A33,'Rent Roll_Tradeouts'!CK:CK),0)</f>
        <v>0</v>
      </c>
      <c r="CA33" s="536">
        <f>IFERROR(AVERAGEIF('Rent Roll_Tradeouts'!$B:$B,'Rent Roll (MF &amp; Retail)'!$A33,'Rent Roll_Tradeouts'!CL:CL),0)</f>
        <v>0</v>
      </c>
      <c r="CB33" s="536">
        <f>IFERROR(AVERAGEIF('Rent Roll_Tradeouts'!$B:$B,'Rent Roll (MF &amp; Retail)'!$A33,'Rent Roll_Tradeouts'!CM:CM),0)</f>
        <v>0</v>
      </c>
      <c r="CC33" s="536">
        <f>IFERROR(AVERAGEIF('Rent Roll_Tradeouts'!$B:$B,'Rent Roll (MF &amp; Retail)'!$A33,'Rent Roll_Tradeouts'!CN:CN),0)</f>
        <v>0</v>
      </c>
      <c r="CD33" s="536">
        <f>IFERROR(AVERAGEIF('Rent Roll_Tradeouts'!$B:$B,'Rent Roll (MF &amp; Retail)'!$A33,'Rent Roll_Tradeouts'!CO:CO),0)</f>
        <v>0</v>
      </c>
      <c r="CE33" s="536">
        <f>IFERROR(AVERAGEIF('Rent Roll_Tradeouts'!$B:$B,'Rent Roll (MF &amp; Retail)'!$A33,'Rent Roll_Tradeouts'!CP:CP),0)</f>
        <v>0</v>
      </c>
      <c r="CF33" s="536">
        <f>IFERROR(AVERAGEIF('Rent Roll_Tradeouts'!$B:$B,'Rent Roll (MF &amp; Retail)'!$A33,'Rent Roll_Tradeouts'!CQ:CQ),0)</f>
        <v>0</v>
      </c>
      <c r="CG33" s="536">
        <f>IFERROR(AVERAGEIF('Rent Roll_Tradeouts'!$B:$B,'Rent Roll (MF &amp; Retail)'!$A33,'Rent Roll_Tradeouts'!CR:CR),0)</f>
        <v>0</v>
      </c>
      <c r="CH33" s="536">
        <f>IFERROR(AVERAGEIF('Rent Roll_Tradeouts'!$B:$B,'Rent Roll (MF &amp; Retail)'!$A33,'Rent Roll_Tradeouts'!CS:CS),0)</f>
        <v>0</v>
      </c>
      <c r="CI33" s="536">
        <f>IFERROR(AVERAGEIF('Rent Roll_Tradeouts'!$B:$B,'Rent Roll (MF &amp; Retail)'!$A33,'Rent Roll_Tradeouts'!CT:CT),0)</f>
        <v>0</v>
      </c>
      <c r="CJ33" s="536">
        <f>IFERROR(AVERAGEIF('Rent Roll_Tradeouts'!$B:$B,'Rent Roll (MF &amp; Retail)'!$A33,'Rent Roll_Tradeouts'!CU:CU),0)</f>
        <v>0</v>
      </c>
      <c r="CK33" s="536">
        <f>IFERROR(AVERAGEIF('Rent Roll_Tradeouts'!$B:$B,'Rent Roll (MF &amp; Retail)'!$A33,'Rent Roll_Tradeouts'!CV:CV),0)</f>
        <v>0</v>
      </c>
      <c r="CL33" s="536">
        <f>IFERROR(AVERAGEIF('Rent Roll_Tradeouts'!$B:$B,'Rent Roll (MF &amp; Retail)'!$A33,'Rent Roll_Tradeouts'!CW:CW),0)</f>
        <v>0</v>
      </c>
      <c r="CM33" s="536">
        <f>IFERROR(AVERAGEIF('Rent Roll_Tradeouts'!$B:$B,'Rent Roll (MF &amp; Retail)'!$A33,'Rent Roll_Tradeouts'!CX:CX),0)</f>
        <v>0</v>
      </c>
      <c r="CN33" s="536">
        <f>IFERROR(AVERAGEIF('Rent Roll_Tradeouts'!$B:$B,'Rent Roll (MF &amp; Retail)'!$A33,'Rent Roll_Tradeouts'!CY:CY),0)</f>
        <v>0</v>
      </c>
      <c r="CO33" s="536">
        <f>IFERROR(AVERAGEIF('Rent Roll_Tradeouts'!$B:$B,'Rent Roll (MF &amp; Retail)'!$A33,'Rent Roll_Tradeouts'!CZ:CZ),0)</f>
        <v>0</v>
      </c>
      <c r="CP33" s="536">
        <f>IFERROR(AVERAGEIF('Rent Roll_Tradeouts'!$B:$B,'Rent Roll (MF &amp; Retail)'!$A33,'Rent Roll_Tradeouts'!DA:DA),0)</f>
        <v>0</v>
      </c>
      <c r="CQ33" s="536">
        <f>IFERROR(AVERAGEIF('Rent Roll_Tradeouts'!$B:$B,'Rent Roll (MF &amp; Retail)'!$A33,'Rent Roll_Tradeouts'!DB:DB),0)</f>
        <v>0</v>
      </c>
      <c r="CR33" s="536">
        <f>IFERROR(AVERAGEIF('Rent Roll_Tradeouts'!$B:$B,'Rent Roll (MF &amp; Retail)'!$A33,'Rent Roll_Tradeouts'!DC:DC),0)</f>
        <v>0</v>
      </c>
      <c r="CS33" s="536">
        <f>IFERROR(AVERAGEIF('Rent Roll_Tradeouts'!$B:$B,'Rent Roll (MF &amp; Retail)'!$A33,'Rent Roll_Tradeouts'!DD:DD),0)</f>
        <v>0</v>
      </c>
      <c r="CT33" s="536">
        <f>IFERROR(AVERAGEIF('Rent Roll_Tradeouts'!$B:$B,'Rent Roll (MF &amp; Retail)'!$A33,'Rent Roll_Tradeouts'!DE:DE),0)</f>
        <v>0</v>
      </c>
      <c r="CU33" s="536">
        <f>IFERROR(AVERAGEIF('Rent Roll_Tradeouts'!$B:$B,'Rent Roll (MF &amp; Retail)'!$A33,'Rent Roll_Tradeouts'!DF:DF),0)</f>
        <v>0</v>
      </c>
      <c r="CV33" s="536">
        <f>IFERROR(AVERAGEIF('Rent Roll_Tradeouts'!$B:$B,'Rent Roll (MF &amp; Retail)'!$A33,'Rent Roll_Tradeouts'!DG:DG),0)</f>
        <v>0</v>
      </c>
      <c r="CW33" s="536">
        <f>IFERROR(AVERAGEIF('Rent Roll_Tradeouts'!$B:$B,'Rent Roll (MF &amp; Retail)'!$A33,'Rent Roll_Tradeouts'!DH:DH),0)</f>
        <v>0</v>
      </c>
      <c r="CX33" s="536">
        <f>IFERROR(AVERAGEIF('Rent Roll_Tradeouts'!$B:$B,'Rent Roll (MF &amp; Retail)'!$A33,'Rent Roll_Tradeouts'!DI:DI),0)</f>
        <v>0</v>
      </c>
      <c r="CY33" s="536">
        <f>IFERROR(AVERAGEIF('Rent Roll_Tradeouts'!$B:$B,'Rent Roll (MF &amp; Retail)'!$A33,'Rent Roll_Tradeouts'!DJ:DJ),0)</f>
        <v>0</v>
      </c>
      <c r="CZ33" s="536">
        <f>IFERROR(AVERAGEIF('Rent Roll_Tradeouts'!$B:$B,'Rent Roll (MF &amp; Retail)'!$A33,'Rent Roll_Tradeouts'!DK:DK),0)</f>
        <v>0</v>
      </c>
      <c r="DA33" s="536">
        <f>IFERROR(AVERAGEIF('Rent Roll_Tradeouts'!$B:$B,'Rent Roll (MF &amp; Retail)'!$A33,'Rent Roll_Tradeouts'!DL:DL),0)</f>
        <v>0</v>
      </c>
      <c r="DB33" s="536">
        <f>IFERROR(AVERAGEIF('Rent Roll_Tradeouts'!$B:$B,'Rent Roll (MF &amp; Retail)'!$A33,'Rent Roll_Tradeouts'!DM:DM),0)</f>
        <v>0</v>
      </c>
      <c r="DC33" s="536">
        <f>IFERROR(AVERAGEIF('Rent Roll_Tradeouts'!$B:$B,'Rent Roll (MF &amp; Retail)'!$A33,'Rent Roll_Tradeouts'!DN:DN),0)</f>
        <v>0</v>
      </c>
      <c r="DD33" s="536">
        <f>IFERROR(AVERAGEIF('Rent Roll_Tradeouts'!$B:$B,'Rent Roll (MF &amp; Retail)'!$A33,'Rent Roll_Tradeouts'!DO:DO),0)</f>
        <v>0</v>
      </c>
      <c r="DE33" s="536">
        <f>IFERROR(AVERAGEIF('Rent Roll_Tradeouts'!$B:$B,'Rent Roll (MF &amp; Retail)'!$A33,'Rent Roll_Tradeouts'!DP:DP),0)</f>
        <v>0</v>
      </c>
      <c r="DF33" s="536">
        <f>IFERROR(AVERAGEIF('Rent Roll_Tradeouts'!$B:$B,'Rent Roll (MF &amp; Retail)'!$A33,'Rent Roll_Tradeouts'!DQ:DQ),0)</f>
        <v>0</v>
      </c>
      <c r="DG33" s="536">
        <f>IFERROR(AVERAGEIF('Rent Roll_Tradeouts'!$B:$B,'Rent Roll (MF &amp; Retail)'!$A33,'Rent Roll_Tradeouts'!DR:DR),0)</f>
        <v>0</v>
      </c>
      <c r="DH33" s="536">
        <f>IFERROR(AVERAGEIF('Rent Roll_Tradeouts'!$B:$B,'Rent Roll (MF &amp; Retail)'!$A33,'Rent Roll_Tradeouts'!DS:DS),0)</f>
        <v>0</v>
      </c>
      <c r="DI33" s="536">
        <f>IFERROR(AVERAGEIF('Rent Roll_Tradeouts'!$B:$B,'Rent Roll (MF &amp; Retail)'!$A33,'Rent Roll_Tradeouts'!DT:DT),0)</f>
        <v>0</v>
      </c>
      <c r="DJ33" s="536">
        <f>IFERROR(AVERAGEIF('Rent Roll_Tradeouts'!$B:$B,'Rent Roll (MF &amp; Retail)'!$A33,'Rent Roll_Tradeouts'!DU:DU),0)</f>
        <v>0</v>
      </c>
      <c r="DK33" s="536">
        <f>IFERROR(AVERAGEIF('Rent Roll_Tradeouts'!$B:$B,'Rent Roll (MF &amp; Retail)'!$A33,'Rent Roll_Tradeouts'!DV:DV),0)</f>
        <v>0</v>
      </c>
      <c r="DL33" s="536">
        <f>IFERROR(AVERAGEIF('Rent Roll_Tradeouts'!$B:$B,'Rent Roll (MF &amp; Retail)'!$A33,'Rent Roll_Tradeouts'!DW:DW),0)</f>
        <v>0</v>
      </c>
      <c r="DM33" s="536">
        <f>IFERROR(AVERAGEIF('Rent Roll_Tradeouts'!$B:$B,'Rent Roll (MF &amp; Retail)'!$A33,'Rent Roll_Tradeouts'!DX:DX),0)</f>
        <v>0</v>
      </c>
      <c r="DN33" s="536">
        <f>IFERROR(AVERAGEIF('Rent Roll_Tradeouts'!$B:$B,'Rent Roll (MF &amp; Retail)'!$A33,'Rent Roll_Tradeouts'!DY:DY),0)</f>
        <v>0</v>
      </c>
      <c r="DO33" s="536">
        <f>IFERROR(AVERAGEIF('Rent Roll_Tradeouts'!$B:$B,'Rent Roll (MF &amp; Retail)'!$A33,'Rent Roll_Tradeouts'!DZ:DZ),0)</f>
        <v>0</v>
      </c>
      <c r="DP33" s="536">
        <f>IFERROR(AVERAGEIF('Rent Roll_Tradeouts'!$B:$B,'Rent Roll (MF &amp; Retail)'!$A33,'Rent Roll_Tradeouts'!EA:EA),0)</f>
        <v>0</v>
      </c>
      <c r="DQ33" s="536">
        <f>IFERROR(AVERAGEIF('Rent Roll_Tradeouts'!$B:$B,'Rent Roll (MF &amp; Retail)'!$A33,'Rent Roll_Tradeouts'!EB:EB),0)</f>
        <v>0</v>
      </c>
      <c r="DR33" s="536">
        <f>IFERROR(AVERAGEIF('Rent Roll_Tradeouts'!$B:$B,'Rent Roll (MF &amp; Retail)'!$A33,'Rent Roll_Tradeouts'!EC:EC),0)</f>
        <v>0</v>
      </c>
      <c r="DS33" s="536">
        <f>IFERROR(AVERAGEIF('Rent Roll_Tradeouts'!$B:$B,'Rent Roll (MF &amp; Retail)'!$A33,'Rent Roll_Tradeouts'!ED:ED),0)</f>
        <v>0</v>
      </c>
      <c r="DT33" s="536">
        <f>IFERROR(AVERAGEIF('Rent Roll_Tradeouts'!$B:$B,'Rent Roll (MF &amp; Retail)'!$A33,'Rent Roll_Tradeouts'!EE:EE),0)</f>
        <v>0</v>
      </c>
      <c r="DU33" s="536">
        <f>IFERROR(AVERAGEIF('Rent Roll_Tradeouts'!$B:$B,'Rent Roll (MF &amp; Retail)'!$A33,'Rent Roll_Tradeouts'!EF:EF),0)</f>
        <v>0</v>
      </c>
      <c r="DV33" s="536">
        <f>IFERROR(AVERAGEIF('Rent Roll_Tradeouts'!$B:$B,'Rent Roll (MF &amp; Retail)'!$A33,'Rent Roll_Tradeouts'!EG:EG),0)</f>
        <v>0</v>
      </c>
      <c r="DW33" s="536">
        <f>IFERROR(AVERAGEIF('Rent Roll_Tradeouts'!$B:$B,'Rent Roll (MF &amp; Retail)'!$A33,'Rent Roll_Tradeouts'!EH:EH),0)</f>
        <v>0</v>
      </c>
      <c r="DX33" s="536">
        <f>IFERROR(AVERAGEIF('Rent Roll_Tradeouts'!$B:$B,'Rent Roll (MF &amp; Retail)'!$A33,'Rent Roll_Tradeouts'!EI:EI),0)</f>
        <v>0</v>
      </c>
      <c r="DY33" s="536">
        <f>IFERROR(AVERAGEIF('Rent Roll_Tradeouts'!$B:$B,'Rent Roll (MF &amp; Retail)'!$A33,'Rent Roll_Tradeouts'!EJ:EJ),0)</f>
        <v>0</v>
      </c>
      <c r="DZ33" s="536">
        <f>IFERROR(AVERAGEIF('Rent Roll_Tradeouts'!$B:$B,'Rent Roll (MF &amp; Retail)'!$A33,'Rent Roll_Tradeouts'!EK:EK),0)</f>
        <v>0</v>
      </c>
      <c r="EA33" s="536">
        <f>IFERROR(AVERAGEIF('Rent Roll_Tradeouts'!$B:$B,'Rent Roll (MF &amp; Retail)'!$A33,'Rent Roll_Tradeouts'!EL:EL),0)</f>
        <v>0</v>
      </c>
    </row>
    <row r="34" spans="1:131">
      <c r="A34" s="49">
        <f>'Rent Roll_RedIQ 2'!A43</f>
        <v>0</v>
      </c>
      <c r="B34" s="77">
        <f>'Rent Roll_RedIQ 2'!D43</f>
        <v>0</v>
      </c>
      <c r="C34" s="77">
        <f>'Rent Roll_RedIQ 2'!E43</f>
        <v>0</v>
      </c>
      <c r="D34" s="77">
        <f>'Rent Roll_RedIQ 2'!F43</f>
        <v>0</v>
      </c>
      <c r="E34" s="77">
        <f>'Rent Roll_RedIQ 2'!G43</f>
        <v>0</v>
      </c>
      <c r="K34" s="769" t="str">
        <f>'Rent Roll_RedIQ 2'!AG43</f>
        <v>-</v>
      </c>
      <c r="L34" s="536">
        <f>IFERROR(AVERAGEIF('Rent Roll_Tradeouts'!$B:$B,'Rent Roll (MF &amp; Retail)'!$A34,'Rent Roll_Tradeouts'!W:W),0)</f>
        <v>0</v>
      </c>
      <c r="M34" s="536">
        <f>IFERROR(AVERAGEIF('Rent Roll_Tradeouts'!$B:$B,'Rent Roll (MF &amp; Retail)'!$A34,'Rent Roll_Tradeouts'!X:X),0)</f>
        <v>0</v>
      </c>
      <c r="N34" s="536">
        <f>IFERROR(AVERAGEIF('Rent Roll_Tradeouts'!$B:$B,'Rent Roll (MF &amp; Retail)'!$A34,'Rent Roll_Tradeouts'!Y:Y),0)</f>
        <v>0</v>
      </c>
      <c r="O34" s="536">
        <f>IFERROR(AVERAGEIF('Rent Roll_Tradeouts'!$B:$B,'Rent Roll (MF &amp; Retail)'!$A34,'Rent Roll_Tradeouts'!Z:Z),0)</f>
        <v>0</v>
      </c>
      <c r="P34" s="536">
        <f>IFERROR(AVERAGEIF('Rent Roll_Tradeouts'!$B:$B,'Rent Roll (MF &amp; Retail)'!$A34,'Rent Roll_Tradeouts'!AA:AA),0)</f>
        <v>0</v>
      </c>
      <c r="Q34" s="536">
        <f>IFERROR(AVERAGEIF('Rent Roll_Tradeouts'!$B:$B,'Rent Roll (MF &amp; Retail)'!$A34,'Rent Roll_Tradeouts'!AB:AB),0)</f>
        <v>0</v>
      </c>
      <c r="R34" s="536">
        <f>IFERROR(AVERAGEIF('Rent Roll_Tradeouts'!$B:$B,'Rent Roll (MF &amp; Retail)'!$A34,'Rent Roll_Tradeouts'!AC:AC),0)</f>
        <v>0</v>
      </c>
      <c r="S34" s="536">
        <f>IFERROR(AVERAGEIF('Rent Roll_Tradeouts'!$B:$B,'Rent Roll (MF &amp; Retail)'!$A34,'Rent Roll_Tradeouts'!AD:AD),0)</f>
        <v>0</v>
      </c>
      <c r="T34" s="536">
        <f>IFERROR(AVERAGEIF('Rent Roll_Tradeouts'!$B:$B,'Rent Roll (MF &amp; Retail)'!$A34,'Rent Roll_Tradeouts'!AE:AE),0)</f>
        <v>0</v>
      </c>
      <c r="U34" s="536">
        <f>IFERROR(AVERAGEIF('Rent Roll_Tradeouts'!$B:$B,'Rent Roll (MF &amp; Retail)'!$A34,'Rent Roll_Tradeouts'!AF:AF),0)</f>
        <v>0</v>
      </c>
      <c r="V34" s="536">
        <f>IFERROR(AVERAGEIF('Rent Roll_Tradeouts'!$B:$B,'Rent Roll (MF &amp; Retail)'!$A34,'Rent Roll_Tradeouts'!AG:AG),0)</f>
        <v>0</v>
      </c>
      <c r="W34" s="536">
        <f>IFERROR(AVERAGEIF('Rent Roll_Tradeouts'!$B:$B,'Rent Roll (MF &amp; Retail)'!$A34,'Rent Roll_Tradeouts'!AH:AH),0)</f>
        <v>0</v>
      </c>
      <c r="X34" s="536">
        <f>IFERROR(AVERAGEIF('Rent Roll_Tradeouts'!$B:$B,'Rent Roll (MF &amp; Retail)'!$A34,'Rent Roll_Tradeouts'!AI:AI),0)</f>
        <v>0</v>
      </c>
      <c r="Y34" s="536">
        <f>IFERROR(AVERAGEIF('Rent Roll_Tradeouts'!$B:$B,'Rent Roll (MF &amp; Retail)'!$A34,'Rent Roll_Tradeouts'!AJ:AJ),0)</f>
        <v>0</v>
      </c>
      <c r="Z34" s="536">
        <f>IFERROR(AVERAGEIF('Rent Roll_Tradeouts'!$B:$B,'Rent Roll (MF &amp; Retail)'!$A34,'Rent Roll_Tradeouts'!AK:AK),0)</f>
        <v>0</v>
      </c>
      <c r="AA34" s="536">
        <f>IFERROR(AVERAGEIF('Rent Roll_Tradeouts'!$B:$B,'Rent Roll (MF &amp; Retail)'!$A34,'Rent Roll_Tradeouts'!AL:AL),0)</f>
        <v>0</v>
      </c>
      <c r="AB34" s="536">
        <f>IFERROR(AVERAGEIF('Rent Roll_Tradeouts'!$B:$B,'Rent Roll (MF &amp; Retail)'!$A34,'Rent Roll_Tradeouts'!AM:AM),0)</f>
        <v>0</v>
      </c>
      <c r="AC34" s="536">
        <f>IFERROR(AVERAGEIF('Rent Roll_Tradeouts'!$B:$B,'Rent Roll (MF &amp; Retail)'!$A34,'Rent Roll_Tradeouts'!AN:AN),0)</f>
        <v>0</v>
      </c>
      <c r="AD34" s="536">
        <f>IFERROR(AVERAGEIF('Rent Roll_Tradeouts'!$B:$B,'Rent Roll (MF &amp; Retail)'!$A34,'Rent Roll_Tradeouts'!AO:AO),0)</f>
        <v>0</v>
      </c>
      <c r="AE34" s="536">
        <f>IFERROR(AVERAGEIF('Rent Roll_Tradeouts'!$B:$B,'Rent Roll (MF &amp; Retail)'!$A34,'Rent Roll_Tradeouts'!AP:AP),0)</f>
        <v>0</v>
      </c>
      <c r="AF34" s="536">
        <f>IFERROR(AVERAGEIF('Rent Roll_Tradeouts'!$B:$B,'Rent Roll (MF &amp; Retail)'!$A34,'Rent Roll_Tradeouts'!AQ:AQ),0)</f>
        <v>0</v>
      </c>
      <c r="AG34" s="536">
        <f>IFERROR(AVERAGEIF('Rent Roll_Tradeouts'!$B:$B,'Rent Roll (MF &amp; Retail)'!$A34,'Rent Roll_Tradeouts'!AR:AR),0)</f>
        <v>0</v>
      </c>
      <c r="AH34" s="536">
        <f>IFERROR(AVERAGEIF('Rent Roll_Tradeouts'!$B:$B,'Rent Roll (MF &amp; Retail)'!$A34,'Rent Roll_Tradeouts'!AS:AS),0)</f>
        <v>0</v>
      </c>
      <c r="AI34" s="536">
        <f>IFERROR(AVERAGEIF('Rent Roll_Tradeouts'!$B:$B,'Rent Roll (MF &amp; Retail)'!$A34,'Rent Roll_Tradeouts'!AT:AT),0)</f>
        <v>0</v>
      </c>
      <c r="AJ34" s="536">
        <f>IFERROR(AVERAGEIF('Rent Roll_Tradeouts'!$B:$B,'Rent Roll (MF &amp; Retail)'!$A34,'Rent Roll_Tradeouts'!AU:AU),0)</f>
        <v>0</v>
      </c>
      <c r="AK34" s="536">
        <f>IFERROR(AVERAGEIF('Rent Roll_Tradeouts'!$B:$B,'Rent Roll (MF &amp; Retail)'!$A34,'Rent Roll_Tradeouts'!AV:AV),0)</f>
        <v>0</v>
      </c>
      <c r="AL34" s="536">
        <f>IFERROR(AVERAGEIF('Rent Roll_Tradeouts'!$B:$B,'Rent Roll (MF &amp; Retail)'!$A34,'Rent Roll_Tradeouts'!AW:AW),0)</f>
        <v>0</v>
      </c>
      <c r="AM34" s="536">
        <f>IFERROR(AVERAGEIF('Rent Roll_Tradeouts'!$B:$B,'Rent Roll (MF &amp; Retail)'!$A34,'Rent Roll_Tradeouts'!AX:AX),0)</f>
        <v>0</v>
      </c>
      <c r="AN34" s="536">
        <f>IFERROR(AVERAGEIF('Rent Roll_Tradeouts'!$B:$B,'Rent Roll (MF &amp; Retail)'!$A34,'Rent Roll_Tradeouts'!AY:AY),0)</f>
        <v>0</v>
      </c>
      <c r="AO34" s="536">
        <f>IFERROR(AVERAGEIF('Rent Roll_Tradeouts'!$B:$B,'Rent Roll (MF &amp; Retail)'!$A34,'Rent Roll_Tradeouts'!AZ:AZ),0)</f>
        <v>0</v>
      </c>
      <c r="AP34" s="536">
        <f>IFERROR(AVERAGEIF('Rent Roll_Tradeouts'!$B:$B,'Rent Roll (MF &amp; Retail)'!$A34,'Rent Roll_Tradeouts'!BA:BA),0)</f>
        <v>0</v>
      </c>
      <c r="AQ34" s="536">
        <f>IFERROR(AVERAGEIF('Rent Roll_Tradeouts'!$B:$B,'Rent Roll (MF &amp; Retail)'!$A34,'Rent Roll_Tradeouts'!BB:BB),0)</f>
        <v>0</v>
      </c>
      <c r="AR34" s="536">
        <f>IFERROR(AVERAGEIF('Rent Roll_Tradeouts'!$B:$B,'Rent Roll (MF &amp; Retail)'!$A34,'Rent Roll_Tradeouts'!BC:BC),0)</f>
        <v>0</v>
      </c>
      <c r="AS34" s="536">
        <f>IFERROR(AVERAGEIF('Rent Roll_Tradeouts'!$B:$B,'Rent Roll (MF &amp; Retail)'!$A34,'Rent Roll_Tradeouts'!BD:BD),0)</f>
        <v>0</v>
      </c>
      <c r="AT34" s="536">
        <f>IFERROR(AVERAGEIF('Rent Roll_Tradeouts'!$B:$B,'Rent Roll (MF &amp; Retail)'!$A34,'Rent Roll_Tradeouts'!BE:BE),0)</f>
        <v>0</v>
      </c>
      <c r="AU34" s="536">
        <f>IFERROR(AVERAGEIF('Rent Roll_Tradeouts'!$B:$B,'Rent Roll (MF &amp; Retail)'!$A34,'Rent Roll_Tradeouts'!BF:BF),0)</f>
        <v>0</v>
      </c>
      <c r="AV34" s="536">
        <f>IFERROR(AVERAGEIF('Rent Roll_Tradeouts'!$B:$B,'Rent Roll (MF &amp; Retail)'!$A34,'Rent Roll_Tradeouts'!BG:BG),0)</f>
        <v>0</v>
      </c>
      <c r="AW34" s="536">
        <f>IFERROR(AVERAGEIF('Rent Roll_Tradeouts'!$B:$B,'Rent Roll (MF &amp; Retail)'!$A34,'Rent Roll_Tradeouts'!BH:BH),0)</f>
        <v>0</v>
      </c>
      <c r="AX34" s="536">
        <f>IFERROR(AVERAGEIF('Rent Roll_Tradeouts'!$B:$B,'Rent Roll (MF &amp; Retail)'!$A34,'Rent Roll_Tradeouts'!BI:BI),0)</f>
        <v>0</v>
      </c>
      <c r="AY34" s="536">
        <f>IFERROR(AVERAGEIF('Rent Roll_Tradeouts'!$B:$B,'Rent Roll (MF &amp; Retail)'!$A34,'Rent Roll_Tradeouts'!BJ:BJ),0)</f>
        <v>0</v>
      </c>
      <c r="AZ34" s="536">
        <f>IFERROR(AVERAGEIF('Rent Roll_Tradeouts'!$B:$B,'Rent Roll (MF &amp; Retail)'!$A34,'Rent Roll_Tradeouts'!BK:BK),0)</f>
        <v>0</v>
      </c>
      <c r="BA34" s="536">
        <f>IFERROR(AVERAGEIF('Rent Roll_Tradeouts'!$B:$B,'Rent Roll (MF &amp; Retail)'!$A34,'Rent Roll_Tradeouts'!BL:BL),0)</f>
        <v>0</v>
      </c>
      <c r="BB34" s="536">
        <f>IFERROR(AVERAGEIF('Rent Roll_Tradeouts'!$B:$B,'Rent Roll (MF &amp; Retail)'!$A34,'Rent Roll_Tradeouts'!BM:BM),0)</f>
        <v>0</v>
      </c>
      <c r="BC34" s="536">
        <f>IFERROR(AVERAGEIF('Rent Roll_Tradeouts'!$B:$B,'Rent Roll (MF &amp; Retail)'!$A34,'Rent Roll_Tradeouts'!BN:BN),0)</f>
        <v>0</v>
      </c>
      <c r="BD34" s="536">
        <f>IFERROR(AVERAGEIF('Rent Roll_Tradeouts'!$B:$B,'Rent Roll (MF &amp; Retail)'!$A34,'Rent Roll_Tradeouts'!BO:BO),0)</f>
        <v>0</v>
      </c>
      <c r="BE34" s="536">
        <f>IFERROR(AVERAGEIF('Rent Roll_Tradeouts'!$B:$B,'Rent Roll (MF &amp; Retail)'!$A34,'Rent Roll_Tradeouts'!BP:BP),0)</f>
        <v>0</v>
      </c>
      <c r="BF34" s="536">
        <f>IFERROR(AVERAGEIF('Rent Roll_Tradeouts'!$B:$B,'Rent Roll (MF &amp; Retail)'!$A34,'Rent Roll_Tradeouts'!BQ:BQ),0)</f>
        <v>0</v>
      </c>
      <c r="BG34" s="536">
        <f>IFERROR(AVERAGEIF('Rent Roll_Tradeouts'!$B:$B,'Rent Roll (MF &amp; Retail)'!$A34,'Rent Roll_Tradeouts'!BR:BR),0)</f>
        <v>0</v>
      </c>
      <c r="BH34" s="536">
        <f>IFERROR(AVERAGEIF('Rent Roll_Tradeouts'!$B:$B,'Rent Roll (MF &amp; Retail)'!$A34,'Rent Roll_Tradeouts'!BS:BS),0)</f>
        <v>0</v>
      </c>
      <c r="BI34" s="536">
        <f>IFERROR(AVERAGEIF('Rent Roll_Tradeouts'!$B:$B,'Rent Roll (MF &amp; Retail)'!$A34,'Rent Roll_Tradeouts'!BT:BT),0)</f>
        <v>0</v>
      </c>
      <c r="BJ34" s="536">
        <f>IFERROR(AVERAGEIF('Rent Roll_Tradeouts'!$B:$B,'Rent Roll (MF &amp; Retail)'!$A34,'Rent Roll_Tradeouts'!BU:BU),0)</f>
        <v>0</v>
      </c>
      <c r="BK34" s="536">
        <f>IFERROR(AVERAGEIF('Rent Roll_Tradeouts'!$B:$B,'Rent Roll (MF &amp; Retail)'!$A34,'Rent Roll_Tradeouts'!BV:BV),0)</f>
        <v>0</v>
      </c>
      <c r="BL34" s="536">
        <f>IFERROR(AVERAGEIF('Rent Roll_Tradeouts'!$B:$B,'Rent Roll (MF &amp; Retail)'!$A34,'Rent Roll_Tradeouts'!BW:BW),0)</f>
        <v>0</v>
      </c>
      <c r="BM34" s="536">
        <f>IFERROR(AVERAGEIF('Rent Roll_Tradeouts'!$B:$B,'Rent Roll (MF &amp; Retail)'!$A34,'Rent Roll_Tradeouts'!BX:BX),0)</f>
        <v>0</v>
      </c>
      <c r="BN34" s="536">
        <f>IFERROR(AVERAGEIF('Rent Roll_Tradeouts'!$B:$B,'Rent Roll (MF &amp; Retail)'!$A34,'Rent Roll_Tradeouts'!BY:BY),0)</f>
        <v>0</v>
      </c>
      <c r="BO34" s="536">
        <f>IFERROR(AVERAGEIF('Rent Roll_Tradeouts'!$B:$B,'Rent Roll (MF &amp; Retail)'!$A34,'Rent Roll_Tradeouts'!BZ:BZ),0)</f>
        <v>0</v>
      </c>
      <c r="BP34" s="536">
        <f>IFERROR(AVERAGEIF('Rent Roll_Tradeouts'!$B:$B,'Rent Roll (MF &amp; Retail)'!$A34,'Rent Roll_Tradeouts'!CA:CA),0)</f>
        <v>0</v>
      </c>
      <c r="BQ34" s="536">
        <f>IFERROR(AVERAGEIF('Rent Roll_Tradeouts'!$B:$B,'Rent Roll (MF &amp; Retail)'!$A34,'Rent Roll_Tradeouts'!CB:CB),0)</f>
        <v>0</v>
      </c>
      <c r="BR34" s="536">
        <f>IFERROR(AVERAGEIF('Rent Roll_Tradeouts'!$B:$B,'Rent Roll (MF &amp; Retail)'!$A34,'Rent Roll_Tradeouts'!CC:CC),0)</f>
        <v>0</v>
      </c>
      <c r="BS34" s="536">
        <f>IFERROR(AVERAGEIF('Rent Roll_Tradeouts'!$B:$B,'Rent Roll (MF &amp; Retail)'!$A34,'Rent Roll_Tradeouts'!CD:CD),0)</f>
        <v>0</v>
      </c>
      <c r="BT34" s="536">
        <f>IFERROR(AVERAGEIF('Rent Roll_Tradeouts'!$B:$B,'Rent Roll (MF &amp; Retail)'!$A34,'Rent Roll_Tradeouts'!CE:CE),0)</f>
        <v>0</v>
      </c>
      <c r="BU34" s="536">
        <f>IFERROR(AVERAGEIF('Rent Roll_Tradeouts'!$B:$B,'Rent Roll (MF &amp; Retail)'!$A34,'Rent Roll_Tradeouts'!CF:CF),0)</f>
        <v>0</v>
      </c>
      <c r="BV34" s="536">
        <f>IFERROR(AVERAGEIF('Rent Roll_Tradeouts'!$B:$B,'Rent Roll (MF &amp; Retail)'!$A34,'Rent Roll_Tradeouts'!CG:CG),0)</f>
        <v>0</v>
      </c>
      <c r="BW34" s="536">
        <f>IFERROR(AVERAGEIF('Rent Roll_Tradeouts'!$B:$B,'Rent Roll (MF &amp; Retail)'!$A34,'Rent Roll_Tradeouts'!CH:CH),0)</f>
        <v>0</v>
      </c>
      <c r="BX34" s="536">
        <f>IFERROR(AVERAGEIF('Rent Roll_Tradeouts'!$B:$B,'Rent Roll (MF &amp; Retail)'!$A34,'Rent Roll_Tradeouts'!CI:CI),0)</f>
        <v>0</v>
      </c>
      <c r="BY34" s="536">
        <f>IFERROR(AVERAGEIF('Rent Roll_Tradeouts'!$B:$B,'Rent Roll (MF &amp; Retail)'!$A34,'Rent Roll_Tradeouts'!CJ:CJ),0)</f>
        <v>0</v>
      </c>
      <c r="BZ34" s="536">
        <f>IFERROR(AVERAGEIF('Rent Roll_Tradeouts'!$B:$B,'Rent Roll (MF &amp; Retail)'!$A34,'Rent Roll_Tradeouts'!CK:CK),0)</f>
        <v>0</v>
      </c>
      <c r="CA34" s="536">
        <f>IFERROR(AVERAGEIF('Rent Roll_Tradeouts'!$B:$B,'Rent Roll (MF &amp; Retail)'!$A34,'Rent Roll_Tradeouts'!CL:CL),0)</f>
        <v>0</v>
      </c>
      <c r="CB34" s="536">
        <f>IFERROR(AVERAGEIF('Rent Roll_Tradeouts'!$B:$B,'Rent Roll (MF &amp; Retail)'!$A34,'Rent Roll_Tradeouts'!CM:CM),0)</f>
        <v>0</v>
      </c>
      <c r="CC34" s="536">
        <f>IFERROR(AVERAGEIF('Rent Roll_Tradeouts'!$B:$B,'Rent Roll (MF &amp; Retail)'!$A34,'Rent Roll_Tradeouts'!CN:CN),0)</f>
        <v>0</v>
      </c>
      <c r="CD34" s="536">
        <f>IFERROR(AVERAGEIF('Rent Roll_Tradeouts'!$B:$B,'Rent Roll (MF &amp; Retail)'!$A34,'Rent Roll_Tradeouts'!CO:CO),0)</f>
        <v>0</v>
      </c>
      <c r="CE34" s="536">
        <f>IFERROR(AVERAGEIF('Rent Roll_Tradeouts'!$B:$B,'Rent Roll (MF &amp; Retail)'!$A34,'Rent Roll_Tradeouts'!CP:CP),0)</f>
        <v>0</v>
      </c>
      <c r="CF34" s="536">
        <f>IFERROR(AVERAGEIF('Rent Roll_Tradeouts'!$B:$B,'Rent Roll (MF &amp; Retail)'!$A34,'Rent Roll_Tradeouts'!CQ:CQ),0)</f>
        <v>0</v>
      </c>
      <c r="CG34" s="536">
        <f>IFERROR(AVERAGEIF('Rent Roll_Tradeouts'!$B:$B,'Rent Roll (MF &amp; Retail)'!$A34,'Rent Roll_Tradeouts'!CR:CR),0)</f>
        <v>0</v>
      </c>
      <c r="CH34" s="536">
        <f>IFERROR(AVERAGEIF('Rent Roll_Tradeouts'!$B:$B,'Rent Roll (MF &amp; Retail)'!$A34,'Rent Roll_Tradeouts'!CS:CS),0)</f>
        <v>0</v>
      </c>
      <c r="CI34" s="536">
        <f>IFERROR(AVERAGEIF('Rent Roll_Tradeouts'!$B:$B,'Rent Roll (MF &amp; Retail)'!$A34,'Rent Roll_Tradeouts'!CT:CT),0)</f>
        <v>0</v>
      </c>
      <c r="CJ34" s="536">
        <f>IFERROR(AVERAGEIF('Rent Roll_Tradeouts'!$B:$B,'Rent Roll (MF &amp; Retail)'!$A34,'Rent Roll_Tradeouts'!CU:CU),0)</f>
        <v>0</v>
      </c>
      <c r="CK34" s="536">
        <f>IFERROR(AVERAGEIF('Rent Roll_Tradeouts'!$B:$B,'Rent Roll (MF &amp; Retail)'!$A34,'Rent Roll_Tradeouts'!CV:CV),0)</f>
        <v>0</v>
      </c>
      <c r="CL34" s="536">
        <f>IFERROR(AVERAGEIF('Rent Roll_Tradeouts'!$B:$B,'Rent Roll (MF &amp; Retail)'!$A34,'Rent Roll_Tradeouts'!CW:CW),0)</f>
        <v>0</v>
      </c>
      <c r="CM34" s="536">
        <f>IFERROR(AVERAGEIF('Rent Roll_Tradeouts'!$B:$B,'Rent Roll (MF &amp; Retail)'!$A34,'Rent Roll_Tradeouts'!CX:CX),0)</f>
        <v>0</v>
      </c>
      <c r="CN34" s="536">
        <f>IFERROR(AVERAGEIF('Rent Roll_Tradeouts'!$B:$B,'Rent Roll (MF &amp; Retail)'!$A34,'Rent Roll_Tradeouts'!CY:CY),0)</f>
        <v>0</v>
      </c>
      <c r="CO34" s="536">
        <f>IFERROR(AVERAGEIF('Rent Roll_Tradeouts'!$B:$B,'Rent Roll (MF &amp; Retail)'!$A34,'Rent Roll_Tradeouts'!CZ:CZ),0)</f>
        <v>0</v>
      </c>
      <c r="CP34" s="536">
        <f>IFERROR(AVERAGEIF('Rent Roll_Tradeouts'!$B:$B,'Rent Roll (MF &amp; Retail)'!$A34,'Rent Roll_Tradeouts'!DA:DA),0)</f>
        <v>0</v>
      </c>
      <c r="CQ34" s="536">
        <f>IFERROR(AVERAGEIF('Rent Roll_Tradeouts'!$B:$B,'Rent Roll (MF &amp; Retail)'!$A34,'Rent Roll_Tradeouts'!DB:DB),0)</f>
        <v>0</v>
      </c>
      <c r="CR34" s="536">
        <f>IFERROR(AVERAGEIF('Rent Roll_Tradeouts'!$B:$B,'Rent Roll (MF &amp; Retail)'!$A34,'Rent Roll_Tradeouts'!DC:DC),0)</f>
        <v>0</v>
      </c>
      <c r="CS34" s="536">
        <f>IFERROR(AVERAGEIF('Rent Roll_Tradeouts'!$B:$B,'Rent Roll (MF &amp; Retail)'!$A34,'Rent Roll_Tradeouts'!DD:DD),0)</f>
        <v>0</v>
      </c>
      <c r="CT34" s="536">
        <f>IFERROR(AVERAGEIF('Rent Roll_Tradeouts'!$B:$B,'Rent Roll (MF &amp; Retail)'!$A34,'Rent Roll_Tradeouts'!DE:DE),0)</f>
        <v>0</v>
      </c>
      <c r="CU34" s="536">
        <f>IFERROR(AVERAGEIF('Rent Roll_Tradeouts'!$B:$B,'Rent Roll (MF &amp; Retail)'!$A34,'Rent Roll_Tradeouts'!DF:DF),0)</f>
        <v>0</v>
      </c>
      <c r="CV34" s="536">
        <f>IFERROR(AVERAGEIF('Rent Roll_Tradeouts'!$B:$B,'Rent Roll (MF &amp; Retail)'!$A34,'Rent Roll_Tradeouts'!DG:DG),0)</f>
        <v>0</v>
      </c>
      <c r="CW34" s="536">
        <f>IFERROR(AVERAGEIF('Rent Roll_Tradeouts'!$B:$B,'Rent Roll (MF &amp; Retail)'!$A34,'Rent Roll_Tradeouts'!DH:DH),0)</f>
        <v>0</v>
      </c>
      <c r="CX34" s="536">
        <f>IFERROR(AVERAGEIF('Rent Roll_Tradeouts'!$B:$B,'Rent Roll (MF &amp; Retail)'!$A34,'Rent Roll_Tradeouts'!DI:DI),0)</f>
        <v>0</v>
      </c>
      <c r="CY34" s="536">
        <f>IFERROR(AVERAGEIF('Rent Roll_Tradeouts'!$B:$B,'Rent Roll (MF &amp; Retail)'!$A34,'Rent Roll_Tradeouts'!DJ:DJ),0)</f>
        <v>0</v>
      </c>
      <c r="CZ34" s="536">
        <f>IFERROR(AVERAGEIF('Rent Roll_Tradeouts'!$B:$B,'Rent Roll (MF &amp; Retail)'!$A34,'Rent Roll_Tradeouts'!DK:DK),0)</f>
        <v>0</v>
      </c>
      <c r="DA34" s="536">
        <f>IFERROR(AVERAGEIF('Rent Roll_Tradeouts'!$B:$B,'Rent Roll (MF &amp; Retail)'!$A34,'Rent Roll_Tradeouts'!DL:DL),0)</f>
        <v>0</v>
      </c>
      <c r="DB34" s="536">
        <f>IFERROR(AVERAGEIF('Rent Roll_Tradeouts'!$B:$B,'Rent Roll (MF &amp; Retail)'!$A34,'Rent Roll_Tradeouts'!DM:DM),0)</f>
        <v>0</v>
      </c>
      <c r="DC34" s="536">
        <f>IFERROR(AVERAGEIF('Rent Roll_Tradeouts'!$B:$B,'Rent Roll (MF &amp; Retail)'!$A34,'Rent Roll_Tradeouts'!DN:DN),0)</f>
        <v>0</v>
      </c>
      <c r="DD34" s="536">
        <f>IFERROR(AVERAGEIF('Rent Roll_Tradeouts'!$B:$B,'Rent Roll (MF &amp; Retail)'!$A34,'Rent Roll_Tradeouts'!DO:DO),0)</f>
        <v>0</v>
      </c>
      <c r="DE34" s="536">
        <f>IFERROR(AVERAGEIF('Rent Roll_Tradeouts'!$B:$B,'Rent Roll (MF &amp; Retail)'!$A34,'Rent Roll_Tradeouts'!DP:DP),0)</f>
        <v>0</v>
      </c>
      <c r="DF34" s="536">
        <f>IFERROR(AVERAGEIF('Rent Roll_Tradeouts'!$B:$B,'Rent Roll (MF &amp; Retail)'!$A34,'Rent Roll_Tradeouts'!DQ:DQ),0)</f>
        <v>0</v>
      </c>
      <c r="DG34" s="536">
        <f>IFERROR(AVERAGEIF('Rent Roll_Tradeouts'!$B:$B,'Rent Roll (MF &amp; Retail)'!$A34,'Rent Roll_Tradeouts'!DR:DR),0)</f>
        <v>0</v>
      </c>
      <c r="DH34" s="536">
        <f>IFERROR(AVERAGEIF('Rent Roll_Tradeouts'!$B:$B,'Rent Roll (MF &amp; Retail)'!$A34,'Rent Roll_Tradeouts'!DS:DS),0)</f>
        <v>0</v>
      </c>
      <c r="DI34" s="536">
        <f>IFERROR(AVERAGEIF('Rent Roll_Tradeouts'!$B:$B,'Rent Roll (MF &amp; Retail)'!$A34,'Rent Roll_Tradeouts'!DT:DT),0)</f>
        <v>0</v>
      </c>
      <c r="DJ34" s="536">
        <f>IFERROR(AVERAGEIF('Rent Roll_Tradeouts'!$B:$B,'Rent Roll (MF &amp; Retail)'!$A34,'Rent Roll_Tradeouts'!DU:DU),0)</f>
        <v>0</v>
      </c>
      <c r="DK34" s="536">
        <f>IFERROR(AVERAGEIF('Rent Roll_Tradeouts'!$B:$B,'Rent Roll (MF &amp; Retail)'!$A34,'Rent Roll_Tradeouts'!DV:DV),0)</f>
        <v>0</v>
      </c>
      <c r="DL34" s="536">
        <f>IFERROR(AVERAGEIF('Rent Roll_Tradeouts'!$B:$B,'Rent Roll (MF &amp; Retail)'!$A34,'Rent Roll_Tradeouts'!DW:DW),0)</f>
        <v>0</v>
      </c>
      <c r="DM34" s="536">
        <f>IFERROR(AVERAGEIF('Rent Roll_Tradeouts'!$B:$B,'Rent Roll (MF &amp; Retail)'!$A34,'Rent Roll_Tradeouts'!DX:DX),0)</f>
        <v>0</v>
      </c>
      <c r="DN34" s="536">
        <f>IFERROR(AVERAGEIF('Rent Roll_Tradeouts'!$B:$B,'Rent Roll (MF &amp; Retail)'!$A34,'Rent Roll_Tradeouts'!DY:DY),0)</f>
        <v>0</v>
      </c>
      <c r="DO34" s="536">
        <f>IFERROR(AVERAGEIF('Rent Roll_Tradeouts'!$B:$B,'Rent Roll (MF &amp; Retail)'!$A34,'Rent Roll_Tradeouts'!DZ:DZ),0)</f>
        <v>0</v>
      </c>
      <c r="DP34" s="536">
        <f>IFERROR(AVERAGEIF('Rent Roll_Tradeouts'!$B:$B,'Rent Roll (MF &amp; Retail)'!$A34,'Rent Roll_Tradeouts'!EA:EA),0)</f>
        <v>0</v>
      </c>
      <c r="DQ34" s="536">
        <f>IFERROR(AVERAGEIF('Rent Roll_Tradeouts'!$B:$B,'Rent Roll (MF &amp; Retail)'!$A34,'Rent Roll_Tradeouts'!EB:EB),0)</f>
        <v>0</v>
      </c>
      <c r="DR34" s="536">
        <f>IFERROR(AVERAGEIF('Rent Roll_Tradeouts'!$B:$B,'Rent Roll (MF &amp; Retail)'!$A34,'Rent Roll_Tradeouts'!EC:EC),0)</f>
        <v>0</v>
      </c>
      <c r="DS34" s="536">
        <f>IFERROR(AVERAGEIF('Rent Roll_Tradeouts'!$B:$B,'Rent Roll (MF &amp; Retail)'!$A34,'Rent Roll_Tradeouts'!ED:ED),0)</f>
        <v>0</v>
      </c>
      <c r="DT34" s="536">
        <f>IFERROR(AVERAGEIF('Rent Roll_Tradeouts'!$B:$B,'Rent Roll (MF &amp; Retail)'!$A34,'Rent Roll_Tradeouts'!EE:EE),0)</f>
        <v>0</v>
      </c>
      <c r="DU34" s="536">
        <f>IFERROR(AVERAGEIF('Rent Roll_Tradeouts'!$B:$B,'Rent Roll (MF &amp; Retail)'!$A34,'Rent Roll_Tradeouts'!EF:EF),0)</f>
        <v>0</v>
      </c>
      <c r="DV34" s="536">
        <f>IFERROR(AVERAGEIF('Rent Roll_Tradeouts'!$B:$B,'Rent Roll (MF &amp; Retail)'!$A34,'Rent Roll_Tradeouts'!EG:EG),0)</f>
        <v>0</v>
      </c>
      <c r="DW34" s="536">
        <f>IFERROR(AVERAGEIF('Rent Roll_Tradeouts'!$B:$B,'Rent Roll (MF &amp; Retail)'!$A34,'Rent Roll_Tradeouts'!EH:EH),0)</f>
        <v>0</v>
      </c>
      <c r="DX34" s="536">
        <f>IFERROR(AVERAGEIF('Rent Roll_Tradeouts'!$B:$B,'Rent Roll (MF &amp; Retail)'!$A34,'Rent Roll_Tradeouts'!EI:EI),0)</f>
        <v>0</v>
      </c>
      <c r="DY34" s="536">
        <f>IFERROR(AVERAGEIF('Rent Roll_Tradeouts'!$B:$B,'Rent Roll (MF &amp; Retail)'!$A34,'Rent Roll_Tradeouts'!EJ:EJ),0)</f>
        <v>0</v>
      </c>
      <c r="DZ34" s="536">
        <f>IFERROR(AVERAGEIF('Rent Roll_Tradeouts'!$B:$B,'Rent Roll (MF &amp; Retail)'!$A34,'Rent Roll_Tradeouts'!EK:EK),0)</f>
        <v>0</v>
      </c>
      <c r="EA34" s="536">
        <f>IFERROR(AVERAGEIF('Rent Roll_Tradeouts'!$B:$B,'Rent Roll (MF &amp; Retail)'!$A34,'Rent Roll_Tradeouts'!EL:EL),0)</f>
        <v>0</v>
      </c>
    </row>
    <row r="35" spans="1:131">
      <c r="A35" s="49">
        <f>'Rent Roll_RedIQ 2'!A44</f>
        <v>0</v>
      </c>
      <c r="B35" s="77">
        <f>'Rent Roll_RedIQ 2'!D44</f>
        <v>0</v>
      </c>
      <c r="C35" s="77">
        <f>'Rent Roll_RedIQ 2'!E44</f>
        <v>0</v>
      </c>
      <c r="D35" s="77">
        <f>'Rent Roll_RedIQ 2'!F44</f>
        <v>0</v>
      </c>
      <c r="E35" s="77">
        <f>'Rent Roll_RedIQ 2'!G44</f>
        <v>0</v>
      </c>
      <c r="K35" s="769" t="str">
        <f>'Rent Roll_RedIQ 2'!AG44</f>
        <v>-</v>
      </c>
      <c r="L35" s="536">
        <f>IFERROR(AVERAGEIF('Rent Roll_Tradeouts'!$B:$B,'Rent Roll (MF &amp; Retail)'!$A35,'Rent Roll_Tradeouts'!W:W),0)</f>
        <v>0</v>
      </c>
      <c r="M35" s="536">
        <f>IFERROR(AVERAGEIF('Rent Roll_Tradeouts'!$B:$B,'Rent Roll (MF &amp; Retail)'!$A35,'Rent Roll_Tradeouts'!X:X),0)</f>
        <v>0</v>
      </c>
      <c r="N35" s="536">
        <f>IFERROR(AVERAGEIF('Rent Roll_Tradeouts'!$B:$B,'Rent Roll (MF &amp; Retail)'!$A35,'Rent Roll_Tradeouts'!Y:Y),0)</f>
        <v>0</v>
      </c>
      <c r="O35" s="536">
        <f>IFERROR(AVERAGEIF('Rent Roll_Tradeouts'!$B:$B,'Rent Roll (MF &amp; Retail)'!$A35,'Rent Roll_Tradeouts'!Z:Z),0)</f>
        <v>0</v>
      </c>
      <c r="P35" s="536">
        <f>IFERROR(AVERAGEIF('Rent Roll_Tradeouts'!$B:$B,'Rent Roll (MF &amp; Retail)'!$A35,'Rent Roll_Tradeouts'!AA:AA),0)</f>
        <v>0</v>
      </c>
      <c r="Q35" s="536">
        <f>IFERROR(AVERAGEIF('Rent Roll_Tradeouts'!$B:$B,'Rent Roll (MF &amp; Retail)'!$A35,'Rent Roll_Tradeouts'!AB:AB),0)</f>
        <v>0</v>
      </c>
      <c r="R35" s="536">
        <f>IFERROR(AVERAGEIF('Rent Roll_Tradeouts'!$B:$B,'Rent Roll (MF &amp; Retail)'!$A35,'Rent Roll_Tradeouts'!AC:AC),0)</f>
        <v>0</v>
      </c>
      <c r="S35" s="536">
        <f>IFERROR(AVERAGEIF('Rent Roll_Tradeouts'!$B:$B,'Rent Roll (MF &amp; Retail)'!$A35,'Rent Roll_Tradeouts'!AD:AD),0)</f>
        <v>0</v>
      </c>
      <c r="T35" s="536">
        <f>IFERROR(AVERAGEIF('Rent Roll_Tradeouts'!$B:$B,'Rent Roll (MF &amp; Retail)'!$A35,'Rent Roll_Tradeouts'!AE:AE),0)</f>
        <v>0</v>
      </c>
      <c r="U35" s="536">
        <f>IFERROR(AVERAGEIF('Rent Roll_Tradeouts'!$B:$B,'Rent Roll (MF &amp; Retail)'!$A35,'Rent Roll_Tradeouts'!AF:AF),0)</f>
        <v>0</v>
      </c>
      <c r="V35" s="536">
        <f>IFERROR(AVERAGEIF('Rent Roll_Tradeouts'!$B:$B,'Rent Roll (MF &amp; Retail)'!$A35,'Rent Roll_Tradeouts'!AG:AG),0)</f>
        <v>0</v>
      </c>
      <c r="W35" s="536">
        <f>IFERROR(AVERAGEIF('Rent Roll_Tradeouts'!$B:$B,'Rent Roll (MF &amp; Retail)'!$A35,'Rent Roll_Tradeouts'!AH:AH),0)</f>
        <v>0</v>
      </c>
      <c r="X35" s="536">
        <f>IFERROR(AVERAGEIF('Rent Roll_Tradeouts'!$B:$B,'Rent Roll (MF &amp; Retail)'!$A35,'Rent Roll_Tradeouts'!AI:AI),0)</f>
        <v>0</v>
      </c>
      <c r="Y35" s="536">
        <f>IFERROR(AVERAGEIF('Rent Roll_Tradeouts'!$B:$B,'Rent Roll (MF &amp; Retail)'!$A35,'Rent Roll_Tradeouts'!AJ:AJ),0)</f>
        <v>0</v>
      </c>
      <c r="Z35" s="536">
        <f>IFERROR(AVERAGEIF('Rent Roll_Tradeouts'!$B:$B,'Rent Roll (MF &amp; Retail)'!$A35,'Rent Roll_Tradeouts'!AK:AK),0)</f>
        <v>0</v>
      </c>
      <c r="AA35" s="536">
        <f>IFERROR(AVERAGEIF('Rent Roll_Tradeouts'!$B:$B,'Rent Roll (MF &amp; Retail)'!$A35,'Rent Roll_Tradeouts'!AL:AL),0)</f>
        <v>0</v>
      </c>
      <c r="AB35" s="536">
        <f>IFERROR(AVERAGEIF('Rent Roll_Tradeouts'!$B:$B,'Rent Roll (MF &amp; Retail)'!$A35,'Rent Roll_Tradeouts'!AM:AM),0)</f>
        <v>0</v>
      </c>
      <c r="AC35" s="536">
        <f>IFERROR(AVERAGEIF('Rent Roll_Tradeouts'!$B:$B,'Rent Roll (MF &amp; Retail)'!$A35,'Rent Roll_Tradeouts'!AN:AN),0)</f>
        <v>0</v>
      </c>
      <c r="AD35" s="536">
        <f>IFERROR(AVERAGEIF('Rent Roll_Tradeouts'!$B:$B,'Rent Roll (MF &amp; Retail)'!$A35,'Rent Roll_Tradeouts'!AO:AO),0)</f>
        <v>0</v>
      </c>
      <c r="AE35" s="536">
        <f>IFERROR(AVERAGEIF('Rent Roll_Tradeouts'!$B:$B,'Rent Roll (MF &amp; Retail)'!$A35,'Rent Roll_Tradeouts'!AP:AP),0)</f>
        <v>0</v>
      </c>
      <c r="AF35" s="536">
        <f>IFERROR(AVERAGEIF('Rent Roll_Tradeouts'!$B:$B,'Rent Roll (MF &amp; Retail)'!$A35,'Rent Roll_Tradeouts'!AQ:AQ),0)</f>
        <v>0</v>
      </c>
      <c r="AG35" s="536">
        <f>IFERROR(AVERAGEIF('Rent Roll_Tradeouts'!$B:$B,'Rent Roll (MF &amp; Retail)'!$A35,'Rent Roll_Tradeouts'!AR:AR),0)</f>
        <v>0</v>
      </c>
      <c r="AH35" s="536">
        <f>IFERROR(AVERAGEIF('Rent Roll_Tradeouts'!$B:$B,'Rent Roll (MF &amp; Retail)'!$A35,'Rent Roll_Tradeouts'!AS:AS),0)</f>
        <v>0</v>
      </c>
      <c r="AI35" s="536">
        <f>IFERROR(AVERAGEIF('Rent Roll_Tradeouts'!$B:$B,'Rent Roll (MF &amp; Retail)'!$A35,'Rent Roll_Tradeouts'!AT:AT),0)</f>
        <v>0</v>
      </c>
      <c r="AJ35" s="536">
        <f>IFERROR(AVERAGEIF('Rent Roll_Tradeouts'!$B:$B,'Rent Roll (MF &amp; Retail)'!$A35,'Rent Roll_Tradeouts'!AU:AU),0)</f>
        <v>0</v>
      </c>
      <c r="AK35" s="536">
        <f>IFERROR(AVERAGEIF('Rent Roll_Tradeouts'!$B:$B,'Rent Roll (MF &amp; Retail)'!$A35,'Rent Roll_Tradeouts'!AV:AV),0)</f>
        <v>0</v>
      </c>
      <c r="AL35" s="536">
        <f>IFERROR(AVERAGEIF('Rent Roll_Tradeouts'!$B:$B,'Rent Roll (MF &amp; Retail)'!$A35,'Rent Roll_Tradeouts'!AW:AW),0)</f>
        <v>0</v>
      </c>
      <c r="AM35" s="536">
        <f>IFERROR(AVERAGEIF('Rent Roll_Tradeouts'!$B:$B,'Rent Roll (MF &amp; Retail)'!$A35,'Rent Roll_Tradeouts'!AX:AX),0)</f>
        <v>0</v>
      </c>
      <c r="AN35" s="536">
        <f>IFERROR(AVERAGEIF('Rent Roll_Tradeouts'!$B:$B,'Rent Roll (MF &amp; Retail)'!$A35,'Rent Roll_Tradeouts'!AY:AY),0)</f>
        <v>0</v>
      </c>
      <c r="AO35" s="536">
        <f>IFERROR(AVERAGEIF('Rent Roll_Tradeouts'!$B:$B,'Rent Roll (MF &amp; Retail)'!$A35,'Rent Roll_Tradeouts'!AZ:AZ),0)</f>
        <v>0</v>
      </c>
      <c r="AP35" s="536">
        <f>IFERROR(AVERAGEIF('Rent Roll_Tradeouts'!$B:$B,'Rent Roll (MF &amp; Retail)'!$A35,'Rent Roll_Tradeouts'!BA:BA),0)</f>
        <v>0</v>
      </c>
      <c r="AQ35" s="536">
        <f>IFERROR(AVERAGEIF('Rent Roll_Tradeouts'!$B:$B,'Rent Roll (MF &amp; Retail)'!$A35,'Rent Roll_Tradeouts'!BB:BB),0)</f>
        <v>0</v>
      </c>
      <c r="AR35" s="536">
        <f>IFERROR(AVERAGEIF('Rent Roll_Tradeouts'!$B:$B,'Rent Roll (MF &amp; Retail)'!$A35,'Rent Roll_Tradeouts'!BC:BC),0)</f>
        <v>0</v>
      </c>
      <c r="AS35" s="536">
        <f>IFERROR(AVERAGEIF('Rent Roll_Tradeouts'!$B:$B,'Rent Roll (MF &amp; Retail)'!$A35,'Rent Roll_Tradeouts'!BD:BD),0)</f>
        <v>0</v>
      </c>
      <c r="AT35" s="536">
        <f>IFERROR(AVERAGEIF('Rent Roll_Tradeouts'!$B:$B,'Rent Roll (MF &amp; Retail)'!$A35,'Rent Roll_Tradeouts'!BE:BE),0)</f>
        <v>0</v>
      </c>
      <c r="AU35" s="536">
        <f>IFERROR(AVERAGEIF('Rent Roll_Tradeouts'!$B:$B,'Rent Roll (MF &amp; Retail)'!$A35,'Rent Roll_Tradeouts'!BF:BF),0)</f>
        <v>0</v>
      </c>
      <c r="AV35" s="536">
        <f>IFERROR(AVERAGEIF('Rent Roll_Tradeouts'!$B:$B,'Rent Roll (MF &amp; Retail)'!$A35,'Rent Roll_Tradeouts'!BG:BG),0)</f>
        <v>0</v>
      </c>
      <c r="AW35" s="536">
        <f>IFERROR(AVERAGEIF('Rent Roll_Tradeouts'!$B:$B,'Rent Roll (MF &amp; Retail)'!$A35,'Rent Roll_Tradeouts'!BH:BH),0)</f>
        <v>0</v>
      </c>
      <c r="AX35" s="536">
        <f>IFERROR(AVERAGEIF('Rent Roll_Tradeouts'!$B:$B,'Rent Roll (MF &amp; Retail)'!$A35,'Rent Roll_Tradeouts'!BI:BI),0)</f>
        <v>0</v>
      </c>
      <c r="AY35" s="536">
        <f>IFERROR(AVERAGEIF('Rent Roll_Tradeouts'!$B:$B,'Rent Roll (MF &amp; Retail)'!$A35,'Rent Roll_Tradeouts'!BJ:BJ),0)</f>
        <v>0</v>
      </c>
      <c r="AZ35" s="536">
        <f>IFERROR(AVERAGEIF('Rent Roll_Tradeouts'!$B:$B,'Rent Roll (MF &amp; Retail)'!$A35,'Rent Roll_Tradeouts'!BK:BK),0)</f>
        <v>0</v>
      </c>
      <c r="BA35" s="536">
        <f>IFERROR(AVERAGEIF('Rent Roll_Tradeouts'!$B:$B,'Rent Roll (MF &amp; Retail)'!$A35,'Rent Roll_Tradeouts'!BL:BL),0)</f>
        <v>0</v>
      </c>
      <c r="BB35" s="536">
        <f>IFERROR(AVERAGEIF('Rent Roll_Tradeouts'!$B:$B,'Rent Roll (MF &amp; Retail)'!$A35,'Rent Roll_Tradeouts'!BM:BM),0)</f>
        <v>0</v>
      </c>
      <c r="BC35" s="536">
        <f>IFERROR(AVERAGEIF('Rent Roll_Tradeouts'!$B:$B,'Rent Roll (MF &amp; Retail)'!$A35,'Rent Roll_Tradeouts'!BN:BN),0)</f>
        <v>0</v>
      </c>
      <c r="BD35" s="536">
        <f>IFERROR(AVERAGEIF('Rent Roll_Tradeouts'!$B:$B,'Rent Roll (MF &amp; Retail)'!$A35,'Rent Roll_Tradeouts'!BO:BO),0)</f>
        <v>0</v>
      </c>
      <c r="BE35" s="536">
        <f>IFERROR(AVERAGEIF('Rent Roll_Tradeouts'!$B:$B,'Rent Roll (MF &amp; Retail)'!$A35,'Rent Roll_Tradeouts'!BP:BP),0)</f>
        <v>0</v>
      </c>
      <c r="BF35" s="536">
        <f>IFERROR(AVERAGEIF('Rent Roll_Tradeouts'!$B:$B,'Rent Roll (MF &amp; Retail)'!$A35,'Rent Roll_Tradeouts'!BQ:BQ),0)</f>
        <v>0</v>
      </c>
      <c r="BG35" s="536">
        <f>IFERROR(AVERAGEIF('Rent Roll_Tradeouts'!$B:$B,'Rent Roll (MF &amp; Retail)'!$A35,'Rent Roll_Tradeouts'!BR:BR),0)</f>
        <v>0</v>
      </c>
      <c r="BH35" s="536">
        <f>IFERROR(AVERAGEIF('Rent Roll_Tradeouts'!$B:$B,'Rent Roll (MF &amp; Retail)'!$A35,'Rent Roll_Tradeouts'!BS:BS),0)</f>
        <v>0</v>
      </c>
      <c r="BI35" s="536">
        <f>IFERROR(AVERAGEIF('Rent Roll_Tradeouts'!$B:$B,'Rent Roll (MF &amp; Retail)'!$A35,'Rent Roll_Tradeouts'!BT:BT),0)</f>
        <v>0</v>
      </c>
      <c r="BJ35" s="536">
        <f>IFERROR(AVERAGEIF('Rent Roll_Tradeouts'!$B:$B,'Rent Roll (MF &amp; Retail)'!$A35,'Rent Roll_Tradeouts'!BU:BU),0)</f>
        <v>0</v>
      </c>
      <c r="BK35" s="536">
        <f>IFERROR(AVERAGEIF('Rent Roll_Tradeouts'!$B:$B,'Rent Roll (MF &amp; Retail)'!$A35,'Rent Roll_Tradeouts'!BV:BV),0)</f>
        <v>0</v>
      </c>
      <c r="BL35" s="536">
        <f>IFERROR(AVERAGEIF('Rent Roll_Tradeouts'!$B:$B,'Rent Roll (MF &amp; Retail)'!$A35,'Rent Roll_Tradeouts'!BW:BW),0)</f>
        <v>0</v>
      </c>
      <c r="BM35" s="536">
        <f>IFERROR(AVERAGEIF('Rent Roll_Tradeouts'!$B:$B,'Rent Roll (MF &amp; Retail)'!$A35,'Rent Roll_Tradeouts'!BX:BX),0)</f>
        <v>0</v>
      </c>
      <c r="BN35" s="536">
        <f>IFERROR(AVERAGEIF('Rent Roll_Tradeouts'!$B:$B,'Rent Roll (MF &amp; Retail)'!$A35,'Rent Roll_Tradeouts'!BY:BY),0)</f>
        <v>0</v>
      </c>
      <c r="BO35" s="536">
        <f>IFERROR(AVERAGEIF('Rent Roll_Tradeouts'!$B:$B,'Rent Roll (MF &amp; Retail)'!$A35,'Rent Roll_Tradeouts'!BZ:BZ),0)</f>
        <v>0</v>
      </c>
      <c r="BP35" s="536">
        <f>IFERROR(AVERAGEIF('Rent Roll_Tradeouts'!$B:$B,'Rent Roll (MF &amp; Retail)'!$A35,'Rent Roll_Tradeouts'!CA:CA),0)</f>
        <v>0</v>
      </c>
      <c r="BQ35" s="536">
        <f>IFERROR(AVERAGEIF('Rent Roll_Tradeouts'!$B:$B,'Rent Roll (MF &amp; Retail)'!$A35,'Rent Roll_Tradeouts'!CB:CB),0)</f>
        <v>0</v>
      </c>
      <c r="BR35" s="536">
        <f>IFERROR(AVERAGEIF('Rent Roll_Tradeouts'!$B:$B,'Rent Roll (MF &amp; Retail)'!$A35,'Rent Roll_Tradeouts'!CC:CC),0)</f>
        <v>0</v>
      </c>
      <c r="BS35" s="536">
        <f>IFERROR(AVERAGEIF('Rent Roll_Tradeouts'!$B:$B,'Rent Roll (MF &amp; Retail)'!$A35,'Rent Roll_Tradeouts'!CD:CD),0)</f>
        <v>0</v>
      </c>
      <c r="BT35" s="536">
        <f>IFERROR(AVERAGEIF('Rent Roll_Tradeouts'!$B:$B,'Rent Roll (MF &amp; Retail)'!$A35,'Rent Roll_Tradeouts'!CE:CE),0)</f>
        <v>0</v>
      </c>
      <c r="BU35" s="536">
        <f>IFERROR(AVERAGEIF('Rent Roll_Tradeouts'!$B:$B,'Rent Roll (MF &amp; Retail)'!$A35,'Rent Roll_Tradeouts'!CF:CF),0)</f>
        <v>0</v>
      </c>
      <c r="BV35" s="536">
        <f>IFERROR(AVERAGEIF('Rent Roll_Tradeouts'!$B:$B,'Rent Roll (MF &amp; Retail)'!$A35,'Rent Roll_Tradeouts'!CG:CG),0)</f>
        <v>0</v>
      </c>
      <c r="BW35" s="536">
        <f>IFERROR(AVERAGEIF('Rent Roll_Tradeouts'!$B:$B,'Rent Roll (MF &amp; Retail)'!$A35,'Rent Roll_Tradeouts'!CH:CH),0)</f>
        <v>0</v>
      </c>
      <c r="BX35" s="536">
        <f>IFERROR(AVERAGEIF('Rent Roll_Tradeouts'!$B:$B,'Rent Roll (MF &amp; Retail)'!$A35,'Rent Roll_Tradeouts'!CI:CI),0)</f>
        <v>0</v>
      </c>
      <c r="BY35" s="536">
        <f>IFERROR(AVERAGEIF('Rent Roll_Tradeouts'!$B:$B,'Rent Roll (MF &amp; Retail)'!$A35,'Rent Roll_Tradeouts'!CJ:CJ),0)</f>
        <v>0</v>
      </c>
      <c r="BZ35" s="536">
        <f>IFERROR(AVERAGEIF('Rent Roll_Tradeouts'!$B:$B,'Rent Roll (MF &amp; Retail)'!$A35,'Rent Roll_Tradeouts'!CK:CK),0)</f>
        <v>0</v>
      </c>
      <c r="CA35" s="536">
        <f>IFERROR(AVERAGEIF('Rent Roll_Tradeouts'!$B:$B,'Rent Roll (MF &amp; Retail)'!$A35,'Rent Roll_Tradeouts'!CL:CL),0)</f>
        <v>0</v>
      </c>
      <c r="CB35" s="536">
        <f>IFERROR(AVERAGEIF('Rent Roll_Tradeouts'!$B:$B,'Rent Roll (MF &amp; Retail)'!$A35,'Rent Roll_Tradeouts'!CM:CM),0)</f>
        <v>0</v>
      </c>
      <c r="CC35" s="536">
        <f>IFERROR(AVERAGEIF('Rent Roll_Tradeouts'!$B:$B,'Rent Roll (MF &amp; Retail)'!$A35,'Rent Roll_Tradeouts'!CN:CN),0)</f>
        <v>0</v>
      </c>
      <c r="CD35" s="536">
        <f>IFERROR(AVERAGEIF('Rent Roll_Tradeouts'!$B:$B,'Rent Roll (MF &amp; Retail)'!$A35,'Rent Roll_Tradeouts'!CO:CO),0)</f>
        <v>0</v>
      </c>
      <c r="CE35" s="536">
        <f>IFERROR(AVERAGEIF('Rent Roll_Tradeouts'!$B:$B,'Rent Roll (MF &amp; Retail)'!$A35,'Rent Roll_Tradeouts'!CP:CP),0)</f>
        <v>0</v>
      </c>
      <c r="CF35" s="536">
        <f>IFERROR(AVERAGEIF('Rent Roll_Tradeouts'!$B:$B,'Rent Roll (MF &amp; Retail)'!$A35,'Rent Roll_Tradeouts'!CQ:CQ),0)</f>
        <v>0</v>
      </c>
      <c r="CG35" s="536">
        <f>IFERROR(AVERAGEIF('Rent Roll_Tradeouts'!$B:$B,'Rent Roll (MF &amp; Retail)'!$A35,'Rent Roll_Tradeouts'!CR:CR),0)</f>
        <v>0</v>
      </c>
      <c r="CH35" s="536">
        <f>IFERROR(AVERAGEIF('Rent Roll_Tradeouts'!$B:$B,'Rent Roll (MF &amp; Retail)'!$A35,'Rent Roll_Tradeouts'!CS:CS),0)</f>
        <v>0</v>
      </c>
      <c r="CI35" s="536">
        <f>IFERROR(AVERAGEIF('Rent Roll_Tradeouts'!$B:$B,'Rent Roll (MF &amp; Retail)'!$A35,'Rent Roll_Tradeouts'!CT:CT),0)</f>
        <v>0</v>
      </c>
      <c r="CJ35" s="536">
        <f>IFERROR(AVERAGEIF('Rent Roll_Tradeouts'!$B:$B,'Rent Roll (MF &amp; Retail)'!$A35,'Rent Roll_Tradeouts'!CU:CU),0)</f>
        <v>0</v>
      </c>
      <c r="CK35" s="536">
        <f>IFERROR(AVERAGEIF('Rent Roll_Tradeouts'!$B:$B,'Rent Roll (MF &amp; Retail)'!$A35,'Rent Roll_Tradeouts'!CV:CV),0)</f>
        <v>0</v>
      </c>
      <c r="CL35" s="536">
        <f>IFERROR(AVERAGEIF('Rent Roll_Tradeouts'!$B:$B,'Rent Roll (MF &amp; Retail)'!$A35,'Rent Roll_Tradeouts'!CW:CW),0)</f>
        <v>0</v>
      </c>
      <c r="CM35" s="536">
        <f>IFERROR(AVERAGEIF('Rent Roll_Tradeouts'!$B:$B,'Rent Roll (MF &amp; Retail)'!$A35,'Rent Roll_Tradeouts'!CX:CX),0)</f>
        <v>0</v>
      </c>
      <c r="CN35" s="536">
        <f>IFERROR(AVERAGEIF('Rent Roll_Tradeouts'!$B:$B,'Rent Roll (MF &amp; Retail)'!$A35,'Rent Roll_Tradeouts'!CY:CY),0)</f>
        <v>0</v>
      </c>
      <c r="CO35" s="536">
        <f>IFERROR(AVERAGEIF('Rent Roll_Tradeouts'!$B:$B,'Rent Roll (MF &amp; Retail)'!$A35,'Rent Roll_Tradeouts'!CZ:CZ),0)</f>
        <v>0</v>
      </c>
      <c r="CP35" s="536">
        <f>IFERROR(AVERAGEIF('Rent Roll_Tradeouts'!$B:$B,'Rent Roll (MF &amp; Retail)'!$A35,'Rent Roll_Tradeouts'!DA:DA),0)</f>
        <v>0</v>
      </c>
      <c r="CQ35" s="536">
        <f>IFERROR(AVERAGEIF('Rent Roll_Tradeouts'!$B:$B,'Rent Roll (MF &amp; Retail)'!$A35,'Rent Roll_Tradeouts'!DB:DB),0)</f>
        <v>0</v>
      </c>
      <c r="CR35" s="536">
        <f>IFERROR(AVERAGEIF('Rent Roll_Tradeouts'!$B:$B,'Rent Roll (MF &amp; Retail)'!$A35,'Rent Roll_Tradeouts'!DC:DC),0)</f>
        <v>0</v>
      </c>
      <c r="CS35" s="536">
        <f>IFERROR(AVERAGEIF('Rent Roll_Tradeouts'!$B:$B,'Rent Roll (MF &amp; Retail)'!$A35,'Rent Roll_Tradeouts'!DD:DD),0)</f>
        <v>0</v>
      </c>
      <c r="CT35" s="536">
        <f>IFERROR(AVERAGEIF('Rent Roll_Tradeouts'!$B:$B,'Rent Roll (MF &amp; Retail)'!$A35,'Rent Roll_Tradeouts'!DE:DE),0)</f>
        <v>0</v>
      </c>
      <c r="CU35" s="536">
        <f>IFERROR(AVERAGEIF('Rent Roll_Tradeouts'!$B:$B,'Rent Roll (MF &amp; Retail)'!$A35,'Rent Roll_Tradeouts'!DF:DF),0)</f>
        <v>0</v>
      </c>
      <c r="CV35" s="536">
        <f>IFERROR(AVERAGEIF('Rent Roll_Tradeouts'!$B:$B,'Rent Roll (MF &amp; Retail)'!$A35,'Rent Roll_Tradeouts'!DG:DG),0)</f>
        <v>0</v>
      </c>
      <c r="CW35" s="536">
        <f>IFERROR(AVERAGEIF('Rent Roll_Tradeouts'!$B:$B,'Rent Roll (MF &amp; Retail)'!$A35,'Rent Roll_Tradeouts'!DH:DH),0)</f>
        <v>0</v>
      </c>
      <c r="CX35" s="536">
        <f>IFERROR(AVERAGEIF('Rent Roll_Tradeouts'!$B:$B,'Rent Roll (MF &amp; Retail)'!$A35,'Rent Roll_Tradeouts'!DI:DI),0)</f>
        <v>0</v>
      </c>
      <c r="CY35" s="536">
        <f>IFERROR(AVERAGEIF('Rent Roll_Tradeouts'!$B:$B,'Rent Roll (MF &amp; Retail)'!$A35,'Rent Roll_Tradeouts'!DJ:DJ),0)</f>
        <v>0</v>
      </c>
      <c r="CZ35" s="536">
        <f>IFERROR(AVERAGEIF('Rent Roll_Tradeouts'!$B:$B,'Rent Roll (MF &amp; Retail)'!$A35,'Rent Roll_Tradeouts'!DK:DK),0)</f>
        <v>0</v>
      </c>
      <c r="DA35" s="536">
        <f>IFERROR(AVERAGEIF('Rent Roll_Tradeouts'!$B:$B,'Rent Roll (MF &amp; Retail)'!$A35,'Rent Roll_Tradeouts'!DL:DL),0)</f>
        <v>0</v>
      </c>
      <c r="DB35" s="536">
        <f>IFERROR(AVERAGEIF('Rent Roll_Tradeouts'!$B:$B,'Rent Roll (MF &amp; Retail)'!$A35,'Rent Roll_Tradeouts'!DM:DM),0)</f>
        <v>0</v>
      </c>
      <c r="DC35" s="536">
        <f>IFERROR(AVERAGEIF('Rent Roll_Tradeouts'!$B:$B,'Rent Roll (MF &amp; Retail)'!$A35,'Rent Roll_Tradeouts'!DN:DN),0)</f>
        <v>0</v>
      </c>
      <c r="DD35" s="536">
        <f>IFERROR(AVERAGEIF('Rent Roll_Tradeouts'!$B:$B,'Rent Roll (MF &amp; Retail)'!$A35,'Rent Roll_Tradeouts'!DO:DO),0)</f>
        <v>0</v>
      </c>
      <c r="DE35" s="536">
        <f>IFERROR(AVERAGEIF('Rent Roll_Tradeouts'!$B:$B,'Rent Roll (MF &amp; Retail)'!$A35,'Rent Roll_Tradeouts'!DP:DP),0)</f>
        <v>0</v>
      </c>
      <c r="DF35" s="536">
        <f>IFERROR(AVERAGEIF('Rent Roll_Tradeouts'!$B:$B,'Rent Roll (MF &amp; Retail)'!$A35,'Rent Roll_Tradeouts'!DQ:DQ),0)</f>
        <v>0</v>
      </c>
      <c r="DG35" s="536">
        <f>IFERROR(AVERAGEIF('Rent Roll_Tradeouts'!$B:$B,'Rent Roll (MF &amp; Retail)'!$A35,'Rent Roll_Tradeouts'!DR:DR),0)</f>
        <v>0</v>
      </c>
      <c r="DH35" s="536">
        <f>IFERROR(AVERAGEIF('Rent Roll_Tradeouts'!$B:$B,'Rent Roll (MF &amp; Retail)'!$A35,'Rent Roll_Tradeouts'!DS:DS),0)</f>
        <v>0</v>
      </c>
      <c r="DI35" s="536">
        <f>IFERROR(AVERAGEIF('Rent Roll_Tradeouts'!$B:$B,'Rent Roll (MF &amp; Retail)'!$A35,'Rent Roll_Tradeouts'!DT:DT),0)</f>
        <v>0</v>
      </c>
      <c r="DJ35" s="536">
        <f>IFERROR(AVERAGEIF('Rent Roll_Tradeouts'!$B:$B,'Rent Roll (MF &amp; Retail)'!$A35,'Rent Roll_Tradeouts'!DU:DU),0)</f>
        <v>0</v>
      </c>
      <c r="DK35" s="536">
        <f>IFERROR(AVERAGEIF('Rent Roll_Tradeouts'!$B:$B,'Rent Roll (MF &amp; Retail)'!$A35,'Rent Roll_Tradeouts'!DV:DV),0)</f>
        <v>0</v>
      </c>
      <c r="DL35" s="536">
        <f>IFERROR(AVERAGEIF('Rent Roll_Tradeouts'!$B:$B,'Rent Roll (MF &amp; Retail)'!$A35,'Rent Roll_Tradeouts'!DW:DW),0)</f>
        <v>0</v>
      </c>
      <c r="DM35" s="536">
        <f>IFERROR(AVERAGEIF('Rent Roll_Tradeouts'!$B:$B,'Rent Roll (MF &amp; Retail)'!$A35,'Rent Roll_Tradeouts'!DX:DX),0)</f>
        <v>0</v>
      </c>
      <c r="DN35" s="536">
        <f>IFERROR(AVERAGEIF('Rent Roll_Tradeouts'!$B:$B,'Rent Roll (MF &amp; Retail)'!$A35,'Rent Roll_Tradeouts'!DY:DY),0)</f>
        <v>0</v>
      </c>
      <c r="DO35" s="536">
        <f>IFERROR(AVERAGEIF('Rent Roll_Tradeouts'!$B:$B,'Rent Roll (MF &amp; Retail)'!$A35,'Rent Roll_Tradeouts'!DZ:DZ),0)</f>
        <v>0</v>
      </c>
      <c r="DP35" s="536">
        <f>IFERROR(AVERAGEIF('Rent Roll_Tradeouts'!$B:$B,'Rent Roll (MF &amp; Retail)'!$A35,'Rent Roll_Tradeouts'!EA:EA),0)</f>
        <v>0</v>
      </c>
      <c r="DQ35" s="536">
        <f>IFERROR(AVERAGEIF('Rent Roll_Tradeouts'!$B:$B,'Rent Roll (MF &amp; Retail)'!$A35,'Rent Roll_Tradeouts'!EB:EB),0)</f>
        <v>0</v>
      </c>
      <c r="DR35" s="536">
        <f>IFERROR(AVERAGEIF('Rent Roll_Tradeouts'!$B:$B,'Rent Roll (MF &amp; Retail)'!$A35,'Rent Roll_Tradeouts'!EC:EC),0)</f>
        <v>0</v>
      </c>
      <c r="DS35" s="536">
        <f>IFERROR(AVERAGEIF('Rent Roll_Tradeouts'!$B:$B,'Rent Roll (MF &amp; Retail)'!$A35,'Rent Roll_Tradeouts'!ED:ED),0)</f>
        <v>0</v>
      </c>
      <c r="DT35" s="536">
        <f>IFERROR(AVERAGEIF('Rent Roll_Tradeouts'!$B:$B,'Rent Roll (MF &amp; Retail)'!$A35,'Rent Roll_Tradeouts'!EE:EE),0)</f>
        <v>0</v>
      </c>
      <c r="DU35" s="536">
        <f>IFERROR(AVERAGEIF('Rent Roll_Tradeouts'!$B:$B,'Rent Roll (MF &amp; Retail)'!$A35,'Rent Roll_Tradeouts'!EF:EF),0)</f>
        <v>0</v>
      </c>
      <c r="DV35" s="536">
        <f>IFERROR(AVERAGEIF('Rent Roll_Tradeouts'!$B:$B,'Rent Roll (MF &amp; Retail)'!$A35,'Rent Roll_Tradeouts'!EG:EG),0)</f>
        <v>0</v>
      </c>
      <c r="DW35" s="536">
        <f>IFERROR(AVERAGEIF('Rent Roll_Tradeouts'!$B:$B,'Rent Roll (MF &amp; Retail)'!$A35,'Rent Roll_Tradeouts'!EH:EH),0)</f>
        <v>0</v>
      </c>
      <c r="DX35" s="536">
        <f>IFERROR(AVERAGEIF('Rent Roll_Tradeouts'!$B:$B,'Rent Roll (MF &amp; Retail)'!$A35,'Rent Roll_Tradeouts'!EI:EI),0)</f>
        <v>0</v>
      </c>
      <c r="DY35" s="536">
        <f>IFERROR(AVERAGEIF('Rent Roll_Tradeouts'!$B:$B,'Rent Roll (MF &amp; Retail)'!$A35,'Rent Roll_Tradeouts'!EJ:EJ),0)</f>
        <v>0</v>
      </c>
      <c r="DZ35" s="536">
        <f>IFERROR(AVERAGEIF('Rent Roll_Tradeouts'!$B:$B,'Rent Roll (MF &amp; Retail)'!$A35,'Rent Roll_Tradeouts'!EK:EK),0)</f>
        <v>0</v>
      </c>
      <c r="EA35" s="536">
        <f>IFERROR(AVERAGEIF('Rent Roll_Tradeouts'!$B:$B,'Rent Roll (MF &amp; Retail)'!$A35,'Rent Roll_Tradeouts'!EL:EL),0)</f>
        <v>0</v>
      </c>
    </row>
    <row r="36" spans="1:131">
      <c r="A36" s="49">
        <f>'Rent Roll_RedIQ 2'!A45</f>
        <v>0</v>
      </c>
      <c r="B36" s="77">
        <f>'Rent Roll_RedIQ 2'!D45</f>
        <v>0</v>
      </c>
      <c r="C36" s="77">
        <f>'Rent Roll_RedIQ 2'!E45</f>
        <v>0</v>
      </c>
      <c r="D36" s="77">
        <f>'Rent Roll_RedIQ 2'!F45</f>
        <v>0</v>
      </c>
      <c r="E36" s="77">
        <f>'Rent Roll_RedIQ 2'!G45</f>
        <v>0</v>
      </c>
      <c r="K36" s="769" t="str">
        <f>'Rent Roll_RedIQ 2'!AG45</f>
        <v>-</v>
      </c>
      <c r="L36" s="536">
        <f>IFERROR(AVERAGEIF('Rent Roll_Tradeouts'!$B:$B,'Rent Roll (MF &amp; Retail)'!$A36,'Rent Roll_Tradeouts'!W:W),0)</f>
        <v>0</v>
      </c>
      <c r="M36" s="536">
        <f>IFERROR(AVERAGEIF('Rent Roll_Tradeouts'!$B:$B,'Rent Roll (MF &amp; Retail)'!$A36,'Rent Roll_Tradeouts'!X:X),0)</f>
        <v>0</v>
      </c>
      <c r="N36" s="536">
        <f>IFERROR(AVERAGEIF('Rent Roll_Tradeouts'!$B:$B,'Rent Roll (MF &amp; Retail)'!$A36,'Rent Roll_Tradeouts'!Y:Y),0)</f>
        <v>0</v>
      </c>
      <c r="O36" s="536">
        <f>IFERROR(AVERAGEIF('Rent Roll_Tradeouts'!$B:$B,'Rent Roll (MF &amp; Retail)'!$A36,'Rent Roll_Tradeouts'!Z:Z),0)</f>
        <v>0</v>
      </c>
      <c r="P36" s="536">
        <f>IFERROR(AVERAGEIF('Rent Roll_Tradeouts'!$B:$B,'Rent Roll (MF &amp; Retail)'!$A36,'Rent Roll_Tradeouts'!AA:AA),0)</f>
        <v>0</v>
      </c>
      <c r="Q36" s="536">
        <f>IFERROR(AVERAGEIF('Rent Roll_Tradeouts'!$B:$B,'Rent Roll (MF &amp; Retail)'!$A36,'Rent Roll_Tradeouts'!AB:AB),0)</f>
        <v>0</v>
      </c>
      <c r="R36" s="536">
        <f>IFERROR(AVERAGEIF('Rent Roll_Tradeouts'!$B:$B,'Rent Roll (MF &amp; Retail)'!$A36,'Rent Roll_Tradeouts'!AC:AC),0)</f>
        <v>0</v>
      </c>
      <c r="S36" s="536">
        <f>IFERROR(AVERAGEIF('Rent Roll_Tradeouts'!$B:$B,'Rent Roll (MF &amp; Retail)'!$A36,'Rent Roll_Tradeouts'!AD:AD),0)</f>
        <v>0</v>
      </c>
      <c r="T36" s="536">
        <f>IFERROR(AVERAGEIF('Rent Roll_Tradeouts'!$B:$B,'Rent Roll (MF &amp; Retail)'!$A36,'Rent Roll_Tradeouts'!AE:AE),0)</f>
        <v>0</v>
      </c>
      <c r="U36" s="536">
        <f>IFERROR(AVERAGEIF('Rent Roll_Tradeouts'!$B:$B,'Rent Roll (MF &amp; Retail)'!$A36,'Rent Roll_Tradeouts'!AF:AF),0)</f>
        <v>0</v>
      </c>
      <c r="V36" s="536">
        <f>IFERROR(AVERAGEIF('Rent Roll_Tradeouts'!$B:$B,'Rent Roll (MF &amp; Retail)'!$A36,'Rent Roll_Tradeouts'!AG:AG),0)</f>
        <v>0</v>
      </c>
      <c r="W36" s="536">
        <f>IFERROR(AVERAGEIF('Rent Roll_Tradeouts'!$B:$B,'Rent Roll (MF &amp; Retail)'!$A36,'Rent Roll_Tradeouts'!AH:AH),0)</f>
        <v>0</v>
      </c>
      <c r="X36" s="536">
        <f>IFERROR(AVERAGEIF('Rent Roll_Tradeouts'!$B:$B,'Rent Roll (MF &amp; Retail)'!$A36,'Rent Roll_Tradeouts'!AI:AI),0)</f>
        <v>0</v>
      </c>
      <c r="Y36" s="536">
        <f>IFERROR(AVERAGEIF('Rent Roll_Tradeouts'!$B:$B,'Rent Roll (MF &amp; Retail)'!$A36,'Rent Roll_Tradeouts'!AJ:AJ),0)</f>
        <v>0</v>
      </c>
      <c r="Z36" s="536">
        <f>IFERROR(AVERAGEIF('Rent Roll_Tradeouts'!$B:$B,'Rent Roll (MF &amp; Retail)'!$A36,'Rent Roll_Tradeouts'!AK:AK),0)</f>
        <v>0</v>
      </c>
      <c r="AA36" s="536">
        <f>IFERROR(AVERAGEIF('Rent Roll_Tradeouts'!$B:$B,'Rent Roll (MF &amp; Retail)'!$A36,'Rent Roll_Tradeouts'!AL:AL),0)</f>
        <v>0</v>
      </c>
      <c r="AB36" s="536">
        <f>IFERROR(AVERAGEIF('Rent Roll_Tradeouts'!$B:$B,'Rent Roll (MF &amp; Retail)'!$A36,'Rent Roll_Tradeouts'!AM:AM),0)</f>
        <v>0</v>
      </c>
      <c r="AC36" s="536">
        <f>IFERROR(AVERAGEIF('Rent Roll_Tradeouts'!$B:$B,'Rent Roll (MF &amp; Retail)'!$A36,'Rent Roll_Tradeouts'!AN:AN),0)</f>
        <v>0</v>
      </c>
      <c r="AD36" s="536">
        <f>IFERROR(AVERAGEIF('Rent Roll_Tradeouts'!$B:$B,'Rent Roll (MF &amp; Retail)'!$A36,'Rent Roll_Tradeouts'!AO:AO),0)</f>
        <v>0</v>
      </c>
      <c r="AE36" s="536">
        <f>IFERROR(AVERAGEIF('Rent Roll_Tradeouts'!$B:$B,'Rent Roll (MF &amp; Retail)'!$A36,'Rent Roll_Tradeouts'!AP:AP),0)</f>
        <v>0</v>
      </c>
      <c r="AF36" s="536">
        <f>IFERROR(AVERAGEIF('Rent Roll_Tradeouts'!$B:$B,'Rent Roll (MF &amp; Retail)'!$A36,'Rent Roll_Tradeouts'!AQ:AQ),0)</f>
        <v>0</v>
      </c>
      <c r="AG36" s="536">
        <f>IFERROR(AVERAGEIF('Rent Roll_Tradeouts'!$B:$B,'Rent Roll (MF &amp; Retail)'!$A36,'Rent Roll_Tradeouts'!AR:AR),0)</f>
        <v>0</v>
      </c>
      <c r="AH36" s="536">
        <f>IFERROR(AVERAGEIF('Rent Roll_Tradeouts'!$B:$B,'Rent Roll (MF &amp; Retail)'!$A36,'Rent Roll_Tradeouts'!AS:AS),0)</f>
        <v>0</v>
      </c>
      <c r="AI36" s="536">
        <f>IFERROR(AVERAGEIF('Rent Roll_Tradeouts'!$B:$B,'Rent Roll (MF &amp; Retail)'!$A36,'Rent Roll_Tradeouts'!AT:AT),0)</f>
        <v>0</v>
      </c>
      <c r="AJ36" s="536">
        <f>IFERROR(AVERAGEIF('Rent Roll_Tradeouts'!$B:$B,'Rent Roll (MF &amp; Retail)'!$A36,'Rent Roll_Tradeouts'!AU:AU),0)</f>
        <v>0</v>
      </c>
      <c r="AK36" s="536">
        <f>IFERROR(AVERAGEIF('Rent Roll_Tradeouts'!$B:$B,'Rent Roll (MF &amp; Retail)'!$A36,'Rent Roll_Tradeouts'!AV:AV),0)</f>
        <v>0</v>
      </c>
      <c r="AL36" s="536">
        <f>IFERROR(AVERAGEIF('Rent Roll_Tradeouts'!$B:$B,'Rent Roll (MF &amp; Retail)'!$A36,'Rent Roll_Tradeouts'!AW:AW),0)</f>
        <v>0</v>
      </c>
      <c r="AM36" s="536">
        <f>IFERROR(AVERAGEIF('Rent Roll_Tradeouts'!$B:$B,'Rent Roll (MF &amp; Retail)'!$A36,'Rent Roll_Tradeouts'!AX:AX),0)</f>
        <v>0</v>
      </c>
      <c r="AN36" s="536">
        <f>IFERROR(AVERAGEIF('Rent Roll_Tradeouts'!$B:$B,'Rent Roll (MF &amp; Retail)'!$A36,'Rent Roll_Tradeouts'!AY:AY),0)</f>
        <v>0</v>
      </c>
      <c r="AO36" s="536">
        <f>IFERROR(AVERAGEIF('Rent Roll_Tradeouts'!$B:$B,'Rent Roll (MF &amp; Retail)'!$A36,'Rent Roll_Tradeouts'!AZ:AZ),0)</f>
        <v>0</v>
      </c>
      <c r="AP36" s="536">
        <f>IFERROR(AVERAGEIF('Rent Roll_Tradeouts'!$B:$B,'Rent Roll (MF &amp; Retail)'!$A36,'Rent Roll_Tradeouts'!BA:BA),0)</f>
        <v>0</v>
      </c>
      <c r="AQ36" s="536">
        <f>IFERROR(AVERAGEIF('Rent Roll_Tradeouts'!$B:$B,'Rent Roll (MF &amp; Retail)'!$A36,'Rent Roll_Tradeouts'!BB:BB),0)</f>
        <v>0</v>
      </c>
      <c r="AR36" s="536">
        <f>IFERROR(AVERAGEIF('Rent Roll_Tradeouts'!$B:$B,'Rent Roll (MF &amp; Retail)'!$A36,'Rent Roll_Tradeouts'!BC:BC),0)</f>
        <v>0</v>
      </c>
      <c r="AS36" s="536">
        <f>IFERROR(AVERAGEIF('Rent Roll_Tradeouts'!$B:$B,'Rent Roll (MF &amp; Retail)'!$A36,'Rent Roll_Tradeouts'!BD:BD),0)</f>
        <v>0</v>
      </c>
      <c r="AT36" s="536">
        <f>IFERROR(AVERAGEIF('Rent Roll_Tradeouts'!$B:$B,'Rent Roll (MF &amp; Retail)'!$A36,'Rent Roll_Tradeouts'!BE:BE),0)</f>
        <v>0</v>
      </c>
      <c r="AU36" s="536">
        <f>IFERROR(AVERAGEIF('Rent Roll_Tradeouts'!$B:$B,'Rent Roll (MF &amp; Retail)'!$A36,'Rent Roll_Tradeouts'!BF:BF),0)</f>
        <v>0</v>
      </c>
      <c r="AV36" s="536">
        <f>IFERROR(AVERAGEIF('Rent Roll_Tradeouts'!$B:$B,'Rent Roll (MF &amp; Retail)'!$A36,'Rent Roll_Tradeouts'!BG:BG),0)</f>
        <v>0</v>
      </c>
      <c r="AW36" s="536">
        <f>IFERROR(AVERAGEIF('Rent Roll_Tradeouts'!$B:$B,'Rent Roll (MF &amp; Retail)'!$A36,'Rent Roll_Tradeouts'!BH:BH),0)</f>
        <v>0</v>
      </c>
      <c r="AX36" s="536">
        <f>IFERROR(AVERAGEIF('Rent Roll_Tradeouts'!$B:$B,'Rent Roll (MF &amp; Retail)'!$A36,'Rent Roll_Tradeouts'!BI:BI),0)</f>
        <v>0</v>
      </c>
      <c r="AY36" s="536">
        <f>IFERROR(AVERAGEIF('Rent Roll_Tradeouts'!$B:$B,'Rent Roll (MF &amp; Retail)'!$A36,'Rent Roll_Tradeouts'!BJ:BJ),0)</f>
        <v>0</v>
      </c>
      <c r="AZ36" s="536">
        <f>IFERROR(AVERAGEIF('Rent Roll_Tradeouts'!$B:$B,'Rent Roll (MF &amp; Retail)'!$A36,'Rent Roll_Tradeouts'!BK:BK),0)</f>
        <v>0</v>
      </c>
      <c r="BA36" s="536">
        <f>IFERROR(AVERAGEIF('Rent Roll_Tradeouts'!$B:$B,'Rent Roll (MF &amp; Retail)'!$A36,'Rent Roll_Tradeouts'!BL:BL),0)</f>
        <v>0</v>
      </c>
      <c r="BB36" s="536">
        <f>IFERROR(AVERAGEIF('Rent Roll_Tradeouts'!$B:$B,'Rent Roll (MF &amp; Retail)'!$A36,'Rent Roll_Tradeouts'!BM:BM),0)</f>
        <v>0</v>
      </c>
      <c r="BC36" s="536">
        <f>IFERROR(AVERAGEIF('Rent Roll_Tradeouts'!$B:$B,'Rent Roll (MF &amp; Retail)'!$A36,'Rent Roll_Tradeouts'!BN:BN),0)</f>
        <v>0</v>
      </c>
      <c r="BD36" s="536">
        <f>IFERROR(AVERAGEIF('Rent Roll_Tradeouts'!$B:$B,'Rent Roll (MF &amp; Retail)'!$A36,'Rent Roll_Tradeouts'!BO:BO),0)</f>
        <v>0</v>
      </c>
      <c r="BE36" s="536">
        <f>IFERROR(AVERAGEIF('Rent Roll_Tradeouts'!$B:$B,'Rent Roll (MF &amp; Retail)'!$A36,'Rent Roll_Tradeouts'!BP:BP),0)</f>
        <v>0</v>
      </c>
      <c r="BF36" s="536">
        <f>IFERROR(AVERAGEIF('Rent Roll_Tradeouts'!$B:$B,'Rent Roll (MF &amp; Retail)'!$A36,'Rent Roll_Tradeouts'!BQ:BQ),0)</f>
        <v>0</v>
      </c>
      <c r="BG36" s="536">
        <f>IFERROR(AVERAGEIF('Rent Roll_Tradeouts'!$B:$B,'Rent Roll (MF &amp; Retail)'!$A36,'Rent Roll_Tradeouts'!BR:BR),0)</f>
        <v>0</v>
      </c>
      <c r="BH36" s="536">
        <f>IFERROR(AVERAGEIF('Rent Roll_Tradeouts'!$B:$B,'Rent Roll (MF &amp; Retail)'!$A36,'Rent Roll_Tradeouts'!BS:BS),0)</f>
        <v>0</v>
      </c>
      <c r="BI36" s="536">
        <f>IFERROR(AVERAGEIF('Rent Roll_Tradeouts'!$B:$B,'Rent Roll (MF &amp; Retail)'!$A36,'Rent Roll_Tradeouts'!BT:BT),0)</f>
        <v>0</v>
      </c>
      <c r="BJ36" s="536">
        <f>IFERROR(AVERAGEIF('Rent Roll_Tradeouts'!$B:$B,'Rent Roll (MF &amp; Retail)'!$A36,'Rent Roll_Tradeouts'!BU:BU),0)</f>
        <v>0</v>
      </c>
      <c r="BK36" s="536">
        <f>IFERROR(AVERAGEIF('Rent Roll_Tradeouts'!$B:$B,'Rent Roll (MF &amp; Retail)'!$A36,'Rent Roll_Tradeouts'!BV:BV),0)</f>
        <v>0</v>
      </c>
      <c r="BL36" s="536">
        <f>IFERROR(AVERAGEIF('Rent Roll_Tradeouts'!$B:$B,'Rent Roll (MF &amp; Retail)'!$A36,'Rent Roll_Tradeouts'!BW:BW),0)</f>
        <v>0</v>
      </c>
      <c r="BM36" s="536">
        <f>IFERROR(AVERAGEIF('Rent Roll_Tradeouts'!$B:$B,'Rent Roll (MF &amp; Retail)'!$A36,'Rent Roll_Tradeouts'!BX:BX),0)</f>
        <v>0</v>
      </c>
      <c r="BN36" s="536">
        <f>IFERROR(AVERAGEIF('Rent Roll_Tradeouts'!$B:$B,'Rent Roll (MF &amp; Retail)'!$A36,'Rent Roll_Tradeouts'!BY:BY),0)</f>
        <v>0</v>
      </c>
      <c r="BO36" s="536">
        <f>IFERROR(AVERAGEIF('Rent Roll_Tradeouts'!$B:$B,'Rent Roll (MF &amp; Retail)'!$A36,'Rent Roll_Tradeouts'!BZ:BZ),0)</f>
        <v>0</v>
      </c>
      <c r="BP36" s="536">
        <f>IFERROR(AVERAGEIF('Rent Roll_Tradeouts'!$B:$B,'Rent Roll (MF &amp; Retail)'!$A36,'Rent Roll_Tradeouts'!CA:CA),0)</f>
        <v>0</v>
      </c>
      <c r="BQ36" s="536">
        <f>IFERROR(AVERAGEIF('Rent Roll_Tradeouts'!$B:$B,'Rent Roll (MF &amp; Retail)'!$A36,'Rent Roll_Tradeouts'!CB:CB),0)</f>
        <v>0</v>
      </c>
      <c r="BR36" s="536">
        <f>IFERROR(AVERAGEIF('Rent Roll_Tradeouts'!$B:$B,'Rent Roll (MF &amp; Retail)'!$A36,'Rent Roll_Tradeouts'!CC:CC),0)</f>
        <v>0</v>
      </c>
      <c r="BS36" s="536">
        <f>IFERROR(AVERAGEIF('Rent Roll_Tradeouts'!$B:$B,'Rent Roll (MF &amp; Retail)'!$A36,'Rent Roll_Tradeouts'!CD:CD),0)</f>
        <v>0</v>
      </c>
      <c r="BT36" s="536">
        <f>IFERROR(AVERAGEIF('Rent Roll_Tradeouts'!$B:$B,'Rent Roll (MF &amp; Retail)'!$A36,'Rent Roll_Tradeouts'!CE:CE),0)</f>
        <v>0</v>
      </c>
      <c r="BU36" s="536">
        <f>IFERROR(AVERAGEIF('Rent Roll_Tradeouts'!$B:$B,'Rent Roll (MF &amp; Retail)'!$A36,'Rent Roll_Tradeouts'!CF:CF),0)</f>
        <v>0</v>
      </c>
      <c r="BV36" s="536">
        <f>IFERROR(AVERAGEIF('Rent Roll_Tradeouts'!$B:$B,'Rent Roll (MF &amp; Retail)'!$A36,'Rent Roll_Tradeouts'!CG:CG),0)</f>
        <v>0</v>
      </c>
      <c r="BW36" s="536">
        <f>IFERROR(AVERAGEIF('Rent Roll_Tradeouts'!$B:$B,'Rent Roll (MF &amp; Retail)'!$A36,'Rent Roll_Tradeouts'!CH:CH),0)</f>
        <v>0</v>
      </c>
      <c r="BX36" s="536">
        <f>IFERROR(AVERAGEIF('Rent Roll_Tradeouts'!$B:$B,'Rent Roll (MF &amp; Retail)'!$A36,'Rent Roll_Tradeouts'!CI:CI),0)</f>
        <v>0</v>
      </c>
      <c r="BY36" s="536">
        <f>IFERROR(AVERAGEIF('Rent Roll_Tradeouts'!$B:$B,'Rent Roll (MF &amp; Retail)'!$A36,'Rent Roll_Tradeouts'!CJ:CJ),0)</f>
        <v>0</v>
      </c>
      <c r="BZ36" s="536">
        <f>IFERROR(AVERAGEIF('Rent Roll_Tradeouts'!$B:$B,'Rent Roll (MF &amp; Retail)'!$A36,'Rent Roll_Tradeouts'!CK:CK),0)</f>
        <v>0</v>
      </c>
      <c r="CA36" s="536">
        <f>IFERROR(AVERAGEIF('Rent Roll_Tradeouts'!$B:$B,'Rent Roll (MF &amp; Retail)'!$A36,'Rent Roll_Tradeouts'!CL:CL),0)</f>
        <v>0</v>
      </c>
      <c r="CB36" s="536">
        <f>IFERROR(AVERAGEIF('Rent Roll_Tradeouts'!$B:$B,'Rent Roll (MF &amp; Retail)'!$A36,'Rent Roll_Tradeouts'!CM:CM),0)</f>
        <v>0</v>
      </c>
      <c r="CC36" s="536">
        <f>IFERROR(AVERAGEIF('Rent Roll_Tradeouts'!$B:$B,'Rent Roll (MF &amp; Retail)'!$A36,'Rent Roll_Tradeouts'!CN:CN),0)</f>
        <v>0</v>
      </c>
      <c r="CD36" s="536">
        <f>IFERROR(AVERAGEIF('Rent Roll_Tradeouts'!$B:$B,'Rent Roll (MF &amp; Retail)'!$A36,'Rent Roll_Tradeouts'!CO:CO),0)</f>
        <v>0</v>
      </c>
      <c r="CE36" s="536">
        <f>IFERROR(AVERAGEIF('Rent Roll_Tradeouts'!$B:$B,'Rent Roll (MF &amp; Retail)'!$A36,'Rent Roll_Tradeouts'!CP:CP),0)</f>
        <v>0</v>
      </c>
      <c r="CF36" s="536">
        <f>IFERROR(AVERAGEIF('Rent Roll_Tradeouts'!$B:$B,'Rent Roll (MF &amp; Retail)'!$A36,'Rent Roll_Tradeouts'!CQ:CQ),0)</f>
        <v>0</v>
      </c>
      <c r="CG36" s="536">
        <f>IFERROR(AVERAGEIF('Rent Roll_Tradeouts'!$B:$B,'Rent Roll (MF &amp; Retail)'!$A36,'Rent Roll_Tradeouts'!CR:CR),0)</f>
        <v>0</v>
      </c>
      <c r="CH36" s="536">
        <f>IFERROR(AVERAGEIF('Rent Roll_Tradeouts'!$B:$B,'Rent Roll (MF &amp; Retail)'!$A36,'Rent Roll_Tradeouts'!CS:CS),0)</f>
        <v>0</v>
      </c>
      <c r="CI36" s="536">
        <f>IFERROR(AVERAGEIF('Rent Roll_Tradeouts'!$B:$B,'Rent Roll (MF &amp; Retail)'!$A36,'Rent Roll_Tradeouts'!CT:CT),0)</f>
        <v>0</v>
      </c>
      <c r="CJ36" s="536">
        <f>IFERROR(AVERAGEIF('Rent Roll_Tradeouts'!$B:$B,'Rent Roll (MF &amp; Retail)'!$A36,'Rent Roll_Tradeouts'!CU:CU),0)</f>
        <v>0</v>
      </c>
      <c r="CK36" s="536">
        <f>IFERROR(AVERAGEIF('Rent Roll_Tradeouts'!$B:$B,'Rent Roll (MF &amp; Retail)'!$A36,'Rent Roll_Tradeouts'!CV:CV),0)</f>
        <v>0</v>
      </c>
      <c r="CL36" s="536">
        <f>IFERROR(AVERAGEIF('Rent Roll_Tradeouts'!$B:$B,'Rent Roll (MF &amp; Retail)'!$A36,'Rent Roll_Tradeouts'!CW:CW),0)</f>
        <v>0</v>
      </c>
      <c r="CM36" s="536">
        <f>IFERROR(AVERAGEIF('Rent Roll_Tradeouts'!$B:$B,'Rent Roll (MF &amp; Retail)'!$A36,'Rent Roll_Tradeouts'!CX:CX),0)</f>
        <v>0</v>
      </c>
      <c r="CN36" s="536">
        <f>IFERROR(AVERAGEIF('Rent Roll_Tradeouts'!$B:$B,'Rent Roll (MF &amp; Retail)'!$A36,'Rent Roll_Tradeouts'!CY:CY),0)</f>
        <v>0</v>
      </c>
      <c r="CO36" s="536">
        <f>IFERROR(AVERAGEIF('Rent Roll_Tradeouts'!$B:$B,'Rent Roll (MF &amp; Retail)'!$A36,'Rent Roll_Tradeouts'!CZ:CZ),0)</f>
        <v>0</v>
      </c>
      <c r="CP36" s="536">
        <f>IFERROR(AVERAGEIF('Rent Roll_Tradeouts'!$B:$B,'Rent Roll (MF &amp; Retail)'!$A36,'Rent Roll_Tradeouts'!DA:DA),0)</f>
        <v>0</v>
      </c>
      <c r="CQ36" s="536">
        <f>IFERROR(AVERAGEIF('Rent Roll_Tradeouts'!$B:$B,'Rent Roll (MF &amp; Retail)'!$A36,'Rent Roll_Tradeouts'!DB:DB),0)</f>
        <v>0</v>
      </c>
      <c r="CR36" s="536">
        <f>IFERROR(AVERAGEIF('Rent Roll_Tradeouts'!$B:$B,'Rent Roll (MF &amp; Retail)'!$A36,'Rent Roll_Tradeouts'!DC:DC),0)</f>
        <v>0</v>
      </c>
      <c r="CS36" s="536">
        <f>IFERROR(AVERAGEIF('Rent Roll_Tradeouts'!$B:$B,'Rent Roll (MF &amp; Retail)'!$A36,'Rent Roll_Tradeouts'!DD:DD),0)</f>
        <v>0</v>
      </c>
      <c r="CT36" s="536">
        <f>IFERROR(AVERAGEIF('Rent Roll_Tradeouts'!$B:$B,'Rent Roll (MF &amp; Retail)'!$A36,'Rent Roll_Tradeouts'!DE:DE),0)</f>
        <v>0</v>
      </c>
      <c r="CU36" s="536">
        <f>IFERROR(AVERAGEIF('Rent Roll_Tradeouts'!$B:$B,'Rent Roll (MF &amp; Retail)'!$A36,'Rent Roll_Tradeouts'!DF:DF),0)</f>
        <v>0</v>
      </c>
      <c r="CV36" s="536">
        <f>IFERROR(AVERAGEIF('Rent Roll_Tradeouts'!$B:$B,'Rent Roll (MF &amp; Retail)'!$A36,'Rent Roll_Tradeouts'!DG:DG),0)</f>
        <v>0</v>
      </c>
      <c r="CW36" s="536">
        <f>IFERROR(AVERAGEIF('Rent Roll_Tradeouts'!$B:$B,'Rent Roll (MF &amp; Retail)'!$A36,'Rent Roll_Tradeouts'!DH:DH),0)</f>
        <v>0</v>
      </c>
      <c r="CX36" s="536">
        <f>IFERROR(AVERAGEIF('Rent Roll_Tradeouts'!$B:$B,'Rent Roll (MF &amp; Retail)'!$A36,'Rent Roll_Tradeouts'!DI:DI),0)</f>
        <v>0</v>
      </c>
      <c r="CY36" s="536">
        <f>IFERROR(AVERAGEIF('Rent Roll_Tradeouts'!$B:$B,'Rent Roll (MF &amp; Retail)'!$A36,'Rent Roll_Tradeouts'!DJ:DJ),0)</f>
        <v>0</v>
      </c>
      <c r="CZ36" s="536">
        <f>IFERROR(AVERAGEIF('Rent Roll_Tradeouts'!$B:$B,'Rent Roll (MF &amp; Retail)'!$A36,'Rent Roll_Tradeouts'!DK:DK),0)</f>
        <v>0</v>
      </c>
      <c r="DA36" s="536">
        <f>IFERROR(AVERAGEIF('Rent Roll_Tradeouts'!$B:$B,'Rent Roll (MF &amp; Retail)'!$A36,'Rent Roll_Tradeouts'!DL:DL),0)</f>
        <v>0</v>
      </c>
      <c r="DB36" s="536">
        <f>IFERROR(AVERAGEIF('Rent Roll_Tradeouts'!$B:$B,'Rent Roll (MF &amp; Retail)'!$A36,'Rent Roll_Tradeouts'!DM:DM),0)</f>
        <v>0</v>
      </c>
      <c r="DC36" s="536">
        <f>IFERROR(AVERAGEIF('Rent Roll_Tradeouts'!$B:$B,'Rent Roll (MF &amp; Retail)'!$A36,'Rent Roll_Tradeouts'!DN:DN),0)</f>
        <v>0</v>
      </c>
      <c r="DD36" s="536">
        <f>IFERROR(AVERAGEIF('Rent Roll_Tradeouts'!$B:$B,'Rent Roll (MF &amp; Retail)'!$A36,'Rent Roll_Tradeouts'!DO:DO),0)</f>
        <v>0</v>
      </c>
      <c r="DE36" s="536">
        <f>IFERROR(AVERAGEIF('Rent Roll_Tradeouts'!$B:$B,'Rent Roll (MF &amp; Retail)'!$A36,'Rent Roll_Tradeouts'!DP:DP),0)</f>
        <v>0</v>
      </c>
      <c r="DF36" s="536">
        <f>IFERROR(AVERAGEIF('Rent Roll_Tradeouts'!$B:$B,'Rent Roll (MF &amp; Retail)'!$A36,'Rent Roll_Tradeouts'!DQ:DQ),0)</f>
        <v>0</v>
      </c>
      <c r="DG36" s="536">
        <f>IFERROR(AVERAGEIF('Rent Roll_Tradeouts'!$B:$B,'Rent Roll (MF &amp; Retail)'!$A36,'Rent Roll_Tradeouts'!DR:DR),0)</f>
        <v>0</v>
      </c>
      <c r="DH36" s="536">
        <f>IFERROR(AVERAGEIF('Rent Roll_Tradeouts'!$B:$B,'Rent Roll (MF &amp; Retail)'!$A36,'Rent Roll_Tradeouts'!DS:DS),0)</f>
        <v>0</v>
      </c>
      <c r="DI36" s="536">
        <f>IFERROR(AVERAGEIF('Rent Roll_Tradeouts'!$B:$B,'Rent Roll (MF &amp; Retail)'!$A36,'Rent Roll_Tradeouts'!DT:DT),0)</f>
        <v>0</v>
      </c>
      <c r="DJ36" s="536">
        <f>IFERROR(AVERAGEIF('Rent Roll_Tradeouts'!$B:$B,'Rent Roll (MF &amp; Retail)'!$A36,'Rent Roll_Tradeouts'!DU:DU),0)</f>
        <v>0</v>
      </c>
      <c r="DK36" s="536">
        <f>IFERROR(AVERAGEIF('Rent Roll_Tradeouts'!$B:$B,'Rent Roll (MF &amp; Retail)'!$A36,'Rent Roll_Tradeouts'!DV:DV),0)</f>
        <v>0</v>
      </c>
      <c r="DL36" s="536">
        <f>IFERROR(AVERAGEIF('Rent Roll_Tradeouts'!$B:$B,'Rent Roll (MF &amp; Retail)'!$A36,'Rent Roll_Tradeouts'!DW:DW),0)</f>
        <v>0</v>
      </c>
      <c r="DM36" s="536">
        <f>IFERROR(AVERAGEIF('Rent Roll_Tradeouts'!$B:$B,'Rent Roll (MF &amp; Retail)'!$A36,'Rent Roll_Tradeouts'!DX:DX),0)</f>
        <v>0</v>
      </c>
      <c r="DN36" s="536">
        <f>IFERROR(AVERAGEIF('Rent Roll_Tradeouts'!$B:$B,'Rent Roll (MF &amp; Retail)'!$A36,'Rent Roll_Tradeouts'!DY:DY),0)</f>
        <v>0</v>
      </c>
      <c r="DO36" s="536">
        <f>IFERROR(AVERAGEIF('Rent Roll_Tradeouts'!$B:$B,'Rent Roll (MF &amp; Retail)'!$A36,'Rent Roll_Tradeouts'!DZ:DZ),0)</f>
        <v>0</v>
      </c>
      <c r="DP36" s="536">
        <f>IFERROR(AVERAGEIF('Rent Roll_Tradeouts'!$B:$B,'Rent Roll (MF &amp; Retail)'!$A36,'Rent Roll_Tradeouts'!EA:EA),0)</f>
        <v>0</v>
      </c>
      <c r="DQ36" s="536">
        <f>IFERROR(AVERAGEIF('Rent Roll_Tradeouts'!$B:$B,'Rent Roll (MF &amp; Retail)'!$A36,'Rent Roll_Tradeouts'!EB:EB),0)</f>
        <v>0</v>
      </c>
      <c r="DR36" s="536">
        <f>IFERROR(AVERAGEIF('Rent Roll_Tradeouts'!$B:$B,'Rent Roll (MF &amp; Retail)'!$A36,'Rent Roll_Tradeouts'!EC:EC),0)</f>
        <v>0</v>
      </c>
      <c r="DS36" s="536">
        <f>IFERROR(AVERAGEIF('Rent Roll_Tradeouts'!$B:$B,'Rent Roll (MF &amp; Retail)'!$A36,'Rent Roll_Tradeouts'!ED:ED),0)</f>
        <v>0</v>
      </c>
      <c r="DT36" s="536">
        <f>IFERROR(AVERAGEIF('Rent Roll_Tradeouts'!$B:$B,'Rent Roll (MF &amp; Retail)'!$A36,'Rent Roll_Tradeouts'!EE:EE),0)</f>
        <v>0</v>
      </c>
      <c r="DU36" s="536">
        <f>IFERROR(AVERAGEIF('Rent Roll_Tradeouts'!$B:$B,'Rent Roll (MF &amp; Retail)'!$A36,'Rent Roll_Tradeouts'!EF:EF),0)</f>
        <v>0</v>
      </c>
      <c r="DV36" s="536">
        <f>IFERROR(AVERAGEIF('Rent Roll_Tradeouts'!$B:$B,'Rent Roll (MF &amp; Retail)'!$A36,'Rent Roll_Tradeouts'!EG:EG),0)</f>
        <v>0</v>
      </c>
      <c r="DW36" s="536">
        <f>IFERROR(AVERAGEIF('Rent Roll_Tradeouts'!$B:$B,'Rent Roll (MF &amp; Retail)'!$A36,'Rent Roll_Tradeouts'!EH:EH),0)</f>
        <v>0</v>
      </c>
      <c r="DX36" s="536">
        <f>IFERROR(AVERAGEIF('Rent Roll_Tradeouts'!$B:$B,'Rent Roll (MF &amp; Retail)'!$A36,'Rent Roll_Tradeouts'!EI:EI),0)</f>
        <v>0</v>
      </c>
      <c r="DY36" s="536">
        <f>IFERROR(AVERAGEIF('Rent Roll_Tradeouts'!$B:$B,'Rent Roll (MF &amp; Retail)'!$A36,'Rent Roll_Tradeouts'!EJ:EJ),0)</f>
        <v>0</v>
      </c>
      <c r="DZ36" s="536">
        <f>IFERROR(AVERAGEIF('Rent Roll_Tradeouts'!$B:$B,'Rent Roll (MF &amp; Retail)'!$A36,'Rent Roll_Tradeouts'!EK:EK),0)</f>
        <v>0</v>
      </c>
      <c r="EA36" s="536">
        <f>IFERROR(AVERAGEIF('Rent Roll_Tradeouts'!$B:$B,'Rent Roll (MF &amp; Retail)'!$A36,'Rent Roll_Tradeouts'!EL:EL),0)</f>
        <v>0</v>
      </c>
    </row>
    <row r="37" spans="1:131">
      <c r="A37" s="49">
        <f>'Rent Roll_RedIQ 2'!A46</f>
        <v>0</v>
      </c>
      <c r="B37" s="77">
        <f>'Rent Roll_RedIQ 2'!D46</f>
        <v>0</v>
      </c>
      <c r="C37" s="77">
        <f>'Rent Roll_RedIQ 2'!E46</f>
        <v>0</v>
      </c>
      <c r="D37" s="77">
        <f>'Rent Roll_RedIQ 2'!F46</f>
        <v>0</v>
      </c>
      <c r="E37" s="77">
        <f>'Rent Roll_RedIQ 2'!G46</f>
        <v>0</v>
      </c>
      <c r="K37" s="769" t="str">
        <f>'Rent Roll_RedIQ 2'!AG46</f>
        <v>-</v>
      </c>
      <c r="L37" s="536">
        <f>IFERROR(AVERAGEIF('Rent Roll_Tradeouts'!$B:$B,'Rent Roll (MF &amp; Retail)'!$A37,'Rent Roll_Tradeouts'!W:W),0)</f>
        <v>0</v>
      </c>
      <c r="M37" s="536">
        <f>IFERROR(AVERAGEIF('Rent Roll_Tradeouts'!$B:$B,'Rent Roll (MF &amp; Retail)'!$A37,'Rent Roll_Tradeouts'!X:X),0)</f>
        <v>0</v>
      </c>
      <c r="N37" s="536">
        <f>IFERROR(AVERAGEIF('Rent Roll_Tradeouts'!$B:$B,'Rent Roll (MF &amp; Retail)'!$A37,'Rent Roll_Tradeouts'!Y:Y),0)</f>
        <v>0</v>
      </c>
      <c r="O37" s="536">
        <f>IFERROR(AVERAGEIF('Rent Roll_Tradeouts'!$B:$B,'Rent Roll (MF &amp; Retail)'!$A37,'Rent Roll_Tradeouts'!Z:Z),0)</f>
        <v>0</v>
      </c>
      <c r="P37" s="536">
        <f>IFERROR(AVERAGEIF('Rent Roll_Tradeouts'!$B:$B,'Rent Roll (MF &amp; Retail)'!$A37,'Rent Roll_Tradeouts'!AA:AA),0)</f>
        <v>0</v>
      </c>
      <c r="Q37" s="536">
        <f>IFERROR(AVERAGEIF('Rent Roll_Tradeouts'!$B:$B,'Rent Roll (MF &amp; Retail)'!$A37,'Rent Roll_Tradeouts'!AB:AB),0)</f>
        <v>0</v>
      </c>
      <c r="R37" s="536">
        <f>IFERROR(AVERAGEIF('Rent Roll_Tradeouts'!$B:$B,'Rent Roll (MF &amp; Retail)'!$A37,'Rent Roll_Tradeouts'!AC:AC),0)</f>
        <v>0</v>
      </c>
      <c r="S37" s="536">
        <f>IFERROR(AVERAGEIF('Rent Roll_Tradeouts'!$B:$B,'Rent Roll (MF &amp; Retail)'!$A37,'Rent Roll_Tradeouts'!AD:AD),0)</f>
        <v>0</v>
      </c>
      <c r="T37" s="536">
        <f>IFERROR(AVERAGEIF('Rent Roll_Tradeouts'!$B:$B,'Rent Roll (MF &amp; Retail)'!$A37,'Rent Roll_Tradeouts'!AE:AE),0)</f>
        <v>0</v>
      </c>
      <c r="U37" s="536">
        <f>IFERROR(AVERAGEIF('Rent Roll_Tradeouts'!$B:$B,'Rent Roll (MF &amp; Retail)'!$A37,'Rent Roll_Tradeouts'!AF:AF),0)</f>
        <v>0</v>
      </c>
      <c r="V37" s="536">
        <f>IFERROR(AVERAGEIF('Rent Roll_Tradeouts'!$B:$B,'Rent Roll (MF &amp; Retail)'!$A37,'Rent Roll_Tradeouts'!AG:AG),0)</f>
        <v>0</v>
      </c>
      <c r="W37" s="536">
        <f>IFERROR(AVERAGEIF('Rent Roll_Tradeouts'!$B:$B,'Rent Roll (MF &amp; Retail)'!$A37,'Rent Roll_Tradeouts'!AH:AH),0)</f>
        <v>0</v>
      </c>
      <c r="X37" s="536">
        <f>IFERROR(AVERAGEIF('Rent Roll_Tradeouts'!$B:$B,'Rent Roll (MF &amp; Retail)'!$A37,'Rent Roll_Tradeouts'!AI:AI),0)</f>
        <v>0</v>
      </c>
      <c r="Y37" s="536">
        <f>IFERROR(AVERAGEIF('Rent Roll_Tradeouts'!$B:$B,'Rent Roll (MF &amp; Retail)'!$A37,'Rent Roll_Tradeouts'!AJ:AJ),0)</f>
        <v>0</v>
      </c>
      <c r="Z37" s="536">
        <f>IFERROR(AVERAGEIF('Rent Roll_Tradeouts'!$B:$B,'Rent Roll (MF &amp; Retail)'!$A37,'Rent Roll_Tradeouts'!AK:AK),0)</f>
        <v>0</v>
      </c>
      <c r="AA37" s="536">
        <f>IFERROR(AVERAGEIF('Rent Roll_Tradeouts'!$B:$B,'Rent Roll (MF &amp; Retail)'!$A37,'Rent Roll_Tradeouts'!AL:AL),0)</f>
        <v>0</v>
      </c>
      <c r="AB37" s="536">
        <f>IFERROR(AVERAGEIF('Rent Roll_Tradeouts'!$B:$B,'Rent Roll (MF &amp; Retail)'!$A37,'Rent Roll_Tradeouts'!AM:AM),0)</f>
        <v>0</v>
      </c>
      <c r="AC37" s="536">
        <f>IFERROR(AVERAGEIF('Rent Roll_Tradeouts'!$B:$B,'Rent Roll (MF &amp; Retail)'!$A37,'Rent Roll_Tradeouts'!AN:AN),0)</f>
        <v>0</v>
      </c>
      <c r="AD37" s="536">
        <f>IFERROR(AVERAGEIF('Rent Roll_Tradeouts'!$B:$B,'Rent Roll (MF &amp; Retail)'!$A37,'Rent Roll_Tradeouts'!AO:AO),0)</f>
        <v>0</v>
      </c>
      <c r="AE37" s="536">
        <f>IFERROR(AVERAGEIF('Rent Roll_Tradeouts'!$B:$B,'Rent Roll (MF &amp; Retail)'!$A37,'Rent Roll_Tradeouts'!AP:AP),0)</f>
        <v>0</v>
      </c>
      <c r="AF37" s="536">
        <f>IFERROR(AVERAGEIF('Rent Roll_Tradeouts'!$B:$B,'Rent Roll (MF &amp; Retail)'!$A37,'Rent Roll_Tradeouts'!AQ:AQ),0)</f>
        <v>0</v>
      </c>
      <c r="AG37" s="536">
        <f>IFERROR(AVERAGEIF('Rent Roll_Tradeouts'!$B:$B,'Rent Roll (MF &amp; Retail)'!$A37,'Rent Roll_Tradeouts'!AR:AR),0)</f>
        <v>0</v>
      </c>
      <c r="AH37" s="536">
        <f>IFERROR(AVERAGEIF('Rent Roll_Tradeouts'!$B:$B,'Rent Roll (MF &amp; Retail)'!$A37,'Rent Roll_Tradeouts'!AS:AS),0)</f>
        <v>0</v>
      </c>
      <c r="AI37" s="536">
        <f>IFERROR(AVERAGEIF('Rent Roll_Tradeouts'!$B:$B,'Rent Roll (MF &amp; Retail)'!$A37,'Rent Roll_Tradeouts'!AT:AT),0)</f>
        <v>0</v>
      </c>
      <c r="AJ37" s="536">
        <f>IFERROR(AVERAGEIF('Rent Roll_Tradeouts'!$B:$B,'Rent Roll (MF &amp; Retail)'!$A37,'Rent Roll_Tradeouts'!AU:AU),0)</f>
        <v>0</v>
      </c>
      <c r="AK37" s="536">
        <f>IFERROR(AVERAGEIF('Rent Roll_Tradeouts'!$B:$B,'Rent Roll (MF &amp; Retail)'!$A37,'Rent Roll_Tradeouts'!AV:AV),0)</f>
        <v>0</v>
      </c>
      <c r="AL37" s="536">
        <f>IFERROR(AVERAGEIF('Rent Roll_Tradeouts'!$B:$B,'Rent Roll (MF &amp; Retail)'!$A37,'Rent Roll_Tradeouts'!AW:AW),0)</f>
        <v>0</v>
      </c>
      <c r="AM37" s="536">
        <f>IFERROR(AVERAGEIF('Rent Roll_Tradeouts'!$B:$B,'Rent Roll (MF &amp; Retail)'!$A37,'Rent Roll_Tradeouts'!AX:AX),0)</f>
        <v>0</v>
      </c>
      <c r="AN37" s="536">
        <f>IFERROR(AVERAGEIF('Rent Roll_Tradeouts'!$B:$B,'Rent Roll (MF &amp; Retail)'!$A37,'Rent Roll_Tradeouts'!AY:AY),0)</f>
        <v>0</v>
      </c>
      <c r="AO37" s="536">
        <f>IFERROR(AVERAGEIF('Rent Roll_Tradeouts'!$B:$B,'Rent Roll (MF &amp; Retail)'!$A37,'Rent Roll_Tradeouts'!AZ:AZ),0)</f>
        <v>0</v>
      </c>
      <c r="AP37" s="536">
        <f>IFERROR(AVERAGEIF('Rent Roll_Tradeouts'!$B:$B,'Rent Roll (MF &amp; Retail)'!$A37,'Rent Roll_Tradeouts'!BA:BA),0)</f>
        <v>0</v>
      </c>
      <c r="AQ37" s="536">
        <f>IFERROR(AVERAGEIF('Rent Roll_Tradeouts'!$B:$B,'Rent Roll (MF &amp; Retail)'!$A37,'Rent Roll_Tradeouts'!BB:BB),0)</f>
        <v>0</v>
      </c>
      <c r="AR37" s="536">
        <f>IFERROR(AVERAGEIF('Rent Roll_Tradeouts'!$B:$B,'Rent Roll (MF &amp; Retail)'!$A37,'Rent Roll_Tradeouts'!BC:BC),0)</f>
        <v>0</v>
      </c>
      <c r="AS37" s="536">
        <f>IFERROR(AVERAGEIF('Rent Roll_Tradeouts'!$B:$B,'Rent Roll (MF &amp; Retail)'!$A37,'Rent Roll_Tradeouts'!BD:BD),0)</f>
        <v>0</v>
      </c>
      <c r="AT37" s="536">
        <f>IFERROR(AVERAGEIF('Rent Roll_Tradeouts'!$B:$B,'Rent Roll (MF &amp; Retail)'!$A37,'Rent Roll_Tradeouts'!BE:BE),0)</f>
        <v>0</v>
      </c>
      <c r="AU37" s="536">
        <f>IFERROR(AVERAGEIF('Rent Roll_Tradeouts'!$B:$B,'Rent Roll (MF &amp; Retail)'!$A37,'Rent Roll_Tradeouts'!BF:BF),0)</f>
        <v>0</v>
      </c>
      <c r="AV37" s="536">
        <f>IFERROR(AVERAGEIF('Rent Roll_Tradeouts'!$B:$B,'Rent Roll (MF &amp; Retail)'!$A37,'Rent Roll_Tradeouts'!BG:BG),0)</f>
        <v>0</v>
      </c>
      <c r="AW37" s="536">
        <f>IFERROR(AVERAGEIF('Rent Roll_Tradeouts'!$B:$B,'Rent Roll (MF &amp; Retail)'!$A37,'Rent Roll_Tradeouts'!BH:BH),0)</f>
        <v>0</v>
      </c>
      <c r="AX37" s="536">
        <f>IFERROR(AVERAGEIF('Rent Roll_Tradeouts'!$B:$B,'Rent Roll (MF &amp; Retail)'!$A37,'Rent Roll_Tradeouts'!BI:BI),0)</f>
        <v>0</v>
      </c>
      <c r="AY37" s="536">
        <f>IFERROR(AVERAGEIF('Rent Roll_Tradeouts'!$B:$B,'Rent Roll (MF &amp; Retail)'!$A37,'Rent Roll_Tradeouts'!BJ:BJ),0)</f>
        <v>0</v>
      </c>
      <c r="AZ37" s="536">
        <f>IFERROR(AVERAGEIF('Rent Roll_Tradeouts'!$B:$B,'Rent Roll (MF &amp; Retail)'!$A37,'Rent Roll_Tradeouts'!BK:BK),0)</f>
        <v>0</v>
      </c>
      <c r="BA37" s="536">
        <f>IFERROR(AVERAGEIF('Rent Roll_Tradeouts'!$B:$B,'Rent Roll (MF &amp; Retail)'!$A37,'Rent Roll_Tradeouts'!BL:BL),0)</f>
        <v>0</v>
      </c>
      <c r="BB37" s="536">
        <f>IFERROR(AVERAGEIF('Rent Roll_Tradeouts'!$B:$B,'Rent Roll (MF &amp; Retail)'!$A37,'Rent Roll_Tradeouts'!BM:BM),0)</f>
        <v>0</v>
      </c>
      <c r="BC37" s="536">
        <f>IFERROR(AVERAGEIF('Rent Roll_Tradeouts'!$B:$B,'Rent Roll (MF &amp; Retail)'!$A37,'Rent Roll_Tradeouts'!BN:BN),0)</f>
        <v>0</v>
      </c>
      <c r="BD37" s="536">
        <f>IFERROR(AVERAGEIF('Rent Roll_Tradeouts'!$B:$B,'Rent Roll (MF &amp; Retail)'!$A37,'Rent Roll_Tradeouts'!BO:BO),0)</f>
        <v>0</v>
      </c>
      <c r="BE37" s="536">
        <f>IFERROR(AVERAGEIF('Rent Roll_Tradeouts'!$B:$B,'Rent Roll (MF &amp; Retail)'!$A37,'Rent Roll_Tradeouts'!BP:BP),0)</f>
        <v>0</v>
      </c>
      <c r="BF37" s="536">
        <f>IFERROR(AVERAGEIF('Rent Roll_Tradeouts'!$B:$B,'Rent Roll (MF &amp; Retail)'!$A37,'Rent Roll_Tradeouts'!BQ:BQ),0)</f>
        <v>0</v>
      </c>
      <c r="BG37" s="536">
        <f>IFERROR(AVERAGEIF('Rent Roll_Tradeouts'!$B:$B,'Rent Roll (MF &amp; Retail)'!$A37,'Rent Roll_Tradeouts'!BR:BR),0)</f>
        <v>0</v>
      </c>
      <c r="BH37" s="536">
        <f>IFERROR(AVERAGEIF('Rent Roll_Tradeouts'!$B:$B,'Rent Roll (MF &amp; Retail)'!$A37,'Rent Roll_Tradeouts'!BS:BS),0)</f>
        <v>0</v>
      </c>
      <c r="BI37" s="536">
        <f>IFERROR(AVERAGEIF('Rent Roll_Tradeouts'!$B:$B,'Rent Roll (MF &amp; Retail)'!$A37,'Rent Roll_Tradeouts'!BT:BT),0)</f>
        <v>0</v>
      </c>
      <c r="BJ37" s="536">
        <f>IFERROR(AVERAGEIF('Rent Roll_Tradeouts'!$B:$B,'Rent Roll (MF &amp; Retail)'!$A37,'Rent Roll_Tradeouts'!BU:BU),0)</f>
        <v>0</v>
      </c>
      <c r="BK37" s="536">
        <f>IFERROR(AVERAGEIF('Rent Roll_Tradeouts'!$B:$B,'Rent Roll (MF &amp; Retail)'!$A37,'Rent Roll_Tradeouts'!BV:BV),0)</f>
        <v>0</v>
      </c>
      <c r="BL37" s="536">
        <f>IFERROR(AVERAGEIF('Rent Roll_Tradeouts'!$B:$B,'Rent Roll (MF &amp; Retail)'!$A37,'Rent Roll_Tradeouts'!BW:BW),0)</f>
        <v>0</v>
      </c>
      <c r="BM37" s="536">
        <f>IFERROR(AVERAGEIF('Rent Roll_Tradeouts'!$B:$B,'Rent Roll (MF &amp; Retail)'!$A37,'Rent Roll_Tradeouts'!BX:BX),0)</f>
        <v>0</v>
      </c>
      <c r="BN37" s="536">
        <f>IFERROR(AVERAGEIF('Rent Roll_Tradeouts'!$B:$B,'Rent Roll (MF &amp; Retail)'!$A37,'Rent Roll_Tradeouts'!BY:BY),0)</f>
        <v>0</v>
      </c>
      <c r="BO37" s="536">
        <f>IFERROR(AVERAGEIF('Rent Roll_Tradeouts'!$B:$B,'Rent Roll (MF &amp; Retail)'!$A37,'Rent Roll_Tradeouts'!BZ:BZ),0)</f>
        <v>0</v>
      </c>
      <c r="BP37" s="536">
        <f>IFERROR(AVERAGEIF('Rent Roll_Tradeouts'!$B:$B,'Rent Roll (MF &amp; Retail)'!$A37,'Rent Roll_Tradeouts'!CA:CA),0)</f>
        <v>0</v>
      </c>
      <c r="BQ37" s="536">
        <f>IFERROR(AVERAGEIF('Rent Roll_Tradeouts'!$B:$B,'Rent Roll (MF &amp; Retail)'!$A37,'Rent Roll_Tradeouts'!CB:CB),0)</f>
        <v>0</v>
      </c>
      <c r="BR37" s="536">
        <f>IFERROR(AVERAGEIF('Rent Roll_Tradeouts'!$B:$B,'Rent Roll (MF &amp; Retail)'!$A37,'Rent Roll_Tradeouts'!CC:CC),0)</f>
        <v>0</v>
      </c>
      <c r="BS37" s="536">
        <f>IFERROR(AVERAGEIF('Rent Roll_Tradeouts'!$B:$B,'Rent Roll (MF &amp; Retail)'!$A37,'Rent Roll_Tradeouts'!CD:CD),0)</f>
        <v>0</v>
      </c>
      <c r="BT37" s="536">
        <f>IFERROR(AVERAGEIF('Rent Roll_Tradeouts'!$B:$B,'Rent Roll (MF &amp; Retail)'!$A37,'Rent Roll_Tradeouts'!CE:CE),0)</f>
        <v>0</v>
      </c>
      <c r="BU37" s="536">
        <f>IFERROR(AVERAGEIF('Rent Roll_Tradeouts'!$B:$B,'Rent Roll (MF &amp; Retail)'!$A37,'Rent Roll_Tradeouts'!CF:CF),0)</f>
        <v>0</v>
      </c>
      <c r="BV37" s="536">
        <f>IFERROR(AVERAGEIF('Rent Roll_Tradeouts'!$B:$B,'Rent Roll (MF &amp; Retail)'!$A37,'Rent Roll_Tradeouts'!CG:CG),0)</f>
        <v>0</v>
      </c>
      <c r="BW37" s="536">
        <f>IFERROR(AVERAGEIF('Rent Roll_Tradeouts'!$B:$B,'Rent Roll (MF &amp; Retail)'!$A37,'Rent Roll_Tradeouts'!CH:CH),0)</f>
        <v>0</v>
      </c>
      <c r="BX37" s="536">
        <f>IFERROR(AVERAGEIF('Rent Roll_Tradeouts'!$B:$B,'Rent Roll (MF &amp; Retail)'!$A37,'Rent Roll_Tradeouts'!CI:CI),0)</f>
        <v>0</v>
      </c>
      <c r="BY37" s="536">
        <f>IFERROR(AVERAGEIF('Rent Roll_Tradeouts'!$B:$B,'Rent Roll (MF &amp; Retail)'!$A37,'Rent Roll_Tradeouts'!CJ:CJ),0)</f>
        <v>0</v>
      </c>
      <c r="BZ37" s="536">
        <f>IFERROR(AVERAGEIF('Rent Roll_Tradeouts'!$B:$B,'Rent Roll (MF &amp; Retail)'!$A37,'Rent Roll_Tradeouts'!CK:CK),0)</f>
        <v>0</v>
      </c>
      <c r="CA37" s="536">
        <f>IFERROR(AVERAGEIF('Rent Roll_Tradeouts'!$B:$B,'Rent Roll (MF &amp; Retail)'!$A37,'Rent Roll_Tradeouts'!CL:CL),0)</f>
        <v>0</v>
      </c>
      <c r="CB37" s="536">
        <f>IFERROR(AVERAGEIF('Rent Roll_Tradeouts'!$B:$B,'Rent Roll (MF &amp; Retail)'!$A37,'Rent Roll_Tradeouts'!CM:CM),0)</f>
        <v>0</v>
      </c>
      <c r="CC37" s="536">
        <f>IFERROR(AVERAGEIF('Rent Roll_Tradeouts'!$B:$B,'Rent Roll (MF &amp; Retail)'!$A37,'Rent Roll_Tradeouts'!CN:CN),0)</f>
        <v>0</v>
      </c>
      <c r="CD37" s="536">
        <f>IFERROR(AVERAGEIF('Rent Roll_Tradeouts'!$B:$B,'Rent Roll (MF &amp; Retail)'!$A37,'Rent Roll_Tradeouts'!CO:CO),0)</f>
        <v>0</v>
      </c>
      <c r="CE37" s="536">
        <f>IFERROR(AVERAGEIF('Rent Roll_Tradeouts'!$B:$B,'Rent Roll (MF &amp; Retail)'!$A37,'Rent Roll_Tradeouts'!CP:CP),0)</f>
        <v>0</v>
      </c>
      <c r="CF37" s="536">
        <f>IFERROR(AVERAGEIF('Rent Roll_Tradeouts'!$B:$B,'Rent Roll (MF &amp; Retail)'!$A37,'Rent Roll_Tradeouts'!CQ:CQ),0)</f>
        <v>0</v>
      </c>
      <c r="CG37" s="536">
        <f>IFERROR(AVERAGEIF('Rent Roll_Tradeouts'!$B:$B,'Rent Roll (MF &amp; Retail)'!$A37,'Rent Roll_Tradeouts'!CR:CR),0)</f>
        <v>0</v>
      </c>
      <c r="CH37" s="536">
        <f>IFERROR(AVERAGEIF('Rent Roll_Tradeouts'!$B:$B,'Rent Roll (MF &amp; Retail)'!$A37,'Rent Roll_Tradeouts'!CS:CS),0)</f>
        <v>0</v>
      </c>
      <c r="CI37" s="536">
        <f>IFERROR(AVERAGEIF('Rent Roll_Tradeouts'!$B:$B,'Rent Roll (MF &amp; Retail)'!$A37,'Rent Roll_Tradeouts'!CT:CT),0)</f>
        <v>0</v>
      </c>
      <c r="CJ37" s="536">
        <f>IFERROR(AVERAGEIF('Rent Roll_Tradeouts'!$B:$B,'Rent Roll (MF &amp; Retail)'!$A37,'Rent Roll_Tradeouts'!CU:CU),0)</f>
        <v>0</v>
      </c>
      <c r="CK37" s="536">
        <f>IFERROR(AVERAGEIF('Rent Roll_Tradeouts'!$B:$B,'Rent Roll (MF &amp; Retail)'!$A37,'Rent Roll_Tradeouts'!CV:CV),0)</f>
        <v>0</v>
      </c>
      <c r="CL37" s="536">
        <f>IFERROR(AVERAGEIF('Rent Roll_Tradeouts'!$B:$B,'Rent Roll (MF &amp; Retail)'!$A37,'Rent Roll_Tradeouts'!CW:CW),0)</f>
        <v>0</v>
      </c>
      <c r="CM37" s="536">
        <f>IFERROR(AVERAGEIF('Rent Roll_Tradeouts'!$B:$B,'Rent Roll (MF &amp; Retail)'!$A37,'Rent Roll_Tradeouts'!CX:CX),0)</f>
        <v>0</v>
      </c>
      <c r="CN37" s="536">
        <f>IFERROR(AVERAGEIF('Rent Roll_Tradeouts'!$B:$B,'Rent Roll (MF &amp; Retail)'!$A37,'Rent Roll_Tradeouts'!CY:CY),0)</f>
        <v>0</v>
      </c>
      <c r="CO37" s="536">
        <f>IFERROR(AVERAGEIF('Rent Roll_Tradeouts'!$B:$B,'Rent Roll (MF &amp; Retail)'!$A37,'Rent Roll_Tradeouts'!CZ:CZ),0)</f>
        <v>0</v>
      </c>
      <c r="CP37" s="536">
        <f>IFERROR(AVERAGEIF('Rent Roll_Tradeouts'!$B:$B,'Rent Roll (MF &amp; Retail)'!$A37,'Rent Roll_Tradeouts'!DA:DA),0)</f>
        <v>0</v>
      </c>
      <c r="CQ37" s="536">
        <f>IFERROR(AVERAGEIF('Rent Roll_Tradeouts'!$B:$B,'Rent Roll (MF &amp; Retail)'!$A37,'Rent Roll_Tradeouts'!DB:DB),0)</f>
        <v>0</v>
      </c>
      <c r="CR37" s="536">
        <f>IFERROR(AVERAGEIF('Rent Roll_Tradeouts'!$B:$B,'Rent Roll (MF &amp; Retail)'!$A37,'Rent Roll_Tradeouts'!DC:DC),0)</f>
        <v>0</v>
      </c>
      <c r="CS37" s="536">
        <f>IFERROR(AVERAGEIF('Rent Roll_Tradeouts'!$B:$B,'Rent Roll (MF &amp; Retail)'!$A37,'Rent Roll_Tradeouts'!DD:DD),0)</f>
        <v>0</v>
      </c>
      <c r="CT37" s="536">
        <f>IFERROR(AVERAGEIF('Rent Roll_Tradeouts'!$B:$B,'Rent Roll (MF &amp; Retail)'!$A37,'Rent Roll_Tradeouts'!DE:DE),0)</f>
        <v>0</v>
      </c>
      <c r="CU37" s="536">
        <f>IFERROR(AVERAGEIF('Rent Roll_Tradeouts'!$B:$B,'Rent Roll (MF &amp; Retail)'!$A37,'Rent Roll_Tradeouts'!DF:DF),0)</f>
        <v>0</v>
      </c>
      <c r="CV37" s="536">
        <f>IFERROR(AVERAGEIF('Rent Roll_Tradeouts'!$B:$B,'Rent Roll (MF &amp; Retail)'!$A37,'Rent Roll_Tradeouts'!DG:DG),0)</f>
        <v>0</v>
      </c>
      <c r="CW37" s="536">
        <f>IFERROR(AVERAGEIF('Rent Roll_Tradeouts'!$B:$B,'Rent Roll (MF &amp; Retail)'!$A37,'Rent Roll_Tradeouts'!DH:DH),0)</f>
        <v>0</v>
      </c>
      <c r="CX37" s="536">
        <f>IFERROR(AVERAGEIF('Rent Roll_Tradeouts'!$B:$B,'Rent Roll (MF &amp; Retail)'!$A37,'Rent Roll_Tradeouts'!DI:DI),0)</f>
        <v>0</v>
      </c>
      <c r="CY37" s="536">
        <f>IFERROR(AVERAGEIF('Rent Roll_Tradeouts'!$B:$B,'Rent Roll (MF &amp; Retail)'!$A37,'Rent Roll_Tradeouts'!DJ:DJ),0)</f>
        <v>0</v>
      </c>
      <c r="CZ37" s="536">
        <f>IFERROR(AVERAGEIF('Rent Roll_Tradeouts'!$B:$B,'Rent Roll (MF &amp; Retail)'!$A37,'Rent Roll_Tradeouts'!DK:DK),0)</f>
        <v>0</v>
      </c>
      <c r="DA37" s="536">
        <f>IFERROR(AVERAGEIF('Rent Roll_Tradeouts'!$B:$B,'Rent Roll (MF &amp; Retail)'!$A37,'Rent Roll_Tradeouts'!DL:DL),0)</f>
        <v>0</v>
      </c>
      <c r="DB37" s="536">
        <f>IFERROR(AVERAGEIF('Rent Roll_Tradeouts'!$B:$B,'Rent Roll (MF &amp; Retail)'!$A37,'Rent Roll_Tradeouts'!DM:DM),0)</f>
        <v>0</v>
      </c>
      <c r="DC37" s="536">
        <f>IFERROR(AVERAGEIF('Rent Roll_Tradeouts'!$B:$B,'Rent Roll (MF &amp; Retail)'!$A37,'Rent Roll_Tradeouts'!DN:DN),0)</f>
        <v>0</v>
      </c>
      <c r="DD37" s="536">
        <f>IFERROR(AVERAGEIF('Rent Roll_Tradeouts'!$B:$B,'Rent Roll (MF &amp; Retail)'!$A37,'Rent Roll_Tradeouts'!DO:DO),0)</f>
        <v>0</v>
      </c>
      <c r="DE37" s="536">
        <f>IFERROR(AVERAGEIF('Rent Roll_Tradeouts'!$B:$B,'Rent Roll (MF &amp; Retail)'!$A37,'Rent Roll_Tradeouts'!DP:DP),0)</f>
        <v>0</v>
      </c>
      <c r="DF37" s="536">
        <f>IFERROR(AVERAGEIF('Rent Roll_Tradeouts'!$B:$B,'Rent Roll (MF &amp; Retail)'!$A37,'Rent Roll_Tradeouts'!DQ:DQ),0)</f>
        <v>0</v>
      </c>
      <c r="DG37" s="536">
        <f>IFERROR(AVERAGEIF('Rent Roll_Tradeouts'!$B:$B,'Rent Roll (MF &amp; Retail)'!$A37,'Rent Roll_Tradeouts'!DR:DR),0)</f>
        <v>0</v>
      </c>
      <c r="DH37" s="536">
        <f>IFERROR(AVERAGEIF('Rent Roll_Tradeouts'!$B:$B,'Rent Roll (MF &amp; Retail)'!$A37,'Rent Roll_Tradeouts'!DS:DS),0)</f>
        <v>0</v>
      </c>
      <c r="DI37" s="536">
        <f>IFERROR(AVERAGEIF('Rent Roll_Tradeouts'!$B:$B,'Rent Roll (MF &amp; Retail)'!$A37,'Rent Roll_Tradeouts'!DT:DT),0)</f>
        <v>0</v>
      </c>
      <c r="DJ37" s="536">
        <f>IFERROR(AVERAGEIF('Rent Roll_Tradeouts'!$B:$B,'Rent Roll (MF &amp; Retail)'!$A37,'Rent Roll_Tradeouts'!DU:DU),0)</f>
        <v>0</v>
      </c>
      <c r="DK37" s="536">
        <f>IFERROR(AVERAGEIF('Rent Roll_Tradeouts'!$B:$B,'Rent Roll (MF &amp; Retail)'!$A37,'Rent Roll_Tradeouts'!DV:DV),0)</f>
        <v>0</v>
      </c>
      <c r="DL37" s="536">
        <f>IFERROR(AVERAGEIF('Rent Roll_Tradeouts'!$B:$B,'Rent Roll (MF &amp; Retail)'!$A37,'Rent Roll_Tradeouts'!DW:DW),0)</f>
        <v>0</v>
      </c>
      <c r="DM37" s="536">
        <f>IFERROR(AVERAGEIF('Rent Roll_Tradeouts'!$B:$B,'Rent Roll (MF &amp; Retail)'!$A37,'Rent Roll_Tradeouts'!DX:DX),0)</f>
        <v>0</v>
      </c>
      <c r="DN37" s="536">
        <f>IFERROR(AVERAGEIF('Rent Roll_Tradeouts'!$B:$B,'Rent Roll (MF &amp; Retail)'!$A37,'Rent Roll_Tradeouts'!DY:DY),0)</f>
        <v>0</v>
      </c>
      <c r="DO37" s="536">
        <f>IFERROR(AVERAGEIF('Rent Roll_Tradeouts'!$B:$B,'Rent Roll (MF &amp; Retail)'!$A37,'Rent Roll_Tradeouts'!DZ:DZ),0)</f>
        <v>0</v>
      </c>
      <c r="DP37" s="536">
        <f>IFERROR(AVERAGEIF('Rent Roll_Tradeouts'!$B:$B,'Rent Roll (MF &amp; Retail)'!$A37,'Rent Roll_Tradeouts'!EA:EA),0)</f>
        <v>0</v>
      </c>
      <c r="DQ37" s="536">
        <f>IFERROR(AVERAGEIF('Rent Roll_Tradeouts'!$B:$B,'Rent Roll (MF &amp; Retail)'!$A37,'Rent Roll_Tradeouts'!EB:EB),0)</f>
        <v>0</v>
      </c>
      <c r="DR37" s="536">
        <f>IFERROR(AVERAGEIF('Rent Roll_Tradeouts'!$B:$B,'Rent Roll (MF &amp; Retail)'!$A37,'Rent Roll_Tradeouts'!EC:EC),0)</f>
        <v>0</v>
      </c>
      <c r="DS37" s="536">
        <f>IFERROR(AVERAGEIF('Rent Roll_Tradeouts'!$B:$B,'Rent Roll (MF &amp; Retail)'!$A37,'Rent Roll_Tradeouts'!ED:ED),0)</f>
        <v>0</v>
      </c>
      <c r="DT37" s="536">
        <f>IFERROR(AVERAGEIF('Rent Roll_Tradeouts'!$B:$B,'Rent Roll (MF &amp; Retail)'!$A37,'Rent Roll_Tradeouts'!EE:EE),0)</f>
        <v>0</v>
      </c>
      <c r="DU37" s="536">
        <f>IFERROR(AVERAGEIF('Rent Roll_Tradeouts'!$B:$B,'Rent Roll (MF &amp; Retail)'!$A37,'Rent Roll_Tradeouts'!EF:EF),0)</f>
        <v>0</v>
      </c>
      <c r="DV37" s="536">
        <f>IFERROR(AVERAGEIF('Rent Roll_Tradeouts'!$B:$B,'Rent Roll (MF &amp; Retail)'!$A37,'Rent Roll_Tradeouts'!EG:EG),0)</f>
        <v>0</v>
      </c>
      <c r="DW37" s="536">
        <f>IFERROR(AVERAGEIF('Rent Roll_Tradeouts'!$B:$B,'Rent Roll (MF &amp; Retail)'!$A37,'Rent Roll_Tradeouts'!EH:EH),0)</f>
        <v>0</v>
      </c>
      <c r="DX37" s="536">
        <f>IFERROR(AVERAGEIF('Rent Roll_Tradeouts'!$B:$B,'Rent Roll (MF &amp; Retail)'!$A37,'Rent Roll_Tradeouts'!EI:EI),0)</f>
        <v>0</v>
      </c>
      <c r="DY37" s="536">
        <f>IFERROR(AVERAGEIF('Rent Roll_Tradeouts'!$B:$B,'Rent Roll (MF &amp; Retail)'!$A37,'Rent Roll_Tradeouts'!EJ:EJ),0)</f>
        <v>0</v>
      </c>
      <c r="DZ37" s="536">
        <f>IFERROR(AVERAGEIF('Rent Roll_Tradeouts'!$B:$B,'Rent Roll (MF &amp; Retail)'!$A37,'Rent Roll_Tradeouts'!EK:EK),0)</f>
        <v>0</v>
      </c>
      <c r="EA37" s="536">
        <f>IFERROR(AVERAGEIF('Rent Roll_Tradeouts'!$B:$B,'Rent Roll (MF &amp; Retail)'!$A37,'Rent Roll_Tradeouts'!EL:EL),0)</f>
        <v>0</v>
      </c>
    </row>
    <row r="38" spans="1:131">
      <c r="A38" s="49">
        <f>'Rent Roll_RedIQ 2'!A47</f>
        <v>0</v>
      </c>
      <c r="B38" s="77">
        <f>'Rent Roll_RedIQ 2'!D47</f>
        <v>0</v>
      </c>
      <c r="C38" s="77">
        <f>'Rent Roll_RedIQ 2'!E47</f>
        <v>0</v>
      </c>
      <c r="D38" s="77">
        <f>'Rent Roll_RedIQ 2'!F47</f>
        <v>0</v>
      </c>
      <c r="E38" s="77">
        <f>'Rent Roll_RedIQ 2'!G47</f>
        <v>0</v>
      </c>
      <c r="K38" s="769" t="str">
        <f>'Rent Roll_RedIQ 2'!AG47</f>
        <v>-</v>
      </c>
      <c r="L38" s="536">
        <f>IFERROR(AVERAGEIF('Rent Roll_Tradeouts'!$B:$B,'Rent Roll (MF &amp; Retail)'!$A38,'Rent Roll_Tradeouts'!W:W),0)</f>
        <v>0</v>
      </c>
      <c r="M38" s="536">
        <f>IFERROR(AVERAGEIF('Rent Roll_Tradeouts'!$B:$B,'Rent Roll (MF &amp; Retail)'!$A38,'Rent Roll_Tradeouts'!X:X),0)</f>
        <v>0</v>
      </c>
      <c r="N38" s="536">
        <f>IFERROR(AVERAGEIF('Rent Roll_Tradeouts'!$B:$B,'Rent Roll (MF &amp; Retail)'!$A38,'Rent Roll_Tradeouts'!Y:Y),0)</f>
        <v>0</v>
      </c>
      <c r="O38" s="536">
        <f>IFERROR(AVERAGEIF('Rent Roll_Tradeouts'!$B:$B,'Rent Roll (MF &amp; Retail)'!$A38,'Rent Roll_Tradeouts'!Z:Z),0)</f>
        <v>0</v>
      </c>
      <c r="P38" s="536">
        <f>IFERROR(AVERAGEIF('Rent Roll_Tradeouts'!$B:$B,'Rent Roll (MF &amp; Retail)'!$A38,'Rent Roll_Tradeouts'!AA:AA),0)</f>
        <v>0</v>
      </c>
      <c r="Q38" s="536">
        <f>IFERROR(AVERAGEIF('Rent Roll_Tradeouts'!$B:$B,'Rent Roll (MF &amp; Retail)'!$A38,'Rent Roll_Tradeouts'!AB:AB),0)</f>
        <v>0</v>
      </c>
      <c r="R38" s="536">
        <f>IFERROR(AVERAGEIF('Rent Roll_Tradeouts'!$B:$B,'Rent Roll (MF &amp; Retail)'!$A38,'Rent Roll_Tradeouts'!AC:AC),0)</f>
        <v>0</v>
      </c>
      <c r="S38" s="536">
        <f>IFERROR(AVERAGEIF('Rent Roll_Tradeouts'!$B:$B,'Rent Roll (MF &amp; Retail)'!$A38,'Rent Roll_Tradeouts'!AD:AD),0)</f>
        <v>0</v>
      </c>
      <c r="T38" s="536">
        <f>IFERROR(AVERAGEIF('Rent Roll_Tradeouts'!$B:$B,'Rent Roll (MF &amp; Retail)'!$A38,'Rent Roll_Tradeouts'!AE:AE),0)</f>
        <v>0</v>
      </c>
      <c r="U38" s="536">
        <f>IFERROR(AVERAGEIF('Rent Roll_Tradeouts'!$B:$B,'Rent Roll (MF &amp; Retail)'!$A38,'Rent Roll_Tradeouts'!AF:AF),0)</f>
        <v>0</v>
      </c>
      <c r="V38" s="536">
        <f>IFERROR(AVERAGEIF('Rent Roll_Tradeouts'!$B:$B,'Rent Roll (MF &amp; Retail)'!$A38,'Rent Roll_Tradeouts'!AG:AG),0)</f>
        <v>0</v>
      </c>
      <c r="W38" s="536">
        <f>IFERROR(AVERAGEIF('Rent Roll_Tradeouts'!$B:$B,'Rent Roll (MF &amp; Retail)'!$A38,'Rent Roll_Tradeouts'!AH:AH),0)</f>
        <v>0</v>
      </c>
      <c r="X38" s="536">
        <f>IFERROR(AVERAGEIF('Rent Roll_Tradeouts'!$B:$B,'Rent Roll (MF &amp; Retail)'!$A38,'Rent Roll_Tradeouts'!AI:AI),0)</f>
        <v>0</v>
      </c>
      <c r="Y38" s="536">
        <f>IFERROR(AVERAGEIF('Rent Roll_Tradeouts'!$B:$B,'Rent Roll (MF &amp; Retail)'!$A38,'Rent Roll_Tradeouts'!AJ:AJ),0)</f>
        <v>0</v>
      </c>
      <c r="Z38" s="536">
        <f>IFERROR(AVERAGEIF('Rent Roll_Tradeouts'!$B:$B,'Rent Roll (MF &amp; Retail)'!$A38,'Rent Roll_Tradeouts'!AK:AK),0)</f>
        <v>0</v>
      </c>
      <c r="AA38" s="536">
        <f>IFERROR(AVERAGEIF('Rent Roll_Tradeouts'!$B:$B,'Rent Roll (MF &amp; Retail)'!$A38,'Rent Roll_Tradeouts'!AL:AL),0)</f>
        <v>0</v>
      </c>
      <c r="AB38" s="536">
        <f>IFERROR(AVERAGEIF('Rent Roll_Tradeouts'!$B:$B,'Rent Roll (MF &amp; Retail)'!$A38,'Rent Roll_Tradeouts'!AM:AM),0)</f>
        <v>0</v>
      </c>
      <c r="AC38" s="536">
        <f>IFERROR(AVERAGEIF('Rent Roll_Tradeouts'!$B:$B,'Rent Roll (MF &amp; Retail)'!$A38,'Rent Roll_Tradeouts'!AN:AN),0)</f>
        <v>0</v>
      </c>
      <c r="AD38" s="536">
        <f>IFERROR(AVERAGEIF('Rent Roll_Tradeouts'!$B:$B,'Rent Roll (MF &amp; Retail)'!$A38,'Rent Roll_Tradeouts'!AO:AO),0)</f>
        <v>0</v>
      </c>
      <c r="AE38" s="536">
        <f>IFERROR(AVERAGEIF('Rent Roll_Tradeouts'!$B:$B,'Rent Roll (MF &amp; Retail)'!$A38,'Rent Roll_Tradeouts'!AP:AP),0)</f>
        <v>0</v>
      </c>
      <c r="AF38" s="536">
        <f>IFERROR(AVERAGEIF('Rent Roll_Tradeouts'!$B:$B,'Rent Roll (MF &amp; Retail)'!$A38,'Rent Roll_Tradeouts'!AQ:AQ),0)</f>
        <v>0</v>
      </c>
      <c r="AG38" s="536">
        <f>IFERROR(AVERAGEIF('Rent Roll_Tradeouts'!$B:$B,'Rent Roll (MF &amp; Retail)'!$A38,'Rent Roll_Tradeouts'!AR:AR),0)</f>
        <v>0</v>
      </c>
      <c r="AH38" s="536">
        <f>IFERROR(AVERAGEIF('Rent Roll_Tradeouts'!$B:$B,'Rent Roll (MF &amp; Retail)'!$A38,'Rent Roll_Tradeouts'!AS:AS),0)</f>
        <v>0</v>
      </c>
      <c r="AI38" s="536">
        <f>IFERROR(AVERAGEIF('Rent Roll_Tradeouts'!$B:$B,'Rent Roll (MF &amp; Retail)'!$A38,'Rent Roll_Tradeouts'!AT:AT),0)</f>
        <v>0</v>
      </c>
      <c r="AJ38" s="536">
        <f>IFERROR(AVERAGEIF('Rent Roll_Tradeouts'!$B:$B,'Rent Roll (MF &amp; Retail)'!$A38,'Rent Roll_Tradeouts'!AU:AU),0)</f>
        <v>0</v>
      </c>
      <c r="AK38" s="536">
        <f>IFERROR(AVERAGEIF('Rent Roll_Tradeouts'!$B:$B,'Rent Roll (MF &amp; Retail)'!$A38,'Rent Roll_Tradeouts'!AV:AV),0)</f>
        <v>0</v>
      </c>
      <c r="AL38" s="536">
        <f>IFERROR(AVERAGEIF('Rent Roll_Tradeouts'!$B:$B,'Rent Roll (MF &amp; Retail)'!$A38,'Rent Roll_Tradeouts'!AW:AW),0)</f>
        <v>0</v>
      </c>
      <c r="AM38" s="536">
        <f>IFERROR(AVERAGEIF('Rent Roll_Tradeouts'!$B:$B,'Rent Roll (MF &amp; Retail)'!$A38,'Rent Roll_Tradeouts'!AX:AX),0)</f>
        <v>0</v>
      </c>
      <c r="AN38" s="536">
        <f>IFERROR(AVERAGEIF('Rent Roll_Tradeouts'!$B:$B,'Rent Roll (MF &amp; Retail)'!$A38,'Rent Roll_Tradeouts'!AY:AY),0)</f>
        <v>0</v>
      </c>
      <c r="AO38" s="536">
        <f>IFERROR(AVERAGEIF('Rent Roll_Tradeouts'!$B:$B,'Rent Roll (MF &amp; Retail)'!$A38,'Rent Roll_Tradeouts'!AZ:AZ),0)</f>
        <v>0</v>
      </c>
      <c r="AP38" s="536">
        <f>IFERROR(AVERAGEIF('Rent Roll_Tradeouts'!$B:$B,'Rent Roll (MF &amp; Retail)'!$A38,'Rent Roll_Tradeouts'!BA:BA),0)</f>
        <v>0</v>
      </c>
      <c r="AQ38" s="536">
        <f>IFERROR(AVERAGEIF('Rent Roll_Tradeouts'!$B:$B,'Rent Roll (MF &amp; Retail)'!$A38,'Rent Roll_Tradeouts'!BB:BB),0)</f>
        <v>0</v>
      </c>
      <c r="AR38" s="536">
        <f>IFERROR(AVERAGEIF('Rent Roll_Tradeouts'!$B:$B,'Rent Roll (MF &amp; Retail)'!$A38,'Rent Roll_Tradeouts'!BC:BC),0)</f>
        <v>0</v>
      </c>
      <c r="AS38" s="536">
        <f>IFERROR(AVERAGEIF('Rent Roll_Tradeouts'!$B:$B,'Rent Roll (MF &amp; Retail)'!$A38,'Rent Roll_Tradeouts'!BD:BD),0)</f>
        <v>0</v>
      </c>
      <c r="AT38" s="536">
        <f>IFERROR(AVERAGEIF('Rent Roll_Tradeouts'!$B:$B,'Rent Roll (MF &amp; Retail)'!$A38,'Rent Roll_Tradeouts'!BE:BE),0)</f>
        <v>0</v>
      </c>
      <c r="AU38" s="536">
        <f>IFERROR(AVERAGEIF('Rent Roll_Tradeouts'!$B:$B,'Rent Roll (MF &amp; Retail)'!$A38,'Rent Roll_Tradeouts'!BF:BF),0)</f>
        <v>0</v>
      </c>
      <c r="AV38" s="536">
        <f>IFERROR(AVERAGEIF('Rent Roll_Tradeouts'!$B:$B,'Rent Roll (MF &amp; Retail)'!$A38,'Rent Roll_Tradeouts'!BG:BG),0)</f>
        <v>0</v>
      </c>
      <c r="AW38" s="536">
        <f>IFERROR(AVERAGEIF('Rent Roll_Tradeouts'!$B:$B,'Rent Roll (MF &amp; Retail)'!$A38,'Rent Roll_Tradeouts'!BH:BH),0)</f>
        <v>0</v>
      </c>
      <c r="AX38" s="536">
        <f>IFERROR(AVERAGEIF('Rent Roll_Tradeouts'!$B:$B,'Rent Roll (MF &amp; Retail)'!$A38,'Rent Roll_Tradeouts'!BI:BI),0)</f>
        <v>0</v>
      </c>
      <c r="AY38" s="536">
        <f>IFERROR(AVERAGEIF('Rent Roll_Tradeouts'!$B:$B,'Rent Roll (MF &amp; Retail)'!$A38,'Rent Roll_Tradeouts'!BJ:BJ),0)</f>
        <v>0</v>
      </c>
      <c r="AZ38" s="536">
        <f>IFERROR(AVERAGEIF('Rent Roll_Tradeouts'!$B:$B,'Rent Roll (MF &amp; Retail)'!$A38,'Rent Roll_Tradeouts'!BK:BK),0)</f>
        <v>0</v>
      </c>
      <c r="BA38" s="536">
        <f>IFERROR(AVERAGEIF('Rent Roll_Tradeouts'!$B:$B,'Rent Roll (MF &amp; Retail)'!$A38,'Rent Roll_Tradeouts'!BL:BL),0)</f>
        <v>0</v>
      </c>
      <c r="BB38" s="536">
        <f>IFERROR(AVERAGEIF('Rent Roll_Tradeouts'!$B:$B,'Rent Roll (MF &amp; Retail)'!$A38,'Rent Roll_Tradeouts'!BM:BM),0)</f>
        <v>0</v>
      </c>
      <c r="BC38" s="536">
        <f>IFERROR(AVERAGEIF('Rent Roll_Tradeouts'!$B:$B,'Rent Roll (MF &amp; Retail)'!$A38,'Rent Roll_Tradeouts'!BN:BN),0)</f>
        <v>0</v>
      </c>
      <c r="BD38" s="536">
        <f>IFERROR(AVERAGEIF('Rent Roll_Tradeouts'!$B:$B,'Rent Roll (MF &amp; Retail)'!$A38,'Rent Roll_Tradeouts'!BO:BO),0)</f>
        <v>0</v>
      </c>
      <c r="BE38" s="536">
        <f>IFERROR(AVERAGEIF('Rent Roll_Tradeouts'!$B:$B,'Rent Roll (MF &amp; Retail)'!$A38,'Rent Roll_Tradeouts'!BP:BP),0)</f>
        <v>0</v>
      </c>
      <c r="BF38" s="536">
        <f>IFERROR(AVERAGEIF('Rent Roll_Tradeouts'!$B:$B,'Rent Roll (MF &amp; Retail)'!$A38,'Rent Roll_Tradeouts'!BQ:BQ),0)</f>
        <v>0</v>
      </c>
      <c r="BG38" s="536">
        <f>IFERROR(AVERAGEIF('Rent Roll_Tradeouts'!$B:$B,'Rent Roll (MF &amp; Retail)'!$A38,'Rent Roll_Tradeouts'!BR:BR),0)</f>
        <v>0</v>
      </c>
      <c r="BH38" s="536">
        <f>IFERROR(AVERAGEIF('Rent Roll_Tradeouts'!$B:$B,'Rent Roll (MF &amp; Retail)'!$A38,'Rent Roll_Tradeouts'!BS:BS),0)</f>
        <v>0</v>
      </c>
      <c r="BI38" s="536">
        <f>IFERROR(AVERAGEIF('Rent Roll_Tradeouts'!$B:$B,'Rent Roll (MF &amp; Retail)'!$A38,'Rent Roll_Tradeouts'!BT:BT),0)</f>
        <v>0</v>
      </c>
      <c r="BJ38" s="536">
        <f>IFERROR(AVERAGEIF('Rent Roll_Tradeouts'!$B:$B,'Rent Roll (MF &amp; Retail)'!$A38,'Rent Roll_Tradeouts'!BU:BU),0)</f>
        <v>0</v>
      </c>
      <c r="BK38" s="536">
        <f>IFERROR(AVERAGEIF('Rent Roll_Tradeouts'!$B:$B,'Rent Roll (MF &amp; Retail)'!$A38,'Rent Roll_Tradeouts'!BV:BV),0)</f>
        <v>0</v>
      </c>
      <c r="BL38" s="536">
        <f>IFERROR(AVERAGEIF('Rent Roll_Tradeouts'!$B:$B,'Rent Roll (MF &amp; Retail)'!$A38,'Rent Roll_Tradeouts'!BW:BW),0)</f>
        <v>0</v>
      </c>
      <c r="BM38" s="536">
        <f>IFERROR(AVERAGEIF('Rent Roll_Tradeouts'!$B:$B,'Rent Roll (MF &amp; Retail)'!$A38,'Rent Roll_Tradeouts'!BX:BX),0)</f>
        <v>0</v>
      </c>
      <c r="BN38" s="536">
        <f>IFERROR(AVERAGEIF('Rent Roll_Tradeouts'!$B:$B,'Rent Roll (MF &amp; Retail)'!$A38,'Rent Roll_Tradeouts'!BY:BY),0)</f>
        <v>0</v>
      </c>
      <c r="BO38" s="536">
        <f>IFERROR(AVERAGEIF('Rent Roll_Tradeouts'!$B:$B,'Rent Roll (MF &amp; Retail)'!$A38,'Rent Roll_Tradeouts'!BZ:BZ),0)</f>
        <v>0</v>
      </c>
      <c r="BP38" s="536">
        <f>IFERROR(AVERAGEIF('Rent Roll_Tradeouts'!$B:$B,'Rent Roll (MF &amp; Retail)'!$A38,'Rent Roll_Tradeouts'!CA:CA),0)</f>
        <v>0</v>
      </c>
      <c r="BQ38" s="536">
        <f>IFERROR(AVERAGEIF('Rent Roll_Tradeouts'!$B:$B,'Rent Roll (MF &amp; Retail)'!$A38,'Rent Roll_Tradeouts'!CB:CB),0)</f>
        <v>0</v>
      </c>
      <c r="BR38" s="536">
        <f>IFERROR(AVERAGEIF('Rent Roll_Tradeouts'!$B:$B,'Rent Roll (MF &amp; Retail)'!$A38,'Rent Roll_Tradeouts'!CC:CC),0)</f>
        <v>0</v>
      </c>
      <c r="BS38" s="536">
        <f>IFERROR(AVERAGEIF('Rent Roll_Tradeouts'!$B:$B,'Rent Roll (MF &amp; Retail)'!$A38,'Rent Roll_Tradeouts'!CD:CD),0)</f>
        <v>0</v>
      </c>
      <c r="BT38" s="536">
        <f>IFERROR(AVERAGEIF('Rent Roll_Tradeouts'!$B:$B,'Rent Roll (MF &amp; Retail)'!$A38,'Rent Roll_Tradeouts'!CE:CE),0)</f>
        <v>0</v>
      </c>
      <c r="BU38" s="536">
        <f>IFERROR(AVERAGEIF('Rent Roll_Tradeouts'!$B:$B,'Rent Roll (MF &amp; Retail)'!$A38,'Rent Roll_Tradeouts'!CF:CF),0)</f>
        <v>0</v>
      </c>
      <c r="BV38" s="536">
        <f>IFERROR(AVERAGEIF('Rent Roll_Tradeouts'!$B:$B,'Rent Roll (MF &amp; Retail)'!$A38,'Rent Roll_Tradeouts'!CG:CG),0)</f>
        <v>0</v>
      </c>
      <c r="BW38" s="536">
        <f>IFERROR(AVERAGEIF('Rent Roll_Tradeouts'!$B:$B,'Rent Roll (MF &amp; Retail)'!$A38,'Rent Roll_Tradeouts'!CH:CH),0)</f>
        <v>0</v>
      </c>
      <c r="BX38" s="536">
        <f>IFERROR(AVERAGEIF('Rent Roll_Tradeouts'!$B:$B,'Rent Roll (MF &amp; Retail)'!$A38,'Rent Roll_Tradeouts'!CI:CI),0)</f>
        <v>0</v>
      </c>
      <c r="BY38" s="536">
        <f>IFERROR(AVERAGEIF('Rent Roll_Tradeouts'!$B:$B,'Rent Roll (MF &amp; Retail)'!$A38,'Rent Roll_Tradeouts'!CJ:CJ),0)</f>
        <v>0</v>
      </c>
      <c r="BZ38" s="536">
        <f>IFERROR(AVERAGEIF('Rent Roll_Tradeouts'!$B:$B,'Rent Roll (MF &amp; Retail)'!$A38,'Rent Roll_Tradeouts'!CK:CK),0)</f>
        <v>0</v>
      </c>
      <c r="CA38" s="536">
        <f>IFERROR(AVERAGEIF('Rent Roll_Tradeouts'!$B:$B,'Rent Roll (MF &amp; Retail)'!$A38,'Rent Roll_Tradeouts'!CL:CL),0)</f>
        <v>0</v>
      </c>
      <c r="CB38" s="536">
        <f>IFERROR(AVERAGEIF('Rent Roll_Tradeouts'!$B:$B,'Rent Roll (MF &amp; Retail)'!$A38,'Rent Roll_Tradeouts'!CM:CM),0)</f>
        <v>0</v>
      </c>
      <c r="CC38" s="536">
        <f>IFERROR(AVERAGEIF('Rent Roll_Tradeouts'!$B:$B,'Rent Roll (MF &amp; Retail)'!$A38,'Rent Roll_Tradeouts'!CN:CN),0)</f>
        <v>0</v>
      </c>
      <c r="CD38" s="536">
        <f>IFERROR(AVERAGEIF('Rent Roll_Tradeouts'!$B:$B,'Rent Roll (MF &amp; Retail)'!$A38,'Rent Roll_Tradeouts'!CO:CO),0)</f>
        <v>0</v>
      </c>
      <c r="CE38" s="536">
        <f>IFERROR(AVERAGEIF('Rent Roll_Tradeouts'!$B:$B,'Rent Roll (MF &amp; Retail)'!$A38,'Rent Roll_Tradeouts'!CP:CP),0)</f>
        <v>0</v>
      </c>
      <c r="CF38" s="536">
        <f>IFERROR(AVERAGEIF('Rent Roll_Tradeouts'!$B:$B,'Rent Roll (MF &amp; Retail)'!$A38,'Rent Roll_Tradeouts'!CQ:CQ),0)</f>
        <v>0</v>
      </c>
      <c r="CG38" s="536">
        <f>IFERROR(AVERAGEIF('Rent Roll_Tradeouts'!$B:$B,'Rent Roll (MF &amp; Retail)'!$A38,'Rent Roll_Tradeouts'!CR:CR),0)</f>
        <v>0</v>
      </c>
      <c r="CH38" s="536">
        <f>IFERROR(AVERAGEIF('Rent Roll_Tradeouts'!$B:$B,'Rent Roll (MF &amp; Retail)'!$A38,'Rent Roll_Tradeouts'!CS:CS),0)</f>
        <v>0</v>
      </c>
      <c r="CI38" s="536">
        <f>IFERROR(AVERAGEIF('Rent Roll_Tradeouts'!$B:$B,'Rent Roll (MF &amp; Retail)'!$A38,'Rent Roll_Tradeouts'!CT:CT),0)</f>
        <v>0</v>
      </c>
      <c r="CJ38" s="536">
        <f>IFERROR(AVERAGEIF('Rent Roll_Tradeouts'!$B:$B,'Rent Roll (MF &amp; Retail)'!$A38,'Rent Roll_Tradeouts'!CU:CU),0)</f>
        <v>0</v>
      </c>
      <c r="CK38" s="536">
        <f>IFERROR(AVERAGEIF('Rent Roll_Tradeouts'!$B:$B,'Rent Roll (MF &amp; Retail)'!$A38,'Rent Roll_Tradeouts'!CV:CV),0)</f>
        <v>0</v>
      </c>
      <c r="CL38" s="536">
        <f>IFERROR(AVERAGEIF('Rent Roll_Tradeouts'!$B:$B,'Rent Roll (MF &amp; Retail)'!$A38,'Rent Roll_Tradeouts'!CW:CW),0)</f>
        <v>0</v>
      </c>
      <c r="CM38" s="536">
        <f>IFERROR(AVERAGEIF('Rent Roll_Tradeouts'!$B:$B,'Rent Roll (MF &amp; Retail)'!$A38,'Rent Roll_Tradeouts'!CX:CX),0)</f>
        <v>0</v>
      </c>
      <c r="CN38" s="536">
        <f>IFERROR(AVERAGEIF('Rent Roll_Tradeouts'!$B:$B,'Rent Roll (MF &amp; Retail)'!$A38,'Rent Roll_Tradeouts'!CY:CY),0)</f>
        <v>0</v>
      </c>
      <c r="CO38" s="536">
        <f>IFERROR(AVERAGEIF('Rent Roll_Tradeouts'!$B:$B,'Rent Roll (MF &amp; Retail)'!$A38,'Rent Roll_Tradeouts'!CZ:CZ),0)</f>
        <v>0</v>
      </c>
      <c r="CP38" s="536">
        <f>IFERROR(AVERAGEIF('Rent Roll_Tradeouts'!$B:$B,'Rent Roll (MF &amp; Retail)'!$A38,'Rent Roll_Tradeouts'!DA:DA),0)</f>
        <v>0</v>
      </c>
      <c r="CQ38" s="536">
        <f>IFERROR(AVERAGEIF('Rent Roll_Tradeouts'!$B:$B,'Rent Roll (MF &amp; Retail)'!$A38,'Rent Roll_Tradeouts'!DB:DB),0)</f>
        <v>0</v>
      </c>
      <c r="CR38" s="536">
        <f>IFERROR(AVERAGEIF('Rent Roll_Tradeouts'!$B:$B,'Rent Roll (MF &amp; Retail)'!$A38,'Rent Roll_Tradeouts'!DC:DC),0)</f>
        <v>0</v>
      </c>
      <c r="CS38" s="536">
        <f>IFERROR(AVERAGEIF('Rent Roll_Tradeouts'!$B:$B,'Rent Roll (MF &amp; Retail)'!$A38,'Rent Roll_Tradeouts'!DD:DD),0)</f>
        <v>0</v>
      </c>
      <c r="CT38" s="536">
        <f>IFERROR(AVERAGEIF('Rent Roll_Tradeouts'!$B:$B,'Rent Roll (MF &amp; Retail)'!$A38,'Rent Roll_Tradeouts'!DE:DE),0)</f>
        <v>0</v>
      </c>
      <c r="CU38" s="536">
        <f>IFERROR(AVERAGEIF('Rent Roll_Tradeouts'!$B:$B,'Rent Roll (MF &amp; Retail)'!$A38,'Rent Roll_Tradeouts'!DF:DF),0)</f>
        <v>0</v>
      </c>
      <c r="CV38" s="536">
        <f>IFERROR(AVERAGEIF('Rent Roll_Tradeouts'!$B:$B,'Rent Roll (MF &amp; Retail)'!$A38,'Rent Roll_Tradeouts'!DG:DG),0)</f>
        <v>0</v>
      </c>
      <c r="CW38" s="536">
        <f>IFERROR(AVERAGEIF('Rent Roll_Tradeouts'!$B:$B,'Rent Roll (MF &amp; Retail)'!$A38,'Rent Roll_Tradeouts'!DH:DH),0)</f>
        <v>0</v>
      </c>
      <c r="CX38" s="536">
        <f>IFERROR(AVERAGEIF('Rent Roll_Tradeouts'!$B:$B,'Rent Roll (MF &amp; Retail)'!$A38,'Rent Roll_Tradeouts'!DI:DI),0)</f>
        <v>0</v>
      </c>
      <c r="CY38" s="536">
        <f>IFERROR(AVERAGEIF('Rent Roll_Tradeouts'!$B:$B,'Rent Roll (MF &amp; Retail)'!$A38,'Rent Roll_Tradeouts'!DJ:DJ),0)</f>
        <v>0</v>
      </c>
      <c r="CZ38" s="536">
        <f>IFERROR(AVERAGEIF('Rent Roll_Tradeouts'!$B:$B,'Rent Roll (MF &amp; Retail)'!$A38,'Rent Roll_Tradeouts'!DK:DK),0)</f>
        <v>0</v>
      </c>
      <c r="DA38" s="536">
        <f>IFERROR(AVERAGEIF('Rent Roll_Tradeouts'!$B:$B,'Rent Roll (MF &amp; Retail)'!$A38,'Rent Roll_Tradeouts'!DL:DL),0)</f>
        <v>0</v>
      </c>
      <c r="DB38" s="536">
        <f>IFERROR(AVERAGEIF('Rent Roll_Tradeouts'!$B:$B,'Rent Roll (MF &amp; Retail)'!$A38,'Rent Roll_Tradeouts'!DM:DM),0)</f>
        <v>0</v>
      </c>
      <c r="DC38" s="536">
        <f>IFERROR(AVERAGEIF('Rent Roll_Tradeouts'!$B:$B,'Rent Roll (MF &amp; Retail)'!$A38,'Rent Roll_Tradeouts'!DN:DN),0)</f>
        <v>0</v>
      </c>
      <c r="DD38" s="536">
        <f>IFERROR(AVERAGEIF('Rent Roll_Tradeouts'!$B:$B,'Rent Roll (MF &amp; Retail)'!$A38,'Rent Roll_Tradeouts'!DO:DO),0)</f>
        <v>0</v>
      </c>
      <c r="DE38" s="536">
        <f>IFERROR(AVERAGEIF('Rent Roll_Tradeouts'!$B:$B,'Rent Roll (MF &amp; Retail)'!$A38,'Rent Roll_Tradeouts'!DP:DP),0)</f>
        <v>0</v>
      </c>
      <c r="DF38" s="536">
        <f>IFERROR(AVERAGEIF('Rent Roll_Tradeouts'!$B:$B,'Rent Roll (MF &amp; Retail)'!$A38,'Rent Roll_Tradeouts'!DQ:DQ),0)</f>
        <v>0</v>
      </c>
      <c r="DG38" s="536">
        <f>IFERROR(AVERAGEIF('Rent Roll_Tradeouts'!$B:$B,'Rent Roll (MF &amp; Retail)'!$A38,'Rent Roll_Tradeouts'!DR:DR),0)</f>
        <v>0</v>
      </c>
      <c r="DH38" s="536">
        <f>IFERROR(AVERAGEIF('Rent Roll_Tradeouts'!$B:$B,'Rent Roll (MF &amp; Retail)'!$A38,'Rent Roll_Tradeouts'!DS:DS),0)</f>
        <v>0</v>
      </c>
      <c r="DI38" s="536">
        <f>IFERROR(AVERAGEIF('Rent Roll_Tradeouts'!$B:$B,'Rent Roll (MF &amp; Retail)'!$A38,'Rent Roll_Tradeouts'!DT:DT),0)</f>
        <v>0</v>
      </c>
      <c r="DJ38" s="536">
        <f>IFERROR(AVERAGEIF('Rent Roll_Tradeouts'!$B:$B,'Rent Roll (MF &amp; Retail)'!$A38,'Rent Roll_Tradeouts'!DU:DU),0)</f>
        <v>0</v>
      </c>
      <c r="DK38" s="536">
        <f>IFERROR(AVERAGEIF('Rent Roll_Tradeouts'!$B:$B,'Rent Roll (MF &amp; Retail)'!$A38,'Rent Roll_Tradeouts'!DV:DV),0)</f>
        <v>0</v>
      </c>
      <c r="DL38" s="536">
        <f>IFERROR(AVERAGEIF('Rent Roll_Tradeouts'!$B:$B,'Rent Roll (MF &amp; Retail)'!$A38,'Rent Roll_Tradeouts'!DW:DW),0)</f>
        <v>0</v>
      </c>
      <c r="DM38" s="536">
        <f>IFERROR(AVERAGEIF('Rent Roll_Tradeouts'!$B:$B,'Rent Roll (MF &amp; Retail)'!$A38,'Rent Roll_Tradeouts'!DX:DX),0)</f>
        <v>0</v>
      </c>
      <c r="DN38" s="536">
        <f>IFERROR(AVERAGEIF('Rent Roll_Tradeouts'!$B:$B,'Rent Roll (MF &amp; Retail)'!$A38,'Rent Roll_Tradeouts'!DY:DY),0)</f>
        <v>0</v>
      </c>
      <c r="DO38" s="536">
        <f>IFERROR(AVERAGEIF('Rent Roll_Tradeouts'!$B:$B,'Rent Roll (MF &amp; Retail)'!$A38,'Rent Roll_Tradeouts'!DZ:DZ),0)</f>
        <v>0</v>
      </c>
      <c r="DP38" s="536">
        <f>IFERROR(AVERAGEIF('Rent Roll_Tradeouts'!$B:$B,'Rent Roll (MF &amp; Retail)'!$A38,'Rent Roll_Tradeouts'!EA:EA),0)</f>
        <v>0</v>
      </c>
      <c r="DQ38" s="536">
        <f>IFERROR(AVERAGEIF('Rent Roll_Tradeouts'!$B:$B,'Rent Roll (MF &amp; Retail)'!$A38,'Rent Roll_Tradeouts'!EB:EB),0)</f>
        <v>0</v>
      </c>
      <c r="DR38" s="536">
        <f>IFERROR(AVERAGEIF('Rent Roll_Tradeouts'!$B:$B,'Rent Roll (MF &amp; Retail)'!$A38,'Rent Roll_Tradeouts'!EC:EC),0)</f>
        <v>0</v>
      </c>
      <c r="DS38" s="536">
        <f>IFERROR(AVERAGEIF('Rent Roll_Tradeouts'!$B:$B,'Rent Roll (MF &amp; Retail)'!$A38,'Rent Roll_Tradeouts'!ED:ED),0)</f>
        <v>0</v>
      </c>
      <c r="DT38" s="536">
        <f>IFERROR(AVERAGEIF('Rent Roll_Tradeouts'!$B:$B,'Rent Roll (MF &amp; Retail)'!$A38,'Rent Roll_Tradeouts'!EE:EE),0)</f>
        <v>0</v>
      </c>
      <c r="DU38" s="536">
        <f>IFERROR(AVERAGEIF('Rent Roll_Tradeouts'!$B:$B,'Rent Roll (MF &amp; Retail)'!$A38,'Rent Roll_Tradeouts'!EF:EF),0)</f>
        <v>0</v>
      </c>
      <c r="DV38" s="536">
        <f>IFERROR(AVERAGEIF('Rent Roll_Tradeouts'!$B:$B,'Rent Roll (MF &amp; Retail)'!$A38,'Rent Roll_Tradeouts'!EG:EG),0)</f>
        <v>0</v>
      </c>
      <c r="DW38" s="536">
        <f>IFERROR(AVERAGEIF('Rent Roll_Tradeouts'!$B:$B,'Rent Roll (MF &amp; Retail)'!$A38,'Rent Roll_Tradeouts'!EH:EH),0)</f>
        <v>0</v>
      </c>
      <c r="DX38" s="536">
        <f>IFERROR(AVERAGEIF('Rent Roll_Tradeouts'!$B:$B,'Rent Roll (MF &amp; Retail)'!$A38,'Rent Roll_Tradeouts'!EI:EI),0)</f>
        <v>0</v>
      </c>
      <c r="DY38" s="536">
        <f>IFERROR(AVERAGEIF('Rent Roll_Tradeouts'!$B:$B,'Rent Roll (MF &amp; Retail)'!$A38,'Rent Roll_Tradeouts'!EJ:EJ),0)</f>
        <v>0</v>
      </c>
      <c r="DZ38" s="536">
        <f>IFERROR(AVERAGEIF('Rent Roll_Tradeouts'!$B:$B,'Rent Roll (MF &amp; Retail)'!$A38,'Rent Roll_Tradeouts'!EK:EK),0)</f>
        <v>0</v>
      </c>
      <c r="EA38" s="536">
        <f>IFERROR(AVERAGEIF('Rent Roll_Tradeouts'!$B:$B,'Rent Roll (MF &amp; Retail)'!$A38,'Rent Roll_Tradeouts'!EL:EL),0)</f>
        <v>0</v>
      </c>
    </row>
    <row r="39" spans="1:131">
      <c r="A39" s="49">
        <f>'Rent Roll_RedIQ 2'!A48</f>
        <v>0</v>
      </c>
      <c r="B39" s="77">
        <f>'Rent Roll_RedIQ 2'!D48</f>
        <v>0</v>
      </c>
      <c r="C39" s="77">
        <f>'Rent Roll_RedIQ 2'!E48</f>
        <v>0</v>
      </c>
      <c r="D39" s="77">
        <f>'Rent Roll_RedIQ 2'!F48</f>
        <v>0</v>
      </c>
      <c r="E39" s="77">
        <f>'Rent Roll_RedIQ 2'!G48</f>
        <v>0</v>
      </c>
      <c r="K39" s="769" t="str">
        <f>'Rent Roll_RedIQ 2'!AG48</f>
        <v>-</v>
      </c>
      <c r="L39" s="536">
        <f>IFERROR(AVERAGEIF('Rent Roll_Tradeouts'!$B:$B,'Rent Roll (MF &amp; Retail)'!$A39,'Rent Roll_Tradeouts'!W:W),0)</f>
        <v>0</v>
      </c>
      <c r="M39" s="536">
        <f>IFERROR(AVERAGEIF('Rent Roll_Tradeouts'!$B:$B,'Rent Roll (MF &amp; Retail)'!$A39,'Rent Roll_Tradeouts'!X:X),0)</f>
        <v>0</v>
      </c>
      <c r="N39" s="536">
        <f>IFERROR(AVERAGEIF('Rent Roll_Tradeouts'!$B:$B,'Rent Roll (MF &amp; Retail)'!$A39,'Rent Roll_Tradeouts'!Y:Y),0)</f>
        <v>0</v>
      </c>
      <c r="O39" s="536">
        <f>IFERROR(AVERAGEIF('Rent Roll_Tradeouts'!$B:$B,'Rent Roll (MF &amp; Retail)'!$A39,'Rent Roll_Tradeouts'!Z:Z),0)</f>
        <v>0</v>
      </c>
      <c r="P39" s="536">
        <f>IFERROR(AVERAGEIF('Rent Roll_Tradeouts'!$B:$B,'Rent Roll (MF &amp; Retail)'!$A39,'Rent Roll_Tradeouts'!AA:AA),0)</f>
        <v>0</v>
      </c>
      <c r="Q39" s="536">
        <f>IFERROR(AVERAGEIF('Rent Roll_Tradeouts'!$B:$B,'Rent Roll (MF &amp; Retail)'!$A39,'Rent Roll_Tradeouts'!AB:AB),0)</f>
        <v>0</v>
      </c>
      <c r="R39" s="536">
        <f>IFERROR(AVERAGEIF('Rent Roll_Tradeouts'!$B:$B,'Rent Roll (MF &amp; Retail)'!$A39,'Rent Roll_Tradeouts'!AC:AC),0)</f>
        <v>0</v>
      </c>
      <c r="S39" s="536">
        <f>IFERROR(AVERAGEIF('Rent Roll_Tradeouts'!$B:$B,'Rent Roll (MF &amp; Retail)'!$A39,'Rent Roll_Tradeouts'!AD:AD),0)</f>
        <v>0</v>
      </c>
      <c r="T39" s="536">
        <f>IFERROR(AVERAGEIF('Rent Roll_Tradeouts'!$B:$B,'Rent Roll (MF &amp; Retail)'!$A39,'Rent Roll_Tradeouts'!AE:AE),0)</f>
        <v>0</v>
      </c>
      <c r="U39" s="536">
        <f>IFERROR(AVERAGEIF('Rent Roll_Tradeouts'!$B:$B,'Rent Roll (MF &amp; Retail)'!$A39,'Rent Roll_Tradeouts'!AF:AF),0)</f>
        <v>0</v>
      </c>
      <c r="V39" s="536">
        <f>IFERROR(AVERAGEIF('Rent Roll_Tradeouts'!$B:$B,'Rent Roll (MF &amp; Retail)'!$A39,'Rent Roll_Tradeouts'!AG:AG),0)</f>
        <v>0</v>
      </c>
      <c r="W39" s="536">
        <f>IFERROR(AVERAGEIF('Rent Roll_Tradeouts'!$B:$B,'Rent Roll (MF &amp; Retail)'!$A39,'Rent Roll_Tradeouts'!AH:AH),0)</f>
        <v>0</v>
      </c>
      <c r="X39" s="536">
        <f>IFERROR(AVERAGEIF('Rent Roll_Tradeouts'!$B:$B,'Rent Roll (MF &amp; Retail)'!$A39,'Rent Roll_Tradeouts'!AI:AI),0)</f>
        <v>0</v>
      </c>
      <c r="Y39" s="536">
        <f>IFERROR(AVERAGEIF('Rent Roll_Tradeouts'!$B:$B,'Rent Roll (MF &amp; Retail)'!$A39,'Rent Roll_Tradeouts'!AJ:AJ),0)</f>
        <v>0</v>
      </c>
      <c r="Z39" s="536">
        <f>IFERROR(AVERAGEIF('Rent Roll_Tradeouts'!$B:$B,'Rent Roll (MF &amp; Retail)'!$A39,'Rent Roll_Tradeouts'!AK:AK),0)</f>
        <v>0</v>
      </c>
      <c r="AA39" s="536">
        <f>IFERROR(AVERAGEIF('Rent Roll_Tradeouts'!$B:$B,'Rent Roll (MF &amp; Retail)'!$A39,'Rent Roll_Tradeouts'!AL:AL),0)</f>
        <v>0</v>
      </c>
      <c r="AB39" s="536">
        <f>IFERROR(AVERAGEIF('Rent Roll_Tradeouts'!$B:$B,'Rent Roll (MF &amp; Retail)'!$A39,'Rent Roll_Tradeouts'!AM:AM),0)</f>
        <v>0</v>
      </c>
      <c r="AC39" s="536">
        <f>IFERROR(AVERAGEIF('Rent Roll_Tradeouts'!$B:$B,'Rent Roll (MF &amp; Retail)'!$A39,'Rent Roll_Tradeouts'!AN:AN),0)</f>
        <v>0</v>
      </c>
      <c r="AD39" s="536">
        <f>IFERROR(AVERAGEIF('Rent Roll_Tradeouts'!$B:$B,'Rent Roll (MF &amp; Retail)'!$A39,'Rent Roll_Tradeouts'!AO:AO),0)</f>
        <v>0</v>
      </c>
      <c r="AE39" s="536">
        <f>IFERROR(AVERAGEIF('Rent Roll_Tradeouts'!$B:$B,'Rent Roll (MF &amp; Retail)'!$A39,'Rent Roll_Tradeouts'!AP:AP),0)</f>
        <v>0</v>
      </c>
      <c r="AF39" s="536">
        <f>IFERROR(AVERAGEIF('Rent Roll_Tradeouts'!$B:$B,'Rent Roll (MF &amp; Retail)'!$A39,'Rent Roll_Tradeouts'!AQ:AQ),0)</f>
        <v>0</v>
      </c>
      <c r="AG39" s="536">
        <f>IFERROR(AVERAGEIF('Rent Roll_Tradeouts'!$B:$B,'Rent Roll (MF &amp; Retail)'!$A39,'Rent Roll_Tradeouts'!AR:AR),0)</f>
        <v>0</v>
      </c>
      <c r="AH39" s="536">
        <f>IFERROR(AVERAGEIF('Rent Roll_Tradeouts'!$B:$B,'Rent Roll (MF &amp; Retail)'!$A39,'Rent Roll_Tradeouts'!AS:AS),0)</f>
        <v>0</v>
      </c>
      <c r="AI39" s="536">
        <f>IFERROR(AVERAGEIF('Rent Roll_Tradeouts'!$B:$B,'Rent Roll (MF &amp; Retail)'!$A39,'Rent Roll_Tradeouts'!AT:AT),0)</f>
        <v>0</v>
      </c>
      <c r="AJ39" s="536">
        <f>IFERROR(AVERAGEIF('Rent Roll_Tradeouts'!$B:$B,'Rent Roll (MF &amp; Retail)'!$A39,'Rent Roll_Tradeouts'!AU:AU),0)</f>
        <v>0</v>
      </c>
      <c r="AK39" s="536">
        <f>IFERROR(AVERAGEIF('Rent Roll_Tradeouts'!$B:$B,'Rent Roll (MF &amp; Retail)'!$A39,'Rent Roll_Tradeouts'!AV:AV),0)</f>
        <v>0</v>
      </c>
      <c r="AL39" s="536">
        <f>IFERROR(AVERAGEIF('Rent Roll_Tradeouts'!$B:$B,'Rent Roll (MF &amp; Retail)'!$A39,'Rent Roll_Tradeouts'!AW:AW),0)</f>
        <v>0</v>
      </c>
      <c r="AM39" s="536">
        <f>IFERROR(AVERAGEIF('Rent Roll_Tradeouts'!$B:$B,'Rent Roll (MF &amp; Retail)'!$A39,'Rent Roll_Tradeouts'!AX:AX),0)</f>
        <v>0</v>
      </c>
      <c r="AN39" s="536">
        <f>IFERROR(AVERAGEIF('Rent Roll_Tradeouts'!$B:$B,'Rent Roll (MF &amp; Retail)'!$A39,'Rent Roll_Tradeouts'!AY:AY),0)</f>
        <v>0</v>
      </c>
      <c r="AO39" s="536">
        <f>IFERROR(AVERAGEIF('Rent Roll_Tradeouts'!$B:$B,'Rent Roll (MF &amp; Retail)'!$A39,'Rent Roll_Tradeouts'!AZ:AZ),0)</f>
        <v>0</v>
      </c>
      <c r="AP39" s="536">
        <f>IFERROR(AVERAGEIF('Rent Roll_Tradeouts'!$B:$B,'Rent Roll (MF &amp; Retail)'!$A39,'Rent Roll_Tradeouts'!BA:BA),0)</f>
        <v>0</v>
      </c>
      <c r="AQ39" s="536">
        <f>IFERROR(AVERAGEIF('Rent Roll_Tradeouts'!$B:$B,'Rent Roll (MF &amp; Retail)'!$A39,'Rent Roll_Tradeouts'!BB:BB),0)</f>
        <v>0</v>
      </c>
      <c r="AR39" s="536">
        <f>IFERROR(AVERAGEIF('Rent Roll_Tradeouts'!$B:$B,'Rent Roll (MF &amp; Retail)'!$A39,'Rent Roll_Tradeouts'!BC:BC),0)</f>
        <v>0</v>
      </c>
      <c r="AS39" s="536">
        <f>IFERROR(AVERAGEIF('Rent Roll_Tradeouts'!$B:$B,'Rent Roll (MF &amp; Retail)'!$A39,'Rent Roll_Tradeouts'!BD:BD),0)</f>
        <v>0</v>
      </c>
      <c r="AT39" s="536">
        <f>IFERROR(AVERAGEIF('Rent Roll_Tradeouts'!$B:$B,'Rent Roll (MF &amp; Retail)'!$A39,'Rent Roll_Tradeouts'!BE:BE),0)</f>
        <v>0</v>
      </c>
      <c r="AU39" s="536">
        <f>IFERROR(AVERAGEIF('Rent Roll_Tradeouts'!$B:$B,'Rent Roll (MF &amp; Retail)'!$A39,'Rent Roll_Tradeouts'!BF:BF),0)</f>
        <v>0</v>
      </c>
      <c r="AV39" s="536">
        <f>IFERROR(AVERAGEIF('Rent Roll_Tradeouts'!$B:$B,'Rent Roll (MF &amp; Retail)'!$A39,'Rent Roll_Tradeouts'!BG:BG),0)</f>
        <v>0</v>
      </c>
      <c r="AW39" s="536">
        <f>IFERROR(AVERAGEIF('Rent Roll_Tradeouts'!$B:$B,'Rent Roll (MF &amp; Retail)'!$A39,'Rent Roll_Tradeouts'!BH:BH),0)</f>
        <v>0</v>
      </c>
      <c r="AX39" s="536">
        <f>IFERROR(AVERAGEIF('Rent Roll_Tradeouts'!$B:$B,'Rent Roll (MF &amp; Retail)'!$A39,'Rent Roll_Tradeouts'!BI:BI),0)</f>
        <v>0</v>
      </c>
      <c r="AY39" s="536">
        <f>IFERROR(AVERAGEIF('Rent Roll_Tradeouts'!$B:$B,'Rent Roll (MF &amp; Retail)'!$A39,'Rent Roll_Tradeouts'!BJ:BJ),0)</f>
        <v>0</v>
      </c>
      <c r="AZ39" s="536">
        <f>IFERROR(AVERAGEIF('Rent Roll_Tradeouts'!$B:$B,'Rent Roll (MF &amp; Retail)'!$A39,'Rent Roll_Tradeouts'!BK:BK),0)</f>
        <v>0</v>
      </c>
      <c r="BA39" s="536">
        <f>IFERROR(AVERAGEIF('Rent Roll_Tradeouts'!$B:$B,'Rent Roll (MF &amp; Retail)'!$A39,'Rent Roll_Tradeouts'!BL:BL),0)</f>
        <v>0</v>
      </c>
      <c r="BB39" s="536">
        <f>IFERROR(AVERAGEIF('Rent Roll_Tradeouts'!$B:$B,'Rent Roll (MF &amp; Retail)'!$A39,'Rent Roll_Tradeouts'!BM:BM),0)</f>
        <v>0</v>
      </c>
      <c r="BC39" s="536">
        <f>IFERROR(AVERAGEIF('Rent Roll_Tradeouts'!$B:$B,'Rent Roll (MF &amp; Retail)'!$A39,'Rent Roll_Tradeouts'!BN:BN),0)</f>
        <v>0</v>
      </c>
      <c r="BD39" s="536">
        <f>IFERROR(AVERAGEIF('Rent Roll_Tradeouts'!$B:$B,'Rent Roll (MF &amp; Retail)'!$A39,'Rent Roll_Tradeouts'!BO:BO),0)</f>
        <v>0</v>
      </c>
      <c r="BE39" s="536">
        <f>IFERROR(AVERAGEIF('Rent Roll_Tradeouts'!$B:$B,'Rent Roll (MF &amp; Retail)'!$A39,'Rent Roll_Tradeouts'!BP:BP),0)</f>
        <v>0</v>
      </c>
      <c r="BF39" s="536">
        <f>IFERROR(AVERAGEIF('Rent Roll_Tradeouts'!$B:$B,'Rent Roll (MF &amp; Retail)'!$A39,'Rent Roll_Tradeouts'!BQ:BQ),0)</f>
        <v>0</v>
      </c>
      <c r="BG39" s="536">
        <f>IFERROR(AVERAGEIF('Rent Roll_Tradeouts'!$B:$B,'Rent Roll (MF &amp; Retail)'!$A39,'Rent Roll_Tradeouts'!BR:BR),0)</f>
        <v>0</v>
      </c>
      <c r="BH39" s="536">
        <f>IFERROR(AVERAGEIF('Rent Roll_Tradeouts'!$B:$B,'Rent Roll (MF &amp; Retail)'!$A39,'Rent Roll_Tradeouts'!BS:BS),0)</f>
        <v>0</v>
      </c>
      <c r="BI39" s="536">
        <f>IFERROR(AVERAGEIF('Rent Roll_Tradeouts'!$B:$B,'Rent Roll (MF &amp; Retail)'!$A39,'Rent Roll_Tradeouts'!BT:BT),0)</f>
        <v>0</v>
      </c>
      <c r="BJ39" s="536">
        <f>IFERROR(AVERAGEIF('Rent Roll_Tradeouts'!$B:$B,'Rent Roll (MF &amp; Retail)'!$A39,'Rent Roll_Tradeouts'!BU:BU),0)</f>
        <v>0</v>
      </c>
      <c r="BK39" s="536">
        <f>IFERROR(AVERAGEIF('Rent Roll_Tradeouts'!$B:$B,'Rent Roll (MF &amp; Retail)'!$A39,'Rent Roll_Tradeouts'!BV:BV),0)</f>
        <v>0</v>
      </c>
      <c r="BL39" s="536">
        <f>IFERROR(AVERAGEIF('Rent Roll_Tradeouts'!$B:$B,'Rent Roll (MF &amp; Retail)'!$A39,'Rent Roll_Tradeouts'!BW:BW),0)</f>
        <v>0</v>
      </c>
      <c r="BM39" s="536">
        <f>IFERROR(AVERAGEIF('Rent Roll_Tradeouts'!$B:$B,'Rent Roll (MF &amp; Retail)'!$A39,'Rent Roll_Tradeouts'!BX:BX),0)</f>
        <v>0</v>
      </c>
      <c r="BN39" s="536">
        <f>IFERROR(AVERAGEIF('Rent Roll_Tradeouts'!$B:$B,'Rent Roll (MF &amp; Retail)'!$A39,'Rent Roll_Tradeouts'!BY:BY),0)</f>
        <v>0</v>
      </c>
      <c r="BO39" s="536">
        <f>IFERROR(AVERAGEIF('Rent Roll_Tradeouts'!$B:$B,'Rent Roll (MF &amp; Retail)'!$A39,'Rent Roll_Tradeouts'!BZ:BZ),0)</f>
        <v>0</v>
      </c>
      <c r="BP39" s="536">
        <f>IFERROR(AVERAGEIF('Rent Roll_Tradeouts'!$B:$B,'Rent Roll (MF &amp; Retail)'!$A39,'Rent Roll_Tradeouts'!CA:CA),0)</f>
        <v>0</v>
      </c>
      <c r="BQ39" s="536">
        <f>IFERROR(AVERAGEIF('Rent Roll_Tradeouts'!$B:$B,'Rent Roll (MF &amp; Retail)'!$A39,'Rent Roll_Tradeouts'!CB:CB),0)</f>
        <v>0</v>
      </c>
      <c r="BR39" s="536">
        <f>IFERROR(AVERAGEIF('Rent Roll_Tradeouts'!$B:$B,'Rent Roll (MF &amp; Retail)'!$A39,'Rent Roll_Tradeouts'!CC:CC),0)</f>
        <v>0</v>
      </c>
      <c r="BS39" s="536">
        <f>IFERROR(AVERAGEIF('Rent Roll_Tradeouts'!$B:$B,'Rent Roll (MF &amp; Retail)'!$A39,'Rent Roll_Tradeouts'!CD:CD),0)</f>
        <v>0</v>
      </c>
      <c r="BT39" s="536">
        <f>IFERROR(AVERAGEIF('Rent Roll_Tradeouts'!$B:$B,'Rent Roll (MF &amp; Retail)'!$A39,'Rent Roll_Tradeouts'!CE:CE),0)</f>
        <v>0</v>
      </c>
      <c r="BU39" s="536">
        <f>IFERROR(AVERAGEIF('Rent Roll_Tradeouts'!$B:$B,'Rent Roll (MF &amp; Retail)'!$A39,'Rent Roll_Tradeouts'!CF:CF),0)</f>
        <v>0</v>
      </c>
      <c r="BV39" s="536">
        <f>IFERROR(AVERAGEIF('Rent Roll_Tradeouts'!$B:$B,'Rent Roll (MF &amp; Retail)'!$A39,'Rent Roll_Tradeouts'!CG:CG),0)</f>
        <v>0</v>
      </c>
      <c r="BW39" s="536">
        <f>IFERROR(AVERAGEIF('Rent Roll_Tradeouts'!$B:$B,'Rent Roll (MF &amp; Retail)'!$A39,'Rent Roll_Tradeouts'!CH:CH),0)</f>
        <v>0</v>
      </c>
      <c r="BX39" s="536">
        <f>IFERROR(AVERAGEIF('Rent Roll_Tradeouts'!$B:$B,'Rent Roll (MF &amp; Retail)'!$A39,'Rent Roll_Tradeouts'!CI:CI),0)</f>
        <v>0</v>
      </c>
      <c r="BY39" s="536">
        <f>IFERROR(AVERAGEIF('Rent Roll_Tradeouts'!$B:$B,'Rent Roll (MF &amp; Retail)'!$A39,'Rent Roll_Tradeouts'!CJ:CJ),0)</f>
        <v>0</v>
      </c>
      <c r="BZ39" s="536">
        <f>IFERROR(AVERAGEIF('Rent Roll_Tradeouts'!$B:$B,'Rent Roll (MF &amp; Retail)'!$A39,'Rent Roll_Tradeouts'!CK:CK),0)</f>
        <v>0</v>
      </c>
      <c r="CA39" s="536">
        <f>IFERROR(AVERAGEIF('Rent Roll_Tradeouts'!$B:$B,'Rent Roll (MF &amp; Retail)'!$A39,'Rent Roll_Tradeouts'!CL:CL),0)</f>
        <v>0</v>
      </c>
      <c r="CB39" s="536">
        <f>IFERROR(AVERAGEIF('Rent Roll_Tradeouts'!$B:$B,'Rent Roll (MF &amp; Retail)'!$A39,'Rent Roll_Tradeouts'!CM:CM),0)</f>
        <v>0</v>
      </c>
      <c r="CC39" s="536">
        <f>IFERROR(AVERAGEIF('Rent Roll_Tradeouts'!$B:$B,'Rent Roll (MF &amp; Retail)'!$A39,'Rent Roll_Tradeouts'!CN:CN),0)</f>
        <v>0</v>
      </c>
      <c r="CD39" s="536">
        <f>IFERROR(AVERAGEIF('Rent Roll_Tradeouts'!$B:$B,'Rent Roll (MF &amp; Retail)'!$A39,'Rent Roll_Tradeouts'!CO:CO),0)</f>
        <v>0</v>
      </c>
      <c r="CE39" s="536">
        <f>IFERROR(AVERAGEIF('Rent Roll_Tradeouts'!$B:$B,'Rent Roll (MF &amp; Retail)'!$A39,'Rent Roll_Tradeouts'!CP:CP),0)</f>
        <v>0</v>
      </c>
      <c r="CF39" s="536">
        <f>IFERROR(AVERAGEIF('Rent Roll_Tradeouts'!$B:$B,'Rent Roll (MF &amp; Retail)'!$A39,'Rent Roll_Tradeouts'!CQ:CQ),0)</f>
        <v>0</v>
      </c>
      <c r="CG39" s="536">
        <f>IFERROR(AVERAGEIF('Rent Roll_Tradeouts'!$B:$B,'Rent Roll (MF &amp; Retail)'!$A39,'Rent Roll_Tradeouts'!CR:CR),0)</f>
        <v>0</v>
      </c>
      <c r="CH39" s="536">
        <f>IFERROR(AVERAGEIF('Rent Roll_Tradeouts'!$B:$B,'Rent Roll (MF &amp; Retail)'!$A39,'Rent Roll_Tradeouts'!CS:CS),0)</f>
        <v>0</v>
      </c>
      <c r="CI39" s="536">
        <f>IFERROR(AVERAGEIF('Rent Roll_Tradeouts'!$B:$B,'Rent Roll (MF &amp; Retail)'!$A39,'Rent Roll_Tradeouts'!CT:CT),0)</f>
        <v>0</v>
      </c>
      <c r="CJ39" s="536">
        <f>IFERROR(AVERAGEIF('Rent Roll_Tradeouts'!$B:$B,'Rent Roll (MF &amp; Retail)'!$A39,'Rent Roll_Tradeouts'!CU:CU),0)</f>
        <v>0</v>
      </c>
      <c r="CK39" s="536">
        <f>IFERROR(AVERAGEIF('Rent Roll_Tradeouts'!$B:$B,'Rent Roll (MF &amp; Retail)'!$A39,'Rent Roll_Tradeouts'!CV:CV),0)</f>
        <v>0</v>
      </c>
      <c r="CL39" s="536">
        <f>IFERROR(AVERAGEIF('Rent Roll_Tradeouts'!$B:$B,'Rent Roll (MF &amp; Retail)'!$A39,'Rent Roll_Tradeouts'!CW:CW),0)</f>
        <v>0</v>
      </c>
      <c r="CM39" s="536">
        <f>IFERROR(AVERAGEIF('Rent Roll_Tradeouts'!$B:$B,'Rent Roll (MF &amp; Retail)'!$A39,'Rent Roll_Tradeouts'!CX:CX),0)</f>
        <v>0</v>
      </c>
      <c r="CN39" s="536">
        <f>IFERROR(AVERAGEIF('Rent Roll_Tradeouts'!$B:$B,'Rent Roll (MF &amp; Retail)'!$A39,'Rent Roll_Tradeouts'!CY:CY),0)</f>
        <v>0</v>
      </c>
      <c r="CO39" s="536">
        <f>IFERROR(AVERAGEIF('Rent Roll_Tradeouts'!$B:$B,'Rent Roll (MF &amp; Retail)'!$A39,'Rent Roll_Tradeouts'!CZ:CZ),0)</f>
        <v>0</v>
      </c>
      <c r="CP39" s="536">
        <f>IFERROR(AVERAGEIF('Rent Roll_Tradeouts'!$B:$B,'Rent Roll (MF &amp; Retail)'!$A39,'Rent Roll_Tradeouts'!DA:DA),0)</f>
        <v>0</v>
      </c>
      <c r="CQ39" s="536">
        <f>IFERROR(AVERAGEIF('Rent Roll_Tradeouts'!$B:$B,'Rent Roll (MF &amp; Retail)'!$A39,'Rent Roll_Tradeouts'!DB:DB),0)</f>
        <v>0</v>
      </c>
      <c r="CR39" s="536">
        <f>IFERROR(AVERAGEIF('Rent Roll_Tradeouts'!$B:$B,'Rent Roll (MF &amp; Retail)'!$A39,'Rent Roll_Tradeouts'!DC:DC),0)</f>
        <v>0</v>
      </c>
      <c r="CS39" s="536">
        <f>IFERROR(AVERAGEIF('Rent Roll_Tradeouts'!$B:$B,'Rent Roll (MF &amp; Retail)'!$A39,'Rent Roll_Tradeouts'!DD:DD),0)</f>
        <v>0</v>
      </c>
      <c r="CT39" s="536">
        <f>IFERROR(AVERAGEIF('Rent Roll_Tradeouts'!$B:$B,'Rent Roll (MF &amp; Retail)'!$A39,'Rent Roll_Tradeouts'!DE:DE),0)</f>
        <v>0</v>
      </c>
      <c r="CU39" s="536">
        <f>IFERROR(AVERAGEIF('Rent Roll_Tradeouts'!$B:$B,'Rent Roll (MF &amp; Retail)'!$A39,'Rent Roll_Tradeouts'!DF:DF),0)</f>
        <v>0</v>
      </c>
      <c r="CV39" s="536">
        <f>IFERROR(AVERAGEIF('Rent Roll_Tradeouts'!$B:$B,'Rent Roll (MF &amp; Retail)'!$A39,'Rent Roll_Tradeouts'!DG:DG),0)</f>
        <v>0</v>
      </c>
      <c r="CW39" s="536">
        <f>IFERROR(AVERAGEIF('Rent Roll_Tradeouts'!$B:$B,'Rent Roll (MF &amp; Retail)'!$A39,'Rent Roll_Tradeouts'!DH:DH),0)</f>
        <v>0</v>
      </c>
      <c r="CX39" s="536">
        <f>IFERROR(AVERAGEIF('Rent Roll_Tradeouts'!$B:$B,'Rent Roll (MF &amp; Retail)'!$A39,'Rent Roll_Tradeouts'!DI:DI),0)</f>
        <v>0</v>
      </c>
      <c r="CY39" s="536">
        <f>IFERROR(AVERAGEIF('Rent Roll_Tradeouts'!$B:$B,'Rent Roll (MF &amp; Retail)'!$A39,'Rent Roll_Tradeouts'!DJ:DJ),0)</f>
        <v>0</v>
      </c>
      <c r="CZ39" s="536">
        <f>IFERROR(AVERAGEIF('Rent Roll_Tradeouts'!$B:$B,'Rent Roll (MF &amp; Retail)'!$A39,'Rent Roll_Tradeouts'!DK:DK),0)</f>
        <v>0</v>
      </c>
      <c r="DA39" s="536">
        <f>IFERROR(AVERAGEIF('Rent Roll_Tradeouts'!$B:$B,'Rent Roll (MF &amp; Retail)'!$A39,'Rent Roll_Tradeouts'!DL:DL),0)</f>
        <v>0</v>
      </c>
      <c r="DB39" s="536">
        <f>IFERROR(AVERAGEIF('Rent Roll_Tradeouts'!$B:$B,'Rent Roll (MF &amp; Retail)'!$A39,'Rent Roll_Tradeouts'!DM:DM),0)</f>
        <v>0</v>
      </c>
      <c r="DC39" s="536">
        <f>IFERROR(AVERAGEIF('Rent Roll_Tradeouts'!$B:$B,'Rent Roll (MF &amp; Retail)'!$A39,'Rent Roll_Tradeouts'!DN:DN),0)</f>
        <v>0</v>
      </c>
      <c r="DD39" s="536">
        <f>IFERROR(AVERAGEIF('Rent Roll_Tradeouts'!$B:$B,'Rent Roll (MF &amp; Retail)'!$A39,'Rent Roll_Tradeouts'!DO:DO),0)</f>
        <v>0</v>
      </c>
      <c r="DE39" s="536">
        <f>IFERROR(AVERAGEIF('Rent Roll_Tradeouts'!$B:$B,'Rent Roll (MF &amp; Retail)'!$A39,'Rent Roll_Tradeouts'!DP:DP),0)</f>
        <v>0</v>
      </c>
      <c r="DF39" s="536">
        <f>IFERROR(AVERAGEIF('Rent Roll_Tradeouts'!$B:$B,'Rent Roll (MF &amp; Retail)'!$A39,'Rent Roll_Tradeouts'!DQ:DQ),0)</f>
        <v>0</v>
      </c>
      <c r="DG39" s="536">
        <f>IFERROR(AVERAGEIF('Rent Roll_Tradeouts'!$B:$B,'Rent Roll (MF &amp; Retail)'!$A39,'Rent Roll_Tradeouts'!DR:DR),0)</f>
        <v>0</v>
      </c>
      <c r="DH39" s="536">
        <f>IFERROR(AVERAGEIF('Rent Roll_Tradeouts'!$B:$B,'Rent Roll (MF &amp; Retail)'!$A39,'Rent Roll_Tradeouts'!DS:DS),0)</f>
        <v>0</v>
      </c>
      <c r="DI39" s="536">
        <f>IFERROR(AVERAGEIF('Rent Roll_Tradeouts'!$B:$B,'Rent Roll (MF &amp; Retail)'!$A39,'Rent Roll_Tradeouts'!DT:DT),0)</f>
        <v>0</v>
      </c>
      <c r="DJ39" s="536">
        <f>IFERROR(AVERAGEIF('Rent Roll_Tradeouts'!$B:$B,'Rent Roll (MF &amp; Retail)'!$A39,'Rent Roll_Tradeouts'!DU:DU),0)</f>
        <v>0</v>
      </c>
      <c r="DK39" s="536">
        <f>IFERROR(AVERAGEIF('Rent Roll_Tradeouts'!$B:$B,'Rent Roll (MF &amp; Retail)'!$A39,'Rent Roll_Tradeouts'!DV:DV),0)</f>
        <v>0</v>
      </c>
      <c r="DL39" s="536">
        <f>IFERROR(AVERAGEIF('Rent Roll_Tradeouts'!$B:$B,'Rent Roll (MF &amp; Retail)'!$A39,'Rent Roll_Tradeouts'!DW:DW),0)</f>
        <v>0</v>
      </c>
      <c r="DM39" s="536">
        <f>IFERROR(AVERAGEIF('Rent Roll_Tradeouts'!$B:$B,'Rent Roll (MF &amp; Retail)'!$A39,'Rent Roll_Tradeouts'!DX:DX),0)</f>
        <v>0</v>
      </c>
      <c r="DN39" s="536">
        <f>IFERROR(AVERAGEIF('Rent Roll_Tradeouts'!$B:$B,'Rent Roll (MF &amp; Retail)'!$A39,'Rent Roll_Tradeouts'!DY:DY),0)</f>
        <v>0</v>
      </c>
      <c r="DO39" s="536">
        <f>IFERROR(AVERAGEIF('Rent Roll_Tradeouts'!$B:$B,'Rent Roll (MF &amp; Retail)'!$A39,'Rent Roll_Tradeouts'!DZ:DZ),0)</f>
        <v>0</v>
      </c>
      <c r="DP39" s="536">
        <f>IFERROR(AVERAGEIF('Rent Roll_Tradeouts'!$B:$B,'Rent Roll (MF &amp; Retail)'!$A39,'Rent Roll_Tradeouts'!EA:EA),0)</f>
        <v>0</v>
      </c>
      <c r="DQ39" s="536">
        <f>IFERROR(AVERAGEIF('Rent Roll_Tradeouts'!$B:$B,'Rent Roll (MF &amp; Retail)'!$A39,'Rent Roll_Tradeouts'!EB:EB),0)</f>
        <v>0</v>
      </c>
      <c r="DR39" s="536">
        <f>IFERROR(AVERAGEIF('Rent Roll_Tradeouts'!$B:$B,'Rent Roll (MF &amp; Retail)'!$A39,'Rent Roll_Tradeouts'!EC:EC),0)</f>
        <v>0</v>
      </c>
      <c r="DS39" s="536">
        <f>IFERROR(AVERAGEIF('Rent Roll_Tradeouts'!$B:$B,'Rent Roll (MF &amp; Retail)'!$A39,'Rent Roll_Tradeouts'!ED:ED),0)</f>
        <v>0</v>
      </c>
      <c r="DT39" s="536">
        <f>IFERROR(AVERAGEIF('Rent Roll_Tradeouts'!$B:$B,'Rent Roll (MF &amp; Retail)'!$A39,'Rent Roll_Tradeouts'!EE:EE),0)</f>
        <v>0</v>
      </c>
      <c r="DU39" s="536">
        <f>IFERROR(AVERAGEIF('Rent Roll_Tradeouts'!$B:$B,'Rent Roll (MF &amp; Retail)'!$A39,'Rent Roll_Tradeouts'!EF:EF),0)</f>
        <v>0</v>
      </c>
      <c r="DV39" s="536">
        <f>IFERROR(AVERAGEIF('Rent Roll_Tradeouts'!$B:$B,'Rent Roll (MF &amp; Retail)'!$A39,'Rent Roll_Tradeouts'!EG:EG),0)</f>
        <v>0</v>
      </c>
      <c r="DW39" s="536">
        <f>IFERROR(AVERAGEIF('Rent Roll_Tradeouts'!$B:$B,'Rent Roll (MF &amp; Retail)'!$A39,'Rent Roll_Tradeouts'!EH:EH),0)</f>
        <v>0</v>
      </c>
      <c r="DX39" s="536">
        <f>IFERROR(AVERAGEIF('Rent Roll_Tradeouts'!$B:$B,'Rent Roll (MF &amp; Retail)'!$A39,'Rent Roll_Tradeouts'!EI:EI),0)</f>
        <v>0</v>
      </c>
      <c r="DY39" s="536">
        <f>IFERROR(AVERAGEIF('Rent Roll_Tradeouts'!$B:$B,'Rent Roll (MF &amp; Retail)'!$A39,'Rent Roll_Tradeouts'!EJ:EJ),0)</f>
        <v>0</v>
      </c>
      <c r="DZ39" s="536">
        <f>IFERROR(AVERAGEIF('Rent Roll_Tradeouts'!$B:$B,'Rent Roll (MF &amp; Retail)'!$A39,'Rent Roll_Tradeouts'!EK:EK),0)</f>
        <v>0</v>
      </c>
      <c r="EA39" s="536">
        <f>IFERROR(AVERAGEIF('Rent Roll_Tradeouts'!$B:$B,'Rent Roll (MF &amp; Retail)'!$A39,'Rent Roll_Tradeouts'!EL:EL),0)</f>
        <v>0</v>
      </c>
    </row>
    <row r="40" spans="1:131">
      <c r="A40" s="49">
        <f>'Rent Roll_RedIQ 2'!A49</f>
        <v>0</v>
      </c>
      <c r="B40" s="77">
        <f>'Rent Roll_RedIQ 2'!D49</f>
        <v>0</v>
      </c>
      <c r="C40" s="77">
        <f>'Rent Roll_RedIQ 2'!E49</f>
        <v>0</v>
      </c>
      <c r="D40" s="77">
        <f>'Rent Roll_RedIQ 2'!F49</f>
        <v>0</v>
      </c>
      <c r="E40" s="77">
        <f>'Rent Roll_RedIQ 2'!G49</f>
        <v>0</v>
      </c>
      <c r="K40" s="769" t="str">
        <f>'Rent Roll_RedIQ 2'!AG49</f>
        <v>-</v>
      </c>
      <c r="L40" s="536">
        <f>IFERROR(AVERAGEIF('Rent Roll_Tradeouts'!$B:$B,'Rent Roll (MF &amp; Retail)'!$A40,'Rent Roll_Tradeouts'!W:W),0)</f>
        <v>0</v>
      </c>
      <c r="M40" s="536">
        <f>IFERROR(AVERAGEIF('Rent Roll_Tradeouts'!$B:$B,'Rent Roll (MF &amp; Retail)'!$A40,'Rent Roll_Tradeouts'!X:X),0)</f>
        <v>0</v>
      </c>
      <c r="N40" s="536">
        <f>IFERROR(AVERAGEIF('Rent Roll_Tradeouts'!$B:$B,'Rent Roll (MF &amp; Retail)'!$A40,'Rent Roll_Tradeouts'!Y:Y),0)</f>
        <v>0</v>
      </c>
      <c r="O40" s="536">
        <f>IFERROR(AVERAGEIF('Rent Roll_Tradeouts'!$B:$B,'Rent Roll (MF &amp; Retail)'!$A40,'Rent Roll_Tradeouts'!Z:Z),0)</f>
        <v>0</v>
      </c>
      <c r="P40" s="536">
        <f>IFERROR(AVERAGEIF('Rent Roll_Tradeouts'!$B:$B,'Rent Roll (MF &amp; Retail)'!$A40,'Rent Roll_Tradeouts'!AA:AA),0)</f>
        <v>0</v>
      </c>
      <c r="Q40" s="536">
        <f>IFERROR(AVERAGEIF('Rent Roll_Tradeouts'!$B:$B,'Rent Roll (MF &amp; Retail)'!$A40,'Rent Roll_Tradeouts'!AB:AB),0)</f>
        <v>0</v>
      </c>
      <c r="R40" s="536">
        <f>IFERROR(AVERAGEIF('Rent Roll_Tradeouts'!$B:$B,'Rent Roll (MF &amp; Retail)'!$A40,'Rent Roll_Tradeouts'!AC:AC),0)</f>
        <v>0</v>
      </c>
      <c r="S40" s="536">
        <f>IFERROR(AVERAGEIF('Rent Roll_Tradeouts'!$B:$B,'Rent Roll (MF &amp; Retail)'!$A40,'Rent Roll_Tradeouts'!AD:AD),0)</f>
        <v>0</v>
      </c>
      <c r="T40" s="536">
        <f>IFERROR(AVERAGEIF('Rent Roll_Tradeouts'!$B:$B,'Rent Roll (MF &amp; Retail)'!$A40,'Rent Roll_Tradeouts'!AE:AE),0)</f>
        <v>0</v>
      </c>
      <c r="U40" s="536">
        <f>IFERROR(AVERAGEIF('Rent Roll_Tradeouts'!$B:$B,'Rent Roll (MF &amp; Retail)'!$A40,'Rent Roll_Tradeouts'!AF:AF),0)</f>
        <v>0</v>
      </c>
      <c r="V40" s="536">
        <f>IFERROR(AVERAGEIF('Rent Roll_Tradeouts'!$B:$B,'Rent Roll (MF &amp; Retail)'!$A40,'Rent Roll_Tradeouts'!AG:AG),0)</f>
        <v>0</v>
      </c>
      <c r="W40" s="536">
        <f>IFERROR(AVERAGEIF('Rent Roll_Tradeouts'!$B:$B,'Rent Roll (MF &amp; Retail)'!$A40,'Rent Roll_Tradeouts'!AH:AH),0)</f>
        <v>0</v>
      </c>
      <c r="X40" s="536">
        <f>IFERROR(AVERAGEIF('Rent Roll_Tradeouts'!$B:$B,'Rent Roll (MF &amp; Retail)'!$A40,'Rent Roll_Tradeouts'!AI:AI),0)</f>
        <v>0</v>
      </c>
      <c r="Y40" s="536">
        <f>IFERROR(AVERAGEIF('Rent Roll_Tradeouts'!$B:$B,'Rent Roll (MF &amp; Retail)'!$A40,'Rent Roll_Tradeouts'!AJ:AJ),0)</f>
        <v>0</v>
      </c>
      <c r="Z40" s="536">
        <f>IFERROR(AVERAGEIF('Rent Roll_Tradeouts'!$B:$B,'Rent Roll (MF &amp; Retail)'!$A40,'Rent Roll_Tradeouts'!AK:AK),0)</f>
        <v>0</v>
      </c>
      <c r="AA40" s="536">
        <f>IFERROR(AVERAGEIF('Rent Roll_Tradeouts'!$B:$B,'Rent Roll (MF &amp; Retail)'!$A40,'Rent Roll_Tradeouts'!AL:AL),0)</f>
        <v>0</v>
      </c>
      <c r="AB40" s="536">
        <f>IFERROR(AVERAGEIF('Rent Roll_Tradeouts'!$B:$B,'Rent Roll (MF &amp; Retail)'!$A40,'Rent Roll_Tradeouts'!AM:AM),0)</f>
        <v>0</v>
      </c>
      <c r="AC40" s="536">
        <f>IFERROR(AVERAGEIF('Rent Roll_Tradeouts'!$B:$B,'Rent Roll (MF &amp; Retail)'!$A40,'Rent Roll_Tradeouts'!AN:AN),0)</f>
        <v>0</v>
      </c>
      <c r="AD40" s="536">
        <f>IFERROR(AVERAGEIF('Rent Roll_Tradeouts'!$B:$B,'Rent Roll (MF &amp; Retail)'!$A40,'Rent Roll_Tradeouts'!AO:AO),0)</f>
        <v>0</v>
      </c>
      <c r="AE40" s="536">
        <f>IFERROR(AVERAGEIF('Rent Roll_Tradeouts'!$B:$B,'Rent Roll (MF &amp; Retail)'!$A40,'Rent Roll_Tradeouts'!AP:AP),0)</f>
        <v>0</v>
      </c>
      <c r="AF40" s="536">
        <f>IFERROR(AVERAGEIF('Rent Roll_Tradeouts'!$B:$B,'Rent Roll (MF &amp; Retail)'!$A40,'Rent Roll_Tradeouts'!AQ:AQ),0)</f>
        <v>0</v>
      </c>
      <c r="AG40" s="536">
        <f>IFERROR(AVERAGEIF('Rent Roll_Tradeouts'!$B:$B,'Rent Roll (MF &amp; Retail)'!$A40,'Rent Roll_Tradeouts'!AR:AR),0)</f>
        <v>0</v>
      </c>
      <c r="AH40" s="536">
        <f>IFERROR(AVERAGEIF('Rent Roll_Tradeouts'!$B:$B,'Rent Roll (MF &amp; Retail)'!$A40,'Rent Roll_Tradeouts'!AS:AS),0)</f>
        <v>0</v>
      </c>
      <c r="AI40" s="536">
        <f>IFERROR(AVERAGEIF('Rent Roll_Tradeouts'!$B:$B,'Rent Roll (MF &amp; Retail)'!$A40,'Rent Roll_Tradeouts'!AT:AT),0)</f>
        <v>0</v>
      </c>
      <c r="AJ40" s="536">
        <f>IFERROR(AVERAGEIF('Rent Roll_Tradeouts'!$B:$B,'Rent Roll (MF &amp; Retail)'!$A40,'Rent Roll_Tradeouts'!AU:AU),0)</f>
        <v>0</v>
      </c>
      <c r="AK40" s="536">
        <f>IFERROR(AVERAGEIF('Rent Roll_Tradeouts'!$B:$B,'Rent Roll (MF &amp; Retail)'!$A40,'Rent Roll_Tradeouts'!AV:AV),0)</f>
        <v>0</v>
      </c>
      <c r="AL40" s="536">
        <f>IFERROR(AVERAGEIF('Rent Roll_Tradeouts'!$B:$B,'Rent Roll (MF &amp; Retail)'!$A40,'Rent Roll_Tradeouts'!AW:AW),0)</f>
        <v>0</v>
      </c>
      <c r="AM40" s="536">
        <f>IFERROR(AVERAGEIF('Rent Roll_Tradeouts'!$B:$B,'Rent Roll (MF &amp; Retail)'!$A40,'Rent Roll_Tradeouts'!AX:AX),0)</f>
        <v>0</v>
      </c>
      <c r="AN40" s="536">
        <f>IFERROR(AVERAGEIF('Rent Roll_Tradeouts'!$B:$B,'Rent Roll (MF &amp; Retail)'!$A40,'Rent Roll_Tradeouts'!AY:AY),0)</f>
        <v>0</v>
      </c>
      <c r="AO40" s="536">
        <f>IFERROR(AVERAGEIF('Rent Roll_Tradeouts'!$B:$B,'Rent Roll (MF &amp; Retail)'!$A40,'Rent Roll_Tradeouts'!AZ:AZ),0)</f>
        <v>0</v>
      </c>
      <c r="AP40" s="536">
        <f>IFERROR(AVERAGEIF('Rent Roll_Tradeouts'!$B:$B,'Rent Roll (MF &amp; Retail)'!$A40,'Rent Roll_Tradeouts'!BA:BA),0)</f>
        <v>0</v>
      </c>
      <c r="AQ40" s="536">
        <f>IFERROR(AVERAGEIF('Rent Roll_Tradeouts'!$B:$B,'Rent Roll (MF &amp; Retail)'!$A40,'Rent Roll_Tradeouts'!BB:BB),0)</f>
        <v>0</v>
      </c>
      <c r="AR40" s="536">
        <f>IFERROR(AVERAGEIF('Rent Roll_Tradeouts'!$B:$B,'Rent Roll (MF &amp; Retail)'!$A40,'Rent Roll_Tradeouts'!BC:BC),0)</f>
        <v>0</v>
      </c>
      <c r="AS40" s="536">
        <f>IFERROR(AVERAGEIF('Rent Roll_Tradeouts'!$B:$B,'Rent Roll (MF &amp; Retail)'!$A40,'Rent Roll_Tradeouts'!BD:BD),0)</f>
        <v>0</v>
      </c>
      <c r="AT40" s="536">
        <f>IFERROR(AVERAGEIF('Rent Roll_Tradeouts'!$B:$B,'Rent Roll (MF &amp; Retail)'!$A40,'Rent Roll_Tradeouts'!BE:BE),0)</f>
        <v>0</v>
      </c>
      <c r="AU40" s="536">
        <f>IFERROR(AVERAGEIF('Rent Roll_Tradeouts'!$B:$B,'Rent Roll (MF &amp; Retail)'!$A40,'Rent Roll_Tradeouts'!BF:BF),0)</f>
        <v>0</v>
      </c>
      <c r="AV40" s="536">
        <f>IFERROR(AVERAGEIF('Rent Roll_Tradeouts'!$B:$B,'Rent Roll (MF &amp; Retail)'!$A40,'Rent Roll_Tradeouts'!BG:BG),0)</f>
        <v>0</v>
      </c>
      <c r="AW40" s="536">
        <f>IFERROR(AVERAGEIF('Rent Roll_Tradeouts'!$B:$B,'Rent Roll (MF &amp; Retail)'!$A40,'Rent Roll_Tradeouts'!BH:BH),0)</f>
        <v>0</v>
      </c>
      <c r="AX40" s="536">
        <f>IFERROR(AVERAGEIF('Rent Roll_Tradeouts'!$B:$B,'Rent Roll (MF &amp; Retail)'!$A40,'Rent Roll_Tradeouts'!BI:BI),0)</f>
        <v>0</v>
      </c>
      <c r="AY40" s="536">
        <f>IFERROR(AVERAGEIF('Rent Roll_Tradeouts'!$B:$B,'Rent Roll (MF &amp; Retail)'!$A40,'Rent Roll_Tradeouts'!BJ:BJ),0)</f>
        <v>0</v>
      </c>
      <c r="AZ40" s="536">
        <f>IFERROR(AVERAGEIF('Rent Roll_Tradeouts'!$B:$B,'Rent Roll (MF &amp; Retail)'!$A40,'Rent Roll_Tradeouts'!BK:BK),0)</f>
        <v>0</v>
      </c>
      <c r="BA40" s="536">
        <f>IFERROR(AVERAGEIF('Rent Roll_Tradeouts'!$B:$B,'Rent Roll (MF &amp; Retail)'!$A40,'Rent Roll_Tradeouts'!BL:BL),0)</f>
        <v>0</v>
      </c>
      <c r="BB40" s="536">
        <f>IFERROR(AVERAGEIF('Rent Roll_Tradeouts'!$B:$B,'Rent Roll (MF &amp; Retail)'!$A40,'Rent Roll_Tradeouts'!BM:BM),0)</f>
        <v>0</v>
      </c>
      <c r="BC40" s="536">
        <f>IFERROR(AVERAGEIF('Rent Roll_Tradeouts'!$B:$B,'Rent Roll (MF &amp; Retail)'!$A40,'Rent Roll_Tradeouts'!BN:BN),0)</f>
        <v>0</v>
      </c>
      <c r="BD40" s="536">
        <f>IFERROR(AVERAGEIF('Rent Roll_Tradeouts'!$B:$B,'Rent Roll (MF &amp; Retail)'!$A40,'Rent Roll_Tradeouts'!BO:BO),0)</f>
        <v>0</v>
      </c>
      <c r="BE40" s="536">
        <f>IFERROR(AVERAGEIF('Rent Roll_Tradeouts'!$B:$B,'Rent Roll (MF &amp; Retail)'!$A40,'Rent Roll_Tradeouts'!BP:BP),0)</f>
        <v>0</v>
      </c>
      <c r="BF40" s="536">
        <f>IFERROR(AVERAGEIF('Rent Roll_Tradeouts'!$B:$B,'Rent Roll (MF &amp; Retail)'!$A40,'Rent Roll_Tradeouts'!BQ:BQ),0)</f>
        <v>0</v>
      </c>
      <c r="BG40" s="536">
        <f>IFERROR(AVERAGEIF('Rent Roll_Tradeouts'!$B:$B,'Rent Roll (MF &amp; Retail)'!$A40,'Rent Roll_Tradeouts'!BR:BR),0)</f>
        <v>0</v>
      </c>
      <c r="BH40" s="536">
        <f>IFERROR(AVERAGEIF('Rent Roll_Tradeouts'!$B:$B,'Rent Roll (MF &amp; Retail)'!$A40,'Rent Roll_Tradeouts'!BS:BS),0)</f>
        <v>0</v>
      </c>
      <c r="BI40" s="536">
        <f>IFERROR(AVERAGEIF('Rent Roll_Tradeouts'!$B:$B,'Rent Roll (MF &amp; Retail)'!$A40,'Rent Roll_Tradeouts'!BT:BT),0)</f>
        <v>0</v>
      </c>
      <c r="BJ40" s="536">
        <f>IFERROR(AVERAGEIF('Rent Roll_Tradeouts'!$B:$B,'Rent Roll (MF &amp; Retail)'!$A40,'Rent Roll_Tradeouts'!BU:BU),0)</f>
        <v>0</v>
      </c>
      <c r="BK40" s="536">
        <f>IFERROR(AVERAGEIF('Rent Roll_Tradeouts'!$B:$B,'Rent Roll (MF &amp; Retail)'!$A40,'Rent Roll_Tradeouts'!BV:BV),0)</f>
        <v>0</v>
      </c>
      <c r="BL40" s="536">
        <f>IFERROR(AVERAGEIF('Rent Roll_Tradeouts'!$B:$B,'Rent Roll (MF &amp; Retail)'!$A40,'Rent Roll_Tradeouts'!BW:BW),0)</f>
        <v>0</v>
      </c>
      <c r="BM40" s="536">
        <f>IFERROR(AVERAGEIF('Rent Roll_Tradeouts'!$B:$B,'Rent Roll (MF &amp; Retail)'!$A40,'Rent Roll_Tradeouts'!BX:BX),0)</f>
        <v>0</v>
      </c>
      <c r="BN40" s="536">
        <f>IFERROR(AVERAGEIF('Rent Roll_Tradeouts'!$B:$B,'Rent Roll (MF &amp; Retail)'!$A40,'Rent Roll_Tradeouts'!BY:BY),0)</f>
        <v>0</v>
      </c>
      <c r="BO40" s="536">
        <f>IFERROR(AVERAGEIF('Rent Roll_Tradeouts'!$B:$B,'Rent Roll (MF &amp; Retail)'!$A40,'Rent Roll_Tradeouts'!BZ:BZ),0)</f>
        <v>0</v>
      </c>
      <c r="BP40" s="536">
        <f>IFERROR(AVERAGEIF('Rent Roll_Tradeouts'!$B:$B,'Rent Roll (MF &amp; Retail)'!$A40,'Rent Roll_Tradeouts'!CA:CA),0)</f>
        <v>0</v>
      </c>
      <c r="BQ40" s="536">
        <f>IFERROR(AVERAGEIF('Rent Roll_Tradeouts'!$B:$B,'Rent Roll (MF &amp; Retail)'!$A40,'Rent Roll_Tradeouts'!CB:CB),0)</f>
        <v>0</v>
      </c>
      <c r="BR40" s="536">
        <f>IFERROR(AVERAGEIF('Rent Roll_Tradeouts'!$B:$B,'Rent Roll (MF &amp; Retail)'!$A40,'Rent Roll_Tradeouts'!CC:CC),0)</f>
        <v>0</v>
      </c>
      <c r="BS40" s="536">
        <f>IFERROR(AVERAGEIF('Rent Roll_Tradeouts'!$B:$B,'Rent Roll (MF &amp; Retail)'!$A40,'Rent Roll_Tradeouts'!CD:CD),0)</f>
        <v>0</v>
      </c>
      <c r="BT40" s="536">
        <f>IFERROR(AVERAGEIF('Rent Roll_Tradeouts'!$B:$B,'Rent Roll (MF &amp; Retail)'!$A40,'Rent Roll_Tradeouts'!CE:CE),0)</f>
        <v>0</v>
      </c>
      <c r="BU40" s="536">
        <f>IFERROR(AVERAGEIF('Rent Roll_Tradeouts'!$B:$B,'Rent Roll (MF &amp; Retail)'!$A40,'Rent Roll_Tradeouts'!CF:CF),0)</f>
        <v>0</v>
      </c>
      <c r="BV40" s="536">
        <f>IFERROR(AVERAGEIF('Rent Roll_Tradeouts'!$B:$B,'Rent Roll (MF &amp; Retail)'!$A40,'Rent Roll_Tradeouts'!CG:CG),0)</f>
        <v>0</v>
      </c>
      <c r="BW40" s="536">
        <f>IFERROR(AVERAGEIF('Rent Roll_Tradeouts'!$B:$B,'Rent Roll (MF &amp; Retail)'!$A40,'Rent Roll_Tradeouts'!CH:CH),0)</f>
        <v>0</v>
      </c>
      <c r="BX40" s="536">
        <f>IFERROR(AVERAGEIF('Rent Roll_Tradeouts'!$B:$B,'Rent Roll (MF &amp; Retail)'!$A40,'Rent Roll_Tradeouts'!CI:CI),0)</f>
        <v>0</v>
      </c>
      <c r="BY40" s="536">
        <f>IFERROR(AVERAGEIF('Rent Roll_Tradeouts'!$B:$B,'Rent Roll (MF &amp; Retail)'!$A40,'Rent Roll_Tradeouts'!CJ:CJ),0)</f>
        <v>0</v>
      </c>
      <c r="BZ40" s="536">
        <f>IFERROR(AVERAGEIF('Rent Roll_Tradeouts'!$B:$B,'Rent Roll (MF &amp; Retail)'!$A40,'Rent Roll_Tradeouts'!CK:CK),0)</f>
        <v>0</v>
      </c>
      <c r="CA40" s="536">
        <f>IFERROR(AVERAGEIF('Rent Roll_Tradeouts'!$B:$B,'Rent Roll (MF &amp; Retail)'!$A40,'Rent Roll_Tradeouts'!CL:CL),0)</f>
        <v>0</v>
      </c>
      <c r="CB40" s="536">
        <f>IFERROR(AVERAGEIF('Rent Roll_Tradeouts'!$B:$B,'Rent Roll (MF &amp; Retail)'!$A40,'Rent Roll_Tradeouts'!CM:CM),0)</f>
        <v>0</v>
      </c>
      <c r="CC40" s="536">
        <f>IFERROR(AVERAGEIF('Rent Roll_Tradeouts'!$B:$B,'Rent Roll (MF &amp; Retail)'!$A40,'Rent Roll_Tradeouts'!CN:CN),0)</f>
        <v>0</v>
      </c>
      <c r="CD40" s="536">
        <f>IFERROR(AVERAGEIF('Rent Roll_Tradeouts'!$B:$B,'Rent Roll (MF &amp; Retail)'!$A40,'Rent Roll_Tradeouts'!CO:CO),0)</f>
        <v>0</v>
      </c>
      <c r="CE40" s="536">
        <f>IFERROR(AVERAGEIF('Rent Roll_Tradeouts'!$B:$B,'Rent Roll (MF &amp; Retail)'!$A40,'Rent Roll_Tradeouts'!CP:CP),0)</f>
        <v>0</v>
      </c>
      <c r="CF40" s="536">
        <f>IFERROR(AVERAGEIF('Rent Roll_Tradeouts'!$B:$B,'Rent Roll (MF &amp; Retail)'!$A40,'Rent Roll_Tradeouts'!CQ:CQ),0)</f>
        <v>0</v>
      </c>
      <c r="CG40" s="536">
        <f>IFERROR(AVERAGEIF('Rent Roll_Tradeouts'!$B:$B,'Rent Roll (MF &amp; Retail)'!$A40,'Rent Roll_Tradeouts'!CR:CR),0)</f>
        <v>0</v>
      </c>
      <c r="CH40" s="536">
        <f>IFERROR(AVERAGEIF('Rent Roll_Tradeouts'!$B:$B,'Rent Roll (MF &amp; Retail)'!$A40,'Rent Roll_Tradeouts'!CS:CS),0)</f>
        <v>0</v>
      </c>
      <c r="CI40" s="536">
        <f>IFERROR(AVERAGEIF('Rent Roll_Tradeouts'!$B:$B,'Rent Roll (MF &amp; Retail)'!$A40,'Rent Roll_Tradeouts'!CT:CT),0)</f>
        <v>0</v>
      </c>
      <c r="CJ40" s="536">
        <f>IFERROR(AVERAGEIF('Rent Roll_Tradeouts'!$B:$B,'Rent Roll (MF &amp; Retail)'!$A40,'Rent Roll_Tradeouts'!CU:CU),0)</f>
        <v>0</v>
      </c>
      <c r="CK40" s="536">
        <f>IFERROR(AVERAGEIF('Rent Roll_Tradeouts'!$B:$B,'Rent Roll (MF &amp; Retail)'!$A40,'Rent Roll_Tradeouts'!CV:CV),0)</f>
        <v>0</v>
      </c>
      <c r="CL40" s="536">
        <f>IFERROR(AVERAGEIF('Rent Roll_Tradeouts'!$B:$B,'Rent Roll (MF &amp; Retail)'!$A40,'Rent Roll_Tradeouts'!CW:CW),0)</f>
        <v>0</v>
      </c>
      <c r="CM40" s="536">
        <f>IFERROR(AVERAGEIF('Rent Roll_Tradeouts'!$B:$B,'Rent Roll (MF &amp; Retail)'!$A40,'Rent Roll_Tradeouts'!CX:CX),0)</f>
        <v>0</v>
      </c>
      <c r="CN40" s="536">
        <f>IFERROR(AVERAGEIF('Rent Roll_Tradeouts'!$B:$B,'Rent Roll (MF &amp; Retail)'!$A40,'Rent Roll_Tradeouts'!CY:CY),0)</f>
        <v>0</v>
      </c>
      <c r="CO40" s="536">
        <f>IFERROR(AVERAGEIF('Rent Roll_Tradeouts'!$B:$B,'Rent Roll (MF &amp; Retail)'!$A40,'Rent Roll_Tradeouts'!CZ:CZ),0)</f>
        <v>0</v>
      </c>
      <c r="CP40" s="536">
        <f>IFERROR(AVERAGEIF('Rent Roll_Tradeouts'!$B:$B,'Rent Roll (MF &amp; Retail)'!$A40,'Rent Roll_Tradeouts'!DA:DA),0)</f>
        <v>0</v>
      </c>
      <c r="CQ40" s="536">
        <f>IFERROR(AVERAGEIF('Rent Roll_Tradeouts'!$B:$B,'Rent Roll (MF &amp; Retail)'!$A40,'Rent Roll_Tradeouts'!DB:DB),0)</f>
        <v>0</v>
      </c>
      <c r="CR40" s="536">
        <f>IFERROR(AVERAGEIF('Rent Roll_Tradeouts'!$B:$B,'Rent Roll (MF &amp; Retail)'!$A40,'Rent Roll_Tradeouts'!DC:DC),0)</f>
        <v>0</v>
      </c>
      <c r="CS40" s="536">
        <f>IFERROR(AVERAGEIF('Rent Roll_Tradeouts'!$B:$B,'Rent Roll (MF &amp; Retail)'!$A40,'Rent Roll_Tradeouts'!DD:DD),0)</f>
        <v>0</v>
      </c>
      <c r="CT40" s="536">
        <f>IFERROR(AVERAGEIF('Rent Roll_Tradeouts'!$B:$B,'Rent Roll (MF &amp; Retail)'!$A40,'Rent Roll_Tradeouts'!DE:DE),0)</f>
        <v>0</v>
      </c>
      <c r="CU40" s="536">
        <f>IFERROR(AVERAGEIF('Rent Roll_Tradeouts'!$B:$B,'Rent Roll (MF &amp; Retail)'!$A40,'Rent Roll_Tradeouts'!DF:DF),0)</f>
        <v>0</v>
      </c>
      <c r="CV40" s="536">
        <f>IFERROR(AVERAGEIF('Rent Roll_Tradeouts'!$B:$B,'Rent Roll (MF &amp; Retail)'!$A40,'Rent Roll_Tradeouts'!DG:DG),0)</f>
        <v>0</v>
      </c>
      <c r="CW40" s="536">
        <f>IFERROR(AVERAGEIF('Rent Roll_Tradeouts'!$B:$B,'Rent Roll (MF &amp; Retail)'!$A40,'Rent Roll_Tradeouts'!DH:DH),0)</f>
        <v>0</v>
      </c>
      <c r="CX40" s="536">
        <f>IFERROR(AVERAGEIF('Rent Roll_Tradeouts'!$B:$B,'Rent Roll (MF &amp; Retail)'!$A40,'Rent Roll_Tradeouts'!DI:DI),0)</f>
        <v>0</v>
      </c>
      <c r="CY40" s="536">
        <f>IFERROR(AVERAGEIF('Rent Roll_Tradeouts'!$B:$B,'Rent Roll (MF &amp; Retail)'!$A40,'Rent Roll_Tradeouts'!DJ:DJ),0)</f>
        <v>0</v>
      </c>
      <c r="CZ40" s="536">
        <f>IFERROR(AVERAGEIF('Rent Roll_Tradeouts'!$B:$B,'Rent Roll (MF &amp; Retail)'!$A40,'Rent Roll_Tradeouts'!DK:DK),0)</f>
        <v>0</v>
      </c>
      <c r="DA40" s="536">
        <f>IFERROR(AVERAGEIF('Rent Roll_Tradeouts'!$B:$B,'Rent Roll (MF &amp; Retail)'!$A40,'Rent Roll_Tradeouts'!DL:DL),0)</f>
        <v>0</v>
      </c>
      <c r="DB40" s="536">
        <f>IFERROR(AVERAGEIF('Rent Roll_Tradeouts'!$B:$B,'Rent Roll (MF &amp; Retail)'!$A40,'Rent Roll_Tradeouts'!DM:DM),0)</f>
        <v>0</v>
      </c>
      <c r="DC40" s="536">
        <f>IFERROR(AVERAGEIF('Rent Roll_Tradeouts'!$B:$B,'Rent Roll (MF &amp; Retail)'!$A40,'Rent Roll_Tradeouts'!DN:DN),0)</f>
        <v>0</v>
      </c>
      <c r="DD40" s="536">
        <f>IFERROR(AVERAGEIF('Rent Roll_Tradeouts'!$B:$B,'Rent Roll (MF &amp; Retail)'!$A40,'Rent Roll_Tradeouts'!DO:DO),0)</f>
        <v>0</v>
      </c>
      <c r="DE40" s="536">
        <f>IFERROR(AVERAGEIF('Rent Roll_Tradeouts'!$B:$B,'Rent Roll (MF &amp; Retail)'!$A40,'Rent Roll_Tradeouts'!DP:DP),0)</f>
        <v>0</v>
      </c>
      <c r="DF40" s="536">
        <f>IFERROR(AVERAGEIF('Rent Roll_Tradeouts'!$B:$B,'Rent Roll (MF &amp; Retail)'!$A40,'Rent Roll_Tradeouts'!DQ:DQ),0)</f>
        <v>0</v>
      </c>
      <c r="DG40" s="536">
        <f>IFERROR(AVERAGEIF('Rent Roll_Tradeouts'!$B:$B,'Rent Roll (MF &amp; Retail)'!$A40,'Rent Roll_Tradeouts'!DR:DR),0)</f>
        <v>0</v>
      </c>
      <c r="DH40" s="536">
        <f>IFERROR(AVERAGEIF('Rent Roll_Tradeouts'!$B:$B,'Rent Roll (MF &amp; Retail)'!$A40,'Rent Roll_Tradeouts'!DS:DS),0)</f>
        <v>0</v>
      </c>
      <c r="DI40" s="536">
        <f>IFERROR(AVERAGEIF('Rent Roll_Tradeouts'!$B:$B,'Rent Roll (MF &amp; Retail)'!$A40,'Rent Roll_Tradeouts'!DT:DT),0)</f>
        <v>0</v>
      </c>
      <c r="DJ40" s="536">
        <f>IFERROR(AVERAGEIF('Rent Roll_Tradeouts'!$B:$B,'Rent Roll (MF &amp; Retail)'!$A40,'Rent Roll_Tradeouts'!DU:DU),0)</f>
        <v>0</v>
      </c>
      <c r="DK40" s="536">
        <f>IFERROR(AVERAGEIF('Rent Roll_Tradeouts'!$B:$B,'Rent Roll (MF &amp; Retail)'!$A40,'Rent Roll_Tradeouts'!DV:DV),0)</f>
        <v>0</v>
      </c>
      <c r="DL40" s="536">
        <f>IFERROR(AVERAGEIF('Rent Roll_Tradeouts'!$B:$B,'Rent Roll (MF &amp; Retail)'!$A40,'Rent Roll_Tradeouts'!DW:DW),0)</f>
        <v>0</v>
      </c>
      <c r="DM40" s="536">
        <f>IFERROR(AVERAGEIF('Rent Roll_Tradeouts'!$B:$B,'Rent Roll (MF &amp; Retail)'!$A40,'Rent Roll_Tradeouts'!DX:DX),0)</f>
        <v>0</v>
      </c>
      <c r="DN40" s="536">
        <f>IFERROR(AVERAGEIF('Rent Roll_Tradeouts'!$B:$B,'Rent Roll (MF &amp; Retail)'!$A40,'Rent Roll_Tradeouts'!DY:DY),0)</f>
        <v>0</v>
      </c>
      <c r="DO40" s="536">
        <f>IFERROR(AVERAGEIF('Rent Roll_Tradeouts'!$B:$B,'Rent Roll (MF &amp; Retail)'!$A40,'Rent Roll_Tradeouts'!DZ:DZ),0)</f>
        <v>0</v>
      </c>
      <c r="DP40" s="536">
        <f>IFERROR(AVERAGEIF('Rent Roll_Tradeouts'!$B:$B,'Rent Roll (MF &amp; Retail)'!$A40,'Rent Roll_Tradeouts'!EA:EA),0)</f>
        <v>0</v>
      </c>
      <c r="DQ40" s="536">
        <f>IFERROR(AVERAGEIF('Rent Roll_Tradeouts'!$B:$B,'Rent Roll (MF &amp; Retail)'!$A40,'Rent Roll_Tradeouts'!EB:EB),0)</f>
        <v>0</v>
      </c>
      <c r="DR40" s="536">
        <f>IFERROR(AVERAGEIF('Rent Roll_Tradeouts'!$B:$B,'Rent Roll (MF &amp; Retail)'!$A40,'Rent Roll_Tradeouts'!EC:EC),0)</f>
        <v>0</v>
      </c>
      <c r="DS40" s="536">
        <f>IFERROR(AVERAGEIF('Rent Roll_Tradeouts'!$B:$B,'Rent Roll (MF &amp; Retail)'!$A40,'Rent Roll_Tradeouts'!ED:ED),0)</f>
        <v>0</v>
      </c>
      <c r="DT40" s="536">
        <f>IFERROR(AVERAGEIF('Rent Roll_Tradeouts'!$B:$B,'Rent Roll (MF &amp; Retail)'!$A40,'Rent Roll_Tradeouts'!EE:EE),0)</f>
        <v>0</v>
      </c>
      <c r="DU40" s="536">
        <f>IFERROR(AVERAGEIF('Rent Roll_Tradeouts'!$B:$B,'Rent Roll (MF &amp; Retail)'!$A40,'Rent Roll_Tradeouts'!EF:EF),0)</f>
        <v>0</v>
      </c>
      <c r="DV40" s="536">
        <f>IFERROR(AVERAGEIF('Rent Roll_Tradeouts'!$B:$B,'Rent Roll (MF &amp; Retail)'!$A40,'Rent Roll_Tradeouts'!EG:EG),0)</f>
        <v>0</v>
      </c>
      <c r="DW40" s="536">
        <f>IFERROR(AVERAGEIF('Rent Roll_Tradeouts'!$B:$B,'Rent Roll (MF &amp; Retail)'!$A40,'Rent Roll_Tradeouts'!EH:EH),0)</f>
        <v>0</v>
      </c>
      <c r="DX40" s="536">
        <f>IFERROR(AVERAGEIF('Rent Roll_Tradeouts'!$B:$B,'Rent Roll (MF &amp; Retail)'!$A40,'Rent Roll_Tradeouts'!EI:EI),0)</f>
        <v>0</v>
      </c>
      <c r="DY40" s="536">
        <f>IFERROR(AVERAGEIF('Rent Roll_Tradeouts'!$B:$B,'Rent Roll (MF &amp; Retail)'!$A40,'Rent Roll_Tradeouts'!EJ:EJ),0)</f>
        <v>0</v>
      </c>
      <c r="DZ40" s="536">
        <f>IFERROR(AVERAGEIF('Rent Roll_Tradeouts'!$B:$B,'Rent Roll (MF &amp; Retail)'!$A40,'Rent Roll_Tradeouts'!EK:EK),0)</f>
        <v>0</v>
      </c>
      <c r="EA40" s="536">
        <f>IFERROR(AVERAGEIF('Rent Roll_Tradeouts'!$B:$B,'Rent Roll (MF &amp; Retail)'!$A40,'Rent Roll_Tradeouts'!EL:EL),0)</f>
        <v>0</v>
      </c>
    </row>
    <row r="41" spans="1:131">
      <c r="A41" s="49">
        <f>'Rent Roll_RedIQ 2'!A50</f>
        <v>0</v>
      </c>
      <c r="B41" s="77">
        <f>'Rent Roll_RedIQ 2'!D50</f>
        <v>0</v>
      </c>
      <c r="C41" s="77">
        <f>'Rent Roll_RedIQ 2'!E50</f>
        <v>0</v>
      </c>
      <c r="D41" s="77">
        <f>'Rent Roll_RedIQ 2'!F50</f>
        <v>0</v>
      </c>
      <c r="E41" s="77">
        <f>'Rent Roll_RedIQ 2'!G50</f>
        <v>0</v>
      </c>
      <c r="K41" s="769" t="str">
        <f>'Rent Roll_RedIQ 2'!AG50</f>
        <v>-</v>
      </c>
      <c r="L41" s="536">
        <f>IFERROR(AVERAGEIF('Rent Roll_Tradeouts'!$B:$B,'Rent Roll (MF &amp; Retail)'!$A41,'Rent Roll_Tradeouts'!W:W),0)</f>
        <v>0</v>
      </c>
      <c r="M41" s="536">
        <f>IFERROR(AVERAGEIF('Rent Roll_Tradeouts'!$B:$B,'Rent Roll (MF &amp; Retail)'!$A41,'Rent Roll_Tradeouts'!X:X),0)</f>
        <v>0</v>
      </c>
      <c r="N41" s="536">
        <f>IFERROR(AVERAGEIF('Rent Roll_Tradeouts'!$B:$B,'Rent Roll (MF &amp; Retail)'!$A41,'Rent Roll_Tradeouts'!Y:Y),0)</f>
        <v>0</v>
      </c>
      <c r="O41" s="536">
        <f>IFERROR(AVERAGEIF('Rent Roll_Tradeouts'!$B:$B,'Rent Roll (MF &amp; Retail)'!$A41,'Rent Roll_Tradeouts'!Z:Z),0)</f>
        <v>0</v>
      </c>
      <c r="P41" s="536">
        <f>IFERROR(AVERAGEIF('Rent Roll_Tradeouts'!$B:$B,'Rent Roll (MF &amp; Retail)'!$A41,'Rent Roll_Tradeouts'!AA:AA),0)</f>
        <v>0</v>
      </c>
      <c r="Q41" s="536">
        <f>IFERROR(AVERAGEIF('Rent Roll_Tradeouts'!$B:$B,'Rent Roll (MF &amp; Retail)'!$A41,'Rent Roll_Tradeouts'!AB:AB),0)</f>
        <v>0</v>
      </c>
      <c r="R41" s="536">
        <f>IFERROR(AVERAGEIF('Rent Roll_Tradeouts'!$B:$B,'Rent Roll (MF &amp; Retail)'!$A41,'Rent Roll_Tradeouts'!AC:AC),0)</f>
        <v>0</v>
      </c>
      <c r="S41" s="536">
        <f>IFERROR(AVERAGEIF('Rent Roll_Tradeouts'!$B:$B,'Rent Roll (MF &amp; Retail)'!$A41,'Rent Roll_Tradeouts'!AD:AD),0)</f>
        <v>0</v>
      </c>
      <c r="T41" s="536">
        <f>IFERROR(AVERAGEIF('Rent Roll_Tradeouts'!$B:$B,'Rent Roll (MF &amp; Retail)'!$A41,'Rent Roll_Tradeouts'!AE:AE),0)</f>
        <v>0</v>
      </c>
      <c r="U41" s="536">
        <f>IFERROR(AVERAGEIF('Rent Roll_Tradeouts'!$B:$B,'Rent Roll (MF &amp; Retail)'!$A41,'Rent Roll_Tradeouts'!AF:AF),0)</f>
        <v>0</v>
      </c>
      <c r="V41" s="536">
        <f>IFERROR(AVERAGEIF('Rent Roll_Tradeouts'!$B:$B,'Rent Roll (MF &amp; Retail)'!$A41,'Rent Roll_Tradeouts'!AG:AG),0)</f>
        <v>0</v>
      </c>
      <c r="W41" s="536">
        <f>IFERROR(AVERAGEIF('Rent Roll_Tradeouts'!$B:$B,'Rent Roll (MF &amp; Retail)'!$A41,'Rent Roll_Tradeouts'!AH:AH),0)</f>
        <v>0</v>
      </c>
      <c r="X41" s="536">
        <f>IFERROR(AVERAGEIF('Rent Roll_Tradeouts'!$B:$B,'Rent Roll (MF &amp; Retail)'!$A41,'Rent Roll_Tradeouts'!AI:AI),0)</f>
        <v>0</v>
      </c>
      <c r="Y41" s="536">
        <f>IFERROR(AVERAGEIF('Rent Roll_Tradeouts'!$B:$B,'Rent Roll (MF &amp; Retail)'!$A41,'Rent Roll_Tradeouts'!AJ:AJ),0)</f>
        <v>0</v>
      </c>
      <c r="Z41" s="536">
        <f>IFERROR(AVERAGEIF('Rent Roll_Tradeouts'!$B:$B,'Rent Roll (MF &amp; Retail)'!$A41,'Rent Roll_Tradeouts'!AK:AK),0)</f>
        <v>0</v>
      </c>
      <c r="AA41" s="536">
        <f>IFERROR(AVERAGEIF('Rent Roll_Tradeouts'!$B:$B,'Rent Roll (MF &amp; Retail)'!$A41,'Rent Roll_Tradeouts'!AL:AL),0)</f>
        <v>0</v>
      </c>
      <c r="AB41" s="536">
        <f>IFERROR(AVERAGEIF('Rent Roll_Tradeouts'!$B:$B,'Rent Roll (MF &amp; Retail)'!$A41,'Rent Roll_Tradeouts'!AM:AM),0)</f>
        <v>0</v>
      </c>
      <c r="AC41" s="536">
        <f>IFERROR(AVERAGEIF('Rent Roll_Tradeouts'!$B:$B,'Rent Roll (MF &amp; Retail)'!$A41,'Rent Roll_Tradeouts'!AN:AN),0)</f>
        <v>0</v>
      </c>
      <c r="AD41" s="536">
        <f>IFERROR(AVERAGEIF('Rent Roll_Tradeouts'!$B:$B,'Rent Roll (MF &amp; Retail)'!$A41,'Rent Roll_Tradeouts'!AO:AO),0)</f>
        <v>0</v>
      </c>
      <c r="AE41" s="536">
        <f>IFERROR(AVERAGEIF('Rent Roll_Tradeouts'!$B:$B,'Rent Roll (MF &amp; Retail)'!$A41,'Rent Roll_Tradeouts'!AP:AP),0)</f>
        <v>0</v>
      </c>
      <c r="AF41" s="536">
        <f>IFERROR(AVERAGEIF('Rent Roll_Tradeouts'!$B:$B,'Rent Roll (MF &amp; Retail)'!$A41,'Rent Roll_Tradeouts'!AQ:AQ),0)</f>
        <v>0</v>
      </c>
      <c r="AG41" s="536">
        <f>IFERROR(AVERAGEIF('Rent Roll_Tradeouts'!$B:$B,'Rent Roll (MF &amp; Retail)'!$A41,'Rent Roll_Tradeouts'!AR:AR),0)</f>
        <v>0</v>
      </c>
      <c r="AH41" s="536">
        <f>IFERROR(AVERAGEIF('Rent Roll_Tradeouts'!$B:$B,'Rent Roll (MF &amp; Retail)'!$A41,'Rent Roll_Tradeouts'!AS:AS),0)</f>
        <v>0</v>
      </c>
      <c r="AI41" s="536">
        <f>IFERROR(AVERAGEIF('Rent Roll_Tradeouts'!$B:$B,'Rent Roll (MF &amp; Retail)'!$A41,'Rent Roll_Tradeouts'!AT:AT),0)</f>
        <v>0</v>
      </c>
      <c r="AJ41" s="536">
        <f>IFERROR(AVERAGEIF('Rent Roll_Tradeouts'!$B:$B,'Rent Roll (MF &amp; Retail)'!$A41,'Rent Roll_Tradeouts'!AU:AU),0)</f>
        <v>0</v>
      </c>
      <c r="AK41" s="536">
        <f>IFERROR(AVERAGEIF('Rent Roll_Tradeouts'!$B:$B,'Rent Roll (MF &amp; Retail)'!$A41,'Rent Roll_Tradeouts'!AV:AV),0)</f>
        <v>0</v>
      </c>
      <c r="AL41" s="536">
        <f>IFERROR(AVERAGEIF('Rent Roll_Tradeouts'!$B:$B,'Rent Roll (MF &amp; Retail)'!$A41,'Rent Roll_Tradeouts'!AW:AW),0)</f>
        <v>0</v>
      </c>
      <c r="AM41" s="536">
        <f>IFERROR(AVERAGEIF('Rent Roll_Tradeouts'!$B:$B,'Rent Roll (MF &amp; Retail)'!$A41,'Rent Roll_Tradeouts'!AX:AX),0)</f>
        <v>0</v>
      </c>
      <c r="AN41" s="536">
        <f>IFERROR(AVERAGEIF('Rent Roll_Tradeouts'!$B:$B,'Rent Roll (MF &amp; Retail)'!$A41,'Rent Roll_Tradeouts'!AY:AY),0)</f>
        <v>0</v>
      </c>
      <c r="AO41" s="536">
        <f>IFERROR(AVERAGEIF('Rent Roll_Tradeouts'!$B:$B,'Rent Roll (MF &amp; Retail)'!$A41,'Rent Roll_Tradeouts'!AZ:AZ),0)</f>
        <v>0</v>
      </c>
      <c r="AP41" s="536">
        <f>IFERROR(AVERAGEIF('Rent Roll_Tradeouts'!$B:$B,'Rent Roll (MF &amp; Retail)'!$A41,'Rent Roll_Tradeouts'!BA:BA),0)</f>
        <v>0</v>
      </c>
      <c r="AQ41" s="536">
        <f>IFERROR(AVERAGEIF('Rent Roll_Tradeouts'!$B:$B,'Rent Roll (MF &amp; Retail)'!$A41,'Rent Roll_Tradeouts'!BB:BB),0)</f>
        <v>0</v>
      </c>
      <c r="AR41" s="536">
        <f>IFERROR(AVERAGEIF('Rent Roll_Tradeouts'!$B:$B,'Rent Roll (MF &amp; Retail)'!$A41,'Rent Roll_Tradeouts'!BC:BC),0)</f>
        <v>0</v>
      </c>
      <c r="AS41" s="536">
        <f>IFERROR(AVERAGEIF('Rent Roll_Tradeouts'!$B:$B,'Rent Roll (MF &amp; Retail)'!$A41,'Rent Roll_Tradeouts'!BD:BD),0)</f>
        <v>0</v>
      </c>
      <c r="AT41" s="536">
        <f>IFERROR(AVERAGEIF('Rent Roll_Tradeouts'!$B:$B,'Rent Roll (MF &amp; Retail)'!$A41,'Rent Roll_Tradeouts'!BE:BE),0)</f>
        <v>0</v>
      </c>
      <c r="AU41" s="536">
        <f>IFERROR(AVERAGEIF('Rent Roll_Tradeouts'!$B:$B,'Rent Roll (MF &amp; Retail)'!$A41,'Rent Roll_Tradeouts'!BF:BF),0)</f>
        <v>0</v>
      </c>
      <c r="AV41" s="536">
        <f>IFERROR(AVERAGEIF('Rent Roll_Tradeouts'!$B:$B,'Rent Roll (MF &amp; Retail)'!$A41,'Rent Roll_Tradeouts'!BG:BG),0)</f>
        <v>0</v>
      </c>
      <c r="AW41" s="536">
        <f>IFERROR(AVERAGEIF('Rent Roll_Tradeouts'!$B:$B,'Rent Roll (MF &amp; Retail)'!$A41,'Rent Roll_Tradeouts'!BH:BH),0)</f>
        <v>0</v>
      </c>
      <c r="AX41" s="536">
        <f>IFERROR(AVERAGEIF('Rent Roll_Tradeouts'!$B:$B,'Rent Roll (MF &amp; Retail)'!$A41,'Rent Roll_Tradeouts'!BI:BI),0)</f>
        <v>0</v>
      </c>
      <c r="AY41" s="536">
        <f>IFERROR(AVERAGEIF('Rent Roll_Tradeouts'!$B:$B,'Rent Roll (MF &amp; Retail)'!$A41,'Rent Roll_Tradeouts'!BJ:BJ),0)</f>
        <v>0</v>
      </c>
      <c r="AZ41" s="536">
        <f>IFERROR(AVERAGEIF('Rent Roll_Tradeouts'!$B:$B,'Rent Roll (MF &amp; Retail)'!$A41,'Rent Roll_Tradeouts'!BK:BK),0)</f>
        <v>0</v>
      </c>
      <c r="BA41" s="536">
        <f>IFERROR(AVERAGEIF('Rent Roll_Tradeouts'!$B:$B,'Rent Roll (MF &amp; Retail)'!$A41,'Rent Roll_Tradeouts'!BL:BL),0)</f>
        <v>0</v>
      </c>
      <c r="BB41" s="536">
        <f>IFERROR(AVERAGEIF('Rent Roll_Tradeouts'!$B:$B,'Rent Roll (MF &amp; Retail)'!$A41,'Rent Roll_Tradeouts'!BM:BM),0)</f>
        <v>0</v>
      </c>
      <c r="BC41" s="536">
        <f>IFERROR(AVERAGEIF('Rent Roll_Tradeouts'!$B:$B,'Rent Roll (MF &amp; Retail)'!$A41,'Rent Roll_Tradeouts'!BN:BN),0)</f>
        <v>0</v>
      </c>
      <c r="BD41" s="536">
        <f>IFERROR(AVERAGEIF('Rent Roll_Tradeouts'!$B:$B,'Rent Roll (MF &amp; Retail)'!$A41,'Rent Roll_Tradeouts'!BO:BO),0)</f>
        <v>0</v>
      </c>
      <c r="BE41" s="536">
        <f>IFERROR(AVERAGEIF('Rent Roll_Tradeouts'!$B:$B,'Rent Roll (MF &amp; Retail)'!$A41,'Rent Roll_Tradeouts'!BP:BP),0)</f>
        <v>0</v>
      </c>
      <c r="BF41" s="536">
        <f>IFERROR(AVERAGEIF('Rent Roll_Tradeouts'!$B:$B,'Rent Roll (MF &amp; Retail)'!$A41,'Rent Roll_Tradeouts'!BQ:BQ),0)</f>
        <v>0</v>
      </c>
      <c r="BG41" s="536">
        <f>IFERROR(AVERAGEIF('Rent Roll_Tradeouts'!$B:$B,'Rent Roll (MF &amp; Retail)'!$A41,'Rent Roll_Tradeouts'!BR:BR),0)</f>
        <v>0</v>
      </c>
      <c r="BH41" s="536">
        <f>IFERROR(AVERAGEIF('Rent Roll_Tradeouts'!$B:$B,'Rent Roll (MF &amp; Retail)'!$A41,'Rent Roll_Tradeouts'!BS:BS),0)</f>
        <v>0</v>
      </c>
      <c r="BI41" s="536">
        <f>IFERROR(AVERAGEIF('Rent Roll_Tradeouts'!$B:$B,'Rent Roll (MF &amp; Retail)'!$A41,'Rent Roll_Tradeouts'!BT:BT),0)</f>
        <v>0</v>
      </c>
      <c r="BJ41" s="536">
        <f>IFERROR(AVERAGEIF('Rent Roll_Tradeouts'!$B:$B,'Rent Roll (MF &amp; Retail)'!$A41,'Rent Roll_Tradeouts'!BU:BU),0)</f>
        <v>0</v>
      </c>
      <c r="BK41" s="536">
        <f>IFERROR(AVERAGEIF('Rent Roll_Tradeouts'!$B:$B,'Rent Roll (MF &amp; Retail)'!$A41,'Rent Roll_Tradeouts'!BV:BV),0)</f>
        <v>0</v>
      </c>
      <c r="BL41" s="536">
        <f>IFERROR(AVERAGEIF('Rent Roll_Tradeouts'!$B:$B,'Rent Roll (MF &amp; Retail)'!$A41,'Rent Roll_Tradeouts'!BW:BW),0)</f>
        <v>0</v>
      </c>
      <c r="BM41" s="536">
        <f>IFERROR(AVERAGEIF('Rent Roll_Tradeouts'!$B:$B,'Rent Roll (MF &amp; Retail)'!$A41,'Rent Roll_Tradeouts'!BX:BX),0)</f>
        <v>0</v>
      </c>
      <c r="BN41" s="536">
        <f>IFERROR(AVERAGEIF('Rent Roll_Tradeouts'!$B:$B,'Rent Roll (MF &amp; Retail)'!$A41,'Rent Roll_Tradeouts'!BY:BY),0)</f>
        <v>0</v>
      </c>
      <c r="BO41" s="536">
        <f>IFERROR(AVERAGEIF('Rent Roll_Tradeouts'!$B:$B,'Rent Roll (MF &amp; Retail)'!$A41,'Rent Roll_Tradeouts'!BZ:BZ),0)</f>
        <v>0</v>
      </c>
      <c r="BP41" s="536">
        <f>IFERROR(AVERAGEIF('Rent Roll_Tradeouts'!$B:$B,'Rent Roll (MF &amp; Retail)'!$A41,'Rent Roll_Tradeouts'!CA:CA),0)</f>
        <v>0</v>
      </c>
      <c r="BQ41" s="536">
        <f>IFERROR(AVERAGEIF('Rent Roll_Tradeouts'!$B:$B,'Rent Roll (MF &amp; Retail)'!$A41,'Rent Roll_Tradeouts'!CB:CB),0)</f>
        <v>0</v>
      </c>
      <c r="BR41" s="536">
        <f>IFERROR(AVERAGEIF('Rent Roll_Tradeouts'!$B:$B,'Rent Roll (MF &amp; Retail)'!$A41,'Rent Roll_Tradeouts'!CC:CC),0)</f>
        <v>0</v>
      </c>
      <c r="BS41" s="536">
        <f>IFERROR(AVERAGEIF('Rent Roll_Tradeouts'!$B:$B,'Rent Roll (MF &amp; Retail)'!$A41,'Rent Roll_Tradeouts'!CD:CD),0)</f>
        <v>0</v>
      </c>
      <c r="BT41" s="536">
        <f>IFERROR(AVERAGEIF('Rent Roll_Tradeouts'!$B:$B,'Rent Roll (MF &amp; Retail)'!$A41,'Rent Roll_Tradeouts'!CE:CE),0)</f>
        <v>0</v>
      </c>
      <c r="BU41" s="536">
        <f>IFERROR(AVERAGEIF('Rent Roll_Tradeouts'!$B:$B,'Rent Roll (MF &amp; Retail)'!$A41,'Rent Roll_Tradeouts'!CF:CF),0)</f>
        <v>0</v>
      </c>
      <c r="BV41" s="536">
        <f>IFERROR(AVERAGEIF('Rent Roll_Tradeouts'!$B:$B,'Rent Roll (MF &amp; Retail)'!$A41,'Rent Roll_Tradeouts'!CG:CG),0)</f>
        <v>0</v>
      </c>
      <c r="BW41" s="536">
        <f>IFERROR(AVERAGEIF('Rent Roll_Tradeouts'!$B:$B,'Rent Roll (MF &amp; Retail)'!$A41,'Rent Roll_Tradeouts'!CH:CH),0)</f>
        <v>0</v>
      </c>
      <c r="BX41" s="536">
        <f>IFERROR(AVERAGEIF('Rent Roll_Tradeouts'!$B:$B,'Rent Roll (MF &amp; Retail)'!$A41,'Rent Roll_Tradeouts'!CI:CI),0)</f>
        <v>0</v>
      </c>
      <c r="BY41" s="536">
        <f>IFERROR(AVERAGEIF('Rent Roll_Tradeouts'!$B:$B,'Rent Roll (MF &amp; Retail)'!$A41,'Rent Roll_Tradeouts'!CJ:CJ),0)</f>
        <v>0</v>
      </c>
      <c r="BZ41" s="536">
        <f>IFERROR(AVERAGEIF('Rent Roll_Tradeouts'!$B:$B,'Rent Roll (MF &amp; Retail)'!$A41,'Rent Roll_Tradeouts'!CK:CK),0)</f>
        <v>0</v>
      </c>
      <c r="CA41" s="536">
        <f>IFERROR(AVERAGEIF('Rent Roll_Tradeouts'!$B:$B,'Rent Roll (MF &amp; Retail)'!$A41,'Rent Roll_Tradeouts'!CL:CL),0)</f>
        <v>0</v>
      </c>
      <c r="CB41" s="536">
        <f>IFERROR(AVERAGEIF('Rent Roll_Tradeouts'!$B:$B,'Rent Roll (MF &amp; Retail)'!$A41,'Rent Roll_Tradeouts'!CM:CM),0)</f>
        <v>0</v>
      </c>
      <c r="CC41" s="536">
        <f>IFERROR(AVERAGEIF('Rent Roll_Tradeouts'!$B:$B,'Rent Roll (MF &amp; Retail)'!$A41,'Rent Roll_Tradeouts'!CN:CN),0)</f>
        <v>0</v>
      </c>
      <c r="CD41" s="536">
        <f>IFERROR(AVERAGEIF('Rent Roll_Tradeouts'!$B:$B,'Rent Roll (MF &amp; Retail)'!$A41,'Rent Roll_Tradeouts'!CO:CO),0)</f>
        <v>0</v>
      </c>
      <c r="CE41" s="536">
        <f>IFERROR(AVERAGEIF('Rent Roll_Tradeouts'!$B:$B,'Rent Roll (MF &amp; Retail)'!$A41,'Rent Roll_Tradeouts'!CP:CP),0)</f>
        <v>0</v>
      </c>
      <c r="CF41" s="536">
        <f>IFERROR(AVERAGEIF('Rent Roll_Tradeouts'!$B:$B,'Rent Roll (MF &amp; Retail)'!$A41,'Rent Roll_Tradeouts'!CQ:CQ),0)</f>
        <v>0</v>
      </c>
      <c r="CG41" s="536">
        <f>IFERROR(AVERAGEIF('Rent Roll_Tradeouts'!$B:$B,'Rent Roll (MF &amp; Retail)'!$A41,'Rent Roll_Tradeouts'!CR:CR),0)</f>
        <v>0</v>
      </c>
      <c r="CH41" s="536">
        <f>IFERROR(AVERAGEIF('Rent Roll_Tradeouts'!$B:$B,'Rent Roll (MF &amp; Retail)'!$A41,'Rent Roll_Tradeouts'!CS:CS),0)</f>
        <v>0</v>
      </c>
      <c r="CI41" s="536">
        <f>IFERROR(AVERAGEIF('Rent Roll_Tradeouts'!$B:$B,'Rent Roll (MF &amp; Retail)'!$A41,'Rent Roll_Tradeouts'!CT:CT),0)</f>
        <v>0</v>
      </c>
      <c r="CJ41" s="536">
        <f>IFERROR(AVERAGEIF('Rent Roll_Tradeouts'!$B:$B,'Rent Roll (MF &amp; Retail)'!$A41,'Rent Roll_Tradeouts'!CU:CU),0)</f>
        <v>0</v>
      </c>
      <c r="CK41" s="536">
        <f>IFERROR(AVERAGEIF('Rent Roll_Tradeouts'!$B:$B,'Rent Roll (MF &amp; Retail)'!$A41,'Rent Roll_Tradeouts'!CV:CV),0)</f>
        <v>0</v>
      </c>
      <c r="CL41" s="536">
        <f>IFERROR(AVERAGEIF('Rent Roll_Tradeouts'!$B:$B,'Rent Roll (MF &amp; Retail)'!$A41,'Rent Roll_Tradeouts'!CW:CW),0)</f>
        <v>0</v>
      </c>
      <c r="CM41" s="536">
        <f>IFERROR(AVERAGEIF('Rent Roll_Tradeouts'!$B:$B,'Rent Roll (MF &amp; Retail)'!$A41,'Rent Roll_Tradeouts'!CX:CX),0)</f>
        <v>0</v>
      </c>
      <c r="CN41" s="536">
        <f>IFERROR(AVERAGEIF('Rent Roll_Tradeouts'!$B:$B,'Rent Roll (MF &amp; Retail)'!$A41,'Rent Roll_Tradeouts'!CY:CY),0)</f>
        <v>0</v>
      </c>
      <c r="CO41" s="536">
        <f>IFERROR(AVERAGEIF('Rent Roll_Tradeouts'!$B:$B,'Rent Roll (MF &amp; Retail)'!$A41,'Rent Roll_Tradeouts'!CZ:CZ),0)</f>
        <v>0</v>
      </c>
      <c r="CP41" s="536">
        <f>IFERROR(AVERAGEIF('Rent Roll_Tradeouts'!$B:$B,'Rent Roll (MF &amp; Retail)'!$A41,'Rent Roll_Tradeouts'!DA:DA),0)</f>
        <v>0</v>
      </c>
      <c r="CQ41" s="536">
        <f>IFERROR(AVERAGEIF('Rent Roll_Tradeouts'!$B:$B,'Rent Roll (MF &amp; Retail)'!$A41,'Rent Roll_Tradeouts'!DB:DB),0)</f>
        <v>0</v>
      </c>
      <c r="CR41" s="536">
        <f>IFERROR(AVERAGEIF('Rent Roll_Tradeouts'!$B:$B,'Rent Roll (MF &amp; Retail)'!$A41,'Rent Roll_Tradeouts'!DC:DC),0)</f>
        <v>0</v>
      </c>
      <c r="CS41" s="536">
        <f>IFERROR(AVERAGEIF('Rent Roll_Tradeouts'!$B:$B,'Rent Roll (MF &amp; Retail)'!$A41,'Rent Roll_Tradeouts'!DD:DD),0)</f>
        <v>0</v>
      </c>
      <c r="CT41" s="536">
        <f>IFERROR(AVERAGEIF('Rent Roll_Tradeouts'!$B:$B,'Rent Roll (MF &amp; Retail)'!$A41,'Rent Roll_Tradeouts'!DE:DE),0)</f>
        <v>0</v>
      </c>
      <c r="CU41" s="536">
        <f>IFERROR(AVERAGEIF('Rent Roll_Tradeouts'!$B:$B,'Rent Roll (MF &amp; Retail)'!$A41,'Rent Roll_Tradeouts'!DF:DF),0)</f>
        <v>0</v>
      </c>
      <c r="CV41" s="536">
        <f>IFERROR(AVERAGEIF('Rent Roll_Tradeouts'!$B:$B,'Rent Roll (MF &amp; Retail)'!$A41,'Rent Roll_Tradeouts'!DG:DG),0)</f>
        <v>0</v>
      </c>
      <c r="CW41" s="536">
        <f>IFERROR(AVERAGEIF('Rent Roll_Tradeouts'!$B:$B,'Rent Roll (MF &amp; Retail)'!$A41,'Rent Roll_Tradeouts'!DH:DH),0)</f>
        <v>0</v>
      </c>
      <c r="CX41" s="536">
        <f>IFERROR(AVERAGEIF('Rent Roll_Tradeouts'!$B:$B,'Rent Roll (MF &amp; Retail)'!$A41,'Rent Roll_Tradeouts'!DI:DI),0)</f>
        <v>0</v>
      </c>
      <c r="CY41" s="536">
        <f>IFERROR(AVERAGEIF('Rent Roll_Tradeouts'!$B:$B,'Rent Roll (MF &amp; Retail)'!$A41,'Rent Roll_Tradeouts'!DJ:DJ),0)</f>
        <v>0</v>
      </c>
      <c r="CZ41" s="536">
        <f>IFERROR(AVERAGEIF('Rent Roll_Tradeouts'!$B:$B,'Rent Roll (MF &amp; Retail)'!$A41,'Rent Roll_Tradeouts'!DK:DK),0)</f>
        <v>0</v>
      </c>
      <c r="DA41" s="536">
        <f>IFERROR(AVERAGEIF('Rent Roll_Tradeouts'!$B:$B,'Rent Roll (MF &amp; Retail)'!$A41,'Rent Roll_Tradeouts'!DL:DL),0)</f>
        <v>0</v>
      </c>
      <c r="DB41" s="536">
        <f>IFERROR(AVERAGEIF('Rent Roll_Tradeouts'!$B:$B,'Rent Roll (MF &amp; Retail)'!$A41,'Rent Roll_Tradeouts'!DM:DM),0)</f>
        <v>0</v>
      </c>
      <c r="DC41" s="536">
        <f>IFERROR(AVERAGEIF('Rent Roll_Tradeouts'!$B:$B,'Rent Roll (MF &amp; Retail)'!$A41,'Rent Roll_Tradeouts'!DN:DN),0)</f>
        <v>0</v>
      </c>
      <c r="DD41" s="536">
        <f>IFERROR(AVERAGEIF('Rent Roll_Tradeouts'!$B:$B,'Rent Roll (MF &amp; Retail)'!$A41,'Rent Roll_Tradeouts'!DO:DO),0)</f>
        <v>0</v>
      </c>
      <c r="DE41" s="536">
        <f>IFERROR(AVERAGEIF('Rent Roll_Tradeouts'!$B:$B,'Rent Roll (MF &amp; Retail)'!$A41,'Rent Roll_Tradeouts'!DP:DP),0)</f>
        <v>0</v>
      </c>
      <c r="DF41" s="536">
        <f>IFERROR(AVERAGEIF('Rent Roll_Tradeouts'!$B:$B,'Rent Roll (MF &amp; Retail)'!$A41,'Rent Roll_Tradeouts'!DQ:DQ),0)</f>
        <v>0</v>
      </c>
      <c r="DG41" s="536">
        <f>IFERROR(AVERAGEIF('Rent Roll_Tradeouts'!$B:$B,'Rent Roll (MF &amp; Retail)'!$A41,'Rent Roll_Tradeouts'!DR:DR),0)</f>
        <v>0</v>
      </c>
      <c r="DH41" s="536">
        <f>IFERROR(AVERAGEIF('Rent Roll_Tradeouts'!$B:$B,'Rent Roll (MF &amp; Retail)'!$A41,'Rent Roll_Tradeouts'!DS:DS),0)</f>
        <v>0</v>
      </c>
      <c r="DI41" s="536">
        <f>IFERROR(AVERAGEIF('Rent Roll_Tradeouts'!$B:$B,'Rent Roll (MF &amp; Retail)'!$A41,'Rent Roll_Tradeouts'!DT:DT),0)</f>
        <v>0</v>
      </c>
      <c r="DJ41" s="536">
        <f>IFERROR(AVERAGEIF('Rent Roll_Tradeouts'!$B:$B,'Rent Roll (MF &amp; Retail)'!$A41,'Rent Roll_Tradeouts'!DU:DU),0)</f>
        <v>0</v>
      </c>
      <c r="DK41" s="536">
        <f>IFERROR(AVERAGEIF('Rent Roll_Tradeouts'!$B:$B,'Rent Roll (MF &amp; Retail)'!$A41,'Rent Roll_Tradeouts'!DV:DV),0)</f>
        <v>0</v>
      </c>
      <c r="DL41" s="536">
        <f>IFERROR(AVERAGEIF('Rent Roll_Tradeouts'!$B:$B,'Rent Roll (MF &amp; Retail)'!$A41,'Rent Roll_Tradeouts'!DW:DW),0)</f>
        <v>0</v>
      </c>
      <c r="DM41" s="536">
        <f>IFERROR(AVERAGEIF('Rent Roll_Tradeouts'!$B:$B,'Rent Roll (MF &amp; Retail)'!$A41,'Rent Roll_Tradeouts'!DX:DX),0)</f>
        <v>0</v>
      </c>
      <c r="DN41" s="536">
        <f>IFERROR(AVERAGEIF('Rent Roll_Tradeouts'!$B:$B,'Rent Roll (MF &amp; Retail)'!$A41,'Rent Roll_Tradeouts'!DY:DY),0)</f>
        <v>0</v>
      </c>
      <c r="DO41" s="536">
        <f>IFERROR(AVERAGEIF('Rent Roll_Tradeouts'!$B:$B,'Rent Roll (MF &amp; Retail)'!$A41,'Rent Roll_Tradeouts'!DZ:DZ),0)</f>
        <v>0</v>
      </c>
      <c r="DP41" s="536">
        <f>IFERROR(AVERAGEIF('Rent Roll_Tradeouts'!$B:$B,'Rent Roll (MF &amp; Retail)'!$A41,'Rent Roll_Tradeouts'!EA:EA),0)</f>
        <v>0</v>
      </c>
      <c r="DQ41" s="536">
        <f>IFERROR(AVERAGEIF('Rent Roll_Tradeouts'!$B:$B,'Rent Roll (MF &amp; Retail)'!$A41,'Rent Roll_Tradeouts'!EB:EB),0)</f>
        <v>0</v>
      </c>
      <c r="DR41" s="536">
        <f>IFERROR(AVERAGEIF('Rent Roll_Tradeouts'!$B:$B,'Rent Roll (MF &amp; Retail)'!$A41,'Rent Roll_Tradeouts'!EC:EC),0)</f>
        <v>0</v>
      </c>
      <c r="DS41" s="536">
        <f>IFERROR(AVERAGEIF('Rent Roll_Tradeouts'!$B:$B,'Rent Roll (MF &amp; Retail)'!$A41,'Rent Roll_Tradeouts'!ED:ED),0)</f>
        <v>0</v>
      </c>
      <c r="DT41" s="536">
        <f>IFERROR(AVERAGEIF('Rent Roll_Tradeouts'!$B:$B,'Rent Roll (MF &amp; Retail)'!$A41,'Rent Roll_Tradeouts'!EE:EE),0)</f>
        <v>0</v>
      </c>
      <c r="DU41" s="536">
        <f>IFERROR(AVERAGEIF('Rent Roll_Tradeouts'!$B:$B,'Rent Roll (MF &amp; Retail)'!$A41,'Rent Roll_Tradeouts'!EF:EF),0)</f>
        <v>0</v>
      </c>
      <c r="DV41" s="536">
        <f>IFERROR(AVERAGEIF('Rent Roll_Tradeouts'!$B:$B,'Rent Roll (MF &amp; Retail)'!$A41,'Rent Roll_Tradeouts'!EG:EG),0)</f>
        <v>0</v>
      </c>
      <c r="DW41" s="536">
        <f>IFERROR(AVERAGEIF('Rent Roll_Tradeouts'!$B:$B,'Rent Roll (MF &amp; Retail)'!$A41,'Rent Roll_Tradeouts'!EH:EH),0)</f>
        <v>0</v>
      </c>
      <c r="DX41" s="536">
        <f>IFERROR(AVERAGEIF('Rent Roll_Tradeouts'!$B:$B,'Rent Roll (MF &amp; Retail)'!$A41,'Rent Roll_Tradeouts'!EI:EI),0)</f>
        <v>0</v>
      </c>
      <c r="DY41" s="536">
        <f>IFERROR(AVERAGEIF('Rent Roll_Tradeouts'!$B:$B,'Rent Roll (MF &amp; Retail)'!$A41,'Rent Roll_Tradeouts'!EJ:EJ),0)</f>
        <v>0</v>
      </c>
      <c r="DZ41" s="536">
        <f>IFERROR(AVERAGEIF('Rent Roll_Tradeouts'!$B:$B,'Rent Roll (MF &amp; Retail)'!$A41,'Rent Roll_Tradeouts'!EK:EK),0)</f>
        <v>0</v>
      </c>
      <c r="EA41" s="536">
        <f>IFERROR(AVERAGEIF('Rent Roll_Tradeouts'!$B:$B,'Rent Roll (MF &amp; Retail)'!$A41,'Rent Roll_Tradeouts'!EL:EL),0)</f>
        <v>0</v>
      </c>
    </row>
    <row r="42" spans="1:131">
      <c r="A42" s="49">
        <f>'Rent Roll_RedIQ 2'!A51</f>
        <v>0</v>
      </c>
      <c r="B42" s="77">
        <f>'Rent Roll_RedIQ 2'!D51</f>
        <v>0</v>
      </c>
      <c r="C42" s="77">
        <f>'Rent Roll_RedIQ 2'!E51</f>
        <v>0</v>
      </c>
      <c r="D42" s="77">
        <f>'Rent Roll_RedIQ 2'!F51</f>
        <v>0</v>
      </c>
      <c r="E42" s="77">
        <f>'Rent Roll_RedIQ 2'!G51</f>
        <v>0</v>
      </c>
      <c r="K42" s="769" t="str">
        <f>'Rent Roll_RedIQ 2'!AG51</f>
        <v>-</v>
      </c>
      <c r="L42" s="536">
        <f>IFERROR(AVERAGEIF('Rent Roll_Tradeouts'!$B:$B,'Rent Roll (MF &amp; Retail)'!$A42,'Rent Roll_Tradeouts'!W:W),0)</f>
        <v>0</v>
      </c>
      <c r="M42" s="536">
        <f>IFERROR(AVERAGEIF('Rent Roll_Tradeouts'!$B:$B,'Rent Roll (MF &amp; Retail)'!$A42,'Rent Roll_Tradeouts'!X:X),0)</f>
        <v>0</v>
      </c>
      <c r="N42" s="536">
        <f>IFERROR(AVERAGEIF('Rent Roll_Tradeouts'!$B:$B,'Rent Roll (MF &amp; Retail)'!$A42,'Rent Roll_Tradeouts'!Y:Y),0)</f>
        <v>0</v>
      </c>
      <c r="O42" s="536">
        <f>IFERROR(AVERAGEIF('Rent Roll_Tradeouts'!$B:$B,'Rent Roll (MF &amp; Retail)'!$A42,'Rent Roll_Tradeouts'!Z:Z),0)</f>
        <v>0</v>
      </c>
      <c r="P42" s="536">
        <f>IFERROR(AVERAGEIF('Rent Roll_Tradeouts'!$B:$B,'Rent Roll (MF &amp; Retail)'!$A42,'Rent Roll_Tradeouts'!AA:AA),0)</f>
        <v>0</v>
      </c>
      <c r="Q42" s="536">
        <f>IFERROR(AVERAGEIF('Rent Roll_Tradeouts'!$B:$B,'Rent Roll (MF &amp; Retail)'!$A42,'Rent Roll_Tradeouts'!AB:AB),0)</f>
        <v>0</v>
      </c>
      <c r="R42" s="536">
        <f>IFERROR(AVERAGEIF('Rent Roll_Tradeouts'!$B:$B,'Rent Roll (MF &amp; Retail)'!$A42,'Rent Roll_Tradeouts'!AC:AC),0)</f>
        <v>0</v>
      </c>
      <c r="S42" s="536">
        <f>IFERROR(AVERAGEIF('Rent Roll_Tradeouts'!$B:$B,'Rent Roll (MF &amp; Retail)'!$A42,'Rent Roll_Tradeouts'!AD:AD),0)</f>
        <v>0</v>
      </c>
      <c r="T42" s="536">
        <f>IFERROR(AVERAGEIF('Rent Roll_Tradeouts'!$B:$B,'Rent Roll (MF &amp; Retail)'!$A42,'Rent Roll_Tradeouts'!AE:AE),0)</f>
        <v>0</v>
      </c>
      <c r="U42" s="536">
        <f>IFERROR(AVERAGEIF('Rent Roll_Tradeouts'!$B:$B,'Rent Roll (MF &amp; Retail)'!$A42,'Rent Roll_Tradeouts'!AF:AF),0)</f>
        <v>0</v>
      </c>
      <c r="V42" s="536">
        <f>IFERROR(AVERAGEIF('Rent Roll_Tradeouts'!$B:$B,'Rent Roll (MF &amp; Retail)'!$A42,'Rent Roll_Tradeouts'!AG:AG),0)</f>
        <v>0</v>
      </c>
      <c r="W42" s="536">
        <f>IFERROR(AVERAGEIF('Rent Roll_Tradeouts'!$B:$B,'Rent Roll (MF &amp; Retail)'!$A42,'Rent Roll_Tradeouts'!AH:AH),0)</f>
        <v>0</v>
      </c>
      <c r="X42" s="536">
        <f>IFERROR(AVERAGEIF('Rent Roll_Tradeouts'!$B:$B,'Rent Roll (MF &amp; Retail)'!$A42,'Rent Roll_Tradeouts'!AI:AI),0)</f>
        <v>0</v>
      </c>
      <c r="Y42" s="536">
        <f>IFERROR(AVERAGEIF('Rent Roll_Tradeouts'!$B:$B,'Rent Roll (MF &amp; Retail)'!$A42,'Rent Roll_Tradeouts'!AJ:AJ),0)</f>
        <v>0</v>
      </c>
      <c r="Z42" s="536">
        <f>IFERROR(AVERAGEIF('Rent Roll_Tradeouts'!$B:$B,'Rent Roll (MF &amp; Retail)'!$A42,'Rent Roll_Tradeouts'!AK:AK),0)</f>
        <v>0</v>
      </c>
      <c r="AA42" s="536">
        <f>IFERROR(AVERAGEIF('Rent Roll_Tradeouts'!$B:$B,'Rent Roll (MF &amp; Retail)'!$A42,'Rent Roll_Tradeouts'!AL:AL),0)</f>
        <v>0</v>
      </c>
      <c r="AB42" s="536">
        <f>IFERROR(AVERAGEIF('Rent Roll_Tradeouts'!$B:$B,'Rent Roll (MF &amp; Retail)'!$A42,'Rent Roll_Tradeouts'!AM:AM),0)</f>
        <v>0</v>
      </c>
      <c r="AC42" s="536">
        <f>IFERROR(AVERAGEIF('Rent Roll_Tradeouts'!$B:$B,'Rent Roll (MF &amp; Retail)'!$A42,'Rent Roll_Tradeouts'!AN:AN),0)</f>
        <v>0</v>
      </c>
      <c r="AD42" s="536">
        <f>IFERROR(AVERAGEIF('Rent Roll_Tradeouts'!$B:$B,'Rent Roll (MF &amp; Retail)'!$A42,'Rent Roll_Tradeouts'!AO:AO),0)</f>
        <v>0</v>
      </c>
      <c r="AE42" s="536">
        <f>IFERROR(AVERAGEIF('Rent Roll_Tradeouts'!$B:$B,'Rent Roll (MF &amp; Retail)'!$A42,'Rent Roll_Tradeouts'!AP:AP),0)</f>
        <v>0</v>
      </c>
      <c r="AF42" s="536">
        <f>IFERROR(AVERAGEIF('Rent Roll_Tradeouts'!$B:$B,'Rent Roll (MF &amp; Retail)'!$A42,'Rent Roll_Tradeouts'!AQ:AQ),0)</f>
        <v>0</v>
      </c>
      <c r="AG42" s="536">
        <f>IFERROR(AVERAGEIF('Rent Roll_Tradeouts'!$B:$B,'Rent Roll (MF &amp; Retail)'!$A42,'Rent Roll_Tradeouts'!AR:AR),0)</f>
        <v>0</v>
      </c>
      <c r="AH42" s="536">
        <f>IFERROR(AVERAGEIF('Rent Roll_Tradeouts'!$B:$B,'Rent Roll (MF &amp; Retail)'!$A42,'Rent Roll_Tradeouts'!AS:AS),0)</f>
        <v>0</v>
      </c>
      <c r="AI42" s="536">
        <f>IFERROR(AVERAGEIF('Rent Roll_Tradeouts'!$B:$B,'Rent Roll (MF &amp; Retail)'!$A42,'Rent Roll_Tradeouts'!AT:AT),0)</f>
        <v>0</v>
      </c>
      <c r="AJ42" s="536">
        <f>IFERROR(AVERAGEIF('Rent Roll_Tradeouts'!$B:$B,'Rent Roll (MF &amp; Retail)'!$A42,'Rent Roll_Tradeouts'!AU:AU),0)</f>
        <v>0</v>
      </c>
      <c r="AK42" s="536">
        <f>IFERROR(AVERAGEIF('Rent Roll_Tradeouts'!$B:$B,'Rent Roll (MF &amp; Retail)'!$A42,'Rent Roll_Tradeouts'!AV:AV),0)</f>
        <v>0</v>
      </c>
      <c r="AL42" s="536">
        <f>IFERROR(AVERAGEIF('Rent Roll_Tradeouts'!$B:$B,'Rent Roll (MF &amp; Retail)'!$A42,'Rent Roll_Tradeouts'!AW:AW),0)</f>
        <v>0</v>
      </c>
      <c r="AM42" s="536">
        <f>IFERROR(AVERAGEIF('Rent Roll_Tradeouts'!$B:$B,'Rent Roll (MF &amp; Retail)'!$A42,'Rent Roll_Tradeouts'!AX:AX),0)</f>
        <v>0</v>
      </c>
      <c r="AN42" s="536">
        <f>IFERROR(AVERAGEIF('Rent Roll_Tradeouts'!$B:$B,'Rent Roll (MF &amp; Retail)'!$A42,'Rent Roll_Tradeouts'!AY:AY),0)</f>
        <v>0</v>
      </c>
      <c r="AO42" s="536">
        <f>IFERROR(AVERAGEIF('Rent Roll_Tradeouts'!$B:$B,'Rent Roll (MF &amp; Retail)'!$A42,'Rent Roll_Tradeouts'!AZ:AZ),0)</f>
        <v>0</v>
      </c>
      <c r="AP42" s="536">
        <f>IFERROR(AVERAGEIF('Rent Roll_Tradeouts'!$B:$B,'Rent Roll (MF &amp; Retail)'!$A42,'Rent Roll_Tradeouts'!BA:BA),0)</f>
        <v>0</v>
      </c>
      <c r="AQ42" s="536">
        <f>IFERROR(AVERAGEIF('Rent Roll_Tradeouts'!$B:$B,'Rent Roll (MF &amp; Retail)'!$A42,'Rent Roll_Tradeouts'!BB:BB),0)</f>
        <v>0</v>
      </c>
      <c r="AR42" s="536">
        <f>IFERROR(AVERAGEIF('Rent Roll_Tradeouts'!$B:$B,'Rent Roll (MF &amp; Retail)'!$A42,'Rent Roll_Tradeouts'!BC:BC),0)</f>
        <v>0</v>
      </c>
      <c r="AS42" s="536">
        <f>IFERROR(AVERAGEIF('Rent Roll_Tradeouts'!$B:$B,'Rent Roll (MF &amp; Retail)'!$A42,'Rent Roll_Tradeouts'!BD:BD),0)</f>
        <v>0</v>
      </c>
      <c r="AT42" s="536">
        <f>IFERROR(AVERAGEIF('Rent Roll_Tradeouts'!$B:$B,'Rent Roll (MF &amp; Retail)'!$A42,'Rent Roll_Tradeouts'!BE:BE),0)</f>
        <v>0</v>
      </c>
      <c r="AU42" s="536">
        <f>IFERROR(AVERAGEIF('Rent Roll_Tradeouts'!$B:$B,'Rent Roll (MF &amp; Retail)'!$A42,'Rent Roll_Tradeouts'!BF:BF),0)</f>
        <v>0</v>
      </c>
      <c r="AV42" s="536">
        <f>IFERROR(AVERAGEIF('Rent Roll_Tradeouts'!$B:$B,'Rent Roll (MF &amp; Retail)'!$A42,'Rent Roll_Tradeouts'!BG:BG),0)</f>
        <v>0</v>
      </c>
      <c r="AW42" s="536">
        <f>IFERROR(AVERAGEIF('Rent Roll_Tradeouts'!$B:$B,'Rent Roll (MF &amp; Retail)'!$A42,'Rent Roll_Tradeouts'!BH:BH),0)</f>
        <v>0</v>
      </c>
      <c r="AX42" s="536">
        <f>IFERROR(AVERAGEIF('Rent Roll_Tradeouts'!$B:$B,'Rent Roll (MF &amp; Retail)'!$A42,'Rent Roll_Tradeouts'!BI:BI),0)</f>
        <v>0</v>
      </c>
      <c r="AY42" s="536">
        <f>IFERROR(AVERAGEIF('Rent Roll_Tradeouts'!$B:$B,'Rent Roll (MF &amp; Retail)'!$A42,'Rent Roll_Tradeouts'!BJ:BJ),0)</f>
        <v>0</v>
      </c>
      <c r="AZ42" s="536">
        <f>IFERROR(AVERAGEIF('Rent Roll_Tradeouts'!$B:$B,'Rent Roll (MF &amp; Retail)'!$A42,'Rent Roll_Tradeouts'!BK:BK),0)</f>
        <v>0</v>
      </c>
      <c r="BA42" s="536">
        <f>IFERROR(AVERAGEIF('Rent Roll_Tradeouts'!$B:$B,'Rent Roll (MF &amp; Retail)'!$A42,'Rent Roll_Tradeouts'!BL:BL),0)</f>
        <v>0</v>
      </c>
      <c r="BB42" s="536">
        <f>IFERROR(AVERAGEIF('Rent Roll_Tradeouts'!$B:$B,'Rent Roll (MF &amp; Retail)'!$A42,'Rent Roll_Tradeouts'!BM:BM),0)</f>
        <v>0</v>
      </c>
      <c r="BC42" s="536">
        <f>IFERROR(AVERAGEIF('Rent Roll_Tradeouts'!$B:$B,'Rent Roll (MF &amp; Retail)'!$A42,'Rent Roll_Tradeouts'!BN:BN),0)</f>
        <v>0</v>
      </c>
      <c r="BD42" s="536">
        <f>IFERROR(AVERAGEIF('Rent Roll_Tradeouts'!$B:$B,'Rent Roll (MF &amp; Retail)'!$A42,'Rent Roll_Tradeouts'!BO:BO),0)</f>
        <v>0</v>
      </c>
      <c r="BE42" s="536">
        <f>IFERROR(AVERAGEIF('Rent Roll_Tradeouts'!$B:$B,'Rent Roll (MF &amp; Retail)'!$A42,'Rent Roll_Tradeouts'!BP:BP),0)</f>
        <v>0</v>
      </c>
      <c r="BF42" s="536">
        <f>IFERROR(AVERAGEIF('Rent Roll_Tradeouts'!$B:$B,'Rent Roll (MF &amp; Retail)'!$A42,'Rent Roll_Tradeouts'!BQ:BQ),0)</f>
        <v>0</v>
      </c>
      <c r="BG42" s="536">
        <f>IFERROR(AVERAGEIF('Rent Roll_Tradeouts'!$B:$B,'Rent Roll (MF &amp; Retail)'!$A42,'Rent Roll_Tradeouts'!BR:BR),0)</f>
        <v>0</v>
      </c>
      <c r="BH42" s="536">
        <f>IFERROR(AVERAGEIF('Rent Roll_Tradeouts'!$B:$B,'Rent Roll (MF &amp; Retail)'!$A42,'Rent Roll_Tradeouts'!BS:BS),0)</f>
        <v>0</v>
      </c>
      <c r="BI42" s="536">
        <f>IFERROR(AVERAGEIF('Rent Roll_Tradeouts'!$B:$B,'Rent Roll (MF &amp; Retail)'!$A42,'Rent Roll_Tradeouts'!BT:BT),0)</f>
        <v>0</v>
      </c>
      <c r="BJ42" s="536">
        <f>IFERROR(AVERAGEIF('Rent Roll_Tradeouts'!$B:$B,'Rent Roll (MF &amp; Retail)'!$A42,'Rent Roll_Tradeouts'!BU:BU),0)</f>
        <v>0</v>
      </c>
      <c r="BK42" s="536">
        <f>IFERROR(AVERAGEIF('Rent Roll_Tradeouts'!$B:$B,'Rent Roll (MF &amp; Retail)'!$A42,'Rent Roll_Tradeouts'!BV:BV),0)</f>
        <v>0</v>
      </c>
      <c r="BL42" s="536">
        <f>IFERROR(AVERAGEIF('Rent Roll_Tradeouts'!$B:$B,'Rent Roll (MF &amp; Retail)'!$A42,'Rent Roll_Tradeouts'!BW:BW),0)</f>
        <v>0</v>
      </c>
      <c r="BM42" s="536">
        <f>IFERROR(AVERAGEIF('Rent Roll_Tradeouts'!$B:$B,'Rent Roll (MF &amp; Retail)'!$A42,'Rent Roll_Tradeouts'!BX:BX),0)</f>
        <v>0</v>
      </c>
      <c r="BN42" s="536">
        <f>IFERROR(AVERAGEIF('Rent Roll_Tradeouts'!$B:$B,'Rent Roll (MF &amp; Retail)'!$A42,'Rent Roll_Tradeouts'!BY:BY),0)</f>
        <v>0</v>
      </c>
      <c r="BO42" s="536">
        <f>IFERROR(AVERAGEIF('Rent Roll_Tradeouts'!$B:$B,'Rent Roll (MF &amp; Retail)'!$A42,'Rent Roll_Tradeouts'!BZ:BZ),0)</f>
        <v>0</v>
      </c>
      <c r="BP42" s="536">
        <f>IFERROR(AVERAGEIF('Rent Roll_Tradeouts'!$B:$B,'Rent Roll (MF &amp; Retail)'!$A42,'Rent Roll_Tradeouts'!CA:CA),0)</f>
        <v>0</v>
      </c>
      <c r="BQ42" s="536">
        <f>IFERROR(AVERAGEIF('Rent Roll_Tradeouts'!$B:$B,'Rent Roll (MF &amp; Retail)'!$A42,'Rent Roll_Tradeouts'!CB:CB),0)</f>
        <v>0</v>
      </c>
      <c r="BR42" s="536">
        <f>IFERROR(AVERAGEIF('Rent Roll_Tradeouts'!$B:$B,'Rent Roll (MF &amp; Retail)'!$A42,'Rent Roll_Tradeouts'!CC:CC),0)</f>
        <v>0</v>
      </c>
      <c r="BS42" s="536">
        <f>IFERROR(AVERAGEIF('Rent Roll_Tradeouts'!$B:$B,'Rent Roll (MF &amp; Retail)'!$A42,'Rent Roll_Tradeouts'!CD:CD),0)</f>
        <v>0</v>
      </c>
      <c r="BT42" s="536">
        <f>IFERROR(AVERAGEIF('Rent Roll_Tradeouts'!$B:$B,'Rent Roll (MF &amp; Retail)'!$A42,'Rent Roll_Tradeouts'!CE:CE),0)</f>
        <v>0</v>
      </c>
      <c r="BU42" s="536">
        <f>IFERROR(AVERAGEIF('Rent Roll_Tradeouts'!$B:$B,'Rent Roll (MF &amp; Retail)'!$A42,'Rent Roll_Tradeouts'!CF:CF),0)</f>
        <v>0</v>
      </c>
      <c r="BV42" s="536">
        <f>IFERROR(AVERAGEIF('Rent Roll_Tradeouts'!$B:$B,'Rent Roll (MF &amp; Retail)'!$A42,'Rent Roll_Tradeouts'!CG:CG),0)</f>
        <v>0</v>
      </c>
      <c r="BW42" s="536">
        <f>IFERROR(AVERAGEIF('Rent Roll_Tradeouts'!$B:$B,'Rent Roll (MF &amp; Retail)'!$A42,'Rent Roll_Tradeouts'!CH:CH),0)</f>
        <v>0</v>
      </c>
      <c r="BX42" s="536">
        <f>IFERROR(AVERAGEIF('Rent Roll_Tradeouts'!$B:$B,'Rent Roll (MF &amp; Retail)'!$A42,'Rent Roll_Tradeouts'!CI:CI),0)</f>
        <v>0</v>
      </c>
      <c r="BY42" s="536">
        <f>IFERROR(AVERAGEIF('Rent Roll_Tradeouts'!$B:$B,'Rent Roll (MF &amp; Retail)'!$A42,'Rent Roll_Tradeouts'!CJ:CJ),0)</f>
        <v>0</v>
      </c>
      <c r="BZ42" s="536">
        <f>IFERROR(AVERAGEIF('Rent Roll_Tradeouts'!$B:$B,'Rent Roll (MF &amp; Retail)'!$A42,'Rent Roll_Tradeouts'!CK:CK),0)</f>
        <v>0</v>
      </c>
      <c r="CA42" s="536">
        <f>IFERROR(AVERAGEIF('Rent Roll_Tradeouts'!$B:$B,'Rent Roll (MF &amp; Retail)'!$A42,'Rent Roll_Tradeouts'!CL:CL),0)</f>
        <v>0</v>
      </c>
      <c r="CB42" s="536">
        <f>IFERROR(AVERAGEIF('Rent Roll_Tradeouts'!$B:$B,'Rent Roll (MF &amp; Retail)'!$A42,'Rent Roll_Tradeouts'!CM:CM),0)</f>
        <v>0</v>
      </c>
      <c r="CC42" s="536">
        <f>IFERROR(AVERAGEIF('Rent Roll_Tradeouts'!$B:$B,'Rent Roll (MF &amp; Retail)'!$A42,'Rent Roll_Tradeouts'!CN:CN),0)</f>
        <v>0</v>
      </c>
      <c r="CD42" s="536">
        <f>IFERROR(AVERAGEIF('Rent Roll_Tradeouts'!$B:$B,'Rent Roll (MF &amp; Retail)'!$A42,'Rent Roll_Tradeouts'!CO:CO),0)</f>
        <v>0</v>
      </c>
      <c r="CE42" s="536">
        <f>IFERROR(AVERAGEIF('Rent Roll_Tradeouts'!$B:$B,'Rent Roll (MF &amp; Retail)'!$A42,'Rent Roll_Tradeouts'!CP:CP),0)</f>
        <v>0</v>
      </c>
      <c r="CF42" s="536">
        <f>IFERROR(AVERAGEIF('Rent Roll_Tradeouts'!$B:$B,'Rent Roll (MF &amp; Retail)'!$A42,'Rent Roll_Tradeouts'!CQ:CQ),0)</f>
        <v>0</v>
      </c>
      <c r="CG42" s="536">
        <f>IFERROR(AVERAGEIF('Rent Roll_Tradeouts'!$B:$B,'Rent Roll (MF &amp; Retail)'!$A42,'Rent Roll_Tradeouts'!CR:CR),0)</f>
        <v>0</v>
      </c>
      <c r="CH42" s="536">
        <f>IFERROR(AVERAGEIF('Rent Roll_Tradeouts'!$B:$B,'Rent Roll (MF &amp; Retail)'!$A42,'Rent Roll_Tradeouts'!CS:CS),0)</f>
        <v>0</v>
      </c>
      <c r="CI42" s="536">
        <f>IFERROR(AVERAGEIF('Rent Roll_Tradeouts'!$B:$B,'Rent Roll (MF &amp; Retail)'!$A42,'Rent Roll_Tradeouts'!CT:CT),0)</f>
        <v>0</v>
      </c>
      <c r="CJ42" s="536">
        <f>IFERROR(AVERAGEIF('Rent Roll_Tradeouts'!$B:$B,'Rent Roll (MF &amp; Retail)'!$A42,'Rent Roll_Tradeouts'!CU:CU),0)</f>
        <v>0</v>
      </c>
      <c r="CK42" s="536">
        <f>IFERROR(AVERAGEIF('Rent Roll_Tradeouts'!$B:$B,'Rent Roll (MF &amp; Retail)'!$A42,'Rent Roll_Tradeouts'!CV:CV),0)</f>
        <v>0</v>
      </c>
      <c r="CL42" s="536">
        <f>IFERROR(AVERAGEIF('Rent Roll_Tradeouts'!$B:$B,'Rent Roll (MF &amp; Retail)'!$A42,'Rent Roll_Tradeouts'!CW:CW),0)</f>
        <v>0</v>
      </c>
      <c r="CM42" s="536">
        <f>IFERROR(AVERAGEIF('Rent Roll_Tradeouts'!$B:$B,'Rent Roll (MF &amp; Retail)'!$A42,'Rent Roll_Tradeouts'!CX:CX),0)</f>
        <v>0</v>
      </c>
      <c r="CN42" s="536">
        <f>IFERROR(AVERAGEIF('Rent Roll_Tradeouts'!$B:$B,'Rent Roll (MF &amp; Retail)'!$A42,'Rent Roll_Tradeouts'!CY:CY),0)</f>
        <v>0</v>
      </c>
      <c r="CO42" s="536">
        <f>IFERROR(AVERAGEIF('Rent Roll_Tradeouts'!$B:$B,'Rent Roll (MF &amp; Retail)'!$A42,'Rent Roll_Tradeouts'!CZ:CZ),0)</f>
        <v>0</v>
      </c>
      <c r="CP42" s="536">
        <f>IFERROR(AVERAGEIF('Rent Roll_Tradeouts'!$B:$B,'Rent Roll (MF &amp; Retail)'!$A42,'Rent Roll_Tradeouts'!DA:DA),0)</f>
        <v>0</v>
      </c>
      <c r="CQ42" s="536">
        <f>IFERROR(AVERAGEIF('Rent Roll_Tradeouts'!$B:$B,'Rent Roll (MF &amp; Retail)'!$A42,'Rent Roll_Tradeouts'!DB:DB),0)</f>
        <v>0</v>
      </c>
      <c r="CR42" s="536">
        <f>IFERROR(AVERAGEIF('Rent Roll_Tradeouts'!$B:$B,'Rent Roll (MF &amp; Retail)'!$A42,'Rent Roll_Tradeouts'!DC:DC),0)</f>
        <v>0</v>
      </c>
      <c r="CS42" s="536">
        <f>IFERROR(AVERAGEIF('Rent Roll_Tradeouts'!$B:$B,'Rent Roll (MF &amp; Retail)'!$A42,'Rent Roll_Tradeouts'!DD:DD),0)</f>
        <v>0</v>
      </c>
      <c r="CT42" s="536">
        <f>IFERROR(AVERAGEIF('Rent Roll_Tradeouts'!$B:$B,'Rent Roll (MF &amp; Retail)'!$A42,'Rent Roll_Tradeouts'!DE:DE),0)</f>
        <v>0</v>
      </c>
      <c r="CU42" s="536">
        <f>IFERROR(AVERAGEIF('Rent Roll_Tradeouts'!$B:$B,'Rent Roll (MF &amp; Retail)'!$A42,'Rent Roll_Tradeouts'!DF:DF),0)</f>
        <v>0</v>
      </c>
      <c r="CV42" s="536">
        <f>IFERROR(AVERAGEIF('Rent Roll_Tradeouts'!$B:$B,'Rent Roll (MF &amp; Retail)'!$A42,'Rent Roll_Tradeouts'!DG:DG),0)</f>
        <v>0</v>
      </c>
      <c r="CW42" s="536">
        <f>IFERROR(AVERAGEIF('Rent Roll_Tradeouts'!$B:$B,'Rent Roll (MF &amp; Retail)'!$A42,'Rent Roll_Tradeouts'!DH:DH),0)</f>
        <v>0</v>
      </c>
      <c r="CX42" s="536">
        <f>IFERROR(AVERAGEIF('Rent Roll_Tradeouts'!$B:$B,'Rent Roll (MF &amp; Retail)'!$A42,'Rent Roll_Tradeouts'!DI:DI),0)</f>
        <v>0</v>
      </c>
      <c r="CY42" s="536">
        <f>IFERROR(AVERAGEIF('Rent Roll_Tradeouts'!$B:$B,'Rent Roll (MF &amp; Retail)'!$A42,'Rent Roll_Tradeouts'!DJ:DJ),0)</f>
        <v>0</v>
      </c>
      <c r="CZ42" s="536">
        <f>IFERROR(AVERAGEIF('Rent Roll_Tradeouts'!$B:$B,'Rent Roll (MF &amp; Retail)'!$A42,'Rent Roll_Tradeouts'!DK:DK),0)</f>
        <v>0</v>
      </c>
      <c r="DA42" s="536">
        <f>IFERROR(AVERAGEIF('Rent Roll_Tradeouts'!$B:$B,'Rent Roll (MF &amp; Retail)'!$A42,'Rent Roll_Tradeouts'!DL:DL),0)</f>
        <v>0</v>
      </c>
      <c r="DB42" s="536">
        <f>IFERROR(AVERAGEIF('Rent Roll_Tradeouts'!$B:$B,'Rent Roll (MF &amp; Retail)'!$A42,'Rent Roll_Tradeouts'!DM:DM),0)</f>
        <v>0</v>
      </c>
      <c r="DC42" s="536">
        <f>IFERROR(AVERAGEIF('Rent Roll_Tradeouts'!$B:$B,'Rent Roll (MF &amp; Retail)'!$A42,'Rent Roll_Tradeouts'!DN:DN),0)</f>
        <v>0</v>
      </c>
      <c r="DD42" s="536">
        <f>IFERROR(AVERAGEIF('Rent Roll_Tradeouts'!$B:$B,'Rent Roll (MF &amp; Retail)'!$A42,'Rent Roll_Tradeouts'!DO:DO),0)</f>
        <v>0</v>
      </c>
      <c r="DE42" s="536">
        <f>IFERROR(AVERAGEIF('Rent Roll_Tradeouts'!$B:$B,'Rent Roll (MF &amp; Retail)'!$A42,'Rent Roll_Tradeouts'!DP:DP),0)</f>
        <v>0</v>
      </c>
      <c r="DF42" s="536">
        <f>IFERROR(AVERAGEIF('Rent Roll_Tradeouts'!$B:$B,'Rent Roll (MF &amp; Retail)'!$A42,'Rent Roll_Tradeouts'!DQ:DQ),0)</f>
        <v>0</v>
      </c>
      <c r="DG42" s="536">
        <f>IFERROR(AVERAGEIF('Rent Roll_Tradeouts'!$B:$B,'Rent Roll (MF &amp; Retail)'!$A42,'Rent Roll_Tradeouts'!DR:DR),0)</f>
        <v>0</v>
      </c>
      <c r="DH42" s="536">
        <f>IFERROR(AVERAGEIF('Rent Roll_Tradeouts'!$B:$B,'Rent Roll (MF &amp; Retail)'!$A42,'Rent Roll_Tradeouts'!DS:DS),0)</f>
        <v>0</v>
      </c>
      <c r="DI42" s="536">
        <f>IFERROR(AVERAGEIF('Rent Roll_Tradeouts'!$B:$B,'Rent Roll (MF &amp; Retail)'!$A42,'Rent Roll_Tradeouts'!DT:DT),0)</f>
        <v>0</v>
      </c>
      <c r="DJ42" s="536">
        <f>IFERROR(AVERAGEIF('Rent Roll_Tradeouts'!$B:$B,'Rent Roll (MF &amp; Retail)'!$A42,'Rent Roll_Tradeouts'!DU:DU),0)</f>
        <v>0</v>
      </c>
      <c r="DK42" s="536">
        <f>IFERROR(AVERAGEIF('Rent Roll_Tradeouts'!$B:$B,'Rent Roll (MF &amp; Retail)'!$A42,'Rent Roll_Tradeouts'!DV:DV),0)</f>
        <v>0</v>
      </c>
      <c r="DL42" s="536">
        <f>IFERROR(AVERAGEIF('Rent Roll_Tradeouts'!$B:$B,'Rent Roll (MF &amp; Retail)'!$A42,'Rent Roll_Tradeouts'!DW:DW),0)</f>
        <v>0</v>
      </c>
      <c r="DM42" s="536">
        <f>IFERROR(AVERAGEIF('Rent Roll_Tradeouts'!$B:$B,'Rent Roll (MF &amp; Retail)'!$A42,'Rent Roll_Tradeouts'!DX:DX),0)</f>
        <v>0</v>
      </c>
      <c r="DN42" s="536">
        <f>IFERROR(AVERAGEIF('Rent Roll_Tradeouts'!$B:$B,'Rent Roll (MF &amp; Retail)'!$A42,'Rent Roll_Tradeouts'!DY:DY),0)</f>
        <v>0</v>
      </c>
      <c r="DO42" s="536">
        <f>IFERROR(AVERAGEIF('Rent Roll_Tradeouts'!$B:$B,'Rent Roll (MF &amp; Retail)'!$A42,'Rent Roll_Tradeouts'!DZ:DZ),0)</f>
        <v>0</v>
      </c>
      <c r="DP42" s="536">
        <f>IFERROR(AVERAGEIF('Rent Roll_Tradeouts'!$B:$B,'Rent Roll (MF &amp; Retail)'!$A42,'Rent Roll_Tradeouts'!EA:EA),0)</f>
        <v>0</v>
      </c>
      <c r="DQ42" s="536">
        <f>IFERROR(AVERAGEIF('Rent Roll_Tradeouts'!$B:$B,'Rent Roll (MF &amp; Retail)'!$A42,'Rent Roll_Tradeouts'!EB:EB),0)</f>
        <v>0</v>
      </c>
      <c r="DR42" s="536">
        <f>IFERROR(AVERAGEIF('Rent Roll_Tradeouts'!$B:$B,'Rent Roll (MF &amp; Retail)'!$A42,'Rent Roll_Tradeouts'!EC:EC),0)</f>
        <v>0</v>
      </c>
      <c r="DS42" s="536">
        <f>IFERROR(AVERAGEIF('Rent Roll_Tradeouts'!$B:$B,'Rent Roll (MF &amp; Retail)'!$A42,'Rent Roll_Tradeouts'!ED:ED),0)</f>
        <v>0</v>
      </c>
      <c r="DT42" s="536">
        <f>IFERROR(AVERAGEIF('Rent Roll_Tradeouts'!$B:$B,'Rent Roll (MF &amp; Retail)'!$A42,'Rent Roll_Tradeouts'!EE:EE),0)</f>
        <v>0</v>
      </c>
      <c r="DU42" s="536">
        <f>IFERROR(AVERAGEIF('Rent Roll_Tradeouts'!$B:$B,'Rent Roll (MF &amp; Retail)'!$A42,'Rent Roll_Tradeouts'!EF:EF),0)</f>
        <v>0</v>
      </c>
      <c r="DV42" s="536">
        <f>IFERROR(AVERAGEIF('Rent Roll_Tradeouts'!$B:$B,'Rent Roll (MF &amp; Retail)'!$A42,'Rent Roll_Tradeouts'!EG:EG),0)</f>
        <v>0</v>
      </c>
      <c r="DW42" s="536">
        <f>IFERROR(AVERAGEIF('Rent Roll_Tradeouts'!$B:$B,'Rent Roll (MF &amp; Retail)'!$A42,'Rent Roll_Tradeouts'!EH:EH),0)</f>
        <v>0</v>
      </c>
      <c r="DX42" s="536">
        <f>IFERROR(AVERAGEIF('Rent Roll_Tradeouts'!$B:$B,'Rent Roll (MF &amp; Retail)'!$A42,'Rent Roll_Tradeouts'!EI:EI),0)</f>
        <v>0</v>
      </c>
      <c r="DY42" s="536">
        <f>IFERROR(AVERAGEIF('Rent Roll_Tradeouts'!$B:$B,'Rent Roll (MF &amp; Retail)'!$A42,'Rent Roll_Tradeouts'!EJ:EJ),0)</f>
        <v>0</v>
      </c>
      <c r="DZ42" s="536">
        <f>IFERROR(AVERAGEIF('Rent Roll_Tradeouts'!$B:$B,'Rent Roll (MF &amp; Retail)'!$A42,'Rent Roll_Tradeouts'!EK:EK),0)</f>
        <v>0</v>
      </c>
      <c r="EA42" s="536">
        <f>IFERROR(AVERAGEIF('Rent Roll_Tradeouts'!$B:$B,'Rent Roll (MF &amp; Retail)'!$A42,'Rent Roll_Tradeouts'!EL:EL),0)</f>
        <v>0</v>
      </c>
    </row>
    <row r="43" spans="1:131">
      <c r="A43" s="49">
        <f>'Rent Roll_RedIQ 2'!A52</f>
        <v>0</v>
      </c>
      <c r="B43" s="77">
        <f>'Rent Roll_RedIQ 2'!D52</f>
        <v>0</v>
      </c>
      <c r="C43" s="77">
        <f>'Rent Roll_RedIQ 2'!E52</f>
        <v>0</v>
      </c>
      <c r="D43" s="77">
        <f>'Rent Roll_RedIQ 2'!F52</f>
        <v>0</v>
      </c>
      <c r="E43" s="77">
        <f>'Rent Roll_RedIQ 2'!G52</f>
        <v>0</v>
      </c>
      <c r="K43" s="769" t="str">
        <f>'Rent Roll_RedIQ 2'!AG52</f>
        <v>-</v>
      </c>
      <c r="L43" s="536">
        <f>IFERROR(AVERAGEIF('Rent Roll_Tradeouts'!$B:$B,'Rent Roll (MF &amp; Retail)'!$A43,'Rent Roll_Tradeouts'!W:W),0)</f>
        <v>0</v>
      </c>
      <c r="M43" s="536">
        <f>IFERROR(AVERAGEIF('Rent Roll_Tradeouts'!$B:$B,'Rent Roll (MF &amp; Retail)'!$A43,'Rent Roll_Tradeouts'!X:X),0)</f>
        <v>0</v>
      </c>
      <c r="N43" s="536">
        <f>IFERROR(AVERAGEIF('Rent Roll_Tradeouts'!$B:$B,'Rent Roll (MF &amp; Retail)'!$A43,'Rent Roll_Tradeouts'!Y:Y),0)</f>
        <v>0</v>
      </c>
      <c r="O43" s="536">
        <f>IFERROR(AVERAGEIF('Rent Roll_Tradeouts'!$B:$B,'Rent Roll (MF &amp; Retail)'!$A43,'Rent Roll_Tradeouts'!Z:Z),0)</f>
        <v>0</v>
      </c>
      <c r="P43" s="536">
        <f>IFERROR(AVERAGEIF('Rent Roll_Tradeouts'!$B:$B,'Rent Roll (MF &amp; Retail)'!$A43,'Rent Roll_Tradeouts'!AA:AA),0)</f>
        <v>0</v>
      </c>
      <c r="Q43" s="536">
        <f>IFERROR(AVERAGEIF('Rent Roll_Tradeouts'!$B:$B,'Rent Roll (MF &amp; Retail)'!$A43,'Rent Roll_Tradeouts'!AB:AB),0)</f>
        <v>0</v>
      </c>
      <c r="R43" s="536">
        <f>IFERROR(AVERAGEIF('Rent Roll_Tradeouts'!$B:$B,'Rent Roll (MF &amp; Retail)'!$A43,'Rent Roll_Tradeouts'!AC:AC),0)</f>
        <v>0</v>
      </c>
      <c r="S43" s="536">
        <f>IFERROR(AVERAGEIF('Rent Roll_Tradeouts'!$B:$B,'Rent Roll (MF &amp; Retail)'!$A43,'Rent Roll_Tradeouts'!AD:AD),0)</f>
        <v>0</v>
      </c>
      <c r="T43" s="536">
        <f>IFERROR(AVERAGEIF('Rent Roll_Tradeouts'!$B:$B,'Rent Roll (MF &amp; Retail)'!$A43,'Rent Roll_Tradeouts'!AE:AE),0)</f>
        <v>0</v>
      </c>
      <c r="U43" s="536">
        <f>IFERROR(AVERAGEIF('Rent Roll_Tradeouts'!$B:$B,'Rent Roll (MF &amp; Retail)'!$A43,'Rent Roll_Tradeouts'!AF:AF),0)</f>
        <v>0</v>
      </c>
      <c r="V43" s="536">
        <f>IFERROR(AVERAGEIF('Rent Roll_Tradeouts'!$B:$B,'Rent Roll (MF &amp; Retail)'!$A43,'Rent Roll_Tradeouts'!AG:AG),0)</f>
        <v>0</v>
      </c>
      <c r="W43" s="536">
        <f>IFERROR(AVERAGEIF('Rent Roll_Tradeouts'!$B:$B,'Rent Roll (MF &amp; Retail)'!$A43,'Rent Roll_Tradeouts'!AH:AH),0)</f>
        <v>0</v>
      </c>
      <c r="X43" s="536">
        <f>IFERROR(AVERAGEIF('Rent Roll_Tradeouts'!$B:$B,'Rent Roll (MF &amp; Retail)'!$A43,'Rent Roll_Tradeouts'!AI:AI),0)</f>
        <v>0</v>
      </c>
      <c r="Y43" s="536">
        <f>IFERROR(AVERAGEIF('Rent Roll_Tradeouts'!$B:$B,'Rent Roll (MF &amp; Retail)'!$A43,'Rent Roll_Tradeouts'!AJ:AJ),0)</f>
        <v>0</v>
      </c>
      <c r="Z43" s="536">
        <f>IFERROR(AVERAGEIF('Rent Roll_Tradeouts'!$B:$B,'Rent Roll (MF &amp; Retail)'!$A43,'Rent Roll_Tradeouts'!AK:AK),0)</f>
        <v>0</v>
      </c>
      <c r="AA43" s="536">
        <f>IFERROR(AVERAGEIF('Rent Roll_Tradeouts'!$B:$B,'Rent Roll (MF &amp; Retail)'!$A43,'Rent Roll_Tradeouts'!AL:AL),0)</f>
        <v>0</v>
      </c>
      <c r="AB43" s="536">
        <f>IFERROR(AVERAGEIF('Rent Roll_Tradeouts'!$B:$B,'Rent Roll (MF &amp; Retail)'!$A43,'Rent Roll_Tradeouts'!AM:AM),0)</f>
        <v>0</v>
      </c>
      <c r="AC43" s="536">
        <f>IFERROR(AVERAGEIF('Rent Roll_Tradeouts'!$B:$B,'Rent Roll (MF &amp; Retail)'!$A43,'Rent Roll_Tradeouts'!AN:AN),0)</f>
        <v>0</v>
      </c>
      <c r="AD43" s="536">
        <f>IFERROR(AVERAGEIF('Rent Roll_Tradeouts'!$B:$B,'Rent Roll (MF &amp; Retail)'!$A43,'Rent Roll_Tradeouts'!AO:AO),0)</f>
        <v>0</v>
      </c>
      <c r="AE43" s="536">
        <f>IFERROR(AVERAGEIF('Rent Roll_Tradeouts'!$B:$B,'Rent Roll (MF &amp; Retail)'!$A43,'Rent Roll_Tradeouts'!AP:AP),0)</f>
        <v>0</v>
      </c>
      <c r="AF43" s="536">
        <f>IFERROR(AVERAGEIF('Rent Roll_Tradeouts'!$B:$B,'Rent Roll (MF &amp; Retail)'!$A43,'Rent Roll_Tradeouts'!AQ:AQ),0)</f>
        <v>0</v>
      </c>
      <c r="AG43" s="536">
        <f>IFERROR(AVERAGEIF('Rent Roll_Tradeouts'!$B:$B,'Rent Roll (MF &amp; Retail)'!$A43,'Rent Roll_Tradeouts'!AR:AR),0)</f>
        <v>0</v>
      </c>
      <c r="AH43" s="536">
        <f>IFERROR(AVERAGEIF('Rent Roll_Tradeouts'!$B:$B,'Rent Roll (MF &amp; Retail)'!$A43,'Rent Roll_Tradeouts'!AS:AS),0)</f>
        <v>0</v>
      </c>
      <c r="AI43" s="536">
        <f>IFERROR(AVERAGEIF('Rent Roll_Tradeouts'!$B:$B,'Rent Roll (MF &amp; Retail)'!$A43,'Rent Roll_Tradeouts'!AT:AT),0)</f>
        <v>0</v>
      </c>
      <c r="AJ43" s="536">
        <f>IFERROR(AVERAGEIF('Rent Roll_Tradeouts'!$B:$B,'Rent Roll (MF &amp; Retail)'!$A43,'Rent Roll_Tradeouts'!AU:AU),0)</f>
        <v>0</v>
      </c>
      <c r="AK43" s="536">
        <f>IFERROR(AVERAGEIF('Rent Roll_Tradeouts'!$B:$B,'Rent Roll (MF &amp; Retail)'!$A43,'Rent Roll_Tradeouts'!AV:AV),0)</f>
        <v>0</v>
      </c>
      <c r="AL43" s="536">
        <f>IFERROR(AVERAGEIF('Rent Roll_Tradeouts'!$B:$B,'Rent Roll (MF &amp; Retail)'!$A43,'Rent Roll_Tradeouts'!AW:AW),0)</f>
        <v>0</v>
      </c>
      <c r="AM43" s="536">
        <f>IFERROR(AVERAGEIF('Rent Roll_Tradeouts'!$B:$B,'Rent Roll (MF &amp; Retail)'!$A43,'Rent Roll_Tradeouts'!AX:AX),0)</f>
        <v>0</v>
      </c>
      <c r="AN43" s="536">
        <f>IFERROR(AVERAGEIF('Rent Roll_Tradeouts'!$B:$B,'Rent Roll (MF &amp; Retail)'!$A43,'Rent Roll_Tradeouts'!AY:AY),0)</f>
        <v>0</v>
      </c>
      <c r="AO43" s="536">
        <f>IFERROR(AVERAGEIF('Rent Roll_Tradeouts'!$B:$B,'Rent Roll (MF &amp; Retail)'!$A43,'Rent Roll_Tradeouts'!AZ:AZ),0)</f>
        <v>0</v>
      </c>
      <c r="AP43" s="536">
        <f>IFERROR(AVERAGEIF('Rent Roll_Tradeouts'!$B:$B,'Rent Roll (MF &amp; Retail)'!$A43,'Rent Roll_Tradeouts'!BA:BA),0)</f>
        <v>0</v>
      </c>
      <c r="AQ43" s="536">
        <f>IFERROR(AVERAGEIF('Rent Roll_Tradeouts'!$B:$B,'Rent Roll (MF &amp; Retail)'!$A43,'Rent Roll_Tradeouts'!BB:BB),0)</f>
        <v>0</v>
      </c>
      <c r="AR43" s="536">
        <f>IFERROR(AVERAGEIF('Rent Roll_Tradeouts'!$B:$B,'Rent Roll (MF &amp; Retail)'!$A43,'Rent Roll_Tradeouts'!BC:BC),0)</f>
        <v>0</v>
      </c>
      <c r="AS43" s="536">
        <f>IFERROR(AVERAGEIF('Rent Roll_Tradeouts'!$B:$B,'Rent Roll (MF &amp; Retail)'!$A43,'Rent Roll_Tradeouts'!BD:BD),0)</f>
        <v>0</v>
      </c>
      <c r="AT43" s="536">
        <f>IFERROR(AVERAGEIF('Rent Roll_Tradeouts'!$B:$B,'Rent Roll (MF &amp; Retail)'!$A43,'Rent Roll_Tradeouts'!BE:BE),0)</f>
        <v>0</v>
      </c>
      <c r="AU43" s="536">
        <f>IFERROR(AVERAGEIF('Rent Roll_Tradeouts'!$B:$B,'Rent Roll (MF &amp; Retail)'!$A43,'Rent Roll_Tradeouts'!BF:BF),0)</f>
        <v>0</v>
      </c>
      <c r="AV43" s="536">
        <f>IFERROR(AVERAGEIF('Rent Roll_Tradeouts'!$B:$B,'Rent Roll (MF &amp; Retail)'!$A43,'Rent Roll_Tradeouts'!BG:BG),0)</f>
        <v>0</v>
      </c>
      <c r="AW43" s="536">
        <f>IFERROR(AVERAGEIF('Rent Roll_Tradeouts'!$B:$B,'Rent Roll (MF &amp; Retail)'!$A43,'Rent Roll_Tradeouts'!BH:BH),0)</f>
        <v>0</v>
      </c>
      <c r="AX43" s="536">
        <f>IFERROR(AVERAGEIF('Rent Roll_Tradeouts'!$B:$B,'Rent Roll (MF &amp; Retail)'!$A43,'Rent Roll_Tradeouts'!BI:BI),0)</f>
        <v>0</v>
      </c>
      <c r="AY43" s="536">
        <f>IFERROR(AVERAGEIF('Rent Roll_Tradeouts'!$B:$B,'Rent Roll (MF &amp; Retail)'!$A43,'Rent Roll_Tradeouts'!BJ:BJ),0)</f>
        <v>0</v>
      </c>
      <c r="AZ43" s="536">
        <f>IFERROR(AVERAGEIF('Rent Roll_Tradeouts'!$B:$B,'Rent Roll (MF &amp; Retail)'!$A43,'Rent Roll_Tradeouts'!BK:BK),0)</f>
        <v>0</v>
      </c>
      <c r="BA43" s="536">
        <f>IFERROR(AVERAGEIF('Rent Roll_Tradeouts'!$B:$B,'Rent Roll (MF &amp; Retail)'!$A43,'Rent Roll_Tradeouts'!BL:BL),0)</f>
        <v>0</v>
      </c>
      <c r="BB43" s="536">
        <f>IFERROR(AVERAGEIF('Rent Roll_Tradeouts'!$B:$B,'Rent Roll (MF &amp; Retail)'!$A43,'Rent Roll_Tradeouts'!BM:BM),0)</f>
        <v>0</v>
      </c>
      <c r="BC43" s="536">
        <f>IFERROR(AVERAGEIF('Rent Roll_Tradeouts'!$B:$B,'Rent Roll (MF &amp; Retail)'!$A43,'Rent Roll_Tradeouts'!BN:BN),0)</f>
        <v>0</v>
      </c>
      <c r="BD43" s="536">
        <f>IFERROR(AVERAGEIF('Rent Roll_Tradeouts'!$B:$B,'Rent Roll (MF &amp; Retail)'!$A43,'Rent Roll_Tradeouts'!BO:BO),0)</f>
        <v>0</v>
      </c>
      <c r="BE43" s="536">
        <f>IFERROR(AVERAGEIF('Rent Roll_Tradeouts'!$B:$B,'Rent Roll (MF &amp; Retail)'!$A43,'Rent Roll_Tradeouts'!BP:BP),0)</f>
        <v>0</v>
      </c>
      <c r="BF43" s="536">
        <f>IFERROR(AVERAGEIF('Rent Roll_Tradeouts'!$B:$B,'Rent Roll (MF &amp; Retail)'!$A43,'Rent Roll_Tradeouts'!BQ:BQ),0)</f>
        <v>0</v>
      </c>
      <c r="BG43" s="536">
        <f>IFERROR(AVERAGEIF('Rent Roll_Tradeouts'!$B:$B,'Rent Roll (MF &amp; Retail)'!$A43,'Rent Roll_Tradeouts'!BR:BR),0)</f>
        <v>0</v>
      </c>
      <c r="BH43" s="536">
        <f>IFERROR(AVERAGEIF('Rent Roll_Tradeouts'!$B:$B,'Rent Roll (MF &amp; Retail)'!$A43,'Rent Roll_Tradeouts'!BS:BS),0)</f>
        <v>0</v>
      </c>
      <c r="BI43" s="536">
        <f>IFERROR(AVERAGEIF('Rent Roll_Tradeouts'!$B:$B,'Rent Roll (MF &amp; Retail)'!$A43,'Rent Roll_Tradeouts'!BT:BT),0)</f>
        <v>0</v>
      </c>
      <c r="BJ43" s="536">
        <f>IFERROR(AVERAGEIF('Rent Roll_Tradeouts'!$B:$B,'Rent Roll (MF &amp; Retail)'!$A43,'Rent Roll_Tradeouts'!BU:BU),0)</f>
        <v>0</v>
      </c>
      <c r="BK43" s="536">
        <f>IFERROR(AVERAGEIF('Rent Roll_Tradeouts'!$B:$B,'Rent Roll (MF &amp; Retail)'!$A43,'Rent Roll_Tradeouts'!BV:BV),0)</f>
        <v>0</v>
      </c>
      <c r="BL43" s="536">
        <f>IFERROR(AVERAGEIF('Rent Roll_Tradeouts'!$B:$B,'Rent Roll (MF &amp; Retail)'!$A43,'Rent Roll_Tradeouts'!BW:BW),0)</f>
        <v>0</v>
      </c>
      <c r="BM43" s="536">
        <f>IFERROR(AVERAGEIF('Rent Roll_Tradeouts'!$B:$B,'Rent Roll (MF &amp; Retail)'!$A43,'Rent Roll_Tradeouts'!BX:BX),0)</f>
        <v>0</v>
      </c>
      <c r="BN43" s="536">
        <f>IFERROR(AVERAGEIF('Rent Roll_Tradeouts'!$B:$B,'Rent Roll (MF &amp; Retail)'!$A43,'Rent Roll_Tradeouts'!BY:BY),0)</f>
        <v>0</v>
      </c>
      <c r="BO43" s="536">
        <f>IFERROR(AVERAGEIF('Rent Roll_Tradeouts'!$B:$B,'Rent Roll (MF &amp; Retail)'!$A43,'Rent Roll_Tradeouts'!BZ:BZ),0)</f>
        <v>0</v>
      </c>
      <c r="BP43" s="536">
        <f>IFERROR(AVERAGEIF('Rent Roll_Tradeouts'!$B:$B,'Rent Roll (MF &amp; Retail)'!$A43,'Rent Roll_Tradeouts'!CA:CA),0)</f>
        <v>0</v>
      </c>
      <c r="BQ43" s="536">
        <f>IFERROR(AVERAGEIF('Rent Roll_Tradeouts'!$B:$B,'Rent Roll (MF &amp; Retail)'!$A43,'Rent Roll_Tradeouts'!CB:CB),0)</f>
        <v>0</v>
      </c>
      <c r="BR43" s="536">
        <f>IFERROR(AVERAGEIF('Rent Roll_Tradeouts'!$B:$B,'Rent Roll (MF &amp; Retail)'!$A43,'Rent Roll_Tradeouts'!CC:CC),0)</f>
        <v>0</v>
      </c>
      <c r="BS43" s="536">
        <f>IFERROR(AVERAGEIF('Rent Roll_Tradeouts'!$B:$B,'Rent Roll (MF &amp; Retail)'!$A43,'Rent Roll_Tradeouts'!CD:CD),0)</f>
        <v>0</v>
      </c>
      <c r="BT43" s="536">
        <f>IFERROR(AVERAGEIF('Rent Roll_Tradeouts'!$B:$B,'Rent Roll (MF &amp; Retail)'!$A43,'Rent Roll_Tradeouts'!CE:CE),0)</f>
        <v>0</v>
      </c>
      <c r="BU43" s="536">
        <f>IFERROR(AVERAGEIF('Rent Roll_Tradeouts'!$B:$B,'Rent Roll (MF &amp; Retail)'!$A43,'Rent Roll_Tradeouts'!CF:CF),0)</f>
        <v>0</v>
      </c>
      <c r="BV43" s="536">
        <f>IFERROR(AVERAGEIF('Rent Roll_Tradeouts'!$B:$B,'Rent Roll (MF &amp; Retail)'!$A43,'Rent Roll_Tradeouts'!CG:CG),0)</f>
        <v>0</v>
      </c>
      <c r="BW43" s="536">
        <f>IFERROR(AVERAGEIF('Rent Roll_Tradeouts'!$B:$B,'Rent Roll (MF &amp; Retail)'!$A43,'Rent Roll_Tradeouts'!CH:CH),0)</f>
        <v>0</v>
      </c>
      <c r="BX43" s="536">
        <f>IFERROR(AVERAGEIF('Rent Roll_Tradeouts'!$B:$B,'Rent Roll (MF &amp; Retail)'!$A43,'Rent Roll_Tradeouts'!CI:CI),0)</f>
        <v>0</v>
      </c>
      <c r="BY43" s="536">
        <f>IFERROR(AVERAGEIF('Rent Roll_Tradeouts'!$B:$B,'Rent Roll (MF &amp; Retail)'!$A43,'Rent Roll_Tradeouts'!CJ:CJ),0)</f>
        <v>0</v>
      </c>
      <c r="BZ43" s="536">
        <f>IFERROR(AVERAGEIF('Rent Roll_Tradeouts'!$B:$B,'Rent Roll (MF &amp; Retail)'!$A43,'Rent Roll_Tradeouts'!CK:CK),0)</f>
        <v>0</v>
      </c>
      <c r="CA43" s="536">
        <f>IFERROR(AVERAGEIF('Rent Roll_Tradeouts'!$B:$B,'Rent Roll (MF &amp; Retail)'!$A43,'Rent Roll_Tradeouts'!CL:CL),0)</f>
        <v>0</v>
      </c>
      <c r="CB43" s="536">
        <f>IFERROR(AVERAGEIF('Rent Roll_Tradeouts'!$B:$B,'Rent Roll (MF &amp; Retail)'!$A43,'Rent Roll_Tradeouts'!CM:CM),0)</f>
        <v>0</v>
      </c>
      <c r="CC43" s="536">
        <f>IFERROR(AVERAGEIF('Rent Roll_Tradeouts'!$B:$B,'Rent Roll (MF &amp; Retail)'!$A43,'Rent Roll_Tradeouts'!CN:CN),0)</f>
        <v>0</v>
      </c>
      <c r="CD43" s="536">
        <f>IFERROR(AVERAGEIF('Rent Roll_Tradeouts'!$B:$B,'Rent Roll (MF &amp; Retail)'!$A43,'Rent Roll_Tradeouts'!CO:CO),0)</f>
        <v>0</v>
      </c>
      <c r="CE43" s="536">
        <f>IFERROR(AVERAGEIF('Rent Roll_Tradeouts'!$B:$B,'Rent Roll (MF &amp; Retail)'!$A43,'Rent Roll_Tradeouts'!CP:CP),0)</f>
        <v>0</v>
      </c>
      <c r="CF43" s="536">
        <f>IFERROR(AVERAGEIF('Rent Roll_Tradeouts'!$B:$B,'Rent Roll (MF &amp; Retail)'!$A43,'Rent Roll_Tradeouts'!CQ:CQ),0)</f>
        <v>0</v>
      </c>
      <c r="CG43" s="536">
        <f>IFERROR(AVERAGEIF('Rent Roll_Tradeouts'!$B:$B,'Rent Roll (MF &amp; Retail)'!$A43,'Rent Roll_Tradeouts'!CR:CR),0)</f>
        <v>0</v>
      </c>
      <c r="CH43" s="536">
        <f>IFERROR(AVERAGEIF('Rent Roll_Tradeouts'!$B:$B,'Rent Roll (MF &amp; Retail)'!$A43,'Rent Roll_Tradeouts'!CS:CS),0)</f>
        <v>0</v>
      </c>
      <c r="CI43" s="536">
        <f>IFERROR(AVERAGEIF('Rent Roll_Tradeouts'!$B:$B,'Rent Roll (MF &amp; Retail)'!$A43,'Rent Roll_Tradeouts'!CT:CT),0)</f>
        <v>0</v>
      </c>
      <c r="CJ43" s="536">
        <f>IFERROR(AVERAGEIF('Rent Roll_Tradeouts'!$B:$B,'Rent Roll (MF &amp; Retail)'!$A43,'Rent Roll_Tradeouts'!CU:CU),0)</f>
        <v>0</v>
      </c>
      <c r="CK43" s="536">
        <f>IFERROR(AVERAGEIF('Rent Roll_Tradeouts'!$B:$B,'Rent Roll (MF &amp; Retail)'!$A43,'Rent Roll_Tradeouts'!CV:CV),0)</f>
        <v>0</v>
      </c>
      <c r="CL43" s="536">
        <f>IFERROR(AVERAGEIF('Rent Roll_Tradeouts'!$B:$B,'Rent Roll (MF &amp; Retail)'!$A43,'Rent Roll_Tradeouts'!CW:CW),0)</f>
        <v>0</v>
      </c>
      <c r="CM43" s="536">
        <f>IFERROR(AVERAGEIF('Rent Roll_Tradeouts'!$B:$B,'Rent Roll (MF &amp; Retail)'!$A43,'Rent Roll_Tradeouts'!CX:CX),0)</f>
        <v>0</v>
      </c>
      <c r="CN43" s="536">
        <f>IFERROR(AVERAGEIF('Rent Roll_Tradeouts'!$B:$B,'Rent Roll (MF &amp; Retail)'!$A43,'Rent Roll_Tradeouts'!CY:CY),0)</f>
        <v>0</v>
      </c>
      <c r="CO43" s="536">
        <f>IFERROR(AVERAGEIF('Rent Roll_Tradeouts'!$B:$B,'Rent Roll (MF &amp; Retail)'!$A43,'Rent Roll_Tradeouts'!CZ:CZ),0)</f>
        <v>0</v>
      </c>
      <c r="CP43" s="536">
        <f>IFERROR(AVERAGEIF('Rent Roll_Tradeouts'!$B:$B,'Rent Roll (MF &amp; Retail)'!$A43,'Rent Roll_Tradeouts'!DA:DA),0)</f>
        <v>0</v>
      </c>
      <c r="CQ43" s="536">
        <f>IFERROR(AVERAGEIF('Rent Roll_Tradeouts'!$B:$B,'Rent Roll (MF &amp; Retail)'!$A43,'Rent Roll_Tradeouts'!DB:DB),0)</f>
        <v>0</v>
      </c>
      <c r="CR43" s="536">
        <f>IFERROR(AVERAGEIF('Rent Roll_Tradeouts'!$B:$B,'Rent Roll (MF &amp; Retail)'!$A43,'Rent Roll_Tradeouts'!DC:DC),0)</f>
        <v>0</v>
      </c>
      <c r="CS43" s="536">
        <f>IFERROR(AVERAGEIF('Rent Roll_Tradeouts'!$B:$B,'Rent Roll (MF &amp; Retail)'!$A43,'Rent Roll_Tradeouts'!DD:DD),0)</f>
        <v>0</v>
      </c>
      <c r="CT43" s="536">
        <f>IFERROR(AVERAGEIF('Rent Roll_Tradeouts'!$B:$B,'Rent Roll (MF &amp; Retail)'!$A43,'Rent Roll_Tradeouts'!DE:DE),0)</f>
        <v>0</v>
      </c>
      <c r="CU43" s="536">
        <f>IFERROR(AVERAGEIF('Rent Roll_Tradeouts'!$B:$B,'Rent Roll (MF &amp; Retail)'!$A43,'Rent Roll_Tradeouts'!DF:DF),0)</f>
        <v>0</v>
      </c>
      <c r="CV43" s="536">
        <f>IFERROR(AVERAGEIF('Rent Roll_Tradeouts'!$B:$B,'Rent Roll (MF &amp; Retail)'!$A43,'Rent Roll_Tradeouts'!DG:DG),0)</f>
        <v>0</v>
      </c>
      <c r="CW43" s="536">
        <f>IFERROR(AVERAGEIF('Rent Roll_Tradeouts'!$B:$B,'Rent Roll (MF &amp; Retail)'!$A43,'Rent Roll_Tradeouts'!DH:DH),0)</f>
        <v>0</v>
      </c>
      <c r="CX43" s="536">
        <f>IFERROR(AVERAGEIF('Rent Roll_Tradeouts'!$B:$B,'Rent Roll (MF &amp; Retail)'!$A43,'Rent Roll_Tradeouts'!DI:DI),0)</f>
        <v>0</v>
      </c>
      <c r="CY43" s="536">
        <f>IFERROR(AVERAGEIF('Rent Roll_Tradeouts'!$B:$B,'Rent Roll (MF &amp; Retail)'!$A43,'Rent Roll_Tradeouts'!DJ:DJ),0)</f>
        <v>0</v>
      </c>
      <c r="CZ43" s="536">
        <f>IFERROR(AVERAGEIF('Rent Roll_Tradeouts'!$B:$B,'Rent Roll (MF &amp; Retail)'!$A43,'Rent Roll_Tradeouts'!DK:DK),0)</f>
        <v>0</v>
      </c>
      <c r="DA43" s="536">
        <f>IFERROR(AVERAGEIF('Rent Roll_Tradeouts'!$B:$B,'Rent Roll (MF &amp; Retail)'!$A43,'Rent Roll_Tradeouts'!DL:DL),0)</f>
        <v>0</v>
      </c>
      <c r="DB43" s="536">
        <f>IFERROR(AVERAGEIF('Rent Roll_Tradeouts'!$B:$B,'Rent Roll (MF &amp; Retail)'!$A43,'Rent Roll_Tradeouts'!DM:DM),0)</f>
        <v>0</v>
      </c>
      <c r="DC43" s="536">
        <f>IFERROR(AVERAGEIF('Rent Roll_Tradeouts'!$B:$B,'Rent Roll (MF &amp; Retail)'!$A43,'Rent Roll_Tradeouts'!DN:DN),0)</f>
        <v>0</v>
      </c>
      <c r="DD43" s="536">
        <f>IFERROR(AVERAGEIF('Rent Roll_Tradeouts'!$B:$B,'Rent Roll (MF &amp; Retail)'!$A43,'Rent Roll_Tradeouts'!DO:DO),0)</f>
        <v>0</v>
      </c>
      <c r="DE43" s="536">
        <f>IFERROR(AVERAGEIF('Rent Roll_Tradeouts'!$B:$B,'Rent Roll (MF &amp; Retail)'!$A43,'Rent Roll_Tradeouts'!DP:DP),0)</f>
        <v>0</v>
      </c>
      <c r="DF43" s="536">
        <f>IFERROR(AVERAGEIF('Rent Roll_Tradeouts'!$B:$B,'Rent Roll (MF &amp; Retail)'!$A43,'Rent Roll_Tradeouts'!DQ:DQ),0)</f>
        <v>0</v>
      </c>
      <c r="DG43" s="536">
        <f>IFERROR(AVERAGEIF('Rent Roll_Tradeouts'!$B:$B,'Rent Roll (MF &amp; Retail)'!$A43,'Rent Roll_Tradeouts'!DR:DR),0)</f>
        <v>0</v>
      </c>
      <c r="DH43" s="536">
        <f>IFERROR(AVERAGEIF('Rent Roll_Tradeouts'!$B:$B,'Rent Roll (MF &amp; Retail)'!$A43,'Rent Roll_Tradeouts'!DS:DS),0)</f>
        <v>0</v>
      </c>
      <c r="DI43" s="536">
        <f>IFERROR(AVERAGEIF('Rent Roll_Tradeouts'!$B:$B,'Rent Roll (MF &amp; Retail)'!$A43,'Rent Roll_Tradeouts'!DT:DT),0)</f>
        <v>0</v>
      </c>
      <c r="DJ43" s="536">
        <f>IFERROR(AVERAGEIF('Rent Roll_Tradeouts'!$B:$B,'Rent Roll (MF &amp; Retail)'!$A43,'Rent Roll_Tradeouts'!DU:DU),0)</f>
        <v>0</v>
      </c>
      <c r="DK43" s="536">
        <f>IFERROR(AVERAGEIF('Rent Roll_Tradeouts'!$B:$B,'Rent Roll (MF &amp; Retail)'!$A43,'Rent Roll_Tradeouts'!DV:DV),0)</f>
        <v>0</v>
      </c>
      <c r="DL43" s="536">
        <f>IFERROR(AVERAGEIF('Rent Roll_Tradeouts'!$B:$B,'Rent Roll (MF &amp; Retail)'!$A43,'Rent Roll_Tradeouts'!DW:DW),0)</f>
        <v>0</v>
      </c>
      <c r="DM43" s="536">
        <f>IFERROR(AVERAGEIF('Rent Roll_Tradeouts'!$B:$B,'Rent Roll (MF &amp; Retail)'!$A43,'Rent Roll_Tradeouts'!DX:DX),0)</f>
        <v>0</v>
      </c>
      <c r="DN43" s="536">
        <f>IFERROR(AVERAGEIF('Rent Roll_Tradeouts'!$B:$B,'Rent Roll (MF &amp; Retail)'!$A43,'Rent Roll_Tradeouts'!DY:DY),0)</f>
        <v>0</v>
      </c>
      <c r="DO43" s="536">
        <f>IFERROR(AVERAGEIF('Rent Roll_Tradeouts'!$B:$B,'Rent Roll (MF &amp; Retail)'!$A43,'Rent Roll_Tradeouts'!DZ:DZ),0)</f>
        <v>0</v>
      </c>
      <c r="DP43" s="536">
        <f>IFERROR(AVERAGEIF('Rent Roll_Tradeouts'!$B:$B,'Rent Roll (MF &amp; Retail)'!$A43,'Rent Roll_Tradeouts'!EA:EA),0)</f>
        <v>0</v>
      </c>
      <c r="DQ43" s="536">
        <f>IFERROR(AVERAGEIF('Rent Roll_Tradeouts'!$B:$B,'Rent Roll (MF &amp; Retail)'!$A43,'Rent Roll_Tradeouts'!EB:EB),0)</f>
        <v>0</v>
      </c>
      <c r="DR43" s="536">
        <f>IFERROR(AVERAGEIF('Rent Roll_Tradeouts'!$B:$B,'Rent Roll (MF &amp; Retail)'!$A43,'Rent Roll_Tradeouts'!EC:EC),0)</f>
        <v>0</v>
      </c>
      <c r="DS43" s="536">
        <f>IFERROR(AVERAGEIF('Rent Roll_Tradeouts'!$B:$B,'Rent Roll (MF &amp; Retail)'!$A43,'Rent Roll_Tradeouts'!ED:ED),0)</f>
        <v>0</v>
      </c>
      <c r="DT43" s="536">
        <f>IFERROR(AVERAGEIF('Rent Roll_Tradeouts'!$B:$B,'Rent Roll (MF &amp; Retail)'!$A43,'Rent Roll_Tradeouts'!EE:EE),0)</f>
        <v>0</v>
      </c>
      <c r="DU43" s="536">
        <f>IFERROR(AVERAGEIF('Rent Roll_Tradeouts'!$B:$B,'Rent Roll (MF &amp; Retail)'!$A43,'Rent Roll_Tradeouts'!EF:EF),0)</f>
        <v>0</v>
      </c>
      <c r="DV43" s="536">
        <f>IFERROR(AVERAGEIF('Rent Roll_Tradeouts'!$B:$B,'Rent Roll (MF &amp; Retail)'!$A43,'Rent Roll_Tradeouts'!EG:EG),0)</f>
        <v>0</v>
      </c>
      <c r="DW43" s="536">
        <f>IFERROR(AVERAGEIF('Rent Roll_Tradeouts'!$B:$B,'Rent Roll (MF &amp; Retail)'!$A43,'Rent Roll_Tradeouts'!EH:EH),0)</f>
        <v>0</v>
      </c>
      <c r="DX43" s="536">
        <f>IFERROR(AVERAGEIF('Rent Roll_Tradeouts'!$B:$B,'Rent Roll (MF &amp; Retail)'!$A43,'Rent Roll_Tradeouts'!EI:EI),0)</f>
        <v>0</v>
      </c>
      <c r="DY43" s="536">
        <f>IFERROR(AVERAGEIF('Rent Roll_Tradeouts'!$B:$B,'Rent Roll (MF &amp; Retail)'!$A43,'Rent Roll_Tradeouts'!EJ:EJ),0)</f>
        <v>0</v>
      </c>
      <c r="DZ43" s="536">
        <f>IFERROR(AVERAGEIF('Rent Roll_Tradeouts'!$B:$B,'Rent Roll (MF &amp; Retail)'!$A43,'Rent Roll_Tradeouts'!EK:EK),0)</f>
        <v>0</v>
      </c>
      <c r="EA43" s="536">
        <f>IFERROR(AVERAGEIF('Rent Roll_Tradeouts'!$B:$B,'Rent Roll (MF &amp; Retail)'!$A43,'Rent Roll_Tradeouts'!EL:EL),0)</f>
        <v>0</v>
      </c>
    </row>
    <row r="44" spans="1:131">
      <c r="A44" s="49">
        <f>'Rent Roll_RedIQ 2'!A53</f>
        <v>0</v>
      </c>
      <c r="B44" s="77">
        <f>'Rent Roll_RedIQ 2'!D53</f>
        <v>0</v>
      </c>
      <c r="C44" s="77">
        <f>'Rent Roll_RedIQ 2'!E53</f>
        <v>0</v>
      </c>
      <c r="D44" s="77">
        <f>'Rent Roll_RedIQ 2'!F53</f>
        <v>0</v>
      </c>
      <c r="E44" s="77">
        <f>'Rent Roll_RedIQ 2'!G53</f>
        <v>0</v>
      </c>
      <c r="K44" s="769" t="str">
        <f>'Rent Roll_RedIQ 2'!AG53</f>
        <v>-</v>
      </c>
      <c r="L44" s="536">
        <f>IFERROR(AVERAGEIF('Rent Roll_Tradeouts'!$B:$B,'Rent Roll (MF &amp; Retail)'!$A44,'Rent Roll_Tradeouts'!W:W),0)</f>
        <v>0</v>
      </c>
      <c r="M44" s="536">
        <f>IFERROR(AVERAGEIF('Rent Roll_Tradeouts'!$B:$B,'Rent Roll (MF &amp; Retail)'!$A44,'Rent Roll_Tradeouts'!X:X),0)</f>
        <v>0</v>
      </c>
      <c r="N44" s="536">
        <f>IFERROR(AVERAGEIF('Rent Roll_Tradeouts'!$B:$B,'Rent Roll (MF &amp; Retail)'!$A44,'Rent Roll_Tradeouts'!Y:Y),0)</f>
        <v>0</v>
      </c>
      <c r="O44" s="536">
        <f>IFERROR(AVERAGEIF('Rent Roll_Tradeouts'!$B:$B,'Rent Roll (MF &amp; Retail)'!$A44,'Rent Roll_Tradeouts'!Z:Z),0)</f>
        <v>0</v>
      </c>
      <c r="P44" s="536">
        <f>IFERROR(AVERAGEIF('Rent Roll_Tradeouts'!$B:$B,'Rent Roll (MF &amp; Retail)'!$A44,'Rent Roll_Tradeouts'!AA:AA),0)</f>
        <v>0</v>
      </c>
      <c r="Q44" s="536">
        <f>IFERROR(AVERAGEIF('Rent Roll_Tradeouts'!$B:$B,'Rent Roll (MF &amp; Retail)'!$A44,'Rent Roll_Tradeouts'!AB:AB),0)</f>
        <v>0</v>
      </c>
      <c r="R44" s="536">
        <f>IFERROR(AVERAGEIF('Rent Roll_Tradeouts'!$B:$B,'Rent Roll (MF &amp; Retail)'!$A44,'Rent Roll_Tradeouts'!AC:AC),0)</f>
        <v>0</v>
      </c>
      <c r="S44" s="536">
        <f>IFERROR(AVERAGEIF('Rent Roll_Tradeouts'!$B:$B,'Rent Roll (MF &amp; Retail)'!$A44,'Rent Roll_Tradeouts'!AD:AD),0)</f>
        <v>0</v>
      </c>
      <c r="T44" s="536">
        <f>IFERROR(AVERAGEIF('Rent Roll_Tradeouts'!$B:$B,'Rent Roll (MF &amp; Retail)'!$A44,'Rent Roll_Tradeouts'!AE:AE),0)</f>
        <v>0</v>
      </c>
      <c r="U44" s="536">
        <f>IFERROR(AVERAGEIF('Rent Roll_Tradeouts'!$B:$B,'Rent Roll (MF &amp; Retail)'!$A44,'Rent Roll_Tradeouts'!AF:AF),0)</f>
        <v>0</v>
      </c>
      <c r="V44" s="536">
        <f>IFERROR(AVERAGEIF('Rent Roll_Tradeouts'!$B:$B,'Rent Roll (MF &amp; Retail)'!$A44,'Rent Roll_Tradeouts'!AG:AG),0)</f>
        <v>0</v>
      </c>
      <c r="W44" s="536">
        <f>IFERROR(AVERAGEIF('Rent Roll_Tradeouts'!$B:$B,'Rent Roll (MF &amp; Retail)'!$A44,'Rent Roll_Tradeouts'!AH:AH),0)</f>
        <v>0</v>
      </c>
      <c r="X44" s="536">
        <f>IFERROR(AVERAGEIF('Rent Roll_Tradeouts'!$B:$B,'Rent Roll (MF &amp; Retail)'!$A44,'Rent Roll_Tradeouts'!AI:AI),0)</f>
        <v>0</v>
      </c>
      <c r="Y44" s="536">
        <f>IFERROR(AVERAGEIF('Rent Roll_Tradeouts'!$B:$B,'Rent Roll (MF &amp; Retail)'!$A44,'Rent Roll_Tradeouts'!AJ:AJ),0)</f>
        <v>0</v>
      </c>
      <c r="Z44" s="536">
        <f>IFERROR(AVERAGEIF('Rent Roll_Tradeouts'!$B:$B,'Rent Roll (MF &amp; Retail)'!$A44,'Rent Roll_Tradeouts'!AK:AK),0)</f>
        <v>0</v>
      </c>
      <c r="AA44" s="536">
        <f>IFERROR(AVERAGEIF('Rent Roll_Tradeouts'!$B:$B,'Rent Roll (MF &amp; Retail)'!$A44,'Rent Roll_Tradeouts'!AL:AL),0)</f>
        <v>0</v>
      </c>
      <c r="AB44" s="536">
        <f>IFERROR(AVERAGEIF('Rent Roll_Tradeouts'!$B:$B,'Rent Roll (MF &amp; Retail)'!$A44,'Rent Roll_Tradeouts'!AM:AM),0)</f>
        <v>0</v>
      </c>
      <c r="AC44" s="536">
        <f>IFERROR(AVERAGEIF('Rent Roll_Tradeouts'!$B:$B,'Rent Roll (MF &amp; Retail)'!$A44,'Rent Roll_Tradeouts'!AN:AN),0)</f>
        <v>0</v>
      </c>
      <c r="AD44" s="536">
        <f>IFERROR(AVERAGEIF('Rent Roll_Tradeouts'!$B:$B,'Rent Roll (MF &amp; Retail)'!$A44,'Rent Roll_Tradeouts'!AO:AO),0)</f>
        <v>0</v>
      </c>
      <c r="AE44" s="536">
        <f>IFERROR(AVERAGEIF('Rent Roll_Tradeouts'!$B:$B,'Rent Roll (MF &amp; Retail)'!$A44,'Rent Roll_Tradeouts'!AP:AP),0)</f>
        <v>0</v>
      </c>
      <c r="AF44" s="536">
        <f>IFERROR(AVERAGEIF('Rent Roll_Tradeouts'!$B:$B,'Rent Roll (MF &amp; Retail)'!$A44,'Rent Roll_Tradeouts'!AQ:AQ),0)</f>
        <v>0</v>
      </c>
      <c r="AG44" s="536">
        <f>IFERROR(AVERAGEIF('Rent Roll_Tradeouts'!$B:$B,'Rent Roll (MF &amp; Retail)'!$A44,'Rent Roll_Tradeouts'!AR:AR),0)</f>
        <v>0</v>
      </c>
      <c r="AH44" s="536">
        <f>IFERROR(AVERAGEIF('Rent Roll_Tradeouts'!$B:$B,'Rent Roll (MF &amp; Retail)'!$A44,'Rent Roll_Tradeouts'!AS:AS),0)</f>
        <v>0</v>
      </c>
      <c r="AI44" s="536">
        <f>IFERROR(AVERAGEIF('Rent Roll_Tradeouts'!$B:$B,'Rent Roll (MF &amp; Retail)'!$A44,'Rent Roll_Tradeouts'!AT:AT),0)</f>
        <v>0</v>
      </c>
      <c r="AJ44" s="536">
        <f>IFERROR(AVERAGEIF('Rent Roll_Tradeouts'!$B:$B,'Rent Roll (MF &amp; Retail)'!$A44,'Rent Roll_Tradeouts'!AU:AU),0)</f>
        <v>0</v>
      </c>
      <c r="AK44" s="536">
        <f>IFERROR(AVERAGEIF('Rent Roll_Tradeouts'!$B:$B,'Rent Roll (MF &amp; Retail)'!$A44,'Rent Roll_Tradeouts'!AV:AV),0)</f>
        <v>0</v>
      </c>
      <c r="AL44" s="536">
        <f>IFERROR(AVERAGEIF('Rent Roll_Tradeouts'!$B:$B,'Rent Roll (MF &amp; Retail)'!$A44,'Rent Roll_Tradeouts'!AW:AW),0)</f>
        <v>0</v>
      </c>
      <c r="AM44" s="536">
        <f>IFERROR(AVERAGEIF('Rent Roll_Tradeouts'!$B:$B,'Rent Roll (MF &amp; Retail)'!$A44,'Rent Roll_Tradeouts'!AX:AX),0)</f>
        <v>0</v>
      </c>
      <c r="AN44" s="536">
        <f>IFERROR(AVERAGEIF('Rent Roll_Tradeouts'!$B:$B,'Rent Roll (MF &amp; Retail)'!$A44,'Rent Roll_Tradeouts'!AY:AY),0)</f>
        <v>0</v>
      </c>
      <c r="AO44" s="536">
        <f>IFERROR(AVERAGEIF('Rent Roll_Tradeouts'!$B:$B,'Rent Roll (MF &amp; Retail)'!$A44,'Rent Roll_Tradeouts'!AZ:AZ),0)</f>
        <v>0</v>
      </c>
      <c r="AP44" s="536">
        <f>IFERROR(AVERAGEIF('Rent Roll_Tradeouts'!$B:$B,'Rent Roll (MF &amp; Retail)'!$A44,'Rent Roll_Tradeouts'!BA:BA),0)</f>
        <v>0</v>
      </c>
      <c r="AQ44" s="536">
        <f>IFERROR(AVERAGEIF('Rent Roll_Tradeouts'!$B:$B,'Rent Roll (MF &amp; Retail)'!$A44,'Rent Roll_Tradeouts'!BB:BB),0)</f>
        <v>0</v>
      </c>
      <c r="AR44" s="536">
        <f>IFERROR(AVERAGEIF('Rent Roll_Tradeouts'!$B:$B,'Rent Roll (MF &amp; Retail)'!$A44,'Rent Roll_Tradeouts'!BC:BC),0)</f>
        <v>0</v>
      </c>
      <c r="AS44" s="536">
        <f>IFERROR(AVERAGEIF('Rent Roll_Tradeouts'!$B:$B,'Rent Roll (MF &amp; Retail)'!$A44,'Rent Roll_Tradeouts'!BD:BD),0)</f>
        <v>0</v>
      </c>
      <c r="AT44" s="536">
        <f>IFERROR(AVERAGEIF('Rent Roll_Tradeouts'!$B:$B,'Rent Roll (MF &amp; Retail)'!$A44,'Rent Roll_Tradeouts'!BE:BE),0)</f>
        <v>0</v>
      </c>
      <c r="AU44" s="536">
        <f>IFERROR(AVERAGEIF('Rent Roll_Tradeouts'!$B:$B,'Rent Roll (MF &amp; Retail)'!$A44,'Rent Roll_Tradeouts'!BF:BF),0)</f>
        <v>0</v>
      </c>
      <c r="AV44" s="536">
        <f>IFERROR(AVERAGEIF('Rent Roll_Tradeouts'!$B:$B,'Rent Roll (MF &amp; Retail)'!$A44,'Rent Roll_Tradeouts'!BG:BG),0)</f>
        <v>0</v>
      </c>
      <c r="AW44" s="536">
        <f>IFERROR(AVERAGEIF('Rent Roll_Tradeouts'!$B:$B,'Rent Roll (MF &amp; Retail)'!$A44,'Rent Roll_Tradeouts'!BH:BH),0)</f>
        <v>0</v>
      </c>
      <c r="AX44" s="536">
        <f>IFERROR(AVERAGEIF('Rent Roll_Tradeouts'!$B:$B,'Rent Roll (MF &amp; Retail)'!$A44,'Rent Roll_Tradeouts'!BI:BI),0)</f>
        <v>0</v>
      </c>
      <c r="AY44" s="536">
        <f>IFERROR(AVERAGEIF('Rent Roll_Tradeouts'!$B:$B,'Rent Roll (MF &amp; Retail)'!$A44,'Rent Roll_Tradeouts'!BJ:BJ),0)</f>
        <v>0</v>
      </c>
      <c r="AZ44" s="536">
        <f>IFERROR(AVERAGEIF('Rent Roll_Tradeouts'!$B:$B,'Rent Roll (MF &amp; Retail)'!$A44,'Rent Roll_Tradeouts'!BK:BK),0)</f>
        <v>0</v>
      </c>
      <c r="BA44" s="536">
        <f>IFERROR(AVERAGEIF('Rent Roll_Tradeouts'!$B:$B,'Rent Roll (MF &amp; Retail)'!$A44,'Rent Roll_Tradeouts'!BL:BL),0)</f>
        <v>0</v>
      </c>
      <c r="BB44" s="536">
        <f>IFERROR(AVERAGEIF('Rent Roll_Tradeouts'!$B:$B,'Rent Roll (MF &amp; Retail)'!$A44,'Rent Roll_Tradeouts'!BM:BM),0)</f>
        <v>0</v>
      </c>
      <c r="BC44" s="536">
        <f>IFERROR(AVERAGEIF('Rent Roll_Tradeouts'!$B:$B,'Rent Roll (MF &amp; Retail)'!$A44,'Rent Roll_Tradeouts'!BN:BN),0)</f>
        <v>0</v>
      </c>
      <c r="BD44" s="536">
        <f>IFERROR(AVERAGEIF('Rent Roll_Tradeouts'!$B:$B,'Rent Roll (MF &amp; Retail)'!$A44,'Rent Roll_Tradeouts'!BO:BO),0)</f>
        <v>0</v>
      </c>
      <c r="BE44" s="536">
        <f>IFERROR(AVERAGEIF('Rent Roll_Tradeouts'!$B:$B,'Rent Roll (MF &amp; Retail)'!$A44,'Rent Roll_Tradeouts'!BP:BP),0)</f>
        <v>0</v>
      </c>
      <c r="BF44" s="536">
        <f>IFERROR(AVERAGEIF('Rent Roll_Tradeouts'!$B:$B,'Rent Roll (MF &amp; Retail)'!$A44,'Rent Roll_Tradeouts'!BQ:BQ),0)</f>
        <v>0</v>
      </c>
      <c r="BG44" s="536">
        <f>IFERROR(AVERAGEIF('Rent Roll_Tradeouts'!$B:$B,'Rent Roll (MF &amp; Retail)'!$A44,'Rent Roll_Tradeouts'!BR:BR),0)</f>
        <v>0</v>
      </c>
      <c r="BH44" s="536">
        <f>IFERROR(AVERAGEIF('Rent Roll_Tradeouts'!$B:$B,'Rent Roll (MF &amp; Retail)'!$A44,'Rent Roll_Tradeouts'!BS:BS),0)</f>
        <v>0</v>
      </c>
      <c r="BI44" s="536">
        <f>IFERROR(AVERAGEIF('Rent Roll_Tradeouts'!$B:$B,'Rent Roll (MF &amp; Retail)'!$A44,'Rent Roll_Tradeouts'!BT:BT),0)</f>
        <v>0</v>
      </c>
      <c r="BJ44" s="536">
        <f>IFERROR(AVERAGEIF('Rent Roll_Tradeouts'!$B:$B,'Rent Roll (MF &amp; Retail)'!$A44,'Rent Roll_Tradeouts'!BU:BU),0)</f>
        <v>0</v>
      </c>
      <c r="BK44" s="536">
        <f>IFERROR(AVERAGEIF('Rent Roll_Tradeouts'!$B:$B,'Rent Roll (MF &amp; Retail)'!$A44,'Rent Roll_Tradeouts'!BV:BV),0)</f>
        <v>0</v>
      </c>
      <c r="BL44" s="536">
        <f>IFERROR(AVERAGEIF('Rent Roll_Tradeouts'!$B:$B,'Rent Roll (MF &amp; Retail)'!$A44,'Rent Roll_Tradeouts'!BW:BW),0)</f>
        <v>0</v>
      </c>
      <c r="BM44" s="536">
        <f>IFERROR(AVERAGEIF('Rent Roll_Tradeouts'!$B:$B,'Rent Roll (MF &amp; Retail)'!$A44,'Rent Roll_Tradeouts'!BX:BX),0)</f>
        <v>0</v>
      </c>
      <c r="BN44" s="536">
        <f>IFERROR(AVERAGEIF('Rent Roll_Tradeouts'!$B:$B,'Rent Roll (MF &amp; Retail)'!$A44,'Rent Roll_Tradeouts'!BY:BY),0)</f>
        <v>0</v>
      </c>
      <c r="BO44" s="536">
        <f>IFERROR(AVERAGEIF('Rent Roll_Tradeouts'!$B:$B,'Rent Roll (MF &amp; Retail)'!$A44,'Rent Roll_Tradeouts'!BZ:BZ),0)</f>
        <v>0</v>
      </c>
      <c r="BP44" s="536">
        <f>IFERROR(AVERAGEIF('Rent Roll_Tradeouts'!$B:$B,'Rent Roll (MF &amp; Retail)'!$A44,'Rent Roll_Tradeouts'!CA:CA),0)</f>
        <v>0</v>
      </c>
      <c r="BQ44" s="536">
        <f>IFERROR(AVERAGEIF('Rent Roll_Tradeouts'!$B:$B,'Rent Roll (MF &amp; Retail)'!$A44,'Rent Roll_Tradeouts'!CB:CB),0)</f>
        <v>0</v>
      </c>
      <c r="BR44" s="536">
        <f>IFERROR(AVERAGEIF('Rent Roll_Tradeouts'!$B:$B,'Rent Roll (MF &amp; Retail)'!$A44,'Rent Roll_Tradeouts'!CC:CC),0)</f>
        <v>0</v>
      </c>
      <c r="BS44" s="536">
        <f>IFERROR(AVERAGEIF('Rent Roll_Tradeouts'!$B:$B,'Rent Roll (MF &amp; Retail)'!$A44,'Rent Roll_Tradeouts'!CD:CD),0)</f>
        <v>0</v>
      </c>
      <c r="BT44" s="536">
        <f>IFERROR(AVERAGEIF('Rent Roll_Tradeouts'!$B:$B,'Rent Roll (MF &amp; Retail)'!$A44,'Rent Roll_Tradeouts'!CE:CE),0)</f>
        <v>0</v>
      </c>
      <c r="BU44" s="536">
        <f>IFERROR(AVERAGEIF('Rent Roll_Tradeouts'!$B:$B,'Rent Roll (MF &amp; Retail)'!$A44,'Rent Roll_Tradeouts'!CF:CF),0)</f>
        <v>0</v>
      </c>
      <c r="BV44" s="536">
        <f>IFERROR(AVERAGEIF('Rent Roll_Tradeouts'!$B:$B,'Rent Roll (MF &amp; Retail)'!$A44,'Rent Roll_Tradeouts'!CG:CG),0)</f>
        <v>0</v>
      </c>
      <c r="BW44" s="536">
        <f>IFERROR(AVERAGEIF('Rent Roll_Tradeouts'!$B:$B,'Rent Roll (MF &amp; Retail)'!$A44,'Rent Roll_Tradeouts'!CH:CH),0)</f>
        <v>0</v>
      </c>
      <c r="BX44" s="536">
        <f>IFERROR(AVERAGEIF('Rent Roll_Tradeouts'!$B:$B,'Rent Roll (MF &amp; Retail)'!$A44,'Rent Roll_Tradeouts'!CI:CI),0)</f>
        <v>0</v>
      </c>
      <c r="BY44" s="536">
        <f>IFERROR(AVERAGEIF('Rent Roll_Tradeouts'!$B:$B,'Rent Roll (MF &amp; Retail)'!$A44,'Rent Roll_Tradeouts'!CJ:CJ),0)</f>
        <v>0</v>
      </c>
      <c r="BZ44" s="536">
        <f>IFERROR(AVERAGEIF('Rent Roll_Tradeouts'!$B:$B,'Rent Roll (MF &amp; Retail)'!$A44,'Rent Roll_Tradeouts'!CK:CK),0)</f>
        <v>0</v>
      </c>
      <c r="CA44" s="536">
        <f>IFERROR(AVERAGEIF('Rent Roll_Tradeouts'!$B:$B,'Rent Roll (MF &amp; Retail)'!$A44,'Rent Roll_Tradeouts'!CL:CL),0)</f>
        <v>0</v>
      </c>
      <c r="CB44" s="536">
        <f>IFERROR(AVERAGEIF('Rent Roll_Tradeouts'!$B:$B,'Rent Roll (MF &amp; Retail)'!$A44,'Rent Roll_Tradeouts'!CM:CM),0)</f>
        <v>0</v>
      </c>
      <c r="CC44" s="536">
        <f>IFERROR(AVERAGEIF('Rent Roll_Tradeouts'!$B:$B,'Rent Roll (MF &amp; Retail)'!$A44,'Rent Roll_Tradeouts'!CN:CN),0)</f>
        <v>0</v>
      </c>
      <c r="CD44" s="536">
        <f>IFERROR(AVERAGEIF('Rent Roll_Tradeouts'!$B:$B,'Rent Roll (MF &amp; Retail)'!$A44,'Rent Roll_Tradeouts'!CO:CO),0)</f>
        <v>0</v>
      </c>
      <c r="CE44" s="536">
        <f>IFERROR(AVERAGEIF('Rent Roll_Tradeouts'!$B:$B,'Rent Roll (MF &amp; Retail)'!$A44,'Rent Roll_Tradeouts'!CP:CP),0)</f>
        <v>0</v>
      </c>
      <c r="CF44" s="536">
        <f>IFERROR(AVERAGEIF('Rent Roll_Tradeouts'!$B:$B,'Rent Roll (MF &amp; Retail)'!$A44,'Rent Roll_Tradeouts'!CQ:CQ),0)</f>
        <v>0</v>
      </c>
      <c r="CG44" s="536">
        <f>IFERROR(AVERAGEIF('Rent Roll_Tradeouts'!$B:$B,'Rent Roll (MF &amp; Retail)'!$A44,'Rent Roll_Tradeouts'!CR:CR),0)</f>
        <v>0</v>
      </c>
      <c r="CH44" s="536">
        <f>IFERROR(AVERAGEIF('Rent Roll_Tradeouts'!$B:$B,'Rent Roll (MF &amp; Retail)'!$A44,'Rent Roll_Tradeouts'!CS:CS),0)</f>
        <v>0</v>
      </c>
      <c r="CI44" s="536">
        <f>IFERROR(AVERAGEIF('Rent Roll_Tradeouts'!$B:$B,'Rent Roll (MF &amp; Retail)'!$A44,'Rent Roll_Tradeouts'!CT:CT),0)</f>
        <v>0</v>
      </c>
      <c r="CJ44" s="536">
        <f>IFERROR(AVERAGEIF('Rent Roll_Tradeouts'!$B:$B,'Rent Roll (MF &amp; Retail)'!$A44,'Rent Roll_Tradeouts'!CU:CU),0)</f>
        <v>0</v>
      </c>
      <c r="CK44" s="536">
        <f>IFERROR(AVERAGEIF('Rent Roll_Tradeouts'!$B:$B,'Rent Roll (MF &amp; Retail)'!$A44,'Rent Roll_Tradeouts'!CV:CV),0)</f>
        <v>0</v>
      </c>
      <c r="CL44" s="536">
        <f>IFERROR(AVERAGEIF('Rent Roll_Tradeouts'!$B:$B,'Rent Roll (MF &amp; Retail)'!$A44,'Rent Roll_Tradeouts'!CW:CW),0)</f>
        <v>0</v>
      </c>
      <c r="CM44" s="536">
        <f>IFERROR(AVERAGEIF('Rent Roll_Tradeouts'!$B:$B,'Rent Roll (MF &amp; Retail)'!$A44,'Rent Roll_Tradeouts'!CX:CX),0)</f>
        <v>0</v>
      </c>
      <c r="CN44" s="536">
        <f>IFERROR(AVERAGEIF('Rent Roll_Tradeouts'!$B:$B,'Rent Roll (MF &amp; Retail)'!$A44,'Rent Roll_Tradeouts'!CY:CY),0)</f>
        <v>0</v>
      </c>
      <c r="CO44" s="536">
        <f>IFERROR(AVERAGEIF('Rent Roll_Tradeouts'!$B:$B,'Rent Roll (MF &amp; Retail)'!$A44,'Rent Roll_Tradeouts'!CZ:CZ),0)</f>
        <v>0</v>
      </c>
      <c r="CP44" s="536">
        <f>IFERROR(AVERAGEIF('Rent Roll_Tradeouts'!$B:$B,'Rent Roll (MF &amp; Retail)'!$A44,'Rent Roll_Tradeouts'!DA:DA),0)</f>
        <v>0</v>
      </c>
      <c r="CQ44" s="536">
        <f>IFERROR(AVERAGEIF('Rent Roll_Tradeouts'!$B:$B,'Rent Roll (MF &amp; Retail)'!$A44,'Rent Roll_Tradeouts'!DB:DB),0)</f>
        <v>0</v>
      </c>
      <c r="CR44" s="536">
        <f>IFERROR(AVERAGEIF('Rent Roll_Tradeouts'!$B:$B,'Rent Roll (MF &amp; Retail)'!$A44,'Rent Roll_Tradeouts'!DC:DC),0)</f>
        <v>0</v>
      </c>
      <c r="CS44" s="536">
        <f>IFERROR(AVERAGEIF('Rent Roll_Tradeouts'!$B:$B,'Rent Roll (MF &amp; Retail)'!$A44,'Rent Roll_Tradeouts'!DD:DD),0)</f>
        <v>0</v>
      </c>
      <c r="CT44" s="536">
        <f>IFERROR(AVERAGEIF('Rent Roll_Tradeouts'!$B:$B,'Rent Roll (MF &amp; Retail)'!$A44,'Rent Roll_Tradeouts'!DE:DE),0)</f>
        <v>0</v>
      </c>
      <c r="CU44" s="536">
        <f>IFERROR(AVERAGEIF('Rent Roll_Tradeouts'!$B:$B,'Rent Roll (MF &amp; Retail)'!$A44,'Rent Roll_Tradeouts'!DF:DF),0)</f>
        <v>0</v>
      </c>
      <c r="CV44" s="536">
        <f>IFERROR(AVERAGEIF('Rent Roll_Tradeouts'!$B:$B,'Rent Roll (MF &amp; Retail)'!$A44,'Rent Roll_Tradeouts'!DG:DG),0)</f>
        <v>0</v>
      </c>
      <c r="CW44" s="536">
        <f>IFERROR(AVERAGEIF('Rent Roll_Tradeouts'!$B:$B,'Rent Roll (MF &amp; Retail)'!$A44,'Rent Roll_Tradeouts'!DH:DH),0)</f>
        <v>0</v>
      </c>
      <c r="CX44" s="536">
        <f>IFERROR(AVERAGEIF('Rent Roll_Tradeouts'!$B:$B,'Rent Roll (MF &amp; Retail)'!$A44,'Rent Roll_Tradeouts'!DI:DI),0)</f>
        <v>0</v>
      </c>
      <c r="CY44" s="536">
        <f>IFERROR(AVERAGEIF('Rent Roll_Tradeouts'!$B:$B,'Rent Roll (MF &amp; Retail)'!$A44,'Rent Roll_Tradeouts'!DJ:DJ),0)</f>
        <v>0</v>
      </c>
      <c r="CZ44" s="536">
        <f>IFERROR(AVERAGEIF('Rent Roll_Tradeouts'!$B:$B,'Rent Roll (MF &amp; Retail)'!$A44,'Rent Roll_Tradeouts'!DK:DK),0)</f>
        <v>0</v>
      </c>
      <c r="DA44" s="536">
        <f>IFERROR(AVERAGEIF('Rent Roll_Tradeouts'!$B:$B,'Rent Roll (MF &amp; Retail)'!$A44,'Rent Roll_Tradeouts'!DL:DL),0)</f>
        <v>0</v>
      </c>
      <c r="DB44" s="536">
        <f>IFERROR(AVERAGEIF('Rent Roll_Tradeouts'!$B:$B,'Rent Roll (MF &amp; Retail)'!$A44,'Rent Roll_Tradeouts'!DM:DM),0)</f>
        <v>0</v>
      </c>
      <c r="DC44" s="536">
        <f>IFERROR(AVERAGEIF('Rent Roll_Tradeouts'!$B:$B,'Rent Roll (MF &amp; Retail)'!$A44,'Rent Roll_Tradeouts'!DN:DN),0)</f>
        <v>0</v>
      </c>
      <c r="DD44" s="536">
        <f>IFERROR(AVERAGEIF('Rent Roll_Tradeouts'!$B:$B,'Rent Roll (MF &amp; Retail)'!$A44,'Rent Roll_Tradeouts'!DO:DO),0)</f>
        <v>0</v>
      </c>
      <c r="DE44" s="536">
        <f>IFERROR(AVERAGEIF('Rent Roll_Tradeouts'!$B:$B,'Rent Roll (MF &amp; Retail)'!$A44,'Rent Roll_Tradeouts'!DP:DP),0)</f>
        <v>0</v>
      </c>
      <c r="DF44" s="536">
        <f>IFERROR(AVERAGEIF('Rent Roll_Tradeouts'!$B:$B,'Rent Roll (MF &amp; Retail)'!$A44,'Rent Roll_Tradeouts'!DQ:DQ),0)</f>
        <v>0</v>
      </c>
      <c r="DG44" s="536">
        <f>IFERROR(AVERAGEIF('Rent Roll_Tradeouts'!$B:$B,'Rent Roll (MF &amp; Retail)'!$A44,'Rent Roll_Tradeouts'!DR:DR),0)</f>
        <v>0</v>
      </c>
      <c r="DH44" s="536">
        <f>IFERROR(AVERAGEIF('Rent Roll_Tradeouts'!$B:$B,'Rent Roll (MF &amp; Retail)'!$A44,'Rent Roll_Tradeouts'!DS:DS),0)</f>
        <v>0</v>
      </c>
      <c r="DI44" s="536">
        <f>IFERROR(AVERAGEIF('Rent Roll_Tradeouts'!$B:$B,'Rent Roll (MF &amp; Retail)'!$A44,'Rent Roll_Tradeouts'!DT:DT),0)</f>
        <v>0</v>
      </c>
      <c r="DJ44" s="536">
        <f>IFERROR(AVERAGEIF('Rent Roll_Tradeouts'!$B:$B,'Rent Roll (MF &amp; Retail)'!$A44,'Rent Roll_Tradeouts'!DU:DU),0)</f>
        <v>0</v>
      </c>
      <c r="DK44" s="536">
        <f>IFERROR(AVERAGEIF('Rent Roll_Tradeouts'!$B:$B,'Rent Roll (MF &amp; Retail)'!$A44,'Rent Roll_Tradeouts'!DV:DV),0)</f>
        <v>0</v>
      </c>
      <c r="DL44" s="536">
        <f>IFERROR(AVERAGEIF('Rent Roll_Tradeouts'!$B:$B,'Rent Roll (MF &amp; Retail)'!$A44,'Rent Roll_Tradeouts'!DW:DW),0)</f>
        <v>0</v>
      </c>
      <c r="DM44" s="536">
        <f>IFERROR(AVERAGEIF('Rent Roll_Tradeouts'!$B:$B,'Rent Roll (MF &amp; Retail)'!$A44,'Rent Roll_Tradeouts'!DX:DX),0)</f>
        <v>0</v>
      </c>
      <c r="DN44" s="536">
        <f>IFERROR(AVERAGEIF('Rent Roll_Tradeouts'!$B:$B,'Rent Roll (MF &amp; Retail)'!$A44,'Rent Roll_Tradeouts'!DY:DY),0)</f>
        <v>0</v>
      </c>
      <c r="DO44" s="536">
        <f>IFERROR(AVERAGEIF('Rent Roll_Tradeouts'!$B:$B,'Rent Roll (MF &amp; Retail)'!$A44,'Rent Roll_Tradeouts'!DZ:DZ),0)</f>
        <v>0</v>
      </c>
      <c r="DP44" s="536">
        <f>IFERROR(AVERAGEIF('Rent Roll_Tradeouts'!$B:$B,'Rent Roll (MF &amp; Retail)'!$A44,'Rent Roll_Tradeouts'!EA:EA),0)</f>
        <v>0</v>
      </c>
      <c r="DQ44" s="536">
        <f>IFERROR(AVERAGEIF('Rent Roll_Tradeouts'!$B:$B,'Rent Roll (MF &amp; Retail)'!$A44,'Rent Roll_Tradeouts'!EB:EB),0)</f>
        <v>0</v>
      </c>
      <c r="DR44" s="536">
        <f>IFERROR(AVERAGEIF('Rent Roll_Tradeouts'!$B:$B,'Rent Roll (MF &amp; Retail)'!$A44,'Rent Roll_Tradeouts'!EC:EC),0)</f>
        <v>0</v>
      </c>
      <c r="DS44" s="536">
        <f>IFERROR(AVERAGEIF('Rent Roll_Tradeouts'!$B:$B,'Rent Roll (MF &amp; Retail)'!$A44,'Rent Roll_Tradeouts'!ED:ED),0)</f>
        <v>0</v>
      </c>
      <c r="DT44" s="536">
        <f>IFERROR(AVERAGEIF('Rent Roll_Tradeouts'!$B:$B,'Rent Roll (MF &amp; Retail)'!$A44,'Rent Roll_Tradeouts'!EE:EE),0)</f>
        <v>0</v>
      </c>
      <c r="DU44" s="536">
        <f>IFERROR(AVERAGEIF('Rent Roll_Tradeouts'!$B:$B,'Rent Roll (MF &amp; Retail)'!$A44,'Rent Roll_Tradeouts'!EF:EF),0)</f>
        <v>0</v>
      </c>
      <c r="DV44" s="536">
        <f>IFERROR(AVERAGEIF('Rent Roll_Tradeouts'!$B:$B,'Rent Roll (MF &amp; Retail)'!$A44,'Rent Roll_Tradeouts'!EG:EG),0)</f>
        <v>0</v>
      </c>
      <c r="DW44" s="536">
        <f>IFERROR(AVERAGEIF('Rent Roll_Tradeouts'!$B:$B,'Rent Roll (MF &amp; Retail)'!$A44,'Rent Roll_Tradeouts'!EH:EH),0)</f>
        <v>0</v>
      </c>
      <c r="DX44" s="536">
        <f>IFERROR(AVERAGEIF('Rent Roll_Tradeouts'!$B:$B,'Rent Roll (MF &amp; Retail)'!$A44,'Rent Roll_Tradeouts'!EI:EI),0)</f>
        <v>0</v>
      </c>
      <c r="DY44" s="536">
        <f>IFERROR(AVERAGEIF('Rent Roll_Tradeouts'!$B:$B,'Rent Roll (MF &amp; Retail)'!$A44,'Rent Roll_Tradeouts'!EJ:EJ),0)</f>
        <v>0</v>
      </c>
      <c r="DZ44" s="536">
        <f>IFERROR(AVERAGEIF('Rent Roll_Tradeouts'!$B:$B,'Rent Roll (MF &amp; Retail)'!$A44,'Rent Roll_Tradeouts'!EK:EK),0)</f>
        <v>0</v>
      </c>
      <c r="EA44" s="536">
        <f>IFERROR(AVERAGEIF('Rent Roll_Tradeouts'!$B:$B,'Rent Roll (MF &amp; Retail)'!$A44,'Rent Roll_Tradeouts'!EL:EL),0)</f>
        <v>0</v>
      </c>
    </row>
    <row r="45" spans="1:131">
      <c r="A45" s="49">
        <f>'Rent Roll_RedIQ 2'!A54</f>
        <v>0</v>
      </c>
      <c r="B45" s="77">
        <f>'Rent Roll_RedIQ 2'!D54</f>
        <v>0</v>
      </c>
      <c r="C45" s="77">
        <f>'Rent Roll_RedIQ 2'!E54</f>
        <v>0</v>
      </c>
      <c r="D45" s="77">
        <f>'Rent Roll_RedIQ 2'!F54</f>
        <v>0</v>
      </c>
      <c r="E45" s="77">
        <f>'Rent Roll_RedIQ 2'!G54</f>
        <v>0</v>
      </c>
      <c r="K45" s="769" t="str">
        <f>'Rent Roll_RedIQ 2'!AG54</f>
        <v>-</v>
      </c>
      <c r="L45" s="536">
        <f>IFERROR(AVERAGEIF('Rent Roll_Tradeouts'!$B:$B,'Rent Roll (MF &amp; Retail)'!$A45,'Rent Roll_Tradeouts'!W:W),0)</f>
        <v>0</v>
      </c>
      <c r="M45" s="536">
        <f>IFERROR(AVERAGEIF('Rent Roll_Tradeouts'!$B:$B,'Rent Roll (MF &amp; Retail)'!$A45,'Rent Roll_Tradeouts'!X:X),0)</f>
        <v>0</v>
      </c>
      <c r="N45" s="536">
        <f>IFERROR(AVERAGEIF('Rent Roll_Tradeouts'!$B:$B,'Rent Roll (MF &amp; Retail)'!$A45,'Rent Roll_Tradeouts'!Y:Y),0)</f>
        <v>0</v>
      </c>
      <c r="O45" s="536">
        <f>IFERROR(AVERAGEIF('Rent Roll_Tradeouts'!$B:$B,'Rent Roll (MF &amp; Retail)'!$A45,'Rent Roll_Tradeouts'!Z:Z),0)</f>
        <v>0</v>
      </c>
      <c r="P45" s="536">
        <f>IFERROR(AVERAGEIF('Rent Roll_Tradeouts'!$B:$B,'Rent Roll (MF &amp; Retail)'!$A45,'Rent Roll_Tradeouts'!AA:AA),0)</f>
        <v>0</v>
      </c>
      <c r="Q45" s="536">
        <f>IFERROR(AVERAGEIF('Rent Roll_Tradeouts'!$B:$B,'Rent Roll (MF &amp; Retail)'!$A45,'Rent Roll_Tradeouts'!AB:AB),0)</f>
        <v>0</v>
      </c>
      <c r="R45" s="536">
        <f>IFERROR(AVERAGEIF('Rent Roll_Tradeouts'!$B:$B,'Rent Roll (MF &amp; Retail)'!$A45,'Rent Roll_Tradeouts'!AC:AC),0)</f>
        <v>0</v>
      </c>
      <c r="S45" s="536">
        <f>IFERROR(AVERAGEIF('Rent Roll_Tradeouts'!$B:$B,'Rent Roll (MF &amp; Retail)'!$A45,'Rent Roll_Tradeouts'!AD:AD),0)</f>
        <v>0</v>
      </c>
      <c r="T45" s="536">
        <f>IFERROR(AVERAGEIF('Rent Roll_Tradeouts'!$B:$B,'Rent Roll (MF &amp; Retail)'!$A45,'Rent Roll_Tradeouts'!AE:AE),0)</f>
        <v>0</v>
      </c>
      <c r="U45" s="536">
        <f>IFERROR(AVERAGEIF('Rent Roll_Tradeouts'!$B:$B,'Rent Roll (MF &amp; Retail)'!$A45,'Rent Roll_Tradeouts'!AF:AF),0)</f>
        <v>0</v>
      </c>
      <c r="V45" s="536">
        <f>IFERROR(AVERAGEIF('Rent Roll_Tradeouts'!$B:$B,'Rent Roll (MF &amp; Retail)'!$A45,'Rent Roll_Tradeouts'!AG:AG),0)</f>
        <v>0</v>
      </c>
      <c r="W45" s="536">
        <f>IFERROR(AVERAGEIF('Rent Roll_Tradeouts'!$B:$B,'Rent Roll (MF &amp; Retail)'!$A45,'Rent Roll_Tradeouts'!AH:AH),0)</f>
        <v>0</v>
      </c>
      <c r="X45" s="536">
        <f>IFERROR(AVERAGEIF('Rent Roll_Tradeouts'!$B:$B,'Rent Roll (MF &amp; Retail)'!$A45,'Rent Roll_Tradeouts'!AI:AI),0)</f>
        <v>0</v>
      </c>
      <c r="Y45" s="536">
        <f>IFERROR(AVERAGEIF('Rent Roll_Tradeouts'!$B:$B,'Rent Roll (MF &amp; Retail)'!$A45,'Rent Roll_Tradeouts'!AJ:AJ),0)</f>
        <v>0</v>
      </c>
      <c r="Z45" s="536">
        <f>IFERROR(AVERAGEIF('Rent Roll_Tradeouts'!$B:$B,'Rent Roll (MF &amp; Retail)'!$A45,'Rent Roll_Tradeouts'!AK:AK),0)</f>
        <v>0</v>
      </c>
      <c r="AA45" s="536">
        <f>IFERROR(AVERAGEIF('Rent Roll_Tradeouts'!$B:$B,'Rent Roll (MF &amp; Retail)'!$A45,'Rent Roll_Tradeouts'!AL:AL),0)</f>
        <v>0</v>
      </c>
      <c r="AB45" s="536">
        <f>IFERROR(AVERAGEIF('Rent Roll_Tradeouts'!$B:$B,'Rent Roll (MF &amp; Retail)'!$A45,'Rent Roll_Tradeouts'!AM:AM),0)</f>
        <v>0</v>
      </c>
      <c r="AC45" s="536">
        <f>IFERROR(AVERAGEIF('Rent Roll_Tradeouts'!$B:$B,'Rent Roll (MF &amp; Retail)'!$A45,'Rent Roll_Tradeouts'!AN:AN),0)</f>
        <v>0</v>
      </c>
      <c r="AD45" s="536">
        <f>IFERROR(AVERAGEIF('Rent Roll_Tradeouts'!$B:$B,'Rent Roll (MF &amp; Retail)'!$A45,'Rent Roll_Tradeouts'!AO:AO),0)</f>
        <v>0</v>
      </c>
      <c r="AE45" s="536">
        <f>IFERROR(AVERAGEIF('Rent Roll_Tradeouts'!$B:$B,'Rent Roll (MF &amp; Retail)'!$A45,'Rent Roll_Tradeouts'!AP:AP),0)</f>
        <v>0</v>
      </c>
      <c r="AF45" s="536">
        <f>IFERROR(AVERAGEIF('Rent Roll_Tradeouts'!$B:$B,'Rent Roll (MF &amp; Retail)'!$A45,'Rent Roll_Tradeouts'!AQ:AQ),0)</f>
        <v>0</v>
      </c>
      <c r="AG45" s="536">
        <f>IFERROR(AVERAGEIF('Rent Roll_Tradeouts'!$B:$B,'Rent Roll (MF &amp; Retail)'!$A45,'Rent Roll_Tradeouts'!AR:AR),0)</f>
        <v>0</v>
      </c>
      <c r="AH45" s="536">
        <f>IFERROR(AVERAGEIF('Rent Roll_Tradeouts'!$B:$B,'Rent Roll (MF &amp; Retail)'!$A45,'Rent Roll_Tradeouts'!AS:AS),0)</f>
        <v>0</v>
      </c>
      <c r="AI45" s="536">
        <f>IFERROR(AVERAGEIF('Rent Roll_Tradeouts'!$B:$B,'Rent Roll (MF &amp; Retail)'!$A45,'Rent Roll_Tradeouts'!AT:AT),0)</f>
        <v>0</v>
      </c>
      <c r="AJ45" s="536">
        <f>IFERROR(AVERAGEIF('Rent Roll_Tradeouts'!$B:$B,'Rent Roll (MF &amp; Retail)'!$A45,'Rent Roll_Tradeouts'!AU:AU),0)</f>
        <v>0</v>
      </c>
      <c r="AK45" s="536">
        <f>IFERROR(AVERAGEIF('Rent Roll_Tradeouts'!$B:$B,'Rent Roll (MF &amp; Retail)'!$A45,'Rent Roll_Tradeouts'!AV:AV),0)</f>
        <v>0</v>
      </c>
      <c r="AL45" s="536">
        <f>IFERROR(AVERAGEIF('Rent Roll_Tradeouts'!$B:$B,'Rent Roll (MF &amp; Retail)'!$A45,'Rent Roll_Tradeouts'!AW:AW),0)</f>
        <v>0</v>
      </c>
      <c r="AM45" s="536">
        <f>IFERROR(AVERAGEIF('Rent Roll_Tradeouts'!$B:$B,'Rent Roll (MF &amp; Retail)'!$A45,'Rent Roll_Tradeouts'!AX:AX),0)</f>
        <v>0</v>
      </c>
      <c r="AN45" s="536">
        <f>IFERROR(AVERAGEIF('Rent Roll_Tradeouts'!$B:$B,'Rent Roll (MF &amp; Retail)'!$A45,'Rent Roll_Tradeouts'!AY:AY),0)</f>
        <v>0</v>
      </c>
      <c r="AO45" s="536">
        <f>IFERROR(AVERAGEIF('Rent Roll_Tradeouts'!$B:$B,'Rent Roll (MF &amp; Retail)'!$A45,'Rent Roll_Tradeouts'!AZ:AZ),0)</f>
        <v>0</v>
      </c>
      <c r="AP45" s="536">
        <f>IFERROR(AVERAGEIF('Rent Roll_Tradeouts'!$B:$B,'Rent Roll (MF &amp; Retail)'!$A45,'Rent Roll_Tradeouts'!BA:BA),0)</f>
        <v>0</v>
      </c>
      <c r="AQ45" s="536">
        <f>IFERROR(AVERAGEIF('Rent Roll_Tradeouts'!$B:$B,'Rent Roll (MF &amp; Retail)'!$A45,'Rent Roll_Tradeouts'!BB:BB),0)</f>
        <v>0</v>
      </c>
      <c r="AR45" s="536">
        <f>IFERROR(AVERAGEIF('Rent Roll_Tradeouts'!$B:$B,'Rent Roll (MF &amp; Retail)'!$A45,'Rent Roll_Tradeouts'!BC:BC),0)</f>
        <v>0</v>
      </c>
      <c r="AS45" s="536">
        <f>IFERROR(AVERAGEIF('Rent Roll_Tradeouts'!$B:$B,'Rent Roll (MF &amp; Retail)'!$A45,'Rent Roll_Tradeouts'!BD:BD),0)</f>
        <v>0</v>
      </c>
      <c r="AT45" s="536">
        <f>IFERROR(AVERAGEIF('Rent Roll_Tradeouts'!$B:$B,'Rent Roll (MF &amp; Retail)'!$A45,'Rent Roll_Tradeouts'!BE:BE),0)</f>
        <v>0</v>
      </c>
      <c r="AU45" s="536">
        <f>IFERROR(AVERAGEIF('Rent Roll_Tradeouts'!$B:$B,'Rent Roll (MF &amp; Retail)'!$A45,'Rent Roll_Tradeouts'!BF:BF),0)</f>
        <v>0</v>
      </c>
      <c r="AV45" s="536">
        <f>IFERROR(AVERAGEIF('Rent Roll_Tradeouts'!$B:$B,'Rent Roll (MF &amp; Retail)'!$A45,'Rent Roll_Tradeouts'!BG:BG),0)</f>
        <v>0</v>
      </c>
      <c r="AW45" s="536">
        <f>IFERROR(AVERAGEIF('Rent Roll_Tradeouts'!$B:$B,'Rent Roll (MF &amp; Retail)'!$A45,'Rent Roll_Tradeouts'!BH:BH),0)</f>
        <v>0</v>
      </c>
      <c r="AX45" s="536">
        <f>IFERROR(AVERAGEIF('Rent Roll_Tradeouts'!$B:$B,'Rent Roll (MF &amp; Retail)'!$A45,'Rent Roll_Tradeouts'!BI:BI),0)</f>
        <v>0</v>
      </c>
      <c r="AY45" s="536">
        <f>IFERROR(AVERAGEIF('Rent Roll_Tradeouts'!$B:$B,'Rent Roll (MF &amp; Retail)'!$A45,'Rent Roll_Tradeouts'!BJ:BJ),0)</f>
        <v>0</v>
      </c>
      <c r="AZ45" s="536">
        <f>IFERROR(AVERAGEIF('Rent Roll_Tradeouts'!$B:$B,'Rent Roll (MF &amp; Retail)'!$A45,'Rent Roll_Tradeouts'!BK:BK),0)</f>
        <v>0</v>
      </c>
      <c r="BA45" s="536">
        <f>IFERROR(AVERAGEIF('Rent Roll_Tradeouts'!$B:$B,'Rent Roll (MF &amp; Retail)'!$A45,'Rent Roll_Tradeouts'!BL:BL),0)</f>
        <v>0</v>
      </c>
      <c r="BB45" s="536">
        <f>IFERROR(AVERAGEIF('Rent Roll_Tradeouts'!$B:$B,'Rent Roll (MF &amp; Retail)'!$A45,'Rent Roll_Tradeouts'!BM:BM),0)</f>
        <v>0</v>
      </c>
      <c r="BC45" s="536">
        <f>IFERROR(AVERAGEIF('Rent Roll_Tradeouts'!$B:$B,'Rent Roll (MF &amp; Retail)'!$A45,'Rent Roll_Tradeouts'!BN:BN),0)</f>
        <v>0</v>
      </c>
      <c r="BD45" s="536">
        <f>IFERROR(AVERAGEIF('Rent Roll_Tradeouts'!$B:$B,'Rent Roll (MF &amp; Retail)'!$A45,'Rent Roll_Tradeouts'!BO:BO),0)</f>
        <v>0</v>
      </c>
      <c r="BE45" s="536">
        <f>IFERROR(AVERAGEIF('Rent Roll_Tradeouts'!$B:$B,'Rent Roll (MF &amp; Retail)'!$A45,'Rent Roll_Tradeouts'!BP:BP),0)</f>
        <v>0</v>
      </c>
      <c r="BF45" s="536">
        <f>IFERROR(AVERAGEIF('Rent Roll_Tradeouts'!$B:$B,'Rent Roll (MF &amp; Retail)'!$A45,'Rent Roll_Tradeouts'!BQ:BQ),0)</f>
        <v>0</v>
      </c>
      <c r="BG45" s="536">
        <f>IFERROR(AVERAGEIF('Rent Roll_Tradeouts'!$B:$B,'Rent Roll (MF &amp; Retail)'!$A45,'Rent Roll_Tradeouts'!BR:BR),0)</f>
        <v>0</v>
      </c>
      <c r="BH45" s="536">
        <f>IFERROR(AVERAGEIF('Rent Roll_Tradeouts'!$B:$B,'Rent Roll (MF &amp; Retail)'!$A45,'Rent Roll_Tradeouts'!BS:BS),0)</f>
        <v>0</v>
      </c>
      <c r="BI45" s="536">
        <f>IFERROR(AVERAGEIF('Rent Roll_Tradeouts'!$B:$B,'Rent Roll (MF &amp; Retail)'!$A45,'Rent Roll_Tradeouts'!BT:BT),0)</f>
        <v>0</v>
      </c>
      <c r="BJ45" s="536">
        <f>IFERROR(AVERAGEIF('Rent Roll_Tradeouts'!$B:$B,'Rent Roll (MF &amp; Retail)'!$A45,'Rent Roll_Tradeouts'!BU:BU),0)</f>
        <v>0</v>
      </c>
      <c r="BK45" s="536">
        <f>IFERROR(AVERAGEIF('Rent Roll_Tradeouts'!$B:$B,'Rent Roll (MF &amp; Retail)'!$A45,'Rent Roll_Tradeouts'!BV:BV),0)</f>
        <v>0</v>
      </c>
      <c r="BL45" s="536">
        <f>IFERROR(AVERAGEIF('Rent Roll_Tradeouts'!$B:$B,'Rent Roll (MF &amp; Retail)'!$A45,'Rent Roll_Tradeouts'!BW:BW),0)</f>
        <v>0</v>
      </c>
      <c r="BM45" s="536">
        <f>IFERROR(AVERAGEIF('Rent Roll_Tradeouts'!$B:$B,'Rent Roll (MF &amp; Retail)'!$A45,'Rent Roll_Tradeouts'!BX:BX),0)</f>
        <v>0</v>
      </c>
      <c r="BN45" s="536">
        <f>IFERROR(AVERAGEIF('Rent Roll_Tradeouts'!$B:$B,'Rent Roll (MF &amp; Retail)'!$A45,'Rent Roll_Tradeouts'!BY:BY),0)</f>
        <v>0</v>
      </c>
      <c r="BO45" s="536">
        <f>IFERROR(AVERAGEIF('Rent Roll_Tradeouts'!$B:$B,'Rent Roll (MF &amp; Retail)'!$A45,'Rent Roll_Tradeouts'!BZ:BZ),0)</f>
        <v>0</v>
      </c>
      <c r="BP45" s="536">
        <f>IFERROR(AVERAGEIF('Rent Roll_Tradeouts'!$B:$B,'Rent Roll (MF &amp; Retail)'!$A45,'Rent Roll_Tradeouts'!CA:CA),0)</f>
        <v>0</v>
      </c>
      <c r="BQ45" s="536">
        <f>IFERROR(AVERAGEIF('Rent Roll_Tradeouts'!$B:$B,'Rent Roll (MF &amp; Retail)'!$A45,'Rent Roll_Tradeouts'!CB:CB),0)</f>
        <v>0</v>
      </c>
      <c r="BR45" s="536">
        <f>IFERROR(AVERAGEIF('Rent Roll_Tradeouts'!$B:$B,'Rent Roll (MF &amp; Retail)'!$A45,'Rent Roll_Tradeouts'!CC:CC),0)</f>
        <v>0</v>
      </c>
      <c r="BS45" s="536">
        <f>IFERROR(AVERAGEIF('Rent Roll_Tradeouts'!$B:$B,'Rent Roll (MF &amp; Retail)'!$A45,'Rent Roll_Tradeouts'!CD:CD),0)</f>
        <v>0</v>
      </c>
      <c r="BT45" s="536">
        <f>IFERROR(AVERAGEIF('Rent Roll_Tradeouts'!$B:$B,'Rent Roll (MF &amp; Retail)'!$A45,'Rent Roll_Tradeouts'!CE:CE),0)</f>
        <v>0</v>
      </c>
      <c r="BU45" s="536">
        <f>IFERROR(AVERAGEIF('Rent Roll_Tradeouts'!$B:$B,'Rent Roll (MF &amp; Retail)'!$A45,'Rent Roll_Tradeouts'!CF:CF),0)</f>
        <v>0</v>
      </c>
      <c r="BV45" s="536">
        <f>IFERROR(AVERAGEIF('Rent Roll_Tradeouts'!$B:$B,'Rent Roll (MF &amp; Retail)'!$A45,'Rent Roll_Tradeouts'!CG:CG),0)</f>
        <v>0</v>
      </c>
      <c r="BW45" s="536">
        <f>IFERROR(AVERAGEIF('Rent Roll_Tradeouts'!$B:$B,'Rent Roll (MF &amp; Retail)'!$A45,'Rent Roll_Tradeouts'!CH:CH),0)</f>
        <v>0</v>
      </c>
      <c r="BX45" s="536">
        <f>IFERROR(AVERAGEIF('Rent Roll_Tradeouts'!$B:$B,'Rent Roll (MF &amp; Retail)'!$A45,'Rent Roll_Tradeouts'!CI:CI),0)</f>
        <v>0</v>
      </c>
      <c r="BY45" s="536">
        <f>IFERROR(AVERAGEIF('Rent Roll_Tradeouts'!$B:$B,'Rent Roll (MF &amp; Retail)'!$A45,'Rent Roll_Tradeouts'!CJ:CJ),0)</f>
        <v>0</v>
      </c>
      <c r="BZ45" s="536">
        <f>IFERROR(AVERAGEIF('Rent Roll_Tradeouts'!$B:$B,'Rent Roll (MF &amp; Retail)'!$A45,'Rent Roll_Tradeouts'!CK:CK),0)</f>
        <v>0</v>
      </c>
      <c r="CA45" s="536">
        <f>IFERROR(AVERAGEIF('Rent Roll_Tradeouts'!$B:$B,'Rent Roll (MF &amp; Retail)'!$A45,'Rent Roll_Tradeouts'!CL:CL),0)</f>
        <v>0</v>
      </c>
      <c r="CB45" s="536">
        <f>IFERROR(AVERAGEIF('Rent Roll_Tradeouts'!$B:$B,'Rent Roll (MF &amp; Retail)'!$A45,'Rent Roll_Tradeouts'!CM:CM),0)</f>
        <v>0</v>
      </c>
      <c r="CC45" s="536">
        <f>IFERROR(AVERAGEIF('Rent Roll_Tradeouts'!$B:$B,'Rent Roll (MF &amp; Retail)'!$A45,'Rent Roll_Tradeouts'!CN:CN),0)</f>
        <v>0</v>
      </c>
      <c r="CD45" s="536">
        <f>IFERROR(AVERAGEIF('Rent Roll_Tradeouts'!$B:$B,'Rent Roll (MF &amp; Retail)'!$A45,'Rent Roll_Tradeouts'!CO:CO),0)</f>
        <v>0</v>
      </c>
      <c r="CE45" s="536">
        <f>IFERROR(AVERAGEIF('Rent Roll_Tradeouts'!$B:$B,'Rent Roll (MF &amp; Retail)'!$A45,'Rent Roll_Tradeouts'!CP:CP),0)</f>
        <v>0</v>
      </c>
      <c r="CF45" s="536">
        <f>IFERROR(AVERAGEIF('Rent Roll_Tradeouts'!$B:$B,'Rent Roll (MF &amp; Retail)'!$A45,'Rent Roll_Tradeouts'!CQ:CQ),0)</f>
        <v>0</v>
      </c>
      <c r="CG45" s="536">
        <f>IFERROR(AVERAGEIF('Rent Roll_Tradeouts'!$B:$B,'Rent Roll (MF &amp; Retail)'!$A45,'Rent Roll_Tradeouts'!CR:CR),0)</f>
        <v>0</v>
      </c>
      <c r="CH45" s="536">
        <f>IFERROR(AVERAGEIF('Rent Roll_Tradeouts'!$B:$B,'Rent Roll (MF &amp; Retail)'!$A45,'Rent Roll_Tradeouts'!CS:CS),0)</f>
        <v>0</v>
      </c>
      <c r="CI45" s="536">
        <f>IFERROR(AVERAGEIF('Rent Roll_Tradeouts'!$B:$B,'Rent Roll (MF &amp; Retail)'!$A45,'Rent Roll_Tradeouts'!CT:CT),0)</f>
        <v>0</v>
      </c>
      <c r="CJ45" s="536">
        <f>IFERROR(AVERAGEIF('Rent Roll_Tradeouts'!$B:$B,'Rent Roll (MF &amp; Retail)'!$A45,'Rent Roll_Tradeouts'!CU:CU),0)</f>
        <v>0</v>
      </c>
      <c r="CK45" s="536">
        <f>IFERROR(AVERAGEIF('Rent Roll_Tradeouts'!$B:$B,'Rent Roll (MF &amp; Retail)'!$A45,'Rent Roll_Tradeouts'!CV:CV),0)</f>
        <v>0</v>
      </c>
      <c r="CL45" s="536">
        <f>IFERROR(AVERAGEIF('Rent Roll_Tradeouts'!$B:$B,'Rent Roll (MF &amp; Retail)'!$A45,'Rent Roll_Tradeouts'!CW:CW),0)</f>
        <v>0</v>
      </c>
      <c r="CM45" s="536">
        <f>IFERROR(AVERAGEIF('Rent Roll_Tradeouts'!$B:$B,'Rent Roll (MF &amp; Retail)'!$A45,'Rent Roll_Tradeouts'!CX:CX),0)</f>
        <v>0</v>
      </c>
      <c r="CN45" s="536">
        <f>IFERROR(AVERAGEIF('Rent Roll_Tradeouts'!$B:$B,'Rent Roll (MF &amp; Retail)'!$A45,'Rent Roll_Tradeouts'!CY:CY),0)</f>
        <v>0</v>
      </c>
      <c r="CO45" s="536">
        <f>IFERROR(AVERAGEIF('Rent Roll_Tradeouts'!$B:$B,'Rent Roll (MF &amp; Retail)'!$A45,'Rent Roll_Tradeouts'!CZ:CZ),0)</f>
        <v>0</v>
      </c>
      <c r="CP45" s="536">
        <f>IFERROR(AVERAGEIF('Rent Roll_Tradeouts'!$B:$B,'Rent Roll (MF &amp; Retail)'!$A45,'Rent Roll_Tradeouts'!DA:DA),0)</f>
        <v>0</v>
      </c>
      <c r="CQ45" s="536">
        <f>IFERROR(AVERAGEIF('Rent Roll_Tradeouts'!$B:$B,'Rent Roll (MF &amp; Retail)'!$A45,'Rent Roll_Tradeouts'!DB:DB),0)</f>
        <v>0</v>
      </c>
      <c r="CR45" s="536">
        <f>IFERROR(AVERAGEIF('Rent Roll_Tradeouts'!$B:$B,'Rent Roll (MF &amp; Retail)'!$A45,'Rent Roll_Tradeouts'!DC:DC),0)</f>
        <v>0</v>
      </c>
      <c r="CS45" s="536">
        <f>IFERROR(AVERAGEIF('Rent Roll_Tradeouts'!$B:$B,'Rent Roll (MF &amp; Retail)'!$A45,'Rent Roll_Tradeouts'!DD:DD),0)</f>
        <v>0</v>
      </c>
      <c r="CT45" s="536">
        <f>IFERROR(AVERAGEIF('Rent Roll_Tradeouts'!$B:$B,'Rent Roll (MF &amp; Retail)'!$A45,'Rent Roll_Tradeouts'!DE:DE),0)</f>
        <v>0</v>
      </c>
      <c r="CU45" s="536">
        <f>IFERROR(AVERAGEIF('Rent Roll_Tradeouts'!$B:$B,'Rent Roll (MF &amp; Retail)'!$A45,'Rent Roll_Tradeouts'!DF:DF),0)</f>
        <v>0</v>
      </c>
      <c r="CV45" s="536">
        <f>IFERROR(AVERAGEIF('Rent Roll_Tradeouts'!$B:$B,'Rent Roll (MF &amp; Retail)'!$A45,'Rent Roll_Tradeouts'!DG:DG),0)</f>
        <v>0</v>
      </c>
      <c r="CW45" s="536">
        <f>IFERROR(AVERAGEIF('Rent Roll_Tradeouts'!$B:$B,'Rent Roll (MF &amp; Retail)'!$A45,'Rent Roll_Tradeouts'!DH:DH),0)</f>
        <v>0</v>
      </c>
      <c r="CX45" s="536">
        <f>IFERROR(AVERAGEIF('Rent Roll_Tradeouts'!$B:$B,'Rent Roll (MF &amp; Retail)'!$A45,'Rent Roll_Tradeouts'!DI:DI),0)</f>
        <v>0</v>
      </c>
      <c r="CY45" s="536">
        <f>IFERROR(AVERAGEIF('Rent Roll_Tradeouts'!$B:$B,'Rent Roll (MF &amp; Retail)'!$A45,'Rent Roll_Tradeouts'!DJ:DJ),0)</f>
        <v>0</v>
      </c>
      <c r="CZ45" s="536">
        <f>IFERROR(AVERAGEIF('Rent Roll_Tradeouts'!$B:$B,'Rent Roll (MF &amp; Retail)'!$A45,'Rent Roll_Tradeouts'!DK:DK),0)</f>
        <v>0</v>
      </c>
      <c r="DA45" s="536">
        <f>IFERROR(AVERAGEIF('Rent Roll_Tradeouts'!$B:$B,'Rent Roll (MF &amp; Retail)'!$A45,'Rent Roll_Tradeouts'!DL:DL),0)</f>
        <v>0</v>
      </c>
      <c r="DB45" s="536">
        <f>IFERROR(AVERAGEIF('Rent Roll_Tradeouts'!$B:$B,'Rent Roll (MF &amp; Retail)'!$A45,'Rent Roll_Tradeouts'!DM:DM),0)</f>
        <v>0</v>
      </c>
      <c r="DC45" s="536">
        <f>IFERROR(AVERAGEIF('Rent Roll_Tradeouts'!$B:$B,'Rent Roll (MF &amp; Retail)'!$A45,'Rent Roll_Tradeouts'!DN:DN),0)</f>
        <v>0</v>
      </c>
      <c r="DD45" s="536">
        <f>IFERROR(AVERAGEIF('Rent Roll_Tradeouts'!$B:$B,'Rent Roll (MF &amp; Retail)'!$A45,'Rent Roll_Tradeouts'!DO:DO),0)</f>
        <v>0</v>
      </c>
      <c r="DE45" s="536">
        <f>IFERROR(AVERAGEIF('Rent Roll_Tradeouts'!$B:$B,'Rent Roll (MF &amp; Retail)'!$A45,'Rent Roll_Tradeouts'!DP:DP),0)</f>
        <v>0</v>
      </c>
      <c r="DF45" s="536">
        <f>IFERROR(AVERAGEIF('Rent Roll_Tradeouts'!$B:$B,'Rent Roll (MF &amp; Retail)'!$A45,'Rent Roll_Tradeouts'!DQ:DQ),0)</f>
        <v>0</v>
      </c>
      <c r="DG45" s="536">
        <f>IFERROR(AVERAGEIF('Rent Roll_Tradeouts'!$B:$B,'Rent Roll (MF &amp; Retail)'!$A45,'Rent Roll_Tradeouts'!DR:DR),0)</f>
        <v>0</v>
      </c>
      <c r="DH45" s="536">
        <f>IFERROR(AVERAGEIF('Rent Roll_Tradeouts'!$B:$B,'Rent Roll (MF &amp; Retail)'!$A45,'Rent Roll_Tradeouts'!DS:DS),0)</f>
        <v>0</v>
      </c>
      <c r="DI45" s="536">
        <f>IFERROR(AVERAGEIF('Rent Roll_Tradeouts'!$B:$B,'Rent Roll (MF &amp; Retail)'!$A45,'Rent Roll_Tradeouts'!DT:DT),0)</f>
        <v>0</v>
      </c>
      <c r="DJ45" s="536">
        <f>IFERROR(AVERAGEIF('Rent Roll_Tradeouts'!$B:$B,'Rent Roll (MF &amp; Retail)'!$A45,'Rent Roll_Tradeouts'!DU:DU),0)</f>
        <v>0</v>
      </c>
      <c r="DK45" s="536">
        <f>IFERROR(AVERAGEIF('Rent Roll_Tradeouts'!$B:$B,'Rent Roll (MF &amp; Retail)'!$A45,'Rent Roll_Tradeouts'!DV:DV),0)</f>
        <v>0</v>
      </c>
      <c r="DL45" s="536">
        <f>IFERROR(AVERAGEIF('Rent Roll_Tradeouts'!$B:$B,'Rent Roll (MF &amp; Retail)'!$A45,'Rent Roll_Tradeouts'!DW:DW),0)</f>
        <v>0</v>
      </c>
      <c r="DM45" s="536">
        <f>IFERROR(AVERAGEIF('Rent Roll_Tradeouts'!$B:$B,'Rent Roll (MF &amp; Retail)'!$A45,'Rent Roll_Tradeouts'!DX:DX),0)</f>
        <v>0</v>
      </c>
      <c r="DN45" s="536">
        <f>IFERROR(AVERAGEIF('Rent Roll_Tradeouts'!$B:$B,'Rent Roll (MF &amp; Retail)'!$A45,'Rent Roll_Tradeouts'!DY:DY),0)</f>
        <v>0</v>
      </c>
      <c r="DO45" s="536">
        <f>IFERROR(AVERAGEIF('Rent Roll_Tradeouts'!$B:$B,'Rent Roll (MF &amp; Retail)'!$A45,'Rent Roll_Tradeouts'!DZ:DZ),0)</f>
        <v>0</v>
      </c>
      <c r="DP45" s="536">
        <f>IFERROR(AVERAGEIF('Rent Roll_Tradeouts'!$B:$B,'Rent Roll (MF &amp; Retail)'!$A45,'Rent Roll_Tradeouts'!EA:EA),0)</f>
        <v>0</v>
      </c>
      <c r="DQ45" s="536">
        <f>IFERROR(AVERAGEIF('Rent Roll_Tradeouts'!$B:$B,'Rent Roll (MF &amp; Retail)'!$A45,'Rent Roll_Tradeouts'!EB:EB),0)</f>
        <v>0</v>
      </c>
      <c r="DR45" s="536">
        <f>IFERROR(AVERAGEIF('Rent Roll_Tradeouts'!$B:$B,'Rent Roll (MF &amp; Retail)'!$A45,'Rent Roll_Tradeouts'!EC:EC),0)</f>
        <v>0</v>
      </c>
      <c r="DS45" s="536">
        <f>IFERROR(AVERAGEIF('Rent Roll_Tradeouts'!$B:$B,'Rent Roll (MF &amp; Retail)'!$A45,'Rent Roll_Tradeouts'!ED:ED),0)</f>
        <v>0</v>
      </c>
      <c r="DT45" s="536">
        <f>IFERROR(AVERAGEIF('Rent Roll_Tradeouts'!$B:$B,'Rent Roll (MF &amp; Retail)'!$A45,'Rent Roll_Tradeouts'!EE:EE),0)</f>
        <v>0</v>
      </c>
      <c r="DU45" s="536">
        <f>IFERROR(AVERAGEIF('Rent Roll_Tradeouts'!$B:$B,'Rent Roll (MF &amp; Retail)'!$A45,'Rent Roll_Tradeouts'!EF:EF),0)</f>
        <v>0</v>
      </c>
      <c r="DV45" s="536">
        <f>IFERROR(AVERAGEIF('Rent Roll_Tradeouts'!$B:$B,'Rent Roll (MF &amp; Retail)'!$A45,'Rent Roll_Tradeouts'!EG:EG),0)</f>
        <v>0</v>
      </c>
      <c r="DW45" s="536">
        <f>IFERROR(AVERAGEIF('Rent Roll_Tradeouts'!$B:$B,'Rent Roll (MF &amp; Retail)'!$A45,'Rent Roll_Tradeouts'!EH:EH),0)</f>
        <v>0</v>
      </c>
      <c r="DX45" s="536">
        <f>IFERROR(AVERAGEIF('Rent Roll_Tradeouts'!$B:$B,'Rent Roll (MF &amp; Retail)'!$A45,'Rent Roll_Tradeouts'!EI:EI),0)</f>
        <v>0</v>
      </c>
      <c r="DY45" s="536">
        <f>IFERROR(AVERAGEIF('Rent Roll_Tradeouts'!$B:$B,'Rent Roll (MF &amp; Retail)'!$A45,'Rent Roll_Tradeouts'!EJ:EJ),0)</f>
        <v>0</v>
      </c>
      <c r="DZ45" s="536">
        <f>IFERROR(AVERAGEIF('Rent Roll_Tradeouts'!$B:$B,'Rent Roll (MF &amp; Retail)'!$A45,'Rent Roll_Tradeouts'!EK:EK),0)</f>
        <v>0</v>
      </c>
      <c r="EA45" s="536">
        <f>IFERROR(AVERAGEIF('Rent Roll_Tradeouts'!$B:$B,'Rent Roll (MF &amp; Retail)'!$A45,'Rent Roll_Tradeouts'!EL:EL),0)</f>
        <v>0</v>
      </c>
    </row>
    <row r="46" spans="1:131">
      <c r="A46" s="49">
        <f>'Rent Roll_RedIQ 2'!A55</f>
        <v>0</v>
      </c>
      <c r="B46" s="77">
        <f>'Rent Roll_RedIQ 2'!D55</f>
        <v>0</v>
      </c>
      <c r="C46" s="77">
        <f>'Rent Roll_RedIQ 2'!E55</f>
        <v>0</v>
      </c>
      <c r="D46" s="77">
        <f>'Rent Roll_RedIQ 2'!F55</f>
        <v>0</v>
      </c>
      <c r="E46" s="77">
        <f>'Rent Roll_RedIQ 2'!G55</f>
        <v>0</v>
      </c>
      <c r="K46" s="769" t="str">
        <f>'Rent Roll_RedIQ 2'!AG55</f>
        <v>-</v>
      </c>
      <c r="L46" s="536">
        <f>IFERROR(AVERAGEIF('Rent Roll_Tradeouts'!$B:$B,'Rent Roll (MF &amp; Retail)'!$A46,'Rent Roll_Tradeouts'!W:W),0)</f>
        <v>0</v>
      </c>
      <c r="M46" s="536">
        <f>IFERROR(AVERAGEIF('Rent Roll_Tradeouts'!$B:$B,'Rent Roll (MF &amp; Retail)'!$A46,'Rent Roll_Tradeouts'!X:X),0)</f>
        <v>0</v>
      </c>
      <c r="N46" s="536">
        <f>IFERROR(AVERAGEIF('Rent Roll_Tradeouts'!$B:$B,'Rent Roll (MF &amp; Retail)'!$A46,'Rent Roll_Tradeouts'!Y:Y),0)</f>
        <v>0</v>
      </c>
      <c r="O46" s="536">
        <f>IFERROR(AVERAGEIF('Rent Roll_Tradeouts'!$B:$B,'Rent Roll (MF &amp; Retail)'!$A46,'Rent Roll_Tradeouts'!Z:Z),0)</f>
        <v>0</v>
      </c>
      <c r="P46" s="536">
        <f>IFERROR(AVERAGEIF('Rent Roll_Tradeouts'!$B:$B,'Rent Roll (MF &amp; Retail)'!$A46,'Rent Roll_Tradeouts'!AA:AA),0)</f>
        <v>0</v>
      </c>
      <c r="Q46" s="536">
        <f>IFERROR(AVERAGEIF('Rent Roll_Tradeouts'!$B:$B,'Rent Roll (MF &amp; Retail)'!$A46,'Rent Roll_Tradeouts'!AB:AB),0)</f>
        <v>0</v>
      </c>
      <c r="R46" s="536">
        <f>IFERROR(AVERAGEIF('Rent Roll_Tradeouts'!$B:$B,'Rent Roll (MF &amp; Retail)'!$A46,'Rent Roll_Tradeouts'!AC:AC),0)</f>
        <v>0</v>
      </c>
      <c r="S46" s="536">
        <f>IFERROR(AVERAGEIF('Rent Roll_Tradeouts'!$B:$B,'Rent Roll (MF &amp; Retail)'!$A46,'Rent Roll_Tradeouts'!AD:AD),0)</f>
        <v>0</v>
      </c>
      <c r="T46" s="536">
        <f>IFERROR(AVERAGEIF('Rent Roll_Tradeouts'!$B:$B,'Rent Roll (MF &amp; Retail)'!$A46,'Rent Roll_Tradeouts'!AE:AE),0)</f>
        <v>0</v>
      </c>
      <c r="U46" s="536">
        <f>IFERROR(AVERAGEIF('Rent Roll_Tradeouts'!$B:$B,'Rent Roll (MF &amp; Retail)'!$A46,'Rent Roll_Tradeouts'!AF:AF),0)</f>
        <v>0</v>
      </c>
      <c r="V46" s="536">
        <f>IFERROR(AVERAGEIF('Rent Roll_Tradeouts'!$B:$B,'Rent Roll (MF &amp; Retail)'!$A46,'Rent Roll_Tradeouts'!AG:AG),0)</f>
        <v>0</v>
      </c>
      <c r="W46" s="536">
        <f>IFERROR(AVERAGEIF('Rent Roll_Tradeouts'!$B:$B,'Rent Roll (MF &amp; Retail)'!$A46,'Rent Roll_Tradeouts'!AH:AH),0)</f>
        <v>0</v>
      </c>
      <c r="X46" s="536">
        <f>IFERROR(AVERAGEIF('Rent Roll_Tradeouts'!$B:$B,'Rent Roll (MF &amp; Retail)'!$A46,'Rent Roll_Tradeouts'!AI:AI),0)</f>
        <v>0</v>
      </c>
      <c r="Y46" s="536">
        <f>IFERROR(AVERAGEIF('Rent Roll_Tradeouts'!$B:$B,'Rent Roll (MF &amp; Retail)'!$A46,'Rent Roll_Tradeouts'!AJ:AJ),0)</f>
        <v>0</v>
      </c>
      <c r="Z46" s="536">
        <f>IFERROR(AVERAGEIF('Rent Roll_Tradeouts'!$B:$B,'Rent Roll (MF &amp; Retail)'!$A46,'Rent Roll_Tradeouts'!AK:AK),0)</f>
        <v>0</v>
      </c>
      <c r="AA46" s="536">
        <f>IFERROR(AVERAGEIF('Rent Roll_Tradeouts'!$B:$B,'Rent Roll (MF &amp; Retail)'!$A46,'Rent Roll_Tradeouts'!AL:AL),0)</f>
        <v>0</v>
      </c>
      <c r="AB46" s="536">
        <f>IFERROR(AVERAGEIF('Rent Roll_Tradeouts'!$B:$B,'Rent Roll (MF &amp; Retail)'!$A46,'Rent Roll_Tradeouts'!AM:AM),0)</f>
        <v>0</v>
      </c>
      <c r="AC46" s="536">
        <f>IFERROR(AVERAGEIF('Rent Roll_Tradeouts'!$B:$B,'Rent Roll (MF &amp; Retail)'!$A46,'Rent Roll_Tradeouts'!AN:AN),0)</f>
        <v>0</v>
      </c>
      <c r="AD46" s="536">
        <f>IFERROR(AVERAGEIF('Rent Roll_Tradeouts'!$B:$B,'Rent Roll (MF &amp; Retail)'!$A46,'Rent Roll_Tradeouts'!AO:AO),0)</f>
        <v>0</v>
      </c>
      <c r="AE46" s="536">
        <f>IFERROR(AVERAGEIF('Rent Roll_Tradeouts'!$B:$B,'Rent Roll (MF &amp; Retail)'!$A46,'Rent Roll_Tradeouts'!AP:AP),0)</f>
        <v>0</v>
      </c>
      <c r="AF46" s="536">
        <f>IFERROR(AVERAGEIF('Rent Roll_Tradeouts'!$B:$B,'Rent Roll (MF &amp; Retail)'!$A46,'Rent Roll_Tradeouts'!AQ:AQ),0)</f>
        <v>0</v>
      </c>
      <c r="AG46" s="536">
        <f>IFERROR(AVERAGEIF('Rent Roll_Tradeouts'!$B:$B,'Rent Roll (MF &amp; Retail)'!$A46,'Rent Roll_Tradeouts'!AR:AR),0)</f>
        <v>0</v>
      </c>
      <c r="AH46" s="536">
        <f>IFERROR(AVERAGEIF('Rent Roll_Tradeouts'!$B:$B,'Rent Roll (MF &amp; Retail)'!$A46,'Rent Roll_Tradeouts'!AS:AS),0)</f>
        <v>0</v>
      </c>
      <c r="AI46" s="536">
        <f>IFERROR(AVERAGEIF('Rent Roll_Tradeouts'!$B:$B,'Rent Roll (MF &amp; Retail)'!$A46,'Rent Roll_Tradeouts'!AT:AT),0)</f>
        <v>0</v>
      </c>
      <c r="AJ46" s="536">
        <f>IFERROR(AVERAGEIF('Rent Roll_Tradeouts'!$B:$B,'Rent Roll (MF &amp; Retail)'!$A46,'Rent Roll_Tradeouts'!AU:AU),0)</f>
        <v>0</v>
      </c>
      <c r="AK46" s="536">
        <f>IFERROR(AVERAGEIF('Rent Roll_Tradeouts'!$B:$B,'Rent Roll (MF &amp; Retail)'!$A46,'Rent Roll_Tradeouts'!AV:AV),0)</f>
        <v>0</v>
      </c>
      <c r="AL46" s="536">
        <f>IFERROR(AVERAGEIF('Rent Roll_Tradeouts'!$B:$B,'Rent Roll (MF &amp; Retail)'!$A46,'Rent Roll_Tradeouts'!AW:AW),0)</f>
        <v>0</v>
      </c>
      <c r="AM46" s="536">
        <f>IFERROR(AVERAGEIF('Rent Roll_Tradeouts'!$B:$B,'Rent Roll (MF &amp; Retail)'!$A46,'Rent Roll_Tradeouts'!AX:AX),0)</f>
        <v>0</v>
      </c>
      <c r="AN46" s="536">
        <f>IFERROR(AVERAGEIF('Rent Roll_Tradeouts'!$B:$B,'Rent Roll (MF &amp; Retail)'!$A46,'Rent Roll_Tradeouts'!AY:AY),0)</f>
        <v>0</v>
      </c>
      <c r="AO46" s="536">
        <f>IFERROR(AVERAGEIF('Rent Roll_Tradeouts'!$B:$B,'Rent Roll (MF &amp; Retail)'!$A46,'Rent Roll_Tradeouts'!AZ:AZ),0)</f>
        <v>0</v>
      </c>
      <c r="AP46" s="536">
        <f>IFERROR(AVERAGEIF('Rent Roll_Tradeouts'!$B:$B,'Rent Roll (MF &amp; Retail)'!$A46,'Rent Roll_Tradeouts'!BA:BA),0)</f>
        <v>0</v>
      </c>
      <c r="AQ46" s="536">
        <f>IFERROR(AVERAGEIF('Rent Roll_Tradeouts'!$B:$B,'Rent Roll (MF &amp; Retail)'!$A46,'Rent Roll_Tradeouts'!BB:BB),0)</f>
        <v>0</v>
      </c>
      <c r="AR46" s="536">
        <f>IFERROR(AVERAGEIF('Rent Roll_Tradeouts'!$B:$B,'Rent Roll (MF &amp; Retail)'!$A46,'Rent Roll_Tradeouts'!BC:BC),0)</f>
        <v>0</v>
      </c>
      <c r="AS46" s="536">
        <f>IFERROR(AVERAGEIF('Rent Roll_Tradeouts'!$B:$B,'Rent Roll (MF &amp; Retail)'!$A46,'Rent Roll_Tradeouts'!BD:BD),0)</f>
        <v>0</v>
      </c>
      <c r="AT46" s="536">
        <f>IFERROR(AVERAGEIF('Rent Roll_Tradeouts'!$B:$B,'Rent Roll (MF &amp; Retail)'!$A46,'Rent Roll_Tradeouts'!BE:BE),0)</f>
        <v>0</v>
      </c>
      <c r="AU46" s="536">
        <f>IFERROR(AVERAGEIF('Rent Roll_Tradeouts'!$B:$B,'Rent Roll (MF &amp; Retail)'!$A46,'Rent Roll_Tradeouts'!BF:BF),0)</f>
        <v>0</v>
      </c>
      <c r="AV46" s="536">
        <f>IFERROR(AVERAGEIF('Rent Roll_Tradeouts'!$B:$B,'Rent Roll (MF &amp; Retail)'!$A46,'Rent Roll_Tradeouts'!BG:BG),0)</f>
        <v>0</v>
      </c>
      <c r="AW46" s="536">
        <f>IFERROR(AVERAGEIF('Rent Roll_Tradeouts'!$B:$B,'Rent Roll (MF &amp; Retail)'!$A46,'Rent Roll_Tradeouts'!BH:BH),0)</f>
        <v>0</v>
      </c>
      <c r="AX46" s="536">
        <f>IFERROR(AVERAGEIF('Rent Roll_Tradeouts'!$B:$B,'Rent Roll (MF &amp; Retail)'!$A46,'Rent Roll_Tradeouts'!BI:BI),0)</f>
        <v>0</v>
      </c>
      <c r="AY46" s="536">
        <f>IFERROR(AVERAGEIF('Rent Roll_Tradeouts'!$B:$B,'Rent Roll (MF &amp; Retail)'!$A46,'Rent Roll_Tradeouts'!BJ:BJ),0)</f>
        <v>0</v>
      </c>
      <c r="AZ46" s="536">
        <f>IFERROR(AVERAGEIF('Rent Roll_Tradeouts'!$B:$B,'Rent Roll (MF &amp; Retail)'!$A46,'Rent Roll_Tradeouts'!BK:BK),0)</f>
        <v>0</v>
      </c>
      <c r="BA46" s="536">
        <f>IFERROR(AVERAGEIF('Rent Roll_Tradeouts'!$B:$B,'Rent Roll (MF &amp; Retail)'!$A46,'Rent Roll_Tradeouts'!BL:BL),0)</f>
        <v>0</v>
      </c>
      <c r="BB46" s="536">
        <f>IFERROR(AVERAGEIF('Rent Roll_Tradeouts'!$B:$B,'Rent Roll (MF &amp; Retail)'!$A46,'Rent Roll_Tradeouts'!BM:BM),0)</f>
        <v>0</v>
      </c>
      <c r="BC46" s="536">
        <f>IFERROR(AVERAGEIF('Rent Roll_Tradeouts'!$B:$B,'Rent Roll (MF &amp; Retail)'!$A46,'Rent Roll_Tradeouts'!BN:BN),0)</f>
        <v>0</v>
      </c>
      <c r="BD46" s="536">
        <f>IFERROR(AVERAGEIF('Rent Roll_Tradeouts'!$B:$B,'Rent Roll (MF &amp; Retail)'!$A46,'Rent Roll_Tradeouts'!BO:BO),0)</f>
        <v>0</v>
      </c>
      <c r="BE46" s="536">
        <f>IFERROR(AVERAGEIF('Rent Roll_Tradeouts'!$B:$B,'Rent Roll (MF &amp; Retail)'!$A46,'Rent Roll_Tradeouts'!BP:BP),0)</f>
        <v>0</v>
      </c>
      <c r="BF46" s="536">
        <f>IFERROR(AVERAGEIF('Rent Roll_Tradeouts'!$B:$B,'Rent Roll (MF &amp; Retail)'!$A46,'Rent Roll_Tradeouts'!BQ:BQ),0)</f>
        <v>0</v>
      </c>
      <c r="BG46" s="536">
        <f>IFERROR(AVERAGEIF('Rent Roll_Tradeouts'!$B:$B,'Rent Roll (MF &amp; Retail)'!$A46,'Rent Roll_Tradeouts'!BR:BR),0)</f>
        <v>0</v>
      </c>
      <c r="BH46" s="536">
        <f>IFERROR(AVERAGEIF('Rent Roll_Tradeouts'!$B:$B,'Rent Roll (MF &amp; Retail)'!$A46,'Rent Roll_Tradeouts'!BS:BS),0)</f>
        <v>0</v>
      </c>
      <c r="BI46" s="536">
        <f>IFERROR(AVERAGEIF('Rent Roll_Tradeouts'!$B:$B,'Rent Roll (MF &amp; Retail)'!$A46,'Rent Roll_Tradeouts'!BT:BT),0)</f>
        <v>0</v>
      </c>
      <c r="BJ46" s="536">
        <f>IFERROR(AVERAGEIF('Rent Roll_Tradeouts'!$B:$B,'Rent Roll (MF &amp; Retail)'!$A46,'Rent Roll_Tradeouts'!BU:BU),0)</f>
        <v>0</v>
      </c>
      <c r="BK46" s="536">
        <f>IFERROR(AVERAGEIF('Rent Roll_Tradeouts'!$B:$B,'Rent Roll (MF &amp; Retail)'!$A46,'Rent Roll_Tradeouts'!BV:BV),0)</f>
        <v>0</v>
      </c>
      <c r="BL46" s="536">
        <f>IFERROR(AVERAGEIF('Rent Roll_Tradeouts'!$B:$B,'Rent Roll (MF &amp; Retail)'!$A46,'Rent Roll_Tradeouts'!BW:BW),0)</f>
        <v>0</v>
      </c>
      <c r="BM46" s="536">
        <f>IFERROR(AVERAGEIF('Rent Roll_Tradeouts'!$B:$B,'Rent Roll (MF &amp; Retail)'!$A46,'Rent Roll_Tradeouts'!BX:BX),0)</f>
        <v>0</v>
      </c>
      <c r="BN46" s="536">
        <f>IFERROR(AVERAGEIF('Rent Roll_Tradeouts'!$B:$B,'Rent Roll (MF &amp; Retail)'!$A46,'Rent Roll_Tradeouts'!BY:BY),0)</f>
        <v>0</v>
      </c>
      <c r="BO46" s="536">
        <f>IFERROR(AVERAGEIF('Rent Roll_Tradeouts'!$B:$B,'Rent Roll (MF &amp; Retail)'!$A46,'Rent Roll_Tradeouts'!BZ:BZ),0)</f>
        <v>0</v>
      </c>
      <c r="BP46" s="536">
        <f>IFERROR(AVERAGEIF('Rent Roll_Tradeouts'!$B:$B,'Rent Roll (MF &amp; Retail)'!$A46,'Rent Roll_Tradeouts'!CA:CA),0)</f>
        <v>0</v>
      </c>
      <c r="BQ46" s="536">
        <f>IFERROR(AVERAGEIF('Rent Roll_Tradeouts'!$B:$B,'Rent Roll (MF &amp; Retail)'!$A46,'Rent Roll_Tradeouts'!CB:CB),0)</f>
        <v>0</v>
      </c>
      <c r="BR46" s="536">
        <f>IFERROR(AVERAGEIF('Rent Roll_Tradeouts'!$B:$B,'Rent Roll (MF &amp; Retail)'!$A46,'Rent Roll_Tradeouts'!CC:CC),0)</f>
        <v>0</v>
      </c>
      <c r="BS46" s="536">
        <f>IFERROR(AVERAGEIF('Rent Roll_Tradeouts'!$B:$B,'Rent Roll (MF &amp; Retail)'!$A46,'Rent Roll_Tradeouts'!CD:CD),0)</f>
        <v>0</v>
      </c>
      <c r="BT46" s="536">
        <f>IFERROR(AVERAGEIF('Rent Roll_Tradeouts'!$B:$B,'Rent Roll (MF &amp; Retail)'!$A46,'Rent Roll_Tradeouts'!CE:CE),0)</f>
        <v>0</v>
      </c>
      <c r="BU46" s="536">
        <f>IFERROR(AVERAGEIF('Rent Roll_Tradeouts'!$B:$B,'Rent Roll (MF &amp; Retail)'!$A46,'Rent Roll_Tradeouts'!CF:CF),0)</f>
        <v>0</v>
      </c>
      <c r="BV46" s="536">
        <f>IFERROR(AVERAGEIF('Rent Roll_Tradeouts'!$B:$B,'Rent Roll (MF &amp; Retail)'!$A46,'Rent Roll_Tradeouts'!CG:CG),0)</f>
        <v>0</v>
      </c>
      <c r="BW46" s="536">
        <f>IFERROR(AVERAGEIF('Rent Roll_Tradeouts'!$B:$B,'Rent Roll (MF &amp; Retail)'!$A46,'Rent Roll_Tradeouts'!CH:CH),0)</f>
        <v>0</v>
      </c>
      <c r="BX46" s="536">
        <f>IFERROR(AVERAGEIF('Rent Roll_Tradeouts'!$B:$B,'Rent Roll (MF &amp; Retail)'!$A46,'Rent Roll_Tradeouts'!CI:CI),0)</f>
        <v>0</v>
      </c>
      <c r="BY46" s="536">
        <f>IFERROR(AVERAGEIF('Rent Roll_Tradeouts'!$B:$B,'Rent Roll (MF &amp; Retail)'!$A46,'Rent Roll_Tradeouts'!CJ:CJ),0)</f>
        <v>0</v>
      </c>
      <c r="BZ46" s="536">
        <f>IFERROR(AVERAGEIF('Rent Roll_Tradeouts'!$B:$B,'Rent Roll (MF &amp; Retail)'!$A46,'Rent Roll_Tradeouts'!CK:CK),0)</f>
        <v>0</v>
      </c>
      <c r="CA46" s="536">
        <f>IFERROR(AVERAGEIF('Rent Roll_Tradeouts'!$B:$B,'Rent Roll (MF &amp; Retail)'!$A46,'Rent Roll_Tradeouts'!CL:CL),0)</f>
        <v>0</v>
      </c>
      <c r="CB46" s="536">
        <f>IFERROR(AVERAGEIF('Rent Roll_Tradeouts'!$B:$B,'Rent Roll (MF &amp; Retail)'!$A46,'Rent Roll_Tradeouts'!CM:CM),0)</f>
        <v>0</v>
      </c>
      <c r="CC46" s="536">
        <f>IFERROR(AVERAGEIF('Rent Roll_Tradeouts'!$B:$B,'Rent Roll (MF &amp; Retail)'!$A46,'Rent Roll_Tradeouts'!CN:CN),0)</f>
        <v>0</v>
      </c>
      <c r="CD46" s="536">
        <f>IFERROR(AVERAGEIF('Rent Roll_Tradeouts'!$B:$B,'Rent Roll (MF &amp; Retail)'!$A46,'Rent Roll_Tradeouts'!CO:CO),0)</f>
        <v>0</v>
      </c>
      <c r="CE46" s="536">
        <f>IFERROR(AVERAGEIF('Rent Roll_Tradeouts'!$B:$B,'Rent Roll (MF &amp; Retail)'!$A46,'Rent Roll_Tradeouts'!CP:CP),0)</f>
        <v>0</v>
      </c>
      <c r="CF46" s="536">
        <f>IFERROR(AVERAGEIF('Rent Roll_Tradeouts'!$B:$B,'Rent Roll (MF &amp; Retail)'!$A46,'Rent Roll_Tradeouts'!CQ:CQ),0)</f>
        <v>0</v>
      </c>
      <c r="CG46" s="536">
        <f>IFERROR(AVERAGEIF('Rent Roll_Tradeouts'!$B:$B,'Rent Roll (MF &amp; Retail)'!$A46,'Rent Roll_Tradeouts'!CR:CR),0)</f>
        <v>0</v>
      </c>
      <c r="CH46" s="536">
        <f>IFERROR(AVERAGEIF('Rent Roll_Tradeouts'!$B:$B,'Rent Roll (MF &amp; Retail)'!$A46,'Rent Roll_Tradeouts'!CS:CS),0)</f>
        <v>0</v>
      </c>
      <c r="CI46" s="536">
        <f>IFERROR(AVERAGEIF('Rent Roll_Tradeouts'!$B:$B,'Rent Roll (MF &amp; Retail)'!$A46,'Rent Roll_Tradeouts'!CT:CT),0)</f>
        <v>0</v>
      </c>
      <c r="CJ46" s="536">
        <f>IFERROR(AVERAGEIF('Rent Roll_Tradeouts'!$B:$B,'Rent Roll (MF &amp; Retail)'!$A46,'Rent Roll_Tradeouts'!CU:CU),0)</f>
        <v>0</v>
      </c>
      <c r="CK46" s="536">
        <f>IFERROR(AVERAGEIF('Rent Roll_Tradeouts'!$B:$B,'Rent Roll (MF &amp; Retail)'!$A46,'Rent Roll_Tradeouts'!CV:CV),0)</f>
        <v>0</v>
      </c>
      <c r="CL46" s="536">
        <f>IFERROR(AVERAGEIF('Rent Roll_Tradeouts'!$B:$B,'Rent Roll (MF &amp; Retail)'!$A46,'Rent Roll_Tradeouts'!CW:CW),0)</f>
        <v>0</v>
      </c>
      <c r="CM46" s="536">
        <f>IFERROR(AVERAGEIF('Rent Roll_Tradeouts'!$B:$B,'Rent Roll (MF &amp; Retail)'!$A46,'Rent Roll_Tradeouts'!CX:CX),0)</f>
        <v>0</v>
      </c>
      <c r="CN46" s="536">
        <f>IFERROR(AVERAGEIF('Rent Roll_Tradeouts'!$B:$B,'Rent Roll (MF &amp; Retail)'!$A46,'Rent Roll_Tradeouts'!CY:CY),0)</f>
        <v>0</v>
      </c>
      <c r="CO46" s="536">
        <f>IFERROR(AVERAGEIF('Rent Roll_Tradeouts'!$B:$B,'Rent Roll (MF &amp; Retail)'!$A46,'Rent Roll_Tradeouts'!CZ:CZ),0)</f>
        <v>0</v>
      </c>
      <c r="CP46" s="536">
        <f>IFERROR(AVERAGEIF('Rent Roll_Tradeouts'!$B:$B,'Rent Roll (MF &amp; Retail)'!$A46,'Rent Roll_Tradeouts'!DA:DA),0)</f>
        <v>0</v>
      </c>
      <c r="CQ46" s="536">
        <f>IFERROR(AVERAGEIF('Rent Roll_Tradeouts'!$B:$B,'Rent Roll (MF &amp; Retail)'!$A46,'Rent Roll_Tradeouts'!DB:DB),0)</f>
        <v>0</v>
      </c>
      <c r="CR46" s="536">
        <f>IFERROR(AVERAGEIF('Rent Roll_Tradeouts'!$B:$B,'Rent Roll (MF &amp; Retail)'!$A46,'Rent Roll_Tradeouts'!DC:DC),0)</f>
        <v>0</v>
      </c>
      <c r="CS46" s="536">
        <f>IFERROR(AVERAGEIF('Rent Roll_Tradeouts'!$B:$B,'Rent Roll (MF &amp; Retail)'!$A46,'Rent Roll_Tradeouts'!DD:DD),0)</f>
        <v>0</v>
      </c>
      <c r="CT46" s="536">
        <f>IFERROR(AVERAGEIF('Rent Roll_Tradeouts'!$B:$B,'Rent Roll (MF &amp; Retail)'!$A46,'Rent Roll_Tradeouts'!DE:DE),0)</f>
        <v>0</v>
      </c>
      <c r="CU46" s="536">
        <f>IFERROR(AVERAGEIF('Rent Roll_Tradeouts'!$B:$B,'Rent Roll (MF &amp; Retail)'!$A46,'Rent Roll_Tradeouts'!DF:DF),0)</f>
        <v>0</v>
      </c>
      <c r="CV46" s="536">
        <f>IFERROR(AVERAGEIF('Rent Roll_Tradeouts'!$B:$B,'Rent Roll (MF &amp; Retail)'!$A46,'Rent Roll_Tradeouts'!DG:DG),0)</f>
        <v>0</v>
      </c>
      <c r="CW46" s="536">
        <f>IFERROR(AVERAGEIF('Rent Roll_Tradeouts'!$B:$B,'Rent Roll (MF &amp; Retail)'!$A46,'Rent Roll_Tradeouts'!DH:DH),0)</f>
        <v>0</v>
      </c>
      <c r="CX46" s="536">
        <f>IFERROR(AVERAGEIF('Rent Roll_Tradeouts'!$B:$B,'Rent Roll (MF &amp; Retail)'!$A46,'Rent Roll_Tradeouts'!DI:DI),0)</f>
        <v>0</v>
      </c>
      <c r="CY46" s="536">
        <f>IFERROR(AVERAGEIF('Rent Roll_Tradeouts'!$B:$B,'Rent Roll (MF &amp; Retail)'!$A46,'Rent Roll_Tradeouts'!DJ:DJ),0)</f>
        <v>0</v>
      </c>
      <c r="CZ46" s="536">
        <f>IFERROR(AVERAGEIF('Rent Roll_Tradeouts'!$B:$B,'Rent Roll (MF &amp; Retail)'!$A46,'Rent Roll_Tradeouts'!DK:DK),0)</f>
        <v>0</v>
      </c>
      <c r="DA46" s="536">
        <f>IFERROR(AVERAGEIF('Rent Roll_Tradeouts'!$B:$B,'Rent Roll (MF &amp; Retail)'!$A46,'Rent Roll_Tradeouts'!DL:DL),0)</f>
        <v>0</v>
      </c>
      <c r="DB46" s="536">
        <f>IFERROR(AVERAGEIF('Rent Roll_Tradeouts'!$B:$B,'Rent Roll (MF &amp; Retail)'!$A46,'Rent Roll_Tradeouts'!DM:DM),0)</f>
        <v>0</v>
      </c>
      <c r="DC46" s="536">
        <f>IFERROR(AVERAGEIF('Rent Roll_Tradeouts'!$B:$B,'Rent Roll (MF &amp; Retail)'!$A46,'Rent Roll_Tradeouts'!DN:DN),0)</f>
        <v>0</v>
      </c>
      <c r="DD46" s="536">
        <f>IFERROR(AVERAGEIF('Rent Roll_Tradeouts'!$B:$B,'Rent Roll (MF &amp; Retail)'!$A46,'Rent Roll_Tradeouts'!DO:DO),0)</f>
        <v>0</v>
      </c>
      <c r="DE46" s="536">
        <f>IFERROR(AVERAGEIF('Rent Roll_Tradeouts'!$B:$B,'Rent Roll (MF &amp; Retail)'!$A46,'Rent Roll_Tradeouts'!DP:DP),0)</f>
        <v>0</v>
      </c>
      <c r="DF46" s="536">
        <f>IFERROR(AVERAGEIF('Rent Roll_Tradeouts'!$B:$B,'Rent Roll (MF &amp; Retail)'!$A46,'Rent Roll_Tradeouts'!DQ:DQ),0)</f>
        <v>0</v>
      </c>
      <c r="DG46" s="536">
        <f>IFERROR(AVERAGEIF('Rent Roll_Tradeouts'!$B:$B,'Rent Roll (MF &amp; Retail)'!$A46,'Rent Roll_Tradeouts'!DR:DR),0)</f>
        <v>0</v>
      </c>
      <c r="DH46" s="536">
        <f>IFERROR(AVERAGEIF('Rent Roll_Tradeouts'!$B:$B,'Rent Roll (MF &amp; Retail)'!$A46,'Rent Roll_Tradeouts'!DS:DS),0)</f>
        <v>0</v>
      </c>
      <c r="DI46" s="536">
        <f>IFERROR(AVERAGEIF('Rent Roll_Tradeouts'!$B:$B,'Rent Roll (MF &amp; Retail)'!$A46,'Rent Roll_Tradeouts'!DT:DT),0)</f>
        <v>0</v>
      </c>
      <c r="DJ46" s="536">
        <f>IFERROR(AVERAGEIF('Rent Roll_Tradeouts'!$B:$B,'Rent Roll (MF &amp; Retail)'!$A46,'Rent Roll_Tradeouts'!DU:DU),0)</f>
        <v>0</v>
      </c>
      <c r="DK46" s="536">
        <f>IFERROR(AVERAGEIF('Rent Roll_Tradeouts'!$B:$B,'Rent Roll (MF &amp; Retail)'!$A46,'Rent Roll_Tradeouts'!DV:DV),0)</f>
        <v>0</v>
      </c>
      <c r="DL46" s="536">
        <f>IFERROR(AVERAGEIF('Rent Roll_Tradeouts'!$B:$B,'Rent Roll (MF &amp; Retail)'!$A46,'Rent Roll_Tradeouts'!DW:DW),0)</f>
        <v>0</v>
      </c>
      <c r="DM46" s="536">
        <f>IFERROR(AVERAGEIF('Rent Roll_Tradeouts'!$B:$B,'Rent Roll (MF &amp; Retail)'!$A46,'Rent Roll_Tradeouts'!DX:DX),0)</f>
        <v>0</v>
      </c>
      <c r="DN46" s="536">
        <f>IFERROR(AVERAGEIF('Rent Roll_Tradeouts'!$B:$B,'Rent Roll (MF &amp; Retail)'!$A46,'Rent Roll_Tradeouts'!DY:DY),0)</f>
        <v>0</v>
      </c>
      <c r="DO46" s="536">
        <f>IFERROR(AVERAGEIF('Rent Roll_Tradeouts'!$B:$B,'Rent Roll (MF &amp; Retail)'!$A46,'Rent Roll_Tradeouts'!DZ:DZ),0)</f>
        <v>0</v>
      </c>
      <c r="DP46" s="536">
        <f>IFERROR(AVERAGEIF('Rent Roll_Tradeouts'!$B:$B,'Rent Roll (MF &amp; Retail)'!$A46,'Rent Roll_Tradeouts'!EA:EA),0)</f>
        <v>0</v>
      </c>
      <c r="DQ46" s="536">
        <f>IFERROR(AVERAGEIF('Rent Roll_Tradeouts'!$B:$B,'Rent Roll (MF &amp; Retail)'!$A46,'Rent Roll_Tradeouts'!EB:EB),0)</f>
        <v>0</v>
      </c>
      <c r="DR46" s="536">
        <f>IFERROR(AVERAGEIF('Rent Roll_Tradeouts'!$B:$B,'Rent Roll (MF &amp; Retail)'!$A46,'Rent Roll_Tradeouts'!EC:EC),0)</f>
        <v>0</v>
      </c>
      <c r="DS46" s="536">
        <f>IFERROR(AVERAGEIF('Rent Roll_Tradeouts'!$B:$B,'Rent Roll (MF &amp; Retail)'!$A46,'Rent Roll_Tradeouts'!ED:ED),0)</f>
        <v>0</v>
      </c>
      <c r="DT46" s="536">
        <f>IFERROR(AVERAGEIF('Rent Roll_Tradeouts'!$B:$B,'Rent Roll (MF &amp; Retail)'!$A46,'Rent Roll_Tradeouts'!EE:EE),0)</f>
        <v>0</v>
      </c>
      <c r="DU46" s="536">
        <f>IFERROR(AVERAGEIF('Rent Roll_Tradeouts'!$B:$B,'Rent Roll (MF &amp; Retail)'!$A46,'Rent Roll_Tradeouts'!EF:EF),0)</f>
        <v>0</v>
      </c>
      <c r="DV46" s="536">
        <f>IFERROR(AVERAGEIF('Rent Roll_Tradeouts'!$B:$B,'Rent Roll (MF &amp; Retail)'!$A46,'Rent Roll_Tradeouts'!EG:EG),0)</f>
        <v>0</v>
      </c>
      <c r="DW46" s="536">
        <f>IFERROR(AVERAGEIF('Rent Roll_Tradeouts'!$B:$B,'Rent Roll (MF &amp; Retail)'!$A46,'Rent Roll_Tradeouts'!EH:EH),0)</f>
        <v>0</v>
      </c>
      <c r="DX46" s="536">
        <f>IFERROR(AVERAGEIF('Rent Roll_Tradeouts'!$B:$B,'Rent Roll (MF &amp; Retail)'!$A46,'Rent Roll_Tradeouts'!EI:EI),0)</f>
        <v>0</v>
      </c>
      <c r="DY46" s="536">
        <f>IFERROR(AVERAGEIF('Rent Roll_Tradeouts'!$B:$B,'Rent Roll (MF &amp; Retail)'!$A46,'Rent Roll_Tradeouts'!EJ:EJ),0)</f>
        <v>0</v>
      </c>
      <c r="DZ46" s="536">
        <f>IFERROR(AVERAGEIF('Rent Roll_Tradeouts'!$B:$B,'Rent Roll (MF &amp; Retail)'!$A46,'Rent Roll_Tradeouts'!EK:EK),0)</f>
        <v>0</v>
      </c>
      <c r="EA46" s="536">
        <f>IFERROR(AVERAGEIF('Rent Roll_Tradeouts'!$B:$B,'Rent Roll (MF &amp; Retail)'!$A46,'Rent Roll_Tradeouts'!EL:EL),0)</f>
        <v>0</v>
      </c>
    </row>
    <row r="47" spans="1:131">
      <c r="A47" s="49">
        <f>'Rent Roll_RedIQ 2'!A56</f>
        <v>0</v>
      </c>
      <c r="B47" s="77">
        <f>'Rent Roll_RedIQ 2'!D56</f>
        <v>0</v>
      </c>
      <c r="C47" s="77">
        <f>'Rent Roll_RedIQ 2'!E56</f>
        <v>0</v>
      </c>
      <c r="D47" s="77">
        <f>'Rent Roll_RedIQ 2'!F56</f>
        <v>0</v>
      </c>
      <c r="E47" s="77">
        <f>'Rent Roll_RedIQ 2'!G56</f>
        <v>0</v>
      </c>
      <c r="K47" s="769" t="str">
        <f>'Rent Roll_RedIQ 2'!AG56</f>
        <v>-</v>
      </c>
      <c r="L47" s="536">
        <f>IFERROR(AVERAGEIF('Rent Roll_Tradeouts'!$B:$B,'Rent Roll (MF &amp; Retail)'!$A47,'Rent Roll_Tradeouts'!W:W),0)</f>
        <v>0</v>
      </c>
      <c r="M47" s="536">
        <f>IFERROR(AVERAGEIF('Rent Roll_Tradeouts'!$B:$B,'Rent Roll (MF &amp; Retail)'!$A47,'Rent Roll_Tradeouts'!X:X),0)</f>
        <v>0</v>
      </c>
      <c r="N47" s="536">
        <f>IFERROR(AVERAGEIF('Rent Roll_Tradeouts'!$B:$B,'Rent Roll (MF &amp; Retail)'!$A47,'Rent Roll_Tradeouts'!Y:Y),0)</f>
        <v>0</v>
      </c>
      <c r="O47" s="536">
        <f>IFERROR(AVERAGEIF('Rent Roll_Tradeouts'!$B:$B,'Rent Roll (MF &amp; Retail)'!$A47,'Rent Roll_Tradeouts'!Z:Z),0)</f>
        <v>0</v>
      </c>
      <c r="P47" s="536">
        <f>IFERROR(AVERAGEIF('Rent Roll_Tradeouts'!$B:$B,'Rent Roll (MF &amp; Retail)'!$A47,'Rent Roll_Tradeouts'!AA:AA),0)</f>
        <v>0</v>
      </c>
      <c r="Q47" s="536">
        <f>IFERROR(AVERAGEIF('Rent Roll_Tradeouts'!$B:$B,'Rent Roll (MF &amp; Retail)'!$A47,'Rent Roll_Tradeouts'!AB:AB),0)</f>
        <v>0</v>
      </c>
      <c r="R47" s="536">
        <f>IFERROR(AVERAGEIF('Rent Roll_Tradeouts'!$B:$B,'Rent Roll (MF &amp; Retail)'!$A47,'Rent Roll_Tradeouts'!AC:AC),0)</f>
        <v>0</v>
      </c>
      <c r="S47" s="536">
        <f>IFERROR(AVERAGEIF('Rent Roll_Tradeouts'!$B:$B,'Rent Roll (MF &amp; Retail)'!$A47,'Rent Roll_Tradeouts'!AD:AD),0)</f>
        <v>0</v>
      </c>
      <c r="T47" s="536">
        <f>IFERROR(AVERAGEIF('Rent Roll_Tradeouts'!$B:$B,'Rent Roll (MF &amp; Retail)'!$A47,'Rent Roll_Tradeouts'!AE:AE),0)</f>
        <v>0</v>
      </c>
      <c r="U47" s="536">
        <f>IFERROR(AVERAGEIF('Rent Roll_Tradeouts'!$B:$B,'Rent Roll (MF &amp; Retail)'!$A47,'Rent Roll_Tradeouts'!AF:AF),0)</f>
        <v>0</v>
      </c>
      <c r="V47" s="536">
        <f>IFERROR(AVERAGEIF('Rent Roll_Tradeouts'!$B:$B,'Rent Roll (MF &amp; Retail)'!$A47,'Rent Roll_Tradeouts'!AG:AG),0)</f>
        <v>0</v>
      </c>
      <c r="W47" s="536">
        <f>IFERROR(AVERAGEIF('Rent Roll_Tradeouts'!$B:$B,'Rent Roll (MF &amp; Retail)'!$A47,'Rent Roll_Tradeouts'!AH:AH),0)</f>
        <v>0</v>
      </c>
      <c r="X47" s="536">
        <f>IFERROR(AVERAGEIF('Rent Roll_Tradeouts'!$B:$B,'Rent Roll (MF &amp; Retail)'!$A47,'Rent Roll_Tradeouts'!AI:AI),0)</f>
        <v>0</v>
      </c>
      <c r="Y47" s="536">
        <f>IFERROR(AVERAGEIF('Rent Roll_Tradeouts'!$B:$B,'Rent Roll (MF &amp; Retail)'!$A47,'Rent Roll_Tradeouts'!AJ:AJ),0)</f>
        <v>0</v>
      </c>
      <c r="Z47" s="536">
        <f>IFERROR(AVERAGEIF('Rent Roll_Tradeouts'!$B:$B,'Rent Roll (MF &amp; Retail)'!$A47,'Rent Roll_Tradeouts'!AK:AK),0)</f>
        <v>0</v>
      </c>
      <c r="AA47" s="536">
        <f>IFERROR(AVERAGEIF('Rent Roll_Tradeouts'!$B:$B,'Rent Roll (MF &amp; Retail)'!$A47,'Rent Roll_Tradeouts'!AL:AL),0)</f>
        <v>0</v>
      </c>
      <c r="AB47" s="536">
        <f>IFERROR(AVERAGEIF('Rent Roll_Tradeouts'!$B:$B,'Rent Roll (MF &amp; Retail)'!$A47,'Rent Roll_Tradeouts'!AM:AM),0)</f>
        <v>0</v>
      </c>
      <c r="AC47" s="536">
        <f>IFERROR(AVERAGEIF('Rent Roll_Tradeouts'!$B:$B,'Rent Roll (MF &amp; Retail)'!$A47,'Rent Roll_Tradeouts'!AN:AN),0)</f>
        <v>0</v>
      </c>
      <c r="AD47" s="536">
        <f>IFERROR(AVERAGEIF('Rent Roll_Tradeouts'!$B:$B,'Rent Roll (MF &amp; Retail)'!$A47,'Rent Roll_Tradeouts'!AO:AO),0)</f>
        <v>0</v>
      </c>
      <c r="AE47" s="536">
        <f>IFERROR(AVERAGEIF('Rent Roll_Tradeouts'!$B:$B,'Rent Roll (MF &amp; Retail)'!$A47,'Rent Roll_Tradeouts'!AP:AP),0)</f>
        <v>0</v>
      </c>
      <c r="AF47" s="536">
        <f>IFERROR(AVERAGEIF('Rent Roll_Tradeouts'!$B:$B,'Rent Roll (MF &amp; Retail)'!$A47,'Rent Roll_Tradeouts'!AQ:AQ),0)</f>
        <v>0</v>
      </c>
      <c r="AG47" s="536">
        <f>IFERROR(AVERAGEIF('Rent Roll_Tradeouts'!$B:$B,'Rent Roll (MF &amp; Retail)'!$A47,'Rent Roll_Tradeouts'!AR:AR),0)</f>
        <v>0</v>
      </c>
      <c r="AH47" s="536">
        <f>IFERROR(AVERAGEIF('Rent Roll_Tradeouts'!$B:$B,'Rent Roll (MF &amp; Retail)'!$A47,'Rent Roll_Tradeouts'!AS:AS),0)</f>
        <v>0</v>
      </c>
      <c r="AI47" s="536">
        <f>IFERROR(AVERAGEIF('Rent Roll_Tradeouts'!$B:$B,'Rent Roll (MF &amp; Retail)'!$A47,'Rent Roll_Tradeouts'!AT:AT),0)</f>
        <v>0</v>
      </c>
      <c r="AJ47" s="536">
        <f>IFERROR(AVERAGEIF('Rent Roll_Tradeouts'!$B:$B,'Rent Roll (MF &amp; Retail)'!$A47,'Rent Roll_Tradeouts'!AU:AU),0)</f>
        <v>0</v>
      </c>
      <c r="AK47" s="536">
        <f>IFERROR(AVERAGEIF('Rent Roll_Tradeouts'!$B:$B,'Rent Roll (MF &amp; Retail)'!$A47,'Rent Roll_Tradeouts'!AV:AV),0)</f>
        <v>0</v>
      </c>
      <c r="AL47" s="536">
        <f>IFERROR(AVERAGEIF('Rent Roll_Tradeouts'!$B:$B,'Rent Roll (MF &amp; Retail)'!$A47,'Rent Roll_Tradeouts'!AW:AW),0)</f>
        <v>0</v>
      </c>
      <c r="AM47" s="536">
        <f>IFERROR(AVERAGEIF('Rent Roll_Tradeouts'!$B:$B,'Rent Roll (MF &amp; Retail)'!$A47,'Rent Roll_Tradeouts'!AX:AX),0)</f>
        <v>0</v>
      </c>
      <c r="AN47" s="536">
        <f>IFERROR(AVERAGEIF('Rent Roll_Tradeouts'!$B:$B,'Rent Roll (MF &amp; Retail)'!$A47,'Rent Roll_Tradeouts'!AY:AY),0)</f>
        <v>0</v>
      </c>
      <c r="AO47" s="536">
        <f>IFERROR(AVERAGEIF('Rent Roll_Tradeouts'!$B:$B,'Rent Roll (MF &amp; Retail)'!$A47,'Rent Roll_Tradeouts'!AZ:AZ),0)</f>
        <v>0</v>
      </c>
      <c r="AP47" s="536">
        <f>IFERROR(AVERAGEIF('Rent Roll_Tradeouts'!$B:$B,'Rent Roll (MF &amp; Retail)'!$A47,'Rent Roll_Tradeouts'!BA:BA),0)</f>
        <v>0</v>
      </c>
      <c r="AQ47" s="536">
        <f>IFERROR(AVERAGEIF('Rent Roll_Tradeouts'!$B:$B,'Rent Roll (MF &amp; Retail)'!$A47,'Rent Roll_Tradeouts'!BB:BB),0)</f>
        <v>0</v>
      </c>
      <c r="AR47" s="536">
        <f>IFERROR(AVERAGEIF('Rent Roll_Tradeouts'!$B:$B,'Rent Roll (MF &amp; Retail)'!$A47,'Rent Roll_Tradeouts'!BC:BC),0)</f>
        <v>0</v>
      </c>
      <c r="AS47" s="536">
        <f>IFERROR(AVERAGEIF('Rent Roll_Tradeouts'!$B:$B,'Rent Roll (MF &amp; Retail)'!$A47,'Rent Roll_Tradeouts'!BD:BD),0)</f>
        <v>0</v>
      </c>
      <c r="AT47" s="536">
        <f>IFERROR(AVERAGEIF('Rent Roll_Tradeouts'!$B:$B,'Rent Roll (MF &amp; Retail)'!$A47,'Rent Roll_Tradeouts'!BE:BE),0)</f>
        <v>0</v>
      </c>
      <c r="AU47" s="536">
        <f>IFERROR(AVERAGEIF('Rent Roll_Tradeouts'!$B:$B,'Rent Roll (MF &amp; Retail)'!$A47,'Rent Roll_Tradeouts'!BF:BF),0)</f>
        <v>0</v>
      </c>
      <c r="AV47" s="536">
        <f>IFERROR(AVERAGEIF('Rent Roll_Tradeouts'!$B:$B,'Rent Roll (MF &amp; Retail)'!$A47,'Rent Roll_Tradeouts'!BG:BG),0)</f>
        <v>0</v>
      </c>
      <c r="AW47" s="536">
        <f>IFERROR(AVERAGEIF('Rent Roll_Tradeouts'!$B:$B,'Rent Roll (MF &amp; Retail)'!$A47,'Rent Roll_Tradeouts'!BH:BH),0)</f>
        <v>0</v>
      </c>
      <c r="AX47" s="536">
        <f>IFERROR(AVERAGEIF('Rent Roll_Tradeouts'!$B:$B,'Rent Roll (MF &amp; Retail)'!$A47,'Rent Roll_Tradeouts'!BI:BI),0)</f>
        <v>0</v>
      </c>
      <c r="AY47" s="536">
        <f>IFERROR(AVERAGEIF('Rent Roll_Tradeouts'!$B:$B,'Rent Roll (MF &amp; Retail)'!$A47,'Rent Roll_Tradeouts'!BJ:BJ),0)</f>
        <v>0</v>
      </c>
      <c r="AZ47" s="536">
        <f>IFERROR(AVERAGEIF('Rent Roll_Tradeouts'!$B:$B,'Rent Roll (MF &amp; Retail)'!$A47,'Rent Roll_Tradeouts'!BK:BK),0)</f>
        <v>0</v>
      </c>
      <c r="BA47" s="536">
        <f>IFERROR(AVERAGEIF('Rent Roll_Tradeouts'!$B:$B,'Rent Roll (MF &amp; Retail)'!$A47,'Rent Roll_Tradeouts'!BL:BL),0)</f>
        <v>0</v>
      </c>
      <c r="BB47" s="536">
        <f>IFERROR(AVERAGEIF('Rent Roll_Tradeouts'!$B:$B,'Rent Roll (MF &amp; Retail)'!$A47,'Rent Roll_Tradeouts'!BM:BM),0)</f>
        <v>0</v>
      </c>
      <c r="BC47" s="536">
        <f>IFERROR(AVERAGEIF('Rent Roll_Tradeouts'!$B:$B,'Rent Roll (MF &amp; Retail)'!$A47,'Rent Roll_Tradeouts'!BN:BN),0)</f>
        <v>0</v>
      </c>
      <c r="BD47" s="536">
        <f>IFERROR(AVERAGEIF('Rent Roll_Tradeouts'!$B:$B,'Rent Roll (MF &amp; Retail)'!$A47,'Rent Roll_Tradeouts'!BO:BO),0)</f>
        <v>0</v>
      </c>
      <c r="BE47" s="536">
        <f>IFERROR(AVERAGEIF('Rent Roll_Tradeouts'!$B:$B,'Rent Roll (MF &amp; Retail)'!$A47,'Rent Roll_Tradeouts'!BP:BP),0)</f>
        <v>0</v>
      </c>
      <c r="BF47" s="536">
        <f>IFERROR(AVERAGEIF('Rent Roll_Tradeouts'!$B:$B,'Rent Roll (MF &amp; Retail)'!$A47,'Rent Roll_Tradeouts'!BQ:BQ),0)</f>
        <v>0</v>
      </c>
      <c r="BG47" s="536">
        <f>IFERROR(AVERAGEIF('Rent Roll_Tradeouts'!$B:$B,'Rent Roll (MF &amp; Retail)'!$A47,'Rent Roll_Tradeouts'!BR:BR),0)</f>
        <v>0</v>
      </c>
      <c r="BH47" s="536">
        <f>IFERROR(AVERAGEIF('Rent Roll_Tradeouts'!$B:$B,'Rent Roll (MF &amp; Retail)'!$A47,'Rent Roll_Tradeouts'!BS:BS),0)</f>
        <v>0</v>
      </c>
      <c r="BI47" s="536">
        <f>IFERROR(AVERAGEIF('Rent Roll_Tradeouts'!$B:$B,'Rent Roll (MF &amp; Retail)'!$A47,'Rent Roll_Tradeouts'!BT:BT),0)</f>
        <v>0</v>
      </c>
      <c r="BJ47" s="536">
        <f>IFERROR(AVERAGEIF('Rent Roll_Tradeouts'!$B:$B,'Rent Roll (MF &amp; Retail)'!$A47,'Rent Roll_Tradeouts'!BU:BU),0)</f>
        <v>0</v>
      </c>
      <c r="BK47" s="536">
        <f>IFERROR(AVERAGEIF('Rent Roll_Tradeouts'!$B:$B,'Rent Roll (MF &amp; Retail)'!$A47,'Rent Roll_Tradeouts'!BV:BV),0)</f>
        <v>0</v>
      </c>
      <c r="BL47" s="536">
        <f>IFERROR(AVERAGEIF('Rent Roll_Tradeouts'!$B:$B,'Rent Roll (MF &amp; Retail)'!$A47,'Rent Roll_Tradeouts'!BW:BW),0)</f>
        <v>0</v>
      </c>
      <c r="BM47" s="536">
        <f>IFERROR(AVERAGEIF('Rent Roll_Tradeouts'!$B:$B,'Rent Roll (MF &amp; Retail)'!$A47,'Rent Roll_Tradeouts'!BX:BX),0)</f>
        <v>0</v>
      </c>
      <c r="BN47" s="536">
        <f>IFERROR(AVERAGEIF('Rent Roll_Tradeouts'!$B:$B,'Rent Roll (MF &amp; Retail)'!$A47,'Rent Roll_Tradeouts'!BY:BY),0)</f>
        <v>0</v>
      </c>
      <c r="BO47" s="536">
        <f>IFERROR(AVERAGEIF('Rent Roll_Tradeouts'!$B:$B,'Rent Roll (MF &amp; Retail)'!$A47,'Rent Roll_Tradeouts'!BZ:BZ),0)</f>
        <v>0</v>
      </c>
      <c r="BP47" s="536">
        <f>IFERROR(AVERAGEIF('Rent Roll_Tradeouts'!$B:$B,'Rent Roll (MF &amp; Retail)'!$A47,'Rent Roll_Tradeouts'!CA:CA),0)</f>
        <v>0</v>
      </c>
      <c r="BQ47" s="536">
        <f>IFERROR(AVERAGEIF('Rent Roll_Tradeouts'!$B:$B,'Rent Roll (MF &amp; Retail)'!$A47,'Rent Roll_Tradeouts'!CB:CB),0)</f>
        <v>0</v>
      </c>
      <c r="BR47" s="536">
        <f>IFERROR(AVERAGEIF('Rent Roll_Tradeouts'!$B:$B,'Rent Roll (MF &amp; Retail)'!$A47,'Rent Roll_Tradeouts'!CC:CC),0)</f>
        <v>0</v>
      </c>
      <c r="BS47" s="536">
        <f>IFERROR(AVERAGEIF('Rent Roll_Tradeouts'!$B:$B,'Rent Roll (MF &amp; Retail)'!$A47,'Rent Roll_Tradeouts'!CD:CD),0)</f>
        <v>0</v>
      </c>
      <c r="BT47" s="536">
        <f>IFERROR(AVERAGEIF('Rent Roll_Tradeouts'!$B:$B,'Rent Roll (MF &amp; Retail)'!$A47,'Rent Roll_Tradeouts'!CE:CE),0)</f>
        <v>0</v>
      </c>
      <c r="BU47" s="536">
        <f>IFERROR(AVERAGEIF('Rent Roll_Tradeouts'!$B:$B,'Rent Roll (MF &amp; Retail)'!$A47,'Rent Roll_Tradeouts'!CF:CF),0)</f>
        <v>0</v>
      </c>
      <c r="BV47" s="536">
        <f>IFERROR(AVERAGEIF('Rent Roll_Tradeouts'!$B:$B,'Rent Roll (MF &amp; Retail)'!$A47,'Rent Roll_Tradeouts'!CG:CG),0)</f>
        <v>0</v>
      </c>
      <c r="BW47" s="536">
        <f>IFERROR(AVERAGEIF('Rent Roll_Tradeouts'!$B:$B,'Rent Roll (MF &amp; Retail)'!$A47,'Rent Roll_Tradeouts'!CH:CH),0)</f>
        <v>0</v>
      </c>
      <c r="BX47" s="536">
        <f>IFERROR(AVERAGEIF('Rent Roll_Tradeouts'!$B:$B,'Rent Roll (MF &amp; Retail)'!$A47,'Rent Roll_Tradeouts'!CI:CI),0)</f>
        <v>0</v>
      </c>
      <c r="BY47" s="536">
        <f>IFERROR(AVERAGEIF('Rent Roll_Tradeouts'!$B:$B,'Rent Roll (MF &amp; Retail)'!$A47,'Rent Roll_Tradeouts'!CJ:CJ),0)</f>
        <v>0</v>
      </c>
      <c r="BZ47" s="536">
        <f>IFERROR(AVERAGEIF('Rent Roll_Tradeouts'!$B:$B,'Rent Roll (MF &amp; Retail)'!$A47,'Rent Roll_Tradeouts'!CK:CK),0)</f>
        <v>0</v>
      </c>
      <c r="CA47" s="536">
        <f>IFERROR(AVERAGEIF('Rent Roll_Tradeouts'!$B:$B,'Rent Roll (MF &amp; Retail)'!$A47,'Rent Roll_Tradeouts'!CL:CL),0)</f>
        <v>0</v>
      </c>
      <c r="CB47" s="536">
        <f>IFERROR(AVERAGEIF('Rent Roll_Tradeouts'!$B:$B,'Rent Roll (MF &amp; Retail)'!$A47,'Rent Roll_Tradeouts'!CM:CM),0)</f>
        <v>0</v>
      </c>
      <c r="CC47" s="536">
        <f>IFERROR(AVERAGEIF('Rent Roll_Tradeouts'!$B:$B,'Rent Roll (MF &amp; Retail)'!$A47,'Rent Roll_Tradeouts'!CN:CN),0)</f>
        <v>0</v>
      </c>
      <c r="CD47" s="536">
        <f>IFERROR(AVERAGEIF('Rent Roll_Tradeouts'!$B:$B,'Rent Roll (MF &amp; Retail)'!$A47,'Rent Roll_Tradeouts'!CO:CO),0)</f>
        <v>0</v>
      </c>
      <c r="CE47" s="536">
        <f>IFERROR(AVERAGEIF('Rent Roll_Tradeouts'!$B:$B,'Rent Roll (MF &amp; Retail)'!$A47,'Rent Roll_Tradeouts'!CP:CP),0)</f>
        <v>0</v>
      </c>
      <c r="CF47" s="536">
        <f>IFERROR(AVERAGEIF('Rent Roll_Tradeouts'!$B:$B,'Rent Roll (MF &amp; Retail)'!$A47,'Rent Roll_Tradeouts'!CQ:CQ),0)</f>
        <v>0</v>
      </c>
      <c r="CG47" s="536">
        <f>IFERROR(AVERAGEIF('Rent Roll_Tradeouts'!$B:$B,'Rent Roll (MF &amp; Retail)'!$A47,'Rent Roll_Tradeouts'!CR:CR),0)</f>
        <v>0</v>
      </c>
      <c r="CH47" s="536">
        <f>IFERROR(AVERAGEIF('Rent Roll_Tradeouts'!$B:$B,'Rent Roll (MF &amp; Retail)'!$A47,'Rent Roll_Tradeouts'!CS:CS),0)</f>
        <v>0</v>
      </c>
      <c r="CI47" s="536">
        <f>IFERROR(AVERAGEIF('Rent Roll_Tradeouts'!$B:$B,'Rent Roll (MF &amp; Retail)'!$A47,'Rent Roll_Tradeouts'!CT:CT),0)</f>
        <v>0</v>
      </c>
      <c r="CJ47" s="536">
        <f>IFERROR(AVERAGEIF('Rent Roll_Tradeouts'!$B:$B,'Rent Roll (MF &amp; Retail)'!$A47,'Rent Roll_Tradeouts'!CU:CU),0)</f>
        <v>0</v>
      </c>
      <c r="CK47" s="536">
        <f>IFERROR(AVERAGEIF('Rent Roll_Tradeouts'!$B:$B,'Rent Roll (MF &amp; Retail)'!$A47,'Rent Roll_Tradeouts'!CV:CV),0)</f>
        <v>0</v>
      </c>
      <c r="CL47" s="536">
        <f>IFERROR(AVERAGEIF('Rent Roll_Tradeouts'!$B:$B,'Rent Roll (MF &amp; Retail)'!$A47,'Rent Roll_Tradeouts'!CW:CW),0)</f>
        <v>0</v>
      </c>
      <c r="CM47" s="536">
        <f>IFERROR(AVERAGEIF('Rent Roll_Tradeouts'!$B:$B,'Rent Roll (MF &amp; Retail)'!$A47,'Rent Roll_Tradeouts'!CX:CX),0)</f>
        <v>0</v>
      </c>
      <c r="CN47" s="536">
        <f>IFERROR(AVERAGEIF('Rent Roll_Tradeouts'!$B:$B,'Rent Roll (MF &amp; Retail)'!$A47,'Rent Roll_Tradeouts'!CY:CY),0)</f>
        <v>0</v>
      </c>
      <c r="CO47" s="536">
        <f>IFERROR(AVERAGEIF('Rent Roll_Tradeouts'!$B:$B,'Rent Roll (MF &amp; Retail)'!$A47,'Rent Roll_Tradeouts'!CZ:CZ),0)</f>
        <v>0</v>
      </c>
      <c r="CP47" s="536">
        <f>IFERROR(AVERAGEIF('Rent Roll_Tradeouts'!$B:$B,'Rent Roll (MF &amp; Retail)'!$A47,'Rent Roll_Tradeouts'!DA:DA),0)</f>
        <v>0</v>
      </c>
      <c r="CQ47" s="536">
        <f>IFERROR(AVERAGEIF('Rent Roll_Tradeouts'!$B:$B,'Rent Roll (MF &amp; Retail)'!$A47,'Rent Roll_Tradeouts'!DB:DB),0)</f>
        <v>0</v>
      </c>
      <c r="CR47" s="536">
        <f>IFERROR(AVERAGEIF('Rent Roll_Tradeouts'!$B:$B,'Rent Roll (MF &amp; Retail)'!$A47,'Rent Roll_Tradeouts'!DC:DC),0)</f>
        <v>0</v>
      </c>
      <c r="CS47" s="536">
        <f>IFERROR(AVERAGEIF('Rent Roll_Tradeouts'!$B:$B,'Rent Roll (MF &amp; Retail)'!$A47,'Rent Roll_Tradeouts'!DD:DD),0)</f>
        <v>0</v>
      </c>
      <c r="CT47" s="536">
        <f>IFERROR(AVERAGEIF('Rent Roll_Tradeouts'!$B:$B,'Rent Roll (MF &amp; Retail)'!$A47,'Rent Roll_Tradeouts'!DE:DE),0)</f>
        <v>0</v>
      </c>
      <c r="CU47" s="536">
        <f>IFERROR(AVERAGEIF('Rent Roll_Tradeouts'!$B:$B,'Rent Roll (MF &amp; Retail)'!$A47,'Rent Roll_Tradeouts'!DF:DF),0)</f>
        <v>0</v>
      </c>
      <c r="CV47" s="536">
        <f>IFERROR(AVERAGEIF('Rent Roll_Tradeouts'!$B:$B,'Rent Roll (MF &amp; Retail)'!$A47,'Rent Roll_Tradeouts'!DG:DG),0)</f>
        <v>0</v>
      </c>
      <c r="CW47" s="536">
        <f>IFERROR(AVERAGEIF('Rent Roll_Tradeouts'!$B:$B,'Rent Roll (MF &amp; Retail)'!$A47,'Rent Roll_Tradeouts'!DH:DH),0)</f>
        <v>0</v>
      </c>
      <c r="CX47" s="536">
        <f>IFERROR(AVERAGEIF('Rent Roll_Tradeouts'!$B:$B,'Rent Roll (MF &amp; Retail)'!$A47,'Rent Roll_Tradeouts'!DI:DI),0)</f>
        <v>0</v>
      </c>
      <c r="CY47" s="536">
        <f>IFERROR(AVERAGEIF('Rent Roll_Tradeouts'!$B:$B,'Rent Roll (MF &amp; Retail)'!$A47,'Rent Roll_Tradeouts'!DJ:DJ),0)</f>
        <v>0</v>
      </c>
      <c r="CZ47" s="536">
        <f>IFERROR(AVERAGEIF('Rent Roll_Tradeouts'!$B:$B,'Rent Roll (MF &amp; Retail)'!$A47,'Rent Roll_Tradeouts'!DK:DK),0)</f>
        <v>0</v>
      </c>
      <c r="DA47" s="536">
        <f>IFERROR(AVERAGEIF('Rent Roll_Tradeouts'!$B:$B,'Rent Roll (MF &amp; Retail)'!$A47,'Rent Roll_Tradeouts'!DL:DL),0)</f>
        <v>0</v>
      </c>
      <c r="DB47" s="536">
        <f>IFERROR(AVERAGEIF('Rent Roll_Tradeouts'!$B:$B,'Rent Roll (MF &amp; Retail)'!$A47,'Rent Roll_Tradeouts'!DM:DM),0)</f>
        <v>0</v>
      </c>
      <c r="DC47" s="536">
        <f>IFERROR(AVERAGEIF('Rent Roll_Tradeouts'!$B:$B,'Rent Roll (MF &amp; Retail)'!$A47,'Rent Roll_Tradeouts'!DN:DN),0)</f>
        <v>0</v>
      </c>
      <c r="DD47" s="536">
        <f>IFERROR(AVERAGEIF('Rent Roll_Tradeouts'!$B:$B,'Rent Roll (MF &amp; Retail)'!$A47,'Rent Roll_Tradeouts'!DO:DO),0)</f>
        <v>0</v>
      </c>
      <c r="DE47" s="536">
        <f>IFERROR(AVERAGEIF('Rent Roll_Tradeouts'!$B:$B,'Rent Roll (MF &amp; Retail)'!$A47,'Rent Roll_Tradeouts'!DP:DP),0)</f>
        <v>0</v>
      </c>
      <c r="DF47" s="536">
        <f>IFERROR(AVERAGEIF('Rent Roll_Tradeouts'!$B:$B,'Rent Roll (MF &amp; Retail)'!$A47,'Rent Roll_Tradeouts'!DQ:DQ),0)</f>
        <v>0</v>
      </c>
      <c r="DG47" s="536">
        <f>IFERROR(AVERAGEIF('Rent Roll_Tradeouts'!$B:$B,'Rent Roll (MF &amp; Retail)'!$A47,'Rent Roll_Tradeouts'!DR:DR),0)</f>
        <v>0</v>
      </c>
      <c r="DH47" s="536">
        <f>IFERROR(AVERAGEIF('Rent Roll_Tradeouts'!$B:$B,'Rent Roll (MF &amp; Retail)'!$A47,'Rent Roll_Tradeouts'!DS:DS),0)</f>
        <v>0</v>
      </c>
      <c r="DI47" s="536">
        <f>IFERROR(AVERAGEIF('Rent Roll_Tradeouts'!$B:$B,'Rent Roll (MF &amp; Retail)'!$A47,'Rent Roll_Tradeouts'!DT:DT),0)</f>
        <v>0</v>
      </c>
      <c r="DJ47" s="536">
        <f>IFERROR(AVERAGEIF('Rent Roll_Tradeouts'!$B:$B,'Rent Roll (MF &amp; Retail)'!$A47,'Rent Roll_Tradeouts'!DU:DU),0)</f>
        <v>0</v>
      </c>
      <c r="DK47" s="536">
        <f>IFERROR(AVERAGEIF('Rent Roll_Tradeouts'!$B:$B,'Rent Roll (MF &amp; Retail)'!$A47,'Rent Roll_Tradeouts'!DV:DV),0)</f>
        <v>0</v>
      </c>
      <c r="DL47" s="536">
        <f>IFERROR(AVERAGEIF('Rent Roll_Tradeouts'!$B:$B,'Rent Roll (MF &amp; Retail)'!$A47,'Rent Roll_Tradeouts'!DW:DW),0)</f>
        <v>0</v>
      </c>
      <c r="DM47" s="536">
        <f>IFERROR(AVERAGEIF('Rent Roll_Tradeouts'!$B:$B,'Rent Roll (MF &amp; Retail)'!$A47,'Rent Roll_Tradeouts'!DX:DX),0)</f>
        <v>0</v>
      </c>
      <c r="DN47" s="536">
        <f>IFERROR(AVERAGEIF('Rent Roll_Tradeouts'!$B:$B,'Rent Roll (MF &amp; Retail)'!$A47,'Rent Roll_Tradeouts'!DY:DY),0)</f>
        <v>0</v>
      </c>
      <c r="DO47" s="536">
        <f>IFERROR(AVERAGEIF('Rent Roll_Tradeouts'!$B:$B,'Rent Roll (MF &amp; Retail)'!$A47,'Rent Roll_Tradeouts'!DZ:DZ),0)</f>
        <v>0</v>
      </c>
      <c r="DP47" s="536">
        <f>IFERROR(AVERAGEIF('Rent Roll_Tradeouts'!$B:$B,'Rent Roll (MF &amp; Retail)'!$A47,'Rent Roll_Tradeouts'!EA:EA),0)</f>
        <v>0</v>
      </c>
      <c r="DQ47" s="536">
        <f>IFERROR(AVERAGEIF('Rent Roll_Tradeouts'!$B:$B,'Rent Roll (MF &amp; Retail)'!$A47,'Rent Roll_Tradeouts'!EB:EB),0)</f>
        <v>0</v>
      </c>
      <c r="DR47" s="536">
        <f>IFERROR(AVERAGEIF('Rent Roll_Tradeouts'!$B:$B,'Rent Roll (MF &amp; Retail)'!$A47,'Rent Roll_Tradeouts'!EC:EC),0)</f>
        <v>0</v>
      </c>
      <c r="DS47" s="536">
        <f>IFERROR(AVERAGEIF('Rent Roll_Tradeouts'!$B:$B,'Rent Roll (MF &amp; Retail)'!$A47,'Rent Roll_Tradeouts'!ED:ED),0)</f>
        <v>0</v>
      </c>
      <c r="DT47" s="536">
        <f>IFERROR(AVERAGEIF('Rent Roll_Tradeouts'!$B:$B,'Rent Roll (MF &amp; Retail)'!$A47,'Rent Roll_Tradeouts'!EE:EE),0)</f>
        <v>0</v>
      </c>
      <c r="DU47" s="536">
        <f>IFERROR(AVERAGEIF('Rent Roll_Tradeouts'!$B:$B,'Rent Roll (MF &amp; Retail)'!$A47,'Rent Roll_Tradeouts'!EF:EF),0)</f>
        <v>0</v>
      </c>
      <c r="DV47" s="536">
        <f>IFERROR(AVERAGEIF('Rent Roll_Tradeouts'!$B:$B,'Rent Roll (MF &amp; Retail)'!$A47,'Rent Roll_Tradeouts'!EG:EG),0)</f>
        <v>0</v>
      </c>
      <c r="DW47" s="536">
        <f>IFERROR(AVERAGEIF('Rent Roll_Tradeouts'!$B:$B,'Rent Roll (MF &amp; Retail)'!$A47,'Rent Roll_Tradeouts'!EH:EH),0)</f>
        <v>0</v>
      </c>
      <c r="DX47" s="536">
        <f>IFERROR(AVERAGEIF('Rent Roll_Tradeouts'!$B:$B,'Rent Roll (MF &amp; Retail)'!$A47,'Rent Roll_Tradeouts'!EI:EI),0)</f>
        <v>0</v>
      </c>
      <c r="DY47" s="536">
        <f>IFERROR(AVERAGEIF('Rent Roll_Tradeouts'!$B:$B,'Rent Roll (MF &amp; Retail)'!$A47,'Rent Roll_Tradeouts'!EJ:EJ),0)</f>
        <v>0</v>
      </c>
      <c r="DZ47" s="536">
        <f>IFERROR(AVERAGEIF('Rent Roll_Tradeouts'!$B:$B,'Rent Roll (MF &amp; Retail)'!$A47,'Rent Roll_Tradeouts'!EK:EK),0)</f>
        <v>0</v>
      </c>
      <c r="EA47" s="536">
        <f>IFERROR(AVERAGEIF('Rent Roll_Tradeouts'!$B:$B,'Rent Roll (MF &amp; Retail)'!$A47,'Rent Roll_Tradeouts'!EL:EL),0)</f>
        <v>0</v>
      </c>
    </row>
    <row r="48" spans="1:131">
      <c r="A48" s="49">
        <f>'Rent Roll_RedIQ 2'!A57</f>
        <v>0</v>
      </c>
      <c r="B48" s="77">
        <f>'Rent Roll_RedIQ 2'!D57</f>
        <v>0</v>
      </c>
      <c r="C48" s="77">
        <f>'Rent Roll_RedIQ 2'!E57</f>
        <v>0</v>
      </c>
      <c r="D48" s="77">
        <f>'Rent Roll_RedIQ 2'!F57</f>
        <v>0</v>
      </c>
      <c r="E48" s="77">
        <f>'Rent Roll_RedIQ 2'!G57</f>
        <v>0</v>
      </c>
      <c r="K48" s="769" t="str">
        <f>'Rent Roll_RedIQ 2'!AG57</f>
        <v>-</v>
      </c>
      <c r="L48" s="536">
        <f>IFERROR(AVERAGEIF('Rent Roll_Tradeouts'!$B:$B,'Rent Roll (MF &amp; Retail)'!$A48,'Rent Roll_Tradeouts'!W:W),0)</f>
        <v>0</v>
      </c>
      <c r="M48" s="536">
        <f>IFERROR(AVERAGEIF('Rent Roll_Tradeouts'!$B:$B,'Rent Roll (MF &amp; Retail)'!$A48,'Rent Roll_Tradeouts'!X:X),0)</f>
        <v>0</v>
      </c>
      <c r="N48" s="536">
        <f>IFERROR(AVERAGEIF('Rent Roll_Tradeouts'!$B:$B,'Rent Roll (MF &amp; Retail)'!$A48,'Rent Roll_Tradeouts'!Y:Y),0)</f>
        <v>0</v>
      </c>
      <c r="O48" s="536">
        <f>IFERROR(AVERAGEIF('Rent Roll_Tradeouts'!$B:$B,'Rent Roll (MF &amp; Retail)'!$A48,'Rent Roll_Tradeouts'!Z:Z),0)</f>
        <v>0</v>
      </c>
      <c r="P48" s="536">
        <f>IFERROR(AVERAGEIF('Rent Roll_Tradeouts'!$B:$B,'Rent Roll (MF &amp; Retail)'!$A48,'Rent Roll_Tradeouts'!AA:AA),0)</f>
        <v>0</v>
      </c>
      <c r="Q48" s="536">
        <f>IFERROR(AVERAGEIF('Rent Roll_Tradeouts'!$B:$B,'Rent Roll (MF &amp; Retail)'!$A48,'Rent Roll_Tradeouts'!AB:AB),0)</f>
        <v>0</v>
      </c>
      <c r="R48" s="536">
        <f>IFERROR(AVERAGEIF('Rent Roll_Tradeouts'!$B:$B,'Rent Roll (MF &amp; Retail)'!$A48,'Rent Roll_Tradeouts'!AC:AC),0)</f>
        <v>0</v>
      </c>
      <c r="S48" s="536">
        <f>IFERROR(AVERAGEIF('Rent Roll_Tradeouts'!$B:$B,'Rent Roll (MF &amp; Retail)'!$A48,'Rent Roll_Tradeouts'!AD:AD),0)</f>
        <v>0</v>
      </c>
      <c r="T48" s="536">
        <f>IFERROR(AVERAGEIF('Rent Roll_Tradeouts'!$B:$B,'Rent Roll (MF &amp; Retail)'!$A48,'Rent Roll_Tradeouts'!AE:AE),0)</f>
        <v>0</v>
      </c>
      <c r="U48" s="536">
        <f>IFERROR(AVERAGEIF('Rent Roll_Tradeouts'!$B:$B,'Rent Roll (MF &amp; Retail)'!$A48,'Rent Roll_Tradeouts'!AF:AF),0)</f>
        <v>0</v>
      </c>
      <c r="V48" s="536">
        <f>IFERROR(AVERAGEIF('Rent Roll_Tradeouts'!$B:$B,'Rent Roll (MF &amp; Retail)'!$A48,'Rent Roll_Tradeouts'!AG:AG),0)</f>
        <v>0</v>
      </c>
      <c r="W48" s="536">
        <f>IFERROR(AVERAGEIF('Rent Roll_Tradeouts'!$B:$B,'Rent Roll (MF &amp; Retail)'!$A48,'Rent Roll_Tradeouts'!AH:AH),0)</f>
        <v>0</v>
      </c>
      <c r="X48" s="536">
        <f>IFERROR(AVERAGEIF('Rent Roll_Tradeouts'!$B:$B,'Rent Roll (MF &amp; Retail)'!$A48,'Rent Roll_Tradeouts'!AI:AI),0)</f>
        <v>0</v>
      </c>
      <c r="Y48" s="536">
        <f>IFERROR(AVERAGEIF('Rent Roll_Tradeouts'!$B:$B,'Rent Roll (MF &amp; Retail)'!$A48,'Rent Roll_Tradeouts'!AJ:AJ),0)</f>
        <v>0</v>
      </c>
      <c r="Z48" s="536">
        <f>IFERROR(AVERAGEIF('Rent Roll_Tradeouts'!$B:$B,'Rent Roll (MF &amp; Retail)'!$A48,'Rent Roll_Tradeouts'!AK:AK),0)</f>
        <v>0</v>
      </c>
      <c r="AA48" s="536">
        <f>IFERROR(AVERAGEIF('Rent Roll_Tradeouts'!$B:$B,'Rent Roll (MF &amp; Retail)'!$A48,'Rent Roll_Tradeouts'!AL:AL),0)</f>
        <v>0</v>
      </c>
      <c r="AB48" s="536">
        <f>IFERROR(AVERAGEIF('Rent Roll_Tradeouts'!$B:$B,'Rent Roll (MF &amp; Retail)'!$A48,'Rent Roll_Tradeouts'!AM:AM),0)</f>
        <v>0</v>
      </c>
      <c r="AC48" s="536">
        <f>IFERROR(AVERAGEIF('Rent Roll_Tradeouts'!$B:$B,'Rent Roll (MF &amp; Retail)'!$A48,'Rent Roll_Tradeouts'!AN:AN),0)</f>
        <v>0</v>
      </c>
      <c r="AD48" s="536">
        <f>IFERROR(AVERAGEIF('Rent Roll_Tradeouts'!$B:$B,'Rent Roll (MF &amp; Retail)'!$A48,'Rent Roll_Tradeouts'!AO:AO),0)</f>
        <v>0</v>
      </c>
      <c r="AE48" s="536">
        <f>IFERROR(AVERAGEIF('Rent Roll_Tradeouts'!$B:$B,'Rent Roll (MF &amp; Retail)'!$A48,'Rent Roll_Tradeouts'!AP:AP),0)</f>
        <v>0</v>
      </c>
      <c r="AF48" s="536">
        <f>IFERROR(AVERAGEIF('Rent Roll_Tradeouts'!$B:$B,'Rent Roll (MF &amp; Retail)'!$A48,'Rent Roll_Tradeouts'!AQ:AQ),0)</f>
        <v>0</v>
      </c>
      <c r="AG48" s="536">
        <f>IFERROR(AVERAGEIF('Rent Roll_Tradeouts'!$B:$B,'Rent Roll (MF &amp; Retail)'!$A48,'Rent Roll_Tradeouts'!AR:AR),0)</f>
        <v>0</v>
      </c>
      <c r="AH48" s="536">
        <f>IFERROR(AVERAGEIF('Rent Roll_Tradeouts'!$B:$B,'Rent Roll (MF &amp; Retail)'!$A48,'Rent Roll_Tradeouts'!AS:AS),0)</f>
        <v>0</v>
      </c>
      <c r="AI48" s="536">
        <f>IFERROR(AVERAGEIF('Rent Roll_Tradeouts'!$B:$B,'Rent Roll (MF &amp; Retail)'!$A48,'Rent Roll_Tradeouts'!AT:AT),0)</f>
        <v>0</v>
      </c>
      <c r="AJ48" s="536">
        <f>IFERROR(AVERAGEIF('Rent Roll_Tradeouts'!$B:$B,'Rent Roll (MF &amp; Retail)'!$A48,'Rent Roll_Tradeouts'!AU:AU),0)</f>
        <v>0</v>
      </c>
      <c r="AK48" s="536">
        <f>IFERROR(AVERAGEIF('Rent Roll_Tradeouts'!$B:$B,'Rent Roll (MF &amp; Retail)'!$A48,'Rent Roll_Tradeouts'!AV:AV),0)</f>
        <v>0</v>
      </c>
      <c r="AL48" s="536">
        <f>IFERROR(AVERAGEIF('Rent Roll_Tradeouts'!$B:$B,'Rent Roll (MF &amp; Retail)'!$A48,'Rent Roll_Tradeouts'!AW:AW),0)</f>
        <v>0</v>
      </c>
      <c r="AM48" s="536">
        <f>IFERROR(AVERAGEIF('Rent Roll_Tradeouts'!$B:$B,'Rent Roll (MF &amp; Retail)'!$A48,'Rent Roll_Tradeouts'!AX:AX),0)</f>
        <v>0</v>
      </c>
      <c r="AN48" s="536">
        <f>IFERROR(AVERAGEIF('Rent Roll_Tradeouts'!$B:$B,'Rent Roll (MF &amp; Retail)'!$A48,'Rent Roll_Tradeouts'!AY:AY),0)</f>
        <v>0</v>
      </c>
      <c r="AO48" s="536">
        <f>IFERROR(AVERAGEIF('Rent Roll_Tradeouts'!$B:$B,'Rent Roll (MF &amp; Retail)'!$A48,'Rent Roll_Tradeouts'!AZ:AZ),0)</f>
        <v>0</v>
      </c>
      <c r="AP48" s="536">
        <f>IFERROR(AVERAGEIF('Rent Roll_Tradeouts'!$B:$B,'Rent Roll (MF &amp; Retail)'!$A48,'Rent Roll_Tradeouts'!BA:BA),0)</f>
        <v>0</v>
      </c>
      <c r="AQ48" s="536">
        <f>IFERROR(AVERAGEIF('Rent Roll_Tradeouts'!$B:$B,'Rent Roll (MF &amp; Retail)'!$A48,'Rent Roll_Tradeouts'!BB:BB),0)</f>
        <v>0</v>
      </c>
      <c r="AR48" s="536">
        <f>IFERROR(AVERAGEIF('Rent Roll_Tradeouts'!$B:$B,'Rent Roll (MF &amp; Retail)'!$A48,'Rent Roll_Tradeouts'!BC:BC),0)</f>
        <v>0</v>
      </c>
      <c r="AS48" s="536">
        <f>IFERROR(AVERAGEIF('Rent Roll_Tradeouts'!$B:$B,'Rent Roll (MF &amp; Retail)'!$A48,'Rent Roll_Tradeouts'!BD:BD),0)</f>
        <v>0</v>
      </c>
      <c r="AT48" s="536">
        <f>IFERROR(AVERAGEIF('Rent Roll_Tradeouts'!$B:$B,'Rent Roll (MF &amp; Retail)'!$A48,'Rent Roll_Tradeouts'!BE:BE),0)</f>
        <v>0</v>
      </c>
      <c r="AU48" s="536">
        <f>IFERROR(AVERAGEIF('Rent Roll_Tradeouts'!$B:$B,'Rent Roll (MF &amp; Retail)'!$A48,'Rent Roll_Tradeouts'!BF:BF),0)</f>
        <v>0</v>
      </c>
      <c r="AV48" s="536">
        <f>IFERROR(AVERAGEIF('Rent Roll_Tradeouts'!$B:$B,'Rent Roll (MF &amp; Retail)'!$A48,'Rent Roll_Tradeouts'!BG:BG),0)</f>
        <v>0</v>
      </c>
      <c r="AW48" s="536">
        <f>IFERROR(AVERAGEIF('Rent Roll_Tradeouts'!$B:$B,'Rent Roll (MF &amp; Retail)'!$A48,'Rent Roll_Tradeouts'!BH:BH),0)</f>
        <v>0</v>
      </c>
      <c r="AX48" s="536">
        <f>IFERROR(AVERAGEIF('Rent Roll_Tradeouts'!$B:$B,'Rent Roll (MF &amp; Retail)'!$A48,'Rent Roll_Tradeouts'!BI:BI),0)</f>
        <v>0</v>
      </c>
      <c r="AY48" s="536">
        <f>IFERROR(AVERAGEIF('Rent Roll_Tradeouts'!$B:$B,'Rent Roll (MF &amp; Retail)'!$A48,'Rent Roll_Tradeouts'!BJ:BJ),0)</f>
        <v>0</v>
      </c>
      <c r="AZ48" s="536">
        <f>IFERROR(AVERAGEIF('Rent Roll_Tradeouts'!$B:$B,'Rent Roll (MF &amp; Retail)'!$A48,'Rent Roll_Tradeouts'!BK:BK),0)</f>
        <v>0</v>
      </c>
      <c r="BA48" s="536">
        <f>IFERROR(AVERAGEIF('Rent Roll_Tradeouts'!$B:$B,'Rent Roll (MF &amp; Retail)'!$A48,'Rent Roll_Tradeouts'!BL:BL),0)</f>
        <v>0</v>
      </c>
      <c r="BB48" s="536">
        <f>IFERROR(AVERAGEIF('Rent Roll_Tradeouts'!$B:$B,'Rent Roll (MF &amp; Retail)'!$A48,'Rent Roll_Tradeouts'!BM:BM),0)</f>
        <v>0</v>
      </c>
      <c r="BC48" s="536">
        <f>IFERROR(AVERAGEIF('Rent Roll_Tradeouts'!$B:$B,'Rent Roll (MF &amp; Retail)'!$A48,'Rent Roll_Tradeouts'!BN:BN),0)</f>
        <v>0</v>
      </c>
      <c r="BD48" s="536">
        <f>IFERROR(AVERAGEIF('Rent Roll_Tradeouts'!$B:$B,'Rent Roll (MF &amp; Retail)'!$A48,'Rent Roll_Tradeouts'!BO:BO),0)</f>
        <v>0</v>
      </c>
      <c r="BE48" s="536">
        <f>IFERROR(AVERAGEIF('Rent Roll_Tradeouts'!$B:$B,'Rent Roll (MF &amp; Retail)'!$A48,'Rent Roll_Tradeouts'!BP:BP),0)</f>
        <v>0</v>
      </c>
      <c r="BF48" s="536">
        <f>IFERROR(AVERAGEIF('Rent Roll_Tradeouts'!$B:$B,'Rent Roll (MF &amp; Retail)'!$A48,'Rent Roll_Tradeouts'!BQ:BQ),0)</f>
        <v>0</v>
      </c>
      <c r="BG48" s="536">
        <f>IFERROR(AVERAGEIF('Rent Roll_Tradeouts'!$B:$B,'Rent Roll (MF &amp; Retail)'!$A48,'Rent Roll_Tradeouts'!BR:BR),0)</f>
        <v>0</v>
      </c>
      <c r="BH48" s="536">
        <f>IFERROR(AVERAGEIF('Rent Roll_Tradeouts'!$B:$B,'Rent Roll (MF &amp; Retail)'!$A48,'Rent Roll_Tradeouts'!BS:BS),0)</f>
        <v>0</v>
      </c>
      <c r="BI48" s="536">
        <f>IFERROR(AVERAGEIF('Rent Roll_Tradeouts'!$B:$B,'Rent Roll (MF &amp; Retail)'!$A48,'Rent Roll_Tradeouts'!BT:BT),0)</f>
        <v>0</v>
      </c>
      <c r="BJ48" s="536">
        <f>IFERROR(AVERAGEIF('Rent Roll_Tradeouts'!$B:$B,'Rent Roll (MF &amp; Retail)'!$A48,'Rent Roll_Tradeouts'!BU:BU),0)</f>
        <v>0</v>
      </c>
      <c r="BK48" s="536">
        <f>IFERROR(AVERAGEIF('Rent Roll_Tradeouts'!$B:$B,'Rent Roll (MF &amp; Retail)'!$A48,'Rent Roll_Tradeouts'!BV:BV),0)</f>
        <v>0</v>
      </c>
      <c r="BL48" s="536">
        <f>IFERROR(AVERAGEIF('Rent Roll_Tradeouts'!$B:$B,'Rent Roll (MF &amp; Retail)'!$A48,'Rent Roll_Tradeouts'!BW:BW),0)</f>
        <v>0</v>
      </c>
      <c r="BM48" s="536">
        <f>IFERROR(AVERAGEIF('Rent Roll_Tradeouts'!$B:$B,'Rent Roll (MF &amp; Retail)'!$A48,'Rent Roll_Tradeouts'!BX:BX),0)</f>
        <v>0</v>
      </c>
      <c r="BN48" s="536">
        <f>IFERROR(AVERAGEIF('Rent Roll_Tradeouts'!$B:$B,'Rent Roll (MF &amp; Retail)'!$A48,'Rent Roll_Tradeouts'!BY:BY),0)</f>
        <v>0</v>
      </c>
      <c r="BO48" s="536">
        <f>IFERROR(AVERAGEIF('Rent Roll_Tradeouts'!$B:$B,'Rent Roll (MF &amp; Retail)'!$A48,'Rent Roll_Tradeouts'!BZ:BZ),0)</f>
        <v>0</v>
      </c>
      <c r="BP48" s="536">
        <f>IFERROR(AVERAGEIF('Rent Roll_Tradeouts'!$B:$B,'Rent Roll (MF &amp; Retail)'!$A48,'Rent Roll_Tradeouts'!CA:CA),0)</f>
        <v>0</v>
      </c>
      <c r="BQ48" s="536">
        <f>IFERROR(AVERAGEIF('Rent Roll_Tradeouts'!$B:$B,'Rent Roll (MF &amp; Retail)'!$A48,'Rent Roll_Tradeouts'!CB:CB),0)</f>
        <v>0</v>
      </c>
      <c r="BR48" s="536">
        <f>IFERROR(AVERAGEIF('Rent Roll_Tradeouts'!$B:$B,'Rent Roll (MF &amp; Retail)'!$A48,'Rent Roll_Tradeouts'!CC:CC),0)</f>
        <v>0</v>
      </c>
      <c r="BS48" s="536">
        <f>IFERROR(AVERAGEIF('Rent Roll_Tradeouts'!$B:$B,'Rent Roll (MF &amp; Retail)'!$A48,'Rent Roll_Tradeouts'!CD:CD),0)</f>
        <v>0</v>
      </c>
      <c r="BT48" s="536">
        <f>IFERROR(AVERAGEIF('Rent Roll_Tradeouts'!$B:$B,'Rent Roll (MF &amp; Retail)'!$A48,'Rent Roll_Tradeouts'!CE:CE),0)</f>
        <v>0</v>
      </c>
      <c r="BU48" s="536">
        <f>IFERROR(AVERAGEIF('Rent Roll_Tradeouts'!$B:$B,'Rent Roll (MF &amp; Retail)'!$A48,'Rent Roll_Tradeouts'!CF:CF),0)</f>
        <v>0</v>
      </c>
      <c r="BV48" s="536">
        <f>IFERROR(AVERAGEIF('Rent Roll_Tradeouts'!$B:$B,'Rent Roll (MF &amp; Retail)'!$A48,'Rent Roll_Tradeouts'!CG:CG),0)</f>
        <v>0</v>
      </c>
      <c r="BW48" s="536">
        <f>IFERROR(AVERAGEIF('Rent Roll_Tradeouts'!$B:$B,'Rent Roll (MF &amp; Retail)'!$A48,'Rent Roll_Tradeouts'!CH:CH),0)</f>
        <v>0</v>
      </c>
      <c r="BX48" s="536">
        <f>IFERROR(AVERAGEIF('Rent Roll_Tradeouts'!$B:$B,'Rent Roll (MF &amp; Retail)'!$A48,'Rent Roll_Tradeouts'!CI:CI),0)</f>
        <v>0</v>
      </c>
      <c r="BY48" s="536">
        <f>IFERROR(AVERAGEIF('Rent Roll_Tradeouts'!$B:$B,'Rent Roll (MF &amp; Retail)'!$A48,'Rent Roll_Tradeouts'!CJ:CJ),0)</f>
        <v>0</v>
      </c>
      <c r="BZ48" s="536">
        <f>IFERROR(AVERAGEIF('Rent Roll_Tradeouts'!$B:$B,'Rent Roll (MF &amp; Retail)'!$A48,'Rent Roll_Tradeouts'!CK:CK),0)</f>
        <v>0</v>
      </c>
      <c r="CA48" s="536">
        <f>IFERROR(AVERAGEIF('Rent Roll_Tradeouts'!$B:$B,'Rent Roll (MF &amp; Retail)'!$A48,'Rent Roll_Tradeouts'!CL:CL),0)</f>
        <v>0</v>
      </c>
      <c r="CB48" s="536">
        <f>IFERROR(AVERAGEIF('Rent Roll_Tradeouts'!$B:$B,'Rent Roll (MF &amp; Retail)'!$A48,'Rent Roll_Tradeouts'!CM:CM),0)</f>
        <v>0</v>
      </c>
      <c r="CC48" s="536">
        <f>IFERROR(AVERAGEIF('Rent Roll_Tradeouts'!$B:$B,'Rent Roll (MF &amp; Retail)'!$A48,'Rent Roll_Tradeouts'!CN:CN),0)</f>
        <v>0</v>
      </c>
      <c r="CD48" s="536">
        <f>IFERROR(AVERAGEIF('Rent Roll_Tradeouts'!$B:$B,'Rent Roll (MF &amp; Retail)'!$A48,'Rent Roll_Tradeouts'!CO:CO),0)</f>
        <v>0</v>
      </c>
      <c r="CE48" s="536">
        <f>IFERROR(AVERAGEIF('Rent Roll_Tradeouts'!$B:$B,'Rent Roll (MF &amp; Retail)'!$A48,'Rent Roll_Tradeouts'!CP:CP),0)</f>
        <v>0</v>
      </c>
      <c r="CF48" s="536">
        <f>IFERROR(AVERAGEIF('Rent Roll_Tradeouts'!$B:$B,'Rent Roll (MF &amp; Retail)'!$A48,'Rent Roll_Tradeouts'!CQ:CQ),0)</f>
        <v>0</v>
      </c>
      <c r="CG48" s="536">
        <f>IFERROR(AVERAGEIF('Rent Roll_Tradeouts'!$B:$B,'Rent Roll (MF &amp; Retail)'!$A48,'Rent Roll_Tradeouts'!CR:CR),0)</f>
        <v>0</v>
      </c>
      <c r="CH48" s="536">
        <f>IFERROR(AVERAGEIF('Rent Roll_Tradeouts'!$B:$B,'Rent Roll (MF &amp; Retail)'!$A48,'Rent Roll_Tradeouts'!CS:CS),0)</f>
        <v>0</v>
      </c>
      <c r="CI48" s="536">
        <f>IFERROR(AVERAGEIF('Rent Roll_Tradeouts'!$B:$B,'Rent Roll (MF &amp; Retail)'!$A48,'Rent Roll_Tradeouts'!CT:CT),0)</f>
        <v>0</v>
      </c>
      <c r="CJ48" s="536">
        <f>IFERROR(AVERAGEIF('Rent Roll_Tradeouts'!$B:$B,'Rent Roll (MF &amp; Retail)'!$A48,'Rent Roll_Tradeouts'!CU:CU),0)</f>
        <v>0</v>
      </c>
      <c r="CK48" s="536">
        <f>IFERROR(AVERAGEIF('Rent Roll_Tradeouts'!$B:$B,'Rent Roll (MF &amp; Retail)'!$A48,'Rent Roll_Tradeouts'!CV:CV),0)</f>
        <v>0</v>
      </c>
      <c r="CL48" s="536">
        <f>IFERROR(AVERAGEIF('Rent Roll_Tradeouts'!$B:$B,'Rent Roll (MF &amp; Retail)'!$A48,'Rent Roll_Tradeouts'!CW:CW),0)</f>
        <v>0</v>
      </c>
      <c r="CM48" s="536">
        <f>IFERROR(AVERAGEIF('Rent Roll_Tradeouts'!$B:$B,'Rent Roll (MF &amp; Retail)'!$A48,'Rent Roll_Tradeouts'!CX:CX),0)</f>
        <v>0</v>
      </c>
      <c r="CN48" s="536">
        <f>IFERROR(AVERAGEIF('Rent Roll_Tradeouts'!$B:$B,'Rent Roll (MF &amp; Retail)'!$A48,'Rent Roll_Tradeouts'!CY:CY),0)</f>
        <v>0</v>
      </c>
      <c r="CO48" s="536">
        <f>IFERROR(AVERAGEIF('Rent Roll_Tradeouts'!$B:$B,'Rent Roll (MF &amp; Retail)'!$A48,'Rent Roll_Tradeouts'!CZ:CZ),0)</f>
        <v>0</v>
      </c>
      <c r="CP48" s="536">
        <f>IFERROR(AVERAGEIF('Rent Roll_Tradeouts'!$B:$B,'Rent Roll (MF &amp; Retail)'!$A48,'Rent Roll_Tradeouts'!DA:DA),0)</f>
        <v>0</v>
      </c>
      <c r="CQ48" s="536">
        <f>IFERROR(AVERAGEIF('Rent Roll_Tradeouts'!$B:$B,'Rent Roll (MF &amp; Retail)'!$A48,'Rent Roll_Tradeouts'!DB:DB),0)</f>
        <v>0</v>
      </c>
      <c r="CR48" s="536">
        <f>IFERROR(AVERAGEIF('Rent Roll_Tradeouts'!$B:$B,'Rent Roll (MF &amp; Retail)'!$A48,'Rent Roll_Tradeouts'!DC:DC),0)</f>
        <v>0</v>
      </c>
      <c r="CS48" s="536">
        <f>IFERROR(AVERAGEIF('Rent Roll_Tradeouts'!$B:$B,'Rent Roll (MF &amp; Retail)'!$A48,'Rent Roll_Tradeouts'!DD:DD),0)</f>
        <v>0</v>
      </c>
      <c r="CT48" s="536">
        <f>IFERROR(AVERAGEIF('Rent Roll_Tradeouts'!$B:$B,'Rent Roll (MF &amp; Retail)'!$A48,'Rent Roll_Tradeouts'!DE:DE),0)</f>
        <v>0</v>
      </c>
      <c r="CU48" s="536">
        <f>IFERROR(AVERAGEIF('Rent Roll_Tradeouts'!$B:$B,'Rent Roll (MF &amp; Retail)'!$A48,'Rent Roll_Tradeouts'!DF:DF),0)</f>
        <v>0</v>
      </c>
      <c r="CV48" s="536">
        <f>IFERROR(AVERAGEIF('Rent Roll_Tradeouts'!$B:$B,'Rent Roll (MF &amp; Retail)'!$A48,'Rent Roll_Tradeouts'!DG:DG),0)</f>
        <v>0</v>
      </c>
      <c r="CW48" s="536">
        <f>IFERROR(AVERAGEIF('Rent Roll_Tradeouts'!$B:$B,'Rent Roll (MF &amp; Retail)'!$A48,'Rent Roll_Tradeouts'!DH:DH),0)</f>
        <v>0</v>
      </c>
      <c r="CX48" s="536">
        <f>IFERROR(AVERAGEIF('Rent Roll_Tradeouts'!$B:$B,'Rent Roll (MF &amp; Retail)'!$A48,'Rent Roll_Tradeouts'!DI:DI),0)</f>
        <v>0</v>
      </c>
      <c r="CY48" s="536">
        <f>IFERROR(AVERAGEIF('Rent Roll_Tradeouts'!$B:$B,'Rent Roll (MF &amp; Retail)'!$A48,'Rent Roll_Tradeouts'!DJ:DJ),0)</f>
        <v>0</v>
      </c>
      <c r="CZ48" s="536">
        <f>IFERROR(AVERAGEIF('Rent Roll_Tradeouts'!$B:$B,'Rent Roll (MF &amp; Retail)'!$A48,'Rent Roll_Tradeouts'!DK:DK),0)</f>
        <v>0</v>
      </c>
      <c r="DA48" s="536">
        <f>IFERROR(AVERAGEIF('Rent Roll_Tradeouts'!$B:$B,'Rent Roll (MF &amp; Retail)'!$A48,'Rent Roll_Tradeouts'!DL:DL),0)</f>
        <v>0</v>
      </c>
      <c r="DB48" s="536">
        <f>IFERROR(AVERAGEIF('Rent Roll_Tradeouts'!$B:$B,'Rent Roll (MF &amp; Retail)'!$A48,'Rent Roll_Tradeouts'!DM:DM),0)</f>
        <v>0</v>
      </c>
      <c r="DC48" s="536">
        <f>IFERROR(AVERAGEIF('Rent Roll_Tradeouts'!$B:$B,'Rent Roll (MF &amp; Retail)'!$A48,'Rent Roll_Tradeouts'!DN:DN),0)</f>
        <v>0</v>
      </c>
      <c r="DD48" s="536">
        <f>IFERROR(AVERAGEIF('Rent Roll_Tradeouts'!$B:$B,'Rent Roll (MF &amp; Retail)'!$A48,'Rent Roll_Tradeouts'!DO:DO),0)</f>
        <v>0</v>
      </c>
      <c r="DE48" s="536">
        <f>IFERROR(AVERAGEIF('Rent Roll_Tradeouts'!$B:$B,'Rent Roll (MF &amp; Retail)'!$A48,'Rent Roll_Tradeouts'!DP:DP),0)</f>
        <v>0</v>
      </c>
      <c r="DF48" s="536">
        <f>IFERROR(AVERAGEIF('Rent Roll_Tradeouts'!$B:$B,'Rent Roll (MF &amp; Retail)'!$A48,'Rent Roll_Tradeouts'!DQ:DQ),0)</f>
        <v>0</v>
      </c>
      <c r="DG48" s="536">
        <f>IFERROR(AVERAGEIF('Rent Roll_Tradeouts'!$B:$B,'Rent Roll (MF &amp; Retail)'!$A48,'Rent Roll_Tradeouts'!DR:DR),0)</f>
        <v>0</v>
      </c>
      <c r="DH48" s="536">
        <f>IFERROR(AVERAGEIF('Rent Roll_Tradeouts'!$B:$B,'Rent Roll (MF &amp; Retail)'!$A48,'Rent Roll_Tradeouts'!DS:DS),0)</f>
        <v>0</v>
      </c>
      <c r="DI48" s="536">
        <f>IFERROR(AVERAGEIF('Rent Roll_Tradeouts'!$B:$B,'Rent Roll (MF &amp; Retail)'!$A48,'Rent Roll_Tradeouts'!DT:DT),0)</f>
        <v>0</v>
      </c>
      <c r="DJ48" s="536">
        <f>IFERROR(AVERAGEIF('Rent Roll_Tradeouts'!$B:$B,'Rent Roll (MF &amp; Retail)'!$A48,'Rent Roll_Tradeouts'!DU:DU),0)</f>
        <v>0</v>
      </c>
      <c r="DK48" s="536">
        <f>IFERROR(AVERAGEIF('Rent Roll_Tradeouts'!$B:$B,'Rent Roll (MF &amp; Retail)'!$A48,'Rent Roll_Tradeouts'!DV:DV),0)</f>
        <v>0</v>
      </c>
      <c r="DL48" s="536">
        <f>IFERROR(AVERAGEIF('Rent Roll_Tradeouts'!$B:$B,'Rent Roll (MF &amp; Retail)'!$A48,'Rent Roll_Tradeouts'!DW:DW),0)</f>
        <v>0</v>
      </c>
      <c r="DM48" s="536">
        <f>IFERROR(AVERAGEIF('Rent Roll_Tradeouts'!$B:$B,'Rent Roll (MF &amp; Retail)'!$A48,'Rent Roll_Tradeouts'!DX:DX),0)</f>
        <v>0</v>
      </c>
      <c r="DN48" s="536">
        <f>IFERROR(AVERAGEIF('Rent Roll_Tradeouts'!$B:$B,'Rent Roll (MF &amp; Retail)'!$A48,'Rent Roll_Tradeouts'!DY:DY),0)</f>
        <v>0</v>
      </c>
      <c r="DO48" s="536">
        <f>IFERROR(AVERAGEIF('Rent Roll_Tradeouts'!$B:$B,'Rent Roll (MF &amp; Retail)'!$A48,'Rent Roll_Tradeouts'!DZ:DZ),0)</f>
        <v>0</v>
      </c>
      <c r="DP48" s="536">
        <f>IFERROR(AVERAGEIF('Rent Roll_Tradeouts'!$B:$B,'Rent Roll (MF &amp; Retail)'!$A48,'Rent Roll_Tradeouts'!EA:EA),0)</f>
        <v>0</v>
      </c>
      <c r="DQ48" s="536">
        <f>IFERROR(AVERAGEIF('Rent Roll_Tradeouts'!$B:$B,'Rent Roll (MF &amp; Retail)'!$A48,'Rent Roll_Tradeouts'!EB:EB),0)</f>
        <v>0</v>
      </c>
      <c r="DR48" s="536">
        <f>IFERROR(AVERAGEIF('Rent Roll_Tradeouts'!$B:$B,'Rent Roll (MF &amp; Retail)'!$A48,'Rent Roll_Tradeouts'!EC:EC),0)</f>
        <v>0</v>
      </c>
      <c r="DS48" s="536">
        <f>IFERROR(AVERAGEIF('Rent Roll_Tradeouts'!$B:$B,'Rent Roll (MF &amp; Retail)'!$A48,'Rent Roll_Tradeouts'!ED:ED),0)</f>
        <v>0</v>
      </c>
      <c r="DT48" s="536">
        <f>IFERROR(AVERAGEIF('Rent Roll_Tradeouts'!$B:$B,'Rent Roll (MF &amp; Retail)'!$A48,'Rent Roll_Tradeouts'!EE:EE),0)</f>
        <v>0</v>
      </c>
      <c r="DU48" s="536">
        <f>IFERROR(AVERAGEIF('Rent Roll_Tradeouts'!$B:$B,'Rent Roll (MF &amp; Retail)'!$A48,'Rent Roll_Tradeouts'!EF:EF),0)</f>
        <v>0</v>
      </c>
      <c r="DV48" s="536">
        <f>IFERROR(AVERAGEIF('Rent Roll_Tradeouts'!$B:$B,'Rent Roll (MF &amp; Retail)'!$A48,'Rent Roll_Tradeouts'!EG:EG),0)</f>
        <v>0</v>
      </c>
      <c r="DW48" s="536">
        <f>IFERROR(AVERAGEIF('Rent Roll_Tradeouts'!$B:$B,'Rent Roll (MF &amp; Retail)'!$A48,'Rent Roll_Tradeouts'!EH:EH),0)</f>
        <v>0</v>
      </c>
      <c r="DX48" s="536">
        <f>IFERROR(AVERAGEIF('Rent Roll_Tradeouts'!$B:$B,'Rent Roll (MF &amp; Retail)'!$A48,'Rent Roll_Tradeouts'!EI:EI),0)</f>
        <v>0</v>
      </c>
      <c r="DY48" s="536">
        <f>IFERROR(AVERAGEIF('Rent Roll_Tradeouts'!$B:$B,'Rent Roll (MF &amp; Retail)'!$A48,'Rent Roll_Tradeouts'!EJ:EJ),0)</f>
        <v>0</v>
      </c>
      <c r="DZ48" s="536">
        <f>IFERROR(AVERAGEIF('Rent Roll_Tradeouts'!$B:$B,'Rent Roll (MF &amp; Retail)'!$A48,'Rent Roll_Tradeouts'!EK:EK),0)</f>
        <v>0</v>
      </c>
      <c r="EA48" s="536">
        <f>IFERROR(AVERAGEIF('Rent Roll_Tradeouts'!$B:$B,'Rent Roll (MF &amp; Retail)'!$A48,'Rent Roll_Tradeouts'!EL:EL),0)</f>
        <v>0</v>
      </c>
    </row>
    <row r="49" spans="1:131">
      <c r="A49" s="49">
        <f>'Rent Roll_RedIQ 2'!A58</f>
        <v>0</v>
      </c>
      <c r="B49" s="77">
        <f>'Rent Roll_RedIQ 2'!D58</f>
        <v>0</v>
      </c>
      <c r="C49" s="77">
        <f>'Rent Roll_RedIQ 2'!E58</f>
        <v>0</v>
      </c>
      <c r="D49" s="77">
        <f>'Rent Roll_RedIQ 2'!F58</f>
        <v>0</v>
      </c>
      <c r="E49" s="77">
        <f>'Rent Roll_RedIQ 2'!G58</f>
        <v>0</v>
      </c>
      <c r="K49" s="769" t="str">
        <f>'Rent Roll_RedIQ 2'!AG58</f>
        <v>-</v>
      </c>
      <c r="L49" s="536">
        <f>IFERROR(AVERAGEIF('Rent Roll_Tradeouts'!$B:$B,'Rent Roll (MF &amp; Retail)'!$A49,'Rent Roll_Tradeouts'!W:W),0)</f>
        <v>0</v>
      </c>
      <c r="M49" s="536">
        <f>IFERROR(AVERAGEIF('Rent Roll_Tradeouts'!$B:$B,'Rent Roll (MF &amp; Retail)'!$A49,'Rent Roll_Tradeouts'!X:X),0)</f>
        <v>0</v>
      </c>
      <c r="N49" s="536">
        <f>IFERROR(AVERAGEIF('Rent Roll_Tradeouts'!$B:$B,'Rent Roll (MF &amp; Retail)'!$A49,'Rent Roll_Tradeouts'!Y:Y),0)</f>
        <v>0</v>
      </c>
      <c r="O49" s="536">
        <f>IFERROR(AVERAGEIF('Rent Roll_Tradeouts'!$B:$B,'Rent Roll (MF &amp; Retail)'!$A49,'Rent Roll_Tradeouts'!Z:Z),0)</f>
        <v>0</v>
      </c>
      <c r="P49" s="536">
        <f>IFERROR(AVERAGEIF('Rent Roll_Tradeouts'!$B:$B,'Rent Roll (MF &amp; Retail)'!$A49,'Rent Roll_Tradeouts'!AA:AA),0)</f>
        <v>0</v>
      </c>
      <c r="Q49" s="536">
        <f>IFERROR(AVERAGEIF('Rent Roll_Tradeouts'!$B:$B,'Rent Roll (MF &amp; Retail)'!$A49,'Rent Roll_Tradeouts'!AB:AB),0)</f>
        <v>0</v>
      </c>
      <c r="R49" s="536">
        <f>IFERROR(AVERAGEIF('Rent Roll_Tradeouts'!$B:$B,'Rent Roll (MF &amp; Retail)'!$A49,'Rent Roll_Tradeouts'!AC:AC),0)</f>
        <v>0</v>
      </c>
      <c r="S49" s="536">
        <f>IFERROR(AVERAGEIF('Rent Roll_Tradeouts'!$B:$B,'Rent Roll (MF &amp; Retail)'!$A49,'Rent Roll_Tradeouts'!AD:AD),0)</f>
        <v>0</v>
      </c>
      <c r="T49" s="536">
        <f>IFERROR(AVERAGEIF('Rent Roll_Tradeouts'!$B:$B,'Rent Roll (MF &amp; Retail)'!$A49,'Rent Roll_Tradeouts'!AE:AE),0)</f>
        <v>0</v>
      </c>
      <c r="U49" s="536">
        <f>IFERROR(AVERAGEIF('Rent Roll_Tradeouts'!$B:$B,'Rent Roll (MF &amp; Retail)'!$A49,'Rent Roll_Tradeouts'!AF:AF),0)</f>
        <v>0</v>
      </c>
      <c r="V49" s="536">
        <f>IFERROR(AVERAGEIF('Rent Roll_Tradeouts'!$B:$B,'Rent Roll (MF &amp; Retail)'!$A49,'Rent Roll_Tradeouts'!AG:AG),0)</f>
        <v>0</v>
      </c>
      <c r="W49" s="536">
        <f>IFERROR(AVERAGEIF('Rent Roll_Tradeouts'!$B:$B,'Rent Roll (MF &amp; Retail)'!$A49,'Rent Roll_Tradeouts'!AH:AH),0)</f>
        <v>0</v>
      </c>
      <c r="X49" s="536">
        <f>IFERROR(AVERAGEIF('Rent Roll_Tradeouts'!$B:$B,'Rent Roll (MF &amp; Retail)'!$A49,'Rent Roll_Tradeouts'!AI:AI),0)</f>
        <v>0</v>
      </c>
      <c r="Y49" s="536">
        <f>IFERROR(AVERAGEIF('Rent Roll_Tradeouts'!$B:$B,'Rent Roll (MF &amp; Retail)'!$A49,'Rent Roll_Tradeouts'!AJ:AJ),0)</f>
        <v>0</v>
      </c>
      <c r="Z49" s="536">
        <f>IFERROR(AVERAGEIF('Rent Roll_Tradeouts'!$B:$B,'Rent Roll (MF &amp; Retail)'!$A49,'Rent Roll_Tradeouts'!AK:AK),0)</f>
        <v>0</v>
      </c>
      <c r="AA49" s="536">
        <f>IFERROR(AVERAGEIF('Rent Roll_Tradeouts'!$B:$B,'Rent Roll (MF &amp; Retail)'!$A49,'Rent Roll_Tradeouts'!AL:AL),0)</f>
        <v>0</v>
      </c>
      <c r="AB49" s="536">
        <f>IFERROR(AVERAGEIF('Rent Roll_Tradeouts'!$B:$B,'Rent Roll (MF &amp; Retail)'!$A49,'Rent Roll_Tradeouts'!AM:AM),0)</f>
        <v>0</v>
      </c>
      <c r="AC49" s="536">
        <f>IFERROR(AVERAGEIF('Rent Roll_Tradeouts'!$B:$B,'Rent Roll (MF &amp; Retail)'!$A49,'Rent Roll_Tradeouts'!AN:AN),0)</f>
        <v>0</v>
      </c>
      <c r="AD49" s="536">
        <f>IFERROR(AVERAGEIF('Rent Roll_Tradeouts'!$B:$B,'Rent Roll (MF &amp; Retail)'!$A49,'Rent Roll_Tradeouts'!AO:AO),0)</f>
        <v>0</v>
      </c>
      <c r="AE49" s="536">
        <f>IFERROR(AVERAGEIF('Rent Roll_Tradeouts'!$B:$B,'Rent Roll (MF &amp; Retail)'!$A49,'Rent Roll_Tradeouts'!AP:AP),0)</f>
        <v>0</v>
      </c>
      <c r="AF49" s="536">
        <f>IFERROR(AVERAGEIF('Rent Roll_Tradeouts'!$B:$B,'Rent Roll (MF &amp; Retail)'!$A49,'Rent Roll_Tradeouts'!AQ:AQ),0)</f>
        <v>0</v>
      </c>
      <c r="AG49" s="536">
        <f>IFERROR(AVERAGEIF('Rent Roll_Tradeouts'!$B:$B,'Rent Roll (MF &amp; Retail)'!$A49,'Rent Roll_Tradeouts'!AR:AR),0)</f>
        <v>0</v>
      </c>
      <c r="AH49" s="536">
        <f>IFERROR(AVERAGEIF('Rent Roll_Tradeouts'!$B:$B,'Rent Roll (MF &amp; Retail)'!$A49,'Rent Roll_Tradeouts'!AS:AS),0)</f>
        <v>0</v>
      </c>
      <c r="AI49" s="536">
        <f>IFERROR(AVERAGEIF('Rent Roll_Tradeouts'!$B:$B,'Rent Roll (MF &amp; Retail)'!$A49,'Rent Roll_Tradeouts'!AT:AT),0)</f>
        <v>0</v>
      </c>
      <c r="AJ49" s="536">
        <f>IFERROR(AVERAGEIF('Rent Roll_Tradeouts'!$B:$B,'Rent Roll (MF &amp; Retail)'!$A49,'Rent Roll_Tradeouts'!AU:AU),0)</f>
        <v>0</v>
      </c>
      <c r="AK49" s="536">
        <f>IFERROR(AVERAGEIF('Rent Roll_Tradeouts'!$B:$B,'Rent Roll (MF &amp; Retail)'!$A49,'Rent Roll_Tradeouts'!AV:AV),0)</f>
        <v>0</v>
      </c>
      <c r="AL49" s="536">
        <f>IFERROR(AVERAGEIF('Rent Roll_Tradeouts'!$B:$B,'Rent Roll (MF &amp; Retail)'!$A49,'Rent Roll_Tradeouts'!AW:AW),0)</f>
        <v>0</v>
      </c>
      <c r="AM49" s="536">
        <f>IFERROR(AVERAGEIF('Rent Roll_Tradeouts'!$B:$B,'Rent Roll (MF &amp; Retail)'!$A49,'Rent Roll_Tradeouts'!AX:AX),0)</f>
        <v>0</v>
      </c>
      <c r="AN49" s="536">
        <f>IFERROR(AVERAGEIF('Rent Roll_Tradeouts'!$B:$B,'Rent Roll (MF &amp; Retail)'!$A49,'Rent Roll_Tradeouts'!AY:AY),0)</f>
        <v>0</v>
      </c>
      <c r="AO49" s="536">
        <f>IFERROR(AVERAGEIF('Rent Roll_Tradeouts'!$B:$B,'Rent Roll (MF &amp; Retail)'!$A49,'Rent Roll_Tradeouts'!AZ:AZ),0)</f>
        <v>0</v>
      </c>
      <c r="AP49" s="536">
        <f>IFERROR(AVERAGEIF('Rent Roll_Tradeouts'!$B:$B,'Rent Roll (MF &amp; Retail)'!$A49,'Rent Roll_Tradeouts'!BA:BA),0)</f>
        <v>0</v>
      </c>
      <c r="AQ49" s="536">
        <f>IFERROR(AVERAGEIF('Rent Roll_Tradeouts'!$B:$B,'Rent Roll (MF &amp; Retail)'!$A49,'Rent Roll_Tradeouts'!BB:BB),0)</f>
        <v>0</v>
      </c>
      <c r="AR49" s="536">
        <f>IFERROR(AVERAGEIF('Rent Roll_Tradeouts'!$B:$B,'Rent Roll (MF &amp; Retail)'!$A49,'Rent Roll_Tradeouts'!BC:BC),0)</f>
        <v>0</v>
      </c>
      <c r="AS49" s="536">
        <f>IFERROR(AVERAGEIF('Rent Roll_Tradeouts'!$B:$B,'Rent Roll (MF &amp; Retail)'!$A49,'Rent Roll_Tradeouts'!BD:BD),0)</f>
        <v>0</v>
      </c>
      <c r="AT49" s="536">
        <f>IFERROR(AVERAGEIF('Rent Roll_Tradeouts'!$B:$B,'Rent Roll (MF &amp; Retail)'!$A49,'Rent Roll_Tradeouts'!BE:BE),0)</f>
        <v>0</v>
      </c>
      <c r="AU49" s="536">
        <f>IFERROR(AVERAGEIF('Rent Roll_Tradeouts'!$B:$B,'Rent Roll (MF &amp; Retail)'!$A49,'Rent Roll_Tradeouts'!BF:BF),0)</f>
        <v>0</v>
      </c>
      <c r="AV49" s="536">
        <f>IFERROR(AVERAGEIF('Rent Roll_Tradeouts'!$B:$B,'Rent Roll (MF &amp; Retail)'!$A49,'Rent Roll_Tradeouts'!BG:BG),0)</f>
        <v>0</v>
      </c>
      <c r="AW49" s="536">
        <f>IFERROR(AVERAGEIF('Rent Roll_Tradeouts'!$B:$B,'Rent Roll (MF &amp; Retail)'!$A49,'Rent Roll_Tradeouts'!BH:BH),0)</f>
        <v>0</v>
      </c>
      <c r="AX49" s="536">
        <f>IFERROR(AVERAGEIF('Rent Roll_Tradeouts'!$B:$B,'Rent Roll (MF &amp; Retail)'!$A49,'Rent Roll_Tradeouts'!BI:BI),0)</f>
        <v>0</v>
      </c>
      <c r="AY49" s="536">
        <f>IFERROR(AVERAGEIF('Rent Roll_Tradeouts'!$B:$B,'Rent Roll (MF &amp; Retail)'!$A49,'Rent Roll_Tradeouts'!BJ:BJ),0)</f>
        <v>0</v>
      </c>
      <c r="AZ49" s="536">
        <f>IFERROR(AVERAGEIF('Rent Roll_Tradeouts'!$B:$B,'Rent Roll (MF &amp; Retail)'!$A49,'Rent Roll_Tradeouts'!BK:BK),0)</f>
        <v>0</v>
      </c>
      <c r="BA49" s="536">
        <f>IFERROR(AVERAGEIF('Rent Roll_Tradeouts'!$B:$B,'Rent Roll (MF &amp; Retail)'!$A49,'Rent Roll_Tradeouts'!BL:BL),0)</f>
        <v>0</v>
      </c>
      <c r="BB49" s="536">
        <f>IFERROR(AVERAGEIF('Rent Roll_Tradeouts'!$B:$B,'Rent Roll (MF &amp; Retail)'!$A49,'Rent Roll_Tradeouts'!BM:BM),0)</f>
        <v>0</v>
      </c>
      <c r="BC49" s="536">
        <f>IFERROR(AVERAGEIF('Rent Roll_Tradeouts'!$B:$B,'Rent Roll (MF &amp; Retail)'!$A49,'Rent Roll_Tradeouts'!BN:BN),0)</f>
        <v>0</v>
      </c>
      <c r="BD49" s="536">
        <f>IFERROR(AVERAGEIF('Rent Roll_Tradeouts'!$B:$B,'Rent Roll (MF &amp; Retail)'!$A49,'Rent Roll_Tradeouts'!BO:BO),0)</f>
        <v>0</v>
      </c>
      <c r="BE49" s="536">
        <f>IFERROR(AVERAGEIF('Rent Roll_Tradeouts'!$B:$B,'Rent Roll (MF &amp; Retail)'!$A49,'Rent Roll_Tradeouts'!BP:BP),0)</f>
        <v>0</v>
      </c>
      <c r="BF49" s="536">
        <f>IFERROR(AVERAGEIF('Rent Roll_Tradeouts'!$B:$B,'Rent Roll (MF &amp; Retail)'!$A49,'Rent Roll_Tradeouts'!BQ:BQ),0)</f>
        <v>0</v>
      </c>
      <c r="BG49" s="536">
        <f>IFERROR(AVERAGEIF('Rent Roll_Tradeouts'!$B:$B,'Rent Roll (MF &amp; Retail)'!$A49,'Rent Roll_Tradeouts'!BR:BR),0)</f>
        <v>0</v>
      </c>
      <c r="BH49" s="536">
        <f>IFERROR(AVERAGEIF('Rent Roll_Tradeouts'!$B:$B,'Rent Roll (MF &amp; Retail)'!$A49,'Rent Roll_Tradeouts'!BS:BS),0)</f>
        <v>0</v>
      </c>
      <c r="BI49" s="536">
        <f>IFERROR(AVERAGEIF('Rent Roll_Tradeouts'!$B:$B,'Rent Roll (MF &amp; Retail)'!$A49,'Rent Roll_Tradeouts'!BT:BT),0)</f>
        <v>0</v>
      </c>
      <c r="BJ49" s="536">
        <f>IFERROR(AVERAGEIF('Rent Roll_Tradeouts'!$B:$B,'Rent Roll (MF &amp; Retail)'!$A49,'Rent Roll_Tradeouts'!BU:BU),0)</f>
        <v>0</v>
      </c>
      <c r="BK49" s="536">
        <f>IFERROR(AVERAGEIF('Rent Roll_Tradeouts'!$B:$B,'Rent Roll (MF &amp; Retail)'!$A49,'Rent Roll_Tradeouts'!BV:BV),0)</f>
        <v>0</v>
      </c>
      <c r="BL49" s="536">
        <f>IFERROR(AVERAGEIF('Rent Roll_Tradeouts'!$B:$B,'Rent Roll (MF &amp; Retail)'!$A49,'Rent Roll_Tradeouts'!BW:BW),0)</f>
        <v>0</v>
      </c>
      <c r="BM49" s="536">
        <f>IFERROR(AVERAGEIF('Rent Roll_Tradeouts'!$B:$B,'Rent Roll (MF &amp; Retail)'!$A49,'Rent Roll_Tradeouts'!BX:BX),0)</f>
        <v>0</v>
      </c>
      <c r="BN49" s="536">
        <f>IFERROR(AVERAGEIF('Rent Roll_Tradeouts'!$B:$B,'Rent Roll (MF &amp; Retail)'!$A49,'Rent Roll_Tradeouts'!BY:BY),0)</f>
        <v>0</v>
      </c>
      <c r="BO49" s="536">
        <f>IFERROR(AVERAGEIF('Rent Roll_Tradeouts'!$B:$B,'Rent Roll (MF &amp; Retail)'!$A49,'Rent Roll_Tradeouts'!BZ:BZ),0)</f>
        <v>0</v>
      </c>
      <c r="BP49" s="536">
        <f>IFERROR(AVERAGEIF('Rent Roll_Tradeouts'!$B:$B,'Rent Roll (MF &amp; Retail)'!$A49,'Rent Roll_Tradeouts'!CA:CA),0)</f>
        <v>0</v>
      </c>
      <c r="BQ49" s="536">
        <f>IFERROR(AVERAGEIF('Rent Roll_Tradeouts'!$B:$B,'Rent Roll (MF &amp; Retail)'!$A49,'Rent Roll_Tradeouts'!CB:CB),0)</f>
        <v>0</v>
      </c>
      <c r="BR49" s="536">
        <f>IFERROR(AVERAGEIF('Rent Roll_Tradeouts'!$B:$B,'Rent Roll (MF &amp; Retail)'!$A49,'Rent Roll_Tradeouts'!CC:CC),0)</f>
        <v>0</v>
      </c>
      <c r="BS49" s="536">
        <f>IFERROR(AVERAGEIF('Rent Roll_Tradeouts'!$B:$B,'Rent Roll (MF &amp; Retail)'!$A49,'Rent Roll_Tradeouts'!CD:CD),0)</f>
        <v>0</v>
      </c>
      <c r="BT49" s="536">
        <f>IFERROR(AVERAGEIF('Rent Roll_Tradeouts'!$B:$B,'Rent Roll (MF &amp; Retail)'!$A49,'Rent Roll_Tradeouts'!CE:CE),0)</f>
        <v>0</v>
      </c>
      <c r="BU49" s="536">
        <f>IFERROR(AVERAGEIF('Rent Roll_Tradeouts'!$B:$B,'Rent Roll (MF &amp; Retail)'!$A49,'Rent Roll_Tradeouts'!CF:CF),0)</f>
        <v>0</v>
      </c>
      <c r="BV49" s="536">
        <f>IFERROR(AVERAGEIF('Rent Roll_Tradeouts'!$B:$B,'Rent Roll (MF &amp; Retail)'!$A49,'Rent Roll_Tradeouts'!CG:CG),0)</f>
        <v>0</v>
      </c>
      <c r="BW49" s="536">
        <f>IFERROR(AVERAGEIF('Rent Roll_Tradeouts'!$B:$B,'Rent Roll (MF &amp; Retail)'!$A49,'Rent Roll_Tradeouts'!CH:CH),0)</f>
        <v>0</v>
      </c>
      <c r="BX49" s="536">
        <f>IFERROR(AVERAGEIF('Rent Roll_Tradeouts'!$B:$B,'Rent Roll (MF &amp; Retail)'!$A49,'Rent Roll_Tradeouts'!CI:CI),0)</f>
        <v>0</v>
      </c>
      <c r="BY49" s="536">
        <f>IFERROR(AVERAGEIF('Rent Roll_Tradeouts'!$B:$B,'Rent Roll (MF &amp; Retail)'!$A49,'Rent Roll_Tradeouts'!CJ:CJ),0)</f>
        <v>0</v>
      </c>
      <c r="BZ49" s="536">
        <f>IFERROR(AVERAGEIF('Rent Roll_Tradeouts'!$B:$B,'Rent Roll (MF &amp; Retail)'!$A49,'Rent Roll_Tradeouts'!CK:CK),0)</f>
        <v>0</v>
      </c>
      <c r="CA49" s="536">
        <f>IFERROR(AVERAGEIF('Rent Roll_Tradeouts'!$B:$B,'Rent Roll (MF &amp; Retail)'!$A49,'Rent Roll_Tradeouts'!CL:CL),0)</f>
        <v>0</v>
      </c>
      <c r="CB49" s="536">
        <f>IFERROR(AVERAGEIF('Rent Roll_Tradeouts'!$B:$B,'Rent Roll (MF &amp; Retail)'!$A49,'Rent Roll_Tradeouts'!CM:CM),0)</f>
        <v>0</v>
      </c>
      <c r="CC49" s="536">
        <f>IFERROR(AVERAGEIF('Rent Roll_Tradeouts'!$B:$B,'Rent Roll (MF &amp; Retail)'!$A49,'Rent Roll_Tradeouts'!CN:CN),0)</f>
        <v>0</v>
      </c>
      <c r="CD49" s="536">
        <f>IFERROR(AVERAGEIF('Rent Roll_Tradeouts'!$B:$B,'Rent Roll (MF &amp; Retail)'!$A49,'Rent Roll_Tradeouts'!CO:CO),0)</f>
        <v>0</v>
      </c>
      <c r="CE49" s="536">
        <f>IFERROR(AVERAGEIF('Rent Roll_Tradeouts'!$B:$B,'Rent Roll (MF &amp; Retail)'!$A49,'Rent Roll_Tradeouts'!CP:CP),0)</f>
        <v>0</v>
      </c>
      <c r="CF49" s="536">
        <f>IFERROR(AVERAGEIF('Rent Roll_Tradeouts'!$B:$B,'Rent Roll (MF &amp; Retail)'!$A49,'Rent Roll_Tradeouts'!CQ:CQ),0)</f>
        <v>0</v>
      </c>
      <c r="CG49" s="536">
        <f>IFERROR(AVERAGEIF('Rent Roll_Tradeouts'!$B:$B,'Rent Roll (MF &amp; Retail)'!$A49,'Rent Roll_Tradeouts'!CR:CR),0)</f>
        <v>0</v>
      </c>
      <c r="CH49" s="536">
        <f>IFERROR(AVERAGEIF('Rent Roll_Tradeouts'!$B:$B,'Rent Roll (MF &amp; Retail)'!$A49,'Rent Roll_Tradeouts'!CS:CS),0)</f>
        <v>0</v>
      </c>
      <c r="CI49" s="536">
        <f>IFERROR(AVERAGEIF('Rent Roll_Tradeouts'!$B:$B,'Rent Roll (MF &amp; Retail)'!$A49,'Rent Roll_Tradeouts'!CT:CT),0)</f>
        <v>0</v>
      </c>
      <c r="CJ49" s="536">
        <f>IFERROR(AVERAGEIF('Rent Roll_Tradeouts'!$B:$B,'Rent Roll (MF &amp; Retail)'!$A49,'Rent Roll_Tradeouts'!CU:CU),0)</f>
        <v>0</v>
      </c>
      <c r="CK49" s="536">
        <f>IFERROR(AVERAGEIF('Rent Roll_Tradeouts'!$B:$B,'Rent Roll (MF &amp; Retail)'!$A49,'Rent Roll_Tradeouts'!CV:CV),0)</f>
        <v>0</v>
      </c>
      <c r="CL49" s="536">
        <f>IFERROR(AVERAGEIF('Rent Roll_Tradeouts'!$B:$B,'Rent Roll (MF &amp; Retail)'!$A49,'Rent Roll_Tradeouts'!CW:CW),0)</f>
        <v>0</v>
      </c>
      <c r="CM49" s="536">
        <f>IFERROR(AVERAGEIF('Rent Roll_Tradeouts'!$B:$B,'Rent Roll (MF &amp; Retail)'!$A49,'Rent Roll_Tradeouts'!CX:CX),0)</f>
        <v>0</v>
      </c>
      <c r="CN49" s="536">
        <f>IFERROR(AVERAGEIF('Rent Roll_Tradeouts'!$B:$B,'Rent Roll (MF &amp; Retail)'!$A49,'Rent Roll_Tradeouts'!CY:CY),0)</f>
        <v>0</v>
      </c>
      <c r="CO49" s="536">
        <f>IFERROR(AVERAGEIF('Rent Roll_Tradeouts'!$B:$B,'Rent Roll (MF &amp; Retail)'!$A49,'Rent Roll_Tradeouts'!CZ:CZ),0)</f>
        <v>0</v>
      </c>
      <c r="CP49" s="536">
        <f>IFERROR(AVERAGEIF('Rent Roll_Tradeouts'!$B:$B,'Rent Roll (MF &amp; Retail)'!$A49,'Rent Roll_Tradeouts'!DA:DA),0)</f>
        <v>0</v>
      </c>
      <c r="CQ49" s="536">
        <f>IFERROR(AVERAGEIF('Rent Roll_Tradeouts'!$B:$B,'Rent Roll (MF &amp; Retail)'!$A49,'Rent Roll_Tradeouts'!DB:DB),0)</f>
        <v>0</v>
      </c>
      <c r="CR49" s="536">
        <f>IFERROR(AVERAGEIF('Rent Roll_Tradeouts'!$B:$B,'Rent Roll (MF &amp; Retail)'!$A49,'Rent Roll_Tradeouts'!DC:DC),0)</f>
        <v>0</v>
      </c>
      <c r="CS49" s="536">
        <f>IFERROR(AVERAGEIF('Rent Roll_Tradeouts'!$B:$B,'Rent Roll (MF &amp; Retail)'!$A49,'Rent Roll_Tradeouts'!DD:DD),0)</f>
        <v>0</v>
      </c>
      <c r="CT49" s="536">
        <f>IFERROR(AVERAGEIF('Rent Roll_Tradeouts'!$B:$B,'Rent Roll (MF &amp; Retail)'!$A49,'Rent Roll_Tradeouts'!DE:DE),0)</f>
        <v>0</v>
      </c>
      <c r="CU49" s="536">
        <f>IFERROR(AVERAGEIF('Rent Roll_Tradeouts'!$B:$B,'Rent Roll (MF &amp; Retail)'!$A49,'Rent Roll_Tradeouts'!DF:DF),0)</f>
        <v>0</v>
      </c>
      <c r="CV49" s="536">
        <f>IFERROR(AVERAGEIF('Rent Roll_Tradeouts'!$B:$B,'Rent Roll (MF &amp; Retail)'!$A49,'Rent Roll_Tradeouts'!DG:DG),0)</f>
        <v>0</v>
      </c>
      <c r="CW49" s="536">
        <f>IFERROR(AVERAGEIF('Rent Roll_Tradeouts'!$B:$B,'Rent Roll (MF &amp; Retail)'!$A49,'Rent Roll_Tradeouts'!DH:DH),0)</f>
        <v>0</v>
      </c>
      <c r="CX49" s="536">
        <f>IFERROR(AVERAGEIF('Rent Roll_Tradeouts'!$B:$B,'Rent Roll (MF &amp; Retail)'!$A49,'Rent Roll_Tradeouts'!DI:DI),0)</f>
        <v>0</v>
      </c>
      <c r="CY49" s="536">
        <f>IFERROR(AVERAGEIF('Rent Roll_Tradeouts'!$B:$B,'Rent Roll (MF &amp; Retail)'!$A49,'Rent Roll_Tradeouts'!DJ:DJ),0)</f>
        <v>0</v>
      </c>
      <c r="CZ49" s="536">
        <f>IFERROR(AVERAGEIF('Rent Roll_Tradeouts'!$B:$B,'Rent Roll (MF &amp; Retail)'!$A49,'Rent Roll_Tradeouts'!DK:DK),0)</f>
        <v>0</v>
      </c>
      <c r="DA49" s="536">
        <f>IFERROR(AVERAGEIF('Rent Roll_Tradeouts'!$B:$B,'Rent Roll (MF &amp; Retail)'!$A49,'Rent Roll_Tradeouts'!DL:DL),0)</f>
        <v>0</v>
      </c>
      <c r="DB49" s="536">
        <f>IFERROR(AVERAGEIF('Rent Roll_Tradeouts'!$B:$B,'Rent Roll (MF &amp; Retail)'!$A49,'Rent Roll_Tradeouts'!DM:DM),0)</f>
        <v>0</v>
      </c>
      <c r="DC49" s="536">
        <f>IFERROR(AVERAGEIF('Rent Roll_Tradeouts'!$B:$B,'Rent Roll (MF &amp; Retail)'!$A49,'Rent Roll_Tradeouts'!DN:DN),0)</f>
        <v>0</v>
      </c>
      <c r="DD49" s="536">
        <f>IFERROR(AVERAGEIF('Rent Roll_Tradeouts'!$B:$B,'Rent Roll (MF &amp; Retail)'!$A49,'Rent Roll_Tradeouts'!DO:DO),0)</f>
        <v>0</v>
      </c>
      <c r="DE49" s="536">
        <f>IFERROR(AVERAGEIF('Rent Roll_Tradeouts'!$B:$B,'Rent Roll (MF &amp; Retail)'!$A49,'Rent Roll_Tradeouts'!DP:DP),0)</f>
        <v>0</v>
      </c>
      <c r="DF49" s="536">
        <f>IFERROR(AVERAGEIF('Rent Roll_Tradeouts'!$B:$B,'Rent Roll (MF &amp; Retail)'!$A49,'Rent Roll_Tradeouts'!DQ:DQ),0)</f>
        <v>0</v>
      </c>
      <c r="DG49" s="536">
        <f>IFERROR(AVERAGEIF('Rent Roll_Tradeouts'!$B:$B,'Rent Roll (MF &amp; Retail)'!$A49,'Rent Roll_Tradeouts'!DR:DR),0)</f>
        <v>0</v>
      </c>
      <c r="DH49" s="536">
        <f>IFERROR(AVERAGEIF('Rent Roll_Tradeouts'!$B:$B,'Rent Roll (MF &amp; Retail)'!$A49,'Rent Roll_Tradeouts'!DS:DS),0)</f>
        <v>0</v>
      </c>
      <c r="DI49" s="536">
        <f>IFERROR(AVERAGEIF('Rent Roll_Tradeouts'!$B:$B,'Rent Roll (MF &amp; Retail)'!$A49,'Rent Roll_Tradeouts'!DT:DT),0)</f>
        <v>0</v>
      </c>
      <c r="DJ49" s="536">
        <f>IFERROR(AVERAGEIF('Rent Roll_Tradeouts'!$B:$B,'Rent Roll (MF &amp; Retail)'!$A49,'Rent Roll_Tradeouts'!DU:DU),0)</f>
        <v>0</v>
      </c>
      <c r="DK49" s="536">
        <f>IFERROR(AVERAGEIF('Rent Roll_Tradeouts'!$B:$B,'Rent Roll (MF &amp; Retail)'!$A49,'Rent Roll_Tradeouts'!DV:DV),0)</f>
        <v>0</v>
      </c>
      <c r="DL49" s="536">
        <f>IFERROR(AVERAGEIF('Rent Roll_Tradeouts'!$B:$B,'Rent Roll (MF &amp; Retail)'!$A49,'Rent Roll_Tradeouts'!DW:DW),0)</f>
        <v>0</v>
      </c>
      <c r="DM49" s="536">
        <f>IFERROR(AVERAGEIF('Rent Roll_Tradeouts'!$B:$B,'Rent Roll (MF &amp; Retail)'!$A49,'Rent Roll_Tradeouts'!DX:DX),0)</f>
        <v>0</v>
      </c>
      <c r="DN49" s="536">
        <f>IFERROR(AVERAGEIF('Rent Roll_Tradeouts'!$B:$B,'Rent Roll (MF &amp; Retail)'!$A49,'Rent Roll_Tradeouts'!DY:DY),0)</f>
        <v>0</v>
      </c>
      <c r="DO49" s="536">
        <f>IFERROR(AVERAGEIF('Rent Roll_Tradeouts'!$B:$B,'Rent Roll (MF &amp; Retail)'!$A49,'Rent Roll_Tradeouts'!DZ:DZ),0)</f>
        <v>0</v>
      </c>
      <c r="DP49" s="536">
        <f>IFERROR(AVERAGEIF('Rent Roll_Tradeouts'!$B:$B,'Rent Roll (MF &amp; Retail)'!$A49,'Rent Roll_Tradeouts'!EA:EA),0)</f>
        <v>0</v>
      </c>
      <c r="DQ49" s="536">
        <f>IFERROR(AVERAGEIF('Rent Roll_Tradeouts'!$B:$B,'Rent Roll (MF &amp; Retail)'!$A49,'Rent Roll_Tradeouts'!EB:EB),0)</f>
        <v>0</v>
      </c>
      <c r="DR49" s="536">
        <f>IFERROR(AVERAGEIF('Rent Roll_Tradeouts'!$B:$B,'Rent Roll (MF &amp; Retail)'!$A49,'Rent Roll_Tradeouts'!EC:EC),0)</f>
        <v>0</v>
      </c>
      <c r="DS49" s="536">
        <f>IFERROR(AVERAGEIF('Rent Roll_Tradeouts'!$B:$B,'Rent Roll (MF &amp; Retail)'!$A49,'Rent Roll_Tradeouts'!ED:ED),0)</f>
        <v>0</v>
      </c>
      <c r="DT49" s="536">
        <f>IFERROR(AVERAGEIF('Rent Roll_Tradeouts'!$B:$B,'Rent Roll (MF &amp; Retail)'!$A49,'Rent Roll_Tradeouts'!EE:EE),0)</f>
        <v>0</v>
      </c>
      <c r="DU49" s="536">
        <f>IFERROR(AVERAGEIF('Rent Roll_Tradeouts'!$B:$B,'Rent Roll (MF &amp; Retail)'!$A49,'Rent Roll_Tradeouts'!EF:EF),0)</f>
        <v>0</v>
      </c>
      <c r="DV49" s="536">
        <f>IFERROR(AVERAGEIF('Rent Roll_Tradeouts'!$B:$B,'Rent Roll (MF &amp; Retail)'!$A49,'Rent Roll_Tradeouts'!EG:EG),0)</f>
        <v>0</v>
      </c>
      <c r="DW49" s="536">
        <f>IFERROR(AVERAGEIF('Rent Roll_Tradeouts'!$B:$B,'Rent Roll (MF &amp; Retail)'!$A49,'Rent Roll_Tradeouts'!EH:EH),0)</f>
        <v>0</v>
      </c>
      <c r="DX49" s="536">
        <f>IFERROR(AVERAGEIF('Rent Roll_Tradeouts'!$B:$B,'Rent Roll (MF &amp; Retail)'!$A49,'Rent Roll_Tradeouts'!EI:EI),0)</f>
        <v>0</v>
      </c>
      <c r="DY49" s="536">
        <f>IFERROR(AVERAGEIF('Rent Roll_Tradeouts'!$B:$B,'Rent Roll (MF &amp; Retail)'!$A49,'Rent Roll_Tradeouts'!EJ:EJ),0)</f>
        <v>0</v>
      </c>
      <c r="DZ49" s="536">
        <f>IFERROR(AVERAGEIF('Rent Roll_Tradeouts'!$B:$B,'Rent Roll (MF &amp; Retail)'!$A49,'Rent Roll_Tradeouts'!EK:EK),0)</f>
        <v>0</v>
      </c>
      <c r="EA49" s="536">
        <f>IFERROR(AVERAGEIF('Rent Roll_Tradeouts'!$B:$B,'Rent Roll (MF &amp; Retail)'!$A49,'Rent Roll_Tradeouts'!EL:EL),0)</f>
        <v>0</v>
      </c>
    </row>
    <row r="50" spans="1:131">
      <c r="A50" s="49">
        <f>'Rent Roll_RedIQ 2'!A59</f>
        <v>0</v>
      </c>
      <c r="B50" s="77">
        <f>'Rent Roll_RedIQ 2'!D59</f>
        <v>0</v>
      </c>
      <c r="C50" s="77">
        <f>'Rent Roll_RedIQ 2'!E59</f>
        <v>0</v>
      </c>
      <c r="D50" s="77">
        <f>'Rent Roll_RedIQ 2'!F59</f>
        <v>0</v>
      </c>
      <c r="E50" s="77">
        <f>'Rent Roll_RedIQ 2'!G59</f>
        <v>0</v>
      </c>
      <c r="K50" s="769" t="str">
        <f>'Rent Roll_RedIQ 2'!AG59</f>
        <v>-</v>
      </c>
      <c r="L50" s="536">
        <f>IFERROR(AVERAGEIF('Rent Roll_Tradeouts'!$B:$B,'Rent Roll (MF &amp; Retail)'!$A50,'Rent Roll_Tradeouts'!W:W),0)</f>
        <v>0</v>
      </c>
      <c r="M50" s="536">
        <f>IFERROR(AVERAGEIF('Rent Roll_Tradeouts'!$B:$B,'Rent Roll (MF &amp; Retail)'!$A50,'Rent Roll_Tradeouts'!X:X),0)</f>
        <v>0</v>
      </c>
      <c r="N50" s="536">
        <f>IFERROR(AVERAGEIF('Rent Roll_Tradeouts'!$B:$B,'Rent Roll (MF &amp; Retail)'!$A50,'Rent Roll_Tradeouts'!Y:Y),0)</f>
        <v>0</v>
      </c>
      <c r="O50" s="536">
        <f>IFERROR(AVERAGEIF('Rent Roll_Tradeouts'!$B:$B,'Rent Roll (MF &amp; Retail)'!$A50,'Rent Roll_Tradeouts'!Z:Z),0)</f>
        <v>0</v>
      </c>
      <c r="P50" s="536">
        <f>IFERROR(AVERAGEIF('Rent Roll_Tradeouts'!$B:$B,'Rent Roll (MF &amp; Retail)'!$A50,'Rent Roll_Tradeouts'!AA:AA),0)</f>
        <v>0</v>
      </c>
      <c r="Q50" s="536">
        <f>IFERROR(AVERAGEIF('Rent Roll_Tradeouts'!$B:$B,'Rent Roll (MF &amp; Retail)'!$A50,'Rent Roll_Tradeouts'!AB:AB),0)</f>
        <v>0</v>
      </c>
      <c r="R50" s="536">
        <f>IFERROR(AVERAGEIF('Rent Roll_Tradeouts'!$B:$B,'Rent Roll (MF &amp; Retail)'!$A50,'Rent Roll_Tradeouts'!AC:AC),0)</f>
        <v>0</v>
      </c>
      <c r="S50" s="536">
        <f>IFERROR(AVERAGEIF('Rent Roll_Tradeouts'!$B:$B,'Rent Roll (MF &amp; Retail)'!$A50,'Rent Roll_Tradeouts'!AD:AD),0)</f>
        <v>0</v>
      </c>
      <c r="T50" s="536">
        <f>IFERROR(AVERAGEIF('Rent Roll_Tradeouts'!$B:$B,'Rent Roll (MF &amp; Retail)'!$A50,'Rent Roll_Tradeouts'!AE:AE),0)</f>
        <v>0</v>
      </c>
      <c r="U50" s="536">
        <f>IFERROR(AVERAGEIF('Rent Roll_Tradeouts'!$B:$B,'Rent Roll (MF &amp; Retail)'!$A50,'Rent Roll_Tradeouts'!AF:AF),0)</f>
        <v>0</v>
      </c>
      <c r="V50" s="536">
        <f>IFERROR(AVERAGEIF('Rent Roll_Tradeouts'!$B:$B,'Rent Roll (MF &amp; Retail)'!$A50,'Rent Roll_Tradeouts'!AG:AG),0)</f>
        <v>0</v>
      </c>
      <c r="W50" s="536">
        <f>IFERROR(AVERAGEIF('Rent Roll_Tradeouts'!$B:$B,'Rent Roll (MF &amp; Retail)'!$A50,'Rent Roll_Tradeouts'!AH:AH),0)</f>
        <v>0</v>
      </c>
      <c r="X50" s="536">
        <f>IFERROR(AVERAGEIF('Rent Roll_Tradeouts'!$B:$B,'Rent Roll (MF &amp; Retail)'!$A50,'Rent Roll_Tradeouts'!AI:AI),0)</f>
        <v>0</v>
      </c>
      <c r="Y50" s="536">
        <f>IFERROR(AVERAGEIF('Rent Roll_Tradeouts'!$B:$B,'Rent Roll (MF &amp; Retail)'!$A50,'Rent Roll_Tradeouts'!AJ:AJ),0)</f>
        <v>0</v>
      </c>
      <c r="Z50" s="536">
        <f>IFERROR(AVERAGEIF('Rent Roll_Tradeouts'!$B:$B,'Rent Roll (MF &amp; Retail)'!$A50,'Rent Roll_Tradeouts'!AK:AK),0)</f>
        <v>0</v>
      </c>
      <c r="AA50" s="536">
        <f>IFERROR(AVERAGEIF('Rent Roll_Tradeouts'!$B:$B,'Rent Roll (MF &amp; Retail)'!$A50,'Rent Roll_Tradeouts'!AL:AL),0)</f>
        <v>0</v>
      </c>
      <c r="AB50" s="536">
        <f>IFERROR(AVERAGEIF('Rent Roll_Tradeouts'!$B:$B,'Rent Roll (MF &amp; Retail)'!$A50,'Rent Roll_Tradeouts'!AM:AM),0)</f>
        <v>0</v>
      </c>
      <c r="AC50" s="536">
        <f>IFERROR(AVERAGEIF('Rent Roll_Tradeouts'!$B:$B,'Rent Roll (MF &amp; Retail)'!$A50,'Rent Roll_Tradeouts'!AN:AN),0)</f>
        <v>0</v>
      </c>
      <c r="AD50" s="536">
        <f>IFERROR(AVERAGEIF('Rent Roll_Tradeouts'!$B:$B,'Rent Roll (MF &amp; Retail)'!$A50,'Rent Roll_Tradeouts'!AO:AO),0)</f>
        <v>0</v>
      </c>
      <c r="AE50" s="536">
        <f>IFERROR(AVERAGEIF('Rent Roll_Tradeouts'!$B:$B,'Rent Roll (MF &amp; Retail)'!$A50,'Rent Roll_Tradeouts'!AP:AP),0)</f>
        <v>0</v>
      </c>
      <c r="AF50" s="536">
        <f>IFERROR(AVERAGEIF('Rent Roll_Tradeouts'!$B:$B,'Rent Roll (MF &amp; Retail)'!$A50,'Rent Roll_Tradeouts'!AQ:AQ),0)</f>
        <v>0</v>
      </c>
      <c r="AG50" s="536">
        <f>IFERROR(AVERAGEIF('Rent Roll_Tradeouts'!$B:$B,'Rent Roll (MF &amp; Retail)'!$A50,'Rent Roll_Tradeouts'!AR:AR),0)</f>
        <v>0</v>
      </c>
      <c r="AH50" s="536">
        <f>IFERROR(AVERAGEIF('Rent Roll_Tradeouts'!$B:$B,'Rent Roll (MF &amp; Retail)'!$A50,'Rent Roll_Tradeouts'!AS:AS),0)</f>
        <v>0</v>
      </c>
      <c r="AI50" s="536">
        <f>IFERROR(AVERAGEIF('Rent Roll_Tradeouts'!$B:$B,'Rent Roll (MF &amp; Retail)'!$A50,'Rent Roll_Tradeouts'!AT:AT),0)</f>
        <v>0</v>
      </c>
      <c r="AJ50" s="536">
        <f>IFERROR(AVERAGEIF('Rent Roll_Tradeouts'!$B:$B,'Rent Roll (MF &amp; Retail)'!$A50,'Rent Roll_Tradeouts'!AU:AU),0)</f>
        <v>0</v>
      </c>
      <c r="AK50" s="536">
        <f>IFERROR(AVERAGEIF('Rent Roll_Tradeouts'!$B:$B,'Rent Roll (MF &amp; Retail)'!$A50,'Rent Roll_Tradeouts'!AV:AV),0)</f>
        <v>0</v>
      </c>
      <c r="AL50" s="536">
        <f>IFERROR(AVERAGEIF('Rent Roll_Tradeouts'!$B:$B,'Rent Roll (MF &amp; Retail)'!$A50,'Rent Roll_Tradeouts'!AW:AW),0)</f>
        <v>0</v>
      </c>
      <c r="AM50" s="536">
        <f>IFERROR(AVERAGEIF('Rent Roll_Tradeouts'!$B:$B,'Rent Roll (MF &amp; Retail)'!$A50,'Rent Roll_Tradeouts'!AX:AX),0)</f>
        <v>0</v>
      </c>
      <c r="AN50" s="536">
        <f>IFERROR(AVERAGEIF('Rent Roll_Tradeouts'!$B:$B,'Rent Roll (MF &amp; Retail)'!$A50,'Rent Roll_Tradeouts'!AY:AY),0)</f>
        <v>0</v>
      </c>
      <c r="AO50" s="536">
        <f>IFERROR(AVERAGEIF('Rent Roll_Tradeouts'!$B:$B,'Rent Roll (MF &amp; Retail)'!$A50,'Rent Roll_Tradeouts'!AZ:AZ),0)</f>
        <v>0</v>
      </c>
      <c r="AP50" s="536">
        <f>IFERROR(AVERAGEIF('Rent Roll_Tradeouts'!$B:$B,'Rent Roll (MF &amp; Retail)'!$A50,'Rent Roll_Tradeouts'!BA:BA),0)</f>
        <v>0</v>
      </c>
      <c r="AQ50" s="536">
        <f>IFERROR(AVERAGEIF('Rent Roll_Tradeouts'!$B:$B,'Rent Roll (MF &amp; Retail)'!$A50,'Rent Roll_Tradeouts'!BB:BB),0)</f>
        <v>0</v>
      </c>
      <c r="AR50" s="536">
        <f>IFERROR(AVERAGEIF('Rent Roll_Tradeouts'!$B:$B,'Rent Roll (MF &amp; Retail)'!$A50,'Rent Roll_Tradeouts'!BC:BC),0)</f>
        <v>0</v>
      </c>
      <c r="AS50" s="536">
        <f>IFERROR(AVERAGEIF('Rent Roll_Tradeouts'!$B:$B,'Rent Roll (MF &amp; Retail)'!$A50,'Rent Roll_Tradeouts'!BD:BD),0)</f>
        <v>0</v>
      </c>
      <c r="AT50" s="536">
        <f>IFERROR(AVERAGEIF('Rent Roll_Tradeouts'!$B:$B,'Rent Roll (MF &amp; Retail)'!$A50,'Rent Roll_Tradeouts'!BE:BE),0)</f>
        <v>0</v>
      </c>
      <c r="AU50" s="536">
        <f>IFERROR(AVERAGEIF('Rent Roll_Tradeouts'!$B:$B,'Rent Roll (MF &amp; Retail)'!$A50,'Rent Roll_Tradeouts'!BF:BF),0)</f>
        <v>0</v>
      </c>
      <c r="AV50" s="536">
        <f>IFERROR(AVERAGEIF('Rent Roll_Tradeouts'!$B:$B,'Rent Roll (MF &amp; Retail)'!$A50,'Rent Roll_Tradeouts'!BG:BG),0)</f>
        <v>0</v>
      </c>
      <c r="AW50" s="536">
        <f>IFERROR(AVERAGEIF('Rent Roll_Tradeouts'!$B:$B,'Rent Roll (MF &amp; Retail)'!$A50,'Rent Roll_Tradeouts'!BH:BH),0)</f>
        <v>0</v>
      </c>
      <c r="AX50" s="536">
        <f>IFERROR(AVERAGEIF('Rent Roll_Tradeouts'!$B:$B,'Rent Roll (MF &amp; Retail)'!$A50,'Rent Roll_Tradeouts'!BI:BI),0)</f>
        <v>0</v>
      </c>
      <c r="AY50" s="536">
        <f>IFERROR(AVERAGEIF('Rent Roll_Tradeouts'!$B:$B,'Rent Roll (MF &amp; Retail)'!$A50,'Rent Roll_Tradeouts'!BJ:BJ),0)</f>
        <v>0</v>
      </c>
      <c r="AZ50" s="536">
        <f>IFERROR(AVERAGEIF('Rent Roll_Tradeouts'!$B:$B,'Rent Roll (MF &amp; Retail)'!$A50,'Rent Roll_Tradeouts'!BK:BK),0)</f>
        <v>0</v>
      </c>
      <c r="BA50" s="536">
        <f>IFERROR(AVERAGEIF('Rent Roll_Tradeouts'!$B:$B,'Rent Roll (MF &amp; Retail)'!$A50,'Rent Roll_Tradeouts'!BL:BL),0)</f>
        <v>0</v>
      </c>
      <c r="BB50" s="536">
        <f>IFERROR(AVERAGEIF('Rent Roll_Tradeouts'!$B:$B,'Rent Roll (MF &amp; Retail)'!$A50,'Rent Roll_Tradeouts'!BM:BM),0)</f>
        <v>0</v>
      </c>
      <c r="BC50" s="536">
        <f>IFERROR(AVERAGEIF('Rent Roll_Tradeouts'!$B:$B,'Rent Roll (MF &amp; Retail)'!$A50,'Rent Roll_Tradeouts'!BN:BN),0)</f>
        <v>0</v>
      </c>
      <c r="BD50" s="536">
        <f>IFERROR(AVERAGEIF('Rent Roll_Tradeouts'!$B:$B,'Rent Roll (MF &amp; Retail)'!$A50,'Rent Roll_Tradeouts'!BO:BO),0)</f>
        <v>0</v>
      </c>
      <c r="BE50" s="536">
        <f>IFERROR(AVERAGEIF('Rent Roll_Tradeouts'!$B:$B,'Rent Roll (MF &amp; Retail)'!$A50,'Rent Roll_Tradeouts'!BP:BP),0)</f>
        <v>0</v>
      </c>
      <c r="BF50" s="536">
        <f>IFERROR(AVERAGEIF('Rent Roll_Tradeouts'!$B:$B,'Rent Roll (MF &amp; Retail)'!$A50,'Rent Roll_Tradeouts'!BQ:BQ),0)</f>
        <v>0</v>
      </c>
      <c r="BG50" s="536">
        <f>IFERROR(AVERAGEIF('Rent Roll_Tradeouts'!$B:$B,'Rent Roll (MF &amp; Retail)'!$A50,'Rent Roll_Tradeouts'!BR:BR),0)</f>
        <v>0</v>
      </c>
      <c r="BH50" s="536">
        <f>IFERROR(AVERAGEIF('Rent Roll_Tradeouts'!$B:$B,'Rent Roll (MF &amp; Retail)'!$A50,'Rent Roll_Tradeouts'!BS:BS),0)</f>
        <v>0</v>
      </c>
      <c r="BI50" s="536">
        <f>IFERROR(AVERAGEIF('Rent Roll_Tradeouts'!$B:$B,'Rent Roll (MF &amp; Retail)'!$A50,'Rent Roll_Tradeouts'!BT:BT),0)</f>
        <v>0</v>
      </c>
      <c r="BJ50" s="536">
        <f>IFERROR(AVERAGEIF('Rent Roll_Tradeouts'!$B:$B,'Rent Roll (MF &amp; Retail)'!$A50,'Rent Roll_Tradeouts'!BU:BU),0)</f>
        <v>0</v>
      </c>
      <c r="BK50" s="536">
        <f>IFERROR(AVERAGEIF('Rent Roll_Tradeouts'!$B:$B,'Rent Roll (MF &amp; Retail)'!$A50,'Rent Roll_Tradeouts'!BV:BV),0)</f>
        <v>0</v>
      </c>
      <c r="BL50" s="536">
        <f>IFERROR(AVERAGEIF('Rent Roll_Tradeouts'!$B:$B,'Rent Roll (MF &amp; Retail)'!$A50,'Rent Roll_Tradeouts'!BW:BW),0)</f>
        <v>0</v>
      </c>
      <c r="BM50" s="536">
        <f>IFERROR(AVERAGEIF('Rent Roll_Tradeouts'!$B:$B,'Rent Roll (MF &amp; Retail)'!$A50,'Rent Roll_Tradeouts'!BX:BX),0)</f>
        <v>0</v>
      </c>
      <c r="BN50" s="536">
        <f>IFERROR(AVERAGEIF('Rent Roll_Tradeouts'!$B:$B,'Rent Roll (MF &amp; Retail)'!$A50,'Rent Roll_Tradeouts'!BY:BY),0)</f>
        <v>0</v>
      </c>
      <c r="BO50" s="536">
        <f>IFERROR(AVERAGEIF('Rent Roll_Tradeouts'!$B:$B,'Rent Roll (MF &amp; Retail)'!$A50,'Rent Roll_Tradeouts'!BZ:BZ),0)</f>
        <v>0</v>
      </c>
      <c r="BP50" s="536">
        <f>IFERROR(AVERAGEIF('Rent Roll_Tradeouts'!$B:$B,'Rent Roll (MF &amp; Retail)'!$A50,'Rent Roll_Tradeouts'!CA:CA),0)</f>
        <v>0</v>
      </c>
      <c r="BQ50" s="536">
        <f>IFERROR(AVERAGEIF('Rent Roll_Tradeouts'!$B:$B,'Rent Roll (MF &amp; Retail)'!$A50,'Rent Roll_Tradeouts'!CB:CB),0)</f>
        <v>0</v>
      </c>
      <c r="BR50" s="536">
        <f>IFERROR(AVERAGEIF('Rent Roll_Tradeouts'!$B:$B,'Rent Roll (MF &amp; Retail)'!$A50,'Rent Roll_Tradeouts'!CC:CC),0)</f>
        <v>0</v>
      </c>
      <c r="BS50" s="536">
        <f>IFERROR(AVERAGEIF('Rent Roll_Tradeouts'!$B:$B,'Rent Roll (MF &amp; Retail)'!$A50,'Rent Roll_Tradeouts'!CD:CD),0)</f>
        <v>0</v>
      </c>
      <c r="BT50" s="536">
        <f>IFERROR(AVERAGEIF('Rent Roll_Tradeouts'!$B:$B,'Rent Roll (MF &amp; Retail)'!$A50,'Rent Roll_Tradeouts'!CE:CE),0)</f>
        <v>0</v>
      </c>
      <c r="BU50" s="536">
        <f>IFERROR(AVERAGEIF('Rent Roll_Tradeouts'!$B:$B,'Rent Roll (MF &amp; Retail)'!$A50,'Rent Roll_Tradeouts'!CF:CF),0)</f>
        <v>0</v>
      </c>
      <c r="BV50" s="536">
        <f>IFERROR(AVERAGEIF('Rent Roll_Tradeouts'!$B:$B,'Rent Roll (MF &amp; Retail)'!$A50,'Rent Roll_Tradeouts'!CG:CG),0)</f>
        <v>0</v>
      </c>
      <c r="BW50" s="536">
        <f>IFERROR(AVERAGEIF('Rent Roll_Tradeouts'!$B:$B,'Rent Roll (MF &amp; Retail)'!$A50,'Rent Roll_Tradeouts'!CH:CH),0)</f>
        <v>0</v>
      </c>
      <c r="BX50" s="536">
        <f>IFERROR(AVERAGEIF('Rent Roll_Tradeouts'!$B:$B,'Rent Roll (MF &amp; Retail)'!$A50,'Rent Roll_Tradeouts'!CI:CI),0)</f>
        <v>0</v>
      </c>
      <c r="BY50" s="536">
        <f>IFERROR(AVERAGEIF('Rent Roll_Tradeouts'!$B:$B,'Rent Roll (MF &amp; Retail)'!$A50,'Rent Roll_Tradeouts'!CJ:CJ),0)</f>
        <v>0</v>
      </c>
      <c r="BZ50" s="536">
        <f>IFERROR(AVERAGEIF('Rent Roll_Tradeouts'!$B:$B,'Rent Roll (MF &amp; Retail)'!$A50,'Rent Roll_Tradeouts'!CK:CK),0)</f>
        <v>0</v>
      </c>
      <c r="CA50" s="536">
        <f>IFERROR(AVERAGEIF('Rent Roll_Tradeouts'!$B:$B,'Rent Roll (MF &amp; Retail)'!$A50,'Rent Roll_Tradeouts'!CL:CL),0)</f>
        <v>0</v>
      </c>
      <c r="CB50" s="536">
        <f>IFERROR(AVERAGEIF('Rent Roll_Tradeouts'!$B:$B,'Rent Roll (MF &amp; Retail)'!$A50,'Rent Roll_Tradeouts'!CM:CM),0)</f>
        <v>0</v>
      </c>
      <c r="CC50" s="536">
        <f>IFERROR(AVERAGEIF('Rent Roll_Tradeouts'!$B:$B,'Rent Roll (MF &amp; Retail)'!$A50,'Rent Roll_Tradeouts'!CN:CN),0)</f>
        <v>0</v>
      </c>
      <c r="CD50" s="536">
        <f>IFERROR(AVERAGEIF('Rent Roll_Tradeouts'!$B:$B,'Rent Roll (MF &amp; Retail)'!$A50,'Rent Roll_Tradeouts'!CO:CO),0)</f>
        <v>0</v>
      </c>
      <c r="CE50" s="536">
        <f>IFERROR(AVERAGEIF('Rent Roll_Tradeouts'!$B:$B,'Rent Roll (MF &amp; Retail)'!$A50,'Rent Roll_Tradeouts'!CP:CP),0)</f>
        <v>0</v>
      </c>
      <c r="CF50" s="536">
        <f>IFERROR(AVERAGEIF('Rent Roll_Tradeouts'!$B:$B,'Rent Roll (MF &amp; Retail)'!$A50,'Rent Roll_Tradeouts'!CQ:CQ),0)</f>
        <v>0</v>
      </c>
      <c r="CG50" s="536">
        <f>IFERROR(AVERAGEIF('Rent Roll_Tradeouts'!$B:$B,'Rent Roll (MF &amp; Retail)'!$A50,'Rent Roll_Tradeouts'!CR:CR),0)</f>
        <v>0</v>
      </c>
      <c r="CH50" s="536">
        <f>IFERROR(AVERAGEIF('Rent Roll_Tradeouts'!$B:$B,'Rent Roll (MF &amp; Retail)'!$A50,'Rent Roll_Tradeouts'!CS:CS),0)</f>
        <v>0</v>
      </c>
      <c r="CI50" s="536">
        <f>IFERROR(AVERAGEIF('Rent Roll_Tradeouts'!$B:$B,'Rent Roll (MF &amp; Retail)'!$A50,'Rent Roll_Tradeouts'!CT:CT),0)</f>
        <v>0</v>
      </c>
      <c r="CJ50" s="536">
        <f>IFERROR(AVERAGEIF('Rent Roll_Tradeouts'!$B:$B,'Rent Roll (MF &amp; Retail)'!$A50,'Rent Roll_Tradeouts'!CU:CU),0)</f>
        <v>0</v>
      </c>
      <c r="CK50" s="536">
        <f>IFERROR(AVERAGEIF('Rent Roll_Tradeouts'!$B:$B,'Rent Roll (MF &amp; Retail)'!$A50,'Rent Roll_Tradeouts'!CV:CV),0)</f>
        <v>0</v>
      </c>
      <c r="CL50" s="536">
        <f>IFERROR(AVERAGEIF('Rent Roll_Tradeouts'!$B:$B,'Rent Roll (MF &amp; Retail)'!$A50,'Rent Roll_Tradeouts'!CW:CW),0)</f>
        <v>0</v>
      </c>
      <c r="CM50" s="536">
        <f>IFERROR(AVERAGEIF('Rent Roll_Tradeouts'!$B:$B,'Rent Roll (MF &amp; Retail)'!$A50,'Rent Roll_Tradeouts'!CX:CX),0)</f>
        <v>0</v>
      </c>
      <c r="CN50" s="536">
        <f>IFERROR(AVERAGEIF('Rent Roll_Tradeouts'!$B:$B,'Rent Roll (MF &amp; Retail)'!$A50,'Rent Roll_Tradeouts'!CY:CY),0)</f>
        <v>0</v>
      </c>
      <c r="CO50" s="536">
        <f>IFERROR(AVERAGEIF('Rent Roll_Tradeouts'!$B:$B,'Rent Roll (MF &amp; Retail)'!$A50,'Rent Roll_Tradeouts'!CZ:CZ),0)</f>
        <v>0</v>
      </c>
      <c r="CP50" s="536">
        <f>IFERROR(AVERAGEIF('Rent Roll_Tradeouts'!$B:$B,'Rent Roll (MF &amp; Retail)'!$A50,'Rent Roll_Tradeouts'!DA:DA),0)</f>
        <v>0</v>
      </c>
      <c r="CQ50" s="536">
        <f>IFERROR(AVERAGEIF('Rent Roll_Tradeouts'!$B:$B,'Rent Roll (MF &amp; Retail)'!$A50,'Rent Roll_Tradeouts'!DB:DB),0)</f>
        <v>0</v>
      </c>
      <c r="CR50" s="536">
        <f>IFERROR(AVERAGEIF('Rent Roll_Tradeouts'!$B:$B,'Rent Roll (MF &amp; Retail)'!$A50,'Rent Roll_Tradeouts'!DC:DC),0)</f>
        <v>0</v>
      </c>
      <c r="CS50" s="536">
        <f>IFERROR(AVERAGEIF('Rent Roll_Tradeouts'!$B:$B,'Rent Roll (MF &amp; Retail)'!$A50,'Rent Roll_Tradeouts'!DD:DD),0)</f>
        <v>0</v>
      </c>
      <c r="CT50" s="536">
        <f>IFERROR(AVERAGEIF('Rent Roll_Tradeouts'!$B:$B,'Rent Roll (MF &amp; Retail)'!$A50,'Rent Roll_Tradeouts'!DE:DE),0)</f>
        <v>0</v>
      </c>
      <c r="CU50" s="536">
        <f>IFERROR(AVERAGEIF('Rent Roll_Tradeouts'!$B:$B,'Rent Roll (MF &amp; Retail)'!$A50,'Rent Roll_Tradeouts'!DF:DF),0)</f>
        <v>0</v>
      </c>
      <c r="CV50" s="536">
        <f>IFERROR(AVERAGEIF('Rent Roll_Tradeouts'!$B:$B,'Rent Roll (MF &amp; Retail)'!$A50,'Rent Roll_Tradeouts'!DG:DG),0)</f>
        <v>0</v>
      </c>
      <c r="CW50" s="536">
        <f>IFERROR(AVERAGEIF('Rent Roll_Tradeouts'!$B:$B,'Rent Roll (MF &amp; Retail)'!$A50,'Rent Roll_Tradeouts'!DH:DH),0)</f>
        <v>0</v>
      </c>
      <c r="CX50" s="536">
        <f>IFERROR(AVERAGEIF('Rent Roll_Tradeouts'!$B:$B,'Rent Roll (MF &amp; Retail)'!$A50,'Rent Roll_Tradeouts'!DI:DI),0)</f>
        <v>0</v>
      </c>
      <c r="CY50" s="536">
        <f>IFERROR(AVERAGEIF('Rent Roll_Tradeouts'!$B:$B,'Rent Roll (MF &amp; Retail)'!$A50,'Rent Roll_Tradeouts'!DJ:DJ),0)</f>
        <v>0</v>
      </c>
      <c r="CZ50" s="536">
        <f>IFERROR(AVERAGEIF('Rent Roll_Tradeouts'!$B:$B,'Rent Roll (MF &amp; Retail)'!$A50,'Rent Roll_Tradeouts'!DK:DK),0)</f>
        <v>0</v>
      </c>
      <c r="DA50" s="536">
        <f>IFERROR(AVERAGEIF('Rent Roll_Tradeouts'!$B:$B,'Rent Roll (MF &amp; Retail)'!$A50,'Rent Roll_Tradeouts'!DL:DL),0)</f>
        <v>0</v>
      </c>
      <c r="DB50" s="536">
        <f>IFERROR(AVERAGEIF('Rent Roll_Tradeouts'!$B:$B,'Rent Roll (MF &amp; Retail)'!$A50,'Rent Roll_Tradeouts'!DM:DM),0)</f>
        <v>0</v>
      </c>
      <c r="DC50" s="536">
        <f>IFERROR(AVERAGEIF('Rent Roll_Tradeouts'!$B:$B,'Rent Roll (MF &amp; Retail)'!$A50,'Rent Roll_Tradeouts'!DN:DN),0)</f>
        <v>0</v>
      </c>
      <c r="DD50" s="536">
        <f>IFERROR(AVERAGEIF('Rent Roll_Tradeouts'!$B:$B,'Rent Roll (MF &amp; Retail)'!$A50,'Rent Roll_Tradeouts'!DO:DO),0)</f>
        <v>0</v>
      </c>
      <c r="DE50" s="536">
        <f>IFERROR(AVERAGEIF('Rent Roll_Tradeouts'!$B:$B,'Rent Roll (MF &amp; Retail)'!$A50,'Rent Roll_Tradeouts'!DP:DP),0)</f>
        <v>0</v>
      </c>
      <c r="DF50" s="536">
        <f>IFERROR(AVERAGEIF('Rent Roll_Tradeouts'!$B:$B,'Rent Roll (MF &amp; Retail)'!$A50,'Rent Roll_Tradeouts'!DQ:DQ),0)</f>
        <v>0</v>
      </c>
      <c r="DG50" s="536">
        <f>IFERROR(AVERAGEIF('Rent Roll_Tradeouts'!$B:$B,'Rent Roll (MF &amp; Retail)'!$A50,'Rent Roll_Tradeouts'!DR:DR),0)</f>
        <v>0</v>
      </c>
      <c r="DH50" s="536">
        <f>IFERROR(AVERAGEIF('Rent Roll_Tradeouts'!$B:$B,'Rent Roll (MF &amp; Retail)'!$A50,'Rent Roll_Tradeouts'!DS:DS),0)</f>
        <v>0</v>
      </c>
      <c r="DI50" s="536">
        <f>IFERROR(AVERAGEIF('Rent Roll_Tradeouts'!$B:$B,'Rent Roll (MF &amp; Retail)'!$A50,'Rent Roll_Tradeouts'!DT:DT),0)</f>
        <v>0</v>
      </c>
      <c r="DJ50" s="536">
        <f>IFERROR(AVERAGEIF('Rent Roll_Tradeouts'!$B:$B,'Rent Roll (MF &amp; Retail)'!$A50,'Rent Roll_Tradeouts'!DU:DU),0)</f>
        <v>0</v>
      </c>
      <c r="DK50" s="536">
        <f>IFERROR(AVERAGEIF('Rent Roll_Tradeouts'!$B:$B,'Rent Roll (MF &amp; Retail)'!$A50,'Rent Roll_Tradeouts'!DV:DV),0)</f>
        <v>0</v>
      </c>
      <c r="DL50" s="536">
        <f>IFERROR(AVERAGEIF('Rent Roll_Tradeouts'!$B:$B,'Rent Roll (MF &amp; Retail)'!$A50,'Rent Roll_Tradeouts'!DW:DW),0)</f>
        <v>0</v>
      </c>
      <c r="DM50" s="536">
        <f>IFERROR(AVERAGEIF('Rent Roll_Tradeouts'!$B:$B,'Rent Roll (MF &amp; Retail)'!$A50,'Rent Roll_Tradeouts'!DX:DX),0)</f>
        <v>0</v>
      </c>
      <c r="DN50" s="536">
        <f>IFERROR(AVERAGEIF('Rent Roll_Tradeouts'!$B:$B,'Rent Roll (MF &amp; Retail)'!$A50,'Rent Roll_Tradeouts'!DY:DY),0)</f>
        <v>0</v>
      </c>
      <c r="DO50" s="536">
        <f>IFERROR(AVERAGEIF('Rent Roll_Tradeouts'!$B:$B,'Rent Roll (MF &amp; Retail)'!$A50,'Rent Roll_Tradeouts'!DZ:DZ),0)</f>
        <v>0</v>
      </c>
      <c r="DP50" s="536">
        <f>IFERROR(AVERAGEIF('Rent Roll_Tradeouts'!$B:$B,'Rent Roll (MF &amp; Retail)'!$A50,'Rent Roll_Tradeouts'!EA:EA),0)</f>
        <v>0</v>
      </c>
      <c r="DQ50" s="536">
        <f>IFERROR(AVERAGEIF('Rent Roll_Tradeouts'!$B:$B,'Rent Roll (MF &amp; Retail)'!$A50,'Rent Roll_Tradeouts'!EB:EB),0)</f>
        <v>0</v>
      </c>
      <c r="DR50" s="536">
        <f>IFERROR(AVERAGEIF('Rent Roll_Tradeouts'!$B:$B,'Rent Roll (MF &amp; Retail)'!$A50,'Rent Roll_Tradeouts'!EC:EC),0)</f>
        <v>0</v>
      </c>
      <c r="DS50" s="536">
        <f>IFERROR(AVERAGEIF('Rent Roll_Tradeouts'!$B:$B,'Rent Roll (MF &amp; Retail)'!$A50,'Rent Roll_Tradeouts'!ED:ED),0)</f>
        <v>0</v>
      </c>
      <c r="DT50" s="536">
        <f>IFERROR(AVERAGEIF('Rent Roll_Tradeouts'!$B:$B,'Rent Roll (MF &amp; Retail)'!$A50,'Rent Roll_Tradeouts'!EE:EE),0)</f>
        <v>0</v>
      </c>
      <c r="DU50" s="536">
        <f>IFERROR(AVERAGEIF('Rent Roll_Tradeouts'!$B:$B,'Rent Roll (MF &amp; Retail)'!$A50,'Rent Roll_Tradeouts'!EF:EF),0)</f>
        <v>0</v>
      </c>
      <c r="DV50" s="536">
        <f>IFERROR(AVERAGEIF('Rent Roll_Tradeouts'!$B:$B,'Rent Roll (MF &amp; Retail)'!$A50,'Rent Roll_Tradeouts'!EG:EG),0)</f>
        <v>0</v>
      </c>
      <c r="DW50" s="536">
        <f>IFERROR(AVERAGEIF('Rent Roll_Tradeouts'!$B:$B,'Rent Roll (MF &amp; Retail)'!$A50,'Rent Roll_Tradeouts'!EH:EH),0)</f>
        <v>0</v>
      </c>
      <c r="DX50" s="536">
        <f>IFERROR(AVERAGEIF('Rent Roll_Tradeouts'!$B:$B,'Rent Roll (MF &amp; Retail)'!$A50,'Rent Roll_Tradeouts'!EI:EI),0)</f>
        <v>0</v>
      </c>
      <c r="DY50" s="536">
        <f>IFERROR(AVERAGEIF('Rent Roll_Tradeouts'!$B:$B,'Rent Roll (MF &amp; Retail)'!$A50,'Rent Roll_Tradeouts'!EJ:EJ),0)</f>
        <v>0</v>
      </c>
      <c r="DZ50" s="536">
        <f>IFERROR(AVERAGEIF('Rent Roll_Tradeouts'!$B:$B,'Rent Roll (MF &amp; Retail)'!$A50,'Rent Roll_Tradeouts'!EK:EK),0)</f>
        <v>0</v>
      </c>
      <c r="EA50" s="536">
        <f>IFERROR(AVERAGEIF('Rent Roll_Tradeouts'!$B:$B,'Rent Roll (MF &amp; Retail)'!$A50,'Rent Roll_Tradeouts'!EL:EL),0)</f>
        <v>0</v>
      </c>
    </row>
    <row r="51" spans="1:131">
      <c r="A51" s="49">
        <f>'Rent Roll_RedIQ 2'!A60</f>
        <v>0</v>
      </c>
      <c r="B51" s="77">
        <f>'Rent Roll_RedIQ 2'!D60</f>
        <v>0</v>
      </c>
      <c r="C51" s="77">
        <f>'Rent Roll_RedIQ 2'!E60</f>
        <v>0</v>
      </c>
      <c r="D51" s="77">
        <f>'Rent Roll_RedIQ 2'!F60</f>
        <v>0</v>
      </c>
      <c r="E51" s="77">
        <f>'Rent Roll_RedIQ 2'!G60</f>
        <v>0</v>
      </c>
      <c r="K51" s="769" t="str">
        <f>'Rent Roll_RedIQ 2'!AG60</f>
        <v>-</v>
      </c>
      <c r="L51" s="536">
        <f>IFERROR(AVERAGEIF('Rent Roll_Tradeouts'!$B:$B,'Rent Roll (MF &amp; Retail)'!$A51,'Rent Roll_Tradeouts'!W:W),0)</f>
        <v>0</v>
      </c>
      <c r="M51" s="536">
        <f>IFERROR(AVERAGEIF('Rent Roll_Tradeouts'!$B:$B,'Rent Roll (MF &amp; Retail)'!$A51,'Rent Roll_Tradeouts'!X:X),0)</f>
        <v>0</v>
      </c>
      <c r="N51" s="536">
        <f>IFERROR(AVERAGEIF('Rent Roll_Tradeouts'!$B:$B,'Rent Roll (MF &amp; Retail)'!$A51,'Rent Roll_Tradeouts'!Y:Y),0)</f>
        <v>0</v>
      </c>
      <c r="O51" s="536">
        <f>IFERROR(AVERAGEIF('Rent Roll_Tradeouts'!$B:$B,'Rent Roll (MF &amp; Retail)'!$A51,'Rent Roll_Tradeouts'!Z:Z),0)</f>
        <v>0</v>
      </c>
      <c r="P51" s="536">
        <f>IFERROR(AVERAGEIF('Rent Roll_Tradeouts'!$B:$B,'Rent Roll (MF &amp; Retail)'!$A51,'Rent Roll_Tradeouts'!AA:AA),0)</f>
        <v>0</v>
      </c>
      <c r="Q51" s="536">
        <f>IFERROR(AVERAGEIF('Rent Roll_Tradeouts'!$B:$B,'Rent Roll (MF &amp; Retail)'!$A51,'Rent Roll_Tradeouts'!AB:AB),0)</f>
        <v>0</v>
      </c>
      <c r="R51" s="536">
        <f>IFERROR(AVERAGEIF('Rent Roll_Tradeouts'!$B:$B,'Rent Roll (MF &amp; Retail)'!$A51,'Rent Roll_Tradeouts'!AC:AC),0)</f>
        <v>0</v>
      </c>
      <c r="S51" s="536">
        <f>IFERROR(AVERAGEIF('Rent Roll_Tradeouts'!$B:$B,'Rent Roll (MF &amp; Retail)'!$A51,'Rent Roll_Tradeouts'!AD:AD),0)</f>
        <v>0</v>
      </c>
      <c r="T51" s="536">
        <f>IFERROR(AVERAGEIF('Rent Roll_Tradeouts'!$B:$B,'Rent Roll (MF &amp; Retail)'!$A51,'Rent Roll_Tradeouts'!AE:AE),0)</f>
        <v>0</v>
      </c>
      <c r="U51" s="536">
        <f>IFERROR(AVERAGEIF('Rent Roll_Tradeouts'!$B:$B,'Rent Roll (MF &amp; Retail)'!$A51,'Rent Roll_Tradeouts'!AF:AF),0)</f>
        <v>0</v>
      </c>
      <c r="V51" s="536">
        <f>IFERROR(AVERAGEIF('Rent Roll_Tradeouts'!$B:$B,'Rent Roll (MF &amp; Retail)'!$A51,'Rent Roll_Tradeouts'!AG:AG),0)</f>
        <v>0</v>
      </c>
      <c r="W51" s="536">
        <f>IFERROR(AVERAGEIF('Rent Roll_Tradeouts'!$B:$B,'Rent Roll (MF &amp; Retail)'!$A51,'Rent Roll_Tradeouts'!AH:AH),0)</f>
        <v>0</v>
      </c>
      <c r="X51" s="536">
        <f>IFERROR(AVERAGEIF('Rent Roll_Tradeouts'!$B:$B,'Rent Roll (MF &amp; Retail)'!$A51,'Rent Roll_Tradeouts'!AI:AI),0)</f>
        <v>0</v>
      </c>
      <c r="Y51" s="536">
        <f>IFERROR(AVERAGEIF('Rent Roll_Tradeouts'!$B:$B,'Rent Roll (MF &amp; Retail)'!$A51,'Rent Roll_Tradeouts'!AJ:AJ),0)</f>
        <v>0</v>
      </c>
      <c r="Z51" s="536">
        <f>IFERROR(AVERAGEIF('Rent Roll_Tradeouts'!$B:$B,'Rent Roll (MF &amp; Retail)'!$A51,'Rent Roll_Tradeouts'!AK:AK),0)</f>
        <v>0</v>
      </c>
      <c r="AA51" s="536">
        <f>IFERROR(AVERAGEIF('Rent Roll_Tradeouts'!$B:$B,'Rent Roll (MF &amp; Retail)'!$A51,'Rent Roll_Tradeouts'!AL:AL),0)</f>
        <v>0</v>
      </c>
      <c r="AB51" s="536">
        <f>IFERROR(AVERAGEIF('Rent Roll_Tradeouts'!$B:$B,'Rent Roll (MF &amp; Retail)'!$A51,'Rent Roll_Tradeouts'!AM:AM),0)</f>
        <v>0</v>
      </c>
      <c r="AC51" s="536">
        <f>IFERROR(AVERAGEIF('Rent Roll_Tradeouts'!$B:$B,'Rent Roll (MF &amp; Retail)'!$A51,'Rent Roll_Tradeouts'!AN:AN),0)</f>
        <v>0</v>
      </c>
      <c r="AD51" s="536">
        <f>IFERROR(AVERAGEIF('Rent Roll_Tradeouts'!$B:$B,'Rent Roll (MF &amp; Retail)'!$A51,'Rent Roll_Tradeouts'!AO:AO),0)</f>
        <v>0</v>
      </c>
      <c r="AE51" s="536">
        <f>IFERROR(AVERAGEIF('Rent Roll_Tradeouts'!$B:$B,'Rent Roll (MF &amp; Retail)'!$A51,'Rent Roll_Tradeouts'!AP:AP),0)</f>
        <v>0</v>
      </c>
      <c r="AF51" s="536">
        <f>IFERROR(AVERAGEIF('Rent Roll_Tradeouts'!$B:$B,'Rent Roll (MF &amp; Retail)'!$A51,'Rent Roll_Tradeouts'!AQ:AQ),0)</f>
        <v>0</v>
      </c>
      <c r="AG51" s="536">
        <f>IFERROR(AVERAGEIF('Rent Roll_Tradeouts'!$B:$B,'Rent Roll (MF &amp; Retail)'!$A51,'Rent Roll_Tradeouts'!AR:AR),0)</f>
        <v>0</v>
      </c>
      <c r="AH51" s="536">
        <f>IFERROR(AVERAGEIF('Rent Roll_Tradeouts'!$B:$B,'Rent Roll (MF &amp; Retail)'!$A51,'Rent Roll_Tradeouts'!AS:AS),0)</f>
        <v>0</v>
      </c>
      <c r="AI51" s="536">
        <f>IFERROR(AVERAGEIF('Rent Roll_Tradeouts'!$B:$B,'Rent Roll (MF &amp; Retail)'!$A51,'Rent Roll_Tradeouts'!AT:AT),0)</f>
        <v>0</v>
      </c>
      <c r="AJ51" s="536">
        <f>IFERROR(AVERAGEIF('Rent Roll_Tradeouts'!$B:$B,'Rent Roll (MF &amp; Retail)'!$A51,'Rent Roll_Tradeouts'!AU:AU),0)</f>
        <v>0</v>
      </c>
      <c r="AK51" s="536">
        <f>IFERROR(AVERAGEIF('Rent Roll_Tradeouts'!$B:$B,'Rent Roll (MF &amp; Retail)'!$A51,'Rent Roll_Tradeouts'!AV:AV),0)</f>
        <v>0</v>
      </c>
      <c r="AL51" s="536">
        <f>IFERROR(AVERAGEIF('Rent Roll_Tradeouts'!$B:$B,'Rent Roll (MF &amp; Retail)'!$A51,'Rent Roll_Tradeouts'!AW:AW),0)</f>
        <v>0</v>
      </c>
      <c r="AM51" s="536">
        <f>IFERROR(AVERAGEIF('Rent Roll_Tradeouts'!$B:$B,'Rent Roll (MF &amp; Retail)'!$A51,'Rent Roll_Tradeouts'!AX:AX),0)</f>
        <v>0</v>
      </c>
      <c r="AN51" s="536">
        <f>IFERROR(AVERAGEIF('Rent Roll_Tradeouts'!$B:$B,'Rent Roll (MF &amp; Retail)'!$A51,'Rent Roll_Tradeouts'!AY:AY),0)</f>
        <v>0</v>
      </c>
      <c r="AO51" s="536">
        <f>IFERROR(AVERAGEIF('Rent Roll_Tradeouts'!$B:$B,'Rent Roll (MF &amp; Retail)'!$A51,'Rent Roll_Tradeouts'!AZ:AZ),0)</f>
        <v>0</v>
      </c>
      <c r="AP51" s="536">
        <f>IFERROR(AVERAGEIF('Rent Roll_Tradeouts'!$B:$B,'Rent Roll (MF &amp; Retail)'!$A51,'Rent Roll_Tradeouts'!BA:BA),0)</f>
        <v>0</v>
      </c>
      <c r="AQ51" s="536">
        <f>IFERROR(AVERAGEIF('Rent Roll_Tradeouts'!$B:$B,'Rent Roll (MF &amp; Retail)'!$A51,'Rent Roll_Tradeouts'!BB:BB),0)</f>
        <v>0</v>
      </c>
      <c r="AR51" s="536">
        <f>IFERROR(AVERAGEIF('Rent Roll_Tradeouts'!$B:$B,'Rent Roll (MF &amp; Retail)'!$A51,'Rent Roll_Tradeouts'!BC:BC),0)</f>
        <v>0</v>
      </c>
      <c r="AS51" s="536">
        <f>IFERROR(AVERAGEIF('Rent Roll_Tradeouts'!$B:$B,'Rent Roll (MF &amp; Retail)'!$A51,'Rent Roll_Tradeouts'!BD:BD),0)</f>
        <v>0</v>
      </c>
      <c r="AT51" s="536">
        <f>IFERROR(AVERAGEIF('Rent Roll_Tradeouts'!$B:$B,'Rent Roll (MF &amp; Retail)'!$A51,'Rent Roll_Tradeouts'!BE:BE),0)</f>
        <v>0</v>
      </c>
      <c r="AU51" s="536">
        <f>IFERROR(AVERAGEIF('Rent Roll_Tradeouts'!$B:$B,'Rent Roll (MF &amp; Retail)'!$A51,'Rent Roll_Tradeouts'!BF:BF),0)</f>
        <v>0</v>
      </c>
      <c r="AV51" s="536">
        <f>IFERROR(AVERAGEIF('Rent Roll_Tradeouts'!$B:$B,'Rent Roll (MF &amp; Retail)'!$A51,'Rent Roll_Tradeouts'!BG:BG),0)</f>
        <v>0</v>
      </c>
      <c r="AW51" s="536">
        <f>IFERROR(AVERAGEIF('Rent Roll_Tradeouts'!$B:$B,'Rent Roll (MF &amp; Retail)'!$A51,'Rent Roll_Tradeouts'!BH:BH),0)</f>
        <v>0</v>
      </c>
      <c r="AX51" s="536">
        <f>IFERROR(AVERAGEIF('Rent Roll_Tradeouts'!$B:$B,'Rent Roll (MF &amp; Retail)'!$A51,'Rent Roll_Tradeouts'!BI:BI),0)</f>
        <v>0</v>
      </c>
      <c r="AY51" s="536">
        <f>IFERROR(AVERAGEIF('Rent Roll_Tradeouts'!$B:$B,'Rent Roll (MF &amp; Retail)'!$A51,'Rent Roll_Tradeouts'!BJ:BJ),0)</f>
        <v>0</v>
      </c>
      <c r="AZ51" s="536">
        <f>IFERROR(AVERAGEIF('Rent Roll_Tradeouts'!$B:$B,'Rent Roll (MF &amp; Retail)'!$A51,'Rent Roll_Tradeouts'!BK:BK),0)</f>
        <v>0</v>
      </c>
      <c r="BA51" s="536">
        <f>IFERROR(AVERAGEIF('Rent Roll_Tradeouts'!$B:$B,'Rent Roll (MF &amp; Retail)'!$A51,'Rent Roll_Tradeouts'!BL:BL),0)</f>
        <v>0</v>
      </c>
      <c r="BB51" s="536">
        <f>IFERROR(AVERAGEIF('Rent Roll_Tradeouts'!$B:$B,'Rent Roll (MF &amp; Retail)'!$A51,'Rent Roll_Tradeouts'!BM:BM),0)</f>
        <v>0</v>
      </c>
      <c r="BC51" s="536">
        <f>IFERROR(AVERAGEIF('Rent Roll_Tradeouts'!$B:$B,'Rent Roll (MF &amp; Retail)'!$A51,'Rent Roll_Tradeouts'!BN:BN),0)</f>
        <v>0</v>
      </c>
      <c r="BD51" s="536">
        <f>IFERROR(AVERAGEIF('Rent Roll_Tradeouts'!$B:$B,'Rent Roll (MF &amp; Retail)'!$A51,'Rent Roll_Tradeouts'!BO:BO),0)</f>
        <v>0</v>
      </c>
      <c r="BE51" s="536">
        <f>IFERROR(AVERAGEIF('Rent Roll_Tradeouts'!$B:$B,'Rent Roll (MF &amp; Retail)'!$A51,'Rent Roll_Tradeouts'!BP:BP),0)</f>
        <v>0</v>
      </c>
      <c r="BF51" s="536">
        <f>IFERROR(AVERAGEIF('Rent Roll_Tradeouts'!$B:$B,'Rent Roll (MF &amp; Retail)'!$A51,'Rent Roll_Tradeouts'!BQ:BQ),0)</f>
        <v>0</v>
      </c>
      <c r="BG51" s="536">
        <f>IFERROR(AVERAGEIF('Rent Roll_Tradeouts'!$B:$B,'Rent Roll (MF &amp; Retail)'!$A51,'Rent Roll_Tradeouts'!BR:BR),0)</f>
        <v>0</v>
      </c>
      <c r="BH51" s="536">
        <f>IFERROR(AVERAGEIF('Rent Roll_Tradeouts'!$B:$B,'Rent Roll (MF &amp; Retail)'!$A51,'Rent Roll_Tradeouts'!BS:BS),0)</f>
        <v>0</v>
      </c>
      <c r="BI51" s="536">
        <f>IFERROR(AVERAGEIF('Rent Roll_Tradeouts'!$B:$B,'Rent Roll (MF &amp; Retail)'!$A51,'Rent Roll_Tradeouts'!BT:BT),0)</f>
        <v>0</v>
      </c>
      <c r="BJ51" s="536">
        <f>IFERROR(AVERAGEIF('Rent Roll_Tradeouts'!$B:$B,'Rent Roll (MF &amp; Retail)'!$A51,'Rent Roll_Tradeouts'!BU:BU),0)</f>
        <v>0</v>
      </c>
      <c r="BK51" s="536">
        <f>IFERROR(AVERAGEIF('Rent Roll_Tradeouts'!$B:$B,'Rent Roll (MF &amp; Retail)'!$A51,'Rent Roll_Tradeouts'!BV:BV),0)</f>
        <v>0</v>
      </c>
      <c r="BL51" s="536">
        <f>IFERROR(AVERAGEIF('Rent Roll_Tradeouts'!$B:$B,'Rent Roll (MF &amp; Retail)'!$A51,'Rent Roll_Tradeouts'!BW:BW),0)</f>
        <v>0</v>
      </c>
      <c r="BM51" s="536">
        <f>IFERROR(AVERAGEIF('Rent Roll_Tradeouts'!$B:$B,'Rent Roll (MF &amp; Retail)'!$A51,'Rent Roll_Tradeouts'!BX:BX),0)</f>
        <v>0</v>
      </c>
      <c r="BN51" s="536">
        <f>IFERROR(AVERAGEIF('Rent Roll_Tradeouts'!$B:$B,'Rent Roll (MF &amp; Retail)'!$A51,'Rent Roll_Tradeouts'!BY:BY),0)</f>
        <v>0</v>
      </c>
      <c r="BO51" s="536">
        <f>IFERROR(AVERAGEIF('Rent Roll_Tradeouts'!$B:$B,'Rent Roll (MF &amp; Retail)'!$A51,'Rent Roll_Tradeouts'!BZ:BZ),0)</f>
        <v>0</v>
      </c>
      <c r="BP51" s="536">
        <f>IFERROR(AVERAGEIF('Rent Roll_Tradeouts'!$B:$B,'Rent Roll (MF &amp; Retail)'!$A51,'Rent Roll_Tradeouts'!CA:CA),0)</f>
        <v>0</v>
      </c>
      <c r="BQ51" s="536">
        <f>IFERROR(AVERAGEIF('Rent Roll_Tradeouts'!$B:$B,'Rent Roll (MF &amp; Retail)'!$A51,'Rent Roll_Tradeouts'!CB:CB),0)</f>
        <v>0</v>
      </c>
      <c r="BR51" s="536">
        <f>IFERROR(AVERAGEIF('Rent Roll_Tradeouts'!$B:$B,'Rent Roll (MF &amp; Retail)'!$A51,'Rent Roll_Tradeouts'!CC:CC),0)</f>
        <v>0</v>
      </c>
      <c r="BS51" s="536">
        <f>IFERROR(AVERAGEIF('Rent Roll_Tradeouts'!$B:$B,'Rent Roll (MF &amp; Retail)'!$A51,'Rent Roll_Tradeouts'!CD:CD),0)</f>
        <v>0</v>
      </c>
      <c r="BT51" s="536">
        <f>IFERROR(AVERAGEIF('Rent Roll_Tradeouts'!$B:$B,'Rent Roll (MF &amp; Retail)'!$A51,'Rent Roll_Tradeouts'!CE:CE),0)</f>
        <v>0</v>
      </c>
      <c r="BU51" s="536">
        <f>IFERROR(AVERAGEIF('Rent Roll_Tradeouts'!$B:$B,'Rent Roll (MF &amp; Retail)'!$A51,'Rent Roll_Tradeouts'!CF:CF),0)</f>
        <v>0</v>
      </c>
      <c r="BV51" s="536">
        <f>IFERROR(AVERAGEIF('Rent Roll_Tradeouts'!$B:$B,'Rent Roll (MF &amp; Retail)'!$A51,'Rent Roll_Tradeouts'!CG:CG),0)</f>
        <v>0</v>
      </c>
      <c r="BW51" s="536">
        <f>IFERROR(AVERAGEIF('Rent Roll_Tradeouts'!$B:$B,'Rent Roll (MF &amp; Retail)'!$A51,'Rent Roll_Tradeouts'!CH:CH),0)</f>
        <v>0</v>
      </c>
      <c r="BX51" s="536">
        <f>IFERROR(AVERAGEIF('Rent Roll_Tradeouts'!$B:$B,'Rent Roll (MF &amp; Retail)'!$A51,'Rent Roll_Tradeouts'!CI:CI),0)</f>
        <v>0</v>
      </c>
      <c r="BY51" s="536">
        <f>IFERROR(AVERAGEIF('Rent Roll_Tradeouts'!$B:$B,'Rent Roll (MF &amp; Retail)'!$A51,'Rent Roll_Tradeouts'!CJ:CJ),0)</f>
        <v>0</v>
      </c>
      <c r="BZ51" s="536">
        <f>IFERROR(AVERAGEIF('Rent Roll_Tradeouts'!$B:$B,'Rent Roll (MF &amp; Retail)'!$A51,'Rent Roll_Tradeouts'!CK:CK),0)</f>
        <v>0</v>
      </c>
      <c r="CA51" s="536">
        <f>IFERROR(AVERAGEIF('Rent Roll_Tradeouts'!$B:$B,'Rent Roll (MF &amp; Retail)'!$A51,'Rent Roll_Tradeouts'!CL:CL),0)</f>
        <v>0</v>
      </c>
      <c r="CB51" s="536">
        <f>IFERROR(AVERAGEIF('Rent Roll_Tradeouts'!$B:$B,'Rent Roll (MF &amp; Retail)'!$A51,'Rent Roll_Tradeouts'!CM:CM),0)</f>
        <v>0</v>
      </c>
      <c r="CC51" s="536">
        <f>IFERROR(AVERAGEIF('Rent Roll_Tradeouts'!$B:$B,'Rent Roll (MF &amp; Retail)'!$A51,'Rent Roll_Tradeouts'!CN:CN),0)</f>
        <v>0</v>
      </c>
      <c r="CD51" s="536">
        <f>IFERROR(AVERAGEIF('Rent Roll_Tradeouts'!$B:$B,'Rent Roll (MF &amp; Retail)'!$A51,'Rent Roll_Tradeouts'!CO:CO),0)</f>
        <v>0</v>
      </c>
      <c r="CE51" s="536">
        <f>IFERROR(AVERAGEIF('Rent Roll_Tradeouts'!$B:$B,'Rent Roll (MF &amp; Retail)'!$A51,'Rent Roll_Tradeouts'!CP:CP),0)</f>
        <v>0</v>
      </c>
      <c r="CF51" s="536">
        <f>IFERROR(AVERAGEIF('Rent Roll_Tradeouts'!$B:$B,'Rent Roll (MF &amp; Retail)'!$A51,'Rent Roll_Tradeouts'!CQ:CQ),0)</f>
        <v>0</v>
      </c>
      <c r="CG51" s="536">
        <f>IFERROR(AVERAGEIF('Rent Roll_Tradeouts'!$B:$B,'Rent Roll (MF &amp; Retail)'!$A51,'Rent Roll_Tradeouts'!CR:CR),0)</f>
        <v>0</v>
      </c>
      <c r="CH51" s="536">
        <f>IFERROR(AVERAGEIF('Rent Roll_Tradeouts'!$B:$B,'Rent Roll (MF &amp; Retail)'!$A51,'Rent Roll_Tradeouts'!CS:CS),0)</f>
        <v>0</v>
      </c>
      <c r="CI51" s="536">
        <f>IFERROR(AVERAGEIF('Rent Roll_Tradeouts'!$B:$B,'Rent Roll (MF &amp; Retail)'!$A51,'Rent Roll_Tradeouts'!CT:CT),0)</f>
        <v>0</v>
      </c>
      <c r="CJ51" s="536">
        <f>IFERROR(AVERAGEIF('Rent Roll_Tradeouts'!$B:$B,'Rent Roll (MF &amp; Retail)'!$A51,'Rent Roll_Tradeouts'!CU:CU),0)</f>
        <v>0</v>
      </c>
      <c r="CK51" s="536">
        <f>IFERROR(AVERAGEIF('Rent Roll_Tradeouts'!$B:$B,'Rent Roll (MF &amp; Retail)'!$A51,'Rent Roll_Tradeouts'!CV:CV),0)</f>
        <v>0</v>
      </c>
      <c r="CL51" s="536">
        <f>IFERROR(AVERAGEIF('Rent Roll_Tradeouts'!$B:$B,'Rent Roll (MF &amp; Retail)'!$A51,'Rent Roll_Tradeouts'!CW:CW),0)</f>
        <v>0</v>
      </c>
      <c r="CM51" s="536">
        <f>IFERROR(AVERAGEIF('Rent Roll_Tradeouts'!$B:$B,'Rent Roll (MF &amp; Retail)'!$A51,'Rent Roll_Tradeouts'!CX:CX),0)</f>
        <v>0</v>
      </c>
      <c r="CN51" s="536">
        <f>IFERROR(AVERAGEIF('Rent Roll_Tradeouts'!$B:$B,'Rent Roll (MF &amp; Retail)'!$A51,'Rent Roll_Tradeouts'!CY:CY),0)</f>
        <v>0</v>
      </c>
      <c r="CO51" s="536">
        <f>IFERROR(AVERAGEIF('Rent Roll_Tradeouts'!$B:$B,'Rent Roll (MF &amp; Retail)'!$A51,'Rent Roll_Tradeouts'!CZ:CZ),0)</f>
        <v>0</v>
      </c>
      <c r="CP51" s="536">
        <f>IFERROR(AVERAGEIF('Rent Roll_Tradeouts'!$B:$B,'Rent Roll (MF &amp; Retail)'!$A51,'Rent Roll_Tradeouts'!DA:DA),0)</f>
        <v>0</v>
      </c>
      <c r="CQ51" s="536">
        <f>IFERROR(AVERAGEIF('Rent Roll_Tradeouts'!$B:$B,'Rent Roll (MF &amp; Retail)'!$A51,'Rent Roll_Tradeouts'!DB:DB),0)</f>
        <v>0</v>
      </c>
      <c r="CR51" s="536">
        <f>IFERROR(AVERAGEIF('Rent Roll_Tradeouts'!$B:$B,'Rent Roll (MF &amp; Retail)'!$A51,'Rent Roll_Tradeouts'!DC:DC),0)</f>
        <v>0</v>
      </c>
      <c r="CS51" s="536">
        <f>IFERROR(AVERAGEIF('Rent Roll_Tradeouts'!$B:$B,'Rent Roll (MF &amp; Retail)'!$A51,'Rent Roll_Tradeouts'!DD:DD),0)</f>
        <v>0</v>
      </c>
      <c r="CT51" s="536">
        <f>IFERROR(AVERAGEIF('Rent Roll_Tradeouts'!$B:$B,'Rent Roll (MF &amp; Retail)'!$A51,'Rent Roll_Tradeouts'!DE:DE),0)</f>
        <v>0</v>
      </c>
      <c r="CU51" s="536">
        <f>IFERROR(AVERAGEIF('Rent Roll_Tradeouts'!$B:$B,'Rent Roll (MF &amp; Retail)'!$A51,'Rent Roll_Tradeouts'!DF:DF),0)</f>
        <v>0</v>
      </c>
      <c r="CV51" s="536">
        <f>IFERROR(AVERAGEIF('Rent Roll_Tradeouts'!$B:$B,'Rent Roll (MF &amp; Retail)'!$A51,'Rent Roll_Tradeouts'!DG:DG),0)</f>
        <v>0</v>
      </c>
      <c r="CW51" s="536">
        <f>IFERROR(AVERAGEIF('Rent Roll_Tradeouts'!$B:$B,'Rent Roll (MF &amp; Retail)'!$A51,'Rent Roll_Tradeouts'!DH:DH),0)</f>
        <v>0</v>
      </c>
      <c r="CX51" s="536">
        <f>IFERROR(AVERAGEIF('Rent Roll_Tradeouts'!$B:$B,'Rent Roll (MF &amp; Retail)'!$A51,'Rent Roll_Tradeouts'!DI:DI),0)</f>
        <v>0</v>
      </c>
      <c r="CY51" s="536">
        <f>IFERROR(AVERAGEIF('Rent Roll_Tradeouts'!$B:$B,'Rent Roll (MF &amp; Retail)'!$A51,'Rent Roll_Tradeouts'!DJ:DJ),0)</f>
        <v>0</v>
      </c>
      <c r="CZ51" s="536">
        <f>IFERROR(AVERAGEIF('Rent Roll_Tradeouts'!$B:$B,'Rent Roll (MF &amp; Retail)'!$A51,'Rent Roll_Tradeouts'!DK:DK),0)</f>
        <v>0</v>
      </c>
      <c r="DA51" s="536">
        <f>IFERROR(AVERAGEIF('Rent Roll_Tradeouts'!$B:$B,'Rent Roll (MF &amp; Retail)'!$A51,'Rent Roll_Tradeouts'!DL:DL),0)</f>
        <v>0</v>
      </c>
      <c r="DB51" s="536">
        <f>IFERROR(AVERAGEIF('Rent Roll_Tradeouts'!$B:$B,'Rent Roll (MF &amp; Retail)'!$A51,'Rent Roll_Tradeouts'!DM:DM),0)</f>
        <v>0</v>
      </c>
      <c r="DC51" s="536">
        <f>IFERROR(AVERAGEIF('Rent Roll_Tradeouts'!$B:$B,'Rent Roll (MF &amp; Retail)'!$A51,'Rent Roll_Tradeouts'!DN:DN),0)</f>
        <v>0</v>
      </c>
      <c r="DD51" s="536">
        <f>IFERROR(AVERAGEIF('Rent Roll_Tradeouts'!$B:$B,'Rent Roll (MF &amp; Retail)'!$A51,'Rent Roll_Tradeouts'!DO:DO),0)</f>
        <v>0</v>
      </c>
      <c r="DE51" s="536">
        <f>IFERROR(AVERAGEIF('Rent Roll_Tradeouts'!$B:$B,'Rent Roll (MF &amp; Retail)'!$A51,'Rent Roll_Tradeouts'!DP:DP),0)</f>
        <v>0</v>
      </c>
      <c r="DF51" s="536">
        <f>IFERROR(AVERAGEIF('Rent Roll_Tradeouts'!$B:$B,'Rent Roll (MF &amp; Retail)'!$A51,'Rent Roll_Tradeouts'!DQ:DQ),0)</f>
        <v>0</v>
      </c>
      <c r="DG51" s="536">
        <f>IFERROR(AVERAGEIF('Rent Roll_Tradeouts'!$B:$B,'Rent Roll (MF &amp; Retail)'!$A51,'Rent Roll_Tradeouts'!DR:DR),0)</f>
        <v>0</v>
      </c>
      <c r="DH51" s="536">
        <f>IFERROR(AVERAGEIF('Rent Roll_Tradeouts'!$B:$B,'Rent Roll (MF &amp; Retail)'!$A51,'Rent Roll_Tradeouts'!DS:DS),0)</f>
        <v>0</v>
      </c>
      <c r="DI51" s="536">
        <f>IFERROR(AVERAGEIF('Rent Roll_Tradeouts'!$B:$B,'Rent Roll (MF &amp; Retail)'!$A51,'Rent Roll_Tradeouts'!DT:DT),0)</f>
        <v>0</v>
      </c>
      <c r="DJ51" s="536">
        <f>IFERROR(AVERAGEIF('Rent Roll_Tradeouts'!$B:$B,'Rent Roll (MF &amp; Retail)'!$A51,'Rent Roll_Tradeouts'!DU:DU),0)</f>
        <v>0</v>
      </c>
      <c r="DK51" s="536">
        <f>IFERROR(AVERAGEIF('Rent Roll_Tradeouts'!$B:$B,'Rent Roll (MF &amp; Retail)'!$A51,'Rent Roll_Tradeouts'!DV:DV),0)</f>
        <v>0</v>
      </c>
      <c r="DL51" s="536">
        <f>IFERROR(AVERAGEIF('Rent Roll_Tradeouts'!$B:$B,'Rent Roll (MF &amp; Retail)'!$A51,'Rent Roll_Tradeouts'!DW:DW),0)</f>
        <v>0</v>
      </c>
      <c r="DM51" s="536">
        <f>IFERROR(AVERAGEIF('Rent Roll_Tradeouts'!$B:$B,'Rent Roll (MF &amp; Retail)'!$A51,'Rent Roll_Tradeouts'!DX:DX),0)</f>
        <v>0</v>
      </c>
      <c r="DN51" s="536">
        <f>IFERROR(AVERAGEIF('Rent Roll_Tradeouts'!$B:$B,'Rent Roll (MF &amp; Retail)'!$A51,'Rent Roll_Tradeouts'!DY:DY),0)</f>
        <v>0</v>
      </c>
      <c r="DO51" s="536">
        <f>IFERROR(AVERAGEIF('Rent Roll_Tradeouts'!$B:$B,'Rent Roll (MF &amp; Retail)'!$A51,'Rent Roll_Tradeouts'!DZ:DZ),0)</f>
        <v>0</v>
      </c>
      <c r="DP51" s="536">
        <f>IFERROR(AVERAGEIF('Rent Roll_Tradeouts'!$B:$B,'Rent Roll (MF &amp; Retail)'!$A51,'Rent Roll_Tradeouts'!EA:EA),0)</f>
        <v>0</v>
      </c>
      <c r="DQ51" s="536">
        <f>IFERROR(AVERAGEIF('Rent Roll_Tradeouts'!$B:$B,'Rent Roll (MF &amp; Retail)'!$A51,'Rent Roll_Tradeouts'!EB:EB),0)</f>
        <v>0</v>
      </c>
      <c r="DR51" s="536">
        <f>IFERROR(AVERAGEIF('Rent Roll_Tradeouts'!$B:$B,'Rent Roll (MF &amp; Retail)'!$A51,'Rent Roll_Tradeouts'!EC:EC),0)</f>
        <v>0</v>
      </c>
      <c r="DS51" s="536">
        <f>IFERROR(AVERAGEIF('Rent Roll_Tradeouts'!$B:$B,'Rent Roll (MF &amp; Retail)'!$A51,'Rent Roll_Tradeouts'!ED:ED),0)</f>
        <v>0</v>
      </c>
      <c r="DT51" s="536">
        <f>IFERROR(AVERAGEIF('Rent Roll_Tradeouts'!$B:$B,'Rent Roll (MF &amp; Retail)'!$A51,'Rent Roll_Tradeouts'!EE:EE),0)</f>
        <v>0</v>
      </c>
      <c r="DU51" s="536">
        <f>IFERROR(AVERAGEIF('Rent Roll_Tradeouts'!$B:$B,'Rent Roll (MF &amp; Retail)'!$A51,'Rent Roll_Tradeouts'!EF:EF),0)</f>
        <v>0</v>
      </c>
      <c r="DV51" s="536">
        <f>IFERROR(AVERAGEIF('Rent Roll_Tradeouts'!$B:$B,'Rent Roll (MF &amp; Retail)'!$A51,'Rent Roll_Tradeouts'!EG:EG),0)</f>
        <v>0</v>
      </c>
      <c r="DW51" s="536">
        <f>IFERROR(AVERAGEIF('Rent Roll_Tradeouts'!$B:$B,'Rent Roll (MF &amp; Retail)'!$A51,'Rent Roll_Tradeouts'!EH:EH),0)</f>
        <v>0</v>
      </c>
      <c r="DX51" s="536">
        <f>IFERROR(AVERAGEIF('Rent Roll_Tradeouts'!$B:$B,'Rent Roll (MF &amp; Retail)'!$A51,'Rent Roll_Tradeouts'!EI:EI),0)</f>
        <v>0</v>
      </c>
      <c r="DY51" s="536">
        <f>IFERROR(AVERAGEIF('Rent Roll_Tradeouts'!$B:$B,'Rent Roll (MF &amp; Retail)'!$A51,'Rent Roll_Tradeouts'!EJ:EJ),0)</f>
        <v>0</v>
      </c>
      <c r="DZ51" s="536">
        <f>IFERROR(AVERAGEIF('Rent Roll_Tradeouts'!$B:$B,'Rent Roll (MF &amp; Retail)'!$A51,'Rent Roll_Tradeouts'!EK:EK),0)</f>
        <v>0</v>
      </c>
      <c r="EA51" s="536">
        <f>IFERROR(AVERAGEIF('Rent Roll_Tradeouts'!$B:$B,'Rent Roll (MF &amp; Retail)'!$A51,'Rent Roll_Tradeouts'!EL:EL),0)</f>
        <v>0</v>
      </c>
    </row>
    <row r="52" spans="1:131">
      <c r="A52" s="49">
        <f>'Rent Roll_RedIQ 2'!A61</f>
        <v>0</v>
      </c>
      <c r="B52" s="77">
        <f>'Rent Roll_RedIQ 2'!D61</f>
        <v>0</v>
      </c>
      <c r="C52" s="77">
        <f>'Rent Roll_RedIQ 2'!E61</f>
        <v>0</v>
      </c>
      <c r="D52" s="77">
        <f>'Rent Roll_RedIQ 2'!F61</f>
        <v>0</v>
      </c>
      <c r="E52" s="77">
        <f>'Rent Roll_RedIQ 2'!G61</f>
        <v>0</v>
      </c>
      <c r="K52" s="769" t="str">
        <f>'Rent Roll_RedIQ 2'!AG61</f>
        <v>-</v>
      </c>
      <c r="L52" s="536">
        <f>IFERROR(AVERAGEIF('Rent Roll_Tradeouts'!$B:$B,'Rent Roll (MF &amp; Retail)'!$A52,'Rent Roll_Tradeouts'!W:W),0)</f>
        <v>0</v>
      </c>
      <c r="M52" s="536">
        <f>IFERROR(AVERAGEIF('Rent Roll_Tradeouts'!$B:$B,'Rent Roll (MF &amp; Retail)'!$A52,'Rent Roll_Tradeouts'!X:X),0)</f>
        <v>0</v>
      </c>
      <c r="N52" s="536">
        <f>IFERROR(AVERAGEIF('Rent Roll_Tradeouts'!$B:$B,'Rent Roll (MF &amp; Retail)'!$A52,'Rent Roll_Tradeouts'!Y:Y),0)</f>
        <v>0</v>
      </c>
      <c r="O52" s="536">
        <f>IFERROR(AVERAGEIF('Rent Roll_Tradeouts'!$B:$B,'Rent Roll (MF &amp; Retail)'!$A52,'Rent Roll_Tradeouts'!Z:Z),0)</f>
        <v>0</v>
      </c>
      <c r="P52" s="536">
        <f>IFERROR(AVERAGEIF('Rent Roll_Tradeouts'!$B:$B,'Rent Roll (MF &amp; Retail)'!$A52,'Rent Roll_Tradeouts'!AA:AA),0)</f>
        <v>0</v>
      </c>
      <c r="Q52" s="536">
        <f>IFERROR(AVERAGEIF('Rent Roll_Tradeouts'!$B:$B,'Rent Roll (MF &amp; Retail)'!$A52,'Rent Roll_Tradeouts'!AB:AB),0)</f>
        <v>0</v>
      </c>
      <c r="R52" s="536">
        <f>IFERROR(AVERAGEIF('Rent Roll_Tradeouts'!$B:$B,'Rent Roll (MF &amp; Retail)'!$A52,'Rent Roll_Tradeouts'!AC:AC),0)</f>
        <v>0</v>
      </c>
      <c r="S52" s="536">
        <f>IFERROR(AVERAGEIF('Rent Roll_Tradeouts'!$B:$B,'Rent Roll (MF &amp; Retail)'!$A52,'Rent Roll_Tradeouts'!AD:AD),0)</f>
        <v>0</v>
      </c>
      <c r="T52" s="536">
        <f>IFERROR(AVERAGEIF('Rent Roll_Tradeouts'!$B:$B,'Rent Roll (MF &amp; Retail)'!$A52,'Rent Roll_Tradeouts'!AE:AE),0)</f>
        <v>0</v>
      </c>
      <c r="U52" s="536">
        <f>IFERROR(AVERAGEIF('Rent Roll_Tradeouts'!$B:$B,'Rent Roll (MF &amp; Retail)'!$A52,'Rent Roll_Tradeouts'!AF:AF),0)</f>
        <v>0</v>
      </c>
      <c r="V52" s="536">
        <f>IFERROR(AVERAGEIF('Rent Roll_Tradeouts'!$B:$B,'Rent Roll (MF &amp; Retail)'!$A52,'Rent Roll_Tradeouts'!AG:AG),0)</f>
        <v>0</v>
      </c>
      <c r="W52" s="536">
        <f>IFERROR(AVERAGEIF('Rent Roll_Tradeouts'!$B:$B,'Rent Roll (MF &amp; Retail)'!$A52,'Rent Roll_Tradeouts'!AH:AH),0)</f>
        <v>0</v>
      </c>
      <c r="X52" s="536">
        <f>IFERROR(AVERAGEIF('Rent Roll_Tradeouts'!$B:$B,'Rent Roll (MF &amp; Retail)'!$A52,'Rent Roll_Tradeouts'!AI:AI),0)</f>
        <v>0</v>
      </c>
      <c r="Y52" s="536">
        <f>IFERROR(AVERAGEIF('Rent Roll_Tradeouts'!$B:$B,'Rent Roll (MF &amp; Retail)'!$A52,'Rent Roll_Tradeouts'!AJ:AJ),0)</f>
        <v>0</v>
      </c>
      <c r="Z52" s="536">
        <f>IFERROR(AVERAGEIF('Rent Roll_Tradeouts'!$B:$B,'Rent Roll (MF &amp; Retail)'!$A52,'Rent Roll_Tradeouts'!AK:AK),0)</f>
        <v>0</v>
      </c>
      <c r="AA52" s="536">
        <f>IFERROR(AVERAGEIF('Rent Roll_Tradeouts'!$B:$B,'Rent Roll (MF &amp; Retail)'!$A52,'Rent Roll_Tradeouts'!AL:AL),0)</f>
        <v>0</v>
      </c>
      <c r="AB52" s="536">
        <f>IFERROR(AVERAGEIF('Rent Roll_Tradeouts'!$B:$B,'Rent Roll (MF &amp; Retail)'!$A52,'Rent Roll_Tradeouts'!AM:AM),0)</f>
        <v>0</v>
      </c>
      <c r="AC52" s="536">
        <f>IFERROR(AVERAGEIF('Rent Roll_Tradeouts'!$B:$B,'Rent Roll (MF &amp; Retail)'!$A52,'Rent Roll_Tradeouts'!AN:AN),0)</f>
        <v>0</v>
      </c>
      <c r="AD52" s="536">
        <f>IFERROR(AVERAGEIF('Rent Roll_Tradeouts'!$B:$B,'Rent Roll (MF &amp; Retail)'!$A52,'Rent Roll_Tradeouts'!AO:AO),0)</f>
        <v>0</v>
      </c>
      <c r="AE52" s="536">
        <f>IFERROR(AVERAGEIF('Rent Roll_Tradeouts'!$B:$B,'Rent Roll (MF &amp; Retail)'!$A52,'Rent Roll_Tradeouts'!AP:AP),0)</f>
        <v>0</v>
      </c>
      <c r="AF52" s="536">
        <f>IFERROR(AVERAGEIF('Rent Roll_Tradeouts'!$B:$B,'Rent Roll (MF &amp; Retail)'!$A52,'Rent Roll_Tradeouts'!AQ:AQ),0)</f>
        <v>0</v>
      </c>
      <c r="AG52" s="536">
        <f>IFERROR(AVERAGEIF('Rent Roll_Tradeouts'!$B:$B,'Rent Roll (MF &amp; Retail)'!$A52,'Rent Roll_Tradeouts'!AR:AR),0)</f>
        <v>0</v>
      </c>
      <c r="AH52" s="536">
        <f>IFERROR(AVERAGEIF('Rent Roll_Tradeouts'!$B:$B,'Rent Roll (MF &amp; Retail)'!$A52,'Rent Roll_Tradeouts'!AS:AS),0)</f>
        <v>0</v>
      </c>
      <c r="AI52" s="536">
        <f>IFERROR(AVERAGEIF('Rent Roll_Tradeouts'!$B:$B,'Rent Roll (MF &amp; Retail)'!$A52,'Rent Roll_Tradeouts'!AT:AT),0)</f>
        <v>0</v>
      </c>
      <c r="AJ52" s="536">
        <f>IFERROR(AVERAGEIF('Rent Roll_Tradeouts'!$B:$B,'Rent Roll (MF &amp; Retail)'!$A52,'Rent Roll_Tradeouts'!AU:AU),0)</f>
        <v>0</v>
      </c>
      <c r="AK52" s="536">
        <f>IFERROR(AVERAGEIF('Rent Roll_Tradeouts'!$B:$B,'Rent Roll (MF &amp; Retail)'!$A52,'Rent Roll_Tradeouts'!AV:AV),0)</f>
        <v>0</v>
      </c>
      <c r="AL52" s="536">
        <f>IFERROR(AVERAGEIF('Rent Roll_Tradeouts'!$B:$B,'Rent Roll (MF &amp; Retail)'!$A52,'Rent Roll_Tradeouts'!AW:AW),0)</f>
        <v>0</v>
      </c>
      <c r="AM52" s="536">
        <f>IFERROR(AVERAGEIF('Rent Roll_Tradeouts'!$B:$B,'Rent Roll (MF &amp; Retail)'!$A52,'Rent Roll_Tradeouts'!AX:AX),0)</f>
        <v>0</v>
      </c>
      <c r="AN52" s="536">
        <f>IFERROR(AVERAGEIF('Rent Roll_Tradeouts'!$B:$B,'Rent Roll (MF &amp; Retail)'!$A52,'Rent Roll_Tradeouts'!AY:AY),0)</f>
        <v>0</v>
      </c>
      <c r="AO52" s="536">
        <f>IFERROR(AVERAGEIF('Rent Roll_Tradeouts'!$B:$B,'Rent Roll (MF &amp; Retail)'!$A52,'Rent Roll_Tradeouts'!AZ:AZ),0)</f>
        <v>0</v>
      </c>
      <c r="AP52" s="536">
        <f>IFERROR(AVERAGEIF('Rent Roll_Tradeouts'!$B:$B,'Rent Roll (MF &amp; Retail)'!$A52,'Rent Roll_Tradeouts'!BA:BA),0)</f>
        <v>0</v>
      </c>
      <c r="AQ52" s="536">
        <f>IFERROR(AVERAGEIF('Rent Roll_Tradeouts'!$B:$B,'Rent Roll (MF &amp; Retail)'!$A52,'Rent Roll_Tradeouts'!BB:BB),0)</f>
        <v>0</v>
      </c>
      <c r="AR52" s="536">
        <f>IFERROR(AVERAGEIF('Rent Roll_Tradeouts'!$B:$B,'Rent Roll (MF &amp; Retail)'!$A52,'Rent Roll_Tradeouts'!BC:BC),0)</f>
        <v>0</v>
      </c>
      <c r="AS52" s="536">
        <f>IFERROR(AVERAGEIF('Rent Roll_Tradeouts'!$B:$B,'Rent Roll (MF &amp; Retail)'!$A52,'Rent Roll_Tradeouts'!BD:BD),0)</f>
        <v>0</v>
      </c>
      <c r="AT52" s="536">
        <f>IFERROR(AVERAGEIF('Rent Roll_Tradeouts'!$B:$B,'Rent Roll (MF &amp; Retail)'!$A52,'Rent Roll_Tradeouts'!BE:BE),0)</f>
        <v>0</v>
      </c>
      <c r="AU52" s="536">
        <f>IFERROR(AVERAGEIF('Rent Roll_Tradeouts'!$B:$B,'Rent Roll (MF &amp; Retail)'!$A52,'Rent Roll_Tradeouts'!BF:BF),0)</f>
        <v>0</v>
      </c>
      <c r="AV52" s="536">
        <f>IFERROR(AVERAGEIF('Rent Roll_Tradeouts'!$B:$B,'Rent Roll (MF &amp; Retail)'!$A52,'Rent Roll_Tradeouts'!BG:BG),0)</f>
        <v>0</v>
      </c>
      <c r="AW52" s="536">
        <f>IFERROR(AVERAGEIF('Rent Roll_Tradeouts'!$B:$B,'Rent Roll (MF &amp; Retail)'!$A52,'Rent Roll_Tradeouts'!BH:BH),0)</f>
        <v>0</v>
      </c>
      <c r="AX52" s="536">
        <f>IFERROR(AVERAGEIF('Rent Roll_Tradeouts'!$B:$B,'Rent Roll (MF &amp; Retail)'!$A52,'Rent Roll_Tradeouts'!BI:BI),0)</f>
        <v>0</v>
      </c>
      <c r="AY52" s="536">
        <f>IFERROR(AVERAGEIF('Rent Roll_Tradeouts'!$B:$B,'Rent Roll (MF &amp; Retail)'!$A52,'Rent Roll_Tradeouts'!BJ:BJ),0)</f>
        <v>0</v>
      </c>
      <c r="AZ52" s="536">
        <f>IFERROR(AVERAGEIF('Rent Roll_Tradeouts'!$B:$B,'Rent Roll (MF &amp; Retail)'!$A52,'Rent Roll_Tradeouts'!BK:BK),0)</f>
        <v>0</v>
      </c>
      <c r="BA52" s="536">
        <f>IFERROR(AVERAGEIF('Rent Roll_Tradeouts'!$B:$B,'Rent Roll (MF &amp; Retail)'!$A52,'Rent Roll_Tradeouts'!BL:BL),0)</f>
        <v>0</v>
      </c>
      <c r="BB52" s="536">
        <f>IFERROR(AVERAGEIF('Rent Roll_Tradeouts'!$B:$B,'Rent Roll (MF &amp; Retail)'!$A52,'Rent Roll_Tradeouts'!BM:BM),0)</f>
        <v>0</v>
      </c>
      <c r="BC52" s="536">
        <f>IFERROR(AVERAGEIF('Rent Roll_Tradeouts'!$B:$B,'Rent Roll (MF &amp; Retail)'!$A52,'Rent Roll_Tradeouts'!BN:BN),0)</f>
        <v>0</v>
      </c>
      <c r="BD52" s="536">
        <f>IFERROR(AVERAGEIF('Rent Roll_Tradeouts'!$B:$B,'Rent Roll (MF &amp; Retail)'!$A52,'Rent Roll_Tradeouts'!BO:BO),0)</f>
        <v>0</v>
      </c>
      <c r="BE52" s="536">
        <f>IFERROR(AVERAGEIF('Rent Roll_Tradeouts'!$B:$B,'Rent Roll (MF &amp; Retail)'!$A52,'Rent Roll_Tradeouts'!BP:BP),0)</f>
        <v>0</v>
      </c>
      <c r="BF52" s="536">
        <f>IFERROR(AVERAGEIF('Rent Roll_Tradeouts'!$B:$B,'Rent Roll (MF &amp; Retail)'!$A52,'Rent Roll_Tradeouts'!BQ:BQ),0)</f>
        <v>0</v>
      </c>
      <c r="BG52" s="536">
        <f>IFERROR(AVERAGEIF('Rent Roll_Tradeouts'!$B:$B,'Rent Roll (MF &amp; Retail)'!$A52,'Rent Roll_Tradeouts'!BR:BR),0)</f>
        <v>0</v>
      </c>
      <c r="BH52" s="536">
        <f>IFERROR(AVERAGEIF('Rent Roll_Tradeouts'!$B:$B,'Rent Roll (MF &amp; Retail)'!$A52,'Rent Roll_Tradeouts'!BS:BS),0)</f>
        <v>0</v>
      </c>
      <c r="BI52" s="536">
        <f>IFERROR(AVERAGEIF('Rent Roll_Tradeouts'!$B:$B,'Rent Roll (MF &amp; Retail)'!$A52,'Rent Roll_Tradeouts'!BT:BT),0)</f>
        <v>0</v>
      </c>
      <c r="BJ52" s="536">
        <f>IFERROR(AVERAGEIF('Rent Roll_Tradeouts'!$B:$B,'Rent Roll (MF &amp; Retail)'!$A52,'Rent Roll_Tradeouts'!BU:BU),0)</f>
        <v>0</v>
      </c>
      <c r="BK52" s="536">
        <f>IFERROR(AVERAGEIF('Rent Roll_Tradeouts'!$B:$B,'Rent Roll (MF &amp; Retail)'!$A52,'Rent Roll_Tradeouts'!BV:BV),0)</f>
        <v>0</v>
      </c>
      <c r="BL52" s="536">
        <f>IFERROR(AVERAGEIF('Rent Roll_Tradeouts'!$B:$B,'Rent Roll (MF &amp; Retail)'!$A52,'Rent Roll_Tradeouts'!BW:BW),0)</f>
        <v>0</v>
      </c>
      <c r="BM52" s="536">
        <f>IFERROR(AVERAGEIF('Rent Roll_Tradeouts'!$B:$B,'Rent Roll (MF &amp; Retail)'!$A52,'Rent Roll_Tradeouts'!BX:BX),0)</f>
        <v>0</v>
      </c>
      <c r="BN52" s="536">
        <f>IFERROR(AVERAGEIF('Rent Roll_Tradeouts'!$B:$B,'Rent Roll (MF &amp; Retail)'!$A52,'Rent Roll_Tradeouts'!BY:BY),0)</f>
        <v>0</v>
      </c>
      <c r="BO52" s="536">
        <f>IFERROR(AVERAGEIF('Rent Roll_Tradeouts'!$B:$B,'Rent Roll (MF &amp; Retail)'!$A52,'Rent Roll_Tradeouts'!BZ:BZ),0)</f>
        <v>0</v>
      </c>
      <c r="BP52" s="536">
        <f>IFERROR(AVERAGEIF('Rent Roll_Tradeouts'!$B:$B,'Rent Roll (MF &amp; Retail)'!$A52,'Rent Roll_Tradeouts'!CA:CA),0)</f>
        <v>0</v>
      </c>
      <c r="BQ52" s="536">
        <f>IFERROR(AVERAGEIF('Rent Roll_Tradeouts'!$B:$B,'Rent Roll (MF &amp; Retail)'!$A52,'Rent Roll_Tradeouts'!CB:CB),0)</f>
        <v>0</v>
      </c>
      <c r="BR52" s="536">
        <f>IFERROR(AVERAGEIF('Rent Roll_Tradeouts'!$B:$B,'Rent Roll (MF &amp; Retail)'!$A52,'Rent Roll_Tradeouts'!CC:CC),0)</f>
        <v>0</v>
      </c>
      <c r="BS52" s="536">
        <f>IFERROR(AVERAGEIF('Rent Roll_Tradeouts'!$B:$B,'Rent Roll (MF &amp; Retail)'!$A52,'Rent Roll_Tradeouts'!CD:CD),0)</f>
        <v>0</v>
      </c>
      <c r="BT52" s="536">
        <f>IFERROR(AVERAGEIF('Rent Roll_Tradeouts'!$B:$B,'Rent Roll (MF &amp; Retail)'!$A52,'Rent Roll_Tradeouts'!CE:CE),0)</f>
        <v>0</v>
      </c>
      <c r="BU52" s="536">
        <f>IFERROR(AVERAGEIF('Rent Roll_Tradeouts'!$B:$B,'Rent Roll (MF &amp; Retail)'!$A52,'Rent Roll_Tradeouts'!CF:CF),0)</f>
        <v>0</v>
      </c>
      <c r="BV52" s="536">
        <f>IFERROR(AVERAGEIF('Rent Roll_Tradeouts'!$B:$B,'Rent Roll (MF &amp; Retail)'!$A52,'Rent Roll_Tradeouts'!CG:CG),0)</f>
        <v>0</v>
      </c>
      <c r="BW52" s="536">
        <f>IFERROR(AVERAGEIF('Rent Roll_Tradeouts'!$B:$B,'Rent Roll (MF &amp; Retail)'!$A52,'Rent Roll_Tradeouts'!CH:CH),0)</f>
        <v>0</v>
      </c>
      <c r="BX52" s="536">
        <f>IFERROR(AVERAGEIF('Rent Roll_Tradeouts'!$B:$B,'Rent Roll (MF &amp; Retail)'!$A52,'Rent Roll_Tradeouts'!CI:CI),0)</f>
        <v>0</v>
      </c>
      <c r="BY52" s="536">
        <f>IFERROR(AVERAGEIF('Rent Roll_Tradeouts'!$B:$B,'Rent Roll (MF &amp; Retail)'!$A52,'Rent Roll_Tradeouts'!CJ:CJ),0)</f>
        <v>0</v>
      </c>
      <c r="BZ52" s="536">
        <f>IFERROR(AVERAGEIF('Rent Roll_Tradeouts'!$B:$B,'Rent Roll (MF &amp; Retail)'!$A52,'Rent Roll_Tradeouts'!CK:CK),0)</f>
        <v>0</v>
      </c>
      <c r="CA52" s="536">
        <f>IFERROR(AVERAGEIF('Rent Roll_Tradeouts'!$B:$B,'Rent Roll (MF &amp; Retail)'!$A52,'Rent Roll_Tradeouts'!CL:CL),0)</f>
        <v>0</v>
      </c>
      <c r="CB52" s="536">
        <f>IFERROR(AVERAGEIF('Rent Roll_Tradeouts'!$B:$B,'Rent Roll (MF &amp; Retail)'!$A52,'Rent Roll_Tradeouts'!CM:CM),0)</f>
        <v>0</v>
      </c>
      <c r="CC52" s="536">
        <f>IFERROR(AVERAGEIF('Rent Roll_Tradeouts'!$B:$B,'Rent Roll (MF &amp; Retail)'!$A52,'Rent Roll_Tradeouts'!CN:CN),0)</f>
        <v>0</v>
      </c>
      <c r="CD52" s="536">
        <f>IFERROR(AVERAGEIF('Rent Roll_Tradeouts'!$B:$B,'Rent Roll (MF &amp; Retail)'!$A52,'Rent Roll_Tradeouts'!CO:CO),0)</f>
        <v>0</v>
      </c>
      <c r="CE52" s="536">
        <f>IFERROR(AVERAGEIF('Rent Roll_Tradeouts'!$B:$B,'Rent Roll (MF &amp; Retail)'!$A52,'Rent Roll_Tradeouts'!CP:CP),0)</f>
        <v>0</v>
      </c>
      <c r="CF52" s="536">
        <f>IFERROR(AVERAGEIF('Rent Roll_Tradeouts'!$B:$B,'Rent Roll (MF &amp; Retail)'!$A52,'Rent Roll_Tradeouts'!CQ:CQ),0)</f>
        <v>0</v>
      </c>
      <c r="CG52" s="536">
        <f>IFERROR(AVERAGEIF('Rent Roll_Tradeouts'!$B:$B,'Rent Roll (MF &amp; Retail)'!$A52,'Rent Roll_Tradeouts'!CR:CR),0)</f>
        <v>0</v>
      </c>
      <c r="CH52" s="536">
        <f>IFERROR(AVERAGEIF('Rent Roll_Tradeouts'!$B:$B,'Rent Roll (MF &amp; Retail)'!$A52,'Rent Roll_Tradeouts'!CS:CS),0)</f>
        <v>0</v>
      </c>
      <c r="CI52" s="536">
        <f>IFERROR(AVERAGEIF('Rent Roll_Tradeouts'!$B:$B,'Rent Roll (MF &amp; Retail)'!$A52,'Rent Roll_Tradeouts'!CT:CT),0)</f>
        <v>0</v>
      </c>
      <c r="CJ52" s="536">
        <f>IFERROR(AVERAGEIF('Rent Roll_Tradeouts'!$B:$B,'Rent Roll (MF &amp; Retail)'!$A52,'Rent Roll_Tradeouts'!CU:CU),0)</f>
        <v>0</v>
      </c>
      <c r="CK52" s="536">
        <f>IFERROR(AVERAGEIF('Rent Roll_Tradeouts'!$B:$B,'Rent Roll (MF &amp; Retail)'!$A52,'Rent Roll_Tradeouts'!CV:CV),0)</f>
        <v>0</v>
      </c>
      <c r="CL52" s="536">
        <f>IFERROR(AVERAGEIF('Rent Roll_Tradeouts'!$B:$B,'Rent Roll (MF &amp; Retail)'!$A52,'Rent Roll_Tradeouts'!CW:CW),0)</f>
        <v>0</v>
      </c>
      <c r="CM52" s="536">
        <f>IFERROR(AVERAGEIF('Rent Roll_Tradeouts'!$B:$B,'Rent Roll (MF &amp; Retail)'!$A52,'Rent Roll_Tradeouts'!CX:CX),0)</f>
        <v>0</v>
      </c>
      <c r="CN52" s="536">
        <f>IFERROR(AVERAGEIF('Rent Roll_Tradeouts'!$B:$B,'Rent Roll (MF &amp; Retail)'!$A52,'Rent Roll_Tradeouts'!CY:CY),0)</f>
        <v>0</v>
      </c>
      <c r="CO52" s="536">
        <f>IFERROR(AVERAGEIF('Rent Roll_Tradeouts'!$B:$B,'Rent Roll (MF &amp; Retail)'!$A52,'Rent Roll_Tradeouts'!CZ:CZ),0)</f>
        <v>0</v>
      </c>
      <c r="CP52" s="536">
        <f>IFERROR(AVERAGEIF('Rent Roll_Tradeouts'!$B:$B,'Rent Roll (MF &amp; Retail)'!$A52,'Rent Roll_Tradeouts'!DA:DA),0)</f>
        <v>0</v>
      </c>
      <c r="CQ52" s="536">
        <f>IFERROR(AVERAGEIF('Rent Roll_Tradeouts'!$B:$B,'Rent Roll (MF &amp; Retail)'!$A52,'Rent Roll_Tradeouts'!DB:DB),0)</f>
        <v>0</v>
      </c>
      <c r="CR52" s="536">
        <f>IFERROR(AVERAGEIF('Rent Roll_Tradeouts'!$B:$B,'Rent Roll (MF &amp; Retail)'!$A52,'Rent Roll_Tradeouts'!DC:DC),0)</f>
        <v>0</v>
      </c>
      <c r="CS52" s="536">
        <f>IFERROR(AVERAGEIF('Rent Roll_Tradeouts'!$B:$B,'Rent Roll (MF &amp; Retail)'!$A52,'Rent Roll_Tradeouts'!DD:DD),0)</f>
        <v>0</v>
      </c>
      <c r="CT52" s="536">
        <f>IFERROR(AVERAGEIF('Rent Roll_Tradeouts'!$B:$B,'Rent Roll (MF &amp; Retail)'!$A52,'Rent Roll_Tradeouts'!DE:DE),0)</f>
        <v>0</v>
      </c>
      <c r="CU52" s="536">
        <f>IFERROR(AVERAGEIF('Rent Roll_Tradeouts'!$B:$B,'Rent Roll (MF &amp; Retail)'!$A52,'Rent Roll_Tradeouts'!DF:DF),0)</f>
        <v>0</v>
      </c>
      <c r="CV52" s="536">
        <f>IFERROR(AVERAGEIF('Rent Roll_Tradeouts'!$B:$B,'Rent Roll (MF &amp; Retail)'!$A52,'Rent Roll_Tradeouts'!DG:DG),0)</f>
        <v>0</v>
      </c>
      <c r="CW52" s="536">
        <f>IFERROR(AVERAGEIF('Rent Roll_Tradeouts'!$B:$B,'Rent Roll (MF &amp; Retail)'!$A52,'Rent Roll_Tradeouts'!DH:DH),0)</f>
        <v>0</v>
      </c>
      <c r="CX52" s="536">
        <f>IFERROR(AVERAGEIF('Rent Roll_Tradeouts'!$B:$B,'Rent Roll (MF &amp; Retail)'!$A52,'Rent Roll_Tradeouts'!DI:DI),0)</f>
        <v>0</v>
      </c>
      <c r="CY52" s="536">
        <f>IFERROR(AVERAGEIF('Rent Roll_Tradeouts'!$B:$B,'Rent Roll (MF &amp; Retail)'!$A52,'Rent Roll_Tradeouts'!DJ:DJ),0)</f>
        <v>0</v>
      </c>
      <c r="CZ52" s="536">
        <f>IFERROR(AVERAGEIF('Rent Roll_Tradeouts'!$B:$B,'Rent Roll (MF &amp; Retail)'!$A52,'Rent Roll_Tradeouts'!DK:DK),0)</f>
        <v>0</v>
      </c>
      <c r="DA52" s="536">
        <f>IFERROR(AVERAGEIF('Rent Roll_Tradeouts'!$B:$B,'Rent Roll (MF &amp; Retail)'!$A52,'Rent Roll_Tradeouts'!DL:DL),0)</f>
        <v>0</v>
      </c>
      <c r="DB52" s="536">
        <f>IFERROR(AVERAGEIF('Rent Roll_Tradeouts'!$B:$B,'Rent Roll (MF &amp; Retail)'!$A52,'Rent Roll_Tradeouts'!DM:DM),0)</f>
        <v>0</v>
      </c>
      <c r="DC52" s="536">
        <f>IFERROR(AVERAGEIF('Rent Roll_Tradeouts'!$B:$B,'Rent Roll (MF &amp; Retail)'!$A52,'Rent Roll_Tradeouts'!DN:DN),0)</f>
        <v>0</v>
      </c>
      <c r="DD52" s="536">
        <f>IFERROR(AVERAGEIF('Rent Roll_Tradeouts'!$B:$B,'Rent Roll (MF &amp; Retail)'!$A52,'Rent Roll_Tradeouts'!DO:DO),0)</f>
        <v>0</v>
      </c>
      <c r="DE52" s="536">
        <f>IFERROR(AVERAGEIF('Rent Roll_Tradeouts'!$B:$B,'Rent Roll (MF &amp; Retail)'!$A52,'Rent Roll_Tradeouts'!DP:DP),0)</f>
        <v>0</v>
      </c>
      <c r="DF52" s="536">
        <f>IFERROR(AVERAGEIF('Rent Roll_Tradeouts'!$B:$B,'Rent Roll (MF &amp; Retail)'!$A52,'Rent Roll_Tradeouts'!DQ:DQ),0)</f>
        <v>0</v>
      </c>
      <c r="DG52" s="536">
        <f>IFERROR(AVERAGEIF('Rent Roll_Tradeouts'!$B:$B,'Rent Roll (MF &amp; Retail)'!$A52,'Rent Roll_Tradeouts'!DR:DR),0)</f>
        <v>0</v>
      </c>
      <c r="DH52" s="536">
        <f>IFERROR(AVERAGEIF('Rent Roll_Tradeouts'!$B:$B,'Rent Roll (MF &amp; Retail)'!$A52,'Rent Roll_Tradeouts'!DS:DS),0)</f>
        <v>0</v>
      </c>
      <c r="DI52" s="536">
        <f>IFERROR(AVERAGEIF('Rent Roll_Tradeouts'!$B:$B,'Rent Roll (MF &amp; Retail)'!$A52,'Rent Roll_Tradeouts'!DT:DT),0)</f>
        <v>0</v>
      </c>
      <c r="DJ52" s="536">
        <f>IFERROR(AVERAGEIF('Rent Roll_Tradeouts'!$B:$B,'Rent Roll (MF &amp; Retail)'!$A52,'Rent Roll_Tradeouts'!DU:DU),0)</f>
        <v>0</v>
      </c>
      <c r="DK52" s="536">
        <f>IFERROR(AVERAGEIF('Rent Roll_Tradeouts'!$B:$B,'Rent Roll (MF &amp; Retail)'!$A52,'Rent Roll_Tradeouts'!DV:DV),0)</f>
        <v>0</v>
      </c>
      <c r="DL52" s="536">
        <f>IFERROR(AVERAGEIF('Rent Roll_Tradeouts'!$B:$B,'Rent Roll (MF &amp; Retail)'!$A52,'Rent Roll_Tradeouts'!DW:DW),0)</f>
        <v>0</v>
      </c>
      <c r="DM52" s="536">
        <f>IFERROR(AVERAGEIF('Rent Roll_Tradeouts'!$B:$B,'Rent Roll (MF &amp; Retail)'!$A52,'Rent Roll_Tradeouts'!DX:DX),0)</f>
        <v>0</v>
      </c>
      <c r="DN52" s="536">
        <f>IFERROR(AVERAGEIF('Rent Roll_Tradeouts'!$B:$B,'Rent Roll (MF &amp; Retail)'!$A52,'Rent Roll_Tradeouts'!DY:DY),0)</f>
        <v>0</v>
      </c>
      <c r="DO52" s="536">
        <f>IFERROR(AVERAGEIF('Rent Roll_Tradeouts'!$B:$B,'Rent Roll (MF &amp; Retail)'!$A52,'Rent Roll_Tradeouts'!DZ:DZ),0)</f>
        <v>0</v>
      </c>
      <c r="DP52" s="536">
        <f>IFERROR(AVERAGEIF('Rent Roll_Tradeouts'!$B:$B,'Rent Roll (MF &amp; Retail)'!$A52,'Rent Roll_Tradeouts'!EA:EA),0)</f>
        <v>0</v>
      </c>
      <c r="DQ52" s="536">
        <f>IFERROR(AVERAGEIF('Rent Roll_Tradeouts'!$B:$B,'Rent Roll (MF &amp; Retail)'!$A52,'Rent Roll_Tradeouts'!EB:EB),0)</f>
        <v>0</v>
      </c>
      <c r="DR52" s="536">
        <f>IFERROR(AVERAGEIF('Rent Roll_Tradeouts'!$B:$B,'Rent Roll (MF &amp; Retail)'!$A52,'Rent Roll_Tradeouts'!EC:EC),0)</f>
        <v>0</v>
      </c>
      <c r="DS52" s="536">
        <f>IFERROR(AVERAGEIF('Rent Roll_Tradeouts'!$B:$B,'Rent Roll (MF &amp; Retail)'!$A52,'Rent Roll_Tradeouts'!ED:ED),0)</f>
        <v>0</v>
      </c>
      <c r="DT52" s="536">
        <f>IFERROR(AVERAGEIF('Rent Roll_Tradeouts'!$B:$B,'Rent Roll (MF &amp; Retail)'!$A52,'Rent Roll_Tradeouts'!EE:EE),0)</f>
        <v>0</v>
      </c>
      <c r="DU52" s="536">
        <f>IFERROR(AVERAGEIF('Rent Roll_Tradeouts'!$B:$B,'Rent Roll (MF &amp; Retail)'!$A52,'Rent Roll_Tradeouts'!EF:EF),0)</f>
        <v>0</v>
      </c>
      <c r="DV52" s="536">
        <f>IFERROR(AVERAGEIF('Rent Roll_Tradeouts'!$B:$B,'Rent Roll (MF &amp; Retail)'!$A52,'Rent Roll_Tradeouts'!EG:EG),0)</f>
        <v>0</v>
      </c>
      <c r="DW52" s="536">
        <f>IFERROR(AVERAGEIF('Rent Roll_Tradeouts'!$B:$B,'Rent Roll (MF &amp; Retail)'!$A52,'Rent Roll_Tradeouts'!EH:EH),0)</f>
        <v>0</v>
      </c>
      <c r="DX52" s="536">
        <f>IFERROR(AVERAGEIF('Rent Roll_Tradeouts'!$B:$B,'Rent Roll (MF &amp; Retail)'!$A52,'Rent Roll_Tradeouts'!EI:EI),0)</f>
        <v>0</v>
      </c>
      <c r="DY52" s="536">
        <f>IFERROR(AVERAGEIF('Rent Roll_Tradeouts'!$B:$B,'Rent Roll (MF &amp; Retail)'!$A52,'Rent Roll_Tradeouts'!EJ:EJ),0)</f>
        <v>0</v>
      </c>
      <c r="DZ52" s="536">
        <f>IFERROR(AVERAGEIF('Rent Roll_Tradeouts'!$B:$B,'Rent Roll (MF &amp; Retail)'!$A52,'Rent Roll_Tradeouts'!EK:EK),0)</f>
        <v>0</v>
      </c>
      <c r="EA52" s="536">
        <f>IFERROR(AVERAGEIF('Rent Roll_Tradeouts'!$B:$B,'Rent Roll (MF &amp; Retail)'!$A52,'Rent Roll_Tradeouts'!EL:EL),0)</f>
        <v>0</v>
      </c>
    </row>
    <row r="53" spans="1:131">
      <c r="A53" s="49">
        <f>'Rent Roll_RedIQ 2'!A62</f>
        <v>0</v>
      </c>
      <c r="B53" s="77">
        <f>'Rent Roll_RedIQ 2'!D62</f>
        <v>0</v>
      </c>
      <c r="C53" s="77">
        <f>'Rent Roll_RedIQ 2'!E62</f>
        <v>0</v>
      </c>
      <c r="D53" s="77">
        <f>'Rent Roll_RedIQ 2'!F62</f>
        <v>0</v>
      </c>
      <c r="E53" s="77">
        <f>'Rent Roll_RedIQ 2'!G62</f>
        <v>0</v>
      </c>
      <c r="K53" s="769" t="str">
        <f>'Rent Roll_RedIQ 2'!AG62</f>
        <v>-</v>
      </c>
      <c r="L53" s="536">
        <f>IFERROR(AVERAGEIF('Rent Roll_Tradeouts'!$B:$B,'Rent Roll (MF &amp; Retail)'!$A53,'Rent Roll_Tradeouts'!W:W),0)</f>
        <v>0</v>
      </c>
      <c r="M53" s="536">
        <f>IFERROR(AVERAGEIF('Rent Roll_Tradeouts'!$B:$B,'Rent Roll (MF &amp; Retail)'!$A53,'Rent Roll_Tradeouts'!X:X),0)</f>
        <v>0</v>
      </c>
      <c r="N53" s="536">
        <f>IFERROR(AVERAGEIF('Rent Roll_Tradeouts'!$B:$B,'Rent Roll (MF &amp; Retail)'!$A53,'Rent Roll_Tradeouts'!Y:Y),0)</f>
        <v>0</v>
      </c>
      <c r="O53" s="536">
        <f>IFERROR(AVERAGEIF('Rent Roll_Tradeouts'!$B:$B,'Rent Roll (MF &amp; Retail)'!$A53,'Rent Roll_Tradeouts'!Z:Z),0)</f>
        <v>0</v>
      </c>
      <c r="P53" s="536">
        <f>IFERROR(AVERAGEIF('Rent Roll_Tradeouts'!$B:$B,'Rent Roll (MF &amp; Retail)'!$A53,'Rent Roll_Tradeouts'!AA:AA),0)</f>
        <v>0</v>
      </c>
      <c r="Q53" s="536">
        <f>IFERROR(AVERAGEIF('Rent Roll_Tradeouts'!$B:$B,'Rent Roll (MF &amp; Retail)'!$A53,'Rent Roll_Tradeouts'!AB:AB),0)</f>
        <v>0</v>
      </c>
      <c r="R53" s="536">
        <f>IFERROR(AVERAGEIF('Rent Roll_Tradeouts'!$B:$B,'Rent Roll (MF &amp; Retail)'!$A53,'Rent Roll_Tradeouts'!AC:AC),0)</f>
        <v>0</v>
      </c>
      <c r="S53" s="536">
        <f>IFERROR(AVERAGEIF('Rent Roll_Tradeouts'!$B:$B,'Rent Roll (MF &amp; Retail)'!$A53,'Rent Roll_Tradeouts'!AD:AD),0)</f>
        <v>0</v>
      </c>
      <c r="T53" s="536">
        <f>IFERROR(AVERAGEIF('Rent Roll_Tradeouts'!$B:$B,'Rent Roll (MF &amp; Retail)'!$A53,'Rent Roll_Tradeouts'!AE:AE),0)</f>
        <v>0</v>
      </c>
      <c r="U53" s="536">
        <f>IFERROR(AVERAGEIF('Rent Roll_Tradeouts'!$B:$B,'Rent Roll (MF &amp; Retail)'!$A53,'Rent Roll_Tradeouts'!AF:AF),0)</f>
        <v>0</v>
      </c>
      <c r="V53" s="536">
        <f>IFERROR(AVERAGEIF('Rent Roll_Tradeouts'!$B:$B,'Rent Roll (MF &amp; Retail)'!$A53,'Rent Roll_Tradeouts'!AG:AG),0)</f>
        <v>0</v>
      </c>
      <c r="W53" s="536">
        <f>IFERROR(AVERAGEIF('Rent Roll_Tradeouts'!$B:$B,'Rent Roll (MF &amp; Retail)'!$A53,'Rent Roll_Tradeouts'!AH:AH),0)</f>
        <v>0</v>
      </c>
      <c r="X53" s="536">
        <f>IFERROR(AVERAGEIF('Rent Roll_Tradeouts'!$B:$B,'Rent Roll (MF &amp; Retail)'!$A53,'Rent Roll_Tradeouts'!AI:AI),0)</f>
        <v>0</v>
      </c>
      <c r="Y53" s="536">
        <f>IFERROR(AVERAGEIF('Rent Roll_Tradeouts'!$B:$B,'Rent Roll (MF &amp; Retail)'!$A53,'Rent Roll_Tradeouts'!AJ:AJ),0)</f>
        <v>0</v>
      </c>
      <c r="Z53" s="536">
        <f>IFERROR(AVERAGEIF('Rent Roll_Tradeouts'!$B:$B,'Rent Roll (MF &amp; Retail)'!$A53,'Rent Roll_Tradeouts'!AK:AK),0)</f>
        <v>0</v>
      </c>
      <c r="AA53" s="536">
        <f>IFERROR(AVERAGEIF('Rent Roll_Tradeouts'!$B:$B,'Rent Roll (MF &amp; Retail)'!$A53,'Rent Roll_Tradeouts'!AL:AL),0)</f>
        <v>0</v>
      </c>
      <c r="AB53" s="536">
        <f>IFERROR(AVERAGEIF('Rent Roll_Tradeouts'!$B:$B,'Rent Roll (MF &amp; Retail)'!$A53,'Rent Roll_Tradeouts'!AM:AM),0)</f>
        <v>0</v>
      </c>
      <c r="AC53" s="536">
        <f>IFERROR(AVERAGEIF('Rent Roll_Tradeouts'!$B:$B,'Rent Roll (MF &amp; Retail)'!$A53,'Rent Roll_Tradeouts'!AN:AN),0)</f>
        <v>0</v>
      </c>
      <c r="AD53" s="536">
        <f>IFERROR(AVERAGEIF('Rent Roll_Tradeouts'!$B:$B,'Rent Roll (MF &amp; Retail)'!$A53,'Rent Roll_Tradeouts'!AO:AO),0)</f>
        <v>0</v>
      </c>
      <c r="AE53" s="536">
        <f>IFERROR(AVERAGEIF('Rent Roll_Tradeouts'!$B:$B,'Rent Roll (MF &amp; Retail)'!$A53,'Rent Roll_Tradeouts'!AP:AP),0)</f>
        <v>0</v>
      </c>
      <c r="AF53" s="536">
        <f>IFERROR(AVERAGEIF('Rent Roll_Tradeouts'!$B:$B,'Rent Roll (MF &amp; Retail)'!$A53,'Rent Roll_Tradeouts'!AQ:AQ),0)</f>
        <v>0</v>
      </c>
      <c r="AG53" s="536">
        <f>IFERROR(AVERAGEIF('Rent Roll_Tradeouts'!$B:$B,'Rent Roll (MF &amp; Retail)'!$A53,'Rent Roll_Tradeouts'!AR:AR),0)</f>
        <v>0</v>
      </c>
      <c r="AH53" s="536">
        <f>IFERROR(AVERAGEIF('Rent Roll_Tradeouts'!$B:$B,'Rent Roll (MF &amp; Retail)'!$A53,'Rent Roll_Tradeouts'!AS:AS),0)</f>
        <v>0</v>
      </c>
      <c r="AI53" s="536">
        <f>IFERROR(AVERAGEIF('Rent Roll_Tradeouts'!$B:$B,'Rent Roll (MF &amp; Retail)'!$A53,'Rent Roll_Tradeouts'!AT:AT),0)</f>
        <v>0</v>
      </c>
      <c r="AJ53" s="536">
        <f>IFERROR(AVERAGEIF('Rent Roll_Tradeouts'!$B:$B,'Rent Roll (MF &amp; Retail)'!$A53,'Rent Roll_Tradeouts'!AU:AU),0)</f>
        <v>0</v>
      </c>
      <c r="AK53" s="536">
        <f>IFERROR(AVERAGEIF('Rent Roll_Tradeouts'!$B:$B,'Rent Roll (MF &amp; Retail)'!$A53,'Rent Roll_Tradeouts'!AV:AV),0)</f>
        <v>0</v>
      </c>
      <c r="AL53" s="536">
        <f>IFERROR(AVERAGEIF('Rent Roll_Tradeouts'!$B:$B,'Rent Roll (MF &amp; Retail)'!$A53,'Rent Roll_Tradeouts'!AW:AW),0)</f>
        <v>0</v>
      </c>
      <c r="AM53" s="536">
        <f>IFERROR(AVERAGEIF('Rent Roll_Tradeouts'!$B:$B,'Rent Roll (MF &amp; Retail)'!$A53,'Rent Roll_Tradeouts'!AX:AX),0)</f>
        <v>0</v>
      </c>
      <c r="AN53" s="536">
        <f>IFERROR(AVERAGEIF('Rent Roll_Tradeouts'!$B:$B,'Rent Roll (MF &amp; Retail)'!$A53,'Rent Roll_Tradeouts'!AY:AY),0)</f>
        <v>0</v>
      </c>
      <c r="AO53" s="536">
        <f>IFERROR(AVERAGEIF('Rent Roll_Tradeouts'!$B:$B,'Rent Roll (MF &amp; Retail)'!$A53,'Rent Roll_Tradeouts'!AZ:AZ),0)</f>
        <v>0</v>
      </c>
      <c r="AP53" s="536">
        <f>IFERROR(AVERAGEIF('Rent Roll_Tradeouts'!$B:$B,'Rent Roll (MF &amp; Retail)'!$A53,'Rent Roll_Tradeouts'!BA:BA),0)</f>
        <v>0</v>
      </c>
      <c r="AQ53" s="536">
        <f>IFERROR(AVERAGEIF('Rent Roll_Tradeouts'!$B:$B,'Rent Roll (MF &amp; Retail)'!$A53,'Rent Roll_Tradeouts'!BB:BB),0)</f>
        <v>0</v>
      </c>
      <c r="AR53" s="536">
        <f>IFERROR(AVERAGEIF('Rent Roll_Tradeouts'!$B:$B,'Rent Roll (MF &amp; Retail)'!$A53,'Rent Roll_Tradeouts'!BC:BC),0)</f>
        <v>0</v>
      </c>
      <c r="AS53" s="536">
        <f>IFERROR(AVERAGEIF('Rent Roll_Tradeouts'!$B:$B,'Rent Roll (MF &amp; Retail)'!$A53,'Rent Roll_Tradeouts'!BD:BD),0)</f>
        <v>0</v>
      </c>
      <c r="AT53" s="536">
        <f>IFERROR(AVERAGEIF('Rent Roll_Tradeouts'!$B:$B,'Rent Roll (MF &amp; Retail)'!$A53,'Rent Roll_Tradeouts'!BE:BE),0)</f>
        <v>0</v>
      </c>
      <c r="AU53" s="536">
        <f>IFERROR(AVERAGEIF('Rent Roll_Tradeouts'!$B:$B,'Rent Roll (MF &amp; Retail)'!$A53,'Rent Roll_Tradeouts'!BF:BF),0)</f>
        <v>0</v>
      </c>
      <c r="AV53" s="536">
        <f>IFERROR(AVERAGEIF('Rent Roll_Tradeouts'!$B:$B,'Rent Roll (MF &amp; Retail)'!$A53,'Rent Roll_Tradeouts'!BG:BG),0)</f>
        <v>0</v>
      </c>
      <c r="AW53" s="536">
        <f>IFERROR(AVERAGEIF('Rent Roll_Tradeouts'!$B:$B,'Rent Roll (MF &amp; Retail)'!$A53,'Rent Roll_Tradeouts'!BH:BH),0)</f>
        <v>0</v>
      </c>
      <c r="AX53" s="536">
        <f>IFERROR(AVERAGEIF('Rent Roll_Tradeouts'!$B:$B,'Rent Roll (MF &amp; Retail)'!$A53,'Rent Roll_Tradeouts'!BI:BI),0)</f>
        <v>0</v>
      </c>
      <c r="AY53" s="536">
        <f>IFERROR(AVERAGEIF('Rent Roll_Tradeouts'!$B:$B,'Rent Roll (MF &amp; Retail)'!$A53,'Rent Roll_Tradeouts'!BJ:BJ),0)</f>
        <v>0</v>
      </c>
      <c r="AZ53" s="536">
        <f>IFERROR(AVERAGEIF('Rent Roll_Tradeouts'!$B:$B,'Rent Roll (MF &amp; Retail)'!$A53,'Rent Roll_Tradeouts'!BK:BK),0)</f>
        <v>0</v>
      </c>
      <c r="BA53" s="536">
        <f>IFERROR(AVERAGEIF('Rent Roll_Tradeouts'!$B:$B,'Rent Roll (MF &amp; Retail)'!$A53,'Rent Roll_Tradeouts'!BL:BL),0)</f>
        <v>0</v>
      </c>
      <c r="BB53" s="536">
        <f>IFERROR(AVERAGEIF('Rent Roll_Tradeouts'!$B:$B,'Rent Roll (MF &amp; Retail)'!$A53,'Rent Roll_Tradeouts'!BM:BM),0)</f>
        <v>0</v>
      </c>
      <c r="BC53" s="536">
        <f>IFERROR(AVERAGEIF('Rent Roll_Tradeouts'!$B:$B,'Rent Roll (MF &amp; Retail)'!$A53,'Rent Roll_Tradeouts'!BN:BN),0)</f>
        <v>0</v>
      </c>
      <c r="BD53" s="536">
        <f>IFERROR(AVERAGEIF('Rent Roll_Tradeouts'!$B:$B,'Rent Roll (MF &amp; Retail)'!$A53,'Rent Roll_Tradeouts'!BO:BO),0)</f>
        <v>0</v>
      </c>
      <c r="BE53" s="536">
        <f>IFERROR(AVERAGEIF('Rent Roll_Tradeouts'!$B:$B,'Rent Roll (MF &amp; Retail)'!$A53,'Rent Roll_Tradeouts'!BP:BP),0)</f>
        <v>0</v>
      </c>
      <c r="BF53" s="536">
        <f>IFERROR(AVERAGEIF('Rent Roll_Tradeouts'!$B:$B,'Rent Roll (MF &amp; Retail)'!$A53,'Rent Roll_Tradeouts'!BQ:BQ),0)</f>
        <v>0</v>
      </c>
      <c r="BG53" s="536">
        <f>IFERROR(AVERAGEIF('Rent Roll_Tradeouts'!$B:$B,'Rent Roll (MF &amp; Retail)'!$A53,'Rent Roll_Tradeouts'!BR:BR),0)</f>
        <v>0</v>
      </c>
      <c r="BH53" s="536">
        <f>IFERROR(AVERAGEIF('Rent Roll_Tradeouts'!$B:$B,'Rent Roll (MF &amp; Retail)'!$A53,'Rent Roll_Tradeouts'!BS:BS),0)</f>
        <v>0</v>
      </c>
      <c r="BI53" s="536">
        <f>IFERROR(AVERAGEIF('Rent Roll_Tradeouts'!$B:$B,'Rent Roll (MF &amp; Retail)'!$A53,'Rent Roll_Tradeouts'!BT:BT),0)</f>
        <v>0</v>
      </c>
      <c r="BJ53" s="536">
        <f>IFERROR(AVERAGEIF('Rent Roll_Tradeouts'!$B:$B,'Rent Roll (MF &amp; Retail)'!$A53,'Rent Roll_Tradeouts'!BU:BU),0)</f>
        <v>0</v>
      </c>
      <c r="BK53" s="536">
        <f>IFERROR(AVERAGEIF('Rent Roll_Tradeouts'!$B:$B,'Rent Roll (MF &amp; Retail)'!$A53,'Rent Roll_Tradeouts'!BV:BV),0)</f>
        <v>0</v>
      </c>
      <c r="BL53" s="536">
        <f>IFERROR(AVERAGEIF('Rent Roll_Tradeouts'!$B:$B,'Rent Roll (MF &amp; Retail)'!$A53,'Rent Roll_Tradeouts'!BW:BW),0)</f>
        <v>0</v>
      </c>
      <c r="BM53" s="536">
        <f>IFERROR(AVERAGEIF('Rent Roll_Tradeouts'!$B:$B,'Rent Roll (MF &amp; Retail)'!$A53,'Rent Roll_Tradeouts'!BX:BX),0)</f>
        <v>0</v>
      </c>
      <c r="BN53" s="536">
        <f>IFERROR(AVERAGEIF('Rent Roll_Tradeouts'!$B:$B,'Rent Roll (MF &amp; Retail)'!$A53,'Rent Roll_Tradeouts'!BY:BY),0)</f>
        <v>0</v>
      </c>
      <c r="BO53" s="536">
        <f>IFERROR(AVERAGEIF('Rent Roll_Tradeouts'!$B:$B,'Rent Roll (MF &amp; Retail)'!$A53,'Rent Roll_Tradeouts'!BZ:BZ),0)</f>
        <v>0</v>
      </c>
      <c r="BP53" s="536">
        <f>IFERROR(AVERAGEIF('Rent Roll_Tradeouts'!$B:$B,'Rent Roll (MF &amp; Retail)'!$A53,'Rent Roll_Tradeouts'!CA:CA),0)</f>
        <v>0</v>
      </c>
      <c r="BQ53" s="536">
        <f>IFERROR(AVERAGEIF('Rent Roll_Tradeouts'!$B:$B,'Rent Roll (MF &amp; Retail)'!$A53,'Rent Roll_Tradeouts'!CB:CB),0)</f>
        <v>0</v>
      </c>
      <c r="BR53" s="536">
        <f>IFERROR(AVERAGEIF('Rent Roll_Tradeouts'!$B:$B,'Rent Roll (MF &amp; Retail)'!$A53,'Rent Roll_Tradeouts'!CC:CC),0)</f>
        <v>0</v>
      </c>
      <c r="BS53" s="536">
        <f>IFERROR(AVERAGEIF('Rent Roll_Tradeouts'!$B:$B,'Rent Roll (MF &amp; Retail)'!$A53,'Rent Roll_Tradeouts'!CD:CD),0)</f>
        <v>0</v>
      </c>
      <c r="BT53" s="536">
        <f>IFERROR(AVERAGEIF('Rent Roll_Tradeouts'!$B:$B,'Rent Roll (MF &amp; Retail)'!$A53,'Rent Roll_Tradeouts'!CE:CE),0)</f>
        <v>0</v>
      </c>
      <c r="BU53" s="536">
        <f>IFERROR(AVERAGEIF('Rent Roll_Tradeouts'!$B:$B,'Rent Roll (MF &amp; Retail)'!$A53,'Rent Roll_Tradeouts'!CF:CF),0)</f>
        <v>0</v>
      </c>
      <c r="BV53" s="536">
        <f>IFERROR(AVERAGEIF('Rent Roll_Tradeouts'!$B:$B,'Rent Roll (MF &amp; Retail)'!$A53,'Rent Roll_Tradeouts'!CG:CG),0)</f>
        <v>0</v>
      </c>
      <c r="BW53" s="536">
        <f>IFERROR(AVERAGEIF('Rent Roll_Tradeouts'!$B:$B,'Rent Roll (MF &amp; Retail)'!$A53,'Rent Roll_Tradeouts'!CH:CH),0)</f>
        <v>0</v>
      </c>
      <c r="BX53" s="536">
        <f>IFERROR(AVERAGEIF('Rent Roll_Tradeouts'!$B:$B,'Rent Roll (MF &amp; Retail)'!$A53,'Rent Roll_Tradeouts'!CI:CI),0)</f>
        <v>0</v>
      </c>
      <c r="BY53" s="536">
        <f>IFERROR(AVERAGEIF('Rent Roll_Tradeouts'!$B:$B,'Rent Roll (MF &amp; Retail)'!$A53,'Rent Roll_Tradeouts'!CJ:CJ),0)</f>
        <v>0</v>
      </c>
      <c r="BZ53" s="536">
        <f>IFERROR(AVERAGEIF('Rent Roll_Tradeouts'!$B:$B,'Rent Roll (MF &amp; Retail)'!$A53,'Rent Roll_Tradeouts'!CK:CK),0)</f>
        <v>0</v>
      </c>
      <c r="CA53" s="536">
        <f>IFERROR(AVERAGEIF('Rent Roll_Tradeouts'!$B:$B,'Rent Roll (MF &amp; Retail)'!$A53,'Rent Roll_Tradeouts'!CL:CL),0)</f>
        <v>0</v>
      </c>
      <c r="CB53" s="536">
        <f>IFERROR(AVERAGEIF('Rent Roll_Tradeouts'!$B:$B,'Rent Roll (MF &amp; Retail)'!$A53,'Rent Roll_Tradeouts'!CM:CM),0)</f>
        <v>0</v>
      </c>
      <c r="CC53" s="536">
        <f>IFERROR(AVERAGEIF('Rent Roll_Tradeouts'!$B:$B,'Rent Roll (MF &amp; Retail)'!$A53,'Rent Roll_Tradeouts'!CN:CN),0)</f>
        <v>0</v>
      </c>
      <c r="CD53" s="536">
        <f>IFERROR(AVERAGEIF('Rent Roll_Tradeouts'!$B:$B,'Rent Roll (MF &amp; Retail)'!$A53,'Rent Roll_Tradeouts'!CO:CO),0)</f>
        <v>0</v>
      </c>
      <c r="CE53" s="536">
        <f>IFERROR(AVERAGEIF('Rent Roll_Tradeouts'!$B:$B,'Rent Roll (MF &amp; Retail)'!$A53,'Rent Roll_Tradeouts'!CP:CP),0)</f>
        <v>0</v>
      </c>
      <c r="CF53" s="536">
        <f>IFERROR(AVERAGEIF('Rent Roll_Tradeouts'!$B:$B,'Rent Roll (MF &amp; Retail)'!$A53,'Rent Roll_Tradeouts'!CQ:CQ),0)</f>
        <v>0</v>
      </c>
      <c r="CG53" s="536">
        <f>IFERROR(AVERAGEIF('Rent Roll_Tradeouts'!$B:$B,'Rent Roll (MF &amp; Retail)'!$A53,'Rent Roll_Tradeouts'!CR:CR),0)</f>
        <v>0</v>
      </c>
      <c r="CH53" s="536">
        <f>IFERROR(AVERAGEIF('Rent Roll_Tradeouts'!$B:$B,'Rent Roll (MF &amp; Retail)'!$A53,'Rent Roll_Tradeouts'!CS:CS),0)</f>
        <v>0</v>
      </c>
      <c r="CI53" s="536">
        <f>IFERROR(AVERAGEIF('Rent Roll_Tradeouts'!$B:$B,'Rent Roll (MF &amp; Retail)'!$A53,'Rent Roll_Tradeouts'!CT:CT),0)</f>
        <v>0</v>
      </c>
      <c r="CJ53" s="536">
        <f>IFERROR(AVERAGEIF('Rent Roll_Tradeouts'!$B:$B,'Rent Roll (MF &amp; Retail)'!$A53,'Rent Roll_Tradeouts'!CU:CU),0)</f>
        <v>0</v>
      </c>
      <c r="CK53" s="536">
        <f>IFERROR(AVERAGEIF('Rent Roll_Tradeouts'!$B:$B,'Rent Roll (MF &amp; Retail)'!$A53,'Rent Roll_Tradeouts'!CV:CV),0)</f>
        <v>0</v>
      </c>
      <c r="CL53" s="536">
        <f>IFERROR(AVERAGEIF('Rent Roll_Tradeouts'!$B:$B,'Rent Roll (MF &amp; Retail)'!$A53,'Rent Roll_Tradeouts'!CW:CW),0)</f>
        <v>0</v>
      </c>
      <c r="CM53" s="536">
        <f>IFERROR(AVERAGEIF('Rent Roll_Tradeouts'!$B:$B,'Rent Roll (MF &amp; Retail)'!$A53,'Rent Roll_Tradeouts'!CX:CX),0)</f>
        <v>0</v>
      </c>
      <c r="CN53" s="536">
        <f>IFERROR(AVERAGEIF('Rent Roll_Tradeouts'!$B:$B,'Rent Roll (MF &amp; Retail)'!$A53,'Rent Roll_Tradeouts'!CY:CY),0)</f>
        <v>0</v>
      </c>
      <c r="CO53" s="536">
        <f>IFERROR(AVERAGEIF('Rent Roll_Tradeouts'!$B:$B,'Rent Roll (MF &amp; Retail)'!$A53,'Rent Roll_Tradeouts'!CZ:CZ),0)</f>
        <v>0</v>
      </c>
      <c r="CP53" s="536">
        <f>IFERROR(AVERAGEIF('Rent Roll_Tradeouts'!$B:$B,'Rent Roll (MF &amp; Retail)'!$A53,'Rent Roll_Tradeouts'!DA:DA),0)</f>
        <v>0</v>
      </c>
      <c r="CQ53" s="536">
        <f>IFERROR(AVERAGEIF('Rent Roll_Tradeouts'!$B:$B,'Rent Roll (MF &amp; Retail)'!$A53,'Rent Roll_Tradeouts'!DB:DB),0)</f>
        <v>0</v>
      </c>
      <c r="CR53" s="536">
        <f>IFERROR(AVERAGEIF('Rent Roll_Tradeouts'!$B:$B,'Rent Roll (MF &amp; Retail)'!$A53,'Rent Roll_Tradeouts'!DC:DC),0)</f>
        <v>0</v>
      </c>
      <c r="CS53" s="536">
        <f>IFERROR(AVERAGEIF('Rent Roll_Tradeouts'!$B:$B,'Rent Roll (MF &amp; Retail)'!$A53,'Rent Roll_Tradeouts'!DD:DD),0)</f>
        <v>0</v>
      </c>
      <c r="CT53" s="536">
        <f>IFERROR(AVERAGEIF('Rent Roll_Tradeouts'!$B:$B,'Rent Roll (MF &amp; Retail)'!$A53,'Rent Roll_Tradeouts'!DE:DE),0)</f>
        <v>0</v>
      </c>
      <c r="CU53" s="536">
        <f>IFERROR(AVERAGEIF('Rent Roll_Tradeouts'!$B:$B,'Rent Roll (MF &amp; Retail)'!$A53,'Rent Roll_Tradeouts'!DF:DF),0)</f>
        <v>0</v>
      </c>
      <c r="CV53" s="536">
        <f>IFERROR(AVERAGEIF('Rent Roll_Tradeouts'!$B:$B,'Rent Roll (MF &amp; Retail)'!$A53,'Rent Roll_Tradeouts'!DG:DG),0)</f>
        <v>0</v>
      </c>
      <c r="CW53" s="536">
        <f>IFERROR(AVERAGEIF('Rent Roll_Tradeouts'!$B:$B,'Rent Roll (MF &amp; Retail)'!$A53,'Rent Roll_Tradeouts'!DH:DH),0)</f>
        <v>0</v>
      </c>
      <c r="CX53" s="536">
        <f>IFERROR(AVERAGEIF('Rent Roll_Tradeouts'!$B:$B,'Rent Roll (MF &amp; Retail)'!$A53,'Rent Roll_Tradeouts'!DI:DI),0)</f>
        <v>0</v>
      </c>
      <c r="CY53" s="536">
        <f>IFERROR(AVERAGEIF('Rent Roll_Tradeouts'!$B:$B,'Rent Roll (MF &amp; Retail)'!$A53,'Rent Roll_Tradeouts'!DJ:DJ),0)</f>
        <v>0</v>
      </c>
      <c r="CZ53" s="536">
        <f>IFERROR(AVERAGEIF('Rent Roll_Tradeouts'!$B:$B,'Rent Roll (MF &amp; Retail)'!$A53,'Rent Roll_Tradeouts'!DK:DK),0)</f>
        <v>0</v>
      </c>
      <c r="DA53" s="536">
        <f>IFERROR(AVERAGEIF('Rent Roll_Tradeouts'!$B:$B,'Rent Roll (MF &amp; Retail)'!$A53,'Rent Roll_Tradeouts'!DL:DL),0)</f>
        <v>0</v>
      </c>
      <c r="DB53" s="536">
        <f>IFERROR(AVERAGEIF('Rent Roll_Tradeouts'!$B:$B,'Rent Roll (MF &amp; Retail)'!$A53,'Rent Roll_Tradeouts'!DM:DM),0)</f>
        <v>0</v>
      </c>
      <c r="DC53" s="536">
        <f>IFERROR(AVERAGEIF('Rent Roll_Tradeouts'!$B:$B,'Rent Roll (MF &amp; Retail)'!$A53,'Rent Roll_Tradeouts'!DN:DN),0)</f>
        <v>0</v>
      </c>
      <c r="DD53" s="536">
        <f>IFERROR(AVERAGEIF('Rent Roll_Tradeouts'!$B:$B,'Rent Roll (MF &amp; Retail)'!$A53,'Rent Roll_Tradeouts'!DO:DO),0)</f>
        <v>0</v>
      </c>
      <c r="DE53" s="536">
        <f>IFERROR(AVERAGEIF('Rent Roll_Tradeouts'!$B:$B,'Rent Roll (MF &amp; Retail)'!$A53,'Rent Roll_Tradeouts'!DP:DP),0)</f>
        <v>0</v>
      </c>
      <c r="DF53" s="536">
        <f>IFERROR(AVERAGEIF('Rent Roll_Tradeouts'!$B:$B,'Rent Roll (MF &amp; Retail)'!$A53,'Rent Roll_Tradeouts'!DQ:DQ),0)</f>
        <v>0</v>
      </c>
      <c r="DG53" s="536">
        <f>IFERROR(AVERAGEIF('Rent Roll_Tradeouts'!$B:$B,'Rent Roll (MF &amp; Retail)'!$A53,'Rent Roll_Tradeouts'!DR:DR),0)</f>
        <v>0</v>
      </c>
      <c r="DH53" s="536">
        <f>IFERROR(AVERAGEIF('Rent Roll_Tradeouts'!$B:$B,'Rent Roll (MF &amp; Retail)'!$A53,'Rent Roll_Tradeouts'!DS:DS),0)</f>
        <v>0</v>
      </c>
      <c r="DI53" s="536">
        <f>IFERROR(AVERAGEIF('Rent Roll_Tradeouts'!$B:$B,'Rent Roll (MF &amp; Retail)'!$A53,'Rent Roll_Tradeouts'!DT:DT),0)</f>
        <v>0</v>
      </c>
      <c r="DJ53" s="536">
        <f>IFERROR(AVERAGEIF('Rent Roll_Tradeouts'!$B:$B,'Rent Roll (MF &amp; Retail)'!$A53,'Rent Roll_Tradeouts'!DU:DU),0)</f>
        <v>0</v>
      </c>
      <c r="DK53" s="536">
        <f>IFERROR(AVERAGEIF('Rent Roll_Tradeouts'!$B:$B,'Rent Roll (MF &amp; Retail)'!$A53,'Rent Roll_Tradeouts'!DV:DV),0)</f>
        <v>0</v>
      </c>
      <c r="DL53" s="536">
        <f>IFERROR(AVERAGEIF('Rent Roll_Tradeouts'!$B:$B,'Rent Roll (MF &amp; Retail)'!$A53,'Rent Roll_Tradeouts'!DW:DW),0)</f>
        <v>0</v>
      </c>
      <c r="DM53" s="536">
        <f>IFERROR(AVERAGEIF('Rent Roll_Tradeouts'!$B:$B,'Rent Roll (MF &amp; Retail)'!$A53,'Rent Roll_Tradeouts'!DX:DX),0)</f>
        <v>0</v>
      </c>
      <c r="DN53" s="536">
        <f>IFERROR(AVERAGEIF('Rent Roll_Tradeouts'!$B:$B,'Rent Roll (MF &amp; Retail)'!$A53,'Rent Roll_Tradeouts'!DY:DY),0)</f>
        <v>0</v>
      </c>
      <c r="DO53" s="536">
        <f>IFERROR(AVERAGEIF('Rent Roll_Tradeouts'!$B:$B,'Rent Roll (MF &amp; Retail)'!$A53,'Rent Roll_Tradeouts'!DZ:DZ),0)</f>
        <v>0</v>
      </c>
      <c r="DP53" s="536">
        <f>IFERROR(AVERAGEIF('Rent Roll_Tradeouts'!$B:$B,'Rent Roll (MF &amp; Retail)'!$A53,'Rent Roll_Tradeouts'!EA:EA),0)</f>
        <v>0</v>
      </c>
      <c r="DQ53" s="536">
        <f>IFERROR(AVERAGEIF('Rent Roll_Tradeouts'!$B:$B,'Rent Roll (MF &amp; Retail)'!$A53,'Rent Roll_Tradeouts'!EB:EB),0)</f>
        <v>0</v>
      </c>
      <c r="DR53" s="536">
        <f>IFERROR(AVERAGEIF('Rent Roll_Tradeouts'!$B:$B,'Rent Roll (MF &amp; Retail)'!$A53,'Rent Roll_Tradeouts'!EC:EC),0)</f>
        <v>0</v>
      </c>
      <c r="DS53" s="536">
        <f>IFERROR(AVERAGEIF('Rent Roll_Tradeouts'!$B:$B,'Rent Roll (MF &amp; Retail)'!$A53,'Rent Roll_Tradeouts'!ED:ED),0)</f>
        <v>0</v>
      </c>
      <c r="DT53" s="536">
        <f>IFERROR(AVERAGEIF('Rent Roll_Tradeouts'!$B:$B,'Rent Roll (MF &amp; Retail)'!$A53,'Rent Roll_Tradeouts'!EE:EE),0)</f>
        <v>0</v>
      </c>
      <c r="DU53" s="536">
        <f>IFERROR(AVERAGEIF('Rent Roll_Tradeouts'!$B:$B,'Rent Roll (MF &amp; Retail)'!$A53,'Rent Roll_Tradeouts'!EF:EF),0)</f>
        <v>0</v>
      </c>
      <c r="DV53" s="536">
        <f>IFERROR(AVERAGEIF('Rent Roll_Tradeouts'!$B:$B,'Rent Roll (MF &amp; Retail)'!$A53,'Rent Roll_Tradeouts'!EG:EG),0)</f>
        <v>0</v>
      </c>
      <c r="DW53" s="536">
        <f>IFERROR(AVERAGEIF('Rent Roll_Tradeouts'!$B:$B,'Rent Roll (MF &amp; Retail)'!$A53,'Rent Roll_Tradeouts'!EH:EH),0)</f>
        <v>0</v>
      </c>
      <c r="DX53" s="536">
        <f>IFERROR(AVERAGEIF('Rent Roll_Tradeouts'!$B:$B,'Rent Roll (MF &amp; Retail)'!$A53,'Rent Roll_Tradeouts'!EI:EI),0)</f>
        <v>0</v>
      </c>
      <c r="DY53" s="536">
        <f>IFERROR(AVERAGEIF('Rent Roll_Tradeouts'!$B:$B,'Rent Roll (MF &amp; Retail)'!$A53,'Rent Roll_Tradeouts'!EJ:EJ),0)</f>
        <v>0</v>
      </c>
      <c r="DZ53" s="536">
        <f>IFERROR(AVERAGEIF('Rent Roll_Tradeouts'!$B:$B,'Rent Roll (MF &amp; Retail)'!$A53,'Rent Roll_Tradeouts'!EK:EK),0)</f>
        <v>0</v>
      </c>
      <c r="EA53" s="536">
        <f>IFERROR(AVERAGEIF('Rent Roll_Tradeouts'!$B:$B,'Rent Roll (MF &amp; Retail)'!$A53,'Rent Roll_Tradeouts'!EL:EL),0)</f>
        <v>0</v>
      </c>
    </row>
    <row r="54" spans="1:131">
      <c r="A54" s="49">
        <f>'Rent Roll_RedIQ 2'!A63</f>
        <v>0</v>
      </c>
      <c r="B54" s="77">
        <f>'Rent Roll_RedIQ 2'!D63</f>
        <v>0</v>
      </c>
      <c r="C54" s="77">
        <f>'Rent Roll_RedIQ 2'!E63</f>
        <v>0</v>
      </c>
      <c r="D54" s="77">
        <f>'Rent Roll_RedIQ 2'!F63</f>
        <v>0</v>
      </c>
      <c r="E54" s="77">
        <f>'Rent Roll_RedIQ 2'!G63</f>
        <v>0</v>
      </c>
      <c r="K54" s="769" t="str">
        <f>'Rent Roll_RedIQ 2'!AG63</f>
        <v>-</v>
      </c>
      <c r="L54" s="536">
        <f>IFERROR(AVERAGEIF('Rent Roll_Tradeouts'!$B:$B,'Rent Roll (MF &amp; Retail)'!$A54,'Rent Roll_Tradeouts'!W:W),0)</f>
        <v>0</v>
      </c>
      <c r="M54" s="536">
        <f>IFERROR(AVERAGEIF('Rent Roll_Tradeouts'!$B:$B,'Rent Roll (MF &amp; Retail)'!$A54,'Rent Roll_Tradeouts'!X:X),0)</f>
        <v>0</v>
      </c>
      <c r="N54" s="536">
        <f>IFERROR(AVERAGEIF('Rent Roll_Tradeouts'!$B:$B,'Rent Roll (MF &amp; Retail)'!$A54,'Rent Roll_Tradeouts'!Y:Y),0)</f>
        <v>0</v>
      </c>
      <c r="O54" s="536">
        <f>IFERROR(AVERAGEIF('Rent Roll_Tradeouts'!$B:$B,'Rent Roll (MF &amp; Retail)'!$A54,'Rent Roll_Tradeouts'!Z:Z),0)</f>
        <v>0</v>
      </c>
      <c r="P54" s="536">
        <f>IFERROR(AVERAGEIF('Rent Roll_Tradeouts'!$B:$B,'Rent Roll (MF &amp; Retail)'!$A54,'Rent Roll_Tradeouts'!AA:AA),0)</f>
        <v>0</v>
      </c>
      <c r="Q54" s="536">
        <f>IFERROR(AVERAGEIF('Rent Roll_Tradeouts'!$B:$B,'Rent Roll (MF &amp; Retail)'!$A54,'Rent Roll_Tradeouts'!AB:AB),0)</f>
        <v>0</v>
      </c>
      <c r="R54" s="536">
        <f>IFERROR(AVERAGEIF('Rent Roll_Tradeouts'!$B:$B,'Rent Roll (MF &amp; Retail)'!$A54,'Rent Roll_Tradeouts'!AC:AC),0)</f>
        <v>0</v>
      </c>
      <c r="S54" s="536">
        <f>IFERROR(AVERAGEIF('Rent Roll_Tradeouts'!$B:$B,'Rent Roll (MF &amp; Retail)'!$A54,'Rent Roll_Tradeouts'!AD:AD),0)</f>
        <v>0</v>
      </c>
      <c r="T54" s="536">
        <f>IFERROR(AVERAGEIF('Rent Roll_Tradeouts'!$B:$B,'Rent Roll (MF &amp; Retail)'!$A54,'Rent Roll_Tradeouts'!AE:AE),0)</f>
        <v>0</v>
      </c>
      <c r="U54" s="536">
        <f>IFERROR(AVERAGEIF('Rent Roll_Tradeouts'!$B:$B,'Rent Roll (MF &amp; Retail)'!$A54,'Rent Roll_Tradeouts'!AF:AF),0)</f>
        <v>0</v>
      </c>
      <c r="V54" s="536">
        <f>IFERROR(AVERAGEIF('Rent Roll_Tradeouts'!$B:$B,'Rent Roll (MF &amp; Retail)'!$A54,'Rent Roll_Tradeouts'!AG:AG),0)</f>
        <v>0</v>
      </c>
      <c r="W54" s="536">
        <f>IFERROR(AVERAGEIF('Rent Roll_Tradeouts'!$B:$B,'Rent Roll (MF &amp; Retail)'!$A54,'Rent Roll_Tradeouts'!AH:AH),0)</f>
        <v>0</v>
      </c>
      <c r="X54" s="536">
        <f>IFERROR(AVERAGEIF('Rent Roll_Tradeouts'!$B:$B,'Rent Roll (MF &amp; Retail)'!$A54,'Rent Roll_Tradeouts'!AI:AI),0)</f>
        <v>0</v>
      </c>
      <c r="Y54" s="536">
        <f>IFERROR(AVERAGEIF('Rent Roll_Tradeouts'!$B:$B,'Rent Roll (MF &amp; Retail)'!$A54,'Rent Roll_Tradeouts'!AJ:AJ),0)</f>
        <v>0</v>
      </c>
      <c r="Z54" s="536">
        <f>IFERROR(AVERAGEIF('Rent Roll_Tradeouts'!$B:$B,'Rent Roll (MF &amp; Retail)'!$A54,'Rent Roll_Tradeouts'!AK:AK),0)</f>
        <v>0</v>
      </c>
      <c r="AA54" s="536">
        <f>IFERROR(AVERAGEIF('Rent Roll_Tradeouts'!$B:$B,'Rent Roll (MF &amp; Retail)'!$A54,'Rent Roll_Tradeouts'!AL:AL),0)</f>
        <v>0</v>
      </c>
      <c r="AB54" s="536">
        <f>IFERROR(AVERAGEIF('Rent Roll_Tradeouts'!$B:$B,'Rent Roll (MF &amp; Retail)'!$A54,'Rent Roll_Tradeouts'!AM:AM),0)</f>
        <v>0</v>
      </c>
      <c r="AC54" s="536">
        <f>IFERROR(AVERAGEIF('Rent Roll_Tradeouts'!$B:$B,'Rent Roll (MF &amp; Retail)'!$A54,'Rent Roll_Tradeouts'!AN:AN),0)</f>
        <v>0</v>
      </c>
      <c r="AD54" s="536">
        <f>IFERROR(AVERAGEIF('Rent Roll_Tradeouts'!$B:$B,'Rent Roll (MF &amp; Retail)'!$A54,'Rent Roll_Tradeouts'!AO:AO),0)</f>
        <v>0</v>
      </c>
      <c r="AE54" s="536">
        <f>IFERROR(AVERAGEIF('Rent Roll_Tradeouts'!$B:$B,'Rent Roll (MF &amp; Retail)'!$A54,'Rent Roll_Tradeouts'!AP:AP),0)</f>
        <v>0</v>
      </c>
      <c r="AF54" s="536">
        <f>IFERROR(AVERAGEIF('Rent Roll_Tradeouts'!$B:$B,'Rent Roll (MF &amp; Retail)'!$A54,'Rent Roll_Tradeouts'!AQ:AQ),0)</f>
        <v>0</v>
      </c>
      <c r="AG54" s="536">
        <f>IFERROR(AVERAGEIF('Rent Roll_Tradeouts'!$B:$B,'Rent Roll (MF &amp; Retail)'!$A54,'Rent Roll_Tradeouts'!AR:AR),0)</f>
        <v>0</v>
      </c>
      <c r="AH54" s="536">
        <f>IFERROR(AVERAGEIF('Rent Roll_Tradeouts'!$B:$B,'Rent Roll (MF &amp; Retail)'!$A54,'Rent Roll_Tradeouts'!AS:AS),0)</f>
        <v>0</v>
      </c>
      <c r="AI54" s="536">
        <f>IFERROR(AVERAGEIF('Rent Roll_Tradeouts'!$B:$B,'Rent Roll (MF &amp; Retail)'!$A54,'Rent Roll_Tradeouts'!AT:AT),0)</f>
        <v>0</v>
      </c>
      <c r="AJ54" s="536">
        <f>IFERROR(AVERAGEIF('Rent Roll_Tradeouts'!$B:$B,'Rent Roll (MF &amp; Retail)'!$A54,'Rent Roll_Tradeouts'!AU:AU),0)</f>
        <v>0</v>
      </c>
      <c r="AK54" s="536">
        <f>IFERROR(AVERAGEIF('Rent Roll_Tradeouts'!$B:$B,'Rent Roll (MF &amp; Retail)'!$A54,'Rent Roll_Tradeouts'!AV:AV),0)</f>
        <v>0</v>
      </c>
      <c r="AL54" s="536">
        <f>IFERROR(AVERAGEIF('Rent Roll_Tradeouts'!$B:$B,'Rent Roll (MF &amp; Retail)'!$A54,'Rent Roll_Tradeouts'!AW:AW),0)</f>
        <v>0</v>
      </c>
      <c r="AM54" s="536">
        <f>IFERROR(AVERAGEIF('Rent Roll_Tradeouts'!$B:$B,'Rent Roll (MF &amp; Retail)'!$A54,'Rent Roll_Tradeouts'!AX:AX),0)</f>
        <v>0</v>
      </c>
      <c r="AN54" s="536">
        <f>IFERROR(AVERAGEIF('Rent Roll_Tradeouts'!$B:$B,'Rent Roll (MF &amp; Retail)'!$A54,'Rent Roll_Tradeouts'!AY:AY),0)</f>
        <v>0</v>
      </c>
      <c r="AO54" s="536">
        <f>IFERROR(AVERAGEIF('Rent Roll_Tradeouts'!$B:$B,'Rent Roll (MF &amp; Retail)'!$A54,'Rent Roll_Tradeouts'!AZ:AZ),0)</f>
        <v>0</v>
      </c>
      <c r="AP54" s="536">
        <f>IFERROR(AVERAGEIF('Rent Roll_Tradeouts'!$B:$B,'Rent Roll (MF &amp; Retail)'!$A54,'Rent Roll_Tradeouts'!BA:BA),0)</f>
        <v>0</v>
      </c>
      <c r="AQ54" s="536">
        <f>IFERROR(AVERAGEIF('Rent Roll_Tradeouts'!$B:$B,'Rent Roll (MF &amp; Retail)'!$A54,'Rent Roll_Tradeouts'!BB:BB),0)</f>
        <v>0</v>
      </c>
      <c r="AR54" s="536">
        <f>IFERROR(AVERAGEIF('Rent Roll_Tradeouts'!$B:$B,'Rent Roll (MF &amp; Retail)'!$A54,'Rent Roll_Tradeouts'!BC:BC),0)</f>
        <v>0</v>
      </c>
      <c r="AS54" s="536">
        <f>IFERROR(AVERAGEIF('Rent Roll_Tradeouts'!$B:$B,'Rent Roll (MF &amp; Retail)'!$A54,'Rent Roll_Tradeouts'!BD:BD),0)</f>
        <v>0</v>
      </c>
      <c r="AT54" s="536">
        <f>IFERROR(AVERAGEIF('Rent Roll_Tradeouts'!$B:$B,'Rent Roll (MF &amp; Retail)'!$A54,'Rent Roll_Tradeouts'!BE:BE),0)</f>
        <v>0</v>
      </c>
      <c r="AU54" s="536">
        <f>IFERROR(AVERAGEIF('Rent Roll_Tradeouts'!$B:$B,'Rent Roll (MF &amp; Retail)'!$A54,'Rent Roll_Tradeouts'!BF:BF),0)</f>
        <v>0</v>
      </c>
      <c r="AV54" s="536">
        <f>IFERROR(AVERAGEIF('Rent Roll_Tradeouts'!$B:$B,'Rent Roll (MF &amp; Retail)'!$A54,'Rent Roll_Tradeouts'!BG:BG),0)</f>
        <v>0</v>
      </c>
      <c r="AW54" s="536">
        <f>IFERROR(AVERAGEIF('Rent Roll_Tradeouts'!$B:$B,'Rent Roll (MF &amp; Retail)'!$A54,'Rent Roll_Tradeouts'!BH:BH),0)</f>
        <v>0</v>
      </c>
      <c r="AX54" s="536">
        <f>IFERROR(AVERAGEIF('Rent Roll_Tradeouts'!$B:$B,'Rent Roll (MF &amp; Retail)'!$A54,'Rent Roll_Tradeouts'!BI:BI),0)</f>
        <v>0</v>
      </c>
      <c r="AY54" s="536">
        <f>IFERROR(AVERAGEIF('Rent Roll_Tradeouts'!$B:$B,'Rent Roll (MF &amp; Retail)'!$A54,'Rent Roll_Tradeouts'!BJ:BJ),0)</f>
        <v>0</v>
      </c>
      <c r="AZ54" s="536">
        <f>IFERROR(AVERAGEIF('Rent Roll_Tradeouts'!$B:$B,'Rent Roll (MF &amp; Retail)'!$A54,'Rent Roll_Tradeouts'!BK:BK),0)</f>
        <v>0</v>
      </c>
      <c r="BA54" s="536">
        <f>IFERROR(AVERAGEIF('Rent Roll_Tradeouts'!$B:$B,'Rent Roll (MF &amp; Retail)'!$A54,'Rent Roll_Tradeouts'!BL:BL),0)</f>
        <v>0</v>
      </c>
      <c r="BB54" s="536">
        <f>IFERROR(AVERAGEIF('Rent Roll_Tradeouts'!$B:$B,'Rent Roll (MF &amp; Retail)'!$A54,'Rent Roll_Tradeouts'!BM:BM),0)</f>
        <v>0</v>
      </c>
      <c r="BC54" s="536">
        <f>IFERROR(AVERAGEIF('Rent Roll_Tradeouts'!$B:$B,'Rent Roll (MF &amp; Retail)'!$A54,'Rent Roll_Tradeouts'!BN:BN),0)</f>
        <v>0</v>
      </c>
      <c r="BD54" s="536">
        <f>IFERROR(AVERAGEIF('Rent Roll_Tradeouts'!$B:$B,'Rent Roll (MF &amp; Retail)'!$A54,'Rent Roll_Tradeouts'!BO:BO),0)</f>
        <v>0</v>
      </c>
      <c r="BE54" s="536">
        <f>IFERROR(AVERAGEIF('Rent Roll_Tradeouts'!$B:$B,'Rent Roll (MF &amp; Retail)'!$A54,'Rent Roll_Tradeouts'!BP:BP),0)</f>
        <v>0</v>
      </c>
      <c r="BF54" s="536">
        <f>IFERROR(AVERAGEIF('Rent Roll_Tradeouts'!$B:$B,'Rent Roll (MF &amp; Retail)'!$A54,'Rent Roll_Tradeouts'!BQ:BQ),0)</f>
        <v>0</v>
      </c>
      <c r="BG54" s="536">
        <f>IFERROR(AVERAGEIF('Rent Roll_Tradeouts'!$B:$B,'Rent Roll (MF &amp; Retail)'!$A54,'Rent Roll_Tradeouts'!BR:BR),0)</f>
        <v>0</v>
      </c>
      <c r="BH54" s="536">
        <f>IFERROR(AVERAGEIF('Rent Roll_Tradeouts'!$B:$B,'Rent Roll (MF &amp; Retail)'!$A54,'Rent Roll_Tradeouts'!BS:BS),0)</f>
        <v>0</v>
      </c>
      <c r="BI54" s="536">
        <f>IFERROR(AVERAGEIF('Rent Roll_Tradeouts'!$B:$B,'Rent Roll (MF &amp; Retail)'!$A54,'Rent Roll_Tradeouts'!BT:BT),0)</f>
        <v>0</v>
      </c>
      <c r="BJ54" s="536">
        <f>IFERROR(AVERAGEIF('Rent Roll_Tradeouts'!$B:$B,'Rent Roll (MF &amp; Retail)'!$A54,'Rent Roll_Tradeouts'!BU:BU),0)</f>
        <v>0</v>
      </c>
      <c r="BK54" s="536">
        <f>IFERROR(AVERAGEIF('Rent Roll_Tradeouts'!$B:$B,'Rent Roll (MF &amp; Retail)'!$A54,'Rent Roll_Tradeouts'!BV:BV),0)</f>
        <v>0</v>
      </c>
      <c r="BL54" s="536">
        <f>IFERROR(AVERAGEIF('Rent Roll_Tradeouts'!$B:$B,'Rent Roll (MF &amp; Retail)'!$A54,'Rent Roll_Tradeouts'!BW:BW),0)</f>
        <v>0</v>
      </c>
      <c r="BM54" s="536">
        <f>IFERROR(AVERAGEIF('Rent Roll_Tradeouts'!$B:$B,'Rent Roll (MF &amp; Retail)'!$A54,'Rent Roll_Tradeouts'!BX:BX),0)</f>
        <v>0</v>
      </c>
      <c r="BN54" s="536">
        <f>IFERROR(AVERAGEIF('Rent Roll_Tradeouts'!$B:$B,'Rent Roll (MF &amp; Retail)'!$A54,'Rent Roll_Tradeouts'!BY:BY),0)</f>
        <v>0</v>
      </c>
      <c r="BO54" s="536">
        <f>IFERROR(AVERAGEIF('Rent Roll_Tradeouts'!$B:$B,'Rent Roll (MF &amp; Retail)'!$A54,'Rent Roll_Tradeouts'!BZ:BZ),0)</f>
        <v>0</v>
      </c>
      <c r="BP54" s="536">
        <f>IFERROR(AVERAGEIF('Rent Roll_Tradeouts'!$B:$B,'Rent Roll (MF &amp; Retail)'!$A54,'Rent Roll_Tradeouts'!CA:CA),0)</f>
        <v>0</v>
      </c>
      <c r="BQ54" s="536">
        <f>IFERROR(AVERAGEIF('Rent Roll_Tradeouts'!$B:$B,'Rent Roll (MF &amp; Retail)'!$A54,'Rent Roll_Tradeouts'!CB:CB),0)</f>
        <v>0</v>
      </c>
      <c r="BR54" s="536">
        <f>IFERROR(AVERAGEIF('Rent Roll_Tradeouts'!$B:$B,'Rent Roll (MF &amp; Retail)'!$A54,'Rent Roll_Tradeouts'!CC:CC),0)</f>
        <v>0</v>
      </c>
      <c r="BS54" s="536">
        <f>IFERROR(AVERAGEIF('Rent Roll_Tradeouts'!$B:$B,'Rent Roll (MF &amp; Retail)'!$A54,'Rent Roll_Tradeouts'!CD:CD),0)</f>
        <v>0</v>
      </c>
      <c r="BT54" s="536">
        <f>IFERROR(AVERAGEIF('Rent Roll_Tradeouts'!$B:$B,'Rent Roll (MF &amp; Retail)'!$A54,'Rent Roll_Tradeouts'!CE:CE),0)</f>
        <v>0</v>
      </c>
      <c r="BU54" s="536">
        <f>IFERROR(AVERAGEIF('Rent Roll_Tradeouts'!$B:$B,'Rent Roll (MF &amp; Retail)'!$A54,'Rent Roll_Tradeouts'!CF:CF),0)</f>
        <v>0</v>
      </c>
      <c r="BV54" s="536">
        <f>IFERROR(AVERAGEIF('Rent Roll_Tradeouts'!$B:$B,'Rent Roll (MF &amp; Retail)'!$A54,'Rent Roll_Tradeouts'!CG:CG),0)</f>
        <v>0</v>
      </c>
      <c r="BW54" s="536">
        <f>IFERROR(AVERAGEIF('Rent Roll_Tradeouts'!$B:$B,'Rent Roll (MF &amp; Retail)'!$A54,'Rent Roll_Tradeouts'!CH:CH),0)</f>
        <v>0</v>
      </c>
      <c r="BX54" s="536">
        <f>IFERROR(AVERAGEIF('Rent Roll_Tradeouts'!$B:$B,'Rent Roll (MF &amp; Retail)'!$A54,'Rent Roll_Tradeouts'!CI:CI),0)</f>
        <v>0</v>
      </c>
      <c r="BY54" s="536">
        <f>IFERROR(AVERAGEIF('Rent Roll_Tradeouts'!$B:$B,'Rent Roll (MF &amp; Retail)'!$A54,'Rent Roll_Tradeouts'!CJ:CJ),0)</f>
        <v>0</v>
      </c>
      <c r="BZ54" s="536">
        <f>IFERROR(AVERAGEIF('Rent Roll_Tradeouts'!$B:$B,'Rent Roll (MF &amp; Retail)'!$A54,'Rent Roll_Tradeouts'!CK:CK),0)</f>
        <v>0</v>
      </c>
      <c r="CA54" s="536">
        <f>IFERROR(AVERAGEIF('Rent Roll_Tradeouts'!$B:$B,'Rent Roll (MF &amp; Retail)'!$A54,'Rent Roll_Tradeouts'!CL:CL),0)</f>
        <v>0</v>
      </c>
      <c r="CB54" s="536">
        <f>IFERROR(AVERAGEIF('Rent Roll_Tradeouts'!$B:$B,'Rent Roll (MF &amp; Retail)'!$A54,'Rent Roll_Tradeouts'!CM:CM),0)</f>
        <v>0</v>
      </c>
      <c r="CC54" s="536">
        <f>IFERROR(AVERAGEIF('Rent Roll_Tradeouts'!$B:$B,'Rent Roll (MF &amp; Retail)'!$A54,'Rent Roll_Tradeouts'!CN:CN),0)</f>
        <v>0</v>
      </c>
      <c r="CD54" s="536">
        <f>IFERROR(AVERAGEIF('Rent Roll_Tradeouts'!$B:$B,'Rent Roll (MF &amp; Retail)'!$A54,'Rent Roll_Tradeouts'!CO:CO),0)</f>
        <v>0</v>
      </c>
      <c r="CE54" s="536">
        <f>IFERROR(AVERAGEIF('Rent Roll_Tradeouts'!$B:$B,'Rent Roll (MF &amp; Retail)'!$A54,'Rent Roll_Tradeouts'!CP:CP),0)</f>
        <v>0</v>
      </c>
      <c r="CF54" s="536">
        <f>IFERROR(AVERAGEIF('Rent Roll_Tradeouts'!$B:$B,'Rent Roll (MF &amp; Retail)'!$A54,'Rent Roll_Tradeouts'!CQ:CQ),0)</f>
        <v>0</v>
      </c>
      <c r="CG54" s="536">
        <f>IFERROR(AVERAGEIF('Rent Roll_Tradeouts'!$B:$B,'Rent Roll (MF &amp; Retail)'!$A54,'Rent Roll_Tradeouts'!CR:CR),0)</f>
        <v>0</v>
      </c>
      <c r="CH54" s="536">
        <f>IFERROR(AVERAGEIF('Rent Roll_Tradeouts'!$B:$B,'Rent Roll (MF &amp; Retail)'!$A54,'Rent Roll_Tradeouts'!CS:CS),0)</f>
        <v>0</v>
      </c>
      <c r="CI54" s="536">
        <f>IFERROR(AVERAGEIF('Rent Roll_Tradeouts'!$B:$B,'Rent Roll (MF &amp; Retail)'!$A54,'Rent Roll_Tradeouts'!CT:CT),0)</f>
        <v>0</v>
      </c>
      <c r="CJ54" s="536">
        <f>IFERROR(AVERAGEIF('Rent Roll_Tradeouts'!$B:$B,'Rent Roll (MF &amp; Retail)'!$A54,'Rent Roll_Tradeouts'!CU:CU),0)</f>
        <v>0</v>
      </c>
      <c r="CK54" s="536">
        <f>IFERROR(AVERAGEIF('Rent Roll_Tradeouts'!$B:$B,'Rent Roll (MF &amp; Retail)'!$A54,'Rent Roll_Tradeouts'!CV:CV),0)</f>
        <v>0</v>
      </c>
      <c r="CL54" s="536">
        <f>IFERROR(AVERAGEIF('Rent Roll_Tradeouts'!$B:$B,'Rent Roll (MF &amp; Retail)'!$A54,'Rent Roll_Tradeouts'!CW:CW),0)</f>
        <v>0</v>
      </c>
      <c r="CM54" s="536">
        <f>IFERROR(AVERAGEIF('Rent Roll_Tradeouts'!$B:$B,'Rent Roll (MF &amp; Retail)'!$A54,'Rent Roll_Tradeouts'!CX:CX),0)</f>
        <v>0</v>
      </c>
      <c r="CN54" s="536">
        <f>IFERROR(AVERAGEIF('Rent Roll_Tradeouts'!$B:$B,'Rent Roll (MF &amp; Retail)'!$A54,'Rent Roll_Tradeouts'!CY:CY),0)</f>
        <v>0</v>
      </c>
      <c r="CO54" s="536">
        <f>IFERROR(AVERAGEIF('Rent Roll_Tradeouts'!$B:$B,'Rent Roll (MF &amp; Retail)'!$A54,'Rent Roll_Tradeouts'!CZ:CZ),0)</f>
        <v>0</v>
      </c>
      <c r="CP54" s="536">
        <f>IFERROR(AVERAGEIF('Rent Roll_Tradeouts'!$B:$B,'Rent Roll (MF &amp; Retail)'!$A54,'Rent Roll_Tradeouts'!DA:DA),0)</f>
        <v>0</v>
      </c>
      <c r="CQ54" s="536">
        <f>IFERROR(AVERAGEIF('Rent Roll_Tradeouts'!$B:$B,'Rent Roll (MF &amp; Retail)'!$A54,'Rent Roll_Tradeouts'!DB:DB),0)</f>
        <v>0</v>
      </c>
      <c r="CR54" s="536">
        <f>IFERROR(AVERAGEIF('Rent Roll_Tradeouts'!$B:$B,'Rent Roll (MF &amp; Retail)'!$A54,'Rent Roll_Tradeouts'!DC:DC),0)</f>
        <v>0</v>
      </c>
      <c r="CS54" s="536">
        <f>IFERROR(AVERAGEIF('Rent Roll_Tradeouts'!$B:$B,'Rent Roll (MF &amp; Retail)'!$A54,'Rent Roll_Tradeouts'!DD:DD),0)</f>
        <v>0</v>
      </c>
      <c r="CT54" s="536">
        <f>IFERROR(AVERAGEIF('Rent Roll_Tradeouts'!$B:$B,'Rent Roll (MF &amp; Retail)'!$A54,'Rent Roll_Tradeouts'!DE:DE),0)</f>
        <v>0</v>
      </c>
      <c r="CU54" s="536">
        <f>IFERROR(AVERAGEIF('Rent Roll_Tradeouts'!$B:$B,'Rent Roll (MF &amp; Retail)'!$A54,'Rent Roll_Tradeouts'!DF:DF),0)</f>
        <v>0</v>
      </c>
      <c r="CV54" s="536">
        <f>IFERROR(AVERAGEIF('Rent Roll_Tradeouts'!$B:$B,'Rent Roll (MF &amp; Retail)'!$A54,'Rent Roll_Tradeouts'!DG:DG),0)</f>
        <v>0</v>
      </c>
      <c r="CW54" s="536">
        <f>IFERROR(AVERAGEIF('Rent Roll_Tradeouts'!$B:$B,'Rent Roll (MF &amp; Retail)'!$A54,'Rent Roll_Tradeouts'!DH:DH),0)</f>
        <v>0</v>
      </c>
      <c r="CX54" s="536">
        <f>IFERROR(AVERAGEIF('Rent Roll_Tradeouts'!$B:$B,'Rent Roll (MF &amp; Retail)'!$A54,'Rent Roll_Tradeouts'!DI:DI),0)</f>
        <v>0</v>
      </c>
      <c r="CY54" s="536">
        <f>IFERROR(AVERAGEIF('Rent Roll_Tradeouts'!$B:$B,'Rent Roll (MF &amp; Retail)'!$A54,'Rent Roll_Tradeouts'!DJ:DJ),0)</f>
        <v>0</v>
      </c>
      <c r="CZ54" s="536">
        <f>IFERROR(AVERAGEIF('Rent Roll_Tradeouts'!$B:$B,'Rent Roll (MF &amp; Retail)'!$A54,'Rent Roll_Tradeouts'!DK:DK),0)</f>
        <v>0</v>
      </c>
      <c r="DA54" s="536">
        <f>IFERROR(AVERAGEIF('Rent Roll_Tradeouts'!$B:$B,'Rent Roll (MF &amp; Retail)'!$A54,'Rent Roll_Tradeouts'!DL:DL),0)</f>
        <v>0</v>
      </c>
      <c r="DB54" s="536">
        <f>IFERROR(AVERAGEIF('Rent Roll_Tradeouts'!$B:$B,'Rent Roll (MF &amp; Retail)'!$A54,'Rent Roll_Tradeouts'!DM:DM),0)</f>
        <v>0</v>
      </c>
      <c r="DC54" s="536">
        <f>IFERROR(AVERAGEIF('Rent Roll_Tradeouts'!$B:$B,'Rent Roll (MF &amp; Retail)'!$A54,'Rent Roll_Tradeouts'!DN:DN),0)</f>
        <v>0</v>
      </c>
      <c r="DD54" s="536">
        <f>IFERROR(AVERAGEIF('Rent Roll_Tradeouts'!$B:$B,'Rent Roll (MF &amp; Retail)'!$A54,'Rent Roll_Tradeouts'!DO:DO),0)</f>
        <v>0</v>
      </c>
      <c r="DE54" s="536">
        <f>IFERROR(AVERAGEIF('Rent Roll_Tradeouts'!$B:$B,'Rent Roll (MF &amp; Retail)'!$A54,'Rent Roll_Tradeouts'!DP:DP),0)</f>
        <v>0</v>
      </c>
      <c r="DF54" s="536">
        <f>IFERROR(AVERAGEIF('Rent Roll_Tradeouts'!$B:$B,'Rent Roll (MF &amp; Retail)'!$A54,'Rent Roll_Tradeouts'!DQ:DQ),0)</f>
        <v>0</v>
      </c>
      <c r="DG54" s="536">
        <f>IFERROR(AVERAGEIF('Rent Roll_Tradeouts'!$B:$B,'Rent Roll (MF &amp; Retail)'!$A54,'Rent Roll_Tradeouts'!DR:DR),0)</f>
        <v>0</v>
      </c>
      <c r="DH54" s="536">
        <f>IFERROR(AVERAGEIF('Rent Roll_Tradeouts'!$B:$B,'Rent Roll (MF &amp; Retail)'!$A54,'Rent Roll_Tradeouts'!DS:DS),0)</f>
        <v>0</v>
      </c>
      <c r="DI54" s="536">
        <f>IFERROR(AVERAGEIF('Rent Roll_Tradeouts'!$B:$B,'Rent Roll (MF &amp; Retail)'!$A54,'Rent Roll_Tradeouts'!DT:DT),0)</f>
        <v>0</v>
      </c>
      <c r="DJ54" s="536">
        <f>IFERROR(AVERAGEIF('Rent Roll_Tradeouts'!$B:$B,'Rent Roll (MF &amp; Retail)'!$A54,'Rent Roll_Tradeouts'!DU:DU),0)</f>
        <v>0</v>
      </c>
      <c r="DK54" s="536">
        <f>IFERROR(AVERAGEIF('Rent Roll_Tradeouts'!$B:$B,'Rent Roll (MF &amp; Retail)'!$A54,'Rent Roll_Tradeouts'!DV:DV),0)</f>
        <v>0</v>
      </c>
      <c r="DL54" s="536">
        <f>IFERROR(AVERAGEIF('Rent Roll_Tradeouts'!$B:$B,'Rent Roll (MF &amp; Retail)'!$A54,'Rent Roll_Tradeouts'!DW:DW),0)</f>
        <v>0</v>
      </c>
      <c r="DM54" s="536">
        <f>IFERROR(AVERAGEIF('Rent Roll_Tradeouts'!$B:$B,'Rent Roll (MF &amp; Retail)'!$A54,'Rent Roll_Tradeouts'!DX:DX),0)</f>
        <v>0</v>
      </c>
      <c r="DN54" s="536">
        <f>IFERROR(AVERAGEIF('Rent Roll_Tradeouts'!$B:$B,'Rent Roll (MF &amp; Retail)'!$A54,'Rent Roll_Tradeouts'!DY:DY),0)</f>
        <v>0</v>
      </c>
      <c r="DO54" s="536">
        <f>IFERROR(AVERAGEIF('Rent Roll_Tradeouts'!$B:$B,'Rent Roll (MF &amp; Retail)'!$A54,'Rent Roll_Tradeouts'!DZ:DZ),0)</f>
        <v>0</v>
      </c>
      <c r="DP54" s="536">
        <f>IFERROR(AVERAGEIF('Rent Roll_Tradeouts'!$B:$B,'Rent Roll (MF &amp; Retail)'!$A54,'Rent Roll_Tradeouts'!EA:EA),0)</f>
        <v>0</v>
      </c>
      <c r="DQ54" s="536">
        <f>IFERROR(AVERAGEIF('Rent Roll_Tradeouts'!$B:$B,'Rent Roll (MF &amp; Retail)'!$A54,'Rent Roll_Tradeouts'!EB:EB),0)</f>
        <v>0</v>
      </c>
      <c r="DR54" s="536">
        <f>IFERROR(AVERAGEIF('Rent Roll_Tradeouts'!$B:$B,'Rent Roll (MF &amp; Retail)'!$A54,'Rent Roll_Tradeouts'!EC:EC),0)</f>
        <v>0</v>
      </c>
      <c r="DS54" s="536">
        <f>IFERROR(AVERAGEIF('Rent Roll_Tradeouts'!$B:$B,'Rent Roll (MF &amp; Retail)'!$A54,'Rent Roll_Tradeouts'!ED:ED),0)</f>
        <v>0</v>
      </c>
      <c r="DT54" s="536">
        <f>IFERROR(AVERAGEIF('Rent Roll_Tradeouts'!$B:$B,'Rent Roll (MF &amp; Retail)'!$A54,'Rent Roll_Tradeouts'!EE:EE),0)</f>
        <v>0</v>
      </c>
      <c r="DU54" s="536">
        <f>IFERROR(AVERAGEIF('Rent Roll_Tradeouts'!$B:$B,'Rent Roll (MF &amp; Retail)'!$A54,'Rent Roll_Tradeouts'!EF:EF),0)</f>
        <v>0</v>
      </c>
      <c r="DV54" s="536">
        <f>IFERROR(AVERAGEIF('Rent Roll_Tradeouts'!$B:$B,'Rent Roll (MF &amp; Retail)'!$A54,'Rent Roll_Tradeouts'!EG:EG),0)</f>
        <v>0</v>
      </c>
      <c r="DW54" s="536">
        <f>IFERROR(AVERAGEIF('Rent Roll_Tradeouts'!$B:$B,'Rent Roll (MF &amp; Retail)'!$A54,'Rent Roll_Tradeouts'!EH:EH),0)</f>
        <v>0</v>
      </c>
      <c r="DX54" s="536">
        <f>IFERROR(AVERAGEIF('Rent Roll_Tradeouts'!$B:$B,'Rent Roll (MF &amp; Retail)'!$A54,'Rent Roll_Tradeouts'!EI:EI),0)</f>
        <v>0</v>
      </c>
      <c r="DY54" s="536">
        <f>IFERROR(AVERAGEIF('Rent Roll_Tradeouts'!$B:$B,'Rent Roll (MF &amp; Retail)'!$A54,'Rent Roll_Tradeouts'!EJ:EJ),0)</f>
        <v>0</v>
      </c>
      <c r="DZ54" s="536">
        <f>IFERROR(AVERAGEIF('Rent Roll_Tradeouts'!$B:$B,'Rent Roll (MF &amp; Retail)'!$A54,'Rent Roll_Tradeouts'!EK:EK),0)</f>
        <v>0</v>
      </c>
      <c r="EA54" s="536">
        <f>IFERROR(AVERAGEIF('Rent Roll_Tradeouts'!$B:$B,'Rent Roll (MF &amp; Retail)'!$A54,'Rent Roll_Tradeouts'!EL:EL),0)</f>
        <v>0</v>
      </c>
    </row>
    <row r="55" spans="1:131">
      <c r="A55" s="49">
        <f>'Rent Roll_RedIQ 2'!A64</f>
        <v>0</v>
      </c>
      <c r="B55" s="77">
        <f>'Rent Roll_RedIQ 2'!D64</f>
        <v>0</v>
      </c>
      <c r="C55" s="77">
        <f>'Rent Roll_RedIQ 2'!E64</f>
        <v>0</v>
      </c>
      <c r="D55" s="77">
        <f>'Rent Roll_RedIQ 2'!F64</f>
        <v>0</v>
      </c>
      <c r="E55" s="77">
        <f>'Rent Roll_RedIQ 2'!G64</f>
        <v>0</v>
      </c>
      <c r="K55" s="769" t="str">
        <f>'Rent Roll_RedIQ 2'!AG64</f>
        <v>-</v>
      </c>
      <c r="L55" s="536">
        <f>IFERROR(AVERAGEIF('Rent Roll_Tradeouts'!$B:$B,'Rent Roll (MF &amp; Retail)'!$A55,'Rent Roll_Tradeouts'!W:W),0)</f>
        <v>0</v>
      </c>
      <c r="M55" s="536">
        <f>IFERROR(AVERAGEIF('Rent Roll_Tradeouts'!$B:$B,'Rent Roll (MF &amp; Retail)'!$A55,'Rent Roll_Tradeouts'!X:X),0)</f>
        <v>0</v>
      </c>
      <c r="N55" s="536">
        <f>IFERROR(AVERAGEIF('Rent Roll_Tradeouts'!$B:$B,'Rent Roll (MF &amp; Retail)'!$A55,'Rent Roll_Tradeouts'!Y:Y),0)</f>
        <v>0</v>
      </c>
      <c r="O55" s="536">
        <f>IFERROR(AVERAGEIF('Rent Roll_Tradeouts'!$B:$B,'Rent Roll (MF &amp; Retail)'!$A55,'Rent Roll_Tradeouts'!Z:Z),0)</f>
        <v>0</v>
      </c>
      <c r="P55" s="536">
        <f>IFERROR(AVERAGEIF('Rent Roll_Tradeouts'!$B:$B,'Rent Roll (MF &amp; Retail)'!$A55,'Rent Roll_Tradeouts'!AA:AA),0)</f>
        <v>0</v>
      </c>
      <c r="Q55" s="536">
        <f>IFERROR(AVERAGEIF('Rent Roll_Tradeouts'!$B:$B,'Rent Roll (MF &amp; Retail)'!$A55,'Rent Roll_Tradeouts'!AB:AB),0)</f>
        <v>0</v>
      </c>
      <c r="R55" s="536">
        <f>IFERROR(AVERAGEIF('Rent Roll_Tradeouts'!$B:$B,'Rent Roll (MF &amp; Retail)'!$A55,'Rent Roll_Tradeouts'!AC:AC),0)</f>
        <v>0</v>
      </c>
      <c r="S55" s="536">
        <f>IFERROR(AVERAGEIF('Rent Roll_Tradeouts'!$B:$B,'Rent Roll (MF &amp; Retail)'!$A55,'Rent Roll_Tradeouts'!AD:AD),0)</f>
        <v>0</v>
      </c>
      <c r="T55" s="536">
        <f>IFERROR(AVERAGEIF('Rent Roll_Tradeouts'!$B:$B,'Rent Roll (MF &amp; Retail)'!$A55,'Rent Roll_Tradeouts'!AE:AE),0)</f>
        <v>0</v>
      </c>
      <c r="U55" s="536">
        <f>IFERROR(AVERAGEIF('Rent Roll_Tradeouts'!$B:$B,'Rent Roll (MF &amp; Retail)'!$A55,'Rent Roll_Tradeouts'!AF:AF),0)</f>
        <v>0</v>
      </c>
      <c r="V55" s="536">
        <f>IFERROR(AVERAGEIF('Rent Roll_Tradeouts'!$B:$B,'Rent Roll (MF &amp; Retail)'!$A55,'Rent Roll_Tradeouts'!AG:AG),0)</f>
        <v>0</v>
      </c>
      <c r="W55" s="536">
        <f>IFERROR(AVERAGEIF('Rent Roll_Tradeouts'!$B:$B,'Rent Roll (MF &amp; Retail)'!$A55,'Rent Roll_Tradeouts'!AH:AH),0)</f>
        <v>0</v>
      </c>
      <c r="X55" s="536">
        <f>IFERROR(AVERAGEIF('Rent Roll_Tradeouts'!$B:$B,'Rent Roll (MF &amp; Retail)'!$A55,'Rent Roll_Tradeouts'!AI:AI),0)</f>
        <v>0</v>
      </c>
      <c r="Y55" s="536">
        <f>IFERROR(AVERAGEIF('Rent Roll_Tradeouts'!$B:$B,'Rent Roll (MF &amp; Retail)'!$A55,'Rent Roll_Tradeouts'!AJ:AJ),0)</f>
        <v>0</v>
      </c>
      <c r="Z55" s="536">
        <f>IFERROR(AVERAGEIF('Rent Roll_Tradeouts'!$B:$B,'Rent Roll (MF &amp; Retail)'!$A55,'Rent Roll_Tradeouts'!AK:AK),0)</f>
        <v>0</v>
      </c>
      <c r="AA55" s="536">
        <f>IFERROR(AVERAGEIF('Rent Roll_Tradeouts'!$B:$B,'Rent Roll (MF &amp; Retail)'!$A55,'Rent Roll_Tradeouts'!AL:AL),0)</f>
        <v>0</v>
      </c>
      <c r="AB55" s="536">
        <f>IFERROR(AVERAGEIF('Rent Roll_Tradeouts'!$B:$B,'Rent Roll (MF &amp; Retail)'!$A55,'Rent Roll_Tradeouts'!AM:AM),0)</f>
        <v>0</v>
      </c>
      <c r="AC55" s="536">
        <f>IFERROR(AVERAGEIF('Rent Roll_Tradeouts'!$B:$B,'Rent Roll (MF &amp; Retail)'!$A55,'Rent Roll_Tradeouts'!AN:AN),0)</f>
        <v>0</v>
      </c>
      <c r="AD55" s="536">
        <f>IFERROR(AVERAGEIF('Rent Roll_Tradeouts'!$B:$B,'Rent Roll (MF &amp; Retail)'!$A55,'Rent Roll_Tradeouts'!AO:AO),0)</f>
        <v>0</v>
      </c>
      <c r="AE55" s="536">
        <f>IFERROR(AVERAGEIF('Rent Roll_Tradeouts'!$B:$B,'Rent Roll (MF &amp; Retail)'!$A55,'Rent Roll_Tradeouts'!AP:AP),0)</f>
        <v>0</v>
      </c>
      <c r="AF55" s="536">
        <f>IFERROR(AVERAGEIF('Rent Roll_Tradeouts'!$B:$B,'Rent Roll (MF &amp; Retail)'!$A55,'Rent Roll_Tradeouts'!AQ:AQ),0)</f>
        <v>0</v>
      </c>
      <c r="AG55" s="536">
        <f>IFERROR(AVERAGEIF('Rent Roll_Tradeouts'!$B:$B,'Rent Roll (MF &amp; Retail)'!$A55,'Rent Roll_Tradeouts'!AR:AR),0)</f>
        <v>0</v>
      </c>
      <c r="AH55" s="536">
        <f>IFERROR(AVERAGEIF('Rent Roll_Tradeouts'!$B:$B,'Rent Roll (MF &amp; Retail)'!$A55,'Rent Roll_Tradeouts'!AS:AS),0)</f>
        <v>0</v>
      </c>
      <c r="AI55" s="536">
        <f>IFERROR(AVERAGEIF('Rent Roll_Tradeouts'!$B:$B,'Rent Roll (MF &amp; Retail)'!$A55,'Rent Roll_Tradeouts'!AT:AT),0)</f>
        <v>0</v>
      </c>
      <c r="AJ55" s="536">
        <f>IFERROR(AVERAGEIF('Rent Roll_Tradeouts'!$B:$B,'Rent Roll (MF &amp; Retail)'!$A55,'Rent Roll_Tradeouts'!AU:AU),0)</f>
        <v>0</v>
      </c>
      <c r="AK55" s="536">
        <f>IFERROR(AVERAGEIF('Rent Roll_Tradeouts'!$B:$B,'Rent Roll (MF &amp; Retail)'!$A55,'Rent Roll_Tradeouts'!AV:AV),0)</f>
        <v>0</v>
      </c>
      <c r="AL55" s="536">
        <f>IFERROR(AVERAGEIF('Rent Roll_Tradeouts'!$B:$B,'Rent Roll (MF &amp; Retail)'!$A55,'Rent Roll_Tradeouts'!AW:AW),0)</f>
        <v>0</v>
      </c>
      <c r="AM55" s="536">
        <f>IFERROR(AVERAGEIF('Rent Roll_Tradeouts'!$B:$B,'Rent Roll (MF &amp; Retail)'!$A55,'Rent Roll_Tradeouts'!AX:AX),0)</f>
        <v>0</v>
      </c>
      <c r="AN55" s="536">
        <f>IFERROR(AVERAGEIF('Rent Roll_Tradeouts'!$B:$B,'Rent Roll (MF &amp; Retail)'!$A55,'Rent Roll_Tradeouts'!AY:AY),0)</f>
        <v>0</v>
      </c>
      <c r="AO55" s="536">
        <f>IFERROR(AVERAGEIF('Rent Roll_Tradeouts'!$B:$B,'Rent Roll (MF &amp; Retail)'!$A55,'Rent Roll_Tradeouts'!AZ:AZ),0)</f>
        <v>0</v>
      </c>
      <c r="AP55" s="536">
        <f>IFERROR(AVERAGEIF('Rent Roll_Tradeouts'!$B:$B,'Rent Roll (MF &amp; Retail)'!$A55,'Rent Roll_Tradeouts'!BA:BA),0)</f>
        <v>0</v>
      </c>
      <c r="AQ55" s="536">
        <f>IFERROR(AVERAGEIF('Rent Roll_Tradeouts'!$B:$B,'Rent Roll (MF &amp; Retail)'!$A55,'Rent Roll_Tradeouts'!BB:BB),0)</f>
        <v>0</v>
      </c>
      <c r="AR55" s="536">
        <f>IFERROR(AVERAGEIF('Rent Roll_Tradeouts'!$B:$B,'Rent Roll (MF &amp; Retail)'!$A55,'Rent Roll_Tradeouts'!BC:BC),0)</f>
        <v>0</v>
      </c>
      <c r="AS55" s="536">
        <f>IFERROR(AVERAGEIF('Rent Roll_Tradeouts'!$B:$B,'Rent Roll (MF &amp; Retail)'!$A55,'Rent Roll_Tradeouts'!BD:BD),0)</f>
        <v>0</v>
      </c>
      <c r="AT55" s="536">
        <f>IFERROR(AVERAGEIF('Rent Roll_Tradeouts'!$B:$B,'Rent Roll (MF &amp; Retail)'!$A55,'Rent Roll_Tradeouts'!BE:BE),0)</f>
        <v>0</v>
      </c>
      <c r="AU55" s="536">
        <f>IFERROR(AVERAGEIF('Rent Roll_Tradeouts'!$B:$B,'Rent Roll (MF &amp; Retail)'!$A55,'Rent Roll_Tradeouts'!BF:BF),0)</f>
        <v>0</v>
      </c>
      <c r="AV55" s="536">
        <f>IFERROR(AVERAGEIF('Rent Roll_Tradeouts'!$B:$B,'Rent Roll (MF &amp; Retail)'!$A55,'Rent Roll_Tradeouts'!BG:BG),0)</f>
        <v>0</v>
      </c>
      <c r="AW55" s="536">
        <f>IFERROR(AVERAGEIF('Rent Roll_Tradeouts'!$B:$B,'Rent Roll (MF &amp; Retail)'!$A55,'Rent Roll_Tradeouts'!BH:BH),0)</f>
        <v>0</v>
      </c>
      <c r="AX55" s="536">
        <f>IFERROR(AVERAGEIF('Rent Roll_Tradeouts'!$B:$B,'Rent Roll (MF &amp; Retail)'!$A55,'Rent Roll_Tradeouts'!BI:BI),0)</f>
        <v>0</v>
      </c>
      <c r="AY55" s="536">
        <f>IFERROR(AVERAGEIF('Rent Roll_Tradeouts'!$B:$B,'Rent Roll (MF &amp; Retail)'!$A55,'Rent Roll_Tradeouts'!BJ:BJ),0)</f>
        <v>0</v>
      </c>
      <c r="AZ55" s="536">
        <f>IFERROR(AVERAGEIF('Rent Roll_Tradeouts'!$B:$B,'Rent Roll (MF &amp; Retail)'!$A55,'Rent Roll_Tradeouts'!BK:BK),0)</f>
        <v>0</v>
      </c>
      <c r="BA55" s="536">
        <f>IFERROR(AVERAGEIF('Rent Roll_Tradeouts'!$B:$B,'Rent Roll (MF &amp; Retail)'!$A55,'Rent Roll_Tradeouts'!BL:BL),0)</f>
        <v>0</v>
      </c>
      <c r="BB55" s="536">
        <f>IFERROR(AVERAGEIF('Rent Roll_Tradeouts'!$B:$B,'Rent Roll (MF &amp; Retail)'!$A55,'Rent Roll_Tradeouts'!BM:BM),0)</f>
        <v>0</v>
      </c>
      <c r="BC55" s="536">
        <f>IFERROR(AVERAGEIF('Rent Roll_Tradeouts'!$B:$B,'Rent Roll (MF &amp; Retail)'!$A55,'Rent Roll_Tradeouts'!BN:BN),0)</f>
        <v>0</v>
      </c>
      <c r="BD55" s="536">
        <f>IFERROR(AVERAGEIF('Rent Roll_Tradeouts'!$B:$B,'Rent Roll (MF &amp; Retail)'!$A55,'Rent Roll_Tradeouts'!BO:BO),0)</f>
        <v>0</v>
      </c>
      <c r="BE55" s="536">
        <f>IFERROR(AVERAGEIF('Rent Roll_Tradeouts'!$B:$B,'Rent Roll (MF &amp; Retail)'!$A55,'Rent Roll_Tradeouts'!BP:BP),0)</f>
        <v>0</v>
      </c>
      <c r="BF55" s="536">
        <f>IFERROR(AVERAGEIF('Rent Roll_Tradeouts'!$B:$B,'Rent Roll (MF &amp; Retail)'!$A55,'Rent Roll_Tradeouts'!BQ:BQ),0)</f>
        <v>0</v>
      </c>
      <c r="BG55" s="536">
        <f>IFERROR(AVERAGEIF('Rent Roll_Tradeouts'!$B:$B,'Rent Roll (MF &amp; Retail)'!$A55,'Rent Roll_Tradeouts'!BR:BR),0)</f>
        <v>0</v>
      </c>
      <c r="BH55" s="536">
        <f>IFERROR(AVERAGEIF('Rent Roll_Tradeouts'!$B:$B,'Rent Roll (MF &amp; Retail)'!$A55,'Rent Roll_Tradeouts'!BS:BS),0)</f>
        <v>0</v>
      </c>
      <c r="BI55" s="536">
        <f>IFERROR(AVERAGEIF('Rent Roll_Tradeouts'!$B:$B,'Rent Roll (MF &amp; Retail)'!$A55,'Rent Roll_Tradeouts'!BT:BT),0)</f>
        <v>0</v>
      </c>
      <c r="BJ55" s="536">
        <f>IFERROR(AVERAGEIF('Rent Roll_Tradeouts'!$B:$B,'Rent Roll (MF &amp; Retail)'!$A55,'Rent Roll_Tradeouts'!BU:BU),0)</f>
        <v>0</v>
      </c>
      <c r="BK55" s="536">
        <f>IFERROR(AVERAGEIF('Rent Roll_Tradeouts'!$B:$B,'Rent Roll (MF &amp; Retail)'!$A55,'Rent Roll_Tradeouts'!BV:BV),0)</f>
        <v>0</v>
      </c>
      <c r="BL55" s="536">
        <f>IFERROR(AVERAGEIF('Rent Roll_Tradeouts'!$B:$B,'Rent Roll (MF &amp; Retail)'!$A55,'Rent Roll_Tradeouts'!BW:BW),0)</f>
        <v>0</v>
      </c>
      <c r="BM55" s="536">
        <f>IFERROR(AVERAGEIF('Rent Roll_Tradeouts'!$B:$B,'Rent Roll (MF &amp; Retail)'!$A55,'Rent Roll_Tradeouts'!BX:BX),0)</f>
        <v>0</v>
      </c>
      <c r="BN55" s="536">
        <f>IFERROR(AVERAGEIF('Rent Roll_Tradeouts'!$B:$B,'Rent Roll (MF &amp; Retail)'!$A55,'Rent Roll_Tradeouts'!BY:BY),0)</f>
        <v>0</v>
      </c>
      <c r="BO55" s="536">
        <f>IFERROR(AVERAGEIF('Rent Roll_Tradeouts'!$B:$B,'Rent Roll (MF &amp; Retail)'!$A55,'Rent Roll_Tradeouts'!BZ:BZ),0)</f>
        <v>0</v>
      </c>
      <c r="BP55" s="536">
        <f>IFERROR(AVERAGEIF('Rent Roll_Tradeouts'!$B:$B,'Rent Roll (MF &amp; Retail)'!$A55,'Rent Roll_Tradeouts'!CA:CA),0)</f>
        <v>0</v>
      </c>
      <c r="BQ55" s="536">
        <f>IFERROR(AVERAGEIF('Rent Roll_Tradeouts'!$B:$B,'Rent Roll (MF &amp; Retail)'!$A55,'Rent Roll_Tradeouts'!CB:CB),0)</f>
        <v>0</v>
      </c>
      <c r="BR55" s="536">
        <f>IFERROR(AVERAGEIF('Rent Roll_Tradeouts'!$B:$B,'Rent Roll (MF &amp; Retail)'!$A55,'Rent Roll_Tradeouts'!CC:CC),0)</f>
        <v>0</v>
      </c>
      <c r="BS55" s="536">
        <f>IFERROR(AVERAGEIF('Rent Roll_Tradeouts'!$B:$B,'Rent Roll (MF &amp; Retail)'!$A55,'Rent Roll_Tradeouts'!CD:CD),0)</f>
        <v>0</v>
      </c>
      <c r="BT55" s="536">
        <f>IFERROR(AVERAGEIF('Rent Roll_Tradeouts'!$B:$B,'Rent Roll (MF &amp; Retail)'!$A55,'Rent Roll_Tradeouts'!CE:CE),0)</f>
        <v>0</v>
      </c>
      <c r="BU55" s="536">
        <f>IFERROR(AVERAGEIF('Rent Roll_Tradeouts'!$B:$B,'Rent Roll (MF &amp; Retail)'!$A55,'Rent Roll_Tradeouts'!CF:CF),0)</f>
        <v>0</v>
      </c>
      <c r="BV55" s="536">
        <f>IFERROR(AVERAGEIF('Rent Roll_Tradeouts'!$B:$B,'Rent Roll (MF &amp; Retail)'!$A55,'Rent Roll_Tradeouts'!CG:CG),0)</f>
        <v>0</v>
      </c>
      <c r="BW55" s="536">
        <f>IFERROR(AVERAGEIF('Rent Roll_Tradeouts'!$B:$B,'Rent Roll (MF &amp; Retail)'!$A55,'Rent Roll_Tradeouts'!CH:CH),0)</f>
        <v>0</v>
      </c>
      <c r="BX55" s="536">
        <f>IFERROR(AVERAGEIF('Rent Roll_Tradeouts'!$B:$B,'Rent Roll (MF &amp; Retail)'!$A55,'Rent Roll_Tradeouts'!CI:CI),0)</f>
        <v>0</v>
      </c>
      <c r="BY55" s="536">
        <f>IFERROR(AVERAGEIF('Rent Roll_Tradeouts'!$B:$B,'Rent Roll (MF &amp; Retail)'!$A55,'Rent Roll_Tradeouts'!CJ:CJ),0)</f>
        <v>0</v>
      </c>
      <c r="BZ55" s="536">
        <f>IFERROR(AVERAGEIF('Rent Roll_Tradeouts'!$B:$B,'Rent Roll (MF &amp; Retail)'!$A55,'Rent Roll_Tradeouts'!CK:CK),0)</f>
        <v>0</v>
      </c>
      <c r="CA55" s="536">
        <f>IFERROR(AVERAGEIF('Rent Roll_Tradeouts'!$B:$B,'Rent Roll (MF &amp; Retail)'!$A55,'Rent Roll_Tradeouts'!CL:CL),0)</f>
        <v>0</v>
      </c>
      <c r="CB55" s="536">
        <f>IFERROR(AVERAGEIF('Rent Roll_Tradeouts'!$B:$B,'Rent Roll (MF &amp; Retail)'!$A55,'Rent Roll_Tradeouts'!CM:CM),0)</f>
        <v>0</v>
      </c>
      <c r="CC55" s="536">
        <f>IFERROR(AVERAGEIF('Rent Roll_Tradeouts'!$B:$B,'Rent Roll (MF &amp; Retail)'!$A55,'Rent Roll_Tradeouts'!CN:CN),0)</f>
        <v>0</v>
      </c>
      <c r="CD55" s="536">
        <f>IFERROR(AVERAGEIF('Rent Roll_Tradeouts'!$B:$B,'Rent Roll (MF &amp; Retail)'!$A55,'Rent Roll_Tradeouts'!CO:CO),0)</f>
        <v>0</v>
      </c>
      <c r="CE55" s="536">
        <f>IFERROR(AVERAGEIF('Rent Roll_Tradeouts'!$B:$B,'Rent Roll (MF &amp; Retail)'!$A55,'Rent Roll_Tradeouts'!CP:CP),0)</f>
        <v>0</v>
      </c>
      <c r="CF55" s="536">
        <f>IFERROR(AVERAGEIF('Rent Roll_Tradeouts'!$B:$B,'Rent Roll (MF &amp; Retail)'!$A55,'Rent Roll_Tradeouts'!CQ:CQ),0)</f>
        <v>0</v>
      </c>
      <c r="CG55" s="536">
        <f>IFERROR(AVERAGEIF('Rent Roll_Tradeouts'!$B:$B,'Rent Roll (MF &amp; Retail)'!$A55,'Rent Roll_Tradeouts'!CR:CR),0)</f>
        <v>0</v>
      </c>
      <c r="CH55" s="536">
        <f>IFERROR(AVERAGEIF('Rent Roll_Tradeouts'!$B:$B,'Rent Roll (MF &amp; Retail)'!$A55,'Rent Roll_Tradeouts'!CS:CS),0)</f>
        <v>0</v>
      </c>
      <c r="CI55" s="536">
        <f>IFERROR(AVERAGEIF('Rent Roll_Tradeouts'!$B:$B,'Rent Roll (MF &amp; Retail)'!$A55,'Rent Roll_Tradeouts'!CT:CT),0)</f>
        <v>0</v>
      </c>
      <c r="CJ55" s="536">
        <f>IFERROR(AVERAGEIF('Rent Roll_Tradeouts'!$B:$B,'Rent Roll (MF &amp; Retail)'!$A55,'Rent Roll_Tradeouts'!CU:CU),0)</f>
        <v>0</v>
      </c>
      <c r="CK55" s="536">
        <f>IFERROR(AVERAGEIF('Rent Roll_Tradeouts'!$B:$B,'Rent Roll (MF &amp; Retail)'!$A55,'Rent Roll_Tradeouts'!CV:CV),0)</f>
        <v>0</v>
      </c>
      <c r="CL55" s="536">
        <f>IFERROR(AVERAGEIF('Rent Roll_Tradeouts'!$B:$B,'Rent Roll (MF &amp; Retail)'!$A55,'Rent Roll_Tradeouts'!CW:CW),0)</f>
        <v>0</v>
      </c>
      <c r="CM55" s="536">
        <f>IFERROR(AVERAGEIF('Rent Roll_Tradeouts'!$B:$B,'Rent Roll (MF &amp; Retail)'!$A55,'Rent Roll_Tradeouts'!CX:CX),0)</f>
        <v>0</v>
      </c>
      <c r="CN55" s="536">
        <f>IFERROR(AVERAGEIF('Rent Roll_Tradeouts'!$B:$B,'Rent Roll (MF &amp; Retail)'!$A55,'Rent Roll_Tradeouts'!CY:CY),0)</f>
        <v>0</v>
      </c>
      <c r="CO55" s="536">
        <f>IFERROR(AVERAGEIF('Rent Roll_Tradeouts'!$B:$B,'Rent Roll (MF &amp; Retail)'!$A55,'Rent Roll_Tradeouts'!CZ:CZ),0)</f>
        <v>0</v>
      </c>
      <c r="CP55" s="536">
        <f>IFERROR(AVERAGEIF('Rent Roll_Tradeouts'!$B:$B,'Rent Roll (MF &amp; Retail)'!$A55,'Rent Roll_Tradeouts'!DA:DA),0)</f>
        <v>0</v>
      </c>
      <c r="CQ55" s="536">
        <f>IFERROR(AVERAGEIF('Rent Roll_Tradeouts'!$B:$B,'Rent Roll (MF &amp; Retail)'!$A55,'Rent Roll_Tradeouts'!DB:DB),0)</f>
        <v>0</v>
      </c>
      <c r="CR55" s="536">
        <f>IFERROR(AVERAGEIF('Rent Roll_Tradeouts'!$B:$B,'Rent Roll (MF &amp; Retail)'!$A55,'Rent Roll_Tradeouts'!DC:DC),0)</f>
        <v>0</v>
      </c>
      <c r="CS55" s="536">
        <f>IFERROR(AVERAGEIF('Rent Roll_Tradeouts'!$B:$B,'Rent Roll (MF &amp; Retail)'!$A55,'Rent Roll_Tradeouts'!DD:DD),0)</f>
        <v>0</v>
      </c>
      <c r="CT55" s="536">
        <f>IFERROR(AVERAGEIF('Rent Roll_Tradeouts'!$B:$B,'Rent Roll (MF &amp; Retail)'!$A55,'Rent Roll_Tradeouts'!DE:DE),0)</f>
        <v>0</v>
      </c>
      <c r="CU55" s="536">
        <f>IFERROR(AVERAGEIF('Rent Roll_Tradeouts'!$B:$B,'Rent Roll (MF &amp; Retail)'!$A55,'Rent Roll_Tradeouts'!DF:DF),0)</f>
        <v>0</v>
      </c>
      <c r="CV55" s="536">
        <f>IFERROR(AVERAGEIF('Rent Roll_Tradeouts'!$B:$B,'Rent Roll (MF &amp; Retail)'!$A55,'Rent Roll_Tradeouts'!DG:DG),0)</f>
        <v>0</v>
      </c>
      <c r="CW55" s="536">
        <f>IFERROR(AVERAGEIF('Rent Roll_Tradeouts'!$B:$B,'Rent Roll (MF &amp; Retail)'!$A55,'Rent Roll_Tradeouts'!DH:DH),0)</f>
        <v>0</v>
      </c>
      <c r="CX55" s="536">
        <f>IFERROR(AVERAGEIF('Rent Roll_Tradeouts'!$B:$B,'Rent Roll (MF &amp; Retail)'!$A55,'Rent Roll_Tradeouts'!DI:DI),0)</f>
        <v>0</v>
      </c>
      <c r="CY55" s="536">
        <f>IFERROR(AVERAGEIF('Rent Roll_Tradeouts'!$B:$B,'Rent Roll (MF &amp; Retail)'!$A55,'Rent Roll_Tradeouts'!DJ:DJ),0)</f>
        <v>0</v>
      </c>
      <c r="CZ55" s="536">
        <f>IFERROR(AVERAGEIF('Rent Roll_Tradeouts'!$B:$B,'Rent Roll (MF &amp; Retail)'!$A55,'Rent Roll_Tradeouts'!DK:DK),0)</f>
        <v>0</v>
      </c>
      <c r="DA55" s="536">
        <f>IFERROR(AVERAGEIF('Rent Roll_Tradeouts'!$B:$B,'Rent Roll (MF &amp; Retail)'!$A55,'Rent Roll_Tradeouts'!DL:DL),0)</f>
        <v>0</v>
      </c>
      <c r="DB55" s="536">
        <f>IFERROR(AVERAGEIF('Rent Roll_Tradeouts'!$B:$B,'Rent Roll (MF &amp; Retail)'!$A55,'Rent Roll_Tradeouts'!DM:DM),0)</f>
        <v>0</v>
      </c>
      <c r="DC55" s="536">
        <f>IFERROR(AVERAGEIF('Rent Roll_Tradeouts'!$B:$B,'Rent Roll (MF &amp; Retail)'!$A55,'Rent Roll_Tradeouts'!DN:DN),0)</f>
        <v>0</v>
      </c>
      <c r="DD55" s="536">
        <f>IFERROR(AVERAGEIF('Rent Roll_Tradeouts'!$B:$B,'Rent Roll (MF &amp; Retail)'!$A55,'Rent Roll_Tradeouts'!DO:DO),0)</f>
        <v>0</v>
      </c>
      <c r="DE55" s="536">
        <f>IFERROR(AVERAGEIF('Rent Roll_Tradeouts'!$B:$B,'Rent Roll (MF &amp; Retail)'!$A55,'Rent Roll_Tradeouts'!DP:DP),0)</f>
        <v>0</v>
      </c>
      <c r="DF55" s="536">
        <f>IFERROR(AVERAGEIF('Rent Roll_Tradeouts'!$B:$B,'Rent Roll (MF &amp; Retail)'!$A55,'Rent Roll_Tradeouts'!DQ:DQ),0)</f>
        <v>0</v>
      </c>
      <c r="DG55" s="536">
        <f>IFERROR(AVERAGEIF('Rent Roll_Tradeouts'!$B:$B,'Rent Roll (MF &amp; Retail)'!$A55,'Rent Roll_Tradeouts'!DR:DR),0)</f>
        <v>0</v>
      </c>
      <c r="DH55" s="536">
        <f>IFERROR(AVERAGEIF('Rent Roll_Tradeouts'!$B:$B,'Rent Roll (MF &amp; Retail)'!$A55,'Rent Roll_Tradeouts'!DS:DS),0)</f>
        <v>0</v>
      </c>
      <c r="DI55" s="536">
        <f>IFERROR(AVERAGEIF('Rent Roll_Tradeouts'!$B:$B,'Rent Roll (MF &amp; Retail)'!$A55,'Rent Roll_Tradeouts'!DT:DT),0)</f>
        <v>0</v>
      </c>
      <c r="DJ55" s="536">
        <f>IFERROR(AVERAGEIF('Rent Roll_Tradeouts'!$B:$B,'Rent Roll (MF &amp; Retail)'!$A55,'Rent Roll_Tradeouts'!DU:DU),0)</f>
        <v>0</v>
      </c>
      <c r="DK55" s="536">
        <f>IFERROR(AVERAGEIF('Rent Roll_Tradeouts'!$B:$B,'Rent Roll (MF &amp; Retail)'!$A55,'Rent Roll_Tradeouts'!DV:DV),0)</f>
        <v>0</v>
      </c>
      <c r="DL55" s="536">
        <f>IFERROR(AVERAGEIF('Rent Roll_Tradeouts'!$B:$B,'Rent Roll (MF &amp; Retail)'!$A55,'Rent Roll_Tradeouts'!DW:DW),0)</f>
        <v>0</v>
      </c>
      <c r="DM55" s="536">
        <f>IFERROR(AVERAGEIF('Rent Roll_Tradeouts'!$B:$B,'Rent Roll (MF &amp; Retail)'!$A55,'Rent Roll_Tradeouts'!DX:DX),0)</f>
        <v>0</v>
      </c>
      <c r="DN55" s="536">
        <f>IFERROR(AVERAGEIF('Rent Roll_Tradeouts'!$B:$B,'Rent Roll (MF &amp; Retail)'!$A55,'Rent Roll_Tradeouts'!DY:DY),0)</f>
        <v>0</v>
      </c>
      <c r="DO55" s="536">
        <f>IFERROR(AVERAGEIF('Rent Roll_Tradeouts'!$B:$B,'Rent Roll (MF &amp; Retail)'!$A55,'Rent Roll_Tradeouts'!DZ:DZ),0)</f>
        <v>0</v>
      </c>
      <c r="DP55" s="536">
        <f>IFERROR(AVERAGEIF('Rent Roll_Tradeouts'!$B:$B,'Rent Roll (MF &amp; Retail)'!$A55,'Rent Roll_Tradeouts'!EA:EA),0)</f>
        <v>0</v>
      </c>
      <c r="DQ55" s="536">
        <f>IFERROR(AVERAGEIF('Rent Roll_Tradeouts'!$B:$B,'Rent Roll (MF &amp; Retail)'!$A55,'Rent Roll_Tradeouts'!EB:EB),0)</f>
        <v>0</v>
      </c>
      <c r="DR55" s="536">
        <f>IFERROR(AVERAGEIF('Rent Roll_Tradeouts'!$B:$B,'Rent Roll (MF &amp; Retail)'!$A55,'Rent Roll_Tradeouts'!EC:EC),0)</f>
        <v>0</v>
      </c>
      <c r="DS55" s="536">
        <f>IFERROR(AVERAGEIF('Rent Roll_Tradeouts'!$B:$B,'Rent Roll (MF &amp; Retail)'!$A55,'Rent Roll_Tradeouts'!ED:ED),0)</f>
        <v>0</v>
      </c>
      <c r="DT55" s="536">
        <f>IFERROR(AVERAGEIF('Rent Roll_Tradeouts'!$B:$B,'Rent Roll (MF &amp; Retail)'!$A55,'Rent Roll_Tradeouts'!EE:EE),0)</f>
        <v>0</v>
      </c>
      <c r="DU55" s="536">
        <f>IFERROR(AVERAGEIF('Rent Roll_Tradeouts'!$B:$B,'Rent Roll (MF &amp; Retail)'!$A55,'Rent Roll_Tradeouts'!EF:EF),0)</f>
        <v>0</v>
      </c>
      <c r="DV55" s="536">
        <f>IFERROR(AVERAGEIF('Rent Roll_Tradeouts'!$B:$B,'Rent Roll (MF &amp; Retail)'!$A55,'Rent Roll_Tradeouts'!EG:EG),0)</f>
        <v>0</v>
      </c>
      <c r="DW55" s="536">
        <f>IFERROR(AVERAGEIF('Rent Roll_Tradeouts'!$B:$B,'Rent Roll (MF &amp; Retail)'!$A55,'Rent Roll_Tradeouts'!EH:EH),0)</f>
        <v>0</v>
      </c>
      <c r="DX55" s="536">
        <f>IFERROR(AVERAGEIF('Rent Roll_Tradeouts'!$B:$B,'Rent Roll (MF &amp; Retail)'!$A55,'Rent Roll_Tradeouts'!EI:EI),0)</f>
        <v>0</v>
      </c>
      <c r="DY55" s="536">
        <f>IFERROR(AVERAGEIF('Rent Roll_Tradeouts'!$B:$B,'Rent Roll (MF &amp; Retail)'!$A55,'Rent Roll_Tradeouts'!EJ:EJ),0)</f>
        <v>0</v>
      </c>
      <c r="DZ55" s="536">
        <f>IFERROR(AVERAGEIF('Rent Roll_Tradeouts'!$B:$B,'Rent Roll (MF &amp; Retail)'!$A55,'Rent Roll_Tradeouts'!EK:EK),0)</f>
        <v>0</v>
      </c>
      <c r="EA55" s="536">
        <f>IFERROR(AVERAGEIF('Rent Roll_Tradeouts'!$B:$B,'Rent Roll (MF &amp; Retail)'!$A55,'Rent Roll_Tradeouts'!EL:EL),0)</f>
        <v>0</v>
      </c>
    </row>
    <row r="56" spans="1:131">
      <c r="A56" s="49">
        <f>'Rent Roll_RedIQ 2'!A65</f>
        <v>0</v>
      </c>
      <c r="B56" s="77">
        <f>'Rent Roll_RedIQ 2'!D65</f>
        <v>0</v>
      </c>
      <c r="C56" s="77">
        <f>'Rent Roll_RedIQ 2'!E65</f>
        <v>0</v>
      </c>
      <c r="D56" s="77">
        <f>'Rent Roll_RedIQ 2'!F65</f>
        <v>0</v>
      </c>
      <c r="E56" s="77">
        <f>'Rent Roll_RedIQ 2'!G65</f>
        <v>0</v>
      </c>
      <c r="K56" s="769" t="str">
        <f>'Rent Roll_RedIQ 2'!AG65</f>
        <v>-</v>
      </c>
      <c r="L56" s="536">
        <f>IFERROR(AVERAGEIF('Rent Roll_Tradeouts'!$B:$B,'Rent Roll (MF &amp; Retail)'!$A56,'Rent Roll_Tradeouts'!W:W),0)</f>
        <v>0</v>
      </c>
      <c r="M56" s="536">
        <f>IFERROR(AVERAGEIF('Rent Roll_Tradeouts'!$B:$B,'Rent Roll (MF &amp; Retail)'!$A56,'Rent Roll_Tradeouts'!X:X),0)</f>
        <v>0</v>
      </c>
      <c r="N56" s="536">
        <f>IFERROR(AVERAGEIF('Rent Roll_Tradeouts'!$B:$B,'Rent Roll (MF &amp; Retail)'!$A56,'Rent Roll_Tradeouts'!Y:Y),0)</f>
        <v>0</v>
      </c>
      <c r="O56" s="536">
        <f>IFERROR(AVERAGEIF('Rent Roll_Tradeouts'!$B:$B,'Rent Roll (MF &amp; Retail)'!$A56,'Rent Roll_Tradeouts'!Z:Z),0)</f>
        <v>0</v>
      </c>
      <c r="P56" s="536">
        <f>IFERROR(AVERAGEIF('Rent Roll_Tradeouts'!$B:$B,'Rent Roll (MF &amp; Retail)'!$A56,'Rent Roll_Tradeouts'!AA:AA),0)</f>
        <v>0</v>
      </c>
      <c r="Q56" s="536">
        <f>IFERROR(AVERAGEIF('Rent Roll_Tradeouts'!$B:$B,'Rent Roll (MF &amp; Retail)'!$A56,'Rent Roll_Tradeouts'!AB:AB),0)</f>
        <v>0</v>
      </c>
      <c r="R56" s="536">
        <f>IFERROR(AVERAGEIF('Rent Roll_Tradeouts'!$B:$B,'Rent Roll (MF &amp; Retail)'!$A56,'Rent Roll_Tradeouts'!AC:AC),0)</f>
        <v>0</v>
      </c>
      <c r="S56" s="536">
        <f>IFERROR(AVERAGEIF('Rent Roll_Tradeouts'!$B:$B,'Rent Roll (MF &amp; Retail)'!$A56,'Rent Roll_Tradeouts'!AD:AD),0)</f>
        <v>0</v>
      </c>
      <c r="T56" s="536">
        <f>IFERROR(AVERAGEIF('Rent Roll_Tradeouts'!$B:$B,'Rent Roll (MF &amp; Retail)'!$A56,'Rent Roll_Tradeouts'!AE:AE),0)</f>
        <v>0</v>
      </c>
      <c r="U56" s="536">
        <f>IFERROR(AVERAGEIF('Rent Roll_Tradeouts'!$B:$B,'Rent Roll (MF &amp; Retail)'!$A56,'Rent Roll_Tradeouts'!AF:AF),0)</f>
        <v>0</v>
      </c>
      <c r="V56" s="536">
        <f>IFERROR(AVERAGEIF('Rent Roll_Tradeouts'!$B:$B,'Rent Roll (MF &amp; Retail)'!$A56,'Rent Roll_Tradeouts'!AG:AG),0)</f>
        <v>0</v>
      </c>
      <c r="W56" s="536">
        <f>IFERROR(AVERAGEIF('Rent Roll_Tradeouts'!$B:$B,'Rent Roll (MF &amp; Retail)'!$A56,'Rent Roll_Tradeouts'!AH:AH),0)</f>
        <v>0</v>
      </c>
      <c r="X56" s="536">
        <f>IFERROR(AVERAGEIF('Rent Roll_Tradeouts'!$B:$B,'Rent Roll (MF &amp; Retail)'!$A56,'Rent Roll_Tradeouts'!AI:AI),0)</f>
        <v>0</v>
      </c>
      <c r="Y56" s="536">
        <f>IFERROR(AVERAGEIF('Rent Roll_Tradeouts'!$B:$B,'Rent Roll (MF &amp; Retail)'!$A56,'Rent Roll_Tradeouts'!AJ:AJ),0)</f>
        <v>0</v>
      </c>
      <c r="Z56" s="536">
        <f>IFERROR(AVERAGEIF('Rent Roll_Tradeouts'!$B:$B,'Rent Roll (MF &amp; Retail)'!$A56,'Rent Roll_Tradeouts'!AK:AK),0)</f>
        <v>0</v>
      </c>
      <c r="AA56" s="536">
        <f>IFERROR(AVERAGEIF('Rent Roll_Tradeouts'!$B:$B,'Rent Roll (MF &amp; Retail)'!$A56,'Rent Roll_Tradeouts'!AL:AL),0)</f>
        <v>0</v>
      </c>
      <c r="AB56" s="536">
        <f>IFERROR(AVERAGEIF('Rent Roll_Tradeouts'!$B:$B,'Rent Roll (MF &amp; Retail)'!$A56,'Rent Roll_Tradeouts'!AM:AM),0)</f>
        <v>0</v>
      </c>
      <c r="AC56" s="536">
        <f>IFERROR(AVERAGEIF('Rent Roll_Tradeouts'!$B:$B,'Rent Roll (MF &amp; Retail)'!$A56,'Rent Roll_Tradeouts'!AN:AN),0)</f>
        <v>0</v>
      </c>
      <c r="AD56" s="536">
        <f>IFERROR(AVERAGEIF('Rent Roll_Tradeouts'!$B:$B,'Rent Roll (MF &amp; Retail)'!$A56,'Rent Roll_Tradeouts'!AO:AO),0)</f>
        <v>0</v>
      </c>
      <c r="AE56" s="536">
        <f>IFERROR(AVERAGEIF('Rent Roll_Tradeouts'!$B:$B,'Rent Roll (MF &amp; Retail)'!$A56,'Rent Roll_Tradeouts'!AP:AP),0)</f>
        <v>0</v>
      </c>
      <c r="AF56" s="536">
        <f>IFERROR(AVERAGEIF('Rent Roll_Tradeouts'!$B:$B,'Rent Roll (MF &amp; Retail)'!$A56,'Rent Roll_Tradeouts'!AQ:AQ),0)</f>
        <v>0</v>
      </c>
      <c r="AG56" s="536">
        <f>IFERROR(AVERAGEIF('Rent Roll_Tradeouts'!$B:$B,'Rent Roll (MF &amp; Retail)'!$A56,'Rent Roll_Tradeouts'!AR:AR),0)</f>
        <v>0</v>
      </c>
      <c r="AH56" s="536">
        <f>IFERROR(AVERAGEIF('Rent Roll_Tradeouts'!$B:$B,'Rent Roll (MF &amp; Retail)'!$A56,'Rent Roll_Tradeouts'!AS:AS),0)</f>
        <v>0</v>
      </c>
      <c r="AI56" s="536">
        <f>IFERROR(AVERAGEIF('Rent Roll_Tradeouts'!$B:$B,'Rent Roll (MF &amp; Retail)'!$A56,'Rent Roll_Tradeouts'!AT:AT),0)</f>
        <v>0</v>
      </c>
      <c r="AJ56" s="536">
        <f>IFERROR(AVERAGEIF('Rent Roll_Tradeouts'!$B:$B,'Rent Roll (MF &amp; Retail)'!$A56,'Rent Roll_Tradeouts'!AU:AU),0)</f>
        <v>0</v>
      </c>
      <c r="AK56" s="536">
        <f>IFERROR(AVERAGEIF('Rent Roll_Tradeouts'!$B:$B,'Rent Roll (MF &amp; Retail)'!$A56,'Rent Roll_Tradeouts'!AV:AV),0)</f>
        <v>0</v>
      </c>
      <c r="AL56" s="536">
        <f>IFERROR(AVERAGEIF('Rent Roll_Tradeouts'!$B:$B,'Rent Roll (MF &amp; Retail)'!$A56,'Rent Roll_Tradeouts'!AW:AW),0)</f>
        <v>0</v>
      </c>
      <c r="AM56" s="536">
        <f>IFERROR(AVERAGEIF('Rent Roll_Tradeouts'!$B:$B,'Rent Roll (MF &amp; Retail)'!$A56,'Rent Roll_Tradeouts'!AX:AX),0)</f>
        <v>0</v>
      </c>
      <c r="AN56" s="536">
        <f>IFERROR(AVERAGEIF('Rent Roll_Tradeouts'!$B:$B,'Rent Roll (MF &amp; Retail)'!$A56,'Rent Roll_Tradeouts'!AY:AY),0)</f>
        <v>0</v>
      </c>
      <c r="AO56" s="536">
        <f>IFERROR(AVERAGEIF('Rent Roll_Tradeouts'!$B:$B,'Rent Roll (MF &amp; Retail)'!$A56,'Rent Roll_Tradeouts'!AZ:AZ),0)</f>
        <v>0</v>
      </c>
      <c r="AP56" s="536">
        <f>IFERROR(AVERAGEIF('Rent Roll_Tradeouts'!$B:$B,'Rent Roll (MF &amp; Retail)'!$A56,'Rent Roll_Tradeouts'!BA:BA),0)</f>
        <v>0</v>
      </c>
      <c r="AQ56" s="536">
        <f>IFERROR(AVERAGEIF('Rent Roll_Tradeouts'!$B:$B,'Rent Roll (MF &amp; Retail)'!$A56,'Rent Roll_Tradeouts'!BB:BB),0)</f>
        <v>0</v>
      </c>
      <c r="AR56" s="536">
        <f>IFERROR(AVERAGEIF('Rent Roll_Tradeouts'!$B:$B,'Rent Roll (MF &amp; Retail)'!$A56,'Rent Roll_Tradeouts'!BC:BC),0)</f>
        <v>0</v>
      </c>
      <c r="AS56" s="536">
        <f>IFERROR(AVERAGEIF('Rent Roll_Tradeouts'!$B:$B,'Rent Roll (MF &amp; Retail)'!$A56,'Rent Roll_Tradeouts'!BD:BD),0)</f>
        <v>0</v>
      </c>
      <c r="AT56" s="536">
        <f>IFERROR(AVERAGEIF('Rent Roll_Tradeouts'!$B:$B,'Rent Roll (MF &amp; Retail)'!$A56,'Rent Roll_Tradeouts'!BE:BE),0)</f>
        <v>0</v>
      </c>
      <c r="AU56" s="536">
        <f>IFERROR(AVERAGEIF('Rent Roll_Tradeouts'!$B:$B,'Rent Roll (MF &amp; Retail)'!$A56,'Rent Roll_Tradeouts'!BF:BF),0)</f>
        <v>0</v>
      </c>
      <c r="AV56" s="536">
        <f>IFERROR(AVERAGEIF('Rent Roll_Tradeouts'!$B:$B,'Rent Roll (MF &amp; Retail)'!$A56,'Rent Roll_Tradeouts'!BG:BG),0)</f>
        <v>0</v>
      </c>
      <c r="AW56" s="536">
        <f>IFERROR(AVERAGEIF('Rent Roll_Tradeouts'!$B:$B,'Rent Roll (MF &amp; Retail)'!$A56,'Rent Roll_Tradeouts'!BH:BH),0)</f>
        <v>0</v>
      </c>
      <c r="AX56" s="536">
        <f>IFERROR(AVERAGEIF('Rent Roll_Tradeouts'!$B:$B,'Rent Roll (MF &amp; Retail)'!$A56,'Rent Roll_Tradeouts'!BI:BI),0)</f>
        <v>0</v>
      </c>
      <c r="AY56" s="536">
        <f>IFERROR(AVERAGEIF('Rent Roll_Tradeouts'!$B:$B,'Rent Roll (MF &amp; Retail)'!$A56,'Rent Roll_Tradeouts'!BJ:BJ),0)</f>
        <v>0</v>
      </c>
      <c r="AZ56" s="536">
        <f>IFERROR(AVERAGEIF('Rent Roll_Tradeouts'!$B:$B,'Rent Roll (MF &amp; Retail)'!$A56,'Rent Roll_Tradeouts'!BK:BK),0)</f>
        <v>0</v>
      </c>
      <c r="BA56" s="536">
        <f>IFERROR(AVERAGEIF('Rent Roll_Tradeouts'!$B:$B,'Rent Roll (MF &amp; Retail)'!$A56,'Rent Roll_Tradeouts'!BL:BL),0)</f>
        <v>0</v>
      </c>
      <c r="BB56" s="536">
        <f>IFERROR(AVERAGEIF('Rent Roll_Tradeouts'!$B:$B,'Rent Roll (MF &amp; Retail)'!$A56,'Rent Roll_Tradeouts'!BM:BM),0)</f>
        <v>0</v>
      </c>
      <c r="BC56" s="536">
        <f>IFERROR(AVERAGEIF('Rent Roll_Tradeouts'!$B:$B,'Rent Roll (MF &amp; Retail)'!$A56,'Rent Roll_Tradeouts'!BN:BN),0)</f>
        <v>0</v>
      </c>
      <c r="BD56" s="536">
        <f>IFERROR(AVERAGEIF('Rent Roll_Tradeouts'!$B:$B,'Rent Roll (MF &amp; Retail)'!$A56,'Rent Roll_Tradeouts'!BO:BO),0)</f>
        <v>0</v>
      </c>
      <c r="BE56" s="536">
        <f>IFERROR(AVERAGEIF('Rent Roll_Tradeouts'!$B:$B,'Rent Roll (MF &amp; Retail)'!$A56,'Rent Roll_Tradeouts'!BP:BP),0)</f>
        <v>0</v>
      </c>
      <c r="BF56" s="536">
        <f>IFERROR(AVERAGEIF('Rent Roll_Tradeouts'!$B:$B,'Rent Roll (MF &amp; Retail)'!$A56,'Rent Roll_Tradeouts'!BQ:BQ),0)</f>
        <v>0</v>
      </c>
      <c r="BG56" s="536">
        <f>IFERROR(AVERAGEIF('Rent Roll_Tradeouts'!$B:$B,'Rent Roll (MF &amp; Retail)'!$A56,'Rent Roll_Tradeouts'!BR:BR),0)</f>
        <v>0</v>
      </c>
      <c r="BH56" s="536">
        <f>IFERROR(AVERAGEIF('Rent Roll_Tradeouts'!$B:$B,'Rent Roll (MF &amp; Retail)'!$A56,'Rent Roll_Tradeouts'!BS:BS),0)</f>
        <v>0</v>
      </c>
      <c r="BI56" s="536">
        <f>IFERROR(AVERAGEIF('Rent Roll_Tradeouts'!$B:$B,'Rent Roll (MF &amp; Retail)'!$A56,'Rent Roll_Tradeouts'!BT:BT),0)</f>
        <v>0</v>
      </c>
      <c r="BJ56" s="536">
        <f>IFERROR(AVERAGEIF('Rent Roll_Tradeouts'!$B:$B,'Rent Roll (MF &amp; Retail)'!$A56,'Rent Roll_Tradeouts'!BU:BU),0)</f>
        <v>0</v>
      </c>
      <c r="BK56" s="536">
        <f>IFERROR(AVERAGEIF('Rent Roll_Tradeouts'!$B:$B,'Rent Roll (MF &amp; Retail)'!$A56,'Rent Roll_Tradeouts'!BV:BV),0)</f>
        <v>0</v>
      </c>
      <c r="BL56" s="536">
        <f>IFERROR(AVERAGEIF('Rent Roll_Tradeouts'!$B:$B,'Rent Roll (MF &amp; Retail)'!$A56,'Rent Roll_Tradeouts'!BW:BW),0)</f>
        <v>0</v>
      </c>
      <c r="BM56" s="536">
        <f>IFERROR(AVERAGEIF('Rent Roll_Tradeouts'!$B:$B,'Rent Roll (MF &amp; Retail)'!$A56,'Rent Roll_Tradeouts'!BX:BX),0)</f>
        <v>0</v>
      </c>
      <c r="BN56" s="536">
        <f>IFERROR(AVERAGEIF('Rent Roll_Tradeouts'!$B:$B,'Rent Roll (MF &amp; Retail)'!$A56,'Rent Roll_Tradeouts'!BY:BY),0)</f>
        <v>0</v>
      </c>
      <c r="BO56" s="536">
        <f>IFERROR(AVERAGEIF('Rent Roll_Tradeouts'!$B:$B,'Rent Roll (MF &amp; Retail)'!$A56,'Rent Roll_Tradeouts'!BZ:BZ),0)</f>
        <v>0</v>
      </c>
      <c r="BP56" s="536">
        <f>IFERROR(AVERAGEIF('Rent Roll_Tradeouts'!$B:$B,'Rent Roll (MF &amp; Retail)'!$A56,'Rent Roll_Tradeouts'!CA:CA),0)</f>
        <v>0</v>
      </c>
      <c r="BQ56" s="536">
        <f>IFERROR(AVERAGEIF('Rent Roll_Tradeouts'!$B:$B,'Rent Roll (MF &amp; Retail)'!$A56,'Rent Roll_Tradeouts'!CB:CB),0)</f>
        <v>0</v>
      </c>
      <c r="BR56" s="536">
        <f>IFERROR(AVERAGEIF('Rent Roll_Tradeouts'!$B:$B,'Rent Roll (MF &amp; Retail)'!$A56,'Rent Roll_Tradeouts'!CC:CC),0)</f>
        <v>0</v>
      </c>
      <c r="BS56" s="536">
        <f>IFERROR(AVERAGEIF('Rent Roll_Tradeouts'!$B:$B,'Rent Roll (MF &amp; Retail)'!$A56,'Rent Roll_Tradeouts'!CD:CD),0)</f>
        <v>0</v>
      </c>
      <c r="BT56" s="536">
        <f>IFERROR(AVERAGEIF('Rent Roll_Tradeouts'!$B:$B,'Rent Roll (MF &amp; Retail)'!$A56,'Rent Roll_Tradeouts'!CE:CE),0)</f>
        <v>0</v>
      </c>
      <c r="BU56" s="536">
        <f>IFERROR(AVERAGEIF('Rent Roll_Tradeouts'!$B:$B,'Rent Roll (MF &amp; Retail)'!$A56,'Rent Roll_Tradeouts'!CF:CF),0)</f>
        <v>0</v>
      </c>
      <c r="BV56" s="536">
        <f>IFERROR(AVERAGEIF('Rent Roll_Tradeouts'!$B:$B,'Rent Roll (MF &amp; Retail)'!$A56,'Rent Roll_Tradeouts'!CG:CG),0)</f>
        <v>0</v>
      </c>
      <c r="BW56" s="536">
        <f>IFERROR(AVERAGEIF('Rent Roll_Tradeouts'!$B:$B,'Rent Roll (MF &amp; Retail)'!$A56,'Rent Roll_Tradeouts'!CH:CH),0)</f>
        <v>0</v>
      </c>
      <c r="BX56" s="536">
        <f>IFERROR(AVERAGEIF('Rent Roll_Tradeouts'!$B:$B,'Rent Roll (MF &amp; Retail)'!$A56,'Rent Roll_Tradeouts'!CI:CI),0)</f>
        <v>0</v>
      </c>
      <c r="BY56" s="536">
        <f>IFERROR(AVERAGEIF('Rent Roll_Tradeouts'!$B:$B,'Rent Roll (MF &amp; Retail)'!$A56,'Rent Roll_Tradeouts'!CJ:CJ),0)</f>
        <v>0</v>
      </c>
      <c r="BZ56" s="536">
        <f>IFERROR(AVERAGEIF('Rent Roll_Tradeouts'!$B:$B,'Rent Roll (MF &amp; Retail)'!$A56,'Rent Roll_Tradeouts'!CK:CK),0)</f>
        <v>0</v>
      </c>
      <c r="CA56" s="536">
        <f>IFERROR(AVERAGEIF('Rent Roll_Tradeouts'!$B:$B,'Rent Roll (MF &amp; Retail)'!$A56,'Rent Roll_Tradeouts'!CL:CL),0)</f>
        <v>0</v>
      </c>
      <c r="CB56" s="536">
        <f>IFERROR(AVERAGEIF('Rent Roll_Tradeouts'!$B:$B,'Rent Roll (MF &amp; Retail)'!$A56,'Rent Roll_Tradeouts'!CM:CM),0)</f>
        <v>0</v>
      </c>
      <c r="CC56" s="536">
        <f>IFERROR(AVERAGEIF('Rent Roll_Tradeouts'!$B:$B,'Rent Roll (MF &amp; Retail)'!$A56,'Rent Roll_Tradeouts'!CN:CN),0)</f>
        <v>0</v>
      </c>
      <c r="CD56" s="536">
        <f>IFERROR(AVERAGEIF('Rent Roll_Tradeouts'!$B:$B,'Rent Roll (MF &amp; Retail)'!$A56,'Rent Roll_Tradeouts'!CO:CO),0)</f>
        <v>0</v>
      </c>
      <c r="CE56" s="536">
        <f>IFERROR(AVERAGEIF('Rent Roll_Tradeouts'!$B:$B,'Rent Roll (MF &amp; Retail)'!$A56,'Rent Roll_Tradeouts'!CP:CP),0)</f>
        <v>0</v>
      </c>
      <c r="CF56" s="536">
        <f>IFERROR(AVERAGEIF('Rent Roll_Tradeouts'!$B:$B,'Rent Roll (MF &amp; Retail)'!$A56,'Rent Roll_Tradeouts'!CQ:CQ),0)</f>
        <v>0</v>
      </c>
      <c r="CG56" s="536">
        <f>IFERROR(AVERAGEIF('Rent Roll_Tradeouts'!$B:$B,'Rent Roll (MF &amp; Retail)'!$A56,'Rent Roll_Tradeouts'!CR:CR),0)</f>
        <v>0</v>
      </c>
      <c r="CH56" s="536">
        <f>IFERROR(AVERAGEIF('Rent Roll_Tradeouts'!$B:$B,'Rent Roll (MF &amp; Retail)'!$A56,'Rent Roll_Tradeouts'!CS:CS),0)</f>
        <v>0</v>
      </c>
      <c r="CI56" s="536">
        <f>IFERROR(AVERAGEIF('Rent Roll_Tradeouts'!$B:$B,'Rent Roll (MF &amp; Retail)'!$A56,'Rent Roll_Tradeouts'!CT:CT),0)</f>
        <v>0</v>
      </c>
      <c r="CJ56" s="536">
        <f>IFERROR(AVERAGEIF('Rent Roll_Tradeouts'!$B:$B,'Rent Roll (MF &amp; Retail)'!$A56,'Rent Roll_Tradeouts'!CU:CU),0)</f>
        <v>0</v>
      </c>
      <c r="CK56" s="536">
        <f>IFERROR(AVERAGEIF('Rent Roll_Tradeouts'!$B:$B,'Rent Roll (MF &amp; Retail)'!$A56,'Rent Roll_Tradeouts'!CV:CV),0)</f>
        <v>0</v>
      </c>
      <c r="CL56" s="536">
        <f>IFERROR(AVERAGEIF('Rent Roll_Tradeouts'!$B:$B,'Rent Roll (MF &amp; Retail)'!$A56,'Rent Roll_Tradeouts'!CW:CW),0)</f>
        <v>0</v>
      </c>
      <c r="CM56" s="536">
        <f>IFERROR(AVERAGEIF('Rent Roll_Tradeouts'!$B:$B,'Rent Roll (MF &amp; Retail)'!$A56,'Rent Roll_Tradeouts'!CX:CX),0)</f>
        <v>0</v>
      </c>
      <c r="CN56" s="536">
        <f>IFERROR(AVERAGEIF('Rent Roll_Tradeouts'!$B:$B,'Rent Roll (MF &amp; Retail)'!$A56,'Rent Roll_Tradeouts'!CY:CY),0)</f>
        <v>0</v>
      </c>
      <c r="CO56" s="536">
        <f>IFERROR(AVERAGEIF('Rent Roll_Tradeouts'!$B:$B,'Rent Roll (MF &amp; Retail)'!$A56,'Rent Roll_Tradeouts'!CZ:CZ),0)</f>
        <v>0</v>
      </c>
      <c r="CP56" s="536">
        <f>IFERROR(AVERAGEIF('Rent Roll_Tradeouts'!$B:$B,'Rent Roll (MF &amp; Retail)'!$A56,'Rent Roll_Tradeouts'!DA:DA),0)</f>
        <v>0</v>
      </c>
      <c r="CQ56" s="536">
        <f>IFERROR(AVERAGEIF('Rent Roll_Tradeouts'!$B:$B,'Rent Roll (MF &amp; Retail)'!$A56,'Rent Roll_Tradeouts'!DB:DB),0)</f>
        <v>0</v>
      </c>
      <c r="CR56" s="536">
        <f>IFERROR(AVERAGEIF('Rent Roll_Tradeouts'!$B:$B,'Rent Roll (MF &amp; Retail)'!$A56,'Rent Roll_Tradeouts'!DC:DC),0)</f>
        <v>0</v>
      </c>
      <c r="CS56" s="536">
        <f>IFERROR(AVERAGEIF('Rent Roll_Tradeouts'!$B:$B,'Rent Roll (MF &amp; Retail)'!$A56,'Rent Roll_Tradeouts'!DD:DD),0)</f>
        <v>0</v>
      </c>
      <c r="CT56" s="536">
        <f>IFERROR(AVERAGEIF('Rent Roll_Tradeouts'!$B:$B,'Rent Roll (MF &amp; Retail)'!$A56,'Rent Roll_Tradeouts'!DE:DE),0)</f>
        <v>0</v>
      </c>
      <c r="CU56" s="536">
        <f>IFERROR(AVERAGEIF('Rent Roll_Tradeouts'!$B:$B,'Rent Roll (MF &amp; Retail)'!$A56,'Rent Roll_Tradeouts'!DF:DF),0)</f>
        <v>0</v>
      </c>
      <c r="CV56" s="536">
        <f>IFERROR(AVERAGEIF('Rent Roll_Tradeouts'!$B:$B,'Rent Roll (MF &amp; Retail)'!$A56,'Rent Roll_Tradeouts'!DG:DG),0)</f>
        <v>0</v>
      </c>
      <c r="CW56" s="536">
        <f>IFERROR(AVERAGEIF('Rent Roll_Tradeouts'!$B:$B,'Rent Roll (MF &amp; Retail)'!$A56,'Rent Roll_Tradeouts'!DH:DH),0)</f>
        <v>0</v>
      </c>
      <c r="CX56" s="536">
        <f>IFERROR(AVERAGEIF('Rent Roll_Tradeouts'!$B:$B,'Rent Roll (MF &amp; Retail)'!$A56,'Rent Roll_Tradeouts'!DI:DI),0)</f>
        <v>0</v>
      </c>
      <c r="CY56" s="536">
        <f>IFERROR(AVERAGEIF('Rent Roll_Tradeouts'!$B:$B,'Rent Roll (MF &amp; Retail)'!$A56,'Rent Roll_Tradeouts'!DJ:DJ),0)</f>
        <v>0</v>
      </c>
      <c r="CZ56" s="536">
        <f>IFERROR(AVERAGEIF('Rent Roll_Tradeouts'!$B:$B,'Rent Roll (MF &amp; Retail)'!$A56,'Rent Roll_Tradeouts'!DK:DK),0)</f>
        <v>0</v>
      </c>
      <c r="DA56" s="536">
        <f>IFERROR(AVERAGEIF('Rent Roll_Tradeouts'!$B:$B,'Rent Roll (MF &amp; Retail)'!$A56,'Rent Roll_Tradeouts'!DL:DL),0)</f>
        <v>0</v>
      </c>
      <c r="DB56" s="536">
        <f>IFERROR(AVERAGEIF('Rent Roll_Tradeouts'!$B:$B,'Rent Roll (MF &amp; Retail)'!$A56,'Rent Roll_Tradeouts'!DM:DM),0)</f>
        <v>0</v>
      </c>
      <c r="DC56" s="536">
        <f>IFERROR(AVERAGEIF('Rent Roll_Tradeouts'!$B:$B,'Rent Roll (MF &amp; Retail)'!$A56,'Rent Roll_Tradeouts'!DN:DN),0)</f>
        <v>0</v>
      </c>
      <c r="DD56" s="536">
        <f>IFERROR(AVERAGEIF('Rent Roll_Tradeouts'!$B:$B,'Rent Roll (MF &amp; Retail)'!$A56,'Rent Roll_Tradeouts'!DO:DO),0)</f>
        <v>0</v>
      </c>
      <c r="DE56" s="536">
        <f>IFERROR(AVERAGEIF('Rent Roll_Tradeouts'!$B:$B,'Rent Roll (MF &amp; Retail)'!$A56,'Rent Roll_Tradeouts'!DP:DP),0)</f>
        <v>0</v>
      </c>
      <c r="DF56" s="536">
        <f>IFERROR(AVERAGEIF('Rent Roll_Tradeouts'!$B:$B,'Rent Roll (MF &amp; Retail)'!$A56,'Rent Roll_Tradeouts'!DQ:DQ),0)</f>
        <v>0</v>
      </c>
      <c r="DG56" s="536">
        <f>IFERROR(AVERAGEIF('Rent Roll_Tradeouts'!$B:$B,'Rent Roll (MF &amp; Retail)'!$A56,'Rent Roll_Tradeouts'!DR:DR),0)</f>
        <v>0</v>
      </c>
      <c r="DH56" s="536">
        <f>IFERROR(AVERAGEIF('Rent Roll_Tradeouts'!$B:$B,'Rent Roll (MF &amp; Retail)'!$A56,'Rent Roll_Tradeouts'!DS:DS),0)</f>
        <v>0</v>
      </c>
      <c r="DI56" s="536">
        <f>IFERROR(AVERAGEIF('Rent Roll_Tradeouts'!$B:$B,'Rent Roll (MF &amp; Retail)'!$A56,'Rent Roll_Tradeouts'!DT:DT),0)</f>
        <v>0</v>
      </c>
      <c r="DJ56" s="536">
        <f>IFERROR(AVERAGEIF('Rent Roll_Tradeouts'!$B:$B,'Rent Roll (MF &amp; Retail)'!$A56,'Rent Roll_Tradeouts'!DU:DU),0)</f>
        <v>0</v>
      </c>
      <c r="DK56" s="536">
        <f>IFERROR(AVERAGEIF('Rent Roll_Tradeouts'!$B:$B,'Rent Roll (MF &amp; Retail)'!$A56,'Rent Roll_Tradeouts'!DV:DV),0)</f>
        <v>0</v>
      </c>
      <c r="DL56" s="536">
        <f>IFERROR(AVERAGEIF('Rent Roll_Tradeouts'!$B:$B,'Rent Roll (MF &amp; Retail)'!$A56,'Rent Roll_Tradeouts'!DW:DW),0)</f>
        <v>0</v>
      </c>
      <c r="DM56" s="536">
        <f>IFERROR(AVERAGEIF('Rent Roll_Tradeouts'!$B:$B,'Rent Roll (MF &amp; Retail)'!$A56,'Rent Roll_Tradeouts'!DX:DX),0)</f>
        <v>0</v>
      </c>
      <c r="DN56" s="536">
        <f>IFERROR(AVERAGEIF('Rent Roll_Tradeouts'!$B:$B,'Rent Roll (MF &amp; Retail)'!$A56,'Rent Roll_Tradeouts'!DY:DY),0)</f>
        <v>0</v>
      </c>
      <c r="DO56" s="536">
        <f>IFERROR(AVERAGEIF('Rent Roll_Tradeouts'!$B:$B,'Rent Roll (MF &amp; Retail)'!$A56,'Rent Roll_Tradeouts'!DZ:DZ),0)</f>
        <v>0</v>
      </c>
      <c r="DP56" s="536">
        <f>IFERROR(AVERAGEIF('Rent Roll_Tradeouts'!$B:$B,'Rent Roll (MF &amp; Retail)'!$A56,'Rent Roll_Tradeouts'!EA:EA),0)</f>
        <v>0</v>
      </c>
      <c r="DQ56" s="536">
        <f>IFERROR(AVERAGEIF('Rent Roll_Tradeouts'!$B:$B,'Rent Roll (MF &amp; Retail)'!$A56,'Rent Roll_Tradeouts'!EB:EB),0)</f>
        <v>0</v>
      </c>
      <c r="DR56" s="536">
        <f>IFERROR(AVERAGEIF('Rent Roll_Tradeouts'!$B:$B,'Rent Roll (MF &amp; Retail)'!$A56,'Rent Roll_Tradeouts'!EC:EC),0)</f>
        <v>0</v>
      </c>
      <c r="DS56" s="536">
        <f>IFERROR(AVERAGEIF('Rent Roll_Tradeouts'!$B:$B,'Rent Roll (MF &amp; Retail)'!$A56,'Rent Roll_Tradeouts'!ED:ED),0)</f>
        <v>0</v>
      </c>
      <c r="DT56" s="536">
        <f>IFERROR(AVERAGEIF('Rent Roll_Tradeouts'!$B:$B,'Rent Roll (MF &amp; Retail)'!$A56,'Rent Roll_Tradeouts'!EE:EE),0)</f>
        <v>0</v>
      </c>
      <c r="DU56" s="536">
        <f>IFERROR(AVERAGEIF('Rent Roll_Tradeouts'!$B:$B,'Rent Roll (MF &amp; Retail)'!$A56,'Rent Roll_Tradeouts'!EF:EF),0)</f>
        <v>0</v>
      </c>
      <c r="DV56" s="536">
        <f>IFERROR(AVERAGEIF('Rent Roll_Tradeouts'!$B:$B,'Rent Roll (MF &amp; Retail)'!$A56,'Rent Roll_Tradeouts'!EG:EG),0)</f>
        <v>0</v>
      </c>
      <c r="DW56" s="536">
        <f>IFERROR(AVERAGEIF('Rent Roll_Tradeouts'!$B:$B,'Rent Roll (MF &amp; Retail)'!$A56,'Rent Roll_Tradeouts'!EH:EH),0)</f>
        <v>0</v>
      </c>
      <c r="DX56" s="536">
        <f>IFERROR(AVERAGEIF('Rent Roll_Tradeouts'!$B:$B,'Rent Roll (MF &amp; Retail)'!$A56,'Rent Roll_Tradeouts'!EI:EI),0)</f>
        <v>0</v>
      </c>
      <c r="DY56" s="536">
        <f>IFERROR(AVERAGEIF('Rent Roll_Tradeouts'!$B:$B,'Rent Roll (MF &amp; Retail)'!$A56,'Rent Roll_Tradeouts'!EJ:EJ),0)</f>
        <v>0</v>
      </c>
      <c r="DZ56" s="536">
        <f>IFERROR(AVERAGEIF('Rent Roll_Tradeouts'!$B:$B,'Rent Roll (MF &amp; Retail)'!$A56,'Rent Roll_Tradeouts'!EK:EK),0)</f>
        <v>0</v>
      </c>
      <c r="EA56" s="536">
        <f>IFERROR(AVERAGEIF('Rent Roll_Tradeouts'!$B:$B,'Rent Roll (MF &amp; Retail)'!$A56,'Rent Roll_Tradeouts'!EL:EL),0)</f>
        <v>0</v>
      </c>
    </row>
    <row r="57" spans="1:131">
      <c r="A57" s="49">
        <f>'Rent Roll_RedIQ 2'!A66</f>
        <v>0</v>
      </c>
      <c r="B57" s="77">
        <f>'Rent Roll_RedIQ 2'!D66</f>
        <v>0</v>
      </c>
      <c r="C57" s="77">
        <f>'Rent Roll_RedIQ 2'!E66</f>
        <v>0</v>
      </c>
      <c r="D57" s="77">
        <f>'Rent Roll_RedIQ 2'!F66</f>
        <v>0</v>
      </c>
      <c r="E57" s="77">
        <f>'Rent Roll_RedIQ 2'!G66</f>
        <v>0</v>
      </c>
      <c r="K57" s="769" t="str">
        <f>'Rent Roll_RedIQ 2'!AG66</f>
        <v>-</v>
      </c>
      <c r="L57" s="536">
        <f>IFERROR(AVERAGEIF('Rent Roll_Tradeouts'!$B:$B,'Rent Roll (MF &amp; Retail)'!$A57,'Rent Roll_Tradeouts'!W:W),0)</f>
        <v>0</v>
      </c>
      <c r="M57" s="536">
        <f>IFERROR(AVERAGEIF('Rent Roll_Tradeouts'!$B:$B,'Rent Roll (MF &amp; Retail)'!$A57,'Rent Roll_Tradeouts'!X:X),0)</f>
        <v>0</v>
      </c>
      <c r="N57" s="536">
        <f>IFERROR(AVERAGEIF('Rent Roll_Tradeouts'!$B:$B,'Rent Roll (MF &amp; Retail)'!$A57,'Rent Roll_Tradeouts'!Y:Y),0)</f>
        <v>0</v>
      </c>
      <c r="O57" s="536">
        <f>IFERROR(AVERAGEIF('Rent Roll_Tradeouts'!$B:$B,'Rent Roll (MF &amp; Retail)'!$A57,'Rent Roll_Tradeouts'!Z:Z),0)</f>
        <v>0</v>
      </c>
      <c r="P57" s="536">
        <f>IFERROR(AVERAGEIF('Rent Roll_Tradeouts'!$B:$B,'Rent Roll (MF &amp; Retail)'!$A57,'Rent Roll_Tradeouts'!AA:AA),0)</f>
        <v>0</v>
      </c>
      <c r="Q57" s="536">
        <f>IFERROR(AVERAGEIF('Rent Roll_Tradeouts'!$B:$B,'Rent Roll (MF &amp; Retail)'!$A57,'Rent Roll_Tradeouts'!AB:AB),0)</f>
        <v>0</v>
      </c>
      <c r="R57" s="536">
        <f>IFERROR(AVERAGEIF('Rent Roll_Tradeouts'!$B:$B,'Rent Roll (MF &amp; Retail)'!$A57,'Rent Roll_Tradeouts'!AC:AC),0)</f>
        <v>0</v>
      </c>
      <c r="S57" s="536">
        <f>IFERROR(AVERAGEIF('Rent Roll_Tradeouts'!$B:$B,'Rent Roll (MF &amp; Retail)'!$A57,'Rent Roll_Tradeouts'!AD:AD),0)</f>
        <v>0</v>
      </c>
      <c r="T57" s="536">
        <f>IFERROR(AVERAGEIF('Rent Roll_Tradeouts'!$B:$B,'Rent Roll (MF &amp; Retail)'!$A57,'Rent Roll_Tradeouts'!AE:AE),0)</f>
        <v>0</v>
      </c>
      <c r="U57" s="536">
        <f>IFERROR(AVERAGEIF('Rent Roll_Tradeouts'!$B:$B,'Rent Roll (MF &amp; Retail)'!$A57,'Rent Roll_Tradeouts'!AF:AF),0)</f>
        <v>0</v>
      </c>
      <c r="V57" s="536">
        <f>IFERROR(AVERAGEIF('Rent Roll_Tradeouts'!$B:$B,'Rent Roll (MF &amp; Retail)'!$A57,'Rent Roll_Tradeouts'!AG:AG),0)</f>
        <v>0</v>
      </c>
      <c r="W57" s="536">
        <f>IFERROR(AVERAGEIF('Rent Roll_Tradeouts'!$B:$B,'Rent Roll (MF &amp; Retail)'!$A57,'Rent Roll_Tradeouts'!AH:AH),0)</f>
        <v>0</v>
      </c>
      <c r="X57" s="536">
        <f>IFERROR(AVERAGEIF('Rent Roll_Tradeouts'!$B:$B,'Rent Roll (MF &amp; Retail)'!$A57,'Rent Roll_Tradeouts'!AI:AI),0)</f>
        <v>0</v>
      </c>
      <c r="Y57" s="536">
        <f>IFERROR(AVERAGEIF('Rent Roll_Tradeouts'!$B:$B,'Rent Roll (MF &amp; Retail)'!$A57,'Rent Roll_Tradeouts'!AJ:AJ),0)</f>
        <v>0</v>
      </c>
      <c r="Z57" s="536">
        <f>IFERROR(AVERAGEIF('Rent Roll_Tradeouts'!$B:$B,'Rent Roll (MF &amp; Retail)'!$A57,'Rent Roll_Tradeouts'!AK:AK),0)</f>
        <v>0</v>
      </c>
      <c r="AA57" s="536">
        <f>IFERROR(AVERAGEIF('Rent Roll_Tradeouts'!$B:$B,'Rent Roll (MF &amp; Retail)'!$A57,'Rent Roll_Tradeouts'!AL:AL),0)</f>
        <v>0</v>
      </c>
      <c r="AB57" s="536">
        <f>IFERROR(AVERAGEIF('Rent Roll_Tradeouts'!$B:$B,'Rent Roll (MF &amp; Retail)'!$A57,'Rent Roll_Tradeouts'!AM:AM),0)</f>
        <v>0</v>
      </c>
      <c r="AC57" s="536">
        <f>IFERROR(AVERAGEIF('Rent Roll_Tradeouts'!$B:$B,'Rent Roll (MF &amp; Retail)'!$A57,'Rent Roll_Tradeouts'!AN:AN),0)</f>
        <v>0</v>
      </c>
      <c r="AD57" s="536">
        <f>IFERROR(AVERAGEIF('Rent Roll_Tradeouts'!$B:$B,'Rent Roll (MF &amp; Retail)'!$A57,'Rent Roll_Tradeouts'!AO:AO),0)</f>
        <v>0</v>
      </c>
      <c r="AE57" s="536">
        <f>IFERROR(AVERAGEIF('Rent Roll_Tradeouts'!$B:$B,'Rent Roll (MF &amp; Retail)'!$A57,'Rent Roll_Tradeouts'!AP:AP),0)</f>
        <v>0</v>
      </c>
      <c r="AF57" s="536">
        <f>IFERROR(AVERAGEIF('Rent Roll_Tradeouts'!$B:$B,'Rent Roll (MF &amp; Retail)'!$A57,'Rent Roll_Tradeouts'!AQ:AQ),0)</f>
        <v>0</v>
      </c>
      <c r="AG57" s="536">
        <f>IFERROR(AVERAGEIF('Rent Roll_Tradeouts'!$B:$B,'Rent Roll (MF &amp; Retail)'!$A57,'Rent Roll_Tradeouts'!AR:AR),0)</f>
        <v>0</v>
      </c>
      <c r="AH57" s="536">
        <f>IFERROR(AVERAGEIF('Rent Roll_Tradeouts'!$B:$B,'Rent Roll (MF &amp; Retail)'!$A57,'Rent Roll_Tradeouts'!AS:AS),0)</f>
        <v>0</v>
      </c>
      <c r="AI57" s="536">
        <f>IFERROR(AVERAGEIF('Rent Roll_Tradeouts'!$B:$B,'Rent Roll (MF &amp; Retail)'!$A57,'Rent Roll_Tradeouts'!AT:AT),0)</f>
        <v>0</v>
      </c>
      <c r="AJ57" s="536">
        <f>IFERROR(AVERAGEIF('Rent Roll_Tradeouts'!$B:$B,'Rent Roll (MF &amp; Retail)'!$A57,'Rent Roll_Tradeouts'!AU:AU),0)</f>
        <v>0</v>
      </c>
      <c r="AK57" s="536">
        <f>IFERROR(AVERAGEIF('Rent Roll_Tradeouts'!$B:$B,'Rent Roll (MF &amp; Retail)'!$A57,'Rent Roll_Tradeouts'!AV:AV),0)</f>
        <v>0</v>
      </c>
      <c r="AL57" s="536">
        <f>IFERROR(AVERAGEIF('Rent Roll_Tradeouts'!$B:$B,'Rent Roll (MF &amp; Retail)'!$A57,'Rent Roll_Tradeouts'!AW:AW),0)</f>
        <v>0</v>
      </c>
      <c r="AM57" s="536">
        <f>IFERROR(AVERAGEIF('Rent Roll_Tradeouts'!$B:$B,'Rent Roll (MF &amp; Retail)'!$A57,'Rent Roll_Tradeouts'!AX:AX),0)</f>
        <v>0</v>
      </c>
      <c r="AN57" s="536">
        <f>IFERROR(AVERAGEIF('Rent Roll_Tradeouts'!$B:$B,'Rent Roll (MF &amp; Retail)'!$A57,'Rent Roll_Tradeouts'!AY:AY),0)</f>
        <v>0</v>
      </c>
      <c r="AO57" s="536">
        <f>IFERROR(AVERAGEIF('Rent Roll_Tradeouts'!$B:$B,'Rent Roll (MF &amp; Retail)'!$A57,'Rent Roll_Tradeouts'!AZ:AZ),0)</f>
        <v>0</v>
      </c>
      <c r="AP57" s="536">
        <f>IFERROR(AVERAGEIF('Rent Roll_Tradeouts'!$B:$B,'Rent Roll (MF &amp; Retail)'!$A57,'Rent Roll_Tradeouts'!BA:BA),0)</f>
        <v>0</v>
      </c>
      <c r="AQ57" s="536">
        <f>IFERROR(AVERAGEIF('Rent Roll_Tradeouts'!$B:$B,'Rent Roll (MF &amp; Retail)'!$A57,'Rent Roll_Tradeouts'!BB:BB),0)</f>
        <v>0</v>
      </c>
      <c r="AR57" s="536">
        <f>IFERROR(AVERAGEIF('Rent Roll_Tradeouts'!$B:$B,'Rent Roll (MF &amp; Retail)'!$A57,'Rent Roll_Tradeouts'!BC:BC),0)</f>
        <v>0</v>
      </c>
      <c r="AS57" s="536">
        <f>IFERROR(AVERAGEIF('Rent Roll_Tradeouts'!$B:$B,'Rent Roll (MF &amp; Retail)'!$A57,'Rent Roll_Tradeouts'!BD:BD),0)</f>
        <v>0</v>
      </c>
      <c r="AT57" s="536">
        <f>IFERROR(AVERAGEIF('Rent Roll_Tradeouts'!$B:$B,'Rent Roll (MF &amp; Retail)'!$A57,'Rent Roll_Tradeouts'!BE:BE),0)</f>
        <v>0</v>
      </c>
      <c r="AU57" s="536">
        <f>IFERROR(AVERAGEIF('Rent Roll_Tradeouts'!$B:$B,'Rent Roll (MF &amp; Retail)'!$A57,'Rent Roll_Tradeouts'!BF:BF),0)</f>
        <v>0</v>
      </c>
      <c r="AV57" s="536">
        <f>IFERROR(AVERAGEIF('Rent Roll_Tradeouts'!$B:$B,'Rent Roll (MF &amp; Retail)'!$A57,'Rent Roll_Tradeouts'!BG:BG),0)</f>
        <v>0</v>
      </c>
      <c r="AW57" s="536">
        <f>IFERROR(AVERAGEIF('Rent Roll_Tradeouts'!$B:$B,'Rent Roll (MF &amp; Retail)'!$A57,'Rent Roll_Tradeouts'!BH:BH),0)</f>
        <v>0</v>
      </c>
      <c r="AX57" s="536">
        <f>IFERROR(AVERAGEIF('Rent Roll_Tradeouts'!$B:$B,'Rent Roll (MF &amp; Retail)'!$A57,'Rent Roll_Tradeouts'!BI:BI),0)</f>
        <v>0</v>
      </c>
      <c r="AY57" s="536">
        <f>IFERROR(AVERAGEIF('Rent Roll_Tradeouts'!$B:$B,'Rent Roll (MF &amp; Retail)'!$A57,'Rent Roll_Tradeouts'!BJ:BJ),0)</f>
        <v>0</v>
      </c>
      <c r="AZ57" s="536">
        <f>IFERROR(AVERAGEIF('Rent Roll_Tradeouts'!$B:$B,'Rent Roll (MF &amp; Retail)'!$A57,'Rent Roll_Tradeouts'!BK:BK),0)</f>
        <v>0</v>
      </c>
      <c r="BA57" s="536">
        <f>IFERROR(AVERAGEIF('Rent Roll_Tradeouts'!$B:$B,'Rent Roll (MF &amp; Retail)'!$A57,'Rent Roll_Tradeouts'!BL:BL),0)</f>
        <v>0</v>
      </c>
      <c r="BB57" s="536">
        <f>IFERROR(AVERAGEIF('Rent Roll_Tradeouts'!$B:$B,'Rent Roll (MF &amp; Retail)'!$A57,'Rent Roll_Tradeouts'!BM:BM),0)</f>
        <v>0</v>
      </c>
      <c r="BC57" s="536">
        <f>IFERROR(AVERAGEIF('Rent Roll_Tradeouts'!$B:$B,'Rent Roll (MF &amp; Retail)'!$A57,'Rent Roll_Tradeouts'!BN:BN),0)</f>
        <v>0</v>
      </c>
      <c r="BD57" s="536">
        <f>IFERROR(AVERAGEIF('Rent Roll_Tradeouts'!$B:$B,'Rent Roll (MF &amp; Retail)'!$A57,'Rent Roll_Tradeouts'!BO:BO),0)</f>
        <v>0</v>
      </c>
      <c r="BE57" s="536">
        <f>IFERROR(AVERAGEIF('Rent Roll_Tradeouts'!$B:$B,'Rent Roll (MF &amp; Retail)'!$A57,'Rent Roll_Tradeouts'!BP:BP),0)</f>
        <v>0</v>
      </c>
      <c r="BF57" s="536">
        <f>IFERROR(AVERAGEIF('Rent Roll_Tradeouts'!$B:$B,'Rent Roll (MF &amp; Retail)'!$A57,'Rent Roll_Tradeouts'!BQ:BQ),0)</f>
        <v>0</v>
      </c>
      <c r="BG57" s="536">
        <f>IFERROR(AVERAGEIF('Rent Roll_Tradeouts'!$B:$B,'Rent Roll (MF &amp; Retail)'!$A57,'Rent Roll_Tradeouts'!BR:BR),0)</f>
        <v>0</v>
      </c>
      <c r="BH57" s="536">
        <f>IFERROR(AVERAGEIF('Rent Roll_Tradeouts'!$B:$B,'Rent Roll (MF &amp; Retail)'!$A57,'Rent Roll_Tradeouts'!BS:BS),0)</f>
        <v>0</v>
      </c>
      <c r="BI57" s="536">
        <f>IFERROR(AVERAGEIF('Rent Roll_Tradeouts'!$B:$B,'Rent Roll (MF &amp; Retail)'!$A57,'Rent Roll_Tradeouts'!BT:BT),0)</f>
        <v>0</v>
      </c>
      <c r="BJ57" s="536">
        <f>IFERROR(AVERAGEIF('Rent Roll_Tradeouts'!$B:$B,'Rent Roll (MF &amp; Retail)'!$A57,'Rent Roll_Tradeouts'!BU:BU),0)</f>
        <v>0</v>
      </c>
      <c r="BK57" s="536">
        <f>IFERROR(AVERAGEIF('Rent Roll_Tradeouts'!$B:$B,'Rent Roll (MF &amp; Retail)'!$A57,'Rent Roll_Tradeouts'!BV:BV),0)</f>
        <v>0</v>
      </c>
      <c r="BL57" s="536">
        <f>IFERROR(AVERAGEIF('Rent Roll_Tradeouts'!$B:$B,'Rent Roll (MF &amp; Retail)'!$A57,'Rent Roll_Tradeouts'!BW:BW),0)</f>
        <v>0</v>
      </c>
      <c r="BM57" s="536">
        <f>IFERROR(AVERAGEIF('Rent Roll_Tradeouts'!$B:$B,'Rent Roll (MF &amp; Retail)'!$A57,'Rent Roll_Tradeouts'!BX:BX),0)</f>
        <v>0</v>
      </c>
      <c r="BN57" s="536">
        <f>IFERROR(AVERAGEIF('Rent Roll_Tradeouts'!$B:$B,'Rent Roll (MF &amp; Retail)'!$A57,'Rent Roll_Tradeouts'!BY:BY),0)</f>
        <v>0</v>
      </c>
      <c r="BO57" s="536">
        <f>IFERROR(AVERAGEIF('Rent Roll_Tradeouts'!$B:$B,'Rent Roll (MF &amp; Retail)'!$A57,'Rent Roll_Tradeouts'!BZ:BZ),0)</f>
        <v>0</v>
      </c>
      <c r="BP57" s="536">
        <f>IFERROR(AVERAGEIF('Rent Roll_Tradeouts'!$B:$B,'Rent Roll (MF &amp; Retail)'!$A57,'Rent Roll_Tradeouts'!CA:CA),0)</f>
        <v>0</v>
      </c>
      <c r="BQ57" s="536">
        <f>IFERROR(AVERAGEIF('Rent Roll_Tradeouts'!$B:$B,'Rent Roll (MF &amp; Retail)'!$A57,'Rent Roll_Tradeouts'!CB:CB),0)</f>
        <v>0</v>
      </c>
      <c r="BR57" s="536">
        <f>IFERROR(AVERAGEIF('Rent Roll_Tradeouts'!$B:$B,'Rent Roll (MF &amp; Retail)'!$A57,'Rent Roll_Tradeouts'!CC:CC),0)</f>
        <v>0</v>
      </c>
      <c r="BS57" s="536">
        <f>IFERROR(AVERAGEIF('Rent Roll_Tradeouts'!$B:$B,'Rent Roll (MF &amp; Retail)'!$A57,'Rent Roll_Tradeouts'!CD:CD),0)</f>
        <v>0</v>
      </c>
      <c r="BT57" s="536">
        <f>IFERROR(AVERAGEIF('Rent Roll_Tradeouts'!$B:$B,'Rent Roll (MF &amp; Retail)'!$A57,'Rent Roll_Tradeouts'!CE:CE),0)</f>
        <v>0</v>
      </c>
      <c r="BU57" s="536">
        <f>IFERROR(AVERAGEIF('Rent Roll_Tradeouts'!$B:$B,'Rent Roll (MF &amp; Retail)'!$A57,'Rent Roll_Tradeouts'!CF:CF),0)</f>
        <v>0</v>
      </c>
      <c r="BV57" s="536">
        <f>IFERROR(AVERAGEIF('Rent Roll_Tradeouts'!$B:$B,'Rent Roll (MF &amp; Retail)'!$A57,'Rent Roll_Tradeouts'!CG:CG),0)</f>
        <v>0</v>
      </c>
      <c r="BW57" s="536">
        <f>IFERROR(AVERAGEIF('Rent Roll_Tradeouts'!$B:$B,'Rent Roll (MF &amp; Retail)'!$A57,'Rent Roll_Tradeouts'!CH:CH),0)</f>
        <v>0</v>
      </c>
      <c r="BX57" s="536">
        <f>IFERROR(AVERAGEIF('Rent Roll_Tradeouts'!$B:$B,'Rent Roll (MF &amp; Retail)'!$A57,'Rent Roll_Tradeouts'!CI:CI),0)</f>
        <v>0</v>
      </c>
      <c r="BY57" s="536">
        <f>IFERROR(AVERAGEIF('Rent Roll_Tradeouts'!$B:$B,'Rent Roll (MF &amp; Retail)'!$A57,'Rent Roll_Tradeouts'!CJ:CJ),0)</f>
        <v>0</v>
      </c>
      <c r="BZ57" s="536">
        <f>IFERROR(AVERAGEIF('Rent Roll_Tradeouts'!$B:$B,'Rent Roll (MF &amp; Retail)'!$A57,'Rent Roll_Tradeouts'!CK:CK),0)</f>
        <v>0</v>
      </c>
      <c r="CA57" s="536">
        <f>IFERROR(AVERAGEIF('Rent Roll_Tradeouts'!$B:$B,'Rent Roll (MF &amp; Retail)'!$A57,'Rent Roll_Tradeouts'!CL:CL),0)</f>
        <v>0</v>
      </c>
      <c r="CB57" s="536">
        <f>IFERROR(AVERAGEIF('Rent Roll_Tradeouts'!$B:$B,'Rent Roll (MF &amp; Retail)'!$A57,'Rent Roll_Tradeouts'!CM:CM),0)</f>
        <v>0</v>
      </c>
      <c r="CC57" s="536">
        <f>IFERROR(AVERAGEIF('Rent Roll_Tradeouts'!$B:$B,'Rent Roll (MF &amp; Retail)'!$A57,'Rent Roll_Tradeouts'!CN:CN),0)</f>
        <v>0</v>
      </c>
      <c r="CD57" s="536">
        <f>IFERROR(AVERAGEIF('Rent Roll_Tradeouts'!$B:$B,'Rent Roll (MF &amp; Retail)'!$A57,'Rent Roll_Tradeouts'!CO:CO),0)</f>
        <v>0</v>
      </c>
      <c r="CE57" s="536">
        <f>IFERROR(AVERAGEIF('Rent Roll_Tradeouts'!$B:$B,'Rent Roll (MF &amp; Retail)'!$A57,'Rent Roll_Tradeouts'!CP:CP),0)</f>
        <v>0</v>
      </c>
      <c r="CF57" s="536">
        <f>IFERROR(AVERAGEIF('Rent Roll_Tradeouts'!$B:$B,'Rent Roll (MF &amp; Retail)'!$A57,'Rent Roll_Tradeouts'!CQ:CQ),0)</f>
        <v>0</v>
      </c>
      <c r="CG57" s="536">
        <f>IFERROR(AVERAGEIF('Rent Roll_Tradeouts'!$B:$B,'Rent Roll (MF &amp; Retail)'!$A57,'Rent Roll_Tradeouts'!CR:CR),0)</f>
        <v>0</v>
      </c>
      <c r="CH57" s="536">
        <f>IFERROR(AVERAGEIF('Rent Roll_Tradeouts'!$B:$B,'Rent Roll (MF &amp; Retail)'!$A57,'Rent Roll_Tradeouts'!CS:CS),0)</f>
        <v>0</v>
      </c>
      <c r="CI57" s="536">
        <f>IFERROR(AVERAGEIF('Rent Roll_Tradeouts'!$B:$B,'Rent Roll (MF &amp; Retail)'!$A57,'Rent Roll_Tradeouts'!CT:CT),0)</f>
        <v>0</v>
      </c>
      <c r="CJ57" s="536">
        <f>IFERROR(AVERAGEIF('Rent Roll_Tradeouts'!$B:$B,'Rent Roll (MF &amp; Retail)'!$A57,'Rent Roll_Tradeouts'!CU:CU),0)</f>
        <v>0</v>
      </c>
      <c r="CK57" s="536">
        <f>IFERROR(AVERAGEIF('Rent Roll_Tradeouts'!$B:$B,'Rent Roll (MF &amp; Retail)'!$A57,'Rent Roll_Tradeouts'!CV:CV),0)</f>
        <v>0</v>
      </c>
      <c r="CL57" s="536">
        <f>IFERROR(AVERAGEIF('Rent Roll_Tradeouts'!$B:$B,'Rent Roll (MF &amp; Retail)'!$A57,'Rent Roll_Tradeouts'!CW:CW),0)</f>
        <v>0</v>
      </c>
      <c r="CM57" s="536">
        <f>IFERROR(AVERAGEIF('Rent Roll_Tradeouts'!$B:$B,'Rent Roll (MF &amp; Retail)'!$A57,'Rent Roll_Tradeouts'!CX:CX),0)</f>
        <v>0</v>
      </c>
      <c r="CN57" s="536">
        <f>IFERROR(AVERAGEIF('Rent Roll_Tradeouts'!$B:$B,'Rent Roll (MF &amp; Retail)'!$A57,'Rent Roll_Tradeouts'!CY:CY),0)</f>
        <v>0</v>
      </c>
      <c r="CO57" s="536">
        <f>IFERROR(AVERAGEIF('Rent Roll_Tradeouts'!$B:$B,'Rent Roll (MF &amp; Retail)'!$A57,'Rent Roll_Tradeouts'!CZ:CZ),0)</f>
        <v>0</v>
      </c>
      <c r="CP57" s="536">
        <f>IFERROR(AVERAGEIF('Rent Roll_Tradeouts'!$B:$B,'Rent Roll (MF &amp; Retail)'!$A57,'Rent Roll_Tradeouts'!DA:DA),0)</f>
        <v>0</v>
      </c>
      <c r="CQ57" s="536">
        <f>IFERROR(AVERAGEIF('Rent Roll_Tradeouts'!$B:$B,'Rent Roll (MF &amp; Retail)'!$A57,'Rent Roll_Tradeouts'!DB:DB),0)</f>
        <v>0</v>
      </c>
      <c r="CR57" s="536">
        <f>IFERROR(AVERAGEIF('Rent Roll_Tradeouts'!$B:$B,'Rent Roll (MF &amp; Retail)'!$A57,'Rent Roll_Tradeouts'!DC:DC),0)</f>
        <v>0</v>
      </c>
      <c r="CS57" s="536">
        <f>IFERROR(AVERAGEIF('Rent Roll_Tradeouts'!$B:$B,'Rent Roll (MF &amp; Retail)'!$A57,'Rent Roll_Tradeouts'!DD:DD),0)</f>
        <v>0</v>
      </c>
      <c r="CT57" s="536">
        <f>IFERROR(AVERAGEIF('Rent Roll_Tradeouts'!$B:$B,'Rent Roll (MF &amp; Retail)'!$A57,'Rent Roll_Tradeouts'!DE:DE),0)</f>
        <v>0</v>
      </c>
      <c r="CU57" s="536">
        <f>IFERROR(AVERAGEIF('Rent Roll_Tradeouts'!$B:$B,'Rent Roll (MF &amp; Retail)'!$A57,'Rent Roll_Tradeouts'!DF:DF),0)</f>
        <v>0</v>
      </c>
      <c r="CV57" s="536">
        <f>IFERROR(AVERAGEIF('Rent Roll_Tradeouts'!$B:$B,'Rent Roll (MF &amp; Retail)'!$A57,'Rent Roll_Tradeouts'!DG:DG),0)</f>
        <v>0</v>
      </c>
      <c r="CW57" s="536">
        <f>IFERROR(AVERAGEIF('Rent Roll_Tradeouts'!$B:$B,'Rent Roll (MF &amp; Retail)'!$A57,'Rent Roll_Tradeouts'!DH:DH),0)</f>
        <v>0</v>
      </c>
      <c r="CX57" s="536">
        <f>IFERROR(AVERAGEIF('Rent Roll_Tradeouts'!$B:$B,'Rent Roll (MF &amp; Retail)'!$A57,'Rent Roll_Tradeouts'!DI:DI),0)</f>
        <v>0</v>
      </c>
      <c r="CY57" s="536">
        <f>IFERROR(AVERAGEIF('Rent Roll_Tradeouts'!$B:$B,'Rent Roll (MF &amp; Retail)'!$A57,'Rent Roll_Tradeouts'!DJ:DJ),0)</f>
        <v>0</v>
      </c>
      <c r="CZ57" s="536">
        <f>IFERROR(AVERAGEIF('Rent Roll_Tradeouts'!$B:$B,'Rent Roll (MF &amp; Retail)'!$A57,'Rent Roll_Tradeouts'!DK:DK),0)</f>
        <v>0</v>
      </c>
      <c r="DA57" s="536">
        <f>IFERROR(AVERAGEIF('Rent Roll_Tradeouts'!$B:$B,'Rent Roll (MF &amp; Retail)'!$A57,'Rent Roll_Tradeouts'!DL:DL),0)</f>
        <v>0</v>
      </c>
      <c r="DB57" s="536">
        <f>IFERROR(AVERAGEIF('Rent Roll_Tradeouts'!$B:$B,'Rent Roll (MF &amp; Retail)'!$A57,'Rent Roll_Tradeouts'!DM:DM),0)</f>
        <v>0</v>
      </c>
      <c r="DC57" s="536">
        <f>IFERROR(AVERAGEIF('Rent Roll_Tradeouts'!$B:$B,'Rent Roll (MF &amp; Retail)'!$A57,'Rent Roll_Tradeouts'!DN:DN),0)</f>
        <v>0</v>
      </c>
      <c r="DD57" s="536">
        <f>IFERROR(AVERAGEIF('Rent Roll_Tradeouts'!$B:$B,'Rent Roll (MF &amp; Retail)'!$A57,'Rent Roll_Tradeouts'!DO:DO),0)</f>
        <v>0</v>
      </c>
      <c r="DE57" s="536">
        <f>IFERROR(AVERAGEIF('Rent Roll_Tradeouts'!$B:$B,'Rent Roll (MF &amp; Retail)'!$A57,'Rent Roll_Tradeouts'!DP:DP),0)</f>
        <v>0</v>
      </c>
      <c r="DF57" s="536">
        <f>IFERROR(AVERAGEIF('Rent Roll_Tradeouts'!$B:$B,'Rent Roll (MF &amp; Retail)'!$A57,'Rent Roll_Tradeouts'!DQ:DQ),0)</f>
        <v>0</v>
      </c>
      <c r="DG57" s="536">
        <f>IFERROR(AVERAGEIF('Rent Roll_Tradeouts'!$B:$B,'Rent Roll (MF &amp; Retail)'!$A57,'Rent Roll_Tradeouts'!DR:DR),0)</f>
        <v>0</v>
      </c>
      <c r="DH57" s="536">
        <f>IFERROR(AVERAGEIF('Rent Roll_Tradeouts'!$B:$B,'Rent Roll (MF &amp; Retail)'!$A57,'Rent Roll_Tradeouts'!DS:DS),0)</f>
        <v>0</v>
      </c>
      <c r="DI57" s="536">
        <f>IFERROR(AVERAGEIF('Rent Roll_Tradeouts'!$B:$B,'Rent Roll (MF &amp; Retail)'!$A57,'Rent Roll_Tradeouts'!DT:DT),0)</f>
        <v>0</v>
      </c>
      <c r="DJ57" s="536">
        <f>IFERROR(AVERAGEIF('Rent Roll_Tradeouts'!$B:$B,'Rent Roll (MF &amp; Retail)'!$A57,'Rent Roll_Tradeouts'!DU:DU),0)</f>
        <v>0</v>
      </c>
      <c r="DK57" s="536">
        <f>IFERROR(AVERAGEIF('Rent Roll_Tradeouts'!$B:$B,'Rent Roll (MF &amp; Retail)'!$A57,'Rent Roll_Tradeouts'!DV:DV),0)</f>
        <v>0</v>
      </c>
      <c r="DL57" s="536">
        <f>IFERROR(AVERAGEIF('Rent Roll_Tradeouts'!$B:$B,'Rent Roll (MF &amp; Retail)'!$A57,'Rent Roll_Tradeouts'!DW:DW),0)</f>
        <v>0</v>
      </c>
      <c r="DM57" s="536">
        <f>IFERROR(AVERAGEIF('Rent Roll_Tradeouts'!$B:$B,'Rent Roll (MF &amp; Retail)'!$A57,'Rent Roll_Tradeouts'!DX:DX),0)</f>
        <v>0</v>
      </c>
      <c r="DN57" s="536">
        <f>IFERROR(AVERAGEIF('Rent Roll_Tradeouts'!$B:$B,'Rent Roll (MF &amp; Retail)'!$A57,'Rent Roll_Tradeouts'!DY:DY),0)</f>
        <v>0</v>
      </c>
      <c r="DO57" s="536">
        <f>IFERROR(AVERAGEIF('Rent Roll_Tradeouts'!$B:$B,'Rent Roll (MF &amp; Retail)'!$A57,'Rent Roll_Tradeouts'!DZ:DZ),0)</f>
        <v>0</v>
      </c>
      <c r="DP57" s="536">
        <f>IFERROR(AVERAGEIF('Rent Roll_Tradeouts'!$B:$B,'Rent Roll (MF &amp; Retail)'!$A57,'Rent Roll_Tradeouts'!EA:EA),0)</f>
        <v>0</v>
      </c>
      <c r="DQ57" s="536">
        <f>IFERROR(AVERAGEIF('Rent Roll_Tradeouts'!$B:$B,'Rent Roll (MF &amp; Retail)'!$A57,'Rent Roll_Tradeouts'!EB:EB),0)</f>
        <v>0</v>
      </c>
      <c r="DR57" s="536">
        <f>IFERROR(AVERAGEIF('Rent Roll_Tradeouts'!$B:$B,'Rent Roll (MF &amp; Retail)'!$A57,'Rent Roll_Tradeouts'!EC:EC),0)</f>
        <v>0</v>
      </c>
      <c r="DS57" s="536">
        <f>IFERROR(AVERAGEIF('Rent Roll_Tradeouts'!$B:$B,'Rent Roll (MF &amp; Retail)'!$A57,'Rent Roll_Tradeouts'!ED:ED),0)</f>
        <v>0</v>
      </c>
      <c r="DT57" s="536">
        <f>IFERROR(AVERAGEIF('Rent Roll_Tradeouts'!$B:$B,'Rent Roll (MF &amp; Retail)'!$A57,'Rent Roll_Tradeouts'!EE:EE),0)</f>
        <v>0</v>
      </c>
      <c r="DU57" s="536">
        <f>IFERROR(AVERAGEIF('Rent Roll_Tradeouts'!$B:$B,'Rent Roll (MF &amp; Retail)'!$A57,'Rent Roll_Tradeouts'!EF:EF),0)</f>
        <v>0</v>
      </c>
      <c r="DV57" s="536">
        <f>IFERROR(AVERAGEIF('Rent Roll_Tradeouts'!$B:$B,'Rent Roll (MF &amp; Retail)'!$A57,'Rent Roll_Tradeouts'!EG:EG),0)</f>
        <v>0</v>
      </c>
      <c r="DW57" s="536">
        <f>IFERROR(AVERAGEIF('Rent Roll_Tradeouts'!$B:$B,'Rent Roll (MF &amp; Retail)'!$A57,'Rent Roll_Tradeouts'!EH:EH),0)</f>
        <v>0</v>
      </c>
      <c r="DX57" s="536">
        <f>IFERROR(AVERAGEIF('Rent Roll_Tradeouts'!$B:$B,'Rent Roll (MF &amp; Retail)'!$A57,'Rent Roll_Tradeouts'!EI:EI),0)</f>
        <v>0</v>
      </c>
      <c r="DY57" s="536">
        <f>IFERROR(AVERAGEIF('Rent Roll_Tradeouts'!$B:$B,'Rent Roll (MF &amp; Retail)'!$A57,'Rent Roll_Tradeouts'!EJ:EJ),0)</f>
        <v>0</v>
      </c>
      <c r="DZ57" s="536">
        <f>IFERROR(AVERAGEIF('Rent Roll_Tradeouts'!$B:$B,'Rent Roll (MF &amp; Retail)'!$A57,'Rent Roll_Tradeouts'!EK:EK),0)</f>
        <v>0</v>
      </c>
      <c r="EA57" s="536">
        <f>IFERROR(AVERAGEIF('Rent Roll_Tradeouts'!$B:$B,'Rent Roll (MF &amp; Retail)'!$A57,'Rent Roll_Tradeouts'!EL:EL),0)</f>
        <v>0</v>
      </c>
    </row>
    <row r="58" spans="1:131">
      <c r="A58" s="49">
        <f>'Rent Roll_RedIQ 2'!A67</f>
        <v>0</v>
      </c>
      <c r="B58" s="77">
        <f>'Rent Roll_RedIQ 2'!D67</f>
        <v>0</v>
      </c>
      <c r="C58" s="77">
        <f>'Rent Roll_RedIQ 2'!E67</f>
        <v>0</v>
      </c>
      <c r="D58" s="77">
        <f>'Rent Roll_RedIQ 2'!F67</f>
        <v>0</v>
      </c>
      <c r="E58" s="77">
        <f>'Rent Roll_RedIQ 2'!G67</f>
        <v>0</v>
      </c>
      <c r="K58" s="769" t="str">
        <f>'Rent Roll_RedIQ 2'!AG67</f>
        <v>-</v>
      </c>
      <c r="L58" s="536">
        <f>IFERROR(AVERAGEIF('Rent Roll_Tradeouts'!$B:$B,'Rent Roll (MF &amp; Retail)'!$A58,'Rent Roll_Tradeouts'!W:W),0)</f>
        <v>0</v>
      </c>
      <c r="M58" s="536">
        <f>IFERROR(AVERAGEIF('Rent Roll_Tradeouts'!$B:$B,'Rent Roll (MF &amp; Retail)'!$A58,'Rent Roll_Tradeouts'!X:X),0)</f>
        <v>0</v>
      </c>
      <c r="N58" s="536">
        <f>IFERROR(AVERAGEIF('Rent Roll_Tradeouts'!$B:$B,'Rent Roll (MF &amp; Retail)'!$A58,'Rent Roll_Tradeouts'!Y:Y),0)</f>
        <v>0</v>
      </c>
      <c r="O58" s="536">
        <f>IFERROR(AVERAGEIF('Rent Roll_Tradeouts'!$B:$B,'Rent Roll (MF &amp; Retail)'!$A58,'Rent Roll_Tradeouts'!Z:Z),0)</f>
        <v>0</v>
      </c>
      <c r="P58" s="536">
        <f>IFERROR(AVERAGEIF('Rent Roll_Tradeouts'!$B:$B,'Rent Roll (MF &amp; Retail)'!$A58,'Rent Roll_Tradeouts'!AA:AA),0)</f>
        <v>0</v>
      </c>
      <c r="Q58" s="536">
        <f>IFERROR(AVERAGEIF('Rent Roll_Tradeouts'!$B:$B,'Rent Roll (MF &amp; Retail)'!$A58,'Rent Roll_Tradeouts'!AB:AB),0)</f>
        <v>0</v>
      </c>
      <c r="R58" s="536">
        <f>IFERROR(AVERAGEIF('Rent Roll_Tradeouts'!$B:$B,'Rent Roll (MF &amp; Retail)'!$A58,'Rent Roll_Tradeouts'!AC:AC),0)</f>
        <v>0</v>
      </c>
      <c r="S58" s="536">
        <f>IFERROR(AVERAGEIF('Rent Roll_Tradeouts'!$B:$B,'Rent Roll (MF &amp; Retail)'!$A58,'Rent Roll_Tradeouts'!AD:AD),0)</f>
        <v>0</v>
      </c>
      <c r="T58" s="536">
        <f>IFERROR(AVERAGEIF('Rent Roll_Tradeouts'!$B:$B,'Rent Roll (MF &amp; Retail)'!$A58,'Rent Roll_Tradeouts'!AE:AE),0)</f>
        <v>0</v>
      </c>
      <c r="U58" s="536">
        <f>IFERROR(AVERAGEIF('Rent Roll_Tradeouts'!$B:$B,'Rent Roll (MF &amp; Retail)'!$A58,'Rent Roll_Tradeouts'!AF:AF),0)</f>
        <v>0</v>
      </c>
      <c r="V58" s="536">
        <f>IFERROR(AVERAGEIF('Rent Roll_Tradeouts'!$B:$B,'Rent Roll (MF &amp; Retail)'!$A58,'Rent Roll_Tradeouts'!AG:AG),0)</f>
        <v>0</v>
      </c>
      <c r="W58" s="536">
        <f>IFERROR(AVERAGEIF('Rent Roll_Tradeouts'!$B:$B,'Rent Roll (MF &amp; Retail)'!$A58,'Rent Roll_Tradeouts'!AH:AH),0)</f>
        <v>0</v>
      </c>
      <c r="X58" s="536">
        <f>IFERROR(AVERAGEIF('Rent Roll_Tradeouts'!$B:$B,'Rent Roll (MF &amp; Retail)'!$A58,'Rent Roll_Tradeouts'!AI:AI),0)</f>
        <v>0</v>
      </c>
      <c r="Y58" s="536">
        <f>IFERROR(AVERAGEIF('Rent Roll_Tradeouts'!$B:$B,'Rent Roll (MF &amp; Retail)'!$A58,'Rent Roll_Tradeouts'!AJ:AJ),0)</f>
        <v>0</v>
      </c>
      <c r="Z58" s="536">
        <f>IFERROR(AVERAGEIF('Rent Roll_Tradeouts'!$B:$B,'Rent Roll (MF &amp; Retail)'!$A58,'Rent Roll_Tradeouts'!AK:AK),0)</f>
        <v>0</v>
      </c>
      <c r="AA58" s="536">
        <f>IFERROR(AVERAGEIF('Rent Roll_Tradeouts'!$B:$B,'Rent Roll (MF &amp; Retail)'!$A58,'Rent Roll_Tradeouts'!AL:AL),0)</f>
        <v>0</v>
      </c>
      <c r="AB58" s="536">
        <f>IFERROR(AVERAGEIF('Rent Roll_Tradeouts'!$B:$B,'Rent Roll (MF &amp; Retail)'!$A58,'Rent Roll_Tradeouts'!AM:AM),0)</f>
        <v>0</v>
      </c>
      <c r="AC58" s="536">
        <f>IFERROR(AVERAGEIF('Rent Roll_Tradeouts'!$B:$B,'Rent Roll (MF &amp; Retail)'!$A58,'Rent Roll_Tradeouts'!AN:AN),0)</f>
        <v>0</v>
      </c>
      <c r="AD58" s="536">
        <f>IFERROR(AVERAGEIF('Rent Roll_Tradeouts'!$B:$B,'Rent Roll (MF &amp; Retail)'!$A58,'Rent Roll_Tradeouts'!AO:AO),0)</f>
        <v>0</v>
      </c>
      <c r="AE58" s="536">
        <f>IFERROR(AVERAGEIF('Rent Roll_Tradeouts'!$B:$B,'Rent Roll (MF &amp; Retail)'!$A58,'Rent Roll_Tradeouts'!AP:AP),0)</f>
        <v>0</v>
      </c>
      <c r="AF58" s="536">
        <f>IFERROR(AVERAGEIF('Rent Roll_Tradeouts'!$B:$B,'Rent Roll (MF &amp; Retail)'!$A58,'Rent Roll_Tradeouts'!AQ:AQ),0)</f>
        <v>0</v>
      </c>
      <c r="AG58" s="536">
        <f>IFERROR(AVERAGEIF('Rent Roll_Tradeouts'!$B:$B,'Rent Roll (MF &amp; Retail)'!$A58,'Rent Roll_Tradeouts'!AR:AR),0)</f>
        <v>0</v>
      </c>
      <c r="AH58" s="536">
        <f>IFERROR(AVERAGEIF('Rent Roll_Tradeouts'!$B:$B,'Rent Roll (MF &amp; Retail)'!$A58,'Rent Roll_Tradeouts'!AS:AS),0)</f>
        <v>0</v>
      </c>
      <c r="AI58" s="536">
        <f>IFERROR(AVERAGEIF('Rent Roll_Tradeouts'!$B:$B,'Rent Roll (MF &amp; Retail)'!$A58,'Rent Roll_Tradeouts'!AT:AT),0)</f>
        <v>0</v>
      </c>
      <c r="AJ58" s="536">
        <f>IFERROR(AVERAGEIF('Rent Roll_Tradeouts'!$B:$B,'Rent Roll (MF &amp; Retail)'!$A58,'Rent Roll_Tradeouts'!AU:AU),0)</f>
        <v>0</v>
      </c>
      <c r="AK58" s="536">
        <f>IFERROR(AVERAGEIF('Rent Roll_Tradeouts'!$B:$B,'Rent Roll (MF &amp; Retail)'!$A58,'Rent Roll_Tradeouts'!AV:AV),0)</f>
        <v>0</v>
      </c>
      <c r="AL58" s="536">
        <f>IFERROR(AVERAGEIF('Rent Roll_Tradeouts'!$B:$B,'Rent Roll (MF &amp; Retail)'!$A58,'Rent Roll_Tradeouts'!AW:AW),0)</f>
        <v>0</v>
      </c>
      <c r="AM58" s="536">
        <f>IFERROR(AVERAGEIF('Rent Roll_Tradeouts'!$B:$B,'Rent Roll (MF &amp; Retail)'!$A58,'Rent Roll_Tradeouts'!AX:AX),0)</f>
        <v>0</v>
      </c>
      <c r="AN58" s="536">
        <f>IFERROR(AVERAGEIF('Rent Roll_Tradeouts'!$B:$B,'Rent Roll (MF &amp; Retail)'!$A58,'Rent Roll_Tradeouts'!AY:AY),0)</f>
        <v>0</v>
      </c>
      <c r="AO58" s="536">
        <f>IFERROR(AVERAGEIF('Rent Roll_Tradeouts'!$B:$B,'Rent Roll (MF &amp; Retail)'!$A58,'Rent Roll_Tradeouts'!AZ:AZ),0)</f>
        <v>0</v>
      </c>
      <c r="AP58" s="536">
        <f>IFERROR(AVERAGEIF('Rent Roll_Tradeouts'!$B:$B,'Rent Roll (MF &amp; Retail)'!$A58,'Rent Roll_Tradeouts'!BA:BA),0)</f>
        <v>0</v>
      </c>
      <c r="AQ58" s="536">
        <f>IFERROR(AVERAGEIF('Rent Roll_Tradeouts'!$B:$B,'Rent Roll (MF &amp; Retail)'!$A58,'Rent Roll_Tradeouts'!BB:BB),0)</f>
        <v>0</v>
      </c>
      <c r="AR58" s="536">
        <f>IFERROR(AVERAGEIF('Rent Roll_Tradeouts'!$B:$B,'Rent Roll (MF &amp; Retail)'!$A58,'Rent Roll_Tradeouts'!BC:BC),0)</f>
        <v>0</v>
      </c>
      <c r="AS58" s="536">
        <f>IFERROR(AVERAGEIF('Rent Roll_Tradeouts'!$B:$B,'Rent Roll (MF &amp; Retail)'!$A58,'Rent Roll_Tradeouts'!BD:BD),0)</f>
        <v>0</v>
      </c>
      <c r="AT58" s="536">
        <f>IFERROR(AVERAGEIF('Rent Roll_Tradeouts'!$B:$B,'Rent Roll (MF &amp; Retail)'!$A58,'Rent Roll_Tradeouts'!BE:BE),0)</f>
        <v>0</v>
      </c>
      <c r="AU58" s="536">
        <f>IFERROR(AVERAGEIF('Rent Roll_Tradeouts'!$B:$B,'Rent Roll (MF &amp; Retail)'!$A58,'Rent Roll_Tradeouts'!BF:BF),0)</f>
        <v>0</v>
      </c>
      <c r="AV58" s="536">
        <f>IFERROR(AVERAGEIF('Rent Roll_Tradeouts'!$B:$B,'Rent Roll (MF &amp; Retail)'!$A58,'Rent Roll_Tradeouts'!BG:BG),0)</f>
        <v>0</v>
      </c>
      <c r="AW58" s="536">
        <f>IFERROR(AVERAGEIF('Rent Roll_Tradeouts'!$B:$B,'Rent Roll (MF &amp; Retail)'!$A58,'Rent Roll_Tradeouts'!BH:BH),0)</f>
        <v>0</v>
      </c>
      <c r="AX58" s="536">
        <f>IFERROR(AVERAGEIF('Rent Roll_Tradeouts'!$B:$B,'Rent Roll (MF &amp; Retail)'!$A58,'Rent Roll_Tradeouts'!BI:BI),0)</f>
        <v>0</v>
      </c>
      <c r="AY58" s="536">
        <f>IFERROR(AVERAGEIF('Rent Roll_Tradeouts'!$B:$B,'Rent Roll (MF &amp; Retail)'!$A58,'Rent Roll_Tradeouts'!BJ:BJ),0)</f>
        <v>0</v>
      </c>
      <c r="AZ58" s="536">
        <f>IFERROR(AVERAGEIF('Rent Roll_Tradeouts'!$B:$B,'Rent Roll (MF &amp; Retail)'!$A58,'Rent Roll_Tradeouts'!BK:BK),0)</f>
        <v>0</v>
      </c>
      <c r="BA58" s="536">
        <f>IFERROR(AVERAGEIF('Rent Roll_Tradeouts'!$B:$B,'Rent Roll (MF &amp; Retail)'!$A58,'Rent Roll_Tradeouts'!BL:BL),0)</f>
        <v>0</v>
      </c>
      <c r="BB58" s="536">
        <f>IFERROR(AVERAGEIF('Rent Roll_Tradeouts'!$B:$B,'Rent Roll (MF &amp; Retail)'!$A58,'Rent Roll_Tradeouts'!BM:BM),0)</f>
        <v>0</v>
      </c>
      <c r="BC58" s="536">
        <f>IFERROR(AVERAGEIF('Rent Roll_Tradeouts'!$B:$B,'Rent Roll (MF &amp; Retail)'!$A58,'Rent Roll_Tradeouts'!BN:BN),0)</f>
        <v>0</v>
      </c>
      <c r="BD58" s="536">
        <f>IFERROR(AVERAGEIF('Rent Roll_Tradeouts'!$B:$B,'Rent Roll (MF &amp; Retail)'!$A58,'Rent Roll_Tradeouts'!BO:BO),0)</f>
        <v>0</v>
      </c>
      <c r="BE58" s="536">
        <f>IFERROR(AVERAGEIF('Rent Roll_Tradeouts'!$B:$B,'Rent Roll (MF &amp; Retail)'!$A58,'Rent Roll_Tradeouts'!BP:BP),0)</f>
        <v>0</v>
      </c>
      <c r="BF58" s="536">
        <f>IFERROR(AVERAGEIF('Rent Roll_Tradeouts'!$B:$B,'Rent Roll (MF &amp; Retail)'!$A58,'Rent Roll_Tradeouts'!BQ:BQ),0)</f>
        <v>0</v>
      </c>
      <c r="BG58" s="536">
        <f>IFERROR(AVERAGEIF('Rent Roll_Tradeouts'!$B:$B,'Rent Roll (MF &amp; Retail)'!$A58,'Rent Roll_Tradeouts'!BR:BR),0)</f>
        <v>0</v>
      </c>
      <c r="BH58" s="536">
        <f>IFERROR(AVERAGEIF('Rent Roll_Tradeouts'!$B:$B,'Rent Roll (MF &amp; Retail)'!$A58,'Rent Roll_Tradeouts'!BS:BS),0)</f>
        <v>0</v>
      </c>
      <c r="BI58" s="536">
        <f>IFERROR(AVERAGEIF('Rent Roll_Tradeouts'!$B:$B,'Rent Roll (MF &amp; Retail)'!$A58,'Rent Roll_Tradeouts'!BT:BT),0)</f>
        <v>0</v>
      </c>
      <c r="BJ58" s="536">
        <f>IFERROR(AVERAGEIF('Rent Roll_Tradeouts'!$B:$B,'Rent Roll (MF &amp; Retail)'!$A58,'Rent Roll_Tradeouts'!BU:BU),0)</f>
        <v>0</v>
      </c>
      <c r="BK58" s="536">
        <f>IFERROR(AVERAGEIF('Rent Roll_Tradeouts'!$B:$B,'Rent Roll (MF &amp; Retail)'!$A58,'Rent Roll_Tradeouts'!BV:BV),0)</f>
        <v>0</v>
      </c>
      <c r="BL58" s="536">
        <f>IFERROR(AVERAGEIF('Rent Roll_Tradeouts'!$B:$B,'Rent Roll (MF &amp; Retail)'!$A58,'Rent Roll_Tradeouts'!BW:BW),0)</f>
        <v>0</v>
      </c>
      <c r="BM58" s="536">
        <f>IFERROR(AVERAGEIF('Rent Roll_Tradeouts'!$B:$B,'Rent Roll (MF &amp; Retail)'!$A58,'Rent Roll_Tradeouts'!BX:BX),0)</f>
        <v>0</v>
      </c>
      <c r="BN58" s="536">
        <f>IFERROR(AVERAGEIF('Rent Roll_Tradeouts'!$B:$B,'Rent Roll (MF &amp; Retail)'!$A58,'Rent Roll_Tradeouts'!BY:BY),0)</f>
        <v>0</v>
      </c>
      <c r="BO58" s="536">
        <f>IFERROR(AVERAGEIF('Rent Roll_Tradeouts'!$B:$B,'Rent Roll (MF &amp; Retail)'!$A58,'Rent Roll_Tradeouts'!BZ:BZ),0)</f>
        <v>0</v>
      </c>
      <c r="BP58" s="536">
        <f>IFERROR(AVERAGEIF('Rent Roll_Tradeouts'!$B:$B,'Rent Roll (MF &amp; Retail)'!$A58,'Rent Roll_Tradeouts'!CA:CA),0)</f>
        <v>0</v>
      </c>
      <c r="BQ58" s="536">
        <f>IFERROR(AVERAGEIF('Rent Roll_Tradeouts'!$B:$B,'Rent Roll (MF &amp; Retail)'!$A58,'Rent Roll_Tradeouts'!CB:CB),0)</f>
        <v>0</v>
      </c>
      <c r="BR58" s="536">
        <f>IFERROR(AVERAGEIF('Rent Roll_Tradeouts'!$B:$B,'Rent Roll (MF &amp; Retail)'!$A58,'Rent Roll_Tradeouts'!CC:CC),0)</f>
        <v>0</v>
      </c>
      <c r="BS58" s="536">
        <f>IFERROR(AVERAGEIF('Rent Roll_Tradeouts'!$B:$B,'Rent Roll (MF &amp; Retail)'!$A58,'Rent Roll_Tradeouts'!CD:CD),0)</f>
        <v>0</v>
      </c>
      <c r="BT58" s="536">
        <f>IFERROR(AVERAGEIF('Rent Roll_Tradeouts'!$B:$B,'Rent Roll (MF &amp; Retail)'!$A58,'Rent Roll_Tradeouts'!CE:CE),0)</f>
        <v>0</v>
      </c>
      <c r="BU58" s="536">
        <f>IFERROR(AVERAGEIF('Rent Roll_Tradeouts'!$B:$B,'Rent Roll (MF &amp; Retail)'!$A58,'Rent Roll_Tradeouts'!CF:CF),0)</f>
        <v>0</v>
      </c>
      <c r="BV58" s="536">
        <f>IFERROR(AVERAGEIF('Rent Roll_Tradeouts'!$B:$B,'Rent Roll (MF &amp; Retail)'!$A58,'Rent Roll_Tradeouts'!CG:CG),0)</f>
        <v>0</v>
      </c>
      <c r="BW58" s="536">
        <f>IFERROR(AVERAGEIF('Rent Roll_Tradeouts'!$B:$B,'Rent Roll (MF &amp; Retail)'!$A58,'Rent Roll_Tradeouts'!CH:CH),0)</f>
        <v>0</v>
      </c>
      <c r="BX58" s="536">
        <f>IFERROR(AVERAGEIF('Rent Roll_Tradeouts'!$B:$B,'Rent Roll (MF &amp; Retail)'!$A58,'Rent Roll_Tradeouts'!CI:CI),0)</f>
        <v>0</v>
      </c>
      <c r="BY58" s="536">
        <f>IFERROR(AVERAGEIF('Rent Roll_Tradeouts'!$B:$B,'Rent Roll (MF &amp; Retail)'!$A58,'Rent Roll_Tradeouts'!CJ:CJ),0)</f>
        <v>0</v>
      </c>
      <c r="BZ58" s="536">
        <f>IFERROR(AVERAGEIF('Rent Roll_Tradeouts'!$B:$B,'Rent Roll (MF &amp; Retail)'!$A58,'Rent Roll_Tradeouts'!CK:CK),0)</f>
        <v>0</v>
      </c>
      <c r="CA58" s="536">
        <f>IFERROR(AVERAGEIF('Rent Roll_Tradeouts'!$B:$B,'Rent Roll (MF &amp; Retail)'!$A58,'Rent Roll_Tradeouts'!CL:CL),0)</f>
        <v>0</v>
      </c>
      <c r="CB58" s="536">
        <f>IFERROR(AVERAGEIF('Rent Roll_Tradeouts'!$B:$B,'Rent Roll (MF &amp; Retail)'!$A58,'Rent Roll_Tradeouts'!CM:CM),0)</f>
        <v>0</v>
      </c>
      <c r="CC58" s="536">
        <f>IFERROR(AVERAGEIF('Rent Roll_Tradeouts'!$B:$B,'Rent Roll (MF &amp; Retail)'!$A58,'Rent Roll_Tradeouts'!CN:CN),0)</f>
        <v>0</v>
      </c>
      <c r="CD58" s="536">
        <f>IFERROR(AVERAGEIF('Rent Roll_Tradeouts'!$B:$B,'Rent Roll (MF &amp; Retail)'!$A58,'Rent Roll_Tradeouts'!CO:CO),0)</f>
        <v>0</v>
      </c>
      <c r="CE58" s="536">
        <f>IFERROR(AVERAGEIF('Rent Roll_Tradeouts'!$B:$B,'Rent Roll (MF &amp; Retail)'!$A58,'Rent Roll_Tradeouts'!CP:CP),0)</f>
        <v>0</v>
      </c>
      <c r="CF58" s="536">
        <f>IFERROR(AVERAGEIF('Rent Roll_Tradeouts'!$B:$B,'Rent Roll (MF &amp; Retail)'!$A58,'Rent Roll_Tradeouts'!CQ:CQ),0)</f>
        <v>0</v>
      </c>
      <c r="CG58" s="536">
        <f>IFERROR(AVERAGEIF('Rent Roll_Tradeouts'!$B:$B,'Rent Roll (MF &amp; Retail)'!$A58,'Rent Roll_Tradeouts'!CR:CR),0)</f>
        <v>0</v>
      </c>
      <c r="CH58" s="536">
        <f>IFERROR(AVERAGEIF('Rent Roll_Tradeouts'!$B:$B,'Rent Roll (MF &amp; Retail)'!$A58,'Rent Roll_Tradeouts'!CS:CS),0)</f>
        <v>0</v>
      </c>
      <c r="CI58" s="536">
        <f>IFERROR(AVERAGEIF('Rent Roll_Tradeouts'!$B:$B,'Rent Roll (MF &amp; Retail)'!$A58,'Rent Roll_Tradeouts'!CT:CT),0)</f>
        <v>0</v>
      </c>
      <c r="CJ58" s="536">
        <f>IFERROR(AVERAGEIF('Rent Roll_Tradeouts'!$B:$B,'Rent Roll (MF &amp; Retail)'!$A58,'Rent Roll_Tradeouts'!CU:CU),0)</f>
        <v>0</v>
      </c>
      <c r="CK58" s="536">
        <f>IFERROR(AVERAGEIF('Rent Roll_Tradeouts'!$B:$B,'Rent Roll (MF &amp; Retail)'!$A58,'Rent Roll_Tradeouts'!CV:CV),0)</f>
        <v>0</v>
      </c>
      <c r="CL58" s="536">
        <f>IFERROR(AVERAGEIF('Rent Roll_Tradeouts'!$B:$B,'Rent Roll (MF &amp; Retail)'!$A58,'Rent Roll_Tradeouts'!CW:CW),0)</f>
        <v>0</v>
      </c>
      <c r="CM58" s="536">
        <f>IFERROR(AVERAGEIF('Rent Roll_Tradeouts'!$B:$B,'Rent Roll (MF &amp; Retail)'!$A58,'Rent Roll_Tradeouts'!CX:CX),0)</f>
        <v>0</v>
      </c>
      <c r="CN58" s="536">
        <f>IFERROR(AVERAGEIF('Rent Roll_Tradeouts'!$B:$B,'Rent Roll (MF &amp; Retail)'!$A58,'Rent Roll_Tradeouts'!CY:CY),0)</f>
        <v>0</v>
      </c>
      <c r="CO58" s="536">
        <f>IFERROR(AVERAGEIF('Rent Roll_Tradeouts'!$B:$B,'Rent Roll (MF &amp; Retail)'!$A58,'Rent Roll_Tradeouts'!CZ:CZ),0)</f>
        <v>0</v>
      </c>
      <c r="CP58" s="536">
        <f>IFERROR(AVERAGEIF('Rent Roll_Tradeouts'!$B:$B,'Rent Roll (MF &amp; Retail)'!$A58,'Rent Roll_Tradeouts'!DA:DA),0)</f>
        <v>0</v>
      </c>
      <c r="CQ58" s="536">
        <f>IFERROR(AVERAGEIF('Rent Roll_Tradeouts'!$B:$B,'Rent Roll (MF &amp; Retail)'!$A58,'Rent Roll_Tradeouts'!DB:DB),0)</f>
        <v>0</v>
      </c>
      <c r="CR58" s="536">
        <f>IFERROR(AVERAGEIF('Rent Roll_Tradeouts'!$B:$B,'Rent Roll (MF &amp; Retail)'!$A58,'Rent Roll_Tradeouts'!DC:DC),0)</f>
        <v>0</v>
      </c>
      <c r="CS58" s="536">
        <f>IFERROR(AVERAGEIF('Rent Roll_Tradeouts'!$B:$B,'Rent Roll (MF &amp; Retail)'!$A58,'Rent Roll_Tradeouts'!DD:DD),0)</f>
        <v>0</v>
      </c>
      <c r="CT58" s="536">
        <f>IFERROR(AVERAGEIF('Rent Roll_Tradeouts'!$B:$B,'Rent Roll (MF &amp; Retail)'!$A58,'Rent Roll_Tradeouts'!DE:DE),0)</f>
        <v>0</v>
      </c>
      <c r="CU58" s="536">
        <f>IFERROR(AVERAGEIF('Rent Roll_Tradeouts'!$B:$B,'Rent Roll (MF &amp; Retail)'!$A58,'Rent Roll_Tradeouts'!DF:DF),0)</f>
        <v>0</v>
      </c>
      <c r="CV58" s="536">
        <f>IFERROR(AVERAGEIF('Rent Roll_Tradeouts'!$B:$B,'Rent Roll (MF &amp; Retail)'!$A58,'Rent Roll_Tradeouts'!DG:DG),0)</f>
        <v>0</v>
      </c>
      <c r="CW58" s="536">
        <f>IFERROR(AVERAGEIF('Rent Roll_Tradeouts'!$B:$B,'Rent Roll (MF &amp; Retail)'!$A58,'Rent Roll_Tradeouts'!DH:DH),0)</f>
        <v>0</v>
      </c>
      <c r="CX58" s="536">
        <f>IFERROR(AVERAGEIF('Rent Roll_Tradeouts'!$B:$B,'Rent Roll (MF &amp; Retail)'!$A58,'Rent Roll_Tradeouts'!DI:DI),0)</f>
        <v>0</v>
      </c>
      <c r="CY58" s="536">
        <f>IFERROR(AVERAGEIF('Rent Roll_Tradeouts'!$B:$B,'Rent Roll (MF &amp; Retail)'!$A58,'Rent Roll_Tradeouts'!DJ:DJ),0)</f>
        <v>0</v>
      </c>
      <c r="CZ58" s="536">
        <f>IFERROR(AVERAGEIF('Rent Roll_Tradeouts'!$B:$B,'Rent Roll (MF &amp; Retail)'!$A58,'Rent Roll_Tradeouts'!DK:DK),0)</f>
        <v>0</v>
      </c>
      <c r="DA58" s="536">
        <f>IFERROR(AVERAGEIF('Rent Roll_Tradeouts'!$B:$B,'Rent Roll (MF &amp; Retail)'!$A58,'Rent Roll_Tradeouts'!DL:DL),0)</f>
        <v>0</v>
      </c>
      <c r="DB58" s="536">
        <f>IFERROR(AVERAGEIF('Rent Roll_Tradeouts'!$B:$B,'Rent Roll (MF &amp; Retail)'!$A58,'Rent Roll_Tradeouts'!DM:DM),0)</f>
        <v>0</v>
      </c>
      <c r="DC58" s="536">
        <f>IFERROR(AVERAGEIF('Rent Roll_Tradeouts'!$B:$B,'Rent Roll (MF &amp; Retail)'!$A58,'Rent Roll_Tradeouts'!DN:DN),0)</f>
        <v>0</v>
      </c>
      <c r="DD58" s="536">
        <f>IFERROR(AVERAGEIF('Rent Roll_Tradeouts'!$B:$B,'Rent Roll (MF &amp; Retail)'!$A58,'Rent Roll_Tradeouts'!DO:DO),0)</f>
        <v>0</v>
      </c>
      <c r="DE58" s="536">
        <f>IFERROR(AVERAGEIF('Rent Roll_Tradeouts'!$B:$B,'Rent Roll (MF &amp; Retail)'!$A58,'Rent Roll_Tradeouts'!DP:DP),0)</f>
        <v>0</v>
      </c>
      <c r="DF58" s="536">
        <f>IFERROR(AVERAGEIF('Rent Roll_Tradeouts'!$B:$B,'Rent Roll (MF &amp; Retail)'!$A58,'Rent Roll_Tradeouts'!DQ:DQ),0)</f>
        <v>0</v>
      </c>
      <c r="DG58" s="536">
        <f>IFERROR(AVERAGEIF('Rent Roll_Tradeouts'!$B:$B,'Rent Roll (MF &amp; Retail)'!$A58,'Rent Roll_Tradeouts'!DR:DR),0)</f>
        <v>0</v>
      </c>
      <c r="DH58" s="536">
        <f>IFERROR(AVERAGEIF('Rent Roll_Tradeouts'!$B:$B,'Rent Roll (MF &amp; Retail)'!$A58,'Rent Roll_Tradeouts'!DS:DS),0)</f>
        <v>0</v>
      </c>
      <c r="DI58" s="536">
        <f>IFERROR(AVERAGEIF('Rent Roll_Tradeouts'!$B:$B,'Rent Roll (MF &amp; Retail)'!$A58,'Rent Roll_Tradeouts'!DT:DT),0)</f>
        <v>0</v>
      </c>
      <c r="DJ58" s="536">
        <f>IFERROR(AVERAGEIF('Rent Roll_Tradeouts'!$B:$B,'Rent Roll (MF &amp; Retail)'!$A58,'Rent Roll_Tradeouts'!DU:DU),0)</f>
        <v>0</v>
      </c>
      <c r="DK58" s="536">
        <f>IFERROR(AVERAGEIF('Rent Roll_Tradeouts'!$B:$B,'Rent Roll (MF &amp; Retail)'!$A58,'Rent Roll_Tradeouts'!DV:DV),0)</f>
        <v>0</v>
      </c>
      <c r="DL58" s="536">
        <f>IFERROR(AVERAGEIF('Rent Roll_Tradeouts'!$B:$B,'Rent Roll (MF &amp; Retail)'!$A58,'Rent Roll_Tradeouts'!DW:DW),0)</f>
        <v>0</v>
      </c>
      <c r="DM58" s="536">
        <f>IFERROR(AVERAGEIF('Rent Roll_Tradeouts'!$B:$B,'Rent Roll (MF &amp; Retail)'!$A58,'Rent Roll_Tradeouts'!DX:DX),0)</f>
        <v>0</v>
      </c>
      <c r="DN58" s="536">
        <f>IFERROR(AVERAGEIF('Rent Roll_Tradeouts'!$B:$B,'Rent Roll (MF &amp; Retail)'!$A58,'Rent Roll_Tradeouts'!DY:DY),0)</f>
        <v>0</v>
      </c>
      <c r="DO58" s="536">
        <f>IFERROR(AVERAGEIF('Rent Roll_Tradeouts'!$B:$B,'Rent Roll (MF &amp; Retail)'!$A58,'Rent Roll_Tradeouts'!DZ:DZ),0)</f>
        <v>0</v>
      </c>
      <c r="DP58" s="536">
        <f>IFERROR(AVERAGEIF('Rent Roll_Tradeouts'!$B:$B,'Rent Roll (MF &amp; Retail)'!$A58,'Rent Roll_Tradeouts'!EA:EA),0)</f>
        <v>0</v>
      </c>
      <c r="DQ58" s="536">
        <f>IFERROR(AVERAGEIF('Rent Roll_Tradeouts'!$B:$B,'Rent Roll (MF &amp; Retail)'!$A58,'Rent Roll_Tradeouts'!EB:EB),0)</f>
        <v>0</v>
      </c>
      <c r="DR58" s="536">
        <f>IFERROR(AVERAGEIF('Rent Roll_Tradeouts'!$B:$B,'Rent Roll (MF &amp; Retail)'!$A58,'Rent Roll_Tradeouts'!EC:EC),0)</f>
        <v>0</v>
      </c>
      <c r="DS58" s="536">
        <f>IFERROR(AVERAGEIF('Rent Roll_Tradeouts'!$B:$B,'Rent Roll (MF &amp; Retail)'!$A58,'Rent Roll_Tradeouts'!ED:ED),0)</f>
        <v>0</v>
      </c>
      <c r="DT58" s="536">
        <f>IFERROR(AVERAGEIF('Rent Roll_Tradeouts'!$B:$B,'Rent Roll (MF &amp; Retail)'!$A58,'Rent Roll_Tradeouts'!EE:EE),0)</f>
        <v>0</v>
      </c>
      <c r="DU58" s="536">
        <f>IFERROR(AVERAGEIF('Rent Roll_Tradeouts'!$B:$B,'Rent Roll (MF &amp; Retail)'!$A58,'Rent Roll_Tradeouts'!EF:EF),0)</f>
        <v>0</v>
      </c>
      <c r="DV58" s="536">
        <f>IFERROR(AVERAGEIF('Rent Roll_Tradeouts'!$B:$B,'Rent Roll (MF &amp; Retail)'!$A58,'Rent Roll_Tradeouts'!EG:EG),0)</f>
        <v>0</v>
      </c>
      <c r="DW58" s="536">
        <f>IFERROR(AVERAGEIF('Rent Roll_Tradeouts'!$B:$B,'Rent Roll (MF &amp; Retail)'!$A58,'Rent Roll_Tradeouts'!EH:EH),0)</f>
        <v>0</v>
      </c>
      <c r="DX58" s="536">
        <f>IFERROR(AVERAGEIF('Rent Roll_Tradeouts'!$B:$B,'Rent Roll (MF &amp; Retail)'!$A58,'Rent Roll_Tradeouts'!EI:EI),0)</f>
        <v>0</v>
      </c>
      <c r="DY58" s="536">
        <f>IFERROR(AVERAGEIF('Rent Roll_Tradeouts'!$B:$B,'Rent Roll (MF &amp; Retail)'!$A58,'Rent Roll_Tradeouts'!EJ:EJ),0)</f>
        <v>0</v>
      </c>
      <c r="DZ58" s="536">
        <f>IFERROR(AVERAGEIF('Rent Roll_Tradeouts'!$B:$B,'Rent Roll (MF &amp; Retail)'!$A58,'Rent Roll_Tradeouts'!EK:EK),0)</f>
        <v>0</v>
      </c>
      <c r="EA58" s="536">
        <f>IFERROR(AVERAGEIF('Rent Roll_Tradeouts'!$B:$B,'Rent Roll (MF &amp; Retail)'!$A58,'Rent Roll_Tradeouts'!EL:EL),0)</f>
        <v>0</v>
      </c>
    </row>
    <row r="59" spans="1:131">
      <c r="A59" s="49">
        <f>'Rent Roll_RedIQ 2'!A68</f>
        <v>0</v>
      </c>
      <c r="B59" s="77">
        <f>'Rent Roll_RedIQ 2'!D68</f>
        <v>0</v>
      </c>
      <c r="C59" s="77">
        <f>'Rent Roll_RedIQ 2'!E68</f>
        <v>0</v>
      </c>
      <c r="D59" s="77">
        <f>'Rent Roll_RedIQ 2'!F68</f>
        <v>0</v>
      </c>
      <c r="E59" s="77">
        <f>'Rent Roll_RedIQ 2'!G68</f>
        <v>0</v>
      </c>
      <c r="K59" s="769" t="str">
        <f>'Rent Roll_RedIQ 2'!AG68</f>
        <v>-</v>
      </c>
      <c r="L59" s="536">
        <f>IFERROR(AVERAGEIF('Rent Roll_Tradeouts'!$B:$B,'Rent Roll (MF &amp; Retail)'!$A59,'Rent Roll_Tradeouts'!W:W),0)</f>
        <v>0</v>
      </c>
      <c r="M59" s="536">
        <f>IFERROR(AVERAGEIF('Rent Roll_Tradeouts'!$B:$B,'Rent Roll (MF &amp; Retail)'!$A59,'Rent Roll_Tradeouts'!X:X),0)</f>
        <v>0</v>
      </c>
      <c r="N59" s="536">
        <f>IFERROR(AVERAGEIF('Rent Roll_Tradeouts'!$B:$B,'Rent Roll (MF &amp; Retail)'!$A59,'Rent Roll_Tradeouts'!Y:Y),0)</f>
        <v>0</v>
      </c>
      <c r="O59" s="536">
        <f>IFERROR(AVERAGEIF('Rent Roll_Tradeouts'!$B:$B,'Rent Roll (MF &amp; Retail)'!$A59,'Rent Roll_Tradeouts'!Z:Z),0)</f>
        <v>0</v>
      </c>
      <c r="P59" s="536">
        <f>IFERROR(AVERAGEIF('Rent Roll_Tradeouts'!$B:$B,'Rent Roll (MF &amp; Retail)'!$A59,'Rent Roll_Tradeouts'!AA:AA),0)</f>
        <v>0</v>
      </c>
      <c r="Q59" s="536">
        <f>IFERROR(AVERAGEIF('Rent Roll_Tradeouts'!$B:$B,'Rent Roll (MF &amp; Retail)'!$A59,'Rent Roll_Tradeouts'!AB:AB),0)</f>
        <v>0</v>
      </c>
      <c r="R59" s="536">
        <f>IFERROR(AVERAGEIF('Rent Roll_Tradeouts'!$B:$B,'Rent Roll (MF &amp; Retail)'!$A59,'Rent Roll_Tradeouts'!AC:AC),0)</f>
        <v>0</v>
      </c>
      <c r="S59" s="536">
        <f>IFERROR(AVERAGEIF('Rent Roll_Tradeouts'!$B:$B,'Rent Roll (MF &amp; Retail)'!$A59,'Rent Roll_Tradeouts'!AD:AD),0)</f>
        <v>0</v>
      </c>
      <c r="T59" s="536">
        <f>IFERROR(AVERAGEIF('Rent Roll_Tradeouts'!$B:$B,'Rent Roll (MF &amp; Retail)'!$A59,'Rent Roll_Tradeouts'!AE:AE),0)</f>
        <v>0</v>
      </c>
      <c r="U59" s="536">
        <f>IFERROR(AVERAGEIF('Rent Roll_Tradeouts'!$B:$B,'Rent Roll (MF &amp; Retail)'!$A59,'Rent Roll_Tradeouts'!AF:AF),0)</f>
        <v>0</v>
      </c>
      <c r="V59" s="536">
        <f>IFERROR(AVERAGEIF('Rent Roll_Tradeouts'!$B:$B,'Rent Roll (MF &amp; Retail)'!$A59,'Rent Roll_Tradeouts'!AG:AG),0)</f>
        <v>0</v>
      </c>
      <c r="W59" s="536">
        <f>IFERROR(AVERAGEIF('Rent Roll_Tradeouts'!$B:$B,'Rent Roll (MF &amp; Retail)'!$A59,'Rent Roll_Tradeouts'!AH:AH),0)</f>
        <v>0</v>
      </c>
      <c r="X59" s="536">
        <f>IFERROR(AVERAGEIF('Rent Roll_Tradeouts'!$B:$B,'Rent Roll (MF &amp; Retail)'!$A59,'Rent Roll_Tradeouts'!AI:AI),0)</f>
        <v>0</v>
      </c>
      <c r="Y59" s="536">
        <f>IFERROR(AVERAGEIF('Rent Roll_Tradeouts'!$B:$B,'Rent Roll (MF &amp; Retail)'!$A59,'Rent Roll_Tradeouts'!AJ:AJ),0)</f>
        <v>0</v>
      </c>
      <c r="Z59" s="536">
        <f>IFERROR(AVERAGEIF('Rent Roll_Tradeouts'!$B:$B,'Rent Roll (MF &amp; Retail)'!$A59,'Rent Roll_Tradeouts'!AK:AK),0)</f>
        <v>0</v>
      </c>
      <c r="AA59" s="536">
        <f>IFERROR(AVERAGEIF('Rent Roll_Tradeouts'!$B:$B,'Rent Roll (MF &amp; Retail)'!$A59,'Rent Roll_Tradeouts'!AL:AL),0)</f>
        <v>0</v>
      </c>
      <c r="AB59" s="536">
        <f>IFERROR(AVERAGEIF('Rent Roll_Tradeouts'!$B:$B,'Rent Roll (MF &amp; Retail)'!$A59,'Rent Roll_Tradeouts'!AM:AM),0)</f>
        <v>0</v>
      </c>
      <c r="AC59" s="536">
        <f>IFERROR(AVERAGEIF('Rent Roll_Tradeouts'!$B:$B,'Rent Roll (MF &amp; Retail)'!$A59,'Rent Roll_Tradeouts'!AN:AN),0)</f>
        <v>0</v>
      </c>
      <c r="AD59" s="536">
        <f>IFERROR(AVERAGEIF('Rent Roll_Tradeouts'!$B:$B,'Rent Roll (MF &amp; Retail)'!$A59,'Rent Roll_Tradeouts'!AO:AO),0)</f>
        <v>0</v>
      </c>
      <c r="AE59" s="536">
        <f>IFERROR(AVERAGEIF('Rent Roll_Tradeouts'!$B:$B,'Rent Roll (MF &amp; Retail)'!$A59,'Rent Roll_Tradeouts'!AP:AP),0)</f>
        <v>0</v>
      </c>
      <c r="AF59" s="536">
        <f>IFERROR(AVERAGEIF('Rent Roll_Tradeouts'!$B:$B,'Rent Roll (MF &amp; Retail)'!$A59,'Rent Roll_Tradeouts'!AQ:AQ),0)</f>
        <v>0</v>
      </c>
      <c r="AG59" s="536">
        <f>IFERROR(AVERAGEIF('Rent Roll_Tradeouts'!$B:$B,'Rent Roll (MF &amp; Retail)'!$A59,'Rent Roll_Tradeouts'!AR:AR),0)</f>
        <v>0</v>
      </c>
      <c r="AH59" s="536">
        <f>IFERROR(AVERAGEIF('Rent Roll_Tradeouts'!$B:$B,'Rent Roll (MF &amp; Retail)'!$A59,'Rent Roll_Tradeouts'!AS:AS),0)</f>
        <v>0</v>
      </c>
      <c r="AI59" s="536">
        <f>IFERROR(AVERAGEIF('Rent Roll_Tradeouts'!$B:$B,'Rent Roll (MF &amp; Retail)'!$A59,'Rent Roll_Tradeouts'!AT:AT),0)</f>
        <v>0</v>
      </c>
      <c r="AJ59" s="536">
        <f>IFERROR(AVERAGEIF('Rent Roll_Tradeouts'!$B:$B,'Rent Roll (MF &amp; Retail)'!$A59,'Rent Roll_Tradeouts'!AU:AU),0)</f>
        <v>0</v>
      </c>
      <c r="AK59" s="536">
        <f>IFERROR(AVERAGEIF('Rent Roll_Tradeouts'!$B:$B,'Rent Roll (MF &amp; Retail)'!$A59,'Rent Roll_Tradeouts'!AV:AV),0)</f>
        <v>0</v>
      </c>
      <c r="AL59" s="536">
        <f>IFERROR(AVERAGEIF('Rent Roll_Tradeouts'!$B:$B,'Rent Roll (MF &amp; Retail)'!$A59,'Rent Roll_Tradeouts'!AW:AW),0)</f>
        <v>0</v>
      </c>
      <c r="AM59" s="536">
        <f>IFERROR(AVERAGEIF('Rent Roll_Tradeouts'!$B:$B,'Rent Roll (MF &amp; Retail)'!$A59,'Rent Roll_Tradeouts'!AX:AX),0)</f>
        <v>0</v>
      </c>
      <c r="AN59" s="536">
        <f>IFERROR(AVERAGEIF('Rent Roll_Tradeouts'!$B:$B,'Rent Roll (MF &amp; Retail)'!$A59,'Rent Roll_Tradeouts'!AY:AY),0)</f>
        <v>0</v>
      </c>
      <c r="AO59" s="536">
        <f>IFERROR(AVERAGEIF('Rent Roll_Tradeouts'!$B:$B,'Rent Roll (MF &amp; Retail)'!$A59,'Rent Roll_Tradeouts'!AZ:AZ),0)</f>
        <v>0</v>
      </c>
      <c r="AP59" s="536">
        <f>IFERROR(AVERAGEIF('Rent Roll_Tradeouts'!$B:$B,'Rent Roll (MF &amp; Retail)'!$A59,'Rent Roll_Tradeouts'!BA:BA),0)</f>
        <v>0</v>
      </c>
      <c r="AQ59" s="536">
        <f>IFERROR(AVERAGEIF('Rent Roll_Tradeouts'!$B:$B,'Rent Roll (MF &amp; Retail)'!$A59,'Rent Roll_Tradeouts'!BB:BB),0)</f>
        <v>0</v>
      </c>
      <c r="AR59" s="536">
        <f>IFERROR(AVERAGEIF('Rent Roll_Tradeouts'!$B:$B,'Rent Roll (MF &amp; Retail)'!$A59,'Rent Roll_Tradeouts'!BC:BC),0)</f>
        <v>0</v>
      </c>
      <c r="AS59" s="536">
        <f>IFERROR(AVERAGEIF('Rent Roll_Tradeouts'!$B:$B,'Rent Roll (MF &amp; Retail)'!$A59,'Rent Roll_Tradeouts'!BD:BD),0)</f>
        <v>0</v>
      </c>
      <c r="AT59" s="536">
        <f>IFERROR(AVERAGEIF('Rent Roll_Tradeouts'!$B:$B,'Rent Roll (MF &amp; Retail)'!$A59,'Rent Roll_Tradeouts'!BE:BE),0)</f>
        <v>0</v>
      </c>
      <c r="AU59" s="536">
        <f>IFERROR(AVERAGEIF('Rent Roll_Tradeouts'!$B:$B,'Rent Roll (MF &amp; Retail)'!$A59,'Rent Roll_Tradeouts'!BF:BF),0)</f>
        <v>0</v>
      </c>
      <c r="AV59" s="536">
        <f>IFERROR(AVERAGEIF('Rent Roll_Tradeouts'!$B:$B,'Rent Roll (MF &amp; Retail)'!$A59,'Rent Roll_Tradeouts'!BG:BG),0)</f>
        <v>0</v>
      </c>
      <c r="AW59" s="536">
        <f>IFERROR(AVERAGEIF('Rent Roll_Tradeouts'!$B:$B,'Rent Roll (MF &amp; Retail)'!$A59,'Rent Roll_Tradeouts'!BH:BH),0)</f>
        <v>0</v>
      </c>
      <c r="AX59" s="536">
        <f>IFERROR(AVERAGEIF('Rent Roll_Tradeouts'!$B:$B,'Rent Roll (MF &amp; Retail)'!$A59,'Rent Roll_Tradeouts'!BI:BI),0)</f>
        <v>0</v>
      </c>
      <c r="AY59" s="536">
        <f>IFERROR(AVERAGEIF('Rent Roll_Tradeouts'!$B:$B,'Rent Roll (MF &amp; Retail)'!$A59,'Rent Roll_Tradeouts'!BJ:BJ),0)</f>
        <v>0</v>
      </c>
      <c r="AZ59" s="536">
        <f>IFERROR(AVERAGEIF('Rent Roll_Tradeouts'!$B:$B,'Rent Roll (MF &amp; Retail)'!$A59,'Rent Roll_Tradeouts'!BK:BK),0)</f>
        <v>0</v>
      </c>
      <c r="BA59" s="536">
        <f>IFERROR(AVERAGEIF('Rent Roll_Tradeouts'!$B:$B,'Rent Roll (MF &amp; Retail)'!$A59,'Rent Roll_Tradeouts'!BL:BL),0)</f>
        <v>0</v>
      </c>
      <c r="BB59" s="536">
        <f>IFERROR(AVERAGEIF('Rent Roll_Tradeouts'!$B:$B,'Rent Roll (MF &amp; Retail)'!$A59,'Rent Roll_Tradeouts'!BM:BM),0)</f>
        <v>0</v>
      </c>
      <c r="BC59" s="536">
        <f>IFERROR(AVERAGEIF('Rent Roll_Tradeouts'!$B:$B,'Rent Roll (MF &amp; Retail)'!$A59,'Rent Roll_Tradeouts'!BN:BN),0)</f>
        <v>0</v>
      </c>
      <c r="BD59" s="536">
        <f>IFERROR(AVERAGEIF('Rent Roll_Tradeouts'!$B:$B,'Rent Roll (MF &amp; Retail)'!$A59,'Rent Roll_Tradeouts'!BO:BO),0)</f>
        <v>0</v>
      </c>
      <c r="BE59" s="536">
        <f>IFERROR(AVERAGEIF('Rent Roll_Tradeouts'!$B:$B,'Rent Roll (MF &amp; Retail)'!$A59,'Rent Roll_Tradeouts'!BP:BP),0)</f>
        <v>0</v>
      </c>
      <c r="BF59" s="536">
        <f>IFERROR(AVERAGEIF('Rent Roll_Tradeouts'!$B:$B,'Rent Roll (MF &amp; Retail)'!$A59,'Rent Roll_Tradeouts'!BQ:BQ),0)</f>
        <v>0</v>
      </c>
      <c r="BG59" s="536">
        <f>IFERROR(AVERAGEIF('Rent Roll_Tradeouts'!$B:$B,'Rent Roll (MF &amp; Retail)'!$A59,'Rent Roll_Tradeouts'!BR:BR),0)</f>
        <v>0</v>
      </c>
      <c r="BH59" s="536">
        <f>IFERROR(AVERAGEIF('Rent Roll_Tradeouts'!$B:$B,'Rent Roll (MF &amp; Retail)'!$A59,'Rent Roll_Tradeouts'!BS:BS),0)</f>
        <v>0</v>
      </c>
      <c r="BI59" s="536">
        <f>IFERROR(AVERAGEIF('Rent Roll_Tradeouts'!$B:$B,'Rent Roll (MF &amp; Retail)'!$A59,'Rent Roll_Tradeouts'!BT:BT),0)</f>
        <v>0</v>
      </c>
      <c r="BJ59" s="536">
        <f>IFERROR(AVERAGEIF('Rent Roll_Tradeouts'!$B:$B,'Rent Roll (MF &amp; Retail)'!$A59,'Rent Roll_Tradeouts'!BU:BU),0)</f>
        <v>0</v>
      </c>
      <c r="BK59" s="536">
        <f>IFERROR(AVERAGEIF('Rent Roll_Tradeouts'!$B:$B,'Rent Roll (MF &amp; Retail)'!$A59,'Rent Roll_Tradeouts'!BV:BV),0)</f>
        <v>0</v>
      </c>
      <c r="BL59" s="536">
        <f>IFERROR(AVERAGEIF('Rent Roll_Tradeouts'!$B:$B,'Rent Roll (MF &amp; Retail)'!$A59,'Rent Roll_Tradeouts'!BW:BW),0)</f>
        <v>0</v>
      </c>
      <c r="BM59" s="536">
        <f>IFERROR(AVERAGEIF('Rent Roll_Tradeouts'!$B:$B,'Rent Roll (MF &amp; Retail)'!$A59,'Rent Roll_Tradeouts'!BX:BX),0)</f>
        <v>0</v>
      </c>
      <c r="BN59" s="536">
        <f>IFERROR(AVERAGEIF('Rent Roll_Tradeouts'!$B:$B,'Rent Roll (MF &amp; Retail)'!$A59,'Rent Roll_Tradeouts'!BY:BY),0)</f>
        <v>0</v>
      </c>
      <c r="BO59" s="536">
        <f>IFERROR(AVERAGEIF('Rent Roll_Tradeouts'!$B:$B,'Rent Roll (MF &amp; Retail)'!$A59,'Rent Roll_Tradeouts'!BZ:BZ),0)</f>
        <v>0</v>
      </c>
      <c r="BP59" s="536">
        <f>IFERROR(AVERAGEIF('Rent Roll_Tradeouts'!$B:$B,'Rent Roll (MF &amp; Retail)'!$A59,'Rent Roll_Tradeouts'!CA:CA),0)</f>
        <v>0</v>
      </c>
      <c r="BQ59" s="536">
        <f>IFERROR(AVERAGEIF('Rent Roll_Tradeouts'!$B:$B,'Rent Roll (MF &amp; Retail)'!$A59,'Rent Roll_Tradeouts'!CB:CB),0)</f>
        <v>0</v>
      </c>
      <c r="BR59" s="536">
        <f>IFERROR(AVERAGEIF('Rent Roll_Tradeouts'!$B:$B,'Rent Roll (MF &amp; Retail)'!$A59,'Rent Roll_Tradeouts'!CC:CC),0)</f>
        <v>0</v>
      </c>
      <c r="BS59" s="536">
        <f>IFERROR(AVERAGEIF('Rent Roll_Tradeouts'!$B:$B,'Rent Roll (MF &amp; Retail)'!$A59,'Rent Roll_Tradeouts'!CD:CD),0)</f>
        <v>0</v>
      </c>
      <c r="BT59" s="536">
        <f>IFERROR(AVERAGEIF('Rent Roll_Tradeouts'!$B:$B,'Rent Roll (MF &amp; Retail)'!$A59,'Rent Roll_Tradeouts'!CE:CE),0)</f>
        <v>0</v>
      </c>
      <c r="BU59" s="536">
        <f>IFERROR(AVERAGEIF('Rent Roll_Tradeouts'!$B:$B,'Rent Roll (MF &amp; Retail)'!$A59,'Rent Roll_Tradeouts'!CF:CF),0)</f>
        <v>0</v>
      </c>
      <c r="BV59" s="536">
        <f>IFERROR(AVERAGEIF('Rent Roll_Tradeouts'!$B:$B,'Rent Roll (MF &amp; Retail)'!$A59,'Rent Roll_Tradeouts'!CG:CG),0)</f>
        <v>0</v>
      </c>
      <c r="BW59" s="536">
        <f>IFERROR(AVERAGEIF('Rent Roll_Tradeouts'!$B:$B,'Rent Roll (MF &amp; Retail)'!$A59,'Rent Roll_Tradeouts'!CH:CH),0)</f>
        <v>0</v>
      </c>
      <c r="BX59" s="536">
        <f>IFERROR(AVERAGEIF('Rent Roll_Tradeouts'!$B:$B,'Rent Roll (MF &amp; Retail)'!$A59,'Rent Roll_Tradeouts'!CI:CI),0)</f>
        <v>0</v>
      </c>
      <c r="BY59" s="536">
        <f>IFERROR(AVERAGEIF('Rent Roll_Tradeouts'!$B:$B,'Rent Roll (MF &amp; Retail)'!$A59,'Rent Roll_Tradeouts'!CJ:CJ),0)</f>
        <v>0</v>
      </c>
      <c r="BZ59" s="536">
        <f>IFERROR(AVERAGEIF('Rent Roll_Tradeouts'!$B:$B,'Rent Roll (MF &amp; Retail)'!$A59,'Rent Roll_Tradeouts'!CK:CK),0)</f>
        <v>0</v>
      </c>
      <c r="CA59" s="536">
        <f>IFERROR(AVERAGEIF('Rent Roll_Tradeouts'!$B:$B,'Rent Roll (MF &amp; Retail)'!$A59,'Rent Roll_Tradeouts'!CL:CL),0)</f>
        <v>0</v>
      </c>
      <c r="CB59" s="536">
        <f>IFERROR(AVERAGEIF('Rent Roll_Tradeouts'!$B:$B,'Rent Roll (MF &amp; Retail)'!$A59,'Rent Roll_Tradeouts'!CM:CM),0)</f>
        <v>0</v>
      </c>
      <c r="CC59" s="536">
        <f>IFERROR(AVERAGEIF('Rent Roll_Tradeouts'!$B:$B,'Rent Roll (MF &amp; Retail)'!$A59,'Rent Roll_Tradeouts'!CN:CN),0)</f>
        <v>0</v>
      </c>
      <c r="CD59" s="536">
        <f>IFERROR(AVERAGEIF('Rent Roll_Tradeouts'!$B:$B,'Rent Roll (MF &amp; Retail)'!$A59,'Rent Roll_Tradeouts'!CO:CO),0)</f>
        <v>0</v>
      </c>
      <c r="CE59" s="536">
        <f>IFERROR(AVERAGEIF('Rent Roll_Tradeouts'!$B:$B,'Rent Roll (MF &amp; Retail)'!$A59,'Rent Roll_Tradeouts'!CP:CP),0)</f>
        <v>0</v>
      </c>
      <c r="CF59" s="536">
        <f>IFERROR(AVERAGEIF('Rent Roll_Tradeouts'!$B:$B,'Rent Roll (MF &amp; Retail)'!$A59,'Rent Roll_Tradeouts'!CQ:CQ),0)</f>
        <v>0</v>
      </c>
      <c r="CG59" s="536">
        <f>IFERROR(AVERAGEIF('Rent Roll_Tradeouts'!$B:$B,'Rent Roll (MF &amp; Retail)'!$A59,'Rent Roll_Tradeouts'!CR:CR),0)</f>
        <v>0</v>
      </c>
      <c r="CH59" s="536">
        <f>IFERROR(AVERAGEIF('Rent Roll_Tradeouts'!$B:$B,'Rent Roll (MF &amp; Retail)'!$A59,'Rent Roll_Tradeouts'!CS:CS),0)</f>
        <v>0</v>
      </c>
      <c r="CI59" s="536">
        <f>IFERROR(AVERAGEIF('Rent Roll_Tradeouts'!$B:$B,'Rent Roll (MF &amp; Retail)'!$A59,'Rent Roll_Tradeouts'!CT:CT),0)</f>
        <v>0</v>
      </c>
      <c r="CJ59" s="536">
        <f>IFERROR(AVERAGEIF('Rent Roll_Tradeouts'!$B:$B,'Rent Roll (MF &amp; Retail)'!$A59,'Rent Roll_Tradeouts'!CU:CU),0)</f>
        <v>0</v>
      </c>
      <c r="CK59" s="536">
        <f>IFERROR(AVERAGEIF('Rent Roll_Tradeouts'!$B:$B,'Rent Roll (MF &amp; Retail)'!$A59,'Rent Roll_Tradeouts'!CV:CV),0)</f>
        <v>0</v>
      </c>
      <c r="CL59" s="536">
        <f>IFERROR(AVERAGEIF('Rent Roll_Tradeouts'!$B:$B,'Rent Roll (MF &amp; Retail)'!$A59,'Rent Roll_Tradeouts'!CW:CW),0)</f>
        <v>0</v>
      </c>
      <c r="CM59" s="536">
        <f>IFERROR(AVERAGEIF('Rent Roll_Tradeouts'!$B:$B,'Rent Roll (MF &amp; Retail)'!$A59,'Rent Roll_Tradeouts'!CX:CX),0)</f>
        <v>0</v>
      </c>
      <c r="CN59" s="536">
        <f>IFERROR(AVERAGEIF('Rent Roll_Tradeouts'!$B:$B,'Rent Roll (MF &amp; Retail)'!$A59,'Rent Roll_Tradeouts'!CY:CY),0)</f>
        <v>0</v>
      </c>
      <c r="CO59" s="536">
        <f>IFERROR(AVERAGEIF('Rent Roll_Tradeouts'!$B:$B,'Rent Roll (MF &amp; Retail)'!$A59,'Rent Roll_Tradeouts'!CZ:CZ),0)</f>
        <v>0</v>
      </c>
      <c r="CP59" s="536">
        <f>IFERROR(AVERAGEIF('Rent Roll_Tradeouts'!$B:$B,'Rent Roll (MF &amp; Retail)'!$A59,'Rent Roll_Tradeouts'!DA:DA),0)</f>
        <v>0</v>
      </c>
      <c r="CQ59" s="536">
        <f>IFERROR(AVERAGEIF('Rent Roll_Tradeouts'!$B:$B,'Rent Roll (MF &amp; Retail)'!$A59,'Rent Roll_Tradeouts'!DB:DB),0)</f>
        <v>0</v>
      </c>
      <c r="CR59" s="536">
        <f>IFERROR(AVERAGEIF('Rent Roll_Tradeouts'!$B:$B,'Rent Roll (MF &amp; Retail)'!$A59,'Rent Roll_Tradeouts'!DC:DC),0)</f>
        <v>0</v>
      </c>
      <c r="CS59" s="536">
        <f>IFERROR(AVERAGEIF('Rent Roll_Tradeouts'!$B:$B,'Rent Roll (MF &amp; Retail)'!$A59,'Rent Roll_Tradeouts'!DD:DD),0)</f>
        <v>0</v>
      </c>
      <c r="CT59" s="536">
        <f>IFERROR(AVERAGEIF('Rent Roll_Tradeouts'!$B:$B,'Rent Roll (MF &amp; Retail)'!$A59,'Rent Roll_Tradeouts'!DE:DE),0)</f>
        <v>0</v>
      </c>
      <c r="CU59" s="536">
        <f>IFERROR(AVERAGEIF('Rent Roll_Tradeouts'!$B:$B,'Rent Roll (MF &amp; Retail)'!$A59,'Rent Roll_Tradeouts'!DF:DF),0)</f>
        <v>0</v>
      </c>
      <c r="CV59" s="536">
        <f>IFERROR(AVERAGEIF('Rent Roll_Tradeouts'!$B:$B,'Rent Roll (MF &amp; Retail)'!$A59,'Rent Roll_Tradeouts'!DG:DG),0)</f>
        <v>0</v>
      </c>
      <c r="CW59" s="536">
        <f>IFERROR(AVERAGEIF('Rent Roll_Tradeouts'!$B:$B,'Rent Roll (MF &amp; Retail)'!$A59,'Rent Roll_Tradeouts'!DH:DH),0)</f>
        <v>0</v>
      </c>
      <c r="CX59" s="536">
        <f>IFERROR(AVERAGEIF('Rent Roll_Tradeouts'!$B:$B,'Rent Roll (MF &amp; Retail)'!$A59,'Rent Roll_Tradeouts'!DI:DI),0)</f>
        <v>0</v>
      </c>
      <c r="CY59" s="536">
        <f>IFERROR(AVERAGEIF('Rent Roll_Tradeouts'!$B:$B,'Rent Roll (MF &amp; Retail)'!$A59,'Rent Roll_Tradeouts'!DJ:DJ),0)</f>
        <v>0</v>
      </c>
      <c r="CZ59" s="536">
        <f>IFERROR(AVERAGEIF('Rent Roll_Tradeouts'!$B:$B,'Rent Roll (MF &amp; Retail)'!$A59,'Rent Roll_Tradeouts'!DK:DK),0)</f>
        <v>0</v>
      </c>
      <c r="DA59" s="536">
        <f>IFERROR(AVERAGEIF('Rent Roll_Tradeouts'!$B:$B,'Rent Roll (MF &amp; Retail)'!$A59,'Rent Roll_Tradeouts'!DL:DL),0)</f>
        <v>0</v>
      </c>
      <c r="DB59" s="536">
        <f>IFERROR(AVERAGEIF('Rent Roll_Tradeouts'!$B:$B,'Rent Roll (MF &amp; Retail)'!$A59,'Rent Roll_Tradeouts'!DM:DM),0)</f>
        <v>0</v>
      </c>
      <c r="DC59" s="536">
        <f>IFERROR(AVERAGEIF('Rent Roll_Tradeouts'!$B:$B,'Rent Roll (MF &amp; Retail)'!$A59,'Rent Roll_Tradeouts'!DN:DN),0)</f>
        <v>0</v>
      </c>
      <c r="DD59" s="536">
        <f>IFERROR(AVERAGEIF('Rent Roll_Tradeouts'!$B:$B,'Rent Roll (MF &amp; Retail)'!$A59,'Rent Roll_Tradeouts'!DO:DO),0)</f>
        <v>0</v>
      </c>
      <c r="DE59" s="536">
        <f>IFERROR(AVERAGEIF('Rent Roll_Tradeouts'!$B:$B,'Rent Roll (MF &amp; Retail)'!$A59,'Rent Roll_Tradeouts'!DP:DP),0)</f>
        <v>0</v>
      </c>
      <c r="DF59" s="536">
        <f>IFERROR(AVERAGEIF('Rent Roll_Tradeouts'!$B:$B,'Rent Roll (MF &amp; Retail)'!$A59,'Rent Roll_Tradeouts'!DQ:DQ),0)</f>
        <v>0</v>
      </c>
      <c r="DG59" s="536">
        <f>IFERROR(AVERAGEIF('Rent Roll_Tradeouts'!$B:$B,'Rent Roll (MF &amp; Retail)'!$A59,'Rent Roll_Tradeouts'!DR:DR),0)</f>
        <v>0</v>
      </c>
      <c r="DH59" s="536">
        <f>IFERROR(AVERAGEIF('Rent Roll_Tradeouts'!$B:$B,'Rent Roll (MF &amp; Retail)'!$A59,'Rent Roll_Tradeouts'!DS:DS),0)</f>
        <v>0</v>
      </c>
      <c r="DI59" s="536">
        <f>IFERROR(AVERAGEIF('Rent Roll_Tradeouts'!$B:$B,'Rent Roll (MF &amp; Retail)'!$A59,'Rent Roll_Tradeouts'!DT:DT),0)</f>
        <v>0</v>
      </c>
      <c r="DJ59" s="536">
        <f>IFERROR(AVERAGEIF('Rent Roll_Tradeouts'!$B:$B,'Rent Roll (MF &amp; Retail)'!$A59,'Rent Roll_Tradeouts'!DU:DU),0)</f>
        <v>0</v>
      </c>
      <c r="DK59" s="536">
        <f>IFERROR(AVERAGEIF('Rent Roll_Tradeouts'!$B:$B,'Rent Roll (MF &amp; Retail)'!$A59,'Rent Roll_Tradeouts'!DV:DV),0)</f>
        <v>0</v>
      </c>
      <c r="DL59" s="536">
        <f>IFERROR(AVERAGEIF('Rent Roll_Tradeouts'!$B:$B,'Rent Roll (MF &amp; Retail)'!$A59,'Rent Roll_Tradeouts'!DW:DW),0)</f>
        <v>0</v>
      </c>
      <c r="DM59" s="536">
        <f>IFERROR(AVERAGEIF('Rent Roll_Tradeouts'!$B:$B,'Rent Roll (MF &amp; Retail)'!$A59,'Rent Roll_Tradeouts'!DX:DX),0)</f>
        <v>0</v>
      </c>
      <c r="DN59" s="536">
        <f>IFERROR(AVERAGEIF('Rent Roll_Tradeouts'!$B:$B,'Rent Roll (MF &amp; Retail)'!$A59,'Rent Roll_Tradeouts'!DY:DY),0)</f>
        <v>0</v>
      </c>
      <c r="DO59" s="536">
        <f>IFERROR(AVERAGEIF('Rent Roll_Tradeouts'!$B:$B,'Rent Roll (MF &amp; Retail)'!$A59,'Rent Roll_Tradeouts'!DZ:DZ),0)</f>
        <v>0</v>
      </c>
      <c r="DP59" s="536">
        <f>IFERROR(AVERAGEIF('Rent Roll_Tradeouts'!$B:$B,'Rent Roll (MF &amp; Retail)'!$A59,'Rent Roll_Tradeouts'!EA:EA),0)</f>
        <v>0</v>
      </c>
      <c r="DQ59" s="536">
        <f>IFERROR(AVERAGEIF('Rent Roll_Tradeouts'!$B:$B,'Rent Roll (MF &amp; Retail)'!$A59,'Rent Roll_Tradeouts'!EB:EB),0)</f>
        <v>0</v>
      </c>
      <c r="DR59" s="536">
        <f>IFERROR(AVERAGEIF('Rent Roll_Tradeouts'!$B:$B,'Rent Roll (MF &amp; Retail)'!$A59,'Rent Roll_Tradeouts'!EC:EC),0)</f>
        <v>0</v>
      </c>
      <c r="DS59" s="536">
        <f>IFERROR(AVERAGEIF('Rent Roll_Tradeouts'!$B:$B,'Rent Roll (MF &amp; Retail)'!$A59,'Rent Roll_Tradeouts'!ED:ED),0)</f>
        <v>0</v>
      </c>
      <c r="DT59" s="536">
        <f>IFERROR(AVERAGEIF('Rent Roll_Tradeouts'!$B:$B,'Rent Roll (MF &amp; Retail)'!$A59,'Rent Roll_Tradeouts'!EE:EE),0)</f>
        <v>0</v>
      </c>
      <c r="DU59" s="536">
        <f>IFERROR(AVERAGEIF('Rent Roll_Tradeouts'!$B:$B,'Rent Roll (MF &amp; Retail)'!$A59,'Rent Roll_Tradeouts'!EF:EF),0)</f>
        <v>0</v>
      </c>
      <c r="DV59" s="536">
        <f>IFERROR(AVERAGEIF('Rent Roll_Tradeouts'!$B:$B,'Rent Roll (MF &amp; Retail)'!$A59,'Rent Roll_Tradeouts'!EG:EG),0)</f>
        <v>0</v>
      </c>
      <c r="DW59" s="536">
        <f>IFERROR(AVERAGEIF('Rent Roll_Tradeouts'!$B:$B,'Rent Roll (MF &amp; Retail)'!$A59,'Rent Roll_Tradeouts'!EH:EH),0)</f>
        <v>0</v>
      </c>
      <c r="DX59" s="536">
        <f>IFERROR(AVERAGEIF('Rent Roll_Tradeouts'!$B:$B,'Rent Roll (MF &amp; Retail)'!$A59,'Rent Roll_Tradeouts'!EI:EI),0)</f>
        <v>0</v>
      </c>
      <c r="DY59" s="536">
        <f>IFERROR(AVERAGEIF('Rent Roll_Tradeouts'!$B:$B,'Rent Roll (MF &amp; Retail)'!$A59,'Rent Roll_Tradeouts'!EJ:EJ),0)</f>
        <v>0</v>
      </c>
      <c r="DZ59" s="536">
        <f>IFERROR(AVERAGEIF('Rent Roll_Tradeouts'!$B:$B,'Rent Roll (MF &amp; Retail)'!$A59,'Rent Roll_Tradeouts'!EK:EK),0)</f>
        <v>0</v>
      </c>
      <c r="EA59" s="536">
        <f>IFERROR(AVERAGEIF('Rent Roll_Tradeouts'!$B:$B,'Rent Roll (MF &amp; Retail)'!$A59,'Rent Roll_Tradeouts'!EL:EL),0)</f>
        <v>0</v>
      </c>
    </row>
    <row r="60" spans="1:131">
      <c r="A60" s="49">
        <f>'Rent Roll_RedIQ 2'!A69</f>
        <v>0</v>
      </c>
      <c r="B60" s="77">
        <f>'Rent Roll_RedIQ 2'!D69</f>
        <v>0</v>
      </c>
      <c r="C60" s="77">
        <f>'Rent Roll_RedIQ 2'!E69</f>
        <v>0</v>
      </c>
      <c r="D60" s="77">
        <f>'Rent Roll_RedIQ 2'!F69</f>
        <v>0</v>
      </c>
      <c r="E60" s="77">
        <f>'Rent Roll_RedIQ 2'!G69</f>
        <v>0</v>
      </c>
      <c r="K60" s="769" t="str">
        <f>'Rent Roll_RedIQ 2'!AG69</f>
        <v>-</v>
      </c>
      <c r="L60" s="536">
        <f>IFERROR(AVERAGEIF('Rent Roll_Tradeouts'!$B:$B,'Rent Roll (MF &amp; Retail)'!$A60,'Rent Roll_Tradeouts'!W:W),0)</f>
        <v>0</v>
      </c>
      <c r="M60" s="536">
        <f>IFERROR(AVERAGEIF('Rent Roll_Tradeouts'!$B:$B,'Rent Roll (MF &amp; Retail)'!$A60,'Rent Roll_Tradeouts'!X:X),0)</f>
        <v>0</v>
      </c>
      <c r="N60" s="536">
        <f>IFERROR(AVERAGEIF('Rent Roll_Tradeouts'!$B:$B,'Rent Roll (MF &amp; Retail)'!$A60,'Rent Roll_Tradeouts'!Y:Y),0)</f>
        <v>0</v>
      </c>
      <c r="O60" s="536">
        <f>IFERROR(AVERAGEIF('Rent Roll_Tradeouts'!$B:$B,'Rent Roll (MF &amp; Retail)'!$A60,'Rent Roll_Tradeouts'!Z:Z),0)</f>
        <v>0</v>
      </c>
      <c r="P60" s="536">
        <f>IFERROR(AVERAGEIF('Rent Roll_Tradeouts'!$B:$B,'Rent Roll (MF &amp; Retail)'!$A60,'Rent Roll_Tradeouts'!AA:AA),0)</f>
        <v>0</v>
      </c>
      <c r="Q60" s="536">
        <f>IFERROR(AVERAGEIF('Rent Roll_Tradeouts'!$B:$B,'Rent Roll (MF &amp; Retail)'!$A60,'Rent Roll_Tradeouts'!AB:AB),0)</f>
        <v>0</v>
      </c>
      <c r="R60" s="536">
        <f>IFERROR(AVERAGEIF('Rent Roll_Tradeouts'!$B:$B,'Rent Roll (MF &amp; Retail)'!$A60,'Rent Roll_Tradeouts'!AC:AC),0)</f>
        <v>0</v>
      </c>
      <c r="S60" s="536">
        <f>IFERROR(AVERAGEIF('Rent Roll_Tradeouts'!$B:$B,'Rent Roll (MF &amp; Retail)'!$A60,'Rent Roll_Tradeouts'!AD:AD),0)</f>
        <v>0</v>
      </c>
      <c r="T60" s="536">
        <f>IFERROR(AVERAGEIF('Rent Roll_Tradeouts'!$B:$B,'Rent Roll (MF &amp; Retail)'!$A60,'Rent Roll_Tradeouts'!AE:AE),0)</f>
        <v>0</v>
      </c>
      <c r="U60" s="536">
        <f>IFERROR(AVERAGEIF('Rent Roll_Tradeouts'!$B:$B,'Rent Roll (MF &amp; Retail)'!$A60,'Rent Roll_Tradeouts'!AF:AF),0)</f>
        <v>0</v>
      </c>
      <c r="V60" s="536">
        <f>IFERROR(AVERAGEIF('Rent Roll_Tradeouts'!$B:$B,'Rent Roll (MF &amp; Retail)'!$A60,'Rent Roll_Tradeouts'!AG:AG),0)</f>
        <v>0</v>
      </c>
      <c r="W60" s="536">
        <f>IFERROR(AVERAGEIF('Rent Roll_Tradeouts'!$B:$B,'Rent Roll (MF &amp; Retail)'!$A60,'Rent Roll_Tradeouts'!AH:AH),0)</f>
        <v>0</v>
      </c>
      <c r="X60" s="536">
        <f>IFERROR(AVERAGEIF('Rent Roll_Tradeouts'!$B:$B,'Rent Roll (MF &amp; Retail)'!$A60,'Rent Roll_Tradeouts'!AI:AI),0)</f>
        <v>0</v>
      </c>
      <c r="Y60" s="536">
        <f>IFERROR(AVERAGEIF('Rent Roll_Tradeouts'!$B:$B,'Rent Roll (MF &amp; Retail)'!$A60,'Rent Roll_Tradeouts'!AJ:AJ),0)</f>
        <v>0</v>
      </c>
      <c r="Z60" s="536">
        <f>IFERROR(AVERAGEIF('Rent Roll_Tradeouts'!$B:$B,'Rent Roll (MF &amp; Retail)'!$A60,'Rent Roll_Tradeouts'!AK:AK),0)</f>
        <v>0</v>
      </c>
      <c r="AA60" s="536">
        <f>IFERROR(AVERAGEIF('Rent Roll_Tradeouts'!$B:$B,'Rent Roll (MF &amp; Retail)'!$A60,'Rent Roll_Tradeouts'!AL:AL),0)</f>
        <v>0</v>
      </c>
      <c r="AB60" s="536">
        <f>IFERROR(AVERAGEIF('Rent Roll_Tradeouts'!$B:$B,'Rent Roll (MF &amp; Retail)'!$A60,'Rent Roll_Tradeouts'!AM:AM),0)</f>
        <v>0</v>
      </c>
      <c r="AC60" s="536">
        <f>IFERROR(AVERAGEIF('Rent Roll_Tradeouts'!$B:$B,'Rent Roll (MF &amp; Retail)'!$A60,'Rent Roll_Tradeouts'!AN:AN),0)</f>
        <v>0</v>
      </c>
      <c r="AD60" s="536">
        <f>IFERROR(AVERAGEIF('Rent Roll_Tradeouts'!$B:$B,'Rent Roll (MF &amp; Retail)'!$A60,'Rent Roll_Tradeouts'!AO:AO),0)</f>
        <v>0</v>
      </c>
      <c r="AE60" s="536">
        <f>IFERROR(AVERAGEIF('Rent Roll_Tradeouts'!$B:$B,'Rent Roll (MF &amp; Retail)'!$A60,'Rent Roll_Tradeouts'!AP:AP),0)</f>
        <v>0</v>
      </c>
      <c r="AF60" s="536">
        <f>IFERROR(AVERAGEIF('Rent Roll_Tradeouts'!$B:$B,'Rent Roll (MF &amp; Retail)'!$A60,'Rent Roll_Tradeouts'!AQ:AQ),0)</f>
        <v>0</v>
      </c>
      <c r="AG60" s="536">
        <f>IFERROR(AVERAGEIF('Rent Roll_Tradeouts'!$B:$B,'Rent Roll (MF &amp; Retail)'!$A60,'Rent Roll_Tradeouts'!AR:AR),0)</f>
        <v>0</v>
      </c>
      <c r="AH60" s="536">
        <f>IFERROR(AVERAGEIF('Rent Roll_Tradeouts'!$B:$B,'Rent Roll (MF &amp; Retail)'!$A60,'Rent Roll_Tradeouts'!AS:AS),0)</f>
        <v>0</v>
      </c>
      <c r="AI60" s="536">
        <f>IFERROR(AVERAGEIF('Rent Roll_Tradeouts'!$B:$B,'Rent Roll (MF &amp; Retail)'!$A60,'Rent Roll_Tradeouts'!AT:AT),0)</f>
        <v>0</v>
      </c>
      <c r="AJ60" s="536">
        <f>IFERROR(AVERAGEIF('Rent Roll_Tradeouts'!$B:$B,'Rent Roll (MF &amp; Retail)'!$A60,'Rent Roll_Tradeouts'!AU:AU),0)</f>
        <v>0</v>
      </c>
      <c r="AK60" s="536">
        <f>IFERROR(AVERAGEIF('Rent Roll_Tradeouts'!$B:$B,'Rent Roll (MF &amp; Retail)'!$A60,'Rent Roll_Tradeouts'!AV:AV),0)</f>
        <v>0</v>
      </c>
      <c r="AL60" s="536">
        <f>IFERROR(AVERAGEIF('Rent Roll_Tradeouts'!$B:$B,'Rent Roll (MF &amp; Retail)'!$A60,'Rent Roll_Tradeouts'!AW:AW),0)</f>
        <v>0</v>
      </c>
      <c r="AM60" s="536">
        <f>IFERROR(AVERAGEIF('Rent Roll_Tradeouts'!$B:$B,'Rent Roll (MF &amp; Retail)'!$A60,'Rent Roll_Tradeouts'!AX:AX),0)</f>
        <v>0</v>
      </c>
      <c r="AN60" s="536">
        <f>IFERROR(AVERAGEIF('Rent Roll_Tradeouts'!$B:$B,'Rent Roll (MF &amp; Retail)'!$A60,'Rent Roll_Tradeouts'!AY:AY),0)</f>
        <v>0</v>
      </c>
      <c r="AO60" s="536">
        <f>IFERROR(AVERAGEIF('Rent Roll_Tradeouts'!$B:$B,'Rent Roll (MF &amp; Retail)'!$A60,'Rent Roll_Tradeouts'!AZ:AZ),0)</f>
        <v>0</v>
      </c>
      <c r="AP60" s="536">
        <f>IFERROR(AVERAGEIF('Rent Roll_Tradeouts'!$B:$B,'Rent Roll (MF &amp; Retail)'!$A60,'Rent Roll_Tradeouts'!BA:BA),0)</f>
        <v>0</v>
      </c>
      <c r="AQ60" s="536">
        <f>IFERROR(AVERAGEIF('Rent Roll_Tradeouts'!$B:$B,'Rent Roll (MF &amp; Retail)'!$A60,'Rent Roll_Tradeouts'!BB:BB),0)</f>
        <v>0</v>
      </c>
      <c r="AR60" s="536">
        <f>IFERROR(AVERAGEIF('Rent Roll_Tradeouts'!$B:$B,'Rent Roll (MF &amp; Retail)'!$A60,'Rent Roll_Tradeouts'!BC:BC),0)</f>
        <v>0</v>
      </c>
      <c r="AS60" s="536">
        <f>IFERROR(AVERAGEIF('Rent Roll_Tradeouts'!$B:$B,'Rent Roll (MF &amp; Retail)'!$A60,'Rent Roll_Tradeouts'!BD:BD),0)</f>
        <v>0</v>
      </c>
      <c r="AT60" s="536">
        <f>IFERROR(AVERAGEIF('Rent Roll_Tradeouts'!$B:$B,'Rent Roll (MF &amp; Retail)'!$A60,'Rent Roll_Tradeouts'!BE:BE),0)</f>
        <v>0</v>
      </c>
      <c r="AU60" s="536">
        <f>IFERROR(AVERAGEIF('Rent Roll_Tradeouts'!$B:$B,'Rent Roll (MF &amp; Retail)'!$A60,'Rent Roll_Tradeouts'!BF:BF),0)</f>
        <v>0</v>
      </c>
      <c r="AV60" s="536">
        <f>IFERROR(AVERAGEIF('Rent Roll_Tradeouts'!$B:$B,'Rent Roll (MF &amp; Retail)'!$A60,'Rent Roll_Tradeouts'!BG:BG),0)</f>
        <v>0</v>
      </c>
      <c r="AW60" s="536">
        <f>IFERROR(AVERAGEIF('Rent Roll_Tradeouts'!$B:$B,'Rent Roll (MF &amp; Retail)'!$A60,'Rent Roll_Tradeouts'!BH:BH),0)</f>
        <v>0</v>
      </c>
      <c r="AX60" s="536">
        <f>IFERROR(AVERAGEIF('Rent Roll_Tradeouts'!$B:$B,'Rent Roll (MF &amp; Retail)'!$A60,'Rent Roll_Tradeouts'!BI:BI),0)</f>
        <v>0</v>
      </c>
      <c r="AY60" s="536">
        <f>IFERROR(AVERAGEIF('Rent Roll_Tradeouts'!$B:$B,'Rent Roll (MF &amp; Retail)'!$A60,'Rent Roll_Tradeouts'!BJ:BJ),0)</f>
        <v>0</v>
      </c>
      <c r="AZ60" s="536">
        <f>IFERROR(AVERAGEIF('Rent Roll_Tradeouts'!$B:$B,'Rent Roll (MF &amp; Retail)'!$A60,'Rent Roll_Tradeouts'!BK:BK),0)</f>
        <v>0</v>
      </c>
      <c r="BA60" s="536">
        <f>IFERROR(AVERAGEIF('Rent Roll_Tradeouts'!$B:$B,'Rent Roll (MF &amp; Retail)'!$A60,'Rent Roll_Tradeouts'!BL:BL),0)</f>
        <v>0</v>
      </c>
      <c r="BB60" s="536">
        <f>IFERROR(AVERAGEIF('Rent Roll_Tradeouts'!$B:$B,'Rent Roll (MF &amp; Retail)'!$A60,'Rent Roll_Tradeouts'!BM:BM),0)</f>
        <v>0</v>
      </c>
      <c r="BC60" s="536">
        <f>IFERROR(AVERAGEIF('Rent Roll_Tradeouts'!$B:$B,'Rent Roll (MF &amp; Retail)'!$A60,'Rent Roll_Tradeouts'!BN:BN),0)</f>
        <v>0</v>
      </c>
      <c r="BD60" s="536">
        <f>IFERROR(AVERAGEIF('Rent Roll_Tradeouts'!$B:$B,'Rent Roll (MF &amp; Retail)'!$A60,'Rent Roll_Tradeouts'!BO:BO),0)</f>
        <v>0</v>
      </c>
      <c r="BE60" s="536">
        <f>IFERROR(AVERAGEIF('Rent Roll_Tradeouts'!$B:$B,'Rent Roll (MF &amp; Retail)'!$A60,'Rent Roll_Tradeouts'!BP:BP),0)</f>
        <v>0</v>
      </c>
      <c r="BF60" s="536">
        <f>IFERROR(AVERAGEIF('Rent Roll_Tradeouts'!$B:$B,'Rent Roll (MF &amp; Retail)'!$A60,'Rent Roll_Tradeouts'!BQ:BQ),0)</f>
        <v>0</v>
      </c>
      <c r="BG60" s="536">
        <f>IFERROR(AVERAGEIF('Rent Roll_Tradeouts'!$B:$B,'Rent Roll (MF &amp; Retail)'!$A60,'Rent Roll_Tradeouts'!BR:BR),0)</f>
        <v>0</v>
      </c>
      <c r="BH60" s="536">
        <f>IFERROR(AVERAGEIF('Rent Roll_Tradeouts'!$B:$B,'Rent Roll (MF &amp; Retail)'!$A60,'Rent Roll_Tradeouts'!BS:BS),0)</f>
        <v>0</v>
      </c>
      <c r="BI60" s="536">
        <f>IFERROR(AVERAGEIF('Rent Roll_Tradeouts'!$B:$B,'Rent Roll (MF &amp; Retail)'!$A60,'Rent Roll_Tradeouts'!BT:BT),0)</f>
        <v>0</v>
      </c>
      <c r="BJ60" s="536">
        <f>IFERROR(AVERAGEIF('Rent Roll_Tradeouts'!$B:$B,'Rent Roll (MF &amp; Retail)'!$A60,'Rent Roll_Tradeouts'!BU:BU),0)</f>
        <v>0</v>
      </c>
      <c r="BK60" s="536">
        <f>IFERROR(AVERAGEIF('Rent Roll_Tradeouts'!$B:$B,'Rent Roll (MF &amp; Retail)'!$A60,'Rent Roll_Tradeouts'!BV:BV),0)</f>
        <v>0</v>
      </c>
      <c r="BL60" s="536">
        <f>IFERROR(AVERAGEIF('Rent Roll_Tradeouts'!$B:$B,'Rent Roll (MF &amp; Retail)'!$A60,'Rent Roll_Tradeouts'!BW:BW),0)</f>
        <v>0</v>
      </c>
      <c r="BM60" s="536">
        <f>IFERROR(AVERAGEIF('Rent Roll_Tradeouts'!$B:$B,'Rent Roll (MF &amp; Retail)'!$A60,'Rent Roll_Tradeouts'!BX:BX),0)</f>
        <v>0</v>
      </c>
      <c r="BN60" s="536">
        <f>IFERROR(AVERAGEIF('Rent Roll_Tradeouts'!$B:$B,'Rent Roll (MF &amp; Retail)'!$A60,'Rent Roll_Tradeouts'!BY:BY),0)</f>
        <v>0</v>
      </c>
      <c r="BO60" s="536">
        <f>IFERROR(AVERAGEIF('Rent Roll_Tradeouts'!$B:$B,'Rent Roll (MF &amp; Retail)'!$A60,'Rent Roll_Tradeouts'!BZ:BZ),0)</f>
        <v>0</v>
      </c>
      <c r="BP60" s="536">
        <f>IFERROR(AVERAGEIF('Rent Roll_Tradeouts'!$B:$B,'Rent Roll (MF &amp; Retail)'!$A60,'Rent Roll_Tradeouts'!CA:CA),0)</f>
        <v>0</v>
      </c>
      <c r="BQ60" s="536">
        <f>IFERROR(AVERAGEIF('Rent Roll_Tradeouts'!$B:$B,'Rent Roll (MF &amp; Retail)'!$A60,'Rent Roll_Tradeouts'!CB:CB),0)</f>
        <v>0</v>
      </c>
      <c r="BR60" s="536">
        <f>IFERROR(AVERAGEIF('Rent Roll_Tradeouts'!$B:$B,'Rent Roll (MF &amp; Retail)'!$A60,'Rent Roll_Tradeouts'!CC:CC),0)</f>
        <v>0</v>
      </c>
      <c r="BS60" s="536">
        <f>IFERROR(AVERAGEIF('Rent Roll_Tradeouts'!$B:$B,'Rent Roll (MF &amp; Retail)'!$A60,'Rent Roll_Tradeouts'!CD:CD),0)</f>
        <v>0</v>
      </c>
      <c r="BT60" s="536">
        <f>IFERROR(AVERAGEIF('Rent Roll_Tradeouts'!$B:$B,'Rent Roll (MF &amp; Retail)'!$A60,'Rent Roll_Tradeouts'!CE:CE),0)</f>
        <v>0</v>
      </c>
      <c r="BU60" s="536">
        <f>IFERROR(AVERAGEIF('Rent Roll_Tradeouts'!$B:$B,'Rent Roll (MF &amp; Retail)'!$A60,'Rent Roll_Tradeouts'!CF:CF),0)</f>
        <v>0</v>
      </c>
      <c r="BV60" s="536">
        <f>IFERROR(AVERAGEIF('Rent Roll_Tradeouts'!$B:$B,'Rent Roll (MF &amp; Retail)'!$A60,'Rent Roll_Tradeouts'!CG:CG),0)</f>
        <v>0</v>
      </c>
      <c r="BW60" s="536">
        <f>IFERROR(AVERAGEIF('Rent Roll_Tradeouts'!$B:$B,'Rent Roll (MF &amp; Retail)'!$A60,'Rent Roll_Tradeouts'!CH:CH),0)</f>
        <v>0</v>
      </c>
      <c r="BX60" s="536">
        <f>IFERROR(AVERAGEIF('Rent Roll_Tradeouts'!$B:$B,'Rent Roll (MF &amp; Retail)'!$A60,'Rent Roll_Tradeouts'!CI:CI),0)</f>
        <v>0</v>
      </c>
      <c r="BY60" s="536">
        <f>IFERROR(AVERAGEIF('Rent Roll_Tradeouts'!$B:$B,'Rent Roll (MF &amp; Retail)'!$A60,'Rent Roll_Tradeouts'!CJ:CJ),0)</f>
        <v>0</v>
      </c>
      <c r="BZ60" s="536">
        <f>IFERROR(AVERAGEIF('Rent Roll_Tradeouts'!$B:$B,'Rent Roll (MF &amp; Retail)'!$A60,'Rent Roll_Tradeouts'!CK:CK),0)</f>
        <v>0</v>
      </c>
      <c r="CA60" s="536">
        <f>IFERROR(AVERAGEIF('Rent Roll_Tradeouts'!$B:$B,'Rent Roll (MF &amp; Retail)'!$A60,'Rent Roll_Tradeouts'!CL:CL),0)</f>
        <v>0</v>
      </c>
      <c r="CB60" s="536">
        <f>IFERROR(AVERAGEIF('Rent Roll_Tradeouts'!$B:$B,'Rent Roll (MF &amp; Retail)'!$A60,'Rent Roll_Tradeouts'!CM:CM),0)</f>
        <v>0</v>
      </c>
      <c r="CC60" s="536">
        <f>IFERROR(AVERAGEIF('Rent Roll_Tradeouts'!$B:$B,'Rent Roll (MF &amp; Retail)'!$A60,'Rent Roll_Tradeouts'!CN:CN),0)</f>
        <v>0</v>
      </c>
      <c r="CD60" s="536">
        <f>IFERROR(AVERAGEIF('Rent Roll_Tradeouts'!$B:$B,'Rent Roll (MF &amp; Retail)'!$A60,'Rent Roll_Tradeouts'!CO:CO),0)</f>
        <v>0</v>
      </c>
      <c r="CE60" s="536">
        <f>IFERROR(AVERAGEIF('Rent Roll_Tradeouts'!$B:$B,'Rent Roll (MF &amp; Retail)'!$A60,'Rent Roll_Tradeouts'!CP:CP),0)</f>
        <v>0</v>
      </c>
      <c r="CF60" s="536">
        <f>IFERROR(AVERAGEIF('Rent Roll_Tradeouts'!$B:$B,'Rent Roll (MF &amp; Retail)'!$A60,'Rent Roll_Tradeouts'!CQ:CQ),0)</f>
        <v>0</v>
      </c>
      <c r="CG60" s="536">
        <f>IFERROR(AVERAGEIF('Rent Roll_Tradeouts'!$B:$B,'Rent Roll (MF &amp; Retail)'!$A60,'Rent Roll_Tradeouts'!CR:CR),0)</f>
        <v>0</v>
      </c>
      <c r="CH60" s="536">
        <f>IFERROR(AVERAGEIF('Rent Roll_Tradeouts'!$B:$B,'Rent Roll (MF &amp; Retail)'!$A60,'Rent Roll_Tradeouts'!CS:CS),0)</f>
        <v>0</v>
      </c>
      <c r="CI60" s="536">
        <f>IFERROR(AVERAGEIF('Rent Roll_Tradeouts'!$B:$B,'Rent Roll (MF &amp; Retail)'!$A60,'Rent Roll_Tradeouts'!CT:CT),0)</f>
        <v>0</v>
      </c>
      <c r="CJ60" s="536">
        <f>IFERROR(AVERAGEIF('Rent Roll_Tradeouts'!$B:$B,'Rent Roll (MF &amp; Retail)'!$A60,'Rent Roll_Tradeouts'!CU:CU),0)</f>
        <v>0</v>
      </c>
      <c r="CK60" s="536">
        <f>IFERROR(AVERAGEIF('Rent Roll_Tradeouts'!$B:$B,'Rent Roll (MF &amp; Retail)'!$A60,'Rent Roll_Tradeouts'!CV:CV),0)</f>
        <v>0</v>
      </c>
      <c r="CL60" s="536">
        <f>IFERROR(AVERAGEIF('Rent Roll_Tradeouts'!$B:$B,'Rent Roll (MF &amp; Retail)'!$A60,'Rent Roll_Tradeouts'!CW:CW),0)</f>
        <v>0</v>
      </c>
      <c r="CM60" s="536">
        <f>IFERROR(AVERAGEIF('Rent Roll_Tradeouts'!$B:$B,'Rent Roll (MF &amp; Retail)'!$A60,'Rent Roll_Tradeouts'!CX:CX),0)</f>
        <v>0</v>
      </c>
      <c r="CN60" s="536">
        <f>IFERROR(AVERAGEIF('Rent Roll_Tradeouts'!$B:$B,'Rent Roll (MF &amp; Retail)'!$A60,'Rent Roll_Tradeouts'!CY:CY),0)</f>
        <v>0</v>
      </c>
      <c r="CO60" s="536">
        <f>IFERROR(AVERAGEIF('Rent Roll_Tradeouts'!$B:$B,'Rent Roll (MF &amp; Retail)'!$A60,'Rent Roll_Tradeouts'!CZ:CZ),0)</f>
        <v>0</v>
      </c>
      <c r="CP60" s="536">
        <f>IFERROR(AVERAGEIF('Rent Roll_Tradeouts'!$B:$B,'Rent Roll (MF &amp; Retail)'!$A60,'Rent Roll_Tradeouts'!DA:DA),0)</f>
        <v>0</v>
      </c>
      <c r="CQ60" s="536">
        <f>IFERROR(AVERAGEIF('Rent Roll_Tradeouts'!$B:$B,'Rent Roll (MF &amp; Retail)'!$A60,'Rent Roll_Tradeouts'!DB:DB),0)</f>
        <v>0</v>
      </c>
      <c r="CR60" s="536">
        <f>IFERROR(AVERAGEIF('Rent Roll_Tradeouts'!$B:$B,'Rent Roll (MF &amp; Retail)'!$A60,'Rent Roll_Tradeouts'!DC:DC),0)</f>
        <v>0</v>
      </c>
      <c r="CS60" s="536">
        <f>IFERROR(AVERAGEIF('Rent Roll_Tradeouts'!$B:$B,'Rent Roll (MF &amp; Retail)'!$A60,'Rent Roll_Tradeouts'!DD:DD),0)</f>
        <v>0</v>
      </c>
      <c r="CT60" s="536">
        <f>IFERROR(AVERAGEIF('Rent Roll_Tradeouts'!$B:$B,'Rent Roll (MF &amp; Retail)'!$A60,'Rent Roll_Tradeouts'!DE:DE),0)</f>
        <v>0</v>
      </c>
      <c r="CU60" s="536">
        <f>IFERROR(AVERAGEIF('Rent Roll_Tradeouts'!$B:$B,'Rent Roll (MF &amp; Retail)'!$A60,'Rent Roll_Tradeouts'!DF:DF),0)</f>
        <v>0</v>
      </c>
      <c r="CV60" s="536">
        <f>IFERROR(AVERAGEIF('Rent Roll_Tradeouts'!$B:$B,'Rent Roll (MF &amp; Retail)'!$A60,'Rent Roll_Tradeouts'!DG:DG),0)</f>
        <v>0</v>
      </c>
      <c r="CW60" s="536">
        <f>IFERROR(AVERAGEIF('Rent Roll_Tradeouts'!$B:$B,'Rent Roll (MF &amp; Retail)'!$A60,'Rent Roll_Tradeouts'!DH:DH),0)</f>
        <v>0</v>
      </c>
      <c r="CX60" s="536">
        <f>IFERROR(AVERAGEIF('Rent Roll_Tradeouts'!$B:$B,'Rent Roll (MF &amp; Retail)'!$A60,'Rent Roll_Tradeouts'!DI:DI),0)</f>
        <v>0</v>
      </c>
      <c r="CY60" s="536">
        <f>IFERROR(AVERAGEIF('Rent Roll_Tradeouts'!$B:$B,'Rent Roll (MF &amp; Retail)'!$A60,'Rent Roll_Tradeouts'!DJ:DJ),0)</f>
        <v>0</v>
      </c>
      <c r="CZ60" s="536">
        <f>IFERROR(AVERAGEIF('Rent Roll_Tradeouts'!$B:$B,'Rent Roll (MF &amp; Retail)'!$A60,'Rent Roll_Tradeouts'!DK:DK),0)</f>
        <v>0</v>
      </c>
      <c r="DA60" s="536">
        <f>IFERROR(AVERAGEIF('Rent Roll_Tradeouts'!$B:$B,'Rent Roll (MF &amp; Retail)'!$A60,'Rent Roll_Tradeouts'!DL:DL),0)</f>
        <v>0</v>
      </c>
      <c r="DB60" s="536">
        <f>IFERROR(AVERAGEIF('Rent Roll_Tradeouts'!$B:$B,'Rent Roll (MF &amp; Retail)'!$A60,'Rent Roll_Tradeouts'!DM:DM),0)</f>
        <v>0</v>
      </c>
      <c r="DC60" s="536">
        <f>IFERROR(AVERAGEIF('Rent Roll_Tradeouts'!$B:$B,'Rent Roll (MF &amp; Retail)'!$A60,'Rent Roll_Tradeouts'!DN:DN),0)</f>
        <v>0</v>
      </c>
      <c r="DD60" s="536">
        <f>IFERROR(AVERAGEIF('Rent Roll_Tradeouts'!$B:$B,'Rent Roll (MF &amp; Retail)'!$A60,'Rent Roll_Tradeouts'!DO:DO),0)</f>
        <v>0</v>
      </c>
      <c r="DE60" s="536">
        <f>IFERROR(AVERAGEIF('Rent Roll_Tradeouts'!$B:$B,'Rent Roll (MF &amp; Retail)'!$A60,'Rent Roll_Tradeouts'!DP:DP),0)</f>
        <v>0</v>
      </c>
      <c r="DF60" s="536">
        <f>IFERROR(AVERAGEIF('Rent Roll_Tradeouts'!$B:$B,'Rent Roll (MF &amp; Retail)'!$A60,'Rent Roll_Tradeouts'!DQ:DQ),0)</f>
        <v>0</v>
      </c>
      <c r="DG60" s="536">
        <f>IFERROR(AVERAGEIF('Rent Roll_Tradeouts'!$B:$B,'Rent Roll (MF &amp; Retail)'!$A60,'Rent Roll_Tradeouts'!DR:DR),0)</f>
        <v>0</v>
      </c>
      <c r="DH60" s="536">
        <f>IFERROR(AVERAGEIF('Rent Roll_Tradeouts'!$B:$B,'Rent Roll (MF &amp; Retail)'!$A60,'Rent Roll_Tradeouts'!DS:DS),0)</f>
        <v>0</v>
      </c>
      <c r="DI60" s="536">
        <f>IFERROR(AVERAGEIF('Rent Roll_Tradeouts'!$B:$B,'Rent Roll (MF &amp; Retail)'!$A60,'Rent Roll_Tradeouts'!DT:DT),0)</f>
        <v>0</v>
      </c>
      <c r="DJ60" s="536">
        <f>IFERROR(AVERAGEIF('Rent Roll_Tradeouts'!$B:$B,'Rent Roll (MF &amp; Retail)'!$A60,'Rent Roll_Tradeouts'!DU:DU),0)</f>
        <v>0</v>
      </c>
      <c r="DK60" s="536">
        <f>IFERROR(AVERAGEIF('Rent Roll_Tradeouts'!$B:$B,'Rent Roll (MF &amp; Retail)'!$A60,'Rent Roll_Tradeouts'!DV:DV),0)</f>
        <v>0</v>
      </c>
      <c r="DL60" s="536">
        <f>IFERROR(AVERAGEIF('Rent Roll_Tradeouts'!$B:$B,'Rent Roll (MF &amp; Retail)'!$A60,'Rent Roll_Tradeouts'!DW:DW),0)</f>
        <v>0</v>
      </c>
      <c r="DM60" s="536">
        <f>IFERROR(AVERAGEIF('Rent Roll_Tradeouts'!$B:$B,'Rent Roll (MF &amp; Retail)'!$A60,'Rent Roll_Tradeouts'!DX:DX),0)</f>
        <v>0</v>
      </c>
      <c r="DN60" s="536">
        <f>IFERROR(AVERAGEIF('Rent Roll_Tradeouts'!$B:$B,'Rent Roll (MF &amp; Retail)'!$A60,'Rent Roll_Tradeouts'!DY:DY),0)</f>
        <v>0</v>
      </c>
      <c r="DO60" s="536">
        <f>IFERROR(AVERAGEIF('Rent Roll_Tradeouts'!$B:$B,'Rent Roll (MF &amp; Retail)'!$A60,'Rent Roll_Tradeouts'!DZ:DZ),0)</f>
        <v>0</v>
      </c>
      <c r="DP60" s="536">
        <f>IFERROR(AVERAGEIF('Rent Roll_Tradeouts'!$B:$B,'Rent Roll (MF &amp; Retail)'!$A60,'Rent Roll_Tradeouts'!EA:EA),0)</f>
        <v>0</v>
      </c>
      <c r="DQ60" s="536">
        <f>IFERROR(AVERAGEIF('Rent Roll_Tradeouts'!$B:$B,'Rent Roll (MF &amp; Retail)'!$A60,'Rent Roll_Tradeouts'!EB:EB),0)</f>
        <v>0</v>
      </c>
      <c r="DR60" s="536">
        <f>IFERROR(AVERAGEIF('Rent Roll_Tradeouts'!$B:$B,'Rent Roll (MF &amp; Retail)'!$A60,'Rent Roll_Tradeouts'!EC:EC),0)</f>
        <v>0</v>
      </c>
      <c r="DS60" s="536">
        <f>IFERROR(AVERAGEIF('Rent Roll_Tradeouts'!$B:$B,'Rent Roll (MF &amp; Retail)'!$A60,'Rent Roll_Tradeouts'!ED:ED),0)</f>
        <v>0</v>
      </c>
      <c r="DT60" s="536">
        <f>IFERROR(AVERAGEIF('Rent Roll_Tradeouts'!$B:$B,'Rent Roll (MF &amp; Retail)'!$A60,'Rent Roll_Tradeouts'!EE:EE),0)</f>
        <v>0</v>
      </c>
      <c r="DU60" s="536">
        <f>IFERROR(AVERAGEIF('Rent Roll_Tradeouts'!$B:$B,'Rent Roll (MF &amp; Retail)'!$A60,'Rent Roll_Tradeouts'!EF:EF),0)</f>
        <v>0</v>
      </c>
      <c r="DV60" s="536">
        <f>IFERROR(AVERAGEIF('Rent Roll_Tradeouts'!$B:$B,'Rent Roll (MF &amp; Retail)'!$A60,'Rent Roll_Tradeouts'!EG:EG),0)</f>
        <v>0</v>
      </c>
      <c r="DW60" s="536">
        <f>IFERROR(AVERAGEIF('Rent Roll_Tradeouts'!$B:$B,'Rent Roll (MF &amp; Retail)'!$A60,'Rent Roll_Tradeouts'!EH:EH),0)</f>
        <v>0</v>
      </c>
      <c r="DX60" s="536">
        <f>IFERROR(AVERAGEIF('Rent Roll_Tradeouts'!$B:$B,'Rent Roll (MF &amp; Retail)'!$A60,'Rent Roll_Tradeouts'!EI:EI),0)</f>
        <v>0</v>
      </c>
      <c r="DY60" s="536">
        <f>IFERROR(AVERAGEIF('Rent Roll_Tradeouts'!$B:$B,'Rent Roll (MF &amp; Retail)'!$A60,'Rent Roll_Tradeouts'!EJ:EJ),0)</f>
        <v>0</v>
      </c>
      <c r="DZ60" s="536">
        <f>IFERROR(AVERAGEIF('Rent Roll_Tradeouts'!$B:$B,'Rent Roll (MF &amp; Retail)'!$A60,'Rent Roll_Tradeouts'!EK:EK),0)</f>
        <v>0</v>
      </c>
      <c r="EA60" s="536">
        <f>IFERROR(AVERAGEIF('Rent Roll_Tradeouts'!$B:$B,'Rent Roll (MF &amp; Retail)'!$A60,'Rent Roll_Tradeouts'!EL:EL),0)</f>
        <v>0</v>
      </c>
    </row>
    <row r="61" spans="1:131">
      <c r="A61" s="49">
        <f>'Rent Roll_RedIQ 2'!A70</f>
        <v>0</v>
      </c>
      <c r="B61" s="77">
        <f>'Rent Roll_RedIQ 2'!D70</f>
        <v>0</v>
      </c>
      <c r="C61" s="77">
        <f>'Rent Roll_RedIQ 2'!E70</f>
        <v>0</v>
      </c>
      <c r="D61" s="77">
        <f>'Rent Roll_RedIQ 2'!F70</f>
        <v>0</v>
      </c>
      <c r="E61" s="77">
        <f>'Rent Roll_RedIQ 2'!G70</f>
        <v>0</v>
      </c>
      <c r="K61" s="769" t="str">
        <f>'Rent Roll_RedIQ 2'!AG70</f>
        <v>-</v>
      </c>
      <c r="L61" s="536">
        <f>IFERROR(AVERAGEIF('Rent Roll_Tradeouts'!$B:$B,'Rent Roll (MF &amp; Retail)'!$A61,'Rent Roll_Tradeouts'!W:W),0)</f>
        <v>0</v>
      </c>
      <c r="M61" s="536">
        <f>IFERROR(AVERAGEIF('Rent Roll_Tradeouts'!$B:$B,'Rent Roll (MF &amp; Retail)'!$A61,'Rent Roll_Tradeouts'!X:X),0)</f>
        <v>0</v>
      </c>
      <c r="N61" s="536">
        <f>IFERROR(AVERAGEIF('Rent Roll_Tradeouts'!$B:$B,'Rent Roll (MF &amp; Retail)'!$A61,'Rent Roll_Tradeouts'!Y:Y),0)</f>
        <v>0</v>
      </c>
      <c r="O61" s="536">
        <f>IFERROR(AVERAGEIF('Rent Roll_Tradeouts'!$B:$B,'Rent Roll (MF &amp; Retail)'!$A61,'Rent Roll_Tradeouts'!Z:Z),0)</f>
        <v>0</v>
      </c>
      <c r="P61" s="536">
        <f>IFERROR(AVERAGEIF('Rent Roll_Tradeouts'!$B:$B,'Rent Roll (MF &amp; Retail)'!$A61,'Rent Roll_Tradeouts'!AA:AA),0)</f>
        <v>0</v>
      </c>
      <c r="Q61" s="536">
        <f>IFERROR(AVERAGEIF('Rent Roll_Tradeouts'!$B:$B,'Rent Roll (MF &amp; Retail)'!$A61,'Rent Roll_Tradeouts'!AB:AB),0)</f>
        <v>0</v>
      </c>
      <c r="R61" s="536">
        <f>IFERROR(AVERAGEIF('Rent Roll_Tradeouts'!$B:$B,'Rent Roll (MF &amp; Retail)'!$A61,'Rent Roll_Tradeouts'!AC:AC),0)</f>
        <v>0</v>
      </c>
      <c r="S61" s="536">
        <f>IFERROR(AVERAGEIF('Rent Roll_Tradeouts'!$B:$B,'Rent Roll (MF &amp; Retail)'!$A61,'Rent Roll_Tradeouts'!AD:AD),0)</f>
        <v>0</v>
      </c>
      <c r="T61" s="536">
        <f>IFERROR(AVERAGEIF('Rent Roll_Tradeouts'!$B:$B,'Rent Roll (MF &amp; Retail)'!$A61,'Rent Roll_Tradeouts'!AE:AE),0)</f>
        <v>0</v>
      </c>
      <c r="U61" s="536">
        <f>IFERROR(AVERAGEIF('Rent Roll_Tradeouts'!$B:$B,'Rent Roll (MF &amp; Retail)'!$A61,'Rent Roll_Tradeouts'!AF:AF),0)</f>
        <v>0</v>
      </c>
      <c r="V61" s="536">
        <f>IFERROR(AVERAGEIF('Rent Roll_Tradeouts'!$B:$B,'Rent Roll (MF &amp; Retail)'!$A61,'Rent Roll_Tradeouts'!AG:AG),0)</f>
        <v>0</v>
      </c>
      <c r="W61" s="536">
        <f>IFERROR(AVERAGEIF('Rent Roll_Tradeouts'!$B:$B,'Rent Roll (MF &amp; Retail)'!$A61,'Rent Roll_Tradeouts'!AH:AH),0)</f>
        <v>0</v>
      </c>
      <c r="X61" s="536">
        <f>IFERROR(AVERAGEIF('Rent Roll_Tradeouts'!$B:$B,'Rent Roll (MF &amp; Retail)'!$A61,'Rent Roll_Tradeouts'!AI:AI),0)</f>
        <v>0</v>
      </c>
      <c r="Y61" s="536">
        <f>IFERROR(AVERAGEIF('Rent Roll_Tradeouts'!$B:$B,'Rent Roll (MF &amp; Retail)'!$A61,'Rent Roll_Tradeouts'!AJ:AJ),0)</f>
        <v>0</v>
      </c>
      <c r="Z61" s="536">
        <f>IFERROR(AVERAGEIF('Rent Roll_Tradeouts'!$B:$B,'Rent Roll (MF &amp; Retail)'!$A61,'Rent Roll_Tradeouts'!AK:AK),0)</f>
        <v>0</v>
      </c>
      <c r="AA61" s="536">
        <f>IFERROR(AVERAGEIF('Rent Roll_Tradeouts'!$B:$B,'Rent Roll (MF &amp; Retail)'!$A61,'Rent Roll_Tradeouts'!AL:AL),0)</f>
        <v>0</v>
      </c>
      <c r="AB61" s="536">
        <f>IFERROR(AVERAGEIF('Rent Roll_Tradeouts'!$B:$B,'Rent Roll (MF &amp; Retail)'!$A61,'Rent Roll_Tradeouts'!AM:AM),0)</f>
        <v>0</v>
      </c>
      <c r="AC61" s="536">
        <f>IFERROR(AVERAGEIF('Rent Roll_Tradeouts'!$B:$B,'Rent Roll (MF &amp; Retail)'!$A61,'Rent Roll_Tradeouts'!AN:AN),0)</f>
        <v>0</v>
      </c>
      <c r="AD61" s="536">
        <f>IFERROR(AVERAGEIF('Rent Roll_Tradeouts'!$B:$B,'Rent Roll (MF &amp; Retail)'!$A61,'Rent Roll_Tradeouts'!AO:AO),0)</f>
        <v>0</v>
      </c>
      <c r="AE61" s="536">
        <f>IFERROR(AVERAGEIF('Rent Roll_Tradeouts'!$B:$B,'Rent Roll (MF &amp; Retail)'!$A61,'Rent Roll_Tradeouts'!AP:AP),0)</f>
        <v>0</v>
      </c>
      <c r="AF61" s="536">
        <f>IFERROR(AVERAGEIF('Rent Roll_Tradeouts'!$B:$B,'Rent Roll (MF &amp; Retail)'!$A61,'Rent Roll_Tradeouts'!AQ:AQ),0)</f>
        <v>0</v>
      </c>
      <c r="AG61" s="536">
        <f>IFERROR(AVERAGEIF('Rent Roll_Tradeouts'!$B:$B,'Rent Roll (MF &amp; Retail)'!$A61,'Rent Roll_Tradeouts'!AR:AR),0)</f>
        <v>0</v>
      </c>
      <c r="AH61" s="536">
        <f>IFERROR(AVERAGEIF('Rent Roll_Tradeouts'!$B:$B,'Rent Roll (MF &amp; Retail)'!$A61,'Rent Roll_Tradeouts'!AS:AS),0)</f>
        <v>0</v>
      </c>
      <c r="AI61" s="536">
        <f>IFERROR(AVERAGEIF('Rent Roll_Tradeouts'!$B:$B,'Rent Roll (MF &amp; Retail)'!$A61,'Rent Roll_Tradeouts'!AT:AT),0)</f>
        <v>0</v>
      </c>
      <c r="AJ61" s="536">
        <f>IFERROR(AVERAGEIF('Rent Roll_Tradeouts'!$B:$B,'Rent Roll (MF &amp; Retail)'!$A61,'Rent Roll_Tradeouts'!AU:AU),0)</f>
        <v>0</v>
      </c>
      <c r="AK61" s="536">
        <f>IFERROR(AVERAGEIF('Rent Roll_Tradeouts'!$B:$B,'Rent Roll (MF &amp; Retail)'!$A61,'Rent Roll_Tradeouts'!AV:AV),0)</f>
        <v>0</v>
      </c>
      <c r="AL61" s="536">
        <f>IFERROR(AVERAGEIF('Rent Roll_Tradeouts'!$B:$B,'Rent Roll (MF &amp; Retail)'!$A61,'Rent Roll_Tradeouts'!AW:AW),0)</f>
        <v>0</v>
      </c>
      <c r="AM61" s="536">
        <f>IFERROR(AVERAGEIF('Rent Roll_Tradeouts'!$B:$B,'Rent Roll (MF &amp; Retail)'!$A61,'Rent Roll_Tradeouts'!AX:AX),0)</f>
        <v>0</v>
      </c>
      <c r="AN61" s="536">
        <f>IFERROR(AVERAGEIF('Rent Roll_Tradeouts'!$B:$B,'Rent Roll (MF &amp; Retail)'!$A61,'Rent Roll_Tradeouts'!AY:AY),0)</f>
        <v>0</v>
      </c>
      <c r="AO61" s="536">
        <f>IFERROR(AVERAGEIF('Rent Roll_Tradeouts'!$B:$B,'Rent Roll (MF &amp; Retail)'!$A61,'Rent Roll_Tradeouts'!AZ:AZ),0)</f>
        <v>0</v>
      </c>
      <c r="AP61" s="536">
        <f>IFERROR(AVERAGEIF('Rent Roll_Tradeouts'!$B:$B,'Rent Roll (MF &amp; Retail)'!$A61,'Rent Roll_Tradeouts'!BA:BA),0)</f>
        <v>0</v>
      </c>
      <c r="AQ61" s="536">
        <f>IFERROR(AVERAGEIF('Rent Roll_Tradeouts'!$B:$B,'Rent Roll (MF &amp; Retail)'!$A61,'Rent Roll_Tradeouts'!BB:BB),0)</f>
        <v>0</v>
      </c>
      <c r="AR61" s="536">
        <f>IFERROR(AVERAGEIF('Rent Roll_Tradeouts'!$B:$B,'Rent Roll (MF &amp; Retail)'!$A61,'Rent Roll_Tradeouts'!BC:BC),0)</f>
        <v>0</v>
      </c>
      <c r="AS61" s="536">
        <f>IFERROR(AVERAGEIF('Rent Roll_Tradeouts'!$B:$B,'Rent Roll (MF &amp; Retail)'!$A61,'Rent Roll_Tradeouts'!BD:BD),0)</f>
        <v>0</v>
      </c>
      <c r="AT61" s="536">
        <f>IFERROR(AVERAGEIF('Rent Roll_Tradeouts'!$B:$B,'Rent Roll (MF &amp; Retail)'!$A61,'Rent Roll_Tradeouts'!BE:BE),0)</f>
        <v>0</v>
      </c>
      <c r="AU61" s="536">
        <f>IFERROR(AVERAGEIF('Rent Roll_Tradeouts'!$B:$B,'Rent Roll (MF &amp; Retail)'!$A61,'Rent Roll_Tradeouts'!BF:BF),0)</f>
        <v>0</v>
      </c>
      <c r="AV61" s="536">
        <f>IFERROR(AVERAGEIF('Rent Roll_Tradeouts'!$B:$B,'Rent Roll (MF &amp; Retail)'!$A61,'Rent Roll_Tradeouts'!BG:BG),0)</f>
        <v>0</v>
      </c>
      <c r="AW61" s="536">
        <f>IFERROR(AVERAGEIF('Rent Roll_Tradeouts'!$B:$B,'Rent Roll (MF &amp; Retail)'!$A61,'Rent Roll_Tradeouts'!BH:BH),0)</f>
        <v>0</v>
      </c>
      <c r="AX61" s="536">
        <f>IFERROR(AVERAGEIF('Rent Roll_Tradeouts'!$B:$B,'Rent Roll (MF &amp; Retail)'!$A61,'Rent Roll_Tradeouts'!BI:BI),0)</f>
        <v>0</v>
      </c>
      <c r="AY61" s="536">
        <f>IFERROR(AVERAGEIF('Rent Roll_Tradeouts'!$B:$B,'Rent Roll (MF &amp; Retail)'!$A61,'Rent Roll_Tradeouts'!BJ:BJ),0)</f>
        <v>0</v>
      </c>
      <c r="AZ61" s="536">
        <f>IFERROR(AVERAGEIF('Rent Roll_Tradeouts'!$B:$B,'Rent Roll (MF &amp; Retail)'!$A61,'Rent Roll_Tradeouts'!BK:BK),0)</f>
        <v>0</v>
      </c>
      <c r="BA61" s="536">
        <f>IFERROR(AVERAGEIF('Rent Roll_Tradeouts'!$B:$B,'Rent Roll (MF &amp; Retail)'!$A61,'Rent Roll_Tradeouts'!BL:BL),0)</f>
        <v>0</v>
      </c>
      <c r="BB61" s="536">
        <f>IFERROR(AVERAGEIF('Rent Roll_Tradeouts'!$B:$B,'Rent Roll (MF &amp; Retail)'!$A61,'Rent Roll_Tradeouts'!BM:BM),0)</f>
        <v>0</v>
      </c>
      <c r="BC61" s="536">
        <f>IFERROR(AVERAGEIF('Rent Roll_Tradeouts'!$B:$B,'Rent Roll (MF &amp; Retail)'!$A61,'Rent Roll_Tradeouts'!BN:BN),0)</f>
        <v>0</v>
      </c>
      <c r="BD61" s="536">
        <f>IFERROR(AVERAGEIF('Rent Roll_Tradeouts'!$B:$B,'Rent Roll (MF &amp; Retail)'!$A61,'Rent Roll_Tradeouts'!BO:BO),0)</f>
        <v>0</v>
      </c>
      <c r="BE61" s="536">
        <f>IFERROR(AVERAGEIF('Rent Roll_Tradeouts'!$B:$B,'Rent Roll (MF &amp; Retail)'!$A61,'Rent Roll_Tradeouts'!BP:BP),0)</f>
        <v>0</v>
      </c>
      <c r="BF61" s="536">
        <f>IFERROR(AVERAGEIF('Rent Roll_Tradeouts'!$B:$B,'Rent Roll (MF &amp; Retail)'!$A61,'Rent Roll_Tradeouts'!BQ:BQ),0)</f>
        <v>0</v>
      </c>
      <c r="BG61" s="536">
        <f>IFERROR(AVERAGEIF('Rent Roll_Tradeouts'!$B:$B,'Rent Roll (MF &amp; Retail)'!$A61,'Rent Roll_Tradeouts'!BR:BR),0)</f>
        <v>0</v>
      </c>
      <c r="BH61" s="536">
        <f>IFERROR(AVERAGEIF('Rent Roll_Tradeouts'!$B:$B,'Rent Roll (MF &amp; Retail)'!$A61,'Rent Roll_Tradeouts'!BS:BS),0)</f>
        <v>0</v>
      </c>
      <c r="BI61" s="536">
        <f>IFERROR(AVERAGEIF('Rent Roll_Tradeouts'!$B:$B,'Rent Roll (MF &amp; Retail)'!$A61,'Rent Roll_Tradeouts'!BT:BT),0)</f>
        <v>0</v>
      </c>
      <c r="BJ61" s="536">
        <f>IFERROR(AVERAGEIF('Rent Roll_Tradeouts'!$B:$B,'Rent Roll (MF &amp; Retail)'!$A61,'Rent Roll_Tradeouts'!BU:BU),0)</f>
        <v>0</v>
      </c>
      <c r="BK61" s="536">
        <f>IFERROR(AVERAGEIF('Rent Roll_Tradeouts'!$B:$B,'Rent Roll (MF &amp; Retail)'!$A61,'Rent Roll_Tradeouts'!BV:BV),0)</f>
        <v>0</v>
      </c>
      <c r="BL61" s="536">
        <f>IFERROR(AVERAGEIF('Rent Roll_Tradeouts'!$B:$B,'Rent Roll (MF &amp; Retail)'!$A61,'Rent Roll_Tradeouts'!BW:BW),0)</f>
        <v>0</v>
      </c>
      <c r="BM61" s="536">
        <f>IFERROR(AVERAGEIF('Rent Roll_Tradeouts'!$B:$B,'Rent Roll (MF &amp; Retail)'!$A61,'Rent Roll_Tradeouts'!BX:BX),0)</f>
        <v>0</v>
      </c>
      <c r="BN61" s="536">
        <f>IFERROR(AVERAGEIF('Rent Roll_Tradeouts'!$B:$B,'Rent Roll (MF &amp; Retail)'!$A61,'Rent Roll_Tradeouts'!BY:BY),0)</f>
        <v>0</v>
      </c>
      <c r="BO61" s="536">
        <f>IFERROR(AVERAGEIF('Rent Roll_Tradeouts'!$B:$B,'Rent Roll (MF &amp; Retail)'!$A61,'Rent Roll_Tradeouts'!BZ:BZ),0)</f>
        <v>0</v>
      </c>
      <c r="BP61" s="536">
        <f>IFERROR(AVERAGEIF('Rent Roll_Tradeouts'!$B:$B,'Rent Roll (MF &amp; Retail)'!$A61,'Rent Roll_Tradeouts'!CA:CA),0)</f>
        <v>0</v>
      </c>
      <c r="BQ61" s="536">
        <f>IFERROR(AVERAGEIF('Rent Roll_Tradeouts'!$B:$B,'Rent Roll (MF &amp; Retail)'!$A61,'Rent Roll_Tradeouts'!CB:CB),0)</f>
        <v>0</v>
      </c>
      <c r="BR61" s="536">
        <f>IFERROR(AVERAGEIF('Rent Roll_Tradeouts'!$B:$B,'Rent Roll (MF &amp; Retail)'!$A61,'Rent Roll_Tradeouts'!CC:CC),0)</f>
        <v>0</v>
      </c>
      <c r="BS61" s="536">
        <f>IFERROR(AVERAGEIF('Rent Roll_Tradeouts'!$B:$B,'Rent Roll (MF &amp; Retail)'!$A61,'Rent Roll_Tradeouts'!CD:CD),0)</f>
        <v>0</v>
      </c>
      <c r="BT61" s="536">
        <f>IFERROR(AVERAGEIF('Rent Roll_Tradeouts'!$B:$B,'Rent Roll (MF &amp; Retail)'!$A61,'Rent Roll_Tradeouts'!CE:CE),0)</f>
        <v>0</v>
      </c>
      <c r="BU61" s="536">
        <f>IFERROR(AVERAGEIF('Rent Roll_Tradeouts'!$B:$B,'Rent Roll (MF &amp; Retail)'!$A61,'Rent Roll_Tradeouts'!CF:CF),0)</f>
        <v>0</v>
      </c>
      <c r="BV61" s="536">
        <f>IFERROR(AVERAGEIF('Rent Roll_Tradeouts'!$B:$B,'Rent Roll (MF &amp; Retail)'!$A61,'Rent Roll_Tradeouts'!CG:CG),0)</f>
        <v>0</v>
      </c>
      <c r="BW61" s="536">
        <f>IFERROR(AVERAGEIF('Rent Roll_Tradeouts'!$B:$B,'Rent Roll (MF &amp; Retail)'!$A61,'Rent Roll_Tradeouts'!CH:CH),0)</f>
        <v>0</v>
      </c>
      <c r="BX61" s="536">
        <f>IFERROR(AVERAGEIF('Rent Roll_Tradeouts'!$B:$B,'Rent Roll (MF &amp; Retail)'!$A61,'Rent Roll_Tradeouts'!CI:CI),0)</f>
        <v>0</v>
      </c>
      <c r="BY61" s="536">
        <f>IFERROR(AVERAGEIF('Rent Roll_Tradeouts'!$B:$B,'Rent Roll (MF &amp; Retail)'!$A61,'Rent Roll_Tradeouts'!CJ:CJ),0)</f>
        <v>0</v>
      </c>
      <c r="BZ61" s="536">
        <f>IFERROR(AVERAGEIF('Rent Roll_Tradeouts'!$B:$B,'Rent Roll (MF &amp; Retail)'!$A61,'Rent Roll_Tradeouts'!CK:CK),0)</f>
        <v>0</v>
      </c>
      <c r="CA61" s="536">
        <f>IFERROR(AVERAGEIF('Rent Roll_Tradeouts'!$B:$B,'Rent Roll (MF &amp; Retail)'!$A61,'Rent Roll_Tradeouts'!CL:CL),0)</f>
        <v>0</v>
      </c>
      <c r="CB61" s="536">
        <f>IFERROR(AVERAGEIF('Rent Roll_Tradeouts'!$B:$B,'Rent Roll (MF &amp; Retail)'!$A61,'Rent Roll_Tradeouts'!CM:CM),0)</f>
        <v>0</v>
      </c>
      <c r="CC61" s="536">
        <f>IFERROR(AVERAGEIF('Rent Roll_Tradeouts'!$B:$B,'Rent Roll (MF &amp; Retail)'!$A61,'Rent Roll_Tradeouts'!CN:CN),0)</f>
        <v>0</v>
      </c>
      <c r="CD61" s="536">
        <f>IFERROR(AVERAGEIF('Rent Roll_Tradeouts'!$B:$B,'Rent Roll (MF &amp; Retail)'!$A61,'Rent Roll_Tradeouts'!CO:CO),0)</f>
        <v>0</v>
      </c>
      <c r="CE61" s="536">
        <f>IFERROR(AVERAGEIF('Rent Roll_Tradeouts'!$B:$B,'Rent Roll (MF &amp; Retail)'!$A61,'Rent Roll_Tradeouts'!CP:CP),0)</f>
        <v>0</v>
      </c>
      <c r="CF61" s="536">
        <f>IFERROR(AVERAGEIF('Rent Roll_Tradeouts'!$B:$B,'Rent Roll (MF &amp; Retail)'!$A61,'Rent Roll_Tradeouts'!CQ:CQ),0)</f>
        <v>0</v>
      </c>
      <c r="CG61" s="536">
        <f>IFERROR(AVERAGEIF('Rent Roll_Tradeouts'!$B:$B,'Rent Roll (MF &amp; Retail)'!$A61,'Rent Roll_Tradeouts'!CR:CR),0)</f>
        <v>0</v>
      </c>
      <c r="CH61" s="536">
        <f>IFERROR(AVERAGEIF('Rent Roll_Tradeouts'!$B:$B,'Rent Roll (MF &amp; Retail)'!$A61,'Rent Roll_Tradeouts'!CS:CS),0)</f>
        <v>0</v>
      </c>
      <c r="CI61" s="536">
        <f>IFERROR(AVERAGEIF('Rent Roll_Tradeouts'!$B:$B,'Rent Roll (MF &amp; Retail)'!$A61,'Rent Roll_Tradeouts'!CT:CT),0)</f>
        <v>0</v>
      </c>
      <c r="CJ61" s="536">
        <f>IFERROR(AVERAGEIF('Rent Roll_Tradeouts'!$B:$B,'Rent Roll (MF &amp; Retail)'!$A61,'Rent Roll_Tradeouts'!CU:CU),0)</f>
        <v>0</v>
      </c>
      <c r="CK61" s="536">
        <f>IFERROR(AVERAGEIF('Rent Roll_Tradeouts'!$B:$B,'Rent Roll (MF &amp; Retail)'!$A61,'Rent Roll_Tradeouts'!CV:CV),0)</f>
        <v>0</v>
      </c>
      <c r="CL61" s="536">
        <f>IFERROR(AVERAGEIF('Rent Roll_Tradeouts'!$B:$B,'Rent Roll (MF &amp; Retail)'!$A61,'Rent Roll_Tradeouts'!CW:CW),0)</f>
        <v>0</v>
      </c>
      <c r="CM61" s="536">
        <f>IFERROR(AVERAGEIF('Rent Roll_Tradeouts'!$B:$B,'Rent Roll (MF &amp; Retail)'!$A61,'Rent Roll_Tradeouts'!CX:CX),0)</f>
        <v>0</v>
      </c>
      <c r="CN61" s="536">
        <f>IFERROR(AVERAGEIF('Rent Roll_Tradeouts'!$B:$B,'Rent Roll (MF &amp; Retail)'!$A61,'Rent Roll_Tradeouts'!CY:CY),0)</f>
        <v>0</v>
      </c>
      <c r="CO61" s="536">
        <f>IFERROR(AVERAGEIF('Rent Roll_Tradeouts'!$B:$B,'Rent Roll (MF &amp; Retail)'!$A61,'Rent Roll_Tradeouts'!CZ:CZ),0)</f>
        <v>0</v>
      </c>
      <c r="CP61" s="536">
        <f>IFERROR(AVERAGEIF('Rent Roll_Tradeouts'!$B:$B,'Rent Roll (MF &amp; Retail)'!$A61,'Rent Roll_Tradeouts'!DA:DA),0)</f>
        <v>0</v>
      </c>
      <c r="CQ61" s="536">
        <f>IFERROR(AVERAGEIF('Rent Roll_Tradeouts'!$B:$B,'Rent Roll (MF &amp; Retail)'!$A61,'Rent Roll_Tradeouts'!DB:DB),0)</f>
        <v>0</v>
      </c>
      <c r="CR61" s="536">
        <f>IFERROR(AVERAGEIF('Rent Roll_Tradeouts'!$B:$B,'Rent Roll (MF &amp; Retail)'!$A61,'Rent Roll_Tradeouts'!DC:DC),0)</f>
        <v>0</v>
      </c>
      <c r="CS61" s="536">
        <f>IFERROR(AVERAGEIF('Rent Roll_Tradeouts'!$B:$B,'Rent Roll (MF &amp; Retail)'!$A61,'Rent Roll_Tradeouts'!DD:DD),0)</f>
        <v>0</v>
      </c>
      <c r="CT61" s="536">
        <f>IFERROR(AVERAGEIF('Rent Roll_Tradeouts'!$B:$B,'Rent Roll (MF &amp; Retail)'!$A61,'Rent Roll_Tradeouts'!DE:DE),0)</f>
        <v>0</v>
      </c>
      <c r="CU61" s="536">
        <f>IFERROR(AVERAGEIF('Rent Roll_Tradeouts'!$B:$B,'Rent Roll (MF &amp; Retail)'!$A61,'Rent Roll_Tradeouts'!DF:DF),0)</f>
        <v>0</v>
      </c>
      <c r="CV61" s="536">
        <f>IFERROR(AVERAGEIF('Rent Roll_Tradeouts'!$B:$B,'Rent Roll (MF &amp; Retail)'!$A61,'Rent Roll_Tradeouts'!DG:DG),0)</f>
        <v>0</v>
      </c>
      <c r="CW61" s="536">
        <f>IFERROR(AVERAGEIF('Rent Roll_Tradeouts'!$B:$B,'Rent Roll (MF &amp; Retail)'!$A61,'Rent Roll_Tradeouts'!DH:DH),0)</f>
        <v>0</v>
      </c>
      <c r="CX61" s="536">
        <f>IFERROR(AVERAGEIF('Rent Roll_Tradeouts'!$B:$B,'Rent Roll (MF &amp; Retail)'!$A61,'Rent Roll_Tradeouts'!DI:DI),0)</f>
        <v>0</v>
      </c>
      <c r="CY61" s="536">
        <f>IFERROR(AVERAGEIF('Rent Roll_Tradeouts'!$B:$B,'Rent Roll (MF &amp; Retail)'!$A61,'Rent Roll_Tradeouts'!DJ:DJ),0)</f>
        <v>0</v>
      </c>
      <c r="CZ61" s="536">
        <f>IFERROR(AVERAGEIF('Rent Roll_Tradeouts'!$B:$B,'Rent Roll (MF &amp; Retail)'!$A61,'Rent Roll_Tradeouts'!DK:DK),0)</f>
        <v>0</v>
      </c>
      <c r="DA61" s="536">
        <f>IFERROR(AVERAGEIF('Rent Roll_Tradeouts'!$B:$B,'Rent Roll (MF &amp; Retail)'!$A61,'Rent Roll_Tradeouts'!DL:DL),0)</f>
        <v>0</v>
      </c>
      <c r="DB61" s="536">
        <f>IFERROR(AVERAGEIF('Rent Roll_Tradeouts'!$B:$B,'Rent Roll (MF &amp; Retail)'!$A61,'Rent Roll_Tradeouts'!DM:DM),0)</f>
        <v>0</v>
      </c>
      <c r="DC61" s="536">
        <f>IFERROR(AVERAGEIF('Rent Roll_Tradeouts'!$B:$B,'Rent Roll (MF &amp; Retail)'!$A61,'Rent Roll_Tradeouts'!DN:DN),0)</f>
        <v>0</v>
      </c>
      <c r="DD61" s="536">
        <f>IFERROR(AVERAGEIF('Rent Roll_Tradeouts'!$B:$B,'Rent Roll (MF &amp; Retail)'!$A61,'Rent Roll_Tradeouts'!DO:DO),0)</f>
        <v>0</v>
      </c>
      <c r="DE61" s="536">
        <f>IFERROR(AVERAGEIF('Rent Roll_Tradeouts'!$B:$B,'Rent Roll (MF &amp; Retail)'!$A61,'Rent Roll_Tradeouts'!DP:DP),0)</f>
        <v>0</v>
      </c>
      <c r="DF61" s="536">
        <f>IFERROR(AVERAGEIF('Rent Roll_Tradeouts'!$B:$B,'Rent Roll (MF &amp; Retail)'!$A61,'Rent Roll_Tradeouts'!DQ:DQ),0)</f>
        <v>0</v>
      </c>
      <c r="DG61" s="536">
        <f>IFERROR(AVERAGEIF('Rent Roll_Tradeouts'!$B:$B,'Rent Roll (MF &amp; Retail)'!$A61,'Rent Roll_Tradeouts'!DR:DR),0)</f>
        <v>0</v>
      </c>
      <c r="DH61" s="536">
        <f>IFERROR(AVERAGEIF('Rent Roll_Tradeouts'!$B:$B,'Rent Roll (MF &amp; Retail)'!$A61,'Rent Roll_Tradeouts'!DS:DS),0)</f>
        <v>0</v>
      </c>
      <c r="DI61" s="536">
        <f>IFERROR(AVERAGEIF('Rent Roll_Tradeouts'!$B:$B,'Rent Roll (MF &amp; Retail)'!$A61,'Rent Roll_Tradeouts'!DT:DT),0)</f>
        <v>0</v>
      </c>
      <c r="DJ61" s="536">
        <f>IFERROR(AVERAGEIF('Rent Roll_Tradeouts'!$B:$B,'Rent Roll (MF &amp; Retail)'!$A61,'Rent Roll_Tradeouts'!DU:DU),0)</f>
        <v>0</v>
      </c>
      <c r="DK61" s="536">
        <f>IFERROR(AVERAGEIF('Rent Roll_Tradeouts'!$B:$B,'Rent Roll (MF &amp; Retail)'!$A61,'Rent Roll_Tradeouts'!DV:DV),0)</f>
        <v>0</v>
      </c>
      <c r="DL61" s="536">
        <f>IFERROR(AVERAGEIF('Rent Roll_Tradeouts'!$B:$B,'Rent Roll (MF &amp; Retail)'!$A61,'Rent Roll_Tradeouts'!DW:DW),0)</f>
        <v>0</v>
      </c>
      <c r="DM61" s="536">
        <f>IFERROR(AVERAGEIF('Rent Roll_Tradeouts'!$B:$B,'Rent Roll (MF &amp; Retail)'!$A61,'Rent Roll_Tradeouts'!DX:DX),0)</f>
        <v>0</v>
      </c>
      <c r="DN61" s="536">
        <f>IFERROR(AVERAGEIF('Rent Roll_Tradeouts'!$B:$B,'Rent Roll (MF &amp; Retail)'!$A61,'Rent Roll_Tradeouts'!DY:DY),0)</f>
        <v>0</v>
      </c>
      <c r="DO61" s="536">
        <f>IFERROR(AVERAGEIF('Rent Roll_Tradeouts'!$B:$B,'Rent Roll (MF &amp; Retail)'!$A61,'Rent Roll_Tradeouts'!DZ:DZ),0)</f>
        <v>0</v>
      </c>
      <c r="DP61" s="536">
        <f>IFERROR(AVERAGEIF('Rent Roll_Tradeouts'!$B:$B,'Rent Roll (MF &amp; Retail)'!$A61,'Rent Roll_Tradeouts'!EA:EA),0)</f>
        <v>0</v>
      </c>
      <c r="DQ61" s="536">
        <f>IFERROR(AVERAGEIF('Rent Roll_Tradeouts'!$B:$B,'Rent Roll (MF &amp; Retail)'!$A61,'Rent Roll_Tradeouts'!EB:EB),0)</f>
        <v>0</v>
      </c>
      <c r="DR61" s="536">
        <f>IFERROR(AVERAGEIF('Rent Roll_Tradeouts'!$B:$B,'Rent Roll (MF &amp; Retail)'!$A61,'Rent Roll_Tradeouts'!EC:EC),0)</f>
        <v>0</v>
      </c>
      <c r="DS61" s="536">
        <f>IFERROR(AVERAGEIF('Rent Roll_Tradeouts'!$B:$B,'Rent Roll (MF &amp; Retail)'!$A61,'Rent Roll_Tradeouts'!ED:ED),0)</f>
        <v>0</v>
      </c>
      <c r="DT61" s="536">
        <f>IFERROR(AVERAGEIF('Rent Roll_Tradeouts'!$B:$B,'Rent Roll (MF &amp; Retail)'!$A61,'Rent Roll_Tradeouts'!EE:EE),0)</f>
        <v>0</v>
      </c>
      <c r="DU61" s="536">
        <f>IFERROR(AVERAGEIF('Rent Roll_Tradeouts'!$B:$B,'Rent Roll (MF &amp; Retail)'!$A61,'Rent Roll_Tradeouts'!EF:EF),0)</f>
        <v>0</v>
      </c>
      <c r="DV61" s="536">
        <f>IFERROR(AVERAGEIF('Rent Roll_Tradeouts'!$B:$B,'Rent Roll (MF &amp; Retail)'!$A61,'Rent Roll_Tradeouts'!EG:EG),0)</f>
        <v>0</v>
      </c>
      <c r="DW61" s="536">
        <f>IFERROR(AVERAGEIF('Rent Roll_Tradeouts'!$B:$B,'Rent Roll (MF &amp; Retail)'!$A61,'Rent Roll_Tradeouts'!EH:EH),0)</f>
        <v>0</v>
      </c>
      <c r="DX61" s="536">
        <f>IFERROR(AVERAGEIF('Rent Roll_Tradeouts'!$B:$B,'Rent Roll (MF &amp; Retail)'!$A61,'Rent Roll_Tradeouts'!EI:EI),0)</f>
        <v>0</v>
      </c>
      <c r="DY61" s="536">
        <f>IFERROR(AVERAGEIF('Rent Roll_Tradeouts'!$B:$B,'Rent Roll (MF &amp; Retail)'!$A61,'Rent Roll_Tradeouts'!EJ:EJ),0)</f>
        <v>0</v>
      </c>
      <c r="DZ61" s="536">
        <f>IFERROR(AVERAGEIF('Rent Roll_Tradeouts'!$B:$B,'Rent Roll (MF &amp; Retail)'!$A61,'Rent Roll_Tradeouts'!EK:EK),0)</f>
        <v>0</v>
      </c>
      <c r="EA61" s="536">
        <f>IFERROR(AVERAGEIF('Rent Roll_Tradeouts'!$B:$B,'Rent Roll (MF &amp; Retail)'!$A61,'Rent Roll_Tradeouts'!EL:EL),0)</f>
        <v>0</v>
      </c>
    </row>
    <row r="62" spans="1:131">
      <c r="A62" s="49">
        <f>'Rent Roll_RedIQ 2'!A71</f>
        <v>0</v>
      </c>
      <c r="B62" s="77">
        <f>'Rent Roll_RedIQ 2'!D71</f>
        <v>0</v>
      </c>
      <c r="C62" s="77">
        <f>'Rent Roll_RedIQ 2'!E71</f>
        <v>0</v>
      </c>
      <c r="D62" s="77">
        <f>'Rent Roll_RedIQ 2'!F71</f>
        <v>0</v>
      </c>
      <c r="E62" s="77">
        <f>'Rent Roll_RedIQ 2'!G71</f>
        <v>0</v>
      </c>
      <c r="K62" s="769" t="str">
        <f>'Rent Roll_RedIQ 2'!AG71</f>
        <v>-</v>
      </c>
      <c r="L62" s="536">
        <f>IFERROR(AVERAGEIF('Rent Roll_Tradeouts'!$B:$B,'Rent Roll (MF &amp; Retail)'!$A62,'Rent Roll_Tradeouts'!W:W),0)</f>
        <v>0</v>
      </c>
      <c r="M62" s="536">
        <f>IFERROR(AVERAGEIF('Rent Roll_Tradeouts'!$B:$B,'Rent Roll (MF &amp; Retail)'!$A62,'Rent Roll_Tradeouts'!X:X),0)</f>
        <v>0</v>
      </c>
      <c r="N62" s="536">
        <f>IFERROR(AVERAGEIF('Rent Roll_Tradeouts'!$B:$B,'Rent Roll (MF &amp; Retail)'!$A62,'Rent Roll_Tradeouts'!Y:Y),0)</f>
        <v>0</v>
      </c>
      <c r="O62" s="536">
        <f>IFERROR(AVERAGEIF('Rent Roll_Tradeouts'!$B:$B,'Rent Roll (MF &amp; Retail)'!$A62,'Rent Roll_Tradeouts'!Z:Z),0)</f>
        <v>0</v>
      </c>
      <c r="P62" s="536">
        <f>IFERROR(AVERAGEIF('Rent Roll_Tradeouts'!$B:$B,'Rent Roll (MF &amp; Retail)'!$A62,'Rent Roll_Tradeouts'!AA:AA),0)</f>
        <v>0</v>
      </c>
      <c r="Q62" s="536">
        <f>IFERROR(AVERAGEIF('Rent Roll_Tradeouts'!$B:$B,'Rent Roll (MF &amp; Retail)'!$A62,'Rent Roll_Tradeouts'!AB:AB),0)</f>
        <v>0</v>
      </c>
      <c r="R62" s="536">
        <f>IFERROR(AVERAGEIF('Rent Roll_Tradeouts'!$B:$B,'Rent Roll (MF &amp; Retail)'!$A62,'Rent Roll_Tradeouts'!AC:AC),0)</f>
        <v>0</v>
      </c>
      <c r="S62" s="536">
        <f>IFERROR(AVERAGEIF('Rent Roll_Tradeouts'!$B:$B,'Rent Roll (MF &amp; Retail)'!$A62,'Rent Roll_Tradeouts'!AD:AD),0)</f>
        <v>0</v>
      </c>
      <c r="T62" s="536">
        <f>IFERROR(AVERAGEIF('Rent Roll_Tradeouts'!$B:$B,'Rent Roll (MF &amp; Retail)'!$A62,'Rent Roll_Tradeouts'!AE:AE),0)</f>
        <v>0</v>
      </c>
      <c r="U62" s="536">
        <f>IFERROR(AVERAGEIF('Rent Roll_Tradeouts'!$B:$B,'Rent Roll (MF &amp; Retail)'!$A62,'Rent Roll_Tradeouts'!AF:AF),0)</f>
        <v>0</v>
      </c>
      <c r="V62" s="536">
        <f>IFERROR(AVERAGEIF('Rent Roll_Tradeouts'!$B:$B,'Rent Roll (MF &amp; Retail)'!$A62,'Rent Roll_Tradeouts'!AG:AG),0)</f>
        <v>0</v>
      </c>
      <c r="W62" s="536">
        <f>IFERROR(AVERAGEIF('Rent Roll_Tradeouts'!$B:$B,'Rent Roll (MF &amp; Retail)'!$A62,'Rent Roll_Tradeouts'!AH:AH),0)</f>
        <v>0</v>
      </c>
      <c r="X62" s="536">
        <f>IFERROR(AVERAGEIF('Rent Roll_Tradeouts'!$B:$B,'Rent Roll (MF &amp; Retail)'!$A62,'Rent Roll_Tradeouts'!AI:AI),0)</f>
        <v>0</v>
      </c>
      <c r="Y62" s="536">
        <f>IFERROR(AVERAGEIF('Rent Roll_Tradeouts'!$B:$B,'Rent Roll (MF &amp; Retail)'!$A62,'Rent Roll_Tradeouts'!AJ:AJ),0)</f>
        <v>0</v>
      </c>
      <c r="Z62" s="536">
        <f>IFERROR(AVERAGEIF('Rent Roll_Tradeouts'!$B:$B,'Rent Roll (MF &amp; Retail)'!$A62,'Rent Roll_Tradeouts'!AK:AK),0)</f>
        <v>0</v>
      </c>
      <c r="AA62" s="536">
        <f>IFERROR(AVERAGEIF('Rent Roll_Tradeouts'!$B:$B,'Rent Roll (MF &amp; Retail)'!$A62,'Rent Roll_Tradeouts'!AL:AL),0)</f>
        <v>0</v>
      </c>
      <c r="AB62" s="536">
        <f>IFERROR(AVERAGEIF('Rent Roll_Tradeouts'!$B:$B,'Rent Roll (MF &amp; Retail)'!$A62,'Rent Roll_Tradeouts'!AM:AM),0)</f>
        <v>0</v>
      </c>
      <c r="AC62" s="536">
        <f>IFERROR(AVERAGEIF('Rent Roll_Tradeouts'!$B:$B,'Rent Roll (MF &amp; Retail)'!$A62,'Rent Roll_Tradeouts'!AN:AN),0)</f>
        <v>0</v>
      </c>
      <c r="AD62" s="536">
        <f>IFERROR(AVERAGEIF('Rent Roll_Tradeouts'!$B:$B,'Rent Roll (MF &amp; Retail)'!$A62,'Rent Roll_Tradeouts'!AO:AO),0)</f>
        <v>0</v>
      </c>
      <c r="AE62" s="536">
        <f>IFERROR(AVERAGEIF('Rent Roll_Tradeouts'!$B:$B,'Rent Roll (MF &amp; Retail)'!$A62,'Rent Roll_Tradeouts'!AP:AP),0)</f>
        <v>0</v>
      </c>
      <c r="AF62" s="536">
        <f>IFERROR(AVERAGEIF('Rent Roll_Tradeouts'!$B:$B,'Rent Roll (MF &amp; Retail)'!$A62,'Rent Roll_Tradeouts'!AQ:AQ),0)</f>
        <v>0</v>
      </c>
      <c r="AG62" s="536">
        <f>IFERROR(AVERAGEIF('Rent Roll_Tradeouts'!$B:$B,'Rent Roll (MF &amp; Retail)'!$A62,'Rent Roll_Tradeouts'!AR:AR),0)</f>
        <v>0</v>
      </c>
      <c r="AH62" s="536">
        <f>IFERROR(AVERAGEIF('Rent Roll_Tradeouts'!$B:$B,'Rent Roll (MF &amp; Retail)'!$A62,'Rent Roll_Tradeouts'!AS:AS),0)</f>
        <v>0</v>
      </c>
      <c r="AI62" s="536">
        <f>IFERROR(AVERAGEIF('Rent Roll_Tradeouts'!$B:$B,'Rent Roll (MF &amp; Retail)'!$A62,'Rent Roll_Tradeouts'!AT:AT),0)</f>
        <v>0</v>
      </c>
      <c r="AJ62" s="536">
        <f>IFERROR(AVERAGEIF('Rent Roll_Tradeouts'!$B:$B,'Rent Roll (MF &amp; Retail)'!$A62,'Rent Roll_Tradeouts'!AU:AU),0)</f>
        <v>0</v>
      </c>
      <c r="AK62" s="536">
        <f>IFERROR(AVERAGEIF('Rent Roll_Tradeouts'!$B:$B,'Rent Roll (MF &amp; Retail)'!$A62,'Rent Roll_Tradeouts'!AV:AV),0)</f>
        <v>0</v>
      </c>
      <c r="AL62" s="536">
        <f>IFERROR(AVERAGEIF('Rent Roll_Tradeouts'!$B:$B,'Rent Roll (MF &amp; Retail)'!$A62,'Rent Roll_Tradeouts'!AW:AW),0)</f>
        <v>0</v>
      </c>
      <c r="AM62" s="536">
        <f>IFERROR(AVERAGEIF('Rent Roll_Tradeouts'!$B:$B,'Rent Roll (MF &amp; Retail)'!$A62,'Rent Roll_Tradeouts'!AX:AX),0)</f>
        <v>0</v>
      </c>
      <c r="AN62" s="536">
        <f>IFERROR(AVERAGEIF('Rent Roll_Tradeouts'!$B:$B,'Rent Roll (MF &amp; Retail)'!$A62,'Rent Roll_Tradeouts'!AY:AY),0)</f>
        <v>0</v>
      </c>
      <c r="AO62" s="536">
        <f>IFERROR(AVERAGEIF('Rent Roll_Tradeouts'!$B:$B,'Rent Roll (MF &amp; Retail)'!$A62,'Rent Roll_Tradeouts'!AZ:AZ),0)</f>
        <v>0</v>
      </c>
      <c r="AP62" s="536">
        <f>IFERROR(AVERAGEIF('Rent Roll_Tradeouts'!$B:$B,'Rent Roll (MF &amp; Retail)'!$A62,'Rent Roll_Tradeouts'!BA:BA),0)</f>
        <v>0</v>
      </c>
      <c r="AQ62" s="536">
        <f>IFERROR(AVERAGEIF('Rent Roll_Tradeouts'!$B:$B,'Rent Roll (MF &amp; Retail)'!$A62,'Rent Roll_Tradeouts'!BB:BB),0)</f>
        <v>0</v>
      </c>
      <c r="AR62" s="536">
        <f>IFERROR(AVERAGEIF('Rent Roll_Tradeouts'!$B:$B,'Rent Roll (MF &amp; Retail)'!$A62,'Rent Roll_Tradeouts'!BC:BC),0)</f>
        <v>0</v>
      </c>
      <c r="AS62" s="536">
        <f>IFERROR(AVERAGEIF('Rent Roll_Tradeouts'!$B:$B,'Rent Roll (MF &amp; Retail)'!$A62,'Rent Roll_Tradeouts'!BD:BD),0)</f>
        <v>0</v>
      </c>
      <c r="AT62" s="536">
        <f>IFERROR(AVERAGEIF('Rent Roll_Tradeouts'!$B:$B,'Rent Roll (MF &amp; Retail)'!$A62,'Rent Roll_Tradeouts'!BE:BE),0)</f>
        <v>0</v>
      </c>
      <c r="AU62" s="536">
        <f>IFERROR(AVERAGEIF('Rent Roll_Tradeouts'!$B:$B,'Rent Roll (MF &amp; Retail)'!$A62,'Rent Roll_Tradeouts'!BF:BF),0)</f>
        <v>0</v>
      </c>
      <c r="AV62" s="536">
        <f>IFERROR(AVERAGEIF('Rent Roll_Tradeouts'!$B:$B,'Rent Roll (MF &amp; Retail)'!$A62,'Rent Roll_Tradeouts'!BG:BG),0)</f>
        <v>0</v>
      </c>
      <c r="AW62" s="536">
        <f>IFERROR(AVERAGEIF('Rent Roll_Tradeouts'!$B:$B,'Rent Roll (MF &amp; Retail)'!$A62,'Rent Roll_Tradeouts'!BH:BH),0)</f>
        <v>0</v>
      </c>
      <c r="AX62" s="536">
        <f>IFERROR(AVERAGEIF('Rent Roll_Tradeouts'!$B:$B,'Rent Roll (MF &amp; Retail)'!$A62,'Rent Roll_Tradeouts'!BI:BI),0)</f>
        <v>0</v>
      </c>
      <c r="AY62" s="536">
        <f>IFERROR(AVERAGEIF('Rent Roll_Tradeouts'!$B:$B,'Rent Roll (MF &amp; Retail)'!$A62,'Rent Roll_Tradeouts'!BJ:BJ),0)</f>
        <v>0</v>
      </c>
      <c r="AZ62" s="536">
        <f>IFERROR(AVERAGEIF('Rent Roll_Tradeouts'!$B:$B,'Rent Roll (MF &amp; Retail)'!$A62,'Rent Roll_Tradeouts'!BK:BK),0)</f>
        <v>0</v>
      </c>
      <c r="BA62" s="536">
        <f>IFERROR(AVERAGEIF('Rent Roll_Tradeouts'!$B:$B,'Rent Roll (MF &amp; Retail)'!$A62,'Rent Roll_Tradeouts'!BL:BL),0)</f>
        <v>0</v>
      </c>
      <c r="BB62" s="536">
        <f>IFERROR(AVERAGEIF('Rent Roll_Tradeouts'!$B:$B,'Rent Roll (MF &amp; Retail)'!$A62,'Rent Roll_Tradeouts'!BM:BM),0)</f>
        <v>0</v>
      </c>
      <c r="BC62" s="536">
        <f>IFERROR(AVERAGEIF('Rent Roll_Tradeouts'!$B:$B,'Rent Roll (MF &amp; Retail)'!$A62,'Rent Roll_Tradeouts'!BN:BN),0)</f>
        <v>0</v>
      </c>
      <c r="BD62" s="536">
        <f>IFERROR(AVERAGEIF('Rent Roll_Tradeouts'!$B:$B,'Rent Roll (MF &amp; Retail)'!$A62,'Rent Roll_Tradeouts'!BO:BO),0)</f>
        <v>0</v>
      </c>
      <c r="BE62" s="536">
        <f>IFERROR(AVERAGEIF('Rent Roll_Tradeouts'!$B:$B,'Rent Roll (MF &amp; Retail)'!$A62,'Rent Roll_Tradeouts'!BP:BP),0)</f>
        <v>0</v>
      </c>
      <c r="BF62" s="536">
        <f>IFERROR(AVERAGEIF('Rent Roll_Tradeouts'!$B:$B,'Rent Roll (MF &amp; Retail)'!$A62,'Rent Roll_Tradeouts'!BQ:BQ),0)</f>
        <v>0</v>
      </c>
      <c r="BG62" s="536">
        <f>IFERROR(AVERAGEIF('Rent Roll_Tradeouts'!$B:$B,'Rent Roll (MF &amp; Retail)'!$A62,'Rent Roll_Tradeouts'!BR:BR),0)</f>
        <v>0</v>
      </c>
      <c r="BH62" s="536">
        <f>IFERROR(AVERAGEIF('Rent Roll_Tradeouts'!$B:$B,'Rent Roll (MF &amp; Retail)'!$A62,'Rent Roll_Tradeouts'!BS:BS),0)</f>
        <v>0</v>
      </c>
      <c r="BI62" s="536">
        <f>IFERROR(AVERAGEIF('Rent Roll_Tradeouts'!$B:$B,'Rent Roll (MF &amp; Retail)'!$A62,'Rent Roll_Tradeouts'!BT:BT),0)</f>
        <v>0</v>
      </c>
      <c r="BJ62" s="536">
        <f>IFERROR(AVERAGEIF('Rent Roll_Tradeouts'!$B:$B,'Rent Roll (MF &amp; Retail)'!$A62,'Rent Roll_Tradeouts'!BU:BU),0)</f>
        <v>0</v>
      </c>
      <c r="BK62" s="536">
        <f>IFERROR(AVERAGEIF('Rent Roll_Tradeouts'!$B:$B,'Rent Roll (MF &amp; Retail)'!$A62,'Rent Roll_Tradeouts'!BV:BV),0)</f>
        <v>0</v>
      </c>
      <c r="BL62" s="536">
        <f>IFERROR(AVERAGEIF('Rent Roll_Tradeouts'!$B:$B,'Rent Roll (MF &amp; Retail)'!$A62,'Rent Roll_Tradeouts'!BW:BW),0)</f>
        <v>0</v>
      </c>
      <c r="BM62" s="536">
        <f>IFERROR(AVERAGEIF('Rent Roll_Tradeouts'!$B:$B,'Rent Roll (MF &amp; Retail)'!$A62,'Rent Roll_Tradeouts'!BX:BX),0)</f>
        <v>0</v>
      </c>
      <c r="BN62" s="536">
        <f>IFERROR(AVERAGEIF('Rent Roll_Tradeouts'!$B:$B,'Rent Roll (MF &amp; Retail)'!$A62,'Rent Roll_Tradeouts'!BY:BY),0)</f>
        <v>0</v>
      </c>
      <c r="BO62" s="536">
        <f>IFERROR(AVERAGEIF('Rent Roll_Tradeouts'!$B:$B,'Rent Roll (MF &amp; Retail)'!$A62,'Rent Roll_Tradeouts'!BZ:BZ),0)</f>
        <v>0</v>
      </c>
      <c r="BP62" s="536">
        <f>IFERROR(AVERAGEIF('Rent Roll_Tradeouts'!$B:$B,'Rent Roll (MF &amp; Retail)'!$A62,'Rent Roll_Tradeouts'!CA:CA),0)</f>
        <v>0</v>
      </c>
      <c r="BQ62" s="536">
        <f>IFERROR(AVERAGEIF('Rent Roll_Tradeouts'!$B:$B,'Rent Roll (MF &amp; Retail)'!$A62,'Rent Roll_Tradeouts'!CB:CB),0)</f>
        <v>0</v>
      </c>
      <c r="BR62" s="536">
        <f>IFERROR(AVERAGEIF('Rent Roll_Tradeouts'!$B:$B,'Rent Roll (MF &amp; Retail)'!$A62,'Rent Roll_Tradeouts'!CC:CC),0)</f>
        <v>0</v>
      </c>
      <c r="BS62" s="536">
        <f>IFERROR(AVERAGEIF('Rent Roll_Tradeouts'!$B:$B,'Rent Roll (MF &amp; Retail)'!$A62,'Rent Roll_Tradeouts'!CD:CD),0)</f>
        <v>0</v>
      </c>
      <c r="BT62" s="536">
        <f>IFERROR(AVERAGEIF('Rent Roll_Tradeouts'!$B:$B,'Rent Roll (MF &amp; Retail)'!$A62,'Rent Roll_Tradeouts'!CE:CE),0)</f>
        <v>0</v>
      </c>
      <c r="BU62" s="536">
        <f>IFERROR(AVERAGEIF('Rent Roll_Tradeouts'!$B:$B,'Rent Roll (MF &amp; Retail)'!$A62,'Rent Roll_Tradeouts'!CF:CF),0)</f>
        <v>0</v>
      </c>
      <c r="BV62" s="536">
        <f>IFERROR(AVERAGEIF('Rent Roll_Tradeouts'!$B:$B,'Rent Roll (MF &amp; Retail)'!$A62,'Rent Roll_Tradeouts'!CG:CG),0)</f>
        <v>0</v>
      </c>
      <c r="BW62" s="536">
        <f>IFERROR(AVERAGEIF('Rent Roll_Tradeouts'!$B:$B,'Rent Roll (MF &amp; Retail)'!$A62,'Rent Roll_Tradeouts'!CH:CH),0)</f>
        <v>0</v>
      </c>
      <c r="BX62" s="536">
        <f>IFERROR(AVERAGEIF('Rent Roll_Tradeouts'!$B:$B,'Rent Roll (MF &amp; Retail)'!$A62,'Rent Roll_Tradeouts'!CI:CI),0)</f>
        <v>0</v>
      </c>
      <c r="BY62" s="536">
        <f>IFERROR(AVERAGEIF('Rent Roll_Tradeouts'!$B:$B,'Rent Roll (MF &amp; Retail)'!$A62,'Rent Roll_Tradeouts'!CJ:CJ),0)</f>
        <v>0</v>
      </c>
      <c r="BZ62" s="536">
        <f>IFERROR(AVERAGEIF('Rent Roll_Tradeouts'!$B:$B,'Rent Roll (MF &amp; Retail)'!$A62,'Rent Roll_Tradeouts'!CK:CK),0)</f>
        <v>0</v>
      </c>
      <c r="CA62" s="536">
        <f>IFERROR(AVERAGEIF('Rent Roll_Tradeouts'!$B:$B,'Rent Roll (MF &amp; Retail)'!$A62,'Rent Roll_Tradeouts'!CL:CL),0)</f>
        <v>0</v>
      </c>
      <c r="CB62" s="536">
        <f>IFERROR(AVERAGEIF('Rent Roll_Tradeouts'!$B:$B,'Rent Roll (MF &amp; Retail)'!$A62,'Rent Roll_Tradeouts'!CM:CM),0)</f>
        <v>0</v>
      </c>
      <c r="CC62" s="536">
        <f>IFERROR(AVERAGEIF('Rent Roll_Tradeouts'!$B:$B,'Rent Roll (MF &amp; Retail)'!$A62,'Rent Roll_Tradeouts'!CN:CN),0)</f>
        <v>0</v>
      </c>
      <c r="CD62" s="536">
        <f>IFERROR(AVERAGEIF('Rent Roll_Tradeouts'!$B:$B,'Rent Roll (MF &amp; Retail)'!$A62,'Rent Roll_Tradeouts'!CO:CO),0)</f>
        <v>0</v>
      </c>
      <c r="CE62" s="536">
        <f>IFERROR(AVERAGEIF('Rent Roll_Tradeouts'!$B:$B,'Rent Roll (MF &amp; Retail)'!$A62,'Rent Roll_Tradeouts'!CP:CP),0)</f>
        <v>0</v>
      </c>
      <c r="CF62" s="536">
        <f>IFERROR(AVERAGEIF('Rent Roll_Tradeouts'!$B:$B,'Rent Roll (MF &amp; Retail)'!$A62,'Rent Roll_Tradeouts'!CQ:CQ),0)</f>
        <v>0</v>
      </c>
      <c r="CG62" s="536">
        <f>IFERROR(AVERAGEIF('Rent Roll_Tradeouts'!$B:$B,'Rent Roll (MF &amp; Retail)'!$A62,'Rent Roll_Tradeouts'!CR:CR),0)</f>
        <v>0</v>
      </c>
      <c r="CH62" s="536">
        <f>IFERROR(AVERAGEIF('Rent Roll_Tradeouts'!$B:$B,'Rent Roll (MF &amp; Retail)'!$A62,'Rent Roll_Tradeouts'!CS:CS),0)</f>
        <v>0</v>
      </c>
      <c r="CI62" s="536">
        <f>IFERROR(AVERAGEIF('Rent Roll_Tradeouts'!$B:$B,'Rent Roll (MF &amp; Retail)'!$A62,'Rent Roll_Tradeouts'!CT:CT),0)</f>
        <v>0</v>
      </c>
      <c r="CJ62" s="536">
        <f>IFERROR(AVERAGEIF('Rent Roll_Tradeouts'!$B:$B,'Rent Roll (MF &amp; Retail)'!$A62,'Rent Roll_Tradeouts'!CU:CU),0)</f>
        <v>0</v>
      </c>
      <c r="CK62" s="536">
        <f>IFERROR(AVERAGEIF('Rent Roll_Tradeouts'!$B:$B,'Rent Roll (MF &amp; Retail)'!$A62,'Rent Roll_Tradeouts'!CV:CV),0)</f>
        <v>0</v>
      </c>
      <c r="CL62" s="536">
        <f>IFERROR(AVERAGEIF('Rent Roll_Tradeouts'!$B:$B,'Rent Roll (MF &amp; Retail)'!$A62,'Rent Roll_Tradeouts'!CW:CW),0)</f>
        <v>0</v>
      </c>
      <c r="CM62" s="536">
        <f>IFERROR(AVERAGEIF('Rent Roll_Tradeouts'!$B:$B,'Rent Roll (MF &amp; Retail)'!$A62,'Rent Roll_Tradeouts'!CX:CX),0)</f>
        <v>0</v>
      </c>
      <c r="CN62" s="536">
        <f>IFERROR(AVERAGEIF('Rent Roll_Tradeouts'!$B:$B,'Rent Roll (MF &amp; Retail)'!$A62,'Rent Roll_Tradeouts'!CY:CY),0)</f>
        <v>0</v>
      </c>
      <c r="CO62" s="536">
        <f>IFERROR(AVERAGEIF('Rent Roll_Tradeouts'!$B:$B,'Rent Roll (MF &amp; Retail)'!$A62,'Rent Roll_Tradeouts'!CZ:CZ),0)</f>
        <v>0</v>
      </c>
      <c r="CP62" s="536">
        <f>IFERROR(AVERAGEIF('Rent Roll_Tradeouts'!$B:$B,'Rent Roll (MF &amp; Retail)'!$A62,'Rent Roll_Tradeouts'!DA:DA),0)</f>
        <v>0</v>
      </c>
      <c r="CQ62" s="536">
        <f>IFERROR(AVERAGEIF('Rent Roll_Tradeouts'!$B:$B,'Rent Roll (MF &amp; Retail)'!$A62,'Rent Roll_Tradeouts'!DB:DB),0)</f>
        <v>0</v>
      </c>
      <c r="CR62" s="536">
        <f>IFERROR(AVERAGEIF('Rent Roll_Tradeouts'!$B:$B,'Rent Roll (MF &amp; Retail)'!$A62,'Rent Roll_Tradeouts'!DC:DC),0)</f>
        <v>0</v>
      </c>
      <c r="CS62" s="536">
        <f>IFERROR(AVERAGEIF('Rent Roll_Tradeouts'!$B:$B,'Rent Roll (MF &amp; Retail)'!$A62,'Rent Roll_Tradeouts'!DD:DD),0)</f>
        <v>0</v>
      </c>
      <c r="CT62" s="536">
        <f>IFERROR(AVERAGEIF('Rent Roll_Tradeouts'!$B:$B,'Rent Roll (MF &amp; Retail)'!$A62,'Rent Roll_Tradeouts'!DE:DE),0)</f>
        <v>0</v>
      </c>
      <c r="CU62" s="536">
        <f>IFERROR(AVERAGEIF('Rent Roll_Tradeouts'!$B:$B,'Rent Roll (MF &amp; Retail)'!$A62,'Rent Roll_Tradeouts'!DF:DF),0)</f>
        <v>0</v>
      </c>
      <c r="CV62" s="536">
        <f>IFERROR(AVERAGEIF('Rent Roll_Tradeouts'!$B:$B,'Rent Roll (MF &amp; Retail)'!$A62,'Rent Roll_Tradeouts'!DG:DG),0)</f>
        <v>0</v>
      </c>
      <c r="CW62" s="536">
        <f>IFERROR(AVERAGEIF('Rent Roll_Tradeouts'!$B:$B,'Rent Roll (MF &amp; Retail)'!$A62,'Rent Roll_Tradeouts'!DH:DH),0)</f>
        <v>0</v>
      </c>
      <c r="CX62" s="536">
        <f>IFERROR(AVERAGEIF('Rent Roll_Tradeouts'!$B:$B,'Rent Roll (MF &amp; Retail)'!$A62,'Rent Roll_Tradeouts'!DI:DI),0)</f>
        <v>0</v>
      </c>
      <c r="CY62" s="536">
        <f>IFERROR(AVERAGEIF('Rent Roll_Tradeouts'!$B:$B,'Rent Roll (MF &amp; Retail)'!$A62,'Rent Roll_Tradeouts'!DJ:DJ),0)</f>
        <v>0</v>
      </c>
      <c r="CZ62" s="536">
        <f>IFERROR(AVERAGEIF('Rent Roll_Tradeouts'!$B:$B,'Rent Roll (MF &amp; Retail)'!$A62,'Rent Roll_Tradeouts'!DK:DK),0)</f>
        <v>0</v>
      </c>
      <c r="DA62" s="536">
        <f>IFERROR(AVERAGEIF('Rent Roll_Tradeouts'!$B:$B,'Rent Roll (MF &amp; Retail)'!$A62,'Rent Roll_Tradeouts'!DL:DL),0)</f>
        <v>0</v>
      </c>
      <c r="DB62" s="536">
        <f>IFERROR(AVERAGEIF('Rent Roll_Tradeouts'!$B:$B,'Rent Roll (MF &amp; Retail)'!$A62,'Rent Roll_Tradeouts'!DM:DM),0)</f>
        <v>0</v>
      </c>
      <c r="DC62" s="536">
        <f>IFERROR(AVERAGEIF('Rent Roll_Tradeouts'!$B:$B,'Rent Roll (MF &amp; Retail)'!$A62,'Rent Roll_Tradeouts'!DN:DN),0)</f>
        <v>0</v>
      </c>
      <c r="DD62" s="536">
        <f>IFERROR(AVERAGEIF('Rent Roll_Tradeouts'!$B:$B,'Rent Roll (MF &amp; Retail)'!$A62,'Rent Roll_Tradeouts'!DO:DO),0)</f>
        <v>0</v>
      </c>
      <c r="DE62" s="536">
        <f>IFERROR(AVERAGEIF('Rent Roll_Tradeouts'!$B:$B,'Rent Roll (MF &amp; Retail)'!$A62,'Rent Roll_Tradeouts'!DP:DP),0)</f>
        <v>0</v>
      </c>
      <c r="DF62" s="536">
        <f>IFERROR(AVERAGEIF('Rent Roll_Tradeouts'!$B:$B,'Rent Roll (MF &amp; Retail)'!$A62,'Rent Roll_Tradeouts'!DQ:DQ),0)</f>
        <v>0</v>
      </c>
      <c r="DG62" s="536">
        <f>IFERROR(AVERAGEIF('Rent Roll_Tradeouts'!$B:$B,'Rent Roll (MF &amp; Retail)'!$A62,'Rent Roll_Tradeouts'!DR:DR),0)</f>
        <v>0</v>
      </c>
      <c r="DH62" s="536">
        <f>IFERROR(AVERAGEIF('Rent Roll_Tradeouts'!$B:$B,'Rent Roll (MF &amp; Retail)'!$A62,'Rent Roll_Tradeouts'!DS:DS),0)</f>
        <v>0</v>
      </c>
      <c r="DI62" s="536">
        <f>IFERROR(AVERAGEIF('Rent Roll_Tradeouts'!$B:$B,'Rent Roll (MF &amp; Retail)'!$A62,'Rent Roll_Tradeouts'!DT:DT),0)</f>
        <v>0</v>
      </c>
      <c r="DJ62" s="536">
        <f>IFERROR(AVERAGEIF('Rent Roll_Tradeouts'!$B:$B,'Rent Roll (MF &amp; Retail)'!$A62,'Rent Roll_Tradeouts'!DU:DU),0)</f>
        <v>0</v>
      </c>
      <c r="DK62" s="536">
        <f>IFERROR(AVERAGEIF('Rent Roll_Tradeouts'!$B:$B,'Rent Roll (MF &amp; Retail)'!$A62,'Rent Roll_Tradeouts'!DV:DV),0)</f>
        <v>0</v>
      </c>
      <c r="DL62" s="536">
        <f>IFERROR(AVERAGEIF('Rent Roll_Tradeouts'!$B:$B,'Rent Roll (MF &amp; Retail)'!$A62,'Rent Roll_Tradeouts'!DW:DW),0)</f>
        <v>0</v>
      </c>
      <c r="DM62" s="536">
        <f>IFERROR(AVERAGEIF('Rent Roll_Tradeouts'!$B:$B,'Rent Roll (MF &amp; Retail)'!$A62,'Rent Roll_Tradeouts'!DX:DX),0)</f>
        <v>0</v>
      </c>
      <c r="DN62" s="536">
        <f>IFERROR(AVERAGEIF('Rent Roll_Tradeouts'!$B:$B,'Rent Roll (MF &amp; Retail)'!$A62,'Rent Roll_Tradeouts'!DY:DY),0)</f>
        <v>0</v>
      </c>
      <c r="DO62" s="536">
        <f>IFERROR(AVERAGEIF('Rent Roll_Tradeouts'!$B:$B,'Rent Roll (MF &amp; Retail)'!$A62,'Rent Roll_Tradeouts'!DZ:DZ),0)</f>
        <v>0</v>
      </c>
      <c r="DP62" s="536">
        <f>IFERROR(AVERAGEIF('Rent Roll_Tradeouts'!$B:$B,'Rent Roll (MF &amp; Retail)'!$A62,'Rent Roll_Tradeouts'!EA:EA),0)</f>
        <v>0</v>
      </c>
      <c r="DQ62" s="536">
        <f>IFERROR(AVERAGEIF('Rent Roll_Tradeouts'!$B:$B,'Rent Roll (MF &amp; Retail)'!$A62,'Rent Roll_Tradeouts'!EB:EB),0)</f>
        <v>0</v>
      </c>
      <c r="DR62" s="536">
        <f>IFERROR(AVERAGEIF('Rent Roll_Tradeouts'!$B:$B,'Rent Roll (MF &amp; Retail)'!$A62,'Rent Roll_Tradeouts'!EC:EC),0)</f>
        <v>0</v>
      </c>
      <c r="DS62" s="536">
        <f>IFERROR(AVERAGEIF('Rent Roll_Tradeouts'!$B:$B,'Rent Roll (MF &amp; Retail)'!$A62,'Rent Roll_Tradeouts'!ED:ED),0)</f>
        <v>0</v>
      </c>
      <c r="DT62" s="536">
        <f>IFERROR(AVERAGEIF('Rent Roll_Tradeouts'!$B:$B,'Rent Roll (MF &amp; Retail)'!$A62,'Rent Roll_Tradeouts'!EE:EE),0)</f>
        <v>0</v>
      </c>
      <c r="DU62" s="536">
        <f>IFERROR(AVERAGEIF('Rent Roll_Tradeouts'!$B:$B,'Rent Roll (MF &amp; Retail)'!$A62,'Rent Roll_Tradeouts'!EF:EF),0)</f>
        <v>0</v>
      </c>
      <c r="DV62" s="536">
        <f>IFERROR(AVERAGEIF('Rent Roll_Tradeouts'!$B:$B,'Rent Roll (MF &amp; Retail)'!$A62,'Rent Roll_Tradeouts'!EG:EG),0)</f>
        <v>0</v>
      </c>
      <c r="DW62" s="536">
        <f>IFERROR(AVERAGEIF('Rent Roll_Tradeouts'!$B:$B,'Rent Roll (MF &amp; Retail)'!$A62,'Rent Roll_Tradeouts'!EH:EH),0)</f>
        <v>0</v>
      </c>
      <c r="DX62" s="536">
        <f>IFERROR(AVERAGEIF('Rent Roll_Tradeouts'!$B:$B,'Rent Roll (MF &amp; Retail)'!$A62,'Rent Roll_Tradeouts'!EI:EI),0)</f>
        <v>0</v>
      </c>
      <c r="DY62" s="536">
        <f>IFERROR(AVERAGEIF('Rent Roll_Tradeouts'!$B:$B,'Rent Roll (MF &amp; Retail)'!$A62,'Rent Roll_Tradeouts'!EJ:EJ),0)</f>
        <v>0</v>
      </c>
      <c r="DZ62" s="536">
        <f>IFERROR(AVERAGEIF('Rent Roll_Tradeouts'!$B:$B,'Rent Roll (MF &amp; Retail)'!$A62,'Rent Roll_Tradeouts'!EK:EK),0)</f>
        <v>0</v>
      </c>
      <c r="EA62" s="536">
        <f>IFERROR(AVERAGEIF('Rent Roll_Tradeouts'!$B:$B,'Rent Roll (MF &amp; Retail)'!$A62,'Rent Roll_Tradeouts'!EL:EL),0)</f>
        <v>0</v>
      </c>
    </row>
    <row r="63" spans="1:131">
      <c r="A63" s="49">
        <f>'Rent Roll_RedIQ 2'!A72</f>
        <v>0</v>
      </c>
      <c r="B63" s="77">
        <f>'Rent Roll_RedIQ 2'!D72</f>
        <v>0</v>
      </c>
      <c r="C63" s="77">
        <f>'Rent Roll_RedIQ 2'!E72</f>
        <v>0</v>
      </c>
      <c r="D63" s="77">
        <f>'Rent Roll_RedIQ 2'!F72</f>
        <v>0</v>
      </c>
      <c r="E63" s="77">
        <f>'Rent Roll_RedIQ 2'!G72</f>
        <v>0</v>
      </c>
      <c r="K63" s="769" t="str">
        <f>'Rent Roll_RedIQ 2'!AG72</f>
        <v>-</v>
      </c>
      <c r="L63" s="536">
        <f>IFERROR(AVERAGEIF('Rent Roll_Tradeouts'!$B:$B,'Rent Roll (MF &amp; Retail)'!$A63,'Rent Roll_Tradeouts'!W:W),0)</f>
        <v>0</v>
      </c>
      <c r="M63" s="536">
        <f>IFERROR(AVERAGEIF('Rent Roll_Tradeouts'!$B:$B,'Rent Roll (MF &amp; Retail)'!$A63,'Rent Roll_Tradeouts'!X:X),0)</f>
        <v>0</v>
      </c>
      <c r="N63" s="536">
        <f>IFERROR(AVERAGEIF('Rent Roll_Tradeouts'!$B:$B,'Rent Roll (MF &amp; Retail)'!$A63,'Rent Roll_Tradeouts'!Y:Y),0)</f>
        <v>0</v>
      </c>
      <c r="O63" s="536">
        <f>IFERROR(AVERAGEIF('Rent Roll_Tradeouts'!$B:$B,'Rent Roll (MF &amp; Retail)'!$A63,'Rent Roll_Tradeouts'!Z:Z),0)</f>
        <v>0</v>
      </c>
      <c r="P63" s="536">
        <f>IFERROR(AVERAGEIF('Rent Roll_Tradeouts'!$B:$B,'Rent Roll (MF &amp; Retail)'!$A63,'Rent Roll_Tradeouts'!AA:AA),0)</f>
        <v>0</v>
      </c>
      <c r="Q63" s="536">
        <f>IFERROR(AVERAGEIF('Rent Roll_Tradeouts'!$B:$B,'Rent Roll (MF &amp; Retail)'!$A63,'Rent Roll_Tradeouts'!AB:AB),0)</f>
        <v>0</v>
      </c>
      <c r="R63" s="536">
        <f>IFERROR(AVERAGEIF('Rent Roll_Tradeouts'!$B:$B,'Rent Roll (MF &amp; Retail)'!$A63,'Rent Roll_Tradeouts'!AC:AC),0)</f>
        <v>0</v>
      </c>
      <c r="S63" s="536">
        <f>IFERROR(AVERAGEIF('Rent Roll_Tradeouts'!$B:$B,'Rent Roll (MF &amp; Retail)'!$A63,'Rent Roll_Tradeouts'!AD:AD),0)</f>
        <v>0</v>
      </c>
      <c r="T63" s="536">
        <f>IFERROR(AVERAGEIF('Rent Roll_Tradeouts'!$B:$B,'Rent Roll (MF &amp; Retail)'!$A63,'Rent Roll_Tradeouts'!AE:AE),0)</f>
        <v>0</v>
      </c>
      <c r="U63" s="536">
        <f>IFERROR(AVERAGEIF('Rent Roll_Tradeouts'!$B:$B,'Rent Roll (MF &amp; Retail)'!$A63,'Rent Roll_Tradeouts'!AF:AF),0)</f>
        <v>0</v>
      </c>
      <c r="V63" s="536">
        <f>IFERROR(AVERAGEIF('Rent Roll_Tradeouts'!$B:$B,'Rent Roll (MF &amp; Retail)'!$A63,'Rent Roll_Tradeouts'!AG:AG),0)</f>
        <v>0</v>
      </c>
      <c r="W63" s="536">
        <f>IFERROR(AVERAGEIF('Rent Roll_Tradeouts'!$B:$B,'Rent Roll (MF &amp; Retail)'!$A63,'Rent Roll_Tradeouts'!AH:AH),0)</f>
        <v>0</v>
      </c>
      <c r="X63" s="536">
        <f>IFERROR(AVERAGEIF('Rent Roll_Tradeouts'!$B:$B,'Rent Roll (MF &amp; Retail)'!$A63,'Rent Roll_Tradeouts'!AI:AI),0)</f>
        <v>0</v>
      </c>
      <c r="Y63" s="536">
        <f>IFERROR(AVERAGEIF('Rent Roll_Tradeouts'!$B:$B,'Rent Roll (MF &amp; Retail)'!$A63,'Rent Roll_Tradeouts'!AJ:AJ),0)</f>
        <v>0</v>
      </c>
      <c r="Z63" s="536">
        <f>IFERROR(AVERAGEIF('Rent Roll_Tradeouts'!$B:$B,'Rent Roll (MF &amp; Retail)'!$A63,'Rent Roll_Tradeouts'!AK:AK),0)</f>
        <v>0</v>
      </c>
      <c r="AA63" s="536">
        <f>IFERROR(AVERAGEIF('Rent Roll_Tradeouts'!$B:$B,'Rent Roll (MF &amp; Retail)'!$A63,'Rent Roll_Tradeouts'!AL:AL),0)</f>
        <v>0</v>
      </c>
      <c r="AB63" s="536">
        <f>IFERROR(AVERAGEIF('Rent Roll_Tradeouts'!$B:$B,'Rent Roll (MF &amp; Retail)'!$A63,'Rent Roll_Tradeouts'!AM:AM),0)</f>
        <v>0</v>
      </c>
      <c r="AC63" s="536">
        <f>IFERROR(AVERAGEIF('Rent Roll_Tradeouts'!$B:$B,'Rent Roll (MF &amp; Retail)'!$A63,'Rent Roll_Tradeouts'!AN:AN),0)</f>
        <v>0</v>
      </c>
      <c r="AD63" s="536">
        <f>IFERROR(AVERAGEIF('Rent Roll_Tradeouts'!$B:$B,'Rent Roll (MF &amp; Retail)'!$A63,'Rent Roll_Tradeouts'!AO:AO),0)</f>
        <v>0</v>
      </c>
      <c r="AE63" s="536">
        <f>IFERROR(AVERAGEIF('Rent Roll_Tradeouts'!$B:$B,'Rent Roll (MF &amp; Retail)'!$A63,'Rent Roll_Tradeouts'!AP:AP),0)</f>
        <v>0</v>
      </c>
      <c r="AF63" s="536">
        <f>IFERROR(AVERAGEIF('Rent Roll_Tradeouts'!$B:$B,'Rent Roll (MF &amp; Retail)'!$A63,'Rent Roll_Tradeouts'!AQ:AQ),0)</f>
        <v>0</v>
      </c>
      <c r="AG63" s="536">
        <f>IFERROR(AVERAGEIF('Rent Roll_Tradeouts'!$B:$B,'Rent Roll (MF &amp; Retail)'!$A63,'Rent Roll_Tradeouts'!AR:AR),0)</f>
        <v>0</v>
      </c>
      <c r="AH63" s="536">
        <f>IFERROR(AVERAGEIF('Rent Roll_Tradeouts'!$B:$B,'Rent Roll (MF &amp; Retail)'!$A63,'Rent Roll_Tradeouts'!AS:AS),0)</f>
        <v>0</v>
      </c>
      <c r="AI63" s="536">
        <f>IFERROR(AVERAGEIF('Rent Roll_Tradeouts'!$B:$B,'Rent Roll (MF &amp; Retail)'!$A63,'Rent Roll_Tradeouts'!AT:AT),0)</f>
        <v>0</v>
      </c>
      <c r="AJ63" s="536">
        <f>IFERROR(AVERAGEIF('Rent Roll_Tradeouts'!$B:$B,'Rent Roll (MF &amp; Retail)'!$A63,'Rent Roll_Tradeouts'!AU:AU),0)</f>
        <v>0</v>
      </c>
      <c r="AK63" s="536">
        <f>IFERROR(AVERAGEIF('Rent Roll_Tradeouts'!$B:$B,'Rent Roll (MF &amp; Retail)'!$A63,'Rent Roll_Tradeouts'!AV:AV),0)</f>
        <v>0</v>
      </c>
      <c r="AL63" s="536">
        <f>IFERROR(AVERAGEIF('Rent Roll_Tradeouts'!$B:$B,'Rent Roll (MF &amp; Retail)'!$A63,'Rent Roll_Tradeouts'!AW:AW),0)</f>
        <v>0</v>
      </c>
      <c r="AM63" s="536">
        <f>IFERROR(AVERAGEIF('Rent Roll_Tradeouts'!$B:$B,'Rent Roll (MF &amp; Retail)'!$A63,'Rent Roll_Tradeouts'!AX:AX),0)</f>
        <v>0</v>
      </c>
      <c r="AN63" s="536">
        <f>IFERROR(AVERAGEIF('Rent Roll_Tradeouts'!$B:$B,'Rent Roll (MF &amp; Retail)'!$A63,'Rent Roll_Tradeouts'!AY:AY),0)</f>
        <v>0</v>
      </c>
      <c r="AO63" s="536">
        <f>IFERROR(AVERAGEIF('Rent Roll_Tradeouts'!$B:$B,'Rent Roll (MF &amp; Retail)'!$A63,'Rent Roll_Tradeouts'!AZ:AZ),0)</f>
        <v>0</v>
      </c>
      <c r="AP63" s="536">
        <f>IFERROR(AVERAGEIF('Rent Roll_Tradeouts'!$B:$B,'Rent Roll (MF &amp; Retail)'!$A63,'Rent Roll_Tradeouts'!BA:BA),0)</f>
        <v>0</v>
      </c>
      <c r="AQ63" s="536">
        <f>IFERROR(AVERAGEIF('Rent Roll_Tradeouts'!$B:$B,'Rent Roll (MF &amp; Retail)'!$A63,'Rent Roll_Tradeouts'!BB:BB),0)</f>
        <v>0</v>
      </c>
      <c r="AR63" s="536">
        <f>IFERROR(AVERAGEIF('Rent Roll_Tradeouts'!$B:$B,'Rent Roll (MF &amp; Retail)'!$A63,'Rent Roll_Tradeouts'!BC:BC),0)</f>
        <v>0</v>
      </c>
      <c r="AS63" s="536">
        <f>IFERROR(AVERAGEIF('Rent Roll_Tradeouts'!$B:$B,'Rent Roll (MF &amp; Retail)'!$A63,'Rent Roll_Tradeouts'!BD:BD),0)</f>
        <v>0</v>
      </c>
      <c r="AT63" s="536">
        <f>IFERROR(AVERAGEIF('Rent Roll_Tradeouts'!$B:$B,'Rent Roll (MF &amp; Retail)'!$A63,'Rent Roll_Tradeouts'!BE:BE),0)</f>
        <v>0</v>
      </c>
      <c r="AU63" s="536">
        <f>IFERROR(AVERAGEIF('Rent Roll_Tradeouts'!$B:$B,'Rent Roll (MF &amp; Retail)'!$A63,'Rent Roll_Tradeouts'!BF:BF),0)</f>
        <v>0</v>
      </c>
      <c r="AV63" s="536">
        <f>IFERROR(AVERAGEIF('Rent Roll_Tradeouts'!$B:$B,'Rent Roll (MF &amp; Retail)'!$A63,'Rent Roll_Tradeouts'!BG:BG),0)</f>
        <v>0</v>
      </c>
      <c r="AW63" s="536">
        <f>IFERROR(AVERAGEIF('Rent Roll_Tradeouts'!$B:$B,'Rent Roll (MF &amp; Retail)'!$A63,'Rent Roll_Tradeouts'!BH:BH),0)</f>
        <v>0</v>
      </c>
      <c r="AX63" s="536">
        <f>IFERROR(AVERAGEIF('Rent Roll_Tradeouts'!$B:$B,'Rent Roll (MF &amp; Retail)'!$A63,'Rent Roll_Tradeouts'!BI:BI),0)</f>
        <v>0</v>
      </c>
      <c r="AY63" s="536">
        <f>IFERROR(AVERAGEIF('Rent Roll_Tradeouts'!$B:$B,'Rent Roll (MF &amp; Retail)'!$A63,'Rent Roll_Tradeouts'!BJ:BJ),0)</f>
        <v>0</v>
      </c>
      <c r="AZ63" s="536">
        <f>IFERROR(AVERAGEIF('Rent Roll_Tradeouts'!$B:$B,'Rent Roll (MF &amp; Retail)'!$A63,'Rent Roll_Tradeouts'!BK:BK),0)</f>
        <v>0</v>
      </c>
      <c r="BA63" s="536">
        <f>IFERROR(AVERAGEIF('Rent Roll_Tradeouts'!$B:$B,'Rent Roll (MF &amp; Retail)'!$A63,'Rent Roll_Tradeouts'!BL:BL),0)</f>
        <v>0</v>
      </c>
      <c r="BB63" s="536">
        <f>IFERROR(AVERAGEIF('Rent Roll_Tradeouts'!$B:$B,'Rent Roll (MF &amp; Retail)'!$A63,'Rent Roll_Tradeouts'!BM:BM),0)</f>
        <v>0</v>
      </c>
      <c r="BC63" s="536">
        <f>IFERROR(AVERAGEIF('Rent Roll_Tradeouts'!$B:$B,'Rent Roll (MF &amp; Retail)'!$A63,'Rent Roll_Tradeouts'!BN:BN),0)</f>
        <v>0</v>
      </c>
      <c r="BD63" s="536">
        <f>IFERROR(AVERAGEIF('Rent Roll_Tradeouts'!$B:$B,'Rent Roll (MF &amp; Retail)'!$A63,'Rent Roll_Tradeouts'!BO:BO),0)</f>
        <v>0</v>
      </c>
      <c r="BE63" s="536">
        <f>IFERROR(AVERAGEIF('Rent Roll_Tradeouts'!$B:$B,'Rent Roll (MF &amp; Retail)'!$A63,'Rent Roll_Tradeouts'!BP:BP),0)</f>
        <v>0</v>
      </c>
      <c r="BF63" s="536">
        <f>IFERROR(AVERAGEIF('Rent Roll_Tradeouts'!$B:$B,'Rent Roll (MF &amp; Retail)'!$A63,'Rent Roll_Tradeouts'!BQ:BQ),0)</f>
        <v>0</v>
      </c>
      <c r="BG63" s="536">
        <f>IFERROR(AVERAGEIF('Rent Roll_Tradeouts'!$B:$B,'Rent Roll (MF &amp; Retail)'!$A63,'Rent Roll_Tradeouts'!BR:BR),0)</f>
        <v>0</v>
      </c>
      <c r="BH63" s="536">
        <f>IFERROR(AVERAGEIF('Rent Roll_Tradeouts'!$B:$B,'Rent Roll (MF &amp; Retail)'!$A63,'Rent Roll_Tradeouts'!BS:BS),0)</f>
        <v>0</v>
      </c>
      <c r="BI63" s="536">
        <f>IFERROR(AVERAGEIF('Rent Roll_Tradeouts'!$B:$B,'Rent Roll (MF &amp; Retail)'!$A63,'Rent Roll_Tradeouts'!BT:BT),0)</f>
        <v>0</v>
      </c>
      <c r="BJ63" s="536">
        <f>IFERROR(AVERAGEIF('Rent Roll_Tradeouts'!$B:$B,'Rent Roll (MF &amp; Retail)'!$A63,'Rent Roll_Tradeouts'!BU:BU),0)</f>
        <v>0</v>
      </c>
      <c r="BK63" s="536">
        <f>IFERROR(AVERAGEIF('Rent Roll_Tradeouts'!$B:$B,'Rent Roll (MF &amp; Retail)'!$A63,'Rent Roll_Tradeouts'!BV:BV),0)</f>
        <v>0</v>
      </c>
      <c r="BL63" s="536">
        <f>IFERROR(AVERAGEIF('Rent Roll_Tradeouts'!$B:$B,'Rent Roll (MF &amp; Retail)'!$A63,'Rent Roll_Tradeouts'!BW:BW),0)</f>
        <v>0</v>
      </c>
      <c r="BM63" s="536">
        <f>IFERROR(AVERAGEIF('Rent Roll_Tradeouts'!$B:$B,'Rent Roll (MF &amp; Retail)'!$A63,'Rent Roll_Tradeouts'!BX:BX),0)</f>
        <v>0</v>
      </c>
      <c r="BN63" s="536">
        <f>IFERROR(AVERAGEIF('Rent Roll_Tradeouts'!$B:$B,'Rent Roll (MF &amp; Retail)'!$A63,'Rent Roll_Tradeouts'!BY:BY),0)</f>
        <v>0</v>
      </c>
      <c r="BO63" s="536">
        <f>IFERROR(AVERAGEIF('Rent Roll_Tradeouts'!$B:$B,'Rent Roll (MF &amp; Retail)'!$A63,'Rent Roll_Tradeouts'!BZ:BZ),0)</f>
        <v>0</v>
      </c>
      <c r="BP63" s="536">
        <f>IFERROR(AVERAGEIF('Rent Roll_Tradeouts'!$B:$B,'Rent Roll (MF &amp; Retail)'!$A63,'Rent Roll_Tradeouts'!CA:CA),0)</f>
        <v>0</v>
      </c>
      <c r="BQ63" s="536">
        <f>IFERROR(AVERAGEIF('Rent Roll_Tradeouts'!$B:$B,'Rent Roll (MF &amp; Retail)'!$A63,'Rent Roll_Tradeouts'!CB:CB),0)</f>
        <v>0</v>
      </c>
      <c r="BR63" s="536">
        <f>IFERROR(AVERAGEIF('Rent Roll_Tradeouts'!$B:$B,'Rent Roll (MF &amp; Retail)'!$A63,'Rent Roll_Tradeouts'!CC:CC),0)</f>
        <v>0</v>
      </c>
      <c r="BS63" s="536">
        <f>IFERROR(AVERAGEIF('Rent Roll_Tradeouts'!$B:$B,'Rent Roll (MF &amp; Retail)'!$A63,'Rent Roll_Tradeouts'!CD:CD),0)</f>
        <v>0</v>
      </c>
      <c r="BT63" s="536">
        <f>IFERROR(AVERAGEIF('Rent Roll_Tradeouts'!$B:$B,'Rent Roll (MF &amp; Retail)'!$A63,'Rent Roll_Tradeouts'!CE:CE),0)</f>
        <v>0</v>
      </c>
      <c r="BU63" s="536">
        <f>IFERROR(AVERAGEIF('Rent Roll_Tradeouts'!$B:$B,'Rent Roll (MF &amp; Retail)'!$A63,'Rent Roll_Tradeouts'!CF:CF),0)</f>
        <v>0</v>
      </c>
      <c r="BV63" s="536">
        <f>IFERROR(AVERAGEIF('Rent Roll_Tradeouts'!$B:$B,'Rent Roll (MF &amp; Retail)'!$A63,'Rent Roll_Tradeouts'!CG:CG),0)</f>
        <v>0</v>
      </c>
      <c r="BW63" s="536">
        <f>IFERROR(AVERAGEIF('Rent Roll_Tradeouts'!$B:$B,'Rent Roll (MF &amp; Retail)'!$A63,'Rent Roll_Tradeouts'!CH:CH),0)</f>
        <v>0</v>
      </c>
      <c r="BX63" s="536">
        <f>IFERROR(AVERAGEIF('Rent Roll_Tradeouts'!$B:$B,'Rent Roll (MF &amp; Retail)'!$A63,'Rent Roll_Tradeouts'!CI:CI),0)</f>
        <v>0</v>
      </c>
      <c r="BY63" s="536">
        <f>IFERROR(AVERAGEIF('Rent Roll_Tradeouts'!$B:$B,'Rent Roll (MF &amp; Retail)'!$A63,'Rent Roll_Tradeouts'!CJ:CJ),0)</f>
        <v>0</v>
      </c>
      <c r="BZ63" s="536">
        <f>IFERROR(AVERAGEIF('Rent Roll_Tradeouts'!$B:$B,'Rent Roll (MF &amp; Retail)'!$A63,'Rent Roll_Tradeouts'!CK:CK),0)</f>
        <v>0</v>
      </c>
      <c r="CA63" s="536">
        <f>IFERROR(AVERAGEIF('Rent Roll_Tradeouts'!$B:$B,'Rent Roll (MF &amp; Retail)'!$A63,'Rent Roll_Tradeouts'!CL:CL),0)</f>
        <v>0</v>
      </c>
      <c r="CB63" s="536">
        <f>IFERROR(AVERAGEIF('Rent Roll_Tradeouts'!$B:$B,'Rent Roll (MF &amp; Retail)'!$A63,'Rent Roll_Tradeouts'!CM:CM),0)</f>
        <v>0</v>
      </c>
      <c r="CC63" s="536">
        <f>IFERROR(AVERAGEIF('Rent Roll_Tradeouts'!$B:$B,'Rent Roll (MF &amp; Retail)'!$A63,'Rent Roll_Tradeouts'!CN:CN),0)</f>
        <v>0</v>
      </c>
      <c r="CD63" s="536">
        <f>IFERROR(AVERAGEIF('Rent Roll_Tradeouts'!$B:$B,'Rent Roll (MF &amp; Retail)'!$A63,'Rent Roll_Tradeouts'!CO:CO),0)</f>
        <v>0</v>
      </c>
      <c r="CE63" s="536">
        <f>IFERROR(AVERAGEIF('Rent Roll_Tradeouts'!$B:$B,'Rent Roll (MF &amp; Retail)'!$A63,'Rent Roll_Tradeouts'!CP:CP),0)</f>
        <v>0</v>
      </c>
      <c r="CF63" s="536">
        <f>IFERROR(AVERAGEIF('Rent Roll_Tradeouts'!$B:$B,'Rent Roll (MF &amp; Retail)'!$A63,'Rent Roll_Tradeouts'!CQ:CQ),0)</f>
        <v>0</v>
      </c>
      <c r="CG63" s="536">
        <f>IFERROR(AVERAGEIF('Rent Roll_Tradeouts'!$B:$B,'Rent Roll (MF &amp; Retail)'!$A63,'Rent Roll_Tradeouts'!CR:CR),0)</f>
        <v>0</v>
      </c>
      <c r="CH63" s="536">
        <f>IFERROR(AVERAGEIF('Rent Roll_Tradeouts'!$B:$B,'Rent Roll (MF &amp; Retail)'!$A63,'Rent Roll_Tradeouts'!CS:CS),0)</f>
        <v>0</v>
      </c>
      <c r="CI63" s="536">
        <f>IFERROR(AVERAGEIF('Rent Roll_Tradeouts'!$B:$B,'Rent Roll (MF &amp; Retail)'!$A63,'Rent Roll_Tradeouts'!CT:CT),0)</f>
        <v>0</v>
      </c>
      <c r="CJ63" s="536">
        <f>IFERROR(AVERAGEIF('Rent Roll_Tradeouts'!$B:$B,'Rent Roll (MF &amp; Retail)'!$A63,'Rent Roll_Tradeouts'!CU:CU),0)</f>
        <v>0</v>
      </c>
      <c r="CK63" s="536">
        <f>IFERROR(AVERAGEIF('Rent Roll_Tradeouts'!$B:$B,'Rent Roll (MF &amp; Retail)'!$A63,'Rent Roll_Tradeouts'!CV:CV),0)</f>
        <v>0</v>
      </c>
      <c r="CL63" s="536">
        <f>IFERROR(AVERAGEIF('Rent Roll_Tradeouts'!$B:$B,'Rent Roll (MF &amp; Retail)'!$A63,'Rent Roll_Tradeouts'!CW:CW),0)</f>
        <v>0</v>
      </c>
      <c r="CM63" s="536">
        <f>IFERROR(AVERAGEIF('Rent Roll_Tradeouts'!$B:$B,'Rent Roll (MF &amp; Retail)'!$A63,'Rent Roll_Tradeouts'!CX:CX),0)</f>
        <v>0</v>
      </c>
      <c r="CN63" s="536">
        <f>IFERROR(AVERAGEIF('Rent Roll_Tradeouts'!$B:$B,'Rent Roll (MF &amp; Retail)'!$A63,'Rent Roll_Tradeouts'!CY:CY),0)</f>
        <v>0</v>
      </c>
      <c r="CO63" s="536">
        <f>IFERROR(AVERAGEIF('Rent Roll_Tradeouts'!$B:$B,'Rent Roll (MF &amp; Retail)'!$A63,'Rent Roll_Tradeouts'!CZ:CZ),0)</f>
        <v>0</v>
      </c>
      <c r="CP63" s="536">
        <f>IFERROR(AVERAGEIF('Rent Roll_Tradeouts'!$B:$B,'Rent Roll (MF &amp; Retail)'!$A63,'Rent Roll_Tradeouts'!DA:DA),0)</f>
        <v>0</v>
      </c>
      <c r="CQ63" s="536">
        <f>IFERROR(AVERAGEIF('Rent Roll_Tradeouts'!$B:$B,'Rent Roll (MF &amp; Retail)'!$A63,'Rent Roll_Tradeouts'!DB:DB),0)</f>
        <v>0</v>
      </c>
      <c r="CR63" s="536">
        <f>IFERROR(AVERAGEIF('Rent Roll_Tradeouts'!$B:$B,'Rent Roll (MF &amp; Retail)'!$A63,'Rent Roll_Tradeouts'!DC:DC),0)</f>
        <v>0</v>
      </c>
      <c r="CS63" s="536">
        <f>IFERROR(AVERAGEIF('Rent Roll_Tradeouts'!$B:$B,'Rent Roll (MF &amp; Retail)'!$A63,'Rent Roll_Tradeouts'!DD:DD),0)</f>
        <v>0</v>
      </c>
      <c r="CT63" s="536">
        <f>IFERROR(AVERAGEIF('Rent Roll_Tradeouts'!$B:$B,'Rent Roll (MF &amp; Retail)'!$A63,'Rent Roll_Tradeouts'!DE:DE),0)</f>
        <v>0</v>
      </c>
      <c r="CU63" s="536">
        <f>IFERROR(AVERAGEIF('Rent Roll_Tradeouts'!$B:$B,'Rent Roll (MF &amp; Retail)'!$A63,'Rent Roll_Tradeouts'!DF:DF),0)</f>
        <v>0</v>
      </c>
      <c r="CV63" s="536">
        <f>IFERROR(AVERAGEIF('Rent Roll_Tradeouts'!$B:$B,'Rent Roll (MF &amp; Retail)'!$A63,'Rent Roll_Tradeouts'!DG:DG),0)</f>
        <v>0</v>
      </c>
      <c r="CW63" s="536">
        <f>IFERROR(AVERAGEIF('Rent Roll_Tradeouts'!$B:$B,'Rent Roll (MF &amp; Retail)'!$A63,'Rent Roll_Tradeouts'!DH:DH),0)</f>
        <v>0</v>
      </c>
      <c r="CX63" s="536">
        <f>IFERROR(AVERAGEIF('Rent Roll_Tradeouts'!$B:$B,'Rent Roll (MF &amp; Retail)'!$A63,'Rent Roll_Tradeouts'!DI:DI),0)</f>
        <v>0</v>
      </c>
      <c r="CY63" s="536">
        <f>IFERROR(AVERAGEIF('Rent Roll_Tradeouts'!$B:$B,'Rent Roll (MF &amp; Retail)'!$A63,'Rent Roll_Tradeouts'!DJ:DJ),0)</f>
        <v>0</v>
      </c>
      <c r="CZ63" s="536">
        <f>IFERROR(AVERAGEIF('Rent Roll_Tradeouts'!$B:$B,'Rent Roll (MF &amp; Retail)'!$A63,'Rent Roll_Tradeouts'!DK:DK),0)</f>
        <v>0</v>
      </c>
      <c r="DA63" s="536">
        <f>IFERROR(AVERAGEIF('Rent Roll_Tradeouts'!$B:$B,'Rent Roll (MF &amp; Retail)'!$A63,'Rent Roll_Tradeouts'!DL:DL),0)</f>
        <v>0</v>
      </c>
      <c r="DB63" s="536">
        <f>IFERROR(AVERAGEIF('Rent Roll_Tradeouts'!$B:$B,'Rent Roll (MF &amp; Retail)'!$A63,'Rent Roll_Tradeouts'!DM:DM),0)</f>
        <v>0</v>
      </c>
      <c r="DC63" s="536">
        <f>IFERROR(AVERAGEIF('Rent Roll_Tradeouts'!$B:$B,'Rent Roll (MF &amp; Retail)'!$A63,'Rent Roll_Tradeouts'!DN:DN),0)</f>
        <v>0</v>
      </c>
      <c r="DD63" s="536">
        <f>IFERROR(AVERAGEIF('Rent Roll_Tradeouts'!$B:$B,'Rent Roll (MF &amp; Retail)'!$A63,'Rent Roll_Tradeouts'!DO:DO),0)</f>
        <v>0</v>
      </c>
      <c r="DE63" s="536">
        <f>IFERROR(AVERAGEIF('Rent Roll_Tradeouts'!$B:$B,'Rent Roll (MF &amp; Retail)'!$A63,'Rent Roll_Tradeouts'!DP:DP),0)</f>
        <v>0</v>
      </c>
      <c r="DF63" s="536">
        <f>IFERROR(AVERAGEIF('Rent Roll_Tradeouts'!$B:$B,'Rent Roll (MF &amp; Retail)'!$A63,'Rent Roll_Tradeouts'!DQ:DQ),0)</f>
        <v>0</v>
      </c>
      <c r="DG63" s="536">
        <f>IFERROR(AVERAGEIF('Rent Roll_Tradeouts'!$B:$B,'Rent Roll (MF &amp; Retail)'!$A63,'Rent Roll_Tradeouts'!DR:DR),0)</f>
        <v>0</v>
      </c>
      <c r="DH63" s="536">
        <f>IFERROR(AVERAGEIF('Rent Roll_Tradeouts'!$B:$B,'Rent Roll (MF &amp; Retail)'!$A63,'Rent Roll_Tradeouts'!DS:DS),0)</f>
        <v>0</v>
      </c>
      <c r="DI63" s="536">
        <f>IFERROR(AVERAGEIF('Rent Roll_Tradeouts'!$B:$B,'Rent Roll (MF &amp; Retail)'!$A63,'Rent Roll_Tradeouts'!DT:DT),0)</f>
        <v>0</v>
      </c>
      <c r="DJ63" s="536">
        <f>IFERROR(AVERAGEIF('Rent Roll_Tradeouts'!$B:$B,'Rent Roll (MF &amp; Retail)'!$A63,'Rent Roll_Tradeouts'!DU:DU),0)</f>
        <v>0</v>
      </c>
      <c r="DK63" s="536">
        <f>IFERROR(AVERAGEIF('Rent Roll_Tradeouts'!$B:$B,'Rent Roll (MF &amp; Retail)'!$A63,'Rent Roll_Tradeouts'!DV:DV),0)</f>
        <v>0</v>
      </c>
      <c r="DL63" s="536">
        <f>IFERROR(AVERAGEIF('Rent Roll_Tradeouts'!$B:$B,'Rent Roll (MF &amp; Retail)'!$A63,'Rent Roll_Tradeouts'!DW:DW),0)</f>
        <v>0</v>
      </c>
      <c r="DM63" s="536">
        <f>IFERROR(AVERAGEIF('Rent Roll_Tradeouts'!$B:$B,'Rent Roll (MF &amp; Retail)'!$A63,'Rent Roll_Tradeouts'!DX:DX),0)</f>
        <v>0</v>
      </c>
      <c r="DN63" s="536">
        <f>IFERROR(AVERAGEIF('Rent Roll_Tradeouts'!$B:$B,'Rent Roll (MF &amp; Retail)'!$A63,'Rent Roll_Tradeouts'!DY:DY),0)</f>
        <v>0</v>
      </c>
      <c r="DO63" s="536">
        <f>IFERROR(AVERAGEIF('Rent Roll_Tradeouts'!$B:$B,'Rent Roll (MF &amp; Retail)'!$A63,'Rent Roll_Tradeouts'!DZ:DZ),0)</f>
        <v>0</v>
      </c>
      <c r="DP63" s="536">
        <f>IFERROR(AVERAGEIF('Rent Roll_Tradeouts'!$B:$B,'Rent Roll (MF &amp; Retail)'!$A63,'Rent Roll_Tradeouts'!EA:EA),0)</f>
        <v>0</v>
      </c>
      <c r="DQ63" s="536">
        <f>IFERROR(AVERAGEIF('Rent Roll_Tradeouts'!$B:$B,'Rent Roll (MF &amp; Retail)'!$A63,'Rent Roll_Tradeouts'!EB:EB),0)</f>
        <v>0</v>
      </c>
      <c r="DR63" s="536">
        <f>IFERROR(AVERAGEIF('Rent Roll_Tradeouts'!$B:$B,'Rent Roll (MF &amp; Retail)'!$A63,'Rent Roll_Tradeouts'!EC:EC),0)</f>
        <v>0</v>
      </c>
      <c r="DS63" s="536">
        <f>IFERROR(AVERAGEIF('Rent Roll_Tradeouts'!$B:$B,'Rent Roll (MF &amp; Retail)'!$A63,'Rent Roll_Tradeouts'!ED:ED),0)</f>
        <v>0</v>
      </c>
      <c r="DT63" s="536">
        <f>IFERROR(AVERAGEIF('Rent Roll_Tradeouts'!$B:$B,'Rent Roll (MF &amp; Retail)'!$A63,'Rent Roll_Tradeouts'!EE:EE),0)</f>
        <v>0</v>
      </c>
      <c r="DU63" s="536">
        <f>IFERROR(AVERAGEIF('Rent Roll_Tradeouts'!$B:$B,'Rent Roll (MF &amp; Retail)'!$A63,'Rent Roll_Tradeouts'!EF:EF),0)</f>
        <v>0</v>
      </c>
      <c r="DV63" s="536">
        <f>IFERROR(AVERAGEIF('Rent Roll_Tradeouts'!$B:$B,'Rent Roll (MF &amp; Retail)'!$A63,'Rent Roll_Tradeouts'!EG:EG),0)</f>
        <v>0</v>
      </c>
      <c r="DW63" s="536">
        <f>IFERROR(AVERAGEIF('Rent Roll_Tradeouts'!$B:$B,'Rent Roll (MF &amp; Retail)'!$A63,'Rent Roll_Tradeouts'!EH:EH),0)</f>
        <v>0</v>
      </c>
      <c r="DX63" s="536">
        <f>IFERROR(AVERAGEIF('Rent Roll_Tradeouts'!$B:$B,'Rent Roll (MF &amp; Retail)'!$A63,'Rent Roll_Tradeouts'!EI:EI),0)</f>
        <v>0</v>
      </c>
      <c r="DY63" s="536">
        <f>IFERROR(AVERAGEIF('Rent Roll_Tradeouts'!$B:$B,'Rent Roll (MF &amp; Retail)'!$A63,'Rent Roll_Tradeouts'!EJ:EJ),0)</f>
        <v>0</v>
      </c>
      <c r="DZ63" s="536">
        <f>IFERROR(AVERAGEIF('Rent Roll_Tradeouts'!$B:$B,'Rent Roll (MF &amp; Retail)'!$A63,'Rent Roll_Tradeouts'!EK:EK),0)</f>
        <v>0</v>
      </c>
      <c r="EA63" s="536">
        <f>IFERROR(AVERAGEIF('Rent Roll_Tradeouts'!$B:$B,'Rent Roll (MF &amp; Retail)'!$A63,'Rent Roll_Tradeouts'!EL:EL),0)</f>
        <v>0</v>
      </c>
    </row>
    <row r="64" spans="1:131">
      <c r="A64" s="49">
        <f>'Rent Roll_RedIQ 2'!A73</f>
        <v>0</v>
      </c>
      <c r="B64" s="77">
        <f>'Rent Roll_RedIQ 2'!D73</f>
        <v>0</v>
      </c>
      <c r="C64" s="77">
        <f>'Rent Roll_RedIQ 2'!E73</f>
        <v>0</v>
      </c>
      <c r="D64" s="77">
        <f>'Rent Roll_RedIQ 2'!F73</f>
        <v>0</v>
      </c>
      <c r="E64" s="77">
        <f>'Rent Roll_RedIQ 2'!G73</f>
        <v>0</v>
      </c>
      <c r="K64" s="769" t="str">
        <f>'Rent Roll_RedIQ 2'!AG73</f>
        <v>-</v>
      </c>
      <c r="L64" s="536">
        <f>IFERROR(AVERAGEIF('Rent Roll_Tradeouts'!$B:$B,'Rent Roll (MF &amp; Retail)'!$A64,'Rent Roll_Tradeouts'!W:W),0)</f>
        <v>0</v>
      </c>
      <c r="M64" s="536">
        <f>IFERROR(AVERAGEIF('Rent Roll_Tradeouts'!$B:$B,'Rent Roll (MF &amp; Retail)'!$A64,'Rent Roll_Tradeouts'!X:X),0)</f>
        <v>0</v>
      </c>
      <c r="N64" s="536">
        <f>IFERROR(AVERAGEIF('Rent Roll_Tradeouts'!$B:$B,'Rent Roll (MF &amp; Retail)'!$A64,'Rent Roll_Tradeouts'!Y:Y),0)</f>
        <v>0</v>
      </c>
      <c r="O64" s="536">
        <f>IFERROR(AVERAGEIF('Rent Roll_Tradeouts'!$B:$B,'Rent Roll (MF &amp; Retail)'!$A64,'Rent Roll_Tradeouts'!Z:Z),0)</f>
        <v>0</v>
      </c>
      <c r="P64" s="536">
        <f>IFERROR(AVERAGEIF('Rent Roll_Tradeouts'!$B:$B,'Rent Roll (MF &amp; Retail)'!$A64,'Rent Roll_Tradeouts'!AA:AA),0)</f>
        <v>0</v>
      </c>
      <c r="Q64" s="536">
        <f>IFERROR(AVERAGEIF('Rent Roll_Tradeouts'!$B:$B,'Rent Roll (MF &amp; Retail)'!$A64,'Rent Roll_Tradeouts'!AB:AB),0)</f>
        <v>0</v>
      </c>
      <c r="R64" s="536">
        <f>IFERROR(AVERAGEIF('Rent Roll_Tradeouts'!$B:$B,'Rent Roll (MF &amp; Retail)'!$A64,'Rent Roll_Tradeouts'!AC:AC),0)</f>
        <v>0</v>
      </c>
      <c r="S64" s="536">
        <f>IFERROR(AVERAGEIF('Rent Roll_Tradeouts'!$B:$B,'Rent Roll (MF &amp; Retail)'!$A64,'Rent Roll_Tradeouts'!AD:AD),0)</f>
        <v>0</v>
      </c>
      <c r="T64" s="536">
        <f>IFERROR(AVERAGEIF('Rent Roll_Tradeouts'!$B:$B,'Rent Roll (MF &amp; Retail)'!$A64,'Rent Roll_Tradeouts'!AE:AE),0)</f>
        <v>0</v>
      </c>
      <c r="U64" s="536">
        <f>IFERROR(AVERAGEIF('Rent Roll_Tradeouts'!$B:$B,'Rent Roll (MF &amp; Retail)'!$A64,'Rent Roll_Tradeouts'!AF:AF),0)</f>
        <v>0</v>
      </c>
      <c r="V64" s="536">
        <f>IFERROR(AVERAGEIF('Rent Roll_Tradeouts'!$B:$B,'Rent Roll (MF &amp; Retail)'!$A64,'Rent Roll_Tradeouts'!AG:AG),0)</f>
        <v>0</v>
      </c>
      <c r="W64" s="536">
        <f>IFERROR(AVERAGEIF('Rent Roll_Tradeouts'!$B:$B,'Rent Roll (MF &amp; Retail)'!$A64,'Rent Roll_Tradeouts'!AH:AH),0)</f>
        <v>0</v>
      </c>
      <c r="X64" s="536">
        <f>IFERROR(AVERAGEIF('Rent Roll_Tradeouts'!$B:$B,'Rent Roll (MF &amp; Retail)'!$A64,'Rent Roll_Tradeouts'!AI:AI),0)</f>
        <v>0</v>
      </c>
      <c r="Y64" s="536">
        <f>IFERROR(AVERAGEIF('Rent Roll_Tradeouts'!$B:$B,'Rent Roll (MF &amp; Retail)'!$A64,'Rent Roll_Tradeouts'!AJ:AJ),0)</f>
        <v>0</v>
      </c>
      <c r="Z64" s="536">
        <f>IFERROR(AVERAGEIF('Rent Roll_Tradeouts'!$B:$B,'Rent Roll (MF &amp; Retail)'!$A64,'Rent Roll_Tradeouts'!AK:AK),0)</f>
        <v>0</v>
      </c>
      <c r="AA64" s="536">
        <f>IFERROR(AVERAGEIF('Rent Roll_Tradeouts'!$B:$B,'Rent Roll (MF &amp; Retail)'!$A64,'Rent Roll_Tradeouts'!AL:AL),0)</f>
        <v>0</v>
      </c>
      <c r="AB64" s="536">
        <f>IFERROR(AVERAGEIF('Rent Roll_Tradeouts'!$B:$B,'Rent Roll (MF &amp; Retail)'!$A64,'Rent Roll_Tradeouts'!AM:AM),0)</f>
        <v>0</v>
      </c>
      <c r="AC64" s="536">
        <f>IFERROR(AVERAGEIF('Rent Roll_Tradeouts'!$B:$B,'Rent Roll (MF &amp; Retail)'!$A64,'Rent Roll_Tradeouts'!AN:AN),0)</f>
        <v>0</v>
      </c>
      <c r="AD64" s="536">
        <f>IFERROR(AVERAGEIF('Rent Roll_Tradeouts'!$B:$B,'Rent Roll (MF &amp; Retail)'!$A64,'Rent Roll_Tradeouts'!AO:AO),0)</f>
        <v>0</v>
      </c>
      <c r="AE64" s="536">
        <f>IFERROR(AVERAGEIF('Rent Roll_Tradeouts'!$B:$B,'Rent Roll (MF &amp; Retail)'!$A64,'Rent Roll_Tradeouts'!AP:AP),0)</f>
        <v>0</v>
      </c>
      <c r="AF64" s="536">
        <f>IFERROR(AVERAGEIF('Rent Roll_Tradeouts'!$B:$B,'Rent Roll (MF &amp; Retail)'!$A64,'Rent Roll_Tradeouts'!AQ:AQ),0)</f>
        <v>0</v>
      </c>
      <c r="AG64" s="536">
        <f>IFERROR(AVERAGEIF('Rent Roll_Tradeouts'!$B:$B,'Rent Roll (MF &amp; Retail)'!$A64,'Rent Roll_Tradeouts'!AR:AR),0)</f>
        <v>0</v>
      </c>
      <c r="AH64" s="536">
        <f>IFERROR(AVERAGEIF('Rent Roll_Tradeouts'!$B:$B,'Rent Roll (MF &amp; Retail)'!$A64,'Rent Roll_Tradeouts'!AS:AS),0)</f>
        <v>0</v>
      </c>
      <c r="AI64" s="536">
        <f>IFERROR(AVERAGEIF('Rent Roll_Tradeouts'!$B:$B,'Rent Roll (MF &amp; Retail)'!$A64,'Rent Roll_Tradeouts'!AT:AT),0)</f>
        <v>0</v>
      </c>
      <c r="AJ64" s="536">
        <f>IFERROR(AVERAGEIF('Rent Roll_Tradeouts'!$B:$B,'Rent Roll (MF &amp; Retail)'!$A64,'Rent Roll_Tradeouts'!AU:AU),0)</f>
        <v>0</v>
      </c>
      <c r="AK64" s="536">
        <f>IFERROR(AVERAGEIF('Rent Roll_Tradeouts'!$B:$B,'Rent Roll (MF &amp; Retail)'!$A64,'Rent Roll_Tradeouts'!AV:AV),0)</f>
        <v>0</v>
      </c>
      <c r="AL64" s="536">
        <f>IFERROR(AVERAGEIF('Rent Roll_Tradeouts'!$B:$B,'Rent Roll (MF &amp; Retail)'!$A64,'Rent Roll_Tradeouts'!AW:AW),0)</f>
        <v>0</v>
      </c>
      <c r="AM64" s="536">
        <f>IFERROR(AVERAGEIF('Rent Roll_Tradeouts'!$B:$B,'Rent Roll (MF &amp; Retail)'!$A64,'Rent Roll_Tradeouts'!AX:AX),0)</f>
        <v>0</v>
      </c>
      <c r="AN64" s="536">
        <f>IFERROR(AVERAGEIF('Rent Roll_Tradeouts'!$B:$B,'Rent Roll (MF &amp; Retail)'!$A64,'Rent Roll_Tradeouts'!AY:AY),0)</f>
        <v>0</v>
      </c>
      <c r="AO64" s="536">
        <f>IFERROR(AVERAGEIF('Rent Roll_Tradeouts'!$B:$B,'Rent Roll (MF &amp; Retail)'!$A64,'Rent Roll_Tradeouts'!AZ:AZ),0)</f>
        <v>0</v>
      </c>
      <c r="AP64" s="536">
        <f>IFERROR(AVERAGEIF('Rent Roll_Tradeouts'!$B:$B,'Rent Roll (MF &amp; Retail)'!$A64,'Rent Roll_Tradeouts'!BA:BA),0)</f>
        <v>0</v>
      </c>
      <c r="AQ64" s="536">
        <f>IFERROR(AVERAGEIF('Rent Roll_Tradeouts'!$B:$B,'Rent Roll (MF &amp; Retail)'!$A64,'Rent Roll_Tradeouts'!BB:BB),0)</f>
        <v>0</v>
      </c>
      <c r="AR64" s="536">
        <f>IFERROR(AVERAGEIF('Rent Roll_Tradeouts'!$B:$B,'Rent Roll (MF &amp; Retail)'!$A64,'Rent Roll_Tradeouts'!BC:BC),0)</f>
        <v>0</v>
      </c>
      <c r="AS64" s="536">
        <f>IFERROR(AVERAGEIF('Rent Roll_Tradeouts'!$B:$B,'Rent Roll (MF &amp; Retail)'!$A64,'Rent Roll_Tradeouts'!BD:BD),0)</f>
        <v>0</v>
      </c>
      <c r="AT64" s="536">
        <f>IFERROR(AVERAGEIF('Rent Roll_Tradeouts'!$B:$B,'Rent Roll (MF &amp; Retail)'!$A64,'Rent Roll_Tradeouts'!BE:BE),0)</f>
        <v>0</v>
      </c>
      <c r="AU64" s="536">
        <f>IFERROR(AVERAGEIF('Rent Roll_Tradeouts'!$B:$B,'Rent Roll (MF &amp; Retail)'!$A64,'Rent Roll_Tradeouts'!BF:BF),0)</f>
        <v>0</v>
      </c>
      <c r="AV64" s="536">
        <f>IFERROR(AVERAGEIF('Rent Roll_Tradeouts'!$B:$B,'Rent Roll (MF &amp; Retail)'!$A64,'Rent Roll_Tradeouts'!BG:BG),0)</f>
        <v>0</v>
      </c>
      <c r="AW64" s="536">
        <f>IFERROR(AVERAGEIF('Rent Roll_Tradeouts'!$B:$B,'Rent Roll (MF &amp; Retail)'!$A64,'Rent Roll_Tradeouts'!BH:BH),0)</f>
        <v>0</v>
      </c>
      <c r="AX64" s="536">
        <f>IFERROR(AVERAGEIF('Rent Roll_Tradeouts'!$B:$B,'Rent Roll (MF &amp; Retail)'!$A64,'Rent Roll_Tradeouts'!BI:BI),0)</f>
        <v>0</v>
      </c>
      <c r="AY64" s="536">
        <f>IFERROR(AVERAGEIF('Rent Roll_Tradeouts'!$B:$B,'Rent Roll (MF &amp; Retail)'!$A64,'Rent Roll_Tradeouts'!BJ:BJ),0)</f>
        <v>0</v>
      </c>
      <c r="AZ64" s="536">
        <f>IFERROR(AVERAGEIF('Rent Roll_Tradeouts'!$B:$B,'Rent Roll (MF &amp; Retail)'!$A64,'Rent Roll_Tradeouts'!BK:BK),0)</f>
        <v>0</v>
      </c>
      <c r="BA64" s="536">
        <f>IFERROR(AVERAGEIF('Rent Roll_Tradeouts'!$B:$B,'Rent Roll (MF &amp; Retail)'!$A64,'Rent Roll_Tradeouts'!BL:BL),0)</f>
        <v>0</v>
      </c>
      <c r="BB64" s="536">
        <f>IFERROR(AVERAGEIF('Rent Roll_Tradeouts'!$B:$B,'Rent Roll (MF &amp; Retail)'!$A64,'Rent Roll_Tradeouts'!BM:BM),0)</f>
        <v>0</v>
      </c>
      <c r="BC64" s="536">
        <f>IFERROR(AVERAGEIF('Rent Roll_Tradeouts'!$B:$B,'Rent Roll (MF &amp; Retail)'!$A64,'Rent Roll_Tradeouts'!BN:BN),0)</f>
        <v>0</v>
      </c>
      <c r="BD64" s="536">
        <f>IFERROR(AVERAGEIF('Rent Roll_Tradeouts'!$B:$B,'Rent Roll (MF &amp; Retail)'!$A64,'Rent Roll_Tradeouts'!BO:BO),0)</f>
        <v>0</v>
      </c>
      <c r="BE64" s="536">
        <f>IFERROR(AVERAGEIF('Rent Roll_Tradeouts'!$B:$B,'Rent Roll (MF &amp; Retail)'!$A64,'Rent Roll_Tradeouts'!BP:BP),0)</f>
        <v>0</v>
      </c>
      <c r="BF64" s="536">
        <f>IFERROR(AVERAGEIF('Rent Roll_Tradeouts'!$B:$B,'Rent Roll (MF &amp; Retail)'!$A64,'Rent Roll_Tradeouts'!BQ:BQ),0)</f>
        <v>0</v>
      </c>
      <c r="BG64" s="536">
        <f>IFERROR(AVERAGEIF('Rent Roll_Tradeouts'!$B:$B,'Rent Roll (MF &amp; Retail)'!$A64,'Rent Roll_Tradeouts'!BR:BR),0)</f>
        <v>0</v>
      </c>
      <c r="BH64" s="536">
        <f>IFERROR(AVERAGEIF('Rent Roll_Tradeouts'!$B:$B,'Rent Roll (MF &amp; Retail)'!$A64,'Rent Roll_Tradeouts'!BS:BS),0)</f>
        <v>0</v>
      </c>
      <c r="BI64" s="536">
        <f>IFERROR(AVERAGEIF('Rent Roll_Tradeouts'!$B:$B,'Rent Roll (MF &amp; Retail)'!$A64,'Rent Roll_Tradeouts'!BT:BT),0)</f>
        <v>0</v>
      </c>
      <c r="BJ64" s="536">
        <f>IFERROR(AVERAGEIF('Rent Roll_Tradeouts'!$B:$B,'Rent Roll (MF &amp; Retail)'!$A64,'Rent Roll_Tradeouts'!BU:BU),0)</f>
        <v>0</v>
      </c>
      <c r="BK64" s="536">
        <f>IFERROR(AVERAGEIF('Rent Roll_Tradeouts'!$B:$B,'Rent Roll (MF &amp; Retail)'!$A64,'Rent Roll_Tradeouts'!BV:BV),0)</f>
        <v>0</v>
      </c>
      <c r="BL64" s="536">
        <f>IFERROR(AVERAGEIF('Rent Roll_Tradeouts'!$B:$B,'Rent Roll (MF &amp; Retail)'!$A64,'Rent Roll_Tradeouts'!BW:BW),0)</f>
        <v>0</v>
      </c>
      <c r="BM64" s="536">
        <f>IFERROR(AVERAGEIF('Rent Roll_Tradeouts'!$B:$B,'Rent Roll (MF &amp; Retail)'!$A64,'Rent Roll_Tradeouts'!BX:BX),0)</f>
        <v>0</v>
      </c>
      <c r="BN64" s="536">
        <f>IFERROR(AVERAGEIF('Rent Roll_Tradeouts'!$B:$B,'Rent Roll (MF &amp; Retail)'!$A64,'Rent Roll_Tradeouts'!BY:BY),0)</f>
        <v>0</v>
      </c>
      <c r="BO64" s="536">
        <f>IFERROR(AVERAGEIF('Rent Roll_Tradeouts'!$B:$B,'Rent Roll (MF &amp; Retail)'!$A64,'Rent Roll_Tradeouts'!BZ:BZ),0)</f>
        <v>0</v>
      </c>
      <c r="BP64" s="536">
        <f>IFERROR(AVERAGEIF('Rent Roll_Tradeouts'!$B:$B,'Rent Roll (MF &amp; Retail)'!$A64,'Rent Roll_Tradeouts'!CA:CA),0)</f>
        <v>0</v>
      </c>
      <c r="BQ64" s="536">
        <f>IFERROR(AVERAGEIF('Rent Roll_Tradeouts'!$B:$B,'Rent Roll (MF &amp; Retail)'!$A64,'Rent Roll_Tradeouts'!CB:CB),0)</f>
        <v>0</v>
      </c>
      <c r="BR64" s="536">
        <f>IFERROR(AVERAGEIF('Rent Roll_Tradeouts'!$B:$B,'Rent Roll (MF &amp; Retail)'!$A64,'Rent Roll_Tradeouts'!CC:CC),0)</f>
        <v>0</v>
      </c>
      <c r="BS64" s="536">
        <f>IFERROR(AVERAGEIF('Rent Roll_Tradeouts'!$B:$B,'Rent Roll (MF &amp; Retail)'!$A64,'Rent Roll_Tradeouts'!CD:CD),0)</f>
        <v>0</v>
      </c>
      <c r="BT64" s="536">
        <f>IFERROR(AVERAGEIF('Rent Roll_Tradeouts'!$B:$B,'Rent Roll (MF &amp; Retail)'!$A64,'Rent Roll_Tradeouts'!CE:CE),0)</f>
        <v>0</v>
      </c>
      <c r="BU64" s="536">
        <f>IFERROR(AVERAGEIF('Rent Roll_Tradeouts'!$B:$B,'Rent Roll (MF &amp; Retail)'!$A64,'Rent Roll_Tradeouts'!CF:CF),0)</f>
        <v>0</v>
      </c>
      <c r="BV64" s="536">
        <f>IFERROR(AVERAGEIF('Rent Roll_Tradeouts'!$B:$B,'Rent Roll (MF &amp; Retail)'!$A64,'Rent Roll_Tradeouts'!CG:CG),0)</f>
        <v>0</v>
      </c>
      <c r="BW64" s="536">
        <f>IFERROR(AVERAGEIF('Rent Roll_Tradeouts'!$B:$B,'Rent Roll (MF &amp; Retail)'!$A64,'Rent Roll_Tradeouts'!CH:CH),0)</f>
        <v>0</v>
      </c>
      <c r="BX64" s="536">
        <f>IFERROR(AVERAGEIF('Rent Roll_Tradeouts'!$B:$B,'Rent Roll (MF &amp; Retail)'!$A64,'Rent Roll_Tradeouts'!CI:CI),0)</f>
        <v>0</v>
      </c>
      <c r="BY64" s="536">
        <f>IFERROR(AVERAGEIF('Rent Roll_Tradeouts'!$B:$B,'Rent Roll (MF &amp; Retail)'!$A64,'Rent Roll_Tradeouts'!CJ:CJ),0)</f>
        <v>0</v>
      </c>
      <c r="BZ64" s="536">
        <f>IFERROR(AVERAGEIF('Rent Roll_Tradeouts'!$B:$B,'Rent Roll (MF &amp; Retail)'!$A64,'Rent Roll_Tradeouts'!CK:CK),0)</f>
        <v>0</v>
      </c>
      <c r="CA64" s="536">
        <f>IFERROR(AVERAGEIF('Rent Roll_Tradeouts'!$B:$B,'Rent Roll (MF &amp; Retail)'!$A64,'Rent Roll_Tradeouts'!CL:CL),0)</f>
        <v>0</v>
      </c>
      <c r="CB64" s="536">
        <f>IFERROR(AVERAGEIF('Rent Roll_Tradeouts'!$B:$B,'Rent Roll (MF &amp; Retail)'!$A64,'Rent Roll_Tradeouts'!CM:CM),0)</f>
        <v>0</v>
      </c>
      <c r="CC64" s="536">
        <f>IFERROR(AVERAGEIF('Rent Roll_Tradeouts'!$B:$B,'Rent Roll (MF &amp; Retail)'!$A64,'Rent Roll_Tradeouts'!CN:CN),0)</f>
        <v>0</v>
      </c>
      <c r="CD64" s="536">
        <f>IFERROR(AVERAGEIF('Rent Roll_Tradeouts'!$B:$B,'Rent Roll (MF &amp; Retail)'!$A64,'Rent Roll_Tradeouts'!CO:CO),0)</f>
        <v>0</v>
      </c>
      <c r="CE64" s="536">
        <f>IFERROR(AVERAGEIF('Rent Roll_Tradeouts'!$B:$B,'Rent Roll (MF &amp; Retail)'!$A64,'Rent Roll_Tradeouts'!CP:CP),0)</f>
        <v>0</v>
      </c>
      <c r="CF64" s="536">
        <f>IFERROR(AVERAGEIF('Rent Roll_Tradeouts'!$B:$B,'Rent Roll (MF &amp; Retail)'!$A64,'Rent Roll_Tradeouts'!CQ:CQ),0)</f>
        <v>0</v>
      </c>
      <c r="CG64" s="536">
        <f>IFERROR(AVERAGEIF('Rent Roll_Tradeouts'!$B:$B,'Rent Roll (MF &amp; Retail)'!$A64,'Rent Roll_Tradeouts'!CR:CR),0)</f>
        <v>0</v>
      </c>
      <c r="CH64" s="536">
        <f>IFERROR(AVERAGEIF('Rent Roll_Tradeouts'!$B:$B,'Rent Roll (MF &amp; Retail)'!$A64,'Rent Roll_Tradeouts'!CS:CS),0)</f>
        <v>0</v>
      </c>
      <c r="CI64" s="536">
        <f>IFERROR(AVERAGEIF('Rent Roll_Tradeouts'!$B:$B,'Rent Roll (MF &amp; Retail)'!$A64,'Rent Roll_Tradeouts'!CT:CT),0)</f>
        <v>0</v>
      </c>
      <c r="CJ64" s="536">
        <f>IFERROR(AVERAGEIF('Rent Roll_Tradeouts'!$B:$B,'Rent Roll (MF &amp; Retail)'!$A64,'Rent Roll_Tradeouts'!CU:CU),0)</f>
        <v>0</v>
      </c>
      <c r="CK64" s="536">
        <f>IFERROR(AVERAGEIF('Rent Roll_Tradeouts'!$B:$B,'Rent Roll (MF &amp; Retail)'!$A64,'Rent Roll_Tradeouts'!CV:CV),0)</f>
        <v>0</v>
      </c>
      <c r="CL64" s="536">
        <f>IFERROR(AVERAGEIF('Rent Roll_Tradeouts'!$B:$B,'Rent Roll (MF &amp; Retail)'!$A64,'Rent Roll_Tradeouts'!CW:CW),0)</f>
        <v>0</v>
      </c>
      <c r="CM64" s="536">
        <f>IFERROR(AVERAGEIF('Rent Roll_Tradeouts'!$B:$B,'Rent Roll (MF &amp; Retail)'!$A64,'Rent Roll_Tradeouts'!CX:CX),0)</f>
        <v>0</v>
      </c>
      <c r="CN64" s="536">
        <f>IFERROR(AVERAGEIF('Rent Roll_Tradeouts'!$B:$B,'Rent Roll (MF &amp; Retail)'!$A64,'Rent Roll_Tradeouts'!CY:CY),0)</f>
        <v>0</v>
      </c>
      <c r="CO64" s="536">
        <f>IFERROR(AVERAGEIF('Rent Roll_Tradeouts'!$B:$B,'Rent Roll (MF &amp; Retail)'!$A64,'Rent Roll_Tradeouts'!CZ:CZ),0)</f>
        <v>0</v>
      </c>
      <c r="CP64" s="536">
        <f>IFERROR(AVERAGEIF('Rent Roll_Tradeouts'!$B:$B,'Rent Roll (MF &amp; Retail)'!$A64,'Rent Roll_Tradeouts'!DA:DA),0)</f>
        <v>0</v>
      </c>
      <c r="CQ64" s="536">
        <f>IFERROR(AVERAGEIF('Rent Roll_Tradeouts'!$B:$B,'Rent Roll (MF &amp; Retail)'!$A64,'Rent Roll_Tradeouts'!DB:DB),0)</f>
        <v>0</v>
      </c>
      <c r="CR64" s="536">
        <f>IFERROR(AVERAGEIF('Rent Roll_Tradeouts'!$B:$B,'Rent Roll (MF &amp; Retail)'!$A64,'Rent Roll_Tradeouts'!DC:DC),0)</f>
        <v>0</v>
      </c>
      <c r="CS64" s="536">
        <f>IFERROR(AVERAGEIF('Rent Roll_Tradeouts'!$B:$B,'Rent Roll (MF &amp; Retail)'!$A64,'Rent Roll_Tradeouts'!DD:DD),0)</f>
        <v>0</v>
      </c>
      <c r="CT64" s="536">
        <f>IFERROR(AVERAGEIF('Rent Roll_Tradeouts'!$B:$B,'Rent Roll (MF &amp; Retail)'!$A64,'Rent Roll_Tradeouts'!DE:DE),0)</f>
        <v>0</v>
      </c>
      <c r="CU64" s="536">
        <f>IFERROR(AVERAGEIF('Rent Roll_Tradeouts'!$B:$B,'Rent Roll (MF &amp; Retail)'!$A64,'Rent Roll_Tradeouts'!DF:DF),0)</f>
        <v>0</v>
      </c>
      <c r="CV64" s="536">
        <f>IFERROR(AVERAGEIF('Rent Roll_Tradeouts'!$B:$B,'Rent Roll (MF &amp; Retail)'!$A64,'Rent Roll_Tradeouts'!DG:DG),0)</f>
        <v>0</v>
      </c>
      <c r="CW64" s="536">
        <f>IFERROR(AVERAGEIF('Rent Roll_Tradeouts'!$B:$B,'Rent Roll (MF &amp; Retail)'!$A64,'Rent Roll_Tradeouts'!DH:DH),0)</f>
        <v>0</v>
      </c>
      <c r="CX64" s="536">
        <f>IFERROR(AVERAGEIF('Rent Roll_Tradeouts'!$B:$B,'Rent Roll (MF &amp; Retail)'!$A64,'Rent Roll_Tradeouts'!DI:DI),0)</f>
        <v>0</v>
      </c>
      <c r="CY64" s="536">
        <f>IFERROR(AVERAGEIF('Rent Roll_Tradeouts'!$B:$B,'Rent Roll (MF &amp; Retail)'!$A64,'Rent Roll_Tradeouts'!DJ:DJ),0)</f>
        <v>0</v>
      </c>
      <c r="CZ64" s="536">
        <f>IFERROR(AVERAGEIF('Rent Roll_Tradeouts'!$B:$B,'Rent Roll (MF &amp; Retail)'!$A64,'Rent Roll_Tradeouts'!DK:DK),0)</f>
        <v>0</v>
      </c>
      <c r="DA64" s="536">
        <f>IFERROR(AVERAGEIF('Rent Roll_Tradeouts'!$B:$B,'Rent Roll (MF &amp; Retail)'!$A64,'Rent Roll_Tradeouts'!DL:DL),0)</f>
        <v>0</v>
      </c>
      <c r="DB64" s="536">
        <f>IFERROR(AVERAGEIF('Rent Roll_Tradeouts'!$B:$B,'Rent Roll (MF &amp; Retail)'!$A64,'Rent Roll_Tradeouts'!DM:DM),0)</f>
        <v>0</v>
      </c>
      <c r="DC64" s="536">
        <f>IFERROR(AVERAGEIF('Rent Roll_Tradeouts'!$B:$B,'Rent Roll (MF &amp; Retail)'!$A64,'Rent Roll_Tradeouts'!DN:DN),0)</f>
        <v>0</v>
      </c>
      <c r="DD64" s="536">
        <f>IFERROR(AVERAGEIF('Rent Roll_Tradeouts'!$B:$B,'Rent Roll (MF &amp; Retail)'!$A64,'Rent Roll_Tradeouts'!DO:DO),0)</f>
        <v>0</v>
      </c>
      <c r="DE64" s="536">
        <f>IFERROR(AVERAGEIF('Rent Roll_Tradeouts'!$B:$B,'Rent Roll (MF &amp; Retail)'!$A64,'Rent Roll_Tradeouts'!DP:DP),0)</f>
        <v>0</v>
      </c>
      <c r="DF64" s="536">
        <f>IFERROR(AVERAGEIF('Rent Roll_Tradeouts'!$B:$B,'Rent Roll (MF &amp; Retail)'!$A64,'Rent Roll_Tradeouts'!DQ:DQ),0)</f>
        <v>0</v>
      </c>
      <c r="DG64" s="536">
        <f>IFERROR(AVERAGEIF('Rent Roll_Tradeouts'!$B:$B,'Rent Roll (MF &amp; Retail)'!$A64,'Rent Roll_Tradeouts'!DR:DR),0)</f>
        <v>0</v>
      </c>
      <c r="DH64" s="536">
        <f>IFERROR(AVERAGEIF('Rent Roll_Tradeouts'!$B:$B,'Rent Roll (MF &amp; Retail)'!$A64,'Rent Roll_Tradeouts'!DS:DS),0)</f>
        <v>0</v>
      </c>
      <c r="DI64" s="536">
        <f>IFERROR(AVERAGEIF('Rent Roll_Tradeouts'!$B:$B,'Rent Roll (MF &amp; Retail)'!$A64,'Rent Roll_Tradeouts'!DT:DT),0)</f>
        <v>0</v>
      </c>
      <c r="DJ64" s="536">
        <f>IFERROR(AVERAGEIF('Rent Roll_Tradeouts'!$B:$B,'Rent Roll (MF &amp; Retail)'!$A64,'Rent Roll_Tradeouts'!DU:DU),0)</f>
        <v>0</v>
      </c>
      <c r="DK64" s="536">
        <f>IFERROR(AVERAGEIF('Rent Roll_Tradeouts'!$B:$B,'Rent Roll (MF &amp; Retail)'!$A64,'Rent Roll_Tradeouts'!DV:DV),0)</f>
        <v>0</v>
      </c>
      <c r="DL64" s="536">
        <f>IFERROR(AVERAGEIF('Rent Roll_Tradeouts'!$B:$B,'Rent Roll (MF &amp; Retail)'!$A64,'Rent Roll_Tradeouts'!DW:DW),0)</f>
        <v>0</v>
      </c>
      <c r="DM64" s="536">
        <f>IFERROR(AVERAGEIF('Rent Roll_Tradeouts'!$B:$B,'Rent Roll (MF &amp; Retail)'!$A64,'Rent Roll_Tradeouts'!DX:DX),0)</f>
        <v>0</v>
      </c>
      <c r="DN64" s="536">
        <f>IFERROR(AVERAGEIF('Rent Roll_Tradeouts'!$B:$B,'Rent Roll (MF &amp; Retail)'!$A64,'Rent Roll_Tradeouts'!DY:DY),0)</f>
        <v>0</v>
      </c>
      <c r="DO64" s="536">
        <f>IFERROR(AVERAGEIF('Rent Roll_Tradeouts'!$B:$B,'Rent Roll (MF &amp; Retail)'!$A64,'Rent Roll_Tradeouts'!DZ:DZ),0)</f>
        <v>0</v>
      </c>
      <c r="DP64" s="536">
        <f>IFERROR(AVERAGEIF('Rent Roll_Tradeouts'!$B:$B,'Rent Roll (MF &amp; Retail)'!$A64,'Rent Roll_Tradeouts'!EA:EA),0)</f>
        <v>0</v>
      </c>
      <c r="DQ64" s="536">
        <f>IFERROR(AVERAGEIF('Rent Roll_Tradeouts'!$B:$B,'Rent Roll (MF &amp; Retail)'!$A64,'Rent Roll_Tradeouts'!EB:EB),0)</f>
        <v>0</v>
      </c>
      <c r="DR64" s="536">
        <f>IFERROR(AVERAGEIF('Rent Roll_Tradeouts'!$B:$B,'Rent Roll (MF &amp; Retail)'!$A64,'Rent Roll_Tradeouts'!EC:EC),0)</f>
        <v>0</v>
      </c>
      <c r="DS64" s="536">
        <f>IFERROR(AVERAGEIF('Rent Roll_Tradeouts'!$B:$B,'Rent Roll (MF &amp; Retail)'!$A64,'Rent Roll_Tradeouts'!ED:ED),0)</f>
        <v>0</v>
      </c>
      <c r="DT64" s="536">
        <f>IFERROR(AVERAGEIF('Rent Roll_Tradeouts'!$B:$B,'Rent Roll (MF &amp; Retail)'!$A64,'Rent Roll_Tradeouts'!EE:EE),0)</f>
        <v>0</v>
      </c>
      <c r="DU64" s="536">
        <f>IFERROR(AVERAGEIF('Rent Roll_Tradeouts'!$B:$B,'Rent Roll (MF &amp; Retail)'!$A64,'Rent Roll_Tradeouts'!EF:EF),0)</f>
        <v>0</v>
      </c>
      <c r="DV64" s="536">
        <f>IFERROR(AVERAGEIF('Rent Roll_Tradeouts'!$B:$B,'Rent Roll (MF &amp; Retail)'!$A64,'Rent Roll_Tradeouts'!EG:EG),0)</f>
        <v>0</v>
      </c>
      <c r="DW64" s="536">
        <f>IFERROR(AVERAGEIF('Rent Roll_Tradeouts'!$B:$B,'Rent Roll (MF &amp; Retail)'!$A64,'Rent Roll_Tradeouts'!EH:EH),0)</f>
        <v>0</v>
      </c>
      <c r="DX64" s="536">
        <f>IFERROR(AVERAGEIF('Rent Roll_Tradeouts'!$B:$B,'Rent Roll (MF &amp; Retail)'!$A64,'Rent Roll_Tradeouts'!EI:EI),0)</f>
        <v>0</v>
      </c>
      <c r="DY64" s="536">
        <f>IFERROR(AVERAGEIF('Rent Roll_Tradeouts'!$B:$B,'Rent Roll (MF &amp; Retail)'!$A64,'Rent Roll_Tradeouts'!EJ:EJ),0)</f>
        <v>0</v>
      </c>
      <c r="DZ64" s="536">
        <f>IFERROR(AVERAGEIF('Rent Roll_Tradeouts'!$B:$B,'Rent Roll (MF &amp; Retail)'!$A64,'Rent Roll_Tradeouts'!EK:EK),0)</f>
        <v>0</v>
      </c>
      <c r="EA64" s="536">
        <f>IFERROR(AVERAGEIF('Rent Roll_Tradeouts'!$B:$B,'Rent Roll (MF &amp; Retail)'!$A64,'Rent Roll_Tradeouts'!EL:EL),0)</f>
        <v>0</v>
      </c>
    </row>
    <row r="65" spans="1:131">
      <c r="A65" s="49">
        <f>'Rent Roll_RedIQ 2'!A74</f>
        <v>0</v>
      </c>
      <c r="B65" s="77">
        <f>'Rent Roll_RedIQ 2'!D74</f>
        <v>0</v>
      </c>
      <c r="C65" s="77">
        <f>'Rent Roll_RedIQ 2'!E74</f>
        <v>0</v>
      </c>
      <c r="D65" s="77">
        <f>'Rent Roll_RedIQ 2'!F74</f>
        <v>0</v>
      </c>
      <c r="E65" s="77">
        <f>'Rent Roll_RedIQ 2'!G74</f>
        <v>0</v>
      </c>
      <c r="K65" s="769" t="str">
        <f>'Rent Roll_RedIQ 2'!AG74</f>
        <v>-</v>
      </c>
      <c r="L65" s="536">
        <f>IFERROR(AVERAGEIF('Rent Roll_Tradeouts'!$B:$B,'Rent Roll (MF &amp; Retail)'!$A65,'Rent Roll_Tradeouts'!W:W),0)</f>
        <v>0</v>
      </c>
      <c r="M65" s="536">
        <f>IFERROR(AVERAGEIF('Rent Roll_Tradeouts'!$B:$B,'Rent Roll (MF &amp; Retail)'!$A65,'Rent Roll_Tradeouts'!X:X),0)</f>
        <v>0</v>
      </c>
      <c r="N65" s="536">
        <f>IFERROR(AVERAGEIF('Rent Roll_Tradeouts'!$B:$B,'Rent Roll (MF &amp; Retail)'!$A65,'Rent Roll_Tradeouts'!Y:Y),0)</f>
        <v>0</v>
      </c>
      <c r="O65" s="536">
        <f>IFERROR(AVERAGEIF('Rent Roll_Tradeouts'!$B:$B,'Rent Roll (MF &amp; Retail)'!$A65,'Rent Roll_Tradeouts'!Z:Z),0)</f>
        <v>0</v>
      </c>
      <c r="P65" s="536">
        <f>IFERROR(AVERAGEIF('Rent Roll_Tradeouts'!$B:$B,'Rent Roll (MF &amp; Retail)'!$A65,'Rent Roll_Tradeouts'!AA:AA),0)</f>
        <v>0</v>
      </c>
      <c r="Q65" s="536">
        <f>IFERROR(AVERAGEIF('Rent Roll_Tradeouts'!$B:$B,'Rent Roll (MF &amp; Retail)'!$A65,'Rent Roll_Tradeouts'!AB:AB),0)</f>
        <v>0</v>
      </c>
      <c r="R65" s="536">
        <f>IFERROR(AVERAGEIF('Rent Roll_Tradeouts'!$B:$B,'Rent Roll (MF &amp; Retail)'!$A65,'Rent Roll_Tradeouts'!AC:AC),0)</f>
        <v>0</v>
      </c>
      <c r="S65" s="536">
        <f>IFERROR(AVERAGEIF('Rent Roll_Tradeouts'!$B:$B,'Rent Roll (MF &amp; Retail)'!$A65,'Rent Roll_Tradeouts'!AD:AD),0)</f>
        <v>0</v>
      </c>
      <c r="T65" s="536">
        <f>IFERROR(AVERAGEIF('Rent Roll_Tradeouts'!$B:$B,'Rent Roll (MF &amp; Retail)'!$A65,'Rent Roll_Tradeouts'!AE:AE),0)</f>
        <v>0</v>
      </c>
      <c r="U65" s="536">
        <f>IFERROR(AVERAGEIF('Rent Roll_Tradeouts'!$B:$B,'Rent Roll (MF &amp; Retail)'!$A65,'Rent Roll_Tradeouts'!AF:AF),0)</f>
        <v>0</v>
      </c>
      <c r="V65" s="536">
        <f>IFERROR(AVERAGEIF('Rent Roll_Tradeouts'!$B:$B,'Rent Roll (MF &amp; Retail)'!$A65,'Rent Roll_Tradeouts'!AG:AG),0)</f>
        <v>0</v>
      </c>
      <c r="W65" s="536">
        <f>IFERROR(AVERAGEIF('Rent Roll_Tradeouts'!$B:$B,'Rent Roll (MF &amp; Retail)'!$A65,'Rent Roll_Tradeouts'!AH:AH),0)</f>
        <v>0</v>
      </c>
      <c r="X65" s="536">
        <f>IFERROR(AVERAGEIF('Rent Roll_Tradeouts'!$B:$B,'Rent Roll (MF &amp; Retail)'!$A65,'Rent Roll_Tradeouts'!AI:AI),0)</f>
        <v>0</v>
      </c>
      <c r="Y65" s="536">
        <f>IFERROR(AVERAGEIF('Rent Roll_Tradeouts'!$B:$B,'Rent Roll (MF &amp; Retail)'!$A65,'Rent Roll_Tradeouts'!AJ:AJ),0)</f>
        <v>0</v>
      </c>
      <c r="Z65" s="536">
        <f>IFERROR(AVERAGEIF('Rent Roll_Tradeouts'!$B:$B,'Rent Roll (MF &amp; Retail)'!$A65,'Rent Roll_Tradeouts'!AK:AK),0)</f>
        <v>0</v>
      </c>
      <c r="AA65" s="536">
        <f>IFERROR(AVERAGEIF('Rent Roll_Tradeouts'!$B:$B,'Rent Roll (MF &amp; Retail)'!$A65,'Rent Roll_Tradeouts'!AL:AL),0)</f>
        <v>0</v>
      </c>
      <c r="AB65" s="536">
        <f>IFERROR(AVERAGEIF('Rent Roll_Tradeouts'!$B:$B,'Rent Roll (MF &amp; Retail)'!$A65,'Rent Roll_Tradeouts'!AM:AM),0)</f>
        <v>0</v>
      </c>
      <c r="AC65" s="536">
        <f>IFERROR(AVERAGEIF('Rent Roll_Tradeouts'!$B:$B,'Rent Roll (MF &amp; Retail)'!$A65,'Rent Roll_Tradeouts'!AN:AN),0)</f>
        <v>0</v>
      </c>
      <c r="AD65" s="536">
        <f>IFERROR(AVERAGEIF('Rent Roll_Tradeouts'!$B:$B,'Rent Roll (MF &amp; Retail)'!$A65,'Rent Roll_Tradeouts'!AO:AO),0)</f>
        <v>0</v>
      </c>
      <c r="AE65" s="536">
        <f>IFERROR(AVERAGEIF('Rent Roll_Tradeouts'!$B:$B,'Rent Roll (MF &amp; Retail)'!$A65,'Rent Roll_Tradeouts'!AP:AP),0)</f>
        <v>0</v>
      </c>
      <c r="AF65" s="536">
        <f>IFERROR(AVERAGEIF('Rent Roll_Tradeouts'!$B:$B,'Rent Roll (MF &amp; Retail)'!$A65,'Rent Roll_Tradeouts'!AQ:AQ),0)</f>
        <v>0</v>
      </c>
      <c r="AG65" s="536">
        <f>IFERROR(AVERAGEIF('Rent Roll_Tradeouts'!$B:$B,'Rent Roll (MF &amp; Retail)'!$A65,'Rent Roll_Tradeouts'!AR:AR),0)</f>
        <v>0</v>
      </c>
      <c r="AH65" s="536">
        <f>IFERROR(AVERAGEIF('Rent Roll_Tradeouts'!$B:$B,'Rent Roll (MF &amp; Retail)'!$A65,'Rent Roll_Tradeouts'!AS:AS),0)</f>
        <v>0</v>
      </c>
      <c r="AI65" s="536">
        <f>IFERROR(AVERAGEIF('Rent Roll_Tradeouts'!$B:$B,'Rent Roll (MF &amp; Retail)'!$A65,'Rent Roll_Tradeouts'!AT:AT),0)</f>
        <v>0</v>
      </c>
      <c r="AJ65" s="536">
        <f>IFERROR(AVERAGEIF('Rent Roll_Tradeouts'!$B:$B,'Rent Roll (MF &amp; Retail)'!$A65,'Rent Roll_Tradeouts'!AU:AU),0)</f>
        <v>0</v>
      </c>
      <c r="AK65" s="536">
        <f>IFERROR(AVERAGEIF('Rent Roll_Tradeouts'!$B:$B,'Rent Roll (MF &amp; Retail)'!$A65,'Rent Roll_Tradeouts'!AV:AV),0)</f>
        <v>0</v>
      </c>
      <c r="AL65" s="536">
        <f>IFERROR(AVERAGEIF('Rent Roll_Tradeouts'!$B:$B,'Rent Roll (MF &amp; Retail)'!$A65,'Rent Roll_Tradeouts'!AW:AW),0)</f>
        <v>0</v>
      </c>
      <c r="AM65" s="536">
        <f>IFERROR(AVERAGEIF('Rent Roll_Tradeouts'!$B:$B,'Rent Roll (MF &amp; Retail)'!$A65,'Rent Roll_Tradeouts'!AX:AX),0)</f>
        <v>0</v>
      </c>
      <c r="AN65" s="536">
        <f>IFERROR(AVERAGEIF('Rent Roll_Tradeouts'!$B:$B,'Rent Roll (MF &amp; Retail)'!$A65,'Rent Roll_Tradeouts'!AY:AY),0)</f>
        <v>0</v>
      </c>
      <c r="AO65" s="536">
        <f>IFERROR(AVERAGEIF('Rent Roll_Tradeouts'!$B:$B,'Rent Roll (MF &amp; Retail)'!$A65,'Rent Roll_Tradeouts'!AZ:AZ),0)</f>
        <v>0</v>
      </c>
      <c r="AP65" s="536">
        <f>IFERROR(AVERAGEIF('Rent Roll_Tradeouts'!$B:$B,'Rent Roll (MF &amp; Retail)'!$A65,'Rent Roll_Tradeouts'!BA:BA),0)</f>
        <v>0</v>
      </c>
      <c r="AQ65" s="536">
        <f>IFERROR(AVERAGEIF('Rent Roll_Tradeouts'!$B:$B,'Rent Roll (MF &amp; Retail)'!$A65,'Rent Roll_Tradeouts'!BB:BB),0)</f>
        <v>0</v>
      </c>
      <c r="AR65" s="536">
        <f>IFERROR(AVERAGEIF('Rent Roll_Tradeouts'!$B:$B,'Rent Roll (MF &amp; Retail)'!$A65,'Rent Roll_Tradeouts'!BC:BC),0)</f>
        <v>0</v>
      </c>
      <c r="AS65" s="536">
        <f>IFERROR(AVERAGEIF('Rent Roll_Tradeouts'!$B:$B,'Rent Roll (MF &amp; Retail)'!$A65,'Rent Roll_Tradeouts'!BD:BD),0)</f>
        <v>0</v>
      </c>
      <c r="AT65" s="536">
        <f>IFERROR(AVERAGEIF('Rent Roll_Tradeouts'!$B:$B,'Rent Roll (MF &amp; Retail)'!$A65,'Rent Roll_Tradeouts'!BE:BE),0)</f>
        <v>0</v>
      </c>
      <c r="AU65" s="536">
        <f>IFERROR(AVERAGEIF('Rent Roll_Tradeouts'!$B:$B,'Rent Roll (MF &amp; Retail)'!$A65,'Rent Roll_Tradeouts'!BF:BF),0)</f>
        <v>0</v>
      </c>
      <c r="AV65" s="536">
        <f>IFERROR(AVERAGEIF('Rent Roll_Tradeouts'!$B:$B,'Rent Roll (MF &amp; Retail)'!$A65,'Rent Roll_Tradeouts'!BG:BG),0)</f>
        <v>0</v>
      </c>
      <c r="AW65" s="536">
        <f>IFERROR(AVERAGEIF('Rent Roll_Tradeouts'!$B:$B,'Rent Roll (MF &amp; Retail)'!$A65,'Rent Roll_Tradeouts'!BH:BH),0)</f>
        <v>0</v>
      </c>
      <c r="AX65" s="536">
        <f>IFERROR(AVERAGEIF('Rent Roll_Tradeouts'!$B:$B,'Rent Roll (MF &amp; Retail)'!$A65,'Rent Roll_Tradeouts'!BI:BI),0)</f>
        <v>0</v>
      </c>
      <c r="AY65" s="536">
        <f>IFERROR(AVERAGEIF('Rent Roll_Tradeouts'!$B:$B,'Rent Roll (MF &amp; Retail)'!$A65,'Rent Roll_Tradeouts'!BJ:BJ),0)</f>
        <v>0</v>
      </c>
      <c r="AZ65" s="536">
        <f>IFERROR(AVERAGEIF('Rent Roll_Tradeouts'!$B:$B,'Rent Roll (MF &amp; Retail)'!$A65,'Rent Roll_Tradeouts'!BK:BK),0)</f>
        <v>0</v>
      </c>
      <c r="BA65" s="536">
        <f>IFERROR(AVERAGEIF('Rent Roll_Tradeouts'!$B:$B,'Rent Roll (MF &amp; Retail)'!$A65,'Rent Roll_Tradeouts'!BL:BL),0)</f>
        <v>0</v>
      </c>
      <c r="BB65" s="536">
        <f>IFERROR(AVERAGEIF('Rent Roll_Tradeouts'!$B:$B,'Rent Roll (MF &amp; Retail)'!$A65,'Rent Roll_Tradeouts'!BM:BM),0)</f>
        <v>0</v>
      </c>
      <c r="BC65" s="536">
        <f>IFERROR(AVERAGEIF('Rent Roll_Tradeouts'!$B:$B,'Rent Roll (MF &amp; Retail)'!$A65,'Rent Roll_Tradeouts'!BN:BN),0)</f>
        <v>0</v>
      </c>
      <c r="BD65" s="536">
        <f>IFERROR(AVERAGEIF('Rent Roll_Tradeouts'!$B:$B,'Rent Roll (MF &amp; Retail)'!$A65,'Rent Roll_Tradeouts'!BO:BO),0)</f>
        <v>0</v>
      </c>
      <c r="BE65" s="536">
        <f>IFERROR(AVERAGEIF('Rent Roll_Tradeouts'!$B:$B,'Rent Roll (MF &amp; Retail)'!$A65,'Rent Roll_Tradeouts'!BP:BP),0)</f>
        <v>0</v>
      </c>
      <c r="BF65" s="536">
        <f>IFERROR(AVERAGEIF('Rent Roll_Tradeouts'!$B:$B,'Rent Roll (MF &amp; Retail)'!$A65,'Rent Roll_Tradeouts'!BQ:BQ),0)</f>
        <v>0</v>
      </c>
      <c r="BG65" s="536">
        <f>IFERROR(AVERAGEIF('Rent Roll_Tradeouts'!$B:$B,'Rent Roll (MF &amp; Retail)'!$A65,'Rent Roll_Tradeouts'!BR:BR),0)</f>
        <v>0</v>
      </c>
      <c r="BH65" s="536">
        <f>IFERROR(AVERAGEIF('Rent Roll_Tradeouts'!$B:$B,'Rent Roll (MF &amp; Retail)'!$A65,'Rent Roll_Tradeouts'!BS:BS),0)</f>
        <v>0</v>
      </c>
      <c r="BI65" s="536">
        <f>IFERROR(AVERAGEIF('Rent Roll_Tradeouts'!$B:$B,'Rent Roll (MF &amp; Retail)'!$A65,'Rent Roll_Tradeouts'!BT:BT),0)</f>
        <v>0</v>
      </c>
      <c r="BJ65" s="536">
        <f>IFERROR(AVERAGEIF('Rent Roll_Tradeouts'!$B:$B,'Rent Roll (MF &amp; Retail)'!$A65,'Rent Roll_Tradeouts'!BU:BU),0)</f>
        <v>0</v>
      </c>
      <c r="BK65" s="536">
        <f>IFERROR(AVERAGEIF('Rent Roll_Tradeouts'!$B:$B,'Rent Roll (MF &amp; Retail)'!$A65,'Rent Roll_Tradeouts'!BV:BV),0)</f>
        <v>0</v>
      </c>
      <c r="BL65" s="536">
        <f>IFERROR(AVERAGEIF('Rent Roll_Tradeouts'!$B:$B,'Rent Roll (MF &amp; Retail)'!$A65,'Rent Roll_Tradeouts'!BW:BW),0)</f>
        <v>0</v>
      </c>
      <c r="BM65" s="536">
        <f>IFERROR(AVERAGEIF('Rent Roll_Tradeouts'!$B:$B,'Rent Roll (MF &amp; Retail)'!$A65,'Rent Roll_Tradeouts'!BX:BX),0)</f>
        <v>0</v>
      </c>
      <c r="BN65" s="536">
        <f>IFERROR(AVERAGEIF('Rent Roll_Tradeouts'!$B:$B,'Rent Roll (MF &amp; Retail)'!$A65,'Rent Roll_Tradeouts'!BY:BY),0)</f>
        <v>0</v>
      </c>
      <c r="BO65" s="536">
        <f>IFERROR(AVERAGEIF('Rent Roll_Tradeouts'!$B:$B,'Rent Roll (MF &amp; Retail)'!$A65,'Rent Roll_Tradeouts'!BZ:BZ),0)</f>
        <v>0</v>
      </c>
      <c r="BP65" s="536">
        <f>IFERROR(AVERAGEIF('Rent Roll_Tradeouts'!$B:$B,'Rent Roll (MF &amp; Retail)'!$A65,'Rent Roll_Tradeouts'!CA:CA),0)</f>
        <v>0</v>
      </c>
      <c r="BQ65" s="536">
        <f>IFERROR(AVERAGEIF('Rent Roll_Tradeouts'!$B:$B,'Rent Roll (MF &amp; Retail)'!$A65,'Rent Roll_Tradeouts'!CB:CB),0)</f>
        <v>0</v>
      </c>
      <c r="BR65" s="536">
        <f>IFERROR(AVERAGEIF('Rent Roll_Tradeouts'!$B:$B,'Rent Roll (MF &amp; Retail)'!$A65,'Rent Roll_Tradeouts'!CC:CC),0)</f>
        <v>0</v>
      </c>
      <c r="BS65" s="536">
        <f>IFERROR(AVERAGEIF('Rent Roll_Tradeouts'!$B:$B,'Rent Roll (MF &amp; Retail)'!$A65,'Rent Roll_Tradeouts'!CD:CD),0)</f>
        <v>0</v>
      </c>
      <c r="BT65" s="536">
        <f>IFERROR(AVERAGEIF('Rent Roll_Tradeouts'!$B:$B,'Rent Roll (MF &amp; Retail)'!$A65,'Rent Roll_Tradeouts'!CE:CE),0)</f>
        <v>0</v>
      </c>
      <c r="BU65" s="536">
        <f>IFERROR(AVERAGEIF('Rent Roll_Tradeouts'!$B:$B,'Rent Roll (MF &amp; Retail)'!$A65,'Rent Roll_Tradeouts'!CF:CF),0)</f>
        <v>0</v>
      </c>
      <c r="BV65" s="536">
        <f>IFERROR(AVERAGEIF('Rent Roll_Tradeouts'!$B:$B,'Rent Roll (MF &amp; Retail)'!$A65,'Rent Roll_Tradeouts'!CG:CG),0)</f>
        <v>0</v>
      </c>
      <c r="BW65" s="536">
        <f>IFERROR(AVERAGEIF('Rent Roll_Tradeouts'!$B:$B,'Rent Roll (MF &amp; Retail)'!$A65,'Rent Roll_Tradeouts'!CH:CH),0)</f>
        <v>0</v>
      </c>
      <c r="BX65" s="536">
        <f>IFERROR(AVERAGEIF('Rent Roll_Tradeouts'!$B:$B,'Rent Roll (MF &amp; Retail)'!$A65,'Rent Roll_Tradeouts'!CI:CI),0)</f>
        <v>0</v>
      </c>
      <c r="BY65" s="536">
        <f>IFERROR(AVERAGEIF('Rent Roll_Tradeouts'!$B:$B,'Rent Roll (MF &amp; Retail)'!$A65,'Rent Roll_Tradeouts'!CJ:CJ),0)</f>
        <v>0</v>
      </c>
      <c r="BZ65" s="536">
        <f>IFERROR(AVERAGEIF('Rent Roll_Tradeouts'!$B:$B,'Rent Roll (MF &amp; Retail)'!$A65,'Rent Roll_Tradeouts'!CK:CK),0)</f>
        <v>0</v>
      </c>
      <c r="CA65" s="536">
        <f>IFERROR(AVERAGEIF('Rent Roll_Tradeouts'!$B:$B,'Rent Roll (MF &amp; Retail)'!$A65,'Rent Roll_Tradeouts'!CL:CL),0)</f>
        <v>0</v>
      </c>
      <c r="CB65" s="536">
        <f>IFERROR(AVERAGEIF('Rent Roll_Tradeouts'!$B:$B,'Rent Roll (MF &amp; Retail)'!$A65,'Rent Roll_Tradeouts'!CM:CM),0)</f>
        <v>0</v>
      </c>
      <c r="CC65" s="536">
        <f>IFERROR(AVERAGEIF('Rent Roll_Tradeouts'!$B:$B,'Rent Roll (MF &amp; Retail)'!$A65,'Rent Roll_Tradeouts'!CN:CN),0)</f>
        <v>0</v>
      </c>
      <c r="CD65" s="536">
        <f>IFERROR(AVERAGEIF('Rent Roll_Tradeouts'!$B:$B,'Rent Roll (MF &amp; Retail)'!$A65,'Rent Roll_Tradeouts'!CO:CO),0)</f>
        <v>0</v>
      </c>
      <c r="CE65" s="536">
        <f>IFERROR(AVERAGEIF('Rent Roll_Tradeouts'!$B:$B,'Rent Roll (MF &amp; Retail)'!$A65,'Rent Roll_Tradeouts'!CP:CP),0)</f>
        <v>0</v>
      </c>
      <c r="CF65" s="536">
        <f>IFERROR(AVERAGEIF('Rent Roll_Tradeouts'!$B:$B,'Rent Roll (MF &amp; Retail)'!$A65,'Rent Roll_Tradeouts'!CQ:CQ),0)</f>
        <v>0</v>
      </c>
      <c r="CG65" s="536">
        <f>IFERROR(AVERAGEIF('Rent Roll_Tradeouts'!$B:$B,'Rent Roll (MF &amp; Retail)'!$A65,'Rent Roll_Tradeouts'!CR:CR),0)</f>
        <v>0</v>
      </c>
      <c r="CH65" s="536">
        <f>IFERROR(AVERAGEIF('Rent Roll_Tradeouts'!$B:$B,'Rent Roll (MF &amp; Retail)'!$A65,'Rent Roll_Tradeouts'!CS:CS),0)</f>
        <v>0</v>
      </c>
      <c r="CI65" s="536">
        <f>IFERROR(AVERAGEIF('Rent Roll_Tradeouts'!$B:$B,'Rent Roll (MF &amp; Retail)'!$A65,'Rent Roll_Tradeouts'!CT:CT),0)</f>
        <v>0</v>
      </c>
      <c r="CJ65" s="536">
        <f>IFERROR(AVERAGEIF('Rent Roll_Tradeouts'!$B:$B,'Rent Roll (MF &amp; Retail)'!$A65,'Rent Roll_Tradeouts'!CU:CU),0)</f>
        <v>0</v>
      </c>
      <c r="CK65" s="536">
        <f>IFERROR(AVERAGEIF('Rent Roll_Tradeouts'!$B:$B,'Rent Roll (MF &amp; Retail)'!$A65,'Rent Roll_Tradeouts'!CV:CV),0)</f>
        <v>0</v>
      </c>
      <c r="CL65" s="536">
        <f>IFERROR(AVERAGEIF('Rent Roll_Tradeouts'!$B:$B,'Rent Roll (MF &amp; Retail)'!$A65,'Rent Roll_Tradeouts'!CW:CW),0)</f>
        <v>0</v>
      </c>
      <c r="CM65" s="536">
        <f>IFERROR(AVERAGEIF('Rent Roll_Tradeouts'!$B:$B,'Rent Roll (MF &amp; Retail)'!$A65,'Rent Roll_Tradeouts'!CX:CX),0)</f>
        <v>0</v>
      </c>
      <c r="CN65" s="536">
        <f>IFERROR(AVERAGEIF('Rent Roll_Tradeouts'!$B:$B,'Rent Roll (MF &amp; Retail)'!$A65,'Rent Roll_Tradeouts'!CY:CY),0)</f>
        <v>0</v>
      </c>
      <c r="CO65" s="536">
        <f>IFERROR(AVERAGEIF('Rent Roll_Tradeouts'!$B:$B,'Rent Roll (MF &amp; Retail)'!$A65,'Rent Roll_Tradeouts'!CZ:CZ),0)</f>
        <v>0</v>
      </c>
      <c r="CP65" s="536">
        <f>IFERROR(AVERAGEIF('Rent Roll_Tradeouts'!$B:$B,'Rent Roll (MF &amp; Retail)'!$A65,'Rent Roll_Tradeouts'!DA:DA),0)</f>
        <v>0</v>
      </c>
      <c r="CQ65" s="536">
        <f>IFERROR(AVERAGEIF('Rent Roll_Tradeouts'!$B:$B,'Rent Roll (MF &amp; Retail)'!$A65,'Rent Roll_Tradeouts'!DB:DB),0)</f>
        <v>0</v>
      </c>
      <c r="CR65" s="536">
        <f>IFERROR(AVERAGEIF('Rent Roll_Tradeouts'!$B:$B,'Rent Roll (MF &amp; Retail)'!$A65,'Rent Roll_Tradeouts'!DC:DC),0)</f>
        <v>0</v>
      </c>
      <c r="CS65" s="536">
        <f>IFERROR(AVERAGEIF('Rent Roll_Tradeouts'!$B:$B,'Rent Roll (MF &amp; Retail)'!$A65,'Rent Roll_Tradeouts'!DD:DD),0)</f>
        <v>0</v>
      </c>
      <c r="CT65" s="536">
        <f>IFERROR(AVERAGEIF('Rent Roll_Tradeouts'!$B:$B,'Rent Roll (MF &amp; Retail)'!$A65,'Rent Roll_Tradeouts'!DE:DE),0)</f>
        <v>0</v>
      </c>
      <c r="CU65" s="536">
        <f>IFERROR(AVERAGEIF('Rent Roll_Tradeouts'!$B:$B,'Rent Roll (MF &amp; Retail)'!$A65,'Rent Roll_Tradeouts'!DF:DF),0)</f>
        <v>0</v>
      </c>
      <c r="CV65" s="536">
        <f>IFERROR(AVERAGEIF('Rent Roll_Tradeouts'!$B:$B,'Rent Roll (MF &amp; Retail)'!$A65,'Rent Roll_Tradeouts'!DG:DG),0)</f>
        <v>0</v>
      </c>
      <c r="CW65" s="536">
        <f>IFERROR(AVERAGEIF('Rent Roll_Tradeouts'!$B:$B,'Rent Roll (MF &amp; Retail)'!$A65,'Rent Roll_Tradeouts'!DH:DH),0)</f>
        <v>0</v>
      </c>
      <c r="CX65" s="536">
        <f>IFERROR(AVERAGEIF('Rent Roll_Tradeouts'!$B:$B,'Rent Roll (MF &amp; Retail)'!$A65,'Rent Roll_Tradeouts'!DI:DI),0)</f>
        <v>0</v>
      </c>
      <c r="CY65" s="536">
        <f>IFERROR(AVERAGEIF('Rent Roll_Tradeouts'!$B:$B,'Rent Roll (MF &amp; Retail)'!$A65,'Rent Roll_Tradeouts'!DJ:DJ),0)</f>
        <v>0</v>
      </c>
      <c r="CZ65" s="536">
        <f>IFERROR(AVERAGEIF('Rent Roll_Tradeouts'!$B:$B,'Rent Roll (MF &amp; Retail)'!$A65,'Rent Roll_Tradeouts'!DK:DK),0)</f>
        <v>0</v>
      </c>
      <c r="DA65" s="536">
        <f>IFERROR(AVERAGEIF('Rent Roll_Tradeouts'!$B:$B,'Rent Roll (MF &amp; Retail)'!$A65,'Rent Roll_Tradeouts'!DL:DL),0)</f>
        <v>0</v>
      </c>
      <c r="DB65" s="536">
        <f>IFERROR(AVERAGEIF('Rent Roll_Tradeouts'!$B:$B,'Rent Roll (MF &amp; Retail)'!$A65,'Rent Roll_Tradeouts'!DM:DM),0)</f>
        <v>0</v>
      </c>
      <c r="DC65" s="536">
        <f>IFERROR(AVERAGEIF('Rent Roll_Tradeouts'!$B:$B,'Rent Roll (MF &amp; Retail)'!$A65,'Rent Roll_Tradeouts'!DN:DN),0)</f>
        <v>0</v>
      </c>
      <c r="DD65" s="536">
        <f>IFERROR(AVERAGEIF('Rent Roll_Tradeouts'!$B:$B,'Rent Roll (MF &amp; Retail)'!$A65,'Rent Roll_Tradeouts'!DO:DO),0)</f>
        <v>0</v>
      </c>
      <c r="DE65" s="536">
        <f>IFERROR(AVERAGEIF('Rent Roll_Tradeouts'!$B:$B,'Rent Roll (MF &amp; Retail)'!$A65,'Rent Roll_Tradeouts'!DP:DP),0)</f>
        <v>0</v>
      </c>
      <c r="DF65" s="536">
        <f>IFERROR(AVERAGEIF('Rent Roll_Tradeouts'!$B:$B,'Rent Roll (MF &amp; Retail)'!$A65,'Rent Roll_Tradeouts'!DQ:DQ),0)</f>
        <v>0</v>
      </c>
      <c r="DG65" s="536">
        <f>IFERROR(AVERAGEIF('Rent Roll_Tradeouts'!$B:$B,'Rent Roll (MF &amp; Retail)'!$A65,'Rent Roll_Tradeouts'!DR:DR),0)</f>
        <v>0</v>
      </c>
      <c r="DH65" s="536">
        <f>IFERROR(AVERAGEIF('Rent Roll_Tradeouts'!$B:$B,'Rent Roll (MF &amp; Retail)'!$A65,'Rent Roll_Tradeouts'!DS:DS),0)</f>
        <v>0</v>
      </c>
      <c r="DI65" s="536">
        <f>IFERROR(AVERAGEIF('Rent Roll_Tradeouts'!$B:$B,'Rent Roll (MF &amp; Retail)'!$A65,'Rent Roll_Tradeouts'!DT:DT),0)</f>
        <v>0</v>
      </c>
      <c r="DJ65" s="536">
        <f>IFERROR(AVERAGEIF('Rent Roll_Tradeouts'!$B:$B,'Rent Roll (MF &amp; Retail)'!$A65,'Rent Roll_Tradeouts'!DU:DU),0)</f>
        <v>0</v>
      </c>
      <c r="DK65" s="536">
        <f>IFERROR(AVERAGEIF('Rent Roll_Tradeouts'!$B:$B,'Rent Roll (MF &amp; Retail)'!$A65,'Rent Roll_Tradeouts'!DV:DV),0)</f>
        <v>0</v>
      </c>
      <c r="DL65" s="536">
        <f>IFERROR(AVERAGEIF('Rent Roll_Tradeouts'!$B:$B,'Rent Roll (MF &amp; Retail)'!$A65,'Rent Roll_Tradeouts'!DW:DW),0)</f>
        <v>0</v>
      </c>
      <c r="DM65" s="536">
        <f>IFERROR(AVERAGEIF('Rent Roll_Tradeouts'!$B:$B,'Rent Roll (MF &amp; Retail)'!$A65,'Rent Roll_Tradeouts'!DX:DX),0)</f>
        <v>0</v>
      </c>
      <c r="DN65" s="536">
        <f>IFERROR(AVERAGEIF('Rent Roll_Tradeouts'!$B:$B,'Rent Roll (MF &amp; Retail)'!$A65,'Rent Roll_Tradeouts'!DY:DY),0)</f>
        <v>0</v>
      </c>
      <c r="DO65" s="536">
        <f>IFERROR(AVERAGEIF('Rent Roll_Tradeouts'!$B:$B,'Rent Roll (MF &amp; Retail)'!$A65,'Rent Roll_Tradeouts'!DZ:DZ),0)</f>
        <v>0</v>
      </c>
      <c r="DP65" s="536">
        <f>IFERROR(AVERAGEIF('Rent Roll_Tradeouts'!$B:$B,'Rent Roll (MF &amp; Retail)'!$A65,'Rent Roll_Tradeouts'!EA:EA),0)</f>
        <v>0</v>
      </c>
      <c r="DQ65" s="536">
        <f>IFERROR(AVERAGEIF('Rent Roll_Tradeouts'!$B:$B,'Rent Roll (MF &amp; Retail)'!$A65,'Rent Roll_Tradeouts'!EB:EB),0)</f>
        <v>0</v>
      </c>
      <c r="DR65" s="536">
        <f>IFERROR(AVERAGEIF('Rent Roll_Tradeouts'!$B:$B,'Rent Roll (MF &amp; Retail)'!$A65,'Rent Roll_Tradeouts'!EC:EC),0)</f>
        <v>0</v>
      </c>
      <c r="DS65" s="536">
        <f>IFERROR(AVERAGEIF('Rent Roll_Tradeouts'!$B:$B,'Rent Roll (MF &amp; Retail)'!$A65,'Rent Roll_Tradeouts'!ED:ED),0)</f>
        <v>0</v>
      </c>
      <c r="DT65" s="536">
        <f>IFERROR(AVERAGEIF('Rent Roll_Tradeouts'!$B:$B,'Rent Roll (MF &amp; Retail)'!$A65,'Rent Roll_Tradeouts'!EE:EE),0)</f>
        <v>0</v>
      </c>
      <c r="DU65" s="536">
        <f>IFERROR(AVERAGEIF('Rent Roll_Tradeouts'!$B:$B,'Rent Roll (MF &amp; Retail)'!$A65,'Rent Roll_Tradeouts'!EF:EF),0)</f>
        <v>0</v>
      </c>
      <c r="DV65" s="536">
        <f>IFERROR(AVERAGEIF('Rent Roll_Tradeouts'!$B:$B,'Rent Roll (MF &amp; Retail)'!$A65,'Rent Roll_Tradeouts'!EG:EG),0)</f>
        <v>0</v>
      </c>
      <c r="DW65" s="536">
        <f>IFERROR(AVERAGEIF('Rent Roll_Tradeouts'!$B:$B,'Rent Roll (MF &amp; Retail)'!$A65,'Rent Roll_Tradeouts'!EH:EH),0)</f>
        <v>0</v>
      </c>
      <c r="DX65" s="536">
        <f>IFERROR(AVERAGEIF('Rent Roll_Tradeouts'!$B:$B,'Rent Roll (MF &amp; Retail)'!$A65,'Rent Roll_Tradeouts'!EI:EI),0)</f>
        <v>0</v>
      </c>
      <c r="DY65" s="536">
        <f>IFERROR(AVERAGEIF('Rent Roll_Tradeouts'!$B:$B,'Rent Roll (MF &amp; Retail)'!$A65,'Rent Roll_Tradeouts'!EJ:EJ),0)</f>
        <v>0</v>
      </c>
      <c r="DZ65" s="536">
        <f>IFERROR(AVERAGEIF('Rent Roll_Tradeouts'!$B:$B,'Rent Roll (MF &amp; Retail)'!$A65,'Rent Roll_Tradeouts'!EK:EK),0)</f>
        <v>0</v>
      </c>
      <c r="EA65" s="536">
        <f>IFERROR(AVERAGEIF('Rent Roll_Tradeouts'!$B:$B,'Rent Roll (MF &amp; Retail)'!$A65,'Rent Roll_Tradeouts'!EL:EL),0)</f>
        <v>0</v>
      </c>
    </row>
    <row r="66" spans="1:131">
      <c r="A66" s="49">
        <f>'Rent Roll_RedIQ 2'!A75</f>
        <v>0</v>
      </c>
      <c r="B66" s="77">
        <f>'Rent Roll_RedIQ 2'!D75</f>
        <v>0</v>
      </c>
      <c r="C66" s="77">
        <f>'Rent Roll_RedIQ 2'!E75</f>
        <v>0</v>
      </c>
      <c r="D66" s="77">
        <f>'Rent Roll_RedIQ 2'!F75</f>
        <v>0</v>
      </c>
      <c r="E66" s="77">
        <f>'Rent Roll_RedIQ 2'!G75</f>
        <v>0</v>
      </c>
      <c r="K66" s="769" t="str">
        <f>'Rent Roll_RedIQ 2'!AG75</f>
        <v>-</v>
      </c>
      <c r="L66" s="536">
        <f>IFERROR(AVERAGEIF('Rent Roll_Tradeouts'!$B:$B,'Rent Roll (MF &amp; Retail)'!$A66,'Rent Roll_Tradeouts'!W:W),0)</f>
        <v>0</v>
      </c>
      <c r="M66" s="536">
        <f>IFERROR(AVERAGEIF('Rent Roll_Tradeouts'!$B:$B,'Rent Roll (MF &amp; Retail)'!$A66,'Rent Roll_Tradeouts'!X:X),0)</f>
        <v>0</v>
      </c>
      <c r="N66" s="536">
        <f>IFERROR(AVERAGEIF('Rent Roll_Tradeouts'!$B:$B,'Rent Roll (MF &amp; Retail)'!$A66,'Rent Roll_Tradeouts'!Y:Y),0)</f>
        <v>0</v>
      </c>
      <c r="O66" s="536">
        <f>IFERROR(AVERAGEIF('Rent Roll_Tradeouts'!$B:$B,'Rent Roll (MF &amp; Retail)'!$A66,'Rent Roll_Tradeouts'!Z:Z),0)</f>
        <v>0</v>
      </c>
      <c r="P66" s="536">
        <f>IFERROR(AVERAGEIF('Rent Roll_Tradeouts'!$B:$B,'Rent Roll (MF &amp; Retail)'!$A66,'Rent Roll_Tradeouts'!AA:AA),0)</f>
        <v>0</v>
      </c>
      <c r="Q66" s="536">
        <f>IFERROR(AVERAGEIF('Rent Roll_Tradeouts'!$B:$B,'Rent Roll (MF &amp; Retail)'!$A66,'Rent Roll_Tradeouts'!AB:AB),0)</f>
        <v>0</v>
      </c>
      <c r="R66" s="536">
        <f>IFERROR(AVERAGEIF('Rent Roll_Tradeouts'!$B:$B,'Rent Roll (MF &amp; Retail)'!$A66,'Rent Roll_Tradeouts'!AC:AC),0)</f>
        <v>0</v>
      </c>
      <c r="S66" s="536">
        <f>IFERROR(AVERAGEIF('Rent Roll_Tradeouts'!$B:$B,'Rent Roll (MF &amp; Retail)'!$A66,'Rent Roll_Tradeouts'!AD:AD),0)</f>
        <v>0</v>
      </c>
      <c r="T66" s="536">
        <f>IFERROR(AVERAGEIF('Rent Roll_Tradeouts'!$B:$B,'Rent Roll (MF &amp; Retail)'!$A66,'Rent Roll_Tradeouts'!AE:AE),0)</f>
        <v>0</v>
      </c>
      <c r="U66" s="536">
        <f>IFERROR(AVERAGEIF('Rent Roll_Tradeouts'!$B:$B,'Rent Roll (MF &amp; Retail)'!$A66,'Rent Roll_Tradeouts'!AF:AF),0)</f>
        <v>0</v>
      </c>
      <c r="V66" s="536">
        <f>IFERROR(AVERAGEIF('Rent Roll_Tradeouts'!$B:$B,'Rent Roll (MF &amp; Retail)'!$A66,'Rent Roll_Tradeouts'!AG:AG),0)</f>
        <v>0</v>
      </c>
      <c r="W66" s="536">
        <f>IFERROR(AVERAGEIF('Rent Roll_Tradeouts'!$B:$B,'Rent Roll (MF &amp; Retail)'!$A66,'Rent Roll_Tradeouts'!AH:AH),0)</f>
        <v>0</v>
      </c>
      <c r="X66" s="536">
        <f>IFERROR(AVERAGEIF('Rent Roll_Tradeouts'!$B:$B,'Rent Roll (MF &amp; Retail)'!$A66,'Rent Roll_Tradeouts'!AI:AI),0)</f>
        <v>0</v>
      </c>
      <c r="Y66" s="536">
        <f>IFERROR(AVERAGEIF('Rent Roll_Tradeouts'!$B:$B,'Rent Roll (MF &amp; Retail)'!$A66,'Rent Roll_Tradeouts'!AJ:AJ),0)</f>
        <v>0</v>
      </c>
      <c r="Z66" s="536">
        <f>IFERROR(AVERAGEIF('Rent Roll_Tradeouts'!$B:$B,'Rent Roll (MF &amp; Retail)'!$A66,'Rent Roll_Tradeouts'!AK:AK),0)</f>
        <v>0</v>
      </c>
      <c r="AA66" s="536">
        <f>IFERROR(AVERAGEIF('Rent Roll_Tradeouts'!$B:$B,'Rent Roll (MF &amp; Retail)'!$A66,'Rent Roll_Tradeouts'!AL:AL),0)</f>
        <v>0</v>
      </c>
      <c r="AB66" s="536">
        <f>IFERROR(AVERAGEIF('Rent Roll_Tradeouts'!$B:$B,'Rent Roll (MF &amp; Retail)'!$A66,'Rent Roll_Tradeouts'!AM:AM),0)</f>
        <v>0</v>
      </c>
      <c r="AC66" s="536">
        <f>IFERROR(AVERAGEIF('Rent Roll_Tradeouts'!$B:$B,'Rent Roll (MF &amp; Retail)'!$A66,'Rent Roll_Tradeouts'!AN:AN),0)</f>
        <v>0</v>
      </c>
      <c r="AD66" s="536">
        <f>IFERROR(AVERAGEIF('Rent Roll_Tradeouts'!$B:$B,'Rent Roll (MF &amp; Retail)'!$A66,'Rent Roll_Tradeouts'!AO:AO),0)</f>
        <v>0</v>
      </c>
      <c r="AE66" s="536">
        <f>IFERROR(AVERAGEIF('Rent Roll_Tradeouts'!$B:$B,'Rent Roll (MF &amp; Retail)'!$A66,'Rent Roll_Tradeouts'!AP:AP),0)</f>
        <v>0</v>
      </c>
      <c r="AF66" s="536">
        <f>IFERROR(AVERAGEIF('Rent Roll_Tradeouts'!$B:$B,'Rent Roll (MF &amp; Retail)'!$A66,'Rent Roll_Tradeouts'!AQ:AQ),0)</f>
        <v>0</v>
      </c>
      <c r="AG66" s="536">
        <f>IFERROR(AVERAGEIF('Rent Roll_Tradeouts'!$B:$B,'Rent Roll (MF &amp; Retail)'!$A66,'Rent Roll_Tradeouts'!AR:AR),0)</f>
        <v>0</v>
      </c>
      <c r="AH66" s="536">
        <f>IFERROR(AVERAGEIF('Rent Roll_Tradeouts'!$B:$B,'Rent Roll (MF &amp; Retail)'!$A66,'Rent Roll_Tradeouts'!AS:AS),0)</f>
        <v>0</v>
      </c>
      <c r="AI66" s="536">
        <f>IFERROR(AVERAGEIF('Rent Roll_Tradeouts'!$B:$B,'Rent Roll (MF &amp; Retail)'!$A66,'Rent Roll_Tradeouts'!AT:AT),0)</f>
        <v>0</v>
      </c>
      <c r="AJ66" s="536">
        <f>IFERROR(AVERAGEIF('Rent Roll_Tradeouts'!$B:$B,'Rent Roll (MF &amp; Retail)'!$A66,'Rent Roll_Tradeouts'!AU:AU),0)</f>
        <v>0</v>
      </c>
      <c r="AK66" s="536">
        <f>IFERROR(AVERAGEIF('Rent Roll_Tradeouts'!$B:$B,'Rent Roll (MF &amp; Retail)'!$A66,'Rent Roll_Tradeouts'!AV:AV),0)</f>
        <v>0</v>
      </c>
      <c r="AL66" s="536">
        <f>IFERROR(AVERAGEIF('Rent Roll_Tradeouts'!$B:$B,'Rent Roll (MF &amp; Retail)'!$A66,'Rent Roll_Tradeouts'!AW:AW),0)</f>
        <v>0</v>
      </c>
      <c r="AM66" s="536">
        <f>IFERROR(AVERAGEIF('Rent Roll_Tradeouts'!$B:$B,'Rent Roll (MF &amp; Retail)'!$A66,'Rent Roll_Tradeouts'!AX:AX),0)</f>
        <v>0</v>
      </c>
      <c r="AN66" s="536">
        <f>IFERROR(AVERAGEIF('Rent Roll_Tradeouts'!$B:$B,'Rent Roll (MF &amp; Retail)'!$A66,'Rent Roll_Tradeouts'!AY:AY),0)</f>
        <v>0</v>
      </c>
      <c r="AO66" s="536">
        <f>IFERROR(AVERAGEIF('Rent Roll_Tradeouts'!$B:$B,'Rent Roll (MF &amp; Retail)'!$A66,'Rent Roll_Tradeouts'!AZ:AZ),0)</f>
        <v>0</v>
      </c>
      <c r="AP66" s="536">
        <f>IFERROR(AVERAGEIF('Rent Roll_Tradeouts'!$B:$B,'Rent Roll (MF &amp; Retail)'!$A66,'Rent Roll_Tradeouts'!BA:BA),0)</f>
        <v>0</v>
      </c>
      <c r="AQ66" s="536">
        <f>IFERROR(AVERAGEIF('Rent Roll_Tradeouts'!$B:$B,'Rent Roll (MF &amp; Retail)'!$A66,'Rent Roll_Tradeouts'!BB:BB),0)</f>
        <v>0</v>
      </c>
      <c r="AR66" s="536">
        <f>IFERROR(AVERAGEIF('Rent Roll_Tradeouts'!$B:$B,'Rent Roll (MF &amp; Retail)'!$A66,'Rent Roll_Tradeouts'!BC:BC),0)</f>
        <v>0</v>
      </c>
      <c r="AS66" s="536">
        <f>IFERROR(AVERAGEIF('Rent Roll_Tradeouts'!$B:$B,'Rent Roll (MF &amp; Retail)'!$A66,'Rent Roll_Tradeouts'!BD:BD),0)</f>
        <v>0</v>
      </c>
      <c r="AT66" s="536">
        <f>IFERROR(AVERAGEIF('Rent Roll_Tradeouts'!$B:$B,'Rent Roll (MF &amp; Retail)'!$A66,'Rent Roll_Tradeouts'!BE:BE),0)</f>
        <v>0</v>
      </c>
      <c r="AU66" s="536">
        <f>IFERROR(AVERAGEIF('Rent Roll_Tradeouts'!$B:$B,'Rent Roll (MF &amp; Retail)'!$A66,'Rent Roll_Tradeouts'!BF:BF),0)</f>
        <v>0</v>
      </c>
      <c r="AV66" s="536">
        <f>IFERROR(AVERAGEIF('Rent Roll_Tradeouts'!$B:$B,'Rent Roll (MF &amp; Retail)'!$A66,'Rent Roll_Tradeouts'!BG:BG),0)</f>
        <v>0</v>
      </c>
      <c r="AW66" s="536">
        <f>IFERROR(AVERAGEIF('Rent Roll_Tradeouts'!$B:$B,'Rent Roll (MF &amp; Retail)'!$A66,'Rent Roll_Tradeouts'!BH:BH),0)</f>
        <v>0</v>
      </c>
      <c r="AX66" s="536">
        <f>IFERROR(AVERAGEIF('Rent Roll_Tradeouts'!$B:$B,'Rent Roll (MF &amp; Retail)'!$A66,'Rent Roll_Tradeouts'!BI:BI),0)</f>
        <v>0</v>
      </c>
      <c r="AY66" s="536">
        <f>IFERROR(AVERAGEIF('Rent Roll_Tradeouts'!$B:$B,'Rent Roll (MF &amp; Retail)'!$A66,'Rent Roll_Tradeouts'!BJ:BJ),0)</f>
        <v>0</v>
      </c>
      <c r="AZ66" s="536">
        <f>IFERROR(AVERAGEIF('Rent Roll_Tradeouts'!$B:$B,'Rent Roll (MF &amp; Retail)'!$A66,'Rent Roll_Tradeouts'!BK:BK),0)</f>
        <v>0</v>
      </c>
      <c r="BA66" s="536">
        <f>IFERROR(AVERAGEIF('Rent Roll_Tradeouts'!$B:$B,'Rent Roll (MF &amp; Retail)'!$A66,'Rent Roll_Tradeouts'!BL:BL),0)</f>
        <v>0</v>
      </c>
      <c r="BB66" s="536">
        <f>IFERROR(AVERAGEIF('Rent Roll_Tradeouts'!$B:$B,'Rent Roll (MF &amp; Retail)'!$A66,'Rent Roll_Tradeouts'!BM:BM),0)</f>
        <v>0</v>
      </c>
      <c r="BC66" s="536">
        <f>IFERROR(AVERAGEIF('Rent Roll_Tradeouts'!$B:$B,'Rent Roll (MF &amp; Retail)'!$A66,'Rent Roll_Tradeouts'!BN:BN),0)</f>
        <v>0</v>
      </c>
      <c r="BD66" s="536">
        <f>IFERROR(AVERAGEIF('Rent Roll_Tradeouts'!$B:$B,'Rent Roll (MF &amp; Retail)'!$A66,'Rent Roll_Tradeouts'!BO:BO),0)</f>
        <v>0</v>
      </c>
      <c r="BE66" s="536">
        <f>IFERROR(AVERAGEIF('Rent Roll_Tradeouts'!$B:$B,'Rent Roll (MF &amp; Retail)'!$A66,'Rent Roll_Tradeouts'!BP:BP),0)</f>
        <v>0</v>
      </c>
      <c r="BF66" s="536">
        <f>IFERROR(AVERAGEIF('Rent Roll_Tradeouts'!$B:$B,'Rent Roll (MF &amp; Retail)'!$A66,'Rent Roll_Tradeouts'!BQ:BQ),0)</f>
        <v>0</v>
      </c>
      <c r="BG66" s="536">
        <f>IFERROR(AVERAGEIF('Rent Roll_Tradeouts'!$B:$B,'Rent Roll (MF &amp; Retail)'!$A66,'Rent Roll_Tradeouts'!BR:BR),0)</f>
        <v>0</v>
      </c>
      <c r="BH66" s="536">
        <f>IFERROR(AVERAGEIF('Rent Roll_Tradeouts'!$B:$B,'Rent Roll (MF &amp; Retail)'!$A66,'Rent Roll_Tradeouts'!BS:BS),0)</f>
        <v>0</v>
      </c>
      <c r="BI66" s="536">
        <f>IFERROR(AVERAGEIF('Rent Roll_Tradeouts'!$B:$B,'Rent Roll (MF &amp; Retail)'!$A66,'Rent Roll_Tradeouts'!BT:BT),0)</f>
        <v>0</v>
      </c>
      <c r="BJ66" s="536">
        <f>IFERROR(AVERAGEIF('Rent Roll_Tradeouts'!$B:$B,'Rent Roll (MF &amp; Retail)'!$A66,'Rent Roll_Tradeouts'!BU:BU),0)</f>
        <v>0</v>
      </c>
      <c r="BK66" s="536">
        <f>IFERROR(AVERAGEIF('Rent Roll_Tradeouts'!$B:$B,'Rent Roll (MF &amp; Retail)'!$A66,'Rent Roll_Tradeouts'!BV:BV),0)</f>
        <v>0</v>
      </c>
      <c r="BL66" s="536">
        <f>IFERROR(AVERAGEIF('Rent Roll_Tradeouts'!$B:$B,'Rent Roll (MF &amp; Retail)'!$A66,'Rent Roll_Tradeouts'!BW:BW),0)</f>
        <v>0</v>
      </c>
      <c r="BM66" s="536">
        <f>IFERROR(AVERAGEIF('Rent Roll_Tradeouts'!$B:$B,'Rent Roll (MF &amp; Retail)'!$A66,'Rent Roll_Tradeouts'!BX:BX),0)</f>
        <v>0</v>
      </c>
      <c r="BN66" s="536">
        <f>IFERROR(AVERAGEIF('Rent Roll_Tradeouts'!$B:$B,'Rent Roll (MF &amp; Retail)'!$A66,'Rent Roll_Tradeouts'!BY:BY),0)</f>
        <v>0</v>
      </c>
      <c r="BO66" s="536">
        <f>IFERROR(AVERAGEIF('Rent Roll_Tradeouts'!$B:$B,'Rent Roll (MF &amp; Retail)'!$A66,'Rent Roll_Tradeouts'!BZ:BZ),0)</f>
        <v>0</v>
      </c>
      <c r="BP66" s="536">
        <f>IFERROR(AVERAGEIF('Rent Roll_Tradeouts'!$B:$B,'Rent Roll (MF &amp; Retail)'!$A66,'Rent Roll_Tradeouts'!CA:CA),0)</f>
        <v>0</v>
      </c>
      <c r="BQ66" s="536">
        <f>IFERROR(AVERAGEIF('Rent Roll_Tradeouts'!$B:$B,'Rent Roll (MF &amp; Retail)'!$A66,'Rent Roll_Tradeouts'!CB:CB),0)</f>
        <v>0</v>
      </c>
      <c r="BR66" s="536">
        <f>IFERROR(AVERAGEIF('Rent Roll_Tradeouts'!$B:$B,'Rent Roll (MF &amp; Retail)'!$A66,'Rent Roll_Tradeouts'!CC:CC),0)</f>
        <v>0</v>
      </c>
      <c r="BS66" s="536">
        <f>IFERROR(AVERAGEIF('Rent Roll_Tradeouts'!$B:$B,'Rent Roll (MF &amp; Retail)'!$A66,'Rent Roll_Tradeouts'!CD:CD),0)</f>
        <v>0</v>
      </c>
      <c r="BT66" s="536">
        <f>IFERROR(AVERAGEIF('Rent Roll_Tradeouts'!$B:$B,'Rent Roll (MF &amp; Retail)'!$A66,'Rent Roll_Tradeouts'!CE:CE),0)</f>
        <v>0</v>
      </c>
      <c r="BU66" s="536">
        <f>IFERROR(AVERAGEIF('Rent Roll_Tradeouts'!$B:$B,'Rent Roll (MF &amp; Retail)'!$A66,'Rent Roll_Tradeouts'!CF:CF),0)</f>
        <v>0</v>
      </c>
      <c r="BV66" s="536">
        <f>IFERROR(AVERAGEIF('Rent Roll_Tradeouts'!$B:$B,'Rent Roll (MF &amp; Retail)'!$A66,'Rent Roll_Tradeouts'!CG:CG),0)</f>
        <v>0</v>
      </c>
      <c r="BW66" s="536">
        <f>IFERROR(AVERAGEIF('Rent Roll_Tradeouts'!$B:$B,'Rent Roll (MF &amp; Retail)'!$A66,'Rent Roll_Tradeouts'!CH:CH),0)</f>
        <v>0</v>
      </c>
      <c r="BX66" s="536">
        <f>IFERROR(AVERAGEIF('Rent Roll_Tradeouts'!$B:$B,'Rent Roll (MF &amp; Retail)'!$A66,'Rent Roll_Tradeouts'!CI:CI),0)</f>
        <v>0</v>
      </c>
      <c r="BY66" s="536">
        <f>IFERROR(AVERAGEIF('Rent Roll_Tradeouts'!$B:$B,'Rent Roll (MF &amp; Retail)'!$A66,'Rent Roll_Tradeouts'!CJ:CJ),0)</f>
        <v>0</v>
      </c>
      <c r="BZ66" s="536">
        <f>IFERROR(AVERAGEIF('Rent Roll_Tradeouts'!$B:$B,'Rent Roll (MF &amp; Retail)'!$A66,'Rent Roll_Tradeouts'!CK:CK),0)</f>
        <v>0</v>
      </c>
      <c r="CA66" s="536">
        <f>IFERROR(AVERAGEIF('Rent Roll_Tradeouts'!$B:$B,'Rent Roll (MF &amp; Retail)'!$A66,'Rent Roll_Tradeouts'!CL:CL),0)</f>
        <v>0</v>
      </c>
      <c r="CB66" s="536">
        <f>IFERROR(AVERAGEIF('Rent Roll_Tradeouts'!$B:$B,'Rent Roll (MF &amp; Retail)'!$A66,'Rent Roll_Tradeouts'!CM:CM),0)</f>
        <v>0</v>
      </c>
      <c r="CC66" s="536">
        <f>IFERROR(AVERAGEIF('Rent Roll_Tradeouts'!$B:$B,'Rent Roll (MF &amp; Retail)'!$A66,'Rent Roll_Tradeouts'!CN:CN),0)</f>
        <v>0</v>
      </c>
      <c r="CD66" s="536">
        <f>IFERROR(AVERAGEIF('Rent Roll_Tradeouts'!$B:$B,'Rent Roll (MF &amp; Retail)'!$A66,'Rent Roll_Tradeouts'!CO:CO),0)</f>
        <v>0</v>
      </c>
      <c r="CE66" s="536">
        <f>IFERROR(AVERAGEIF('Rent Roll_Tradeouts'!$B:$B,'Rent Roll (MF &amp; Retail)'!$A66,'Rent Roll_Tradeouts'!CP:CP),0)</f>
        <v>0</v>
      </c>
      <c r="CF66" s="536">
        <f>IFERROR(AVERAGEIF('Rent Roll_Tradeouts'!$B:$B,'Rent Roll (MF &amp; Retail)'!$A66,'Rent Roll_Tradeouts'!CQ:CQ),0)</f>
        <v>0</v>
      </c>
      <c r="CG66" s="536">
        <f>IFERROR(AVERAGEIF('Rent Roll_Tradeouts'!$B:$B,'Rent Roll (MF &amp; Retail)'!$A66,'Rent Roll_Tradeouts'!CR:CR),0)</f>
        <v>0</v>
      </c>
      <c r="CH66" s="536">
        <f>IFERROR(AVERAGEIF('Rent Roll_Tradeouts'!$B:$B,'Rent Roll (MF &amp; Retail)'!$A66,'Rent Roll_Tradeouts'!CS:CS),0)</f>
        <v>0</v>
      </c>
      <c r="CI66" s="536">
        <f>IFERROR(AVERAGEIF('Rent Roll_Tradeouts'!$B:$B,'Rent Roll (MF &amp; Retail)'!$A66,'Rent Roll_Tradeouts'!CT:CT),0)</f>
        <v>0</v>
      </c>
      <c r="CJ66" s="536">
        <f>IFERROR(AVERAGEIF('Rent Roll_Tradeouts'!$B:$B,'Rent Roll (MF &amp; Retail)'!$A66,'Rent Roll_Tradeouts'!CU:CU),0)</f>
        <v>0</v>
      </c>
      <c r="CK66" s="536">
        <f>IFERROR(AVERAGEIF('Rent Roll_Tradeouts'!$B:$B,'Rent Roll (MF &amp; Retail)'!$A66,'Rent Roll_Tradeouts'!CV:CV),0)</f>
        <v>0</v>
      </c>
      <c r="CL66" s="536">
        <f>IFERROR(AVERAGEIF('Rent Roll_Tradeouts'!$B:$B,'Rent Roll (MF &amp; Retail)'!$A66,'Rent Roll_Tradeouts'!CW:CW),0)</f>
        <v>0</v>
      </c>
      <c r="CM66" s="536">
        <f>IFERROR(AVERAGEIF('Rent Roll_Tradeouts'!$B:$B,'Rent Roll (MF &amp; Retail)'!$A66,'Rent Roll_Tradeouts'!CX:CX),0)</f>
        <v>0</v>
      </c>
      <c r="CN66" s="536">
        <f>IFERROR(AVERAGEIF('Rent Roll_Tradeouts'!$B:$B,'Rent Roll (MF &amp; Retail)'!$A66,'Rent Roll_Tradeouts'!CY:CY),0)</f>
        <v>0</v>
      </c>
      <c r="CO66" s="536">
        <f>IFERROR(AVERAGEIF('Rent Roll_Tradeouts'!$B:$B,'Rent Roll (MF &amp; Retail)'!$A66,'Rent Roll_Tradeouts'!CZ:CZ),0)</f>
        <v>0</v>
      </c>
      <c r="CP66" s="536">
        <f>IFERROR(AVERAGEIF('Rent Roll_Tradeouts'!$B:$B,'Rent Roll (MF &amp; Retail)'!$A66,'Rent Roll_Tradeouts'!DA:DA),0)</f>
        <v>0</v>
      </c>
      <c r="CQ66" s="536">
        <f>IFERROR(AVERAGEIF('Rent Roll_Tradeouts'!$B:$B,'Rent Roll (MF &amp; Retail)'!$A66,'Rent Roll_Tradeouts'!DB:DB),0)</f>
        <v>0</v>
      </c>
      <c r="CR66" s="536">
        <f>IFERROR(AVERAGEIF('Rent Roll_Tradeouts'!$B:$B,'Rent Roll (MF &amp; Retail)'!$A66,'Rent Roll_Tradeouts'!DC:DC),0)</f>
        <v>0</v>
      </c>
      <c r="CS66" s="536">
        <f>IFERROR(AVERAGEIF('Rent Roll_Tradeouts'!$B:$B,'Rent Roll (MF &amp; Retail)'!$A66,'Rent Roll_Tradeouts'!DD:DD),0)</f>
        <v>0</v>
      </c>
      <c r="CT66" s="536">
        <f>IFERROR(AVERAGEIF('Rent Roll_Tradeouts'!$B:$B,'Rent Roll (MF &amp; Retail)'!$A66,'Rent Roll_Tradeouts'!DE:DE),0)</f>
        <v>0</v>
      </c>
      <c r="CU66" s="536">
        <f>IFERROR(AVERAGEIF('Rent Roll_Tradeouts'!$B:$B,'Rent Roll (MF &amp; Retail)'!$A66,'Rent Roll_Tradeouts'!DF:DF),0)</f>
        <v>0</v>
      </c>
      <c r="CV66" s="536">
        <f>IFERROR(AVERAGEIF('Rent Roll_Tradeouts'!$B:$B,'Rent Roll (MF &amp; Retail)'!$A66,'Rent Roll_Tradeouts'!DG:DG),0)</f>
        <v>0</v>
      </c>
      <c r="CW66" s="536">
        <f>IFERROR(AVERAGEIF('Rent Roll_Tradeouts'!$B:$B,'Rent Roll (MF &amp; Retail)'!$A66,'Rent Roll_Tradeouts'!DH:DH),0)</f>
        <v>0</v>
      </c>
      <c r="CX66" s="536">
        <f>IFERROR(AVERAGEIF('Rent Roll_Tradeouts'!$B:$B,'Rent Roll (MF &amp; Retail)'!$A66,'Rent Roll_Tradeouts'!DI:DI),0)</f>
        <v>0</v>
      </c>
      <c r="CY66" s="536">
        <f>IFERROR(AVERAGEIF('Rent Roll_Tradeouts'!$B:$B,'Rent Roll (MF &amp; Retail)'!$A66,'Rent Roll_Tradeouts'!DJ:DJ),0)</f>
        <v>0</v>
      </c>
      <c r="CZ66" s="536">
        <f>IFERROR(AVERAGEIF('Rent Roll_Tradeouts'!$B:$B,'Rent Roll (MF &amp; Retail)'!$A66,'Rent Roll_Tradeouts'!DK:DK),0)</f>
        <v>0</v>
      </c>
      <c r="DA66" s="536">
        <f>IFERROR(AVERAGEIF('Rent Roll_Tradeouts'!$B:$B,'Rent Roll (MF &amp; Retail)'!$A66,'Rent Roll_Tradeouts'!DL:DL),0)</f>
        <v>0</v>
      </c>
      <c r="DB66" s="536">
        <f>IFERROR(AVERAGEIF('Rent Roll_Tradeouts'!$B:$B,'Rent Roll (MF &amp; Retail)'!$A66,'Rent Roll_Tradeouts'!DM:DM),0)</f>
        <v>0</v>
      </c>
      <c r="DC66" s="536">
        <f>IFERROR(AVERAGEIF('Rent Roll_Tradeouts'!$B:$B,'Rent Roll (MF &amp; Retail)'!$A66,'Rent Roll_Tradeouts'!DN:DN),0)</f>
        <v>0</v>
      </c>
      <c r="DD66" s="536">
        <f>IFERROR(AVERAGEIF('Rent Roll_Tradeouts'!$B:$B,'Rent Roll (MF &amp; Retail)'!$A66,'Rent Roll_Tradeouts'!DO:DO),0)</f>
        <v>0</v>
      </c>
      <c r="DE66" s="536">
        <f>IFERROR(AVERAGEIF('Rent Roll_Tradeouts'!$B:$B,'Rent Roll (MF &amp; Retail)'!$A66,'Rent Roll_Tradeouts'!DP:DP),0)</f>
        <v>0</v>
      </c>
      <c r="DF66" s="536">
        <f>IFERROR(AVERAGEIF('Rent Roll_Tradeouts'!$B:$B,'Rent Roll (MF &amp; Retail)'!$A66,'Rent Roll_Tradeouts'!DQ:DQ),0)</f>
        <v>0</v>
      </c>
      <c r="DG66" s="536">
        <f>IFERROR(AVERAGEIF('Rent Roll_Tradeouts'!$B:$B,'Rent Roll (MF &amp; Retail)'!$A66,'Rent Roll_Tradeouts'!DR:DR),0)</f>
        <v>0</v>
      </c>
      <c r="DH66" s="536">
        <f>IFERROR(AVERAGEIF('Rent Roll_Tradeouts'!$B:$B,'Rent Roll (MF &amp; Retail)'!$A66,'Rent Roll_Tradeouts'!DS:DS),0)</f>
        <v>0</v>
      </c>
      <c r="DI66" s="536">
        <f>IFERROR(AVERAGEIF('Rent Roll_Tradeouts'!$B:$B,'Rent Roll (MF &amp; Retail)'!$A66,'Rent Roll_Tradeouts'!DT:DT),0)</f>
        <v>0</v>
      </c>
      <c r="DJ66" s="536">
        <f>IFERROR(AVERAGEIF('Rent Roll_Tradeouts'!$B:$B,'Rent Roll (MF &amp; Retail)'!$A66,'Rent Roll_Tradeouts'!DU:DU),0)</f>
        <v>0</v>
      </c>
      <c r="DK66" s="536">
        <f>IFERROR(AVERAGEIF('Rent Roll_Tradeouts'!$B:$B,'Rent Roll (MF &amp; Retail)'!$A66,'Rent Roll_Tradeouts'!DV:DV),0)</f>
        <v>0</v>
      </c>
      <c r="DL66" s="536">
        <f>IFERROR(AVERAGEIF('Rent Roll_Tradeouts'!$B:$B,'Rent Roll (MF &amp; Retail)'!$A66,'Rent Roll_Tradeouts'!DW:DW),0)</f>
        <v>0</v>
      </c>
      <c r="DM66" s="536">
        <f>IFERROR(AVERAGEIF('Rent Roll_Tradeouts'!$B:$B,'Rent Roll (MF &amp; Retail)'!$A66,'Rent Roll_Tradeouts'!DX:DX),0)</f>
        <v>0</v>
      </c>
      <c r="DN66" s="536">
        <f>IFERROR(AVERAGEIF('Rent Roll_Tradeouts'!$B:$B,'Rent Roll (MF &amp; Retail)'!$A66,'Rent Roll_Tradeouts'!DY:DY),0)</f>
        <v>0</v>
      </c>
      <c r="DO66" s="536">
        <f>IFERROR(AVERAGEIF('Rent Roll_Tradeouts'!$B:$B,'Rent Roll (MF &amp; Retail)'!$A66,'Rent Roll_Tradeouts'!DZ:DZ),0)</f>
        <v>0</v>
      </c>
      <c r="DP66" s="536">
        <f>IFERROR(AVERAGEIF('Rent Roll_Tradeouts'!$B:$B,'Rent Roll (MF &amp; Retail)'!$A66,'Rent Roll_Tradeouts'!EA:EA),0)</f>
        <v>0</v>
      </c>
      <c r="DQ66" s="536">
        <f>IFERROR(AVERAGEIF('Rent Roll_Tradeouts'!$B:$B,'Rent Roll (MF &amp; Retail)'!$A66,'Rent Roll_Tradeouts'!EB:EB),0)</f>
        <v>0</v>
      </c>
      <c r="DR66" s="536">
        <f>IFERROR(AVERAGEIF('Rent Roll_Tradeouts'!$B:$B,'Rent Roll (MF &amp; Retail)'!$A66,'Rent Roll_Tradeouts'!EC:EC),0)</f>
        <v>0</v>
      </c>
      <c r="DS66" s="536">
        <f>IFERROR(AVERAGEIF('Rent Roll_Tradeouts'!$B:$B,'Rent Roll (MF &amp; Retail)'!$A66,'Rent Roll_Tradeouts'!ED:ED),0)</f>
        <v>0</v>
      </c>
      <c r="DT66" s="536">
        <f>IFERROR(AVERAGEIF('Rent Roll_Tradeouts'!$B:$B,'Rent Roll (MF &amp; Retail)'!$A66,'Rent Roll_Tradeouts'!EE:EE),0)</f>
        <v>0</v>
      </c>
      <c r="DU66" s="536">
        <f>IFERROR(AVERAGEIF('Rent Roll_Tradeouts'!$B:$B,'Rent Roll (MF &amp; Retail)'!$A66,'Rent Roll_Tradeouts'!EF:EF),0)</f>
        <v>0</v>
      </c>
      <c r="DV66" s="536">
        <f>IFERROR(AVERAGEIF('Rent Roll_Tradeouts'!$B:$B,'Rent Roll (MF &amp; Retail)'!$A66,'Rent Roll_Tradeouts'!EG:EG),0)</f>
        <v>0</v>
      </c>
      <c r="DW66" s="536">
        <f>IFERROR(AVERAGEIF('Rent Roll_Tradeouts'!$B:$B,'Rent Roll (MF &amp; Retail)'!$A66,'Rent Roll_Tradeouts'!EH:EH),0)</f>
        <v>0</v>
      </c>
      <c r="DX66" s="536">
        <f>IFERROR(AVERAGEIF('Rent Roll_Tradeouts'!$B:$B,'Rent Roll (MF &amp; Retail)'!$A66,'Rent Roll_Tradeouts'!EI:EI),0)</f>
        <v>0</v>
      </c>
      <c r="DY66" s="536">
        <f>IFERROR(AVERAGEIF('Rent Roll_Tradeouts'!$B:$B,'Rent Roll (MF &amp; Retail)'!$A66,'Rent Roll_Tradeouts'!EJ:EJ),0)</f>
        <v>0</v>
      </c>
      <c r="DZ66" s="536">
        <f>IFERROR(AVERAGEIF('Rent Roll_Tradeouts'!$B:$B,'Rent Roll (MF &amp; Retail)'!$A66,'Rent Roll_Tradeouts'!EK:EK),0)</f>
        <v>0</v>
      </c>
      <c r="EA66" s="536">
        <f>IFERROR(AVERAGEIF('Rent Roll_Tradeouts'!$B:$B,'Rent Roll (MF &amp; Retail)'!$A66,'Rent Roll_Tradeouts'!EL:EL),0)</f>
        <v>0</v>
      </c>
    </row>
    <row r="67" spans="1:131">
      <c r="A67" s="49">
        <f>'Rent Roll_RedIQ 2'!A76</f>
        <v>0</v>
      </c>
      <c r="B67" s="77">
        <f>'Rent Roll_RedIQ 2'!D76</f>
        <v>0</v>
      </c>
      <c r="C67" s="77">
        <f>'Rent Roll_RedIQ 2'!E76</f>
        <v>0</v>
      </c>
      <c r="D67" s="77">
        <f>'Rent Roll_RedIQ 2'!F76</f>
        <v>0</v>
      </c>
      <c r="E67" s="77">
        <f>'Rent Roll_RedIQ 2'!G76</f>
        <v>0</v>
      </c>
      <c r="K67" s="769" t="str">
        <f>'Rent Roll_RedIQ 2'!AG76</f>
        <v>-</v>
      </c>
      <c r="L67" s="536">
        <f>IFERROR(AVERAGEIF('Rent Roll_Tradeouts'!$B:$B,'Rent Roll (MF &amp; Retail)'!$A67,'Rent Roll_Tradeouts'!W:W),0)</f>
        <v>0</v>
      </c>
      <c r="M67" s="536">
        <f>IFERROR(AVERAGEIF('Rent Roll_Tradeouts'!$B:$B,'Rent Roll (MF &amp; Retail)'!$A67,'Rent Roll_Tradeouts'!X:X),0)</f>
        <v>0</v>
      </c>
      <c r="N67" s="536">
        <f>IFERROR(AVERAGEIF('Rent Roll_Tradeouts'!$B:$B,'Rent Roll (MF &amp; Retail)'!$A67,'Rent Roll_Tradeouts'!Y:Y),0)</f>
        <v>0</v>
      </c>
      <c r="O67" s="536">
        <f>IFERROR(AVERAGEIF('Rent Roll_Tradeouts'!$B:$B,'Rent Roll (MF &amp; Retail)'!$A67,'Rent Roll_Tradeouts'!Z:Z),0)</f>
        <v>0</v>
      </c>
      <c r="P67" s="536">
        <f>IFERROR(AVERAGEIF('Rent Roll_Tradeouts'!$B:$B,'Rent Roll (MF &amp; Retail)'!$A67,'Rent Roll_Tradeouts'!AA:AA),0)</f>
        <v>0</v>
      </c>
      <c r="Q67" s="536">
        <f>IFERROR(AVERAGEIF('Rent Roll_Tradeouts'!$B:$B,'Rent Roll (MF &amp; Retail)'!$A67,'Rent Roll_Tradeouts'!AB:AB),0)</f>
        <v>0</v>
      </c>
      <c r="R67" s="536">
        <f>IFERROR(AVERAGEIF('Rent Roll_Tradeouts'!$B:$B,'Rent Roll (MF &amp; Retail)'!$A67,'Rent Roll_Tradeouts'!AC:AC),0)</f>
        <v>0</v>
      </c>
      <c r="S67" s="536">
        <f>IFERROR(AVERAGEIF('Rent Roll_Tradeouts'!$B:$B,'Rent Roll (MF &amp; Retail)'!$A67,'Rent Roll_Tradeouts'!AD:AD),0)</f>
        <v>0</v>
      </c>
      <c r="T67" s="536">
        <f>IFERROR(AVERAGEIF('Rent Roll_Tradeouts'!$B:$B,'Rent Roll (MF &amp; Retail)'!$A67,'Rent Roll_Tradeouts'!AE:AE),0)</f>
        <v>0</v>
      </c>
      <c r="U67" s="536">
        <f>IFERROR(AVERAGEIF('Rent Roll_Tradeouts'!$B:$B,'Rent Roll (MF &amp; Retail)'!$A67,'Rent Roll_Tradeouts'!AF:AF),0)</f>
        <v>0</v>
      </c>
      <c r="V67" s="536">
        <f>IFERROR(AVERAGEIF('Rent Roll_Tradeouts'!$B:$B,'Rent Roll (MF &amp; Retail)'!$A67,'Rent Roll_Tradeouts'!AG:AG),0)</f>
        <v>0</v>
      </c>
      <c r="W67" s="536">
        <f>IFERROR(AVERAGEIF('Rent Roll_Tradeouts'!$B:$B,'Rent Roll (MF &amp; Retail)'!$A67,'Rent Roll_Tradeouts'!AH:AH),0)</f>
        <v>0</v>
      </c>
      <c r="X67" s="536">
        <f>IFERROR(AVERAGEIF('Rent Roll_Tradeouts'!$B:$B,'Rent Roll (MF &amp; Retail)'!$A67,'Rent Roll_Tradeouts'!AI:AI),0)</f>
        <v>0</v>
      </c>
      <c r="Y67" s="536">
        <f>IFERROR(AVERAGEIF('Rent Roll_Tradeouts'!$B:$B,'Rent Roll (MF &amp; Retail)'!$A67,'Rent Roll_Tradeouts'!AJ:AJ),0)</f>
        <v>0</v>
      </c>
      <c r="Z67" s="536">
        <f>IFERROR(AVERAGEIF('Rent Roll_Tradeouts'!$B:$B,'Rent Roll (MF &amp; Retail)'!$A67,'Rent Roll_Tradeouts'!AK:AK),0)</f>
        <v>0</v>
      </c>
      <c r="AA67" s="536">
        <f>IFERROR(AVERAGEIF('Rent Roll_Tradeouts'!$B:$B,'Rent Roll (MF &amp; Retail)'!$A67,'Rent Roll_Tradeouts'!AL:AL),0)</f>
        <v>0</v>
      </c>
      <c r="AB67" s="536">
        <f>IFERROR(AVERAGEIF('Rent Roll_Tradeouts'!$B:$B,'Rent Roll (MF &amp; Retail)'!$A67,'Rent Roll_Tradeouts'!AM:AM),0)</f>
        <v>0</v>
      </c>
      <c r="AC67" s="536">
        <f>IFERROR(AVERAGEIF('Rent Roll_Tradeouts'!$B:$B,'Rent Roll (MF &amp; Retail)'!$A67,'Rent Roll_Tradeouts'!AN:AN),0)</f>
        <v>0</v>
      </c>
      <c r="AD67" s="536">
        <f>IFERROR(AVERAGEIF('Rent Roll_Tradeouts'!$B:$B,'Rent Roll (MF &amp; Retail)'!$A67,'Rent Roll_Tradeouts'!AO:AO),0)</f>
        <v>0</v>
      </c>
      <c r="AE67" s="536">
        <f>IFERROR(AVERAGEIF('Rent Roll_Tradeouts'!$B:$B,'Rent Roll (MF &amp; Retail)'!$A67,'Rent Roll_Tradeouts'!AP:AP),0)</f>
        <v>0</v>
      </c>
      <c r="AF67" s="536">
        <f>IFERROR(AVERAGEIF('Rent Roll_Tradeouts'!$B:$B,'Rent Roll (MF &amp; Retail)'!$A67,'Rent Roll_Tradeouts'!AQ:AQ),0)</f>
        <v>0</v>
      </c>
      <c r="AG67" s="536">
        <f>IFERROR(AVERAGEIF('Rent Roll_Tradeouts'!$B:$B,'Rent Roll (MF &amp; Retail)'!$A67,'Rent Roll_Tradeouts'!AR:AR),0)</f>
        <v>0</v>
      </c>
      <c r="AH67" s="536">
        <f>IFERROR(AVERAGEIF('Rent Roll_Tradeouts'!$B:$B,'Rent Roll (MF &amp; Retail)'!$A67,'Rent Roll_Tradeouts'!AS:AS),0)</f>
        <v>0</v>
      </c>
      <c r="AI67" s="536">
        <f>IFERROR(AVERAGEIF('Rent Roll_Tradeouts'!$B:$B,'Rent Roll (MF &amp; Retail)'!$A67,'Rent Roll_Tradeouts'!AT:AT),0)</f>
        <v>0</v>
      </c>
      <c r="AJ67" s="536">
        <f>IFERROR(AVERAGEIF('Rent Roll_Tradeouts'!$B:$B,'Rent Roll (MF &amp; Retail)'!$A67,'Rent Roll_Tradeouts'!AU:AU),0)</f>
        <v>0</v>
      </c>
      <c r="AK67" s="536">
        <f>IFERROR(AVERAGEIF('Rent Roll_Tradeouts'!$B:$B,'Rent Roll (MF &amp; Retail)'!$A67,'Rent Roll_Tradeouts'!AV:AV),0)</f>
        <v>0</v>
      </c>
      <c r="AL67" s="536">
        <f>IFERROR(AVERAGEIF('Rent Roll_Tradeouts'!$B:$B,'Rent Roll (MF &amp; Retail)'!$A67,'Rent Roll_Tradeouts'!AW:AW),0)</f>
        <v>0</v>
      </c>
      <c r="AM67" s="536">
        <f>IFERROR(AVERAGEIF('Rent Roll_Tradeouts'!$B:$B,'Rent Roll (MF &amp; Retail)'!$A67,'Rent Roll_Tradeouts'!AX:AX),0)</f>
        <v>0</v>
      </c>
      <c r="AN67" s="536">
        <f>IFERROR(AVERAGEIF('Rent Roll_Tradeouts'!$B:$B,'Rent Roll (MF &amp; Retail)'!$A67,'Rent Roll_Tradeouts'!AY:AY),0)</f>
        <v>0</v>
      </c>
      <c r="AO67" s="536">
        <f>IFERROR(AVERAGEIF('Rent Roll_Tradeouts'!$B:$B,'Rent Roll (MF &amp; Retail)'!$A67,'Rent Roll_Tradeouts'!AZ:AZ),0)</f>
        <v>0</v>
      </c>
      <c r="AP67" s="536">
        <f>IFERROR(AVERAGEIF('Rent Roll_Tradeouts'!$B:$B,'Rent Roll (MF &amp; Retail)'!$A67,'Rent Roll_Tradeouts'!BA:BA),0)</f>
        <v>0</v>
      </c>
      <c r="AQ67" s="536">
        <f>IFERROR(AVERAGEIF('Rent Roll_Tradeouts'!$B:$B,'Rent Roll (MF &amp; Retail)'!$A67,'Rent Roll_Tradeouts'!BB:BB),0)</f>
        <v>0</v>
      </c>
      <c r="AR67" s="536">
        <f>IFERROR(AVERAGEIF('Rent Roll_Tradeouts'!$B:$B,'Rent Roll (MF &amp; Retail)'!$A67,'Rent Roll_Tradeouts'!BC:BC),0)</f>
        <v>0</v>
      </c>
      <c r="AS67" s="536">
        <f>IFERROR(AVERAGEIF('Rent Roll_Tradeouts'!$B:$B,'Rent Roll (MF &amp; Retail)'!$A67,'Rent Roll_Tradeouts'!BD:BD),0)</f>
        <v>0</v>
      </c>
      <c r="AT67" s="536">
        <f>IFERROR(AVERAGEIF('Rent Roll_Tradeouts'!$B:$B,'Rent Roll (MF &amp; Retail)'!$A67,'Rent Roll_Tradeouts'!BE:BE),0)</f>
        <v>0</v>
      </c>
      <c r="AU67" s="536">
        <f>IFERROR(AVERAGEIF('Rent Roll_Tradeouts'!$B:$B,'Rent Roll (MF &amp; Retail)'!$A67,'Rent Roll_Tradeouts'!BF:BF),0)</f>
        <v>0</v>
      </c>
      <c r="AV67" s="536">
        <f>IFERROR(AVERAGEIF('Rent Roll_Tradeouts'!$B:$B,'Rent Roll (MF &amp; Retail)'!$A67,'Rent Roll_Tradeouts'!BG:BG),0)</f>
        <v>0</v>
      </c>
      <c r="AW67" s="536">
        <f>IFERROR(AVERAGEIF('Rent Roll_Tradeouts'!$B:$B,'Rent Roll (MF &amp; Retail)'!$A67,'Rent Roll_Tradeouts'!BH:BH),0)</f>
        <v>0</v>
      </c>
      <c r="AX67" s="536">
        <f>IFERROR(AVERAGEIF('Rent Roll_Tradeouts'!$B:$B,'Rent Roll (MF &amp; Retail)'!$A67,'Rent Roll_Tradeouts'!BI:BI),0)</f>
        <v>0</v>
      </c>
      <c r="AY67" s="536">
        <f>IFERROR(AVERAGEIF('Rent Roll_Tradeouts'!$B:$B,'Rent Roll (MF &amp; Retail)'!$A67,'Rent Roll_Tradeouts'!BJ:BJ),0)</f>
        <v>0</v>
      </c>
      <c r="AZ67" s="536">
        <f>IFERROR(AVERAGEIF('Rent Roll_Tradeouts'!$B:$B,'Rent Roll (MF &amp; Retail)'!$A67,'Rent Roll_Tradeouts'!BK:BK),0)</f>
        <v>0</v>
      </c>
      <c r="BA67" s="536">
        <f>IFERROR(AVERAGEIF('Rent Roll_Tradeouts'!$B:$B,'Rent Roll (MF &amp; Retail)'!$A67,'Rent Roll_Tradeouts'!BL:BL),0)</f>
        <v>0</v>
      </c>
      <c r="BB67" s="536">
        <f>IFERROR(AVERAGEIF('Rent Roll_Tradeouts'!$B:$B,'Rent Roll (MF &amp; Retail)'!$A67,'Rent Roll_Tradeouts'!BM:BM),0)</f>
        <v>0</v>
      </c>
      <c r="BC67" s="536">
        <f>IFERROR(AVERAGEIF('Rent Roll_Tradeouts'!$B:$B,'Rent Roll (MF &amp; Retail)'!$A67,'Rent Roll_Tradeouts'!BN:BN),0)</f>
        <v>0</v>
      </c>
      <c r="BD67" s="536">
        <f>IFERROR(AVERAGEIF('Rent Roll_Tradeouts'!$B:$B,'Rent Roll (MF &amp; Retail)'!$A67,'Rent Roll_Tradeouts'!BO:BO),0)</f>
        <v>0</v>
      </c>
      <c r="BE67" s="536">
        <f>IFERROR(AVERAGEIF('Rent Roll_Tradeouts'!$B:$B,'Rent Roll (MF &amp; Retail)'!$A67,'Rent Roll_Tradeouts'!BP:BP),0)</f>
        <v>0</v>
      </c>
      <c r="BF67" s="536">
        <f>IFERROR(AVERAGEIF('Rent Roll_Tradeouts'!$B:$B,'Rent Roll (MF &amp; Retail)'!$A67,'Rent Roll_Tradeouts'!BQ:BQ),0)</f>
        <v>0</v>
      </c>
      <c r="BG67" s="536">
        <f>IFERROR(AVERAGEIF('Rent Roll_Tradeouts'!$B:$B,'Rent Roll (MF &amp; Retail)'!$A67,'Rent Roll_Tradeouts'!BR:BR),0)</f>
        <v>0</v>
      </c>
      <c r="BH67" s="536">
        <f>IFERROR(AVERAGEIF('Rent Roll_Tradeouts'!$B:$B,'Rent Roll (MF &amp; Retail)'!$A67,'Rent Roll_Tradeouts'!BS:BS),0)</f>
        <v>0</v>
      </c>
      <c r="BI67" s="536">
        <f>IFERROR(AVERAGEIF('Rent Roll_Tradeouts'!$B:$B,'Rent Roll (MF &amp; Retail)'!$A67,'Rent Roll_Tradeouts'!BT:BT),0)</f>
        <v>0</v>
      </c>
      <c r="BJ67" s="536">
        <f>IFERROR(AVERAGEIF('Rent Roll_Tradeouts'!$B:$B,'Rent Roll (MF &amp; Retail)'!$A67,'Rent Roll_Tradeouts'!BU:BU),0)</f>
        <v>0</v>
      </c>
      <c r="BK67" s="536">
        <f>IFERROR(AVERAGEIF('Rent Roll_Tradeouts'!$B:$B,'Rent Roll (MF &amp; Retail)'!$A67,'Rent Roll_Tradeouts'!BV:BV),0)</f>
        <v>0</v>
      </c>
      <c r="BL67" s="536">
        <f>IFERROR(AVERAGEIF('Rent Roll_Tradeouts'!$B:$B,'Rent Roll (MF &amp; Retail)'!$A67,'Rent Roll_Tradeouts'!BW:BW),0)</f>
        <v>0</v>
      </c>
      <c r="BM67" s="536">
        <f>IFERROR(AVERAGEIF('Rent Roll_Tradeouts'!$B:$B,'Rent Roll (MF &amp; Retail)'!$A67,'Rent Roll_Tradeouts'!BX:BX),0)</f>
        <v>0</v>
      </c>
      <c r="BN67" s="536">
        <f>IFERROR(AVERAGEIF('Rent Roll_Tradeouts'!$B:$B,'Rent Roll (MF &amp; Retail)'!$A67,'Rent Roll_Tradeouts'!BY:BY),0)</f>
        <v>0</v>
      </c>
      <c r="BO67" s="536">
        <f>IFERROR(AVERAGEIF('Rent Roll_Tradeouts'!$B:$B,'Rent Roll (MF &amp; Retail)'!$A67,'Rent Roll_Tradeouts'!BZ:BZ),0)</f>
        <v>0</v>
      </c>
      <c r="BP67" s="536">
        <f>IFERROR(AVERAGEIF('Rent Roll_Tradeouts'!$B:$B,'Rent Roll (MF &amp; Retail)'!$A67,'Rent Roll_Tradeouts'!CA:CA),0)</f>
        <v>0</v>
      </c>
      <c r="BQ67" s="536">
        <f>IFERROR(AVERAGEIF('Rent Roll_Tradeouts'!$B:$B,'Rent Roll (MF &amp; Retail)'!$A67,'Rent Roll_Tradeouts'!CB:CB),0)</f>
        <v>0</v>
      </c>
      <c r="BR67" s="536">
        <f>IFERROR(AVERAGEIF('Rent Roll_Tradeouts'!$B:$B,'Rent Roll (MF &amp; Retail)'!$A67,'Rent Roll_Tradeouts'!CC:CC),0)</f>
        <v>0</v>
      </c>
      <c r="BS67" s="536">
        <f>IFERROR(AVERAGEIF('Rent Roll_Tradeouts'!$B:$B,'Rent Roll (MF &amp; Retail)'!$A67,'Rent Roll_Tradeouts'!CD:CD),0)</f>
        <v>0</v>
      </c>
      <c r="BT67" s="536">
        <f>IFERROR(AVERAGEIF('Rent Roll_Tradeouts'!$B:$B,'Rent Roll (MF &amp; Retail)'!$A67,'Rent Roll_Tradeouts'!CE:CE),0)</f>
        <v>0</v>
      </c>
      <c r="BU67" s="536">
        <f>IFERROR(AVERAGEIF('Rent Roll_Tradeouts'!$B:$B,'Rent Roll (MF &amp; Retail)'!$A67,'Rent Roll_Tradeouts'!CF:CF),0)</f>
        <v>0</v>
      </c>
      <c r="BV67" s="536">
        <f>IFERROR(AVERAGEIF('Rent Roll_Tradeouts'!$B:$B,'Rent Roll (MF &amp; Retail)'!$A67,'Rent Roll_Tradeouts'!CG:CG),0)</f>
        <v>0</v>
      </c>
      <c r="BW67" s="536">
        <f>IFERROR(AVERAGEIF('Rent Roll_Tradeouts'!$B:$B,'Rent Roll (MF &amp; Retail)'!$A67,'Rent Roll_Tradeouts'!CH:CH),0)</f>
        <v>0</v>
      </c>
      <c r="BX67" s="536">
        <f>IFERROR(AVERAGEIF('Rent Roll_Tradeouts'!$B:$B,'Rent Roll (MF &amp; Retail)'!$A67,'Rent Roll_Tradeouts'!CI:CI),0)</f>
        <v>0</v>
      </c>
      <c r="BY67" s="536">
        <f>IFERROR(AVERAGEIF('Rent Roll_Tradeouts'!$B:$B,'Rent Roll (MF &amp; Retail)'!$A67,'Rent Roll_Tradeouts'!CJ:CJ),0)</f>
        <v>0</v>
      </c>
      <c r="BZ67" s="536">
        <f>IFERROR(AVERAGEIF('Rent Roll_Tradeouts'!$B:$B,'Rent Roll (MF &amp; Retail)'!$A67,'Rent Roll_Tradeouts'!CK:CK),0)</f>
        <v>0</v>
      </c>
      <c r="CA67" s="536">
        <f>IFERROR(AVERAGEIF('Rent Roll_Tradeouts'!$B:$B,'Rent Roll (MF &amp; Retail)'!$A67,'Rent Roll_Tradeouts'!CL:CL),0)</f>
        <v>0</v>
      </c>
      <c r="CB67" s="536">
        <f>IFERROR(AVERAGEIF('Rent Roll_Tradeouts'!$B:$B,'Rent Roll (MF &amp; Retail)'!$A67,'Rent Roll_Tradeouts'!CM:CM),0)</f>
        <v>0</v>
      </c>
      <c r="CC67" s="536">
        <f>IFERROR(AVERAGEIF('Rent Roll_Tradeouts'!$B:$B,'Rent Roll (MF &amp; Retail)'!$A67,'Rent Roll_Tradeouts'!CN:CN),0)</f>
        <v>0</v>
      </c>
      <c r="CD67" s="536">
        <f>IFERROR(AVERAGEIF('Rent Roll_Tradeouts'!$B:$B,'Rent Roll (MF &amp; Retail)'!$A67,'Rent Roll_Tradeouts'!CO:CO),0)</f>
        <v>0</v>
      </c>
      <c r="CE67" s="536">
        <f>IFERROR(AVERAGEIF('Rent Roll_Tradeouts'!$B:$B,'Rent Roll (MF &amp; Retail)'!$A67,'Rent Roll_Tradeouts'!CP:CP),0)</f>
        <v>0</v>
      </c>
      <c r="CF67" s="536">
        <f>IFERROR(AVERAGEIF('Rent Roll_Tradeouts'!$B:$B,'Rent Roll (MF &amp; Retail)'!$A67,'Rent Roll_Tradeouts'!CQ:CQ),0)</f>
        <v>0</v>
      </c>
      <c r="CG67" s="536">
        <f>IFERROR(AVERAGEIF('Rent Roll_Tradeouts'!$B:$B,'Rent Roll (MF &amp; Retail)'!$A67,'Rent Roll_Tradeouts'!CR:CR),0)</f>
        <v>0</v>
      </c>
      <c r="CH67" s="536">
        <f>IFERROR(AVERAGEIF('Rent Roll_Tradeouts'!$B:$B,'Rent Roll (MF &amp; Retail)'!$A67,'Rent Roll_Tradeouts'!CS:CS),0)</f>
        <v>0</v>
      </c>
      <c r="CI67" s="536">
        <f>IFERROR(AVERAGEIF('Rent Roll_Tradeouts'!$B:$B,'Rent Roll (MF &amp; Retail)'!$A67,'Rent Roll_Tradeouts'!CT:CT),0)</f>
        <v>0</v>
      </c>
      <c r="CJ67" s="536">
        <f>IFERROR(AVERAGEIF('Rent Roll_Tradeouts'!$B:$B,'Rent Roll (MF &amp; Retail)'!$A67,'Rent Roll_Tradeouts'!CU:CU),0)</f>
        <v>0</v>
      </c>
      <c r="CK67" s="536">
        <f>IFERROR(AVERAGEIF('Rent Roll_Tradeouts'!$B:$B,'Rent Roll (MF &amp; Retail)'!$A67,'Rent Roll_Tradeouts'!CV:CV),0)</f>
        <v>0</v>
      </c>
      <c r="CL67" s="536">
        <f>IFERROR(AVERAGEIF('Rent Roll_Tradeouts'!$B:$B,'Rent Roll (MF &amp; Retail)'!$A67,'Rent Roll_Tradeouts'!CW:CW),0)</f>
        <v>0</v>
      </c>
      <c r="CM67" s="536">
        <f>IFERROR(AVERAGEIF('Rent Roll_Tradeouts'!$B:$B,'Rent Roll (MF &amp; Retail)'!$A67,'Rent Roll_Tradeouts'!CX:CX),0)</f>
        <v>0</v>
      </c>
      <c r="CN67" s="536">
        <f>IFERROR(AVERAGEIF('Rent Roll_Tradeouts'!$B:$B,'Rent Roll (MF &amp; Retail)'!$A67,'Rent Roll_Tradeouts'!CY:CY),0)</f>
        <v>0</v>
      </c>
      <c r="CO67" s="536">
        <f>IFERROR(AVERAGEIF('Rent Roll_Tradeouts'!$B:$B,'Rent Roll (MF &amp; Retail)'!$A67,'Rent Roll_Tradeouts'!CZ:CZ),0)</f>
        <v>0</v>
      </c>
      <c r="CP67" s="536">
        <f>IFERROR(AVERAGEIF('Rent Roll_Tradeouts'!$B:$B,'Rent Roll (MF &amp; Retail)'!$A67,'Rent Roll_Tradeouts'!DA:DA),0)</f>
        <v>0</v>
      </c>
      <c r="CQ67" s="536">
        <f>IFERROR(AVERAGEIF('Rent Roll_Tradeouts'!$B:$B,'Rent Roll (MF &amp; Retail)'!$A67,'Rent Roll_Tradeouts'!DB:DB),0)</f>
        <v>0</v>
      </c>
      <c r="CR67" s="536">
        <f>IFERROR(AVERAGEIF('Rent Roll_Tradeouts'!$B:$B,'Rent Roll (MF &amp; Retail)'!$A67,'Rent Roll_Tradeouts'!DC:DC),0)</f>
        <v>0</v>
      </c>
      <c r="CS67" s="536">
        <f>IFERROR(AVERAGEIF('Rent Roll_Tradeouts'!$B:$B,'Rent Roll (MF &amp; Retail)'!$A67,'Rent Roll_Tradeouts'!DD:DD),0)</f>
        <v>0</v>
      </c>
      <c r="CT67" s="536">
        <f>IFERROR(AVERAGEIF('Rent Roll_Tradeouts'!$B:$B,'Rent Roll (MF &amp; Retail)'!$A67,'Rent Roll_Tradeouts'!DE:DE),0)</f>
        <v>0</v>
      </c>
      <c r="CU67" s="536">
        <f>IFERROR(AVERAGEIF('Rent Roll_Tradeouts'!$B:$B,'Rent Roll (MF &amp; Retail)'!$A67,'Rent Roll_Tradeouts'!DF:DF),0)</f>
        <v>0</v>
      </c>
      <c r="CV67" s="536">
        <f>IFERROR(AVERAGEIF('Rent Roll_Tradeouts'!$B:$B,'Rent Roll (MF &amp; Retail)'!$A67,'Rent Roll_Tradeouts'!DG:DG),0)</f>
        <v>0</v>
      </c>
      <c r="CW67" s="536">
        <f>IFERROR(AVERAGEIF('Rent Roll_Tradeouts'!$B:$B,'Rent Roll (MF &amp; Retail)'!$A67,'Rent Roll_Tradeouts'!DH:DH),0)</f>
        <v>0</v>
      </c>
      <c r="CX67" s="536">
        <f>IFERROR(AVERAGEIF('Rent Roll_Tradeouts'!$B:$B,'Rent Roll (MF &amp; Retail)'!$A67,'Rent Roll_Tradeouts'!DI:DI),0)</f>
        <v>0</v>
      </c>
      <c r="CY67" s="536">
        <f>IFERROR(AVERAGEIF('Rent Roll_Tradeouts'!$B:$B,'Rent Roll (MF &amp; Retail)'!$A67,'Rent Roll_Tradeouts'!DJ:DJ),0)</f>
        <v>0</v>
      </c>
      <c r="CZ67" s="536">
        <f>IFERROR(AVERAGEIF('Rent Roll_Tradeouts'!$B:$B,'Rent Roll (MF &amp; Retail)'!$A67,'Rent Roll_Tradeouts'!DK:DK),0)</f>
        <v>0</v>
      </c>
      <c r="DA67" s="536">
        <f>IFERROR(AVERAGEIF('Rent Roll_Tradeouts'!$B:$B,'Rent Roll (MF &amp; Retail)'!$A67,'Rent Roll_Tradeouts'!DL:DL),0)</f>
        <v>0</v>
      </c>
      <c r="DB67" s="536">
        <f>IFERROR(AVERAGEIF('Rent Roll_Tradeouts'!$B:$B,'Rent Roll (MF &amp; Retail)'!$A67,'Rent Roll_Tradeouts'!DM:DM),0)</f>
        <v>0</v>
      </c>
      <c r="DC67" s="536">
        <f>IFERROR(AVERAGEIF('Rent Roll_Tradeouts'!$B:$B,'Rent Roll (MF &amp; Retail)'!$A67,'Rent Roll_Tradeouts'!DN:DN),0)</f>
        <v>0</v>
      </c>
      <c r="DD67" s="536">
        <f>IFERROR(AVERAGEIF('Rent Roll_Tradeouts'!$B:$B,'Rent Roll (MF &amp; Retail)'!$A67,'Rent Roll_Tradeouts'!DO:DO),0)</f>
        <v>0</v>
      </c>
      <c r="DE67" s="536">
        <f>IFERROR(AVERAGEIF('Rent Roll_Tradeouts'!$B:$B,'Rent Roll (MF &amp; Retail)'!$A67,'Rent Roll_Tradeouts'!DP:DP),0)</f>
        <v>0</v>
      </c>
      <c r="DF67" s="536">
        <f>IFERROR(AVERAGEIF('Rent Roll_Tradeouts'!$B:$B,'Rent Roll (MF &amp; Retail)'!$A67,'Rent Roll_Tradeouts'!DQ:DQ),0)</f>
        <v>0</v>
      </c>
      <c r="DG67" s="536">
        <f>IFERROR(AVERAGEIF('Rent Roll_Tradeouts'!$B:$B,'Rent Roll (MF &amp; Retail)'!$A67,'Rent Roll_Tradeouts'!DR:DR),0)</f>
        <v>0</v>
      </c>
      <c r="DH67" s="536">
        <f>IFERROR(AVERAGEIF('Rent Roll_Tradeouts'!$B:$B,'Rent Roll (MF &amp; Retail)'!$A67,'Rent Roll_Tradeouts'!DS:DS),0)</f>
        <v>0</v>
      </c>
      <c r="DI67" s="536">
        <f>IFERROR(AVERAGEIF('Rent Roll_Tradeouts'!$B:$B,'Rent Roll (MF &amp; Retail)'!$A67,'Rent Roll_Tradeouts'!DT:DT),0)</f>
        <v>0</v>
      </c>
      <c r="DJ67" s="536">
        <f>IFERROR(AVERAGEIF('Rent Roll_Tradeouts'!$B:$B,'Rent Roll (MF &amp; Retail)'!$A67,'Rent Roll_Tradeouts'!DU:DU),0)</f>
        <v>0</v>
      </c>
      <c r="DK67" s="536">
        <f>IFERROR(AVERAGEIF('Rent Roll_Tradeouts'!$B:$B,'Rent Roll (MF &amp; Retail)'!$A67,'Rent Roll_Tradeouts'!DV:DV),0)</f>
        <v>0</v>
      </c>
      <c r="DL67" s="536">
        <f>IFERROR(AVERAGEIF('Rent Roll_Tradeouts'!$B:$B,'Rent Roll (MF &amp; Retail)'!$A67,'Rent Roll_Tradeouts'!DW:DW),0)</f>
        <v>0</v>
      </c>
      <c r="DM67" s="536">
        <f>IFERROR(AVERAGEIF('Rent Roll_Tradeouts'!$B:$B,'Rent Roll (MF &amp; Retail)'!$A67,'Rent Roll_Tradeouts'!DX:DX),0)</f>
        <v>0</v>
      </c>
      <c r="DN67" s="536">
        <f>IFERROR(AVERAGEIF('Rent Roll_Tradeouts'!$B:$B,'Rent Roll (MF &amp; Retail)'!$A67,'Rent Roll_Tradeouts'!DY:DY),0)</f>
        <v>0</v>
      </c>
      <c r="DO67" s="536">
        <f>IFERROR(AVERAGEIF('Rent Roll_Tradeouts'!$B:$B,'Rent Roll (MF &amp; Retail)'!$A67,'Rent Roll_Tradeouts'!DZ:DZ),0)</f>
        <v>0</v>
      </c>
      <c r="DP67" s="536">
        <f>IFERROR(AVERAGEIF('Rent Roll_Tradeouts'!$B:$B,'Rent Roll (MF &amp; Retail)'!$A67,'Rent Roll_Tradeouts'!EA:EA),0)</f>
        <v>0</v>
      </c>
      <c r="DQ67" s="536">
        <f>IFERROR(AVERAGEIF('Rent Roll_Tradeouts'!$B:$B,'Rent Roll (MF &amp; Retail)'!$A67,'Rent Roll_Tradeouts'!EB:EB),0)</f>
        <v>0</v>
      </c>
      <c r="DR67" s="536">
        <f>IFERROR(AVERAGEIF('Rent Roll_Tradeouts'!$B:$B,'Rent Roll (MF &amp; Retail)'!$A67,'Rent Roll_Tradeouts'!EC:EC),0)</f>
        <v>0</v>
      </c>
      <c r="DS67" s="536">
        <f>IFERROR(AVERAGEIF('Rent Roll_Tradeouts'!$B:$B,'Rent Roll (MF &amp; Retail)'!$A67,'Rent Roll_Tradeouts'!ED:ED),0)</f>
        <v>0</v>
      </c>
      <c r="DT67" s="536">
        <f>IFERROR(AVERAGEIF('Rent Roll_Tradeouts'!$B:$B,'Rent Roll (MF &amp; Retail)'!$A67,'Rent Roll_Tradeouts'!EE:EE),0)</f>
        <v>0</v>
      </c>
      <c r="DU67" s="536">
        <f>IFERROR(AVERAGEIF('Rent Roll_Tradeouts'!$B:$B,'Rent Roll (MF &amp; Retail)'!$A67,'Rent Roll_Tradeouts'!EF:EF),0)</f>
        <v>0</v>
      </c>
      <c r="DV67" s="536">
        <f>IFERROR(AVERAGEIF('Rent Roll_Tradeouts'!$B:$B,'Rent Roll (MF &amp; Retail)'!$A67,'Rent Roll_Tradeouts'!EG:EG),0)</f>
        <v>0</v>
      </c>
      <c r="DW67" s="536">
        <f>IFERROR(AVERAGEIF('Rent Roll_Tradeouts'!$B:$B,'Rent Roll (MF &amp; Retail)'!$A67,'Rent Roll_Tradeouts'!EH:EH),0)</f>
        <v>0</v>
      </c>
      <c r="DX67" s="536">
        <f>IFERROR(AVERAGEIF('Rent Roll_Tradeouts'!$B:$B,'Rent Roll (MF &amp; Retail)'!$A67,'Rent Roll_Tradeouts'!EI:EI),0)</f>
        <v>0</v>
      </c>
      <c r="DY67" s="536">
        <f>IFERROR(AVERAGEIF('Rent Roll_Tradeouts'!$B:$B,'Rent Roll (MF &amp; Retail)'!$A67,'Rent Roll_Tradeouts'!EJ:EJ),0)</f>
        <v>0</v>
      </c>
      <c r="DZ67" s="536">
        <f>IFERROR(AVERAGEIF('Rent Roll_Tradeouts'!$B:$B,'Rent Roll (MF &amp; Retail)'!$A67,'Rent Roll_Tradeouts'!EK:EK),0)</f>
        <v>0</v>
      </c>
      <c r="EA67" s="536">
        <f>IFERROR(AVERAGEIF('Rent Roll_Tradeouts'!$B:$B,'Rent Roll (MF &amp; Retail)'!$A67,'Rent Roll_Tradeouts'!EL:EL),0)</f>
        <v>0</v>
      </c>
    </row>
    <row r="68" spans="1:131">
      <c r="A68" s="49">
        <f>'Rent Roll_RedIQ 2'!A77</f>
        <v>0</v>
      </c>
      <c r="B68" s="77">
        <f>'Rent Roll_RedIQ 2'!D77</f>
        <v>0</v>
      </c>
      <c r="C68" s="77">
        <f>'Rent Roll_RedIQ 2'!E77</f>
        <v>0</v>
      </c>
      <c r="D68" s="77">
        <f>'Rent Roll_RedIQ 2'!F77</f>
        <v>0</v>
      </c>
      <c r="E68" s="77">
        <f>'Rent Roll_RedIQ 2'!G77</f>
        <v>0</v>
      </c>
      <c r="K68" s="769" t="str">
        <f>'Rent Roll_RedIQ 2'!AG77</f>
        <v>-</v>
      </c>
      <c r="L68" s="536">
        <f>IFERROR(AVERAGEIF('Rent Roll_Tradeouts'!$B:$B,'Rent Roll (MF &amp; Retail)'!$A68,'Rent Roll_Tradeouts'!W:W),0)</f>
        <v>0</v>
      </c>
      <c r="M68" s="536">
        <f>IFERROR(AVERAGEIF('Rent Roll_Tradeouts'!$B:$B,'Rent Roll (MF &amp; Retail)'!$A68,'Rent Roll_Tradeouts'!X:X),0)</f>
        <v>0</v>
      </c>
      <c r="N68" s="536">
        <f>IFERROR(AVERAGEIF('Rent Roll_Tradeouts'!$B:$B,'Rent Roll (MF &amp; Retail)'!$A68,'Rent Roll_Tradeouts'!Y:Y),0)</f>
        <v>0</v>
      </c>
      <c r="O68" s="536">
        <f>IFERROR(AVERAGEIF('Rent Roll_Tradeouts'!$B:$B,'Rent Roll (MF &amp; Retail)'!$A68,'Rent Roll_Tradeouts'!Z:Z),0)</f>
        <v>0</v>
      </c>
      <c r="P68" s="536">
        <f>IFERROR(AVERAGEIF('Rent Roll_Tradeouts'!$B:$B,'Rent Roll (MF &amp; Retail)'!$A68,'Rent Roll_Tradeouts'!AA:AA),0)</f>
        <v>0</v>
      </c>
      <c r="Q68" s="536">
        <f>IFERROR(AVERAGEIF('Rent Roll_Tradeouts'!$B:$B,'Rent Roll (MF &amp; Retail)'!$A68,'Rent Roll_Tradeouts'!AB:AB),0)</f>
        <v>0</v>
      </c>
      <c r="R68" s="536">
        <f>IFERROR(AVERAGEIF('Rent Roll_Tradeouts'!$B:$B,'Rent Roll (MF &amp; Retail)'!$A68,'Rent Roll_Tradeouts'!AC:AC),0)</f>
        <v>0</v>
      </c>
      <c r="S68" s="536">
        <f>IFERROR(AVERAGEIF('Rent Roll_Tradeouts'!$B:$B,'Rent Roll (MF &amp; Retail)'!$A68,'Rent Roll_Tradeouts'!AD:AD),0)</f>
        <v>0</v>
      </c>
      <c r="T68" s="536">
        <f>IFERROR(AVERAGEIF('Rent Roll_Tradeouts'!$B:$B,'Rent Roll (MF &amp; Retail)'!$A68,'Rent Roll_Tradeouts'!AE:AE),0)</f>
        <v>0</v>
      </c>
      <c r="U68" s="536">
        <f>IFERROR(AVERAGEIF('Rent Roll_Tradeouts'!$B:$B,'Rent Roll (MF &amp; Retail)'!$A68,'Rent Roll_Tradeouts'!AF:AF),0)</f>
        <v>0</v>
      </c>
      <c r="V68" s="536">
        <f>IFERROR(AVERAGEIF('Rent Roll_Tradeouts'!$B:$B,'Rent Roll (MF &amp; Retail)'!$A68,'Rent Roll_Tradeouts'!AG:AG),0)</f>
        <v>0</v>
      </c>
      <c r="W68" s="536">
        <f>IFERROR(AVERAGEIF('Rent Roll_Tradeouts'!$B:$B,'Rent Roll (MF &amp; Retail)'!$A68,'Rent Roll_Tradeouts'!AH:AH),0)</f>
        <v>0</v>
      </c>
      <c r="X68" s="536">
        <f>IFERROR(AVERAGEIF('Rent Roll_Tradeouts'!$B:$B,'Rent Roll (MF &amp; Retail)'!$A68,'Rent Roll_Tradeouts'!AI:AI),0)</f>
        <v>0</v>
      </c>
      <c r="Y68" s="536">
        <f>IFERROR(AVERAGEIF('Rent Roll_Tradeouts'!$B:$B,'Rent Roll (MF &amp; Retail)'!$A68,'Rent Roll_Tradeouts'!AJ:AJ),0)</f>
        <v>0</v>
      </c>
      <c r="Z68" s="536">
        <f>IFERROR(AVERAGEIF('Rent Roll_Tradeouts'!$B:$B,'Rent Roll (MF &amp; Retail)'!$A68,'Rent Roll_Tradeouts'!AK:AK),0)</f>
        <v>0</v>
      </c>
      <c r="AA68" s="536">
        <f>IFERROR(AVERAGEIF('Rent Roll_Tradeouts'!$B:$B,'Rent Roll (MF &amp; Retail)'!$A68,'Rent Roll_Tradeouts'!AL:AL),0)</f>
        <v>0</v>
      </c>
      <c r="AB68" s="536">
        <f>IFERROR(AVERAGEIF('Rent Roll_Tradeouts'!$B:$B,'Rent Roll (MF &amp; Retail)'!$A68,'Rent Roll_Tradeouts'!AM:AM),0)</f>
        <v>0</v>
      </c>
      <c r="AC68" s="536">
        <f>IFERROR(AVERAGEIF('Rent Roll_Tradeouts'!$B:$B,'Rent Roll (MF &amp; Retail)'!$A68,'Rent Roll_Tradeouts'!AN:AN),0)</f>
        <v>0</v>
      </c>
      <c r="AD68" s="536">
        <f>IFERROR(AVERAGEIF('Rent Roll_Tradeouts'!$B:$B,'Rent Roll (MF &amp; Retail)'!$A68,'Rent Roll_Tradeouts'!AO:AO),0)</f>
        <v>0</v>
      </c>
      <c r="AE68" s="536">
        <f>IFERROR(AVERAGEIF('Rent Roll_Tradeouts'!$B:$B,'Rent Roll (MF &amp; Retail)'!$A68,'Rent Roll_Tradeouts'!AP:AP),0)</f>
        <v>0</v>
      </c>
      <c r="AF68" s="536">
        <f>IFERROR(AVERAGEIF('Rent Roll_Tradeouts'!$B:$B,'Rent Roll (MF &amp; Retail)'!$A68,'Rent Roll_Tradeouts'!AQ:AQ),0)</f>
        <v>0</v>
      </c>
      <c r="AG68" s="536">
        <f>IFERROR(AVERAGEIF('Rent Roll_Tradeouts'!$B:$B,'Rent Roll (MF &amp; Retail)'!$A68,'Rent Roll_Tradeouts'!AR:AR),0)</f>
        <v>0</v>
      </c>
      <c r="AH68" s="536">
        <f>IFERROR(AVERAGEIF('Rent Roll_Tradeouts'!$B:$B,'Rent Roll (MF &amp; Retail)'!$A68,'Rent Roll_Tradeouts'!AS:AS),0)</f>
        <v>0</v>
      </c>
      <c r="AI68" s="536">
        <f>IFERROR(AVERAGEIF('Rent Roll_Tradeouts'!$B:$B,'Rent Roll (MF &amp; Retail)'!$A68,'Rent Roll_Tradeouts'!AT:AT),0)</f>
        <v>0</v>
      </c>
      <c r="AJ68" s="536">
        <f>IFERROR(AVERAGEIF('Rent Roll_Tradeouts'!$B:$B,'Rent Roll (MF &amp; Retail)'!$A68,'Rent Roll_Tradeouts'!AU:AU),0)</f>
        <v>0</v>
      </c>
      <c r="AK68" s="536">
        <f>IFERROR(AVERAGEIF('Rent Roll_Tradeouts'!$B:$B,'Rent Roll (MF &amp; Retail)'!$A68,'Rent Roll_Tradeouts'!AV:AV),0)</f>
        <v>0</v>
      </c>
      <c r="AL68" s="536">
        <f>IFERROR(AVERAGEIF('Rent Roll_Tradeouts'!$B:$B,'Rent Roll (MF &amp; Retail)'!$A68,'Rent Roll_Tradeouts'!AW:AW),0)</f>
        <v>0</v>
      </c>
      <c r="AM68" s="536">
        <f>IFERROR(AVERAGEIF('Rent Roll_Tradeouts'!$B:$B,'Rent Roll (MF &amp; Retail)'!$A68,'Rent Roll_Tradeouts'!AX:AX),0)</f>
        <v>0</v>
      </c>
      <c r="AN68" s="536">
        <f>IFERROR(AVERAGEIF('Rent Roll_Tradeouts'!$B:$B,'Rent Roll (MF &amp; Retail)'!$A68,'Rent Roll_Tradeouts'!AY:AY),0)</f>
        <v>0</v>
      </c>
      <c r="AO68" s="536">
        <f>IFERROR(AVERAGEIF('Rent Roll_Tradeouts'!$B:$B,'Rent Roll (MF &amp; Retail)'!$A68,'Rent Roll_Tradeouts'!AZ:AZ),0)</f>
        <v>0</v>
      </c>
      <c r="AP68" s="536">
        <f>IFERROR(AVERAGEIF('Rent Roll_Tradeouts'!$B:$B,'Rent Roll (MF &amp; Retail)'!$A68,'Rent Roll_Tradeouts'!BA:BA),0)</f>
        <v>0</v>
      </c>
      <c r="AQ68" s="536">
        <f>IFERROR(AVERAGEIF('Rent Roll_Tradeouts'!$B:$B,'Rent Roll (MF &amp; Retail)'!$A68,'Rent Roll_Tradeouts'!BB:BB),0)</f>
        <v>0</v>
      </c>
      <c r="AR68" s="536">
        <f>IFERROR(AVERAGEIF('Rent Roll_Tradeouts'!$B:$B,'Rent Roll (MF &amp; Retail)'!$A68,'Rent Roll_Tradeouts'!BC:BC),0)</f>
        <v>0</v>
      </c>
      <c r="AS68" s="536">
        <f>IFERROR(AVERAGEIF('Rent Roll_Tradeouts'!$B:$B,'Rent Roll (MF &amp; Retail)'!$A68,'Rent Roll_Tradeouts'!BD:BD),0)</f>
        <v>0</v>
      </c>
      <c r="AT68" s="536">
        <f>IFERROR(AVERAGEIF('Rent Roll_Tradeouts'!$B:$B,'Rent Roll (MF &amp; Retail)'!$A68,'Rent Roll_Tradeouts'!BE:BE),0)</f>
        <v>0</v>
      </c>
      <c r="AU68" s="536">
        <f>IFERROR(AVERAGEIF('Rent Roll_Tradeouts'!$B:$B,'Rent Roll (MF &amp; Retail)'!$A68,'Rent Roll_Tradeouts'!BF:BF),0)</f>
        <v>0</v>
      </c>
      <c r="AV68" s="536">
        <f>IFERROR(AVERAGEIF('Rent Roll_Tradeouts'!$B:$B,'Rent Roll (MF &amp; Retail)'!$A68,'Rent Roll_Tradeouts'!BG:BG),0)</f>
        <v>0</v>
      </c>
      <c r="AW68" s="536">
        <f>IFERROR(AVERAGEIF('Rent Roll_Tradeouts'!$B:$B,'Rent Roll (MF &amp; Retail)'!$A68,'Rent Roll_Tradeouts'!BH:BH),0)</f>
        <v>0</v>
      </c>
      <c r="AX68" s="536">
        <f>IFERROR(AVERAGEIF('Rent Roll_Tradeouts'!$B:$B,'Rent Roll (MF &amp; Retail)'!$A68,'Rent Roll_Tradeouts'!BI:BI),0)</f>
        <v>0</v>
      </c>
      <c r="AY68" s="536">
        <f>IFERROR(AVERAGEIF('Rent Roll_Tradeouts'!$B:$B,'Rent Roll (MF &amp; Retail)'!$A68,'Rent Roll_Tradeouts'!BJ:BJ),0)</f>
        <v>0</v>
      </c>
      <c r="AZ68" s="536">
        <f>IFERROR(AVERAGEIF('Rent Roll_Tradeouts'!$B:$B,'Rent Roll (MF &amp; Retail)'!$A68,'Rent Roll_Tradeouts'!BK:BK),0)</f>
        <v>0</v>
      </c>
      <c r="BA68" s="536">
        <f>IFERROR(AVERAGEIF('Rent Roll_Tradeouts'!$B:$B,'Rent Roll (MF &amp; Retail)'!$A68,'Rent Roll_Tradeouts'!BL:BL),0)</f>
        <v>0</v>
      </c>
      <c r="BB68" s="536">
        <f>IFERROR(AVERAGEIF('Rent Roll_Tradeouts'!$B:$B,'Rent Roll (MF &amp; Retail)'!$A68,'Rent Roll_Tradeouts'!BM:BM),0)</f>
        <v>0</v>
      </c>
      <c r="BC68" s="536">
        <f>IFERROR(AVERAGEIF('Rent Roll_Tradeouts'!$B:$B,'Rent Roll (MF &amp; Retail)'!$A68,'Rent Roll_Tradeouts'!BN:BN),0)</f>
        <v>0</v>
      </c>
      <c r="BD68" s="536">
        <f>IFERROR(AVERAGEIF('Rent Roll_Tradeouts'!$B:$B,'Rent Roll (MF &amp; Retail)'!$A68,'Rent Roll_Tradeouts'!BO:BO),0)</f>
        <v>0</v>
      </c>
      <c r="BE68" s="536">
        <f>IFERROR(AVERAGEIF('Rent Roll_Tradeouts'!$B:$B,'Rent Roll (MF &amp; Retail)'!$A68,'Rent Roll_Tradeouts'!BP:BP),0)</f>
        <v>0</v>
      </c>
      <c r="BF68" s="536">
        <f>IFERROR(AVERAGEIF('Rent Roll_Tradeouts'!$B:$B,'Rent Roll (MF &amp; Retail)'!$A68,'Rent Roll_Tradeouts'!BQ:BQ),0)</f>
        <v>0</v>
      </c>
      <c r="BG68" s="536">
        <f>IFERROR(AVERAGEIF('Rent Roll_Tradeouts'!$B:$B,'Rent Roll (MF &amp; Retail)'!$A68,'Rent Roll_Tradeouts'!BR:BR),0)</f>
        <v>0</v>
      </c>
      <c r="BH68" s="536">
        <f>IFERROR(AVERAGEIF('Rent Roll_Tradeouts'!$B:$B,'Rent Roll (MF &amp; Retail)'!$A68,'Rent Roll_Tradeouts'!BS:BS),0)</f>
        <v>0</v>
      </c>
      <c r="BI68" s="536">
        <f>IFERROR(AVERAGEIF('Rent Roll_Tradeouts'!$B:$B,'Rent Roll (MF &amp; Retail)'!$A68,'Rent Roll_Tradeouts'!BT:BT),0)</f>
        <v>0</v>
      </c>
      <c r="BJ68" s="536">
        <f>IFERROR(AVERAGEIF('Rent Roll_Tradeouts'!$B:$B,'Rent Roll (MF &amp; Retail)'!$A68,'Rent Roll_Tradeouts'!BU:BU),0)</f>
        <v>0</v>
      </c>
      <c r="BK68" s="536">
        <f>IFERROR(AVERAGEIF('Rent Roll_Tradeouts'!$B:$B,'Rent Roll (MF &amp; Retail)'!$A68,'Rent Roll_Tradeouts'!BV:BV),0)</f>
        <v>0</v>
      </c>
      <c r="BL68" s="536">
        <f>IFERROR(AVERAGEIF('Rent Roll_Tradeouts'!$B:$B,'Rent Roll (MF &amp; Retail)'!$A68,'Rent Roll_Tradeouts'!BW:BW),0)</f>
        <v>0</v>
      </c>
      <c r="BM68" s="536">
        <f>IFERROR(AVERAGEIF('Rent Roll_Tradeouts'!$B:$B,'Rent Roll (MF &amp; Retail)'!$A68,'Rent Roll_Tradeouts'!BX:BX),0)</f>
        <v>0</v>
      </c>
      <c r="BN68" s="536">
        <f>IFERROR(AVERAGEIF('Rent Roll_Tradeouts'!$B:$B,'Rent Roll (MF &amp; Retail)'!$A68,'Rent Roll_Tradeouts'!BY:BY),0)</f>
        <v>0</v>
      </c>
      <c r="BO68" s="536">
        <f>IFERROR(AVERAGEIF('Rent Roll_Tradeouts'!$B:$B,'Rent Roll (MF &amp; Retail)'!$A68,'Rent Roll_Tradeouts'!BZ:BZ),0)</f>
        <v>0</v>
      </c>
      <c r="BP68" s="536">
        <f>IFERROR(AVERAGEIF('Rent Roll_Tradeouts'!$B:$B,'Rent Roll (MF &amp; Retail)'!$A68,'Rent Roll_Tradeouts'!CA:CA),0)</f>
        <v>0</v>
      </c>
      <c r="BQ68" s="536">
        <f>IFERROR(AVERAGEIF('Rent Roll_Tradeouts'!$B:$B,'Rent Roll (MF &amp; Retail)'!$A68,'Rent Roll_Tradeouts'!CB:CB),0)</f>
        <v>0</v>
      </c>
      <c r="BR68" s="536">
        <f>IFERROR(AVERAGEIF('Rent Roll_Tradeouts'!$B:$B,'Rent Roll (MF &amp; Retail)'!$A68,'Rent Roll_Tradeouts'!CC:CC),0)</f>
        <v>0</v>
      </c>
      <c r="BS68" s="536">
        <f>IFERROR(AVERAGEIF('Rent Roll_Tradeouts'!$B:$B,'Rent Roll (MF &amp; Retail)'!$A68,'Rent Roll_Tradeouts'!CD:CD),0)</f>
        <v>0</v>
      </c>
      <c r="BT68" s="536">
        <f>IFERROR(AVERAGEIF('Rent Roll_Tradeouts'!$B:$B,'Rent Roll (MF &amp; Retail)'!$A68,'Rent Roll_Tradeouts'!CE:CE),0)</f>
        <v>0</v>
      </c>
      <c r="BU68" s="536">
        <f>IFERROR(AVERAGEIF('Rent Roll_Tradeouts'!$B:$B,'Rent Roll (MF &amp; Retail)'!$A68,'Rent Roll_Tradeouts'!CF:CF),0)</f>
        <v>0</v>
      </c>
      <c r="BV68" s="536">
        <f>IFERROR(AVERAGEIF('Rent Roll_Tradeouts'!$B:$B,'Rent Roll (MF &amp; Retail)'!$A68,'Rent Roll_Tradeouts'!CG:CG),0)</f>
        <v>0</v>
      </c>
      <c r="BW68" s="536">
        <f>IFERROR(AVERAGEIF('Rent Roll_Tradeouts'!$B:$B,'Rent Roll (MF &amp; Retail)'!$A68,'Rent Roll_Tradeouts'!CH:CH),0)</f>
        <v>0</v>
      </c>
      <c r="BX68" s="536">
        <f>IFERROR(AVERAGEIF('Rent Roll_Tradeouts'!$B:$B,'Rent Roll (MF &amp; Retail)'!$A68,'Rent Roll_Tradeouts'!CI:CI),0)</f>
        <v>0</v>
      </c>
      <c r="BY68" s="536">
        <f>IFERROR(AVERAGEIF('Rent Roll_Tradeouts'!$B:$B,'Rent Roll (MF &amp; Retail)'!$A68,'Rent Roll_Tradeouts'!CJ:CJ),0)</f>
        <v>0</v>
      </c>
      <c r="BZ68" s="536">
        <f>IFERROR(AVERAGEIF('Rent Roll_Tradeouts'!$B:$B,'Rent Roll (MF &amp; Retail)'!$A68,'Rent Roll_Tradeouts'!CK:CK),0)</f>
        <v>0</v>
      </c>
      <c r="CA68" s="536">
        <f>IFERROR(AVERAGEIF('Rent Roll_Tradeouts'!$B:$B,'Rent Roll (MF &amp; Retail)'!$A68,'Rent Roll_Tradeouts'!CL:CL),0)</f>
        <v>0</v>
      </c>
      <c r="CB68" s="536">
        <f>IFERROR(AVERAGEIF('Rent Roll_Tradeouts'!$B:$B,'Rent Roll (MF &amp; Retail)'!$A68,'Rent Roll_Tradeouts'!CM:CM),0)</f>
        <v>0</v>
      </c>
      <c r="CC68" s="536">
        <f>IFERROR(AVERAGEIF('Rent Roll_Tradeouts'!$B:$B,'Rent Roll (MF &amp; Retail)'!$A68,'Rent Roll_Tradeouts'!CN:CN),0)</f>
        <v>0</v>
      </c>
      <c r="CD68" s="536">
        <f>IFERROR(AVERAGEIF('Rent Roll_Tradeouts'!$B:$B,'Rent Roll (MF &amp; Retail)'!$A68,'Rent Roll_Tradeouts'!CO:CO),0)</f>
        <v>0</v>
      </c>
      <c r="CE68" s="536">
        <f>IFERROR(AVERAGEIF('Rent Roll_Tradeouts'!$B:$B,'Rent Roll (MF &amp; Retail)'!$A68,'Rent Roll_Tradeouts'!CP:CP),0)</f>
        <v>0</v>
      </c>
      <c r="CF68" s="536">
        <f>IFERROR(AVERAGEIF('Rent Roll_Tradeouts'!$B:$B,'Rent Roll (MF &amp; Retail)'!$A68,'Rent Roll_Tradeouts'!CQ:CQ),0)</f>
        <v>0</v>
      </c>
      <c r="CG68" s="536">
        <f>IFERROR(AVERAGEIF('Rent Roll_Tradeouts'!$B:$B,'Rent Roll (MF &amp; Retail)'!$A68,'Rent Roll_Tradeouts'!CR:CR),0)</f>
        <v>0</v>
      </c>
      <c r="CH68" s="536">
        <f>IFERROR(AVERAGEIF('Rent Roll_Tradeouts'!$B:$B,'Rent Roll (MF &amp; Retail)'!$A68,'Rent Roll_Tradeouts'!CS:CS),0)</f>
        <v>0</v>
      </c>
      <c r="CI68" s="536">
        <f>IFERROR(AVERAGEIF('Rent Roll_Tradeouts'!$B:$B,'Rent Roll (MF &amp; Retail)'!$A68,'Rent Roll_Tradeouts'!CT:CT),0)</f>
        <v>0</v>
      </c>
      <c r="CJ68" s="536">
        <f>IFERROR(AVERAGEIF('Rent Roll_Tradeouts'!$B:$B,'Rent Roll (MF &amp; Retail)'!$A68,'Rent Roll_Tradeouts'!CU:CU),0)</f>
        <v>0</v>
      </c>
      <c r="CK68" s="536">
        <f>IFERROR(AVERAGEIF('Rent Roll_Tradeouts'!$B:$B,'Rent Roll (MF &amp; Retail)'!$A68,'Rent Roll_Tradeouts'!CV:CV),0)</f>
        <v>0</v>
      </c>
      <c r="CL68" s="536">
        <f>IFERROR(AVERAGEIF('Rent Roll_Tradeouts'!$B:$B,'Rent Roll (MF &amp; Retail)'!$A68,'Rent Roll_Tradeouts'!CW:CW),0)</f>
        <v>0</v>
      </c>
      <c r="CM68" s="536">
        <f>IFERROR(AVERAGEIF('Rent Roll_Tradeouts'!$B:$B,'Rent Roll (MF &amp; Retail)'!$A68,'Rent Roll_Tradeouts'!CX:CX),0)</f>
        <v>0</v>
      </c>
      <c r="CN68" s="536">
        <f>IFERROR(AVERAGEIF('Rent Roll_Tradeouts'!$B:$B,'Rent Roll (MF &amp; Retail)'!$A68,'Rent Roll_Tradeouts'!CY:CY),0)</f>
        <v>0</v>
      </c>
      <c r="CO68" s="536">
        <f>IFERROR(AVERAGEIF('Rent Roll_Tradeouts'!$B:$B,'Rent Roll (MF &amp; Retail)'!$A68,'Rent Roll_Tradeouts'!CZ:CZ),0)</f>
        <v>0</v>
      </c>
      <c r="CP68" s="536">
        <f>IFERROR(AVERAGEIF('Rent Roll_Tradeouts'!$B:$B,'Rent Roll (MF &amp; Retail)'!$A68,'Rent Roll_Tradeouts'!DA:DA),0)</f>
        <v>0</v>
      </c>
      <c r="CQ68" s="536">
        <f>IFERROR(AVERAGEIF('Rent Roll_Tradeouts'!$B:$B,'Rent Roll (MF &amp; Retail)'!$A68,'Rent Roll_Tradeouts'!DB:DB),0)</f>
        <v>0</v>
      </c>
      <c r="CR68" s="536">
        <f>IFERROR(AVERAGEIF('Rent Roll_Tradeouts'!$B:$B,'Rent Roll (MF &amp; Retail)'!$A68,'Rent Roll_Tradeouts'!DC:DC),0)</f>
        <v>0</v>
      </c>
      <c r="CS68" s="536">
        <f>IFERROR(AVERAGEIF('Rent Roll_Tradeouts'!$B:$B,'Rent Roll (MF &amp; Retail)'!$A68,'Rent Roll_Tradeouts'!DD:DD),0)</f>
        <v>0</v>
      </c>
      <c r="CT68" s="536">
        <f>IFERROR(AVERAGEIF('Rent Roll_Tradeouts'!$B:$B,'Rent Roll (MF &amp; Retail)'!$A68,'Rent Roll_Tradeouts'!DE:DE),0)</f>
        <v>0</v>
      </c>
      <c r="CU68" s="536">
        <f>IFERROR(AVERAGEIF('Rent Roll_Tradeouts'!$B:$B,'Rent Roll (MF &amp; Retail)'!$A68,'Rent Roll_Tradeouts'!DF:DF),0)</f>
        <v>0</v>
      </c>
      <c r="CV68" s="536">
        <f>IFERROR(AVERAGEIF('Rent Roll_Tradeouts'!$B:$B,'Rent Roll (MF &amp; Retail)'!$A68,'Rent Roll_Tradeouts'!DG:DG),0)</f>
        <v>0</v>
      </c>
      <c r="CW68" s="536">
        <f>IFERROR(AVERAGEIF('Rent Roll_Tradeouts'!$B:$B,'Rent Roll (MF &amp; Retail)'!$A68,'Rent Roll_Tradeouts'!DH:DH),0)</f>
        <v>0</v>
      </c>
      <c r="CX68" s="536">
        <f>IFERROR(AVERAGEIF('Rent Roll_Tradeouts'!$B:$B,'Rent Roll (MF &amp; Retail)'!$A68,'Rent Roll_Tradeouts'!DI:DI),0)</f>
        <v>0</v>
      </c>
      <c r="CY68" s="536">
        <f>IFERROR(AVERAGEIF('Rent Roll_Tradeouts'!$B:$B,'Rent Roll (MF &amp; Retail)'!$A68,'Rent Roll_Tradeouts'!DJ:DJ),0)</f>
        <v>0</v>
      </c>
      <c r="CZ68" s="536">
        <f>IFERROR(AVERAGEIF('Rent Roll_Tradeouts'!$B:$B,'Rent Roll (MF &amp; Retail)'!$A68,'Rent Roll_Tradeouts'!DK:DK),0)</f>
        <v>0</v>
      </c>
      <c r="DA68" s="536">
        <f>IFERROR(AVERAGEIF('Rent Roll_Tradeouts'!$B:$B,'Rent Roll (MF &amp; Retail)'!$A68,'Rent Roll_Tradeouts'!DL:DL),0)</f>
        <v>0</v>
      </c>
      <c r="DB68" s="536">
        <f>IFERROR(AVERAGEIF('Rent Roll_Tradeouts'!$B:$B,'Rent Roll (MF &amp; Retail)'!$A68,'Rent Roll_Tradeouts'!DM:DM),0)</f>
        <v>0</v>
      </c>
      <c r="DC68" s="536">
        <f>IFERROR(AVERAGEIF('Rent Roll_Tradeouts'!$B:$B,'Rent Roll (MF &amp; Retail)'!$A68,'Rent Roll_Tradeouts'!DN:DN),0)</f>
        <v>0</v>
      </c>
      <c r="DD68" s="536">
        <f>IFERROR(AVERAGEIF('Rent Roll_Tradeouts'!$B:$B,'Rent Roll (MF &amp; Retail)'!$A68,'Rent Roll_Tradeouts'!DO:DO),0)</f>
        <v>0</v>
      </c>
      <c r="DE68" s="536">
        <f>IFERROR(AVERAGEIF('Rent Roll_Tradeouts'!$B:$B,'Rent Roll (MF &amp; Retail)'!$A68,'Rent Roll_Tradeouts'!DP:DP),0)</f>
        <v>0</v>
      </c>
      <c r="DF68" s="536">
        <f>IFERROR(AVERAGEIF('Rent Roll_Tradeouts'!$B:$B,'Rent Roll (MF &amp; Retail)'!$A68,'Rent Roll_Tradeouts'!DQ:DQ),0)</f>
        <v>0</v>
      </c>
      <c r="DG68" s="536">
        <f>IFERROR(AVERAGEIF('Rent Roll_Tradeouts'!$B:$B,'Rent Roll (MF &amp; Retail)'!$A68,'Rent Roll_Tradeouts'!DR:DR),0)</f>
        <v>0</v>
      </c>
      <c r="DH68" s="536">
        <f>IFERROR(AVERAGEIF('Rent Roll_Tradeouts'!$B:$B,'Rent Roll (MF &amp; Retail)'!$A68,'Rent Roll_Tradeouts'!DS:DS),0)</f>
        <v>0</v>
      </c>
      <c r="DI68" s="536">
        <f>IFERROR(AVERAGEIF('Rent Roll_Tradeouts'!$B:$B,'Rent Roll (MF &amp; Retail)'!$A68,'Rent Roll_Tradeouts'!DT:DT),0)</f>
        <v>0</v>
      </c>
      <c r="DJ68" s="536">
        <f>IFERROR(AVERAGEIF('Rent Roll_Tradeouts'!$B:$B,'Rent Roll (MF &amp; Retail)'!$A68,'Rent Roll_Tradeouts'!DU:DU),0)</f>
        <v>0</v>
      </c>
      <c r="DK68" s="536">
        <f>IFERROR(AVERAGEIF('Rent Roll_Tradeouts'!$B:$B,'Rent Roll (MF &amp; Retail)'!$A68,'Rent Roll_Tradeouts'!DV:DV),0)</f>
        <v>0</v>
      </c>
      <c r="DL68" s="536">
        <f>IFERROR(AVERAGEIF('Rent Roll_Tradeouts'!$B:$B,'Rent Roll (MF &amp; Retail)'!$A68,'Rent Roll_Tradeouts'!DW:DW),0)</f>
        <v>0</v>
      </c>
      <c r="DM68" s="536">
        <f>IFERROR(AVERAGEIF('Rent Roll_Tradeouts'!$B:$B,'Rent Roll (MF &amp; Retail)'!$A68,'Rent Roll_Tradeouts'!DX:DX),0)</f>
        <v>0</v>
      </c>
      <c r="DN68" s="536">
        <f>IFERROR(AVERAGEIF('Rent Roll_Tradeouts'!$B:$B,'Rent Roll (MF &amp; Retail)'!$A68,'Rent Roll_Tradeouts'!DY:DY),0)</f>
        <v>0</v>
      </c>
      <c r="DO68" s="536">
        <f>IFERROR(AVERAGEIF('Rent Roll_Tradeouts'!$B:$B,'Rent Roll (MF &amp; Retail)'!$A68,'Rent Roll_Tradeouts'!DZ:DZ),0)</f>
        <v>0</v>
      </c>
      <c r="DP68" s="536">
        <f>IFERROR(AVERAGEIF('Rent Roll_Tradeouts'!$B:$B,'Rent Roll (MF &amp; Retail)'!$A68,'Rent Roll_Tradeouts'!EA:EA),0)</f>
        <v>0</v>
      </c>
      <c r="DQ68" s="536">
        <f>IFERROR(AVERAGEIF('Rent Roll_Tradeouts'!$B:$B,'Rent Roll (MF &amp; Retail)'!$A68,'Rent Roll_Tradeouts'!EB:EB),0)</f>
        <v>0</v>
      </c>
      <c r="DR68" s="536">
        <f>IFERROR(AVERAGEIF('Rent Roll_Tradeouts'!$B:$B,'Rent Roll (MF &amp; Retail)'!$A68,'Rent Roll_Tradeouts'!EC:EC),0)</f>
        <v>0</v>
      </c>
      <c r="DS68" s="536">
        <f>IFERROR(AVERAGEIF('Rent Roll_Tradeouts'!$B:$B,'Rent Roll (MF &amp; Retail)'!$A68,'Rent Roll_Tradeouts'!ED:ED),0)</f>
        <v>0</v>
      </c>
      <c r="DT68" s="536">
        <f>IFERROR(AVERAGEIF('Rent Roll_Tradeouts'!$B:$B,'Rent Roll (MF &amp; Retail)'!$A68,'Rent Roll_Tradeouts'!EE:EE),0)</f>
        <v>0</v>
      </c>
      <c r="DU68" s="536">
        <f>IFERROR(AVERAGEIF('Rent Roll_Tradeouts'!$B:$B,'Rent Roll (MF &amp; Retail)'!$A68,'Rent Roll_Tradeouts'!EF:EF),0)</f>
        <v>0</v>
      </c>
      <c r="DV68" s="536">
        <f>IFERROR(AVERAGEIF('Rent Roll_Tradeouts'!$B:$B,'Rent Roll (MF &amp; Retail)'!$A68,'Rent Roll_Tradeouts'!EG:EG),0)</f>
        <v>0</v>
      </c>
      <c r="DW68" s="536">
        <f>IFERROR(AVERAGEIF('Rent Roll_Tradeouts'!$B:$B,'Rent Roll (MF &amp; Retail)'!$A68,'Rent Roll_Tradeouts'!EH:EH),0)</f>
        <v>0</v>
      </c>
      <c r="DX68" s="536">
        <f>IFERROR(AVERAGEIF('Rent Roll_Tradeouts'!$B:$B,'Rent Roll (MF &amp; Retail)'!$A68,'Rent Roll_Tradeouts'!EI:EI),0)</f>
        <v>0</v>
      </c>
      <c r="DY68" s="536">
        <f>IFERROR(AVERAGEIF('Rent Roll_Tradeouts'!$B:$B,'Rent Roll (MF &amp; Retail)'!$A68,'Rent Roll_Tradeouts'!EJ:EJ),0)</f>
        <v>0</v>
      </c>
      <c r="DZ68" s="536">
        <f>IFERROR(AVERAGEIF('Rent Roll_Tradeouts'!$B:$B,'Rent Roll (MF &amp; Retail)'!$A68,'Rent Roll_Tradeouts'!EK:EK),0)</f>
        <v>0</v>
      </c>
      <c r="EA68" s="536">
        <f>IFERROR(AVERAGEIF('Rent Roll_Tradeouts'!$B:$B,'Rent Roll (MF &amp; Retail)'!$A68,'Rent Roll_Tradeouts'!EL:EL),0)</f>
        <v>0</v>
      </c>
    </row>
    <row r="69" spans="1:131">
      <c r="A69" s="49">
        <f>'Rent Roll_RedIQ 2'!A78</f>
        <v>0</v>
      </c>
      <c r="B69" s="77">
        <f>'Rent Roll_RedIQ 2'!D78</f>
        <v>0</v>
      </c>
      <c r="C69" s="77">
        <f>'Rent Roll_RedIQ 2'!E78</f>
        <v>0</v>
      </c>
      <c r="D69" s="77">
        <f>'Rent Roll_RedIQ 2'!F78</f>
        <v>0</v>
      </c>
      <c r="E69" s="77">
        <f>'Rent Roll_RedIQ 2'!G78</f>
        <v>0</v>
      </c>
      <c r="K69" s="769" t="str">
        <f>'Rent Roll_RedIQ 2'!AG78</f>
        <v>-</v>
      </c>
      <c r="L69" s="536">
        <f>IFERROR(AVERAGEIF('Rent Roll_Tradeouts'!$B:$B,'Rent Roll (MF &amp; Retail)'!$A69,'Rent Roll_Tradeouts'!W:W),0)</f>
        <v>0</v>
      </c>
      <c r="M69" s="536">
        <f>IFERROR(AVERAGEIF('Rent Roll_Tradeouts'!$B:$B,'Rent Roll (MF &amp; Retail)'!$A69,'Rent Roll_Tradeouts'!X:X),0)</f>
        <v>0</v>
      </c>
      <c r="N69" s="536">
        <f>IFERROR(AVERAGEIF('Rent Roll_Tradeouts'!$B:$B,'Rent Roll (MF &amp; Retail)'!$A69,'Rent Roll_Tradeouts'!Y:Y),0)</f>
        <v>0</v>
      </c>
      <c r="O69" s="536">
        <f>IFERROR(AVERAGEIF('Rent Roll_Tradeouts'!$B:$B,'Rent Roll (MF &amp; Retail)'!$A69,'Rent Roll_Tradeouts'!Z:Z),0)</f>
        <v>0</v>
      </c>
      <c r="P69" s="536">
        <f>IFERROR(AVERAGEIF('Rent Roll_Tradeouts'!$B:$B,'Rent Roll (MF &amp; Retail)'!$A69,'Rent Roll_Tradeouts'!AA:AA),0)</f>
        <v>0</v>
      </c>
      <c r="Q69" s="536">
        <f>IFERROR(AVERAGEIF('Rent Roll_Tradeouts'!$B:$B,'Rent Roll (MF &amp; Retail)'!$A69,'Rent Roll_Tradeouts'!AB:AB),0)</f>
        <v>0</v>
      </c>
      <c r="R69" s="536">
        <f>IFERROR(AVERAGEIF('Rent Roll_Tradeouts'!$B:$B,'Rent Roll (MF &amp; Retail)'!$A69,'Rent Roll_Tradeouts'!AC:AC),0)</f>
        <v>0</v>
      </c>
      <c r="S69" s="536">
        <f>IFERROR(AVERAGEIF('Rent Roll_Tradeouts'!$B:$B,'Rent Roll (MF &amp; Retail)'!$A69,'Rent Roll_Tradeouts'!AD:AD),0)</f>
        <v>0</v>
      </c>
      <c r="T69" s="536">
        <f>IFERROR(AVERAGEIF('Rent Roll_Tradeouts'!$B:$B,'Rent Roll (MF &amp; Retail)'!$A69,'Rent Roll_Tradeouts'!AE:AE),0)</f>
        <v>0</v>
      </c>
      <c r="U69" s="536">
        <f>IFERROR(AVERAGEIF('Rent Roll_Tradeouts'!$B:$B,'Rent Roll (MF &amp; Retail)'!$A69,'Rent Roll_Tradeouts'!AF:AF),0)</f>
        <v>0</v>
      </c>
      <c r="V69" s="536">
        <f>IFERROR(AVERAGEIF('Rent Roll_Tradeouts'!$B:$B,'Rent Roll (MF &amp; Retail)'!$A69,'Rent Roll_Tradeouts'!AG:AG),0)</f>
        <v>0</v>
      </c>
      <c r="W69" s="536">
        <f>IFERROR(AVERAGEIF('Rent Roll_Tradeouts'!$B:$B,'Rent Roll (MF &amp; Retail)'!$A69,'Rent Roll_Tradeouts'!AH:AH),0)</f>
        <v>0</v>
      </c>
      <c r="X69" s="536">
        <f>IFERROR(AVERAGEIF('Rent Roll_Tradeouts'!$B:$B,'Rent Roll (MF &amp; Retail)'!$A69,'Rent Roll_Tradeouts'!AI:AI),0)</f>
        <v>0</v>
      </c>
      <c r="Y69" s="536">
        <f>IFERROR(AVERAGEIF('Rent Roll_Tradeouts'!$B:$B,'Rent Roll (MF &amp; Retail)'!$A69,'Rent Roll_Tradeouts'!AJ:AJ),0)</f>
        <v>0</v>
      </c>
      <c r="Z69" s="536">
        <f>IFERROR(AVERAGEIF('Rent Roll_Tradeouts'!$B:$B,'Rent Roll (MF &amp; Retail)'!$A69,'Rent Roll_Tradeouts'!AK:AK),0)</f>
        <v>0</v>
      </c>
      <c r="AA69" s="536">
        <f>IFERROR(AVERAGEIF('Rent Roll_Tradeouts'!$B:$B,'Rent Roll (MF &amp; Retail)'!$A69,'Rent Roll_Tradeouts'!AL:AL),0)</f>
        <v>0</v>
      </c>
      <c r="AB69" s="536">
        <f>IFERROR(AVERAGEIF('Rent Roll_Tradeouts'!$B:$B,'Rent Roll (MF &amp; Retail)'!$A69,'Rent Roll_Tradeouts'!AM:AM),0)</f>
        <v>0</v>
      </c>
      <c r="AC69" s="536">
        <f>IFERROR(AVERAGEIF('Rent Roll_Tradeouts'!$B:$B,'Rent Roll (MF &amp; Retail)'!$A69,'Rent Roll_Tradeouts'!AN:AN),0)</f>
        <v>0</v>
      </c>
      <c r="AD69" s="536">
        <f>IFERROR(AVERAGEIF('Rent Roll_Tradeouts'!$B:$B,'Rent Roll (MF &amp; Retail)'!$A69,'Rent Roll_Tradeouts'!AO:AO),0)</f>
        <v>0</v>
      </c>
      <c r="AE69" s="536">
        <f>IFERROR(AVERAGEIF('Rent Roll_Tradeouts'!$B:$B,'Rent Roll (MF &amp; Retail)'!$A69,'Rent Roll_Tradeouts'!AP:AP),0)</f>
        <v>0</v>
      </c>
      <c r="AF69" s="536">
        <f>IFERROR(AVERAGEIF('Rent Roll_Tradeouts'!$B:$B,'Rent Roll (MF &amp; Retail)'!$A69,'Rent Roll_Tradeouts'!AQ:AQ),0)</f>
        <v>0</v>
      </c>
      <c r="AG69" s="536">
        <f>IFERROR(AVERAGEIF('Rent Roll_Tradeouts'!$B:$B,'Rent Roll (MF &amp; Retail)'!$A69,'Rent Roll_Tradeouts'!AR:AR),0)</f>
        <v>0</v>
      </c>
      <c r="AH69" s="536">
        <f>IFERROR(AVERAGEIF('Rent Roll_Tradeouts'!$B:$B,'Rent Roll (MF &amp; Retail)'!$A69,'Rent Roll_Tradeouts'!AS:AS),0)</f>
        <v>0</v>
      </c>
      <c r="AI69" s="536">
        <f>IFERROR(AVERAGEIF('Rent Roll_Tradeouts'!$B:$B,'Rent Roll (MF &amp; Retail)'!$A69,'Rent Roll_Tradeouts'!AT:AT),0)</f>
        <v>0</v>
      </c>
      <c r="AJ69" s="536">
        <f>IFERROR(AVERAGEIF('Rent Roll_Tradeouts'!$B:$B,'Rent Roll (MF &amp; Retail)'!$A69,'Rent Roll_Tradeouts'!AU:AU),0)</f>
        <v>0</v>
      </c>
      <c r="AK69" s="536">
        <f>IFERROR(AVERAGEIF('Rent Roll_Tradeouts'!$B:$B,'Rent Roll (MF &amp; Retail)'!$A69,'Rent Roll_Tradeouts'!AV:AV),0)</f>
        <v>0</v>
      </c>
      <c r="AL69" s="536">
        <f>IFERROR(AVERAGEIF('Rent Roll_Tradeouts'!$B:$B,'Rent Roll (MF &amp; Retail)'!$A69,'Rent Roll_Tradeouts'!AW:AW),0)</f>
        <v>0</v>
      </c>
      <c r="AM69" s="536">
        <f>IFERROR(AVERAGEIF('Rent Roll_Tradeouts'!$B:$B,'Rent Roll (MF &amp; Retail)'!$A69,'Rent Roll_Tradeouts'!AX:AX),0)</f>
        <v>0</v>
      </c>
      <c r="AN69" s="536">
        <f>IFERROR(AVERAGEIF('Rent Roll_Tradeouts'!$B:$B,'Rent Roll (MF &amp; Retail)'!$A69,'Rent Roll_Tradeouts'!AY:AY),0)</f>
        <v>0</v>
      </c>
      <c r="AO69" s="536">
        <f>IFERROR(AVERAGEIF('Rent Roll_Tradeouts'!$B:$B,'Rent Roll (MF &amp; Retail)'!$A69,'Rent Roll_Tradeouts'!AZ:AZ),0)</f>
        <v>0</v>
      </c>
      <c r="AP69" s="536">
        <f>IFERROR(AVERAGEIF('Rent Roll_Tradeouts'!$B:$B,'Rent Roll (MF &amp; Retail)'!$A69,'Rent Roll_Tradeouts'!BA:BA),0)</f>
        <v>0</v>
      </c>
      <c r="AQ69" s="536">
        <f>IFERROR(AVERAGEIF('Rent Roll_Tradeouts'!$B:$B,'Rent Roll (MF &amp; Retail)'!$A69,'Rent Roll_Tradeouts'!BB:BB),0)</f>
        <v>0</v>
      </c>
      <c r="AR69" s="536">
        <f>IFERROR(AVERAGEIF('Rent Roll_Tradeouts'!$B:$B,'Rent Roll (MF &amp; Retail)'!$A69,'Rent Roll_Tradeouts'!BC:BC),0)</f>
        <v>0</v>
      </c>
      <c r="AS69" s="536">
        <f>IFERROR(AVERAGEIF('Rent Roll_Tradeouts'!$B:$B,'Rent Roll (MF &amp; Retail)'!$A69,'Rent Roll_Tradeouts'!BD:BD),0)</f>
        <v>0</v>
      </c>
      <c r="AT69" s="536">
        <f>IFERROR(AVERAGEIF('Rent Roll_Tradeouts'!$B:$B,'Rent Roll (MF &amp; Retail)'!$A69,'Rent Roll_Tradeouts'!BE:BE),0)</f>
        <v>0</v>
      </c>
      <c r="AU69" s="536">
        <f>IFERROR(AVERAGEIF('Rent Roll_Tradeouts'!$B:$B,'Rent Roll (MF &amp; Retail)'!$A69,'Rent Roll_Tradeouts'!BF:BF),0)</f>
        <v>0</v>
      </c>
      <c r="AV69" s="536">
        <f>IFERROR(AVERAGEIF('Rent Roll_Tradeouts'!$B:$B,'Rent Roll (MF &amp; Retail)'!$A69,'Rent Roll_Tradeouts'!BG:BG),0)</f>
        <v>0</v>
      </c>
      <c r="AW69" s="536">
        <f>IFERROR(AVERAGEIF('Rent Roll_Tradeouts'!$B:$B,'Rent Roll (MF &amp; Retail)'!$A69,'Rent Roll_Tradeouts'!BH:BH),0)</f>
        <v>0</v>
      </c>
      <c r="AX69" s="536">
        <f>IFERROR(AVERAGEIF('Rent Roll_Tradeouts'!$B:$B,'Rent Roll (MF &amp; Retail)'!$A69,'Rent Roll_Tradeouts'!BI:BI),0)</f>
        <v>0</v>
      </c>
      <c r="AY69" s="536">
        <f>IFERROR(AVERAGEIF('Rent Roll_Tradeouts'!$B:$B,'Rent Roll (MF &amp; Retail)'!$A69,'Rent Roll_Tradeouts'!BJ:BJ),0)</f>
        <v>0</v>
      </c>
      <c r="AZ69" s="536">
        <f>IFERROR(AVERAGEIF('Rent Roll_Tradeouts'!$B:$B,'Rent Roll (MF &amp; Retail)'!$A69,'Rent Roll_Tradeouts'!BK:BK),0)</f>
        <v>0</v>
      </c>
      <c r="BA69" s="536">
        <f>IFERROR(AVERAGEIF('Rent Roll_Tradeouts'!$B:$B,'Rent Roll (MF &amp; Retail)'!$A69,'Rent Roll_Tradeouts'!BL:BL),0)</f>
        <v>0</v>
      </c>
      <c r="BB69" s="536">
        <f>IFERROR(AVERAGEIF('Rent Roll_Tradeouts'!$B:$B,'Rent Roll (MF &amp; Retail)'!$A69,'Rent Roll_Tradeouts'!BM:BM),0)</f>
        <v>0</v>
      </c>
      <c r="BC69" s="536">
        <f>IFERROR(AVERAGEIF('Rent Roll_Tradeouts'!$B:$B,'Rent Roll (MF &amp; Retail)'!$A69,'Rent Roll_Tradeouts'!BN:BN),0)</f>
        <v>0</v>
      </c>
      <c r="BD69" s="536">
        <f>IFERROR(AVERAGEIF('Rent Roll_Tradeouts'!$B:$B,'Rent Roll (MF &amp; Retail)'!$A69,'Rent Roll_Tradeouts'!BO:BO),0)</f>
        <v>0</v>
      </c>
      <c r="BE69" s="536">
        <f>IFERROR(AVERAGEIF('Rent Roll_Tradeouts'!$B:$B,'Rent Roll (MF &amp; Retail)'!$A69,'Rent Roll_Tradeouts'!BP:BP),0)</f>
        <v>0</v>
      </c>
      <c r="BF69" s="536">
        <f>IFERROR(AVERAGEIF('Rent Roll_Tradeouts'!$B:$B,'Rent Roll (MF &amp; Retail)'!$A69,'Rent Roll_Tradeouts'!BQ:BQ),0)</f>
        <v>0</v>
      </c>
      <c r="BG69" s="536">
        <f>IFERROR(AVERAGEIF('Rent Roll_Tradeouts'!$B:$B,'Rent Roll (MF &amp; Retail)'!$A69,'Rent Roll_Tradeouts'!BR:BR),0)</f>
        <v>0</v>
      </c>
      <c r="BH69" s="536">
        <f>IFERROR(AVERAGEIF('Rent Roll_Tradeouts'!$B:$B,'Rent Roll (MF &amp; Retail)'!$A69,'Rent Roll_Tradeouts'!BS:BS),0)</f>
        <v>0</v>
      </c>
      <c r="BI69" s="536">
        <f>IFERROR(AVERAGEIF('Rent Roll_Tradeouts'!$B:$B,'Rent Roll (MF &amp; Retail)'!$A69,'Rent Roll_Tradeouts'!BT:BT),0)</f>
        <v>0</v>
      </c>
      <c r="BJ69" s="536">
        <f>IFERROR(AVERAGEIF('Rent Roll_Tradeouts'!$B:$B,'Rent Roll (MF &amp; Retail)'!$A69,'Rent Roll_Tradeouts'!BU:BU),0)</f>
        <v>0</v>
      </c>
      <c r="BK69" s="536">
        <f>IFERROR(AVERAGEIF('Rent Roll_Tradeouts'!$B:$B,'Rent Roll (MF &amp; Retail)'!$A69,'Rent Roll_Tradeouts'!BV:BV),0)</f>
        <v>0</v>
      </c>
      <c r="BL69" s="536">
        <f>IFERROR(AVERAGEIF('Rent Roll_Tradeouts'!$B:$B,'Rent Roll (MF &amp; Retail)'!$A69,'Rent Roll_Tradeouts'!BW:BW),0)</f>
        <v>0</v>
      </c>
      <c r="BM69" s="536">
        <f>IFERROR(AVERAGEIF('Rent Roll_Tradeouts'!$B:$B,'Rent Roll (MF &amp; Retail)'!$A69,'Rent Roll_Tradeouts'!BX:BX),0)</f>
        <v>0</v>
      </c>
      <c r="BN69" s="536">
        <f>IFERROR(AVERAGEIF('Rent Roll_Tradeouts'!$B:$B,'Rent Roll (MF &amp; Retail)'!$A69,'Rent Roll_Tradeouts'!BY:BY),0)</f>
        <v>0</v>
      </c>
      <c r="BO69" s="536">
        <f>IFERROR(AVERAGEIF('Rent Roll_Tradeouts'!$B:$B,'Rent Roll (MF &amp; Retail)'!$A69,'Rent Roll_Tradeouts'!BZ:BZ),0)</f>
        <v>0</v>
      </c>
      <c r="BP69" s="536">
        <f>IFERROR(AVERAGEIF('Rent Roll_Tradeouts'!$B:$B,'Rent Roll (MF &amp; Retail)'!$A69,'Rent Roll_Tradeouts'!CA:CA),0)</f>
        <v>0</v>
      </c>
      <c r="BQ69" s="536">
        <f>IFERROR(AVERAGEIF('Rent Roll_Tradeouts'!$B:$B,'Rent Roll (MF &amp; Retail)'!$A69,'Rent Roll_Tradeouts'!CB:CB),0)</f>
        <v>0</v>
      </c>
      <c r="BR69" s="536">
        <f>IFERROR(AVERAGEIF('Rent Roll_Tradeouts'!$B:$B,'Rent Roll (MF &amp; Retail)'!$A69,'Rent Roll_Tradeouts'!CC:CC),0)</f>
        <v>0</v>
      </c>
      <c r="BS69" s="536">
        <f>IFERROR(AVERAGEIF('Rent Roll_Tradeouts'!$B:$B,'Rent Roll (MF &amp; Retail)'!$A69,'Rent Roll_Tradeouts'!CD:CD),0)</f>
        <v>0</v>
      </c>
      <c r="BT69" s="536">
        <f>IFERROR(AVERAGEIF('Rent Roll_Tradeouts'!$B:$B,'Rent Roll (MF &amp; Retail)'!$A69,'Rent Roll_Tradeouts'!CE:CE),0)</f>
        <v>0</v>
      </c>
      <c r="BU69" s="536">
        <f>IFERROR(AVERAGEIF('Rent Roll_Tradeouts'!$B:$B,'Rent Roll (MF &amp; Retail)'!$A69,'Rent Roll_Tradeouts'!CF:CF),0)</f>
        <v>0</v>
      </c>
      <c r="BV69" s="536">
        <f>IFERROR(AVERAGEIF('Rent Roll_Tradeouts'!$B:$B,'Rent Roll (MF &amp; Retail)'!$A69,'Rent Roll_Tradeouts'!CG:CG),0)</f>
        <v>0</v>
      </c>
      <c r="BW69" s="536">
        <f>IFERROR(AVERAGEIF('Rent Roll_Tradeouts'!$B:$B,'Rent Roll (MF &amp; Retail)'!$A69,'Rent Roll_Tradeouts'!CH:CH),0)</f>
        <v>0</v>
      </c>
      <c r="BX69" s="536">
        <f>IFERROR(AVERAGEIF('Rent Roll_Tradeouts'!$B:$B,'Rent Roll (MF &amp; Retail)'!$A69,'Rent Roll_Tradeouts'!CI:CI),0)</f>
        <v>0</v>
      </c>
      <c r="BY69" s="536">
        <f>IFERROR(AVERAGEIF('Rent Roll_Tradeouts'!$B:$B,'Rent Roll (MF &amp; Retail)'!$A69,'Rent Roll_Tradeouts'!CJ:CJ),0)</f>
        <v>0</v>
      </c>
      <c r="BZ69" s="536">
        <f>IFERROR(AVERAGEIF('Rent Roll_Tradeouts'!$B:$B,'Rent Roll (MF &amp; Retail)'!$A69,'Rent Roll_Tradeouts'!CK:CK),0)</f>
        <v>0</v>
      </c>
      <c r="CA69" s="536">
        <f>IFERROR(AVERAGEIF('Rent Roll_Tradeouts'!$B:$B,'Rent Roll (MF &amp; Retail)'!$A69,'Rent Roll_Tradeouts'!CL:CL),0)</f>
        <v>0</v>
      </c>
      <c r="CB69" s="536">
        <f>IFERROR(AVERAGEIF('Rent Roll_Tradeouts'!$B:$B,'Rent Roll (MF &amp; Retail)'!$A69,'Rent Roll_Tradeouts'!CM:CM),0)</f>
        <v>0</v>
      </c>
      <c r="CC69" s="536">
        <f>IFERROR(AVERAGEIF('Rent Roll_Tradeouts'!$B:$B,'Rent Roll (MF &amp; Retail)'!$A69,'Rent Roll_Tradeouts'!CN:CN),0)</f>
        <v>0</v>
      </c>
      <c r="CD69" s="536">
        <f>IFERROR(AVERAGEIF('Rent Roll_Tradeouts'!$B:$B,'Rent Roll (MF &amp; Retail)'!$A69,'Rent Roll_Tradeouts'!CO:CO),0)</f>
        <v>0</v>
      </c>
      <c r="CE69" s="536">
        <f>IFERROR(AVERAGEIF('Rent Roll_Tradeouts'!$B:$B,'Rent Roll (MF &amp; Retail)'!$A69,'Rent Roll_Tradeouts'!CP:CP),0)</f>
        <v>0</v>
      </c>
      <c r="CF69" s="536">
        <f>IFERROR(AVERAGEIF('Rent Roll_Tradeouts'!$B:$B,'Rent Roll (MF &amp; Retail)'!$A69,'Rent Roll_Tradeouts'!CQ:CQ),0)</f>
        <v>0</v>
      </c>
      <c r="CG69" s="536">
        <f>IFERROR(AVERAGEIF('Rent Roll_Tradeouts'!$B:$B,'Rent Roll (MF &amp; Retail)'!$A69,'Rent Roll_Tradeouts'!CR:CR),0)</f>
        <v>0</v>
      </c>
      <c r="CH69" s="536">
        <f>IFERROR(AVERAGEIF('Rent Roll_Tradeouts'!$B:$B,'Rent Roll (MF &amp; Retail)'!$A69,'Rent Roll_Tradeouts'!CS:CS),0)</f>
        <v>0</v>
      </c>
      <c r="CI69" s="536">
        <f>IFERROR(AVERAGEIF('Rent Roll_Tradeouts'!$B:$B,'Rent Roll (MF &amp; Retail)'!$A69,'Rent Roll_Tradeouts'!CT:CT),0)</f>
        <v>0</v>
      </c>
      <c r="CJ69" s="536">
        <f>IFERROR(AVERAGEIF('Rent Roll_Tradeouts'!$B:$B,'Rent Roll (MF &amp; Retail)'!$A69,'Rent Roll_Tradeouts'!CU:CU),0)</f>
        <v>0</v>
      </c>
      <c r="CK69" s="536">
        <f>IFERROR(AVERAGEIF('Rent Roll_Tradeouts'!$B:$B,'Rent Roll (MF &amp; Retail)'!$A69,'Rent Roll_Tradeouts'!CV:CV),0)</f>
        <v>0</v>
      </c>
      <c r="CL69" s="536">
        <f>IFERROR(AVERAGEIF('Rent Roll_Tradeouts'!$B:$B,'Rent Roll (MF &amp; Retail)'!$A69,'Rent Roll_Tradeouts'!CW:CW),0)</f>
        <v>0</v>
      </c>
      <c r="CM69" s="536">
        <f>IFERROR(AVERAGEIF('Rent Roll_Tradeouts'!$B:$B,'Rent Roll (MF &amp; Retail)'!$A69,'Rent Roll_Tradeouts'!CX:CX),0)</f>
        <v>0</v>
      </c>
      <c r="CN69" s="536">
        <f>IFERROR(AVERAGEIF('Rent Roll_Tradeouts'!$B:$B,'Rent Roll (MF &amp; Retail)'!$A69,'Rent Roll_Tradeouts'!CY:CY),0)</f>
        <v>0</v>
      </c>
      <c r="CO69" s="536">
        <f>IFERROR(AVERAGEIF('Rent Roll_Tradeouts'!$B:$B,'Rent Roll (MF &amp; Retail)'!$A69,'Rent Roll_Tradeouts'!CZ:CZ),0)</f>
        <v>0</v>
      </c>
      <c r="CP69" s="536">
        <f>IFERROR(AVERAGEIF('Rent Roll_Tradeouts'!$B:$B,'Rent Roll (MF &amp; Retail)'!$A69,'Rent Roll_Tradeouts'!DA:DA),0)</f>
        <v>0</v>
      </c>
      <c r="CQ69" s="536">
        <f>IFERROR(AVERAGEIF('Rent Roll_Tradeouts'!$B:$B,'Rent Roll (MF &amp; Retail)'!$A69,'Rent Roll_Tradeouts'!DB:DB),0)</f>
        <v>0</v>
      </c>
      <c r="CR69" s="536">
        <f>IFERROR(AVERAGEIF('Rent Roll_Tradeouts'!$B:$B,'Rent Roll (MF &amp; Retail)'!$A69,'Rent Roll_Tradeouts'!DC:DC),0)</f>
        <v>0</v>
      </c>
      <c r="CS69" s="536">
        <f>IFERROR(AVERAGEIF('Rent Roll_Tradeouts'!$B:$B,'Rent Roll (MF &amp; Retail)'!$A69,'Rent Roll_Tradeouts'!DD:DD),0)</f>
        <v>0</v>
      </c>
      <c r="CT69" s="536">
        <f>IFERROR(AVERAGEIF('Rent Roll_Tradeouts'!$B:$B,'Rent Roll (MF &amp; Retail)'!$A69,'Rent Roll_Tradeouts'!DE:DE),0)</f>
        <v>0</v>
      </c>
      <c r="CU69" s="536">
        <f>IFERROR(AVERAGEIF('Rent Roll_Tradeouts'!$B:$B,'Rent Roll (MF &amp; Retail)'!$A69,'Rent Roll_Tradeouts'!DF:DF),0)</f>
        <v>0</v>
      </c>
      <c r="CV69" s="536">
        <f>IFERROR(AVERAGEIF('Rent Roll_Tradeouts'!$B:$B,'Rent Roll (MF &amp; Retail)'!$A69,'Rent Roll_Tradeouts'!DG:DG),0)</f>
        <v>0</v>
      </c>
      <c r="CW69" s="536">
        <f>IFERROR(AVERAGEIF('Rent Roll_Tradeouts'!$B:$B,'Rent Roll (MF &amp; Retail)'!$A69,'Rent Roll_Tradeouts'!DH:DH),0)</f>
        <v>0</v>
      </c>
      <c r="CX69" s="536">
        <f>IFERROR(AVERAGEIF('Rent Roll_Tradeouts'!$B:$B,'Rent Roll (MF &amp; Retail)'!$A69,'Rent Roll_Tradeouts'!DI:DI),0)</f>
        <v>0</v>
      </c>
      <c r="CY69" s="536">
        <f>IFERROR(AVERAGEIF('Rent Roll_Tradeouts'!$B:$B,'Rent Roll (MF &amp; Retail)'!$A69,'Rent Roll_Tradeouts'!DJ:DJ),0)</f>
        <v>0</v>
      </c>
      <c r="CZ69" s="536">
        <f>IFERROR(AVERAGEIF('Rent Roll_Tradeouts'!$B:$B,'Rent Roll (MF &amp; Retail)'!$A69,'Rent Roll_Tradeouts'!DK:DK),0)</f>
        <v>0</v>
      </c>
      <c r="DA69" s="536">
        <f>IFERROR(AVERAGEIF('Rent Roll_Tradeouts'!$B:$B,'Rent Roll (MF &amp; Retail)'!$A69,'Rent Roll_Tradeouts'!DL:DL),0)</f>
        <v>0</v>
      </c>
      <c r="DB69" s="536">
        <f>IFERROR(AVERAGEIF('Rent Roll_Tradeouts'!$B:$B,'Rent Roll (MF &amp; Retail)'!$A69,'Rent Roll_Tradeouts'!DM:DM),0)</f>
        <v>0</v>
      </c>
      <c r="DC69" s="536">
        <f>IFERROR(AVERAGEIF('Rent Roll_Tradeouts'!$B:$B,'Rent Roll (MF &amp; Retail)'!$A69,'Rent Roll_Tradeouts'!DN:DN),0)</f>
        <v>0</v>
      </c>
      <c r="DD69" s="536">
        <f>IFERROR(AVERAGEIF('Rent Roll_Tradeouts'!$B:$B,'Rent Roll (MF &amp; Retail)'!$A69,'Rent Roll_Tradeouts'!DO:DO),0)</f>
        <v>0</v>
      </c>
      <c r="DE69" s="536">
        <f>IFERROR(AVERAGEIF('Rent Roll_Tradeouts'!$B:$B,'Rent Roll (MF &amp; Retail)'!$A69,'Rent Roll_Tradeouts'!DP:DP),0)</f>
        <v>0</v>
      </c>
      <c r="DF69" s="536">
        <f>IFERROR(AVERAGEIF('Rent Roll_Tradeouts'!$B:$B,'Rent Roll (MF &amp; Retail)'!$A69,'Rent Roll_Tradeouts'!DQ:DQ),0)</f>
        <v>0</v>
      </c>
      <c r="DG69" s="536">
        <f>IFERROR(AVERAGEIF('Rent Roll_Tradeouts'!$B:$B,'Rent Roll (MF &amp; Retail)'!$A69,'Rent Roll_Tradeouts'!DR:DR),0)</f>
        <v>0</v>
      </c>
      <c r="DH69" s="536">
        <f>IFERROR(AVERAGEIF('Rent Roll_Tradeouts'!$B:$B,'Rent Roll (MF &amp; Retail)'!$A69,'Rent Roll_Tradeouts'!DS:DS),0)</f>
        <v>0</v>
      </c>
      <c r="DI69" s="536">
        <f>IFERROR(AVERAGEIF('Rent Roll_Tradeouts'!$B:$B,'Rent Roll (MF &amp; Retail)'!$A69,'Rent Roll_Tradeouts'!DT:DT),0)</f>
        <v>0</v>
      </c>
      <c r="DJ69" s="536">
        <f>IFERROR(AVERAGEIF('Rent Roll_Tradeouts'!$B:$B,'Rent Roll (MF &amp; Retail)'!$A69,'Rent Roll_Tradeouts'!DU:DU),0)</f>
        <v>0</v>
      </c>
      <c r="DK69" s="536">
        <f>IFERROR(AVERAGEIF('Rent Roll_Tradeouts'!$B:$B,'Rent Roll (MF &amp; Retail)'!$A69,'Rent Roll_Tradeouts'!DV:DV),0)</f>
        <v>0</v>
      </c>
      <c r="DL69" s="536">
        <f>IFERROR(AVERAGEIF('Rent Roll_Tradeouts'!$B:$B,'Rent Roll (MF &amp; Retail)'!$A69,'Rent Roll_Tradeouts'!DW:DW),0)</f>
        <v>0</v>
      </c>
      <c r="DM69" s="536">
        <f>IFERROR(AVERAGEIF('Rent Roll_Tradeouts'!$B:$B,'Rent Roll (MF &amp; Retail)'!$A69,'Rent Roll_Tradeouts'!DX:DX),0)</f>
        <v>0</v>
      </c>
      <c r="DN69" s="536">
        <f>IFERROR(AVERAGEIF('Rent Roll_Tradeouts'!$B:$B,'Rent Roll (MF &amp; Retail)'!$A69,'Rent Roll_Tradeouts'!DY:DY),0)</f>
        <v>0</v>
      </c>
      <c r="DO69" s="536">
        <f>IFERROR(AVERAGEIF('Rent Roll_Tradeouts'!$B:$B,'Rent Roll (MF &amp; Retail)'!$A69,'Rent Roll_Tradeouts'!DZ:DZ),0)</f>
        <v>0</v>
      </c>
      <c r="DP69" s="536">
        <f>IFERROR(AVERAGEIF('Rent Roll_Tradeouts'!$B:$B,'Rent Roll (MF &amp; Retail)'!$A69,'Rent Roll_Tradeouts'!EA:EA),0)</f>
        <v>0</v>
      </c>
      <c r="DQ69" s="536">
        <f>IFERROR(AVERAGEIF('Rent Roll_Tradeouts'!$B:$B,'Rent Roll (MF &amp; Retail)'!$A69,'Rent Roll_Tradeouts'!EB:EB),0)</f>
        <v>0</v>
      </c>
      <c r="DR69" s="536">
        <f>IFERROR(AVERAGEIF('Rent Roll_Tradeouts'!$B:$B,'Rent Roll (MF &amp; Retail)'!$A69,'Rent Roll_Tradeouts'!EC:EC),0)</f>
        <v>0</v>
      </c>
      <c r="DS69" s="536">
        <f>IFERROR(AVERAGEIF('Rent Roll_Tradeouts'!$B:$B,'Rent Roll (MF &amp; Retail)'!$A69,'Rent Roll_Tradeouts'!ED:ED),0)</f>
        <v>0</v>
      </c>
      <c r="DT69" s="536">
        <f>IFERROR(AVERAGEIF('Rent Roll_Tradeouts'!$B:$B,'Rent Roll (MF &amp; Retail)'!$A69,'Rent Roll_Tradeouts'!EE:EE),0)</f>
        <v>0</v>
      </c>
      <c r="DU69" s="536">
        <f>IFERROR(AVERAGEIF('Rent Roll_Tradeouts'!$B:$B,'Rent Roll (MF &amp; Retail)'!$A69,'Rent Roll_Tradeouts'!EF:EF),0)</f>
        <v>0</v>
      </c>
      <c r="DV69" s="536">
        <f>IFERROR(AVERAGEIF('Rent Roll_Tradeouts'!$B:$B,'Rent Roll (MF &amp; Retail)'!$A69,'Rent Roll_Tradeouts'!EG:EG),0)</f>
        <v>0</v>
      </c>
      <c r="DW69" s="536">
        <f>IFERROR(AVERAGEIF('Rent Roll_Tradeouts'!$B:$B,'Rent Roll (MF &amp; Retail)'!$A69,'Rent Roll_Tradeouts'!EH:EH),0)</f>
        <v>0</v>
      </c>
      <c r="DX69" s="536">
        <f>IFERROR(AVERAGEIF('Rent Roll_Tradeouts'!$B:$B,'Rent Roll (MF &amp; Retail)'!$A69,'Rent Roll_Tradeouts'!EI:EI),0)</f>
        <v>0</v>
      </c>
      <c r="DY69" s="536">
        <f>IFERROR(AVERAGEIF('Rent Roll_Tradeouts'!$B:$B,'Rent Roll (MF &amp; Retail)'!$A69,'Rent Roll_Tradeouts'!EJ:EJ),0)</f>
        <v>0</v>
      </c>
      <c r="DZ69" s="536">
        <f>IFERROR(AVERAGEIF('Rent Roll_Tradeouts'!$B:$B,'Rent Roll (MF &amp; Retail)'!$A69,'Rent Roll_Tradeouts'!EK:EK),0)</f>
        <v>0</v>
      </c>
      <c r="EA69" s="536">
        <f>IFERROR(AVERAGEIF('Rent Roll_Tradeouts'!$B:$B,'Rent Roll (MF &amp; Retail)'!$A69,'Rent Roll_Tradeouts'!EL:EL),0)</f>
        <v>0</v>
      </c>
    </row>
    <row r="70" spans="1:131">
      <c r="A70" s="49">
        <f>'Rent Roll_RedIQ 2'!A79</f>
        <v>0</v>
      </c>
      <c r="B70" s="77">
        <f>'Rent Roll_RedIQ 2'!D79</f>
        <v>0</v>
      </c>
      <c r="C70" s="77">
        <f>'Rent Roll_RedIQ 2'!E79</f>
        <v>0</v>
      </c>
      <c r="D70" s="77">
        <f>'Rent Roll_RedIQ 2'!F79</f>
        <v>0</v>
      </c>
      <c r="E70" s="77">
        <f>'Rent Roll_RedIQ 2'!G79</f>
        <v>0</v>
      </c>
      <c r="K70" s="769" t="str">
        <f>'Rent Roll_RedIQ 2'!AG79</f>
        <v>-</v>
      </c>
      <c r="L70" s="536">
        <f>IFERROR(AVERAGEIF('Rent Roll_Tradeouts'!$B:$B,'Rent Roll (MF &amp; Retail)'!$A70,'Rent Roll_Tradeouts'!W:W),0)</f>
        <v>0</v>
      </c>
      <c r="M70" s="536">
        <f>IFERROR(AVERAGEIF('Rent Roll_Tradeouts'!$B:$B,'Rent Roll (MF &amp; Retail)'!$A70,'Rent Roll_Tradeouts'!X:X),0)</f>
        <v>0</v>
      </c>
      <c r="N70" s="536">
        <f>IFERROR(AVERAGEIF('Rent Roll_Tradeouts'!$B:$B,'Rent Roll (MF &amp; Retail)'!$A70,'Rent Roll_Tradeouts'!Y:Y),0)</f>
        <v>0</v>
      </c>
      <c r="O70" s="536">
        <f>IFERROR(AVERAGEIF('Rent Roll_Tradeouts'!$B:$B,'Rent Roll (MF &amp; Retail)'!$A70,'Rent Roll_Tradeouts'!Z:Z),0)</f>
        <v>0</v>
      </c>
      <c r="P70" s="536">
        <f>IFERROR(AVERAGEIF('Rent Roll_Tradeouts'!$B:$B,'Rent Roll (MF &amp; Retail)'!$A70,'Rent Roll_Tradeouts'!AA:AA),0)</f>
        <v>0</v>
      </c>
      <c r="Q70" s="536">
        <f>IFERROR(AVERAGEIF('Rent Roll_Tradeouts'!$B:$B,'Rent Roll (MF &amp; Retail)'!$A70,'Rent Roll_Tradeouts'!AB:AB),0)</f>
        <v>0</v>
      </c>
      <c r="R70" s="536">
        <f>IFERROR(AVERAGEIF('Rent Roll_Tradeouts'!$B:$B,'Rent Roll (MF &amp; Retail)'!$A70,'Rent Roll_Tradeouts'!AC:AC),0)</f>
        <v>0</v>
      </c>
      <c r="S70" s="536">
        <f>IFERROR(AVERAGEIF('Rent Roll_Tradeouts'!$B:$B,'Rent Roll (MF &amp; Retail)'!$A70,'Rent Roll_Tradeouts'!AD:AD),0)</f>
        <v>0</v>
      </c>
      <c r="T70" s="536">
        <f>IFERROR(AVERAGEIF('Rent Roll_Tradeouts'!$B:$B,'Rent Roll (MF &amp; Retail)'!$A70,'Rent Roll_Tradeouts'!AE:AE),0)</f>
        <v>0</v>
      </c>
      <c r="U70" s="536">
        <f>IFERROR(AVERAGEIF('Rent Roll_Tradeouts'!$B:$B,'Rent Roll (MF &amp; Retail)'!$A70,'Rent Roll_Tradeouts'!AF:AF),0)</f>
        <v>0</v>
      </c>
      <c r="V70" s="536">
        <f>IFERROR(AVERAGEIF('Rent Roll_Tradeouts'!$B:$B,'Rent Roll (MF &amp; Retail)'!$A70,'Rent Roll_Tradeouts'!AG:AG),0)</f>
        <v>0</v>
      </c>
      <c r="W70" s="536">
        <f>IFERROR(AVERAGEIF('Rent Roll_Tradeouts'!$B:$B,'Rent Roll (MF &amp; Retail)'!$A70,'Rent Roll_Tradeouts'!AH:AH),0)</f>
        <v>0</v>
      </c>
      <c r="X70" s="536">
        <f>IFERROR(AVERAGEIF('Rent Roll_Tradeouts'!$B:$B,'Rent Roll (MF &amp; Retail)'!$A70,'Rent Roll_Tradeouts'!AI:AI),0)</f>
        <v>0</v>
      </c>
      <c r="Y70" s="536">
        <f>IFERROR(AVERAGEIF('Rent Roll_Tradeouts'!$B:$B,'Rent Roll (MF &amp; Retail)'!$A70,'Rent Roll_Tradeouts'!AJ:AJ),0)</f>
        <v>0</v>
      </c>
      <c r="Z70" s="536">
        <f>IFERROR(AVERAGEIF('Rent Roll_Tradeouts'!$B:$B,'Rent Roll (MF &amp; Retail)'!$A70,'Rent Roll_Tradeouts'!AK:AK),0)</f>
        <v>0</v>
      </c>
      <c r="AA70" s="536">
        <f>IFERROR(AVERAGEIF('Rent Roll_Tradeouts'!$B:$B,'Rent Roll (MF &amp; Retail)'!$A70,'Rent Roll_Tradeouts'!AL:AL),0)</f>
        <v>0</v>
      </c>
      <c r="AB70" s="536">
        <f>IFERROR(AVERAGEIF('Rent Roll_Tradeouts'!$B:$B,'Rent Roll (MF &amp; Retail)'!$A70,'Rent Roll_Tradeouts'!AM:AM),0)</f>
        <v>0</v>
      </c>
      <c r="AC70" s="536">
        <f>IFERROR(AVERAGEIF('Rent Roll_Tradeouts'!$B:$B,'Rent Roll (MF &amp; Retail)'!$A70,'Rent Roll_Tradeouts'!AN:AN),0)</f>
        <v>0</v>
      </c>
      <c r="AD70" s="536">
        <f>IFERROR(AVERAGEIF('Rent Roll_Tradeouts'!$B:$B,'Rent Roll (MF &amp; Retail)'!$A70,'Rent Roll_Tradeouts'!AO:AO),0)</f>
        <v>0</v>
      </c>
      <c r="AE70" s="536">
        <f>IFERROR(AVERAGEIF('Rent Roll_Tradeouts'!$B:$B,'Rent Roll (MF &amp; Retail)'!$A70,'Rent Roll_Tradeouts'!AP:AP),0)</f>
        <v>0</v>
      </c>
      <c r="AF70" s="536">
        <f>IFERROR(AVERAGEIF('Rent Roll_Tradeouts'!$B:$B,'Rent Roll (MF &amp; Retail)'!$A70,'Rent Roll_Tradeouts'!AQ:AQ),0)</f>
        <v>0</v>
      </c>
      <c r="AG70" s="536">
        <f>IFERROR(AVERAGEIF('Rent Roll_Tradeouts'!$B:$B,'Rent Roll (MF &amp; Retail)'!$A70,'Rent Roll_Tradeouts'!AR:AR),0)</f>
        <v>0</v>
      </c>
      <c r="AH70" s="536">
        <f>IFERROR(AVERAGEIF('Rent Roll_Tradeouts'!$B:$B,'Rent Roll (MF &amp; Retail)'!$A70,'Rent Roll_Tradeouts'!AS:AS),0)</f>
        <v>0</v>
      </c>
      <c r="AI70" s="536">
        <f>IFERROR(AVERAGEIF('Rent Roll_Tradeouts'!$B:$B,'Rent Roll (MF &amp; Retail)'!$A70,'Rent Roll_Tradeouts'!AT:AT),0)</f>
        <v>0</v>
      </c>
      <c r="AJ70" s="536">
        <f>IFERROR(AVERAGEIF('Rent Roll_Tradeouts'!$B:$B,'Rent Roll (MF &amp; Retail)'!$A70,'Rent Roll_Tradeouts'!AU:AU),0)</f>
        <v>0</v>
      </c>
      <c r="AK70" s="536">
        <f>IFERROR(AVERAGEIF('Rent Roll_Tradeouts'!$B:$B,'Rent Roll (MF &amp; Retail)'!$A70,'Rent Roll_Tradeouts'!AV:AV),0)</f>
        <v>0</v>
      </c>
      <c r="AL70" s="536">
        <f>IFERROR(AVERAGEIF('Rent Roll_Tradeouts'!$B:$B,'Rent Roll (MF &amp; Retail)'!$A70,'Rent Roll_Tradeouts'!AW:AW),0)</f>
        <v>0</v>
      </c>
      <c r="AM70" s="536">
        <f>IFERROR(AVERAGEIF('Rent Roll_Tradeouts'!$B:$B,'Rent Roll (MF &amp; Retail)'!$A70,'Rent Roll_Tradeouts'!AX:AX),0)</f>
        <v>0</v>
      </c>
      <c r="AN70" s="536">
        <f>IFERROR(AVERAGEIF('Rent Roll_Tradeouts'!$B:$B,'Rent Roll (MF &amp; Retail)'!$A70,'Rent Roll_Tradeouts'!AY:AY),0)</f>
        <v>0</v>
      </c>
      <c r="AO70" s="536">
        <f>IFERROR(AVERAGEIF('Rent Roll_Tradeouts'!$B:$B,'Rent Roll (MF &amp; Retail)'!$A70,'Rent Roll_Tradeouts'!AZ:AZ),0)</f>
        <v>0</v>
      </c>
      <c r="AP70" s="536">
        <f>IFERROR(AVERAGEIF('Rent Roll_Tradeouts'!$B:$B,'Rent Roll (MF &amp; Retail)'!$A70,'Rent Roll_Tradeouts'!BA:BA),0)</f>
        <v>0</v>
      </c>
      <c r="AQ70" s="536">
        <f>IFERROR(AVERAGEIF('Rent Roll_Tradeouts'!$B:$B,'Rent Roll (MF &amp; Retail)'!$A70,'Rent Roll_Tradeouts'!BB:BB),0)</f>
        <v>0</v>
      </c>
      <c r="AR70" s="536">
        <f>IFERROR(AVERAGEIF('Rent Roll_Tradeouts'!$B:$B,'Rent Roll (MF &amp; Retail)'!$A70,'Rent Roll_Tradeouts'!BC:BC),0)</f>
        <v>0</v>
      </c>
      <c r="AS70" s="536">
        <f>IFERROR(AVERAGEIF('Rent Roll_Tradeouts'!$B:$B,'Rent Roll (MF &amp; Retail)'!$A70,'Rent Roll_Tradeouts'!BD:BD),0)</f>
        <v>0</v>
      </c>
      <c r="AT70" s="536">
        <f>IFERROR(AVERAGEIF('Rent Roll_Tradeouts'!$B:$B,'Rent Roll (MF &amp; Retail)'!$A70,'Rent Roll_Tradeouts'!BE:BE),0)</f>
        <v>0</v>
      </c>
      <c r="AU70" s="536">
        <f>IFERROR(AVERAGEIF('Rent Roll_Tradeouts'!$B:$B,'Rent Roll (MF &amp; Retail)'!$A70,'Rent Roll_Tradeouts'!BF:BF),0)</f>
        <v>0</v>
      </c>
      <c r="AV70" s="536">
        <f>IFERROR(AVERAGEIF('Rent Roll_Tradeouts'!$B:$B,'Rent Roll (MF &amp; Retail)'!$A70,'Rent Roll_Tradeouts'!BG:BG),0)</f>
        <v>0</v>
      </c>
      <c r="AW70" s="536">
        <f>IFERROR(AVERAGEIF('Rent Roll_Tradeouts'!$B:$B,'Rent Roll (MF &amp; Retail)'!$A70,'Rent Roll_Tradeouts'!BH:BH),0)</f>
        <v>0</v>
      </c>
      <c r="AX70" s="536">
        <f>IFERROR(AVERAGEIF('Rent Roll_Tradeouts'!$B:$B,'Rent Roll (MF &amp; Retail)'!$A70,'Rent Roll_Tradeouts'!BI:BI),0)</f>
        <v>0</v>
      </c>
      <c r="AY70" s="536">
        <f>IFERROR(AVERAGEIF('Rent Roll_Tradeouts'!$B:$B,'Rent Roll (MF &amp; Retail)'!$A70,'Rent Roll_Tradeouts'!BJ:BJ),0)</f>
        <v>0</v>
      </c>
      <c r="AZ70" s="536">
        <f>IFERROR(AVERAGEIF('Rent Roll_Tradeouts'!$B:$B,'Rent Roll (MF &amp; Retail)'!$A70,'Rent Roll_Tradeouts'!BK:BK),0)</f>
        <v>0</v>
      </c>
      <c r="BA70" s="536">
        <f>IFERROR(AVERAGEIF('Rent Roll_Tradeouts'!$B:$B,'Rent Roll (MF &amp; Retail)'!$A70,'Rent Roll_Tradeouts'!BL:BL),0)</f>
        <v>0</v>
      </c>
      <c r="BB70" s="536">
        <f>IFERROR(AVERAGEIF('Rent Roll_Tradeouts'!$B:$B,'Rent Roll (MF &amp; Retail)'!$A70,'Rent Roll_Tradeouts'!BM:BM),0)</f>
        <v>0</v>
      </c>
      <c r="BC70" s="536">
        <f>IFERROR(AVERAGEIF('Rent Roll_Tradeouts'!$B:$B,'Rent Roll (MF &amp; Retail)'!$A70,'Rent Roll_Tradeouts'!BN:BN),0)</f>
        <v>0</v>
      </c>
      <c r="BD70" s="536">
        <f>IFERROR(AVERAGEIF('Rent Roll_Tradeouts'!$B:$B,'Rent Roll (MF &amp; Retail)'!$A70,'Rent Roll_Tradeouts'!BO:BO),0)</f>
        <v>0</v>
      </c>
      <c r="BE70" s="536">
        <f>IFERROR(AVERAGEIF('Rent Roll_Tradeouts'!$B:$B,'Rent Roll (MF &amp; Retail)'!$A70,'Rent Roll_Tradeouts'!BP:BP),0)</f>
        <v>0</v>
      </c>
      <c r="BF70" s="536">
        <f>IFERROR(AVERAGEIF('Rent Roll_Tradeouts'!$B:$B,'Rent Roll (MF &amp; Retail)'!$A70,'Rent Roll_Tradeouts'!BQ:BQ),0)</f>
        <v>0</v>
      </c>
      <c r="BG70" s="536">
        <f>IFERROR(AVERAGEIF('Rent Roll_Tradeouts'!$B:$B,'Rent Roll (MF &amp; Retail)'!$A70,'Rent Roll_Tradeouts'!BR:BR),0)</f>
        <v>0</v>
      </c>
      <c r="BH70" s="536">
        <f>IFERROR(AVERAGEIF('Rent Roll_Tradeouts'!$B:$B,'Rent Roll (MF &amp; Retail)'!$A70,'Rent Roll_Tradeouts'!BS:BS),0)</f>
        <v>0</v>
      </c>
      <c r="BI70" s="536">
        <f>IFERROR(AVERAGEIF('Rent Roll_Tradeouts'!$B:$B,'Rent Roll (MF &amp; Retail)'!$A70,'Rent Roll_Tradeouts'!BT:BT),0)</f>
        <v>0</v>
      </c>
      <c r="BJ70" s="536">
        <f>IFERROR(AVERAGEIF('Rent Roll_Tradeouts'!$B:$B,'Rent Roll (MF &amp; Retail)'!$A70,'Rent Roll_Tradeouts'!BU:BU),0)</f>
        <v>0</v>
      </c>
      <c r="BK70" s="536">
        <f>IFERROR(AVERAGEIF('Rent Roll_Tradeouts'!$B:$B,'Rent Roll (MF &amp; Retail)'!$A70,'Rent Roll_Tradeouts'!BV:BV),0)</f>
        <v>0</v>
      </c>
      <c r="BL70" s="536">
        <f>IFERROR(AVERAGEIF('Rent Roll_Tradeouts'!$B:$B,'Rent Roll (MF &amp; Retail)'!$A70,'Rent Roll_Tradeouts'!BW:BW),0)</f>
        <v>0</v>
      </c>
      <c r="BM70" s="536">
        <f>IFERROR(AVERAGEIF('Rent Roll_Tradeouts'!$B:$B,'Rent Roll (MF &amp; Retail)'!$A70,'Rent Roll_Tradeouts'!BX:BX),0)</f>
        <v>0</v>
      </c>
      <c r="BN70" s="536">
        <f>IFERROR(AVERAGEIF('Rent Roll_Tradeouts'!$B:$B,'Rent Roll (MF &amp; Retail)'!$A70,'Rent Roll_Tradeouts'!BY:BY),0)</f>
        <v>0</v>
      </c>
      <c r="BO70" s="536">
        <f>IFERROR(AVERAGEIF('Rent Roll_Tradeouts'!$B:$B,'Rent Roll (MF &amp; Retail)'!$A70,'Rent Roll_Tradeouts'!BZ:BZ),0)</f>
        <v>0</v>
      </c>
      <c r="BP70" s="536">
        <f>IFERROR(AVERAGEIF('Rent Roll_Tradeouts'!$B:$B,'Rent Roll (MF &amp; Retail)'!$A70,'Rent Roll_Tradeouts'!CA:CA),0)</f>
        <v>0</v>
      </c>
      <c r="BQ70" s="536">
        <f>IFERROR(AVERAGEIF('Rent Roll_Tradeouts'!$B:$B,'Rent Roll (MF &amp; Retail)'!$A70,'Rent Roll_Tradeouts'!CB:CB),0)</f>
        <v>0</v>
      </c>
      <c r="BR70" s="536">
        <f>IFERROR(AVERAGEIF('Rent Roll_Tradeouts'!$B:$B,'Rent Roll (MF &amp; Retail)'!$A70,'Rent Roll_Tradeouts'!CC:CC),0)</f>
        <v>0</v>
      </c>
      <c r="BS70" s="536">
        <f>IFERROR(AVERAGEIF('Rent Roll_Tradeouts'!$B:$B,'Rent Roll (MF &amp; Retail)'!$A70,'Rent Roll_Tradeouts'!CD:CD),0)</f>
        <v>0</v>
      </c>
      <c r="BT70" s="536">
        <f>IFERROR(AVERAGEIF('Rent Roll_Tradeouts'!$B:$B,'Rent Roll (MF &amp; Retail)'!$A70,'Rent Roll_Tradeouts'!CE:CE),0)</f>
        <v>0</v>
      </c>
      <c r="BU70" s="536">
        <f>IFERROR(AVERAGEIF('Rent Roll_Tradeouts'!$B:$B,'Rent Roll (MF &amp; Retail)'!$A70,'Rent Roll_Tradeouts'!CF:CF),0)</f>
        <v>0</v>
      </c>
      <c r="BV70" s="536">
        <f>IFERROR(AVERAGEIF('Rent Roll_Tradeouts'!$B:$B,'Rent Roll (MF &amp; Retail)'!$A70,'Rent Roll_Tradeouts'!CG:CG),0)</f>
        <v>0</v>
      </c>
      <c r="BW70" s="536">
        <f>IFERROR(AVERAGEIF('Rent Roll_Tradeouts'!$B:$B,'Rent Roll (MF &amp; Retail)'!$A70,'Rent Roll_Tradeouts'!CH:CH),0)</f>
        <v>0</v>
      </c>
      <c r="BX70" s="536">
        <f>IFERROR(AVERAGEIF('Rent Roll_Tradeouts'!$B:$B,'Rent Roll (MF &amp; Retail)'!$A70,'Rent Roll_Tradeouts'!CI:CI),0)</f>
        <v>0</v>
      </c>
      <c r="BY70" s="536">
        <f>IFERROR(AVERAGEIF('Rent Roll_Tradeouts'!$B:$B,'Rent Roll (MF &amp; Retail)'!$A70,'Rent Roll_Tradeouts'!CJ:CJ),0)</f>
        <v>0</v>
      </c>
      <c r="BZ70" s="536">
        <f>IFERROR(AVERAGEIF('Rent Roll_Tradeouts'!$B:$B,'Rent Roll (MF &amp; Retail)'!$A70,'Rent Roll_Tradeouts'!CK:CK),0)</f>
        <v>0</v>
      </c>
      <c r="CA70" s="536">
        <f>IFERROR(AVERAGEIF('Rent Roll_Tradeouts'!$B:$B,'Rent Roll (MF &amp; Retail)'!$A70,'Rent Roll_Tradeouts'!CL:CL),0)</f>
        <v>0</v>
      </c>
      <c r="CB70" s="536">
        <f>IFERROR(AVERAGEIF('Rent Roll_Tradeouts'!$B:$B,'Rent Roll (MF &amp; Retail)'!$A70,'Rent Roll_Tradeouts'!CM:CM),0)</f>
        <v>0</v>
      </c>
      <c r="CC70" s="536">
        <f>IFERROR(AVERAGEIF('Rent Roll_Tradeouts'!$B:$B,'Rent Roll (MF &amp; Retail)'!$A70,'Rent Roll_Tradeouts'!CN:CN),0)</f>
        <v>0</v>
      </c>
      <c r="CD70" s="536">
        <f>IFERROR(AVERAGEIF('Rent Roll_Tradeouts'!$B:$B,'Rent Roll (MF &amp; Retail)'!$A70,'Rent Roll_Tradeouts'!CO:CO),0)</f>
        <v>0</v>
      </c>
      <c r="CE70" s="536">
        <f>IFERROR(AVERAGEIF('Rent Roll_Tradeouts'!$B:$B,'Rent Roll (MF &amp; Retail)'!$A70,'Rent Roll_Tradeouts'!CP:CP),0)</f>
        <v>0</v>
      </c>
      <c r="CF70" s="536">
        <f>IFERROR(AVERAGEIF('Rent Roll_Tradeouts'!$B:$B,'Rent Roll (MF &amp; Retail)'!$A70,'Rent Roll_Tradeouts'!CQ:CQ),0)</f>
        <v>0</v>
      </c>
      <c r="CG70" s="536">
        <f>IFERROR(AVERAGEIF('Rent Roll_Tradeouts'!$B:$B,'Rent Roll (MF &amp; Retail)'!$A70,'Rent Roll_Tradeouts'!CR:CR),0)</f>
        <v>0</v>
      </c>
      <c r="CH70" s="536">
        <f>IFERROR(AVERAGEIF('Rent Roll_Tradeouts'!$B:$B,'Rent Roll (MF &amp; Retail)'!$A70,'Rent Roll_Tradeouts'!CS:CS),0)</f>
        <v>0</v>
      </c>
      <c r="CI70" s="536">
        <f>IFERROR(AVERAGEIF('Rent Roll_Tradeouts'!$B:$B,'Rent Roll (MF &amp; Retail)'!$A70,'Rent Roll_Tradeouts'!CT:CT),0)</f>
        <v>0</v>
      </c>
      <c r="CJ70" s="536">
        <f>IFERROR(AVERAGEIF('Rent Roll_Tradeouts'!$B:$B,'Rent Roll (MF &amp; Retail)'!$A70,'Rent Roll_Tradeouts'!CU:CU),0)</f>
        <v>0</v>
      </c>
      <c r="CK70" s="536">
        <f>IFERROR(AVERAGEIF('Rent Roll_Tradeouts'!$B:$B,'Rent Roll (MF &amp; Retail)'!$A70,'Rent Roll_Tradeouts'!CV:CV),0)</f>
        <v>0</v>
      </c>
      <c r="CL70" s="536">
        <f>IFERROR(AVERAGEIF('Rent Roll_Tradeouts'!$B:$B,'Rent Roll (MF &amp; Retail)'!$A70,'Rent Roll_Tradeouts'!CW:CW),0)</f>
        <v>0</v>
      </c>
      <c r="CM70" s="536">
        <f>IFERROR(AVERAGEIF('Rent Roll_Tradeouts'!$B:$B,'Rent Roll (MF &amp; Retail)'!$A70,'Rent Roll_Tradeouts'!CX:CX),0)</f>
        <v>0</v>
      </c>
      <c r="CN70" s="536">
        <f>IFERROR(AVERAGEIF('Rent Roll_Tradeouts'!$B:$B,'Rent Roll (MF &amp; Retail)'!$A70,'Rent Roll_Tradeouts'!CY:CY),0)</f>
        <v>0</v>
      </c>
      <c r="CO70" s="536">
        <f>IFERROR(AVERAGEIF('Rent Roll_Tradeouts'!$B:$B,'Rent Roll (MF &amp; Retail)'!$A70,'Rent Roll_Tradeouts'!CZ:CZ),0)</f>
        <v>0</v>
      </c>
      <c r="CP70" s="536">
        <f>IFERROR(AVERAGEIF('Rent Roll_Tradeouts'!$B:$B,'Rent Roll (MF &amp; Retail)'!$A70,'Rent Roll_Tradeouts'!DA:DA),0)</f>
        <v>0</v>
      </c>
      <c r="CQ70" s="536">
        <f>IFERROR(AVERAGEIF('Rent Roll_Tradeouts'!$B:$B,'Rent Roll (MF &amp; Retail)'!$A70,'Rent Roll_Tradeouts'!DB:DB),0)</f>
        <v>0</v>
      </c>
      <c r="CR70" s="536">
        <f>IFERROR(AVERAGEIF('Rent Roll_Tradeouts'!$B:$B,'Rent Roll (MF &amp; Retail)'!$A70,'Rent Roll_Tradeouts'!DC:DC),0)</f>
        <v>0</v>
      </c>
      <c r="CS70" s="536">
        <f>IFERROR(AVERAGEIF('Rent Roll_Tradeouts'!$B:$B,'Rent Roll (MF &amp; Retail)'!$A70,'Rent Roll_Tradeouts'!DD:DD),0)</f>
        <v>0</v>
      </c>
      <c r="CT70" s="536">
        <f>IFERROR(AVERAGEIF('Rent Roll_Tradeouts'!$B:$B,'Rent Roll (MF &amp; Retail)'!$A70,'Rent Roll_Tradeouts'!DE:DE),0)</f>
        <v>0</v>
      </c>
      <c r="CU70" s="536">
        <f>IFERROR(AVERAGEIF('Rent Roll_Tradeouts'!$B:$B,'Rent Roll (MF &amp; Retail)'!$A70,'Rent Roll_Tradeouts'!DF:DF),0)</f>
        <v>0</v>
      </c>
      <c r="CV70" s="536">
        <f>IFERROR(AVERAGEIF('Rent Roll_Tradeouts'!$B:$B,'Rent Roll (MF &amp; Retail)'!$A70,'Rent Roll_Tradeouts'!DG:DG),0)</f>
        <v>0</v>
      </c>
      <c r="CW70" s="536">
        <f>IFERROR(AVERAGEIF('Rent Roll_Tradeouts'!$B:$B,'Rent Roll (MF &amp; Retail)'!$A70,'Rent Roll_Tradeouts'!DH:DH),0)</f>
        <v>0</v>
      </c>
      <c r="CX70" s="536">
        <f>IFERROR(AVERAGEIF('Rent Roll_Tradeouts'!$B:$B,'Rent Roll (MF &amp; Retail)'!$A70,'Rent Roll_Tradeouts'!DI:DI),0)</f>
        <v>0</v>
      </c>
      <c r="CY70" s="536">
        <f>IFERROR(AVERAGEIF('Rent Roll_Tradeouts'!$B:$B,'Rent Roll (MF &amp; Retail)'!$A70,'Rent Roll_Tradeouts'!DJ:DJ),0)</f>
        <v>0</v>
      </c>
      <c r="CZ70" s="536">
        <f>IFERROR(AVERAGEIF('Rent Roll_Tradeouts'!$B:$B,'Rent Roll (MF &amp; Retail)'!$A70,'Rent Roll_Tradeouts'!DK:DK),0)</f>
        <v>0</v>
      </c>
      <c r="DA70" s="536">
        <f>IFERROR(AVERAGEIF('Rent Roll_Tradeouts'!$B:$B,'Rent Roll (MF &amp; Retail)'!$A70,'Rent Roll_Tradeouts'!DL:DL),0)</f>
        <v>0</v>
      </c>
      <c r="DB70" s="536">
        <f>IFERROR(AVERAGEIF('Rent Roll_Tradeouts'!$B:$B,'Rent Roll (MF &amp; Retail)'!$A70,'Rent Roll_Tradeouts'!DM:DM),0)</f>
        <v>0</v>
      </c>
      <c r="DC70" s="536">
        <f>IFERROR(AVERAGEIF('Rent Roll_Tradeouts'!$B:$B,'Rent Roll (MF &amp; Retail)'!$A70,'Rent Roll_Tradeouts'!DN:DN),0)</f>
        <v>0</v>
      </c>
      <c r="DD70" s="536">
        <f>IFERROR(AVERAGEIF('Rent Roll_Tradeouts'!$B:$B,'Rent Roll (MF &amp; Retail)'!$A70,'Rent Roll_Tradeouts'!DO:DO),0)</f>
        <v>0</v>
      </c>
      <c r="DE70" s="536">
        <f>IFERROR(AVERAGEIF('Rent Roll_Tradeouts'!$B:$B,'Rent Roll (MF &amp; Retail)'!$A70,'Rent Roll_Tradeouts'!DP:DP),0)</f>
        <v>0</v>
      </c>
      <c r="DF70" s="536">
        <f>IFERROR(AVERAGEIF('Rent Roll_Tradeouts'!$B:$B,'Rent Roll (MF &amp; Retail)'!$A70,'Rent Roll_Tradeouts'!DQ:DQ),0)</f>
        <v>0</v>
      </c>
      <c r="DG70" s="536">
        <f>IFERROR(AVERAGEIF('Rent Roll_Tradeouts'!$B:$B,'Rent Roll (MF &amp; Retail)'!$A70,'Rent Roll_Tradeouts'!DR:DR),0)</f>
        <v>0</v>
      </c>
      <c r="DH70" s="536">
        <f>IFERROR(AVERAGEIF('Rent Roll_Tradeouts'!$B:$B,'Rent Roll (MF &amp; Retail)'!$A70,'Rent Roll_Tradeouts'!DS:DS),0)</f>
        <v>0</v>
      </c>
      <c r="DI70" s="536">
        <f>IFERROR(AVERAGEIF('Rent Roll_Tradeouts'!$B:$B,'Rent Roll (MF &amp; Retail)'!$A70,'Rent Roll_Tradeouts'!DT:DT),0)</f>
        <v>0</v>
      </c>
      <c r="DJ70" s="536">
        <f>IFERROR(AVERAGEIF('Rent Roll_Tradeouts'!$B:$B,'Rent Roll (MF &amp; Retail)'!$A70,'Rent Roll_Tradeouts'!DU:DU),0)</f>
        <v>0</v>
      </c>
      <c r="DK70" s="536">
        <f>IFERROR(AVERAGEIF('Rent Roll_Tradeouts'!$B:$B,'Rent Roll (MF &amp; Retail)'!$A70,'Rent Roll_Tradeouts'!DV:DV),0)</f>
        <v>0</v>
      </c>
      <c r="DL70" s="536">
        <f>IFERROR(AVERAGEIF('Rent Roll_Tradeouts'!$B:$B,'Rent Roll (MF &amp; Retail)'!$A70,'Rent Roll_Tradeouts'!DW:DW),0)</f>
        <v>0</v>
      </c>
      <c r="DM70" s="536">
        <f>IFERROR(AVERAGEIF('Rent Roll_Tradeouts'!$B:$B,'Rent Roll (MF &amp; Retail)'!$A70,'Rent Roll_Tradeouts'!DX:DX),0)</f>
        <v>0</v>
      </c>
      <c r="DN70" s="536">
        <f>IFERROR(AVERAGEIF('Rent Roll_Tradeouts'!$B:$B,'Rent Roll (MF &amp; Retail)'!$A70,'Rent Roll_Tradeouts'!DY:DY),0)</f>
        <v>0</v>
      </c>
      <c r="DO70" s="536">
        <f>IFERROR(AVERAGEIF('Rent Roll_Tradeouts'!$B:$B,'Rent Roll (MF &amp; Retail)'!$A70,'Rent Roll_Tradeouts'!DZ:DZ),0)</f>
        <v>0</v>
      </c>
      <c r="DP70" s="536">
        <f>IFERROR(AVERAGEIF('Rent Roll_Tradeouts'!$B:$B,'Rent Roll (MF &amp; Retail)'!$A70,'Rent Roll_Tradeouts'!EA:EA),0)</f>
        <v>0</v>
      </c>
      <c r="DQ70" s="536">
        <f>IFERROR(AVERAGEIF('Rent Roll_Tradeouts'!$B:$B,'Rent Roll (MF &amp; Retail)'!$A70,'Rent Roll_Tradeouts'!EB:EB),0)</f>
        <v>0</v>
      </c>
      <c r="DR70" s="536">
        <f>IFERROR(AVERAGEIF('Rent Roll_Tradeouts'!$B:$B,'Rent Roll (MF &amp; Retail)'!$A70,'Rent Roll_Tradeouts'!EC:EC),0)</f>
        <v>0</v>
      </c>
      <c r="DS70" s="536">
        <f>IFERROR(AVERAGEIF('Rent Roll_Tradeouts'!$B:$B,'Rent Roll (MF &amp; Retail)'!$A70,'Rent Roll_Tradeouts'!ED:ED),0)</f>
        <v>0</v>
      </c>
      <c r="DT70" s="536">
        <f>IFERROR(AVERAGEIF('Rent Roll_Tradeouts'!$B:$B,'Rent Roll (MF &amp; Retail)'!$A70,'Rent Roll_Tradeouts'!EE:EE),0)</f>
        <v>0</v>
      </c>
      <c r="DU70" s="536">
        <f>IFERROR(AVERAGEIF('Rent Roll_Tradeouts'!$B:$B,'Rent Roll (MF &amp; Retail)'!$A70,'Rent Roll_Tradeouts'!EF:EF),0)</f>
        <v>0</v>
      </c>
      <c r="DV70" s="536">
        <f>IFERROR(AVERAGEIF('Rent Roll_Tradeouts'!$B:$B,'Rent Roll (MF &amp; Retail)'!$A70,'Rent Roll_Tradeouts'!EG:EG),0)</f>
        <v>0</v>
      </c>
      <c r="DW70" s="536">
        <f>IFERROR(AVERAGEIF('Rent Roll_Tradeouts'!$B:$B,'Rent Roll (MF &amp; Retail)'!$A70,'Rent Roll_Tradeouts'!EH:EH),0)</f>
        <v>0</v>
      </c>
      <c r="DX70" s="536">
        <f>IFERROR(AVERAGEIF('Rent Roll_Tradeouts'!$B:$B,'Rent Roll (MF &amp; Retail)'!$A70,'Rent Roll_Tradeouts'!EI:EI),0)</f>
        <v>0</v>
      </c>
      <c r="DY70" s="536">
        <f>IFERROR(AVERAGEIF('Rent Roll_Tradeouts'!$B:$B,'Rent Roll (MF &amp; Retail)'!$A70,'Rent Roll_Tradeouts'!EJ:EJ),0)</f>
        <v>0</v>
      </c>
      <c r="DZ70" s="536">
        <f>IFERROR(AVERAGEIF('Rent Roll_Tradeouts'!$B:$B,'Rent Roll (MF &amp; Retail)'!$A70,'Rent Roll_Tradeouts'!EK:EK),0)</f>
        <v>0</v>
      </c>
      <c r="EA70" s="536">
        <f>IFERROR(AVERAGEIF('Rent Roll_Tradeouts'!$B:$B,'Rent Roll (MF &amp; Retail)'!$A70,'Rent Roll_Tradeouts'!EL:EL),0)</f>
        <v>0</v>
      </c>
    </row>
    <row r="71" spans="1:131">
      <c r="A71" s="49">
        <f>'Rent Roll_RedIQ 2'!A80</f>
        <v>0</v>
      </c>
      <c r="B71" s="77">
        <f>'Rent Roll_RedIQ 2'!D80</f>
        <v>0</v>
      </c>
      <c r="C71" s="77">
        <f>'Rent Roll_RedIQ 2'!E80</f>
        <v>0</v>
      </c>
      <c r="D71" s="77">
        <f>'Rent Roll_RedIQ 2'!F80</f>
        <v>0</v>
      </c>
      <c r="E71" s="77">
        <f>'Rent Roll_RedIQ 2'!G80</f>
        <v>0</v>
      </c>
      <c r="K71" s="769" t="str">
        <f>'Rent Roll_RedIQ 2'!AG80</f>
        <v>-</v>
      </c>
      <c r="L71" s="536">
        <f>IFERROR(AVERAGEIF('Rent Roll_Tradeouts'!$B:$B,'Rent Roll (MF &amp; Retail)'!$A71,'Rent Roll_Tradeouts'!W:W),0)</f>
        <v>0</v>
      </c>
      <c r="M71" s="536">
        <f>IFERROR(AVERAGEIF('Rent Roll_Tradeouts'!$B:$B,'Rent Roll (MF &amp; Retail)'!$A71,'Rent Roll_Tradeouts'!X:X),0)</f>
        <v>0</v>
      </c>
      <c r="N71" s="536">
        <f>IFERROR(AVERAGEIF('Rent Roll_Tradeouts'!$B:$B,'Rent Roll (MF &amp; Retail)'!$A71,'Rent Roll_Tradeouts'!Y:Y),0)</f>
        <v>0</v>
      </c>
      <c r="O71" s="536">
        <f>IFERROR(AVERAGEIF('Rent Roll_Tradeouts'!$B:$B,'Rent Roll (MF &amp; Retail)'!$A71,'Rent Roll_Tradeouts'!Z:Z),0)</f>
        <v>0</v>
      </c>
      <c r="P71" s="536">
        <f>IFERROR(AVERAGEIF('Rent Roll_Tradeouts'!$B:$B,'Rent Roll (MF &amp; Retail)'!$A71,'Rent Roll_Tradeouts'!AA:AA),0)</f>
        <v>0</v>
      </c>
      <c r="Q71" s="536">
        <f>IFERROR(AVERAGEIF('Rent Roll_Tradeouts'!$B:$B,'Rent Roll (MF &amp; Retail)'!$A71,'Rent Roll_Tradeouts'!AB:AB),0)</f>
        <v>0</v>
      </c>
      <c r="R71" s="536">
        <f>IFERROR(AVERAGEIF('Rent Roll_Tradeouts'!$B:$B,'Rent Roll (MF &amp; Retail)'!$A71,'Rent Roll_Tradeouts'!AC:AC),0)</f>
        <v>0</v>
      </c>
      <c r="S71" s="536">
        <f>IFERROR(AVERAGEIF('Rent Roll_Tradeouts'!$B:$B,'Rent Roll (MF &amp; Retail)'!$A71,'Rent Roll_Tradeouts'!AD:AD),0)</f>
        <v>0</v>
      </c>
      <c r="T71" s="536">
        <f>IFERROR(AVERAGEIF('Rent Roll_Tradeouts'!$B:$B,'Rent Roll (MF &amp; Retail)'!$A71,'Rent Roll_Tradeouts'!AE:AE),0)</f>
        <v>0</v>
      </c>
      <c r="U71" s="536">
        <f>IFERROR(AVERAGEIF('Rent Roll_Tradeouts'!$B:$B,'Rent Roll (MF &amp; Retail)'!$A71,'Rent Roll_Tradeouts'!AF:AF),0)</f>
        <v>0</v>
      </c>
      <c r="V71" s="536">
        <f>IFERROR(AVERAGEIF('Rent Roll_Tradeouts'!$B:$B,'Rent Roll (MF &amp; Retail)'!$A71,'Rent Roll_Tradeouts'!AG:AG),0)</f>
        <v>0</v>
      </c>
      <c r="W71" s="536">
        <f>IFERROR(AVERAGEIF('Rent Roll_Tradeouts'!$B:$B,'Rent Roll (MF &amp; Retail)'!$A71,'Rent Roll_Tradeouts'!AH:AH),0)</f>
        <v>0</v>
      </c>
      <c r="X71" s="536">
        <f>IFERROR(AVERAGEIF('Rent Roll_Tradeouts'!$B:$B,'Rent Roll (MF &amp; Retail)'!$A71,'Rent Roll_Tradeouts'!AI:AI),0)</f>
        <v>0</v>
      </c>
      <c r="Y71" s="536">
        <f>IFERROR(AVERAGEIF('Rent Roll_Tradeouts'!$B:$B,'Rent Roll (MF &amp; Retail)'!$A71,'Rent Roll_Tradeouts'!AJ:AJ),0)</f>
        <v>0</v>
      </c>
      <c r="Z71" s="536">
        <f>IFERROR(AVERAGEIF('Rent Roll_Tradeouts'!$B:$B,'Rent Roll (MF &amp; Retail)'!$A71,'Rent Roll_Tradeouts'!AK:AK),0)</f>
        <v>0</v>
      </c>
      <c r="AA71" s="536">
        <f>IFERROR(AVERAGEIF('Rent Roll_Tradeouts'!$B:$B,'Rent Roll (MF &amp; Retail)'!$A71,'Rent Roll_Tradeouts'!AL:AL),0)</f>
        <v>0</v>
      </c>
      <c r="AB71" s="536">
        <f>IFERROR(AVERAGEIF('Rent Roll_Tradeouts'!$B:$B,'Rent Roll (MF &amp; Retail)'!$A71,'Rent Roll_Tradeouts'!AM:AM),0)</f>
        <v>0</v>
      </c>
      <c r="AC71" s="536">
        <f>IFERROR(AVERAGEIF('Rent Roll_Tradeouts'!$B:$B,'Rent Roll (MF &amp; Retail)'!$A71,'Rent Roll_Tradeouts'!AN:AN),0)</f>
        <v>0</v>
      </c>
      <c r="AD71" s="536">
        <f>IFERROR(AVERAGEIF('Rent Roll_Tradeouts'!$B:$B,'Rent Roll (MF &amp; Retail)'!$A71,'Rent Roll_Tradeouts'!AO:AO),0)</f>
        <v>0</v>
      </c>
      <c r="AE71" s="536">
        <f>IFERROR(AVERAGEIF('Rent Roll_Tradeouts'!$B:$B,'Rent Roll (MF &amp; Retail)'!$A71,'Rent Roll_Tradeouts'!AP:AP),0)</f>
        <v>0</v>
      </c>
      <c r="AF71" s="536">
        <f>IFERROR(AVERAGEIF('Rent Roll_Tradeouts'!$B:$B,'Rent Roll (MF &amp; Retail)'!$A71,'Rent Roll_Tradeouts'!AQ:AQ),0)</f>
        <v>0</v>
      </c>
      <c r="AG71" s="536">
        <f>IFERROR(AVERAGEIF('Rent Roll_Tradeouts'!$B:$B,'Rent Roll (MF &amp; Retail)'!$A71,'Rent Roll_Tradeouts'!AR:AR),0)</f>
        <v>0</v>
      </c>
      <c r="AH71" s="536">
        <f>IFERROR(AVERAGEIF('Rent Roll_Tradeouts'!$B:$B,'Rent Roll (MF &amp; Retail)'!$A71,'Rent Roll_Tradeouts'!AS:AS),0)</f>
        <v>0</v>
      </c>
      <c r="AI71" s="536">
        <f>IFERROR(AVERAGEIF('Rent Roll_Tradeouts'!$B:$B,'Rent Roll (MF &amp; Retail)'!$A71,'Rent Roll_Tradeouts'!AT:AT),0)</f>
        <v>0</v>
      </c>
      <c r="AJ71" s="536">
        <f>IFERROR(AVERAGEIF('Rent Roll_Tradeouts'!$B:$B,'Rent Roll (MF &amp; Retail)'!$A71,'Rent Roll_Tradeouts'!AU:AU),0)</f>
        <v>0</v>
      </c>
      <c r="AK71" s="536">
        <f>IFERROR(AVERAGEIF('Rent Roll_Tradeouts'!$B:$B,'Rent Roll (MF &amp; Retail)'!$A71,'Rent Roll_Tradeouts'!AV:AV),0)</f>
        <v>0</v>
      </c>
      <c r="AL71" s="536">
        <f>IFERROR(AVERAGEIF('Rent Roll_Tradeouts'!$B:$B,'Rent Roll (MF &amp; Retail)'!$A71,'Rent Roll_Tradeouts'!AW:AW),0)</f>
        <v>0</v>
      </c>
      <c r="AM71" s="536">
        <f>IFERROR(AVERAGEIF('Rent Roll_Tradeouts'!$B:$B,'Rent Roll (MF &amp; Retail)'!$A71,'Rent Roll_Tradeouts'!AX:AX),0)</f>
        <v>0</v>
      </c>
      <c r="AN71" s="536">
        <f>IFERROR(AVERAGEIF('Rent Roll_Tradeouts'!$B:$B,'Rent Roll (MF &amp; Retail)'!$A71,'Rent Roll_Tradeouts'!AY:AY),0)</f>
        <v>0</v>
      </c>
      <c r="AO71" s="536">
        <f>IFERROR(AVERAGEIF('Rent Roll_Tradeouts'!$B:$B,'Rent Roll (MF &amp; Retail)'!$A71,'Rent Roll_Tradeouts'!AZ:AZ),0)</f>
        <v>0</v>
      </c>
      <c r="AP71" s="536">
        <f>IFERROR(AVERAGEIF('Rent Roll_Tradeouts'!$B:$B,'Rent Roll (MF &amp; Retail)'!$A71,'Rent Roll_Tradeouts'!BA:BA),0)</f>
        <v>0</v>
      </c>
      <c r="AQ71" s="536">
        <f>IFERROR(AVERAGEIF('Rent Roll_Tradeouts'!$B:$B,'Rent Roll (MF &amp; Retail)'!$A71,'Rent Roll_Tradeouts'!BB:BB),0)</f>
        <v>0</v>
      </c>
      <c r="AR71" s="536">
        <f>IFERROR(AVERAGEIF('Rent Roll_Tradeouts'!$B:$B,'Rent Roll (MF &amp; Retail)'!$A71,'Rent Roll_Tradeouts'!BC:BC),0)</f>
        <v>0</v>
      </c>
      <c r="AS71" s="536">
        <f>IFERROR(AVERAGEIF('Rent Roll_Tradeouts'!$B:$B,'Rent Roll (MF &amp; Retail)'!$A71,'Rent Roll_Tradeouts'!BD:BD),0)</f>
        <v>0</v>
      </c>
      <c r="AT71" s="536">
        <f>IFERROR(AVERAGEIF('Rent Roll_Tradeouts'!$B:$B,'Rent Roll (MF &amp; Retail)'!$A71,'Rent Roll_Tradeouts'!BE:BE),0)</f>
        <v>0</v>
      </c>
      <c r="AU71" s="536">
        <f>IFERROR(AVERAGEIF('Rent Roll_Tradeouts'!$B:$B,'Rent Roll (MF &amp; Retail)'!$A71,'Rent Roll_Tradeouts'!BF:BF),0)</f>
        <v>0</v>
      </c>
      <c r="AV71" s="536">
        <f>IFERROR(AVERAGEIF('Rent Roll_Tradeouts'!$B:$B,'Rent Roll (MF &amp; Retail)'!$A71,'Rent Roll_Tradeouts'!BG:BG),0)</f>
        <v>0</v>
      </c>
      <c r="AW71" s="536">
        <f>IFERROR(AVERAGEIF('Rent Roll_Tradeouts'!$B:$B,'Rent Roll (MF &amp; Retail)'!$A71,'Rent Roll_Tradeouts'!BH:BH),0)</f>
        <v>0</v>
      </c>
      <c r="AX71" s="536">
        <f>IFERROR(AVERAGEIF('Rent Roll_Tradeouts'!$B:$B,'Rent Roll (MF &amp; Retail)'!$A71,'Rent Roll_Tradeouts'!BI:BI),0)</f>
        <v>0</v>
      </c>
      <c r="AY71" s="536">
        <f>IFERROR(AVERAGEIF('Rent Roll_Tradeouts'!$B:$B,'Rent Roll (MF &amp; Retail)'!$A71,'Rent Roll_Tradeouts'!BJ:BJ),0)</f>
        <v>0</v>
      </c>
      <c r="AZ71" s="536">
        <f>IFERROR(AVERAGEIF('Rent Roll_Tradeouts'!$B:$B,'Rent Roll (MF &amp; Retail)'!$A71,'Rent Roll_Tradeouts'!BK:BK),0)</f>
        <v>0</v>
      </c>
      <c r="BA71" s="536">
        <f>IFERROR(AVERAGEIF('Rent Roll_Tradeouts'!$B:$B,'Rent Roll (MF &amp; Retail)'!$A71,'Rent Roll_Tradeouts'!BL:BL),0)</f>
        <v>0</v>
      </c>
      <c r="BB71" s="536">
        <f>IFERROR(AVERAGEIF('Rent Roll_Tradeouts'!$B:$B,'Rent Roll (MF &amp; Retail)'!$A71,'Rent Roll_Tradeouts'!BM:BM),0)</f>
        <v>0</v>
      </c>
      <c r="BC71" s="536">
        <f>IFERROR(AVERAGEIF('Rent Roll_Tradeouts'!$B:$B,'Rent Roll (MF &amp; Retail)'!$A71,'Rent Roll_Tradeouts'!BN:BN),0)</f>
        <v>0</v>
      </c>
      <c r="BD71" s="536">
        <f>IFERROR(AVERAGEIF('Rent Roll_Tradeouts'!$B:$B,'Rent Roll (MF &amp; Retail)'!$A71,'Rent Roll_Tradeouts'!BO:BO),0)</f>
        <v>0</v>
      </c>
      <c r="BE71" s="536">
        <f>IFERROR(AVERAGEIF('Rent Roll_Tradeouts'!$B:$B,'Rent Roll (MF &amp; Retail)'!$A71,'Rent Roll_Tradeouts'!BP:BP),0)</f>
        <v>0</v>
      </c>
      <c r="BF71" s="536">
        <f>IFERROR(AVERAGEIF('Rent Roll_Tradeouts'!$B:$B,'Rent Roll (MF &amp; Retail)'!$A71,'Rent Roll_Tradeouts'!BQ:BQ),0)</f>
        <v>0</v>
      </c>
      <c r="BG71" s="536">
        <f>IFERROR(AVERAGEIF('Rent Roll_Tradeouts'!$B:$B,'Rent Roll (MF &amp; Retail)'!$A71,'Rent Roll_Tradeouts'!BR:BR),0)</f>
        <v>0</v>
      </c>
      <c r="BH71" s="536">
        <f>IFERROR(AVERAGEIF('Rent Roll_Tradeouts'!$B:$B,'Rent Roll (MF &amp; Retail)'!$A71,'Rent Roll_Tradeouts'!BS:BS),0)</f>
        <v>0</v>
      </c>
      <c r="BI71" s="536">
        <f>IFERROR(AVERAGEIF('Rent Roll_Tradeouts'!$B:$B,'Rent Roll (MF &amp; Retail)'!$A71,'Rent Roll_Tradeouts'!BT:BT),0)</f>
        <v>0</v>
      </c>
      <c r="BJ71" s="536">
        <f>IFERROR(AVERAGEIF('Rent Roll_Tradeouts'!$B:$B,'Rent Roll (MF &amp; Retail)'!$A71,'Rent Roll_Tradeouts'!BU:BU),0)</f>
        <v>0</v>
      </c>
      <c r="BK71" s="536">
        <f>IFERROR(AVERAGEIF('Rent Roll_Tradeouts'!$B:$B,'Rent Roll (MF &amp; Retail)'!$A71,'Rent Roll_Tradeouts'!BV:BV),0)</f>
        <v>0</v>
      </c>
      <c r="BL71" s="536">
        <f>IFERROR(AVERAGEIF('Rent Roll_Tradeouts'!$B:$B,'Rent Roll (MF &amp; Retail)'!$A71,'Rent Roll_Tradeouts'!BW:BW),0)</f>
        <v>0</v>
      </c>
      <c r="BM71" s="536">
        <f>IFERROR(AVERAGEIF('Rent Roll_Tradeouts'!$B:$B,'Rent Roll (MF &amp; Retail)'!$A71,'Rent Roll_Tradeouts'!BX:BX),0)</f>
        <v>0</v>
      </c>
      <c r="BN71" s="536">
        <f>IFERROR(AVERAGEIF('Rent Roll_Tradeouts'!$B:$B,'Rent Roll (MF &amp; Retail)'!$A71,'Rent Roll_Tradeouts'!BY:BY),0)</f>
        <v>0</v>
      </c>
      <c r="BO71" s="536">
        <f>IFERROR(AVERAGEIF('Rent Roll_Tradeouts'!$B:$B,'Rent Roll (MF &amp; Retail)'!$A71,'Rent Roll_Tradeouts'!BZ:BZ),0)</f>
        <v>0</v>
      </c>
      <c r="BP71" s="536">
        <f>IFERROR(AVERAGEIF('Rent Roll_Tradeouts'!$B:$B,'Rent Roll (MF &amp; Retail)'!$A71,'Rent Roll_Tradeouts'!CA:CA),0)</f>
        <v>0</v>
      </c>
      <c r="BQ71" s="536">
        <f>IFERROR(AVERAGEIF('Rent Roll_Tradeouts'!$B:$B,'Rent Roll (MF &amp; Retail)'!$A71,'Rent Roll_Tradeouts'!CB:CB),0)</f>
        <v>0</v>
      </c>
      <c r="BR71" s="536">
        <f>IFERROR(AVERAGEIF('Rent Roll_Tradeouts'!$B:$B,'Rent Roll (MF &amp; Retail)'!$A71,'Rent Roll_Tradeouts'!CC:CC),0)</f>
        <v>0</v>
      </c>
      <c r="BS71" s="536">
        <f>IFERROR(AVERAGEIF('Rent Roll_Tradeouts'!$B:$B,'Rent Roll (MF &amp; Retail)'!$A71,'Rent Roll_Tradeouts'!CD:CD),0)</f>
        <v>0</v>
      </c>
      <c r="BT71" s="536">
        <f>IFERROR(AVERAGEIF('Rent Roll_Tradeouts'!$B:$B,'Rent Roll (MF &amp; Retail)'!$A71,'Rent Roll_Tradeouts'!CE:CE),0)</f>
        <v>0</v>
      </c>
      <c r="BU71" s="536">
        <f>IFERROR(AVERAGEIF('Rent Roll_Tradeouts'!$B:$B,'Rent Roll (MF &amp; Retail)'!$A71,'Rent Roll_Tradeouts'!CF:CF),0)</f>
        <v>0</v>
      </c>
      <c r="BV71" s="536">
        <f>IFERROR(AVERAGEIF('Rent Roll_Tradeouts'!$B:$B,'Rent Roll (MF &amp; Retail)'!$A71,'Rent Roll_Tradeouts'!CG:CG),0)</f>
        <v>0</v>
      </c>
      <c r="BW71" s="536">
        <f>IFERROR(AVERAGEIF('Rent Roll_Tradeouts'!$B:$B,'Rent Roll (MF &amp; Retail)'!$A71,'Rent Roll_Tradeouts'!CH:CH),0)</f>
        <v>0</v>
      </c>
      <c r="BX71" s="536">
        <f>IFERROR(AVERAGEIF('Rent Roll_Tradeouts'!$B:$B,'Rent Roll (MF &amp; Retail)'!$A71,'Rent Roll_Tradeouts'!CI:CI),0)</f>
        <v>0</v>
      </c>
      <c r="BY71" s="536">
        <f>IFERROR(AVERAGEIF('Rent Roll_Tradeouts'!$B:$B,'Rent Roll (MF &amp; Retail)'!$A71,'Rent Roll_Tradeouts'!CJ:CJ),0)</f>
        <v>0</v>
      </c>
      <c r="BZ71" s="536">
        <f>IFERROR(AVERAGEIF('Rent Roll_Tradeouts'!$B:$B,'Rent Roll (MF &amp; Retail)'!$A71,'Rent Roll_Tradeouts'!CK:CK),0)</f>
        <v>0</v>
      </c>
      <c r="CA71" s="536">
        <f>IFERROR(AVERAGEIF('Rent Roll_Tradeouts'!$B:$B,'Rent Roll (MF &amp; Retail)'!$A71,'Rent Roll_Tradeouts'!CL:CL),0)</f>
        <v>0</v>
      </c>
      <c r="CB71" s="536">
        <f>IFERROR(AVERAGEIF('Rent Roll_Tradeouts'!$B:$B,'Rent Roll (MF &amp; Retail)'!$A71,'Rent Roll_Tradeouts'!CM:CM),0)</f>
        <v>0</v>
      </c>
      <c r="CC71" s="536">
        <f>IFERROR(AVERAGEIF('Rent Roll_Tradeouts'!$B:$B,'Rent Roll (MF &amp; Retail)'!$A71,'Rent Roll_Tradeouts'!CN:CN),0)</f>
        <v>0</v>
      </c>
      <c r="CD71" s="536">
        <f>IFERROR(AVERAGEIF('Rent Roll_Tradeouts'!$B:$B,'Rent Roll (MF &amp; Retail)'!$A71,'Rent Roll_Tradeouts'!CO:CO),0)</f>
        <v>0</v>
      </c>
      <c r="CE71" s="536">
        <f>IFERROR(AVERAGEIF('Rent Roll_Tradeouts'!$B:$B,'Rent Roll (MF &amp; Retail)'!$A71,'Rent Roll_Tradeouts'!CP:CP),0)</f>
        <v>0</v>
      </c>
      <c r="CF71" s="536">
        <f>IFERROR(AVERAGEIF('Rent Roll_Tradeouts'!$B:$B,'Rent Roll (MF &amp; Retail)'!$A71,'Rent Roll_Tradeouts'!CQ:CQ),0)</f>
        <v>0</v>
      </c>
      <c r="CG71" s="536">
        <f>IFERROR(AVERAGEIF('Rent Roll_Tradeouts'!$B:$B,'Rent Roll (MF &amp; Retail)'!$A71,'Rent Roll_Tradeouts'!CR:CR),0)</f>
        <v>0</v>
      </c>
      <c r="CH71" s="536">
        <f>IFERROR(AVERAGEIF('Rent Roll_Tradeouts'!$B:$B,'Rent Roll (MF &amp; Retail)'!$A71,'Rent Roll_Tradeouts'!CS:CS),0)</f>
        <v>0</v>
      </c>
      <c r="CI71" s="536">
        <f>IFERROR(AVERAGEIF('Rent Roll_Tradeouts'!$B:$B,'Rent Roll (MF &amp; Retail)'!$A71,'Rent Roll_Tradeouts'!CT:CT),0)</f>
        <v>0</v>
      </c>
      <c r="CJ71" s="536">
        <f>IFERROR(AVERAGEIF('Rent Roll_Tradeouts'!$B:$B,'Rent Roll (MF &amp; Retail)'!$A71,'Rent Roll_Tradeouts'!CU:CU),0)</f>
        <v>0</v>
      </c>
      <c r="CK71" s="536">
        <f>IFERROR(AVERAGEIF('Rent Roll_Tradeouts'!$B:$B,'Rent Roll (MF &amp; Retail)'!$A71,'Rent Roll_Tradeouts'!CV:CV),0)</f>
        <v>0</v>
      </c>
      <c r="CL71" s="536">
        <f>IFERROR(AVERAGEIF('Rent Roll_Tradeouts'!$B:$B,'Rent Roll (MF &amp; Retail)'!$A71,'Rent Roll_Tradeouts'!CW:CW),0)</f>
        <v>0</v>
      </c>
      <c r="CM71" s="536">
        <f>IFERROR(AVERAGEIF('Rent Roll_Tradeouts'!$B:$B,'Rent Roll (MF &amp; Retail)'!$A71,'Rent Roll_Tradeouts'!CX:CX),0)</f>
        <v>0</v>
      </c>
      <c r="CN71" s="536">
        <f>IFERROR(AVERAGEIF('Rent Roll_Tradeouts'!$B:$B,'Rent Roll (MF &amp; Retail)'!$A71,'Rent Roll_Tradeouts'!CY:CY),0)</f>
        <v>0</v>
      </c>
      <c r="CO71" s="536">
        <f>IFERROR(AVERAGEIF('Rent Roll_Tradeouts'!$B:$B,'Rent Roll (MF &amp; Retail)'!$A71,'Rent Roll_Tradeouts'!CZ:CZ),0)</f>
        <v>0</v>
      </c>
      <c r="CP71" s="536">
        <f>IFERROR(AVERAGEIF('Rent Roll_Tradeouts'!$B:$B,'Rent Roll (MF &amp; Retail)'!$A71,'Rent Roll_Tradeouts'!DA:DA),0)</f>
        <v>0</v>
      </c>
      <c r="CQ71" s="536">
        <f>IFERROR(AVERAGEIF('Rent Roll_Tradeouts'!$B:$B,'Rent Roll (MF &amp; Retail)'!$A71,'Rent Roll_Tradeouts'!DB:DB),0)</f>
        <v>0</v>
      </c>
      <c r="CR71" s="536">
        <f>IFERROR(AVERAGEIF('Rent Roll_Tradeouts'!$B:$B,'Rent Roll (MF &amp; Retail)'!$A71,'Rent Roll_Tradeouts'!DC:DC),0)</f>
        <v>0</v>
      </c>
      <c r="CS71" s="536">
        <f>IFERROR(AVERAGEIF('Rent Roll_Tradeouts'!$B:$B,'Rent Roll (MF &amp; Retail)'!$A71,'Rent Roll_Tradeouts'!DD:DD),0)</f>
        <v>0</v>
      </c>
      <c r="CT71" s="536">
        <f>IFERROR(AVERAGEIF('Rent Roll_Tradeouts'!$B:$B,'Rent Roll (MF &amp; Retail)'!$A71,'Rent Roll_Tradeouts'!DE:DE),0)</f>
        <v>0</v>
      </c>
      <c r="CU71" s="536">
        <f>IFERROR(AVERAGEIF('Rent Roll_Tradeouts'!$B:$B,'Rent Roll (MF &amp; Retail)'!$A71,'Rent Roll_Tradeouts'!DF:DF),0)</f>
        <v>0</v>
      </c>
      <c r="CV71" s="536">
        <f>IFERROR(AVERAGEIF('Rent Roll_Tradeouts'!$B:$B,'Rent Roll (MF &amp; Retail)'!$A71,'Rent Roll_Tradeouts'!DG:DG),0)</f>
        <v>0</v>
      </c>
      <c r="CW71" s="536">
        <f>IFERROR(AVERAGEIF('Rent Roll_Tradeouts'!$B:$B,'Rent Roll (MF &amp; Retail)'!$A71,'Rent Roll_Tradeouts'!DH:DH),0)</f>
        <v>0</v>
      </c>
      <c r="CX71" s="536">
        <f>IFERROR(AVERAGEIF('Rent Roll_Tradeouts'!$B:$B,'Rent Roll (MF &amp; Retail)'!$A71,'Rent Roll_Tradeouts'!DI:DI),0)</f>
        <v>0</v>
      </c>
      <c r="CY71" s="536">
        <f>IFERROR(AVERAGEIF('Rent Roll_Tradeouts'!$B:$B,'Rent Roll (MF &amp; Retail)'!$A71,'Rent Roll_Tradeouts'!DJ:DJ),0)</f>
        <v>0</v>
      </c>
      <c r="CZ71" s="536">
        <f>IFERROR(AVERAGEIF('Rent Roll_Tradeouts'!$B:$B,'Rent Roll (MF &amp; Retail)'!$A71,'Rent Roll_Tradeouts'!DK:DK),0)</f>
        <v>0</v>
      </c>
      <c r="DA71" s="536">
        <f>IFERROR(AVERAGEIF('Rent Roll_Tradeouts'!$B:$B,'Rent Roll (MF &amp; Retail)'!$A71,'Rent Roll_Tradeouts'!DL:DL),0)</f>
        <v>0</v>
      </c>
      <c r="DB71" s="536">
        <f>IFERROR(AVERAGEIF('Rent Roll_Tradeouts'!$B:$B,'Rent Roll (MF &amp; Retail)'!$A71,'Rent Roll_Tradeouts'!DM:DM),0)</f>
        <v>0</v>
      </c>
      <c r="DC71" s="536">
        <f>IFERROR(AVERAGEIF('Rent Roll_Tradeouts'!$B:$B,'Rent Roll (MF &amp; Retail)'!$A71,'Rent Roll_Tradeouts'!DN:DN),0)</f>
        <v>0</v>
      </c>
      <c r="DD71" s="536">
        <f>IFERROR(AVERAGEIF('Rent Roll_Tradeouts'!$B:$B,'Rent Roll (MF &amp; Retail)'!$A71,'Rent Roll_Tradeouts'!DO:DO),0)</f>
        <v>0</v>
      </c>
      <c r="DE71" s="536">
        <f>IFERROR(AVERAGEIF('Rent Roll_Tradeouts'!$B:$B,'Rent Roll (MF &amp; Retail)'!$A71,'Rent Roll_Tradeouts'!DP:DP),0)</f>
        <v>0</v>
      </c>
      <c r="DF71" s="536">
        <f>IFERROR(AVERAGEIF('Rent Roll_Tradeouts'!$B:$B,'Rent Roll (MF &amp; Retail)'!$A71,'Rent Roll_Tradeouts'!DQ:DQ),0)</f>
        <v>0</v>
      </c>
      <c r="DG71" s="536">
        <f>IFERROR(AVERAGEIF('Rent Roll_Tradeouts'!$B:$B,'Rent Roll (MF &amp; Retail)'!$A71,'Rent Roll_Tradeouts'!DR:DR),0)</f>
        <v>0</v>
      </c>
      <c r="DH71" s="536">
        <f>IFERROR(AVERAGEIF('Rent Roll_Tradeouts'!$B:$B,'Rent Roll (MF &amp; Retail)'!$A71,'Rent Roll_Tradeouts'!DS:DS),0)</f>
        <v>0</v>
      </c>
      <c r="DI71" s="536">
        <f>IFERROR(AVERAGEIF('Rent Roll_Tradeouts'!$B:$B,'Rent Roll (MF &amp; Retail)'!$A71,'Rent Roll_Tradeouts'!DT:DT),0)</f>
        <v>0</v>
      </c>
      <c r="DJ71" s="536">
        <f>IFERROR(AVERAGEIF('Rent Roll_Tradeouts'!$B:$B,'Rent Roll (MF &amp; Retail)'!$A71,'Rent Roll_Tradeouts'!DU:DU),0)</f>
        <v>0</v>
      </c>
      <c r="DK71" s="536">
        <f>IFERROR(AVERAGEIF('Rent Roll_Tradeouts'!$B:$B,'Rent Roll (MF &amp; Retail)'!$A71,'Rent Roll_Tradeouts'!DV:DV),0)</f>
        <v>0</v>
      </c>
      <c r="DL71" s="536">
        <f>IFERROR(AVERAGEIF('Rent Roll_Tradeouts'!$B:$B,'Rent Roll (MF &amp; Retail)'!$A71,'Rent Roll_Tradeouts'!DW:DW),0)</f>
        <v>0</v>
      </c>
      <c r="DM71" s="536">
        <f>IFERROR(AVERAGEIF('Rent Roll_Tradeouts'!$B:$B,'Rent Roll (MF &amp; Retail)'!$A71,'Rent Roll_Tradeouts'!DX:DX),0)</f>
        <v>0</v>
      </c>
      <c r="DN71" s="536">
        <f>IFERROR(AVERAGEIF('Rent Roll_Tradeouts'!$B:$B,'Rent Roll (MF &amp; Retail)'!$A71,'Rent Roll_Tradeouts'!DY:DY),0)</f>
        <v>0</v>
      </c>
      <c r="DO71" s="536">
        <f>IFERROR(AVERAGEIF('Rent Roll_Tradeouts'!$B:$B,'Rent Roll (MF &amp; Retail)'!$A71,'Rent Roll_Tradeouts'!DZ:DZ),0)</f>
        <v>0</v>
      </c>
      <c r="DP71" s="536">
        <f>IFERROR(AVERAGEIF('Rent Roll_Tradeouts'!$B:$B,'Rent Roll (MF &amp; Retail)'!$A71,'Rent Roll_Tradeouts'!EA:EA),0)</f>
        <v>0</v>
      </c>
      <c r="DQ71" s="536">
        <f>IFERROR(AVERAGEIF('Rent Roll_Tradeouts'!$B:$B,'Rent Roll (MF &amp; Retail)'!$A71,'Rent Roll_Tradeouts'!EB:EB),0)</f>
        <v>0</v>
      </c>
      <c r="DR71" s="536">
        <f>IFERROR(AVERAGEIF('Rent Roll_Tradeouts'!$B:$B,'Rent Roll (MF &amp; Retail)'!$A71,'Rent Roll_Tradeouts'!EC:EC),0)</f>
        <v>0</v>
      </c>
      <c r="DS71" s="536">
        <f>IFERROR(AVERAGEIF('Rent Roll_Tradeouts'!$B:$B,'Rent Roll (MF &amp; Retail)'!$A71,'Rent Roll_Tradeouts'!ED:ED),0)</f>
        <v>0</v>
      </c>
      <c r="DT71" s="536">
        <f>IFERROR(AVERAGEIF('Rent Roll_Tradeouts'!$B:$B,'Rent Roll (MF &amp; Retail)'!$A71,'Rent Roll_Tradeouts'!EE:EE),0)</f>
        <v>0</v>
      </c>
      <c r="DU71" s="536">
        <f>IFERROR(AVERAGEIF('Rent Roll_Tradeouts'!$B:$B,'Rent Roll (MF &amp; Retail)'!$A71,'Rent Roll_Tradeouts'!EF:EF),0)</f>
        <v>0</v>
      </c>
      <c r="DV71" s="536">
        <f>IFERROR(AVERAGEIF('Rent Roll_Tradeouts'!$B:$B,'Rent Roll (MF &amp; Retail)'!$A71,'Rent Roll_Tradeouts'!EG:EG),0)</f>
        <v>0</v>
      </c>
      <c r="DW71" s="536">
        <f>IFERROR(AVERAGEIF('Rent Roll_Tradeouts'!$B:$B,'Rent Roll (MF &amp; Retail)'!$A71,'Rent Roll_Tradeouts'!EH:EH),0)</f>
        <v>0</v>
      </c>
      <c r="DX71" s="536">
        <f>IFERROR(AVERAGEIF('Rent Roll_Tradeouts'!$B:$B,'Rent Roll (MF &amp; Retail)'!$A71,'Rent Roll_Tradeouts'!EI:EI),0)</f>
        <v>0</v>
      </c>
      <c r="DY71" s="536">
        <f>IFERROR(AVERAGEIF('Rent Roll_Tradeouts'!$B:$B,'Rent Roll (MF &amp; Retail)'!$A71,'Rent Roll_Tradeouts'!EJ:EJ),0)</f>
        <v>0</v>
      </c>
      <c r="DZ71" s="536">
        <f>IFERROR(AVERAGEIF('Rent Roll_Tradeouts'!$B:$B,'Rent Roll (MF &amp; Retail)'!$A71,'Rent Roll_Tradeouts'!EK:EK),0)</f>
        <v>0</v>
      </c>
      <c r="EA71" s="536">
        <f>IFERROR(AVERAGEIF('Rent Roll_Tradeouts'!$B:$B,'Rent Roll (MF &amp; Retail)'!$A71,'Rent Roll_Tradeouts'!EL:EL),0)</f>
        <v>0</v>
      </c>
    </row>
    <row r="72" spans="1:131">
      <c r="A72" s="429" t="s">
        <v>142</v>
      </c>
      <c r="B72" s="430"/>
      <c r="C72" s="430"/>
      <c r="D72" s="431">
        <f>SUMPRODUCT(D5:D71,E5:E71)/E72</f>
        <v>999.97685185185185</v>
      </c>
      <c r="E72" s="377">
        <f>SUM(E5:E71)</f>
        <v>216</v>
      </c>
      <c r="F72" s="382"/>
      <c r="G72" s="382"/>
      <c r="H72" s="382"/>
      <c r="I72" s="382"/>
      <c r="J72" s="429" t="s">
        <v>423</v>
      </c>
      <c r="K72" s="537">
        <f>SUMPRODUCT(K5:K71,$E$5:$E$71)/$E$72</f>
        <v>1375.787037037037</v>
      </c>
      <c r="L72" s="537">
        <f>SUMPRODUCT(L5:L71,$E$5:$E$71)/$E$72</f>
        <v>1375.787037037037</v>
      </c>
      <c r="M72" s="468">
        <f t="shared" ref="M72:AP72" si="2">SUMPRODUCT(M5:M71,$E$5:$E$71)/$E$72</f>
        <v>1375.787037037037</v>
      </c>
      <c r="N72" s="468">
        <f t="shared" si="2"/>
        <v>1375.787037037037</v>
      </c>
      <c r="O72" s="468">
        <f t="shared" si="2"/>
        <v>1375.787037037037</v>
      </c>
      <c r="P72" s="468">
        <f t="shared" si="2"/>
        <v>1375.787037037037</v>
      </c>
      <c r="Q72" s="468">
        <f t="shared" si="2"/>
        <v>1375.787037037037</v>
      </c>
      <c r="R72" s="468">
        <f t="shared" si="2"/>
        <v>1375.787037037037</v>
      </c>
      <c r="S72" s="468">
        <f t="shared" si="2"/>
        <v>1375.787037037037</v>
      </c>
      <c r="T72" s="468">
        <f t="shared" si="2"/>
        <v>1375.787037037037</v>
      </c>
      <c r="U72" s="468">
        <f t="shared" si="2"/>
        <v>1375.787037037037</v>
      </c>
      <c r="V72" s="468">
        <f t="shared" si="2"/>
        <v>1375.787037037037</v>
      </c>
      <c r="W72" s="468">
        <f t="shared" si="2"/>
        <v>1375.787037037037</v>
      </c>
      <c r="X72" s="468">
        <f t="shared" si="2"/>
        <v>1375.787037037037</v>
      </c>
      <c r="Y72" s="468">
        <f t="shared" si="2"/>
        <v>1375.787037037037</v>
      </c>
      <c r="Z72" s="468">
        <f t="shared" si="2"/>
        <v>1375.787037037037</v>
      </c>
      <c r="AA72" s="468">
        <f t="shared" si="2"/>
        <v>1375.787037037037</v>
      </c>
      <c r="AB72" s="468">
        <f t="shared" si="2"/>
        <v>1375.787037037037</v>
      </c>
      <c r="AC72" s="468">
        <f t="shared" si="2"/>
        <v>1375.787037037037</v>
      </c>
      <c r="AD72" s="468">
        <f t="shared" si="2"/>
        <v>1375.787037037037</v>
      </c>
      <c r="AE72" s="468">
        <f t="shared" si="2"/>
        <v>1375.787037037037</v>
      </c>
      <c r="AF72" s="468">
        <f t="shared" si="2"/>
        <v>1375.787037037037</v>
      </c>
      <c r="AG72" s="468">
        <f t="shared" si="2"/>
        <v>1375.787037037037</v>
      </c>
      <c r="AH72" s="468">
        <f t="shared" si="2"/>
        <v>1375.787037037037</v>
      </c>
      <c r="AI72" s="468">
        <f t="shared" si="2"/>
        <v>1375.787037037037</v>
      </c>
      <c r="AJ72" s="468">
        <f t="shared" si="2"/>
        <v>1375.787037037037</v>
      </c>
      <c r="AK72" s="468">
        <f t="shared" si="2"/>
        <v>1375.787037037037</v>
      </c>
      <c r="AL72" s="468">
        <f t="shared" si="2"/>
        <v>1375.787037037037</v>
      </c>
      <c r="AM72" s="468">
        <f t="shared" si="2"/>
        <v>1375.787037037037</v>
      </c>
      <c r="AN72" s="468">
        <f t="shared" si="2"/>
        <v>1375.787037037037</v>
      </c>
      <c r="AO72" s="468">
        <f t="shared" si="2"/>
        <v>1375.787037037037</v>
      </c>
      <c r="AP72" s="468">
        <f t="shared" si="2"/>
        <v>1375.787037037037</v>
      </c>
      <c r="AQ72" s="468">
        <f t="shared" ref="AQ72:BV72" si="3">SUMPRODUCT(AQ5:AQ71,$E$5:$E$71)/$E$72</f>
        <v>1375.787037037037</v>
      </c>
      <c r="AR72" s="468">
        <f t="shared" si="3"/>
        <v>1375.787037037037</v>
      </c>
      <c r="AS72" s="468">
        <f t="shared" si="3"/>
        <v>1375.787037037037</v>
      </c>
      <c r="AT72" s="468">
        <f t="shared" si="3"/>
        <v>1375.787037037037</v>
      </c>
      <c r="AU72" s="468">
        <f t="shared" si="3"/>
        <v>1375.787037037037</v>
      </c>
      <c r="AV72" s="468">
        <f t="shared" si="3"/>
        <v>1375.787037037037</v>
      </c>
      <c r="AW72" s="468">
        <f t="shared" si="3"/>
        <v>1375.787037037037</v>
      </c>
      <c r="AX72" s="468">
        <f t="shared" si="3"/>
        <v>1375.787037037037</v>
      </c>
      <c r="AY72" s="468">
        <f t="shared" si="3"/>
        <v>1375.787037037037</v>
      </c>
      <c r="AZ72" s="468">
        <f t="shared" si="3"/>
        <v>1375.787037037037</v>
      </c>
      <c r="BA72" s="468">
        <f t="shared" si="3"/>
        <v>1375.787037037037</v>
      </c>
      <c r="BB72" s="468">
        <f t="shared" si="3"/>
        <v>1375.787037037037</v>
      </c>
      <c r="BC72" s="468">
        <f t="shared" si="3"/>
        <v>1375.787037037037</v>
      </c>
      <c r="BD72" s="468">
        <f t="shared" si="3"/>
        <v>1375.787037037037</v>
      </c>
      <c r="BE72" s="468">
        <f t="shared" si="3"/>
        <v>1375.787037037037</v>
      </c>
      <c r="BF72" s="468">
        <f t="shared" si="3"/>
        <v>1375.787037037037</v>
      </c>
      <c r="BG72" s="468">
        <f t="shared" si="3"/>
        <v>1375.787037037037</v>
      </c>
      <c r="BH72" s="468">
        <f t="shared" si="3"/>
        <v>1375.787037037037</v>
      </c>
      <c r="BI72" s="468">
        <f t="shared" si="3"/>
        <v>1375.787037037037</v>
      </c>
      <c r="BJ72" s="468">
        <f t="shared" si="3"/>
        <v>1375.787037037037</v>
      </c>
      <c r="BK72" s="468">
        <f t="shared" si="3"/>
        <v>1375.787037037037</v>
      </c>
      <c r="BL72" s="468">
        <f t="shared" si="3"/>
        <v>1375.787037037037</v>
      </c>
      <c r="BM72" s="468">
        <f t="shared" si="3"/>
        <v>1375.787037037037</v>
      </c>
      <c r="BN72" s="468">
        <f t="shared" si="3"/>
        <v>1375.787037037037</v>
      </c>
      <c r="BO72" s="468">
        <f t="shared" si="3"/>
        <v>1375.787037037037</v>
      </c>
      <c r="BP72" s="468">
        <f t="shared" si="3"/>
        <v>1375.787037037037</v>
      </c>
      <c r="BQ72" s="468">
        <f t="shared" si="3"/>
        <v>1375.787037037037</v>
      </c>
      <c r="BR72" s="468">
        <f t="shared" si="3"/>
        <v>1375.787037037037</v>
      </c>
      <c r="BS72" s="468">
        <f t="shared" si="3"/>
        <v>1375.787037037037</v>
      </c>
      <c r="BT72" s="468">
        <f t="shared" si="3"/>
        <v>1375.787037037037</v>
      </c>
      <c r="BU72" s="468">
        <f t="shared" si="3"/>
        <v>1375.787037037037</v>
      </c>
      <c r="BV72" s="468">
        <f t="shared" si="3"/>
        <v>1375.787037037037</v>
      </c>
      <c r="BW72" s="468">
        <f t="shared" ref="BW72:DB72" si="4">SUMPRODUCT(BW5:BW71,$E$5:$E$71)/$E$72</f>
        <v>1375.787037037037</v>
      </c>
      <c r="BX72" s="468">
        <f t="shared" si="4"/>
        <v>1375.787037037037</v>
      </c>
      <c r="BY72" s="468">
        <f t="shared" si="4"/>
        <v>1375.787037037037</v>
      </c>
      <c r="BZ72" s="468">
        <f t="shared" si="4"/>
        <v>1375.787037037037</v>
      </c>
      <c r="CA72" s="468">
        <f t="shared" si="4"/>
        <v>1375.787037037037</v>
      </c>
      <c r="CB72" s="468">
        <f t="shared" si="4"/>
        <v>1375.787037037037</v>
      </c>
      <c r="CC72" s="468">
        <f t="shared" si="4"/>
        <v>1375.787037037037</v>
      </c>
      <c r="CD72" s="468">
        <f t="shared" si="4"/>
        <v>1375.787037037037</v>
      </c>
      <c r="CE72" s="468">
        <f t="shared" si="4"/>
        <v>1375.787037037037</v>
      </c>
      <c r="CF72" s="468">
        <f t="shared" si="4"/>
        <v>1375.787037037037</v>
      </c>
      <c r="CG72" s="468">
        <f t="shared" si="4"/>
        <v>1375.787037037037</v>
      </c>
      <c r="CH72" s="468">
        <f t="shared" si="4"/>
        <v>1375.787037037037</v>
      </c>
      <c r="CI72" s="468">
        <f t="shared" si="4"/>
        <v>1375.787037037037</v>
      </c>
      <c r="CJ72" s="468">
        <f t="shared" si="4"/>
        <v>1375.787037037037</v>
      </c>
      <c r="CK72" s="468">
        <f t="shared" si="4"/>
        <v>1375.787037037037</v>
      </c>
      <c r="CL72" s="468">
        <f t="shared" si="4"/>
        <v>1375.787037037037</v>
      </c>
      <c r="CM72" s="468">
        <f t="shared" si="4"/>
        <v>1375.787037037037</v>
      </c>
      <c r="CN72" s="468">
        <f t="shared" si="4"/>
        <v>1375.787037037037</v>
      </c>
      <c r="CO72" s="468">
        <f t="shared" si="4"/>
        <v>1375.787037037037</v>
      </c>
      <c r="CP72" s="468">
        <f t="shared" si="4"/>
        <v>1375.787037037037</v>
      </c>
      <c r="CQ72" s="468">
        <f t="shared" si="4"/>
        <v>1375.787037037037</v>
      </c>
      <c r="CR72" s="468">
        <f t="shared" si="4"/>
        <v>1375.787037037037</v>
      </c>
      <c r="CS72" s="468">
        <f t="shared" si="4"/>
        <v>1375.787037037037</v>
      </c>
      <c r="CT72" s="468">
        <f t="shared" si="4"/>
        <v>1375.787037037037</v>
      </c>
      <c r="CU72" s="468">
        <f t="shared" si="4"/>
        <v>1375.787037037037</v>
      </c>
      <c r="CV72" s="468">
        <f t="shared" si="4"/>
        <v>1375.787037037037</v>
      </c>
      <c r="CW72" s="468">
        <f t="shared" si="4"/>
        <v>1375.787037037037</v>
      </c>
      <c r="CX72" s="468">
        <f t="shared" si="4"/>
        <v>1375.787037037037</v>
      </c>
      <c r="CY72" s="468">
        <f t="shared" si="4"/>
        <v>1375.787037037037</v>
      </c>
      <c r="CZ72" s="468">
        <f t="shared" si="4"/>
        <v>1375.787037037037</v>
      </c>
      <c r="DA72" s="468">
        <f t="shared" si="4"/>
        <v>1375.787037037037</v>
      </c>
      <c r="DB72" s="468">
        <f t="shared" si="4"/>
        <v>1375.787037037037</v>
      </c>
      <c r="DC72" s="468">
        <f t="shared" ref="DC72:EA72" si="5">SUMPRODUCT(DC5:DC71,$E$5:$E$71)/$E$72</f>
        <v>1375.787037037037</v>
      </c>
      <c r="DD72" s="468">
        <f t="shared" si="5"/>
        <v>1375.787037037037</v>
      </c>
      <c r="DE72" s="468">
        <f t="shared" si="5"/>
        <v>1375.787037037037</v>
      </c>
      <c r="DF72" s="468">
        <f t="shared" si="5"/>
        <v>1375.787037037037</v>
      </c>
      <c r="DG72" s="468">
        <f t="shared" si="5"/>
        <v>1375.787037037037</v>
      </c>
      <c r="DH72" s="468">
        <f t="shared" si="5"/>
        <v>1375.787037037037</v>
      </c>
      <c r="DI72" s="468">
        <f t="shared" si="5"/>
        <v>1375.787037037037</v>
      </c>
      <c r="DJ72" s="468">
        <f t="shared" si="5"/>
        <v>1375.787037037037</v>
      </c>
      <c r="DK72" s="468">
        <f t="shared" si="5"/>
        <v>1375.787037037037</v>
      </c>
      <c r="DL72" s="468">
        <f t="shared" si="5"/>
        <v>1375.787037037037</v>
      </c>
      <c r="DM72" s="468">
        <f t="shared" si="5"/>
        <v>1375.787037037037</v>
      </c>
      <c r="DN72" s="468">
        <f t="shared" si="5"/>
        <v>1375.787037037037</v>
      </c>
      <c r="DO72" s="468">
        <f t="shared" si="5"/>
        <v>1375.787037037037</v>
      </c>
      <c r="DP72" s="468">
        <f t="shared" si="5"/>
        <v>1375.787037037037</v>
      </c>
      <c r="DQ72" s="468">
        <f t="shared" si="5"/>
        <v>1375.787037037037</v>
      </c>
      <c r="DR72" s="468">
        <f t="shared" si="5"/>
        <v>1375.787037037037</v>
      </c>
      <c r="DS72" s="468">
        <f t="shared" si="5"/>
        <v>1375.787037037037</v>
      </c>
      <c r="DT72" s="468">
        <f t="shared" si="5"/>
        <v>1375.787037037037</v>
      </c>
      <c r="DU72" s="468">
        <f t="shared" si="5"/>
        <v>1375.787037037037</v>
      </c>
      <c r="DV72" s="468">
        <f t="shared" si="5"/>
        <v>1375.787037037037</v>
      </c>
      <c r="DW72" s="468">
        <f t="shared" si="5"/>
        <v>1375.787037037037</v>
      </c>
      <c r="DX72" s="468">
        <f t="shared" si="5"/>
        <v>1375.787037037037</v>
      </c>
      <c r="DY72" s="468">
        <f t="shared" si="5"/>
        <v>1375.787037037037</v>
      </c>
      <c r="DZ72" s="468">
        <f t="shared" si="5"/>
        <v>1375.787037037037</v>
      </c>
      <c r="EA72" s="468">
        <f t="shared" si="5"/>
        <v>1375.787037037037</v>
      </c>
    </row>
    <row r="73" spans="1:131">
      <c r="A73" s="285"/>
      <c r="B73" s="377"/>
      <c r="C73" s="376"/>
      <c r="D73" s="377"/>
      <c r="E73" s="378"/>
      <c r="F73" s="378"/>
      <c r="G73" s="378"/>
      <c r="H73" s="378"/>
      <c r="I73" s="383"/>
      <c r="J73" s="286" t="s">
        <v>570</v>
      </c>
      <c r="K73" s="538"/>
      <c r="L73" s="538">
        <f>'Rent Roll_Tradeouts'!W3</f>
        <v>297170</v>
      </c>
      <c r="M73" s="538">
        <f>'Rent Roll_Tradeouts'!X3</f>
        <v>297170</v>
      </c>
      <c r="N73" s="538">
        <f>'Rent Roll_Tradeouts'!Y3</f>
        <v>297170</v>
      </c>
      <c r="O73" s="538">
        <f>'Rent Roll_Tradeouts'!Z3</f>
        <v>297170</v>
      </c>
      <c r="P73" s="538">
        <f>'Rent Roll_Tradeouts'!AA3</f>
        <v>297170</v>
      </c>
      <c r="Q73" s="538">
        <f>'Rent Roll_Tradeouts'!AB3</f>
        <v>297170</v>
      </c>
      <c r="R73" s="538">
        <f>'Rent Roll_Tradeouts'!AC3</f>
        <v>297170</v>
      </c>
      <c r="S73" s="538">
        <f>'Rent Roll_Tradeouts'!AD3</f>
        <v>297170</v>
      </c>
      <c r="T73" s="538">
        <f>'Rent Roll_Tradeouts'!AE3</f>
        <v>297170</v>
      </c>
      <c r="U73" s="538">
        <f>'Rent Roll_Tradeouts'!AF3</f>
        <v>297170</v>
      </c>
      <c r="V73" s="538">
        <f>'Rent Roll_Tradeouts'!AG3</f>
        <v>297170</v>
      </c>
      <c r="W73" s="538">
        <f>'Rent Roll_Tradeouts'!AH3</f>
        <v>297170</v>
      </c>
      <c r="X73" s="538">
        <f>'Rent Roll_Tradeouts'!AI3</f>
        <v>297170</v>
      </c>
      <c r="Y73" s="538">
        <f>'Rent Roll_Tradeouts'!AJ3</f>
        <v>297170</v>
      </c>
      <c r="Z73" s="538">
        <f>'Rent Roll_Tradeouts'!AK3</f>
        <v>297170</v>
      </c>
      <c r="AA73" s="538">
        <f>'Rent Roll_Tradeouts'!AL3</f>
        <v>297170</v>
      </c>
      <c r="AB73" s="538">
        <f>'Rent Roll_Tradeouts'!AM3</f>
        <v>297170</v>
      </c>
      <c r="AC73" s="538">
        <f>'Rent Roll_Tradeouts'!AN3</f>
        <v>297170</v>
      </c>
      <c r="AD73" s="538">
        <f>'Rent Roll_Tradeouts'!AO3</f>
        <v>297170</v>
      </c>
      <c r="AE73" s="538">
        <f>'Rent Roll_Tradeouts'!AP3</f>
        <v>297170</v>
      </c>
      <c r="AF73" s="538">
        <f>'Rent Roll_Tradeouts'!AQ3</f>
        <v>297170</v>
      </c>
      <c r="AG73" s="538">
        <f>'Rent Roll_Tradeouts'!AR3</f>
        <v>297170</v>
      </c>
      <c r="AH73" s="538">
        <f>'Rent Roll_Tradeouts'!AS3</f>
        <v>297170</v>
      </c>
      <c r="AI73" s="538">
        <f>'Rent Roll_Tradeouts'!AT3</f>
        <v>297170</v>
      </c>
      <c r="AJ73" s="538">
        <f>'Rent Roll_Tradeouts'!AU3</f>
        <v>297170</v>
      </c>
      <c r="AK73" s="538">
        <f>'Rent Roll_Tradeouts'!AV3</f>
        <v>297170</v>
      </c>
      <c r="AL73" s="538">
        <f>'Rent Roll_Tradeouts'!AW3</f>
        <v>297170</v>
      </c>
      <c r="AM73" s="538">
        <f>'Rent Roll_Tradeouts'!AX3</f>
        <v>297170</v>
      </c>
      <c r="AN73" s="538">
        <f>'Rent Roll_Tradeouts'!AY3</f>
        <v>297170</v>
      </c>
      <c r="AO73" s="538">
        <f>'Rent Roll_Tradeouts'!AZ3</f>
        <v>297170</v>
      </c>
      <c r="AP73" s="538">
        <f>'Rent Roll_Tradeouts'!BA3</f>
        <v>297170</v>
      </c>
      <c r="AQ73" s="538">
        <f>'Rent Roll_Tradeouts'!BB3</f>
        <v>297170</v>
      </c>
      <c r="AR73" s="538">
        <f>'Rent Roll_Tradeouts'!BC3</f>
        <v>297170</v>
      </c>
      <c r="AS73" s="538">
        <f>'Rent Roll_Tradeouts'!BD3</f>
        <v>297170</v>
      </c>
      <c r="AT73" s="538">
        <f>'Rent Roll_Tradeouts'!BE3</f>
        <v>297170</v>
      </c>
      <c r="AU73" s="538">
        <f>'Rent Roll_Tradeouts'!BF3</f>
        <v>297170</v>
      </c>
      <c r="AV73" s="538">
        <f>'Rent Roll_Tradeouts'!BG3</f>
        <v>297170</v>
      </c>
      <c r="AW73" s="538">
        <f>'Rent Roll_Tradeouts'!BH3</f>
        <v>297170</v>
      </c>
      <c r="AX73" s="538">
        <f>'Rent Roll_Tradeouts'!BI3</f>
        <v>297170</v>
      </c>
      <c r="AY73" s="538">
        <f>'Rent Roll_Tradeouts'!BJ3</f>
        <v>297170</v>
      </c>
      <c r="AZ73" s="538">
        <f>'Rent Roll_Tradeouts'!BK3</f>
        <v>297170</v>
      </c>
      <c r="BA73" s="538">
        <f>'Rent Roll_Tradeouts'!BL3</f>
        <v>297170</v>
      </c>
      <c r="BB73" s="538">
        <f>'Rent Roll_Tradeouts'!BM3</f>
        <v>297170</v>
      </c>
      <c r="BC73" s="538">
        <f>'Rent Roll_Tradeouts'!BN3</f>
        <v>297170</v>
      </c>
      <c r="BD73" s="538">
        <f>'Rent Roll_Tradeouts'!BO3</f>
        <v>297170</v>
      </c>
      <c r="BE73" s="538">
        <f>'Rent Roll_Tradeouts'!BP3</f>
        <v>297170</v>
      </c>
      <c r="BF73" s="538">
        <f>'Rent Roll_Tradeouts'!BQ3</f>
        <v>297170</v>
      </c>
      <c r="BG73" s="538">
        <f>'Rent Roll_Tradeouts'!BR3</f>
        <v>297170</v>
      </c>
      <c r="BH73" s="538">
        <f>'Rent Roll_Tradeouts'!BS3</f>
        <v>297170</v>
      </c>
      <c r="BI73" s="538">
        <f>'Rent Roll_Tradeouts'!BT3</f>
        <v>297170</v>
      </c>
      <c r="BJ73" s="538">
        <f>'Rent Roll_Tradeouts'!BU3</f>
        <v>297170</v>
      </c>
      <c r="BK73" s="538">
        <f>'Rent Roll_Tradeouts'!BV3</f>
        <v>297170</v>
      </c>
      <c r="BL73" s="538">
        <f>'Rent Roll_Tradeouts'!BW3</f>
        <v>297170</v>
      </c>
      <c r="BM73" s="538">
        <f>'Rent Roll_Tradeouts'!BX3</f>
        <v>297170</v>
      </c>
      <c r="BN73" s="538">
        <f>'Rent Roll_Tradeouts'!BY3</f>
        <v>297170</v>
      </c>
      <c r="BO73" s="538">
        <f>'Rent Roll_Tradeouts'!BZ3</f>
        <v>297170</v>
      </c>
      <c r="BP73" s="538">
        <f>'Rent Roll_Tradeouts'!CA3</f>
        <v>297170</v>
      </c>
      <c r="BQ73" s="538">
        <f>'Rent Roll_Tradeouts'!CB3</f>
        <v>297170</v>
      </c>
      <c r="BR73" s="538">
        <f>'Rent Roll_Tradeouts'!CC3</f>
        <v>297170</v>
      </c>
      <c r="BS73" s="538">
        <f>'Rent Roll_Tradeouts'!CD3</f>
        <v>297170</v>
      </c>
      <c r="BT73" s="538">
        <f>'Rent Roll_Tradeouts'!CE3</f>
        <v>297170</v>
      </c>
      <c r="BU73" s="538">
        <f>'Rent Roll_Tradeouts'!CF3</f>
        <v>297170</v>
      </c>
      <c r="BV73" s="538">
        <f>'Rent Roll_Tradeouts'!CG3</f>
        <v>297170</v>
      </c>
      <c r="BW73" s="538">
        <f>'Rent Roll_Tradeouts'!CH3</f>
        <v>297170</v>
      </c>
      <c r="BX73" s="538">
        <f>'Rent Roll_Tradeouts'!CI3</f>
        <v>297170</v>
      </c>
      <c r="BY73" s="538">
        <f>'Rent Roll_Tradeouts'!CJ3</f>
        <v>297170</v>
      </c>
      <c r="BZ73" s="538">
        <f>'Rent Roll_Tradeouts'!CK3</f>
        <v>297170</v>
      </c>
      <c r="CA73" s="538">
        <f>'Rent Roll_Tradeouts'!CL3</f>
        <v>297170</v>
      </c>
      <c r="CB73" s="538">
        <f>'Rent Roll_Tradeouts'!CM3</f>
        <v>297170</v>
      </c>
      <c r="CC73" s="538">
        <f>'Rent Roll_Tradeouts'!CN3</f>
        <v>297170</v>
      </c>
      <c r="CD73" s="538">
        <f>'Rent Roll_Tradeouts'!CO3</f>
        <v>297170</v>
      </c>
      <c r="CE73" s="538">
        <f>'Rent Roll_Tradeouts'!CP3</f>
        <v>297170</v>
      </c>
      <c r="CF73" s="538">
        <f>'Rent Roll_Tradeouts'!CQ3</f>
        <v>297170</v>
      </c>
      <c r="CG73" s="538">
        <f>'Rent Roll_Tradeouts'!CR3</f>
        <v>297170</v>
      </c>
      <c r="CH73" s="538">
        <f>'Rent Roll_Tradeouts'!CS3</f>
        <v>297170</v>
      </c>
      <c r="CI73" s="538">
        <f>'Rent Roll_Tradeouts'!CT3</f>
        <v>297170</v>
      </c>
      <c r="CJ73" s="538">
        <f>'Rent Roll_Tradeouts'!CU3</f>
        <v>297170</v>
      </c>
      <c r="CK73" s="538">
        <f>'Rent Roll_Tradeouts'!CV3</f>
        <v>297170</v>
      </c>
      <c r="CL73" s="538">
        <f>'Rent Roll_Tradeouts'!CW3</f>
        <v>297170</v>
      </c>
      <c r="CM73" s="538">
        <f>'Rent Roll_Tradeouts'!CX3</f>
        <v>297170</v>
      </c>
      <c r="CN73" s="538">
        <f>'Rent Roll_Tradeouts'!CY3</f>
        <v>297170</v>
      </c>
      <c r="CO73" s="538">
        <f>'Rent Roll_Tradeouts'!CZ3</f>
        <v>297170</v>
      </c>
      <c r="CP73" s="538">
        <f>'Rent Roll_Tradeouts'!DA3</f>
        <v>297170</v>
      </c>
      <c r="CQ73" s="538">
        <f>'Rent Roll_Tradeouts'!DB3</f>
        <v>297170</v>
      </c>
      <c r="CR73" s="538">
        <f>'Rent Roll_Tradeouts'!DC3</f>
        <v>297170</v>
      </c>
      <c r="CS73" s="538">
        <f>'Rent Roll_Tradeouts'!DD3</f>
        <v>297170</v>
      </c>
      <c r="CT73" s="538">
        <f>'Rent Roll_Tradeouts'!DE3</f>
        <v>297170</v>
      </c>
      <c r="CU73" s="538">
        <f>'Rent Roll_Tradeouts'!DF3</f>
        <v>297170</v>
      </c>
      <c r="CV73" s="538">
        <f>'Rent Roll_Tradeouts'!DG3</f>
        <v>297170</v>
      </c>
      <c r="CW73" s="538">
        <f>'Rent Roll_Tradeouts'!DH3</f>
        <v>297170</v>
      </c>
      <c r="CX73" s="538">
        <f>'Rent Roll_Tradeouts'!DI3</f>
        <v>297170</v>
      </c>
      <c r="CY73" s="538">
        <f>'Rent Roll_Tradeouts'!DJ3</f>
        <v>297170</v>
      </c>
      <c r="CZ73" s="538">
        <f>'Rent Roll_Tradeouts'!DK3</f>
        <v>297170</v>
      </c>
      <c r="DA73" s="538">
        <f>'Rent Roll_Tradeouts'!DL3</f>
        <v>297170</v>
      </c>
      <c r="DB73" s="538">
        <f>'Rent Roll_Tradeouts'!DM3</f>
        <v>297170</v>
      </c>
      <c r="DC73" s="538">
        <f>'Rent Roll_Tradeouts'!DN3</f>
        <v>297170</v>
      </c>
      <c r="DD73" s="538">
        <f>'Rent Roll_Tradeouts'!DO3</f>
        <v>297170</v>
      </c>
      <c r="DE73" s="538">
        <f>'Rent Roll_Tradeouts'!DP3</f>
        <v>297170</v>
      </c>
      <c r="DF73" s="538">
        <f>'Rent Roll_Tradeouts'!DQ3</f>
        <v>297170</v>
      </c>
      <c r="DG73" s="538">
        <f>'Rent Roll_Tradeouts'!DR3</f>
        <v>297170</v>
      </c>
      <c r="DH73" s="538">
        <f>'Rent Roll_Tradeouts'!DS3</f>
        <v>297170</v>
      </c>
      <c r="DI73" s="538">
        <f>'Rent Roll_Tradeouts'!DT3</f>
        <v>297170</v>
      </c>
      <c r="DJ73" s="538">
        <f>'Rent Roll_Tradeouts'!DU3</f>
        <v>297170</v>
      </c>
      <c r="DK73" s="538">
        <f>'Rent Roll_Tradeouts'!DV3</f>
        <v>297170</v>
      </c>
      <c r="DL73" s="538">
        <f>'Rent Roll_Tradeouts'!DW3</f>
        <v>297170</v>
      </c>
      <c r="DM73" s="538">
        <f>'Rent Roll_Tradeouts'!DX3</f>
        <v>297170</v>
      </c>
      <c r="DN73" s="538">
        <f>'Rent Roll_Tradeouts'!DY3</f>
        <v>297170</v>
      </c>
      <c r="DO73" s="538">
        <f>'Rent Roll_Tradeouts'!DZ3</f>
        <v>297170</v>
      </c>
      <c r="DP73" s="538">
        <f>'Rent Roll_Tradeouts'!EA3</f>
        <v>297170</v>
      </c>
      <c r="DQ73" s="538">
        <f>'Rent Roll_Tradeouts'!EB3</f>
        <v>297170</v>
      </c>
      <c r="DR73" s="538">
        <f>'Rent Roll_Tradeouts'!EC3</f>
        <v>297170</v>
      </c>
      <c r="DS73" s="538">
        <f>'Rent Roll_Tradeouts'!ED3</f>
        <v>297170</v>
      </c>
      <c r="DT73" s="538">
        <f>'Rent Roll_Tradeouts'!EE3</f>
        <v>297170</v>
      </c>
      <c r="DU73" s="538">
        <f>'Rent Roll_Tradeouts'!EF3</f>
        <v>297170</v>
      </c>
      <c r="DV73" s="538">
        <f>'Rent Roll_Tradeouts'!EG3</f>
        <v>297170</v>
      </c>
      <c r="DW73" s="538">
        <f>'Rent Roll_Tradeouts'!EH3</f>
        <v>297170</v>
      </c>
      <c r="DX73" s="538">
        <f>'Rent Roll_Tradeouts'!EI3</f>
        <v>297170</v>
      </c>
      <c r="DY73" s="538">
        <f>'Rent Roll_Tradeouts'!EJ3</f>
        <v>297170</v>
      </c>
      <c r="DZ73" s="538">
        <f>'Rent Roll_Tradeouts'!EK3</f>
        <v>297170</v>
      </c>
      <c r="EA73" s="538">
        <f>'Rent Roll_Tradeouts'!EL3</f>
        <v>297170</v>
      </c>
    </row>
    <row r="74" spans="1:131">
      <c r="A74" s="1"/>
      <c r="L74" s="600"/>
      <c r="M74" s="393"/>
      <c r="N74" s="393"/>
      <c r="O74" s="393"/>
      <c r="P74" s="393"/>
      <c r="Q74" s="393"/>
      <c r="R74" s="393"/>
      <c r="S74" s="393"/>
      <c r="T74" s="385"/>
      <c r="U74" s="385"/>
      <c r="V74" s="385"/>
      <c r="W74" s="385"/>
      <c r="X74" s="600"/>
      <c r="Y74" s="385"/>
      <c r="Z74" s="385"/>
      <c r="AA74" s="385"/>
      <c r="AB74" s="385"/>
      <c r="AC74" s="385"/>
      <c r="AD74" s="385"/>
      <c r="AE74" s="385"/>
      <c r="AF74" s="385"/>
      <c r="AG74" s="385"/>
      <c r="AH74" s="385"/>
      <c r="AI74" s="385"/>
      <c r="AJ74" s="385"/>
      <c r="AK74" s="385"/>
      <c r="AL74" s="385"/>
      <c r="AM74" s="385"/>
      <c r="AN74" s="385"/>
      <c r="AO74" s="385"/>
      <c r="AP74" s="385"/>
      <c r="AQ74" s="385"/>
      <c r="AR74" s="385"/>
      <c r="AS74" s="385"/>
      <c r="AT74" s="385"/>
      <c r="AU74" s="385"/>
      <c r="AV74" s="385"/>
      <c r="AW74" s="385"/>
      <c r="AX74" s="385"/>
      <c r="AY74" s="385"/>
      <c r="AZ74" s="385"/>
      <c r="BA74" s="385"/>
      <c r="BB74" s="385"/>
      <c r="BC74" s="385"/>
      <c r="BD74" s="385"/>
      <c r="BE74" s="385"/>
      <c r="BF74" s="385"/>
      <c r="BG74" s="385"/>
      <c r="BH74" s="385"/>
      <c r="BI74" s="385"/>
      <c r="BJ74" s="385"/>
      <c r="BK74" s="385"/>
      <c r="BL74" s="385"/>
      <c r="BM74" s="385"/>
      <c r="BN74" s="385"/>
      <c r="BO74" s="385"/>
      <c r="BP74" s="385"/>
      <c r="BQ74" s="385"/>
      <c r="BR74" s="385"/>
      <c r="BS74" s="385"/>
      <c r="BT74" s="385"/>
      <c r="BU74" s="385"/>
      <c r="BV74" s="385"/>
      <c r="BW74" s="385"/>
      <c r="BX74" s="385"/>
      <c r="BY74" s="385"/>
      <c r="BZ74" s="385"/>
      <c r="CA74" s="385"/>
      <c r="CB74" s="385"/>
      <c r="CC74" s="385"/>
      <c r="CD74" s="385"/>
      <c r="CE74" s="385"/>
      <c r="CF74" s="385"/>
      <c r="CG74" s="385"/>
      <c r="CH74" s="385"/>
      <c r="CI74" s="385"/>
      <c r="CJ74" s="385"/>
      <c r="CK74" s="385"/>
      <c r="CL74" s="385"/>
      <c r="CM74" s="385"/>
      <c r="CN74" s="385"/>
      <c r="CO74" s="385"/>
      <c r="CP74" s="385"/>
      <c r="CQ74" s="385"/>
      <c r="CR74" s="385"/>
      <c r="CS74" s="385"/>
      <c r="CT74" s="385"/>
      <c r="CU74" s="385"/>
      <c r="CV74" s="385"/>
      <c r="CW74" s="385"/>
      <c r="CX74" s="385"/>
      <c r="CY74" s="385"/>
      <c r="CZ74" s="385"/>
      <c r="DA74" s="385"/>
      <c r="DB74" s="385"/>
      <c r="DC74" s="385"/>
      <c r="DD74" s="385"/>
      <c r="DE74" s="385"/>
      <c r="DF74" s="385"/>
      <c r="DG74" s="385"/>
      <c r="DH74" s="385"/>
      <c r="DI74" s="385"/>
      <c r="DJ74" s="385"/>
      <c r="DK74" s="385"/>
      <c r="DL74" s="385"/>
      <c r="DM74" s="385"/>
      <c r="DN74" s="385"/>
      <c r="DO74" s="385"/>
      <c r="DP74" s="385"/>
      <c r="DQ74" s="385"/>
      <c r="DR74" s="385"/>
      <c r="DS74" s="385"/>
      <c r="DT74" s="385"/>
      <c r="DU74" s="385"/>
      <c r="DV74" s="385"/>
      <c r="DW74" s="385"/>
      <c r="DX74" s="385"/>
      <c r="DY74" s="385"/>
      <c r="DZ74" s="385"/>
      <c r="EA74" s="385"/>
    </row>
    <row r="75" spans="1:131">
      <c r="A75" s="1"/>
      <c r="L75" s="15"/>
      <c r="M75" s="15"/>
      <c r="N75" s="15"/>
      <c r="O75" s="15"/>
      <c r="P75" s="15"/>
      <c r="Q75" s="15"/>
      <c r="R75" s="15"/>
      <c r="S75" s="15"/>
      <c r="T75" s="15"/>
      <c r="U75" s="15"/>
      <c r="V75" s="15"/>
      <c r="W75" s="15"/>
      <c r="X75" s="1456"/>
      <c r="Y75" s="15"/>
      <c r="Z75" s="15"/>
      <c r="AA75" s="15"/>
      <c r="AB75" s="15"/>
      <c r="AC75" s="15"/>
      <c r="AD75" s="15"/>
      <c r="AE75" s="15"/>
      <c r="AF75" s="15"/>
      <c r="AG75" s="15"/>
      <c r="AH75" s="15"/>
      <c r="AI75" s="15"/>
      <c r="AJ75" s="15"/>
      <c r="AK75" s="15"/>
      <c r="AL75" s="15"/>
      <c r="AM75" s="15"/>
      <c r="AN75" s="15"/>
      <c r="AO75" s="15"/>
      <c r="AP75" s="15"/>
      <c r="AQ75" s="15"/>
      <c r="AR75" s="15"/>
      <c r="AS75" s="15"/>
      <c r="AT75" s="15"/>
      <c r="AU75" s="15"/>
      <c r="AV75" s="15"/>
      <c r="AW75" s="15"/>
      <c r="AX75" s="15"/>
      <c r="AY75" s="15"/>
      <c r="AZ75" s="15"/>
      <c r="BA75" s="15"/>
      <c r="BB75" s="15"/>
      <c r="BC75" s="15"/>
      <c r="BD75" s="15"/>
      <c r="BE75" s="15"/>
      <c r="BF75" s="15"/>
      <c r="BG75" s="15"/>
      <c r="BH75" s="15"/>
      <c r="BI75" s="15"/>
      <c r="BJ75" s="15"/>
      <c r="BK75" s="15"/>
      <c r="BL75" s="15"/>
      <c r="BM75" s="15"/>
      <c r="BN75" s="15"/>
      <c r="BO75" s="15"/>
      <c r="BP75" s="15"/>
      <c r="BQ75" s="15"/>
      <c r="BR75" s="15"/>
      <c r="BS75" s="15"/>
      <c r="BT75" s="15"/>
      <c r="BU75" s="15"/>
      <c r="BV75" s="15"/>
      <c r="BW75" s="15"/>
      <c r="BX75" s="15"/>
      <c r="BY75" s="15"/>
      <c r="BZ75" s="15"/>
      <c r="CA75" s="15"/>
      <c r="CB75" s="15"/>
      <c r="CC75" s="15"/>
      <c r="CD75" s="15"/>
      <c r="CE75" s="15"/>
      <c r="CF75" s="15"/>
      <c r="CG75" s="15"/>
      <c r="CH75" s="15"/>
      <c r="CI75" s="15"/>
      <c r="CJ75" s="15"/>
      <c r="CK75" s="15"/>
      <c r="CL75" s="15"/>
      <c r="CM75" s="15"/>
      <c r="CN75" s="15"/>
      <c r="CO75" s="15"/>
      <c r="CP75" s="15"/>
      <c r="CQ75" s="15"/>
      <c r="CR75" s="15"/>
      <c r="CS75" s="15"/>
      <c r="CT75" s="15"/>
      <c r="CU75" s="15"/>
      <c r="CV75" s="15"/>
      <c r="CW75" s="15"/>
      <c r="CX75" s="15"/>
      <c r="CY75" s="15"/>
      <c r="CZ75" s="15"/>
      <c r="DA75" s="15"/>
      <c r="DB75" s="15"/>
      <c r="DC75" s="15"/>
      <c r="DD75" s="15"/>
      <c r="DE75" s="15"/>
      <c r="DF75" s="15"/>
      <c r="DG75" s="15"/>
      <c r="DH75" s="15"/>
      <c r="DI75" s="15"/>
      <c r="DJ75" s="15"/>
      <c r="DK75" s="15"/>
      <c r="DL75" s="15"/>
      <c r="DM75" s="15"/>
      <c r="DN75" s="15"/>
      <c r="DO75" s="15"/>
      <c r="DP75" s="15"/>
      <c r="DQ75" s="15"/>
      <c r="DR75" s="15"/>
      <c r="DS75" s="15"/>
      <c r="DT75" s="15"/>
      <c r="DU75" s="15"/>
      <c r="DV75" s="15"/>
      <c r="DW75" s="15"/>
      <c r="DX75" s="15"/>
      <c r="DY75" s="15"/>
      <c r="DZ75" s="15"/>
      <c r="EA75" s="15"/>
    </row>
    <row r="76" spans="1:131">
      <c r="A76" s="350" t="s">
        <v>402</v>
      </c>
      <c r="B76" s="336"/>
      <c r="C76" s="336"/>
      <c r="D76" s="336"/>
      <c r="E76" s="336"/>
      <c r="F76" s="336"/>
      <c r="G76" s="336"/>
      <c r="H76" s="336"/>
      <c r="I76" s="336"/>
      <c r="J76" s="336"/>
      <c r="K76" s="351"/>
      <c r="L76" s="352">
        <f>Purchase_Date</f>
        <v>45992</v>
      </c>
      <c r="M76" s="352">
        <f>EDATE(L76,1)</f>
        <v>46023</v>
      </c>
      <c r="N76" s="352">
        <f t="shared" ref="N76:BY76" si="6">EDATE(M76,1)</f>
        <v>46054</v>
      </c>
      <c r="O76" s="352">
        <f t="shared" si="6"/>
        <v>46082</v>
      </c>
      <c r="P76" s="352">
        <f t="shared" si="6"/>
        <v>46113</v>
      </c>
      <c r="Q76" s="352">
        <f t="shared" si="6"/>
        <v>46143</v>
      </c>
      <c r="R76" s="352">
        <f t="shared" si="6"/>
        <v>46174</v>
      </c>
      <c r="S76" s="352">
        <f t="shared" si="6"/>
        <v>46204</v>
      </c>
      <c r="T76" s="352">
        <f t="shared" si="6"/>
        <v>46235</v>
      </c>
      <c r="U76" s="352">
        <f t="shared" si="6"/>
        <v>46266</v>
      </c>
      <c r="V76" s="352">
        <f t="shared" si="6"/>
        <v>46296</v>
      </c>
      <c r="W76" s="352">
        <f t="shared" si="6"/>
        <v>46327</v>
      </c>
      <c r="X76" s="352">
        <f t="shared" si="6"/>
        <v>46357</v>
      </c>
      <c r="Y76" s="352">
        <f t="shared" si="6"/>
        <v>46388</v>
      </c>
      <c r="Z76" s="352">
        <f t="shared" si="6"/>
        <v>46419</v>
      </c>
      <c r="AA76" s="352">
        <f t="shared" si="6"/>
        <v>46447</v>
      </c>
      <c r="AB76" s="352">
        <f t="shared" si="6"/>
        <v>46478</v>
      </c>
      <c r="AC76" s="352">
        <f t="shared" si="6"/>
        <v>46508</v>
      </c>
      <c r="AD76" s="352">
        <f t="shared" si="6"/>
        <v>46539</v>
      </c>
      <c r="AE76" s="352">
        <f t="shared" si="6"/>
        <v>46569</v>
      </c>
      <c r="AF76" s="352">
        <f t="shared" si="6"/>
        <v>46600</v>
      </c>
      <c r="AG76" s="352">
        <f t="shared" si="6"/>
        <v>46631</v>
      </c>
      <c r="AH76" s="352">
        <f t="shared" si="6"/>
        <v>46661</v>
      </c>
      <c r="AI76" s="352">
        <f t="shared" si="6"/>
        <v>46692</v>
      </c>
      <c r="AJ76" s="352">
        <f t="shared" si="6"/>
        <v>46722</v>
      </c>
      <c r="AK76" s="352">
        <f t="shared" si="6"/>
        <v>46753</v>
      </c>
      <c r="AL76" s="352">
        <f t="shared" si="6"/>
        <v>46784</v>
      </c>
      <c r="AM76" s="352">
        <f t="shared" si="6"/>
        <v>46813</v>
      </c>
      <c r="AN76" s="352">
        <f t="shared" si="6"/>
        <v>46844</v>
      </c>
      <c r="AO76" s="352">
        <f t="shared" si="6"/>
        <v>46874</v>
      </c>
      <c r="AP76" s="352">
        <f t="shared" si="6"/>
        <v>46905</v>
      </c>
      <c r="AQ76" s="352">
        <f t="shared" si="6"/>
        <v>46935</v>
      </c>
      <c r="AR76" s="352">
        <f t="shared" si="6"/>
        <v>46966</v>
      </c>
      <c r="AS76" s="352">
        <f t="shared" si="6"/>
        <v>46997</v>
      </c>
      <c r="AT76" s="352">
        <f t="shared" si="6"/>
        <v>47027</v>
      </c>
      <c r="AU76" s="352">
        <f t="shared" si="6"/>
        <v>47058</v>
      </c>
      <c r="AV76" s="352">
        <f t="shared" si="6"/>
        <v>47088</v>
      </c>
      <c r="AW76" s="352">
        <f t="shared" si="6"/>
        <v>47119</v>
      </c>
      <c r="AX76" s="352">
        <f t="shared" si="6"/>
        <v>47150</v>
      </c>
      <c r="AY76" s="352">
        <f t="shared" si="6"/>
        <v>47178</v>
      </c>
      <c r="AZ76" s="352">
        <f t="shared" si="6"/>
        <v>47209</v>
      </c>
      <c r="BA76" s="352">
        <f t="shared" si="6"/>
        <v>47239</v>
      </c>
      <c r="BB76" s="352">
        <f t="shared" si="6"/>
        <v>47270</v>
      </c>
      <c r="BC76" s="352">
        <f t="shared" si="6"/>
        <v>47300</v>
      </c>
      <c r="BD76" s="352">
        <f t="shared" si="6"/>
        <v>47331</v>
      </c>
      <c r="BE76" s="352">
        <f t="shared" si="6"/>
        <v>47362</v>
      </c>
      <c r="BF76" s="352">
        <f t="shared" si="6"/>
        <v>47392</v>
      </c>
      <c r="BG76" s="352">
        <f t="shared" si="6"/>
        <v>47423</v>
      </c>
      <c r="BH76" s="352">
        <f t="shared" si="6"/>
        <v>47453</v>
      </c>
      <c r="BI76" s="352">
        <f t="shared" si="6"/>
        <v>47484</v>
      </c>
      <c r="BJ76" s="352">
        <f t="shared" si="6"/>
        <v>47515</v>
      </c>
      <c r="BK76" s="352">
        <f t="shared" si="6"/>
        <v>47543</v>
      </c>
      <c r="BL76" s="352">
        <f t="shared" si="6"/>
        <v>47574</v>
      </c>
      <c r="BM76" s="352">
        <f t="shared" si="6"/>
        <v>47604</v>
      </c>
      <c r="BN76" s="352">
        <f t="shared" si="6"/>
        <v>47635</v>
      </c>
      <c r="BO76" s="352">
        <f t="shared" si="6"/>
        <v>47665</v>
      </c>
      <c r="BP76" s="352">
        <f t="shared" si="6"/>
        <v>47696</v>
      </c>
      <c r="BQ76" s="352">
        <f t="shared" si="6"/>
        <v>47727</v>
      </c>
      <c r="BR76" s="352">
        <f t="shared" si="6"/>
        <v>47757</v>
      </c>
      <c r="BS76" s="352">
        <f t="shared" si="6"/>
        <v>47788</v>
      </c>
      <c r="BT76" s="352">
        <f t="shared" si="6"/>
        <v>47818</v>
      </c>
      <c r="BU76" s="352">
        <f t="shared" si="6"/>
        <v>47849</v>
      </c>
      <c r="BV76" s="352">
        <f t="shared" si="6"/>
        <v>47880</v>
      </c>
      <c r="BW76" s="352">
        <f t="shared" si="6"/>
        <v>47908</v>
      </c>
      <c r="BX76" s="352">
        <f t="shared" si="6"/>
        <v>47939</v>
      </c>
      <c r="BY76" s="352">
        <f t="shared" si="6"/>
        <v>47969</v>
      </c>
      <c r="BZ76" s="352">
        <f t="shared" ref="BZ76:EA76" si="7">EDATE(BY76,1)</f>
        <v>48000</v>
      </c>
      <c r="CA76" s="352">
        <f t="shared" si="7"/>
        <v>48030</v>
      </c>
      <c r="CB76" s="352">
        <f t="shared" si="7"/>
        <v>48061</v>
      </c>
      <c r="CC76" s="352">
        <f t="shared" si="7"/>
        <v>48092</v>
      </c>
      <c r="CD76" s="352">
        <f t="shared" si="7"/>
        <v>48122</v>
      </c>
      <c r="CE76" s="352">
        <f t="shared" si="7"/>
        <v>48153</v>
      </c>
      <c r="CF76" s="352">
        <f t="shared" si="7"/>
        <v>48183</v>
      </c>
      <c r="CG76" s="352">
        <f t="shared" si="7"/>
        <v>48214</v>
      </c>
      <c r="CH76" s="352">
        <f t="shared" si="7"/>
        <v>48245</v>
      </c>
      <c r="CI76" s="352">
        <f t="shared" si="7"/>
        <v>48274</v>
      </c>
      <c r="CJ76" s="352">
        <f t="shared" si="7"/>
        <v>48305</v>
      </c>
      <c r="CK76" s="352">
        <f t="shared" si="7"/>
        <v>48335</v>
      </c>
      <c r="CL76" s="352">
        <f t="shared" si="7"/>
        <v>48366</v>
      </c>
      <c r="CM76" s="352">
        <f t="shared" si="7"/>
        <v>48396</v>
      </c>
      <c r="CN76" s="352">
        <f t="shared" si="7"/>
        <v>48427</v>
      </c>
      <c r="CO76" s="352">
        <f t="shared" si="7"/>
        <v>48458</v>
      </c>
      <c r="CP76" s="352">
        <f t="shared" si="7"/>
        <v>48488</v>
      </c>
      <c r="CQ76" s="352">
        <f t="shared" si="7"/>
        <v>48519</v>
      </c>
      <c r="CR76" s="352">
        <f t="shared" si="7"/>
        <v>48549</v>
      </c>
      <c r="CS76" s="352">
        <f t="shared" si="7"/>
        <v>48580</v>
      </c>
      <c r="CT76" s="352">
        <f t="shared" si="7"/>
        <v>48611</v>
      </c>
      <c r="CU76" s="352">
        <f t="shared" si="7"/>
        <v>48639</v>
      </c>
      <c r="CV76" s="352">
        <f t="shared" si="7"/>
        <v>48670</v>
      </c>
      <c r="CW76" s="352">
        <f t="shared" si="7"/>
        <v>48700</v>
      </c>
      <c r="CX76" s="352">
        <f t="shared" si="7"/>
        <v>48731</v>
      </c>
      <c r="CY76" s="352">
        <f t="shared" si="7"/>
        <v>48761</v>
      </c>
      <c r="CZ76" s="352">
        <f t="shared" si="7"/>
        <v>48792</v>
      </c>
      <c r="DA76" s="352">
        <f t="shared" si="7"/>
        <v>48823</v>
      </c>
      <c r="DB76" s="352">
        <f t="shared" si="7"/>
        <v>48853</v>
      </c>
      <c r="DC76" s="352">
        <f t="shared" si="7"/>
        <v>48884</v>
      </c>
      <c r="DD76" s="352">
        <f t="shared" si="7"/>
        <v>48914</v>
      </c>
      <c r="DE76" s="352">
        <f t="shared" si="7"/>
        <v>48945</v>
      </c>
      <c r="DF76" s="352">
        <f t="shared" si="7"/>
        <v>48976</v>
      </c>
      <c r="DG76" s="352">
        <f t="shared" si="7"/>
        <v>49004</v>
      </c>
      <c r="DH76" s="352">
        <f t="shared" si="7"/>
        <v>49035</v>
      </c>
      <c r="DI76" s="352">
        <f t="shared" si="7"/>
        <v>49065</v>
      </c>
      <c r="DJ76" s="352">
        <f t="shared" si="7"/>
        <v>49096</v>
      </c>
      <c r="DK76" s="352">
        <f t="shared" si="7"/>
        <v>49126</v>
      </c>
      <c r="DL76" s="352">
        <f t="shared" si="7"/>
        <v>49157</v>
      </c>
      <c r="DM76" s="352">
        <f t="shared" si="7"/>
        <v>49188</v>
      </c>
      <c r="DN76" s="352">
        <f t="shared" si="7"/>
        <v>49218</v>
      </c>
      <c r="DO76" s="352">
        <f t="shared" si="7"/>
        <v>49249</v>
      </c>
      <c r="DP76" s="352">
        <f t="shared" si="7"/>
        <v>49279</v>
      </c>
      <c r="DQ76" s="352">
        <f t="shared" si="7"/>
        <v>49310</v>
      </c>
      <c r="DR76" s="352">
        <f t="shared" si="7"/>
        <v>49341</v>
      </c>
      <c r="DS76" s="352">
        <f t="shared" si="7"/>
        <v>49369</v>
      </c>
      <c r="DT76" s="352">
        <f t="shared" si="7"/>
        <v>49400</v>
      </c>
      <c r="DU76" s="352">
        <f t="shared" si="7"/>
        <v>49430</v>
      </c>
      <c r="DV76" s="352">
        <f t="shared" si="7"/>
        <v>49461</v>
      </c>
      <c r="DW76" s="352">
        <f t="shared" si="7"/>
        <v>49491</v>
      </c>
      <c r="DX76" s="352">
        <f t="shared" si="7"/>
        <v>49522</v>
      </c>
      <c r="DY76" s="352">
        <f t="shared" si="7"/>
        <v>49553</v>
      </c>
      <c r="DZ76" s="352">
        <f t="shared" si="7"/>
        <v>49583</v>
      </c>
      <c r="EA76" s="352">
        <f t="shared" si="7"/>
        <v>49614</v>
      </c>
    </row>
    <row r="77" spans="1:131">
      <c r="A77" s="326" t="s">
        <v>404</v>
      </c>
      <c r="B77" s="327"/>
      <c r="C77" s="327"/>
      <c r="D77" s="327"/>
      <c r="E77" s="327"/>
      <c r="F77" s="327"/>
      <c r="G77" s="327"/>
      <c r="H77" s="327"/>
      <c r="I77" s="327"/>
      <c r="J77" s="16"/>
      <c r="K77" s="539"/>
      <c r="L77" s="540">
        <f>SUM(Rehab!$AA8:'Rehab'!AA8)*Rehab!$R8*IF(Rehab!$D$1="Yes",1,0)</f>
        <v>0</v>
      </c>
      <c r="M77" s="540">
        <f>SUM(Rehab!$AA8:'Rehab'!AB8)*Rehab!$R8*IF(Rehab!$D$1="Yes",1,0)</f>
        <v>0</v>
      </c>
      <c r="N77" s="540">
        <f>SUM(Rehab!$AA8:'Rehab'!AC8)*Rehab!$R8*IF(Rehab!$D$1="Yes",1,0)</f>
        <v>0</v>
      </c>
      <c r="O77" s="540">
        <f>SUM(Rehab!$AA8:'Rehab'!AD8)*Rehab!$R8*IF(Rehab!$D$1="Yes",1,0)</f>
        <v>0</v>
      </c>
      <c r="P77" s="540">
        <f>SUM(Rehab!$AA8:'Rehab'!AE8)*Rehab!$R8*IF(Rehab!$D$1="Yes",1,0)</f>
        <v>0</v>
      </c>
      <c r="Q77" s="540">
        <f>SUM(Rehab!$AA8:'Rehab'!AF8)*Rehab!$R8*IF(Rehab!$D$1="Yes",1,0)</f>
        <v>0</v>
      </c>
      <c r="R77" s="540">
        <f>SUM(Rehab!$AA8:'Rehab'!AG8)*Rehab!$R8*IF(Rehab!$D$1="Yes",1,0)</f>
        <v>0</v>
      </c>
      <c r="S77" s="540">
        <f>SUM(Rehab!$AA8:'Rehab'!AH8)*Rehab!$R8*IF(Rehab!$D$1="Yes",1,0)</f>
        <v>0</v>
      </c>
      <c r="T77" s="540">
        <f>SUM(Rehab!$AA8:'Rehab'!AI8)*Rehab!$R8*IF(Rehab!$D$1="Yes",1,0)</f>
        <v>0</v>
      </c>
      <c r="U77" s="540">
        <f>SUM(Rehab!$AA8:'Rehab'!AJ8)*Rehab!$R8*IF(Rehab!$D$1="Yes",1,0)</f>
        <v>0</v>
      </c>
      <c r="V77" s="540">
        <f>SUM(Rehab!$AA8:'Rehab'!AK8)*Rehab!$R8*IF(Rehab!$D$1="Yes",1,0)</f>
        <v>0</v>
      </c>
      <c r="W77" s="540">
        <f>SUM(Rehab!$AA8:'Rehab'!AL8)*Rehab!$R8*IF(Rehab!$D$1="Yes",1,0)</f>
        <v>0</v>
      </c>
      <c r="X77" s="540">
        <f>SUM(Rehab!$AA8:'Rehab'!AM8)*Rehab!$R8*IF(Rehab!$D$1="Yes",1,0)</f>
        <v>0</v>
      </c>
      <c r="Y77" s="540">
        <f>SUM(Rehab!$AA8:'Rehab'!AN8)*Rehab!$R8*IF(Rehab!$D$1="Yes",1,0)</f>
        <v>0</v>
      </c>
      <c r="Z77" s="540">
        <f>SUM(Rehab!$AA8:'Rehab'!AO8)*Rehab!$R8*IF(Rehab!$D$1="Yes",1,0)</f>
        <v>0</v>
      </c>
      <c r="AA77" s="540">
        <f>SUM(Rehab!$AA8:'Rehab'!AP8)*Rehab!$R8*IF(Rehab!$D$1="Yes",1,0)</f>
        <v>0</v>
      </c>
      <c r="AB77" s="540">
        <f>SUM(Rehab!$AA8:'Rehab'!AQ8)*Rehab!$R8*IF(Rehab!$D$1="Yes",1,0)</f>
        <v>0</v>
      </c>
      <c r="AC77" s="540">
        <f>SUM(Rehab!$AA8:'Rehab'!AR8)*Rehab!$R8*IF(Rehab!$D$1="Yes",1,0)</f>
        <v>0</v>
      </c>
      <c r="AD77" s="540">
        <f>SUM(Rehab!$AA8:'Rehab'!AS8)*Rehab!$R8*IF(Rehab!$D$1="Yes",1,0)</f>
        <v>0</v>
      </c>
      <c r="AE77" s="540">
        <f>SUM(Rehab!$AA8:'Rehab'!AT8)*Rehab!$R8*IF(Rehab!$D$1="Yes",1,0)</f>
        <v>0</v>
      </c>
      <c r="AF77" s="540">
        <f>SUM(Rehab!$AA8:'Rehab'!AU8)*Rehab!$R8*IF(Rehab!$D$1="Yes",1,0)</f>
        <v>0</v>
      </c>
      <c r="AG77" s="540">
        <f>SUM(Rehab!$AA8:'Rehab'!AV8)*Rehab!$R8*IF(Rehab!$D$1="Yes",1,0)</f>
        <v>0</v>
      </c>
      <c r="AH77" s="540">
        <f>SUM(Rehab!$AA8:'Rehab'!AW8)*Rehab!$R8*IF(Rehab!$D$1="Yes",1,0)</f>
        <v>0</v>
      </c>
      <c r="AI77" s="540">
        <f>SUM(Rehab!$AA8:'Rehab'!AX8)*Rehab!$R8*IF(Rehab!$D$1="Yes",1,0)</f>
        <v>0</v>
      </c>
      <c r="AJ77" s="540">
        <f>SUM(Rehab!$AA8:'Rehab'!AY8)*Rehab!$R8*IF(Rehab!$D$1="Yes",1,0)</f>
        <v>0</v>
      </c>
      <c r="AK77" s="540">
        <f>SUM(Rehab!$AA8:'Rehab'!AZ8)*Rehab!$R8*IF(Rehab!$D$1="Yes",1,0)</f>
        <v>0</v>
      </c>
      <c r="AL77" s="540">
        <f>SUM(Rehab!$AA8:'Rehab'!BA8)*Rehab!$R8*IF(Rehab!$D$1="Yes",1,0)</f>
        <v>0</v>
      </c>
      <c r="AM77" s="540">
        <f>SUM(Rehab!$AA8:'Rehab'!BB8)*Rehab!$R8*IF(Rehab!$D$1="Yes",1,0)</f>
        <v>0</v>
      </c>
      <c r="AN77" s="540">
        <f>SUM(Rehab!$AA8:'Rehab'!BC8)*Rehab!$R8*IF(Rehab!$D$1="Yes",1,0)</f>
        <v>0</v>
      </c>
      <c r="AO77" s="540">
        <f>SUM(Rehab!$AA8:'Rehab'!BD8)*Rehab!$R8*IF(Rehab!$D$1="Yes",1,0)</f>
        <v>0</v>
      </c>
      <c r="AP77" s="540">
        <f>SUM(Rehab!$AA8:'Rehab'!BE8)*Rehab!$R8*IF(Rehab!$D$1="Yes",1,0)</f>
        <v>0</v>
      </c>
      <c r="AQ77" s="540">
        <f>SUM(Rehab!$AA8:'Rehab'!BF8)*Rehab!$R8*IF(Rehab!$D$1="Yes",1,0)</f>
        <v>0</v>
      </c>
      <c r="AR77" s="540">
        <f>SUM(Rehab!$AA8:'Rehab'!BG8)*Rehab!$R8*IF(Rehab!$D$1="Yes",1,0)</f>
        <v>0</v>
      </c>
      <c r="AS77" s="540">
        <f>SUM(Rehab!$AA8:'Rehab'!BH8)*Rehab!$R8*IF(Rehab!$D$1="Yes",1,0)</f>
        <v>0</v>
      </c>
      <c r="AT77" s="540">
        <f>SUM(Rehab!$AA8:'Rehab'!BI8)*Rehab!$R8*IF(Rehab!$D$1="Yes",1,0)</f>
        <v>0</v>
      </c>
      <c r="AU77" s="540">
        <f>SUM(Rehab!$AA8:'Rehab'!BJ8)*Rehab!$R8*IF(Rehab!$D$1="Yes",1,0)</f>
        <v>0</v>
      </c>
      <c r="AV77" s="540">
        <f>SUM(Rehab!$AA8:'Rehab'!BK8)*Rehab!$R8*IF(Rehab!$D$1="Yes",1,0)</f>
        <v>0</v>
      </c>
      <c r="AW77" s="540">
        <f>SUM(Rehab!$AA8:'Rehab'!BL8)*Rehab!$R8*IF(Rehab!$D$1="Yes",1,0)</f>
        <v>0</v>
      </c>
      <c r="AX77" s="540">
        <f>SUM(Rehab!$AA8:'Rehab'!BM8)*Rehab!$R8*IF(Rehab!$D$1="Yes",1,0)</f>
        <v>0</v>
      </c>
      <c r="AY77" s="540">
        <f>SUM(Rehab!$AA8:'Rehab'!BN8)*Rehab!$R8*IF(Rehab!$D$1="Yes",1,0)</f>
        <v>0</v>
      </c>
      <c r="AZ77" s="540">
        <f>SUM(Rehab!$AA8:'Rehab'!BO8)*Rehab!$R8*IF(Rehab!$D$1="Yes",1,0)</f>
        <v>0</v>
      </c>
      <c r="BA77" s="540">
        <f>SUM(Rehab!$AA8:'Rehab'!BP8)*Rehab!$R8*IF(Rehab!$D$1="Yes",1,0)</f>
        <v>0</v>
      </c>
      <c r="BB77" s="540">
        <f>SUM(Rehab!$AA8:'Rehab'!BQ8)*Rehab!$R8*IF(Rehab!$D$1="Yes",1,0)</f>
        <v>0</v>
      </c>
      <c r="BC77" s="540">
        <f>SUM(Rehab!$AA8:'Rehab'!BR8)*Rehab!$R8*IF(Rehab!$D$1="Yes",1,0)</f>
        <v>0</v>
      </c>
      <c r="BD77" s="540">
        <f>SUM(Rehab!$AA8:'Rehab'!BS8)*Rehab!$R8*IF(Rehab!$D$1="Yes",1,0)</f>
        <v>0</v>
      </c>
      <c r="BE77" s="540">
        <f>SUM(Rehab!$AA8:'Rehab'!BT8)*Rehab!$R8*IF(Rehab!$D$1="Yes",1,0)</f>
        <v>0</v>
      </c>
      <c r="BF77" s="540">
        <f>SUM(Rehab!$AA8:'Rehab'!BU8)*Rehab!$R8*IF(Rehab!$D$1="Yes",1,0)</f>
        <v>0</v>
      </c>
      <c r="BG77" s="540">
        <f>SUM(Rehab!$AA8:'Rehab'!BV8)*Rehab!$R8*IF(Rehab!$D$1="Yes",1,0)</f>
        <v>0</v>
      </c>
      <c r="BH77" s="540">
        <f>SUM(Rehab!$AA8:'Rehab'!BW8)*Rehab!$R8*IF(Rehab!$D$1="Yes",1,0)</f>
        <v>0</v>
      </c>
      <c r="BI77" s="540">
        <f>SUM(Rehab!$AA8:'Rehab'!BX8)*Rehab!$R8*IF(Rehab!$D$1="Yes",1,0)</f>
        <v>0</v>
      </c>
      <c r="BJ77" s="540">
        <f>SUM(Rehab!$AA8:'Rehab'!BY8)*Rehab!$R8*IF(Rehab!$D$1="Yes",1,0)</f>
        <v>0</v>
      </c>
      <c r="BK77" s="540">
        <f>SUM(Rehab!$AA8:'Rehab'!BZ8)*Rehab!$R8*IF(Rehab!$D$1="Yes",1,0)</f>
        <v>0</v>
      </c>
      <c r="BL77" s="540">
        <f>SUM(Rehab!$AA8:'Rehab'!CA8)*Rehab!$R8*IF(Rehab!$D$1="Yes",1,0)</f>
        <v>0</v>
      </c>
      <c r="BM77" s="540">
        <f>SUM(Rehab!$AA8:'Rehab'!CB8)*Rehab!$R8*IF(Rehab!$D$1="Yes",1,0)</f>
        <v>0</v>
      </c>
      <c r="BN77" s="540">
        <f>SUM(Rehab!$AA8:'Rehab'!CC8)*Rehab!$R8*IF(Rehab!$D$1="Yes",1,0)</f>
        <v>0</v>
      </c>
      <c r="BO77" s="540">
        <f>SUM(Rehab!$AA8:'Rehab'!CD8)*Rehab!$R8*IF(Rehab!$D$1="Yes",1,0)</f>
        <v>0</v>
      </c>
      <c r="BP77" s="540">
        <f>SUM(Rehab!$AA8:'Rehab'!CE8)*Rehab!$R8*IF(Rehab!$D$1="Yes",1,0)</f>
        <v>0</v>
      </c>
      <c r="BQ77" s="540">
        <f>SUM(Rehab!$AA8:'Rehab'!CF8)*Rehab!$R8*IF(Rehab!$D$1="Yes",1,0)</f>
        <v>0</v>
      </c>
      <c r="BR77" s="540">
        <f>SUM(Rehab!$AA8:'Rehab'!CG8)*Rehab!$R8*IF(Rehab!$D$1="Yes",1,0)</f>
        <v>0</v>
      </c>
      <c r="BS77" s="540">
        <f>SUM(Rehab!$AA8:'Rehab'!CH8)*Rehab!$R8*IF(Rehab!$D$1="Yes",1,0)</f>
        <v>0</v>
      </c>
      <c r="BT77" s="540">
        <f>SUM(Rehab!$AA8:'Rehab'!CI8)*Rehab!$R8*IF(Rehab!$D$1="Yes",1,0)</f>
        <v>0</v>
      </c>
      <c r="BU77" s="540">
        <f>SUM(Rehab!$AA8:'Rehab'!CJ8)*Rehab!$R8*IF(Rehab!$D$1="Yes",1,0)</f>
        <v>0</v>
      </c>
      <c r="BV77" s="540">
        <f>SUM(Rehab!$AA8:'Rehab'!CK8)*Rehab!$R8*IF(Rehab!$D$1="Yes",1,0)</f>
        <v>0</v>
      </c>
      <c r="BW77" s="540">
        <f>SUM(Rehab!$AA8:'Rehab'!CL8)*Rehab!$R8*IF(Rehab!$D$1="Yes",1,0)</f>
        <v>0</v>
      </c>
      <c r="BX77" s="540">
        <f>SUM(Rehab!$AA8:'Rehab'!CM8)*Rehab!$R8*IF(Rehab!$D$1="Yes",1,0)</f>
        <v>0</v>
      </c>
      <c r="BY77" s="540">
        <f>SUM(Rehab!$AA8:'Rehab'!CN8)*Rehab!$R8*IF(Rehab!$D$1="Yes",1,0)</f>
        <v>0</v>
      </c>
      <c r="BZ77" s="540">
        <f>SUM(Rehab!$AA8:'Rehab'!CO8)*Rehab!$R8*IF(Rehab!$D$1="Yes",1,0)</f>
        <v>0</v>
      </c>
      <c r="CA77" s="540">
        <f>SUM(Rehab!$AA8:'Rehab'!CP8)*Rehab!$R8*IF(Rehab!$D$1="Yes",1,0)</f>
        <v>0</v>
      </c>
      <c r="CB77" s="540">
        <f>SUM(Rehab!$AA8:'Rehab'!CQ8)*Rehab!$R8*IF(Rehab!$D$1="Yes",1,0)</f>
        <v>0</v>
      </c>
      <c r="CC77" s="540">
        <f>SUM(Rehab!$AA8:'Rehab'!CR8)*Rehab!$R8*IF(Rehab!$D$1="Yes",1,0)</f>
        <v>0</v>
      </c>
      <c r="CD77" s="540">
        <f>SUM(Rehab!$AA8:'Rehab'!CS8)*Rehab!$R8*IF(Rehab!$D$1="Yes",1,0)</f>
        <v>0</v>
      </c>
      <c r="CE77" s="540">
        <f>SUM(Rehab!$AA8:'Rehab'!CT8)*Rehab!$R8*IF(Rehab!$D$1="Yes",1,0)</f>
        <v>0</v>
      </c>
      <c r="CF77" s="540">
        <f>SUM(Rehab!$AA8:'Rehab'!CU8)*Rehab!$R8*IF(Rehab!$D$1="Yes",1,0)</f>
        <v>0</v>
      </c>
      <c r="CG77" s="540">
        <f>SUM(Rehab!$AA8:'Rehab'!CV8)*Rehab!$R8*IF(Rehab!$D$1="Yes",1,0)</f>
        <v>0</v>
      </c>
      <c r="CH77" s="540">
        <f>SUM(Rehab!$AA8:'Rehab'!CW8)*Rehab!$R8*IF(Rehab!$D$1="Yes",1,0)</f>
        <v>0</v>
      </c>
      <c r="CI77" s="540">
        <f>SUM(Rehab!$AA8:'Rehab'!CX8)*Rehab!$R8*IF(Rehab!$D$1="Yes",1,0)</f>
        <v>0</v>
      </c>
      <c r="CJ77" s="540">
        <f>SUM(Rehab!$AA8:'Rehab'!CY8)*Rehab!$R8*IF(Rehab!$D$1="Yes",1,0)</f>
        <v>0</v>
      </c>
      <c r="CK77" s="540">
        <f>SUM(Rehab!$AA8:'Rehab'!CZ8)*Rehab!$R8*IF(Rehab!$D$1="Yes",1,0)</f>
        <v>0</v>
      </c>
      <c r="CL77" s="540">
        <f>SUM(Rehab!$AA8:'Rehab'!DA8)*Rehab!$R8*IF(Rehab!$D$1="Yes",1,0)</f>
        <v>0</v>
      </c>
      <c r="CM77" s="540">
        <f>SUM(Rehab!$AA8:'Rehab'!DB8)*Rehab!$R8*IF(Rehab!$D$1="Yes",1,0)</f>
        <v>0</v>
      </c>
      <c r="CN77" s="540">
        <f>SUM(Rehab!$AA8:'Rehab'!DC8)*Rehab!$R8*IF(Rehab!$D$1="Yes",1,0)</f>
        <v>0</v>
      </c>
      <c r="CO77" s="540">
        <f>SUM(Rehab!$AA8:'Rehab'!DD8)*Rehab!$R8*IF(Rehab!$D$1="Yes",1,0)</f>
        <v>0</v>
      </c>
      <c r="CP77" s="540">
        <f>SUM(Rehab!$AA8:'Rehab'!DE8)*Rehab!$R8*IF(Rehab!$D$1="Yes",1,0)</f>
        <v>0</v>
      </c>
      <c r="CQ77" s="540">
        <f>SUM(Rehab!$AA8:'Rehab'!DF8)*Rehab!$R8*IF(Rehab!$D$1="Yes",1,0)</f>
        <v>0</v>
      </c>
      <c r="CR77" s="540">
        <f>SUM(Rehab!$AA8:'Rehab'!DG8)*Rehab!$R8*IF(Rehab!$D$1="Yes",1,0)</f>
        <v>0</v>
      </c>
      <c r="CS77" s="540">
        <f>SUM(Rehab!$AA8:'Rehab'!DH8)*Rehab!$R8*IF(Rehab!$D$1="Yes",1,0)</f>
        <v>0</v>
      </c>
      <c r="CT77" s="540">
        <f>SUM(Rehab!$AA8:'Rehab'!DI8)*Rehab!$R8*IF(Rehab!$D$1="Yes",1,0)</f>
        <v>0</v>
      </c>
      <c r="CU77" s="540">
        <f>SUM(Rehab!$AA8:'Rehab'!DJ8)*Rehab!$R8*IF(Rehab!$D$1="Yes",1,0)</f>
        <v>0</v>
      </c>
      <c r="CV77" s="540">
        <f>SUM(Rehab!$AA8:'Rehab'!DK8)*Rehab!$R8*IF(Rehab!$D$1="Yes",1,0)</f>
        <v>0</v>
      </c>
      <c r="CW77" s="540">
        <f>SUM(Rehab!$AA8:'Rehab'!DL8)*Rehab!$R8*IF(Rehab!$D$1="Yes",1,0)</f>
        <v>0</v>
      </c>
      <c r="CX77" s="540">
        <f>SUM(Rehab!$AA8:'Rehab'!DM8)*Rehab!$R8*IF(Rehab!$D$1="Yes",1,0)</f>
        <v>0</v>
      </c>
      <c r="CY77" s="540">
        <f>SUM(Rehab!$AA8:'Rehab'!DN8)*Rehab!$R8*IF(Rehab!$D$1="Yes",1,0)</f>
        <v>0</v>
      </c>
      <c r="CZ77" s="540">
        <f>SUM(Rehab!$AA8:'Rehab'!DO8)*Rehab!$R8*IF(Rehab!$D$1="Yes",1,0)</f>
        <v>0</v>
      </c>
      <c r="DA77" s="540">
        <f>SUM(Rehab!$AA8:'Rehab'!DP8)*Rehab!$R8*IF(Rehab!$D$1="Yes",1,0)</f>
        <v>0</v>
      </c>
      <c r="DB77" s="540">
        <f>SUM(Rehab!$AA8:'Rehab'!DQ8)*Rehab!$R8*IF(Rehab!$D$1="Yes",1,0)</f>
        <v>0</v>
      </c>
      <c r="DC77" s="540">
        <f>SUM(Rehab!$AA8:'Rehab'!DR8)*Rehab!$R8*IF(Rehab!$D$1="Yes",1,0)</f>
        <v>0</v>
      </c>
      <c r="DD77" s="540">
        <f>SUM(Rehab!$AA8:'Rehab'!DS8)*Rehab!$R8*IF(Rehab!$D$1="Yes",1,0)</f>
        <v>0</v>
      </c>
      <c r="DE77" s="540">
        <f>SUM(Rehab!$AA8:'Rehab'!DT8)*Rehab!$R8*IF(Rehab!$D$1="Yes",1,0)</f>
        <v>0</v>
      </c>
      <c r="DF77" s="540">
        <f>SUM(Rehab!$AA8:'Rehab'!DU8)*Rehab!$R8*IF(Rehab!$D$1="Yes",1,0)</f>
        <v>0</v>
      </c>
      <c r="DG77" s="540">
        <f>SUM(Rehab!$AA8:'Rehab'!DV8)*Rehab!$R8*IF(Rehab!$D$1="Yes",1,0)</f>
        <v>0</v>
      </c>
      <c r="DH77" s="540">
        <f>SUM(Rehab!$AA8:'Rehab'!DW8)*Rehab!$R8*IF(Rehab!$D$1="Yes",1,0)</f>
        <v>0</v>
      </c>
      <c r="DI77" s="540">
        <f>SUM(Rehab!$AA8:'Rehab'!DX8)*Rehab!$R8*IF(Rehab!$D$1="Yes",1,0)</f>
        <v>0</v>
      </c>
      <c r="DJ77" s="540">
        <f>SUM(Rehab!$AA8:'Rehab'!DY8)*Rehab!$R8*IF(Rehab!$D$1="Yes",1,0)</f>
        <v>0</v>
      </c>
      <c r="DK77" s="540">
        <f>SUM(Rehab!$AA8:'Rehab'!DZ8)*Rehab!$R8*IF(Rehab!$D$1="Yes",1,0)</f>
        <v>0</v>
      </c>
      <c r="DL77" s="540">
        <f>SUM(Rehab!$AA8:'Rehab'!EA8)*Rehab!$R8*IF(Rehab!$D$1="Yes",1,0)</f>
        <v>0</v>
      </c>
      <c r="DM77" s="540">
        <f>SUM(Rehab!$AA8:'Rehab'!EB8)*Rehab!$R8*IF(Rehab!$D$1="Yes",1,0)</f>
        <v>0</v>
      </c>
      <c r="DN77" s="540">
        <f>SUM(Rehab!$AA8:'Rehab'!EC8)*Rehab!$R8*IF(Rehab!$D$1="Yes",1,0)</f>
        <v>0</v>
      </c>
      <c r="DO77" s="540">
        <f>SUM(Rehab!$AA8:'Rehab'!ED8)*Rehab!$R8*IF(Rehab!$D$1="Yes",1,0)</f>
        <v>0</v>
      </c>
      <c r="DP77" s="540">
        <f>SUM(Rehab!$AA8:'Rehab'!EE8)*Rehab!$R8*IF(Rehab!$D$1="Yes",1,0)</f>
        <v>0</v>
      </c>
      <c r="DQ77" s="540">
        <f>SUM(Rehab!$AA8:'Rehab'!EF8)*Rehab!$R8*IF(Rehab!$D$1="Yes",1,0)</f>
        <v>0</v>
      </c>
      <c r="DR77" s="540">
        <f>SUM(Rehab!$AA8:'Rehab'!EG8)*Rehab!$R8*IF(Rehab!$D$1="Yes",1,0)</f>
        <v>0</v>
      </c>
      <c r="DS77" s="540">
        <f>SUM(Rehab!$AA8:'Rehab'!EH8)*Rehab!$R8*IF(Rehab!$D$1="Yes",1,0)</f>
        <v>0</v>
      </c>
      <c r="DT77" s="540">
        <f>SUM(Rehab!$AA8:'Rehab'!EI8)*Rehab!$R8*IF(Rehab!$D$1="Yes",1,0)</f>
        <v>0</v>
      </c>
      <c r="DU77" s="540">
        <f>SUM(Rehab!$AA8:'Rehab'!EJ8)*Rehab!$R8*IF(Rehab!$D$1="Yes",1,0)</f>
        <v>0</v>
      </c>
      <c r="DV77" s="540">
        <f>SUM(Rehab!$AA8:'Rehab'!EK8)*Rehab!$R8*IF(Rehab!$D$1="Yes",1,0)</f>
        <v>0</v>
      </c>
      <c r="DW77" s="540">
        <f>SUM(Rehab!$AA8:'Rehab'!EL8)*Rehab!$R8*IF(Rehab!$D$1="Yes",1,0)</f>
        <v>0</v>
      </c>
      <c r="DX77" s="540">
        <f>SUM(Rehab!$AA8:'Rehab'!EM8)*Rehab!$R8*IF(Rehab!$D$1="Yes",1,0)</f>
        <v>0</v>
      </c>
      <c r="DY77" s="540">
        <f>SUM(Rehab!$AA8:'Rehab'!EN8)*Rehab!$R8*IF(Rehab!$D$1="Yes",1,0)</f>
        <v>0</v>
      </c>
      <c r="DZ77" s="540">
        <f>SUM(Rehab!$AA8:'Rehab'!EO8)*Rehab!$R8*IF(Rehab!$D$1="Yes",1,0)</f>
        <v>0</v>
      </c>
      <c r="EA77" s="540">
        <f>SUM(Rehab!$AA8:'Rehab'!EP8)*Rehab!$R8*IF(Rehab!$D$1="Yes",1,0)</f>
        <v>0</v>
      </c>
    </row>
    <row r="78" spans="1:131">
      <c r="A78" s="212" t="s">
        <v>403</v>
      </c>
      <c r="B78" s="213"/>
      <c r="C78" s="213"/>
      <c r="D78" s="213"/>
      <c r="E78" s="213"/>
      <c r="F78" s="213"/>
      <c r="G78" s="213"/>
      <c r="H78" s="213"/>
      <c r="I78" s="213"/>
      <c r="K78" s="541"/>
      <c r="L78" s="466">
        <f>Rehab!AA17*Rehab!$R$47*IF(Rehab!$D$1="Yes",1,0)</f>
        <v>0</v>
      </c>
      <c r="M78" s="466">
        <f>Rehab!AB17*Rehab!$R$47*IF(Rehab!$D$1="Yes",1,0)</f>
        <v>0</v>
      </c>
      <c r="N78" s="466">
        <f>Rehab!AC17*Rehab!$R$47*IF(Rehab!$D$1="Yes",1,0)</f>
        <v>0</v>
      </c>
      <c r="O78" s="466">
        <f>Rehab!AD17*Rehab!$R$47*IF(Rehab!$D$1="Yes",1,0)</f>
        <v>0</v>
      </c>
      <c r="P78" s="466">
        <f>Rehab!AE17*Rehab!$R$47*IF(Rehab!$D$1="Yes",1,0)</f>
        <v>0</v>
      </c>
      <c r="Q78" s="466">
        <f>Rehab!AF17*Rehab!$R$47*IF(Rehab!$D$1="Yes",1,0)</f>
        <v>0</v>
      </c>
      <c r="R78" s="466">
        <f>Rehab!AG17*Rehab!$R$47*IF(Rehab!$D$1="Yes",1,0)</f>
        <v>0</v>
      </c>
      <c r="S78" s="466">
        <f>Rehab!AH17*Rehab!$R$47*IF(Rehab!$D$1="Yes",1,0)</f>
        <v>0</v>
      </c>
      <c r="T78" s="466">
        <f>Rehab!AI17*Rehab!$R$47*IF(Rehab!$D$1="Yes",1,0)</f>
        <v>0</v>
      </c>
      <c r="U78" s="466">
        <f>Rehab!AJ17*Rehab!$R$47*IF(Rehab!$D$1="Yes",1,0)</f>
        <v>0</v>
      </c>
      <c r="V78" s="466">
        <f>Rehab!AK17*Rehab!$R$47*IF(Rehab!$D$1="Yes",1,0)</f>
        <v>0</v>
      </c>
      <c r="W78" s="466">
        <f>Rehab!AL17*Rehab!$R$47*IF(Rehab!$D$1="Yes",1,0)</f>
        <v>0</v>
      </c>
      <c r="X78" s="466">
        <f>Rehab!AM17*Rehab!$R$47*IF(Rehab!$D$1="Yes",1,0)</f>
        <v>0</v>
      </c>
      <c r="Y78" s="466">
        <f>Rehab!AN17*Rehab!$R$47*IF(Rehab!$D$1="Yes",1,0)</f>
        <v>0</v>
      </c>
      <c r="Z78" s="466">
        <f>Rehab!AO17*Rehab!$R$47*IF(Rehab!$D$1="Yes",1,0)</f>
        <v>0</v>
      </c>
      <c r="AA78" s="466">
        <f>Rehab!AP17*Rehab!$R$47*IF(Rehab!$D$1="Yes",1,0)</f>
        <v>0</v>
      </c>
      <c r="AB78" s="466">
        <f>Rehab!AQ17*Rehab!$R$47*IF(Rehab!$D$1="Yes",1,0)</f>
        <v>0</v>
      </c>
      <c r="AC78" s="466">
        <f>Rehab!AR17*Rehab!$R$47*IF(Rehab!$D$1="Yes",1,0)</f>
        <v>0</v>
      </c>
      <c r="AD78" s="466">
        <f>Rehab!AS17*Rehab!$R$47*IF(Rehab!$D$1="Yes",1,0)</f>
        <v>0</v>
      </c>
      <c r="AE78" s="466">
        <f>Rehab!AT17*Rehab!$R$47*IF(Rehab!$D$1="Yes",1,0)</f>
        <v>0</v>
      </c>
      <c r="AF78" s="466">
        <f>Rehab!AU17*Rehab!$R$47*IF(Rehab!$D$1="Yes",1,0)</f>
        <v>0</v>
      </c>
      <c r="AG78" s="466">
        <f>Rehab!AV17*Rehab!$R$47*IF(Rehab!$D$1="Yes",1,0)</f>
        <v>0</v>
      </c>
      <c r="AH78" s="466">
        <f>Rehab!AW17*Rehab!$R$47*IF(Rehab!$D$1="Yes",1,0)</f>
        <v>0</v>
      </c>
      <c r="AI78" s="466">
        <f>Rehab!AX17*Rehab!$R$47*IF(Rehab!$D$1="Yes",1,0)</f>
        <v>0</v>
      </c>
      <c r="AJ78" s="466">
        <f>Rehab!AY17*Rehab!$R$47*IF(Rehab!$D$1="Yes",1,0)</f>
        <v>0</v>
      </c>
      <c r="AK78" s="466">
        <f>Rehab!AZ17*Rehab!$R$47*IF(Rehab!$D$1="Yes",1,0)</f>
        <v>0</v>
      </c>
      <c r="AL78" s="466">
        <f>Rehab!BA17*Rehab!$R$47*IF(Rehab!$D$1="Yes",1,0)</f>
        <v>0</v>
      </c>
      <c r="AM78" s="466">
        <f>Rehab!BB17*Rehab!$R$47*IF(Rehab!$D$1="Yes",1,0)</f>
        <v>0</v>
      </c>
      <c r="AN78" s="466">
        <f>Rehab!BC17*Rehab!$R$47*IF(Rehab!$D$1="Yes",1,0)</f>
        <v>0</v>
      </c>
      <c r="AO78" s="466">
        <f>Rehab!BD17*Rehab!$R$47*IF(Rehab!$D$1="Yes",1,0)</f>
        <v>0</v>
      </c>
      <c r="AP78" s="466">
        <f>Rehab!BE17*Rehab!$R$47*IF(Rehab!$D$1="Yes",1,0)</f>
        <v>0</v>
      </c>
      <c r="AQ78" s="466">
        <f>Rehab!BF17*Rehab!$R$47*IF(Rehab!$D$1="Yes",1,0)</f>
        <v>0</v>
      </c>
      <c r="AR78" s="466">
        <f>Rehab!BG17*Rehab!$R$47*IF(Rehab!$D$1="Yes",1,0)</f>
        <v>0</v>
      </c>
      <c r="AS78" s="466">
        <f>Rehab!BH17*Rehab!$R$47*IF(Rehab!$D$1="Yes",1,0)</f>
        <v>0</v>
      </c>
      <c r="AT78" s="466">
        <f>Rehab!BI17*Rehab!$R$47*IF(Rehab!$D$1="Yes",1,0)</f>
        <v>0</v>
      </c>
      <c r="AU78" s="466">
        <f>Rehab!BJ17*Rehab!$R$47*IF(Rehab!$D$1="Yes",1,0)</f>
        <v>0</v>
      </c>
      <c r="AV78" s="466">
        <f>Rehab!BK17*Rehab!$R$47*IF(Rehab!$D$1="Yes",1,0)</f>
        <v>0</v>
      </c>
      <c r="AW78" s="466">
        <f>Rehab!BL17*Rehab!$R$47*IF(Rehab!$D$1="Yes",1,0)</f>
        <v>0</v>
      </c>
      <c r="AX78" s="466">
        <f>Rehab!BM17*Rehab!$R$47*IF(Rehab!$D$1="Yes",1,0)</f>
        <v>0</v>
      </c>
      <c r="AY78" s="466">
        <f>Rehab!BN17*Rehab!$R$47*IF(Rehab!$D$1="Yes",1,0)</f>
        <v>0</v>
      </c>
      <c r="AZ78" s="466">
        <f>Rehab!BO17*Rehab!$R$47*IF(Rehab!$D$1="Yes",1,0)</f>
        <v>0</v>
      </c>
      <c r="BA78" s="466">
        <f>Rehab!BP17*Rehab!$R$47*IF(Rehab!$D$1="Yes",1,0)</f>
        <v>0</v>
      </c>
      <c r="BB78" s="466">
        <f>Rehab!BQ17*Rehab!$R$47*IF(Rehab!$D$1="Yes",1,0)</f>
        <v>0</v>
      </c>
      <c r="BC78" s="466">
        <f>Rehab!BR17*Rehab!$R$47*IF(Rehab!$D$1="Yes",1,0)</f>
        <v>0</v>
      </c>
      <c r="BD78" s="466">
        <f>Rehab!BS17*Rehab!$R$47*IF(Rehab!$D$1="Yes",1,0)</f>
        <v>0</v>
      </c>
      <c r="BE78" s="466">
        <f>Rehab!BT17*Rehab!$R$47*IF(Rehab!$D$1="Yes",1,0)</f>
        <v>0</v>
      </c>
      <c r="BF78" s="466">
        <f>Rehab!BU17*Rehab!$R$47*IF(Rehab!$D$1="Yes",1,0)</f>
        <v>0</v>
      </c>
      <c r="BG78" s="466">
        <f>Rehab!BV17*Rehab!$R$47*IF(Rehab!$D$1="Yes",1,0)</f>
        <v>0</v>
      </c>
      <c r="BH78" s="466">
        <f>Rehab!BW17*Rehab!$R$47*IF(Rehab!$D$1="Yes",1,0)</f>
        <v>0</v>
      </c>
      <c r="BI78" s="466">
        <f>Rehab!BX17*Rehab!$R$47*IF(Rehab!$D$1="Yes",1,0)</f>
        <v>0</v>
      </c>
      <c r="BJ78" s="466">
        <f>Rehab!BY17*Rehab!$R$47*IF(Rehab!$D$1="Yes",1,0)</f>
        <v>0</v>
      </c>
      <c r="BK78" s="466">
        <f>Rehab!BZ17*Rehab!$R$47*IF(Rehab!$D$1="Yes",1,0)</f>
        <v>0</v>
      </c>
      <c r="BL78" s="466">
        <f>Rehab!CA17*Rehab!$R$47*IF(Rehab!$D$1="Yes",1,0)</f>
        <v>0</v>
      </c>
      <c r="BM78" s="466">
        <f>Rehab!CB17*Rehab!$R$47*IF(Rehab!$D$1="Yes",1,0)</f>
        <v>0</v>
      </c>
      <c r="BN78" s="466">
        <f>Rehab!CC17*Rehab!$R$47*IF(Rehab!$D$1="Yes",1,0)</f>
        <v>0</v>
      </c>
      <c r="BO78" s="466">
        <f>Rehab!CD17*Rehab!$R$47*IF(Rehab!$D$1="Yes",1,0)</f>
        <v>0</v>
      </c>
      <c r="BP78" s="466">
        <f>Rehab!CE17*Rehab!$R$47*IF(Rehab!$D$1="Yes",1,0)</f>
        <v>0</v>
      </c>
      <c r="BQ78" s="466">
        <f>Rehab!CF17*Rehab!$R$47*IF(Rehab!$D$1="Yes",1,0)</f>
        <v>0</v>
      </c>
      <c r="BR78" s="466">
        <f>Rehab!CG17*Rehab!$R$47*IF(Rehab!$D$1="Yes",1,0)</f>
        <v>0</v>
      </c>
      <c r="BS78" s="466">
        <f>Rehab!CH17*Rehab!$R$47*IF(Rehab!$D$1="Yes",1,0)</f>
        <v>0</v>
      </c>
      <c r="BT78" s="466">
        <f>Rehab!CI17*Rehab!$R$47*IF(Rehab!$D$1="Yes",1,0)</f>
        <v>0</v>
      </c>
      <c r="BU78" s="466">
        <f>Rehab!CJ17*Rehab!$R$47*IF(Rehab!$D$1="Yes",1,0)</f>
        <v>0</v>
      </c>
      <c r="BV78" s="466">
        <f>Rehab!CK17*Rehab!$R$47*IF(Rehab!$D$1="Yes",1,0)</f>
        <v>0</v>
      </c>
      <c r="BW78" s="466">
        <f>Rehab!CL17*Rehab!$R$47*IF(Rehab!$D$1="Yes",1,0)</f>
        <v>0</v>
      </c>
      <c r="BX78" s="466">
        <f>Rehab!CM17*Rehab!$R$47*IF(Rehab!$D$1="Yes",1,0)</f>
        <v>0</v>
      </c>
      <c r="BY78" s="466">
        <f>Rehab!CN17*Rehab!$R$47*IF(Rehab!$D$1="Yes",1,0)</f>
        <v>0</v>
      </c>
      <c r="BZ78" s="466">
        <f>Rehab!CO17*Rehab!$R$47*IF(Rehab!$D$1="Yes",1,0)</f>
        <v>0</v>
      </c>
      <c r="CA78" s="466">
        <f>Rehab!CP17*Rehab!$R$47*IF(Rehab!$D$1="Yes",1,0)</f>
        <v>0</v>
      </c>
      <c r="CB78" s="466">
        <f>Rehab!CQ17*Rehab!$R$47*IF(Rehab!$D$1="Yes",1,0)</f>
        <v>0</v>
      </c>
      <c r="CC78" s="466">
        <f>Rehab!CR17*Rehab!$R$47*IF(Rehab!$D$1="Yes",1,0)</f>
        <v>0</v>
      </c>
      <c r="CD78" s="466">
        <f>Rehab!CS17*Rehab!$R$47*IF(Rehab!$D$1="Yes",1,0)</f>
        <v>0</v>
      </c>
      <c r="CE78" s="466">
        <f>Rehab!CT17*Rehab!$R$47*IF(Rehab!$D$1="Yes",1,0)</f>
        <v>0</v>
      </c>
      <c r="CF78" s="466">
        <f>Rehab!CU17*Rehab!$R$47*IF(Rehab!$D$1="Yes",1,0)</f>
        <v>0</v>
      </c>
      <c r="CG78" s="466">
        <f>Rehab!CV17*Rehab!$R$47*IF(Rehab!$D$1="Yes",1,0)</f>
        <v>0</v>
      </c>
      <c r="CH78" s="466">
        <f>Rehab!CW17*Rehab!$R$47*IF(Rehab!$D$1="Yes",1,0)</f>
        <v>0</v>
      </c>
      <c r="CI78" s="466">
        <f>Rehab!CX17*Rehab!$R$47*IF(Rehab!$D$1="Yes",1,0)</f>
        <v>0</v>
      </c>
      <c r="CJ78" s="466">
        <f>Rehab!CY17*Rehab!$R$47*IF(Rehab!$D$1="Yes",1,0)</f>
        <v>0</v>
      </c>
      <c r="CK78" s="466">
        <f>Rehab!CZ17*Rehab!$R$47*IF(Rehab!$D$1="Yes",1,0)</f>
        <v>0</v>
      </c>
      <c r="CL78" s="466">
        <f>Rehab!DA17*Rehab!$R$47*IF(Rehab!$D$1="Yes",1,0)</f>
        <v>0</v>
      </c>
      <c r="CM78" s="466">
        <f>Rehab!DB17*Rehab!$R$47*IF(Rehab!$D$1="Yes",1,0)</f>
        <v>0</v>
      </c>
      <c r="CN78" s="466">
        <f>Rehab!DC17*Rehab!$R$47*IF(Rehab!$D$1="Yes",1,0)</f>
        <v>0</v>
      </c>
      <c r="CO78" s="466">
        <f>Rehab!DD17*Rehab!$R$47*IF(Rehab!$D$1="Yes",1,0)</f>
        <v>0</v>
      </c>
      <c r="CP78" s="466">
        <f>Rehab!DE17*Rehab!$R$47*IF(Rehab!$D$1="Yes",1,0)</f>
        <v>0</v>
      </c>
      <c r="CQ78" s="466">
        <f>Rehab!DF17*Rehab!$R$47*IF(Rehab!$D$1="Yes",1,0)</f>
        <v>0</v>
      </c>
      <c r="CR78" s="466">
        <f>Rehab!DG17*Rehab!$R$47*IF(Rehab!$D$1="Yes",1,0)</f>
        <v>0</v>
      </c>
      <c r="CS78" s="466">
        <f>Rehab!DH17*Rehab!$R$47*IF(Rehab!$D$1="Yes",1,0)</f>
        <v>0</v>
      </c>
      <c r="CT78" s="466">
        <f>Rehab!DI17*Rehab!$R$47*IF(Rehab!$D$1="Yes",1,0)</f>
        <v>0</v>
      </c>
      <c r="CU78" s="466">
        <f>Rehab!DJ17*Rehab!$R$47*IF(Rehab!$D$1="Yes",1,0)</f>
        <v>0</v>
      </c>
      <c r="CV78" s="466">
        <f>Rehab!DK17*Rehab!$R$47*IF(Rehab!$D$1="Yes",1,0)</f>
        <v>0</v>
      </c>
      <c r="CW78" s="466">
        <f>Rehab!DL17*Rehab!$R$47*IF(Rehab!$D$1="Yes",1,0)</f>
        <v>0</v>
      </c>
      <c r="CX78" s="466">
        <f>Rehab!DM17*Rehab!$R$47*IF(Rehab!$D$1="Yes",1,0)</f>
        <v>0</v>
      </c>
      <c r="CY78" s="466">
        <f>Rehab!DN17*Rehab!$R$47*IF(Rehab!$D$1="Yes",1,0)</f>
        <v>0</v>
      </c>
      <c r="CZ78" s="466">
        <f>Rehab!DO17*Rehab!$R$47*IF(Rehab!$D$1="Yes",1,0)</f>
        <v>0</v>
      </c>
      <c r="DA78" s="466">
        <f>Rehab!DP17*Rehab!$R$47*IF(Rehab!$D$1="Yes",1,0)</f>
        <v>0</v>
      </c>
      <c r="DB78" s="466">
        <f>Rehab!DQ17*Rehab!$R$47*IF(Rehab!$D$1="Yes",1,0)</f>
        <v>0</v>
      </c>
      <c r="DC78" s="466">
        <f>Rehab!DR17*Rehab!$R$47*IF(Rehab!$D$1="Yes",1,0)</f>
        <v>0</v>
      </c>
      <c r="DD78" s="466">
        <f>Rehab!DS17*Rehab!$R$47*IF(Rehab!$D$1="Yes",1,0)</f>
        <v>0</v>
      </c>
      <c r="DE78" s="466">
        <f>Rehab!DT17*Rehab!$R$47*IF(Rehab!$D$1="Yes",1,0)</f>
        <v>0</v>
      </c>
      <c r="DF78" s="466">
        <f>Rehab!DU17*Rehab!$R$47*IF(Rehab!$D$1="Yes",1,0)</f>
        <v>0</v>
      </c>
      <c r="DG78" s="466">
        <f>Rehab!DV17*Rehab!$R$47*IF(Rehab!$D$1="Yes",1,0)</f>
        <v>0</v>
      </c>
      <c r="DH78" s="466">
        <f>Rehab!DW17*Rehab!$R$47*IF(Rehab!$D$1="Yes",1,0)</f>
        <v>0</v>
      </c>
      <c r="DI78" s="466">
        <f>Rehab!DX17*Rehab!$R$47*IF(Rehab!$D$1="Yes",1,0)</f>
        <v>0</v>
      </c>
      <c r="DJ78" s="466">
        <f>Rehab!DY17*Rehab!$R$47*IF(Rehab!$D$1="Yes",1,0)</f>
        <v>0</v>
      </c>
      <c r="DK78" s="466">
        <f>Rehab!DZ17*Rehab!$R$47*IF(Rehab!$D$1="Yes",1,0)</f>
        <v>0</v>
      </c>
      <c r="DL78" s="466">
        <f>Rehab!EA17*Rehab!$R$47*IF(Rehab!$D$1="Yes",1,0)</f>
        <v>0</v>
      </c>
      <c r="DM78" s="466">
        <f>Rehab!EB17*Rehab!$R$47*IF(Rehab!$D$1="Yes",1,0)</f>
        <v>0</v>
      </c>
      <c r="DN78" s="466">
        <f>Rehab!EC17*Rehab!$R$47*IF(Rehab!$D$1="Yes",1,0)</f>
        <v>0</v>
      </c>
      <c r="DO78" s="466">
        <f>Rehab!ED17*Rehab!$R$47*IF(Rehab!$D$1="Yes",1,0)</f>
        <v>0</v>
      </c>
      <c r="DP78" s="466">
        <f>Rehab!EE17*Rehab!$R$47*IF(Rehab!$D$1="Yes",1,0)</f>
        <v>0</v>
      </c>
      <c r="DQ78" s="466">
        <f>Rehab!EF17*Rehab!$R$47*IF(Rehab!$D$1="Yes",1,0)</f>
        <v>0</v>
      </c>
      <c r="DR78" s="466">
        <f>Rehab!EG17*Rehab!$R$47*IF(Rehab!$D$1="Yes",1,0)</f>
        <v>0</v>
      </c>
      <c r="DS78" s="466">
        <f>Rehab!EH17*Rehab!$R$47*IF(Rehab!$D$1="Yes",1,0)</f>
        <v>0</v>
      </c>
      <c r="DT78" s="466">
        <f>Rehab!EI17*Rehab!$R$47*IF(Rehab!$D$1="Yes",1,0)</f>
        <v>0</v>
      </c>
      <c r="DU78" s="466">
        <f>Rehab!EJ17*Rehab!$R$47*IF(Rehab!$D$1="Yes",1,0)</f>
        <v>0</v>
      </c>
      <c r="DV78" s="466">
        <f>Rehab!EK17*Rehab!$R$47*IF(Rehab!$D$1="Yes",1,0)</f>
        <v>0</v>
      </c>
      <c r="DW78" s="466">
        <f>Rehab!EL17*Rehab!$R$47*IF(Rehab!$D$1="Yes",1,0)</f>
        <v>0</v>
      </c>
      <c r="DX78" s="466">
        <f>Rehab!EM17*Rehab!$R$47*IF(Rehab!$D$1="Yes",1,0)</f>
        <v>0</v>
      </c>
      <c r="DY78" s="466">
        <f>Rehab!EN17*Rehab!$R$47*IF(Rehab!$D$1="Yes",1,0)</f>
        <v>0</v>
      </c>
      <c r="DZ78" s="466">
        <f>Rehab!EO17*Rehab!$R$47*IF(Rehab!$D$1="Yes",1,0)</f>
        <v>0</v>
      </c>
      <c r="EA78" s="466">
        <f>Rehab!EP17*Rehab!$R$47*IF(Rehab!$D$1="Yes",1,0)</f>
        <v>0</v>
      </c>
    </row>
    <row r="79" spans="1:131">
      <c r="A79" s="256" t="s">
        <v>405</v>
      </c>
      <c r="B79" s="257"/>
      <c r="C79" s="257"/>
      <c r="D79" s="257"/>
      <c r="E79" s="257"/>
      <c r="F79" s="257"/>
      <c r="G79" s="257"/>
      <c r="H79" s="257"/>
      <c r="I79" s="257"/>
      <c r="J79" s="257"/>
      <c r="K79" s="468"/>
      <c r="L79" s="537">
        <f t="shared" ref="L79:AQ79" si="8">SUM(L77:L78)</f>
        <v>0</v>
      </c>
      <c r="M79" s="468">
        <f t="shared" si="8"/>
        <v>0</v>
      </c>
      <c r="N79" s="468">
        <f t="shared" si="8"/>
        <v>0</v>
      </c>
      <c r="O79" s="542">
        <f t="shared" si="8"/>
        <v>0</v>
      </c>
      <c r="P79" s="542">
        <f t="shared" si="8"/>
        <v>0</v>
      </c>
      <c r="Q79" s="542">
        <f t="shared" si="8"/>
        <v>0</v>
      </c>
      <c r="R79" s="542">
        <f t="shared" si="8"/>
        <v>0</v>
      </c>
      <c r="S79" s="468">
        <f t="shared" si="8"/>
        <v>0</v>
      </c>
      <c r="T79" s="468">
        <f t="shared" si="8"/>
        <v>0</v>
      </c>
      <c r="U79" s="468">
        <f t="shared" si="8"/>
        <v>0</v>
      </c>
      <c r="V79" s="468">
        <f t="shared" si="8"/>
        <v>0</v>
      </c>
      <c r="W79" s="468">
        <f t="shared" si="8"/>
        <v>0</v>
      </c>
      <c r="X79" s="468">
        <f t="shared" si="8"/>
        <v>0</v>
      </c>
      <c r="Y79" s="468">
        <f t="shared" si="8"/>
        <v>0</v>
      </c>
      <c r="Z79" s="468">
        <f t="shared" si="8"/>
        <v>0</v>
      </c>
      <c r="AA79" s="468">
        <f t="shared" si="8"/>
        <v>0</v>
      </c>
      <c r="AB79" s="468">
        <f t="shared" si="8"/>
        <v>0</v>
      </c>
      <c r="AC79" s="468">
        <f t="shared" si="8"/>
        <v>0</v>
      </c>
      <c r="AD79" s="468">
        <f t="shared" si="8"/>
        <v>0</v>
      </c>
      <c r="AE79" s="468">
        <f t="shared" si="8"/>
        <v>0</v>
      </c>
      <c r="AF79" s="468">
        <f t="shared" si="8"/>
        <v>0</v>
      </c>
      <c r="AG79" s="468">
        <f t="shared" si="8"/>
        <v>0</v>
      </c>
      <c r="AH79" s="468">
        <f t="shared" si="8"/>
        <v>0</v>
      </c>
      <c r="AI79" s="468">
        <f t="shared" si="8"/>
        <v>0</v>
      </c>
      <c r="AJ79" s="468">
        <f t="shared" si="8"/>
        <v>0</v>
      </c>
      <c r="AK79" s="468">
        <f t="shared" si="8"/>
        <v>0</v>
      </c>
      <c r="AL79" s="468">
        <f t="shared" si="8"/>
        <v>0</v>
      </c>
      <c r="AM79" s="468">
        <f t="shared" si="8"/>
        <v>0</v>
      </c>
      <c r="AN79" s="468">
        <f t="shared" si="8"/>
        <v>0</v>
      </c>
      <c r="AO79" s="468">
        <f t="shared" si="8"/>
        <v>0</v>
      </c>
      <c r="AP79" s="468">
        <f t="shared" si="8"/>
        <v>0</v>
      </c>
      <c r="AQ79" s="468">
        <f t="shared" si="8"/>
        <v>0</v>
      </c>
      <c r="AR79" s="468">
        <f t="shared" ref="AR79:BW79" si="9">SUM(AR77:AR78)</f>
        <v>0</v>
      </c>
      <c r="AS79" s="468">
        <f t="shared" si="9"/>
        <v>0</v>
      </c>
      <c r="AT79" s="468">
        <f t="shared" si="9"/>
        <v>0</v>
      </c>
      <c r="AU79" s="468">
        <f t="shared" si="9"/>
        <v>0</v>
      </c>
      <c r="AV79" s="468">
        <f t="shared" si="9"/>
        <v>0</v>
      </c>
      <c r="AW79" s="468">
        <f t="shared" si="9"/>
        <v>0</v>
      </c>
      <c r="AX79" s="468">
        <f t="shared" si="9"/>
        <v>0</v>
      </c>
      <c r="AY79" s="468">
        <f t="shared" si="9"/>
        <v>0</v>
      </c>
      <c r="AZ79" s="468">
        <f t="shared" si="9"/>
        <v>0</v>
      </c>
      <c r="BA79" s="468">
        <f t="shared" si="9"/>
        <v>0</v>
      </c>
      <c r="BB79" s="468">
        <f t="shared" si="9"/>
        <v>0</v>
      </c>
      <c r="BC79" s="468">
        <f t="shared" si="9"/>
        <v>0</v>
      </c>
      <c r="BD79" s="468">
        <f t="shared" si="9"/>
        <v>0</v>
      </c>
      <c r="BE79" s="468">
        <f t="shared" si="9"/>
        <v>0</v>
      </c>
      <c r="BF79" s="468">
        <f t="shared" si="9"/>
        <v>0</v>
      </c>
      <c r="BG79" s="468">
        <f t="shared" si="9"/>
        <v>0</v>
      </c>
      <c r="BH79" s="468">
        <f t="shared" si="9"/>
        <v>0</v>
      </c>
      <c r="BI79" s="468">
        <f t="shared" si="9"/>
        <v>0</v>
      </c>
      <c r="BJ79" s="468">
        <f t="shared" si="9"/>
        <v>0</v>
      </c>
      <c r="BK79" s="468">
        <f t="shared" si="9"/>
        <v>0</v>
      </c>
      <c r="BL79" s="468">
        <f t="shared" si="9"/>
        <v>0</v>
      </c>
      <c r="BM79" s="468">
        <f t="shared" si="9"/>
        <v>0</v>
      </c>
      <c r="BN79" s="468">
        <f t="shared" si="9"/>
        <v>0</v>
      </c>
      <c r="BO79" s="468">
        <f t="shared" si="9"/>
        <v>0</v>
      </c>
      <c r="BP79" s="468">
        <f t="shared" si="9"/>
        <v>0</v>
      </c>
      <c r="BQ79" s="468">
        <f t="shared" si="9"/>
        <v>0</v>
      </c>
      <c r="BR79" s="468">
        <f t="shared" si="9"/>
        <v>0</v>
      </c>
      <c r="BS79" s="468">
        <f t="shared" si="9"/>
        <v>0</v>
      </c>
      <c r="BT79" s="468">
        <f t="shared" si="9"/>
        <v>0</v>
      </c>
      <c r="BU79" s="468">
        <f t="shared" si="9"/>
        <v>0</v>
      </c>
      <c r="BV79" s="468">
        <f t="shared" si="9"/>
        <v>0</v>
      </c>
      <c r="BW79" s="468">
        <f t="shared" si="9"/>
        <v>0</v>
      </c>
      <c r="BX79" s="468">
        <f t="shared" ref="BX79:DC79" si="10">SUM(BX77:BX78)</f>
        <v>0</v>
      </c>
      <c r="BY79" s="468">
        <f t="shared" si="10"/>
        <v>0</v>
      </c>
      <c r="BZ79" s="468">
        <f t="shared" si="10"/>
        <v>0</v>
      </c>
      <c r="CA79" s="468">
        <f t="shared" si="10"/>
        <v>0</v>
      </c>
      <c r="CB79" s="468">
        <f t="shared" si="10"/>
        <v>0</v>
      </c>
      <c r="CC79" s="468">
        <f t="shared" si="10"/>
        <v>0</v>
      </c>
      <c r="CD79" s="468">
        <f t="shared" si="10"/>
        <v>0</v>
      </c>
      <c r="CE79" s="468">
        <f t="shared" si="10"/>
        <v>0</v>
      </c>
      <c r="CF79" s="468">
        <f t="shared" si="10"/>
        <v>0</v>
      </c>
      <c r="CG79" s="468">
        <f t="shared" si="10"/>
        <v>0</v>
      </c>
      <c r="CH79" s="468">
        <f t="shared" si="10"/>
        <v>0</v>
      </c>
      <c r="CI79" s="468">
        <f t="shared" si="10"/>
        <v>0</v>
      </c>
      <c r="CJ79" s="468">
        <f t="shared" si="10"/>
        <v>0</v>
      </c>
      <c r="CK79" s="468">
        <f t="shared" si="10"/>
        <v>0</v>
      </c>
      <c r="CL79" s="468">
        <f t="shared" si="10"/>
        <v>0</v>
      </c>
      <c r="CM79" s="468">
        <f t="shared" si="10"/>
        <v>0</v>
      </c>
      <c r="CN79" s="468">
        <f t="shared" si="10"/>
        <v>0</v>
      </c>
      <c r="CO79" s="468">
        <f t="shared" si="10"/>
        <v>0</v>
      </c>
      <c r="CP79" s="468">
        <f t="shared" si="10"/>
        <v>0</v>
      </c>
      <c r="CQ79" s="468">
        <f t="shared" si="10"/>
        <v>0</v>
      </c>
      <c r="CR79" s="468">
        <f t="shared" si="10"/>
        <v>0</v>
      </c>
      <c r="CS79" s="468">
        <f t="shared" si="10"/>
        <v>0</v>
      </c>
      <c r="CT79" s="468">
        <f t="shared" si="10"/>
        <v>0</v>
      </c>
      <c r="CU79" s="468">
        <f t="shared" si="10"/>
        <v>0</v>
      </c>
      <c r="CV79" s="468">
        <f t="shared" si="10"/>
        <v>0</v>
      </c>
      <c r="CW79" s="468">
        <f t="shared" si="10"/>
        <v>0</v>
      </c>
      <c r="CX79" s="468">
        <f t="shared" si="10"/>
        <v>0</v>
      </c>
      <c r="CY79" s="468">
        <f t="shared" si="10"/>
        <v>0</v>
      </c>
      <c r="CZ79" s="468">
        <f t="shared" si="10"/>
        <v>0</v>
      </c>
      <c r="DA79" s="468">
        <f t="shared" si="10"/>
        <v>0</v>
      </c>
      <c r="DB79" s="468">
        <f t="shared" si="10"/>
        <v>0</v>
      </c>
      <c r="DC79" s="468">
        <f t="shared" si="10"/>
        <v>0</v>
      </c>
      <c r="DD79" s="468">
        <f t="shared" ref="DD79:EA79" si="11">SUM(DD77:DD78)</f>
        <v>0</v>
      </c>
      <c r="DE79" s="468">
        <f t="shared" si="11"/>
        <v>0</v>
      </c>
      <c r="DF79" s="468">
        <f t="shared" si="11"/>
        <v>0</v>
      </c>
      <c r="DG79" s="468">
        <f t="shared" si="11"/>
        <v>0</v>
      </c>
      <c r="DH79" s="468">
        <f t="shared" si="11"/>
        <v>0</v>
      </c>
      <c r="DI79" s="468">
        <f t="shared" si="11"/>
        <v>0</v>
      </c>
      <c r="DJ79" s="468">
        <f t="shared" si="11"/>
        <v>0</v>
      </c>
      <c r="DK79" s="468">
        <f t="shared" si="11"/>
        <v>0</v>
      </c>
      <c r="DL79" s="468">
        <f t="shared" si="11"/>
        <v>0</v>
      </c>
      <c r="DM79" s="468">
        <f t="shared" si="11"/>
        <v>0</v>
      </c>
      <c r="DN79" s="468">
        <f t="shared" si="11"/>
        <v>0</v>
      </c>
      <c r="DO79" s="468">
        <f t="shared" si="11"/>
        <v>0</v>
      </c>
      <c r="DP79" s="468">
        <f t="shared" si="11"/>
        <v>0</v>
      </c>
      <c r="DQ79" s="468">
        <f t="shared" si="11"/>
        <v>0</v>
      </c>
      <c r="DR79" s="468">
        <f t="shared" si="11"/>
        <v>0</v>
      </c>
      <c r="DS79" s="468">
        <f t="shared" si="11"/>
        <v>0</v>
      </c>
      <c r="DT79" s="468">
        <f t="shared" si="11"/>
        <v>0</v>
      </c>
      <c r="DU79" s="468">
        <f t="shared" si="11"/>
        <v>0</v>
      </c>
      <c r="DV79" s="468">
        <f t="shared" si="11"/>
        <v>0</v>
      </c>
      <c r="DW79" s="468">
        <f t="shared" si="11"/>
        <v>0</v>
      </c>
      <c r="DX79" s="468">
        <f t="shared" si="11"/>
        <v>0</v>
      </c>
      <c r="DY79" s="468">
        <f t="shared" si="11"/>
        <v>0</v>
      </c>
      <c r="DZ79" s="468">
        <f t="shared" si="11"/>
        <v>0</v>
      </c>
      <c r="EA79" s="468">
        <f t="shared" si="11"/>
        <v>0</v>
      </c>
    </row>
    <row r="80" spans="1:131">
      <c r="A80" s="31" t="s">
        <v>410</v>
      </c>
      <c r="B80" s="227"/>
      <c r="C80" s="227"/>
      <c r="D80" s="227"/>
      <c r="E80" s="227"/>
      <c r="F80" s="227"/>
      <c r="G80" s="227"/>
      <c r="H80" s="227"/>
      <c r="I80" s="227"/>
      <c r="J80" s="227"/>
      <c r="K80" s="464"/>
      <c r="L80" s="466"/>
      <c r="M80" s="466"/>
      <c r="N80" s="466"/>
      <c r="O80" s="466"/>
      <c r="P80" s="466"/>
      <c r="Q80" s="466"/>
      <c r="R80" s="466"/>
      <c r="S80" s="466"/>
      <c r="T80" s="466"/>
      <c r="U80" s="466"/>
      <c r="V80" s="466"/>
      <c r="W80" s="466"/>
      <c r="X80" s="466"/>
      <c r="Y80" s="466"/>
      <c r="Z80" s="466"/>
      <c r="AA80" s="466"/>
      <c r="AB80" s="466"/>
      <c r="AC80" s="466"/>
      <c r="AD80" s="466"/>
      <c r="AE80" s="466"/>
      <c r="AF80" s="466"/>
      <c r="AG80" s="466"/>
      <c r="AH80" s="466"/>
      <c r="AI80" s="466"/>
      <c r="AJ80" s="466"/>
      <c r="AK80" s="466"/>
      <c r="AL80" s="466"/>
      <c r="AM80" s="466"/>
      <c r="AN80" s="466"/>
      <c r="AO80" s="466"/>
      <c r="AP80" s="466"/>
      <c r="AQ80" s="466"/>
      <c r="AR80" s="466"/>
      <c r="AS80" s="466"/>
      <c r="AT80" s="466"/>
      <c r="AU80" s="466"/>
      <c r="AV80" s="466"/>
      <c r="AW80" s="466"/>
      <c r="AX80" s="466"/>
      <c r="AY80" s="466"/>
      <c r="AZ80" s="466"/>
      <c r="BA80" s="466"/>
      <c r="BB80" s="466"/>
      <c r="BC80" s="466"/>
      <c r="BD80" s="466"/>
      <c r="BE80" s="466"/>
      <c r="BF80" s="466"/>
      <c r="BG80" s="466"/>
      <c r="BH80" s="466"/>
      <c r="BI80" s="466"/>
      <c r="BJ80" s="466"/>
      <c r="BK80" s="466"/>
      <c r="BL80" s="466"/>
      <c r="BM80" s="466"/>
      <c r="BN80" s="466"/>
      <c r="BO80" s="466"/>
      <c r="BP80" s="466"/>
      <c r="BQ80" s="466"/>
      <c r="BR80" s="466"/>
      <c r="BS80" s="466"/>
      <c r="BT80" s="466"/>
      <c r="BU80" s="466"/>
      <c r="BV80" s="466"/>
      <c r="BW80" s="466"/>
      <c r="BX80" s="466"/>
      <c r="BY80" s="466"/>
      <c r="BZ80" s="466"/>
      <c r="CA80" s="466"/>
      <c r="CB80" s="466"/>
      <c r="CC80" s="466"/>
      <c r="CD80" s="466"/>
      <c r="CE80" s="466"/>
      <c r="CF80" s="466"/>
      <c r="CG80" s="466"/>
      <c r="CH80" s="466"/>
      <c r="CI80" s="466"/>
      <c r="CJ80" s="466"/>
      <c r="CK80" s="466"/>
      <c r="CL80" s="466"/>
      <c r="CM80" s="466"/>
      <c r="CN80" s="466"/>
      <c r="CO80" s="466"/>
      <c r="CP80" s="466"/>
      <c r="CQ80" s="466"/>
      <c r="CR80" s="466"/>
      <c r="CS80" s="466"/>
      <c r="CT80" s="466"/>
      <c r="CU80" s="466"/>
      <c r="CV80" s="466"/>
      <c r="CW80" s="466"/>
      <c r="CX80" s="466"/>
      <c r="CY80" s="466"/>
      <c r="CZ80" s="466"/>
      <c r="DA80" s="466"/>
      <c r="DB80" s="466"/>
      <c r="DC80" s="466"/>
      <c r="DD80" s="466"/>
      <c r="DE80" s="466"/>
      <c r="DF80" s="466"/>
      <c r="DG80" s="466"/>
      <c r="DH80" s="466"/>
      <c r="DI80" s="466"/>
      <c r="DJ80" s="466"/>
      <c r="DK80" s="466"/>
      <c r="DL80" s="466"/>
      <c r="DM80" s="466"/>
      <c r="DN80" s="466"/>
      <c r="DO80" s="466"/>
      <c r="DP80" s="466"/>
      <c r="DQ80" s="466"/>
      <c r="DR80" s="466"/>
      <c r="DS80" s="466"/>
      <c r="DT80" s="466"/>
      <c r="DU80" s="466"/>
      <c r="DV80" s="466"/>
      <c r="DW80" s="466"/>
      <c r="DX80" s="466"/>
      <c r="DY80" s="466"/>
      <c r="DZ80" s="466"/>
      <c r="EA80" s="466"/>
    </row>
    <row r="81" spans="1:131">
      <c r="A81" s="31"/>
      <c r="B81" s="227"/>
      <c r="C81" s="227"/>
      <c r="D81" s="227"/>
      <c r="E81" s="227"/>
      <c r="F81" s="227"/>
      <c r="G81" s="227"/>
      <c r="H81" s="227"/>
      <c r="I81" s="227"/>
      <c r="J81" s="227"/>
      <c r="K81" s="464"/>
      <c r="L81" s="466"/>
      <c r="M81" s="466"/>
      <c r="N81" s="466"/>
      <c r="O81" s="466"/>
      <c r="P81" s="466"/>
      <c r="Q81" s="466"/>
      <c r="R81" s="466"/>
      <c r="S81" s="466"/>
      <c r="T81" s="466"/>
      <c r="U81" s="466"/>
      <c r="V81" s="466"/>
      <c r="W81" s="466"/>
      <c r="X81" s="466"/>
      <c r="Y81" s="466"/>
      <c r="Z81" s="466"/>
      <c r="AA81" s="466"/>
      <c r="AB81" s="466"/>
      <c r="AC81" s="466"/>
      <c r="AD81" s="466"/>
      <c r="AE81" s="466"/>
      <c r="AF81" s="466"/>
      <c r="AG81" s="466"/>
      <c r="AH81" s="466"/>
      <c r="AI81" s="466"/>
      <c r="AJ81" s="466"/>
      <c r="AK81" s="466"/>
      <c r="AL81" s="466"/>
      <c r="AM81" s="466"/>
      <c r="AN81" s="466"/>
      <c r="AO81" s="466"/>
      <c r="AP81" s="466"/>
      <c r="AQ81" s="466"/>
      <c r="AR81" s="466"/>
      <c r="AS81" s="466"/>
      <c r="AT81" s="466"/>
      <c r="AU81" s="466"/>
      <c r="AV81" s="466"/>
      <c r="AW81" s="466"/>
      <c r="AX81" s="466"/>
      <c r="AY81" s="466"/>
      <c r="AZ81" s="466"/>
      <c r="BA81" s="466"/>
      <c r="BB81" s="466"/>
      <c r="BC81" s="466"/>
      <c r="BD81" s="466"/>
      <c r="BE81" s="466"/>
      <c r="BF81" s="466"/>
      <c r="BG81" s="466"/>
      <c r="BH81" s="466"/>
      <c r="BI81" s="466"/>
      <c r="BJ81" s="466"/>
      <c r="BK81" s="466"/>
      <c r="BL81" s="466"/>
      <c r="BM81" s="466"/>
      <c r="BN81" s="466"/>
      <c r="BO81" s="466"/>
      <c r="BP81" s="466"/>
      <c r="BQ81" s="466"/>
      <c r="BR81" s="466"/>
      <c r="BS81" s="466"/>
      <c r="BT81" s="466"/>
      <c r="BU81" s="466"/>
      <c r="BV81" s="466"/>
      <c r="BW81" s="466"/>
      <c r="BX81" s="466"/>
      <c r="BY81" s="466"/>
      <c r="BZ81" s="466"/>
      <c r="CA81" s="466"/>
      <c r="CB81" s="466"/>
      <c r="CC81" s="466"/>
      <c r="CD81" s="466"/>
      <c r="CE81" s="466"/>
      <c r="CF81" s="466"/>
      <c r="CG81" s="466"/>
      <c r="CH81" s="466"/>
      <c r="CI81" s="466"/>
      <c r="CJ81" s="466"/>
      <c r="CK81" s="466"/>
      <c r="CL81" s="466"/>
      <c r="CM81" s="466"/>
      <c r="CN81" s="466"/>
      <c r="CO81" s="466"/>
      <c r="CP81" s="466"/>
      <c r="CQ81" s="466"/>
      <c r="CR81" s="466"/>
      <c r="CS81" s="466"/>
      <c r="CT81" s="466"/>
      <c r="CU81" s="466"/>
      <c r="CV81" s="466"/>
      <c r="CW81" s="466"/>
      <c r="CX81" s="466"/>
      <c r="CY81" s="466"/>
      <c r="CZ81" s="466"/>
      <c r="DA81" s="466"/>
      <c r="DB81" s="466"/>
      <c r="DC81" s="466"/>
      <c r="DD81" s="466"/>
      <c r="DE81" s="466"/>
      <c r="DF81" s="466"/>
      <c r="DG81" s="466"/>
      <c r="DH81" s="466"/>
      <c r="DI81" s="466"/>
      <c r="DJ81" s="466"/>
      <c r="DK81" s="466"/>
      <c r="DL81" s="466"/>
      <c r="DM81" s="466"/>
      <c r="DN81" s="466"/>
      <c r="DO81" s="466"/>
      <c r="DP81" s="466"/>
      <c r="DQ81" s="466"/>
      <c r="DR81" s="466"/>
      <c r="DS81" s="466"/>
      <c r="DT81" s="466"/>
      <c r="DU81" s="466"/>
      <c r="DV81" s="466"/>
      <c r="DW81" s="466"/>
      <c r="DX81" s="466"/>
      <c r="DY81" s="466"/>
      <c r="DZ81" s="466"/>
      <c r="EA81" s="466"/>
    </row>
    <row r="82" spans="1:131">
      <c r="A82" s="1" t="s">
        <v>570</v>
      </c>
      <c r="B82" s="227"/>
      <c r="C82" s="227"/>
      <c r="D82" s="227"/>
      <c r="E82" s="227"/>
      <c r="F82" s="227"/>
      <c r="G82" s="227"/>
      <c r="H82" s="227"/>
      <c r="I82" s="227"/>
      <c r="J82" s="227"/>
      <c r="K82" s="464"/>
      <c r="L82" s="578">
        <f>L73+L79</f>
        <v>297170</v>
      </c>
      <c r="M82" s="578">
        <f t="shared" ref="M82:BX82" si="12">M73+M79</f>
        <v>297170</v>
      </c>
      <c r="N82" s="578">
        <f t="shared" si="12"/>
        <v>297170</v>
      </c>
      <c r="O82" s="578">
        <f t="shared" si="12"/>
        <v>297170</v>
      </c>
      <c r="P82" s="578">
        <f t="shared" si="12"/>
        <v>297170</v>
      </c>
      <c r="Q82" s="578">
        <f t="shared" si="12"/>
        <v>297170</v>
      </c>
      <c r="R82" s="578">
        <f t="shared" si="12"/>
        <v>297170</v>
      </c>
      <c r="S82" s="578">
        <f t="shared" si="12"/>
        <v>297170</v>
      </c>
      <c r="T82" s="578">
        <f t="shared" si="12"/>
        <v>297170</v>
      </c>
      <c r="U82" s="578">
        <f t="shared" si="12"/>
        <v>297170</v>
      </c>
      <c r="V82" s="578">
        <f>V73+V79</f>
        <v>297170</v>
      </c>
      <c r="W82" s="578">
        <f t="shared" si="12"/>
        <v>297170</v>
      </c>
      <c r="X82" s="578">
        <f t="shared" si="12"/>
        <v>297170</v>
      </c>
      <c r="Y82" s="578">
        <f t="shared" si="12"/>
        <v>297170</v>
      </c>
      <c r="Z82" s="578">
        <f t="shared" si="12"/>
        <v>297170</v>
      </c>
      <c r="AA82" s="578">
        <f t="shared" si="12"/>
        <v>297170</v>
      </c>
      <c r="AB82" s="578">
        <f t="shared" si="12"/>
        <v>297170</v>
      </c>
      <c r="AC82" s="578">
        <f t="shared" si="12"/>
        <v>297170</v>
      </c>
      <c r="AD82" s="578">
        <f t="shared" si="12"/>
        <v>297170</v>
      </c>
      <c r="AE82" s="578">
        <f t="shared" si="12"/>
        <v>297170</v>
      </c>
      <c r="AF82" s="578">
        <f t="shared" si="12"/>
        <v>297170</v>
      </c>
      <c r="AG82" s="578">
        <f t="shared" si="12"/>
        <v>297170</v>
      </c>
      <c r="AH82" s="578">
        <f t="shared" si="12"/>
        <v>297170</v>
      </c>
      <c r="AI82" s="578">
        <f t="shared" si="12"/>
        <v>297170</v>
      </c>
      <c r="AJ82" s="578">
        <f t="shared" si="12"/>
        <v>297170</v>
      </c>
      <c r="AK82" s="578">
        <f t="shared" si="12"/>
        <v>297170</v>
      </c>
      <c r="AL82" s="578">
        <f t="shared" si="12"/>
        <v>297170</v>
      </c>
      <c r="AM82" s="578">
        <f t="shared" si="12"/>
        <v>297170</v>
      </c>
      <c r="AN82" s="578">
        <f t="shared" si="12"/>
        <v>297170</v>
      </c>
      <c r="AO82" s="578">
        <f t="shared" si="12"/>
        <v>297170</v>
      </c>
      <c r="AP82" s="578">
        <f t="shared" si="12"/>
        <v>297170</v>
      </c>
      <c r="AQ82" s="578">
        <f t="shared" si="12"/>
        <v>297170</v>
      </c>
      <c r="AR82" s="578">
        <f t="shared" si="12"/>
        <v>297170</v>
      </c>
      <c r="AS82" s="578">
        <f t="shared" si="12"/>
        <v>297170</v>
      </c>
      <c r="AT82" s="578">
        <f t="shared" si="12"/>
        <v>297170</v>
      </c>
      <c r="AU82" s="578">
        <f t="shared" si="12"/>
        <v>297170</v>
      </c>
      <c r="AV82" s="578">
        <f t="shared" si="12"/>
        <v>297170</v>
      </c>
      <c r="AW82" s="578">
        <f t="shared" si="12"/>
        <v>297170</v>
      </c>
      <c r="AX82" s="578">
        <f t="shared" si="12"/>
        <v>297170</v>
      </c>
      <c r="AY82" s="578">
        <f t="shared" si="12"/>
        <v>297170</v>
      </c>
      <c r="AZ82" s="578">
        <f t="shared" si="12"/>
        <v>297170</v>
      </c>
      <c r="BA82" s="578">
        <f t="shared" si="12"/>
        <v>297170</v>
      </c>
      <c r="BB82" s="578">
        <f t="shared" si="12"/>
        <v>297170</v>
      </c>
      <c r="BC82" s="578">
        <f t="shared" si="12"/>
        <v>297170</v>
      </c>
      <c r="BD82" s="578">
        <f t="shared" si="12"/>
        <v>297170</v>
      </c>
      <c r="BE82" s="578">
        <f t="shared" si="12"/>
        <v>297170</v>
      </c>
      <c r="BF82" s="578">
        <f t="shared" si="12"/>
        <v>297170</v>
      </c>
      <c r="BG82" s="578">
        <f t="shared" si="12"/>
        <v>297170</v>
      </c>
      <c r="BH82" s="578">
        <f t="shared" si="12"/>
        <v>297170</v>
      </c>
      <c r="BI82" s="578">
        <f t="shared" si="12"/>
        <v>297170</v>
      </c>
      <c r="BJ82" s="578">
        <f t="shared" si="12"/>
        <v>297170</v>
      </c>
      <c r="BK82" s="578">
        <f t="shared" si="12"/>
        <v>297170</v>
      </c>
      <c r="BL82" s="578">
        <f t="shared" si="12"/>
        <v>297170</v>
      </c>
      <c r="BM82" s="578">
        <f t="shared" si="12"/>
        <v>297170</v>
      </c>
      <c r="BN82" s="578">
        <f t="shared" si="12"/>
        <v>297170</v>
      </c>
      <c r="BO82" s="578">
        <f t="shared" si="12"/>
        <v>297170</v>
      </c>
      <c r="BP82" s="578">
        <f t="shared" si="12"/>
        <v>297170</v>
      </c>
      <c r="BQ82" s="578">
        <f t="shared" si="12"/>
        <v>297170</v>
      </c>
      <c r="BR82" s="578">
        <f t="shared" si="12"/>
        <v>297170</v>
      </c>
      <c r="BS82" s="578">
        <f t="shared" si="12"/>
        <v>297170</v>
      </c>
      <c r="BT82" s="578">
        <f t="shared" si="12"/>
        <v>297170</v>
      </c>
      <c r="BU82" s="578">
        <f t="shared" si="12"/>
        <v>297170</v>
      </c>
      <c r="BV82" s="578">
        <f t="shared" si="12"/>
        <v>297170</v>
      </c>
      <c r="BW82" s="578">
        <f t="shared" si="12"/>
        <v>297170</v>
      </c>
      <c r="BX82" s="578">
        <f t="shared" si="12"/>
        <v>297170</v>
      </c>
      <c r="BY82" s="578">
        <f t="shared" ref="BY82:EA82" si="13">BY73+BY79</f>
        <v>297170</v>
      </c>
      <c r="BZ82" s="578">
        <f t="shared" si="13"/>
        <v>297170</v>
      </c>
      <c r="CA82" s="578">
        <f t="shared" si="13"/>
        <v>297170</v>
      </c>
      <c r="CB82" s="578">
        <f t="shared" si="13"/>
        <v>297170</v>
      </c>
      <c r="CC82" s="578">
        <f t="shared" si="13"/>
        <v>297170</v>
      </c>
      <c r="CD82" s="578">
        <f t="shared" si="13"/>
        <v>297170</v>
      </c>
      <c r="CE82" s="578">
        <f t="shared" si="13"/>
        <v>297170</v>
      </c>
      <c r="CF82" s="578">
        <f t="shared" si="13"/>
        <v>297170</v>
      </c>
      <c r="CG82" s="578">
        <f t="shared" si="13"/>
        <v>297170</v>
      </c>
      <c r="CH82" s="578">
        <f t="shared" si="13"/>
        <v>297170</v>
      </c>
      <c r="CI82" s="578">
        <f t="shared" si="13"/>
        <v>297170</v>
      </c>
      <c r="CJ82" s="578">
        <f t="shared" si="13"/>
        <v>297170</v>
      </c>
      <c r="CK82" s="578">
        <f t="shared" si="13"/>
        <v>297170</v>
      </c>
      <c r="CL82" s="578">
        <f t="shared" si="13"/>
        <v>297170</v>
      </c>
      <c r="CM82" s="578">
        <f t="shared" si="13"/>
        <v>297170</v>
      </c>
      <c r="CN82" s="578">
        <f t="shared" si="13"/>
        <v>297170</v>
      </c>
      <c r="CO82" s="578">
        <f t="shared" si="13"/>
        <v>297170</v>
      </c>
      <c r="CP82" s="578">
        <f t="shared" si="13"/>
        <v>297170</v>
      </c>
      <c r="CQ82" s="578">
        <f t="shared" si="13"/>
        <v>297170</v>
      </c>
      <c r="CR82" s="578">
        <f t="shared" si="13"/>
        <v>297170</v>
      </c>
      <c r="CS82" s="578">
        <f t="shared" si="13"/>
        <v>297170</v>
      </c>
      <c r="CT82" s="578">
        <f t="shared" si="13"/>
        <v>297170</v>
      </c>
      <c r="CU82" s="578">
        <f t="shared" si="13"/>
        <v>297170</v>
      </c>
      <c r="CV82" s="578">
        <f t="shared" si="13"/>
        <v>297170</v>
      </c>
      <c r="CW82" s="578">
        <f t="shared" si="13"/>
        <v>297170</v>
      </c>
      <c r="CX82" s="578">
        <f t="shared" si="13"/>
        <v>297170</v>
      </c>
      <c r="CY82" s="578">
        <f t="shared" si="13"/>
        <v>297170</v>
      </c>
      <c r="CZ82" s="578">
        <f t="shared" si="13"/>
        <v>297170</v>
      </c>
      <c r="DA82" s="578">
        <f t="shared" si="13"/>
        <v>297170</v>
      </c>
      <c r="DB82" s="578">
        <f t="shared" si="13"/>
        <v>297170</v>
      </c>
      <c r="DC82" s="578">
        <f t="shared" si="13"/>
        <v>297170</v>
      </c>
      <c r="DD82" s="578">
        <f t="shared" si="13"/>
        <v>297170</v>
      </c>
      <c r="DE82" s="578">
        <f t="shared" si="13"/>
        <v>297170</v>
      </c>
      <c r="DF82" s="578">
        <f t="shared" si="13"/>
        <v>297170</v>
      </c>
      <c r="DG82" s="578">
        <f t="shared" si="13"/>
        <v>297170</v>
      </c>
      <c r="DH82" s="578">
        <f t="shared" si="13"/>
        <v>297170</v>
      </c>
      <c r="DI82" s="578">
        <f t="shared" si="13"/>
        <v>297170</v>
      </c>
      <c r="DJ82" s="578">
        <f t="shared" si="13"/>
        <v>297170</v>
      </c>
      <c r="DK82" s="578">
        <f t="shared" si="13"/>
        <v>297170</v>
      </c>
      <c r="DL82" s="578">
        <f t="shared" si="13"/>
        <v>297170</v>
      </c>
      <c r="DM82" s="578">
        <f t="shared" si="13"/>
        <v>297170</v>
      </c>
      <c r="DN82" s="578">
        <f t="shared" si="13"/>
        <v>297170</v>
      </c>
      <c r="DO82" s="578">
        <f t="shared" si="13"/>
        <v>297170</v>
      </c>
      <c r="DP82" s="578">
        <f t="shared" si="13"/>
        <v>297170</v>
      </c>
      <c r="DQ82" s="578">
        <f t="shared" si="13"/>
        <v>297170</v>
      </c>
      <c r="DR82" s="578">
        <f t="shared" si="13"/>
        <v>297170</v>
      </c>
      <c r="DS82" s="578">
        <f t="shared" si="13"/>
        <v>297170</v>
      </c>
      <c r="DT82" s="578">
        <f t="shared" si="13"/>
        <v>297170</v>
      </c>
      <c r="DU82" s="578">
        <f t="shared" si="13"/>
        <v>297170</v>
      </c>
      <c r="DV82" s="578">
        <f t="shared" si="13"/>
        <v>297170</v>
      </c>
      <c r="DW82" s="578">
        <f t="shared" si="13"/>
        <v>297170</v>
      </c>
      <c r="DX82" s="578">
        <f t="shared" si="13"/>
        <v>297170</v>
      </c>
      <c r="DY82" s="578">
        <f t="shared" si="13"/>
        <v>297170</v>
      </c>
      <c r="DZ82" s="578">
        <f t="shared" si="13"/>
        <v>297170</v>
      </c>
      <c r="EA82" s="578">
        <f t="shared" si="13"/>
        <v>297170</v>
      </c>
    </row>
    <row r="83" spans="1:131">
      <c r="K83" s="466"/>
      <c r="L83" s="466"/>
      <c r="M83" s="466"/>
      <c r="N83" s="466"/>
      <c r="O83" s="466"/>
      <c r="P83" s="466"/>
      <c r="Q83" s="466"/>
      <c r="R83" s="466"/>
      <c r="S83" s="466"/>
      <c r="T83" s="466"/>
      <c r="U83" s="466"/>
      <c r="V83" s="466"/>
      <c r="W83" s="466"/>
      <c r="X83" s="466"/>
      <c r="Y83" s="466"/>
      <c r="Z83" s="466"/>
      <c r="AA83" s="466"/>
      <c r="AB83" s="466"/>
      <c r="AC83" s="466"/>
      <c r="AD83" s="466"/>
      <c r="AE83" s="466"/>
      <c r="AF83" s="466"/>
      <c r="AG83" s="466"/>
      <c r="AH83" s="466"/>
      <c r="AI83" s="466"/>
      <c r="AJ83" s="466"/>
      <c r="AK83" s="466"/>
      <c r="AL83" s="466"/>
      <c r="AM83" s="466"/>
      <c r="AN83" s="466"/>
      <c r="AO83" s="466"/>
      <c r="AP83" s="466"/>
      <c r="AQ83" s="466"/>
      <c r="AR83" s="466"/>
      <c r="AS83" s="466"/>
      <c r="AT83" s="466"/>
      <c r="AU83" s="466"/>
      <c r="AV83" s="466"/>
      <c r="AW83" s="466"/>
      <c r="AX83" s="466"/>
      <c r="AY83" s="466"/>
      <c r="AZ83" s="466"/>
      <c r="BA83" s="466"/>
      <c r="BB83" s="466"/>
      <c r="BC83" s="466"/>
      <c r="BD83" s="466"/>
      <c r="BE83" s="466"/>
      <c r="BF83" s="466"/>
      <c r="BG83" s="466"/>
      <c r="BH83" s="466"/>
      <c r="BI83" s="466"/>
      <c r="BJ83" s="466"/>
      <c r="BK83" s="466"/>
      <c r="BL83" s="466"/>
      <c r="BM83" s="466"/>
      <c r="BN83" s="466"/>
      <c r="BO83" s="466"/>
      <c r="BP83" s="466"/>
      <c r="BQ83" s="466"/>
      <c r="BR83" s="466"/>
      <c r="BS83" s="466"/>
      <c r="BT83" s="466"/>
      <c r="BU83" s="466"/>
      <c r="BV83" s="466"/>
      <c r="BW83" s="466"/>
      <c r="BX83" s="466"/>
      <c r="BY83" s="466"/>
      <c r="BZ83" s="466"/>
      <c r="CA83" s="466"/>
      <c r="CB83" s="466"/>
      <c r="CC83" s="466"/>
      <c r="CD83" s="466"/>
      <c r="CE83" s="466"/>
      <c r="CF83" s="466"/>
      <c r="CG83" s="466"/>
      <c r="CH83" s="466"/>
      <c r="CI83" s="466"/>
      <c r="CJ83" s="466"/>
      <c r="CK83" s="466"/>
      <c r="CL83" s="466"/>
      <c r="CM83" s="466"/>
      <c r="CN83" s="466"/>
      <c r="CO83" s="466"/>
      <c r="CP83" s="466"/>
      <c r="CQ83" s="466"/>
      <c r="CR83" s="466"/>
      <c r="CS83" s="466"/>
      <c r="CT83" s="466"/>
      <c r="CU83" s="466"/>
      <c r="CV83" s="466"/>
      <c r="CW83" s="466"/>
      <c r="CX83" s="466"/>
      <c r="CY83" s="466"/>
      <c r="CZ83" s="466"/>
      <c r="DA83" s="466"/>
      <c r="DB83" s="466"/>
      <c r="DC83" s="466"/>
      <c r="DD83" s="466"/>
      <c r="DE83" s="466"/>
      <c r="DF83" s="466"/>
      <c r="DG83" s="466"/>
      <c r="DH83" s="466"/>
      <c r="DI83" s="466"/>
      <c r="DJ83" s="466"/>
      <c r="DK83" s="466"/>
      <c r="DL83" s="466"/>
      <c r="DM83" s="466"/>
      <c r="DN83" s="466"/>
      <c r="DO83" s="466"/>
      <c r="DP83" s="466"/>
      <c r="DQ83" s="466"/>
      <c r="DR83" s="466"/>
      <c r="DS83" s="466"/>
      <c r="DT83" s="466"/>
      <c r="DU83" s="466"/>
      <c r="DV83" s="466"/>
      <c r="DW83" s="466"/>
      <c r="DX83" s="466"/>
      <c r="DY83" s="466"/>
      <c r="DZ83" s="466"/>
      <c r="EA83" s="466"/>
    </row>
    <row r="84" spans="1:131">
      <c r="A84" s="350" t="s">
        <v>92</v>
      </c>
      <c r="B84" s="438"/>
      <c r="C84" s="336"/>
      <c r="D84" s="336" t="s">
        <v>145</v>
      </c>
      <c r="E84" s="336" t="s">
        <v>146</v>
      </c>
      <c r="F84" s="336" t="s">
        <v>147</v>
      </c>
      <c r="G84" s="336" t="s">
        <v>148</v>
      </c>
      <c r="H84" s="336"/>
      <c r="I84" s="336"/>
      <c r="J84" s="336"/>
      <c r="K84" s="755"/>
      <c r="L84" s="352">
        <f>Purchase_Date</f>
        <v>45992</v>
      </c>
      <c r="M84" s="352">
        <f>EDATE(L84,1)</f>
        <v>46023</v>
      </c>
      <c r="N84" s="352">
        <f t="shared" ref="N84:BY84" si="14">EDATE(M84,1)</f>
        <v>46054</v>
      </c>
      <c r="O84" s="352">
        <f t="shared" si="14"/>
        <v>46082</v>
      </c>
      <c r="P84" s="352">
        <f t="shared" si="14"/>
        <v>46113</v>
      </c>
      <c r="Q84" s="352">
        <f t="shared" si="14"/>
        <v>46143</v>
      </c>
      <c r="R84" s="352">
        <f t="shared" si="14"/>
        <v>46174</v>
      </c>
      <c r="S84" s="352">
        <f t="shared" si="14"/>
        <v>46204</v>
      </c>
      <c r="T84" s="352">
        <f t="shared" si="14"/>
        <v>46235</v>
      </c>
      <c r="U84" s="352">
        <f t="shared" si="14"/>
        <v>46266</v>
      </c>
      <c r="V84" s="352">
        <f t="shared" si="14"/>
        <v>46296</v>
      </c>
      <c r="W84" s="352">
        <f t="shared" si="14"/>
        <v>46327</v>
      </c>
      <c r="X84" s="352">
        <f t="shared" si="14"/>
        <v>46357</v>
      </c>
      <c r="Y84" s="352">
        <f t="shared" si="14"/>
        <v>46388</v>
      </c>
      <c r="Z84" s="352">
        <f t="shared" si="14"/>
        <v>46419</v>
      </c>
      <c r="AA84" s="352">
        <f t="shared" si="14"/>
        <v>46447</v>
      </c>
      <c r="AB84" s="352">
        <f t="shared" si="14"/>
        <v>46478</v>
      </c>
      <c r="AC84" s="352">
        <f t="shared" si="14"/>
        <v>46508</v>
      </c>
      <c r="AD84" s="352">
        <f t="shared" si="14"/>
        <v>46539</v>
      </c>
      <c r="AE84" s="352">
        <f t="shared" si="14"/>
        <v>46569</v>
      </c>
      <c r="AF84" s="352">
        <f t="shared" si="14"/>
        <v>46600</v>
      </c>
      <c r="AG84" s="352">
        <f t="shared" si="14"/>
        <v>46631</v>
      </c>
      <c r="AH84" s="352">
        <f t="shared" si="14"/>
        <v>46661</v>
      </c>
      <c r="AI84" s="352">
        <f t="shared" si="14"/>
        <v>46692</v>
      </c>
      <c r="AJ84" s="352">
        <f t="shared" si="14"/>
        <v>46722</v>
      </c>
      <c r="AK84" s="352">
        <f t="shared" si="14"/>
        <v>46753</v>
      </c>
      <c r="AL84" s="352">
        <f t="shared" si="14"/>
        <v>46784</v>
      </c>
      <c r="AM84" s="352">
        <f t="shared" si="14"/>
        <v>46813</v>
      </c>
      <c r="AN84" s="352">
        <f t="shared" si="14"/>
        <v>46844</v>
      </c>
      <c r="AO84" s="352">
        <f t="shared" si="14"/>
        <v>46874</v>
      </c>
      <c r="AP84" s="352">
        <f t="shared" si="14"/>
        <v>46905</v>
      </c>
      <c r="AQ84" s="352">
        <f t="shared" si="14"/>
        <v>46935</v>
      </c>
      <c r="AR84" s="352">
        <f t="shared" si="14"/>
        <v>46966</v>
      </c>
      <c r="AS84" s="352">
        <f t="shared" si="14"/>
        <v>46997</v>
      </c>
      <c r="AT84" s="352">
        <f t="shared" si="14"/>
        <v>47027</v>
      </c>
      <c r="AU84" s="352">
        <f t="shared" si="14"/>
        <v>47058</v>
      </c>
      <c r="AV84" s="352">
        <f t="shared" si="14"/>
        <v>47088</v>
      </c>
      <c r="AW84" s="352">
        <f t="shared" si="14"/>
        <v>47119</v>
      </c>
      <c r="AX84" s="352">
        <f t="shared" si="14"/>
        <v>47150</v>
      </c>
      <c r="AY84" s="352">
        <f t="shared" si="14"/>
        <v>47178</v>
      </c>
      <c r="AZ84" s="352">
        <f t="shared" si="14"/>
        <v>47209</v>
      </c>
      <c r="BA84" s="352">
        <f t="shared" si="14"/>
        <v>47239</v>
      </c>
      <c r="BB84" s="352">
        <f t="shared" si="14"/>
        <v>47270</v>
      </c>
      <c r="BC84" s="352">
        <f t="shared" si="14"/>
        <v>47300</v>
      </c>
      <c r="BD84" s="352">
        <f t="shared" si="14"/>
        <v>47331</v>
      </c>
      <c r="BE84" s="352">
        <f t="shared" si="14"/>
        <v>47362</v>
      </c>
      <c r="BF84" s="352">
        <f t="shared" si="14"/>
        <v>47392</v>
      </c>
      <c r="BG84" s="352">
        <f t="shared" si="14"/>
        <v>47423</v>
      </c>
      <c r="BH84" s="352">
        <f t="shared" si="14"/>
        <v>47453</v>
      </c>
      <c r="BI84" s="352">
        <f t="shared" si="14"/>
        <v>47484</v>
      </c>
      <c r="BJ84" s="352">
        <f t="shared" si="14"/>
        <v>47515</v>
      </c>
      <c r="BK84" s="352">
        <f t="shared" si="14"/>
        <v>47543</v>
      </c>
      <c r="BL84" s="352">
        <f t="shared" si="14"/>
        <v>47574</v>
      </c>
      <c r="BM84" s="352">
        <f t="shared" si="14"/>
        <v>47604</v>
      </c>
      <c r="BN84" s="352">
        <f t="shared" si="14"/>
        <v>47635</v>
      </c>
      <c r="BO84" s="352">
        <f t="shared" si="14"/>
        <v>47665</v>
      </c>
      <c r="BP84" s="352">
        <f t="shared" si="14"/>
        <v>47696</v>
      </c>
      <c r="BQ84" s="352">
        <f t="shared" si="14"/>
        <v>47727</v>
      </c>
      <c r="BR84" s="352">
        <f t="shared" si="14"/>
        <v>47757</v>
      </c>
      <c r="BS84" s="352">
        <f t="shared" si="14"/>
        <v>47788</v>
      </c>
      <c r="BT84" s="352">
        <f t="shared" si="14"/>
        <v>47818</v>
      </c>
      <c r="BU84" s="352">
        <f t="shared" si="14"/>
        <v>47849</v>
      </c>
      <c r="BV84" s="352">
        <f t="shared" si="14"/>
        <v>47880</v>
      </c>
      <c r="BW84" s="352">
        <f t="shared" si="14"/>
        <v>47908</v>
      </c>
      <c r="BX84" s="352">
        <f t="shared" si="14"/>
        <v>47939</v>
      </c>
      <c r="BY84" s="352">
        <f t="shared" si="14"/>
        <v>47969</v>
      </c>
      <c r="BZ84" s="352">
        <f t="shared" ref="BZ84:EA84" si="15">EDATE(BY84,1)</f>
        <v>48000</v>
      </c>
      <c r="CA84" s="352">
        <f t="shared" si="15"/>
        <v>48030</v>
      </c>
      <c r="CB84" s="352">
        <f t="shared" si="15"/>
        <v>48061</v>
      </c>
      <c r="CC84" s="352">
        <f t="shared" si="15"/>
        <v>48092</v>
      </c>
      <c r="CD84" s="352">
        <f t="shared" si="15"/>
        <v>48122</v>
      </c>
      <c r="CE84" s="352">
        <f t="shared" si="15"/>
        <v>48153</v>
      </c>
      <c r="CF84" s="352">
        <f t="shared" si="15"/>
        <v>48183</v>
      </c>
      <c r="CG84" s="352">
        <f t="shared" si="15"/>
        <v>48214</v>
      </c>
      <c r="CH84" s="352">
        <f t="shared" si="15"/>
        <v>48245</v>
      </c>
      <c r="CI84" s="352">
        <f t="shared" si="15"/>
        <v>48274</v>
      </c>
      <c r="CJ84" s="352">
        <f t="shared" si="15"/>
        <v>48305</v>
      </c>
      <c r="CK84" s="352">
        <f t="shared" si="15"/>
        <v>48335</v>
      </c>
      <c r="CL84" s="352">
        <f t="shared" si="15"/>
        <v>48366</v>
      </c>
      <c r="CM84" s="352">
        <f t="shared" si="15"/>
        <v>48396</v>
      </c>
      <c r="CN84" s="352">
        <f t="shared" si="15"/>
        <v>48427</v>
      </c>
      <c r="CO84" s="352">
        <f t="shared" si="15"/>
        <v>48458</v>
      </c>
      <c r="CP84" s="352">
        <f t="shared" si="15"/>
        <v>48488</v>
      </c>
      <c r="CQ84" s="352">
        <f t="shared" si="15"/>
        <v>48519</v>
      </c>
      <c r="CR84" s="352">
        <f t="shared" si="15"/>
        <v>48549</v>
      </c>
      <c r="CS84" s="352">
        <f t="shared" si="15"/>
        <v>48580</v>
      </c>
      <c r="CT84" s="352">
        <f t="shared" si="15"/>
        <v>48611</v>
      </c>
      <c r="CU84" s="352">
        <f t="shared" si="15"/>
        <v>48639</v>
      </c>
      <c r="CV84" s="352">
        <f t="shared" si="15"/>
        <v>48670</v>
      </c>
      <c r="CW84" s="352">
        <f t="shared" si="15"/>
        <v>48700</v>
      </c>
      <c r="CX84" s="352">
        <f t="shared" si="15"/>
        <v>48731</v>
      </c>
      <c r="CY84" s="352">
        <f t="shared" si="15"/>
        <v>48761</v>
      </c>
      <c r="CZ84" s="352">
        <f t="shared" si="15"/>
        <v>48792</v>
      </c>
      <c r="DA84" s="352">
        <f t="shared" si="15"/>
        <v>48823</v>
      </c>
      <c r="DB84" s="352">
        <f t="shared" si="15"/>
        <v>48853</v>
      </c>
      <c r="DC84" s="352">
        <f t="shared" si="15"/>
        <v>48884</v>
      </c>
      <c r="DD84" s="352">
        <f t="shared" si="15"/>
        <v>48914</v>
      </c>
      <c r="DE84" s="352">
        <f t="shared" si="15"/>
        <v>48945</v>
      </c>
      <c r="DF84" s="352">
        <f t="shared" si="15"/>
        <v>48976</v>
      </c>
      <c r="DG84" s="352">
        <f t="shared" si="15"/>
        <v>49004</v>
      </c>
      <c r="DH84" s="352">
        <f t="shared" si="15"/>
        <v>49035</v>
      </c>
      <c r="DI84" s="352">
        <f t="shared" si="15"/>
        <v>49065</v>
      </c>
      <c r="DJ84" s="352">
        <f t="shared" si="15"/>
        <v>49096</v>
      </c>
      <c r="DK84" s="352">
        <f t="shared" si="15"/>
        <v>49126</v>
      </c>
      <c r="DL84" s="352">
        <f t="shared" si="15"/>
        <v>49157</v>
      </c>
      <c r="DM84" s="352">
        <f t="shared" si="15"/>
        <v>49188</v>
      </c>
      <c r="DN84" s="352">
        <f t="shared" si="15"/>
        <v>49218</v>
      </c>
      <c r="DO84" s="352">
        <f t="shared" si="15"/>
        <v>49249</v>
      </c>
      <c r="DP84" s="352">
        <f t="shared" si="15"/>
        <v>49279</v>
      </c>
      <c r="DQ84" s="352">
        <f t="shared" si="15"/>
        <v>49310</v>
      </c>
      <c r="DR84" s="352">
        <f t="shared" si="15"/>
        <v>49341</v>
      </c>
      <c r="DS84" s="352">
        <f t="shared" si="15"/>
        <v>49369</v>
      </c>
      <c r="DT84" s="352">
        <f t="shared" si="15"/>
        <v>49400</v>
      </c>
      <c r="DU84" s="352">
        <f t="shared" si="15"/>
        <v>49430</v>
      </c>
      <c r="DV84" s="352">
        <f t="shared" si="15"/>
        <v>49461</v>
      </c>
      <c r="DW84" s="352">
        <f t="shared" si="15"/>
        <v>49491</v>
      </c>
      <c r="DX84" s="352">
        <f t="shared" si="15"/>
        <v>49522</v>
      </c>
      <c r="DY84" s="352">
        <f t="shared" si="15"/>
        <v>49553</v>
      </c>
      <c r="DZ84" s="352">
        <f t="shared" si="15"/>
        <v>49583</v>
      </c>
      <c r="EA84" s="352">
        <f t="shared" si="15"/>
        <v>49614</v>
      </c>
    </row>
    <row r="85" spans="1:131">
      <c r="K85" s="768"/>
      <c r="L85" s="466"/>
      <c r="M85" s="466"/>
      <c r="N85" s="466"/>
      <c r="O85" s="466"/>
      <c r="P85" s="466"/>
      <c r="Q85" s="466"/>
      <c r="R85" s="466"/>
      <c r="S85" s="466"/>
      <c r="T85" s="466"/>
      <c r="U85" s="466"/>
      <c r="V85" s="466"/>
      <c r="W85" s="466"/>
      <c r="X85" s="466"/>
      <c r="Y85" s="466"/>
      <c r="Z85" s="466"/>
      <c r="AA85" s="466"/>
      <c r="AB85" s="466"/>
      <c r="AC85" s="466"/>
      <c r="AD85" s="466"/>
      <c r="AE85" s="466"/>
      <c r="AF85" s="466"/>
      <c r="AG85" s="466"/>
      <c r="AH85" s="466"/>
      <c r="AI85" s="466"/>
      <c r="AJ85" s="466"/>
      <c r="AK85" s="466"/>
      <c r="AL85" s="466"/>
      <c r="AM85" s="466"/>
      <c r="AN85" s="466"/>
      <c r="AO85" s="466"/>
      <c r="AP85" s="466"/>
      <c r="AQ85" s="466"/>
      <c r="AR85" s="466"/>
      <c r="AS85" s="466"/>
      <c r="AT85" s="466"/>
      <c r="AU85" s="466"/>
      <c r="AV85" s="466"/>
      <c r="AW85" s="466"/>
      <c r="AX85" s="466"/>
      <c r="AY85" s="466"/>
      <c r="AZ85" s="466"/>
      <c r="BA85" s="466"/>
      <c r="BB85" s="466"/>
      <c r="BC85" s="466"/>
      <c r="BD85" s="466"/>
      <c r="BE85" s="466"/>
      <c r="BF85" s="466"/>
      <c r="BG85" s="466"/>
      <c r="BH85" s="466"/>
      <c r="BI85" s="466"/>
      <c r="BJ85" s="466"/>
      <c r="BK85" s="466"/>
      <c r="BL85" s="466"/>
      <c r="BM85" s="466"/>
      <c r="BN85" s="466"/>
      <c r="BO85" s="466"/>
      <c r="BP85" s="466"/>
      <c r="BQ85" s="466"/>
      <c r="BR85" s="466"/>
      <c r="BS85" s="466"/>
      <c r="BT85" s="466"/>
      <c r="BU85" s="466"/>
      <c r="BV85" s="466"/>
      <c r="BW85" s="466"/>
      <c r="BX85" s="466"/>
      <c r="BY85" s="466"/>
      <c r="BZ85" s="466"/>
      <c r="CA85" s="466"/>
      <c r="CB85" s="466"/>
      <c r="CC85" s="466"/>
      <c r="CD85" s="466"/>
      <c r="CE85" s="466"/>
      <c r="CF85" s="466"/>
      <c r="CG85" s="466"/>
      <c r="CH85" s="466"/>
      <c r="CI85" s="466"/>
      <c r="CJ85" s="466"/>
      <c r="CK85" s="466"/>
      <c r="CL85" s="466"/>
      <c r="CM85" s="466"/>
      <c r="CN85" s="466"/>
      <c r="CO85" s="466"/>
      <c r="CP85" s="466"/>
      <c r="CQ85" s="466"/>
      <c r="CR85" s="466"/>
      <c r="CS85" s="466"/>
      <c r="CT85" s="466"/>
      <c r="CU85" s="466"/>
      <c r="CV85" s="466"/>
      <c r="CW85" s="466"/>
      <c r="CX85" s="466"/>
      <c r="CY85" s="466"/>
      <c r="CZ85" s="466"/>
      <c r="DA85" s="466"/>
      <c r="DB85" s="466"/>
      <c r="DC85" s="466"/>
      <c r="DD85" s="466"/>
      <c r="DE85" s="466"/>
      <c r="DF85" s="466"/>
      <c r="DG85" s="466"/>
      <c r="DH85" s="466"/>
      <c r="DI85" s="466"/>
      <c r="DJ85" s="466"/>
      <c r="DK85" s="466"/>
      <c r="DL85" s="466"/>
      <c r="DM85" s="466"/>
      <c r="DN85" s="466"/>
      <c r="DO85" s="466"/>
      <c r="DP85" s="466"/>
      <c r="DQ85" s="466"/>
      <c r="DR85" s="466"/>
      <c r="DS85" s="466"/>
      <c r="DT85" s="466"/>
      <c r="DU85" s="466"/>
      <c r="DV85" s="466"/>
      <c r="DW85" s="466"/>
      <c r="DX85" s="466"/>
      <c r="DY85" s="466"/>
      <c r="DZ85" s="466"/>
      <c r="EA85" s="466"/>
    </row>
    <row r="86" spans="1:131">
      <c r="A86" s="1121" t="s">
        <v>593</v>
      </c>
      <c r="B86" s="807">
        <f>IF(A88="Occupied",A87,)</f>
        <v>0</v>
      </c>
      <c r="C86" s="16" t="s">
        <v>500</v>
      </c>
      <c r="D86" s="1123"/>
      <c r="E86" s="1123"/>
      <c r="F86" s="1124"/>
      <c r="G86" s="81"/>
      <c r="H86" s="439">
        <f>A87</f>
        <v>0</v>
      </c>
      <c r="K86" s="770"/>
      <c r="L86" s="543">
        <f>IF(AND(L$84&gt;=$D86,L$84&lt;=$E86),($F86*$H86)/12,0)</f>
        <v>0</v>
      </c>
      <c r="M86" s="543">
        <f t="shared" ref="M86:BX86" si="16">IF(AND(M$84&gt;=$D86,M$84&lt;=$E86),($F86*$H86)/12,0)</f>
        <v>0</v>
      </c>
      <c r="N86" s="543">
        <f t="shared" si="16"/>
        <v>0</v>
      </c>
      <c r="O86" s="543">
        <f t="shared" si="16"/>
        <v>0</v>
      </c>
      <c r="P86" s="543">
        <f t="shared" si="16"/>
        <v>0</v>
      </c>
      <c r="Q86" s="543">
        <f t="shared" si="16"/>
        <v>0</v>
      </c>
      <c r="R86" s="543">
        <f t="shared" si="16"/>
        <v>0</v>
      </c>
      <c r="S86" s="543">
        <f t="shared" si="16"/>
        <v>0</v>
      </c>
      <c r="T86" s="543">
        <f t="shared" si="16"/>
        <v>0</v>
      </c>
      <c r="U86" s="543">
        <f t="shared" si="16"/>
        <v>0</v>
      </c>
      <c r="V86" s="543">
        <f t="shared" si="16"/>
        <v>0</v>
      </c>
      <c r="W86" s="543">
        <f t="shared" si="16"/>
        <v>0</v>
      </c>
      <c r="X86" s="543">
        <f t="shared" si="16"/>
        <v>0</v>
      </c>
      <c r="Y86" s="543">
        <f t="shared" si="16"/>
        <v>0</v>
      </c>
      <c r="Z86" s="543">
        <f t="shared" si="16"/>
        <v>0</v>
      </c>
      <c r="AA86" s="543">
        <f t="shared" si="16"/>
        <v>0</v>
      </c>
      <c r="AB86" s="543">
        <f t="shared" si="16"/>
        <v>0</v>
      </c>
      <c r="AC86" s="543">
        <f t="shared" si="16"/>
        <v>0</v>
      </c>
      <c r="AD86" s="543">
        <f t="shared" si="16"/>
        <v>0</v>
      </c>
      <c r="AE86" s="543">
        <f t="shared" si="16"/>
        <v>0</v>
      </c>
      <c r="AF86" s="543">
        <f t="shared" si="16"/>
        <v>0</v>
      </c>
      <c r="AG86" s="543">
        <f t="shared" si="16"/>
        <v>0</v>
      </c>
      <c r="AH86" s="543">
        <f t="shared" si="16"/>
        <v>0</v>
      </c>
      <c r="AI86" s="543">
        <f t="shared" si="16"/>
        <v>0</v>
      </c>
      <c r="AJ86" s="543">
        <f t="shared" si="16"/>
        <v>0</v>
      </c>
      <c r="AK86" s="543">
        <f t="shared" si="16"/>
        <v>0</v>
      </c>
      <c r="AL86" s="543">
        <f t="shared" si="16"/>
        <v>0</v>
      </c>
      <c r="AM86" s="543">
        <f t="shared" si="16"/>
        <v>0</v>
      </c>
      <c r="AN86" s="543">
        <f t="shared" si="16"/>
        <v>0</v>
      </c>
      <c r="AO86" s="543">
        <f t="shared" si="16"/>
        <v>0</v>
      </c>
      <c r="AP86" s="543">
        <f t="shared" si="16"/>
        <v>0</v>
      </c>
      <c r="AQ86" s="543">
        <f t="shared" si="16"/>
        <v>0</v>
      </c>
      <c r="AR86" s="543">
        <f t="shared" si="16"/>
        <v>0</v>
      </c>
      <c r="AS86" s="543">
        <f t="shared" si="16"/>
        <v>0</v>
      </c>
      <c r="AT86" s="543">
        <f t="shared" si="16"/>
        <v>0</v>
      </c>
      <c r="AU86" s="543">
        <f t="shared" si="16"/>
        <v>0</v>
      </c>
      <c r="AV86" s="543">
        <f t="shared" si="16"/>
        <v>0</v>
      </c>
      <c r="AW86" s="543">
        <f t="shared" si="16"/>
        <v>0</v>
      </c>
      <c r="AX86" s="543">
        <f t="shared" si="16"/>
        <v>0</v>
      </c>
      <c r="AY86" s="543">
        <f t="shared" si="16"/>
        <v>0</v>
      </c>
      <c r="AZ86" s="543">
        <f t="shared" si="16"/>
        <v>0</v>
      </c>
      <c r="BA86" s="543">
        <f t="shared" si="16"/>
        <v>0</v>
      </c>
      <c r="BB86" s="543">
        <f t="shared" si="16"/>
        <v>0</v>
      </c>
      <c r="BC86" s="543">
        <f t="shared" si="16"/>
        <v>0</v>
      </c>
      <c r="BD86" s="543">
        <f t="shared" si="16"/>
        <v>0</v>
      </c>
      <c r="BE86" s="543">
        <f t="shared" si="16"/>
        <v>0</v>
      </c>
      <c r="BF86" s="543">
        <f t="shared" si="16"/>
        <v>0</v>
      </c>
      <c r="BG86" s="543">
        <f t="shared" si="16"/>
        <v>0</v>
      </c>
      <c r="BH86" s="543">
        <f t="shared" si="16"/>
        <v>0</v>
      </c>
      <c r="BI86" s="543">
        <f t="shared" si="16"/>
        <v>0</v>
      </c>
      <c r="BJ86" s="543">
        <f t="shared" si="16"/>
        <v>0</v>
      </c>
      <c r="BK86" s="543">
        <f t="shared" si="16"/>
        <v>0</v>
      </c>
      <c r="BL86" s="543">
        <f t="shared" si="16"/>
        <v>0</v>
      </c>
      <c r="BM86" s="543">
        <f t="shared" si="16"/>
        <v>0</v>
      </c>
      <c r="BN86" s="543">
        <f t="shared" si="16"/>
        <v>0</v>
      </c>
      <c r="BO86" s="543">
        <f t="shared" si="16"/>
        <v>0</v>
      </c>
      <c r="BP86" s="543">
        <f t="shared" si="16"/>
        <v>0</v>
      </c>
      <c r="BQ86" s="543">
        <f t="shared" si="16"/>
        <v>0</v>
      </c>
      <c r="BR86" s="543">
        <f t="shared" si="16"/>
        <v>0</v>
      </c>
      <c r="BS86" s="543">
        <f t="shared" si="16"/>
        <v>0</v>
      </c>
      <c r="BT86" s="543">
        <f t="shared" si="16"/>
        <v>0</v>
      </c>
      <c r="BU86" s="543">
        <f t="shared" si="16"/>
        <v>0</v>
      </c>
      <c r="BV86" s="543">
        <f t="shared" si="16"/>
        <v>0</v>
      </c>
      <c r="BW86" s="543">
        <f t="shared" si="16"/>
        <v>0</v>
      </c>
      <c r="BX86" s="543">
        <f t="shared" si="16"/>
        <v>0</v>
      </c>
      <c r="BY86" s="543">
        <f t="shared" ref="BY86:EA86" si="17">IF(AND(BY$84&gt;=$D86,BY$84&lt;=$E86),($F86*$H86)/12,0)</f>
        <v>0</v>
      </c>
      <c r="BZ86" s="543">
        <f t="shared" si="17"/>
        <v>0</v>
      </c>
      <c r="CA86" s="543">
        <f t="shared" si="17"/>
        <v>0</v>
      </c>
      <c r="CB86" s="543">
        <f t="shared" si="17"/>
        <v>0</v>
      </c>
      <c r="CC86" s="543">
        <f t="shared" si="17"/>
        <v>0</v>
      </c>
      <c r="CD86" s="543">
        <f t="shared" si="17"/>
        <v>0</v>
      </c>
      <c r="CE86" s="543">
        <f t="shared" si="17"/>
        <v>0</v>
      </c>
      <c r="CF86" s="543">
        <f t="shared" si="17"/>
        <v>0</v>
      </c>
      <c r="CG86" s="543">
        <f t="shared" si="17"/>
        <v>0</v>
      </c>
      <c r="CH86" s="543">
        <f t="shared" si="17"/>
        <v>0</v>
      </c>
      <c r="CI86" s="543">
        <f t="shared" si="17"/>
        <v>0</v>
      </c>
      <c r="CJ86" s="543">
        <f t="shared" si="17"/>
        <v>0</v>
      </c>
      <c r="CK86" s="543">
        <f t="shared" si="17"/>
        <v>0</v>
      </c>
      <c r="CL86" s="543">
        <f t="shared" si="17"/>
        <v>0</v>
      </c>
      <c r="CM86" s="543">
        <f t="shared" si="17"/>
        <v>0</v>
      </c>
      <c r="CN86" s="543">
        <f t="shared" si="17"/>
        <v>0</v>
      </c>
      <c r="CO86" s="543">
        <f t="shared" si="17"/>
        <v>0</v>
      </c>
      <c r="CP86" s="543">
        <f t="shared" si="17"/>
        <v>0</v>
      </c>
      <c r="CQ86" s="543">
        <f t="shared" si="17"/>
        <v>0</v>
      </c>
      <c r="CR86" s="543">
        <f t="shared" si="17"/>
        <v>0</v>
      </c>
      <c r="CS86" s="543">
        <f t="shared" si="17"/>
        <v>0</v>
      </c>
      <c r="CT86" s="543">
        <f t="shared" si="17"/>
        <v>0</v>
      </c>
      <c r="CU86" s="543">
        <f t="shared" si="17"/>
        <v>0</v>
      </c>
      <c r="CV86" s="543">
        <f t="shared" si="17"/>
        <v>0</v>
      </c>
      <c r="CW86" s="543">
        <f t="shared" si="17"/>
        <v>0</v>
      </c>
      <c r="CX86" s="543">
        <f t="shared" si="17"/>
        <v>0</v>
      </c>
      <c r="CY86" s="543">
        <f t="shared" si="17"/>
        <v>0</v>
      </c>
      <c r="CZ86" s="543">
        <f t="shared" si="17"/>
        <v>0</v>
      </c>
      <c r="DA86" s="543">
        <f t="shared" si="17"/>
        <v>0</v>
      </c>
      <c r="DB86" s="543">
        <f t="shared" si="17"/>
        <v>0</v>
      </c>
      <c r="DC86" s="543">
        <f t="shared" si="17"/>
        <v>0</v>
      </c>
      <c r="DD86" s="543">
        <f t="shared" si="17"/>
        <v>0</v>
      </c>
      <c r="DE86" s="543">
        <f t="shared" si="17"/>
        <v>0</v>
      </c>
      <c r="DF86" s="543">
        <f t="shared" si="17"/>
        <v>0</v>
      </c>
      <c r="DG86" s="543">
        <f t="shared" si="17"/>
        <v>0</v>
      </c>
      <c r="DH86" s="543">
        <f t="shared" si="17"/>
        <v>0</v>
      </c>
      <c r="DI86" s="543">
        <f t="shared" si="17"/>
        <v>0</v>
      </c>
      <c r="DJ86" s="543">
        <f t="shared" si="17"/>
        <v>0</v>
      </c>
      <c r="DK86" s="543">
        <f t="shared" si="17"/>
        <v>0</v>
      </c>
      <c r="DL86" s="543">
        <f t="shared" si="17"/>
        <v>0</v>
      </c>
      <c r="DM86" s="543">
        <f t="shared" si="17"/>
        <v>0</v>
      </c>
      <c r="DN86" s="543">
        <f t="shared" si="17"/>
        <v>0</v>
      </c>
      <c r="DO86" s="543">
        <f t="shared" si="17"/>
        <v>0</v>
      </c>
      <c r="DP86" s="543">
        <f t="shared" si="17"/>
        <v>0</v>
      </c>
      <c r="DQ86" s="543">
        <f t="shared" si="17"/>
        <v>0</v>
      </c>
      <c r="DR86" s="543">
        <f t="shared" si="17"/>
        <v>0</v>
      </c>
      <c r="DS86" s="543">
        <f t="shared" si="17"/>
        <v>0</v>
      </c>
      <c r="DT86" s="543">
        <f>IF(AND(DT$84&gt;=$D86,DT$84&lt;=$E86),($F86*$H86)/12,0)</f>
        <v>0</v>
      </c>
      <c r="DU86" s="543">
        <f t="shared" si="17"/>
        <v>0</v>
      </c>
      <c r="DV86" s="543">
        <f t="shared" si="17"/>
        <v>0</v>
      </c>
      <c r="DW86" s="543">
        <f t="shared" si="17"/>
        <v>0</v>
      </c>
      <c r="DX86" s="543">
        <f t="shared" si="17"/>
        <v>0</v>
      </c>
      <c r="DY86" s="543">
        <f t="shared" si="17"/>
        <v>0</v>
      </c>
      <c r="DZ86" s="543">
        <f t="shared" si="17"/>
        <v>0</v>
      </c>
      <c r="EA86" s="543">
        <f t="shared" si="17"/>
        <v>0</v>
      </c>
    </row>
    <row r="87" spans="1:131">
      <c r="A87" s="1265">
        <v>0</v>
      </c>
      <c r="C87" s="33"/>
      <c r="D87" s="1123"/>
      <c r="E87" s="1123"/>
      <c r="F87" s="1124"/>
      <c r="G87" s="1266">
        <f>IFERROR(F87/F86-1,0)</f>
        <v>0</v>
      </c>
      <c r="H87" s="439">
        <f t="shared" ref="H87:H92" si="18">H86</f>
        <v>0</v>
      </c>
      <c r="I87" s="84"/>
      <c r="K87" s="465"/>
      <c r="L87" s="543">
        <f>IF(AND(L$84&gt;=$D87,L$84&lt;=$E87),($F87*$H87)/12,0)</f>
        <v>0</v>
      </c>
      <c r="M87" s="543">
        <f t="shared" ref="L87:U93" si="19">IF(AND(M$84&gt;=$D87,M$84&lt;=$E87),($F87*$H87)/12,0)</f>
        <v>0</v>
      </c>
      <c r="N87" s="543">
        <f t="shared" si="19"/>
        <v>0</v>
      </c>
      <c r="O87" s="543">
        <f t="shared" si="19"/>
        <v>0</v>
      </c>
      <c r="P87" s="543">
        <f t="shared" si="19"/>
        <v>0</v>
      </c>
      <c r="Q87" s="543">
        <f t="shared" si="19"/>
        <v>0</v>
      </c>
      <c r="R87" s="543">
        <f t="shared" si="19"/>
        <v>0</v>
      </c>
      <c r="S87" s="543">
        <f t="shared" si="19"/>
        <v>0</v>
      </c>
      <c r="T87" s="543">
        <f t="shared" si="19"/>
        <v>0</v>
      </c>
      <c r="U87" s="543">
        <f t="shared" si="19"/>
        <v>0</v>
      </c>
      <c r="V87" s="543">
        <f t="shared" ref="V87:AE93" si="20">IF(AND(V$84&gt;=$D87,V$84&lt;=$E87),($F87*$H87)/12,0)</f>
        <v>0</v>
      </c>
      <c r="W87" s="543">
        <f t="shared" si="20"/>
        <v>0</v>
      </c>
      <c r="X87" s="543">
        <f t="shared" si="20"/>
        <v>0</v>
      </c>
      <c r="Y87" s="543">
        <f t="shared" si="20"/>
        <v>0</v>
      </c>
      <c r="Z87" s="543">
        <f t="shared" si="20"/>
        <v>0</v>
      </c>
      <c r="AA87" s="543">
        <f t="shared" si="20"/>
        <v>0</v>
      </c>
      <c r="AB87" s="543">
        <f t="shared" si="20"/>
        <v>0</v>
      </c>
      <c r="AC87" s="543">
        <f t="shared" si="20"/>
        <v>0</v>
      </c>
      <c r="AD87" s="543">
        <f t="shared" si="20"/>
        <v>0</v>
      </c>
      <c r="AE87" s="543">
        <f t="shared" si="20"/>
        <v>0</v>
      </c>
      <c r="AF87" s="543">
        <f t="shared" ref="AF87:AO93" si="21">IF(AND(AF$84&gt;=$D87,AF$84&lt;=$E87),($F87*$H87)/12,0)</f>
        <v>0</v>
      </c>
      <c r="AG87" s="543">
        <f t="shared" si="21"/>
        <v>0</v>
      </c>
      <c r="AH87" s="543">
        <f t="shared" si="21"/>
        <v>0</v>
      </c>
      <c r="AI87" s="543">
        <f t="shared" si="21"/>
        <v>0</v>
      </c>
      <c r="AJ87" s="543">
        <f t="shared" si="21"/>
        <v>0</v>
      </c>
      <c r="AK87" s="543">
        <f t="shared" si="21"/>
        <v>0</v>
      </c>
      <c r="AL87" s="543">
        <f t="shared" si="21"/>
        <v>0</v>
      </c>
      <c r="AM87" s="543">
        <f t="shared" si="21"/>
        <v>0</v>
      </c>
      <c r="AN87" s="543">
        <f t="shared" si="21"/>
        <v>0</v>
      </c>
      <c r="AO87" s="543">
        <f t="shared" si="21"/>
        <v>0</v>
      </c>
      <c r="AP87" s="543">
        <f t="shared" ref="AP87:AY93" si="22">IF(AND(AP$84&gt;=$D87,AP$84&lt;=$E87),($F87*$H87)/12,0)</f>
        <v>0</v>
      </c>
      <c r="AQ87" s="543">
        <f t="shared" si="22"/>
        <v>0</v>
      </c>
      <c r="AR87" s="543">
        <f t="shared" si="22"/>
        <v>0</v>
      </c>
      <c r="AS87" s="543">
        <f t="shared" si="22"/>
        <v>0</v>
      </c>
      <c r="AT87" s="543">
        <f t="shared" si="22"/>
        <v>0</v>
      </c>
      <c r="AU87" s="543">
        <f t="shared" si="22"/>
        <v>0</v>
      </c>
      <c r="AV87" s="543">
        <f t="shared" si="22"/>
        <v>0</v>
      </c>
      <c r="AW87" s="543">
        <f t="shared" si="22"/>
        <v>0</v>
      </c>
      <c r="AX87" s="543">
        <f t="shared" si="22"/>
        <v>0</v>
      </c>
      <c r="AY87" s="543">
        <f t="shared" si="22"/>
        <v>0</v>
      </c>
      <c r="AZ87" s="543">
        <f t="shared" ref="AZ87:BI93" si="23">IF(AND(AZ$84&gt;=$D87,AZ$84&lt;=$E87),($F87*$H87)/12,0)</f>
        <v>0</v>
      </c>
      <c r="BA87" s="543">
        <f t="shared" si="23"/>
        <v>0</v>
      </c>
      <c r="BB87" s="543">
        <f t="shared" si="23"/>
        <v>0</v>
      </c>
      <c r="BC87" s="543">
        <f t="shared" si="23"/>
        <v>0</v>
      </c>
      <c r="BD87" s="543">
        <f t="shared" si="23"/>
        <v>0</v>
      </c>
      <c r="BE87" s="543">
        <f t="shared" si="23"/>
        <v>0</v>
      </c>
      <c r="BF87" s="543">
        <f t="shared" si="23"/>
        <v>0</v>
      </c>
      <c r="BG87" s="543">
        <f t="shared" si="23"/>
        <v>0</v>
      </c>
      <c r="BH87" s="543">
        <f t="shared" si="23"/>
        <v>0</v>
      </c>
      <c r="BI87" s="543">
        <f t="shared" si="23"/>
        <v>0</v>
      </c>
      <c r="BJ87" s="543">
        <f t="shared" ref="BJ87:BS93" si="24">IF(AND(BJ$84&gt;=$D87,BJ$84&lt;=$E87),($F87*$H87)/12,0)</f>
        <v>0</v>
      </c>
      <c r="BK87" s="543">
        <f t="shared" si="24"/>
        <v>0</v>
      </c>
      <c r="BL87" s="543">
        <f t="shared" si="24"/>
        <v>0</v>
      </c>
      <c r="BM87" s="543">
        <f t="shared" si="24"/>
        <v>0</v>
      </c>
      <c r="BN87" s="543">
        <f t="shared" si="24"/>
        <v>0</v>
      </c>
      <c r="BO87" s="543">
        <f t="shared" si="24"/>
        <v>0</v>
      </c>
      <c r="BP87" s="543">
        <f t="shared" si="24"/>
        <v>0</v>
      </c>
      <c r="BQ87" s="543">
        <f t="shared" si="24"/>
        <v>0</v>
      </c>
      <c r="BR87" s="543">
        <f t="shared" si="24"/>
        <v>0</v>
      </c>
      <c r="BS87" s="543">
        <f t="shared" si="24"/>
        <v>0</v>
      </c>
      <c r="BT87" s="543">
        <f t="shared" ref="BT87:CC93" si="25">IF(AND(BT$84&gt;=$D87,BT$84&lt;=$E87),($F87*$H87)/12,0)</f>
        <v>0</v>
      </c>
      <c r="BU87" s="543">
        <f t="shared" si="25"/>
        <v>0</v>
      </c>
      <c r="BV87" s="543">
        <f t="shared" si="25"/>
        <v>0</v>
      </c>
      <c r="BW87" s="543">
        <f t="shared" si="25"/>
        <v>0</v>
      </c>
      <c r="BX87" s="543">
        <f t="shared" si="25"/>
        <v>0</v>
      </c>
      <c r="BY87" s="543">
        <f t="shared" si="25"/>
        <v>0</v>
      </c>
      <c r="BZ87" s="543">
        <f t="shared" si="25"/>
        <v>0</v>
      </c>
      <c r="CA87" s="543">
        <f t="shared" si="25"/>
        <v>0</v>
      </c>
      <c r="CB87" s="543">
        <f t="shared" si="25"/>
        <v>0</v>
      </c>
      <c r="CC87" s="543">
        <f t="shared" si="25"/>
        <v>0</v>
      </c>
      <c r="CD87" s="543">
        <f t="shared" ref="CD87:CM93" si="26">IF(AND(CD$84&gt;=$D87,CD$84&lt;=$E87),($F87*$H87)/12,0)</f>
        <v>0</v>
      </c>
      <c r="CE87" s="543">
        <f t="shared" si="26"/>
        <v>0</v>
      </c>
      <c r="CF87" s="543">
        <f t="shared" si="26"/>
        <v>0</v>
      </c>
      <c r="CG87" s="543">
        <f t="shared" si="26"/>
        <v>0</v>
      </c>
      <c r="CH87" s="543">
        <f t="shared" si="26"/>
        <v>0</v>
      </c>
      <c r="CI87" s="543">
        <f t="shared" si="26"/>
        <v>0</v>
      </c>
      <c r="CJ87" s="543">
        <f t="shared" si="26"/>
        <v>0</v>
      </c>
      <c r="CK87" s="543">
        <f t="shared" si="26"/>
        <v>0</v>
      </c>
      <c r="CL87" s="543">
        <f t="shared" si="26"/>
        <v>0</v>
      </c>
      <c r="CM87" s="543">
        <f t="shared" si="26"/>
        <v>0</v>
      </c>
      <c r="CN87" s="543">
        <f t="shared" ref="CN87:CW93" si="27">IF(AND(CN$84&gt;=$D87,CN$84&lt;=$E87),($F87*$H87)/12,0)</f>
        <v>0</v>
      </c>
      <c r="CO87" s="543">
        <f t="shared" si="27"/>
        <v>0</v>
      </c>
      <c r="CP87" s="543">
        <f t="shared" si="27"/>
        <v>0</v>
      </c>
      <c r="CQ87" s="543">
        <f t="shared" si="27"/>
        <v>0</v>
      </c>
      <c r="CR87" s="543">
        <f t="shared" si="27"/>
        <v>0</v>
      </c>
      <c r="CS87" s="543">
        <f t="shared" si="27"/>
        <v>0</v>
      </c>
      <c r="CT87" s="543">
        <f t="shared" si="27"/>
        <v>0</v>
      </c>
      <c r="CU87" s="543">
        <f t="shared" si="27"/>
        <v>0</v>
      </c>
      <c r="CV87" s="543">
        <f t="shared" si="27"/>
        <v>0</v>
      </c>
      <c r="CW87" s="543">
        <f t="shared" si="27"/>
        <v>0</v>
      </c>
      <c r="CX87" s="543">
        <f t="shared" ref="CX87:DG93" si="28">IF(AND(CX$84&gt;=$D87,CX$84&lt;=$E87),($F87*$H87)/12,0)</f>
        <v>0</v>
      </c>
      <c r="CY87" s="543">
        <f t="shared" si="28"/>
        <v>0</v>
      </c>
      <c r="CZ87" s="543">
        <f t="shared" si="28"/>
        <v>0</v>
      </c>
      <c r="DA87" s="543">
        <f t="shared" si="28"/>
        <v>0</v>
      </c>
      <c r="DB87" s="543">
        <f t="shared" si="28"/>
        <v>0</v>
      </c>
      <c r="DC87" s="543">
        <f t="shared" si="28"/>
        <v>0</v>
      </c>
      <c r="DD87" s="543">
        <f t="shared" si="28"/>
        <v>0</v>
      </c>
      <c r="DE87" s="543">
        <f t="shared" si="28"/>
        <v>0</v>
      </c>
      <c r="DF87" s="543">
        <f t="shared" si="28"/>
        <v>0</v>
      </c>
      <c r="DG87" s="543">
        <f t="shared" si="28"/>
        <v>0</v>
      </c>
      <c r="DH87" s="543">
        <f t="shared" ref="DH87:DQ93" si="29">IF(AND(DH$84&gt;=$D87,DH$84&lt;=$E87),($F87*$H87)/12,0)</f>
        <v>0</v>
      </c>
      <c r="DI87" s="543">
        <f t="shared" si="29"/>
        <v>0</v>
      </c>
      <c r="DJ87" s="543">
        <f t="shared" si="29"/>
        <v>0</v>
      </c>
      <c r="DK87" s="543">
        <f t="shared" si="29"/>
        <v>0</v>
      </c>
      <c r="DL87" s="543">
        <f t="shared" si="29"/>
        <v>0</v>
      </c>
      <c r="DM87" s="543">
        <f t="shared" si="29"/>
        <v>0</v>
      </c>
      <c r="DN87" s="543">
        <f t="shared" si="29"/>
        <v>0</v>
      </c>
      <c r="DO87" s="543">
        <f t="shared" si="29"/>
        <v>0</v>
      </c>
      <c r="DP87" s="543">
        <f t="shared" si="29"/>
        <v>0</v>
      </c>
      <c r="DQ87" s="543">
        <f t="shared" si="29"/>
        <v>0</v>
      </c>
      <c r="DR87" s="543">
        <f t="shared" ref="DR87:EA93" si="30">IF(AND(DR$84&gt;=$D87,DR$84&lt;=$E87),($F87*$H87)/12,0)</f>
        <v>0</v>
      </c>
      <c r="DS87" s="543">
        <f t="shared" si="30"/>
        <v>0</v>
      </c>
      <c r="DT87" s="543">
        <f t="shared" si="30"/>
        <v>0</v>
      </c>
      <c r="DU87" s="543">
        <f t="shared" si="30"/>
        <v>0</v>
      </c>
      <c r="DV87" s="543">
        <f t="shared" si="30"/>
        <v>0</v>
      </c>
      <c r="DW87" s="543">
        <f t="shared" si="30"/>
        <v>0</v>
      </c>
      <c r="DX87" s="543">
        <f t="shared" si="30"/>
        <v>0</v>
      </c>
      <c r="DY87" s="543">
        <f t="shared" si="30"/>
        <v>0</v>
      </c>
      <c r="DZ87" s="543">
        <f t="shared" si="30"/>
        <v>0</v>
      </c>
      <c r="EA87" s="543">
        <f t="shared" si="30"/>
        <v>0</v>
      </c>
    </row>
    <row r="88" spans="1:131">
      <c r="A88" s="1181" t="s">
        <v>197</v>
      </c>
      <c r="C88" s="33"/>
      <c r="D88" s="1123"/>
      <c r="E88" s="1123"/>
      <c r="F88" s="1124"/>
      <c r="G88" s="1266">
        <f>IFERROR(F88/F87-1,0)</f>
        <v>0</v>
      </c>
      <c r="H88" s="439">
        <f t="shared" si="18"/>
        <v>0</v>
      </c>
      <c r="I88" s="84"/>
      <c r="K88" s="465"/>
      <c r="L88" s="543">
        <f>IF(AND(L$84&gt;=$D88,L$84&lt;=$E88),($F88*$H88)/12,0)</f>
        <v>0</v>
      </c>
      <c r="M88" s="543">
        <f t="shared" si="19"/>
        <v>0</v>
      </c>
      <c r="N88" s="543">
        <f t="shared" si="19"/>
        <v>0</v>
      </c>
      <c r="O88" s="543">
        <f t="shared" si="19"/>
        <v>0</v>
      </c>
      <c r="P88" s="543">
        <f t="shared" si="19"/>
        <v>0</v>
      </c>
      <c r="Q88" s="543">
        <f t="shared" si="19"/>
        <v>0</v>
      </c>
      <c r="R88" s="543">
        <f t="shared" si="19"/>
        <v>0</v>
      </c>
      <c r="S88" s="543">
        <f t="shared" si="19"/>
        <v>0</v>
      </c>
      <c r="T88" s="543">
        <f t="shared" si="19"/>
        <v>0</v>
      </c>
      <c r="U88" s="543">
        <f t="shared" si="19"/>
        <v>0</v>
      </c>
      <c r="V88" s="543">
        <f t="shared" si="20"/>
        <v>0</v>
      </c>
      <c r="W88" s="543">
        <f t="shared" si="20"/>
        <v>0</v>
      </c>
      <c r="X88" s="543">
        <f t="shared" si="20"/>
        <v>0</v>
      </c>
      <c r="Y88" s="543">
        <f t="shared" si="20"/>
        <v>0</v>
      </c>
      <c r="Z88" s="543">
        <f t="shared" si="20"/>
        <v>0</v>
      </c>
      <c r="AA88" s="543">
        <f t="shared" si="20"/>
        <v>0</v>
      </c>
      <c r="AB88" s="543">
        <f t="shared" si="20"/>
        <v>0</v>
      </c>
      <c r="AC88" s="543">
        <f t="shared" si="20"/>
        <v>0</v>
      </c>
      <c r="AD88" s="543">
        <f t="shared" si="20"/>
        <v>0</v>
      </c>
      <c r="AE88" s="543">
        <f t="shared" si="20"/>
        <v>0</v>
      </c>
      <c r="AF88" s="543">
        <f t="shared" si="21"/>
        <v>0</v>
      </c>
      <c r="AG88" s="543">
        <f t="shared" si="21"/>
        <v>0</v>
      </c>
      <c r="AH88" s="543">
        <f t="shared" si="21"/>
        <v>0</v>
      </c>
      <c r="AI88" s="543">
        <f t="shared" si="21"/>
        <v>0</v>
      </c>
      <c r="AJ88" s="543">
        <f t="shared" si="21"/>
        <v>0</v>
      </c>
      <c r="AK88" s="543">
        <f t="shared" si="21"/>
        <v>0</v>
      </c>
      <c r="AL88" s="543">
        <f t="shared" si="21"/>
        <v>0</v>
      </c>
      <c r="AM88" s="543">
        <f t="shared" si="21"/>
        <v>0</v>
      </c>
      <c r="AN88" s="543">
        <f t="shared" si="21"/>
        <v>0</v>
      </c>
      <c r="AO88" s="543">
        <f t="shared" si="21"/>
        <v>0</v>
      </c>
      <c r="AP88" s="543">
        <f t="shared" si="22"/>
        <v>0</v>
      </c>
      <c r="AQ88" s="543">
        <f t="shared" si="22"/>
        <v>0</v>
      </c>
      <c r="AR88" s="543">
        <f t="shared" si="22"/>
        <v>0</v>
      </c>
      <c r="AS88" s="543">
        <f t="shared" si="22"/>
        <v>0</v>
      </c>
      <c r="AT88" s="543">
        <f t="shared" si="22"/>
        <v>0</v>
      </c>
      <c r="AU88" s="543">
        <f t="shared" si="22"/>
        <v>0</v>
      </c>
      <c r="AV88" s="543">
        <f t="shared" si="22"/>
        <v>0</v>
      </c>
      <c r="AW88" s="543">
        <f t="shared" si="22"/>
        <v>0</v>
      </c>
      <c r="AX88" s="543">
        <f t="shared" si="22"/>
        <v>0</v>
      </c>
      <c r="AY88" s="543">
        <f t="shared" si="22"/>
        <v>0</v>
      </c>
      <c r="AZ88" s="543">
        <f t="shared" si="23"/>
        <v>0</v>
      </c>
      <c r="BA88" s="543">
        <f t="shared" si="23"/>
        <v>0</v>
      </c>
      <c r="BB88" s="543">
        <f t="shared" si="23"/>
        <v>0</v>
      </c>
      <c r="BC88" s="543">
        <f t="shared" si="23"/>
        <v>0</v>
      </c>
      <c r="BD88" s="543">
        <f t="shared" si="23"/>
        <v>0</v>
      </c>
      <c r="BE88" s="543">
        <f t="shared" si="23"/>
        <v>0</v>
      </c>
      <c r="BF88" s="543">
        <f t="shared" si="23"/>
        <v>0</v>
      </c>
      <c r="BG88" s="543">
        <f t="shared" si="23"/>
        <v>0</v>
      </c>
      <c r="BH88" s="543">
        <f t="shared" si="23"/>
        <v>0</v>
      </c>
      <c r="BI88" s="543">
        <f t="shared" si="23"/>
        <v>0</v>
      </c>
      <c r="BJ88" s="543">
        <f t="shared" si="24"/>
        <v>0</v>
      </c>
      <c r="BK88" s="543">
        <f t="shared" si="24"/>
        <v>0</v>
      </c>
      <c r="BL88" s="543">
        <f t="shared" si="24"/>
        <v>0</v>
      </c>
      <c r="BM88" s="543">
        <f t="shared" si="24"/>
        <v>0</v>
      </c>
      <c r="BN88" s="543">
        <f t="shared" si="24"/>
        <v>0</v>
      </c>
      <c r="BO88" s="543">
        <f t="shared" si="24"/>
        <v>0</v>
      </c>
      <c r="BP88" s="543">
        <f t="shared" si="24"/>
        <v>0</v>
      </c>
      <c r="BQ88" s="543">
        <f t="shared" si="24"/>
        <v>0</v>
      </c>
      <c r="BR88" s="543">
        <f t="shared" si="24"/>
        <v>0</v>
      </c>
      <c r="BS88" s="543">
        <f t="shared" si="24"/>
        <v>0</v>
      </c>
      <c r="BT88" s="543">
        <f t="shared" si="25"/>
        <v>0</v>
      </c>
      <c r="BU88" s="543">
        <f t="shared" si="25"/>
        <v>0</v>
      </c>
      <c r="BV88" s="543">
        <f t="shared" si="25"/>
        <v>0</v>
      </c>
      <c r="BW88" s="543">
        <f t="shared" si="25"/>
        <v>0</v>
      </c>
      <c r="BX88" s="543">
        <f t="shared" si="25"/>
        <v>0</v>
      </c>
      <c r="BY88" s="543">
        <f t="shared" si="25"/>
        <v>0</v>
      </c>
      <c r="BZ88" s="543">
        <f t="shared" si="25"/>
        <v>0</v>
      </c>
      <c r="CA88" s="543">
        <f t="shared" si="25"/>
        <v>0</v>
      </c>
      <c r="CB88" s="543">
        <f t="shared" si="25"/>
        <v>0</v>
      </c>
      <c r="CC88" s="543">
        <f t="shared" si="25"/>
        <v>0</v>
      </c>
      <c r="CD88" s="543">
        <f t="shared" si="26"/>
        <v>0</v>
      </c>
      <c r="CE88" s="543">
        <f t="shared" si="26"/>
        <v>0</v>
      </c>
      <c r="CF88" s="543">
        <f t="shared" si="26"/>
        <v>0</v>
      </c>
      <c r="CG88" s="543">
        <f t="shared" si="26"/>
        <v>0</v>
      </c>
      <c r="CH88" s="543">
        <f t="shared" si="26"/>
        <v>0</v>
      </c>
      <c r="CI88" s="543">
        <f t="shared" si="26"/>
        <v>0</v>
      </c>
      <c r="CJ88" s="543">
        <f t="shared" si="26"/>
        <v>0</v>
      </c>
      <c r="CK88" s="543">
        <f t="shared" si="26"/>
        <v>0</v>
      </c>
      <c r="CL88" s="543">
        <f t="shared" si="26"/>
        <v>0</v>
      </c>
      <c r="CM88" s="543">
        <f t="shared" si="26"/>
        <v>0</v>
      </c>
      <c r="CN88" s="543">
        <f t="shared" si="27"/>
        <v>0</v>
      </c>
      <c r="CO88" s="543">
        <f t="shared" si="27"/>
        <v>0</v>
      </c>
      <c r="CP88" s="543">
        <f t="shared" si="27"/>
        <v>0</v>
      </c>
      <c r="CQ88" s="543">
        <f t="shared" si="27"/>
        <v>0</v>
      </c>
      <c r="CR88" s="543">
        <f t="shared" si="27"/>
        <v>0</v>
      </c>
      <c r="CS88" s="543">
        <f t="shared" si="27"/>
        <v>0</v>
      </c>
      <c r="CT88" s="543">
        <f t="shared" si="27"/>
        <v>0</v>
      </c>
      <c r="CU88" s="543">
        <f t="shared" si="27"/>
        <v>0</v>
      </c>
      <c r="CV88" s="543">
        <f t="shared" si="27"/>
        <v>0</v>
      </c>
      <c r="CW88" s="543">
        <f t="shared" si="27"/>
        <v>0</v>
      </c>
      <c r="CX88" s="543">
        <f t="shared" si="28"/>
        <v>0</v>
      </c>
      <c r="CY88" s="543">
        <f t="shared" si="28"/>
        <v>0</v>
      </c>
      <c r="CZ88" s="543">
        <f t="shared" si="28"/>
        <v>0</v>
      </c>
      <c r="DA88" s="543">
        <f t="shared" si="28"/>
        <v>0</v>
      </c>
      <c r="DB88" s="543">
        <f t="shared" si="28"/>
        <v>0</v>
      </c>
      <c r="DC88" s="543">
        <f t="shared" si="28"/>
        <v>0</v>
      </c>
      <c r="DD88" s="543">
        <f t="shared" si="28"/>
        <v>0</v>
      </c>
      <c r="DE88" s="543">
        <f t="shared" si="28"/>
        <v>0</v>
      </c>
      <c r="DF88" s="543">
        <f t="shared" si="28"/>
        <v>0</v>
      </c>
      <c r="DG88" s="543">
        <f t="shared" si="28"/>
        <v>0</v>
      </c>
      <c r="DH88" s="543">
        <f t="shared" si="29"/>
        <v>0</v>
      </c>
      <c r="DI88" s="543">
        <f t="shared" si="29"/>
        <v>0</v>
      </c>
      <c r="DJ88" s="543">
        <f t="shared" si="29"/>
        <v>0</v>
      </c>
      <c r="DK88" s="543">
        <f t="shared" si="29"/>
        <v>0</v>
      </c>
      <c r="DL88" s="543">
        <f t="shared" si="29"/>
        <v>0</v>
      </c>
      <c r="DM88" s="543">
        <f t="shared" si="29"/>
        <v>0</v>
      </c>
      <c r="DN88" s="543">
        <f t="shared" si="29"/>
        <v>0</v>
      </c>
      <c r="DO88" s="543">
        <f t="shared" si="29"/>
        <v>0</v>
      </c>
      <c r="DP88" s="543">
        <f t="shared" si="29"/>
        <v>0</v>
      </c>
      <c r="DQ88" s="543">
        <f t="shared" si="29"/>
        <v>0</v>
      </c>
      <c r="DR88" s="543">
        <f t="shared" si="30"/>
        <v>0</v>
      </c>
      <c r="DS88" s="543">
        <f t="shared" si="30"/>
        <v>0</v>
      </c>
      <c r="DT88" s="543">
        <f t="shared" si="30"/>
        <v>0</v>
      </c>
      <c r="DU88" s="543">
        <f t="shared" si="30"/>
        <v>0</v>
      </c>
      <c r="DV88" s="543">
        <f t="shared" si="30"/>
        <v>0</v>
      </c>
      <c r="DW88" s="543">
        <f t="shared" si="30"/>
        <v>0</v>
      </c>
      <c r="DX88" s="543">
        <f t="shared" si="30"/>
        <v>0</v>
      </c>
      <c r="DY88" s="543">
        <f t="shared" si="30"/>
        <v>0</v>
      </c>
      <c r="DZ88" s="543">
        <f t="shared" si="30"/>
        <v>0</v>
      </c>
      <c r="EA88" s="543">
        <f t="shared" si="30"/>
        <v>0</v>
      </c>
    </row>
    <row r="89" spans="1:131">
      <c r="A89" s="82"/>
      <c r="C89" s="33"/>
      <c r="D89" s="1123"/>
      <c r="E89" s="1123"/>
      <c r="F89" s="1124"/>
      <c r="G89" s="1266">
        <f>IFERROR(F89/F88-1,0)</f>
        <v>0</v>
      </c>
      <c r="H89" s="439">
        <f t="shared" si="18"/>
        <v>0</v>
      </c>
      <c r="I89" s="84"/>
      <c r="K89" s="465"/>
      <c r="L89" s="543">
        <f t="shared" si="19"/>
        <v>0</v>
      </c>
      <c r="M89" s="543">
        <f t="shared" si="19"/>
        <v>0</v>
      </c>
      <c r="N89" s="543">
        <f t="shared" si="19"/>
        <v>0</v>
      </c>
      <c r="O89" s="543">
        <f t="shared" si="19"/>
        <v>0</v>
      </c>
      <c r="P89" s="543">
        <f t="shared" si="19"/>
        <v>0</v>
      </c>
      <c r="Q89" s="543">
        <f t="shared" si="19"/>
        <v>0</v>
      </c>
      <c r="R89" s="543">
        <f t="shared" si="19"/>
        <v>0</v>
      </c>
      <c r="S89" s="543">
        <f t="shared" si="19"/>
        <v>0</v>
      </c>
      <c r="T89" s="543">
        <f t="shared" si="19"/>
        <v>0</v>
      </c>
      <c r="U89" s="543">
        <f t="shared" si="19"/>
        <v>0</v>
      </c>
      <c r="V89" s="543">
        <f t="shared" si="20"/>
        <v>0</v>
      </c>
      <c r="W89" s="543">
        <f t="shared" si="20"/>
        <v>0</v>
      </c>
      <c r="X89" s="543">
        <f t="shared" si="20"/>
        <v>0</v>
      </c>
      <c r="Y89" s="543">
        <f t="shared" si="20"/>
        <v>0</v>
      </c>
      <c r="Z89" s="543">
        <f t="shared" si="20"/>
        <v>0</v>
      </c>
      <c r="AA89" s="543">
        <f t="shared" si="20"/>
        <v>0</v>
      </c>
      <c r="AB89" s="543">
        <f t="shared" si="20"/>
        <v>0</v>
      </c>
      <c r="AC89" s="543">
        <f t="shared" si="20"/>
        <v>0</v>
      </c>
      <c r="AD89" s="543">
        <f t="shared" si="20"/>
        <v>0</v>
      </c>
      <c r="AE89" s="543">
        <f t="shared" si="20"/>
        <v>0</v>
      </c>
      <c r="AF89" s="543">
        <f t="shared" si="21"/>
        <v>0</v>
      </c>
      <c r="AG89" s="543">
        <f t="shared" si="21"/>
        <v>0</v>
      </c>
      <c r="AH89" s="543">
        <f t="shared" si="21"/>
        <v>0</v>
      </c>
      <c r="AI89" s="543">
        <f t="shared" si="21"/>
        <v>0</v>
      </c>
      <c r="AJ89" s="543">
        <f t="shared" si="21"/>
        <v>0</v>
      </c>
      <c r="AK89" s="543">
        <f t="shared" si="21"/>
        <v>0</v>
      </c>
      <c r="AL89" s="543">
        <f t="shared" si="21"/>
        <v>0</v>
      </c>
      <c r="AM89" s="543">
        <f t="shared" si="21"/>
        <v>0</v>
      </c>
      <c r="AN89" s="543">
        <f t="shared" si="21"/>
        <v>0</v>
      </c>
      <c r="AO89" s="543">
        <f t="shared" si="21"/>
        <v>0</v>
      </c>
      <c r="AP89" s="543">
        <f t="shared" si="22"/>
        <v>0</v>
      </c>
      <c r="AQ89" s="543">
        <f t="shared" si="22"/>
        <v>0</v>
      </c>
      <c r="AR89" s="543">
        <f t="shared" si="22"/>
        <v>0</v>
      </c>
      <c r="AS89" s="543">
        <f t="shared" si="22"/>
        <v>0</v>
      </c>
      <c r="AT89" s="543">
        <f t="shared" si="22"/>
        <v>0</v>
      </c>
      <c r="AU89" s="543">
        <f t="shared" si="22"/>
        <v>0</v>
      </c>
      <c r="AV89" s="543">
        <f t="shared" si="22"/>
        <v>0</v>
      </c>
      <c r="AW89" s="543">
        <f t="shared" si="22"/>
        <v>0</v>
      </c>
      <c r="AX89" s="543">
        <f t="shared" si="22"/>
        <v>0</v>
      </c>
      <c r="AY89" s="543">
        <f t="shared" si="22"/>
        <v>0</v>
      </c>
      <c r="AZ89" s="543">
        <f t="shared" si="23"/>
        <v>0</v>
      </c>
      <c r="BA89" s="543">
        <f t="shared" si="23"/>
        <v>0</v>
      </c>
      <c r="BB89" s="543">
        <f t="shared" si="23"/>
        <v>0</v>
      </c>
      <c r="BC89" s="543">
        <f t="shared" si="23"/>
        <v>0</v>
      </c>
      <c r="BD89" s="543">
        <f t="shared" si="23"/>
        <v>0</v>
      </c>
      <c r="BE89" s="543">
        <f t="shared" si="23"/>
        <v>0</v>
      </c>
      <c r="BF89" s="543">
        <f t="shared" si="23"/>
        <v>0</v>
      </c>
      <c r="BG89" s="543">
        <f t="shared" si="23"/>
        <v>0</v>
      </c>
      <c r="BH89" s="543">
        <f t="shared" si="23"/>
        <v>0</v>
      </c>
      <c r="BI89" s="543">
        <f t="shared" si="23"/>
        <v>0</v>
      </c>
      <c r="BJ89" s="543">
        <f t="shared" si="24"/>
        <v>0</v>
      </c>
      <c r="BK89" s="543">
        <f t="shared" si="24"/>
        <v>0</v>
      </c>
      <c r="BL89" s="543">
        <f t="shared" si="24"/>
        <v>0</v>
      </c>
      <c r="BM89" s="543">
        <f t="shared" si="24"/>
        <v>0</v>
      </c>
      <c r="BN89" s="543">
        <f t="shared" si="24"/>
        <v>0</v>
      </c>
      <c r="BO89" s="543">
        <f t="shared" si="24"/>
        <v>0</v>
      </c>
      <c r="BP89" s="543">
        <f t="shared" si="24"/>
        <v>0</v>
      </c>
      <c r="BQ89" s="543">
        <f t="shared" si="24"/>
        <v>0</v>
      </c>
      <c r="BR89" s="543">
        <f t="shared" si="24"/>
        <v>0</v>
      </c>
      <c r="BS89" s="543">
        <f t="shared" si="24"/>
        <v>0</v>
      </c>
      <c r="BT89" s="543">
        <f t="shared" si="25"/>
        <v>0</v>
      </c>
      <c r="BU89" s="543">
        <f t="shared" si="25"/>
        <v>0</v>
      </c>
      <c r="BV89" s="543">
        <f t="shared" si="25"/>
        <v>0</v>
      </c>
      <c r="BW89" s="543">
        <f t="shared" si="25"/>
        <v>0</v>
      </c>
      <c r="BX89" s="543">
        <f t="shared" si="25"/>
        <v>0</v>
      </c>
      <c r="BY89" s="543">
        <f t="shared" si="25"/>
        <v>0</v>
      </c>
      <c r="BZ89" s="543">
        <f t="shared" si="25"/>
        <v>0</v>
      </c>
      <c r="CA89" s="543">
        <f t="shared" si="25"/>
        <v>0</v>
      </c>
      <c r="CB89" s="543">
        <f t="shared" si="25"/>
        <v>0</v>
      </c>
      <c r="CC89" s="543">
        <f t="shared" si="25"/>
        <v>0</v>
      </c>
      <c r="CD89" s="543">
        <f t="shared" si="26"/>
        <v>0</v>
      </c>
      <c r="CE89" s="543">
        <f t="shared" si="26"/>
        <v>0</v>
      </c>
      <c r="CF89" s="543">
        <f t="shared" si="26"/>
        <v>0</v>
      </c>
      <c r="CG89" s="543">
        <f t="shared" si="26"/>
        <v>0</v>
      </c>
      <c r="CH89" s="543">
        <f t="shared" si="26"/>
        <v>0</v>
      </c>
      <c r="CI89" s="543">
        <f t="shared" si="26"/>
        <v>0</v>
      </c>
      <c r="CJ89" s="543">
        <f t="shared" si="26"/>
        <v>0</v>
      </c>
      <c r="CK89" s="543">
        <f t="shared" si="26"/>
        <v>0</v>
      </c>
      <c r="CL89" s="543">
        <f t="shared" si="26"/>
        <v>0</v>
      </c>
      <c r="CM89" s="543">
        <f t="shared" si="26"/>
        <v>0</v>
      </c>
      <c r="CN89" s="543">
        <f t="shared" si="27"/>
        <v>0</v>
      </c>
      <c r="CO89" s="543">
        <f t="shared" si="27"/>
        <v>0</v>
      </c>
      <c r="CP89" s="543">
        <f t="shared" si="27"/>
        <v>0</v>
      </c>
      <c r="CQ89" s="543">
        <f t="shared" si="27"/>
        <v>0</v>
      </c>
      <c r="CR89" s="543">
        <f t="shared" si="27"/>
        <v>0</v>
      </c>
      <c r="CS89" s="543">
        <f t="shared" si="27"/>
        <v>0</v>
      </c>
      <c r="CT89" s="543">
        <f t="shared" si="27"/>
        <v>0</v>
      </c>
      <c r="CU89" s="543">
        <f t="shared" si="27"/>
        <v>0</v>
      </c>
      <c r="CV89" s="543">
        <f t="shared" si="27"/>
        <v>0</v>
      </c>
      <c r="CW89" s="543">
        <f t="shared" si="27"/>
        <v>0</v>
      </c>
      <c r="CX89" s="543">
        <f t="shared" si="28"/>
        <v>0</v>
      </c>
      <c r="CY89" s="543">
        <f t="shared" si="28"/>
        <v>0</v>
      </c>
      <c r="CZ89" s="543">
        <f t="shared" si="28"/>
        <v>0</v>
      </c>
      <c r="DA89" s="543">
        <f t="shared" si="28"/>
        <v>0</v>
      </c>
      <c r="DB89" s="543">
        <f t="shared" si="28"/>
        <v>0</v>
      </c>
      <c r="DC89" s="543">
        <f t="shared" si="28"/>
        <v>0</v>
      </c>
      <c r="DD89" s="543">
        <f t="shared" si="28"/>
        <v>0</v>
      </c>
      <c r="DE89" s="543">
        <f t="shared" si="28"/>
        <v>0</v>
      </c>
      <c r="DF89" s="543">
        <f t="shared" si="28"/>
        <v>0</v>
      </c>
      <c r="DG89" s="543">
        <f t="shared" si="28"/>
        <v>0</v>
      </c>
      <c r="DH89" s="543">
        <f t="shared" si="29"/>
        <v>0</v>
      </c>
      <c r="DI89" s="543">
        <f t="shared" si="29"/>
        <v>0</v>
      </c>
      <c r="DJ89" s="543">
        <f t="shared" si="29"/>
        <v>0</v>
      </c>
      <c r="DK89" s="543">
        <f t="shared" si="29"/>
        <v>0</v>
      </c>
      <c r="DL89" s="543">
        <f t="shared" si="29"/>
        <v>0</v>
      </c>
      <c r="DM89" s="543">
        <f t="shared" si="29"/>
        <v>0</v>
      </c>
      <c r="DN89" s="543">
        <f t="shared" si="29"/>
        <v>0</v>
      </c>
      <c r="DO89" s="543">
        <f t="shared" si="29"/>
        <v>0</v>
      </c>
      <c r="DP89" s="543">
        <f t="shared" si="29"/>
        <v>0</v>
      </c>
      <c r="DQ89" s="543">
        <f t="shared" si="29"/>
        <v>0</v>
      </c>
      <c r="DR89" s="543">
        <f t="shared" si="30"/>
        <v>0</v>
      </c>
      <c r="DS89" s="543">
        <f t="shared" si="30"/>
        <v>0</v>
      </c>
      <c r="DT89" s="543">
        <f t="shared" si="30"/>
        <v>0</v>
      </c>
      <c r="DU89" s="543">
        <f t="shared" si="30"/>
        <v>0</v>
      </c>
      <c r="DV89" s="543">
        <f t="shared" si="30"/>
        <v>0</v>
      </c>
      <c r="DW89" s="543">
        <f t="shared" si="30"/>
        <v>0</v>
      </c>
      <c r="DX89" s="543">
        <f t="shared" si="30"/>
        <v>0</v>
      </c>
      <c r="DY89" s="543">
        <f t="shared" si="30"/>
        <v>0</v>
      </c>
      <c r="DZ89" s="543">
        <f t="shared" si="30"/>
        <v>0</v>
      </c>
      <c r="EA89" s="543">
        <f t="shared" si="30"/>
        <v>0</v>
      </c>
    </row>
    <row r="90" spans="1:131">
      <c r="A90" s="1459"/>
      <c r="C90" s="33"/>
      <c r="D90" s="1123"/>
      <c r="E90" s="1123"/>
      <c r="F90" s="1124"/>
      <c r="G90" s="1266">
        <f>IFERROR(F90/F89-1,0)</f>
        <v>0</v>
      </c>
      <c r="H90" s="439">
        <f t="shared" si="18"/>
        <v>0</v>
      </c>
      <c r="I90" s="84"/>
      <c r="K90" s="465"/>
      <c r="L90" s="543">
        <f t="shared" si="19"/>
        <v>0</v>
      </c>
      <c r="M90" s="543">
        <f t="shared" si="19"/>
        <v>0</v>
      </c>
      <c r="N90" s="543">
        <f t="shared" si="19"/>
        <v>0</v>
      </c>
      <c r="O90" s="543">
        <f t="shared" si="19"/>
        <v>0</v>
      </c>
      <c r="P90" s="543">
        <f t="shared" si="19"/>
        <v>0</v>
      </c>
      <c r="Q90" s="543">
        <f t="shared" si="19"/>
        <v>0</v>
      </c>
      <c r="R90" s="543">
        <f t="shared" si="19"/>
        <v>0</v>
      </c>
      <c r="S90" s="543">
        <f t="shared" si="19"/>
        <v>0</v>
      </c>
      <c r="T90" s="543">
        <f t="shared" si="19"/>
        <v>0</v>
      </c>
      <c r="U90" s="543">
        <f t="shared" si="19"/>
        <v>0</v>
      </c>
      <c r="V90" s="543">
        <f t="shared" si="20"/>
        <v>0</v>
      </c>
      <c r="W90" s="543">
        <f t="shared" si="20"/>
        <v>0</v>
      </c>
      <c r="X90" s="543">
        <f t="shared" si="20"/>
        <v>0</v>
      </c>
      <c r="Y90" s="543">
        <f t="shared" si="20"/>
        <v>0</v>
      </c>
      <c r="Z90" s="543">
        <f t="shared" si="20"/>
        <v>0</v>
      </c>
      <c r="AA90" s="543">
        <f t="shared" si="20"/>
        <v>0</v>
      </c>
      <c r="AB90" s="543">
        <f t="shared" si="20"/>
        <v>0</v>
      </c>
      <c r="AC90" s="543">
        <f t="shared" si="20"/>
        <v>0</v>
      </c>
      <c r="AD90" s="543">
        <f t="shared" si="20"/>
        <v>0</v>
      </c>
      <c r="AE90" s="543">
        <f t="shared" si="20"/>
        <v>0</v>
      </c>
      <c r="AF90" s="543">
        <f t="shared" si="21"/>
        <v>0</v>
      </c>
      <c r="AG90" s="543">
        <f t="shared" si="21"/>
        <v>0</v>
      </c>
      <c r="AH90" s="543">
        <f t="shared" si="21"/>
        <v>0</v>
      </c>
      <c r="AI90" s="543">
        <f t="shared" si="21"/>
        <v>0</v>
      </c>
      <c r="AJ90" s="543">
        <f t="shared" si="21"/>
        <v>0</v>
      </c>
      <c r="AK90" s="543">
        <f t="shared" si="21"/>
        <v>0</v>
      </c>
      <c r="AL90" s="543">
        <f t="shared" si="21"/>
        <v>0</v>
      </c>
      <c r="AM90" s="543">
        <f t="shared" si="21"/>
        <v>0</v>
      </c>
      <c r="AN90" s="543">
        <f t="shared" si="21"/>
        <v>0</v>
      </c>
      <c r="AO90" s="543">
        <f t="shared" si="21"/>
        <v>0</v>
      </c>
      <c r="AP90" s="543">
        <f t="shared" si="22"/>
        <v>0</v>
      </c>
      <c r="AQ90" s="543">
        <f t="shared" si="22"/>
        <v>0</v>
      </c>
      <c r="AR90" s="543">
        <f t="shared" si="22"/>
        <v>0</v>
      </c>
      <c r="AS90" s="543">
        <f t="shared" si="22"/>
        <v>0</v>
      </c>
      <c r="AT90" s="543">
        <f t="shared" si="22"/>
        <v>0</v>
      </c>
      <c r="AU90" s="543">
        <f t="shared" si="22"/>
        <v>0</v>
      </c>
      <c r="AV90" s="543">
        <f t="shared" si="22"/>
        <v>0</v>
      </c>
      <c r="AW90" s="543">
        <f t="shared" si="22"/>
        <v>0</v>
      </c>
      <c r="AX90" s="543">
        <f t="shared" si="22"/>
        <v>0</v>
      </c>
      <c r="AY90" s="543">
        <f t="shared" si="22"/>
        <v>0</v>
      </c>
      <c r="AZ90" s="543">
        <f t="shared" si="23"/>
        <v>0</v>
      </c>
      <c r="BA90" s="543">
        <f t="shared" si="23"/>
        <v>0</v>
      </c>
      <c r="BB90" s="543">
        <f t="shared" si="23"/>
        <v>0</v>
      </c>
      <c r="BC90" s="543">
        <f t="shared" si="23"/>
        <v>0</v>
      </c>
      <c r="BD90" s="543">
        <f t="shared" si="23"/>
        <v>0</v>
      </c>
      <c r="BE90" s="543">
        <f t="shared" si="23"/>
        <v>0</v>
      </c>
      <c r="BF90" s="543">
        <f t="shared" si="23"/>
        <v>0</v>
      </c>
      <c r="BG90" s="543">
        <f t="shared" si="23"/>
        <v>0</v>
      </c>
      <c r="BH90" s="543">
        <f t="shared" si="23"/>
        <v>0</v>
      </c>
      <c r="BI90" s="543">
        <f t="shared" si="23"/>
        <v>0</v>
      </c>
      <c r="BJ90" s="543">
        <f t="shared" si="24"/>
        <v>0</v>
      </c>
      <c r="BK90" s="543">
        <f t="shared" si="24"/>
        <v>0</v>
      </c>
      <c r="BL90" s="543">
        <f t="shared" si="24"/>
        <v>0</v>
      </c>
      <c r="BM90" s="543">
        <f t="shared" si="24"/>
        <v>0</v>
      </c>
      <c r="BN90" s="543">
        <f t="shared" si="24"/>
        <v>0</v>
      </c>
      <c r="BO90" s="543">
        <f t="shared" si="24"/>
        <v>0</v>
      </c>
      <c r="BP90" s="543">
        <f t="shared" si="24"/>
        <v>0</v>
      </c>
      <c r="BQ90" s="543">
        <f t="shared" si="24"/>
        <v>0</v>
      </c>
      <c r="BR90" s="543">
        <f t="shared" si="24"/>
        <v>0</v>
      </c>
      <c r="BS90" s="543">
        <f t="shared" si="24"/>
        <v>0</v>
      </c>
      <c r="BT90" s="543">
        <f t="shared" si="25"/>
        <v>0</v>
      </c>
      <c r="BU90" s="543">
        <f t="shared" si="25"/>
        <v>0</v>
      </c>
      <c r="BV90" s="543">
        <f t="shared" si="25"/>
        <v>0</v>
      </c>
      <c r="BW90" s="543">
        <f t="shared" si="25"/>
        <v>0</v>
      </c>
      <c r="BX90" s="543">
        <f t="shared" si="25"/>
        <v>0</v>
      </c>
      <c r="BY90" s="543">
        <f t="shared" si="25"/>
        <v>0</v>
      </c>
      <c r="BZ90" s="543">
        <f t="shared" si="25"/>
        <v>0</v>
      </c>
      <c r="CA90" s="543">
        <f t="shared" si="25"/>
        <v>0</v>
      </c>
      <c r="CB90" s="543">
        <f t="shared" si="25"/>
        <v>0</v>
      </c>
      <c r="CC90" s="543">
        <f t="shared" si="25"/>
        <v>0</v>
      </c>
      <c r="CD90" s="543">
        <f t="shared" si="26"/>
        <v>0</v>
      </c>
      <c r="CE90" s="543">
        <f t="shared" si="26"/>
        <v>0</v>
      </c>
      <c r="CF90" s="543">
        <f t="shared" si="26"/>
        <v>0</v>
      </c>
      <c r="CG90" s="543">
        <f t="shared" si="26"/>
        <v>0</v>
      </c>
      <c r="CH90" s="543">
        <f t="shared" si="26"/>
        <v>0</v>
      </c>
      <c r="CI90" s="543">
        <f t="shared" si="26"/>
        <v>0</v>
      </c>
      <c r="CJ90" s="543">
        <f t="shared" si="26"/>
        <v>0</v>
      </c>
      <c r="CK90" s="543">
        <f t="shared" si="26"/>
        <v>0</v>
      </c>
      <c r="CL90" s="543">
        <f t="shared" si="26"/>
        <v>0</v>
      </c>
      <c r="CM90" s="543">
        <f t="shared" si="26"/>
        <v>0</v>
      </c>
      <c r="CN90" s="543">
        <f t="shared" si="27"/>
        <v>0</v>
      </c>
      <c r="CO90" s="543">
        <f t="shared" si="27"/>
        <v>0</v>
      </c>
      <c r="CP90" s="543">
        <f t="shared" si="27"/>
        <v>0</v>
      </c>
      <c r="CQ90" s="543">
        <f t="shared" si="27"/>
        <v>0</v>
      </c>
      <c r="CR90" s="543">
        <f t="shared" si="27"/>
        <v>0</v>
      </c>
      <c r="CS90" s="543">
        <f t="shared" si="27"/>
        <v>0</v>
      </c>
      <c r="CT90" s="543">
        <f t="shared" si="27"/>
        <v>0</v>
      </c>
      <c r="CU90" s="543">
        <f t="shared" si="27"/>
        <v>0</v>
      </c>
      <c r="CV90" s="543">
        <f t="shared" si="27"/>
        <v>0</v>
      </c>
      <c r="CW90" s="543">
        <f t="shared" si="27"/>
        <v>0</v>
      </c>
      <c r="CX90" s="543">
        <f t="shared" si="28"/>
        <v>0</v>
      </c>
      <c r="CY90" s="543">
        <f t="shared" si="28"/>
        <v>0</v>
      </c>
      <c r="CZ90" s="543">
        <f t="shared" si="28"/>
        <v>0</v>
      </c>
      <c r="DA90" s="543">
        <f t="shared" si="28"/>
        <v>0</v>
      </c>
      <c r="DB90" s="543">
        <f t="shared" si="28"/>
        <v>0</v>
      </c>
      <c r="DC90" s="543">
        <f t="shared" si="28"/>
        <v>0</v>
      </c>
      <c r="DD90" s="543">
        <f t="shared" si="28"/>
        <v>0</v>
      </c>
      <c r="DE90" s="543">
        <f t="shared" si="28"/>
        <v>0</v>
      </c>
      <c r="DF90" s="543">
        <f t="shared" si="28"/>
        <v>0</v>
      </c>
      <c r="DG90" s="543">
        <f t="shared" si="28"/>
        <v>0</v>
      </c>
      <c r="DH90" s="543">
        <f t="shared" si="29"/>
        <v>0</v>
      </c>
      <c r="DI90" s="543">
        <f t="shared" si="29"/>
        <v>0</v>
      </c>
      <c r="DJ90" s="543">
        <f t="shared" si="29"/>
        <v>0</v>
      </c>
      <c r="DK90" s="543">
        <f t="shared" si="29"/>
        <v>0</v>
      </c>
      <c r="DL90" s="543">
        <f t="shared" si="29"/>
        <v>0</v>
      </c>
      <c r="DM90" s="543">
        <f t="shared" si="29"/>
        <v>0</v>
      </c>
      <c r="DN90" s="543">
        <f t="shared" si="29"/>
        <v>0</v>
      </c>
      <c r="DO90" s="543">
        <f t="shared" si="29"/>
        <v>0</v>
      </c>
      <c r="DP90" s="543">
        <f t="shared" si="29"/>
        <v>0</v>
      </c>
      <c r="DQ90" s="543">
        <f t="shared" si="29"/>
        <v>0</v>
      </c>
      <c r="DR90" s="543">
        <f t="shared" si="30"/>
        <v>0</v>
      </c>
      <c r="DS90" s="543">
        <f t="shared" si="30"/>
        <v>0</v>
      </c>
      <c r="DT90" s="543">
        <f t="shared" si="30"/>
        <v>0</v>
      </c>
      <c r="DU90" s="543">
        <f t="shared" si="30"/>
        <v>0</v>
      </c>
      <c r="DV90" s="543">
        <f t="shared" si="30"/>
        <v>0</v>
      </c>
      <c r="DW90" s="543">
        <f t="shared" si="30"/>
        <v>0</v>
      </c>
      <c r="DX90" s="543">
        <f t="shared" si="30"/>
        <v>0</v>
      </c>
      <c r="DY90" s="543">
        <f t="shared" si="30"/>
        <v>0</v>
      </c>
      <c r="DZ90" s="543">
        <f t="shared" si="30"/>
        <v>0</v>
      </c>
      <c r="EA90" s="543">
        <f t="shared" si="30"/>
        <v>0</v>
      </c>
    </row>
    <row r="91" spans="1:131">
      <c r="A91" s="82"/>
      <c r="C91" s="33"/>
      <c r="D91" s="1123"/>
      <c r="E91" s="1123"/>
      <c r="F91" s="1124"/>
      <c r="G91" s="1266">
        <f>IFERROR(F91/F89-1,0)</f>
        <v>0</v>
      </c>
      <c r="H91" s="439">
        <f>H89</f>
        <v>0</v>
      </c>
      <c r="I91" s="84"/>
      <c r="K91" s="465"/>
      <c r="L91" s="543">
        <f t="shared" si="19"/>
        <v>0</v>
      </c>
      <c r="M91" s="543">
        <f t="shared" si="19"/>
        <v>0</v>
      </c>
      <c r="N91" s="543">
        <f t="shared" si="19"/>
        <v>0</v>
      </c>
      <c r="O91" s="543">
        <f t="shared" si="19"/>
        <v>0</v>
      </c>
      <c r="P91" s="543">
        <f t="shared" si="19"/>
        <v>0</v>
      </c>
      <c r="Q91" s="543">
        <f t="shared" si="19"/>
        <v>0</v>
      </c>
      <c r="R91" s="543">
        <f t="shared" si="19"/>
        <v>0</v>
      </c>
      <c r="S91" s="543">
        <f t="shared" si="19"/>
        <v>0</v>
      </c>
      <c r="T91" s="543">
        <f t="shared" si="19"/>
        <v>0</v>
      </c>
      <c r="U91" s="543">
        <f t="shared" si="19"/>
        <v>0</v>
      </c>
      <c r="V91" s="543">
        <f t="shared" si="20"/>
        <v>0</v>
      </c>
      <c r="W91" s="543">
        <f t="shared" si="20"/>
        <v>0</v>
      </c>
      <c r="X91" s="543">
        <f t="shared" si="20"/>
        <v>0</v>
      </c>
      <c r="Y91" s="543">
        <f t="shared" si="20"/>
        <v>0</v>
      </c>
      <c r="Z91" s="543">
        <f t="shared" si="20"/>
        <v>0</v>
      </c>
      <c r="AA91" s="543">
        <f t="shared" si="20"/>
        <v>0</v>
      </c>
      <c r="AB91" s="543">
        <f t="shared" si="20"/>
        <v>0</v>
      </c>
      <c r="AC91" s="543">
        <f t="shared" si="20"/>
        <v>0</v>
      </c>
      <c r="AD91" s="543">
        <f t="shared" si="20"/>
        <v>0</v>
      </c>
      <c r="AE91" s="543">
        <f t="shared" si="20"/>
        <v>0</v>
      </c>
      <c r="AF91" s="543">
        <f t="shared" si="21"/>
        <v>0</v>
      </c>
      <c r="AG91" s="543">
        <f t="shared" si="21"/>
        <v>0</v>
      </c>
      <c r="AH91" s="543">
        <f t="shared" si="21"/>
        <v>0</v>
      </c>
      <c r="AI91" s="543">
        <f t="shared" si="21"/>
        <v>0</v>
      </c>
      <c r="AJ91" s="543">
        <f t="shared" si="21"/>
        <v>0</v>
      </c>
      <c r="AK91" s="543">
        <f t="shared" si="21"/>
        <v>0</v>
      </c>
      <c r="AL91" s="543">
        <f t="shared" si="21"/>
        <v>0</v>
      </c>
      <c r="AM91" s="543">
        <f t="shared" si="21"/>
        <v>0</v>
      </c>
      <c r="AN91" s="543">
        <f t="shared" si="21"/>
        <v>0</v>
      </c>
      <c r="AO91" s="543">
        <f t="shared" si="21"/>
        <v>0</v>
      </c>
      <c r="AP91" s="543">
        <f t="shared" si="22"/>
        <v>0</v>
      </c>
      <c r="AQ91" s="543">
        <f t="shared" si="22"/>
        <v>0</v>
      </c>
      <c r="AR91" s="543">
        <f t="shared" si="22"/>
        <v>0</v>
      </c>
      <c r="AS91" s="543">
        <f t="shared" si="22"/>
        <v>0</v>
      </c>
      <c r="AT91" s="543">
        <f t="shared" si="22"/>
        <v>0</v>
      </c>
      <c r="AU91" s="543">
        <f t="shared" si="22"/>
        <v>0</v>
      </c>
      <c r="AV91" s="543">
        <f t="shared" si="22"/>
        <v>0</v>
      </c>
      <c r="AW91" s="543">
        <f t="shared" si="22"/>
        <v>0</v>
      </c>
      <c r="AX91" s="543">
        <f t="shared" si="22"/>
        <v>0</v>
      </c>
      <c r="AY91" s="543">
        <f t="shared" si="22"/>
        <v>0</v>
      </c>
      <c r="AZ91" s="543">
        <f t="shared" si="23"/>
        <v>0</v>
      </c>
      <c r="BA91" s="543">
        <f t="shared" si="23"/>
        <v>0</v>
      </c>
      <c r="BB91" s="543">
        <f t="shared" si="23"/>
        <v>0</v>
      </c>
      <c r="BC91" s="543">
        <f t="shared" si="23"/>
        <v>0</v>
      </c>
      <c r="BD91" s="543">
        <f t="shared" si="23"/>
        <v>0</v>
      </c>
      <c r="BE91" s="543">
        <f t="shared" si="23"/>
        <v>0</v>
      </c>
      <c r="BF91" s="543">
        <f t="shared" si="23"/>
        <v>0</v>
      </c>
      <c r="BG91" s="543">
        <f t="shared" si="23"/>
        <v>0</v>
      </c>
      <c r="BH91" s="543">
        <f t="shared" si="23"/>
        <v>0</v>
      </c>
      <c r="BI91" s="543">
        <f t="shared" si="23"/>
        <v>0</v>
      </c>
      <c r="BJ91" s="543">
        <f t="shared" si="24"/>
        <v>0</v>
      </c>
      <c r="BK91" s="543">
        <f t="shared" si="24"/>
        <v>0</v>
      </c>
      <c r="BL91" s="543">
        <f t="shared" si="24"/>
        <v>0</v>
      </c>
      <c r="BM91" s="543">
        <f t="shared" si="24"/>
        <v>0</v>
      </c>
      <c r="BN91" s="543">
        <f t="shared" si="24"/>
        <v>0</v>
      </c>
      <c r="BO91" s="543">
        <f t="shared" si="24"/>
        <v>0</v>
      </c>
      <c r="BP91" s="543">
        <f t="shared" si="24"/>
        <v>0</v>
      </c>
      <c r="BQ91" s="543">
        <f t="shared" si="24"/>
        <v>0</v>
      </c>
      <c r="BR91" s="543">
        <f t="shared" si="24"/>
        <v>0</v>
      </c>
      <c r="BS91" s="543">
        <f t="shared" si="24"/>
        <v>0</v>
      </c>
      <c r="BT91" s="543">
        <f t="shared" si="25"/>
        <v>0</v>
      </c>
      <c r="BU91" s="543">
        <f t="shared" si="25"/>
        <v>0</v>
      </c>
      <c r="BV91" s="543">
        <f t="shared" si="25"/>
        <v>0</v>
      </c>
      <c r="BW91" s="543">
        <f t="shared" si="25"/>
        <v>0</v>
      </c>
      <c r="BX91" s="543">
        <f t="shared" si="25"/>
        <v>0</v>
      </c>
      <c r="BY91" s="543">
        <f t="shared" si="25"/>
        <v>0</v>
      </c>
      <c r="BZ91" s="543">
        <f t="shared" si="25"/>
        <v>0</v>
      </c>
      <c r="CA91" s="543">
        <f t="shared" si="25"/>
        <v>0</v>
      </c>
      <c r="CB91" s="543">
        <f t="shared" si="25"/>
        <v>0</v>
      </c>
      <c r="CC91" s="543">
        <f t="shared" si="25"/>
        <v>0</v>
      </c>
      <c r="CD91" s="543">
        <f t="shared" si="26"/>
        <v>0</v>
      </c>
      <c r="CE91" s="543">
        <f t="shared" si="26"/>
        <v>0</v>
      </c>
      <c r="CF91" s="543">
        <f t="shared" si="26"/>
        <v>0</v>
      </c>
      <c r="CG91" s="543">
        <f t="shared" si="26"/>
        <v>0</v>
      </c>
      <c r="CH91" s="543">
        <f t="shared" si="26"/>
        <v>0</v>
      </c>
      <c r="CI91" s="543">
        <f t="shared" si="26"/>
        <v>0</v>
      </c>
      <c r="CJ91" s="543">
        <f t="shared" si="26"/>
        <v>0</v>
      </c>
      <c r="CK91" s="543">
        <f t="shared" si="26"/>
        <v>0</v>
      </c>
      <c r="CL91" s="543">
        <f t="shared" si="26"/>
        <v>0</v>
      </c>
      <c r="CM91" s="543">
        <f t="shared" si="26"/>
        <v>0</v>
      </c>
      <c r="CN91" s="543">
        <f t="shared" si="27"/>
        <v>0</v>
      </c>
      <c r="CO91" s="543">
        <f t="shared" si="27"/>
        <v>0</v>
      </c>
      <c r="CP91" s="543">
        <f t="shared" si="27"/>
        <v>0</v>
      </c>
      <c r="CQ91" s="543">
        <f t="shared" si="27"/>
        <v>0</v>
      </c>
      <c r="CR91" s="543">
        <f t="shared" si="27"/>
        <v>0</v>
      </c>
      <c r="CS91" s="543">
        <f t="shared" si="27"/>
        <v>0</v>
      </c>
      <c r="CT91" s="543">
        <f t="shared" si="27"/>
        <v>0</v>
      </c>
      <c r="CU91" s="543">
        <f t="shared" si="27"/>
        <v>0</v>
      </c>
      <c r="CV91" s="543">
        <f t="shared" si="27"/>
        <v>0</v>
      </c>
      <c r="CW91" s="543">
        <f t="shared" si="27"/>
        <v>0</v>
      </c>
      <c r="CX91" s="543">
        <f t="shared" si="28"/>
        <v>0</v>
      </c>
      <c r="CY91" s="543">
        <f t="shared" si="28"/>
        <v>0</v>
      </c>
      <c r="CZ91" s="543">
        <f t="shared" si="28"/>
        <v>0</v>
      </c>
      <c r="DA91" s="543">
        <f t="shared" si="28"/>
        <v>0</v>
      </c>
      <c r="DB91" s="543">
        <f t="shared" si="28"/>
        <v>0</v>
      </c>
      <c r="DC91" s="543">
        <f t="shared" si="28"/>
        <v>0</v>
      </c>
      <c r="DD91" s="543">
        <f t="shared" si="28"/>
        <v>0</v>
      </c>
      <c r="DE91" s="543">
        <f t="shared" si="28"/>
        <v>0</v>
      </c>
      <c r="DF91" s="543">
        <f t="shared" si="28"/>
        <v>0</v>
      </c>
      <c r="DG91" s="543">
        <f t="shared" si="28"/>
        <v>0</v>
      </c>
      <c r="DH91" s="543">
        <f t="shared" si="29"/>
        <v>0</v>
      </c>
      <c r="DI91" s="543">
        <f t="shared" si="29"/>
        <v>0</v>
      </c>
      <c r="DJ91" s="543">
        <f t="shared" si="29"/>
        <v>0</v>
      </c>
      <c r="DK91" s="543">
        <f t="shared" si="29"/>
        <v>0</v>
      </c>
      <c r="DL91" s="543">
        <f t="shared" si="29"/>
        <v>0</v>
      </c>
      <c r="DM91" s="543">
        <f t="shared" si="29"/>
        <v>0</v>
      </c>
      <c r="DN91" s="543">
        <f t="shared" si="29"/>
        <v>0</v>
      </c>
      <c r="DO91" s="543">
        <f t="shared" si="29"/>
        <v>0</v>
      </c>
      <c r="DP91" s="543">
        <f t="shared" si="29"/>
        <v>0</v>
      </c>
      <c r="DQ91" s="543">
        <f t="shared" si="29"/>
        <v>0</v>
      </c>
      <c r="DR91" s="543">
        <f t="shared" si="30"/>
        <v>0</v>
      </c>
      <c r="DS91" s="543">
        <f t="shared" si="30"/>
        <v>0</v>
      </c>
      <c r="DT91" s="543">
        <f t="shared" si="30"/>
        <v>0</v>
      </c>
      <c r="DU91" s="543">
        <f t="shared" si="30"/>
        <v>0</v>
      </c>
      <c r="DV91" s="543">
        <f t="shared" si="30"/>
        <v>0</v>
      </c>
      <c r="DW91" s="543">
        <f t="shared" si="30"/>
        <v>0</v>
      </c>
      <c r="DX91" s="543">
        <f t="shared" si="30"/>
        <v>0</v>
      </c>
      <c r="DY91" s="543">
        <f t="shared" si="30"/>
        <v>0</v>
      </c>
      <c r="DZ91" s="543">
        <f t="shared" si="30"/>
        <v>0</v>
      </c>
      <c r="EA91" s="543">
        <f t="shared" si="30"/>
        <v>0</v>
      </c>
    </row>
    <row r="92" spans="1:131">
      <c r="A92" s="82"/>
      <c r="C92" t="s">
        <v>150</v>
      </c>
      <c r="D92" s="1123"/>
      <c r="E92" s="1123"/>
      <c r="F92" s="1125"/>
      <c r="G92" s="1266">
        <f>IFERROR(F92/F91-1,0)</f>
        <v>0</v>
      </c>
      <c r="H92" s="439">
        <f t="shared" si="18"/>
        <v>0</v>
      </c>
      <c r="I92" s="84"/>
      <c r="K92" s="465"/>
      <c r="L92" s="543">
        <f>IF(AND(L$84&gt;=$D92,L$84&lt;=$E92),($F92*$H92)/12,0)</f>
        <v>0</v>
      </c>
      <c r="M92" s="543">
        <f t="shared" si="19"/>
        <v>0</v>
      </c>
      <c r="N92" s="543">
        <f t="shared" si="19"/>
        <v>0</v>
      </c>
      <c r="O92" s="543">
        <f t="shared" si="19"/>
        <v>0</v>
      </c>
      <c r="P92" s="543">
        <f t="shared" si="19"/>
        <v>0</v>
      </c>
      <c r="Q92" s="543">
        <f t="shared" si="19"/>
        <v>0</v>
      </c>
      <c r="R92" s="543">
        <f t="shared" si="19"/>
        <v>0</v>
      </c>
      <c r="S92" s="543">
        <f t="shared" si="19"/>
        <v>0</v>
      </c>
      <c r="T92" s="543">
        <f t="shared" si="19"/>
        <v>0</v>
      </c>
      <c r="U92" s="543">
        <f t="shared" si="19"/>
        <v>0</v>
      </c>
      <c r="V92" s="543">
        <f t="shared" si="20"/>
        <v>0</v>
      </c>
      <c r="W92" s="543">
        <f t="shared" si="20"/>
        <v>0</v>
      </c>
      <c r="X92" s="543">
        <f t="shared" si="20"/>
        <v>0</v>
      </c>
      <c r="Y92" s="543">
        <f t="shared" si="20"/>
        <v>0</v>
      </c>
      <c r="Z92" s="543">
        <f t="shared" si="20"/>
        <v>0</v>
      </c>
      <c r="AA92" s="543">
        <f t="shared" si="20"/>
        <v>0</v>
      </c>
      <c r="AB92" s="543">
        <f t="shared" si="20"/>
        <v>0</v>
      </c>
      <c r="AC92" s="543">
        <f t="shared" si="20"/>
        <v>0</v>
      </c>
      <c r="AD92" s="543">
        <f t="shared" si="20"/>
        <v>0</v>
      </c>
      <c r="AE92" s="543">
        <f t="shared" si="20"/>
        <v>0</v>
      </c>
      <c r="AF92" s="543">
        <f t="shared" si="21"/>
        <v>0</v>
      </c>
      <c r="AG92" s="543">
        <f t="shared" si="21"/>
        <v>0</v>
      </c>
      <c r="AH92" s="543">
        <f t="shared" si="21"/>
        <v>0</v>
      </c>
      <c r="AI92" s="543">
        <f t="shared" si="21"/>
        <v>0</v>
      </c>
      <c r="AJ92" s="543">
        <f t="shared" si="21"/>
        <v>0</v>
      </c>
      <c r="AK92" s="543">
        <f t="shared" si="21"/>
        <v>0</v>
      </c>
      <c r="AL92" s="543">
        <f t="shared" si="21"/>
        <v>0</v>
      </c>
      <c r="AM92" s="543">
        <f t="shared" si="21"/>
        <v>0</v>
      </c>
      <c r="AN92" s="543">
        <f t="shared" si="21"/>
        <v>0</v>
      </c>
      <c r="AO92" s="543">
        <f t="shared" si="21"/>
        <v>0</v>
      </c>
      <c r="AP92" s="543">
        <f t="shared" si="22"/>
        <v>0</v>
      </c>
      <c r="AQ92" s="543">
        <f t="shared" si="22"/>
        <v>0</v>
      </c>
      <c r="AR92" s="543">
        <f t="shared" si="22"/>
        <v>0</v>
      </c>
      <c r="AS92" s="543">
        <f t="shared" si="22"/>
        <v>0</v>
      </c>
      <c r="AT92" s="543">
        <f t="shared" si="22"/>
        <v>0</v>
      </c>
      <c r="AU92" s="543">
        <f t="shared" si="22"/>
        <v>0</v>
      </c>
      <c r="AV92" s="543">
        <f t="shared" si="22"/>
        <v>0</v>
      </c>
      <c r="AW92" s="543">
        <f t="shared" si="22"/>
        <v>0</v>
      </c>
      <c r="AX92" s="543">
        <f t="shared" si="22"/>
        <v>0</v>
      </c>
      <c r="AY92" s="543">
        <f t="shared" si="22"/>
        <v>0</v>
      </c>
      <c r="AZ92" s="543">
        <f t="shared" si="23"/>
        <v>0</v>
      </c>
      <c r="BA92" s="543">
        <f t="shared" si="23"/>
        <v>0</v>
      </c>
      <c r="BB92" s="543">
        <f t="shared" si="23"/>
        <v>0</v>
      </c>
      <c r="BC92" s="543">
        <f t="shared" si="23"/>
        <v>0</v>
      </c>
      <c r="BD92" s="543">
        <f t="shared" si="23"/>
        <v>0</v>
      </c>
      <c r="BE92" s="543">
        <f t="shared" si="23"/>
        <v>0</v>
      </c>
      <c r="BF92" s="543">
        <f t="shared" si="23"/>
        <v>0</v>
      </c>
      <c r="BG92" s="543">
        <f t="shared" si="23"/>
        <v>0</v>
      </c>
      <c r="BH92" s="543">
        <f t="shared" si="23"/>
        <v>0</v>
      </c>
      <c r="BI92" s="543">
        <f t="shared" si="23"/>
        <v>0</v>
      </c>
      <c r="BJ92" s="543">
        <f t="shared" si="24"/>
        <v>0</v>
      </c>
      <c r="BK92" s="543">
        <f t="shared" si="24"/>
        <v>0</v>
      </c>
      <c r="BL92" s="543">
        <f t="shared" si="24"/>
        <v>0</v>
      </c>
      <c r="BM92" s="543">
        <f t="shared" si="24"/>
        <v>0</v>
      </c>
      <c r="BN92" s="543">
        <f t="shared" si="24"/>
        <v>0</v>
      </c>
      <c r="BO92" s="543">
        <f t="shared" si="24"/>
        <v>0</v>
      </c>
      <c r="BP92" s="543">
        <f t="shared" si="24"/>
        <v>0</v>
      </c>
      <c r="BQ92" s="543">
        <f t="shared" si="24"/>
        <v>0</v>
      </c>
      <c r="BR92" s="543">
        <f t="shared" si="24"/>
        <v>0</v>
      </c>
      <c r="BS92" s="543">
        <f t="shared" si="24"/>
        <v>0</v>
      </c>
      <c r="BT92" s="543">
        <f t="shared" si="25"/>
        <v>0</v>
      </c>
      <c r="BU92" s="543">
        <f t="shared" si="25"/>
        <v>0</v>
      </c>
      <c r="BV92" s="543">
        <f t="shared" si="25"/>
        <v>0</v>
      </c>
      <c r="BW92" s="543">
        <f t="shared" si="25"/>
        <v>0</v>
      </c>
      <c r="BX92" s="543">
        <f t="shared" si="25"/>
        <v>0</v>
      </c>
      <c r="BY92" s="543">
        <f t="shared" si="25"/>
        <v>0</v>
      </c>
      <c r="BZ92" s="543">
        <f t="shared" si="25"/>
        <v>0</v>
      </c>
      <c r="CA92" s="543">
        <f t="shared" si="25"/>
        <v>0</v>
      </c>
      <c r="CB92" s="543">
        <f t="shared" si="25"/>
        <v>0</v>
      </c>
      <c r="CC92" s="543">
        <f t="shared" si="25"/>
        <v>0</v>
      </c>
      <c r="CD92" s="543">
        <f t="shared" si="26"/>
        <v>0</v>
      </c>
      <c r="CE92" s="543">
        <f t="shared" si="26"/>
        <v>0</v>
      </c>
      <c r="CF92" s="543">
        <f t="shared" si="26"/>
        <v>0</v>
      </c>
      <c r="CG92" s="543">
        <f t="shared" si="26"/>
        <v>0</v>
      </c>
      <c r="CH92" s="543">
        <f t="shared" si="26"/>
        <v>0</v>
      </c>
      <c r="CI92" s="543">
        <f t="shared" si="26"/>
        <v>0</v>
      </c>
      <c r="CJ92" s="543">
        <f t="shared" si="26"/>
        <v>0</v>
      </c>
      <c r="CK92" s="543">
        <f t="shared" si="26"/>
        <v>0</v>
      </c>
      <c r="CL92" s="543">
        <f t="shared" si="26"/>
        <v>0</v>
      </c>
      <c r="CM92" s="543">
        <f t="shared" si="26"/>
        <v>0</v>
      </c>
      <c r="CN92" s="543">
        <f t="shared" si="27"/>
        <v>0</v>
      </c>
      <c r="CO92" s="543">
        <f t="shared" si="27"/>
        <v>0</v>
      </c>
      <c r="CP92" s="543">
        <f t="shared" si="27"/>
        <v>0</v>
      </c>
      <c r="CQ92" s="543">
        <f t="shared" si="27"/>
        <v>0</v>
      </c>
      <c r="CR92" s="543">
        <f t="shared" si="27"/>
        <v>0</v>
      </c>
      <c r="CS92" s="543">
        <f t="shared" si="27"/>
        <v>0</v>
      </c>
      <c r="CT92" s="543">
        <f t="shared" si="27"/>
        <v>0</v>
      </c>
      <c r="CU92" s="543">
        <f t="shared" si="27"/>
        <v>0</v>
      </c>
      <c r="CV92" s="543">
        <f t="shared" si="27"/>
        <v>0</v>
      </c>
      <c r="CW92" s="543">
        <f t="shared" si="27"/>
        <v>0</v>
      </c>
      <c r="CX92" s="543">
        <f t="shared" si="28"/>
        <v>0</v>
      </c>
      <c r="CY92" s="543">
        <f t="shared" si="28"/>
        <v>0</v>
      </c>
      <c r="CZ92" s="543">
        <f t="shared" si="28"/>
        <v>0</v>
      </c>
      <c r="DA92" s="543">
        <f t="shared" si="28"/>
        <v>0</v>
      </c>
      <c r="DB92" s="543">
        <f t="shared" si="28"/>
        <v>0</v>
      </c>
      <c r="DC92" s="543">
        <f t="shared" si="28"/>
        <v>0</v>
      </c>
      <c r="DD92" s="543">
        <f t="shared" si="28"/>
        <v>0</v>
      </c>
      <c r="DE92" s="543">
        <f t="shared" si="28"/>
        <v>0</v>
      </c>
      <c r="DF92" s="543">
        <f t="shared" si="28"/>
        <v>0</v>
      </c>
      <c r="DG92" s="543">
        <f t="shared" si="28"/>
        <v>0</v>
      </c>
      <c r="DH92" s="543">
        <f t="shared" si="29"/>
        <v>0</v>
      </c>
      <c r="DI92" s="543">
        <f t="shared" si="29"/>
        <v>0</v>
      </c>
      <c r="DJ92" s="543">
        <f t="shared" si="29"/>
        <v>0</v>
      </c>
      <c r="DK92" s="543">
        <f t="shared" si="29"/>
        <v>0</v>
      </c>
      <c r="DL92" s="543">
        <f t="shared" si="29"/>
        <v>0</v>
      </c>
      <c r="DM92" s="543">
        <f t="shared" si="29"/>
        <v>0</v>
      </c>
      <c r="DN92" s="543">
        <f t="shared" si="29"/>
        <v>0</v>
      </c>
      <c r="DO92" s="543">
        <f t="shared" si="29"/>
        <v>0</v>
      </c>
      <c r="DP92" s="543">
        <f t="shared" si="29"/>
        <v>0</v>
      </c>
      <c r="DQ92" s="543">
        <f t="shared" si="29"/>
        <v>0</v>
      </c>
      <c r="DR92" s="543">
        <f t="shared" si="30"/>
        <v>0</v>
      </c>
      <c r="DS92" s="543">
        <f t="shared" si="30"/>
        <v>0</v>
      </c>
      <c r="DT92" s="543">
        <f t="shared" si="30"/>
        <v>0</v>
      </c>
      <c r="DU92" s="543">
        <f t="shared" si="30"/>
        <v>0</v>
      </c>
      <c r="DV92" s="543">
        <f t="shared" si="30"/>
        <v>0</v>
      </c>
      <c r="DW92" s="543">
        <f t="shared" si="30"/>
        <v>0</v>
      </c>
      <c r="DX92" s="543">
        <f t="shared" si="30"/>
        <v>0</v>
      </c>
      <c r="DY92" s="543">
        <f t="shared" si="30"/>
        <v>0</v>
      </c>
      <c r="DZ92" s="543">
        <f t="shared" si="30"/>
        <v>0</v>
      </c>
      <c r="EA92" s="543">
        <f t="shared" si="30"/>
        <v>0</v>
      </c>
    </row>
    <row r="93" spans="1:131">
      <c r="A93" s="82"/>
      <c r="C93" t="s">
        <v>151</v>
      </c>
      <c r="D93" s="1123"/>
      <c r="E93" s="1123"/>
      <c r="F93" s="1125"/>
      <c r="G93" s="1267"/>
      <c r="H93" s="439">
        <f>H95</f>
        <v>0</v>
      </c>
      <c r="I93" s="86"/>
      <c r="K93" s="465"/>
      <c r="L93" s="543">
        <f>IF(AND(L$84&gt;=$D93,L$84&lt;=$E93),($F93*$H93)/12,0)</f>
        <v>0</v>
      </c>
      <c r="M93" s="543">
        <f t="shared" si="19"/>
        <v>0</v>
      </c>
      <c r="N93" s="543">
        <f t="shared" si="19"/>
        <v>0</v>
      </c>
      <c r="O93" s="543">
        <f t="shared" si="19"/>
        <v>0</v>
      </c>
      <c r="P93" s="543">
        <f t="shared" si="19"/>
        <v>0</v>
      </c>
      <c r="Q93" s="543">
        <f t="shared" si="19"/>
        <v>0</v>
      </c>
      <c r="R93" s="543">
        <f t="shared" si="19"/>
        <v>0</v>
      </c>
      <c r="S93" s="543">
        <f t="shared" si="19"/>
        <v>0</v>
      </c>
      <c r="T93" s="543">
        <f t="shared" si="19"/>
        <v>0</v>
      </c>
      <c r="U93" s="543">
        <f t="shared" si="19"/>
        <v>0</v>
      </c>
      <c r="V93" s="543">
        <f t="shared" si="20"/>
        <v>0</v>
      </c>
      <c r="W93" s="543">
        <f t="shared" si="20"/>
        <v>0</v>
      </c>
      <c r="X93" s="543">
        <f t="shared" si="20"/>
        <v>0</v>
      </c>
      <c r="Y93" s="543">
        <f t="shared" si="20"/>
        <v>0</v>
      </c>
      <c r="Z93" s="543">
        <f t="shared" si="20"/>
        <v>0</v>
      </c>
      <c r="AA93" s="543">
        <f t="shared" si="20"/>
        <v>0</v>
      </c>
      <c r="AB93" s="543">
        <f t="shared" si="20"/>
        <v>0</v>
      </c>
      <c r="AC93" s="543">
        <f t="shared" si="20"/>
        <v>0</v>
      </c>
      <c r="AD93" s="543">
        <f t="shared" si="20"/>
        <v>0</v>
      </c>
      <c r="AE93" s="543">
        <f t="shared" si="20"/>
        <v>0</v>
      </c>
      <c r="AF93" s="543">
        <f t="shared" si="21"/>
        <v>0</v>
      </c>
      <c r="AG93" s="543">
        <f t="shared" si="21"/>
        <v>0</v>
      </c>
      <c r="AH93" s="543">
        <f t="shared" si="21"/>
        <v>0</v>
      </c>
      <c r="AI93" s="543">
        <f t="shared" si="21"/>
        <v>0</v>
      </c>
      <c r="AJ93" s="543">
        <f t="shared" si="21"/>
        <v>0</v>
      </c>
      <c r="AK93" s="543">
        <f t="shared" si="21"/>
        <v>0</v>
      </c>
      <c r="AL93" s="543">
        <f t="shared" si="21"/>
        <v>0</v>
      </c>
      <c r="AM93" s="543">
        <f t="shared" si="21"/>
        <v>0</v>
      </c>
      <c r="AN93" s="543">
        <f t="shared" si="21"/>
        <v>0</v>
      </c>
      <c r="AO93" s="543">
        <f t="shared" si="21"/>
        <v>0</v>
      </c>
      <c r="AP93" s="543">
        <f t="shared" si="22"/>
        <v>0</v>
      </c>
      <c r="AQ93" s="543">
        <f t="shared" si="22"/>
        <v>0</v>
      </c>
      <c r="AR93" s="543">
        <f t="shared" si="22"/>
        <v>0</v>
      </c>
      <c r="AS93" s="543">
        <f t="shared" si="22"/>
        <v>0</v>
      </c>
      <c r="AT93" s="543">
        <f t="shared" si="22"/>
        <v>0</v>
      </c>
      <c r="AU93" s="543">
        <f t="shared" si="22"/>
        <v>0</v>
      </c>
      <c r="AV93" s="543">
        <f t="shared" si="22"/>
        <v>0</v>
      </c>
      <c r="AW93" s="543">
        <f t="shared" si="22"/>
        <v>0</v>
      </c>
      <c r="AX93" s="543">
        <f t="shared" si="22"/>
        <v>0</v>
      </c>
      <c r="AY93" s="543">
        <f t="shared" si="22"/>
        <v>0</v>
      </c>
      <c r="AZ93" s="543">
        <f t="shared" si="23"/>
        <v>0</v>
      </c>
      <c r="BA93" s="543">
        <f t="shared" si="23"/>
        <v>0</v>
      </c>
      <c r="BB93" s="543">
        <f t="shared" si="23"/>
        <v>0</v>
      </c>
      <c r="BC93" s="543">
        <f t="shared" si="23"/>
        <v>0</v>
      </c>
      <c r="BD93" s="543">
        <f t="shared" si="23"/>
        <v>0</v>
      </c>
      <c r="BE93" s="543">
        <f t="shared" si="23"/>
        <v>0</v>
      </c>
      <c r="BF93" s="543">
        <f t="shared" si="23"/>
        <v>0</v>
      </c>
      <c r="BG93" s="543">
        <f t="shared" si="23"/>
        <v>0</v>
      </c>
      <c r="BH93" s="543">
        <f t="shared" si="23"/>
        <v>0</v>
      </c>
      <c r="BI93" s="543">
        <f t="shared" si="23"/>
        <v>0</v>
      </c>
      <c r="BJ93" s="543">
        <f t="shared" si="24"/>
        <v>0</v>
      </c>
      <c r="BK93" s="543">
        <f t="shared" si="24"/>
        <v>0</v>
      </c>
      <c r="BL93" s="543">
        <f t="shared" si="24"/>
        <v>0</v>
      </c>
      <c r="BM93" s="543">
        <f t="shared" si="24"/>
        <v>0</v>
      </c>
      <c r="BN93" s="543">
        <f t="shared" si="24"/>
        <v>0</v>
      </c>
      <c r="BO93" s="543">
        <f t="shared" si="24"/>
        <v>0</v>
      </c>
      <c r="BP93" s="543">
        <f t="shared" si="24"/>
        <v>0</v>
      </c>
      <c r="BQ93" s="543">
        <f t="shared" si="24"/>
        <v>0</v>
      </c>
      <c r="BR93" s="543">
        <f t="shared" si="24"/>
        <v>0</v>
      </c>
      <c r="BS93" s="543">
        <f t="shared" si="24"/>
        <v>0</v>
      </c>
      <c r="BT93" s="543">
        <f t="shared" si="25"/>
        <v>0</v>
      </c>
      <c r="BU93" s="543">
        <f t="shared" si="25"/>
        <v>0</v>
      </c>
      <c r="BV93" s="543">
        <f t="shared" si="25"/>
        <v>0</v>
      </c>
      <c r="BW93" s="543">
        <f t="shared" si="25"/>
        <v>0</v>
      </c>
      <c r="BX93" s="543">
        <f t="shared" si="25"/>
        <v>0</v>
      </c>
      <c r="BY93" s="543">
        <f t="shared" si="25"/>
        <v>0</v>
      </c>
      <c r="BZ93" s="543">
        <f t="shared" si="25"/>
        <v>0</v>
      </c>
      <c r="CA93" s="543">
        <f t="shared" si="25"/>
        <v>0</v>
      </c>
      <c r="CB93" s="543">
        <f t="shared" si="25"/>
        <v>0</v>
      </c>
      <c r="CC93" s="543">
        <f t="shared" si="25"/>
        <v>0</v>
      </c>
      <c r="CD93" s="543">
        <f t="shared" si="26"/>
        <v>0</v>
      </c>
      <c r="CE93" s="543">
        <f t="shared" si="26"/>
        <v>0</v>
      </c>
      <c r="CF93" s="543">
        <f t="shared" si="26"/>
        <v>0</v>
      </c>
      <c r="CG93" s="543">
        <f t="shared" si="26"/>
        <v>0</v>
      </c>
      <c r="CH93" s="543">
        <f t="shared" si="26"/>
        <v>0</v>
      </c>
      <c r="CI93" s="543">
        <f t="shared" si="26"/>
        <v>0</v>
      </c>
      <c r="CJ93" s="543">
        <f t="shared" si="26"/>
        <v>0</v>
      </c>
      <c r="CK93" s="543">
        <f t="shared" si="26"/>
        <v>0</v>
      </c>
      <c r="CL93" s="543">
        <f t="shared" si="26"/>
        <v>0</v>
      </c>
      <c r="CM93" s="543">
        <f t="shared" si="26"/>
        <v>0</v>
      </c>
      <c r="CN93" s="543">
        <f t="shared" si="27"/>
        <v>0</v>
      </c>
      <c r="CO93" s="543">
        <f t="shared" si="27"/>
        <v>0</v>
      </c>
      <c r="CP93" s="543">
        <f t="shared" si="27"/>
        <v>0</v>
      </c>
      <c r="CQ93" s="543">
        <f t="shared" si="27"/>
        <v>0</v>
      </c>
      <c r="CR93" s="543">
        <f t="shared" si="27"/>
        <v>0</v>
      </c>
      <c r="CS93" s="543">
        <f t="shared" si="27"/>
        <v>0</v>
      </c>
      <c r="CT93" s="543">
        <f t="shared" si="27"/>
        <v>0</v>
      </c>
      <c r="CU93" s="543">
        <f t="shared" si="27"/>
        <v>0</v>
      </c>
      <c r="CV93" s="543">
        <f t="shared" si="27"/>
        <v>0</v>
      </c>
      <c r="CW93" s="543">
        <f t="shared" si="27"/>
        <v>0</v>
      </c>
      <c r="CX93" s="543">
        <f t="shared" si="28"/>
        <v>0</v>
      </c>
      <c r="CY93" s="543">
        <f t="shared" si="28"/>
        <v>0</v>
      </c>
      <c r="CZ93" s="543">
        <f t="shared" si="28"/>
        <v>0</v>
      </c>
      <c r="DA93" s="543">
        <f t="shared" si="28"/>
        <v>0</v>
      </c>
      <c r="DB93" s="543">
        <f t="shared" si="28"/>
        <v>0</v>
      </c>
      <c r="DC93" s="543">
        <f t="shared" si="28"/>
        <v>0</v>
      </c>
      <c r="DD93" s="543">
        <f t="shared" si="28"/>
        <v>0</v>
      </c>
      <c r="DE93" s="543">
        <f t="shared" si="28"/>
        <v>0</v>
      </c>
      <c r="DF93" s="543">
        <f t="shared" si="28"/>
        <v>0</v>
      </c>
      <c r="DG93" s="543">
        <f t="shared" si="28"/>
        <v>0</v>
      </c>
      <c r="DH93" s="543">
        <f t="shared" si="29"/>
        <v>0</v>
      </c>
      <c r="DI93" s="543">
        <f t="shared" si="29"/>
        <v>0</v>
      </c>
      <c r="DJ93" s="543">
        <f t="shared" si="29"/>
        <v>0</v>
      </c>
      <c r="DK93" s="543">
        <f t="shared" si="29"/>
        <v>0</v>
      </c>
      <c r="DL93" s="543">
        <f t="shared" si="29"/>
        <v>0</v>
      </c>
      <c r="DM93" s="543">
        <f t="shared" si="29"/>
        <v>0</v>
      </c>
      <c r="DN93" s="543">
        <f t="shared" si="29"/>
        <v>0</v>
      </c>
      <c r="DO93" s="543">
        <f t="shared" si="29"/>
        <v>0</v>
      </c>
      <c r="DP93" s="543">
        <f t="shared" si="29"/>
        <v>0</v>
      </c>
      <c r="DQ93" s="543">
        <f t="shared" si="29"/>
        <v>0</v>
      </c>
      <c r="DR93" s="543">
        <f t="shared" si="30"/>
        <v>0</v>
      </c>
      <c r="DS93" s="543">
        <f t="shared" si="30"/>
        <v>0</v>
      </c>
      <c r="DT93" s="543">
        <f t="shared" si="30"/>
        <v>0</v>
      </c>
      <c r="DU93" s="543">
        <f t="shared" si="30"/>
        <v>0</v>
      </c>
      <c r="DV93" s="543">
        <f t="shared" si="30"/>
        <v>0</v>
      </c>
      <c r="DW93" s="543">
        <f t="shared" si="30"/>
        <v>0</v>
      </c>
      <c r="DX93" s="543">
        <f t="shared" si="30"/>
        <v>0</v>
      </c>
      <c r="DY93" s="543">
        <f t="shared" si="30"/>
        <v>0</v>
      </c>
      <c r="DZ93" s="543">
        <f t="shared" si="30"/>
        <v>0</v>
      </c>
      <c r="EA93" s="543">
        <f t="shared" si="30"/>
        <v>0</v>
      </c>
    </row>
    <row r="94" spans="1:131">
      <c r="A94" s="82"/>
      <c r="D94" s="331"/>
      <c r="E94" s="331"/>
      <c r="F94" s="331"/>
      <c r="G94" s="1266"/>
      <c r="H94" s="439"/>
      <c r="I94" s="84"/>
      <c r="K94" s="465"/>
      <c r="L94" s="543"/>
      <c r="M94" s="543"/>
      <c r="N94" s="543"/>
      <c r="O94" s="543"/>
      <c r="P94" s="543"/>
      <c r="Q94" s="543"/>
      <c r="R94" s="543"/>
      <c r="S94" s="543"/>
      <c r="T94" s="543"/>
      <c r="U94" s="543"/>
      <c r="V94" s="543"/>
      <c r="W94" s="543"/>
      <c r="X94" s="543"/>
      <c r="Y94" s="543"/>
      <c r="Z94" s="543"/>
      <c r="AA94" s="543"/>
      <c r="AB94" s="543"/>
      <c r="AC94" s="543"/>
      <c r="AD94" s="543"/>
      <c r="AE94" s="543"/>
      <c r="AF94" s="543"/>
      <c r="AG94" s="543"/>
      <c r="AH94" s="543"/>
      <c r="AI94" s="543"/>
      <c r="AJ94" s="543"/>
      <c r="AK94" s="543"/>
      <c r="AL94" s="543"/>
      <c r="AM94" s="543"/>
      <c r="AN94" s="543"/>
      <c r="AO94" s="543"/>
      <c r="AP94" s="543"/>
      <c r="AQ94" s="543"/>
      <c r="AR94" s="543"/>
      <c r="AS94" s="543"/>
      <c r="AT94" s="543"/>
      <c r="AU94" s="543"/>
      <c r="AV94" s="543"/>
      <c r="AW94" s="543"/>
      <c r="AX94" s="543"/>
      <c r="AY94" s="543"/>
      <c r="AZ94" s="543"/>
      <c r="BA94" s="543"/>
      <c r="BB94" s="543"/>
      <c r="BC94" s="543"/>
      <c r="BD94" s="543"/>
      <c r="BE94" s="543"/>
      <c r="BF94" s="543"/>
      <c r="BG94" s="543"/>
      <c r="BH94" s="543"/>
      <c r="BI94" s="543"/>
      <c r="BJ94" s="543"/>
      <c r="BK94" s="543"/>
      <c r="BL94" s="543"/>
      <c r="BM94" s="543"/>
      <c r="BN94" s="543"/>
      <c r="BO94" s="543"/>
      <c r="BP94" s="543"/>
      <c r="BQ94" s="543"/>
      <c r="BR94" s="543"/>
      <c r="BS94" s="543"/>
      <c r="BT94" s="543"/>
      <c r="BU94" s="543"/>
      <c r="BV94" s="543"/>
      <c r="BW94" s="543"/>
      <c r="BX94" s="543"/>
      <c r="BY94" s="543"/>
      <c r="BZ94" s="543"/>
      <c r="CA94" s="543"/>
      <c r="CB94" s="543"/>
      <c r="CC94" s="543"/>
      <c r="CD94" s="543"/>
      <c r="CE94" s="543"/>
      <c r="CF94" s="543"/>
      <c r="CG94" s="543"/>
      <c r="CH94" s="543"/>
      <c r="CI94" s="543"/>
      <c r="CJ94" s="543"/>
      <c r="CK94" s="543"/>
      <c r="CL94" s="543"/>
      <c r="CM94" s="543"/>
      <c r="CN94" s="543"/>
      <c r="CO94" s="543"/>
      <c r="CP94" s="543"/>
      <c r="CQ94" s="543"/>
      <c r="CR94" s="543"/>
      <c r="CS94" s="543"/>
      <c r="CT94" s="543"/>
      <c r="CU94" s="543"/>
      <c r="CV94" s="543"/>
      <c r="CW94" s="543"/>
      <c r="CX94" s="543"/>
      <c r="CY94" s="543"/>
      <c r="CZ94" s="543"/>
      <c r="DA94" s="543"/>
      <c r="DB94" s="543"/>
      <c r="DC94" s="543"/>
      <c r="DD94" s="543"/>
      <c r="DE94" s="543"/>
      <c r="DF94" s="543"/>
      <c r="DG94" s="543"/>
      <c r="DH94" s="543"/>
      <c r="DI94" s="543"/>
      <c r="DJ94" s="543"/>
      <c r="DK94" s="543"/>
      <c r="DL94" s="543"/>
      <c r="DM94" s="543"/>
      <c r="DN94" s="543"/>
      <c r="DO94" s="543"/>
      <c r="DP94" s="543"/>
      <c r="DQ94" s="543"/>
      <c r="DR94" s="543"/>
      <c r="DS94" s="543"/>
      <c r="DT94" s="543"/>
      <c r="DU94" s="543"/>
      <c r="DV94" s="543"/>
      <c r="DW94" s="543"/>
      <c r="DX94" s="543"/>
      <c r="DY94" s="543"/>
      <c r="DZ94" s="543"/>
      <c r="EA94" s="543"/>
    </row>
    <row r="95" spans="1:131">
      <c r="A95" s="82"/>
      <c r="C95" t="s">
        <v>152</v>
      </c>
      <c r="D95" s="1123"/>
      <c r="E95" s="1126"/>
      <c r="F95" s="1270">
        <f>F92</f>
        <v>0</v>
      </c>
      <c r="G95" s="1268"/>
      <c r="H95" s="439">
        <f>H92</f>
        <v>0</v>
      </c>
      <c r="I95" s="87"/>
      <c r="K95" s="771"/>
      <c r="L95" s="459">
        <f>IF($D95&gt;0,IF(L$84&gt;=$D95,IF(K95&lt;1,$F92*$H95*(1+$G95/12)/12,K95*(1+$G95/12)),0),0)</f>
        <v>0</v>
      </c>
      <c r="M95" s="459">
        <f t="shared" ref="M95:BX96" si="31">IF($D95&gt;0,IF(M$84&gt;=$D95,IF(L95&lt;1,$F92*$H95*(1+$G95/12)/12,L95*(1+$G95/12)),0),0)</f>
        <v>0</v>
      </c>
      <c r="N95" s="459">
        <f t="shared" si="31"/>
        <v>0</v>
      </c>
      <c r="O95" s="459">
        <f t="shared" si="31"/>
        <v>0</v>
      </c>
      <c r="P95" s="459">
        <f t="shared" si="31"/>
        <v>0</v>
      </c>
      <c r="Q95" s="459">
        <f t="shared" si="31"/>
        <v>0</v>
      </c>
      <c r="R95" s="459">
        <f t="shared" si="31"/>
        <v>0</v>
      </c>
      <c r="S95" s="459">
        <f t="shared" si="31"/>
        <v>0</v>
      </c>
      <c r="T95" s="459">
        <f t="shared" si="31"/>
        <v>0</v>
      </c>
      <c r="U95" s="459">
        <f t="shared" si="31"/>
        <v>0</v>
      </c>
      <c r="V95" s="459">
        <f t="shared" si="31"/>
        <v>0</v>
      </c>
      <c r="W95" s="459">
        <f t="shared" si="31"/>
        <v>0</v>
      </c>
      <c r="X95" s="459">
        <f t="shared" si="31"/>
        <v>0</v>
      </c>
      <c r="Y95" s="459">
        <f t="shared" si="31"/>
        <v>0</v>
      </c>
      <c r="Z95" s="459">
        <f t="shared" si="31"/>
        <v>0</v>
      </c>
      <c r="AA95" s="459">
        <f t="shared" si="31"/>
        <v>0</v>
      </c>
      <c r="AB95" s="459">
        <f t="shared" si="31"/>
        <v>0</v>
      </c>
      <c r="AC95" s="459">
        <f t="shared" si="31"/>
        <v>0</v>
      </c>
      <c r="AD95" s="459">
        <f t="shared" si="31"/>
        <v>0</v>
      </c>
      <c r="AE95" s="459">
        <f t="shared" si="31"/>
        <v>0</v>
      </c>
      <c r="AF95" s="459">
        <f t="shared" si="31"/>
        <v>0</v>
      </c>
      <c r="AG95" s="459">
        <f t="shared" si="31"/>
        <v>0</v>
      </c>
      <c r="AH95" s="459">
        <f t="shared" si="31"/>
        <v>0</v>
      </c>
      <c r="AI95" s="459">
        <f t="shared" si="31"/>
        <v>0</v>
      </c>
      <c r="AJ95" s="459">
        <f t="shared" si="31"/>
        <v>0</v>
      </c>
      <c r="AK95" s="459">
        <f t="shared" si="31"/>
        <v>0</v>
      </c>
      <c r="AL95" s="459">
        <f t="shared" si="31"/>
        <v>0</v>
      </c>
      <c r="AM95" s="459">
        <f t="shared" si="31"/>
        <v>0</v>
      </c>
      <c r="AN95" s="459">
        <f t="shared" si="31"/>
        <v>0</v>
      </c>
      <c r="AO95" s="459">
        <f t="shared" si="31"/>
        <v>0</v>
      </c>
      <c r="AP95" s="459">
        <f t="shared" si="31"/>
        <v>0</v>
      </c>
      <c r="AQ95" s="459">
        <f t="shared" si="31"/>
        <v>0</v>
      </c>
      <c r="AR95" s="459">
        <f t="shared" si="31"/>
        <v>0</v>
      </c>
      <c r="AS95" s="459">
        <f t="shared" si="31"/>
        <v>0</v>
      </c>
      <c r="AT95" s="459">
        <f t="shared" si="31"/>
        <v>0</v>
      </c>
      <c r="AU95" s="459">
        <f t="shared" si="31"/>
        <v>0</v>
      </c>
      <c r="AV95" s="459">
        <f t="shared" si="31"/>
        <v>0</v>
      </c>
      <c r="AW95" s="459">
        <f t="shared" si="31"/>
        <v>0</v>
      </c>
      <c r="AX95" s="459">
        <f t="shared" si="31"/>
        <v>0</v>
      </c>
      <c r="AY95" s="459">
        <f t="shared" si="31"/>
        <v>0</v>
      </c>
      <c r="AZ95" s="459">
        <f t="shared" si="31"/>
        <v>0</v>
      </c>
      <c r="BA95" s="459">
        <f t="shared" si="31"/>
        <v>0</v>
      </c>
      <c r="BB95" s="459">
        <f t="shared" si="31"/>
        <v>0</v>
      </c>
      <c r="BC95" s="459">
        <f t="shared" si="31"/>
        <v>0</v>
      </c>
      <c r="BD95" s="459">
        <f t="shared" si="31"/>
        <v>0</v>
      </c>
      <c r="BE95" s="459">
        <f t="shared" si="31"/>
        <v>0</v>
      </c>
      <c r="BF95" s="459">
        <f t="shared" si="31"/>
        <v>0</v>
      </c>
      <c r="BG95" s="459">
        <f t="shared" si="31"/>
        <v>0</v>
      </c>
      <c r="BH95" s="459">
        <f t="shared" si="31"/>
        <v>0</v>
      </c>
      <c r="BI95" s="459">
        <f t="shared" si="31"/>
        <v>0</v>
      </c>
      <c r="BJ95" s="459">
        <f t="shared" si="31"/>
        <v>0</v>
      </c>
      <c r="BK95" s="459">
        <f t="shared" si="31"/>
        <v>0</v>
      </c>
      <c r="BL95" s="459">
        <f t="shared" si="31"/>
        <v>0</v>
      </c>
      <c r="BM95" s="459">
        <f t="shared" si="31"/>
        <v>0</v>
      </c>
      <c r="BN95" s="459">
        <f t="shared" si="31"/>
        <v>0</v>
      </c>
      <c r="BO95" s="459">
        <f t="shared" si="31"/>
        <v>0</v>
      </c>
      <c r="BP95" s="459">
        <f t="shared" si="31"/>
        <v>0</v>
      </c>
      <c r="BQ95" s="459">
        <f t="shared" si="31"/>
        <v>0</v>
      </c>
      <c r="BR95" s="459">
        <f t="shared" si="31"/>
        <v>0</v>
      </c>
      <c r="BS95" s="459">
        <f t="shared" si="31"/>
        <v>0</v>
      </c>
      <c r="BT95" s="459">
        <f t="shared" si="31"/>
        <v>0</v>
      </c>
      <c r="BU95" s="459">
        <f t="shared" si="31"/>
        <v>0</v>
      </c>
      <c r="BV95" s="459">
        <f t="shared" si="31"/>
        <v>0</v>
      </c>
      <c r="BW95" s="459">
        <f t="shared" si="31"/>
        <v>0</v>
      </c>
      <c r="BX95" s="459">
        <f t="shared" si="31"/>
        <v>0</v>
      </c>
      <c r="BY95" s="459">
        <f t="shared" ref="BY95:EA96" si="32">IF($D95&gt;0,IF(BY$84&gt;=$D95,IF(BX95&lt;1,$F92*$H95*(1+$G95/12)/12,BX95*(1+$G95/12)),0),0)</f>
        <v>0</v>
      </c>
      <c r="BZ95" s="459">
        <f t="shared" si="32"/>
        <v>0</v>
      </c>
      <c r="CA95" s="459">
        <f t="shared" si="32"/>
        <v>0</v>
      </c>
      <c r="CB95" s="459">
        <f t="shared" si="32"/>
        <v>0</v>
      </c>
      <c r="CC95" s="459">
        <f t="shared" si="32"/>
        <v>0</v>
      </c>
      <c r="CD95" s="459">
        <f t="shared" si="32"/>
        <v>0</v>
      </c>
      <c r="CE95" s="459">
        <f t="shared" si="32"/>
        <v>0</v>
      </c>
      <c r="CF95" s="459">
        <f t="shared" si="32"/>
        <v>0</v>
      </c>
      <c r="CG95" s="459">
        <f t="shared" si="32"/>
        <v>0</v>
      </c>
      <c r="CH95" s="459">
        <f t="shared" si="32"/>
        <v>0</v>
      </c>
      <c r="CI95" s="459">
        <f t="shared" si="32"/>
        <v>0</v>
      </c>
      <c r="CJ95" s="459">
        <f t="shared" si="32"/>
        <v>0</v>
      </c>
      <c r="CK95" s="459">
        <f t="shared" si="32"/>
        <v>0</v>
      </c>
      <c r="CL95" s="459">
        <f t="shared" si="32"/>
        <v>0</v>
      </c>
      <c r="CM95" s="459">
        <f t="shared" si="32"/>
        <v>0</v>
      </c>
      <c r="CN95" s="459">
        <f t="shared" si="32"/>
        <v>0</v>
      </c>
      <c r="CO95" s="459">
        <f t="shared" si="32"/>
        <v>0</v>
      </c>
      <c r="CP95" s="459">
        <f t="shared" si="32"/>
        <v>0</v>
      </c>
      <c r="CQ95" s="459">
        <f t="shared" si="32"/>
        <v>0</v>
      </c>
      <c r="CR95" s="459">
        <f t="shared" si="32"/>
        <v>0</v>
      </c>
      <c r="CS95" s="459">
        <f t="shared" si="32"/>
        <v>0</v>
      </c>
      <c r="CT95" s="459">
        <f t="shared" si="32"/>
        <v>0</v>
      </c>
      <c r="CU95" s="459">
        <f t="shared" si="32"/>
        <v>0</v>
      </c>
      <c r="CV95" s="459">
        <f t="shared" si="32"/>
        <v>0</v>
      </c>
      <c r="CW95" s="459">
        <f t="shared" si="32"/>
        <v>0</v>
      </c>
      <c r="CX95" s="459">
        <f t="shared" si="32"/>
        <v>0</v>
      </c>
      <c r="CY95" s="459">
        <f t="shared" si="32"/>
        <v>0</v>
      </c>
      <c r="CZ95" s="459">
        <f t="shared" si="32"/>
        <v>0</v>
      </c>
      <c r="DA95" s="459">
        <f t="shared" si="32"/>
        <v>0</v>
      </c>
      <c r="DB95" s="459">
        <f t="shared" si="32"/>
        <v>0</v>
      </c>
      <c r="DC95" s="459">
        <f t="shared" si="32"/>
        <v>0</v>
      </c>
      <c r="DD95" s="459">
        <f t="shared" si="32"/>
        <v>0</v>
      </c>
      <c r="DE95" s="459">
        <f t="shared" si="32"/>
        <v>0</v>
      </c>
      <c r="DF95" s="459">
        <f t="shared" si="32"/>
        <v>0</v>
      </c>
      <c r="DG95" s="459">
        <f t="shared" si="32"/>
        <v>0</v>
      </c>
      <c r="DH95" s="459">
        <f t="shared" si="32"/>
        <v>0</v>
      </c>
      <c r="DI95" s="459">
        <f t="shared" si="32"/>
        <v>0</v>
      </c>
      <c r="DJ95" s="459">
        <f t="shared" si="32"/>
        <v>0</v>
      </c>
      <c r="DK95" s="459">
        <f t="shared" si="32"/>
        <v>0</v>
      </c>
      <c r="DL95" s="459">
        <f t="shared" si="32"/>
        <v>0</v>
      </c>
      <c r="DM95" s="459">
        <f t="shared" si="32"/>
        <v>0</v>
      </c>
      <c r="DN95" s="459">
        <f t="shared" si="32"/>
        <v>0</v>
      </c>
      <c r="DO95" s="459">
        <f t="shared" si="32"/>
        <v>0</v>
      </c>
      <c r="DP95" s="459">
        <f t="shared" si="32"/>
        <v>0</v>
      </c>
      <c r="DQ95" s="459">
        <f t="shared" si="32"/>
        <v>0</v>
      </c>
      <c r="DR95" s="459">
        <f t="shared" si="32"/>
        <v>0</v>
      </c>
      <c r="DS95" s="459">
        <f t="shared" si="32"/>
        <v>0</v>
      </c>
      <c r="DT95" s="459">
        <f t="shared" si="32"/>
        <v>0</v>
      </c>
      <c r="DU95" s="459">
        <f t="shared" si="32"/>
        <v>0</v>
      </c>
      <c r="DV95" s="459">
        <f t="shared" si="32"/>
        <v>0</v>
      </c>
      <c r="DW95" s="459">
        <f t="shared" si="32"/>
        <v>0</v>
      </c>
      <c r="DX95" s="459">
        <f t="shared" si="32"/>
        <v>0</v>
      </c>
      <c r="DY95" s="459">
        <f t="shared" si="32"/>
        <v>0</v>
      </c>
      <c r="DZ95" s="459">
        <f t="shared" si="32"/>
        <v>0</v>
      </c>
      <c r="EA95" s="459">
        <f t="shared" si="32"/>
        <v>0</v>
      </c>
    </row>
    <row r="96" spans="1:131">
      <c r="A96" s="88"/>
      <c r="B96" s="34"/>
      <c r="C96" s="34" t="s">
        <v>154</v>
      </c>
      <c r="D96" s="1123"/>
      <c r="E96" s="1126"/>
      <c r="F96" s="1270">
        <f>F93</f>
        <v>0</v>
      </c>
      <c r="G96" s="1269"/>
      <c r="H96" s="440">
        <f>H93</f>
        <v>0</v>
      </c>
      <c r="K96" s="465"/>
      <c r="L96" s="459">
        <f>IF($D96&gt;0,IF(L$84&gt;=$D96,IF(K96&lt;1,$F93*$H96*(1+$G96/12)/12,K96*(1+$G96/12)),0),0)</f>
        <v>0</v>
      </c>
      <c r="M96" s="459">
        <f t="shared" si="31"/>
        <v>0</v>
      </c>
      <c r="N96" s="459">
        <f t="shared" si="31"/>
        <v>0</v>
      </c>
      <c r="O96" s="459">
        <f t="shared" si="31"/>
        <v>0</v>
      </c>
      <c r="P96" s="459">
        <f t="shared" si="31"/>
        <v>0</v>
      </c>
      <c r="Q96" s="459">
        <f t="shared" si="31"/>
        <v>0</v>
      </c>
      <c r="R96" s="459">
        <f t="shared" si="31"/>
        <v>0</v>
      </c>
      <c r="S96" s="459">
        <f t="shared" si="31"/>
        <v>0</v>
      </c>
      <c r="T96" s="459">
        <f t="shared" si="31"/>
        <v>0</v>
      </c>
      <c r="U96" s="459">
        <f t="shared" si="31"/>
        <v>0</v>
      </c>
      <c r="V96" s="459">
        <f t="shared" si="31"/>
        <v>0</v>
      </c>
      <c r="W96" s="459">
        <f t="shared" si="31"/>
        <v>0</v>
      </c>
      <c r="X96" s="459">
        <f t="shared" si="31"/>
        <v>0</v>
      </c>
      <c r="Y96" s="459">
        <f t="shared" si="31"/>
        <v>0</v>
      </c>
      <c r="Z96" s="459">
        <f t="shared" si="31"/>
        <v>0</v>
      </c>
      <c r="AA96" s="459">
        <f t="shared" si="31"/>
        <v>0</v>
      </c>
      <c r="AB96" s="459">
        <f t="shared" si="31"/>
        <v>0</v>
      </c>
      <c r="AC96" s="459">
        <f t="shared" si="31"/>
        <v>0</v>
      </c>
      <c r="AD96" s="459">
        <f t="shared" si="31"/>
        <v>0</v>
      </c>
      <c r="AE96" s="459">
        <f t="shared" si="31"/>
        <v>0</v>
      </c>
      <c r="AF96" s="459">
        <f t="shared" si="31"/>
        <v>0</v>
      </c>
      <c r="AG96" s="459">
        <f t="shared" si="31"/>
        <v>0</v>
      </c>
      <c r="AH96" s="459">
        <f t="shared" si="31"/>
        <v>0</v>
      </c>
      <c r="AI96" s="459">
        <f t="shared" si="31"/>
        <v>0</v>
      </c>
      <c r="AJ96" s="459">
        <f t="shared" si="31"/>
        <v>0</v>
      </c>
      <c r="AK96" s="459">
        <f t="shared" si="31"/>
        <v>0</v>
      </c>
      <c r="AL96" s="459">
        <f t="shared" si="31"/>
        <v>0</v>
      </c>
      <c r="AM96" s="459">
        <f t="shared" si="31"/>
        <v>0</v>
      </c>
      <c r="AN96" s="459">
        <f t="shared" si="31"/>
        <v>0</v>
      </c>
      <c r="AO96" s="459">
        <f t="shared" si="31"/>
        <v>0</v>
      </c>
      <c r="AP96" s="459">
        <f t="shared" si="31"/>
        <v>0</v>
      </c>
      <c r="AQ96" s="459">
        <f t="shared" si="31"/>
        <v>0</v>
      </c>
      <c r="AR96" s="459">
        <f t="shared" si="31"/>
        <v>0</v>
      </c>
      <c r="AS96" s="459">
        <f t="shared" si="31"/>
        <v>0</v>
      </c>
      <c r="AT96" s="459">
        <f t="shared" si="31"/>
        <v>0</v>
      </c>
      <c r="AU96" s="459">
        <f t="shared" si="31"/>
        <v>0</v>
      </c>
      <c r="AV96" s="459">
        <f t="shared" si="31"/>
        <v>0</v>
      </c>
      <c r="AW96" s="459">
        <f t="shared" si="31"/>
        <v>0</v>
      </c>
      <c r="AX96" s="459">
        <f t="shared" si="31"/>
        <v>0</v>
      </c>
      <c r="AY96" s="459">
        <f t="shared" si="31"/>
        <v>0</v>
      </c>
      <c r="AZ96" s="459">
        <f t="shared" si="31"/>
        <v>0</v>
      </c>
      <c r="BA96" s="459">
        <f t="shared" si="31"/>
        <v>0</v>
      </c>
      <c r="BB96" s="459">
        <f t="shared" si="31"/>
        <v>0</v>
      </c>
      <c r="BC96" s="459">
        <f t="shared" si="31"/>
        <v>0</v>
      </c>
      <c r="BD96" s="459">
        <f t="shared" si="31"/>
        <v>0</v>
      </c>
      <c r="BE96" s="459">
        <f t="shared" si="31"/>
        <v>0</v>
      </c>
      <c r="BF96" s="459">
        <f t="shared" si="31"/>
        <v>0</v>
      </c>
      <c r="BG96" s="459">
        <f t="shared" si="31"/>
        <v>0</v>
      </c>
      <c r="BH96" s="459">
        <f t="shared" si="31"/>
        <v>0</v>
      </c>
      <c r="BI96" s="459">
        <f t="shared" si="31"/>
        <v>0</v>
      </c>
      <c r="BJ96" s="459">
        <f t="shared" si="31"/>
        <v>0</v>
      </c>
      <c r="BK96" s="459">
        <f t="shared" si="31"/>
        <v>0</v>
      </c>
      <c r="BL96" s="459">
        <f t="shared" si="31"/>
        <v>0</v>
      </c>
      <c r="BM96" s="459">
        <f t="shared" si="31"/>
        <v>0</v>
      </c>
      <c r="BN96" s="459">
        <f t="shared" si="31"/>
        <v>0</v>
      </c>
      <c r="BO96" s="459">
        <f t="shared" si="31"/>
        <v>0</v>
      </c>
      <c r="BP96" s="459">
        <f t="shared" si="31"/>
        <v>0</v>
      </c>
      <c r="BQ96" s="459">
        <f t="shared" si="31"/>
        <v>0</v>
      </c>
      <c r="BR96" s="459">
        <f t="shared" si="31"/>
        <v>0</v>
      </c>
      <c r="BS96" s="459">
        <f t="shared" si="31"/>
        <v>0</v>
      </c>
      <c r="BT96" s="459">
        <f t="shared" si="31"/>
        <v>0</v>
      </c>
      <c r="BU96" s="459">
        <f t="shared" si="31"/>
        <v>0</v>
      </c>
      <c r="BV96" s="459">
        <f t="shared" si="31"/>
        <v>0</v>
      </c>
      <c r="BW96" s="459">
        <f t="shared" si="31"/>
        <v>0</v>
      </c>
      <c r="BX96" s="459">
        <f t="shared" si="31"/>
        <v>0</v>
      </c>
      <c r="BY96" s="459">
        <f t="shared" si="32"/>
        <v>0</v>
      </c>
      <c r="BZ96" s="459">
        <f t="shared" si="32"/>
        <v>0</v>
      </c>
      <c r="CA96" s="459">
        <f t="shared" si="32"/>
        <v>0</v>
      </c>
      <c r="CB96" s="459">
        <f t="shared" si="32"/>
        <v>0</v>
      </c>
      <c r="CC96" s="459">
        <f t="shared" si="32"/>
        <v>0</v>
      </c>
      <c r="CD96" s="459">
        <f t="shared" si="32"/>
        <v>0</v>
      </c>
      <c r="CE96" s="459">
        <f t="shared" si="32"/>
        <v>0</v>
      </c>
      <c r="CF96" s="459">
        <f t="shared" si="32"/>
        <v>0</v>
      </c>
      <c r="CG96" s="459">
        <f t="shared" si="32"/>
        <v>0</v>
      </c>
      <c r="CH96" s="459">
        <f t="shared" si="32"/>
        <v>0</v>
      </c>
      <c r="CI96" s="459">
        <f t="shared" si="32"/>
        <v>0</v>
      </c>
      <c r="CJ96" s="459">
        <f t="shared" si="32"/>
        <v>0</v>
      </c>
      <c r="CK96" s="459">
        <f t="shared" si="32"/>
        <v>0</v>
      </c>
      <c r="CL96" s="459">
        <f t="shared" si="32"/>
        <v>0</v>
      </c>
      <c r="CM96" s="459">
        <f t="shared" si="32"/>
        <v>0</v>
      </c>
      <c r="CN96" s="459">
        <f t="shared" si="32"/>
        <v>0</v>
      </c>
      <c r="CO96" s="459">
        <f t="shared" si="32"/>
        <v>0</v>
      </c>
      <c r="CP96" s="459">
        <f t="shared" si="32"/>
        <v>0</v>
      </c>
      <c r="CQ96" s="459">
        <f t="shared" si="32"/>
        <v>0</v>
      </c>
      <c r="CR96" s="459">
        <f t="shared" si="32"/>
        <v>0</v>
      </c>
      <c r="CS96" s="459">
        <f t="shared" si="32"/>
        <v>0</v>
      </c>
      <c r="CT96" s="459">
        <f t="shared" si="32"/>
        <v>0</v>
      </c>
      <c r="CU96" s="459">
        <f t="shared" si="32"/>
        <v>0</v>
      </c>
      <c r="CV96" s="459">
        <f t="shared" si="32"/>
        <v>0</v>
      </c>
      <c r="CW96" s="459">
        <f t="shared" si="32"/>
        <v>0</v>
      </c>
      <c r="CX96" s="459">
        <f t="shared" si="32"/>
        <v>0</v>
      </c>
      <c r="CY96" s="459">
        <f t="shared" si="32"/>
        <v>0</v>
      </c>
      <c r="CZ96" s="459">
        <f t="shared" si="32"/>
        <v>0</v>
      </c>
      <c r="DA96" s="459">
        <f t="shared" si="32"/>
        <v>0</v>
      </c>
      <c r="DB96" s="459">
        <f t="shared" si="32"/>
        <v>0</v>
      </c>
      <c r="DC96" s="459">
        <f t="shared" si="32"/>
        <v>0</v>
      </c>
      <c r="DD96" s="459">
        <f t="shared" si="32"/>
        <v>0</v>
      </c>
      <c r="DE96" s="459">
        <f t="shared" si="32"/>
        <v>0</v>
      </c>
      <c r="DF96" s="459">
        <f t="shared" si="32"/>
        <v>0</v>
      </c>
      <c r="DG96" s="459">
        <f t="shared" si="32"/>
        <v>0</v>
      </c>
      <c r="DH96" s="459">
        <f t="shared" si="32"/>
        <v>0</v>
      </c>
      <c r="DI96" s="459">
        <f t="shared" si="32"/>
        <v>0</v>
      </c>
      <c r="DJ96" s="459">
        <f t="shared" si="32"/>
        <v>0</v>
      </c>
      <c r="DK96" s="459">
        <f t="shared" si="32"/>
        <v>0</v>
      </c>
      <c r="DL96" s="459">
        <f t="shared" si="32"/>
        <v>0</v>
      </c>
      <c r="DM96" s="459">
        <f t="shared" si="32"/>
        <v>0</v>
      </c>
      <c r="DN96" s="459">
        <f t="shared" si="32"/>
        <v>0</v>
      </c>
      <c r="DO96" s="459">
        <f t="shared" si="32"/>
        <v>0</v>
      </c>
      <c r="DP96" s="459">
        <f t="shared" si="32"/>
        <v>0</v>
      </c>
      <c r="DQ96" s="459">
        <f t="shared" si="32"/>
        <v>0</v>
      </c>
      <c r="DR96" s="459">
        <f t="shared" si="32"/>
        <v>0</v>
      </c>
      <c r="DS96" s="459">
        <f t="shared" si="32"/>
        <v>0</v>
      </c>
      <c r="DT96" s="459">
        <f t="shared" si="32"/>
        <v>0</v>
      </c>
      <c r="DU96" s="459">
        <f t="shared" si="32"/>
        <v>0</v>
      </c>
      <c r="DV96" s="459">
        <f t="shared" si="32"/>
        <v>0</v>
      </c>
      <c r="DW96" s="459">
        <f t="shared" si="32"/>
        <v>0</v>
      </c>
      <c r="DX96" s="459">
        <f t="shared" si="32"/>
        <v>0</v>
      </c>
      <c r="DY96" s="459">
        <f t="shared" si="32"/>
        <v>0</v>
      </c>
      <c r="DZ96" s="459">
        <f t="shared" si="32"/>
        <v>0</v>
      </c>
      <c r="EA96" s="459">
        <f t="shared" si="32"/>
        <v>0</v>
      </c>
    </row>
    <row r="97" spans="1:131">
      <c r="B97" s="12"/>
      <c r="D97" s="90"/>
      <c r="E97" s="91"/>
      <c r="F97" s="92"/>
      <c r="K97" s="465"/>
      <c r="L97" s="544"/>
      <c r="M97" s="544"/>
      <c r="N97" s="544"/>
      <c r="O97" s="544"/>
      <c r="P97" s="544"/>
      <c r="Q97" s="544"/>
      <c r="R97" s="544"/>
      <c r="S97" s="544"/>
      <c r="T97" s="544"/>
      <c r="U97" s="544"/>
      <c r="V97" s="544"/>
      <c r="W97" s="544"/>
      <c r="X97" s="544"/>
      <c r="Y97" s="544"/>
      <c r="Z97" s="544"/>
      <c r="AA97" s="544"/>
      <c r="AB97" s="544"/>
      <c r="AC97" s="544"/>
      <c r="AD97" s="544"/>
      <c r="AE97" s="544"/>
      <c r="AF97" s="544"/>
      <c r="AG97" s="544"/>
      <c r="AH97" s="544"/>
      <c r="AI97" s="544"/>
      <c r="AJ97" s="544"/>
      <c r="AK97" s="544"/>
      <c r="AL97" s="544"/>
      <c r="AM97" s="544"/>
      <c r="AN97" s="544"/>
      <c r="AO97" s="544"/>
      <c r="AP97" s="544"/>
      <c r="AQ97" s="544"/>
      <c r="AR97" s="544"/>
      <c r="AS97" s="544"/>
      <c r="AT97" s="544"/>
      <c r="AU97" s="544"/>
      <c r="AV97" s="544"/>
      <c r="AW97" s="544"/>
      <c r="AX97" s="544"/>
      <c r="AY97" s="544"/>
      <c r="AZ97" s="544"/>
      <c r="BA97" s="544"/>
      <c r="BB97" s="544"/>
      <c r="BC97" s="544"/>
      <c r="BD97" s="544"/>
      <c r="BE97" s="544"/>
      <c r="BF97" s="544"/>
      <c r="BG97" s="544"/>
      <c r="BH97" s="544"/>
      <c r="BI97" s="544"/>
      <c r="BJ97" s="544"/>
      <c r="BK97" s="544"/>
      <c r="BL97" s="544"/>
      <c r="BM97" s="544"/>
      <c r="BN97" s="544"/>
      <c r="BO97" s="544"/>
      <c r="BP97" s="544"/>
      <c r="BQ97" s="544"/>
      <c r="BR97" s="544"/>
      <c r="BS97" s="544"/>
      <c r="BT97" s="544"/>
      <c r="BU97" s="544"/>
      <c r="BV97" s="544"/>
      <c r="BW97" s="544"/>
      <c r="BX97" s="544"/>
      <c r="BY97" s="544"/>
      <c r="BZ97" s="544"/>
      <c r="CA97" s="544"/>
      <c r="CB97" s="544"/>
      <c r="CC97" s="544"/>
      <c r="CD97" s="544"/>
      <c r="CE97" s="544"/>
      <c r="CF97" s="544"/>
      <c r="CG97" s="544"/>
      <c r="CH97" s="544"/>
      <c r="CI97" s="544"/>
      <c r="CJ97" s="544"/>
      <c r="CK97" s="544"/>
      <c r="CL97" s="544"/>
      <c r="CM97" s="544"/>
      <c r="CN97" s="544"/>
      <c r="CO97" s="544"/>
      <c r="CP97" s="544"/>
      <c r="CQ97" s="544"/>
      <c r="CR97" s="544"/>
      <c r="CS97" s="544"/>
      <c r="CT97" s="544"/>
      <c r="CU97" s="544"/>
      <c r="CV97" s="544"/>
      <c r="CW97" s="544"/>
      <c r="CX97" s="544"/>
      <c r="CY97" s="544"/>
      <c r="CZ97" s="544"/>
      <c r="DA97" s="544"/>
      <c r="DB97" s="544"/>
      <c r="DC97" s="544"/>
      <c r="DD97" s="544"/>
      <c r="DE97" s="544"/>
      <c r="DF97" s="544"/>
      <c r="DG97" s="544"/>
      <c r="DH97" s="544"/>
      <c r="DI97" s="544"/>
      <c r="DJ97" s="544"/>
      <c r="DK97" s="544"/>
      <c r="DL97" s="544"/>
      <c r="DM97" s="544"/>
      <c r="DN97" s="544"/>
      <c r="DO97" s="544"/>
      <c r="DP97" s="544"/>
      <c r="DQ97" s="544"/>
      <c r="DR97" s="544"/>
      <c r="DS97" s="544"/>
      <c r="DT97" s="544"/>
      <c r="DU97" s="544"/>
      <c r="DV97" s="544"/>
      <c r="DW97" s="544"/>
      <c r="DX97" s="544"/>
      <c r="DY97" s="544"/>
      <c r="DZ97" s="544"/>
      <c r="EA97" s="544"/>
    </row>
    <row r="98" spans="1:131">
      <c r="A98" s="1121" t="s">
        <v>594</v>
      </c>
      <c r="B98" s="807">
        <f>IF(A100="Occupied",A99,)</f>
        <v>0</v>
      </c>
      <c r="C98" s="16" t="s">
        <v>500</v>
      </c>
      <c r="D98" s="1123"/>
      <c r="E98" s="1123"/>
      <c r="F98" s="1124"/>
      <c r="G98" s="81"/>
      <c r="H98" s="439">
        <f>A99</f>
        <v>0</v>
      </c>
      <c r="K98" s="465"/>
      <c r="L98" s="543">
        <f>IF(AND(L$84&gt;=$D98,L$84&lt;=$E98),($F98*$H98)/12,0)</f>
        <v>0</v>
      </c>
      <c r="M98" s="543">
        <f t="shared" ref="M98:BX98" si="33">IF(AND(M$84&gt;=$D98,M$84&lt;=$E98),($F98*$H98)/12,0)</f>
        <v>0</v>
      </c>
      <c r="N98" s="543">
        <f t="shared" si="33"/>
        <v>0</v>
      </c>
      <c r="O98" s="543">
        <f t="shared" si="33"/>
        <v>0</v>
      </c>
      <c r="P98" s="543">
        <f t="shared" si="33"/>
        <v>0</v>
      </c>
      <c r="Q98" s="543">
        <f t="shared" si="33"/>
        <v>0</v>
      </c>
      <c r="R98" s="543">
        <f t="shared" si="33"/>
        <v>0</v>
      </c>
      <c r="S98" s="543">
        <f t="shared" si="33"/>
        <v>0</v>
      </c>
      <c r="T98" s="543">
        <f t="shared" si="33"/>
        <v>0</v>
      </c>
      <c r="U98" s="543">
        <f t="shared" si="33"/>
        <v>0</v>
      </c>
      <c r="V98" s="543">
        <f t="shared" si="33"/>
        <v>0</v>
      </c>
      <c r="W98" s="543">
        <f t="shared" si="33"/>
        <v>0</v>
      </c>
      <c r="X98" s="543">
        <f t="shared" si="33"/>
        <v>0</v>
      </c>
      <c r="Y98" s="543">
        <f t="shared" si="33"/>
        <v>0</v>
      </c>
      <c r="Z98" s="543">
        <f t="shared" si="33"/>
        <v>0</v>
      </c>
      <c r="AA98" s="543">
        <f t="shared" si="33"/>
        <v>0</v>
      </c>
      <c r="AB98" s="543">
        <f t="shared" si="33"/>
        <v>0</v>
      </c>
      <c r="AC98" s="543">
        <f t="shared" si="33"/>
        <v>0</v>
      </c>
      <c r="AD98" s="543">
        <f t="shared" si="33"/>
        <v>0</v>
      </c>
      <c r="AE98" s="543">
        <f t="shared" si="33"/>
        <v>0</v>
      </c>
      <c r="AF98" s="543">
        <f t="shared" si="33"/>
        <v>0</v>
      </c>
      <c r="AG98" s="543">
        <f t="shared" si="33"/>
        <v>0</v>
      </c>
      <c r="AH98" s="543">
        <f t="shared" si="33"/>
        <v>0</v>
      </c>
      <c r="AI98" s="543">
        <f t="shared" si="33"/>
        <v>0</v>
      </c>
      <c r="AJ98" s="543">
        <f t="shared" si="33"/>
        <v>0</v>
      </c>
      <c r="AK98" s="543">
        <f t="shared" si="33"/>
        <v>0</v>
      </c>
      <c r="AL98" s="543">
        <f t="shared" si="33"/>
        <v>0</v>
      </c>
      <c r="AM98" s="543">
        <f t="shared" si="33"/>
        <v>0</v>
      </c>
      <c r="AN98" s="543">
        <f t="shared" si="33"/>
        <v>0</v>
      </c>
      <c r="AO98" s="543">
        <f t="shared" si="33"/>
        <v>0</v>
      </c>
      <c r="AP98" s="543">
        <f t="shared" si="33"/>
        <v>0</v>
      </c>
      <c r="AQ98" s="543">
        <f t="shared" si="33"/>
        <v>0</v>
      </c>
      <c r="AR98" s="543">
        <f t="shared" si="33"/>
        <v>0</v>
      </c>
      <c r="AS98" s="543">
        <f t="shared" si="33"/>
        <v>0</v>
      </c>
      <c r="AT98" s="543">
        <f t="shared" si="33"/>
        <v>0</v>
      </c>
      <c r="AU98" s="543">
        <f t="shared" si="33"/>
        <v>0</v>
      </c>
      <c r="AV98" s="543">
        <f t="shared" si="33"/>
        <v>0</v>
      </c>
      <c r="AW98" s="543">
        <f t="shared" si="33"/>
        <v>0</v>
      </c>
      <c r="AX98" s="543">
        <f t="shared" si="33"/>
        <v>0</v>
      </c>
      <c r="AY98" s="543">
        <f t="shared" si="33"/>
        <v>0</v>
      </c>
      <c r="AZ98" s="543">
        <f t="shared" si="33"/>
        <v>0</v>
      </c>
      <c r="BA98" s="543">
        <f t="shared" si="33"/>
        <v>0</v>
      </c>
      <c r="BB98" s="543">
        <f t="shared" si="33"/>
        <v>0</v>
      </c>
      <c r="BC98" s="543">
        <f t="shared" si="33"/>
        <v>0</v>
      </c>
      <c r="BD98" s="543">
        <f t="shared" si="33"/>
        <v>0</v>
      </c>
      <c r="BE98" s="543">
        <f t="shared" si="33"/>
        <v>0</v>
      </c>
      <c r="BF98" s="543">
        <f t="shared" si="33"/>
        <v>0</v>
      </c>
      <c r="BG98" s="543">
        <f t="shared" si="33"/>
        <v>0</v>
      </c>
      <c r="BH98" s="543">
        <f t="shared" si="33"/>
        <v>0</v>
      </c>
      <c r="BI98" s="543">
        <f t="shared" si="33"/>
        <v>0</v>
      </c>
      <c r="BJ98" s="543">
        <f t="shared" si="33"/>
        <v>0</v>
      </c>
      <c r="BK98" s="543">
        <f t="shared" si="33"/>
        <v>0</v>
      </c>
      <c r="BL98" s="543">
        <f t="shared" si="33"/>
        <v>0</v>
      </c>
      <c r="BM98" s="543">
        <f t="shared" si="33"/>
        <v>0</v>
      </c>
      <c r="BN98" s="543">
        <f t="shared" si="33"/>
        <v>0</v>
      </c>
      <c r="BO98" s="543">
        <f t="shared" si="33"/>
        <v>0</v>
      </c>
      <c r="BP98" s="543">
        <f t="shared" si="33"/>
        <v>0</v>
      </c>
      <c r="BQ98" s="543">
        <f t="shared" si="33"/>
        <v>0</v>
      </c>
      <c r="BR98" s="543">
        <f t="shared" si="33"/>
        <v>0</v>
      </c>
      <c r="BS98" s="543">
        <f t="shared" si="33"/>
        <v>0</v>
      </c>
      <c r="BT98" s="543">
        <f t="shared" si="33"/>
        <v>0</v>
      </c>
      <c r="BU98" s="543">
        <f t="shared" si="33"/>
        <v>0</v>
      </c>
      <c r="BV98" s="543">
        <f t="shared" si="33"/>
        <v>0</v>
      </c>
      <c r="BW98" s="543">
        <f t="shared" si="33"/>
        <v>0</v>
      </c>
      <c r="BX98" s="543">
        <f t="shared" si="33"/>
        <v>0</v>
      </c>
      <c r="BY98" s="543">
        <f t="shared" ref="BY98:EA98" si="34">IF(AND(BY$84&gt;=$D98,BY$84&lt;=$E98),($F98*$H98)/12,0)</f>
        <v>0</v>
      </c>
      <c r="BZ98" s="543">
        <f t="shared" si="34"/>
        <v>0</v>
      </c>
      <c r="CA98" s="543">
        <f t="shared" si="34"/>
        <v>0</v>
      </c>
      <c r="CB98" s="543">
        <f t="shared" si="34"/>
        <v>0</v>
      </c>
      <c r="CC98" s="543">
        <f t="shared" si="34"/>
        <v>0</v>
      </c>
      <c r="CD98" s="543">
        <f t="shared" si="34"/>
        <v>0</v>
      </c>
      <c r="CE98" s="543">
        <f t="shared" si="34"/>
        <v>0</v>
      </c>
      <c r="CF98" s="543">
        <f t="shared" si="34"/>
        <v>0</v>
      </c>
      <c r="CG98" s="543">
        <f t="shared" si="34"/>
        <v>0</v>
      </c>
      <c r="CH98" s="543">
        <f t="shared" si="34"/>
        <v>0</v>
      </c>
      <c r="CI98" s="543">
        <f t="shared" si="34"/>
        <v>0</v>
      </c>
      <c r="CJ98" s="543">
        <f t="shared" si="34"/>
        <v>0</v>
      </c>
      <c r="CK98" s="543">
        <f t="shared" si="34"/>
        <v>0</v>
      </c>
      <c r="CL98" s="543">
        <f t="shared" si="34"/>
        <v>0</v>
      </c>
      <c r="CM98" s="543">
        <f t="shared" si="34"/>
        <v>0</v>
      </c>
      <c r="CN98" s="543">
        <f t="shared" si="34"/>
        <v>0</v>
      </c>
      <c r="CO98" s="543">
        <f t="shared" si="34"/>
        <v>0</v>
      </c>
      <c r="CP98" s="543">
        <f t="shared" si="34"/>
        <v>0</v>
      </c>
      <c r="CQ98" s="543">
        <f t="shared" si="34"/>
        <v>0</v>
      </c>
      <c r="CR98" s="543">
        <f t="shared" si="34"/>
        <v>0</v>
      </c>
      <c r="CS98" s="543">
        <f t="shared" si="34"/>
        <v>0</v>
      </c>
      <c r="CT98" s="543">
        <f t="shared" si="34"/>
        <v>0</v>
      </c>
      <c r="CU98" s="543">
        <f t="shared" si="34"/>
        <v>0</v>
      </c>
      <c r="CV98" s="543">
        <f t="shared" si="34"/>
        <v>0</v>
      </c>
      <c r="CW98" s="543">
        <f t="shared" si="34"/>
        <v>0</v>
      </c>
      <c r="CX98" s="543">
        <f t="shared" si="34"/>
        <v>0</v>
      </c>
      <c r="CY98" s="543">
        <f t="shared" si="34"/>
        <v>0</v>
      </c>
      <c r="CZ98" s="543">
        <f t="shared" si="34"/>
        <v>0</v>
      </c>
      <c r="DA98" s="543">
        <f t="shared" si="34"/>
        <v>0</v>
      </c>
      <c r="DB98" s="543">
        <f t="shared" si="34"/>
        <v>0</v>
      </c>
      <c r="DC98" s="543">
        <f t="shared" si="34"/>
        <v>0</v>
      </c>
      <c r="DD98" s="543">
        <f t="shared" si="34"/>
        <v>0</v>
      </c>
      <c r="DE98" s="543">
        <f t="shared" si="34"/>
        <v>0</v>
      </c>
      <c r="DF98" s="543">
        <f t="shared" si="34"/>
        <v>0</v>
      </c>
      <c r="DG98" s="543">
        <f t="shared" si="34"/>
        <v>0</v>
      </c>
      <c r="DH98" s="543">
        <f t="shared" si="34"/>
        <v>0</v>
      </c>
      <c r="DI98" s="543">
        <f t="shared" si="34"/>
        <v>0</v>
      </c>
      <c r="DJ98" s="543">
        <f t="shared" si="34"/>
        <v>0</v>
      </c>
      <c r="DK98" s="543">
        <f t="shared" si="34"/>
        <v>0</v>
      </c>
      <c r="DL98" s="543">
        <f t="shared" si="34"/>
        <v>0</v>
      </c>
      <c r="DM98" s="543">
        <f t="shared" si="34"/>
        <v>0</v>
      </c>
      <c r="DN98" s="543">
        <f t="shared" si="34"/>
        <v>0</v>
      </c>
      <c r="DO98" s="543">
        <f t="shared" si="34"/>
        <v>0</v>
      </c>
      <c r="DP98" s="543">
        <f t="shared" si="34"/>
        <v>0</v>
      </c>
      <c r="DQ98" s="543">
        <f t="shared" si="34"/>
        <v>0</v>
      </c>
      <c r="DR98" s="543">
        <f t="shared" si="34"/>
        <v>0</v>
      </c>
      <c r="DS98" s="543">
        <f t="shared" si="34"/>
        <v>0</v>
      </c>
      <c r="DT98" s="543">
        <f>IF(AND(DT$84&gt;=$D98,DT$84&lt;=$E98),($F98*$H98)/12,0)</f>
        <v>0</v>
      </c>
      <c r="DU98" s="543">
        <f t="shared" si="34"/>
        <v>0</v>
      </c>
      <c r="DV98" s="543">
        <f t="shared" si="34"/>
        <v>0</v>
      </c>
      <c r="DW98" s="543">
        <f t="shared" si="34"/>
        <v>0</v>
      </c>
      <c r="DX98" s="543">
        <f t="shared" si="34"/>
        <v>0</v>
      </c>
      <c r="DY98" s="543">
        <f t="shared" si="34"/>
        <v>0</v>
      </c>
      <c r="DZ98" s="543">
        <f t="shared" si="34"/>
        <v>0</v>
      </c>
      <c r="EA98" s="543">
        <f t="shared" si="34"/>
        <v>0</v>
      </c>
    </row>
    <row r="99" spans="1:131">
      <c r="A99" s="1265">
        <v>0</v>
      </c>
      <c r="C99" s="33"/>
      <c r="D99" s="1123"/>
      <c r="E99" s="1123"/>
      <c r="F99" s="1124"/>
      <c r="G99" s="83">
        <f>IFERROR(F99/F98-1,0)</f>
        <v>0</v>
      </c>
      <c r="H99" s="439">
        <f>H98</f>
        <v>0</v>
      </c>
      <c r="I99" s="84"/>
      <c r="K99" s="465"/>
      <c r="L99" s="543">
        <f t="shared" ref="L99:U104" si="35">IF(AND(L$84&gt;=$D99,L$84&lt;=$E99),($F99*$H99)/12,0)</f>
        <v>0</v>
      </c>
      <c r="M99" s="543">
        <f t="shared" si="35"/>
        <v>0</v>
      </c>
      <c r="N99" s="543">
        <f t="shared" si="35"/>
        <v>0</v>
      </c>
      <c r="O99" s="543">
        <f t="shared" si="35"/>
        <v>0</v>
      </c>
      <c r="P99" s="543">
        <f t="shared" si="35"/>
        <v>0</v>
      </c>
      <c r="Q99" s="543">
        <f t="shared" si="35"/>
        <v>0</v>
      </c>
      <c r="R99" s="543">
        <f t="shared" si="35"/>
        <v>0</v>
      </c>
      <c r="S99" s="543">
        <f t="shared" si="35"/>
        <v>0</v>
      </c>
      <c r="T99" s="543">
        <f t="shared" si="35"/>
        <v>0</v>
      </c>
      <c r="U99" s="543">
        <f t="shared" si="35"/>
        <v>0</v>
      </c>
      <c r="V99" s="543">
        <f t="shared" ref="V99:AE104" si="36">IF(AND(V$84&gt;=$D99,V$84&lt;=$E99),($F99*$H99)/12,0)</f>
        <v>0</v>
      </c>
      <c r="W99" s="543">
        <f t="shared" si="36"/>
        <v>0</v>
      </c>
      <c r="X99" s="543">
        <f t="shared" si="36"/>
        <v>0</v>
      </c>
      <c r="Y99" s="543">
        <f t="shared" si="36"/>
        <v>0</v>
      </c>
      <c r="Z99" s="543">
        <f t="shared" si="36"/>
        <v>0</v>
      </c>
      <c r="AA99" s="543">
        <f t="shared" si="36"/>
        <v>0</v>
      </c>
      <c r="AB99" s="543">
        <f t="shared" si="36"/>
        <v>0</v>
      </c>
      <c r="AC99" s="543">
        <f t="shared" si="36"/>
        <v>0</v>
      </c>
      <c r="AD99" s="543">
        <f t="shared" si="36"/>
        <v>0</v>
      </c>
      <c r="AE99" s="543">
        <f t="shared" si="36"/>
        <v>0</v>
      </c>
      <c r="AF99" s="543">
        <f t="shared" ref="AF99:AO104" si="37">IF(AND(AF$84&gt;=$D99,AF$84&lt;=$E99),($F99*$H99)/12,0)</f>
        <v>0</v>
      </c>
      <c r="AG99" s="543">
        <f t="shared" si="37"/>
        <v>0</v>
      </c>
      <c r="AH99" s="543">
        <f t="shared" si="37"/>
        <v>0</v>
      </c>
      <c r="AI99" s="543">
        <f t="shared" si="37"/>
        <v>0</v>
      </c>
      <c r="AJ99" s="543">
        <f t="shared" si="37"/>
        <v>0</v>
      </c>
      <c r="AK99" s="543">
        <f t="shared" si="37"/>
        <v>0</v>
      </c>
      <c r="AL99" s="543">
        <f t="shared" si="37"/>
        <v>0</v>
      </c>
      <c r="AM99" s="543">
        <f t="shared" si="37"/>
        <v>0</v>
      </c>
      <c r="AN99" s="543">
        <f t="shared" si="37"/>
        <v>0</v>
      </c>
      <c r="AO99" s="543">
        <f t="shared" si="37"/>
        <v>0</v>
      </c>
      <c r="AP99" s="543">
        <f t="shared" ref="AP99:AY104" si="38">IF(AND(AP$84&gt;=$D99,AP$84&lt;=$E99),($F99*$H99)/12,0)</f>
        <v>0</v>
      </c>
      <c r="AQ99" s="543">
        <f t="shared" si="38"/>
        <v>0</v>
      </c>
      <c r="AR99" s="543">
        <f t="shared" si="38"/>
        <v>0</v>
      </c>
      <c r="AS99" s="543">
        <f t="shared" si="38"/>
        <v>0</v>
      </c>
      <c r="AT99" s="543">
        <f t="shared" si="38"/>
        <v>0</v>
      </c>
      <c r="AU99" s="543">
        <f t="shared" si="38"/>
        <v>0</v>
      </c>
      <c r="AV99" s="543">
        <f t="shared" si="38"/>
        <v>0</v>
      </c>
      <c r="AW99" s="543">
        <f t="shared" si="38"/>
        <v>0</v>
      </c>
      <c r="AX99" s="543">
        <f t="shared" si="38"/>
        <v>0</v>
      </c>
      <c r="AY99" s="543">
        <f t="shared" si="38"/>
        <v>0</v>
      </c>
      <c r="AZ99" s="543">
        <f t="shared" ref="AZ99:BI104" si="39">IF(AND(AZ$84&gt;=$D99,AZ$84&lt;=$E99),($F99*$H99)/12,0)</f>
        <v>0</v>
      </c>
      <c r="BA99" s="543">
        <f t="shared" si="39"/>
        <v>0</v>
      </c>
      <c r="BB99" s="543">
        <f t="shared" si="39"/>
        <v>0</v>
      </c>
      <c r="BC99" s="543">
        <f t="shared" si="39"/>
        <v>0</v>
      </c>
      <c r="BD99" s="543">
        <f t="shared" si="39"/>
        <v>0</v>
      </c>
      <c r="BE99" s="543">
        <f t="shared" si="39"/>
        <v>0</v>
      </c>
      <c r="BF99" s="543">
        <f t="shared" si="39"/>
        <v>0</v>
      </c>
      <c r="BG99" s="543">
        <f t="shared" si="39"/>
        <v>0</v>
      </c>
      <c r="BH99" s="543">
        <f t="shared" si="39"/>
        <v>0</v>
      </c>
      <c r="BI99" s="543">
        <f t="shared" si="39"/>
        <v>0</v>
      </c>
      <c r="BJ99" s="543">
        <f t="shared" ref="BJ99:BS104" si="40">IF(AND(BJ$84&gt;=$D99,BJ$84&lt;=$E99),($F99*$H99)/12,0)</f>
        <v>0</v>
      </c>
      <c r="BK99" s="543">
        <f t="shared" si="40"/>
        <v>0</v>
      </c>
      <c r="BL99" s="543">
        <f t="shared" si="40"/>
        <v>0</v>
      </c>
      <c r="BM99" s="543">
        <f t="shared" si="40"/>
        <v>0</v>
      </c>
      <c r="BN99" s="543">
        <f t="shared" si="40"/>
        <v>0</v>
      </c>
      <c r="BO99" s="543">
        <f t="shared" si="40"/>
        <v>0</v>
      </c>
      <c r="BP99" s="543">
        <f t="shared" si="40"/>
        <v>0</v>
      </c>
      <c r="BQ99" s="543">
        <f t="shared" si="40"/>
        <v>0</v>
      </c>
      <c r="BR99" s="543">
        <f t="shared" si="40"/>
        <v>0</v>
      </c>
      <c r="BS99" s="543">
        <f t="shared" si="40"/>
        <v>0</v>
      </c>
      <c r="BT99" s="543">
        <f t="shared" ref="BT99:CC104" si="41">IF(AND(BT$84&gt;=$D99,BT$84&lt;=$E99),($F99*$H99)/12,0)</f>
        <v>0</v>
      </c>
      <c r="BU99" s="543">
        <f t="shared" si="41"/>
        <v>0</v>
      </c>
      <c r="BV99" s="543">
        <f t="shared" si="41"/>
        <v>0</v>
      </c>
      <c r="BW99" s="543">
        <f t="shared" si="41"/>
        <v>0</v>
      </c>
      <c r="BX99" s="543">
        <f t="shared" si="41"/>
        <v>0</v>
      </c>
      <c r="BY99" s="543">
        <f t="shared" si="41"/>
        <v>0</v>
      </c>
      <c r="BZ99" s="543">
        <f t="shared" si="41"/>
        <v>0</v>
      </c>
      <c r="CA99" s="543">
        <f t="shared" si="41"/>
        <v>0</v>
      </c>
      <c r="CB99" s="543">
        <f t="shared" si="41"/>
        <v>0</v>
      </c>
      <c r="CC99" s="543">
        <f t="shared" si="41"/>
        <v>0</v>
      </c>
      <c r="CD99" s="543">
        <f t="shared" ref="CD99:CM104" si="42">IF(AND(CD$84&gt;=$D99,CD$84&lt;=$E99),($F99*$H99)/12,0)</f>
        <v>0</v>
      </c>
      <c r="CE99" s="543">
        <f t="shared" si="42"/>
        <v>0</v>
      </c>
      <c r="CF99" s="543">
        <f t="shared" si="42"/>
        <v>0</v>
      </c>
      <c r="CG99" s="543">
        <f t="shared" si="42"/>
        <v>0</v>
      </c>
      <c r="CH99" s="543">
        <f t="shared" si="42"/>
        <v>0</v>
      </c>
      <c r="CI99" s="543">
        <f t="shared" si="42"/>
        <v>0</v>
      </c>
      <c r="CJ99" s="543">
        <f t="shared" si="42"/>
        <v>0</v>
      </c>
      <c r="CK99" s="543">
        <f t="shared" si="42"/>
        <v>0</v>
      </c>
      <c r="CL99" s="543">
        <f t="shared" si="42"/>
        <v>0</v>
      </c>
      <c r="CM99" s="543">
        <f t="shared" si="42"/>
        <v>0</v>
      </c>
      <c r="CN99" s="543">
        <f t="shared" ref="CN99:CW104" si="43">IF(AND(CN$84&gt;=$D99,CN$84&lt;=$E99),($F99*$H99)/12,0)</f>
        <v>0</v>
      </c>
      <c r="CO99" s="543">
        <f t="shared" si="43"/>
        <v>0</v>
      </c>
      <c r="CP99" s="543">
        <f t="shared" si="43"/>
        <v>0</v>
      </c>
      <c r="CQ99" s="543">
        <f t="shared" si="43"/>
        <v>0</v>
      </c>
      <c r="CR99" s="543">
        <f t="shared" si="43"/>
        <v>0</v>
      </c>
      <c r="CS99" s="543">
        <f t="shared" si="43"/>
        <v>0</v>
      </c>
      <c r="CT99" s="543">
        <f t="shared" si="43"/>
        <v>0</v>
      </c>
      <c r="CU99" s="543">
        <f t="shared" si="43"/>
        <v>0</v>
      </c>
      <c r="CV99" s="543">
        <f t="shared" si="43"/>
        <v>0</v>
      </c>
      <c r="CW99" s="543">
        <f t="shared" si="43"/>
        <v>0</v>
      </c>
      <c r="CX99" s="543">
        <f t="shared" ref="CX99:DG104" si="44">IF(AND(CX$84&gt;=$D99,CX$84&lt;=$E99),($F99*$H99)/12,0)</f>
        <v>0</v>
      </c>
      <c r="CY99" s="543">
        <f t="shared" si="44"/>
        <v>0</v>
      </c>
      <c r="CZ99" s="543">
        <f t="shared" si="44"/>
        <v>0</v>
      </c>
      <c r="DA99" s="543">
        <f t="shared" si="44"/>
        <v>0</v>
      </c>
      <c r="DB99" s="543">
        <f t="shared" si="44"/>
        <v>0</v>
      </c>
      <c r="DC99" s="543">
        <f t="shared" si="44"/>
        <v>0</v>
      </c>
      <c r="DD99" s="543">
        <f t="shared" si="44"/>
        <v>0</v>
      </c>
      <c r="DE99" s="543">
        <f t="shared" si="44"/>
        <v>0</v>
      </c>
      <c r="DF99" s="543">
        <f t="shared" si="44"/>
        <v>0</v>
      </c>
      <c r="DG99" s="543">
        <f t="shared" si="44"/>
        <v>0</v>
      </c>
      <c r="DH99" s="543">
        <f t="shared" ref="DH99:DQ104" si="45">IF(AND(DH$84&gt;=$D99,DH$84&lt;=$E99),($F99*$H99)/12,0)</f>
        <v>0</v>
      </c>
      <c r="DI99" s="543">
        <f t="shared" si="45"/>
        <v>0</v>
      </c>
      <c r="DJ99" s="543">
        <f t="shared" si="45"/>
        <v>0</v>
      </c>
      <c r="DK99" s="543">
        <f t="shared" si="45"/>
        <v>0</v>
      </c>
      <c r="DL99" s="543">
        <f t="shared" si="45"/>
        <v>0</v>
      </c>
      <c r="DM99" s="543">
        <f t="shared" si="45"/>
        <v>0</v>
      </c>
      <c r="DN99" s="543">
        <f t="shared" si="45"/>
        <v>0</v>
      </c>
      <c r="DO99" s="543">
        <f t="shared" si="45"/>
        <v>0</v>
      </c>
      <c r="DP99" s="543">
        <f t="shared" si="45"/>
        <v>0</v>
      </c>
      <c r="DQ99" s="543">
        <f t="shared" si="45"/>
        <v>0</v>
      </c>
      <c r="DR99" s="543">
        <f t="shared" ref="DR99:EA104" si="46">IF(AND(DR$84&gt;=$D99,DR$84&lt;=$E99),($F99*$H99)/12,0)</f>
        <v>0</v>
      </c>
      <c r="DS99" s="543">
        <f t="shared" si="46"/>
        <v>0</v>
      </c>
      <c r="DT99" s="543">
        <f t="shared" si="46"/>
        <v>0</v>
      </c>
      <c r="DU99" s="543">
        <f t="shared" si="46"/>
        <v>0</v>
      </c>
      <c r="DV99" s="543">
        <f t="shared" si="46"/>
        <v>0</v>
      </c>
      <c r="DW99" s="543">
        <f t="shared" si="46"/>
        <v>0</v>
      </c>
      <c r="DX99" s="543">
        <f t="shared" si="46"/>
        <v>0</v>
      </c>
      <c r="DY99" s="543">
        <f t="shared" si="46"/>
        <v>0</v>
      </c>
      <c r="DZ99" s="543">
        <f t="shared" si="46"/>
        <v>0</v>
      </c>
      <c r="EA99" s="543">
        <f t="shared" si="46"/>
        <v>0</v>
      </c>
    </row>
    <row r="100" spans="1:131">
      <c r="A100" s="1181" t="s">
        <v>197</v>
      </c>
      <c r="C100" s="33"/>
      <c r="D100" s="1123"/>
      <c r="E100" s="1123"/>
      <c r="F100" s="1124"/>
      <c r="G100" s="83">
        <f>IFERROR(F100/F99-1,0)</f>
        <v>0</v>
      </c>
      <c r="H100" s="439">
        <f>H99</f>
        <v>0</v>
      </c>
      <c r="I100" s="84"/>
      <c r="K100" s="465"/>
      <c r="L100" s="543">
        <f t="shared" si="35"/>
        <v>0</v>
      </c>
      <c r="M100" s="543">
        <f t="shared" si="35"/>
        <v>0</v>
      </c>
      <c r="N100" s="543">
        <f t="shared" si="35"/>
        <v>0</v>
      </c>
      <c r="O100" s="543">
        <f t="shared" si="35"/>
        <v>0</v>
      </c>
      <c r="P100" s="543">
        <f t="shared" si="35"/>
        <v>0</v>
      </c>
      <c r="Q100" s="543">
        <f t="shared" si="35"/>
        <v>0</v>
      </c>
      <c r="R100" s="543">
        <f t="shared" si="35"/>
        <v>0</v>
      </c>
      <c r="S100" s="543">
        <f t="shared" si="35"/>
        <v>0</v>
      </c>
      <c r="T100" s="543">
        <f t="shared" si="35"/>
        <v>0</v>
      </c>
      <c r="U100" s="543">
        <f t="shared" si="35"/>
        <v>0</v>
      </c>
      <c r="V100" s="543">
        <f t="shared" si="36"/>
        <v>0</v>
      </c>
      <c r="W100" s="543">
        <f t="shared" si="36"/>
        <v>0</v>
      </c>
      <c r="X100" s="543">
        <f t="shared" si="36"/>
        <v>0</v>
      </c>
      <c r="Y100" s="543">
        <f t="shared" si="36"/>
        <v>0</v>
      </c>
      <c r="Z100" s="543">
        <f t="shared" si="36"/>
        <v>0</v>
      </c>
      <c r="AA100" s="543">
        <f t="shared" si="36"/>
        <v>0</v>
      </c>
      <c r="AB100" s="543">
        <f t="shared" si="36"/>
        <v>0</v>
      </c>
      <c r="AC100" s="543">
        <f t="shared" si="36"/>
        <v>0</v>
      </c>
      <c r="AD100" s="543">
        <f t="shared" si="36"/>
        <v>0</v>
      </c>
      <c r="AE100" s="543">
        <f t="shared" si="36"/>
        <v>0</v>
      </c>
      <c r="AF100" s="543">
        <f t="shared" si="37"/>
        <v>0</v>
      </c>
      <c r="AG100" s="543">
        <f t="shared" si="37"/>
        <v>0</v>
      </c>
      <c r="AH100" s="543">
        <f t="shared" si="37"/>
        <v>0</v>
      </c>
      <c r="AI100" s="543">
        <f t="shared" si="37"/>
        <v>0</v>
      </c>
      <c r="AJ100" s="543">
        <f t="shared" si="37"/>
        <v>0</v>
      </c>
      <c r="AK100" s="543">
        <f t="shared" si="37"/>
        <v>0</v>
      </c>
      <c r="AL100" s="543">
        <f t="shared" si="37"/>
        <v>0</v>
      </c>
      <c r="AM100" s="543">
        <f t="shared" si="37"/>
        <v>0</v>
      </c>
      <c r="AN100" s="543">
        <f t="shared" si="37"/>
        <v>0</v>
      </c>
      <c r="AO100" s="543">
        <f t="shared" si="37"/>
        <v>0</v>
      </c>
      <c r="AP100" s="543">
        <f t="shared" si="38"/>
        <v>0</v>
      </c>
      <c r="AQ100" s="543">
        <f t="shared" si="38"/>
        <v>0</v>
      </c>
      <c r="AR100" s="543">
        <f t="shared" si="38"/>
        <v>0</v>
      </c>
      <c r="AS100" s="543">
        <f t="shared" si="38"/>
        <v>0</v>
      </c>
      <c r="AT100" s="543">
        <f t="shared" si="38"/>
        <v>0</v>
      </c>
      <c r="AU100" s="543">
        <f t="shared" si="38"/>
        <v>0</v>
      </c>
      <c r="AV100" s="543">
        <f t="shared" si="38"/>
        <v>0</v>
      </c>
      <c r="AW100" s="543">
        <f t="shared" si="38"/>
        <v>0</v>
      </c>
      <c r="AX100" s="543">
        <f t="shared" si="38"/>
        <v>0</v>
      </c>
      <c r="AY100" s="543">
        <f t="shared" si="38"/>
        <v>0</v>
      </c>
      <c r="AZ100" s="543">
        <f t="shared" si="39"/>
        <v>0</v>
      </c>
      <c r="BA100" s="543">
        <f t="shared" si="39"/>
        <v>0</v>
      </c>
      <c r="BB100" s="543">
        <f t="shared" si="39"/>
        <v>0</v>
      </c>
      <c r="BC100" s="543">
        <f t="shared" si="39"/>
        <v>0</v>
      </c>
      <c r="BD100" s="543">
        <f t="shared" si="39"/>
        <v>0</v>
      </c>
      <c r="BE100" s="543">
        <f t="shared" si="39"/>
        <v>0</v>
      </c>
      <c r="BF100" s="543">
        <f t="shared" si="39"/>
        <v>0</v>
      </c>
      <c r="BG100" s="543">
        <f t="shared" si="39"/>
        <v>0</v>
      </c>
      <c r="BH100" s="543">
        <f t="shared" si="39"/>
        <v>0</v>
      </c>
      <c r="BI100" s="543">
        <f t="shared" si="39"/>
        <v>0</v>
      </c>
      <c r="BJ100" s="543">
        <f t="shared" si="40"/>
        <v>0</v>
      </c>
      <c r="BK100" s="543">
        <f t="shared" si="40"/>
        <v>0</v>
      </c>
      <c r="BL100" s="543">
        <f t="shared" si="40"/>
        <v>0</v>
      </c>
      <c r="BM100" s="543">
        <f t="shared" si="40"/>
        <v>0</v>
      </c>
      <c r="BN100" s="543">
        <f t="shared" si="40"/>
        <v>0</v>
      </c>
      <c r="BO100" s="543">
        <f t="shared" si="40"/>
        <v>0</v>
      </c>
      <c r="BP100" s="543">
        <f t="shared" si="40"/>
        <v>0</v>
      </c>
      <c r="BQ100" s="543">
        <f t="shared" si="40"/>
        <v>0</v>
      </c>
      <c r="BR100" s="543">
        <f t="shared" si="40"/>
        <v>0</v>
      </c>
      <c r="BS100" s="543">
        <f t="shared" si="40"/>
        <v>0</v>
      </c>
      <c r="BT100" s="543">
        <f t="shared" si="41"/>
        <v>0</v>
      </c>
      <c r="BU100" s="543">
        <f t="shared" si="41"/>
        <v>0</v>
      </c>
      <c r="BV100" s="543">
        <f t="shared" si="41"/>
        <v>0</v>
      </c>
      <c r="BW100" s="543">
        <f t="shared" si="41"/>
        <v>0</v>
      </c>
      <c r="BX100" s="543">
        <f t="shared" si="41"/>
        <v>0</v>
      </c>
      <c r="BY100" s="543">
        <f t="shared" si="41"/>
        <v>0</v>
      </c>
      <c r="BZ100" s="543">
        <f t="shared" si="41"/>
        <v>0</v>
      </c>
      <c r="CA100" s="543">
        <f t="shared" si="41"/>
        <v>0</v>
      </c>
      <c r="CB100" s="543">
        <f t="shared" si="41"/>
        <v>0</v>
      </c>
      <c r="CC100" s="543">
        <f t="shared" si="41"/>
        <v>0</v>
      </c>
      <c r="CD100" s="543">
        <f t="shared" si="42"/>
        <v>0</v>
      </c>
      <c r="CE100" s="543">
        <f t="shared" si="42"/>
        <v>0</v>
      </c>
      <c r="CF100" s="543">
        <f t="shared" si="42"/>
        <v>0</v>
      </c>
      <c r="CG100" s="543">
        <f t="shared" si="42"/>
        <v>0</v>
      </c>
      <c r="CH100" s="543">
        <f t="shared" si="42"/>
        <v>0</v>
      </c>
      <c r="CI100" s="543">
        <f t="shared" si="42"/>
        <v>0</v>
      </c>
      <c r="CJ100" s="543">
        <f t="shared" si="42"/>
        <v>0</v>
      </c>
      <c r="CK100" s="543">
        <f t="shared" si="42"/>
        <v>0</v>
      </c>
      <c r="CL100" s="543">
        <f t="shared" si="42"/>
        <v>0</v>
      </c>
      <c r="CM100" s="543">
        <f t="shared" si="42"/>
        <v>0</v>
      </c>
      <c r="CN100" s="543">
        <f t="shared" si="43"/>
        <v>0</v>
      </c>
      <c r="CO100" s="543">
        <f t="shared" si="43"/>
        <v>0</v>
      </c>
      <c r="CP100" s="543">
        <f t="shared" si="43"/>
        <v>0</v>
      </c>
      <c r="CQ100" s="543">
        <f t="shared" si="43"/>
        <v>0</v>
      </c>
      <c r="CR100" s="543">
        <f t="shared" si="43"/>
        <v>0</v>
      </c>
      <c r="CS100" s="543">
        <f t="shared" si="43"/>
        <v>0</v>
      </c>
      <c r="CT100" s="543">
        <f t="shared" si="43"/>
        <v>0</v>
      </c>
      <c r="CU100" s="543">
        <f t="shared" si="43"/>
        <v>0</v>
      </c>
      <c r="CV100" s="543">
        <f t="shared" si="43"/>
        <v>0</v>
      </c>
      <c r="CW100" s="543">
        <f t="shared" si="43"/>
        <v>0</v>
      </c>
      <c r="CX100" s="543">
        <f t="shared" si="44"/>
        <v>0</v>
      </c>
      <c r="CY100" s="543">
        <f t="shared" si="44"/>
        <v>0</v>
      </c>
      <c r="CZ100" s="543">
        <f t="shared" si="44"/>
        <v>0</v>
      </c>
      <c r="DA100" s="543">
        <f t="shared" si="44"/>
        <v>0</v>
      </c>
      <c r="DB100" s="543">
        <f t="shared" si="44"/>
        <v>0</v>
      </c>
      <c r="DC100" s="543">
        <f t="shared" si="44"/>
        <v>0</v>
      </c>
      <c r="DD100" s="543">
        <f t="shared" si="44"/>
        <v>0</v>
      </c>
      <c r="DE100" s="543">
        <f t="shared" si="44"/>
        <v>0</v>
      </c>
      <c r="DF100" s="543">
        <f t="shared" si="44"/>
        <v>0</v>
      </c>
      <c r="DG100" s="543">
        <f t="shared" si="44"/>
        <v>0</v>
      </c>
      <c r="DH100" s="543">
        <f t="shared" si="45"/>
        <v>0</v>
      </c>
      <c r="DI100" s="543">
        <f t="shared" si="45"/>
        <v>0</v>
      </c>
      <c r="DJ100" s="543">
        <f t="shared" si="45"/>
        <v>0</v>
      </c>
      <c r="DK100" s="543">
        <f t="shared" si="45"/>
        <v>0</v>
      </c>
      <c r="DL100" s="543">
        <f t="shared" si="45"/>
        <v>0</v>
      </c>
      <c r="DM100" s="543">
        <f t="shared" si="45"/>
        <v>0</v>
      </c>
      <c r="DN100" s="543">
        <f t="shared" si="45"/>
        <v>0</v>
      </c>
      <c r="DO100" s="543">
        <f t="shared" si="45"/>
        <v>0</v>
      </c>
      <c r="DP100" s="543">
        <f t="shared" si="45"/>
        <v>0</v>
      </c>
      <c r="DQ100" s="543">
        <f t="shared" si="45"/>
        <v>0</v>
      </c>
      <c r="DR100" s="543">
        <f t="shared" si="46"/>
        <v>0</v>
      </c>
      <c r="DS100" s="543">
        <f t="shared" si="46"/>
        <v>0</v>
      </c>
      <c r="DT100" s="543">
        <f t="shared" si="46"/>
        <v>0</v>
      </c>
      <c r="DU100" s="543">
        <f t="shared" si="46"/>
        <v>0</v>
      </c>
      <c r="DV100" s="543">
        <f t="shared" si="46"/>
        <v>0</v>
      </c>
      <c r="DW100" s="543">
        <f t="shared" si="46"/>
        <v>0</v>
      </c>
      <c r="DX100" s="543">
        <f t="shared" si="46"/>
        <v>0</v>
      </c>
      <c r="DY100" s="543">
        <f t="shared" si="46"/>
        <v>0</v>
      </c>
      <c r="DZ100" s="543">
        <f t="shared" si="46"/>
        <v>0</v>
      </c>
      <c r="EA100" s="543">
        <f t="shared" si="46"/>
        <v>0</v>
      </c>
    </row>
    <row r="101" spans="1:131">
      <c r="A101" s="82"/>
      <c r="C101" s="33"/>
      <c r="D101" s="1123"/>
      <c r="E101" s="1123"/>
      <c r="F101" s="1124"/>
      <c r="G101" s="83">
        <f>IFERROR(F101/F100-1,0)</f>
        <v>0</v>
      </c>
      <c r="H101" s="439">
        <f>H100</f>
        <v>0</v>
      </c>
      <c r="I101" s="84"/>
      <c r="K101" s="465"/>
      <c r="L101" s="543">
        <f t="shared" si="35"/>
        <v>0</v>
      </c>
      <c r="M101" s="543">
        <f t="shared" si="35"/>
        <v>0</v>
      </c>
      <c r="N101" s="543">
        <f t="shared" si="35"/>
        <v>0</v>
      </c>
      <c r="O101" s="543">
        <f t="shared" si="35"/>
        <v>0</v>
      </c>
      <c r="P101" s="543">
        <f t="shared" si="35"/>
        <v>0</v>
      </c>
      <c r="Q101" s="543">
        <f t="shared" si="35"/>
        <v>0</v>
      </c>
      <c r="R101" s="543">
        <f t="shared" si="35"/>
        <v>0</v>
      </c>
      <c r="S101" s="543">
        <f t="shared" si="35"/>
        <v>0</v>
      </c>
      <c r="T101" s="543">
        <f t="shared" si="35"/>
        <v>0</v>
      </c>
      <c r="U101" s="543">
        <f t="shared" si="35"/>
        <v>0</v>
      </c>
      <c r="V101" s="543">
        <f t="shared" si="36"/>
        <v>0</v>
      </c>
      <c r="W101" s="543">
        <f t="shared" si="36"/>
        <v>0</v>
      </c>
      <c r="X101" s="543">
        <f t="shared" si="36"/>
        <v>0</v>
      </c>
      <c r="Y101" s="543">
        <f t="shared" si="36"/>
        <v>0</v>
      </c>
      <c r="Z101" s="543">
        <f t="shared" si="36"/>
        <v>0</v>
      </c>
      <c r="AA101" s="543">
        <f t="shared" si="36"/>
        <v>0</v>
      </c>
      <c r="AB101" s="543">
        <f t="shared" si="36"/>
        <v>0</v>
      </c>
      <c r="AC101" s="543">
        <f t="shared" si="36"/>
        <v>0</v>
      </c>
      <c r="AD101" s="543">
        <f t="shared" si="36"/>
        <v>0</v>
      </c>
      <c r="AE101" s="543">
        <f t="shared" si="36"/>
        <v>0</v>
      </c>
      <c r="AF101" s="543">
        <f t="shared" si="37"/>
        <v>0</v>
      </c>
      <c r="AG101" s="543">
        <f t="shared" si="37"/>
        <v>0</v>
      </c>
      <c r="AH101" s="543">
        <f t="shared" si="37"/>
        <v>0</v>
      </c>
      <c r="AI101" s="543">
        <f t="shared" si="37"/>
        <v>0</v>
      </c>
      <c r="AJ101" s="543">
        <f t="shared" si="37"/>
        <v>0</v>
      </c>
      <c r="AK101" s="543">
        <f t="shared" si="37"/>
        <v>0</v>
      </c>
      <c r="AL101" s="543">
        <f t="shared" si="37"/>
        <v>0</v>
      </c>
      <c r="AM101" s="543">
        <f t="shared" si="37"/>
        <v>0</v>
      </c>
      <c r="AN101" s="543">
        <f t="shared" si="37"/>
        <v>0</v>
      </c>
      <c r="AO101" s="543">
        <f t="shared" si="37"/>
        <v>0</v>
      </c>
      <c r="AP101" s="543">
        <f t="shared" si="38"/>
        <v>0</v>
      </c>
      <c r="AQ101" s="543">
        <f t="shared" si="38"/>
        <v>0</v>
      </c>
      <c r="AR101" s="543">
        <f t="shared" si="38"/>
        <v>0</v>
      </c>
      <c r="AS101" s="543">
        <f t="shared" si="38"/>
        <v>0</v>
      </c>
      <c r="AT101" s="543">
        <f t="shared" si="38"/>
        <v>0</v>
      </c>
      <c r="AU101" s="543">
        <f t="shared" si="38"/>
        <v>0</v>
      </c>
      <c r="AV101" s="543">
        <f t="shared" si="38"/>
        <v>0</v>
      </c>
      <c r="AW101" s="543">
        <f t="shared" si="38"/>
        <v>0</v>
      </c>
      <c r="AX101" s="543">
        <f t="shared" si="38"/>
        <v>0</v>
      </c>
      <c r="AY101" s="543">
        <f t="shared" si="38"/>
        <v>0</v>
      </c>
      <c r="AZ101" s="543">
        <f t="shared" si="39"/>
        <v>0</v>
      </c>
      <c r="BA101" s="543">
        <f t="shared" si="39"/>
        <v>0</v>
      </c>
      <c r="BB101" s="543">
        <f t="shared" si="39"/>
        <v>0</v>
      </c>
      <c r="BC101" s="543">
        <f t="shared" si="39"/>
        <v>0</v>
      </c>
      <c r="BD101" s="543">
        <f t="shared" si="39"/>
        <v>0</v>
      </c>
      <c r="BE101" s="543">
        <f t="shared" si="39"/>
        <v>0</v>
      </c>
      <c r="BF101" s="543">
        <f t="shared" si="39"/>
        <v>0</v>
      </c>
      <c r="BG101" s="543">
        <f t="shared" si="39"/>
        <v>0</v>
      </c>
      <c r="BH101" s="543">
        <f t="shared" si="39"/>
        <v>0</v>
      </c>
      <c r="BI101" s="543">
        <f t="shared" si="39"/>
        <v>0</v>
      </c>
      <c r="BJ101" s="543">
        <f t="shared" si="40"/>
        <v>0</v>
      </c>
      <c r="BK101" s="543">
        <f t="shared" si="40"/>
        <v>0</v>
      </c>
      <c r="BL101" s="543">
        <f t="shared" si="40"/>
        <v>0</v>
      </c>
      <c r="BM101" s="543">
        <f t="shared" si="40"/>
        <v>0</v>
      </c>
      <c r="BN101" s="543">
        <f t="shared" si="40"/>
        <v>0</v>
      </c>
      <c r="BO101" s="543">
        <f t="shared" si="40"/>
        <v>0</v>
      </c>
      <c r="BP101" s="543">
        <f t="shared" si="40"/>
        <v>0</v>
      </c>
      <c r="BQ101" s="543">
        <f t="shared" si="40"/>
        <v>0</v>
      </c>
      <c r="BR101" s="543">
        <f t="shared" si="40"/>
        <v>0</v>
      </c>
      <c r="BS101" s="543">
        <f t="shared" si="40"/>
        <v>0</v>
      </c>
      <c r="BT101" s="543">
        <f t="shared" si="41"/>
        <v>0</v>
      </c>
      <c r="BU101" s="543">
        <f t="shared" si="41"/>
        <v>0</v>
      </c>
      <c r="BV101" s="543">
        <f t="shared" si="41"/>
        <v>0</v>
      </c>
      <c r="BW101" s="543">
        <f t="shared" si="41"/>
        <v>0</v>
      </c>
      <c r="BX101" s="543">
        <f t="shared" si="41"/>
        <v>0</v>
      </c>
      <c r="BY101" s="543">
        <f t="shared" si="41"/>
        <v>0</v>
      </c>
      <c r="BZ101" s="543">
        <f t="shared" si="41"/>
        <v>0</v>
      </c>
      <c r="CA101" s="543">
        <f t="shared" si="41"/>
        <v>0</v>
      </c>
      <c r="CB101" s="543">
        <f t="shared" si="41"/>
        <v>0</v>
      </c>
      <c r="CC101" s="543">
        <f t="shared" si="41"/>
        <v>0</v>
      </c>
      <c r="CD101" s="543">
        <f t="shared" si="42"/>
        <v>0</v>
      </c>
      <c r="CE101" s="543">
        <f t="shared" si="42"/>
        <v>0</v>
      </c>
      <c r="CF101" s="543">
        <f t="shared" si="42"/>
        <v>0</v>
      </c>
      <c r="CG101" s="543">
        <f t="shared" si="42"/>
        <v>0</v>
      </c>
      <c r="CH101" s="543">
        <f t="shared" si="42"/>
        <v>0</v>
      </c>
      <c r="CI101" s="543">
        <f t="shared" si="42"/>
        <v>0</v>
      </c>
      <c r="CJ101" s="543">
        <f t="shared" si="42"/>
        <v>0</v>
      </c>
      <c r="CK101" s="543">
        <f t="shared" si="42"/>
        <v>0</v>
      </c>
      <c r="CL101" s="543">
        <f t="shared" si="42"/>
        <v>0</v>
      </c>
      <c r="CM101" s="543">
        <f t="shared" si="42"/>
        <v>0</v>
      </c>
      <c r="CN101" s="543">
        <f t="shared" si="43"/>
        <v>0</v>
      </c>
      <c r="CO101" s="543">
        <f t="shared" si="43"/>
        <v>0</v>
      </c>
      <c r="CP101" s="543">
        <f t="shared" si="43"/>
        <v>0</v>
      </c>
      <c r="CQ101" s="543">
        <f t="shared" si="43"/>
        <v>0</v>
      </c>
      <c r="CR101" s="543">
        <f t="shared" si="43"/>
        <v>0</v>
      </c>
      <c r="CS101" s="543">
        <f t="shared" si="43"/>
        <v>0</v>
      </c>
      <c r="CT101" s="543">
        <f t="shared" si="43"/>
        <v>0</v>
      </c>
      <c r="CU101" s="543">
        <f t="shared" si="43"/>
        <v>0</v>
      </c>
      <c r="CV101" s="543">
        <f t="shared" si="43"/>
        <v>0</v>
      </c>
      <c r="CW101" s="543">
        <f t="shared" si="43"/>
        <v>0</v>
      </c>
      <c r="CX101" s="543">
        <f t="shared" si="44"/>
        <v>0</v>
      </c>
      <c r="CY101" s="543">
        <f t="shared" si="44"/>
        <v>0</v>
      </c>
      <c r="CZ101" s="543">
        <f t="shared" si="44"/>
        <v>0</v>
      </c>
      <c r="DA101" s="543">
        <f t="shared" si="44"/>
        <v>0</v>
      </c>
      <c r="DB101" s="543">
        <f t="shared" si="44"/>
        <v>0</v>
      </c>
      <c r="DC101" s="543">
        <f t="shared" si="44"/>
        <v>0</v>
      </c>
      <c r="DD101" s="543">
        <f t="shared" si="44"/>
        <v>0</v>
      </c>
      <c r="DE101" s="543">
        <f t="shared" si="44"/>
        <v>0</v>
      </c>
      <c r="DF101" s="543">
        <f t="shared" si="44"/>
        <v>0</v>
      </c>
      <c r="DG101" s="543">
        <f t="shared" si="44"/>
        <v>0</v>
      </c>
      <c r="DH101" s="543">
        <f t="shared" si="45"/>
        <v>0</v>
      </c>
      <c r="DI101" s="543">
        <f t="shared" si="45"/>
        <v>0</v>
      </c>
      <c r="DJ101" s="543">
        <f t="shared" si="45"/>
        <v>0</v>
      </c>
      <c r="DK101" s="543">
        <f t="shared" si="45"/>
        <v>0</v>
      </c>
      <c r="DL101" s="543">
        <f t="shared" si="45"/>
        <v>0</v>
      </c>
      <c r="DM101" s="543">
        <f t="shared" si="45"/>
        <v>0</v>
      </c>
      <c r="DN101" s="543">
        <f t="shared" si="45"/>
        <v>0</v>
      </c>
      <c r="DO101" s="543">
        <f t="shared" si="45"/>
        <v>0</v>
      </c>
      <c r="DP101" s="543">
        <f t="shared" si="45"/>
        <v>0</v>
      </c>
      <c r="DQ101" s="543">
        <f t="shared" si="45"/>
        <v>0</v>
      </c>
      <c r="DR101" s="543">
        <f t="shared" si="46"/>
        <v>0</v>
      </c>
      <c r="DS101" s="543">
        <f t="shared" si="46"/>
        <v>0</v>
      </c>
      <c r="DT101" s="543">
        <f t="shared" si="46"/>
        <v>0</v>
      </c>
      <c r="DU101" s="543">
        <f t="shared" si="46"/>
        <v>0</v>
      </c>
      <c r="DV101" s="543">
        <f t="shared" si="46"/>
        <v>0</v>
      </c>
      <c r="DW101" s="543">
        <f t="shared" si="46"/>
        <v>0</v>
      </c>
      <c r="DX101" s="543">
        <f t="shared" si="46"/>
        <v>0</v>
      </c>
      <c r="DY101" s="543">
        <f t="shared" si="46"/>
        <v>0</v>
      </c>
      <c r="DZ101" s="543">
        <f t="shared" si="46"/>
        <v>0</v>
      </c>
      <c r="EA101" s="543">
        <f t="shared" si="46"/>
        <v>0</v>
      </c>
    </row>
    <row r="102" spans="1:131">
      <c r="A102" s="82"/>
      <c r="C102" s="33"/>
      <c r="D102" s="1123"/>
      <c r="E102" s="1123"/>
      <c r="F102" s="1124"/>
      <c r="G102" s="83">
        <f>IFERROR(F102/F101-1,0)</f>
        <v>0</v>
      </c>
      <c r="H102" s="439">
        <f>H101</f>
        <v>0</v>
      </c>
      <c r="I102" s="84"/>
      <c r="K102" s="465"/>
      <c r="L102" s="543">
        <f t="shared" si="35"/>
        <v>0</v>
      </c>
      <c r="M102" s="543">
        <f t="shared" si="35"/>
        <v>0</v>
      </c>
      <c r="N102" s="543">
        <f t="shared" si="35"/>
        <v>0</v>
      </c>
      <c r="O102" s="543">
        <f t="shared" si="35"/>
        <v>0</v>
      </c>
      <c r="P102" s="543">
        <f t="shared" si="35"/>
        <v>0</v>
      </c>
      <c r="Q102" s="543">
        <f t="shared" si="35"/>
        <v>0</v>
      </c>
      <c r="R102" s="543">
        <f t="shared" si="35"/>
        <v>0</v>
      </c>
      <c r="S102" s="543">
        <f t="shared" si="35"/>
        <v>0</v>
      </c>
      <c r="T102" s="543">
        <f t="shared" si="35"/>
        <v>0</v>
      </c>
      <c r="U102" s="543">
        <f t="shared" si="35"/>
        <v>0</v>
      </c>
      <c r="V102" s="543">
        <f t="shared" si="36"/>
        <v>0</v>
      </c>
      <c r="W102" s="543">
        <f t="shared" si="36"/>
        <v>0</v>
      </c>
      <c r="X102" s="543">
        <f t="shared" si="36"/>
        <v>0</v>
      </c>
      <c r="Y102" s="543">
        <f t="shared" si="36"/>
        <v>0</v>
      </c>
      <c r="Z102" s="543">
        <f t="shared" si="36"/>
        <v>0</v>
      </c>
      <c r="AA102" s="543">
        <f t="shared" si="36"/>
        <v>0</v>
      </c>
      <c r="AB102" s="543">
        <f t="shared" si="36"/>
        <v>0</v>
      </c>
      <c r="AC102" s="543">
        <f t="shared" si="36"/>
        <v>0</v>
      </c>
      <c r="AD102" s="543">
        <f t="shared" si="36"/>
        <v>0</v>
      </c>
      <c r="AE102" s="543">
        <f t="shared" si="36"/>
        <v>0</v>
      </c>
      <c r="AF102" s="543">
        <f t="shared" si="37"/>
        <v>0</v>
      </c>
      <c r="AG102" s="543">
        <f t="shared" si="37"/>
        <v>0</v>
      </c>
      <c r="AH102" s="543">
        <f t="shared" si="37"/>
        <v>0</v>
      </c>
      <c r="AI102" s="543">
        <f t="shared" si="37"/>
        <v>0</v>
      </c>
      <c r="AJ102" s="543">
        <f t="shared" si="37"/>
        <v>0</v>
      </c>
      <c r="AK102" s="543">
        <f t="shared" si="37"/>
        <v>0</v>
      </c>
      <c r="AL102" s="543">
        <f t="shared" si="37"/>
        <v>0</v>
      </c>
      <c r="AM102" s="543">
        <f t="shared" si="37"/>
        <v>0</v>
      </c>
      <c r="AN102" s="543">
        <f t="shared" si="37"/>
        <v>0</v>
      </c>
      <c r="AO102" s="543">
        <f t="shared" si="37"/>
        <v>0</v>
      </c>
      <c r="AP102" s="543">
        <f t="shared" si="38"/>
        <v>0</v>
      </c>
      <c r="AQ102" s="543">
        <f t="shared" si="38"/>
        <v>0</v>
      </c>
      <c r="AR102" s="543">
        <f t="shared" si="38"/>
        <v>0</v>
      </c>
      <c r="AS102" s="543">
        <f t="shared" si="38"/>
        <v>0</v>
      </c>
      <c r="AT102" s="543">
        <f t="shared" si="38"/>
        <v>0</v>
      </c>
      <c r="AU102" s="543">
        <f t="shared" si="38"/>
        <v>0</v>
      </c>
      <c r="AV102" s="543">
        <f t="shared" si="38"/>
        <v>0</v>
      </c>
      <c r="AW102" s="543">
        <f t="shared" si="38"/>
        <v>0</v>
      </c>
      <c r="AX102" s="543">
        <f t="shared" si="38"/>
        <v>0</v>
      </c>
      <c r="AY102" s="543">
        <f t="shared" si="38"/>
        <v>0</v>
      </c>
      <c r="AZ102" s="543">
        <f t="shared" si="39"/>
        <v>0</v>
      </c>
      <c r="BA102" s="543">
        <f t="shared" si="39"/>
        <v>0</v>
      </c>
      <c r="BB102" s="543">
        <f t="shared" si="39"/>
        <v>0</v>
      </c>
      <c r="BC102" s="543">
        <f t="shared" si="39"/>
        <v>0</v>
      </c>
      <c r="BD102" s="543">
        <f t="shared" si="39"/>
        <v>0</v>
      </c>
      <c r="BE102" s="543">
        <f t="shared" si="39"/>
        <v>0</v>
      </c>
      <c r="BF102" s="543">
        <f t="shared" si="39"/>
        <v>0</v>
      </c>
      <c r="BG102" s="543">
        <f t="shared" si="39"/>
        <v>0</v>
      </c>
      <c r="BH102" s="543">
        <f t="shared" si="39"/>
        <v>0</v>
      </c>
      <c r="BI102" s="543">
        <f t="shared" si="39"/>
        <v>0</v>
      </c>
      <c r="BJ102" s="543">
        <f t="shared" si="40"/>
        <v>0</v>
      </c>
      <c r="BK102" s="543">
        <f t="shared" si="40"/>
        <v>0</v>
      </c>
      <c r="BL102" s="543">
        <f t="shared" si="40"/>
        <v>0</v>
      </c>
      <c r="BM102" s="543">
        <f t="shared" si="40"/>
        <v>0</v>
      </c>
      <c r="BN102" s="543">
        <f t="shared" si="40"/>
        <v>0</v>
      </c>
      <c r="BO102" s="543">
        <f t="shared" si="40"/>
        <v>0</v>
      </c>
      <c r="BP102" s="543">
        <f t="shared" si="40"/>
        <v>0</v>
      </c>
      <c r="BQ102" s="543">
        <f t="shared" si="40"/>
        <v>0</v>
      </c>
      <c r="BR102" s="543">
        <f t="shared" si="40"/>
        <v>0</v>
      </c>
      <c r="BS102" s="543">
        <f t="shared" si="40"/>
        <v>0</v>
      </c>
      <c r="BT102" s="543">
        <f t="shared" si="41"/>
        <v>0</v>
      </c>
      <c r="BU102" s="543">
        <f t="shared" si="41"/>
        <v>0</v>
      </c>
      <c r="BV102" s="543">
        <f t="shared" si="41"/>
        <v>0</v>
      </c>
      <c r="BW102" s="543">
        <f t="shared" si="41"/>
        <v>0</v>
      </c>
      <c r="BX102" s="543">
        <f t="shared" si="41"/>
        <v>0</v>
      </c>
      <c r="BY102" s="543">
        <f t="shared" si="41"/>
        <v>0</v>
      </c>
      <c r="BZ102" s="543">
        <f t="shared" si="41"/>
        <v>0</v>
      </c>
      <c r="CA102" s="543">
        <f t="shared" si="41"/>
        <v>0</v>
      </c>
      <c r="CB102" s="543">
        <f t="shared" si="41"/>
        <v>0</v>
      </c>
      <c r="CC102" s="543">
        <f t="shared" si="41"/>
        <v>0</v>
      </c>
      <c r="CD102" s="543">
        <f t="shared" si="42"/>
        <v>0</v>
      </c>
      <c r="CE102" s="543">
        <f t="shared" si="42"/>
        <v>0</v>
      </c>
      <c r="CF102" s="543">
        <f t="shared" si="42"/>
        <v>0</v>
      </c>
      <c r="CG102" s="543">
        <f t="shared" si="42"/>
        <v>0</v>
      </c>
      <c r="CH102" s="543">
        <f t="shared" si="42"/>
        <v>0</v>
      </c>
      <c r="CI102" s="543">
        <f t="shared" si="42"/>
        <v>0</v>
      </c>
      <c r="CJ102" s="543">
        <f t="shared" si="42"/>
        <v>0</v>
      </c>
      <c r="CK102" s="543">
        <f t="shared" si="42"/>
        <v>0</v>
      </c>
      <c r="CL102" s="543">
        <f t="shared" si="42"/>
        <v>0</v>
      </c>
      <c r="CM102" s="543">
        <f t="shared" si="42"/>
        <v>0</v>
      </c>
      <c r="CN102" s="543">
        <f t="shared" si="43"/>
        <v>0</v>
      </c>
      <c r="CO102" s="543">
        <f t="shared" si="43"/>
        <v>0</v>
      </c>
      <c r="CP102" s="543">
        <f t="shared" si="43"/>
        <v>0</v>
      </c>
      <c r="CQ102" s="543">
        <f t="shared" si="43"/>
        <v>0</v>
      </c>
      <c r="CR102" s="543">
        <f t="shared" si="43"/>
        <v>0</v>
      </c>
      <c r="CS102" s="543">
        <f t="shared" si="43"/>
        <v>0</v>
      </c>
      <c r="CT102" s="543">
        <f t="shared" si="43"/>
        <v>0</v>
      </c>
      <c r="CU102" s="543">
        <f t="shared" si="43"/>
        <v>0</v>
      </c>
      <c r="CV102" s="543">
        <f t="shared" si="43"/>
        <v>0</v>
      </c>
      <c r="CW102" s="543">
        <f t="shared" si="43"/>
        <v>0</v>
      </c>
      <c r="CX102" s="543">
        <f t="shared" si="44"/>
        <v>0</v>
      </c>
      <c r="CY102" s="543">
        <f t="shared" si="44"/>
        <v>0</v>
      </c>
      <c r="CZ102" s="543">
        <f t="shared" si="44"/>
        <v>0</v>
      </c>
      <c r="DA102" s="543">
        <f t="shared" si="44"/>
        <v>0</v>
      </c>
      <c r="DB102" s="543">
        <f t="shared" si="44"/>
        <v>0</v>
      </c>
      <c r="DC102" s="543">
        <f t="shared" si="44"/>
        <v>0</v>
      </c>
      <c r="DD102" s="543">
        <f t="shared" si="44"/>
        <v>0</v>
      </c>
      <c r="DE102" s="543">
        <f t="shared" si="44"/>
        <v>0</v>
      </c>
      <c r="DF102" s="543">
        <f t="shared" si="44"/>
        <v>0</v>
      </c>
      <c r="DG102" s="543">
        <f t="shared" si="44"/>
        <v>0</v>
      </c>
      <c r="DH102" s="543">
        <f t="shared" si="45"/>
        <v>0</v>
      </c>
      <c r="DI102" s="543">
        <f t="shared" si="45"/>
        <v>0</v>
      </c>
      <c r="DJ102" s="543">
        <f t="shared" si="45"/>
        <v>0</v>
      </c>
      <c r="DK102" s="543">
        <f t="shared" si="45"/>
        <v>0</v>
      </c>
      <c r="DL102" s="543">
        <f t="shared" si="45"/>
        <v>0</v>
      </c>
      <c r="DM102" s="543">
        <f t="shared" si="45"/>
        <v>0</v>
      </c>
      <c r="DN102" s="543">
        <f t="shared" si="45"/>
        <v>0</v>
      </c>
      <c r="DO102" s="543">
        <f t="shared" si="45"/>
        <v>0</v>
      </c>
      <c r="DP102" s="543">
        <f t="shared" si="45"/>
        <v>0</v>
      </c>
      <c r="DQ102" s="543">
        <f t="shared" si="45"/>
        <v>0</v>
      </c>
      <c r="DR102" s="543">
        <f t="shared" si="46"/>
        <v>0</v>
      </c>
      <c r="DS102" s="543">
        <f t="shared" si="46"/>
        <v>0</v>
      </c>
      <c r="DT102" s="543">
        <f t="shared" si="46"/>
        <v>0</v>
      </c>
      <c r="DU102" s="543">
        <f t="shared" si="46"/>
        <v>0</v>
      </c>
      <c r="DV102" s="543">
        <f t="shared" si="46"/>
        <v>0</v>
      </c>
      <c r="DW102" s="543">
        <f t="shared" si="46"/>
        <v>0</v>
      </c>
      <c r="DX102" s="543">
        <f t="shared" si="46"/>
        <v>0</v>
      </c>
      <c r="DY102" s="543">
        <f t="shared" si="46"/>
        <v>0</v>
      </c>
      <c r="DZ102" s="543">
        <f t="shared" si="46"/>
        <v>0</v>
      </c>
      <c r="EA102" s="543">
        <f t="shared" si="46"/>
        <v>0</v>
      </c>
    </row>
    <row r="103" spans="1:131">
      <c r="A103" s="82"/>
      <c r="C103" t="s">
        <v>150</v>
      </c>
      <c r="D103" s="1123"/>
      <c r="E103" s="1123"/>
      <c r="F103" s="1125"/>
      <c r="G103" s="83">
        <f>IFERROR(F103/F102-1,0)</f>
        <v>0</v>
      </c>
      <c r="H103" s="439">
        <f>H102</f>
        <v>0</v>
      </c>
      <c r="I103" s="84"/>
      <c r="K103" s="465"/>
      <c r="L103" s="543">
        <f t="shared" si="35"/>
        <v>0</v>
      </c>
      <c r="M103" s="543">
        <f t="shared" si="35"/>
        <v>0</v>
      </c>
      <c r="N103" s="543">
        <f t="shared" si="35"/>
        <v>0</v>
      </c>
      <c r="O103" s="543">
        <f t="shared" si="35"/>
        <v>0</v>
      </c>
      <c r="P103" s="543">
        <f t="shared" si="35"/>
        <v>0</v>
      </c>
      <c r="Q103" s="543">
        <f t="shared" si="35"/>
        <v>0</v>
      </c>
      <c r="R103" s="543">
        <f t="shared" si="35"/>
        <v>0</v>
      </c>
      <c r="S103" s="543">
        <f t="shared" si="35"/>
        <v>0</v>
      </c>
      <c r="T103" s="543">
        <f t="shared" si="35"/>
        <v>0</v>
      </c>
      <c r="U103" s="543">
        <f t="shared" si="35"/>
        <v>0</v>
      </c>
      <c r="V103" s="543">
        <f t="shared" si="36"/>
        <v>0</v>
      </c>
      <c r="W103" s="543">
        <f t="shared" si="36"/>
        <v>0</v>
      </c>
      <c r="X103" s="543">
        <f t="shared" si="36"/>
        <v>0</v>
      </c>
      <c r="Y103" s="543">
        <f t="shared" si="36"/>
        <v>0</v>
      </c>
      <c r="Z103" s="543">
        <f t="shared" si="36"/>
        <v>0</v>
      </c>
      <c r="AA103" s="543">
        <f t="shared" si="36"/>
        <v>0</v>
      </c>
      <c r="AB103" s="543">
        <f t="shared" si="36"/>
        <v>0</v>
      </c>
      <c r="AC103" s="543">
        <f t="shared" si="36"/>
        <v>0</v>
      </c>
      <c r="AD103" s="543">
        <f t="shared" si="36"/>
        <v>0</v>
      </c>
      <c r="AE103" s="543">
        <f t="shared" si="36"/>
        <v>0</v>
      </c>
      <c r="AF103" s="543">
        <f t="shared" si="37"/>
        <v>0</v>
      </c>
      <c r="AG103" s="543">
        <f t="shared" si="37"/>
        <v>0</v>
      </c>
      <c r="AH103" s="543">
        <f t="shared" si="37"/>
        <v>0</v>
      </c>
      <c r="AI103" s="543">
        <f t="shared" si="37"/>
        <v>0</v>
      </c>
      <c r="AJ103" s="543">
        <f t="shared" si="37"/>
        <v>0</v>
      </c>
      <c r="AK103" s="543">
        <f t="shared" si="37"/>
        <v>0</v>
      </c>
      <c r="AL103" s="543">
        <f t="shared" si="37"/>
        <v>0</v>
      </c>
      <c r="AM103" s="543">
        <f t="shared" si="37"/>
        <v>0</v>
      </c>
      <c r="AN103" s="543">
        <f t="shared" si="37"/>
        <v>0</v>
      </c>
      <c r="AO103" s="543">
        <f t="shared" si="37"/>
        <v>0</v>
      </c>
      <c r="AP103" s="543">
        <f t="shared" si="38"/>
        <v>0</v>
      </c>
      <c r="AQ103" s="543">
        <f t="shared" si="38"/>
        <v>0</v>
      </c>
      <c r="AR103" s="543">
        <f t="shared" si="38"/>
        <v>0</v>
      </c>
      <c r="AS103" s="543">
        <f t="shared" si="38"/>
        <v>0</v>
      </c>
      <c r="AT103" s="543">
        <f t="shared" si="38"/>
        <v>0</v>
      </c>
      <c r="AU103" s="543">
        <f t="shared" si="38"/>
        <v>0</v>
      </c>
      <c r="AV103" s="543">
        <f t="shared" si="38"/>
        <v>0</v>
      </c>
      <c r="AW103" s="543">
        <f t="shared" si="38"/>
        <v>0</v>
      </c>
      <c r="AX103" s="543">
        <f t="shared" si="38"/>
        <v>0</v>
      </c>
      <c r="AY103" s="543">
        <f t="shared" si="38"/>
        <v>0</v>
      </c>
      <c r="AZ103" s="543">
        <f t="shared" si="39"/>
        <v>0</v>
      </c>
      <c r="BA103" s="543">
        <f t="shared" si="39"/>
        <v>0</v>
      </c>
      <c r="BB103" s="543">
        <f t="shared" si="39"/>
        <v>0</v>
      </c>
      <c r="BC103" s="543">
        <f t="shared" si="39"/>
        <v>0</v>
      </c>
      <c r="BD103" s="543">
        <f t="shared" si="39"/>
        <v>0</v>
      </c>
      <c r="BE103" s="543">
        <f t="shared" si="39"/>
        <v>0</v>
      </c>
      <c r="BF103" s="543">
        <f t="shared" si="39"/>
        <v>0</v>
      </c>
      <c r="BG103" s="543">
        <f t="shared" si="39"/>
        <v>0</v>
      </c>
      <c r="BH103" s="543">
        <f t="shared" si="39"/>
        <v>0</v>
      </c>
      <c r="BI103" s="543">
        <f t="shared" si="39"/>
        <v>0</v>
      </c>
      <c r="BJ103" s="543">
        <f t="shared" si="40"/>
        <v>0</v>
      </c>
      <c r="BK103" s="543">
        <f t="shared" si="40"/>
        <v>0</v>
      </c>
      <c r="BL103" s="543">
        <f t="shared" si="40"/>
        <v>0</v>
      </c>
      <c r="BM103" s="543">
        <f t="shared" si="40"/>
        <v>0</v>
      </c>
      <c r="BN103" s="543">
        <f t="shared" si="40"/>
        <v>0</v>
      </c>
      <c r="BO103" s="543">
        <f t="shared" si="40"/>
        <v>0</v>
      </c>
      <c r="BP103" s="543">
        <f t="shared" si="40"/>
        <v>0</v>
      </c>
      <c r="BQ103" s="543">
        <f t="shared" si="40"/>
        <v>0</v>
      </c>
      <c r="BR103" s="543">
        <f t="shared" si="40"/>
        <v>0</v>
      </c>
      <c r="BS103" s="543">
        <f t="shared" si="40"/>
        <v>0</v>
      </c>
      <c r="BT103" s="543">
        <f t="shared" si="41"/>
        <v>0</v>
      </c>
      <c r="BU103" s="543">
        <f t="shared" si="41"/>
        <v>0</v>
      </c>
      <c r="BV103" s="543">
        <f t="shared" si="41"/>
        <v>0</v>
      </c>
      <c r="BW103" s="543">
        <f t="shared" si="41"/>
        <v>0</v>
      </c>
      <c r="BX103" s="543">
        <f t="shared" si="41"/>
        <v>0</v>
      </c>
      <c r="BY103" s="543">
        <f t="shared" si="41"/>
        <v>0</v>
      </c>
      <c r="BZ103" s="543">
        <f t="shared" si="41"/>
        <v>0</v>
      </c>
      <c r="CA103" s="543">
        <f t="shared" si="41"/>
        <v>0</v>
      </c>
      <c r="CB103" s="543">
        <f t="shared" si="41"/>
        <v>0</v>
      </c>
      <c r="CC103" s="543">
        <f t="shared" si="41"/>
        <v>0</v>
      </c>
      <c r="CD103" s="543">
        <f t="shared" si="42"/>
        <v>0</v>
      </c>
      <c r="CE103" s="543">
        <f t="shared" si="42"/>
        <v>0</v>
      </c>
      <c r="CF103" s="543">
        <f t="shared" si="42"/>
        <v>0</v>
      </c>
      <c r="CG103" s="543">
        <f t="shared" si="42"/>
        <v>0</v>
      </c>
      <c r="CH103" s="543">
        <f t="shared" si="42"/>
        <v>0</v>
      </c>
      <c r="CI103" s="543">
        <f t="shared" si="42"/>
        <v>0</v>
      </c>
      <c r="CJ103" s="543">
        <f t="shared" si="42"/>
        <v>0</v>
      </c>
      <c r="CK103" s="543">
        <f t="shared" si="42"/>
        <v>0</v>
      </c>
      <c r="CL103" s="543">
        <f t="shared" si="42"/>
        <v>0</v>
      </c>
      <c r="CM103" s="543">
        <f t="shared" si="42"/>
        <v>0</v>
      </c>
      <c r="CN103" s="543">
        <f t="shared" si="43"/>
        <v>0</v>
      </c>
      <c r="CO103" s="543">
        <f t="shared" si="43"/>
        <v>0</v>
      </c>
      <c r="CP103" s="543">
        <f t="shared" si="43"/>
        <v>0</v>
      </c>
      <c r="CQ103" s="543">
        <f t="shared" si="43"/>
        <v>0</v>
      </c>
      <c r="CR103" s="543">
        <f t="shared" si="43"/>
        <v>0</v>
      </c>
      <c r="CS103" s="543">
        <f t="shared" si="43"/>
        <v>0</v>
      </c>
      <c r="CT103" s="543">
        <f t="shared" si="43"/>
        <v>0</v>
      </c>
      <c r="CU103" s="543">
        <f t="shared" si="43"/>
        <v>0</v>
      </c>
      <c r="CV103" s="543">
        <f t="shared" si="43"/>
        <v>0</v>
      </c>
      <c r="CW103" s="543">
        <f t="shared" si="43"/>
        <v>0</v>
      </c>
      <c r="CX103" s="543">
        <f t="shared" si="44"/>
        <v>0</v>
      </c>
      <c r="CY103" s="543">
        <f t="shared" si="44"/>
        <v>0</v>
      </c>
      <c r="CZ103" s="543">
        <f t="shared" si="44"/>
        <v>0</v>
      </c>
      <c r="DA103" s="543">
        <f t="shared" si="44"/>
        <v>0</v>
      </c>
      <c r="DB103" s="543">
        <f t="shared" si="44"/>
        <v>0</v>
      </c>
      <c r="DC103" s="543">
        <f t="shared" si="44"/>
        <v>0</v>
      </c>
      <c r="DD103" s="543">
        <f t="shared" si="44"/>
        <v>0</v>
      </c>
      <c r="DE103" s="543">
        <f t="shared" si="44"/>
        <v>0</v>
      </c>
      <c r="DF103" s="543">
        <f t="shared" si="44"/>
        <v>0</v>
      </c>
      <c r="DG103" s="543">
        <f t="shared" si="44"/>
        <v>0</v>
      </c>
      <c r="DH103" s="543">
        <f t="shared" si="45"/>
        <v>0</v>
      </c>
      <c r="DI103" s="543">
        <f t="shared" si="45"/>
        <v>0</v>
      </c>
      <c r="DJ103" s="543">
        <f t="shared" si="45"/>
        <v>0</v>
      </c>
      <c r="DK103" s="543">
        <f t="shared" si="45"/>
        <v>0</v>
      </c>
      <c r="DL103" s="543">
        <f t="shared" si="45"/>
        <v>0</v>
      </c>
      <c r="DM103" s="543">
        <f t="shared" si="45"/>
        <v>0</v>
      </c>
      <c r="DN103" s="543">
        <f t="shared" si="45"/>
        <v>0</v>
      </c>
      <c r="DO103" s="543">
        <f t="shared" si="45"/>
        <v>0</v>
      </c>
      <c r="DP103" s="543">
        <f t="shared" si="45"/>
        <v>0</v>
      </c>
      <c r="DQ103" s="543">
        <f t="shared" si="45"/>
        <v>0</v>
      </c>
      <c r="DR103" s="543">
        <f t="shared" si="46"/>
        <v>0</v>
      </c>
      <c r="DS103" s="543">
        <f t="shared" si="46"/>
        <v>0</v>
      </c>
      <c r="DT103" s="543">
        <f t="shared" si="46"/>
        <v>0</v>
      </c>
      <c r="DU103" s="543">
        <f t="shared" si="46"/>
        <v>0</v>
      </c>
      <c r="DV103" s="543">
        <f t="shared" si="46"/>
        <v>0</v>
      </c>
      <c r="DW103" s="543">
        <f t="shared" si="46"/>
        <v>0</v>
      </c>
      <c r="DX103" s="543">
        <f t="shared" si="46"/>
        <v>0</v>
      </c>
      <c r="DY103" s="543">
        <f t="shared" si="46"/>
        <v>0</v>
      </c>
      <c r="DZ103" s="543">
        <f t="shared" si="46"/>
        <v>0</v>
      </c>
      <c r="EA103" s="543">
        <f t="shared" si="46"/>
        <v>0</v>
      </c>
    </row>
    <row r="104" spans="1:131">
      <c r="A104" s="82"/>
      <c r="C104" t="s">
        <v>151</v>
      </c>
      <c r="D104" s="1123"/>
      <c r="E104" s="1123"/>
      <c r="F104" s="1125"/>
      <c r="G104" s="85"/>
      <c r="H104" s="439">
        <f>H106</f>
        <v>0</v>
      </c>
      <c r="I104" s="86"/>
      <c r="K104" s="465"/>
      <c r="L104" s="543">
        <f t="shared" si="35"/>
        <v>0</v>
      </c>
      <c r="M104" s="543">
        <f t="shared" si="35"/>
        <v>0</v>
      </c>
      <c r="N104" s="543">
        <f t="shared" si="35"/>
        <v>0</v>
      </c>
      <c r="O104" s="543">
        <f t="shared" si="35"/>
        <v>0</v>
      </c>
      <c r="P104" s="543">
        <f t="shared" si="35"/>
        <v>0</v>
      </c>
      <c r="Q104" s="543">
        <f t="shared" si="35"/>
        <v>0</v>
      </c>
      <c r="R104" s="543">
        <f t="shared" si="35"/>
        <v>0</v>
      </c>
      <c r="S104" s="543">
        <f t="shared" si="35"/>
        <v>0</v>
      </c>
      <c r="T104" s="543">
        <f t="shared" si="35"/>
        <v>0</v>
      </c>
      <c r="U104" s="543">
        <f t="shared" si="35"/>
        <v>0</v>
      </c>
      <c r="V104" s="543">
        <f t="shared" si="36"/>
        <v>0</v>
      </c>
      <c r="W104" s="543">
        <f t="shared" si="36"/>
        <v>0</v>
      </c>
      <c r="X104" s="543">
        <f t="shared" si="36"/>
        <v>0</v>
      </c>
      <c r="Y104" s="543">
        <f t="shared" si="36"/>
        <v>0</v>
      </c>
      <c r="Z104" s="543">
        <f t="shared" si="36"/>
        <v>0</v>
      </c>
      <c r="AA104" s="543">
        <f t="shared" si="36"/>
        <v>0</v>
      </c>
      <c r="AB104" s="543">
        <f t="shared" si="36"/>
        <v>0</v>
      </c>
      <c r="AC104" s="543">
        <f t="shared" si="36"/>
        <v>0</v>
      </c>
      <c r="AD104" s="543">
        <f t="shared" si="36"/>
        <v>0</v>
      </c>
      <c r="AE104" s="543">
        <f t="shared" si="36"/>
        <v>0</v>
      </c>
      <c r="AF104" s="543">
        <f t="shared" si="37"/>
        <v>0</v>
      </c>
      <c r="AG104" s="543">
        <f t="shared" si="37"/>
        <v>0</v>
      </c>
      <c r="AH104" s="543">
        <f t="shared" si="37"/>
        <v>0</v>
      </c>
      <c r="AI104" s="543">
        <f t="shared" si="37"/>
        <v>0</v>
      </c>
      <c r="AJ104" s="543">
        <f t="shared" si="37"/>
        <v>0</v>
      </c>
      <c r="AK104" s="543">
        <f t="shared" si="37"/>
        <v>0</v>
      </c>
      <c r="AL104" s="543">
        <f t="shared" si="37"/>
        <v>0</v>
      </c>
      <c r="AM104" s="543">
        <f t="shared" si="37"/>
        <v>0</v>
      </c>
      <c r="AN104" s="543">
        <f t="shared" si="37"/>
        <v>0</v>
      </c>
      <c r="AO104" s="543">
        <f t="shared" si="37"/>
        <v>0</v>
      </c>
      <c r="AP104" s="543">
        <f t="shared" si="38"/>
        <v>0</v>
      </c>
      <c r="AQ104" s="543">
        <f t="shared" si="38"/>
        <v>0</v>
      </c>
      <c r="AR104" s="543">
        <f t="shared" si="38"/>
        <v>0</v>
      </c>
      <c r="AS104" s="543">
        <f t="shared" si="38"/>
        <v>0</v>
      </c>
      <c r="AT104" s="543">
        <f t="shared" si="38"/>
        <v>0</v>
      </c>
      <c r="AU104" s="543">
        <f t="shared" si="38"/>
        <v>0</v>
      </c>
      <c r="AV104" s="543">
        <f t="shared" si="38"/>
        <v>0</v>
      </c>
      <c r="AW104" s="543">
        <f t="shared" si="38"/>
        <v>0</v>
      </c>
      <c r="AX104" s="543">
        <f t="shared" si="38"/>
        <v>0</v>
      </c>
      <c r="AY104" s="543">
        <f t="shared" si="38"/>
        <v>0</v>
      </c>
      <c r="AZ104" s="543">
        <f t="shared" si="39"/>
        <v>0</v>
      </c>
      <c r="BA104" s="543">
        <f t="shared" si="39"/>
        <v>0</v>
      </c>
      <c r="BB104" s="543">
        <f t="shared" si="39"/>
        <v>0</v>
      </c>
      <c r="BC104" s="543">
        <f t="shared" si="39"/>
        <v>0</v>
      </c>
      <c r="BD104" s="543">
        <f t="shared" si="39"/>
        <v>0</v>
      </c>
      <c r="BE104" s="543">
        <f t="shared" si="39"/>
        <v>0</v>
      </c>
      <c r="BF104" s="543">
        <f t="shared" si="39"/>
        <v>0</v>
      </c>
      <c r="BG104" s="543">
        <f t="shared" si="39"/>
        <v>0</v>
      </c>
      <c r="BH104" s="543">
        <f t="shared" si="39"/>
        <v>0</v>
      </c>
      <c r="BI104" s="543">
        <f t="shared" si="39"/>
        <v>0</v>
      </c>
      <c r="BJ104" s="543">
        <f t="shared" si="40"/>
        <v>0</v>
      </c>
      <c r="BK104" s="543">
        <f t="shared" si="40"/>
        <v>0</v>
      </c>
      <c r="BL104" s="543">
        <f t="shared" si="40"/>
        <v>0</v>
      </c>
      <c r="BM104" s="543">
        <f t="shared" si="40"/>
        <v>0</v>
      </c>
      <c r="BN104" s="543">
        <f t="shared" si="40"/>
        <v>0</v>
      </c>
      <c r="BO104" s="543">
        <f t="shared" si="40"/>
        <v>0</v>
      </c>
      <c r="BP104" s="543">
        <f t="shared" si="40"/>
        <v>0</v>
      </c>
      <c r="BQ104" s="543">
        <f t="shared" si="40"/>
        <v>0</v>
      </c>
      <c r="BR104" s="543">
        <f t="shared" si="40"/>
        <v>0</v>
      </c>
      <c r="BS104" s="543">
        <f t="shared" si="40"/>
        <v>0</v>
      </c>
      <c r="BT104" s="543">
        <f t="shared" si="41"/>
        <v>0</v>
      </c>
      <c r="BU104" s="543">
        <f t="shared" si="41"/>
        <v>0</v>
      </c>
      <c r="BV104" s="543">
        <f t="shared" si="41"/>
        <v>0</v>
      </c>
      <c r="BW104" s="543">
        <f t="shared" si="41"/>
        <v>0</v>
      </c>
      <c r="BX104" s="543">
        <f t="shared" si="41"/>
        <v>0</v>
      </c>
      <c r="BY104" s="543">
        <f t="shared" si="41"/>
        <v>0</v>
      </c>
      <c r="BZ104" s="543">
        <f t="shared" si="41"/>
        <v>0</v>
      </c>
      <c r="CA104" s="543">
        <f t="shared" si="41"/>
        <v>0</v>
      </c>
      <c r="CB104" s="543">
        <f t="shared" si="41"/>
        <v>0</v>
      </c>
      <c r="CC104" s="543">
        <f t="shared" si="41"/>
        <v>0</v>
      </c>
      <c r="CD104" s="543">
        <f t="shared" si="42"/>
        <v>0</v>
      </c>
      <c r="CE104" s="543">
        <f t="shared" si="42"/>
        <v>0</v>
      </c>
      <c r="CF104" s="543">
        <f t="shared" si="42"/>
        <v>0</v>
      </c>
      <c r="CG104" s="543">
        <f t="shared" si="42"/>
        <v>0</v>
      </c>
      <c r="CH104" s="543">
        <f t="shared" si="42"/>
        <v>0</v>
      </c>
      <c r="CI104" s="543">
        <f t="shared" si="42"/>
        <v>0</v>
      </c>
      <c r="CJ104" s="543">
        <f t="shared" si="42"/>
        <v>0</v>
      </c>
      <c r="CK104" s="543">
        <f t="shared" si="42"/>
        <v>0</v>
      </c>
      <c r="CL104" s="543">
        <f t="shared" si="42"/>
        <v>0</v>
      </c>
      <c r="CM104" s="543">
        <f t="shared" si="42"/>
        <v>0</v>
      </c>
      <c r="CN104" s="543">
        <f t="shared" si="43"/>
        <v>0</v>
      </c>
      <c r="CO104" s="543">
        <f t="shared" si="43"/>
        <v>0</v>
      </c>
      <c r="CP104" s="543">
        <f t="shared" si="43"/>
        <v>0</v>
      </c>
      <c r="CQ104" s="543">
        <f t="shared" si="43"/>
        <v>0</v>
      </c>
      <c r="CR104" s="543">
        <f t="shared" si="43"/>
        <v>0</v>
      </c>
      <c r="CS104" s="543">
        <f t="shared" si="43"/>
        <v>0</v>
      </c>
      <c r="CT104" s="543">
        <f t="shared" si="43"/>
        <v>0</v>
      </c>
      <c r="CU104" s="543">
        <f t="shared" si="43"/>
        <v>0</v>
      </c>
      <c r="CV104" s="543">
        <f t="shared" si="43"/>
        <v>0</v>
      </c>
      <c r="CW104" s="543">
        <f t="shared" si="43"/>
        <v>0</v>
      </c>
      <c r="CX104" s="543">
        <f t="shared" si="44"/>
        <v>0</v>
      </c>
      <c r="CY104" s="543">
        <f t="shared" si="44"/>
        <v>0</v>
      </c>
      <c r="CZ104" s="543">
        <f t="shared" si="44"/>
        <v>0</v>
      </c>
      <c r="DA104" s="543">
        <f t="shared" si="44"/>
        <v>0</v>
      </c>
      <c r="DB104" s="543">
        <f t="shared" si="44"/>
        <v>0</v>
      </c>
      <c r="DC104" s="543">
        <f t="shared" si="44"/>
        <v>0</v>
      </c>
      <c r="DD104" s="543">
        <f t="shared" si="44"/>
        <v>0</v>
      </c>
      <c r="DE104" s="543">
        <f t="shared" si="44"/>
        <v>0</v>
      </c>
      <c r="DF104" s="543">
        <f t="shared" si="44"/>
        <v>0</v>
      </c>
      <c r="DG104" s="543">
        <f t="shared" si="44"/>
        <v>0</v>
      </c>
      <c r="DH104" s="543">
        <f t="shared" si="45"/>
        <v>0</v>
      </c>
      <c r="DI104" s="543">
        <f t="shared" si="45"/>
        <v>0</v>
      </c>
      <c r="DJ104" s="543">
        <f t="shared" si="45"/>
        <v>0</v>
      </c>
      <c r="DK104" s="543">
        <f t="shared" si="45"/>
        <v>0</v>
      </c>
      <c r="DL104" s="543">
        <f t="shared" si="45"/>
        <v>0</v>
      </c>
      <c r="DM104" s="543">
        <f t="shared" si="45"/>
        <v>0</v>
      </c>
      <c r="DN104" s="543">
        <f t="shared" si="45"/>
        <v>0</v>
      </c>
      <c r="DO104" s="543">
        <f t="shared" si="45"/>
        <v>0</v>
      </c>
      <c r="DP104" s="543">
        <f t="shared" si="45"/>
        <v>0</v>
      </c>
      <c r="DQ104" s="543">
        <f t="shared" si="45"/>
        <v>0</v>
      </c>
      <c r="DR104" s="543">
        <f t="shared" si="46"/>
        <v>0</v>
      </c>
      <c r="DS104" s="543">
        <f t="shared" si="46"/>
        <v>0</v>
      </c>
      <c r="DT104" s="543">
        <f t="shared" si="46"/>
        <v>0</v>
      </c>
      <c r="DU104" s="543">
        <f t="shared" si="46"/>
        <v>0</v>
      </c>
      <c r="DV104" s="543">
        <f t="shared" si="46"/>
        <v>0</v>
      </c>
      <c r="DW104" s="543">
        <f t="shared" si="46"/>
        <v>0</v>
      </c>
      <c r="DX104" s="543">
        <f t="shared" si="46"/>
        <v>0</v>
      </c>
      <c r="DY104" s="543">
        <f t="shared" si="46"/>
        <v>0</v>
      </c>
      <c r="DZ104" s="543">
        <f t="shared" si="46"/>
        <v>0</v>
      </c>
      <c r="EA104" s="543">
        <f t="shared" si="46"/>
        <v>0</v>
      </c>
    </row>
    <row r="105" spans="1:131">
      <c r="A105" s="82"/>
      <c r="D105" s="331"/>
      <c r="E105" s="331"/>
      <c r="F105" s="331"/>
      <c r="G105" s="83"/>
      <c r="H105" s="439"/>
      <c r="I105" s="84"/>
      <c r="K105" s="465"/>
      <c r="L105" s="543"/>
      <c r="M105" s="543"/>
      <c r="N105" s="543"/>
      <c r="O105" s="543"/>
      <c r="P105" s="543"/>
      <c r="Q105" s="543"/>
      <c r="R105" s="543"/>
      <c r="S105" s="543"/>
      <c r="T105" s="543"/>
      <c r="U105" s="543"/>
      <c r="V105" s="543"/>
      <c r="W105" s="543"/>
      <c r="X105" s="543"/>
      <c r="Y105" s="543"/>
      <c r="Z105" s="543"/>
      <c r="AA105" s="543"/>
      <c r="AB105" s="543"/>
      <c r="AC105" s="543"/>
      <c r="AD105" s="543"/>
      <c r="AE105" s="543"/>
      <c r="AF105" s="543"/>
      <c r="AG105" s="543"/>
      <c r="AH105" s="543"/>
      <c r="AI105" s="543"/>
      <c r="AJ105" s="543"/>
      <c r="AK105" s="543"/>
      <c r="AL105" s="543"/>
      <c r="AM105" s="543"/>
      <c r="AN105" s="543"/>
      <c r="AO105" s="543"/>
      <c r="AP105" s="543"/>
      <c r="AQ105" s="543"/>
      <c r="AR105" s="543"/>
      <c r="AS105" s="543"/>
      <c r="AT105" s="543"/>
      <c r="AU105" s="543"/>
      <c r="AV105" s="543"/>
      <c r="AW105" s="543"/>
      <c r="AX105" s="543"/>
      <c r="AY105" s="543"/>
      <c r="AZ105" s="543"/>
      <c r="BA105" s="543"/>
      <c r="BB105" s="543"/>
      <c r="BC105" s="543"/>
      <c r="BD105" s="543"/>
      <c r="BE105" s="543"/>
      <c r="BF105" s="543"/>
      <c r="BG105" s="543"/>
      <c r="BH105" s="543"/>
      <c r="BI105" s="543"/>
      <c r="BJ105" s="543"/>
      <c r="BK105" s="543"/>
      <c r="BL105" s="543"/>
      <c r="BM105" s="543"/>
      <c r="BN105" s="543"/>
      <c r="BO105" s="543"/>
      <c r="BP105" s="543"/>
      <c r="BQ105" s="543"/>
      <c r="BR105" s="543"/>
      <c r="BS105" s="543"/>
      <c r="BT105" s="543"/>
      <c r="BU105" s="543"/>
      <c r="BV105" s="543"/>
      <c r="BW105" s="543"/>
      <c r="BX105" s="543"/>
      <c r="BY105" s="543"/>
      <c r="BZ105" s="543"/>
      <c r="CA105" s="543"/>
      <c r="CB105" s="543"/>
      <c r="CC105" s="543"/>
      <c r="CD105" s="543"/>
      <c r="CE105" s="543"/>
      <c r="CF105" s="543"/>
      <c r="CG105" s="543"/>
      <c r="CH105" s="543"/>
      <c r="CI105" s="543"/>
      <c r="CJ105" s="543"/>
      <c r="CK105" s="543"/>
      <c r="CL105" s="543"/>
      <c r="CM105" s="543"/>
      <c r="CN105" s="543"/>
      <c r="CO105" s="543"/>
      <c r="CP105" s="543"/>
      <c r="CQ105" s="543"/>
      <c r="CR105" s="543"/>
      <c r="CS105" s="543"/>
      <c r="CT105" s="543"/>
      <c r="CU105" s="543"/>
      <c r="CV105" s="543"/>
      <c r="CW105" s="543"/>
      <c r="CX105" s="543"/>
      <c r="CY105" s="543"/>
      <c r="CZ105" s="543"/>
      <c r="DA105" s="543"/>
      <c r="DB105" s="543"/>
      <c r="DC105" s="543"/>
      <c r="DD105" s="543"/>
      <c r="DE105" s="543"/>
      <c r="DF105" s="543"/>
      <c r="DG105" s="543"/>
      <c r="DH105" s="543"/>
      <c r="DI105" s="543"/>
      <c r="DJ105" s="543"/>
      <c r="DK105" s="543"/>
      <c r="DL105" s="543"/>
      <c r="DM105" s="543"/>
      <c r="DN105" s="543"/>
      <c r="DO105" s="543"/>
      <c r="DP105" s="543"/>
      <c r="DQ105" s="543"/>
      <c r="DR105" s="543"/>
      <c r="DS105" s="543"/>
      <c r="DT105" s="543"/>
      <c r="DU105" s="543"/>
      <c r="DV105" s="543"/>
      <c r="DW105" s="543"/>
      <c r="DX105" s="543"/>
      <c r="DY105" s="543"/>
      <c r="DZ105" s="543"/>
      <c r="EA105" s="543"/>
    </row>
    <row r="106" spans="1:131">
      <c r="A106" s="82"/>
      <c r="C106" t="s">
        <v>152</v>
      </c>
      <c r="D106" s="1123"/>
      <c r="E106" s="1126"/>
      <c r="F106" s="1270">
        <f>F103</f>
        <v>0</v>
      </c>
      <c r="G106" s="1268"/>
      <c r="H106" s="439">
        <f>H103</f>
        <v>0</v>
      </c>
      <c r="I106" s="87"/>
      <c r="K106" s="771"/>
      <c r="L106" s="459">
        <f t="shared" ref="L106:AQ106" si="47">IF($D106&gt;0,IF(L$84&gt;=$D106,IF(K106&lt;1,$F103*$H106*(1+$G106/12)/12,K106*(1+$G106/12)),0),0)</f>
        <v>0</v>
      </c>
      <c r="M106" s="459">
        <f t="shared" si="47"/>
        <v>0</v>
      </c>
      <c r="N106" s="459">
        <f t="shared" si="47"/>
        <v>0</v>
      </c>
      <c r="O106" s="459">
        <f t="shared" si="47"/>
        <v>0</v>
      </c>
      <c r="P106" s="459">
        <f t="shared" si="47"/>
        <v>0</v>
      </c>
      <c r="Q106" s="459">
        <f t="shared" si="47"/>
        <v>0</v>
      </c>
      <c r="R106" s="459">
        <f t="shared" si="47"/>
        <v>0</v>
      </c>
      <c r="S106" s="459">
        <f t="shared" si="47"/>
        <v>0</v>
      </c>
      <c r="T106" s="459">
        <f t="shared" si="47"/>
        <v>0</v>
      </c>
      <c r="U106" s="459">
        <f t="shared" si="47"/>
        <v>0</v>
      </c>
      <c r="V106" s="459">
        <f t="shared" si="47"/>
        <v>0</v>
      </c>
      <c r="W106" s="459">
        <f t="shared" si="47"/>
        <v>0</v>
      </c>
      <c r="X106" s="459">
        <f t="shared" si="47"/>
        <v>0</v>
      </c>
      <c r="Y106" s="459">
        <f t="shared" si="47"/>
        <v>0</v>
      </c>
      <c r="Z106" s="459">
        <f t="shared" si="47"/>
        <v>0</v>
      </c>
      <c r="AA106" s="459">
        <f t="shared" si="47"/>
        <v>0</v>
      </c>
      <c r="AB106" s="459">
        <f t="shared" si="47"/>
        <v>0</v>
      </c>
      <c r="AC106" s="459">
        <f t="shared" si="47"/>
        <v>0</v>
      </c>
      <c r="AD106" s="459">
        <f t="shared" si="47"/>
        <v>0</v>
      </c>
      <c r="AE106" s="459">
        <f t="shared" si="47"/>
        <v>0</v>
      </c>
      <c r="AF106" s="459">
        <f t="shared" si="47"/>
        <v>0</v>
      </c>
      <c r="AG106" s="459">
        <f t="shared" si="47"/>
        <v>0</v>
      </c>
      <c r="AH106" s="459">
        <f t="shared" si="47"/>
        <v>0</v>
      </c>
      <c r="AI106" s="459">
        <f t="shared" si="47"/>
        <v>0</v>
      </c>
      <c r="AJ106" s="459">
        <f t="shared" si="47"/>
        <v>0</v>
      </c>
      <c r="AK106" s="459">
        <f t="shared" si="47"/>
        <v>0</v>
      </c>
      <c r="AL106" s="459">
        <f t="shared" si="47"/>
        <v>0</v>
      </c>
      <c r="AM106" s="459">
        <f t="shared" si="47"/>
        <v>0</v>
      </c>
      <c r="AN106" s="459">
        <f t="shared" si="47"/>
        <v>0</v>
      </c>
      <c r="AO106" s="459">
        <f t="shared" si="47"/>
        <v>0</v>
      </c>
      <c r="AP106" s="459">
        <f t="shared" si="47"/>
        <v>0</v>
      </c>
      <c r="AQ106" s="459">
        <f t="shared" si="47"/>
        <v>0</v>
      </c>
      <c r="AR106" s="459">
        <f t="shared" ref="AR106:BW106" si="48">IF($D106&gt;0,IF(AR$84&gt;=$D106,IF(AQ106&lt;1,$F103*$H106*(1+$G106/12)/12,AQ106*(1+$G106/12)),0),0)</f>
        <v>0</v>
      </c>
      <c r="AS106" s="459">
        <f t="shared" si="48"/>
        <v>0</v>
      </c>
      <c r="AT106" s="459">
        <f t="shared" si="48"/>
        <v>0</v>
      </c>
      <c r="AU106" s="459">
        <f t="shared" si="48"/>
        <v>0</v>
      </c>
      <c r="AV106" s="459">
        <f t="shared" si="48"/>
        <v>0</v>
      </c>
      <c r="AW106" s="459">
        <f t="shared" si="48"/>
        <v>0</v>
      </c>
      <c r="AX106" s="459">
        <f t="shared" si="48"/>
        <v>0</v>
      </c>
      <c r="AY106" s="459">
        <f t="shared" si="48"/>
        <v>0</v>
      </c>
      <c r="AZ106" s="459">
        <f t="shared" si="48"/>
        <v>0</v>
      </c>
      <c r="BA106" s="459">
        <f t="shared" si="48"/>
        <v>0</v>
      </c>
      <c r="BB106" s="459">
        <f t="shared" si="48"/>
        <v>0</v>
      </c>
      <c r="BC106" s="459">
        <f t="shared" si="48"/>
        <v>0</v>
      </c>
      <c r="BD106" s="459">
        <f t="shared" si="48"/>
        <v>0</v>
      </c>
      <c r="BE106" s="459">
        <f t="shared" si="48"/>
        <v>0</v>
      </c>
      <c r="BF106" s="459">
        <f t="shared" si="48"/>
        <v>0</v>
      </c>
      <c r="BG106" s="459">
        <f t="shared" si="48"/>
        <v>0</v>
      </c>
      <c r="BH106" s="459">
        <f t="shared" si="48"/>
        <v>0</v>
      </c>
      <c r="BI106" s="459">
        <f t="shared" si="48"/>
        <v>0</v>
      </c>
      <c r="BJ106" s="459">
        <f t="shared" si="48"/>
        <v>0</v>
      </c>
      <c r="BK106" s="459">
        <f t="shared" si="48"/>
        <v>0</v>
      </c>
      <c r="BL106" s="459">
        <f t="shared" si="48"/>
        <v>0</v>
      </c>
      <c r="BM106" s="459">
        <f t="shared" si="48"/>
        <v>0</v>
      </c>
      <c r="BN106" s="459">
        <f t="shared" si="48"/>
        <v>0</v>
      </c>
      <c r="BO106" s="459">
        <f t="shared" si="48"/>
        <v>0</v>
      </c>
      <c r="BP106" s="459">
        <f t="shared" si="48"/>
        <v>0</v>
      </c>
      <c r="BQ106" s="459">
        <f t="shared" si="48"/>
        <v>0</v>
      </c>
      <c r="BR106" s="459">
        <f t="shared" si="48"/>
        <v>0</v>
      </c>
      <c r="BS106" s="459">
        <f t="shared" si="48"/>
        <v>0</v>
      </c>
      <c r="BT106" s="459">
        <f t="shared" si="48"/>
        <v>0</v>
      </c>
      <c r="BU106" s="459">
        <f t="shared" si="48"/>
        <v>0</v>
      </c>
      <c r="BV106" s="459">
        <f t="shared" si="48"/>
        <v>0</v>
      </c>
      <c r="BW106" s="459">
        <f t="shared" si="48"/>
        <v>0</v>
      </c>
      <c r="BX106" s="459">
        <f t="shared" ref="BX106:DC106" si="49">IF($D106&gt;0,IF(BX$84&gt;=$D106,IF(BW106&lt;1,$F103*$H106*(1+$G106/12)/12,BW106*(1+$G106/12)),0),0)</f>
        <v>0</v>
      </c>
      <c r="BY106" s="459">
        <f t="shared" si="49"/>
        <v>0</v>
      </c>
      <c r="BZ106" s="459">
        <f t="shared" si="49"/>
        <v>0</v>
      </c>
      <c r="CA106" s="459">
        <f t="shared" si="49"/>
        <v>0</v>
      </c>
      <c r="CB106" s="459">
        <f t="shared" si="49"/>
        <v>0</v>
      </c>
      <c r="CC106" s="459">
        <f t="shared" si="49"/>
        <v>0</v>
      </c>
      <c r="CD106" s="459">
        <f t="shared" si="49"/>
        <v>0</v>
      </c>
      <c r="CE106" s="459">
        <f t="shared" si="49"/>
        <v>0</v>
      </c>
      <c r="CF106" s="459">
        <f t="shared" si="49"/>
        <v>0</v>
      </c>
      <c r="CG106" s="459">
        <f t="shared" si="49"/>
        <v>0</v>
      </c>
      <c r="CH106" s="459">
        <f t="shared" si="49"/>
        <v>0</v>
      </c>
      <c r="CI106" s="459">
        <f t="shared" si="49"/>
        <v>0</v>
      </c>
      <c r="CJ106" s="459">
        <f t="shared" si="49"/>
        <v>0</v>
      </c>
      <c r="CK106" s="459">
        <f t="shared" si="49"/>
        <v>0</v>
      </c>
      <c r="CL106" s="459">
        <f t="shared" si="49"/>
        <v>0</v>
      </c>
      <c r="CM106" s="459">
        <f t="shared" si="49"/>
        <v>0</v>
      </c>
      <c r="CN106" s="459">
        <f t="shared" si="49"/>
        <v>0</v>
      </c>
      <c r="CO106" s="459">
        <f t="shared" si="49"/>
        <v>0</v>
      </c>
      <c r="CP106" s="459">
        <f t="shared" si="49"/>
        <v>0</v>
      </c>
      <c r="CQ106" s="459">
        <f t="shared" si="49"/>
        <v>0</v>
      </c>
      <c r="CR106" s="459">
        <f t="shared" si="49"/>
        <v>0</v>
      </c>
      <c r="CS106" s="459">
        <f t="shared" si="49"/>
        <v>0</v>
      </c>
      <c r="CT106" s="459">
        <f t="shared" si="49"/>
        <v>0</v>
      </c>
      <c r="CU106" s="459">
        <f t="shared" si="49"/>
        <v>0</v>
      </c>
      <c r="CV106" s="459">
        <f t="shared" si="49"/>
        <v>0</v>
      </c>
      <c r="CW106" s="459">
        <f t="shared" si="49"/>
        <v>0</v>
      </c>
      <c r="CX106" s="459">
        <f t="shared" si="49"/>
        <v>0</v>
      </c>
      <c r="CY106" s="459">
        <f t="shared" si="49"/>
        <v>0</v>
      </c>
      <c r="CZ106" s="459">
        <f t="shared" si="49"/>
        <v>0</v>
      </c>
      <c r="DA106" s="459">
        <f t="shared" si="49"/>
        <v>0</v>
      </c>
      <c r="DB106" s="459">
        <f t="shared" si="49"/>
        <v>0</v>
      </c>
      <c r="DC106" s="459">
        <f t="shared" si="49"/>
        <v>0</v>
      </c>
      <c r="DD106" s="459">
        <f t="shared" ref="DD106:EA106" si="50">IF($D106&gt;0,IF(DD$84&gt;=$D106,IF(DC106&lt;1,$F103*$H106*(1+$G106/12)/12,DC106*(1+$G106/12)),0),0)</f>
        <v>0</v>
      </c>
      <c r="DE106" s="459">
        <f t="shared" si="50"/>
        <v>0</v>
      </c>
      <c r="DF106" s="459">
        <f t="shared" si="50"/>
        <v>0</v>
      </c>
      <c r="DG106" s="459">
        <f t="shared" si="50"/>
        <v>0</v>
      </c>
      <c r="DH106" s="459">
        <f t="shared" si="50"/>
        <v>0</v>
      </c>
      <c r="DI106" s="459">
        <f t="shared" si="50"/>
        <v>0</v>
      </c>
      <c r="DJ106" s="459">
        <f t="shared" si="50"/>
        <v>0</v>
      </c>
      <c r="DK106" s="459">
        <f t="shared" si="50"/>
        <v>0</v>
      </c>
      <c r="DL106" s="459">
        <f t="shared" si="50"/>
        <v>0</v>
      </c>
      <c r="DM106" s="459">
        <f t="shared" si="50"/>
        <v>0</v>
      </c>
      <c r="DN106" s="459">
        <f t="shared" si="50"/>
        <v>0</v>
      </c>
      <c r="DO106" s="459">
        <f t="shared" si="50"/>
        <v>0</v>
      </c>
      <c r="DP106" s="459">
        <f t="shared" si="50"/>
        <v>0</v>
      </c>
      <c r="DQ106" s="459">
        <f t="shared" si="50"/>
        <v>0</v>
      </c>
      <c r="DR106" s="459">
        <f t="shared" si="50"/>
        <v>0</v>
      </c>
      <c r="DS106" s="459">
        <f t="shared" si="50"/>
        <v>0</v>
      </c>
      <c r="DT106" s="459">
        <f t="shared" si="50"/>
        <v>0</v>
      </c>
      <c r="DU106" s="459">
        <f t="shared" si="50"/>
        <v>0</v>
      </c>
      <c r="DV106" s="459">
        <f t="shared" si="50"/>
        <v>0</v>
      </c>
      <c r="DW106" s="459">
        <f t="shared" si="50"/>
        <v>0</v>
      </c>
      <c r="DX106" s="459">
        <f t="shared" si="50"/>
        <v>0</v>
      </c>
      <c r="DY106" s="459">
        <f t="shared" si="50"/>
        <v>0</v>
      </c>
      <c r="DZ106" s="459">
        <f t="shared" si="50"/>
        <v>0</v>
      </c>
      <c r="EA106" s="459">
        <f t="shared" si="50"/>
        <v>0</v>
      </c>
    </row>
    <row r="107" spans="1:131">
      <c r="A107" s="88"/>
      <c r="B107" s="34"/>
      <c r="C107" s="34" t="s">
        <v>154</v>
      </c>
      <c r="D107" s="1123"/>
      <c r="E107" s="1126"/>
      <c r="F107" s="1270">
        <f>F104</f>
        <v>0</v>
      </c>
      <c r="G107" s="1269"/>
      <c r="H107" s="440">
        <f>H104</f>
        <v>0</v>
      </c>
      <c r="K107" s="465"/>
      <c r="L107" s="459">
        <f t="shared" ref="L107:AQ107" si="51">IF($D107&gt;0,IF(L$84&gt;=$D107,IF(K107&lt;1,$F104*$H107*(1+$G107/12)/12,K107*(1+$G107/12)),0),0)</f>
        <v>0</v>
      </c>
      <c r="M107" s="459">
        <f t="shared" si="51"/>
        <v>0</v>
      </c>
      <c r="N107" s="459">
        <f t="shared" si="51"/>
        <v>0</v>
      </c>
      <c r="O107" s="459">
        <f t="shared" si="51"/>
        <v>0</v>
      </c>
      <c r="P107" s="459">
        <f t="shared" si="51"/>
        <v>0</v>
      </c>
      <c r="Q107" s="459">
        <f t="shared" si="51"/>
        <v>0</v>
      </c>
      <c r="R107" s="459">
        <f t="shared" si="51"/>
        <v>0</v>
      </c>
      <c r="S107" s="459">
        <f t="shared" si="51"/>
        <v>0</v>
      </c>
      <c r="T107" s="459">
        <f t="shared" si="51"/>
        <v>0</v>
      </c>
      <c r="U107" s="459">
        <f t="shared" si="51"/>
        <v>0</v>
      </c>
      <c r="V107" s="459">
        <f t="shared" si="51"/>
        <v>0</v>
      </c>
      <c r="W107" s="459">
        <f t="shared" si="51"/>
        <v>0</v>
      </c>
      <c r="X107" s="459">
        <f t="shared" si="51"/>
        <v>0</v>
      </c>
      <c r="Y107" s="459">
        <f t="shared" si="51"/>
        <v>0</v>
      </c>
      <c r="Z107" s="459">
        <f t="shared" si="51"/>
        <v>0</v>
      </c>
      <c r="AA107" s="459">
        <f t="shared" si="51"/>
        <v>0</v>
      </c>
      <c r="AB107" s="459">
        <f t="shared" si="51"/>
        <v>0</v>
      </c>
      <c r="AC107" s="459">
        <f t="shared" si="51"/>
        <v>0</v>
      </c>
      <c r="AD107" s="459">
        <f t="shared" si="51"/>
        <v>0</v>
      </c>
      <c r="AE107" s="459">
        <f t="shared" si="51"/>
        <v>0</v>
      </c>
      <c r="AF107" s="459">
        <f t="shared" si="51"/>
        <v>0</v>
      </c>
      <c r="AG107" s="459">
        <f t="shared" si="51"/>
        <v>0</v>
      </c>
      <c r="AH107" s="459">
        <f t="shared" si="51"/>
        <v>0</v>
      </c>
      <c r="AI107" s="459">
        <f t="shared" si="51"/>
        <v>0</v>
      </c>
      <c r="AJ107" s="459">
        <f t="shared" si="51"/>
        <v>0</v>
      </c>
      <c r="AK107" s="459">
        <f t="shared" si="51"/>
        <v>0</v>
      </c>
      <c r="AL107" s="459">
        <f t="shared" si="51"/>
        <v>0</v>
      </c>
      <c r="AM107" s="459">
        <f t="shared" si="51"/>
        <v>0</v>
      </c>
      <c r="AN107" s="459">
        <f t="shared" si="51"/>
        <v>0</v>
      </c>
      <c r="AO107" s="459">
        <f t="shared" si="51"/>
        <v>0</v>
      </c>
      <c r="AP107" s="459">
        <f t="shared" si="51"/>
        <v>0</v>
      </c>
      <c r="AQ107" s="459">
        <f t="shared" si="51"/>
        <v>0</v>
      </c>
      <c r="AR107" s="459">
        <f t="shared" ref="AR107:BW107" si="52">IF($D107&gt;0,IF(AR$84&gt;=$D107,IF(AQ107&lt;1,$F104*$H107*(1+$G107/12)/12,AQ107*(1+$G107/12)),0),0)</f>
        <v>0</v>
      </c>
      <c r="AS107" s="459">
        <f t="shared" si="52"/>
        <v>0</v>
      </c>
      <c r="AT107" s="459">
        <f t="shared" si="52"/>
        <v>0</v>
      </c>
      <c r="AU107" s="459">
        <f t="shared" si="52"/>
        <v>0</v>
      </c>
      <c r="AV107" s="459">
        <f t="shared" si="52"/>
        <v>0</v>
      </c>
      <c r="AW107" s="459">
        <f t="shared" si="52"/>
        <v>0</v>
      </c>
      <c r="AX107" s="459">
        <f t="shared" si="52"/>
        <v>0</v>
      </c>
      <c r="AY107" s="459">
        <f t="shared" si="52"/>
        <v>0</v>
      </c>
      <c r="AZ107" s="459">
        <f t="shared" si="52"/>
        <v>0</v>
      </c>
      <c r="BA107" s="459">
        <f t="shared" si="52"/>
        <v>0</v>
      </c>
      <c r="BB107" s="459">
        <f t="shared" si="52"/>
        <v>0</v>
      </c>
      <c r="BC107" s="459">
        <f t="shared" si="52"/>
        <v>0</v>
      </c>
      <c r="BD107" s="459">
        <f t="shared" si="52"/>
        <v>0</v>
      </c>
      <c r="BE107" s="459">
        <f t="shared" si="52"/>
        <v>0</v>
      </c>
      <c r="BF107" s="459">
        <f t="shared" si="52"/>
        <v>0</v>
      </c>
      <c r="BG107" s="459">
        <f t="shared" si="52"/>
        <v>0</v>
      </c>
      <c r="BH107" s="459">
        <f t="shared" si="52"/>
        <v>0</v>
      </c>
      <c r="BI107" s="459">
        <f t="shared" si="52"/>
        <v>0</v>
      </c>
      <c r="BJ107" s="459">
        <f t="shared" si="52"/>
        <v>0</v>
      </c>
      <c r="BK107" s="459">
        <f t="shared" si="52"/>
        <v>0</v>
      </c>
      <c r="BL107" s="459">
        <f t="shared" si="52"/>
        <v>0</v>
      </c>
      <c r="BM107" s="459">
        <f t="shared" si="52"/>
        <v>0</v>
      </c>
      <c r="BN107" s="459">
        <f t="shared" si="52"/>
        <v>0</v>
      </c>
      <c r="BO107" s="459">
        <f t="shared" si="52"/>
        <v>0</v>
      </c>
      <c r="BP107" s="459">
        <f t="shared" si="52"/>
        <v>0</v>
      </c>
      <c r="BQ107" s="459">
        <f t="shared" si="52"/>
        <v>0</v>
      </c>
      <c r="BR107" s="459">
        <f t="shared" si="52"/>
        <v>0</v>
      </c>
      <c r="BS107" s="459">
        <f t="shared" si="52"/>
        <v>0</v>
      </c>
      <c r="BT107" s="459">
        <f t="shared" si="52"/>
        <v>0</v>
      </c>
      <c r="BU107" s="459">
        <f t="shared" si="52"/>
        <v>0</v>
      </c>
      <c r="BV107" s="459">
        <f t="shared" si="52"/>
        <v>0</v>
      </c>
      <c r="BW107" s="459">
        <f t="shared" si="52"/>
        <v>0</v>
      </c>
      <c r="BX107" s="459">
        <f t="shared" ref="BX107:DC107" si="53">IF($D107&gt;0,IF(BX$84&gt;=$D107,IF(BW107&lt;1,$F104*$H107*(1+$G107/12)/12,BW107*(1+$G107/12)),0),0)</f>
        <v>0</v>
      </c>
      <c r="BY107" s="459">
        <f t="shared" si="53"/>
        <v>0</v>
      </c>
      <c r="BZ107" s="459">
        <f t="shared" si="53"/>
        <v>0</v>
      </c>
      <c r="CA107" s="459">
        <f t="shared" si="53"/>
        <v>0</v>
      </c>
      <c r="CB107" s="459">
        <f t="shared" si="53"/>
        <v>0</v>
      </c>
      <c r="CC107" s="459">
        <f t="shared" si="53"/>
        <v>0</v>
      </c>
      <c r="CD107" s="459">
        <f t="shared" si="53"/>
        <v>0</v>
      </c>
      <c r="CE107" s="459">
        <f t="shared" si="53"/>
        <v>0</v>
      </c>
      <c r="CF107" s="459">
        <f t="shared" si="53"/>
        <v>0</v>
      </c>
      <c r="CG107" s="459">
        <f t="shared" si="53"/>
        <v>0</v>
      </c>
      <c r="CH107" s="459">
        <f t="shared" si="53"/>
        <v>0</v>
      </c>
      <c r="CI107" s="459">
        <f t="shared" si="53"/>
        <v>0</v>
      </c>
      <c r="CJ107" s="459">
        <f t="shared" si="53"/>
        <v>0</v>
      </c>
      <c r="CK107" s="459">
        <f t="shared" si="53"/>
        <v>0</v>
      </c>
      <c r="CL107" s="459">
        <f t="shared" si="53"/>
        <v>0</v>
      </c>
      <c r="CM107" s="459">
        <f t="shared" si="53"/>
        <v>0</v>
      </c>
      <c r="CN107" s="459">
        <f t="shared" si="53"/>
        <v>0</v>
      </c>
      <c r="CO107" s="459">
        <f t="shared" si="53"/>
        <v>0</v>
      </c>
      <c r="CP107" s="459">
        <f t="shared" si="53"/>
        <v>0</v>
      </c>
      <c r="CQ107" s="459">
        <f t="shared" si="53"/>
        <v>0</v>
      </c>
      <c r="CR107" s="459">
        <f t="shared" si="53"/>
        <v>0</v>
      </c>
      <c r="CS107" s="459">
        <f t="shared" si="53"/>
        <v>0</v>
      </c>
      <c r="CT107" s="459">
        <f t="shared" si="53"/>
        <v>0</v>
      </c>
      <c r="CU107" s="459">
        <f t="shared" si="53"/>
        <v>0</v>
      </c>
      <c r="CV107" s="459">
        <f t="shared" si="53"/>
        <v>0</v>
      </c>
      <c r="CW107" s="459">
        <f t="shared" si="53"/>
        <v>0</v>
      </c>
      <c r="CX107" s="459">
        <f t="shared" si="53"/>
        <v>0</v>
      </c>
      <c r="CY107" s="459">
        <f t="shared" si="53"/>
        <v>0</v>
      </c>
      <c r="CZ107" s="459">
        <f t="shared" si="53"/>
        <v>0</v>
      </c>
      <c r="DA107" s="459">
        <f t="shared" si="53"/>
        <v>0</v>
      </c>
      <c r="DB107" s="459">
        <f t="shared" si="53"/>
        <v>0</v>
      </c>
      <c r="DC107" s="459">
        <f t="shared" si="53"/>
        <v>0</v>
      </c>
      <c r="DD107" s="459">
        <f t="shared" ref="DD107:EA107" si="54">IF($D107&gt;0,IF(DD$84&gt;=$D107,IF(DC107&lt;1,$F104*$H107*(1+$G107/12)/12,DC107*(1+$G107/12)),0),0)</f>
        <v>0</v>
      </c>
      <c r="DE107" s="459">
        <f t="shared" si="54"/>
        <v>0</v>
      </c>
      <c r="DF107" s="459">
        <f t="shared" si="54"/>
        <v>0</v>
      </c>
      <c r="DG107" s="459">
        <f t="shared" si="54"/>
        <v>0</v>
      </c>
      <c r="DH107" s="459">
        <f t="shared" si="54"/>
        <v>0</v>
      </c>
      <c r="DI107" s="459">
        <f t="shared" si="54"/>
        <v>0</v>
      </c>
      <c r="DJ107" s="459">
        <f t="shared" si="54"/>
        <v>0</v>
      </c>
      <c r="DK107" s="459">
        <f t="shared" si="54"/>
        <v>0</v>
      </c>
      <c r="DL107" s="459">
        <f t="shared" si="54"/>
        <v>0</v>
      </c>
      <c r="DM107" s="459">
        <f t="shared" si="54"/>
        <v>0</v>
      </c>
      <c r="DN107" s="459">
        <f t="shared" si="54"/>
        <v>0</v>
      </c>
      <c r="DO107" s="459">
        <f t="shared" si="54"/>
        <v>0</v>
      </c>
      <c r="DP107" s="459">
        <f t="shared" si="54"/>
        <v>0</v>
      </c>
      <c r="DQ107" s="459">
        <f t="shared" si="54"/>
        <v>0</v>
      </c>
      <c r="DR107" s="459">
        <f t="shared" si="54"/>
        <v>0</v>
      </c>
      <c r="DS107" s="459">
        <f t="shared" si="54"/>
        <v>0</v>
      </c>
      <c r="DT107" s="459">
        <f t="shared" si="54"/>
        <v>0</v>
      </c>
      <c r="DU107" s="459">
        <f t="shared" si="54"/>
        <v>0</v>
      </c>
      <c r="DV107" s="459">
        <f t="shared" si="54"/>
        <v>0</v>
      </c>
      <c r="DW107" s="459">
        <f t="shared" si="54"/>
        <v>0</v>
      </c>
      <c r="DX107" s="459">
        <f t="shared" si="54"/>
        <v>0</v>
      </c>
      <c r="DY107" s="459">
        <f t="shared" si="54"/>
        <v>0</v>
      </c>
      <c r="DZ107" s="459">
        <f t="shared" si="54"/>
        <v>0</v>
      </c>
      <c r="EA107" s="459">
        <f t="shared" si="54"/>
        <v>0</v>
      </c>
    </row>
    <row r="108" spans="1:131">
      <c r="B108" s="12"/>
      <c r="D108" s="346"/>
      <c r="E108" s="347"/>
      <c r="F108" s="348"/>
      <c r="K108" s="465"/>
      <c r="L108" s="544"/>
      <c r="M108" s="544"/>
      <c r="N108" s="544"/>
      <c r="O108" s="544"/>
      <c r="P108" s="544"/>
      <c r="Q108" s="544"/>
      <c r="R108" s="544"/>
      <c r="S108" s="544"/>
      <c r="T108" s="544"/>
      <c r="U108" s="544"/>
      <c r="V108" s="544"/>
      <c r="W108" s="544"/>
      <c r="X108" s="544"/>
      <c r="Y108" s="544"/>
      <c r="Z108" s="544"/>
      <c r="AA108" s="544"/>
      <c r="AB108" s="544"/>
      <c r="AC108" s="544"/>
      <c r="AD108" s="544"/>
      <c r="AE108" s="544"/>
      <c r="AF108" s="544"/>
      <c r="AG108" s="544"/>
      <c r="AH108" s="544"/>
      <c r="AI108" s="544"/>
      <c r="AJ108" s="544"/>
      <c r="AK108" s="544"/>
      <c r="AL108" s="544"/>
      <c r="AM108" s="544"/>
      <c r="AN108" s="544"/>
      <c r="AO108" s="544"/>
      <c r="AP108" s="544"/>
      <c r="AQ108" s="544"/>
      <c r="AR108" s="544"/>
      <c r="AS108" s="544"/>
      <c r="AT108" s="544"/>
      <c r="AU108" s="544"/>
      <c r="AV108" s="544"/>
      <c r="AW108" s="544"/>
      <c r="AX108" s="544"/>
      <c r="AY108" s="544"/>
      <c r="AZ108" s="544"/>
      <c r="BA108" s="544"/>
      <c r="BB108" s="544"/>
      <c r="BC108" s="544"/>
      <c r="BD108" s="544"/>
      <c r="BE108" s="544"/>
      <c r="BF108" s="544"/>
      <c r="BG108" s="544"/>
      <c r="BH108" s="544"/>
      <c r="BI108" s="544"/>
      <c r="BJ108" s="544"/>
      <c r="BK108" s="544"/>
      <c r="BL108" s="544"/>
      <c r="BM108" s="544"/>
      <c r="BN108" s="544"/>
      <c r="BO108" s="544"/>
      <c r="BP108" s="544"/>
      <c r="BQ108" s="544"/>
      <c r="BR108" s="544"/>
      <c r="BS108" s="544"/>
      <c r="BT108" s="544"/>
      <c r="BU108" s="544"/>
      <c r="BV108" s="544"/>
      <c r="BW108" s="544"/>
      <c r="BX108" s="544"/>
      <c r="BY108" s="544"/>
      <c r="BZ108" s="544"/>
      <c r="CA108" s="544"/>
      <c r="CB108" s="544"/>
      <c r="CC108" s="544"/>
      <c r="CD108" s="544"/>
      <c r="CE108" s="544"/>
      <c r="CF108" s="544"/>
      <c r="CG108" s="544"/>
      <c r="CH108" s="544"/>
      <c r="CI108" s="544"/>
      <c r="CJ108" s="544"/>
      <c r="CK108" s="544"/>
      <c r="CL108" s="544"/>
      <c r="CM108" s="544"/>
      <c r="CN108" s="544"/>
      <c r="CO108" s="544"/>
      <c r="CP108" s="544"/>
      <c r="CQ108" s="544"/>
      <c r="CR108" s="544"/>
      <c r="CS108" s="544"/>
      <c r="CT108" s="544"/>
      <c r="CU108" s="544"/>
      <c r="CV108" s="544"/>
      <c r="CW108" s="544"/>
      <c r="CX108" s="544"/>
      <c r="CY108" s="544"/>
      <c r="CZ108" s="544"/>
      <c r="DA108" s="544"/>
      <c r="DB108" s="544"/>
      <c r="DC108" s="544"/>
      <c r="DD108" s="544"/>
      <c r="DE108" s="544"/>
      <c r="DF108" s="544"/>
      <c r="DG108" s="544"/>
      <c r="DH108" s="544"/>
      <c r="DI108" s="544"/>
      <c r="DJ108" s="544"/>
      <c r="DK108" s="544"/>
      <c r="DL108" s="544"/>
      <c r="DM108" s="544"/>
      <c r="DN108" s="544"/>
      <c r="DO108" s="544"/>
      <c r="DP108" s="544"/>
      <c r="DQ108" s="544"/>
      <c r="DR108" s="544"/>
      <c r="DS108" s="544"/>
      <c r="DT108" s="544"/>
      <c r="DU108" s="544"/>
      <c r="DV108" s="544"/>
      <c r="DW108" s="544"/>
      <c r="DX108" s="544"/>
      <c r="DY108" s="544"/>
      <c r="DZ108" s="544"/>
      <c r="EA108" s="544"/>
    </row>
    <row r="109" spans="1:131">
      <c r="A109" s="1121" t="s">
        <v>575</v>
      </c>
      <c r="B109" s="807">
        <f>IF(A111="Occupied",A110,)</f>
        <v>0</v>
      </c>
      <c r="C109" s="16" t="s">
        <v>500</v>
      </c>
      <c r="D109" s="1123"/>
      <c r="E109" s="1123"/>
      <c r="F109" s="1124"/>
      <c r="G109" s="81"/>
      <c r="H109" s="439">
        <f>A110</f>
        <v>0</v>
      </c>
      <c r="K109" s="465"/>
      <c r="L109" s="543">
        <f>IF(AND(L$84&gt;=$D109,L$84&lt;=$E109),($F109*$H109)/12,0)</f>
        <v>0</v>
      </c>
      <c r="M109" s="543">
        <f t="shared" ref="M109:BX109" si="55">IF(AND(M$84&gt;=$D109,M$84&lt;=$E109),($F109*$H109)/12,0)</f>
        <v>0</v>
      </c>
      <c r="N109" s="543">
        <f t="shared" si="55"/>
        <v>0</v>
      </c>
      <c r="O109" s="543">
        <f t="shared" si="55"/>
        <v>0</v>
      </c>
      <c r="P109" s="543">
        <f t="shared" si="55"/>
        <v>0</v>
      </c>
      <c r="Q109" s="543">
        <f t="shared" si="55"/>
        <v>0</v>
      </c>
      <c r="R109" s="543">
        <f t="shared" si="55"/>
        <v>0</v>
      </c>
      <c r="S109" s="543">
        <f t="shared" si="55"/>
        <v>0</v>
      </c>
      <c r="T109" s="543">
        <f t="shared" si="55"/>
        <v>0</v>
      </c>
      <c r="U109" s="543">
        <f t="shared" si="55"/>
        <v>0</v>
      </c>
      <c r="V109" s="543">
        <f t="shared" si="55"/>
        <v>0</v>
      </c>
      <c r="W109" s="543">
        <f t="shared" si="55"/>
        <v>0</v>
      </c>
      <c r="X109" s="543">
        <f t="shared" si="55"/>
        <v>0</v>
      </c>
      <c r="Y109" s="543">
        <f t="shared" si="55"/>
        <v>0</v>
      </c>
      <c r="Z109" s="543">
        <f t="shared" si="55"/>
        <v>0</v>
      </c>
      <c r="AA109" s="543">
        <f t="shared" si="55"/>
        <v>0</v>
      </c>
      <c r="AB109" s="543">
        <f t="shared" si="55"/>
        <v>0</v>
      </c>
      <c r="AC109" s="543">
        <f t="shared" si="55"/>
        <v>0</v>
      </c>
      <c r="AD109" s="543">
        <f t="shared" si="55"/>
        <v>0</v>
      </c>
      <c r="AE109" s="543">
        <f t="shared" si="55"/>
        <v>0</v>
      </c>
      <c r="AF109" s="543">
        <f t="shared" si="55"/>
        <v>0</v>
      </c>
      <c r="AG109" s="543">
        <f t="shared" si="55"/>
        <v>0</v>
      </c>
      <c r="AH109" s="543">
        <f t="shared" si="55"/>
        <v>0</v>
      </c>
      <c r="AI109" s="543">
        <f t="shared" si="55"/>
        <v>0</v>
      </c>
      <c r="AJ109" s="543">
        <f t="shared" si="55"/>
        <v>0</v>
      </c>
      <c r="AK109" s="543">
        <f t="shared" si="55"/>
        <v>0</v>
      </c>
      <c r="AL109" s="543">
        <f t="shared" si="55"/>
        <v>0</v>
      </c>
      <c r="AM109" s="543">
        <f t="shared" si="55"/>
        <v>0</v>
      </c>
      <c r="AN109" s="543">
        <f t="shared" si="55"/>
        <v>0</v>
      </c>
      <c r="AO109" s="543">
        <f t="shared" si="55"/>
        <v>0</v>
      </c>
      <c r="AP109" s="543">
        <f t="shared" si="55"/>
        <v>0</v>
      </c>
      <c r="AQ109" s="543">
        <f t="shared" si="55"/>
        <v>0</v>
      </c>
      <c r="AR109" s="543">
        <f t="shared" si="55"/>
        <v>0</v>
      </c>
      <c r="AS109" s="543">
        <f t="shared" si="55"/>
        <v>0</v>
      </c>
      <c r="AT109" s="543">
        <f t="shared" si="55"/>
        <v>0</v>
      </c>
      <c r="AU109" s="543">
        <f t="shared" si="55"/>
        <v>0</v>
      </c>
      <c r="AV109" s="543">
        <f t="shared" si="55"/>
        <v>0</v>
      </c>
      <c r="AW109" s="543">
        <f t="shared" si="55"/>
        <v>0</v>
      </c>
      <c r="AX109" s="543">
        <f t="shared" si="55"/>
        <v>0</v>
      </c>
      <c r="AY109" s="543">
        <f t="shared" si="55"/>
        <v>0</v>
      </c>
      <c r="AZ109" s="543">
        <f t="shared" si="55"/>
        <v>0</v>
      </c>
      <c r="BA109" s="543">
        <f t="shared" si="55"/>
        <v>0</v>
      </c>
      <c r="BB109" s="543">
        <f t="shared" si="55"/>
        <v>0</v>
      </c>
      <c r="BC109" s="543">
        <f t="shared" si="55"/>
        <v>0</v>
      </c>
      <c r="BD109" s="543">
        <f t="shared" si="55"/>
        <v>0</v>
      </c>
      <c r="BE109" s="543">
        <f t="shared" si="55"/>
        <v>0</v>
      </c>
      <c r="BF109" s="543">
        <f t="shared" si="55"/>
        <v>0</v>
      </c>
      <c r="BG109" s="543">
        <f t="shared" si="55"/>
        <v>0</v>
      </c>
      <c r="BH109" s="543">
        <f t="shared" si="55"/>
        <v>0</v>
      </c>
      <c r="BI109" s="543">
        <f t="shared" si="55"/>
        <v>0</v>
      </c>
      <c r="BJ109" s="543">
        <f t="shared" si="55"/>
        <v>0</v>
      </c>
      <c r="BK109" s="543">
        <f t="shared" si="55"/>
        <v>0</v>
      </c>
      <c r="BL109" s="543">
        <f t="shared" si="55"/>
        <v>0</v>
      </c>
      <c r="BM109" s="543">
        <f t="shared" si="55"/>
        <v>0</v>
      </c>
      <c r="BN109" s="543">
        <f t="shared" si="55"/>
        <v>0</v>
      </c>
      <c r="BO109" s="543">
        <f t="shared" si="55"/>
        <v>0</v>
      </c>
      <c r="BP109" s="543">
        <f t="shared" si="55"/>
        <v>0</v>
      </c>
      <c r="BQ109" s="543">
        <f t="shared" si="55"/>
        <v>0</v>
      </c>
      <c r="BR109" s="543">
        <f t="shared" si="55"/>
        <v>0</v>
      </c>
      <c r="BS109" s="543">
        <f t="shared" si="55"/>
        <v>0</v>
      </c>
      <c r="BT109" s="543">
        <f t="shared" si="55"/>
        <v>0</v>
      </c>
      <c r="BU109" s="543">
        <f t="shared" si="55"/>
        <v>0</v>
      </c>
      <c r="BV109" s="543">
        <f t="shared" si="55"/>
        <v>0</v>
      </c>
      <c r="BW109" s="543">
        <f t="shared" si="55"/>
        <v>0</v>
      </c>
      <c r="BX109" s="543">
        <f t="shared" si="55"/>
        <v>0</v>
      </c>
      <c r="BY109" s="543">
        <f t="shared" ref="BY109:EA109" si="56">IF(AND(BY$84&gt;=$D109,BY$84&lt;=$E109),($F109*$H109)/12,0)</f>
        <v>0</v>
      </c>
      <c r="BZ109" s="543">
        <f t="shared" si="56"/>
        <v>0</v>
      </c>
      <c r="CA109" s="543">
        <f t="shared" si="56"/>
        <v>0</v>
      </c>
      <c r="CB109" s="543">
        <f t="shared" si="56"/>
        <v>0</v>
      </c>
      <c r="CC109" s="543">
        <f t="shared" si="56"/>
        <v>0</v>
      </c>
      <c r="CD109" s="543">
        <f t="shared" si="56"/>
        <v>0</v>
      </c>
      <c r="CE109" s="543">
        <f t="shared" si="56"/>
        <v>0</v>
      </c>
      <c r="CF109" s="543">
        <f t="shared" si="56"/>
        <v>0</v>
      </c>
      <c r="CG109" s="543">
        <f t="shared" si="56"/>
        <v>0</v>
      </c>
      <c r="CH109" s="543">
        <f t="shared" si="56"/>
        <v>0</v>
      </c>
      <c r="CI109" s="543">
        <f t="shared" si="56"/>
        <v>0</v>
      </c>
      <c r="CJ109" s="543">
        <f t="shared" si="56"/>
        <v>0</v>
      </c>
      <c r="CK109" s="543">
        <f t="shared" si="56"/>
        <v>0</v>
      </c>
      <c r="CL109" s="543">
        <f t="shared" si="56"/>
        <v>0</v>
      </c>
      <c r="CM109" s="543">
        <f t="shared" si="56"/>
        <v>0</v>
      </c>
      <c r="CN109" s="543">
        <f t="shared" si="56"/>
        <v>0</v>
      </c>
      <c r="CO109" s="543">
        <f t="shared" si="56"/>
        <v>0</v>
      </c>
      <c r="CP109" s="543">
        <f t="shared" si="56"/>
        <v>0</v>
      </c>
      <c r="CQ109" s="543">
        <f t="shared" si="56"/>
        <v>0</v>
      </c>
      <c r="CR109" s="543">
        <f t="shared" si="56"/>
        <v>0</v>
      </c>
      <c r="CS109" s="543">
        <f t="shared" si="56"/>
        <v>0</v>
      </c>
      <c r="CT109" s="543">
        <f t="shared" si="56"/>
        <v>0</v>
      </c>
      <c r="CU109" s="543">
        <f t="shared" si="56"/>
        <v>0</v>
      </c>
      <c r="CV109" s="543">
        <f t="shared" si="56"/>
        <v>0</v>
      </c>
      <c r="CW109" s="543">
        <f t="shared" si="56"/>
        <v>0</v>
      </c>
      <c r="CX109" s="543">
        <f t="shared" si="56"/>
        <v>0</v>
      </c>
      <c r="CY109" s="543">
        <f t="shared" si="56"/>
        <v>0</v>
      </c>
      <c r="CZ109" s="543">
        <f t="shared" si="56"/>
        <v>0</v>
      </c>
      <c r="DA109" s="543">
        <f t="shared" si="56"/>
        <v>0</v>
      </c>
      <c r="DB109" s="543">
        <f t="shared" si="56"/>
        <v>0</v>
      </c>
      <c r="DC109" s="543">
        <f t="shared" si="56"/>
        <v>0</v>
      </c>
      <c r="DD109" s="543">
        <f t="shared" si="56"/>
        <v>0</v>
      </c>
      <c r="DE109" s="543">
        <f t="shared" si="56"/>
        <v>0</v>
      </c>
      <c r="DF109" s="543">
        <f t="shared" si="56"/>
        <v>0</v>
      </c>
      <c r="DG109" s="543">
        <f t="shared" si="56"/>
        <v>0</v>
      </c>
      <c r="DH109" s="543">
        <f t="shared" si="56"/>
        <v>0</v>
      </c>
      <c r="DI109" s="543">
        <f t="shared" si="56"/>
        <v>0</v>
      </c>
      <c r="DJ109" s="543">
        <f t="shared" si="56"/>
        <v>0</v>
      </c>
      <c r="DK109" s="543">
        <f t="shared" si="56"/>
        <v>0</v>
      </c>
      <c r="DL109" s="543">
        <f t="shared" si="56"/>
        <v>0</v>
      </c>
      <c r="DM109" s="543">
        <f t="shared" si="56"/>
        <v>0</v>
      </c>
      <c r="DN109" s="543">
        <f t="shared" si="56"/>
        <v>0</v>
      </c>
      <c r="DO109" s="543">
        <f t="shared" si="56"/>
        <v>0</v>
      </c>
      <c r="DP109" s="543">
        <f t="shared" si="56"/>
        <v>0</v>
      </c>
      <c r="DQ109" s="543">
        <f t="shared" si="56"/>
        <v>0</v>
      </c>
      <c r="DR109" s="543">
        <f t="shared" si="56"/>
        <v>0</v>
      </c>
      <c r="DS109" s="543">
        <f t="shared" si="56"/>
        <v>0</v>
      </c>
      <c r="DT109" s="543">
        <f>IF(AND(DT$84&gt;=$D109,DT$84&lt;=$E109),($F109*$H109)/12,0)</f>
        <v>0</v>
      </c>
      <c r="DU109" s="543">
        <f t="shared" si="56"/>
        <v>0</v>
      </c>
      <c r="DV109" s="543">
        <f t="shared" si="56"/>
        <v>0</v>
      </c>
      <c r="DW109" s="543">
        <f t="shared" si="56"/>
        <v>0</v>
      </c>
      <c r="DX109" s="543">
        <f t="shared" si="56"/>
        <v>0</v>
      </c>
      <c r="DY109" s="543">
        <f t="shared" si="56"/>
        <v>0</v>
      </c>
      <c r="DZ109" s="543">
        <f t="shared" si="56"/>
        <v>0</v>
      </c>
      <c r="EA109" s="543">
        <f t="shared" si="56"/>
        <v>0</v>
      </c>
    </row>
    <row r="110" spans="1:131">
      <c r="A110" s="1122">
        <v>0</v>
      </c>
      <c r="C110" s="33"/>
      <c r="D110" s="1123"/>
      <c r="E110" s="1123"/>
      <c r="F110" s="1124"/>
      <c r="G110" s="83">
        <f>IFERROR(F110/F109-1,0)</f>
        <v>0</v>
      </c>
      <c r="H110" s="439">
        <f>H109</f>
        <v>0</v>
      </c>
      <c r="I110" s="84"/>
      <c r="K110" s="465"/>
      <c r="L110" s="543">
        <f t="shared" ref="L110:U118" si="57">IF(AND(L$84&gt;=$D110,L$84&lt;=$E110),($F110*$H110)/12,0)</f>
        <v>0</v>
      </c>
      <c r="M110" s="543">
        <f t="shared" si="57"/>
        <v>0</v>
      </c>
      <c r="N110" s="543">
        <f t="shared" si="57"/>
        <v>0</v>
      </c>
      <c r="O110" s="543">
        <f t="shared" si="57"/>
        <v>0</v>
      </c>
      <c r="P110" s="543">
        <f t="shared" si="57"/>
        <v>0</v>
      </c>
      <c r="Q110" s="543">
        <f t="shared" si="57"/>
        <v>0</v>
      </c>
      <c r="R110" s="543">
        <f t="shared" si="57"/>
        <v>0</v>
      </c>
      <c r="S110" s="543">
        <f t="shared" si="57"/>
        <v>0</v>
      </c>
      <c r="T110" s="543">
        <f t="shared" si="57"/>
        <v>0</v>
      </c>
      <c r="U110" s="543">
        <f t="shared" si="57"/>
        <v>0</v>
      </c>
      <c r="V110" s="543">
        <f t="shared" ref="V110:AE118" si="58">IF(AND(V$84&gt;=$D110,V$84&lt;=$E110),($F110*$H110)/12,0)</f>
        <v>0</v>
      </c>
      <c r="W110" s="543">
        <f t="shared" si="58"/>
        <v>0</v>
      </c>
      <c r="X110" s="543">
        <f t="shared" si="58"/>
        <v>0</v>
      </c>
      <c r="Y110" s="543">
        <f t="shared" si="58"/>
        <v>0</v>
      </c>
      <c r="Z110" s="543">
        <f t="shared" si="58"/>
        <v>0</v>
      </c>
      <c r="AA110" s="543">
        <f t="shared" si="58"/>
        <v>0</v>
      </c>
      <c r="AB110" s="543">
        <f t="shared" si="58"/>
        <v>0</v>
      </c>
      <c r="AC110" s="543">
        <f t="shared" si="58"/>
        <v>0</v>
      </c>
      <c r="AD110" s="543">
        <f t="shared" si="58"/>
        <v>0</v>
      </c>
      <c r="AE110" s="543">
        <f t="shared" si="58"/>
        <v>0</v>
      </c>
      <c r="AF110" s="543">
        <f t="shared" ref="AF110:AO118" si="59">IF(AND(AF$84&gt;=$D110,AF$84&lt;=$E110),($F110*$H110)/12,0)</f>
        <v>0</v>
      </c>
      <c r="AG110" s="543">
        <f t="shared" si="59"/>
        <v>0</v>
      </c>
      <c r="AH110" s="543">
        <f t="shared" si="59"/>
        <v>0</v>
      </c>
      <c r="AI110" s="543">
        <f t="shared" si="59"/>
        <v>0</v>
      </c>
      <c r="AJ110" s="543">
        <f t="shared" si="59"/>
        <v>0</v>
      </c>
      <c r="AK110" s="543">
        <f t="shared" si="59"/>
        <v>0</v>
      </c>
      <c r="AL110" s="543">
        <f t="shared" si="59"/>
        <v>0</v>
      </c>
      <c r="AM110" s="543">
        <f t="shared" si="59"/>
        <v>0</v>
      </c>
      <c r="AN110" s="543">
        <f t="shared" si="59"/>
        <v>0</v>
      </c>
      <c r="AO110" s="543">
        <f t="shared" si="59"/>
        <v>0</v>
      </c>
      <c r="AP110" s="543">
        <f t="shared" ref="AP110:AY118" si="60">IF(AND(AP$84&gt;=$D110,AP$84&lt;=$E110),($F110*$H110)/12,0)</f>
        <v>0</v>
      </c>
      <c r="AQ110" s="543">
        <f t="shared" si="60"/>
        <v>0</v>
      </c>
      <c r="AR110" s="543">
        <f t="shared" si="60"/>
        <v>0</v>
      </c>
      <c r="AS110" s="543">
        <f t="shared" si="60"/>
        <v>0</v>
      </c>
      <c r="AT110" s="543">
        <f t="shared" si="60"/>
        <v>0</v>
      </c>
      <c r="AU110" s="543">
        <f t="shared" si="60"/>
        <v>0</v>
      </c>
      <c r="AV110" s="543">
        <f t="shared" si="60"/>
        <v>0</v>
      </c>
      <c r="AW110" s="543">
        <f t="shared" si="60"/>
        <v>0</v>
      </c>
      <c r="AX110" s="543">
        <f t="shared" si="60"/>
        <v>0</v>
      </c>
      <c r="AY110" s="543">
        <f t="shared" si="60"/>
        <v>0</v>
      </c>
      <c r="AZ110" s="543">
        <f t="shared" ref="AZ110:BI118" si="61">IF(AND(AZ$84&gt;=$D110,AZ$84&lt;=$E110),($F110*$H110)/12,0)</f>
        <v>0</v>
      </c>
      <c r="BA110" s="543">
        <f t="shared" si="61"/>
        <v>0</v>
      </c>
      <c r="BB110" s="543">
        <f t="shared" si="61"/>
        <v>0</v>
      </c>
      <c r="BC110" s="543">
        <f t="shared" si="61"/>
        <v>0</v>
      </c>
      <c r="BD110" s="543">
        <f t="shared" si="61"/>
        <v>0</v>
      </c>
      <c r="BE110" s="543">
        <f t="shared" si="61"/>
        <v>0</v>
      </c>
      <c r="BF110" s="543">
        <f t="shared" si="61"/>
        <v>0</v>
      </c>
      <c r="BG110" s="543">
        <f t="shared" si="61"/>
        <v>0</v>
      </c>
      <c r="BH110" s="543">
        <f t="shared" si="61"/>
        <v>0</v>
      </c>
      <c r="BI110" s="543">
        <f t="shared" si="61"/>
        <v>0</v>
      </c>
      <c r="BJ110" s="543">
        <f t="shared" ref="BJ110:BS118" si="62">IF(AND(BJ$84&gt;=$D110,BJ$84&lt;=$E110),($F110*$H110)/12,0)</f>
        <v>0</v>
      </c>
      <c r="BK110" s="543">
        <f t="shared" si="62"/>
        <v>0</v>
      </c>
      <c r="BL110" s="543">
        <f t="shared" si="62"/>
        <v>0</v>
      </c>
      <c r="BM110" s="543">
        <f t="shared" si="62"/>
        <v>0</v>
      </c>
      <c r="BN110" s="543">
        <f t="shared" si="62"/>
        <v>0</v>
      </c>
      <c r="BO110" s="543">
        <f t="shared" si="62"/>
        <v>0</v>
      </c>
      <c r="BP110" s="543">
        <f t="shared" si="62"/>
        <v>0</v>
      </c>
      <c r="BQ110" s="543">
        <f t="shared" si="62"/>
        <v>0</v>
      </c>
      <c r="BR110" s="543">
        <f t="shared" si="62"/>
        <v>0</v>
      </c>
      <c r="BS110" s="543">
        <f t="shared" si="62"/>
        <v>0</v>
      </c>
      <c r="BT110" s="543">
        <f t="shared" ref="BT110:CC118" si="63">IF(AND(BT$84&gt;=$D110,BT$84&lt;=$E110),($F110*$H110)/12,0)</f>
        <v>0</v>
      </c>
      <c r="BU110" s="543">
        <f t="shared" si="63"/>
        <v>0</v>
      </c>
      <c r="BV110" s="543">
        <f t="shared" si="63"/>
        <v>0</v>
      </c>
      <c r="BW110" s="543">
        <f t="shared" si="63"/>
        <v>0</v>
      </c>
      <c r="BX110" s="543">
        <f t="shared" si="63"/>
        <v>0</v>
      </c>
      <c r="BY110" s="543">
        <f t="shared" si="63"/>
        <v>0</v>
      </c>
      <c r="BZ110" s="543">
        <f t="shared" si="63"/>
        <v>0</v>
      </c>
      <c r="CA110" s="543">
        <f t="shared" si="63"/>
        <v>0</v>
      </c>
      <c r="CB110" s="543">
        <f t="shared" si="63"/>
        <v>0</v>
      </c>
      <c r="CC110" s="543">
        <f t="shared" si="63"/>
        <v>0</v>
      </c>
      <c r="CD110" s="543">
        <f t="shared" ref="CD110:CM118" si="64">IF(AND(CD$84&gt;=$D110,CD$84&lt;=$E110),($F110*$H110)/12,0)</f>
        <v>0</v>
      </c>
      <c r="CE110" s="543">
        <f t="shared" si="64"/>
        <v>0</v>
      </c>
      <c r="CF110" s="543">
        <f t="shared" si="64"/>
        <v>0</v>
      </c>
      <c r="CG110" s="543">
        <f t="shared" si="64"/>
        <v>0</v>
      </c>
      <c r="CH110" s="543">
        <f t="shared" si="64"/>
        <v>0</v>
      </c>
      <c r="CI110" s="543">
        <f t="shared" si="64"/>
        <v>0</v>
      </c>
      <c r="CJ110" s="543">
        <f t="shared" si="64"/>
        <v>0</v>
      </c>
      <c r="CK110" s="543">
        <f t="shared" si="64"/>
        <v>0</v>
      </c>
      <c r="CL110" s="543">
        <f t="shared" si="64"/>
        <v>0</v>
      </c>
      <c r="CM110" s="543">
        <f t="shared" si="64"/>
        <v>0</v>
      </c>
      <c r="CN110" s="543">
        <f t="shared" ref="CN110:CW118" si="65">IF(AND(CN$84&gt;=$D110,CN$84&lt;=$E110),($F110*$H110)/12,0)</f>
        <v>0</v>
      </c>
      <c r="CO110" s="543">
        <f t="shared" si="65"/>
        <v>0</v>
      </c>
      <c r="CP110" s="543">
        <f t="shared" si="65"/>
        <v>0</v>
      </c>
      <c r="CQ110" s="543">
        <f t="shared" si="65"/>
        <v>0</v>
      </c>
      <c r="CR110" s="543">
        <f t="shared" si="65"/>
        <v>0</v>
      </c>
      <c r="CS110" s="543">
        <f t="shared" si="65"/>
        <v>0</v>
      </c>
      <c r="CT110" s="543">
        <f t="shared" si="65"/>
        <v>0</v>
      </c>
      <c r="CU110" s="543">
        <f t="shared" si="65"/>
        <v>0</v>
      </c>
      <c r="CV110" s="543">
        <f t="shared" si="65"/>
        <v>0</v>
      </c>
      <c r="CW110" s="543">
        <f t="shared" si="65"/>
        <v>0</v>
      </c>
      <c r="CX110" s="543">
        <f t="shared" ref="CX110:DG118" si="66">IF(AND(CX$84&gt;=$D110,CX$84&lt;=$E110),($F110*$H110)/12,0)</f>
        <v>0</v>
      </c>
      <c r="CY110" s="543">
        <f t="shared" si="66"/>
        <v>0</v>
      </c>
      <c r="CZ110" s="543">
        <f t="shared" si="66"/>
        <v>0</v>
      </c>
      <c r="DA110" s="543">
        <f t="shared" si="66"/>
        <v>0</v>
      </c>
      <c r="DB110" s="543">
        <f t="shared" si="66"/>
        <v>0</v>
      </c>
      <c r="DC110" s="543">
        <f t="shared" si="66"/>
        <v>0</v>
      </c>
      <c r="DD110" s="543">
        <f t="shared" si="66"/>
        <v>0</v>
      </c>
      <c r="DE110" s="543">
        <f t="shared" si="66"/>
        <v>0</v>
      </c>
      <c r="DF110" s="543">
        <f t="shared" si="66"/>
        <v>0</v>
      </c>
      <c r="DG110" s="543">
        <f t="shared" si="66"/>
        <v>0</v>
      </c>
      <c r="DH110" s="543">
        <f t="shared" ref="DH110:DQ118" si="67">IF(AND(DH$84&gt;=$D110,DH$84&lt;=$E110),($F110*$H110)/12,0)</f>
        <v>0</v>
      </c>
      <c r="DI110" s="543">
        <f t="shared" si="67"/>
        <v>0</v>
      </c>
      <c r="DJ110" s="543">
        <f t="shared" si="67"/>
        <v>0</v>
      </c>
      <c r="DK110" s="543">
        <f t="shared" si="67"/>
        <v>0</v>
      </c>
      <c r="DL110" s="543">
        <f t="shared" si="67"/>
        <v>0</v>
      </c>
      <c r="DM110" s="543">
        <f t="shared" si="67"/>
        <v>0</v>
      </c>
      <c r="DN110" s="543">
        <f t="shared" si="67"/>
        <v>0</v>
      </c>
      <c r="DO110" s="543">
        <f t="shared" si="67"/>
        <v>0</v>
      </c>
      <c r="DP110" s="543">
        <f t="shared" si="67"/>
        <v>0</v>
      </c>
      <c r="DQ110" s="543">
        <f t="shared" si="67"/>
        <v>0</v>
      </c>
      <c r="DR110" s="543">
        <f t="shared" ref="DR110:EA118" si="68">IF(AND(DR$84&gt;=$D110,DR$84&lt;=$E110),($F110*$H110)/12,0)</f>
        <v>0</v>
      </c>
      <c r="DS110" s="543">
        <f t="shared" si="68"/>
        <v>0</v>
      </c>
      <c r="DT110" s="543">
        <f t="shared" si="68"/>
        <v>0</v>
      </c>
      <c r="DU110" s="543">
        <f t="shared" si="68"/>
        <v>0</v>
      </c>
      <c r="DV110" s="543">
        <f t="shared" si="68"/>
        <v>0</v>
      </c>
      <c r="DW110" s="543">
        <f t="shared" si="68"/>
        <v>0</v>
      </c>
      <c r="DX110" s="543">
        <f t="shared" si="68"/>
        <v>0</v>
      </c>
      <c r="DY110" s="543">
        <f t="shared" si="68"/>
        <v>0</v>
      </c>
      <c r="DZ110" s="543">
        <f t="shared" si="68"/>
        <v>0</v>
      </c>
      <c r="EA110" s="543">
        <f t="shared" si="68"/>
        <v>0</v>
      </c>
    </row>
    <row r="111" spans="1:131">
      <c r="A111" s="1106" t="s">
        <v>197</v>
      </c>
      <c r="C111" s="33"/>
      <c r="D111" s="1123"/>
      <c r="E111" s="1123"/>
      <c r="F111" s="1124"/>
      <c r="G111" s="83">
        <f t="shared" ref="G111:G117" si="69">IFERROR(F111/F110-1,0)</f>
        <v>0</v>
      </c>
      <c r="H111" s="439">
        <f t="shared" ref="H111:H117" si="70">H110</f>
        <v>0</v>
      </c>
      <c r="I111" s="84"/>
      <c r="K111" s="465"/>
      <c r="L111" s="543">
        <f t="shared" si="57"/>
        <v>0</v>
      </c>
      <c r="M111" s="543">
        <f t="shared" si="57"/>
        <v>0</v>
      </c>
      <c r="N111" s="543">
        <f t="shared" si="57"/>
        <v>0</v>
      </c>
      <c r="O111" s="543">
        <f t="shared" si="57"/>
        <v>0</v>
      </c>
      <c r="P111" s="543">
        <f t="shared" si="57"/>
        <v>0</v>
      </c>
      <c r="Q111" s="543">
        <f t="shared" si="57"/>
        <v>0</v>
      </c>
      <c r="R111" s="543">
        <f t="shared" si="57"/>
        <v>0</v>
      </c>
      <c r="S111" s="543">
        <f t="shared" si="57"/>
        <v>0</v>
      </c>
      <c r="T111" s="543">
        <f t="shared" si="57"/>
        <v>0</v>
      </c>
      <c r="U111" s="543">
        <f t="shared" si="57"/>
        <v>0</v>
      </c>
      <c r="V111" s="543">
        <f t="shared" si="58"/>
        <v>0</v>
      </c>
      <c r="W111" s="543">
        <f t="shared" si="58"/>
        <v>0</v>
      </c>
      <c r="X111" s="543">
        <f t="shared" si="58"/>
        <v>0</v>
      </c>
      <c r="Y111" s="543">
        <f t="shared" si="58"/>
        <v>0</v>
      </c>
      <c r="Z111" s="543">
        <f t="shared" si="58"/>
        <v>0</v>
      </c>
      <c r="AA111" s="543">
        <f t="shared" si="58"/>
        <v>0</v>
      </c>
      <c r="AB111" s="543">
        <f t="shared" si="58"/>
        <v>0</v>
      </c>
      <c r="AC111" s="543">
        <f t="shared" si="58"/>
        <v>0</v>
      </c>
      <c r="AD111" s="543">
        <f t="shared" si="58"/>
        <v>0</v>
      </c>
      <c r="AE111" s="543">
        <f t="shared" si="58"/>
        <v>0</v>
      </c>
      <c r="AF111" s="543">
        <f t="shared" si="59"/>
        <v>0</v>
      </c>
      <c r="AG111" s="543">
        <f t="shared" si="59"/>
        <v>0</v>
      </c>
      <c r="AH111" s="543">
        <f t="shared" si="59"/>
        <v>0</v>
      </c>
      <c r="AI111" s="543">
        <f t="shared" si="59"/>
        <v>0</v>
      </c>
      <c r="AJ111" s="543">
        <f t="shared" si="59"/>
        <v>0</v>
      </c>
      <c r="AK111" s="543">
        <f t="shared" si="59"/>
        <v>0</v>
      </c>
      <c r="AL111" s="543">
        <f t="shared" si="59"/>
        <v>0</v>
      </c>
      <c r="AM111" s="543">
        <f t="shared" si="59"/>
        <v>0</v>
      </c>
      <c r="AN111" s="543">
        <f t="shared" si="59"/>
        <v>0</v>
      </c>
      <c r="AO111" s="543">
        <f t="shared" si="59"/>
        <v>0</v>
      </c>
      <c r="AP111" s="543">
        <f t="shared" si="60"/>
        <v>0</v>
      </c>
      <c r="AQ111" s="543">
        <f t="shared" si="60"/>
        <v>0</v>
      </c>
      <c r="AR111" s="543">
        <f t="shared" si="60"/>
        <v>0</v>
      </c>
      <c r="AS111" s="543">
        <f t="shared" si="60"/>
        <v>0</v>
      </c>
      <c r="AT111" s="543">
        <f t="shared" si="60"/>
        <v>0</v>
      </c>
      <c r="AU111" s="543">
        <f t="shared" si="60"/>
        <v>0</v>
      </c>
      <c r="AV111" s="543">
        <f t="shared" si="60"/>
        <v>0</v>
      </c>
      <c r="AW111" s="543">
        <f t="shared" si="60"/>
        <v>0</v>
      </c>
      <c r="AX111" s="543">
        <f t="shared" si="60"/>
        <v>0</v>
      </c>
      <c r="AY111" s="543">
        <f t="shared" si="60"/>
        <v>0</v>
      </c>
      <c r="AZ111" s="543">
        <f t="shared" si="61"/>
        <v>0</v>
      </c>
      <c r="BA111" s="543">
        <f t="shared" si="61"/>
        <v>0</v>
      </c>
      <c r="BB111" s="543">
        <f t="shared" si="61"/>
        <v>0</v>
      </c>
      <c r="BC111" s="543">
        <f t="shared" si="61"/>
        <v>0</v>
      </c>
      <c r="BD111" s="543">
        <f t="shared" si="61"/>
        <v>0</v>
      </c>
      <c r="BE111" s="543">
        <f t="shared" si="61"/>
        <v>0</v>
      </c>
      <c r="BF111" s="543">
        <f t="shared" si="61"/>
        <v>0</v>
      </c>
      <c r="BG111" s="543">
        <f t="shared" si="61"/>
        <v>0</v>
      </c>
      <c r="BH111" s="543">
        <f t="shared" si="61"/>
        <v>0</v>
      </c>
      <c r="BI111" s="543">
        <f t="shared" si="61"/>
        <v>0</v>
      </c>
      <c r="BJ111" s="543">
        <f t="shared" si="62"/>
        <v>0</v>
      </c>
      <c r="BK111" s="543">
        <f t="shared" si="62"/>
        <v>0</v>
      </c>
      <c r="BL111" s="543">
        <f t="shared" si="62"/>
        <v>0</v>
      </c>
      <c r="BM111" s="543">
        <f t="shared" si="62"/>
        <v>0</v>
      </c>
      <c r="BN111" s="543">
        <f t="shared" si="62"/>
        <v>0</v>
      </c>
      <c r="BO111" s="543">
        <f t="shared" si="62"/>
        <v>0</v>
      </c>
      <c r="BP111" s="543">
        <f t="shared" si="62"/>
        <v>0</v>
      </c>
      <c r="BQ111" s="543">
        <f t="shared" si="62"/>
        <v>0</v>
      </c>
      <c r="BR111" s="543">
        <f t="shared" si="62"/>
        <v>0</v>
      </c>
      <c r="BS111" s="543">
        <f t="shared" si="62"/>
        <v>0</v>
      </c>
      <c r="BT111" s="543">
        <f t="shared" si="63"/>
        <v>0</v>
      </c>
      <c r="BU111" s="543">
        <f t="shared" si="63"/>
        <v>0</v>
      </c>
      <c r="BV111" s="543">
        <f t="shared" si="63"/>
        <v>0</v>
      </c>
      <c r="BW111" s="543">
        <f t="shared" si="63"/>
        <v>0</v>
      </c>
      <c r="BX111" s="543">
        <f t="shared" si="63"/>
        <v>0</v>
      </c>
      <c r="BY111" s="543">
        <f t="shared" si="63"/>
        <v>0</v>
      </c>
      <c r="BZ111" s="543">
        <f t="shared" si="63"/>
        <v>0</v>
      </c>
      <c r="CA111" s="543">
        <f t="shared" si="63"/>
        <v>0</v>
      </c>
      <c r="CB111" s="543">
        <f t="shared" si="63"/>
        <v>0</v>
      </c>
      <c r="CC111" s="543">
        <f t="shared" si="63"/>
        <v>0</v>
      </c>
      <c r="CD111" s="543">
        <f t="shared" si="64"/>
        <v>0</v>
      </c>
      <c r="CE111" s="543">
        <f t="shared" si="64"/>
        <v>0</v>
      </c>
      <c r="CF111" s="543">
        <f t="shared" si="64"/>
        <v>0</v>
      </c>
      <c r="CG111" s="543">
        <f t="shared" si="64"/>
        <v>0</v>
      </c>
      <c r="CH111" s="543">
        <f t="shared" si="64"/>
        <v>0</v>
      </c>
      <c r="CI111" s="543">
        <f t="shared" si="64"/>
        <v>0</v>
      </c>
      <c r="CJ111" s="543">
        <f t="shared" si="64"/>
        <v>0</v>
      </c>
      <c r="CK111" s="543">
        <f t="shared" si="64"/>
        <v>0</v>
      </c>
      <c r="CL111" s="543">
        <f t="shared" si="64"/>
        <v>0</v>
      </c>
      <c r="CM111" s="543">
        <f t="shared" si="64"/>
        <v>0</v>
      </c>
      <c r="CN111" s="543">
        <f t="shared" si="65"/>
        <v>0</v>
      </c>
      <c r="CO111" s="543">
        <f t="shared" si="65"/>
        <v>0</v>
      </c>
      <c r="CP111" s="543">
        <f t="shared" si="65"/>
        <v>0</v>
      </c>
      <c r="CQ111" s="543">
        <f t="shared" si="65"/>
        <v>0</v>
      </c>
      <c r="CR111" s="543">
        <f t="shared" si="65"/>
        <v>0</v>
      </c>
      <c r="CS111" s="543">
        <f t="shared" si="65"/>
        <v>0</v>
      </c>
      <c r="CT111" s="543">
        <f t="shared" si="65"/>
        <v>0</v>
      </c>
      <c r="CU111" s="543">
        <f t="shared" si="65"/>
        <v>0</v>
      </c>
      <c r="CV111" s="543">
        <f t="shared" si="65"/>
        <v>0</v>
      </c>
      <c r="CW111" s="543">
        <f t="shared" si="65"/>
        <v>0</v>
      </c>
      <c r="CX111" s="543">
        <f t="shared" si="66"/>
        <v>0</v>
      </c>
      <c r="CY111" s="543">
        <f t="shared" si="66"/>
        <v>0</v>
      </c>
      <c r="CZ111" s="543">
        <f t="shared" si="66"/>
        <v>0</v>
      </c>
      <c r="DA111" s="543">
        <f t="shared" si="66"/>
        <v>0</v>
      </c>
      <c r="DB111" s="543">
        <f t="shared" si="66"/>
        <v>0</v>
      </c>
      <c r="DC111" s="543">
        <f t="shared" si="66"/>
        <v>0</v>
      </c>
      <c r="DD111" s="543">
        <f t="shared" si="66"/>
        <v>0</v>
      </c>
      <c r="DE111" s="543">
        <f t="shared" si="66"/>
        <v>0</v>
      </c>
      <c r="DF111" s="543">
        <f t="shared" si="66"/>
        <v>0</v>
      </c>
      <c r="DG111" s="543">
        <f t="shared" si="66"/>
        <v>0</v>
      </c>
      <c r="DH111" s="543">
        <f t="shared" si="67"/>
        <v>0</v>
      </c>
      <c r="DI111" s="543">
        <f t="shared" si="67"/>
        <v>0</v>
      </c>
      <c r="DJ111" s="543">
        <f t="shared" si="67"/>
        <v>0</v>
      </c>
      <c r="DK111" s="543">
        <f t="shared" si="67"/>
        <v>0</v>
      </c>
      <c r="DL111" s="543">
        <f t="shared" si="67"/>
        <v>0</v>
      </c>
      <c r="DM111" s="543">
        <f t="shared" si="67"/>
        <v>0</v>
      </c>
      <c r="DN111" s="543">
        <f t="shared" si="67"/>
        <v>0</v>
      </c>
      <c r="DO111" s="543">
        <f t="shared" si="67"/>
        <v>0</v>
      </c>
      <c r="DP111" s="543">
        <f t="shared" si="67"/>
        <v>0</v>
      </c>
      <c r="DQ111" s="543">
        <f t="shared" si="67"/>
        <v>0</v>
      </c>
      <c r="DR111" s="543">
        <f t="shared" si="68"/>
        <v>0</v>
      </c>
      <c r="DS111" s="543">
        <f t="shared" si="68"/>
        <v>0</v>
      </c>
      <c r="DT111" s="543">
        <f t="shared" si="68"/>
        <v>0</v>
      </c>
      <c r="DU111" s="543">
        <f t="shared" si="68"/>
        <v>0</v>
      </c>
      <c r="DV111" s="543">
        <f t="shared" si="68"/>
        <v>0</v>
      </c>
      <c r="DW111" s="543">
        <f t="shared" si="68"/>
        <v>0</v>
      </c>
      <c r="DX111" s="543">
        <f t="shared" si="68"/>
        <v>0</v>
      </c>
      <c r="DY111" s="543">
        <f t="shared" si="68"/>
        <v>0</v>
      </c>
      <c r="DZ111" s="543">
        <f t="shared" si="68"/>
        <v>0</v>
      </c>
      <c r="EA111" s="543">
        <f t="shared" si="68"/>
        <v>0</v>
      </c>
    </row>
    <row r="112" spans="1:131">
      <c r="A112" s="82"/>
      <c r="C112" s="33"/>
      <c r="D112" s="1123"/>
      <c r="E112" s="1123"/>
      <c r="F112" s="1124"/>
      <c r="G112" s="83">
        <f t="shared" si="69"/>
        <v>0</v>
      </c>
      <c r="H112" s="439">
        <f t="shared" si="70"/>
        <v>0</v>
      </c>
      <c r="I112" s="84"/>
      <c r="K112" s="465"/>
      <c r="L112" s="543">
        <f t="shared" si="57"/>
        <v>0</v>
      </c>
      <c r="M112" s="543">
        <f t="shared" si="57"/>
        <v>0</v>
      </c>
      <c r="N112" s="543">
        <f t="shared" si="57"/>
        <v>0</v>
      </c>
      <c r="O112" s="543">
        <f t="shared" si="57"/>
        <v>0</v>
      </c>
      <c r="P112" s="543">
        <f t="shared" si="57"/>
        <v>0</v>
      </c>
      <c r="Q112" s="543">
        <f t="shared" si="57"/>
        <v>0</v>
      </c>
      <c r="R112" s="543">
        <f t="shared" si="57"/>
        <v>0</v>
      </c>
      <c r="S112" s="543">
        <f t="shared" si="57"/>
        <v>0</v>
      </c>
      <c r="T112" s="543">
        <f t="shared" si="57"/>
        <v>0</v>
      </c>
      <c r="U112" s="543">
        <f t="shared" si="57"/>
        <v>0</v>
      </c>
      <c r="V112" s="543">
        <f t="shared" si="58"/>
        <v>0</v>
      </c>
      <c r="W112" s="543">
        <f t="shared" si="58"/>
        <v>0</v>
      </c>
      <c r="X112" s="543">
        <f t="shared" si="58"/>
        <v>0</v>
      </c>
      <c r="Y112" s="543">
        <f t="shared" si="58"/>
        <v>0</v>
      </c>
      <c r="Z112" s="543">
        <f t="shared" si="58"/>
        <v>0</v>
      </c>
      <c r="AA112" s="543">
        <f t="shared" si="58"/>
        <v>0</v>
      </c>
      <c r="AB112" s="543">
        <f t="shared" si="58"/>
        <v>0</v>
      </c>
      <c r="AC112" s="543">
        <f t="shared" si="58"/>
        <v>0</v>
      </c>
      <c r="AD112" s="543">
        <f t="shared" si="58"/>
        <v>0</v>
      </c>
      <c r="AE112" s="543">
        <f t="shared" si="58"/>
        <v>0</v>
      </c>
      <c r="AF112" s="543">
        <f t="shared" si="59"/>
        <v>0</v>
      </c>
      <c r="AG112" s="543">
        <f t="shared" si="59"/>
        <v>0</v>
      </c>
      <c r="AH112" s="543">
        <f t="shared" si="59"/>
        <v>0</v>
      </c>
      <c r="AI112" s="543">
        <f t="shared" si="59"/>
        <v>0</v>
      </c>
      <c r="AJ112" s="543">
        <f t="shared" si="59"/>
        <v>0</v>
      </c>
      <c r="AK112" s="543">
        <f t="shared" si="59"/>
        <v>0</v>
      </c>
      <c r="AL112" s="543">
        <f t="shared" si="59"/>
        <v>0</v>
      </c>
      <c r="AM112" s="543">
        <f t="shared" si="59"/>
        <v>0</v>
      </c>
      <c r="AN112" s="543">
        <f t="shared" si="59"/>
        <v>0</v>
      </c>
      <c r="AO112" s="543">
        <f t="shared" si="59"/>
        <v>0</v>
      </c>
      <c r="AP112" s="543">
        <f t="shared" si="60"/>
        <v>0</v>
      </c>
      <c r="AQ112" s="543">
        <f t="shared" si="60"/>
        <v>0</v>
      </c>
      <c r="AR112" s="543">
        <f t="shared" si="60"/>
        <v>0</v>
      </c>
      <c r="AS112" s="543">
        <f t="shared" si="60"/>
        <v>0</v>
      </c>
      <c r="AT112" s="543">
        <f t="shared" si="60"/>
        <v>0</v>
      </c>
      <c r="AU112" s="543">
        <f t="shared" si="60"/>
        <v>0</v>
      </c>
      <c r="AV112" s="543">
        <f t="shared" si="60"/>
        <v>0</v>
      </c>
      <c r="AW112" s="543">
        <f t="shared" si="60"/>
        <v>0</v>
      </c>
      <c r="AX112" s="543">
        <f t="shared" si="60"/>
        <v>0</v>
      </c>
      <c r="AY112" s="543">
        <f t="shared" si="60"/>
        <v>0</v>
      </c>
      <c r="AZ112" s="543">
        <f t="shared" si="61"/>
        <v>0</v>
      </c>
      <c r="BA112" s="543">
        <f t="shared" si="61"/>
        <v>0</v>
      </c>
      <c r="BB112" s="543">
        <f t="shared" si="61"/>
        <v>0</v>
      </c>
      <c r="BC112" s="543">
        <f t="shared" si="61"/>
        <v>0</v>
      </c>
      <c r="BD112" s="543">
        <f t="shared" si="61"/>
        <v>0</v>
      </c>
      <c r="BE112" s="543">
        <f t="shared" si="61"/>
        <v>0</v>
      </c>
      <c r="BF112" s="543">
        <f t="shared" si="61"/>
        <v>0</v>
      </c>
      <c r="BG112" s="543">
        <f t="shared" si="61"/>
        <v>0</v>
      </c>
      <c r="BH112" s="543">
        <f t="shared" si="61"/>
        <v>0</v>
      </c>
      <c r="BI112" s="543">
        <f t="shared" si="61"/>
        <v>0</v>
      </c>
      <c r="BJ112" s="543">
        <f t="shared" si="62"/>
        <v>0</v>
      </c>
      <c r="BK112" s="543">
        <f t="shared" si="62"/>
        <v>0</v>
      </c>
      <c r="BL112" s="543">
        <f t="shared" si="62"/>
        <v>0</v>
      </c>
      <c r="BM112" s="543">
        <f t="shared" si="62"/>
        <v>0</v>
      </c>
      <c r="BN112" s="543">
        <f t="shared" si="62"/>
        <v>0</v>
      </c>
      <c r="BO112" s="543">
        <f t="shared" si="62"/>
        <v>0</v>
      </c>
      <c r="BP112" s="543">
        <f t="shared" si="62"/>
        <v>0</v>
      </c>
      <c r="BQ112" s="543">
        <f t="shared" si="62"/>
        <v>0</v>
      </c>
      <c r="BR112" s="543">
        <f t="shared" si="62"/>
        <v>0</v>
      </c>
      <c r="BS112" s="543">
        <f t="shared" si="62"/>
        <v>0</v>
      </c>
      <c r="BT112" s="543">
        <f t="shared" si="63"/>
        <v>0</v>
      </c>
      <c r="BU112" s="543">
        <f t="shared" si="63"/>
        <v>0</v>
      </c>
      <c r="BV112" s="543">
        <f t="shared" si="63"/>
        <v>0</v>
      </c>
      <c r="BW112" s="543">
        <f t="shared" si="63"/>
        <v>0</v>
      </c>
      <c r="BX112" s="543">
        <f t="shared" si="63"/>
        <v>0</v>
      </c>
      <c r="BY112" s="543">
        <f t="shared" si="63"/>
        <v>0</v>
      </c>
      <c r="BZ112" s="543">
        <f t="shared" si="63"/>
        <v>0</v>
      </c>
      <c r="CA112" s="543">
        <f t="shared" si="63"/>
        <v>0</v>
      </c>
      <c r="CB112" s="543">
        <f t="shared" si="63"/>
        <v>0</v>
      </c>
      <c r="CC112" s="543">
        <f t="shared" si="63"/>
        <v>0</v>
      </c>
      <c r="CD112" s="543">
        <f t="shared" si="64"/>
        <v>0</v>
      </c>
      <c r="CE112" s="543">
        <f t="shared" si="64"/>
        <v>0</v>
      </c>
      <c r="CF112" s="543">
        <f t="shared" si="64"/>
        <v>0</v>
      </c>
      <c r="CG112" s="543">
        <f t="shared" si="64"/>
        <v>0</v>
      </c>
      <c r="CH112" s="543">
        <f t="shared" si="64"/>
        <v>0</v>
      </c>
      <c r="CI112" s="543">
        <f t="shared" si="64"/>
        <v>0</v>
      </c>
      <c r="CJ112" s="543">
        <f t="shared" si="64"/>
        <v>0</v>
      </c>
      <c r="CK112" s="543">
        <f t="shared" si="64"/>
        <v>0</v>
      </c>
      <c r="CL112" s="543">
        <f t="shared" si="64"/>
        <v>0</v>
      </c>
      <c r="CM112" s="543">
        <f t="shared" si="64"/>
        <v>0</v>
      </c>
      <c r="CN112" s="543">
        <f t="shared" si="65"/>
        <v>0</v>
      </c>
      <c r="CO112" s="543">
        <f t="shared" si="65"/>
        <v>0</v>
      </c>
      <c r="CP112" s="543">
        <f t="shared" si="65"/>
        <v>0</v>
      </c>
      <c r="CQ112" s="543">
        <f t="shared" si="65"/>
        <v>0</v>
      </c>
      <c r="CR112" s="543">
        <f t="shared" si="65"/>
        <v>0</v>
      </c>
      <c r="CS112" s="543">
        <f t="shared" si="65"/>
        <v>0</v>
      </c>
      <c r="CT112" s="543">
        <f t="shared" si="65"/>
        <v>0</v>
      </c>
      <c r="CU112" s="543">
        <f t="shared" si="65"/>
        <v>0</v>
      </c>
      <c r="CV112" s="543">
        <f t="shared" si="65"/>
        <v>0</v>
      </c>
      <c r="CW112" s="543">
        <f t="shared" si="65"/>
        <v>0</v>
      </c>
      <c r="CX112" s="543">
        <f t="shared" si="66"/>
        <v>0</v>
      </c>
      <c r="CY112" s="543">
        <f t="shared" si="66"/>
        <v>0</v>
      </c>
      <c r="CZ112" s="543">
        <f t="shared" si="66"/>
        <v>0</v>
      </c>
      <c r="DA112" s="543">
        <f t="shared" si="66"/>
        <v>0</v>
      </c>
      <c r="DB112" s="543">
        <f t="shared" si="66"/>
        <v>0</v>
      </c>
      <c r="DC112" s="543">
        <f t="shared" si="66"/>
        <v>0</v>
      </c>
      <c r="DD112" s="543">
        <f t="shared" si="66"/>
        <v>0</v>
      </c>
      <c r="DE112" s="543">
        <f t="shared" si="66"/>
        <v>0</v>
      </c>
      <c r="DF112" s="543">
        <f t="shared" si="66"/>
        <v>0</v>
      </c>
      <c r="DG112" s="543">
        <f t="shared" si="66"/>
        <v>0</v>
      </c>
      <c r="DH112" s="543">
        <f t="shared" si="67"/>
        <v>0</v>
      </c>
      <c r="DI112" s="543">
        <f t="shared" si="67"/>
        <v>0</v>
      </c>
      <c r="DJ112" s="543">
        <f t="shared" si="67"/>
        <v>0</v>
      </c>
      <c r="DK112" s="543">
        <f t="shared" si="67"/>
        <v>0</v>
      </c>
      <c r="DL112" s="543">
        <f t="shared" si="67"/>
        <v>0</v>
      </c>
      <c r="DM112" s="543">
        <f t="shared" si="67"/>
        <v>0</v>
      </c>
      <c r="DN112" s="543">
        <f t="shared" si="67"/>
        <v>0</v>
      </c>
      <c r="DO112" s="543">
        <f t="shared" si="67"/>
        <v>0</v>
      </c>
      <c r="DP112" s="543">
        <f t="shared" si="67"/>
        <v>0</v>
      </c>
      <c r="DQ112" s="543">
        <f t="shared" si="67"/>
        <v>0</v>
      </c>
      <c r="DR112" s="543">
        <f t="shared" si="68"/>
        <v>0</v>
      </c>
      <c r="DS112" s="543">
        <f t="shared" si="68"/>
        <v>0</v>
      </c>
      <c r="DT112" s="543">
        <f t="shared" si="68"/>
        <v>0</v>
      </c>
      <c r="DU112" s="543">
        <f t="shared" si="68"/>
        <v>0</v>
      </c>
      <c r="DV112" s="543">
        <f t="shared" si="68"/>
        <v>0</v>
      </c>
      <c r="DW112" s="543">
        <f t="shared" si="68"/>
        <v>0</v>
      </c>
      <c r="DX112" s="543">
        <f t="shared" si="68"/>
        <v>0</v>
      </c>
      <c r="DY112" s="543">
        <f t="shared" si="68"/>
        <v>0</v>
      </c>
      <c r="DZ112" s="543">
        <f t="shared" si="68"/>
        <v>0</v>
      </c>
      <c r="EA112" s="543">
        <f t="shared" si="68"/>
        <v>0</v>
      </c>
    </row>
    <row r="113" spans="1:131">
      <c r="A113" s="82"/>
      <c r="C113" s="33"/>
      <c r="D113" s="1123"/>
      <c r="E113" s="1123"/>
      <c r="F113" s="1124"/>
      <c r="G113" s="83"/>
      <c r="H113" s="439"/>
      <c r="I113" s="84"/>
      <c r="K113" s="465"/>
      <c r="L113" s="543"/>
      <c r="M113" s="543"/>
      <c r="N113" s="543"/>
      <c r="O113" s="543"/>
      <c r="P113" s="543"/>
      <c r="Q113" s="543"/>
      <c r="R113" s="543"/>
      <c r="S113" s="543"/>
      <c r="T113" s="543"/>
      <c r="U113" s="543"/>
      <c r="V113" s="543"/>
      <c r="W113" s="543"/>
      <c r="X113" s="543"/>
      <c r="Y113" s="543"/>
      <c r="Z113" s="543"/>
      <c r="AA113" s="543"/>
      <c r="AB113" s="543"/>
      <c r="AC113" s="543"/>
      <c r="AD113" s="543"/>
      <c r="AE113" s="543"/>
      <c r="AF113" s="543"/>
      <c r="AG113" s="543"/>
      <c r="AH113" s="543"/>
      <c r="AI113" s="543"/>
      <c r="AJ113" s="543"/>
      <c r="AK113" s="543"/>
      <c r="AL113" s="543"/>
      <c r="AM113" s="543"/>
      <c r="AN113" s="543"/>
      <c r="AO113" s="543"/>
      <c r="AP113" s="543"/>
      <c r="AQ113" s="543"/>
      <c r="AR113" s="543"/>
      <c r="AS113" s="543"/>
      <c r="AT113" s="543"/>
      <c r="AU113" s="543"/>
      <c r="AV113" s="543"/>
      <c r="AW113" s="543"/>
      <c r="AX113" s="543"/>
      <c r="AY113" s="543"/>
      <c r="AZ113" s="543"/>
      <c r="BA113" s="543"/>
      <c r="BB113" s="543"/>
      <c r="BC113" s="543"/>
      <c r="BD113" s="543"/>
      <c r="BE113" s="543"/>
      <c r="BF113" s="543"/>
      <c r="BG113" s="543"/>
      <c r="BH113" s="543"/>
      <c r="BI113" s="543"/>
      <c r="BJ113" s="543"/>
      <c r="BK113" s="543"/>
      <c r="BL113" s="543"/>
      <c r="BM113" s="543"/>
      <c r="BN113" s="543"/>
      <c r="BO113" s="543"/>
      <c r="BP113" s="543"/>
      <c r="BQ113" s="543"/>
      <c r="BR113" s="543"/>
      <c r="BS113" s="543"/>
      <c r="BT113" s="543"/>
      <c r="BU113" s="543"/>
      <c r="BV113" s="543"/>
      <c r="BW113" s="543"/>
      <c r="BX113" s="543"/>
      <c r="BY113" s="543"/>
      <c r="BZ113" s="543"/>
      <c r="CA113" s="543"/>
      <c r="CB113" s="543"/>
      <c r="CC113" s="543"/>
      <c r="CD113" s="543"/>
      <c r="CE113" s="543"/>
      <c r="CF113" s="543"/>
      <c r="CG113" s="543"/>
      <c r="CH113" s="543"/>
      <c r="CI113" s="543"/>
      <c r="CJ113" s="543"/>
      <c r="CK113" s="543"/>
      <c r="CL113" s="543"/>
      <c r="CM113" s="543"/>
      <c r="CN113" s="543"/>
      <c r="CO113" s="543"/>
      <c r="CP113" s="543"/>
      <c r="CQ113" s="543"/>
      <c r="CR113" s="543"/>
      <c r="CS113" s="543"/>
      <c r="CT113" s="543"/>
      <c r="CU113" s="543"/>
      <c r="CV113" s="543"/>
      <c r="CW113" s="543"/>
      <c r="CX113" s="543"/>
      <c r="CY113" s="543"/>
      <c r="CZ113" s="543"/>
      <c r="DA113" s="543"/>
      <c r="DB113" s="543"/>
      <c r="DC113" s="543"/>
      <c r="DD113" s="543"/>
      <c r="DE113" s="543"/>
      <c r="DF113" s="543"/>
      <c r="DG113" s="543"/>
      <c r="DH113" s="543"/>
      <c r="DI113" s="543"/>
      <c r="DJ113" s="543"/>
      <c r="DK113" s="543"/>
      <c r="DL113" s="543"/>
      <c r="DM113" s="543"/>
      <c r="DN113" s="543"/>
      <c r="DO113" s="543"/>
      <c r="DP113" s="543"/>
      <c r="DQ113" s="543"/>
      <c r="DR113" s="543"/>
      <c r="DS113" s="543"/>
      <c r="DT113" s="543"/>
      <c r="DU113" s="543"/>
      <c r="DV113" s="543"/>
      <c r="DW113" s="543"/>
      <c r="DX113" s="543"/>
      <c r="DY113" s="543"/>
      <c r="DZ113" s="543"/>
      <c r="EA113" s="543"/>
    </row>
    <row r="114" spans="1:131">
      <c r="A114" s="82"/>
      <c r="C114" s="33"/>
      <c r="D114" s="1123"/>
      <c r="E114" s="1123"/>
      <c r="F114" s="1124"/>
      <c r="G114" s="83"/>
      <c r="H114" s="439"/>
      <c r="I114" s="84"/>
      <c r="K114" s="465"/>
      <c r="L114" s="543"/>
      <c r="M114" s="543"/>
      <c r="N114" s="543"/>
      <c r="O114" s="543"/>
      <c r="P114" s="543"/>
      <c r="Q114" s="543"/>
      <c r="R114" s="543"/>
      <c r="S114" s="543"/>
      <c r="T114" s="543"/>
      <c r="U114" s="543"/>
      <c r="V114" s="543"/>
      <c r="W114" s="543"/>
      <c r="X114" s="543"/>
      <c r="Y114" s="543"/>
      <c r="Z114" s="543"/>
      <c r="AA114" s="543"/>
      <c r="AB114" s="543"/>
      <c r="AC114" s="543"/>
      <c r="AD114" s="543"/>
      <c r="AE114" s="543"/>
      <c r="AF114" s="543"/>
      <c r="AG114" s="543"/>
      <c r="AH114" s="543"/>
      <c r="AI114" s="543"/>
      <c r="AJ114" s="543"/>
      <c r="AK114" s="543"/>
      <c r="AL114" s="543"/>
      <c r="AM114" s="543"/>
      <c r="AN114" s="543"/>
      <c r="AO114" s="543"/>
      <c r="AP114" s="543"/>
      <c r="AQ114" s="543"/>
      <c r="AR114" s="543"/>
      <c r="AS114" s="543"/>
      <c r="AT114" s="543"/>
      <c r="AU114" s="543"/>
      <c r="AV114" s="543"/>
      <c r="AW114" s="543"/>
      <c r="AX114" s="543"/>
      <c r="AY114" s="543"/>
      <c r="AZ114" s="543"/>
      <c r="BA114" s="543"/>
      <c r="BB114" s="543"/>
      <c r="BC114" s="543"/>
      <c r="BD114" s="543"/>
      <c r="BE114" s="543"/>
      <c r="BF114" s="543"/>
      <c r="BG114" s="543"/>
      <c r="BH114" s="543"/>
      <c r="BI114" s="543"/>
      <c r="BJ114" s="543"/>
      <c r="BK114" s="543"/>
      <c r="BL114" s="543"/>
      <c r="BM114" s="543"/>
      <c r="BN114" s="543"/>
      <c r="BO114" s="543"/>
      <c r="BP114" s="543"/>
      <c r="BQ114" s="543"/>
      <c r="BR114" s="543"/>
      <c r="BS114" s="543"/>
      <c r="BT114" s="543"/>
      <c r="BU114" s="543"/>
      <c r="BV114" s="543"/>
      <c r="BW114" s="543"/>
      <c r="BX114" s="543"/>
      <c r="BY114" s="543"/>
      <c r="BZ114" s="543"/>
      <c r="CA114" s="543"/>
      <c r="CB114" s="543"/>
      <c r="CC114" s="543"/>
      <c r="CD114" s="543"/>
      <c r="CE114" s="543"/>
      <c r="CF114" s="543"/>
      <c r="CG114" s="543"/>
      <c r="CH114" s="543"/>
      <c r="CI114" s="543"/>
      <c r="CJ114" s="543"/>
      <c r="CK114" s="543"/>
      <c r="CL114" s="543"/>
      <c r="CM114" s="543"/>
      <c r="CN114" s="543"/>
      <c r="CO114" s="543"/>
      <c r="CP114" s="543"/>
      <c r="CQ114" s="543"/>
      <c r="CR114" s="543"/>
      <c r="CS114" s="543"/>
      <c r="CT114" s="543"/>
      <c r="CU114" s="543"/>
      <c r="CV114" s="543"/>
      <c r="CW114" s="543"/>
      <c r="CX114" s="543"/>
      <c r="CY114" s="543"/>
      <c r="CZ114" s="543"/>
      <c r="DA114" s="543"/>
      <c r="DB114" s="543"/>
      <c r="DC114" s="543"/>
      <c r="DD114" s="543"/>
      <c r="DE114" s="543"/>
      <c r="DF114" s="543"/>
      <c r="DG114" s="543"/>
      <c r="DH114" s="543"/>
      <c r="DI114" s="543"/>
      <c r="DJ114" s="543"/>
      <c r="DK114" s="543"/>
      <c r="DL114" s="543"/>
      <c r="DM114" s="543"/>
      <c r="DN114" s="543"/>
      <c r="DO114" s="543"/>
      <c r="DP114" s="543"/>
      <c r="DQ114" s="543"/>
      <c r="DR114" s="543"/>
      <c r="DS114" s="543"/>
      <c r="DT114" s="543"/>
      <c r="DU114" s="543"/>
      <c r="DV114" s="543"/>
      <c r="DW114" s="543"/>
      <c r="DX114" s="543"/>
      <c r="DY114" s="543"/>
      <c r="DZ114" s="543"/>
      <c r="EA114" s="543"/>
    </row>
    <row r="115" spans="1:131">
      <c r="A115" s="82"/>
      <c r="C115" s="33"/>
      <c r="D115" s="1123"/>
      <c r="E115" s="1123"/>
      <c r="F115" s="1124"/>
      <c r="G115" s="83"/>
      <c r="H115" s="439"/>
      <c r="I115" s="84"/>
      <c r="K115" s="465"/>
      <c r="L115" s="543"/>
      <c r="M115" s="543"/>
      <c r="N115" s="543"/>
      <c r="O115" s="543"/>
      <c r="P115" s="543"/>
      <c r="Q115" s="543"/>
      <c r="R115" s="543"/>
      <c r="S115" s="543"/>
      <c r="T115" s="543"/>
      <c r="U115" s="543"/>
      <c r="V115" s="543"/>
      <c r="W115" s="543"/>
      <c r="X115" s="543"/>
      <c r="Y115" s="543"/>
      <c r="Z115" s="543"/>
      <c r="AA115" s="543"/>
      <c r="AB115" s="543"/>
      <c r="AC115" s="543"/>
      <c r="AD115" s="543"/>
      <c r="AE115" s="543"/>
      <c r="AF115" s="543"/>
      <c r="AG115" s="543"/>
      <c r="AH115" s="543"/>
      <c r="AI115" s="543"/>
      <c r="AJ115" s="543"/>
      <c r="AK115" s="543"/>
      <c r="AL115" s="543"/>
      <c r="AM115" s="543"/>
      <c r="AN115" s="543"/>
      <c r="AO115" s="543"/>
      <c r="AP115" s="543"/>
      <c r="AQ115" s="543"/>
      <c r="AR115" s="543"/>
      <c r="AS115" s="543"/>
      <c r="AT115" s="543"/>
      <c r="AU115" s="543"/>
      <c r="AV115" s="543"/>
      <c r="AW115" s="543"/>
      <c r="AX115" s="543"/>
      <c r="AY115" s="543"/>
      <c r="AZ115" s="543"/>
      <c r="BA115" s="543"/>
      <c r="BB115" s="543"/>
      <c r="BC115" s="543"/>
      <c r="BD115" s="543"/>
      <c r="BE115" s="543"/>
      <c r="BF115" s="543"/>
      <c r="BG115" s="543"/>
      <c r="BH115" s="543"/>
      <c r="BI115" s="543"/>
      <c r="BJ115" s="543"/>
      <c r="BK115" s="543"/>
      <c r="BL115" s="543"/>
      <c r="BM115" s="543"/>
      <c r="BN115" s="543"/>
      <c r="BO115" s="543"/>
      <c r="BP115" s="543"/>
      <c r="BQ115" s="543"/>
      <c r="BR115" s="543"/>
      <c r="BS115" s="543"/>
      <c r="BT115" s="543"/>
      <c r="BU115" s="543"/>
      <c r="BV115" s="543"/>
      <c r="BW115" s="543"/>
      <c r="BX115" s="543"/>
      <c r="BY115" s="543"/>
      <c r="BZ115" s="543"/>
      <c r="CA115" s="543"/>
      <c r="CB115" s="543"/>
      <c r="CC115" s="543"/>
      <c r="CD115" s="543"/>
      <c r="CE115" s="543"/>
      <c r="CF115" s="543"/>
      <c r="CG115" s="543"/>
      <c r="CH115" s="543"/>
      <c r="CI115" s="543"/>
      <c r="CJ115" s="543"/>
      <c r="CK115" s="543"/>
      <c r="CL115" s="543"/>
      <c r="CM115" s="543"/>
      <c r="CN115" s="543"/>
      <c r="CO115" s="543"/>
      <c r="CP115" s="543"/>
      <c r="CQ115" s="543"/>
      <c r="CR115" s="543"/>
      <c r="CS115" s="543"/>
      <c r="CT115" s="543"/>
      <c r="CU115" s="543"/>
      <c r="CV115" s="543"/>
      <c r="CW115" s="543"/>
      <c r="CX115" s="543"/>
      <c r="CY115" s="543"/>
      <c r="CZ115" s="543"/>
      <c r="DA115" s="543"/>
      <c r="DB115" s="543"/>
      <c r="DC115" s="543"/>
      <c r="DD115" s="543"/>
      <c r="DE115" s="543"/>
      <c r="DF115" s="543"/>
      <c r="DG115" s="543"/>
      <c r="DH115" s="543"/>
      <c r="DI115" s="543"/>
      <c r="DJ115" s="543"/>
      <c r="DK115" s="543"/>
      <c r="DL115" s="543"/>
      <c r="DM115" s="543"/>
      <c r="DN115" s="543"/>
      <c r="DO115" s="543"/>
      <c r="DP115" s="543"/>
      <c r="DQ115" s="543"/>
      <c r="DR115" s="543"/>
      <c r="DS115" s="543"/>
      <c r="DT115" s="543"/>
      <c r="DU115" s="543"/>
      <c r="DV115" s="543"/>
      <c r="DW115" s="543"/>
      <c r="DX115" s="543"/>
      <c r="DY115" s="543"/>
      <c r="DZ115" s="543"/>
      <c r="EA115" s="543"/>
    </row>
    <row r="116" spans="1:131">
      <c r="A116" s="82"/>
      <c r="C116" s="33"/>
      <c r="D116" s="1123"/>
      <c r="E116" s="1123"/>
      <c r="F116" s="1124"/>
      <c r="G116" s="83">
        <f>IFERROR(F116/F112-1,0)</f>
        <v>0</v>
      </c>
      <c r="H116" s="439">
        <f>H112</f>
        <v>0</v>
      </c>
      <c r="I116" s="84"/>
      <c r="K116" s="465"/>
      <c r="L116" s="543">
        <f t="shared" si="57"/>
        <v>0</v>
      </c>
      <c r="M116" s="543">
        <f t="shared" si="57"/>
        <v>0</v>
      </c>
      <c r="N116" s="543">
        <f t="shared" si="57"/>
        <v>0</v>
      </c>
      <c r="O116" s="543">
        <f t="shared" si="57"/>
        <v>0</v>
      </c>
      <c r="P116" s="543">
        <f t="shared" si="57"/>
        <v>0</v>
      </c>
      <c r="Q116" s="543">
        <f t="shared" si="57"/>
        <v>0</v>
      </c>
      <c r="R116" s="543">
        <f t="shared" si="57"/>
        <v>0</v>
      </c>
      <c r="S116" s="543">
        <f t="shared" si="57"/>
        <v>0</v>
      </c>
      <c r="T116" s="543">
        <f t="shared" si="57"/>
        <v>0</v>
      </c>
      <c r="U116" s="543">
        <f t="shared" si="57"/>
        <v>0</v>
      </c>
      <c r="V116" s="543">
        <f t="shared" si="58"/>
        <v>0</v>
      </c>
      <c r="W116" s="543">
        <f t="shared" si="58"/>
        <v>0</v>
      </c>
      <c r="X116" s="543">
        <f t="shared" si="58"/>
        <v>0</v>
      </c>
      <c r="Y116" s="543">
        <f t="shared" si="58"/>
        <v>0</v>
      </c>
      <c r="Z116" s="543">
        <f t="shared" si="58"/>
        <v>0</v>
      </c>
      <c r="AA116" s="543">
        <f t="shared" si="58"/>
        <v>0</v>
      </c>
      <c r="AB116" s="543">
        <f t="shared" si="58"/>
        <v>0</v>
      </c>
      <c r="AC116" s="543">
        <f t="shared" si="58"/>
        <v>0</v>
      </c>
      <c r="AD116" s="543">
        <f t="shared" si="58"/>
        <v>0</v>
      </c>
      <c r="AE116" s="543">
        <f t="shared" si="58"/>
        <v>0</v>
      </c>
      <c r="AF116" s="543">
        <f t="shared" si="59"/>
        <v>0</v>
      </c>
      <c r="AG116" s="543">
        <f t="shared" si="59"/>
        <v>0</v>
      </c>
      <c r="AH116" s="543">
        <f t="shared" si="59"/>
        <v>0</v>
      </c>
      <c r="AI116" s="543">
        <f t="shared" si="59"/>
        <v>0</v>
      </c>
      <c r="AJ116" s="543">
        <f t="shared" si="59"/>
        <v>0</v>
      </c>
      <c r="AK116" s="543">
        <f t="shared" si="59"/>
        <v>0</v>
      </c>
      <c r="AL116" s="543">
        <f t="shared" si="59"/>
        <v>0</v>
      </c>
      <c r="AM116" s="543">
        <f t="shared" si="59"/>
        <v>0</v>
      </c>
      <c r="AN116" s="543">
        <f t="shared" si="59"/>
        <v>0</v>
      </c>
      <c r="AO116" s="543">
        <f t="shared" si="59"/>
        <v>0</v>
      </c>
      <c r="AP116" s="543">
        <f t="shared" si="60"/>
        <v>0</v>
      </c>
      <c r="AQ116" s="543">
        <f t="shared" si="60"/>
        <v>0</v>
      </c>
      <c r="AR116" s="543">
        <f t="shared" si="60"/>
        <v>0</v>
      </c>
      <c r="AS116" s="543">
        <f t="shared" si="60"/>
        <v>0</v>
      </c>
      <c r="AT116" s="543">
        <f t="shared" si="60"/>
        <v>0</v>
      </c>
      <c r="AU116" s="543">
        <f t="shared" si="60"/>
        <v>0</v>
      </c>
      <c r="AV116" s="543">
        <f t="shared" si="60"/>
        <v>0</v>
      </c>
      <c r="AW116" s="543">
        <f t="shared" si="60"/>
        <v>0</v>
      </c>
      <c r="AX116" s="543">
        <f t="shared" si="60"/>
        <v>0</v>
      </c>
      <c r="AY116" s="543">
        <f t="shared" si="60"/>
        <v>0</v>
      </c>
      <c r="AZ116" s="543">
        <f t="shared" si="61"/>
        <v>0</v>
      </c>
      <c r="BA116" s="543">
        <f t="shared" si="61"/>
        <v>0</v>
      </c>
      <c r="BB116" s="543">
        <f t="shared" si="61"/>
        <v>0</v>
      </c>
      <c r="BC116" s="543">
        <f t="shared" si="61"/>
        <v>0</v>
      </c>
      <c r="BD116" s="543">
        <f t="shared" si="61"/>
        <v>0</v>
      </c>
      <c r="BE116" s="543">
        <f t="shared" si="61"/>
        <v>0</v>
      </c>
      <c r="BF116" s="543">
        <f t="shared" si="61"/>
        <v>0</v>
      </c>
      <c r="BG116" s="543">
        <f t="shared" si="61"/>
        <v>0</v>
      </c>
      <c r="BH116" s="543">
        <f t="shared" si="61"/>
        <v>0</v>
      </c>
      <c r="BI116" s="543">
        <f t="shared" si="61"/>
        <v>0</v>
      </c>
      <c r="BJ116" s="543">
        <f t="shared" si="62"/>
        <v>0</v>
      </c>
      <c r="BK116" s="543">
        <f t="shared" si="62"/>
        <v>0</v>
      </c>
      <c r="BL116" s="543">
        <f t="shared" si="62"/>
        <v>0</v>
      </c>
      <c r="BM116" s="543">
        <f t="shared" si="62"/>
        <v>0</v>
      </c>
      <c r="BN116" s="543">
        <f t="shared" si="62"/>
        <v>0</v>
      </c>
      <c r="BO116" s="543">
        <f t="shared" si="62"/>
        <v>0</v>
      </c>
      <c r="BP116" s="543">
        <f t="shared" si="62"/>
        <v>0</v>
      </c>
      <c r="BQ116" s="543">
        <f t="shared" si="62"/>
        <v>0</v>
      </c>
      <c r="BR116" s="543">
        <f t="shared" si="62"/>
        <v>0</v>
      </c>
      <c r="BS116" s="543">
        <f t="shared" si="62"/>
        <v>0</v>
      </c>
      <c r="BT116" s="543">
        <f t="shared" si="63"/>
        <v>0</v>
      </c>
      <c r="BU116" s="543">
        <f t="shared" si="63"/>
        <v>0</v>
      </c>
      <c r="BV116" s="543">
        <f t="shared" si="63"/>
        <v>0</v>
      </c>
      <c r="BW116" s="543">
        <f t="shared" si="63"/>
        <v>0</v>
      </c>
      <c r="BX116" s="543">
        <f t="shared" si="63"/>
        <v>0</v>
      </c>
      <c r="BY116" s="543">
        <f t="shared" si="63"/>
        <v>0</v>
      </c>
      <c r="BZ116" s="543">
        <f t="shared" si="63"/>
        <v>0</v>
      </c>
      <c r="CA116" s="543">
        <f t="shared" si="63"/>
        <v>0</v>
      </c>
      <c r="CB116" s="543">
        <f t="shared" si="63"/>
        <v>0</v>
      </c>
      <c r="CC116" s="543">
        <f t="shared" si="63"/>
        <v>0</v>
      </c>
      <c r="CD116" s="543">
        <f t="shared" si="64"/>
        <v>0</v>
      </c>
      <c r="CE116" s="543">
        <f t="shared" si="64"/>
        <v>0</v>
      </c>
      <c r="CF116" s="543">
        <f t="shared" si="64"/>
        <v>0</v>
      </c>
      <c r="CG116" s="543">
        <f t="shared" si="64"/>
        <v>0</v>
      </c>
      <c r="CH116" s="543">
        <f t="shared" si="64"/>
        <v>0</v>
      </c>
      <c r="CI116" s="543">
        <f t="shared" si="64"/>
        <v>0</v>
      </c>
      <c r="CJ116" s="543">
        <f t="shared" si="64"/>
        <v>0</v>
      </c>
      <c r="CK116" s="543">
        <f t="shared" si="64"/>
        <v>0</v>
      </c>
      <c r="CL116" s="543">
        <f t="shared" si="64"/>
        <v>0</v>
      </c>
      <c r="CM116" s="543">
        <f t="shared" si="64"/>
        <v>0</v>
      </c>
      <c r="CN116" s="543">
        <f t="shared" si="65"/>
        <v>0</v>
      </c>
      <c r="CO116" s="543">
        <f t="shared" si="65"/>
        <v>0</v>
      </c>
      <c r="CP116" s="543">
        <f t="shared" si="65"/>
        <v>0</v>
      </c>
      <c r="CQ116" s="543">
        <f t="shared" si="65"/>
        <v>0</v>
      </c>
      <c r="CR116" s="543">
        <f t="shared" si="65"/>
        <v>0</v>
      </c>
      <c r="CS116" s="543">
        <f t="shared" si="65"/>
        <v>0</v>
      </c>
      <c r="CT116" s="543">
        <f t="shared" si="65"/>
        <v>0</v>
      </c>
      <c r="CU116" s="543">
        <f t="shared" si="65"/>
        <v>0</v>
      </c>
      <c r="CV116" s="543">
        <f t="shared" si="65"/>
        <v>0</v>
      </c>
      <c r="CW116" s="543">
        <f t="shared" si="65"/>
        <v>0</v>
      </c>
      <c r="CX116" s="543">
        <f t="shared" si="66"/>
        <v>0</v>
      </c>
      <c r="CY116" s="543">
        <f t="shared" si="66"/>
        <v>0</v>
      </c>
      <c r="CZ116" s="543">
        <f t="shared" si="66"/>
        <v>0</v>
      </c>
      <c r="DA116" s="543">
        <f t="shared" si="66"/>
        <v>0</v>
      </c>
      <c r="DB116" s="543">
        <f t="shared" si="66"/>
        <v>0</v>
      </c>
      <c r="DC116" s="543">
        <f t="shared" si="66"/>
        <v>0</v>
      </c>
      <c r="DD116" s="543">
        <f t="shared" si="66"/>
        <v>0</v>
      </c>
      <c r="DE116" s="543">
        <f t="shared" si="66"/>
        <v>0</v>
      </c>
      <c r="DF116" s="543">
        <f t="shared" si="66"/>
        <v>0</v>
      </c>
      <c r="DG116" s="543">
        <f t="shared" si="66"/>
        <v>0</v>
      </c>
      <c r="DH116" s="543">
        <f t="shared" si="67"/>
        <v>0</v>
      </c>
      <c r="DI116" s="543">
        <f t="shared" si="67"/>
        <v>0</v>
      </c>
      <c r="DJ116" s="543">
        <f t="shared" si="67"/>
        <v>0</v>
      </c>
      <c r="DK116" s="543">
        <f t="shared" si="67"/>
        <v>0</v>
      </c>
      <c r="DL116" s="543">
        <f t="shared" si="67"/>
        <v>0</v>
      </c>
      <c r="DM116" s="543">
        <f t="shared" si="67"/>
        <v>0</v>
      </c>
      <c r="DN116" s="543">
        <f t="shared" si="67"/>
        <v>0</v>
      </c>
      <c r="DO116" s="543">
        <f t="shared" si="67"/>
        <v>0</v>
      </c>
      <c r="DP116" s="543">
        <f t="shared" si="67"/>
        <v>0</v>
      </c>
      <c r="DQ116" s="543">
        <f t="shared" si="67"/>
        <v>0</v>
      </c>
      <c r="DR116" s="543">
        <f t="shared" si="68"/>
        <v>0</v>
      </c>
      <c r="DS116" s="543">
        <f t="shared" si="68"/>
        <v>0</v>
      </c>
      <c r="DT116" s="543">
        <f t="shared" si="68"/>
        <v>0</v>
      </c>
      <c r="DU116" s="543">
        <f t="shared" si="68"/>
        <v>0</v>
      </c>
      <c r="DV116" s="543">
        <f t="shared" si="68"/>
        <v>0</v>
      </c>
      <c r="DW116" s="543">
        <f t="shared" si="68"/>
        <v>0</v>
      </c>
      <c r="DX116" s="543">
        <f t="shared" si="68"/>
        <v>0</v>
      </c>
      <c r="DY116" s="543">
        <f t="shared" si="68"/>
        <v>0</v>
      </c>
      <c r="DZ116" s="543">
        <f t="shared" si="68"/>
        <v>0</v>
      </c>
      <c r="EA116" s="543">
        <f t="shared" si="68"/>
        <v>0</v>
      </c>
    </row>
    <row r="117" spans="1:131">
      <c r="A117" s="82"/>
      <c r="C117" t="s">
        <v>150</v>
      </c>
      <c r="D117" s="1123"/>
      <c r="E117" s="1123"/>
      <c r="F117" s="1125"/>
      <c r="G117" s="83">
        <f t="shared" si="69"/>
        <v>0</v>
      </c>
      <c r="H117" s="439">
        <f t="shared" si="70"/>
        <v>0</v>
      </c>
      <c r="I117" s="84"/>
      <c r="K117" s="465"/>
      <c r="L117" s="543">
        <f t="shared" si="57"/>
        <v>0</v>
      </c>
      <c r="M117" s="543">
        <f t="shared" si="57"/>
        <v>0</v>
      </c>
      <c r="N117" s="543">
        <f t="shared" si="57"/>
        <v>0</v>
      </c>
      <c r="O117" s="543">
        <f t="shared" si="57"/>
        <v>0</v>
      </c>
      <c r="P117" s="543">
        <f t="shared" si="57"/>
        <v>0</v>
      </c>
      <c r="Q117" s="543">
        <f t="shared" si="57"/>
        <v>0</v>
      </c>
      <c r="R117" s="543">
        <f t="shared" si="57"/>
        <v>0</v>
      </c>
      <c r="S117" s="543">
        <f t="shared" si="57"/>
        <v>0</v>
      </c>
      <c r="T117" s="543">
        <f t="shared" si="57"/>
        <v>0</v>
      </c>
      <c r="U117" s="543">
        <f t="shared" si="57"/>
        <v>0</v>
      </c>
      <c r="V117" s="543">
        <f t="shared" si="58"/>
        <v>0</v>
      </c>
      <c r="W117" s="543">
        <f t="shared" si="58"/>
        <v>0</v>
      </c>
      <c r="X117" s="543">
        <f t="shared" si="58"/>
        <v>0</v>
      </c>
      <c r="Y117" s="543">
        <f t="shared" si="58"/>
        <v>0</v>
      </c>
      <c r="Z117" s="543">
        <f t="shared" si="58"/>
        <v>0</v>
      </c>
      <c r="AA117" s="543">
        <f t="shared" si="58"/>
        <v>0</v>
      </c>
      <c r="AB117" s="543">
        <f t="shared" si="58"/>
        <v>0</v>
      </c>
      <c r="AC117" s="543">
        <f t="shared" si="58"/>
        <v>0</v>
      </c>
      <c r="AD117" s="543">
        <f t="shared" si="58"/>
        <v>0</v>
      </c>
      <c r="AE117" s="543">
        <f t="shared" si="58"/>
        <v>0</v>
      </c>
      <c r="AF117" s="543">
        <f t="shared" si="59"/>
        <v>0</v>
      </c>
      <c r="AG117" s="543">
        <f t="shared" si="59"/>
        <v>0</v>
      </c>
      <c r="AH117" s="543">
        <f t="shared" si="59"/>
        <v>0</v>
      </c>
      <c r="AI117" s="543">
        <f t="shared" si="59"/>
        <v>0</v>
      </c>
      <c r="AJ117" s="543">
        <f t="shared" si="59"/>
        <v>0</v>
      </c>
      <c r="AK117" s="543">
        <f t="shared" si="59"/>
        <v>0</v>
      </c>
      <c r="AL117" s="543">
        <f t="shared" si="59"/>
        <v>0</v>
      </c>
      <c r="AM117" s="543">
        <f t="shared" si="59"/>
        <v>0</v>
      </c>
      <c r="AN117" s="543">
        <f t="shared" si="59"/>
        <v>0</v>
      </c>
      <c r="AO117" s="543">
        <f t="shared" si="59"/>
        <v>0</v>
      </c>
      <c r="AP117" s="543">
        <f t="shared" si="60"/>
        <v>0</v>
      </c>
      <c r="AQ117" s="543">
        <f t="shared" si="60"/>
        <v>0</v>
      </c>
      <c r="AR117" s="543">
        <f t="shared" si="60"/>
        <v>0</v>
      </c>
      <c r="AS117" s="543">
        <f t="shared" si="60"/>
        <v>0</v>
      </c>
      <c r="AT117" s="543">
        <f t="shared" si="60"/>
        <v>0</v>
      </c>
      <c r="AU117" s="543">
        <f t="shared" si="60"/>
        <v>0</v>
      </c>
      <c r="AV117" s="543">
        <f t="shared" si="60"/>
        <v>0</v>
      </c>
      <c r="AW117" s="543">
        <f t="shared" si="60"/>
        <v>0</v>
      </c>
      <c r="AX117" s="543">
        <f t="shared" si="60"/>
        <v>0</v>
      </c>
      <c r="AY117" s="543">
        <f t="shared" si="60"/>
        <v>0</v>
      </c>
      <c r="AZ117" s="543">
        <f t="shared" si="61"/>
        <v>0</v>
      </c>
      <c r="BA117" s="543">
        <f t="shared" si="61"/>
        <v>0</v>
      </c>
      <c r="BB117" s="543">
        <f t="shared" si="61"/>
        <v>0</v>
      </c>
      <c r="BC117" s="543">
        <f t="shared" si="61"/>
        <v>0</v>
      </c>
      <c r="BD117" s="543">
        <f t="shared" si="61"/>
        <v>0</v>
      </c>
      <c r="BE117" s="543">
        <f t="shared" si="61"/>
        <v>0</v>
      </c>
      <c r="BF117" s="543">
        <f t="shared" si="61"/>
        <v>0</v>
      </c>
      <c r="BG117" s="543">
        <f t="shared" si="61"/>
        <v>0</v>
      </c>
      <c r="BH117" s="543">
        <f t="shared" si="61"/>
        <v>0</v>
      </c>
      <c r="BI117" s="543">
        <f t="shared" si="61"/>
        <v>0</v>
      </c>
      <c r="BJ117" s="543">
        <f t="shared" si="62"/>
        <v>0</v>
      </c>
      <c r="BK117" s="543">
        <f t="shared" si="62"/>
        <v>0</v>
      </c>
      <c r="BL117" s="543">
        <f t="shared" si="62"/>
        <v>0</v>
      </c>
      <c r="BM117" s="543">
        <f t="shared" si="62"/>
        <v>0</v>
      </c>
      <c r="BN117" s="543">
        <f t="shared" si="62"/>
        <v>0</v>
      </c>
      <c r="BO117" s="543">
        <f t="shared" si="62"/>
        <v>0</v>
      </c>
      <c r="BP117" s="543">
        <f t="shared" si="62"/>
        <v>0</v>
      </c>
      <c r="BQ117" s="543">
        <f t="shared" si="62"/>
        <v>0</v>
      </c>
      <c r="BR117" s="543">
        <f t="shared" si="62"/>
        <v>0</v>
      </c>
      <c r="BS117" s="543">
        <f t="shared" si="62"/>
        <v>0</v>
      </c>
      <c r="BT117" s="543">
        <f t="shared" si="63"/>
        <v>0</v>
      </c>
      <c r="BU117" s="543">
        <f t="shared" si="63"/>
        <v>0</v>
      </c>
      <c r="BV117" s="543">
        <f t="shared" si="63"/>
        <v>0</v>
      </c>
      <c r="BW117" s="543">
        <f t="shared" si="63"/>
        <v>0</v>
      </c>
      <c r="BX117" s="543">
        <f t="shared" si="63"/>
        <v>0</v>
      </c>
      <c r="BY117" s="543">
        <f t="shared" si="63"/>
        <v>0</v>
      </c>
      <c r="BZ117" s="543">
        <f t="shared" si="63"/>
        <v>0</v>
      </c>
      <c r="CA117" s="543">
        <f t="shared" si="63"/>
        <v>0</v>
      </c>
      <c r="CB117" s="543">
        <f t="shared" si="63"/>
        <v>0</v>
      </c>
      <c r="CC117" s="543">
        <f t="shared" si="63"/>
        <v>0</v>
      </c>
      <c r="CD117" s="543">
        <f t="shared" si="64"/>
        <v>0</v>
      </c>
      <c r="CE117" s="543">
        <f t="shared" si="64"/>
        <v>0</v>
      </c>
      <c r="CF117" s="543">
        <f t="shared" si="64"/>
        <v>0</v>
      </c>
      <c r="CG117" s="543">
        <f t="shared" si="64"/>
        <v>0</v>
      </c>
      <c r="CH117" s="543">
        <f t="shared" si="64"/>
        <v>0</v>
      </c>
      <c r="CI117" s="543">
        <f t="shared" si="64"/>
        <v>0</v>
      </c>
      <c r="CJ117" s="543">
        <f t="shared" si="64"/>
        <v>0</v>
      </c>
      <c r="CK117" s="543">
        <f t="shared" si="64"/>
        <v>0</v>
      </c>
      <c r="CL117" s="543">
        <f t="shared" si="64"/>
        <v>0</v>
      </c>
      <c r="CM117" s="543">
        <f t="shared" si="64"/>
        <v>0</v>
      </c>
      <c r="CN117" s="543">
        <f t="shared" si="65"/>
        <v>0</v>
      </c>
      <c r="CO117" s="543">
        <f t="shared" si="65"/>
        <v>0</v>
      </c>
      <c r="CP117" s="543">
        <f t="shared" si="65"/>
        <v>0</v>
      </c>
      <c r="CQ117" s="543">
        <f t="shared" si="65"/>
        <v>0</v>
      </c>
      <c r="CR117" s="543">
        <f t="shared" si="65"/>
        <v>0</v>
      </c>
      <c r="CS117" s="543">
        <f t="shared" si="65"/>
        <v>0</v>
      </c>
      <c r="CT117" s="543">
        <f t="shared" si="65"/>
        <v>0</v>
      </c>
      <c r="CU117" s="543">
        <f t="shared" si="65"/>
        <v>0</v>
      </c>
      <c r="CV117" s="543">
        <f t="shared" si="65"/>
        <v>0</v>
      </c>
      <c r="CW117" s="543">
        <f t="shared" si="65"/>
        <v>0</v>
      </c>
      <c r="CX117" s="543">
        <f t="shared" si="66"/>
        <v>0</v>
      </c>
      <c r="CY117" s="543">
        <f t="shared" si="66"/>
        <v>0</v>
      </c>
      <c r="CZ117" s="543">
        <f t="shared" si="66"/>
        <v>0</v>
      </c>
      <c r="DA117" s="543">
        <f t="shared" si="66"/>
        <v>0</v>
      </c>
      <c r="DB117" s="543">
        <f t="shared" si="66"/>
        <v>0</v>
      </c>
      <c r="DC117" s="543">
        <f t="shared" si="66"/>
        <v>0</v>
      </c>
      <c r="DD117" s="543">
        <f t="shared" si="66"/>
        <v>0</v>
      </c>
      <c r="DE117" s="543">
        <f t="shared" si="66"/>
        <v>0</v>
      </c>
      <c r="DF117" s="543">
        <f t="shared" si="66"/>
        <v>0</v>
      </c>
      <c r="DG117" s="543">
        <f t="shared" si="66"/>
        <v>0</v>
      </c>
      <c r="DH117" s="543">
        <f t="shared" si="67"/>
        <v>0</v>
      </c>
      <c r="DI117" s="543">
        <f t="shared" si="67"/>
        <v>0</v>
      </c>
      <c r="DJ117" s="543">
        <f t="shared" si="67"/>
        <v>0</v>
      </c>
      <c r="DK117" s="543">
        <f t="shared" si="67"/>
        <v>0</v>
      </c>
      <c r="DL117" s="543">
        <f t="shared" si="67"/>
        <v>0</v>
      </c>
      <c r="DM117" s="543">
        <f t="shared" si="67"/>
        <v>0</v>
      </c>
      <c r="DN117" s="543">
        <f t="shared" si="67"/>
        <v>0</v>
      </c>
      <c r="DO117" s="543">
        <f t="shared" si="67"/>
        <v>0</v>
      </c>
      <c r="DP117" s="543">
        <f t="shared" si="67"/>
        <v>0</v>
      </c>
      <c r="DQ117" s="543">
        <f t="shared" si="67"/>
        <v>0</v>
      </c>
      <c r="DR117" s="543">
        <f t="shared" si="68"/>
        <v>0</v>
      </c>
      <c r="DS117" s="543">
        <f t="shared" si="68"/>
        <v>0</v>
      </c>
      <c r="DT117" s="543">
        <f t="shared" si="68"/>
        <v>0</v>
      </c>
      <c r="DU117" s="543">
        <f t="shared" si="68"/>
        <v>0</v>
      </c>
      <c r="DV117" s="543">
        <f t="shared" si="68"/>
        <v>0</v>
      </c>
      <c r="DW117" s="543">
        <f t="shared" si="68"/>
        <v>0</v>
      </c>
      <c r="DX117" s="543">
        <f t="shared" si="68"/>
        <v>0</v>
      </c>
      <c r="DY117" s="543">
        <f t="shared" si="68"/>
        <v>0</v>
      </c>
      <c r="DZ117" s="543">
        <f t="shared" si="68"/>
        <v>0</v>
      </c>
      <c r="EA117" s="543">
        <f t="shared" si="68"/>
        <v>0</v>
      </c>
    </row>
    <row r="118" spans="1:131">
      <c r="A118" s="82"/>
      <c r="C118" t="s">
        <v>151</v>
      </c>
      <c r="D118" s="1123"/>
      <c r="E118" s="1123"/>
      <c r="F118" s="1125"/>
      <c r="G118" s="85"/>
      <c r="H118" s="439">
        <f>H120</f>
        <v>0</v>
      </c>
      <c r="I118" s="86"/>
      <c r="K118" s="465"/>
      <c r="L118" s="543">
        <f t="shared" si="57"/>
        <v>0</v>
      </c>
      <c r="M118" s="543">
        <f t="shared" si="57"/>
        <v>0</v>
      </c>
      <c r="N118" s="543">
        <f t="shared" si="57"/>
        <v>0</v>
      </c>
      <c r="O118" s="543">
        <f t="shared" si="57"/>
        <v>0</v>
      </c>
      <c r="P118" s="543">
        <f t="shared" si="57"/>
        <v>0</v>
      </c>
      <c r="Q118" s="543">
        <f t="shared" si="57"/>
        <v>0</v>
      </c>
      <c r="R118" s="543">
        <f t="shared" si="57"/>
        <v>0</v>
      </c>
      <c r="S118" s="543">
        <f t="shared" si="57"/>
        <v>0</v>
      </c>
      <c r="T118" s="543">
        <f t="shared" si="57"/>
        <v>0</v>
      </c>
      <c r="U118" s="543">
        <f t="shared" si="57"/>
        <v>0</v>
      </c>
      <c r="V118" s="543">
        <f t="shared" si="58"/>
        <v>0</v>
      </c>
      <c r="W118" s="543">
        <f t="shared" si="58"/>
        <v>0</v>
      </c>
      <c r="X118" s="543">
        <f t="shared" si="58"/>
        <v>0</v>
      </c>
      <c r="Y118" s="543">
        <f t="shared" si="58"/>
        <v>0</v>
      </c>
      <c r="Z118" s="543">
        <f t="shared" si="58"/>
        <v>0</v>
      </c>
      <c r="AA118" s="543">
        <f t="shared" si="58"/>
        <v>0</v>
      </c>
      <c r="AB118" s="543">
        <f t="shared" si="58"/>
        <v>0</v>
      </c>
      <c r="AC118" s="543">
        <f t="shared" si="58"/>
        <v>0</v>
      </c>
      <c r="AD118" s="543">
        <f t="shared" si="58"/>
        <v>0</v>
      </c>
      <c r="AE118" s="543">
        <f t="shared" si="58"/>
        <v>0</v>
      </c>
      <c r="AF118" s="543">
        <f t="shared" si="59"/>
        <v>0</v>
      </c>
      <c r="AG118" s="543">
        <f t="shared" si="59"/>
        <v>0</v>
      </c>
      <c r="AH118" s="543">
        <f t="shared" si="59"/>
        <v>0</v>
      </c>
      <c r="AI118" s="543">
        <f t="shared" si="59"/>
        <v>0</v>
      </c>
      <c r="AJ118" s="543">
        <f t="shared" si="59"/>
        <v>0</v>
      </c>
      <c r="AK118" s="543">
        <f t="shared" si="59"/>
        <v>0</v>
      </c>
      <c r="AL118" s="543">
        <f t="shared" si="59"/>
        <v>0</v>
      </c>
      <c r="AM118" s="543">
        <f t="shared" si="59"/>
        <v>0</v>
      </c>
      <c r="AN118" s="543">
        <f t="shared" si="59"/>
        <v>0</v>
      </c>
      <c r="AO118" s="543">
        <f t="shared" si="59"/>
        <v>0</v>
      </c>
      <c r="AP118" s="543">
        <f t="shared" si="60"/>
        <v>0</v>
      </c>
      <c r="AQ118" s="543">
        <f t="shared" si="60"/>
        <v>0</v>
      </c>
      <c r="AR118" s="543">
        <f t="shared" si="60"/>
        <v>0</v>
      </c>
      <c r="AS118" s="543">
        <f t="shared" si="60"/>
        <v>0</v>
      </c>
      <c r="AT118" s="543">
        <f t="shared" si="60"/>
        <v>0</v>
      </c>
      <c r="AU118" s="543">
        <f t="shared" si="60"/>
        <v>0</v>
      </c>
      <c r="AV118" s="543">
        <f t="shared" si="60"/>
        <v>0</v>
      </c>
      <c r="AW118" s="543">
        <f t="shared" si="60"/>
        <v>0</v>
      </c>
      <c r="AX118" s="543">
        <f t="shared" si="60"/>
        <v>0</v>
      </c>
      <c r="AY118" s="543">
        <f t="shared" si="60"/>
        <v>0</v>
      </c>
      <c r="AZ118" s="543">
        <f t="shared" si="61"/>
        <v>0</v>
      </c>
      <c r="BA118" s="543">
        <f t="shared" si="61"/>
        <v>0</v>
      </c>
      <c r="BB118" s="543">
        <f t="shared" si="61"/>
        <v>0</v>
      </c>
      <c r="BC118" s="543">
        <f t="shared" si="61"/>
        <v>0</v>
      </c>
      <c r="BD118" s="543">
        <f t="shared" si="61"/>
        <v>0</v>
      </c>
      <c r="BE118" s="543">
        <f t="shared" si="61"/>
        <v>0</v>
      </c>
      <c r="BF118" s="543">
        <f t="shared" si="61"/>
        <v>0</v>
      </c>
      <c r="BG118" s="543">
        <f t="shared" si="61"/>
        <v>0</v>
      </c>
      <c r="BH118" s="543">
        <f t="shared" si="61"/>
        <v>0</v>
      </c>
      <c r="BI118" s="543">
        <f t="shared" si="61"/>
        <v>0</v>
      </c>
      <c r="BJ118" s="543">
        <f t="shared" si="62"/>
        <v>0</v>
      </c>
      <c r="BK118" s="543">
        <f t="shared" si="62"/>
        <v>0</v>
      </c>
      <c r="BL118" s="543">
        <f t="shared" si="62"/>
        <v>0</v>
      </c>
      <c r="BM118" s="543">
        <f t="shared" si="62"/>
        <v>0</v>
      </c>
      <c r="BN118" s="543">
        <f t="shared" si="62"/>
        <v>0</v>
      </c>
      <c r="BO118" s="543">
        <f t="shared" si="62"/>
        <v>0</v>
      </c>
      <c r="BP118" s="543">
        <f t="shared" si="62"/>
        <v>0</v>
      </c>
      <c r="BQ118" s="543">
        <f t="shared" si="62"/>
        <v>0</v>
      </c>
      <c r="BR118" s="543">
        <f t="shared" si="62"/>
        <v>0</v>
      </c>
      <c r="BS118" s="543">
        <f t="shared" si="62"/>
        <v>0</v>
      </c>
      <c r="BT118" s="543">
        <f t="shared" si="63"/>
        <v>0</v>
      </c>
      <c r="BU118" s="543">
        <f t="shared" si="63"/>
        <v>0</v>
      </c>
      <c r="BV118" s="543">
        <f t="shared" si="63"/>
        <v>0</v>
      </c>
      <c r="BW118" s="543">
        <f t="shared" si="63"/>
        <v>0</v>
      </c>
      <c r="BX118" s="543">
        <f t="shared" si="63"/>
        <v>0</v>
      </c>
      <c r="BY118" s="543">
        <f t="shared" si="63"/>
        <v>0</v>
      </c>
      <c r="BZ118" s="543">
        <f t="shared" si="63"/>
        <v>0</v>
      </c>
      <c r="CA118" s="543">
        <f t="shared" si="63"/>
        <v>0</v>
      </c>
      <c r="CB118" s="543">
        <f t="shared" si="63"/>
        <v>0</v>
      </c>
      <c r="CC118" s="543">
        <f t="shared" si="63"/>
        <v>0</v>
      </c>
      <c r="CD118" s="543">
        <f t="shared" si="64"/>
        <v>0</v>
      </c>
      <c r="CE118" s="543">
        <f t="shared" si="64"/>
        <v>0</v>
      </c>
      <c r="CF118" s="543">
        <f t="shared" si="64"/>
        <v>0</v>
      </c>
      <c r="CG118" s="543">
        <f t="shared" si="64"/>
        <v>0</v>
      </c>
      <c r="CH118" s="543">
        <f t="shared" si="64"/>
        <v>0</v>
      </c>
      <c r="CI118" s="543">
        <f t="shared" si="64"/>
        <v>0</v>
      </c>
      <c r="CJ118" s="543">
        <f t="shared" si="64"/>
        <v>0</v>
      </c>
      <c r="CK118" s="543">
        <f t="shared" si="64"/>
        <v>0</v>
      </c>
      <c r="CL118" s="543">
        <f t="shared" si="64"/>
        <v>0</v>
      </c>
      <c r="CM118" s="543">
        <f t="shared" si="64"/>
        <v>0</v>
      </c>
      <c r="CN118" s="543">
        <f t="shared" si="65"/>
        <v>0</v>
      </c>
      <c r="CO118" s="543">
        <f t="shared" si="65"/>
        <v>0</v>
      </c>
      <c r="CP118" s="543">
        <f t="shared" si="65"/>
        <v>0</v>
      </c>
      <c r="CQ118" s="543">
        <f t="shared" si="65"/>
        <v>0</v>
      </c>
      <c r="CR118" s="543">
        <f t="shared" si="65"/>
        <v>0</v>
      </c>
      <c r="CS118" s="543">
        <f t="shared" si="65"/>
        <v>0</v>
      </c>
      <c r="CT118" s="543">
        <f t="shared" si="65"/>
        <v>0</v>
      </c>
      <c r="CU118" s="543">
        <f t="shared" si="65"/>
        <v>0</v>
      </c>
      <c r="CV118" s="543">
        <f t="shared" si="65"/>
        <v>0</v>
      </c>
      <c r="CW118" s="543">
        <f t="shared" si="65"/>
        <v>0</v>
      </c>
      <c r="CX118" s="543">
        <f t="shared" si="66"/>
        <v>0</v>
      </c>
      <c r="CY118" s="543">
        <f t="shared" si="66"/>
        <v>0</v>
      </c>
      <c r="CZ118" s="543">
        <f t="shared" si="66"/>
        <v>0</v>
      </c>
      <c r="DA118" s="543">
        <f t="shared" si="66"/>
        <v>0</v>
      </c>
      <c r="DB118" s="543">
        <f t="shared" si="66"/>
        <v>0</v>
      </c>
      <c r="DC118" s="543">
        <f t="shared" si="66"/>
        <v>0</v>
      </c>
      <c r="DD118" s="543">
        <f t="shared" si="66"/>
        <v>0</v>
      </c>
      <c r="DE118" s="543">
        <f t="shared" si="66"/>
        <v>0</v>
      </c>
      <c r="DF118" s="543">
        <f t="shared" si="66"/>
        <v>0</v>
      </c>
      <c r="DG118" s="543">
        <f t="shared" si="66"/>
        <v>0</v>
      </c>
      <c r="DH118" s="543">
        <f t="shared" si="67"/>
        <v>0</v>
      </c>
      <c r="DI118" s="543">
        <f t="shared" si="67"/>
        <v>0</v>
      </c>
      <c r="DJ118" s="543">
        <f t="shared" si="67"/>
        <v>0</v>
      </c>
      <c r="DK118" s="543">
        <f t="shared" si="67"/>
        <v>0</v>
      </c>
      <c r="DL118" s="543">
        <f t="shared" si="67"/>
        <v>0</v>
      </c>
      <c r="DM118" s="543">
        <f t="shared" si="67"/>
        <v>0</v>
      </c>
      <c r="DN118" s="543">
        <f t="shared" si="67"/>
        <v>0</v>
      </c>
      <c r="DO118" s="543">
        <f t="shared" si="67"/>
        <v>0</v>
      </c>
      <c r="DP118" s="543">
        <f t="shared" si="67"/>
        <v>0</v>
      </c>
      <c r="DQ118" s="543">
        <f t="shared" si="67"/>
        <v>0</v>
      </c>
      <c r="DR118" s="543">
        <f t="shared" si="68"/>
        <v>0</v>
      </c>
      <c r="DS118" s="543">
        <f t="shared" si="68"/>
        <v>0</v>
      </c>
      <c r="DT118" s="543">
        <f t="shared" si="68"/>
        <v>0</v>
      </c>
      <c r="DU118" s="543">
        <f t="shared" si="68"/>
        <v>0</v>
      </c>
      <c r="DV118" s="543">
        <f t="shared" si="68"/>
        <v>0</v>
      </c>
      <c r="DW118" s="543">
        <f t="shared" si="68"/>
        <v>0</v>
      </c>
      <c r="DX118" s="543">
        <f t="shared" si="68"/>
        <v>0</v>
      </c>
      <c r="DY118" s="543">
        <f t="shared" si="68"/>
        <v>0</v>
      </c>
      <c r="DZ118" s="543">
        <f t="shared" si="68"/>
        <v>0</v>
      </c>
      <c r="EA118" s="543">
        <f t="shared" si="68"/>
        <v>0</v>
      </c>
    </row>
    <row r="119" spans="1:131">
      <c r="A119" s="82"/>
      <c r="D119" s="331"/>
      <c r="E119" s="331"/>
      <c r="F119" s="331"/>
      <c r="G119" s="83"/>
      <c r="H119" s="439"/>
      <c r="I119" s="84"/>
      <c r="K119" s="465"/>
      <c r="L119" s="543"/>
      <c r="M119" s="543"/>
      <c r="N119" s="543"/>
      <c r="O119" s="543"/>
      <c r="P119" s="543"/>
      <c r="Q119" s="543"/>
      <c r="R119" s="543"/>
      <c r="S119" s="543"/>
      <c r="T119" s="543"/>
      <c r="U119" s="543"/>
      <c r="V119" s="543"/>
      <c r="W119" s="543"/>
      <c r="X119" s="543"/>
      <c r="Y119" s="543"/>
      <c r="Z119" s="543"/>
      <c r="AA119" s="543"/>
      <c r="AB119" s="543"/>
      <c r="AC119" s="543"/>
      <c r="AD119" s="543"/>
      <c r="AE119" s="543"/>
      <c r="AF119" s="543"/>
      <c r="AG119" s="543"/>
      <c r="AH119" s="543"/>
      <c r="AI119" s="543"/>
      <c r="AJ119" s="543"/>
      <c r="AK119" s="543"/>
      <c r="AL119" s="543"/>
      <c r="AM119" s="543"/>
      <c r="AN119" s="543"/>
      <c r="AO119" s="543"/>
      <c r="AP119" s="543"/>
      <c r="AQ119" s="543"/>
      <c r="AR119" s="543"/>
      <c r="AS119" s="543"/>
      <c r="AT119" s="543"/>
      <c r="AU119" s="543"/>
      <c r="AV119" s="543"/>
      <c r="AW119" s="543"/>
      <c r="AX119" s="543"/>
      <c r="AY119" s="543"/>
      <c r="AZ119" s="543"/>
      <c r="BA119" s="543"/>
      <c r="BB119" s="543"/>
      <c r="BC119" s="543"/>
      <c r="BD119" s="543"/>
      <c r="BE119" s="543"/>
      <c r="BF119" s="543"/>
      <c r="BG119" s="543"/>
      <c r="BH119" s="543"/>
      <c r="BI119" s="543"/>
      <c r="BJ119" s="543"/>
      <c r="BK119" s="543"/>
      <c r="BL119" s="543"/>
      <c r="BM119" s="543"/>
      <c r="BN119" s="543"/>
      <c r="BO119" s="543"/>
      <c r="BP119" s="543"/>
      <c r="BQ119" s="543"/>
      <c r="BR119" s="543"/>
      <c r="BS119" s="543"/>
      <c r="BT119" s="543"/>
      <c r="BU119" s="543"/>
      <c r="BV119" s="543"/>
      <c r="BW119" s="543"/>
      <c r="BX119" s="543"/>
      <c r="BY119" s="543"/>
      <c r="BZ119" s="543"/>
      <c r="CA119" s="543"/>
      <c r="CB119" s="543"/>
      <c r="CC119" s="543"/>
      <c r="CD119" s="543"/>
      <c r="CE119" s="543"/>
      <c r="CF119" s="543"/>
      <c r="CG119" s="543"/>
      <c r="CH119" s="543"/>
      <c r="CI119" s="543"/>
      <c r="CJ119" s="543"/>
      <c r="CK119" s="543"/>
      <c r="CL119" s="543"/>
      <c r="CM119" s="543"/>
      <c r="CN119" s="543"/>
      <c r="CO119" s="543"/>
      <c r="CP119" s="543"/>
      <c r="CQ119" s="543"/>
      <c r="CR119" s="543"/>
      <c r="CS119" s="543"/>
      <c r="CT119" s="543"/>
      <c r="CU119" s="543"/>
      <c r="CV119" s="543"/>
      <c r="CW119" s="543"/>
      <c r="CX119" s="543"/>
      <c r="CY119" s="543"/>
      <c r="CZ119" s="543"/>
      <c r="DA119" s="543"/>
      <c r="DB119" s="543"/>
      <c r="DC119" s="543"/>
      <c r="DD119" s="543"/>
      <c r="DE119" s="543"/>
      <c r="DF119" s="543"/>
      <c r="DG119" s="543"/>
      <c r="DH119" s="543"/>
      <c r="DI119" s="543"/>
      <c r="DJ119" s="543"/>
      <c r="DK119" s="543"/>
      <c r="DL119" s="543"/>
      <c r="DM119" s="543"/>
      <c r="DN119" s="543"/>
      <c r="DO119" s="543"/>
      <c r="DP119" s="543"/>
      <c r="DQ119" s="543"/>
      <c r="DR119" s="543"/>
      <c r="DS119" s="543"/>
      <c r="DT119" s="543"/>
      <c r="DU119" s="543"/>
      <c r="DV119" s="543"/>
      <c r="DW119" s="543"/>
      <c r="DX119" s="543"/>
      <c r="DY119" s="543"/>
      <c r="DZ119" s="543"/>
      <c r="EA119" s="543"/>
    </row>
    <row r="120" spans="1:131">
      <c r="A120" s="82"/>
      <c r="C120" t="s">
        <v>152</v>
      </c>
      <c r="D120" s="1123"/>
      <c r="E120" s="1126"/>
      <c r="F120" s="1270">
        <f>F117</f>
        <v>0</v>
      </c>
      <c r="G120" s="1268"/>
      <c r="H120" s="439">
        <f>H117</f>
        <v>0</v>
      </c>
      <c r="I120" s="87"/>
      <c r="K120" s="771"/>
      <c r="L120" s="459">
        <f t="shared" ref="L120:AQ120" si="71">IF($D120&gt;0,IF(L$84&gt;=$D120,IF(K120&lt;1,$F117*$H120*(1+$G120/12)/12,K120*(1+$G120/12)),0),0)</f>
        <v>0</v>
      </c>
      <c r="M120" s="459">
        <f t="shared" si="71"/>
        <v>0</v>
      </c>
      <c r="N120" s="459">
        <f t="shared" si="71"/>
        <v>0</v>
      </c>
      <c r="O120" s="459">
        <f t="shared" si="71"/>
        <v>0</v>
      </c>
      <c r="P120" s="459">
        <f t="shared" si="71"/>
        <v>0</v>
      </c>
      <c r="Q120" s="459">
        <f t="shared" si="71"/>
        <v>0</v>
      </c>
      <c r="R120" s="459">
        <f t="shared" si="71"/>
        <v>0</v>
      </c>
      <c r="S120" s="459">
        <f t="shared" si="71"/>
        <v>0</v>
      </c>
      <c r="T120" s="459">
        <f t="shared" si="71"/>
        <v>0</v>
      </c>
      <c r="U120" s="459">
        <f t="shared" si="71"/>
        <v>0</v>
      </c>
      <c r="V120" s="459">
        <f t="shared" si="71"/>
        <v>0</v>
      </c>
      <c r="W120" s="459">
        <f t="shared" si="71"/>
        <v>0</v>
      </c>
      <c r="X120" s="459">
        <f t="shared" si="71"/>
        <v>0</v>
      </c>
      <c r="Y120" s="459">
        <f t="shared" si="71"/>
        <v>0</v>
      </c>
      <c r="Z120" s="459">
        <f t="shared" si="71"/>
        <v>0</v>
      </c>
      <c r="AA120" s="459">
        <f t="shared" si="71"/>
        <v>0</v>
      </c>
      <c r="AB120" s="459">
        <f t="shared" si="71"/>
        <v>0</v>
      </c>
      <c r="AC120" s="459">
        <f t="shared" si="71"/>
        <v>0</v>
      </c>
      <c r="AD120" s="459">
        <f t="shared" si="71"/>
        <v>0</v>
      </c>
      <c r="AE120" s="459">
        <f t="shared" si="71"/>
        <v>0</v>
      </c>
      <c r="AF120" s="459">
        <f t="shared" si="71"/>
        <v>0</v>
      </c>
      <c r="AG120" s="459">
        <f t="shared" si="71"/>
        <v>0</v>
      </c>
      <c r="AH120" s="459">
        <f t="shared" si="71"/>
        <v>0</v>
      </c>
      <c r="AI120" s="459">
        <f t="shared" si="71"/>
        <v>0</v>
      </c>
      <c r="AJ120" s="459">
        <f t="shared" si="71"/>
        <v>0</v>
      </c>
      <c r="AK120" s="459">
        <f t="shared" si="71"/>
        <v>0</v>
      </c>
      <c r="AL120" s="459">
        <f t="shared" si="71"/>
        <v>0</v>
      </c>
      <c r="AM120" s="459">
        <f t="shared" si="71"/>
        <v>0</v>
      </c>
      <c r="AN120" s="459">
        <f t="shared" si="71"/>
        <v>0</v>
      </c>
      <c r="AO120" s="459">
        <f t="shared" si="71"/>
        <v>0</v>
      </c>
      <c r="AP120" s="459">
        <f t="shared" si="71"/>
        <v>0</v>
      </c>
      <c r="AQ120" s="459">
        <f t="shared" si="71"/>
        <v>0</v>
      </c>
      <c r="AR120" s="459">
        <f t="shared" ref="AR120:BW120" si="72">IF($D120&gt;0,IF(AR$84&gt;=$D120,IF(AQ120&lt;1,$F117*$H120*(1+$G120/12)/12,AQ120*(1+$G120/12)),0),0)</f>
        <v>0</v>
      </c>
      <c r="AS120" s="459">
        <f t="shared" si="72"/>
        <v>0</v>
      </c>
      <c r="AT120" s="459">
        <f t="shared" si="72"/>
        <v>0</v>
      </c>
      <c r="AU120" s="459">
        <f t="shared" si="72"/>
        <v>0</v>
      </c>
      <c r="AV120" s="459">
        <f t="shared" si="72"/>
        <v>0</v>
      </c>
      <c r="AW120" s="459">
        <f t="shared" si="72"/>
        <v>0</v>
      </c>
      <c r="AX120" s="459">
        <f t="shared" si="72"/>
        <v>0</v>
      </c>
      <c r="AY120" s="459">
        <f t="shared" si="72"/>
        <v>0</v>
      </c>
      <c r="AZ120" s="459">
        <f t="shared" si="72"/>
        <v>0</v>
      </c>
      <c r="BA120" s="459">
        <f t="shared" si="72"/>
        <v>0</v>
      </c>
      <c r="BB120" s="459">
        <f t="shared" si="72"/>
        <v>0</v>
      </c>
      <c r="BC120" s="459">
        <f t="shared" si="72"/>
        <v>0</v>
      </c>
      <c r="BD120" s="459">
        <f t="shared" si="72"/>
        <v>0</v>
      </c>
      <c r="BE120" s="459">
        <f t="shared" si="72"/>
        <v>0</v>
      </c>
      <c r="BF120" s="459">
        <f t="shared" si="72"/>
        <v>0</v>
      </c>
      <c r="BG120" s="459">
        <f t="shared" si="72"/>
        <v>0</v>
      </c>
      <c r="BH120" s="459">
        <f t="shared" si="72"/>
        <v>0</v>
      </c>
      <c r="BI120" s="459">
        <f t="shared" si="72"/>
        <v>0</v>
      </c>
      <c r="BJ120" s="459">
        <f t="shared" si="72"/>
        <v>0</v>
      </c>
      <c r="BK120" s="459">
        <f t="shared" si="72"/>
        <v>0</v>
      </c>
      <c r="BL120" s="459">
        <f t="shared" si="72"/>
        <v>0</v>
      </c>
      <c r="BM120" s="459">
        <f t="shared" si="72"/>
        <v>0</v>
      </c>
      <c r="BN120" s="459">
        <f t="shared" si="72"/>
        <v>0</v>
      </c>
      <c r="BO120" s="459">
        <f t="shared" si="72"/>
        <v>0</v>
      </c>
      <c r="BP120" s="459">
        <f t="shared" si="72"/>
        <v>0</v>
      </c>
      <c r="BQ120" s="459">
        <f t="shared" si="72"/>
        <v>0</v>
      </c>
      <c r="BR120" s="459">
        <f t="shared" si="72"/>
        <v>0</v>
      </c>
      <c r="BS120" s="459">
        <f t="shared" si="72"/>
        <v>0</v>
      </c>
      <c r="BT120" s="459">
        <f t="shared" si="72"/>
        <v>0</v>
      </c>
      <c r="BU120" s="459">
        <f t="shared" si="72"/>
        <v>0</v>
      </c>
      <c r="BV120" s="459">
        <f t="shared" si="72"/>
        <v>0</v>
      </c>
      <c r="BW120" s="459">
        <f t="shared" si="72"/>
        <v>0</v>
      </c>
      <c r="BX120" s="459">
        <f t="shared" ref="BX120:DC120" si="73">IF($D120&gt;0,IF(BX$84&gt;=$D120,IF(BW120&lt;1,$F117*$H120*(1+$G120/12)/12,BW120*(1+$G120/12)),0),0)</f>
        <v>0</v>
      </c>
      <c r="BY120" s="459">
        <f t="shared" si="73"/>
        <v>0</v>
      </c>
      <c r="BZ120" s="459">
        <f t="shared" si="73"/>
        <v>0</v>
      </c>
      <c r="CA120" s="459">
        <f t="shared" si="73"/>
        <v>0</v>
      </c>
      <c r="CB120" s="459">
        <f t="shared" si="73"/>
        <v>0</v>
      </c>
      <c r="CC120" s="459">
        <f t="shared" si="73"/>
        <v>0</v>
      </c>
      <c r="CD120" s="459">
        <f t="shared" si="73"/>
        <v>0</v>
      </c>
      <c r="CE120" s="459">
        <f t="shared" si="73"/>
        <v>0</v>
      </c>
      <c r="CF120" s="459">
        <f t="shared" si="73"/>
        <v>0</v>
      </c>
      <c r="CG120" s="459">
        <f t="shared" si="73"/>
        <v>0</v>
      </c>
      <c r="CH120" s="459">
        <f t="shared" si="73"/>
        <v>0</v>
      </c>
      <c r="CI120" s="459">
        <f t="shared" si="73"/>
        <v>0</v>
      </c>
      <c r="CJ120" s="459">
        <f t="shared" si="73"/>
        <v>0</v>
      </c>
      <c r="CK120" s="459">
        <f t="shared" si="73"/>
        <v>0</v>
      </c>
      <c r="CL120" s="459">
        <f t="shared" si="73"/>
        <v>0</v>
      </c>
      <c r="CM120" s="459">
        <f t="shared" si="73"/>
        <v>0</v>
      </c>
      <c r="CN120" s="459">
        <f t="shared" si="73"/>
        <v>0</v>
      </c>
      <c r="CO120" s="459">
        <f t="shared" si="73"/>
        <v>0</v>
      </c>
      <c r="CP120" s="459">
        <f t="shared" si="73"/>
        <v>0</v>
      </c>
      <c r="CQ120" s="459">
        <f t="shared" si="73"/>
        <v>0</v>
      </c>
      <c r="CR120" s="459">
        <f t="shared" si="73"/>
        <v>0</v>
      </c>
      <c r="CS120" s="459">
        <f t="shared" si="73"/>
        <v>0</v>
      </c>
      <c r="CT120" s="459">
        <f t="shared" si="73"/>
        <v>0</v>
      </c>
      <c r="CU120" s="459">
        <f t="shared" si="73"/>
        <v>0</v>
      </c>
      <c r="CV120" s="459">
        <f t="shared" si="73"/>
        <v>0</v>
      </c>
      <c r="CW120" s="459">
        <f t="shared" si="73"/>
        <v>0</v>
      </c>
      <c r="CX120" s="459">
        <f t="shared" si="73"/>
        <v>0</v>
      </c>
      <c r="CY120" s="459">
        <f t="shared" si="73"/>
        <v>0</v>
      </c>
      <c r="CZ120" s="459">
        <f t="shared" si="73"/>
        <v>0</v>
      </c>
      <c r="DA120" s="459">
        <f t="shared" si="73"/>
        <v>0</v>
      </c>
      <c r="DB120" s="459">
        <f t="shared" si="73"/>
        <v>0</v>
      </c>
      <c r="DC120" s="459">
        <f t="shared" si="73"/>
        <v>0</v>
      </c>
      <c r="DD120" s="459">
        <f t="shared" ref="DD120:EA120" si="74">IF($D120&gt;0,IF(DD$84&gt;=$D120,IF(DC120&lt;1,$F117*$H120*(1+$G120/12)/12,DC120*(1+$G120/12)),0),0)</f>
        <v>0</v>
      </c>
      <c r="DE120" s="459">
        <f t="shared" si="74"/>
        <v>0</v>
      </c>
      <c r="DF120" s="459">
        <f t="shared" si="74"/>
        <v>0</v>
      </c>
      <c r="DG120" s="459">
        <f t="shared" si="74"/>
        <v>0</v>
      </c>
      <c r="DH120" s="459">
        <f t="shared" si="74"/>
        <v>0</v>
      </c>
      <c r="DI120" s="459">
        <f t="shared" si="74"/>
        <v>0</v>
      </c>
      <c r="DJ120" s="459">
        <f t="shared" si="74"/>
        <v>0</v>
      </c>
      <c r="DK120" s="459">
        <f t="shared" si="74"/>
        <v>0</v>
      </c>
      <c r="DL120" s="459">
        <f t="shared" si="74"/>
        <v>0</v>
      </c>
      <c r="DM120" s="459">
        <f t="shared" si="74"/>
        <v>0</v>
      </c>
      <c r="DN120" s="459">
        <f t="shared" si="74"/>
        <v>0</v>
      </c>
      <c r="DO120" s="459">
        <f t="shared" si="74"/>
        <v>0</v>
      </c>
      <c r="DP120" s="459">
        <f t="shared" si="74"/>
        <v>0</v>
      </c>
      <c r="DQ120" s="459">
        <f t="shared" si="74"/>
        <v>0</v>
      </c>
      <c r="DR120" s="459">
        <f t="shared" si="74"/>
        <v>0</v>
      </c>
      <c r="DS120" s="459">
        <f t="shared" si="74"/>
        <v>0</v>
      </c>
      <c r="DT120" s="459">
        <f t="shared" si="74"/>
        <v>0</v>
      </c>
      <c r="DU120" s="459">
        <f t="shared" si="74"/>
        <v>0</v>
      </c>
      <c r="DV120" s="459">
        <f t="shared" si="74"/>
        <v>0</v>
      </c>
      <c r="DW120" s="459">
        <f t="shared" si="74"/>
        <v>0</v>
      </c>
      <c r="DX120" s="459">
        <f t="shared" si="74"/>
        <v>0</v>
      </c>
      <c r="DY120" s="459">
        <f t="shared" si="74"/>
        <v>0</v>
      </c>
      <c r="DZ120" s="459">
        <f t="shared" si="74"/>
        <v>0</v>
      </c>
      <c r="EA120" s="459">
        <f t="shared" si="74"/>
        <v>0</v>
      </c>
    </row>
    <row r="121" spans="1:131">
      <c r="A121" s="88"/>
      <c r="B121" s="34"/>
      <c r="C121" s="34" t="s">
        <v>154</v>
      </c>
      <c r="D121" s="1123"/>
      <c r="E121" s="1126"/>
      <c r="F121" s="1270">
        <f>F118</f>
        <v>0</v>
      </c>
      <c r="G121" s="1269"/>
      <c r="H121" s="440">
        <f>H118</f>
        <v>0</v>
      </c>
      <c r="K121" s="465"/>
      <c r="L121" s="459">
        <f t="shared" ref="L121:AQ121" si="75">IF($D121&gt;0,IF(L$84&gt;=$D121,IF(K121&lt;1,$F118*$H121*(1+$G121/12)/12,K121*(1+$G121/12)),0),0)</f>
        <v>0</v>
      </c>
      <c r="M121" s="459">
        <f t="shared" si="75"/>
        <v>0</v>
      </c>
      <c r="N121" s="459">
        <f t="shared" si="75"/>
        <v>0</v>
      </c>
      <c r="O121" s="459">
        <f t="shared" si="75"/>
        <v>0</v>
      </c>
      <c r="P121" s="459">
        <f t="shared" si="75"/>
        <v>0</v>
      </c>
      <c r="Q121" s="459">
        <f t="shared" si="75"/>
        <v>0</v>
      </c>
      <c r="R121" s="459">
        <f t="shared" si="75"/>
        <v>0</v>
      </c>
      <c r="S121" s="459">
        <f t="shared" si="75"/>
        <v>0</v>
      </c>
      <c r="T121" s="459">
        <f t="shared" si="75"/>
        <v>0</v>
      </c>
      <c r="U121" s="459">
        <f t="shared" si="75"/>
        <v>0</v>
      </c>
      <c r="V121" s="459">
        <f t="shared" si="75"/>
        <v>0</v>
      </c>
      <c r="W121" s="459">
        <f t="shared" si="75"/>
        <v>0</v>
      </c>
      <c r="X121" s="459">
        <f t="shared" si="75"/>
        <v>0</v>
      </c>
      <c r="Y121" s="459">
        <f t="shared" si="75"/>
        <v>0</v>
      </c>
      <c r="Z121" s="459">
        <f t="shared" si="75"/>
        <v>0</v>
      </c>
      <c r="AA121" s="459">
        <f t="shared" si="75"/>
        <v>0</v>
      </c>
      <c r="AB121" s="459">
        <f t="shared" si="75"/>
        <v>0</v>
      </c>
      <c r="AC121" s="459">
        <f t="shared" si="75"/>
        <v>0</v>
      </c>
      <c r="AD121" s="459">
        <f t="shared" si="75"/>
        <v>0</v>
      </c>
      <c r="AE121" s="459">
        <f t="shared" si="75"/>
        <v>0</v>
      </c>
      <c r="AF121" s="459">
        <f t="shared" si="75"/>
        <v>0</v>
      </c>
      <c r="AG121" s="459">
        <f t="shared" si="75"/>
        <v>0</v>
      </c>
      <c r="AH121" s="459">
        <f t="shared" si="75"/>
        <v>0</v>
      </c>
      <c r="AI121" s="459">
        <f t="shared" si="75"/>
        <v>0</v>
      </c>
      <c r="AJ121" s="459">
        <f t="shared" si="75"/>
        <v>0</v>
      </c>
      <c r="AK121" s="459">
        <f t="shared" si="75"/>
        <v>0</v>
      </c>
      <c r="AL121" s="459">
        <f t="shared" si="75"/>
        <v>0</v>
      </c>
      <c r="AM121" s="459">
        <f t="shared" si="75"/>
        <v>0</v>
      </c>
      <c r="AN121" s="459">
        <f t="shared" si="75"/>
        <v>0</v>
      </c>
      <c r="AO121" s="459">
        <f t="shared" si="75"/>
        <v>0</v>
      </c>
      <c r="AP121" s="459">
        <f t="shared" si="75"/>
        <v>0</v>
      </c>
      <c r="AQ121" s="459">
        <f t="shared" si="75"/>
        <v>0</v>
      </c>
      <c r="AR121" s="459">
        <f t="shared" ref="AR121:BW121" si="76">IF($D121&gt;0,IF(AR$84&gt;=$D121,IF(AQ121&lt;1,$F118*$H121*(1+$G121/12)/12,AQ121*(1+$G121/12)),0),0)</f>
        <v>0</v>
      </c>
      <c r="AS121" s="459">
        <f t="shared" si="76"/>
        <v>0</v>
      </c>
      <c r="AT121" s="459">
        <f t="shared" si="76"/>
        <v>0</v>
      </c>
      <c r="AU121" s="459">
        <f t="shared" si="76"/>
        <v>0</v>
      </c>
      <c r="AV121" s="459">
        <f t="shared" si="76"/>
        <v>0</v>
      </c>
      <c r="AW121" s="459">
        <f t="shared" si="76"/>
        <v>0</v>
      </c>
      <c r="AX121" s="459">
        <f t="shared" si="76"/>
        <v>0</v>
      </c>
      <c r="AY121" s="459">
        <f t="shared" si="76"/>
        <v>0</v>
      </c>
      <c r="AZ121" s="459">
        <f t="shared" si="76"/>
        <v>0</v>
      </c>
      <c r="BA121" s="459">
        <f t="shared" si="76"/>
        <v>0</v>
      </c>
      <c r="BB121" s="459">
        <f t="shared" si="76"/>
        <v>0</v>
      </c>
      <c r="BC121" s="459">
        <f t="shared" si="76"/>
        <v>0</v>
      </c>
      <c r="BD121" s="459">
        <f t="shared" si="76"/>
        <v>0</v>
      </c>
      <c r="BE121" s="459">
        <f t="shared" si="76"/>
        <v>0</v>
      </c>
      <c r="BF121" s="459">
        <f t="shared" si="76"/>
        <v>0</v>
      </c>
      <c r="BG121" s="459">
        <f t="shared" si="76"/>
        <v>0</v>
      </c>
      <c r="BH121" s="459">
        <f t="shared" si="76"/>
        <v>0</v>
      </c>
      <c r="BI121" s="459">
        <f t="shared" si="76"/>
        <v>0</v>
      </c>
      <c r="BJ121" s="459">
        <f t="shared" si="76"/>
        <v>0</v>
      </c>
      <c r="BK121" s="459">
        <f t="shared" si="76"/>
        <v>0</v>
      </c>
      <c r="BL121" s="459">
        <f t="shared" si="76"/>
        <v>0</v>
      </c>
      <c r="BM121" s="459">
        <f t="shared" si="76"/>
        <v>0</v>
      </c>
      <c r="BN121" s="459">
        <f t="shared" si="76"/>
        <v>0</v>
      </c>
      <c r="BO121" s="459">
        <f t="shared" si="76"/>
        <v>0</v>
      </c>
      <c r="BP121" s="459">
        <f t="shared" si="76"/>
        <v>0</v>
      </c>
      <c r="BQ121" s="459">
        <f t="shared" si="76"/>
        <v>0</v>
      </c>
      <c r="BR121" s="459">
        <f t="shared" si="76"/>
        <v>0</v>
      </c>
      <c r="BS121" s="459">
        <f t="shared" si="76"/>
        <v>0</v>
      </c>
      <c r="BT121" s="459">
        <f t="shared" si="76"/>
        <v>0</v>
      </c>
      <c r="BU121" s="459">
        <f t="shared" si="76"/>
        <v>0</v>
      </c>
      <c r="BV121" s="459">
        <f t="shared" si="76"/>
        <v>0</v>
      </c>
      <c r="BW121" s="459">
        <f t="shared" si="76"/>
        <v>0</v>
      </c>
      <c r="BX121" s="459">
        <f t="shared" ref="BX121:DC121" si="77">IF($D121&gt;0,IF(BX$84&gt;=$D121,IF(BW121&lt;1,$F118*$H121*(1+$G121/12)/12,BW121*(1+$G121/12)),0),0)</f>
        <v>0</v>
      </c>
      <c r="BY121" s="459">
        <f t="shared" si="77"/>
        <v>0</v>
      </c>
      <c r="BZ121" s="459">
        <f t="shared" si="77"/>
        <v>0</v>
      </c>
      <c r="CA121" s="459">
        <f t="shared" si="77"/>
        <v>0</v>
      </c>
      <c r="CB121" s="459">
        <f t="shared" si="77"/>
        <v>0</v>
      </c>
      <c r="CC121" s="459">
        <f t="shared" si="77"/>
        <v>0</v>
      </c>
      <c r="CD121" s="459">
        <f t="shared" si="77"/>
        <v>0</v>
      </c>
      <c r="CE121" s="459">
        <f t="shared" si="77"/>
        <v>0</v>
      </c>
      <c r="CF121" s="459">
        <f t="shared" si="77"/>
        <v>0</v>
      </c>
      <c r="CG121" s="459">
        <f t="shared" si="77"/>
        <v>0</v>
      </c>
      <c r="CH121" s="459">
        <f t="shared" si="77"/>
        <v>0</v>
      </c>
      <c r="CI121" s="459">
        <f t="shared" si="77"/>
        <v>0</v>
      </c>
      <c r="CJ121" s="459">
        <f t="shared" si="77"/>
        <v>0</v>
      </c>
      <c r="CK121" s="459">
        <f t="shared" si="77"/>
        <v>0</v>
      </c>
      <c r="CL121" s="459">
        <f t="shared" si="77"/>
        <v>0</v>
      </c>
      <c r="CM121" s="459">
        <f t="shared" si="77"/>
        <v>0</v>
      </c>
      <c r="CN121" s="459">
        <f t="shared" si="77"/>
        <v>0</v>
      </c>
      <c r="CO121" s="459">
        <f t="shared" si="77"/>
        <v>0</v>
      </c>
      <c r="CP121" s="459">
        <f t="shared" si="77"/>
        <v>0</v>
      </c>
      <c r="CQ121" s="459">
        <f t="shared" si="77"/>
        <v>0</v>
      </c>
      <c r="CR121" s="459">
        <f t="shared" si="77"/>
        <v>0</v>
      </c>
      <c r="CS121" s="459">
        <f t="shared" si="77"/>
        <v>0</v>
      </c>
      <c r="CT121" s="459">
        <f t="shared" si="77"/>
        <v>0</v>
      </c>
      <c r="CU121" s="459">
        <f t="shared" si="77"/>
        <v>0</v>
      </c>
      <c r="CV121" s="459">
        <f t="shared" si="77"/>
        <v>0</v>
      </c>
      <c r="CW121" s="459">
        <f t="shared" si="77"/>
        <v>0</v>
      </c>
      <c r="CX121" s="459">
        <f t="shared" si="77"/>
        <v>0</v>
      </c>
      <c r="CY121" s="459">
        <f t="shared" si="77"/>
        <v>0</v>
      </c>
      <c r="CZ121" s="459">
        <f t="shared" si="77"/>
        <v>0</v>
      </c>
      <c r="DA121" s="459">
        <f t="shared" si="77"/>
        <v>0</v>
      </c>
      <c r="DB121" s="459">
        <f t="shared" si="77"/>
        <v>0</v>
      </c>
      <c r="DC121" s="459">
        <f t="shared" si="77"/>
        <v>0</v>
      </c>
      <c r="DD121" s="459">
        <f t="shared" ref="DD121:EA121" si="78">IF($D121&gt;0,IF(DD$84&gt;=$D121,IF(DC121&lt;1,$F118*$H121*(1+$G121/12)/12,DC121*(1+$G121/12)),0),0)</f>
        <v>0</v>
      </c>
      <c r="DE121" s="459">
        <f t="shared" si="78"/>
        <v>0</v>
      </c>
      <c r="DF121" s="459">
        <f t="shared" si="78"/>
        <v>0</v>
      </c>
      <c r="DG121" s="459">
        <f t="shared" si="78"/>
        <v>0</v>
      </c>
      <c r="DH121" s="459">
        <f t="shared" si="78"/>
        <v>0</v>
      </c>
      <c r="DI121" s="459">
        <f t="shared" si="78"/>
        <v>0</v>
      </c>
      <c r="DJ121" s="459">
        <f t="shared" si="78"/>
        <v>0</v>
      </c>
      <c r="DK121" s="459">
        <f t="shared" si="78"/>
        <v>0</v>
      </c>
      <c r="DL121" s="459">
        <f t="shared" si="78"/>
        <v>0</v>
      </c>
      <c r="DM121" s="459">
        <f t="shared" si="78"/>
        <v>0</v>
      </c>
      <c r="DN121" s="459">
        <f t="shared" si="78"/>
        <v>0</v>
      </c>
      <c r="DO121" s="459">
        <f t="shared" si="78"/>
        <v>0</v>
      </c>
      <c r="DP121" s="459">
        <f t="shared" si="78"/>
        <v>0</v>
      </c>
      <c r="DQ121" s="459">
        <f t="shared" si="78"/>
        <v>0</v>
      </c>
      <c r="DR121" s="459">
        <f t="shared" si="78"/>
        <v>0</v>
      </c>
      <c r="DS121" s="459">
        <f t="shared" si="78"/>
        <v>0</v>
      </c>
      <c r="DT121" s="459">
        <f t="shared" si="78"/>
        <v>0</v>
      </c>
      <c r="DU121" s="459">
        <f t="shared" si="78"/>
        <v>0</v>
      </c>
      <c r="DV121" s="459">
        <f t="shared" si="78"/>
        <v>0</v>
      </c>
      <c r="DW121" s="459">
        <f t="shared" si="78"/>
        <v>0</v>
      </c>
      <c r="DX121" s="459">
        <f t="shared" si="78"/>
        <v>0</v>
      </c>
      <c r="DY121" s="459">
        <f t="shared" si="78"/>
        <v>0</v>
      </c>
      <c r="DZ121" s="459">
        <f t="shared" si="78"/>
        <v>0</v>
      </c>
      <c r="EA121" s="459">
        <f t="shared" si="78"/>
        <v>0</v>
      </c>
    </row>
    <row r="122" spans="1:131">
      <c r="B122" s="12"/>
      <c r="D122" s="346"/>
      <c r="E122" s="347"/>
      <c r="F122" s="348"/>
      <c r="H122" s="439"/>
      <c r="K122" s="465"/>
      <c r="L122" s="544"/>
      <c r="M122" s="544"/>
      <c r="N122" s="544"/>
      <c r="O122" s="544"/>
      <c r="P122" s="544"/>
      <c r="Q122" s="544"/>
      <c r="R122" s="544"/>
      <c r="S122" s="544"/>
      <c r="T122" s="544"/>
      <c r="U122" s="544"/>
      <c r="V122" s="544"/>
      <c r="W122" s="544"/>
      <c r="X122" s="544"/>
      <c r="Y122" s="544"/>
      <c r="Z122" s="544"/>
      <c r="AA122" s="544"/>
      <c r="AB122" s="544"/>
      <c r="AC122" s="544"/>
      <c r="AD122" s="544"/>
      <c r="AE122" s="544"/>
      <c r="AF122" s="544"/>
      <c r="AG122" s="544"/>
      <c r="AH122" s="544"/>
      <c r="AI122" s="544"/>
      <c r="AJ122" s="544"/>
      <c r="AK122" s="544"/>
      <c r="AL122" s="544"/>
      <c r="AM122" s="544"/>
      <c r="AN122" s="544"/>
      <c r="AO122" s="544"/>
      <c r="AP122" s="544"/>
      <c r="AQ122" s="544"/>
      <c r="AR122" s="544"/>
      <c r="AS122" s="544"/>
      <c r="AT122" s="544"/>
      <c r="AU122" s="544"/>
      <c r="AV122" s="544"/>
      <c r="AW122" s="544"/>
      <c r="AX122" s="544"/>
      <c r="AY122" s="544"/>
      <c r="AZ122" s="544"/>
      <c r="BA122" s="544"/>
      <c r="BB122" s="544"/>
      <c r="BC122" s="544"/>
      <c r="BD122" s="544"/>
      <c r="BE122" s="544"/>
      <c r="BF122" s="544"/>
      <c r="BG122" s="544"/>
      <c r="BH122" s="544"/>
      <c r="BI122" s="544"/>
      <c r="BJ122" s="544"/>
      <c r="BK122" s="544"/>
      <c r="BL122" s="544"/>
      <c r="BM122" s="544"/>
      <c r="BN122" s="544"/>
      <c r="BO122" s="544"/>
      <c r="BP122" s="544"/>
      <c r="BQ122" s="544"/>
      <c r="BR122" s="544"/>
      <c r="BS122" s="544"/>
      <c r="BT122" s="544"/>
      <c r="BU122" s="544"/>
      <c r="BV122" s="544"/>
      <c r="BW122" s="544"/>
      <c r="BX122" s="544"/>
      <c r="BY122" s="544"/>
      <c r="BZ122" s="544"/>
      <c r="CA122" s="544"/>
      <c r="CB122" s="544"/>
      <c r="CC122" s="544"/>
      <c r="CD122" s="544"/>
      <c r="CE122" s="544"/>
      <c r="CF122" s="544"/>
      <c r="CG122" s="544"/>
      <c r="CH122" s="544"/>
      <c r="CI122" s="544"/>
      <c r="CJ122" s="544"/>
      <c r="CK122" s="544"/>
      <c r="CL122" s="544"/>
      <c r="CM122" s="544"/>
      <c r="CN122" s="544"/>
      <c r="CO122" s="544"/>
      <c r="CP122" s="544"/>
      <c r="CQ122" s="544"/>
      <c r="CR122" s="544"/>
      <c r="CS122" s="544"/>
      <c r="CT122" s="544"/>
      <c r="CU122" s="544"/>
      <c r="CV122" s="544"/>
      <c r="CW122" s="544"/>
      <c r="CX122" s="544"/>
      <c r="CY122" s="544"/>
      <c r="CZ122" s="544"/>
      <c r="DA122" s="544"/>
      <c r="DB122" s="544"/>
      <c r="DC122" s="544"/>
      <c r="DD122" s="544"/>
      <c r="DE122" s="544"/>
      <c r="DF122" s="544"/>
      <c r="DG122" s="544"/>
      <c r="DH122" s="544"/>
      <c r="DI122" s="544"/>
      <c r="DJ122" s="544"/>
      <c r="DK122" s="544"/>
      <c r="DL122" s="544"/>
      <c r="DM122" s="544"/>
      <c r="DN122" s="544"/>
      <c r="DO122" s="544"/>
      <c r="DP122" s="544"/>
      <c r="DQ122" s="544"/>
      <c r="DR122" s="544"/>
      <c r="DS122" s="544"/>
      <c r="DT122" s="544"/>
      <c r="DU122" s="544"/>
      <c r="DV122" s="544"/>
      <c r="DW122" s="544"/>
      <c r="DX122" s="544"/>
      <c r="DY122" s="544"/>
      <c r="DZ122" s="544"/>
      <c r="EA122" s="544"/>
    </row>
    <row r="123" spans="1:131">
      <c r="A123" s="1121" t="s">
        <v>155</v>
      </c>
      <c r="B123" s="807">
        <f>IF(A125="Occupied",A124,)</f>
        <v>0</v>
      </c>
      <c r="C123" s="16" t="s">
        <v>500</v>
      </c>
      <c r="D123" s="1123"/>
      <c r="E123" s="1123"/>
      <c r="F123" s="1124"/>
      <c r="G123" s="81"/>
      <c r="H123" s="439">
        <f>A124</f>
        <v>0</v>
      </c>
      <c r="K123" s="465"/>
      <c r="L123" s="543">
        <f>IF(AND(L$84&gt;=$D123,L$84&lt;=$E123),($F123*$H123)/12,0)</f>
        <v>0</v>
      </c>
      <c r="M123" s="543">
        <f t="shared" ref="M123:BX123" si="79">IF(AND(M$84&gt;=$D123,M$84&lt;=$E123),($F123*$H123)/12,0)</f>
        <v>0</v>
      </c>
      <c r="N123" s="543">
        <f t="shared" si="79"/>
        <v>0</v>
      </c>
      <c r="O123" s="543">
        <f t="shared" si="79"/>
        <v>0</v>
      </c>
      <c r="P123" s="543">
        <f t="shared" si="79"/>
        <v>0</v>
      </c>
      <c r="Q123" s="543">
        <f t="shared" si="79"/>
        <v>0</v>
      </c>
      <c r="R123" s="543">
        <f t="shared" si="79"/>
        <v>0</v>
      </c>
      <c r="S123" s="543">
        <f t="shared" si="79"/>
        <v>0</v>
      </c>
      <c r="T123" s="543">
        <f t="shared" si="79"/>
        <v>0</v>
      </c>
      <c r="U123" s="543">
        <f t="shared" si="79"/>
        <v>0</v>
      </c>
      <c r="V123" s="543">
        <f t="shared" si="79"/>
        <v>0</v>
      </c>
      <c r="W123" s="543">
        <f t="shared" si="79"/>
        <v>0</v>
      </c>
      <c r="X123" s="543">
        <f t="shared" si="79"/>
        <v>0</v>
      </c>
      <c r="Y123" s="543">
        <f t="shared" si="79"/>
        <v>0</v>
      </c>
      <c r="Z123" s="543">
        <f t="shared" si="79"/>
        <v>0</v>
      </c>
      <c r="AA123" s="543">
        <f t="shared" si="79"/>
        <v>0</v>
      </c>
      <c r="AB123" s="543">
        <f t="shared" si="79"/>
        <v>0</v>
      </c>
      <c r="AC123" s="543">
        <f t="shared" si="79"/>
        <v>0</v>
      </c>
      <c r="AD123" s="543">
        <f t="shared" si="79"/>
        <v>0</v>
      </c>
      <c r="AE123" s="543">
        <f t="shared" si="79"/>
        <v>0</v>
      </c>
      <c r="AF123" s="543">
        <f t="shared" si="79"/>
        <v>0</v>
      </c>
      <c r="AG123" s="543">
        <f t="shared" si="79"/>
        <v>0</v>
      </c>
      <c r="AH123" s="543">
        <f t="shared" si="79"/>
        <v>0</v>
      </c>
      <c r="AI123" s="543">
        <f t="shared" si="79"/>
        <v>0</v>
      </c>
      <c r="AJ123" s="543">
        <f t="shared" si="79"/>
        <v>0</v>
      </c>
      <c r="AK123" s="543">
        <f t="shared" si="79"/>
        <v>0</v>
      </c>
      <c r="AL123" s="543">
        <f t="shared" si="79"/>
        <v>0</v>
      </c>
      <c r="AM123" s="543">
        <f t="shared" si="79"/>
        <v>0</v>
      </c>
      <c r="AN123" s="543">
        <f t="shared" si="79"/>
        <v>0</v>
      </c>
      <c r="AO123" s="543">
        <f t="shared" si="79"/>
        <v>0</v>
      </c>
      <c r="AP123" s="543">
        <f t="shared" si="79"/>
        <v>0</v>
      </c>
      <c r="AQ123" s="543">
        <f t="shared" si="79"/>
        <v>0</v>
      </c>
      <c r="AR123" s="543">
        <f t="shared" si="79"/>
        <v>0</v>
      </c>
      <c r="AS123" s="543">
        <f t="shared" si="79"/>
        <v>0</v>
      </c>
      <c r="AT123" s="543">
        <f t="shared" si="79"/>
        <v>0</v>
      </c>
      <c r="AU123" s="543">
        <f t="shared" si="79"/>
        <v>0</v>
      </c>
      <c r="AV123" s="543">
        <f t="shared" si="79"/>
        <v>0</v>
      </c>
      <c r="AW123" s="543">
        <f t="shared" si="79"/>
        <v>0</v>
      </c>
      <c r="AX123" s="543">
        <f t="shared" si="79"/>
        <v>0</v>
      </c>
      <c r="AY123" s="543">
        <f t="shared" si="79"/>
        <v>0</v>
      </c>
      <c r="AZ123" s="543">
        <f t="shared" si="79"/>
        <v>0</v>
      </c>
      <c r="BA123" s="543">
        <f t="shared" si="79"/>
        <v>0</v>
      </c>
      <c r="BB123" s="543">
        <f t="shared" si="79"/>
        <v>0</v>
      </c>
      <c r="BC123" s="543">
        <f t="shared" si="79"/>
        <v>0</v>
      </c>
      <c r="BD123" s="543">
        <f t="shared" si="79"/>
        <v>0</v>
      </c>
      <c r="BE123" s="543">
        <f t="shared" si="79"/>
        <v>0</v>
      </c>
      <c r="BF123" s="543">
        <f t="shared" si="79"/>
        <v>0</v>
      </c>
      <c r="BG123" s="543">
        <f t="shared" si="79"/>
        <v>0</v>
      </c>
      <c r="BH123" s="543">
        <f t="shared" si="79"/>
        <v>0</v>
      </c>
      <c r="BI123" s="543">
        <f t="shared" si="79"/>
        <v>0</v>
      </c>
      <c r="BJ123" s="543">
        <f t="shared" si="79"/>
        <v>0</v>
      </c>
      <c r="BK123" s="543">
        <f t="shared" si="79"/>
        <v>0</v>
      </c>
      <c r="BL123" s="543">
        <f t="shared" si="79"/>
        <v>0</v>
      </c>
      <c r="BM123" s="543">
        <f t="shared" si="79"/>
        <v>0</v>
      </c>
      <c r="BN123" s="543">
        <f t="shared" si="79"/>
        <v>0</v>
      </c>
      <c r="BO123" s="543">
        <f t="shared" si="79"/>
        <v>0</v>
      </c>
      <c r="BP123" s="543">
        <f t="shared" si="79"/>
        <v>0</v>
      </c>
      <c r="BQ123" s="543">
        <f t="shared" si="79"/>
        <v>0</v>
      </c>
      <c r="BR123" s="543">
        <f t="shared" si="79"/>
        <v>0</v>
      </c>
      <c r="BS123" s="543">
        <f t="shared" si="79"/>
        <v>0</v>
      </c>
      <c r="BT123" s="543">
        <f t="shared" si="79"/>
        <v>0</v>
      </c>
      <c r="BU123" s="543">
        <f t="shared" si="79"/>
        <v>0</v>
      </c>
      <c r="BV123" s="543">
        <f t="shared" si="79"/>
        <v>0</v>
      </c>
      <c r="BW123" s="543">
        <f t="shared" si="79"/>
        <v>0</v>
      </c>
      <c r="BX123" s="543">
        <f t="shared" si="79"/>
        <v>0</v>
      </c>
      <c r="BY123" s="543">
        <f t="shared" ref="BY123:EA123" si="80">IF(AND(BY$84&gt;=$D123,BY$84&lt;=$E123),($F123*$H123)/12,0)</f>
        <v>0</v>
      </c>
      <c r="BZ123" s="543">
        <f t="shared" si="80"/>
        <v>0</v>
      </c>
      <c r="CA123" s="543">
        <f t="shared" si="80"/>
        <v>0</v>
      </c>
      <c r="CB123" s="543">
        <f t="shared" si="80"/>
        <v>0</v>
      </c>
      <c r="CC123" s="543">
        <f t="shared" si="80"/>
        <v>0</v>
      </c>
      <c r="CD123" s="543">
        <f t="shared" si="80"/>
        <v>0</v>
      </c>
      <c r="CE123" s="543">
        <f t="shared" si="80"/>
        <v>0</v>
      </c>
      <c r="CF123" s="543">
        <f t="shared" si="80"/>
        <v>0</v>
      </c>
      <c r="CG123" s="543">
        <f t="shared" si="80"/>
        <v>0</v>
      </c>
      <c r="CH123" s="543">
        <f t="shared" si="80"/>
        <v>0</v>
      </c>
      <c r="CI123" s="543">
        <f t="shared" si="80"/>
        <v>0</v>
      </c>
      <c r="CJ123" s="543">
        <f t="shared" si="80"/>
        <v>0</v>
      </c>
      <c r="CK123" s="543">
        <f t="shared" si="80"/>
        <v>0</v>
      </c>
      <c r="CL123" s="543">
        <f t="shared" si="80"/>
        <v>0</v>
      </c>
      <c r="CM123" s="543">
        <f t="shared" si="80"/>
        <v>0</v>
      </c>
      <c r="CN123" s="543">
        <f t="shared" si="80"/>
        <v>0</v>
      </c>
      <c r="CO123" s="543">
        <f t="shared" si="80"/>
        <v>0</v>
      </c>
      <c r="CP123" s="543">
        <f t="shared" si="80"/>
        <v>0</v>
      </c>
      <c r="CQ123" s="543">
        <f t="shared" si="80"/>
        <v>0</v>
      </c>
      <c r="CR123" s="543">
        <f t="shared" si="80"/>
        <v>0</v>
      </c>
      <c r="CS123" s="543">
        <f t="shared" si="80"/>
        <v>0</v>
      </c>
      <c r="CT123" s="543">
        <f t="shared" si="80"/>
        <v>0</v>
      </c>
      <c r="CU123" s="543">
        <f t="shared" si="80"/>
        <v>0</v>
      </c>
      <c r="CV123" s="543">
        <f t="shared" si="80"/>
        <v>0</v>
      </c>
      <c r="CW123" s="543">
        <f t="shared" si="80"/>
        <v>0</v>
      </c>
      <c r="CX123" s="543">
        <f t="shared" si="80"/>
        <v>0</v>
      </c>
      <c r="CY123" s="543">
        <f t="shared" si="80"/>
        <v>0</v>
      </c>
      <c r="CZ123" s="543">
        <f t="shared" si="80"/>
        <v>0</v>
      </c>
      <c r="DA123" s="543">
        <f t="shared" si="80"/>
        <v>0</v>
      </c>
      <c r="DB123" s="543">
        <f t="shared" si="80"/>
        <v>0</v>
      </c>
      <c r="DC123" s="543">
        <f t="shared" si="80"/>
        <v>0</v>
      </c>
      <c r="DD123" s="543">
        <f t="shared" si="80"/>
        <v>0</v>
      </c>
      <c r="DE123" s="543">
        <f t="shared" si="80"/>
        <v>0</v>
      </c>
      <c r="DF123" s="543">
        <f t="shared" si="80"/>
        <v>0</v>
      </c>
      <c r="DG123" s="543">
        <f t="shared" si="80"/>
        <v>0</v>
      </c>
      <c r="DH123" s="543">
        <f t="shared" si="80"/>
        <v>0</v>
      </c>
      <c r="DI123" s="543">
        <f t="shared" si="80"/>
        <v>0</v>
      </c>
      <c r="DJ123" s="543">
        <f t="shared" si="80"/>
        <v>0</v>
      </c>
      <c r="DK123" s="543">
        <f t="shared" si="80"/>
        <v>0</v>
      </c>
      <c r="DL123" s="543">
        <f t="shared" si="80"/>
        <v>0</v>
      </c>
      <c r="DM123" s="543">
        <f t="shared" si="80"/>
        <v>0</v>
      </c>
      <c r="DN123" s="543">
        <f t="shared" si="80"/>
        <v>0</v>
      </c>
      <c r="DO123" s="543">
        <f t="shared" si="80"/>
        <v>0</v>
      </c>
      <c r="DP123" s="543">
        <f t="shared" si="80"/>
        <v>0</v>
      </c>
      <c r="DQ123" s="543">
        <f t="shared" si="80"/>
        <v>0</v>
      </c>
      <c r="DR123" s="543">
        <f t="shared" si="80"/>
        <v>0</v>
      </c>
      <c r="DS123" s="543">
        <f t="shared" si="80"/>
        <v>0</v>
      </c>
      <c r="DT123" s="543">
        <f>IF(AND(DT$84&gt;=$D123,DT$84&lt;=$E123),($F123*$H123)/12,0)</f>
        <v>0</v>
      </c>
      <c r="DU123" s="543">
        <f t="shared" si="80"/>
        <v>0</v>
      </c>
      <c r="DV123" s="543">
        <f t="shared" si="80"/>
        <v>0</v>
      </c>
      <c r="DW123" s="543">
        <f t="shared" si="80"/>
        <v>0</v>
      </c>
      <c r="DX123" s="543">
        <f t="shared" si="80"/>
        <v>0</v>
      </c>
      <c r="DY123" s="543">
        <f t="shared" si="80"/>
        <v>0</v>
      </c>
      <c r="DZ123" s="543">
        <f t="shared" si="80"/>
        <v>0</v>
      </c>
      <c r="EA123" s="543">
        <f t="shared" si="80"/>
        <v>0</v>
      </c>
    </row>
    <row r="124" spans="1:131">
      <c r="A124" s="1122">
        <v>0</v>
      </c>
      <c r="C124" s="33"/>
      <c r="D124" s="1123"/>
      <c r="E124" s="1123"/>
      <c r="F124" s="1124"/>
      <c r="G124" s="83">
        <f>IFERROR(F124/F123-1,0)</f>
        <v>0</v>
      </c>
      <c r="H124" s="439">
        <f>H123</f>
        <v>0</v>
      </c>
      <c r="I124" s="84"/>
      <c r="K124" s="465"/>
      <c r="L124" s="543">
        <f t="shared" ref="L124:U129" si="81">IF(AND(L$84&gt;=$D124,L$84&lt;=$E124),($F124*$H124)/12,0)</f>
        <v>0</v>
      </c>
      <c r="M124" s="543">
        <f t="shared" si="81"/>
        <v>0</v>
      </c>
      <c r="N124" s="543">
        <f t="shared" si="81"/>
        <v>0</v>
      </c>
      <c r="O124" s="543">
        <f t="shared" si="81"/>
        <v>0</v>
      </c>
      <c r="P124" s="543">
        <f t="shared" si="81"/>
        <v>0</v>
      </c>
      <c r="Q124" s="543">
        <f t="shared" si="81"/>
        <v>0</v>
      </c>
      <c r="R124" s="543">
        <f t="shared" si="81"/>
        <v>0</v>
      </c>
      <c r="S124" s="543">
        <f t="shared" si="81"/>
        <v>0</v>
      </c>
      <c r="T124" s="543">
        <f t="shared" si="81"/>
        <v>0</v>
      </c>
      <c r="U124" s="543">
        <f t="shared" si="81"/>
        <v>0</v>
      </c>
      <c r="V124" s="543">
        <f t="shared" ref="V124:AE129" si="82">IF(AND(V$84&gt;=$D124,V$84&lt;=$E124),($F124*$H124)/12,0)</f>
        <v>0</v>
      </c>
      <c r="W124" s="543">
        <f t="shared" si="82"/>
        <v>0</v>
      </c>
      <c r="X124" s="543">
        <f t="shared" si="82"/>
        <v>0</v>
      </c>
      <c r="Y124" s="543">
        <f t="shared" si="82"/>
        <v>0</v>
      </c>
      <c r="Z124" s="543">
        <f t="shared" si="82"/>
        <v>0</v>
      </c>
      <c r="AA124" s="543">
        <f t="shared" si="82"/>
        <v>0</v>
      </c>
      <c r="AB124" s="543">
        <f t="shared" si="82"/>
        <v>0</v>
      </c>
      <c r="AC124" s="543">
        <f t="shared" si="82"/>
        <v>0</v>
      </c>
      <c r="AD124" s="543">
        <f t="shared" si="82"/>
        <v>0</v>
      </c>
      <c r="AE124" s="543">
        <f t="shared" si="82"/>
        <v>0</v>
      </c>
      <c r="AF124" s="543">
        <f t="shared" ref="AF124:AO129" si="83">IF(AND(AF$84&gt;=$D124,AF$84&lt;=$E124),($F124*$H124)/12,0)</f>
        <v>0</v>
      </c>
      <c r="AG124" s="543">
        <f t="shared" si="83"/>
        <v>0</v>
      </c>
      <c r="AH124" s="543">
        <f t="shared" si="83"/>
        <v>0</v>
      </c>
      <c r="AI124" s="543">
        <f t="shared" si="83"/>
        <v>0</v>
      </c>
      <c r="AJ124" s="543">
        <f t="shared" si="83"/>
        <v>0</v>
      </c>
      <c r="AK124" s="543">
        <f t="shared" si="83"/>
        <v>0</v>
      </c>
      <c r="AL124" s="543">
        <f t="shared" si="83"/>
        <v>0</v>
      </c>
      <c r="AM124" s="543">
        <f t="shared" si="83"/>
        <v>0</v>
      </c>
      <c r="AN124" s="543">
        <f t="shared" si="83"/>
        <v>0</v>
      </c>
      <c r="AO124" s="543">
        <f t="shared" si="83"/>
        <v>0</v>
      </c>
      <c r="AP124" s="543">
        <f t="shared" ref="AP124:AY129" si="84">IF(AND(AP$84&gt;=$D124,AP$84&lt;=$E124),($F124*$H124)/12,0)</f>
        <v>0</v>
      </c>
      <c r="AQ124" s="543">
        <f t="shared" si="84"/>
        <v>0</v>
      </c>
      <c r="AR124" s="543">
        <f t="shared" si="84"/>
        <v>0</v>
      </c>
      <c r="AS124" s="543">
        <f t="shared" si="84"/>
        <v>0</v>
      </c>
      <c r="AT124" s="543">
        <f t="shared" si="84"/>
        <v>0</v>
      </c>
      <c r="AU124" s="543">
        <f t="shared" si="84"/>
        <v>0</v>
      </c>
      <c r="AV124" s="543">
        <f t="shared" si="84"/>
        <v>0</v>
      </c>
      <c r="AW124" s="543">
        <f t="shared" si="84"/>
        <v>0</v>
      </c>
      <c r="AX124" s="543">
        <f t="shared" si="84"/>
        <v>0</v>
      </c>
      <c r="AY124" s="543">
        <f t="shared" si="84"/>
        <v>0</v>
      </c>
      <c r="AZ124" s="543">
        <f t="shared" ref="AZ124:BI129" si="85">IF(AND(AZ$84&gt;=$D124,AZ$84&lt;=$E124),($F124*$H124)/12,0)</f>
        <v>0</v>
      </c>
      <c r="BA124" s="543">
        <f t="shared" si="85"/>
        <v>0</v>
      </c>
      <c r="BB124" s="543">
        <f t="shared" si="85"/>
        <v>0</v>
      </c>
      <c r="BC124" s="543">
        <f t="shared" si="85"/>
        <v>0</v>
      </c>
      <c r="BD124" s="543">
        <f t="shared" si="85"/>
        <v>0</v>
      </c>
      <c r="BE124" s="543">
        <f t="shared" si="85"/>
        <v>0</v>
      </c>
      <c r="BF124" s="543">
        <f t="shared" si="85"/>
        <v>0</v>
      </c>
      <c r="BG124" s="543">
        <f t="shared" si="85"/>
        <v>0</v>
      </c>
      <c r="BH124" s="543">
        <f t="shared" si="85"/>
        <v>0</v>
      </c>
      <c r="BI124" s="543">
        <f t="shared" si="85"/>
        <v>0</v>
      </c>
      <c r="BJ124" s="543">
        <f t="shared" ref="BJ124:BS129" si="86">IF(AND(BJ$84&gt;=$D124,BJ$84&lt;=$E124),($F124*$H124)/12,0)</f>
        <v>0</v>
      </c>
      <c r="BK124" s="543">
        <f t="shared" si="86"/>
        <v>0</v>
      </c>
      <c r="BL124" s="543">
        <f t="shared" si="86"/>
        <v>0</v>
      </c>
      <c r="BM124" s="543">
        <f t="shared" si="86"/>
        <v>0</v>
      </c>
      <c r="BN124" s="543">
        <f t="shared" si="86"/>
        <v>0</v>
      </c>
      <c r="BO124" s="543">
        <f t="shared" si="86"/>
        <v>0</v>
      </c>
      <c r="BP124" s="543">
        <f t="shared" si="86"/>
        <v>0</v>
      </c>
      <c r="BQ124" s="543">
        <f t="shared" si="86"/>
        <v>0</v>
      </c>
      <c r="BR124" s="543">
        <f t="shared" si="86"/>
        <v>0</v>
      </c>
      <c r="BS124" s="543">
        <f t="shared" si="86"/>
        <v>0</v>
      </c>
      <c r="BT124" s="543">
        <f t="shared" ref="BT124:CC129" si="87">IF(AND(BT$84&gt;=$D124,BT$84&lt;=$E124),($F124*$H124)/12,0)</f>
        <v>0</v>
      </c>
      <c r="BU124" s="543">
        <f t="shared" si="87"/>
        <v>0</v>
      </c>
      <c r="BV124" s="543">
        <f t="shared" si="87"/>
        <v>0</v>
      </c>
      <c r="BW124" s="543">
        <f t="shared" si="87"/>
        <v>0</v>
      </c>
      <c r="BX124" s="543">
        <f t="shared" si="87"/>
        <v>0</v>
      </c>
      <c r="BY124" s="543">
        <f t="shared" si="87"/>
        <v>0</v>
      </c>
      <c r="BZ124" s="543">
        <f t="shared" si="87"/>
        <v>0</v>
      </c>
      <c r="CA124" s="543">
        <f t="shared" si="87"/>
        <v>0</v>
      </c>
      <c r="CB124" s="543">
        <f t="shared" si="87"/>
        <v>0</v>
      </c>
      <c r="CC124" s="543">
        <f t="shared" si="87"/>
        <v>0</v>
      </c>
      <c r="CD124" s="543">
        <f t="shared" ref="CD124:CM129" si="88">IF(AND(CD$84&gt;=$D124,CD$84&lt;=$E124),($F124*$H124)/12,0)</f>
        <v>0</v>
      </c>
      <c r="CE124" s="543">
        <f t="shared" si="88"/>
        <v>0</v>
      </c>
      <c r="CF124" s="543">
        <f t="shared" si="88"/>
        <v>0</v>
      </c>
      <c r="CG124" s="543">
        <f t="shared" si="88"/>
        <v>0</v>
      </c>
      <c r="CH124" s="543">
        <f t="shared" si="88"/>
        <v>0</v>
      </c>
      <c r="CI124" s="543">
        <f t="shared" si="88"/>
        <v>0</v>
      </c>
      <c r="CJ124" s="543">
        <f t="shared" si="88"/>
        <v>0</v>
      </c>
      <c r="CK124" s="543">
        <f t="shared" si="88"/>
        <v>0</v>
      </c>
      <c r="CL124" s="543">
        <f t="shared" si="88"/>
        <v>0</v>
      </c>
      <c r="CM124" s="543">
        <f t="shared" si="88"/>
        <v>0</v>
      </c>
      <c r="CN124" s="543">
        <f t="shared" ref="CN124:CW129" si="89">IF(AND(CN$84&gt;=$D124,CN$84&lt;=$E124),($F124*$H124)/12,0)</f>
        <v>0</v>
      </c>
      <c r="CO124" s="543">
        <f t="shared" si="89"/>
        <v>0</v>
      </c>
      <c r="CP124" s="543">
        <f t="shared" si="89"/>
        <v>0</v>
      </c>
      <c r="CQ124" s="543">
        <f t="shared" si="89"/>
        <v>0</v>
      </c>
      <c r="CR124" s="543">
        <f t="shared" si="89"/>
        <v>0</v>
      </c>
      <c r="CS124" s="543">
        <f t="shared" si="89"/>
        <v>0</v>
      </c>
      <c r="CT124" s="543">
        <f t="shared" si="89"/>
        <v>0</v>
      </c>
      <c r="CU124" s="543">
        <f t="shared" si="89"/>
        <v>0</v>
      </c>
      <c r="CV124" s="543">
        <f t="shared" si="89"/>
        <v>0</v>
      </c>
      <c r="CW124" s="543">
        <f t="shared" si="89"/>
        <v>0</v>
      </c>
      <c r="CX124" s="543">
        <f t="shared" ref="CX124:DG129" si="90">IF(AND(CX$84&gt;=$D124,CX$84&lt;=$E124),($F124*$H124)/12,0)</f>
        <v>0</v>
      </c>
      <c r="CY124" s="543">
        <f t="shared" si="90"/>
        <v>0</v>
      </c>
      <c r="CZ124" s="543">
        <f t="shared" si="90"/>
        <v>0</v>
      </c>
      <c r="DA124" s="543">
        <f t="shared" si="90"/>
        <v>0</v>
      </c>
      <c r="DB124" s="543">
        <f t="shared" si="90"/>
        <v>0</v>
      </c>
      <c r="DC124" s="543">
        <f t="shared" si="90"/>
        <v>0</v>
      </c>
      <c r="DD124" s="543">
        <f t="shared" si="90"/>
        <v>0</v>
      </c>
      <c r="DE124" s="543">
        <f t="shared" si="90"/>
        <v>0</v>
      </c>
      <c r="DF124" s="543">
        <f t="shared" si="90"/>
        <v>0</v>
      </c>
      <c r="DG124" s="543">
        <f t="shared" si="90"/>
        <v>0</v>
      </c>
      <c r="DH124" s="543">
        <f t="shared" ref="DH124:DQ129" si="91">IF(AND(DH$84&gt;=$D124,DH$84&lt;=$E124),($F124*$H124)/12,0)</f>
        <v>0</v>
      </c>
      <c r="DI124" s="543">
        <f t="shared" si="91"/>
        <v>0</v>
      </c>
      <c r="DJ124" s="543">
        <f t="shared" si="91"/>
        <v>0</v>
      </c>
      <c r="DK124" s="543">
        <f t="shared" si="91"/>
        <v>0</v>
      </c>
      <c r="DL124" s="543">
        <f t="shared" si="91"/>
        <v>0</v>
      </c>
      <c r="DM124" s="543">
        <f t="shared" si="91"/>
        <v>0</v>
      </c>
      <c r="DN124" s="543">
        <f t="shared" si="91"/>
        <v>0</v>
      </c>
      <c r="DO124" s="543">
        <f t="shared" si="91"/>
        <v>0</v>
      </c>
      <c r="DP124" s="543">
        <f t="shared" si="91"/>
        <v>0</v>
      </c>
      <c r="DQ124" s="543">
        <f t="shared" si="91"/>
        <v>0</v>
      </c>
      <c r="DR124" s="543">
        <f t="shared" ref="DR124:EA129" si="92">IF(AND(DR$84&gt;=$D124,DR$84&lt;=$E124),($F124*$H124)/12,0)</f>
        <v>0</v>
      </c>
      <c r="DS124" s="543">
        <f t="shared" si="92"/>
        <v>0</v>
      </c>
      <c r="DT124" s="543">
        <f t="shared" si="92"/>
        <v>0</v>
      </c>
      <c r="DU124" s="543">
        <f t="shared" si="92"/>
        <v>0</v>
      </c>
      <c r="DV124" s="543">
        <f t="shared" si="92"/>
        <v>0</v>
      </c>
      <c r="DW124" s="543">
        <f t="shared" si="92"/>
        <v>0</v>
      </c>
      <c r="DX124" s="543">
        <f t="shared" si="92"/>
        <v>0</v>
      </c>
      <c r="DY124" s="543">
        <f t="shared" si="92"/>
        <v>0</v>
      </c>
      <c r="DZ124" s="543">
        <f t="shared" si="92"/>
        <v>0</v>
      </c>
      <c r="EA124" s="543">
        <f t="shared" si="92"/>
        <v>0</v>
      </c>
    </row>
    <row r="125" spans="1:131">
      <c r="A125" s="1106" t="s">
        <v>197</v>
      </c>
      <c r="C125" s="33"/>
      <c r="D125" s="1123"/>
      <c r="E125" s="1123"/>
      <c r="F125" s="1124"/>
      <c r="G125" s="83">
        <f>IFERROR(F125/F124-1,0)</f>
        <v>0</v>
      </c>
      <c r="H125" s="439">
        <f>H124</f>
        <v>0</v>
      </c>
      <c r="I125" s="84"/>
      <c r="K125" s="465"/>
      <c r="L125" s="543">
        <f t="shared" si="81"/>
        <v>0</v>
      </c>
      <c r="M125" s="543">
        <f t="shared" si="81"/>
        <v>0</v>
      </c>
      <c r="N125" s="543">
        <f t="shared" si="81"/>
        <v>0</v>
      </c>
      <c r="O125" s="543">
        <f t="shared" si="81"/>
        <v>0</v>
      </c>
      <c r="P125" s="543">
        <f t="shared" si="81"/>
        <v>0</v>
      </c>
      <c r="Q125" s="543">
        <f t="shared" si="81"/>
        <v>0</v>
      </c>
      <c r="R125" s="543">
        <f t="shared" si="81"/>
        <v>0</v>
      </c>
      <c r="S125" s="543">
        <f t="shared" si="81"/>
        <v>0</v>
      </c>
      <c r="T125" s="543">
        <f t="shared" si="81"/>
        <v>0</v>
      </c>
      <c r="U125" s="543">
        <f t="shared" si="81"/>
        <v>0</v>
      </c>
      <c r="V125" s="543">
        <f t="shared" si="82"/>
        <v>0</v>
      </c>
      <c r="W125" s="543">
        <f t="shared" si="82"/>
        <v>0</v>
      </c>
      <c r="X125" s="543">
        <f t="shared" si="82"/>
        <v>0</v>
      </c>
      <c r="Y125" s="543">
        <f t="shared" si="82"/>
        <v>0</v>
      </c>
      <c r="Z125" s="543">
        <f t="shared" si="82"/>
        <v>0</v>
      </c>
      <c r="AA125" s="543">
        <f t="shared" si="82"/>
        <v>0</v>
      </c>
      <c r="AB125" s="543">
        <f t="shared" si="82"/>
        <v>0</v>
      </c>
      <c r="AC125" s="543">
        <f t="shared" si="82"/>
        <v>0</v>
      </c>
      <c r="AD125" s="543">
        <f t="shared" si="82"/>
        <v>0</v>
      </c>
      <c r="AE125" s="543">
        <f t="shared" si="82"/>
        <v>0</v>
      </c>
      <c r="AF125" s="543">
        <f t="shared" si="83"/>
        <v>0</v>
      </c>
      <c r="AG125" s="543">
        <f t="shared" si="83"/>
        <v>0</v>
      </c>
      <c r="AH125" s="543">
        <f t="shared" si="83"/>
        <v>0</v>
      </c>
      <c r="AI125" s="543">
        <f t="shared" si="83"/>
        <v>0</v>
      </c>
      <c r="AJ125" s="543">
        <f t="shared" si="83"/>
        <v>0</v>
      </c>
      <c r="AK125" s="543">
        <f t="shared" si="83"/>
        <v>0</v>
      </c>
      <c r="AL125" s="543">
        <f t="shared" si="83"/>
        <v>0</v>
      </c>
      <c r="AM125" s="543">
        <f t="shared" si="83"/>
        <v>0</v>
      </c>
      <c r="AN125" s="543">
        <f t="shared" si="83"/>
        <v>0</v>
      </c>
      <c r="AO125" s="543">
        <f t="shared" si="83"/>
        <v>0</v>
      </c>
      <c r="AP125" s="543">
        <f t="shared" si="84"/>
        <v>0</v>
      </c>
      <c r="AQ125" s="543">
        <f t="shared" si="84"/>
        <v>0</v>
      </c>
      <c r="AR125" s="543">
        <f t="shared" si="84"/>
        <v>0</v>
      </c>
      <c r="AS125" s="543">
        <f t="shared" si="84"/>
        <v>0</v>
      </c>
      <c r="AT125" s="543">
        <f t="shared" si="84"/>
        <v>0</v>
      </c>
      <c r="AU125" s="543">
        <f t="shared" si="84"/>
        <v>0</v>
      </c>
      <c r="AV125" s="543">
        <f t="shared" si="84"/>
        <v>0</v>
      </c>
      <c r="AW125" s="543">
        <f t="shared" si="84"/>
        <v>0</v>
      </c>
      <c r="AX125" s="543">
        <f t="shared" si="84"/>
        <v>0</v>
      </c>
      <c r="AY125" s="543">
        <f t="shared" si="84"/>
        <v>0</v>
      </c>
      <c r="AZ125" s="543">
        <f t="shared" si="85"/>
        <v>0</v>
      </c>
      <c r="BA125" s="543">
        <f t="shared" si="85"/>
        <v>0</v>
      </c>
      <c r="BB125" s="543">
        <f t="shared" si="85"/>
        <v>0</v>
      </c>
      <c r="BC125" s="543">
        <f t="shared" si="85"/>
        <v>0</v>
      </c>
      <c r="BD125" s="543">
        <f t="shared" si="85"/>
        <v>0</v>
      </c>
      <c r="BE125" s="543">
        <f t="shared" si="85"/>
        <v>0</v>
      </c>
      <c r="BF125" s="543">
        <f t="shared" si="85"/>
        <v>0</v>
      </c>
      <c r="BG125" s="543">
        <f t="shared" si="85"/>
        <v>0</v>
      </c>
      <c r="BH125" s="543">
        <f t="shared" si="85"/>
        <v>0</v>
      </c>
      <c r="BI125" s="543">
        <f t="shared" si="85"/>
        <v>0</v>
      </c>
      <c r="BJ125" s="543">
        <f t="shared" si="86"/>
        <v>0</v>
      </c>
      <c r="BK125" s="543">
        <f t="shared" si="86"/>
        <v>0</v>
      </c>
      <c r="BL125" s="543">
        <f t="shared" si="86"/>
        <v>0</v>
      </c>
      <c r="BM125" s="543">
        <f t="shared" si="86"/>
        <v>0</v>
      </c>
      <c r="BN125" s="543">
        <f t="shared" si="86"/>
        <v>0</v>
      </c>
      <c r="BO125" s="543">
        <f t="shared" si="86"/>
        <v>0</v>
      </c>
      <c r="BP125" s="543">
        <f t="shared" si="86"/>
        <v>0</v>
      </c>
      <c r="BQ125" s="543">
        <f t="shared" si="86"/>
        <v>0</v>
      </c>
      <c r="BR125" s="543">
        <f t="shared" si="86"/>
        <v>0</v>
      </c>
      <c r="BS125" s="543">
        <f t="shared" si="86"/>
        <v>0</v>
      </c>
      <c r="BT125" s="543">
        <f t="shared" si="87"/>
        <v>0</v>
      </c>
      <c r="BU125" s="543">
        <f t="shared" si="87"/>
        <v>0</v>
      </c>
      <c r="BV125" s="543">
        <f t="shared" si="87"/>
        <v>0</v>
      </c>
      <c r="BW125" s="543">
        <f t="shared" si="87"/>
        <v>0</v>
      </c>
      <c r="BX125" s="543">
        <f t="shared" si="87"/>
        <v>0</v>
      </c>
      <c r="BY125" s="543">
        <f t="shared" si="87"/>
        <v>0</v>
      </c>
      <c r="BZ125" s="543">
        <f t="shared" si="87"/>
        <v>0</v>
      </c>
      <c r="CA125" s="543">
        <f t="shared" si="87"/>
        <v>0</v>
      </c>
      <c r="CB125" s="543">
        <f t="shared" si="87"/>
        <v>0</v>
      </c>
      <c r="CC125" s="543">
        <f t="shared" si="87"/>
        <v>0</v>
      </c>
      <c r="CD125" s="543">
        <f t="shared" si="88"/>
        <v>0</v>
      </c>
      <c r="CE125" s="543">
        <f t="shared" si="88"/>
        <v>0</v>
      </c>
      <c r="CF125" s="543">
        <f t="shared" si="88"/>
        <v>0</v>
      </c>
      <c r="CG125" s="543">
        <f t="shared" si="88"/>
        <v>0</v>
      </c>
      <c r="CH125" s="543">
        <f t="shared" si="88"/>
        <v>0</v>
      </c>
      <c r="CI125" s="543">
        <f t="shared" si="88"/>
        <v>0</v>
      </c>
      <c r="CJ125" s="543">
        <f t="shared" si="88"/>
        <v>0</v>
      </c>
      <c r="CK125" s="543">
        <f t="shared" si="88"/>
        <v>0</v>
      </c>
      <c r="CL125" s="543">
        <f t="shared" si="88"/>
        <v>0</v>
      </c>
      <c r="CM125" s="543">
        <f t="shared" si="88"/>
        <v>0</v>
      </c>
      <c r="CN125" s="543">
        <f t="shared" si="89"/>
        <v>0</v>
      </c>
      <c r="CO125" s="543">
        <f t="shared" si="89"/>
        <v>0</v>
      </c>
      <c r="CP125" s="543">
        <f t="shared" si="89"/>
        <v>0</v>
      </c>
      <c r="CQ125" s="543">
        <f t="shared" si="89"/>
        <v>0</v>
      </c>
      <c r="CR125" s="543">
        <f t="shared" si="89"/>
        <v>0</v>
      </c>
      <c r="CS125" s="543">
        <f t="shared" si="89"/>
        <v>0</v>
      </c>
      <c r="CT125" s="543">
        <f t="shared" si="89"/>
        <v>0</v>
      </c>
      <c r="CU125" s="543">
        <f t="shared" si="89"/>
        <v>0</v>
      </c>
      <c r="CV125" s="543">
        <f t="shared" si="89"/>
        <v>0</v>
      </c>
      <c r="CW125" s="543">
        <f t="shared" si="89"/>
        <v>0</v>
      </c>
      <c r="CX125" s="543">
        <f t="shared" si="90"/>
        <v>0</v>
      </c>
      <c r="CY125" s="543">
        <f t="shared" si="90"/>
        <v>0</v>
      </c>
      <c r="CZ125" s="543">
        <f t="shared" si="90"/>
        <v>0</v>
      </c>
      <c r="DA125" s="543">
        <f t="shared" si="90"/>
        <v>0</v>
      </c>
      <c r="DB125" s="543">
        <f t="shared" si="90"/>
        <v>0</v>
      </c>
      <c r="DC125" s="543">
        <f t="shared" si="90"/>
        <v>0</v>
      </c>
      <c r="DD125" s="543">
        <f t="shared" si="90"/>
        <v>0</v>
      </c>
      <c r="DE125" s="543">
        <f t="shared" si="90"/>
        <v>0</v>
      </c>
      <c r="DF125" s="543">
        <f t="shared" si="90"/>
        <v>0</v>
      </c>
      <c r="DG125" s="543">
        <f t="shared" si="90"/>
        <v>0</v>
      </c>
      <c r="DH125" s="543">
        <f t="shared" si="91"/>
        <v>0</v>
      </c>
      <c r="DI125" s="543">
        <f t="shared" si="91"/>
        <v>0</v>
      </c>
      <c r="DJ125" s="543">
        <f t="shared" si="91"/>
        <v>0</v>
      </c>
      <c r="DK125" s="543">
        <f t="shared" si="91"/>
        <v>0</v>
      </c>
      <c r="DL125" s="543">
        <f t="shared" si="91"/>
        <v>0</v>
      </c>
      <c r="DM125" s="543">
        <f t="shared" si="91"/>
        <v>0</v>
      </c>
      <c r="DN125" s="543">
        <f t="shared" si="91"/>
        <v>0</v>
      </c>
      <c r="DO125" s="543">
        <f t="shared" si="91"/>
        <v>0</v>
      </c>
      <c r="DP125" s="543">
        <f t="shared" si="91"/>
        <v>0</v>
      </c>
      <c r="DQ125" s="543">
        <f t="shared" si="91"/>
        <v>0</v>
      </c>
      <c r="DR125" s="543">
        <f t="shared" si="92"/>
        <v>0</v>
      </c>
      <c r="DS125" s="543">
        <f t="shared" si="92"/>
        <v>0</v>
      </c>
      <c r="DT125" s="543">
        <f t="shared" si="92"/>
        <v>0</v>
      </c>
      <c r="DU125" s="543">
        <f t="shared" si="92"/>
        <v>0</v>
      </c>
      <c r="DV125" s="543">
        <f t="shared" si="92"/>
        <v>0</v>
      </c>
      <c r="DW125" s="543">
        <f t="shared" si="92"/>
        <v>0</v>
      </c>
      <c r="DX125" s="543">
        <f t="shared" si="92"/>
        <v>0</v>
      </c>
      <c r="DY125" s="543">
        <f t="shared" si="92"/>
        <v>0</v>
      </c>
      <c r="DZ125" s="543">
        <f t="shared" si="92"/>
        <v>0</v>
      </c>
      <c r="EA125" s="543">
        <f t="shared" si="92"/>
        <v>0</v>
      </c>
    </row>
    <row r="126" spans="1:131">
      <c r="A126" s="82"/>
      <c r="C126" s="33"/>
      <c r="D126" s="1123"/>
      <c r="E126" s="1123"/>
      <c r="F126" s="1124"/>
      <c r="G126" s="83">
        <f>IFERROR(F126/F125-1,0)</f>
        <v>0</v>
      </c>
      <c r="H126" s="439">
        <f>H125</f>
        <v>0</v>
      </c>
      <c r="I126" s="84"/>
      <c r="K126" s="465"/>
      <c r="L126" s="543">
        <f t="shared" si="81"/>
        <v>0</v>
      </c>
      <c r="M126" s="543">
        <f t="shared" si="81"/>
        <v>0</v>
      </c>
      <c r="N126" s="543">
        <f t="shared" si="81"/>
        <v>0</v>
      </c>
      <c r="O126" s="543">
        <f t="shared" si="81"/>
        <v>0</v>
      </c>
      <c r="P126" s="543">
        <f t="shared" si="81"/>
        <v>0</v>
      </c>
      <c r="Q126" s="543">
        <f t="shared" si="81"/>
        <v>0</v>
      </c>
      <c r="R126" s="543">
        <f t="shared" si="81"/>
        <v>0</v>
      </c>
      <c r="S126" s="543">
        <f t="shared" si="81"/>
        <v>0</v>
      </c>
      <c r="T126" s="543">
        <f t="shared" si="81"/>
        <v>0</v>
      </c>
      <c r="U126" s="543">
        <f t="shared" si="81"/>
        <v>0</v>
      </c>
      <c r="V126" s="543">
        <f t="shared" si="82"/>
        <v>0</v>
      </c>
      <c r="W126" s="543">
        <f t="shared" si="82"/>
        <v>0</v>
      </c>
      <c r="X126" s="543">
        <f t="shared" si="82"/>
        <v>0</v>
      </c>
      <c r="Y126" s="543">
        <f t="shared" si="82"/>
        <v>0</v>
      </c>
      <c r="Z126" s="543">
        <f t="shared" si="82"/>
        <v>0</v>
      </c>
      <c r="AA126" s="543">
        <f t="shared" si="82"/>
        <v>0</v>
      </c>
      <c r="AB126" s="543">
        <f t="shared" si="82"/>
        <v>0</v>
      </c>
      <c r="AC126" s="543">
        <f t="shared" si="82"/>
        <v>0</v>
      </c>
      <c r="AD126" s="543">
        <f t="shared" si="82"/>
        <v>0</v>
      </c>
      <c r="AE126" s="543">
        <f t="shared" si="82"/>
        <v>0</v>
      </c>
      <c r="AF126" s="543">
        <f t="shared" si="83"/>
        <v>0</v>
      </c>
      <c r="AG126" s="543">
        <f t="shared" si="83"/>
        <v>0</v>
      </c>
      <c r="AH126" s="543">
        <f t="shared" si="83"/>
        <v>0</v>
      </c>
      <c r="AI126" s="543">
        <f t="shared" si="83"/>
        <v>0</v>
      </c>
      <c r="AJ126" s="543">
        <f t="shared" si="83"/>
        <v>0</v>
      </c>
      <c r="AK126" s="543">
        <f t="shared" si="83"/>
        <v>0</v>
      </c>
      <c r="AL126" s="543">
        <f t="shared" si="83"/>
        <v>0</v>
      </c>
      <c r="AM126" s="543">
        <f t="shared" si="83"/>
        <v>0</v>
      </c>
      <c r="AN126" s="543">
        <f t="shared" si="83"/>
        <v>0</v>
      </c>
      <c r="AO126" s="543">
        <f t="shared" si="83"/>
        <v>0</v>
      </c>
      <c r="AP126" s="543">
        <f t="shared" si="84"/>
        <v>0</v>
      </c>
      <c r="AQ126" s="543">
        <f t="shared" si="84"/>
        <v>0</v>
      </c>
      <c r="AR126" s="543">
        <f t="shared" si="84"/>
        <v>0</v>
      </c>
      <c r="AS126" s="543">
        <f t="shared" si="84"/>
        <v>0</v>
      </c>
      <c r="AT126" s="543">
        <f t="shared" si="84"/>
        <v>0</v>
      </c>
      <c r="AU126" s="543">
        <f t="shared" si="84"/>
        <v>0</v>
      </c>
      <c r="AV126" s="543">
        <f t="shared" si="84"/>
        <v>0</v>
      </c>
      <c r="AW126" s="543">
        <f t="shared" si="84"/>
        <v>0</v>
      </c>
      <c r="AX126" s="543">
        <f t="shared" si="84"/>
        <v>0</v>
      </c>
      <c r="AY126" s="543">
        <f t="shared" si="84"/>
        <v>0</v>
      </c>
      <c r="AZ126" s="543">
        <f t="shared" si="85"/>
        <v>0</v>
      </c>
      <c r="BA126" s="543">
        <f t="shared" si="85"/>
        <v>0</v>
      </c>
      <c r="BB126" s="543">
        <f t="shared" si="85"/>
        <v>0</v>
      </c>
      <c r="BC126" s="543">
        <f t="shared" si="85"/>
        <v>0</v>
      </c>
      <c r="BD126" s="543">
        <f t="shared" si="85"/>
        <v>0</v>
      </c>
      <c r="BE126" s="543">
        <f t="shared" si="85"/>
        <v>0</v>
      </c>
      <c r="BF126" s="543">
        <f t="shared" si="85"/>
        <v>0</v>
      </c>
      <c r="BG126" s="543">
        <f t="shared" si="85"/>
        <v>0</v>
      </c>
      <c r="BH126" s="543">
        <f t="shared" si="85"/>
        <v>0</v>
      </c>
      <c r="BI126" s="543">
        <f t="shared" si="85"/>
        <v>0</v>
      </c>
      <c r="BJ126" s="543">
        <f t="shared" si="86"/>
        <v>0</v>
      </c>
      <c r="BK126" s="543">
        <f t="shared" si="86"/>
        <v>0</v>
      </c>
      <c r="BL126" s="543">
        <f t="shared" si="86"/>
        <v>0</v>
      </c>
      <c r="BM126" s="543">
        <f t="shared" si="86"/>
        <v>0</v>
      </c>
      <c r="BN126" s="543">
        <f t="shared" si="86"/>
        <v>0</v>
      </c>
      <c r="BO126" s="543">
        <f t="shared" si="86"/>
        <v>0</v>
      </c>
      <c r="BP126" s="543">
        <f t="shared" si="86"/>
        <v>0</v>
      </c>
      <c r="BQ126" s="543">
        <f t="shared" si="86"/>
        <v>0</v>
      </c>
      <c r="BR126" s="543">
        <f t="shared" si="86"/>
        <v>0</v>
      </c>
      <c r="BS126" s="543">
        <f t="shared" si="86"/>
        <v>0</v>
      </c>
      <c r="BT126" s="543">
        <f t="shared" si="87"/>
        <v>0</v>
      </c>
      <c r="BU126" s="543">
        <f t="shared" si="87"/>
        <v>0</v>
      </c>
      <c r="BV126" s="543">
        <f t="shared" si="87"/>
        <v>0</v>
      </c>
      <c r="BW126" s="543">
        <f t="shared" si="87"/>
        <v>0</v>
      </c>
      <c r="BX126" s="543">
        <f t="shared" si="87"/>
        <v>0</v>
      </c>
      <c r="BY126" s="543">
        <f t="shared" si="87"/>
        <v>0</v>
      </c>
      <c r="BZ126" s="543">
        <f t="shared" si="87"/>
        <v>0</v>
      </c>
      <c r="CA126" s="543">
        <f t="shared" si="87"/>
        <v>0</v>
      </c>
      <c r="CB126" s="543">
        <f t="shared" si="87"/>
        <v>0</v>
      </c>
      <c r="CC126" s="543">
        <f t="shared" si="87"/>
        <v>0</v>
      </c>
      <c r="CD126" s="543">
        <f t="shared" si="88"/>
        <v>0</v>
      </c>
      <c r="CE126" s="543">
        <f t="shared" si="88"/>
        <v>0</v>
      </c>
      <c r="CF126" s="543">
        <f t="shared" si="88"/>
        <v>0</v>
      </c>
      <c r="CG126" s="543">
        <f t="shared" si="88"/>
        <v>0</v>
      </c>
      <c r="CH126" s="543">
        <f t="shared" si="88"/>
        <v>0</v>
      </c>
      <c r="CI126" s="543">
        <f t="shared" si="88"/>
        <v>0</v>
      </c>
      <c r="CJ126" s="543">
        <f t="shared" si="88"/>
        <v>0</v>
      </c>
      <c r="CK126" s="543">
        <f t="shared" si="88"/>
        <v>0</v>
      </c>
      <c r="CL126" s="543">
        <f t="shared" si="88"/>
        <v>0</v>
      </c>
      <c r="CM126" s="543">
        <f t="shared" si="88"/>
        <v>0</v>
      </c>
      <c r="CN126" s="543">
        <f t="shared" si="89"/>
        <v>0</v>
      </c>
      <c r="CO126" s="543">
        <f t="shared" si="89"/>
        <v>0</v>
      </c>
      <c r="CP126" s="543">
        <f t="shared" si="89"/>
        <v>0</v>
      </c>
      <c r="CQ126" s="543">
        <f t="shared" si="89"/>
        <v>0</v>
      </c>
      <c r="CR126" s="543">
        <f t="shared" si="89"/>
        <v>0</v>
      </c>
      <c r="CS126" s="543">
        <f t="shared" si="89"/>
        <v>0</v>
      </c>
      <c r="CT126" s="543">
        <f t="shared" si="89"/>
        <v>0</v>
      </c>
      <c r="CU126" s="543">
        <f t="shared" si="89"/>
        <v>0</v>
      </c>
      <c r="CV126" s="543">
        <f t="shared" si="89"/>
        <v>0</v>
      </c>
      <c r="CW126" s="543">
        <f t="shared" si="89"/>
        <v>0</v>
      </c>
      <c r="CX126" s="543">
        <f t="shared" si="90"/>
        <v>0</v>
      </c>
      <c r="CY126" s="543">
        <f t="shared" si="90"/>
        <v>0</v>
      </c>
      <c r="CZ126" s="543">
        <f t="shared" si="90"/>
        <v>0</v>
      </c>
      <c r="DA126" s="543">
        <f t="shared" si="90"/>
        <v>0</v>
      </c>
      <c r="DB126" s="543">
        <f t="shared" si="90"/>
        <v>0</v>
      </c>
      <c r="DC126" s="543">
        <f t="shared" si="90"/>
        <v>0</v>
      </c>
      <c r="DD126" s="543">
        <f t="shared" si="90"/>
        <v>0</v>
      </c>
      <c r="DE126" s="543">
        <f t="shared" si="90"/>
        <v>0</v>
      </c>
      <c r="DF126" s="543">
        <f t="shared" si="90"/>
        <v>0</v>
      </c>
      <c r="DG126" s="543">
        <f t="shared" si="90"/>
        <v>0</v>
      </c>
      <c r="DH126" s="543">
        <f t="shared" si="91"/>
        <v>0</v>
      </c>
      <c r="DI126" s="543">
        <f t="shared" si="91"/>
        <v>0</v>
      </c>
      <c r="DJ126" s="543">
        <f t="shared" si="91"/>
        <v>0</v>
      </c>
      <c r="DK126" s="543">
        <f t="shared" si="91"/>
        <v>0</v>
      </c>
      <c r="DL126" s="543">
        <f t="shared" si="91"/>
        <v>0</v>
      </c>
      <c r="DM126" s="543">
        <f t="shared" si="91"/>
        <v>0</v>
      </c>
      <c r="DN126" s="543">
        <f t="shared" si="91"/>
        <v>0</v>
      </c>
      <c r="DO126" s="543">
        <f t="shared" si="91"/>
        <v>0</v>
      </c>
      <c r="DP126" s="543">
        <f t="shared" si="91"/>
        <v>0</v>
      </c>
      <c r="DQ126" s="543">
        <f t="shared" si="91"/>
        <v>0</v>
      </c>
      <c r="DR126" s="543">
        <f t="shared" si="92"/>
        <v>0</v>
      </c>
      <c r="DS126" s="543">
        <f t="shared" si="92"/>
        <v>0</v>
      </c>
      <c r="DT126" s="543">
        <f t="shared" si="92"/>
        <v>0</v>
      </c>
      <c r="DU126" s="543">
        <f t="shared" si="92"/>
        <v>0</v>
      </c>
      <c r="DV126" s="543">
        <f t="shared" si="92"/>
        <v>0</v>
      </c>
      <c r="DW126" s="543">
        <f t="shared" si="92"/>
        <v>0</v>
      </c>
      <c r="DX126" s="543">
        <f t="shared" si="92"/>
        <v>0</v>
      </c>
      <c r="DY126" s="543">
        <f t="shared" si="92"/>
        <v>0</v>
      </c>
      <c r="DZ126" s="543">
        <f t="shared" si="92"/>
        <v>0</v>
      </c>
      <c r="EA126" s="543">
        <f t="shared" si="92"/>
        <v>0</v>
      </c>
    </row>
    <row r="127" spans="1:131">
      <c r="A127" s="82"/>
      <c r="C127" s="33"/>
      <c r="D127" s="1123"/>
      <c r="E127" s="1123"/>
      <c r="F127" s="1124"/>
      <c r="G127" s="83">
        <f>IFERROR(F127/F126-1,0)</f>
        <v>0</v>
      </c>
      <c r="H127" s="439">
        <f>H126</f>
        <v>0</v>
      </c>
      <c r="I127" s="84"/>
      <c r="K127" s="465"/>
      <c r="L127" s="543">
        <f t="shared" si="81"/>
        <v>0</v>
      </c>
      <c r="M127" s="543">
        <f t="shared" si="81"/>
        <v>0</v>
      </c>
      <c r="N127" s="543">
        <f t="shared" si="81"/>
        <v>0</v>
      </c>
      <c r="O127" s="543">
        <f t="shared" si="81"/>
        <v>0</v>
      </c>
      <c r="P127" s="543">
        <f t="shared" si="81"/>
        <v>0</v>
      </c>
      <c r="Q127" s="543">
        <f t="shared" si="81"/>
        <v>0</v>
      </c>
      <c r="R127" s="543">
        <f t="shared" si="81"/>
        <v>0</v>
      </c>
      <c r="S127" s="543">
        <f t="shared" si="81"/>
        <v>0</v>
      </c>
      <c r="T127" s="543">
        <f t="shared" si="81"/>
        <v>0</v>
      </c>
      <c r="U127" s="543">
        <f t="shared" si="81"/>
        <v>0</v>
      </c>
      <c r="V127" s="543">
        <f t="shared" si="82"/>
        <v>0</v>
      </c>
      <c r="W127" s="543">
        <f t="shared" si="82"/>
        <v>0</v>
      </c>
      <c r="X127" s="543">
        <f t="shared" si="82"/>
        <v>0</v>
      </c>
      <c r="Y127" s="543">
        <f t="shared" si="82"/>
        <v>0</v>
      </c>
      <c r="Z127" s="543">
        <f t="shared" si="82"/>
        <v>0</v>
      </c>
      <c r="AA127" s="543">
        <f t="shared" si="82"/>
        <v>0</v>
      </c>
      <c r="AB127" s="543">
        <f t="shared" si="82"/>
        <v>0</v>
      </c>
      <c r="AC127" s="543">
        <f t="shared" si="82"/>
        <v>0</v>
      </c>
      <c r="AD127" s="543">
        <f t="shared" si="82"/>
        <v>0</v>
      </c>
      <c r="AE127" s="543">
        <f t="shared" si="82"/>
        <v>0</v>
      </c>
      <c r="AF127" s="543">
        <f t="shared" si="83"/>
        <v>0</v>
      </c>
      <c r="AG127" s="543">
        <f t="shared" si="83"/>
        <v>0</v>
      </c>
      <c r="AH127" s="543">
        <f t="shared" si="83"/>
        <v>0</v>
      </c>
      <c r="AI127" s="543">
        <f t="shared" si="83"/>
        <v>0</v>
      </c>
      <c r="AJ127" s="543">
        <f t="shared" si="83"/>
        <v>0</v>
      </c>
      <c r="AK127" s="543">
        <f t="shared" si="83"/>
        <v>0</v>
      </c>
      <c r="AL127" s="543">
        <f t="shared" si="83"/>
        <v>0</v>
      </c>
      <c r="AM127" s="543">
        <f t="shared" si="83"/>
        <v>0</v>
      </c>
      <c r="AN127" s="543">
        <f t="shared" si="83"/>
        <v>0</v>
      </c>
      <c r="AO127" s="543">
        <f t="shared" si="83"/>
        <v>0</v>
      </c>
      <c r="AP127" s="543">
        <f t="shared" si="84"/>
        <v>0</v>
      </c>
      <c r="AQ127" s="543">
        <f t="shared" si="84"/>
        <v>0</v>
      </c>
      <c r="AR127" s="543">
        <f t="shared" si="84"/>
        <v>0</v>
      </c>
      <c r="AS127" s="543">
        <f t="shared" si="84"/>
        <v>0</v>
      </c>
      <c r="AT127" s="543">
        <f t="shared" si="84"/>
        <v>0</v>
      </c>
      <c r="AU127" s="543">
        <f t="shared" si="84"/>
        <v>0</v>
      </c>
      <c r="AV127" s="543">
        <f t="shared" si="84"/>
        <v>0</v>
      </c>
      <c r="AW127" s="543">
        <f t="shared" si="84"/>
        <v>0</v>
      </c>
      <c r="AX127" s="543">
        <f t="shared" si="84"/>
        <v>0</v>
      </c>
      <c r="AY127" s="543">
        <f t="shared" si="84"/>
        <v>0</v>
      </c>
      <c r="AZ127" s="543">
        <f t="shared" si="85"/>
        <v>0</v>
      </c>
      <c r="BA127" s="543">
        <f t="shared" si="85"/>
        <v>0</v>
      </c>
      <c r="BB127" s="543">
        <f t="shared" si="85"/>
        <v>0</v>
      </c>
      <c r="BC127" s="543">
        <f t="shared" si="85"/>
        <v>0</v>
      </c>
      <c r="BD127" s="543">
        <f t="shared" si="85"/>
        <v>0</v>
      </c>
      <c r="BE127" s="543">
        <f t="shared" si="85"/>
        <v>0</v>
      </c>
      <c r="BF127" s="543">
        <f t="shared" si="85"/>
        <v>0</v>
      </c>
      <c r="BG127" s="543">
        <f t="shared" si="85"/>
        <v>0</v>
      </c>
      <c r="BH127" s="543">
        <f t="shared" si="85"/>
        <v>0</v>
      </c>
      <c r="BI127" s="543">
        <f t="shared" si="85"/>
        <v>0</v>
      </c>
      <c r="BJ127" s="543">
        <f t="shared" si="86"/>
        <v>0</v>
      </c>
      <c r="BK127" s="543">
        <f t="shared" si="86"/>
        <v>0</v>
      </c>
      <c r="BL127" s="543">
        <f t="shared" si="86"/>
        <v>0</v>
      </c>
      <c r="BM127" s="543">
        <f t="shared" si="86"/>
        <v>0</v>
      </c>
      <c r="BN127" s="543">
        <f t="shared" si="86"/>
        <v>0</v>
      </c>
      <c r="BO127" s="543">
        <f t="shared" si="86"/>
        <v>0</v>
      </c>
      <c r="BP127" s="543">
        <f t="shared" si="86"/>
        <v>0</v>
      </c>
      <c r="BQ127" s="543">
        <f t="shared" si="86"/>
        <v>0</v>
      </c>
      <c r="BR127" s="543">
        <f t="shared" si="86"/>
        <v>0</v>
      </c>
      <c r="BS127" s="543">
        <f t="shared" si="86"/>
        <v>0</v>
      </c>
      <c r="BT127" s="543">
        <f t="shared" si="87"/>
        <v>0</v>
      </c>
      <c r="BU127" s="543">
        <f t="shared" si="87"/>
        <v>0</v>
      </c>
      <c r="BV127" s="543">
        <f t="shared" si="87"/>
        <v>0</v>
      </c>
      <c r="BW127" s="543">
        <f t="shared" si="87"/>
        <v>0</v>
      </c>
      <c r="BX127" s="543">
        <f t="shared" si="87"/>
        <v>0</v>
      </c>
      <c r="BY127" s="543">
        <f t="shared" si="87"/>
        <v>0</v>
      </c>
      <c r="BZ127" s="543">
        <f t="shared" si="87"/>
        <v>0</v>
      </c>
      <c r="CA127" s="543">
        <f t="shared" si="87"/>
        <v>0</v>
      </c>
      <c r="CB127" s="543">
        <f t="shared" si="87"/>
        <v>0</v>
      </c>
      <c r="CC127" s="543">
        <f t="shared" si="87"/>
        <v>0</v>
      </c>
      <c r="CD127" s="543">
        <f t="shared" si="88"/>
        <v>0</v>
      </c>
      <c r="CE127" s="543">
        <f t="shared" si="88"/>
        <v>0</v>
      </c>
      <c r="CF127" s="543">
        <f t="shared" si="88"/>
        <v>0</v>
      </c>
      <c r="CG127" s="543">
        <f t="shared" si="88"/>
        <v>0</v>
      </c>
      <c r="CH127" s="543">
        <f t="shared" si="88"/>
        <v>0</v>
      </c>
      <c r="CI127" s="543">
        <f t="shared" si="88"/>
        <v>0</v>
      </c>
      <c r="CJ127" s="543">
        <f t="shared" si="88"/>
        <v>0</v>
      </c>
      <c r="CK127" s="543">
        <f t="shared" si="88"/>
        <v>0</v>
      </c>
      <c r="CL127" s="543">
        <f t="shared" si="88"/>
        <v>0</v>
      </c>
      <c r="CM127" s="543">
        <f t="shared" si="88"/>
        <v>0</v>
      </c>
      <c r="CN127" s="543">
        <f t="shared" si="89"/>
        <v>0</v>
      </c>
      <c r="CO127" s="543">
        <f t="shared" si="89"/>
        <v>0</v>
      </c>
      <c r="CP127" s="543">
        <f t="shared" si="89"/>
        <v>0</v>
      </c>
      <c r="CQ127" s="543">
        <f t="shared" si="89"/>
        <v>0</v>
      </c>
      <c r="CR127" s="543">
        <f t="shared" si="89"/>
        <v>0</v>
      </c>
      <c r="CS127" s="543">
        <f t="shared" si="89"/>
        <v>0</v>
      </c>
      <c r="CT127" s="543">
        <f t="shared" si="89"/>
        <v>0</v>
      </c>
      <c r="CU127" s="543">
        <f t="shared" si="89"/>
        <v>0</v>
      </c>
      <c r="CV127" s="543">
        <f t="shared" si="89"/>
        <v>0</v>
      </c>
      <c r="CW127" s="543">
        <f t="shared" si="89"/>
        <v>0</v>
      </c>
      <c r="CX127" s="543">
        <f t="shared" si="90"/>
        <v>0</v>
      </c>
      <c r="CY127" s="543">
        <f t="shared" si="90"/>
        <v>0</v>
      </c>
      <c r="CZ127" s="543">
        <f t="shared" si="90"/>
        <v>0</v>
      </c>
      <c r="DA127" s="543">
        <f t="shared" si="90"/>
        <v>0</v>
      </c>
      <c r="DB127" s="543">
        <f t="shared" si="90"/>
        <v>0</v>
      </c>
      <c r="DC127" s="543">
        <f t="shared" si="90"/>
        <v>0</v>
      </c>
      <c r="DD127" s="543">
        <f t="shared" si="90"/>
        <v>0</v>
      </c>
      <c r="DE127" s="543">
        <f t="shared" si="90"/>
        <v>0</v>
      </c>
      <c r="DF127" s="543">
        <f t="shared" si="90"/>
        <v>0</v>
      </c>
      <c r="DG127" s="543">
        <f t="shared" si="90"/>
        <v>0</v>
      </c>
      <c r="DH127" s="543">
        <f t="shared" si="91"/>
        <v>0</v>
      </c>
      <c r="DI127" s="543">
        <f t="shared" si="91"/>
        <v>0</v>
      </c>
      <c r="DJ127" s="543">
        <f t="shared" si="91"/>
        <v>0</v>
      </c>
      <c r="DK127" s="543">
        <f t="shared" si="91"/>
        <v>0</v>
      </c>
      <c r="DL127" s="543">
        <f t="shared" si="91"/>
        <v>0</v>
      </c>
      <c r="DM127" s="543">
        <f t="shared" si="91"/>
        <v>0</v>
      </c>
      <c r="DN127" s="543">
        <f t="shared" si="91"/>
        <v>0</v>
      </c>
      <c r="DO127" s="543">
        <f t="shared" si="91"/>
        <v>0</v>
      </c>
      <c r="DP127" s="543">
        <f t="shared" si="91"/>
        <v>0</v>
      </c>
      <c r="DQ127" s="543">
        <f t="shared" si="91"/>
        <v>0</v>
      </c>
      <c r="DR127" s="543">
        <f t="shared" si="92"/>
        <v>0</v>
      </c>
      <c r="DS127" s="543">
        <f t="shared" si="92"/>
        <v>0</v>
      </c>
      <c r="DT127" s="543">
        <f t="shared" si="92"/>
        <v>0</v>
      </c>
      <c r="DU127" s="543">
        <f t="shared" si="92"/>
        <v>0</v>
      </c>
      <c r="DV127" s="543">
        <f t="shared" si="92"/>
        <v>0</v>
      </c>
      <c r="DW127" s="543">
        <f t="shared" si="92"/>
        <v>0</v>
      </c>
      <c r="DX127" s="543">
        <f t="shared" si="92"/>
        <v>0</v>
      </c>
      <c r="DY127" s="543">
        <f t="shared" si="92"/>
        <v>0</v>
      </c>
      <c r="DZ127" s="543">
        <f t="shared" si="92"/>
        <v>0</v>
      </c>
      <c r="EA127" s="543">
        <f t="shared" si="92"/>
        <v>0</v>
      </c>
    </row>
    <row r="128" spans="1:131">
      <c r="A128" s="82"/>
      <c r="C128" t="s">
        <v>150</v>
      </c>
      <c r="D128" s="1123"/>
      <c r="E128" s="1123"/>
      <c r="F128" s="1125"/>
      <c r="G128" s="83">
        <f>IFERROR(F128/F127-1,0)</f>
        <v>0</v>
      </c>
      <c r="H128" s="439">
        <f>H127</f>
        <v>0</v>
      </c>
      <c r="I128" s="84"/>
      <c r="K128" s="465"/>
      <c r="L128" s="543">
        <f t="shared" si="81"/>
        <v>0</v>
      </c>
      <c r="M128" s="543">
        <f t="shared" si="81"/>
        <v>0</v>
      </c>
      <c r="N128" s="543">
        <f t="shared" si="81"/>
        <v>0</v>
      </c>
      <c r="O128" s="543">
        <f t="shared" si="81"/>
        <v>0</v>
      </c>
      <c r="P128" s="543">
        <f t="shared" si="81"/>
        <v>0</v>
      </c>
      <c r="Q128" s="543">
        <f t="shared" si="81"/>
        <v>0</v>
      </c>
      <c r="R128" s="543">
        <f t="shared" si="81"/>
        <v>0</v>
      </c>
      <c r="S128" s="543">
        <f t="shared" si="81"/>
        <v>0</v>
      </c>
      <c r="T128" s="543">
        <f t="shared" si="81"/>
        <v>0</v>
      </c>
      <c r="U128" s="543">
        <f t="shared" si="81"/>
        <v>0</v>
      </c>
      <c r="V128" s="543">
        <f t="shared" si="82"/>
        <v>0</v>
      </c>
      <c r="W128" s="543">
        <f t="shared" si="82"/>
        <v>0</v>
      </c>
      <c r="X128" s="543">
        <f t="shared" si="82"/>
        <v>0</v>
      </c>
      <c r="Y128" s="543">
        <f t="shared" si="82"/>
        <v>0</v>
      </c>
      <c r="Z128" s="543">
        <f t="shared" si="82"/>
        <v>0</v>
      </c>
      <c r="AA128" s="543">
        <f t="shared" si="82"/>
        <v>0</v>
      </c>
      <c r="AB128" s="543">
        <f t="shared" si="82"/>
        <v>0</v>
      </c>
      <c r="AC128" s="543">
        <f t="shared" si="82"/>
        <v>0</v>
      </c>
      <c r="AD128" s="543">
        <f t="shared" si="82"/>
        <v>0</v>
      </c>
      <c r="AE128" s="543">
        <f t="shared" si="82"/>
        <v>0</v>
      </c>
      <c r="AF128" s="543">
        <f t="shared" si="83"/>
        <v>0</v>
      </c>
      <c r="AG128" s="543">
        <f t="shared" si="83"/>
        <v>0</v>
      </c>
      <c r="AH128" s="543">
        <f t="shared" si="83"/>
        <v>0</v>
      </c>
      <c r="AI128" s="543">
        <f t="shared" si="83"/>
        <v>0</v>
      </c>
      <c r="AJ128" s="543">
        <f t="shared" si="83"/>
        <v>0</v>
      </c>
      <c r="AK128" s="543">
        <f t="shared" si="83"/>
        <v>0</v>
      </c>
      <c r="AL128" s="543">
        <f t="shared" si="83"/>
        <v>0</v>
      </c>
      <c r="AM128" s="543">
        <f t="shared" si="83"/>
        <v>0</v>
      </c>
      <c r="AN128" s="543">
        <f t="shared" si="83"/>
        <v>0</v>
      </c>
      <c r="AO128" s="543">
        <f t="shared" si="83"/>
        <v>0</v>
      </c>
      <c r="AP128" s="543">
        <f t="shared" si="84"/>
        <v>0</v>
      </c>
      <c r="AQ128" s="543">
        <f t="shared" si="84"/>
        <v>0</v>
      </c>
      <c r="AR128" s="543">
        <f t="shared" si="84"/>
        <v>0</v>
      </c>
      <c r="AS128" s="543">
        <f t="shared" si="84"/>
        <v>0</v>
      </c>
      <c r="AT128" s="543">
        <f t="shared" si="84"/>
        <v>0</v>
      </c>
      <c r="AU128" s="543">
        <f t="shared" si="84"/>
        <v>0</v>
      </c>
      <c r="AV128" s="543">
        <f t="shared" si="84"/>
        <v>0</v>
      </c>
      <c r="AW128" s="543">
        <f t="shared" si="84"/>
        <v>0</v>
      </c>
      <c r="AX128" s="543">
        <f t="shared" si="84"/>
        <v>0</v>
      </c>
      <c r="AY128" s="543">
        <f t="shared" si="84"/>
        <v>0</v>
      </c>
      <c r="AZ128" s="543">
        <f t="shared" si="85"/>
        <v>0</v>
      </c>
      <c r="BA128" s="543">
        <f t="shared" si="85"/>
        <v>0</v>
      </c>
      <c r="BB128" s="543">
        <f t="shared" si="85"/>
        <v>0</v>
      </c>
      <c r="BC128" s="543">
        <f t="shared" si="85"/>
        <v>0</v>
      </c>
      <c r="BD128" s="543">
        <f t="shared" si="85"/>
        <v>0</v>
      </c>
      <c r="BE128" s="543">
        <f t="shared" si="85"/>
        <v>0</v>
      </c>
      <c r="BF128" s="543">
        <f t="shared" si="85"/>
        <v>0</v>
      </c>
      <c r="BG128" s="543">
        <f t="shared" si="85"/>
        <v>0</v>
      </c>
      <c r="BH128" s="543">
        <f t="shared" si="85"/>
        <v>0</v>
      </c>
      <c r="BI128" s="543">
        <f t="shared" si="85"/>
        <v>0</v>
      </c>
      <c r="BJ128" s="543">
        <f t="shared" si="86"/>
        <v>0</v>
      </c>
      <c r="BK128" s="543">
        <f t="shared" si="86"/>
        <v>0</v>
      </c>
      <c r="BL128" s="543">
        <f t="shared" si="86"/>
        <v>0</v>
      </c>
      <c r="BM128" s="543">
        <f t="shared" si="86"/>
        <v>0</v>
      </c>
      <c r="BN128" s="543">
        <f t="shared" si="86"/>
        <v>0</v>
      </c>
      <c r="BO128" s="543">
        <f t="shared" si="86"/>
        <v>0</v>
      </c>
      <c r="BP128" s="543">
        <f t="shared" si="86"/>
        <v>0</v>
      </c>
      <c r="BQ128" s="543">
        <f t="shared" si="86"/>
        <v>0</v>
      </c>
      <c r="BR128" s="543">
        <f t="shared" si="86"/>
        <v>0</v>
      </c>
      <c r="BS128" s="543">
        <f t="shared" si="86"/>
        <v>0</v>
      </c>
      <c r="BT128" s="543">
        <f t="shared" si="87"/>
        <v>0</v>
      </c>
      <c r="BU128" s="543">
        <f t="shared" si="87"/>
        <v>0</v>
      </c>
      <c r="BV128" s="543">
        <f t="shared" si="87"/>
        <v>0</v>
      </c>
      <c r="BW128" s="543">
        <f t="shared" si="87"/>
        <v>0</v>
      </c>
      <c r="BX128" s="543">
        <f t="shared" si="87"/>
        <v>0</v>
      </c>
      <c r="BY128" s="543">
        <f t="shared" si="87"/>
        <v>0</v>
      </c>
      <c r="BZ128" s="543">
        <f t="shared" si="87"/>
        <v>0</v>
      </c>
      <c r="CA128" s="543">
        <f t="shared" si="87"/>
        <v>0</v>
      </c>
      <c r="CB128" s="543">
        <f t="shared" si="87"/>
        <v>0</v>
      </c>
      <c r="CC128" s="543">
        <f t="shared" si="87"/>
        <v>0</v>
      </c>
      <c r="CD128" s="543">
        <f t="shared" si="88"/>
        <v>0</v>
      </c>
      <c r="CE128" s="543">
        <f t="shared" si="88"/>
        <v>0</v>
      </c>
      <c r="CF128" s="543">
        <f t="shared" si="88"/>
        <v>0</v>
      </c>
      <c r="CG128" s="543">
        <f t="shared" si="88"/>
        <v>0</v>
      </c>
      <c r="CH128" s="543">
        <f t="shared" si="88"/>
        <v>0</v>
      </c>
      <c r="CI128" s="543">
        <f t="shared" si="88"/>
        <v>0</v>
      </c>
      <c r="CJ128" s="543">
        <f t="shared" si="88"/>
        <v>0</v>
      </c>
      <c r="CK128" s="543">
        <f t="shared" si="88"/>
        <v>0</v>
      </c>
      <c r="CL128" s="543">
        <f t="shared" si="88"/>
        <v>0</v>
      </c>
      <c r="CM128" s="543">
        <f t="shared" si="88"/>
        <v>0</v>
      </c>
      <c r="CN128" s="543">
        <f t="shared" si="89"/>
        <v>0</v>
      </c>
      <c r="CO128" s="543">
        <f t="shared" si="89"/>
        <v>0</v>
      </c>
      <c r="CP128" s="543">
        <f t="shared" si="89"/>
        <v>0</v>
      </c>
      <c r="CQ128" s="543">
        <f t="shared" si="89"/>
        <v>0</v>
      </c>
      <c r="CR128" s="543">
        <f t="shared" si="89"/>
        <v>0</v>
      </c>
      <c r="CS128" s="543">
        <f t="shared" si="89"/>
        <v>0</v>
      </c>
      <c r="CT128" s="543">
        <f t="shared" si="89"/>
        <v>0</v>
      </c>
      <c r="CU128" s="543">
        <f t="shared" si="89"/>
        <v>0</v>
      </c>
      <c r="CV128" s="543">
        <f t="shared" si="89"/>
        <v>0</v>
      </c>
      <c r="CW128" s="543">
        <f t="shared" si="89"/>
        <v>0</v>
      </c>
      <c r="CX128" s="543">
        <f t="shared" si="90"/>
        <v>0</v>
      </c>
      <c r="CY128" s="543">
        <f t="shared" si="90"/>
        <v>0</v>
      </c>
      <c r="CZ128" s="543">
        <f t="shared" si="90"/>
        <v>0</v>
      </c>
      <c r="DA128" s="543">
        <f t="shared" si="90"/>
        <v>0</v>
      </c>
      <c r="DB128" s="543">
        <f t="shared" si="90"/>
        <v>0</v>
      </c>
      <c r="DC128" s="543">
        <f t="shared" si="90"/>
        <v>0</v>
      </c>
      <c r="DD128" s="543">
        <f t="shared" si="90"/>
        <v>0</v>
      </c>
      <c r="DE128" s="543">
        <f t="shared" si="90"/>
        <v>0</v>
      </c>
      <c r="DF128" s="543">
        <f t="shared" si="90"/>
        <v>0</v>
      </c>
      <c r="DG128" s="543">
        <f t="shared" si="90"/>
        <v>0</v>
      </c>
      <c r="DH128" s="543">
        <f t="shared" si="91"/>
        <v>0</v>
      </c>
      <c r="DI128" s="543">
        <f t="shared" si="91"/>
        <v>0</v>
      </c>
      <c r="DJ128" s="543">
        <f t="shared" si="91"/>
        <v>0</v>
      </c>
      <c r="DK128" s="543">
        <f t="shared" si="91"/>
        <v>0</v>
      </c>
      <c r="DL128" s="543">
        <f t="shared" si="91"/>
        <v>0</v>
      </c>
      <c r="DM128" s="543">
        <f t="shared" si="91"/>
        <v>0</v>
      </c>
      <c r="DN128" s="543">
        <f t="shared" si="91"/>
        <v>0</v>
      </c>
      <c r="DO128" s="543">
        <f t="shared" si="91"/>
        <v>0</v>
      </c>
      <c r="DP128" s="543">
        <f t="shared" si="91"/>
        <v>0</v>
      </c>
      <c r="DQ128" s="543">
        <f t="shared" si="91"/>
        <v>0</v>
      </c>
      <c r="DR128" s="543">
        <f t="shared" si="92"/>
        <v>0</v>
      </c>
      <c r="DS128" s="543">
        <f t="shared" si="92"/>
        <v>0</v>
      </c>
      <c r="DT128" s="543">
        <f t="shared" si="92"/>
        <v>0</v>
      </c>
      <c r="DU128" s="543">
        <f t="shared" si="92"/>
        <v>0</v>
      </c>
      <c r="DV128" s="543">
        <f t="shared" si="92"/>
        <v>0</v>
      </c>
      <c r="DW128" s="543">
        <f t="shared" si="92"/>
        <v>0</v>
      </c>
      <c r="DX128" s="543">
        <f t="shared" si="92"/>
        <v>0</v>
      </c>
      <c r="DY128" s="543">
        <f t="shared" si="92"/>
        <v>0</v>
      </c>
      <c r="DZ128" s="543">
        <f t="shared" si="92"/>
        <v>0</v>
      </c>
      <c r="EA128" s="543">
        <f t="shared" si="92"/>
        <v>0</v>
      </c>
    </row>
    <row r="129" spans="1:131">
      <c r="A129" s="82"/>
      <c r="C129" t="s">
        <v>151</v>
      </c>
      <c r="D129" s="1123"/>
      <c r="E129" s="1123"/>
      <c r="F129" s="1125"/>
      <c r="G129" s="85"/>
      <c r="H129" s="439">
        <f>H131</f>
        <v>0</v>
      </c>
      <c r="I129" s="86"/>
      <c r="K129" s="465"/>
      <c r="L129" s="543">
        <f t="shared" si="81"/>
        <v>0</v>
      </c>
      <c r="M129" s="543">
        <f t="shared" si="81"/>
        <v>0</v>
      </c>
      <c r="N129" s="543">
        <f t="shared" si="81"/>
        <v>0</v>
      </c>
      <c r="O129" s="543">
        <f t="shared" si="81"/>
        <v>0</v>
      </c>
      <c r="P129" s="543">
        <f t="shared" si="81"/>
        <v>0</v>
      </c>
      <c r="Q129" s="543">
        <f t="shared" si="81"/>
        <v>0</v>
      </c>
      <c r="R129" s="543">
        <f t="shared" si="81"/>
        <v>0</v>
      </c>
      <c r="S129" s="543">
        <f t="shared" si="81"/>
        <v>0</v>
      </c>
      <c r="T129" s="543">
        <f t="shared" si="81"/>
        <v>0</v>
      </c>
      <c r="U129" s="543">
        <f t="shared" si="81"/>
        <v>0</v>
      </c>
      <c r="V129" s="543">
        <f t="shared" si="82"/>
        <v>0</v>
      </c>
      <c r="W129" s="543">
        <f t="shared" si="82"/>
        <v>0</v>
      </c>
      <c r="X129" s="543">
        <f t="shared" si="82"/>
        <v>0</v>
      </c>
      <c r="Y129" s="543">
        <f t="shared" si="82"/>
        <v>0</v>
      </c>
      <c r="Z129" s="543">
        <f t="shared" si="82"/>
        <v>0</v>
      </c>
      <c r="AA129" s="543">
        <f t="shared" si="82"/>
        <v>0</v>
      </c>
      <c r="AB129" s="543">
        <f t="shared" si="82"/>
        <v>0</v>
      </c>
      <c r="AC129" s="543">
        <f t="shared" si="82"/>
        <v>0</v>
      </c>
      <c r="AD129" s="543">
        <f t="shared" si="82"/>
        <v>0</v>
      </c>
      <c r="AE129" s="543">
        <f t="shared" si="82"/>
        <v>0</v>
      </c>
      <c r="AF129" s="543">
        <f t="shared" si="83"/>
        <v>0</v>
      </c>
      <c r="AG129" s="543">
        <f t="shared" si="83"/>
        <v>0</v>
      </c>
      <c r="AH129" s="543">
        <f t="shared" si="83"/>
        <v>0</v>
      </c>
      <c r="AI129" s="543">
        <f t="shared" si="83"/>
        <v>0</v>
      </c>
      <c r="AJ129" s="543">
        <f t="shared" si="83"/>
        <v>0</v>
      </c>
      <c r="AK129" s="543">
        <f t="shared" si="83"/>
        <v>0</v>
      </c>
      <c r="AL129" s="543">
        <f t="shared" si="83"/>
        <v>0</v>
      </c>
      <c r="AM129" s="543">
        <f t="shared" si="83"/>
        <v>0</v>
      </c>
      <c r="AN129" s="543">
        <f t="shared" si="83"/>
        <v>0</v>
      </c>
      <c r="AO129" s="543">
        <f t="shared" si="83"/>
        <v>0</v>
      </c>
      <c r="AP129" s="543">
        <f t="shared" si="84"/>
        <v>0</v>
      </c>
      <c r="AQ129" s="543">
        <f t="shared" si="84"/>
        <v>0</v>
      </c>
      <c r="AR129" s="543">
        <f t="shared" si="84"/>
        <v>0</v>
      </c>
      <c r="AS129" s="543">
        <f t="shared" si="84"/>
        <v>0</v>
      </c>
      <c r="AT129" s="543">
        <f t="shared" si="84"/>
        <v>0</v>
      </c>
      <c r="AU129" s="543">
        <f t="shared" si="84"/>
        <v>0</v>
      </c>
      <c r="AV129" s="543">
        <f t="shared" si="84"/>
        <v>0</v>
      </c>
      <c r="AW129" s="543">
        <f t="shared" si="84"/>
        <v>0</v>
      </c>
      <c r="AX129" s="543">
        <f t="shared" si="84"/>
        <v>0</v>
      </c>
      <c r="AY129" s="543">
        <f t="shared" si="84"/>
        <v>0</v>
      </c>
      <c r="AZ129" s="543">
        <f t="shared" si="85"/>
        <v>0</v>
      </c>
      <c r="BA129" s="543">
        <f t="shared" si="85"/>
        <v>0</v>
      </c>
      <c r="BB129" s="543">
        <f t="shared" si="85"/>
        <v>0</v>
      </c>
      <c r="BC129" s="543">
        <f t="shared" si="85"/>
        <v>0</v>
      </c>
      <c r="BD129" s="543">
        <f t="shared" si="85"/>
        <v>0</v>
      </c>
      <c r="BE129" s="543">
        <f t="shared" si="85"/>
        <v>0</v>
      </c>
      <c r="BF129" s="543">
        <f t="shared" si="85"/>
        <v>0</v>
      </c>
      <c r="BG129" s="543">
        <f t="shared" si="85"/>
        <v>0</v>
      </c>
      <c r="BH129" s="543">
        <f t="shared" si="85"/>
        <v>0</v>
      </c>
      <c r="BI129" s="543">
        <f t="shared" si="85"/>
        <v>0</v>
      </c>
      <c r="BJ129" s="543">
        <f t="shared" si="86"/>
        <v>0</v>
      </c>
      <c r="BK129" s="543">
        <f t="shared" si="86"/>
        <v>0</v>
      </c>
      <c r="BL129" s="543">
        <f t="shared" si="86"/>
        <v>0</v>
      </c>
      <c r="BM129" s="543">
        <f t="shared" si="86"/>
        <v>0</v>
      </c>
      <c r="BN129" s="543">
        <f t="shared" si="86"/>
        <v>0</v>
      </c>
      <c r="BO129" s="543">
        <f t="shared" si="86"/>
        <v>0</v>
      </c>
      <c r="BP129" s="543">
        <f t="shared" si="86"/>
        <v>0</v>
      </c>
      <c r="BQ129" s="543">
        <f t="shared" si="86"/>
        <v>0</v>
      </c>
      <c r="BR129" s="543">
        <f t="shared" si="86"/>
        <v>0</v>
      </c>
      <c r="BS129" s="543">
        <f t="shared" si="86"/>
        <v>0</v>
      </c>
      <c r="BT129" s="543">
        <f t="shared" si="87"/>
        <v>0</v>
      </c>
      <c r="BU129" s="543">
        <f t="shared" si="87"/>
        <v>0</v>
      </c>
      <c r="BV129" s="543">
        <f t="shared" si="87"/>
        <v>0</v>
      </c>
      <c r="BW129" s="543">
        <f t="shared" si="87"/>
        <v>0</v>
      </c>
      <c r="BX129" s="543">
        <f t="shared" si="87"/>
        <v>0</v>
      </c>
      <c r="BY129" s="543">
        <f t="shared" si="87"/>
        <v>0</v>
      </c>
      <c r="BZ129" s="543">
        <f t="shared" si="87"/>
        <v>0</v>
      </c>
      <c r="CA129" s="543">
        <f t="shared" si="87"/>
        <v>0</v>
      </c>
      <c r="CB129" s="543">
        <f t="shared" si="87"/>
        <v>0</v>
      </c>
      <c r="CC129" s="543">
        <f t="shared" si="87"/>
        <v>0</v>
      </c>
      <c r="CD129" s="543">
        <f t="shared" si="88"/>
        <v>0</v>
      </c>
      <c r="CE129" s="543">
        <f t="shared" si="88"/>
        <v>0</v>
      </c>
      <c r="CF129" s="543">
        <f t="shared" si="88"/>
        <v>0</v>
      </c>
      <c r="CG129" s="543">
        <f t="shared" si="88"/>
        <v>0</v>
      </c>
      <c r="CH129" s="543">
        <f t="shared" si="88"/>
        <v>0</v>
      </c>
      <c r="CI129" s="543">
        <f t="shared" si="88"/>
        <v>0</v>
      </c>
      <c r="CJ129" s="543">
        <f t="shared" si="88"/>
        <v>0</v>
      </c>
      <c r="CK129" s="543">
        <f t="shared" si="88"/>
        <v>0</v>
      </c>
      <c r="CL129" s="543">
        <f t="shared" si="88"/>
        <v>0</v>
      </c>
      <c r="CM129" s="543">
        <f t="shared" si="88"/>
        <v>0</v>
      </c>
      <c r="CN129" s="543">
        <f t="shared" si="89"/>
        <v>0</v>
      </c>
      <c r="CO129" s="543">
        <f t="shared" si="89"/>
        <v>0</v>
      </c>
      <c r="CP129" s="543">
        <f t="shared" si="89"/>
        <v>0</v>
      </c>
      <c r="CQ129" s="543">
        <f t="shared" si="89"/>
        <v>0</v>
      </c>
      <c r="CR129" s="543">
        <f t="shared" si="89"/>
        <v>0</v>
      </c>
      <c r="CS129" s="543">
        <f t="shared" si="89"/>
        <v>0</v>
      </c>
      <c r="CT129" s="543">
        <f t="shared" si="89"/>
        <v>0</v>
      </c>
      <c r="CU129" s="543">
        <f t="shared" si="89"/>
        <v>0</v>
      </c>
      <c r="CV129" s="543">
        <f t="shared" si="89"/>
        <v>0</v>
      </c>
      <c r="CW129" s="543">
        <f t="shared" si="89"/>
        <v>0</v>
      </c>
      <c r="CX129" s="543">
        <f t="shared" si="90"/>
        <v>0</v>
      </c>
      <c r="CY129" s="543">
        <f t="shared" si="90"/>
        <v>0</v>
      </c>
      <c r="CZ129" s="543">
        <f t="shared" si="90"/>
        <v>0</v>
      </c>
      <c r="DA129" s="543">
        <f t="shared" si="90"/>
        <v>0</v>
      </c>
      <c r="DB129" s="543">
        <f t="shared" si="90"/>
        <v>0</v>
      </c>
      <c r="DC129" s="543">
        <f t="shared" si="90"/>
        <v>0</v>
      </c>
      <c r="DD129" s="543">
        <f t="shared" si="90"/>
        <v>0</v>
      </c>
      <c r="DE129" s="543">
        <f t="shared" si="90"/>
        <v>0</v>
      </c>
      <c r="DF129" s="543">
        <f t="shared" si="90"/>
        <v>0</v>
      </c>
      <c r="DG129" s="543">
        <f t="shared" si="90"/>
        <v>0</v>
      </c>
      <c r="DH129" s="543">
        <f t="shared" si="91"/>
        <v>0</v>
      </c>
      <c r="DI129" s="543">
        <f t="shared" si="91"/>
        <v>0</v>
      </c>
      <c r="DJ129" s="543">
        <f t="shared" si="91"/>
        <v>0</v>
      </c>
      <c r="DK129" s="543">
        <f t="shared" si="91"/>
        <v>0</v>
      </c>
      <c r="DL129" s="543">
        <f t="shared" si="91"/>
        <v>0</v>
      </c>
      <c r="DM129" s="543">
        <f t="shared" si="91"/>
        <v>0</v>
      </c>
      <c r="DN129" s="543">
        <f t="shared" si="91"/>
        <v>0</v>
      </c>
      <c r="DO129" s="543">
        <f t="shared" si="91"/>
        <v>0</v>
      </c>
      <c r="DP129" s="543">
        <f t="shared" si="91"/>
        <v>0</v>
      </c>
      <c r="DQ129" s="543">
        <f t="shared" si="91"/>
        <v>0</v>
      </c>
      <c r="DR129" s="543">
        <f t="shared" si="92"/>
        <v>0</v>
      </c>
      <c r="DS129" s="543">
        <f t="shared" si="92"/>
        <v>0</v>
      </c>
      <c r="DT129" s="543">
        <f t="shared" si="92"/>
        <v>0</v>
      </c>
      <c r="DU129" s="543">
        <f t="shared" si="92"/>
        <v>0</v>
      </c>
      <c r="DV129" s="543">
        <f t="shared" si="92"/>
        <v>0</v>
      </c>
      <c r="DW129" s="543">
        <f t="shared" si="92"/>
        <v>0</v>
      </c>
      <c r="DX129" s="543">
        <f t="shared" si="92"/>
        <v>0</v>
      </c>
      <c r="DY129" s="543">
        <f t="shared" si="92"/>
        <v>0</v>
      </c>
      <c r="DZ129" s="543">
        <f t="shared" si="92"/>
        <v>0</v>
      </c>
      <c r="EA129" s="543">
        <f t="shared" si="92"/>
        <v>0</v>
      </c>
    </row>
    <row r="130" spans="1:131">
      <c r="A130" s="82"/>
      <c r="D130" s="331"/>
      <c r="E130" s="331"/>
      <c r="F130" s="331"/>
      <c r="G130" s="83"/>
      <c r="H130" s="440"/>
      <c r="I130" s="84"/>
      <c r="K130" s="465"/>
      <c r="L130" s="543"/>
      <c r="M130" s="543"/>
      <c r="N130" s="543"/>
      <c r="O130" s="543"/>
      <c r="P130" s="543"/>
      <c r="Q130" s="543"/>
      <c r="R130" s="543"/>
      <c r="S130" s="543"/>
      <c r="T130" s="543"/>
      <c r="U130" s="543"/>
      <c r="V130" s="543"/>
      <c r="W130" s="543"/>
      <c r="X130" s="543"/>
      <c r="Y130" s="543"/>
      <c r="Z130" s="543"/>
      <c r="AA130" s="543"/>
      <c r="AB130" s="543"/>
      <c r="AC130" s="543"/>
      <c r="AD130" s="543"/>
      <c r="AE130" s="543"/>
      <c r="AF130" s="543"/>
      <c r="AG130" s="543"/>
      <c r="AH130" s="543"/>
      <c r="AI130" s="543"/>
      <c r="AJ130" s="543"/>
      <c r="AK130" s="543"/>
      <c r="AL130" s="543"/>
      <c r="AM130" s="543"/>
      <c r="AN130" s="543"/>
      <c r="AO130" s="543"/>
      <c r="AP130" s="543"/>
      <c r="AQ130" s="543"/>
      <c r="AR130" s="543"/>
      <c r="AS130" s="543"/>
      <c r="AT130" s="543"/>
      <c r="AU130" s="543"/>
      <c r="AV130" s="543"/>
      <c r="AW130" s="543"/>
      <c r="AX130" s="543"/>
      <c r="AY130" s="543"/>
      <c r="AZ130" s="543"/>
      <c r="BA130" s="543"/>
      <c r="BB130" s="543"/>
      <c r="BC130" s="543"/>
      <c r="BD130" s="543"/>
      <c r="BE130" s="543"/>
      <c r="BF130" s="543"/>
      <c r="BG130" s="543"/>
      <c r="BH130" s="543"/>
      <c r="BI130" s="543"/>
      <c r="BJ130" s="543"/>
      <c r="BK130" s="543"/>
      <c r="BL130" s="543"/>
      <c r="BM130" s="543"/>
      <c r="BN130" s="543"/>
      <c r="BO130" s="543"/>
      <c r="BP130" s="543"/>
      <c r="BQ130" s="543"/>
      <c r="BR130" s="543"/>
      <c r="BS130" s="543"/>
      <c r="BT130" s="543"/>
      <c r="BU130" s="543"/>
      <c r="BV130" s="543"/>
      <c r="BW130" s="543"/>
      <c r="BX130" s="543"/>
      <c r="BY130" s="543"/>
      <c r="BZ130" s="543"/>
      <c r="CA130" s="543"/>
      <c r="CB130" s="543"/>
      <c r="CC130" s="543"/>
      <c r="CD130" s="543"/>
      <c r="CE130" s="543"/>
      <c r="CF130" s="543"/>
      <c r="CG130" s="543"/>
      <c r="CH130" s="543"/>
      <c r="CI130" s="543"/>
      <c r="CJ130" s="543"/>
      <c r="CK130" s="543"/>
      <c r="CL130" s="543"/>
      <c r="CM130" s="543"/>
      <c r="CN130" s="543"/>
      <c r="CO130" s="543"/>
      <c r="CP130" s="543"/>
      <c r="CQ130" s="543"/>
      <c r="CR130" s="543"/>
      <c r="CS130" s="543"/>
      <c r="CT130" s="543"/>
      <c r="CU130" s="543"/>
      <c r="CV130" s="543"/>
      <c r="CW130" s="543"/>
      <c r="CX130" s="543"/>
      <c r="CY130" s="543"/>
      <c r="CZ130" s="543"/>
      <c r="DA130" s="543"/>
      <c r="DB130" s="543"/>
      <c r="DC130" s="543"/>
      <c r="DD130" s="543"/>
      <c r="DE130" s="543"/>
      <c r="DF130" s="543"/>
      <c r="DG130" s="543"/>
      <c r="DH130" s="543"/>
      <c r="DI130" s="543"/>
      <c r="DJ130" s="543"/>
      <c r="DK130" s="543"/>
      <c r="DL130" s="543"/>
      <c r="DM130" s="543"/>
      <c r="DN130" s="543"/>
      <c r="DO130" s="543"/>
      <c r="DP130" s="543"/>
      <c r="DQ130" s="543"/>
      <c r="DR130" s="543"/>
      <c r="DS130" s="543"/>
      <c r="DT130" s="543"/>
      <c r="DU130" s="543"/>
      <c r="DV130" s="543"/>
      <c r="DW130" s="543"/>
      <c r="DX130" s="543"/>
      <c r="DY130" s="543"/>
      <c r="DZ130" s="543"/>
      <c r="EA130" s="543"/>
    </row>
    <row r="131" spans="1:131">
      <c r="A131" s="82"/>
      <c r="C131" t="s">
        <v>152</v>
      </c>
      <c r="D131" s="1123"/>
      <c r="E131" s="1126"/>
      <c r="F131" s="1270">
        <f>F128</f>
        <v>0</v>
      </c>
      <c r="G131" s="1268"/>
      <c r="H131" s="439">
        <f>H128</f>
        <v>0</v>
      </c>
      <c r="I131" s="87"/>
      <c r="K131" s="771"/>
      <c r="L131" s="459">
        <f t="shared" ref="L131:AQ131" si="93">IF($D131&gt;0,IF(L$84&gt;=$D131,IF(K131&lt;1,$F128*$H131*(1+$G131/12)/12,K131*(1+$G131/12)),0),0)</f>
        <v>0</v>
      </c>
      <c r="M131" s="459">
        <f t="shared" si="93"/>
        <v>0</v>
      </c>
      <c r="N131" s="459">
        <f t="shared" si="93"/>
        <v>0</v>
      </c>
      <c r="O131" s="459">
        <f t="shared" si="93"/>
        <v>0</v>
      </c>
      <c r="P131" s="459">
        <f t="shared" si="93"/>
        <v>0</v>
      </c>
      <c r="Q131" s="459">
        <f t="shared" si="93"/>
        <v>0</v>
      </c>
      <c r="R131" s="459">
        <f t="shared" si="93"/>
        <v>0</v>
      </c>
      <c r="S131" s="459">
        <f t="shared" si="93"/>
        <v>0</v>
      </c>
      <c r="T131" s="459">
        <f t="shared" si="93"/>
        <v>0</v>
      </c>
      <c r="U131" s="459">
        <f t="shared" si="93"/>
        <v>0</v>
      </c>
      <c r="V131" s="459">
        <f t="shared" si="93"/>
        <v>0</v>
      </c>
      <c r="W131" s="459">
        <f t="shared" si="93"/>
        <v>0</v>
      </c>
      <c r="X131" s="459">
        <f t="shared" si="93"/>
        <v>0</v>
      </c>
      <c r="Y131" s="459">
        <f t="shared" si="93"/>
        <v>0</v>
      </c>
      <c r="Z131" s="459">
        <f t="shared" si="93"/>
        <v>0</v>
      </c>
      <c r="AA131" s="459">
        <f t="shared" si="93"/>
        <v>0</v>
      </c>
      <c r="AB131" s="459">
        <f t="shared" si="93"/>
        <v>0</v>
      </c>
      <c r="AC131" s="459">
        <f t="shared" si="93"/>
        <v>0</v>
      </c>
      <c r="AD131" s="459">
        <f t="shared" si="93"/>
        <v>0</v>
      </c>
      <c r="AE131" s="459">
        <f t="shared" si="93"/>
        <v>0</v>
      </c>
      <c r="AF131" s="459">
        <f t="shared" si="93"/>
        <v>0</v>
      </c>
      <c r="AG131" s="459">
        <f t="shared" si="93"/>
        <v>0</v>
      </c>
      <c r="AH131" s="459">
        <f t="shared" si="93"/>
        <v>0</v>
      </c>
      <c r="AI131" s="459">
        <f t="shared" si="93"/>
        <v>0</v>
      </c>
      <c r="AJ131" s="459">
        <f t="shared" si="93"/>
        <v>0</v>
      </c>
      <c r="AK131" s="459">
        <f t="shared" si="93"/>
        <v>0</v>
      </c>
      <c r="AL131" s="459">
        <f t="shared" si="93"/>
        <v>0</v>
      </c>
      <c r="AM131" s="459">
        <f t="shared" si="93"/>
        <v>0</v>
      </c>
      <c r="AN131" s="459">
        <f t="shared" si="93"/>
        <v>0</v>
      </c>
      <c r="AO131" s="459">
        <f t="shared" si="93"/>
        <v>0</v>
      </c>
      <c r="AP131" s="459">
        <f t="shared" si="93"/>
        <v>0</v>
      </c>
      <c r="AQ131" s="459">
        <f t="shared" si="93"/>
        <v>0</v>
      </c>
      <c r="AR131" s="459">
        <f t="shared" ref="AR131:BW131" si="94">IF($D131&gt;0,IF(AR$84&gt;=$D131,IF(AQ131&lt;1,$F128*$H131*(1+$G131/12)/12,AQ131*(1+$G131/12)),0),0)</f>
        <v>0</v>
      </c>
      <c r="AS131" s="459">
        <f t="shared" si="94"/>
        <v>0</v>
      </c>
      <c r="AT131" s="459">
        <f t="shared" si="94"/>
        <v>0</v>
      </c>
      <c r="AU131" s="459">
        <f t="shared" si="94"/>
        <v>0</v>
      </c>
      <c r="AV131" s="459">
        <f t="shared" si="94"/>
        <v>0</v>
      </c>
      <c r="AW131" s="459">
        <f t="shared" si="94"/>
        <v>0</v>
      </c>
      <c r="AX131" s="459">
        <f t="shared" si="94"/>
        <v>0</v>
      </c>
      <c r="AY131" s="459">
        <f t="shared" si="94"/>
        <v>0</v>
      </c>
      <c r="AZ131" s="459">
        <f t="shared" si="94"/>
        <v>0</v>
      </c>
      <c r="BA131" s="459">
        <f t="shared" si="94"/>
        <v>0</v>
      </c>
      <c r="BB131" s="459">
        <f t="shared" si="94"/>
        <v>0</v>
      </c>
      <c r="BC131" s="459">
        <f t="shared" si="94"/>
        <v>0</v>
      </c>
      <c r="BD131" s="459">
        <f t="shared" si="94"/>
        <v>0</v>
      </c>
      <c r="BE131" s="459">
        <f t="shared" si="94"/>
        <v>0</v>
      </c>
      <c r="BF131" s="459">
        <f t="shared" si="94"/>
        <v>0</v>
      </c>
      <c r="BG131" s="459">
        <f t="shared" si="94"/>
        <v>0</v>
      </c>
      <c r="BH131" s="459">
        <f t="shared" si="94"/>
        <v>0</v>
      </c>
      <c r="BI131" s="459">
        <f t="shared" si="94"/>
        <v>0</v>
      </c>
      <c r="BJ131" s="459">
        <f t="shared" si="94"/>
        <v>0</v>
      </c>
      <c r="BK131" s="459">
        <f t="shared" si="94"/>
        <v>0</v>
      </c>
      <c r="BL131" s="459">
        <f t="shared" si="94"/>
        <v>0</v>
      </c>
      <c r="BM131" s="459">
        <f t="shared" si="94"/>
        <v>0</v>
      </c>
      <c r="BN131" s="459">
        <f t="shared" si="94"/>
        <v>0</v>
      </c>
      <c r="BO131" s="459">
        <f t="shared" si="94"/>
        <v>0</v>
      </c>
      <c r="BP131" s="459">
        <f t="shared" si="94"/>
        <v>0</v>
      </c>
      <c r="BQ131" s="459">
        <f t="shared" si="94"/>
        <v>0</v>
      </c>
      <c r="BR131" s="459">
        <f t="shared" si="94"/>
        <v>0</v>
      </c>
      <c r="BS131" s="459">
        <f t="shared" si="94"/>
        <v>0</v>
      </c>
      <c r="BT131" s="459">
        <f t="shared" si="94"/>
        <v>0</v>
      </c>
      <c r="BU131" s="459">
        <f t="shared" si="94"/>
        <v>0</v>
      </c>
      <c r="BV131" s="459">
        <f t="shared" si="94"/>
        <v>0</v>
      </c>
      <c r="BW131" s="459">
        <f t="shared" si="94"/>
        <v>0</v>
      </c>
      <c r="BX131" s="459">
        <f t="shared" ref="BX131:DC131" si="95">IF($D131&gt;0,IF(BX$84&gt;=$D131,IF(BW131&lt;1,$F128*$H131*(1+$G131/12)/12,BW131*(1+$G131/12)),0),0)</f>
        <v>0</v>
      </c>
      <c r="BY131" s="459">
        <f t="shared" si="95"/>
        <v>0</v>
      </c>
      <c r="BZ131" s="459">
        <f t="shared" si="95"/>
        <v>0</v>
      </c>
      <c r="CA131" s="459">
        <f t="shared" si="95"/>
        <v>0</v>
      </c>
      <c r="CB131" s="459">
        <f t="shared" si="95"/>
        <v>0</v>
      </c>
      <c r="CC131" s="459">
        <f t="shared" si="95"/>
        <v>0</v>
      </c>
      <c r="CD131" s="459">
        <f t="shared" si="95"/>
        <v>0</v>
      </c>
      <c r="CE131" s="459">
        <f t="shared" si="95"/>
        <v>0</v>
      </c>
      <c r="CF131" s="459">
        <f t="shared" si="95"/>
        <v>0</v>
      </c>
      <c r="CG131" s="459">
        <f t="shared" si="95"/>
        <v>0</v>
      </c>
      <c r="CH131" s="459">
        <f t="shared" si="95"/>
        <v>0</v>
      </c>
      <c r="CI131" s="459">
        <f t="shared" si="95"/>
        <v>0</v>
      </c>
      <c r="CJ131" s="459">
        <f t="shared" si="95"/>
        <v>0</v>
      </c>
      <c r="CK131" s="459">
        <f t="shared" si="95"/>
        <v>0</v>
      </c>
      <c r="CL131" s="459">
        <f t="shared" si="95"/>
        <v>0</v>
      </c>
      <c r="CM131" s="459">
        <f t="shared" si="95"/>
        <v>0</v>
      </c>
      <c r="CN131" s="459">
        <f t="shared" si="95"/>
        <v>0</v>
      </c>
      <c r="CO131" s="459">
        <f t="shared" si="95"/>
        <v>0</v>
      </c>
      <c r="CP131" s="459">
        <f t="shared" si="95"/>
        <v>0</v>
      </c>
      <c r="CQ131" s="459">
        <f t="shared" si="95"/>
        <v>0</v>
      </c>
      <c r="CR131" s="459">
        <f t="shared" si="95"/>
        <v>0</v>
      </c>
      <c r="CS131" s="459">
        <f t="shared" si="95"/>
        <v>0</v>
      </c>
      <c r="CT131" s="459">
        <f t="shared" si="95"/>
        <v>0</v>
      </c>
      <c r="CU131" s="459">
        <f t="shared" si="95"/>
        <v>0</v>
      </c>
      <c r="CV131" s="459">
        <f t="shared" si="95"/>
        <v>0</v>
      </c>
      <c r="CW131" s="459">
        <f t="shared" si="95"/>
        <v>0</v>
      </c>
      <c r="CX131" s="459">
        <f t="shared" si="95"/>
        <v>0</v>
      </c>
      <c r="CY131" s="459">
        <f t="shared" si="95"/>
        <v>0</v>
      </c>
      <c r="CZ131" s="459">
        <f t="shared" si="95"/>
        <v>0</v>
      </c>
      <c r="DA131" s="459">
        <f t="shared" si="95"/>
        <v>0</v>
      </c>
      <c r="DB131" s="459">
        <f t="shared" si="95"/>
        <v>0</v>
      </c>
      <c r="DC131" s="459">
        <f t="shared" si="95"/>
        <v>0</v>
      </c>
      <c r="DD131" s="459">
        <f t="shared" ref="DD131:EA131" si="96">IF($D131&gt;0,IF(DD$84&gt;=$D131,IF(DC131&lt;1,$F128*$H131*(1+$G131/12)/12,DC131*(1+$G131/12)),0),0)</f>
        <v>0</v>
      </c>
      <c r="DE131" s="459">
        <f t="shared" si="96"/>
        <v>0</v>
      </c>
      <c r="DF131" s="459">
        <f t="shared" si="96"/>
        <v>0</v>
      </c>
      <c r="DG131" s="459">
        <f t="shared" si="96"/>
        <v>0</v>
      </c>
      <c r="DH131" s="459">
        <f t="shared" si="96"/>
        <v>0</v>
      </c>
      <c r="DI131" s="459">
        <f t="shared" si="96"/>
        <v>0</v>
      </c>
      <c r="DJ131" s="459">
        <f t="shared" si="96"/>
        <v>0</v>
      </c>
      <c r="DK131" s="459">
        <f t="shared" si="96"/>
        <v>0</v>
      </c>
      <c r="DL131" s="459">
        <f t="shared" si="96"/>
        <v>0</v>
      </c>
      <c r="DM131" s="459">
        <f t="shared" si="96"/>
        <v>0</v>
      </c>
      <c r="DN131" s="459">
        <f t="shared" si="96"/>
        <v>0</v>
      </c>
      <c r="DO131" s="459">
        <f t="shared" si="96"/>
        <v>0</v>
      </c>
      <c r="DP131" s="459">
        <f t="shared" si="96"/>
        <v>0</v>
      </c>
      <c r="DQ131" s="459">
        <f t="shared" si="96"/>
        <v>0</v>
      </c>
      <c r="DR131" s="459">
        <f t="shared" si="96"/>
        <v>0</v>
      </c>
      <c r="DS131" s="459">
        <f t="shared" si="96"/>
        <v>0</v>
      </c>
      <c r="DT131" s="459">
        <f t="shared" si="96"/>
        <v>0</v>
      </c>
      <c r="DU131" s="459">
        <f t="shared" si="96"/>
        <v>0</v>
      </c>
      <c r="DV131" s="459">
        <f t="shared" si="96"/>
        <v>0</v>
      </c>
      <c r="DW131" s="459">
        <f t="shared" si="96"/>
        <v>0</v>
      </c>
      <c r="DX131" s="459">
        <f t="shared" si="96"/>
        <v>0</v>
      </c>
      <c r="DY131" s="459">
        <f t="shared" si="96"/>
        <v>0</v>
      </c>
      <c r="DZ131" s="459">
        <f t="shared" si="96"/>
        <v>0</v>
      </c>
      <c r="EA131" s="459">
        <f t="shared" si="96"/>
        <v>0</v>
      </c>
    </row>
    <row r="132" spans="1:131">
      <c r="A132" s="88"/>
      <c r="B132" s="34"/>
      <c r="C132" s="34" t="s">
        <v>154</v>
      </c>
      <c r="D132" s="1123"/>
      <c r="E132" s="1126"/>
      <c r="F132" s="1270">
        <f>F129</f>
        <v>0</v>
      </c>
      <c r="G132" s="1269"/>
      <c r="H132" s="439">
        <f>H129</f>
        <v>0</v>
      </c>
      <c r="K132" s="465"/>
      <c r="L132" s="459">
        <f t="shared" ref="L132:AQ132" si="97">IF($D132&gt;0,IF(L$84&gt;=$D132,IF(K132&lt;1,$F129*$H132*(1+$G132/12)/12,K132*(1+$G132/12)),0),0)</f>
        <v>0</v>
      </c>
      <c r="M132" s="459">
        <f t="shared" si="97"/>
        <v>0</v>
      </c>
      <c r="N132" s="459">
        <f t="shared" si="97"/>
        <v>0</v>
      </c>
      <c r="O132" s="459">
        <f t="shared" si="97"/>
        <v>0</v>
      </c>
      <c r="P132" s="459">
        <f t="shared" si="97"/>
        <v>0</v>
      </c>
      <c r="Q132" s="459">
        <f t="shared" si="97"/>
        <v>0</v>
      </c>
      <c r="R132" s="459">
        <f t="shared" si="97"/>
        <v>0</v>
      </c>
      <c r="S132" s="459">
        <f t="shared" si="97"/>
        <v>0</v>
      </c>
      <c r="T132" s="459">
        <f t="shared" si="97"/>
        <v>0</v>
      </c>
      <c r="U132" s="459">
        <f t="shared" si="97"/>
        <v>0</v>
      </c>
      <c r="V132" s="459">
        <f t="shared" si="97"/>
        <v>0</v>
      </c>
      <c r="W132" s="459">
        <f t="shared" si="97"/>
        <v>0</v>
      </c>
      <c r="X132" s="459">
        <f t="shared" si="97"/>
        <v>0</v>
      </c>
      <c r="Y132" s="459">
        <f t="shared" si="97"/>
        <v>0</v>
      </c>
      <c r="Z132" s="459">
        <f t="shared" si="97"/>
        <v>0</v>
      </c>
      <c r="AA132" s="459">
        <f t="shared" si="97"/>
        <v>0</v>
      </c>
      <c r="AB132" s="459">
        <f t="shared" si="97"/>
        <v>0</v>
      </c>
      <c r="AC132" s="459">
        <f t="shared" si="97"/>
        <v>0</v>
      </c>
      <c r="AD132" s="459">
        <f t="shared" si="97"/>
        <v>0</v>
      </c>
      <c r="AE132" s="459">
        <f t="shared" si="97"/>
        <v>0</v>
      </c>
      <c r="AF132" s="459">
        <f t="shared" si="97"/>
        <v>0</v>
      </c>
      <c r="AG132" s="459">
        <f t="shared" si="97"/>
        <v>0</v>
      </c>
      <c r="AH132" s="459">
        <f t="shared" si="97"/>
        <v>0</v>
      </c>
      <c r="AI132" s="459">
        <f t="shared" si="97"/>
        <v>0</v>
      </c>
      <c r="AJ132" s="459">
        <f t="shared" si="97"/>
        <v>0</v>
      </c>
      <c r="AK132" s="459">
        <f t="shared" si="97"/>
        <v>0</v>
      </c>
      <c r="AL132" s="459">
        <f t="shared" si="97"/>
        <v>0</v>
      </c>
      <c r="AM132" s="459">
        <f t="shared" si="97"/>
        <v>0</v>
      </c>
      <c r="AN132" s="459">
        <f t="shared" si="97"/>
        <v>0</v>
      </c>
      <c r="AO132" s="459">
        <f t="shared" si="97"/>
        <v>0</v>
      </c>
      <c r="AP132" s="459">
        <f t="shared" si="97"/>
        <v>0</v>
      </c>
      <c r="AQ132" s="459">
        <f t="shared" si="97"/>
        <v>0</v>
      </c>
      <c r="AR132" s="459">
        <f t="shared" ref="AR132:BW132" si="98">IF($D132&gt;0,IF(AR$84&gt;=$D132,IF(AQ132&lt;1,$F129*$H132*(1+$G132/12)/12,AQ132*(1+$G132/12)),0),0)</f>
        <v>0</v>
      </c>
      <c r="AS132" s="459">
        <f t="shared" si="98"/>
        <v>0</v>
      </c>
      <c r="AT132" s="459">
        <f t="shared" si="98"/>
        <v>0</v>
      </c>
      <c r="AU132" s="459">
        <f t="shared" si="98"/>
        <v>0</v>
      </c>
      <c r="AV132" s="459">
        <f t="shared" si="98"/>
        <v>0</v>
      </c>
      <c r="AW132" s="459">
        <f t="shared" si="98"/>
        <v>0</v>
      </c>
      <c r="AX132" s="459">
        <f t="shared" si="98"/>
        <v>0</v>
      </c>
      <c r="AY132" s="459">
        <f t="shared" si="98"/>
        <v>0</v>
      </c>
      <c r="AZ132" s="459">
        <f t="shared" si="98"/>
        <v>0</v>
      </c>
      <c r="BA132" s="459">
        <f t="shared" si="98"/>
        <v>0</v>
      </c>
      <c r="BB132" s="459">
        <f t="shared" si="98"/>
        <v>0</v>
      </c>
      <c r="BC132" s="459">
        <f t="shared" si="98"/>
        <v>0</v>
      </c>
      <c r="BD132" s="459">
        <f t="shared" si="98"/>
        <v>0</v>
      </c>
      <c r="BE132" s="459">
        <f t="shared" si="98"/>
        <v>0</v>
      </c>
      <c r="BF132" s="459">
        <f t="shared" si="98"/>
        <v>0</v>
      </c>
      <c r="BG132" s="459">
        <f t="shared" si="98"/>
        <v>0</v>
      </c>
      <c r="BH132" s="459">
        <f t="shared" si="98"/>
        <v>0</v>
      </c>
      <c r="BI132" s="459">
        <f t="shared" si="98"/>
        <v>0</v>
      </c>
      <c r="BJ132" s="459">
        <f t="shared" si="98"/>
        <v>0</v>
      </c>
      <c r="BK132" s="459">
        <f t="shared" si="98"/>
        <v>0</v>
      </c>
      <c r="BL132" s="459">
        <f t="shared" si="98"/>
        <v>0</v>
      </c>
      <c r="BM132" s="459">
        <f t="shared" si="98"/>
        <v>0</v>
      </c>
      <c r="BN132" s="459">
        <f t="shared" si="98"/>
        <v>0</v>
      </c>
      <c r="BO132" s="459">
        <f t="shared" si="98"/>
        <v>0</v>
      </c>
      <c r="BP132" s="459">
        <f t="shared" si="98"/>
        <v>0</v>
      </c>
      <c r="BQ132" s="459">
        <f t="shared" si="98"/>
        <v>0</v>
      </c>
      <c r="BR132" s="459">
        <f t="shared" si="98"/>
        <v>0</v>
      </c>
      <c r="BS132" s="459">
        <f t="shared" si="98"/>
        <v>0</v>
      </c>
      <c r="BT132" s="459">
        <f t="shared" si="98"/>
        <v>0</v>
      </c>
      <c r="BU132" s="459">
        <f t="shared" si="98"/>
        <v>0</v>
      </c>
      <c r="BV132" s="459">
        <f t="shared" si="98"/>
        <v>0</v>
      </c>
      <c r="BW132" s="459">
        <f t="shared" si="98"/>
        <v>0</v>
      </c>
      <c r="BX132" s="459">
        <f t="shared" ref="BX132:DC132" si="99">IF($D132&gt;0,IF(BX$84&gt;=$D132,IF(BW132&lt;1,$F129*$H132*(1+$G132/12)/12,BW132*(1+$G132/12)),0),0)</f>
        <v>0</v>
      </c>
      <c r="BY132" s="459">
        <f t="shared" si="99"/>
        <v>0</v>
      </c>
      <c r="BZ132" s="459">
        <f t="shared" si="99"/>
        <v>0</v>
      </c>
      <c r="CA132" s="459">
        <f t="shared" si="99"/>
        <v>0</v>
      </c>
      <c r="CB132" s="459">
        <f t="shared" si="99"/>
        <v>0</v>
      </c>
      <c r="CC132" s="459">
        <f t="shared" si="99"/>
        <v>0</v>
      </c>
      <c r="CD132" s="459">
        <f t="shared" si="99"/>
        <v>0</v>
      </c>
      <c r="CE132" s="459">
        <f t="shared" si="99"/>
        <v>0</v>
      </c>
      <c r="CF132" s="459">
        <f t="shared" si="99"/>
        <v>0</v>
      </c>
      <c r="CG132" s="459">
        <f t="shared" si="99"/>
        <v>0</v>
      </c>
      <c r="CH132" s="459">
        <f t="shared" si="99"/>
        <v>0</v>
      </c>
      <c r="CI132" s="459">
        <f t="shared" si="99"/>
        <v>0</v>
      </c>
      <c r="CJ132" s="459">
        <f t="shared" si="99"/>
        <v>0</v>
      </c>
      <c r="CK132" s="459">
        <f t="shared" si="99"/>
        <v>0</v>
      </c>
      <c r="CL132" s="459">
        <f t="shared" si="99"/>
        <v>0</v>
      </c>
      <c r="CM132" s="459">
        <f t="shared" si="99"/>
        <v>0</v>
      </c>
      <c r="CN132" s="459">
        <f t="shared" si="99"/>
        <v>0</v>
      </c>
      <c r="CO132" s="459">
        <f t="shared" si="99"/>
        <v>0</v>
      </c>
      <c r="CP132" s="459">
        <f t="shared" si="99"/>
        <v>0</v>
      </c>
      <c r="CQ132" s="459">
        <f t="shared" si="99"/>
        <v>0</v>
      </c>
      <c r="CR132" s="459">
        <f t="shared" si="99"/>
        <v>0</v>
      </c>
      <c r="CS132" s="459">
        <f t="shared" si="99"/>
        <v>0</v>
      </c>
      <c r="CT132" s="459">
        <f t="shared" si="99"/>
        <v>0</v>
      </c>
      <c r="CU132" s="459">
        <f t="shared" si="99"/>
        <v>0</v>
      </c>
      <c r="CV132" s="459">
        <f t="shared" si="99"/>
        <v>0</v>
      </c>
      <c r="CW132" s="459">
        <f t="shared" si="99"/>
        <v>0</v>
      </c>
      <c r="CX132" s="459">
        <f t="shared" si="99"/>
        <v>0</v>
      </c>
      <c r="CY132" s="459">
        <f t="shared" si="99"/>
        <v>0</v>
      </c>
      <c r="CZ132" s="459">
        <f t="shared" si="99"/>
        <v>0</v>
      </c>
      <c r="DA132" s="459">
        <f t="shared" si="99"/>
        <v>0</v>
      </c>
      <c r="DB132" s="459">
        <f t="shared" si="99"/>
        <v>0</v>
      </c>
      <c r="DC132" s="459">
        <f t="shared" si="99"/>
        <v>0</v>
      </c>
      <c r="DD132" s="459">
        <f t="shared" ref="DD132:EA132" si="100">IF($D132&gt;0,IF(DD$84&gt;=$D132,IF(DC132&lt;1,$F129*$H132*(1+$G132/12)/12,DC132*(1+$G132/12)),0),0)</f>
        <v>0</v>
      </c>
      <c r="DE132" s="459">
        <f t="shared" si="100"/>
        <v>0</v>
      </c>
      <c r="DF132" s="459">
        <f t="shared" si="100"/>
        <v>0</v>
      </c>
      <c r="DG132" s="459">
        <f t="shared" si="100"/>
        <v>0</v>
      </c>
      <c r="DH132" s="459">
        <f t="shared" si="100"/>
        <v>0</v>
      </c>
      <c r="DI132" s="459">
        <f t="shared" si="100"/>
        <v>0</v>
      </c>
      <c r="DJ132" s="459">
        <f t="shared" si="100"/>
        <v>0</v>
      </c>
      <c r="DK132" s="459">
        <f t="shared" si="100"/>
        <v>0</v>
      </c>
      <c r="DL132" s="459">
        <f t="shared" si="100"/>
        <v>0</v>
      </c>
      <c r="DM132" s="459">
        <f t="shared" si="100"/>
        <v>0</v>
      </c>
      <c r="DN132" s="459">
        <f t="shared" si="100"/>
        <v>0</v>
      </c>
      <c r="DO132" s="459">
        <f t="shared" si="100"/>
        <v>0</v>
      </c>
      <c r="DP132" s="459">
        <f t="shared" si="100"/>
        <v>0</v>
      </c>
      <c r="DQ132" s="459">
        <f t="shared" si="100"/>
        <v>0</v>
      </c>
      <c r="DR132" s="459">
        <f t="shared" si="100"/>
        <v>0</v>
      </c>
      <c r="DS132" s="459">
        <f t="shared" si="100"/>
        <v>0</v>
      </c>
      <c r="DT132" s="459">
        <f t="shared" si="100"/>
        <v>0</v>
      </c>
      <c r="DU132" s="459">
        <f t="shared" si="100"/>
        <v>0</v>
      </c>
      <c r="DV132" s="459">
        <f t="shared" si="100"/>
        <v>0</v>
      </c>
      <c r="DW132" s="459">
        <f t="shared" si="100"/>
        <v>0</v>
      </c>
      <c r="DX132" s="459">
        <f t="shared" si="100"/>
        <v>0</v>
      </c>
      <c r="DY132" s="459">
        <f t="shared" si="100"/>
        <v>0</v>
      </c>
      <c r="DZ132" s="459">
        <f t="shared" si="100"/>
        <v>0</v>
      </c>
      <c r="EA132" s="459">
        <f t="shared" si="100"/>
        <v>0</v>
      </c>
    </row>
    <row r="133" spans="1:131">
      <c r="B133" s="12"/>
      <c r="D133" s="346"/>
      <c r="E133" s="347"/>
      <c r="F133" s="348"/>
      <c r="H133" s="439"/>
      <c r="K133" s="465"/>
      <c r="L133" s="544"/>
      <c r="M133" s="544"/>
      <c r="N133" s="544"/>
      <c r="O133" s="544"/>
      <c r="P133" s="544"/>
      <c r="Q133" s="544"/>
      <c r="R133" s="544"/>
      <c r="S133" s="544"/>
      <c r="T133" s="544"/>
      <c r="U133" s="544"/>
      <c r="V133" s="544"/>
      <c r="W133" s="544"/>
      <c r="X133" s="544"/>
      <c r="Y133" s="544"/>
      <c r="Z133" s="544"/>
      <c r="AA133" s="544"/>
      <c r="AB133" s="544"/>
      <c r="AC133" s="544"/>
      <c r="AD133" s="544"/>
      <c r="AE133" s="544"/>
      <c r="AF133" s="544"/>
      <c r="AG133" s="544"/>
      <c r="AH133" s="544"/>
      <c r="AI133" s="544"/>
      <c r="AJ133" s="544"/>
      <c r="AK133" s="544"/>
      <c r="AL133" s="544"/>
      <c r="AM133" s="544"/>
      <c r="AN133" s="544"/>
      <c r="AO133" s="544"/>
      <c r="AP133" s="544"/>
      <c r="AQ133" s="544"/>
      <c r="AR133" s="544"/>
      <c r="AS133" s="544"/>
      <c r="AT133" s="544"/>
      <c r="AU133" s="544"/>
      <c r="AV133" s="544"/>
      <c r="AW133" s="544"/>
      <c r="AX133" s="544"/>
      <c r="AY133" s="544"/>
      <c r="AZ133" s="544"/>
      <c r="BA133" s="544"/>
      <c r="BB133" s="544"/>
      <c r="BC133" s="544"/>
      <c r="BD133" s="544"/>
      <c r="BE133" s="544"/>
      <c r="BF133" s="544"/>
      <c r="BG133" s="544"/>
      <c r="BH133" s="544"/>
      <c r="BI133" s="544"/>
      <c r="BJ133" s="544"/>
      <c r="BK133" s="544"/>
      <c r="BL133" s="544"/>
      <c r="BM133" s="544"/>
      <c r="BN133" s="544"/>
      <c r="BO133" s="544"/>
      <c r="BP133" s="544"/>
      <c r="BQ133" s="544"/>
      <c r="BR133" s="544"/>
      <c r="BS133" s="544"/>
      <c r="BT133" s="544"/>
      <c r="BU133" s="544"/>
      <c r="BV133" s="544"/>
      <c r="BW133" s="544"/>
      <c r="BX133" s="544"/>
      <c r="BY133" s="544"/>
      <c r="BZ133" s="544"/>
      <c r="CA133" s="544"/>
      <c r="CB133" s="544"/>
      <c r="CC133" s="544"/>
      <c r="CD133" s="544"/>
      <c r="CE133" s="544"/>
      <c r="CF133" s="544"/>
      <c r="CG133" s="544"/>
      <c r="CH133" s="544"/>
      <c r="CI133" s="544"/>
      <c r="CJ133" s="544"/>
      <c r="CK133" s="544"/>
      <c r="CL133" s="544"/>
      <c r="CM133" s="544"/>
      <c r="CN133" s="544"/>
      <c r="CO133" s="544"/>
      <c r="CP133" s="544"/>
      <c r="CQ133" s="544"/>
      <c r="CR133" s="544"/>
      <c r="CS133" s="544"/>
      <c r="CT133" s="544"/>
      <c r="CU133" s="544"/>
      <c r="CV133" s="544"/>
      <c r="CW133" s="544"/>
      <c r="CX133" s="544"/>
      <c r="CY133" s="544"/>
      <c r="CZ133" s="544"/>
      <c r="DA133" s="544"/>
      <c r="DB133" s="544"/>
      <c r="DC133" s="544"/>
      <c r="DD133" s="544"/>
      <c r="DE133" s="544"/>
      <c r="DF133" s="544"/>
      <c r="DG133" s="544"/>
      <c r="DH133" s="544"/>
      <c r="DI133" s="544"/>
      <c r="DJ133" s="544"/>
      <c r="DK133" s="544"/>
      <c r="DL133" s="544"/>
      <c r="DM133" s="544"/>
      <c r="DN133" s="544"/>
      <c r="DO133" s="544"/>
      <c r="DP133" s="544"/>
      <c r="DQ133" s="544"/>
      <c r="DR133" s="544"/>
      <c r="DS133" s="544"/>
      <c r="DT133" s="544"/>
      <c r="DU133" s="544"/>
      <c r="DV133" s="544"/>
      <c r="DW133" s="544"/>
      <c r="DX133" s="544"/>
      <c r="DY133" s="544"/>
      <c r="DZ133" s="544"/>
      <c r="EA133" s="544"/>
    </row>
    <row r="134" spans="1:131">
      <c r="A134" s="1121" t="s">
        <v>156</v>
      </c>
      <c r="B134" s="807">
        <f>IF(A136="Occupied",A135,)</f>
        <v>0</v>
      </c>
      <c r="C134" s="16" t="s">
        <v>500</v>
      </c>
      <c r="D134" s="1123"/>
      <c r="E134" s="1123"/>
      <c r="F134" s="1124"/>
      <c r="G134" s="81"/>
      <c r="H134" s="439">
        <f>A135</f>
        <v>0</v>
      </c>
      <c r="K134" s="465"/>
      <c r="L134" s="543">
        <f>IF(AND(L$84&gt;=$D134,L$84&lt;=$E134),($F134*$H134)/12,0)</f>
        <v>0</v>
      </c>
      <c r="M134" s="543">
        <f t="shared" ref="M134:BX134" si="101">IF(AND(M$84&gt;=$D134,M$84&lt;=$E134),($F134*$H134)/12,0)</f>
        <v>0</v>
      </c>
      <c r="N134" s="543">
        <f t="shared" si="101"/>
        <v>0</v>
      </c>
      <c r="O134" s="543">
        <f t="shared" si="101"/>
        <v>0</v>
      </c>
      <c r="P134" s="543">
        <f t="shared" si="101"/>
        <v>0</v>
      </c>
      <c r="Q134" s="543">
        <f t="shared" si="101"/>
        <v>0</v>
      </c>
      <c r="R134" s="543">
        <f t="shared" si="101"/>
        <v>0</v>
      </c>
      <c r="S134" s="543">
        <f t="shared" si="101"/>
        <v>0</v>
      </c>
      <c r="T134" s="543">
        <f t="shared" si="101"/>
        <v>0</v>
      </c>
      <c r="U134" s="543">
        <f t="shared" si="101"/>
        <v>0</v>
      </c>
      <c r="V134" s="543">
        <f t="shared" si="101"/>
        <v>0</v>
      </c>
      <c r="W134" s="543">
        <f t="shared" si="101"/>
        <v>0</v>
      </c>
      <c r="X134" s="543">
        <f t="shared" si="101"/>
        <v>0</v>
      </c>
      <c r="Y134" s="543">
        <f t="shared" si="101"/>
        <v>0</v>
      </c>
      <c r="Z134" s="543">
        <f t="shared" si="101"/>
        <v>0</v>
      </c>
      <c r="AA134" s="543">
        <f t="shared" si="101"/>
        <v>0</v>
      </c>
      <c r="AB134" s="543">
        <f t="shared" si="101"/>
        <v>0</v>
      </c>
      <c r="AC134" s="543">
        <f t="shared" si="101"/>
        <v>0</v>
      </c>
      <c r="AD134" s="543">
        <f t="shared" si="101"/>
        <v>0</v>
      </c>
      <c r="AE134" s="543">
        <f t="shared" si="101"/>
        <v>0</v>
      </c>
      <c r="AF134" s="543">
        <f t="shared" si="101"/>
        <v>0</v>
      </c>
      <c r="AG134" s="543">
        <f t="shared" si="101"/>
        <v>0</v>
      </c>
      <c r="AH134" s="543">
        <f t="shared" si="101"/>
        <v>0</v>
      </c>
      <c r="AI134" s="543">
        <f t="shared" si="101"/>
        <v>0</v>
      </c>
      <c r="AJ134" s="543">
        <f t="shared" si="101"/>
        <v>0</v>
      </c>
      <c r="AK134" s="543">
        <f t="shared" si="101"/>
        <v>0</v>
      </c>
      <c r="AL134" s="543">
        <f t="shared" si="101"/>
        <v>0</v>
      </c>
      <c r="AM134" s="543">
        <f t="shared" si="101"/>
        <v>0</v>
      </c>
      <c r="AN134" s="543">
        <f t="shared" si="101"/>
        <v>0</v>
      </c>
      <c r="AO134" s="543">
        <f t="shared" si="101"/>
        <v>0</v>
      </c>
      <c r="AP134" s="543">
        <f t="shared" si="101"/>
        <v>0</v>
      </c>
      <c r="AQ134" s="543">
        <f t="shared" si="101"/>
        <v>0</v>
      </c>
      <c r="AR134" s="543">
        <f t="shared" si="101"/>
        <v>0</v>
      </c>
      <c r="AS134" s="543">
        <f t="shared" si="101"/>
        <v>0</v>
      </c>
      <c r="AT134" s="543">
        <f t="shared" si="101"/>
        <v>0</v>
      </c>
      <c r="AU134" s="543">
        <f t="shared" si="101"/>
        <v>0</v>
      </c>
      <c r="AV134" s="543">
        <f t="shared" si="101"/>
        <v>0</v>
      </c>
      <c r="AW134" s="543">
        <f t="shared" si="101"/>
        <v>0</v>
      </c>
      <c r="AX134" s="543">
        <f t="shared" si="101"/>
        <v>0</v>
      </c>
      <c r="AY134" s="543">
        <f t="shared" si="101"/>
        <v>0</v>
      </c>
      <c r="AZ134" s="543">
        <f t="shared" si="101"/>
        <v>0</v>
      </c>
      <c r="BA134" s="543">
        <f t="shared" si="101"/>
        <v>0</v>
      </c>
      <c r="BB134" s="543">
        <f t="shared" si="101"/>
        <v>0</v>
      </c>
      <c r="BC134" s="543">
        <f t="shared" si="101"/>
        <v>0</v>
      </c>
      <c r="BD134" s="543">
        <f t="shared" si="101"/>
        <v>0</v>
      </c>
      <c r="BE134" s="543">
        <f t="shared" si="101"/>
        <v>0</v>
      </c>
      <c r="BF134" s="543">
        <f t="shared" si="101"/>
        <v>0</v>
      </c>
      <c r="BG134" s="543">
        <f t="shared" si="101"/>
        <v>0</v>
      </c>
      <c r="BH134" s="543">
        <f t="shared" si="101"/>
        <v>0</v>
      </c>
      <c r="BI134" s="543">
        <f t="shared" si="101"/>
        <v>0</v>
      </c>
      <c r="BJ134" s="543">
        <f t="shared" si="101"/>
        <v>0</v>
      </c>
      <c r="BK134" s="543">
        <f t="shared" si="101"/>
        <v>0</v>
      </c>
      <c r="BL134" s="543">
        <f t="shared" si="101"/>
        <v>0</v>
      </c>
      <c r="BM134" s="543">
        <f t="shared" si="101"/>
        <v>0</v>
      </c>
      <c r="BN134" s="543">
        <f t="shared" si="101"/>
        <v>0</v>
      </c>
      <c r="BO134" s="543">
        <f t="shared" si="101"/>
        <v>0</v>
      </c>
      <c r="BP134" s="543">
        <f t="shared" si="101"/>
        <v>0</v>
      </c>
      <c r="BQ134" s="543">
        <f t="shared" si="101"/>
        <v>0</v>
      </c>
      <c r="BR134" s="543">
        <f t="shared" si="101"/>
        <v>0</v>
      </c>
      <c r="BS134" s="543">
        <f t="shared" si="101"/>
        <v>0</v>
      </c>
      <c r="BT134" s="543">
        <f t="shared" si="101"/>
        <v>0</v>
      </c>
      <c r="BU134" s="543">
        <f t="shared" si="101"/>
        <v>0</v>
      </c>
      <c r="BV134" s="543">
        <f t="shared" si="101"/>
        <v>0</v>
      </c>
      <c r="BW134" s="543">
        <f t="shared" si="101"/>
        <v>0</v>
      </c>
      <c r="BX134" s="543">
        <f t="shared" si="101"/>
        <v>0</v>
      </c>
      <c r="BY134" s="543">
        <f t="shared" ref="BY134:EA134" si="102">IF(AND(BY$84&gt;=$D134,BY$84&lt;=$E134),($F134*$H134)/12,0)</f>
        <v>0</v>
      </c>
      <c r="BZ134" s="543">
        <f t="shared" si="102"/>
        <v>0</v>
      </c>
      <c r="CA134" s="543">
        <f t="shared" si="102"/>
        <v>0</v>
      </c>
      <c r="CB134" s="543">
        <f t="shared" si="102"/>
        <v>0</v>
      </c>
      <c r="CC134" s="543">
        <f t="shared" si="102"/>
        <v>0</v>
      </c>
      <c r="CD134" s="543">
        <f t="shared" si="102"/>
        <v>0</v>
      </c>
      <c r="CE134" s="543">
        <f t="shared" si="102"/>
        <v>0</v>
      </c>
      <c r="CF134" s="543">
        <f t="shared" si="102"/>
        <v>0</v>
      </c>
      <c r="CG134" s="543">
        <f t="shared" si="102"/>
        <v>0</v>
      </c>
      <c r="CH134" s="543">
        <f t="shared" si="102"/>
        <v>0</v>
      </c>
      <c r="CI134" s="543">
        <f t="shared" si="102"/>
        <v>0</v>
      </c>
      <c r="CJ134" s="543">
        <f t="shared" si="102"/>
        <v>0</v>
      </c>
      <c r="CK134" s="543">
        <f t="shared" si="102"/>
        <v>0</v>
      </c>
      <c r="CL134" s="543">
        <f t="shared" si="102"/>
        <v>0</v>
      </c>
      <c r="CM134" s="543">
        <f t="shared" si="102"/>
        <v>0</v>
      </c>
      <c r="CN134" s="543">
        <f t="shared" si="102"/>
        <v>0</v>
      </c>
      <c r="CO134" s="543">
        <f t="shared" si="102"/>
        <v>0</v>
      </c>
      <c r="CP134" s="543">
        <f t="shared" si="102"/>
        <v>0</v>
      </c>
      <c r="CQ134" s="543">
        <f t="shared" si="102"/>
        <v>0</v>
      </c>
      <c r="CR134" s="543">
        <f t="shared" si="102"/>
        <v>0</v>
      </c>
      <c r="CS134" s="543">
        <f t="shared" si="102"/>
        <v>0</v>
      </c>
      <c r="CT134" s="543">
        <f t="shared" si="102"/>
        <v>0</v>
      </c>
      <c r="CU134" s="543">
        <f t="shared" si="102"/>
        <v>0</v>
      </c>
      <c r="CV134" s="543">
        <f t="shared" si="102"/>
        <v>0</v>
      </c>
      <c r="CW134" s="543">
        <f t="shared" si="102"/>
        <v>0</v>
      </c>
      <c r="CX134" s="543">
        <f t="shared" si="102"/>
        <v>0</v>
      </c>
      <c r="CY134" s="543">
        <f t="shared" si="102"/>
        <v>0</v>
      </c>
      <c r="CZ134" s="543">
        <f t="shared" si="102"/>
        <v>0</v>
      </c>
      <c r="DA134" s="543">
        <f t="shared" si="102"/>
        <v>0</v>
      </c>
      <c r="DB134" s="543">
        <f t="shared" si="102"/>
        <v>0</v>
      </c>
      <c r="DC134" s="543">
        <f t="shared" si="102"/>
        <v>0</v>
      </c>
      <c r="DD134" s="543">
        <f t="shared" si="102"/>
        <v>0</v>
      </c>
      <c r="DE134" s="543">
        <f t="shared" si="102"/>
        <v>0</v>
      </c>
      <c r="DF134" s="543">
        <f t="shared" si="102"/>
        <v>0</v>
      </c>
      <c r="DG134" s="543">
        <f t="shared" si="102"/>
        <v>0</v>
      </c>
      <c r="DH134" s="543">
        <f t="shared" si="102"/>
        <v>0</v>
      </c>
      <c r="DI134" s="543">
        <f t="shared" si="102"/>
        <v>0</v>
      </c>
      <c r="DJ134" s="543">
        <f t="shared" si="102"/>
        <v>0</v>
      </c>
      <c r="DK134" s="543">
        <f t="shared" si="102"/>
        <v>0</v>
      </c>
      <c r="DL134" s="543">
        <f t="shared" si="102"/>
        <v>0</v>
      </c>
      <c r="DM134" s="543">
        <f t="shared" si="102"/>
        <v>0</v>
      </c>
      <c r="DN134" s="543">
        <f t="shared" si="102"/>
        <v>0</v>
      </c>
      <c r="DO134" s="543">
        <f t="shared" si="102"/>
        <v>0</v>
      </c>
      <c r="DP134" s="543">
        <f t="shared" si="102"/>
        <v>0</v>
      </c>
      <c r="DQ134" s="543">
        <f t="shared" si="102"/>
        <v>0</v>
      </c>
      <c r="DR134" s="543">
        <f t="shared" si="102"/>
        <v>0</v>
      </c>
      <c r="DS134" s="543">
        <f t="shared" si="102"/>
        <v>0</v>
      </c>
      <c r="DT134" s="543">
        <f>IF(AND(DT$84&gt;=$D134,DT$84&lt;=$E134),($F134*$H134)/12,0)</f>
        <v>0</v>
      </c>
      <c r="DU134" s="543">
        <f t="shared" si="102"/>
        <v>0</v>
      </c>
      <c r="DV134" s="543">
        <f t="shared" si="102"/>
        <v>0</v>
      </c>
      <c r="DW134" s="543">
        <f t="shared" si="102"/>
        <v>0</v>
      </c>
      <c r="DX134" s="543">
        <f t="shared" si="102"/>
        <v>0</v>
      </c>
      <c r="DY134" s="543">
        <f t="shared" si="102"/>
        <v>0</v>
      </c>
      <c r="DZ134" s="543">
        <f t="shared" si="102"/>
        <v>0</v>
      </c>
      <c r="EA134" s="543">
        <f t="shared" si="102"/>
        <v>0</v>
      </c>
    </row>
    <row r="135" spans="1:131">
      <c r="A135" s="1122">
        <v>0</v>
      </c>
      <c r="C135" s="33"/>
      <c r="D135" s="1123"/>
      <c r="E135" s="1123"/>
      <c r="F135" s="1124"/>
      <c r="G135" s="83">
        <f>IFERROR(F135/F134-1,0)</f>
        <v>0</v>
      </c>
      <c r="H135" s="439">
        <f>H134</f>
        <v>0</v>
      </c>
      <c r="I135" s="84"/>
      <c r="K135" s="465"/>
      <c r="L135" s="543">
        <f t="shared" ref="L135:U140" si="103">IF(AND(L$84&gt;=$D135,L$84&lt;=$E135),($F135*$H135)/12,0)</f>
        <v>0</v>
      </c>
      <c r="M135" s="543">
        <f t="shared" si="103"/>
        <v>0</v>
      </c>
      <c r="N135" s="543">
        <f t="shared" si="103"/>
        <v>0</v>
      </c>
      <c r="O135" s="543">
        <f t="shared" si="103"/>
        <v>0</v>
      </c>
      <c r="P135" s="543">
        <f t="shared" si="103"/>
        <v>0</v>
      </c>
      <c r="Q135" s="543">
        <f t="shared" si="103"/>
        <v>0</v>
      </c>
      <c r="R135" s="543">
        <f t="shared" si="103"/>
        <v>0</v>
      </c>
      <c r="S135" s="543">
        <f t="shared" si="103"/>
        <v>0</v>
      </c>
      <c r="T135" s="543">
        <f t="shared" si="103"/>
        <v>0</v>
      </c>
      <c r="U135" s="543">
        <f t="shared" si="103"/>
        <v>0</v>
      </c>
      <c r="V135" s="543">
        <f t="shared" ref="V135:AE140" si="104">IF(AND(V$84&gt;=$D135,V$84&lt;=$E135),($F135*$H135)/12,0)</f>
        <v>0</v>
      </c>
      <c r="W135" s="543">
        <f t="shared" si="104"/>
        <v>0</v>
      </c>
      <c r="X135" s="543">
        <f t="shared" si="104"/>
        <v>0</v>
      </c>
      <c r="Y135" s="543">
        <f t="shared" si="104"/>
        <v>0</v>
      </c>
      <c r="Z135" s="543">
        <f t="shared" si="104"/>
        <v>0</v>
      </c>
      <c r="AA135" s="543">
        <f t="shared" si="104"/>
        <v>0</v>
      </c>
      <c r="AB135" s="543">
        <f t="shared" si="104"/>
        <v>0</v>
      </c>
      <c r="AC135" s="543">
        <f t="shared" si="104"/>
        <v>0</v>
      </c>
      <c r="AD135" s="543">
        <f t="shared" si="104"/>
        <v>0</v>
      </c>
      <c r="AE135" s="543">
        <f t="shared" si="104"/>
        <v>0</v>
      </c>
      <c r="AF135" s="543">
        <f t="shared" ref="AF135:AO140" si="105">IF(AND(AF$84&gt;=$D135,AF$84&lt;=$E135),($F135*$H135)/12,0)</f>
        <v>0</v>
      </c>
      <c r="AG135" s="543">
        <f t="shared" si="105"/>
        <v>0</v>
      </c>
      <c r="AH135" s="543">
        <f t="shared" si="105"/>
        <v>0</v>
      </c>
      <c r="AI135" s="543">
        <f t="shared" si="105"/>
        <v>0</v>
      </c>
      <c r="AJ135" s="543">
        <f t="shared" si="105"/>
        <v>0</v>
      </c>
      <c r="AK135" s="543">
        <f t="shared" si="105"/>
        <v>0</v>
      </c>
      <c r="AL135" s="543">
        <f t="shared" si="105"/>
        <v>0</v>
      </c>
      <c r="AM135" s="543">
        <f t="shared" si="105"/>
        <v>0</v>
      </c>
      <c r="AN135" s="543">
        <f t="shared" si="105"/>
        <v>0</v>
      </c>
      <c r="AO135" s="543">
        <f t="shared" si="105"/>
        <v>0</v>
      </c>
      <c r="AP135" s="543">
        <f t="shared" ref="AP135:AY140" si="106">IF(AND(AP$84&gt;=$D135,AP$84&lt;=$E135),($F135*$H135)/12,0)</f>
        <v>0</v>
      </c>
      <c r="AQ135" s="543">
        <f t="shared" si="106"/>
        <v>0</v>
      </c>
      <c r="AR135" s="543">
        <f t="shared" si="106"/>
        <v>0</v>
      </c>
      <c r="AS135" s="543">
        <f t="shared" si="106"/>
        <v>0</v>
      </c>
      <c r="AT135" s="543">
        <f t="shared" si="106"/>
        <v>0</v>
      </c>
      <c r="AU135" s="543">
        <f t="shared" si="106"/>
        <v>0</v>
      </c>
      <c r="AV135" s="543">
        <f t="shared" si="106"/>
        <v>0</v>
      </c>
      <c r="AW135" s="543">
        <f t="shared" si="106"/>
        <v>0</v>
      </c>
      <c r="AX135" s="543">
        <f t="shared" si="106"/>
        <v>0</v>
      </c>
      <c r="AY135" s="543">
        <f t="shared" si="106"/>
        <v>0</v>
      </c>
      <c r="AZ135" s="543">
        <f t="shared" ref="AZ135:BI140" si="107">IF(AND(AZ$84&gt;=$D135,AZ$84&lt;=$E135),($F135*$H135)/12,0)</f>
        <v>0</v>
      </c>
      <c r="BA135" s="543">
        <f t="shared" si="107"/>
        <v>0</v>
      </c>
      <c r="BB135" s="543">
        <f t="shared" si="107"/>
        <v>0</v>
      </c>
      <c r="BC135" s="543">
        <f t="shared" si="107"/>
        <v>0</v>
      </c>
      <c r="BD135" s="543">
        <f t="shared" si="107"/>
        <v>0</v>
      </c>
      <c r="BE135" s="543">
        <f t="shared" si="107"/>
        <v>0</v>
      </c>
      <c r="BF135" s="543">
        <f t="shared" si="107"/>
        <v>0</v>
      </c>
      <c r="BG135" s="543">
        <f t="shared" si="107"/>
        <v>0</v>
      </c>
      <c r="BH135" s="543">
        <f t="shared" si="107"/>
        <v>0</v>
      </c>
      <c r="BI135" s="543">
        <f t="shared" si="107"/>
        <v>0</v>
      </c>
      <c r="BJ135" s="543">
        <f t="shared" ref="BJ135:BS140" si="108">IF(AND(BJ$84&gt;=$D135,BJ$84&lt;=$E135),($F135*$H135)/12,0)</f>
        <v>0</v>
      </c>
      <c r="BK135" s="543">
        <f t="shared" si="108"/>
        <v>0</v>
      </c>
      <c r="BL135" s="543">
        <f t="shared" si="108"/>
        <v>0</v>
      </c>
      <c r="BM135" s="543">
        <f t="shared" si="108"/>
        <v>0</v>
      </c>
      <c r="BN135" s="543">
        <f t="shared" si="108"/>
        <v>0</v>
      </c>
      <c r="BO135" s="543">
        <f t="shared" si="108"/>
        <v>0</v>
      </c>
      <c r="BP135" s="543">
        <f t="shared" si="108"/>
        <v>0</v>
      </c>
      <c r="BQ135" s="543">
        <f t="shared" si="108"/>
        <v>0</v>
      </c>
      <c r="BR135" s="543">
        <f t="shared" si="108"/>
        <v>0</v>
      </c>
      <c r="BS135" s="543">
        <f t="shared" si="108"/>
        <v>0</v>
      </c>
      <c r="BT135" s="543">
        <f t="shared" ref="BT135:CC140" si="109">IF(AND(BT$84&gt;=$D135,BT$84&lt;=$E135),($F135*$H135)/12,0)</f>
        <v>0</v>
      </c>
      <c r="BU135" s="543">
        <f t="shared" si="109"/>
        <v>0</v>
      </c>
      <c r="BV135" s="543">
        <f t="shared" si="109"/>
        <v>0</v>
      </c>
      <c r="BW135" s="543">
        <f t="shared" si="109"/>
        <v>0</v>
      </c>
      <c r="BX135" s="543">
        <f t="shared" si="109"/>
        <v>0</v>
      </c>
      <c r="BY135" s="543">
        <f t="shared" si="109"/>
        <v>0</v>
      </c>
      <c r="BZ135" s="543">
        <f t="shared" si="109"/>
        <v>0</v>
      </c>
      <c r="CA135" s="543">
        <f t="shared" si="109"/>
        <v>0</v>
      </c>
      <c r="CB135" s="543">
        <f t="shared" si="109"/>
        <v>0</v>
      </c>
      <c r="CC135" s="543">
        <f t="shared" si="109"/>
        <v>0</v>
      </c>
      <c r="CD135" s="543">
        <f t="shared" ref="CD135:CM140" si="110">IF(AND(CD$84&gt;=$D135,CD$84&lt;=$E135),($F135*$H135)/12,0)</f>
        <v>0</v>
      </c>
      <c r="CE135" s="543">
        <f t="shared" si="110"/>
        <v>0</v>
      </c>
      <c r="CF135" s="543">
        <f t="shared" si="110"/>
        <v>0</v>
      </c>
      <c r="CG135" s="543">
        <f t="shared" si="110"/>
        <v>0</v>
      </c>
      <c r="CH135" s="543">
        <f t="shared" si="110"/>
        <v>0</v>
      </c>
      <c r="CI135" s="543">
        <f t="shared" si="110"/>
        <v>0</v>
      </c>
      <c r="CJ135" s="543">
        <f t="shared" si="110"/>
        <v>0</v>
      </c>
      <c r="CK135" s="543">
        <f t="shared" si="110"/>
        <v>0</v>
      </c>
      <c r="CL135" s="543">
        <f t="shared" si="110"/>
        <v>0</v>
      </c>
      <c r="CM135" s="543">
        <f t="shared" si="110"/>
        <v>0</v>
      </c>
      <c r="CN135" s="543">
        <f t="shared" ref="CN135:CW140" si="111">IF(AND(CN$84&gt;=$D135,CN$84&lt;=$E135),($F135*$H135)/12,0)</f>
        <v>0</v>
      </c>
      <c r="CO135" s="543">
        <f t="shared" si="111"/>
        <v>0</v>
      </c>
      <c r="CP135" s="543">
        <f t="shared" si="111"/>
        <v>0</v>
      </c>
      <c r="CQ135" s="543">
        <f t="shared" si="111"/>
        <v>0</v>
      </c>
      <c r="CR135" s="543">
        <f t="shared" si="111"/>
        <v>0</v>
      </c>
      <c r="CS135" s="543">
        <f t="shared" si="111"/>
        <v>0</v>
      </c>
      <c r="CT135" s="543">
        <f t="shared" si="111"/>
        <v>0</v>
      </c>
      <c r="CU135" s="543">
        <f t="shared" si="111"/>
        <v>0</v>
      </c>
      <c r="CV135" s="543">
        <f t="shared" si="111"/>
        <v>0</v>
      </c>
      <c r="CW135" s="543">
        <f t="shared" si="111"/>
        <v>0</v>
      </c>
      <c r="CX135" s="543">
        <f t="shared" ref="CX135:DG140" si="112">IF(AND(CX$84&gt;=$D135,CX$84&lt;=$E135),($F135*$H135)/12,0)</f>
        <v>0</v>
      </c>
      <c r="CY135" s="543">
        <f t="shared" si="112"/>
        <v>0</v>
      </c>
      <c r="CZ135" s="543">
        <f t="shared" si="112"/>
        <v>0</v>
      </c>
      <c r="DA135" s="543">
        <f t="shared" si="112"/>
        <v>0</v>
      </c>
      <c r="DB135" s="543">
        <f t="shared" si="112"/>
        <v>0</v>
      </c>
      <c r="DC135" s="543">
        <f t="shared" si="112"/>
        <v>0</v>
      </c>
      <c r="DD135" s="543">
        <f t="shared" si="112"/>
        <v>0</v>
      </c>
      <c r="DE135" s="543">
        <f t="shared" si="112"/>
        <v>0</v>
      </c>
      <c r="DF135" s="543">
        <f t="shared" si="112"/>
        <v>0</v>
      </c>
      <c r="DG135" s="543">
        <f t="shared" si="112"/>
        <v>0</v>
      </c>
      <c r="DH135" s="543">
        <f t="shared" ref="DH135:DQ140" si="113">IF(AND(DH$84&gt;=$D135,DH$84&lt;=$E135),($F135*$H135)/12,0)</f>
        <v>0</v>
      </c>
      <c r="DI135" s="543">
        <f t="shared" si="113"/>
        <v>0</v>
      </c>
      <c r="DJ135" s="543">
        <f t="shared" si="113"/>
        <v>0</v>
      </c>
      <c r="DK135" s="543">
        <f t="shared" si="113"/>
        <v>0</v>
      </c>
      <c r="DL135" s="543">
        <f t="shared" si="113"/>
        <v>0</v>
      </c>
      <c r="DM135" s="543">
        <f t="shared" si="113"/>
        <v>0</v>
      </c>
      <c r="DN135" s="543">
        <f t="shared" si="113"/>
        <v>0</v>
      </c>
      <c r="DO135" s="543">
        <f t="shared" si="113"/>
        <v>0</v>
      </c>
      <c r="DP135" s="543">
        <f t="shared" si="113"/>
        <v>0</v>
      </c>
      <c r="DQ135" s="543">
        <f t="shared" si="113"/>
        <v>0</v>
      </c>
      <c r="DR135" s="543">
        <f t="shared" ref="DR135:EA140" si="114">IF(AND(DR$84&gt;=$D135,DR$84&lt;=$E135),($F135*$H135)/12,0)</f>
        <v>0</v>
      </c>
      <c r="DS135" s="543">
        <f t="shared" si="114"/>
        <v>0</v>
      </c>
      <c r="DT135" s="543">
        <f t="shared" si="114"/>
        <v>0</v>
      </c>
      <c r="DU135" s="543">
        <f t="shared" si="114"/>
        <v>0</v>
      </c>
      <c r="DV135" s="543">
        <f t="shared" si="114"/>
        <v>0</v>
      </c>
      <c r="DW135" s="543">
        <f t="shared" si="114"/>
        <v>0</v>
      </c>
      <c r="DX135" s="543">
        <f t="shared" si="114"/>
        <v>0</v>
      </c>
      <c r="DY135" s="543">
        <f t="shared" si="114"/>
        <v>0</v>
      </c>
      <c r="DZ135" s="543">
        <f t="shared" si="114"/>
        <v>0</v>
      </c>
      <c r="EA135" s="543">
        <f t="shared" si="114"/>
        <v>0</v>
      </c>
    </row>
    <row r="136" spans="1:131">
      <c r="A136" s="1106" t="s">
        <v>197</v>
      </c>
      <c r="C136" s="33"/>
      <c r="D136" s="1123"/>
      <c r="E136" s="1123"/>
      <c r="F136" s="1124"/>
      <c r="G136" s="83">
        <f>IFERROR(F136/F135-1,0)</f>
        <v>0</v>
      </c>
      <c r="H136" s="439">
        <f>H135</f>
        <v>0</v>
      </c>
      <c r="I136" s="84"/>
      <c r="K136" s="465"/>
      <c r="L136" s="543">
        <f t="shared" si="103"/>
        <v>0</v>
      </c>
      <c r="M136" s="543">
        <f t="shared" si="103"/>
        <v>0</v>
      </c>
      <c r="N136" s="543">
        <f t="shared" si="103"/>
        <v>0</v>
      </c>
      <c r="O136" s="543">
        <f t="shared" si="103"/>
        <v>0</v>
      </c>
      <c r="P136" s="543">
        <f t="shared" si="103"/>
        <v>0</v>
      </c>
      <c r="Q136" s="543">
        <f t="shared" si="103"/>
        <v>0</v>
      </c>
      <c r="R136" s="543">
        <f t="shared" si="103"/>
        <v>0</v>
      </c>
      <c r="S136" s="543">
        <f t="shared" si="103"/>
        <v>0</v>
      </c>
      <c r="T136" s="543">
        <f t="shared" si="103"/>
        <v>0</v>
      </c>
      <c r="U136" s="543">
        <f t="shared" si="103"/>
        <v>0</v>
      </c>
      <c r="V136" s="543">
        <f t="shared" si="104"/>
        <v>0</v>
      </c>
      <c r="W136" s="543">
        <f t="shared" si="104"/>
        <v>0</v>
      </c>
      <c r="X136" s="543">
        <f t="shared" si="104"/>
        <v>0</v>
      </c>
      <c r="Y136" s="543">
        <f t="shared" si="104"/>
        <v>0</v>
      </c>
      <c r="Z136" s="543">
        <f t="shared" si="104"/>
        <v>0</v>
      </c>
      <c r="AA136" s="543">
        <f t="shared" si="104"/>
        <v>0</v>
      </c>
      <c r="AB136" s="543">
        <f t="shared" si="104"/>
        <v>0</v>
      </c>
      <c r="AC136" s="543">
        <f t="shared" si="104"/>
        <v>0</v>
      </c>
      <c r="AD136" s="543">
        <f t="shared" si="104"/>
        <v>0</v>
      </c>
      <c r="AE136" s="543">
        <f t="shared" si="104"/>
        <v>0</v>
      </c>
      <c r="AF136" s="543">
        <f t="shared" si="105"/>
        <v>0</v>
      </c>
      <c r="AG136" s="543">
        <f t="shared" si="105"/>
        <v>0</v>
      </c>
      <c r="AH136" s="543">
        <f t="shared" si="105"/>
        <v>0</v>
      </c>
      <c r="AI136" s="543">
        <f t="shared" si="105"/>
        <v>0</v>
      </c>
      <c r="AJ136" s="543">
        <f t="shared" si="105"/>
        <v>0</v>
      </c>
      <c r="AK136" s="543">
        <f t="shared" si="105"/>
        <v>0</v>
      </c>
      <c r="AL136" s="543">
        <f t="shared" si="105"/>
        <v>0</v>
      </c>
      <c r="AM136" s="543">
        <f t="shared" si="105"/>
        <v>0</v>
      </c>
      <c r="AN136" s="543">
        <f t="shared" si="105"/>
        <v>0</v>
      </c>
      <c r="AO136" s="543">
        <f t="shared" si="105"/>
        <v>0</v>
      </c>
      <c r="AP136" s="543">
        <f t="shared" si="106"/>
        <v>0</v>
      </c>
      <c r="AQ136" s="543">
        <f t="shared" si="106"/>
        <v>0</v>
      </c>
      <c r="AR136" s="543">
        <f t="shared" si="106"/>
        <v>0</v>
      </c>
      <c r="AS136" s="543">
        <f t="shared" si="106"/>
        <v>0</v>
      </c>
      <c r="AT136" s="543">
        <f t="shared" si="106"/>
        <v>0</v>
      </c>
      <c r="AU136" s="543">
        <f t="shared" si="106"/>
        <v>0</v>
      </c>
      <c r="AV136" s="543">
        <f t="shared" si="106"/>
        <v>0</v>
      </c>
      <c r="AW136" s="543">
        <f t="shared" si="106"/>
        <v>0</v>
      </c>
      <c r="AX136" s="543">
        <f t="shared" si="106"/>
        <v>0</v>
      </c>
      <c r="AY136" s="543">
        <f t="shared" si="106"/>
        <v>0</v>
      </c>
      <c r="AZ136" s="543">
        <f t="shared" si="107"/>
        <v>0</v>
      </c>
      <c r="BA136" s="543">
        <f t="shared" si="107"/>
        <v>0</v>
      </c>
      <c r="BB136" s="543">
        <f t="shared" si="107"/>
        <v>0</v>
      </c>
      <c r="BC136" s="543">
        <f t="shared" si="107"/>
        <v>0</v>
      </c>
      <c r="BD136" s="543">
        <f t="shared" si="107"/>
        <v>0</v>
      </c>
      <c r="BE136" s="543">
        <f t="shared" si="107"/>
        <v>0</v>
      </c>
      <c r="BF136" s="543">
        <f t="shared" si="107"/>
        <v>0</v>
      </c>
      <c r="BG136" s="543">
        <f t="shared" si="107"/>
        <v>0</v>
      </c>
      <c r="BH136" s="543">
        <f t="shared" si="107"/>
        <v>0</v>
      </c>
      <c r="BI136" s="543">
        <f t="shared" si="107"/>
        <v>0</v>
      </c>
      <c r="BJ136" s="543">
        <f t="shared" si="108"/>
        <v>0</v>
      </c>
      <c r="BK136" s="543">
        <f t="shared" si="108"/>
        <v>0</v>
      </c>
      <c r="BL136" s="543">
        <f t="shared" si="108"/>
        <v>0</v>
      </c>
      <c r="BM136" s="543">
        <f t="shared" si="108"/>
        <v>0</v>
      </c>
      <c r="BN136" s="543">
        <f t="shared" si="108"/>
        <v>0</v>
      </c>
      <c r="BO136" s="543">
        <f t="shared" si="108"/>
        <v>0</v>
      </c>
      <c r="BP136" s="543">
        <f t="shared" si="108"/>
        <v>0</v>
      </c>
      <c r="BQ136" s="543">
        <f t="shared" si="108"/>
        <v>0</v>
      </c>
      <c r="BR136" s="543">
        <f t="shared" si="108"/>
        <v>0</v>
      </c>
      <c r="BS136" s="543">
        <f t="shared" si="108"/>
        <v>0</v>
      </c>
      <c r="BT136" s="543">
        <f t="shared" si="109"/>
        <v>0</v>
      </c>
      <c r="BU136" s="543">
        <f t="shared" si="109"/>
        <v>0</v>
      </c>
      <c r="BV136" s="543">
        <f t="shared" si="109"/>
        <v>0</v>
      </c>
      <c r="BW136" s="543">
        <f t="shared" si="109"/>
        <v>0</v>
      </c>
      <c r="BX136" s="543">
        <f t="shared" si="109"/>
        <v>0</v>
      </c>
      <c r="BY136" s="543">
        <f t="shared" si="109"/>
        <v>0</v>
      </c>
      <c r="BZ136" s="543">
        <f t="shared" si="109"/>
        <v>0</v>
      </c>
      <c r="CA136" s="543">
        <f t="shared" si="109"/>
        <v>0</v>
      </c>
      <c r="CB136" s="543">
        <f t="shared" si="109"/>
        <v>0</v>
      </c>
      <c r="CC136" s="543">
        <f t="shared" si="109"/>
        <v>0</v>
      </c>
      <c r="CD136" s="543">
        <f t="shared" si="110"/>
        <v>0</v>
      </c>
      <c r="CE136" s="543">
        <f t="shared" si="110"/>
        <v>0</v>
      </c>
      <c r="CF136" s="543">
        <f t="shared" si="110"/>
        <v>0</v>
      </c>
      <c r="CG136" s="543">
        <f t="shared" si="110"/>
        <v>0</v>
      </c>
      <c r="CH136" s="543">
        <f t="shared" si="110"/>
        <v>0</v>
      </c>
      <c r="CI136" s="543">
        <f t="shared" si="110"/>
        <v>0</v>
      </c>
      <c r="CJ136" s="543">
        <f t="shared" si="110"/>
        <v>0</v>
      </c>
      <c r="CK136" s="543">
        <f t="shared" si="110"/>
        <v>0</v>
      </c>
      <c r="CL136" s="543">
        <f t="shared" si="110"/>
        <v>0</v>
      </c>
      <c r="CM136" s="543">
        <f t="shared" si="110"/>
        <v>0</v>
      </c>
      <c r="CN136" s="543">
        <f t="shared" si="111"/>
        <v>0</v>
      </c>
      <c r="CO136" s="543">
        <f t="shared" si="111"/>
        <v>0</v>
      </c>
      <c r="CP136" s="543">
        <f t="shared" si="111"/>
        <v>0</v>
      </c>
      <c r="CQ136" s="543">
        <f t="shared" si="111"/>
        <v>0</v>
      </c>
      <c r="CR136" s="543">
        <f t="shared" si="111"/>
        <v>0</v>
      </c>
      <c r="CS136" s="543">
        <f t="shared" si="111"/>
        <v>0</v>
      </c>
      <c r="CT136" s="543">
        <f t="shared" si="111"/>
        <v>0</v>
      </c>
      <c r="CU136" s="543">
        <f t="shared" si="111"/>
        <v>0</v>
      </c>
      <c r="CV136" s="543">
        <f t="shared" si="111"/>
        <v>0</v>
      </c>
      <c r="CW136" s="543">
        <f t="shared" si="111"/>
        <v>0</v>
      </c>
      <c r="CX136" s="543">
        <f t="shared" si="112"/>
        <v>0</v>
      </c>
      <c r="CY136" s="543">
        <f t="shared" si="112"/>
        <v>0</v>
      </c>
      <c r="CZ136" s="543">
        <f t="shared" si="112"/>
        <v>0</v>
      </c>
      <c r="DA136" s="543">
        <f t="shared" si="112"/>
        <v>0</v>
      </c>
      <c r="DB136" s="543">
        <f t="shared" si="112"/>
        <v>0</v>
      </c>
      <c r="DC136" s="543">
        <f t="shared" si="112"/>
        <v>0</v>
      </c>
      <c r="DD136" s="543">
        <f t="shared" si="112"/>
        <v>0</v>
      </c>
      <c r="DE136" s="543">
        <f t="shared" si="112"/>
        <v>0</v>
      </c>
      <c r="DF136" s="543">
        <f t="shared" si="112"/>
        <v>0</v>
      </c>
      <c r="DG136" s="543">
        <f t="shared" si="112"/>
        <v>0</v>
      </c>
      <c r="DH136" s="543">
        <f t="shared" si="113"/>
        <v>0</v>
      </c>
      <c r="DI136" s="543">
        <f t="shared" si="113"/>
        <v>0</v>
      </c>
      <c r="DJ136" s="543">
        <f t="shared" si="113"/>
        <v>0</v>
      </c>
      <c r="DK136" s="543">
        <f t="shared" si="113"/>
        <v>0</v>
      </c>
      <c r="DL136" s="543">
        <f t="shared" si="113"/>
        <v>0</v>
      </c>
      <c r="DM136" s="543">
        <f t="shared" si="113"/>
        <v>0</v>
      </c>
      <c r="DN136" s="543">
        <f t="shared" si="113"/>
        <v>0</v>
      </c>
      <c r="DO136" s="543">
        <f t="shared" si="113"/>
        <v>0</v>
      </c>
      <c r="DP136" s="543">
        <f t="shared" si="113"/>
        <v>0</v>
      </c>
      <c r="DQ136" s="543">
        <f t="shared" si="113"/>
        <v>0</v>
      </c>
      <c r="DR136" s="543">
        <f t="shared" si="114"/>
        <v>0</v>
      </c>
      <c r="DS136" s="543">
        <f t="shared" si="114"/>
        <v>0</v>
      </c>
      <c r="DT136" s="543">
        <f t="shared" si="114"/>
        <v>0</v>
      </c>
      <c r="DU136" s="543">
        <f t="shared" si="114"/>
        <v>0</v>
      </c>
      <c r="DV136" s="543">
        <f t="shared" si="114"/>
        <v>0</v>
      </c>
      <c r="DW136" s="543">
        <f t="shared" si="114"/>
        <v>0</v>
      </c>
      <c r="DX136" s="543">
        <f t="shared" si="114"/>
        <v>0</v>
      </c>
      <c r="DY136" s="543">
        <f t="shared" si="114"/>
        <v>0</v>
      </c>
      <c r="DZ136" s="543">
        <f t="shared" si="114"/>
        <v>0</v>
      </c>
      <c r="EA136" s="543">
        <f t="shared" si="114"/>
        <v>0</v>
      </c>
    </row>
    <row r="137" spans="1:131">
      <c r="A137" s="82"/>
      <c r="C137" s="33"/>
      <c r="D137" s="1123"/>
      <c r="E137" s="1123"/>
      <c r="F137" s="1124"/>
      <c r="G137" s="83">
        <f>IFERROR(F137/F136-1,0)</f>
        <v>0</v>
      </c>
      <c r="H137" s="439">
        <f>H136</f>
        <v>0</v>
      </c>
      <c r="I137" s="84"/>
      <c r="K137" s="465"/>
      <c r="L137" s="543">
        <f t="shared" si="103"/>
        <v>0</v>
      </c>
      <c r="M137" s="543">
        <f t="shared" si="103"/>
        <v>0</v>
      </c>
      <c r="N137" s="543">
        <f t="shared" si="103"/>
        <v>0</v>
      </c>
      <c r="O137" s="543">
        <f t="shared" si="103"/>
        <v>0</v>
      </c>
      <c r="P137" s="543">
        <f t="shared" si="103"/>
        <v>0</v>
      </c>
      <c r="Q137" s="543">
        <f t="shared" si="103"/>
        <v>0</v>
      </c>
      <c r="R137" s="543">
        <f t="shared" si="103"/>
        <v>0</v>
      </c>
      <c r="S137" s="543">
        <f t="shared" si="103"/>
        <v>0</v>
      </c>
      <c r="T137" s="543">
        <f t="shared" si="103"/>
        <v>0</v>
      </c>
      <c r="U137" s="543">
        <f t="shared" si="103"/>
        <v>0</v>
      </c>
      <c r="V137" s="543">
        <f t="shared" si="104"/>
        <v>0</v>
      </c>
      <c r="W137" s="543">
        <f t="shared" si="104"/>
        <v>0</v>
      </c>
      <c r="X137" s="543">
        <f t="shared" si="104"/>
        <v>0</v>
      </c>
      <c r="Y137" s="543">
        <f t="shared" si="104"/>
        <v>0</v>
      </c>
      <c r="Z137" s="543">
        <f t="shared" si="104"/>
        <v>0</v>
      </c>
      <c r="AA137" s="543">
        <f t="shared" si="104"/>
        <v>0</v>
      </c>
      <c r="AB137" s="543">
        <f t="shared" si="104"/>
        <v>0</v>
      </c>
      <c r="AC137" s="543">
        <f t="shared" si="104"/>
        <v>0</v>
      </c>
      <c r="AD137" s="543">
        <f t="shared" si="104"/>
        <v>0</v>
      </c>
      <c r="AE137" s="543">
        <f t="shared" si="104"/>
        <v>0</v>
      </c>
      <c r="AF137" s="543">
        <f t="shared" si="105"/>
        <v>0</v>
      </c>
      <c r="AG137" s="543">
        <f t="shared" si="105"/>
        <v>0</v>
      </c>
      <c r="AH137" s="543">
        <f t="shared" si="105"/>
        <v>0</v>
      </c>
      <c r="AI137" s="543">
        <f t="shared" si="105"/>
        <v>0</v>
      </c>
      <c r="AJ137" s="543">
        <f t="shared" si="105"/>
        <v>0</v>
      </c>
      <c r="AK137" s="543">
        <f t="shared" si="105"/>
        <v>0</v>
      </c>
      <c r="AL137" s="543">
        <f t="shared" si="105"/>
        <v>0</v>
      </c>
      <c r="AM137" s="543">
        <f t="shared" si="105"/>
        <v>0</v>
      </c>
      <c r="AN137" s="543">
        <f t="shared" si="105"/>
        <v>0</v>
      </c>
      <c r="AO137" s="543">
        <f t="shared" si="105"/>
        <v>0</v>
      </c>
      <c r="AP137" s="543">
        <f t="shared" si="106"/>
        <v>0</v>
      </c>
      <c r="AQ137" s="543">
        <f t="shared" si="106"/>
        <v>0</v>
      </c>
      <c r="AR137" s="543">
        <f t="shared" si="106"/>
        <v>0</v>
      </c>
      <c r="AS137" s="543">
        <f t="shared" si="106"/>
        <v>0</v>
      </c>
      <c r="AT137" s="543">
        <f t="shared" si="106"/>
        <v>0</v>
      </c>
      <c r="AU137" s="543">
        <f t="shared" si="106"/>
        <v>0</v>
      </c>
      <c r="AV137" s="543">
        <f t="shared" si="106"/>
        <v>0</v>
      </c>
      <c r="AW137" s="543">
        <f t="shared" si="106"/>
        <v>0</v>
      </c>
      <c r="AX137" s="543">
        <f t="shared" si="106"/>
        <v>0</v>
      </c>
      <c r="AY137" s="543">
        <f t="shared" si="106"/>
        <v>0</v>
      </c>
      <c r="AZ137" s="543">
        <f t="shared" si="107"/>
        <v>0</v>
      </c>
      <c r="BA137" s="543">
        <f t="shared" si="107"/>
        <v>0</v>
      </c>
      <c r="BB137" s="543">
        <f t="shared" si="107"/>
        <v>0</v>
      </c>
      <c r="BC137" s="543">
        <f t="shared" si="107"/>
        <v>0</v>
      </c>
      <c r="BD137" s="543">
        <f t="shared" si="107"/>
        <v>0</v>
      </c>
      <c r="BE137" s="543">
        <f t="shared" si="107"/>
        <v>0</v>
      </c>
      <c r="BF137" s="543">
        <f t="shared" si="107"/>
        <v>0</v>
      </c>
      <c r="BG137" s="543">
        <f t="shared" si="107"/>
        <v>0</v>
      </c>
      <c r="BH137" s="543">
        <f t="shared" si="107"/>
        <v>0</v>
      </c>
      <c r="BI137" s="543">
        <f t="shared" si="107"/>
        <v>0</v>
      </c>
      <c r="BJ137" s="543">
        <f t="shared" si="108"/>
        <v>0</v>
      </c>
      <c r="BK137" s="543">
        <f t="shared" si="108"/>
        <v>0</v>
      </c>
      <c r="BL137" s="543">
        <f t="shared" si="108"/>
        <v>0</v>
      </c>
      <c r="BM137" s="543">
        <f t="shared" si="108"/>
        <v>0</v>
      </c>
      <c r="BN137" s="543">
        <f t="shared" si="108"/>
        <v>0</v>
      </c>
      <c r="BO137" s="543">
        <f t="shared" si="108"/>
        <v>0</v>
      </c>
      <c r="BP137" s="543">
        <f t="shared" si="108"/>
        <v>0</v>
      </c>
      <c r="BQ137" s="543">
        <f t="shared" si="108"/>
        <v>0</v>
      </c>
      <c r="BR137" s="543">
        <f t="shared" si="108"/>
        <v>0</v>
      </c>
      <c r="BS137" s="543">
        <f t="shared" si="108"/>
        <v>0</v>
      </c>
      <c r="BT137" s="543">
        <f t="shared" si="109"/>
        <v>0</v>
      </c>
      <c r="BU137" s="543">
        <f t="shared" si="109"/>
        <v>0</v>
      </c>
      <c r="BV137" s="543">
        <f t="shared" si="109"/>
        <v>0</v>
      </c>
      <c r="BW137" s="543">
        <f t="shared" si="109"/>
        <v>0</v>
      </c>
      <c r="BX137" s="543">
        <f t="shared" si="109"/>
        <v>0</v>
      </c>
      <c r="BY137" s="543">
        <f t="shared" si="109"/>
        <v>0</v>
      </c>
      <c r="BZ137" s="543">
        <f t="shared" si="109"/>
        <v>0</v>
      </c>
      <c r="CA137" s="543">
        <f t="shared" si="109"/>
        <v>0</v>
      </c>
      <c r="CB137" s="543">
        <f t="shared" si="109"/>
        <v>0</v>
      </c>
      <c r="CC137" s="543">
        <f t="shared" si="109"/>
        <v>0</v>
      </c>
      <c r="CD137" s="543">
        <f t="shared" si="110"/>
        <v>0</v>
      </c>
      <c r="CE137" s="543">
        <f t="shared" si="110"/>
        <v>0</v>
      </c>
      <c r="CF137" s="543">
        <f t="shared" si="110"/>
        <v>0</v>
      </c>
      <c r="CG137" s="543">
        <f t="shared" si="110"/>
        <v>0</v>
      </c>
      <c r="CH137" s="543">
        <f t="shared" si="110"/>
        <v>0</v>
      </c>
      <c r="CI137" s="543">
        <f t="shared" si="110"/>
        <v>0</v>
      </c>
      <c r="CJ137" s="543">
        <f t="shared" si="110"/>
        <v>0</v>
      </c>
      <c r="CK137" s="543">
        <f t="shared" si="110"/>
        <v>0</v>
      </c>
      <c r="CL137" s="543">
        <f t="shared" si="110"/>
        <v>0</v>
      </c>
      <c r="CM137" s="543">
        <f t="shared" si="110"/>
        <v>0</v>
      </c>
      <c r="CN137" s="543">
        <f t="shared" si="111"/>
        <v>0</v>
      </c>
      <c r="CO137" s="543">
        <f t="shared" si="111"/>
        <v>0</v>
      </c>
      <c r="CP137" s="543">
        <f t="shared" si="111"/>
        <v>0</v>
      </c>
      <c r="CQ137" s="543">
        <f t="shared" si="111"/>
        <v>0</v>
      </c>
      <c r="CR137" s="543">
        <f t="shared" si="111"/>
        <v>0</v>
      </c>
      <c r="CS137" s="543">
        <f t="shared" si="111"/>
        <v>0</v>
      </c>
      <c r="CT137" s="543">
        <f t="shared" si="111"/>
        <v>0</v>
      </c>
      <c r="CU137" s="543">
        <f t="shared" si="111"/>
        <v>0</v>
      </c>
      <c r="CV137" s="543">
        <f t="shared" si="111"/>
        <v>0</v>
      </c>
      <c r="CW137" s="543">
        <f t="shared" si="111"/>
        <v>0</v>
      </c>
      <c r="CX137" s="543">
        <f t="shared" si="112"/>
        <v>0</v>
      </c>
      <c r="CY137" s="543">
        <f t="shared" si="112"/>
        <v>0</v>
      </c>
      <c r="CZ137" s="543">
        <f t="shared" si="112"/>
        <v>0</v>
      </c>
      <c r="DA137" s="543">
        <f t="shared" si="112"/>
        <v>0</v>
      </c>
      <c r="DB137" s="543">
        <f t="shared" si="112"/>
        <v>0</v>
      </c>
      <c r="DC137" s="543">
        <f t="shared" si="112"/>
        <v>0</v>
      </c>
      <c r="DD137" s="543">
        <f t="shared" si="112"/>
        <v>0</v>
      </c>
      <c r="DE137" s="543">
        <f t="shared" si="112"/>
        <v>0</v>
      </c>
      <c r="DF137" s="543">
        <f t="shared" si="112"/>
        <v>0</v>
      </c>
      <c r="DG137" s="543">
        <f t="shared" si="112"/>
        <v>0</v>
      </c>
      <c r="DH137" s="543">
        <f t="shared" si="113"/>
        <v>0</v>
      </c>
      <c r="DI137" s="543">
        <f t="shared" si="113"/>
        <v>0</v>
      </c>
      <c r="DJ137" s="543">
        <f t="shared" si="113"/>
        <v>0</v>
      </c>
      <c r="DK137" s="543">
        <f t="shared" si="113"/>
        <v>0</v>
      </c>
      <c r="DL137" s="543">
        <f t="shared" si="113"/>
        <v>0</v>
      </c>
      <c r="DM137" s="543">
        <f t="shared" si="113"/>
        <v>0</v>
      </c>
      <c r="DN137" s="543">
        <f t="shared" si="113"/>
        <v>0</v>
      </c>
      <c r="DO137" s="543">
        <f t="shared" si="113"/>
        <v>0</v>
      </c>
      <c r="DP137" s="543">
        <f t="shared" si="113"/>
        <v>0</v>
      </c>
      <c r="DQ137" s="543">
        <f t="shared" si="113"/>
        <v>0</v>
      </c>
      <c r="DR137" s="543">
        <f t="shared" si="114"/>
        <v>0</v>
      </c>
      <c r="DS137" s="543">
        <f t="shared" si="114"/>
        <v>0</v>
      </c>
      <c r="DT137" s="543">
        <f t="shared" si="114"/>
        <v>0</v>
      </c>
      <c r="DU137" s="543">
        <f t="shared" si="114"/>
        <v>0</v>
      </c>
      <c r="DV137" s="543">
        <f t="shared" si="114"/>
        <v>0</v>
      </c>
      <c r="DW137" s="543">
        <f t="shared" si="114"/>
        <v>0</v>
      </c>
      <c r="DX137" s="543">
        <f t="shared" si="114"/>
        <v>0</v>
      </c>
      <c r="DY137" s="543">
        <f t="shared" si="114"/>
        <v>0</v>
      </c>
      <c r="DZ137" s="543">
        <f t="shared" si="114"/>
        <v>0</v>
      </c>
      <c r="EA137" s="543">
        <f t="shared" si="114"/>
        <v>0</v>
      </c>
    </row>
    <row r="138" spans="1:131">
      <c r="A138" s="82"/>
      <c r="C138" s="33"/>
      <c r="D138" s="1123"/>
      <c r="E138" s="1123"/>
      <c r="F138" s="1124"/>
      <c r="G138" s="83">
        <f>IFERROR(F138/F137-1,0)</f>
        <v>0</v>
      </c>
      <c r="H138" s="439">
        <f>H137</f>
        <v>0</v>
      </c>
      <c r="I138" s="84"/>
      <c r="K138" s="465"/>
      <c r="L138" s="543">
        <f t="shared" si="103"/>
        <v>0</v>
      </c>
      <c r="M138" s="543">
        <f t="shared" si="103"/>
        <v>0</v>
      </c>
      <c r="N138" s="543">
        <f t="shared" si="103"/>
        <v>0</v>
      </c>
      <c r="O138" s="543">
        <f t="shared" si="103"/>
        <v>0</v>
      </c>
      <c r="P138" s="543">
        <f t="shared" si="103"/>
        <v>0</v>
      </c>
      <c r="Q138" s="543">
        <f t="shared" si="103"/>
        <v>0</v>
      </c>
      <c r="R138" s="543">
        <f t="shared" si="103"/>
        <v>0</v>
      </c>
      <c r="S138" s="543">
        <f t="shared" si="103"/>
        <v>0</v>
      </c>
      <c r="T138" s="543">
        <f t="shared" si="103"/>
        <v>0</v>
      </c>
      <c r="U138" s="543">
        <f t="shared" si="103"/>
        <v>0</v>
      </c>
      <c r="V138" s="543">
        <f t="shared" si="104"/>
        <v>0</v>
      </c>
      <c r="W138" s="543">
        <f t="shared" si="104"/>
        <v>0</v>
      </c>
      <c r="X138" s="543">
        <f t="shared" si="104"/>
        <v>0</v>
      </c>
      <c r="Y138" s="543">
        <f t="shared" si="104"/>
        <v>0</v>
      </c>
      <c r="Z138" s="543">
        <f t="shared" si="104"/>
        <v>0</v>
      </c>
      <c r="AA138" s="543">
        <f t="shared" si="104"/>
        <v>0</v>
      </c>
      <c r="AB138" s="543">
        <f t="shared" si="104"/>
        <v>0</v>
      </c>
      <c r="AC138" s="543">
        <f t="shared" si="104"/>
        <v>0</v>
      </c>
      <c r="AD138" s="543">
        <f t="shared" si="104"/>
        <v>0</v>
      </c>
      <c r="AE138" s="543">
        <f t="shared" si="104"/>
        <v>0</v>
      </c>
      <c r="AF138" s="543">
        <f t="shared" si="105"/>
        <v>0</v>
      </c>
      <c r="AG138" s="543">
        <f t="shared" si="105"/>
        <v>0</v>
      </c>
      <c r="AH138" s="543">
        <f t="shared" si="105"/>
        <v>0</v>
      </c>
      <c r="AI138" s="543">
        <f t="shared" si="105"/>
        <v>0</v>
      </c>
      <c r="AJ138" s="543">
        <f t="shared" si="105"/>
        <v>0</v>
      </c>
      <c r="AK138" s="543">
        <f t="shared" si="105"/>
        <v>0</v>
      </c>
      <c r="AL138" s="543">
        <f t="shared" si="105"/>
        <v>0</v>
      </c>
      <c r="AM138" s="543">
        <f t="shared" si="105"/>
        <v>0</v>
      </c>
      <c r="AN138" s="543">
        <f t="shared" si="105"/>
        <v>0</v>
      </c>
      <c r="AO138" s="543">
        <f t="shared" si="105"/>
        <v>0</v>
      </c>
      <c r="AP138" s="543">
        <f t="shared" si="106"/>
        <v>0</v>
      </c>
      <c r="AQ138" s="543">
        <f t="shared" si="106"/>
        <v>0</v>
      </c>
      <c r="AR138" s="543">
        <f t="shared" si="106"/>
        <v>0</v>
      </c>
      <c r="AS138" s="543">
        <f t="shared" si="106"/>
        <v>0</v>
      </c>
      <c r="AT138" s="543">
        <f t="shared" si="106"/>
        <v>0</v>
      </c>
      <c r="AU138" s="543">
        <f t="shared" si="106"/>
        <v>0</v>
      </c>
      <c r="AV138" s="543">
        <f t="shared" si="106"/>
        <v>0</v>
      </c>
      <c r="AW138" s="543">
        <f t="shared" si="106"/>
        <v>0</v>
      </c>
      <c r="AX138" s="543">
        <f t="shared" si="106"/>
        <v>0</v>
      </c>
      <c r="AY138" s="543">
        <f t="shared" si="106"/>
        <v>0</v>
      </c>
      <c r="AZ138" s="543">
        <f t="shared" si="107"/>
        <v>0</v>
      </c>
      <c r="BA138" s="543">
        <f t="shared" si="107"/>
        <v>0</v>
      </c>
      <c r="BB138" s="543">
        <f t="shared" si="107"/>
        <v>0</v>
      </c>
      <c r="BC138" s="543">
        <f t="shared" si="107"/>
        <v>0</v>
      </c>
      <c r="BD138" s="543">
        <f t="shared" si="107"/>
        <v>0</v>
      </c>
      <c r="BE138" s="543">
        <f t="shared" si="107"/>
        <v>0</v>
      </c>
      <c r="BF138" s="543">
        <f t="shared" si="107"/>
        <v>0</v>
      </c>
      <c r="BG138" s="543">
        <f t="shared" si="107"/>
        <v>0</v>
      </c>
      <c r="BH138" s="543">
        <f t="shared" si="107"/>
        <v>0</v>
      </c>
      <c r="BI138" s="543">
        <f t="shared" si="107"/>
        <v>0</v>
      </c>
      <c r="BJ138" s="543">
        <f t="shared" si="108"/>
        <v>0</v>
      </c>
      <c r="BK138" s="543">
        <f t="shared" si="108"/>
        <v>0</v>
      </c>
      <c r="BL138" s="543">
        <f t="shared" si="108"/>
        <v>0</v>
      </c>
      <c r="BM138" s="543">
        <f t="shared" si="108"/>
        <v>0</v>
      </c>
      <c r="BN138" s="543">
        <f t="shared" si="108"/>
        <v>0</v>
      </c>
      <c r="BO138" s="543">
        <f t="shared" si="108"/>
        <v>0</v>
      </c>
      <c r="BP138" s="543">
        <f t="shared" si="108"/>
        <v>0</v>
      </c>
      <c r="BQ138" s="543">
        <f t="shared" si="108"/>
        <v>0</v>
      </c>
      <c r="BR138" s="543">
        <f t="shared" si="108"/>
        <v>0</v>
      </c>
      <c r="BS138" s="543">
        <f t="shared" si="108"/>
        <v>0</v>
      </c>
      <c r="BT138" s="543">
        <f t="shared" si="109"/>
        <v>0</v>
      </c>
      <c r="BU138" s="543">
        <f t="shared" si="109"/>
        <v>0</v>
      </c>
      <c r="BV138" s="543">
        <f t="shared" si="109"/>
        <v>0</v>
      </c>
      <c r="BW138" s="543">
        <f t="shared" si="109"/>
        <v>0</v>
      </c>
      <c r="BX138" s="543">
        <f t="shared" si="109"/>
        <v>0</v>
      </c>
      <c r="BY138" s="543">
        <f t="shared" si="109"/>
        <v>0</v>
      </c>
      <c r="BZ138" s="543">
        <f t="shared" si="109"/>
        <v>0</v>
      </c>
      <c r="CA138" s="543">
        <f t="shared" si="109"/>
        <v>0</v>
      </c>
      <c r="CB138" s="543">
        <f t="shared" si="109"/>
        <v>0</v>
      </c>
      <c r="CC138" s="543">
        <f t="shared" si="109"/>
        <v>0</v>
      </c>
      <c r="CD138" s="543">
        <f t="shared" si="110"/>
        <v>0</v>
      </c>
      <c r="CE138" s="543">
        <f t="shared" si="110"/>
        <v>0</v>
      </c>
      <c r="CF138" s="543">
        <f t="shared" si="110"/>
        <v>0</v>
      </c>
      <c r="CG138" s="543">
        <f t="shared" si="110"/>
        <v>0</v>
      </c>
      <c r="CH138" s="543">
        <f t="shared" si="110"/>
        <v>0</v>
      </c>
      <c r="CI138" s="543">
        <f t="shared" si="110"/>
        <v>0</v>
      </c>
      <c r="CJ138" s="543">
        <f t="shared" si="110"/>
        <v>0</v>
      </c>
      <c r="CK138" s="543">
        <f t="shared" si="110"/>
        <v>0</v>
      </c>
      <c r="CL138" s="543">
        <f t="shared" si="110"/>
        <v>0</v>
      </c>
      <c r="CM138" s="543">
        <f t="shared" si="110"/>
        <v>0</v>
      </c>
      <c r="CN138" s="543">
        <f t="shared" si="111"/>
        <v>0</v>
      </c>
      <c r="CO138" s="543">
        <f t="shared" si="111"/>
        <v>0</v>
      </c>
      <c r="CP138" s="543">
        <f t="shared" si="111"/>
        <v>0</v>
      </c>
      <c r="CQ138" s="543">
        <f t="shared" si="111"/>
        <v>0</v>
      </c>
      <c r="CR138" s="543">
        <f t="shared" si="111"/>
        <v>0</v>
      </c>
      <c r="CS138" s="543">
        <f t="shared" si="111"/>
        <v>0</v>
      </c>
      <c r="CT138" s="543">
        <f t="shared" si="111"/>
        <v>0</v>
      </c>
      <c r="CU138" s="543">
        <f t="shared" si="111"/>
        <v>0</v>
      </c>
      <c r="CV138" s="543">
        <f t="shared" si="111"/>
        <v>0</v>
      </c>
      <c r="CW138" s="543">
        <f t="shared" si="111"/>
        <v>0</v>
      </c>
      <c r="CX138" s="543">
        <f t="shared" si="112"/>
        <v>0</v>
      </c>
      <c r="CY138" s="543">
        <f t="shared" si="112"/>
        <v>0</v>
      </c>
      <c r="CZ138" s="543">
        <f t="shared" si="112"/>
        <v>0</v>
      </c>
      <c r="DA138" s="543">
        <f t="shared" si="112"/>
        <v>0</v>
      </c>
      <c r="DB138" s="543">
        <f t="shared" si="112"/>
        <v>0</v>
      </c>
      <c r="DC138" s="543">
        <f t="shared" si="112"/>
        <v>0</v>
      </c>
      <c r="DD138" s="543">
        <f t="shared" si="112"/>
        <v>0</v>
      </c>
      <c r="DE138" s="543">
        <f t="shared" si="112"/>
        <v>0</v>
      </c>
      <c r="DF138" s="543">
        <f t="shared" si="112"/>
        <v>0</v>
      </c>
      <c r="DG138" s="543">
        <f t="shared" si="112"/>
        <v>0</v>
      </c>
      <c r="DH138" s="543">
        <f t="shared" si="113"/>
        <v>0</v>
      </c>
      <c r="DI138" s="543">
        <f t="shared" si="113"/>
        <v>0</v>
      </c>
      <c r="DJ138" s="543">
        <f t="shared" si="113"/>
        <v>0</v>
      </c>
      <c r="DK138" s="543">
        <f t="shared" si="113"/>
        <v>0</v>
      </c>
      <c r="DL138" s="543">
        <f t="shared" si="113"/>
        <v>0</v>
      </c>
      <c r="DM138" s="543">
        <f t="shared" si="113"/>
        <v>0</v>
      </c>
      <c r="DN138" s="543">
        <f t="shared" si="113"/>
        <v>0</v>
      </c>
      <c r="DO138" s="543">
        <f t="shared" si="113"/>
        <v>0</v>
      </c>
      <c r="DP138" s="543">
        <f t="shared" si="113"/>
        <v>0</v>
      </c>
      <c r="DQ138" s="543">
        <f t="shared" si="113"/>
        <v>0</v>
      </c>
      <c r="DR138" s="543">
        <f t="shared" si="114"/>
        <v>0</v>
      </c>
      <c r="DS138" s="543">
        <f t="shared" si="114"/>
        <v>0</v>
      </c>
      <c r="DT138" s="543">
        <f t="shared" si="114"/>
        <v>0</v>
      </c>
      <c r="DU138" s="543">
        <f t="shared" si="114"/>
        <v>0</v>
      </c>
      <c r="DV138" s="543">
        <f t="shared" si="114"/>
        <v>0</v>
      </c>
      <c r="DW138" s="543">
        <f t="shared" si="114"/>
        <v>0</v>
      </c>
      <c r="DX138" s="543">
        <f t="shared" si="114"/>
        <v>0</v>
      </c>
      <c r="DY138" s="543">
        <f t="shared" si="114"/>
        <v>0</v>
      </c>
      <c r="DZ138" s="543">
        <f t="shared" si="114"/>
        <v>0</v>
      </c>
      <c r="EA138" s="543">
        <f t="shared" si="114"/>
        <v>0</v>
      </c>
    </row>
    <row r="139" spans="1:131">
      <c r="A139" s="82"/>
      <c r="C139" t="s">
        <v>150</v>
      </c>
      <c r="D139" s="1123"/>
      <c r="E139" s="1123"/>
      <c r="F139" s="1125"/>
      <c r="G139" s="83">
        <f>IFERROR(F139/F138-1,0)</f>
        <v>0</v>
      </c>
      <c r="H139" s="440">
        <f>H138</f>
        <v>0</v>
      </c>
      <c r="I139" s="84"/>
      <c r="K139" s="465"/>
      <c r="L139" s="543">
        <f t="shared" si="103"/>
        <v>0</v>
      </c>
      <c r="M139" s="543">
        <f t="shared" si="103"/>
        <v>0</v>
      </c>
      <c r="N139" s="543">
        <f t="shared" si="103"/>
        <v>0</v>
      </c>
      <c r="O139" s="543">
        <f t="shared" si="103"/>
        <v>0</v>
      </c>
      <c r="P139" s="543">
        <f t="shared" si="103"/>
        <v>0</v>
      </c>
      <c r="Q139" s="543">
        <f t="shared" si="103"/>
        <v>0</v>
      </c>
      <c r="R139" s="543">
        <f t="shared" si="103"/>
        <v>0</v>
      </c>
      <c r="S139" s="543">
        <f t="shared" si="103"/>
        <v>0</v>
      </c>
      <c r="T139" s="543">
        <f t="shared" si="103"/>
        <v>0</v>
      </c>
      <c r="U139" s="543">
        <f t="shared" si="103"/>
        <v>0</v>
      </c>
      <c r="V139" s="543">
        <f t="shared" si="104"/>
        <v>0</v>
      </c>
      <c r="W139" s="543">
        <f t="shared" si="104"/>
        <v>0</v>
      </c>
      <c r="X139" s="543">
        <f t="shared" si="104"/>
        <v>0</v>
      </c>
      <c r="Y139" s="543">
        <f t="shared" si="104"/>
        <v>0</v>
      </c>
      <c r="Z139" s="543">
        <f t="shared" si="104"/>
        <v>0</v>
      </c>
      <c r="AA139" s="543">
        <f t="shared" si="104"/>
        <v>0</v>
      </c>
      <c r="AB139" s="543">
        <f t="shared" si="104"/>
        <v>0</v>
      </c>
      <c r="AC139" s="543">
        <f t="shared" si="104"/>
        <v>0</v>
      </c>
      <c r="AD139" s="543">
        <f t="shared" si="104"/>
        <v>0</v>
      </c>
      <c r="AE139" s="543">
        <f t="shared" si="104"/>
        <v>0</v>
      </c>
      <c r="AF139" s="543">
        <f t="shared" si="105"/>
        <v>0</v>
      </c>
      <c r="AG139" s="543">
        <f t="shared" si="105"/>
        <v>0</v>
      </c>
      <c r="AH139" s="543">
        <f t="shared" si="105"/>
        <v>0</v>
      </c>
      <c r="AI139" s="543">
        <f t="shared" si="105"/>
        <v>0</v>
      </c>
      <c r="AJ139" s="543">
        <f t="shared" si="105"/>
        <v>0</v>
      </c>
      <c r="AK139" s="543">
        <f t="shared" si="105"/>
        <v>0</v>
      </c>
      <c r="AL139" s="543">
        <f t="shared" si="105"/>
        <v>0</v>
      </c>
      <c r="AM139" s="543">
        <f t="shared" si="105"/>
        <v>0</v>
      </c>
      <c r="AN139" s="543">
        <f t="shared" si="105"/>
        <v>0</v>
      </c>
      <c r="AO139" s="543">
        <f t="shared" si="105"/>
        <v>0</v>
      </c>
      <c r="AP139" s="543">
        <f t="shared" si="106"/>
        <v>0</v>
      </c>
      <c r="AQ139" s="543">
        <f t="shared" si="106"/>
        <v>0</v>
      </c>
      <c r="AR139" s="543">
        <f t="shared" si="106"/>
        <v>0</v>
      </c>
      <c r="AS139" s="543">
        <f t="shared" si="106"/>
        <v>0</v>
      </c>
      <c r="AT139" s="543">
        <f t="shared" si="106"/>
        <v>0</v>
      </c>
      <c r="AU139" s="543">
        <f t="shared" si="106"/>
        <v>0</v>
      </c>
      <c r="AV139" s="543">
        <f t="shared" si="106"/>
        <v>0</v>
      </c>
      <c r="AW139" s="543">
        <f t="shared" si="106"/>
        <v>0</v>
      </c>
      <c r="AX139" s="543">
        <f t="shared" si="106"/>
        <v>0</v>
      </c>
      <c r="AY139" s="543">
        <f t="shared" si="106"/>
        <v>0</v>
      </c>
      <c r="AZ139" s="543">
        <f t="shared" si="107"/>
        <v>0</v>
      </c>
      <c r="BA139" s="543">
        <f t="shared" si="107"/>
        <v>0</v>
      </c>
      <c r="BB139" s="543">
        <f t="shared" si="107"/>
        <v>0</v>
      </c>
      <c r="BC139" s="543">
        <f t="shared" si="107"/>
        <v>0</v>
      </c>
      <c r="BD139" s="543">
        <f t="shared" si="107"/>
        <v>0</v>
      </c>
      <c r="BE139" s="543">
        <f t="shared" si="107"/>
        <v>0</v>
      </c>
      <c r="BF139" s="543">
        <f t="shared" si="107"/>
        <v>0</v>
      </c>
      <c r="BG139" s="543">
        <f t="shared" si="107"/>
        <v>0</v>
      </c>
      <c r="BH139" s="543">
        <f t="shared" si="107"/>
        <v>0</v>
      </c>
      <c r="BI139" s="543">
        <f t="shared" si="107"/>
        <v>0</v>
      </c>
      <c r="BJ139" s="543">
        <f t="shared" si="108"/>
        <v>0</v>
      </c>
      <c r="BK139" s="543">
        <f t="shared" si="108"/>
        <v>0</v>
      </c>
      <c r="BL139" s="543">
        <f t="shared" si="108"/>
        <v>0</v>
      </c>
      <c r="BM139" s="543">
        <f t="shared" si="108"/>
        <v>0</v>
      </c>
      <c r="BN139" s="543">
        <f t="shared" si="108"/>
        <v>0</v>
      </c>
      <c r="BO139" s="543">
        <f t="shared" si="108"/>
        <v>0</v>
      </c>
      <c r="BP139" s="543">
        <f t="shared" si="108"/>
        <v>0</v>
      </c>
      <c r="BQ139" s="543">
        <f t="shared" si="108"/>
        <v>0</v>
      </c>
      <c r="BR139" s="543">
        <f t="shared" si="108"/>
        <v>0</v>
      </c>
      <c r="BS139" s="543">
        <f t="shared" si="108"/>
        <v>0</v>
      </c>
      <c r="BT139" s="543">
        <f t="shared" si="109"/>
        <v>0</v>
      </c>
      <c r="BU139" s="543">
        <f t="shared" si="109"/>
        <v>0</v>
      </c>
      <c r="BV139" s="543">
        <f t="shared" si="109"/>
        <v>0</v>
      </c>
      <c r="BW139" s="543">
        <f t="shared" si="109"/>
        <v>0</v>
      </c>
      <c r="BX139" s="543">
        <f t="shared" si="109"/>
        <v>0</v>
      </c>
      <c r="BY139" s="543">
        <f t="shared" si="109"/>
        <v>0</v>
      </c>
      <c r="BZ139" s="543">
        <f t="shared" si="109"/>
        <v>0</v>
      </c>
      <c r="CA139" s="543">
        <f t="shared" si="109"/>
        <v>0</v>
      </c>
      <c r="CB139" s="543">
        <f t="shared" si="109"/>
        <v>0</v>
      </c>
      <c r="CC139" s="543">
        <f t="shared" si="109"/>
        <v>0</v>
      </c>
      <c r="CD139" s="543">
        <f t="shared" si="110"/>
        <v>0</v>
      </c>
      <c r="CE139" s="543">
        <f t="shared" si="110"/>
        <v>0</v>
      </c>
      <c r="CF139" s="543">
        <f t="shared" si="110"/>
        <v>0</v>
      </c>
      <c r="CG139" s="543">
        <f t="shared" si="110"/>
        <v>0</v>
      </c>
      <c r="CH139" s="543">
        <f t="shared" si="110"/>
        <v>0</v>
      </c>
      <c r="CI139" s="543">
        <f t="shared" si="110"/>
        <v>0</v>
      </c>
      <c r="CJ139" s="543">
        <f t="shared" si="110"/>
        <v>0</v>
      </c>
      <c r="CK139" s="543">
        <f t="shared" si="110"/>
        <v>0</v>
      </c>
      <c r="CL139" s="543">
        <f t="shared" si="110"/>
        <v>0</v>
      </c>
      <c r="CM139" s="543">
        <f t="shared" si="110"/>
        <v>0</v>
      </c>
      <c r="CN139" s="543">
        <f t="shared" si="111"/>
        <v>0</v>
      </c>
      <c r="CO139" s="543">
        <f t="shared" si="111"/>
        <v>0</v>
      </c>
      <c r="CP139" s="543">
        <f t="shared" si="111"/>
        <v>0</v>
      </c>
      <c r="CQ139" s="543">
        <f t="shared" si="111"/>
        <v>0</v>
      </c>
      <c r="CR139" s="543">
        <f t="shared" si="111"/>
        <v>0</v>
      </c>
      <c r="CS139" s="543">
        <f t="shared" si="111"/>
        <v>0</v>
      </c>
      <c r="CT139" s="543">
        <f t="shared" si="111"/>
        <v>0</v>
      </c>
      <c r="CU139" s="543">
        <f t="shared" si="111"/>
        <v>0</v>
      </c>
      <c r="CV139" s="543">
        <f t="shared" si="111"/>
        <v>0</v>
      </c>
      <c r="CW139" s="543">
        <f t="shared" si="111"/>
        <v>0</v>
      </c>
      <c r="CX139" s="543">
        <f t="shared" si="112"/>
        <v>0</v>
      </c>
      <c r="CY139" s="543">
        <f t="shared" si="112"/>
        <v>0</v>
      </c>
      <c r="CZ139" s="543">
        <f t="shared" si="112"/>
        <v>0</v>
      </c>
      <c r="DA139" s="543">
        <f t="shared" si="112"/>
        <v>0</v>
      </c>
      <c r="DB139" s="543">
        <f t="shared" si="112"/>
        <v>0</v>
      </c>
      <c r="DC139" s="543">
        <f t="shared" si="112"/>
        <v>0</v>
      </c>
      <c r="DD139" s="543">
        <f t="shared" si="112"/>
        <v>0</v>
      </c>
      <c r="DE139" s="543">
        <f t="shared" si="112"/>
        <v>0</v>
      </c>
      <c r="DF139" s="543">
        <f t="shared" si="112"/>
        <v>0</v>
      </c>
      <c r="DG139" s="543">
        <f t="shared" si="112"/>
        <v>0</v>
      </c>
      <c r="DH139" s="543">
        <f t="shared" si="113"/>
        <v>0</v>
      </c>
      <c r="DI139" s="543">
        <f t="shared" si="113"/>
        <v>0</v>
      </c>
      <c r="DJ139" s="543">
        <f t="shared" si="113"/>
        <v>0</v>
      </c>
      <c r="DK139" s="543">
        <f t="shared" si="113"/>
        <v>0</v>
      </c>
      <c r="DL139" s="543">
        <f t="shared" si="113"/>
        <v>0</v>
      </c>
      <c r="DM139" s="543">
        <f t="shared" si="113"/>
        <v>0</v>
      </c>
      <c r="DN139" s="543">
        <f t="shared" si="113"/>
        <v>0</v>
      </c>
      <c r="DO139" s="543">
        <f t="shared" si="113"/>
        <v>0</v>
      </c>
      <c r="DP139" s="543">
        <f t="shared" si="113"/>
        <v>0</v>
      </c>
      <c r="DQ139" s="543">
        <f t="shared" si="113"/>
        <v>0</v>
      </c>
      <c r="DR139" s="543">
        <f t="shared" si="114"/>
        <v>0</v>
      </c>
      <c r="DS139" s="543">
        <f t="shared" si="114"/>
        <v>0</v>
      </c>
      <c r="DT139" s="543">
        <f t="shared" si="114"/>
        <v>0</v>
      </c>
      <c r="DU139" s="543">
        <f t="shared" si="114"/>
        <v>0</v>
      </c>
      <c r="DV139" s="543">
        <f t="shared" si="114"/>
        <v>0</v>
      </c>
      <c r="DW139" s="543">
        <f t="shared" si="114"/>
        <v>0</v>
      </c>
      <c r="DX139" s="543">
        <f t="shared" si="114"/>
        <v>0</v>
      </c>
      <c r="DY139" s="543">
        <f t="shared" si="114"/>
        <v>0</v>
      </c>
      <c r="DZ139" s="543">
        <f t="shared" si="114"/>
        <v>0</v>
      </c>
      <c r="EA139" s="543">
        <f t="shared" si="114"/>
        <v>0</v>
      </c>
    </row>
    <row r="140" spans="1:131">
      <c r="A140" s="82"/>
      <c r="C140" t="s">
        <v>151</v>
      </c>
      <c r="D140" s="1123"/>
      <c r="E140" s="1123"/>
      <c r="F140" s="1125"/>
      <c r="G140" s="85"/>
      <c r="H140" s="439">
        <f>H142</f>
        <v>0</v>
      </c>
      <c r="I140" s="86"/>
      <c r="K140" s="465"/>
      <c r="L140" s="543">
        <f t="shared" si="103"/>
        <v>0</v>
      </c>
      <c r="M140" s="543">
        <f t="shared" si="103"/>
        <v>0</v>
      </c>
      <c r="N140" s="543">
        <f t="shared" si="103"/>
        <v>0</v>
      </c>
      <c r="O140" s="543">
        <f t="shared" si="103"/>
        <v>0</v>
      </c>
      <c r="P140" s="543">
        <f t="shared" si="103"/>
        <v>0</v>
      </c>
      <c r="Q140" s="543">
        <f t="shared" si="103"/>
        <v>0</v>
      </c>
      <c r="R140" s="543">
        <f t="shared" si="103"/>
        <v>0</v>
      </c>
      <c r="S140" s="543">
        <f t="shared" si="103"/>
        <v>0</v>
      </c>
      <c r="T140" s="543">
        <f t="shared" si="103"/>
        <v>0</v>
      </c>
      <c r="U140" s="543">
        <f t="shared" si="103"/>
        <v>0</v>
      </c>
      <c r="V140" s="543">
        <f t="shared" si="104"/>
        <v>0</v>
      </c>
      <c r="W140" s="543">
        <f t="shared" si="104"/>
        <v>0</v>
      </c>
      <c r="X140" s="543">
        <f t="shared" si="104"/>
        <v>0</v>
      </c>
      <c r="Y140" s="543">
        <f t="shared" si="104"/>
        <v>0</v>
      </c>
      <c r="Z140" s="543">
        <f t="shared" si="104"/>
        <v>0</v>
      </c>
      <c r="AA140" s="543">
        <f t="shared" si="104"/>
        <v>0</v>
      </c>
      <c r="AB140" s="543">
        <f t="shared" si="104"/>
        <v>0</v>
      </c>
      <c r="AC140" s="543">
        <f t="shared" si="104"/>
        <v>0</v>
      </c>
      <c r="AD140" s="543">
        <f t="shared" si="104"/>
        <v>0</v>
      </c>
      <c r="AE140" s="543">
        <f t="shared" si="104"/>
        <v>0</v>
      </c>
      <c r="AF140" s="543">
        <f t="shared" si="105"/>
        <v>0</v>
      </c>
      <c r="AG140" s="543">
        <f t="shared" si="105"/>
        <v>0</v>
      </c>
      <c r="AH140" s="543">
        <f t="shared" si="105"/>
        <v>0</v>
      </c>
      <c r="AI140" s="543">
        <f t="shared" si="105"/>
        <v>0</v>
      </c>
      <c r="AJ140" s="543">
        <f t="shared" si="105"/>
        <v>0</v>
      </c>
      <c r="AK140" s="543">
        <f t="shared" si="105"/>
        <v>0</v>
      </c>
      <c r="AL140" s="543">
        <f t="shared" si="105"/>
        <v>0</v>
      </c>
      <c r="AM140" s="543">
        <f t="shared" si="105"/>
        <v>0</v>
      </c>
      <c r="AN140" s="543">
        <f t="shared" si="105"/>
        <v>0</v>
      </c>
      <c r="AO140" s="543">
        <f t="shared" si="105"/>
        <v>0</v>
      </c>
      <c r="AP140" s="543">
        <f t="shared" si="106"/>
        <v>0</v>
      </c>
      <c r="AQ140" s="543">
        <f t="shared" si="106"/>
        <v>0</v>
      </c>
      <c r="AR140" s="543">
        <f t="shared" si="106"/>
        <v>0</v>
      </c>
      <c r="AS140" s="543">
        <f t="shared" si="106"/>
        <v>0</v>
      </c>
      <c r="AT140" s="543">
        <f t="shared" si="106"/>
        <v>0</v>
      </c>
      <c r="AU140" s="543">
        <f t="shared" si="106"/>
        <v>0</v>
      </c>
      <c r="AV140" s="543">
        <f t="shared" si="106"/>
        <v>0</v>
      </c>
      <c r="AW140" s="543">
        <f t="shared" si="106"/>
        <v>0</v>
      </c>
      <c r="AX140" s="543">
        <f t="shared" si="106"/>
        <v>0</v>
      </c>
      <c r="AY140" s="543">
        <f t="shared" si="106"/>
        <v>0</v>
      </c>
      <c r="AZ140" s="543">
        <f t="shared" si="107"/>
        <v>0</v>
      </c>
      <c r="BA140" s="543">
        <f t="shared" si="107"/>
        <v>0</v>
      </c>
      <c r="BB140" s="543">
        <f t="shared" si="107"/>
        <v>0</v>
      </c>
      <c r="BC140" s="543">
        <f t="shared" si="107"/>
        <v>0</v>
      </c>
      <c r="BD140" s="543">
        <f t="shared" si="107"/>
        <v>0</v>
      </c>
      <c r="BE140" s="543">
        <f t="shared" si="107"/>
        <v>0</v>
      </c>
      <c r="BF140" s="543">
        <f t="shared" si="107"/>
        <v>0</v>
      </c>
      <c r="BG140" s="543">
        <f t="shared" si="107"/>
        <v>0</v>
      </c>
      <c r="BH140" s="543">
        <f t="shared" si="107"/>
        <v>0</v>
      </c>
      <c r="BI140" s="543">
        <f t="shared" si="107"/>
        <v>0</v>
      </c>
      <c r="BJ140" s="543">
        <f t="shared" si="108"/>
        <v>0</v>
      </c>
      <c r="BK140" s="543">
        <f t="shared" si="108"/>
        <v>0</v>
      </c>
      <c r="BL140" s="543">
        <f t="shared" si="108"/>
        <v>0</v>
      </c>
      <c r="BM140" s="543">
        <f t="shared" si="108"/>
        <v>0</v>
      </c>
      <c r="BN140" s="543">
        <f t="shared" si="108"/>
        <v>0</v>
      </c>
      <c r="BO140" s="543">
        <f t="shared" si="108"/>
        <v>0</v>
      </c>
      <c r="BP140" s="543">
        <f t="shared" si="108"/>
        <v>0</v>
      </c>
      <c r="BQ140" s="543">
        <f t="shared" si="108"/>
        <v>0</v>
      </c>
      <c r="BR140" s="543">
        <f t="shared" si="108"/>
        <v>0</v>
      </c>
      <c r="BS140" s="543">
        <f t="shared" si="108"/>
        <v>0</v>
      </c>
      <c r="BT140" s="543">
        <f t="shared" si="109"/>
        <v>0</v>
      </c>
      <c r="BU140" s="543">
        <f t="shared" si="109"/>
        <v>0</v>
      </c>
      <c r="BV140" s="543">
        <f t="shared" si="109"/>
        <v>0</v>
      </c>
      <c r="BW140" s="543">
        <f t="shared" si="109"/>
        <v>0</v>
      </c>
      <c r="BX140" s="543">
        <f t="shared" si="109"/>
        <v>0</v>
      </c>
      <c r="BY140" s="543">
        <f t="shared" si="109"/>
        <v>0</v>
      </c>
      <c r="BZ140" s="543">
        <f t="shared" si="109"/>
        <v>0</v>
      </c>
      <c r="CA140" s="543">
        <f t="shared" si="109"/>
        <v>0</v>
      </c>
      <c r="CB140" s="543">
        <f t="shared" si="109"/>
        <v>0</v>
      </c>
      <c r="CC140" s="543">
        <f t="shared" si="109"/>
        <v>0</v>
      </c>
      <c r="CD140" s="543">
        <f t="shared" si="110"/>
        <v>0</v>
      </c>
      <c r="CE140" s="543">
        <f t="shared" si="110"/>
        <v>0</v>
      </c>
      <c r="CF140" s="543">
        <f t="shared" si="110"/>
        <v>0</v>
      </c>
      <c r="CG140" s="543">
        <f t="shared" si="110"/>
        <v>0</v>
      </c>
      <c r="CH140" s="543">
        <f t="shared" si="110"/>
        <v>0</v>
      </c>
      <c r="CI140" s="543">
        <f t="shared" si="110"/>
        <v>0</v>
      </c>
      <c r="CJ140" s="543">
        <f t="shared" si="110"/>
        <v>0</v>
      </c>
      <c r="CK140" s="543">
        <f t="shared" si="110"/>
        <v>0</v>
      </c>
      <c r="CL140" s="543">
        <f t="shared" si="110"/>
        <v>0</v>
      </c>
      <c r="CM140" s="543">
        <f t="shared" si="110"/>
        <v>0</v>
      </c>
      <c r="CN140" s="543">
        <f t="shared" si="111"/>
        <v>0</v>
      </c>
      <c r="CO140" s="543">
        <f t="shared" si="111"/>
        <v>0</v>
      </c>
      <c r="CP140" s="543">
        <f t="shared" si="111"/>
        <v>0</v>
      </c>
      <c r="CQ140" s="543">
        <f t="shared" si="111"/>
        <v>0</v>
      </c>
      <c r="CR140" s="543">
        <f t="shared" si="111"/>
        <v>0</v>
      </c>
      <c r="CS140" s="543">
        <f t="shared" si="111"/>
        <v>0</v>
      </c>
      <c r="CT140" s="543">
        <f t="shared" si="111"/>
        <v>0</v>
      </c>
      <c r="CU140" s="543">
        <f t="shared" si="111"/>
        <v>0</v>
      </c>
      <c r="CV140" s="543">
        <f t="shared" si="111"/>
        <v>0</v>
      </c>
      <c r="CW140" s="543">
        <f t="shared" si="111"/>
        <v>0</v>
      </c>
      <c r="CX140" s="543">
        <f t="shared" si="112"/>
        <v>0</v>
      </c>
      <c r="CY140" s="543">
        <f t="shared" si="112"/>
        <v>0</v>
      </c>
      <c r="CZ140" s="543">
        <f t="shared" si="112"/>
        <v>0</v>
      </c>
      <c r="DA140" s="543">
        <f t="shared" si="112"/>
        <v>0</v>
      </c>
      <c r="DB140" s="543">
        <f t="shared" si="112"/>
        <v>0</v>
      </c>
      <c r="DC140" s="543">
        <f t="shared" si="112"/>
        <v>0</v>
      </c>
      <c r="DD140" s="543">
        <f t="shared" si="112"/>
        <v>0</v>
      </c>
      <c r="DE140" s="543">
        <f t="shared" si="112"/>
        <v>0</v>
      </c>
      <c r="DF140" s="543">
        <f t="shared" si="112"/>
        <v>0</v>
      </c>
      <c r="DG140" s="543">
        <f t="shared" si="112"/>
        <v>0</v>
      </c>
      <c r="DH140" s="543">
        <f t="shared" si="113"/>
        <v>0</v>
      </c>
      <c r="DI140" s="543">
        <f t="shared" si="113"/>
        <v>0</v>
      </c>
      <c r="DJ140" s="543">
        <f t="shared" si="113"/>
        <v>0</v>
      </c>
      <c r="DK140" s="543">
        <f t="shared" si="113"/>
        <v>0</v>
      </c>
      <c r="DL140" s="543">
        <f t="shared" si="113"/>
        <v>0</v>
      </c>
      <c r="DM140" s="543">
        <f t="shared" si="113"/>
        <v>0</v>
      </c>
      <c r="DN140" s="543">
        <f t="shared" si="113"/>
        <v>0</v>
      </c>
      <c r="DO140" s="543">
        <f t="shared" si="113"/>
        <v>0</v>
      </c>
      <c r="DP140" s="543">
        <f t="shared" si="113"/>
        <v>0</v>
      </c>
      <c r="DQ140" s="543">
        <f t="shared" si="113"/>
        <v>0</v>
      </c>
      <c r="DR140" s="543">
        <f t="shared" si="114"/>
        <v>0</v>
      </c>
      <c r="DS140" s="543">
        <f t="shared" si="114"/>
        <v>0</v>
      </c>
      <c r="DT140" s="543">
        <f t="shared" si="114"/>
        <v>0</v>
      </c>
      <c r="DU140" s="543">
        <f t="shared" si="114"/>
        <v>0</v>
      </c>
      <c r="DV140" s="543">
        <f t="shared" si="114"/>
        <v>0</v>
      </c>
      <c r="DW140" s="543">
        <f t="shared" si="114"/>
        <v>0</v>
      </c>
      <c r="DX140" s="543">
        <f t="shared" si="114"/>
        <v>0</v>
      </c>
      <c r="DY140" s="543">
        <f t="shared" si="114"/>
        <v>0</v>
      </c>
      <c r="DZ140" s="543">
        <f t="shared" si="114"/>
        <v>0</v>
      </c>
      <c r="EA140" s="543">
        <f t="shared" si="114"/>
        <v>0</v>
      </c>
    </row>
    <row r="141" spans="1:131">
      <c r="A141" s="82"/>
      <c r="D141" s="331"/>
      <c r="E141" s="331"/>
      <c r="F141" s="331"/>
      <c r="G141" s="83"/>
      <c r="H141" s="439"/>
      <c r="I141" s="84"/>
      <c r="K141" s="465"/>
      <c r="L141" s="543"/>
      <c r="M141" s="543"/>
      <c r="N141" s="543"/>
      <c r="O141" s="543"/>
      <c r="P141" s="543"/>
      <c r="Q141" s="543"/>
      <c r="R141" s="543"/>
      <c r="S141" s="543"/>
      <c r="T141" s="543"/>
      <c r="U141" s="543"/>
      <c r="V141" s="543"/>
      <c r="W141" s="543"/>
      <c r="X141" s="543"/>
      <c r="Y141" s="543"/>
      <c r="Z141" s="543"/>
      <c r="AA141" s="543"/>
      <c r="AB141" s="543"/>
      <c r="AC141" s="543"/>
      <c r="AD141" s="543"/>
      <c r="AE141" s="543"/>
      <c r="AF141" s="543"/>
      <c r="AG141" s="543"/>
      <c r="AH141" s="543"/>
      <c r="AI141" s="543"/>
      <c r="AJ141" s="543"/>
      <c r="AK141" s="543"/>
      <c r="AL141" s="543"/>
      <c r="AM141" s="543"/>
      <c r="AN141" s="543"/>
      <c r="AO141" s="543"/>
      <c r="AP141" s="543"/>
      <c r="AQ141" s="543"/>
      <c r="AR141" s="543"/>
      <c r="AS141" s="543"/>
      <c r="AT141" s="543"/>
      <c r="AU141" s="543"/>
      <c r="AV141" s="543"/>
      <c r="AW141" s="543"/>
      <c r="AX141" s="543"/>
      <c r="AY141" s="543"/>
      <c r="AZ141" s="543"/>
      <c r="BA141" s="543"/>
      <c r="BB141" s="543"/>
      <c r="BC141" s="543"/>
      <c r="BD141" s="543"/>
      <c r="BE141" s="543"/>
      <c r="BF141" s="543"/>
      <c r="BG141" s="543"/>
      <c r="BH141" s="543"/>
      <c r="BI141" s="543"/>
      <c r="BJ141" s="543"/>
      <c r="BK141" s="543"/>
      <c r="BL141" s="543"/>
      <c r="BM141" s="543"/>
      <c r="BN141" s="543"/>
      <c r="BO141" s="543"/>
      <c r="BP141" s="543"/>
      <c r="BQ141" s="543"/>
      <c r="BR141" s="543"/>
      <c r="BS141" s="543"/>
      <c r="BT141" s="543"/>
      <c r="BU141" s="543"/>
      <c r="BV141" s="543"/>
      <c r="BW141" s="543"/>
      <c r="BX141" s="543"/>
      <c r="BY141" s="543"/>
      <c r="BZ141" s="543"/>
      <c r="CA141" s="543"/>
      <c r="CB141" s="543"/>
      <c r="CC141" s="543"/>
      <c r="CD141" s="543"/>
      <c r="CE141" s="543"/>
      <c r="CF141" s="543"/>
      <c r="CG141" s="543"/>
      <c r="CH141" s="543"/>
      <c r="CI141" s="543"/>
      <c r="CJ141" s="543"/>
      <c r="CK141" s="543"/>
      <c r="CL141" s="543"/>
      <c r="CM141" s="543"/>
      <c r="CN141" s="543"/>
      <c r="CO141" s="543"/>
      <c r="CP141" s="543"/>
      <c r="CQ141" s="543"/>
      <c r="CR141" s="543"/>
      <c r="CS141" s="543"/>
      <c r="CT141" s="543"/>
      <c r="CU141" s="543"/>
      <c r="CV141" s="543"/>
      <c r="CW141" s="543"/>
      <c r="CX141" s="543"/>
      <c r="CY141" s="543"/>
      <c r="CZ141" s="543"/>
      <c r="DA141" s="543"/>
      <c r="DB141" s="543"/>
      <c r="DC141" s="543"/>
      <c r="DD141" s="543"/>
      <c r="DE141" s="543"/>
      <c r="DF141" s="543"/>
      <c r="DG141" s="543"/>
      <c r="DH141" s="543"/>
      <c r="DI141" s="543"/>
      <c r="DJ141" s="543"/>
      <c r="DK141" s="543"/>
      <c r="DL141" s="543"/>
      <c r="DM141" s="543"/>
      <c r="DN141" s="543"/>
      <c r="DO141" s="543"/>
      <c r="DP141" s="543"/>
      <c r="DQ141" s="543"/>
      <c r="DR141" s="543"/>
      <c r="DS141" s="543"/>
      <c r="DT141" s="543"/>
      <c r="DU141" s="543"/>
      <c r="DV141" s="543"/>
      <c r="DW141" s="543"/>
      <c r="DX141" s="543"/>
      <c r="DY141" s="543"/>
      <c r="DZ141" s="543"/>
      <c r="EA141" s="543"/>
    </row>
    <row r="142" spans="1:131">
      <c r="A142" s="82"/>
      <c r="C142" t="s">
        <v>152</v>
      </c>
      <c r="D142" s="1123"/>
      <c r="E142" s="1126"/>
      <c r="F142" s="1270">
        <f>F139</f>
        <v>0</v>
      </c>
      <c r="G142" s="1268"/>
      <c r="H142" s="439">
        <f>H139</f>
        <v>0</v>
      </c>
      <c r="I142" s="87"/>
      <c r="K142" s="771"/>
      <c r="L142" s="459">
        <f t="shared" ref="L142:AQ142" si="115">IF($D142&gt;0,IF(L$84&gt;=$D142,IF(K142&lt;1,$F139*$H142*(1+$G142/12)/12,K142*(1+$G142/12)),0),0)</f>
        <v>0</v>
      </c>
      <c r="M142" s="459">
        <f t="shared" si="115"/>
        <v>0</v>
      </c>
      <c r="N142" s="459">
        <f t="shared" si="115"/>
        <v>0</v>
      </c>
      <c r="O142" s="459">
        <f t="shared" si="115"/>
        <v>0</v>
      </c>
      <c r="P142" s="459">
        <f t="shared" si="115"/>
        <v>0</v>
      </c>
      <c r="Q142" s="459">
        <f t="shared" si="115"/>
        <v>0</v>
      </c>
      <c r="R142" s="459">
        <f t="shared" si="115"/>
        <v>0</v>
      </c>
      <c r="S142" s="459">
        <f t="shared" si="115"/>
        <v>0</v>
      </c>
      <c r="T142" s="459">
        <f t="shared" si="115"/>
        <v>0</v>
      </c>
      <c r="U142" s="459">
        <f t="shared" si="115"/>
        <v>0</v>
      </c>
      <c r="V142" s="459">
        <f t="shared" si="115"/>
        <v>0</v>
      </c>
      <c r="W142" s="459">
        <f t="shared" si="115"/>
        <v>0</v>
      </c>
      <c r="X142" s="459">
        <f t="shared" si="115"/>
        <v>0</v>
      </c>
      <c r="Y142" s="459">
        <f t="shared" si="115"/>
        <v>0</v>
      </c>
      <c r="Z142" s="459">
        <f t="shared" si="115"/>
        <v>0</v>
      </c>
      <c r="AA142" s="459">
        <f t="shared" si="115"/>
        <v>0</v>
      </c>
      <c r="AB142" s="459">
        <f t="shared" si="115"/>
        <v>0</v>
      </c>
      <c r="AC142" s="459">
        <f t="shared" si="115"/>
        <v>0</v>
      </c>
      <c r="AD142" s="459">
        <f t="shared" si="115"/>
        <v>0</v>
      </c>
      <c r="AE142" s="459">
        <f t="shared" si="115"/>
        <v>0</v>
      </c>
      <c r="AF142" s="459">
        <f t="shared" si="115"/>
        <v>0</v>
      </c>
      <c r="AG142" s="459">
        <f t="shared" si="115"/>
        <v>0</v>
      </c>
      <c r="AH142" s="459">
        <f t="shared" si="115"/>
        <v>0</v>
      </c>
      <c r="AI142" s="459">
        <f t="shared" si="115"/>
        <v>0</v>
      </c>
      <c r="AJ142" s="459">
        <f t="shared" si="115"/>
        <v>0</v>
      </c>
      <c r="AK142" s="459">
        <f t="shared" si="115"/>
        <v>0</v>
      </c>
      <c r="AL142" s="459">
        <f t="shared" si="115"/>
        <v>0</v>
      </c>
      <c r="AM142" s="459">
        <f t="shared" si="115"/>
        <v>0</v>
      </c>
      <c r="AN142" s="459">
        <f t="shared" si="115"/>
        <v>0</v>
      </c>
      <c r="AO142" s="459">
        <f t="shared" si="115"/>
        <v>0</v>
      </c>
      <c r="AP142" s="459">
        <f t="shared" si="115"/>
        <v>0</v>
      </c>
      <c r="AQ142" s="459">
        <f t="shared" si="115"/>
        <v>0</v>
      </c>
      <c r="AR142" s="459">
        <f t="shared" ref="AR142:BW142" si="116">IF($D142&gt;0,IF(AR$84&gt;=$D142,IF(AQ142&lt;1,$F139*$H142*(1+$G142/12)/12,AQ142*(1+$G142/12)),0),0)</f>
        <v>0</v>
      </c>
      <c r="AS142" s="459">
        <f t="shared" si="116"/>
        <v>0</v>
      </c>
      <c r="AT142" s="459">
        <f t="shared" si="116"/>
        <v>0</v>
      </c>
      <c r="AU142" s="459">
        <f t="shared" si="116"/>
        <v>0</v>
      </c>
      <c r="AV142" s="459">
        <f t="shared" si="116"/>
        <v>0</v>
      </c>
      <c r="AW142" s="459">
        <f t="shared" si="116"/>
        <v>0</v>
      </c>
      <c r="AX142" s="459">
        <f t="shared" si="116"/>
        <v>0</v>
      </c>
      <c r="AY142" s="459">
        <f t="shared" si="116"/>
        <v>0</v>
      </c>
      <c r="AZ142" s="459">
        <f t="shared" si="116"/>
        <v>0</v>
      </c>
      <c r="BA142" s="459">
        <f t="shared" si="116"/>
        <v>0</v>
      </c>
      <c r="BB142" s="459">
        <f t="shared" si="116"/>
        <v>0</v>
      </c>
      <c r="BC142" s="459">
        <f t="shared" si="116"/>
        <v>0</v>
      </c>
      <c r="BD142" s="459">
        <f t="shared" si="116"/>
        <v>0</v>
      </c>
      <c r="BE142" s="459">
        <f t="shared" si="116"/>
        <v>0</v>
      </c>
      <c r="BF142" s="459">
        <f t="shared" si="116"/>
        <v>0</v>
      </c>
      <c r="BG142" s="459">
        <f t="shared" si="116"/>
        <v>0</v>
      </c>
      <c r="BH142" s="459">
        <f t="shared" si="116"/>
        <v>0</v>
      </c>
      <c r="BI142" s="459">
        <f t="shared" si="116"/>
        <v>0</v>
      </c>
      <c r="BJ142" s="459">
        <f t="shared" si="116"/>
        <v>0</v>
      </c>
      <c r="BK142" s="459">
        <f t="shared" si="116"/>
        <v>0</v>
      </c>
      <c r="BL142" s="459">
        <f t="shared" si="116"/>
        <v>0</v>
      </c>
      <c r="BM142" s="459">
        <f t="shared" si="116"/>
        <v>0</v>
      </c>
      <c r="BN142" s="459">
        <f t="shared" si="116"/>
        <v>0</v>
      </c>
      <c r="BO142" s="459">
        <f t="shared" si="116"/>
        <v>0</v>
      </c>
      <c r="BP142" s="459">
        <f t="shared" si="116"/>
        <v>0</v>
      </c>
      <c r="BQ142" s="459">
        <f t="shared" si="116"/>
        <v>0</v>
      </c>
      <c r="BR142" s="459">
        <f t="shared" si="116"/>
        <v>0</v>
      </c>
      <c r="BS142" s="459">
        <f t="shared" si="116"/>
        <v>0</v>
      </c>
      <c r="BT142" s="459">
        <f t="shared" si="116"/>
        <v>0</v>
      </c>
      <c r="BU142" s="459">
        <f t="shared" si="116"/>
        <v>0</v>
      </c>
      <c r="BV142" s="459">
        <f t="shared" si="116"/>
        <v>0</v>
      </c>
      <c r="BW142" s="459">
        <f t="shared" si="116"/>
        <v>0</v>
      </c>
      <c r="BX142" s="459">
        <f t="shared" ref="BX142:DC142" si="117">IF($D142&gt;0,IF(BX$84&gt;=$D142,IF(BW142&lt;1,$F139*$H142*(1+$G142/12)/12,BW142*(1+$G142/12)),0),0)</f>
        <v>0</v>
      </c>
      <c r="BY142" s="459">
        <f t="shared" si="117"/>
        <v>0</v>
      </c>
      <c r="BZ142" s="459">
        <f t="shared" si="117"/>
        <v>0</v>
      </c>
      <c r="CA142" s="459">
        <f t="shared" si="117"/>
        <v>0</v>
      </c>
      <c r="CB142" s="459">
        <f t="shared" si="117"/>
        <v>0</v>
      </c>
      <c r="CC142" s="459">
        <f t="shared" si="117"/>
        <v>0</v>
      </c>
      <c r="CD142" s="459">
        <f t="shared" si="117"/>
        <v>0</v>
      </c>
      <c r="CE142" s="459">
        <f t="shared" si="117"/>
        <v>0</v>
      </c>
      <c r="CF142" s="459">
        <f t="shared" si="117"/>
        <v>0</v>
      </c>
      <c r="CG142" s="459">
        <f t="shared" si="117"/>
        <v>0</v>
      </c>
      <c r="CH142" s="459">
        <f t="shared" si="117"/>
        <v>0</v>
      </c>
      <c r="CI142" s="459">
        <f t="shared" si="117"/>
        <v>0</v>
      </c>
      <c r="CJ142" s="459">
        <f t="shared" si="117"/>
        <v>0</v>
      </c>
      <c r="CK142" s="459">
        <f t="shared" si="117"/>
        <v>0</v>
      </c>
      <c r="CL142" s="459">
        <f t="shared" si="117"/>
        <v>0</v>
      </c>
      <c r="CM142" s="459">
        <f t="shared" si="117"/>
        <v>0</v>
      </c>
      <c r="CN142" s="459">
        <f t="shared" si="117"/>
        <v>0</v>
      </c>
      <c r="CO142" s="459">
        <f t="shared" si="117"/>
        <v>0</v>
      </c>
      <c r="CP142" s="459">
        <f t="shared" si="117"/>
        <v>0</v>
      </c>
      <c r="CQ142" s="459">
        <f t="shared" si="117"/>
        <v>0</v>
      </c>
      <c r="CR142" s="459">
        <f t="shared" si="117"/>
        <v>0</v>
      </c>
      <c r="CS142" s="459">
        <f t="shared" si="117"/>
        <v>0</v>
      </c>
      <c r="CT142" s="459">
        <f t="shared" si="117"/>
        <v>0</v>
      </c>
      <c r="CU142" s="459">
        <f t="shared" si="117"/>
        <v>0</v>
      </c>
      <c r="CV142" s="459">
        <f t="shared" si="117"/>
        <v>0</v>
      </c>
      <c r="CW142" s="459">
        <f t="shared" si="117"/>
        <v>0</v>
      </c>
      <c r="CX142" s="459">
        <f t="shared" si="117"/>
        <v>0</v>
      </c>
      <c r="CY142" s="459">
        <f t="shared" si="117"/>
        <v>0</v>
      </c>
      <c r="CZ142" s="459">
        <f t="shared" si="117"/>
        <v>0</v>
      </c>
      <c r="DA142" s="459">
        <f t="shared" si="117"/>
        <v>0</v>
      </c>
      <c r="DB142" s="459">
        <f t="shared" si="117"/>
        <v>0</v>
      </c>
      <c r="DC142" s="459">
        <f t="shared" si="117"/>
        <v>0</v>
      </c>
      <c r="DD142" s="459">
        <f t="shared" ref="DD142:EA142" si="118">IF($D142&gt;0,IF(DD$84&gt;=$D142,IF(DC142&lt;1,$F139*$H142*(1+$G142/12)/12,DC142*(1+$G142/12)),0),0)</f>
        <v>0</v>
      </c>
      <c r="DE142" s="459">
        <f t="shared" si="118"/>
        <v>0</v>
      </c>
      <c r="DF142" s="459">
        <f t="shared" si="118"/>
        <v>0</v>
      </c>
      <c r="DG142" s="459">
        <f t="shared" si="118"/>
        <v>0</v>
      </c>
      <c r="DH142" s="459">
        <f t="shared" si="118"/>
        <v>0</v>
      </c>
      <c r="DI142" s="459">
        <f t="shared" si="118"/>
        <v>0</v>
      </c>
      <c r="DJ142" s="459">
        <f t="shared" si="118"/>
        <v>0</v>
      </c>
      <c r="DK142" s="459">
        <f t="shared" si="118"/>
        <v>0</v>
      </c>
      <c r="DL142" s="459">
        <f t="shared" si="118"/>
        <v>0</v>
      </c>
      <c r="DM142" s="459">
        <f t="shared" si="118"/>
        <v>0</v>
      </c>
      <c r="DN142" s="459">
        <f t="shared" si="118"/>
        <v>0</v>
      </c>
      <c r="DO142" s="459">
        <f t="shared" si="118"/>
        <v>0</v>
      </c>
      <c r="DP142" s="459">
        <f t="shared" si="118"/>
        <v>0</v>
      </c>
      <c r="DQ142" s="459">
        <f t="shared" si="118"/>
        <v>0</v>
      </c>
      <c r="DR142" s="459">
        <f t="shared" si="118"/>
        <v>0</v>
      </c>
      <c r="DS142" s="459">
        <f t="shared" si="118"/>
        <v>0</v>
      </c>
      <c r="DT142" s="459">
        <f t="shared" si="118"/>
        <v>0</v>
      </c>
      <c r="DU142" s="459">
        <f t="shared" si="118"/>
        <v>0</v>
      </c>
      <c r="DV142" s="459">
        <f t="shared" si="118"/>
        <v>0</v>
      </c>
      <c r="DW142" s="459">
        <f t="shared" si="118"/>
        <v>0</v>
      </c>
      <c r="DX142" s="459">
        <f t="shared" si="118"/>
        <v>0</v>
      </c>
      <c r="DY142" s="459">
        <f t="shared" si="118"/>
        <v>0</v>
      </c>
      <c r="DZ142" s="459">
        <f t="shared" si="118"/>
        <v>0</v>
      </c>
      <c r="EA142" s="459">
        <f t="shared" si="118"/>
        <v>0</v>
      </c>
    </row>
    <row r="143" spans="1:131">
      <c r="A143" s="88"/>
      <c r="B143" s="34"/>
      <c r="C143" s="34" t="s">
        <v>154</v>
      </c>
      <c r="D143" s="1123"/>
      <c r="E143" s="1126"/>
      <c r="F143" s="1270">
        <f>F140</f>
        <v>0</v>
      </c>
      <c r="G143" s="1269"/>
      <c r="H143" s="439">
        <f>H140</f>
        <v>0</v>
      </c>
      <c r="K143" s="465"/>
      <c r="L143" s="459">
        <f t="shared" ref="L143:AQ143" si="119">IF($D143&gt;0,IF(L$84&gt;=$D143,IF(K143&lt;1,$F140*$H143*(1+$G143/12)/12,K143*(1+$G143/12)),0),0)</f>
        <v>0</v>
      </c>
      <c r="M143" s="459">
        <f t="shared" si="119"/>
        <v>0</v>
      </c>
      <c r="N143" s="459">
        <f t="shared" si="119"/>
        <v>0</v>
      </c>
      <c r="O143" s="459">
        <f t="shared" si="119"/>
        <v>0</v>
      </c>
      <c r="P143" s="459">
        <f t="shared" si="119"/>
        <v>0</v>
      </c>
      <c r="Q143" s="459">
        <f t="shared" si="119"/>
        <v>0</v>
      </c>
      <c r="R143" s="459">
        <f t="shared" si="119"/>
        <v>0</v>
      </c>
      <c r="S143" s="459">
        <f t="shared" si="119"/>
        <v>0</v>
      </c>
      <c r="T143" s="459">
        <f t="shared" si="119"/>
        <v>0</v>
      </c>
      <c r="U143" s="459">
        <f t="shared" si="119"/>
        <v>0</v>
      </c>
      <c r="V143" s="459">
        <f t="shared" si="119"/>
        <v>0</v>
      </c>
      <c r="W143" s="459">
        <f t="shared" si="119"/>
        <v>0</v>
      </c>
      <c r="X143" s="459">
        <f t="shared" si="119"/>
        <v>0</v>
      </c>
      <c r="Y143" s="459">
        <f t="shared" si="119"/>
        <v>0</v>
      </c>
      <c r="Z143" s="459">
        <f t="shared" si="119"/>
        <v>0</v>
      </c>
      <c r="AA143" s="459">
        <f t="shared" si="119"/>
        <v>0</v>
      </c>
      <c r="AB143" s="459">
        <f t="shared" si="119"/>
        <v>0</v>
      </c>
      <c r="AC143" s="459">
        <f t="shared" si="119"/>
        <v>0</v>
      </c>
      <c r="AD143" s="459">
        <f t="shared" si="119"/>
        <v>0</v>
      </c>
      <c r="AE143" s="459">
        <f t="shared" si="119"/>
        <v>0</v>
      </c>
      <c r="AF143" s="459">
        <f t="shared" si="119"/>
        <v>0</v>
      </c>
      <c r="AG143" s="459">
        <f t="shared" si="119"/>
        <v>0</v>
      </c>
      <c r="AH143" s="459">
        <f t="shared" si="119"/>
        <v>0</v>
      </c>
      <c r="AI143" s="459">
        <f t="shared" si="119"/>
        <v>0</v>
      </c>
      <c r="AJ143" s="459">
        <f t="shared" si="119"/>
        <v>0</v>
      </c>
      <c r="AK143" s="459">
        <f t="shared" si="119"/>
        <v>0</v>
      </c>
      <c r="AL143" s="459">
        <f t="shared" si="119"/>
        <v>0</v>
      </c>
      <c r="AM143" s="459">
        <f t="shared" si="119"/>
        <v>0</v>
      </c>
      <c r="AN143" s="459">
        <f t="shared" si="119"/>
        <v>0</v>
      </c>
      <c r="AO143" s="459">
        <f t="shared" si="119"/>
        <v>0</v>
      </c>
      <c r="AP143" s="459">
        <f t="shared" si="119"/>
        <v>0</v>
      </c>
      <c r="AQ143" s="459">
        <f t="shared" si="119"/>
        <v>0</v>
      </c>
      <c r="AR143" s="459">
        <f t="shared" ref="AR143:BW143" si="120">IF($D143&gt;0,IF(AR$84&gt;=$D143,IF(AQ143&lt;1,$F140*$H143*(1+$G143/12)/12,AQ143*(1+$G143/12)),0),0)</f>
        <v>0</v>
      </c>
      <c r="AS143" s="459">
        <f t="shared" si="120"/>
        <v>0</v>
      </c>
      <c r="AT143" s="459">
        <f t="shared" si="120"/>
        <v>0</v>
      </c>
      <c r="AU143" s="459">
        <f t="shared" si="120"/>
        <v>0</v>
      </c>
      <c r="AV143" s="459">
        <f t="shared" si="120"/>
        <v>0</v>
      </c>
      <c r="AW143" s="459">
        <f t="shared" si="120"/>
        <v>0</v>
      </c>
      <c r="AX143" s="459">
        <f t="shared" si="120"/>
        <v>0</v>
      </c>
      <c r="AY143" s="459">
        <f t="shared" si="120"/>
        <v>0</v>
      </c>
      <c r="AZ143" s="459">
        <f t="shared" si="120"/>
        <v>0</v>
      </c>
      <c r="BA143" s="459">
        <f t="shared" si="120"/>
        <v>0</v>
      </c>
      <c r="BB143" s="459">
        <f t="shared" si="120"/>
        <v>0</v>
      </c>
      <c r="BC143" s="459">
        <f t="shared" si="120"/>
        <v>0</v>
      </c>
      <c r="BD143" s="459">
        <f t="shared" si="120"/>
        <v>0</v>
      </c>
      <c r="BE143" s="459">
        <f t="shared" si="120"/>
        <v>0</v>
      </c>
      <c r="BF143" s="459">
        <f t="shared" si="120"/>
        <v>0</v>
      </c>
      <c r="BG143" s="459">
        <f t="shared" si="120"/>
        <v>0</v>
      </c>
      <c r="BH143" s="459">
        <f t="shared" si="120"/>
        <v>0</v>
      </c>
      <c r="BI143" s="459">
        <f t="shared" si="120"/>
        <v>0</v>
      </c>
      <c r="BJ143" s="459">
        <f t="shared" si="120"/>
        <v>0</v>
      </c>
      <c r="BK143" s="459">
        <f t="shared" si="120"/>
        <v>0</v>
      </c>
      <c r="BL143" s="459">
        <f t="shared" si="120"/>
        <v>0</v>
      </c>
      <c r="BM143" s="459">
        <f t="shared" si="120"/>
        <v>0</v>
      </c>
      <c r="BN143" s="459">
        <f t="shared" si="120"/>
        <v>0</v>
      </c>
      <c r="BO143" s="459">
        <f t="shared" si="120"/>
        <v>0</v>
      </c>
      <c r="BP143" s="459">
        <f t="shared" si="120"/>
        <v>0</v>
      </c>
      <c r="BQ143" s="459">
        <f t="shared" si="120"/>
        <v>0</v>
      </c>
      <c r="BR143" s="459">
        <f t="shared" si="120"/>
        <v>0</v>
      </c>
      <c r="BS143" s="459">
        <f t="shared" si="120"/>
        <v>0</v>
      </c>
      <c r="BT143" s="459">
        <f t="shared" si="120"/>
        <v>0</v>
      </c>
      <c r="BU143" s="459">
        <f t="shared" si="120"/>
        <v>0</v>
      </c>
      <c r="BV143" s="459">
        <f t="shared" si="120"/>
        <v>0</v>
      </c>
      <c r="BW143" s="459">
        <f t="shared" si="120"/>
        <v>0</v>
      </c>
      <c r="BX143" s="459">
        <f t="shared" ref="BX143:DC143" si="121">IF($D143&gt;0,IF(BX$84&gt;=$D143,IF(BW143&lt;1,$F140*$H143*(1+$G143/12)/12,BW143*(1+$G143/12)),0),0)</f>
        <v>0</v>
      </c>
      <c r="BY143" s="459">
        <f t="shared" si="121"/>
        <v>0</v>
      </c>
      <c r="BZ143" s="459">
        <f t="shared" si="121"/>
        <v>0</v>
      </c>
      <c r="CA143" s="459">
        <f t="shared" si="121"/>
        <v>0</v>
      </c>
      <c r="CB143" s="459">
        <f t="shared" si="121"/>
        <v>0</v>
      </c>
      <c r="CC143" s="459">
        <f t="shared" si="121"/>
        <v>0</v>
      </c>
      <c r="CD143" s="459">
        <f t="shared" si="121"/>
        <v>0</v>
      </c>
      <c r="CE143" s="459">
        <f t="shared" si="121"/>
        <v>0</v>
      </c>
      <c r="CF143" s="459">
        <f t="shared" si="121"/>
        <v>0</v>
      </c>
      <c r="CG143" s="459">
        <f t="shared" si="121"/>
        <v>0</v>
      </c>
      <c r="CH143" s="459">
        <f t="shared" si="121"/>
        <v>0</v>
      </c>
      <c r="CI143" s="459">
        <f t="shared" si="121"/>
        <v>0</v>
      </c>
      <c r="CJ143" s="459">
        <f t="shared" si="121"/>
        <v>0</v>
      </c>
      <c r="CK143" s="459">
        <f t="shared" si="121"/>
        <v>0</v>
      </c>
      <c r="CL143" s="459">
        <f t="shared" si="121"/>
        <v>0</v>
      </c>
      <c r="CM143" s="459">
        <f t="shared" si="121"/>
        <v>0</v>
      </c>
      <c r="CN143" s="459">
        <f t="shared" si="121"/>
        <v>0</v>
      </c>
      <c r="CO143" s="459">
        <f t="shared" si="121"/>
        <v>0</v>
      </c>
      <c r="CP143" s="459">
        <f t="shared" si="121"/>
        <v>0</v>
      </c>
      <c r="CQ143" s="459">
        <f t="shared" si="121"/>
        <v>0</v>
      </c>
      <c r="CR143" s="459">
        <f t="shared" si="121"/>
        <v>0</v>
      </c>
      <c r="CS143" s="459">
        <f t="shared" si="121"/>
        <v>0</v>
      </c>
      <c r="CT143" s="459">
        <f t="shared" si="121"/>
        <v>0</v>
      </c>
      <c r="CU143" s="459">
        <f t="shared" si="121"/>
        <v>0</v>
      </c>
      <c r="CV143" s="459">
        <f t="shared" si="121"/>
        <v>0</v>
      </c>
      <c r="CW143" s="459">
        <f t="shared" si="121"/>
        <v>0</v>
      </c>
      <c r="CX143" s="459">
        <f t="shared" si="121"/>
        <v>0</v>
      </c>
      <c r="CY143" s="459">
        <f t="shared" si="121"/>
        <v>0</v>
      </c>
      <c r="CZ143" s="459">
        <f t="shared" si="121"/>
        <v>0</v>
      </c>
      <c r="DA143" s="459">
        <f t="shared" si="121"/>
        <v>0</v>
      </c>
      <c r="DB143" s="459">
        <f t="shared" si="121"/>
        <v>0</v>
      </c>
      <c r="DC143" s="459">
        <f t="shared" si="121"/>
        <v>0</v>
      </c>
      <c r="DD143" s="459">
        <f t="shared" ref="DD143:EA143" si="122">IF($D143&gt;0,IF(DD$84&gt;=$D143,IF(DC143&lt;1,$F140*$H143*(1+$G143/12)/12,DC143*(1+$G143/12)),0),0)</f>
        <v>0</v>
      </c>
      <c r="DE143" s="459">
        <f t="shared" si="122"/>
        <v>0</v>
      </c>
      <c r="DF143" s="459">
        <f t="shared" si="122"/>
        <v>0</v>
      </c>
      <c r="DG143" s="459">
        <f t="shared" si="122"/>
        <v>0</v>
      </c>
      <c r="DH143" s="459">
        <f t="shared" si="122"/>
        <v>0</v>
      </c>
      <c r="DI143" s="459">
        <f t="shared" si="122"/>
        <v>0</v>
      </c>
      <c r="DJ143" s="459">
        <f t="shared" si="122"/>
        <v>0</v>
      </c>
      <c r="DK143" s="459">
        <f t="shared" si="122"/>
        <v>0</v>
      </c>
      <c r="DL143" s="459">
        <f t="shared" si="122"/>
        <v>0</v>
      </c>
      <c r="DM143" s="459">
        <f t="shared" si="122"/>
        <v>0</v>
      </c>
      <c r="DN143" s="459">
        <f t="shared" si="122"/>
        <v>0</v>
      </c>
      <c r="DO143" s="459">
        <f t="shared" si="122"/>
        <v>0</v>
      </c>
      <c r="DP143" s="459">
        <f t="shared" si="122"/>
        <v>0</v>
      </c>
      <c r="DQ143" s="459">
        <f t="shared" si="122"/>
        <v>0</v>
      </c>
      <c r="DR143" s="459">
        <f t="shared" si="122"/>
        <v>0</v>
      </c>
      <c r="DS143" s="459">
        <f t="shared" si="122"/>
        <v>0</v>
      </c>
      <c r="DT143" s="459">
        <f t="shared" si="122"/>
        <v>0</v>
      </c>
      <c r="DU143" s="459">
        <f t="shared" si="122"/>
        <v>0</v>
      </c>
      <c r="DV143" s="459">
        <f t="shared" si="122"/>
        <v>0</v>
      </c>
      <c r="DW143" s="459">
        <f t="shared" si="122"/>
        <v>0</v>
      </c>
      <c r="DX143" s="459">
        <f t="shared" si="122"/>
        <v>0</v>
      </c>
      <c r="DY143" s="459">
        <f t="shared" si="122"/>
        <v>0</v>
      </c>
      <c r="DZ143" s="459">
        <f t="shared" si="122"/>
        <v>0</v>
      </c>
      <c r="EA143" s="459">
        <f t="shared" si="122"/>
        <v>0</v>
      </c>
    </row>
    <row r="144" spans="1:131">
      <c r="B144" s="12"/>
      <c r="D144" s="90"/>
      <c r="E144" s="91"/>
      <c r="F144" s="92"/>
      <c r="K144" s="465"/>
      <c r="L144" s="544"/>
      <c r="M144" s="544"/>
      <c r="N144" s="544"/>
      <c r="O144" s="544"/>
      <c r="P144" s="544"/>
      <c r="Q144" s="544"/>
      <c r="R144" s="544"/>
      <c r="S144" s="544"/>
      <c r="T144" s="544"/>
      <c r="U144" s="544"/>
      <c r="V144" s="544"/>
      <c r="W144" s="544"/>
      <c r="X144" s="544"/>
      <c r="Y144" s="544"/>
      <c r="Z144" s="544"/>
      <c r="AA144" s="544"/>
      <c r="AB144" s="544"/>
      <c r="AC144" s="544"/>
      <c r="AD144" s="544"/>
      <c r="AE144" s="544"/>
      <c r="AF144" s="544"/>
      <c r="AG144" s="544"/>
      <c r="AH144" s="544"/>
      <c r="AI144" s="544"/>
      <c r="AJ144" s="544"/>
      <c r="AK144" s="544"/>
      <c r="AL144" s="544"/>
      <c r="AM144" s="544"/>
      <c r="AN144" s="544"/>
      <c r="AO144" s="544"/>
      <c r="AP144" s="544"/>
      <c r="AQ144" s="544"/>
      <c r="AR144" s="544"/>
      <c r="AS144" s="544"/>
      <c r="AT144" s="544"/>
      <c r="AU144" s="544"/>
      <c r="AV144" s="544"/>
      <c r="AW144" s="544"/>
      <c r="AX144" s="544"/>
      <c r="AY144" s="544"/>
      <c r="AZ144" s="544"/>
      <c r="BA144" s="544"/>
      <c r="BB144" s="544"/>
      <c r="BC144" s="544"/>
      <c r="BD144" s="544"/>
      <c r="BE144" s="544"/>
      <c r="BF144" s="544"/>
      <c r="BG144" s="544"/>
      <c r="BH144" s="544"/>
      <c r="BI144" s="544"/>
      <c r="BJ144" s="544"/>
      <c r="BK144" s="544"/>
      <c r="BL144" s="544"/>
      <c r="BM144" s="544"/>
      <c r="BN144" s="544"/>
      <c r="BO144" s="544"/>
      <c r="BP144" s="544"/>
      <c r="BQ144" s="544"/>
      <c r="BR144" s="544"/>
      <c r="BS144" s="544"/>
      <c r="BT144" s="544"/>
      <c r="BU144" s="544"/>
      <c r="BV144" s="544"/>
      <c r="BW144" s="544"/>
      <c r="BX144" s="544"/>
      <c r="BY144" s="544"/>
      <c r="BZ144" s="544"/>
      <c r="CA144" s="544"/>
      <c r="CB144" s="544"/>
      <c r="CC144" s="544"/>
      <c r="CD144" s="544"/>
      <c r="CE144" s="544"/>
      <c r="CF144" s="544"/>
      <c r="CG144" s="544"/>
      <c r="CH144" s="544"/>
      <c r="CI144" s="544"/>
      <c r="CJ144" s="544"/>
      <c r="CK144" s="544"/>
      <c r="CL144" s="544"/>
      <c r="CM144" s="544"/>
      <c r="CN144" s="544"/>
      <c r="CO144" s="544"/>
      <c r="CP144" s="544"/>
      <c r="CQ144" s="544"/>
      <c r="CR144" s="544"/>
      <c r="CS144" s="544"/>
      <c r="CT144" s="544"/>
      <c r="CU144" s="544"/>
      <c r="CV144" s="544"/>
      <c r="CW144" s="544"/>
      <c r="CX144" s="544"/>
      <c r="CY144" s="544"/>
      <c r="CZ144" s="544"/>
      <c r="DA144" s="544"/>
      <c r="DB144" s="544"/>
      <c r="DC144" s="544"/>
      <c r="DD144" s="544"/>
      <c r="DE144" s="544"/>
      <c r="DF144" s="544"/>
      <c r="DG144" s="544"/>
      <c r="DH144" s="544"/>
      <c r="DI144" s="544"/>
      <c r="DJ144" s="544"/>
      <c r="DK144" s="544"/>
      <c r="DL144" s="544"/>
      <c r="DM144" s="544"/>
      <c r="DN144" s="544"/>
      <c r="DO144" s="544"/>
      <c r="DP144" s="544"/>
      <c r="DQ144" s="544"/>
      <c r="DR144" s="544"/>
      <c r="DS144" s="544"/>
      <c r="DT144" s="544"/>
      <c r="DU144" s="544"/>
      <c r="DV144" s="544"/>
      <c r="DW144" s="544"/>
      <c r="DX144" s="544"/>
      <c r="DY144" s="544"/>
      <c r="DZ144" s="544"/>
      <c r="EA144" s="544"/>
    </row>
    <row r="145" spans="1:131">
      <c r="B145" s="808" t="e">
        <f>SUM(B86,B98,B109,B123,B134)/B146</f>
        <v>#DIV/0!</v>
      </c>
      <c r="D145" s="90"/>
      <c r="E145" s="91"/>
      <c r="F145" s="92"/>
      <c r="K145" s="465"/>
      <c r="L145" s="544"/>
      <c r="M145" s="544"/>
      <c r="N145" s="544"/>
      <c r="O145" s="544"/>
      <c r="P145" s="544"/>
      <c r="Q145" s="544"/>
      <c r="R145" s="544"/>
      <c r="S145" s="544"/>
      <c r="T145" s="544"/>
      <c r="U145" s="544"/>
      <c r="V145" s="544"/>
      <c r="W145" s="544"/>
      <c r="X145" s="544"/>
      <c r="Y145" s="544"/>
      <c r="Z145" s="544"/>
      <c r="AA145" s="544"/>
      <c r="AB145" s="544"/>
      <c r="AC145" s="544"/>
      <c r="AD145" s="544"/>
      <c r="AE145" s="544"/>
      <c r="AF145" s="544"/>
      <c r="AG145" s="544"/>
      <c r="AH145" s="544"/>
      <c r="AI145" s="544"/>
      <c r="AJ145" s="544"/>
      <c r="AK145" s="544"/>
      <c r="AL145" s="544"/>
      <c r="AM145" s="544"/>
      <c r="AN145" s="544"/>
      <c r="AO145" s="544"/>
      <c r="AP145" s="544"/>
      <c r="AQ145" s="544"/>
      <c r="AR145" s="544"/>
      <c r="AS145" s="544"/>
      <c r="AT145" s="544"/>
      <c r="AU145" s="544"/>
      <c r="AV145" s="544"/>
      <c r="AW145" s="544"/>
      <c r="AX145" s="544"/>
      <c r="AY145" s="544"/>
      <c r="AZ145" s="544"/>
      <c r="BA145" s="544"/>
      <c r="BB145" s="544"/>
      <c r="BC145" s="544"/>
      <c r="BD145" s="544"/>
      <c r="BE145" s="544"/>
      <c r="BF145" s="544"/>
      <c r="BG145" s="544"/>
      <c r="BH145" s="544"/>
      <c r="BI145" s="544"/>
      <c r="BJ145" s="544"/>
      <c r="BK145" s="544"/>
      <c r="BL145" s="544"/>
      <c r="BM145" s="544"/>
      <c r="BN145" s="544"/>
      <c r="BO145" s="544"/>
      <c r="BP145" s="544"/>
      <c r="BQ145" s="544"/>
      <c r="BR145" s="544"/>
      <c r="BS145" s="544"/>
      <c r="BT145" s="544"/>
      <c r="BU145" s="544"/>
      <c r="BV145" s="544"/>
      <c r="BW145" s="544"/>
      <c r="BX145" s="544"/>
      <c r="BY145" s="544"/>
      <c r="BZ145" s="544"/>
      <c r="CA145" s="544"/>
      <c r="CB145" s="544"/>
      <c r="CC145" s="544"/>
      <c r="CD145" s="544"/>
      <c r="CE145" s="544"/>
      <c r="CF145" s="544"/>
      <c r="CG145" s="544"/>
      <c r="CH145" s="544"/>
      <c r="CI145" s="544"/>
      <c r="CJ145" s="544"/>
      <c r="CK145" s="544"/>
      <c r="CL145" s="544"/>
      <c r="CM145" s="544"/>
      <c r="CN145" s="544"/>
      <c r="CO145" s="544"/>
      <c r="CP145" s="544"/>
      <c r="CQ145" s="544"/>
      <c r="CR145" s="544"/>
      <c r="CS145" s="544"/>
      <c r="CT145" s="544"/>
      <c r="CU145" s="544"/>
      <c r="CV145" s="544"/>
      <c r="CW145" s="544"/>
      <c r="CX145" s="544"/>
      <c r="CY145" s="544"/>
      <c r="CZ145" s="544"/>
      <c r="DA145" s="544"/>
      <c r="DB145" s="544"/>
      <c r="DC145" s="544"/>
      <c r="DD145" s="544"/>
      <c r="DE145" s="544"/>
      <c r="DF145" s="544"/>
      <c r="DG145" s="544"/>
      <c r="DH145" s="544"/>
      <c r="DI145" s="544"/>
      <c r="DJ145" s="544"/>
      <c r="DK145" s="544"/>
      <c r="DL145" s="544"/>
      <c r="DM145" s="544"/>
      <c r="DN145" s="544"/>
      <c r="DO145" s="544"/>
      <c r="DP145" s="544"/>
      <c r="DQ145" s="544"/>
      <c r="DR145" s="544"/>
      <c r="DS145" s="544"/>
      <c r="DT145" s="544"/>
      <c r="DU145" s="544"/>
      <c r="DV145" s="544"/>
      <c r="DW145" s="544"/>
      <c r="DX145" s="544"/>
      <c r="DY145" s="544"/>
      <c r="DZ145" s="544"/>
      <c r="EA145" s="544"/>
    </row>
    <row r="146" spans="1:131">
      <c r="A146" s="256" t="s">
        <v>475</v>
      </c>
      <c r="B146" s="323">
        <f>SUM(A87,A99,A110,A124,A135)</f>
        <v>0</v>
      </c>
      <c r="C146" s="323"/>
      <c r="D146" s="273"/>
      <c r="E146" s="273"/>
      <c r="F146" s="257"/>
      <c r="G146" s="257"/>
      <c r="H146" s="257"/>
      <c r="I146" s="257"/>
      <c r="J146" s="257"/>
      <c r="K146" s="468"/>
      <c r="L146" s="468">
        <f t="shared" ref="L146:AQ146" si="123">SUM(L86:L92,L95,L98:L103,L106,L109:L117,L120,L123:L128,L131,L134:L139,L142)</f>
        <v>0</v>
      </c>
      <c r="M146" s="468">
        <f t="shared" si="123"/>
        <v>0</v>
      </c>
      <c r="N146" s="468">
        <f t="shared" si="123"/>
        <v>0</v>
      </c>
      <c r="O146" s="468">
        <f t="shared" si="123"/>
        <v>0</v>
      </c>
      <c r="P146" s="468">
        <f t="shared" si="123"/>
        <v>0</v>
      </c>
      <c r="Q146" s="468">
        <f t="shared" si="123"/>
        <v>0</v>
      </c>
      <c r="R146" s="468">
        <f t="shared" si="123"/>
        <v>0</v>
      </c>
      <c r="S146" s="468">
        <f t="shared" si="123"/>
        <v>0</v>
      </c>
      <c r="T146" s="468">
        <f t="shared" si="123"/>
        <v>0</v>
      </c>
      <c r="U146" s="468">
        <f t="shared" si="123"/>
        <v>0</v>
      </c>
      <c r="V146" s="468">
        <f t="shared" si="123"/>
        <v>0</v>
      </c>
      <c r="W146" s="468">
        <f t="shared" si="123"/>
        <v>0</v>
      </c>
      <c r="X146" s="468">
        <f t="shared" si="123"/>
        <v>0</v>
      </c>
      <c r="Y146" s="468">
        <f t="shared" si="123"/>
        <v>0</v>
      </c>
      <c r="Z146" s="468">
        <f t="shared" si="123"/>
        <v>0</v>
      </c>
      <c r="AA146" s="468">
        <f t="shared" si="123"/>
        <v>0</v>
      </c>
      <c r="AB146" s="468">
        <f t="shared" si="123"/>
        <v>0</v>
      </c>
      <c r="AC146" s="468">
        <f t="shared" si="123"/>
        <v>0</v>
      </c>
      <c r="AD146" s="468">
        <f t="shared" si="123"/>
        <v>0</v>
      </c>
      <c r="AE146" s="468">
        <f t="shared" si="123"/>
        <v>0</v>
      </c>
      <c r="AF146" s="468">
        <f t="shared" si="123"/>
        <v>0</v>
      </c>
      <c r="AG146" s="468">
        <f t="shared" si="123"/>
        <v>0</v>
      </c>
      <c r="AH146" s="468">
        <f t="shared" si="123"/>
        <v>0</v>
      </c>
      <c r="AI146" s="468">
        <f t="shared" si="123"/>
        <v>0</v>
      </c>
      <c r="AJ146" s="468">
        <f t="shared" si="123"/>
        <v>0</v>
      </c>
      <c r="AK146" s="468">
        <f t="shared" si="123"/>
        <v>0</v>
      </c>
      <c r="AL146" s="468">
        <f t="shared" si="123"/>
        <v>0</v>
      </c>
      <c r="AM146" s="468">
        <f t="shared" si="123"/>
        <v>0</v>
      </c>
      <c r="AN146" s="468">
        <f t="shared" si="123"/>
        <v>0</v>
      </c>
      <c r="AO146" s="468">
        <f t="shared" si="123"/>
        <v>0</v>
      </c>
      <c r="AP146" s="468">
        <f t="shared" si="123"/>
        <v>0</v>
      </c>
      <c r="AQ146" s="468">
        <f t="shared" si="123"/>
        <v>0</v>
      </c>
      <c r="AR146" s="468">
        <f t="shared" ref="AR146:BX146" si="124">SUM(AR86:AR92,AR95,AR98:AR103,AR106,AR109:AR117,AR120,AR123:AR128,AR131,AR134:AR139,AR142)</f>
        <v>0</v>
      </c>
      <c r="AS146" s="468">
        <f t="shared" si="124"/>
        <v>0</v>
      </c>
      <c r="AT146" s="468">
        <f t="shared" si="124"/>
        <v>0</v>
      </c>
      <c r="AU146" s="468">
        <f t="shared" si="124"/>
        <v>0</v>
      </c>
      <c r="AV146" s="468">
        <f t="shared" si="124"/>
        <v>0</v>
      </c>
      <c r="AW146" s="468">
        <f t="shared" si="124"/>
        <v>0</v>
      </c>
      <c r="AX146" s="468">
        <f t="shared" si="124"/>
        <v>0</v>
      </c>
      <c r="AY146" s="468">
        <f t="shared" si="124"/>
        <v>0</v>
      </c>
      <c r="AZ146" s="468">
        <f t="shared" si="124"/>
        <v>0</v>
      </c>
      <c r="BA146" s="468">
        <f t="shared" si="124"/>
        <v>0</v>
      </c>
      <c r="BB146" s="468">
        <f t="shared" si="124"/>
        <v>0</v>
      </c>
      <c r="BC146" s="468">
        <f t="shared" si="124"/>
        <v>0</v>
      </c>
      <c r="BD146" s="468">
        <f t="shared" si="124"/>
        <v>0</v>
      </c>
      <c r="BE146" s="468">
        <f t="shared" si="124"/>
        <v>0</v>
      </c>
      <c r="BF146" s="468">
        <f t="shared" si="124"/>
        <v>0</v>
      </c>
      <c r="BG146" s="468">
        <f t="shared" si="124"/>
        <v>0</v>
      </c>
      <c r="BH146" s="468">
        <f t="shared" si="124"/>
        <v>0</v>
      </c>
      <c r="BI146" s="468">
        <f t="shared" si="124"/>
        <v>0</v>
      </c>
      <c r="BJ146" s="468">
        <f t="shared" si="124"/>
        <v>0</v>
      </c>
      <c r="BK146" s="468">
        <f t="shared" si="124"/>
        <v>0</v>
      </c>
      <c r="BL146" s="468">
        <f t="shared" si="124"/>
        <v>0</v>
      </c>
      <c r="BM146" s="468">
        <f t="shared" si="124"/>
        <v>0</v>
      </c>
      <c r="BN146" s="468">
        <f t="shared" si="124"/>
        <v>0</v>
      </c>
      <c r="BO146" s="468">
        <f t="shared" si="124"/>
        <v>0</v>
      </c>
      <c r="BP146" s="468">
        <f t="shared" si="124"/>
        <v>0</v>
      </c>
      <c r="BQ146" s="468">
        <f t="shared" si="124"/>
        <v>0</v>
      </c>
      <c r="BR146" s="468">
        <f t="shared" si="124"/>
        <v>0</v>
      </c>
      <c r="BS146" s="468">
        <f t="shared" si="124"/>
        <v>0</v>
      </c>
      <c r="BT146" s="468">
        <f t="shared" si="124"/>
        <v>0</v>
      </c>
      <c r="BU146" s="468">
        <f t="shared" si="124"/>
        <v>0</v>
      </c>
      <c r="BV146" s="468">
        <f t="shared" si="124"/>
        <v>0</v>
      </c>
      <c r="BW146" s="468">
        <f t="shared" si="124"/>
        <v>0</v>
      </c>
      <c r="BX146" s="468">
        <f t="shared" si="124"/>
        <v>0</v>
      </c>
      <c r="BY146" s="468">
        <f t="shared" ref="BY146:EA146" si="125">SUM(BY86:BY92,BY95,BY98:BY103,BY106,BY109:BY117,BY120,BY123:BY128,BY131,BY134:BY139,BY142)</f>
        <v>0</v>
      </c>
      <c r="BZ146" s="468">
        <f t="shared" si="125"/>
        <v>0</v>
      </c>
      <c r="CA146" s="468">
        <f t="shared" si="125"/>
        <v>0</v>
      </c>
      <c r="CB146" s="468">
        <f t="shared" si="125"/>
        <v>0</v>
      </c>
      <c r="CC146" s="468">
        <f t="shared" si="125"/>
        <v>0</v>
      </c>
      <c r="CD146" s="468">
        <f t="shared" si="125"/>
        <v>0</v>
      </c>
      <c r="CE146" s="468">
        <f t="shared" si="125"/>
        <v>0</v>
      </c>
      <c r="CF146" s="468">
        <f t="shared" si="125"/>
        <v>0</v>
      </c>
      <c r="CG146" s="468">
        <f t="shared" si="125"/>
        <v>0</v>
      </c>
      <c r="CH146" s="468">
        <f t="shared" si="125"/>
        <v>0</v>
      </c>
      <c r="CI146" s="468">
        <f t="shared" si="125"/>
        <v>0</v>
      </c>
      <c r="CJ146" s="468">
        <f t="shared" si="125"/>
        <v>0</v>
      </c>
      <c r="CK146" s="468">
        <f t="shared" si="125"/>
        <v>0</v>
      </c>
      <c r="CL146" s="468">
        <f t="shared" si="125"/>
        <v>0</v>
      </c>
      <c r="CM146" s="468">
        <f t="shared" si="125"/>
        <v>0</v>
      </c>
      <c r="CN146" s="468">
        <f t="shared" si="125"/>
        <v>0</v>
      </c>
      <c r="CO146" s="468">
        <f t="shared" si="125"/>
        <v>0</v>
      </c>
      <c r="CP146" s="468">
        <f t="shared" si="125"/>
        <v>0</v>
      </c>
      <c r="CQ146" s="468">
        <f t="shared" si="125"/>
        <v>0</v>
      </c>
      <c r="CR146" s="468">
        <f t="shared" si="125"/>
        <v>0</v>
      </c>
      <c r="CS146" s="468">
        <f t="shared" si="125"/>
        <v>0</v>
      </c>
      <c r="CT146" s="468">
        <f t="shared" si="125"/>
        <v>0</v>
      </c>
      <c r="CU146" s="468">
        <f t="shared" si="125"/>
        <v>0</v>
      </c>
      <c r="CV146" s="468">
        <f t="shared" si="125"/>
        <v>0</v>
      </c>
      <c r="CW146" s="468">
        <f t="shared" si="125"/>
        <v>0</v>
      </c>
      <c r="CX146" s="468">
        <f t="shared" si="125"/>
        <v>0</v>
      </c>
      <c r="CY146" s="468">
        <f t="shared" si="125"/>
        <v>0</v>
      </c>
      <c r="CZ146" s="468">
        <f t="shared" si="125"/>
        <v>0</v>
      </c>
      <c r="DA146" s="468">
        <f t="shared" si="125"/>
        <v>0</v>
      </c>
      <c r="DB146" s="468">
        <f t="shared" si="125"/>
        <v>0</v>
      </c>
      <c r="DC146" s="468">
        <f t="shared" si="125"/>
        <v>0</v>
      </c>
      <c r="DD146" s="468">
        <f t="shared" si="125"/>
        <v>0</v>
      </c>
      <c r="DE146" s="468">
        <f t="shared" si="125"/>
        <v>0</v>
      </c>
      <c r="DF146" s="468">
        <f t="shared" si="125"/>
        <v>0</v>
      </c>
      <c r="DG146" s="468">
        <f t="shared" si="125"/>
        <v>0</v>
      </c>
      <c r="DH146" s="468">
        <f t="shared" si="125"/>
        <v>0</v>
      </c>
      <c r="DI146" s="468">
        <f t="shared" si="125"/>
        <v>0</v>
      </c>
      <c r="DJ146" s="468">
        <f t="shared" si="125"/>
        <v>0</v>
      </c>
      <c r="DK146" s="468">
        <f t="shared" si="125"/>
        <v>0</v>
      </c>
      <c r="DL146" s="468">
        <f t="shared" si="125"/>
        <v>0</v>
      </c>
      <c r="DM146" s="468">
        <f t="shared" si="125"/>
        <v>0</v>
      </c>
      <c r="DN146" s="468">
        <f t="shared" si="125"/>
        <v>0</v>
      </c>
      <c r="DO146" s="468">
        <f t="shared" si="125"/>
        <v>0</v>
      </c>
      <c r="DP146" s="468">
        <f t="shared" si="125"/>
        <v>0</v>
      </c>
      <c r="DQ146" s="468">
        <f t="shared" si="125"/>
        <v>0</v>
      </c>
      <c r="DR146" s="468">
        <f t="shared" si="125"/>
        <v>0</v>
      </c>
      <c r="DS146" s="468">
        <f t="shared" si="125"/>
        <v>0</v>
      </c>
      <c r="DT146" s="468">
        <f t="shared" si="125"/>
        <v>0</v>
      </c>
      <c r="DU146" s="468">
        <f t="shared" si="125"/>
        <v>0</v>
      </c>
      <c r="DV146" s="468">
        <f t="shared" si="125"/>
        <v>0</v>
      </c>
      <c r="DW146" s="468">
        <f t="shared" si="125"/>
        <v>0</v>
      </c>
      <c r="DX146" s="468">
        <f t="shared" si="125"/>
        <v>0</v>
      </c>
      <c r="DY146" s="468">
        <f t="shared" si="125"/>
        <v>0</v>
      </c>
      <c r="DZ146" s="468">
        <f t="shared" si="125"/>
        <v>0</v>
      </c>
      <c r="EA146" s="468">
        <f t="shared" si="125"/>
        <v>0</v>
      </c>
    </row>
    <row r="147" spans="1:131">
      <c r="A147" s="256" t="s">
        <v>476</v>
      </c>
      <c r="B147" s="323"/>
      <c r="C147" s="323"/>
      <c r="D147" s="273"/>
      <c r="E147" s="273"/>
      <c r="F147" s="257"/>
      <c r="G147" s="257"/>
      <c r="H147" s="257"/>
      <c r="I147" s="257"/>
      <c r="J147" s="257"/>
      <c r="K147" s="468"/>
      <c r="L147" s="468">
        <f>SUM(L93,L96,L104,L107,L118,L121,L129,L132,L140,L143)</f>
        <v>0</v>
      </c>
      <c r="M147" s="468">
        <f t="shared" ref="M147:BX147" si="126">SUM(M93,M96,M104,M107,M118,M121,M129,M132,M140,M143)</f>
        <v>0</v>
      </c>
      <c r="N147" s="468">
        <f t="shared" si="126"/>
        <v>0</v>
      </c>
      <c r="O147" s="468">
        <f t="shared" si="126"/>
        <v>0</v>
      </c>
      <c r="P147" s="468">
        <f t="shared" si="126"/>
        <v>0</v>
      </c>
      <c r="Q147" s="468">
        <f t="shared" si="126"/>
        <v>0</v>
      </c>
      <c r="R147" s="468">
        <f t="shared" si="126"/>
        <v>0</v>
      </c>
      <c r="S147" s="468">
        <f t="shared" si="126"/>
        <v>0</v>
      </c>
      <c r="T147" s="468">
        <f t="shared" si="126"/>
        <v>0</v>
      </c>
      <c r="U147" s="468">
        <f t="shared" si="126"/>
        <v>0</v>
      </c>
      <c r="V147" s="468">
        <f t="shared" si="126"/>
        <v>0</v>
      </c>
      <c r="W147" s="468">
        <f t="shared" si="126"/>
        <v>0</v>
      </c>
      <c r="X147" s="468">
        <f t="shared" si="126"/>
        <v>0</v>
      </c>
      <c r="Y147" s="468">
        <f t="shared" si="126"/>
        <v>0</v>
      </c>
      <c r="Z147" s="468">
        <f t="shared" si="126"/>
        <v>0</v>
      </c>
      <c r="AA147" s="468">
        <f t="shared" si="126"/>
        <v>0</v>
      </c>
      <c r="AB147" s="468">
        <f t="shared" si="126"/>
        <v>0</v>
      </c>
      <c r="AC147" s="468">
        <f t="shared" si="126"/>
        <v>0</v>
      </c>
      <c r="AD147" s="468">
        <f t="shared" si="126"/>
        <v>0</v>
      </c>
      <c r="AE147" s="468">
        <f t="shared" si="126"/>
        <v>0</v>
      </c>
      <c r="AF147" s="468">
        <f t="shared" si="126"/>
        <v>0</v>
      </c>
      <c r="AG147" s="468">
        <f t="shared" si="126"/>
        <v>0</v>
      </c>
      <c r="AH147" s="468">
        <f t="shared" si="126"/>
        <v>0</v>
      </c>
      <c r="AI147" s="468">
        <f t="shared" si="126"/>
        <v>0</v>
      </c>
      <c r="AJ147" s="468">
        <f t="shared" si="126"/>
        <v>0</v>
      </c>
      <c r="AK147" s="468">
        <f t="shared" si="126"/>
        <v>0</v>
      </c>
      <c r="AL147" s="468">
        <f t="shared" si="126"/>
        <v>0</v>
      </c>
      <c r="AM147" s="468">
        <f t="shared" si="126"/>
        <v>0</v>
      </c>
      <c r="AN147" s="468">
        <f t="shared" si="126"/>
        <v>0</v>
      </c>
      <c r="AO147" s="468">
        <f t="shared" si="126"/>
        <v>0</v>
      </c>
      <c r="AP147" s="468">
        <f t="shared" si="126"/>
        <v>0</v>
      </c>
      <c r="AQ147" s="468">
        <f t="shared" si="126"/>
        <v>0</v>
      </c>
      <c r="AR147" s="468">
        <f t="shared" si="126"/>
        <v>0</v>
      </c>
      <c r="AS147" s="468">
        <f t="shared" si="126"/>
        <v>0</v>
      </c>
      <c r="AT147" s="468">
        <f t="shared" si="126"/>
        <v>0</v>
      </c>
      <c r="AU147" s="468">
        <f t="shared" si="126"/>
        <v>0</v>
      </c>
      <c r="AV147" s="468">
        <f t="shared" si="126"/>
        <v>0</v>
      </c>
      <c r="AW147" s="468">
        <f t="shared" si="126"/>
        <v>0</v>
      </c>
      <c r="AX147" s="468">
        <f t="shared" si="126"/>
        <v>0</v>
      </c>
      <c r="AY147" s="468">
        <f t="shared" si="126"/>
        <v>0</v>
      </c>
      <c r="AZ147" s="468">
        <f t="shared" si="126"/>
        <v>0</v>
      </c>
      <c r="BA147" s="468">
        <f t="shared" si="126"/>
        <v>0</v>
      </c>
      <c r="BB147" s="468">
        <f t="shared" si="126"/>
        <v>0</v>
      </c>
      <c r="BC147" s="468">
        <f t="shared" si="126"/>
        <v>0</v>
      </c>
      <c r="BD147" s="468">
        <f t="shared" si="126"/>
        <v>0</v>
      </c>
      <c r="BE147" s="468">
        <f t="shared" si="126"/>
        <v>0</v>
      </c>
      <c r="BF147" s="468">
        <f t="shared" si="126"/>
        <v>0</v>
      </c>
      <c r="BG147" s="468">
        <f t="shared" si="126"/>
        <v>0</v>
      </c>
      <c r="BH147" s="468">
        <f t="shared" si="126"/>
        <v>0</v>
      </c>
      <c r="BI147" s="468">
        <f t="shared" si="126"/>
        <v>0</v>
      </c>
      <c r="BJ147" s="468">
        <f t="shared" si="126"/>
        <v>0</v>
      </c>
      <c r="BK147" s="468">
        <f t="shared" si="126"/>
        <v>0</v>
      </c>
      <c r="BL147" s="468">
        <f t="shared" si="126"/>
        <v>0</v>
      </c>
      <c r="BM147" s="468">
        <f t="shared" si="126"/>
        <v>0</v>
      </c>
      <c r="BN147" s="468">
        <f t="shared" si="126"/>
        <v>0</v>
      </c>
      <c r="BO147" s="468">
        <f t="shared" si="126"/>
        <v>0</v>
      </c>
      <c r="BP147" s="468">
        <f t="shared" si="126"/>
        <v>0</v>
      </c>
      <c r="BQ147" s="468">
        <f t="shared" si="126"/>
        <v>0</v>
      </c>
      <c r="BR147" s="468">
        <f t="shared" si="126"/>
        <v>0</v>
      </c>
      <c r="BS147" s="468">
        <f t="shared" si="126"/>
        <v>0</v>
      </c>
      <c r="BT147" s="468">
        <f t="shared" si="126"/>
        <v>0</v>
      </c>
      <c r="BU147" s="468">
        <f t="shared" si="126"/>
        <v>0</v>
      </c>
      <c r="BV147" s="468">
        <f t="shared" si="126"/>
        <v>0</v>
      </c>
      <c r="BW147" s="468">
        <f t="shared" si="126"/>
        <v>0</v>
      </c>
      <c r="BX147" s="468">
        <f t="shared" si="126"/>
        <v>0</v>
      </c>
      <c r="BY147" s="468">
        <f t="shared" ref="BY147:EA147" si="127">SUM(BY93,BY96,BY104,BY107,BY118,BY121,BY129,BY132,BY140,BY143)</f>
        <v>0</v>
      </c>
      <c r="BZ147" s="468">
        <f t="shared" si="127"/>
        <v>0</v>
      </c>
      <c r="CA147" s="468">
        <f t="shared" si="127"/>
        <v>0</v>
      </c>
      <c r="CB147" s="468">
        <f t="shared" si="127"/>
        <v>0</v>
      </c>
      <c r="CC147" s="468">
        <f t="shared" si="127"/>
        <v>0</v>
      </c>
      <c r="CD147" s="468">
        <f t="shared" si="127"/>
        <v>0</v>
      </c>
      <c r="CE147" s="468">
        <f t="shared" si="127"/>
        <v>0</v>
      </c>
      <c r="CF147" s="468">
        <f t="shared" si="127"/>
        <v>0</v>
      </c>
      <c r="CG147" s="468">
        <f t="shared" si="127"/>
        <v>0</v>
      </c>
      <c r="CH147" s="468">
        <f t="shared" si="127"/>
        <v>0</v>
      </c>
      <c r="CI147" s="468">
        <f t="shared" si="127"/>
        <v>0</v>
      </c>
      <c r="CJ147" s="468">
        <f t="shared" si="127"/>
        <v>0</v>
      </c>
      <c r="CK147" s="468">
        <f t="shared" si="127"/>
        <v>0</v>
      </c>
      <c r="CL147" s="468">
        <f t="shared" si="127"/>
        <v>0</v>
      </c>
      <c r="CM147" s="468">
        <f t="shared" si="127"/>
        <v>0</v>
      </c>
      <c r="CN147" s="468">
        <f t="shared" si="127"/>
        <v>0</v>
      </c>
      <c r="CO147" s="468">
        <f t="shared" si="127"/>
        <v>0</v>
      </c>
      <c r="CP147" s="468">
        <f t="shared" si="127"/>
        <v>0</v>
      </c>
      <c r="CQ147" s="468">
        <f t="shared" si="127"/>
        <v>0</v>
      </c>
      <c r="CR147" s="468">
        <f t="shared" si="127"/>
        <v>0</v>
      </c>
      <c r="CS147" s="468">
        <f t="shared" si="127"/>
        <v>0</v>
      </c>
      <c r="CT147" s="468">
        <f t="shared" si="127"/>
        <v>0</v>
      </c>
      <c r="CU147" s="468">
        <f t="shared" si="127"/>
        <v>0</v>
      </c>
      <c r="CV147" s="468">
        <f t="shared" si="127"/>
        <v>0</v>
      </c>
      <c r="CW147" s="468">
        <f t="shared" si="127"/>
        <v>0</v>
      </c>
      <c r="CX147" s="468">
        <f t="shared" si="127"/>
        <v>0</v>
      </c>
      <c r="CY147" s="468">
        <f t="shared" si="127"/>
        <v>0</v>
      </c>
      <c r="CZ147" s="468">
        <f t="shared" si="127"/>
        <v>0</v>
      </c>
      <c r="DA147" s="468">
        <f t="shared" si="127"/>
        <v>0</v>
      </c>
      <c r="DB147" s="468">
        <f t="shared" si="127"/>
        <v>0</v>
      </c>
      <c r="DC147" s="468">
        <f t="shared" si="127"/>
        <v>0</v>
      </c>
      <c r="DD147" s="468">
        <f t="shared" si="127"/>
        <v>0</v>
      </c>
      <c r="DE147" s="468">
        <f t="shared" si="127"/>
        <v>0</v>
      </c>
      <c r="DF147" s="468">
        <f t="shared" si="127"/>
        <v>0</v>
      </c>
      <c r="DG147" s="468">
        <f t="shared" si="127"/>
        <v>0</v>
      </c>
      <c r="DH147" s="468">
        <f t="shared" si="127"/>
        <v>0</v>
      </c>
      <c r="DI147" s="468">
        <f t="shared" si="127"/>
        <v>0</v>
      </c>
      <c r="DJ147" s="468">
        <f t="shared" si="127"/>
        <v>0</v>
      </c>
      <c r="DK147" s="468">
        <f t="shared" si="127"/>
        <v>0</v>
      </c>
      <c r="DL147" s="468">
        <f t="shared" si="127"/>
        <v>0</v>
      </c>
      <c r="DM147" s="468">
        <f t="shared" si="127"/>
        <v>0</v>
      </c>
      <c r="DN147" s="468">
        <f t="shared" si="127"/>
        <v>0</v>
      </c>
      <c r="DO147" s="468">
        <f t="shared" si="127"/>
        <v>0</v>
      </c>
      <c r="DP147" s="468">
        <f t="shared" si="127"/>
        <v>0</v>
      </c>
      <c r="DQ147" s="468">
        <f t="shared" si="127"/>
        <v>0</v>
      </c>
      <c r="DR147" s="468">
        <f t="shared" si="127"/>
        <v>0</v>
      </c>
      <c r="DS147" s="468">
        <f t="shared" si="127"/>
        <v>0</v>
      </c>
      <c r="DT147" s="468">
        <f t="shared" si="127"/>
        <v>0</v>
      </c>
      <c r="DU147" s="468">
        <f t="shared" si="127"/>
        <v>0</v>
      </c>
      <c r="DV147" s="468">
        <f t="shared" si="127"/>
        <v>0</v>
      </c>
      <c r="DW147" s="468">
        <f t="shared" si="127"/>
        <v>0</v>
      </c>
      <c r="DX147" s="468">
        <f t="shared" si="127"/>
        <v>0</v>
      </c>
      <c r="DY147" s="468">
        <f t="shared" si="127"/>
        <v>0</v>
      </c>
      <c r="DZ147" s="468">
        <f t="shared" si="127"/>
        <v>0</v>
      </c>
      <c r="EA147" s="468">
        <f t="shared" si="127"/>
        <v>0</v>
      </c>
    </row>
    <row r="148" spans="1:131">
      <c r="A148" s="1"/>
    </row>
    <row r="149" spans="1:131">
      <c r="C149" s="15" t="s">
        <v>14</v>
      </c>
      <c r="E149" s="15" t="s">
        <v>489</v>
      </c>
      <c r="F149" t="s">
        <v>490</v>
      </c>
    </row>
    <row r="150" spans="1:131">
      <c r="A150" s="814">
        <f>A87</f>
        <v>0</v>
      </c>
      <c r="B150" s="49"/>
      <c r="C150" s="866">
        <f>Purchase_Date</f>
        <v>45992</v>
      </c>
      <c r="E150" s="866" t="str">
        <f>IF(A150&gt;0,MAX(E86:E91),"")</f>
        <v/>
      </c>
      <c r="F150" s="869">
        <f>IFERROR((E150-C150)/30,0)</f>
        <v>0</v>
      </c>
    </row>
    <row r="151" spans="1:131">
      <c r="A151" s="814">
        <f>A99</f>
        <v>0</v>
      </c>
      <c r="C151" s="866">
        <f>Purchase_Date</f>
        <v>45992</v>
      </c>
      <c r="E151" s="866" t="str">
        <f>IF(A151&gt;0,MAX(E98:E102),"")</f>
        <v/>
      </c>
      <c r="F151" s="869">
        <f>IFERROR((E151-C151)/30,0)</f>
        <v>0</v>
      </c>
    </row>
    <row r="152" spans="1:131">
      <c r="A152" s="814">
        <f>A110</f>
        <v>0</v>
      </c>
      <c r="C152" s="866">
        <f>Purchase_Date</f>
        <v>45992</v>
      </c>
      <c r="E152" s="866" t="str">
        <f>IF(A152&gt;0,MAX(E109:E116),"")</f>
        <v/>
      </c>
      <c r="F152" s="869">
        <f>IFERROR((E152-C152)/30,0)</f>
        <v>0</v>
      </c>
    </row>
    <row r="153" spans="1:131">
      <c r="A153" s="814">
        <f>A124</f>
        <v>0</v>
      </c>
      <c r="C153" s="866">
        <f>Purchase_Date</f>
        <v>45992</v>
      </c>
      <c r="E153" s="866" t="str">
        <f>IF(A153&gt;0,MAX(E123:E127),"")</f>
        <v/>
      </c>
      <c r="F153" s="869">
        <f>IFERROR((E153-C153)/30,0)</f>
        <v>0</v>
      </c>
    </row>
    <row r="154" spans="1:131">
      <c r="A154" s="814">
        <f>A135</f>
        <v>0</v>
      </c>
      <c r="C154" s="866">
        <f>Purchase_Date</f>
        <v>45992</v>
      </c>
      <c r="E154" s="866" t="str">
        <f>IF(A154&gt;0,MAX(E134:E138),"")</f>
        <v/>
      </c>
      <c r="F154" s="869">
        <f>IFERROR((E154-C154)/30,0)</f>
        <v>0</v>
      </c>
    </row>
    <row r="155" spans="1:131">
      <c r="A155" s="870">
        <f>SUM(A150:A154)</f>
        <v>0</v>
      </c>
      <c r="B155" s="1"/>
      <c r="C155" s="1"/>
      <c r="D155" s="1"/>
      <c r="E155" s="871"/>
      <c r="F155" s="872" t="e">
        <f>SUMPRODUCT(F150:F154,A150:A154)/A155</f>
        <v>#DIV/0!</v>
      </c>
    </row>
    <row r="159" spans="1:131">
      <c r="E159" s="6"/>
    </row>
  </sheetData>
  <dataValidations count="1">
    <dataValidation type="list" allowBlank="1" showInputMessage="1" showErrorMessage="1" sqref="A88 A136 A111 A125 A100" xr:uid="{781CEB5D-BBAC-4B9B-84B8-0E610F8C0A37}">
      <formula1>"Occupied, Vacant, N/A"</formula1>
    </dataValidation>
  </dataValidations>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288C14-18C6-4FC5-BBCB-6396F9341FFF}">
  <sheetPr codeName="Sheet7">
    <tabColor theme="8" tint="0.59999389629810485"/>
  </sheetPr>
  <dimension ref="A1:AC97"/>
  <sheetViews>
    <sheetView showGridLines="0" zoomScaleNormal="100" workbookViewId="0"/>
  </sheetViews>
  <sheetFormatPr defaultColWidth="9.26953125" defaultRowHeight="14.5"/>
  <cols>
    <col min="1" max="8" width="12.54296875" style="99" customWidth="1"/>
    <col min="9" max="9" width="12.54296875" style="561" customWidth="1"/>
    <col min="10" max="10" width="13" style="498" bestFit="1" customWidth="1"/>
    <col min="11" max="11" width="5.54296875" style="97" customWidth="1"/>
    <col min="12" max="12" width="18.26953125" style="97" bestFit="1" customWidth="1"/>
    <col min="13" max="13" width="17" style="97" customWidth="1"/>
    <col min="14" max="14" width="13.81640625" style="97" customWidth="1"/>
    <col min="15" max="15" width="5.54296875" style="97" customWidth="1"/>
    <col min="16" max="19" width="12.54296875" style="97" customWidth="1"/>
    <col min="20" max="20" width="5.54296875" style="97" customWidth="1"/>
    <col min="21" max="24" width="12.54296875" style="97" customWidth="1"/>
    <col min="25" max="25" width="5.54296875" style="97" customWidth="1"/>
    <col min="26" max="29" width="12.54296875" style="97" customWidth="1"/>
    <col min="30" max="16384" width="9.26953125" style="97"/>
  </cols>
  <sheetData>
    <row r="1" spans="1:29">
      <c r="A1" s="329" t="s">
        <v>201</v>
      </c>
      <c r="B1" s="330"/>
      <c r="C1" s="330"/>
      <c r="D1" s="330"/>
      <c r="E1" s="330"/>
      <c r="F1" s="330"/>
      <c r="G1" s="330"/>
      <c r="H1" s="330"/>
      <c r="I1" s="556"/>
      <c r="J1" s="545"/>
    </row>
    <row r="2" spans="1:29">
      <c r="A2" s="303" t="s">
        <v>67</v>
      </c>
      <c r="B2" s="300"/>
      <c r="C2" s="300"/>
      <c r="D2" s="300"/>
      <c r="E2" s="300"/>
      <c r="F2" s="300"/>
      <c r="G2" s="300"/>
      <c r="H2" s="300"/>
      <c r="I2" s="557"/>
      <c r="J2" s="546">
        <f>'Project Summary'!E23</f>
        <v>34000000</v>
      </c>
      <c r="T2" s="98"/>
    </row>
    <row r="3" spans="1:29">
      <c r="A3" s="304" t="s">
        <v>208</v>
      </c>
      <c r="B3" s="301"/>
      <c r="C3" s="301"/>
      <c r="D3" s="301"/>
      <c r="E3" s="301"/>
      <c r="F3" s="301"/>
      <c r="G3" s="301"/>
      <c r="H3" s="558">
        <f>'Pro Forma'!N118</f>
        <v>0</v>
      </c>
      <c r="I3" s="1912">
        <f>'Project Summary'!M13</f>
        <v>0.9</v>
      </c>
      <c r="J3" s="549">
        <f>J2*I3*H3</f>
        <v>0</v>
      </c>
      <c r="T3" s="98"/>
    </row>
    <row r="4" spans="1:29">
      <c r="A4" s="1127"/>
      <c r="B4" s="1139"/>
      <c r="C4" s="1139"/>
      <c r="D4" s="1139"/>
      <c r="E4" s="1139"/>
      <c r="F4" s="1139"/>
      <c r="G4" s="1139"/>
      <c r="H4" s="1132"/>
      <c r="I4" s="1140"/>
      <c r="J4" s="1131">
        <v>0</v>
      </c>
      <c r="T4" s="98"/>
      <c r="Y4" s="100"/>
    </row>
    <row r="5" spans="1:29">
      <c r="A5" s="1133" t="s">
        <v>153</v>
      </c>
      <c r="B5" s="1141"/>
      <c r="C5" s="1141"/>
      <c r="D5" s="1141"/>
      <c r="E5" s="1141"/>
      <c r="F5" s="1141"/>
      <c r="G5" s="1141"/>
      <c r="H5" s="1135"/>
      <c r="I5" s="1142"/>
      <c r="J5" s="1137">
        <v>0</v>
      </c>
      <c r="Y5" s="101"/>
    </row>
    <row r="6" spans="1:29">
      <c r="A6" s="285" t="s">
        <v>213</v>
      </c>
      <c r="B6" s="1053"/>
      <c r="C6" s="1053"/>
      <c r="D6" s="1053"/>
      <c r="E6" s="1053"/>
      <c r="F6" s="1053"/>
      <c r="G6" s="1053"/>
      <c r="H6" s="1054"/>
      <c r="I6" s="1055"/>
      <c r="J6" s="1056">
        <f>SUM(J2:J5)</f>
        <v>34000000</v>
      </c>
      <c r="Y6" s="101"/>
    </row>
    <row r="7" spans="1:29">
      <c r="I7" s="559"/>
      <c r="J7" s="547"/>
      <c r="Y7" s="101"/>
    </row>
    <row r="8" spans="1:29">
      <c r="A8" s="329" t="s">
        <v>203</v>
      </c>
      <c r="B8" s="330"/>
      <c r="C8" s="330"/>
      <c r="D8" s="330"/>
      <c r="E8" s="330"/>
      <c r="F8" s="330"/>
      <c r="G8" s="330"/>
      <c r="H8" s="330"/>
      <c r="I8" s="556"/>
      <c r="J8" s="545"/>
      <c r="Y8" s="101"/>
    </row>
    <row r="9" spans="1:29" s="103" customFormat="1">
      <c r="A9" s="303" t="s">
        <v>207</v>
      </c>
      <c r="B9" s="300"/>
      <c r="C9" s="300"/>
      <c r="D9" s="300"/>
      <c r="E9" s="300"/>
      <c r="F9" s="300"/>
      <c r="G9" s="300"/>
      <c r="H9" s="300"/>
      <c r="I9" s="557"/>
      <c r="J9" s="548">
        <f>Debt!C38*Debt!D3</f>
        <v>11600</v>
      </c>
      <c r="Y9" s="101"/>
    </row>
    <row r="10" spans="1:29">
      <c r="A10" s="315" t="s">
        <v>474</v>
      </c>
      <c r="B10" s="313"/>
      <c r="C10" s="313"/>
      <c r="D10" s="313"/>
      <c r="E10" s="313"/>
      <c r="F10" s="313"/>
      <c r="G10" s="313"/>
      <c r="H10" s="313"/>
      <c r="I10" s="558"/>
      <c r="J10" s="549">
        <f>IF(Debt!A37="Prepayment Date / Fee",Debt!D37,0)</f>
        <v>0</v>
      </c>
      <c r="Y10" s="101"/>
    </row>
    <row r="11" spans="1:29" s="101" customFormat="1">
      <c r="A11" s="315" t="s">
        <v>421</v>
      </c>
      <c r="B11" s="313"/>
      <c r="C11" s="313"/>
      <c r="D11" s="313"/>
      <c r="E11" s="313"/>
      <c r="F11" s="313"/>
      <c r="G11" s="313"/>
      <c r="H11" s="313"/>
      <c r="I11" s="558"/>
      <c r="J11" s="549">
        <f>Debt!D39</f>
        <v>0</v>
      </c>
      <c r="K11" s="97"/>
      <c r="O11" s="97"/>
    </row>
    <row r="12" spans="1:29">
      <c r="A12" s="315" t="s">
        <v>211</v>
      </c>
      <c r="B12" s="313"/>
      <c r="C12" s="313"/>
      <c r="D12" s="313"/>
      <c r="E12" s="313"/>
      <c r="F12" s="313"/>
      <c r="G12" s="313"/>
      <c r="H12" s="313"/>
      <c r="I12" s="558"/>
      <c r="J12" s="549">
        <f>Debt!D40</f>
        <v>0</v>
      </c>
      <c r="Y12" s="101"/>
    </row>
    <row r="13" spans="1:29" s="101" customFormat="1">
      <c r="A13" s="1127"/>
      <c r="B13" s="1128"/>
      <c r="C13" s="1128"/>
      <c r="D13" s="1128"/>
      <c r="E13" s="1128"/>
      <c r="F13" s="1128"/>
      <c r="G13" s="1128"/>
      <c r="H13" s="1129"/>
      <c r="I13" s="1130"/>
      <c r="J13" s="1131"/>
      <c r="K13" s="97"/>
      <c r="O13" s="97"/>
      <c r="U13" s="99"/>
      <c r="V13" s="99"/>
      <c r="W13" s="105"/>
      <c r="X13" s="106"/>
    </row>
    <row r="14" spans="1:29" s="101" customFormat="1">
      <c r="A14" s="1127" t="s">
        <v>153</v>
      </c>
      <c r="B14" s="1128"/>
      <c r="C14" s="1128"/>
      <c r="D14" s="1128"/>
      <c r="E14" s="1128"/>
      <c r="F14" s="1128"/>
      <c r="G14" s="1128"/>
      <c r="H14" s="1132"/>
      <c r="I14" s="1130"/>
      <c r="J14" s="1131">
        <v>0</v>
      </c>
      <c r="K14" s="97"/>
      <c r="L14" s="97"/>
      <c r="M14" s="97"/>
      <c r="N14" s="97"/>
      <c r="O14" s="97"/>
      <c r="Y14" s="104"/>
    </row>
    <row r="15" spans="1:29" s="101" customFormat="1">
      <c r="A15" s="1127" t="s">
        <v>153</v>
      </c>
      <c r="B15" s="1128"/>
      <c r="C15" s="1128"/>
      <c r="D15" s="1128"/>
      <c r="E15" s="1128"/>
      <c r="F15" s="1128"/>
      <c r="G15" s="1128"/>
      <c r="H15" s="1132"/>
      <c r="I15" s="1130"/>
      <c r="J15" s="1131">
        <v>0</v>
      </c>
      <c r="K15" s="97"/>
      <c r="L15" s="97"/>
      <c r="M15" s="97"/>
      <c r="N15" s="97"/>
      <c r="O15" s="97"/>
      <c r="Z15" s="99"/>
      <c r="AA15" s="99"/>
      <c r="AB15" s="102"/>
      <c r="AC15" s="102"/>
    </row>
    <row r="16" spans="1:29" s="101" customFormat="1">
      <c r="A16" s="1127" t="s">
        <v>153</v>
      </c>
      <c r="B16" s="1128"/>
      <c r="C16" s="1128"/>
      <c r="D16" s="1128"/>
      <c r="E16" s="1128"/>
      <c r="F16" s="1128"/>
      <c r="G16" s="1128"/>
      <c r="H16" s="1132"/>
      <c r="I16" s="1130"/>
      <c r="J16" s="1131">
        <v>0</v>
      </c>
      <c r="K16" s="97"/>
      <c r="L16" s="97"/>
      <c r="M16" s="97"/>
      <c r="N16" s="97"/>
      <c r="O16" s="97"/>
    </row>
    <row r="17" spans="1:28" customFormat="1">
      <c r="A17" s="1133" t="s">
        <v>153</v>
      </c>
      <c r="B17" s="1134"/>
      <c r="C17" s="1134"/>
      <c r="D17" s="1134"/>
      <c r="E17" s="1134"/>
      <c r="F17" s="1134"/>
      <c r="G17" s="1134"/>
      <c r="H17" s="1135"/>
      <c r="I17" s="1136"/>
      <c r="J17" s="1137">
        <v>0</v>
      </c>
      <c r="L17" s="466"/>
    </row>
    <row r="18" spans="1:28" s="101" customFormat="1">
      <c r="A18" s="306" t="s">
        <v>218</v>
      </c>
      <c r="B18" s="307"/>
      <c r="C18" s="307"/>
      <c r="D18" s="307"/>
      <c r="E18" s="307"/>
      <c r="F18" s="307"/>
      <c r="G18" s="307"/>
      <c r="H18" s="308"/>
      <c r="I18" s="1138">
        <v>0.05</v>
      </c>
      <c r="J18" s="550">
        <f>I18*SUM(J9:J17)</f>
        <v>580</v>
      </c>
      <c r="K18" s="97"/>
      <c r="L18" s="97"/>
      <c r="M18" s="97"/>
      <c r="N18" s="97"/>
      <c r="O18" s="97"/>
      <c r="Y18" s="97"/>
    </row>
    <row r="19" spans="1:28" s="101" customFormat="1">
      <c r="A19" s="306" t="s">
        <v>974</v>
      </c>
      <c r="B19" s="307"/>
      <c r="C19" s="307"/>
      <c r="D19" s="307"/>
      <c r="E19" s="307"/>
      <c r="F19" s="307"/>
      <c r="G19" s="307"/>
      <c r="H19" s="308"/>
      <c r="I19" s="1914">
        <v>15000</v>
      </c>
      <c r="J19" s="550">
        <f>MROUND(SUM(J9:J18),I19)-SUM(J9:J18)</f>
        <v>2820</v>
      </c>
      <c r="K19" s="97"/>
      <c r="L19" s="97"/>
      <c r="M19" s="97"/>
      <c r="N19" s="97"/>
      <c r="O19" s="97"/>
      <c r="Y19" s="97"/>
    </row>
    <row r="20" spans="1:28" s="101" customFormat="1">
      <c r="A20" s="285" t="s">
        <v>223</v>
      </c>
      <c r="B20" s="1053"/>
      <c r="C20" s="1053"/>
      <c r="D20" s="1053"/>
      <c r="E20" s="1053"/>
      <c r="F20" s="1053"/>
      <c r="G20" s="1053"/>
      <c r="H20" s="1054"/>
      <c r="I20" s="1055"/>
      <c r="J20" s="1056">
        <f>SUM(J9:J19)</f>
        <v>15000</v>
      </c>
      <c r="K20" s="97"/>
      <c r="L20" s="97"/>
      <c r="M20" s="97"/>
      <c r="N20" s="97"/>
      <c r="O20" s="97"/>
      <c r="Y20" s="97"/>
    </row>
    <row r="21" spans="1:28" s="101" customFormat="1">
      <c r="I21" s="560"/>
      <c r="J21" s="551"/>
      <c r="K21" s="97"/>
      <c r="L21" s="97"/>
      <c r="M21" s="97"/>
      <c r="N21" s="97"/>
      <c r="Y21" s="97"/>
    </row>
    <row r="22" spans="1:28" s="101" customFormat="1">
      <c r="A22" s="329" t="s">
        <v>202</v>
      </c>
      <c r="B22" s="330"/>
      <c r="C22" s="330"/>
      <c r="D22" s="330"/>
      <c r="E22" s="330"/>
      <c r="F22" s="330"/>
      <c r="G22" s="330"/>
      <c r="H22" s="330"/>
      <c r="I22" s="556"/>
      <c r="J22" s="545"/>
      <c r="K22" s="97"/>
      <c r="L22" s="97"/>
      <c r="M22" s="97"/>
      <c r="N22" s="97"/>
      <c r="Y22" s="97"/>
    </row>
    <row r="23" spans="1:28" s="104" customFormat="1">
      <c r="A23" s="1143" t="s">
        <v>206</v>
      </c>
      <c r="B23" s="1144"/>
      <c r="C23" s="1144"/>
      <c r="D23" s="1144"/>
      <c r="E23" s="1144"/>
      <c r="F23" s="1144"/>
      <c r="G23" s="1144"/>
      <c r="H23" s="1144"/>
      <c r="I23" s="1145"/>
      <c r="J23" s="1146">
        <v>45000</v>
      </c>
      <c r="K23" s="97"/>
      <c r="L23" s="97"/>
      <c r="M23" s="97"/>
      <c r="N23" s="97"/>
      <c r="Y23" s="97"/>
    </row>
    <row r="24" spans="1:28" s="101" customFormat="1">
      <c r="A24" s="1147" t="s">
        <v>209</v>
      </c>
      <c r="B24" s="1148"/>
      <c r="C24" s="1148"/>
      <c r="D24" s="1148"/>
      <c r="E24" s="1148"/>
      <c r="F24" s="1148"/>
      <c r="G24" s="1148"/>
      <c r="H24" s="1148"/>
      <c r="I24" s="1140"/>
      <c r="J24" s="1131">
        <v>50000</v>
      </c>
      <c r="K24" s="97"/>
      <c r="L24" s="97"/>
      <c r="M24" s="97"/>
      <c r="N24" s="97"/>
      <c r="Y24" s="97"/>
    </row>
    <row r="25" spans="1:28" s="101" customFormat="1">
      <c r="A25" s="1147" t="s">
        <v>210</v>
      </c>
      <c r="B25" s="1148"/>
      <c r="C25" s="1148"/>
      <c r="D25" s="1148"/>
      <c r="E25" s="1148"/>
      <c r="F25" s="1148"/>
      <c r="G25" s="1148"/>
      <c r="H25" s="1148"/>
      <c r="I25" s="1140"/>
      <c r="J25" s="1131">
        <v>15000</v>
      </c>
      <c r="K25" s="97"/>
      <c r="L25" s="97"/>
      <c r="M25" s="97"/>
      <c r="N25" s="97"/>
      <c r="Y25" s="97"/>
    </row>
    <row r="26" spans="1:28">
      <c r="A26" s="1147" t="s">
        <v>212</v>
      </c>
      <c r="B26" s="1148"/>
      <c r="C26" s="1148"/>
      <c r="D26" s="1148"/>
      <c r="E26" s="1148"/>
      <c r="F26" s="1148"/>
      <c r="G26" s="1148"/>
      <c r="H26" s="1148"/>
      <c r="I26" s="1140"/>
      <c r="J26" s="1131">
        <v>30000</v>
      </c>
      <c r="Z26" s="101"/>
      <c r="AA26" s="101"/>
      <c r="AB26" s="101"/>
    </row>
    <row r="27" spans="1:28">
      <c r="A27" s="1147" t="s">
        <v>214</v>
      </c>
      <c r="B27" s="1148"/>
      <c r="C27" s="1148"/>
      <c r="D27" s="1148"/>
      <c r="E27" s="1148"/>
      <c r="F27" s="1148"/>
      <c r="G27" s="1148"/>
      <c r="H27" s="1148"/>
      <c r="I27" s="1140"/>
      <c r="J27" s="1131">
        <v>10000</v>
      </c>
      <c r="Z27" s="104"/>
      <c r="AA27" s="104"/>
      <c r="AB27" s="104"/>
    </row>
    <row r="28" spans="1:28">
      <c r="A28" s="1147" t="s">
        <v>215</v>
      </c>
      <c r="B28" s="1148"/>
      <c r="C28" s="1148"/>
      <c r="D28" s="1148"/>
      <c r="E28" s="1148"/>
      <c r="F28" s="1148"/>
      <c r="G28" s="1148"/>
      <c r="H28" s="1148"/>
      <c r="I28" s="1140"/>
      <c r="J28" s="1131"/>
      <c r="Z28" s="101"/>
      <c r="AA28" s="101"/>
      <c r="AB28" s="101"/>
    </row>
    <row r="29" spans="1:28">
      <c r="A29" s="1143" t="s">
        <v>429</v>
      </c>
      <c r="B29" s="1149"/>
      <c r="C29" s="1149"/>
      <c r="D29" s="1149"/>
      <c r="E29" s="1149"/>
      <c r="F29" s="1149"/>
      <c r="G29" s="1149"/>
      <c r="H29" s="1149"/>
      <c r="I29" s="1145"/>
      <c r="J29" s="1146">
        <f>'Pro Forma'!M92</f>
        <v>162000</v>
      </c>
      <c r="K29" s="428"/>
      <c r="Z29" s="104"/>
      <c r="AA29" s="104"/>
      <c r="AB29" s="104"/>
    </row>
    <row r="30" spans="1:28">
      <c r="A30" s="1143" t="s">
        <v>422</v>
      </c>
      <c r="B30" s="1149"/>
      <c r="C30" s="1149"/>
      <c r="D30" s="1149"/>
      <c r="E30" s="1149"/>
      <c r="F30" s="1149"/>
      <c r="G30" s="1149"/>
      <c r="H30" s="1149"/>
      <c r="I30" s="1145"/>
      <c r="J30" s="1146">
        <f>'Pro Forma'!M90/12*4</f>
        <v>167748.73079999999</v>
      </c>
      <c r="T30" s="104"/>
      <c r="U30" s="104"/>
      <c r="V30" s="104"/>
    </row>
    <row r="31" spans="1:28">
      <c r="A31" s="1147"/>
      <c r="B31" s="1148"/>
      <c r="C31" s="1148"/>
      <c r="D31" s="1148"/>
      <c r="E31" s="1148"/>
      <c r="F31" s="1148"/>
      <c r="G31" s="1148"/>
      <c r="H31" s="1148"/>
      <c r="I31" s="1140"/>
      <c r="J31" s="1131"/>
      <c r="Q31" s="107"/>
      <c r="T31" s="101"/>
      <c r="U31" s="101"/>
      <c r="V31" s="101"/>
    </row>
    <row r="32" spans="1:28">
      <c r="A32" s="1147" t="s">
        <v>153</v>
      </c>
      <c r="B32" s="1148"/>
      <c r="C32" s="1148"/>
      <c r="D32" s="1148"/>
      <c r="E32" s="1148"/>
      <c r="F32" s="1148"/>
      <c r="G32" s="1148"/>
      <c r="H32" s="1148"/>
      <c r="I32" s="1140"/>
      <c r="J32" s="1131">
        <v>0</v>
      </c>
      <c r="Q32" s="107"/>
      <c r="T32" s="104"/>
      <c r="U32" s="104"/>
      <c r="V32" s="104"/>
    </row>
    <row r="33" spans="1:22">
      <c r="A33" s="1147" t="s">
        <v>153</v>
      </c>
      <c r="B33" s="1148"/>
      <c r="C33" s="1148"/>
      <c r="D33" s="1148"/>
      <c r="E33" s="1148"/>
      <c r="F33" s="1148"/>
      <c r="G33" s="1148"/>
      <c r="H33" s="1148"/>
      <c r="I33" s="1140"/>
      <c r="J33" s="1131">
        <v>0</v>
      </c>
      <c r="Q33" s="107"/>
      <c r="T33" s="101"/>
      <c r="U33" s="101"/>
      <c r="V33" s="101"/>
    </row>
    <row r="34" spans="1:22">
      <c r="A34" s="306" t="s">
        <v>218</v>
      </c>
      <c r="B34" s="307"/>
      <c r="C34" s="307"/>
      <c r="D34" s="307"/>
      <c r="E34" s="307"/>
      <c r="F34" s="307"/>
      <c r="G34" s="307"/>
      <c r="H34" s="308"/>
      <c r="I34" s="1138">
        <v>0.05</v>
      </c>
      <c r="J34" s="550">
        <f>I34*SUM(J23:J33)</f>
        <v>23987.436540000002</v>
      </c>
      <c r="Q34" s="107"/>
      <c r="R34" s="108"/>
      <c r="T34" s="104"/>
      <c r="U34" s="104"/>
      <c r="V34" s="104"/>
    </row>
    <row r="35" spans="1:22">
      <c r="A35" s="306" t="s">
        <v>974</v>
      </c>
      <c r="B35" s="307"/>
      <c r="C35" s="307"/>
      <c r="D35" s="307"/>
      <c r="E35" s="307"/>
      <c r="F35" s="307"/>
      <c r="G35" s="307"/>
      <c r="H35" s="308"/>
      <c r="I35" s="1914">
        <v>15000</v>
      </c>
      <c r="J35" s="550">
        <f>MROUND(SUM(J23:J34),I35)-SUM(J23:J34)</f>
        <v>6263.8326599999564</v>
      </c>
      <c r="Q35" s="107"/>
      <c r="R35" s="108"/>
      <c r="T35" s="104"/>
      <c r="U35" s="104"/>
      <c r="V35" s="104"/>
    </row>
    <row r="36" spans="1:22">
      <c r="A36" s="309" t="s">
        <v>622</v>
      </c>
      <c r="B36" s="310"/>
      <c r="C36" s="310"/>
      <c r="D36" s="310"/>
      <c r="E36" s="310"/>
      <c r="F36" s="310"/>
      <c r="G36" s="310"/>
      <c r="H36" s="310"/>
      <c r="I36" s="1150">
        <v>0</v>
      </c>
      <c r="J36" s="552">
        <f>-SUM(J23:J34)*I36</f>
        <v>0</v>
      </c>
      <c r="Q36" s="107"/>
      <c r="R36" s="108"/>
      <c r="T36" s="104"/>
      <c r="U36" s="104"/>
      <c r="V36" s="104"/>
    </row>
    <row r="37" spans="1:22">
      <c r="A37" s="285" t="s">
        <v>222</v>
      </c>
      <c r="B37" s="1053"/>
      <c r="C37" s="1053"/>
      <c r="D37" s="1053"/>
      <c r="E37" s="1053"/>
      <c r="F37" s="1053"/>
      <c r="G37" s="1053"/>
      <c r="H37" s="1054"/>
      <c r="I37" s="1055"/>
      <c r="J37" s="1056">
        <f>SUM(J23:J36)</f>
        <v>510000</v>
      </c>
      <c r="T37" s="101"/>
      <c r="U37" s="101"/>
      <c r="V37" s="101"/>
    </row>
    <row r="38" spans="1:22">
      <c r="P38" s="109"/>
      <c r="T38" s="104"/>
      <c r="U38" s="104"/>
      <c r="V38" s="104"/>
    </row>
    <row r="39" spans="1:22">
      <c r="A39" s="329" t="s">
        <v>204</v>
      </c>
      <c r="B39" s="330"/>
      <c r="C39" s="330"/>
      <c r="D39" s="330"/>
      <c r="E39" s="330"/>
      <c r="F39" s="330"/>
      <c r="G39" s="330"/>
      <c r="H39" s="330"/>
      <c r="I39" s="556"/>
      <c r="J39" s="545"/>
      <c r="T39" s="101"/>
      <c r="U39" s="101"/>
      <c r="V39" s="101"/>
    </row>
    <row r="40" spans="1:22" s="104" customFormat="1">
      <c r="A40" s="303" t="str">
        <f>IF(Rehab!$D$1="Yes",Rehab!D$12,"-")</f>
        <v>-</v>
      </c>
      <c r="B40" s="300"/>
      <c r="C40" s="300"/>
      <c r="D40" s="300"/>
      <c r="E40" s="300"/>
      <c r="F40" s="300"/>
      <c r="G40" s="300"/>
      <c r="H40" s="300"/>
      <c r="I40" s="557"/>
      <c r="J40" s="548">
        <f>Rehab!D$13*IF(Rehab!$D$1="No",0,1)</f>
        <v>0</v>
      </c>
      <c r="L40" s="97"/>
      <c r="M40" s="97"/>
      <c r="N40" s="97"/>
    </row>
    <row r="41" spans="1:22" s="101" customFormat="1">
      <c r="A41" s="303" t="str">
        <f>IF(Rehab!$D$1="Yes",Rehab!E$12,"-")</f>
        <v>-</v>
      </c>
      <c r="B41" s="300"/>
      <c r="C41" s="300"/>
      <c r="D41" s="300"/>
      <c r="E41" s="300"/>
      <c r="F41" s="300"/>
      <c r="G41" s="300"/>
      <c r="H41" s="300"/>
      <c r="I41" s="557"/>
      <c r="J41" s="548">
        <f>Rehab!E$13*IF(Rehab!$D$1="No",0,1)</f>
        <v>0</v>
      </c>
      <c r="L41" s="97"/>
      <c r="M41" s="97"/>
      <c r="N41" s="97"/>
    </row>
    <row r="42" spans="1:22">
      <c r="A42" s="303" t="str">
        <f>IF(Rehab!$D$1="Yes",Rehab!F$12,"-")</f>
        <v>-</v>
      </c>
      <c r="B42" s="300"/>
      <c r="C42" s="300"/>
      <c r="D42" s="300"/>
      <c r="E42" s="300"/>
      <c r="F42" s="300"/>
      <c r="G42" s="300"/>
      <c r="H42" s="300"/>
      <c r="I42" s="557"/>
      <c r="J42" s="548">
        <f>Rehab!F$13*IF(Rehab!$D$1="No",0,1)</f>
        <v>0</v>
      </c>
      <c r="T42" s="104"/>
      <c r="U42" s="104"/>
      <c r="V42" s="104"/>
    </row>
    <row r="43" spans="1:22">
      <c r="A43" s="303" t="str">
        <f>IF(Rehab!$D$1="Yes",Rehab!G$12,"-")</f>
        <v>-</v>
      </c>
      <c r="B43" s="300"/>
      <c r="C43" s="300"/>
      <c r="D43" s="300"/>
      <c r="E43" s="300"/>
      <c r="F43" s="300"/>
      <c r="G43" s="300"/>
      <c r="H43" s="300"/>
      <c r="I43" s="557"/>
      <c r="J43" s="548">
        <f>Rehab!G$13*IF(Rehab!$D$1="No",0,1)</f>
        <v>0</v>
      </c>
      <c r="T43" s="101"/>
      <c r="U43" s="101"/>
      <c r="V43" s="101"/>
    </row>
    <row r="44" spans="1:22">
      <c r="A44" s="303" t="str">
        <f>IF(Rehab!$D$1="Yes",Rehab!H$12,"-")</f>
        <v>-</v>
      </c>
      <c r="B44" s="300"/>
      <c r="C44" s="300"/>
      <c r="D44" s="300"/>
      <c r="E44" s="300"/>
      <c r="F44" s="300"/>
      <c r="G44" s="300"/>
      <c r="H44" s="300"/>
      <c r="I44" s="557"/>
      <c r="J44" s="548">
        <f>Rehab!H$13*IF(Rehab!$D$1="No",0,1)</f>
        <v>0</v>
      </c>
      <c r="T44" s="104"/>
      <c r="U44" s="104"/>
      <c r="V44" s="104"/>
    </row>
    <row r="45" spans="1:22">
      <c r="A45" s="303" t="str">
        <f>IF(Rehab!$D$1="Yes",Rehab!I$12,"-")</f>
        <v>-</v>
      </c>
      <c r="B45" s="300"/>
      <c r="C45" s="300"/>
      <c r="D45" s="300"/>
      <c r="E45" s="300"/>
      <c r="F45" s="300"/>
      <c r="G45" s="300"/>
      <c r="H45" s="300"/>
      <c r="I45" s="557"/>
      <c r="J45" s="548">
        <f>Rehab!I$13*IF(Rehab!$D$1="No",0,1)</f>
        <v>0</v>
      </c>
    </row>
    <row r="46" spans="1:22">
      <c r="A46" s="303" t="str">
        <f>IF(Rehab!$D$1="Yes",Rehab!J$12,"-")</f>
        <v>-</v>
      </c>
      <c r="B46" s="300"/>
      <c r="C46" s="300"/>
      <c r="D46" s="300"/>
      <c r="E46" s="300"/>
      <c r="F46" s="300"/>
      <c r="G46" s="300"/>
      <c r="H46" s="300"/>
      <c r="I46" s="557"/>
      <c r="J46" s="548">
        <f>Rehab!J$13*IF(Rehab!$D$1="No",0,1)</f>
        <v>0</v>
      </c>
    </row>
    <row r="47" spans="1:22">
      <c r="A47" s="303" t="str">
        <f>IF(Rehab!$D$1="Yes",Rehab!K$12,"-")</f>
        <v>-</v>
      </c>
      <c r="B47" s="300"/>
      <c r="C47" s="300"/>
      <c r="D47" s="300"/>
      <c r="E47" s="300"/>
      <c r="F47" s="300"/>
      <c r="G47" s="300"/>
      <c r="H47" s="300"/>
      <c r="I47" s="557"/>
      <c r="J47" s="548">
        <f>Rehab!K$13*IF(Rehab!$D$1="No",0,1)</f>
        <v>0</v>
      </c>
    </row>
    <row r="48" spans="1:22">
      <c r="A48" s="303" t="str">
        <f>IF(Rehab!$D$1="Yes",Rehab!L$12,"-")</f>
        <v>-</v>
      </c>
      <c r="B48" s="300"/>
      <c r="C48" s="300"/>
      <c r="D48" s="300"/>
      <c r="E48" s="300"/>
      <c r="F48" s="300"/>
      <c r="G48" s="300"/>
      <c r="H48" s="300"/>
      <c r="I48" s="557"/>
      <c r="J48" s="548">
        <f>Rehab!L$13*IF(Rehab!$D$1="No",0,1)</f>
        <v>0</v>
      </c>
    </row>
    <row r="49" spans="1:17">
      <c r="A49" s="303" t="str">
        <f>IF(Rehab!$D$1="Yes",Rehab!M$12,"-")</f>
        <v>-</v>
      </c>
      <c r="I49" s="559"/>
      <c r="J49" s="548">
        <f>Rehab!M$13*IF(Rehab!$D$1="No",0,1)</f>
        <v>0</v>
      </c>
    </row>
    <row r="50" spans="1:17">
      <c r="A50" s="309" t="s">
        <v>218</v>
      </c>
      <c r="B50" s="310"/>
      <c r="C50" s="310"/>
      <c r="D50" s="310"/>
      <c r="E50" s="310"/>
      <c r="F50" s="310"/>
      <c r="G50" s="310"/>
      <c r="H50" s="310"/>
      <c r="I50" s="1150">
        <v>0.05</v>
      </c>
      <c r="J50" s="552">
        <f>I50*SUM(J40:J49)</f>
        <v>0</v>
      </c>
    </row>
    <row r="51" spans="1:17">
      <c r="A51" s="303" t="s">
        <v>425</v>
      </c>
      <c r="B51" s="300"/>
      <c r="C51" s="300"/>
      <c r="D51" s="300"/>
      <c r="E51" s="300"/>
      <c r="F51" s="300"/>
      <c r="G51" s="300"/>
      <c r="H51" s="300"/>
      <c r="I51" s="562">
        <f>'Pro Forma'!N123</f>
        <v>0.05</v>
      </c>
      <c r="J51" s="548">
        <f>I51*SUM(J40:J49)</f>
        <v>0</v>
      </c>
      <c r="P51" s="97" t="s">
        <v>226</v>
      </c>
    </row>
    <row r="52" spans="1:17">
      <c r="A52" s="305" t="s">
        <v>219</v>
      </c>
      <c r="I52" s="563">
        <f>'Pro Forma'!N121</f>
        <v>0.05</v>
      </c>
      <c r="J52" s="553">
        <f>I52*SUM(J40:J49)</f>
        <v>0</v>
      </c>
      <c r="Q52" s="97" t="s">
        <v>227</v>
      </c>
    </row>
    <row r="53" spans="1:17">
      <c r="A53" s="309" t="s">
        <v>622</v>
      </c>
      <c r="B53" s="310"/>
      <c r="C53" s="310"/>
      <c r="D53" s="310"/>
      <c r="E53" s="310"/>
      <c r="F53" s="310"/>
      <c r="G53" s="310"/>
      <c r="H53" s="310"/>
      <c r="I53" s="1150">
        <v>0</v>
      </c>
      <c r="J53" s="552">
        <f>-SUM(J40:J52)*I53</f>
        <v>0</v>
      </c>
    </row>
    <row r="54" spans="1:17">
      <c r="A54" s="285" t="s">
        <v>224</v>
      </c>
      <c r="B54" s="1053"/>
      <c r="C54" s="1053"/>
      <c r="D54" s="1053"/>
      <c r="E54" s="1053"/>
      <c r="F54" s="1053"/>
      <c r="G54" s="1053"/>
      <c r="H54" s="1054"/>
      <c r="I54" s="1055"/>
      <c r="J54" s="1056">
        <f>SUM(J40:J53)</f>
        <v>0</v>
      </c>
      <c r="P54" s="428"/>
    </row>
    <row r="56" spans="1:17">
      <c r="A56" s="329" t="s">
        <v>205</v>
      </c>
      <c r="B56" s="330"/>
      <c r="C56" s="330"/>
      <c r="D56" s="330"/>
      <c r="E56" s="330"/>
      <c r="F56" s="330"/>
      <c r="G56" s="330"/>
      <c r="H56" s="330"/>
      <c r="I56" s="556"/>
      <c r="J56" s="545"/>
    </row>
    <row r="57" spans="1:17">
      <c r="A57" s="303" t="str">
        <f>IF(Rehab!$D$1="Yes",Rehab!D4,"-")</f>
        <v>-</v>
      </c>
      <c r="B57" s="300"/>
      <c r="C57" s="300"/>
      <c r="D57" s="300"/>
      <c r="E57" s="300"/>
      <c r="F57" s="300"/>
      <c r="G57" s="300"/>
      <c r="H57" s="300"/>
      <c r="I57" s="557"/>
      <c r="J57" s="548">
        <f>Rehab!D5*IF(Rehab!$D$1="No",0,1)</f>
        <v>0</v>
      </c>
    </row>
    <row r="58" spans="1:17">
      <c r="A58" s="303" t="str">
        <f>IF(Rehab!$D$1="Yes",Rehab!E4,"-")</f>
        <v>-</v>
      </c>
      <c r="B58" s="300"/>
      <c r="C58" s="300"/>
      <c r="D58" s="300"/>
      <c r="E58" s="300"/>
      <c r="F58" s="300"/>
      <c r="G58" s="300"/>
      <c r="H58" s="300"/>
      <c r="I58" s="557"/>
      <c r="J58" s="548">
        <f>Rehab!E5*IF(Rehab!$D$1="No",0,1)</f>
        <v>0</v>
      </c>
    </row>
    <row r="59" spans="1:17">
      <c r="A59" s="303" t="str">
        <f>IF(Rehab!$D$1="Yes",Rehab!F4,"-")</f>
        <v>-</v>
      </c>
      <c r="B59" s="300"/>
      <c r="C59" s="300"/>
      <c r="D59" s="300"/>
      <c r="E59" s="300"/>
      <c r="F59" s="300"/>
      <c r="G59" s="300"/>
      <c r="H59" s="300"/>
      <c r="I59" s="557"/>
      <c r="J59" s="548">
        <f>Rehab!F5*IF(Rehab!$D$1="No",0,1)</f>
        <v>0</v>
      </c>
    </row>
    <row r="60" spans="1:17">
      <c r="A60" s="303" t="str">
        <f>IF(Rehab!$D$1="Yes",Rehab!G4,"-")</f>
        <v>-</v>
      </c>
      <c r="B60" s="300"/>
      <c r="C60" s="300"/>
      <c r="D60" s="300"/>
      <c r="E60" s="300"/>
      <c r="F60" s="300"/>
      <c r="G60" s="300"/>
      <c r="H60" s="300"/>
      <c r="I60" s="557"/>
      <c r="J60" s="548">
        <f>Rehab!G5*IF(Rehab!$D$1="No",0,1)</f>
        <v>0</v>
      </c>
    </row>
    <row r="61" spans="1:17">
      <c r="A61" s="303" t="str">
        <f>IF(Rehab!$D$1="Yes",Rehab!H4,"-")</f>
        <v>-</v>
      </c>
      <c r="B61" s="300"/>
      <c r="C61" s="300"/>
      <c r="D61" s="300"/>
      <c r="E61" s="300"/>
      <c r="F61" s="300"/>
      <c r="G61" s="300"/>
      <c r="H61" s="300"/>
      <c r="I61" s="557"/>
      <c r="J61" s="548">
        <f>Rehab!H5*IF(Rehab!$D$1="No",0,1)</f>
        <v>0</v>
      </c>
    </row>
    <row r="62" spans="1:17">
      <c r="A62" s="303" t="str">
        <f>IF(Rehab!$D$1="Yes",Rehab!I4,"-")</f>
        <v>-</v>
      </c>
      <c r="B62" s="300"/>
      <c r="C62" s="300"/>
      <c r="D62" s="300"/>
      <c r="E62" s="300"/>
      <c r="F62" s="300"/>
      <c r="G62" s="300"/>
      <c r="H62" s="300"/>
      <c r="I62" s="557"/>
      <c r="J62" s="548">
        <f>Rehab!I5*IF(Rehab!$D$1="No",0,1)</f>
        <v>0</v>
      </c>
    </row>
    <row r="63" spans="1:17">
      <c r="A63" s="303" t="str">
        <f>IF(Rehab!$D$1="Yes",Rehab!J4,"-")</f>
        <v>-</v>
      </c>
      <c r="B63" s="300"/>
      <c r="C63" s="300"/>
      <c r="D63" s="300"/>
      <c r="E63" s="300"/>
      <c r="F63" s="300"/>
      <c r="G63" s="300"/>
      <c r="H63" s="300"/>
      <c r="I63" s="557"/>
      <c r="J63" s="548">
        <f>Rehab!J5*IF(Rehab!$D$1="No",0,1)</f>
        <v>0</v>
      </c>
    </row>
    <row r="64" spans="1:17">
      <c r="A64" s="303" t="str">
        <f>IF(Rehab!$D$1="Yes",Rehab!K4,"-")</f>
        <v>-</v>
      </c>
      <c r="B64" s="300"/>
      <c r="C64" s="300"/>
      <c r="D64" s="300"/>
      <c r="E64" s="300"/>
      <c r="F64" s="300"/>
      <c r="G64" s="300"/>
      <c r="H64" s="300"/>
      <c r="I64" s="557"/>
      <c r="J64" s="548">
        <f>Rehab!K5*IF(Rehab!$D$1="No",0,1)</f>
        <v>0</v>
      </c>
      <c r="Q64" s="1864" t="s">
        <v>355</v>
      </c>
    </row>
    <row r="65" spans="1:17">
      <c r="A65" s="303" t="str">
        <f>IF(Rehab!$D$1="Yes",Rehab!L4,"-")</f>
        <v>-</v>
      </c>
      <c r="B65" s="300"/>
      <c r="C65" s="300"/>
      <c r="D65" s="300"/>
      <c r="E65" s="300"/>
      <c r="F65" s="300"/>
      <c r="G65" s="300"/>
      <c r="H65" s="300"/>
      <c r="I65" s="557"/>
      <c r="J65" s="548">
        <f>Rehab!L5*IF(Rehab!$D$1="No",0,1)</f>
        <v>0</v>
      </c>
      <c r="Q65" s="1864" t="s">
        <v>512</v>
      </c>
    </row>
    <row r="66" spans="1:17">
      <c r="A66" s="303" t="str">
        <f>IF(Rehab!$D$1="Yes",Rehab!M4,"-")</f>
        <v>-</v>
      </c>
      <c r="I66" s="559"/>
      <c r="J66" s="553">
        <f>Rehab!M5*IF(Rehab!$D$1="No",0,1)</f>
        <v>0</v>
      </c>
    </row>
    <row r="67" spans="1:17">
      <c r="A67" s="309" t="s">
        <v>218</v>
      </c>
      <c r="B67" s="310"/>
      <c r="C67" s="310"/>
      <c r="D67" s="310"/>
      <c r="E67" s="310"/>
      <c r="F67" s="310"/>
      <c r="G67" s="310"/>
      <c r="H67" s="310"/>
      <c r="I67" s="1150">
        <v>0.05</v>
      </c>
      <c r="J67" s="552">
        <f>I67*SUM(J57:J66)</f>
        <v>0</v>
      </c>
    </row>
    <row r="68" spans="1:17">
      <c r="A68" s="303" t="s">
        <v>425</v>
      </c>
      <c r="B68" s="300"/>
      <c r="C68" s="300"/>
      <c r="D68" s="300"/>
      <c r="E68" s="300"/>
      <c r="F68" s="300"/>
      <c r="G68" s="300"/>
      <c r="H68" s="300"/>
      <c r="I68" s="562">
        <f>'Pro Forma'!N123</f>
        <v>0.05</v>
      </c>
      <c r="J68" s="548">
        <f>I68*SUM(J57:J66)</f>
        <v>0</v>
      </c>
    </row>
    <row r="69" spans="1:17">
      <c r="A69" s="305" t="s">
        <v>220</v>
      </c>
      <c r="I69" s="563">
        <f>'Pro Forma'!N122</f>
        <v>0.05</v>
      </c>
      <c r="J69" s="553">
        <f>I69*SUM(J57:J66)</f>
        <v>0</v>
      </c>
    </row>
    <row r="70" spans="1:17">
      <c r="A70" s="309" t="s">
        <v>622</v>
      </c>
      <c r="B70" s="310"/>
      <c r="C70" s="310"/>
      <c r="D70" s="310"/>
      <c r="E70" s="310"/>
      <c r="F70" s="310"/>
      <c r="G70" s="310"/>
      <c r="H70" s="310"/>
      <c r="I70" s="1150">
        <v>0</v>
      </c>
      <c r="J70" s="552">
        <f>-SUM(J57:J69)*I70</f>
        <v>0</v>
      </c>
    </row>
    <row r="71" spans="1:17">
      <c r="A71" s="285" t="s">
        <v>225</v>
      </c>
      <c r="B71" s="1053"/>
      <c r="C71" s="1053"/>
      <c r="D71" s="1053"/>
      <c r="E71" s="1053"/>
      <c r="F71" s="1053"/>
      <c r="G71" s="1053"/>
      <c r="H71" s="1054"/>
      <c r="I71" s="1055"/>
      <c r="J71" s="1056">
        <f>SUM(J57:J70)</f>
        <v>0</v>
      </c>
    </row>
    <row r="72" spans="1:17">
      <c r="L72" s="1943"/>
      <c r="M72" s="1943"/>
      <c r="N72" s="1943"/>
      <c r="O72" s="1943"/>
      <c r="P72" s="1943"/>
    </row>
    <row r="73" spans="1:17">
      <c r="A73" s="329" t="s">
        <v>486</v>
      </c>
      <c r="B73" s="330"/>
      <c r="C73" s="330"/>
      <c r="D73" s="330"/>
      <c r="E73" s="330"/>
      <c r="F73" s="330"/>
      <c r="G73" s="330"/>
      <c r="H73" s="330"/>
      <c r="I73" s="556"/>
      <c r="J73" s="545"/>
      <c r="L73" s="1943"/>
      <c r="M73" s="1943"/>
      <c r="N73" s="1943"/>
      <c r="O73" s="1943"/>
      <c r="P73" s="1943"/>
    </row>
    <row r="74" spans="1:17">
      <c r="A74" s="314" t="s">
        <v>217</v>
      </c>
      <c r="B74" s="311"/>
      <c r="C74" s="311"/>
      <c r="D74" s="311"/>
      <c r="E74" s="311"/>
      <c r="F74" s="311"/>
      <c r="G74" s="311"/>
      <c r="H74" s="312"/>
      <c r="I74" s="557"/>
      <c r="J74" s="1152"/>
      <c r="L74" s="1943"/>
      <c r="M74" s="1943"/>
      <c r="N74" s="1943"/>
      <c r="O74" s="1943"/>
      <c r="P74" s="1943"/>
    </row>
    <row r="75" spans="1:17" s="104" customFormat="1">
      <c r="A75" s="315" t="s">
        <v>485</v>
      </c>
      <c r="B75" s="313"/>
      <c r="C75" s="313"/>
      <c r="D75" s="313"/>
      <c r="E75" s="313"/>
      <c r="F75" s="313"/>
      <c r="G75" s="313"/>
      <c r="H75" s="302"/>
      <c r="I75" s="1151">
        <v>0.05</v>
      </c>
      <c r="J75" s="549">
        <f>'Cash Flow_Monthly'!E143*(1+I75)</f>
        <v>0</v>
      </c>
      <c r="L75" s="1947" t="s">
        <v>953</v>
      </c>
      <c r="M75" s="1860">
        <f>1200*216</f>
        <v>259200</v>
      </c>
      <c r="N75" s="1947"/>
      <c r="O75" s="1947"/>
      <c r="P75" s="1948">
        <f>J76/216</f>
        <v>2314.8148148148148</v>
      </c>
    </row>
    <row r="76" spans="1:17">
      <c r="A76" s="1147" t="s">
        <v>574</v>
      </c>
      <c r="B76" s="1139"/>
      <c r="C76" s="1139"/>
      <c r="D76" s="1139"/>
      <c r="E76" s="1139"/>
      <c r="F76" s="1139"/>
      <c r="G76" s="1139"/>
      <c r="H76" s="1132"/>
      <c r="I76" s="1140"/>
      <c r="J76" s="1131">
        <v>500000</v>
      </c>
      <c r="L76" s="1948" t="s">
        <v>954</v>
      </c>
      <c r="M76" s="1860">
        <v>250000</v>
      </c>
      <c r="N76" s="1949"/>
      <c r="O76" s="1949"/>
      <c r="P76" s="1949"/>
    </row>
    <row r="77" spans="1:17">
      <c r="A77" s="1147" t="s">
        <v>1043</v>
      </c>
      <c r="B77" s="1139"/>
      <c r="C77" s="1139"/>
      <c r="D77" s="1139"/>
      <c r="E77" s="1139"/>
      <c r="F77" s="1139"/>
      <c r="G77" s="1139"/>
      <c r="H77" s="1132"/>
      <c r="I77" s="1140"/>
      <c r="J77" s="1967">
        <f>IF('Pro Forma'!O4="Yes",216000,0)</f>
        <v>216000</v>
      </c>
      <c r="L77" s="1947" t="s">
        <v>955</v>
      </c>
      <c r="M77" s="1860"/>
      <c r="N77" s="1966" t="s">
        <v>1041</v>
      </c>
      <c r="O77" s="1949"/>
      <c r="P77" s="1949"/>
    </row>
    <row r="78" spans="1:17">
      <c r="A78" s="1147" t="s">
        <v>1042</v>
      </c>
      <c r="B78" s="1139"/>
      <c r="C78" s="1139"/>
      <c r="D78" s="1139"/>
      <c r="E78" s="1139"/>
      <c r="F78" s="1139"/>
      <c r="G78" s="1139"/>
      <c r="H78" s="1132"/>
      <c r="I78" s="1140"/>
      <c r="J78" s="1131">
        <v>45000</v>
      </c>
      <c r="L78" s="1947" t="s">
        <v>956</v>
      </c>
      <c r="M78" s="1861">
        <f>1000*216</f>
        <v>216000</v>
      </c>
      <c r="N78" s="1949"/>
      <c r="O78" s="1949"/>
      <c r="P78" s="1949"/>
    </row>
    <row r="79" spans="1:17" ht="15" thickBot="1">
      <c r="A79" s="1147" t="s">
        <v>597</v>
      </c>
      <c r="B79" s="1141"/>
      <c r="C79" s="1141"/>
      <c r="D79" s="1141"/>
      <c r="E79" s="1141"/>
      <c r="F79" s="1141"/>
      <c r="G79" s="1141"/>
      <c r="H79" s="1135"/>
      <c r="I79" s="1142"/>
      <c r="J79" s="1137"/>
      <c r="K79" s="98"/>
      <c r="L79" s="1947"/>
      <c r="M79" s="1862">
        <f>SUM(M75:M78)</f>
        <v>725200</v>
      </c>
      <c r="N79" s="1950"/>
      <c r="O79" s="1950"/>
      <c r="P79" s="1949"/>
    </row>
    <row r="80" spans="1:17" ht="15" thickTop="1">
      <c r="A80" s="309" t="s">
        <v>622</v>
      </c>
      <c r="B80" s="310"/>
      <c r="C80" s="310"/>
      <c r="D80" s="310"/>
      <c r="E80" s="310"/>
      <c r="F80" s="310"/>
      <c r="G80" s="310"/>
      <c r="H80" s="310"/>
      <c r="I80" s="1150">
        <v>0</v>
      </c>
      <c r="J80" s="552">
        <f>-SUM(J74:J79)*I80</f>
        <v>0</v>
      </c>
      <c r="L80" s="1947"/>
      <c r="M80" s="1860">
        <f>M79*1.1</f>
        <v>797720.00000000012</v>
      </c>
      <c r="N80" s="1950"/>
      <c r="O80" s="1950"/>
      <c r="P80" s="1949"/>
    </row>
    <row r="81" spans="1:12">
      <c r="A81" s="285" t="s">
        <v>221</v>
      </c>
      <c r="B81" s="1053"/>
      <c r="C81" s="1053"/>
      <c r="D81" s="1053"/>
      <c r="E81" s="1053"/>
      <c r="F81" s="1053"/>
      <c r="G81" s="1053"/>
      <c r="H81" s="1054"/>
      <c r="I81" s="1055"/>
      <c r="J81" s="1056">
        <f>SUM(J74:J80)</f>
        <v>761000</v>
      </c>
      <c r="L81" s="104"/>
    </row>
    <row r="82" spans="1:12">
      <c r="A82" s="101"/>
      <c r="B82" s="101"/>
      <c r="C82" s="101"/>
      <c r="D82" s="101"/>
      <c r="E82" s="101"/>
      <c r="F82" s="101"/>
      <c r="G82" s="101"/>
      <c r="H82" s="101"/>
      <c r="I82" s="560"/>
      <c r="J82" s="551"/>
      <c r="L82" s="104"/>
    </row>
    <row r="83" spans="1:12" ht="15" thickBot="1">
      <c r="A83" s="101"/>
      <c r="B83" s="101"/>
      <c r="C83" s="101"/>
      <c r="D83" s="101"/>
      <c r="E83" s="101"/>
      <c r="F83" s="101"/>
      <c r="G83" s="101"/>
      <c r="H83" s="101"/>
      <c r="I83" s="560"/>
      <c r="J83" s="551"/>
      <c r="L83" s="104"/>
    </row>
    <row r="84" spans="1:12" ht="15" thickBot="1">
      <c r="A84" s="18" t="s">
        <v>623</v>
      </c>
      <c r="B84" s="299"/>
      <c r="C84" s="299"/>
      <c r="D84" s="299"/>
      <c r="E84" s="299"/>
      <c r="F84" s="299"/>
      <c r="G84" s="299"/>
      <c r="H84" s="271"/>
      <c r="I84" s="564"/>
      <c r="J84" s="554">
        <f>SUM(J6,J81,J37,J20,J54,J71)</f>
        <v>35286000</v>
      </c>
      <c r="L84" s="104"/>
    </row>
    <row r="85" spans="1:12" s="104" customFormat="1" ht="15" thickBot="1">
      <c r="I85" s="565"/>
      <c r="J85" s="555"/>
    </row>
    <row r="86" spans="1:12" ht="15" thickBot="1">
      <c r="A86" s="18" t="s">
        <v>683</v>
      </c>
      <c r="B86" s="299"/>
      <c r="C86" s="299"/>
      <c r="D86" s="299"/>
      <c r="E86" s="299"/>
      <c r="F86" s="299"/>
      <c r="G86" s="299"/>
      <c r="H86" s="271"/>
      <c r="I86" s="564"/>
      <c r="J86" s="554">
        <f>-SUM(J36,J53,J70,J80)</f>
        <v>0</v>
      </c>
    </row>
    <row r="87" spans="1:12" s="104" customFormat="1" ht="15" thickBot="1">
      <c r="I87" s="565"/>
      <c r="J87" s="555"/>
    </row>
    <row r="88" spans="1:12" ht="15" thickBot="1">
      <c r="A88" s="18" t="s">
        <v>684</v>
      </c>
      <c r="B88" s="299"/>
      <c r="C88" s="299"/>
      <c r="D88" s="299"/>
      <c r="E88" s="299"/>
      <c r="F88" s="299"/>
      <c r="G88" s="299"/>
      <c r="H88" s="271"/>
      <c r="I88" s="1826"/>
      <c r="J88" s="1827">
        <f>SUM('Cash Flow_Monthly'!BY88:CJ88)+J30</f>
        <v>363063.22683806409</v>
      </c>
    </row>
    <row r="89" spans="1:12">
      <c r="A89" s="104"/>
      <c r="B89" s="104"/>
      <c r="C89" s="104"/>
      <c r="D89" s="104"/>
      <c r="E89" s="104"/>
      <c r="F89" s="104"/>
      <c r="G89" s="104"/>
      <c r="H89" s="104"/>
      <c r="I89" s="565"/>
      <c r="J89" s="555"/>
      <c r="K89" s="104"/>
    </row>
    <row r="91" spans="1:12">
      <c r="A91" s="104"/>
      <c r="B91" s="104"/>
      <c r="C91" s="104"/>
      <c r="D91" s="104"/>
      <c r="E91" s="104"/>
      <c r="F91" s="104"/>
      <c r="G91" s="104"/>
      <c r="H91" s="104"/>
      <c r="I91" s="565"/>
      <c r="J91" s="555"/>
      <c r="K91" s="104"/>
    </row>
    <row r="92" spans="1:12" s="104" customFormat="1">
      <c r="A92" s="99"/>
      <c r="B92" s="99"/>
      <c r="C92" s="99"/>
      <c r="D92" s="99"/>
      <c r="E92" s="99"/>
      <c r="F92" s="99"/>
      <c r="G92" s="99"/>
      <c r="H92" s="99"/>
      <c r="I92" s="561"/>
      <c r="J92" s="498"/>
      <c r="K92" s="97"/>
    </row>
    <row r="93" spans="1:12">
      <c r="A93" s="104"/>
      <c r="B93" s="104"/>
      <c r="C93" s="104"/>
      <c r="D93" s="104"/>
      <c r="E93" s="104"/>
      <c r="F93" s="104"/>
      <c r="G93" s="104"/>
      <c r="H93" s="104"/>
      <c r="I93" s="565"/>
      <c r="J93" s="555"/>
      <c r="K93" s="104"/>
    </row>
    <row r="95" spans="1:12">
      <c r="A95" s="104"/>
      <c r="B95" s="104"/>
      <c r="C95" s="104"/>
      <c r="D95" s="104"/>
      <c r="E95" s="104"/>
      <c r="F95" s="104"/>
      <c r="G95" s="104"/>
      <c r="H95" s="104"/>
      <c r="I95" s="565"/>
      <c r="J95" s="555"/>
      <c r="K95" s="104"/>
    </row>
    <row r="97" spans="1:11">
      <c r="A97" s="104"/>
      <c r="B97" s="104"/>
      <c r="C97" s="104"/>
      <c r="D97" s="104"/>
      <c r="E97" s="104"/>
      <c r="F97" s="104"/>
      <c r="G97" s="104"/>
      <c r="H97" s="104"/>
      <c r="I97" s="565"/>
      <c r="J97" s="555"/>
      <c r="K97" s="104"/>
    </row>
  </sheetData>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4D42D-847A-4326-9A19-EB62CC6D544D}">
  <sheetPr codeName="Sheet8">
    <tabColor theme="7" tint="0.79998168889431442"/>
  </sheetPr>
  <dimension ref="A1:DU132"/>
  <sheetViews>
    <sheetView showGridLines="0" zoomScale="85" zoomScaleNormal="85" workbookViewId="0">
      <pane ySplit="1" topLeftCell="A2" activePane="bottomLeft" state="frozen"/>
      <selection pane="bottomLeft" activeCell="A2" sqref="A2"/>
    </sheetView>
  </sheetViews>
  <sheetFormatPr defaultRowHeight="14.5"/>
  <cols>
    <col min="1" max="1" width="7.81640625" customWidth="1"/>
    <col min="2" max="2" width="42.7265625" customWidth="1"/>
    <col min="3" max="3" width="13.54296875" bestFit="1" customWidth="1"/>
    <col min="4" max="4" width="14.26953125" bestFit="1" customWidth="1"/>
    <col min="5" max="5" width="13.54296875" bestFit="1" customWidth="1"/>
    <col min="6" max="6" width="13.81640625" bestFit="1" customWidth="1"/>
    <col min="7" max="8" width="14" bestFit="1" customWidth="1"/>
    <col min="9" max="9" width="12.7265625" bestFit="1" customWidth="1"/>
    <col min="10" max="10" width="14" bestFit="1" customWidth="1"/>
    <col min="11" max="11" width="14.26953125" bestFit="1" customWidth="1"/>
    <col min="12" max="12" width="13.54296875" bestFit="1" customWidth="1"/>
    <col min="13" max="13" width="14.26953125" bestFit="1" customWidth="1"/>
    <col min="14" max="14" width="12.7265625" customWidth="1"/>
    <col min="15" max="15" width="3.26953125" customWidth="1"/>
    <col min="16" max="16" width="15" bestFit="1" customWidth="1"/>
    <col min="17" max="17" width="11.26953125" bestFit="1" customWidth="1"/>
    <col min="18" max="18" width="15" bestFit="1" customWidth="1"/>
    <col min="19" max="19" width="11.26953125" bestFit="1" customWidth="1"/>
    <col min="20" max="20" width="15" bestFit="1" customWidth="1"/>
    <col min="21" max="21" width="11.26953125" bestFit="1" customWidth="1"/>
    <col min="22" max="22" width="15" bestFit="1" customWidth="1"/>
    <col min="23" max="23" width="11.26953125" bestFit="1" customWidth="1"/>
    <col min="27" max="27" width="20" customWidth="1"/>
    <col min="28" max="39" width="12.7265625" customWidth="1"/>
  </cols>
  <sheetData>
    <row r="1" spans="1:125" ht="15" thickBot="1">
      <c r="A1" s="338"/>
      <c r="B1" s="335"/>
      <c r="C1" s="1101">
        <v>45323</v>
      </c>
      <c r="D1" s="361">
        <f>DATE(YEAR(C1),MONTH(C1)+1,1)</f>
        <v>45352</v>
      </c>
      <c r="E1" s="361">
        <f t="shared" ref="E1:L1" si="0">DATE(YEAR(D1),MONTH(D1)+1,1)</f>
        <v>45383</v>
      </c>
      <c r="F1" s="361">
        <f t="shared" si="0"/>
        <v>45413</v>
      </c>
      <c r="G1" s="361">
        <f t="shared" si="0"/>
        <v>45444</v>
      </c>
      <c r="H1" s="361">
        <f t="shared" si="0"/>
        <v>45474</v>
      </c>
      <c r="I1" s="361">
        <f t="shared" si="0"/>
        <v>45505</v>
      </c>
      <c r="J1" s="361">
        <f t="shared" si="0"/>
        <v>45536</v>
      </c>
      <c r="K1" s="361">
        <f t="shared" si="0"/>
        <v>45566</v>
      </c>
      <c r="L1" s="361">
        <f t="shared" si="0"/>
        <v>45597</v>
      </c>
      <c r="M1" s="361">
        <f>DATE(YEAR(L1),MONTH(L1)+1,1)</f>
        <v>45627</v>
      </c>
      <c r="N1" s="361">
        <f>DATE(YEAR(M1),MONTH(M1)+1,1)</f>
        <v>45658</v>
      </c>
      <c r="O1" s="320"/>
      <c r="P1" s="360" t="s">
        <v>19</v>
      </c>
      <c r="Q1" s="360" t="s">
        <v>71</v>
      </c>
      <c r="R1" s="360" t="s">
        <v>72</v>
      </c>
      <c r="S1" s="360" t="s">
        <v>73</v>
      </c>
      <c r="T1" s="360" t="s">
        <v>74</v>
      </c>
      <c r="U1" s="360" t="s">
        <v>75</v>
      </c>
      <c r="V1" s="360" t="s">
        <v>48</v>
      </c>
      <c r="W1" s="362" t="s">
        <v>76</v>
      </c>
      <c r="AB1" s="361">
        <f>'Cash Flow_Monthly'!E3</f>
        <v>45992</v>
      </c>
      <c r="AC1" s="361">
        <f>'Cash Flow_Monthly'!F3</f>
        <v>46023</v>
      </c>
      <c r="AD1" s="361">
        <f>'Cash Flow_Monthly'!G3</f>
        <v>46054</v>
      </c>
      <c r="AE1" s="361">
        <f>'Cash Flow_Monthly'!H3</f>
        <v>46082</v>
      </c>
      <c r="AF1" s="361">
        <f>'Cash Flow_Monthly'!I3</f>
        <v>46113</v>
      </c>
      <c r="AG1" s="361">
        <f>'Cash Flow_Monthly'!J3</f>
        <v>46143</v>
      </c>
      <c r="AH1" s="361">
        <f>'Cash Flow_Monthly'!K3</f>
        <v>46174</v>
      </c>
      <c r="AI1" s="361">
        <f>'Cash Flow_Monthly'!L3</f>
        <v>46204</v>
      </c>
      <c r="AJ1" s="361">
        <f>'Cash Flow_Monthly'!M3</f>
        <v>46235</v>
      </c>
      <c r="AK1" s="361">
        <f>'Cash Flow_Monthly'!N3</f>
        <v>46266</v>
      </c>
      <c r="AL1" s="361">
        <f>'Cash Flow_Monthly'!O3</f>
        <v>46296</v>
      </c>
      <c r="AM1" s="361">
        <f>'Cash Flow_Monthly'!P3</f>
        <v>46327</v>
      </c>
      <c r="AN1" s="45"/>
      <c r="AO1" s="45"/>
      <c r="AP1" s="45"/>
      <c r="AQ1" s="45"/>
      <c r="AR1" s="45"/>
      <c r="AS1" s="45"/>
      <c r="AT1" s="45"/>
      <c r="AU1" s="45"/>
      <c r="AV1" s="45"/>
      <c r="AW1" s="45"/>
      <c r="AX1" s="45"/>
      <c r="AY1" s="45"/>
      <c r="AZ1" s="45"/>
      <c r="BA1" s="45"/>
      <c r="BB1" s="45"/>
      <c r="BC1" s="45"/>
      <c r="BD1" s="45"/>
      <c r="BE1" s="45"/>
      <c r="BF1" s="45"/>
      <c r="BG1" s="45"/>
      <c r="BH1" s="45"/>
      <c r="BI1" s="45"/>
      <c r="BJ1" s="45"/>
      <c r="BK1" s="45"/>
      <c r="BL1" s="45"/>
      <c r="BM1" s="45"/>
      <c r="BN1" s="45"/>
      <c r="BO1" s="45"/>
      <c r="BP1" s="45"/>
      <c r="BQ1" s="45"/>
      <c r="BR1" s="45"/>
      <c r="BS1" s="45"/>
      <c r="BT1" s="45"/>
      <c r="BU1" s="45"/>
      <c r="BV1" s="45"/>
      <c r="BW1" s="45"/>
      <c r="BX1" s="45"/>
      <c r="BY1" s="45"/>
      <c r="BZ1" s="45"/>
      <c r="CA1" s="45"/>
      <c r="CB1" s="45"/>
      <c r="CC1" s="45"/>
      <c r="CD1" s="45"/>
      <c r="CE1" s="45"/>
      <c r="CF1" s="45"/>
      <c r="CG1" s="45"/>
      <c r="CH1" s="45"/>
      <c r="CI1" s="45"/>
      <c r="CJ1" s="45"/>
      <c r="CK1" s="45"/>
      <c r="CL1" s="45"/>
      <c r="CM1" s="45"/>
      <c r="CN1" s="45"/>
      <c r="CO1" s="45"/>
      <c r="CP1" s="45"/>
      <c r="CQ1" s="45"/>
      <c r="CR1" s="45"/>
      <c r="CS1" s="45"/>
      <c r="CT1" s="45"/>
      <c r="CU1" s="45"/>
      <c r="CV1" s="45"/>
      <c r="CW1" s="45"/>
      <c r="CX1" s="45"/>
      <c r="CY1" s="45"/>
      <c r="CZ1" s="45"/>
      <c r="DA1" s="45"/>
      <c r="DB1" s="45"/>
      <c r="DC1" s="45"/>
      <c r="DD1" s="45"/>
      <c r="DE1" s="45"/>
      <c r="DF1" s="45"/>
      <c r="DG1" s="45"/>
      <c r="DH1" s="45"/>
      <c r="DI1" s="45"/>
      <c r="DJ1" s="45"/>
      <c r="DK1" s="45"/>
      <c r="DL1" s="45"/>
      <c r="DM1" s="45"/>
      <c r="DN1" s="45"/>
      <c r="DO1" s="45"/>
      <c r="DP1" s="45"/>
      <c r="DQ1" s="45"/>
      <c r="DR1" s="45"/>
      <c r="DS1" s="45"/>
      <c r="DT1" s="45"/>
      <c r="DU1" s="45"/>
    </row>
    <row r="2" spans="1:125">
      <c r="A2" s="19"/>
      <c r="P2" s="10"/>
      <c r="Q2" s="10"/>
      <c r="T2" s="10"/>
      <c r="U2" s="10"/>
      <c r="W2" s="28"/>
      <c r="AA2" t="s">
        <v>496</v>
      </c>
      <c r="AB2" s="466">
        <f>AB9-AB3</f>
        <v>1362.6805116816624</v>
      </c>
      <c r="AC2" s="466">
        <f t="shared" ref="AC2:AM2" si="1">AC9-AC3</f>
        <v>1363.9196579065508</v>
      </c>
      <c r="AD2" s="466">
        <f t="shared" si="1"/>
        <v>1365.1959751808897</v>
      </c>
      <c r="AE2" s="466">
        <f t="shared" si="1"/>
        <v>1366.4388668312154</v>
      </c>
      <c r="AF2" s="466">
        <f t="shared" si="1"/>
        <v>1369.0635913947208</v>
      </c>
      <c r="AG2" s="466">
        <f t="shared" si="1"/>
        <v>1371.1607471844441</v>
      </c>
      <c r="AH2" s="466">
        <f t="shared" si="1"/>
        <v>1378.3750341885955</v>
      </c>
      <c r="AI2" s="466">
        <f t="shared" si="1"/>
        <v>1386.98697798066</v>
      </c>
      <c r="AJ2" s="466">
        <f t="shared" si="1"/>
        <v>1396.183846781074</v>
      </c>
      <c r="AK2" s="466">
        <f t="shared" si="1"/>
        <v>1403.356540543715</v>
      </c>
      <c r="AL2" s="466">
        <f t="shared" si="1"/>
        <v>1409.6706618299736</v>
      </c>
      <c r="AM2" s="466">
        <f t="shared" si="1"/>
        <v>1416.3112219646021</v>
      </c>
    </row>
    <row r="3" spans="1:125">
      <c r="A3" s="19" t="s">
        <v>390</v>
      </c>
      <c r="C3" s="774">
        <f>SUM(C26,C29)/'Rent Roll_RedIQ 2'!$G$81</f>
        <v>1323.0678240740742</v>
      </c>
      <c r="D3" s="774">
        <f>SUM(D26,D29)/'Rent Roll_RedIQ 2'!$G$81</f>
        <v>1337.0247222222224</v>
      </c>
      <c r="E3" s="774">
        <f>SUM(E26,E29)/'Rent Roll_RedIQ 2'!$G$81</f>
        <v>1315.5751388888889</v>
      </c>
      <c r="F3" s="774">
        <f>SUM(F26,F29)/'Rent Roll_RedIQ 2'!$G$81</f>
        <v>1294.0937962962964</v>
      </c>
      <c r="G3" s="774">
        <f>SUM(G26,G29)/'Rent Roll_RedIQ 2'!$G$81</f>
        <v>1349.4957870370372</v>
      </c>
      <c r="H3" s="774">
        <f>SUM(H26,H29)/'Rent Roll_RedIQ 2'!$G$81</f>
        <v>1355.4407870370371</v>
      </c>
      <c r="I3" s="774">
        <f>SUM(I26,I29)/'Rent Roll_RedIQ 2'!$G$81</f>
        <v>1353.7231944444445</v>
      </c>
      <c r="J3" s="774">
        <f>SUM(J26,J29)/'Rent Roll_RedIQ 2'!$G$81</f>
        <v>1362.6586574074074</v>
      </c>
      <c r="K3" s="774">
        <f>SUM(K26,K29)/'Rent Roll_RedIQ 2'!$G$81</f>
        <v>1351.470648148148</v>
      </c>
      <c r="L3" s="774">
        <f>SUM(L26,L29)/'Rent Roll_RedIQ 2'!$G$81</f>
        <v>1355.2031481481481</v>
      </c>
      <c r="M3" s="774">
        <f>SUM(M26,M29)/'Rent Roll_RedIQ 2'!$G$81</f>
        <v>1361.087314814815</v>
      </c>
      <c r="N3" s="774">
        <f>SUM(N26,N29)/'Rent Roll_RedIQ 2'!$G$81</f>
        <v>1356.5826388888891</v>
      </c>
      <c r="P3" s="465">
        <f>SUM(P26,P29)/'Rent Roll_RedIQ 2'!$G$81/12</f>
        <v>1356.5826388888888</v>
      </c>
      <c r="Q3" s="465"/>
      <c r="R3" s="466">
        <f>SUM(R26,R29)/'Rent Roll_RedIQ 2'!$G$81/12</f>
        <v>1357.6243672839507</v>
      </c>
      <c r="S3" s="466"/>
      <c r="T3" s="465">
        <f>SUM(T26,T29)/'Rent Roll_RedIQ 2'!$G$81/12</f>
        <v>1356.7876003086419</v>
      </c>
      <c r="U3" s="465"/>
      <c r="V3" s="466">
        <f>SUM(V26,V29)/'Rent Roll_RedIQ 2'!$G$81/12</f>
        <v>1342.9519714506171</v>
      </c>
      <c r="W3" s="571"/>
      <c r="AA3" t="s">
        <v>497</v>
      </c>
      <c r="AB3" s="466">
        <f>'Rent Roll (MF &amp; Retail)'!L79/'Project Summary'!$E$2</f>
        <v>0</v>
      </c>
      <c r="AC3" s="466">
        <f>'Rent Roll (MF &amp; Retail)'!M79/'Project Summary'!$E$2</f>
        <v>0</v>
      </c>
      <c r="AD3" s="466">
        <f>'Rent Roll (MF &amp; Retail)'!N79/'Project Summary'!$E$2</f>
        <v>0</v>
      </c>
      <c r="AE3" s="466">
        <f>'Rent Roll (MF &amp; Retail)'!O79/'Project Summary'!$E$2</f>
        <v>0</v>
      </c>
      <c r="AF3" s="466">
        <f>'Rent Roll (MF &amp; Retail)'!P79/'Project Summary'!$E$2</f>
        <v>0</v>
      </c>
      <c r="AG3" s="466">
        <f>'Rent Roll (MF &amp; Retail)'!Q79/'Project Summary'!$E$2</f>
        <v>0</v>
      </c>
      <c r="AH3" s="466">
        <f>'Rent Roll (MF &amp; Retail)'!R79/'Project Summary'!$E$2</f>
        <v>0</v>
      </c>
      <c r="AI3" s="466">
        <f>'Rent Roll (MF &amp; Retail)'!S79/'Project Summary'!$E$2</f>
        <v>0</v>
      </c>
      <c r="AJ3" s="466">
        <f>'Rent Roll (MF &amp; Retail)'!T79/'Project Summary'!$E$2</f>
        <v>0</v>
      </c>
      <c r="AK3" s="466">
        <f>'Rent Roll (MF &amp; Retail)'!U79/'Project Summary'!$E$2</f>
        <v>0</v>
      </c>
      <c r="AL3" s="466">
        <f>'Rent Roll (MF &amp; Retail)'!V79/'Project Summary'!$E$2</f>
        <v>0</v>
      </c>
      <c r="AM3" s="466">
        <f>'Rent Roll (MF &amp; Retail)'!W79/'Project Summary'!$E$2</f>
        <v>0</v>
      </c>
    </row>
    <row r="4" spans="1:125">
      <c r="A4" s="19"/>
      <c r="M4" s="1291"/>
      <c r="P4" s="10"/>
      <c r="Q4" s="10"/>
      <c r="T4" s="10"/>
      <c r="U4" s="10"/>
      <c r="W4" s="28"/>
      <c r="AA4" t="str">
        <f>A5</f>
        <v>Physical Occupancy</v>
      </c>
      <c r="AB4" s="566">
        <f>'Cash Flow_Monthly'!E12/'Cash Flow_Monthly'!E10+1</f>
        <v>0.9</v>
      </c>
      <c r="AC4" s="566">
        <f>'Cash Flow_Monthly'!F12/'Cash Flow_Monthly'!F10+1</f>
        <v>0.9</v>
      </c>
      <c r="AD4" s="566">
        <f>'Cash Flow_Monthly'!G12/'Cash Flow_Monthly'!G10+1</f>
        <v>0.9</v>
      </c>
      <c r="AE4" s="566">
        <f>'Cash Flow_Monthly'!H12/'Cash Flow_Monthly'!H10+1</f>
        <v>0.9</v>
      </c>
      <c r="AF4" s="566">
        <f>'Cash Flow_Monthly'!I12/'Cash Flow_Monthly'!I10+1</f>
        <v>0.9</v>
      </c>
      <c r="AG4" s="566">
        <f>'Cash Flow_Monthly'!J12/'Cash Flow_Monthly'!J10+1</f>
        <v>0.9</v>
      </c>
      <c r="AH4" s="566">
        <f>'Cash Flow_Monthly'!K12/'Cash Flow_Monthly'!K10+1</f>
        <v>0.9</v>
      </c>
      <c r="AI4" s="566">
        <f>'Cash Flow_Monthly'!L12/'Cash Flow_Monthly'!L10+1</f>
        <v>0.9</v>
      </c>
      <c r="AJ4" s="566">
        <f>'Cash Flow_Monthly'!M12/'Cash Flow_Monthly'!M10+1</f>
        <v>0.9</v>
      </c>
      <c r="AK4" s="566">
        <f>'Cash Flow_Monthly'!N12/'Cash Flow_Monthly'!N10+1</f>
        <v>0.9</v>
      </c>
      <c r="AL4" s="566">
        <f>'Cash Flow_Monthly'!O12/'Cash Flow_Monthly'!O10+1</f>
        <v>0.9</v>
      </c>
      <c r="AM4" s="566">
        <f>'Cash Flow_Monthly'!P12/'Cash Flow_Monthly'!P10+1</f>
        <v>0.9</v>
      </c>
    </row>
    <row r="5" spans="1:125">
      <c r="A5" s="19" t="s">
        <v>77</v>
      </c>
      <c r="C5" s="566">
        <f>IFERROR(1+C28/C21,"")</f>
        <v>0.94414230019493173</v>
      </c>
      <c r="D5" s="566">
        <f t="shared" ref="D5:N5" si="2">IFERROR(1+D28/D21,"")</f>
        <v>0.94939246263807664</v>
      </c>
      <c r="E5" s="566">
        <f t="shared" si="2"/>
        <v>0.93669678714859439</v>
      </c>
      <c r="F5" s="566">
        <f t="shared" si="2"/>
        <v>0.93790495314591704</v>
      </c>
      <c r="G5" s="566">
        <f t="shared" si="2"/>
        <v>0.92634872824631864</v>
      </c>
      <c r="H5" s="566">
        <f t="shared" si="2"/>
        <v>0.93958827404479583</v>
      </c>
      <c r="I5" s="566">
        <f t="shared" si="2"/>
        <v>0.9231620553359684</v>
      </c>
      <c r="J5" s="566">
        <f t="shared" si="2"/>
        <v>0.89555335968379446</v>
      </c>
      <c r="K5" s="566">
        <f t="shared" si="2"/>
        <v>0.89040513833992097</v>
      </c>
      <c r="L5" s="566">
        <f t="shared" si="2"/>
        <v>0.87873188405797098</v>
      </c>
      <c r="M5" s="566">
        <f t="shared" si="2"/>
        <v>0.85948616600790517</v>
      </c>
      <c r="N5" s="566">
        <f t="shared" si="2"/>
        <v>0.84723320158102766</v>
      </c>
      <c r="O5" s="567"/>
      <c r="P5" s="568">
        <f t="shared" ref="P5:W5" si="3">IFERROR(1+P28/P26,"")</f>
        <v>0.8445244914990464</v>
      </c>
      <c r="Q5" s="568">
        <f t="shared" si="3"/>
        <v>0.8445244914990464</v>
      </c>
      <c r="R5" s="566">
        <f t="shared" si="3"/>
        <v>0.85959883174876062</v>
      </c>
      <c r="S5" s="566">
        <f t="shared" si="3"/>
        <v>0.85959883174876062</v>
      </c>
      <c r="T5" s="568">
        <f t="shared" si="3"/>
        <v>0.88032829724044204</v>
      </c>
      <c r="U5" s="568">
        <f t="shared" si="3"/>
        <v>0.88032829724044204</v>
      </c>
      <c r="V5" s="566">
        <f t="shared" si="3"/>
        <v>0.90832872365877726</v>
      </c>
      <c r="W5" s="569">
        <f t="shared" si="3"/>
        <v>0.90832872365877726</v>
      </c>
    </row>
    <row r="6" spans="1:125">
      <c r="A6" s="19" t="s">
        <v>78</v>
      </c>
      <c r="C6" s="566">
        <f>IFERROR(1+C33/C26,"")</f>
        <v>0.93094719274249882</v>
      </c>
      <c r="D6" s="566">
        <f t="shared" ref="D6:N6" si="4">IFERROR(1+D33/D26,"")</f>
        <v>0.9231136781231899</v>
      </c>
      <c r="E6" s="566">
        <f t="shared" si="4"/>
        <v>0.91141354256884011</v>
      </c>
      <c r="F6" s="566">
        <f t="shared" si="4"/>
        <v>0.88672238127604652</v>
      </c>
      <c r="G6" s="566">
        <f t="shared" si="4"/>
        <v>0.90872065269426516</v>
      </c>
      <c r="H6" s="566">
        <f t="shared" si="4"/>
        <v>0.92241479659592918</v>
      </c>
      <c r="I6" s="566">
        <f t="shared" si="4"/>
        <v>0.90431444834898722</v>
      </c>
      <c r="J6" s="566">
        <f t="shared" si="4"/>
        <v>0.8740275060981133</v>
      </c>
      <c r="K6" s="566">
        <f t="shared" si="4"/>
        <v>0.8615366123612106</v>
      </c>
      <c r="L6" s="566">
        <f t="shared" si="4"/>
        <v>0.85538093343984922</v>
      </c>
      <c r="M6" s="566">
        <f t="shared" si="4"/>
        <v>0.84029871312414262</v>
      </c>
      <c r="N6" s="566">
        <f t="shared" si="4"/>
        <v>0.82523319231143777</v>
      </c>
      <c r="O6" s="567"/>
      <c r="P6" s="568">
        <f t="shared" ref="P6:W6" si="5">IFERROR(1+P33/P26,"")</f>
        <v>0.82523319231143777</v>
      </c>
      <c r="Q6" s="568">
        <f t="shared" si="5"/>
        <v>0.82523319231143777</v>
      </c>
      <c r="R6" s="566">
        <f t="shared" si="5"/>
        <v>0.84031877960475942</v>
      </c>
      <c r="S6" s="566">
        <f t="shared" si="5"/>
        <v>0.84031877960475931</v>
      </c>
      <c r="T6" s="568">
        <f t="shared" si="5"/>
        <v>0.86005638530461792</v>
      </c>
      <c r="U6" s="568">
        <f t="shared" si="5"/>
        <v>0.86005638530461792</v>
      </c>
      <c r="V6" s="566">
        <f t="shared" si="5"/>
        <v>0.88668962791426231</v>
      </c>
      <c r="W6" s="569">
        <f t="shared" si="5"/>
        <v>0.88668962791426231</v>
      </c>
    </row>
    <row r="7" spans="1:125">
      <c r="A7" s="19" t="s">
        <v>79</v>
      </c>
      <c r="C7" s="566">
        <f t="shared" ref="C7:N7" si="6">IFERROR(C125/C69,"")</f>
        <v>0.53692804154265372</v>
      </c>
      <c r="D7" s="566">
        <f t="shared" si="6"/>
        <v>0.57974777660270738</v>
      </c>
      <c r="E7" s="566">
        <f t="shared" si="6"/>
        <v>0.52135767314834192</v>
      </c>
      <c r="F7" s="566">
        <f t="shared" si="6"/>
        <v>0.54338697218896082</v>
      </c>
      <c r="G7" s="566">
        <f t="shared" si="6"/>
        <v>0.50315756431554326</v>
      </c>
      <c r="H7" s="566">
        <f t="shared" si="6"/>
        <v>0.56724331993992028</v>
      </c>
      <c r="I7" s="566">
        <f t="shared" si="6"/>
        <v>0.58789827392004357</v>
      </c>
      <c r="J7" s="566">
        <f t="shared" si="6"/>
        <v>0.64572465178916671</v>
      </c>
      <c r="K7" s="566">
        <f t="shared" si="6"/>
        <v>0.62458253295517785</v>
      </c>
      <c r="L7" s="566">
        <f t="shared" si="6"/>
        <v>0.53508794682127592</v>
      </c>
      <c r="M7" s="566">
        <f t="shared" si="6"/>
        <v>0.37870180611374266</v>
      </c>
      <c r="N7" s="566">
        <f t="shared" si="6"/>
        <v>0.65697701325338875</v>
      </c>
      <c r="O7" s="567"/>
      <c r="P7" s="568">
        <f t="shared" ref="P7:W7" si="7">IFERROR(P125/P69,"")</f>
        <v>0.65697701325338875</v>
      </c>
      <c r="Q7" s="568">
        <f t="shared" si="7"/>
        <v>0.65697701325338886</v>
      </c>
      <c r="R7" s="566">
        <f t="shared" si="7"/>
        <v>0.52294581019166242</v>
      </c>
      <c r="S7" s="566">
        <f t="shared" si="7"/>
        <v>0.52294581019166242</v>
      </c>
      <c r="T7" s="568">
        <f t="shared" si="7"/>
        <v>0.5719416261730853</v>
      </c>
      <c r="U7" s="568">
        <f t="shared" si="7"/>
        <v>0.5719416261730853</v>
      </c>
      <c r="V7" s="566">
        <f t="shared" si="7"/>
        <v>0.55666917170945207</v>
      </c>
      <c r="W7" s="569">
        <f t="shared" si="7"/>
        <v>0.55666917170945207</v>
      </c>
      <c r="AA7" t="s">
        <v>495</v>
      </c>
    </row>
    <row r="8" spans="1:125">
      <c r="A8" s="19"/>
      <c r="C8" s="566"/>
      <c r="D8" s="566"/>
      <c r="E8" s="566"/>
      <c r="F8" s="566"/>
      <c r="G8" s="566"/>
      <c r="H8" s="566"/>
      <c r="I8" s="566"/>
      <c r="J8" s="566"/>
      <c r="K8" s="566"/>
      <c r="L8" s="566"/>
      <c r="M8" s="566"/>
      <c r="N8" s="566"/>
      <c r="O8" s="567"/>
      <c r="P8" s="568"/>
      <c r="Q8" s="568"/>
      <c r="R8" s="566"/>
      <c r="S8" s="566"/>
      <c r="T8" s="568"/>
      <c r="U8" s="568"/>
      <c r="V8" s="566"/>
      <c r="W8" s="569"/>
    </row>
    <row r="9" spans="1:125">
      <c r="A9" s="19" t="str">
        <f>A22&amp;"_"</f>
        <v>Loss to Lease_</v>
      </c>
      <c r="C9" s="566">
        <f>IFERROR(-C22/C21,"")</f>
        <v>6.1011403508771933E-2</v>
      </c>
      <c r="D9" s="566">
        <f t="shared" ref="D9:W9" si="8">IFERROR(-D22/D21,"")</f>
        <v>5.1414684860298897E-2</v>
      </c>
      <c r="E9" s="566">
        <f t="shared" si="8"/>
        <v>2.6224899598393574E-2</v>
      </c>
      <c r="F9" s="566">
        <f t="shared" si="8"/>
        <v>2.5080321285140563E-2</v>
      </c>
      <c r="G9" s="566">
        <f t="shared" si="8"/>
        <v>1.428045515394913E-2</v>
      </c>
      <c r="H9" s="566">
        <f t="shared" si="8"/>
        <v>2.7747035573122528E-2</v>
      </c>
      <c r="I9" s="566">
        <f t="shared" si="8"/>
        <v>2.612977602108037E-2</v>
      </c>
      <c r="J9" s="566">
        <f t="shared" si="8"/>
        <v>1.8303689064558631E-2</v>
      </c>
      <c r="K9" s="566">
        <f t="shared" si="8"/>
        <v>1.3473320158102767E-2</v>
      </c>
      <c r="L9" s="566">
        <f t="shared" si="8"/>
        <v>1.4581686429512516E-2</v>
      </c>
      <c r="M9" s="566">
        <f t="shared" si="8"/>
        <v>1.5394367588932804E-2</v>
      </c>
      <c r="N9" s="566">
        <f t="shared" si="8"/>
        <v>1.7422101449275362E-2</v>
      </c>
      <c r="O9" s="566"/>
      <c r="P9" s="568">
        <f t="shared" si="8"/>
        <v>1.7422101449275362E-2</v>
      </c>
      <c r="Q9" s="568">
        <f t="shared" si="8"/>
        <v>1.7422101449275362E-2</v>
      </c>
      <c r="R9" s="566">
        <f t="shared" si="8"/>
        <v>1.5799385155906894E-2</v>
      </c>
      <c r="S9" s="566">
        <f t="shared" si="8"/>
        <v>1.5799385155906894E-2</v>
      </c>
      <c r="T9" s="568">
        <f t="shared" si="8"/>
        <v>1.7550823451910409E-2</v>
      </c>
      <c r="U9" s="568">
        <f t="shared" si="8"/>
        <v>1.7550823451910409E-2</v>
      </c>
      <c r="V9" s="566">
        <f t="shared" si="8"/>
        <v>2.6008008907951172E-2</v>
      </c>
      <c r="W9" s="569">
        <f t="shared" si="8"/>
        <v>2.6008008907951168E-2</v>
      </c>
      <c r="AA9" t="str">
        <f>A3</f>
        <v>Effective Rent</v>
      </c>
      <c r="AB9" s="774">
        <f>SUM('Cash Flow_Monthly'!E10,'Cash Flow_Monthly'!E13)/'Rent Roll_RedIQ 2'!$G$81</f>
        <v>1362.6805116816624</v>
      </c>
      <c r="AC9" s="774">
        <f>SUM('Cash Flow_Monthly'!F10,'Cash Flow_Monthly'!F13)/'Rent Roll_RedIQ 2'!$G$81</f>
        <v>1363.9196579065508</v>
      </c>
      <c r="AD9" s="774">
        <f>SUM('Cash Flow_Monthly'!G10,'Cash Flow_Monthly'!G13)/'Rent Roll_RedIQ 2'!$G$81</f>
        <v>1365.1959751808897</v>
      </c>
      <c r="AE9" s="774">
        <f>SUM('Cash Flow_Monthly'!H10,'Cash Flow_Monthly'!H13)/'Rent Roll_RedIQ 2'!$G$81</f>
        <v>1366.4388668312154</v>
      </c>
      <c r="AF9" s="774">
        <f>SUM('Cash Flow_Monthly'!I10,'Cash Flow_Monthly'!I13)/'Rent Roll_RedIQ 2'!$G$81</f>
        <v>1369.0635913947208</v>
      </c>
      <c r="AG9" s="774">
        <f>SUM('Cash Flow_Monthly'!J10,'Cash Flow_Monthly'!J13)/'Rent Roll_RedIQ 2'!$G$81</f>
        <v>1371.1607471844441</v>
      </c>
      <c r="AH9" s="774">
        <f>SUM('Cash Flow_Monthly'!K10,'Cash Flow_Monthly'!K13)/'Rent Roll_RedIQ 2'!$G$81</f>
        <v>1378.3750341885955</v>
      </c>
      <c r="AI9" s="774">
        <f>SUM('Cash Flow_Monthly'!L10,'Cash Flow_Monthly'!L13)/'Rent Roll_RedIQ 2'!$G$81</f>
        <v>1386.98697798066</v>
      </c>
      <c r="AJ9" s="774">
        <f>SUM('Cash Flow_Monthly'!M10,'Cash Flow_Monthly'!M13)/'Rent Roll_RedIQ 2'!$G$81</f>
        <v>1396.183846781074</v>
      </c>
      <c r="AK9" s="774">
        <f>SUM('Cash Flow_Monthly'!N10,'Cash Flow_Monthly'!N13)/'Rent Roll_RedIQ 2'!$G$81</f>
        <v>1403.356540543715</v>
      </c>
      <c r="AL9" s="774">
        <f>SUM('Cash Flow_Monthly'!O10,'Cash Flow_Monthly'!O13)/'Rent Roll_RedIQ 2'!$G$81</f>
        <v>1409.6706618299736</v>
      </c>
      <c r="AM9" s="774">
        <f>SUM('Cash Flow_Monthly'!P10,'Cash Flow_Monthly'!P13)/'Rent Roll_RedIQ 2'!$G$81</f>
        <v>1416.3112219646021</v>
      </c>
    </row>
    <row r="10" spans="1:125">
      <c r="A10" s="19" t="str">
        <f>A28&amp;"_"</f>
        <v>Vacancy (Residential)_</v>
      </c>
      <c r="C10" s="566">
        <f>IFERROR(-C28/C$26,"")</f>
        <v>5.9487090699285233E-2</v>
      </c>
      <c r="D10" s="566">
        <f t="shared" ref="D10:N10" si="9">IFERROR(-D28/D$26,"")</f>
        <v>5.3350538485270771E-2</v>
      </c>
      <c r="E10" s="566">
        <f t="shared" si="9"/>
        <v>6.5008042232028704E-2</v>
      </c>
      <c r="F10" s="566">
        <f t="shared" si="9"/>
        <v>6.3692474579994926E-2</v>
      </c>
      <c r="G10" s="566">
        <f t="shared" si="9"/>
        <v>7.4718282840971983E-2</v>
      </c>
      <c r="H10" s="566">
        <f t="shared" si="9"/>
        <v>6.2135810499498602E-2</v>
      </c>
      <c r="I10" s="566">
        <f t="shared" si="9"/>
        <v>7.8899572830244832E-2</v>
      </c>
      <c r="J10" s="566">
        <f t="shared" si="9"/>
        <v>0.10639404381247002</v>
      </c>
      <c r="K10" s="566">
        <f t="shared" si="9"/>
        <v>0.11109163482293551</v>
      </c>
      <c r="L10" s="566">
        <f t="shared" si="9"/>
        <v>0.1230625758340492</v>
      </c>
      <c r="M10" s="566">
        <f t="shared" si="9"/>
        <v>0.14271077613887864</v>
      </c>
      <c r="N10" s="566">
        <f t="shared" si="9"/>
        <v>0.1554755085009536</v>
      </c>
      <c r="O10" s="567"/>
      <c r="P10" s="568">
        <f t="shared" ref="P10:W10" si="10">IFERROR(-P28/P26,"")</f>
        <v>0.1554755085009536</v>
      </c>
      <c r="Q10" s="568">
        <f t="shared" si="10"/>
        <v>0.1554755085009536</v>
      </c>
      <c r="R10" s="566">
        <f t="shared" si="10"/>
        <v>0.14040116825123933</v>
      </c>
      <c r="S10" s="566">
        <f t="shared" si="10"/>
        <v>0.14040116825123936</v>
      </c>
      <c r="T10" s="568">
        <f t="shared" si="10"/>
        <v>0.11967170275955791</v>
      </c>
      <c r="U10" s="568">
        <f t="shared" si="10"/>
        <v>0.11967170275955791</v>
      </c>
      <c r="V10" s="566">
        <f t="shared" si="10"/>
        <v>9.1671276341222782E-2</v>
      </c>
      <c r="W10" s="569">
        <f t="shared" si="10"/>
        <v>9.1671276341222782E-2</v>
      </c>
    </row>
    <row r="11" spans="1:125">
      <c r="A11" s="19" t="str">
        <f>A29&amp;"_"</f>
        <v>Concessions_</v>
      </c>
      <c r="C11" s="566">
        <f t="shared" ref="C11:N13" si="11">IFERROR(-C29/C$26,"")</f>
        <v>1.1203488580696419E-2</v>
      </c>
      <c r="D11" s="566">
        <f t="shared" si="11"/>
        <v>1.0881838472502535E-2</v>
      </c>
      <c r="E11" s="566">
        <f t="shared" si="11"/>
        <v>2.336979832556605E-2</v>
      </c>
      <c r="F11" s="566">
        <f t="shared" si="11"/>
        <v>4.0444549717479211E-2</v>
      </c>
      <c r="G11" s="566">
        <f t="shared" si="11"/>
        <v>1.0327908927013272E-2</v>
      </c>
      <c r="H11" s="566">
        <f t="shared" si="11"/>
        <v>8.1334187061278696E-3</v>
      </c>
      <c r="I11" s="566">
        <f t="shared" si="11"/>
        <v>1.1035353962396886E-2</v>
      </c>
      <c r="J11" s="566">
        <f t="shared" si="11"/>
        <v>1.2443607130514725E-2</v>
      </c>
      <c r="K11" s="566">
        <f t="shared" si="11"/>
        <v>2.5347576621108849E-2</v>
      </c>
      <c r="L11" s="566">
        <f t="shared" si="11"/>
        <v>2.1556490726101621E-2</v>
      </c>
      <c r="M11" s="566">
        <f t="shared" si="11"/>
        <v>1.6497078025293661E-2</v>
      </c>
      <c r="N11" s="566">
        <f t="shared" si="11"/>
        <v>1.7729169240186363E-2</v>
      </c>
      <c r="O11" s="567"/>
      <c r="P11" s="568">
        <f t="shared" ref="P11:W11" si="12">IFERROR(-P29/P26,"")</f>
        <v>1.7729169240186363E-2</v>
      </c>
      <c r="Q11" s="568">
        <f t="shared" si="12"/>
        <v>1.7729169240186363E-2</v>
      </c>
      <c r="R11" s="566">
        <f t="shared" si="12"/>
        <v>1.8595655434067482E-2</v>
      </c>
      <c r="S11" s="566">
        <f t="shared" si="12"/>
        <v>1.8595655434067486E-2</v>
      </c>
      <c r="T11" s="568">
        <f t="shared" si="12"/>
        <v>1.7452043228033211E-2</v>
      </c>
      <c r="U11" s="568">
        <f t="shared" si="12"/>
        <v>1.7452043228033211E-2</v>
      </c>
      <c r="V11" s="566">
        <f t="shared" si="12"/>
        <v>1.7408710018075493E-2</v>
      </c>
      <c r="W11" s="569">
        <f t="shared" si="12"/>
        <v>1.7408710018075493E-2</v>
      </c>
    </row>
    <row r="12" spans="1:125">
      <c r="A12" s="19" t="str">
        <f>A30&amp;"_"</f>
        <v>Deliquencies_</v>
      </c>
      <c r="C12" s="566">
        <f t="shared" si="11"/>
        <v>-1.6377720224804667E-3</v>
      </c>
      <c r="D12" s="566">
        <f t="shared" si="11"/>
        <v>1.2653944919036783E-2</v>
      </c>
      <c r="E12" s="566">
        <f t="shared" si="11"/>
        <v>2.086168735651146E-4</v>
      </c>
      <c r="F12" s="566">
        <f t="shared" si="11"/>
        <v>9.1405944264793728E-3</v>
      </c>
      <c r="G12" s="566">
        <f t="shared" si="11"/>
        <v>6.2331555377495894E-3</v>
      </c>
      <c r="H12" s="566">
        <f t="shared" si="11"/>
        <v>7.3159741984443177E-3</v>
      </c>
      <c r="I12" s="566">
        <f t="shared" si="11"/>
        <v>5.7506248583710732E-3</v>
      </c>
      <c r="J12" s="566">
        <f t="shared" si="11"/>
        <v>7.1348429589019029E-3</v>
      </c>
      <c r="K12" s="566">
        <f t="shared" si="11"/>
        <v>2.024176194745075E-3</v>
      </c>
      <c r="L12" s="566">
        <f t="shared" si="11"/>
        <v>0</v>
      </c>
      <c r="M12" s="566">
        <f t="shared" si="11"/>
        <v>4.9343271168505868E-4</v>
      </c>
      <c r="N12" s="566">
        <f t="shared" si="11"/>
        <v>1.5621299474222591E-3</v>
      </c>
      <c r="O12" s="567"/>
      <c r="P12" s="568">
        <f t="shared" ref="P12:W12" si="13">IFERROR(-P30/P26,"")</f>
        <v>1.5621299474222591E-3</v>
      </c>
      <c r="Q12" s="568">
        <f t="shared" si="13"/>
        <v>1.5621299474222593E-3</v>
      </c>
      <c r="R12" s="566">
        <f t="shared" si="13"/>
        <v>6.8439670993377668E-4</v>
      </c>
      <c r="S12" s="566">
        <f t="shared" si="13"/>
        <v>6.8439670993377668E-4</v>
      </c>
      <c r="T12" s="568">
        <f t="shared" si="13"/>
        <v>2.8198687077909124E-3</v>
      </c>
      <c r="U12" s="568">
        <f t="shared" si="13"/>
        <v>2.8198687077909128E-3</v>
      </c>
      <c r="V12" s="566">
        <f t="shared" si="13"/>
        <v>4.2303857264394474E-3</v>
      </c>
      <c r="W12" s="569">
        <f t="shared" si="13"/>
        <v>4.2303857264394474E-3</v>
      </c>
    </row>
    <row r="13" spans="1:125">
      <c r="A13" s="19" t="str">
        <f>A31&amp;"_"</f>
        <v>Non-Revenue Units_</v>
      </c>
      <c r="C13" s="566">
        <f t="shared" si="11"/>
        <v>0</v>
      </c>
      <c r="D13" s="566">
        <f t="shared" si="11"/>
        <v>0</v>
      </c>
      <c r="E13" s="566">
        <f t="shared" si="11"/>
        <v>0</v>
      </c>
      <c r="F13" s="566">
        <f t="shared" si="11"/>
        <v>0</v>
      </c>
      <c r="G13" s="566">
        <f t="shared" si="11"/>
        <v>0</v>
      </c>
      <c r="H13" s="566">
        <f t="shared" si="11"/>
        <v>0</v>
      </c>
      <c r="I13" s="566">
        <f t="shared" si="11"/>
        <v>0</v>
      </c>
      <c r="J13" s="566">
        <f t="shared" si="11"/>
        <v>0</v>
      </c>
      <c r="K13" s="566">
        <f t="shared" si="11"/>
        <v>0</v>
      </c>
      <c r="L13" s="566">
        <f t="shared" si="11"/>
        <v>0</v>
      </c>
      <c r="M13" s="566">
        <f t="shared" si="11"/>
        <v>0</v>
      </c>
      <c r="N13" s="566">
        <f t="shared" si="11"/>
        <v>0</v>
      </c>
      <c r="O13" s="567"/>
      <c r="P13" s="568">
        <f t="shared" ref="P13:W13" si="14">IFERROR(-P31/P26,"")</f>
        <v>0</v>
      </c>
      <c r="Q13" s="568">
        <f t="shared" si="14"/>
        <v>0</v>
      </c>
      <c r="R13" s="566">
        <f t="shared" si="14"/>
        <v>0</v>
      </c>
      <c r="S13" s="566">
        <f t="shared" si="14"/>
        <v>0</v>
      </c>
      <c r="T13" s="568">
        <f t="shared" si="14"/>
        <v>0</v>
      </c>
      <c r="U13" s="568">
        <f t="shared" si="14"/>
        <v>0</v>
      </c>
      <c r="V13" s="566">
        <f t="shared" si="14"/>
        <v>0</v>
      </c>
      <c r="W13" s="569">
        <f t="shared" si="14"/>
        <v>0</v>
      </c>
    </row>
    <row r="14" spans="1:125">
      <c r="A14" s="19" t="s">
        <v>80</v>
      </c>
      <c r="C14" s="566">
        <f t="shared" ref="C14:N14" si="15">IFERROR(-C33/C$26,"")</f>
        <v>6.9052807257501195E-2</v>
      </c>
      <c r="D14" s="566">
        <f t="shared" si="15"/>
        <v>7.6886321876810104E-2</v>
      </c>
      <c r="E14" s="566">
        <f t="shared" si="15"/>
        <v>8.8586457431159879E-2</v>
      </c>
      <c r="F14" s="566">
        <f t="shared" si="15"/>
        <v>0.11327761872395349</v>
      </c>
      <c r="G14" s="566">
        <f t="shared" si="15"/>
        <v>9.1279347305734837E-2</v>
      </c>
      <c r="H14" s="566">
        <f t="shared" si="15"/>
        <v>7.7585203404070796E-2</v>
      </c>
      <c r="I14" s="566">
        <f t="shared" si="15"/>
        <v>9.5685551651012793E-2</v>
      </c>
      <c r="J14" s="566">
        <f t="shared" si="15"/>
        <v>0.12597249390188664</v>
      </c>
      <c r="K14" s="566">
        <f t="shared" si="15"/>
        <v>0.1384633876387894</v>
      </c>
      <c r="L14" s="566">
        <f t="shared" si="15"/>
        <v>0.14461906656015083</v>
      </c>
      <c r="M14" s="566">
        <f t="shared" si="15"/>
        <v>0.15970128687585738</v>
      </c>
      <c r="N14" s="566">
        <f t="shared" si="15"/>
        <v>0.17476680768856223</v>
      </c>
      <c r="O14" s="567"/>
      <c r="P14" s="568">
        <f t="shared" ref="P14:W14" si="16">IFERROR(-P33/P26,"")</f>
        <v>0.17476680768856226</v>
      </c>
      <c r="Q14" s="568">
        <f t="shared" si="16"/>
        <v>0.17476680768856226</v>
      </c>
      <c r="R14" s="566">
        <f t="shared" si="16"/>
        <v>0.1596812203952406</v>
      </c>
      <c r="S14" s="566">
        <f t="shared" si="16"/>
        <v>0.15968122039524063</v>
      </c>
      <c r="T14" s="568">
        <f t="shared" si="16"/>
        <v>0.13994361469538202</v>
      </c>
      <c r="U14" s="568">
        <f t="shared" si="16"/>
        <v>0.13994361469538205</v>
      </c>
      <c r="V14" s="566">
        <f t="shared" si="16"/>
        <v>0.11331037208573773</v>
      </c>
      <c r="W14" s="569">
        <f t="shared" si="16"/>
        <v>0.11331037208573773</v>
      </c>
    </row>
    <row r="15" spans="1:125">
      <c r="A15" s="19"/>
      <c r="C15" s="566"/>
      <c r="D15" s="566"/>
      <c r="E15" s="566"/>
      <c r="F15" s="566"/>
      <c r="G15" s="566"/>
      <c r="H15" s="566"/>
      <c r="I15" s="566"/>
      <c r="J15" s="566"/>
      <c r="K15" s="566"/>
      <c r="L15" s="566"/>
      <c r="M15" s="566"/>
      <c r="N15" s="566"/>
      <c r="O15" s="567"/>
      <c r="P15" s="568"/>
      <c r="Q15" s="568"/>
      <c r="R15" s="566"/>
      <c r="S15" s="566"/>
      <c r="T15" s="568"/>
      <c r="U15" s="568"/>
      <c r="V15" s="566"/>
      <c r="W15" s="569"/>
    </row>
    <row r="16" spans="1:125">
      <c r="A16" s="19" t="s">
        <v>460</v>
      </c>
      <c r="C16" s="566">
        <f t="shared" ref="C16:N16" si="17">IFERROR(C109/C69,"")</f>
        <v>3.0625474134124465E-2</v>
      </c>
      <c r="D16" s="566">
        <f t="shared" si="17"/>
        <v>3.5010864857076052E-2</v>
      </c>
      <c r="E16" s="566">
        <f t="shared" si="17"/>
        <v>3.7756361466464765E-2</v>
      </c>
      <c r="F16" s="566">
        <f t="shared" si="17"/>
        <v>3.9154327189011559E-2</v>
      </c>
      <c r="G16" s="566">
        <f t="shared" si="17"/>
        <v>3.5567473704122644E-2</v>
      </c>
      <c r="H16" s="566">
        <f t="shared" si="17"/>
        <v>4.100491979917914E-2</v>
      </c>
      <c r="I16" s="566">
        <f t="shared" si="17"/>
        <v>3.8205379579019136E-2</v>
      </c>
      <c r="J16" s="566">
        <f t="shared" si="17"/>
        <v>3.8153159923131813E-2</v>
      </c>
      <c r="K16" s="566">
        <f t="shared" si="17"/>
        <v>3.838211625321556E-2</v>
      </c>
      <c r="L16" s="566">
        <f t="shared" si="17"/>
        <v>3.7621988342542025E-2</v>
      </c>
      <c r="M16" s="566">
        <f t="shared" si="17"/>
        <v>3.8000005337535267E-2</v>
      </c>
      <c r="N16" s="566">
        <f t="shared" si="17"/>
        <v>3.7455743318202152E-2</v>
      </c>
      <c r="O16" s="567"/>
      <c r="P16" s="568">
        <f t="shared" ref="P16:W16" si="18">IFERROR(P109/P69,"")</f>
        <v>3.7455743318202152E-2</v>
      </c>
      <c r="Q16" s="568">
        <f t="shared" si="18"/>
        <v>3.7455743318202152E-2</v>
      </c>
      <c r="R16" s="566">
        <f t="shared" si="18"/>
        <v>3.769360899545543E-2</v>
      </c>
      <c r="S16" s="566">
        <f t="shared" si="18"/>
        <v>3.769360899545543E-2</v>
      </c>
      <c r="T16" s="568">
        <f t="shared" si="18"/>
        <v>3.7974893762678263E-2</v>
      </c>
      <c r="U16" s="568">
        <f t="shared" si="18"/>
        <v>3.7974893762678263E-2</v>
      </c>
      <c r="V16" s="566">
        <f t="shared" si="18"/>
        <v>3.7224181689148664E-2</v>
      </c>
      <c r="W16" s="569">
        <f t="shared" si="18"/>
        <v>3.7224181689148664E-2</v>
      </c>
    </row>
    <row r="17" spans="1:29">
      <c r="A17" s="19" t="s">
        <v>81</v>
      </c>
      <c r="C17" s="566" t="str">
        <f t="shared" ref="C17:N17" si="19">IFERROR(C56/C108,"")</f>
        <v/>
      </c>
      <c r="D17" s="566" t="str">
        <f t="shared" si="19"/>
        <v/>
      </c>
      <c r="E17" s="566" t="str">
        <f t="shared" si="19"/>
        <v/>
      </c>
      <c r="F17" s="566" t="str">
        <f t="shared" si="19"/>
        <v/>
      </c>
      <c r="G17" s="566" t="str">
        <f t="shared" si="19"/>
        <v/>
      </c>
      <c r="H17" s="566" t="str">
        <f t="shared" si="19"/>
        <v/>
      </c>
      <c r="I17" s="566" t="str">
        <f t="shared" si="19"/>
        <v/>
      </c>
      <c r="J17" s="566" t="str">
        <f t="shared" si="19"/>
        <v/>
      </c>
      <c r="K17" s="566" t="str">
        <f t="shared" si="19"/>
        <v/>
      </c>
      <c r="L17" s="566" t="str">
        <f t="shared" si="19"/>
        <v/>
      </c>
      <c r="M17" s="566" t="str">
        <f t="shared" si="19"/>
        <v/>
      </c>
      <c r="N17" s="566" t="str">
        <f t="shared" si="19"/>
        <v/>
      </c>
      <c r="O17" s="567"/>
      <c r="P17" s="568" t="str">
        <f t="shared" ref="P17:W17" si="20">IFERROR(P56/P108,"")</f>
        <v/>
      </c>
      <c r="Q17" s="568" t="str">
        <f t="shared" si="20"/>
        <v/>
      </c>
      <c r="R17" s="566" t="str">
        <f t="shared" si="20"/>
        <v/>
      </c>
      <c r="S17" s="566" t="str">
        <f t="shared" si="20"/>
        <v/>
      </c>
      <c r="T17" s="568" t="str">
        <f t="shared" si="20"/>
        <v/>
      </c>
      <c r="U17" s="568" t="str">
        <f t="shared" si="20"/>
        <v/>
      </c>
      <c r="V17" s="566" t="str">
        <f t="shared" si="20"/>
        <v/>
      </c>
      <c r="W17" s="569" t="str">
        <f t="shared" si="20"/>
        <v/>
      </c>
    </row>
    <row r="18" spans="1:29">
      <c r="A18" s="19"/>
      <c r="O18" s="567"/>
      <c r="P18" s="10"/>
      <c r="Q18" s="10"/>
      <c r="T18" s="10"/>
      <c r="U18" s="10"/>
      <c r="W18" s="28"/>
    </row>
    <row r="19" spans="1:29">
      <c r="A19" s="46"/>
      <c r="B19" s="47"/>
      <c r="C19" s="1462"/>
      <c r="D19" s="1462"/>
      <c r="E19" s="1462"/>
      <c r="F19" s="1462"/>
      <c r="G19" s="1462"/>
      <c r="H19" s="1462"/>
      <c r="I19" s="1462"/>
      <c r="J19" s="1462"/>
      <c r="K19" s="1462"/>
      <c r="L19" s="1462"/>
      <c r="M19" s="1462"/>
      <c r="N19" s="1462"/>
      <c r="O19" s="1462"/>
      <c r="P19" s="47"/>
      <c r="Q19" s="47"/>
      <c r="R19" s="47"/>
      <c r="S19" s="47"/>
      <c r="T19" s="47"/>
      <c r="U19" s="47"/>
      <c r="V19" s="47"/>
      <c r="W19" s="48"/>
    </row>
    <row r="20" spans="1:29">
      <c r="A20" s="19"/>
      <c r="C20" s="1093"/>
      <c r="D20" s="1093"/>
      <c r="E20" s="1093"/>
      <c r="F20" s="1093"/>
      <c r="G20" s="1093"/>
      <c r="H20" s="1093"/>
      <c r="I20" s="1093"/>
      <c r="J20" s="1093"/>
      <c r="K20" s="1093"/>
      <c r="L20" s="1093"/>
      <c r="M20" s="1093"/>
      <c r="N20" s="1093"/>
      <c r="P20" s="10"/>
      <c r="Q20" s="10"/>
      <c r="T20" s="10"/>
      <c r="U20" s="10"/>
      <c r="W20" s="28"/>
    </row>
    <row r="21" spans="1:29">
      <c r="A21" s="207" t="s">
        <v>304</v>
      </c>
      <c r="B21" s="207"/>
      <c r="C21" s="1100">
        <v>307800</v>
      </c>
      <c r="D21" s="1100">
        <v>307800</v>
      </c>
      <c r="E21" s="1100">
        <v>298800</v>
      </c>
      <c r="F21" s="1100">
        <v>298800</v>
      </c>
      <c r="G21" s="1100">
        <v>298800</v>
      </c>
      <c r="H21" s="1100">
        <v>303600</v>
      </c>
      <c r="I21" s="1100">
        <v>303600</v>
      </c>
      <c r="J21" s="1100">
        <v>303600</v>
      </c>
      <c r="K21" s="1100">
        <v>303600</v>
      </c>
      <c r="L21" s="1100">
        <v>303600</v>
      </c>
      <c r="M21" s="1100">
        <v>303600</v>
      </c>
      <c r="N21" s="1100">
        <v>303600</v>
      </c>
      <c r="O21" s="570"/>
      <c r="P21" s="465">
        <f>N21*12</f>
        <v>3643200</v>
      </c>
      <c r="Q21" s="465">
        <f>P21/'Rent Roll_RedIQ 2'!$G$81</f>
        <v>16866.666666666668</v>
      </c>
      <c r="R21" s="466">
        <f>SUM(L21:N21)*4</f>
        <v>3643200</v>
      </c>
      <c r="S21" s="466">
        <f>R21/'Rent Roll_RedIQ 2'!$G$81</f>
        <v>16866.666666666668</v>
      </c>
      <c r="T21" s="465">
        <f>SUM(I21:N21)*2</f>
        <v>3643200</v>
      </c>
      <c r="U21" s="465">
        <f>T21/'Rent Roll_RedIQ 2'!$G$81</f>
        <v>16866.666666666668</v>
      </c>
      <c r="V21" s="466">
        <f>SUM(C21:N21)</f>
        <v>3637200</v>
      </c>
      <c r="W21" s="571">
        <f>V21/'Rent Roll_RedIQ 2'!$G$81</f>
        <v>16838.888888888891</v>
      </c>
      <c r="AC21" s="49"/>
    </row>
    <row r="22" spans="1:29">
      <c r="A22" s="207" t="s">
        <v>529</v>
      </c>
      <c r="B22" s="207"/>
      <c r="C22" s="1100">
        <v>-18779.310000000001</v>
      </c>
      <c r="D22" s="1100">
        <v>-15825.44</v>
      </c>
      <c r="E22" s="1100">
        <v>-7836</v>
      </c>
      <c r="F22" s="1100">
        <v>-7494</v>
      </c>
      <c r="G22" s="1100">
        <v>-4267</v>
      </c>
      <c r="H22" s="1100">
        <v>-8424</v>
      </c>
      <c r="I22" s="1100">
        <v>-7933</v>
      </c>
      <c r="J22" s="1100">
        <v>-5557</v>
      </c>
      <c r="K22" s="1100">
        <v>-4090.5</v>
      </c>
      <c r="L22" s="1100">
        <v>-4427</v>
      </c>
      <c r="M22" s="1100">
        <v>-4673.7299999999996</v>
      </c>
      <c r="N22" s="1100">
        <v>-5289.35</v>
      </c>
      <c r="O22" s="570"/>
      <c r="P22" s="465">
        <f>N22*12</f>
        <v>-63472.200000000004</v>
      </c>
      <c r="Q22" s="465">
        <f>P22/'Rent Roll_RedIQ 2'!$G$81</f>
        <v>-293.85277777777782</v>
      </c>
      <c r="R22" s="466">
        <f>SUM(L22:N22)*4</f>
        <v>-57560.32</v>
      </c>
      <c r="S22" s="466">
        <f>R22/'Rent Roll_RedIQ 2'!$G$81</f>
        <v>-266.48296296296297</v>
      </c>
      <c r="T22" s="465">
        <f>SUM(I22:N22)*2</f>
        <v>-63941.16</v>
      </c>
      <c r="U22" s="465">
        <f>T22/'Rent Roll_RedIQ 2'!$G$81</f>
        <v>-296.02388888888891</v>
      </c>
      <c r="V22" s="466">
        <f>SUM(C22:N22)</f>
        <v>-94596.33</v>
      </c>
      <c r="W22" s="571">
        <f>V22/'Rent Roll_RedIQ 2'!$G$81</f>
        <v>-437.94597222222222</v>
      </c>
    </row>
    <row r="23" spans="1:29">
      <c r="A23" s="207" t="s">
        <v>83</v>
      </c>
      <c r="B23" s="207"/>
      <c r="C23" s="1100"/>
      <c r="D23" s="1100"/>
      <c r="E23" s="1100"/>
      <c r="F23" s="1100"/>
      <c r="G23" s="1100"/>
      <c r="H23" s="1100"/>
      <c r="I23" s="1100"/>
      <c r="J23" s="1100"/>
      <c r="K23" s="1100"/>
      <c r="L23" s="1100"/>
      <c r="M23" s="1100"/>
      <c r="N23" s="1100"/>
      <c r="O23" s="570"/>
      <c r="P23" s="465">
        <f>N23*12</f>
        <v>0</v>
      </c>
      <c r="Q23" s="465">
        <f>P23/'Rent Roll_RedIQ 2'!$G$81</f>
        <v>0</v>
      </c>
      <c r="R23" s="466">
        <f>SUM(L23:N23)*4</f>
        <v>0</v>
      </c>
      <c r="S23" s="466">
        <f>R23/'Rent Roll_RedIQ 2'!$G$81</f>
        <v>0</v>
      </c>
      <c r="T23" s="465">
        <f>SUM(I23:N23)*2</f>
        <v>0</v>
      </c>
      <c r="U23" s="465">
        <f>T23/'Rent Roll_RedIQ 2'!$G$81</f>
        <v>0</v>
      </c>
      <c r="V23" s="466">
        <f>SUM(C23:N23)</f>
        <v>0</v>
      </c>
      <c r="W23" s="571">
        <f>V23/'Rent Roll_RedIQ 2'!$G$81</f>
        <v>0</v>
      </c>
    </row>
    <row r="24" spans="1:29">
      <c r="A24" s="207" t="s">
        <v>82</v>
      </c>
      <c r="B24" s="207"/>
      <c r="C24" s="1100"/>
      <c r="D24" s="1100"/>
      <c r="E24" s="1100"/>
      <c r="F24" s="1100"/>
      <c r="G24" s="1100"/>
      <c r="H24" s="1100"/>
      <c r="I24" s="1100"/>
      <c r="J24" s="1100"/>
      <c r="K24" s="1100"/>
      <c r="L24" s="1100"/>
      <c r="M24" s="1100"/>
      <c r="N24" s="1100"/>
      <c r="O24" s="570"/>
      <c r="P24" s="465">
        <f>N24*12</f>
        <v>0</v>
      </c>
      <c r="Q24" s="465">
        <f>P24/'Rent Roll_RedIQ 2'!$G$81</f>
        <v>0</v>
      </c>
      <c r="R24" s="466">
        <f>SUM(L24:N24)*4</f>
        <v>0</v>
      </c>
      <c r="S24" s="466">
        <f>R24/'Rent Roll_RedIQ 2'!$G$81</f>
        <v>0</v>
      </c>
      <c r="T24" s="465">
        <f>SUM(I24:N24)*2</f>
        <v>0</v>
      </c>
      <c r="U24" s="465">
        <f>T24/'Rent Roll_RedIQ 2'!$G$81</f>
        <v>0</v>
      </c>
      <c r="V24" s="466">
        <f>SUM(C24:N24)</f>
        <v>0</v>
      </c>
      <c r="W24" s="571">
        <f>V24/'Rent Roll_RedIQ 2'!$G$81</f>
        <v>0</v>
      </c>
    </row>
    <row r="25" spans="1:29">
      <c r="C25" s="1104"/>
      <c r="D25" s="1104"/>
      <c r="E25" s="1104"/>
      <c r="F25" s="1104"/>
      <c r="G25" s="1104"/>
      <c r="H25" s="1104"/>
      <c r="I25" s="1104"/>
      <c r="J25" s="1104"/>
      <c r="K25" s="1104"/>
      <c r="L25" s="1104"/>
      <c r="M25" s="1104"/>
      <c r="N25" s="1104"/>
      <c r="O25" s="570"/>
      <c r="P25" s="466"/>
      <c r="Q25" s="466"/>
      <c r="R25" s="466"/>
      <c r="S25" s="466"/>
      <c r="T25" s="466"/>
      <c r="U25" s="466"/>
      <c r="V25" s="466"/>
      <c r="W25" s="571"/>
    </row>
    <row r="26" spans="1:29" s="1" customFormat="1">
      <c r="A26" s="50"/>
      <c r="B26" s="24" t="s">
        <v>84</v>
      </c>
      <c r="C26" s="463">
        <f t="shared" ref="C26:N26" si="21">SUM(C21:C24)</f>
        <v>289020.69</v>
      </c>
      <c r="D26" s="463">
        <f t="shared" si="21"/>
        <v>291974.56</v>
      </c>
      <c r="E26" s="463">
        <f t="shared" si="21"/>
        <v>290964</v>
      </c>
      <c r="F26" s="463">
        <f t="shared" si="21"/>
        <v>291306</v>
      </c>
      <c r="G26" s="463">
        <f t="shared" si="21"/>
        <v>294533</v>
      </c>
      <c r="H26" s="463">
        <f t="shared" si="21"/>
        <v>295176</v>
      </c>
      <c r="I26" s="463">
        <f t="shared" si="21"/>
        <v>295667</v>
      </c>
      <c r="J26" s="463">
        <f t="shared" si="21"/>
        <v>298043</v>
      </c>
      <c r="K26" s="463">
        <f t="shared" si="21"/>
        <v>299509.5</v>
      </c>
      <c r="L26" s="463">
        <f t="shared" si="21"/>
        <v>299173</v>
      </c>
      <c r="M26" s="463">
        <f t="shared" si="21"/>
        <v>298926.27</v>
      </c>
      <c r="N26" s="463">
        <f t="shared" si="21"/>
        <v>298310.65000000002</v>
      </c>
      <c r="O26" s="464"/>
      <c r="P26" s="462">
        <f>N26*12</f>
        <v>3579727.8000000003</v>
      </c>
      <c r="Q26" s="462">
        <f>P26/'Rent Roll_RedIQ 2'!$G$81</f>
        <v>16572.81388888889</v>
      </c>
      <c r="R26" s="463">
        <f>SUM(L26:N26)*4</f>
        <v>3585639.68</v>
      </c>
      <c r="S26" s="463">
        <f>R26/'Rent Roll_RedIQ 2'!$G$81</f>
        <v>16600.183703703704</v>
      </c>
      <c r="T26" s="462">
        <f>SUM(I26:N26)*2</f>
        <v>3579258.84</v>
      </c>
      <c r="U26" s="462">
        <f>T26/'Rent Roll_RedIQ 2'!$G$81</f>
        <v>16570.642777777775</v>
      </c>
      <c r="V26" s="463">
        <f>SUM(C26:N26)</f>
        <v>3542603.67</v>
      </c>
      <c r="W26" s="573">
        <f>V26/'Rent Roll_RedIQ 2'!$G$81</f>
        <v>16400.942916666667</v>
      </c>
    </row>
    <row r="27" spans="1:29">
      <c r="A27" s="19"/>
      <c r="C27" s="486"/>
      <c r="D27" s="486"/>
      <c r="E27" s="486"/>
      <c r="F27" s="486"/>
      <c r="G27" s="486"/>
      <c r="H27" s="486"/>
      <c r="I27" s="486"/>
      <c r="J27" s="486"/>
      <c r="K27" s="486"/>
      <c r="L27" s="486"/>
      <c r="M27" s="486"/>
      <c r="N27" s="486"/>
      <c r="O27" s="466"/>
      <c r="P27" s="465"/>
      <c r="Q27" s="465"/>
      <c r="R27" s="466"/>
      <c r="S27" s="466"/>
      <c r="T27" s="465"/>
      <c r="U27" s="465"/>
      <c r="V27" s="466"/>
      <c r="W27" s="571"/>
    </row>
    <row r="28" spans="1:29">
      <c r="A28" s="207" t="s">
        <v>85</v>
      </c>
      <c r="B28" s="207"/>
      <c r="C28" s="1100">
        <v>-17193</v>
      </c>
      <c r="D28" s="1100">
        <v>-15577</v>
      </c>
      <c r="E28" s="1100">
        <v>-18915</v>
      </c>
      <c r="F28" s="1100">
        <v>-18554</v>
      </c>
      <c r="G28" s="1100">
        <v>-22007</v>
      </c>
      <c r="H28" s="1100">
        <v>-18341</v>
      </c>
      <c r="I28" s="1100">
        <v>-23328</v>
      </c>
      <c r="J28" s="1100">
        <v>-31710</v>
      </c>
      <c r="K28" s="1100">
        <v>-33273</v>
      </c>
      <c r="L28" s="1100">
        <v>-36817</v>
      </c>
      <c r="M28" s="1100">
        <v>-42660</v>
      </c>
      <c r="N28" s="1100">
        <v>-46380</v>
      </c>
      <c r="O28" s="570"/>
      <c r="P28" s="465">
        <f>N28*12</f>
        <v>-556560</v>
      </c>
      <c r="Q28" s="465">
        <f>P28/'Rent Roll_RedIQ 2'!$G$81</f>
        <v>-2576.6666666666665</v>
      </c>
      <c r="R28" s="466">
        <f>SUM(L28:N28)*4</f>
        <v>-503428</v>
      </c>
      <c r="S28" s="466">
        <f>R28/'Rent Roll_RedIQ 2'!$G$81</f>
        <v>-2330.6851851851852</v>
      </c>
      <c r="T28" s="465">
        <f>SUM(I28:N28)*2</f>
        <v>-428336</v>
      </c>
      <c r="U28" s="465">
        <f>T28/'Rent Roll_RedIQ 2'!$G$81</f>
        <v>-1983.037037037037</v>
      </c>
      <c r="V28" s="466">
        <f>SUM(C28:N28)</f>
        <v>-324755</v>
      </c>
      <c r="W28" s="571">
        <f>V28/'Rent Roll_RedIQ 2'!$G$81</f>
        <v>-1503.4953703703704</v>
      </c>
    </row>
    <row r="29" spans="1:29">
      <c r="A29" s="207" t="s">
        <v>86</v>
      </c>
      <c r="B29" s="207"/>
      <c r="C29" s="1100">
        <v>-3238.04</v>
      </c>
      <c r="D29" s="1100">
        <v>-3177.22</v>
      </c>
      <c r="E29" s="1100">
        <v>-6799.77</v>
      </c>
      <c r="F29" s="1100">
        <v>-11781.74</v>
      </c>
      <c r="G29" s="1100">
        <v>-3041.91</v>
      </c>
      <c r="H29" s="1100">
        <v>-2400.79</v>
      </c>
      <c r="I29" s="1100">
        <v>-3262.79</v>
      </c>
      <c r="J29" s="1100">
        <v>-3708.73</v>
      </c>
      <c r="K29" s="1100">
        <v>-7591.84</v>
      </c>
      <c r="L29" s="1100">
        <v>-6449.12</v>
      </c>
      <c r="M29" s="1100">
        <v>-4931.41</v>
      </c>
      <c r="N29" s="1100">
        <v>-5288.8</v>
      </c>
      <c r="O29" s="570"/>
      <c r="P29" s="465">
        <f>N29*12</f>
        <v>-63465.600000000006</v>
      </c>
      <c r="Q29" s="465">
        <f>P29/'Rent Roll_RedIQ 2'!$G$81</f>
        <v>-293.82222222222225</v>
      </c>
      <c r="R29" s="466">
        <f>SUM(L29:N29)*4</f>
        <v>-66677.319999999992</v>
      </c>
      <c r="S29" s="466">
        <f>R29/'Rent Roll_RedIQ 2'!$G$81</f>
        <v>-308.69129629629629</v>
      </c>
      <c r="T29" s="465">
        <f>SUM(I29:N29)*2</f>
        <v>-62465.38</v>
      </c>
      <c r="U29" s="465">
        <f>T29/'Rent Roll_RedIQ 2'!$G$81</f>
        <v>-289.19157407407408</v>
      </c>
      <c r="V29" s="466">
        <f>SUM(C29:N29)</f>
        <v>-61672.160000000003</v>
      </c>
      <c r="W29" s="571">
        <f>V29/'Rent Roll_RedIQ 2'!$G$81</f>
        <v>-285.51925925925929</v>
      </c>
    </row>
    <row r="30" spans="1:29">
      <c r="A30" s="207" t="s">
        <v>87</v>
      </c>
      <c r="B30" s="207"/>
      <c r="C30" s="1100">
        <v>473.35</v>
      </c>
      <c r="D30" s="1100">
        <v>-3694.63</v>
      </c>
      <c r="E30" s="1100">
        <v>-60.7</v>
      </c>
      <c r="F30" s="1100">
        <v>-2662.71</v>
      </c>
      <c r="G30" s="1100">
        <v>-1835.87</v>
      </c>
      <c r="H30" s="1100">
        <v>-2159.5</v>
      </c>
      <c r="I30" s="1100">
        <v>-1700.27</v>
      </c>
      <c r="J30" s="1100">
        <v>-2126.4899999999998</v>
      </c>
      <c r="K30" s="1100">
        <v>-606.26</v>
      </c>
      <c r="L30" s="1100">
        <v>0</v>
      </c>
      <c r="M30" s="1100">
        <v>-147.5</v>
      </c>
      <c r="N30" s="1100">
        <v>-466</v>
      </c>
      <c r="O30" s="570"/>
      <c r="P30" s="465">
        <f>N30*12</f>
        <v>-5592</v>
      </c>
      <c r="Q30" s="465">
        <f>P30/'Rent Roll_RedIQ 2'!$G$81</f>
        <v>-25.888888888888889</v>
      </c>
      <c r="R30" s="466">
        <f>SUM(L30:N30)*4</f>
        <v>-2454</v>
      </c>
      <c r="S30" s="466">
        <f>R30/'Rent Roll_RedIQ 2'!$G$81</f>
        <v>-11.361111111111111</v>
      </c>
      <c r="T30" s="465">
        <f>SUM(I30:N30)*2</f>
        <v>-10093.039999999999</v>
      </c>
      <c r="U30" s="465">
        <f>T30/'Rent Roll_RedIQ 2'!$G$81</f>
        <v>-46.727037037037036</v>
      </c>
      <c r="V30" s="466">
        <f>SUM(C30:N30)</f>
        <v>-14986.580000000002</v>
      </c>
      <c r="W30" s="571">
        <f>V30/'Rent Roll_RedIQ 2'!$G$81</f>
        <v>-69.382314814814819</v>
      </c>
    </row>
    <row r="31" spans="1:29">
      <c r="A31" s="207" t="s">
        <v>88</v>
      </c>
      <c r="B31" s="207"/>
      <c r="C31" s="1100"/>
      <c r="D31" s="1100"/>
      <c r="E31" s="1100"/>
      <c r="F31" s="1100"/>
      <c r="G31" s="1100"/>
      <c r="H31" s="1100"/>
      <c r="I31" s="1100"/>
      <c r="J31" s="1100"/>
      <c r="K31" s="1100"/>
      <c r="L31" s="1100"/>
      <c r="M31" s="1100"/>
      <c r="N31" s="1100"/>
      <c r="O31" s="570"/>
      <c r="P31" s="465">
        <f>N31*12</f>
        <v>0</v>
      </c>
      <c r="Q31" s="465">
        <f>P31/'Rent Roll_RedIQ 2'!$G$81</f>
        <v>0</v>
      </c>
      <c r="R31" s="466">
        <f>SUM(L31:N31)*4</f>
        <v>0</v>
      </c>
      <c r="S31" s="466">
        <f>R31/'Rent Roll_RedIQ 2'!$G$81</f>
        <v>0</v>
      </c>
      <c r="T31" s="465">
        <f>SUM(I31:N31)*2</f>
        <v>0</v>
      </c>
      <c r="U31" s="465">
        <f>T31/'Rent Roll_RedIQ 2'!$G$81</f>
        <v>0</v>
      </c>
      <c r="V31" s="466">
        <f>SUM(C31:N31)</f>
        <v>0</v>
      </c>
      <c r="W31" s="571">
        <f>V31/'Rent Roll_RedIQ 2'!$G$81</f>
        <v>0</v>
      </c>
    </row>
    <row r="32" spans="1:29">
      <c r="C32" s="1104"/>
      <c r="D32" s="1104"/>
      <c r="E32" s="1104"/>
      <c r="F32" s="1104"/>
      <c r="G32" s="1104"/>
      <c r="H32" s="1104"/>
      <c r="I32" s="1104"/>
      <c r="J32" s="1104"/>
      <c r="K32" s="1104"/>
      <c r="L32" s="1104"/>
      <c r="M32" s="1104"/>
      <c r="N32" s="1104"/>
      <c r="O32" s="570"/>
      <c r="P32" s="466"/>
      <c r="Q32" s="466"/>
      <c r="R32" s="466"/>
      <c r="S32" s="466"/>
      <c r="T32" s="466"/>
      <c r="U32" s="466"/>
      <c r="V32" s="466"/>
      <c r="W32" s="571"/>
    </row>
    <row r="33" spans="1:23" s="1" customFormat="1">
      <c r="A33" s="50"/>
      <c r="B33" s="24" t="s">
        <v>89</v>
      </c>
      <c r="C33" s="463">
        <f>SUM(C28:C31)</f>
        <v>-19957.690000000002</v>
      </c>
      <c r="D33" s="463">
        <f t="shared" ref="D33:N33" si="22">SUM(D28:D31)</f>
        <v>-22448.850000000002</v>
      </c>
      <c r="E33" s="463">
        <f t="shared" si="22"/>
        <v>-25775.47</v>
      </c>
      <c r="F33" s="463">
        <f t="shared" si="22"/>
        <v>-32998.449999999997</v>
      </c>
      <c r="G33" s="463">
        <f t="shared" si="22"/>
        <v>-26884.78</v>
      </c>
      <c r="H33" s="463">
        <f t="shared" si="22"/>
        <v>-22901.29</v>
      </c>
      <c r="I33" s="463">
        <f t="shared" si="22"/>
        <v>-28291.06</v>
      </c>
      <c r="J33" s="463">
        <f t="shared" si="22"/>
        <v>-37545.22</v>
      </c>
      <c r="K33" s="463">
        <f t="shared" si="22"/>
        <v>-41471.1</v>
      </c>
      <c r="L33" s="463">
        <f t="shared" si="22"/>
        <v>-43266.12</v>
      </c>
      <c r="M33" s="463">
        <f t="shared" si="22"/>
        <v>-47738.91</v>
      </c>
      <c r="N33" s="463">
        <f t="shared" si="22"/>
        <v>-52134.8</v>
      </c>
      <c r="O33" s="464"/>
      <c r="P33" s="462">
        <f>N33*12</f>
        <v>-625617.60000000009</v>
      </c>
      <c r="Q33" s="462">
        <f>P33/'Rent Roll_RedIQ 2'!$G$81</f>
        <v>-2896.3777777777782</v>
      </c>
      <c r="R33" s="463">
        <f>SUM(L33:N33)*4</f>
        <v>-572559.32000000007</v>
      </c>
      <c r="S33" s="463">
        <f>R33/'Rent Roll_RedIQ 2'!$G$81</f>
        <v>-2650.737592592593</v>
      </c>
      <c r="T33" s="462">
        <f>SUM(I33:N33)*2</f>
        <v>-500894.42000000004</v>
      </c>
      <c r="U33" s="462">
        <f>T33/'Rent Roll_RedIQ 2'!$G$81</f>
        <v>-2318.9556481481482</v>
      </c>
      <c r="V33" s="463">
        <f>SUM(C33:N33)</f>
        <v>-401413.74000000005</v>
      </c>
      <c r="W33" s="573">
        <f>V33/'Rent Roll_RedIQ 2'!$G$81</f>
        <v>-1858.3969444444447</v>
      </c>
    </row>
    <row r="34" spans="1:23">
      <c r="A34" s="19"/>
      <c r="C34" s="466"/>
      <c r="D34" s="466"/>
      <c r="E34" s="466"/>
      <c r="F34" s="466"/>
      <c r="G34" s="466"/>
      <c r="H34" s="466"/>
      <c r="I34" s="466"/>
      <c r="J34" s="466"/>
      <c r="K34" s="466"/>
      <c r="L34" s="466"/>
      <c r="M34" s="466"/>
      <c r="N34" s="466"/>
      <c r="O34" s="466"/>
      <c r="P34" s="465"/>
      <c r="Q34" s="465"/>
      <c r="R34" s="466"/>
      <c r="S34" s="466"/>
      <c r="T34" s="465"/>
      <c r="U34" s="465"/>
      <c r="V34" s="466"/>
      <c r="W34" s="571"/>
    </row>
    <row r="35" spans="1:23">
      <c r="A35" s="207" t="s">
        <v>90</v>
      </c>
      <c r="B35" s="207"/>
      <c r="C35" s="1100"/>
      <c r="D35" s="1100"/>
      <c r="E35" s="1100"/>
      <c r="F35" s="1100"/>
      <c r="G35" s="1100"/>
      <c r="H35" s="1100"/>
      <c r="I35" s="1100"/>
      <c r="J35" s="1100"/>
      <c r="K35" s="1100"/>
      <c r="L35" s="1100"/>
      <c r="M35" s="1100"/>
      <c r="N35" s="1100"/>
      <c r="O35" s="570"/>
      <c r="P35" s="458">
        <f>N35*12</f>
        <v>0</v>
      </c>
      <c r="Q35" s="458">
        <f>P35/'Rent Roll_RedIQ 2'!$G$81</f>
        <v>0</v>
      </c>
      <c r="R35" s="459">
        <f>SUM(L35:N35)*4</f>
        <v>0</v>
      </c>
      <c r="S35" s="459">
        <f>R35/'Rent Roll_RedIQ 2'!$G$81</f>
        <v>0</v>
      </c>
      <c r="T35" s="458">
        <f>SUM(I35:N35)*2</f>
        <v>0</v>
      </c>
      <c r="U35" s="458">
        <f>T35/'Rent Roll_RedIQ 2'!$G$81</f>
        <v>0</v>
      </c>
      <c r="V35" s="459">
        <f>SUM(C35:N35)</f>
        <v>0</v>
      </c>
      <c r="W35" s="574">
        <f>V35/'Rent Roll_RedIQ 2'!$G$81</f>
        <v>0</v>
      </c>
    </row>
    <row r="36" spans="1:23">
      <c r="A36" s="207" t="s">
        <v>91</v>
      </c>
      <c r="B36" s="207"/>
      <c r="C36" s="1100"/>
      <c r="D36" s="1100"/>
      <c r="E36" s="1100"/>
      <c r="F36" s="1100"/>
      <c r="G36" s="1100"/>
      <c r="H36" s="1100"/>
      <c r="I36" s="1100"/>
      <c r="J36" s="1100"/>
      <c r="K36" s="1100"/>
      <c r="L36" s="1100"/>
      <c r="M36" s="1100"/>
      <c r="N36" s="1100"/>
      <c r="O36" s="570"/>
      <c r="P36" s="458">
        <f>N36*12</f>
        <v>0</v>
      </c>
      <c r="Q36" s="458">
        <f>P36/'Rent Roll_RedIQ 2'!$G$81</f>
        <v>0</v>
      </c>
      <c r="R36" s="459">
        <f>SUM(L36:N36)*4</f>
        <v>0</v>
      </c>
      <c r="S36" s="459">
        <f>R36/'Rent Roll_RedIQ 2'!$G$81</f>
        <v>0</v>
      </c>
      <c r="T36" s="458">
        <f>SUM(I36:N36)*2</f>
        <v>0</v>
      </c>
      <c r="U36" s="458">
        <f>T36/'Rent Roll_RedIQ 2'!$G$81</f>
        <v>0</v>
      </c>
      <c r="V36" s="459">
        <f>SUM(C36:N36)</f>
        <v>0</v>
      </c>
      <c r="W36" s="574">
        <f>V36/'Rent Roll_RedIQ 2'!$G$81</f>
        <v>0</v>
      </c>
    </row>
    <row r="37" spans="1:23">
      <c r="C37" s="1104"/>
      <c r="D37" s="1104"/>
      <c r="E37" s="1104"/>
      <c r="F37" s="1104"/>
      <c r="G37" s="1104"/>
      <c r="H37" s="1104"/>
      <c r="I37" s="1104"/>
      <c r="J37" s="1104"/>
      <c r="K37" s="1104"/>
      <c r="L37" s="1104"/>
      <c r="M37" s="1104"/>
      <c r="N37" s="1104"/>
      <c r="O37" s="570"/>
      <c r="P37" s="460"/>
      <c r="Q37" s="460"/>
      <c r="R37" s="460"/>
      <c r="S37" s="460"/>
      <c r="T37" s="460"/>
      <c r="U37" s="460"/>
      <c r="V37" s="460"/>
      <c r="W37" s="1105"/>
    </row>
    <row r="38" spans="1:23" s="1" customFormat="1">
      <c r="A38" s="50"/>
      <c r="B38" s="24" t="s">
        <v>92</v>
      </c>
      <c r="C38" s="463">
        <f>SUM(C35:C36)</f>
        <v>0</v>
      </c>
      <c r="D38" s="463">
        <f t="shared" ref="D38:N38" si="23">SUM(D35:D36)</f>
        <v>0</v>
      </c>
      <c r="E38" s="463">
        <f t="shared" si="23"/>
        <v>0</v>
      </c>
      <c r="F38" s="463">
        <f t="shared" si="23"/>
        <v>0</v>
      </c>
      <c r="G38" s="463">
        <f t="shared" si="23"/>
        <v>0</v>
      </c>
      <c r="H38" s="463">
        <f t="shared" si="23"/>
        <v>0</v>
      </c>
      <c r="I38" s="463">
        <f t="shared" si="23"/>
        <v>0</v>
      </c>
      <c r="J38" s="463">
        <f t="shared" si="23"/>
        <v>0</v>
      </c>
      <c r="K38" s="463">
        <f t="shared" si="23"/>
        <v>0</v>
      </c>
      <c r="L38" s="463">
        <f t="shared" si="23"/>
        <v>0</v>
      </c>
      <c r="M38" s="463">
        <f t="shared" si="23"/>
        <v>0</v>
      </c>
      <c r="N38" s="463">
        <f t="shared" si="23"/>
        <v>0</v>
      </c>
      <c r="O38" s="464"/>
      <c r="P38" s="462">
        <f>N38*12</f>
        <v>0</v>
      </c>
      <c r="Q38" s="462">
        <f>P38/'Rent Roll_RedIQ 2'!$G$81</f>
        <v>0</v>
      </c>
      <c r="R38" s="463">
        <f>SUM(L38:N38)*4</f>
        <v>0</v>
      </c>
      <c r="S38" s="463">
        <f>R38/'Rent Roll_RedIQ 2'!$G$81</f>
        <v>0</v>
      </c>
      <c r="T38" s="462">
        <f>SUM(I38:N38)*2</f>
        <v>0</v>
      </c>
      <c r="U38" s="462">
        <f>T38/'Rent Roll_RedIQ 2'!$G$81</f>
        <v>0</v>
      </c>
      <c r="V38" s="463">
        <f>SUM(C38:N38)</f>
        <v>0</v>
      </c>
      <c r="W38" s="573">
        <f>V38/'Rent Roll_RedIQ 2'!$G$81</f>
        <v>0</v>
      </c>
    </row>
    <row r="39" spans="1:23">
      <c r="A39" s="19"/>
      <c r="C39" s="466"/>
      <c r="D39" s="466"/>
      <c r="E39" s="466"/>
      <c r="F39" s="466"/>
      <c r="G39" s="466"/>
      <c r="H39" s="466"/>
      <c r="I39" s="466"/>
      <c r="J39" s="466"/>
      <c r="K39" s="466"/>
      <c r="L39" s="466"/>
      <c r="M39" s="466"/>
      <c r="N39" s="466"/>
      <c r="O39" s="466"/>
      <c r="P39" s="465"/>
      <c r="Q39" s="465"/>
      <c r="R39" s="466"/>
      <c r="S39" s="466"/>
      <c r="T39" s="465"/>
      <c r="U39" s="465"/>
      <c r="V39" s="466"/>
      <c r="W39" s="571"/>
    </row>
    <row r="40" spans="1:23">
      <c r="A40" s="207" t="str">
        <f>"RUBS - "&amp;A94</f>
        <v>RUBS - 5509 - Trash Removal</v>
      </c>
      <c r="B40" s="207"/>
      <c r="C40" s="1100"/>
      <c r="D40" s="1100"/>
      <c r="E40" s="1100"/>
      <c r="F40" s="1100"/>
      <c r="G40" s="1100"/>
      <c r="H40" s="1100"/>
      <c r="I40" s="1100"/>
      <c r="J40" s="1100"/>
      <c r="K40" s="1100"/>
      <c r="L40" s="1100"/>
      <c r="M40" s="1100"/>
      <c r="N40" s="1100"/>
      <c r="O40" s="570"/>
      <c r="P40" s="458">
        <f>N40*12</f>
        <v>0</v>
      </c>
      <c r="Q40" s="458">
        <f>P40/'Rent Roll_RedIQ 2'!$G$81</f>
        <v>0</v>
      </c>
      <c r="R40" s="459">
        <f>SUM(L40:N40)*4</f>
        <v>0</v>
      </c>
      <c r="S40" s="459">
        <f>R40/'Rent Roll_RedIQ 2'!$G$81</f>
        <v>0</v>
      </c>
      <c r="T40" s="458">
        <f>SUM(I40:N40)*2</f>
        <v>0</v>
      </c>
      <c r="U40" s="458">
        <f>T40/'Rent Roll_RedIQ 2'!$G$81</f>
        <v>0</v>
      </c>
      <c r="V40" s="459">
        <f>SUM(C40:N40)</f>
        <v>0</v>
      </c>
      <c r="W40" s="574">
        <f>V40/'Rent Roll_RedIQ 2'!$G$81</f>
        <v>0</v>
      </c>
    </row>
    <row r="41" spans="1:23">
      <c r="A41" s="207" t="str">
        <f t="shared" ref="A41:A54" si="24">"RUBS - "&amp;A95</f>
        <v>RUBS - 5700 - Electricity-Clubhouse/Office</v>
      </c>
      <c r="B41" s="207"/>
      <c r="C41" s="1100"/>
      <c r="D41" s="1100"/>
      <c r="E41" s="1100"/>
      <c r="F41" s="1100"/>
      <c r="G41" s="1100"/>
      <c r="H41" s="1100"/>
      <c r="I41" s="1100"/>
      <c r="J41" s="1100"/>
      <c r="K41" s="1100"/>
      <c r="L41" s="1100"/>
      <c r="M41" s="1100"/>
      <c r="N41" s="1100"/>
      <c r="O41" s="570"/>
      <c r="P41" s="458">
        <f>N41*12</f>
        <v>0</v>
      </c>
      <c r="Q41" s="458">
        <f>P41/'Rent Roll_RedIQ 2'!$G$81</f>
        <v>0</v>
      </c>
      <c r="R41" s="459">
        <f>SUM(L41:N41)*4</f>
        <v>0</v>
      </c>
      <c r="S41" s="459">
        <f>R41/'Rent Roll_RedIQ 2'!$G$81</f>
        <v>0</v>
      </c>
      <c r="T41" s="458">
        <f>SUM(I41:N41)*2</f>
        <v>0</v>
      </c>
      <c r="U41" s="458">
        <f>T41/'Rent Roll_RedIQ 2'!$G$81</f>
        <v>0</v>
      </c>
      <c r="V41" s="459">
        <f>SUM(C41:N41)</f>
        <v>0</v>
      </c>
      <c r="W41" s="574">
        <f>V41/'Rent Roll_RedIQ 2'!$G$81</f>
        <v>0</v>
      </c>
    </row>
    <row r="42" spans="1:23">
      <c r="A42" s="207" t="str">
        <f t="shared" si="24"/>
        <v>RUBS - 5705 - Electricity-Vacants</v>
      </c>
      <c r="B42" s="206"/>
      <c r="C42" s="1102"/>
      <c r="D42" s="1102"/>
      <c r="E42" s="1102"/>
      <c r="F42" s="1102"/>
      <c r="G42" s="1102"/>
      <c r="H42" s="1102"/>
      <c r="I42" s="1102"/>
      <c r="J42" s="1102"/>
      <c r="K42" s="1102"/>
      <c r="L42" s="1102"/>
      <c r="M42" s="1102"/>
      <c r="N42" s="1102"/>
      <c r="O42" s="570"/>
      <c r="P42" s="458">
        <f t="shared" ref="P42:P67" si="25">N42*12</f>
        <v>0</v>
      </c>
      <c r="Q42" s="458">
        <f>P42/'Rent Roll_RedIQ 2'!$G$81</f>
        <v>0</v>
      </c>
      <c r="R42" s="459">
        <f t="shared" ref="R42:R67" si="26">SUM(L42:N42)*4</f>
        <v>0</v>
      </c>
      <c r="S42" s="459">
        <f>R42/'Rent Roll_RedIQ 2'!$G$81</f>
        <v>0</v>
      </c>
      <c r="T42" s="458">
        <f t="shared" ref="T42:T67" si="27">SUM(I42:N42)*2</f>
        <v>0</v>
      </c>
      <c r="U42" s="458">
        <f>T42/'Rent Roll_RedIQ 2'!$G$81</f>
        <v>0</v>
      </c>
      <c r="V42" s="459">
        <f t="shared" ref="V42:V64" si="28">SUM(C42:N42)</f>
        <v>0</v>
      </c>
      <c r="W42" s="574">
        <f>V42/'Rent Roll_RedIQ 2'!$G$81</f>
        <v>0</v>
      </c>
    </row>
    <row r="43" spans="1:23">
      <c r="A43" s="207" t="str">
        <f t="shared" si="24"/>
        <v>RUBS - 5710 - Electricity - Common</v>
      </c>
      <c r="B43" s="207"/>
      <c r="C43" s="1102"/>
      <c r="D43" s="1102"/>
      <c r="E43" s="1102"/>
      <c r="F43" s="1102"/>
      <c r="G43" s="1102"/>
      <c r="H43" s="1102"/>
      <c r="I43" s="1102"/>
      <c r="J43" s="1102"/>
      <c r="K43" s="1102"/>
      <c r="L43" s="1102"/>
      <c r="M43" s="1102"/>
      <c r="N43" s="1102"/>
      <c r="O43" s="570"/>
      <c r="P43" s="458">
        <f t="shared" si="25"/>
        <v>0</v>
      </c>
      <c r="Q43" s="458">
        <f>P43/'Rent Roll_RedIQ 2'!$G$81</f>
        <v>0</v>
      </c>
      <c r="R43" s="459">
        <f t="shared" si="26"/>
        <v>0</v>
      </c>
      <c r="S43" s="459">
        <f>R43/'Rent Roll_RedIQ 2'!$G$81</f>
        <v>0</v>
      </c>
      <c r="T43" s="458">
        <f t="shared" si="27"/>
        <v>0</v>
      </c>
      <c r="U43" s="458">
        <f>T43/'Rent Roll_RedIQ 2'!$G$81</f>
        <v>0</v>
      </c>
      <c r="V43" s="459">
        <f t="shared" si="28"/>
        <v>0</v>
      </c>
      <c r="W43" s="574">
        <f>V43/'Rent Roll_RedIQ 2'!$G$81</f>
        <v>0</v>
      </c>
    </row>
    <row r="44" spans="1:23">
      <c r="A44" s="207" t="str">
        <f t="shared" si="24"/>
        <v>RUBS - 5715 - Natural Gas - Common</v>
      </c>
      <c r="B44" s="206"/>
      <c r="C44" s="1102"/>
      <c r="D44" s="1102"/>
      <c r="E44" s="1102"/>
      <c r="F44" s="1102"/>
      <c r="G44" s="1102"/>
      <c r="H44" s="1102"/>
      <c r="I44" s="1102"/>
      <c r="J44" s="1102"/>
      <c r="K44" s="1102"/>
      <c r="L44" s="1102"/>
      <c r="M44" s="1102"/>
      <c r="N44" s="1102"/>
      <c r="O44" s="570"/>
      <c r="P44" s="458">
        <f t="shared" si="25"/>
        <v>0</v>
      </c>
      <c r="Q44" s="458">
        <f>P44/'Rent Roll_RedIQ 2'!$G$81</f>
        <v>0</v>
      </c>
      <c r="R44" s="459">
        <f t="shared" si="26"/>
        <v>0</v>
      </c>
      <c r="S44" s="459">
        <f>R44/'Rent Roll_RedIQ 2'!$G$81</f>
        <v>0</v>
      </c>
      <c r="T44" s="458">
        <f t="shared" si="27"/>
        <v>0</v>
      </c>
      <c r="U44" s="458">
        <f>T44/'Rent Roll_RedIQ 2'!$G$81</f>
        <v>0</v>
      </c>
      <c r="V44" s="459">
        <f t="shared" si="28"/>
        <v>0</v>
      </c>
      <c r="W44" s="574">
        <f>V44/'Rent Roll_RedIQ 2'!$G$81</f>
        <v>0</v>
      </c>
    </row>
    <row r="45" spans="1:23">
      <c r="A45" s="207" t="str">
        <f t="shared" si="24"/>
        <v>RUBS - 5720 - Water &amp; Sewer</v>
      </c>
      <c r="B45" s="207"/>
      <c r="C45" s="1102">
        <v>13487.58</v>
      </c>
      <c r="D45" s="1102">
        <v>13481.62</v>
      </c>
      <c r="E45" s="1102">
        <v>13419.23</v>
      </c>
      <c r="F45" s="1102">
        <v>13296.53</v>
      </c>
      <c r="G45" s="1102">
        <v>13204.19</v>
      </c>
      <c r="H45" s="1102">
        <v>11801.13</v>
      </c>
      <c r="I45" s="1102">
        <v>12176.06</v>
      </c>
      <c r="J45" s="1102">
        <v>12848.24</v>
      </c>
      <c r="K45" s="1102">
        <v>12017.45</v>
      </c>
      <c r="L45" s="1102">
        <v>12563.63</v>
      </c>
      <c r="M45" s="1102">
        <v>11972.24</v>
      </c>
      <c r="N45" s="1102">
        <v>11518.6</v>
      </c>
      <c r="O45" s="570"/>
      <c r="P45" s="458">
        <f t="shared" si="25"/>
        <v>138223.20000000001</v>
      </c>
      <c r="Q45" s="458">
        <f>P45/'Rent Roll_RedIQ 2'!$G$81</f>
        <v>639.92222222222233</v>
      </c>
      <c r="R45" s="459">
        <f t="shared" si="26"/>
        <v>144217.88</v>
      </c>
      <c r="S45" s="459">
        <f>R45/'Rent Roll_RedIQ 2'!$G$81</f>
        <v>667.67537037037039</v>
      </c>
      <c r="T45" s="458">
        <f t="shared" si="27"/>
        <v>146192.44</v>
      </c>
      <c r="U45" s="458">
        <f>T45/'Rent Roll_RedIQ 2'!$G$81</f>
        <v>676.81685185185188</v>
      </c>
      <c r="V45" s="459">
        <f t="shared" si="28"/>
        <v>151786.5</v>
      </c>
      <c r="W45" s="574">
        <f>V45/'Rent Roll_RedIQ 2'!$G$81</f>
        <v>702.71527777777783</v>
      </c>
    </row>
    <row r="46" spans="1:23">
      <c r="A46" s="207" t="str">
        <f t="shared" si="24"/>
        <v>RUBS - 5735 - Utility Billing Expense</v>
      </c>
      <c r="B46" s="206"/>
      <c r="C46" s="1102"/>
      <c r="D46" s="1102"/>
      <c r="E46" s="1102"/>
      <c r="F46" s="1102"/>
      <c r="G46" s="1102"/>
      <c r="H46" s="1102"/>
      <c r="I46" s="1102"/>
      <c r="J46" s="1102"/>
      <c r="K46" s="1102"/>
      <c r="L46" s="1102"/>
      <c r="M46" s="1102"/>
      <c r="N46" s="1102"/>
      <c r="O46" s="570"/>
      <c r="P46" s="458">
        <f t="shared" si="25"/>
        <v>0</v>
      </c>
      <c r="Q46" s="458">
        <f>P46/'Rent Roll_RedIQ 2'!$G$81</f>
        <v>0</v>
      </c>
      <c r="R46" s="459">
        <f t="shared" si="26"/>
        <v>0</v>
      </c>
      <c r="S46" s="459">
        <f>R46/'Rent Roll_RedIQ 2'!$G$81</f>
        <v>0</v>
      </c>
      <c r="T46" s="458">
        <f t="shared" si="27"/>
        <v>0</v>
      </c>
      <c r="U46" s="458">
        <f>T46/'Rent Roll_RedIQ 2'!$G$81</f>
        <v>0</v>
      </c>
      <c r="V46" s="459">
        <f t="shared" si="28"/>
        <v>0</v>
      </c>
      <c r="W46" s="574">
        <f>V46/'Rent Roll_RedIQ 2'!$G$81</f>
        <v>0</v>
      </c>
    </row>
    <row r="47" spans="1:23">
      <c r="A47" s="207" t="str">
        <f t="shared" si="24"/>
        <v>RUBS - 5508 - Pest Control</v>
      </c>
      <c r="B47" s="206"/>
      <c r="C47" s="1102"/>
      <c r="D47" s="1102"/>
      <c r="E47" s="1102"/>
      <c r="F47" s="1102"/>
      <c r="G47" s="1102"/>
      <c r="H47" s="1102"/>
      <c r="I47" s="1102"/>
      <c r="J47" s="1102"/>
      <c r="K47" s="1102"/>
      <c r="L47" s="1102"/>
      <c r="M47" s="1102"/>
      <c r="N47" s="1102"/>
      <c r="O47" s="570"/>
      <c r="P47" s="458">
        <f t="shared" ref="P47:P53" si="29">N47*12</f>
        <v>0</v>
      </c>
      <c r="Q47" s="458">
        <f>P47/'Rent Roll_RedIQ 2'!$G$81</f>
        <v>0</v>
      </c>
      <c r="R47" s="459">
        <f t="shared" ref="R47:R53" si="30">SUM(L47:N47)*4</f>
        <v>0</v>
      </c>
      <c r="S47" s="459">
        <f>R47/'Rent Roll_RedIQ 2'!$G$81</f>
        <v>0</v>
      </c>
      <c r="T47" s="458">
        <f t="shared" ref="T47:T53" si="31">SUM(I47:N47)*2</f>
        <v>0</v>
      </c>
      <c r="U47" s="458">
        <f>T47/'Rent Roll_RedIQ 2'!$G$81</f>
        <v>0</v>
      </c>
      <c r="V47" s="459">
        <f t="shared" ref="V47:V53" si="32">SUM(C47:N47)</f>
        <v>0</v>
      </c>
      <c r="W47" s="574">
        <f>V47/'Rent Roll_RedIQ 2'!$G$81</f>
        <v>0</v>
      </c>
    </row>
    <row r="48" spans="1:23">
      <c r="A48" s="207" t="str">
        <f t="shared" si="24"/>
        <v>RUBS - Utility Reimbursements</v>
      </c>
      <c r="B48" s="206"/>
      <c r="C48" s="1102">
        <v>61.49</v>
      </c>
      <c r="D48" s="1102">
        <v>1558.5</v>
      </c>
      <c r="E48" s="1102">
        <v>0</v>
      </c>
      <c r="F48" s="1102">
        <v>340.43</v>
      </c>
      <c r="G48" s="1102">
        <v>178.84</v>
      </c>
      <c r="H48" s="1102">
        <v>428.47</v>
      </c>
      <c r="I48" s="1102">
        <v>181.14</v>
      </c>
      <c r="J48" s="1102">
        <v>52.83</v>
      </c>
      <c r="K48" s="1102">
        <v>0</v>
      </c>
      <c r="L48" s="1102">
        <v>0</v>
      </c>
      <c r="M48" s="1102">
        <v>0</v>
      </c>
      <c r="N48" s="1102">
        <v>57.65</v>
      </c>
      <c r="O48" s="570"/>
      <c r="P48" s="458">
        <f t="shared" si="29"/>
        <v>691.8</v>
      </c>
      <c r="Q48" s="458">
        <f>P48/'Rent Roll_RedIQ 2'!$G$81</f>
        <v>3.2027777777777775</v>
      </c>
      <c r="R48" s="459">
        <f t="shared" si="30"/>
        <v>230.6</v>
      </c>
      <c r="S48" s="459">
        <f>R48/'Rent Roll_RedIQ 2'!$G$81</f>
        <v>1.0675925925925926</v>
      </c>
      <c r="T48" s="458">
        <f t="shared" si="31"/>
        <v>583.2399999999999</v>
      </c>
      <c r="U48" s="458">
        <f>T48/'Rent Roll_RedIQ 2'!$G$81</f>
        <v>2.7001851851851848</v>
      </c>
      <c r="V48" s="459">
        <f t="shared" si="32"/>
        <v>2859.3500000000004</v>
      </c>
      <c r="W48" s="574">
        <f>V48/'Rent Roll_RedIQ 2'!$G$81</f>
        <v>13.237731481481482</v>
      </c>
    </row>
    <row r="49" spans="1:23">
      <c r="A49" s="207" t="str">
        <f t="shared" si="24"/>
        <v>RUBS - Valet Waste</v>
      </c>
      <c r="B49" s="206"/>
      <c r="C49" s="1102"/>
      <c r="D49" s="1102"/>
      <c r="E49" s="1102"/>
      <c r="F49" s="1102"/>
      <c r="G49" s="1102"/>
      <c r="H49" s="1102"/>
      <c r="I49" s="1102"/>
      <c r="J49" s="1102"/>
      <c r="K49" s="1102"/>
      <c r="L49" s="1102"/>
      <c r="M49" s="1102"/>
      <c r="N49" s="1102"/>
      <c r="O49" s="570"/>
      <c r="P49" s="458">
        <f t="shared" si="29"/>
        <v>0</v>
      </c>
      <c r="Q49" s="458">
        <f>P49/'Rent Roll_RedIQ 2'!$G$81</f>
        <v>0</v>
      </c>
      <c r="R49" s="459">
        <f t="shared" si="30"/>
        <v>0</v>
      </c>
      <c r="S49" s="459">
        <f>R49/'Rent Roll_RedIQ 2'!$G$81</f>
        <v>0</v>
      </c>
      <c r="T49" s="458">
        <f t="shared" si="31"/>
        <v>0</v>
      </c>
      <c r="U49" s="458">
        <f>T49/'Rent Roll_RedIQ 2'!$G$81</f>
        <v>0</v>
      </c>
      <c r="V49" s="459">
        <f t="shared" si="32"/>
        <v>0</v>
      </c>
      <c r="W49" s="574">
        <f>V49/'Rent Roll_RedIQ 2'!$G$81</f>
        <v>0</v>
      </c>
    </row>
    <row r="50" spans="1:23">
      <c r="A50" s="207" t="str">
        <f t="shared" si="24"/>
        <v xml:space="preserve">RUBS - </v>
      </c>
      <c r="B50" s="206"/>
      <c r="C50" s="1102"/>
      <c r="D50" s="1102"/>
      <c r="E50" s="1102"/>
      <c r="F50" s="1102"/>
      <c r="G50" s="1102"/>
      <c r="H50" s="1102"/>
      <c r="I50" s="1102"/>
      <c r="J50" s="1102"/>
      <c r="K50" s="1102"/>
      <c r="L50" s="1102"/>
      <c r="M50" s="1102"/>
      <c r="N50" s="1102"/>
      <c r="O50" s="570"/>
      <c r="P50" s="458">
        <f t="shared" si="29"/>
        <v>0</v>
      </c>
      <c r="Q50" s="458">
        <f>P50/'Rent Roll_RedIQ 2'!$G$81</f>
        <v>0</v>
      </c>
      <c r="R50" s="459">
        <f t="shared" si="30"/>
        <v>0</v>
      </c>
      <c r="S50" s="459">
        <f>R50/'Rent Roll_RedIQ 2'!$G$81</f>
        <v>0</v>
      </c>
      <c r="T50" s="458">
        <f t="shared" si="31"/>
        <v>0</v>
      </c>
      <c r="U50" s="458">
        <f>T50/'Rent Roll_RedIQ 2'!$G$81</f>
        <v>0</v>
      </c>
      <c r="V50" s="459">
        <f t="shared" si="32"/>
        <v>0</v>
      </c>
      <c r="W50" s="574">
        <f>V50/'Rent Roll_RedIQ 2'!$G$81</f>
        <v>0</v>
      </c>
    </row>
    <row r="51" spans="1:23">
      <c r="A51" s="207" t="str">
        <f t="shared" si="24"/>
        <v xml:space="preserve">RUBS - </v>
      </c>
      <c r="B51" s="206"/>
      <c r="C51" s="1102"/>
      <c r="D51" s="1102"/>
      <c r="E51" s="1102"/>
      <c r="F51" s="1102"/>
      <c r="G51" s="1102"/>
      <c r="H51" s="1102"/>
      <c r="I51" s="1102"/>
      <c r="J51" s="1102"/>
      <c r="K51" s="1102"/>
      <c r="L51" s="1102"/>
      <c r="M51" s="1102"/>
      <c r="N51" s="1102"/>
      <c r="O51" s="570"/>
      <c r="P51" s="458">
        <f t="shared" si="29"/>
        <v>0</v>
      </c>
      <c r="Q51" s="458">
        <f>P51/'Rent Roll_RedIQ 2'!$G$81</f>
        <v>0</v>
      </c>
      <c r="R51" s="459">
        <f t="shared" si="30"/>
        <v>0</v>
      </c>
      <c r="S51" s="459">
        <f>R51/'Rent Roll_RedIQ 2'!$G$81</f>
        <v>0</v>
      </c>
      <c r="T51" s="458">
        <f t="shared" si="31"/>
        <v>0</v>
      </c>
      <c r="U51" s="458">
        <f>T51/'Rent Roll_RedIQ 2'!$G$81</f>
        <v>0</v>
      </c>
      <c r="V51" s="459">
        <f t="shared" si="32"/>
        <v>0</v>
      </c>
      <c r="W51" s="574">
        <f>V51/'Rent Roll_RedIQ 2'!$G$81</f>
        <v>0</v>
      </c>
    </row>
    <row r="52" spans="1:23">
      <c r="A52" s="207" t="str">
        <f t="shared" si="24"/>
        <v xml:space="preserve">RUBS - </v>
      </c>
      <c r="B52" s="206"/>
      <c r="C52" s="1102"/>
      <c r="D52" s="1102"/>
      <c r="E52" s="1102"/>
      <c r="F52" s="1102"/>
      <c r="G52" s="1102"/>
      <c r="H52" s="1102"/>
      <c r="I52" s="1102"/>
      <c r="J52" s="1102"/>
      <c r="K52" s="1102"/>
      <c r="L52" s="1102"/>
      <c r="M52" s="1102"/>
      <c r="N52" s="1102"/>
      <c r="O52" s="570"/>
      <c r="P52" s="458">
        <f t="shared" si="29"/>
        <v>0</v>
      </c>
      <c r="Q52" s="458">
        <f>P52/'Rent Roll_RedIQ 2'!$G$81</f>
        <v>0</v>
      </c>
      <c r="R52" s="459">
        <f t="shared" si="30"/>
        <v>0</v>
      </c>
      <c r="S52" s="459">
        <f>R52/'Rent Roll_RedIQ 2'!$G$81</f>
        <v>0</v>
      </c>
      <c r="T52" s="458">
        <f t="shared" si="31"/>
        <v>0</v>
      </c>
      <c r="U52" s="458">
        <f>T52/'Rent Roll_RedIQ 2'!$G$81</f>
        <v>0</v>
      </c>
      <c r="V52" s="459">
        <f t="shared" si="32"/>
        <v>0</v>
      </c>
      <c r="W52" s="574">
        <f>V52/'Rent Roll_RedIQ 2'!$G$81</f>
        <v>0</v>
      </c>
    </row>
    <row r="53" spans="1:23">
      <c r="A53" s="207" t="str">
        <f t="shared" si="24"/>
        <v xml:space="preserve">RUBS - </v>
      </c>
      <c r="B53" s="206"/>
      <c r="C53" s="1102"/>
      <c r="D53" s="1102"/>
      <c r="E53" s="1102"/>
      <c r="F53" s="1102"/>
      <c r="G53" s="1102"/>
      <c r="H53" s="1102"/>
      <c r="I53" s="1102"/>
      <c r="J53" s="1102"/>
      <c r="K53" s="1102"/>
      <c r="L53" s="1102"/>
      <c r="M53" s="1102"/>
      <c r="N53" s="1102"/>
      <c r="O53" s="570"/>
      <c r="P53" s="458">
        <f t="shared" si="29"/>
        <v>0</v>
      </c>
      <c r="Q53" s="458">
        <f>P53/'Rent Roll_RedIQ 2'!$G$81</f>
        <v>0</v>
      </c>
      <c r="R53" s="459">
        <f t="shared" si="30"/>
        <v>0</v>
      </c>
      <c r="S53" s="459">
        <f>R53/'Rent Roll_RedIQ 2'!$G$81</f>
        <v>0</v>
      </c>
      <c r="T53" s="458">
        <f t="shared" si="31"/>
        <v>0</v>
      </c>
      <c r="U53" s="458">
        <f>T53/'Rent Roll_RedIQ 2'!$G$81</f>
        <v>0</v>
      </c>
      <c r="V53" s="459">
        <f t="shared" si="32"/>
        <v>0</v>
      </c>
      <c r="W53" s="574">
        <f>V53/'Rent Roll_RedIQ 2'!$G$81</f>
        <v>0</v>
      </c>
    </row>
    <row r="54" spans="1:23">
      <c r="A54" s="207" t="str">
        <f t="shared" si="24"/>
        <v xml:space="preserve">RUBS - </v>
      </c>
      <c r="B54" s="206"/>
      <c r="C54" s="1102"/>
      <c r="D54" s="1102"/>
      <c r="E54" s="1102"/>
      <c r="F54" s="1102"/>
      <c r="G54" s="1102"/>
      <c r="H54" s="1102"/>
      <c r="I54" s="1102"/>
      <c r="J54" s="1102"/>
      <c r="K54" s="1102"/>
      <c r="L54" s="1102"/>
      <c r="M54" s="1102"/>
      <c r="N54" s="1102"/>
      <c r="O54" s="570"/>
      <c r="P54" s="458">
        <f>N54*12</f>
        <v>0</v>
      </c>
      <c r="Q54" s="458">
        <f>P54/'Rent Roll_RedIQ 2'!$G$81</f>
        <v>0</v>
      </c>
      <c r="R54" s="459">
        <f t="shared" si="26"/>
        <v>0</v>
      </c>
      <c r="S54" s="459">
        <f>R54/'Rent Roll_RedIQ 2'!$G$81</f>
        <v>0</v>
      </c>
      <c r="T54" s="458">
        <f t="shared" si="27"/>
        <v>0</v>
      </c>
      <c r="U54" s="458">
        <f>T54/'Rent Roll_RedIQ 2'!$G$81</f>
        <v>0</v>
      </c>
      <c r="V54" s="459">
        <f t="shared" si="28"/>
        <v>0</v>
      </c>
      <c r="W54" s="574">
        <f>V54/'Rent Roll_RedIQ 2'!$G$81</f>
        <v>0</v>
      </c>
    </row>
    <row r="55" spans="1:23">
      <c r="C55" s="1104"/>
      <c r="D55" s="1104"/>
      <c r="E55" s="1104"/>
      <c r="F55" s="1104"/>
      <c r="G55" s="1104"/>
      <c r="H55" s="1104"/>
      <c r="I55" s="1104"/>
      <c r="J55" s="1104"/>
      <c r="K55" s="1104"/>
      <c r="L55" s="1104"/>
      <c r="M55" s="1104"/>
      <c r="N55" s="1104"/>
      <c r="O55" s="570"/>
      <c r="P55" s="460"/>
      <c r="Q55" s="460"/>
      <c r="R55" s="460"/>
      <c r="S55" s="460"/>
      <c r="T55" s="460"/>
      <c r="U55" s="460"/>
      <c r="V55" s="460"/>
      <c r="W55" s="1105"/>
    </row>
    <row r="56" spans="1:23" s="1" customFormat="1">
      <c r="A56" s="50"/>
      <c r="B56" s="24" t="s">
        <v>93</v>
      </c>
      <c r="C56" s="463">
        <f>SUM(C40:C54)</f>
        <v>13549.07</v>
      </c>
      <c r="D56" s="463">
        <f t="shared" ref="D56:N56" si="33">SUM(D40:D54)</f>
        <v>15040.12</v>
      </c>
      <c r="E56" s="463">
        <f t="shared" si="33"/>
        <v>13419.23</v>
      </c>
      <c r="F56" s="463">
        <f t="shared" si="33"/>
        <v>13636.960000000001</v>
      </c>
      <c r="G56" s="463">
        <f t="shared" si="33"/>
        <v>13383.03</v>
      </c>
      <c r="H56" s="463">
        <f t="shared" si="33"/>
        <v>12229.599999999999</v>
      </c>
      <c r="I56" s="463">
        <f t="shared" si="33"/>
        <v>12357.199999999999</v>
      </c>
      <c r="J56" s="463">
        <f t="shared" si="33"/>
        <v>12901.07</v>
      </c>
      <c r="K56" s="463">
        <f t="shared" si="33"/>
        <v>12017.45</v>
      </c>
      <c r="L56" s="463">
        <f t="shared" si="33"/>
        <v>12563.63</v>
      </c>
      <c r="M56" s="463">
        <f t="shared" si="33"/>
        <v>11972.24</v>
      </c>
      <c r="N56" s="463">
        <f t="shared" si="33"/>
        <v>11576.25</v>
      </c>
      <c r="O56" s="464"/>
      <c r="P56" s="462">
        <f>N56*12</f>
        <v>138915</v>
      </c>
      <c r="Q56" s="462">
        <f>P56/'Rent Roll_RedIQ 2'!$G$81</f>
        <v>643.125</v>
      </c>
      <c r="R56" s="463">
        <f>SUM(L56:N56)*4</f>
        <v>144448.47999999998</v>
      </c>
      <c r="S56" s="463">
        <f>R56/'Rent Roll_RedIQ 2'!$G$81</f>
        <v>668.74296296296291</v>
      </c>
      <c r="T56" s="462">
        <f>SUM(I56:N56)*2</f>
        <v>146775.67999999999</v>
      </c>
      <c r="U56" s="462">
        <f>T56/'Rent Roll_RedIQ 2'!$G$81</f>
        <v>679.51703703703697</v>
      </c>
      <c r="V56" s="463">
        <f>SUM(C56:N56)</f>
        <v>154645.84999999998</v>
      </c>
      <c r="W56" s="573">
        <f>V56/'Rent Roll_RedIQ 2'!$G$81</f>
        <v>715.95300925925915</v>
      </c>
    </row>
    <row r="57" spans="1:23" s="1" customFormat="1">
      <c r="A57" s="53"/>
      <c r="C57" s="572"/>
      <c r="D57" s="572"/>
      <c r="E57" s="572"/>
      <c r="F57" s="572"/>
      <c r="G57" s="572"/>
      <c r="H57" s="572"/>
      <c r="I57" s="572"/>
      <c r="J57" s="572"/>
      <c r="K57" s="572"/>
      <c r="L57" s="572"/>
      <c r="M57" s="572"/>
      <c r="N57" s="572"/>
      <c r="O57" s="464"/>
      <c r="P57" s="467"/>
      <c r="Q57" s="467"/>
      <c r="R57" s="572"/>
      <c r="S57" s="572"/>
      <c r="T57" s="467"/>
      <c r="U57" s="467"/>
      <c r="V57" s="572"/>
      <c r="W57" s="575"/>
    </row>
    <row r="58" spans="1:23">
      <c r="A58" s="207" t="s">
        <v>678</v>
      </c>
      <c r="B58" s="207"/>
      <c r="C58" s="1100">
        <v>15760.78</v>
      </c>
      <c r="D58" s="1100">
        <v>14338.239999999998</v>
      </c>
      <c r="E58" s="1100">
        <v>14091.26</v>
      </c>
      <c r="F58" s="1100">
        <v>24018.18</v>
      </c>
      <c r="G58" s="1100">
        <v>12310.36</v>
      </c>
      <c r="H58" s="1100">
        <v>11755.75</v>
      </c>
      <c r="I58" s="1100">
        <v>13384.220000000001</v>
      </c>
      <c r="J58" s="1100">
        <v>13107.17</v>
      </c>
      <c r="K58" s="1100">
        <v>11613.09</v>
      </c>
      <c r="L58" s="1100">
        <v>10660.67</v>
      </c>
      <c r="M58" s="1100">
        <v>14121.94</v>
      </c>
      <c r="N58" s="1100">
        <v>15370.5</v>
      </c>
      <c r="O58" s="570"/>
      <c r="P58" s="458">
        <f t="shared" si="25"/>
        <v>184446</v>
      </c>
      <c r="Q58" s="458">
        <f>P58/'Rent Roll_RedIQ 2'!$G$81</f>
        <v>853.91666666666663</v>
      </c>
      <c r="R58" s="459">
        <f t="shared" si="26"/>
        <v>160612.44</v>
      </c>
      <c r="S58" s="459">
        <f>R58/'Rent Roll_RedIQ 2'!$G$81</f>
        <v>743.57611111111112</v>
      </c>
      <c r="T58" s="458">
        <f t="shared" si="27"/>
        <v>156515.18</v>
      </c>
      <c r="U58" s="458">
        <f>T58/'Rent Roll_RedIQ 2'!$G$81</f>
        <v>724.6073148148148</v>
      </c>
      <c r="V58" s="459">
        <f t="shared" si="28"/>
        <v>170532.16</v>
      </c>
      <c r="W58" s="574">
        <f>V58/'Rent Roll_RedIQ 2'!$G$81</f>
        <v>789.50074074074075</v>
      </c>
    </row>
    <row r="59" spans="1:23">
      <c r="A59" s="363" t="s">
        <v>265</v>
      </c>
      <c r="B59" s="207"/>
      <c r="C59" s="1100"/>
      <c r="D59" s="1100"/>
      <c r="E59" s="1100"/>
      <c r="F59" s="1100"/>
      <c r="G59" s="1100"/>
      <c r="H59" s="1100"/>
      <c r="I59" s="1100"/>
      <c r="J59" s="1100"/>
      <c r="K59" s="1100"/>
      <c r="L59" s="1100"/>
      <c r="M59" s="1100"/>
      <c r="N59" s="1100"/>
      <c r="O59" s="570"/>
      <c r="P59" s="465">
        <f t="shared" si="25"/>
        <v>0</v>
      </c>
      <c r="Q59" s="465">
        <f>P59/'Rent Roll_RedIQ 2'!$G$81</f>
        <v>0</v>
      </c>
      <c r="R59" s="466">
        <f t="shared" si="26"/>
        <v>0</v>
      </c>
      <c r="S59" s="466">
        <f>R59/'Rent Roll_RedIQ 2'!$G$81</f>
        <v>0</v>
      </c>
      <c r="T59" s="465">
        <f t="shared" si="27"/>
        <v>0</v>
      </c>
      <c r="U59" s="465">
        <f>T59/'Rent Roll_RedIQ 2'!$G$81</f>
        <v>0</v>
      </c>
      <c r="V59" s="466">
        <f t="shared" si="28"/>
        <v>0</v>
      </c>
      <c r="W59" s="571">
        <f>V59/'Rent Roll_RedIQ 2'!$G$81</f>
        <v>0</v>
      </c>
    </row>
    <row r="60" spans="1:23">
      <c r="A60" s="363" t="s">
        <v>265</v>
      </c>
      <c r="B60" s="206"/>
      <c r="C60" s="1100"/>
      <c r="D60" s="1100"/>
      <c r="E60" s="1100"/>
      <c r="F60" s="1100"/>
      <c r="G60" s="1100"/>
      <c r="H60" s="1100"/>
      <c r="I60" s="1100"/>
      <c r="J60" s="1100"/>
      <c r="K60" s="1100"/>
      <c r="L60" s="1100"/>
      <c r="M60" s="1100"/>
      <c r="N60" s="1100"/>
      <c r="O60" s="570"/>
      <c r="P60" s="465">
        <f t="shared" si="25"/>
        <v>0</v>
      </c>
      <c r="Q60" s="465">
        <f>P60/'Rent Roll_RedIQ 2'!$G$81</f>
        <v>0</v>
      </c>
      <c r="R60" s="466">
        <f t="shared" si="26"/>
        <v>0</v>
      </c>
      <c r="S60" s="466">
        <f>R60/'Rent Roll_RedIQ 2'!$G$81</f>
        <v>0</v>
      </c>
      <c r="T60" s="465">
        <f t="shared" si="27"/>
        <v>0</v>
      </c>
      <c r="U60" s="465">
        <f>T60/'Rent Roll_RedIQ 2'!$G$81</f>
        <v>0</v>
      </c>
      <c r="V60" s="466">
        <f t="shared" si="28"/>
        <v>0</v>
      </c>
      <c r="W60" s="571">
        <f>V60/'Rent Roll_RedIQ 2'!$G$81</f>
        <v>0</v>
      </c>
    </row>
    <row r="61" spans="1:23">
      <c r="A61" s="363" t="s">
        <v>265</v>
      </c>
      <c r="B61" s="207"/>
      <c r="C61" s="1100"/>
      <c r="D61" s="1100"/>
      <c r="E61" s="1100"/>
      <c r="F61" s="1100"/>
      <c r="G61" s="1100"/>
      <c r="H61" s="1100"/>
      <c r="I61" s="1100"/>
      <c r="J61" s="1100"/>
      <c r="K61" s="1100"/>
      <c r="L61" s="1100"/>
      <c r="M61" s="1100"/>
      <c r="N61" s="1100"/>
      <c r="O61" s="570"/>
      <c r="P61" s="465">
        <f t="shared" si="25"/>
        <v>0</v>
      </c>
      <c r="Q61" s="465">
        <f>P61/'Rent Roll_RedIQ 2'!$G$81</f>
        <v>0</v>
      </c>
      <c r="R61" s="466">
        <f t="shared" si="26"/>
        <v>0</v>
      </c>
      <c r="S61" s="466">
        <f>R61/'Rent Roll_RedIQ 2'!$G$81</f>
        <v>0</v>
      </c>
      <c r="T61" s="465">
        <f t="shared" si="27"/>
        <v>0</v>
      </c>
      <c r="U61" s="465">
        <f>T61/'Rent Roll_RedIQ 2'!$G$81</f>
        <v>0</v>
      </c>
      <c r="V61" s="466">
        <f t="shared" si="28"/>
        <v>0</v>
      </c>
      <c r="W61" s="571">
        <f>V61/'Rent Roll_RedIQ 2'!$G$81</f>
        <v>0</v>
      </c>
    </row>
    <row r="62" spans="1:23">
      <c r="A62" s="363" t="s">
        <v>265</v>
      </c>
      <c r="B62" s="206"/>
      <c r="C62" s="1102"/>
      <c r="D62" s="1102"/>
      <c r="E62" s="1102"/>
      <c r="F62" s="1102"/>
      <c r="G62" s="1102"/>
      <c r="H62" s="1102"/>
      <c r="I62" s="1102"/>
      <c r="J62" s="1102"/>
      <c r="K62" s="1102"/>
      <c r="L62" s="1102"/>
      <c r="M62" s="1102"/>
      <c r="N62" s="1102"/>
      <c r="O62" s="570"/>
      <c r="P62" s="465">
        <f t="shared" si="25"/>
        <v>0</v>
      </c>
      <c r="Q62" s="465">
        <f>P62/'Rent Roll_RedIQ 2'!$G$81</f>
        <v>0</v>
      </c>
      <c r="R62" s="466">
        <f t="shared" si="26"/>
        <v>0</v>
      </c>
      <c r="S62" s="466">
        <f>R62/'Rent Roll_RedIQ 2'!$G$81</f>
        <v>0</v>
      </c>
      <c r="T62" s="465">
        <f t="shared" si="27"/>
        <v>0</v>
      </c>
      <c r="U62" s="465">
        <f>T62/'Rent Roll_RedIQ 2'!$G$81</f>
        <v>0</v>
      </c>
      <c r="V62" s="466">
        <f t="shared" si="28"/>
        <v>0</v>
      </c>
      <c r="W62" s="571">
        <f>V62/'Rent Roll_RedIQ 2'!$G$81</f>
        <v>0</v>
      </c>
    </row>
    <row r="63" spans="1:23">
      <c r="A63" s="363" t="s">
        <v>265</v>
      </c>
      <c r="B63" s="207"/>
      <c r="C63" s="1102"/>
      <c r="D63" s="1102"/>
      <c r="E63" s="1102"/>
      <c r="F63" s="1102"/>
      <c r="G63" s="1102"/>
      <c r="H63" s="1102"/>
      <c r="I63" s="1102"/>
      <c r="J63" s="1102"/>
      <c r="K63" s="1102"/>
      <c r="L63" s="1102"/>
      <c r="M63" s="1102"/>
      <c r="N63" s="1102"/>
      <c r="O63" s="570"/>
      <c r="P63" s="465">
        <f t="shared" si="25"/>
        <v>0</v>
      </c>
      <c r="Q63" s="465">
        <f>P63/'Rent Roll_RedIQ 2'!$G$81</f>
        <v>0</v>
      </c>
      <c r="R63" s="466">
        <f t="shared" si="26"/>
        <v>0</v>
      </c>
      <c r="S63" s="466">
        <f>R63/'Rent Roll_RedIQ 2'!$G$81</f>
        <v>0</v>
      </c>
      <c r="T63" s="465">
        <f t="shared" si="27"/>
        <v>0</v>
      </c>
      <c r="U63" s="465">
        <f>T63/'Rent Roll_RedIQ 2'!$G$81</f>
        <v>0</v>
      </c>
      <c r="V63" s="466">
        <f>SUM(C63:N63)</f>
        <v>0</v>
      </c>
      <c r="W63" s="571">
        <f>V63/'Rent Roll_RedIQ 2'!$G$81</f>
        <v>0</v>
      </c>
    </row>
    <row r="64" spans="1:23">
      <c r="A64" s="363" t="s">
        <v>265</v>
      </c>
      <c r="B64" s="206"/>
      <c r="C64" s="1102"/>
      <c r="D64" s="1102"/>
      <c r="E64" s="1102"/>
      <c r="F64" s="1102"/>
      <c r="G64" s="1102"/>
      <c r="H64" s="1102"/>
      <c r="I64" s="1102"/>
      <c r="J64" s="1102"/>
      <c r="K64" s="1102"/>
      <c r="L64" s="1102"/>
      <c r="M64" s="1102"/>
      <c r="N64" s="1102"/>
      <c r="O64" s="570"/>
      <c r="P64" s="465">
        <f t="shared" si="25"/>
        <v>0</v>
      </c>
      <c r="Q64" s="465">
        <f>P64/'Rent Roll_RedIQ 2'!$G$81</f>
        <v>0</v>
      </c>
      <c r="R64" s="466">
        <f t="shared" si="26"/>
        <v>0</v>
      </c>
      <c r="S64" s="466">
        <f>R64/'Rent Roll_RedIQ 2'!$G$81</f>
        <v>0</v>
      </c>
      <c r="T64" s="465">
        <f t="shared" si="27"/>
        <v>0</v>
      </c>
      <c r="U64" s="465">
        <f>T64/'Rent Roll_RedIQ 2'!$G$81</f>
        <v>0</v>
      </c>
      <c r="V64" s="466">
        <f t="shared" si="28"/>
        <v>0</v>
      </c>
      <c r="W64" s="571">
        <f>V64/'Rent Roll_RedIQ 2'!$G$81</f>
        <v>0</v>
      </c>
    </row>
    <row r="65" spans="1:23">
      <c r="A65" s="363" t="s">
        <v>265</v>
      </c>
      <c r="B65" s="206"/>
      <c r="C65" s="1102"/>
      <c r="D65" s="1102"/>
      <c r="E65" s="1102"/>
      <c r="F65" s="1102"/>
      <c r="G65" s="1102"/>
      <c r="H65" s="1102"/>
      <c r="I65" s="1102"/>
      <c r="J65" s="1102"/>
      <c r="K65" s="1102"/>
      <c r="L65" s="1102"/>
      <c r="M65" s="1102"/>
      <c r="N65" s="1102"/>
      <c r="O65" s="570"/>
      <c r="P65" s="465"/>
      <c r="Q65" s="465"/>
      <c r="R65" s="466"/>
      <c r="S65" s="466"/>
      <c r="T65" s="465"/>
      <c r="U65" s="465"/>
      <c r="V65" s="466"/>
      <c r="W65" s="571"/>
    </row>
    <row r="66" spans="1:23">
      <c r="A66" s="331"/>
      <c r="C66" s="1104"/>
      <c r="D66" s="1104"/>
      <c r="E66" s="1104"/>
      <c r="F66" s="1104"/>
      <c r="G66" s="1104"/>
      <c r="H66" s="1104"/>
      <c r="I66" s="1104"/>
      <c r="J66" s="1104"/>
      <c r="K66" s="1104"/>
      <c r="L66" s="1104"/>
      <c r="M66" s="1104"/>
      <c r="N66" s="1104"/>
      <c r="O66" s="570"/>
      <c r="P66" s="466"/>
      <c r="Q66" s="466"/>
      <c r="R66" s="466"/>
      <c r="S66" s="466"/>
      <c r="T66" s="466"/>
      <c r="U66" s="466"/>
      <c r="V66" s="466"/>
      <c r="W66" s="571"/>
    </row>
    <row r="67" spans="1:23" s="1" customFormat="1">
      <c r="A67" s="50"/>
      <c r="B67" s="24" t="s">
        <v>94</v>
      </c>
      <c r="C67" s="463">
        <f>SUM(C58:C65)</f>
        <v>15760.78</v>
      </c>
      <c r="D67" s="463">
        <f t="shared" ref="D67:N67" si="34">SUM(D58:D65)</f>
        <v>14338.239999999998</v>
      </c>
      <c r="E67" s="463">
        <f t="shared" si="34"/>
        <v>14091.26</v>
      </c>
      <c r="F67" s="463">
        <f t="shared" si="34"/>
        <v>24018.18</v>
      </c>
      <c r="G67" s="463">
        <f t="shared" si="34"/>
        <v>12310.36</v>
      </c>
      <c r="H67" s="463">
        <f t="shared" si="34"/>
        <v>11755.75</v>
      </c>
      <c r="I67" s="463">
        <f t="shared" si="34"/>
        <v>13384.220000000001</v>
      </c>
      <c r="J67" s="463">
        <f t="shared" si="34"/>
        <v>13107.17</v>
      </c>
      <c r="K67" s="463">
        <f t="shared" si="34"/>
        <v>11613.09</v>
      </c>
      <c r="L67" s="463">
        <f t="shared" si="34"/>
        <v>10660.67</v>
      </c>
      <c r="M67" s="463">
        <f t="shared" si="34"/>
        <v>14121.94</v>
      </c>
      <c r="N67" s="463">
        <f t="shared" si="34"/>
        <v>15370.5</v>
      </c>
      <c r="O67" s="464"/>
      <c r="P67" s="462">
        <f t="shared" si="25"/>
        <v>184446</v>
      </c>
      <c r="Q67" s="462">
        <f>P67/'Rent Roll_RedIQ 2'!$G$81</f>
        <v>853.91666666666663</v>
      </c>
      <c r="R67" s="463">
        <f t="shared" si="26"/>
        <v>160612.44</v>
      </c>
      <c r="S67" s="463">
        <f>R67/'Rent Roll_RedIQ 2'!$G$81</f>
        <v>743.57611111111112</v>
      </c>
      <c r="T67" s="462">
        <f t="shared" si="27"/>
        <v>156515.18</v>
      </c>
      <c r="U67" s="462">
        <f>T67/'Rent Roll_RedIQ 2'!$G$81</f>
        <v>724.6073148148148</v>
      </c>
      <c r="V67" s="463">
        <f>SUM(C67:N67)</f>
        <v>170532.16</v>
      </c>
      <c r="W67" s="573">
        <f>V67/'Rent Roll_RedIQ 2'!$G$81</f>
        <v>789.50074074074075</v>
      </c>
    </row>
    <row r="68" spans="1:23">
      <c r="A68" s="19"/>
      <c r="C68" s="466"/>
      <c r="D68" s="466"/>
      <c r="E68" s="466"/>
      <c r="F68" s="466"/>
      <c r="G68" s="466"/>
      <c r="H68" s="466"/>
      <c r="I68" s="466"/>
      <c r="J68" s="466"/>
      <c r="K68" s="466"/>
      <c r="L68" s="466"/>
      <c r="M68" s="466"/>
      <c r="N68" s="466"/>
      <c r="O68" s="466"/>
      <c r="P68" s="465"/>
      <c r="Q68" s="465"/>
      <c r="R68" s="466"/>
      <c r="S68" s="466"/>
      <c r="T68" s="465"/>
      <c r="U68" s="465"/>
      <c r="V68" s="466"/>
      <c r="W68" s="571"/>
    </row>
    <row r="69" spans="1:23" s="1" customFormat="1">
      <c r="A69" s="256" t="s">
        <v>95</v>
      </c>
      <c r="B69" s="256"/>
      <c r="C69" s="468">
        <f t="shared" ref="C69:N69" si="35">C26+C33+C38+C56+C67</f>
        <v>298372.85000000003</v>
      </c>
      <c r="D69" s="468">
        <f t="shared" si="35"/>
        <v>298904.07</v>
      </c>
      <c r="E69" s="468">
        <f t="shared" si="35"/>
        <v>292699.02</v>
      </c>
      <c r="F69" s="468">
        <f t="shared" si="35"/>
        <v>295962.69</v>
      </c>
      <c r="G69" s="468">
        <f t="shared" si="35"/>
        <v>293341.61</v>
      </c>
      <c r="H69" s="468">
        <f t="shared" si="35"/>
        <v>296260.06</v>
      </c>
      <c r="I69" s="468">
        <f t="shared" si="35"/>
        <v>293117.36</v>
      </c>
      <c r="J69" s="468">
        <f t="shared" si="35"/>
        <v>286506.01999999996</v>
      </c>
      <c r="K69" s="468">
        <f t="shared" si="35"/>
        <v>281668.94</v>
      </c>
      <c r="L69" s="468">
        <f t="shared" si="35"/>
        <v>279131.18</v>
      </c>
      <c r="M69" s="468">
        <f t="shared" si="35"/>
        <v>277281.54000000004</v>
      </c>
      <c r="N69" s="468">
        <f t="shared" si="35"/>
        <v>273122.60000000003</v>
      </c>
      <c r="O69" s="464"/>
      <c r="P69" s="468">
        <f>N69*12</f>
        <v>3277471.2</v>
      </c>
      <c r="Q69" s="468">
        <f>P69/'Rent Roll_RedIQ 2'!$G$81</f>
        <v>15173.477777777778</v>
      </c>
      <c r="R69" s="468">
        <f>SUM(L69:N69)*4</f>
        <v>3318141.2800000003</v>
      </c>
      <c r="S69" s="468">
        <f>R69/'Rent Roll_RedIQ 2'!$G$81</f>
        <v>15361.765185185186</v>
      </c>
      <c r="T69" s="468">
        <f>SUM(I69:N69)*2</f>
        <v>3381655.28</v>
      </c>
      <c r="U69" s="468">
        <f>T69/'Rent Roll_RedIQ 2'!$G$81</f>
        <v>15655.81148148148</v>
      </c>
      <c r="V69" s="468">
        <f>SUM(C69:N69)</f>
        <v>3466367.9400000004</v>
      </c>
      <c r="W69" s="576">
        <f>V69/'Rent Roll_RedIQ 2'!$G$81</f>
        <v>16047.999722222225</v>
      </c>
    </row>
    <row r="70" spans="1:23" s="1" customFormat="1">
      <c r="A70" s="53"/>
      <c r="C70" s="572"/>
      <c r="D70" s="572"/>
      <c r="E70" s="572"/>
      <c r="F70" s="572"/>
      <c r="G70" s="572"/>
      <c r="H70" s="572"/>
      <c r="I70" s="572"/>
      <c r="J70" s="572"/>
      <c r="K70" s="572"/>
      <c r="L70" s="572"/>
      <c r="M70" s="572"/>
      <c r="N70" s="572"/>
      <c r="O70" s="464"/>
      <c r="P70" s="577"/>
      <c r="Q70" s="577"/>
      <c r="R70" s="578"/>
      <c r="S70" s="578"/>
      <c r="T70" s="577"/>
      <c r="U70" s="577"/>
      <c r="V70" s="578"/>
      <c r="W70" s="579"/>
    </row>
    <row r="71" spans="1:23">
      <c r="A71" s="19"/>
      <c r="C71" s="466"/>
      <c r="D71" s="466"/>
      <c r="E71" s="466"/>
      <c r="F71" s="466"/>
      <c r="G71" s="466"/>
      <c r="H71" s="466"/>
      <c r="I71" s="466"/>
      <c r="J71" s="466"/>
      <c r="K71" s="466"/>
      <c r="L71" s="466"/>
      <c r="M71" s="466"/>
      <c r="N71" s="466"/>
      <c r="O71" s="466"/>
      <c r="P71" s="465"/>
      <c r="Q71" s="465"/>
      <c r="R71" s="466"/>
      <c r="S71" s="466"/>
      <c r="T71" s="465"/>
      <c r="U71" s="465"/>
      <c r="V71" s="466"/>
      <c r="W71" s="571"/>
    </row>
    <row r="72" spans="1:23">
      <c r="A72" s="207" t="s">
        <v>96</v>
      </c>
      <c r="B72" s="207"/>
      <c r="C72" s="1287">
        <v>23424.91</v>
      </c>
      <c r="D72" s="1287">
        <v>37952.99</v>
      </c>
      <c r="E72" s="1287">
        <v>21893.1</v>
      </c>
      <c r="F72" s="1287">
        <v>23497.040000000001</v>
      </c>
      <c r="G72" s="1287">
        <v>22350.77</v>
      </c>
      <c r="H72" s="1287">
        <v>26661.62</v>
      </c>
      <c r="I72" s="1287">
        <v>25442.71</v>
      </c>
      <c r="J72" s="1287">
        <v>26756.57</v>
      </c>
      <c r="K72" s="1287">
        <v>30681.45</v>
      </c>
      <c r="L72" s="1287">
        <v>20667.2</v>
      </c>
      <c r="M72" s="1287">
        <v>23924.87</v>
      </c>
      <c r="N72" s="1287">
        <v>41762.19</v>
      </c>
      <c r="O72" s="570"/>
      <c r="P72" s="465">
        <f>N72*12</f>
        <v>501146.28</v>
      </c>
      <c r="Q72" s="465">
        <f>P72/'Rent Roll_RedIQ 2'!$G$81</f>
        <v>2320.1216666666669</v>
      </c>
      <c r="R72" s="466">
        <f>SUM(L72:N72)*4</f>
        <v>345417.04000000004</v>
      </c>
      <c r="S72" s="466">
        <f>R72/'Rent Roll_RedIQ 2'!$G$81</f>
        <v>1599.1529629629631</v>
      </c>
      <c r="T72" s="465">
        <f>SUM(I72:N72)*2</f>
        <v>338469.98</v>
      </c>
      <c r="U72" s="465">
        <f>T72/'Rent Roll_RedIQ 2'!$G$81</f>
        <v>1566.990648148148</v>
      </c>
      <c r="V72" s="466">
        <f>SUM(C72:N72)</f>
        <v>325015.42000000004</v>
      </c>
      <c r="W72" s="571">
        <f>V72/'Rent Roll_RedIQ 2'!$G$81</f>
        <v>1504.7010185185188</v>
      </c>
    </row>
    <row r="73" spans="1:23" s="1" customFormat="1">
      <c r="A73" s="735" t="s">
        <v>97</v>
      </c>
      <c r="B73" s="735"/>
      <c r="C73" s="1701">
        <f t="shared" ref="C73:N73" si="36">SUM(C74:C88)</f>
        <v>3221.71</v>
      </c>
      <c r="D73" s="1701">
        <f t="shared" si="36"/>
        <v>3014.76</v>
      </c>
      <c r="E73" s="1701">
        <f t="shared" si="36"/>
        <v>3014.76</v>
      </c>
      <c r="F73" s="1701">
        <f t="shared" si="36"/>
        <v>3569.61</v>
      </c>
      <c r="G73" s="1701">
        <f t="shared" si="36"/>
        <v>3317.87</v>
      </c>
      <c r="H73" s="1701">
        <f t="shared" si="36"/>
        <v>3014.76</v>
      </c>
      <c r="I73" s="1701">
        <f t="shared" si="36"/>
        <v>3014.76</v>
      </c>
      <c r="J73" s="1701">
        <f t="shared" si="36"/>
        <v>3014.76</v>
      </c>
      <c r="K73" s="1701">
        <f t="shared" si="36"/>
        <v>4289.76</v>
      </c>
      <c r="L73" s="1701">
        <f t="shared" si="36"/>
        <v>3014.76</v>
      </c>
      <c r="M73" s="1701">
        <f>SUM(M74:M88)</f>
        <v>3014.76</v>
      </c>
      <c r="N73" s="1701">
        <f t="shared" si="36"/>
        <v>3014.76</v>
      </c>
      <c r="O73" s="1481"/>
      <c r="P73" s="577">
        <f t="shared" ref="P73:P111" si="37">N73*12</f>
        <v>36177.120000000003</v>
      </c>
      <c r="Q73" s="577">
        <f>P73/'Rent Roll_RedIQ 2'!$G$81</f>
        <v>167.48666666666668</v>
      </c>
      <c r="R73" s="578">
        <f t="shared" ref="R73:R111" si="38">SUM(L73:N73)*4</f>
        <v>36177.120000000003</v>
      </c>
      <c r="S73" s="578">
        <f>R73/'Rent Roll_RedIQ 2'!$G$81</f>
        <v>167.48666666666668</v>
      </c>
      <c r="T73" s="577">
        <f t="shared" ref="T73:T111" si="39">SUM(I73:N73)*2</f>
        <v>38727.120000000003</v>
      </c>
      <c r="U73" s="577">
        <f>T73/'Rent Roll_RedIQ 2'!$G$81</f>
        <v>179.29222222222222</v>
      </c>
      <c r="V73" s="578">
        <f t="shared" ref="V73:V111" si="40">SUM(C73:N73)</f>
        <v>38517.030000000013</v>
      </c>
      <c r="W73" s="579">
        <f>V73/'Rent Roll_RedIQ 2'!$G$81</f>
        <v>178.31958333333338</v>
      </c>
    </row>
    <row r="74" spans="1:23">
      <c r="A74" s="333" t="s">
        <v>910</v>
      </c>
      <c r="B74" s="206"/>
      <c r="C74" s="1287">
        <v>3014.76</v>
      </c>
      <c r="D74" s="1287">
        <v>3014.76</v>
      </c>
      <c r="E74" s="1287">
        <v>3014.76</v>
      </c>
      <c r="F74" s="1287">
        <v>3014.76</v>
      </c>
      <c r="G74" s="1287">
        <v>3014.77</v>
      </c>
      <c r="H74" s="1287">
        <v>3014.76</v>
      </c>
      <c r="I74" s="1287">
        <v>3014.76</v>
      </c>
      <c r="J74" s="1287">
        <v>3014.76</v>
      </c>
      <c r="K74" s="1287">
        <v>3014.76</v>
      </c>
      <c r="L74" s="1287">
        <v>3014.76</v>
      </c>
      <c r="M74" s="1287">
        <v>3014.76</v>
      </c>
      <c r="N74" s="1287">
        <v>3014.76</v>
      </c>
      <c r="O74" s="570"/>
      <c r="P74" s="465">
        <f t="shared" si="37"/>
        <v>36177.120000000003</v>
      </c>
      <c r="Q74" s="465">
        <f>P74/'Rent Roll_RedIQ 2'!$G$81</f>
        <v>167.48666666666668</v>
      </c>
      <c r="R74" s="466">
        <f t="shared" si="38"/>
        <v>36177.120000000003</v>
      </c>
      <c r="S74" s="466">
        <f>R74/'Rent Roll_RedIQ 2'!$G$81</f>
        <v>167.48666666666668</v>
      </c>
      <c r="T74" s="465">
        <f t="shared" si="39"/>
        <v>36177.120000000003</v>
      </c>
      <c r="U74" s="465">
        <f>T74/'Rent Roll_RedIQ 2'!$G$81</f>
        <v>167.48666666666668</v>
      </c>
      <c r="V74" s="466">
        <f t="shared" si="40"/>
        <v>36177.130000000012</v>
      </c>
      <c r="W74" s="571">
        <f>V74/'Rent Roll_RedIQ 2'!$G$81</f>
        <v>167.48671296296303</v>
      </c>
    </row>
    <row r="75" spans="1:23">
      <c r="A75" s="333" t="s">
        <v>911</v>
      </c>
      <c r="B75" s="206"/>
      <c r="C75" s="1287"/>
      <c r="D75" s="1287"/>
      <c r="E75" s="1287"/>
      <c r="F75" s="1287"/>
      <c r="G75" s="1287"/>
      <c r="H75" s="1287"/>
      <c r="I75" s="1287"/>
      <c r="J75" s="1287"/>
      <c r="K75" s="1287"/>
      <c r="L75" s="1287"/>
      <c r="M75" s="1287"/>
      <c r="N75" s="1287"/>
      <c r="O75" s="570"/>
      <c r="P75" s="465">
        <f t="shared" si="37"/>
        <v>0</v>
      </c>
      <c r="Q75" s="465">
        <f>P75/'Rent Roll_RedIQ 2'!$G$81</f>
        <v>0</v>
      </c>
      <c r="R75" s="466">
        <f t="shared" si="38"/>
        <v>0</v>
      </c>
      <c r="S75" s="466">
        <f>R75/'Rent Roll_RedIQ 2'!$G$81</f>
        <v>0</v>
      </c>
      <c r="T75" s="465">
        <f t="shared" si="39"/>
        <v>0</v>
      </c>
      <c r="U75" s="465">
        <f>T75/'Rent Roll_RedIQ 2'!$G$81</f>
        <v>0</v>
      </c>
      <c r="V75" s="466">
        <f t="shared" si="40"/>
        <v>0</v>
      </c>
      <c r="W75" s="571">
        <f>V75/'Rent Roll_RedIQ 2'!$G$81</f>
        <v>0</v>
      </c>
    </row>
    <row r="76" spans="1:23">
      <c r="A76" s="333" t="s">
        <v>912</v>
      </c>
      <c r="B76" s="206"/>
      <c r="C76" s="1287">
        <v>206.95</v>
      </c>
      <c r="D76" s="1287">
        <v>0</v>
      </c>
      <c r="E76" s="1287">
        <v>0</v>
      </c>
      <c r="F76" s="1287">
        <v>554.85</v>
      </c>
      <c r="G76" s="1287">
        <v>303.10000000000002</v>
      </c>
      <c r="H76" s="1287">
        <v>0</v>
      </c>
      <c r="I76" s="1287">
        <v>0</v>
      </c>
      <c r="J76" s="1287">
        <v>0</v>
      </c>
      <c r="K76" s="1287">
        <v>0</v>
      </c>
      <c r="L76" s="1287">
        <v>0</v>
      </c>
      <c r="M76" s="1287">
        <v>0</v>
      </c>
      <c r="N76" s="1287">
        <v>0</v>
      </c>
      <c r="O76" s="570"/>
      <c r="P76" s="465">
        <f t="shared" si="37"/>
        <v>0</v>
      </c>
      <c r="Q76" s="465">
        <f>P76/'Rent Roll_RedIQ 2'!$G$81</f>
        <v>0</v>
      </c>
      <c r="R76" s="466">
        <f t="shared" si="38"/>
        <v>0</v>
      </c>
      <c r="S76" s="466">
        <f>R76/'Rent Roll_RedIQ 2'!$G$81</f>
        <v>0</v>
      </c>
      <c r="T76" s="465">
        <f t="shared" si="39"/>
        <v>0</v>
      </c>
      <c r="U76" s="465">
        <f>T76/'Rent Roll_RedIQ 2'!$G$81</f>
        <v>0</v>
      </c>
      <c r="V76" s="466">
        <f t="shared" si="40"/>
        <v>1064.9000000000001</v>
      </c>
      <c r="W76" s="571">
        <f>V76/'Rent Roll_RedIQ 2'!$G$81</f>
        <v>4.9300925925925929</v>
      </c>
    </row>
    <row r="77" spans="1:23">
      <c r="A77" s="333" t="s">
        <v>913</v>
      </c>
      <c r="B77" s="206"/>
      <c r="C77" s="1287">
        <v>0</v>
      </c>
      <c r="D77" s="1287">
        <v>0</v>
      </c>
      <c r="E77" s="1287">
        <v>0</v>
      </c>
      <c r="F77" s="1287">
        <v>0</v>
      </c>
      <c r="G77" s="1287">
        <v>0</v>
      </c>
      <c r="H77" s="1287">
        <v>0</v>
      </c>
      <c r="I77" s="1287">
        <v>0</v>
      </c>
      <c r="J77" s="1287">
        <v>0</v>
      </c>
      <c r="K77" s="1287">
        <v>1275</v>
      </c>
      <c r="L77" s="1287">
        <v>0</v>
      </c>
      <c r="M77" s="1287">
        <v>0</v>
      </c>
      <c r="N77" s="1287">
        <v>0</v>
      </c>
      <c r="O77" s="570"/>
      <c r="P77" s="465">
        <f>N77*12</f>
        <v>0</v>
      </c>
      <c r="Q77" s="465">
        <f>P77/'Rent Roll_RedIQ 2'!$G$81</f>
        <v>0</v>
      </c>
      <c r="R77" s="466">
        <f>SUM(L77:N77)*4</f>
        <v>0</v>
      </c>
      <c r="S77" s="466">
        <f>R77/'Rent Roll_RedIQ 2'!$G$81</f>
        <v>0</v>
      </c>
      <c r="T77" s="465">
        <f>SUM(I77:N77)*2</f>
        <v>2550</v>
      </c>
      <c r="U77" s="465">
        <f>T77/'Rent Roll_RedIQ 2'!$G$81</f>
        <v>11.805555555555555</v>
      </c>
      <c r="V77" s="466">
        <f>SUM(C77:N77)</f>
        <v>1275</v>
      </c>
      <c r="W77" s="571">
        <f>V77/'Rent Roll_RedIQ 2'!$G$81</f>
        <v>5.9027777777777777</v>
      </c>
    </row>
    <row r="78" spans="1:23">
      <c r="A78" s="333"/>
      <c r="B78" s="206"/>
      <c r="C78" s="1287"/>
      <c r="D78" s="1287"/>
      <c r="E78" s="1287"/>
      <c r="F78" s="1287"/>
      <c r="G78" s="1287"/>
      <c r="H78" s="1287"/>
      <c r="I78" s="1287"/>
      <c r="J78" s="1287"/>
      <c r="K78" s="1287"/>
      <c r="L78" s="1287"/>
      <c r="M78" s="1287"/>
      <c r="N78" s="1287"/>
      <c r="O78" s="570"/>
      <c r="P78" s="465">
        <f>N78*12</f>
        <v>0</v>
      </c>
      <c r="Q78" s="465">
        <f>P78/'Rent Roll_RedIQ 2'!$G$81</f>
        <v>0</v>
      </c>
      <c r="R78" s="466">
        <f>SUM(L78:N78)*4</f>
        <v>0</v>
      </c>
      <c r="S78" s="466">
        <f>R78/'Rent Roll_RedIQ 2'!$G$81</f>
        <v>0</v>
      </c>
      <c r="T78" s="465">
        <f>SUM(I78:N78)*2</f>
        <v>0</v>
      </c>
      <c r="U78" s="465">
        <f>T78/'Rent Roll_RedIQ 2'!$G$81</f>
        <v>0</v>
      </c>
      <c r="V78" s="466">
        <f>SUM(C78:N78)</f>
        <v>0</v>
      </c>
      <c r="W78" s="571">
        <f>V78/'Rent Roll_RedIQ 2'!$G$81</f>
        <v>0</v>
      </c>
    </row>
    <row r="79" spans="1:23">
      <c r="A79" s="333" t="s">
        <v>956</v>
      </c>
      <c r="B79" s="206"/>
      <c r="C79" s="1287"/>
      <c r="D79" s="1287"/>
      <c r="E79" s="1287"/>
      <c r="F79" s="1287"/>
      <c r="G79" s="1287"/>
      <c r="H79" s="1287"/>
      <c r="I79" s="1287"/>
      <c r="J79" s="1287"/>
      <c r="K79" s="1287"/>
      <c r="L79" s="1287"/>
      <c r="M79" s="1287"/>
      <c r="N79" s="1287"/>
      <c r="O79" s="570"/>
      <c r="P79" s="465">
        <f>N79*12</f>
        <v>0</v>
      </c>
      <c r="Q79" s="465">
        <f>P79/'Rent Roll_RedIQ 2'!$G$81</f>
        <v>0</v>
      </c>
      <c r="R79" s="466">
        <f>SUM(L79:N79)*4</f>
        <v>0</v>
      </c>
      <c r="S79" s="466">
        <f>R79/'Rent Roll_RedIQ 2'!$G$81</f>
        <v>0</v>
      </c>
      <c r="T79" s="465">
        <f>SUM(I79:N79)*2</f>
        <v>0</v>
      </c>
      <c r="U79" s="465">
        <f>T79/'Rent Roll_RedIQ 2'!$G$81</f>
        <v>0</v>
      </c>
      <c r="V79" s="466">
        <f>SUM(C79:N79)</f>
        <v>0</v>
      </c>
      <c r="W79" s="571">
        <f>V79/'Rent Roll_RedIQ 2'!$G$81</f>
        <v>0</v>
      </c>
    </row>
    <row r="80" spans="1:23">
      <c r="A80" s="333"/>
      <c r="B80" s="206"/>
      <c r="C80" s="1287"/>
      <c r="D80" s="1287"/>
      <c r="E80" s="1287"/>
      <c r="F80" s="1287"/>
      <c r="G80" s="1287"/>
      <c r="H80" s="1287"/>
      <c r="I80" s="1287"/>
      <c r="J80" s="1287"/>
      <c r="K80" s="1287"/>
      <c r="L80" s="1287"/>
      <c r="M80" s="1287"/>
      <c r="N80" s="1287"/>
      <c r="O80" s="570"/>
      <c r="P80" s="465">
        <f>N80*12</f>
        <v>0</v>
      </c>
      <c r="Q80" s="465">
        <f>P80/'Rent Roll_RedIQ 2'!$G$81</f>
        <v>0</v>
      </c>
      <c r="R80" s="466">
        <f>SUM(L80:N80)*4</f>
        <v>0</v>
      </c>
      <c r="S80" s="466">
        <f>R80/'Rent Roll_RedIQ 2'!$G$81</f>
        <v>0</v>
      </c>
      <c r="T80" s="465">
        <f>SUM(I80:N80)*2</f>
        <v>0</v>
      </c>
      <c r="U80" s="465">
        <f>T80/'Rent Roll_RedIQ 2'!$G$81</f>
        <v>0</v>
      </c>
      <c r="V80" s="466">
        <f>SUM(C80:N80)</f>
        <v>0</v>
      </c>
      <c r="W80" s="571">
        <f>V80/'Rent Roll_RedIQ 2'!$G$81</f>
        <v>0</v>
      </c>
    </row>
    <row r="81" spans="1:23">
      <c r="A81" s="333"/>
      <c r="B81" s="206"/>
      <c r="C81" s="1287"/>
      <c r="D81" s="1287"/>
      <c r="E81" s="1287"/>
      <c r="F81" s="1287"/>
      <c r="G81" s="1287"/>
      <c r="H81" s="1287"/>
      <c r="I81" s="1287"/>
      <c r="J81" s="1287"/>
      <c r="K81" s="1287"/>
      <c r="L81" s="1287"/>
      <c r="M81" s="1287"/>
      <c r="N81" s="1287"/>
      <c r="O81" s="570"/>
      <c r="P81" s="465">
        <f t="shared" ref="P81:P88" si="41">N81*12</f>
        <v>0</v>
      </c>
      <c r="Q81" s="465">
        <f>P81/'Rent Roll_RedIQ 2'!$G$81</f>
        <v>0</v>
      </c>
      <c r="R81" s="466">
        <f t="shared" ref="R81:R88" si="42">SUM(L81:N81)*4</f>
        <v>0</v>
      </c>
      <c r="S81" s="466">
        <f>R81/'Rent Roll_RedIQ 2'!$G$81</f>
        <v>0</v>
      </c>
      <c r="T81" s="465">
        <f t="shared" ref="T81:T88" si="43">SUM(I81:N81)*2</f>
        <v>0</v>
      </c>
      <c r="U81" s="465">
        <f>T81/'Rent Roll_RedIQ 2'!$G$81</f>
        <v>0</v>
      </c>
      <c r="V81" s="466">
        <f t="shared" ref="V81:V88" si="44">SUM(C81:N81)</f>
        <v>0</v>
      </c>
      <c r="W81" s="571">
        <f>V81/'Rent Roll_RedIQ 2'!$G$81</f>
        <v>0</v>
      </c>
    </row>
    <row r="82" spans="1:23">
      <c r="A82" s="333"/>
      <c r="B82" s="206"/>
      <c r="C82" s="1287"/>
      <c r="D82" s="1287"/>
      <c r="E82" s="1287"/>
      <c r="F82" s="1287"/>
      <c r="G82" s="1287"/>
      <c r="H82" s="1287"/>
      <c r="I82" s="1287"/>
      <c r="J82" s="1287"/>
      <c r="K82" s="1287"/>
      <c r="L82" s="1287"/>
      <c r="M82" s="1287"/>
      <c r="N82" s="1287"/>
      <c r="O82" s="570"/>
      <c r="P82" s="465">
        <f t="shared" si="41"/>
        <v>0</v>
      </c>
      <c r="Q82" s="465">
        <f>P82/'Rent Roll_RedIQ 2'!$G$81</f>
        <v>0</v>
      </c>
      <c r="R82" s="466">
        <f t="shared" si="42"/>
        <v>0</v>
      </c>
      <c r="S82" s="466">
        <f>R82/'Rent Roll_RedIQ 2'!$G$81</f>
        <v>0</v>
      </c>
      <c r="T82" s="465">
        <f t="shared" si="43"/>
        <v>0</v>
      </c>
      <c r="U82" s="465">
        <f>T82/'Rent Roll_RedIQ 2'!$G$81</f>
        <v>0</v>
      </c>
      <c r="V82" s="466">
        <f t="shared" si="44"/>
        <v>0</v>
      </c>
      <c r="W82" s="571">
        <f>V82/'Rent Roll_RedIQ 2'!$G$81</f>
        <v>0</v>
      </c>
    </row>
    <row r="83" spans="1:23">
      <c r="A83" s="333"/>
      <c r="B83" s="206"/>
      <c r="C83" s="1287"/>
      <c r="D83" s="1287"/>
      <c r="E83" s="1287"/>
      <c r="F83" s="1287"/>
      <c r="G83" s="1287"/>
      <c r="H83" s="1287"/>
      <c r="I83" s="1287"/>
      <c r="J83" s="1287"/>
      <c r="K83" s="1287"/>
      <c r="L83" s="1287"/>
      <c r="M83" s="1287"/>
      <c r="N83" s="1287"/>
      <c r="O83" s="570"/>
      <c r="P83" s="465">
        <f t="shared" si="41"/>
        <v>0</v>
      </c>
      <c r="Q83" s="465">
        <f>P83/'Rent Roll_RedIQ 2'!$G$81</f>
        <v>0</v>
      </c>
      <c r="R83" s="466">
        <f t="shared" si="42"/>
        <v>0</v>
      </c>
      <c r="S83" s="466">
        <f>R83/'Rent Roll_RedIQ 2'!$G$81</f>
        <v>0</v>
      </c>
      <c r="T83" s="465">
        <f t="shared" si="43"/>
        <v>0</v>
      </c>
      <c r="U83" s="465">
        <f>T83/'Rent Roll_RedIQ 2'!$G$81</f>
        <v>0</v>
      </c>
      <c r="V83" s="466">
        <f t="shared" si="44"/>
        <v>0</v>
      </c>
      <c r="W83" s="571">
        <f>V83/'Rent Roll_RedIQ 2'!$G$81</f>
        <v>0</v>
      </c>
    </row>
    <row r="84" spans="1:23">
      <c r="A84" s="333"/>
      <c r="B84" s="206"/>
      <c r="C84" s="1287"/>
      <c r="D84" s="1287"/>
      <c r="E84" s="1287"/>
      <c r="F84" s="1287"/>
      <c r="G84" s="1287"/>
      <c r="H84" s="1287"/>
      <c r="I84" s="1287"/>
      <c r="J84" s="1287"/>
      <c r="K84" s="1287"/>
      <c r="L84" s="1287"/>
      <c r="M84" s="1287"/>
      <c r="N84" s="1287"/>
      <c r="O84" s="570"/>
      <c r="P84" s="465">
        <f t="shared" si="41"/>
        <v>0</v>
      </c>
      <c r="Q84" s="465">
        <f>P84/'Rent Roll_RedIQ 2'!$G$81</f>
        <v>0</v>
      </c>
      <c r="R84" s="466">
        <f t="shared" si="42"/>
        <v>0</v>
      </c>
      <c r="S84" s="466">
        <f>R84/'Rent Roll_RedIQ 2'!$G$81</f>
        <v>0</v>
      </c>
      <c r="T84" s="465">
        <f t="shared" si="43"/>
        <v>0</v>
      </c>
      <c r="U84" s="465">
        <f>T84/'Rent Roll_RedIQ 2'!$G$81</f>
        <v>0</v>
      </c>
      <c r="V84" s="466">
        <f t="shared" si="44"/>
        <v>0</v>
      </c>
      <c r="W84" s="571">
        <f>V84/'Rent Roll_RedIQ 2'!$G$81</f>
        <v>0</v>
      </c>
    </row>
    <row r="85" spans="1:23">
      <c r="A85" s="333"/>
      <c r="B85" s="206"/>
      <c r="C85" s="1287"/>
      <c r="D85" s="1287"/>
      <c r="E85" s="1287"/>
      <c r="F85" s="1287"/>
      <c r="G85" s="1287"/>
      <c r="H85" s="1287"/>
      <c r="I85" s="1287"/>
      <c r="J85" s="1287"/>
      <c r="K85" s="1287"/>
      <c r="L85" s="1287"/>
      <c r="M85" s="1287"/>
      <c r="N85" s="1287"/>
      <c r="O85" s="570"/>
      <c r="P85" s="465">
        <f t="shared" si="41"/>
        <v>0</v>
      </c>
      <c r="Q85" s="465">
        <f>P85/'Rent Roll_RedIQ 2'!$G$81</f>
        <v>0</v>
      </c>
      <c r="R85" s="466">
        <f t="shared" si="42"/>
        <v>0</v>
      </c>
      <c r="S85" s="466">
        <f>R85/'Rent Roll_RedIQ 2'!$G$81</f>
        <v>0</v>
      </c>
      <c r="T85" s="465">
        <f t="shared" si="43"/>
        <v>0</v>
      </c>
      <c r="U85" s="465">
        <f>T85/'Rent Roll_RedIQ 2'!$G$81</f>
        <v>0</v>
      </c>
      <c r="V85" s="466">
        <f t="shared" si="44"/>
        <v>0</v>
      </c>
      <c r="W85" s="571">
        <f>V85/'Rent Roll_RedIQ 2'!$G$81</f>
        <v>0</v>
      </c>
    </row>
    <row r="86" spans="1:23">
      <c r="A86" s="333"/>
      <c r="B86" s="206"/>
      <c r="C86" s="1287"/>
      <c r="D86" s="1287"/>
      <c r="E86" s="1287"/>
      <c r="F86" s="1287"/>
      <c r="G86" s="1287"/>
      <c r="H86" s="1287"/>
      <c r="I86" s="1287"/>
      <c r="J86" s="1287"/>
      <c r="K86" s="1287"/>
      <c r="L86" s="1287"/>
      <c r="M86" s="1287"/>
      <c r="N86" s="1287"/>
      <c r="O86" s="570"/>
      <c r="P86" s="465">
        <f t="shared" si="41"/>
        <v>0</v>
      </c>
      <c r="Q86" s="465">
        <f>P86/'Rent Roll_RedIQ 2'!$G$81</f>
        <v>0</v>
      </c>
      <c r="R86" s="466">
        <f t="shared" si="42"/>
        <v>0</v>
      </c>
      <c r="S86" s="466">
        <f>R86/'Rent Roll_RedIQ 2'!$G$81</f>
        <v>0</v>
      </c>
      <c r="T86" s="465">
        <f t="shared" si="43"/>
        <v>0</v>
      </c>
      <c r="U86" s="465">
        <f>T86/'Rent Roll_RedIQ 2'!$G$81</f>
        <v>0</v>
      </c>
      <c r="V86" s="466">
        <f t="shared" si="44"/>
        <v>0</v>
      </c>
      <c r="W86" s="571">
        <f>V86/'Rent Roll_RedIQ 2'!$G$81</f>
        <v>0</v>
      </c>
    </row>
    <row r="87" spans="1:23">
      <c r="A87" s="333"/>
      <c r="B87" s="206"/>
      <c r="C87" s="1287"/>
      <c r="D87" s="1287"/>
      <c r="E87" s="1287"/>
      <c r="F87" s="1287"/>
      <c r="G87" s="1287"/>
      <c r="H87" s="1287"/>
      <c r="I87" s="1287"/>
      <c r="J87" s="1287"/>
      <c r="K87" s="1287"/>
      <c r="L87" s="1287"/>
      <c r="M87" s="1287"/>
      <c r="N87" s="1287"/>
      <c r="O87" s="570"/>
      <c r="P87" s="465">
        <f t="shared" si="41"/>
        <v>0</v>
      </c>
      <c r="Q87" s="465">
        <f>P87/'Rent Roll_RedIQ 2'!$G$81</f>
        <v>0</v>
      </c>
      <c r="R87" s="466">
        <f t="shared" si="42"/>
        <v>0</v>
      </c>
      <c r="S87" s="466">
        <f>R87/'Rent Roll_RedIQ 2'!$G$81</f>
        <v>0</v>
      </c>
      <c r="T87" s="465">
        <f t="shared" si="43"/>
        <v>0</v>
      </c>
      <c r="U87" s="465">
        <f>T87/'Rent Roll_RedIQ 2'!$G$81</f>
        <v>0</v>
      </c>
      <c r="V87" s="466">
        <f t="shared" si="44"/>
        <v>0</v>
      </c>
      <c r="W87" s="571">
        <f>V87/'Rent Roll_RedIQ 2'!$G$81</f>
        <v>0</v>
      </c>
    </row>
    <row r="88" spans="1:23">
      <c r="A88" s="333"/>
      <c r="B88" s="206"/>
      <c r="C88" s="1287"/>
      <c r="D88" s="1287"/>
      <c r="E88" s="1287"/>
      <c r="F88" s="1287"/>
      <c r="G88" s="1287"/>
      <c r="H88" s="1287"/>
      <c r="I88" s="1287"/>
      <c r="J88" s="1287"/>
      <c r="K88" s="1287"/>
      <c r="L88" s="1287"/>
      <c r="M88" s="1287"/>
      <c r="N88" s="1287"/>
      <c r="O88" s="570"/>
      <c r="P88" s="465">
        <f t="shared" si="41"/>
        <v>0</v>
      </c>
      <c r="Q88" s="465">
        <f>P88/'Rent Roll_RedIQ 2'!$G$81</f>
        <v>0</v>
      </c>
      <c r="R88" s="466">
        <f t="shared" si="42"/>
        <v>0</v>
      </c>
      <c r="S88" s="466">
        <f>R88/'Rent Roll_RedIQ 2'!$G$81</f>
        <v>0</v>
      </c>
      <c r="T88" s="465">
        <f t="shared" si="43"/>
        <v>0</v>
      </c>
      <c r="U88" s="465">
        <f>T88/'Rent Roll_RedIQ 2'!$G$81</f>
        <v>0</v>
      </c>
      <c r="V88" s="466">
        <f t="shared" si="44"/>
        <v>0</v>
      </c>
      <c r="W88" s="571">
        <f>V88/'Rent Roll_RedIQ 2'!$G$81</f>
        <v>0</v>
      </c>
    </row>
    <row r="89" spans="1:23">
      <c r="A89" s="206" t="s">
        <v>98</v>
      </c>
      <c r="B89" s="206"/>
      <c r="C89" s="1287">
        <v>8764.86</v>
      </c>
      <c r="D89" s="1287">
        <v>6222.14</v>
      </c>
      <c r="E89" s="1287">
        <v>6016.63</v>
      </c>
      <c r="F89" s="1287">
        <v>14959.69</v>
      </c>
      <c r="G89" s="1287">
        <v>4595.7700000000004</v>
      </c>
      <c r="H89" s="1287">
        <v>12377.92</v>
      </c>
      <c r="I89" s="1287">
        <v>8687</v>
      </c>
      <c r="J89" s="1287">
        <v>8103.38</v>
      </c>
      <c r="K89" s="1287">
        <v>5911.47</v>
      </c>
      <c r="L89" s="1287">
        <v>3503.18</v>
      </c>
      <c r="M89" s="1287">
        <v>7784.9</v>
      </c>
      <c r="N89" s="1287">
        <v>12726.56</v>
      </c>
      <c r="O89" s="570"/>
      <c r="P89" s="465">
        <f t="shared" si="37"/>
        <v>152718.72</v>
      </c>
      <c r="Q89" s="465">
        <f>P89/'Rent Roll_RedIQ 2'!$G$81</f>
        <v>707.03111111111116</v>
      </c>
      <c r="R89" s="466">
        <f t="shared" si="38"/>
        <v>96058.559999999998</v>
      </c>
      <c r="S89" s="466">
        <f>R89/'Rent Roll_RedIQ 2'!$G$81</f>
        <v>444.71555555555557</v>
      </c>
      <c r="T89" s="465">
        <f t="shared" si="39"/>
        <v>93432.98</v>
      </c>
      <c r="U89" s="465">
        <f>T89/'Rent Roll_RedIQ 2'!$G$81</f>
        <v>432.56009259259258</v>
      </c>
      <c r="V89" s="466">
        <f t="shared" si="40"/>
        <v>99653.499999999985</v>
      </c>
      <c r="W89" s="571">
        <f>V89/'Rent Roll_RedIQ 2'!$G$81</f>
        <v>461.35879629629625</v>
      </c>
    </row>
    <row r="90" spans="1:23">
      <c r="A90" s="207" t="s">
        <v>99</v>
      </c>
      <c r="B90" s="207"/>
      <c r="C90" s="1287">
        <v>5661.6900000000005</v>
      </c>
      <c r="D90" s="1287">
        <v>5402.5499999999993</v>
      </c>
      <c r="E90" s="1287">
        <v>4703.17</v>
      </c>
      <c r="F90" s="1287">
        <v>2992.27</v>
      </c>
      <c r="G90" s="1287">
        <v>3756.17</v>
      </c>
      <c r="H90" s="1287">
        <v>8803.2900000000009</v>
      </c>
      <c r="I90" s="1287">
        <v>7182.48</v>
      </c>
      <c r="J90" s="1287">
        <v>6318.33</v>
      </c>
      <c r="K90" s="1287">
        <v>5073.9399999999996</v>
      </c>
      <c r="L90" s="1287">
        <v>1334.52</v>
      </c>
      <c r="M90" s="1287">
        <v>2615.1</v>
      </c>
      <c r="N90" s="1287">
        <v>4021.7999999999997</v>
      </c>
      <c r="O90" s="570"/>
      <c r="P90" s="465">
        <f t="shared" si="37"/>
        <v>48261.599999999999</v>
      </c>
      <c r="Q90" s="465">
        <f>P90/'Rent Roll_RedIQ 2'!$G$81</f>
        <v>223.43333333333334</v>
      </c>
      <c r="R90" s="466">
        <f t="shared" si="38"/>
        <v>31885.68</v>
      </c>
      <c r="S90" s="466">
        <f>R90/'Rent Roll_RedIQ 2'!$G$81</f>
        <v>147.6188888888889</v>
      </c>
      <c r="T90" s="465">
        <f t="shared" si="39"/>
        <v>53092.34</v>
      </c>
      <c r="U90" s="465">
        <f>T90/'Rent Roll_RedIQ 2'!$G$81</f>
        <v>245.79787037037036</v>
      </c>
      <c r="V90" s="466">
        <f t="shared" si="40"/>
        <v>57865.31</v>
      </c>
      <c r="W90" s="571">
        <f>V90/'Rent Roll_RedIQ 2'!$G$81</f>
        <v>267.89495370370372</v>
      </c>
    </row>
    <row r="91" spans="1:23">
      <c r="A91" s="206" t="s">
        <v>100</v>
      </c>
      <c r="B91" s="206"/>
      <c r="C91" s="1287">
        <v>3205.74</v>
      </c>
      <c r="D91" s="1287">
        <v>6445.25</v>
      </c>
      <c r="E91" s="1287">
        <v>3707.94</v>
      </c>
      <c r="F91" s="1287">
        <v>3280.73</v>
      </c>
      <c r="G91" s="1287">
        <v>2383.9</v>
      </c>
      <c r="H91" s="1287">
        <v>2195.48</v>
      </c>
      <c r="I91" s="1287">
        <v>3056.92</v>
      </c>
      <c r="J91" s="1287">
        <v>6216.24</v>
      </c>
      <c r="K91" s="1287">
        <v>7252.65</v>
      </c>
      <c r="L91" s="1287">
        <v>3411.12</v>
      </c>
      <c r="M91" s="1287">
        <v>4669.32</v>
      </c>
      <c r="N91" s="1287">
        <v>3454.43</v>
      </c>
      <c r="O91" s="570"/>
      <c r="P91" s="465">
        <f t="shared" si="37"/>
        <v>41453.159999999996</v>
      </c>
      <c r="Q91" s="465">
        <f>P91/'Rent Roll_RedIQ 2'!$G$81</f>
        <v>191.91277777777776</v>
      </c>
      <c r="R91" s="466">
        <f t="shared" si="38"/>
        <v>46139.479999999996</v>
      </c>
      <c r="S91" s="466">
        <f>R91/'Rent Roll_RedIQ 2'!$G$81</f>
        <v>213.6087037037037</v>
      </c>
      <c r="T91" s="465">
        <f t="shared" si="39"/>
        <v>56121.359999999993</v>
      </c>
      <c r="U91" s="465">
        <f>T91/'Rent Roll_RedIQ 2'!$G$81</f>
        <v>259.82111111111107</v>
      </c>
      <c r="V91" s="466">
        <f t="shared" si="40"/>
        <v>49279.72</v>
      </c>
      <c r="W91" s="571">
        <f>V91/'Rent Roll_RedIQ 2'!$G$81</f>
        <v>228.14685185185186</v>
      </c>
    </row>
    <row r="92" spans="1:23">
      <c r="A92" s="206" t="s">
        <v>101</v>
      </c>
      <c r="B92" s="206"/>
      <c r="C92" s="1287">
        <v>2614.9699999999998</v>
      </c>
      <c r="D92" s="1287">
        <v>10189.83</v>
      </c>
      <c r="E92" s="1287">
        <v>2402.81</v>
      </c>
      <c r="F92" s="1287">
        <v>2624.39</v>
      </c>
      <c r="G92" s="1287">
        <v>2347.33</v>
      </c>
      <c r="H92" s="1287">
        <v>3503.52</v>
      </c>
      <c r="I92" s="1287">
        <v>3862.93</v>
      </c>
      <c r="J92" s="1287">
        <v>5948.72</v>
      </c>
      <c r="K92" s="1287">
        <v>9011.92</v>
      </c>
      <c r="L92" s="1287">
        <v>6989.93</v>
      </c>
      <c r="M92" s="1287">
        <v>7115.16</v>
      </c>
      <c r="N92" s="1287">
        <v>3483.39</v>
      </c>
      <c r="O92" s="570"/>
      <c r="P92" s="465">
        <f t="shared" si="37"/>
        <v>41800.68</v>
      </c>
      <c r="Q92" s="465">
        <f>P92/'Rent Roll_RedIQ 2'!$G$81</f>
        <v>193.52166666666668</v>
      </c>
      <c r="R92" s="466">
        <f t="shared" si="38"/>
        <v>70353.919999999998</v>
      </c>
      <c r="S92" s="466">
        <f>R92/'Rent Roll_RedIQ 2'!$G$81</f>
        <v>325.71259259259256</v>
      </c>
      <c r="T92" s="465">
        <f t="shared" si="39"/>
        <v>72824.100000000006</v>
      </c>
      <c r="U92" s="465">
        <f>T92/'Rent Roll_RedIQ 2'!$G$81</f>
        <v>337.14861111111117</v>
      </c>
      <c r="V92" s="466">
        <f t="shared" si="40"/>
        <v>60094.899999999994</v>
      </c>
      <c r="W92" s="571">
        <f>V92/'Rent Roll_RedIQ 2'!$G$81</f>
        <v>278.2171296296296</v>
      </c>
    </row>
    <row r="93" spans="1:23" s="1" customFormat="1">
      <c r="A93" s="918" t="s">
        <v>102</v>
      </c>
      <c r="B93" s="918"/>
      <c r="C93" s="1701">
        <f t="shared" ref="C93:N93" si="45">SUM(C94:C108)</f>
        <v>34528.899999999994</v>
      </c>
      <c r="D93" s="1701">
        <f t="shared" si="45"/>
        <v>23952.45</v>
      </c>
      <c r="E93" s="1701">
        <f t="shared" si="45"/>
        <v>29273.960000000003</v>
      </c>
      <c r="F93" s="1701">
        <f t="shared" si="45"/>
        <v>27664.52</v>
      </c>
      <c r="G93" s="1701">
        <f t="shared" si="45"/>
        <v>27874.02</v>
      </c>
      <c r="H93" s="1701">
        <f t="shared" si="45"/>
        <v>28701.029999999995</v>
      </c>
      <c r="I93" s="1701">
        <f t="shared" si="45"/>
        <v>27647.88</v>
      </c>
      <c r="J93" s="1701">
        <f t="shared" si="45"/>
        <v>46960.549999999996</v>
      </c>
      <c r="K93" s="1701">
        <f t="shared" si="45"/>
        <v>32247.46</v>
      </c>
      <c r="L93" s="1701">
        <f t="shared" si="45"/>
        <v>29291.75</v>
      </c>
      <c r="M93" s="1701">
        <f t="shared" si="45"/>
        <v>37136.199999999997</v>
      </c>
      <c r="N93" s="1701">
        <f t="shared" si="45"/>
        <v>32933.85</v>
      </c>
      <c r="O93" s="1481"/>
      <c r="P93" s="577">
        <f t="shared" si="37"/>
        <v>395206.19999999995</v>
      </c>
      <c r="Q93" s="577">
        <f>P93/'Rent Roll_RedIQ 2'!$G$81</f>
        <v>1829.6583333333331</v>
      </c>
      <c r="R93" s="578">
        <f>SUM(L93:N93)*4</f>
        <v>397447.19999999995</v>
      </c>
      <c r="S93" s="578">
        <f>R93/'Rent Roll_RedIQ 2'!$G$81</f>
        <v>1840.0333333333331</v>
      </c>
      <c r="T93" s="577">
        <f t="shared" si="39"/>
        <v>412435.37999999995</v>
      </c>
      <c r="U93" s="577">
        <f>T93/'Rent Roll_RedIQ 2'!$G$81</f>
        <v>1909.4230555555553</v>
      </c>
      <c r="V93" s="578">
        <f t="shared" si="40"/>
        <v>378212.57</v>
      </c>
      <c r="W93" s="579">
        <f>V93/'Rent Roll_RedIQ 2'!$G$81</f>
        <v>1750.9841203703704</v>
      </c>
    </row>
    <row r="94" spans="1:23">
      <c r="A94" s="333" t="s">
        <v>914</v>
      </c>
      <c r="B94" s="206"/>
      <c r="C94" s="1287">
        <v>6664.31</v>
      </c>
      <c r="D94" s="1287">
        <v>-15.47</v>
      </c>
      <c r="E94" s="1287">
        <v>3311.38</v>
      </c>
      <c r="F94" s="1287">
        <v>3496.35</v>
      </c>
      <c r="G94" s="1287">
        <v>3450.19</v>
      </c>
      <c r="H94" s="1287">
        <v>3818.94</v>
      </c>
      <c r="I94" s="1287">
        <v>3612.61</v>
      </c>
      <c r="J94" s="1287">
        <v>3721.35</v>
      </c>
      <c r="K94" s="1287">
        <v>3590.34</v>
      </c>
      <c r="L94" s="1287">
        <v>3578.17</v>
      </c>
      <c r="M94" s="1287">
        <v>3623.39</v>
      </c>
      <c r="N94" s="1287">
        <v>3658.31</v>
      </c>
      <c r="O94" s="570"/>
      <c r="P94" s="465">
        <f t="shared" si="37"/>
        <v>43899.72</v>
      </c>
      <c r="Q94" s="465">
        <f>P94/'Rent Roll_RedIQ 2'!$G$81</f>
        <v>203.23944444444444</v>
      </c>
      <c r="R94" s="466">
        <f t="shared" si="38"/>
        <v>43439.479999999996</v>
      </c>
      <c r="S94" s="466">
        <f>R94/'Rent Roll_RedIQ 2'!$G$81</f>
        <v>201.1087037037037</v>
      </c>
      <c r="T94" s="465">
        <f t="shared" si="39"/>
        <v>43568.340000000004</v>
      </c>
      <c r="U94" s="465">
        <f>T94/'Rent Roll_RedIQ 2'!$G$81</f>
        <v>201.70527777777781</v>
      </c>
      <c r="V94" s="466">
        <f t="shared" si="40"/>
        <v>42509.869999999995</v>
      </c>
      <c r="W94" s="571">
        <f>V94/'Rent Roll_RedIQ 2'!$G$81</f>
        <v>196.80495370370369</v>
      </c>
    </row>
    <row r="95" spans="1:23">
      <c r="A95" s="333" t="s">
        <v>915</v>
      </c>
      <c r="B95" s="206"/>
      <c r="C95" s="1287">
        <v>1628.87</v>
      </c>
      <c r="D95" s="1287">
        <v>1077.8699999999999</v>
      </c>
      <c r="E95" s="1287">
        <v>975.58</v>
      </c>
      <c r="F95" s="1287">
        <v>1095.3800000000001</v>
      </c>
      <c r="G95" s="1287">
        <v>1223.19</v>
      </c>
      <c r="H95" s="1287">
        <v>1456.96</v>
      </c>
      <c r="I95" s="1287">
        <v>1330.59</v>
      </c>
      <c r="J95" s="1287">
        <v>1653.63</v>
      </c>
      <c r="K95" s="1287">
        <v>1335.98</v>
      </c>
      <c r="L95" s="1287">
        <v>1221.55</v>
      </c>
      <c r="M95" s="1287">
        <v>1560.08</v>
      </c>
      <c r="N95" s="1287">
        <v>1118.78</v>
      </c>
      <c r="O95" s="570"/>
      <c r="P95" s="465">
        <f t="shared" si="37"/>
        <v>13425.36</v>
      </c>
      <c r="Q95" s="465">
        <f>P95/'Rent Roll_RedIQ 2'!$G$81</f>
        <v>62.154444444444444</v>
      </c>
      <c r="R95" s="466">
        <f t="shared" si="38"/>
        <v>15601.64</v>
      </c>
      <c r="S95" s="466">
        <f>R95/'Rent Roll_RedIQ 2'!$G$81</f>
        <v>72.229814814814816</v>
      </c>
      <c r="T95" s="465">
        <f t="shared" si="39"/>
        <v>16441.22</v>
      </c>
      <c r="U95" s="465">
        <f>T95/'Rent Roll_RedIQ 2'!$G$81</f>
        <v>76.116759259259268</v>
      </c>
      <c r="V95" s="466">
        <f t="shared" si="40"/>
        <v>15678.46</v>
      </c>
      <c r="W95" s="571">
        <f>V95/'Rent Roll_RedIQ 2'!$G$81</f>
        <v>72.585462962962964</v>
      </c>
    </row>
    <row r="96" spans="1:23">
      <c r="A96" s="1471" t="s">
        <v>916</v>
      </c>
      <c r="B96" s="206"/>
      <c r="C96" s="1287">
        <v>483.33</v>
      </c>
      <c r="D96" s="1287">
        <v>366.91</v>
      </c>
      <c r="E96" s="1287">
        <v>480.98</v>
      </c>
      <c r="F96" s="1287">
        <v>720.03</v>
      </c>
      <c r="G96" s="1287">
        <v>1284.0999999999999</v>
      </c>
      <c r="H96" s="1287">
        <v>1044.32</v>
      </c>
      <c r="I96" s="1287">
        <v>1413.64</v>
      </c>
      <c r="J96" s="1287">
        <v>2048.04</v>
      </c>
      <c r="K96" s="1287">
        <v>1386.94</v>
      </c>
      <c r="L96" s="1287">
        <v>947.71</v>
      </c>
      <c r="M96" s="1287">
        <v>937.49</v>
      </c>
      <c r="N96" s="1287">
        <v>1640.25</v>
      </c>
      <c r="O96" s="570"/>
      <c r="P96" s="465">
        <f t="shared" si="37"/>
        <v>19683</v>
      </c>
      <c r="Q96" s="465">
        <f>P96/'Rent Roll_RedIQ 2'!$G$81</f>
        <v>91.125</v>
      </c>
      <c r="R96" s="466">
        <f t="shared" si="38"/>
        <v>14101.8</v>
      </c>
      <c r="S96" s="466">
        <f>R96/'Rent Roll_RedIQ 2'!$G$81</f>
        <v>65.286111111111111</v>
      </c>
      <c r="T96" s="465">
        <f t="shared" si="39"/>
        <v>16748.14</v>
      </c>
      <c r="U96" s="465">
        <f>T96/'Rent Roll_RedIQ 2'!$G$81</f>
        <v>77.537685185185182</v>
      </c>
      <c r="V96" s="466">
        <f t="shared" si="40"/>
        <v>12753.74</v>
      </c>
      <c r="W96" s="571">
        <f>V96/'Rent Roll_RedIQ 2'!$G$81</f>
        <v>59.045092592592589</v>
      </c>
    </row>
    <row r="97" spans="1:23">
      <c r="A97" s="1471" t="s">
        <v>917</v>
      </c>
      <c r="B97" s="206"/>
      <c r="C97" s="1287">
        <v>2430.04</v>
      </c>
      <c r="D97" s="1287">
        <v>2109.67</v>
      </c>
      <c r="E97" s="1287">
        <v>1763.11</v>
      </c>
      <c r="F97" s="1287">
        <v>1747.14</v>
      </c>
      <c r="G97" s="1287">
        <v>1728.47</v>
      </c>
      <c r="H97" s="1287">
        <v>1582.37</v>
      </c>
      <c r="I97" s="1287">
        <v>1493.51</v>
      </c>
      <c r="J97" s="1287">
        <v>1657.86</v>
      </c>
      <c r="K97" s="1287">
        <v>1583.18</v>
      </c>
      <c r="L97" s="1287">
        <v>1505.06</v>
      </c>
      <c r="M97" s="1287">
        <v>2003.13</v>
      </c>
      <c r="N97" s="1287">
        <v>2310.0300000000002</v>
      </c>
      <c r="O97" s="570"/>
      <c r="P97" s="465">
        <f t="shared" si="37"/>
        <v>27720.36</v>
      </c>
      <c r="Q97" s="465">
        <f>P97/'Rent Roll_RedIQ 2'!$G$81</f>
        <v>128.33500000000001</v>
      </c>
      <c r="R97" s="466">
        <f t="shared" si="38"/>
        <v>23272.880000000001</v>
      </c>
      <c r="S97" s="466">
        <f>R97/'Rent Roll_RedIQ 2'!$G$81</f>
        <v>107.74481481481482</v>
      </c>
      <c r="T97" s="465">
        <f t="shared" si="39"/>
        <v>21105.540000000005</v>
      </c>
      <c r="U97" s="465">
        <f>T97/'Rent Roll_RedIQ 2'!$G$81</f>
        <v>97.710833333333355</v>
      </c>
      <c r="V97" s="466">
        <f t="shared" si="40"/>
        <v>21913.57</v>
      </c>
      <c r="W97" s="571">
        <f>V97/'Rent Roll_RedIQ 2'!$G$81</f>
        <v>101.45171296296296</v>
      </c>
    </row>
    <row r="98" spans="1:23">
      <c r="A98" s="333" t="s">
        <v>918</v>
      </c>
      <c r="B98" s="206"/>
      <c r="C98" s="1287">
        <v>59.96</v>
      </c>
      <c r="D98" s="1287">
        <v>51.04</v>
      </c>
      <c r="E98" s="1287">
        <v>52.06</v>
      </c>
      <c r="F98" s="1287">
        <v>51.04</v>
      </c>
      <c r="G98" s="1287">
        <v>51.04</v>
      </c>
      <c r="H98" s="1287">
        <v>51.04</v>
      </c>
      <c r="I98" s="1287">
        <v>50.84</v>
      </c>
      <c r="J98" s="1287">
        <v>51.04</v>
      </c>
      <c r="K98" s="1287">
        <v>51.04</v>
      </c>
      <c r="L98" s="1287">
        <v>51.04</v>
      </c>
      <c r="M98" s="1287">
        <v>62.31</v>
      </c>
      <c r="N98" s="1287">
        <v>72.33</v>
      </c>
      <c r="O98" s="570"/>
      <c r="P98" s="465">
        <f t="shared" si="37"/>
        <v>867.96</v>
      </c>
      <c r="Q98" s="465">
        <f>P98/'Rent Roll_RedIQ 2'!$G$81</f>
        <v>4.0183333333333335</v>
      </c>
      <c r="R98" s="466">
        <f t="shared" si="38"/>
        <v>742.72</v>
      </c>
      <c r="S98" s="466">
        <f>R98/'Rent Roll_RedIQ 2'!$G$81</f>
        <v>3.4385185185185185</v>
      </c>
      <c r="T98" s="465">
        <f t="shared" si="39"/>
        <v>677.19999999999993</v>
      </c>
      <c r="U98" s="465">
        <f>T98/'Rent Roll_RedIQ 2'!$G$81</f>
        <v>3.1351851851851849</v>
      </c>
      <c r="V98" s="466">
        <f t="shared" si="40"/>
        <v>654.78000000000009</v>
      </c>
      <c r="W98" s="571">
        <f>V98/'Rent Roll_RedIQ 2'!$G$81</f>
        <v>3.0313888888888894</v>
      </c>
    </row>
    <row r="99" spans="1:23">
      <c r="A99" s="333" t="s">
        <v>919</v>
      </c>
      <c r="B99" s="206"/>
      <c r="C99" s="1287">
        <v>21873.39</v>
      </c>
      <c r="D99" s="1287">
        <v>19049.54</v>
      </c>
      <c r="E99" s="1287">
        <v>21358.93</v>
      </c>
      <c r="F99" s="1287">
        <v>19184.61</v>
      </c>
      <c r="G99" s="1287">
        <v>19738.259999999998</v>
      </c>
      <c r="H99" s="1287">
        <v>19509.599999999999</v>
      </c>
      <c r="I99" s="1287">
        <v>19689.77</v>
      </c>
      <c r="J99" s="1287">
        <v>33019.82</v>
      </c>
      <c r="K99" s="1287">
        <v>22874.98</v>
      </c>
      <c r="L99" s="1287">
        <v>22494.5</v>
      </c>
      <c r="M99" s="1287">
        <v>27533.49</v>
      </c>
      <c r="N99" s="1287">
        <v>24070.53</v>
      </c>
      <c r="O99" s="570"/>
      <c r="P99" s="465">
        <f t="shared" si="37"/>
        <v>288846.36</v>
      </c>
      <c r="Q99" s="465">
        <f>P99/'Rent Roll_RedIQ 2'!$G$81</f>
        <v>1337.2516666666666</v>
      </c>
      <c r="R99" s="466">
        <f t="shared" si="38"/>
        <v>296394.08</v>
      </c>
      <c r="S99" s="466">
        <f>R99/'Rent Roll_RedIQ 2'!$G$81</f>
        <v>1372.1948148148149</v>
      </c>
      <c r="T99" s="465">
        <f t="shared" si="39"/>
        <v>299366.18</v>
      </c>
      <c r="U99" s="465">
        <f>T99/'Rent Roll_RedIQ 2'!$G$81</f>
        <v>1385.954537037037</v>
      </c>
      <c r="V99" s="466">
        <f t="shared" si="40"/>
        <v>270397.42</v>
      </c>
      <c r="W99" s="571">
        <f>V99/'Rent Roll_RedIQ 2'!$G$81</f>
        <v>1251.8399074074073</v>
      </c>
    </row>
    <row r="100" spans="1:23">
      <c r="A100" s="1471" t="s">
        <v>920</v>
      </c>
      <c r="B100" s="206"/>
      <c r="C100" s="1287">
        <v>990.23</v>
      </c>
      <c r="D100" s="1287">
        <v>914.12</v>
      </c>
      <c r="E100" s="1287">
        <v>933.15</v>
      </c>
      <c r="F100" s="1287">
        <v>971.2</v>
      </c>
      <c r="G100" s="1287">
        <v>0</v>
      </c>
      <c r="H100" s="1287">
        <v>971.2</v>
      </c>
      <c r="I100" s="1287">
        <v>-740.62</v>
      </c>
      <c r="J100" s="1287">
        <v>4410.04</v>
      </c>
      <c r="K100" s="1287">
        <v>950</v>
      </c>
      <c r="L100" s="1287">
        <v>-31.28</v>
      </c>
      <c r="M100" s="1287">
        <v>1017.54</v>
      </c>
      <c r="N100" s="1287">
        <v>63.62</v>
      </c>
      <c r="O100" s="570"/>
      <c r="P100" s="465">
        <f t="shared" ref="P100:P108" si="46">N100*12</f>
        <v>763.43999999999994</v>
      </c>
      <c r="Q100" s="465">
        <f>P100/'Rent Roll_RedIQ 2'!$G$81</f>
        <v>3.5344444444444441</v>
      </c>
      <c r="R100" s="466">
        <f t="shared" ref="R100:R108" si="47">SUM(L100:N100)*4</f>
        <v>4199.5199999999995</v>
      </c>
      <c r="S100" s="466">
        <f>R100/'Rent Roll_RedIQ 2'!$G$81</f>
        <v>19.44222222222222</v>
      </c>
      <c r="T100" s="465">
        <f t="shared" ref="T100:T108" si="48">SUM(I100:N100)*2</f>
        <v>11338.6</v>
      </c>
      <c r="U100" s="465">
        <f>T100/'Rent Roll_RedIQ 2'!$G$81</f>
        <v>52.49351851851852</v>
      </c>
      <c r="V100" s="466">
        <f t="shared" ref="V100:V108" si="49">SUM(C100:N100)</f>
        <v>10449.199999999999</v>
      </c>
      <c r="W100" s="571">
        <f>V100/'Rent Roll_RedIQ 2'!$G$81</f>
        <v>48.37592592592592</v>
      </c>
    </row>
    <row r="101" spans="1:23">
      <c r="A101" s="333" t="s">
        <v>921</v>
      </c>
      <c r="B101" s="206"/>
      <c r="C101" s="1287">
        <v>398.77</v>
      </c>
      <c r="D101" s="1287">
        <v>398.77</v>
      </c>
      <c r="E101" s="1287">
        <v>398.77</v>
      </c>
      <c r="F101" s="1287">
        <v>398.77</v>
      </c>
      <c r="G101" s="1287">
        <v>398.77</v>
      </c>
      <c r="H101" s="1287">
        <v>266.60000000000002</v>
      </c>
      <c r="I101" s="1287">
        <v>797.54</v>
      </c>
      <c r="J101" s="1287">
        <v>398.77</v>
      </c>
      <c r="K101" s="1287">
        <v>475</v>
      </c>
      <c r="L101" s="1287">
        <v>-475</v>
      </c>
      <c r="M101" s="1287">
        <v>398.77</v>
      </c>
      <c r="N101" s="1287">
        <v>0</v>
      </c>
      <c r="O101" s="570"/>
      <c r="P101" s="465">
        <f t="shared" si="46"/>
        <v>0</v>
      </c>
      <c r="Q101" s="465">
        <f>P101/'Rent Roll_RedIQ 2'!$G$81</f>
        <v>0</v>
      </c>
      <c r="R101" s="466">
        <f t="shared" si="47"/>
        <v>-304.92000000000007</v>
      </c>
      <c r="S101" s="466">
        <f>R101/'Rent Roll_RedIQ 2'!$G$81</f>
        <v>-1.4116666666666671</v>
      </c>
      <c r="T101" s="465">
        <f t="shared" si="48"/>
        <v>3190.16</v>
      </c>
      <c r="U101" s="465">
        <f>T101/'Rent Roll_RedIQ 2'!$G$81</f>
        <v>14.769259259259259</v>
      </c>
      <c r="V101" s="466">
        <f t="shared" si="49"/>
        <v>3855.5299999999997</v>
      </c>
      <c r="W101" s="571">
        <f>V101/'Rent Roll_RedIQ 2'!$G$81</f>
        <v>17.849675925925926</v>
      </c>
    </row>
    <row r="102" spans="1:23">
      <c r="A102" s="333" t="s">
        <v>922</v>
      </c>
      <c r="B102" s="206"/>
      <c r="C102" s="1287"/>
      <c r="D102" s="1287"/>
      <c r="E102" s="1287"/>
      <c r="F102" s="1287"/>
      <c r="G102" s="1287"/>
      <c r="H102" s="1287"/>
      <c r="I102" s="1287"/>
      <c r="J102" s="1287"/>
      <c r="K102" s="1287"/>
      <c r="L102" s="1287"/>
      <c r="M102" s="1287"/>
      <c r="N102" s="1287"/>
      <c r="O102" s="570"/>
      <c r="P102" s="465">
        <f t="shared" si="46"/>
        <v>0</v>
      </c>
      <c r="Q102" s="465">
        <f>P102/'Rent Roll_RedIQ 2'!$G$81</f>
        <v>0</v>
      </c>
      <c r="R102" s="466">
        <f t="shared" si="47"/>
        <v>0</v>
      </c>
      <c r="S102" s="466">
        <f>R102/'Rent Roll_RedIQ 2'!$G$81</f>
        <v>0</v>
      </c>
      <c r="T102" s="465">
        <f t="shared" si="48"/>
        <v>0</v>
      </c>
      <c r="U102" s="465">
        <f>T102/'Rent Roll_RedIQ 2'!$G$81</f>
        <v>0</v>
      </c>
      <c r="V102" s="466">
        <f t="shared" si="49"/>
        <v>0</v>
      </c>
      <c r="W102" s="571">
        <f>V102/'Rent Roll_RedIQ 2'!$G$81</f>
        <v>0</v>
      </c>
    </row>
    <row r="103" spans="1:23">
      <c r="A103" s="333" t="s">
        <v>958</v>
      </c>
      <c r="B103" s="206"/>
      <c r="C103" s="1287"/>
      <c r="D103" s="1287"/>
      <c r="E103" s="1287"/>
      <c r="F103" s="1287"/>
      <c r="G103" s="1287"/>
      <c r="H103" s="1287"/>
      <c r="I103" s="1287"/>
      <c r="J103" s="1287"/>
      <c r="K103" s="1287"/>
      <c r="L103" s="1287"/>
      <c r="M103" s="1287"/>
      <c r="N103" s="1287"/>
      <c r="O103" s="570"/>
      <c r="P103" s="465">
        <f t="shared" si="46"/>
        <v>0</v>
      </c>
      <c r="Q103" s="465">
        <f>P103/'Rent Roll_RedIQ 2'!$G$81</f>
        <v>0</v>
      </c>
      <c r="R103" s="466">
        <f t="shared" si="47"/>
        <v>0</v>
      </c>
      <c r="S103" s="466">
        <f>R103/'Rent Roll_RedIQ 2'!$G$81</f>
        <v>0</v>
      </c>
      <c r="T103" s="465">
        <f t="shared" si="48"/>
        <v>0</v>
      </c>
      <c r="U103" s="465">
        <f>T103/'Rent Roll_RedIQ 2'!$G$81</f>
        <v>0</v>
      </c>
      <c r="V103" s="466">
        <f t="shared" si="49"/>
        <v>0</v>
      </c>
      <c r="W103" s="571">
        <f>V103/'Rent Roll_RedIQ 2'!$G$81</f>
        <v>0</v>
      </c>
    </row>
    <row r="104" spans="1:23">
      <c r="A104" s="333"/>
      <c r="B104" s="206"/>
      <c r="C104" s="1287"/>
      <c r="D104" s="1287"/>
      <c r="E104" s="1287"/>
      <c r="F104" s="1287"/>
      <c r="G104" s="1287"/>
      <c r="H104" s="1287"/>
      <c r="I104" s="1287"/>
      <c r="J104" s="1287"/>
      <c r="K104" s="1287"/>
      <c r="L104" s="1287"/>
      <c r="M104" s="1287"/>
      <c r="N104" s="1287"/>
      <c r="O104" s="570"/>
      <c r="P104" s="465">
        <f t="shared" si="46"/>
        <v>0</v>
      </c>
      <c r="Q104" s="465">
        <f>P104/'Rent Roll_RedIQ 2'!$G$81</f>
        <v>0</v>
      </c>
      <c r="R104" s="466">
        <f t="shared" si="47"/>
        <v>0</v>
      </c>
      <c r="S104" s="466">
        <f>R104/'Rent Roll_RedIQ 2'!$G$81</f>
        <v>0</v>
      </c>
      <c r="T104" s="465">
        <f t="shared" si="48"/>
        <v>0</v>
      </c>
      <c r="U104" s="465">
        <f>T104/'Rent Roll_RedIQ 2'!$G$81</f>
        <v>0</v>
      </c>
      <c r="V104" s="466">
        <f t="shared" si="49"/>
        <v>0</v>
      </c>
      <c r="W104" s="571">
        <f>V104/'Rent Roll_RedIQ 2'!$G$81</f>
        <v>0</v>
      </c>
    </row>
    <row r="105" spans="1:23">
      <c r="A105" s="333"/>
      <c r="B105" s="206"/>
      <c r="C105" s="1287"/>
      <c r="D105" s="1287"/>
      <c r="E105" s="1287"/>
      <c r="F105" s="1287"/>
      <c r="G105" s="1287"/>
      <c r="H105" s="1287"/>
      <c r="I105" s="1287"/>
      <c r="J105" s="1287"/>
      <c r="K105" s="1287"/>
      <c r="L105" s="1287"/>
      <c r="M105" s="1287"/>
      <c r="N105" s="1287"/>
      <c r="O105" s="570"/>
      <c r="P105" s="465">
        <f t="shared" si="46"/>
        <v>0</v>
      </c>
      <c r="Q105" s="465">
        <f>P105/'Rent Roll_RedIQ 2'!$G$81</f>
        <v>0</v>
      </c>
      <c r="R105" s="466">
        <f t="shared" si="47"/>
        <v>0</v>
      </c>
      <c r="S105" s="466">
        <f>R105/'Rent Roll_RedIQ 2'!$G$81</f>
        <v>0</v>
      </c>
      <c r="T105" s="465">
        <f t="shared" si="48"/>
        <v>0</v>
      </c>
      <c r="U105" s="465">
        <f>T105/'Rent Roll_RedIQ 2'!$G$81</f>
        <v>0</v>
      </c>
      <c r="V105" s="466">
        <f t="shared" si="49"/>
        <v>0</v>
      </c>
      <c r="W105" s="571">
        <f>V105/'Rent Roll_RedIQ 2'!$G$81</f>
        <v>0</v>
      </c>
    </row>
    <row r="106" spans="1:23">
      <c r="A106" s="333"/>
      <c r="B106" s="206"/>
      <c r="C106" s="1287"/>
      <c r="D106" s="1287"/>
      <c r="E106" s="1287"/>
      <c r="F106" s="1287"/>
      <c r="G106" s="1287"/>
      <c r="H106" s="1287"/>
      <c r="I106" s="1287"/>
      <c r="J106" s="1287"/>
      <c r="K106" s="1287"/>
      <c r="L106" s="1287"/>
      <c r="M106" s="1287"/>
      <c r="N106" s="1287"/>
      <c r="O106" s="570"/>
      <c r="P106" s="465">
        <f t="shared" si="46"/>
        <v>0</v>
      </c>
      <c r="Q106" s="465">
        <f>P106/'Rent Roll_RedIQ 2'!$G$81</f>
        <v>0</v>
      </c>
      <c r="R106" s="466">
        <f t="shared" si="47"/>
        <v>0</v>
      </c>
      <c r="S106" s="466">
        <f>R106/'Rent Roll_RedIQ 2'!$G$81</f>
        <v>0</v>
      </c>
      <c r="T106" s="465">
        <f t="shared" si="48"/>
        <v>0</v>
      </c>
      <c r="U106" s="465">
        <f>T106/'Rent Roll_RedIQ 2'!$G$81</f>
        <v>0</v>
      </c>
      <c r="V106" s="466">
        <f t="shared" si="49"/>
        <v>0</v>
      </c>
      <c r="W106" s="571">
        <f>V106/'Rent Roll_RedIQ 2'!$G$81</f>
        <v>0</v>
      </c>
    </row>
    <row r="107" spans="1:23">
      <c r="A107" s="333"/>
      <c r="B107" s="206"/>
      <c r="C107" s="1287"/>
      <c r="D107" s="1287"/>
      <c r="E107" s="1287"/>
      <c r="F107" s="1287"/>
      <c r="G107" s="1287"/>
      <c r="H107" s="1287"/>
      <c r="I107" s="1287"/>
      <c r="J107" s="1287"/>
      <c r="K107" s="1287"/>
      <c r="L107" s="1287"/>
      <c r="M107" s="1287"/>
      <c r="N107" s="1287"/>
      <c r="O107" s="570"/>
      <c r="P107" s="465">
        <f t="shared" si="46"/>
        <v>0</v>
      </c>
      <c r="Q107" s="465">
        <f>P107/'Rent Roll_RedIQ 2'!$G$81</f>
        <v>0</v>
      </c>
      <c r="R107" s="466">
        <f t="shared" si="47"/>
        <v>0</v>
      </c>
      <c r="S107" s="466">
        <f>R107/'Rent Roll_RedIQ 2'!$G$81</f>
        <v>0</v>
      </c>
      <c r="T107" s="465">
        <f t="shared" si="48"/>
        <v>0</v>
      </c>
      <c r="U107" s="465">
        <f>T107/'Rent Roll_RedIQ 2'!$G$81</f>
        <v>0</v>
      </c>
      <c r="V107" s="466">
        <f t="shared" si="49"/>
        <v>0</v>
      </c>
      <c r="W107" s="571">
        <f>V107/'Rent Roll_RedIQ 2'!$G$81</f>
        <v>0</v>
      </c>
    </row>
    <row r="108" spans="1:23">
      <c r="A108" s="333"/>
      <c r="B108" s="206"/>
      <c r="C108" s="1287"/>
      <c r="D108" s="1287"/>
      <c r="E108" s="1287"/>
      <c r="F108" s="1287"/>
      <c r="G108" s="1287"/>
      <c r="H108" s="1287"/>
      <c r="I108" s="1287"/>
      <c r="J108" s="1287"/>
      <c r="K108" s="1287"/>
      <c r="L108" s="1287"/>
      <c r="M108" s="1287"/>
      <c r="N108" s="1287"/>
      <c r="O108" s="570"/>
      <c r="P108" s="465">
        <f t="shared" si="46"/>
        <v>0</v>
      </c>
      <c r="Q108" s="465">
        <f>P108/'Rent Roll_RedIQ 2'!$G$81</f>
        <v>0</v>
      </c>
      <c r="R108" s="466">
        <f t="shared" si="47"/>
        <v>0</v>
      </c>
      <c r="S108" s="466">
        <f>R108/'Rent Roll_RedIQ 2'!$G$81</f>
        <v>0</v>
      </c>
      <c r="T108" s="465">
        <f t="shared" si="48"/>
        <v>0</v>
      </c>
      <c r="U108" s="465">
        <f>T108/'Rent Roll_RedIQ 2'!$G$81</f>
        <v>0</v>
      </c>
      <c r="V108" s="466">
        <f t="shared" si="49"/>
        <v>0</v>
      </c>
      <c r="W108" s="571">
        <f>V108/'Rent Roll_RedIQ 2'!$G$81</f>
        <v>0</v>
      </c>
    </row>
    <row r="109" spans="1:23">
      <c r="A109" s="206" t="s">
        <v>103</v>
      </c>
      <c r="B109" s="206"/>
      <c r="C109" s="1287">
        <v>9137.81</v>
      </c>
      <c r="D109" s="1287">
        <v>10464.89</v>
      </c>
      <c r="E109" s="1287">
        <v>11051.25</v>
      </c>
      <c r="F109" s="1287">
        <v>11588.22</v>
      </c>
      <c r="G109" s="1287">
        <v>10433.42</v>
      </c>
      <c r="H109" s="1287">
        <v>12148.12</v>
      </c>
      <c r="I109" s="1287">
        <v>11198.66</v>
      </c>
      <c r="J109" s="1287">
        <v>10931.11</v>
      </c>
      <c r="K109" s="1287">
        <v>10811.05</v>
      </c>
      <c r="L109" s="1287">
        <v>10501.47</v>
      </c>
      <c r="M109" s="1287">
        <v>10536.7</v>
      </c>
      <c r="N109" s="1287">
        <v>10230.01</v>
      </c>
      <c r="O109" s="570"/>
      <c r="P109" s="465">
        <f t="shared" si="37"/>
        <v>122760.12</v>
      </c>
      <c r="Q109" s="465">
        <f>P109/'Rent Roll_RedIQ 2'!$G$81</f>
        <v>568.33388888888885</v>
      </c>
      <c r="R109" s="466">
        <f t="shared" si="38"/>
        <v>125072.72</v>
      </c>
      <c r="S109" s="466">
        <f>R109/'Rent Roll_RedIQ 2'!$G$81</f>
        <v>579.0403703703704</v>
      </c>
      <c r="T109" s="465">
        <f t="shared" si="39"/>
        <v>128418.00000000001</v>
      </c>
      <c r="U109" s="465">
        <f>T109/'Rent Roll_RedIQ 2'!$G$81</f>
        <v>594.52777777777783</v>
      </c>
      <c r="V109" s="466">
        <f t="shared" si="40"/>
        <v>129032.70999999999</v>
      </c>
      <c r="W109" s="571">
        <f>V109/'Rent Roll_RedIQ 2'!$G$81</f>
        <v>597.37365740740734</v>
      </c>
    </row>
    <row r="110" spans="1:23">
      <c r="A110" s="342" t="s">
        <v>569</v>
      </c>
      <c r="B110" s="207"/>
      <c r="C110" s="1287"/>
      <c r="D110" s="1287"/>
      <c r="E110" s="1287"/>
      <c r="F110" s="1287"/>
      <c r="G110" s="1287"/>
      <c r="H110" s="1287"/>
      <c r="I110" s="1287"/>
      <c r="J110" s="1287"/>
      <c r="K110" s="1287"/>
      <c r="L110" s="1287"/>
      <c r="M110" s="1287"/>
      <c r="N110" s="1287"/>
      <c r="O110" s="570"/>
      <c r="P110" s="465">
        <f t="shared" si="37"/>
        <v>0</v>
      </c>
      <c r="Q110" s="465">
        <f>P110/'Rent Roll_RedIQ 2'!$G$81</f>
        <v>0</v>
      </c>
      <c r="R110" s="466">
        <f t="shared" si="38"/>
        <v>0</v>
      </c>
      <c r="S110" s="466">
        <f>R110/'Rent Roll_RedIQ 2'!$G$81</f>
        <v>0</v>
      </c>
      <c r="T110" s="465">
        <f t="shared" si="39"/>
        <v>0</v>
      </c>
      <c r="U110" s="465">
        <f>T110/'Rent Roll_RedIQ 2'!$G$81</f>
        <v>0</v>
      </c>
      <c r="V110" s="466">
        <f t="shared" si="40"/>
        <v>0</v>
      </c>
      <c r="W110" s="571">
        <f>V110/'Rent Roll_RedIQ 2'!$G$81</f>
        <v>0</v>
      </c>
    </row>
    <row r="111" spans="1:23">
      <c r="A111" s="342" t="s">
        <v>569</v>
      </c>
      <c r="B111" s="207"/>
      <c r="C111" s="1100"/>
      <c r="D111" s="1100"/>
      <c r="E111" s="1100"/>
      <c r="F111" s="1100"/>
      <c r="G111" s="1100"/>
      <c r="H111" s="1100"/>
      <c r="I111" s="1100"/>
      <c r="J111" s="1100"/>
      <c r="K111" s="1100"/>
      <c r="L111" s="1100"/>
      <c r="M111" s="1100"/>
      <c r="N111" s="1100"/>
      <c r="O111" s="570"/>
      <c r="P111" s="465">
        <f t="shared" si="37"/>
        <v>0</v>
      </c>
      <c r="Q111" s="465">
        <f>P111/'Rent Roll_RedIQ 2'!$G$81</f>
        <v>0</v>
      </c>
      <c r="R111" s="466">
        <f t="shared" si="38"/>
        <v>0</v>
      </c>
      <c r="S111" s="466">
        <f>R111/'Rent Roll_RedIQ 2'!$G$81</f>
        <v>0</v>
      </c>
      <c r="T111" s="465">
        <f t="shared" si="39"/>
        <v>0</v>
      </c>
      <c r="U111" s="465">
        <f>T111/'Rent Roll_RedIQ 2'!$G$81</f>
        <v>0</v>
      </c>
      <c r="V111" s="466">
        <f t="shared" si="40"/>
        <v>0</v>
      </c>
      <c r="W111" s="571">
        <f>V111/'Rent Roll_RedIQ 2'!$G$81</f>
        <v>0</v>
      </c>
    </row>
    <row r="112" spans="1:23">
      <c r="A112" s="331"/>
      <c r="C112" s="1104"/>
      <c r="D112" s="1104"/>
      <c r="E112" s="1104"/>
      <c r="F112" s="1104"/>
      <c r="G112" s="1104"/>
      <c r="H112" s="1104"/>
      <c r="I112" s="1104"/>
      <c r="J112" s="1104"/>
      <c r="K112" s="1104"/>
      <c r="L112" s="1104"/>
      <c r="M112" s="1104"/>
      <c r="N112" s="1104"/>
      <c r="O112" s="570"/>
      <c r="P112" s="466"/>
      <c r="Q112" s="466"/>
      <c r="R112" s="466"/>
      <c r="S112" s="466"/>
      <c r="T112" s="466"/>
      <c r="U112" s="466"/>
      <c r="V112" s="466"/>
      <c r="W112" s="571"/>
    </row>
    <row r="113" spans="1:23" s="1" customFormat="1">
      <c r="A113" s="50"/>
      <c r="B113" s="24" t="s">
        <v>104</v>
      </c>
      <c r="C113" s="463">
        <f t="shared" ref="C113:N113" si="50">SUM(C72:C73,C89:C93,C109:C111)</f>
        <v>90560.59</v>
      </c>
      <c r="D113" s="463">
        <f t="shared" si="50"/>
        <v>103644.86</v>
      </c>
      <c r="E113" s="463">
        <f t="shared" si="50"/>
        <v>82063.62000000001</v>
      </c>
      <c r="F113" s="463">
        <f t="shared" si="50"/>
        <v>90176.47</v>
      </c>
      <c r="G113" s="463">
        <f t="shared" si="50"/>
        <v>77059.25</v>
      </c>
      <c r="H113" s="463">
        <f t="shared" si="50"/>
        <v>97405.739999999991</v>
      </c>
      <c r="I113" s="463">
        <f t="shared" si="50"/>
        <v>90093.34</v>
      </c>
      <c r="J113" s="463">
        <f t="shared" si="50"/>
        <v>114249.65999999999</v>
      </c>
      <c r="K113" s="463">
        <f t="shared" si="50"/>
        <v>105279.7</v>
      </c>
      <c r="L113" s="463">
        <f t="shared" si="50"/>
        <v>78713.929999999993</v>
      </c>
      <c r="M113" s="463">
        <f t="shared" si="50"/>
        <v>96797.01</v>
      </c>
      <c r="N113" s="463">
        <f t="shared" si="50"/>
        <v>111626.99</v>
      </c>
      <c r="O113" s="464"/>
      <c r="P113" s="462">
        <f>N113*12</f>
        <v>1339523.8800000001</v>
      </c>
      <c r="Q113" s="462">
        <f>P113/'Rent Roll_RedIQ 2'!$G$81</f>
        <v>6201.4994444444446</v>
      </c>
      <c r="R113" s="463">
        <f>SUM(L113:N113)*4</f>
        <v>1148551.72</v>
      </c>
      <c r="S113" s="463">
        <f>R113/'Rent Roll_RedIQ 2'!$G$81</f>
        <v>5317.369074074074</v>
      </c>
      <c r="T113" s="462">
        <f>SUM(I113:N113)*2</f>
        <v>1193521.26</v>
      </c>
      <c r="U113" s="462">
        <f>T113/'Rent Roll_RedIQ 2'!$G$81</f>
        <v>5525.5613888888893</v>
      </c>
      <c r="V113" s="463">
        <f>SUM(C113:N113)</f>
        <v>1137671.1599999999</v>
      </c>
      <c r="W113" s="573">
        <f>V113/'Rent Roll_RedIQ 2'!$G$81</f>
        <v>5266.9961111111106</v>
      </c>
    </row>
    <row r="114" spans="1:23">
      <c r="A114" s="19"/>
      <c r="C114" s="466"/>
      <c r="D114" s="466"/>
      <c r="E114" s="466"/>
      <c r="F114" s="466"/>
      <c r="G114" s="466"/>
      <c r="H114" s="466"/>
      <c r="I114" s="466"/>
      <c r="J114" s="466"/>
      <c r="K114" s="466"/>
      <c r="L114" s="466"/>
      <c r="M114" s="466"/>
      <c r="N114" s="466"/>
      <c r="O114" s="466"/>
      <c r="P114" s="465"/>
      <c r="Q114" s="465"/>
      <c r="R114" s="466"/>
      <c r="S114" s="466"/>
      <c r="T114" s="465"/>
      <c r="U114" s="465"/>
      <c r="V114" s="466"/>
      <c r="W114" s="571"/>
    </row>
    <row r="115" spans="1:23">
      <c r="A115" s="207" t="s">
        <v>105</v>
      </c>
      <c r="B115" s="207"/>
      <c r="C115" s="1100">
        <v>47285.51</v>
      </c>
      <c r="D115" s="1100">
        <v>47285.51</v>
      </c>
      <c r="E115" s="1100">
        <v>47285.51</v>
      </c>
      <c r="F115" s="1100">
        <v>47285.51</v>
      </c>
      <c r="G115" s="1100">
        <v>47285.51</v>
      </c>
      <c r="H115" s="1100">
        <v>47285.51</v>
      </c>
      <c r="I115" s="1100">
        <v>47285.51</v>
      </c>
      <c r="J115" s="1100">
        <v>47285.51</v>
      </c>
      <c r="K115" s="1100">
        <v>47285.51</v>
      </c>
      <c r="L115" s="1100">
        <v>47285.51</v>
      </c>
      <c r="M115" s="1100">
        <v>-15150.28</v>
      </c>
      <c r="N115" s="1100">
        <v>44447.99</v>
      </c>
      <c r="O115" s="570"/>
      <c r="P115" s="465">
        <f>N115*12</f>
        <v>533375.88</v>
      </c>
      <c r="Q115" s="465">
        <f>P115/'Rent Roll_RedIQ 2'!$G$81</f>
        <v>2469.3327777777777</v>
      </c>
      <c r="R115" s="466">
        <f t="shared" ref="R115:R121" si="51">SUM(L115:N115)*4</f>
        <v>306332.88</v>
      </c>
      <c r="S115" s="466">
        <f>R115/'Rent Roll_RedIQ 2'!$G$81</f>
        <v>1418.2077777777779</v>
      </c>
      <c r="T115" s="465">
        <f t="shared" ref="T115:T121" si="52">SUM(I115:N115)*2</f>
        <v>436879.5</v>
      </c>
      <c r="U115" s="465">
        <f>T115/'Rent Roll_RedIQ 2'!$G$81</f>
        <v>2022.5902777777778</v>
      </c>
      <c r="V115" s="466">
        <f t="shared" ref="V115:V121" si="53">SUM(C115:N115)</f>
        <v>502152.81</v>
      </c>
      <c r="W115" s="571">
        <f>V115/'Rent Roll_RedIQ 2'!$G$81</f>
        <v>2324.7815277777777</v>
      </c>
    </row>
    <row r="116" spans="1:23">
      <c r="A116" s="206" t="s">
        <v>106</v>
      </c>
      <c r="B116" s="206"/>
      <c r="C116" s="1102">
        <v>0</v>
      </c>
      <c r="D116" s="1102">
        <v>0</v>
      </c>
      <c r="E116" s="1102">
        <v>0</v>
      </c>
      <c r="F116" s="1102">
        <v>0</v>
      </c>
      <c r="G116" s="1102">
        <v>0</v>
      </c>
      <c r="H116" s="1102">
        <v>0</v>
      </c>
      <c r="I116" s="1102">
        <v>11476.05</v>
      </c>
      <c r="J116" s="1102">
        <v>0</v>
      </c>
      <c r="K116" s="1102">
        <v>0</v>
      </c>
      <c r="L116" s="1102">
        <v>0</v>
      </c>
      <c r="M116" s="1102">
        <v>0</v>
      </c>
      <c r="N116" s="1102">
        <v>0</v>
      </c>
      <c r="O116" s="570"/>
      <c r="P116" s="465">
        <f>N116*12</f>
        <v>0</v>
      </c>
      <c r="Q116" s="465">
        <f>P116/'Rent Roll_RedIQ 2'!$G$81</f>
        <v>0</v>
      </c>
      <c r="R116" s="466">
        <f t="shared" si="51"/>
        <v>0</v>
      </c>
      <c r="S116" s="466">
        <f>R116/'Rent Roll_RedIQ 2'!$G$81</f>
        <v>0</v>
      </c>
      <c r="T116" s="465">
        <f t="shared" si="52"/>
        <v>22952.1</v>
      </c>
      <c r="U116" s="465">
        <f>T116/'Rent Roll_RedIQ 2'!$G$81</f>
        <v>106.25972222222221</v>
      </c>
      <c r="V116" s="466">
        <f t="shared" si="53"/>
        <v>11476.05</v>
      </c>
      <c r="W116" s="571">
        <f>V116/'Rent Roll_RedIQ 2'!$G$81</f>
        <v>53.129861111111104</v>
      </c>
    </row>
    <row r="117" spans="1:23">
      <c r="A117" s="206" t="s">
        <v>107</v>
      </c>
      <c r="B117" s="206"/>
      <c r="C117" s="1102">
        <v>17858.650000000001</v>
      </c>
      <c r="D117" s="1102">
        <v>17858.599999999999</v>
      </c>
      <c r="E117" s="1102">
        <v>18751.75</v>
      </c>
      <c r="F117" s="1102">
        <v>18860.29</v>
      </c>
      <c r="G117" s="1102">
        <v>18752.29</v>
      </c>
      <c r="H117" s="1102">
        <v>18860.29</v>
      </c>
      <c r="I117" s="1102">
        <v>18968.29</v>
      </c>
      <c r="J117" s="1102">
        <v>18968.830000000002</v>
      </c>
      <c r="K117" s="1102">
        <v>18860.29</v>
      </c>
      <c r="L117" s="1102">
        <v>18860.29</v>
      </c>
      <c r="M117" s="1102">
        <v>18860.29</v>
      </c>
      <c r="N117" s="1102">
        <v>18860.29</v>
      </c>
      <c r="O117" s="570"/>
      <c r="P117" s="465">
        <f>N117*12</f>
        <v>226323.48</v>
      </c>
      <c r="Q117" s="465">
        <f>P117/'Rent Roll_RedIQ 2'!$G$81</f>
        <v>1047.7938888888889</v>
      </c>
      <c r="R117" s="466">
        <f t="shared" si="51"/>
        <v>226323.48</v>
      </c>
      <c r="S117" s="466">
        <f>R117/'Rent Roll_RedIQ 2'!$G$81</f>
        <v>1047.7938888888889</v>
      </c>
      <c r="T117" s="465">
        <f t="shared" si="52"/>
        <v>226756.56000000006</v>
      </c>
      <c r="U117" s="465">
        <f>T117/'Rent Roll_RedIQ 2'!$G$81</f>
        <v>1049.7988888888892</v>
      </c>
      <c r="V117" s="466">
        <f t="shared" si="53"/>
        <v>224320.15000000008</v>
      </c>
      <c r="W117" s="571">
        <f>V117/'Rent Roll_RedIQ 2'!$G$81</f>
        <v>1038.5192129629634</v>
      </c>
    </row>
    <row r="118" spans="1:23">
      <c r="A118" s="363" t="s">
        <v>569</v>
      </c>
      <c r="B118" s="363"/>
      <c r="C118" s="1102"/>
      <c r="D118" s="1102"/>
      <c r="E118" s="1102"/>
      <c r="F118" s="1102"/>
      <c r="G118" s="1102"/>
      <c r="H118" s="1102"/>
      <c r="I118" s="1102"/>
      <c r="J118" s="1102"/>
      <c r="K118" s="1102"/>
      <c r="L118" s="1102"/>
      <c r="M118" s="1102"/>
      <c r="N118" s="1102"/>
      <c r="O118" s="570"/>
      <c r="P118" s="465">
        <f>N118*12</f>
        <v>0</v>
      </c>
      <c r="Q118" s="465">
        <f>P118/'Rent Roll_RedIQ 2'!$G$81</f>
        <v>0</v>
      </c>
      <c r="R118" s="466">
        <f t="shared" si="51"/>
        <v>0</v>
      </c>
      <c r="S118" s="466">
        <f>R118/'Rent Roll_RedIQ 2'!$G$81</f>
        <v>0</v>
      </c>
      <c r="T118" s="465">
        <f t="shared" si="52"/>
        <v>0</v>
      </c>
      <c r="U118" s="465">
        <f>T118/'Rent Roll_RedIQ 2'!$G$81</f>
        <v>0</v>
      </c>
      <c r="V118" s="466">
        <f t="shared" si="53"/>
        <v>0</v>
      </c>
      <c r="W118" s="571">
        <f>V118/'Rent Roll_RedIQ 2'!$G$81</f>
        <v>0</v>
      </c>
    </row>
    <row r="119" spans="1:23">
      <c r="A119" s="363" t="s">
        <v>569</v>
      </c>
      <c r="B119" s="363"/>
      <c r="C119" s="1102"/>
      <c r="D119" s="1102"/>
      <c r="E119" s="1102"/>
      <c r="F119" s="1102"/>
      <c r="G119" s="1102"/>
      <c r="H119" s="1102"/>
      <c r="I119" s="1102"/>
      <c r="J119" s="1102"/>
      <c r="K119" s="1102"/>
      <c r="L119" s="1102"/>
      <c r="M119" s="1102"/>
      <c r="N119" s="1102"/>
      <c r="O119" s="570"/>
      <c r="P119" s="465">
        <f>N119*12</f>
        <v>0</v>
      </c>
      <c r="Q119" s="465">
        <f>P119/'Rent Roll_RedIQ 2'!$G$81</f>
        <v>0</v>
      </c>
      <c r="R119" s="466">
        <f t="shared" si="51"/>
        <v>0</v>
      </c>
      <c r="S119" s="466">
        <f>R119/'Rent Roll_RedIQ 2'!$G$81</f>
        <v>0</v>
      </c>
      <c r="T119" s="465">
        <f t="shared" si="52"/>
        <v>0</v>
      </c>
      <c r="U119" s="465">
        <f>T119/'Rent Roll_RedIQ 2'!$G$81</f>
        <v>0</v>
      </c>
      <c r="V119" s="466">
        <f t="shared" si="53"/>
        <v>0</v>
      </c>
      <c r="W119" s="571">
        <f>V119/'Rent Roll_RedIQ 2'!$G$81</f>
        <v>0</v>
      </c>
    </row>
    <row r="120" spans="1:23">
      <c r="A120" s="331"/>
      <c r="B120" s="331"/>
      <c r="C120" s="1104"/>
      <c r="D120" s="1104"/>
      <c r="E120" s="1104"/>
      <c r="F120" s="1104"/>
      <c r="G120" s="1104"/>
      <c r="H120" s="1104"/>
      <c r="I120" s="1104"/>
      <c r="J120" s="1104"/>
      <c r="K120" s="1104"/>
      <c r="L120" s="1104"/>
      <c r="M120" s="1104"/>
      <c r="N120" s="1104"/>
      <c r="O120" s="570"/>
      <c r="P120" s="466"/>
      <c r="Q120" s="466"/>
      <c r="R120" s="466"/>
      <c r="S120" s="466"/>
      <c r="T120" s="466"/>
      <c r="U120" s="466"/>
      <c r="V120" s="466"/>
      <c r="W120" s="571"/>
    </row>
    <row r="121" spans="1:23" s="1" customFormat="1">
      <c r="A121" s="50"/>
      <c r="B121" s="24" t="s">
        <v>108</v>
      </c>
      <c r="C121" s="463">
        <f>SUM(C115:C119)</f>
        <v>65144.160000000003</v>
      </c>
      <c r="D121" s="463">
        <f t="shared" ref="D121:N121" si="54">SUM(D115:D119)</f>
        <v>65144.11</v>
      </c>
      <c r="E121" s="463">
        <f t="shared" si="54"/>
        <v>66037.260000000009</v>
      </c>
      <c r="F121" s="463">
        <f t="shared" si="54"/>
        <v>66145.8</v>
      </c>
      <c r="G121" s="463">
        <f t="shared" si="54"/>
        <v>66037.8</v>
      </c>
      <c r="H121" s="463">
        <f t="shared" si="54"/>
        <v>66145.8</v>
      </c>
      <c r="I121" s="463">
        <f t="shared" si="54"/>
        <v>77729.850000000006</v>
      </c>
      <c r="J121" s="463">
        <f t="shared" si="54"/>
        <v>66254.34</v>
      </c>
      <c r="K121" s="463">
        <f t="shared" si="54"/>
        <v>66145.8</v>
      </c>
      <c r="L121" s="463">
        <f t="shared" si="54"/>
        <v>66145.8</v>
      </c>
      <c r="M121" s="463">
        <f t="shared" si="54"/>
        <v>3710.01</v>
      </c>
      <c r="N121" s="463">
        <f t="shared" si="54"/>
        <v>63308.28</v>
      </c>
      <c r="O121" s="464"/>
      <c r="P121" s="462">
        <f>N121*12</f>
        <v>759699.36</v>
      </c>
      <c r="Q121" s="462">
        <f>P121/'Rent Roll_RedIQ 2'!$G$81</f>
        <v>3517.1266666666666</v>
      </c>
      <c r="R121" s="463">
        <f t="shared" si="51"/>
        <v>532656.36</v>
      </c>
      <c r="S121" s="463">
        <f>R121/'Rent Roll_RedIQ 2'!$G$81</f>
        <v>2466.0016666666666</v>
      </c>
      <c r="T121" s="462">
        <f t="shared" si="52"/>
        <v>686588.15999999992</v>
      </c>
      <c r="U121" s="462">
        <f>T121/'Rent Roll_RedIQ 2'!$G$81</f>
        <v>3178.6488888888885</v>
      </c>
      <c r="V121" s="463">
        <f t="shared" si="53"/>
        <v>737949.01000000013</v>
      </c>
      <c r="W121" s="573">
        <f>V121/'Rent Roll_RedIQ 2'!$G$81</f>
        <v>3416.4306018518523</v>
      </c>
    </row>
    <row r="122" spans="1:23">
      <c r="A122" s="19"/>
      <c r="C122" s="466"/>
      <c r="D122" s="466"/>
      <c r="E122" s="466"/>
      <c r="F122" s="466"/>
      <c r="G122" s="466"/>
      <c r="H122" s="466"/>
      <c r="I122" s="466"/>
      <c r="J122" s="466"/>
      <c r="K122" s="466"/>
      <c r="L122" s="466"/>
      <c r="M122" s="466"/>
      <c r="N122" s="466"/>
      <c r="O122" s="466"/>
      <c r="P122" s="465"/>
      <c r="Q122" s="465"/>
      <c r="R122" s="466"/>
      <c r="S122" s="466"/>
      <c r="T122" s="465"/>
      <c r="U122" s="465"/>
      <c r="V122" s="466"/>
      <c r="W122" s="571"/>
    </row>
    <row r="123" spans="1:23">
      <c r="A123" s="319" t="s">
        <v>584</v>
      </c>
      <c r="B123" s="209"/>
      <c r="C123" s="1830">
        <v>4500</v>
      </c>
      <c r="D123" s="1830">
        <v>4500</v>
      </c>
      <c r="E123" s="1830">
        <v>4500</v>
      </c>
      <c r="F123" s="1830">
        <v>4500</v>
      </c>
      <c r="G123" s="1830">
        <v>4500</v>
      </c>
      <c r="H123" s="1830">
        <v>4500</v>
      </c>
      <c r="I123" s="1830">
        <v>4500</v>
      </c>
      <c r="J123" s="1830">
        <v>4500</v>
      </c>
      <c r="K123" s="1830">
        <v>4500</v>
      </c>
      <c r="L123" s="1830">
        <v>4500</v>
      </c>
      <c r="M123" s="1830">
        <v>4500</v>
      </c>
      <c r="N123" s="1830">
        <v>4500</v>
      </c>
      <c r="O123" s="570"/>
      <c r="P123" s="580"/>
      <c r="Q123" s="580">
        <f>P123/'Rent Roll_RedIQ 2'!$G$81</f>
        <v>0</v>
      </c>
      <c r="R123" s="581"/>
      <c r="S123" s="581">
        <f>R123/'Rent Roll_RedIQ 2'!$G$81</f>
        <v>0</v>
      </c>
      <c r="T123" s="580"/>
      <c r="U123" s="580">
        <f>T123/'Rent Roll_RedIQ 2'!$G$81</f>
        <v>0</v>
      </c>
      <c r="V123" s="581">
        <f>SUM(C123:N123)</f>
        <v>54000</v>
      </c>
      <c r="W123" s="582">
        <f>V123/'Rent Roll_RedIQ 2'!$G$81</f>
        <v>250</v>
      </c>
    </row>
    <row r="124" spans="1:23">
      <c r="A124" s="19"/>
      <c r="C124" s="466"/>
      <c r="D124" s="466"/>
      <c r="E124" s="466"/>
      <c r="F124" s="466"/>
      <c r="G124" s="466"/>
      <c r="H124" s="466"/>
      <c r="I124" s="466"/>
      <c r="J124" s="466"/>
      <c r="K124" s="466"/>
      <c r="L124" s="466"/>
      <c r="M124" s="466"/>
      <c r="N124" s="466"/>
      <c r="O124" s="466"/>
      <c r="P124" s="465"/>
      <c r="Q124" s="465"/>
      <c r="R124" s="466"/>
      <c r="S124" s="466"/>
      <c r="T124" s="465"/>
      <c r="U124" s="465"/>
      <c r="V124" s="466"/>
      <c r="W124" s="571"/>
    </row>
    <row r="125" spans="1:23" s="1" customFormat="1">
      <c r="A125" s="256" t="s">
        <v>109</v>
      </c>
      <c r="B125" s="256"/>
      <c r="C125" s="468">
        <f>C113+C121+C123</f>
        <v>160204.75</v>
      </c>
      <c r="D125" s="468">
        <f t="shared" ref="D125:N125" si="55">D113+D121+D123</f>
        <v>173288.97</v>
      </c>
      <c r="E125" s="468">
        <f t="shared" si="55"/>
        <v>152600.88</v>
      </c>
      <c r="F125" s="468">
        <f t="shared" si="55"/>
        <v>160822.27000000002</v>
      </c>
      <c r="G125" s="468">
        <f t="shared" si="55"/>
        <v>147597.04999999999</v>
      </c>
      <c r="H125" s="468">
        <f t="shared" si="55"/>
        <v>168051.53999999998</v>
      </c>
      <c r="I125" s="468">
        <f t="shared" si="55"/>
        <v>172323.19</v>
      </c>
      <c r="J125" s="468">
        <f t="shared" si="55"/>
        <v>185004</v>
      </c>
      <c r="K125" s="468">
        <f t="shared" si="55"/>
        <v>175925.5</v>
      </c>
      <c r="L125" s="468">
        <f t="shared" si="55"/>
        <v>149359.72999999998</v>
      </c>
      <c r="M125" s="468">
        <f t="shared" si="55"/>
        <v>105007.01999999999</v>
      </c>
      <c r="N125" s="468">
        <f t="shared" si="55"/>
        <v>179435.27000000002</v>
      </c>
      <c r="O125" s="464"/>
      <c r="P125" s="468">
        <f>N125*12</f>
        <v>2153223.2400000002</v>
      </c>
      <c r="Q125" s="468">
        <f>P125/'Rent Roll_RedIQ 2'!$G$81</f>
        <v>9968.6261111111126</v>
      </c>
      <c r="R125" s="468">
        <f>SUM(L125:N125)*4</f>
        <v>1735208.08</v>
      </c>
      <c r="S125" s="468">
        <f>R125/'Rent Roll_RedIQ 2'!$G$81</f>
        <v>8033.370740740741</v>
      </c>
      <c r="T125" s="468">
        <f>SUM(I125:N125)*2</f>
        <v>1934109.42</v>
      </c>
      <c r="U125" s="468">
        <f>T125/'Rent Roll_RedIQ 2'!$G$81</f>
        <v>8954.2102777777782</v>
      </c>
      <c r="V125" s="468">
        <f>SUM(C125:N125)</f>
        <v>1929620.17</v>
      </c>
      <c r="W125" s="576">
        <f>V125/'Rent Roll_RedIQ 2'!$G$81</f>
        <v>8933.4267129629625</v>
      </c>
    </row>
    <row r="126" spans="1:23">
      <c r="A126" s="19"/>
      <c r="C126" s="466"/>
      <c r="D126" s="466"/>
      <c r="E126" s="466"/>
      <c r="F126" s="466"/>
      <c r="G126" s="466"/>
      <c r="H126" s="466"/>
      <c r="I126" s="466"/>
      <c r="J126" s="466"/>
      <c r="K126" s="466"/>
      <c r="L126" s="466"/>
      <c r="M126" s="466"/>
      <c r="N126" s="466"/>
      <c r="O126" s="466"/>
      <c r="P126" s="465"/>
      <c r="Q126" s="465"/>
      <c r="R126" s="466"/>
      <c r="S126" s="466"/>
      <c r="T126" s="465"/>
      <c r="U126" s="465"/>
      <c r="V126" s="466"/>
      <c r="W126" s="571"/>
    </row>
    <row r="127" spans="1:23" s="1" customFormat="1">
      <c r="A127" s="256" t="s">
        <v>110</v>
      </c>
      <c r="B127" s="256"/>
      <c r="C127" s="468">
        <f t="shared" ref="C127:N127" si="56">C69-C125</f>
        <v>138168.10000000003</v>
      </c>
      <c r="D127" s="468">
        <f t="shared" si="56"/>
        <v>125615.1</v>
      </c>
      <c r="E127" s="468">
        <f t="shared" si="56"/>
        <v>140098.14000000001</v>
      </c>
      <c r="F127" s="468">
        <f t="shared" si="56"/>
        <v>135140.41999999998</v>
      </c>
      <c r="G127" s="468">
        <f t="shared" si="56"/>
        <v>145744.56</v>
      </c>
      <c r="H127" s="468">
        <f t="shared" si="56"/>
        <v>128208.52000000002</v>
      </c>
      <c r="I127" s="468">
        <f t="shared" si="56"/>
        <v>120794.16999999998</v>
      </c>
      <c r="J127" s="468">
        <f t="shared" si="56"/>
        <v>101502.01999999996</v>
      </c>
      <c r="K127" s="468">
        <f t="shared" si="56"/>
        <v>105743.44</v>
      </c>
      <c r="L127" s="468">
        <f t="shared" si="56"/>
        <v>129771.45000000001</v>
      </c>
      <c r="M127" s="468">
        <f t="shared" si="56"/>
        <v>172274.52000000005</v>
      </c>
      <c r="N127" s="468">
        <f t="shared" si="56"/>
        <v>93687.330000000016</v>
      </c>
      <c r="O127" s="464"/>
      <c r="P127" s="468">
        <f>N127*12</f>
        <v>1124247.9600000002</v>
      </c>
      <c r="Q127" s="468">
        <f>P127/'Rent Roll_RedIQ 2'!$G$81</f>
        <v>5204.8516666666674</v>
      </c>
      <c r="R127" s="468">
        <f>SUM(L127:N127)*4</f>
        <v>1582933.2000000004</v>
      </c>
      <c r="S127" s="468">
        <f>R127/'Rent Roll_RedIQ 2'!$G$81</f>
        <v>7328.394444444446</v>
      </c>
      <c r="T127" s="468">
        <f>SUM(I127:N127)*2</f>
        <v>1447545.8599999999</v>
      </c>
      <c r="U127" s="468">
        <f>T127/'Rent Roll_RedIQ 2'!$G$81</f>
        <v>6701.6012037037035</v>
      </c>
      <c r="V127" s="468">
        <f>SUM(C127:N127)</f>
        <v>1536747.77</v>
      </c>
      <c r="W127" s="576">
        <f>V127/'Rent Roll_RedIQ 2'!$G$81</f>
        <v>7114.5730092592594</v>
      </c>
    </row>
    <row r="128" spans="1:23">
      <c r="A128" s="19" t="s">
        <v>408</v>
      </c>
      <c r="C128" s="1103">
        <v>138168.1</v>
      </c>
      <c r="D128" s="1103">
        <v>125615.1</v>
      </c>
      <c r="E128" s="1103">
        <v>140098.13999999998</v>
      </c>
      <c r="F128" s="1103">
        <v>135140.42000000001</v>
      </c>
      <c r="G128" s="1103">
        <v>145744.56</v>
      </c>
      <c r="H128" s="1103">
        <v>128208.52</v>
      </c>
      <c r="I128" s="1103">
        <v>120794.17</v>
      </c>
      <c r="J128" s="1103">
        <v>101502.01999999999</v>
      </c>
      <c r="K128" s="1103">
        <v>105743.44</v>
      </c>
      <c r="L128" s="1103">
        <v>129771.45</v>
      </c>
      <c r="M128" s="1103">
        <v>172274.52</v>
      </c>
      <c r="N128" s="1103">
        <v>93687.33</v>
      </c>
      <c r="O128" s="570"/>
      <c r="P128" s="465"/>
      <c r="Q128" s="465"/>
      <c r="R128" s="466"/>
      <c r="S128" s="466"/>
      <c r="T128" s="465"/>
      <c r="U128" s="465"/>
      <c r="V128" s="466"/>
      <c r="W128" s="571"/>
    </row>
    <row r="129" spans="1:23" ht="15" thickBot="1">
      <c r="A129" s="22"/>
      <c r="B129" s="23"/>
      <c r="C129" s="23"/>
      <c r="D129" s="23"/>
      <c r="E129" s="23"/>
      <c r="F129" s="23"/>
      <c r="G129" s="23"/>
      <c r="H129" s="23"/>
      <c r="I129" s="23"/>
      <c r="J129" s="23"/>
      <c r="K129" s="23"/>
      <c r="L129" s="23"/>
      <c r="M129" s="23"/>
      <c r="N129" s="23"/>
      <c r="P129" s="55"/>
      <c r="Q129" s="55"/>
      <c r="R129" s="23"/>
      <c r="S129" s="23"/>
      <c r="T129" s="55"/>
      <c r="U129" s="55"/>
      <c r="V129" s="23"/>
      <c r="W129" s="56"/>
    </row>
    <row r="132" spans="1:23">
      <c r="F132" s="466"/>
      <c r="N132" s="466"/>
    </row>
  </sheetData>
  <phoneticPr fontId="35" type="noConversion"/>
  <conditionalFormatting sqref="C127:N127">
    <cfRule type="cellIs" dxfId="6" priority="1" operator="notEqual">
      <formula>C$128</formula>
    </cfRule>
  </conditionalFormatting>
  <conditionalFormatting sqref="C129:N129">
    <cfRule type="cellIs" priority="3" operator="notEqual">
      <formula>"""TRUE"""</formula>
    </cfRule>
  </conditionalFormatting>
  <pageMargins left="0.7" right="0.7" top="0.75" bottom="0.75" header="0.3" footer="0.3"/>
  <pageSetup orientation="portrait" r:id="rId1"/>
  <ignoredErrors>
    <ignoredError sqref="R128:W128 W59" formula="1"/>
    <ignoredError sqref="R121:W127 R59:V59 R60:W65 R24:W24 R21:W21 R56:W58 R68:W69 R67:U67 W67 R26:W31 R114:W119 R54:W54 R33:W36 R71:W72 S113:W113 R38:W44" formula="1" formulaRange="1"/>
    <ignoredError sqref="C73:L73 N73 C93:N93" formulaRange="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75FDE-18C8-4479-9DCD-5FF3D0E9B64C}">
  <sheetPr codeName="Sheet9">
    <tabColor theme="7" tint="0.79998168889431442"/>
  </sheetPr>
  <dimension ref="A1:AL900"/>
  <sheetViews>
    <sheetView showGridLines="0" workbookViewId="0">
      <pane ySplit="4" topLeftCell="A5" activePane="bottomLeft" state="frozen"/>
      <selection activeCell="E1" sqref="E1"/>
      <selection pane="bottomLeft" activeCell="A5" sqref="A5"/>
    </sheetView>
  </sheetViews>
  <sheetFormatPr defaultColWidth="9.1796875" defaultRowHeight="14.5"/>
  <cols>
    <col min="1" max="1" width="2.54296875" style="454" customWidth="1"/>
    <col min="2" max="2" width="14.54296875" customWidth="1"/>
    <col min="3" max="3" width="16.54296875" customWidth="1"/>
    <col min="4" max="4" width="10" customWidth="1"/>
    <col min="5" max="6" width="7.26953125" customWidth="1"/>
    <col min="7" max="20" width="13.54296875" customWidth="1"/>
    <col min="21" max="21" width="7.26953125" customWidth="1"/>
    <col min="22" max="23" width="13.54296875" customWidth="1"/>
    <col min="24" max="24" width="7.26953125" customWidth="1"/>
    <col min="25" max="35" width="13.54296875" customWidth="1"/>
    <col min="36" max="36" width="2.54296875" customWidth="1"/>
    <col min="38" max="38" width="34.26953125" bestFit="1" customWidth="1"/>
  </cols>
  <sheetData>
    <row r="1" spans="2:38" s="454" customFormat="1" ht="15" customHeight="1">
      <c r="B1" s="457" t="s">
        <v>426</v>
      </c>
      <c r="C1" s="1164">
        <v>45670</v>
      </c>
    </row>
    <row r="2" spans="2:38" ht="18" customHeight="1">
      <c r="B2" s="437" t="s">
        <v>253</v>
      </c>
      <c r="C2" s="437"/>
      <c r="D2" s="437"/>
      <c r="E2" s="437"/>
      <c r="F2" s="437"/>
      <c r="G2" s="437" t="s">
        <v>254</v>
      </c>
      <c r="H2" s="437"/>
      <c r="I2" s="437"/>
      <c r="J2" s="437"/>
      <c r="K2" s="437" t="s">
        <v>255</v>
      </c>
      <c r="L2" s="437"/>
      <c r="M2" s="437"/>
      <c r="N2" s="437"/>
      <c r="O2" s="437"/>
      <c r="P2" s="437"/>
      <c r="Q2" s="437"/>
      <c r="R2" s="437"/>
      <c r="S2" s="437"/>
      <c r="T2" s="437"/>
      <c r="U2" s="437"/>
      <c r="V2" s="437"/>
      <c r="W2" s="437"/>
      <c r="X2" s="437"/>
      <c r="Y2" s="437" t="s">
        <v>252</v>
      </c>
      <c r="Z2" s="437"/>
      <c r="AA2" s="437"/>
      <c r="AB2" s="437"/>
      <c r="AC2" s="437"/>
      <c r="AD2" s="437"/>
      <c r="AE2" s="437"/>
      <c r="AF2" s="437"/>
      <c r="AG2" s="437"/>
      <c r="AH2" s="437"/>
      <c r="AI2" s="437"/>
      <c r="AJ2" s="455"/>
      <c r="AL2" s="437" t="s">
        <v>560</v>
      </c>
    </row>
    <row r="3" spans="2:38" ht="18" customHeight="1">
      <c r="B3" s="436"/>
      <c r="C3" s="436"/>
      <c r="D3" s="436"/>
      <c r="E3" s="436"/>
      <c r="F3" s="436"/>
      <c r="G3" s="436"/>
      <c r="H3" s="436" t="s">
        <v>256</v>
      </c>
      <c r="I3" s="436" t="s">
        <v>257</v>
      </c>
      <c r="J3" s="436" t="s">
        <v>258</v>
      </c>
      <c r="K3" s="436" t="s">
        <v>259</v>
      </c>
      <c r="L3" s="436" t="s">
        <v>260</v>
      </c>
      <c r="M3" s="436" t="s">
        <v>261</v>
      </c>
      <c r="N3" s="436" t="s">
        <v>262</v>
      </c>
      <c r="O3" s="436" t="s">
        <v>263</v>
      </c>
      <c r="P3" s="436" t="s">
        <v>264</v>
      </c>
      <c r="Q3" s="436" t="s">
        <v>265</v>
      </c>
      <c r="R3" s="436" t="s">
        <v>266</v>
      </c>
      <c r="S3" s="436" t="s">
        <v>266</v>
      </c>
      <c r="T3" s="436" t="s">
        <v>267</v>
      </c>
      <c r="U3" s="436"/>
      <c r="V3" s="436" t="s">
        <v>268</v>
      </c>
      <c r="W3" s="436" t="s">
        <v>269</v>
      </c>
      <c r="X3" s="436" t="s">
        <v>270</v>
      </c>
      <c r="Y3" s="436" t="s">
        <v>259</v>
      </c>
      <c r="Z3" s="436" t="s">
        <v>260</v>
      </c>
      <c r="AA3" s="436" t="s">
        <v>261</v>
      </c>
      <c r="AB3" s="436" t="s">
        <v>271</v>
      </c>
      <c r="AC3" s="436" t="s">
        <v>263</v>
      </c>
      <c r="AD3" s="436" t="s">
        <v>264</v>
      </c>
      <c r="AE3" s="436" t="s">
        <v>265</v>
      </c>
      <c r="AF3" s="436" t="s">
        <v>266</v>
      </c>
      <c r="AG3" s="436" t="s">
        <v>266</v>
      </c>
      <c r="AH3" s="436" t="s">
        <v>267</v>
      </c>
      <c r="AI3" s="436" t="s">
        <v>268</v>
      </c>
      <c r="AJ3" s="455"/>
      <c r="AL3" s="436" t="s">
        <v>682</v>
      </c>
    </row>
    <row r="4" spans="2:38">
      <c r="B4" s="435" t="s">
        <v>272</v>
      </c>
      <c r="C4" s="435" t="s">
        <v>138</v>
      </c>
      <c r="D4" s="435" t="s">
        <v>141</v>
      </c>
      <c r="E4" s="435" t="s">
        <v>139</v>
      </c>
      <c r="F4" s="435" t="s">
        <v>140</v>
      </c>
      <c r="G4" s="435" t="s">
        <v>273</v>
      </c>
      <c r="H4" s="435" t="s">
        <v>274</v>
      </c>
      <c r="I4" s="435" t="s">
        <v>274</v>
      </c>
      <c r="J4" s="435" t="s">
        <v>275</v>
      </c>
      <c r="K4" s="435" t="s">
        <v>275</v>
      </c>
      <c r="L4" s="435" t="s">
        <v>86</v>
      </c>
      <c r="M4" s="435" t="s">
        <v>275</v>
      </c>
      <c r="N4" s="435" t="s">
        <v>275</v>
      </c>
      <c r="O4" s="435" t="s">
        <v>86</v>
      </c>
      <c r="P4" s="435" t="s">
        <v>276</v>
      </c>
      <c r="Q4" s="435" t="s">
        <v>111</v>
      </c>
      <c r="R4" s="435" t="s">
        <v>178</v>
      </c>
      <c r="S4" s="435" t="s">
        <v>277</v>
      </c>
      <c r="T4" s="435" t="s">
        <v>278</v>
      </c>
      <c r="U4" s="435" t="s">
        <v>279</v>
      </c>
      <c r="V4" s="435" t="s">
        <v>280</v>
      </c>
      <c r="W4" s="435" t="s">
        <v>280</v>
      </c>
      <c r="X4" s="435" t="s">
        <v>281</v>
      </c>
      <c r="Y4" s="435" t="s">
        <v>275</v>
      </c>
      <c r="Z4" s="435" t="s">
        <v>86</v>
      </c>
      <c r="AA4" s="435" t="s">
        <v>275</v>
      </c>
      <c r="AB4" s="435" t="s">
        <v>275</v>
      </c>
      <c r="AC4" s="435" t="s">
        <v>86</v>
      </c>
      <c r="AD4" s="435" t="s">
        <v>276</v>
      </c>
      <c r="AE4" s="435" t="s">
        <v>111</v>
      </c>
      <c r="AF4" s="435" t="s">
        <v>178</v>
      </c>
      <c r="AG4" s="435" t="s">
        <v>277</v>
      </c>
      <c r="AH4" s="435" t="s">
        <v>278</v>
      </c>
      <c r="AI4" s="435" t="s">
        <v>280</v>
      </c>
      <c r="AJ4" s="455"/>
      <c r="AL4" s="435" t="s">
        <v>675</v>
      </c>
    </row>
    <row r="5" spans="2:38">
      <c r="B5" s="1782" t="s">
        <v>722</v>
      </c>
      <c r="C5" s="1166" t="s">
        <v>689</v>
      </c>
      <c r="D5" s="1174">
        <v>765</v>
      </c>
      <c r="E5" s="1175">
        <v>1</v>
      </c>
      <c r="F5" s="1176">
        <v>1</v>
      </c>
      <c r="G5" s="1165" t="s">
        <v>258</v>
      </c>
      <c r="H5" s="1166"/>
      <c r="I5" s="1166" t="s">
        <v>282</v>
      </c>
      <c r="J5" s="1167">
        <v>1200</v>
      </c>
      <c r="K5" s="1167">
        <v>1200</v>
      </c>
      <c r="L5" s="1167"/>
      <c r="M5" s="1167">
        <v>1200</v>
      </c>
      <c r="N5" s="1167"/>
      <c r="O5" s="1167"/>
      <c r="P5" s="1167"/>
      <c r="Q5" s="1167"/>
      <c r="R5" s="1168">
        <v>45653</v>
      </c>
      <c r="S5" s="1168">
        <v>46022</v>
      </c>
      <c r="T5" s="1169">
        <v>12</v>
      </c>
      <c r="U5" s="1166"/>
      <c r="V5" s="1168">
        <v>45653</v>
      </c>
      <c r="W5" s="1168"/>
      <c r="X5" s="1166"/>
      <c r="Y5" s="1170"/>
      <c r="Z5" s="1171"/>
      <c r="AA5" s="1171"/>
      <c r="AB5" s="1171"/>
      <c r="AC5" s="1171"/>
      <c r="AD5" s="1171"/>
      <c r="AE5" s="1171"/>
      <c r="AF5" s="1172"/>
      <c r="AG5" s="1172"/>
      <c r="AH5" s="1173"/>
      <c r="AI5" s="1172"/>
      <c r="AJ5" s="456"/>
      <c r="AL5" s="1418">
        <f t="shared" ref="AL5:AL68" si="0">IF(K5&gt;1,K5,J5)</f>
        <v>1200</v>
      </c>
    </row>
    <row r="6" spans="2:38">
      <c r="B6" s="1782" t="s">
        <v>748</v>
      </c>
      <c r="C6" s="1166" t="s">
        <v>689</v>
      </c>
      <c r="D6" s="1174">
        <v>765</v>
      </c>
      <c r="E6" s="1175">
        <v>1</v>
      </c>
      <c r="F6" s="1176">
        <v>1</v>
      </c>
      <c r="G6" s="1165" t="s">
        <v>258</v>
      </c>
      <c r="H6" s="1166"/>
      <c r="I6" s="1166" t="s">
        <v>282</v>
      </c>
      <c r="J6" s="1167">
        <v>1200</v>
      </c>
      <c r="K6" s="1167">
        <v>1150</v>
      </c>
      <c r="L6" s="1167"/>
      <c r="M6" s="1167">
        <v>1150</v>
      </c>
      <c r="N6" s="1167"/>
      <c r="O6" s="1167"/>
      <c r="P6" s="1167"/>
      <c r="Q6" s="1167">
        <v>66</v>
      </c>
      <c r="R6" s="1168">
        <v>45658</v>
      </c>
      <c r="S6" s="1168">
        <v>46022</v>
      </c>
      <c r="T6" s="1169">
        <v>12</v>
      </c>
      <c r="U6" s="1166"/>
      <c r="V6" s="1168">
        <v>44743</v>
      </c>
      <c r="W6" s="1168"/>
      <c r="X6" s="1166"/>
      <c r="Y6" s="1170"/>
      <c r="Z6" s="1171"/>
      <c r="AA6" s="1171"/>
      <c r="AB6" s="1171"/>
      <c r="AC6" s="1171"/>
      <c r="AD6" s="1171"/>
      <c r="AE6" s="1171"/>
      <c r="AF6" s="1172"/>
      <c r="AG6" s="1172"/>
      <c r="AH6" s="1173"/>
      <c r="AI6" s="1172"/>
      <c r="AJ6" s="456"/>
      <c r="AL6" s="1418">
        <f t="shared" si="0"/>
        <v>1150</v>
      </c>
    </row>
    <row r="7" spans="2:38">
      <c r="B7" s="1782" t="s">
        <v>777</v>
      </c>
      <c r="C7" s="1166" t="s">
        <v>690</v>
      </c>
      <c r="D7" s="1174">
        <v>1093</v>
      </c>
      <c r="E7" s="1175">
        <v>2</v>
      </c>
      <c r="F7" s="1176">
        <v>2</v>
      </c>
      <c r="G7" s="1165" t="s">
        <v>258</v>
      </c>
      <c r="H7" s="1166"/>
      <c r="I7" s="1166" t="s">
        <v>282</v>
      </c>
      <c r="J7" s="1167">
        <v>1400</v>
      </c>
      <c r="K7" s="1167">
        <v>1350</v>
      </c>
      <c r="L7" s="1167"/>
      <c r="M7" s="1167">
        <v>1350</v>
      </c>
      <c r="N7" s="1167"/>
      <c r="O7" s="1167"/>
      <c r="P7" s="1167"/>
      <c r="Q7" s="1167"/>
      <c r="R7" s="1168">
        <v>45658</v>
      </c>
      <c r="S7" s="1168">
        <v>46022</v>
      </c>
      <c r="T7" s="1169">
        <v>12</v>
      </c>
      <c r="U7" s="1166"/>
      <c r="V7" s="1168">
        <v>45471</v>
      </c>
      <c r="W7" s="1168"/>
      <c r="X7" s="1166"/>
      <c r="Y7" s="1170"/>
      <c r="Z7" s="1171"/>
      <c r="AA7" s="1171"/>
      <c r="AB7" s="1171"/>
      <c r="AC7" s="1171"/>
      <c r="AD7" s="1171"/>
      <c r="AE7" s="1171"/>
      <c r="AF7" s="1172"/>
      <c r="AG7" s="1172"/>
      <c r="AH7" s="1173"/>
      <c r="AI7" s="1172"/>
      <c r="AJ7" s="456"/>
      <c r="AL7" s="1418">
        <f t="shared" si="0"/>
        <v>1350</v>
      </c>
    </row>
    <row r="8" spans="2:38">
      <c r="B8" s="1782" t="s">
        <v>783</v>
      </c>
      <c r="C8" s="1166" t="s">
        <v>690</v>
      </c>
      <c r="D8" s="1174">
        <v>1093</v>
      </c>
      <c r="E8" s="1175">
        <v>2</v>
      </c>
      <c r="F8" s="1176">
        <v>2</v>
      </c>
      <c r="G8" s="1165" t="s">
        <v>258</v>
      </c>
      <c r="H8" s="1166"/>
      <c r="I8" s="1166" t="s">
        <v>282</v>
      </c>
      <c r="J8" s="1167">
        <v>1400</v>
      </c>
      <c r="K8" s="1167">
        <v>1400</v>
      </c>
      <c r="L8" s="1167"/>
      <c r="M8" s="1167">
        <v>1400</v>
      </c>
      <c r="N8" s="1167"/>
      <c r="O8" s="1167"/>
      <c r="P8" s="1167"/>
      <c r="Q8" s="1167"/>
      <c r="R8" s="1168">
        <v>45646</v>
      </c>
      <c r="S8" s="1168">
        <v>46022</v>
      </c>
      <c r="T8" s="1169">
        <v>12</v>
      </c>
      <c r="U8" s="1166"/>
      <c r="V8" s="1168">
        <v>45646</v>
      </c>
      <c r="W8" s="1168"/>
      <c r="X8" s="1166"/>
      <c r="Y8" s="1170"/>
      <c r="Z8" s="1171"/>
      <c r="AA8" s="1171"/>
      <c r="AB8" s="1171"/>
      <c r="AC8" s="1171"/>
      <c r="AD8" s="1171"/>
      <c r="AE8" s="1171"/>
      <c r="AF8" s="1172"/>
      <c r="AG8" s="1172"/>
      <c r="AH8" s="1173"/>
      <c r="AI8" s="1172"/>
      <c r="AJ8" s="456"/>
      <c r="AL8" s="1418">
        <f t="shared" si="0"/>
        <v>1400</v>
      </c>
    </row>
    <row r="9" spans="2:38">
      <c r="B9" s="1782" t="s">
        <v>825</v>
      </c>
      <c r="C9" s="1166" t="s">
        <v>689</v>
      </c>
      <c r="D9" s="1174">
        <v>765</v>
      </c>
      <c r="E9" s="1175">
        <v>1</v>
      </c>
      <c r="F9" s="1176">
        <v>1</v>
      </c>
      <c r="G9" s="1165" t="s">
        <v>258</v>
      </c>
      <c r="H9" s="1166"/>
      <c r="I9" s="1166" t="s">
        <v>282</v>
      </c>
      <c r="J9" s="1167">
        <v>1200</v>
      </c>
      <c r="K9" s="1167">
        <v>1000</v>
      </c>
      <c r="L9" s="1167"/>
      <c r="M9" s="1167">
        <v>1000</v>
      </c>
      <c r="N9" s="1167"/>
      <c r="O9" s="1167"/>
      <c r="P9" s="1167"/>
      <c r="Q9" s="1167"/>
      <c r="R9" s="1168">
        <v>45657</v>
      </c>
      <c r="S9" s="1168">
        <v>46022</v>
      </c>
      <c r="T9" s="1169">
        <v>12</v>
      </c>
      <c r="U9" s="1166"/>
      <c r="V9" s="1168">
        <v>45657</v>
      </c>
      <c r="W9" s="1168"/>
      <c r="X9" s="1166"/>
      <c r="Y9" s="1170"/>
      <c r="Z9" s="1171"/>
      <c r="AA9" s="1171"/>
      <c r="AB9" s="1171"/>
      <c r="AC9" s="1171"/>
      <c r="AD9" s="1171"/>
      <c r="AE9" s="1171"/>
      <c r="AF9" s="1172"/>
      <c r="AG9" s="1172"/>
      <c r="AH9" s="1173"/>
      <c r="AI9" s="1172"/>
      <c r="AJ9" s="456"/>
      <c r="AL9" s="1418">
        <f t="shared" si="0"/>
        <v>1000</v>
      </c>
    </row>
    <row r="10" spans="2:38">
      <c r="B10" s="1782" t="s">
        <v>838</v>
      </c>
      <c r="C10" s="1166" t="s">
        <v>691</v>
      </c>
      <c r="D10" s="1174">
        <v>1118</v>
      </c>
      <c r="E10" s="1175">
        <v>2</v>
      </c>
      <c r="F10" s="1176">
        <v>2</v>
      </c>
      <c r="G10" s="1165" t="s">
        <v>258</v>
      </c>
      <c r="H10" s="1166"/>
      <c r="I10" s="1166" t="s">
        <v>282</v>
      </c>
      <c r="J10" s="1167">
        <v>1500</v>
      </c>
      <c r="K10" s="1167">
        <v>1450</v>
      </c>
      <c r="L10" s="1167"/>
      <c r="M10" s="1167">
        <v>1450</v>
      </c>
      <c r="N10" s="1167"/>
      <c r="O10" s="1167"/>
      <c r="P10" s="1167"/>
      <c r="Q10" s="1167">
        <v>-44</v>
      </c>
      <c r="R10" s="1168">
        <v>45658</v>
      </c>
      <c r="S10" s="1168">
        <v>46022</v>
      </c>
      <c r="T10" s="1169">
        <v>12</v>
      </c>
      <c r="U10" s="1166"/>
      <c r="V10" s="1168">
        <v>43077</v>
      </c>
      <c r="W10" s="1168"/>
      <c r="X10" s="1166"/>
      <c r="Y10" s="1170"/>
      <c r="Z10" s="1171"/>
      <c r="AA10" s="1171"/>
      <c r="AB10" s="1171"/>
      <c r="AC10" s="1171"/>
      <c r="AD10" s="1171"/>
      <c r="AE10" s="1171"/>
      <c r="AF10" s="1172"/>
      <c r="AG10" s="1172"/>
      <c r="AH10" s="1173"/>
      <c r="AI10" s="1172"/>
      <c r="AJ10" s="456"/>
      <c r="AL10" s="1418">
        <f t="shared" si="0"/>
        <v>1450</v>
      </c>
    </row>
    <row r="11" spans="2:38">
      <c r="B11" s="1166" t="s">
        <v>863</v>
      </c>
      <c r="C11" s="1166" t="s">
        <v>689</v>
      </c>
      <c r="D11" s="1174">
        <v>765</v>
      </c>
      <c r="E11" s="1175">
        <v>1</v>
      </c>
      <c r="F11" s="1176">
        <v>1</v>
      </c>
      <c r="G11" s="1165" t="s">
        <v>258</v>
      </c>
      <c r="H11" s="1166"/>
      <c r="I11" s="1166" t="s">
        <v>282</v>
      </c>
      <c r="J11" s="1167">
        <v>1200</v>
      </c>
      <c r="K11" s="1167">
        <v>1000</v>
      </c>
      <c r="L11" s="1167"/>
      <c r="M11" s="1167">
        <v>1000</v>
      </c>
      <c r="N11" s="1167"/>
      <c r="O11" s="1167"/>
      <c r="P11" s="1167"/>
      <c r="Q11" s="1167"/>
      <c r="R11" s="1168">
        <v>45657</v>
      </c>
      <c r="S11" s="1168">
        <v>46022</v>
      </c>
      <c r="T11" s="1169">
        <v>12</v>
      </c>
      <c r="U11" s="1166"/>
      <c r="V11" s="1168">
        <v>45657</v>
      </c>
      <c r="W11" s="1168"/>
      <c r="X11" s="1166"/>
      <c r="Y11" s="1170"/>
      <c r="Z11" s="1171"/>
      <c r="AA11" s="1171"/>
      <c r="AB11" s="1171"/>
      <c r="AC11" s="1171"/>
      <c r="AD11" s="1171"/>
      <c r="AE11" s="1171"/>
      <c r="AF11" s="1172"/>
      <c r="AG11" s="1172"/>
      <c r="AH11" s="1173"/>
      <c r="AI11" s="1172"/>
      <c r="AJ11" s="456"/>
      <c r="AL11" s="1418">
        <f t="shared" si="0"/>
        <v>1000</v>
      </c>
    </row>
    <row r="12" spans="2:38">
      <c r="B12" s="1166" t="s">
        <v>887</v>
      </c>
      <c r="C12" s="1166" t="s">
        <v>689</v>
      </c>
      <c r="D12" s="1174">
        <v>765</v>
      </c>
      <c r="E12" s="1175">
        <v>1</v>
      </c>
      <c r="F12" s="1176">
        <v>1</v>
      </c>
      <c r="G12" s="1165" t="s">
        <v>258</v>
      </c>
      <c r="H12" s="1166"/>
      <c r="I12" s="1166" t="s">
        <v>282</v>
      </c>
      <c r="J12" s="1167">
        <v>1200</v>
      </c>
      <c r="K12" s="1167">
        <v>1200</v>
      </c>
      <c r="L12" s="1167"/>
      <c r="M12" s="1167">
        <v>1200</v>
      </c>
      <c r="N12" s="1167"/>
      <c r="O12" s="1167"/>
      <c r="P12" s="1167"/>
      <c r="Q12" s="1167">
        <v>50</v>
      </c>
      <c r="R12" s="1168">
        <v>45658</v>
      </c>
      <c r="S12" s="1168">
        <v>46022</v>
      </c>
      <c r="T12" s="1169">
        <v>12</v>
      </c>
      <c r="U12" s="1166"/>
      <c r="V12" s="1168">
        <v>45471</v>
      </c>
      <c r="W12" s="1168"/>
      <c r="X12" s="1166"/>
      <c r="Y12" s="1170"/>
      <c r="Z12" s="1171"/>
      <c r="AA12" s="1171"/>
      <c r="AB12" s="1171"/>
      <c r="AC12" s="1171"/>
      <c r="AD12" s="1171"/>
      <c r="AE12" s="1171"/>
      <c r="AF12" s="1172"/>
      <c r="AG12" s="1172"/>
      <c r="AH12" s="1173"/>
      <c r="AI12" s="1172"/>
      <c r="AJ12" s="456"/>
      <c r="AL12" s="1418">
        <f t="shared" si="0"/>
        <v>1200</v>
      </c>
    </row>
    <row r="13" spans="2:38">
      <c r="B13" s="1166" t="s">
        <v>893</v>
      </c>
      <c r="C13" s="1166" t="s">
        <v>691</v>
      </c>
      <c r="D13" s="1174">
        <v>1118</v>
      </c>
      <c r="E13" s="1175">
        <v>2</v>
      </c>
      <c r="F13" s="1176">
        <v>2</v>
      </c>
      <c r="G13" s="1165" t="s">
        <v>258</v>
      </c>
      <c r="H13" s="1166"/>
      <c r="I13" s="1166" t="s">
        <v>282</v>
      </c>
      <c r="J13" s="1167">
        <v>1500</v>
      </c>
      <c r="K13" s="1167">
        <v>1425</v>
      </c>
      <c r="L13" s="1167"/>
      <c r="M13" s="1167">
        <v>1425</v>
      </c>
      <c r="N13" s="1167"/>
      <c r="O13" s="1167"/>
      <c r="P13" s="1167"/>
      <c r="Q13" s="1167">
        <v>25</v>
      </c>
      <c r="R13" s="1168">
        <v>45658</v>
      </c>
      <c r="S13" s="1168">
        <v>46022</v>
      </c>
      <c r="T13" s="1169">
        <v>12</v>
      </c>
      <c r="U13" s="1166"/>
      <c r="V13" s="1168">
        <v>43818</v>
      </c>
      <c r="W13" s="1168"/>
      <c r="X13" s="1166"/>
      <c r="Y13" s="1170"/>
      <c r="Z13" s="1171"/>
      <c r="AA13" s="1171"/>
      <c r="AB13" s="1171"/>
      <c r="AC13" s="1171"/>
      <c r="AD13" s="1171"/>
      <c r="AE13" s="1171"/>
      <c r="AF13" s="1172"/>
      <c r="AG13" s="1172"/>
      <c r="AH13" s="1173"/>
      <c r="AI13" s="1172"/>
      <c r="AJ13" s="456"/>
      <c r="AL13" s="1418">
        <f t="shared" si="0"/>
        <v>1425</v>
      </c>
    </row>
    <row r="14" spans="2:38">
      <c r="B14" s="1166" t="s">
        <v>906</v>
      </c>
      <c r="C14" s="1166" t="s">
        <v>689</v>
      </c>
      <c r="D14" s="1174">
        <v>765</v>
      </c>
      <c r="E14" s="1175">
        <v>1</v>
      </c>
      <c r="F14" s="1176">
        <v>1</v>
      </c>
      <c r="G14" s="1165" t="s">
        <v>258</v>
      </c>
      <c r="H14" s="1166"/>
      <c r="I14" s="1166" t="s">
        <v>282</v>
      </c>
      <c r="J14" s="1167">
        <v>1200</v>
      </c>
      <c r="K14" s="1167">
        <v>1150</v>
      </c>
      <c r="L14" s="1167"/>
      <c r="M14" s="1167">
        <v>1150</v>
      </c>
      <c r="N14" s="1167"/>
      <c r="O14" s="1167"/>
      <c r="P14" s="1167"/>
      <c r="Q14" s="1167">
        <v>100</v>
      </c>
      <c r="R14" s="1168">
        <v>45658</v>
      </c>
      <c r="S14" s="1168">
        <v>46022</v>
      </c>
      <c r="T14" s="1169">
        <v>12</v>
      </c>
      <c r="U14" s="1166"/>
      <c r="V14" s="1168">
        <v>40891</v>
      </c>
      <c r="W14" s="1168"/>
      <c r="X14" s="1166"/>
      <c r="Y14" s="1170"/>
      <c r="Z14" s="1171"/>
      <c r="AA14" s="1171"/>
      <c r="AB14" s="1171"/>
      <c r="AC14" s="1171"/>
      <c r="AD14" s="1171"/>
      <c r="AE14" s="1171"/>
      <c r="AF14" s="1172"/>
      <c r="AG14" s="1172"/>
      <c r="AH14" s="1173"/>
      <c r="AI14" s="1172"/>
      <c r="AJ14" s="456"/>
      <c r="AL14" s="1418">
        <f t="shared" si="0"/>
        <v>1150</v>
      </c>
    </row>
    <row r="15" spans="2:38">
      <c r="B15" s="1782" t="s">
        <v>724</v>
      </c>
      <c r="C15" s="1166" t="s">
        <v>689</v>
      </c>
      <c r="D15" s="1174">
        <v>765</v>
      </c>
      <c r="E15" s="1175">
        <v>1</v>
      </c>
      <c r="F15" s="1176">
        <v>1</v>
      </c>
      <c r="G15" s="1165" t="s">
        <v>258</v>
      </c>
      <c r="H15" s="1166"/>
      <c r="I15" s="1166" t="s">
        <v>282</v>
      </c>
      <c r="J15" s="1167">
        <v>1200</v>
      </c>
      <c r="K15" s="1167">
        <v>1200</v>
      </c>
      <c r="L15" s="1167"/>
      <c r="M15" s="1167">
        <v>1200</v>
      </c>
      <c r="N15" s="1167"/>
      <c r="O15" s="1167"/>
      <c r="P15" s="1167"/>
      <c r="Q15" s="1167">
        <v>-200</v>
      </c>
      <c r="R15" s="1168">
        <v>45639</v>
      </c>
      <c r="S15" s="1168">
        <v>46018</v>
      </c>
      <c r="T15" s="1169">
        <v>12</v>
      </c>
      <c r="U15" s="1166"/>
      <c r="V15" s="1168">
        <v>45639</v>
      </c>
      <c r="W15" s="1168"/>
      <c r="X15" s="1166"/>
      <c r="Y15" s="1170"/>
      <c r="Z15" s="1171"/>
      <c r="AA15" s="1171"/>
      <c r="AB15" s="1171"/>
      <c r="AC15" s="1171"/>
      <c r="AD15" s="1171"/>
      <c r="AE15" s="1171"/>
      <c r="AF15" s="1172"/>
      <c r="AG15" s="1172"/>
      <c r="AH15" s="1173"/>
      <c r="AI15" s="1172"/>
      <c r="AJ15" s="456"/>
      <c r="AL15" s="1418">
        <f t="shared" si="0"/>
        <v>1200</v>
      </c>
    </row>
    <row r="16" spans="2:38">
      <c r="B16" s="1782" t="s">
        <v>719</v>
      </c>
      <c r="C16" s="1166" t="s">
        <v>689</v>
      </c>
      <c r="D16" s="1174">
        <v>765</v>
      </c>
      <c r="E16" s="1175">
        <v>1</v>
      </c>
      <c r="F16" s="1176">
        <v>1</v>
      </c>
      <c r="G16" s="1165" t="s">
        <v>258</v>
      </c>
      <c r="H16" s="1166"/>
      <c r="I16" s="1166" t="s">
        <v>282</v>
      </c>
      <c r="J16" s="1167">
        <v>1200</v>
      </c>
      <c r="K16" s="1167">
        <v>1200</v>
      </c>
      <c r="L16" s="1167"/>
      <c r="M16" s="1167">
        <v>1200</v>
      </c>
      <c r="N16" s="1167"/>
      <c r="O16" s="1167"/>
      <c r="P16" s="1167"/>
      <c r="Q16" s="1167"/>
      <c r="R16" s="1168">
        <v>45653</v>
      </c>
      <c r="S16" s="1168">
        <v>46017</v>
      </c>
      <c r="T16" s="1169">
        <v>12</v>
      </c>
      <c r="U16" s="1166"/>
      <c r="V16" s="1168">
        <v>45653</v>
      </c>
      <c r="W16" s="1168"/>
      <c r="X16" s="1166"/>
      <c r="Y16" s="1170"/>
      <c r="Z16" s="1171"/>
      <c r="AA16" s="1171"/>
      <c r="AB16" s="1171"/>
      <c r="AC16" s="1171"/>
      <c r="AD16" s="1171"/>
      <c r="AE16" s="1171"/>
      <c r="AF16" s="1172"/>
      <c r="AG16" s="1172"/>
      <c r="AH16" s="1173"/>
      <c r="AI16" s="1172"/>
      <c r="AJ16" s="456"/>
      <c r="AL16" s="1418">
        <f t="shared" si="0"/>
        <v>1200</v>
      </c>
    </row>
    <row r="17" spans="2:38">
      <c r="B17" s="1782" t="s">
        <v>707</v>
      </c>
      <c r="C17" s="1166" t="s">
        <v>691</v>
      </c>
      <c r="D17" s="1174">
        <v>1118</v>
      </c>
      <c r="E17" s="1175">
        <v>2</v>
      </c>
      <c r="F17" s="1176">
        <v>2</v>
      </c>
      <c r="G17" s="1165" t="s">
        <v>258</v>
      </c>
      <c r="H17" s="1166"/>
      <c r="I17" s="1166" t="s">
        <v>282</v>
      </c>
      <c r="J17" s="1167">
        <v>1500</v>
      </c>
      <c r="K17" s="1167">
        <v>1475</v>
      </c>
      <c r="L17" s="1167"/>
      <c r="M17" s="1167">
        <v>1475</v>
      </c>
      <c r="N17" s="1167"/>
      <c r="O17" s="1167"/>
      <c r="P17" s="1167"/>
      <c r="Q17" s="1167"/>
      <c r="R17" s="1168">
        <v>45627</v>
      </c>
      <c r="S17" s="1168">
        <v>45991</v>
      </c>
      <c r="T17" s="1169">
        <v>12</v>
      </c>
      <c r="U17" s="1166"/>
      <c r="V17" s="1168">
        <v>45072</v>
      </c>
      <c r="W17" s="1168"/>
      <c r="X17" s="1166"/>
      <c r="Y17" s="1170"/>
      <c r="Z17" s="1171"/>
      <c r="AA17" s="1171"/>
      <c r="AB17" s="1171"/>
      <c r="AC17" s="1171"/>
      <c r="AD17" s="1171"/>
      <c r="AE17" s="1171"/>
      <c r="AF17" s="1172"/>
      <c r="AG17" s="1172"/>
      <c r="AH17" s="1173"/>
      <c r="AI17" s="1172"/>
      <c r="AJ17" s="456"/>
      <c r="AL17" s="1418">
        <f t="shared" si="0"/>
        <v>1475</v>
      </c>
    </row>
    <row r="18" spans="2:38">
      <c r="B18" s="1782" t="s">
        <v>750</v>
      </c>
      <c r="C18" s="1166" t="s">
        <v>691</v>
      </c>
      <c r="D18" s="1174">
        <v>1118</v>
      </c>
      <c r="E18" s="1175">
        <v>2</v>
      </c>
      <c r="F18" s="1176">
        <v>2</v>
      </c>
      <c r="G18" s="1165" t="s">
        <v>258</v>
      </c>
      <c r="H18" s="1166"/>
      <c r="I18" s="1166" t="s">
        <v>282</v>
      </c>
      <c r="J18" s="1167">
        <v>1500</v>
      </c>
      <c r="K18" s="1167">
        <v>1375</v>
      </c>
      <c r="L18" s="1167"/>
      <c r="M18" s="1167">
        <v>1375</v>
      </c>
      <c r="N18" s="1167"/>
      <c r="O18" s="1167"/>
      <c r="P18" s="1167"/>
      <c r="Q18" s="1167">
        <v>65</v>
      </c>
      <c r="R18" s="1168">
        <v>45597</v>
      </c>
      <c r="S18" s="1168">
        <v>45991</v>
      </c>
      <c r="T18" s="1169">
        <v>13</v>
      </c>
      <c r="U18" s="1166"/>
      <c r="V18" s="1168">
        <v>44694</v>
      </c>
      <c r="W18" s="1168"/>
      <c r="X18" s="1166"/>
      <c r="Y18" s="1170"/>
      <c r="Z18" s="1171"/>
      <c r="AA18" s="1171"/>
      <c r="AB18" s="1171"/>
      <c r="AC18" s="1171"/>
      <c r="AD18" s="1171"/>
      <c r="AE18" s="1171"/>
      <c r="AF18" s="1172"/>
      <c r="AG18" s="1172"/>
      <c r="AH18" s="1173"/>
      <c r="AI18" s="1172"/>
      <c r="AJ18" s="456"/>
      <c r="AL18" s="1418">
        <f t="shared" si="0"/>
        <v>1375</v>
      </c>
    </row>
    <row r="19" spans="2:38">
      <c r="B19" s="1782" t="s">
        <v>753</v>
      </c>
      <c r="C19" s="1166" t="s">
        <v>689</v>
      </c>
      <c r="D19" s="1174">
        <v>765</v>
      </c>
      <c r="E19" s="1175">
        <v>1</v>
      </c>
      <c r="F19" s="1176">
        <v>1</v>
      </c>
      <c r="G19" s="1165" t="s">
        <v>258</v>
      </c>
      <c r="H19" s="1166"/>
      <c r="I19" s="1166" t="s">
        <v>282</v>
      </c>
      <c r="J19" s="1167">
        <v>1200</v>
      </c>
      <c r="K19" s="1167">
        <v>1050</v>
      </c>
      <c r="L19" s="1167"/>
      <c r="M19" s="1167">
        <v>1050</v>
      </c>
      <c r="N19" s="1167"/>
      <c r="O19" s="1167"/>
      <c r="P19" s="1167"/>
      <c r="Q19" s="1167">
        <v>25</v>
      </c>
      <c r="R19" s="1168">
        <v>45627</v>
      </c>
      <c r="S19" s="1168">
        <v>45991</v>
      </c>
      <c r="T19" s="1169">
        <v>12</v>
      </c>
      <c r="U19" s="1166"/>
      <c r="V19" s="1168">
        <v>45191</v>
      </c>
      <c r="W19" s="1168"/>
      <c r="X19" s="1166"/>
      <c r="Y19" s="1170"/>
      <c r="Z19" s="1171"/>
      <c r="AA19" s="1171"/>
      <c r="AB19" s="1171"/>
      <c r="AC19" s="1171"/>
      <c r="AD19" s="1171"/>
      <c r="AE19" s="1171"/>
      <c r="AF19" s="1172"/>
      <c r="AG19" s="1172"/>
      <c r="AH19" s="1173"/>
      <c r="AI19" s="1172"/>
      <c r="AJ19" s="456"/>
      <c r="AL19" s="1418">
        <f t="shared" si="0"/>
        <v>1050</v>
      </c>
    </row>
    <row r="20" spans="2:38">
      <c r="B20" s="1782" t="s">
        <v>815</v>
      </c>
      <c r="C20" s="1166" t="s">
        <v>689</v>
      </c>
      <c r="D20" s="1174">
        <v>765</v>
      </c>
      <c r="E20" s="1175">
        <v>1</v>
      </c>
      <c r="F20" s="1176">
        <v>1</v>
      </c>
      <c r="G20" s="1165" t="s">
        <v>258</v>
      </c>
      <c r="H20" s="1166"/>
      <c r="I20" s="1166" t="s">
        <v>282</v>
      </c>
      <c r="J20" s="1167">
        <v>1200</v>
      </c>
      <c r="K20" s="1167">
        <v>1075</v>
      </c>
      <c r="L20" s="1167"/>
      <c r="M20" s="1167">
        <v>1075</v>
      </c>
      <c r="N20" s="1167"/>
      <c r="O20" s="1167"/>
      <c r="P20" s="1167"/>
      <c r="Q20" s="1167">
        <v>150</v>
      </c>
      <c r="R20" s="1168">
        <v>45627</v>
      </c>
      <c r="S20" s="1168">
        <v>45991</v>
      </c>
      <c r="T20" s="1169">
        <v>12</v>
      </c>
      <c r="U20" s="1166"/>
      <c r="V20" s="1168">
        <v>42709</v>
      </c>
      <c r="W20" s="1168"/>
      <c r="X20" s="1166"/>
      <c r="Y20" s="1170"/>
      <c r="Z20" s="1171"/>
      <c r="AA20" s="1171"/>
      <c r="AB20" s="1171"/>
      <c r="AC20" s="1171"/>
      <c r="AD20" s="1171"/>
      <c r="AE20" s="1171"/>
      <c r="AF20" s="1172"/>
      <c r="AG20" s="1172"/>
      <c r="AH20" s="1173"/>
      <c r="AI20" s="1172"/>
      <c r="AJ20" s="456"/>
      <c r="AL20" s="1418">
        <f t="shared" si="0"/>
        <v>1075</v>
      </c>
    </row>
    <row r="21" spans="2:38">
      <c r="B21" s="1782" t="s">
        <v>831</v>
      </c>
      <c r="C21" s="1166" t="s">
        <v>689</v>
      </c>
      <c r="D21" s="1174">
        <v>765</v>
      </c>
      <c r="E21" s="1175">
        <v>1</v>
      </c>
      <c r="F21" s="1176">
        <v>1</v>
      </c>
      <c r="G21" s="1165" t="s">
        <v>258</v>
      </c>
      <c r="H21" s="1166"/>
      <c r="I21" s="1166" t="s">
        <v>282</v>
      </c>
      <c r="J21" s="1167">
        <v>1200</v>
      </c>
      <c r="K21" s="1167">
        <v>1200</v>
      </c>
      <c r="L21" s="1167"/>
      <c r="M21" s="1167">
        <v>1200</v>
      </c>
      <c r="N21" s="1167"/>
      <c r="O21" s="1167"/>
      <c r="P21" s="1167"/>
      <c r="Q21" s="1167">
        <v>150</v>
      </c>
      <c r="R21" s="1168">
        <v>45607</v>
      </c>
      <c r="S21" s="1168">
        <v>45991</v>
      </c>
      <c r="T21" s="1169">
        <v>13</v>
      </c>
      <c r="U21" s="1166"/>
      <c r="V21" s="1168">
        <v>45607</v>
      </c>
      <c r="W21" s="1168"/>
      <c r="X21" s="1166"/>
      <c r="Y21" s="1170"/>
      <c r="Z21" s="1171"/>
      <c r="AA21" s="1171"/>
      <c r="AB21" s="1171"/>
      <c r="AC21" s="1171"/>
      <c r="AD21" s="1171"/>
      <c r="AE21" s="1171"/>
      <c r="AF21" s="1172"/>
      <c r="AG21" s="1172"/>
      <c r="AH21" s="1173"/>
      <c r="AI21" s="1172"/>
      <c r="AJ21" s="456"/>
      <c r="AL21" s="1418">
        <f t="shared" si="0"/>
        <v>1200</v>
      </c>
    </row>
    <row r="22" spans="2:38">
      <c r="B22" s="1166" t="s">
        <v>850</v>
      </c>
      <c r="C22" s="1166" t="s">
        <v>689</v>
      </c>
      <c r="D22" s="1174">
        <v>765</v>
      </c>
      <c r="E22" s="1175">
        <v>1</v>
      </c>
      <c r="F22" s="1176">
        <v>1</v>
      </c>
      <c r="G22" s="1165" t="s">
        <v>258</v>
      </c>
      <c r="H22" s="1166"/>
      <c r="I22" s="1166" t="s">
        <v>282</v>
      </c>
      <c r="J22" s="1167">
        <v>1200</v>
      </c>
      <c r="K22" s="1167">
        <v>1125</v>
      </c>
      <c r="L22" s="1167"/>
      <c r="M22" s="1167">
        <v>1125</v>
      </c>
      <c r="N22" s="1167"/>
      <c r="O22" s="1167"/>
      <c r="P22" s="1167"/>
      <c r="Q22" s="1167"/>
      <c r="R22" s="1168">
        <v>45629</v>
      </c>
      <c r="S22" s="1168">
        <v>45991</v>
      </c>
      <c r="T22" s="1169">
        <v>12</v>
      </c>
      <c r="U22" s="1166"/>
      <c r="V22" s="1168">
        <v>44897</v>
      </c>
      <c r="W22" s="1168"/>
      <c r="X22" s="1166"/>
      <c r="Y22" s="1170"/>
      <c r="Z22" s="1171"/>
      <c r="AA22" s="1171"/>
      <c r="AB22" s="1171"/>
      <c r="AC22" s="1171"/>
      <c r="AD22" s="1171"/>
      <c r="AE22" s="1171"/>
      <c r="AF22" s="1172"/>
      <c r="AG22" s="1172"/>
      <c r="AH22" s="1173"/>
      <c r="AI22" s="1172"/>
      <c r="AJ22" s="456"/>
      <c r="AL22" s="1418">
        <f t="shared" si="0"/>
        <v>1125</v>
      </c>
    </row>
    <row r="23" spans="2:38">
      <c r="B23" s="1782" t="s">
        <v>694</v>
      </c>
      <c r="C23" s="1166" t="s">
        <v>689</v>
      </c>
      <c r="D23" s="1174">
        <v>765</v>
      </c>
      <c r="E23" s="1175">
        <v>1</v>
      </c>
      <c r="F23" s="1176">
        <v>1</v>
      </c>
      <c r="G23" s="1165" t="s">
        <v>258</v>
      </c>
      <c r="H23" s="1166"/>
      <c r="I23" s="1166" t="s">
        <v>282</v>
      </c>
      <c r="J23" s="1167">
        <v>1200</v>
      </c>
      <c r="K23" s="1167">
        <v>1250</v>
      </c>
      <c r="L23" s="1167"/>
      <c r="M23" s="1167">
        <v>1250</v>
      </c>
      <c r="N23" s="1167"/>
      <c r="O23" s="1167"/>
      <c r="P23" s="1167"/>
      <c r="Q23" s="1167"/>
      <c r="R23" s="1168">
        <v>45611</v>
      </c>
      <c r="S23" s="1168">
        <v>45990</v>
      </c>
      <c r="T23" s="1169">
        <v>12</v>
      </c>
      <c r="U23" s="1166"/>
      <c r="V23" s="1168">
        <v>45611</v>
      </c>
      <c r="W23" s="1168"/>
      <c r="X23" s="1166"/>
      <c r="Y23" s="1170"/>
      <c r="Z23" s="1171"/>
      <c r="AA23" s="1171"/>
      <c r="AB23" s="1171"/>
      <c r="AC23" s="1171"/>
      <c r="AD23" s="1171"/>
      <c r="AE23" s="1171"/>
      <c r="AF23" s="1172"/>
      <c r="AG23" s="1172"/>
      <c r="AH23" s="1173"/>
      <c r="AI23" s="1172"/>
      <c r="AJ23" s="456"/>
      <c r="AL23" s="1418">
        <f t="shared" si="0"/>
        <v>1250</v>
      </c>
    </row>
    <row r="24" spans="2:38">
      <c r="B24" s="1782" t="s">
        <v>804</v>
      </c>
      <c r="C24" s="1166" t="s">
        <v>690</v>
      </c>
      <c r="D24" s="1174">
        <v>1093</v>
      </c>
      <c r="E24" s="1175">
        <v>2</v>
      </c>
      <c r="F24" s="1176">
        <v>2</v>
      </c>
      <c r="G24" s="1165" t="s">
        <v>258</v>
      </c>
      <c r="H24" s="1166"/>
      <c r="I24" s="1166" t="s">
        <v>282</v>
      </c>
      <c r="J24" s="1167">
        <v>1400</v>
      </c>
      <c r="K24" s="1167">
        <v>1450</v>
      </c>
      <c r="L24" s="1167"/>
      <c r="M24" s="1167">
        <v>1450</v>
      </c>
      <c r="N24" s="1167"/>
      <c r="O24" s="1167"/>
      <c r="P24" s="1167"/>
      <c r="Q24" s="1167"/>
      <c r="R24" s="1168">
        <v>45604</v>
      </c>
      <c r="S24" s="1168">
        <v>45968</v>
      </c>
      <c r="T24" s="1169">
        <v>12</v>
      </c>
      <c r="U24" s="1166"/>
      <c r="V24" s="1168">
        <v>45604</v>
      </c>
      <c r="W24" s="1168"/>
      <c r="X24" s="1166"/>
      <c r="Y24" s="1170"/>
      <c r="Z24" s="1171"/>
      <c r="AA24" s="1171"/>
      <c r="AB24" s="1171"/>
      <c r="AC24" s="1171"/>
      <c r="AD24" s="1171"/>
      <c r="AE24" s="1171"/>
      <c r="AF24" s="1172"/>
      <c r="AG24" s="1172"/>
      <c r="AH24" s="1173"/>
      <c r="AI24" s="1172"/>
      <c r="AJ24" s="456"/>
      <c r="AL24" s="1418">
        <f t="shared" si="0"/>
        <v>1450</v>
      </c>
    </row>
    <row r="25" spans="2:38">
      <c r="B25" s="1782" t="s">
        <v>736</v>
      </c>
      <c r="C25" s="1166" t="s">
        <v>691</v>
      </c>
      <c r="D25" s="1174">
        <v>1118</v>
      </c>
      <c r="E25" s="1175">
        <v>2</v>
      </c>
      <c r="F25" s="1176">
        <v>2</v>
      </c>
      <c r="G25" s="1165" t="s">
        <v>258</v>
      </c>
      <c r="H25" s="1166"/>
      <c r="I25" s="1166" t="s">
        <v>282</v>
      </c>
      <c r="J25" s="1167">
        <v>1500</v>
      </c>
      <c r="K25" s="1167">
        <v>1500</v>
      </c>
      <c r="L25" s="1167"/>
      <c r="M25" s="1167">
        <v>1500</v>
      </c>
      <c r="N25" s="1167"/>
      <c r="O25" s="1167"/>
      <c r="P25" s="1167"/>
      <c r="Q25" s="1167"/>
      <c r="R25" s="1168">
        <v>45590</v>
      </c>
      <c r="S25" s="1168">
        <v>45961</v>
      </c>
      <c r="T25" s="1169">
        <v>12</v>
      </c>
      <c r="U25" s="1166"/>
      <c r="V25" s="1168">
        <v>45590</v>
      </c>
      <c r="W25" s="1168"/>
      <c r="X25" s="1166"/>
      <c r="Y25" s="1170"/>
      <c r="Z25" s="1171"/>
      <c r="AA25" s="1171"/>
      <c r="AB25" s="1171"/>
      <c r="AC25" s="1171"/>
      <c r="AD25" s="1171"/>
      <c r="AE25" s="1171"/>
      <c r="AF25" s="1172"/>
      <c r="AG25" s="1172"/>
      <c r="AH25" s="1173"/>
      <c r="AI25" s="1172"/>
      <c r="AJ25" s="456"/>
      <c r="AL25" s="1418">
        <f t="shared" si="0"/>
        <v>1500</v>
      </c>
    </row>
    <row r="26" spans="2:38">
      <c r="B26" s="1782" t="s">
        <v>738</v>
      </c>
      <c r="C26" s="1166" t="s">
        <v>689</v>
      </c>
      <c r="D26" s="1174">
        <v>765</v>
      </c>
      <c r="E26" s="1175">
        <v>1</v>
      </c>
      <c r="F26" s="1176">
        <v>1</v>
      </c>
      <c r="G26" s="1165" t="s">
        <v>258</v>
      </c>
      <c r="H26" s="1166"/>
      <c r="I26" s="1166" t="s">
        <v>282</v>
      </c>
      <c r="J26" s="1167">
        <v>1200</v>
      </c>
      <c r="K26" s="1167">
        <v>1300</v>
      </c>
      <c r="L26" s="1167"/>
      <c r="M26" s="1167">
        <v>1300</v>
      </c>
      <c r="N26" s="1167"/>
      <c r="O26" s="1167"/>
      <c r="P26" s="1167"/>
      <c r="Q26" s="1167"/>
      <c r="R26" s="1168">
        <v>45597</v>
      </c>
      <c r="S26" s="1168">
        <v>45961</v>
      </c>
      <c r="T26" s="1169">
        <v>12</v>
      </c>
      <c r="U26" s="1166"/>
      <c r="V26" s="1168">
        <v>42992</v>
      </c>
      <c r="W26" s="1168"/>
      <c r="X26" s="1166"/>
      <c r="Y26" s="1170"/>
      <c r="Z26" s="1171"/>
      <c r="AA26" s="1171"/>
      <c r="AB26" s="1171"/>
      <c r="AC26" s="1171"/>
      <c r="AD26" s="1171"/>
      <c r="AE26" s="1171"/>
      <c r="AF26" s="1172"/>
      <c r="AG26" s="1172"/>
      <c r="AH26" s="1173"/>
      <c r="AI26" s="1172"/>
      <c r="AJ26" s="456"/>
      <c r="AL26" s="1418">
        <f t="shared" si="0"/>
        <v>1300</v>
      </c>
    </row>
    <row r="27" spans="2:38">
      <c r="B27" s="1782" t="s">
        <v>747</v>
      </c>
      <c r="C27" s="1166" t="s">
        <v>691</v>
      </c>
      <c r="D27" s="1174">
        <v>1118</v>
      </c>
      <c r="E27" s="1175">
        <v>2</v>
      </c>
      <c r="F27" s="1176">
        <v>2</v>
      </c>
      <c r="G27" s="1165" t="s">
        <v>258</v>
      </c>
      <c r="H27" s="1166"/>
      <c r="I27" s="1166" t="s">
        <v>282</v>
      </c>
      <c r="J27" s="1167">
        <v>1500</v>
      </c>
      <c r="K27" s="1167">
        <v>1500</v>
      </c>
      <c r="L27" s="1167"/>
      <c r="M27" s="1167">
        <v>1500</v>
      </c>
      <c r="N27" s="1167"/>
      <c r="O27" s="1167"/>
      <c r="P27" s="1167"/>
      <c r="Q27" s="1167">
        <v>-45</v>
      </c>
      <c r="R27" s="1168">
        <v>45604</v>
      </c>
      <c r="S27" s="1168">
        <v>45961</v>
      </c>
      <c r="T27" s="1169">
        <v>12</v>
      </c>
      <c r="U27" s="1166"/>
      <c r="V27" s="1168">
        <v>45604</v>
      </c>
      <c r="W27" s="1168"/>
      <c r="X27" s="1166"/>
      <c r="Y27" s="1170"/>
      <c r="Z27" s="1171"/>
      <c r="AA27" s="1171"/>
      <c r="AB27" s="1171"/>
      <c r="AC27" s="1171"/>
      <c r="AD27" s="1171"/>
      <c r="AE27" s="1171"/>
      <c r="AF27" s="1172"/>
      <c r="AG27" s="1172"/>
      <c r="AH27" s="1173"/>
      <c r="AI27" s="1172"/>
      <c r="AJ27" s="456"/>
      <c r="AL27" s="1418">
        <f t="shared" si="0"/>
        <v>1500</v>
      </c>
    </row>
    <row r="28" spans="2:38">
      <c r="B28" s="1782" t="s">
        <v>755</v>
      </c>
      <c r="C28" s="1166" t="s">
        <v>691</v>
      </c>
      <c r="D28" s="1174">
        <v>1118</v>
      </c>
      <c r="E28" s="1175">
        <v>2</v>
      </c>
      <c r="F28" s="1176">
        <v>2</v>
      </c>
      <c r="G28" s="1165" t="s">
        <v>258</v>
      </c>
      <c r="H28" s="1166"/>
      <c r="I28" s="1166" t="s">
        <v>282</v>
      </c>
      <c r="J28" s="1167">
        <v>1500</v>
      </c>
      <c r="K28" s="1167">
        <v>1550</v>
      </c>
      <c r="L28" s="1167"/>
      <c r="M28" s="1167">
        <v>1550</v>
      </c>
      <c r="N28" s="1167"/>
      <c r="O28" s="1167"/>
      <c r="P28" s="1167"/>
      <c r="Q28" s="1167"/>
      <c r="R28" s="1168">
        <v>45595</v>
      </c>
      <c r="S28" s="1168">
        <v>45961</v>
      </c>
      <c r="T28" s="1169">
        <v>12</v>
      </c>
      <c r="U28" s="1166"/>
      <c r="V28" s="1168">
        <v>45595</v>
      </c>
      <c r="W28" s="1168"/>
      <c r="X28" s="1166"/>
      <c r="Y28" s="1170"/>
      <c r="Z28" s="1171"/>
      <c r="AA28" s="1171"/>
      <c r="AB28" s="1171"/>
      <c r="AC28" s="1171"/>
      <c r="AD28" s="1171"/>
      <c r="AE28" s="1171"/>
      <c r="AF28" s="1172"/>
      <c r="AG28" s="1172"/>
      <c r="AH28" s="1173"/>
      <c r="AI28" s="1172"/>
      <c r="AJ28" s="456"/>
      <c r="AL28" s="1418">
        <f t="shared" si="0"/>
        <v>1550</v>
      </c>
    </row>
    <row r="29" spans="2:38">
      <c r="B29" s="1782" t="s">
        <v>769</v>
      </c>
      <c r="C29" s="1166" t="s">
        <v>690</v>
      </c>
      <c r="D29" s="1174">
        <v>1093</v>
      </c>
      <c r="E29" s="1175">
        <v>2</v>
      </c>
      <c r="F29" s="1176">
        <v>2</v>
      </c>
      <c r="G29" s="1165" t="s">
        <v>258</v>
      </c>
      <c r="H29" s="1166"/>
      <c r="I29" s="1166" t="s">
        <v>282</v>
      </c>
      <c r="J29" s="1167">
        <v>1400</v>
      </c>
      <c r="K29" s="1167">
        <v>1400</v>
      </c>
      <c r="L29" s="1167"/>
      <c r="M29" s="1167">
        <v>1400</v>
      </c>
      <c r="N29" s="1167"/>
      <c r="O29" s="1167"/>
      <c r="P29" s="1167"/>
      <c r="Q29" s="1167"/>
      <c r="R29" s="1168">
        <v>45597</v>
      </c>
      <c r="S29" s="1168">
        <v>45961</v>
      </c>
      <c r="T29" s="1169">
        <v>12</v>
      </c>
      <c r="U29" s="1166"/>
      <c r="V29" s="1168">
        <v>45233</v>
      </c>
      <c r="W29" s="1168"/>
      <c r="X29" s="1166"/>
      <c r="Y29" s="1170"/>
      <c r="Z29" s="1171"/>
      <c r="AA29" s="1171"/>
      <c r="AB29" s="1171"/>
      <c r="AC29" s="1171"/>
      <c r="AD29" s="1171"/>
      <c r="AE29" s="1171"/>
      <c r="AF29" s="1172"/>
      <c r="AG29" s="1172"/>
      <c r="AH29" s="1173"/>
      <c r="AI29" s="1172"/>
      <c r="AJ29" s="456"/>
      <c r="AL29" s="1418">
        <f t="shared" si="0"/>
        <v>1400</v>
      </c>
    </row>
    <row r="30" spans="2:38">
      <c r="B30" s="1782" t="s">
        <v>799</v>
      </c>
      <c r="C30" s="1166" t="s">
        <v>690</v>
      </c>
      <c r="D30" s="1174">
        <v>1093</v>
      </c>
      <c r="E30" s="1175">
        <v>2</v>
      </c>
      <c r="F30" s="1176">
        <v>2</v>
      </c>
      <c r="G30" s="1165" t="s">
        <v>258</v>
      </c>
      <c r="H30" s="1166"/>
      <c r="I30" s="1166" t="s">
        <v>282</v>
      </c>
      <c r="J30" s="1167">
        <v>1400</v>
      </c>
      <c r="K30" s="1167">
        <v>1450</v>
      </c>
      <c r="L30" s="1167"/>
      <c r="M30" s="1167">
        <v>1450</v>
      </c>
      <c r="N30" s="1167"/>
      <c r="O30" s="1167"/>
      <c r="P30" s="1167"/>
      <c r="Q30" s="1167">
        <v>-44</v>
      </c>
      <c r="R30" s="1168">
        <v>45576</v>
      </c>
      <c r="S30" s="1168">
        <v>45961</v>
      </c>
      <c r="T30" s="1169">
        <v>13</v>
      </c>
      <c r="U30" s="1166"/>
      <c r="V30" s="1168">
        <v>45576</v>
      </c>
      <c r="W30" s="1168"/>
      <c r="X30" s="1166"/>
      <c r="Y30" s="1170"/>
      <c r="Z30" s="1171"/>
      <c r="AA30" s="1171"/>
      <c r="AB30" s="1171"/>
      <c r="AC30" s="1171"/>
      <c r="AD30" s="1171"/>
      <c r="AE30" s="1171"/>
      <c r="AF30" s="1172"/>
      <c r="AG30" s="1172"/>
      <c r="AH30" s="1173"/>
      <c r="AI30" s="1172"/>
      <c r="AJ30" s="456"/>
      <c r="AL30" s="1418">
        <f t="shared" si="0"/>
        <v>1450</v>
      </c>
    </row>
    <row r="31" spans="2:38">
      <c r="B31" s="1782" t="s">
        <v>840</v>
      </c>
      <c r="C31" s="1166" t="s">
        <v>691</v>
      </c>
      <c r="D31" s="1174">
        <v>1118</v>
      </c>
      <c r="E31" s="1175">
        <v>2</v>
      </c>
      <c r="F31" s="1176">
        <v>2</v>
      </c>
      <c r="G31" s="1165" t="s">
        <v>258</v>
      </c>
      <c r="H31" s="1166"/>
      <c r="I31" s="1166" t="s">
        <v>282</v>
      </c>
      <c r="J31" s="1167">
        <v>1500</v>
      </c>
      <c r="K31" s="1167">
        <v>1550</v>
      </c>
      <c r="L31" s="1167"/>
      <c r="M31" s="1167">
        <v>1550</v>
      </c>
      <c r="N31" s="1167"/>
      <c r="O31" s="1167"/>
      <c r="P31" s="1167"/>
      <c r="Q31" s="1167">
        <v>25</v>
      </c>
      <c r="R31" s="1168">
        <v>45597</v>
      </c>
      <c r="S31" s="1168">
        <v>45961</v>
      </c>
      <c r="T31" s="1169">
        <v>12</v>
      </c>
      <c r="U31" s="1166"/>
      <c r="V31" s="1168">
        <v>45597</v>
      </c>
      <c r="W31" s="1168"/>
      <c r="X31" s="1166"/>
      <c r="Y31" s="1170"/>
      <c r="Z31" s="1171"/>
      <c r="AA31" s="1171"/>
      <c r="AB31" s="1171"/>
      <c r="AC31" s="1171"/>
      <c r="AD31" s="1171"/>
      <c r="AE31" s="1171"/>
      <c r="AF31" s="1172"/>
      <c r="AG31" s="1172"/>
      <c r="AH31" s="1173"/>
      <c r="AI31" s="1172"/>
      <c r="AJ31" s="456"/>
      <c r="AL31" s="1418">
        <f t="shared" si="0"/>
        <v>1550</v>
      </c>
    </row>
    <row r="32" spans="2:38">
      <c r="B32" s="1166" t="s">
        <v>856</v>
      </c>
      <c r="C32" s="1166" t="s">
        <v>691</v>
      </c>
      <c r="D32" s="1174">
        <v>1118</v>
      </c>
      <c r="E32" s="1175">
        <v>2</v>
      </c>
      <c r="F32" s="1176">
        <v>2</v>
      </c>
      <c r="G32" s="1165" t="s">
        <v>258</v>
      </c>
      <c r="H32" s="1166"/>
      <c r="I32" s="1166" t="s">
        <v>282</v>
      </c>
      <c r="J32" s="1167">
        <v>1500</v>
      </c>
      <c r="K32" s="1167">
        <v>1550</v>
      </c>
      <c r="L32" s="1167"/>
      <c r="M32" s="1167">
        <v>1550</v>
      </c>
      <c r="N32" s="1167"/>
      <c r="O32" s="1167"/>
      <c r="P32" s="1167"/>
      <c r="Q32" s="1167">
        <v>150</v>
      </c>
      <c r="R32" s="1168">
        <v>45597</v>
      </c>
      <c r="S32" s="1168">
        <v>45961</v>
      </c>
      <c r="T32" s="1169">
        <v>12</v>
      </c>
      <c r="U32" s="1166"/>
      <c r="V32" s="1168">
        <v>44491</v>
      </c>
      <c r="W32" s="1168"/>
      <c r="X32" s="1166"/>
      <c r="Y32" s="1170"/>
      <c r="Z32" s="1171"/>
      <c r="AA32" s="1171"/>
      <c r="AB32" s="1171"/>
      <c r="AC32" s="1171"/>
      <c r="AD32" s="1171"/>
      <c r="AE32" s="1171"/>
      <c r="AF32" s="1172"/>
      <c r="AG32" s="1172"/>
      <c r="AH32" s="1173"/>
      <c r="AI32" s="1172"/>
      <c r="AJ32" s="456"/>
      <c r="AL32" s="1418">
        <f t="shared" si="0"/>
        <v>1550</v>
      </c>
    </row>
    <row r="33" spans="2:38">
      <c r="B33" s="1166" t="s">
        <v>874</v>
      </c>
      <c r="C33" s="1166" t="s">
        <v>689</v>
      </c>
      <c r="D33" s="1174">
        <v>765</v>
      </c>
      <c r="E33" s="1175">
        <v>1</v>
      </c>
      <c r="F33" s="1176">
        <v>1</v>
      </c>
      <c r="G33" s="1165" t="s">
        <v>258</v>
      </c>
      <c r="H33" s="1166"/>
      <c r="I33" s="1166" t="s">
        <v>282</v>
      </c>
      <c r="J33" s="1167">
        <v>1200</v>
      </c>
      <c r="K33" s="1167">
        <v>1075</v>
      </c>
      <c r="L33" s="1167"/>
      <c r="M33" s="1167">
        <v>1075</v>
      </c>
      <c r="N33" s="1167"/>
      <c r="O33" s="1167"/>
      <c r="P33" s="1167"/>
      <c r="Q33" s="1167">
        <v>25</v>
      </c>
      <c r="R33" s="1168">
        <v>45597</v>
      </c>
      <c r="S33" s="1168">
        <v>45961</v>
      </c>
      <c r="T33" s="1169">
        <v>12</v>
      </c>
      <c r="U33" s="1166"/>
      <c r="V33" s="1168">
        <v>45237</v>
      </c>
      <c r="W33" s="1168"/>
      <c r="X33" s="1166"/>
      <c r="Y33" s="1170"/>
      <c r="Z33" s="1171"/>
      <c r="AA33" s="1171"/>
      <c r="AB33" s="1171"/>
      <c r="AC33" s="1171"/>
      <c r="AD33" s="1171"/>
      <c r="AE33" s="1171"/>
      <c r="AF33" s="1172"/>
      <c r="AG33" s="1172"/>
      <c r="AH33" s="1173"/>
      <c r="AI33" s="1172"/>
      <c r="AJ33" s="456"/>
      <c r="AL33" s="1418">
        <f t="shared" si="0"/>
        <v>1075</v>
      </c>
    </row>
    <row r="34" spans="2:38">
      <c r="B34" s="1166" t="s">
        <v>875</v>
      </c>
      <c r="C34" s="1166" t="s">
        <v>691</v>
      </c>
      <c r="D34" s="1174">
        <v>1118</v>
      </c>
      <c r="E34" s="1175">
        <v>2</v>
      </c>
      <c r="F34" s="1176">
        <v>2</v>
      </c>
      <c r="G34" s="1165" t="s">
        <v>258</v>
      </c>
      <c r="H34" s="1166"/>
      <c r="I34" s="1166" t="s">
        <v>282</v>
      </c>
      <c r="J34" s="1167">
        <v>1500</v>
      </c>
      <c r="K34" s="1167">
        <v>1550</v>
      </c>
      <c r="L34" s="1167"/>
      <c r="M34" s="1167">
        <v>1550</v>
      </c>
      <c r="N34" s="1167"/>
      <c r="O34" s="1167"/>
      <c r="P34" s="1167"/>
      <c r="Q34" s="1167"/>
      <c r="R34" s="1168">
        <v>45597</v>
      </c>
      <c r="S34" s="1168">
        <v>45961</v>
      </c>
      <c r="T34" s="1169">
        <v>12</v>
      </c>
      <c r="U34" s="1166"/>
      <c r="V34" s="1168">
        <v>45217</v>
      </c>
      <c r="W34" s="1168"/>
      <c r="X34" s="1166"/>
      <c r="Y34" s="1170"/>
      <c r="Z34" s="1171"/>
      <c r="AA34" s="1171"/>
      <c r="AB34" s="1171"/>
      <c r="AC34" s="1171"/>
      <c r="AD34" s="1171"/>
      <c r="AE34" s="1171"/>
      <c r="AF34" s="1172"/>
      <c r="AG34" s="1172"/>
      <c r="AH34" s="1173"/>
      <c r="AI34" s="1172"/>
      <c r="AJ34" s="456"/>
      <c r="AL34" s="1418">
        <f t="shared" si="0"/>
        <v>1550</v>
      </c>
    </row>
    <row r="35" spans="2:38">
      <c r="B35" s="1782" t="s">
        <v>810</v>
      </c>
      <c r="C35" s="1166" t="s">
        <v>690</v>
      </c>
      <c r="D35" s="1174">
        <v>1093</v>
      </c>
      <c r="E35" s="1175">
        <v>2</v>
      </c>
      <c r="F35" s="1176">
        <v>2</v>
      </c>
      <c r="G35" s="1165" t="s">
        <v>258</v>
      </c>
      <c r="H35" s="1166"/>
      <c r="I35" s="1166" t="s">
        <v>282</v>
      </c>
      <c r="J35" s="1167">
        <v>1400</v>
      </c>
      <c r="K35" s="1167">
        <v>1450</v>
      </c>
      <c r="L35" s="1167"/>
      <c r="M35" s="1167">
        <v>1450</v>
      </c>
      <c r="N35" s="1167"/>
      <c r="O35" s="1167"/>
      <c r="P35" s="1167"/>
      <c r="Q35" s="1167">
        <v>25</v>
      </c>
      <c r="R35" s="1168">
        <v>45569</v>
      </c>
      <c r="S35" s="1168">
        <v>45960</v>
      </c>
      <c r="T35" s="1169">
        <v>13</v>
      </c>
      <c r="U35" s="1166"/>
      <c r="V35" s="1168">
        <v>45569</v>
      </c>
      <c r="W35" s="1168"/>
      <c r="X35" s="1166"/>
      <c r="Y35" s="1170"/>
      <c r="Z35" s="1171"/>
      <c r="AA35" s="1171"/>
      <c r="AB35" s="1171"/>
      <c r="AC35" s="1171"/>
      <c r="AD35" s="1171"/>
      <c r="AE35" s="1171"/>
      <c r="AF35" s="1172"/>
      <c r="AG35" s="1172"/>
      <c r="AH35" s="1173"/>
      <c r="AI35" s="1172"/>
      <c r="AJ35" s="456"/>
      <c r="AL35" s="1418">
        <f t="shared" si="0"/>
        <v>1450</v>
      </c>
    </row>
    <row r="36" spans="2:38">
      <c r="B36" s="1782" t="s">
        <v>698</v>
      </c>
      <c r="C36" s="1166" t="s">
        <v>691</v>
      </c>
      <c r="D36" s="1174">
        <v>1118</v>
      </c>
      <c r="E36" s="1175">
        <v>2</v>
      </c>
      <c r="F36" s="1176">
        <v>2</v>
      </c>
      <c r="G36" s="1165" t="s">
        <v>258</v>
      </c>
      <c r="H36" s="1166"/>
      <c r="I36" s="1166" t="s">
        <v>282</v>
      </c>
      <c r="J36" s="1167">
        <v>1500</v>
      </c>
      <c r="K36" s="1167">
        <v>1425</v>
      </c>
      <c r="L36" s="1167"/>
      <c r="M36" s="1167">
        <v>1425</v>
      </c>
      <c r="N36" s="1167"/>
      <c r="O36" s="1167"/>
      <c r="P36" s="1167"/>
      <c r="Q36" s="1167">
        <v>57</v>
      </c>
      <c r="R36" s="1168">
        <v>45566</v>
      </c>
      <c r="S36" s="1168">
        <v>45930</v>
      </c>
      <c r="T36" s="1169">
        <v>12</v>
      </c>
      <c r="U36" s="1166"/>
      <c r="V36" s="1168">
        <v>43371</v>
      </c>
      <c r="W36" s="1168"/>
      <c r="X36" s="1166"/>
      <c r="Y36" s="1170"/>
      <c r="Z36" s="1171"/>
      <c r="AA36" s="1171"/>
      <c r="AB36" s="1171"/>
      <c r="AC36" s="1171"/>
      <c r="AD36" s="1171"/>
      <c r="AE36" s="1171"/>
      <c r="AF36" s="1172"/>
      <c r="AG36" s="1172"/>
      <c r="AH36" s="1173"/>
      <c r="AI36" s="1172"/>
      <c r="AJ36" s="456"/>
      <c r="AL36" s="1418">
        <f t="shared" si="0"/>
        <v>1425</v>
      </c>
    </row>
    <row r="37" spans="2:38">
      <c r="B37" s="1782" t="s">
        <v>718</v>
      </c>
      <c r="C37" s="1166" t="s">
        <v>691</v>
      </c>
      <c r="D37" s="1174">
        <v>1118</v>
      </c>
      <c r="E37" s="1175">
        <v>2</v>
      </c>
      <c r="F37" s="1176">
        <v>2</v>
      </c>
      <c r="G37" s="1165" t="s">
        <v>258</v>
      </c>
      <c r="H37" s="1166"/>
      <c r="I37" s="1166" t="s">
        <v>282</v>
      </c>
      <c r="J37" s="1167">
        <v>1500</v>
      </c>
      <c r="K37" s="1167">
        <v>1550</v>
      </c>
      <c r="L37" s="1167"/>
      <c r="M37" s="1167">
        <v>1550</v>
      </c>
      <c r="N37" s="1167"/>
      <c r="O37" s="1167"/>
      <c r="P37" s="1167"/>
      <c r="Q37" s="1167">
        <v>-46</v>
      </c>
      <c r="R37" s="1168">
        <v>45548</v>
      </c>
      <c r="S37" s="1168">
        <v>45930</v>
      </c>
      <c r="T37" s="1169">
        <v>13</v>
      </c>
      <c r="U37" s="1166"/>
      <c r="V37" s="1168">
        <v>45548</v>
      </c>
      <c r="W37" s="1168"/>
      <c r="X37" s="1166"/>
      <c r="Y37" s="1170"/>
      <c r="Z37" s="1171"/>
      <c r="AA37" s="1171"/>
      <c r="AB37" s="1171"/>
      <c r="AC37" s="1171"/>
      <c r="AD37" s="1171"/>
      <c r="AE37" s="1171"/>
      <c r="AF37" s="1172"/>
      <c r="AG37" s="1172"/>
      <c r="AH37" s="1173"/>
      <c r="AI37" s="1172"/>
      <c r="AJ37" s="456"/>
      <c r="AL37" s="1418">
        <f t="shared" si="0"/>
        <v>1550</v>
      </c>
    </row>
    <row r="38" spans="2:38">
      <c r="B38" s="1782" t="s">
        <v>733</v>
      </c>
      <c r="C38" s="1166" t="s">
        <v>691</v>
      </c>
      <c r="D38" s="1174">
        <v>1118</v>
      </c>
      <c r="E38" s="1175">
        <v>2</v>
      </c>
      <c r="F38" s="1176">
        <v>2</v>
      </c>
      <c r="G38" s="1165" t="s">
        <v>258</v>
      </c>
      <c r="H38" s="1166"/>
      <c r="I38" s="1166" t="s">
        <v>282</v>
      </c>
      <c r="J38" s="1167">
        <v>1500</v>
      </c>
      <c r="K38" s="1167">
        <v>1425</v>
      </c>
      <c r="L38" s="1167"/>
      <c r="M38" s="1167">
        <v>1425</v>
      </c>
      <c r="N38" s="1167"/>
      <c r="O38" s="1167"/>
      <c r="P38" s="1167"/>
      <c r="Q38" s="1167">
        <v>-43</v>
      </c>
      <c r="R38" s="1168">
        <v>45566</v>
      </c>
      <c r="S38" s="1168">
        <v>45930</v>
      </c>
      <c r="T38" s="1169">
        <v>12</v>
      </c>
      <c r="U38" s="1166"/>
      <c r="V38" s="1168">
        <v>42265</v>
      </c>
      <c r="W38" s="1168"/>
      <c r="X38" s="1166"/>
      <c r="Y38" s="1170"/>
      <c r="Z38" s="1171"/>
      <c r="AA38" s="1171"/>
      <c r="AB38" s="1171"/>
      <c r="AC38" s="1171"/>
      <c r="AD38" s="1171"/>
      <c r="AE38" s="1171"/>
      <c r="AF38" s="1172"/>
      <c r="AG38" s="1172"/>
      <c r="AH38" s="1173"/>
      <c r="AI38" s="1172"/>
      <c r="AJ38" s="456"/>
      <c r="AL38" s="1418">
        <f t="shared" si="0"/>
        <v>1425</v>
      </c>
    </row>
    <row r="39" spans="2:38">
      <c r="B39" s="1782" t="s">
        <v>742</v>
      </c>
      <c r="C39" s="1166" t="s">
        <v>691</v>
      </c>
      <c r="D39" s="1174">
        <v>1118</v>
      </c>
      <c r="E39" s="1175">
        <v>2</v>
      </c>
      <c r="F39" s="1176">
        <v>2</v>
      </c>
      <c r="G39" s="1165" t="s">
        <v>258</v>
      </c>
      <c r="H39" s="1166"/>
      <c r="I39" s="1166" t="s">
        <v>282</v>
      </c>
      <c r="J39" s="1167">
        <v>1500</v>
      </c>
      <c r="K39" s="1167">
        <v>1425</v>
      </c>
      <c r="L39" s="1167"/>
      <c r="M39" s="1167">
        <v>1425</v>
      </c>
      <c r="N39" s="1167"/>
      <c r="O39" s="1167"/>
      <c r="P39" s="1167"/>
      <c r="Q39" s="1167">
        <v>325</v>
      </c>
      <c r="R39" s="1168">
        <v>45566</v>
      </c>
      <c r="S39" s="1168">
        <v>45930</v>
      </c>
      <c r="T39" s="1169">
        <v>12</v>
      </c>
      <c r="U39" s="1166"/>
      <c r="V39" s="1168">
        <v>40835</v>
      </c>
      <c r="W39" s="1168"/>
      <c r="X39" s="1166"/>
      <c r="Y39" s="1170"/>
      <c r="Z39" s="1171"/>
      <c r="AA39" s="1171"/>
      <c r="AB39" s="1171"/>
      <c r="AC39" s="1171"/>
      <c r="AD39" s="1171"/>
      <c r="AE39" s="1171"/>
      <c r="AF39" s="1172"/>
      <c r="AG39" s="1172"/>
      <c r="AH39" s="1173"/>
      <c r="AI39" s="1172"/>
      <c r="AJ39" s="456"/>
      <c r="AL39" s="1418">
        <f t="shared" si="0"/>
        <v>1425</v>
      </c>
    </row>
    <row r="40" spans="2:38">
      <c r="B40" s="1782" t="s">
        <v>756</v>
      </c>
      <c r="C40" s="1166" t="s">
        <v>689</v>
      </c>
      <c r="D40" s="1174">
        <v>765</v>
      </c>
      <c r="E40" s="1175">
        <v>1</v>
      </c>
      <c r="F40" s="1176">
        <v>1</v>
      </c>
      <c r="G40" s="1165" t="s">
        <v>258</v>
      </c>
      <c r="H40" s="1166"/>
      <c r="I40" s="1166" t="s">
        <v>282</v>
      </c>
      <c r="J40" s="1167">
        <v>1200</v>
      </c>
      <c r="K40" s="1167">
        <v>1200</v>
      </c>
      <c r="L40" s="1167"/>
      <c r="M40" s="1167">
        <v>1200</v>
      </c>
      <c r="N40" s="1167"/>
      <c r="O40" s="1167"/>
      <c r="P40" s="1167"/>
      <c r="Q40" s="1167"/>
      <c r="R40" s="1168">
        <v>45548</v>
      </c>
      <c r="S40" s="1168">
        <v>45930</v>
      </c>
      <c r="T40" s="1169">
        <v>13</v>
      </c>
      <c r="U40" s="1166"/>
      <c r="V40" s="1168">
        <v>45548</v>
      </c>
      <c r="W40" s="1168"/>
      <c r="X40" s="1166"/>
      <c r="Y40" s="1170"/>
      <c r="Z40" s="1171"/>
      <c r="AA40" s="1171"/>
      <c r="AB40" s="1171"/>
      <c r="AC40" s="1171"/>
      <c r="AD40" s="1171"/>
      <c r="AE40" s="1171"/>
      <c r="AF40" s="1172"/>
      <c r="AG40" s="1172"/>
      <c r="AH40" s="1173"/>
      <c r="AI40" s="1172"/>
      <c r="AJ40" s="456"/>
      <c r="AL40" s="1418">
        <f t="shared" si="0"/>
        <v>1200</v>
      </c>
    </row>
    <row r="41" spans="2:38">
      <c r="B41" s="1782" t="s">
        <v>836</v>
      </c>
      <c r="C41" s="1166" t="s">
        <v>689</v>
      </c>
      <c r="D41" s="1174">
        <v>765</v>
      </c>
      <c r="E41" s="1175">
        <v>1</v>
      </c>
      <c r="F41" s="1176">
        <v>1</v>
      </c>
      <c r="G41" s="1165" t="s">
        <v>258</v>
      </c>
      <c r="H41" s="1166"/>
      <c r="I41" s="1166" t="s">
        <v>282</v>
      </c>
      <c r="J41" s="1167">
        <v>1200</v>
      </c>
      <c r="K41" s="1167">
        <v>1250</v>
      </c>
      <c r="L41" s="1167"/>
      <c r="M41" s="1167">
        <v>1250</v>
      </c>
      <c r="N41" s="1167"/>
      <c r="O41" s="1167"/>
      <c r="P41" s="1167"/>
      <c r="Q41" s="1167">
        <v>25</v>
      </c>
      <c r="R41" s="1168">
        <v>45548</v>
      </c>
      <c r="S41" s="1168">
        <v>45930</v>
      </c>
      <c r="T41" s="1169">
        <v>13</v>
      </c>
      <c r="U41" s="1166"/>
      <c r="V41" s="1168">
        <v>45548</v>
      </c>
      <c r="W41" s="1168"/>
      <c r="X41" s="1166"/>
      <c r="Y41" s="1170"/>
      <c r="Z41" s="1171"/>
      <c r="AA41" s="1171"/>
      <c r="AB41" s="1171"/>
      <c r="AC41" s="1171"/>
      <c r="AD41" s="1171"/>
      <c r="AE41" s="1171"/>
      <c r="AF41" s="1172"/>
      <c r="AG41" s="1172"/>
      <c r="AH41" s="1173"/>
      <c r="AI41" s="1172"/>
      <c r="AJ41" s="456"/>
      <c r="AL41" s="1418">
        <f t="shared" si="0"/>
        <v>1250</v>
      </c>
    </row>
    <row r="42" spans="2:38">
      <c r="B42" s="1166" t="s">
        <v>890</v>
      </c>
      <c r="C42" s="1166" t="s">
        <v>689</v>
      </c>
      <c r="D42" s="1174">
        <v>765</v>
      </c>
      <c r="E42" s="1175">
        <v>1</v>
      </c>
      <c r="F42" s="1176">
        <v>1</v>
      </c>
      <c r="G42" s="1165" t="s">
        <v>258</v>
      </c>
      <c r="H42" s="1166"/>
      <c r="I42" s="1166" t="s">
        <v>282</v>
      </c>
      <c r="J42" s="1167">
        <v>1200</v>
      </c>
      <c r="K42" s="1167">
        <v>1125</v>
      </c>
      <c r="L42" s="1167"/>
      <c r="M42" s="1167">
        <v>1125</v>
      </c>
      <c r="N42" s="1167"/>
      <c r="O42" s="1167"/>
      <c r="P42" s="1167"/>
      <c r="Q42" s="1167">
        <v>300</v>
      </c>
      <c r="R42" s="1168">
        <v>45566</v>
      </c>
      <c r="S42" s="1168">
        <v>45930</v>
      </c>
      <c r="T42" s="1169">
        <v>12</v>
      </c>
      <c r="U42" s="1166"/>
      <c r="V42" s="1168">
        <v>44811</v>
      </c>
      <c r="W42" s="1168"/>
      <c r="X42" s="1166"/>
      <c r="Y42" s="1170"/>
      <c r="Z42" s="1171"/>
      <c r="AA42" s="1171"/>
      <c r="AB42" s="1171"/>
      <c r="AC42" s="1171"/>
      <c r="AD42" s="1171"/>
      <c r="AE42" s="1171"/>
      <c r="AF42" s="1172"/>
      <c r="AG42" s="1172"/>
      <c r="AH42" s="1173"/>
      <c r="AI42" s="1172"/>
      <c r="AJ42" s="456"/>
      <c r="AL42" s="1418">
        <f t="shared" si="0"/>
        <v>1125</v>
      </c>
    </row>
    <row r="43" spans="2:38">
      <c r="B43" s="1166" t="s">
        <v>899</v>
      </c>
      <c r="C43" s="1166" t="s">
        <v>691</v>
      </c>
      <c r="D43" s="1174">
        <v>1118</v>
      </c>
      <c r="E43" s="1175">
        <v>2</v>
      </c>
      <c r="F43" s="1176">
        <v>2</v>
      </c>
      <c r="G43" s="1165" t="s">
        <v>258</v>
      </c>
      <c r="H43" s="1166"/>
      <c r="I43" s="1166" t="s">
        <v>282</v>
      </c>
      <c r="J43" s="1167">
        <v>1500</v>
      </c>
      <c r="K43" s="1167">
        <v>1500</v>
      </c>
      <c r="L43" s="1167"/>
      <c r="M43" s="1167">
        <v>1500</v>
      </c>
      <c r="N43" s="1167"/>
      <c r="O43" s="1167"/>
      <c r="P43" s="1167"/>
      <c r="Q43" s="1167">
        <v>133</v>
      </c>
      <c r="R43" s="1168">
        <v>45541</v>
      </c>
      <c r="S43" s="1168">
        <v>45930</v>
      </c>
      <c r="T43" s="1169">
        <v>13</v>
      </c>
      <c r="U43" s="1166"/>
      <c r="V43" s="1168">
        <v>45541</v>
      </c>
      <c r="W43" s="1168"/>
      <c r="X43" s="1166"/>
      <c r="Y43" s="1170"/>
      <c r="Z43" s="1171"/>
      <c r="AA43" s="1171"/>
      <c r="AB43" s="1171"/>
      <c r="AC43" s="1171"/>
      <c r="AD43" s="1171"/>
      <c r="AE43" s="1171"/>
      <c r="AF43" s="1172"/>
      <c r="AG43" s="1172"/>
      <c r="AH43" s="1173"/>
      <c r="AI43" s="1172"/>
      <c r="AJ43" s="456"/>
      <c r="AL43" s="1418">
        <f t="shared" si="0"/>
        <v>1500</v>
      </c>
    </row>
    <row r="44" spans="2:38">
      <c r="B44" s="1782" t="s">
        <v>706</v>
      </c>
      <c r="C44" s="1166" t="s">
        <v>689</v>
      </c>
      <c r="D44" s="1174">
        <v>765</v>
      </c>
      <c r="E44" s="1175">
        <v>1</v>
      </c>
      <c r="F44" s="1176">
        <v>1</v>
      </c>
      <c r="G44" s="1165" t="s">
        <v>258</v>
      </c>
      <c r="H44" s="1166"/>
      <c r="I44" s="1166" t="s">
        <v>282</v>
      </c>
      <c r="J44" s="1167">
        <v>1200</v>
      </c>
      <c r="K44" s="1167">
        <v>1175</v>
      </c>
      <c r="L44" s="1167"/>
      <c r="M44" s="1167">
        <v>1175</v>
      </c>
      <c r="N44" s="1167"/>
      <c r="O44" s="1167"/>
      <c r="P44" s="1167"/>
      <c r="Q44" s="1167">
        <v>25</v>
      </c>
      <c r="R44" s="1168">
        <v>45536</v>
      </c>
      <c r="S44" s="1168">
        <v>45900</v>
      </c>
      <c r="T44" s="1169">
        <v>12</v>
      </c>
      <c r="U44" s="1166"/>
      <c r="V44" s="1168">
        <v>45184</v>
      </c>
      <c r="W44" s="1168"/>
      <c r="X44" s="1166"/>
      <c r="Y44" s="1170"/>
      <c r="Z44" s="1171"/>
      <c r="AA44" s="1171"/>
      <c r="AB44" s="1171"/>
      <c r="AC44" s="1171"/>
      <c r="AD44" s="1171"/>
      <c r="AE44" s="1171"/>
      <c r="AF44" s="1172"/>
      <c r="AG44" s="1172"/>
      <c r="AH44" s="1173"/>
      <c r="AI44" s="1172"/>
      <c r="AJ44" s="456"/>
      <c r="AL44" s="1418">
        <f t="shared" si="0"/>
        <v>1175</v>
      </c>
    </row>
    <row r="45" spans="2:38">
      <c r="B45" s="1782" t="s">
        <v>727</v>
      </c>
      <c r="C45" s="1166" t="s">
        <v>689</v>
      </c>
      <c r="D45" s="1174">
        <v>765</v>
      </c>
      <c r="E45" s="1175">
        <v>1</v>
      </c>
      <c r="F45" s="1176">
        <v>1</v>
      </c>
      <c r="G45" s="1165" t="s">
        <v>258</v>
      </c>
      <c r="H45" s="1166"/>
      <c r="I45" s="1166" t="s">
        <v>282</v>
      </c>
      <c r="J45" s="1167">
        <v>1200</v>
      </c>
      <c r="K45" s="1167">
        <v>1250</v>
      </c>
      <c r="L45" s="1167"/>
      <c r="M45" s="1167">
        <v>1250</v>
      </c>
      <c r="N45" s="1167"/>
      <c r="O45" s="1167"/>
      <c r="P45" s="1167"/>
      <c r="Q45" s="1167">
        <v>25</v>
      </c>
      <c r="R45" s="1168">
        <v>45533</v>
      </c>
      <c r="S45" s="1168">
        <v>45900</v>
      </c>
      <c r="T45" s="1169">
        <v>12</v>
      </c>
      <c r="U45" s="1166"/>
      <c r="V45" s="1168">
        <v>45533</v>
      </c>
      <c r="W45" s="1168"/>
      <c r="X45" s="1166"/>
      <c r="Y45" s="1170"/>
      <c r="Z45" s="1171"/>
      <c r="AA45" s="1171"/>
      <c r="AB45" s="1171"/>
      <c r="AC45" s="1171"/>
      <c r="AD45" s="1171"/>
      <c r="AE45" s="1171"/>
      <c r="AF45" s="1172"/>
      <c r="AG45" s="1172"/>
      <c r="AH45" s="1173"/>
      <c r="AI45" s="1172"/>
      <c r="AJ45" s="456"/>
      <c r="AL45" s="1418">
        <f t="shared" si="0"/>
        <v>1250</v>
      </c>
    </row>
    <row r="46" spans="2:38">
      <c r="B46" s="1782" t="s">
        <v>732</v>
      </c>
      <c r="C46" s="1166" t="s">
        <v>689</v>
      </c>
      <c r="D46" s="1174">
        <v>765</v>
      </c>
      <c r="E46" s="1175">
        <v>1</v>
      </c>
      <c r="F46" s="1176">
        <v>1</v>
      </c>
      <c r="G46" s="1165" t="s">
        <v>258</v>
      </c>
      <c r="H46" s="1166"/>
      <c r="I46" s="1166" t="s">
        <v>282</v>
      </c>
      <c r="J46" s="1167">
        <v>1200</v>
      </c>
      <c r="K46" s="1167">
        <v>1250</v>
      </c>
      <c r="L46" s="1167"/>
      <c r="M46" s="1167">
        <v>1250</v>
      </c>
      <c r="N46" s="1167"/>
      <c r="O46" s="1167"/>
      <c r="P46" s="1167"/>
      <c r="Q46" s="1167"/>
      <c r="R46" s="1168">
        <v>45527</v>
      </c>
      <c r="S46" s="1168">
        <v>45900</v>
      </c>
      <c r="T46" s="1169">
        <v>12</v>
      </c>
      <c r="U46" s="1166"/>
      <c r="V46" s="1168">
        <v>45527</v>
      </c>
      <c r="W46" s="1168"/>
      <c r="X46" s="1166"/>
      <c r="Y46" s="1170"/>
      <c r="Z46" s="1171"/>
      <c r="AA46" s="1171"/>
      <c r="AB46" s="1171"/>
      <c r="AC46" s="1171"/>
      <c r="AD46" s="1171"/>
      <c r="AE46" s="1171"/>
      <c r="AF46" s="1172"/>
      <c r="AG46" s="1172"/>
      <c r="AH46" s="1173"/>
      <c r="AI46" s="1172"/>
      <c r="AJ46" s="456"/>
      <c r="AL46" s="1418">
        <f t="shared" si="0"/>
        <v>1250</v>
      </c>
    </row>
    <row r="47" spans="2:38">
      <c r="B47" s="1782" t="s">
        <v>739</v>
      </c>
      <c r="C47" s="1166" t="s">
        <v>691</v>
      </c>
      <c r="D47" s="1174">
        <v>1118</v>
      </c>
      <c r="E47" s="1175">
        <v>2</v>
      </c>
      <c r="F47" s="1176">
        <v>2</v>
      </c>
      <c r="G47" s="1165" t="s">
        <v>258</v>
      </c>
      <c r="H47" s="1166"/>
      <c r="I47" s="1166" t="s">
        <v>282</v>
      </c>
      <c r="J47" s="1167">
        <v>1500</v>
      </c>
      <c r="K47" s="1167">
        <v>1450</v>
      </c>
      <c r="L47" s="1167"/>
      <c r="M47" s="1167">
        <v>1450</v>
      </c>
      <c r="N47" s="1167"/>
      <c r="O47" s="1167"/>
      <c r="P47" s="1167"/>
      <c r="Q47" s="1167"/>
      <c r="R47" s="1168">
        <v>45536</v>
      </c>
      <c r="S47" s="1168">
        <v>45900</v>
      </c>
      <c r="T47" s="1169">
        <v>12</v>
      </c>
      <c r="U47" s="1166"/>
      <c r="V47" s="1168">
        <v>45163</v>
      </c>
      <c r="W47" s="1168"/>
      <c r="X47" s="1166"/>
      <c r="Y47" s="1170"/>
      <c r="Z47" s="1171"/>
      <c r="AA47" s="1171"/>
      <c r="AB47" s="1171"/>
      <c r="AC47" s="1171"/>
      <c r="AD47" s="1171"/>
      <c r="AE47" s="1171"/>
      <c r="AF47" s="1172"/>
      <c r="AG47" s="1172"/>
      <c r="AH47" s="1173"/>
      <c r="AI47" s="1172"/>
      <c r="AJ47" s="456"/>
      <c r="AL47" s="1418">
        <f t="shared" si="0"/>
        <v>1450</v>
      </c>
    </row>
    <row r="48" spans="2:38">
      <c r="B48" s="1782" t="s">
        <v>754</v>
      </c>
      <c r="C48" s="1166" t="s">
        <v>689</v>
      </c>
      <c r="D48" s="1174">
        <v>765</v>
      </c>
      <c r="E48" s="1175">
        <v>1</v>
      </c>
      <c r="F48" s="1176">
        <v>1</v>
      </c>
      <c r="G48" s="1165" t="s">
        <v>258</v>
      </c>
      <c r="H48" s="1166"/>
      <c r="I48" s="1166" t="s">
        <v>282</v>
      </c>
      <c r="J48" s="1167">
        <v>1200</v>
      </c>
      <c r="K48" s="1167">
        <v>1200</v>
      </c>
      <c r="L48" s="1167"/>
      <c r="M48" s="1167">
        <v>1200</v>
      </c>
      <c r="N48" s="1167"/>
      <c r="O48" s="1167"/>
      <c r="P48" s="1167"/>
      <c r="Q48" s="1167">
        <v>-11</v>
      </c>
      <c r="R48" s="1168">
        <v>45513</v>
      </c>
      <c r="S48" s="1168">
        <v>45900</v>
      </c>
      <c r="T48" s="1169">
        <v>13</v>
      </c>
      <c r="U48" s="1166"/>
      <c r="V48" s="1168">
        <v>45513</v>
      </c>
      <c r="W48" s="1168"/>
      <c r="X48" s="1166"/>
      <c r="Y48" s="1170"/>
      <c r="Z48" s="1171"/>
      <c r="AA48" s="1171"/>
      <c r="AB48" s="1171"/>
      <c r="AC48" s="1171"/>
      <c r="AD48" s="1171"/>
      <c r="AE48" s="1171"/>
      <c r="AF48" s="1172"/>
      <c r="AG48" s="1172"/>
      <c r="AH48" s="1173"/>
      <c r="AI48" s="1172"/>
      <c r="AJ48" s="456"/>
      <c r="AL48" s="1418">
        <f t="shared" si="0"/>
        <v>1200</v>
      </c>
    </row>
    <row r="49" spans="2:38">
      <c r="B49" s="1782" t="s">
        <v>757</v>
      </c>
      <c r="C49" s="1166" t="s">
        <v>691</v>
      </c>
      <c r="D49" s="1174">
        <v>1118</v>
      </c>
      <c r="E49" s="1175">
        <v>2</v>
      </c>
      <c r="F49" s="1176">
        <v>2</v>
      </c>
      <c r="G49" s="1165" t="s">
        <v>258</v>
      </c>
      <c r="H49" s="1166"/>
      <c r="I49" s="1166" t="s">
        <v>282</v>
      </c>
      <c r="J49" s="1167">
        <v>1500</v>
      </c>
      <c r="K49" s="1167">
        <v>1425</v>
      </c>
      <c r="L49" s="1167"/>
      <c r="M49" s="1167">
        <v>1425</v>
      </c>
      <c r="N49" s="1167"/>
      <c r="O49" s="1167"/>
      <c r="P49" s="1167"/>
      <c r="Q49" s="1167"/>
      <c r="R49" s="1168">
        <v>45536</v>
      </c>
      <c r="S49" s="1168">
        <v>45900</v>
      </c>
      <c r="T49" s="1169">
        <v>12</v>
      </c>
      <c r="U49" s="1166"/>
      <c r="V49" s="1168">
        <v>44791</v>
      </c>
      <c r="W49" s="1168"/>
      <c r="X49" s="1166"/>
      <c r="Y49" s="1170"/>
      <c r="Z49" s="1171"/>
      <c r="AA49" s="1171"/>
      <c r="AB49" s="1171"/>
      <c r="AC49" s="1171"/>
      <c r="AD49" s="1171"/>
      <c r="AE49" s="1171"/>
      <c r="AF49" s="1172"/>
      <c r="AG49" s="1172"/>
      <c r="AH49" s="1173"/>
      <c r="AI49" s="1172"/>
      <c r="AJ49" s="456"/>
      <c r="AL49" s="1418">
        <f t="shared" si="0"/>
        <v>1425</v>
      </c>
    </row>
    <row r="50" spans="2:38">
      <c r="B50" s="1782" t="s">
        <v>773</v>
      </c>
      <c r="C50" s="1166" t="s">
        <v>692</v>
      </c>
      <c r="D50" s="1174">
        <v>1331</v>
      </c>
      <c r="E50" s="1175">
        <v>3</v>
      </c>
      <c r="F50" s="1176">
        <v>2</v>
      </c>
      <c r="G50" s="1165" t="s">
        <v>258</v>
      </c>
      <c r="H50" s="1166"/>
      <c r="I50" s="1166" t="s">
        <v>282</v>
      </c>
      <c r="J50" s="1167">
        <v>1800</v>
      </c>
      <c r="K50" s="1167">
        <v>1625</v>
      </c>
      <c r="L50" s="1167"/>
      <c r="M50" s="1167">
        <v>1625</v>
      </c>
      <c r="N50" s="1167"/>
      <c r="O50" s="1167"/>
      <c r="P50" s="1167"/>
      <c r="Q50" s="1167">
        <v>51</v>
      </c>
      <c r="R50" s="1168">
        <v>45536</v>
      </c>
      <c r="S50" s="1168">
        <v>45900</v>
      </c>
      <c r="T50" s="1169">
        <v>12</v>
      </c>
      <c r="U50" s="1166"/>
      <c r="V50" s="1168">
        <v>44302</v>
      </c>
      <c r="W50" s="1168"/>
      <c r="X50" s="1166"/>
      <c r="Y50" s="1170"/>
      <c r="Z50" s="1171"/>
      <c r="AA50" s="1171"/>
      <c r="AB50" s="1171"/>
      <c r="AC50" s="1171"/>
      <c r="AD50" s="1171"/>
      <c r="AE50" s="1171"/>
      <c r="AF50" s="1172"/>
      <c r="AG50" s="1172"/>
      <c r="AH50" s="1173"/>
      <c r="AI50" s="1172"/>
      <c r="AJ50" s="456"/>
      <c r="AL50" s="1418">
        <f t="shared" si="0"/>
        <v>1625</v>
      </c>
    </row>
    <row r="51" spans="2:38">
      <c r="B51" s="1782" t="s">
        <v>786</v>
      </c>
      <c r="C51" s="1166" t="s">
        <v>690</v>
      </c>
      <c r="D51" s="1174">
        <v>1093</v>
      </c>
      <c r="E51" s="1175">
        <v>2</v>
      </c>
      <c r="F51" s="1176">
        <v>2</v>
      </c>
      <c r="G51" s="1165" t="s">
        <v>258</v>
      </c>
      <c r="H51" s="1166"/>
      <c r="I51" s="1166" t="s">
        <v>282</v>
      </c>
      <c r="J51" s="1167">
        <v>1400</v>
      </c>
      <c r="K51" s="1167">
        <v>1350</v>
      </c>
      <c r="L51" s="1167"/>
      <c r="M51" s="1167">
        <v>1350</v>
      </c>
      <c r="N51" s="1167"/>
      <c r="O51" s="1167"/>
      <c r="P51" s="1167"/>
      <c r="Q51" s="1167">
        <v>-15</v>
      </c>
      <c r="R51" s="1168">
        <v>45513</v>
      </c>
      <c r="S51" s="1168">
        <v>45900</v>
      </c>
      <c r="T51" s="1169">
        <v>13</v>
      </c>
      <c r="U51" s="1166"/>
      <c r="V51" s="1168">
        <v>45513</v>
      </c>
      <c r="W51" s="1168"/>
      <c r="X51" s="1166"/>
      <c r="Y51" s="1170"/>
      <c r="Z51" s="1171"/>
      <c r="AA51" s="1171"/>
      <c r="AB51" s="1171"/>
      <c r="AC51" s="1171"/>
      <c r="AD51" s="1171"/>
      <c r="AE51" s="1171"/>
      <c r="AF51" s="1172"/>
      <c r="AG51" s="1172"/>
      <c r="AH51" s="1173"/>
      <c r="AI51" s="1172"/>
      <c r="AJ51" s="456"/>
      <c r="AL51" s="1418">
        <f t="shared" si="0"/>
        <v>1350</v>
      </c>
    </row>
    <row r="52" spans="2:38">
      <c r="B52" s="1782" t="s">
        <v>801</v>
      </c>
      <c r="C52" s="1166" t="s">
        <v>690</v>
      </c>
      <c r="D52" s="1174">
        <v>1093</v>
      </c>
      <c r="E52" s="1175">
        <v>2</v>
      </c>
      <c r="F52" s="1176">
        <v>2</v>
      </c>
      <c r="G52" s="1165" t="s">
        <v>258</v>
      </c>
      <c r="H52" s="1166"/>
      <c r="I52" s="1166" t="s">
        <v>282</v>
      </c>
      <c r="J52" s="1167">
        <v>1400</v>
      </c>
      <c r="K52" s="1167">
        <v>1275</v>
      </c>
      <c r="L52" s="1167"/>
      <c r="M52" s="1167">
        <v>1275</v>
      </c>
      <c r="N52" s="1167"/>
      <c r="O52" s="1167"/>
      <c r="P52" s="1167"/>
      <c r="Q52" s="1167">
        <v>50</v>
      </c>
      <c r="R52" s="1168">
        <v>45536</v>
      </c>
      <c r="S52" s="1168">
        <v>45900</v>
      </c>
      <c r="T52" s="1169">
        <v>12</v>
      </c>
      <c r="U52" s="1166"/>
      <c r="V52" s="1168">
        <v>44805</v>
      </c>
      <c r="W52" s="1168"/>
      <c r="X52" s="1166"/>
      <c r="Y52" s="1170"/>
      <c r="Z52" s="1171"/>
      <c r="AA52" s="1171"/>
      <c r="AB52" s="1171"/>
      <c r="AC52" s="1171"/>
      <c r="AD52" s="1171"/>
      <c r="AE52" s="1171"/>
      <c r="AF52" s="1172"/>
      <c r="AG52" s="1172"/>
      <c r="AH52" s="1173"/>
      <c r="AI52" s="1172"/>
      <c r="AJ52" s="456"/>
      <c r="AL52" s="1418">
        <f t="shared" si="0"/>
        <v>1275</v>
      </c>
    </row>
    <row r="53" spans="2:38">
      <c r="B53" s="1782" t="s">
        <v>821</v>
      </c>
      <c r="C53" s="1166" t="s">
        <v>691</v>
      </c>
      <c r="D53" s="1174">
        <v>1118</v>
      </c>
      <c r="E53" s="1175">
        <v>2</v>
      </c>
      <c r="F53" s="1176">
        <v>2</v>
      </c>
      <c r="G53" s="1165" t="s">
        <v>258</v>
      </c>
      <c r="H53" s="1166"/>
      <c r="I53" s="1166" t="s">
        <v>282</v>
      </c>
      <c r="J53" s="1167">
        <v>1500</v>
      </c>
      <c r="K53" s="1167">
        <v>1425</v>
      </c>
      <c r="L53" s="1167"/>
      <c r="M53" s="1167">
        <v>1425</v>
      </c>
      <c r="N53" s="1167"/>
      <c r="O53" s="1167"/>
      <c r="P53" s="1167"/>
      <c r="Q53" s="1167"/>
      <c r="R53" s="1168">
        <v>45536</v>
      </c>
      <c r="S53" s="1168">
        <v>45900</v>
      </c>
      <c r="T53" s="1169">
        <v>12</v>
      </c>
      <c r="U53" s="1166"/>
      <c r="V53" s="1168">
        <v>44806</v>
      </c>
      <c r="W53" s="1168"/>
      <c r="X53" s="1166"/>
      <c r="Y53" s="1170"/>
      <c r="Z53" s="1171"/>
      <c r="AA53" s="1171"/>
      <c r="AB53" s="1171"/>
      <c r="AC53" s="1171"/>
      <c r="AD53" s="1171"/>
      <c r="AE53" s="1171"/>
      <c r="AF53" s="1172"/>
      <c r="AG53" s="1172"/>
      <c r="AH53" s="1173"/>
      <c r="AI53" s="1172"/>
      <c r="AJ53" s="456"/>
      <c r="AL53" s="1418">
        <f t="shared" si="0"/>
        <v>1425</v>
      </c>
    </row>
    <row r="54" spans="2:38">
      <c r="B54" s="1782" t="s">
        <v>823</v>
      </c>
      <c r="C54" s="1166" t="s">
        <v>689</v>
      </c>
      <c r="D54" s="1174">
        <v>765</v>
      </c>
      <c r="E54" s="1175">
        <v>1</v>
      </c>
      <c r="F54" s="1176">
        <v>1</v>
      </c>
      <c r="G54" s="1165" t="s">
        <v>258</v>
      </c>
      <c r="H54" s="1166"/>
      <c r="I54" s="1166" t="s">
        <v>282</v>
      </c>
      <c r="J54" s="1167">
        <v>1200</v>
      </c>
      <c r="K54" s="1167">
        <v>1250</v>
      </c>
      <c r="L54" s="1167"/>
      <c r="M54" s="1167">
        <v>1250</v>
      </c>
      <c r="N54" s="1167"/>
      <c r="O54" s="1167"/>
      <c r="P54" s="1167"/>
      <c r="Q54" s="1167">
        <v>25</v>
      </c>
      <c r="R54" s="1168">
        <v>45534</v>
      </c>
      <c r="S54" s="1168">
        <v>45900</v>
      </c>
      <c r="T54" s="1169">
        <v>12</v>
      </c>
      <c r="U54" s="1166"/>
      <c r="V54" s="1168">
        <v>45534</v>
      </c>
      <c r="W54" s="1168"/>
      <c r="X54" s="1166"/>
      <c r="Y54" s="1170"/>
      <c r="Z54" s="1171"/>
      <c r="AA54" s="1171"/>
      <c r="AB54" s="1171"/>
      <c r="AC54" s="1171"/>
      <c r="AD54" s="1171"/>
      <c r="AE54" s="1171"/>
      <c r="AF54" s="1172"/>
      <c r="AG54" s="1172"/>
      <c r="AH54" s="1173"/>
      <c r="AI54" s="1172"/>
      <c r="AJ54" s="456"/>
      <c r="AL54" s="1418">
        <f t="shared" si="0"/>
        <v>1250</v>
      </c>
    </row>
    <row r="55" spans="2:38">
      <c r="B55" s="1782" t="s">
        <v>841</v>
      </c>
      <c r="C55" s="1166" t="s">
        <v>689</v>
      </c>
      <c r="D55" s="1174">
        <v>765</v>
      </c>
      <c r="E55" s="1175">
        <v>1</v>
      </c>
      <c r="F55" s="1176">
        <v>1</v>
      </c>
      <c r="G55" s="1165" t="s">
        <v>258</v>
      </c>
      <c r="H55" s="1166"/>
      <c r="I55" s="1166" t="s">
        <v>282</v>
      </c>
      <c r="J55" s="1167">
        <v>1200</v>
      </c>
      <c r="K55" s="1167">
        <v>1125</v>
      </c>
      <c r="L55" s="1167"/>
      <c r="M55" s="1167">
        <v>1125</v>
      </c>
      <c r="N55" s="1167"/>
      <c r="O55" s="1167"/>
      <c r="P55" s="1167"/>
      <c r="Q55" s="1167"/>
      <c r="R55" s="1168">
        <v>45536</v>
      </c>
      <c r="S55" s="1168">
        <v>45900</v>
      </c>
      <c r="T55" s="1169">
        <v>12</v>
      </c>
      <c r="U55" s="1166"/>
      <c r="V55" s="1168">
        <v>41703</v>
      </c>
      <c r="W55" s="1168"/>
      <c r="X55" s="1166"/>
      <c r="Y55" s="1170"/>
      <c r="Z55" s="1171"/>
      <c r="AA55" s="1171"/>
      <c r="AB55" s="1171"/>
      <c r="AC55" s="1171"/>
      <c r="AD55" s="1171"/>
      <c r="AE55" s="1171"/>
      <c r="AF55" s="1172"/>
      <c r="AG55" s="1172"/>
      <c r="AH55" s="1173"/>
      <c r="AI55" s="1172"/>
      <c r="AJ55" s="456"/>
      <c r="AL55" s="1418">
        <f t="shared" si="0"/>
        <v>1125</v>
      </c>
    </row>
    <row r="56" spans="2:38">
      <c r="B56" s="1782" t="s">
        <v>846</v>
      </c>
      <c r="C56" s="1166" t="s">
        <v>691</v>
      </c>
      <c r="D56" s="1174">
        <v>1118</v>
      </c>
      <c r="E56" s="1175">
        <v>2</v>
      </c>
      <c r="F56" s="1176">
        <v>2</v>
      </c>
      <c r="G56" s="1165" t="s">
        <v>258</v>
      </c>
      <c r="H56" s="1166"/>
      <c r="I56" s="1166" t="s">
        <v>282</v>
      </c>
      <c r="J56" s="1167">
        <v>1500</v>
      </c>
      <c r="K56" s="1167">
        <v>1550</v>
      </c>
      <c r="L56" s="1167"/>
      <c r="M56" s="1167">
        <v>1550</v>
      </c>
      <c r="N56" s="1167"/>
      <c r="O56" s="1167"/>
      <c r="P56" s="1167"/>
      <c r="Q56" s="1167">
        <v>-45</v>
      </c>
      <c r="R56" s="1168">
        <v>45536</v>
      </c>
      <c r="S56" s="1168">
        <v>45900</v>
      </c>
      <c r="T56" s="1169">
        <v>12</v>
      </c>
      <c r="U56" s="1166"/>
      <c r="V56" s="1168">
        <v>45163</v>
      </c>
      <c r="W56" s="1168"/>
      <c r="X56" s="1166"/>
      <c r="Y56" s="1170"/>
      <c r="Z56" s="1171"/>
      <c r="AA56" s="1171"/>
      <c r="AB56" s="1171"/>
      <c r="AC56" s="1171"/>
      <c r="AD56" s="1171"/>
      <c r="AE56" s="1171"/>
      <c r="AF56" s="1172"/>
      <c r="AG56" s="1172"/>
      <c r="AH56" s="1173"/>
      <c r="AI56" s="1172"/>
      <c r="AJ56" s="456"/>
      <c r="AL56" s="1418">
        <f t="shared" si="0"/>
        <v>1550</v>
      </c>
    </row>
    <row r="57" spans="2:38">
      <c r="B57" s="1782" t="s">
        <v>848</v>
      </c>
      <c r="C57" s="1166" t="s">
        <v>691</v>
      </c>
      <c r="D57" s="1174">
        <v>1118</v>
      </c>
      <c r="E57" s="1175">
        <v>2</v>
      </c>
      <c r="F57" s="1176">
        <v>2</v>
      </c>
      <c r="G57" s="1165" t="s">
        <v>258</v>
      </c>
      <c r="H57" s="1166"/>
      <c r="I57" s="1166" t="s">
        <v>282</v>
      </c>
      <c r="J57" s="1167">
        <v>1500</v>
      </c>
      <c r="K57" s="1167">
        <v>1500</v>
      </c>
      <c r="L57" s="1167"/>
      <c r="M57" s="1167">
        <v>1500</v>
      </c>
      <c r="N57" s="1167"/>
      <c r="O57" s="1167"/>
      <c r="P57" s="1167"/>
      <c r="Q57" s="1167"/>
      <c r="R57" s="1168">
        <v>45536</v>
      </c>
      <c r="S57" s="1168">
        <v>45900</v>
      </c>
      <c r="T57" s="1169">
        <v>12</v>
      </c>
      <c r="U57" s="1166"/>
      <c r="V57" s="1168">
        <v>44251</v>
      </c>
      <c r="W57" s="1168"/>
      <c r="X57" s="1166"/>
      <c r="Y57" s="1170"/>
      <c r="Z57" s="1171"/>
      <c r="AA57" s="1171"/>
      <c r="AB57" s="1171"/>
      <c r="AC57" s="1171"/>
      <c r="AD57" s="1171"/>
      <c r="AE57" s="1171"/>
      <c r="AF57" s="1172"/>
      <c r="AG57" s="1172"/>
      <c r="AH57" s="1173"/>
      <c r="AI57" s="1172"/>
      <c r="AJ57" s="456"/>
      <c r="AL57" s="1418">
        <f t="shared" si="0"/>
        <v>1500</v>
      </c>
    </row>
    <row r="58" spans="2:38">
      <c r="B58" s="1166" t="s">
        <v>872</v>
      </c>
      <c r="C58" s="1166" t="s">
        <v>691</v>
      </c>
      <c r="D58" s="1174">
        <v>1118</v>
      </c>
      <c r="E58" s="1175">
        <v>2</v>
      </c>
      <c r="F58" s="1176">
        <v>2</v>
      </c>
      <c r="G58" s="1165" t="s">
        <v>258</v>
      </c>
      <c r="H58" s="1166"/>
      <c r="I58" s="1166" t="s">
        <v>282</v>
      </c>
      <c r="J58" s="1167">
        <v>1500</v>
      </c>
      <c r="K58" s="1167">
        <v>1500</v>
      </c>
      <c r="L58" s="1167"/>
      <c r="M58" s="1167">
        <v>1500</v>
      </c>
      <c r="N58" s="1167"/>
      <c r="O58" s="1167"/>
      <c r="P58" s="1167"/>
      <c r="Q58" s="1167">
        <v>-45</v>
      </c>
      <c r="R58" s="1168">
        <v>45541</v>
      </c>
      <c r="S58" s="1168">
        <v>45900</v>
      </c>
      <c r="T58" s="1169">
        <v>12</v>
      </c>
      <c r="U58" s="1166"/>
      <c r="V58" s="1168">
        <v>45541</v>
      </c>
      <c r="W58" s="1168"/>
      <c r="X58" s="1166"/>
      <c r="Y58" s="1170"/>
      <c r="Z58" s="1171"/>
      <c r="AA58" s="1171"/>
      <c r="AB58" s="1171"/>
      <c r="AC58" s="1171"/>
      <c r="AD58" s="1171"/>
      <c r="AE58" s="1171"/>
      <c r="AF58" s="1172"/>
      <c r="AG58" s="1172"/>
      <c r="AH58" s="1173"/>
      <c r="AI58" s="1172"/>
      <c r="AJ58" s="456"/>
      <c r="AL58" s="1418">
        <f t="shared" si="0"/>
        <v>1500</v>
      </c>
    </row>
    <row r="59" spans="2:38">
      <c r="B59" s="1166" t="s">
        <v>882</v>
      </c>
      <c r="C59" s="1166" t="s">
        <v>689</v>
      </c>
      <c r="D59" s="1174">
        <v>765</v>
      </c>
      <c r="E59" s="1175">
        <v>1</v>
      </c>
      <c r="F59" s="1176">
        <v>1</v>
      </c>
      <c r="G59" s="1165" t="s">
        <v>258</v>
      </c>
      <c r="H59" s="1166"/>
      <c r="I59" s="1166" t="s">
        <v>282</v>
      </c>
      <c r="J59" s="1167">
        <v>1200</v>
      </c>
      <c r="K59" s="1167">
        <v>1075</v>
      </c>
      <c r="L59" s="1167"/>
      <c r="M59" s="1167">
        <v>1075</v>
      </c>
      <c r="N59" s="1167"/>
      <c r="O59" s="1167"/>
      <c r="P59" s="1167"/>
      <c r="Q59" s="1167">
        <v>20</v>
      </c>
      <c r="R59" s="1168">
        <v>45536</v>
      </c>
      <c r="S59" s="1168">
        <v>45900</v>
      </c>
      <c r="T59" s="1169">
        <v>12</v>
      </c>
      <c r="U59" s="1166"/>
      <c r="V59" s="1168">
        <v>45184</v>
      </c>
      <c r="W59" s="1168">
        <v>45711</v>
      </c>
      <c r="X59" s="1166"/>
      <c r="Y59" s="1170"/>
      <c r="Z59" s="1171"/>
      <c r="AA59" s="1171"/>
      <c r="AB59" s="1171"/>
      <c r="AC59" s="1171"/>
      <c r="AD59" s="1171"/>
      <c r="AE59" s="1171"/>
      <c r="AF59" s="1172"/>
      <c r="AG59" s="1172"/>
      <c r="AH59" s="1173"/>
      <c r="AI59" s="1172"/>
      <c r="AJ59" s="456"/>
      <c r="AL59" s="1418">
        <f t="shared" si="0"/>
        <v>1075</v>
      </c>
    </row>
    <row r="60" spans="2:38">
      <c r="B60" s="1166" t="s">
        <v>889</v>
      </c>
      <c r="C60" s="1166" t="s">
        <v>689</v>
      </c>
      <c r="D60" s="1174">
        <v>765</v>
      </c>
      <c r="E60" s="1175">
        <v>1</v>
      </c>
      <c r="F60" s="1176">
        <v>1</v>
      </c>
      <c r="G60" s="1165" t="s">
        <v>258</v>
      </c>
      <c r="H60" s="1166"/>
      <c r="I60" s="1166" t="s">
        <v>282</v>
      </c>
      <c r="J60" s="1167">
        <v>1200</v>
      </c>
      <c r="K60" s="1167">
        <v>1075</v>
      </c>
      <c r="L60" s="1167"/>
      <c r="M60" s="1167">
        <v>1075</v>
      </c>
      <c r="N60" s="1167"/>
      <c r="O60" s="1167"/>
      <c r="P60" s="1167"/>
      <c r="Q60" s="1167"/>
      <c r="R60" s="1168">
        <v>45536</v>
      </c>
      <c r="S60" s="1168">
        <v>45900</v>
      </c>
      <c r="T60" s="1169">
        <v>12</v>
      </c>
      <c r="U60" s="1166"/>
      <c r="V60" s="1168">
        <v>45159</v>
      </c>
      <c r="W60" s="1168"/>
      <c r="X60" s="1166"/>
      <c r="Y60" s="1170"/>
      <c r="Z60" s="1171"/>
      <c r="AA60" s="1171"/>
      <c r="AB60" s="1171"/>
      <c r="AC60" s="1171"/>
      <c r="AD60" s="1171"/>
      <c r="AE60" s="1171"/>
      <c r="AF60" s="1172"/>
      <c r="AG60" s="1172"/>
      <c r="AH60" s="1173"/>
      <c r="AI60" s="1172"/>
      <c r="AJ60" s="456"/>
      <c r="AL60" s="1418">
        <f t="shared" si="0"/>
        <v>1075</v>
      </c>
    </row>
    <row r="61" spans="2:38">
      <c r="B61" s="1166" t="s">
        <v>905</v>
      </c>
      <c r="C61" s="1166" t="s">
        <v>689</v>
      </c>
      <c r="D61" s="1174">
        <v>765</v>
      </c>
      <c r="E61" s="1175">
        <v>1</v>
      </c>
      <c r="F61" s="1176">
        <v>1</v>
      </c>
      <c r="G61" s="1165" t="s">
        <v>258</v>
      </c>
      <c r="H61" s="1166"/>
      <c r="I61" s="1166" t="s">
        <v>282</v>
      </c>
      <c r="J61" s="1167">
        <v>1200</v>
      </c>
      <c r="K61" s="1167">
        <v>1125</v>
      </c>
      <c r="L61" s="1167"/>
      <c r="M61" s="1167">
        <v>1125</v>
      </c>
      <c r="N61" s="1167"/>
      <c r="O61" s="1167"/>
      <c r="P61" s="1167"/>
      <c r="Q61" s="1167">
        <v>-33</v>
      </c>
      <c r="R61" s="1168">
        <v>45536</v>
      </c>
      <c r="S61" s="1168">
        <v>45900</v>
      </c>
      <c r="T61" s="1169">
        <v>12</v>
      </c>
      <c r="U61" s="1166"/>
      <c r="V61" s="1168">
        <v>42433</v>
      </c>
      <c r="W61" s="1168"/>
      <c r="X61" s="1166"/>
      <c r="Y61" s="1170"/>
      <c r="Z61" s="1171"/>
      <c r="AA61" s="1171"/>
      <c r="AB61" s="1171"/>
      <c r="AC61" s="1171"/>
      <c r="AD61" s="1171"/>
      <c r="AE61" s="1171"/>
      <c r="AF61" s="1172"/>
      <c r="AG61" s="1172"/>
      <c r="AH61" s="1173"/>
      <c r="AI61" s="1172"/>
      <c r="AJ61" s="456"/>
      <c r="AL61" s="1418">
        <f t="shared" si="0"/>
        <v>1125</v>
      </c>
    </row>
    <row r="62" spans="2:38">
      <c r="B62" s="1782" t="s">
        <v>743</v>
      </c>
      <c r="C62" s="1166" t="s">
        <v>689</v>
      </c>
      <c r="D62" s="1174">
        <v>765</v>
      </c>
      <c r="E62" s="1175">
        <v>1</v>
      </c>
      <c r="F62" s="1176">
        <v>1</v>
      </c>
      <c r="G62" s="1165" t="s">
        <v>258</v>
      </c>
      <c r="H62" s="1166"/>
      <c r="I62" s="1166" t="s">
        <v>282</v>
      </c>
      <c r="J62" s="1167">
        <v>1200</v>
      </c>
      <c r="K62" s="1167">
        <v>1150</v>
      </c>
      <c r="L62" s="1167"/>
      <c r="M62" s="1167">
        <v>1150</v>
      </c>
      <c r="N62" s="1167"/>
      <c r="O62" s="1167"/>
      <c r="P62" s="1167"/>
      <c r="Q62" s="1167">
        <v>15</v>
      </c>
      <c r="R62" s="1168">
        <v>45505</v>
      </c>
      <c r="S62" s="1168">
        <v>45870</v>
      </c>
      <c r="T62" s="1169">
        <v>12</v>
      </c>
      <c r="U62" s="1166"/>
      <c r="V62" s="1168">
        <v>45149</v>
      </c>
      <c r="W62" s="1168"/>
      <c r="X62" s="1166"/>
      <c r="Y62" s="1170"/>
      <c r="Z62" s="1171"/>
      <c r="AA62" s="1171"/>
      <c r="AB62" s="1171"/>
      <c r="AC62" s="1171"/>
      <c r="AD62" s="1171"/>
      <c r="AE62" s="1171"/>
      <c r="AF62" s="1172"/>
      <c r="AG62" s="1172"/>
      <c r="AH62" s="1173"/>
      <c r="AI62" s="1172"/>
      <c r="AJ62" s="456"/>
      <c r="AL62" s="1418">
        <f t="shared" si="0"/>
        <v>1150</v>
      </c>
    </row>
    <row r="63" spans="2:38">
      <c r="B63" s="1782" t="s">
        <v>695</v>
      </c>
      <c r="C63" s="1166" t="s">
        <v>691</v>
      </c>
      <c r="D63" s="1174">
        <v>1118</v>
      </c>
      <c r="E63" s="1175">
        <v>2</v>
      </c>
      <c r="F63" s="1176">
        <v>2</v>
      </c>
      <c r="G63" s="1165" t="s">
        <v>258</v>
      </c>
      <c r="H63" s="1166"/>
      <c r="I63" s="1166" t="s">
        <v>282</v>
      </c>
      <c r="J63" s="1167">
        <v>1500</v>
      </c>
      <c r="K63" s="1167">
        <v>1425</v>
      </c>
      <c r="L63" s="1167"/>
      <c r="M63" s="1167">
        <v>1425</v>
      </c>
      <c r="N63" s="1167"/>
      <c r="O63" s="1167"/>
      <c r="P63" s="1167"/>
      <c r="Q63" s="1167">
        <v>57</v>
      </c>
      <c r="R63" s="1168">
        <v>45505</v>
      </c>
      <c r="S63" s="1168">
        <v>45869</v>
      </c>
      <c r="T63" s="1169">
        <v>12</v>
      </c>
      <c r="U63" s="1166"/>
      <c r="V63" s="1168">
        <v>42201</v>
      </c>
      <c r="W63" s="1168"/>
      <c r="X63" s="1166"/>
      <c r="Y63" s="1170"/>
      <c r="Z63" s="1171"/>
      <c r="AA63" s="1171"/>
      <c r="AB63" s="1171"/>
      <c r="AC63" s="1171"/>
      <c r="AD63" s="1171"/>
      <c r="AE63" s="1171"/>
      <c r="AF63" s="1172"/>
      <c r="AG63" s="1172"/>
      <c r="AH63" s="1173"/>
      <c r="AI63" s="1172"/>
      <c r="AJ63" s="456"/>
      <c r="AL63" s="1418">
        <f t="shared" si="0"/>
        <v>1425</v>
      </c>
    </row>
    <row r="64" spans="2:38">
      <c r="B64" s="1782" t="s">
        <v>715</v>
      </c>
      <c r="C64" s="1166" t="s">
        <v>691</v>
      </c>
      <c r="D64" s="1174">
        <v>1118</v>
      </c>
      <c r="E64" s="1175">
        <v>2</v>
      </c>
      <c r="F64" s="1176">
        <v>2</v>
      </c>
      <c r="G64" s="1165" t="s">
        <v>258</v>
      </c>
      <c r="H64" s="1166"/>
      <c r="I64" s="1166" t="s">
        <v>282</v>
      </c>
      <c r="J64" s="1167">
        <v>1500</v>
      </c>
      <c r="K64" s="1167">
        <v>1525</v>
      </c>
      <c r="L64" s="1167"/>
      <c r="M64" s="1167">
        <v>1525</v>
      </c>
      <c r="N64" s="1167"/>
      <c r="O64" s="1167"/>
      <c r="P64" s="1167"/>
      <c r="Q64" s="1167">
        <v>105</v>
      </c>
      <c r="R64" s="1168">
        <v>45505</v>
      </c>
      <c r="S64" s="1168">
        <v>45869</v>
      </c>
      <c r="T64" s="1169">
        <v>12</v>
      </c>
      <c r="U64" s="1166"/>
      <c r="V64" s="1168">
        <v>43847</v>
      </c>
      <c r="W64" s="1168"/>
      <c r="X64" s="1166"/>
      <c r="Y64" s="1170"/>
      <c r="Z64" s="1171"/>
      <c r="AA64" s="1171"/>
      <c r="AB64" s="1171"/>
      <c r="AC64" s="1171"/>
      <c r="AD64" s="1171"/>
      <c r="AE64" s="1171"/>
      <c r="AF64" s="1172"/>
      <c r="AG64" s="1172"/>
      <c r="AH64" s="1173"/>
      <c r="AI64" s="1172"/>
      <c r="AJ64" s="456"/>
      <c r="AL64" s="1418">
        <f t="shared" si="0"/>
        <v>1525</v>
      </c>
    </row>
    <row r="65" spans="2:38">
      <c r="B65" s="1782" t="s">
        <v>721</v>
      </c>
      <c r="C65" s="1166" t="s">
        <v>689</v>
      </c>
      <c r="D65" s="1174">
        <v>765</v>
      </c>
      <c r="E65" s="1175">
        <v>1</v>
      </c>
      <c r="F65" s="1176">
        <v>1</v>
      </c>
      <c r="G65" s="1165" t="s">
        <v>258</v>
      </c>
      <c r="H65" s="1166"/>
      <c r="I65" s="1166" t="s">
        <v>282</v>
      </c>
      <c r="J65" s="1167">
        <v>1200</v>
      </c>
      <c r="K65" s="1167">
        <v>1250</v>
      </c>
      <c r="L65" s="1167"/>
      <c r="M65" s="1167">
        <v>1250</v>
      </c>
      <c r="N65" s="1167"/>
      <c r="O65" s="1167"/>
      <c r="P65" s="1167"/>
      <c r="Q65" s="1167">
        <v>150</v>
      </c>
      <c r="R65" s="1168">
        <v>45505</v>
      </c>
      <c r="S65" s="1168">
        <v>45869</v>
      </c>
      <c r="T65" s="1169">
        <v>12</v>
      </c>
      <c r="U65" s="1166"/>
      <c r="V65" s="1168">
        <v>45135</v>
      </c>
      <c r="W65" s="1168"/>
      <c r="X65" s="1166"/>
      <c r="Y65" s="1170"/>
      <c r="Z65" s="1171"/>
      <c r="AA65" s="1171"/>
      <c r="AB65" s="1171"/>
      <c r="AC65" s="1171"/>
      <c r="AD65" s="1171"/>
      <c r="AE65" s="1171"/>
      <c r="AF65" s="1172"/>
      <c r="AG65" s="1172"/>
      <c r="AH65" s="1173"/>
      <c r="AI65" s="1172"/>
      <c r="AJ65" s="456"/>
      <c r="AL65" s="1418">
        <f t="shared" si="0"/>
        <v>1250</v>
      </c>
    </row>
    <row r="66" spans="2:38">
      <c r="B66" s="1782" t="s">
        <v>775</v>
      </c>
      <c r="C66" s="1166" t="s">
        <v>690</v>
      </c>
      <c r="D66" s="1174">
        <v>1093</v>
      </c>
      <c r="E66" s="1175">
        <v>2</v>
      </c>
      <c r="F66" s="1176">
        <v>2</v>
      </c>
      <c r="G66" s="1165" t="s">
        <v>258</v>
      </c>
      <c r="H66" s="1166"/>
      <c r="I66" s="1166" t="s">
        <v>282</v>
      </c>
      <c r="J66" s="1167">
        <v>1400</v>
      </c>
      <c r="K66" s="1167">
        <v>1350</v>
      </c>
      <c r="L66" s="1167"/>
      <c r="M66" s="1167">
        <v>1350</v>
      </c>
      <c r="N66" s="1167"/>
      <c r="O66" s="1167"/>
      <c r="P66" s="1167"/>
      <c r="Q66" s="1167"/>
      <c r="R66" s="1168">
        <v>45513</v>
      </c>
      <c r="S66" s="1168">
        <v>45869</v>
      </c>
      <c r="T66" s="1169">
        <v>12</v>
      </c>
      <c r="U66" s="1166"/>
      <c r="V66" s="1168">
        <v>45513</v>
      </c>
      <c r="W66" s="1168"/>
      <c r="X66" s="1166"/>
      <c r="Y66" s="1170"/>
      <c r="Z66" s="1171"/>
      <c r="AA66" s="1171"/>
      <c r="AB66" s="1171"/>
      <c r="AC66" s="1171"/>
      <c r="AD66" s="1171"/>
      <c r="AE66" s="1171"/>
      <c r="AF66" s="1172"/>
      <c r="AG66" s="1172"/>
      <c r="AH66" s="1173"/>
      <c r="AI66" s="1172"/>
      <c r="AJ66" s="456"/>
      <c r="AL66" s="1418">
        <f t="shared" si="0"/>
        <v>1350</v>
      </c>
    </row>
    <row r="67" spans="2:38">
      <c r="B67" s="1782" t="s">
        <v>824</v>
      </c>
      <c r="C67" s="1166" t="s">
        <v>691</v>
      </c>
      <c r="D67" s="1174">
        <v>1118</v>
      </c>
      <c r="E67" s="1175">
        <v>2</v>
      </c>
      <c r="F67" s="1176">
        <v>2</v>
      </c>
      <c r="G67" s="1165" t="s">
        <v>258</v>
      </c>
      <c r="H67" s="1166"/>
      <c r="I67" s="1166" t="s">
        <v>282</v>
      </c>
      <c r="J67" s="1167">
        <v>1500</v>
      </c>
      <c r="K67" s="1167">
        <v>1450</v>
      </c>
      <c r="L67" s="1167"/>
      <c r="M67" s="1167">
        <v>1450</v>
      </c>
      <c r="N67" s="1167"/>
      <c r="O67" s="1167"/>
      <c r="P67" s="1167"/>
      <c r="Q67" s="1167"/>
      <c r="R67" s="1168">
        <v>45505</v>
      </c>
      <c r="S67" s="1168">
        <v>45869</v>
      </c>
      <c r="T67" s="1169">
        <v>12</v>
      </c>
      <c r="U67" s="1166"/>
      <c r="V67" s="1168">
        <v>45135</v>
      </c>
      <c r="W67" s="1168"/>
      <c r="X67" s="1166"/>
      <c r="Y67" s="1170"/>
      <c r="Z67" s="1171"/>
      <c r="AA67" s="1171"/>
      <c r="AB67" s="1171"/>
      <c r="AC67" s="1171"/>
      <c r="AD67" s="1171"/>
      <c r="AE67" s="1171"/>
      <c r="AF67" s="1172"/>
      <c r="AG67" s="1172"/>
      <c r="AH67" s="1173"/>
      <c r="AI67" s="1172"/>
      <c r="AJ67" s="456"/>
      <c r="AL67" s="1418">
        <f t="shared" si="0"/>
        <v>1450</v>
      </c>
    </row>
    <row r="68" spans="2:38">
      <c r="B68" s="1782" t="s">
        <v>826</v>
      </c>
      <c r="C68" s="1166" t="s">
        <v>689</v>
      </c>
      <c r="D68" s="1174">
        <v>765</v>
      </c>
      <c r="E68" s="1175">
        <v>1</v>
      </c>
      <c r="F68" s="1176">
        <v>1</v>
      </c>
      <c r="G68" s="1165" t="s">
        <v>258</v>
      </c>
      <c r="H68" s="1166"/>
      <c r="I68" s="1166" t="s">
        <v>282</v>
      </c>
      <c r="J68" s="1167">
        <v>1200</v>
      </c>
      <c r="K68" s="1167">
        <v>1150</v>
      </c>
      <c r="L68" s="1167"/>
      <c r="M68" s="1167">
        <v>1150</v>
      </c>
      <c r="N68" s="1167"/>
      <c r="O68" s="1167"/>
      <c r="P68" s="1167"/>
      <c r="Q68" s="1167">
        <v>215</v>
      </c>
      <c r="R68" s="1168">
        <v>45505</v>
      </c>
      <c r="S68" s="1168">
        <v>45869</v>
      </c>
      <c r="T68" s="1169">
        <v>12</v>
      </c>
      <c r="U68" s="1166"/>
      <c r="V68" s="1168">
        <v>42223</v>
      </c>
      <c r="W68" s="1168"/>
      <c r="X68" s="1166"/>
      <c r="Y68" s="1170"/>
      <c r="Z68" s="1171"/>
      <c r="AA68" s="1171"/>
      <c r="AB68" s="1171"/>
      <c r="AC68" s="1171"/>
      <c r="AD68" s="1171"/>
      <c r="AE68" s="1171"/>
      <c r="AF68" s="1172"/>
      <c r="AG68" s="1172"/>
      <c r="AH68" s="1173"/>
      <c r="AI68" s="1172"/>
      <c r="AJ68" s="456"/>
      <c r="AL68" s="1418">
        <f t="shared" si="0"/>
        <v>1150</v>
      </c>
    </row>
    <row r="69" spans="2:38">
      <c r="B69" s="1782" t="s">
        <v>830</v>
      </c>
      <c r="C69" s="1166" t="s">
        <v>691</v>
      </c>
      <c r="D69" s="1174">
        <v>1118</v>
      </c>
      <c r="E69" s="1175">
        <v>2</v>
      </c>
      <c r="F69" s="1176">
        <v>2</v>
      </c>
      <c r="G69" s="1165" t="s">
        <v>258</v>
      </c>
      <c r="H69" s="1166"/>
      <c r="I69" s="1166" t="s">
        <v>282</v>
      </c>
      <c r="J69" s="1167">
        <v>1500</v>
      </c>
      <c r="K69" s="1167">
        <v>1475</v>
      </c>
      <c r="L69" s="1167"/>
      <c r="M69" s="1167">
        <v>1475</v>
      </c>
      <c r="N69" s="1167"/>
      <c r="O69" s="1167"/>
      <c r="P69" s="1167"/>
      <c r="Q69" s="1167">
        <v>20</v>
      </c>
      <c r="R69" s="1168">
        <v>45505</v>
      </c>
      <c r="S69" s="1168">
        <v>45869</v>
      </c>
      <c r="T69" s="1169">
        <v>12</v>
      </c>
      <c r="U69" s="1166"/>
      <c r="V69" s="1168">
        <v>45128</v>
      </c>
      <c r="W69" s="1168"/>
      <c r="X69" s="1166"/>
      <c r="Y69" s="1170"/>
      <c r="Z69" s="1171"/>
      <c r="AA69" s="1171"/>
      <c r="AB69" s="1171"/>
      <c r="AC69" s="1171"/>
      <c r="AD69" s="1171"/>
      <c r="AE69" s="1171"/>
      <c r="AF69" s="1172"/>
      <c r="AG69" s="1172"/>
      <c r="AH69" s="1173"/>
      <c r="AI69" s="1172"/>
      <c r="AJ69" s="456"/>
      <c r="AL69" s="1418">
        <f t="shared" ref="AL69:AL132" si="1">IF(K69&gt;1,K69,J69)</f>
        <v>1475</v>
      </c>
    </row>
    <row r="70" spans="2:38">
      <c r="B70" s="1166" t="s">
        <v>877</v>
      </c>
      <c r="C70" s="1166" t="s">
        <v>691</v>
      </c>
      <c r="D70" s="1174">
        <v>1118</v>
      </c>
      <c r="E70" s="1175">
        <v>2</v>
      </c>
      <c r="F70" s="1176">
        <v>2</v>
      </c>
      <c r="G70" s="1165" t="s">
        <v>258</v>
      </c>
      <c r="H70" s="1166"/>
      <c r="I70" s="1166" t="s">
        <v>282</v>
      </c>
      <c r="J70" s="1167">
        <v>1500</v>
      </c>
      <c r="K70" s="1167">
        <v>1400</v>
      </c>
      <c r="L70" s="1167"/>
      <c r="M70" s="1167">
        <v>1400</v>
      </c>
      <c r="N70" s="1167"/>
      <c r="O70" s="1167"/>
      <c r="P70" s="1167"/>
      <c r="Q70" s="1167">
        <v>25</v>
      </c>
      <c r="R70" s="1168">
        <v>45492</v>
      </c>
      <c r="S70" s="1168">
        <v>45869</v>
      </c>
      <c r="T70" s="1169">
        <v>12</v>
      </c>
      <c r="U70" s="1166"/>
      <c r="V70" s="1168">
        <v>45492</v>
      </c>
      <c r="W70" s="1168"/>
      <c r="X70" s="1166"/>
      <c r="Y70" s="1170"/>
      <c r="Z70" s="1171"/>
      <c r="AA70" s="1171"/>
      <c r="AB70" s="1171"/>
      <c r="AC70" s="1171"/>
      <c r="AD70" s="1171"/>
      <c r="AE70" s="1171"/>
      <c r="AF70" s="1172"/>
      <c r="AG70" s="1172"/>
      <c r="AH70" s="1173"/>
      <c r="AI70" s="1172"/>
      <c r="AJ70" s="456"/>
      <c r="AL70" s="1418">
        <f t="shared" si="1"/>
        <v>1400</v>
      </c>
    </row>
    <row r="71" spans="2:38">
      <c r="B71" s="1166" t="s">
        <v>878</v>
      </c>
      <c r="C71" s="1166" t="s">
        <v>691</v>
      </c>
      <c r="D71" s="1174">
        <v>1118</v>
      </c>
      <c r="E71" s="1175">
        <v>2</v>
      </c>
      <c r="F71" s="1176">
        <v>2</v>
      </c>
      <c r="G71" s="1165" t="s">
        <v>258</v>
      </c>
      <c r="H71" s="1166"/>
      <c r="I71" s="1166" t="s">
        <v>282</v>
      </c>
      <c r="J71" s="1167">
        <v>1500</v>
      </c>
      <c r="K71" s="1167">
        <v>1425</v>
      </c>
      <c r="L71" s="1167"/>
      <c r="M71" s="1167">
        <v>1425</v>
      </c>
      <c r="N71" s="1167"/>
      <c r="O71" s="1167"/>
      <c r="P71" s="1167"/>
      <c r="Q71" s="1167">
        <v>-18</v>
      </c>
      <c r="R71" s="1168">
        <v>45505</v>
      </c>
      <c r="S71" s="1168">
        <v>45869</v>
      </c>
      <c r="T71" s="1169">
        <v>12</v>
      </c>
      <c r="U71" s="1166"/>
      <c r="V71" s="1168">
        <v>44764</v>
      </c>
      <c r="W71" s="1168"/>
      <c r="X71" s="1166"/>
      <c r="Y71" s="1170"/>
      <c r="Z71" s="1171"/>
      <c r="AA71" s="1171"/>
      <c r="AB71" s="1171"/>
      <c r="AC71" s="1171"/>
      <c r="AD71" s="1171"/>
      <c r="AE71" s="1171"/>
      <c r="AF71" s="1172"/>
      <c r="AG71" s="1172"/>
      <c r="AH71" s="1173"/>
      <c r="AI71" s="1172"/>
      <c r="AJ71" s="456"/>
      <c r="AL71" s="1418">
        <f t="shared" si="1"/>
        <v>1425</v>
      </c>
    </row>
    <row r="72" spans="2:38">
      <c r="B72" s="1166" t="s">
        <v>892</v>
      </c>
      <c r="C72" s="1166" t="s">
        <v>689</v>
      </c>
      <c r="D72" s="1174">
        <v>765</v>
      </c>
      <c r="E72" s="1175">
        <v>1</v>
      </c>
      <c r="F72" s="1176">
        <v>1</v>
      </c>
      <c r="G72" s="1165" t="s">
        <v>258</v>
      </c>
      <c r="H72" s="1166"/>
      <c r="I72" s="1166" t="s">
        <v>282</v>
      </c>
      <c r="J72" s="1167">
        <v>1200</v>
      </c>
      <c r="K72" s="1167">
        <v>1200</v>
      </c>
      <c r="L72" s="1167"/>
      <c r="M72" s="1167">
        <v>1200</v>
      </c>
      <c r="N72" s="1167"/>
      <c r="O72" s="1167"/>
      <c r="P72" s="1167"/>
      <c r="Q72" s="1167">
        <v>25</v>
      </c>
      <c r="R72" s="1168">
        <v>45496</v>
      </c>
      <c r="S72" s="1168">
        <v>45869</v>
      </c>
      <c r="T72" s="1169">
        <v>12</v>
      </c>
      <c r="U72" s="1166"/>
      <c r="V72" s="1168">
        <v>45496</v>
      </c>
      <c r="W72" s="1168">
        <v>45688</v>
      </c>
      <c r="X72" s="1166"/>
      <c r="Y72" s="1170"/>
      <c r="Z72" s="1171"/>
      <c r="AA72" s="1171"/>
      <c r="AB72" s="1171"/>
      <c r="AC72" s="1171"/>
      <c r="AD72" s="1171"/>
      <c r="AE72" s="1171"/>
      <c r="AF72" s="1172"/>
      <c r="AG72" s="1172"/>
      <c r="AH72" s="1173"/>
      <c r="AI72" s="1172"/>
      <c r="AJ72" s="456"/>
      <c r="AL72" s="1418">
        <f t="shared" si="1"/>
        <v>1200</v>
      </c>
    </row>
    <row r="73" spans="2:38">
      <c r="B73" s="1166" t="s">
        <v>907</v>
      </c>
      <c r="C73" s="1166" t="s">
        <v>691</v>
      </c>
      <c r="D73" s="1174">
        <v>1118</v>
      </c>
      <c r="E73" s="1175">
        <v>2</v>
      </c>
      <c r="F73" s="1176">
        <v>2</v>
      </c>
      <c r="G73" s="1165" t="s">
        <v>258</v>
      </c>
      <c r="H73" s="1166"/>
      <c r="I73" s="1166" t="s">
        <v>282</v>
      </c>
      <c r="J73" s="1167">
        <v>1500</v>
      </c>
      <c r="K73" s="1167">
        <v>1425</v>
      </c>
      <c r="L73" s="1167"/>
      <c r="M73" s="1167">
        <v>1425</v>
      </c>
      <c r="N73" s="1167"/>
      <c r="O73" s="1167"/>
      <c r="P73" s="1167"/>
      <c r="Q73" s="1167">
        <v>175</v>
      </c>
      <c r="R73" s="1168">
        <v>45505</v>
      </c>
      <c r="S73" s="1168">
        <v>45869</v>
      </c>
      <c r="T73" s="1169">
        <v>12</v>
      </c>
      <c r="U73" s="1166"/>
      <c r="V73" s="1168">
        <v>45149</v>
      </c>
      <c r="W73" s="1168"/>
      <c r="X73" s="1166"/>
      <c r="Y73" s="1170"/>
      <c r="Z73" s="1171"/>
      <c r="AA73" s="1171"/>
      <c r="AB73" s="1171"/>
      <c r="AC73" s="1171"/>
      <c r="AD73" s="1171"/>
      <c r="AE73" s="1171"/>
      <c r="AF73" s="1172"/>
      <c r="AG73" s="1172"/>
      <c r="AH73" s="1173"/>
      <c r="AI73" s="1172"/>
      <c r="AJ73" s="456"/>
      <c r="AL73" s="1418">
        <f t="shared" si="1"/>
        <v>1425</v>
      </c>
    </row>
    <row r="74" spans="2:38">
      <c r="B74" s="1782" t="s">
        <v>705</v>
      </c>
      <c r="C74" s="1166" t="s">
        <v>689</v>
      </c>
      <c r="D74" s="1174">
        <v>765</v>
      </c>
      <c r="E74" s="1175">
        <v>1</v>
      </c>
      <c r="F74" s="1176">
        <v>1</v>
      </c>
      <c r="G74" s="1165" t="s">
        <v>258</v>
      </c>
      <c r="H74" s="1166"/>
      <c r="I74" s="1166" t="s">
        <v>282</v>
      </c>
      <c r="J74" s="1167">
        <v>1200</v>
      </c>
      <c r="K74" s="1167">
        <v>1150</v>
      </c>
      <c r="L74" s="1167"/>
      <c r="M74" s="1167">
        <v>1150</v>
      </c>
      <c r="N74" s="1167"/>
      <c r="O74" s="1167"/>
      <c r="P74" s="1167"/>
      <c r="Q74" s="1167">
        <v>-34</v>
      </c>
      <c r="R74" s="1168">
        <v>45474</v>
      </c>
      <c r="S74" s="1168">
        <v>45838</v>
      </c>
      <c r="T74" s="1169">
        <v>12</v>
      </c>
      <c r="U74" s="1166"/>
      <c r="V74" s="1168">
        <v>44722</v>
      </c>
      <c r="W74" s="1168"/>
      <c r="X74" s="1166"/>
      <c r="Y74" s="1170"/>
      <c r="Z74" s="1171"/>
      <c r="AA74" s="1171"/>
      <c r="AB74" s="1171"/>
      <c r="AC74" s="1171"/>
      <c r="AD74" s="1171"/>
      <c r="AE74" s="1171"/>
      <c r="AF74" s="1172"/>
      <c r="AG74" s="1172"/>
      <c r="AH74" s="1173"/>
      <c r="AI74" s="1172"/>
      <c r="AJ74" s="456"/>
      <c r="AL74" s="1418">
        <f t="shared" si="1"/>
        <v>1150</v>
      </c>
    </row>
    <row r="75" spans="2:38">
      <c r="B75" s="1782" t="s">
        <v>720</v>
      </c>
      <c r="C75" s="1166" t="s">
        <v>691</v>
      </c>
      <c r="D75" s="1174">
        <v>1118</v>
      </c>
      <c r="E75" s="1175">
        <v>2</v>
      </c>
      <c r="F75" s="1176">
        <v>2</v>
      </c>
      <c r="G75" s="1165" t="s">
        <v>258</v>
      </c>
      <c r="H75" s="1166"/>
      <c r="I75" s="1166" t="s">
        <v>282</v>
      </c>
      <c r="J75" s="1167">
        <v>1500</v>
      </c>
      <c r="K75" s="1167">
        <v>1425</v>
      </c>
      <c r="L75" s="1167"/>
      <c r="M75" s="1167">
        <v>1425</v>
      </c>
      <c r="N75" s="1167"/>
      <c r="O75" s="1167"/>
      <c r="P75" s="1167"/>
      <c r="Q75" s="1167">
        <v>125</v>
      </c>
      <c r="R75" s="1168">
        <v>45483</v>
      </c>
      <c r="S75" s="1168">
        <v>45838</v>
      </c>
      <c r="T75" s="1169">
        <v>12</v>
      </c>
      <c r="U75" s="1166"/>
      <c r="V75" s="1168">
        <v>44673</v>
      </c>
      <c r="W75" s="1168"/>
      <c r="X75" s="1166"/>
      <c r="Y75" s="1170"/>
      <c r="Z75" s="1171"/>
      <c r="AA75" s="1171"/>
      <c r="AB75" s="1171"/>
      <c r="AC75" s="1171"/>
      <c r="AD75" s="1171"/>
      <c r="AE75" s="1171"/>
      <c r="AF75" s="1172"/>
      <c r="AG75" s="1172"/>
      <c r="AH75" s="1173"/>
      <c r="AI75" s="1172"/>
      <c r="AJ75" s="456"/>
      <c r="AL75" s="1418">
        <f t="shared" si="1"/>
        <v>1425</v>
      </c>
    </row>
    <row r="76" spans="2:38">
      <c r="B76" s="1782" t="s">
        <v>725</v>
      </c>
      <c r="C76" s="1166" t="s">
        <v>691</v>
      </c>
      <c r="D76" s="1174">
        <v>1118</v>
      </c>
      <c r="E76" s="1175">
        <v>2</v>
      </c>
      <c r="F76" s="1176">
        <v>2</v>
      </c>
      <c r="G76" s="1165" t="s">
        <v>258</v>
      </c>
      <c r="H76" s="1166"/>
      <c r="I76" s="1166" t="s">
        <v>282</v>
      </c>
      <c r="J76" s="1167">
        <v>1500</v>
      </c>
      <c r="K76" s="1167">
        <v>1425</v>
      </c>
      <c r="L76" s="1167"/>
      <c r="M76" s="1167">
        <v>1425</v>
      </c>
      <c r="N76" s="1167"/>
      <c r="O76" s="1167"/>
      <c r="P76" s="1167"/>
      <c r="Q76" s="1167">
        <v>-42</v>
      </c>
      <c r="R76" s="1168">
        <v>45483</v>
      </c>
      <c r="S76" s="1168">
        <v>45838</v>
      </c>
      <c r="T76" s="1169">
        <v>12</v>
      </c>
      <c r="U76" s="1166"/>
      <c r="V76" s="1168">
        <v>45093</v>
      </c>
      <c r="W76" s="1168"/>
      <c r="X76" s="1166"/>
      <c r="Y76" s="1170"/>
      <c r="Z76" s="1171"/>
      <c r="AA76" s="1171"/>
      <c r="AB76" s="1171"/>
      <c r="AC76" s="1171"/>
      <c r="AD76" s="1171"/>
      <c r="AE76" s="1171"/>
      <c r="AF76" s="1172"/>
      <c r="AG76" s="1172"/>
      <c r="AH76" s="1173"/>
      <c r="AI76" s="1172"/>
      <c r="AJ76" s="456"/>
      <c r="AL76" s="1418">
        <f t="shared" si="1"/>
        <v>1425</v>
      </c>
    </row>
    <row r="77" spans="2:38">
      <c r="B77" s="1782" t="s">
        <v>729</v>
      </c>
      <c r="C77" s="1166" t="s">
        <v>689</v>
      </c>
      <c r="D77" s="1174">
        <v>765</v>
      </c>
      <c r="E77" s="1175">
        <v>1</v>
      </c>
      <c r="F77" s="1176">
        <v>1</v>
      </c>
      <c r="G77" s="1165" t="s">
        <v>258</v>
      </c>
      <c r="H77" s="1166"/>
      <c r="I77" s="1166" t="s">
        <v>282</v>
      </c>
      <c r="J77" s="1167">
        <v>1200</v>
      </c>
      <c r="K77" s="1167">
        <v>1200</v>
      </c>
      <c r="L77" s="1167"/>
      <c r="M77" s="1167">
        <v>1200</v>
      </c>
      <c r="N77" s="1167"/>
      <c r="O77" s="1167"/>
      <c r="P77" s="1167"/>
      <c r="Q77" s="1167">
        <v>175</v>
      </c>
      <c r="R77" s="1168">
        <v>45476</v>
      </c>
      <c r="S77" s="1168">
        <v>45838</v>
      </c>
      <c r="T77" s="1169">
        <v>12</v>
      </c>
      <c r="U77" s="1166"/>
      <c r="V77" s="1168">
        <v>45476</v>
      </c>
      <c r="W77" s="1168"/>
      <c r="X77" s="1166"/>
      <c r="Y77" s="1170"/>
      <c r="Z77" s="1171"/>
      <c r="AA77" s="1171"/>
      <c r="AB77" s="1171"/>
      <c r="AC77" s="1171"/>
      <c r="AD77" s="1171"/>
      <c r="AE77" s="1171"/>
      <c r="AF77" s="1172"/>
      <c r="AG77" s="1172"/>
      <c r="AH77" s="1173"/>
      <c r="AI77" s="1172"/>
      <c r="AJ77" s="456"/>
      <c r="AL77" s="1418">
        <f t="shared" si="1"/>
        <v>1200</v>
      </c>
    </row>
    <row r="78" spans="2:38">
      <c r="B78" s="1782" t="s">
        <v>731</v>
      </c>
      <c r="C78" s="1166" t="s">
        <v>691</v>
      </c>
      <c r="D78" s="1174">
        <v>1118</v>
      </c>
      <c r="E78" s="1175">
        <v>2</v>
      </c>
      <c r="F78" s="1176">
        <v>2</v>
      </c>
      <c r="G78" s="1165" t="s">
        <v>258</v>
      </c>
      <c r="H78" s="1166"/>
      <c r="I78" s="1166" t="s">
        <v>282</v>
      </c>
      <c r="J78" s="1167">
        <v>1500</v>
      </c>
      <c r="K78" s="1167">
        <v>1400</v>
      </c>
      <c r="L78" s="1167"/>
      <c r="M78" s="1167">
        <v>1400</v>
      </c>
      <c r="N78" s="1167"/>
      <c r="O78" s="1167"/>
      <c r="P78" s="1167"/>
      <c r="Q78" s="1167">
        <v>-42</v>
      </c>
      <c r="R78" s="1168">
        <v>45471</v>
      </c>
      <c r="S78" s="1168">
        <v>45838</v>
      </c>
      <c r="T78" s="1169">
        <v>12</v>
      </c>
      <c r="U78" s="1166"/>
      <c r="V78" s="1168">
        <v>45471</v>
      </c>
      <c r="W78" s="1168"/>
      <c r="X78" s="1166"/>
      <c r="Y78" s="1170"/>
      <c r="Z78" s="1171"/>
      <c r="AA78" s="1171"/>
      <c r="AB78" s="1171"/>
      <c r="AC78" s="1171"/>
      <c r="AD78" s="1171"/>
      <c r="AE78" s="1171"/>
      <c r="AF78" s="1172"/>
      <c r="AG78" s="1172"/>
      <c r="AH78" s="1173"/>
      <c r="AI78" s="1172"/>
      <c r="AJ78" s="456"/>
      <c r="AL78" s="1418">
        <f t="shared" si="1"/>
        <v>1400</v>
      </c>
    </row>
    <row r="79" spans="2:38">
      <c r="B79" s="1782" t="s">
        <v>740</v>
      </c>
      <c r="C79" s="1166" t="s">
        <v>689</v>
      </c>
      <c r="D79" s="1174">
        <v>765</v>
      </c>
      <c r="E79" s="1175">
        <v>1</v>
      </c>
      <c r="F79" s="1176">
        <v>1</v>
      </c>
      <c r="G79" s="1165" t="s">
        <v>258</v>
      </c>
      <c r="H79" s="1166"/>
      <c r="I79" s="1166" t="s">
        <v>282</v>
      </c>
      <c r="J79" s="1167">
        <v>1200</v>
      </c>
      <c r="K79" s="1167">
        <v>1200</v>
      </c>
      <c r="L79" s="1167"/>
      <c r="M79" s="1167">
        <v>1200</v>
      </c>
      <c r="N79" s="1167"/>
      <c r="O79" s="1167"/>
      <c r="P79" s="1167"/>
      <c r="Q79" s="1167">
        <v>-36</v>
      </c>
      <c r="R79" s="1168">
        <v>45456</v>
      </c>
      <c r="S79" s="1168">
        <v>45838</v>
      </c>
      <c r="T79" s="1169">
        <v>13</v>
      </c>
      <c r="U79" s="1166"/>
      <c r="V79" s="1168">
        <v>45456</v>
      </c>
      <c r="W79" s="1168"/>
      <c r="X79" s="1166"/>
      <c r="Y79" s="1170"/>
      <c r="Z79" s="1171"/>
      <c r="AA79" s="1171"/>
      <c r="AB79" s="1171"/>
      <c r="AC79" s="1171"/>
      <c r="AD79" s="1171"/>
      <c r="AE79" s="1171"/>
      <c r="AF79" s="1172"/>
      <c r="AG79" s="1172"/>
      <c r="AH79" s="1173"/>
      <c r="AI79" s="1172"/>
      <c r="AJ79" s="456"/>
      <c r="AL79" s="1418">
        <f t="shared" si="1"/>
        <v>1200</v>
      </c>
    </row>
    <row r="80" spans="2:38">
      <c r="B80" s="1782" t="s">
        <v>741</v>
      </c>
      <c r="C80" s="1166" t="s">
        <v>691</v>
      </c>
      <c r="D80" s="1174">
        <v>1118</v>
      </c>
      <c r="E80" s="1175">
        <v>2</v>
      </c>
      <c r="F80" s="1176">
        <v>2</v>
      </c>
      <c r="G80" s="1165" t="s">
        <v>258</v>
      </c>
      <c r="H80" s="1166"/>
      <c r="I80" s="1166" t="s">
        <v>282</v>
      </c>
      <c r="J80" s="1167">
        <v>1500</v>
      </c>
      <c r="K80" s="1167">
        <v>1425</v>
      </c>
      <c r="L80" s="1167"/>
      <c r="M80" s="1167">
        <v>1425</v>
      </c>
      <c r="N80" s="1167"/>
      <c r="O80" s="1167"/>
      <c r="P80" s="1167"/>
      <c r="Q80" s="1167"/>
      <c r="R80" s="1168">
        <v>45474</v>
      </c>
      <c r="S80" s="1168">
        <v>45838</v>
      </c>
      <c r="T80" s="1169">
        <v>12</v>
      </c>
      <c r="U80" s="1166"/>
      <c r="V80" s="1168">
        <v>45135</v>
      </c>
      <c r="W80" s="1168"/>
      <c r="X80" s="1166"/>
      <c r="Y80" s="1170"/>
      <c r="Z80" s="1171"/>
      <c r="AA80" s="1171"/>
      <c r="AB80" s="1171"/>
      <c r="AC80" s="1171"/>
      <c r="AD80" s="1171"/>
      <c r="AE80" s="1171"/>
      <c r="AF80" s="1172"/>
      <c r="AG80" s="1172"/>
      <c r="AH80" s="1173"/>
      <c r="AI80" s="1172"/>
      <c r="AJ80" s="456"/>
      <c r="AL80" s="1418">
        <f t="shared" si="1"/>
        <v>1425</v>
      </c>
    </row>
    <row r="81" spans="2:38">
      <c r="B81" s="1782" t="s">
        <v>746</v>
      </c>
      <c r="C81" s="1166" t="s">
        <v>689</v>
      </c>
      <c r="D81" s="1174">
        <v>765</v>
      </c>
      <c r="E81" s="1175">
        <v>1</v>
      </c>
      <c r="F81" s="1176">
        <v>1</v>
      </c>
      <c r="G81" s="1165" t="s">
        <v>258</v>
      </c>
      <c r="H81" s="1166"/>
      <c r="I81" s="1166" t="s">
        <v>282</v>
      </c>
      <c r="J81" s="1167">
        <v>1200</v>
      </c>
      <c r="K81" s="1167">
        <v>1150</v>
      </c>
      <c r="L81" s="1167"/>
      <c r="M81" s="1167">
        <v>1150</v>
      </c>
      <c r="N81" s="1167"/>
      <c r="O81" s="1167"/>
      <c r="P81" s="1167"/>
      <c r="Q81" s="1167">
        <v>50</v>
      </c>
      <c r="R81" s="1168">
        <v>45474</v>
      </c>
      <c r="S81" s="1168">
        <v>45838</v>
      </c>
      <c r="T81" s="1169">
        <v>12</v>
      </c>
      <c r="U81" s="1166"/>
      <c r="V81" s="1168">
        <v>45114</v>
      </c>
      <c r="W81" s="1168"/>
      <c r="X81" s="1166"/>
      <c r="Y81" s="1170"/>
      <c r="Z81" s="1171"/>
      <c r="AA81" s="1171"/>
      <c r="AB81" s="1171"/>
      <c r="AC81" s="1171"/>
      <c r="AD81" s="1171"/>
      <c r="AE81" s="1171"/>
      <c r="AF81" s="1172"/>
      <c r="AG81" s="1172"/>
      <c r="AH81" s="1173"/>
      <c r="AI81" s="1172"/>
      <c r="AJ81" s="456"/>
      <c r="AL81" s="1418">
        <f t="shared" si="1"/>
        <v>1150</v>
      </c>
    </row>
    <row r="82" spans="2:38">
      <c r="B82" s="1782" t="s">
        <v>758</v>
      </c>
      <c r="C82" s="1166" t="s">
        <v>691</v>
      </c>
      <c r="D82" s="1174">
        <v>1118</v>
      </c>
      <c r="E82" s="1175">
        <v>2</v>
      </c>
      <c r="F82" s="1176">
        <v>2</v>
      </c>
      <c r="G82" s="1165" t="s">
        <v>258</v>
      </c>
      <c r="H82" s="1166"/>
      <c r="I82" s="1166" t="s">
        <v>282</v>
      </c>
      <c r="J82" s="1167">
        <v>1500</v>
      </c>
      <c r="K82" s="1167">
        <v>1730</v>
      </c>
      <c r="L82" s="1167"/>
      <c r="M82" s="1167">
        <v>1730</v>
      </c>
      <c r="N82" s="1167"/>
      <c r="O82" s="1167"/>
      <c r="P82" s="1167"/>
      <c r="Q82" s="1167"/>
      <c r="R82" s="1168">
        <v>45455</v>
      </c>
      <c r="S82" s="1168">
        <v>45838</v>
      </c>
      <c r="T82" s="1169">
        <v>13</v>
      </c>
      <c r="U82" s="1166"/>
      <c r="V82" s="1168">
        <v>45455</v>
      </c>
      <c r="W82" s="1168"/>
      <c r="X82" s="1166"/>
      <c r="Y82" s="1170"/>
      <c r="Z82" s="1171"/>
      <c r="AA82" s="1171"/>
      <c r="AB82" s="1171"/>
      <c r="AC82" s="1171"/>
      <c r="AD82" s="1171"/>
      <c r="AE82" s="1171"/>
      <c r="AF82" s="1172"/>
      <c r="AG82" s="1172"/>
      <c r="AH82" s="1173"/>
      <c r="AI82" s="1172"/>
      <c r="AJ82" s="456"/>
      <c r="AL82" s="1418">
        <f t="shared" si="1"/>
        <v>1730</v>
      </c>
    </row>
    <row r="83" spans="2:38">
      <c r="B83" s="1782" t="s">
        <v>780</v>
      </c>
      <c r="C83" s="1166" t="s">
        <v>690</v>
      </c>
      <c r="D83" s="1174">
        <v>1093</v>
      </c>
      <c r="E83" s="1175">
        <v>2</v>
      </c>
      <c r="F83" s="1176">
        <v>2</v>
      </c>
      <c r="G83" s="1165" t="s">
        <v>258</v>
      </c>
      <c r="H83" s="1166"/>
      <c r="I83" s="1166" t="s">
        <v>282</v>
      </c>
      <c r="J83" s="1167">
        <v>1400</v>
      </c>
      <c r="K83" s="1167">
        <v>1350</v>
      </c>
      <c r="L83" s="1167"/>
      <c r="M83" s="1167">
        <v>1350</v>
      </c>
      <c r="N83" s="1167"/>
      <c r="O83" s="1167"/>
      <c r="P83" s="1167"/>
      <c r="Q83" s="1167">
        <v>50</v>
      </c>
      <c r="R83" s="1168">
        <v>45464</v>
      </c>
      <c r="S83" s="1168">
        <v>45838</v>
      </c>
      <c r="T83" s="1169">
        <v>12</v>
      </c>
      <c r="U83" s="1166"/>
      <c r="V83" s="1168">
        <v>45464</v>
      </c>
      <c r="W83" s="1168"/>
      <c r="X83" s="1166"/>
      <c r="Y83" s="1170"/>
      <c r="Z83" s="1171"/>
      <c r="AA83" s="1171"/>
      <c r="AB83" s="1171"/>
      <c r="AC83" s="1171"/>
      <c r="AD83" s="1171"/>
      <c r="AE83" s="1171"/>
      <c r="AF83" s="1172"/>
      <c r="AG83" s="1172"/>
      <c r="AH83" s="1173"/>
      <c r="AI83" s="1172"/>
      <c r="AJ83" s="456"/>
      <c r="AL83" s="1418">
        <f t="shared" si="1"/>
        <v>1350</v>
      </c>
    </row>
    <row r="84" spans="2:38">
      <c r="B84" s="1782" t="s">
        <v>781</v>
      </c>
      <c r="C84" s="1166" t="s">
        <v>692</v>
      </c>
      <c r="D84" s="1174">
        <v>1331</v>
      </c>
      <c r="E84" s="1175">
        <v>3</v>
      </c>
      <c r="F84" s="1176">
        <v>2</v>
      </c>
      <c r="G84" s="1165" t="s">
        <v>258</v>
      </c>
      <c r="H84" s="1166"/>
      <c r="I84" s="1166" t="s">
        <v>282</v>
      </c>
      <c r="J84" s="1167">
        <v>1800</v>
      </c>
      <c r="K84" s="1167">
        <v>1650</v>
      </c>
      <c r="L84" s="1167"/>
      <c r="M84" s="1167">
        <v>1650</v>
      </c>
      <c r="N84" s="1167"/>
      <c r="O84" s="1167"/>
      <c r="P84" s="1167"/>
      <c r="Q84" s="1167">
        <v>74</v>
      </c>
      <c r="R84" s="1168">
        <v>45474</v>
      </c>
      <c r="S84" s="1168">
        <v>45838</v>
      </c>
      <c r="T84" s="1169">
        <v>12</v>
      </c>
      <c r="U84" s="1166"/>
      <c r="V84" s="1168">
        <v>44540</v>
      </c>
      <c r="W84" s="1168"/>
      <c r="X84" s="1166"/>
      <c r="Y84" s="1170"/>
      <c r="Z84" s="1171"/>
      <c r="AA84" s="1171"/>
      <c r="AB84" s="1171"/>
      <c r="AC84" s="1171"/>
      <c r="AD84" s="1171"/>
      <c r="AE84" s="1171"/>
      <c r="AF84" s="1172"/>
      <c r="AG84" s="1172"/>
      <c r="AH84" s="1173"/>
      <c r="AI84" s="1172"/>
      <c r="AJ84" s="456"/>
      <c r="AL84" s="1418">
        <f t="shared" si="1"/>
        <v>1650</v>
      </c>
    </row>
    <row r="85" spans="2:38">
      <c r="B85" s="1782" t="s">
        <v>793</v>
      </c>
      <c r="C85" s="1166" t="s">
        <v>690</v>
      </c>
      <c r="D85" s="1174">
        <v>1093</v>
      </c>
      <c r="E85" s="1175">
        <v>2</v>
      </c>
      <c r="F85" s="1176">
        <v>2</v>
      </c>
      <c r="G85" s="1165" t="s">
        <v>258</v>
      </c>
      <c r="H85" s="1166"/>
      <c r="I85" s="1166" t="s">
        <v>282</v>
      </c>
      <c r="J85" s="1167">
        <v>1400</v>
      </c>
      <c r="K85" s="1167">
        <v>1400</v>
      </c>
      <c r="L85" s="1167"/>
      <c r="M85" s="1167">
        <v>1400</v>
      </c>
      <c r="N85" s="1167"/>
      <c r="O85" s="1167"/>
      <c r="P85" s="1167"/>
      <c r="Q85" s="1167">
        <v>8</v>
      </c>
      <c r="R85" s="1168">
        <v>45485</v>
      </c>
      <c r="S85" s="1168">
        <v>45838</v>
      </c>
      <c r="T85" s="1169">
        <v>12</v>
      </c>
      <c r="U85" s="1166"/>
      <c r="V85" s="1168">
        <v>45485</v>
      </c>
      <c r="W85" s="1168"/>
      <c r="X85" s="1166"/>
      <c r="Y85" s="1170"/>
      <c r="Z85" s="1171"/>
      <c r="AA85" s="1171"/>
      <c r="AB85" s="1171"/>
      <c r="AC85" s="1171"/>
      <c r="AD85" s="1171"/>
      <c r="AE85" s="1171"/>
      <c r="AF85" s="1172"/>
      <c r="AG85" s="1172"/>
      <c r="AH85" s="1173"/>
      <c r="AI85" s="1172"/>
      <c r="AJ85" s="456"/>
      <c r="AL85" s="1418">
        <f t="shared" si="1"/>
        <v>1400</v>
      </c>
    </row>
    <row r="86" spans="2:38">
      <c r="B86" s="1782" t="s">
        <v>795</v>
      </c>
      <c r="C86" s="1166" t="s">
        <v>692</v>
      </c>
      <c r="D86" s="1174">
        <v>1331</v>
      </c>
      <c r="E86" s="1175">
        <v>3</v>
      </c>
      <c r="F86" s="1176">
        <v>2</v>
      </c>
      <c r="G86" s="1165" t="s">
        <v>258</v>
      </c>
      <c r="H86" s="1166"/>
      <c r="I86" s="1166" t="s">
        <v>282</v>
      </c>
      <c r="J86" s="1167">
        <v>1800</v>
      </c>
      <c r="K86" s="1167">
        <v>1700</v>
      </c>
      <c r="L86" s="1167"/>
      <c r="M86" s="1167">
        <v>1700</v>
      </c>
      <c r="N86" s="1167"/>
      <c r="O86" s="1167"/>
      <c r="P86" s="1167"/>
      <c r="Q86" s="1167">
        <v>150</v>
      </c>
      <c r="R86" s="1168">
        <v>45464</v>
      </c>
      <c r="S86" s="1168">
        <v>45838</v>
      </c>
      <c r="T86" s="1169">
        <v>12</v>
      </c>
      <c r="U86" s="1166"/>
      <c r="V86" s="1168">
        <v>45464</v>
      </c>
      <c r="W86" s="1168"/>
      <c r="X86" s="1166"/>
      <c r="Y86" s="1170"/>
      <c r="Z86" s="1171"/>
      <c r="AA86" s="1171"/>
      <c r="AB86" s="1171"/>
      <c r="AC86" s="1171"/>
      <c r="AD86" s="1171"/>
      <c r="AE86" s="1171"/>
      <c r="AF86" s="1172"/>
      <c r="AG86" s="1172"/>
      <c r="AH86" s="1173"/>
      <c r="AI86" s="1172"/>
      <c r="AJ86" s="456"/>
      <c r="AL86" s="1418">
        <f t="shared" si="1"/>
        <v>1700</v>
      </c>
    </row>
    <row r="87" spans="2:38">
      <c r="B87" s="1782" t="s">
        <v>802</v>
      </c>
      <c r="C87" s="1166" t="s">
        <v>690</v>
      </c>
      <c r="D87" s="1174">
        <v>1093</v>
      </c>
      <c r="E87" s="1175">
        <v>2</v>
      </c>
      <c r="F87" s="1176">
        <v>2</v>
      </c>
      <c r="G87" s="1165" t="s">
        <v>258</v>
      </c>
      <c r="H87" s="1166"/>
      <c r="I87" s="1166" t="s">
        <v>282</v>
      </c>
      <c r="J87" s="1167">
        <v>1400</v>
      </c>
      <c r="K87" s="1167">
        <v>1350</v>
      </c>
      <c r="L87" s="1167"/>
      <c r="M87" s="1167">
        <v>1350</v>
      </c>
      <c r="N87" s="1167"/>
      <c r="O87" s="1167"/>
      <c r="P87" s="1167"/>
      <c r="Q87" s="1167">
        <v>150</v>
      </c>
      <c r="R87" s="1168">
        <v>45485</v>
      </c>
      <c r="S87" s="1168">
        <v>45838</v>
      </c>
      <c r="T87" s="1169">
        <v>12</v>
      </c>
      <c r="U87" s="1166"/>
      <c r="V87" s="1168">
        <v>45485</v>
      </c>
      <c r="W87" s="1168"/>
      <c r="X87" s="1166"/>
      <c r="Y87" s="1170"/>
      <c r="Z87" s="1171"/>
      <c r="AA87" s="1171"/>
      <c r="AB87" s="1171"/>
      <c r="AC87" s="1171"/>
      <c r="AD87" s="1171"/>
      <c r="AE87" s="1171"/>
      <c r="AF87" s="1172"/>
      <c r="AG87" s="1172"/>
      <c r="AH87" s="1173"/>
      <c r="AI87" s="1172"/>
      <c r="AJ87" s="456"/>
      <c r="AL87" s="1418">
        <f t="shared" si="1"/>
        <v>1350</v>
      </c>
    </row>
    <row r="88" spans="2:38">
      <c r="B88" s="1782" t="s">
        <v>808</v>
      </c>
      <c r="C88" s="1166" t="s">
        <v>692</v>
      </c>
      <c r="D88" s="1174">
        <v>1331</v>
      </c>
      <c r="E88" s="1175">
        <v>3</v>
      </c>
      <c r="F88" s="1176">
        <v>2</v>
      </c>
      <c r="G88" s="1165" t="s">
        <v>258</v>
      </c>
      <c r="H88" s="1166"/>
      <c r="I88" s="1166" t="s">
        <v>282</v>
      </c>
      <c r="J88" s="1167">
        <v>1800</v>
      </c>
      <c r="K88" s="1167">
        <v>1625</v>
      </c>
      <c r="L88" s="1167"/>
      <c r="M88" s="1167">
        <v>1625</v>
      </c>
      <c r="N88" s="1167"/>
      <c r="O88" s="1167"/>
      <c r="P88" s="1167"/>
      <c r="Q88" s="1167">
        <v>-24</v>
      </c>
      <c r="R88" s="1168">
        <v>45482</v>
      </c>
      <c r="S88" s="1168">
        <v>45838</v>
      </c>
      <c r="T88" s="1169">
        <v>12</v>
      </c>
      <c r="U88" s="1166"/>
      <c r="V88" s="1168">
        <v>44741</v>
      </c>
      <c r="W88" s="1168"/>
      <c r="X88" s="1166"/>
      <c r="Y88" s="1170"/>
      <c r="Z88" s="1171"/>
      <c r="AA88" s="1171"/>
      <c r="AB88" s="1171"/>
      <c r="AC88" s="1171"/>
      <c r="AD88" s="1171"/>
      <c r="AE88" s="1171"/>
      <c r="AF88" s="1172"/>
      <c r="AG88" s="1172"/>
      <c r="AH88" s="1173"/>
      <c r="AI88" s="1172"/>
      <c r="AJ88" s="456"/>
      <c r="AL88" s="1418">
        <f t="shared" si="1"/>
        <v>1625</v>
      </c>
    </row>
    <row r="89" spans="2:38">
      <c r="B89" s="1782" t="s">
        <v>809</v>
      </c>
      <c r="C89" s="1166" t="s">
        <v>690</v>
      </c>
      <c r="D89" s="1174">
        <v>1093</v>
      </c>
      <c r="E89" s="1175">
        <v>2</v>
      </c>
      <c r="F89" s="1176">
        <v>2</v>
      </c>
      <c r="G89" s="1165" t="s">
        <v>258</v>
      </c>
      <c r="H89" s="1166"/>
      <c r="I89" s="1166" t="s">
        <v>282</v>
      </c>
      <c r="J89" s="1167">
        <v>1400</v>
      </c>
      <c r="K89" s="1167">
        <v>1350</v>
      </c>
      <c r="L89" s="1167"/>
      <c r="M89" s="1167">
        <v>1350</v>
      </c>
      <c r="N89" s="1167"/>
      <c r="O89" s="1167"/>
      <c r="P89" s="1167"/>
      <c r="Q89" s="1167"/>
      <c r="R89" s="1168">
        <v>45457</v>
      </c>
      <c r="S89" s="1168">
        <v>45838</v>
      </c>
      <c r="T89" s="1169">
        <v>13</v>
      </c>
      <c r="U89" s="1166"/>
      <c r="V89" s="1168">
        <v>45457</v>
      </c>
      <c r="W89" s="1168"/>
      <c r="X89" s="1166"/>
      <c r="Y89" s="1170"/>
      <c r="Z89" s="1171"/>
      <c r="AA89" s="1171"/>
      <c r="AB89" s="1171"/>
      <c r="AC89" s="1171"/>
      <c r="AD89" s="1171"/>
      <c r="AE89" s="1171"/>
      <c r="AF89" s="1172"/>
      <c r="AG89" s="1172"/>
      <c r="AH89" s="1173"/>
      <c r="AI89" s="1172"/>
      <c r="AJ89" s="456"/>
      <c r="AL89" s="1418">
        <f t="shared" si="1"/>
        <v>1350</v>
      </c>
    </row>
    <row r="90" spans="2:38">
      <c r="B90" s="1166" t="s">
        <v>862</v>
      </c>
      <c r="C90" s="1166" t="s">
        <v>691</v>
      </c>
      <c r="D90" s="1174">
        <v>1118</v>
      </c>
      <c r="E90" s="1175">
        <v>2</v>
      </c>
      <c r="F90" s="1176">
        <v>2</v>
      </c>
      <c r="G90" s="1165" t="s">
        <v>258</v>
      </c>
      <c r="H90" s="1166"/>
      <c r="I90" s="1166" t="s">
        <v>282</v>
      </c>
      <c r="J90" s="1167">
        <v>1500</v>
      </c>
      <c r="K90" s="1167">
        <v>1350</v>
      </c>
      <c r="L90" s="1167"/>
      <c r="M90" s="1167">
        <v>1350</v>
      </c>
      <c r="N90" s="1167"/>
      <c r="O90" s="1167"/>
      <c r="P90" s="1167"/>
      <c r="Q90" s="1167"/>
      <c r="R90" s="1168">
        <v>45654</v>
      </c>
      <c r="S90" s="1168">
        <v>45838</v>
      </c>
      <c r="T90" s="1169">
        <v>6</v>
      </c>
      <c r="U90" s="1166"/>
      <c r="V90" s="1168">
        <v>45654</v>
      </c>
      <c r="W90" s="1168"/>
      <c r="X90" s="1166"/>
      <c r="Y90" s="1170"/>
      <c r="Z90" s="1171"/>
      <c r="AA90" s="1171"/>
      <c r="AB90" s="1171"/>
      <c r="AC90" s="1171"/>
      <c r="AD90" s="1171"/>
      <c r="AE90" s="1171"/>
      <c r="AF90" s="1172"/>
      <c r="AG90" s="1172"/>
      <c r="AH90" s="1173"/>
      <c r="AI90" s="1172"/>
      <c r="AJ90" s="456"/>
      <c r="AL90" s="1418">
        <f t="shared" si="1"/>
        <v>1350</v>
      </c>
    </row>
    <row r="91" spans="2:38">
      <c r="B91" s="1166" t="s">
        <v>870</v>
      </c>
      <c r="C91" s="1166" t="s">
        <v>691</v>
      </c>
      <c r="D91" s="1174">
        <v>1118</v>
      </c>
      <c r="E91" s="1175">
        <v>2</v>
      </c>
      <c r="F91" s="1176">
        <v>2</v>
      </c>
      <c r="G91" s="1165" t="s">
        <v>258</v>
      </c>
      <c r="H91" s="1166"/>
      <c r="I91" s="1166" t="s">
        <v>282</v>
      </c>
      <c r="J91" s="1167">
        <v>1500</v>
      </c>
      <c r="K91" s="1167">
        <v>1445</v>
      </c>
      <c r="L91" s="1167"/>
      <c r="M91" s="1167">
        <v>1445</v>
      </c>
      <c r="N91" s="1167"/>
      <c r="O91" s="1167"/>
      <c r="P91" s="1167"/>
      <c r="Q91" s="1167">
        <v>-18</v>
      </c>
      <c r="R91" s="1168">
        <v>45474</v>
      </c>
      <c r="S91" s="1168">
        <v>45838</v>
      </c>
      <c r="T91" s="1169">
        <v>12</v>
      </c>
      <c r="U91" s="1166"/>
      <c r="V91" s="1168">
        <v>44183</v>
      </c>
      <c r="W91" s="1168"/>
      <c r="X91" s="1166"/>
      <c r="Y91" s="1170"/>
      <c r="Z91" s="1171"/>
      <c r="AA91" s="1171"/>
      <c r="AB91" s="1171"/>
      <c r="AC91" s="1171"/>
      <c r="AD91" s="1171"/>
      <c r="AE91" s="1171"/>
      <c r="AF91" s="1172"/>
      <c r="AG91" s="1172"/>
      <c r="AH91" s="1173"/>
      <c r="AI91" s="1172"/>
      <c r="AJ91" s="456"/>
      <c r="AL91" s="1418">
        <f t="shared" si="1"/>
        <v>1445</v>
      </c>
    </row>
    <row r="92" spans="2:38">
      <c r="B92" s="1166" t="s">
        <v>886</v>
      </c>
      <c r="C92" s="1166" t="s">
        <v>691</v>
      </c>
      <c r="D92" s="1174">
        <v>1118</v>
      </c>
      <c r="E92" s="1175">
        <v>2</v>
      </c>
      <c r="F92" s="1176">
        <v>2</v>
      </c>
      <c r="G92" s="1165" t="s">
        <v>258</v>
      </c>
      <c r="H92" s="1166"/>
      <c r="I92" s="1166" t="s">
        <v>282</v>
      </c>
      <c r="J92" s="1167">
        <v>1500</v>
      </c>
      <c r="K92" s="1167">
        <v>1375</v>
      </c>
      <c r="L92" s="1167"/>
      <c r="M92" s="1167">
        <v>1375</v>
      </c>
      <c r="N92" s="1167"/>
      <c r="O92" s="1167"/>
      <c r="P92" s="1167"/>
      <c r="Q92" s="1167"/>
      <c r="R92" s="1168">
        <v>45474</v>
      </c>
      <c r="S92" s="1168">
        <v>45838</v>
      </c>
      <c r="T92" s="1169">
        <v>12</v>
      </c>
      <c r="U92" s="1166"/>
      <c r="V92" s="1168">
        <v>44547</v>
      </c>
      <c r="W92" s="1168"/>
      <c r="X92" s="1166"/>
      <c r="Y92" s="1170"/>
      <c r="Z92" s="1171"/>
      <c r="AA92" s="1171"/>
      <c r="AB92" s="1171"/>
      <c r="AC92" s="1171"/>
      <c r="AD92" s="1171"/>
      <c r="AE92" s="1171"/>
      <c r="AF92" s="1172"/>
      <c r="AG92" s="1172"/>
      <c r="AH92" s="1173"/>
      <c r="AI92" s="1172"/>
      <c r="AJ92" s="456"/>
      <c r="AL92" s="1418">
        <f t="shared" si="1"/>
        <v>1375</v>
      </c>
    </row>
    <row r="93" spans="2:38">
      <c r="B93" s="1166" t="s">
        <v>891</v>
      </c>
      <c r="C93" s="1166" t="s">
        <v>691</v>
      </c>
      <c r="D93" s="1174">
        <v>1118</v>
      </c>
      <c r="E93" s="1175">
        <v>2</v>
      </c>
      <c r="F93" s="1176">
        <v>2</v>
      </c>
      <c r="G93" s="1165" t="s">
        <v>258</v>
      </c>
      <c r="H93" s="1166"/>
      <c r="I93" s="1166" t="s">
        <v>282</v>
      </c>
      <c r="J93" s="1167">
        <v>1500</v>
      </c>
      <c r="K93" s="1167">
        <v>1400</v>
      </c>
      <c r="L93" s="1167"/>
      <c r="M93" s="1167">
        <v>1400</v>
      </c>
      <c r="N93" s="1167"/>
      <c r="O93" s="1167"/>
      <c r="P93" s="1167"/>
      <c r="Q93" s="1167">
        <v>158</v>
      </c>
      <c r="R93" s="1168">
        <v>45471</v>
      </c>
      <c r="S93" s="1168">
        <v>45838</v>
      </c>
      <c r="T93" s="1169">
        <v>12</v>
      </c>
      <c r="U93" s="1166"/>
      <c r="V93" s="1168">
        <v>45471</v>
      </c>
      <c r="W93" s="1168"/>
      <c r="X93" s="1166"/>
      <c r="Y93" s="1170"/>
      <c r="Z93" s="1171"/>
      <c r="AA93" s="1171"/>
      <c r="AB93" s="1171"/>
      <c r="AC93" s="1171"/>
      <c r="AD93" s="1171"/>
      <c r="AE93" s="1171"/>
      <c r="AF93" s="1172"/>
      <c r="AG93" s="1172"/>
      <c r="AH93" s="1173"/>
      <c r="AI93" s="1172"/>
      <c r="AJ93" s="456"/>
      <c r="AL93" s="1418">
        <f t="shared" si="1"/>
        <v>1400</v>
      </c>
    </row>
    <row r="94" spans="2:38">
      <c r="B94" s="1166" t="s">
        <v>898</v>
      </c>
      <c r="C94" s="1166" t="s">
        <v>689</v>
      </c>
      <c r="D94" s="1174">
        <v>765</v>
      </c>
      <c r="E94" s="1175">
        <v>1</v>
      </c>
      <c r="F94" s="1176">
        <v>1</v>
      </c>
      <c r="G94" s="1165" t="s">
        <v>258</v>
      </c>
      <c r="H94" s="1166"/>
      <c r="I94" s="1166" t="s">
        <v>282</v>
      </c>
      <c r="J94" s="1167">
        <v>1200</v>
      </c>
      <c r="K94" s="1167">
        <v>1160</v>
      </c>
      <c r="L94" s="1167"/>
      <c r="M94" s="1167">
        <v>1160</v>
      </c>
      <c r="N94" s="1167"/>
      <c r="O94" s="1167"/>
      <c r="P94" s="1167"/>
      <c r="Q94" s="1167">
        <v>-10</v>
      </c>
      <c r="R94" s="1168">
        <v>45475</v>
      </c>
      <c r="S94" s="1168">
        <v>45838</v>
      </c>
      <c r="T94" s="1169">
        <v>12</v>
      </c>
      <c r="U94" s="1166"/>
      <c r="V94" s="1168">
        <v>45100</v>
      </c>
      <c r="W94" s="1168">
        <v>45697</v>
      </c>
      <c r="X94" s="1166"/>
      <c r="Y94" s="1170"/>
      <c r="Z94" s="1171"/>
      <c r="AA94" s="1171"/>
      <c r="AB94" s="1171"/>
      <c r="AC94" s="1171"/>
      <c r="AD94" s="1171"/>
      <c r="AE94" s="1171"/>
      <c r="AF94" s="1172"/>
      <c r="AG94" s="1172"/>
      <c r="AH94" s="1173"/>
      <c r="AI94" s="1172"/>
      <c r="AJ94" s="456"/>
      <c r="AL94" s="1418">
        <f t="shared" si="1"/>
        <v>1160</v>
      </c>
    </row>
    <row r="95" spans="2:38">
      <c r="B95" s="1166" t="s">
        <v>904</v>
      </c>
      <c r="C95" s="1166" t="s">
        <v>691</v>
      </c>
      <c r="D95" s="1174">
        <v>1118</v>
      </c>
      <c r="E95" s="1175">
        <v>2</v>
      </c>
      <c r="F95" s="1176">
        <v>2</v>
      </c>
      <c r="G95" s="1165" t="s">
        <v>258</v>
      </c>
      <c r="H95" s="1166"/>
      <c r="I95" s="1166" t="s">
        <v>282</v>
      </c>
      <c r="J95" s="1167">
        <v>1500</v>
      </c>
      <c r="K95" s="1167">
        <v>1425</v>
      </c>
      <c r="L95" s="1167"/>
      <c r="M95" s="1167">
        <v>1425</v>
      </c>
      <c r="N95" s="1167"/>
      <c r="O95" s="1167"/>
      <c r="P95" s="1167"/>
      <c r="Q95" s="1167"/>
      <c r="R95" s="1168">
        <v>45474</v>
      </c>
      <c r="S95" s="1168">
        <v>45838</v>
      </c>
      <c r="T95" s="1169">
        <v>12</v>
      </c>
      <c r="U95" s="1166"/>
      <c r="V95" s="1168">
        <v>45107</v>
      </c>
      <c r="W95" s="1168"/>
      <c r="X95" s="1166"/>
      <c r="Y95" s="1170"/>
      <c r="Z95" s="1171"/>
      <c r="AA95" s="1171"/>
      <c r="AB95" s="1171"/>
      <c r="AC95" s="1171"/>
      <c r="AD95" s="1171"/>
      <c r="AE95" s="1171"/>
      <c r="AF95" s="1172"/>
      <c r="AG95" s="1172"/>
      <c r="AH95" s="1173"/>
      <c r="AI95" s="1172"/>
      <c r="AJ95" s="456"/>
      <c r="AL95" s="1418">
        <f t="shared" si="1"/>
        <v>1425</v>
      </c>
    </row>
    <row r="96" spans="2:38">
      <c r="B96" s="1782" t="s">
        <v>749</v>
      </c>
      <c r="C96" s="1166" t="s">
        <v>691</v>
      </c>
      <c r="D96" s="1174">
        <v>1118</v>
      </c>
      <c r="E96" s="1175">
        <v>2</v>
      </c>
      <c r="F96" s="1176">
        <v>2</v>
      </c>
      <c r="G96" s="1165" t="s">
        <v>258</v>
      </c>
      <c r="H96" s="1166"/>
      <c r="I96" s="1166" t="s">
        <v>282</v>
      </c>
      <c r="J96" s="1167">
        <v>1500</v>
      </c>
      <c r="K96" s="1167">
        <v>1500</v>
      </c>
      <c r="L96" s="1167"/>
      <c r="M96" s="1167">
        <v>1500</v>
      </c>
      <c r="N96" s="1167"/>
      <c r="O96" s="1167"/>
      <c r="P96" s="1167"/>
      <c r="Q96" s="1167"/>
      <c r="R96" s="1168">
        <v>45464</v>
      </c>
      <c r="S96" s="1168">
        <v>45828</v>
      </c>
      <c r="T96" s="1169">
        <v>12</v>
      </c>
      <c r="U96" s="1166"/>
      <c r="V96" s="1168">
        <v>45464</v>
      </c>
      <c r="W96" s="1168"/>
      <c r="X96" s="1166"/>
      <c r="Y96" s="1170"/>
      <c r="Z96" s="1171"/>
      <c r="AA96" s="1171"/>
      <c r="AB96" s="1171"/>
      <c r="AC96" s="1171"/>
      <c r="AD96" s="1171"/>
      <c r="AE96" s="1171"/>
      <c r="AF96" s="1172"/>
      <c r="AG96" s="1172"/>
      <c r="AH96" s="1173"/>
      <c r="AI96" s="1172"/>
      <c r="AJ96" s="456"/>
      <c r="AL96" s="1418">
        <f t="shared" si="1"/>
        <v>1500</v>
      </c>
    </row>
    <row r="97" spans="2:38">
      <c r="B97" s="1782" t="s">
        <v>751</v>
      </c>
      <c r="C97" s="1166" t="s">
        <v>689</v>
      </c>
      <c r="D97" s="1174">
        <v>765</v>
      </c>
      <c r="E97" s="1175">
        <v>1</v>
      </c>
      <c r="F97" s="1176">
        <v>1</v>
      </c>
      <c r="G97" s="1165" t="s">
        <v>258</v>
      </c>
      <c r="H97" s="1166"/>
      <c r="I97" s="1166" t="s">
        <v>282</v>
      </c>
      <c r="J97" s="1167">
        <v>1200</v>
      </c>
      <c r="K97" s="1167">
        <v>1450</v>
      </c>
      <c r="L97" s="1167"/>
      <c r="M97" s="1167">
        <v>1450</v>
      </c>
      <c r="N97" s="1167"/>
      <c r="O97" s="1167"/>
      <c r="P97" s="1167"/>
      <c r="Q97" s="1167"/>
      <c r="R97" s="1168">
        <v>45455</v>
      </c>
      <c r="S97" s="1168">
        <v>45819</v>
      </c>
      <c r="T97" s="1169">
        <v>12</v>
      </c>
      <c r="U97" s="1166"/>
      <c r="V97" s="1168">
        <v>45455</v>
      </c>
      <c r="W97" s="1168"/>
      <c r="X97" s="1166"/>
      <c r="Y97" s="1170"/>
      <c r="Z97" s="1171"/>
      <c r="AA97" s="1171"/>
      <c r="AB97" s="1171"/>
      <c r="AC97" s="1171"/>
      <c r="AD97" s="1171"/>
      <c r="AE97" s="1171"/>
      <c r="AF97" s="1172"/>
      <c r="AG97" s="1172"/>
      <c r="AH97" s="1173"/>
      <c r="AI97" s="1172"/>
      <c r="AJ97" s="456"/>
      <c r="AL97" s="1418">
        <f t="shared" si="1"/>
        <v>1450</v>
      </c>
    </row>
    <row r="98" spans="2:38">
      <c r="B98" s="1782" t="s">
        <v>752</v>
      </c>
      <c r="C98" s="1166" t="s">
        <v>691</v>
      </c>
      <c r="D98" s="1174">
        <v>1118</v>
      </c>
      <c r="E98" s="1175">
        <v>2</v>
      </c>
      <c r="F98" s="1176">
        <v>2</v>
      </c>
      <c r="G98" s="1165" t="s">
        <v>258</v>
      </c>
      <c r="H98" s="1166"/>
      <c r="I98" s="1166" t="s">
        <v>282</v>
      </c>
      <c r="J98" s="1167">
        <v>1500</v>
      </c>
      <c r="K98" s="1167">
        <v>1730</v>
      </c>
      <c r="L98" s="1167"/>
      <c r="M98" s="1167">
        <v>1730</v>
      </c>
      <c r="N98" s="1167"/>
      <c r="O98" s="1167"/>
      <c r="P98" s="1167"/>
      <c r="Q98" s="1167"/>
      <c r="R98" s="1168">
        <v>45455</v>
      </c>
      <c r="S98" s="1168">
        <v>45819</v>
      </c>
      <c r="T98" s="1169">
        <v>12</v>
      </c>
      <c r="U98" s="1166"/>
      <c r="V98" s="1168">
        <v>45455</v>
      </c>
      <c r="W98" s="1168"/>
      <c r="X98" s="1166"/>
      <c r="Y98" s="1170"/>
      <c r="Z98" s="1171"/>
      <c r="AA98" s="1171"/>
      <c r="AB98" s="1171"/>
      <c r="AC98" s="1171"/>
      <c r="AD98" s="1171"/>
      <c r="AE98" s="1171"/>
      <c r="AF98" s="1172"/>
      <c r="AG98" s="1172"/>
      <c r="AH98" s="1173"/>
      <c r="AI98" s="1172"/>
      <c r="AJ98" s="456"/>
      <c r="AL98" s="1418">
        <f t="shared" si="1"/>
        <v>1730</v>
      </c>
    </row>
    <row r="99" spans="2:38">
      <c r="B99" s="1166" t="s">
        <v>854</v>
      </c>
      <c r="C99" s="1166" t="s">
        <v>691</v>
      </c>
      <c r="D99" s="1174">
        <v>1118</v>
      </c>
      <c r="E99" s="1175">
        <v>2</v>
      </c>
      <c r="F99" s="1176">
        <v>2</v>
      </c>
      <c r="G99" s="1165" t="s">
        <v>258</v>
      </c>
      <c r="H99" s="1166"/>
      <c r="I99" s="1166" t="s">
        <v>282</v>
      </c>
      <c r="J99" s="1167">
        <v>1500</v>
      </c>
      <c r="K99" s="1167">
        <v>1730</v>
      </c>
      <c r="L99" s="1167"/>
      <c r="M99" s="1167">
        <v>1730</v>
      </c>
      <c r="N99" s="1167"/>
      <c r="O99" s="1167"/>
      <c r="P99" s="1167"/>
      <c r="Q99" s="1167"/>
      <c r="R99" s="1168">
        <v>45455</v>
      </c>
      <c r="S99" s="1168">
        <v>45819</v>
      </c>
      <c r="T99" s="1169">
        <v>12</v>
      </c>
      <c r="U99" s="1166"/>
      <c r="V99" s="1168">
        <v>45455</v>
      </c>
      <c r="W99" s="1168"/>
      <c r="X99" s="1166"/>
      <c r="Y99" s="1170"/>
      <c r="Z99" s="1171"/>
      <c r="AA99" s="1171"/>
      <c r="AB99" s="1171"/>
      <c r="AC99" s="1171"/>
      <c r="AD99" s="1171"/>
      <c r="AE99" s="1171"/>
      <c r="AF99" s="1172"/>
      <c r="AG99" s="1172"/>
      <c r="AH99" s="1173"/>
      <c r="AI99" s="1172"/>
      <c r="AJ99" s="456"/>
      <c r="AL99" s="1418">
        <f t="shared" si="1"/>
        <v>1730</v>
      </c>
    </row>
    <row r="100" spans="2:38">
      <c r="B100" s="1782" t="s">
        <v>708</v>
      </c>
      <c r="C100" s="1166" t="s">
        <v>689</v>
      </c>
      <c r="D100" s="1174">
        <v>765</v>
      </c>
      <c r="E100" s="1175">
        <v>1</v>
      </c>
      <c r="F100" s="1176">
        <v>1</v>
      </c>
      <c r="G100" s="1165" t="s">
        <v>258</v>
      </c>
      <c r="H100" s="1166"/>
      <c r="I100" s="1166" t="s">
        <v>282</v>
      </c>
      <c r="J100" s="1167">
        <v>1200</v>
      </c>
      <c r="K100" s="1167">
        <v>1200</v>
      </c>
      <c r="L100" s="1167"/>
      <c r="M100" s="1167">
        <v>1200</v>
      </c>
      <c r="N100" s="1167"/>
      <c r="O100" s="1167"/>
      <c r="P100" s="1167"/>
      <c r="Q100" s="1167">
        <v>150</v>
      </c>
      <c r="R100" s="1168">
        <v>45632</v>
      </c>
      <c r="S100" s="1168">
        <v>45813</v>
      </c>
      <c r="T100" s="1169">
        <v>6</v>
      </c>
      <c r="U100" s="1166"/>
      <c r="V100" s="1168">
        <v>45632</v>
      </c>
      <c r="W100" s="1168"/>
      <c r="X100" s="1166"/>
      <c r="Y100" s="1170"/>
      <c r="Z100" s="1171"/>
      <c r="AA100" s="1171"/>
      <c r="AB100" s="1171"/>
      <c r="AC100" s="1171"/>
      <c r="AD100" s="1171"/>
      <c r="AE100" s="1171"/>
      <c r="AF100" s="1172"/>
      <c r="AG100" s="1172"/>
      <c r="AH100" s="1173"/>
      <c r="AI100" s="1172"/>
      <c r="AJ100" s="456"/>
      <c r="AL100" s="1418">
        <f t="shared" si="1"/>
        <v>1200</v>
      </c>
    </row>
    <row r="101" spans="2:38">
      <c r="B101" s="1782" t="s">
        <v>696</v>
      </c>
      <c r="C101" s="1166" t="s">
        <v>689</v>
      </c>
      <c r="D101" s="1174">
        <v>765</v>
      </c>
      <c r="E101" s="1175">
        <v>1</v>
      </c>
      <c r="F101" s="1176">
        <v>1</v>
      </c>
      <c r="G101" s="1165" t="s">
        <v>258</v>
      </c>
      <c r="H101" s="1166"/>
      <c r="I101" s="1166" t="s">
        <v>282</v>
      </c>
      <c r="J101" s="1167">
        <v>1200</v>
      </c>
      <c r="K101" s="1167">
        <v>1200</v>
      </c>
      <c r="L101" s="1167"/>
      <c r="M101" s="1167">
        <v>1200</v>
      </c>
      <c r="N101" s="1167"/>
      <c r="O101" s="1167"/>
      <c r="P101" s="1167"/>
      <c r="Q101" s="1167"/>
      <c r="R101" s="1168">
        <v>45443</v>
      </c>
      <c r="S101" s="1168">
        <v>45808</v>
      </c>
      <c r="T101" s="1169">
        <v>12</v>
      </c>
      <c r="U101" s="1166"/>
      <c r="V101" s="1168">
        <v>45443</v>
      </c>
      <c r="W101" s="1168"/>
      <c r="X101" s="1166"/>
      <c r="Y101" s="1170"/>
      <c r="Z101" s="1171"/>
      <c r="AA101" s="1171"/>
      <c r="AB101" s="1171"/>
      <c r="AC101" s="1171"/>
      <c r="AD101" s="1171"/>
      <c r="AE101" s="1171"/>
      <c r="AF101" s="1172"/>
      <c r="AG101" s="1172"/>
      <c r="AH101" s="1173"/>
      <c r="AI101" s="1172"/>
      <c r="AJ101" s="456"/>
      <c r="AL101" s="1418">
        <f t="shared" si="1"/>
        <v>1200</v>
      </c>
    </row>
    <row r="102" spans="2:38">
      <c r="B102" s="1782" t="s">
        <v>699</v>
      </c>
      <c r="C102" s="1166" t="s">
        <v>689</v>
      </c>
      <c r="D102" s="1174">
        <v>765</v>
      </c>
      <c r="E102" s="1175">
        <v>1</v>
      </c>
      <c r="F102" s="1176">
        <v>1</v>
      </c>
      <c r="G102" s="1165" t="s">
        <v>258</v>
      </c>
      <c r="H102" s="1166"/>
      <c r="I102" s="1166" t="s">
        <v>282</v>
      </c>
      <c r="J102" s="1167">
        <v>1200</v>
      </c>
      <c r="K102" s="1167">
        <v>1100</v>
      </c>
      <c r="L102" s="1167"/>
      <c r="M102" s="1167">
        <v>1100</v>
      </c>
      <c r="N102" s="1167"/>
      <c r="O102" s="1167"/>
      <c r="P102" s="1167"/>
      <c r="Q102" s="1167">
        <v>100</v>
      </c>
      <c r="R102" s="1168">
        <v>45444</v>
      </c>
      <c r="S102" s="1168">
        <v>45808</v>
      </c>
      <c r="T102" s="1169">
        <v>12</v>
      </c>
      <c r="U102" s="1166"/>
      <c r="V102" s="1168">
        <v>41244</v>
      </c>
      <c r="W102" s="1168"/>
      <c r="X102" s="1166"/>
      <c r="Y102" s="1170"/>
      <c r="Z102" s="1171"/>
      <c r="AA102" s="1171"/>
      <c r="AB102" s="1171"/>
      <c r="AC102" s="1171"/>
      <c r="AD102" s="1171"/>
      <c r="AE102" s="1171"/>
      <c r="AF102" s="1172"/>
      <c r="AG102" s="1172"/>
      <c r="AH102" s="1173"/>
      <c r="AI102" s="1172"/>
      <c r="AJ102" s="456"/>
      <c r="AL102" s="1418">
        <f t="shared" si="1"/>
        <v>1100</v>
      </c>
    </row>
    <row r="103" spans="2:38">
      <c r="B103" s="1782" t="s">
        <v>711</v>
      </c>
      <c r="C103" s="1166" t="s">
        <v>689</v>
      </c>
      <c r="D103" s="1174">
        <v>765</v>
      </c>
      <c r="E103" s="1175">
        <v>1</v>
      </c>
      <c r="F103" s="1176">
        <v>1</v>
      </c>
      <c r="G103" s="1165" t="s">
        <v>258</v>
      </c>
      <c r="H103" s="1166"/>
      <c r="I103" s="1166" t="s">
        <v>282</v>
      </c>
      <c r="J103" s="1167">
        <v>1200</v>
      </c>
      <c r="K103" s="1167">
        <v>1200</v>
      </c>
      <c r="L103" s="1167"/>
      <c r="M103" s="1167">
        <v>1200</v>
      </c>
      <c r="N103" s="1167"/>
      <c r="O103" s="1167"/>
      <c r="P103" s="1167"/>
      <c r="Q103" s="1167">
        <v>150</v>
      </c>
      <c r="R103" s="1168">
        <v>45436</v>
      </c>
      <c r="S103" s="1168">
        <v>45808</v>
      </c>
      <c r="T103" s="1169">
        <v>12</v>
      </c>
      <c r="U103" s="1166"/>
      <c r="V103" s="1168">
        <v>45436</v>
      </c>
      <c r="W103" s="1168"/>
      <c r="X103" s="1166"/>
      <c r="Y103" s="1170"/>
      <c r="Z103" s="1171"/>
      <c r="AA103" s="1171"/>
      <c r="AB103" s="1171"/>
      <c r="AC103" s="1171"/>
      <c r="AD103" s="1171"/>
      <c r="AE103" s="1171"/>
      <c r="AF103" s="1172"/>
      <c r="AG103" s="1172"/>
      <c r="AH103" s="1173"/>
      <c r="AI103" s="1172"/>
      <c r="AJ103" s="456"/>
      <c r="AL103" s="1418">
        <f t="shared" si="1"/>
        <v>1200</v>
      </c>
    </row>
    <row r="104" spans="2:38">
      <c r="B104" s="1782" t="s">
        <v>726</v>
      </c>
      <c r="C104" s="1166" t="s">
        <v>691</v>
      </c>
      <c r="D104" s="1174">
        <v>1118</v>
      </c>
      <c r="E104" s="1175">
        <v>2</v>
      </c>
      <c r="F104" s="1176">
        <v>2</v>
      </c>
      <c r="G104" s="1165" t="s">
        <v>258</v>
      </c>
      <c r="H104" s="1166"/>
      <c r="I104" s="1166" t="s">
        <v>282</v>
      </c>
      <c r="J104" s="1167">
        <v>1500</v>
      </c>
      <c r="K104" s="1167">
        <v>1400</v>
      </c>
      <c r="L104" s="1167"/>
      <c r="M104" s="1167">
        <v>1400</v>
      </c>
      <c r="N104" s="1167"/>
      <c r="O104" s="1167"/>
      <c r="P104" s="1167"/>
      <c r="Q104" s="1167"/>
      <c r="R104" s="1168">
        <v>45444</v>
      </c>
      <c r="S104" s="1168">
        <v>45808</v>
      </c>
      <c r="T104" s="1169">
        <v>12</v>
      </c>
      <c r="U104" s="1166"/>
      <c r="V104" s="1168">
        <v>45444</v>
      </c>
      <c r="W104" s="1168"/>
      <c r="X104" s="1166"/>
      <c r="Y104" s="1170"/>
      <c r="Z104" s="1171"/>
      <c r="AA104" s="1171"/>
      <c r="AB104" s="1171"/>
      <c r="AC104" s="1171"/>
      <c r="AD104" s="1171"/>
      <c r="AE104" s="1171"/>
      <c r="AF104" s="1172"/>
      <c r="AG104" s="1172"/>
      <c r="AH104" s="1173"/>
      <c r="AI104" s="1172"/>
      <c r="AJ104" s="456"/>
      <c r="AL104" s="1418">
        <f t="shared" si="1"/>
        <v>1400</v>
      </c>
    </row>
    <row r="105" spans="2:38">
      <c r="B105" s="1782" t="s">
        <v>813</v>
      </c>
      <c r="C105" s="1166" t="s">
        <v>692</v>
      </c>
      <c r="D105" s="1174">
        <v>1331</v>
      </c>
      <c r="E105" s="1175">
        <v>3</v>
      </c>
      <c r="F105" s="1176">
        <v>2</v>
      </c>
      <c r="G105" s="1165" t="s">
        <v>258</v>
      </c>
      <c r="H105" s="1166"/>
      <c r="I105" s="1166" t="s">
        <v>282</v>
      </c>
      <c r="J105" s="1167">
        <v>1800</v>
      </c>
      <c r="K105" s="1167">
        <v>1600</v>
      </c>
      <c r="L105" s="1167"/>
      <c r="M105" s="1167">
        <v>1600</v>
      </c>
      <c r="N105" s="1167"/>
      <c r="O105" s="1167"/>
      <c r="P105" s="1167"/>
      <c r="Q105" s="1167">
        <v>175</v>
      </c>
      <c r="R105" s="1168">
        <v>45429</v>
      </c>
      <c r="S105" s="1168">
        <v>45808</v>
      </c>
      <c r="T105" s="1169">
        <v>12</v>
      </c>
      <c r="U105" s="1166"/>
      <c r="V105" s="1168">
        <v>45429</v>
      </c>
      <c r="W105" s="1168"/>
      <c r="X105" s="1166"/>
      <c r="Y105" s="1170"/>
      <c r="Z105" s="1171"/>
      <c r="AA105" s="1171"/>
      <c r="AB105" s="1171"/>
      <c r="AC105" s="1171"/>
      <c r="AD105" s="1171"/>
      <c r="AE105" s="1171"/>
      <c r="AF105" s="1172"/>
      <c r="AG105" s="1172"/>
      <c r="AH105" s="1173"/>
      <c r="AI105" s="1172"/>
      <c r="AJ105" s="456"/>
      <c r="AL105" s="1418">
        <f t="shared" si="1"/>
        <v>1600</v>
      </c>
    </row>
    <row r="106" spans="2:38">
      <c r="B106" s="1782" t="s">
        <v>828</v>
      </c>
      <c r="C106" s="1166" t="s">
        <v>689</v>
      </c>
      <c r="D106" s="1174">
        <v>765</v>
      </c>
      <c r="E106" s="1175">
        <v>1</v>
      </c>
      <c r="F106" s="1176">
        <v>1</v>
      </c>
      <c r="G106" s="1165" t="s">
        <v>258</v>
      </c>
      <c r="H106" s="1166"/>
      <c r="I106" s="1166" t="s">
        <v>282</v>
      </c>
      <c r="J106" s="1167">
        <v>1200</v>
      </c>
      <c r="K106" s="1167">
        <v>1125</v>
      </c>
      <c r="L106" s="1167"/>
      <c r="M106" s="1167">
        <v>1125</v>
      </c>
      <c r="N106" s="1167"/>
      <c r="O106" s="1167"/>
      <c r="P106" s="1167"/>
      <c r="Q106" s="1167"/>
      <c r="R106" s="1168">
        <v>45627</v>
      </c>
      <c r="S106" s="1168">
        <v>45808</v>
      </c>
      <c r="T106" s="1169">
        <v>6</v>
      </c>
      <c r="U106" s="1166"/>
      <c r="V106" s="1168">
        <v>45257</v>
      </c>
      <c r="W106" s="1168"/>
      <c r="X106" s="1166"/>
      <c r="Y106" s="1170"/>
      <c r="Z106" s="1171"/>
      <c r="AA106" s="1171"/>
      <c r="AB106" s="1171"/>
      <c r="AC106" s="1171"/>
      <c r="AD106" s="1171"/>
      <c r="AE106" s="1171"/>
      <c r="AF106" s="1172"/>
      <c r="AG106" s="1172"/>
      <c r="AH106" s="1173"/>
      <c r="AI106" s="1172"/>
      <c r="AJ106" s="456"/>
      <c r="AL106" s="1418">
        <f t="shared" si="1"/>
        <v>1125</v>
      </c>
    </row>
    <row r="107" spans="2:38">
      <c r="B107" s="1782" t="s">
        <v>843</v>
      </c>
      <c r="C107" s="1166" t="s">
        <v>691</v>
      </c>
      <c r="D107" s="1174">
        <v>1118</v>
      </c>
      <c r="E107" s="1175">
        <v>2</v>
      </c>
      <c r="F107" s="1176">
        <v>2</v>
      </c>
      <c r="G107" s="1165" t="s">
        <v>258</v>
      </c>
      <c r="H107" s="1166"/>
      <c r="I107" s="1166" t="s">
        <v>282</v>
      </c>
      <c r="J107" s="1167">
        <v>1500</v>
      </c>
      <c r="K107" s="1167">
        <v>1500</v>
      </c>
      <c r="L107" s="1167"/>
      <c r="M107" s="1167">
        <v>1500</v>
      </c>
      <c r="N107" s="1167"/>
      <c r="O107" s="1167"/>
      <c r="P107" s="1167"/>
      <c r="Q107" s="1167"/>
      <c r="R107" s="1168">
        <v>45618</v>
      </c>
      <c r="S107" s="1168">
        <v>45808</v>
      </c>
      <c r="T107" s="1169">
        <v>6</v>
      </c>
      <c r="U107" s="1166"/>
      <c r="V107" s="1168">
        <v>45618</v>
      </c>
      <c r="W107" s="1168"/>
      <c r="X107" s="1166"/>
      <c r="Y107" s="1170"/>
      <c r="Z107" s="1171"/>
      <c r="AA107" s="1171"/>
      <c r="AB107" s="1171"/>
      <c r="AC107" s="1171"/>
      <c r="AD107" s="1171"/>
      <c r="AE107" s="1171"/>
      <c r="AF107" s="1172"/>
      <c r="AG107" s="1172"/>
      <c r="AH107" s="1173"/>
      <c r="AI107" s="1172"/>
      <c r="AJ107" s="456"/>
      <c r="AL107" s="1418">
        <f t="shared" si="1"/>
        <v>1500</v>
      </c>
    </row>
    <row r="108" spans="2:38">
      <c r="B108" s="1782" t="s">
        <v>845</v>
      </c>
      <c r="C108" s="1166" t="s">
        <v>691</v>
      </c>
      <c r="D108" s="1174">
        <v>1118</v>
      </c>
      <c r="E108" s="1175">
        <v>2</v>
      </c>
      <c r="F108" s="1176">
        <v>2</v>
      </c>
      <c r="G108" s="1165" t="s">
        <v>258</v>
      </c>
      <c r="H108" s="1166"/>
      <c r="I108" s="1166" t="s">
        <v>282</v>
      </c>
      <c r="J108" s="1167">
        <v>1500</v>
      </c>
      <c r="K108" s="1167">
        <v>1500</v>
      </c>
      <c r="L108" s="1167"/>
      <c r="M108" s="1167">
        <v>1500</v>
      </c>
      <c r="N108" s="1167"/>
      <c r="O108" s="1167"/>
      <c r="P108" s="1167"/>
      <c r="Q108" s="1167"/>
      <c r="R108" s="1168">
        <v>45450</v>
      </c>
      <c r="S108" s="1168">
        <v>45808</v>
      </c>
      <c r="T108" s="1169">
        <v>12</v>
      </c>
      <c r="U108" s="1166"/>
      <c r="V108" s="1168">
        <v>45450</v>
      </c>
      <c r="W108" s="1168"/>
      <c r="X108" s="1166"/>
      <c r="Y108" s="1170"/>
      <c r="Z108" s="1171"/>
      <c r="AA108" s="1171"/>
      <c r="AB108" s="1171"/>
      <c r="AC108" s="1171"/>
      <c r="AD108" s="1171"/>
      <c r="AE108" s="1171"/>
      <c r="AF108" s="1172"/>
      <c r="AG108" s="1172"/>
      <c r="AH108" s="1173"/>
      <c r="AI108" s="1172"/>
      <c r="AJ108" s="456"/>
      <c r="AL108" s="1418">
        <f t="shared" si="1"/>
        <v>1500</v>
      </c>
    </row>
    <row r="109" spans="2:38">
      <c r="B109" s="1782" t="s">
        <v>800</v>
      </c>
      <c r="C109" s="1166" t="s">
        <v>692</v>
      </c>
      <c r="D109" s="1174">
        <v>1331</v>
      </c>
      <c r="E109" s="1175">
        <v>3</v>
      </c>
      <c r="F109" s="1176">
        <v>2</v>
      </c>
      <c r="G109" s="1165" t="s">
        <v>258</v>
      </c>
      <c r="H109" s="1166"/>
      <c r="I109" s="1166" t="s">
        <v>282</v>
      </c>
      <c r="J109" s="1167">
        <v>1800</v>
      </c>
      <c r="K109" s="1167">
        <v>1600</v>
      </c>
      <c r="L109" s="1167"/>
      <c r="M109" s="1167">
        <v>1600</v>
      </c>
      <c r="N109" s="1167"/>
      <c r="O109" s="1167"/>
      <c r="P109" s="1167"/>
      <c r="Q109" s="1167"/>
      <c r="R109" s="1168">
        <v>45415</v>
      </c>
      <c r="S109" s="1168">
        <v>45807</v>
      </c>
      <c r="T109" s="1169">
        <v>13</v>
      </c>
      <c r="U109" s="1166"/>
      <c r="V109" s="1168">
        <v>45415</v>
      </c>
      <c r="W109" s="1168"/>
      <c r="X109" s="1166"/>
      <c r="Y109" s="1170"/>
      <c r="Z109" s="1171"/>
      <c r="AA109" s="1171"/>
      <c r="AB109" s="1171"/>
      <c r="AC109" s="1171"/>
      <c r="AD109" s="1171"/>
      <c r="AE109" s="1171"/>
      <c r="AF109" s="1172"/>
      <c r="AG109" s="1172"/>
      <c r="AH109" s="1173"/>
      <c r="AI109" s="1172"/>
      <c r="AJ109" s="456"/>
      <c r="AL109" s="1418">
        <f t="shared" si="1"/>
        <v>1600</v>
      </c>
    </row>
    <row r="110" spans="2:38">
      <c r="B110" s="1166" t="s">
        <v>894</v>
      </c>
      <c r="C110" s="1166" t="s">
        <v>691</v>
      </c>
      <c r="D110" s="1174">
        <v>1118</v>
      </c>
      <c r="E110" s="1175">
        <v>2</v>
      </c>
      <c r="F110" s="1176">
        <v>2</v>
      </c>
      <c r="G110" s="1165" t="s">
        <v>258</v>
      </c>
      <c r="H110" s="1166"/>
      <c r="I110" s="1166" t="s">
        <v>282</v>
      </c>
      <c r="J110" s="1167">
        <v>1500</v>
      </c>
      <c r="K110" s="1167">
        <v>1400</v>
      </c>
      <c r="L110" s="1167"/>
      <c r="M110" s="1167">
        <v>1400</v>
      </c>
      <c r="N110" s="1167"/>
      <c r="O110" s="1167"/>
      <c r="P110" s="1167"/>
      <c r="Q110" s="1167">
        <v>50</v>
      </c>
      <c r="R110" s="1168">
        <v>45429</v>
      </c>
      <c r="S110" s="1168">
        <v>45807</v>
      </c>
      <c r="T110" s="1169">
        <v>12</v>
      </c>
      <c r="U110" s="1166"/>
      <c r="V110" s="1168">
        <v>45429</v>
      </c>
      <c r="W110" s="1168"/>
      <c r="X110" s="1166"/>
      <c r="Y110" s="1170"/>
      <c r="Z110" s="1171"/>
      <c r="AA110" s="1171"/>
      <c r="AB110" s="1171"/>
      <c r="AC110" s="1171"/>
      <c r="AD110" s="1171"/>
      <c r="AE110" s="1171"/>
      <c r="AF110" s="1172"/>
      <c r="AG110" s="1172"/>
      <c r="AH110" s="1173"/>
      <c r="AI110" s="1172"/>
      <c r="AJ110" s="456"/>
      <c r="AL110" s="1418">
        <f t="shared" si="1"/>
        <v>1400</v>
      </c>
    </row>
    <row r="111" spans="2:38">
      <c r="B111" s="1782" t="s">
        <v>723</v>
      </c>
      <c r="C111" s="1166" t="s">
        <v>691</v>
      </c>
      <c r="D111" s="1174">
        <v>1118</v>
      </c>
      <c r="E111" s="1175">
        <v>2</v>
      </c>
      <c r="F111" s="1176">
        <v>2</v>
      </c>
      <c r="G111" s="1165" t="s">
        <v>258</v>
      </c>
      <c r="H111" s="1166"/>
      <c r="I111" s="1166" t="s">
        <v>282</v>
      </c>
      <c r="J111" s="1167">
        <v>1500</v>
      </c>
      <c r="K111" s="1167">
        <v>1425</v>
      </c>
      <c r="L111" s="1167"/>
      <c r="M111" s="1167">
        <v>1425</v>
      </c>
      <c r="N111" s="1167"/>
      <c r="O111" s="1167"/>
      <c r="P111" s="1167"/>
      <c r="Q111" s="1167">
        <v>-23</v>
      </c>
      <c r="R111" s="1168">
        <v>45597</v>
      </c>
      <c r="S111" s="1168">
        <v>45777</v>
      </c>
      <c r="T111" s="1169">
        <v>6</v>
      </c>
      <c r="U111" s="1166"/>
      <c r="V111" s="1168">
        <v>44092</v>
      </c>
      <c r="W111" s="1168"/>
      <c r="X111" s="1166"/>
      <c r="Y111" s="1170"/>
      <c r="Z111" s="1171"/>
      <c r="AA111" s="1171"/>
      <c r="AB111" s="1171"/>
      <c r="AC111" s="1171"/>
      <c r="AD111" s="1171"/>
      <c r="AE111" s="1171"/>
      <c r="AF111" s="1172"/>
      <c r="AG111" s="1172"/>
      <c r="AH111" s="1173"/>
      <c r="AI111" s="1172"/>
      <c r="AJ111" s="456"/>
      <c r="AL111" s="1418">
        <f t="shared" si="1"/>
        <v>1425</v>
      </c>
    </row>
    <row r="112" spans="2:38">
      <c r="B112" s="1782" t="s">
        <v>737</v>
      </c>
      <c r="C112" s="1166" t="s">
        <v>689</v>
      </c>
      <c r="D112" s="1174">
        <v>765</v>
      </c>
      <c r="E112" s="1175">
        <v>1</v>
      </c>
      <c r="F112" s="1176">
        <v>1</v>
      </c>
      <c r="G112" s="1165" t="s">
        <v>258</v>
      </c>
      <c r="H112" s="1166"/>
      <c r="I112" s="1166" t="s">
        <v>282</v>
      </c>
      <c r="J112" s="1167">
        <v>1200</v>
      </c>
      <c r="K112" s="1167">
        <v>1150</v>
      </c>
      <c r="L112" s="1167"/>
      <c r="M112" s="1167">
        <v>1150</v>
      </c>
      <c r="N112" s="1167"/>
      <c r="O112" s="1167"/>
      <c r="P112" s="1167"/>
      <c r="Q112" s="1167">
        <v>25</v>
      </c>
      <c r="R112" s="1168">
        <v>45597</v>
      </c>
      <c r="S112" s="1168">
        <v>45777</v>
      </c>
      <c r="T112" s="1169">
        <v>6</v>
      </c>
      <c r="U112" s="1166"/>
      <c r="V112" s="1168">
        <v>44442</v>
      </c>
      <c r="W112" s="1168"/>
      <c r="X112" s="1166"/>
      <c r="Y112" s="1170"/>
      <c r="Z112" s="1171"/>
      <c r="AA112" s="1171"/>
      <c r="AB112" s="1171"/>
      <c r="AC112" s="1171"/>
      <c r="AD112" s="1171"/>
      <c r="AE112" s="1171"/>
      <c r="AF112" s="1172"/>
      <c r="AG112" s="1172"/>
      <c r="AH112" s="1173"/>
      <c r="AI112" s="1172"/>
      <c r="AJ112" s="456"/>
      <c r="AL112" s="1418">
        <f t="shared" si="1"/>
        <v>1150</v>
      </c>
    </row>
    <row r="113" spans="2:38">
      <c r="B113" s="1782" t="s">
        <v>744</v>
      </c>
      <c r="C113" s="1166" t="s">
        <v>691</v>
      </c>
      <c r="D113" s="1174">
        <v>1118</v>
      </c>
      <c r="E113" s="1175">
        <v>2</v>
      </c>
      <c r="F113" s="1176">
        <v>2</v>
      </c>
      <c r="G113" s="1165" t="s">
        <v>258</v>
      </c>
      <c r="H113" s="1166"/>
      <c r="I113" s="1166" t="s">
        <v>282</v>
      </c>
      <c r="J113" s="1167">
        <v>1500</v>
      </c>
      <c r="K113" s="1167">
        <v>1450</v>
      </c>
      <c r="L113" s="1167"/>
      <c r="M113" s="1167">
        <v>1450</v>
      </c>
      <c r="N113" s="1167"/>
      <c r="O113" s="1167"/>
      <c r="P113" s="1167"/>
      <c r="Q113" s="1167">
        <v>20</v>
      </c>
      <c r="R113" s="1168">
        <v>45413</v>
      </c>
      <c r="S113" s="1168">
        <v>45777</v>
      </c>
      <c r="T113" s="1169">
        <v>12</v>
      </c>
      <c r="U113" s="1166"/>
      <c r="V113" s="1168">
        <v>44301</v>
      </c>
      <c r="W113" s="1168"/>
      <c r="X113" s="1166"/>
      <c r="Y113" s="1170"/>
      <c r="Z113" s="1171"/>
      <c r="AA113" s="1171"/>
      <c r="AB113" s="1171"/>
      <c r="AC113" s="1171"/>
      <c r="AD113" s="1171"/>
      <c r="AE113" s="1171"/>
      <c r="AF113" s="1172"/>
      <c r="AG113" s="1172"/>
      <c r="AH113" s="1173"/>
      <c r="AI113" s="1172"/>
      <c r="AJ113" s="456"/>
      <c r="AL113" s="1418">
        <f t="shared" si="1"/>
        <v>1450</v>
      </c>
    </row>
    <row r="114" spans="2:38">
      <c r="B114" s="1782" t="s">
        <v>745</v>
      </c>
      <c r="C114" s="1166" t="s">
        <v>689</v>
      </c>
      <c r="D114" s="1174">
        <v>765</v>
      </c>
      <c r="E114" s="1175">
        <v>1</v>
      </c>
      <c r="F114" s="1176">
        <v>1</v>
      </c>
      <c r="G114" s="1165" t="s">
        <v>258</v>
      </c>
      <c r="H114" s="1166"/>
      <c r="I114" s="1166" t="s">
        <v>282</v>
      </c>
      <c r="J114" s="1167">
        <v>1200</v>
      </c>
      <c r="K114" s="1167">
        <v>1075</v>
      </c>
      <c r="L114" s="1167"/>
      <c r="M114" s="1167">
        <v>1075</v>
      </c>
      <c r="N114" s="1167"/>
      <c r="O114" s="1167"/>
      <c r="P114" s="1167"/>
      <c r="Q114" s="1167">
        <v>150</v>
      </c>
      <c r="R114" s="1168">
        <v>45597</v>
      </c>
      <c r="S114" s="1168">
        <v>45777</v>
      </c>
      <c r="T114" s="1169">
        <v>6</v>
      </c>
      <c r="U114" s="1166"/>
      <c r="V114" s="1168">
        <v>45240</v>
      </c>
      <c r="W114" s="1168"/>
      <c r="X114" s="1166"/>
      <c r="Y114" s="1170"/>
      <c r="Z114" s="1171"/>
      <c r="AA114" s="1171"/>
      <c r="AB114" s="1171"/>
      <c r="AC114" s="1171"/>
      <c r="AD114" s="1171"/>
      <c r="AE114" s="1171"/>
      <c r="AF114" s="1172"/>
      <c r="AG114" s="1172"/>
      <c r="AH114" s="1173"/>
      <c r="AI114" s="1172"/>
      <c r="AJ114" s="456"/>
      <c r="AL114" s="1418">
        <f t="shared" si="1"/>
        <v>1075</v>
      </c>
    </row>
    <row r="115" spans="2:38">
      <c r="B115" s="1782" t="s">
        <v>766</v>
      </c>
      <c r="C115" s="1166" t="s">
        <v>692</v>
      </c>
      <c r="D115" s="1174">
        <v>1331</v>
      </c>
      <c r="E115" s="1175">
        <v>3</v>
      </c>
      <c r="F115" s="1176">
        <v>2</v>
      </c>
      <c r="G115" s="1165" t="s">
        <v>258</v>
      </c>
      <c r="H115" s="1166"/>
      <c r="I115" s="1166" t="s">
        <v>282</v>
      </c>
      <c r="J115" s="1167">
        <v>1800</v>
      </c>
      <c r="K115" s="1167">
        <v>1700</v>
      </c>
      <c r="L115" s="1167"/>
      <c r="M115" s="1167">
        <v>1700</v>
      </c>
      <c r="N115" s="1167"/>
      <c r="O115" s="1167"/>
      <c r="P115" s="1167"/>
      <c r="Q115" s="1167">
        <v>150</v>
      </c>
      <c r="R115" s="1168">
        <v>45401</v>
      </c>
      <c r="S115" s="1168">
        <v>45777</v>
      </c>
      <c r="T115" s="1169">
        <v>12</v>
      </c>
      <c r="U115" s="1166"/>
      <c r="V115" s="1168">
        <v>45401</v>
      </c>
      <c r="W115" s="1168"/>
      <c r="X115" s="1166"/>
      <c r="Y115" s="1170"/>
      <c r="Z115" s="1171"/>
      <c r="AA115" s="1171"/>
      <c r="AB115" s="1171"/>
      <c r="AC115" s="1171"/>
      <c r="AD115" s="1171"/>
      <c r="AE115" s="1171"/>
      <c r="AF115" s="1172"/>
      <c r="AG115" s="1172"/>
      <c r="AH115" s="1173"/>
      <c r="AI115" s="1172"/>
      <c r="AJ115" s="456"/>
      <c r="AL115" s="1418">
        <f t="shared" si="1"/>
        <v>1700</v>
      </c>
    </row>
    <row r="116" spans="2:38">
      <c r="B116" s="1782" t="s">
        <v>772</v>
      </c>
      <c r="C116" s="1166" t="s">
        <v>690</v>
      </c>
      <c r="D116" s="1174">
        <v>1093</v>
      </c>
      <c r="E116" s="1175">
        <v>2</v>
      </c>
      <c r="F116" s="1176">
        <v>2</v>
      </c>
      <c r="G116" s="1165" t="s">
        <v>258</v>
      </c>
      <c r="H116" s="1166"/>
      <c r="I116" s="1166" t="s">
        <v>282</v>
      </c>
      <c r="J116" s="1167">
        <v>1400</v>
      </c>
      <c r="K116" s="1167">
        <v>1375</v>
      </c>
      <c r="L116" s="1167"/>
      <c r="M116" s="1167">
        <v>1375</v>
      </c>
      <c r="N116" s="1167"/>
      <c r="O116" s="1167"/>
      <c r="P116" s="1167"/>
      <c r="Q116" s="1167">
        <v>100</v>
      </c>
      <c r="R116" s="1168">
        <v>45413</v>
      </c>
      <c r="S116" s="1168">
        <v>45777</v>
      </c>
      <c r="T116" s="1169">
        <v>12</v>
      </c>
      <c r="U116" s="1166"/>
      <c r="V116" s="1168">
        <v>43115</v>
      </c>
      <c r="W116" s="1168"/>
      <c r="X116" s="1166"/>
      <c r="Y116" s="1170"/>
      <c r="Z116" s="1171"/>
      <c r="AA116" s="1171"/>
      <c r="AB116" s="1171"/>
      <c r="AC116" s="1171"/>
      <c r="AD116" s="1171"/>
      <c r="AE116" s="1171"/>
      <c r="AF116" s="1172"/>
      <c r="AG116" s="1172"/>
      <c r="AH116" s="1173"/>
      <c r="AI116" s="1172"/>
      <c r="AJ116" s="456"/>
      <c r="AL116" s="1418">
        <f t="shared" si="1"/>
        <v>1375</v>
      </c>
    </row>
    <row r="117" spans="2:38">
      <c r="B117" s="1782" t="s">
        <v>788</v>
      </c>
      <c r="C117" s="1166" t="s">
        <v>690</v>
      </c>
      <c r="D117" s="1174">
        <v>1093</v>
      </c>
      <c r="E117" s="1175">
        <v>2</v>
      </c>
      <c r="F117" s="1176">
        <v>2</v>
      </c>
      <c r="G117" s="1165" t="s">
        <v>258</v>
      </c>
      <c r="H117" s="1166"/>
      <c r="I117" s="1166" t="s">
        <v>282</v>
      </c>
      <c r="J117" s="1167">
        <v>1400</v>
      </c>
      <c r="K117" s="1167">
        <v>1400</v>
      </c>
      <c r="L117" s="1167"/>
      <c r="M117" s="1167">
        <v>1400</v>
      </c>
      <c r="N117" s="1167"/>
      <c r="O117" s="1167"/>
      <c r="P117" s="1167"/>
      <c r="Q117" s="1167">
        <v>-17</v>
      </c>
      <c r="R117" s="1168">
        <v>45597</v>
      </c>
      <c r="S117" s="1168">
        <v>45777</v>
      </c>
      <c r="T117" s="1169">
        <v>6</v>
      </c>
      <c r="U117" s="1166"/>
      <c r="V117" s="1168">
        <v>45212</v>
      </c>
      <c r="W117" s="1168"/>
      <c r="X117" s="1166"/>
      <c r="Y117" s="1170"/>
      <c r="Z117" s="1171"/>
      <c r="AA117" s="1171"/>
      <c r="AB117" s="1171"/>
      <c r="AC117" s="1171"/>
      <c r="AD117" s="1171"/>
      <c r="AE117" s="1171"/>
      <c r="AF117" s="1172"/>
      <c r="AG117" s="1172"/>
      <c r="AH117" s="1173"/>
      <c r="AI117" s="1172"/>
      <c r="AJ117" s="456"/>
      <c r="AL117" s="1418">
        <f t="shared" si="1"/>
        <v>1400</v>
      </c>
    </row>
    <row r="118" spans="2:38">
      <c r="B118" s="1782" t="s">
        <v>790</v>
      </c>
      <c r="C118" s="1166" t="s">
        <v>692</v>
      </c>
      <c r="D118" s="1174">
        <v>1331</v>
      </c>
      <c r="E118" s="1175">
        <v>3</v>
      </c>
      <c r="F118" s="1176">
        <v>2</v>
      </c>
      <c r="G118" s="1165" t="s">
        <v>258</v>
      </c>
      <c r="H118" s="1166"/>
      <c r="I118" s="1166" t="s">
        <v>282</v>
      </c>
      <c r="J118" s="1167">
        <v>1800</v>
      </c>
      <c r="K118" s="1167">
        <v>1600</v>
      </c>
      <c r="L118" s="1167"/>
      <c r="M118" s="1167">
        <v>1600</v>
      </c>
      <c r="N118" s="1167"/>
      <c r="O118" s="1167"/>
      <c r="P118" s="1167"/>
      <c r="Q118" s="1167"/>
      <c r="R118" s="1168">
        <v>45415</v>
      </c>
      <c r="S118" s="1168">
        <v>45777</v>
      </c>
      <c r="T118" s="1169">
        <v>12</v>
      </c>
      <c r="U118" s="1166"/>
      <c r="V118" s="1168">
        <v>45415</v>
      </c>
      <c r="W118" s="1168"/>
      <c r="X118" s="1166"/>
      <c r="Y118" s="1170"/>
      <c r="Z118" s="1171"/>
      <c r="AA118" s="1171"/>
      <c r="AB118" s="1171"/>
      <c r="AC118" s="1171"/>
      <c r="AD118" s="1171"/>
      <c r="AE118" s="1171"/>
      <c r="AF118" s="1172"/>
      <c r="AG118" s="1172"/>
      <c r="AH118" s="1173"/>
      <c r="AI118" s="1172"/>
      <c r="AJ118" s="456"/>
      <c r="AL118" s="1418">
        <f t="shared" si="1"/>
        <v>1600</v>
      </c>
    </row>
    <row r="119" spans="2:38">
      <c r="B119" s="1782" t="s">
        <v>807</v>
      </c>
      <c r="C119" s="1166" t="s">
        <v>690</v>
      </c>
      <c r="D119" s="1174">
        <v>1093</v>
      </c>
      <c r="E119" s="1175">
        <v>2</v>
      </c>
      <c r="F119" s="1176">
        <v>2</v>
      </c>
      <c r="G119" s="1165" t="s">
        <v>258</v>
      </c>
      <c r="H119" s="1166"/>
      <c r="I119" s="1166" t="s">
        <v>282</v>
      </c>
      <c r="J119" s="1167">
        <v>1400</v>
      </c>
      <c r="K119" s="1167">
        <v>1400</v>
      </c>
      <c r="L119" s="1167"/>
      <c r="M119" s="1167">
        <v>1400</v>
      </c>
      <c r="N119" s="1167"/>
      <c r="O119" s="1167"/>
      <c r="P119" s="1167"/>
      <c r="Q119" s="1167">
        <v>25</v>
      </c>
      <c r="R119" s="1168">
        <v>45408</v>
      </c>
      <c r="S119" s="1168">
        <v>45777</v>
      </c>
      <c r="T119" s="1169">
        <v>12</v>
      </c>
      <c r="U119" s="1166"/>
      <c r="V119" s="1168">
        <v>45408</v>
      </c>
      <c r="W119" s="1168"/>
      <c r="X119" s="1166"/>
      <c r="Y119" s="1170"/>
      <c r="Z119" s="1171"/>
      <c r="AA119" s="1171"/>
      <c r="AB119" s="1171"/>
      <c r="AC119" s="1171"/>
      <c r="AD119" s="1171"/>
      <c r="AE119" s="1171"/>
      <c r="AF119" s="1172"/>
      <c r="AG119" s="1172"/>
      <c r="AH119" s="1173"/>
      <c r="AI119" s="1172"/>
      <c r="AJ119" s="456"/>
      <c r="AL119" s="1418">
        <f t="shared" si="1"/>
        <v>1400</v>
      </c>
    </row>
    <row r="120" spans="2:38">
      <c r="B120" s="1782" t="s">
        <v>812</v>
      </c>
      <c r="C120" s="1166" t="s">
        <v>690</v>
      </c>
      <c r="D120" s="1174">
        <v>1093</v>
      </c>
      <c r="E120" s="1175">
        <v>2</v>
      </c>
      <c r="F120" s="1176">
        <v>2</v>
      </c>
      <c r="G120" s="1165" t="s">
        <v>258</v>
      </c>
      <c r="H120" s="1166"/>
      <c r="I120" s="1166" t="s">
        <v>282</v>
      </c>
      <c r="J120" s="1167">
        <v>1400</v>
      </c>
      <c r="K120" s="1167">
        <v>1350</v>
      </c>
      <c r="L120" s="1167"/>
      <c r="M120" s="1167">
        <v>1350</v>
      </c>
      <c r="N120" s="1167"/>
      <c r="O120" s="1167"/>
      <c r="P120" s="1167"/>
      <c r="Q120" s="1167">
        <v>175</v>
      </c>
      <c r="R120" s="1168">
        <v>45401</v>
      </c>
      <c r="S120" s="1168">
        <v>45777</v>
      </c>
      <c r="T120" s="1169">
        <v>12</v>
      </c>
      <c r="U120" s="1166"/>
      <c r="V120" s="1168">
        <v>45401</v>
      </c>
      <c r="W120" s="1168"/>
      <c r="X120" s="1166"/>
      <c r="Y120" s="1170"/>
      <c r="Z120" s="1171"/>
      <c r="AA120" s="1171"/>
      <c r="AB120" s="1171"/>
      <c r="AC120" s="1171"/>
      <c r="AD120" s="1171"/>
      <c r="AE120" s="1171"/>
      <c r="AF120" s="1172"/>
      <c r="AG120" s="1172"/>
      <c r="AH120" s="1173"/>
      <c r="AI120" s="1172"/>
      <c r="AJ120" s="456"/>
      <c r="AL120" s="1418">
        <f t="shared" si="1"/>
        <v>1350</v>
      </c>
    </row>
    <row r="121" spans="2:38">
      <c r="B121" s="1782" t="s">
        <v>842</v>
      </c>
      <c r="C121" s="1166" t="s">
        <v>689</v>
      </c>
      <c r="D121" s="1174">
        <v>765</v>
      </c>
      <c r="E121" s="1175">
        <v>1</v>
      </c>
      <c r="F121" s="1176">
        <v>1</v>
      </c>
      <c r="G121" s="1165" t="s">
        <v>258</v>
      </c>
      <c r="H121" s="1166"/>
      <c r="I121" s="1166" t="s">
        <v>282</v>
      </c>
      <c r="J121" s="1167">
        <v>1200</v>
      </c>
      <c r="K121" s="1167">
        <v>1200</v>
      </c>
      <c r="L121" s="1167"/>
      <c r="M121" s="1167">
        <v>1200</v>
      </c>
      <c r="N121" s="1167"/>
      <c r="O121" s="1167"/>
      <c r="P121" s="1167"/>
      <c r="Q121" s="1167"/>
      <c r="R121" s="1168">
        <v>45401</v>
      </c>
      <c r="S121" s="1168">
        <v>45777</v>
      </c>
      <c r="T121" s="1169">
        <v>12</v>
      </c>
      <c r="U121" s="1166"/>
      <c r="V121" s="1168">
        <v>45401</v>
      </c>
      <c r="W121" s="1168"/>
      <c r="X121" s="1166"/>
      <c r="Y121" s="1170"/>
      <c r="Z121" s="1171"/>
      <c r="AA121" s="1171"/>
      <c r="AB121" s="1171"/>
      <c r="AC121" s="1171"/>
      <c r="AD121" s="1171"/>
      <c r="AE121" s="1171"/>
      <c r="AF121" s="1172"/>
      <c r="AG121" s="1172"/>
      <c r="AH121" s="1173"/>
      <c r="AI121" s="1172"/>
      <c r="AJ121" s="456"/>
      <c r="AL121" s="1418">
        <f t="shared" si="1"/>
        <v>1200</v>
      </c>
    </row>
    <row r="122" spans="2:38">
      <c r="B122" s="1166" t="s">
        <v>859</v>
      </c>
      <c r="C122" s="1166" t="s">
        <v>691</v>
      </c>
      <c r="D122" s="1174">
        <v>1118</v>
      </c>
      <c r="E122" s="1175">
        <v>2</v>
      </c>
      <c r="F122" s="1176">
        <v>2</v>
      </c>
      <c r="G122" s="1165" t="s">
        <v>258</v>
      </c>
      <c r="H122" s="1166"/>
      <c r="I122" s="1166" t="s">
        <v>282</v>
      </c>
      <c r="J122" s="1167">
        <v>1500</v>
      </c>
      <c r="K122" s="1167">
        <v>1450</v>
      </c>
      <c r="L122" s="1167"/>
      <c r="M122" s="1167">
        <v>1450</v>
      </c>
      <c r="N122" s="1167"/>
      <c r="O122" s="1167"/>
      <c r="P122" s="1167"/>
      <c r="Q122" s="1167"/>
      <c r="R122" s="1168">
        <v>45413</v>
      </c>
      <c r="S122" s="1168">
        <v>45777</v>
      </c>
      <c r="T122" s="1169">
        <v>12</v>
      </c>
      <c r="U122" s="1166"/>
      <c r="V122" s="1168">
        <v>45044</v>
      </c>
      <c r="W122" s="1168"/>
      <c r="X122" s="1166"/>
      <c r="Y122" s="1170"/>
      <c r="Z122" s="1171"/>
      <c r="AA122" s="1171"/>
      <c r="AB122" s="1171"/>
      <c r="AC122" s="1171"/>
      <c r="AD122" s="1171"/>
      <c r="AE122" s="1171"/>
      <c r="AF122" s="1172"/>
      <c r="AG122" s="1172"/>
      <c r="AH122" s="1173"/>
      <c r="AI122" s="1172"/>
      <c r="AJ122" s="456"/>
      <c r="AL122" s="1418">
        <f t="shared" si="1"/>
        <v>1450</v>
      </c>
    </row>
    <row r="123" spans="2:38">
      <c r="B123" s="1166" t="s">
        <v>896</v>
      </c>
      <c r="C123" s="1166" t="s">
        <v>691</v>
      </c>
      <c r="D123" s="1174">
        <v>1118</v>
      </c>
      <c r="E123" s="1175">
        <v>2</v>
      </c>
      <c r="F123" s="1176">
        <v>2</v>
      </c>
      <c r="G123" s="1165" t="s">
        <v>258</v>
      </c>
      <c r="H123" s="1166"/>
      <c r="I123" s="1166" t="s">
        <v>282</v>
      </c>
      <c r="J123" s="1167">
        <v>1500</v>
      </c>
      <c r="K123" s="1167">
        <v>1450</v>
      </c>
      <c r="L123" s="1167"/>
      <c r="M123" s="1167">
        <v>1450</v>
      </c>
      <c r="N123" s="1167"/>
      <c r="O123" s="1167"/>
      <c r="P123" s="1167"/>
      <c r="Q123" s="1167"/>
      <c r="R123" s="1168">
        <v>45412</v>
      </c>
      <c r="S123" s="1168">
        <v>45777</v>
      </c>
      <c r="T123" s="1169">
        <v>12</v>
      </c>
      <c r="U123" s="1166"/>
      <c r="V123" s="1168">
        <v>45412</v>
      </c>
      <c r="W123" s="1168"/>
      <c r="X123" s="1166"/>
      <c r="Y123" s="1170"/>
      <c r="Z123" s="1171"/>
      <c r="AA123" s="1171"/>
      <c r="AB123" s="1171"/>
      <c r="AC123" s="1171"/>
      <c r="AD123" s="1171"/>
      <c r="AE123" s="1171"/>
      <c r="AF123" s="1172"/>
      <c r="AG123" s="1172"/>
      <c r="AH123" s="1173"/>
      <c r="AI123" s="1172"/>
      <c r="AJ123" s="456"/>
      <c r="AL123" s="1418">
        <f t="shared" si="1"/>
        <v>1450</v>
      </c>
    </row>
    <row r="124" spans="2:38">
      <c r="B124" s="1166" t="s">
        <v>902</v>
      </c>
      <c r="C124" s="1166" t="s">
        <v>691</v>
      </c>
      <c r="D124" s="1174">
        <v>1118</v>
      </c>
      <c r="E124" s="1175">
        <v>2</v>
      </c>
      <c r="F124" s="1176">
        <v>2</v>
      </c>
      <c r="G124" s="1165" t="s">
        <v>258</v>
      </c>
      <c r="H124" s="1166"/>
      <c r="I124" s="1166" t="s">
        <v>282</v>
      </c>
      <c r="J124" s="1167">
        <v>1500</v>
      </c>
      <c r="K124" s="1167">
        <v>1550</v>
      </c>
      <c r="L124" s="1167"/>
      <c r="M124" s="1167">
        <v>1550</v>
      </c>
      <c r="N124" s="1167"/>
      <c r="O124" s="1167"/>
      <c r="P124" s="1167"/>
      <c r="Q124" s="1167"/>
      <c r="R124" s="1168">
        <v>45412</v>
      </c>
      <c r="S124" s="1168">
        <v>45777</v>
      </c>
      <c r="T124" s="1169">
        <v>12</v>
      </c>
      <c r="U124" s="1166"/>
      <c r="V124" s="1168">
        <v>45412</v>
      </c>
      <c r="W124" s="1168"/>
      <c r="X124" s="1166"/>
      <c r="Y124" s="1170"/>
      <c r="Z124" s="1171"/>
      <c r="AA124" s="1171"/>
      <c r="AB124" s="1171"/>
      <c r="AC124" s="1171"/>
      <c r="AD124" s="1171"/>
      <c r="AE124" s="1171"/>
      <c r="AF124" s="1172"/>
      <c r="AG124" s="1172"/>
      <c r="AH124" s="1173"/>
      <c r="AI124" s="1172"/>
      <c r="AJ124" s="456"/>
      <c r="AL124" s="1418">
        <f t="shared" si="1"/>
        <v>1550</v>
      </c>
    </row>
    <row r="125" spans="2:38">
      <c r="B125" s="1782" t="s">
        <v>702</v>
      </c>
      <c r="C125" s="1166" t="s">
        <v>691</v>
      </c>
      <c r="D125" s="1174">
        <v>1118</v>
      </c>
      <c r="E125" s="1175">
        <v>2</v>
      </c>
      <c r="F125" s="1176">
        <v>2</v>
      </c>
      <c r="G125" s="1165" t="s">
        <v>258</v>
      </c>
      <c r="H125" s="1166"/>
      <c r="I125" s="1166" t="s">
        <v>282</v>
      </c>
      <c r="J125" s="1167">
        <v>1500</v>
      </c>
      <c r="K125" s="1167">
        <v>1450</v>
      </c>
      <c r="L125" s="1167"/>
      <c r="M125" s="1167">
        <v>1450</v>
      </c>
      <c r="N125" s="1167"/>
      <c r="O125" s="1167"/>
      <c r="P125" s="1167"/>
      <c r="Q125" s="1167"/>
      <c r="R125" s="1168">
        <v>45566</v>
      </c>
      <c r="S125" s="1168">
        <v>45747</v>
      </c>
      <c r="T125" s="1169">
        <v>6</v>
      </c>
      <c r="U125" s="1166"/>
      <c r="V125" s="1168">
        <v>44659</v>
      </c>
      <c r="W125" s="1168"/>
      <c r="X125" s="1166"/>
      <c r="Y125" s="1170"/>
      <c r="Z125" s="1171"/>
      <c r="AA125" s="1171"/>
      <c r="AB125" s="1171"/>
      <c r="AC125" s="1171"/>
      <c r="AD125" s="1171"/>
      <c r="AE125" s="1171"/>
      <c r="AF125" s="1172"/>
      <c r="AG125" s="1172"/>
      <c r="AH125" s="1173"/>
      <c r="AI125" s="1172"/>
      <c r="AJ125" s="456"/>
      <c r="AL125" s="1418">
        <f t="shared" si="1"/>
        <v>1450</v>
      </c>
    </row>
    <row r="126" spans="2:38">
      <c r="B126" s="1782" t="s">
        <v>716</v>
      </c>
      <c r="C126" s="1166" t="s">
        <v>689</v>
      </c>
      <c r="D126" s="1174">
        <v>765</v>
      </c>
      <c r="E126" s="1175">
        <v>1</v>
      </c>
      <c r="F126" s="1176">
        <v>1</v>
      </c>
      <c r="G126" s="1165" t="s">
        <v>258</v>
      </c>
      <c r="H126" s="1166"/>
      <c r="I126" s="1166" t="s">
        <v>282</v>
      </c>
      <c r="J126" s="1167">
        <v>1200</v>
      </c>
      <c r="K126" s="1167">
        <v>1100</v>
      </c>
      <c r="L126" s="1167"/>
      <c r="M126" s="1167">
        <v>1100</v>
      </c>
      <c r="N126" s="1167"/>
      <c r="O126" s="1167"/>
      <c r="P126" s="1167"/>
      <c r="Q126" s="1167">
        <v>20</v>
      </c>
      <c r="R126" s="1168">
        <v>45383</v>
      </c>
      <c r="S126" s="1168">
        <v>45747</v>
      </c>
      <c r="T126" s="1169">
        <v>12</v>
      </c>
      <c r="U126" s="1166"/>
      <c r="V126" s="1168">
        <v>44820</v>
      </c>
      <c r="W126" s="1168"/>
      <c r="X126" s="1166"/>
      <c r="Y126" s="1170"/>
      <c r="Z126" s="1171"/>
      <c r="AA126" s="1171"/>
      <c r="AB126" s="1171"/>
      <c r="AC126" s="1171"/>
      <c r="AD126" s="1171"/>
      <c r="AE126" s="1171"/>
      <c r="AF126" s="1172"/>
      <c r="AG126" s="1172"/>
      <c r="AH126" s="1173"/>
      <c r="AI126" s="1172"/>
      <c r="AJ126" s="456"/>
      <c r="AL126" s="1418">
        <f t="shared" si="1"/>
        <v>1100</v>
      </c>
    </row>
    <row r="127" spans="2:38">
      <c r="B127" s="1782" t="s">
        <v>760</v>
      </c>
      <c r="C127" s="1166" t="s">
        <v>691</v>
      </c>
      <c r="D127" s="1174">
        <v>1118</v>
      </c>
      <c r="E127" s="1175">
        <v>2</v>
      </c>
      <c r="F127" s="1176">
        <v>2</v>
      </c>
      <c r="G127" s="1165" t="s">
        <v>258</v>
      </c>
      <c r="H127" s="1166"/>
      <c r="I127" s="1166" t="s">
        <v>282</v>
      </c>
      <c r="J127" s="1167">
        <v>1500</v>
      </c>
      <c r="K127" s="1167">
        <v>1350</v>
      </c>
      <c r="L127" s="1167"/>
      <c r="M127" s="1167">
        <v>1350</v>
      </c>
      <c r="N127" s="1167"/>
      <c r="O127" s="1167"/>
      <c r="P127" s="1167"/>
      <c r="Q127" s="1167">
        <v>20</v>
      </c>
      <c r="R127" s="1168">
        <v>45383</v>
      </c>
      <c r="S127" s="1168">
        <v>45747</v>
      </c>
      <c r="T127" s="1169">
        <v>12</v>
      </c>
      <c r="U127" s="1166"/>
      <c r="V127" s="1168">
        <v>44274</v>
      </c>
      <c r="W127" s="1168"/>
      <c r="X127" s="1166"/>
      <c r="Y127" s="1170"/>
      <c r="Z127" s="1171"/>
      <c r="AA127" s="1171"/>
      <c r="AB127" s="1171"/>
      <c r="AC127" s="1171"/>
      <c r="AD127" s="1171"/>
      <c r="AE127" s="1171"/>
      <c r="AF127" s="1172"/>
      <c r="AG127" s="1172"/>
      <c r="AH127" s="1173"/>
      <c r="AI127" s="1172"/>
      <c r="AJ127" s="456"/>
      <c r="AL127" s="1418">
        <f t="shared" si="1"/>
        <v>1350</v>
      </c>
    </row>
    <row r="128" spans="2:38">
      <c r="B128" s="1782" t="s">
        <v>778</v>
      </c>
      <c r="C128" s="1166" t="s">
        <v>690</v>
      </c>
      <c r="D128" s="1174">
        <v>1093</v>
      </c>
      <c r="E128" s="1175">
        <v>2</v>
      </c>
      <c r="F128" s="1176">
        <v>2</v>
      </c>
      <c r="G128" s="1165" t="s">
        <v>258</v>
      </c>
      <c r="H128" s="1166"/>
      <c r="I128" s="1166" t="s">
        <v>282</v>
      </c>
      <c r="J128" s="1167">
        <v>1400</v>
      </c>
      <c r="K128" s="1167">
        <v>1300</v>
      </c>
      <c r="L128" s="1167"/>
      <c r="M128" s="1167">
        <v>1300</v>
      </c>
      <c r="N128" s="1167"/>
      <c r="O128" s="1167"/>
      <c r="P128" s="1167"/>
      <c r="Q128" s="1167">
        <v>-39</v>
      </c>
      <c r="R128" s="1168">
        <v>45383</v>
      </c>
      <c r="S128" s="1168">
        <v>45747</v>
      </c>
      <c r="T128" s="1169">
        <v>12</v>
      </c>
      <c r="U128" s="1166"/>
      <c r="V128" s="1168">
        <v>45006</v>
      </c>
      <c r="W128" s="1168"/>
      <c r="X128" s="1166"/>
      <c r="Y128" s="1170"/>
      <c r="Z128" s="1171"/>
      <c r="AA128" s="1171"/>
      <c r="AB128" s="1171"/>
      <c r="AC128" s="1171"/>
      <c r="AD128" s="1171"/>
      <c r="AE128" s="1171"/>
      <c r="AF128" s="1172"/>
      <c r="AG128" s="1172"/>
      <c r="AH128" s="1173"/>
      <c r="AI128" s="1172"/>
      <c r="AJ128" s="456"/>
      <c r="AL128" s="1418">
        <f t="shared" si="1"/>
        <v>1300</v>
      </c>
    </row>
    <row r="129" spans="2:38">
      <c r="B129" s="1782" t="s">
        <v>787</v>
      </c>
      <c r="C129" s="1166" t="s">
        <v>692</v>
      </c>
      <c r="D129" s="1174">
        <v>1331</v>
      </c>
      <c r="E129" s="1175">
        <v>3</v>
      </c>
      <c r="F129" s="1176">
        <v>2</v>
      </c>
      <c r="G129" s="1165" t="s">
        <v>258</v>
      </c>
      <c r="H129" s="1166"/>
      <c r="I129" s="1166" t="s">
        <v>282</v>
      </c>
      <c r="J129" s="1167">
        <v>1800</v>
      </c>
      <c r="K129" s="1167">
        <v>1650</v>
      </c>
      <c r="L129" s="1167"/>
      <c r="M129" s="1167">
        <v>1650</v>
      </c>
      <c r="N129" s="1167"/>
      <c r="O129" s="1167"/>
      <c r="P129" s="1167"/>
      <c r="Q129" s="1167">
        <v>-49</v>
      </c>
      <c r="R129" s="1168">
        <v>45383</v>
      </c>
      <c r="S129" s="1168">
        <v>45747</v>
      </c>
      <c r="T129" s="1169">
        <v>12</v>
      </c>
      <c r="U129" s="1166"/>
      <c r="V129" s="1168">
        <v>45000</v>
      </c>
      <c r="W129" s="1168"/>
      <c r="X129" s="1166"/>
      <c r="Y129" s="1170"/>
      <c r="Z129" s="1171"/>
      <c r="AA129" s="1171"/>
      <c r="AB129" s="1171"/>
      <c r="AC129" s="1171"/>
      <c r="AD129" s="1171"/>
      <c r="AE129" s="1171"/>
      <c r="AF129" s="1172"/>
      <c r="AG129" s="1172"/>
      <c r="AH129" s="1173"/>
      <c r="AI129" s="1172"/>
      <c r="AJ129" s="456"/>
      <c r="AL129" s="1418">
        <f t="shared" si="1"/>
        <v>1650</v>
      </c>
    </row>
    <row r="130" spans="2:38">
      <c r="B130" s="1782" t="s">
        <v>844</v>
      </c>
      <c r="C130" s="1166" t="s">
        <v>689</v>
      </c>
      <c r="D130" s="1174">
        <v>765</v>
      </c>
      <c r="E130" s="1175">
        <v>1</v>
      </c>
      <c r="F130" s="1176">
        <v>1</v>
      </c>
      <c r="G130" s="1165" t="s">
        <v>258</v>
      </c>
      <c r="H130" s="1166"/>
      <c r="I130" s="1166" t="s">
        <v>282</v>
      </c>
      <c r="J130" s="1167">
        <v>1200</v>
      </c>
      <c r="K130" s="1167">
        <v>1200</v>
      </c>
      <c r="L130" s="1167"/>
      <c r="M130" s="1167">
        <v>1200</v>
      </c>
      <c r="N130" s="1167"/>
      <c r="O130" s="1167"/>
      <c r="P130" s="1167"/>
      <c r="Q130" s="1167"/>
      <c r="R130" s="1168">
        <v>45566</v>
      </c>
      <c r="S130" s="1168">
        <v>45747</v>
      </c>
      <c r="T130" s="1169">
        <v>6</v>
      </c>
      <c r="U130" s="1166"/>
      <c r="V130" s="1168">
        <v>45009</v>
      </c>
      <c r="W130" s="1168"/>
      <c r="X130" s="1166"/>
      <c r="Y130" s="1170"/>
      <c r="Z130" s="1171"/>
      <c r="AA130" s="1171"/>
      <c r="AB130" s="1171"/>
      <c r="AC130" s="1171"/>
      <c r="AD130" s="1171"/>
      <c r="AE130" s="1171"/>
      <c r="AF130" s="1172"/>
      <c r="AG130" s="1172"/>
      <c r="AH130" s="1173"/>
      <c r="AI130" s="1172"/>
      <c r="AJ130" s="456"/>
      <c r="AL130" s="1418">
        <f t="shared" si="1"/>
        <v>1200</v>
      </c>
    </row>
    <row r="131" spans="2:38">
      <c r="B131" s="1166" t="s">
        <v>852</v>
      </c>
      <c r="C131" s="1166" t="s">
        <v>689</v>
      </c>
      <c r="D131" s="1174">
        <v>765</v>
      </c>
      <c r="E131" s="1175">
        <v>1</v>
      </c>
      <c r="F131" s="1176">
        <v>1</v>
      </c>
      <c r="G131" s="1165" t="s">
        <v>258</v>
      </c>
      <c r="H131" s="1166"/>
      <c r="I131" s="1166" t="s">
        <v>282</v>
      </c>
      <c r="J131" s="1167">
        <v>1200</v>
      </c>
      <c r="K131" s="1167">
        <v>1200</v>
      </c>
      <c r="L131" s="1167"/>
      <c r="M131" s="1167">
        <v>1200</v>
      </c>
      <c r="N131" s="1167"/>
      <c r="O131" s="1167"/>
      <c r="P131" s="1167"/>
      <c r="Q131" s="1167">
        <v>150</v>
      </c>
      <c r="R131" s="1168">
        <v>45383</v>
      </c>
      <c r="S131" s="1168">
        <v>45747</v>
      </c>
      <c r="T131" s="1169">
        <v>12</v>
      </c>
      <c r="U131" s="1166"/>
      <c r="V131" s="1168">
        <v>44740</v>
      </c>
      <c r="W131" s="1168"/>
      <c r="X131" s="1166"/>
      <c r="Y131" s="1170"/>
      <c r="Z131" s="1171"/>
      <c r="AA131" s="1171"/>
      <c r="AB131" s="1171"/>
      <c r="AC131" s="1171"/>
      <c r="AD131" s="1171"/>
      <c r="AE131" s="1171"/>
      <c r="AF131" s="1172"/>
      <c r="AG131" s="1172"/>
      <c r="AH131" s="1173"/>
      <c r="AI131" s="1172"/>
      <c r="AJ131" s="456"/>
      <c r="AL131" s="1418">
        <f t="shared" si="1"/>
        <v>1200</v>
      </c>
    </row>
    <row r="132" spans="2:38">
      <c r="B132" s="1166" t="s">
        <v>853</v>
      </c>
      <c r="C132" s="1166" t="s">
        <v>691</v>
      </c>
      <c r="D132" s="1174">
        <v>1118</v>
      </c>
      <c r="E132" s="1175">
        <v>2</v>
      </c>
      <c r="F132" s="1176">
        <v>2</v>
      </c>
      <c r="G132" s="1165" t="s">
        <v>258</v>
      </c>
      <c r="H132" s="1166"/>
      <c r="I132" s="1166" t="s">
        <v>282</v>
      </c>
      <c r="J132" s="1167">
        <v>1500</v>
      </c>
      <c r="K132" s="1167">
        <v>1550</v>
      </c>
      <c r="L132" s="1167"/>
      <c r="M132" s="1167">
        <v>1550</v>
      </c>
      <c r="N132" s="1167"/>
      <c r="O132" s="1167"/>
      <c r="P132" s="1167"/>
      <c r="Q132" s="1167"/>
      <c r="R132" s="1168">
        <v>45373</v>
      </c>
      <c r="S132" s="1168">
        <v>45747</v>
      </c>
      <c r="T132" s="1169">
        <v>12</v>
      </c>
      <c r="U132" s="1166"/>
      <c r="V132" s="1168">
        <v>45373</v>
      </c>
      <c r="W132" s="1168"/>
      <c r="X132" s="1166"/>
      <c r="Y132" s="1170"/>
      <c r="Z132" s="1171"/>
      <c r="AA132" s="1171"/>
      <c r="AB132" s="1171"/>
      <c r="AC132" s="1171"/>
      <c r="AD132" s="1171"/>
      <c r="AE132" s="1171"/>
      <c r="AF132" s="1172"/>
      <c r="AG132" s="1172"/>
      <c r="AH132" s="1173"/>
      <c r="AI132" s="1172"/>
      <c r="AJ132" s="456"/>
      <c r="AL132" s="1418">
        <f t="shared" si="1"/>
        <v>1550</v>
      </c>
    </row>
    <row r="133" spans="2:38">
      <c r="B133" s="1166" t="s">
        <v>861</v>
      </c>
      <c r="C133" s="1166" t="s">
        <v>691</v>
      </c>
      <c r="D133" s="1174">
        <v>1118</v>
      </c>
      <c r="E133" s="1175">
        <v>2</v>
      </c>
      <c r="F133" s="1176">
        <v>2</v>
      </c>
      <c r="G133" s="1165" t="s">
        <v>258</v>
      </c>
      <c r="H133" s="1166"/>
      <c r="I133" s="1166" t="s">
        <v>282</v>
      </c>
      <c r="J133" s="1167">
        <v>1500</v>
      </c>
      <c r="K133" s="1167">
        <v>1550</v>
      </c>
      <c r="L133" s="1167"/>
      <c r="M133" s="1167">
        <v>1550</v>
      </c>
      <c r="N133" s="1167"/>
      <c r="O133" s="1167"/>
      <c r="P133" s="1167"/>
      <c r="Q133" s="1167"/>
      <c r="R133" s="1168">
        <v>45366</v>
      </c>
      <c r="S133" s="1168">
        <v>45747</v>
      </c>
      <c r="T133" s="1169">
        <v>13</v>
      </c>
      <c r="U133" s="1166"/>
      <c r="V133" s="1168">
        <v>45366</v>
      </c>
      <c r="W133" s="1168"/>
      <c r="X133" s="1166"/>
      <c r="Y133" s="1170"/>
      <c r="Z133" s="1171"/>
      <c r="AA133" s="1171"/>
      <c r="AB133" s="1171"/>
      <c r="AC133" s="1171"/>
      <c r="AD133" s="1171"/>
      <c r="AE133" s="1171"/>
      <c r="AF133" s="1172"/>
      <c r="AG133" s="1172"/>
      <c r="AH133" s="1173"/>
      <c r="AI133" s="1172"/>
      <c r="AJ133" s="456"/>
      <c r="AL133" s="1418">
        <f t="shared" ref="AL133:AL196" si="2">IF(K133&gt;1,K133,J133)</f>
        <v>1550</v>
      </c>
    </row>
    <row r="134" spans="2:38">
      <c r="B134" s="1166" t="s">
        <v>871</v>
      </c>
      <c r="C134" s="1166" t="s">
        <v>689</v>
      </c>
      <c r="D134" s="1174">
        <v>765</v>
      </c>
      <c r="E134" s="1175">
        <v>1</v>
      </c>
      <c r="F134" s="1176">
        <v>1</v>
      </c>
      <c r="G134" s="1165" t="s">
        <v>258</v>
      </c>
      <c r="H134" s="1166"/>
      <c r="I134" s="1166" t="s">
        <v>282</v>
      </c>
      <c r="J134" s="1167">
        <v>1200</v>
      </c>
      <c r="K134" s="1167">
        <v>1200</v>
      </c>
      <c r="L134" s="1167"/>
      <c r="M134" s="1167">
        <v>1200</v>
      </c>
      <c r="N134" s="1167"/>
      <c r="O134" s="1167"/>
      <c r="P134" s="1167"/>
      <c r="Q134" s="1167">
        <v>-36</v>
      </c>
      <c r="R134" s="1168">
        <v>45391</v>
      </c>
      <c r="S134" s="1168">
        <v>45747</v>
      </c>
      <c r="T134" s="1169">
        <v>12</v>
      </c>
      <c r="U134" s="1166"/>
      <c r="V134" s="1168">
        <v>44935</v>
      </c>
      <c r="W134" s="1168"/>
      <c r="X134" s="1166"/>
      <c r="Y134" s="1170"/>
      <c r="Z134" s="1171"/>
      <c r="AA134" s="1171"/>
      <c r="AB134" s="1171"/>
      <c r="AC134" s="1171"/>
      <c r="AD134" s="1171"/>
      <c r="AE134" s="1171"/>
      <c r="AF134" s="1172"/>
      <c r="AG134" s="1172"/>
      <c r="AH134" s="1173"/>
      <c r="AI134" s="1172"/>
      <c r="AJ134" s="456"/>
      <c r="AL134" s="1418">
        <f t="shared" si="2"/>
        <v>1200</v>
      </c>
    </row>
    <row r="135" spans="2:38">
      <c r="B135" s="1166" t="s">
        <v>879</v>
      </c>
      <c r="C135" s="1166" t="s">
        <v>689</v>
      </c>
      <c r="D135" s="1174">
        <v>765</v>
      </c>
      <c r="E135" s="1175">
        <v>1</v>
      </c>
      <c r="F135" s="1176">
        <v>1</v>
      </c>
      <c r="G135" s="1165" t="s">
        <v>258</v>
      </c>
      <c r="H135" s="1166"/>
      <c r="I135" s="1166" t="s">
        <v>282</v>
      </c>
      <c r="J135" s="1167">
        <v>1200</v>
      </c>
      <c r="K135" s="1167">
        <v>1175</v>
      </c>
      <c r="L135" s="1167"/>
      <c r="M135" s="1167">
        <v>1175</v>
      </c>
      <c r="N135" s="1167"/>
      <c r="O135" s="1167"/>
      <c r="P135" s="1167"/>
      <c r="Q135" s="1167">
        <v>-35</v>
      </c>
      <c r="R135" s="1168">
        <v>45566</v>
      </c>
      <c r="S135" s="1168">
        <v>45747</v>
      </c>
      <c r="T135" s="1169">
        <v>6</v>
      </c>
      <c r="U135" s="1166"/>
      <c r="V135" s="1168">
        <v>44848</v>
      </c>
      <c r="W135" s="1168">
        <v>45747</v>
      </c>
      <c r="X135" s="1166"/>
      <c r="Y135" s="1170"/>
      <c r="Z135" s="1171"/>
      <c r="AA135" s="1171"/>
      <c r="AB135" s="1171"/>
      <c r="AC135" s="1171"/>
      <c r="AD135" s="1171"/>
      <c r="AE135" s="1171"/>
      <c r="AF135" s="1172"/>
      <c r="AG135" s="1172"/>
      <c r="AH135" s="1173"/>
      <c r="AI135" s="1172"/>
      <c r="AJ135" s="456"/>
      <c r="AL135" s="1418">
        <f t="shared" si="2"/>
        <v>1175</v>
      </c>
    </row>
    <row r="136" spans="2:38">
      <c r="B136" s="1166" t="s">
        <v>888</v>
      </c>
      <c r="C136" s="1166" t="s">
        <v>691</v>
      </c>
      <c r="D136" s="1174">
        <v>1118</v>
      </c>
      <c r="E136" s="1175">
        <v>2</v>
      </c>
      <c r="F136" s="1176">
        <v>2</v>
      </c>
      <c r="G136" s="1165" t="s">
        <v>258</v>
      </c>
      <c r="H136" s="1166"/>
      <c r="I136" s="1166" t="s">
        <v>282</v>
      </c>
      <c r="J136" s="1167">
        <v>1500</v>
      </c>
      <c r="K136" s="1167">
        <v>1550</v>
      </c>
      <c r="L136" s="1167"/>
      <c r="M136" s="1167">
        <v>1550</v>
      </c>
      <c r="N136" s="1167"/>
      <c r="O136" s="1167"/>
      <c r="P136" s="1167"/>
      <c r="Q136" s="1167"/>
      <c r="R136" s="1168">
        <v>45566</v>
      </c>
      <c r="S136" s="1168">
        <v>45747</v>
      </c>
      <c r="T136" s="1169">
        <v>6</v>
      </c>
      <c r="U136" s="1166"/>
      <c r="V136" s="1168">
        <v>45198</v>
      </c>
      <c r="W136" s="1168"/>
      <c r="X136" s="1166"/>
      <c r="Y136" s="1170"/>
      <c r="Z136" s="1171"/>
      <c r="AA136" s="1171"/>
      <c r="AB136" s="1171"/>
      <c r="AC136" s="1171"/>
      <c r="AD136" s="1171"/>
      <c r="AE136" s="1171"/>
      <c r="AF136" s="1172"/>
      <c r="AG136" s="1172"/>
      <c r="AH136" s="1173"/>
      <c r="AI136" s="1172"/>
      <c r="AJ136" s="456"/>
      <c r="AL136" s="1418">
        <f t="shared" si="2"/>
        <v>1550</v>
      </c>
    </row>
    <row r="137" spans="2:38">
      <c r="B137" s="1782" t="s">
        <v>712</v>
      </c>
      <c r="C137" s="1166" t="s">
        <v>691</v>
      </c>
      <c r="D137" s="1174">
        <v>1118</v>
      </c>
      <c r="E137" s="1175">
        <v>2</v>
      </c>
      <c r="F137" s="1176">
        <v>2</v>
      </c>
      <c r="G137" s="1165" t="s">
        <v>258</v>
      </c>
      <c r="H137" s="1166"/>
      <c r="I137" s="1166" t="s">
        <v>282</v>
      </c>
      <c r="J137" s="1167">
        <v>1500</v>
      </c>
      <c r="K137" s="1167">
        <v>1450</v>
      </c>
      <c r="L137" s="1167"/>
      <c r="M137" s="1167">
        <v>1450</v>
      </c>
      <c r="N137" s="1167"/>
      <c r="O137" s="1167"/>
      <c r="P137" s="1167"/>
      <c r="Q137" s="1167">
        <v>-24</v>
      </c>
      <c r="R137" s="1168">
        <v>45352</v>
      </c>
      <c r="S137" s="1168">
        <v>45716</v>
      </c>
      <c r="T137" s="1169">
        <v>12</v>
      </c>
      <c r="U137" s="1166"/>
      <c r="V137" s="1168">
        <v>44988</v>
      </c>
      <c r="W137" s="1168">
        <v>45716</v>
      </c>
      <c r="X137" s="1166"/>
      <c r="Y137" s="1170"/>
      <c r="Z137" s="1171"/>
      <c r="AA137" s="1171"/>
      <c r="AB137" s="1171"/>
      <c r="AC137" s="1171"/>
      <c r="AD137" s="1171"/>
      <c r="AE137" s="1171"/>
      <c r="AF137" s="1172"/>
      <c r="AG137" s="1172"/>
      <c r="AH137" s="1173"/>
      <c r="AI137" s="1172"/>
      <c r="AJ137" s="456"/>
      <c r="AL137" s="1418">
        <f t="shared" si="2"/>
        <v>1450</v>
      </c>
    </row>
    <row r="138" spans="2:38">
      <c r="B138" s="1782" t="s">
        <v>728</v>
      </c>
      <c r="C138" s="1166" t="s">
        <v>691</v>
      </c>
      <c r="D138" s="1174">
        <v>1118</v>
      </c>
      <c r="E138" s="1175">
        <v>2</v>
      </c>
      <c r="F138" s="1176">
        <v>2</v>
      </c>
      <c r="G138" s="1165" t="s">
        <v>258</v>
      </c>
      <c r="H138" s="1166"/>
      <c r="I138" s="1166" t="s">
        <v>282</v>
      </c>
      <c r="J138" s="1167">
        <v>1500</v>
      </c>
      <c r="K138" s="1167">
        <v>1550</v>
      </c>
      <c r="L138" s="1167"/>
      <c r="M138" s="1167">
        <v>1550</v>
      </c>
      <c r="N138" s="1167"/>
      <c r="O138" s="1167"/>
      <c r="P138" s="1167"/>
      <c r="Q138" s="1167"/>
      <c r="R138" s="1168">
        <v>45352</v>
      </c>
      <c r="S138" s="1168">
        <v>45716</v>
      </c>
      <c r="T138" s="1169">
        <v>12</v>
      </c>
      <c r="U138" s="1166"/>
      <c r="V138" s="1168">
        <v>45352</v>
      </c>
      <c r="W138" s="1168"/>
      <c r="X138" s="1166"/>
      <c r="Y138" s="1170"/>
      <c r="Z138" s="1171"/>
      <c r="AA138" s="1171"/>
      <c r="AB138" s="1171"/>
      <c r="AC138" s="1171"/>
      <c r="AD138" s="1171"/>
      <c r="AE138" s="1171"/>
      <c r="AF138" s="1172"/>
      <c r="AG138" s="1172"/>
      <c r="AH138" s="1173"/>
      <c r="AI138" s="1172"/>
      <c r="AJ138" s="456"/>
      <c r="AL138" s="1418">
        <f t="shared" si="2"/>
        <v>1550</v>
      </c>
    </row>
    <row r="139" spans="2:38">
      <c r="B139" s="1782" t="s">
        <v>734</v>
      </c>
      <c r="C139" s="1166" t="s">
        <v>691</v>
      </c>
      <c r="D139" s="1174">
        <v>1118</v>
      </c>
      <c r="E139" s="1175">
        <v>2</v>
      </c>
      <c r="F139" s="1176">
        <v>2</v>
      </c>
      <c r="G139" s="1165" t="s">
        <v>258</v>
      </c>
      <c r="H139" s="1166"/>
      <c r="I139" s="1166" t="s">
        <v>282</v>
      </c>
      <c r="J139" s="1167">
        <v>1500</v>
      </c>
      <c r="K139" s="1167">
        <v>1550</v>
      </c>
      <c r="L139" s="1167"/>
      <c r="M139" s="1167">
        <v>1550</v>
      </c>
      <c r="N139" s="1167"/>
      <c r="O139" s="1167"/>
      <c r="P139" s="1167"/>
      <c r="Q139" s="1167">
        <v>100</v>
      </c>
      <c r="R139" s="1168">
        <v>45353</v>
      </c>
      <c r="S139" s="1168">
        <v>45716</v>
      </c>
      <c r="T139" s="1169">
        <v>12</v>
      </c>
      <c r="U139" s="1166"/>
      <c r="V139" s="1168">
        <v>43665</v>
      </c>
      <c r="W139" s="1168">
        <v>45716</v>
      </c>
      <c r="X139" s="1166"/>
      <c r="Y139" s="1170"/>
      <c r="Z139" s="1171"/>
      <c r="AA139" s="1171"/>
      <c r="AB139" s="1171"/>
      <c r="AC139" s="1171"/>
      <c r="AD139" s="1171"/>
      <c r="AE139" s="1171"/>
      <c r="AF139" s="1172"/>
      <c r="AG139" s="1172"/>
      <c r="AH139" s="1173"/>
      <c r="AI139" s="1172"/>
      <c r="AJ139" s="456"/>
      <c r="AL139" s="1418">
        <f t="shared" si="2"/>
        <v>1550</v>
      </c>
    </row>
    <row r="140" spans="2:38">
      <c r="B140" s="1782" t="s">
        <v>735</v>
      </c>
      <c r="C140" s="1166" t="s">
        <v>689</v>
      </c>
      <c r="D140" s="1174">
        <v>765</v>
      </c>
      <c r="E140" s="1175">
        <v>1</v>
      </c>
      <c r="F140" s="1176">
        <v>1</v>
      </c>
      <c r="G140" s="1165" t="s">
        <v>258</v>
      </c>
      <c r="H140" s="1166"/>
      <c r="I140" s="1166" t="s">
        <v>282</v>
      </c>
      <c r="J140" s="1167">
        <v>1200</v>
      </c>
      <c r="K140" s="1167">
        <v>1100</v>
      </c>
      <c r="L140" s="1167"/>
      <c r="M140" s="1167">
        <v>1100</v>
      </c>
      <c r="N140" s="1167"/>
      <c r="O140" s="1167"/>
      <c r="P140" s="1167"/>
      <c r="Q140" s="1167">
        <v>-33</v>
      </c>
      <c r="R140" s="1168">
        <v>45352</v>
      </c>
      <c r="S140" s="1168">
        <v>45716</v>
      </c>
      <c r="T140" s="1169">
        <v>12</v>
      </c>
      <c r="U140" s="1166"/>
      <c r="V140" s="1168">
        <v>43903</v>
      </c>
      <c r="W140" s="1168"/>
      <c r="X140" s="1166"/>
      <c r="Y140" s="1170"/>
      <c r="Z140" s="1171"/>
      <c r="AA140" s="1171"/>
      <c r="AB140" s="1171"/>
      <c r="AC140" s="1171"/>
      <c r="AD140" s="1171"/>
      <c r="AE140" s="1171"/>
      <c r="AF140" s="1172"/>
      <c r="AG140" s="1172"/>
      <c r="AH140" s="1173"/>
      <c r="AI140" s="1172"/>
      <c r="AJ140" s="456"/>
      <c r="AL140" s="1418">
        <f t="shared" si="2"/>
        <v>1100</v>
      </c>
    </row>
    <row r="141" spans="2:38">
      <c r="B141" s="1782" t="s">
        <v>770</v>
      </c>
      <c r="C141" s="1166" t="s">
        <v>690</v>
      </c>
      <c r="D141" s="1174">
        <v>1093</v>
      </c>
      <c r="E141" s="1175">
        <v>2</v>
      </c>
      <c r="F141" s="1176">
        <v>2</v>
      </c>
      <c r="G141" s="1165" t="s">
        <v>258</v>
      </c>
      <c r="H141" s="1166"/>
      <c r="I141" s="1166" t="s">
        <v>282</v>
      </c>
      <c r="J141" s="1167">
        <v>1400</v>
      </c>
      <c r="K141" s="1167">
        <v>1400</v>
      </c>
      <c r="L141" s="1167"/>
      <c r="M141" s="1167">
        <v>1400</v>
      </c>
      <c r="N141" s="1167"/>
      <c r="O141" s="1167"/>
      <c r="P141" s="1167"/>
      <c r="Q141" s="1167"/>
      <c r="R141" s="1168">
        <v>45525</v>
      </c>
      <c r="S141" s="1168">
        <v>45716</v>
      </c>
      <c r="T141" s="1169">
        <v>6</v>
      </c>
      <c r="U141" s="1166"/>
      <c r="V141" s="1168">
        <v>45525</v>
      </c>
      <c r="W141" s="1168"/>
      <c r="X141" s="1166"/>
      <c r="Y141" s="1170"/>
      <c r="Z141" s="1171"/>
      <c r="AA141" s="1171"/>
      <c r="AB141" s="1171"/>
      <c r="AC141" s="1171"/>
      <c r="AD141" s="1171"/>
      <c r="AE141" s="1171"/>
      <c r="AF141" s="1172"/>
      <c r="AG141" s="1172"/>
      <c r="AH141" s="1173"/>
      <c r="AI141" s="1172"/>
      <c r="AJ141" s="456"/>
      <c r="AL141" s="1418">
        <f t="shared" si="2"/>
        <v>1400</v>
      </c>
    </row>
    <row r="142" spans="2:38">
      <c r="B142" s="1782" t="s">
        <v>776</v>
      </c>
      <c r="C142" s="1166" t="s">
        <v>692</v>
      </c>
      <c r="D142" s="1174">
        <v>1331</v>
      </c>
      <c r="E142" s="1175">
        <v>3</v>
      </c>
      <c r="F142" s="1176">
        <v>2</v>
      </c>
      <c r="G142" s="1165" t="s">
        <v>258</v>
      </c>
      <c r="H142" s="1166"/>
      <c r="I142" s="1166" t="s">
        <v>282</v>
      </c>
      <c r="J142" s="1167">
        <v>1800</v>
      </c>
      <c r="K142" s="1167">
        <v>1800</v>
      </c>
      <c r="L142" s="1167"/>
      <c r="M142" s="1167">
        <v>1800</v>
      </c>
      <c r="N142" s="1167"/>
      <c r="O142" s="1167"/>
      <c r="P142" s="1167"/>
      <c r="Q142" s="1167"/>
      <c r="R142" s="1168">
        <v>45352</v>
      </c>
      <c r="S142" s="1168">
        <v>45716</v>
      </c>
      <c r="T142" s="1169">
        <v>12</v>
      </c>
      <c r="U142" s="1166"/>
      <c r="V142" s="1168">
        <v>45352</v>
      </c>
      <c r="W142" s="1168"/>
      <c r="X142" s="1166"/>
      <c r="Y142" s="1170"/>
      <c r="Z142" s="1171"/>
      <c r="AA142" s="1171"/>
      <c r="AB142" s="1171"/>
      <c r="AC142" s="1171"/>
      <c r="AD142" s="1171"/>
      <c r="AE142" s="1171"/>
      <c r="AF142" s="1172"/>
      <c r="AG142" s="1172"/>
      <c r="AH142" s="1173"/>
      <c r="AI142" s="1172"/>
      <c r="AJ142" s="456"/>
      <c r="AL142" s="1418">
        <f t="shared" si="2"/>
        <v>1800</v>
      </c>
    </row>
    <row r="143" spans="2:38">
      <c r="B143" s="1782" t="s">
        <v>798</v>
      </c>
      <c r="C143" s="1166" t="s">
        <v>692</v>
      </c>
      <c r="D143" s="1174">
        <v>1331</v>
      </c>
      <c r="E143" s="1175">
        <v>3</v>
      </c>
      <c r="F143" s="1176">
        <v>2</v>
      </c>
      <c r="G143" s="1165" t="s">
        <v>258</v>
      </c>
      <c r="H143" s="1166"/>
      <c r="I143" s="1166" t="s">
        <v>282</v>
      </c>
      <c r="J143" s="1167">
        <v>1800</v>
      </c>
      <c r="K143" s="1167">
        <v>1700</v>
      </c>
      <c r="L143" s="1167"/>
      <c r="M143" s="1167">
        <v>1700</v>
      </c>
      <c r="N143" s="1167"/>
      <c r="O143" s="1167"/>
      <c r="P143" s="1167"/>
      <c r="Q143" s="1167">
        <v>120</v>
      </c>
      <c r="R143" s="1168">
        <v>45352</v>
      </c>
      <c r="S143" s="1168">
        <v>45716</v>
      </c>
      <c r="T143" s="1169">
        <v>12</v>
      </c>
      <c r="U143" s="1166"/>
      <c r="V143" s="1168">
        <v>44973</v>
      </c>
      <c r="W143" s="1168"/>
      <c r="X143" s="1166"/>
      <c r="Y143" s="1170"/>
      <c r="Z143" s="1171"/>
      <c r="AA143" s="1171"/>
      <c r="AB143" s="1171"/>
      <c r="AC143" s="1171"/>
      <c r="AD143" s="1171"/>
      <c r="AE143" s="1171"/>
      <c r="AF143" s="1172"/>
      <c r="AG143" s="1172"/>
      <c r="AH143" s="1173"/>
      <c r="AI143" s="1172"/>
      <c r="AJ143" s="456"/>
      <c r="AL143" s="1418">
        <f t="shared" si="2"/>
        <v>1700</v>
      </c>
    </row>
    <row r="144" spans="2:38">
      <c r="B144" s="1782" t="s">
        <v>811</v>
      </c>
      <c r="C144" s="1166" t="s">
        <v>692</v>
      </c>
      <c r="D144" s="1174">
        <v>1331</v>
      </c>
      <c r="E144" s="1175">
        <v>3</v>
      </c>
      <c r="F144" s="1176">
        <v>2</v>
      </c>
      <c r="G144" s="1165" t="s">
        <v>258</v>
      </c>
      <c r="H144" s="1166"/>
      <c r="I144" s="1166" t="s">
        <v>282</v>
      </c>
      <c r="J144" s="1167">
        <v>1800</v>
      </c>
      <c r="K144" s="1167">
        <v>1800</v>
      </c>
      <c r="L144" s="1167"/>
      <c r="M144" s="1167">
        <v>1800</v>
      </c>
      <c r="N144" s="1167"/>
      <c r="O144" s="1167"/>
      <c r="P144" s="1167"/>
      <c r="Q144" s="1167">
        <v>136</v>
      </c>
      <c r="R144" s="1168">
        <v>45334</v>
      </c>
      <c r="S144" s="1168">
        <v>45716</v>
      </c>
      <c r="T144" s="1169">
        <v>13</v>
      </c>
      <c r="U144" s="1166"/>
      <c r="V144" s="1168">
        <v>45334</v>
      </c>
      <c r="W144" s="1168"/>
      <c r="X144" s="1166"/>
      <c r="Y144" s="1170"/>
      <c r="Z144" s="1171"/>
      <c r="AA144" s="1171"/>
      <c r="AB144" s="1171"/>
      <c r="AC144" s="1171"/>
      <c r="AD144" s="1171"/>
      <c r="AE144" s="1171"/>
      <c r="AF144" s="1172"/>
      <c r="AG144" s="1172"/>
      <c r="AH144" s="1173"/>
      <c r="AI144" s="1172"/>
      <c r="AJ144" s="456"/>
      <c r="AL144" s="1418">
        <f t="shared" si="2"/>
        <v>1800</v>
      </c>
    </row>
    <row r="145" spans="2:38">
      <c r="B145" s="1782" t="s">
        <v>827</v>
      </c>
      <c r="C145" s="1166" t="s">
        <v>691</v>
      </c>
      <c r="D145" s="1174">
        <v>1118</v>
      </c>
      <c r="E145" s="1175">
        <v>2</v>
      </c>
      <c r="F145" s="1176">
        <v>2</v>
      </c>
      <c r="G145" s="1165" t="s">
        <v>258</v>
      </c>
      <c r="H145" s="1166"/>
      <c r="I145" s="1166" t="s">
        <v>282</v>
      </c>
      <c r="J145" s="1167">
        <v>1500</v>
      </c>
      <c r="K145" s="1167">
        <v>1550</v>
      </c>
      <c r="L145" s="1167"/>
      <c r="M145" s="1167">
        <v>1550</v>
      </c>
      <c r="N145" s="1167"/>
      <c r="O145" s="1167"/>
      <c r="P145" s="1167"/>
      <c r="Q145" s="1167">
        <v>104</v>
      </c>
      <c r="R145" s="1168">
        <v>45348</v>
      </c>
      <c r="S145" s="1168">
        <v>45716</v>
      </c>
      <c r="T145" s="1169">
        <v>12</v>
      </c>
      <c r="U145" s="1166"/>
      <c r="V145" s="1168">
        <v>45348</v>
      </c>
      <c r="W145" s="1168"/>
      <c r="X145" s="1166"/>
      <c r="Y145" s="1170"/>
      <c r="Z145" s="1171"/>
      <c r="AA145" s="1171"/>
      <c r="AB145" s="1171"/>
      <c r="AC145" s="1171"/>
      <c r="AD145" s="1171"/>
      <c r="AE145" s="1171"/>
      <c r="AF145" s="1172"/>
      <c r="AG145" s="1172"/>
      <c r="AH145" s="1173"/>
      <c r="AI145" s="1172"/>
      <c r="AJ145" s="456"/>
      <c r="AL145" s="1418">
        <f t="shared" si="2"/>
        <v>1550</v>
      </c>
    </row>
    <row r="146" spans="2:38">
      <c r="B146" s="1782" t="s">
        <v>829</v>
      </c>
      <c r="C146" s="1166" t="s">
        <v>691</v>
      </c>
      <c r="D146" s="1174">
        <v>1118</v>
      </c>
      <c r="E146" s="1175">
        <v>2</v>
      </c>
      <c r="F146" s="1176">
        <v>2</v>
      </c>
      <c r="G146" s="1165" t="s">
        <v>258</v>
      </c>
      <c r="H146" s="1166"/>
      <c r="I146" s="1166" t="s">
        <v>282</v>
      </c>
      <c r="J146" s="1167">
        <v>1500</v>
      </c>
      <c r="K146" s="1167">
        <v>1425</v>
      </c>
      <c r="L146" s="1167"/>
      <c r="M146" s="1167">
        <v>1425</v>
      </c>
      <c r="N146" s="1167"/>
      <c r="O146" s="1167"/>
      <c r="P146" s="1167"/>
      <c r="Q146" s="1167">
        <v>107</v>
      </c>
      <c r="R146" s="1168">
        <v>45352</v>
      </c>
      <c r="S146" s="1168">
        <v>45716</v>
      </c>
      <c r="T146" s="1169">
        <v>12</v>
      </c>
      <c r="U146" s="1166"/>
      <c r="V146" s="1168">
        <v>43886</v>
      </c>
      <c r="W146" s="1168"/>
      <c r="X146" s="1166"/>
      <c r="Y146" s="1170"/>
      <c r="Z146" s="1171"/>
      <c r="AA146" s="1171"/>
      <c r="AB146" s="1171"/>
      <c r="AC146" s="1171"/>
      <c r="AD146" s="1171"/>
      <c r="AE146" s="1171"/>
      <c r="AF146" s="1172"/>
      <c r="AG146" s="1172"/>
      <c r="AH146" s="1173"/>
      <c r="AI146" s="1172"/>
      <c r="AJ146" s="456"/>
      <c r="AL146" s="1418">
        <f t="shared" si="2"/>
        <v>1425</v>
      </c>
    </row>
    <row r="147" spans="2:38">
      <c r="B147" s="1166" t="s">
        <v>864</v>
      </c>
      <c r="C147" s="1166" t="s">
        <v>691</v>
      </c>
      <c r="D147" s="1174">
        <v>1118</v>
      </c>
      <c r="E147" s="1175">
        <v>2</v>
      </c>
      <c r="F147" s="1176">
        <v>2</v>
      </c>
      <c r="G147" s="1165" t="s">
        <v>258</v>
      </c>
      <c r="H147" s="1166"/>
      <c r="I147" s="1166" t="s">
        <v>282</v>
      </c>
      <c r="J147" s="1167">
        <v>1500</v>
      </c>
      <c r="K147" s="1167">
        <v>1450</v>
      </c>
      <c r="L147" s="1167"/>
      <c r="M147" s="1167">
        <v>1450</v>
      </c>
      <c r="N147" s="1167"/>
      <c r="O147" s="1167"/>
      <c r="P147" s="1167"/>
      <c r="Q147" s="1167">
        <v>-44</v>
      </c>
      <c r="R147" s="1168">
        <v>45352</v>
      </c>
      <c r="S147" s="1168">
        <v>45716</v>
      </c>
      <c r="T147" s="1169">
        <v>12</v>
      </c>
      <c r="U147" s="1166"/>
      <c r="V147" s="1168">
        <v>44973</v>
      </c>
      <c r="W147" s="1168"/>
      <c r="X147" s="1166"/>
      <c r="Y147" s="1170"/>
      <c r="Z147" s="1171"/>
      <c r="AA147" s="1171"/>
      <c r="AB147" s="1171"/>
      <c r="AC147" s="1171"/>
      <c r="AD147" s="1171"/>
      <c r="AE147" s="1171"/>
      <c r="AF147" s="1172"/>
      <c r="AG147" s="1172"/>
      <c r="AH147" s="1173"/>
      <c r="AI147" s="1172"/>
      <c r="AJ147" s="456"/>
      <c r="AL147" s="1418">
        <f t="shared" si="2"/>
        <v>1450</v>
      </c>
    </row>
    <row r="148" spans="2:38">
      <c r="B148" s="1166" t="s">
        <v>867</v>
      </c>
      <c r="C148" s="1166" t="s">
        <v>691</v>
      </c>
      <c r="D148" s="1174">
        <v>1118</v>
      </c>
      <c r="E148" s="1175">
        <v>2</v>
      </c>
      <c r="F148" s="1176">
        <v>2</v>
      </c>
      <c r="G148" s="1165" t="s">
        <v>258</v>
      </c>
      <c r="H148" s="1166"/>
      <c r="I148" s="1166" t="s">
        <v>282</v>
      </c>
      <c r="J148" s="1167">
        <v>1500</v>
      </c>
      <c r="K148" s="1167">
        <v>1450</v>
      </c>
      <c r="L148" s="1167"/>
      <c r="M148" s="1167">
        <v>1450</v>
      </c>
      <c r="N148" s="1167"/>
      <c r="O148" s="1167"/>
      <c r="P148" s="1167"/>
      <c r="Q148" s="1167">
        <v>157</v>
      </c>
      <c r="R148" s="1168">
        <v>45352</v>
      </c>
      <c r="S148" s="1168">
        <v>45716</v>
      </c>
      <c r="T148" s="1169">
        <v>12</v>
      </c>
      <c r="U148" s="1166"/>
      <c r="V148" s="1168">
        <v>43013</v>
      </c>
      <c r="W148" s="1168"/>
      <c r="X148" s="1166"/>
      <c r="Y148" s="1170"/>
      <c r="Z148" s="1171"/>
      <c r="AA148" s="1171"/>
      <c r="AB148" s="1171"/>
      <c r="AC148" s="1171"/>
      <c r="AD148" s="1171"/>
      <c r="AE148" s="1171"/>
      <c r="AF148" s="1172"/>
      <c r="AG148" s="1172"/>
      <c r="AH148" s="1173"/>
      <c r="AI148" s="1172"/>
      <c r="AJ148" s="456"/>
      <c r="AL148" s="1418">
        <f t="shared" si="2"/>
        <v>1450</v>
      </c>
    </row>
    <row r="149" spans="2:38">
      <c r="B149" s="1166" t="s">
        <v>868</v>
      </c>
      <c r="C149" s="1166" t="s">
        <v>689</v>
      </c>
      <c r="D149" s="1174">
        <v>765</v>
      </c>
      <c r="E149" s="1175">
        <v>1</v>
      </c>
      <c r="F149" s="1176">
        <v>1</v>
      </c>
      <c r="G149" s="1165" t="s">
        <v>258</v>
      </c>
      <c r="H149" s="1166"/>
      <c r="I149" s="1166" t="s">
        <v>282</v>
      </c>
      <c r="J149" s="1167">
        <v>1200</v>
      </c>
      <c r="K149" s="1167">
        <v>1200</v>
      </c>
      <c r="L149" s="1167"/>
      <c r="M149" s="1167">
        <v>1200</v>
      </c>
      <c r="N149" s="1167"/>
      <c r="O149" s="1167"/>
      <c r="P149" s="1167"/>
      <c r="Q149" s="1167"/>
      <c r="R149" s="1168">
        <v>45337</v>
      </c>
      <c r="S149" s="1168">
        <v>45716</v>
      </c>
      <c r="T149" s="1169">
        <v>12</v>
      </c>
      <c r="U149" s="1166"/>
      <c r="V149" s="1168">
        <v>45337</v>
      </c>
      <c r="W149" s="1168"/>
      <c r="X149" s="1166"/>
      <c r="Y149" s="1170"/>
      <c r="Z149" s="1171"/>
      <c r="AA149" s="1171"/>
      <c r="AB149" s="1171"/>
      <c r="AC149" s="1171"/>
      <c r="AD149" s="1171"/>
      <c r="AE149" s="1171"/>
      <c r="AF149" s="1172"/>
      <c r="AG149" s="1172"/>
      <c r="AH149" s="1173"/>
      <c r="AI149" s="1172"/>
      <c r="AJ149" s="456"/>
      <c r="AL149" s="1418">
        <f t="shared" si="2"/>
        <v>1200</v>
      </c>
    </row>
    <row r="150" spans="2:38">
      <c r="B150" s="1166" t="s">
        <v>900</v>
      </c>
      <c r="C150" s="1166" t="s">
        <v>689</v>
      </c>
      <c r="D150" s="1174">
        <v>765</v>
      </c>
      <c r="E150" s="1175">
        <v>1</v>
      </c>
      <c r="F150" s="1176">
        <v>1</v>
      </c>
      <c r="G150" s="1165" t="s">
        <v>258</v>
      </c>
      <c r="H150" s="1166"/>
      <c r="I150" s="1166" t="s">
        <v>282</v>
      </c>
      <c r="J150" s="1167">
        <v>1200</v>
      </c>
      <c r="K150" s="1167">
        <v>1100</v>
      </c>
      <c r="L150" s="1167"/>
      <c r="M150" s="1167">
        <v>1100</v>
      </c>
      <c r="N150" s="1167"/>
      <c r="O150" s="1167"/>
      <c r="P150" s="1167"/>
      <c r="Q150" s="1167"/>
      <c r="R150" s="1168">
        <v>45352</v>
      </c>
      <c r="S150" s="1168">
        <v>45716</v>
      </c>
      <c r="T150" s="1169">
        <v>12</v>
      </c>
      <c r="U150" s="1166"/>
      <c r="V150" s="1168">
        <v>44799</v>
      </c>
      <c r="W150" s="1168"/>
      <c r="X150" s="1166"/>
      <c r="Y150" s="1170"/>
      <c r="Z150" s="1171"/>
      <c r="AA150" s="1171"/>
      <c r="AB150" s="1171"/>
      <c r="AC150" s="1171"/>
      <c r="AD150" s="1171"/>
      <c r="AE150" s="1171"/>
      <c r="AF150" s="1172"/>
      <c r="AG150" s="1172"/>
      <c r="AH150" s="1173"/>
      <c r="AI150" s="1172"/>
      <c r="AJ150" s="456"/>
      <c r="AL150" s="1418">
        <f t="shared" si="2"/>
        <v>1100</v>
      </c>
    </row>
    <row r="151" spans="2:38">
      <c r="B151" s="1166" t="s">
        <v>903</v>
      </c>
      <c r="C151" s="1166" t="s">
        <v>689</v>
      </c>
      <c r="D151" s="1174">
        <v>765</v>
      </c>
      <c r="E151" s="1175">
        <v>1</v>
      </c>
      <c r="F151" s="1176">
        <v>1</v>
      </c>
      <c r="G151" s="1165" t="s">
        <v>258</v>
      </c>
      <c r="H151" s="1166"/>
      <c r="I151" s="1166" t="s">
        <v>282</v>
      </c>
      <c r="J151" s="1167">
        <v>1200</v>
      </c>
      <c r="K151" s="1167">
        <v>1125</v>
      </c>
      <c r="L151" s="1167"/>
      <c r="M151" s="1167">
        <v>1125</v>
      </c>
      <c r="N151" s="1167"/>
      <c r="O151" s="1167"/>
      <c r="P151" s="1167"/>
      <c r="Q151" s="1167">
        <v>100</v>
      </c>
      <c r="R151" s="1168">
        <v>45352</v>
      </c>
      <c r="S151" s="1168">
        <v>45716</v>
      </c>
      <c r="T151" s="1169">
        <v>12</v>
      </c>
      <c r="U151" s="1166"/>
      <c r="V151" s="1168">
        <v>41830</v>
      </c>
      <c r="W151" s="1168"/>
      <c r="X151" s="1166"/>
      <c r="Y151" s="1170"/>
      <c r="Z151" s="1171"/>
      <c r="AA151" s="1171"/>
      <c r="AB151" s="1171"/>
      <c r="AC151" s="1171"/>
      <c r="AD151" s="1171"/>
      <c r="AE151" s="1171"/>
      <c r="AF151" s="1172"/>
      <c r="AG151" s="1172"/>
      <c r="AH151" s="1173"/>
      <c r="AI151" s="1172"/>
      <c r="AJ151" s="456"/>
      <c r="AL151" s="1418">
        <f t="shared" si="2"/>
        <v>1125</v>
      </c>
    </row>
    <row r="152" spans="2:38">
      <c r="B152" s="1782" t="s">
        <v>697</v>
      </c>
      <c r="C152" s="1166" t="s">
        <v>689</v>
      </c>
      <c r="D152" s="1174">
        <v>765</v>
      </c>
      <c r="E152" s="1175">
        <v>1</v>
      </c>
      <c r="F152" s="1176">
        <v>1</v>
      </c>
      <c r="G152" s="1165" t="s">
        <v>258</v>
      </c>
      <c r="H152" s="1166"/>
      <c r="I152" s="1166" t="s">
        <v>282</v>
      </c>
      <c r="J152" s="1167">
        <v>1200</v>
      </c>
      <c r="K152" s="1167">
        <v>1200</v>
      </c>
      <c r="L152" s="1167"/>
      <c r="M152" s="1167">
        <v>1200</v>
      </c>
      <c r="N152" s="1167"/>
      <c r="O152" s="1167"/>
      <c r="P152" s="1167"/>
      <c r="Q152" s="1167"/>
      <c r="R152" s="1168">
        <v>45331</v>
      </c>
      <c r="S152" s="1168">
        <v>45688</v>
      </c>
      <c r="T152" s="1169">
        <v>12</v>
      </c>
      <c r="U152" s="1166"/>
      <c r="V152" s="1168">
        <v>45331</v>
      </c>
      <c r="W152" s="1168"/>
      <c r="X152" s="1166"/>
      <c r="Y152" s="1170"/>
      <c r="Z152" s="1171"/>
      <c r="AA152" s="1171"/>
      <c r="AB152" s="1171"/>
      <c r="AC152" s="1171"/>
      <c r="AD152" s="1171"/>
      <c r="AE152" s="1171"/>
      <c r="AF152" s="1172"/>
      <c r="AG152" s="1172"/>
      <c r="AH152" s="1173"/>
      <c r="AI152" s="1172"/>
      <c r="AJ152" s="456"/>
      <c r="AL152" s="1418">
        <f t="shared" si="2"/>
        <v>1200</v>
      </c>
    </row>
    <row r="153" spans="2:38">
      <c r="B153" s="1782" t="s">
        <v>703</v>
      </c>
      <c r="C153" s="1166" t="s">
        <v>689</v>
      </c>
      <c r="D153" s="1174">
        <v>765</v>
      </c>
      <c r="E153" s="1175">
        <v>1</v>
      </c>
      <c r="F153" s="1176">
        <v>1</v>
      </c>
      <c r="G153" s="1165" t="s">
        <v>258</v>
      </c>
      <c r="H153" s="1166"/>
      <c r="I153" s="1166" t="s">
        <v>282</v>
      </c>
      <c r="J153" s="1167">
        <v>1200</v>
      </c>
      <c r="K153" s="1167">
        <v>1050</v>
      </c>
      <c r="L153" s="1167"/>
      <c r="M153" s="1167">
        <v>1050</v>
      </c>
      <c r="N153" s="1167"/>
      <c r="O153" s="1167"/>
      <c r="P153" s="1167"/>
      <c r="Q153" s="1167">
        <v>20</v>
      </c>
      <c r="R153" s="1168">
        <v>45323</v>
      </c>
      <c r="S153" s="1168">
        <v>45688</v>
      </c>
      <c r="T153" s="1169">
        <v>12</v>
      </c>
      <c r="U153" s="1166"/>
      <c r="V153" s="1168">
        <v>43105</v>
      </c>
      <c r="W153" s="1168"/>
      <c r="X153" s="1166"/>
      <c r="Y153" s="1170"/>
      <c r="Z153" s="1171"/>
      <c r="AA153" s="1171"/>
      <c r="AB153" s="1171"/>
      <c r="AC153" s="1171"/>
      <c r="AD153" s="1171"/>
      <c r="AE153" s="1171"/>
      <c r="AF153" s="1172"/>
      <c r="AG153" s="1172"/>
      <c r="AH153" s="1173"/>
      <c r="AI153" s="1172"/>
      <c r="AJ153" s="456"/>
      <c r="AL153" s="1418">
        <f t="shared" si="2"/>
        <v>1050</v>
      </c>
    </row>
    <row r="154" spans="2:38">
      <c r="B154" s="1782" t="s">
        <v>763</v>
      </c>
      <c r="C154" s="1166" t="s">
        <v>691</v>
      </c>
      <c r="D154" s="1174">
        <v>1118</v>
      </c>
      <c r="E154" s="1175">
        <v>2</v>
      </c>
      <c r="F154" s="1176">
        <v>2</v>
      </c>
      <c r="G154" s="1165" t="s">
        <v>258</v>
      </c>
      <c r="H154" s="1166"/>
      <c r="I154" s="1166" t="s">
        <v>282</v>
      </c>
      <c r="J154" s="1167">
        <v>1500</v>
      </c>
      <c r="K154" s="1167">
        <v>1450</v>
      </c>
      <c r="L154" s="1167"/>
      <c r="M154" s="1167">
        <v>1450</v>
      </c>
      <c r="N154" s="1167"/>
      <c r="O154" s="1167"/>
      <c r="P154" s="1167"/>
      <c r="Q154" s="1167">
        <v>-44</v>
      </c>
      <c r="R154" s="1168">
        <v>45323</v>
      </c>
      <c r="S154" s="1168">
        <v>45688</v>
      </c>
      <c r="T154" s="1169">
        <v>12</v>
      </c>
      <c r="U154" s="1166"/>
      <c r="V154" s="1168">
        <v>44589</v>
      </c>
      <c r="W154" s="1168"/>
      <c r="X154" s="1166"/>
      <c r="Y154" s="1170"/>
      <c r="Z154" s="1171"/>
      <c r="AA154" s="1171"/>
      <c r="AB154" s="1171"/>
      <c r="AC154" s="1171"/>
      <c r="AD154" s="1171"/>
      <c r="AE154" s="1171"/>
      <c r="AF154" s="1172"/>
      <c r="AG154" s="1172"/>
      <c r="AH154" s="1173"/>
      <c r="AI154" s="1172"/>
      <c r="AJ154" s="456"/>
      <c r="AL154" s="1418">
        <f t="shared" si="2"/>
        <v>1450</v>
      </c>
    </row>
    <row r="155" spans="2:38">
      <c r="B155" s="1782" t="s">
        <v>767</v>
      </c>
      <c r="C155" s="1166" t="s">
        <v>690</v>
      </c>
      <c r="D155" s="1174">
        <v>1093</v>
      </c>
      <c r="E155" s="1175">
        <v>2</v>
      </c>
      <c r="F155" s="1176">
        <v>2</v>
      </c>
      <c r="G155" s="1165" t="s">
        <v>258</v>
      </c>
      <c r="H155" s="1166"/>
      <c r="I155" s="1166" t="s">
        <v>282</v>
      </c>
      <c r="J155" s="1167">
        <v>1400</v>
      </c>
      <c r="K155" s="1167">
        <v>1275</v>
      </c>
      <c r="L155" s="1167"/>
      <c r="M155" s="1167">
        <v>1275</v>
      </c>
      <c r="N155" s="1167"/>
      <c r="O155" s="1167"/>
      <c r="P155" s="1167"/>
      <c r="Q155" s="1167">
        <v>62</v>
      </c>
      <c r="R155" s="1168">
        <v>45505</v>
      </c>
      <c r="S155" s="1168">
        <v>45688</v>
      </c>
      <c r="T155" s="1169">
        <v>6</v>
      </c>
      <c r="U155" s="1166"/>
      <c r="V155" s="1168">
        <v>43265</v>
      </c>
      <c r="W155" s="1168"/>
      <c r="X155" s="1166"/>
      <c r="Y155" s="1170"/>
      <c r="Z155" s="1171"/>
      <c r="AA155" s="1171"/>
      <c r="AB155" s="1171"/>
      <c r="AC155" s="1171"/>
      <c r="AD155" s="1171"/>
      <c r="AE155" s="1171"/>
      <c r="AF155" s="1172"/>
      <c r="AG155" s="1172"/>
      <c r="AH155" s="1173"/>
      <c r="AI155" s="1172"/>
      <c r="AJ155" s="456"/>
      <c r="AL155" s="1418">
        <f t="shared" si="2"/>
        <v>1275</v>
      </c>
    </row>
    <row r="156" spans="2:38">
      <c r="B156" s="1782" t="s">
        <v>768</v>
      </c>
      <c r="C156" s="1166" t="s">
        <v>692</v>
      </c>
      <c r="D156" s="1174">
        <v>1331</v>
      </c>
      <c r="E156" s="1175">
        <v>3</v>
      </c>
      <c r="F156" s="1176">
        <v>2</v>
      </c>
      <c r="G156" s="1165" t="s">
        <v>258</v>
      </c>
      <c r="H156" s="1166"/>
      <c r="I156" s="1166" t="s">
        <v>282</v>
      </c>
      <c r="J156" s="1167">
        <v>1800</v>
      </c>
      <c r="K156" s="1167">
        <v>1800</v>
      </c>
      <c r="L156" s="1167"/>
      <c r="M156" s="1167">
        <v>1800</v>
      </c>
      <c r="N156" s="1167"/>
      <c r="O156" s="1167"/>
      <c r="P156" s="1167"/>
      <c r="Q156" s="1167">
        <v>-54</v>
      </c>
      <c r="R156" s="1168">
        <v>45307</v>
      </c>
      <c r="S156" s="1168">
        <v>45688</v>
      </c>
      <c r="T156" s="1169">
        <v>13</v>
      </c>
      <c r="U156" s="1166"/>
      <c r="V156" s="1168">
        <v>45307</v>
      </c>
      <c r="W156" s="1168"/>
      <c r="X156" s="1166"/>
      <c r="Y156" s="1170"/>
      <c r="Z156" s="1171"/>
      <c r="AA156" s="1171"/>
      <c r="AB156" s="1171"/>
      <c r="AC156" s="1171"/>
      <c r="AD156" s="1171"/>
      <c r="AE156" s="1171"/>
      <c r="AF156" s="1172"/>
      <c r="AG156" s="1172"/>
      <c r="AH156" s="1173"/>
      <c r="AI156" s="1172"/>
      <c r="AJ156" s="456"/>
      <c r="AL156" s="1418">
        <f t="shared" si="2"/>
        <v>1800</v>
      </c>
    </row>
    <row r="157" spans="2:38">
      <c r="B157" s="1782" t="s">
        <v>771</v>
      </c>
      <c r="C157" s="1166" t="s">
        <v>692</v>
      </c>
      <c r="D157" s="1174">
        <v>1331</v>
      </c>
      <c r="E157" s="1175">
        <v>3</v>
      </c>
      <c r="F157" s="1176">
        <v>2</v>
      </c>
      <c r="G157" s="1165" t="s">
        <v>258</v>
      </c>
      <c r="H157" s="1166"/>
      <c r="I157" s="1166" t="s">
        <v>282</v>
      </c>
      <c r="J157" s="1167">
        <v>1800</v>
      </c>
      <c r="K157" s="1167">
        <v>1800</v>
      </c>
      <c r="L157" s="1167"/>
      <c r="M157" s="1167">
        <v>1800</v>
      </c>
      <c r="N157" s="1167"/>
      <c r="O157" s="1167"/>
      <c r="P157" s="1167"/>
      <c r="Q157" s="1167"/>
      <c r="R157" s="1168">
        <v>45499</v>
      </c>
      <c r="S157" s="1168">
        <v>45688</v>
      </c>
      <c r="T157" s="1169">
        <v>6</v>
      </c>
      <c r="U157" s="1166"/>
      <c r="V157" s="1168">
        <v>45499</v>
      </c>
      <c r="W157" s="1168"/>
      <c r="X157" s="1166"/>
      <c r="Y157" s="1170"/>
      <c r="Z157" s="1171"/>
      <c r="AA157" s="1171"/>
      <c r="AB157" s="1171"/>
      <c r="AC157" s="1171"/>
      <c r="AD157" s="1171"/>
      <c r="AE157" s="1171"/>
      <c r="AF157" s="1172"/>
      <c r="AG157" s="1172"/>
      <c r="AH157" s="1173"/>
      <c r="AI157" s="1172"/>
      <c r="AJ157" s="456"/>
      <c r="AL157" s="1418">
        <f t="shared" si="2"/>
        <v>1800</v>
      </c>
    </row>
    <row r="158" spans="2:38">
      <c r="B158" s="1782" t="s">
        <v>774</v>
      </c>
      <c r="C158" s="1166" t="s">
        <v>692</v>
      </c>
      <c r="D158" s="1174">
        <v>1331</v>
      </c>
      <c r="E158" s="1175">
        <v>3</v>
      </c>
      <c r="F158" s="1176">
        <v>2</v>
      </c>
      <c r="G158" s="1165" t="s">
        <v>258</v>
      </c>
      <c r="H158" s="1166"/>
      <c r="I158" s="1166" t="s">
        <v>282</v>
      </c>
      <c r="J158" s="1167">
        <v>1800</v>
      </c>
      <c r="K158" s="1167">
        <v>1600</v>
      </c>
      <c r="L158" s="1167"/>
      <c r="M158" s="1167">
        <v>1600</v>
      </c>
      <c r="N158" s="1167"/>
      <c r="O158" s="1167"/>
      <c r="P158" s="1167"/>
      <c r="Q158" s="1167"/>
      <c r="R158" s="1168">
        <v>45422</v>
      </c>
      <c r="S158" s="1168">
        <v>45688</v>
      </c>
      <c r="T158" s="1169">
        <v>9</v>
      </c>
      <c r="U158" s="1166"/>
      <c r="V158" s="1168">
        <v>45422</v>
      </c>
      <c r="W158" s="1168">
        <v>45716</v>
      </c>
      <c r="X158" s="1166"/>
      <c r="Y158" s="1170"/>
      <c r="Z158" s="1171"/>
      <c r="AA158" s="1171"/>
      <c r="AB158" s="1171"/>
      <c r="AC158" s="1171"/>
      <c r="AD158" s="1171"/>
      <c r="AE158" s="1171"/>
      <c r="AF158" s="1172"/>
      <c r="AG158" s="1172"/>
      <c r="AH158" s="1173"/>
      <c r="AI158" s="1172"/>
      <c r="AJ158" s="456"/>
      <c r="AL158" s="1418">
        <f t="shared" si="2"/>
        <v>1600</v>
      </c>
    </row>
    <row r="159" spans="2:38">
      <c r="B159" s="1782" t="s">
        <v>784</v>
      </c>
      <c r="C159" s="1166" t="s">
        <v>692</v>
      </c>
      <c r="D159" s="1174">
        <v>1331</v>
      </c>
      <c r="E159" s="1175">
        <v>3</v>
      </c>
      <c r="F159" s="1176">
        <v>2</v>
      </c>
      <c r="G159" s="1165" t="s">
        <v>258</v>
      </c>
      <c r="H159" s="1166"/>
      <c r="I159" s="1166" t="s">
        <v>282</v>
      </c>
      <c r="J159" s="1167">
        <v>1800</v>
      </c>
      <c r="K159" s="1167">
        <v>1600</v>
      </c>
      <c r="L159" s="1167"/>
      <c r="M159" s="1167">
        <v>1600</v>
      </c>
      <c r="N159" s="1167"/>
      <c r="O159" s="1167"/>
      <c r="P159" s="1167"/>
      <c r="Q159" s="1167">
        <v>-48</v>
      </c>
      <c r="R159" s="1168">
        <v>45502</v>
      </c>
      <c r="S159" s="1168">
        <v>45688</v>
      </c>
      <c r="T159" s="1169">
        <v>6</v>
      </c>
      <c r="U159" s="1166"/>
      <c r="V159" s="1168">
        <v>45502</v>
      </c>
      <c r="W159" s="1168"/>
      <c r="X159" s="1166"/>
      <c r="Y159" s="1170"/>
      <c r="Z159" s="1171"/>
      <c r="AA159" s="1171"/>
      <c r="AB159" s="1171"/>
      <c r="AC159" s="1171"/>
      <c r="AD159" s="1171"/>
      <c r="AE159" s="1171"/>
      <c r="AF159" s="1172"/>
      <c r="AG159" s="1172"/>
      <c r="AH159" s="1173"/>
      <c r="AI159" s="1172"/>
      <c r="AJ159" s="456"/>
      <c r="AL159" s="1418">
        <f t="shared" si="2"/>
        <v>1600</v>
      </c>
    </row>
    <row r="160" spans="2:38">
      <c r="B160" s="1782" t="s">
        <v>785</v>
      </c>
      <c r="C160" s="1166" t="s">
        <v>690</v>
      </c>
      <c r="D160" s="1174">
        <v>1093</v>
      </c>
      <c r="E160" s="1175">
        <v>2</v>
      </c>
      <c r="F160" s="1176">
        <v>2</v>
      </c>
      <c r="G160" s="1165" t="s">
        <v>258</v>
      </c>
      <c r="H160" s="1166"/>
      <c r="I160" s="1166" t="s">
        <v>282</v>
      </c>
      <c r="J160" s="1167">
        <v>1400</v>
      </c>
      <c r="K160" s="1167">
        <v>1275</v>
      </c>
      <c r="L160" s="1167"/>
      <c r="M160" s="1167">
        <v>1275</v>
      </c>
      <c r="N160" s="1167"/>
      <c r="O160" s="1167"/>
      <c r="P160" s="1167"/>
      <c r="Q160" s="1167">
        <v>-38</v>
      </c>
      <c r="R160" s="1168">
        <v>45323</v>
      </c>
      <c r="S160" s="1168">
        <v>45688</v>
      </c>
      <c r="T160" s="1169">
        <v>12</v>
      </c>
      <c r="U160" s="1166"/>
      <c r="V160" s="1168">
        <v>43861</v>
      </c>
      <c r="W160" s="1168"/>
      <c r="X160" s="1166"/>
      <c r="Y160" s="1170"/>
      <c r="Z160" s="1171"/>
      <c r="AA160" s="1171"/>
      <c r="AB160" s="1171"/>
      <c r="AC160" s="1171"/>
      <c r="AD160" s="1171"/>
      <c r="AE160" s="1171"/>
      <c r="AF160" s="1172"/>
      <c r="AG160" s="1172"/>
      <c r="AH160" s="1173"/>
      <c r="AI160" s="1172"/>
      <c r="AJ160" s="456"/>
      <c r="AL160" s="1418">
        <f t="shared" si="2"/>
        <v>1275</v>
      </c>
    </row>
    <row r="161" spans="2:38">
      <c r="B161" s="1782" t="s">
        <v>796</v>
      </c>
      <c r="C161" s="1166" t="s">
        <v>690</v>
      </c>
      <c r="D161" s="1174">
        <v>1093</v>
      </c>
      <c r="E161" s="1175">
        <v>2</v>
      </c>
      <c r="F161" s="1176">
        <v>2</v>
      </c>
      <c r="G161" s="1165" t="s">
        <v>258</v>
      </c>
      <c r="H161" s="1166"/>
      <c r="I161" s="1166" t="s">
        <v>282</v>
      </c>
      <c r="J161" s="1167">
        <v>1400</v>
      </c>
      <c r="K161" s="1167">
        <v>1400</v>
      </c>
      <c r="L161" s="1167"/>
      <c r="M161" s="1167">
        <v>1400</v>
      </c>
      <c r="N161" s="1167"/>
      <c r="O161" s="1167"/>
      <c r="P161" s="1167"/>
      <c r="Q161" s="1167"/>
      <c r="R161" s="1168">
        <v>45488</v>
      </c>
      <c r="S161" s="1168">
        <v>45688</v>
      </c>
      <c r="T161" s="1169">
        <v>7</v>
      </c>
      <c r="U161" s="1166"/>
      <c r="V161" s="1168">
        <v>45488</v>
      </c>
      <c r="W161" s="1168">
        <v>45705</v>
      </c>
      <c r="X161" s="1166"/>
      <c r="Y161" s="1170"/>
      <c r="Z161" s="1171"/>
      <c r="AA161" s="1171"/>
      <c r="AB161" s="1171"/>
      <c r="AC161" s="1171"/>
      <c r="AD161" s="1171"/>
      <c r="AE161" s="1171"/>
      <c r="AF161" s="1172"/>
      <c r="AG161" s="1172"/>
      <c r="AH161" s="1173"/>
      <c r="AI161" s="1172"/>
      <c r="AJ161" s="456"/>
      <c r="AL161" s="1418">
        <f t="shared" si="2"/>
        <v>1400</v>
      </c>
    </row>
    <row r="162" spans="2:38">
      <c r="B162" s="1782" t="s">
        <v>817</v>
      </c>
      <c r="C162" s="1166" t="s">
        <v>689</v>
      </c>
      <c r="D162" s="1174">
        <v>765</v>
      </c>
      <c r="E162" s="1175">
        <v>1</v>
      </c>
      <c r="F162" s="1176">
        <v>1</v>
      </c>
      <c r="G162" s="1165" t="s">
        <v>258</v>
      </c>
      <c r="H162" s="1166"/>
      <c r="I162" s="1166" t="s">
        <v>282</v>
      </c>
      <c r="J162" s="1167">
        <v>1200</v>
      </c>
      <c r="K162" s="1167">
        <v>1125</v>
      </c>
      <c r="L162" s="1167"/>
      <c r="M162" s="1167">
        <v>1125</v>
      </c>
      <c r="N162" s="1167"/>
      <c r="O162" s="1167"/>
      <c r="P162" s="1167"/>
      <c r="Q162" s="1167"/>
      <c r="R162" s="1168">
        <v>45505</v>
      </c>
      <c r="S162" s="1168">
        <v>45688</v>
      </c>
      <c r="T162" s="1169">
        <v>6</v>
      </c>
      <c r="U162" s="1166"/>
      <c r="V162" s="1168">
        <v>45352</v>
      </c>
      <c r="W162" s="1168"/>
      <c r="X162" s="1166"/>
      <c r="Y162" s="1170"/>
      <c r="Z162" s="1171"/>
      <c r="AA162" s="1171"/>
      <c r="AB162" s="1171"/>
      <c r="AC162" s="1171"/>
      <c r="AD162" s="1171"/>
      <c r="AE162" s="1171"/>
      <c r="AF162" s="1172"/>
      <c r="AG162" s="1172"/>
      <c r="AH162" s="1173"/>
      <c r="AI162" s="1172"/>
      <c r="AJ162" s="456"/>
      <c r="AL162" s="1418">
        <f t="shared" si="2"/>
        <v>1125</v>
      </c>
    </row>
    <row r="163" spans="2:38">
      <c r="B163" s="1782" t="s">
        <v>832</v>
      </c>
      <c r="C163" s="1166" t="s">
        <v>691</v>
      </c>
      <c r="D163" s="1174">
        <v>1118</v>
      </c>
      <c r="E163" s="1175">
        <v>2</v>
      </c>
      <c r="F163" s="1176">
        <v>2</v>
      </c>
      <c r="G163" s="1165" t="s">
        <v>258</v>
      </c>
      <c r="H163" s="1166"/>
      <c r="I163" s="1166" t="s">
        <v>282</v>
      </c>
      <c r="J163" s="1167">
        <v>1500</v>
      </c>
      <c r="K163" s="1167">
        <v>1425</v>
      </c>
      <c r="L163" s="1167"/>
      <c r="M163" s="1167">
        <v>1425</v>
      </c>
      <c r="N163" s="1167"/>
      <c r="O163" s="1167"/>
      <c r="P163" s="1167"/>
      <c r="Q163" s="1167">
        <v>45</v>
      </c>
      <c r="R163" s="1168">
        <v>45327</v>
      </c>
      <c r="S163" s="1168">
        <v>45688</v>
      </c>
      <c r="T163" s="1169">
        <v>12</v>
      </c>
      <c r="U163" s="1166"/>
      <c r="V163" s="1168">
        <v>44239</v>
      </c>
      <c r="W163" s="1168"/>
      <c r="X163" s="1166"/>
      <c r="Y163" s="1170"/>
      <c r="Z163" s="1171"/>
      <c r="AA163" s="1171"/>
      <c r="AB163" s="1171"/>
      <c r="AC163" s="1171"/>
      <c r="AD163" s="1171"/>
      <c r="AE163" s="1171"/>
      <c r="AF163" s="1172"/>
      <c r="AG163" s="1172"/>
      <c r="AH163" s="1173"/>
      <c r="AI163" s="1172"/>
      <c r="AJ163" s="456"/>
      <c r="AL163" s="1418">
        <f t="shared" si="2"/>
        <v>1425</v>
      </c>
    </row>
    <row r="164" spans="2:38">
      <c r="B164" s="1782" t="s">
        <v>839</v>
      </c>
      <c r="C164" s="1166" t="s">
        <v>689</v>
      </c>
      <c r="D164" s="1174">
        <v>765</v>
      </c>
      <c r="E164" s="1175">
        <v>1</v>
      </c>
      <c r="F164" s="1176">
        <v>1</v>
      </c>
      <c r="G164" s="1165" t="s">
        <v>258</v>
      </c>
      <c r="H164" s="1166"/>
      <c r="I164" s="1166" t="s">
        <v>282</v>
      </c>
      <c r="J164" s="1167">
        <v>1200</v>
      </c>
      <c r="K164" s="1167">
        <v>1200</v>
      </c>
      <c r="L164" s="1167"/>
      <c r="M164" s="1167">
        <v>1200</v>
      </c>
      <c r="N164" s="1167"/>
      <c r="O164" s="1167"/>
      <c r="P164" s="1167"/>
      <c r="Q164" s="1167">
        <v>150</v>
      </c>
      <c r="R164" s="1168">
        <v>45505</v>
      </c>
      <c r="S164" s="1168">
        <v>45688</v>
      </c>
      <c r="T164" s="1169">
        <v>6</v>
      </c>
      <c r="U164" s="1166"/>
      <c r="V164" s="1168">
        <v>43593</v>
      </c>
      <c r="W164" s="1168"/>
      <c r="X164" s="1166"/>
      <c r="Y164" s="1170"/>
      <c r="Z164" s="1171"/>
      <c r="AA164" s="1171"/>
      <c r="AB164" s="1171"/>
      <c r="AC164" s="1171"/>
      <c r="AD164" s="1171"/>
      <c r="AE164" s="1171"/>
      <c r="AF164" s="1172"/>
      <c r="AG164" s="1172"/>
      <c r="AH164" s="1173"/>
      <c r="AI164" s="1172"/>
      <c r="AJ164" s="456"/>
      <c r="AL164" s="1418">
        <f t="shared" si="2"/>
        <v>1200</v>
      </c>
    </row>
    <row r="165" spans="2:38">
      <c r="B165" s="1166" t="s">
        <v>857</v>
      </c>
      <c r="C165" s="1166" t="s">
        <v>689</v>
      </c>
      <c r="D165" s="1174">
        <v>765</v>
      </c>
      <c r="E165" s="1175">
        <v>1</v>
      </c>
      <c r="F165" s="1176">
        <v>1</v>
      </c>
      <c r="G165" s="1165" t="s">
        <v>258</v>
      </c>
      <c r="H165" s="1166"/>
      <c r="I165" s="1166" t="s">
        <v>282</v>
      </c>
      <c r="J165" s="1167">
        <v>1200</v>
      </c>
      <c r="K165" s="1167">
        <v>1125</v>
      </c>
      <c r="L165" s="1167"/>
      <c r="M165" s="1167">
        <v>1125</v>
      </c>
      <c r="N165" s="1167"/>
      <c r="O165" s="1167"/>
      <c r="P165" s="1167"/>
      <c r="Q165" s="1167"/>
      <c r="R165" s="1168">
        <v>45323</v>
      </c>
      <c r="S165" s="1168">
        <v>45688</v>
      </c>
      <c r="T165" s="1169">
        <v>12</v>
      </c>
      <c r="U165" s="1166"/>
      <c r="V165" s="1168">
        <v>43874</v>
      </c>
      <c r="W165" s="1168"/>
      <c r="X165" s="1166"/>
      <c r="Y165" s="1170"/>
      <c r="Z165" s="1171"/>
      <c r="AA165" s="1171"/>
      <c r="AB165" s="1171"/>
      <c r="AC165" s="1171"/>
      <c r="AD165" s="1171"/>
      <c r="AE165" s="1171"/>
      <c r="AF165" s="1172"/>
      <c r="AG165" s="1172"/>
      <c r="AH165" s="1173"/>
      <c r="AI165" s="1172"/>
      <c r="AJ165" s="456"/>
      <c r="AL165" s="1418">
        <f t="shared" si="2"/>
        <v>1125</v>
      </c>
    </row>
    <row r="166" spans="2:38">
      <c r="B166" s="1166" t="s">
        <v>865</v>
      </c>
      <c r="C166" s="1166" t="s">
        <v>689</v>
      </c>
      <c r="D166" s="1174">
        <v>765</v>
      </c>
      <c r="E166" s="1175">
        <v>1</v>
      </c>
      <c r="F166" s="1176">
        <v>1</v>
      </c>
      <c r="G166" s="1165" t="s">
        <v>258</v>
      </c>
      <c r="H166" s="1166"/>
      <c r="I166" s="1166" t="s">
        <v>282</v>
      </c>
      <c r="J166" s="1167">
        <v>1200</v>
      </c>
      <c r="K166" s="1167">
        <v>1150</v>
      </c>
      <c r="L166" s="1167"/>
      <c r="M166" s="1167">
        <v>1150</v>
      </c>
      <c r="N166" s="1167"/>
      <c r="O166" s="1167"/>
      <c r="P166" s="1167"/>
      <c r="Q166" s="1167">
        <v>100</v>
      </c>
      <c r="R166" s="1168">
        <v>45505</v>
      </c>
      <c r="S166" s="1168">
        <v>45688</v>
      </c>
      <c r="T166" s="1169">
        <v>6</v>
      </c>
      <c r="U166" s="1166"/>
      <c r="V166" s="1168">
        <v>43654</v>
      </c>
      <c r="W166" s="1168"/>
      <c r="X166" s="1166"/>
      <c r="Y166" s="1170"/>
      <c r="Z166" s="1171"/>
      <c r="AA166" s="1171"/>
      <c r="AB166" s="1171"/>
      <c r="AC166" s="1171"/>
      <c r="AD166" s="1171"/>
      <c r="AE166" s="1171"/>
      <c r="AF166" s="1172"/>
      <c r="AG166" s="1172"/>
      <c r="AH166" s="1173"/>
      <c r="AI166" s="1172"/>
      <c r="AJ166" s="456"/>
      <c r="AL166" s="1418">
        <f t="shared" si="2"/>
        <v>1150</v>
      </c>
    </row>
    <row r="167" spans="2:38">
      <c r="B167" s="1166" t="s">
        <v>869</v>
      </c>
      <c r="C167" s="1166" t="s">
        <v>691</v>
      </c>
      <c r="D167" s="1174">
        <v>1118</v>
      </c>
      <c r="E167" s="1175">
        <v>2</v>
      </c>
      <c r="F167" s="1176">
        <v>2</v>
      </c>
      <c r="G167" s="1165" t="s">
        <v>258</v>
      </c>
      <c r="H167" s="1166"/>
      <c r="I167" s="1166" t="s">
        <v>282</v>
      </c>
      <c r="J167" s="1167">
        <v>1500</v>
      </c>
      <c r="K167" s="1167">
        <v>1425</v>
      </c>
      <c r="L167" s="1167"/>
      <c r="M167" s="1167">
        <v>1425</v>
      </c>
      <c r="N167" s="1167"/>
      <c r="O167" s="1167"/>
      <c r="P167" s="1167"/>
      <c r="Q167" s="1167">
        <v>20</v>
      </c>
      <c r="R167" s="1168">
        <v>45323</v>
      </c>
      <c r="S167" s="1168">
        <v>45688</v>
      </c>
      <c r="T167" s="1169">
        <v>12</v>
      </c>
      <c r="U167" s="1166"/>
      <c r="V167" s="1168">
        <v>44582</v>
      </c>
      <c r="W167" s="1168"/>
      <c r="X167" s="1166"/>
      <c r="Y167" s="1170"/>
      <c r="Z167" s="1171"/>
      <c r="AA167" s="1171"/>
      <c r="AB167" s="1171"/>
      <c r="AC167" s="1171"/>
      <c r="AD167" s="1171"/>
      <c r="AE167" s="1171"/>
      <c r="AF167" s="1172"/>
      <c r="AG167" s="1172"/>
      <c r="AH167" s="1173"/>
      <c r="AI167" s="1172"/>
      <c r="AJ167" s="456"/>
      <c r="AL167" s="1418">
        <f t="shared" si="2"/>
        <v>1425</v>
      </c>
    </row>
    <row r="168" spans="2:38">
      <c r="B168" s="1166" t="s">
        <v>880</v>
      </c>
      <c r="C168" s="1166" t="s">
        <v>691</v>
      </c>
      <c r="D168" s="1174">
        <v>1118</v>
      </c>
      <c r="E168" s="1175">
        <v>2</v>
      </c>
      <c r="F168" s="1176">
        <v>2</v>
      </c>
      <c r="G168" s="1165" t="s">
        <v>258</v>
      </c>
      <c r="H168" s="1166"/>
      <c r="I168" s="1166" t="s">
        <v>282</v>
      </c>
      <c r="J168" s="1167">
        <v>1500</v>
      </c>
      <c r="K168" s="1167">
        <v>1450</v>
      </c>
      <c r="L168" s="1167"/>
      <c r="M168" s="1167">
        <v>1450</v>
      </c>
      <c r="N168" s="1167"/>
      <c r="O168" s="1167"/>
      <c r="P168" s="1167"/>
      <c r="Q168" s="1167">
        <v>-44</v>
      </c>
      <c r="R168" s="1168">
        <v>45323</v>
      </c>
      <c r="S168" s="1168">
        <v>45688</v>
      </c>
      <c r="T168" s="1169">
        <v>12</v>
      </c>
      <c r="U168" s="1166"/>
      <c r="V168" s="1168">
        <v>44571</v>
      </c>
      <c r="W168" s="1168"/>
      <c r="X168" s="1166"/>
      <c r="Y168" s="1170"/>
      <c r="Z168" s="1171"/>
      <c r="AA168" s="1171"/>
      <c r="AB168" s="1171"/>
      <c r="AC168" s="1171"/>
      <c r="AD168" s="1171"/>
      <c r="AE168" s="1171"/>
      <c r="AF168" s="1172"/>
      <c r="AG168" s="1172"/>
      <c r="AH168" s="1173"/>
      <c r="AI168" s="1172"/>
      <c r="AJ168" s="456"/>
      <c r="AL168" s="1418">
        <f t="shared" si="2"/>
        <v>1450</v>
      </c>
    </row>
    <row r="169" spans="2:38">
      <c r="B169" s="1166" t="s">
        <v>881</v>
      </c>
      <c r="C169" s="1166" t="s">
        <v>689</v>
      </c>
      <c r="D169" s="1174">
        <v>765</v>
      </c>
      <c r="E169" s="1175">
        <v>1</v>
      </c>
      <c r="F169" s="1176">
        <v>1</v>
      </c>
      <c r="G169" s="1165" t="s">
        <v>258</v>
      </c>
      <c r="H169" s="1166"/>
      <c r="I169" s="1166" t="s">
        <v>282</v>
      </c>
      <c r="J169" s="1167">
        <v>1200</v>
      </c>
      <c r="K169" s="1167">
        <v>1200</v>
      </c>
      <c r="L169" s="1167"/>
      <c r="M169" s="1167">
        <v>1200</v>
      </c>
      <c r="N169" s="1167"/>
      <c r="O169" s="1167"/>
      <c r="P169" s="1167"/>
      <c r="Q169" s="1167">
        <v>25</v>
      </c>
      <c r="R169" s="1168">
        <v>45505</v>
      </c>
      <c r="S169" s="1168">
        <v>45688</v>
      </c>
      <c r="T169" s="1169">
        <v>6</v>
      </c>
      <c r="U169" s="1166"/>
      <c r="V169" s="1168">
        <v>44855</v>
      </c>
      <c r="W169" s="1168"/>
      <c r="X169" s="1166"/>
      <c r="Y169" s="1170"/>
      <c r="Z169" s="1171"/>
      <c r="AA169" s="1171"/>
      <c r="AB169" s="1171"/>
      <c r="AC169" s="1171"/>
      <c r="AD169" s="1171"/>
      <c r="AE169" s="1171"/>
      <c r="AF169" s="1172"/>
      <c r="AG169" s="1172"/>
      <c r="AH169" s="1173"/>
      <c r="AI169" s="1172"/>
      <c r="AJ169" s="456"/>
      <c r="AL169" s="1418">
        <f t="shared" si="2"/>
        <v>1200</v>
      </c>
    </row>
    <row r="170" spans="2:38">
      <c r="B170" s="1782" t="s">
        <v>710</v>
      </c>
      <c r="C170" s="1166" t="s">
        <v>691</v>
      </c>
      <c r="D170" s="1174">
        <v>1118</v>
      </c>
      <c r="E170" s="1175">
        <v>2</v>
      </c>
      <c r="F170" s="1176">
        <v>2</v>
      </c>
      <c r="G170" s="1165" t="s">
        <v>258</v>
      </c>
      <c r="H170" s="1166"/>
      <c r="I170" s="1166" t="s">
        <v>282</v>
      </c>
      <c r="J170" s="1167">
        <v>1500</v>
      </c>
      <c r="K170" s="1167">
        <v>1550</v>
      </c>
      <c r="L170" s="1167"/>
      <c r="M170" s="1167">
        <v>1550</v>
      </c>
      <c r="N170" s="1167"/>
      <c r="O170" s="1167"/>
      <c r="P170" s="1167"/>
      <c r="Q170" s="1167"/>
      <c r="R170" s="1168">
        <v>45474</v>
      </c>
      <c r="S170" s="1168">
        <v>45657</v>
      </c>
      <c r="T170" s="1169">
        <v>0</v>
      </c>
      <c r="U170" s="1166" t="s">
        <v>279</v>
      </c>
      <c r="V170" s="1168">
        <v>45296</v>
      </c>
      <c r="W170" s="1168">
        <v>45691</v>
      </c>
      <c r="X170" s="1166"/>
      <c r="Y170" s="1170"/>
      <c r="Z170" s="1171"/>
      <c r="AA170" s="1171"/>
      <c r="AB170" s="1171"/>
      <c r="AC170" s="1171"/>
      <c r="AD170" s="1171"/>
      <c r="AE170" s="1171"/>
      <c r="AF170" s="1172"/>
      <c r="AG170" s="1172"/>
      <c r="AH170" s="1173"/>
      <c r="AI170" s="1172"/>
      <c r="AJ170" s="456"/>
      <c r="AL170" s="1418">
        <f t="shared" si="2"/>
        <v>1550</v>
      </c>
    </row>
    <row r="171" spans="2:38">
      <c r="B171" s="1166" t="s">
        <v>866</v>
      </c>
      <c r="C171" s="1166" t="s">
        <v>689</v>
      </c>
      <c r="D171" s="1174">
        <v>765</v>
      </c>
      <c r="E171" s="1175">
        <v>1</v>
      </c>
      <c r="F171" s="1176">
        <v>1</v>
      </c>
      <c r="G171" s="1165" t="s">
        <v>258</v>
      </c>
      <c r="H171" s="1166"/>
      <c r="I171" s="1166" t="s">
        <v>282</v>
      </c>
      <c r="J171" s="1167">
        <v>1200</v>
      </c>
      <c r="K171" s="1167">
        <v>1200</v>
      </c>
      <c r="L171" s="1167"/>
      <c r="M171" s="1167">
        <v>1200</v>
      </c>
      <c r="N171" s="1167"/>
      <c r="O171" s="1167"/>
      <c r="P171" s="1167"/>
      <c r="Q171" s="1167">
        <v>50</v>
      </c>
      <c r="R171" s="1168">
        <v>45429</v>
      </c>
      <c r="S171" s="1168">
        <v>45626</v>
      </c>
      <c r="T171" s="1169">
        <v>0</v>
      </c>
      <c r="U171" s="1166" t="s">
        <v>279</v>
      </c>
      <c r="V171" s="1168">
        <v>45429</v>
      </c>
      <c r="W171" s="1168"/>
      <c r="X171" s="1166"/>
      <c r="Y171" s="1170"/>
      <c r="Z171" s="1171"/>
      <c r="AA171" s="1171"/>
      <c r="AB171" s="1171"/>
      <c r="AC171" s="1171"/>
      <c r="AD171" s="1171"/>
      <c r="AE171" s="1171"/>
      <c r="AF171" s="1172"/>
      <c r="AG171" s="1172"/>
      <c r="AH171" s="1173"/>
      <c r="AI171" s="1172"/>
      <c r="AJ171" s="456"/>
      <c r="AL171" s="1418">
        <f t="shared" si="2"/>
        <v>1200</v>
      </c>
    </row>
    <row r="172" spans="2:38">
      <c r="B172" s="1166" t="s">
        <v>883</v>
      </c>
      <c r="C172" s="1166" t="s">
        <v>691</v>
      </c>
      <c r="D172" s="1174">
        <v>1118</v>
      </c>
      <c r="E172" s="1175">
        <v>2</v>
      </c>
      <c r="F172" s="1176">
        <v>2</v>
      </c>
      <c r="G172" s="1165" t="s">
        <v>258</v>
      </c>
      <c r="H172" s="1166"/>
      <c r="I172" s="1166" t="s">
        <v>282</v>
      </c>
      <c r="J172" s="1167">
        <v>1500</v>
      </c>
      <c r="K172" s="1167">
        <v>1500</v>
      </c>
      <c r="L172" s="1167"/>
      <c r="M172" s="1167">
        <v>1500</v>
      </c>
      <c r="N172" s="1167"/>
      <c r="O172" s="1167"/>
      <c r="P172" s="1167"/>
      <c r="Q172" s="1167">
        <v>-87</v>
      </c>
      <c r="R172" s="1168">
        <v>45444</v>
      </c>
      <c r="S172" s="1168">
        <v>45626</v>
      </c>
      <c r="T172" s="1169">
        <v>0</v>
      </c>
      <c r="U172" s="1166" t="s">
        <v>279</v>
      </c>
      <c r="V172" s="1168">
        <v>44883</v>
      </c>
      <c r="W172" s="1168"/>
      <c r="X172" s="1166"/>
      <c r="Y172" s="1170"/>
      <c r="Z172" s="1171"/>
      <c r="AA172" s="1171"/>
      <c r="AB172" s="1171"/>
      <c r="AC172" s="1171"/>
      <c r="AD172" s="1171"/>
      <c r="AE172" s="1171"/>
      <c r="AF172" s="1172"/>
      <c r="AG172" s="1172"/>
      <c r="AH172" s="1173"/>
      <c r="AI172" s="1172"/>
      <c r="AJ172" s="456"/>
      <c r="AL172" s="1418">
        <f t="shared" si="2"/>
        <v>1500</v>
      </c>
    </row>
    <row r="173" spans="2:38">
      <c r="B173" s="1782" t="s">
        <v>713</v>
      </c>
      <c r="C173" s="1166" t="s">
        <v>689</v>
      </c>
      <c r="D173" s="1174">
        <v>765</v>
      </c>
      <c r="E173" s="1175">
        <v>1</v>
      </c>
      <c r="F173" s="1176">
        <v>1</v>
      </c>
      <c r="G173" s="1165" t="s">
        <v>258</v>
      </c>
      <c r="H173" s="1166"/>
      <c r="I173" s="1166" t="s">
        <v>282</v>
      </c>
      <c r="J173" s="1167">
        <v>1200</v>
      </c>
      <c r="K173" s="1167">
        <v>1200</v>
      </c>
      <c r="L173" s="1167"/>
      <c r="M173" s="1167">
        <v>1200</v>
      </c>
      <c r="N173" s="1167"/>
      <c r="O173" s="1167"/>
      <c r="P173" s="1167"/>
      <c r="Q173" s="1167"/>
      <c r="R173" s="1168">
        <v>45413</v>
      </c>
      <c r="S173" s="1168">
        <v>45596</v>
      </c>
      <c r="T173" s="1169">
        <v>0</v>
      </c>
      <c r="U173" s="1166" t="s">
        <v>279</v>
      </c>
      <c r="V173" s="1168">
        <v>45058</v>
      </c>
      <c r="W173" s="1168"/>
      <c r="X173" s="1166"/>
      <c r="Y173" s="1170"/>
      <c r="Z173" s="1171"/>
      <c r="AA173" s="1171"/>
      <c r="AB173" s="1171"/>
      <c r="AC173" s="1171"/>
      <c r="AD173" s="1171"/>
      <c r="AE173" s="1171"/>
      <c r="AF173" s="1172"/>
      <c r="AG173" s="1172"/>
      <c r="AH173" s="1173"/>
      <c r="AI173" s="1172"/>
      <c r="AJ173" s="456"/>
      <c r="AL173" s="1418">
        <f t="shared" si="2"/>
        <v>1200</v>
      </c>
    </row>
    <row r="174" spans="2:38">
      <c r="B174" s="1782" t="s">
        <v>759</v>
      </c>
      <c r="C174" s="1166" t="s">
        <v>689</v>
      </c>
      <c r="D174" s="1174">
        <v>765</v>
      </c>
      <c r="E174" s="1175">
        <v>1</v>
      </c>
      <c r="F174" s="1176">
        <v>1</v>
      </c>
      <c r="G174" s="1165" t="s">
        <v>258</v>
      </c>
      <c r="H174" s="1166"/>
      <c r="I174" s="1166" t="s">
        <v>282</v>
      </c>
      <c r="J174" s="1167">
        <v>1200</v>
      </c>
      <c r="K174" s="1167">
        <v>1200</v>
      </c>
      <c r="L174" s="1167"/>
      <c r="M174" s="1167">
        <v>1200</v>
      </c>
      <c r="N174" s="1167"/>
      <c r="O174" s="1167"/>
      <c r="P174" s="1167"/>
      <c r="Q174" s="1167">
        <v>-36</v>
      </c>
      <c r="R174" s="1168">
        <v>45401</v>
      </c>
      <c r="S174" s="1168">
        <v>45596</v>
      </c>
      <c r="T174" s="1169">
        <v>0</v>
      </c>
      <c r="U174" s="1166" t="s">
        <v>279</v>
      </c>
      <c r="V174" s="1168">
        <v>45401</v>
      </c>
      <c r="W174" s="1168"/>
      <c r="X174" s="1166"/>
      <c r="Y174" s="1170"/>
      <c r="Z174" s="1171"/>
      <c r="AA174" s="1171"/>
      <c r="AB174" s="1171"/>
      <c r="AC174" s="1171"/>
      <c r="AD174" s="1171"/>
      <c r="AE174" s="1171"/>
      <c r="AF174" s="1172"/>
      <c r="AG174" s="1172"/>
      <c r="AH174" s="1173"/>
      <c r="AI174" s="1172"/>
      <c r="AJ174" s="456"/>
      <c r="AL174" s="1418">
        <f t="shared" si="2"/>
        <v>1200</v>
      </c>
    </row>
    <row r="175" spans="2:38">
      <c r="B175" s="1782" t="s">
        <v>765</v>
      </c>
      <c r="C175" s="1166" t="s">
        <v>691</v>
      </c>
      <c r="D175" s="1174">
        <v>1118</v>
      </c>
      <c r="E175" s="1175">
        <v>2</v>
      </c>
      <c r="F175" s="1176">
        <v>2</v>
      </c>
      <c r="G175" s="1165" t="s">
        <v>258</v>
      </c>
      <c r="H175" s="1166"/>
      <c r="I175" s="1166" t="s">
        <v>282</v>
      </c>
      <c r="J175" s="1167">
        <v>1500</v>
      </c>
      <c r="K175" s="1167">
        <v>1550</v>
      </c>
      <c r="L175" s="1167"/>
      <c r="M175" s="1167">
        <v>1550</v>
      </c>
      <c r="N175" s="1167"/>
      <c r="O175" s="1167"/>
      <c r="P175" s="1167"/>
      <c r="Q175" s="1167">
        <v>150</v>
      </c>
      <c r="R175" s="1168">
        <v>45212</v>
      </c>
      <c r="S175" s="1168">
        <v>45596</v>
      </c>
      <c r="T175" s="1169">
        <v>0</v>
      </c>
      <c r="U175" s="1166" t="s">
        <v>279</v>
      </c>
      <c r="V175" s="1168">
        <v>45212</v>
      </c>
      <c r="W175" s="1168"/>
      <c r="X175" s="1166"/>
      <c r="Y175" s="1170"/>
      <c r="Z175" s="1171"/>
      <c r="AA175" s="1171"/>
      <c r="AB175" s="1171"/>
      <c r="AC175" s="1171"/>
      <c r="AD175" s="1171"/>
      <c r="AE175" s="1171"/>
      <c r="AF175" s="1172"/>
      <c r="AG175" s="1172"/>
      <c r="AH175" s="1173"/>
      <c r="AI175" s="1172"/>
      <c r="AJ175" s="456"/>
      <c r="AL175" s="1418">
        <f t="shared" si="2"/>
        <v>1550</v>
      </c>
    </row>
    <row r="176" spans="2:38">
      <c r="B176" s="1166" t="s">
        <v>851</v>
      </c>
      <c r="C176" s="1166" t="s">
        <v>691</v>
      </c>
      <c r="D176" s="1174">
        <v>1118</v>
      </c>
      <c r="E176" s="1175">
        <v>2</v>
      </c>
      <c r="F176" s="1176">
        <v>2</v>
      </c>
      <c r="G176" s="1165" t="s">
        <v>258</v>
      </c>
      <c r="H176" s="1166"/>
      <c r="I176" s="1166" t="s">
        <v>282</v>
      </c>
      <c r="J176" s="1167">
        <v>1500</v>
      </c>
      <c r="K176" s="1167">
        <v>1550</v>
      </c>
      <c r="L176" s="1167"/>
      <c r="M176" s="1167">
        <v>1550</v>
      </c>
      <c r="N176" s="1167"/>
      <c r="O176" s="1167"/>
      <c r="P176" s="1167"/>
      <c r="Q176" s="1167">
        <v>25</v>
      </c>
      <c r="R176" s="1168">
        <v>45212</v>
      </c>
      <c r="S176" s="1168">
        <v>45596</v>
      </c>
      <c r="T176" s="1169">
        <v>0</v>
      </c>
      <c r="U176" s="1166" t="s">
        <v>279</v>
      </c>
      <c r="V176" s="1168">
        <v>45212</v>
      </c>
      <c r="W176" s="1168"/>
      <c r="X176" s="1166"/>
      <c r="Y176" s="1170"/>
      <c r="Z176" s="1171"/>
      <c r="AA176" s="1171"/>
      <c r="AB176" s="1171"/>
      <c r="AC176" s="1171"/>
      <c r="AD176" s="1171"/>
      <c r="AE176" s="1171"/>
      <c r="AF176" s="1172"/>
      <c r="AG176" s="1172"/>
      <c r="AH176" s="1173"/>
      <c r="AI176" s="1172"/>
      <c r="AJ176" s="456"/>
      <c r="AL176" s="1418">
        <f t="shared" si="2"/>
        <v>1550</v>
      </c>
    </row>
    <row r="177" spans="2:38">
      <c r="B177" s="1782" t="s">
        <v>816</v>
      </c>
      <c r="C177" s="1166" t="s">
        <v>691</v>
      </c>
      <c r="D177" s="1174">
        <v>1118</v>
      </c>
      <c r="E177" s="1175">
        <v>2</v>
      </c>
      <c r="F177" s="1176">
        <v>2</v>
      </c>
      <c r="G177" s="1165" t="s">
        <v>258</v>
      </c>
      <c r="H177" s="1166"/>
      <c r="I177" s="1166" t="s">
        <v>282</v>
      </c>
      <c r="J177" s="1167">
        <v>1500</v>
      </c>
      <c r="K177" s="1167">
        <v>1550</v>
      </c>
      <c r="L177" s="1167"/>
      <c r="M177" s="1167">
        <v>1550</v>
      </c>
      <c r="N177" s="1167"/>
      <c r="O177" s="1167"/>
      <c r="P177" s="1167"/>
      <c r="Q177" s="1167">
        <v>100</v>
      </c>
      <c r="R177" s="1168">
        <v>45200</v>
      </c>
      <c r="S177" s="1168">
        <v>45565</v>
      </c>
      <c r="T177" s="1169">
        <v>0</v>
      </c>
      <c r="U177" s="1166" t="s">
        <v>279</v>
      </c>
      <c r="V177" s="1168">
        <v>45016</v>
      </c>
      <c r="W177" s="1168"/>
      <c r="X177" s="1166"/>
      <c r="Y177" s="1170"/>
      <c r="Z177" s="1171"/>
      <c r="AA177" s="1171"/>
      <c r="AB177" s="1171"/>
      <c r="AC177" s="1171"/>
      <c r="AD177" s="1171"/>
      <c r="AE177" s="1171"/>
      <c r="AF177" s="1172"/>
      <c r="AG177" s="1172"/>
      <c r="AH177" s="1173"/>
      <c r="AI177" s="1172"/>
      <c r="AJ177" s="456"/>
      <c r="AL177" s="1418">
        <f t="shared" si="2"/>
        <v>1550</v>
      </c>
    </row>
    <row r="178" spans="2:38">
      <c r="B178" s="1782" t="s">
        <v>820</v>
      </c>
      <c r="C178" s="1166" t="s">
        <v>689</v>
      </c>
      <c r="D178" s="1174">
        <v>765</v>
      </c>
      <c r="E178" s="1175">
        <v>1</v>
      </c>
      <c r="F178" s="1176">
        <v>1</v>
      </c>
      <c r="G178" s="1165" t="s">
        <v>258</v>
      </c>
      <c r="H178" s="1166"/>
      <c r="I178" s="1166" t="s">
        <v>282</v>
      </c>
      <c r="J178" s="1167">
        <v>1200</v>
      </c>
      <c r="K178" s="1167">
        <v>1250</v>
      </c>
      <c r="L178" s="1167"/>
      <c r="M178" s="1167">
        <v>1250</v>
      </c>
      <c r="N178" s="1167"/>
      <c r="O178" s="1167"/>
      <c r="P178" s="1167"/>
      <c r="Q178" s="1167">
        <v>200</v>
      </c>
      <c r="R178" s="1168">
        <v>45394</v>
      </c>
      <c r="S178" s="1168">
        <v>45535</v>
      </c>
      <c r="T178" s="1169">
        <v>0</v>
      </c>
      <c r="U178" s="1166" t="s">
        <v>279</v>
      </c>
      <c r="V178" s="1168">
        <v>43136</v>
      </c>
      <c r="W178" s="1168"/>
      <c r="X178" s="1166"/>
      <c r="Y178" s="1170"/>
      <c r="Z178" s="1171"/>
      <c r="AA178" s="1171"/>
      <c r="AB178" s="1171"/>
      <c r="AC178" s="1171"/>
      <c r="AD178" s="1171"/>
      <c r="AE178" s="1171"/>
      <c r="AF178" s="1172"/>
      <c r="AG178" s="1172"/>
      <c r="AH178" s="1173"/>
      <c r="AI178" s="1172"/>
      <c r="AJ178" s="456"/>
      <c r="AL178" s="1418">
        <f t="shared" si="2"/>
        <v>1250</v>
      </c>
    </row>
    <row r="179" spans="2:38">
      <c r="B179" s="1166" t="s">
        <v>901</v>
      </c>
      <c r="C179" s="1166" t="s">
        <v>691</v>
      </c>
      <c r="D179" s="1174">
        <v>1118</v>
      </c>
      <c r="E179" s="1175">
        <v>2</v>
      </c>
      <c r="F179" s="1176">
        <v>2</v>
      </c>
      <c r="G179" s="1165" t="s">
        <v>258</v>
      </c>
      <c r="H179" s="1166"/>
      <c r="I179" s="1166" t="s">
        <v>282</v>
      </c>
      <c r="J179" s="1167">
        <v>1500</v>
      </c>
      <c r="K179" s="1167">
        <v>1550</v>
      </c>
      <c r="L179" s="1167"/>
      <c r="M179" s="1167">
        <v>1550</v>
      </c>
      <c r="N179" s="1167"/>
      <c r="O179" s="1167"/>
      <c r="P179" s="1167"/>
      <c r="Q179" s="1167">
        <v>100</v>
      </c>
      <c r="R179" s="1168">
        <v>45342</v>
      </c>
      <c r="S179" s="1168">
        <v>45535</v>
      </c>
      <c r="T179" s="1169">
        <v>0</v>
      </c>
      <c r="U179" s="1166" t="s">
        <v>279</v>
      </c>
      <c r="V179" s="1168">
        <v>45342</v>
      </c>
      <c r="W179" s="1168">
        <v>45683</v>
      </c>
      <c r="X179" s="1166"/>
      <c r="Y179" s="1170"/>
      <c r="Z179" s="1171"/>
      <c r="AA179" s="1171"/>
      <c r="AB179" s="1171"/>
      <c r="AC179" s="1171"/>
      <c r="AD179" s="1171"/>
      <c r="AE179" s="1171"/>
      <c r="AF179" s="1172"/>
      <c r="AG179" s="1172"/>
      <c r="AH179" s="1173"/>
      <c r="AI179" s="1172"/>
      <c r="AJ179" s="456"/>
      <c r="AL179" s="1418">
        <f t="shared" si="2"/>
        <v>1550</v>
      </c>
    </row>
    <row r="180" spans="2:38">
      <c r="B180" s="1782" t="s">
        <v>709</v>
      </c>
      <c r="C180" s="1166" t="s">
        <v>691</v>
      </c>
      <c r="D180" s="1174">
        <v>1118</v>
      </c>
      <c r="E180" s="1175">
        <v>2</v>
      </c>
      <c r="F180" s="1176">
        <v>2</v>
      </c>
      <c r="G180" s="1165" t="s">
        <v>258</v>
      </c>
      <c r="H180" s="1166"/>
      <c r="I180" s="1166" t="s">
        <v>282</v>
      </c>
      <c r="J180" s="1167">
        <v>1500</v>
      </c>
      <c r="K180" s="1167">
        <v>1500</v>
      </c>
      <c r="L180" s="1167"/>
      <c r="M180" s="1167">
        <v>1500</v>
      </c>
      <c r="N180" s="1167"/>
      <c r="O180" s="1167"/>
      <c r="P180" s="1167"/>
      <c r="Q180" s="1167">
        <v>100</v>
      </c>
      <c r="R180" s="1168">
        <v>45142</v>
      </c>
      <c r="S180" s="1168">
        <v>45504</v>
      </c>
      <c r="T180" s="1169">
        <v>0</v>
      </c>
      <c r="U180" s="1166" t="s">
        <v>279</v>
      </c>
      <c r="V180" s="1168">
        <v>45142</v>
      </c>
      <c r="W180" s="1168"/>
      <c r="X180" s="1166"/>
      <c r="Y180" s="1170"/>
      <c r="Z180" s="1171"/>
      <c r="AA180" s="1171"/>
      <c r="AB180" s="1171"/>
      <c r="AC180" s="1171"/>
      <c r="AD180" s="1171"/>
      <c r="AE180" s="1171"/>
      <c r="AF180" s="1172"/>
      <c r="AG180" s="1172"/>
      <c r="AH180" s="1173"/>
      <c r="AI180" s="1172"/>
      <c r="AJ180" s="456"/>
      <c r="AL180" s="1418">
        <f t="shared" si="2"/>
        <v>1500</v>
      </c>
    </row>
    <row r="181" spans="2:38">
      <c r="B181" s="1782" t="s">
        <v>819</v>
      </c>
      <c r="C181" s="1166" t="s">
        <v>691</v>
      </c>
      <c r="D181" s="1174">
        <v>1118</v>
      </c>
      <c r="E181" s="1175">
        <v>2</v>
      </c>
      <c r="F181" s="1176">
        <v>2</v>
      </c>
      <c r="G181" s="1165" t="s">
        <v>258</v>
      </c>
      <c r="H181" s="1166"/>
      <c r="I181" s="1166" t="s">
        <v>282</v>
      </c>
      <c r="J181" s="1167">
        <v>1500</v>
      </c>
      <c r="K181" s="1167">
        <v>1500</v>
      </c>
      <c r="L181" s="1167"/>
      <c r="M181" s="1167">
        <v>1500</v>
      </c>
      <c r="N181" s="1167"/>
      <c r="O181" s="1167"/>
      <c r="P181" s="1167"/>
      <c r="Q181" s="1167">
        <v>100</v>
      </c>
      <c r="R181" s="1168">
        <v>45149</v>
      </c>
      <c r="S181" s="1168">
        <v>45443</v>
      </c>
      <c r="T181" s="1169">
        <v>0</v>
      </c>
      <c r="U181" s="1166" t="s">
        <v>279</v>
      </c>
      <c r="V181" s="1168">
        <v>45149</v>
      </c>
      <c r="W181" s="1168"/>
      <c r="X181" s="1166"/>
      <c r="Y181" s="1170"/>
      <c r="Z181" s="1171"/>
      <c r="AA181" s="1171"/>
      <c r="AB181" s="1171"/>
      <c r="AC181" s="1171"/>
      <c r="AD181" s="1171"/>
      <c r="AE181" s="1171"/>
      <c r="AF181" s="1172"/>
      <c r="AG181" s="1172"/>
      <c r="AH181" s="1173"/>
      <c r="AI181" s="1172"/>
      <c r="AJ181" s="456"/>
      <c r="AL181" s="1418">
        <f t="shared" si="2"/>
        <v>1500</v>
      </c>
    </row>
    <row r="182" spans="2:38">
      <c r="B182" s="1782" t="s">
        <v>764</v>
      </c>
      <c r="C182" s="1166" t="s">
        <v>689</v>
      </c>
      <c r="D182" s="1174">
        <v>765</v>
      </c>
      <c r="E182" s="1175">
        <v>1</v>
      </c>
      <c r="F182" s="1176">
        <v>1</v>
      </c>
      <c r="G182" s="1165" t="s">
        <v>258</v>
      </c>
      <c r="H182" s="1166"/>
      <c r="I182" s="1166" t="s">
        <v>282</v>
      </c>
      <c r="J182" s="1167">
        <v>1200</v>
      </c>
      <c r="K182" s="1167">
        <v>1200</v>
      </c>
      <c r="L182" s="1167"/>
      <c r="M182" s="1167">
        <v>1200</v>
      </c>
      <c r="N182" s="1167"/>
      <c r="O182" s="1167"/>
      <c r="P182" s="1167"/>
      <c r="Q182" s="1167">
        <v>250</v>
      </c>
      <c r="R182" s="1168">
        <v>45139</v>
      </c>
      <c r="S182" s="1168">
        <v>45322</v>
      </c>
      <c r="T182" s="1169">
        <v>0</v>
      </c>
      <c r="U182" s="1166" t="s">
        <v>279</v>
      </c>
      <c r="V182" s="1168">
        <v>42853</v>
      </c>
      <c r="W182" s="1168"/>
      <c r="X182" s="1166"/>
      <c r="Y182" s="1170"/>
      <c r="Z182" s="1171"/>
      <c r="AA182" s="1171"/>
      <c r="AB182" s="1171"/>
      <c r="AC182" s="1171"/>
      <c r="AD182" s="1171"/>
      <c r="AE182" s="1171"/>
      <c r="AF182" s="1172"/>
      <c r="AG182" s="1172"/>
      <c r="AH182" s="1173"/>
      <c r="AI182" s="1172"/>
      <c r="AJ182" s="456"/>
      <c r="AL182" s="1418">
        <f t="shared" si="2"/>
        <v>1200</v>
      </c>
    </row>
    <row r="183" spans="2:38">
      <c r="B183" s="1782" t="s">
        <v>792</v>
      </c>
      <c r="C183" s="1166" t="s">
        <v>692</v>
      </c>
      <c r="D183" s="1174">
        <v>1331</v>
      </c>
      <c r="E183" s="1175">
        <v>3</v>
      </c>
      <c r="F183" s="1176">
        <v>2</v>
      </c>
      <c r="G183" s="1165" t="s">
        <v>258</v>
      </c>
      <c r="H183" s="1166"/>
      <c r="I183" s="1166" t="s">
        <v>282</v>
      </c>
      <c r="J183" s="1167">
        <v>1800</v>
      </c>
      <c r="K183" s="1167">
        <v>1800</v>
      </c>
      <c r="L183" s="1167"/>
      <c r="M183" s="1167">
        <v>1800</v>
      </c>
      <c r="N183" s="1167"/>
      <c r="O183" s="1167"/>
      <c r="P183" s="1167"/>
      <c r="Q183" s="1167">
        <v>100</v>
      </c>
      <c r="R183" s="1168">
        <v>44958</v>
      </c>
      <c r="S183" s="1168">
        <v>45322</v>
      </c>
      <c r="T183" s="1169">
        <v>0</v>
      </c>
      <c r="U183" s="1166" t="s">
        <v>279</v>
      </c>
      <c r="V183" s="1168">
        <v>44145</v>
      </c>
      <c r="W183" s="1168"/>
      <c r="X183" s="1166"/>
      <c r="Y183" s="1170"/>
      <c r="Z183" s="1171"/>
      <c r="AA183" s="1171"/>
      <c r="AB183" s="1171"/>
      <c r="AC183" s="1171"/>
      <c r="AD183" s="1171"/>
      <c r="AE183" s="1171"/>
      <c r="AF183" s="1172"/>
      <c r="AG183" s="1172"/>
      <c r="AH183" s="1173"/>
      <c r="AI183" s="1172"/>
      <c r="AJ183" s="456"/>
      <c r="AL183" s="1418">
        <f t="shared" si="2"/>
        <v>1800</v>
      </c>
    </row>
    <row r="184" spans="2:38">
      <c r="B184" s="1782" t="s">
        <v>794</v>
      </c>
      <c r="C184" s="1166" t="s">
        <v>690</v>
      </c>
      <c r="D184" s="1174">
        <v>1093</v>
      </c>
      <c r="E184" s="1175">
        <v>2</v>
      </c>
      <c r="F184" s="1176">
        <v>2</v>
      </c>
      <c r="G184" s="1165" t="s">
        <v>258</v>
      </c>
      <c r="H184" s="1166"/>
      <c r="I184" s="1166" t="s">
        <v>282</v>
      </c>
      <c r="J184" s="1167">
        <v>1400</v>
      </c>
      <c r="K184" s="1167">
        <v>1400</v>
      </c>
      <c r="L184" s="1167"/>
      <c r="M184" s="1167">
        <v>1400</v>
      </c>
      <c r="N184" s="1167"/>
      <c r="O184" s="1167"/>
      <c r="P184" s="1167"/>
      <c r="Q184" s="1167">
        <v>200</v>
      </c>
      <c r="R184" s="1168">
        <v>45139</v>
      </c>
      <c r="S184" s="1168">
        <v>45322</v>
      </c>
      <c r="T184" s="1169">
        <v>0</v>
      </c>
      <c r="U184" s="1166" t="s">
        <v>279</v>
      </c>
      <c r="V184" s="1168">
        <v>42663</v>
      </c>
      <c r="W184" s="1168"/>
      <c r="X184" s="1166"/>
      <c r="Y184" s="1170"/>
      <c r="Z184" s="1171"/>
      <c r="AA184" s="1171"/>
      <c r="AB184" s="1171"/>
      <c r="AC184" s="1171"/>
      <c r="AD184" s="1171"/>
      <c r="AE184" s="1171"/>
      <c r="AF184" s="1172"/>
      <c r="AG184" s="1172"/>
      <c r="AH184" s="1173"/>
      <c r="AI184" s="1172"/>
      <c r="AJ184" s="456"/>
      <c r="AL184" s="1418">
        <f t="shared" si="2"/>
        <v>1400</v>
      </c>
    </row>
    <row r="185" spans="2:38">
      <c r="B185" s="1166" t="s">
        <v>858</v>
      </c>
      <c r="C185" s="1166" t="s">
        <v>689</v>
      </c>
      <c r="D185" s="1174">
        <v>765</v>
      </c>
      <c r="E185" s="1175">
        <v>1</v>
      </c>
      <c r="F185" s="1176">
        <v>1</v>
      </c>
      <c r="G185" s="1165" t="s">
        <v>258</v>
      </c>
      <c r="H185" s="1166"/>
      <c r="I185" s="1166" t="s">
        <v>282</v>
      </c>
      <c r="J185" s="1167">
        <v>1200</v>
      </c>
      <c r="K185" s="1167">
        <v>1200</v>
      </c>
      <c r="L185" s="1167"/>
      <c r="M185" s="1167">
        <v>1200</v>
      </c>
      <c r="N185" s="1167"/>
      <c r="O185" s="1167"/>
      <c r="P185" s="1167"/>
      <c r="Q185" s="1167">
        <v>100</v>
      </c>
      <c r="R185" s="1168">
        <v>44835</v>
      </c>
      <c r="S185" s="1168">
        <v>45199</v>
      </c>
      <c r="T185" s="1169">
        <v>0</v>
      </c>
      <c r="U185" s="1166" t="s">
        <v>279</v>
      </c>
      <c r="V185" s="1168">
        <v>44835</v>
      </c>
      <c r="W185" s="1168"/>
      <c r="X185" s="1166"/>
      <c r="Y185" s="1170"/>
      <c r="Z185" s="1171"/>
      <c r="AA185" s="1171"/>
      <c r="AB185" s="1171"/>
      <c r="AC185" s="1171"/>
      <c r="AD185" s="1171"/>
      <c r="AE185" s="1171"/>
      <c r="AF185" s="1172"/>
      <c r="AG185" s="1172"/>
      <c r="AH185" s="1173"/>
      <c r="AI185" s="1172"/>
      <c r="AJ185" s="456"/>
      <c r="AL185" s="1418">
        <f t="shared" si="2"/>
        <v>1200</v>
      </c>
    </row>
    <row r="186" spans="2:38">
      <c r="B186" s="1782" t="s">
        <v>704</v>
      </c>
      <c r="C186" s="1166" t="s">
        <v>691</v>
      </c>
      <c r="D186" s="1174">
        <v>1118</v>
      </c>
      <c r="E186" s="1175">
        <v>2</v>
      </c>
      <c r="F186" s="1176">
        <v>2</v>
      </c>
      <c r="G186" s="1165" t="s">
        <v>258</v>
      </c>
      <c r="H186" s="1166"/>
      <c r="I186" s="1166" t="s">
        <v>282</v>
      </c>
      <c r="J186" s="1167">
        <v>1500</v>
      </c>
      <c r="K186" s="1167">
        <v>1550</v>
      </c>
      <c r="L186" s="1167"/>
      <c r="M186" s="1167">
        <v>1550</v>
      </c>
      <c r="N186" s="1167"/>
      <c r="O186" s="1167"/>
      <c r="P186" s="1167"/>
      <c r="Q186" s="1167">
        <v>145</v>
      </c>
      <c r="R186" s="1168">
        <v>44682</v>
      </c>
      <c r="S186" s="1168">
        <v>44804</v>
      </c>
      <c r="T186" s="1169">
        <v>0</v>
      </c>
      <c r="U186" s="1166" t="s">
        <v>279</v>
      </c>
      <c r="V186" s="1168">
        <v>43717</v>
      </c>
      <c r="W186" s="1168"/>
      <c r="X186" s="1166"/>
      <c r="Y186" s="1170"/>
      <c r="Z186" s="1171"/>
      <c r="AA186" s="1171"/>
      <c r="AB186" s="1171"/>
      <c r="AC186" s="1171"/>
      <c r="AD186" s="1171"/>
      <c r="AE186" s="1171"/>
      <c r="AF186" s="1172"/>
      <c r="AG186" s="1172"/>
      <c r="AH186" s="1173"/>
      <c r="AI186" s="1172"/>
      <c r="AJ186" s="456"/>
      <c r="AL186" s="1418">
        <f t="shared" si="2"/>
        <v>1550</v>
      </c>
    </row>
    <row r="187" spans="2:38">
      <c r="B187" s="1782" t="s">
        <v>693</v>
      </c>
      <c r="C187" s="1166" t="s">
        <v>691</v>
      </c>
      <c r="D187" s="1174">
        <v>1118</v>
      </c>
      <c r="E187" s="1175">
        <v>2</v>
      </c>
      <c r="F187" s="1176">
        <v>2</v>
      </c>
      <c r="G187" s="1165" t="s">
        <v>258</v>
      </c>
      <c r="H187" s="1166"/>
      <c r="I187" s="1166" t="s">
        <v>283</v>
      </c>
      <c r="J187" s="1167">
        <v>1500</v>
      </c>
      <c r="K187" s="1167"/>
      <c r="L187" s="1167"/>
      <c r="M187" s="1167"/>
      <c r="N187" s="1167"/>
      <c r="O187" s="1167"/>
      <c r="P187" s="1167"/>
      <c r="Q187" s="1167"/>
      <c r="R187" s="1168"/>
      <c r="S187" s="1168"/>
      <c r="T187" s="1169"/>
      <c r="U187" s="1166"/>
      <c r="V187" s="1168"/>
      <c r="W187" s="1168"/>
      <c r="X187" s="1166"/>
      <c r="Y187" s="1170"/>
      <c r="Z187" s="1171"/>
      <c r="AA187" s="1171"/>
      <c r="AB187" s="1171"/>
      <c r="AC187" s="1171"/>
      <c r="AD187" s="1171"/>
      <c r="AE187" s="1171"/>
      <c r="AF187" s="1172"/>
      <c r="AG187" s="1172"/>
      <c r="AH187" s="1173"/>
      <c r="AI187" s="1172"/>
      <c r="AJ187" s="456"/>
      <c r="AL187" s="1418">
        <f t="shared" si="2"/>
        <v>1500</v>
      </c>
    </row>
    <row r="188" spans="2:38">
      <c r="B188" s="1782" t="s">
        <v>700</v>
      </c>
      <c r="C188" s="1166" t="s">
        <v>691</v>
      </c>
      <c r="D188" s="1174">
        <v>1118</v>
      </c>
      <c r="E188" s="1175">
        <v>2</v>
      </c>
      <c r="F188" s="1176">
        <v>2</v>
      </c>
      <c r="G188" s="1165" t="s">
        <v>258</v>
      </c>
      <c r="H188" s="1166"/>
      <c r="I188" s="1166" t="s">
        <v>701</v>
      </c>
      <c r="J188" s="1167">
        <v>1500</v>
      </c>
      <c r="K188" s="1167"/>
      <c r="L188" s="1167"/>
      <c r="M188" s="1167"/>
      <c r="N188" s="1167"/>
      <c r="O188" s="1167"/>
      <c r="P188" s="1167"/>
      <c r="Q188" s="1167"/>
      <c r="R188" s="1168"/>
      <c r="S188" s="1168"/>
      <c r="T188" s="1169"/>
      <c r="U188" s="1166"/>
      <c r="V188" s="1168"/>
      <c r="W188" s="1168"/>
      <c r="X188" s="1166"/>
      <c r="Y188" s="1170"/>
      <c r="Z188" s="1171"/>
      <c r="AA188" s="1171"/>
      <c r="AB188" s="1171"/>
      <c r="AC188" s="1171"/>
      <c r="AD188" s="1171"/>
      <c r="AE188" s="1171"/>
      <c r="AF188" s="1172"/>
      <c r="AG188" s="1172"/>
      <c r="AH188" s="1173"/>
      <c r="AI188" s="1172"/>
      <c r="AJ188" s="456"/>
      <c r="AL188" s="1418">
        <f t="shared" si="2"/>
        <v>1500</v>
      </c>
    </row>
    <row r="189" spans="2:38">
      <c r="B189" s="1782" t="s">
        <v>714</v>
      </c>
      <c r="C189" s="1166" t="s">
        <v>689</v>
      </c>
      <c r="D189" s="1174">
        <v>765</v>
      </c>
      <c r="E189" s="1175">
        <v>1</v>
      </c>
      <c r="F189" s="1176">
        <v>1</v>
      </c>
      <c r="G189" s="1165" t="s">
        <v>258</v>
      </c>
      <c r="H189" s="1166"/>
      <c r="I189" s="1166" t="s">
        <v>283</v>
      </c>
      <c r="J189" s="1167">
        <v>1200</v>
      </c>
      <c r="K189" s="1167"/>
      <c r="L189" s="1167"/>
      <c r="M189" s="1167"/>
      <c r="N189" s="1167"/>
      <c r="O189" s="1167"/>
      <c r="P189" s="1167"/>
      <c r="Q189" s="1167"/>
      <c r="R189" s="1168"/>
      <c r="S189" s="1168"/>
      <c r="T189" s="1169"/>
      <c r="U189" s="1166"/>
      <c r="V189" s="1168"/>
      <c r="W189" s="1168"/>
      <c r="X189" s="1166"/>
      <c r="Y189" s="1170"/>
      <c r="Z189" s="1171"/>
      <c r="AA189" s="1171"/>
      <c r="AB189" s="1171"/>
      <c r="AC189" s="1171"/>
      <c r="AD189" s="1171"/>
      <c r="AE189" s="1171"/>
      <c r="AF189" s="1172"/>
      <c r="AG189" s="1172"/>
      <c r="AH189" s="1173"/>
      <c r="AI189" s="1172"/>
      <c r="AJ189" s="456"/>
      <c r="AL189" s="1418">
        <f t="shared" si="2"/>
        <v>1200</v>
      </c>
    </row>
    <row r="190" spans="2:38">
      <c r="B190" s="1782" t="s">
        <v>717</v>
      </c>
      <c r="C190" s="1166" t="s">
        <v>691</v>
      </c>
      <c r="D190" s="1174">
        <v>1118</v>
      </c>
      <c r="E190" s="1175">
        <v>2</v>
      </c>
      <c r="F190" s="1176">
        <v>2</v>
      </c>
      <c r="G190" s="1165" t="s">
        <v>258</v>
      </c>
      <c r="H190" s="1166"/>
      <c r="I190" s="1166" t="s">
        <v>283</v>
      </c>
      <c r="J190" s="1167">
        <v>1500</v>
      </c>
      <c r="K190" s="1167"/>
      <c r="L190" s="1167"/>
      <c r="M190" s="1167"/>
      <c r="N190" s="1167"/>
      <c r="O190" s="1167"/>
      <c r="P190" s="1167"/>
      <c r="Q190" s="1167"/>
      <c r="R190" s="1168"/>
      <c r="S190" s="1168"/>
      <c r="T190" s="1169"/>
      <c r="U190" s="1166"/>
      <c r="V190" s="1168"/>
      <c r="W190" s="1168"/>
      <c r="X190" s="1166"/>
      <c r="Y190" s="1170"/>
      <c r="Z190" s="1171"/>
      <c r="AA190" s="1171"/>
      <c r="AB190" s="1171"/>
      <c r="AC190" s="1171"/>
      <c r="AD190" s="1171"/>
      <c r="AE190" s="1171"/>
      <c r="AF190" s="1172"/>
      <c r="AG190" s="1172"/>
      <c r="AH190" s="1173"/>
      <c r="AI190" s="1172"/>
      <c r="AJ190" s="456"/>
      <c r="AL190" s="1418">
        <f t="shared" si="2"/>
        <v>1500</v>
      </c>
    </row>
    <row r="191" spans="2:38">
      <c r="B191" s="1782" t="s">
        <v>730</v>
      </c>
      <c r="C191" s="1166" t="s">
        <v>689</v>
      </c>
      <c r="D191" s="1174">
        <v>765</v>
      </c>
      <c r="E191" s="1175">
        <v>1</v>
      </c>
      <c r="F191" s="1176">
        <v>1</v>
      </c>
      <c r="G191" s="1165" t="s">
        <v>258</v>
      </c>
      <c r="H191" s="1166"/>
      <c r="I191" s="1166" t="s">
        <v>283</v>
      </c>
      <c r="J191" s="1167">
        <v>1200</v>
      </c>
      <c r="K191" s="1167"/>
      <c r="L191" s="1167"/>
      <c r="M191" s="1167"/>
      <c r="N191" s="1167"/>
      <c r="O191" s="1167"/>
      <c r="P191" s="1167"/>
      <c r="Q191" s="1167"/>
      <c r="R191" s="1168"/>
      <c r="S191" s="1168"/>
      <c r="T191" s="1169"/>
      <c r="U191" s="1166"/>
      <c r="V191" s="1168"/>
      <c r="W191" s="1168"/>
      <c r="X191" s="1166"/>
      <c r="Y191" s="1170"/>
      <c r="Z191" s="1171"/>
      <c r="AA191" s="1171"/>
      <c r="AB191" s="1171"/>
      <c r="AC191" s="1171"/>
      <c r="AD191" s="1171"/>
      <c r="AE191" s="1171"/>
      <c r="AF191" s="1172"/>
      <c r="AG191" s="1172"/>
      <c r="AH191" s="1173"/>
      <c r="AI191" s="1172"/>
      <c r="AJ191" s="456"/>
      <c r="AL191" s="1418">
        <f t="shared" si="2"/>
        <v>1200</v>
      </c>
    </row>
    <row r="192" spans="2:38">
      <c r="B192" s="1782" t="s">
        <v>761</v>
      </c>
      <c r="C192" s="1166" t="s">
        <v>689</v>
      </c>
      <c r="D192" s="1174">
        <v>765</v>
      </c>
      <c r="E192" s="1175">
        <v>1</v>
      </c>
      <c r="F192" s="1176">
        <v>1</v>
      </c>
      <c r="G192" s="1165" t="s">
        <v>258</v>
      </c>
      <c r="H192" s="1166"/>
      <c r="I192" s="1166" t="s">
        <v>283</v>
      </c>
      <c r="J192" s="1167">
        <v>1200</v>
      </c>
      <c r="K192" s="1167"/>
      <c r="L192" s="1167"/>
      <c r="M192" s="1167"/>
      <c r="N192" s="1167"/>
      <c r="O192" s="1167"/>
      <c r="P192" s="1167"/>
      <c r="Q192" s="1167"/>
      <c r="R192" s="1168"/>
      <c r="S192" s="1168"/>
      <c r="T192" s="1169"/>
      <c r="U192" s="1166"/>
      <c r="V192" s="1168"/>
      <c r="W192" s="1168"/>
      <c r="X192" s="1166"/>
      <c r="Y192" s="1170"/>
      <c r="Z192" s="1171"/>
      <c r="AA192" s="1171"/>
      <c r="AB192" s="1171"/>
      <c r="AC192" s="1171"/>
      <c r="AD192" s="1171"/>
      <c r="AE192" s="1171"/>
      <c r="AF192" s="1172"/>
      <c r="AG192" s="1172"/>
      <c r="AH192" s="1173"/>
      <c r="AI192" s="1172"/>
      <c r="AJ192" s="456"/>
      <c r="AL192" s="1418">
        <f t="shared" si="2"/>
        <v>1200</v>
      </c>
    </row>
    <row r="193" spans="2:38">
      <c r="B193" s="1782" t="s">
        <v>762</v>
      </c>
      <c r="C193" s="1166" t="s">
        <v>689</v>
      </c>
      <c r="D193" s="1174">
        <v>765</v>
      </c>
      <c r="E193" s="1175">
        <v>1</v>
      </c>
      <c r="F193" s="1176">
        <v>1</v>
      </c>
      <c r="G193" s="1165" t="s">
        <v>258</v>
      </c>
      <c r="H193" s="1166"/>
      <c r="I193" s="1166" t="s">
        <v>283</v>
      </c>
      <c r="J193" s="1167">
        <v>1200</v>
      </c>
      <c r="K193" s="1167"/>
      <c r="L193" s="1167"/>
      <c r="M193" s="1167"/>
      <c r="N193" s="1167"/>
      <c r="O193" s="1167"/>
      <c r="P193" s="1167"/>
      <c r="Q193" s="1167"/>
      <c r="R193" s="1168"/>
      <c r="S193" s="1168"/>
      <c r="T193" s="1169"/>
      <c r="U193" s="1166"/>
      <c r="V193" s="1168"/>
      <c r="W193" s="1168"/>
      <c r="X193" s="1166"/>
      <c r="Y193" s="1170"/>
      <c r="Z193" s="1171"/>
      <c r="AA193" s="1171"/>
      <c r="AB193" s="1171"/>
      <c r="AC193" s="1171"/>
      <c r="AD193" s="1171"/>
      <c r="AE193" s="1171"/>
      <c r="AF193" s="1172"/>
      <c r="AG193" s="1172"/>
      <c r="AH193" s="1173"/>
      <c r="AI193" s="1172"/>
      <c r="AJ193" s="456"/>
      <c r="AL193" s="1418">
        <f t="shared" si="2"/>
        <v>1200</v>
      </c>
    </row>
    <row r="194" spans="2:38">
      <c r="B194" s="1782" t="s">
        <v>779</v>
      </c>
      <c r="C194" s="1166" t="s">
        <v>692</v>
      </c>
      <c r="D194" s="1174">
        <v>1331</v>
      </c>
      <c r="E194" s="1175">
        <v>3</v>
      </c>
      <c r="F194" s="1176">
        <v>2</v>
      </c>
      <c r="G194" s="1165" t="s">
        <v>258</v>
      </c>
      <c r="H194" s="1166"/>
      <c r="I194" s="1166" t="s">
        <v>283</v>
      </c>
      <c r="J194" s="1167">
        <v>1800</v>
      </c>
      <c r="K194" s="1167"/>
      <c r="L194" s="1167"/>
      <c r="M194" s="1167"/>
      <c r="N194" s="1167"/>
      <c r="O194" s="1167"/>
      <c r="P194" s="1167"/>
      <c r="Q194" s="1167"/>
      <c r="R194" s="1168"/>
      <c r="S194" s="1168"/>
      <c r="T194" s="1169"/>
      <c r="U194" s="1166"/>
      <c r="V194" s="1168"/>
      <c r="W194" s="1168"/>
      <c r="X194" s="1166"/>
      <c r="Y194" s="1170"/>
      <c r="Z194" s="1171"/>
      <c r="AA194" s="1171"/>
      <c r="AB194" s="1171"/>
      <c r="AC194" s="1171"/>
      <c r="AD194" s="1171"/>
      <c r="AE194" s="1171"/>
      <c r="AF194" s="1172"/>
      <c r="AG194" s="1172"/>
      <c r="AH194" s="1173"/>
      <c r="AI194" s="1172"/>
      <c r="AJ194" s="456"/>
      <c r="AL194" s="1418">
        <f t="shared" si="2"/>
        <v>1800</v>
      </c>
    </row>
    <row r="195" spans="2:38">
      <c r="B195" s="1782" t="s">
        <v>782</v>
      </c>
      <c r="C195" s="1166" t="s">
        <v>692</v>
      </c>
      <c r="D195" s="1174">
        <v>1331</v>
      </c>
      <c r="E195" s="1175">
        <v>3</v>
      </c>
      <c r="F195" s="1176">
        <v>2</v>
      </c>
      <c r="G195" s="1165" t="s">
        <v>258</v>
      </c>
      <c r="H195" s="1166"/>
      <c r="I195" s="1166" t="s">
        <v>283</v>
      </c>
      <c r="J195" s="1167">
        <v>1800</v>
      </c>
      <c r="K195" s="1167"/>
      <c r="L195" s="1167"/>
      <c r="M195" s="1167"/>
      <c r="N195" s="1167"/>
      <c r="O195" s="1167"/>
      <c r="P195" s="1167"/>
      <c r="Q195" s="1167"/>
      <c r="R195" s="1168"/>
      <c r="S195" s="1168"/>
      <c r="T195" s="1169"/>
      <c r="U195" s="1166"/>
      <c r="V195" s="1168"/>
      <c r="W195" s="1168"/>
      <c r="X195" s="1166"/>
      <c r="Y195" s="1170"/>
      <c r="Z195" s="1171"/>
      <c r="AA195" s="1171"/>
      <c r="AB195" s="1171"/>
      <c r="AC195" s="1171"/>
      <c r="AD195" s="1171"/>
      <c r="AE195" s="1171"/>
      <c r="AF195" s="1172"/>
      <c r="AG195" s="1172"/>
      <c r="AH195" s="1173"/>
      <c r="AI195" s="1172"/>
      <c r="AJ195" s="456"/>
      <c r="AL195" s="1418">
        <f t="shared" si="2"/>
        <v>1800</v>
      </c>
    </row>
    <row r="196" spans="2:38">
      <c r="B196" s="1782" t="s">
        <v>789</v>
      </c>
      <c r="C196" s="1166" t="s">
        <v>692</v>
      </c>
      <c r="D196" s="1174">
        <v>1331</v>
      </c>
      <c r="E196" s="1175">
        <v>3</v>
      </c>
      <c r="F196" s="1176">
        <v>2</v>
      </c>
      <c r="G196" s="1165" t="s">
        <v>258</v>
      </c>
      <c r="H196" s="1166"/>
      <c r="I196" s="1166" t="s">
        <v>283</v>
      </c>
      <c r="J196" s="1167">
        <v>1800</v>
      </c>
      <c r="K196" s="1167"/>
      <c r="L196" s="1167"/>
      <c r="M196" s="1167"/>
      <c r="N196" s="1167"/>
      <c r="O196" s="1167"/>
      <c r="P196" s="1167"/>
      <c r="Q196" s="1167"/>
      <c r="R196" s="1168"/>
      <c r="S196" s="1168"/>
      <c r="T196" s="1169"/>
      <c r="U196" s="1166"/>
      <c r="V196" s="1168"/>
      <c r="W196" s="1168"/>
      <c r="X196" s="1166"/>
      <c r="Y196" s="1170"/>
      <c r="Z196" s="1171"/>
      <c r="AA196" s="1171"/>
      <c r="AB196" s="1171"/>
      <c r="AC196" s="1171"/>
      <c r="AD196" s="1171"/>
      <c r="AE196" s="1171"/>
      <c r="AF196" s="1172"/>
      <c r="AG196" s="1172"/>
      <c r="AH196" s="1173"/>
      <c r="AI196" s="1172"/>
      <c r="AJ196" s="456"/>
      <c r="AL196" s="1418">
        <f t="shared" si="2"/>
        <v>1800</v>
      </c>
    </row>
    <row r="197" spans="2:38">
      <c r="B197" s="1782" t="s">
        <v>791</v>
      </c>
      <c r="C197" s="1166" t="s">
        <v>690</v>
      </c>
      <c r="D197" s="1174">
        <v>1093</v>
      </c>
      <c r="E197" s="1175">
        <v>2</v>
      </c>
      <c r="F197" s="1176">
        <v>2</v>
      </c>
      <c r="G197" s="1165" t="s">
        <v>258</v>
      </c>
      <c r="H197" s="1166"/>
      <c r="I197" s="1166" t="s">
        <v>283</v>
      </c>
      <c r="J197" s="1167">
        <v>1400</v>
      </c>
      <c r="K197" s="1167"/>
      <c r="L197" s="1167"/>
      <c r="M197" s="1167"/>
      <c r="N197" s="1167"/>
      <c r="O197" s="1167"/>
      <c r="P197" s="1167"/>
      <c r="Q197" s="1167"/>
      <c r="R197" s="1168"/>
      <c r="S197" s="1168"/>
      <c r="T197" s="1169"/>
      <c r="U197" s="1166"/>
      <c r="V197" s="1168"/>
      <c r="W197" s="1168"/>
      <c r="X197" s="1166"/>
      <c r="Y197" s="1170"/>
      <c r="Z197" s="1171"/>
      <c r="AA197" s="1171"/>
      <c r="AB197" s="1171"/>
      <c r="AC197" s="1171"/>
      <c r="AD197" s="1171"/>
      <c r="AE197" s="1171"/>
      <c r="AF197" s="1172"/>
      <c r="AG197" s="1172"/>
      <c r="AH197" s="1173"/>
      <c r="AI197" s="1172"/>
      <c r="AJ197" s="456"/>
      <c r="AL197" s="1418">
        <f t="shared" ref="AL197:AL220" si="3">IF(K197&gt;1,K197,J197)</f>
        <v>1400</v>
      </c>
    </row>
    <row r="198" spans="2:38">
      <c r="B198" s="1782" t="s">
        <v>797</v>
      </c>
      <c r="C198" s="1166" t="s">
        <v>692</v>
      </c>
      <c r="D198" s="1174">
        <v>1331</v>
      </c>
      <c r="E198" s="1175">
        <v>3</v>
      </c>
      <c r="F198" s="1176">
        <v>2</v>
      </c>
      <c r="G198" s="1165" t="s">
        <v>258</v>
      </c>
      <c r="H198" s="1166"/>
      <c r="I198" s="1166" t="s">
        <v>283</v>
      </c>
      <c r="J198" s="1167">
        <v>1800</v>
      </c>
      <c r="K198" s="1167"/>
      <c r="L198" s="1167"/>
      <c r="M198" s="1167"/>
      <c r="N198" s="1167"/>
      <c r="O198" s="1167"/>
      <c r="P198" s="1167"/>
      <c r="Q198" s="1167"/>
      <c r="R198" s="1168"/>
      <c r="S198" s="1168"/>
      <c r="T198" s="1169"/>
      <c r="U198" s="1166"/>
      <c r="V198" s="1168"/>
      <c r="W198" s="1168"/>
      <c r="X198" s="1166"/>
      <c r="Y198" s="1170"/>
      <c r="Z198" s="1171"/>
      <c r="AA198" s="1171"/>
      <c r="AB198" s="1171"/>
      <c r="AC198" s="1171"/>
      <c r="AD198" s="1171"/>
      <c r="AE198" s="1171"/>
      <c r="AF198" s="1172"/>
      <c r="AG198" s="1172"/>
      <c r="AH198" s="1173"/>
      <c r="AI198" s="1172"/>
      <c r="AJ198" s="456"/>
      <c r="AL198" s="1418">
        <f t="shared" si="3"/>
        <v>1800</v>
      </c>
    </row>
    <row r="199" spans="2:38">
      <c r="B199" s="1782" t="s">
        <v>803</v>
      </c>
      <c r="C199" s="1166" t="s">
        <v>692</v>
      </c>
      <c r="D199" s="1174">
        <v>1331</v>
      </c>
      <c r="E199" s="1175">
        <v>3</v>
      </c>
      <c r="F199" s="1176">
        <v>2</v>
      </c>
      <c r="G199" s="1165" t="s">
        <v>258</v>
      </c>
      <c r="H199" s="1166"/>
      <c r="I199" s="1166" t="s">
        <v>283</v>
      </c>
      <c r="J199" s="1167">
        <v>1800</v>
      </c>
      <c r="K199" s="1167"/>
      <c r="L199" s="1167"/>
      <c r="M199" s="1167"/>
      <c r="N199" s="1167"/>
      <c r="O199" s="1167"/>
      <c r="P199" s="1167"/>
      <c r="Q199" s="1167"/>
      <c r="R199" s="1168"/>
      <c r="S199" s="1168"/>
      <c r="T199" s="1169"/>
      <c r="U199" s="1166"/>
      <c r="V199" s="1168"/>
      <c r="W199" s="1168"/>
      <c r="X199" s="1166"/>
      <c r="Y199" s="1170"/>
      <c r="Z199" s="1171"/>
      <c r="AA199" s="1171"/>
      <c r="AB199" s="1171"/>
      <c r="AC199" s="1171"/>
      <c r="AD199" s="1171"/>
      <c r="AE199" s="1171"/>
      <c r="AF199" s="1172"/>
      <c r="AG199" s="1172"/>
      <c r="AH199" s="1173"/>
      <c r="AI199" s="1172"/>
      <c r="AJ199" s="456"/>
      <c r="AL199" s="1418">
        <f t="shared" si="3"/>
        <v>1800</v>
      </c>
    </row>
    <row r="200" spans="2:38">
      <c r="B200" s="1782" t="s">
        <v>805</v>
      </c>
      <c r="C200" s="1166" t="s">
        <v>692</v>
      </c>
      <c r="D200" s="1174">
        <v>1331</v>
      </c>
      <c r="E200" s="1175">
        <v>3</v>
      </c>
      <c r="F200" s="1176">
        <v>2</v>
      </c>
      <c r="G200" s="1165" t="s">
        <v>258</v>
      </c>
      <c r="H200" s="1166"/>
      <c r="I200" s="1166" t="s">
        <v>283</v>
      </c>
      <c r="J200" s="1167">
        <v>1800</v>
      </c>
      <c r="K200" s="1167"/>
      <c r="L200" s="1167"/>
      <c r="M200" s="1167"/>
      <c r="N200" s="1167"/>
      <c r="O200" s="1167"/>
      <c r="P200" s="1167"/>
      <c r="Q200" s="1167"/>
      <c r="R200" s="1168"/>
      <c r="S200" s="1168"/>
      <c r="T200" s="1169"/>
      <c r="U200" s="1166"/>
      <c r="V200" s="1168"/>
      <c r="W200" s="1168"/>
      <c r="X200" s="1166"/>
      <c r="Y200" s="1170"/>
      <c r="Z200" s="1171"/>
      <c r="AA200" s="1171"/>
      <c r="AB200" s="1171"/>
      <c r="AC200" s="1171"/>
      <c r="AD200" s="1171"/>
      <c r="AE200" s="1171"/>
      <c r="AF200" s="1172"/>
      <c r="AG200" s="1172"/>
      <c r="AH200" s="1173"/>
      <c r="AI200" s="1172"/>
      <c r="AJ200" s="456"/>
      <c r="AL200" s="1418">
        <f t="shared" si="3"/>
        <v>1800</v>
      </c>
    </row>
    <row r="201" spans="2:38">
      <c r="B201" s="1782" t="s">
        <v>806</v>
      </c>
      <c r="C201" s="1166" t="s">
        <v>692</v>
      </c>
      <c r="D201" s="1174">
        <v>1331</v>
      </c>
      <c r="E201" s="1175">
        <v>3</v>
      </c>
      <c r="F201" s="1176">
        <v>2</v>
      </c>
      <c r="G201" s="1165" t="s">
        <v>258</v>
      </c>
      <c r="H201" s="1166"/>
      <c r="I201" s="1166" t="s">
        <v>283</v>
      </c>
      <c r="J201" s="1167">
        <v>1800</v>
      </c>
      <c r="K201" s="1167"/>
      <c r="L201" s="1167"/>
      <c r="M201" s="1167"/>
      <c r="N201" s="1167"/>
      <c r="O201" s="1167"/>
      <c r="P201" s="1167"/>
      <c r="Q201" s="1167"/>
      <c r="R201" s="1168"/>
      <c r="S201" s="1168"/>
      <c r="T201" s="1169"/>
      <c r="U201" s="1166"/>
      <c r="V201" s="1168"/>
      <c r="W201" s="1168"/>
      <c r="X201" s="1166"/>
      <c r="Y201" s="1170"/>
      <c r="Z201" s="1171"/>
      <c r="AA201" s="1171"/>
      <c r="AB201" s="1171"/>
      <c r="AC201" s="1171"/>
      <c r="AD201" s="1171"/>
      <c r="AE201" s="1171"/>
      <c r="AF201" s="1172"/>
      <c r="AG201" s="1172"/>
      <c r="AH201" s="1173"/>
      <c r="AI201" s="1172"/>
      <c r="AJ201" s="456"/>
      <c r="AL201" s="1418">
        <f t="shared" si="3"/>
        <v>1800</v>
      </c>
    </row>
    <row r="202" spans="2:38">
      <c r="B202" s="1782" t="s">
        <v>814</v>
      </c>
      <c r="C202" s="1166" t="s">
        <v>691</v>
      </c>
      <c r="D202" s="1174">
        <v>1118</v>
      </c>
      <c r="E202" s="1175">
        <v>2</v>
      </c>
      <c r="F202" s="1176">
        <v>2</v>
      </c>
      <c r="G202" s="1165" t="s">
        <v>258</v>
      </c>
      <c r="H202" s="1166"/>
      <c r="I202" s="1166" t="s">
        <v>283</v>
      </c>
      <c r="J202" s="1167">
        <v>1500</v>
      </c>
      <c r="K202" s="1167"/>
      <c r="L202" s="1167"/>
      <c r="M202" s="1167"/>
      <c r="N202" s="1167"/>
      <c r="O202" s="1167"/>
      <c r="P202" s="1167"/>
      <c r="Q202" s="1167"/>
      <c r="R202" s="1168"/>
      <c r="S202" s="1168"/>
      <c r="T202" s="1169"/>
      <c r="U202" s="1166"/>
      <c r="V202" s="1168"/>
      <c r="W202" s="1168"/>
      <c r="X202" s="1166"/>
      <c r="Y202" s="1170"/>
      <c r="Z202" s="1171"/>
      <c r="AA202" s="1171"/>
      <c r="AB202" s="1171"/>
      <c r="AC202" s="1171"/>
      <c r="AD202" s="1171"/>
      <c r="AE202" s="1171"/>
      <c r="AF202" s="1172"/>
      <c r="AG202" s="1172"/>
      <c r="AH202" s="1173"/>
      <c r="AI202" s="1172"/>
      <c r="AJ202" s="456"/>
      <c r="AL202" s="1418">
        <f t="shared" si="3"/>
        <v>1500</v>
      </c>
    </row>
    <row r="203" spans="2:38">
      <c r="B203" s="1782" t="s">
        <v>818</v>
      </c>
      <c r="C203" s="1166" t="s">
        <v>689</v>
      </c>
      <c r="D203" s="1174">
        <v>765</v>
      </c>
      <c r="E203" s="1175">
        <v>1</v>
      </c>
      <c r="F203" s="1176">
        <v>1</v>
      </c>
      <c r="G203" s="1165" t="s">
        <v>258</v>
      </c>
      <c r="H203" s="1166"/>
      <c r="I203" s="1166" t="s">
        <v>283</v>
      </c>
      <c r="J203" s="1167">
        <v>1200</v>
      </c>
      <c r="K203" s="1167"/>
      <c r="L203" s="1167"/>
      <c r="M203" s="1167"/>
      <c r="N203" s="1167"/>
      <c r="O203" s="1167"/>
      <c r="P203" s="1167"/>
      <c r="Q203" s="1167"/>
      <c r="R203" s="1168"/>
      <c r="S203" s="1168"/>
      <c r="T203" s="1169"/>
      <c r="U203" s="1166"/>
      <c r="V203" s="1168"/>
      <c r="W203" s="1168"/>
      <c r="X203" s="1166"/>
      <c r="Y203" s="1170"/>
      <c r="Z203" s="1171"/>
      <c r="AA203" s="1171"/>
      <c r="AB203" s="1171"/>
      <c r="AC203" s="1171"/>
      <c r="AD203" s="1171"/>
      <c r="AE203" s="1171"/>
      <c r="AF203" s="1172"/>
      <c r="AG203" s="1172"/>
      <c r="AH203" s="1173"/>
      <c r="AI203" s="1172"/>
      <c r="AJ203" s="456"/>
      <c r="AL203" s="1418">
        <f t="shared" si="3"/>
        <v>1200</v>
      </c>
    </row>
    <row r="204" spans="2:38">
      <c r="B204" s="1782" t="s">
        <v>822</v>
      </c>
      <c r="C204" s="1166" t="s">
        <v>691</v>
      </c>
      <c r="D204" s="1174">
        <v>1118</v>
      </c>
      <c r="E204" s="1175">
        <v>2</v>
      </c>
      <c r="F204" s="1176">
        <v>2</v>
      </c>
      <c r="G204" s="1165" t="s">
        <v>258</v>
      </c>
      <c r="H204" s="1166"/>
      <c r="I204" s="1166" t="s">
        <v>283</v>
      </c>
      <c r="J204" s="1167">
        <v>1500</v>
      </c>
      <c r="K204" s="1167"/>
      <c r="L204" s="1167"/>
      <c r="M204" s="1167"/>
      <c r="N204" s="1167"/>
      <c r="O204" s="1167"/>
      <c r="P204" s="1167"/>
      <c r="Q204" s="1167"/>
      <c r="R204" s="1168"/>
      <c r="S204" s="1168"/>
      <c r="T204" s="1169"/>
      <c r="U204" s="1166"/>
      <c r="V204" s="1168"/>
      <c r="W204" s="1168"/>
      <c r="X204" s="1166"/>
      <c r="Y204" s="1170"/>
      <c r="Z204" s="1171"/>
      <c r="AA204" s="1171"/>
      <c r="AB204" s="1171"/>
      <c r="AC204" s="1171"/>
      <c r="AD204" s="1171"/>
      <c r="AE204" s="1171"/>
      <c r="AF204" s="1172"/>
      <c r="AG204" s="1172"/>
      <c r="AH204" s="1173"/>
      <c r="AI204" s="1172"/>
      <c r="AJ204" s="456"/>
      <c r="AL204" s="1418">
        <f t="shared" si="3"/>
        <v>1500</v>
      </c>
    </row>
    <row r="205" spans="2:38">
      <c r="B205" s="1782" t="s">
        <v>833</v>
      </c>
      <c r="C205" s="1166" t="s">
        <v>689</v>
      </c>
      <c r="D205" s="1174">
        <v>765</v>
      </c>
      <c r="E205" s="1175">
        <v>1</v>
      </c>
      <c r="F205" s="1176">
        <v>1</v>
      </c>
      <c r="G205" s="1165" t="s">
        <v>258</v>
      </c>
      <c r="H205" s="1166"/>
      <c r="I205" s="1166" t="s">
        <v>283</v>
      </c>
      <c r="J205" s="1167">
        <v>1200</v>
      </c>
      <c r="K205" s="1167"/>
      <c r="L205" s="1167"/>
      <c r="M205" s="1167"/>
      <c r="N205" s="1167"/>
      <c r="O205" s="1167"/>
      <c r="P205" s="1167"/>
      <c r="Q205" s="1167"/>
      <c r="R205" s="1168"/>
      <c r="S205" s="1168"/>
      <c r="T205" s="1169"/>
      <c r="U205" s="1166"/>
      <c r="V205" s="1168"/>
      <c r="W205" s="1168"/>
      <c r="X205" s="1166"/>
      <c r="Y205" s="1170"/>
      <c r="Z205" s="1171"/>
      <c r="AA205" s="1171"/>
      <c r="AB205" s="1171"/>
      <c r="AC205" s="1171"/>
      <c r="AD205" s="1171"/>
      <c r="AE205" s="1171"/>
      <c r="AF205" s="1172"/>
      <c r="AG205" s="1172"/>
      <c r="AH205" s="1173"/>
      <c r="AI205" s="1172"/>
      <c r="AJ205" s="456"/>
      <c r="AL205" s="1418">
        <f t="shared" si="3"/>
        <v>1200</v>
      </c>
    </row>
    <row r="206" spans="2:38">
      <c r="B206" s="1782" t="s">
        <v>834</v>
      </c>
      <c r="C206" s="1166" t="s">
        <v>689</v>
      </c>
      <c r="D206" s="1174">
        <v>765</v>
      </c>
      <c r="E206" s="1175">
        <v>1</v>
      </c>
      <c r="F206" s="1176">
        <v>1</v>
      </c>
      <c r="G206" s="1165" t="s">
        <v>258</v>
      </c>
      <c r="H206" s="1166"/>
      <c r="I206" s="1166" t="s">
        <v>283</v>
      </c>
      <c r="J206" s="1167">
        <v>1200</v>
      </c>
      <c r="K206" s="1167"/>
      <c r="L206" s="1167"/>
      <c r="M206" s="1167"/>
      <c r="N206" s="1167"/>
      <c r="O206" s="1167"/>
      <c r="P206" s="1167"/>
      <c r="Q206" s="1167"/>
      <c r="R206" s="1168"/>
      <c r="S206" s="1168"/>
      <c r="T206" s="1169"/>
      <c r="U206" s="1166"/>
      <c r="V206" s="1168"/>
      <c r="W206" s="1168"/>
      <c r="X206" s="1166"/>
      <c r="Y206" s="1170"/>
      <c r="Z206" s="1171"/>
      <c r="AA206" s="1171"/>
      <c r="AB206" s="1171"/>
      <c r="AC206" s="1171"/>
      <c r="AD206" s="1171"/>
      <c r="AE206" s="1171"/>
      <c r="AF206" s="1172"/>
      <c r="AG206" s="1172"/>
      <c r="AH206" s="1173"/>
      <c r="AI206" s="1172"/>
      <c r="AJ206" s="456"/>
      <c r="AL206" s="1418">
        <f t="shared" si="3"/>
        <v>1200</v>
      </c>
    </row>
    <row r="207" spans="2:38">
      <c r="B207" s="1782" t="s">
        <v>835</v>
      </c>
      <c r="C207" s="1166" t="s">
        <v>691</v>
      </c>
      <c r="D207" s="1174">
        <v>1118</v>
      </c>
      <c r="E207" s="1175">
        <v>2</v>
      </c>
      <c r="F207" s="1176">
        <v>2</v>
      </c>
      <c r="G207" s="1165" t="s">
        <v>258</v>
      </c>
      <c r="H207" s="1166"/>
      <c r="I207" s="1166" t="s">
        <v>283</v>
      </c>
      <c r="J207" s="1167">
        <v>1500</v>
      </c>
      <c r="K207" s="1167"/>
      <c r="L207" s="1167"/>
      <c r="M207" s="1167"/>
      <c r="N207" s="1167"/>
      <c r="O207" s="1167"/>
      <c r="P207" s="1167"/>
      <c r="Q207" s="1167"/>
      <c r="R207" s="1168"/>
      <c r="S207" s="1168"/>
      <c r="T207" s="1169"/>
      <c r="U207" s="1166"/>
      <c r="V207" s="1168"/>
      <c r="W207" s="1168"/>
      <c r="X207" s="1166"/>
      <c r="Y207" s="1170"/>
      <c r="Z207" s="1171"/>
      <c r="AA207" s="1171"/>
      <c r="AB207" s="1171"/>
      <c r="AC207" s="1171"/>
      <c r="AD207" s="1171"/>
      <c r="AE207" s="1171"/>
      <c r="AF207" s="1172"/>
      <c r="AG207" s="1172"/>
      <c r="AH207" s="1173"/>
      <c r="AI207" s="1172"/>
      <c r="AJ207" s="456"/>
      <c r="AL207" s="1418">
        <f t="shared" si="3"/>
        <v>1500</v>
      </c>
    </row>
    <row r="208" spans="2:38">
      <c r="B208" s="1782" t="s">
        <v>837</v>
      </c>
      <c r="C208" s="1166" t="s">
        <v>691</v>
      </c>
      <c r="D208" s="1174">
        <v>1118</v>
      </c>
      <c r="E208" s="1175">
        <v>2</v>
      </c>
      <c r="F208" s="1176">
        <v>2</v>
      </c>
      <c r="G208" s="1165" t="s">
        <v>258</v>
      </c>
      <c r="H208" s="1166"/>
      <c r="I208" s="1166" t="s">
        <v>283</v>
      </c>
      <c r="J208" s="1167">
        <v>1500</v>
      </c>
      <c r="K208" s="1167"/>
      <c r="L208" s="1167"/>
      <c r="M208" s="1167"/>
      <c r="N208" s="1167"/>
      <c r="O208" s="1167"/>
      <c r="P208" s="1167"/>
      <c r="Q208" s="1167"/>
      <c r="R208" s="1168"/>
      <c r="S208" s="1168"/>
      <c r="T208" s="1169"/>
      <c r="U208" s="1166"/>
      <c r="V208" s="1168"/>
      <c r="W208" s="1168"/>
      <c r="X208" s="1166"/>
      <c r="Y208" s="1170"/>
      <c r="Z208" s="1171"/>
      <c r="AA208" s="1171"/>
      <c r="AB208" s="1171"/>
      <c r="AC208" s="1171"/>
      <c r="AD208" s="1171"/>
      <c r="AE208" s="1171"/>
      <c r="AF208" s="1172"/>
      <c r="AG208" s="1172"/>
      <c r="AH208" s="1173"/>
      <c r="AI208" s="1172"/>
      <c r="AJ208" s="456"/>
      <c r="AL208" s="1418">
        <f t="shared" si="3"/>
        <v>1500</v>
      </c>
    </row>
    <row r="209" spans="2:38">
      <c r="B209" s="1782" t="s">
        <v>847</v>
      </c>
      <c r="C209" s="1166" t="s">
        <v>689</v>
      </c>
      <c r="D209" s="1174">
        <v>765</v>
      </c>
      <c r="E209" s="1175">
        <v>1</v>
      </c>
      <c r="F209" s="1176">
        <v>1</v>
      </c>
      <c r="G209" s="1165" t="s">
        <v>258</v>
      </c>
      <c r="H209" s="1166"/>
      <c r="I209" s="1166" t="s">
        <v>283</v>
      </c>
      <c r="J209" s="1167">
        <v>1200</v>
      </c>
      <c r="K209" s="1167"/>
      <c r="L209" s="1167"/>
      <c r="M209" s="1167"/>
      <c r="N209" s="1167"/>
      <c r="O209" s="1167"/>
      <c r="P209" s="1167"/>
      <c r="Q209" s="1167"/>
      <c r="R209" s="1168"/>
      <c r="S209" s="1168"/>
      <c r="T209" s="1169"/>
      <c r="U209" s="1166"/>
      <c r="V209" s="1168"/>
      <c r="W209" s="1168"/>
      <c r="X209" s="1166"/>
      <c r="Y209" s="1170"/>
      <c r="Z209" s="1171"/>
      <c r="AA209" s="1171"/>
      <c r="AB209" s="1171"/>
      <c r="AC209" s="1171"/>
      <c r="AD209" s="1171"/>
      <c r="AE209" s="1171"/>
      <c r="AF209" s="1172"/>
      <c r="AG209" s="1172"/>
      <c r="AH209" s="1173"/>
      <c r="AI209" s="1172"/>
      <c r="AJ209" s="456"/>
      <c r="AL209" s="1418">
        <f t="shared" si="3"/>
        <v>1200</v>
      </c>
    </row>
    <row r="210" spans="2:38">
      <c r="B210" s="1782" t="s">
        <v>849</v>
      </c>
      <c r="C210" s="1166" t="s">
        <v>689</v>
      </c>
      <c r="D210" s="1174">
        <v>765</v>
      </c>
      <c r="E210" s="1175">
        <v>1</v>
      </c>
      <c r="F210" s="1176">
        <v>1</v>
      </c>
      <c r="G210" s="1165" t="s">
        <v>258</v>
      </c>
      <c r="H210" s="1166"/>
      <c r="I210" s="1166" t="s">
        <v>283</v>
      </c>
      <c r="J210" s="1167">
        <v>1200</v>
      </c>
      <c r="K210" s="1167"/>
      <c r="L210" s="1167"/>
      <c r="M210" s="1167"/>
      <c r="N210" s="1167"/>
      <c r="O210" s="1167"/>
      <c r="P210" s="1167"/>
      <c r="Q210" s="1167"/>
      <c r="R210" s="1168"/>
      <c r="S210" s="1168"/>
      <c r="T210" s="1169"/>
      <c r="U210" s="1166"/>
      <c r="V210" s="1168"/>
      <c r="W210" s="1168"/>
      <c r="X210" s="1166"/>
      <c r="Y210" s="1170"/>
      <c r="Z210" s="1171"/>
      <c r="AA210" s="1171"/>
      <c r="AB210" s="1171"/>
      <c r="AC210" s="1171"/>
      <c r="AD210" s="1171"/>
      <c r="AE210" s="1171"/>
      <c r="AF210" s="1172"/>
      <c r="AG210" s="1172"/>
      <c r="AH210" s="1173"/>
      <c r="AI210" s="1172"/>
      <c r="AJ210" s="456"/>
      <c r="AL210" s="1418">
        <f t="shared" si="3"/>
        <v>1200</v>
      </c>
    </row>
    <row r="211" spans="2:38">
      <c r="B211" s="1166" t="s">
        <v>855</v>
      </c>
      <c r="C211" s="1166" t="s">
        <v>689</v>
      </c>
      <c r="D211" s="1174">
        <v>765</v>
      </c>
      <c r="E211" s="1175">
        <v>1</v>
      </c>
      <c r="F211" s="1176">
        <v>1</v>
      </c>
      <c r="G211" s="1165" t="s">
        <v>258</v>
      </c>
      <c r="H211" s="1166"/>
      <c r="I211" s="1166" t="s">
        <v>283</v>
      </c>
      <c r="J211" s="1167">
        <v>1200</v>
      </c>
      <c r="K211" s="1167"/>
      <c r="L211" s="1167"/>
      <c r="M211" s="1167"/>
      <c r="N211" s="1167"/>
      <c r="O211" s="1167"/>
      <c r="P211" s="1167"/>
      <c r="Q211" s="1167"/>
      <c r="R211" s="1168"/>
      <c r="S211" s="1168"/>
      <c r="T211" s="1169"/>
      <c r="U211" s="1166"/>
      <c r="V211" s="1168"/>
      <c r="W211" s="1168"/>
      <c r="X211" s="1166"/>
      <c r="Y211" s="1170"/>
      <c r="Z211" s="1171"/>
      <c r="AA211" s="1171"/>
      <c r="AB211" s="1171"/>
      <c r="AC211" s="1171"/>
      <c r="AD211" s="1171"/>
      <c r="AE211" s="1171"/>
      <c r="AF211" s="1172"/>
      <c r="AG211" s="1172"/>
      <c r="AH211" s="1173"/>
      <c r="AI211" s="1172"/>
      <c r="AJ211" s="456"/>
      <c r="AL211" s="1418">
        <f t="shared" si="3"/>
        <v>1200</v>
      </c>
    </row>
    <row r="212" spans="2:38">
      <c r="B212" s="1166" t="s">
        <v>860</v>
      </c>
      <c r="C212" s="1166" t="s">
        <v>689</v>
      </c>
      <c r="D212" s="1174">
        <v>765</v>
      </c>
      <c r="E212" s="1175">
        <v>1</v>
      </c>
      <c r="F212" s="1176">
        <v>1</v>
      </c>
      <c r="G212" s="1165" t="s">
        <v>258</v>
      </c>
      <c r="H212" s="1166"/>
      <c r="I212" s="1166" t="s">
        <v>283</v>
      </c>
      <c r="J212" s="1167">
        <v>1200</v>
      </c>
      <c r="K212" s="1167"/>
      <c r="L212" s="1167"/>
      <c r="M212" s="1167"/>
      <c r="N212" s="1167"/>
      <c r="O212" s="1167"/>
      <c r="P212" s="1167"/>
      <c r="Q212" s="1167"/>
      <c r="R212" s="1168"/>
      <c r="S212" s="1168"/>
      <c r="T212" s="1169"/>
      <c r="U212" s="1166"/>
      <c r="V212" s="1168"/>
      <c r="W212" s="1168"/>
      <c r="X212" s="1166"/>
      <c r="Y212" s="1170"/>
      <c r="Z212" s="1171"/>
      <c r="AA212" s="1171"/>
      <c r="AB212" s="1171"/>
      <c r="AC212" s="1171"/>
      <c r="AD212" s="1171"/>
      <c r="AE212" s="1171"/>
      <c r="AF212" s="1172"/>
      <c r="AG212" s="1172"/>
      <c r="AH212" s="1173"/>
      <c r="AI212" s="1172"/>
      <c r="AJ212" s="456"/>
      <c r="AL212" s="1418">
        <f t="shared" si="3"/>
        <v>1200</v>
      </c>
    </row>
    <row r="213" spans="2:38">
      <c r="B213" s="1166" t="s">
        <v>873</v>
      </c>
      <c r="C213" s="1166" t="s">
        <v>689</v>
      </c>
      <c r="D213" s="1174">
        <v>765</v>
      </c>
      <c r="E213" s="1175">
        <v>1</v>
      </c>
      <c r="F213" s="1176">
        <v>1</v>
      </c>
      <c r="G213" s="1165" t="s">
        <v>258</v>
      </c>
      <c r="H213" s="1166"/>
      <c r="I213" s="1166" t="s">
        <v>283</v>
      </c>
      <c r="J213" s="1167">
        <v>1200</v>
      </c>
      <c r="K213" s="1167"/>
      <c r="L213" s="1167"/>
      <c r="M213" s="1167"/>
      <c r="N213" s="1167"/>
      <c r="O213" s="1167"/>
      <c r="P213" s="1167"/>
      <c r="Q213" s="1167"/>
      <c r="R213" s="1168"/>
      <c r="S213" s="1168"/>
      <c r="T213" s="1169"/>
      <c r="U213" s="1166"/>
      <c r="V213" s="1168"/>
      <c r="W213" s="1168"/>
      <c r="X213" s="1166"/>
      <c r="Y213" s="1170"/>
      <c r="Z213" s="1171"/>
      <c r="AA213" s="1171"/>
      <c r="AB213" s="1171"/>
      <c r="AC213" s="1171"/>
      <c r="AD213" s="1171"/>
      <c r="AE213" s="1171"/>
      <c r="AF213" s="1172"/>
      <c r="AG213" s="1172"/>
      <c r="AH213" s="1173"/>
      <c r="AI213" s="1172"/>
      <c r="AJ213" s="456"/>
      <c r="AL213" s="1418">
        <f t="shared" si="3"/>
        <v>1200</v>
      </c>
    </row>
    <row r="214" spans="2:38">
      <c r="B214" s="1166" t="s">
        <v>876</v>
      </c>
      <c r="C214" s="1166" t="s">
        <v>689</v>
      </c>
      <c r="D214" s="1174">
        <v>765</v>
      </c>
      <c r="E214" s="1175">
        <v>1</v>
      </c>
      <c r="F214" s="1176">
        <v>1</v>
      </c>
      <c r="G214" s="1165" t="s">
        <v>258</v>
      </c>
      <c r="H214" s="1166"/>
      <c r="I214" s="1166" t="s">
        <v>283</v>
      </c>
      <c r="J214" s="1167">
        <v>1200</v>
      </c>
      <c r="K214" s="1167"/>
      <c r="L214" s="1167"/>
      <c r="M214" s="1167"/>
      <c r="N214" s="1167"/>
      <c r="O214" s="1167"/>
      <c r="P214" s="1167"/>
      <c r="Q214" s="1167"/>
      <c r="R214" s="1168"/>
      <c r="S214" s="1168"/>
      <c r="T214" s="1169"/>
      <c r="U214" s="1166"/>
      <c r="V214" s="1168"/>
      <c r="W214" s="1168"/>
      <c r="X214" s="1166"/>
      <c r="Y214" s="1170"/>
      <c r="Z214" s="1171"/>
      <c r="AA214" s="1171"/>
      <c r="AB214" s="1171"/>
      <c r="AC214" s="1171"/>
      <c r="AD214" s="1171"/>
      <c r="AE214" s="1171"/>
      <c r="AF214" s="1172"/>
      <c r="AG214" s="1172"/>
      <c r="AH214" s="1173"/>
      <c r="AI214" s="1172"/>
      <c r="AJ214" s="456"/>
      <c r="AL214" s="1418">
        <f t="shared" si="3"/>
        <v>1200</v>
      </c>
    </row>
    <row r="215" spans="2:38">
      <c r="B215" s="1166" t="s">
        <v>884</v>
      </c>
      <c r="C215" s="1166" t="s">
        <v>689</v>
      </c>
      <c r="D215" s="1174">
        <v>765</v>
      </c>
      <c r="E215" s="1175">
        <v>1</v>
      </c>
      <c r="F215" s="1176">
        <v>1</v>
      </c>
      <c r="G215" s="1165" t="s">
        <v>258</v>
      </c>
      <c r="H215" s="1166"/>
      <c r="I215" s="1166" t="s">
        <v>283</v>
      </c>
      <c r="J215" s="1167">
        <v>1200</v>
      </c>
      <c r="K215" s="1167"/>
      <c r="L215" s="1167"/>
      <c r="M215" s="1167"/>
      <c r="N215" s="1167"/>
      <c r="O215" s="1167"/>
      <c r="P215" s="1167"/>
      <c r="Q215" s="1167"/>
      <c r="R215" s="1168"/>
      <c r="S215" s="1168"/>
      <c r="T215" s="1169"/>
      <c r="U215" s="1166"/>
      <c r="V215" s="1168"/>
      <c r="W215" s="1168"/>
      <c r="X215" s="1166"/>
      <c r="Y215" s="1170"/>
      <c r="Z215" s="1171"/>
      <c r="AA215" s="1171"/>
      <c r="AB215" s="1171"/>
      <c r="AC215" s="1171"/>
      <c r="AD215" s="1171"/>
      <c r="AE215" s="1171"/>
      <c r="AF215" s="1172"/>
      <c r="AG215" s="1172"/>
      <c r="AH215" s="1173"/>
      <c r="AI215" s="1172"/>
      <c r="AJ215" s="456"/>
      <c r="AL215" s="1418">
        <f t="shared" si="3"/>
        <v>1200</v>
      </c>
    </row>
    <row r="216" spans="2:38">
      <c r="B216" s="1166" t="s">
        <v>885</v>
      </c>
      <c r="C216" s="1166" t="s">
        <v>691</v>
      </c>
      <c r="D216" s="1174">
        <v>1118</v>
      </c>
      <c r="E216" s="1175">
        <v>2</v>
      </c>
      <c r="F216" s="1176">
        <v>2</v>
      </c>
      <c r="G216" s="1165" t="s">
        <v>258</v>
      </c>
      <c r="H216" s="1166"/>
      <c r="I216" s="1166" t="s">
        <v>283</v>
      </c>
      <c r="J216" s="1167">
        <v>1500</v>
      </c>
      <c r="K216" s="1167"/>
      <c r="L216" s="1167"/>
      <c r="M216" s="1167"/>
      <c r="N216" s="1167"/>
      <c r="O216" s="1167"/>
      <c r="P216" s="1167"/>
      <c r="Q216" s="1167"/>
      <c r="R216" s="1168"/>
      <c r="S216" s="1168"/>
      <c r="T216" s="1169"/>
      <c r="U216" s="1166"/>
      <c r="V216" s="1168"/>
      <c r="W216" s="1168"/>
      <c r="X216" s="1166"/>
      <c r="Y216" s="1170"/>
      <c r="Z216" s="1171"/>
      <c r="AA216" s="1171"/>
      <c r="AB216" s="1171"/>
      <c r="AC216" s="1171"/>
      <c r="AD216" s="1171"/>
      <c r="AE216" s="1171"/>
      <c r="AF216" s="1172"/>
      <c r="AG216" s="1172"/>
      <c r="AH216" s="1173"/>
      <c r="AI216" s="1172"/>
      <c r="AJ216" s="456"/>
      <c r="AL216" s="1418">
        <f t="shared" si="3"/>
        <v>1500</v>
      </c>
    </row>
    <row r="217" spans="2:38">
      <c r="B217" s="1166" t="s">
        <v>895</v>
      </c>
      <c r="C217" s="1166" t="s">
        <v>689</v>
      </c>
      <c r="D217" s="1174">
        <v>765</v>
      </c>
      <c r="E217" s="1175">
        <v>1</v>
      </c>
      <c r="F217" s="1176">
        <v>1</v>
      </c>
      <c r="G217" s="1165" t="s">
        <v>258</v>
      </c>
      <c r="H217" s="1166"/>
      <c r="I217" s="1166" t="s">
        <v>283</v>
      </c>
      <c r="J217" s="1167">
        <v>1200</v>
      </c>
      <c r="K217" s="1167"/>
      <c r="L217" s="1167"/>
      <c r="M217" s="1167"/>
      <c r="N217" s="1167"/>
      <c r="O217" s="1167"/>
      <c r="P217" s="1167"/>
      <c r="Q217" s="1167"/>
      <c r="R217" s="1168"/>
      <c r="S217" s="1168"/>
      <c r="T217" s="1169"/>
      <c r="U217" s="1166"/>
      <c r="V217" s="1168"/>
      <c r="W217" s="1168"/>
      <c r="X217" s="1166"/>
      <c r="Y217" s="1170"/>
      <c r="Z217" s="1171"/>
      <c r="AA217" s="1171"/>
      <c r="AB217" s="1171"/>
      <c r="AC217" s="1171"/>
      <c r="AD217" s="1171"/>
      <c r="AE217" s="1171"/>
      <c r="AF217" s="1172"/>
      <c r="AG217" s="1172"/>
      <c r="AH217" s="1173"/>
      <c r="AI217" s="1172"/>
      <c r="AJ217" s="456"/>
      <c r="AL217" s="1418">
        <f t="shared" si="3"/>
        <v>1200</v>
      </c>
    </row>
    <row r="218" spans="2:38">
      <c r="B218" s="1166" t="s">
        <v>897</v>
      </c>
      <c r="C218" s="1166" t="s">
        <v>689</v>
      </c>
      <c r="D218" s="1174">
        <v>765</v>
      </c>
      <c r="E218" s="1175">
        <v>1</v>
      </c>
      <c r="F218" s="1176">
        <v>1</v>
      </c>
      <c r="G218" s="1165" t="s">
        <v>258</v>
      </c>
      <c r="H218" s="1166"/>
      <c r="I218" s="1166" t="s">
        <v>283</v>
      </c>
      <c r="J218" s="1167">
        <v>1200</v>
      </c>
      <c r="K218" s="1167"/>
      <c r="L218" s="1167"/>
      <c r="M218" s="1167"/>
      <c r="N218" s="1167"/>
      <c r="O218" s="1167"/>
      <c r="P218" s="1167"/>
      <c r="Q218" s="1167"/>
      <c r="R218" s="1168"/>
      <c r="S218" s="1168"/>
      <c r="T218" s="1169"/>
      <c r="U218" s="1166"/>
      <c r="V218" s="1168"/>
      <c r="W218" s="1168"/>
      <c r="X218" s="1166"/>
      <c r="Y218" s="1170"/>
      <c r="Z218" s="1171"/>
      <c r="AA218" s="1171"/>
      <c r="AB218" s="1171"/>
      <c r="AC218" s="1171"/>
      <c r="AD218" s="1171"/>
      <c r="AE218" s="1171"/>
      <c r="AF218" s="1172"/>
      <c r="AG218" s="1172"/>
      <c r="AH218" s="1173"/>
      <c r="AI218" s="1172"/>
      <c r="AJ218" s="456"/>
      <c r="AL218" s="1418">
        <f t="shared" si="3"/>
        <v>1200</v>
      </c>
    </row>
    <row r="219" spans="2:38">
      <c r="B219" s="1166" t="s">
        <v>908</v>
      </c>
      <c r="C219" s="1166" t="s">
        <v>689</v>
      </c>
      <c r="D219" s="1174">
        <v>765</v>
      </c>
      <c r="E219" s="1175">
        <v>1</v>
      </c>
      <c r="F219" s="1176">
        <v>1</v>
      </c>
      <c r="G219" s="1165" t="s">
        <v>258</v>
      </c>
      <c r="H219" s="1166"/>
      <c r="I219" s="1166" t="s">
        <v>283</v>
      </c>
      <c r="J219" s="1167">
        <v>1200</v>
      </c>
      <c r="K219" s="1167"/>
      <c r="L219" s="1167"/>
      <c r="M219" s="1167"/>
      <c r="N219" s="1167"/>
      <c r="O219" s="1167"/>
      <c r="P219" s="1167"/>
      <c r="Q219" s="1167"/>
      <c r="R219" s="1168"/>
      <c r="S219" s="1168"/>
      <c r="T219" s="1169"/>
      <c r="U219" s="1166"/>
      <c r="V219" s="1168"/>
      <c r="W219" s="1168"/>
      <c r="X219" s="1166"/>
      <c r="Y219" s="1170"/>
      <c r="Z219" s="1171"/>
      <c r="AA219" s="1171"/>
      <c r="AB219" s="1171"/>
      <c r="AC219" s="1171"/>
      <c r="AD219" s="1171"/>
      <c r="AE219" s="1171"/>
      <c r="AF219" s="1172"/>
      <c r="AG219" s="1172"/>
      <c r="AH219" s="1173"/>
      <c r="AI219" s="1172"/>
      <c r="AJ219" s="456"/>
      <c r="AL219" s="1418">
        <f t="shared" si="3"/>
        <v>1200</v>
      </c>
    </row>
    <row r="220" spans="2:38">
      <c r="B220" s="1166" t="s">
        <v>909</v>
      </c>
      <c r="C220" s="1166" t="s">
        <v>689</v>
      </c>
      <c r="D220" s="1174">
        <v>765</v>
      </c>
      <c r="E220" s="1175">
        <v>1</v>
      </c>
      <c r="F220" s="1176">
        <v>1</v>
      </c>
      <c r="G220" s="1165" t="s">
        <v>258</v>
      </c>
      <c r="H220" s="1166"/>
      <c r="I220" s="1166" t="s">
        <v>283</v>
      </c>
      <c r="J220" s="1167">
        <v>1200</v>
      </c>
      <c r="K220" s="1167"/>
      <c r="L220" s="1167"/>
      <c r="M220" s="1167"/>
      <c r="N220" s="1167"/>
      <c r="O220" s="1167"/>
      <c r="P220" s="1167"/>
      <c r="Q220" s="1167"/>
      <c r="R220" s="1168"/>
      <c r="S220" s="1168"/>
      <c r="T220" s="1169"/>
      <c r="U220" s="1166"/>
      <c r="V220" s="1168"/>
      <c r="W220" s="1168"/>
      <c r="X220" s="1166"/>
      <c r="Y220" s="1170"/>
      <c r="Z220" s="1171"/>
      <c r="AA220" s="1171"/>
      <c r="AB220" s="1171"/>
      <c r="AC220" s="1171"/>
      <c r="AD220" s="1171"/>
      <c r="AE220" s="1171"/>
      <c r="AF220" s="1172"/>
      <c r="AG220" s="1172"/>
      <c r="AH220" s="1173"/>
      <c r="AI220" s="1172"/>
      <c r="AJ220" s="456"/>
      <c r="AL220" s="1418">
        <f t="shared" si="3"/>
        <v>1200</v>
      </c>
    </row>
    <row r="221" spans="2:38">
      <c r="B221" s="1166"/>
      <c r="C221" s="1166"/>
      <c r="D221" s="1174"/>
      <c r="E221" s="1175"/>
      <c r="F221" s="1176"/>
      <c r="G221" s="1165"/>
      <c r="H221" s="1166"/>
      <c r="I221" s="1166"/>
      <c r="J221" s="1167"/>
      <c r="K221" s="1167"/>
      <c r="L221" s="1167"/>
      <c r="M221" s="1167"/>
      <c r="N221" s="1167"/>
      <c r="O221" s="1167"/>
      <c r="P221" s="1167"/>
      <c r="Q221" s="1167"/>
      <c r="R221" s="1168"/>
      <c r="S221" s="1168"/>
      <c r="T221" s="1169"/>
      <c r="U221" s="1166"/>
      <c r="V221" s="1168"/>
      <c r="W221" s="1168"/>
      <c r="X221" s="1166"/>
      <c r="Y221" s="1170"/>
      <c r="Z221" s="1171"/>
      <c r="AA221" s="1171"/>
      <c r="AB221" s="1171"/>
      <c r="AC221" s="1171"/>
      <c r="AD221" s="1171"/>
      <c r="AE221" s="1171"/>
      <c r="AF221" s="1172"/>
      <c r="AG221" s="1172"/>
      <c r="AH221" s="1173"/>
      <c r="AI221" s="1172"/>
      <c r="AJ221" s="456"/>
      <c r="AL221" s="1418">
        <f t="shared" ref="AL221:AL261" si="4">IF(K221&gt;1,K221,J221)</f>
        <v>0</v>
      </c>
    </row>
    <row r="222" spans="2:38">
      <c r="B222" s="1166"/>
      <c r="C222" s="1166"/>
      <c r="D222" s="1174"/>
      <c r="E222" s="1175"/>
      <c r="F222" s="1176"/>
      <c r="G222" s="1165"/>
      <c r="H222" s="1166"/>
      <c r="I222" s="1166"/>
      <c r="J222" s="1167"/>
      <c r="K222" s="1167"/>
      <c r="L222" s="1167"/>
      <c r="M222" s="1167"/>
      <c r="N222" s="1167"/>
      <c r="O222" s="1167"/>
      <c r="P222" s="1167"/>
      <c r="Q222" s="1167"/>
      <c r="R222" s="1168"/>
      <c r="S222" s="1168"/>
      <c r="T222" s="1169"/>
      <c r="U222" s="1166"/>
      <c r="V222" s="1168"/>
      <c r="W222" s="1168"/>
      <c r="X222" s="1166"/>
      <c r="Y222" s="1170"/>
      <c r="Z222" s="1171"/>
      <c r="AA222" s="1171"/>
      <c r="AB222" s="1171"/>
      <c r="AC222" s="1171"/>
      <c r="AD222" s="1171"/>
      <c r="AE222" s="1171"/>
      <c r="AF222" s="1172"/>
      <c r="AG222" s="1172"/>
      <c r="AH222" s="1173"/>
      <c r="AI222" s="1172"/>
      <c r="AJ222" s="456"/>
      <c r="AL222" s="1418">
        <f t="shared" si="4"/>
        <v>0</v>
      </c>
    </row>
    <row r="223" spans="2:38">
      <c r="B223" s="1166"/>
      <c r="C223" s="1166"/>
      <c r="D223" s="1174"/>
      <c r="E223" s="1175"/>
      <c r="F223" s="1176"/>
      <c r="G223" s="1165"/>
      <c r="H223" s="1166"/>
      <c r="I223" s="1166"/>
      <c r="J223" s="1167"/>
      <c r="K223" s="1167"/>
      <c r="L223" s="1167"/>
      <c r="M223" s="1167"/>
      <c r="N223" s="1167"/>
      <c r="O223" s="1167"/>
      <c r="P223" s="1167"/>
      <c r="Q223" s="1167"/>
      <c r="R223" s="1168"/>
      <c r="S223" s="1168"/>
      <c r="T223" s="1169"/>
      <c r="U223" s="1166"/>
      <c r="V223" s="1168"/>
      <c r="W223" s="1168"/>
      <c r="X223" s="1166"/>
      <c r="Y223" s="1170"/>
      <c r="Z223" s="1171"/>
      <c r="AA223" s="1171"/>
      <c r="AB223" s="1171"/>
      <c r="AC223" s="1171"/>
      <c r="AD223" s="1171"/>
      <c r="AE223" s="1171"/>
      <c r="AF223" s="1172"/>
      <c r="AG223" s="1172"/>
      <c r="AH223" s="1173"/>
      <c r="AI223" s="1172"/>
      <c r="AJ223" s="456"/>
      <c r="AL223" s="1418">
        <f t="shared" si="4"/>
        <v>0</v>
      </c>
    </row>
    <row r="224" spans="2:38">
      <c r="B224" s="1166"/>
      <c r="C224" s="1166"/>
      <c r="D224" s="1174"/>
      <c r="E224" s="1175"/>
      <c r="F224" s="1176"/>
      <c r="G224" s="1165"/>
      <c r="H224" s="1166"/>
      <c r="I224" s="1166"/>
      <c r="J224" s="1167"/>
      <c r="K224" s="1167"/>
      <c r="L224" s="1167"/>
      <c r="M224" s="1167"/>
      <c r="N224" s="1167"/>
      <c r="O224" s="1167"/>
      <c r="P224" s="1167"/>
      <c r="Q224" s="1167"/>
      <c r="R224" s="1168"/>
      <c r="S224" s="1168"/>
      <c r="T224" s="1169"/>
      <c r="U224" s="1166"/>
      <c r="V224" s="1168"/>
      <c r="W224" s="1168"/>
      <c r="X224" s="1166"/>
      <c r="Y224" s="1170"/>
      <c r="Z224" s="1171"/>
      <c r="AA224" s="1171"/>
      <c r="AB224" s="1171"/>
      <c r="AC224" s="1171"/>
      <c r="AD224" s="1171"/>
      <c r="AE224" s="1171"/>
      <c r="AF224" s="1172"/>
      <c r="AG224" s="1172"/>
      <c r="AH224" s="1173"/>
      <c r="AI224" s="1172"/>
      <c r="AJ224" s="456"/>
      <c r="AL224" s="1418">
        <f t="shared" si="4"/>
        <v>0</v>
      </c>
    </row>
    <row r="225" spans="2:38">
      <c r="B225" s="1166"/>
      <c r="C225" s="1166"/>
      <c r="D225" s="1174"/>
      <c r="E225" s="1175"/>
      <c r="F225" s="1176"/>
      <c r="G225" s="1165"/>
      <c r="H225" s="1166"/>
      <c r="I225" s="1166"/>
      <c r="J225" s="1167"/>
      <c r="K225" s="1167"/>
      <c r="L225" s="1167"/>
      <c r="M225" s="1167"/>
      <c r="N225" s="1167"/>
      <c r="O225" s="1167"/>
      <c r="P225" s="1167"/>
      <c r="Q225" s="1167"/>
      <c r="R225" s="1168"/>
      <c r="S225" s="1168"/>
      <c r="T225" s="1169"/>
      <c r="U225" s="1166"/>
      <c r="V225" s="1168"/>
      <c r="W225" s="1168"/>
      <c r="X225" s="1166"/>
      <c r="Y225" s="1170"/>
      <c r="Z225" s="1171"/>
      <c r="AA225" s="1171"/>
      <c r="AB225" s="1171"/>
      <c r="AC225" s="1171"/>
      <c r="AD225" s="1171"/>
      <c r="AE225" s="1171"/>
      <c r="AF225" s="1172"/>
      <c r="AG225" s="1172"/>
      <c r="AH225" s="1173"/>
      <c r="AI225" s="1172"/>
      <c r="AJ225" s="456"/>
      <c r="AL225" s="1418">
        <f t="shared" si="4"/>
        <v>0</v>
      </c>
    </row>
    <row r="226" spans="2:38">
      <c r="B226" s="1166"/>
      <c r="C226" s="1166"/>
      <c r="D226" s="1174"/>
      <c r="E226" s="1175"/>
      <c r="F226" s="1176"/>
      <c r="G226" s="1165"/>
      <c r="H226" s="1166"/>
      <c r="I226" s="1166"/>
      <c r="J226" s="1167"/>
      <c r="K226" s="1167"/>
      <c r="L226" s="1167"/>
      <c r="M226" s="1167"/>
      <c r="N226" s="1167"/>
      <c r="O226" s="1167"/>
      <c r="P226" s="1167"/>
      <c r="Q226" s="1167"/>
      <c r="R226" s="1168"/>
      <c r="S226" s="1168"/>
      <c r="T226" s="1169"/>
      <c r="U226" s="1166"/>
      <c r="V226" s="1168"/>
      <c r="W226" s="1168"/>
      <c r="X226" s="1166"/>
      <c r="Y226" s="1170"/>
      <c r="Z226" s="1171"/>
      <c r="AA226" s="1171"/>
      <c r="AB226" s="1171"/>
      <c r="AC226" s="1171"/>
      <c r="AD226" s="1171"/>
      <c r="AE226" s="1171"/>
      <c r="AF226" s="1172"/>
      <c r="AG226" s="1172"/>
      <c r="AH226" s="1173"/>
      <c r="AI226" s="1172"/>
      <c r="AJ226" s="456"/>
      <c r="AL226" s="1418">
        <f t="shared" si="4"/>
        <v>0</v>
      </c>
    </row>
    <row r="227" spans="2:38">
      <c r="B227" s="1166"/>
      <c r="C227" s="1166"/>
      <c r="D227" s="1174"/>
      <c r="E227" s="1175"/>
      <c r="F227" s="1176"/>
      <c r="G227" s="1165"/>
      <c r="H227" s="1166"/>
      <c r="I227" s="1166"/>
      <c r="J227" s="1167"/>
      <c r="K227" s="1167"/>
      <c r="L227" s="1167"/>
      <c r="M227" s="1167"/>
      <c r="N227" s="1167"/>
      <c r="O227" s="1167"/>
      <c r="P227" s="1167"/>
      <c r="Q227" s="1167"/>
      <c r="R227" s="1168"/>
      <c r="S227" s="1168"/>
      <c r="T227" s="1169"/>
      <c r="U227" s="1166"/>
      <c r="V227" s="1168"/>
      <c r="W227" s="1168"/>
      <c r="X227" s="1166"/>
      <c r="Y227" s="1170"/>
      <c r="Z227" s="1171"/>
      <c r="AA227" s="1171"/>
      <c r="AB227" s="1171"/>
      <c r="AC227" s="1171"/>
      <c r="AD227" s="1171"/>
      <c r="AE227" s="1171"/>
      <c r="AF227" s="1172"/>
      <c r="AG227" s="1172"/>
      <c r="AH227" s="1173"/>
      <c r="AI227" s="1172"/>
      <c r="AJ227" s="456"/>
      <c r="AL227" s="1418">
        <f t="shared" si="4"/>
        <v>0</v>
      </c>
    </row>
    <row r="228" spans="2:38">
      <c r="B228" s="1166"/>
      <c r="C228" s="1166"/>
      <c r="D228" s="1174"/>
      <c r="E228" s="1175"/>
      <c r="F228" s="1176"/>
      <c r="G228" s="1165"/>
      <c r="H228" s="1166"/>
      <c r="I228" s="1166"/>
      <c r="J228" s="1167"/>
      <c r="K228" s="1167"/>
      <c r="L228" s="1167"/>
      <c r="M228" s="1167"/>
      <c r="N228" s="1167"/>
      <c r="O228" s="1167"/>
      <c r="P228" s="1167"/>
      <c r="Q228" s="1167"/>
      <c r="R228" s="1168"/>
      <c r="S228" s="1168"/>
      <c r="T228" s="1169"/>
      <c r="U228" s="1166"/>
      <c r="V228" s="1168"/>
      <c r="W228" s="1168"/>
      <c r="X228" s="1166"/>
      <c r="Y228" s="1170"/>
      <c r="Z228" s="1171"/>
      <c r="AA228" s="1171"/>
      <c r="AB228" s="1171"/>
      <c r="AC228" s="1171"/>
      <c r="AD228" s="1171"/>
      <c r="AE228" s="1171"/>
      <c r="AF228" s="1172"/>
      <c r="AG228" s="1172"/>
      <c r="AH228" s="1173"/>
      <c r="AI228" s="1172"/>
      <c r="AJ228" s="456"/>
      <c r="AL228" s="1418">
        <f t="shared" si="4"/>
        <v>0</v>
      </c>
    </row>
    <row r="229" spans="2:38">
      <c r="B229" s="1166"/>
      <c r="C229" s="1166"/>
      <c r="D229" s="1174"/>
      <c r="E229" s="1175"/>
      <c r="F229" s="1176"/>
      <c r="G229" s="1165"/>
      <c r="H229" s="1166"/>
      <c r="I229" s="1166"/>
      <c r="J229" s="1167"/>
      <c r="K229" s="1167"/>
      <c r="L229" s="1167"/>
      <c r="M229" s="1167"/>
      <c r="N229" s="1167"/>
      <c r="O229" s="1167"/>
      <c r="P229" s="1167"/>
      <c r="Q229" s="1167"/>
      <c r="R229" s="1168"/>
      <c r="S229" s="1168"/>
      <c r="T229" s="1169"/>
      <c r="U229" s="1166"/>
      <c r="V229" s="1168"/>
      <c r="W229" s="1168"/>
      <c r="X229" s="1166"/>
      <c r="Y229" s="1170"/>
      <c r="Z229" s="1171"/>
      <c r="AA229" s="1171"/>
      <c r="AB229" s="1171"/>
      <c r="AC229" s="1171"/>
      <c r="AD229" s="1171"/>
      <c r="AE229" s="1171"/>
      <c r="AF229" s="1172"/>
      <c r="AG229" s="1172"/>
      <c r="AH229" s="1173"/>
      <c r="AI229" s="1172"/>
      <c r="AJ229" s="456"/>
      <c r="AL229" s="1418">
        <f t="shared" si="4"/>
        <v>0</v>
      </c>
    </row>
    <row r="230" spans="2:38">
      <c r="B230" s="1166"/>
      <c r="C230" s="1166"/>
      <c r="D230" s="1174"/>
      <c r="E230" s="1175"/>
      <c r="F230" s="1176"/>
      <c r="G230" s="1165"/>
      <c r="H230" s="1166"/>
      <c r="I230" s="1166"/>
      <c r="J230" s="1167"/>
      <c r="K230" s="1167"/>
      <c r="L230" s="1167"/>
      <c r="M230" s="1167"/>
      <c r="N230" s="1167"/>
      <c r="O230" s="1167"/>
      <c r="P230" s="1167"/>
      <c r="Q230" s="1167"/>
      <c r="R230" s="1168"/>
      <c r="S230" s="1168"/>
      <c r="T230" s="1169"/>
      <c r="U230" s="1166"/>
      <c r="V230" s="1168"/>
      <c r="W230" s="1168"/>
      <c r="X230" s="1166"/>
      <c r="Y230" s="1170"/>
      <c r="Z230" s="1171"/>
      <c r="AA230" s="1171"/>
      <c r="AB230" s="1171"/>
      <c r="AC230" s="1171"/>
      <c r="AD230" s="1171"/>
      <c r="AE230" s="1171"/>
      <c r="AF230" s="1172"/>
      <c r="AG230" s="1172"/>
      <c r="AH230" s="1173"/>
      <c r="AI230" s="1172"/>
      <c r="AJ230" s="456"/>
      <c r="AL230" s="1418">
        <f t="shared" si="4"/>
        <v>0</v>
      </c>
    </row>
    <row r="231" spans="2:38">
      <c r="B231" s="1166"/>
      <c r="C231" s="1166"/>
      <c r="D231" s="1174"/>
      <c r="E231" s="1175"/>
      <c r="F231" s="1176"/>
      <c r="G231" s="1165"/>
      <c r="H231" s="1166"/>
      <c r="I231" s="1166"/>
      <c r="J231" s="1167"/>
      <c r="K231" s="1167"/>
      <c r="L231" s="1167"/>
      <c r="M231" s="1167"/>
      <c r="N231" s="1167"/>
      <c r="O231" s="1167"/>
      <c r="P231" s="1167"/>
      <c r="Q231" s="1167"/>
      <c r="R231" s="1168"/>
      <c r="S231" s="1168"/>
      <c r="T231" s="1169"/>
      <c r="U231" s="1166"/>
      <c r="V231" s="1168"/>
      <c r="W231" s="1168"/>
      <c r="X231" s="1166"/>
      <c r="Y231" s="1170"/>
      <c r="Z231" s="1171"/>
      <c r="AA231" s="1171"/>
      <c r="AB231" s="1171"/>
      <c r="AC231" s="1171"/>
      <c r="AD231" s="1171"/>
      <c r="AE231" s="1171"/>
      <c r="AF231" s="1172"/>
      <c r="AG231" s="1172"/>
      <c r="AH231" s="1173"/>
      <c r="AI231" s="1172"/>
      <c r="AJ231" s="456"/>
      <c r="AL231" s="1418">
        <f t="shared" si="4"/>
        <v>0</v>
      </c>
    </row>
    <row r="232" spans="2:38">
      <c r="B232" s="1166"/>
      <c r="C232" s="1166"/>
      <c r="D232" s="1174"/>
      <c r="E232" s="1175"/>
      <c r="F232" s="1176"/>
      <c r="G232" s="1165"/>
      <c r="H232" s="1166"/>
      <c r="I232" s="1166"/>
      <c r="J232" s="1167"/>
      <c r="K232" s="1167"/>
      <c r="L232" s="1167"/>
      <c r="M232" s="1167"/>
      <c r="N232" s="1167"/>
      <c r="O232" s="1167"/>
      <c r="P232" s="1167"/>
      <c r="Q232" s="1167"/>
      <c r="R232" s="1168"/>
      <c r="S232" s="1168"/>
      <c r="T232" s="1169"/>
      <c r="U232" s="1166"/>
      <c r="V232" s="1168"/>
      <c r="W232" s="1168"/>
      <c r="X232" s="1166"/>
      <c r="Y232" s="1170"/>
      <c r="Z232" s="1171"/>
      <c r="AA232" s="1171"/>
      <c r="AB232" s="1171"/>
      <c r="AC232" s="1171"/>
      <c r="AD232" s="1171"/>
      <c r="AE232" s="1171"/>
      <c r="AF232" s="1172"/>
      <c r="AG232" s="1172"/>
      <c r="AH232" s="1173"/>
      <c r="AI232" s="1172"/>
      <c r="AJ232" s="456"/>
      <c r="AL232" s="1418">
        <f t="shared" si="4"/>
        <v>0</v>
      </c>
    </row>
    <row r="233" spans="2:38">
      <c r="B233" s="1166"/>
      <c r="C233" s="1166"/>
      <c r="D233" s="1174"/>
      <c r="E233" s="1175"/>
      <c r="F233" s="1176"/>
      <c r="G233" s="1165"/>
      <c r="H233" s="1166"/>
      <c r="I233" s="1166"/>
      <c r="J233" s="1167"/>
      <c r="K233" s="1167"/>
      <c r="L233" s="1167"/>
      <c r="M233" s="1167"/>
      <c r="N233" s="1167"/>
      <c r="O233" s="1167"/>
      <c r="P233" s="1167"/>
      <c r="Q233" s="1167"/>
      <c r="R233" s="1168"/>
      <c r="S233" s="1168"/>
      <c r="T233" s="1169"/>
      <c r="U233" s="1166"/>
      <c r="V233" s="1168"/>
      <c r="W233" s="1168"/>
      <c r="X233" s="1166"/>
      <c r="Y233" s="1170"/>
      <c r="Z233" s="1171"/>
      <c r="AA233" s="1171"/>
      <c r="AB233" s="1171"/>
      <c r="AC233" s="1171"/>
      <c r="AD233" s="1171"/>
      <c r="AE233" s="1171"/>
      <c r="AF233" s="1172"/>
      <c r="AG233" s="1172"/>
      <c r="AH233" s="1173"/>
      <c r="AI233" s="1172"/>
      <c r="AJ233" s="456"/>
      <c r="AL233" s="1418">
        <f t="shared" si="4"/>
        <v>0</v>
      </c>
    </row>
    <row r="234" spans="2:38">
      <c r="B234" s="1166"/>
      <c r="C234" s="1166"/>
      <c r="D234" s="1174"/>
      <c r="E234" s="1175"/>
      <c r="F234" s="1176"/>
      <c r="G234" s="1165"/>
      <c r="H234" s="1166"/>
      <c r="I234" s="1166"/>
      <c r="J234" s="1167"/>
      <c r="K234" s="1167"/>
      <c r="L234" s="1167"/>
      <c r="M234" s="1167"/>
      <c r="N234" s="1167"/>
      <c r="O234" s="1167"/>
      <c r="P234" s="1167"/>
      <c r="Q234" s="1167"/>
      <c r="R234" s="1168"/>
      <c r="S234" s="1168"/>
      <c r="T234" s="1169"/>
      <c r="U234" s="1166"/>
      <c r="V234" s="1168"/>
      <c r="W234" s="1168"/>
      <c r="X234" s="1166"/>
      <c r="Y234" s="1170"/>
      <c r="Z234" s="1171"/>
      <c r="AA234" s="1171"/>
      <c r="AB234" s="1171"/>
      <c r="AC234" s="1171"/>
      <c r="AD234" s="1171"/>
      <c r="AE234" s="1171"/>
      <c r="AF234" s="1172"/>
      <c r="AG234" s="1172"/>
      <c r="AH234" s="1173"/>
      <c r="AI234" s="1172"/>
      <c r="AJ234" s="456"/>
      <c r="AL234" s="1418">
        <f t="shared" si="4"/>
        <v>0</v>
      </c>
    </row>
    <row r="235" spans="2:38">
      <c r="B235" s="1166"/>
      <c r="C235" s="1166"/>
      <c r="D235" s="1174"/>
      <c r="E235" s="1175"/>
      <c r="F235" s="1176"/>
      <c r="G235" s="1165"/>
      <c r="H235" s="1166"/>
      <c r="I235" s="1166"/>
      <c r="J235" s="1167"/>
      <c r="K235" s="1167"/>
      <c r="L235" s="1167"/>
      <c r="M235" s="1167"/>
      <c r="N235" s="1167"/>
      <c r="O235" s="1167"/>
      <c r="P235" s="1167"/>
      <c r="Q235" s="1167"/>
      <c r="R235" s="1168"/>
      <c r="S235" s="1168"/>
      <c r="T235" s="1169"/>
      <c r="U235" s="1166"/>
      <c r="V235" s="1168"/>
      <c r="W235" s="1168"/>
      <c r="X235" s="1166"/>
      <c r="Y235" s="1170"/>
      <c r="Z235" s="1171"/>
      <c r="AA235" s="1171"/>
      <c r="AB235" s="1171"/>
      <c r="AC235" s="1171"/>
      <c r="AD235" s="1171"/>
      <c r="AE235" s="1171"/>
      <c r="AF235" s="1172"/>
      <c r="AG235" s="1172"/>
      <c r="AH235" s="1173"/>
      <c r="AI235" s="1172"/>
      <c r="AJ235" s="456"/>
      <c r="AL235" s="1418">
        <f t="shared" si="4"/>
        <v>0</v>
      </c>
    </row>
    <row r="236" spans="2:38">
      <c r="B236" s="1166"/>
      <c r="C236" s="1166"/>
      <c r="D236" s="1174"/>
      <c r="E236" s="1175"/>
      <c r="F236" s="1176"/>
      <c r="G236" s="1165"/>
      <c r="H236" s="1166"/>
      <c r="I236" s="1166"/>
      <c r="J236" s="1167"/>
      <c r="K236" s="1167"/>
      <c r="L236" s="1167"/>
      <c r="M236" s="1167"/>
      <c r="N236" s="1167"/>
      <c r="O236" s="1167"/>
      <c r="P236" s="1167"/>
      <c r="Q236" s="1167"/>
      <c r="R236" s="1168"/>
      <c r="S236" s="1168"/>
      <c r="T236" s="1169"/>
      <c r="U236" s="1166"/>
      <c r="V236" s="1168"/>
      <c r="W236" s="1168"/>
      <c r="X236" s="1166"/>
      <c r="Y236" s="1170"/>
      <c r="Z236" s="1171"/>
      <c r="AA236" s="1171"/>
      <c r="AB236" s="1171"/>
      <c r="AC236" s="1171"/>
      <c r="AD236" s="1171"/>
      <c r="AE236" s="1171"/>
      <c r="AF236" s="1172"/>
      <c r="AG236" s="1172"/>
      <c r="AH236" s="1173"/>
      <c r="AI236" s="1172"/>
      <c r="AJ236" s="456"/>
      <c r="AL236" s="1418">
        <f t="shared" si="4"/>
        <v>0</v>
      </c>
    </row>
    <row r="237" spans="2:38">
      <c r="B237" s="1166"/>
      <c r="C237" s="1166"/>
      <c r="D237" s="1174"/>
      <c r="E237" s="1175"/>
      <c r="F237" s="1176"/>
      <c r="G237" s="1165"/>
      <c r="H237" s="1166"/>
      <c r="I237" s="1166"/>
      <c r="J237" s="1167"/>
      <c r="K237" s="1167"/>
      <c r="L237" s="1167"/>
      <c r="M237" s="1167"/>
      <c r="N237" s="1167"/>
      <c r="O237" s="1167"/>
      <c r="P237" s="1167"/>
      <c r="Q237" s="1167"/>
      <c r="R237" s="1168"/>
      <c r="S237" s="1168"/>
      <c r="T237" s="1169"/>
      <c r="U237" s="1166"/>
      <c r="V237" s="1168"/>
      <c r="W237" s="1168"/>
      <c r="X237" s="1166"/>
      <c r="Y237" s="1170"/>
      <c r="Z237" s="1171"/>
      <c r="AA237" s="1171"/>
      <c r="AB237" s="1171"/>
      <c r="AC237" s="1171"/>
      <c r="AD237" s="1171"/>
      <c r="AE237" s="1171"/>
      <c r="AF237" s="1172"/>
      <c r="AG237" s="1172"/>
      <c r="AH237" s="1173"/>
      <c r="AI237" s="1172"/>
      <c r="AJ237" s="456"/>
      <c r="AL237" s="1418">
        <f t="shared" si="4"/>
        <v>0</v>
      </c>
    </row>
    <row r="238" spans="2:38">
      <c r="B238" s="1166"/>
      <c r="C238" s="1166"/>
      <c r="D238" s="1174"/>
      <c r="E238" s="1175"/>
      <c r="F238" s="1176"/>
      <c r="G238" s="1165"/>
      <c r="H238" s="1166"/>
      <c r="I238" s="1166"/>
      <c r="J238" s="1167"/>
      <c r="K238" s="1167"/>
      <c r="L238" s="1167"/>
      <c r="M238" s="1167"/>
      <c r="N238" s="1167"/>
      <c r="O238" s="1167"/>
      <c r="P238" s="1167"/>
      <c r="Q238" s="1167"/>
      <c r="R238" s="1168"/>
      <c r="S238" s="1168"/>
      <c r="T238" s="1169"/>
      <c r="U238" s="1166"/>
      <c r="V238" s="1168"/>
      <c r="W238" s="1168"/>
      <c r="X238" s="1166"/>
      <c r="Y238" s="1170"/>
      <c r="Z238" s="1171"/>
      <c r="AA238" s="1171"/>
      <c r="AB238" s="1171"/>
      <c r="AC238" s="1171"/>
      <c r="AD238" s="1171"/>
      <c r="AE238" s="1171"/>
      <c r="AF238" s="1172"/>
      <c r="AG238" s="1172"/>
      <c r="AH238" s="1173"/>
      <c r="AI238" s="1172"/>
      <c r="AJ238" s="456"/>
      <c r="AL238" s="1418">
        <f t="shared" si="4"/>
        <v>0</v>
      </c>
    </row>
    <row r="239" spans="2:38">
      <c r="B239" s="1166"/>
      <c r="C239" s="1166"/>
      <c r="D239" s="1174"/>
      <c r="E239" s="1175"/>
      <c r="F239" s="1176"/>
      <c r="G239" s="1165"/>
      <c r="H239" s="1166"/>
      <c r="I239" s="1166"/>
      <c r="J239" s="1167"/>
      <c r="K239" s="1167"/>
      <c r="L239" s="1167"/>
      <c r="M239" s="1167"/>
      <c r="N239" s="1167"/>
      <c r="O239" s="1167"/>
      <c r="P239" s="1167"/>
      <c r="Q239" s="1167"/>
      <c r="R239" s="1168"/>
      <c r="S239" s="1168"/>
      <c r="T239" s="1169"/>
      <c r="U239" s="1166"/>
      <c r="V239" s="1168"/>
      <c r="W239" s="1168"/>
      <c r="X239" s="1166"/>
      <c r="Y239" s="1170"/>
      <c r="Z239" s="1171"/>
      <c r="AA239" s="1171"/>
      <c r="AB239" s="1171"/>
      <c r="AC239" s="1171"/>
      <c r="AD239" s="1171"/>
      <c r="AE239" s="1171"/>
      <c r="AF239" s="1172"/>
      <c r="AG239" s="1172"/>
      <c r="AH239" s="1173"/>
      <c r="AI239" s="1172"/>
      <c r="AJ239" s="456"/>
      <c r="AL239" s="1418">
        <f t="shared" si="4"/>
        <v>0</v>
      </c>
    </row>
    <row r="240" spans="2:38">
      <c r="B240" s="1166"/>
      <c r="C240" s="1166"/>
      <c r="D240" s="1174"/>
      <c r="E240" s="1175"/>
      <c r="F240" s="1176"/>
      <c r="G240" s="1165"/>
      <c r="H240" s="1166"/>
      <c r="I240" s="1166"/>
      <c r="J240" s="1167"/>
      <c r="K240" s="1167"/>
      <c r="L240" s="1167"/>
      <c r="M240" s="1167"/>
      <c r="N240" s="1167"/>
      <c r="O240" s="1167"/>
      <c r="P240" s="1167"/>
      <c r="Q240" s="1167"/>
      <c r="R240" s="1168"/>
      <c r="S240" s="1168"/>
      <c r="T240" s="1169"/>
      <c r="U240" s="1166"/>
      <c r="V240" s="1168"/>
      <c r="W240" s="1168"/>
      <c r="X240" s="1166"/>
      <c r="Y240" s="1170"/>
      <c r="Z240" s="1171"/>
      <c r="AA240" s="1171"/>
      <c r="AB240" s="1171"/>
      <c r="AC240" s="1171"/>
      <c r="AD240" s="1171"/>
      <c r="AE240" s="1171"/>
      <c r="AF240" s="1172"/>
      <c r="AG240" s="1172"/>
      <c r="AH240" s="1173"/>
      <c r="AI240" s="1172"/>
      <c r="AJ240" s="456"/>
      <c r="AL240" s="1418">
        <f t="shared" si="4"/>
        <v>0</v>
      </c>
    </row>
    <row r="241" spans="2:38">
      <c r="B241" s="1166"/>
      <c r="C241" s="1166"/>
      <c r="D241" s="1174"/>
      <c r="E241" s="1175"/>
      <c r="F241" s="1176"/>
      <c r="G241" s="1165"/>
      <c r="H241" s="1166"/>
      <c r="I241" s="1166"/>
      <c r="J241" s="1167"/>
      <c r="K241" s="1167"/>
      <c r="L241" s="1167"/>
      <c r="M241" s="1167"/>
      <c r="N241" s="1167"/>
      <c r="O241" s="1167"/>
      <c r="P241" s="1167"/>
      <c r="Q241" s="1167"/>
      <c r="R241" s="1168"/>
      <c r="S241" s="1168"/>
      <c r="T241" s="1169"/>
      <c r="U241" s="1166"/>
      <c r="V241" s="1168"/>
      <c r="W241" s="1168"/>
      <c r="X241" s="1166"/>
      <c r="Y241" s="1170"/>
      <c r="Z241" s="1171"/>
      <c r="AA241" s="1171"/>
      <c r="AB241" s="1171"/>
      <c r="AC241" s="1171"/>
      <c r="AD241" s="1171"/>
      <c r="AE241" s="1171"/>
      <c r="AF241" s="1172"/>
      <c r="AG241" s="1172"/>
      <c r="AH241" s="1173"/>
      <c r="AI241" s="1172"/>
      <c r="AJ241" s="456"/>
      <c r="AL241" s="1418">
        <f t="shared" si="4"/>
        <v>0</v>
      </c>
    </row>
    <row r="242" spans="2:38">
      <c r="B242" s="1166"/>
      <c r="C242" s="1166"/>
      <c r="D242" s="1174"/>
      <c r="E242" s="1175"/>
      <c r="F242" s="1176"/>
      <c r="G242" s="1165"/>
      <c r="H242" s="1166"/>
      <c r="I242" s="1166"/>
      <c r="J242" s="1167"/>
      <c r="K242" s="1167"/>
      <c r="L242" s="1167"/>
      <c r="M242" s="1167"/>
      <c r="N242" s="1167"/>
      <c r="O242" s="1167"/>
      <c r="P242" s="1167"/>
      <c r="Q242" s="1167"/>
      <c r="R242" s="1168"/>
      <c r="S242" s="1168"/>
      <c r="T242" s="1169"/>
      <c r="U242" s="1166"/>
      <c r="V242" s="1168"/>
      <c r="W242" s="1168"/>
      <c r="X242" s="1166"/>
      <c r="Y242" s="1170"/>
      <c r="Z242" s="1171"/>
      <c r="AA242" s="1171"/>
      <c r="AB242" s="1171"/>
      <c r="AC242" s="1171"/>
      <c r="AD242" s="1171"/>
      <c r="AE242" s="1171"/>
      <c r="AF242" s="1172"/>
      <c r="AG242" s="1172"/>
      <c r="AH242" s="1173"/>
      <c r="AI242" s="1172"/>
      <c r="AJ242" s="456"/>
      <c r="AL242" s="1418">
        <f t="shared" si="4"/>
        <v>0</v>
      </c>
    </row>
    <row r="243" spans="2:38">
      <c r="B243" s="1166"/>
      <c r="C243" s="1166"/>
      <c r="D243" s="1174"/>
      <c r="E243" s="1175"/>
      <c r="F243" s="1176"/>
      <c r="G243" s="1165"/>
      <c r="H243" s="1166"/>
      <c r="I243" s="1166"/>
      <c r="J243" s="1167"/>
      <c r="K243" s="1167"/>
      <c r="L243" s="1167"/>
      <c r="M243" s="1167"/>
      <c r="N243" s="1167"/>
      <c r="O243" s="1167"/>
      <c r="P243" s="1167"/>
      <c r="Q243" s="1167"/>
      <c r="R243" s="1168"/>
      <c r="S243" s="1168"/>
      <c r="T243" s="1169"/>
      <c r="U243" s="1166"/>
      <c r="V243" s="1168"/>
      <c r="W243" s="1168"/>
      <c r="X243" s="1166"/>
      <c r="Y243" s="1170"/>
      <c r="Z243" s="1171"/>
      <c r="AA243" s="1171"/>
      <c r="AB243" s="1171"/>
      <c r="AC243" s="1171"/>
      <c r="AD243" s="1171"/>
      <c r="AE243" s="1171"/>
      <c r="AF243" s="1172"/>
      <c r="AG243" s="1172"/>
      <c r="AH243" s="1173"/>
      <c r="AI243" s="1172"/>
      <c r="AJ243" s="456"/>
      <c r="AL243" s="1418">
        <f t="shared" si="4"/>
        <v>0</v>
      </c>
    </row>
    <row r="244" spans="2:38">
      <c r="B244" s="1166"/>
      <c r="C244" s="1166"/>
      <c r="D244" s="1174"/>
      <c r="E244" s="1175"/>
      <c r="F244" s="1176"/>
      <c r="G244" s="1165"/>
      <c r="H244" s="1166"/>
      <c r="I244" s="1166"/>
      <c r="J244" s="1167"/>
      <c r="K244" s="1167"/>
      <c r="L244" s="1167"/>
      <c r="M244" s="1167"/>
      <c r="N244" s="1167"/>
      <c r="O244" s="1167"/>
      <c r="P244" s="1167"/>
      <c r="Q244" s="1167"/>
      <c r="R244" s="1168"/>
      <c r="S244" s="1168"/>
      <c r="T244" s="1169"/>
      <c r="U244" s="1166"/>
      <c r="V244" s="1168"/>
      <c r="W244" s="1168"/>
      <c r="X244" s="1166"/>
      <c r="Y244" s="1170"/>
      <c r="Z244" s="1171"/>
      <c r="AA244" s="1171"/>
      <c r="AB244" s="1171"/>
      <c r="AC244" s="1171"/>
      <c r="AD244" s="1171"/>
      <c r="AE244" s="1171"/>
      <c r="AF244" s="1172"/>
      <c r="AG244" s="1172"/>
      <c r="AH244" s="1173"/>
      <c r="AI244" s="1172"/>
      <c r="AJ244" s="456"/>
      <c r="AL244" s="1418">
        <f t="shared" si="4"/>
        <v>0</v>
      </c>
    </row>
    <row r="245" spans="2:38">
      <c r="B245" s="1166"/>
      <c r="C245" s="1166"/>
      <c r="D245" s="1174"/>
      <c r="E245" s="1175"/>
      <c r="F245" s="1176"/>
      <c r="G245" s="1165"/>
      <c r="H245" s="1166"/>
      <c r="I245" s="1166"/>
      <c r="J245" s="1167"/>
      <c r="K245" s="1167"/>
      <c r="L245" s="1167"/>
      <c r="M245" s="1167"/>
      <c r="N245" s="1167"/>
      <c r="O245" s="1167"/>
      <c r="P245" s="1167"/>
      <c r="Q245" s="1167"/>
      <c r="R245" s="1168"/>
      <c r="S245" s="1168"/>
      <c r="T245" s="1169"/>
      <c r="U245" s="1166"/>
      <c r="V245" s="1168"/>
      <c r="W245" s="1168"/>
      <c r="X245" s="1166"/>
      <c r="Y245" s="1170"/>
      <c r="Z245" s="1171"/>
      <c r="AA245" s="1171"/>
      <c r="AB245" s="1171"/>
      <c r="AC245" s="1171"/>
      <c r="AD245" s="1171"/>
      <c r="AE245" s="1171"/>
      <c r="AF245" s="1172"/>
      <c r="AG245" s="1172"/>
      <c r="AH245" s="1173"/>
      <c r="AI245" s="1172"/>
      <c r="AJ245" s="456"/>
      <c r="AL245" s="1418">
        <f t="shared" si="4"/>
        <v>0</v>
      </c>
    </row>
    <row r="246" spans="2:38">
      <c r="B246" s="1166"/>
      <c r="C246" s="1166"/>
      <c r="D246" s="1174"/>
      <c r="E246" s="1175"/>
      <c r="F246" s="1176"/>
      <c r="G246" s="1165"/>
      <c r="H246" s="1166"/>
      <c r="I246" s="1166"/>
      <c r="J246" s="1167"/>
      <c r="K246" s="1167"/>
      <c r="L246" s="1167"/>
      <c r="M246" s="1167"/>
      <c r="N246" s="1167"/>
      <c r="O246" s="1167"/>
      <c r="P246" s="1167"/>
      <c r="Q246" s="1167"/>
      <c r="R246" s="1168"/>
      <c r="S246" s="1168"/>
      <c r="T246" s="1169"/>
      <c r="U246" s="1166"/>
      <c r="V246" s="1168"/>
      <c r="W246" s="1168"/>
      <c r="X246" s="1166"/>
      <c r="Y246" s="1170"/>
      <c r="Z246" s="1171"/>
      <c r="AA246" s="1171"/>
      <c r="AB246" s="1171"/>
      <c r="AC246" s="1171"/>
      <c r="AD246" s="1171"/>
      <c r="AE246" s="1171"/>
      <c r="AF246" s="1172"/>
      <c r="AG246" s="1172"/>
      <c r="AH246" s="1173"/>
      <c r="AI246" s="1172"/>
      <c r="AJ246" s="456"/>
      <c r="AL246" s="1418">
        <f t="shared" si="4"/>
        <v>0</v>
      </c>
    </row>
    <row r="247" spans="2:38">
      <c r="B247" s="1166"/>
      <c r="C247" s="1166"/>
      <c r="D247" s="1174"/>
      <c r="E247" s="1175"/>
      <c r="F247" s="1176"/>
      <c r="G247" s="1165"/>
      <c r="H247" s="1166"/>
      <c r="I247" s="1166"/>
      <c r="J247" s="1167"/>
      <c r="K247" s="1167"/>
      <c r="L247" s="1167"/>
      <c r="M247" s="1167"/>
      <c r="N247" s="1167"/>
      <c r="O247" s="1167"/>
      <c r="P247" s="1167"/>
      <c r="Q247" s="1167"/>
      <c r="R247" s="1168"/>
      <c r="S247" s="1168"/>
      <c r="T247" s="1169"/>
      <c r="U247" s="1166"/>
      <c r="V247" s="1168"/>
      <c r="W247" s="1168"/>
      <c r="X247" s="1166"/>
      <c r="Y247" s="1170"/>
      <c r="Z247" s="1171"/>
      <c r="AA247" s="1171"/>
      <c r="AB247" s="1171"/>
      <c r="AC247" s="1171"/>
      <c r="AD247" s="1171"/>
      <c r="AE247" s="1171"/>
      <c r="AF247" s="1172"/>
      <c r="AG247" s="1172"/>
      <c r="AH247" s="1173"/>
      <c r="AI247" s="1172"/>
      <c r="AJ247" s="456"/>
      <c r="AL247" s="1418">
        <f t="shared" si="4"/>
        <v>0</v>
      </c>
    </row>
    <row r="248" spans="2:38">
      <c r="B248" s="1166"/>
      <c r="C248" s="1166"/>
      <c r="D248" s="1174"/>
      <c r="E248" s="1175"/>
      <c r="F248" s="1176"/>
      <c r="G248" s="1165"/>
      <c r="H248" s="1166"/>
      <c r="I248" s="1166"/>
      <c r="J248" s="1167"/>
      <c r="K248" s="1167"/>
      <c r="L248" s="1167"/>
      <c r="M248" s="1167"/>
      <c r="N248" s="1167"/>
      <c r="O248" s="1167"/>
      <c r="P248" s="1167"/>
      <c r="Q248" s="1167"/>
      <c r="R248" s="1168"/>
      <c r="S248" s="1168"/>
      <c r="T248" s="1169"/>
      <c r="U248" s="1166"/>
      <c r="V248" s="1168"/>
      <c r="W248" s="1168"/>
      <c r="X248" s="1166"/>
      <c r="Y248" s="1170"/>
      <c r="Z248" s="1171"/>
      <c r="AA248" s="1171"/>
      <c r="AB248" s="1171"/>
      <c r="AC248" s="1171"/>
      <c r="AD248" s="1171"/>
      <c r="AE248" s="1171"/>
      <c r="AF248" s="1172"/>
      <c r="AG248" s="1172"/>
      <c r="AH248" s="1173"/>
      <c r="AI248" s="1172"/>
      <c r="AJ248" s="456"/>
      <c r="AL248" s="1418">
        <f t="shared" si="4"/>
        <v>0</v>
      </c>
    </row>
    <row r="249" spans="2:38">
      <c r="B249" s="1166"/>
      <c r="C249" s="1166"/>
      <c r="D249" s="1174"/>
      <c r="E249" s="1175"/>
      <c r="F249" s="1176"/>
      <c r="G249" s="1165"/>
      <c r="H249" s="1166"/>
      <c r="I249" s="1166"/>
      <c r="J249" s="1167"/>
      <c r="K249" s="1167"/>
      <c r="L249" s="1167"/>
      <c r="M249" s="1167"/>
      <c r="N249" s="1167"/>
      <c r="O249" s="1167"/>
      <c r="P249" s="1167"/>
      <c r="Q249" s="1167"/>
      <c r="R249" s="1168"/>
      <c r="S249" s="1168"/>
      <c r="T249" s="1169"/>
      <c r="U249" s="1166"/>
      <c r="V249" s="1168"/>
      <c r="W249" s="1168"/>
      <c r="X249" s="1166"/>
      <c r="Y249" s="1170"/>
      <c r="Z249" s="1171"/>
      <c r="AA249" s="1171"/>
      <c r="AB249" s="1171"/>
      <c r="AC249" s="1171"/>
      <c r="AD249" s="1171"/>
      <c r="AE249" s="1171"/>
      <c r="AF249" s="1172"/>
      <c r="AG249" s="1172"/>
      <c r="AH249" s="1173"/>
      <c r="AI249" s="1172"/>
      <c r="AJ249" s="456"/>
      <c r="AL249" s="1418">
        <f t="shared" si="4"/>
        <v>0</v>
      </c>
    </row>
    <row r="250" spans="2:38">
      <c r="B250" s="1166"/>
      <c r="C250" s="1166"/>
      <c r="D250" s="1174"/>
      <c r="E250" s="1175"/>
      <c r="F250" s="1176"/>
      <c r="G250" s="1165"/>
      <c r="H250" s="1166"/>
      <c r="I250" s="1166"/>
      <c r="J250" s="1167"/>
      <c r="K250" s="1167"/>
      <c r="L250" s="1167"/>
      <c r="M250" s="1167"/>
      <c r="N250" s="1167"/>
      <c r="O250" s="1167"/>
      <c r="P250" s="1167"/>
      <c r="Q250" s="1167"/>
      <c r="R250" s="1168"/>
      <c r="S250" s="1168"/>
      <c r="T250" s="1169"/>
      <c r="U250" s="1166"/>
      <c r="V250" s="1168"/>
      <c r="W250" s="1168"/>
      <c r="X250" s="1166"/>
      <c r="Y250" s="1170"/>
      <c r="Z250" s="1171"/>
      <c r="AA250" s="1171"/>
      <c r="AB250" s="1171"/>
      <c r="AC250" s="1171"/>
      <c r="AD250" s="1171"/>
      <c r="AE250" s="1171"/>
      <c r="AF250" s="1172"/>
      <c r="AG250" s="1172"/>
      <c r="AH250" s="1173"/>
      <c r="AI250" s="1172"/>
      <c r="AJ250" s="456"/>
      <c r="AL250" s="1418">
        <f t="shared" si="4"/>
        <v>0</v>
      </c>
    </row>
    <row r="251" spans="2:38">
      <c r="B251" s="1166"/>
      <c r="C251" s="1166"/>
      <c r="D251" s="1174"/>
      <c r="E251" s="1175"/>
      <c r="F251" s="1176"/>
      <c r="G251" s="1165"/>
      <c r="H251" s="1166"/>
      <c r="I251" s="1166"/>
      <c r="J251" s="1167"/>
      <c r="K251" s="1167"/>
      <c r="L251" s="1167"/>
      <c r="M251" s="1167"/>
      <c r="N251" s="1167"/>
      <c r="O251" s="1167"/>
      <c r="P251" s="1167"/>
      <c r="Q251" s="1167"/>
      <c r="R251" s="1168"/>
      <c r="S251" s="1168"/>
      <c r="T251" s="1169"/>
      <c r="U251" s="1166"/>
      <c r="V251" s="1168"/>
      <c r="W251" s="1168"/>
      <c r="X251" s="1166"/>
      <c r="Y251" s="1170"/>
      <c r="Z251" s="1171"/>
      <c r="AA251" s="1171"/>
      <c r="AB251" s="1171"/>
      <c r="AC251" s="1171"/>
      <c r="AD251" s="1171"/>
      <c r="AE251" s="1171"/>
      <c r="AF251" s="1172"/>
      <c r="AG251" s="1172"/>
      <c r="AH251" s="1173"/>
      <c r="AI251" s="1172"/>
      <c r="AJ251" s="456"/>
      <c r="AL251" s="1418">
        <f t="shared" si="4"/>
        <v>0</v>
      </c>
    </row>
    <row r="252" spans="2:38">
      <c r="B252" s="1166"/>
      <c r="C252" s="1166"/>
      <c r="D252" s="1174"/>
      <c r="E252" s="1175"/>
      <c r="F252" s="1176"/>
      <c r="G252" s="1165"/>
      <c r="H252" s="1166"/>
      <c r="I252" s="1166"/>
      <c r="J252" s="1167"/>
      <c r="K252" s="1167"/>
      <c r="L252" s="1167"/>
      <c r="M252" s="1167"/>
      <c r="N252" s="1167"/>
      <c r="O252" s="1167"/>
      <c r="P252" s="1167"/>
      <c r="Q252" s="1167"/>
      <c r="R252" s="1168"/>
      <c r="S252" s="1168"/>
      <c r="T252" s="1169"/>
      <c r="U252" s="1166"/>
      <c r="V252" s="1168"/>
      <c r="W252" s="1168"/>
      <c r="X252" s="1166"/>
      <c r="Y252" s="1170"/>
      <c r="Z252" s="1171"/>
      <c r="AA252" s="1171"/>
      <c r="AB252" s="1171"/>
      <c r="AC252" s="1171"/>
      <c r="AD252" s="1171"/>
      <c r="AE252" s="1171"/>
      <c r="AF252" s="1172"/>
      <c r="AG252" s="1172"/>
      <c r="AH252" s="1173"/>
      <c r="AI252" s="1172"/>
      <c r="AJ252" s="456"/>
      <c r="AL252" s="1418">
        <f t="shared" si="4"/>
        <v>0</v>
      </c>
    </row>
    <row r="253" spans="2:38">
      <c r="B253" s="1166"/>
      <c r="C253" s="1166"/>
      <c r="D253" s="1174"/>
      <c r="E253" s="1175"/>
      <c r="F253" s="1176"/>
      <c r="G253" s="1165"/>
      <c r="H253" s="1166"/>
      <c r="I253" s="1166"/>
      <c r="J253" s="1167"/>
      <c r="K253" s="1167"/>
      <c r="L253" s="1167"/>
      <c r="M253" s="1167"/>
      <c r="N253" s="1167"/>
      <c r="O253" s="1167"/>
      <c r="P253" s="1167"/>
      <c r="Q253" s="1167"/>
      <c r="R253" s="1168"/>
      <c r="S253" s="1168"/>
      <c r="T253" s="1169"/>
      <c r="U253" s="1166"/>
      <c r="V253" s="1168"/>
      <c r="W253" s="1168"/>
      <c r="X253" s="1166"/>
      <c r="Y253" s="1170"/>
      <c r="Z253" s="1171"/>
      <c r="AA253" s="1171"/>
      <c r="AB253" s="1171"/>
      <c r="AC253" s="1171"/>
      <c r="AD253" s="1171"/>
      <c r="AE253" s="1171"/>
      <c r="AF253" s="1172"/>
      <c r="AG253" s="1172"/>
      <c r="AH253" s="1173"/>
      <c r="AI253" s="1172"/>
      <c r="AJ253" s="456"/>
      <c r="AL253" s="1418">
        <f t="shared" si="4"/>
        <v>0</v>
      </c>
    </row>
    <row r="254" spans="2:38">
      <c r="B254" s="1166"/>
      <c r="C254" s="1166"/>
      <c r="D254" s="1174"/>
      <c r="E254" s="1175"/>
      <c r="F254" s="1176"/>
      <c r="G254" s="1165"/>
      <c r="H254" s="1166"/>
      <c r="I254" s="1166"/>
      <c r="J254" s="1167"/>
      <c r="K254" s="1167"/>
      <c r="L254" s="1167"/>
      <c r="M254" s="1167"/>
      <c r="N254" s="1167"/>
      <c r="O254" s="1167"/>
      <c r="P254" s="1167"/>
      <c r="Q254" s="1167"/>
      <c r="R254" s="1168"/>
      <c r="S254" s="1168"/>
      <c r="T254" s="1169"/>
      <c r="U254" s="1166"/>
      <c r="V254" s="1168"/>
      <c r="W254" s="1168"/>
      <c r="X254" s="1166"/>
      <c r="Y254" s="1170"/>
      <c r="Z254" s="1171"/>
      <c r="AA254" s="1171"/>
      <c r="AB254" s="1171"/>
      <c r="AC254" s="1171"/>
      <c r="AD254" s="1171"/>
      <c r="AE254" s="1171"/>
      <c r="AF254" s="1172"/>
      <c r="AG254" s="1172"/>
      <c r="AH254" s="1173"/>
      <c r="AI254" s="1172"/>
      <c r="AJ254" s="456"/>
      <c r="AL254" s="1418">
        <f t="shared" si="4"/>
        <v>0</v>
      </c>
    </row>
    <row r="255" spans="2:38">
      <c r="B255" s="1166"/>
      <c r="C255" s="1166"/>
      <c r="D255" s="1174"/>
      <c r="E255" s="1175"/>
      <c r="F255" s="1176"/>
      <c r="G255" s="1165"/>
      <c r="H255" s="1166"/>
      <c r="I255" s="1166"/>
      <c r="J255" s="1167"/>
      <c r="K255" s="1167"/>
      <c r="L255" s="1167"/>
      <c r="M255" s="1167"/>
      <c r="N255" s="1167"/>
      <c r="O255" s="1167"/>
      <c r="P255" s="1167"/>
      <c r="Q255" s="1167"/>
      <c r="R255" s="1168"/>
      <c r="S255" s="1168"/>
      <c r="T255" s="1169"/>
      <c r="U255" s="1166"/>
      <c r="V255" s="1168"/>
      <c r="W255" s="1168"/>
      <c r="X255" s="1166"/>
      <c r="Y255" s="1170"/>
      <c r="Z255" s="1171"/>
      <c r="AA255" s="1171"/>
      <c r="AB255" s="1171"/>
      <c r="AC255" s="1171"/>
      <c r="AD255" s="1171"/>
      <c r="AE255" s="1171"/>
      <c r="AF255" s="1172"/>
      <c r="AG255" s="1172"/>
      <c r="AH255" s="1173"/>
      <c r="AI255" s="1172"/>
      <c r="AJ255" s="456"/>
      <c r="AL255" s="1418">
        <f t="shared" si="4"/>
        <v>0</v>
      </c>
    </row>
    <row r="256" spans="2:38">
      <c r="B256" s="1166"/>
      <c r="C256" s="1166"/>
      <c r="D256" s="1174"/>
      <c r="E256" s="1175"/>
      <c r="F256" s="1176"/>
      <c r="G256" s="1165"/>
      <c r="H256" s="1166"/>
      <c r="I256" s="1166"/>
      <c r="J256" s="1167"/>
      <c r="K256" s="1167"/>
      <c r="L256" s="1167"/>
      <c r="M256" s="1167"/>
      <c r="N256" s="1167"/>
      <c r="O256" s="1167"/>
      <c r="P256" s="1167"/>
      <c r="Q256" s="1167"/>
      <c r="R256" s="1168"/>
      <c r="S256" s="1168"/>
      <c r="T256" s="1169"/>
      <c r="U256" s="1166"/>
      <c r="V256" s="1168"/>
      <c r="W256" s="1168"/>
      <c r="X256" s="1166"/>
      <c r="Y256" s="1170"/>
      <c r="Z256" s="1171"/>
      <c r="AA256" s="1171"/>
      <c r="AB256" s="1171"/>
      <c r="AC256" s="1171"/>
      <c r="AD256" s="1171"/>
      <c r="AE256" s="1171"/>
      <c r="AF256" s="1172"/>
      <c r="AG256" s="1172"/>
      <c r="AH256" s="1173"/>
      <c r="AI256" s="1172"/>
      <c r="AJ256" s="456"/>
      <c r="AL256" s="1418">
        <f t="shared" si="4"/>
        <v>0</v>
      </c>
    </row>
    <row r="257" spans="2:38">
      <c r="B257" s="1166"/>
      <c r="C257" s="1166"/>
      <c r="D257" s="1174"/>
      <c r="E257" s="1175"/>
      <c r="F257" s="1176"/>
      <c r="G257" s="1165"/>
      <c r="H257" s="1166"/>
      <c r="I257" s="1166"/>
      <c r="J257" s="1167"/>
      <c r="K257" s="1167"/>
      <c r="L257" s="1167"/>
      <c r="M257" s="1167"/>
      <c r="N257" s="1167"/>
      <c r="O257" s="1167"/>
      <c r="P257" s="1167"/>
      <c r="Q257" s="1167"/>
      <c r="R257" s="1168"/>
      <c r="S257" s="1168"/>
      <c r="T257" s="1169"/>
      <c r="U257" s="1166"/>
      <c r="V257" s="1168"/>
      <c r="W257" s="1168"/>
      <c r="X257" s="1166"/>
      <c r="Y257" s="1170"/>
      <c r="Z257" s="1171"/>
      <c r="AA257" s="1171"/>
      <c r="AB257" s="1171"/>
      <c r="AC257" s="1171"/>
      <c r="AD257" s="1171"/>
      <c r="AE257" s="1171"/>
      <c r="AF257" s="1172"/>
      <c r="AG257" s="1172"/>
      <c r="AH257" s="1173"/>
      <c r="AI257" s="1172"/>
      <c r="AJ257" s="456"/>
      <c r="AL257" s="1418">
        <f t="shared" si="4"/>
        <v>0</v>
      </c>
    </row>
    <row r="258" spans="2:38">
      <c r="B258" s="1166"/>
      <c r="C258" s="1166"/>
      <c r="D258" s="1174"/>
      <c r="E258" s="1175"/>
      <c r="F258" s="1176"/>
      <c r="G258" s="1165"/>
      <c r="H258" s="1166"/>
      <c r="I258" s="1166"/>
      <c r="J258" s="1167"/>
      <c r="K258" s="1167"/>
      <c r="L258" s="1167"/>
      <c r="M258" s="1167"/>
      <c r="N258" s="1167"/>
      <c r="O258" s="1167"/>
      <c r="P258" s="1167"/>
      <c r="Q258" s="1167"/>
      <c r="R258" s="1168"/>
      <c r="S258" s="1168"/>
      <c r="T258" s="1169"/>
      <c r="U258" s="1166"/>
      <c r="V258" s="1168"/>
      <c r="W258" s="1168"/>
      <c r="X258" s="1166"/>
      <c r="Y258" s="1170"/>
      <c r="Z258" s="1171"/>
      <c r="AA258" s="1171"/>
      <c r="AB258" s="1171"/>
      <c r="AC258" s="1171"/>
      <c r="AD258" s="1171"/>
      <c r="AE258" s="1171"/>
      <c r="AF258" s="1172"/>
      <c r="AG258" s="1172"/>
      <c r="AH258" s="1173"/>
      <c r="AI258" s="1172"/>
      <c r="AJ258" s="456"/>
      <c r="AL258" s="1418">
        <f t="shared" si="4"/>
        <v>0</v>
      </c>
    </row>
    <row r="259" spans="2:38">
      <c r="B259" s="1166"/>
      <c r="C259" s="1166"/>
      <c r="D259" s="1174"/>
      <c r="E259" s="1175"/>
      <c r="F259" s="1176"/>
      <c r="G259" s="1165"/>
      <c r="H259" s="1166"/>
      <c r="I259" s="1166"/>
      <c r="J259" s="1167"/>
      <c r="K259" s="1167"/>
      <c r="L259" s="1167"/>
      <c r="M259" s="1167"/>
      <c r="N259" s="1167"/>
      <c r="O259" s="1167"/>
      <c r="P259" s="1167"/>
      <c r="Q259" s="1167"/>
      <c r="R259" s="1168"/>
      <c r="S259" s="1168"/>
      <c r="T259" s="1169"/>
      <c r="U259" s="1166"/>
      <c r="V259" s="1168"/>
      <c r="W259" s="1168"/>
      <c r="X259" s="1166"/>
      <c r="Y259" s="1170"/>
      <c r="Z259" s="1171"/>
      <c r="AA259" s="1171"/>
      <c r="AB259" s="1171"/>
      <c r="AC259" s="1171"/>
      <c r="AD259" s="1171"/>
      <c r="AE259" s="1171"/>
      <c r="AF259" s="1172"/>
      <c r="AG259" s="1172"/>
      <c r="AH259" s="1173"/>
      <c r="AI259" s="1172"/>
      <c r="AJ259" s="456"/>
      <c r="AL259" s="1418">
        <f t="shared" si="4"/>
        <v>0</v>
      </c>
    </row>
    <row r="260" spans="2:38">
      <c r="B260" s="1166"/>
      <c r="C260" s="1166"/>
      <c r="D260" s="1174"/>
      <c r="E260" s="1175"/>
      <c r="F260" s="1176"/>
      <c r="G260" s="1165"/>
      <c r="H260" s="1166"/>
      <c r="I260" s="1166"/>
      <c r="J260" s="1167"/>
      <c r="K260" s="1167"/>
      <c r="L260" s="1167"/>
      <c r="M260" s="1167"/>
      <c r="N260" s="1167"/>
      <c r="O260" s="1167"/>
      <c r="P260" s="1167"/>
      <c r="Q260" s="1167"/>
      <c r="R260" s="1168"/>
      <c r="S260" s="1168"/>
      <c r="T260" s="1169"/>
      <c r="U260" s="1166"/>
      <c r="V260" s="1168"/>
      <c r="W260" s="1168"/>
      <c r="X260" s="1166"/>
      <c r="Y260" s="1170"/>
      <c r="Z260" s="1171"/>
      <c r="AA260" s="1171"/>
      <c r="AB260" s="1171"/>
      <c r="AC260" s="1171"/>
      <c r="AD260" s="1171"/>
      <c r="AE260" s="1171"/>
      <c r="AF260" s="1172"/>
      <c r="AG260" s="1172"/>
      <c r="AH260" s="1173"/>
      <c r="AI260" s="1172"/>
      <c r="AJ260" s="456"/>
      <c r="AL260" s="1418">
        <f t="shared" si="4"/>
        <v>0</v>
      </c>
    </row>
    <row r="261" spans="2:38">
      <c r="B261" s="1166"/>
      <c r="C261" s="1166"/>
      <c r="D261" s="1174"/>
      <c r="E261" s="1175"/>
      <c r="F261" s="1176"/>
      <c r="G261" s="1165"/>
      <c r="H261" s="1166"/>
      <c r="I261" s="1166"/>
      <c r="J261" s="1167"/>
      <c r="K261" s="1167"/>
      <c r="L261" s="1167"/>
      <c r="M261" s="1167"/>
      <c r="N261" s="1167"/>
      <c r="O261" s="1167"/>
      <c r="P261" s="1167"/>
      <c r="Q261" s="1167"/>
      <c r="R261" s="1168"/>
      <c r="S261" s="1168"/>
      <c r="T261" s="1169"/>
      <c r="U261" s="1166"/>
      <c r="V261" s="1168"/>
      <c r="W261" s="1168"/>
      <c r="X261" s="1166"/>
      <c r="Y261" s="1170"/>
      <c r="Z261" s="1171"/>
      <c r="AA261" s="1171"/>
      <c r="AB261" s="1171"/>
      <c r="AC261" s="1171"/>
      <c r="AD261" s="1171"/>
      <c r="AE261" s="1171"/>
      <c r="AF261" s="1172"/>
      <c r="AG261" s="1172"/>
      <c r="AH261" s="1173"/>
      <c r="AI261" s="1172"/>
      <c r="AJ261" s="456"/>
      <c r="AL261" s="1418">
        <f t="shared" si="4"/>
        <v>0</v>
      </c>
    </row>
    <row r="262" spans="2:38">
      <c r="B262" s="1166"/>
      <c r="C262" s="1166"/>
      <c r="D262" s="1174"/>
      <c r="E262" s="1175"/>
      <c r="F262" s="1176"/>
      <c r="G262" s="1165"/>
      <c r="H262" s="1166"/>
      <c r="I262" s="1166"/>
      <c r="J262" s="1167"/>
      <c r="K262" s="1167"/>
      <c r="L262" s="1167"/>
      <c r="M262" s="1167"/>
      <c r="N262" s="1167"/>
      <c r="O262" s="1167"/>
      <c r="P262" s="1167"/>
      <c r="Q262" s="1167"/>
      <c r="R262" s="1168"/>
      <c r="S262" s="1168"/>
      <c r="T262" s="1169"/>
      <c r="U262" s="1166"/>
      <c r="V262" s="1168"/>
      <c r="W262" s="1168"/>
      <c r="X262" s="1166"/>
      <c r="Y262" s="1170"/>
      <c r="Z262" s="1171"/>
      <c r="AA262" s="1171"/>
      <c r="AB262" s="1171"/>
      <c r="AC262" s="1171"/>
      <c r="AD262" s="1171"/>
      <c r="AE262" s="1171"/>
      <c r="AF262" s="1172"/>
      <c r="AG262" s="1172"/>
      <c r="AH262" s="1173"/>
      <c r="AI262" s="1172"/>
      <c r="AJ262" s="456"/>
      <c r="AL262" s="1418">
        <f t="shared" ref="AL262:AL325" si="5">IF(K262&gt;1,K262,J262)</f>
        <v>0</v>
      </c>
    </row>
    <row r="263" spans="2:38">
      <c r="B263" s="1166"/>
      <c r="C263" s="1166"/>
      <c r="D263" s="1174"/>
      <c r="E263" s="1175"/>
      <c r="F263" s="1176"/>
      <c r="G263" s="1165"/>
      <c r="H263" s="1166"/>
      <c r="I263" s="1166"/>
      <c r="J263" s="1167"/>
      <c r="K263" s="1167"/>
      <c r="L263" s="1167"/>
      <c r="M263" s="1167"/>
      <c r="N263" s="1167"/>
      <c r="O263" s="1167"/>
      <c r="P263" s="1167"/>
      <c r="Q263" s="1167"/>
      <c r="R263" s="1168"/>
      <c r="S263" s="1168"/>
      <c r="T263" s="1169"/>
      <c r="U263" s="1166"/>
      <c r="V263" s="1168"/>
      <c r="W263" s="1168"/>
      <c r="X263" s="1166"/>
      <c r="Y263" s="1170"/>
      <c r="Z263" s="1171"/>
      <c r="AA263" s="1171"/>
      <c r="AB263" s="1171"/>
      <c r="AC263" s="1171"/>
      <c r="AD263" s="1171"/>
      <c r="AE263" s="1171"/>
      <c r="AF263" s="1172"/>
      <c r="AG263" s="1172"/>
      <c r="AH263" s="1173"/>
      <c r="AI263" s="1172"/>
      <c r="AJ263" s="456"/>
      <c r="AL263" s="1418">
        <f t="shared" si="5"/>
        <v>0</v>
      </c>
    </row>
    <row r="264" spans="2:38">
      <c r="B264" s="1166"/>
      <c r="C264" s="1166"/>
      <c r="D264" s="1174"/>
      <c r="E264" s="1175"/>
      <c r="F264" s="1176"/>
      <c r="G264" s="1165"/>
      <c r="H264" s="1166"/>
      <c r="I264" s="1166"/>
      <c r="J264" s="1167"/>
      <c r="K264" s="1167"/>
      <c r="L264" s="1167"/>
      <c r="M264" s="1167"/>
      <c r="N264" s="1167"/>
      <c r="O264" s="1167"/>
      <c r="P264" s="1167"/>
      <c r="Q264" s="1167"/>
      <c r="R264" s="1168"/>
      <c r="S264" s="1168"/>
      <c r="T264" s="1169"/>
      <c r="U264" s="1166"/>
      <c r="V264" s="1168"/>
      <c r="W264" s="1168"/>
      <c r="X264" s="1166"/>
      <c r="Y264" s="1170"/>
      <c r="Z264" s="1171"/>
      <c r="AA264" s="1171"/>
      <c r="AB264" s="1171"/>
      <c r="AC264" s="1171"/>
      <c r="AD264" s="1171"/>
      <c r="AE264" s="1171"/>
      <c r="AF264" s="1172"/>
      <c r="AG264" s="1172"/>
      <c r="AH264" s="1173"/>
      <c r="AI264" s="1172"/>
      <c r="AJ264" s="456"/>
      <c r="AL264" s="1418">
        <f t="shared" si="5"/>
        <v>0</v>
      </c>
    </row>
    <row r="265" spans="2:38">
      <c r="B265" s="1166"/>
      <c r="C265" s="1166"/>
      <c r="D265" s="1174"/>
      <c r="E265" s="1175"/>
      <c r="F265" s="1176"/>
      <c r="G265" s="1165"/>
      <c r="H265" s="1166"/>
      <c r="I265" s="1166"/>
      <c r="J265" s="1167"/>
      <c r="K265" s="1167"/>
      <c r="L265" s="1167"/>
      <c r="M265" s="1167"/>
      <c r="N265" s="1167"/>
      <c r="O265" s="1167"/>
      <c r="P265" s="1167"/>
      <c r="Q265" s="1167"/>
      <c r="R265" s="1168"/>
      <c r="S265" s="1168"/>
      <c r="T265" s="1169"/>
      <c r="U265" s="1166"/>
      <c r="V265" s="1168"/>
      <c r="W265" s="1168"/>
      <c r="X265" s="1166"/>
      <c r="Y265" s="1170"/>
      <c r="Z265" s="1171"/>
      <c r="AA265" s="1171"/>
      <c r="AB265" s="1171"/>
      <c r="AC265" s="1171"/>
      <c r="AD265" s="1171"/>
      <c r="AE265" s="1171"/>
      <c r="AF265" s="1172"/>
      <c r="AG265" s="1172"/>
      <c r="AH265" s="1173"/>
      <c r="AI265" s="1172"/>
      <c r="AJ265" s="456"/>
      <c r="AL265" s="1418">
        <f t="shared" si="5"/>
        <v>0</v>
      </c>
    </row>
    <row r="266" spans="2:38">
      <c r="B266" s="1166"/>
      <c r="C266" s="1166"/>
      <c r="D266" s="1174"/>
      <c r="E266" s="1175"/>
      <c r="F266" s="1176"/>
      <c r="G266" s="1165"/>
      <c r="H266" s="1166"/>
      <c r="I266" s="1166"/>
      <c r="J266" s="1167"/>
      <c r="K266" s="1167"/>
      <c r="L266" s="1167"/>
      <c r="M266" s="1167"/>
      <c r="N266" s="1167"/>
      <c r="O266" s="1167"/>
      <c r="P266" s="1167"/>
      <c r="Q266" s="1167"/>
      <c r="R266" s="1168"/>
      <c r="S266" s="1168"/>
      <c r="T266" s="1169"/>
      <c r="U266" s="1166"/>
      <c r="V266" s="1168"/>
      <c r="W266" s="1168"/>
      <c r="X266" s="1166"/>
      <c r="Y266" s="1170"/>
      <c r="Z266" s="1171"/>
      <c r="AA266" s="1171"/>
      <c r="AB266" s="1171"/>
      <c r="AC266" s="1171"/>
      <c r="AD266" s="1171"/>
      <c r="AE266" s="1171"/>
      <c r="AF266" s="1172"/>
      <c r="AG266" s="1172"/>
      <c r="AH266" s="1173"/>
      <c r="AI266" s="1172"/>
      <c r="AJ266" s="456"/>
      <c r="AL266" s="1418">
        <f t="shared" si="5"/>
        <v>0</v>
      </c>
    </row>
    <row r="267" spans="2:38">
      <c r="B267" s="1166"/>
      <c r="C267" s="1166"/>
      <c r="D267" s="1174"/>
      <c r="E267" s="1175"/>
      <c r="F267" s="1176"/>
      <c r="G267" s="1165"/>
      <c r="H267" s="1166"/>
      <c r="I267" s="1166"/>
      <c r="J267" s="1167"/>
      <c r="K267" s="1167"/>
      <c r="L267" s="1167"/>
      <c r="M267" s="1167"/>
      <c r="N267" s="1167"/>
      <c r="O267" s="1167"/>
      <c r="P267" s="1167"/>
      <c r="Q267" s="1167"/>
      <c r="R267" s="1168"/>
      <c r="S267" s="1168"/>
      <c r="T267" s="1169"/>
      <c r="U267" s="1166"/>
      <c r="V267" s="1168"/>
      <c r="W267" s="1168"/>
      <c r="X267" s="1166"/>
      <c r="Y267" s="1170"/>
      <c r="Z267" s="1171"/>
      <c r="AA267" s="1171"/>
      <c r="AB267" s="1171"/>
      <c r="AC267" s="1171"/>
      <c r="AD267" s="1171"/>
      <c r="AE267" s="1171"/>
      <c r="AF267" s="1172"/>
      <c r="AG267" s="1172"/>
      <c r="AH267" s="1173"/>
      <c r="AI267" s="1172"/>
      <c r="AJ267" s="456"/>
      <c r="AL267" s="1418">
        <f t="shared" si="5"/>
        <v>0</v>
      </c>
    </row>
    <row r="268" spans="2:38">
      <c r="B268" s="1166"/>
      <c r="C268" s="1166"/>
      <c r="D268" s="1174"/>
      <c r="E268" s="1175"/>
      <c r="F268" s="1176"/>
      <c r="G268" s="1165"/>
      <c r="H268" s="1166"/>
      <c r="I268" s="1166"/>
      <c r="J268" s="1167"/>
      <c r="K268" s="1167"/>
      <c r="L268" s="1167"/>
      <c r="M268" s="1167"/>
      <c r="N268" s="1167"/>
      <c r="O268" s="1167"/>
      <c r="P268" s="1167"/>
      <c r="Q268" s="1167"/>
      <c r="R268" s="1168"/>
      <c r="S268" s="1168"/>
      <c r="T268" s="1169"/>
      <c r="U268" s="1166"/>
      <c r="V268" s="1168"/>
      <c r="W268" s="1168"/>
      <c r="X268" s="1166"/>
      <c r="Y268" s="1170"/>
      <c r="Z268" s="1171"/>
      <c r="AA268" s="1171"/>
      <c r="AB268" s="1171"/>
      <c r="AC268" s="1171"/>
      <c r="AD268" s="1171"/>
      <c r="AE268" s="1171"/>
      <c r="AF268" s="1172"/>
      <c r="AG268" s="1172"/>
      <c r="AH268" s="1173"/>
      <c r="AI268" s="1172"/>
      <c r="AJ268" s="456"/>
      <c r="AL268" s="1418">
        <f t="shared" si="5"/>
        <v>0</v>
      </c>
    </row>
    <row r="269" spans="2:38">
      <c r="B269" s="1166"/>
      <c r="C269" s="1166"/>
      <c r="D269" s="1174"/>
      <c r="E269" s="1175"/>
      <c r="F269" s="1176"/>
      <c r="G269" s="1165"/>
      <c r="H269" s="1166"/>
      <c r="I269" s="1166"/>
      <c r="J269" s="1167"/>
      <c r="K269" s="1167"/>
      <c r="L269" s="1167"/>
      <c r="M269" s="1167"/>
      <c r="N269" s="1167"/>
      <c r="O269" s="1167"/>
      <c r="P269" s="1167"/>
      <c r="Q269" s="1167"/>
      <c r="R269" s="1168"/>
      <c r="S269" s="1168"/>
      <c r="T269" s="1169"/>
      <c r="U269" s="1166"/>
      <c r="V269" s="1168"/>
      <c r="W269" s="1168"/>
      <c r="X269" s="1166"/>
      <c r="Y269" s="1170"/>
      <c r="Z269" s="1171"/>
      <c r="AA269" s="1171"/>
      <c r="AB269" s="1171"/>
      <c r="AC269" s="1171"/>
      <c r="AD269" s="1171"/>
      <c r="AE269" s="1171"/>
      <c r="AF269" s="1172"/>
      <c r="AG269" s="1172"/>
      <c r="AH269" s="1173"/>
      <c r="AI269" s="1172"/>
      <c r="AJ269" s="456"/>
      <c r="AL269" s="1418">
        <f t="shared" si="5"/>
        <v>0</v>
      </c>
    </row>
    <row r="270" spans="2:38">
      <c r="B270" s="1166"/>
      <c r="C270" s="1166"/>
      <c r="D270" s="1174"/>
      <c r="E270" s="1175"/>
      <c r="F270" s="1176"/>
      <c r="G270" s="1165"/>
      <c r="H270" s="1166"/>
      <c r="I270" s="1166"/>
      <c r="J270" s="1167"/>
      <c r="K270" s="1167"/>
      <c r="L270" s="1167"/>
      <c r="M270" s="1167"/>
      <c r="N270" s="1167"/>
      <c r="O270" s="1167"/>
      <c r="P270" s="1167"/>
      <c r="Q270" s="1167"/>
      <c r="R270" s="1168"/>
      <c r="S270" s="1168"/>
      <c r="T270" s="1169"/>
      <c r="U270" s="1166"/>
      <c r="V270" s="1168"/>
      <c r="W270" s="1168"/>
      <c r="X270" s="1166"/>
      <c r="Y270" s="1170"/>
      <c r="Z270" s="1171"/>
      <c r="AA270" s="1171"/>
      <c r="AB270" s="1171"/>
      <c r="AC270" s="1171"/>
      <c r="AD270" s="1171"/>
      <c r="AE270" s="1171"/>
      <c r="AF270" s="1172"/>
      <c r="AG270" s="1172"/>
      <c r="AH270" s="1173"/>
      <c r="AI270" s="1172"/>
      <c r="AJ270" s="456"/>
      <c r="AL270" s="1418">
        <f t="shared" si="5"/>
        <v>0</v>
      </c>
    </row>
    <row r="271" spans="2:38">
      <c r="B271" s="1166"/>
      <c r="C271" s="1166"/>
      <c r="D271" s="1174"/>
      <c r="E271" s="1175"/>
      <c r="F271" s="1176"/>
      <c r="G271" s="1165"/>
      <c r="H271" s="1166"/>
      <c r="I271" s="1166"/>
      <c r="J271" s="1167"/>
      <c r="K271" s="1167"/>
      <c r="L271" s="1167"/>
      <c r="M271" s="1167"/>
      <c r="N271" s="1167"/>
      <c r="O271" s="1167"/>
      <c r="P271" s="1167"/>
      <c r="Q271" s="1167"/>
      <c r="R271" s="1168"/>
      <c r="S271" s="1168"/>
      <c r="T271" s="1169"/>
      <c r="U271" s="1166"/>
      <c r="V271" s="1168"/>
      <c r="W271" s="1168"/>
      <c r="X271" s="1166"/>
      <c r="Y271" s="1170"/>
      <c r="Z271" s="1171"/>
      <c r="AA271" s="1171"/>
      <c r="AB271" s="1171"/>
      <c r="AC271" s="1171"/>
      <c r="AD271" s="1171"/>
      <c r="AE271" s="1171"/>
      <c r="AF271" s="1172"/>
      <c r="AG271" s="1172"/>
      <c r="AH271" s="1173"/>
      <c r="AI271" s="1172"/>
      <c r="AJ271" s="456"/>
      <c r="AL271" s="1418">
        <f t="shared" si="5"/>
        <v>0</v>
      </c>
    </row>
    <row r="272" spans="2:38">
      <c r="B272" s="1166"/>
      <c r="C272" s="1166"/>
      <c r="D272" s="1174"/>
      <c r="E272" s="1175"/>
      <c r="F272" s="1176"/>
      <c r="G272" s="1165"/>
      <c r="H272" s="1166"/>
      <c r="I272" s="1166"/>
      <c r="J272" s="1167"/>
      <c r="K272" s="1167"/>
      <c r="L272" s="1167"/>
      <c r="M272" s="1167"/>
      <c r="N272" s="1167"/>
      <c r="O272" s="1167"/>
      <c r="P272" s="1167"/>
      <c r="Q272" s="1167"/>
      <c r="R272" s="1168"/>
      <c r="S272" s="1168"/>
      <c r="T272" s="1169"/>
      <c r="U272" s="1166"/>
      <c r="V272" s="1168"/>
      <c r="W272" s="1168"/>
      <c r="X272" s="1166"/>
      <c r="Y272" s="1170"/>
      <c r="Z272" s="1171"/>
      <c r="AA272" s="1171"/>
      <c r="AB272" s="1171"/>
      <c r="AC272" s="1171"/>
      <c r="AD272" s="1171"/>
      <c r="AE272" s="1171"/>
      <c r="AF272" s="1172"/>
      <c r="AG272" s="1172"/>
      <c r="AH272" s="1173"/>
      <c r="AI272" s="1172"/>
      <c r="AJ272" s="456"/>
      <c r="AL272" s="1418">
        <f t="shared" si="5"/>
        <v>0</v>
      </c>
    </row>
    <row r="273" spans="2:38">
      <c r="B273" s="1166"/>
      <c r="C273" s="1166"/>
      <c r="D273" s="1174"/>
      <c r="E273" s="1175"/>
      <c r="F273" s="1176"/>
      <c r="G273" s="1165"/>
      <c r="H273" s="1166"/>
      <c r="I273" s="1166"/>
      <c r="J273" s="1167"/>
      <c r="K273" s="1167"/>
      <c r="L273" s="1167"/>
      <c r="M273" s="1167"/>
      <c r="N273" s="1167"/>
      <c r="O273" s="1167"/>
      <c r="P273" s="1167"/>
      <c r="Q273" s="1167"/>
      <c r="R273" s="1168"/>
      <c r="S273" s="1168"/>
      <c r="T273" s="1169"/>
      <c r="U273" s="1166"/>
      <c r="V273" s="1168"/>
      <c r="W273" s="1168"/>
      <c r="X273" s="1166"/>
      <c r="Y273" s="1170"/>
      <c r="Z273" s="1171"/>
      <c r="AA273" s="1171"/>
      <c r="AB273" s="1171"/>
      <c r="AC273" s="1171"/>
      <c r="AD273" s="1171"/>
      <c r="AE273" s="1171"/>
      <c r="AF273" s="1172"/>
      <c r="AG273" s="1172"/>
      <c r="AH273" s="1173"/>
      <c r="AI273" s="1172"/>
      <c r="AJ273" s="456"/>
      <c r="AL273" s="1418">
        <f t="shared" si="5"/>
        <v>0</v>
      </c>
    </row>
    <row r="274" spans="2:38">
      <c r="B274" s="1166"/>
      <c r="C274" s="1166"/>
      <c r="D274" s="1174"/>
      <c r="E274" s="1175"/>
      <c r="F274" s="1176"/>
      <c r="G274" s="1165"/>
      <c r="H274" s="1166"/>
      <c r="I274" s="1166"/>
      <c r="J274" s="1167"/>
      <c r="K274" s="1167"/>
      <c r="L274" s="1167"/>
      <c r="M274" s="1167"/>
      <c r="N274" s="1167"/>
      <c r="O274" s="1167"/>
      <c r="P274" s="1167"/>
      <c r="Q274" s="1167"/>
      <c r="R274" s="1168"/>
      <c r="S274" s="1168"/>
      <c r="T274" s="1169"/>
      <c r="U274" s="1166"/>
      <c r="V274" s="1168"/>
      <c r="W274" s="1168"/>
      <c r="X274" s="1166"/>
      <c r="Y274" s="1170"/>
      <c r="Z274" s="1171"/>
      <c r="AA274" s="1171"/>
      <c r="AB274" s="1171"/>
      <c r="AC274" s="1171"/>
      <c r="AD274" s="1171"/>
      <c r="AE274" s="1171"/>
      <c r="AF274" s="1172"/>
      <c r="AG274" s="1172"/>
      <c r="AH274" s="1173"/>
      <c r="AI274" s="1172"/>
      <c r="AJ274" s="456"/>
      <c r="AL274" s="1418">
        <f t="shared" si="5"/>
        <v>0</v>
      </c>
    </row>
    <row r="275" spans="2:38">
      <c r="B275" s="1166"/>
      <c r="C275" s="1166"/>
      <c r="D275" s="1174"/>
      <c r="E275" s="1175"/>
      <c r="F275" s="1176"/>
      <c r="G275" s="1165"/>
      <c r="H275" s="1166"/>
      <c r="I275" s="1166"/>
      <c r="J275" s="1167"/>
      <c r="K275" s="1167"/>
      <c r="L275" s="1167"/>
      <c r="M275" s="1167"/>
      <c r="N275" s="1167"/>
      <c r="O275" s="1167"/>
      <c r="P275" s="1167"/>
      <c r="Q275" s="1167"/>
      <c r="R275" s="1168"/>
      <c r="S275" s="1168"/>
      <c r="T275" s="1169"/>
      <c r="U275" s="1166"/>
      <c r="V275" s="1168"/>
      <c r="W275" s="1168"/>
      <c r="X275" s="1166"/>
      <c r="Y275" s="1170"/>
      <c r="Z275" s="1171"/>
      <c r="AA275" s="1171"/>
      <c r="AB275" s="1171"/>
      <c r="AC275" s="1171"/>
      <c r="AD275" s="1171"/>
      <c r="AE275" s="1171"/>
      <c r="AF275" s="1172"/>
      <c r="AG275" s="1172"/>
      <c r="AH275" s="1173"/>
      <c r="AI275" s="1172"/>
      <c r="AJ275" s="456"/>
      <c r="AL275" s="1418">
        <f t="shared" si="5"/>
        <v>0</v>
      </c>
    </row>
    <row r="276" spans="2:38">
      <c r="B276" s="1166"/>
      <c r="C276" s="1166"/>
      <c r="D276" s="1174"/>
      <c r="E276" s="1175"/>
      <c r="F276" s="1176"/>
      <c r="G276" s="1165"/>
      <c r="H276" s="1166"/>
      <c r="I276" s="1166"/>
      <c r="J276" s="1167"/>
      <c r="K276" s="1167"/>
      <c r="L276" s="1167"/>
      <c r="M276" s="1167"/>
      <c r="N276" s="1167"/>
      <c r="O276" s="1167"/>
      <c r="P276" s="1167"/>
      <c r="Q276" s="1167"/>
      <c r="R276" s="1168"/>
      <c r="S276" s="1168"/>
      <c r="T276" s="1169"/>
      <c r="U276" s="1166"/>
      <c r="V276" s="1168"/>
      <c r="W276" s="1168"/>
      <c r="X276" s="1166"/>
      <c r="Y276" s="1170"/>
      <c r="Z276" s="1171"/>
      <c r="AA276" s="1171"/>
      <c r="AB276" s="1171"/>
      <c r="AC276" s="1171"/>
      <c r="AD276" s="1171"/>
      <c r="AE276" s="1171"/>
      <c r="AF276" s="1172"/>
      <c r="AG276" s="1172"/>
      <c r="AH276" s="1173"/>
      <c r="AI276" s="1172"/>
      <c r="AJ276" s="456"/>
      <c r="AL276" s="1418">
        <f t="shared" si="5"/>
        <v>0</v>
      </c>
    </row>
    <row r="277" spans="2:38">
      <c r="B277" s="1166"/>
      <c r="C277" s="1166"/>
      <c r="D277" s="1174"/>
      <c r="E277" s="1175"/>
      <c r="F277" s="1176"/>
      <c r="G277" s="1165"/>
      <c r="H277" s="1166"/>
      <c r="I277" s="1166"/>
      <c r="J277" s="1167"/>
      <c r="K277" s="1167"/>
      <c r="L277" s="1167"/>
      <c r="M277" s="1167"/>
      <c r="N277" s="1167"/>
      <c r="O277" s="1167"/>
      <c r="P277" s="1167"/>
      <c r="Q277" s="1167"/>
      <c r="R277" s="1168"/>
      <c r="S277" s="1168"/>
      <c r="T277" s="1169"/>
      <c r="U277" s="1166"/>
      <c r="V277" s="1168"/>
      <c r="W277" s="1168"/>
      <c r="X277" s="1166"/>
      <c r="Y277" s="1170"/>
      <c r="Z277" s="1171"/>
      <c r="AA277" s="1171"/>
      <c r="AB277" s="1171"/>
      <c r="AC277" s="1171"/>
      <c r="AD277" s="1171"/>
      <c r="AE277" s="1171"/>
      <c r="AF277" s="1172"/>
      <c r="AG277" s="1172"/>
      <c r="AH277" s="1173"/>
      <c r="AI277" s="1172"/>
      <c r="AJ277" s="456"/>
      <c r="AL277" s="1418">
        <f t="shared" si="5"/>
        <v>0</v>
      </c>
    </row>
    <row r="278" spans="2:38">
      <c r="B278" s="1166"/>
      <c r="C278" s="1166"/>
      <c r="D278" s="1174"/>
      <c r="E278" s="1175"/>
      <c r="F278" s="1176"/>
      <c r="G278" s="1165"/>
      <c r="H278" s="1166"/>
      <c r="I278" s="1166"/>
      <c r="J278" s="1167"/>
      <c r="K278" s="1167"/>
      <c r="L278" s="1167"/>
      <c r="M278" s="1167"/>
      <c r="N278" s="1167"/>
      <c r="O278" s="1167"/>
      <c r="P278" s="1167"/>
      <c r="Q278" s="1167"/>
      <c r="R278" s="1168"/>
      <c r="S278" s="1168"/>
      <c r="T278" s="1169"/>
      <c r="U278" s="1166"/>
      <c r="V278" s="1168"/>
      <c r="W278" s="1168"/>
      <c r="X278" s="1166"/>
      <c r="Y278" s="1170"/>
      <c r="Z278" s="1171"/>
      <c r="AA278" s="1171"/>
      <c r="AB278" s="1171"/>
      <c r="AC278" s="1171"/>
      <c r="AD278" s="1171"/>
      <c r="AE278" s="1171"/>
      <c r="AF278" s="1172"/>
      <c r="AG278" s="1172"/>
      <c r="AH278" s="1173"/>
      <c r="AI278" s="1172"/>
      <c r="AJ278" s="456"/>
      <c r="AL278" s="1418">
        <f t="shared" si="5"/>
        <v>0</v>
      </c>
    </row>
    <row r="279" spans="2:38">
      <c r="B279" s="1166"/>
      <c r="C279" s="1166"/>
      <c r="D279" s="1174"/>
      <c r="E279" s="1175"/>
      <c r="F279" s="1176"/>
      <c r="G279" s="1165"/>
      <c r="H279" s="1166"/>
      <c r="I279" s="1166"/>
      <c r="J279" s="1167"/>
      <c r="K279" s="1167"/>
      <c r="L279" s="1167"/>
      <c r="M279" s="1167"/>
      <c r="N279" s="1167"/>
      <c r="O279" s="1167"/>
      <c r="P279" s="1167"/>
      <c r="Q279" s="1167"/>
      <c r="R279" s="1168"/>
      <c r="S279" s="1168"/>
      <c r="T279" s="1169"/>
      <c r="U279" s="1166"/>
      <c r="V279" s="1168"/>
      <c r="W279" s="1168"/>
      <c r="X279" s="1166"/>
      <c r="Y279" s="1170"/>
      <c r="Z279" s="1171"/>
      <c r="AA279" s="1171"/>
      <c r="AB279" s="1171"/>
      <c r="AC279" s="1171"/>
      <c r="AD279" s="1171"/>
      <c r="AE279" s="1171"/>
      <c r="AF279" s="1172"/>
      <c r="AG279" s="1172"/>
      <c r="AH279" s="1173"/>
      <c r="AI279" s="1172"/>
      <c r="AJ279" s="456"/>
      <c r="AL279" s="1418">
        <f t="shared" si="5"/>
        <v>0</v>
      </c>
    </row>
    <row r="280" spans="2:38">
      <c r="B280" s="1166"/>
      <c r="C280" s="1166"/>
      <c r="D280" s="1174"/>
      <c r="E280" s="1175"/>
      <c r="F280" s="1176"/>
      <c r="G280" s="1165"/>
      <c r="H280" s="1166"/>
      <c r="I280" s="1166"/>
      <c r="J280" s="1167"/>
      <c r="K280" s="1167"/>
      <c r="L280" s="1167"/>
      <c r="M280" s="1167"/>
      <c r="N280" s="1167"/>
      <c r="O280" s="1167"/>
      <c r="P280" s="1167"/>
      <c r="Q280" s="1167"/>
      <c r="R280" s="1168"/>
      <c r="S280" s="1168"/>
      <c r="T280" s="1169"/>
      <c r="U280" s="1166"/>
      <c r="V280" s="1168"/>
      <c r="W280" s="1168"/>
      <c r="X280" s="1166"/>
      <c r="Y280" s="1170"/>
      <c r="Z280" s="1171"/>
      <c r="AA280" s="1171"/>
      <c r="AB280" s="1171"/>
      <c r="AC280" s="1171"/>
      <c r="AD280" s="1171"/>
      <c r="AE280" s="1171"/>
      <c r="AF280" s="1172"/>
      <c r="AG280" s="1172"/>
      <c r="AH280" s="1173"/>
      <c r="AI280" s="1172"/>
      <c r="AJ280" s="456"/>
      <c r="AL280" s="1418">
        <f t="shared" si="5"/>
        <v>0</v>
      </c>
    </row>
    <row r="281" spans="2:38">
      <c r="B281" s="1166"/>
      <c r="C281" s="1166"/>
      <c r="D281" s="1174"/>
      <c r="E281" s="1175"/>
      <c r="F281" s="1176"/>
      <c r="G281" s="1165"/>
      <c r="H281" s="1166"/>
      <c r="I281" s="1166"/>
      <c r="J281" s="1167"/>
      <c r="K281" s="1167"/>
      <c r="L281" s="1167"/>
      <c r="M281" s="1167"/>
      <c r="N281" s="1167"/>
      <c r="O281" s="1167"/>
      <c r="P281" s="1167"/>
      <c r="Q281" s="1167"/>
      <c r="R281" s="1168"/>
      <c r="S281" s="1168"/>
      <c r="T281" s="1169"/>
      <c r="U281" s="1166"/>
      <c r="V281" s="1168"/>
      <c r="W281" s="1168"/>
      <c r="X281" s="1166"/>
      <c r="Y281" s="1170"/>
      <c r="Z281" s="1171"/>
      <c r="AA281" s="1171"/>
      <c r="AB281" s="1171"/>
      <c r="AC281" s="1171"/>
      <c r="AD281" s="1171"/>
      <c r="AE281" s="1171"/>
      <c r="AF281" s="1172"/>
      <c r="AG281" s="1172"/>
      <c r="AH281" s="1173"/>
      <c r="AI281" s="1172"/>
      <c r="AJ281" s="456"/>
      <c r="AL281" s="1418">
        <f t="shared" si="5"/>
        <v>0</v>
      </c>
    </row>
    <row r="282" spans="2:38">
      <c r="B282" s="1166"/>
      <c r="C282" s="1166"/>
      <c r="D282" s="1174"/>
      <c r="E282" s="1175"/>
      <c r="F282" s="1176"/>
      <c r="G282" s="1165"/>
      <c r="H282" s="1166"/>
      <c r="I282" s="1166"/>
      <c r="J282" s="1167"/>
      <c r="K282" s="1167"/>
      <c r="L282" s="1167"/>
      <c r="M282" s="1167"/>
      <c r="N282" s="1167"/>
      <c r="O282" s="1167"/>
      <c r="P282" s="1167"/>
      <c r="Q282" s="1167"/>
      <c r="R282" s="1168"/>
      <c r="S282" s="1168"/>
      <c r="T282" s="1169"/>
      <c r="U282" s="1166"/>
      <c r="V282" s="1168"/>
      <c r="W282" s="1168"/>
      <c r="X282" s="1166"/>
      <c r="Y282" s="1170"/>
      <c r="Z282" s="1171"/>
      <c r="AA282" s="1171"/>
      <c r="AB282" s="1171"/>
      <c r="AC282" s="1171"/>
      <c r="AD282" s="1171"/>
      <c r="AE282" s="1171"/>
      <c r="AF282" s="1172"/>
      <c r="AG282" s="1172"/>
      <c r="AH282" s="1173"/>
      <c r="AI282" s="1172"/>
      <c r="AJ282" s="456"/>
      <c r="AL282" s="1418">
        <f t="shared" si="5"/>
        <v>0</v>
      </c>
    </row>
    <row r="283" spans="2:38">
      <c r="B283" s="1166"/>
      <c r="C283" s="1166"/>
      <c r="D283" s="1174"/>
      <c r="E283" s="1175"/>
      <c r="F283" s="1176"/>
      <c r="G283" s="1165"/>
      <c r="H283" s="1166"/>
      <c r="I283" s="1166"/>
      <c r="J283" s="1167"/>
      <c r="K283" s="1167"/>
      <c r="L283" s="1167"/>
      <c r="M283" s="1167"/>
      <c r="N283" s="1167"/>
      <c r="O283" s="1167"/>
      <c r="P283" s="1167"/>
      <c r="Q283" s="1167"/>
      <c r="R283" s="1168"/>
      <c r="S283" s="1168"/>
      <c r="T283" s="1169"/>
      <c r="U283" s="1166"/>
      <c r="V283" s="1168"/>
      <c r="W283" s="1168"/>
      <c r="X283" s="1166"/>
      <c r="Y283" s="1170"/>
      <c r="Z283" s="1171"/>
      <c r="AA283" s="1171"/>
      <c r="AB283" s="1171"/>
      <c r="AC283" s="1171"/>
      <c r="AD283" s="1171"/>
      <c r="AE283" s="1171"/>
      <c r="AF283" s="1172"/>
      <c r="AG283" s="1172"/>
      <c r="AH283" s="1173"/>
      <c r="AI283" s="1172"/>
      <c r="AJ283" s="456"/>
      <c r="AL283" s="1418">
        <f t="shared" si="5"/>
        <v>0</v>
      </c>
    </row>
    <row r="284" spans="2:38">
      <c r="B284" s="1166"/>
      <c r="C284" s="1166"/>
      <c r="D284" s="1174"/>
      <c r="E284" s="1175"/>
      <c r="F284" s="1176"/>
      <c r="G284" s="1165"/>
      <c r="H284" s="1166"/>
      <c r="I284" s="1166"/>
      <c r="J284" s="1167"/>
      <c r="K284" s="1167"/>
      <c r="L284" s="1167"/>
      <c r="M284" s="1167"/>
      <c r="N284" s="1167"/>
      <c r="O284" s="1167"/>
      <c r="P284" s="1167"/>
      <c r="Q284" s="1167"/>
      <c r="R284" s="1168"/>
      <c r="S284" s="1168"/>
      <c r="T284" s="1169"/>
      <c r="U284" s="1166"/>
      <c r="V284" s="1168"/>
      <c r="W284" s="1168"/>
      <c r="X284" s="1166"/>
      <c r="Y284" s="1170"/>
      <c r="Z284" s="1171"/>
      <c r="AA284" s="1171"/>
      <c r="AB284" s="1171"/>
      <c r="AC284" s="1171"/>
      <c r="AD284" s="1171"/>
      <c r="AE284" s="1171"/>
      <c r="AF284" s="1172"/>
      <c r="AG284" s="1172"/>
      <c r="AH284" s="1173"/>
      <c r="AI284" s="1172"/>
      <c r="AJ284" s="456"/>
      <c r="AL284" s="1418">
        <f t="shared" si="5"/>
        <v>0</v>
      </c>
    </row>
    <row r="285" spans="2:38">
      <c r="B285" s="1166"/>
      <c r="C285" s="1166"/>
      <c r="D285" s="1174"/>
      <c r="E285" s="1175"/>
      <c r="F285" s="1176"/>
      <c r="G285" s="1165"/>
      <c r="H285" s="1166"/>
      <c r="I285" s="1166"/>
      <c r="J285" s="1167"/>
      <c r="K285" s="1167"/>
      <c r="L285" s="1167"/>
      <c r="M285" s="1167"/>
      <c r="N285" s="1167"/>
      <c r="O285" s="1167"/>
      <c r="P285" s="1167"/>
      <c r="Q285" s="1167"/>
      <c r="R285" s="1168"/>
      <c r="S285" s="1168"/>
      <c r="T285" s="1169"/>
      <c r="U285" s="1166"/>
      <c r="V285" s="1168"/>
      <c r="W285" s="1168"/>
      <c r="X285" s="1166"/>
      <c r="Y285" s="1170"/>
      <c r="Z285" s="1171"/>
      <c r="AA285" s="1171"/>
      <c r="AB285" s="1171"/>
      <c r="AC285" s="1171"/>
      <c r="AD285" s="1171"/>
      <c r="AE285" s="1171"/>
      <c r="AF285" s="1172"/>
      <c r="AG285" s="1172"/>
      <c r="AH285" s="1173"/>
      <c r="AI285" s="1172"/>
      <c r="AJ285" s="456"/>
      <c r="AL285" s="1418">
        <f t="shared" si="5"/>
        <v>0</v>
      </c>
    </row>
    <row r="286" spans="2:38">
      <c r="B286" s="1166"/>
      <c r="C286" s="1166"/>
      <c r="D286" s="1174"/>
      <c r="E286" s="1175"/>
      <c r="F286" s="1176"/>
      <c r="G286" s="1165"/>
      <c r="H286" s="1166"/>
      <c r="I286" s="1166"/>
      <c r="J286" s="1167"/>
      <c r="K286" s="1167"/>
      <c r="L286" s="1167"/>
      <c r="M286" s="1167"/>
      <c r="N286" s="1167"/>
      <c r="O286" s="1167"/>
      <c r="P286" s="1167"/>
      <c r="Q286" s="1167"/>
      <c r="R286" s="1168"/>
      <c r="S286" s="1168"/>
      <c r="T286" s="1169"/>
      <c r="U286" s="1166"/>
      <c r="V286" s="1168"/>
      <c r="W286" s="1168"/>
      <c r="X286" s="1166"/>
      <c r="Y286" s="1170"/>
      <c r="Z286" s="1171"/>
      <c r="AA286" s="1171"/>
      <c r="AB286" s="1171"/>
      <c r="AC286" s="1171"/>
      <c r="AD286" s="1171"/>
      <c r="AE286" s="1171"/>
      <c r="AF286" s="1172"/>
      <c r="AG286" s="1172"/>
      <c r="AH286" s="1173"/>
      <c r="AI286" s="1172"/>
      <c r="AJ286" s="456"/>
      <c r="AL286" s="1418">
        <f t="shared" si="5"/>
        <v>0</v>
      </c>
    </row>
    <row r="287" spans="2:38">
      <c r="B287" s="1166"/>
      <c r="C287" s="1166"/>
      <c r="D287" s="1174"/>
      <c r="E287" s="1175"/>
      <c r="F287" s="1176"/>
      <c r="G287" s="1165"/>
      <c r="H287" s="1166"/>
      <c r="I287" s="1166"/>
      <c r="J287" s="1167"/>
      <c r="K287" s="1167"/>
      <c r="L287" s="1167"/>
      <c r="M287" s="1167"/>
      <c r="N287" s="1167"/>
      <c r="O287" s="1167"/>
      <c r="P287" s="1167"/>
      <c r="Q287" s="1167"/>
      <c r="R287" s="1168"/>
      <c r="S287" s="1168"/>
      <c r="T287" s="1169"/>
      <c r="U287" s="1166"/>
      <c r="V287" s="1168"/>
      <c r="W287" s="1168"/>
      <c r="X287" s="1166"/>
      <c r="Y287" s="1170"/>
      <c r="Z287" s="1171"/>
      <c r="AA287" s="1171"/>
      <c r="AB287" s="1171"/>
      <c r="AC287" s="1171"/>
      <c r="AD287" s="1171"/>
      <c r="AE287" s="1171"/>
      <c r="AF287" s="1172"/>
      <c r="AG287" s="1172"/>
      <c r="AH287" s="1173"/>
      <c r="AI287" s="1172"/>
      <c r="AJ287" s="456"/>
      <c r="AL287" s="1418">
        <f t="shared" si="5"/>
        <v>0</v>
      </c>
    </row>
    <row r="288" spans="2:38">
      <c r="B288" s="1166"/>
      <c r="C288" s="1166"/>
      <c r="D288" s="1174"/>
      <c r="E288" s="1175"/>
      <c r="F288" s="1176"/>
      <c r="G288" s="1165"/>
      <c r="H288" s="1166"/>
      <c r="I288" s="1166"/>
      <c r="J288" s="1167"/>
      <c r="K288" s="1167"/>
      <c r="L288" s="1167"/>
      <c r="M288" s="1167"/>
      <c r="N288" s="1167"/>
      <c r="O288" s="1167"/>
      <c r="P288" s="1167"/>
      <c r="Q288" s="1167"/>
      <c r="R288" s="1168"/>
      <c r="S288" s="1168"/>
      <c r="T288" s="1169"/>
      <c r="U288" s="1166"/>
      <c r="V288" s="1168"/>
      <c r="W288" s="1168"/>
      <c r="X288" s="1166"/>
      <c r="Y288" s="1170"/>
      <c r="Z288" s="1171"/>
      <c r="AA288" s="1171"/>
      <c r="AB288" s="1171"/>
      <c r="AC288" s="1171"/>
      <c r="AD288" s="1171"/>
      <c r="AE288" s="1171"/>
      <c r="AF288" s="1172"/>
      <c r="AG288" s="1172"/>
      <c r="AH288" s="1173"/>
      <c r="AI288" s="1172"/>
      <c r="AJ288" s="456"/>
      <c r="AL288" s="1418">
        <f t="shared" si="5"/>
        <v>0</v>
      </c>
    </row>
    <row r="289" spans="2:38">
      <c r="B289" s="1166"/>
      <c r="C289" s="1166"/>
      <c r="D289" s="1174"/>
      <c r="E289" s="1175"/>
      <c r="F289" s="1176"/>
      <c r="G289" s="1165"/>
      <c r="H289" s="1166"/>
      <c r="I289" s="1166"/>
      <c r="J289" s="1167"/>
      <c r="K289" s="1167"/>
      <c r="L289" s="1167"/>
      <c r="M289" s="1167"/>
      <c r="N289" s="1167"/>
      <c r="O289" s="1167"/>
      <c r="P289" s="1167"/>
      <c r="Q289" s="1167"/>
      <c r="R289" s="1168"/>
      <c r="S289" s="1168"/>
      <c r="T289" s="1169"/>
      <c r="U289" s="1166"/>
      <c r="V289" s="1168"/>
      <c r="W289" s="1168"/>
      <c r="X289" s="1166"/>
      <c r="Y289" s="1170"/>
      <c r="Z289" s="1171"/>
      <c r="AA289" s="1171"/>
      <c r="AB289" s="1171"/>
      <c r="AC289" s="1171"/>
      <c r="AD289" s="1171"/>
      <c r="AE289" s="1171"/>
      <c r="AF289" s="1172"/>
      <c r="AG289" s="1172"/>
      <c r="AH289" s="1173"/>
      <c r="AI289" s="1172"/>
      <c r="AJ289" s="456"/>
      <c r="AL289" s="1418">
        <f t="shared" si="5"/>
        <v>0</v>
      </c>
    </row>
    <row r="290" spans="2:38">
      <c r="B290" s="1166"/>
      <c r="C290" s="1166"/>
      <c r="D290" s="1174"/>
      <c r="E290" s="1175"/>
      <c r="F290" s="1176"/>
      <c r="G290" s="1165"/>
      <c r="H290" s="1166"/>
      <c r="I290" s="1166"/>
      <c r="J290" s="1167"/>
      <c r="K290" s="1167"/>
      <c r="L290" s="1167"/>
      <c r="M290" s="1167"/>
      <c r="N290" s="1167"/>
      <c r="O290" s="1167"/>
      <c r="P290" s="1167"/>
      <c r="Q290" s="1167"/>
      <c r="R290" s="1168"/>
      <c r="S290" s="1168"/>
      <c r="T290" s="1169"/>
      <c r="U290" s="1166"/>
      <c r="V290" s="1168"/>
      <c r="W290" s="1168"/>
      <c r="X290" s="1166"/>
      <c r="Y290" s="1170"/>
      <c r="Z290" s="1171"/>
      <c r="AA290" s="1171"/>
      <c r="AB290" s="1171"/>
      <c r="AC290" s="1171"/>
      <c r="AD290" s="1171"/>
      <c r="AE290" s="1171"/>
      <c r="AF290" s="1172"/>
      <c r="AG290" s="1172"/>
      <c r="AH290" s="1173"/>
      <c r="AI290" s="1172"/>
      <c r="AJ290" s="456"/>
      <c r="AL290" s="1418">
        <f t="shared" si="5"/>
        <v>0</v>
      </c>
    </row>
    <row r="291" spans="2:38">
      <c r="B291" s="1166"/>
      <c r="C291" s="1166"/>
      <c r="D291" s="1174"/>
      <c r="E291" s="1175"/>
      <c r="F291" s="1176"/>
      <c r="G291" s="1165"/>
      <c r="H291" s="1166"/>
      <c r="I291" s="1166"/>
      <c r="J291" s="1167"/>
      <c r="K291" s="1167"/>
      <c r="L291" s="1167"/>
      <c r="M291" s="1167"/>
      <c r="N291" s="1167"/>
      <c r="O291" s="1167"/>
      <c r="P291" s="1167"/>
      <c r="Q291" s="1167"/>
      <c r="R291" s="1168"/>
      <c r="S291" s="1168"/>
      <c r="T291" s="1169"/>
      <c r="U291" s="1166"/>
      <c r="V291" s="1168"/>
      <c r="W291" s="1168"/>
      <c r="X291" s="1166"/>
      <c r="Y291" s="1170"/>
      <c r="Z291" s="1171"/>
      <c r="AA291" s="1171"/>
      <c r="AB291" s="1171"/>
      <c r="AC291" s="1171"/>
      <c r="AD291" s="1171"/>
      <c r="AE291" s="1171"/>
      <c r="AF291" s="1172"/>
      <c r="AG291" s="1172"/>
      <c r="AH291" s="1173"/>
      <c r="AI291" s="1172"/>
      <c r="AJ291" s="456"/>
      <c r="AL291" s="1418">
        <f t="shared" si="5"/>
        <v>0</v>
      </c>
    </row>
    <row r="292" spans="2:38">
      <c r="B292" s="1166"/>
      <c r="C292" s="1166"/>
      <c r="D292" s="1174"/>
      <c r="E292" s="1175"/>
      <c r="F292" s="1176"/>
      <c r="G292" s="1165"/>
      <c r="H292" s="1166"/>
      <c r="I292" s="1166"/>
      <c r="J292" s="1167"/>
      <c r="K292" s="1167"/>
      <c r="L292" s="1167"/>
      <c r="M292" s="1167"/>
      <c r="N292" s="1167"/>
      <c r="O292" s="1167"/>
      <c r="P292" s="1167"/>
      <c r="Q292" s="1167"/>
      <c r="R292" s="1168"/>
      <c r="S292" s="1168"/>
      <c r="T292" s="1169"/>
      <c r="U292" s="1166"/>
      <c r="V292" s="1168"/>
      <c r="W292" s="1168"/>
      <c r="X292" s="1166"/>
      <c r="Y292" s="1170"/>
      <c r="Z292" s="1171"/>
      <c r="AA292" s="1171"/>
      <c r="AB292" s="1171"/>
      <c r="AC292" s="1171"/>
      <c r="AD292" s="1171"/>
      <c r="AE292" s="1171"/>
      <c r="AF292" s="1172"/>
      <c r="AG292" s="1172"/>
      <c r="AH292" s="1173"/>
      <c r="AI292" s="1172"/>
      <c r="AJ292" s="456"/>
      <c r="AL292" s="1418">
        <f t="shared" si="5"/>
        <v>0</v>
      </c>
    </row>
    <row r="293" spans="2:38">
      <c r="B293" s="1166"/>
      <c r="C293" s="1166"/>
      <c r="D293" s="1174"/>
      <c r="E293" s="1175"/>
      <c r="F293" s="1176"/>
      <c r="G293" s="1165"/>
      <c r="H293" s="1166"/>
      <c r="I293" s="1166"/>
      <c r="J293" s="1167"/>
      <c r="K293" s="1167"/>
      <c r="L293" s="1167"/>
      <c r="M293" s="1167"/>
      <c r="N293" s="1167"/>
      <c r="O293" s="1167"/>
      <c r="P293" s="1167"/>
      <c r="Q293" s="1167"/>
      <c r="R293" s="1168"/>
      <c r="S293" s="1168"/>
      <c r="T293" s="1169"/>
      <c r="U293" s="1166"/>
      <c r="V293" s="1168"/>
      <c r="W293" s="1168"/>
      <c r="X293" s="1166"/>
      <c r="Y293" s="1170"/>
      <c r="Z293" s="1171"/>
      <c r="AA293" s="1171"/>
      <c r="AB293" s="1171"/>
      <c r="AC293" s="1171"/>
      <c r="AD293" s="1171"/>
      <c r="AE293" s="1171"/>
      <c r="AF293" s="1172"/>
      <c r="AG293" s="1172"/>
      <c r="AH293" s="1173"/>
      <c r="AI293" s="1172"/>
      <c r="AJ293" s="456"/>
      <c r="AL293" s="1418">
        <f t="shared" si="5"/>
        <v>0</v>
      </c>
    </row>
    <row r="294" spans="2:38">
      <c r="B294" s="1166"/>
      <c r="C294" s="1166"/>
      <c r="D294" s="1174"/>
      <c r="E294" s="1175"/>
      <c r="F294" s="1176"/>
      <c r="G294" s="1165"/>
      <c r="H294" s="1166"/>
      <c r="I294" s="1166"/>
      <c r="J294" s="1167"/>
      <c r="K294" s="1167"/>
      <c r="L294" s="1167"/>
      <c r="M294" s="1167"/>
      <c r="N294" s="1167"/>
      <c r="O294" s="1167"/>
      <c r="P294" s="1167"/>
      <c r="Q294" s="1167"/>
      <c r="R294" s="1168"/>
      <c r="S294" s="1168"/>
      <c r="T294" s="1169"/>
      <c r="U294" s="1166"/>
      <c r="V294" s="1168"/>
      <c r="W294" s="1168"/>
      <c r="X294" s="1166"/>
      <c r="Y294" s="1170"/>
      <c r="Z294" s="1171"/>
      <c r="AA294" s="1171"/>
      <c r="AB294" s="1171"/>
      <c r="AC294" s="1171"/>
      <c r="AD294" s="1171"/>
      <c r="AE294" s="1171"/>
      <c r="AF294" s="1172"/>
      <c r="AG294" s="1172"/>
      <c r="AH294" s="1173"/>
      <c r="AI294" s="1172"/>
      <c r="AJ294" s="456"/>
      <c r="AL294" s="1418">
        <f t="shared" si="5"/>
        <v>0</v>
      </c>
    </row>
    <row r="295" spans="2:38">
      <c r="B295" s="1166"/>
      <c r="C295" s="1166"/>
      <c r="D295" s="1174"/>
      <c r="E295" s="1175"/>
      <c r="F295" s="1176"/>
      <c r="G295" s="1165"/>
      <c r="H295" s="1166"/>
      <c r="I295" s="1166"/>
      <c r="J295" s="1167"/>
      <c r="K295" s="1167"/>
      <c r="L295" s="1167"/>
      <c r="M295" s="1167"/>
      <c r="N295" s="1167"/>
      <c r="O295" s="1167"/>
      <c r="P295" s="1167"/>
      <c r="Q295" s="1167"/>
      <c r="R295" s="1168"/>
      <c r="S295" s="1168"/>
      <c r="T295" s="1169"/>
      <c r="U295" s="1166"/>
      <c r="V295" s="1168"/>
      <c r="W295" s="1168"/>
      <c r="X295" s="1166"/>
      <c r="Y295" s="1170"/>
      <c r="Z295" s="1171"/>
      <c r="AA295" s="1171"/>
      <c r="AB295" s="1171"/>
      <c r="AC295" s="1171"/>
      <c r="AD295" s="1171"/>
      <c r="AE295" s="1171"/>
      <c r="AF295" s="1172"/>
      <c r="AG295" s="1172"/>
      <c r="AH295" s="1173"/>
      <c r="AI295" s="1172"/>
      <c r="AJ295" s="456"/>
      <c r="AL295" s="1418">
        <f t="shared" si="5"/>
        <v>0</v>
      </c>
    </row>
    <row r="296" spans="2:38">
      <c r="B296" s="1166"/>
      <c r="C296" s="1166"/>
      <c r="D296" s="1174"/>
      <c r="E296" s="1175"/>
      <c r="F296" s="1176"/>
      <c r="G296" s="1165"/>
      <c r="H296" s="1166"/>
      <c r="I296" s="1166"/>
      <c r="J296" s="1167"/>
      <c r="K296" s="1167"/>
      <c r="L296" s="1167"/>
      <c r="M296" s="1167"/>
      <c r="N296" s="1167"/>
      <c r="O296" s="1167"/>
      <c r="P296" s="1167"/>
      <c r="Q296" s="1167"/>
      <c r="R296" s="1168"/>
      <c r="S296" s="1168"/>
      <c r="T296" s="1169"/>
      <c r="U296" s="1166"/>
      <c r="V296" s="1168"/>
      <c r="W296" s="1168"/>
      <c r="X296" s="1166"/>
      <c r="Y296" s="1170"/>
      <c r="Z296" s="1171"/>
      <c r="AA296" s="1171"/>
      <c r="AB296" s="1171"/>
      <c r="AC296" s="1171"/>
      <c r="AD296" s="1171"/>
      <c r="AE296" s="1171"/>
      <c r="AF296" s="1172"/>
      <c r="AG296" s="1172"/>
      <c r="AH296" s="1173"/>
      <c r="AI296" s="1172"/>
      <c r="AJ296" s="456"/>
      <c r="AL296" s="1418">
        <f t="shared" si="5"/>
        <v>0</v>
      </c>
    </row>
    <row r="297" spans="2:38">
      <c r="B297" s="1166"/>
      <c r="C297" s="1166"/>
      <c r="D297" s="1174"/>
      <c r="E297" s="1175"/>
      <c r="F297" s="1176"/>
      <c r="G297" s="1165"/>
      <c r="H297" s="1166"/>
      <c r="I297" s="1166"/>
      <c r="J297" s="1167"/>
      <c r="K297" s="1167"/>
      <c r="L297" s="1167"/>
      <c r="M297" s="1167"/>
      <c r="N297" s="1167"/>
      <c r="O297" s="1167"/>
      <c r="P297" s="1167"/>
      <c r="Q297" s="1167"/>
      <c r="R297" s="1168"/>
      <c r="S297" s="1168"/>
      <c r="T297" s="1169"/>
      <c r="U297" s="1166"/>
      <c r="V297" s="1168"/>
      <c r="W297" s="1168"/>
      <c r="X297" s="1166"/>
      <c r="Y297" s="1170"/>
      <c r="Z297" s="1171"/>
      <c r="AA297" s="1171"/>
      <c r="AB297" s="1171"/>
      <c r="AC297" s="1171"/>
      <c r="AD297" s="1171"/>
      <c r="AE297" s="1171"/>
      <c r="AF297" s="1172"/>
      <c r="AG297" s="1172"/>
      <c r="AH297" s="1173"/>
      <c r="AI297" s="1172"/>
      <c r="AJ297" s="456"/>
      <c r="AL297" s="1418">
        <f t="shared" si="5"/>
        <v>0</v>
      </c>
    </row>
    <row r="298" spans="2:38">
      <c r="B298" s="1166"/>
      <c r="C298" s="1166"/>
      <c r="D298" s="1174"/>
      <c r="E298" s="1175"/>
      <c r="F298" s="1176"/>
      <c r="G298" s="1165"/>
      <c r="H298" s="1166"/>
      <c r="I298" s="1166"/>
      <c r="J298" s="1167"/>
      <c r="K298" s="1167"/>
      <c r="L298" s="1167"/>
      <c r="M298" s="1167"/>
      <c r="N298" s="1167"/>
      <c r="O298" s="1167"/>
      <c r="P298" s="1167"/>
      <c r="Q298" s="1167"/>
      <c r="R298" s="1168"/>
      <c r="S298" s="1168"/>
      <c r="T298" s="1169"/>
      <c r="U298" s="1166"/>
      <c r="V298" s="1168"/>
      <c r="W298" s="1168"/>
      <c r="X298" s="1166"/>
      <c r="Y298" s="1170"/>
      <c r="Z298" s="1171"/>
      <c r="AA298" s="1171"/>
      <c r="AB298" s="1171"/>
      <c r="AC298" s="1171"/>
      <c r="AD298" s="1171"/>
      <c r="AE298" s="1171"/>
      <c r="AF298" s="1172"/>
      <c r="AG298" s="1172"/>
      <c r="AH298" s="1173"/>
      <c r="AI298" s="1172"/>
      <c r="AJ298" s="456"/>
      <c r="AL298" s="1418">
        <f t="shared" si="5"/>
        <v>0</v>
      </c>
    </row>
    <row r="299" spans="2:38">
      <c r="B299" s="1166"/>
      <c r="C299" s="1166"/>
      <c r="D299" s="1174"/>
      <c r="E299" s="1175"/>
      <c r="F299" s="1176"/>
      <c r="G299" s="1165"/>
      <c r="H299" s="1166"/>
      <c r="I299" s="1166"/>
      <c r="J299" s="1167"/>
      <c r="K299" s="1167"/>
      <c r="L299" s="1167"/>
      <c r="M299" s="1167"/>
      <c r="N299" s="1167"/>
      <c r="O299" s="1167"/>
      <c r="P299" s="1167"/>
      <c r="Q299" s="1167"/>
      <c r="R299" s="1168"/>
      <c r="S299" s="1168"/>
      <c r="T299" s="1169"/>
      <c r="U299" s="1166"/>
      <c r="V299" s="1168"/>
      <c r="W299" s="1168"/>
      <c r="X299" s="1166"/>
      <c r="Y299" s="1170"/>
      <c r="Z299" s="1171"/>
      <c r="AA299" s="1171"/>
      <c r="AB299" s="1171"/>
      <c r="AC299" s="1171"/>
      <c r="AD299" s="1171"/>
      <c r="AE299" s="1171"/>
      <c r="AF299" s="1172"/>
      <c r="AG299" s="1172"/>
      <c r="AH299" s="1173"/>
      <c r="AI299" s="1172"/>
      <c r="AJ299" s="456"/>
      <c r="AL299" s="1418">
        <f t="shared" si="5"/>
        <v>0</v>
      </c>
    </row>
    <row r="300" spans="2:38">
      <c r="B300" s="1166"/>
      <c r="C300" s="1166"/>
      <c r="D300" s="1174"/>
      <c r="E300" s="1175"/>
      <c r="F300" s="1176"/>
      <c r="G300" s="1165"/>
      <c r="H300" s="1166"/>
      <c r="I300" s="1166"/>
      <c r="J300" s="1167"/>
      <c r="K300" s="1167"/>
      <c r="L300" s="1167"/>
      <c r="M300" s="1167"/>
      <c r="N300" s="1167"/>
      <c r="O300" s="1167"/>
      <c r="P300" s="1167"/>
      <c r="Q300" s="1167"/>
      <c r="R300" s="1168"/>
      <c r="S300" s="1168"/>
      <c r="T300" s="1169"/>
      <c r="U300" s="1166"/>
      <c r="V300" s="1168"/>
      <c r="W300" s="1168"/>
      <c r="X300" s="1166"/>
      <c r="Y300" s="1170"/>
      <c r="Z300" s="1171"/>
      <c r="AA300" s="1171"/>
      <c r="AB300" s="1171"/>
      <c r="AC300" s="1171"/>
      <c r="AD300" s="1171"/>
      <c r="AE300" s="1171"/>
      <c r="AF300" s="1172"/>
      <c r="AG300" s="1172"/>
      <c r="AH300" s="1173"/>
      <c r="AI300" s="1172"/>
      <c r="AJ300" s="456"/>
      <c r="AL300" s="1418">
        <f t="shared" si="5"/>
        <v>0</v>
      </c>
    </row>
    <row r="301" spans="2:38">
      <c r="B301" s="1166"/>
      <c r="C301" s="1166"/>
      <c r="D301" s="1174"/>
      <c r="E301" s="1175"/>
      <c r="F301" s="1176"/>
      <c r="G301" s="1165"/>
      <c r="H301" s="1166"/>
      <c r="I301" s="1166"/>
      <c r="J301" s="1167"/>
      <c r="K301" s="1167"/>
      <c r="L301" s="1167"/>
      <c r="M301" s="1167"/>
      <c r="N301" s="1167"/>
      <c r="O301" s="1167"/>
      <c r="P301" s="1167"/>
      <c r="Q301" s="1167"/>
      <c r="R301" s="1168"/>
      <c r="S301" s="1168"/>
      <c r="T301" s="1169"/>
      <c r="U301" s="1166"/>
      <c r="V301" s="1168"/>
      <c r="W301" s="1168"/>
      <c r="X301" s="1166"/>
      <c r="Y301" s="1170"/>
      <c r="Z301" s="1171"/>
      <c r="AA301" s="1171"/>
      <c r="AB301" s="1171"/>
      <c r="AC301" s="1171"/>
      <c r="AD301" s="1171"/>
      <c r="AE301" s="1171"/>
      <c r="AF301" s="1172"/>
      <c r="AG301" s="1172"/>
      <c r="AH301" s="1173"/>
      <c r="AI301" s="1172"/>
      <c r="AJ301" s="456"/>
      <c r="AL301" s="1418">
        <f t="shared" si="5"/>
        <v>0</v>
      </c>
    </row>
    <row r="302" spans="2:38">
      <c r="B302" s="1166"/>
      <c r="C302" s="1166"/>
      <c r="D302" s="1174"/>
      <c r="E302" s="1175"/>
      <c r="F302" s="1176"/>
      <c r="G302" s="1165"/>
      <c r="H302" s="1166"/>
      <c r="I302" s="1166"/>
      <c r="J302" s="1167"/>
      <c r="K302" s="1167"/>
      <c r="L302" s="1167"/>
      <c r="M302" s="1167"/>
      <c r="N302" s="1167"/>
      <c r="O302" s="1167"/>
      <c r="P302" s="1167"/>
      <c r="Q302" s="1167"/>
      <c r="R302" s="1168"/>
      <c r="S302" s="1168"/>
      <c r="T302" s="1169"/>
      <c r="U302" s="1166"/>
      <c r="V302" s="1168"/>
      <c r="W302" s="1168"/>
      <c r="X302" s="1166"/>
      <c r="Y302" s="1170"/>
      <c r="Z302" s="1171"/>
      <c r="AA302" s="1171"/>
      <c r="AB302" s="1171"/>
      <c r="AC302" s="1171"/>
      <c r="AD302" s="1171"/>
      <c r="AE302" s="1171"/>
      <c r="AF302" s="1172"/>
      <c r="AG302" s="1172"/>
      <c r="AH302" s="1173"/>
      <c r="AI302" s="1172"/>
      <c r="AJ302" s="456"/>
      <c r="AL302" s="1418">
        <f t="shared" si="5"/>
        <v>0</v>
      </c>
    </row>
    <row r="303" spans="2:38">
      <c r="B303" s="1166"/>
      <c r="C303" s="1166"/>
      <c r="D303" s="1174"/>
      <c r="E303" s="1175"/>
      <c r="F303" s="1176"/>
      <c r="G303" s="1165"/>
      <c r="H303" s="1166"/>
      <c r="I303" s="1166"/>
      <c r="J303" s="1167"/>
      <c r="K303" s="1167"/>
      <c r="L303" s="1167"/>
      <c r="M303" s="1167"/>
      <c r="N303" s="1167"/>
      <c r="O303" s="1167"/>
      <c r="P303" s="1167"/>
      <c r="Q303" s="1167"/>
      <c r="R303" s="1168"/>
      <c r="S303" s="1168"/>
      <c r="T303" s="1169"/>
      <c r="U303" s="1166"/>
      <c r="V303" s="1168"/>
      <c r="W303" s="1168"/>
      <c r="X303" s="1166"/>
      <c r="Y303" s="1170"/>
      <c r="Z303" s="1171"/>
      <c r="AA303" s="1171"/>
      <c r="AB303" s="1171"/>
      <c r="AC303" s="1171"/>
      <c r="AD303" s="1171"/>
      <c r="AE303" s="1171"/>
      <c r="AF303" s="1172"/>
      <c r="AG303" s="1172"/>
      <c r="AH303" s="1173"/>
      <c r="AI303" s="1172"/>
      <c r="AJ303" s="456"/>
      <c r="AL303" s="1418">
        <f t="shared" si="5"/>
        <v>0</v>
      </c>
    </row>
    <row r="304" spans="2:38">
      <c r="B304" s="1166"/>
      <c r="C304" s="1166"/>
      <c r="D304" s="1174"/>
      <c r="E304" s="1175"/>
      <c r="F304" s="1176"/>
      <c r="G304" s="1165"/>
      <c r="H304" s="1166"/>
      <c r="I304" s="1166"/>
      <c r="J304" s="1167"/>
      <c r="K304" s="1167"/>
      <c r="L304" s="1167"/>
      <c r="M304" s="1167"/>
      <c r="N304" s="1167"/>
      <c r="O304" s="1167"/>
      <c r="P304" s="1167"/>
      <c r="Q304" s="1167"/>
      <c r="R304" s="1168"/>
      <c r="S304" s="1168"/>
      <c r="T304" s="1169"/>
      <c r="U304" s="1166"/>
      <c r="V304" s="1168"/>
      <c r="W304" s="1168"/>
      <c r="X304" s="1166"/>
      <c r="Y304" s="1170"/>
      <c r="Z304" s="1171"/>
      <c r="AA304" s="1171"/>
      <c r="AB304" s="1171"/>
      <c r="AC304" s="1171"/>
      <c r="AD304" s="1171"/>
      <c r="AE304" s="1171"/>
      <c r="AF304" s="1172"/>
      <c r="AG304" s="1172"/>
      <c r="AH304" s="1173"/>
      <c r="AI304" s="1172"/>
      <c r="AJ304" s="456"/>
      <c r="AL304" s="1418">
        <f t="shared" si="5"/>
        <v>0</v>
      </c>
    </row>
    <row r="305" spans="2:38">
      <c r="B305" s="1166"/>
      <c r="C305" s="1166"/>
      <c r="D305" s="1174"/>
      <c r="E305" s="1175"/>
      <c r="F305" s="1176"/>
      <c r="G305" s="1165"/>
      <c r="H305" s="1166"/>
      <c r="I305" s="1166"/>
      <c r="J305" s="1167"/>
      <c r="K305" s="1167"/>
      <c r="L305" s="1167"/>
      <c r="M305" s="1167"/>
      <c r="N305" s="1167"/>
      <c r="O305" s="1167"/>
      <c r="P305" s="1167"/>
      <c r="Q305" s="1167"/>
      <c r="R305" s="1168"/>
      <c r="S305" s="1168"/>
      <c r="T305" s="1169"/>
      <c r="U305" s="1166"/>
      <c r="V305" s="1168"/>
      <c r="W305" s="1168"/>
      <c r="X305" s="1166"/>
      <c r="Y305" s="1170"/>
      <c r="Z305" s="1171"/>
      <c r="AA305" s="1171"/>
      <c r="AB305" s="1171"/>
      <c r="AC305" s="1171"/>
      <c r="AD305" s="1171"/>
      <c r="AE305" s="1171"/>
      <c r="AF305" s="1172"/>
      <c r="AG305" s="1172"/>
      <c r="AH305" s="1173"/>
      <c r="AI305" s="1172"/>
      <c r="AJ305" s="456"/>
      <c r="AL305" s="1418">
        <f t="shared" si="5"/>
        <v>0</v>
      </c>
    </row>
    <row r="306" spans="2:38">
      <c r="B306" s="1166"/>
      <c r="C306" s="1166"/>
      <c r="D306" s="1174"/>
      <c r="E306" s="1175"/>
      <c r="F306" s="1176"/>
      <c r="G306" s="1165"/>
      <c r="H306" s="1166"/>
      <c r="I306" s="1166"/>
      <c r="J306" s="1167"/>
      <c r="K306" s="1167"/>
      <c r="L306" s="1167"/>
      <c r="M306" s="1167"/>
      <c r="N306" s="1167"/>
      <c r="O306" s="1167"/>
      <c r="P306" s="1167"/>
      <c r="Q306" s="1167"/>
      <c r="R306" s="1168"/>
      <c r="S306" s="1168"/>
      <c r="T306" s="1169"/>
      <c r="U306" s="1166"/>
      <c r="V306" s="1168"/>
      <c r="W306" s="1168"/>
      <c r="X306" s="1166"/>
      <c r="Y306" s="1170"/>
      <c r="Z306" s="1171"/>
      <c r="AA306" s="1171"/>
      <c r="AB306" s="1171"/>
      <c r="AC306" s="1171"/>
      <c r="AD306" s="1171"/>
      <c r="AE306" s="1171"/>
      <c r="AF306" s="1172"/>
      <c r="AG306" s="1172"/>
      <c r="AH306" s="1173"/>
      <c r="AI306" s="1172"/>
      <c r="AJ306" s="456"/>
      <c r="AL306" s="1418">
        <f t="shared" si="5"/>
        <v>0</v>
      </c>
    </row>
    <row r="307" spans="2:38">
      <c r="B307" s="1166"/>
      <c r="C307" s="1166"/>
      <c r="D307" s="1174"/>
      <c r="E307" s="1175"/>
      <c r="F307" s="1176"/>
      <c r="G307" s="1165"/>
      <c r="H307" s="1166"/>
      <c r="I307" s="1166"/>
      <c r="J307" s="1167"/>
      <c r="K307" s="1167"/>
      <c r="L307" s="1167"/>
      <c r="M307" s="1167"/>
      <c r="N307" s="1167"/>
      <c r="O307" s="1167"/>
      <c r="P307" s="1167"/>
      <c r="Q307" s="1167"/>
      <c r="R307" s="1168"/>
      <c r="S307" s="1168"/>
      <c r="T307" s="1169"/>
      <c r="U307" s="1166"/>
      <c r="V307" s="1168"/>
      <c r="W307" s="1168"/>
      <c r="X307" s="1166"/>
      <c r="Y307" s="1170"/>
      <c r="Z307" s="1171"/>
      <c r="AA307" s="1171"/>
      <c r="AB307" s="1171"/>
      <c r="AC307" s="1171"/>
      <c r="AD307" s="1171"/>
      <c r="AE307" s="1171"/>
      <c r="AF307" s="1172"/>
      <c r="AG307" s="1172"/>
      <c r="AH307" s="1173"/>
      <c r="AI307" s="1172"/>
      <c r="AJ307" s="456"/>
      <c r="AL307" s="1418">
        <f t="shared" si="5"/>
        <v>0</v>
      </c>
    </row>
    <row r="308" spans="2:38">
      <c r="B308" s="1166"/>
      <c r="C308" s="1166"/>
      <c r="D308" s="1174"/>
      <c r="E308" s="1175"/>
      <c r="F308" s="1176"/>
      <c r="G308" s="1165"/>
      <c r="H308" s="1166"/>
      <c r="I308" s="1166"/>
      <c r="J308" s="1167"/>
      <c r="K308" s="1167"/>
      <c r="L308" s="1167"/>
      <c r="M308" s="1167"/>
      <c r="N308" s="1167"/>
      <c r="O308" s="1167"/>
      <c r="P308" s="1167"/>
      <c r="Q308" s="1167"/>
      <c r="R308" s="1168"/>
      <c r="S308" s="1168"/>
      <c r="T308" s="1169"/>
      <c r="U308" s="1166"/>
      <c r="V308" s="1168"/>
      <c r="W308" s="1168"/>
      <c r="X308" s="1166"/>
      <c r="Y308" s="1170"/>
      <c r="Z308" s="1171"/>
      <c r="AA308" s="1171"/>
      <c r="AB308" s="1171"/>
      <c r="AC308" s="1171"/>
      <c r="AD308" s="1171"/>
      <c r="AE308" s="1171"/>
      <c r="AF308" s="1172"/>
      <c r="AG308" s="1172"/>
      <c r="AH308" s="1173"/>
      <c r="AI308" s="1172"/>
      <c r="AJ308" s="456"/>
      <c r="AL308" s="1418">
        <f t="shared" si="5"/>
        <v>0</v>
      </c>
    </row>
    <row r="309" spans="2:38">
      <c r="B309" s="1166"/>
      <c r="C309" s="1166"/>
      <c r="D309" s="1174"/>
      <c r="E309" s="1175"/>
      <c r="F309" s="1176"/>
      <c r="G309" s="1165"/>
      <c r="H309" s="1166"/>
      <c r="I309" s="1166"/>
      <c r="J309" s="1167"/>
      <c r="K309" s="1167"/>
      <c r="L309" s="1167"/>
      <c r="M309" s="1167"/>
      <c r="N309" s="1167"/>
      <c r="O309" s="1167"/>
      <c r="P309" s="1167"/>
      <c r="Q309" s="1167"/>
      <c r="R309" s="1168"/>
      <c r="S309" s="1168"/>
      <c r="T309" s="1169"/>
      <c r="U309" s="1166"/>
      <c r="V309" s="1168"/>
      <c r="W309" s="1168"/>
      <c r="X309" s="1166"/>
      <c r="Y309" s="1170"/>
      <c r="Z309" s="1171"/>
      <c r="AA309" s="1171"/>
      <c r="AB309" s="1171"/>
      <c r="AC309" s="1171"/>
      <c r="AD309" s="1171"/>
      <c r="AE309" s="1171"/>
      <c r="AF309" s="1172"/>
      <c r="AG309" s="1172"/>
      <c r="AH309" s="1173"/>
      <c r="AI309" s="1172"/>
      <c r="AJ309" s="456"/>
      <c r="AL309" s="1418">
        <f t="shared" si="5"/>
        <v>0</v>
      </c>
    </row>
    <row r="310" spans="2:38">
      <c r="B310" s="1166"/>
      <c r="C310" s="1166"/>
      <c r="D310" s="1174"/>
      <c r="E310" s="1175"/>
      <c r="F310" s="1176"/>
      <c r="G310" s="1165"/>
      <c r="H310" s="1166"/>
      <c r="I310" s="1166"/>
      <c r="J310" s="1167"/>
      <c r="K310" s="1167"/>
      <c r="L310" s="1167"/>
      <c r="M310" s="1167"/>
      <c r="N310" s="1167"/>
      <c r="O310" s="1167"/>
      <c r="P310" s="1167"/>
      <c r="Q310" s="1167"/>
      <c r="R310" s="1168"/>
      <c r="S310" s="1168"/>
      <c r="T310" s="1169"/>
      <c r="U310" s="1166"/>
      <c r="V310" s="1168"/>
      <c r="W310" s="1168"/>
      <c r="X310" s="1166"/>
      <c r="Y310" s="1170"/>
      <c r="Z310" s="1171"/>
      <c r="AA310" s="1171"/>
      <c r="AB310" s="1171"/>
      <c r="AC310" s="1171"/>
      <c r="AD310" s="1171"/>
      <c r="AE310" s="1171"/>
      <c r="AF310" s="1172"/>
      <c r="AG310" s="1172"/>
      <c r="AH310" s="1173"/>
      <c r="AI310" s="1172"/>
      <c r="AJ310" s="456"/>
      <c r="AL310" s="1418">
        <f t="shared" si="5"/>
        <v>0</v>
      </c>
    </row>
    <row r="311" spans="2:38">
      <c r="B311" s="1166"/>
      <c r="C311" s="1166"/>
      <c r="D311" s="1174"/>
      <c r="E311" s="1175"/>
      <c r="F311" s="1176"/>
      <c r="G311" s="1165"/>
      <c r="H311" s="1166"/>
      <c r="I311" s="1166"/>
      <c r="J311" s="1167"/>
      <c r="K311" s="1167"/>
      <c r="L311" s="1167"/>
      <c r="M311" s="1167"/>
      <c r="N311" s="1167"/>
      <c r="O311" s="1167"/>
      <c r="P311" s="1167"/>
      <c r="Q311" s="1167"/>
      <c r="R311" s="1168"/>
      <c r="S311" s="1168"/>
      <c r="T311" s="1169"/>
      <c r="U311" s="1166"/>
      <c r="V311" s="1168"/>
      <c r="W311" s="1168"/>
      <c r="X311" s="1166"/>
      <c r="Y311" s="1170"/>
      <c r="Z311" s="1171"/>
      <c r="AA311" s="1171"/>
      <c r="AB311" s="1171"/>
      <c r="AC311" s="1171"/>
      <c r="AD311" s="1171"/>
      <c r="AE311" s="1171"/>
      <c r="AF311" s="1172"/>
      <c r="AG311" s="1172"/>
      <c r="AH311" s="1173"/>
      <c r="AI311" s="1172"/>
      <c r="AJ311" s="456"/>
      <c r="AL311" s="1418">
        <f t="shared" si="5"/>
        <v>0</v>
      </c>
    </row>
    <row r="312" spans="2:38">
      <c r="B312" s="1166"/>
      <c r="C312" s="1166"/>
      <c r="D312" s="1174"/>
      <c r="E312" s="1175"/>
      <c r="F312" s="1176"/>
      <c r="G312" s="1165"/>
      <c r="H312" s="1166"/>
      <c r="I312" s="1166"/>
      <c r="J312" s="1167"/>
      <c r="K312" s="1167"/>
      <c r="L312" s="1167"/>
      <c r="M312" s="1167"/>
      <c r="N312" s="1167"/>
      <c r="O312" s="1167"/>
      <c r="P312" s="1167"/>
      <c r="Q312" s="1167"/>
      <c r="R312" s="1168"/>
      <c r="S312" s="1168"/>
      <c r="T312" s="1169"/>
      <c r="U312" s="1166"/>
      <c r="V312" s="1168"/>
      <c r="W312" s="1168"/>
      <c r="X312" s="1166"/>
      <c r="Y312" s="1170"/>
      <c r="Z312" s="1171"/>
      <c r="AA312" s="1171"/>
      <c r="AB312" s="1171"/>
      <c r="AC312" s="1171"/>
      <c r="AD312" s="1171"/>
      <c r="AE312" s="1171"/>
      <c r="AF312" s="1172"/>
      <c r="AG312" s="1172"/>
      <c r="AH312" s="1173"/>
      <c r="AI312" s="1172"/>
      <c r="AJ312" s="456"/>
      <c r="AL312" s="1418">
        <f t="shared" si="5"/>
        <v>0</v>
      </c>
    </row>
    <row r="313" spans="2:38">
      <c r="B313" s="1166"/>
      <c r="C313" s="1166"/>
      <c r="D313" s="1174"/>
      <c r="E313" s="1175"/>
      <c r="F313" s="1176"/>
      <c r="G313" s="1165"/>
      <c r="H313" s="1166"/>
      <c r="I313" s="1166"/>
      <c r="J313" s="1167"/>
      <c r="K313" s="1167"/>
      <c r="L313" s="1167"/>
      <c r="M313" s="1167"/>
      <c r="N313" s="1167"/>
      <c r="O313" s="1167"/>
      <c r="P313" s="1167"/>
      <c r="Q313" s="1167"/>
      <c r="R313" s="1168"/>
      <c r="S313" s="1168"/>
      <c r="T313" s="1169"/>
      <c r="U313" s="1166"/>
      <c r="V313" s="1168"/>
      <c r="W313" s="1168"/>
      <c r="X313" s="1166"/>
      <c r="Y313" s="1170"/>
      <c r="Z313" s="1171"/>
      <c r="AA313" s="1171"/>
      <c r="AB313" s="1171"/>
      <c r="AC313" s="1171"/>
      <c r="AD313" s="1171"/>
      <c r="AE313" s="1171"/>
      <c r="AF313" s="1172"/>
      <c r="AG313" s="1172"/>
      <c r="AH313" s="1173"/>
      <c r="AI313" s="1172"/>
      <c r="AJ313" s="456"/>
      <c r="AL313" s="1418">
        <f t="shared" si="5"/>
        <v>0</v>
      </c>
    </row>
    <row r="314" spans="2:38">
      <c r="B314" s="1166"/>
      <c r="C314" s="1166"/>
      <c r="D314" s="1174"/>
      <c r="E314" s="1175"/>
      <c r="F314" s="1176"/>
      <c r="G314" s="1165"/>
      <c r="H314" s="1166"/>
      <c r="I314" s="1166"/>
      <c r="J314" s="1167"/>
      <c r="K314" s="1167"/>
      <c r="L314" s="1167"/>
      <c r="M314" s="1167"/>
      <c r="N314" s="1167"/>
      <c r="O314" s="1167"/>
      <c r="P314" s="1167"/>
      <c r="Q314" s="1167"/>
      <c r="R314" s="1168"/>
      <c r="S314" s="1168"/>
      <c r="T314" s="1169"/>
      <c r="U314" s="1166"/>
      <c r="V314" s="1168"/>
      <c r="W314" s="1168"/>
      <c r="X314" s="1166"/>
      <c r="Y314" s="1170"/>
      <c r="Z314" s="1171"/>
      <c r="AA314" s="1171"/>
      <c r="AB314" s="1171"/>
      <c r="AC314" s="1171"/>
      <c r="AD314" s="1171"/>
      <c r="AE314" s="1171"/>
      <c r="AF314" s="1172"/>
      <c r="AG314" s="1172"/>
      <c r="AH314" s="1173"/>
      <c r="AI314" s="1172"/>
      <c r="AJ314" s="456"/>
      <c r="AL314" s="1418">
        <f t="shared" si="5"/>
        <v>0</v>
      </c>
    </row>
    <row r="315" spans="2:38">
      <c r="B315" s="1166"/>
      <c r="C315" s="1166"/>
      <c r="D315" s="1174"/>
      <c r="E315" s="1175"/>
      <c r="F315" s="1176"/>
      <c r="G315" s="1165"/>
      <c r="H315" s="1166"/>
      <c r="I315" s="1166"/>
      <c r="J315" s="1167"/>
      <c r="K315" s="1167"/>
      <c r="L315" s="1167"/>
      <c r="M315" s="1167"/>
      <c r="N315" s="1167"/>
      <c r="O315" s="1167"/>
      <c r="P315" s="1167"/>
      <c r="Q315" s="1167"/>
      <c r="R315" s="1168"/>
      <c r="S315" s="1168"/>
      <c r="T315" s="1169"/>
      <c r="U315" s="1166"/>
      <c r="V315" s="1168"/>
      <c r="W315" s="1168"/>
      <c r="X315" s="1166"/>
      <c r="Y315" s="1170"/>
      <c r="Z315" s="1171"/>
      <c r="AA315" s="1171"/>
      <c r="AB315" s="1171"/>
      <c r="AC315" s="1171"/>
      <c r="AD315" s="1171"/>
      <c r="AE315" s="1171"/>
      <c r="AF315" s="1172"/>
      <c r="AG315" s="1172"/>
      <c r="AH315" s="1173"/>
      <c r="AI315" s="1172"/>
      <c r="AJ315" s="456"/>
      <c r="AL315" s="1418">
        <f t="shared" si="5"/>
        <v>0</v>
      </c>
    </row>
    <row r="316" spans="2:38">
      <c r="B316" s="1166"/>
      <c r="C316" s="1166"/>
      <c r="D316" s="1174"/>
      <c r="E316" s="1175"/>
      <c r="F316" s="1176"/>
      <c r="G316" s="1165"/>
      <c r="H316" s="1166"/>
      <c r="I316" s="1166"/>
      <c r="J316" s="1167"/>
      <c r="K316" s="1167"/>
      <c r="L316" s="1167"/>
      <c r="M316" s="1167"/>
      <c r="N316" s="1167"/>
      <c r="O316" s="1167"/>
      <c r="P316" s="1167"/>
      <c r="Q316" s="1167"/>
      <c r="R316" s="1168"/>
      <c r="S316" s="1168"/>
      <c r="T316" s="1169"/>
      <c r="U316" s="1166"/>
      <c r="V316" s="1168"/>
      <c r="W316" s="1168"/>
      <c r="X316" s="1166"/>
      <c r="Y316" s="1170"/>
      <c r="Z316" s="1171"/>
      <c r="AA316" s="1171"/>
      <c r="AB316" s="1171"/>
      <c r="AC316" s="1171"/>
      <c r="AD316" s="1171"/>
      <c r="AE316" s="1171"/>
      <c r="AF316" s="1172"/>
      <c r="AG316" s="1172"/>
      <c r="AH316" s="1173"/>
      <c r="AI316" s="1172"/>
      <c r="AJ316" s="456"/>
      <c r="AL316" s="1418">
        <f t="shared" si="5"/>
        <v>0</v>
      </c>
    </row>
    <row r="317" spans="2:38">
      <c r="B317" s="1166"/>
      <c r="C317" s="1166"/>
      <c r="D317" s="1174"/>
      <c r="E317" s="1175"/>
      <c r="F317" s="1176"/>
      <c r="G317" s="1165"/>
      <c r="H317" s="1166"/>
      <c r="I317" s="1166"/>
      <c r="J317" s="1167"/>
      <c r="K317" s="1167"/>
      <c r="L317" s="1167"/>
      <c r="M317" s="1167"/>
      <c r="N317" s="1167"/>
      <c r="O317" s="1167"/>
      <c r="P317" s="1167"/>
      <c r="Q317" s="1167"/>
      <c r="R317" s="1168"/>
      <c r="S317" s="1168"/>
      <c r="T317" s="1169"/>
      <c r="U317" s="1166"/>
      <c r="V317" s="1168"/>
      <c r="W317" s="1168"/>
      <c r="X317" s="1166"/>
      <c r="Y317" s="1170"/>
      <c r="Z317" s="1171"/>
      <c r="AA317" s="1171"/>
      <c r="AB317" s="1171"/>
      <c r="AC317" s="1171"/>
      <c r="AD317" s="1171"/>
      <c r="AE317" s="1171"/>
      <c r="AF317" s="1172"/>
      <c r="AG317" s="1172"/>
      <c r="AH317" s="1173"/>
      <c r="AI317" s="1172"/>
      <c r="AJ317" s="456"/>
      <c r="AL317" s="1418">
        <f t="shared" si="5"/>
        <v>0</v>
      </c>
    </row>
    <row r="318" spans="2:38">
      <c r="B318" s="1166"/>
      <c r="C318" s="1166"/>
      <c r="D318" s="1174"/>
      <c r="E318" s="1175"/>
      <c r="F318" s="1176"/>
      <c r="G318" s="1165"/>
      <c r="H318" s="1166"/>
      <c r="I318" s="1166"/>
      <c r="J318" s="1167"/>
      <c r="K318" s="1167"/>
      <c r="L318" s="1167"/>
      <c r="M318" s="1167"/>
      <c r="N318" s="1167"/>
      <c r="O318" s="1167"/>
      <c r="P318" s="1167"/>
      <c r="Q318" s="1167"/>
      <c r="R318" s="1168"/>
      <c r="S318" s="1168"/>
      <c r="T318" s="1169"/>
      <c r="U318" s="1166"/>
      <c r="V318" s="1168"/>
      <c r="W318" s="1168"/>
      <c r="X318" s="1166"/>
      <c r="Y318" s="1170"/>
      <c r="Z318" s="1171"/>
      <c r="AA318" s="1171"/>
      <c r="AB318" s="1171"/>
      <c r="AC318" s="1171"/>
      <c r="AD318" s="1171"/>
      <c r="AE318" s="1171"/>
      <c r="AF318" s="1172"/>
      <c r="AG318" s="1172"/>
      <c r="AH318" s="1173"/>
      <c r="AI318" s="1172"/>
      <c r="AJ318" s="456"/>
      <c r="AL318" s="1418">
        <f t="shared" si="5"/>
        <v>0</v>
      </c>
    </row>
    <row r="319" spans="2:38">
      <c r="B319" s="1166"/>
      <c r="C319" s="1166"/>
      <c r="D319" s="1174"/>
      <c r="E319" s="1175"/>
      <c r="F319" s="1176"/>
      <c r="G319" s="1165"/>
      <c r="H319" s="1166"/>
      <c r="I319" s="1166"/>
      <c r="J319" s="1167"/>
      <c r="K319" s="1167"/>
      <c r="L319" s="1167"/>
      <c r="M319" s="1167"/>
      <c r="N319" s="1167"/>
      <c r="O319" s="1167"/>
      <c r="P319" s="1167"/>
      <c r="Q319" s="1167"/>
      <c r="R319" s="1168"/>
      <c r="S319" s="1168"/>
      <c r="T319" s="1169"/>
      <c r="U319" s="1166"/>
      <c r="V319" s="1168"/>
      <c r="W319" s="1168"/>
      <c r="X319" s="1166"/>
      <c r="Y319" s="1170"/>
      <c r="Z319" s="1171"/>
      <c r="AA319" s="1171"/>
      <c r="AB319" s="1171"/>
      <c r="AC319" s="1171"/>
      <c r="AD319" s="1171"/>
      <c r="AE319" s="1171"/>
      <c r="AF319" s="1172"/>
      <c r="AG319" s="1172"/>
      <c r="AH319" s="1173"/>
      <c r="AI319" s="1172"/>
      <c r="AJ319" s="456"/>
      <c r="AL319" s="1418">
        <f t="shared" si="5"/>
        <v>0</v>
      </c>
    </row>
    <row r="320" spans="2:38">
      <c r="B320" s="1166"/>
      <c r="C320" s="1166"/>
      <c r="D320" s="1174"/>
      <c r="E320" s="1175"/>
      <c r="F320" s="1176"/>
      <c r="G320" s="1165"/>
      <c r="H320" s="1166"/>
      <c r="I320" s="1166"/>
      <c r="J320" s="1167"/>
      <c r="K320" s="1167"/>
      <c r="L320" s="1167"/>
      <c r="M320" s="1167"/>
      <c r="N320" s="1167"/>
      <c r="O320" s="1167"/>
      <c r="P320" s="1167"/>
      <c r="Q320" s="1167"/>
      <c r="R320" s="1168"/>
      <c r="S320" s="1168"/>
      <c r="T320" s="1169"/>
      <c r="U320" s="1166"/>
      <c r="V320" s="1168"/>
      <c r="W320" s="1168"/>
      <c r="X320" s="1166"/>
      <c r="Y320" s="1170"/>
      <c r="Z320" s="1171"/>
      <c r="AA320" s="1171"/>
      <c r="AB320" s="1171"/>
      <c r="AC320" s="1171"/>
      <c r="AD320" s="1171"/>
      <c r="AE320" s="1171"/>
      <c r="AF320" s="1172"/>
      <c r="AG320" s="1172"/>
      <c r="AH320" s="1173"/>
      <c r="AI320" s="1172"/>
      <c r="AJ320" s="456"/>
      <c r="AL320" s="1418">
        <f t="shared" si="5"/>
        <v>0</v>
      </c>
    </row>
    <row r="321" spans="2:38">
      <c r="B321" s="1166"/>
      <c r="C321" s="1166"/>
      <c r="D321" s="1174"/>
      <c r="E321" s="1175"/>
      <c r="F321" s="1176"/>
      <c r="G321" s="1165"/>
      <c r="H321" s="1166"/>
      <c r="I321" s="1166"/>
      <c r="J321" s="1167"/>
      <c r="K321" s="1167"/>
      <c r="L321" s="1167"/>
      <c r="M321" s="1167"/>
      <c r="N321" s="1167"/>
      <c r="O321" s="1167"/>
      <c r="P321" s="1167"/>
      <c r="Q321" s="1167"/>
      <c r="R321" s="1168"/>
      <c r="S321" s="1168"/>
      <c r="T321" s="1169"/>
      <c r="U321" s="1166"/>
      <c r="V321" s="1168"/>
      <c r="W321" s="1168"/>
      <c r="X321" s="1166"/>
      <c r="Y321" s="1170"/>
      <c r="Z321" s="1171"/>
      <c r="AA321" s="1171"/>
      <c r="AB321" s="1171"/>
      <c r="AC321" s="1171"/>
      <c r="AD321" s="1171"/>
      <c r="AE321" s="1171"/>
      <c r="AF321" s="1172"/>
      <c r="AG321" s="1172"/>
      <c r="AH321" s="1173"/>
      <c r="AI321" s="1172"/>
      <c r="AJ321" s="456"/>
      <c r="AL321" s="1418">
        <f t="shared" si="5"/>
        <v>0</v>
      </c>
    </row>
    <row r="322" spans="2:38">
      <c r="B322" s="1166"/>
      <c r="C322" s="1166"/>
      <c r="D322" s="1174"/>
      <c r="E322" s="1175"/>
      <c r="F322" s="1176"/>
      <c r="G322" s="1165"/>
      <c r="H322" s="1166"/>
      <c r="I322" s="1166"/>
      <c r="J322" s="1167"/>
      <c r="K322" s="1167"/>
      <c r="L322" s="1167"/>
      <c r="M322" s="1167"/>
      <c r="N322" s="1167"/>
      <c r="O322" s="1167"/>
      <c r="P322" s="1167"/>
      <c r="Q322" s="1167"/>
      <c r="R322" s="1168"/>
      <c r="S322" s="1168"/>
      <c r="T322" s="1169"/>
      <c r="U322" s="1166"/>
      <c r="V322" s="1168"/>
      <c r="W322" s="1168"/>
      <c r="X322" s="1166"/>
      <c r="Y322" s="1170"/>
      <c r="Z322" s="1171"/>
      <c r="AA322" s="1171"/>
      <c r="AB322" s="1171"/>
      <c r="AC322" s="1171"/>
      <c r="AD322" s="1171"/>
      <c r="AE322" s="1171"/>
      <c r="AF322" s="1172"/>
      <c r="AG322" s="1172"/>
      <c r="AH322" s="1173"/>
      <c r="AI322" s="1172"/>
      <c r="AJ322" s="456"/>
      <c r="AL322" s="1418">
        <f t="shared" si="5"/>
        <v>0</v>
      </c>
    </row>
    <row r="323" spans="2:38">
      <c r="B323" s="1166"/>
      <c r="C323" s="1166"/>
      <c r="D323" s="1174"/>
      <c r="E323" s="1175"/>
      <c r="F323" s="1176"/>
      <c r="G323" s="1165"/>
      <c r="H323" s="1166"/>
      <c r="I323" s="1166"/>
      <c r="J323" s="1167"/>
      <c r="K323" s="1167"/>
      <c r="L323" s="1167"/>
      <c r="M323" s="1167"/>
      <c r="N323" s="1167"/>
      <c r="O323" s="1167"/>
      <c r="P323" s="1167"/>
      <c r="Q323" s="1167"/>
      <c r="R323" s="1168"/>
      <c r="S323" s="1168"/>
      <c r="T323" s="1169"/>
      <c r="U323" s="1166"/>
      <c r="V323" s="1168"/>
      <c r="W323" s="1168"/>
      <c r="X323" s="1166"/>
      <c r="Y323" s="1170"/>
      <c r="Z323" s="1171"/>
      <c r="AA323" s="1171"/>
      <c r="AB323" s="1171"/>
      <c r="AC323" s="1171"/>
      <c r="AD323" s="1171"/>
      <c r="AE323" s="1171"/>
      <c r="AF323" s="1172"/>
      <c r="AG323" s="1172"/>
      <c r="AH323" s="1173"/>
      <c r="AI323" s="1172"/>
      <c r="AJ323" s="456"/>
      <c r="AL323" s="1418">
        <f t="shared" si="5"/>
        <v>0</v>
      </c>
    </row>
    <row r="324" spans="2:38">
      <c r="B324" s="1166"/>
      <c r="C324" s="1166"/>
      <c r="D324" s="1174"/>
      <c r="E324" s="1175"/>
      <c r="F324" s="1176"/>
      <c r="G324" s="1165"/>
      <c r="H324" s="1166"/>
      <c r="I324" s="1166"/>
      <c r="J324" s="1167"/>
      <c r="K324" s="1167"/>
      <c r="L324" s="1167"/>
      <c r="M324" s="1167"/>
      <c r="N324" s="1167"/>
      <c r="O324" s="1167"/>
      <c r="P324" s="1167"/>
      <c r="Q324" s="1167"/>
      <c r="R324" s="1168"/>
      <c r="S324" s="1168"/>
      <c r="T324" s="1169"/>
      <c r="U324" s="1166"/>
      <c r="V324" s="1168"/>
      <c r="W324" s="1168"/>
      <c r="X324" s="1166"/>
      <c r="Y324" s="1170"/>
      <c r="Z324" s="1171"/>
      <c r="AA324" s="1171"/>
      <c r="AB324" s="1171"/>
      <c r="AC324" s="1171"/>
      <c r="AD324" s="1171"/>
      <c r="AE324" s="1171"/>
      <c r="AF324" s="1172"/>
      <c r="AG324" s="1172"/>
      <c r="AH324" s="1173"/>
      <c r="AI324" s="1172"/>
      <c r="AJ324" s="456"/>
      <c r="AL324" s="1418">
        <f t="shared" si="5"/>
        <v>0</v>
      </c>
    </row>
    <row r="325" spans="2:38">
      <c r="B325" s="1166"/>
      <c r="C325" s="1166"/>
      <c r="D325" s="1174"/>
      <c r="E325" s="1175"/>
      <c r="F325" s="1176"/>
      <c r="G325" s="1165"/>
      <c r="H325" s="1166"/>
      <c r="I325" s="1166"/>
      <c r="J325" s="1167"/>
      <c r="K325" s="1167"/>
      <c r="L325" s="1167"/>
      <c r="M325" s="1167"/>
      <c r="N325" s="1167"/>
      <c r="O325" s="1167"/>
      <c r="P325" s="1167"/>
      <c r="Q325" s="1167"/>
      <c r="R325" s="1168"/>
      <c r="S325" s="1168"/>
      <c r="T325" s="1169"/>
      <c r="U325" s="1166"/>
      <c r="V325" s="1168"/>
      <c r="W325" s="1168"/>
      <c r="X325" s="1166"/>
      <c r="Y325" s="1170"/>
      <c r="Z325" s="1171"/>
      <c r="AA325" s="1171"/>
      <c r="AB325" s="1171"/>
      <c r="AC325" s="1171"/>
      <c r="AD325" s="1171"/>
      <c r="AE325" s="1171"/>
      <c r="AF325" s="1172"/>
      <c r="AG325" s="1172"/>
      <c r="AH325" s="1173"/>
      <c r="AI325" s="1172"/>
      <c r="AJ325" s="456"/>
      <c r="AL325" s="1418">
        <f t="shared" si="5"/>
        <v>0</v>
      </c>
    </row>
    <row r="326" spans="2:38">
      <c r="B326" s="1166"/>
      <c r="C326" s="1166"/>
      <c r="D326" s="1174"/>
      <c r="E326" s="1175"/>
      <c r="F326" s="1176"/>
      <c r="G326" s="1165"/>
      <c r="H326" s="1166"/>
      <c r="I326" s="1166"/>
      <c r="J326" s="1167"/>
      <c r="K326" s="1167"/>
      <c r="L326" s="1167"/>
      <c r="M326" s="1167"/>
      <c r="N326" s="1167"/>
      <c r="O326" s="1167"/>
      <c r="P326" s="1167"/>
      <c r="Q326" s="1167"/>
      <c r="R326" s="1168"/>
      <c r="S326" s="1168"/>
      <c r="T326" s="1169"/>
      <c r="U326" s="1166"/>
      <c r="V326" s="1168"/>
      <c r="W326" s="1168"/>
      <c r="X326" s="1166"/>
      <c r="Y326" s="1170"/>
      <c r="Z326" s="1171"/>
      <c r="AA326" s="1171"/>
      <c r="AB326" s="1171"/>
      <c r="AC326" s="1171"/>
      <c r="AD326" s="1171"/>
      <c r="AE326" s="1171"/>
      <c r="AF326" s="1172"/>
      <c r="AG326" s="1172"/>
      <c r="AH326" s="1173"/>
      <c r="AI326" s="1172"/>
      <c r="AJ326" s="456"/>
      <c r="AL326" s="1418">
        <f t="shared" ref="AL326:AL389" si="6">IF(K326&gt;1,K326,J326)</f>
        <v>0</v>
      </c>
    </row>
    <row r="327" spans="2:38">
      <c r="B327" s="1166"/>
      <c r="C327" s="1166"/>
      <c r="D327" s="1174"/>
      <c r="E327" s="1175"/>
      <c r="F327" s="1176"/>
      <c r="G327" s="1165"/>
      <c r="H327" s="1166"/>
      <c r="I327" s="1166"/>
      <c r="J327" s="1167"/>
      <c r="K327" s="1167"/>
      <c r="L327" s="1167"/>
      <c r="M327" s="1167"/>
      <c r="N327" s="1167"/>
      <c r="O327" s="1167"/>
      <c r="P327" s="1167"/>
      <c r="Q327" s="1167"/>
      <c r="R327" s="1168"/>
      <c r="S327" s="1168"/>
      <c r="T327" s="1169"/>
      <c r="U327" s="1166"/>
      <c r="V327" s="1168"/>
      <c r="W327" s="1168"/>
      <c r="X327" s="1166"/>
      <c r="Y327" s="1170"/>
      <c r="Z327" s="1171"/>
      <c r="AA327" s="1171"/>
      <c r="AB327" s="1171"/>
      <c r="AC327" s="1171"/>
      <c r="AD327" s="1171"/>
      <c r="AE327" s="1171"/>
      <c r="AF327" s="1172"/>
      <c r="AG327" s="1172"/>
      <c r="AH327" s="1173"/>
      <c r="AI327" s="1172"/>
      <c r="AJ327" s="456"/>
      <c r="AL327" s="1418">
        <f t="shared" si="6"/>
        <v>0</v>
      </c>
    </row>
    <row r="328" spans="2:38">
      <c r="B328" s="1166"/>
      <c r="C328" s="1166"/>
      <c r="D328" s="1174"/>
      <c r="E328" s="1175"/>
      <c r="F328" s="1176"/>
      <c r="G328" s="1165"/>
      <c r="H328" s="1166"/>
      <c r="I328" s="1166"/>
      <c r="J328" s="1167"/>
      <c r="K328" s="1167"/>
      <c r="L328" s="1167"/>
      <c r="M328" s="1167"/>
      <c r="N328" s="1167"/>
      <c r="O328" s="1167"/>
      <c r="P328" s="1167"/>
      <c r="Q328" s="1167"/>
      <c r="R328" s="1168"/>
      <c r="S328" s="1168"/>
      <c r="T328" s="1169"/>
      <c r="U328" s="1166"/>
      <c r="V328" s="1168"/>
      <c r="W328" s="1168"/>
      <c r="X328" s="1166"/>
      <c r="Y328" s="1170"/>
      <c r="Z328" s="1171"/>
      <c r="AA328" s="1171"/>
      <c r="AB328" s="1171"/>
      <c r="AC328" s="1171"/>
      <c r="AD328" s="1171"/>
      <c r="AE328" s="1171"/>
      <c r="AF328" s="1172"/>
      <c r="AG328" s="1172"/>
      <c r="AH328" s="1173"/>
      <c r="AI328" s="1172"/>
      <c r="AJ328" s="456"/>
      <c r="AL328" s="1418">
        <f t="shared" si="6"/>
        <v>0</v>
      </c>
    </row>
    <row r="329" spans="2:38">
      <c r="B329" s="1166"/>
      <c r="C329" s="1166"/>
      <c r="D329" s="1174"/>
      <c r="E329" s="1175"/>
      <c r="F329" s="1176"/>
      <c r="G329" s="1165"/>
      <c r="H329" s="1166"/>
      <c r="I329" s="1166"/>
      <c r="J329" s="1167"/>
      <c r="K329" s="1167"/>
      <c r="L329" s="1167"/>
      <c r="M329" s="1167"/>
      <c r="N329" s="1167"/>
      <c r="O329" s="1167"/>
      <c r="P329" s="1167"/>
      <c r="Q329" s="1167"/>
      <c r="R329" s="1168"/>
      <c r="S329" s="1168"/>
      <c r="T329" s="1169"/>
      <c r="U329" s="1166"/>
      <c r="V329" s="1168"/>
      <c r="W329" s="1168"/>
      <c r="X329" s="1166"/>
      <c r="Y329" s="1170"/>
      <c r="Z329" s="1171"/>
      <c r="AA329" s="1171"/>
      <c r="AB329" s="1171"/>
      <c r="AC329" s="1171"/>
      <c r="AD329" s="1171"/>
      <c r="AE329" s="1171"/>
      <c r="AF329" s="1172"/>
      <c r="AG329" s="1172"/>
      <c r="AH329" s="1173"/>
      <c r="AI329" s="1172"/>
      <c r="AJ329" s="456"/>
      <c r="AL329" s="1418">
        <f t="shared" si="6"/>
        <v>0</v>
      </c>
    </row>
    <row r="330" spans="2:38">
      <c r="B330" s="1166"/>
      <c r="C330" s="1166"/>
      <c r="D330" s="1174"/>
      <c r="E330" s="1175"/>
      <c r="F330" s="1176"/>
      <c r="G330" s="1165"/>
      <c r="H330" s="1166"/>
      <c r="I330" s="1166"/>
      <c r="J330" s="1167"/>
      <c r="K330" s="1167"/>
      <c r="L330" s="1167"/>
      <c r="M330" s="1167"/>
      <c r="N330" s="1167"/>
      <c r="O330" s="1167"/>
      <c r="P330" s="1167"/>
      <c r="Q330" s="1167"/>
      <c r="R330" s="1168"/>
      <c r="S330" s="1168"/>
      <c r="T330" s="1169"/>
      <c r="U330" s="1166"/>
      <c r="V330" s="1168"/>
      <c r="W330" s="1168"/>
      <c r="X330" s="1166"/>
      <c r="Y330" s="1170"/>
      <c r="Z330" s="1171"/>
      <c r="AA330" s="1171"/>
      <c r="AB330" s="1171"/>
      <c r="AC330" s="1171"/>
      <c r="AD330" s="1171"/>
      <c r="AE330" s="1171"/>
      <c r="AF330" s="1172"/>
      <c r="AG330" s="1172"/>
      <c r="AH330" s="1173"/>
      <c r="AI330" s="1172"/>
      <c r="AJ330" s="456"/>
      <c r="AL330" s="1418">
        <f t="shared" si="6"/>
        <v>0</v>
      </c>
    </row>
    <row r="331" spans="2:38">
      <c r="B331" s="1166"/>
      <c r="C331" s="1166"/>
      <c r="D331" s="1174"/>
      <c r="E331" s="1175"/>
      <c r="F331" s="1176"/>
      <c r="G331" s="1165"/>
      <c r="H331" s="1166"/>
      <c r="I331" s="1166"/>
      <c r="J331" s="1167"/>
      <c r="K331" s="1167"/>
      <c r="L331" s="1167"/>
      <c r="M331" s="1167"/>
      <c r="N331" s="1167"/>
      <c r="O331" s="1167"/>
      <c r="P331" s="1167"/>
      <c r="Q331" s="1167"/>
      <c r="R331" s="1168"/>
      <c r="S331" s="1168"/>
      <c r="T331" s="1169"/>
      <c r="U331" s="1166"/>
      <c r="V331" s="1168"/>
      <c r="W331" s="1168"/>
      <c r="X331" s="1166"/>
      <c r="Y331" s="1170"/>
      <c r="Z331" s="1171"/>
      <c r="AA331" s="1171"/>
      <c r="AB331" s="1171"/>
      <c r="AC331" s="1171"/>
      <c r="AD331" s="1171"/>
      <c r="AE331" s="1171"/>
      <c r="AF331" s="1172"/>
      <c r="AG331" s="1172"/>
      <c r="AH331" s="1173"/>
      <c r="AI331" s="1172"/>
      <c r="AJ331" s="456"/>
      <c r="AL331" s="1418">
        <f t="shared" si="6"/>
        <v>0</v>
      </c>
    </row>
    <row r="332" spans="2:38">
      <c r="B332" s="1166"/>
      <c r="C332" s="1166"/>
      <c r="D332" s="1174"/>
      <c r="E332" s="1175"/>
      <c r="F332" s="1176"/>
      <c r="G332" s="1165"/>
      <c r="H332" s="1166"/>
      <c r="I332" s="1166"/>
      <c r="J332" s="1167"/>
      <c r="K332" s="1167"/>
      <c r="L332" s="1167"/>
      <c r="M332" s="1167"/>
      <c r="N332" s="1167"/>
      <c r="O332" s="1167"/>
      <c r="P332" s="1167"/>
      <c r="Q332" s="1167"/>
      <c r="R332" s="1168"/>
      <c r="S332" s="1168"/>
      <c r="T332" s="1169"/>
      <c r="U332" s="1166"/>
      <c r="V332" s="1168"/>
      <c r="W332" s="1168"/>
      <c r="X332" s="1166"/>
      <c r="Y332" s="1170"/>
      <c r="Z332" s="1171"/>
      <c r="AA332" s="1171"/>
      <c r="AB332" s="1171"/>
      <c r="AC332" s="1171"/>
      <c r="AD332" s="1171"/>
      <c r="AE332" s="1171"/>
      <c r="AF332" s="1172"/>
      <c r="AG332" s="1172"/>
      <c r="AH332" s="1173"/>
      <c r="AI332" s="1172"/>
      <c r="AJ332" s="456"/>
      <c r="AL332" s="1418">
        <f t="shared" si="6"/>
        <v>0</v>
      </c>
    </row>
    <row r="333" spans="2:38">
      <c r="B333" s="1166"/>
      <c r="C333" s="1166"/>
      <c r="D333" s="1174"/>
      <c r="E333" s="1175"/>
      <c r="F333" s="1176"/>
      <c r="G333" s="1165"/>
      <c r="H333" s="1166"/>
      <c r="I333" s="1166"/>
      <c r="J333" s="1167"/>
      <c r="K333" s="1167"/>
      <c r="L333" s="1167"/>
      <c r="M333" s="1167"/>
      <c r="N333" s="1167"/>
      <c r="O333" s="1167"/>
      <c r="P333" s="1167"/>
      <c r="Q333" s="1167"/>
      <c r="R333" s="1168"/>
      <c r="S333" s="1168"/>
      <c r="T333" s="1169"/>
      <c r="U333" s="1166"/>
      <c r="V333" s="1168"/>
      <c r="W333" s="1168"/>
      <c r="X333" s="1166"/>
      <c r="Y333" s="1170"/>
      <c r="Z333" s="1171"/>
      <c r="AA333" s="1171"/>
      <c r="AB333" s="1171"/>
      <c r="AC333" s="1171"/>
      <c r="AD333" s="1171"/>
      <c r="AE333" s="1171"/>
      <c r="AF333" s="1172"/>
      <c r="AG333" s="1172"/>
      <c r="AH333" s="1173"/>
      <c r="AI333" s="1172"/>
      <c r="AJ333" s="456"/>
      <c r="AL333" s="1418">
        <f t="shared" si="6"/>
        <v>0</v>
      </c>
    </row>
    <row r="334" spans="2:38">
      <c r="B334" s="1166"/>
      <c r="C334" s="1166"/>
      <c r="D334" s="1174"/>
      <c r="E334" s="1175"/>
      <c r="F334" s="1176"/>
      <c r="G334" s="1165"/>
      <c r="H334" s="1166"/>
      <c r="I334" s="1166"/>
      <c r="J334" s="1167"/>
      <c r="K334" s="1167"/>
      <c r="L334" s="1167"/>
      <c r="M334" s="1167"/>
      <c r="N334" s="1167"/>
      <c r="O334" s="1167"/>
      <c r="P334" s="1167"/>
      <c r="Q334" s="1167"/>
      <c r="R334" s="1168"/>
      <c r="S334" s="1168"/>
      <c r="T334" s="1169"/>
      <c r="U334" s="1166"/>
      <c r="V334" s="1168"/>
      <c r="W334" s="1168"/>
      <c r="X334" s="1166"/>
      <c r="Y334" s="1170"/>
      <c r="Z334" s="1171"/>
      <c r="AA334" s="1171"/>
      <c r="AB334" s="1171"/>
      <c r="AC334" s="1171"/>
      <c r="AD334" s="1171"/>
      <c r="AE334" s="1171"/>
      <c r="AF334" s="1172"/>
      <c r="AG334" s="1172"/>
      <c r="AH334" s="1173"/>
      <c r="AI334" s="1172"/>
      <c r="AJ334" s="456"/>
      <c r="AL334" s="1418">
        <f t="shared" si="6"/>
        <v>0</v>
      </c>
    </row>
    <row r="335" spans="2:38">
      <c r="B335" s="1166"/>
      <c r="C335" s="1166"/>
      <c r="D335" s="1174"/>
      <c r="E335" s="1175"/>
      <c r="F335" s="1176"/>
      <c r="G335" s="1165"/>
      <c r="H335" s="1166"/>
      <c r="I335" s="1166"/>
      <c r="J335" s="1167"/>
      <c r="K335" s="1167"/>
      <c r="L335" s="1167"/>
      <c r="M335" s="1167"/>
      <c r="N335" s="1167"/>
      <c r="O335" s="1167"/>
      <c r="P335" s="1167"/>
      <c r="Q335" s="1167"/>
      <c r="R335" s="1168"/>
      <c r="S335" s="1168"/>
      <c r="T335" s="1169"/>
      <c r="U335" s="1166"/>
      <c r="V335" s="1168"/>
      <c r="W335" s="1168"/>
      <c r="X335" s="1166"/>
      <c r="Y335" s="1170"/>
      <c r="Z335" s="1171"/>
      <c r="AA335" s="1171"/>
      <c r="AB335" s="1171"/>
      <c r="AC335" s="1171"/>
      <c r="AD335" s="1171"/>
      <c r="AE335" s="1171"/>
      <c r="AF335" s="1172"/>
      <c r="AG335" s="1172"/>
      <c r="AH335" s="1173"/>
      <c r="AI335" s="1172"/>
      <c r="AJ335" s="456"/>
      <c r="AL335" s="1418">
        <f t="shared" si="6"/>
        <v>0</v>
      </c>
    </row>
    <row r="336" spans="2:38">
      <c r="B336" s="1166"/>
      <c r="C336" s="1166"/>
      <c r="D336" s="1174"/>
      <c r="E336" s="1175"/>
      <c r="F336" s="1176"/>
      <c r="G336" s="1165"/>
      <c r="H336" s="1166"/>
      <c r="I336" s="1166"/>
      <c r="J336" s="1167"/>
      <c r="K336" s="1167"/>
      <c r="L336" s="1167"/>
      <c r="M336" s="1167"/>
      <c r="N336" s="1167"/>
      <c r="O336" s="1167"/>
      <c r="P336" s="1167"/>
      <c r="Q336" s="1167"/>
      <c r="R336" s="1168"/>
      <c r="S336" s="1168"/>
      <c r="T336" s="1169"/>
      <c r="U336" s="1166"/>
      <c r="V336" s="1168"/>
      <c r="W336" s="1168"/>
      <c r="X336" s="1166"/>
      <c r="Y336" s="1170"/>
      <c r="Z336" s="1171"/>
      <c r="AA336" s="1171"/>
      <c r="AB336" s="1171"/>
      <c r="AC336" s="1171"/>
      <c r="AD336" s="1171"/>
      <c r="AE336" s="1171"/>
      <c r="AF336" s="1172"/>
      <c r="AG336" s="1172"/>
      <c r="AH336" s="1173"/>
      <c r="AI336" s="1172"/>
      <c r="AJ336" s="456"/>
      <c r="AL336" s="1418">
        <f t="shared" si="6"/>
        <v>0</v>
      </c>
    </row>
    <row r="337" spans="2:38">
      <c r="B337" s="1166"/>
      <c r="C337" s="1166"/>
      <c r="D337" s="1174"/>
      <c r="E337" s="1175"/>
      <c r="F337" s="1176"/>
      <c r="G337" s="1165"/>
      <c r="H337" s="1166"/>
      <c r="I337" s="1166"/>
      <c r="J337" s="1167"/>
      <c r="K337" s="1167"/>
      <c r="L337" s="1167"/>
      <c r="M337" s="1167"/>
      <c r="N337" s="1167"/>
      <c r="O337" s="1167"/>
      <c r="P337" s="1167"/>
      <c r="Q337" s="1167"/>
      <c r="R337" s="1168"/>
      <c r="S337" s="1168"/>
      <c r="T337" s="1169"/>
      <c r="U337" s="1166"/>
      <c r="V337" s="1168"/>
      <c r="W337" s="1168"/>
      <c r="X337" s="1166"/>
      <c r="Y337" s="1170"/>
      <c r="Z337" s="1171"/>
      <c r="AA337" s="1171"/>
      <c r="AB337" s="1171"/>
      <c r="AC337" s="1171"/>
      <c r="AD337" s="1171"/>
      <c r="AE337" s="1171"/>
      <c r="AF337" s="1172"/>
      <c r="AG337" s="1172"/>
      <c r="AH337" s="1173"/>
      <c r="AI337" s="1172"/>
      <c r="AJ337" s="456"/>
      <c r="AL337" s="1418">
        <f t="shared" si="6"/>
        <v>0</v>
      </c>
    </row>
    <row r="338" spans="2:38">
      <c r="B338" s="1166"/>
      <c r="C338" s="1166"/>
      <c r="D338" s="1174"/>
      <c r="E338" s="1175"/>
      <c r="F338" s="1176"/>
      <c r="G338" s="1165"/>
      <c r="H338" s="1166"/>
      <c r="I338" s="1166"/>
      <c r="J338" s="1167"/>
      <c r="K338" s="1167"/>
      <c r="L338" s="1167"/>
      <c r="M338" s="1167"/>
      <c r="N338" s="1167"/>
      <c r="O338" s="1167"/>
      <c r="P338" s="1167"/>
      <c r="Q338" s="1167"/>
      <c r="R338" s="1168"/>
      <c r="S338" s="1168"/>
      <c r="T338" s="1169"/>
      <c r="U338" s="1166"/>
      <c r="V338" s="1168"/>
      <c r="W338" s="1168"/>
      <c r="X338" s="1166"/>
      <c r="Y338" s="1170"/>
      <c r="Z338" s="1171"/>
      <c r="AA338" s="1171"/>
      <c r="AB338" s="1171"/>
      <c r="AC338" s="1171"/>
      <c r="AD338" s="1171"/>
      <c r="AE338" s="1171"/>
      <c r="AF338" s="1172"/>
      <c r="AG338" s="1172"/>
      <c r="AH338" s="1173"/>
      <c r="AI338" s="1172"/>
      <c r="AJ338" s="456"/>
      <c r="AL338" s="1418">
        <f t="shared" si="6"/>
        <v>0</v>
      </c>
    </row>
    <row r="339" spans="2:38">
      <c r="B339" s="1166"/>
      <c r="C339" s="1166"/>
      <c r="D339" s="1174"/>
      <c r="E339" s="1175"/>
      <c r="F339" s="1176"/>
      <c r="G339" s="1165"/>
      <c r="H339" s="1166"/>
      <c r="I339" s="1166"/>
      <c r="J339" s="1167"/>
      <c r="K339" s="1167"/>
      <c r="L339" s="1167"/>
      <c r="M339" s="1167"/>
      <c r="N339" s="1167"/>
      <c r="O339" s="1167"/>
      <c r="P339" s="1167"/>
      <c r="Q339" s="1167"/>
      <c r="R339" s="1168"/>
      <c r="S339" s="1168"/>
      <c r="T339" s="1169"/>
      <c r="U339" s="1166"/>
      <c r="V339" s="1168"/>
      <c r="W339" s="1168"/>
      <c r="X339" s="1166"/>
      <c r="Y339" s="1170"/>
      <c r="Z339" s="1171"/>
      <c r="AA339" s="1171"/>
      <c r="AB339" s="1171"/>
      <c r="AC339" s="1171"/>
      <c r="AD339" s="1171"/>
      <c r="AE339" s="1171"/>
      <c r="AF339" s="1172"/>
      <c r="AG339" s="1172"/>
      <c r="AH339" s="1173"/>
      <c r="AI339" s="1172"/>
      <c r="AJ339" s="456"/>
      <c r="AL339" s="1418">
        <f t="shared" si="6"/>
        <v>0</v>
      </c>
    </row>
    <row r="340" spans="2:38">
      <c r="B340" s="1166"/>
      <c r="C340" s="1166"/>
      <c r="D340" s="1174"/>
      <c r="E340" s="1175"/>
      <c r="F340" s="1176"/>
      <c r="G340" s="1165"/>
      <c r="H340" s="1166"/>
      <c r="I340" s="1166"/>
      <c r="J340" s="1167"/>
      <c r="K340" s="1167"/>
      <c r="L340" s="1167"/>
      <c r="M340" s="1167"/>
      <c r="N340" s="1167"/>
      <c r="O340" s="1167"/>
      <c r="P340" s="1167"/>
      <c r="Q340" s="1167"/>
      <c r="R340" s="1168"/>
      <c r="S340" s="1168"/>
      <c r="T340" s="1169"/>
      <c r="U340" s="1166"/>
      <c r="V340" s="1168"/>
      <c r="W340" s="1168"/>
      <c r="X340" s="1166"/>
      <c r="Y340" s="1170"/>
      <c r="Z340" s="1171"/>
      <c r="AA340" s="1171"/>
      <c r="AB340" s="1171"/>
      <c r="AC340" s="1171"/>
      <c r="AD340" s="1171"/>
      <c r="AE340" s="1171"/>
      <c r="AF340" s="1172"/>
      <c r="AG340" s="1172"/>
      <c r="AH340" s="1173"/>
      <c r="AI340" s="1172"/>
      <c r="AJ340" s="456"/>
      <c r="AL340" s="1418">
        <f t="shared" si="6"/>
        <v>0</v>
      </c>
    </row>
    <row r="341" spans="2:38">
      <c r="B341" s="1166"/>
      <c r="C341" s="1166"/>
      <c r="D341" s="1174"/>
      <c r="E341" s="1175"/>
      <c r="F341" s="1176"/>
      <c r="G341" s="1165"/>
      <c r="H341" s="1166"/>
      <c r="I341" s="1166"/>
      <c r="J341" s="1167"/>
      <c r="K341" s="1167"/>
      <c r="L341" s="1167"/>
      <c r="M341" s="1167"/>
      <c r="N341" s="1167"/>
      <c r="O341" s="1167"/>
      <c r="P341" s="1167"/>
      <c r="Q341" s="1167"/>
      <c r="R341" s="1168"/>
      <c r="S341" s="1168"/>
      <c r="T341" s="1169"/>
      <c r="U341" s="1166"/>
      <c r="V341" s="1168"/>
      <c r="W341" s="1168"/>
      <c r="X341" s="1166"/>
      <c r="Y341" s="1170"/>
      <c r="Z341" s="1171"/>
      <c r="AA341" s="1171"/>
      <c r="AB341" s="1171"/>
      <c r="AC341" s="1171"/>
      <c r="AD341" s="1171"/>
      <c r="AE341" s="1171"/>
      <c r="AF341" s="1172"/>
      <c r="AG341" s="1172"/>
      <c r="AH341" s="1173"/>
      <c r="AI341" s="1172"/>
      <c r="AJ341" s="456"/>
      <c r="AL341" s="1418">
        <f t="shared" si="6"/>
        <v>0</v>
      </c>
    </row>
    <row r="342" spans="2:38">
      <c r="B342" s="1166"/>
      <c r="C342" s="1166"/>
      <c r="D342" s="1174"/>
      <c r="E342" s="1175"/>
      <c r="F342" s="1176"/>
      <c r="G342" s="1165"/>
      <c r="H342" s="1166"/>
      <c r="I342" s="1166"/>
      <c r="J342" s="1167"/>
      <c r="K342" s="1167"/>
      <c r="L342" s="1167"/>
      <c r="M342" s="1167"/>
      <c r="N342" s="1167"/>
      <c r="O342" s="1167"/>
      <c r="P342" s="1167"/>
      <c r="Q342" s="1167"/>
      <c r="R342" s="1168"/>
      <c r="S342" s="1168"/>
      <c r="T342" s="1169"/>
      <c r="U342" s="1166"/>
      <c r="V342" s="1168"/>
      <c r="W342" s="1168"/>
      <c r="X342" s="1166"/>
      <c r="Y342" s="1170"/>
      <c r="Z342" s="1171"/>
      <c r="AA342" s="1171"/>
      <c r="AB342" s="1171"/>
      <c r="AC342" s="1171"/>
      <c r="AD342" s="1171"/>
      <c r="AE342" s="1171"/>
      <c r="AF342" s="1172"/>
      <c r="AG342" s="1172"/>
      <c r="AH342" s="1173"/>
      <c r="AI342" s="1172"/>
      <c r="AJ342" s="456"/>
      <c r="AL342" s="1418">
        <f t="shared" si="6"/>
        <v>0</v>
      </c>
    </row>
    <row r="343" spans="2:38">
      <c r="B343" s="1166"/>
      <c r="C343" s="1166"/>
      <c r="D343" s="1174"/>
      <c r="E343" s="1175"/>
      <c r="F343" s="1176"/>
      <c r="G343" s="1165"/>
      <c r="H343" s="1166"/>
      <c r="I343" s="1166"/>
      <c r="J343" s="1167"/>
      <c r="K343" s="1167"/>
      <c r="L343" s="1167"/>
      <c r="M343" s="1167"/>
      <c r="N343" s="1167"/>
      <c r="O343" s="1167"/>
      <c r="P343" s="1167"/>
      <c r="Q343" s="1167"/>
      <c r="R343" s="1168"/>
      <c r="S343" s="1168"/>
      <c r="T343" s="1169"/>
      <c r="U343" s="1166"/>
      <c r="V343" s="1168"/>
      <c r="W343" s="1168"/>
      <c r="X343" s="1166"/>
      <c r="Y343" s="1170"/>
      <c r="Z343" s="1171"/>
      <c r="AA343" s="1171"/>
      <c r="AB343" s="1171"/>
      <c r="AC343" s="1171"/>
      <c r="AD343" s="1171"/>
      <c r="AE343" s="1171"/>
      <c r="AF343" s="1172"/>
      <c r="AG343" s="1172"/>
      <c r="AH343" s="1173"/>
      <c r="AI343" s="1172"/>
      <c r="AJ343" s="456"/>
      <c r="AL343" s="1418">
        <f t="shared" si="6"/>
        <v>0</v>
      </c>
    </row>
    <row r="344" spans="2:38">
      <c r="B344" s="1166"/>
      <c r="C344" s="1166"/>
      <c r="D344" s="1174"/>
      <c r="E344" s="1175"/>
      <c r="F344" s="1176"/>
      <c r="G344" s="1165"/>
      <c r="H344" s="1166"/>
      <c r="I344" s="1166"/>
      <c r="J344" s="1167"/>
      <c r="K344" s="1167"/>
      <c r="L344" s="1167"/>
      <c r="M344" s="1167"/>
      <c r="N344" s="1167"/>
      <c r="O344" s="1167"/>
      <c r="P344" s="1167"/>
      <c r="Q344" s="1167"/>
      <c r="R344" s="1168"/>
      <c r="S344" s="1168"/>
      <c r="T344" s="1169"/>
      <c r="U344" s="1166"/>
      <c r="V344" s="1168"/>
      <c r="W344" s="1168"/>
      <c r="X344" s="1166"/>
      <c r="Y344" s="1170"/>
      <c r="Z344" s="1171"/>
      <c r="AA344" s="1171"/>
      <c r="AB344" s="1171"/>
      <c r="AC344" s="1171"/>
      <c r="AD344" s="1171"/>
      <c r="AE344" s="1171"/>
      <c r="AF344" s="1172"/>
      <c r="AG344" s="1172"/>
      <c r="AH344" s="1173"/>
      <c r="AI344" s="1172"/>
      <c r="AJ344" s="456"/>
      <c r="AL344" s="1418">
        <f t="shared" si="6"/>
        <v>0</v>
      </c>
    </row>
    <row r="345" spans="2:38">
      <c r="B345" s="1166"/>
      <c r="C345" s="1166"/>
      <c r="D345" s="1174"/>
      <c r="E345" s="1175"/>
      <c r="F345" s="1176"/>
      <c r="G345" s="1165"/>
      <c r="H345" s="1166"/>
      <c r="I345" s="1166"/>
      <c r="J345" s="1167"/>
      <c r="K345" s="1167"/>
      <c r="L345" s="1167"/>
      <c r="M345" s="1167"/>
      <c r="N345" s="1167"/>
      <c r="O345" s="1167"/>
      <c r="P345" s="1167"/>
      <c r="Q345" s="1167"/>
      <c r="R345" s="1168"/>
      <c r="S345" s="1168"/>
      <c r="T345" s="1169"/>
      <c r="U345" s="1166"/>
      <c r="V345" s="1168"/>
      <c r="W345" s="1168"/>
      <c r="X345" s="1166"/>
      <c r="Y345" s="1170"/>
      <c r="Z345" s="1171"/>
      <c r="AA345" s="1171"/>
      <c r="AB345" s="1171"/>
      <c r="AC345" s="1171"/>
      <c r="AD345" s="1171"/>
      <c r="AE345" s="1171"/>
      <c r="AF345" s="1172"/>
      <c r="AG345" s="1172"/>
      <c r="AH345" s="1173"/>
      <c r="AI345" s="1172"/>
      <c r="AJ345" s="456"/>
      <c r="AL345" s="1418">
        <f t="shared" si="6"/>
        <v>0</v>
      </c>
    </row>
    <row r="346" spans="2:38">
      <c r="B346" s="1166"/>
      <c r="C346" s="1166"/>
      <c r="D346" s="1174"/>
      <c r="E346" s="1175"/>
      <c r="F346" s="1176"/>
      <c r="G346" s="1165"/>
      <c r="H346" s="1166"/>
      <c r="I346" s="1166"/>
      <c r="J346" s="1167"/>
      <c r="K346" s="1167"/>
      <c r="L346" s="1167"/>
      <c r="M346" s="1167"/>
      <c r="N346" s="1167"/>
      <c r="O346" s="1167"/>
      <c r="P346" s="1167"/>
      <c r="Q346" s="1167"/>
      <c r="R346" s="1168"/>
      <c r="S346" s="1168"/>
      <c r="T346" s="1169"/>
      <c r="U346" s="1166"/>
      <c r="V346" s="1168"/>
      <c r="W346" s="1168"/>
      <c r="X346" s="1166"/>
      <c r="Y346" s="1170"/>
      <c r="Z346" s="1171"/>
      <c r="AA346" s="1171"/>
      <c r="AB346" s="1171"/>
      <c r="AC346" s="1171"/>
      <c r="AD346" s="1171"/>
      <c r="AE346" s="1171"/>
      <c r="AF346" s="1172"/>
      <c r="AG346" s="1172"/>
      <c r="AH346" s="1173"/>
      <c r="AI346" s="1172"/>
      <c r="AJ346" s="456"/>
      <c r="AL346" s="1418">
        <f t="shared" si="6"/>
        <v>0</v>
      </c>
    </row>
    <row r="347" spans="2:38">
      <c r="B347" s="1166"/>
      <c r="C347" s="1166"/>
      <c r="D347" s="1174"/>
      <c r="E347" s="1175"/>
      <c r="F347" s="1176"/>
      <c r="G347" s="1165"/>
      <c r="H347" s="1166"/>
      <c r="I347" s="1166"/>
      <c r="J347" s="1167"/>
      <c r="K347" s="1167"/>
      <c r="L347" s="1167"/>
      <c r="M347" s="1167"/>
      <c r="N347" s="1167"/>
      <c r="O347" s="1167"/>
      <c r="P347" s="1167"/>
      <c r="Q347" s="1167"/>
      <c r="R347" s="1168"/>
      <c r="S347" s="1168"/>
      <c r="T347" s="1169"/>
      <c r="U347" s="1166"/>
      <c r="V347" s="1168"/>
      <c r="W347" s="1168"/>
      <c r="X347" s="1166"/>
      <c r="Y347" s="1170"/>
      <c r="Z347" s="1171"/>
      <c r="AA347" s="1171"/>
      <c r="AB347" s="1171"/>
      <c r="AC347" s="1171"/>
      <c r="AD347" s="1171"/>
      <c r="AE347" s="1171"/>
      <c r="AF347" s="1172"/>
      <c r="AG347" s="1172"/>
      <c r="AH347" s="1173"/>
      <c r="AI347" s="1172"/>
      <c r="AJ347" s="456"/>
      <c r="AL347" s="1418">
        <f t="shared" si="6"/>
        <v>0</v>
      </c>
    </row>
    <row r="348" spans="2:38">
      <c r="B348" s="1166"/>
      <c r="C348" s="1166"/>
      <c r="D348" s="1174"/>
      <c r="E348" s="1175"/>
      <c r="F348" s="1176"/>
      <c r="G348" s="1165"/>
      <c r="H348" s="1166"/>
      <c r="I348" s="1166"/>
      <c r="J348" s="1167"/>
      <c r="K348" s="1167"/>
      <c r="L348" s="1167"/>
      <c r="M348" s="1167"/>
      <c r="N348" s="1167"/>
      <c r="O348" s="1167"/>
      <c r="P348" s="1167"/>
      <c r="Q348" s="1167"/>
      <c r="R348" s="1168"/>
      <c r="S348" s="1168"/>
      <c r="T348" s="1169"/>
      <c r="U348" s="1166"/>
      <c r="V348" s="1168"/>
      <c r="W348" s="1168"/>
      <c r="X348" s="1166"/>
      <c r="Y348" s="1170"/>
      <c r="Z348" s="1171"/>
      <c r="AA348" s="1171"/>
      <c r="AB348" s="1171"/>
      <c r="AC348" s="1171"/>
      <c r="AD348" s="1171"/>
      <c r="AE348" s="1171"/>
      <c r="AF348" s="1172"/>
      <c r="AG348" s="1172"/>
      <c r="AH348" s="1173"/>
      <c r="AI348" s="1172"/>
      <c r="AJ348" s="456"/>
      <c r="AL348" s="1418">
        <f t="shared" si="6"/>
        <v>0</v>
      </c>
    </row>
    <row r="349" spans="2:38">
      <c r="B349" s="1166"/>
      <c r="C349" s="1166"/>
      <c r="D349" s="1174"/>
      <c r="E349" s="1175"/>
      <c r="F349" s="1176"/>
      <c r="G349" s="1165"/>
      <c r="H349" s="1166"/>
      <c r="I349" s="1166"/>
      <c r="J349" s="1167"/>
      <c r="K349" s="1167"/>
      <c r="L349" s="1167"/>
      <c r="M349" s="1167"/>
      <c r="N349" s="1167"/>
      <c r="O349" s="1167"/>
      <c r="P349" s="1167"/>
      <c r="Q349" s="1167"/>
      <c r="R349" s="1168"/>
      <c r="S349" s="1168"/>
      <c r="T349" s="1169"/>
      <c r="U349" s="1166"/>
      <c r="V349" s="1168"/>
      <c r="W349" s="1168"/>
      <c r="X349" s="1166"/>
      <c r="Y349" s="1170"/>
      <c r="Z349" s="1171"/>
      <c r="AA349" s="1171"/>
      <c r="AB349" s="1171"/>
      <c r="AC349" s="1171"/>
      <c r="AD349" s="1171"/>
      <c r="AE349" s="1171"/>
      <c r="AF349" s="1172"/>
      <c r="AG349" s="1172"/>
      <c r="AH349" s="1173"/>
      <c r="AI349" s="1172"/>
      <c r="AJ349" s="456"/>
      <c r="AL349" s="1418">
        <f t="shared" si="6"/>
        <v>0</v>
      </c>
    </row>
    <row r="350" spans="2:38">
      <c r="B350" s="1166"/>
      <c r="C350" s="1166"/>
      <c r="D350" s="1174"/>
      <c r="E350" s="1175"/>
      <c r="F350" s="1176"/>
      <c r="G350" s="1165"/>
      <c r="H350" s="1166"/>
      <c r="I350" s="1166"/>
      <c r="J350" s="1167"/>
      <c r="K350" s="1167"/>
      <c r="L350" s="1167"/>
      <c r="M350" s="1167"/>
      <c r="N350" s="1167"/>
      <c r="O350" s="1167"/>
      <c r="P350" s="1167"/>
      <c r="Q350" s="1167"/>
      <c r="R350" s="1168"/>
      <c r="S350" s="1168"/>
      <c r="T350" s="1169"/>
      <c r="U350" s="1166"/>
      <c r="V350" s="1168"/>
      <c r="W350" s="1168"/>
      <c r="X350" s="1166"/>
      <c r="Y350" s="1170"/>
      <c r="Z350" s="1171"/>
      <c r="AA350" s="1171"/>
      <c r="AB350" s="1171"/>
      <c r="AC350" s="1171"/>
      <c r="AD350" s="1171"/>
      <c r="AE350" s="1171"/>
      <c r="AF350" s="1172"/>
      <c r="AG350" s="1172"/>
      <c r="AH350" s="1173"/>
      <c r="AI350" s="1172"/>
      <c r="AJ350" s="456"/>
      <c r="AL350" s="1418">
        <f t="shared" si="6"/>
        <v>0</v>
      </c>
    </row>
    <row r="351" spans="2:38">
      <c r="B351" s="1166"/>
      <c r="C351" s="1166"/>
      <c r="D351" s="1174"/>
      <c r="E351" s="1175"/>
      <c r="F351" s="1176"/>
      <c r="G351" s="1165"/>
      <c r="H351" s="1166"/>
      <c r="I351" s="1166"/>
      <c r="J351" s="1167"/>
      <c r="K351" s="1167"/>
      <c r="L351" s="1167"/>
      <c r="M351" s="1167"/>
      <c r="N351" s="1167"/>
      <c r="O351" s="1167"/>
      <c r="P351" s="1167"/>
      <c r="Q351" s="1167"/>
      <c r="R351" s="1168"/>
      <c r="S351" s="1168"/>
      <c r="T351" s="1169"/>
      <c r="U351" s="1166"/>
      <c r="V351" s="1168"/>
      <c r="W351" s="1168"/>
      <c r="X351" s="1166"/>
      <c r="Y351" s="1170"/>
      <c r="Z351" s="1171"/>
      <c r="AA351" s="1171"/>
      <c r="AB351" s="1171"/>
      <c r="AC351" s="1171"/>
      <c r="AD351" s="1171"/>
      <c r="AE351" s="1171"/>
      <c r="AF351" s="1172"/>
      <c r="AG351" s="1172"/>
      <c r="AH351" s="1173"/>
      <c r="AI351" s="1172"/>
      <c r="AJ351" s="456"/>
      <c r="AL351" s="1418">
        <f t="shared" si="6"/>
        <v>0</v>
      </c>
    </row>
    <row r="352" spans="2:38">
      <c r="B352" s="1166"/>
      <c r="C352" s="1166"/>
      <c r="D352" s="1174"/>
      <c r="E352" s="1175"/>
      <c r="F352" s="1176"/>
      <c r="G352" s="1165"/>
      <c r="H352" s="1166"/>
      <c r="I352" s="1166"/>
      <c r="J352" s="1167"/>
      <c r="K352" s="1167"/>
      <c r="L352" s="1167"/>
      <c r="M352" s="1167"/>
      <c r="N352" s="1167"/>
      <c r="O352" s="1167"/>
      <c r="P352" s="1167"/>
      <c r="Q352" s="1167"/>
      <c r="R352" s="1168"/>
      <c r="S352" s="1168"/>
      <c r="T352" s="1169"/>
      <c r="U352" s="1166"/>
      <c r="V352" s="1168"/>
      <c r="W352" s="1168"/>
      <c r="X352" s="1166"/>
      <c r="Y352" s="1170"/>
      <c r="Z352" s="1171"/>
      <c r="AA352" s="1171"/>
      <c r="AB352" s="1171"/>
      <c r="AC352" s="1171"/>
      <c r="AD352" s="1171"/>
      <c r="AE352" s="1171"/>
      <c r="AF352" s="1172"/>
      <c r="AG352" s="1172"/>
      <c r="AH352" s="1173"/>
      <c r="AI352" s="1172"/>
      <c r="AJ352" s="456"/>
      <c r="AL352" s="1418">
        <f t="shared" si="6"/>
        <v>0</v>
      </c>
    </row>
    <row r="353" spans="2:38">
      <c r="B353" s="1166"/>
      <c r="C353" s="1166"/>
      <c r="D353" s="1174"/>
      <c r="E353" s="1175"/>
      <c r="F353" s="1176"/>
      <c r="G353" s="1165"/>
      <c r="H353" s="1166"/>
      <c r="I353" s="1166"/>
      <c r="J353" s="1167"/>
      <c r="K353" s="1167"/>
      <c r="L353" s="1167"/>
      <c r="M353" s="1167"/>
      <c r="N353" s="1167"/>
      <c r="O353" s="1167"/>
      <c r="P353" s="1167"/>
      <c r="Q353" s="1167"/>
      <c r="R353" s="1168"/>
      <c r="S353" s="1168"/>
      <c r="T353" s="1169"/>
      <c r="U353" s="1166"/>
      <c r="V353" s="1168"/>
      <c r="W353" s="1168"/>
      <c r="X353" s="1166"/>
      <c r="Y353" s="1170"/>
      <c r="Z353" s="1171"/>
      <c r="AA353" s="1171"/>
      <c r="AB353" s="1171"/>
      <c r="AC353" s="1171"/>
      <c r="AD353" s="1171"/>
      <c r="AE353" s="1171"/>
      <c r="AF353" s="1172"/>
      <c r="AG353" s="1172"/>
      <c r="AH353" s="1173"/>
      <c r="AI353" s="1172"/>
      <c r="AJ353" s="456"/>
      <c r="AL353" s="1418">
        <f t="shared" si="6"/>
        <v>0</v>
      </c>
    </row>
    <row r="354" spans="2:38">
      <c r="B354" s="1166"/>
      <c r="C354" s="1166"/>
      <c r="D354" s="1174"/>
      <c r="E354" s="1175"/>
      <c r="F354" s="1176"/>
      <c r="G354" s="1165"/>
      <c r="H354" s="1166"/>
      <c r="I354" s="1166"/>
      <c r="J354" s="1167"/>
      <c r="K354" s="1167"/>
      <c r="L354" s="1167"/>
      <c r="M354" s="1167"/>
      <c r="N354" s="1167"/>
      <c r="O354" s="1167"/>
      <c r="P354" s="1167"/>
      <c r="Q354" s="1167"/>
      <c r="R354" s="1168"/>
      <c r="S354" s="1168"/>
      <c r="T354" s="1169"/>
      <c r="U354" s="1166"/>
      <c r="V354" s="1168"/>
      <c r="W354" s="1168"/>
      <c r="X354" s="1166"/>
      <c r="Y354" s="1170"/>
      <c r="Z354" s="1171"/>
      <c r="AA354" s="1171"/>
      <c r="AB354" s="1171"/>
      <c r="AC354" s="1171"/>
      <c r="AD354" s="1171"/>
      <c r="AE354" s="1171"/>
      <c r="AF354" s="1172"/>
      <c r="AG354" s="1172"/>
      <c r="AH354" s="1173"/>
      <c r="AI354" s="1172"/>
      <c r="AJ354" s="456"/>
      <c r="AL354" s="1418">
        <f t="shared" si="6"/>
        <v>0</v>
      </c>
    </row>
    <row r="355" spans="2:38">
      <c r="B355" s="1166"/>
      <c r="C355" s="1166"/>
      <c r="D355" s="1174"/>
      <c r="E355" s="1175"/>
      <c r="F355" s="1176"/>
      <c r="G355" s="1165"/>
      <c r="H355" s="1166"/>
      <c r="I355" s="1166"/>
      <c r="J355" s="1167"/>
      <c r="K355" s="1167"/>
      <c r="L355" s="1167"/>
      <c r="M355" s="1167"/>
      <c r="N355" s="1167"/>
      <c r="O355" s="1167"/>
      <c r="P355" s="1167"/>
      <c r="Q355" s="1167"/>
      <c r="R355" s="1168"/>
      <c r="S355" s="1168"/>
      <c r="T355" s="1169"/>
      <c r="U355" s="1166"/>
      <c r="V355" s="1168"/>
      <c r="W355" s="1168"/>
      <c r="X355" s="1166"/>
      <c r="Y355" s="1170"/>
      <c r="Z355" s="1171"/>
      <c r="AA355" s="1171"/>
      <c r="AB355" s="1171"/>
      <c r="AC355" s="1171"/>
      <c r="AD355" s="1171"/>
      <c r="AE355" s="1171"/>
      <c r="AF355" s="1172"/>
      <c r="AG355" s="1172"/>
      <c r="AH355" s="1173"/>
      <c r="AI355" s="1172"/>
      <c r="AJ355" s="456"/>
      <c r="AL355" s="1418">
        <f t="shared" si="6"/>
        <v>0</v>
      </c>
    </row>
    <row r="356" spans="2:38">
      <c r="B356" s="1166"/>
      <c r="C356" s="1166"/>
      <c r="D356" s="1174"/>
      <c r="E356" s="1175"/>
      <c r="F356" s="1176"/>
      <c r="G356" s="1165"/>
      <c r="H356" s="1166"/>
      <c r="I356" s="1166"/>
      <c r="J356" s="1167"/>
      <c r="K356" s="1167"/>
      <c r="L356" s="1167"/>
      <c r="M356" s="1167"/>
      <c r="N356" s="1167"/>
      <c r="O356" s="1167"/>
      <c r="P356" s="1167"/>
      <c r="Q356" s="1167"/>
      <c r="R356" s="1168"/>
      <c r="S356" s="1168"/>
      <c r="T356" s="1169"/>
      <c r="U356" s="1166"/>
      <c r="V356" s="1168"/>
      <c r="W356" s="1168"/>
      <c r="X356" s="1166"/>
      <c r="Y356" s="1170"/>
      <c r="Z356" s="1171"/>
      <c r="AA356" s="1171"/>
      <c r="AB356" s="1171"/>
      <c r="AC356" s="1171"/>
      <c r="AD356" s="1171"/>
      <c r="AE356" s="1171"/>
      <c r="AF356" s="1172"/>
      <c r="AG356" s="1172"/>
      <c r="AH356" s="1173"/>
      <c r="AI356" s="1172"/>
      <c r="AJ356" s="456"/>
      <c r="AL356" s="1418">
        <f t="shared" si="6"/>
        <v>0</v>
      </c>
    </row>
    <row r="357" spans="2:38">
      <c r="B357" s="1166"/>
      <c r="C357" s="1166"/>
      <c r="D357" s="1174"/>
      <c r="E357" s="1175"/>
      <c r="F357" s="1176"/>
      <c r="G357" s="1165"/>
      <c r="H357" s="1166"/>
      <c r="I357" s="1166"/>
      <c r="J357" s="1167"/>
      <c r="K357" s="1167"/>
      <c r="L357" s="1167"/>
      <c r="M357" s="1167"/>
      <c r="N357" s="1167"/>
      <c r="O357" s="1167"/>
      <c r="P357" s="1167"/>
      <c r="Q357" s="1167"/>
      <c r="R357" s="1168"/>
      <c r="S357" s="1168"/>
      <c r="T357" s="1169"/>
      <c r="U357" s="1166"/>
      <c r="V357" s="1168"/>
      <c r="W357" s="1168"/>
      <c r="X357" s="1166"/>
      <c r="Y357" s="1170"/>
      <c r="Z357" s="1171"/>
      <c r="AA357" s="1171"/>
      <c r="AB357" s="1171"/>
      <c r="AC357" s="1171"/>
      <c r="AD357" s="1171"/>
      <c r="AE357" s="1171"/>
      <c r="AF357" s="1172"/>
      <c r="AG357" s="1172"/>
      <c r="AH357" s="1173"/>
      <c r="AI357" s="1172"/>
      <c r="AJ357" s="456"/>
      <c r="AL357" s="1418">
        <f t="shared" si="6"/>
        <v>0</v>
      </c>
    </row>
    <row r="358" spans="2:38">
      <c r="B358" s="1166"/>
      <c r="C358" s="1166"/>
      <c r="D358" s="1174"/>
      <c r="E358" s="1175"/>
      <c r="F358" s="1176"/>
      <c r="G358" s="1165"/>
      <c r="H358" s="1166"/>
      <c r="I358" s="1166"/>
      <c r="J358" s="1167"/>
      <c r="K358" s="1167"/>
      <c r="L358" s="1167"/>
      <c r="M358" s="1167"/>
      <c r="N358" s="1167"/>
      <c r="O358" s="1167"/>
      <c r="P358" s="1167"/>
      <c r="Q358" s="1167"/>
      <c r="R358" s="1168"/>
      <c r="S358" s="1168"/>
      <c r="T358" s="1169"/>
      <c r="U358" s="1166"/>
      <c r="V358" s="1168"/>
      <c r="W358" s="1168"/>
      <c r="X358" s="1166"/>
      <c r="Y358" s="1170"/>
      <c r="Z358" s="1171"/>
      <c r="AA358" s="1171"/>
      <c r="AB358" s="1171"/>
      <c r="AC358" s="1171"/>
      <c r="AD358" s="1171"/>
      <c r="AE358" s="1171"/>
      <c r="AF358" s="1172"/>
      <c r="AG358" s="1172"/>
      <c r="AH358" s="1173"/>
      <c r="AI358" s="1172"/>
      <c r="AJ358" s="456"/>
      <c r="AL358" s="1418">
        <f t="shared" si="6"/>
        <v>0</v>
      </c>
    </row>
    <row r="359" spans="2:38">
      <c r="B359" s="1166"/>
      <c r="C359" s="1166"/>
      <c r="D359" s="1174"/>
      <c r="E359" s="1175"/>
      <c r="F359" s="1176"/>
      <c r="G359" s="1165"/>
      <c r="H359" s="1166"/>
      <c r="I359" s="1166"/>
      <c r="J359" s="1167"/>
      <c r="K359" s="1167"/>
      <c r="L359" s="1167"/>
      <c r="M359" s="1167"/>
      <c r="N359" s="1167"/>
      <c r="O359" s="1167"/>
      <c r="P359" s="1167"/>
      <c r="Q359" s="1167"/>
      <c r="R359" s="1168"/>
      <c r="S359" s="1168"/>
      <c r="T359" s="1169"/>
      <c r="U359" s="1166"/>
      <c r="V359" s="1168"/>
      <c r="W359" s="1168"/>
      <c r="X359" s="1166"/>
      <c r="Y359" s="1170"/>
      <c r="Z359" s="1171"/>
      <c r="AA359" s="1171"/>
      <c r="AB359" s="1171"/>
      <c r="AC359" s="1171"/>
      <c r="AD359" s="1171"/>
      <c r="AE359" s="1171"/>
      <c r="AF359" s="1172"/>
      <c r="AG359" s="1172"/>
      <c r="AH359" s="1173"/>
      <c r="AI359" s="1172"/>
      <c r="AJ359" s="456"/>
      <c r="AL359" s="1418">
        <f t="shared" si="6"/>
        <v>0</v>
      </c>
    </row>
    <row r="360" spans="2:38">
      <c r="B360" s="1166"/>
      <c r="C360" s="1166"/>
      <c r="D360" s="1174"/>
      <c r="E360" s="1175"/>
      <c r="F360" s="1176"/>
      <c r="G360" s="1165"/>
      <c r="H360" s="1166"/>
      <c r="I360" s="1166"/>
      <c r="J360" s="1167"/>
      <c r="K360" s="1167"/>
      <c r="L360" s="1167"/>
      <c r="M360" s="1167"/>
      <c r="N360" s="1167"/>
      <c r="O360" s="1167"/>
      <c r="P360" s="1167"/>
      <c r="Q360" s="1167"/>
      <c r="R360" s="1168"/>
      <c r="S360" s="1168"/>
      <c r="T360" s="1169"/>
      <c r="U360" s="1166"/>
      <c r="V360" s="1168"/>
      <c r="W360" s="1168"/>
      <c r="X360" s="1166"/>
      <c r="Y360" s="1170"/>
      <c r="Z360" s="1171"/>
      <c r="AA360" s="1171"/>
      <c r="AB360" s="1171"/>
      <c r="AC360" s="1171"/>
      <c r="AD360" s="1171"/>
      <c r="AE360" s="1171"/>
      <c r="AF360" s="1172"/>
      <c r="AG360" s="1172"/>
      <c r="AH360" s="1173"/>
      <c r="AI360" s="1172"/>
      <c r="AJ360" s="456"/>
      <c r="AL360" s="1418">
        <f t="shared" si="6"/>
        <v>0</v>
      </c>
    </row>
    <row r="361" spans="2:38">
      <c r="B361" s="1166"/>
      <c r="C361" s="1166"/>
      <c r="D361" s="1174"/>
      <c r="E361" s="1175"/>
      <c r="F361" s="1176"/>
      <c r="G361" s="1165"/>
      <c r="H361" s="1166"/>
      <c r="I361" s="1166"/>
      <c r="J361" s="1167"/>
      <c r="K361" s="1167"/>
      <c r="L361" s="1167"/>
      <c r="M361" s="1167"/>
      <c r="N361" s="1167"/>
      <c r="O361" s="1167"/>
      <c r="P361" s="1167"/>
      <c r="Q361" s="1167"/>
      <c r="R361" s="1168"/>
      <c r="S361" s="1168"/>
      <c r="T361" s="1169"/>
      <c r="U361" s="1166"/>
      <c r="V361" s="1168"/>
      <c r="W361" s="1168"/>
      <c r="X361" s="1166"/>
      <c r="Y361" s="1170"/>
      <c r="Z361" s="1171"/>
      <c r="AA361" s="1171"/>
      <c r="AB361" s="1171"/>
      <c r="AC361" s="1171"/>
      <c r="AD361" s="1171"/>
      <c r="AE361" s="1171"/>
      <c r="AF361" s="1172"/>
      <c r="AG361" s="1172"/>
      <c r="AH361" s="1173"/>
      <c r="AI361" s="1172"/>
      <c r="AJ361" s="456"/>
      <c r="AL361" s="1418">
        <f t="shared" si="6"/>
        <v>0</v>
      </c>
    </row>
    <row r="362" spans="2:38">
      <c r="B362" s="1166"/>
      <c r="C362" s="1166"/>
      <c r="D362" s="1174"/>
      <c r="E362" s="1175"/>
      <c r="F362" s="1176"/>
      <c r="G362" s="1165"/>
      <c r="H362" s="1166"/>
      <c r="I362" s="1166"/>
      <c r="J362" s="1167"/>
      <c r="K362" s="1167"/>
      <c r="L362" s="1167"/>
      <c r="M362" s="1167"/>
      <c r="N362" s="1167"/>
      <c r="O362" s="1167"/>
      <c r="P362" s="1167"/>
      <c r="Q362" s="1167"/>
      <c r="R362" s="1168"/>
      <c r="S362" s="1168"/>
      <c r="T362" s="1169"/>
      <c r="U362" s="1166"/>
      <c r="V362" s="1168"/>
      <c r="W362" s="1168"/>
      <c r="X362" s="1166"/>
      <c r="Y362" s="1170"/>
      <c r="Z362" s="1171"/>
      <c r="AA362" s="1171"/>
      <c r="AB362" s="1171"/>
      <c r="AC362" s="1171"/>
      <c r="AD362" s="1171"/>
      <c r="AE362" s="1171"/>
      <c r="AF362" s="1172"/>
      <c r="AG362" s="1172"/>
      <c r="AH362" s="1173"/>
      <c r="AI362" s="1172"/>
      <c r="AJ362" s="456"/>
      <c r="AL362" s="1418">
        <f t="shared" si="6"/>
        <v>0</v>
      </c>
    </row>
    <row r="363" spans="2:38">
      <c r="B363" s="1166"/>
      <c r="C363" s="1166"/>
      <c r="D363" s="1174"/>
      <c r="E363" s="1175"/>
      <c r="F363" s="1176"/>
      <c r="G363" s="1165"/>
      <c r="H363" s="1166"/>
      <c r="I363" s="1166"/>
      <c r="J363" s="1167"/>
      <c r="K363" s="1167"/>
      <c r="L363" s="1167"/>
      <c r="M363" s="1167"/>
      <c r="N363" s="1167"/>
      <c r="O363" s="1167"/>
      <c r="P363" s="1167"/>
      <c r="Q363" s="1167"/>
      <c r="R363" s="1168"/>
      <c r="S363" s="1168"/>
      <c r="T363" s="1169"/>
      <c r="U363" s="1166"/>
      <c r="V363" s="1168"/>
      <c r="W363" s="1168"/>
      <c r="X363" s="1166"/>
      <c r="Y363" s="1170"/>
      <c r="Z363" s="1171"/>
      <c r="AA363" s="1171"/>
      <c r="AB363" s="1171"/>
      <c r="AC363" s="1171"/>
      <c r="AD363" s="1171"/>
      <c r="AE363" s="1171"/>
      <c r="AF363" s="1172"/>
      <c r="AG363" s="1172"/>
      <c r="AH363" s="1173"/>
      <c r="AI363" s="1172"/>
      <c r="AJ363" s="456"/>
      <c r="AL363" s="1418">
        <f t="shared" si="6"/>
        <v>0</v>
      </c>
    </row>
    <row r="364" spans="2:38">
      <c r="B364" s="1166"/>
      <c r="C364" s="1166"/>
      <c r="D364" s="1174"/>
      <c r="E364" s="1175"/>
      <c r="F364" s="1176"/>
      <c r="G364" s="1165"/>
      <c r="H364" s="1166"/>
      <c r="I364" s="1166"/>
      <c r="J364" s="1167"/>
      <c r="K364" s="1167"/>
      <c r="L364" s="1167"/>
      <c r="M364" s="1167"/>
      <c r="N364" s="1167"/>
      <c r="O364" s="1167"/>
      <c r="P364" s="1167"/>
      <c r="Q364" s="1167"/>
      <c r="R364" s="1168"/>
      <c r="S364" s="1168"/>
      <c r="T364" s="1169"/>
      <c r="U364" s="1166"/>
      <c r="V364" s="1168"/>
      <c r="W364" s="1168"/>
      <c r="X364" s="1166"/>
      <c r="Y364" s="1170"/>
      <c r="Z364" s="1171"/>
      <c r="AA364" s="1171"/>
      <c r="AB364" s="1171"/>
      <c r="AC364" s="1171"/>
      <c r="AD364" s="1171"/>
      <c r="AE364" s="1171"/>
      <c r="AF364" s="1172"/>
      <c r="AG364" s="1172"/>
      <c r="AH364" s="1173"/>
      <c r="AI364" s="1172"/>
      <c r="AJ364" s="456"/>
      <c r="AL364" s="1418">
        <f t="shared" si="6"/>
        <v>0</v>
      </c>
    </row>
    <row r="365" spans="2:38">
      <c r="B365" s="1166"/>
      <c r="C365" s="1166"/>
      <c r="D365" s="1174"/>
      <c r="E365" s="1175"/>
      <c r="F365" s="1176"/>
      <c r="G365" s="1165"/>
      <c r="H365" s="1166"/>
      <c r="I365" s="1166"/>
      <c r="J365" s="1167"/>
      <c r="K365" s="1167"/>
      <c r="L365" s="1167"/>
      <c r="M365" s="1167"/>
      <c r="N365" s="1167"/>
      <c r="O365" s="1167"/>
      <c r="P365" s="1167"/>
      <c r="Q365" s="1167"/>
      <c r="R365" s="1168"/>
      <c r="S365" s="1168"/>
      <c r="T365" s="1169"/>
      <c r="U365" s="1166"/>
      <c r="V365" s="1168"/>
      <c r="W365" s="1168"/>
      <c r="X365" s="1166"/>
      <c r="Y365" s="1170"/>
      <c r="Z365" s="1171"/>
      <c r="AA365" s="1171"/>
      <c r="AB365" s="1171"/>
      <c r="AC365" s="1171"/>
      <c r="AD365" s="1171"/>
      <c r="AE365" s="1171"/>
      <c r="AF365" s="1172"/>
      <c r="AG365" s="1172"/>
      <c r="AH365" s="1173"/>
      <c r="AI365" s="1172"/>
      <c r="AJ365" s="456"/>
      <c r="AL365" s="1418">
        <f t="shared" si="6"/>
        <v>0</v>
      </c>
    </row>
    <row r="366" spans="2:38">
      <c r="B366" s="1166"/>
      <c r="C366" s="1166"/>
      <c r="D366" s="1174"/>
      <c r="E366" s="1175"/>
      <c r="F366" s="1176"/>
      <c r="G366" s="1165"/>
      <c r="H366" s="1166"/>
      <c r="I366" s="1166"/>
      <c r="J366" s="1167"/>
      <c r="K366" s="1167"/>
      <c r="L366" s="1167"/>
      <c r="M366" s="1167"/>
      <c r="N366" s="1167"/>
      <c r="O366" s="1167"/>
      <c r="P366" s="1167"/>
      <c r="Q366" s="1167"/>
      <c r="R366" s="1168"/>
      <c r="S366" s="1168"/>
      <c r="T366" s="1169"/>
      <c r="U366" s="1166"/>
      <c r="V366" s="1168"/>
      <c r="W366" s="1168"/>
      <c r="X366" s="1166"/>
      <c r="Y366" s="1170"/>
      <c r="Z366" s="1171"/>
      <c r="AA366" s="1171"/>
      <c r="AB366" s="1171"/>
      <c r="AC366" s="1171"/>
      <c r="AD366" s="1171"/>
      <c r="AE366" s="1171"/>
      <c r="AF366" s="1172"/>
      <c r="AG366" s="1172"/>
      <c r="AH366" s="1173"/>
      <c r="AI366" s="1172"/>
      <c r="AJ366" s="456"/>
      <c r="AL366" s="1418">
        <f t="shared" si="6"/>
        <v>0</v>
      </c>
    </row>
    <row r="367" spans="2:38">
      <c r="B367" s="1166"/>
      <c r="C367" s="1166"/>
      <c r="D367" s="1174"/>
      <c r="E367" s="1175"/>
      <c r="F367" s="1176"/>
      <c r="G367" s="1165"/>
      <c r="H367" s="1166"/>
      <c r="I367" s="1166"/>
      <c r="J367" s="1167"/>
      <c r="K367" s="1167"/>
      <c r="L367" s="1167"/>
      <c r="M367" s="1167"/>
      <c r="N367" s="1167"/>
      <c r="O367" s="1167"/>
      <c r="P367" s="1167"/>
      <c r="Q367" s="1167"/>
      <c r="R367" s="1168"/>
      <c r="S367" s="1168"/>
      <c r="T367" s="1169"/>
      <c r="U367" s="1166"/>
      <c r="V367" s="1168"/>
      <c r="W367" s="1168"/>
      <c r="X367" s="1166"/>
      <c r="Y367" s="1170"/>
      <c r="Z367" s="1171"/>
      <c r="AA367" s="1171"/>
      <c r="AB367" s="1171"/>
      <c r="AC367" s="1171"/>
      <c r="AD367" s="1171"/>
      <c r="AE367" s="1171"/>
      <c r="AF367" s="1172"/>
      <c r="AG367" s="1172"/>
      <c r="AH367" s="1173"/>
      <c r="AI367" s="1172"/>
      <c r="AJ367" s="456"/>
      <c r="AL367" s="1418">
        <f t="shared" si="6"/>
        <v>0</v>
      </c>
    </row>
    <row r="368" spans="2:38">
      <c r="B368" s="1166"/>
      <c r="C368" s="1166"/>
      <c r="D368" s="1174"/>
      <c r="E368" s="1175"/>
      <c r="F368" s="1176"/>
      <c r="G368" s="1165"/>
      <c r="H368" s="1166"/>
      <c r="I368" s="1166"/>
      <c r="J368" s="1167"/>
      <c r="K368" s="1167"/>
      <c r="L368" s="1167"/>
      <c r="M368" s="1167"/>
      <c r="N368" s="1167"/>
      <c r="O368" s="1167"/>
      <c r="P368" s="1167"/>
      <c r="Q368" s="1167"/>
      <c r="R368" s="1168"/>
      <c r="S368" s="1168"/>
      <c r="T368" s="1169"/>
      <c r="U368" s="1166"/>
      <c r="V368" s="1168"/>
      <c r="W368" s="1168"/>
      <c r="X368" s="1166"/>
      <c r="Y368" s="1170"/>
      <c r="Z368" s="1171"/>
      <c r="AA368" s="1171"/>
      <c r="AB368" s="1171"/>
      <c r="AC368" s="1171"/>
      <c r="AD368" s="1171"/>
      <c r="AE368" s="1171"/>
      <c r="AF368" s="1172"/>
      <c r="AG368" s="1172"/>
      <c r="AH368" s="1173"/>
      <c r="AI368" s="1172"/>
      <c r="AJ368" s="456"/>
      <c r="AL368" s="1418">
        <f t="shared" si="6"/>
        <v>0</v>
      </c>
    </row>
    <row r="369" spans="2:38">
      <c r="B369" s="1166"/>
      <c r="C369" s="1166"/>
      <c r="D369" s="1174"/>
      <c r="E369" s="1175"/>
      <c r="F369" s="1176"/>
      <c r="G369" s="1165"/>
      <c r="H369" s="1166"/>
      <c r="I369" s="1166"/>
      <c r="J369" s="1167"/>
      <c r="K369" s="1167"/>
      <c r="L369" s="1167"/>
      <c r="M369" s="1167"/>
      <c r="N369" s="1167"/>
      <c r="O369" s="1167"/>
      <c r="P369" s="1167"/>
      <c r="Q369" s="1167"/>
      <c r="R369" s="1168"/>
      <c r="S369" s="1168"/>
      <c r="T369" s="1169"/>
      <c r="U369" s="1166"/>
      <c r="V369" s="1168"/>
      <c r="W369" s="1168"/>
      <c r="X369" s="1166"/>
      <c r="Y369" s="1170"/>
      <c r="Z369" s="1171"/>
      <c r="AA369" s="1171"/>
      <c r="AB369" s="1171"/>
      <c r="AC369" s="1171"/>
      <c r="AD369" s="1171"/>
      <c r="AE369" s="1171"/>
      <c r="AF369" s="1172"/>
      <c r="AG369" s="1172"/>
      <c r="AH369" s="1173"/>
      <c r="AI369" s="1172"/>
      <c r="AJ369" s="456"/>
      <c r="AL369" s="1418">
        <f t="shared" si="6"/>
        <v>0</v>
      </c>
    </row>
    <row r="370" spans="2:38">
      <c r="B370" s="1166"/>
      <c r="C370" s="1166"/>
      <c r="D370" s="1174"/>
      <c r="E370" s="1175"/>
      <c r="F370" s="1176"/>
      <c r="G370" s="1165"/>
      <c r="H370" s="1166"/>
      <c r="I370" s="1166"/>
      <c r="J370" s="1167"/>
      <c r="K370" s="1167"/>
      <c r="L370" s="1167"/>
      <c r="M370" s="1167"/>
      <c r="N370" s="1167"/>
      <c r="O370" s="1167"/>
      <c r="P370" s="1167"/>
      <c r="Q370" s="1167"/>
      <c r="R370" s="1168"/>
      <c r="S370" s="1168"/>
      <c r="T370" s="1169"/>
      <c r="U370" s="1166"/>
      <c r="V370" s="1168"/>
      <c r="W370" s="1168"/>
      <c r="X370" s="1166"/>
      <c r="Y370" s="1170"/>
      <c r="Z370" s="1171"/>
      <c r="AA370" s="1171"/>
      <c r="AB370" s="1171"/>
      <c r="AC370" s="1171"/>
      <c r="AD370" s="1171"/>
      <c r="AE370" s="1171"/>
      <c r="AF370" s="1172"/>
      <c r="AG370" s="1172"/>
      <c r="AH370" s="1173"/>
      <c r="AI370" s="1172"/>
      <c r="AJ370" s="456"/>
      <c r="AL370" s="1418">
        <f t="shared" si="6"/>
        <v>0</v>
      </c>
    </row>
    <row r="371" spans="2:38">
      <c r="B371" s="1166"/>
      <c r="C371" s="1166"/>
      <c r="D371" s="1174"/>
      <c r="E371" s="1175"/>
      <c r="F371" s="1176"/>
      <c r="G371" s="1165"/>
      <c r="H371" s="1166"/>
      <c r="I371" s="1166"/>
      <c r="J371" s="1167"/>
      <c r="K371" s="1167"/>
      <c r="L371" s="1167"/>
      <c r="M371" s="1167"/>
      <c r="N371" s="1167"/>
      <c r="O371" s="1167"/>
      <c r="P371" s="1167"/>
      <c r="Q371" s="1167"/>
      <c r="R371" s="1168"/>
      <c r="S371" s="1168"/>
      <c r="T371" s="1169"/>
      <c r="U371" s="1166"/>
      <c r="V371" s="1168"/>
      <c r="W371" s="1168"/>
      <c r="X371" s="1166"/>
      <c r="Y371" s="1170"/>
      <c r="Z371" s="1171"/>
      <c r="AA371" s="1171"/>
      <c r="AB371" s="1171"/>
      <c r="AC371" s="1171"/>
      <c r="AD371" s="1171"/>
      <c r="AE371" s="1171"/>
      <c r="AF371" s="1172"/>
      <c r="AG371" s="1172"/>
      <c r="AH371" s="1173"/>
      <c r="AI371" s="1172"/>
      <c r="AJ371" s="456"/>
      <c r="AL371" s="1418">
        <f t="shared" si="6"/>
        <v>0</v>
      </c>
    </row>
    <row r="372" spans="2:38">
      <c r="B372" s="1166"/>
      <c r="C372" s="1166"/>
      <c r="D372" s="1174"/>
      <c r="E372" s="1175"/>
      <c r="F372" s="1176"/>
      <c r="G372" s="1165"/>
      <c r="H372" s="1166"/>
      <c r="I372" s="1166"/>
      <c r="J372" s="1167"/>
      <c r="K372" s="1167"/>
      <c r="L372" s="1167"/>
      <c r="M372" s="1167"/>
      <c r="N372" s="1167"/>
      <c r="O372" s="1167"/>
      <c r="P372" s="1167"/>
      <c r="Q372" s="1167"/>
      <c r="R372" s="1168"/>
      <c r="S372" s="1168"/>
      <c r="T372" s="1169"/>
      <c r="U372" s="1166"/>
      <c r="V372" s="1168"/>
      <c r="W372" s="1168"/>
      <c r="X372" s="1166"/>
      <c r="Y372" s="1170"/>
      <c r="Z372" s="1171"/>
      <c r="AA372" s="1171"/>
      <c r="AB372" s="1171"/>
      <c r="AC372" s="1171"/>
      <c r="AD372" s="1171"/>
      <c r="AE372" s="1171"/>
      <c r="AF372" s="1172"/>
      <c r="AG372" s="1172"/>
      <c r="AH372" s="1173"/>
      <c r="AI372" s="1172"/>
      <c r="AJ372" s="456"/>
      <c r="AL372" s="1418">
        <f t="shared" si="6"/>
        <v>0</v>
      </c>
    </row>
    <row r="373" spans="2:38">
      <c r="B373" s="1166"/>
      <c r="C373" s="1166"/>
      <c r="D373" s="1174"/>
      <c r="E373" s="1175"/>
      <c r="F373" s="1176"/>
      <c r="G373" s="1165"/>
      <c r="H373" s="1166"/>
      <c r="I373" s="1166"/>
      <c r="J373" s="1167"/>
      <c r="K373" s="1167"/>
      <c r="L373" s="1167"/>
      <c r="M373" s="1167"/>
      <c r="N373" s="1167"/>
      <c r="O373" s="1167"/>
      <c r="P373" s="1167"/>
      <c r="Q373" s="1167"/>
      <c r="R373" s="1168"/>
      <c r="S373" s="1168"/>
      <c r="T373" s="1169"/>
      <c r="U373" s="1166"/>
      <c r="V373" s="1168"/>
      <c r="W373" s="1168"/>
      <c r="X373" s="1166"/>
      <c r="Y373" s="1170"/>
      <c r="Z373" s="1171"/>
      <c r="AA373" s="1171"/>
      <c r="AB373" s="1171"/>
      <c r="AC373" s="1171"/>
      <c r="AD373" s="1171"/>
      <c r="AE373" s="1171"/>
      <c r="AF373" s="1172"/>
      <c r="AG373" s="1172"/>
      <c r="AH373" s="1173"/>
      <c r="AI373" s="1172"/>
      <c r="AJ373" s="456"/>
      <c r="AL373" s="1418">
        <f t="shared" si="6"/>
        <v>0</v>
      </c>
    </row>
    <row r="374" spans="2:38">
      <c r="B374" s="1166"/>
      <c r="C374" s="1166"/>
      <c r="D374" s="1174"/>
      <c r="E374" s="1175"/>
      <c r="F374" s="1176"/>
      <c r="G374" s="1165"/>
      <c r="H374" s="1166"/>
      <c r="I374" s="1166"/>
      <c r="J374" s="1167"/>
      <c r="K374" s="1167"/>
      <c r="L374" s="1167"/>
      <c r="M374" s="1167"/>
      <c r="N374" s="1167"/>
      <c r="O374" s="1167"/>
      <c r="P374" s="1167"/>
      <c r="Q374" s="1167"/>
      <c r="R374" s="1168"/>
      <c r="S374" s="1168"/>
      <c r="T374" s="1169"/>
      <c r="U374" s="1166"/>
      <c r="V374" s="1168"/>
      <c r="W374" s="1168"/>
      <c r="X374" s="1166"/>
      <c r="Y374" s="1170"/>
      <c r="Z374" s="1171"/>
      <c r="AA374" s="1171"/>
      <c r="AB374" s="1171"/>
      <c r="AC374" s="1171"/>
      <c r="AD374" s="1171"/>
      <c r="AE374" s="1171"/>
      <c r="AF374" s="1172"/>
      <c r="AG374" s="1172"/>
      <c r="AH374" s="1173"/>
      <c r="AI374" s="1172"/>
      <c r="AJ374" s="456"/>
      <c r="AL374" s="1418">
        <f t="shared" si="6"/>
        <v>0</v>
      </c>
    </row>
    <row r="375" spans="2:38">
      <c r="B375" s="1166"/>
      <c r="C375" s="1166"/>
      <c r="D375" s="1174"/>
      <c r="E375" s="1175"/>
      <c r="F375" s="1176"/>
      <c r="G375" s="1165"/>
      <c r="H375" s="1166"/>
      <c r="I375" s="1166"/>
      <c r="J375" s="1167"/>
      <c r="K375" s="1167"/>
      <c r="L375" s="1167"/>
      <c r="M375" s="1167"/>
      <c r="N375" s="1167"/>
      <c r="O375" s="1167"/>
      <c r="P375" s="1167"/>
      <c r="Q375" s="1167"/>
      <c r="R375" s="1168"/>
      <c r="S375" s="1168"/>
      <c r="T375" s="1169"/>
      <c r="U375" s="1166"/>
      <c r="V375" s="1168"/>
      <c r="W375" s="1168"/>
      <c r="X375" s="1166"/>
      <c r="Y375" s="1170"/>
      <c r="Z375" s="1171"/>
      <c r="AA375" s="1171"/>
      <c r="AB375" s="1171"/>
      <c r="AC375" s="1171"/>
      <c r="AD375" s="1171"/>
      <c r="AE375" s="1171"/>
      <c r="AF375" s="1172"/>
      <c r="AG375" s="1172"/>
      <c r="AH375" s="1173"/>
      <c r="AI375" s="1172"/>
      <c r="AJ375" s="456"/>
      <c r="AL375" s="1418">
        <f t="shared" si="6"/>
        <v>0</v>
      </c>
    </row>
    <row r="376" spans="2:38">
      <c r="B376" s="1166"/>
      <c r="C376" s="1166"/>
      <c r="D376" s="1174"/>
      <c r="E376" s="1175"/>
      <c r="F376" s="1176"/>
      <c r="G376" s="1165"/>
      <c r="H376" s="1166"/>
      <c r="I376" s="1166"/>
      <c r="J376" s="1167"/>
      <c r="K376" s="1167"/>
      <c r="L376" s="1167"/>
      <c r="M376" s="1167"/>
      <c r="N376" s="1167"/>
      <c r="O376" s="1167"/>
      <c r="P376" s="1167"/>
      <c r="Q376" s="1167"/>
      <c r="R376" s="1168"/>
      <c r="S376" s="1168"/>
      <c r="T376" s="1169"/>
      <c r="U376" s="1166"/>
      <c r="V376" s="1168"/>
      <c r="W376" s="1168"/>
      <c r="X376" s="1166"/>
      <c r="Y376" s="1170"/>
      <c r="Z376" s="1171"/>
      <c r="AA376" s="1171"/>
      <c r="AB376" s="1171"/>
      <c r="AC376" s="1171"/>
      <c r="AD376" s="1171"/>
      <c r="AE376" s="1171"/>
      <c r="AF376" s="1172"/>
      <c r="AG376" s="1172"/>
      <c r="AH376" s="1173"/>
      <c r="AI376" s="1172"/>
      <c r="AJ376" s="456"/>
      <c r="AL376" s="1418">
        <f t="shared" si="6"/>
        <v>0</v>
      </c>
    </row>
    <row r="377" spans="2:38">
      <c r="B377" s="1166"/>
      <c r="C377" s="1166"/>
      <c r="D377" s="1174"/>
      <c r="E377" s="1175"/>
      <c r="F377" s="1176"/>
      <c r="G377" s="1165"/>
      <c r="H377" s="1166"/>
      <c r="I377" s="1166"/>
      <c r="J377" s="1167"/>
      <c r="K377" s="1167"/>
      <c r="L377" s="1167"/>
      <c r="M377" s="1167"/>
      <c r="N377" s="1167"/>
      <c r="O377" s="1167"/>
      <c r="P377" s="1167"/>
      <c r="Q377" s="1167"/>
      <c r="R377" s="1168"/>
      <c r="S377" s="1168"/>
      <c r="T377" s="1169"/>
      <c r="U377" s="1166"/>
      <c r="V377" s="1168"/>
      <c r="W377" s="1168"/>
      <c r="X377" s="1166"/>
      <c r="Y377" s="1170"/>
      <c r="Z377" s="1171"/>
      <c r="AA377" s="1171"/>
      <c r="AB377" s="1171"/>
      <c r="AC377" s="1171"/>
      <c r="AD377" s="1171"/>
      <c r="AE377" s="1171"/>
      <c r="AF377" s="1172"/>
      <c r="AG377" s="1172"/>
      <c r="AH377" s="1173"/>
      <c r="AI377" s="1172"/>
      <c r="AJ377" s="456"/>
      <c r="AL377" s="1418">
        <f t="shared" si="6"/>
        <v>0</v>
      </c>
    </row>
    <row r="378" spans="2:38">
      <c r="B378" s="1166"/>
      <c r="C378" s="1166"/>
      <c r="D378" s="1174"/>
      <c r="E378" s="1175"/>
      <c r="F378" s="1176"/>
      <c r="G378" s="1165"/>
      <c r="H378" s="1166"/>
      <c r="I378" s="1166"/>
      <c r="J378" s="1167"/>
      <c r="K378" s="1167"/>
      <c r="L378" s="1167"/>
      <c r="M378" s="1167"/>
      <c r="N378" s="1167"/>
      <c r="O378" s="1167"/>
      <c r="P378" s="1167"/>
      <c r="Q378" s="1167"/>
      <c r="R378" s="1168"/>
      <c r="S378" s="1168"/>
      <c r="T378" s="1169"/>
      <c r="U378" s="1166"/>
      <c r="V378" s="1168"/>
      <c r="W378" s="1168"/>
      <c r="X378" s="1166"/>
      <c r="Y378" s="1170"/>
      <c r="Z378" s="1171"/>
      <c r="AA378" s="1171"/>
      <c r="AB378" s="1171"/>
      <c r="AC378" s="1171"/>
      <c r="AD378" s="1171"/>
      <c r="AE378" s="1171"/>
      <c r="AF378" s="1172"/>
      <c r="AG378" s="1172"/>
      <c r="AH378" s="1173"/>
      <c r="AI378" s="1172"/>
      <c r="AJ378" s="456"/>
      <c r="AL378" s="1418">
        <f t="shared" si="6"/>
        <v>0</v>
      </c>
    </row>
    <row r="379" spans="2:38">
      <c r="B379" s="1166"/>
      <c r="C379" s="1166"/>
      <c r="D379" s="1174"/>
      <c r="E379" s="1175"/>
      <c r="F379" s="1176"/>
      <c r="G379" s="1165"/>
      <c r="H379" s="1166"/>
      <c r="I379" s="1166"/>
      <c r="J379" s="1167"/>
      <c r="K379" s="1167"/>
      <c r="L379" s="1167"/>
      <c r="M379" s="1167"/>
      <c r="N379" s="1167"/>
      <c r="O379" s="1167"/>
      <c r="P379" s="1167"/>
      <c r="Q379" s="1167"/>
      <c r="R379" s="1168"/>
      <c r="S379" s="1168"/>
      <c r="T379" s="1169"/>
      <c r="U379" s="1166"/>
      <c r="V379" s="1168"/>
      <c r="W379" s="1168"/>
      <c r="X379" s="1166"/>
      <c r="Y379" s="1170"/>
      <c r="Z379" s="1171"/>
      <c r="AA379" s="1171"/>
      <c r="AB379" s="1171"/>
      <c r="AC379" s="1171"/>
      <c r="AD379" s="1171"/>
      <c r="AE379" s="1171"/>
      <c r="AF379" s="1172"/>
      <c r="AG379" s="1172"/>
      <c r="AH379" s="1173"/>
      <c r="AI379" s="1172"/>
      <c r="AJ379" s="456"/>
      <c r="AL379" s="1418">
        <f t="shared" si="6"/>
        <v>0</v>
      </c>
    </row>
    <row r="380" spans="2:38">
      <c r="B380" s="1166"/>
      <c r="C380" s="1166"/>
      <c r="D380" s="1174"/>
      <c r="E380" s="1175"/>
      <c r="F380" s="1176"/>
      <c r="G380" s="1165"/>
      <c r="H380" s="1166"/>
      <c r="I380" s="1166"/>
      <c r="J380" s="1167"/>
      <c r="K380" s="1167"/>
      <c r="L380" s="1167"/>
      <c r="M380" s="1167"/>
      <c r="N380" s="1167"/>
      <c r="O380" s="1167"/>
      <c r="P380" s="1167"/>
      <c r="Q380" s="1167"/>
      <c r="R380" s="1168"/>
      <c r="S380" s="1168"/>
      <c r="T380" s="1169"/>
      <c r="U380" s="1166"/>
      <c r="V380" s="1168"/>
      <c r="W380" s="1168"/>
      <c r="X380" s="1166"/>
      <c r="Y380" s="1170"/>
      <c r="Z380" s="1171"/>
      <c r="AA380" s="1171"/>
      <c r="AB380" s="1171"/>
      <c r="AC380" s="1171"/>
      <c r="AD380" s="1171"/>
      <c r="AE380" s="1171"/>
      <c r="AF380" s="1172"/>
      <c r="AG380" s="1172"/>
      <c r="AH380" s="1173"/>
      <c r="AI380" s="1172"/>
      <c r="AJ380" s="456"/>
      <c r="AL380" s="1418">
        <f t="shared" si="6"/>
        <v>0</v>
      </c>
    </row>
    <row r="381" spans="2:38">
      <c r="B381" s="1166"/>
      <c r="C381" s="1166"/>
      <c r="D381" s="1174"/>
      <c r="E381" s="1175"/>
      <c r="F381" s="1176"/>
      <c r="G381" s="1165"/>
      <c r="H381" s="1166"/>
      <c r="I381" s="1166"/>
      <c r="J381" s="1167"/>
      <c r="K381" s="1167"/>
      <c r="L381" s="1167"/>
      <c r="M381" s="1167"/>
      <c r="N381" s="1167"/>
      <c r="O381" s="1167"/>
      <c r="P381" s="1167"/>
      <c r="Q381" s="1167"/>
      <c r="R381" s="1168"/>
      <c r="S381" s="1168"/>
      <c r="T381" s="1169"/>
      <c r="U381" s="1166"/>
      <c r="V381" s="1168"/>
      <c r="W381" s="1168"/>
      <c r="X381" s="1166"/>
      <c r="Y381" s="1170"/>
      <c r="Z381" s="1171"/>
      <c r="AA381" s="1171"/>
      <c r="AB381" s="1171"/>
      <c r="AC381" s="1171"/>
      <c r="AD381" s="1171"/>
      <c r="AE381" s="1171"/>
      <c r="AF381" s="1172"/>
      <c r="AG381" s="1172"/>
      <c r="AH381" s="1173"/>
      <c r="AI381" s="1172"/>
      <c r="AJ381" s="456"/>
      <c r="AL381" s="1418">
        <f t="shared" si="6"/>
        <v>0</v>
      </c>
    </row>
    <row r="382" spans="2:38">
      <c r="B382" s="1166"/>
      <c r="C382" s="1166"/>
      <c r="D382" s="1174"/>
      <c r="E382" s="1175"/>
      <c r="F382" s="1176"/>
      <c r="G382" s="1165"/>
      <c r="H382" s="1166"/>
      <c r="I382" s="1166"/>
      <c r="J382" s="1167"/>
      <c r="K382" s="1167"/>
      <c r="L382" s="1167"/>
      <c r="M382" s="1167"/>
      <c r="N382" s="1167"/>
      <c r="O382" s="1167"/>
      <c r="P382" s="1167"/>
      <c r="Q382" s="1167"/>
      <c r="R382" s="1168"/>
      <c r="S382" s="1168"/>
      <c r="T382" s="1169"/>
      <c r="U382" s="1166"/>
      <c r="V382" s="1168"/>
      <c r="W382" s="1168"/>
      <c r="X382" s="1166"/>
      <c r="Y382" s="1170"/>
      <c r="Z382" s="1171"/>
      <c r="AA382" s="1171"/>
      <c r="AB382" s="1171"/>
      <c r="AC382" s="1171"/>
      <c r="AD382" s="1171"/>
      <c r="AE382" s="1171"/>
      <c r="AF382" s="1172"/>
      <c r="AG382" s="1172"/>
      <c r="AH382" s="1173"/>
      <c r="AI382" s="1172"/>
      <c r="AJ382" s="456"/>
      <c r="AL382" s="1418">
        <f t="shared" si="6"/>
        <v>0</v>
      </c>
    </row>
    <row r="383" spans="2:38">
      <c r="B383" s="1166"/>
      <c r="C383" s="1166"/>
      <c r="D383" s="1174"/>
      <c r="E383" s="1175"/>
      <c r="F383" s="1176"/>
      <c r="G383" s="1165"/>
      <c r="H383" s="1166"/>
      <c r="I383" s="1166"/>
      <c r="J383" s="1167"/>
      <c r="K383" s="1167"/>
      <c r="L383" s="1167"/>
      <c r="M383" s="1167"/>
      <c r="N383" s="1167"/>
      <c r="O383" s="1167"/>
      <c r="P383" s="1167"/>
      <c r="Q383" s="1167"/>
      <c r="R383" s="1168"/>
      <c r="S383" s="1168"/>
      <c r="T383" s="1169"/>
      <c r="U383" s="1166"/>
      <c r="V383" s="1168"/>
      <c r="W383" s="1168"/>
      <c r="X383" s="1166"/>
      <c r="Y383" s="1170"/>
      <c r="Z383" s="1171"/>
      <c r="AA383" s="1171"/>
      <c r="AB383" s="1171"/>
      <c r="AC383" s="1171"/>
      <c r="AD383" s="1171"/>
      <c r="AE383" s="1171"/>
      <c r="AF383" s="1172"/>
      <c r="AG383" s="1172"/>
      <c r="AH383" s="1173"/>
      <c r="AI383" s="1172"/>
      <c r="AJ383" s="456"/>
      <c r="AL383" s="1418">
        <f t="shared" si="6"/>
        <v>0</v>
      </c>
    </row>
    <row r="384" spans="2:38">
      <c r="B384" s="1166"/>
      <c r="C384" s="1166"/>
      <c r="D384" s="1174"/>
      <c r="E384" s="1175"/>
      <c r="F384" s="1176"/>
      <c r="G384" s="1165"/>
      <c r="H384" s="1166"/>
      <c r="I384" s="1166"/>
      <c r="J384" s="1167"/>
      <c r="K384" s="1167"/>
      <c r="L384" s="1167"/>
      <c r="M384" s="1167"/>
      <c r="N384" s="1167"/>
      <c r="O384" s="1167"/>
      <c r="P384" s="1167"/>
      <c r="Q384" s="1167"/>
      <c r="R384" s="1168"/>
      <c r="S384" s="1168"/>
      <c r="T384" s="1169"/>
      <c r="U384" s="1166"/>
      <c r="V384" s="1168"/>
      <c r="W384" s="1168"/>
      <c r="X384" s="1166"/>
      <c r="Y384" s="1170"/>
      <c r="Z384" s="1171"/>
      <c r="AA384" s="1171"/>
      <c r="AB384" s="1171"/>
      <c r="AC384" s="1171"/>
      <c r="AD384" s="1171"/>
      <c r="AE384" s="1171"/>
      <c r="AF384" s="1172"/>
      <c r="AG384" s="1172"/>
      <c r="AH384" s="1173"/>
      <c r="AI384" s="1172"/>
      <c r="AJ384" s="456"/>
      <c r="AL384" s="1418">
        <f t="shared" si="6"/>
        <v>0</v>
      </c>
    </row>
    <row r="385" spans="2:38">
      <c r="B385" s="1166"/>
      <c r="C385" s="1166"/>
      <c r="D385" s="1174"/>
      <c r="E385" s="1175"/>
      <c r="F385" s="1176"/>
      <c r="G385" s="1165"/>
      <c r="H385" s="1166"/>
      <c r="I385" s="1166"/>
      <c r="J385" s="1167"/>
      <c r="K385" s="1167"/>
      <c r="L385" s="1167"/>
      <c r="M385" s="1167"/>
      <c r="N385" s="1167"/>
      <c r="O385" s="1167"/>
      <c r="P385" s="1167"/>
      <c r="Q385" s="1167"/>
      <c r="R385" s="1168"/>
      <c r="S385" s="1168"/>
      <c r="T385" s="1169"/>
      <c r="U385" s="1166"/>
      <c r="V385" s="1168"/>
      <c r="W385" s="1168"/>
      <c r="X385" s="1166"/>
      <c r="Y385" s="1170"/>
      <c r="Z385" s="1171"/>
      <c r="AA385" s="1171"/>
      <c r="AB385" s="1171"/>
      <c r="AC385" s="1171"/>
      <c r="AD385" s="1171"/>
      <c r="AE385" s="1171"/>
      <c r="AF385" s="1172"/>
      <c r="AG385" s="1172"/>
      <c r="AH385" s="1173"/>
      <c r="AI385" s="1172"/>
      <c r="AJ385" s="456"/>
      <c r="AL385" s="1418">
        <f t="shared" si="6"/>
        <v>0</v>
      </c>
    </row>
    <row r="386" spans="2:38">
      <c r="B386" s="1166"/>
      <c r="C386" s="1166"/>
      <c r="D386" s="1174"/>
      <c r="E386" s="1175"/>
      <c r="F386" s="1176"/>
      <c r="G386" s="1165"/>
      <c r="H386" s="1166"/>
      <c r="I386" s="1166"/>
      <c r="J386" s="1167"/>
      <c r="K386" s="1167"/>
      <c r="L386" s="1167"/>
      <c r="M386" s="1167"/>
      <c r="N386" s="1167"/>
      <c r="O386" s="1167"/>
      <c r="P386" s="1167"/>
      <c r="Q386" s="1167"/>
      <c r="R386" s="1168"/>
      <c r="S386" s="1168"/>
      <c r="T386" s="1169"/>
      <c r="U386" s="1166"/>
      <c r="V386" s="1168"/>
      <c r="W386" s="1168"/>
      <c r="X386" s="1166"/>
      <c r="Y386" s="1170"/>
      <c r="Z386" s="1171"/>
      <c r="AA386" s="1171"/>
      <c r="AB386" s="1171"/>
      <c r="AC386" s="1171"/>
      <c r="AD386" s="1171"/>
      <c r="AE386" s="1171"/>
      <c r="AF386" s="1172"/>
      <c r="AG386" s="1172"/>
      <c r="AH386" s="1173"/>
      <c r="AI386" s="1172"/>
      <c r="AJ386" s="456"/>
      <c r="AL386" s="1418">
        <f t="shared" si="6"/>
        <v>0</v>
      </c>
    </row>
    <row r="387" spans="2:38">
      <c r="B387" s="1166"/>
      <c r="C387" s="1166"/>
      <c r="D387" s="1174"/>
      <c r="E387" s="1175"/>
      <c r="F387" s="1176"/>
      <c r="G387" s="1165"/>
      <c r="H387" s="1166"/>
      <c r="I387" s="1166"/>
      <c r="J387" s="1167"/>
      <c r="K387" s="1167"/>
      <c r="L387" s="1167"/>
      <c r="M387" s="1167"/>
      <c r="N387" s="1167"/>
      <c r="O387" s="1167"/>
      <c r="P387" s="1167"/>
      <c r="Q387" s="1167"/>
      <c r="R387" s="1168"/>
      <c r="S387" s="1168"/>
      <c r="T387" s="1169"/>
      <c r="U387" s="1166"/>
      <c r="V387" s="1168"/>
      <c r="W387" s="1168"/>
      <c r="X387" s="1166"/>
      <c r="Y387" s="1170"/>
      <c r="Z387" s="1171"/>
      <c r="AA387" s="1171"/>
      <c r="AB387" s="1171"/>
      <c r="AC387" s="1171"/>
      <c r="AD387" s="1171"/>
      <c r="AE387" s="1171"/>
      <c r="AF387" s="1172"/>
      <c r="AG387" s="1172"/>
      <c r="AH387" s="1173"/>
      <c r="AI387" s="1172"/>
      <c r="AJ387" s="456"/>
      <c r="AL387" s="1418">
        <f t="shared" si="6"/>
        <v>0</v>
      </c>
    </row>
    <row r="388" spans="2:38">
      <c r="B388" s="1166"/>
      <c r="C388" s="1166"/>
      <c r="D388" s="1174"/>
      <c r="E388" s="1175"/>
      <c r="F388" s="1176"/>
      <c r="G388" s="1165"/>
      <c r="H388" s="1166"/>
      <c r="I388" s="1166"/>
      <c r="J388" s="1167"/>
      <c r="K388" s="1167"/>
      <c r="L388" s="1167"/>
      <c r="M388" s="1167"/>
      <c r="N388" s="1167"/>
      <c r="O388" s="1167"/>
      <c r="P388" s="1167"/>
      <c r="Q388" s="1167"/>
      <c r="R388" s="1168"/>
      <c r="S388" s="1168"/>
      <c r="T388" s="1169"/>
      <c r="U388" s="1166"/>
      <c r="V388" s="1168"/>
      <c r="W388" s="1168"/>
      <c r="X388" s="1166"/>
      <c r="Y388" s="1170"/>
      <c r="Z388" s="1171"/>
      <c r="AA388" s="1171"/>
      <c r="AB388" s="1171"/>
      <c r="AC388" s="1171"/>
      <c r="AD388" s="1171"/>
      <c r="AE388" s="1171"/>
      <c r="AF388" s="1172"/>
      <c r="AG388" s="1172"/>
      <c r="AH388" s="1173"/>
      <c r="AI388" s="1172"/>
      <c r="AJ388" s="456"/>
      <c r="AL388" s="1418">
        <f t="shared" si="6"/>
        <v>0</v>
      </c>
    </row>
    <row r="389" spans="2:38">
      <c r="B389" s="1166"/>
      <c r="C389" s="1166"/>
      <c r="D389" s="1174"/>
      <c r="E389" s="1175"/>
      <c r="F389" s="1176"/>
      <c r="G389" s="1165"/>
      <c r="H389" s="1166"/>
      <c r="I389" s="1166"/>
      <c r="J389" s="1167"/>
      <c r="K389" s="1167"/>
      <c r="L389" s="1167"/>
      <c r="M389" s="1167"/>
      <c r="N389" s="1167"/>
      <c r="O389" s="1167"/>
      <c r="P389" s="1167"/>
      <c r="Q389" s="1167"/>
      <c r="R389" s="1168"/>
      <c r="S389" s="1168"/>
      <c r="T389" s="1169"/>
      <c r="U389" s="1166"/>
      <c r="V389" s="1168"/>
      <c r="W389" s="1168"/>
      <c r="X389" s="1166"/>
      <c r="Y389" s="1170"/>
      <c r="Z389" s="1171"/>
      <c r="AA389" s="1171"/>
      <c r="AB389" s="1171"/>
      <c r="AC389" s="1171"/>
      <c r="AD389" s="1171"/>
      <c r="AE389" s="1171"/>
      <c r="AF389" s="1172"/>
      <c r="AG389" s="1172"/>
      <c r="AH389" s="1173"/>
      <c r="AI389" s="1172"/>
      <c r="AJ389" s="456"/>
      <c r="AL389" s="1418">
        <f t="shared" si="6"/>
        <v>0</v>
      </c>
    </row>
    <row r="390" spans="2:38">
      <c r="B390" s="1166"/>
      <c r="C390" s="1166"/>
      <c r="D390" s="1174"/>
      <c r="E390" s="1175"/>
      <c r="F390" s="1176"/>
      <c r="G390" s="1165"/>
      <c r="H390" s="1166"/>
      <c r="I390" s="1166"/>
      <c r="J390" s="1167"/>
      <c r="K390" s="1167"/>
      <c r="L390" s="1167"/>
      <c r="M390" s="1167"/>
      <c r="N390" s="1167"/>
      <c r="O390" s="1167"/>
      <c r="P390" s="1167"/>
      <c r="Q390" s="1167"/>
      <c r="R390" s="1168"/>
      <c r="S390" s="1168"/>
      <c r="T390" s="1169"/>
      <c r="U390" s="1166"/>
      <c r="V390" s="1168"/>
      <c r="W390" s="1168"/>
      <c r="X390" s="1166"/>
      <c r="Y390" s="1170"/>
      <c r="Z390" s="1171"/>
      <c r="AA390" s="1171"/>
      <c r="AB390" s="1171"/>
      <c r="AC390" s="1171"/>
      <c r="AD390" s="1171"/>
      <c r="AE390" s="1171"/>
      <c r="AF390" s="1172"/>
      <c r="AG390" s="1172"/>
      <c r="AH390" s="1173"/>
      <c r="AI390" s="1172"/>
      <c r="AJ390" s="456"/>
      <c r="AL390" s="1418">
        <f t="shared" ref="AL390:AL453" si="7">IF(K390&gt;1,K390,J390)</f>
        <v>0</v>
      </c>
    </row>
    <row r="391" spans="2:38">
      <c r="B391" s="1166"/>
      <c r="C391" s="1166"/>
      <c r="D391" s="1174"/>
      <c r="E391" s="1175"/>
      <c r="F391" s="1176"/>
      <c r="G391" s="1165"/>
      <c r="H391" s="1166"/>
      <c r="I391" s="1166"/>
      <c r="J391" s="1167"/>
      <c r="K391" s="1167"/>
      <c r="L391" s="1167"/>
      <c r="M391" s="1167"/>
      <c r="N391" s="1167"/>
      <c r="O391" s="1167"/>
      <c r="P391" s="1167"/>
      <c r="Q391" s="1167"/>
      <c r="R391" s="1168"/>
      <c r="S391" s="1168"/>
      <c r="T391" s="1169"/>
      <c r="U391" s="1166"/>
      <c r="V391" s="1168"/>
      <c r="W391" s="1168"/>
      <c r="X391" s="1166"/>
      <c r="Y391" s="1170"/>
      <c r="Z391" s="1171"/>
      <c r="AA391" s="1171"/>
      <c r="AB391" s="1171"/>
      <c r="AC391" s="1171"/>
      <c r="AD391" s="1171"/>
      <c r="AE391" s="1171"/>
      <c r="AF391" s="1172"/>
      <c r="AG391" s="1172"/>
      <c r="AH391" s="1173"/>
      <c r="AI391" s="1172"/>
      <c r="AJ391" s="456"/>
      <c r="AL391" s="1418">
        <f t="shared" si="7"/>
        <v>0</v>
      </c>
    </row>
    <row r="392" spans="2:38">
      <c r="B392" s="1166"/>
      <c r="C392" s="1166"/>
      <c r="D392" s="1174"/>
      <c r="E392" s="1175"/>
      <c r="F392" s="1176"/>
      <c r="G392" s="1165"/>
      <c r="H392" s="1166"/>
      <c r="I392" s="1166"/>
      <c r="J392" s="1167"/>
      <c r="K392" s="1167"/>
      <c r="L392" s="1167"/>
      <c r="M392" s="1167"/>
      <c r="N392" s="1167"/>
      <c r="O392" s="1167"/>
      <c r="P392" s="1167"/>
      <c r="Q392" s="1167"/>
      <c r="R392" s="1168"/>
      <c r="S392" s="1168"/>
      <c r="T392" s="1169"/>
      <c r="U392" s="1166"/>
      <c r="V392" s="1168"/>
      <c r="W392" s="1168"/>
      <c r="X392" s="1166"/>
      <c r="Y392" s="1170"/>
      <c r="Z392" s="1171"/>
      <c r="AA392" s="1171"/>
      <c r="AB392" s="1171"/>
      <c r="AC392" s="1171"/>
      <c r="AD392" s="1171"/>
      <c r="AE392" s="1171"/>
      <c r="AF392" s="1172"/>
      <c r="AG392" s="1172"/>
      <c r="AH392" s="1173"/>
      <c r="AI392" s="1172"/>
      <c r="AJ392" s="456"/>
      <c r="AL392" s="1418">
        <f t="shared" si="7"/>
        <v>0</v>
      </c>
    </row>
    <row r="393" spans="2:38">
      <c r="B393" s="1166"/>
      <c r="C393" s="1166"/>
      <c r="D393" s="1174"/>
      <c r="E393" s="1175"/>
      <c r="F393" s="1176"/>
      <c r="G393" s="1165"/>
      <c r="H393" s="1166"/>
      <c r="I393" s="1166"/>
      <c r="J393" s="1167"/>
      <c r="K393" s="1167"/>
      <c r="L393" s="1167"/>
      <c r="M393" s="1167"/>
      <c r="N393" s="1167"/>
      <c r="O393" s="1167"/>
      <c r="P393" s="1167"/>
      <c r="Q393" s="1167"/>
      <c r="R393" s="1168"/>
      <c r="S393" s="1168"/>
      <c r="T393" s="1169"/>
      <c r="U393" s="1166"/>
      <c r="V393" s="1168"/>
      <c r="W393" s="1168"/>
      <c r="X393" s="1166"/>
      <c r="Y393" s="1170"/>
      <c r="Z393" s="1171"/>
      <c r="AA393" s="1171"/>
      <c r="AB393" s="1171"/>
      <c r="AC393" s="1171"/>
      <c r="AD393" s="1171"/>
      <c r="AE393" s="1171"/>
      <c r="AF393" s="1172"/>
      <c r="AG393" s="1172"/>
      <c r="AH393" s="1173"/>
      <c r="AI393" s="1172"/>
      <c r="AJ393" s="456"/>
      <c r="AL393" s="1418">
        <f t="shared" si="7"/>
        <v>0</v>
      </c>
    </row>
    <row r="394" spans="2:38">
      <c r="B394" s="1166"/>
      <c r="C394" s="1166"/>
      <c r="D394" s="1174"/>
      <c r="E394" s="1175"/>
      <c r="F394" s="1176"/>
      <c r="G394" s="1165"/>
      <c r="H394" s="1166"/>
      <c r="I394" s="1166"/>
      <c r="J394" s="1167"/>
      <c r="K394" s="1167"/>
      <c r="L394" s="1167"/>
      <c r="M394" s="1167"/>
      <c r="N394" s="1167"/>
      <c r="O394" s="1167"/>
      <c r="P394" s="1167"/>
      <c r="Q394" s="1167"/>
      <c r="R394" s="1168"/>
      <c r="S394" s="1168"/>
      <c r="T394" s="1169"/>
      <c r="U394" s="1166"/>
      <c r="V394" s="1168"/>
      <c r="W394" s="1168"/>
      <c r="X394" s="1166"/>
      <c r="Y394" s="1170"/>
      <c r="Z394" s="1171"/>
      <c r="AA394" s="1171"/>
      <c r="AB394" s="1171"/>
      <c r="AC394" s="1171"/>
      <c r="AD394" s="1171"/>
      <c r="AE394" s="1171"/>
      <c r="AF394" s="1172"/>
      <c r="AG394" s="1172"/>
      <c r="AH394" s="1173"/>
      <c r="AI394" s="1172"/>
      <c r="AJ394" s="456"/>
      <c r="AL394" s="1418">
        <f t="shared" si="7"/>
        <v>0</v>
      </c>
    </row>
    <row r="395" spans="2:38">
      <c r="B395" s="1166"/>
      <c r="C395" s="1166"/>
      <c r="D395" s="1174"/>
      <c r="E395" s="1175"/>
      <c r="F395" s="1176"/>
      <c r="G395" s="1165"/>
      <c r="H395" s="1166"/>
      <c r="I395" s="1166"/>
      <c r="J395" s="1167"/>
      <c r="K395" s="1167"/>
      <c r="L395" s="1167"/>
      <c r="M395" s="1167"/>
      <c r="N395" s="1167"/>
      <c r="O395" s="1167"/>
      <c r="P395" s="1167"/>
      <c r="Q395" s="1167"/>
      <c r="R395" s="1168"/>
      <c r="S395" s="1168"/>
      <c r="T395" s="1169"/>
      <c r="U395" s="1166"/>
      <c r="V395" s="1168"/>
      <c r="W395" s="1168"/>
      <c r="X395" s="1166"/>
      <c r="Y395" s="1170"/>
      <c r="Z395" s="1171"/>
      <c r="AA395" s="1171"/>
      <c r="AB395" s="1171"/>
      <c r="AC395" s="1171"/>
      <c r="AD395" s="1171"/>
      <c r="AE395" s="1171"/>
      <c r="AF395" s="1172"/>
      <c r="AG395" s="1172"/>
      <c r="AH395" s="1173"/>
      <c r="AI395" s="1172"/>
      <c r="AJ395" s="456"/>
      <c r="AL395" s="1418">
        <f t="shared" si="7"/>
        <v>0</v>
      </c>
    </row>
    <row r="396" spans="2:38">
      <c r="B396" s="1166"/>
      <c r="C396" s="1166"/>
      <c r="D396" s="1174"/>
      <c r="E396" s="1175"/>
      <c r="F396" s="1176"/>
      <c r="G396" s="1165"/>
      <c r="H396" s="1166"/>
      <c r="I396" s="1166"/>
      <c r="J396" s="1167"/>
      <c r="K396" s="1167"/>
      <c r="L396" s="1167"/>
      <c r="M396" s="1167"/>
      <c r="N396" s="1167"/>
      <c r="O396" s="1167"/>
      <c r="P396" s="1167"/>
      <c r="Q396" s="1167"/>
      <c r="R396" s="1168"/>
      <c r="S396" s="1168"/>
      <c r="T396" s="1169"/>
      <c r="U396" s="1166"/>
      <c r="V396" s="1168"/>
      <c r="W396" s="1168"/>
      <c r="X396" s="1166"/>
      <c r="Y396" s="1170"/>
      <c r="Z396" s="1171"/>
      <c r="AA396" s="1171"/>
      <c r="AB396" s="1171"/>
      <c r="AC396" s="1171"/>
      <c r="AD396" s="1171"/>
      <c r="AE396" s="1171"/>
      <c r="AF396" s="1172"/>
      <c r="AG396" s="1172"/>
      <c r="AH396" s="1173"/>
      <c r="AI396" s="1172"/>
      <c r="AJ396" s="456"/>
      <c r="AL396" s="1418">
        <f t="shared" si="7"/>
        <v>0</v>
      </c>
    </row>
    <row r="397" spans="2:38">
      <c r="B397" s="1166"/>
      <c r="C397" s="1166"/>
      <c r="D397" s="1174"/>
      <c r="E397" s="1175"/>
      <c r="F397" s="1176"/>
      <c r="G397" s="1165"/>
      <c r="H397" s="1166"/>
      <c r="I397" s="1166"/>
      <c r="J397" s="1167"/>
      <c r="K397" s="1167"/>
      <c r="L397" s="1167"/>
      <c r="M397" s="1167"/>
      <c r="N397" s="1167"/>
      <c r="O397" s="1167"/>
      <c r="P397" s="1167"/>
      <c r="Q397" s="1167"/>
      <c r="R397" s="1168"/>
      <c r="S397" s="1168"/>
      <c r="T397" s="1169"/>
      <c r="U397" s="1166"/>
      <c r="V397" s="1168"/>
      <c r="W397" s="1168"/>
      <c r="X397" s="1166"/>
      <c r="Y397" s="1170"/>
      <c r="Z397" s="1171"/>
      <c r="AA397" s="1171"/>
      <c r="AB397" s="1171"/>
      <c r="AC397" s="1171"/>
      <c r="AD397" s="1171"/>
      <c r="AE397" s="1171"/>
      <c r="AF397" s="1172"/>
      <c r="AG397" s="1172"/>
      <c r="AH397" s="1173"/>
      <c r="AI397" s="1172"/>
      <c r="AJ397" s="456"/>
      <c r="AL397" s="1418">
        <f t="shared" si="7"/>
        <v>0</v>
      </c>
    </row>
    <row r="398" spans="2:38">
      <c r="B398" s="1166"/>
      <c r="C398" s="1166"/>
      <c r="D398" s="1174"/>
      <c r="E398" s="1175"/>
      <c r="F398" s="1176"/>
      <c r="G398" s="1165"/>
      <c r="H398" s="1166"/>
      <c r="I398" s="1166"/>
      <c r="J398" s="1167"/>
      <c r="K398" s="1167"/>
      <c r="L398" s="1167"/>
      <c r="M398" s="1167"/>
      <c r="N398" s="1167"/>
      <c r="O398" s="1167"/>
      <c r="P398" s="1167"/>
      <c r="Q398" s="1167"/>
      <c r="R398" s="1168"/>
      <c r="S398" s="1168"/>
      <c r="T398" s="1169"/>
      <c r="U398" s="1166"/>
      <c r="V398" s="1168"/>
      <c r="W398" s="1168"/>
      <c r="X398" s="1166"/>
      <c r="Y398" s="1170"/>
      <c r="Z398" s="1171"/>
      <c r="AA398" s="1171"/>
      <c r="AB398" s="1171"/>
      <c r="AC398" s="1171"/>
      <c r="AD398" s="1171"/>
      <c r="AE398" s="1171"/>
      <c r="AF398" s="1172"/>
      <c r="AG398" s="1172"/>
      <c r="AH398" s="1173"/>
      <c r="AI398" s="1172"/>
      <c r="AJ398" s="456"/>
      <c r="AL398" s="1418">
        <f t="shared" si="7"/>
        <v>0</v>
      </c>
    </row>
    <row r="399" spans="2:38">
      <c r="B399" s="1166"/>
      <c r="C399" s="1166"/>
      <c r="D399" s="1174"/>
      <c r="E399" s="1175"/>
      <c r="F399" s="1176"/>
      <c r="G399" s="1165"/>
      <c r="H399" s="1166"/>
      <c r="I399" s="1166"/>
      <c r="J399" s="1167"/>
      <c r="K399" s="1167"/>
      <c r="L399" s="1167"/>
      <c r="M399" s="1167"/>
      <c r="N399" s="1167"/>
      <c r="O399" s="1167"/>
      <c r="P399" s="1167"/>
      <c r="Q399" s="1167"/>
      <c r="R399" s="1168"/>
      <c r="S399" s="1168"/>
      <c r="T399" s="1169"/>
      <c r="U399" s="1166"/>
      <c r="V399" s="1168"/>
      <c r="W399" s="1168"/>
      <c r="X399" s="1166"/>
      <c r="Y399" s="1170"/>
      <c r="Z399" s="1171"/>
      <c r="AA399" s="1171"/>
      <c r="AB399" s="1171"/>
      <c r="AC399" s="1171"/>
      <c r="AD399" s="1171"/>
      <c r="AE399" s="1171"/>
      <c r="AF399" s="1172"/>
      <c r="AG399" s="1172"/>
      <c r="AH399" s="1173"/>
      <c r="AI399" s="1172"/>
      <c r="AJ399" s="456"/>
      <c r="AL399" s="1418">
        <f t="shared" si="7"/>
        <v>0</v>
      </c>
    </row>
    <row r="400" spans="2:38">
      <c r="B400" s="1166"/>
      <c r="C400" s="1166"/>
      <c r="D400" s="1174"/>
      <c r="E400" s="1175"/>
      <c r="F400" s="1176"/>
      <c r="G400" s="1165"/>
      <c r="H400" s="1166"/>
      <c r="I400" s="1166"/>
      <c r="J400" s="1167"/>
      <c r="K400" s="1167"/>
      <c r="L400" s="1167"/>
      <c r="M400" s="1167"/>
      <c r="N400" s="1167"/>
      <c r="O400" s="1167"/>
      <c r="P400" s="1167"/>
      <c r="Q400" s="1167"/>
      <c r="R400" s="1168"/>
      <c r="S400" s="1168"/>
      <c r="T400" s="1169"/>
      <c r="U400" s="1166"/>
      <c r="V400" s="1168"/>
      <c r="W400" s="1168"/>
      <c r="X400" s="1166"/>
      <c r="Y400" s="1170"/>
      <c r="Z400" s="1171"/>
      <c r="AA400" s="1171"/>
      <c r="AB400" s="1171"/>
      <c r="AC400" s="1171"/>
      <c r="AD400" s="1171"/>
      <c r="AE400" s="1171"/>
      <c r="AF400" s="1172"/>
      <c r="AG400" s="1172"/>
      <c r="AH400" s="1173"/>
      <c r="AI400" s="1172"/>
      <c r="AJ400" s="456"/>
      <c r="AL400" s="1418">
        <f t="shared" si="7"/>
        <v>0</v>
      </c>
    </row>
    <row r="401" spans="2:38">
      <c r="B401" s="1166"/>
      <c r="C401" s="1166"/>
      <c r="D401" s="1174"/>
      <c r="E401" s="1175"/>
      <c r="F401" s="1176"/>
      <c r="G401" s="1165"/>
      <c r="H401" s="1166"/>
      <c r="I401" s="1166"/>
      <c r="J401" s="1167"/>
      <c r="K401" s="1167"/>
      <c r="L401" s="1167"/>
      <c r="M401" s="1167"/>
      <c r="N401" s="1167"/>
      <c r="O401" s="1167"/>
      <c r="P401" s="1167"/>
      <c r="Q401" s="1167"/>
      <c r="R401" s="1168"/>
      <c r="S401" s="1168"/>
      <c r="T401" s="1169"/>
      <c r="U401" s="1166"/>
      <c r="V401" s="1168"/>
      <c r="W401" s="1168"/>
      <c r="X401" s="1166"/>
      <c r="Y401" s="1170"/>
      <c r="Z401" s="1171"/>
      <c r="AA401" s="1171"/>
      <c r="AB401" s="1171"/>
      <c r="AC401" s="1171"/>
      <c r="AD401" s="1171"/>
      <c r="AE401" s="1171"/>
      <c r="AF401" s="1172"/>
      <c r="AG401" s="1172"/>
      <c r="AH401" s="1173"/>
      <c r="AI401" s="1172"/>
      <c r="AJ401" s="456"/>
      <c r="AL401" s="1418">
        <f t="shared" si="7"/>
        <v>0</v>
      </c>
    </row>
    <row r="402" spans="2:38">
      <c r="B402" s="1166"/>
      <c r="C402" s="1166"/>
      <c r="D402" s="1174"/>
      <c r="E402" s="1175"/>
      <c r="F402" s="1176"/>
      <c r="G402" s="1165"/>
      <c r="H402" s="1166"/>
      <c r="I402" s="1166"/>
      <c r="J402" s="1167"/>
      <c r="K402" s="1167"/>
      <c r="L402" s="1167"/>
      <c r="M402" s="1167"/>
      <c r="N402" s="1167"/>
      <c r="O402" s="1167"/>
      <c r="P402" s="1167"/>
      <c r="Q402" s="1167"/>
      <c r="R402" s="1168"/>
      <c r="S402" s="1168"/>
      <c r="T402" s="1169"/>
      <c r="U402" s="1166"/>
      <c r="V402" s="1168"/>
      <c r="W402" s="1168"/>
      <c r="X402" s="1166"/>
      <c r="Y402" s="1170"/>
      <c r="Z402" s="1171"/>
      <c r="AA402" s="1171"/>
      <c r="AB402" s="1171"/>
      <c r="AC402" s="1171"/>
      <c r="AD402" s="1171"/>
      <c r="AE402" s="1171"/>
      <c r="AF402" s="1172"/>
      <c r="AG402" s="1172"/>
      <c r="AH402" s="1173"/>
      <c r="AI402" s="1172"/>
      <c r="AJ402" s="456"/>
      <c r="AL402" s="1418">
        <f t="shared" si="7"/>
        <v>0</v>
      </c>
    </row>
    <row r="403" spans="2:38">
      <c r="B403" s="1166"/>
      <c r="C403" s="1166"/>
      <c r="D403" s="1174"/>
      <c r="E403" s="1175"/>
      <c r="F403" s="1176"/>
      <c r="G403" s="1165"/>
      <c r="H403" s="1166"/>
      <c r="I403" s="1166"/>
      <c r="J403" s="1167"/>
      <c r="K403" s="1167"/>
      <c r="L403" s="1167"/>
      <c r="M403" s="1167"/>
      <c r="N403" s="1167"/>
      <c r="O403" s="1167"/>
      <c r="P403" s="1167"/>
      <c r="Q403" s="1167"/>
      <c r="R403" s="1168"/>
      <c r="S403" s="1168"/>
      <c r="T403" s="1169"/>
      <c r="U403" s="1166"/>
      <c r="V403" s="1168"/>
      <c r="W403" s="1168"/>
      <c r="X403" s="1166"/>
      <c r="Y403" s="1170"/>
      <c r="Z403" s="1171"/>
      <c r="AA403" s="1171"/>
      <c r="AB403" s="1171"/>
      <c r="AC403" s="1171"/>
      <c r="AD403" s="1171"/>
      <c r="AE403" s="1171"/>
      <c r="AF403" s="1172"/>
      <c r="AG403" s="1172"/>
      <c r="AH403" s="1173"/>
      <c r="AI403" s="1172"/>
      <c r="AJ403" s="456"/>
      <c r="AL403" s="1418">
        <f t="shared" si="7"/>
        <v>0</v>
      </c>
    </row>
    <row r="404" spans="2:38">
      <c r="B404" s="1166"/>
      <c r="C404" s="1166"/>
      <c r="D404" s="1174"/>
      <c r="E404" s="1175"/>
      <c r="F404" s="1176"/>
      <c r="G404" s="1165"/>
      <c r="H404" s="1166"/>
      <c r="I404" s="1166"/>
      <c r="J404" s="1167"/>
      <c r="K404" s="1167"/>
      <c r="L404" s="1167"/>
      <c r="M404" s="1167"/>
      <c r="N404" s="1167"/>
      <c r="O404" s="1167"/>
      <c r="P404" s="1167"/>
      <c r="Q404" s="1167"/>
      <c r="R404" s="1168"/>
      <c r="S404" s="1168"/>
      <c r="T404" s="1169"/>
      <c r="U404" s="1166"/>
      <c r="V404" s="1168"/>
      <c r="W404" s="1168"/>
      <c r="X404" s="1166"/>
      <c r="Y404" s="1170"/>
      <c r="Z404" s="1171"/>
      <c r="AA404" s="1171"/>
      <c r="AB404" s="1171"/>
      <c r="AC404" s="1171"/>
      <c r="AD404" s="1171"/>
      <c r="AE404" s="1171"/>
      <c r="AF404" s="1172"/>
      <c r="AG404" s="1172"/>
      <c r="AH404" s="1173"/>
      <c r="AI404" s="1172"/>
      <c r="AJ404" s="456"/>
      <c r="AL404" s="1418">
        <f t="shared" si="7"/>
        <v>0</v>
      </c>
    </row>
    <row r="405" spans="2:38">
      <c r="B405" s="1166"/>
      <c r="C405" s="1166"/>
      <c r="D405" s="1174"/>
      <c r="E405" s="1175"/>
      <c r="F405" s="1176"/>
      <c r="G405" s="1165"/>
      <c r="H405" s="1166"/>
      <c r="I405" s="1166"/>
      <c r="J405" s="1167"/>
      <c r="K405" s="1167"/>
      <c r="L405" s="1167"/>
      <c r="M405" s="1167"/>
      <c r="N405" s="1167"/>
      <c r="O405" s="1167"/>
      <c r="P405" s="1167"/>
      <c r="Q405" s="1167"/>
      <c r="R405" s="1168"/>
      <c r="S405" s="1168"/>
      <c r="T405" s="1169"/>
      <c r="U405" s="1166"/>
      <c r="V405" s="1168"/>
      <c r="W405" s="1168"/>
      <c r="X405" s="1166"/>
      <c r="Y405" s="1170"/>
      <c r="Z405" s="1171"/>
      <c r="AA405" s="1171"/>
      <c r="AB405" s="1171"/>
      <c r="AC405" s="1171"/>
      <c r="AD405" s="1171"/>
      <c r="AE405" s="1171"/>
      <c r="AF405" s="1172"/>
      <c r="AG405" s="1172"/>
      <c r="AH405" s="1173"/>
      <c r="AI405" s="1172"/>
      <c r="AJ405" s="456"/>
      <c r="AL405" s="1418">
        <f t="shared" si="7"/>
        <v>0</v>
      </c>
    </row>
    <row r="406" spans="2:38">
      <c r="B406" s="1166"/>
      <c r="C406" s="1166"/>
      <c r="D406" s="1174"/>
      <c r="E406" s="1175"/>
      <c r="F406" s="1176"/>
      <c r="G406" s="1165"/>
      <c r="H406" s="1166"/>
      <c r="I406" s="1166"/>
      <c r="J406" s="1167"/>
      <c r="K406" s="1167"/>
      <c r="L406" s="1167"/>
      <c r="M406" s="1167"/>
      <c r="N406" s="1167"/>
      <c r="O406" s="1167"/>
      <c r="P406" s="1167"/>
      <c r="Q406" s="1167"/>
      <c r="R406" s="1168"/>
      <c r="S406" s="1168"/>
      <c r="T406" s="1169"/>
      <c r="U406" s="1166"/>
      <c r="V406" s="1168"/>
      <c r="W406" s="1168"/>
      <c r="X406" s="1166"/>
      <c r="Y406" s="1170"/>
      <c r="Z406" s="1171"/>
      <c r="AA406" s="1171"/>
      <c r="AB406" s="1171"/>
      <c r="AC406" s="1171"/>
      <c r="AD406" s="1171"/>
      <c r="AE406" s="1171"/>
      <c r="AF406" s="1172"/>
      <c r="AG406" s="1172"/>
      <c r="AH406" s="1173"/>
      <c r="AI406" s="1172"/>
      <c r="AJ406" s="456"/>
      <c r="AL406" s="1418">
        <f t="shared" si="7"/>
        <v>0</v>
      </c>
    </row>
    <row r="407" spans="2:38">
      <c r="B407" s="1166"/>
      <c r="C407" s="1166"/>
      <c r="D407" s="1174"/>
      <c r="E407" s="1175"/>
      <c r="F407" s="1176"/>
      <c r="G407" s="1165"/>
      <c r="H407" s="1166"/>
      <c r="I407" s="1166"/>
      <c r="J407" s="1167"/>
      <c r="K407" s="1167"/>
      <c r="L407" s="1167"/>
      <c r="M407" s="1167"/>
      <c r="N407" s="1167"/>
      <c r="O407" s="1167"/>
      <c r="P407" s="1167"/>
      <c r="Q407" s="1167"/>
      <c r="R407" s="1168"/>
      <c r="S407" s="1168"/>
      <c r="T407" s="1169"/>
      <c r="U407" s="1166"/>
      <c r="V407" s="1168"/>
      <c r="W407" s="1168"/>
      <c r="X407" s="1166"/>
      <c r="Y407" s="1170"/>
      <c r="Z407" s="1171"/>
      <c r="AA407" s="1171"/>
      <c r="AB407" s="1171"/>
      <c r="AC407" s="1171"/>
      <c r="AD407" s="1171"/>
      <c r="AE407" s="1171"/>
      <c r="AF407" s="1172"/>
      <c r="AG407" s="1172"/>
      <c r="AH407" s="1173"/>
      <c r="AI407" s="1172"/>
      <c r="AJ407" s="456"/>
      <c r="AL407" s="1418">
        <f t="shared" si="7"/>
        <v>0</v>
      </c>
    </row>
    <row r="408" spans="2:38">
      <c r="B408" s="1166"/>
      <c r="C408" s="1166"/>
      <c r="D408" s="1174"/>
      <c r="E408" s="1175"/>
      <c r="F408" s="1176"/>
      <c r="G408" s="1165"/>
      <c r="H408" s="1166"/>
      <c r="I408" s="1166"/>
      <c r="J408" s="1167"/>
      <c r="K408" s="1167"/>
      <c r="L408" s="1167"/>
      <c r="M408" s="1167"/>
      <c r="N408" s="1167"/>
      <c r="O408" s="1167"/>
      <c r="P408" s="1167"/>
      <c r="Q408" s="1167"/>
      <c r="R408" s="1168"/>
      <c r="S408" s="1168"/>
      <c r="T408" s="1169"/>
      <c r="U408" s="1166"/>
      <c r="V408" s="1168"/>
      <c r="W408" s="1168"/>
      <c r="X408" s="1166"/>
      <c r="Y408" s="1170"/>
      <c r="Z408" s="1171"/>
      <c r="AA408" s="1171"/>
      <c r="AB408" s="1171"/>
      <c r="AC408" s="1171"/>
      <c r="AD408" s="1171"/>
      <c r="AE408" s="1171"/>
      <c r="AF408" s="1172"/>
      <c r="AG408" s="1172"/>
      <c r="AH408" s="1173"/>
      <c r="AI408" s="1172"/>
      <c r="AJ408" s="456"/>
      <c r="AL408" s="1418">
        <f t="shared" si="7"/>
        <v>0</v>
      </c>
    </row>
    <row r="409" spans="2:38">
      <c r="B409" s="1166"/>
      <c r="C409" s="1166"/>
      <c r="D409" s="1174"/>
      <c r="E409" s="1175"/>
      <c r="F409" s="1176"/>
      <c r="G409" s="1165"/>
      <c r="H409" s="1166"/>
      <c r="I409" s="1166"/>
      <c r="J409" s="1167"/>
      <c r="K409" s="1167"/>
      <c r="L409" s="1167"/>
      <c r="M409" s="1167"/>
      <c r="N409" s="1167"/>
      <c r="O409" s="1167"/>
      <c r="P409" s="1167"/>
      <c r="Q409" s="1167"/>
      <c r="R409" s="1168"/>
      <c r="S409" s="1168"/>
      <c r="T409" s="1169"/>
      <c r="U409" s="1166"/>
      <c r="V409" s="1168"/>
      <c r="W409" s="1168"/>
      <c r="X409" s="1166"/>
      <c r="Y409" s="1170"/>
      <c r="Z409" s="1171"/>
      <c r="AA409" s="1171"/>
      <c r="AB409" s="1171"/>
      <c r="AC409" s="1171"/>
      <c r="AD409" s="1171"/>
      <c r="AE409" s="1171"/>
      <c r="AF409" s="1172"/>
      <c r="AG409" s="1172"/>
      <c r="AH409" s="1173"/>
      <c r="AI409" s="1172"/>
      <c r="AJ409" s="456"/>
      <c r="AL409" s="1418">
        <f t="shared" si="7"/>
        <v>0</v>
      </c>
    </row>
    <row r="410" spans="2:38">
      <c r="B410" s="1166"/>
      <c r="C410" s="1166"/>
      <c r="D410" s="1174"/>
      <c r="E410" s="1175"/>
      <c r="F410" s="1176"/>
      <c r="G410" s="1165"/>
      <c r="H410" s="1166"/>
      <c r="I410" s="1166"/>
      <c r="J410" s="1167"/>
      <c r="K410" s="1167"/>
      <c r="L410" s="1167"/>
      <c r="M410" s="1167"/>
      <c r="N410" s="1167"/>
      <c r="O410" s="1167"/>
      <c r="P410" s="1167"/>
      <c r="Q410" s="1167"/>
      <c r="R410" s="1168"/>
      <c r="S410" s="1168"/>
      <c r="T410" s="1169"/>
      <c r="U410" s="1166"/>
      <c r="V410" s="1168"/>
      <c r="W410" s="1168"/>
      <c r="X410" s="1166"/>
      <c r="Y410" s="1170"/>
      <c r="Z410" s="1171"/>
      <c r="AA410" s="1171"/>
      <c r="AB410" s="1171"/>
      <c r="AC410" s="1171"/>
      <c r="AD410" s="1171"/>
      <c r="AE410" s="1171"/>
      <c r="AF410" s="1172"/>
      <c r="AG410" s="1172"/>
      <c r="AH410" s="1173"/>
      <c r="AI410" s="1172"/>
      <c r="AJ410" s="456"/>
      <c r="AL410" s="1418">
        <f t="shared" si="7"/>
        <v>0</v>
      </c>
    </row>
    <row r="411" spans="2:38">
      <c r="B411" s="1166"/>
      <c r="C411" s="1166"/>
      <c r="D411" s="1174"/>
      <c r="E411" s="1175"/>
      <c r="F411" s="1176"/>
      <c r="G411" s="1165"/>
      <c r="H411" s="1166"/>
      <c r="I411" s="1166"/>
      <c r="J411" s="1167"/>
      <c r="K411" s="1167"/>
      <c r="L411" s="1167"/>
      <c r="M411" s="1167"/>
      <c r="N411" s="1167"/>
      <c r="O411" s="1167"/>
      <c r="P411" s="1167"/>
      <c r="Q411" s="1167"/>
      <c r="R411" s="1168"/>
      <c r="S411" s="1168"/>
      <c r="T411" s="1169"/>
      <c r="U411" s="1166"/>
      <c r="V411" s="1168"/>
      <c r="W411" s="1168"/>
      <c r="X411" s="1166"/>
      <c r="Y411" s="1170"/>
      <c r="Z411" s="1171"/>
      <c r="AA411" s="1171"/>
      <c r="AB411" s="1171"/>
      <c r="AC411" s="1171"/>
      <c r="AD411" s="1171"/>
      <c r="AE411" s="1171"/>
      <c r="AF411" s="1172"/>
      <c r="AG411" s="1172"/>
      <c r="AH411" s="1173"/>
      <c r="AI411" s="1172"/>
      <c r="AJ411" s="456"/>
      <c r="AL411" s="1418">
        <f t="shared" si="7"/>
        <v>0</v>
      </c>
    </row>
    <row r="412" spans="2:38">
      <c r="B412" s="1166"/>
      <c r="C412" s="1166"/>
      <c r="D412" s="1174"/>
      <c r="E412" s="1175"/>
      <c r="F412" s="1176"/>
      <c r="G412" s="1165"/>
      <c r="H412" s="1166"/>
      <c r="I412" s="1166"/>
      <c r="J412" s="1167"/>
      <c r="K412" s="1167"/>
      <c r="L412" s="1167"/>
      <c r="M412" s="1167"/>
      <c r="N412" s="1167"/>
      <c r="O412" s="1167"/>
      <c r="P412" s="1167"/>
      <c r="Q412" s="1167"/>
      <c r="R412" s="1168"/>
      <c r="S412" s="1168"/>
      <c r="T412" s="1169"/>
      <c r="U412" s="1166"/>
      <c r="V412" s="1168"/>
      <c r="W412" s="1168"/>
      <c r="X412" s="1166"/>
      <c r="Y412" s="1170"/>
      <c r="Z412" s="1171"/>
      <c r="AA412" s="1171"/>
      <c r="AB412" s="1171"/>
      <c r="AC412" s="1171"/>
      <c r="AD412" s="1171"/>
      <c r="AE412" s="1171"/>
      <c r="AF412" s="1172"/>
      <c r="AG412" s="1172"/>
      <c r="AH412" s="1173"/>
      <c r="AI412" s="1172"/>
      <c r="AJ412" s="456"/>
      <c r="AL412" s="1418">
        <f t="shared" si="7"/>
        <v>0</v>
      </c>
    </row>
    <row r="413" spans="2:38">
      <c r="B413" s="1166"/>
      <c r="C413" s="1166"/>
      <c r="D413" s="1174"/>
      <c r="E413" s="1175"/>
      <c r="F413" s="1176"/>
      <c r="G413" s="1165"/>
      <c r="H413" s="1166"/>
      <c r="I413" s="1166"/>
      <c r="J413" s="1167"/>
      <c r="K413" s="1167"/>
      <c r="L413" s="1167"/>
      <c r="M413" s="1167"/>
      <c r="N413" s="1167"/>
      <c r="O413" s="1167"/>
      <c r="P413" s="1167"/>
      <c r="Q413" s="1167"/>
      <c r="R413" s="1168"/>
      <c r="S413" s="1168"/>
      <c r="T413" s="1169"/>
      <c r="U413" s="1166"/>
      <c r="V413" s="1168"/>
      <c r="W413" s="1168"/>
      <c r="X413" s="1166"/>
      <c r="Y413" s="1170"/>
      <c r="Z413" s="1171"/>
      <c r="AA413" s="1171"/>
      <c r="AB413" s="1171"/>
      <c r="AC413" s="1171"/>
      <c r="AD413" s="1171"/>
      <c r="AE413" s="1171"/>
      <c r="AF413" s="1172"/>
      <c r="AG413" s="1172"/>
      <c r="AH413" s="1173"/>
      <c r="AI413" s="1172"/>
      <c r="AJ413" s="456"/>
      <c r="AL413" s="1418">
        <f t="shared" si="7"/>
        <v>0</v>
      </c>
    </row>
    <row r="414" spans="2:38">
      <c r="B414" s="1166"/>
      <c r="C414" s="1166"/>
      <c r="D414" s="1174"/>
      <c r="E414" s="1175"/>
      <c r="F414" s="1176"/>
      <c r="G414" s="1165"/>
      <c r="H414" s="1166"/>
      <c r="I414" s="1166"/>
      <c r="J414" s="1167"/>
      <c r="K414" s="1167"/>
      <c r="L414" s="1167"/>
      <c r="M414" s="1167"/>
      <c r="N414" s="1167"/>
      <c r="O414" s="1167"/>
      <c r="P414" s="1167"/>
      <c r="Q414" s="1167"/>
      <c r="R414" s="1168"/>
      <c r="S414" s="1168"/>
      <c r="T414" s="1169"/>
      <c r="U414" s="1166"/>
      <c r="V414" s="1168"/>
      <c r="W414" s="1168"/>
      <c r="X414" s="1166"/>
      <c r="Y414" s="1170"/>
      <c r="Z414" s="1171"/>
      <c r="AA414" s="1171"/>
      <c r="AB414" s="1171"/>
      <c r="AC414" s="1171"/>
      <c r="AD414" s="1171"/>
      <c r="AE414" s="1171"/>
      <c r="AF414" s="1172"/>
      <c r="AG414" s="1172"/>
      <c r="AH414" s="1173"/>
      <c r="AI414" s="1172"/>
      <c r="AJ414" s="456"/>
      <c r="AL414" s="1418">
        <f t="shared" si="7"/>
        <v>0</v>
      </c>
    </row>
    <row r="415" spans="2:38">
      <c r="B415" s="1166"/>
      <c r="C415" s="1166"/>
      <c r="D415" s="1174"/>
      <c r="E415" s="1175"/>
      <c r="F415" s="1176"/>
      <c r="G415" s="1165"/>
      <c r="H415" s="1166"/>
      <c r="I415" s="1166"/>
      <c r="J415" s="1167"/>
      <c r="K415" s="1167"/>
      <c r="L415" s="1167"/>
      <c r="M415" s="1167"/>
      <c r="N415" s="1167"/>
      <c r="O415" s="1167"/>
      <c r="P415" s="1167"/>
      <c r="Q415" s="1167"/>
      <c r="R415" s="1168"/>
      <c r="S415" s="1168"/>
      <c r="T415" s="1169"/>
      <c r="U415" s="1166"/>
      <c r="V415" s="1168"/>
      <c r="W415" s="1168"/>
      <c r="X415" s="1166"/>
      <c r="Y415" s="1170"/>
      <c r="Z415" s="1171"/>
      <c r="AA415" s="1171"/>
      <c r="AB415" s="1171"/>
      <c r="AC415" s="1171"/>
      <c r="AD415" s="1171"/>
      <c r="AE415" s="1171"/>
      <c r="AF415" s="1172"/>
      <c r="AG415" s="1172"/>
      <c r="AH415" s="1173"/>
      <c r="AI415" s="1172"/>
      <c r="AJ415" s="456"/>
      <c r="AL415" s="1418">
        <f t="shared" si="7"/>
        <v>0</v>
      </c>
    </row>
    <row r="416" spans="2:38">
      <c r="B416" s="1166"/>
      <c r="C416" s="1166"/>
      <c r="D416" s="1174"/>
      <c r="E416" s="1175"/>
      <c r="F416" s="1176"/>
      <c r="G416" s="1165"/>
      <c r="H416" s="1166"/>
      <c r="I416" s="1166"/>
      <c r="J416" s="1167"/>
      <c r="K416" s="1167"/>
      <c r="L416" s="1167"/>
      <c r="M416" s="1167"/>
      <c r="N416" s="1167"/>
      <c r="O416" s="1167"/>
      <c r="P416" s="1167"/>
      <c r="Q416" s="1167"/>
      <c r="R416" s="1168"/>
      <c r="S416" s="1168"/>
      <c r="T416" s="1169"/>
      <c r="U416" s="1166"/>
      <c r="V416" s="1168"/>
      <c r="W416" s="1168"/>
      <c r="X416" s="1166"/>
      <c r="Y416" s="1170"/>
      <c r="Z416" s="1171"/>
      <c r="AA416" s="1171"/>
      <c r="AB416" s="1171"/>
      <c r="AC416" s="1171"/>
      <c r="AD416" s="1171"/>
      <c r="AE416" s="1171"/>
      <c r="AF416" s="1172"/>
      <c r="AG416" s="1172"/>
      <c r="AH416" s="1173"/>
      <c r="AI416" s="1172"/>
      <c r="AJ416" s="456"/>
      <c r="AL416" s="1418">
        <f t="shared" si="7"/>
        <v>0</v>
      </c>
    </row>
    <row r="417" spans="2:38">
      <c r="B417" s="1166"/>
      <c r="C417" s="1166"/>
      <c r="D417" s="1174"/>
      <c r="E417" s="1175"/>
      <c r="F417" s="1176"/>
      <c r="G417" s="1165"/>
      <c r="H417" s="1166"/>
      <c r="I417" s="1166"/>
      <c r="J417" s="1167"/>
      <c r="K417" s="1167"/>
      <c r="L417" s="1167"/>
      <c r="M417" s="1167"/>
      <c r="N417" s="1167"/>
      <c r="O417" s="1167"/>
      <c r="P417" s="1167"/>
      <c r="Q417" s="1167"/>
      <c r="R417" s="1168"/>
      <c r="S417" s="1168"/>
      <c r="T417" s="1169"/>
      <c r="U417" s="1166"/>
      <c r="V417" s="1168"/>
      <c r="W417" s="1168"/>
      <c r="X417" s="1166"/>
      <c r="Y417" s="1170"/>
      <c r="Z417" s="1171"/>
      <c r="AA417" s="1171"/>
      <c r="AB417" s="1171"/>
      <c r="AC417" s="1171"/>
      <c r="AD417" s="1171"/>
      <c r="AE417" s="1171"/>
      <c r="AF417" s="1172"/>
      <c r="AG417" s="1172"/>
      <c r="AH417" s="1173"/>
      <c r="AI417" s="1172"/>
      <c r="AJ417" s="456"/>
      <c r="AL417" s="1418">
        <f t="shared" si="7"/>
        <v>0</v>
      </c>
    </row>
    <row r="418" spans="2:38">
      <c r="B418" s="1166"/>
      <c r="C418" s="1166"/>
      <c r="D418" s="1174"/>
      <c r="E418" s="1175"/>
      <c r="F418" s="1176"/>
      <c r="G418" s="1165"/>
      <c r="H418" s="1166"/>
      <c r="I418" s="1166"/>
      <c r="J418" s="1167"/>
      <c r="K418" s="1167"/>
      <c r="L418" s="1167"/>
      <c r="M418" s="1167"/>
      <c r="N418" s="1167"/>
      <c r="O418" s="1167"/>
      <c r="P418" s="1167"/>
      <c r="Q418" s="1167"/>
      <c r="R418" s="1168"/>
      <c r="S418" s="1168"/>
      <c r="T418" s="1169"/>
      <c r="U418" s="1166"/>
      <c r="V418" s="1168"/>
      <c r="W418" s="1168"/>
      <c r="X418" s="1166"/>
      <c r="Y418" s="1170"/>
      <c r="Z418" s="1171"/>
      <c r="AA418" s="1171"/>
      <c r="AB418" s="1171"/>
      <c r="AC418" s="1171"/>
      <c r="AD418" s="1171"/>
      <c r="AE418" s="1171"/>
      <c r="AF418" s="1172"/>
      <c r="AG418" s="1172"/>
      <c r="AH418" s="1173"/>
      <c r="AI418" s="1172"/>
      <c r="AJ418" s="456"/>
      <c r="AL418" s="1418">
        <f t="shared" si="7"/>
        <v>0</v>
      </c>
    </row>
    <row r="419" spans="2:38">
      <c r="B419" s="1166"/>
      <c r="C419" s="1166"/>
      <c r="D419" s="1174"/>
      <c r="E419" s="1175"/>
      <c r="F419" s="1176"/>
      <c r="G419" s="1165"/>
      <c r="H419" s="1166"/>
      <c r="I419" s="1166"/>
      <c r="J419" s="1167"/>
      <c r="K419" s="1167"/>
      <c r="L419" s="1167"/>
      <c r="M419" s="1167"/>
      <c r="N419" s="1167"/>
      <c r="O419" s="1167"/>
      <c r="P419" s="1167"/>
      <c r="Q419" s="1167"/>
      <c r="R419" s="1168"/>
      <c r="S419" s="1168"/>
      <c r="T419" s="1169"/>
      <c r="U419" s="1166"/>
      <c r="V419" s="1168"/>
      <c r="W419" s="1168"/>
      <c r="X419" s="1166"/>
      <c r="Y419" s="1170"/>
      <c r="Z419" s="1171"/>
      <c r="AA419" s="1171"/>
      <c r="AB419" s="1171"/>
      <c r="AC419" s="1171"/>
      <c r="AD419" s="1171"/>
      <c r="AE419" s="1171"/>
      <c r="AF419" s="1172"/>
      <c r="AG419" s="1172"/>
      <c r="AH419" s="1173"/>
      <c r="AI419" s="1172"/>
      <c r="AJ419" s="456"/>
      <c r="AL419" s="1418">
        <f t="shared" si="7"/>
        <v>0</v>
      </c>
    </row>
    <row r="420" spans="2:38">
      <c r="B420" s="1166"/>
      <c r="C420" s="1166"/>
      <c r="D420" s="1174"/>
      <c r="E420" s="1175"/>
      <c r="F420" s="1176"/>
      <c r="G420" s="1165"/>
      <c r="H420" s="1166"/>
      <c r="I420" s="1166"/>
      <c r="J420" s="1167"/>
      <c r="K420" s="1167"/>
      <c r="L420" s="1167"/>
      <c r="M420" s="1167"/>
      <c r="N420" s="1167"/>
      <c r="O420" s="1167"/>
      <c r="P420" s="1167"/>
      <c r="Q420" s="1167"/>
      <c r="R420" s="1168"/>
      <c r="S420" s="1168"/>
      <c r="T420" s="1169"/>
      <c r="U420" s="1166"/>
      <c r="V420" s="1168"/>
      <c r="W420" s="1168"/>
      <c r="X420" s="1166"/>
      <c r="Y420" s="1170"/>
      <c r="Z420" s="1171"/>
      <c r="AA420" s="1171"/>
      <c r="AB420" s="1171"/>
      <c r="AC420" s="1171"/>
      <c r="AD420" s="1171"/>
      <c r="AE420" s="1171"/>
      <c r="AF420" s="1172"/>
      <c r="AG420" s="1172"/>
      <c r="AH420" s="1173"/>
      <c r="AI420" s="1172"/>
      <c r="AJ420" s="456"/>
      <c r="AL420" s="1418">
        <f t="shared" si="7"/>
        <v>0</v>
      </c>
    </row>
    <row r="421" spans="2:38">
      <c r="B421" s="1166"/>
      <c r="C421" s="1166"/>
      <c r="D421" s="1174"/>
      <c r="E421" s="1175"/>
      <c r="F421" s="1176"/>
      <c r="G421" s="1165"/>
      <c r="H421" s="1166"/>
      <c r="I421" s="1166"/>
      <c r="J421" s="1167"/>
      <c r="K421" s="1167"/>
      <c r="L421" s="1167"/>
      <c r="M421" s="1167"/>
      <c r="N421" s="1167"/>
      <c r="O421" s="1167"/>
      <c r="P421" s="1167"/>
      <c r="Q421" s="1167"/>
      <c r="R421" s="1168"/>
      <c r="S421" s="1168"/>
      <c r="T421" s="1169"/>
      <c r="U421" s="1166"/>
      <c r="V421" s="1168"/>
      <c r="W421" s="1168"/>
      <c r="X421" s="1166"/>
      <c r="Y421" s="1170"/>
      <c r="Z421" s="1171"/>
      <c r="AA421" s="1171"/>
      <c r="AB421" s="1171"/>
      <c r="AC421" s="1171"/>
      <c r="AD421" s="1171"/>
      <c r="AE421" s="1171"/>
      <c r="AF421" s="1172"/>
      <c r="AG421" s="1172"/>
      <c r="AH421" s="1173"/>
      <c r="AI421" s="1172"/>
      <c r="AJ421" s="456"/>
      <c r="AL421" s="1418">
        <f t="shared" si="7"/>
        <v>0</v>
      </c>
    </row>
    <row r="422" spans="2:38">
      <c r="B422" s="1166"/>
      <c r="C422" s="1166"/>
      <c r="D422" s="1174"/>
      <c r="E422" s="1175"/>
      <c r="F422" s="1176"/>
      <c r="G422" s="1165"/>
      <c r="H422" s="1166"/>
      <c r="I422" s="1166"/>
      <c r="J422" s="1167"/>
      <c r="K422" s="1167"/>
      <c r="L422" s="1167"/>
      <c r="M422" s="1167"/>
      <c r="N422" s="1167"/>
      <c r="O422" s="1167"/>
      <c r="P422" s="1167"/>
      <c r="Q422" s="1167"/>
      <c r="R422" s="1168"/>
      <c r="S422" s="1168"/>
      <c r="T422" s="1169"/>
      <c r="U422" s="1166"/>
      <c r="V422" s="1168"/>
      <c r="W422" s="1168"/>
      <c r="X422" s="1166"/>
      <c r="Y422" s="1170"/>
      <c r="Z422" s="1171"/>
      <c r="AA422" s="1171"/>
      <c r="AB422" s="1171"/>
      <c r="AC422" s="1171"/>
      <c r="AD422" s="1171"/>
      <c r="AE422" s="1171"/>
      <c r="AF422" s="1172"/>
      <c r="AG422" s="1172"/>
      <c r="AH422" s="1173"/>
      <c r="AI422" s="1172"/>
      <c r="AJ422" s="456"/>
      <c r="AL422" s="1418">
        <f t="shared" si="7"/>
        <v>0</v>
      </c>
    </row>
    <row r="423" spans="2:38">
      <c r="B423" s="1166"/>
      <c r="C423" s="1166"/>
      <c r="D423" s="1174"/>
      <c r="E423" s="1175"/>
      <c r="F423" s="1176"/>
      <c r="G423" s="1165"/>
      <c r="H423" s="1166"/>
      <c r="I423" s="1166"/>
      <c r="J423" s="1167"/>
      <c r="K423" s="1167"/>
      <c r="L423" s="1167"/>
      <c r="M423" s="1167"/>
      <c r="N423" s="1167"/>
      <c r="O423" s="1167"/>
      <c r="P423" s="1167"/>
      <c r="Q423" s="1167"/>
      <c r="R423" s="1168"/>
      <c r="S423" s="1168"/>
      <c r="T423" s="1169"/>
      <c r="U423" s="1166"/>
      <c r="V423" s="1168"/>
      <c r="W423" s="1168"/>
      <c r="X423" s="1166"/>
      <c r="Y423" s="1170"/>
      <c r="Z423" s="1171"/>
      <c r="AA423" s="1171"/>
      <c r="AB423" s="1171"/>
      <c r="AC423" s="1171"/>
      <c r="AD423" s="1171"/>
      <c r="AE423" s="1171"/>
      <c r="AF423" s="1172"/>
      <c r="AG423" s="1172"/>
      <c r="AH423" s="1173"/>
      <c r="AI423" s="1172"/>
      <c r="AJ423" s="456"/>
      <c r="AL423" s="1418">
        <f t="shared" si="7"/>
        <v>0</v>
      </c>
    </row>
    <row r="424" spans="2:38">
      <c r="B424" s="1166"/>
      <c r="C424" s="1166"/>
      <c r="D424" s="1174"/>
      <c r="E424" s="1175"/>
      <c r="F424" s="1176"/>
      <c r="G424" s="1165"/>
      <c r="H424" s="1166"/>
      <c r="I424" s="1166"/>
      <c r="J424" s="1167"/>
      <c r="K424" s="1167"/>
      <c r="L424" s="1167"/>
      <c r="M424" s="1167"/>
      <c r="N424" s="1167"/>
      <c r="O424" s="1167"/>
      <c r="P424" s="1167"/>
      <c r="Q424" s="1167"/>
      <c r="R424" s="1168"/>
      <c r="S424" s="1168"/>
      <c r="T424" s="1169"/>
      <c r="U424" s="1166"/>
      <c r="V424" s="1168"/>
      <c r="W424" s="1168"/>
      <c r="X424" s="1166"/>
      <c r="Y424" s="1170"/>
      <c r="Z424" s="1171"/>
      <c r="AA424" s="1171"/>
      <c r="AB424" s="1171"/>
      <c r="AC424" s="1171"/>
      <c r="AD424" s="1171"/>
      <c r="AE424" s="1171"/>
      <c r="AF424" s="1172"/>
      <c r="AG424" s="1172"/>
      <c r="AH424" s="1173"/>
      <c r="AI424" s="1172"/>
      <c r="AJ424" s="456"/>
      <c r="AL424" s="1418">
        <f t="shared" si="7"/>
        <v>0</v>
      </c>
    </row>
    <row r="425" spans="2:38">
      <c r="B425" s="1166"/>
      <c r="C425" s="1166"/>
      <c r="D425" s="1174"/>
      <c r="E425" s="1175"/>
      <c r="F425" s="1176"/>
      <c r="G425" s="1165"/>
      <c r="H425" s="1166"/>
      <c r="I425" s="1166"/>
      <c r="J425" s="1167"/>
      <c r="K425" s="1167"/>
      <c r="L425" s="1167"/>
      <c r="M425" s="1167"/>
      <c r="N425" s="1167"/>
      <c r="O425" s="1167"/>
      <c r="P425" s="1167"/>
      <c r="Q425" s="1167"/>
      <c r="R425" s="1168"/>
      <c r="S425" s="1168"/>
      <c r="T425" s="1169"/>
      <c r="U425" s="1166"/>
      <c r="V425" s="1168"/>
      <c r="W425" s="1168"/>
      <c r="X425" s="1166"/>
      <c r="Y425" s="1170"/>
      <c r="Z425" s="1171"/>
      <c r="AA425" s="1171"/>
      <c r="AB425" s="1171"/>
      <c r="AC425" s="1171"/>
      <c r="AD425" s="1171"/>
      <c r="AE425" s="1171"/>
      <c r="AF425" s="1172"/>
      <c r="AG425" s="1172"/>
      <c r="AH425" s="1173"/>
      <c r="AI425" s="1172"/>
      <c r="AJ425" s="456"/>
      <c r="AL425" s="1418">
        <f t="shared" si="7"/>
        <v>0</v>
      </c>
    </row>
    <row r="426" spans="2:38">
      <c r="B426" s="1166"/>
      <c r="C426" s="1166"/>
      <c r="D426" s="1174"/>
      <c r="E426" s="1175"/>
      <c r="F426" s="1176"/>
      <c r="G426" s="1165"/>
      <c r="H426" s="1166"/>
      <c r="I426" s="1166"/>
      <c r="J426" s="1167"/>
      <c r="K426" s="1167"/>
      <c r="L426" s="1167"/>
      <c r="M426" s="1167"/>
      <c r="N426" s="1167"/>
      <c r="O426" s="1167"/>
      <c r="P426" s="1167"/>
      <c r="Q426" s="1167"/>
      <c r="R426" s="1168"/>
      <c r="S426" s="1168"/>
      <c r="T426" s="1169"/>
      <c r="U426" s="1166"/>
      <c r="V426" s="1168"/>
      <c r="W426" s="1168"/>
      <c r="X426" s="1166"/>
      <c r="Y426" s="1170"/>
      <c r="Z426" s="1171"/>
      <c r="AA426" s="1171"/>
      <c r="AB426" s="1171"/>
      <c r="AC426" s="1171"/>
      <c r="AD426" s="1171"/>
      <c r="AE426" s="1171"/>
      <c r="AF426" s="1172"/>
      <c r="AG426" s="1172"/>
      <c r="AH426" s="1173"/>
      <c r="AI426" s="1172"/>
      <c r="AJ426" s="456"/>
      <c r="AL426" s="1418">
        <f t="shared" si="7"/>
        <v>0</v>
      </c>
    </row>
    <row r="427" spans="2:38">
      <c r="B427" s="1166"/>
      <c r="C427" s="1166"/>
      <c r="D427" s="1174"/>
      <c r="E427" s="1175"/>
      <c r="F427" s="1176"/>
      <c r="G427" s="1165"/>
      <c r="H427" s="1166"/>
      <c r="I427" s="1166"/>
      <c r="J427" s="1167"/>
      <c r="K427" s="1167"/>
      <c r="L427" s="1167"/>
      <c r="M427" s="1167"/>
      <c r="N427" s="1167"/>
      <c r="O427" s="1167"/>
      <c r="P427" s="1167"/>
      <c r="Q427" s="1167"/>
      <c r="R427" s="1168"/>
      <c r="S427" s="1168"/>
      <c r="T427" s="1169"/>
      <c r="U427" s="1166"/>
      <c r="V427" s="1168"/>
      <c r="W427" s="1168"/>
      <c r="X427" s="1166"/>
      <c r="Y427" s="1170"/>
      <c r="Z427" s="1171"/>
      <c r="AA427" s="1171"/>
      <c r="AB427" s="1171"/>
      <c r="AC427" s="1171"/>
      <c r="AD427" s="1171"/>
      <c r="AE427" s="1171"/>
      <c r="AF427" s="1172"/>
      <c r="AG427" s="1172"/>
      <c r="AH427" s="1173"/>
      <c r="AI427" s="1172"/>
      <c r="AJ427" s="456"/>
      <c r="AL427" s="1418">
        <f t="shared" si="7"/>
        <v>0</v>
      </c>
    </row>
    <row r="428" spans="2:38">
      <c r="B428" s="1166"/>
      <c r="C428" s="1166"/>
      <c r="D428" s="1174"/>
      <c r="E428" s="1175"/>
      <c r="F428" s="1176"/>
      <c r="G428" s="1165"/>
      <c r="H428" s="1166"/>
      <c r="I428" s="1166"/>
      <c r="J428" s="1167"/>
      <c r="K428" s="1167"/>
      <c r="L428" s="1167"/>
      <c r="M428" s="1167"/>
      <c r="N428" s="1167"/>
      <c r="O428" s="1167"/>
      <c r="P428" s="1167"/>
      <c r="Q428" s="1167"/>
      <c r="R428" s="1168"/>
      <c r="S428" s="1168"/>
      <c r="T428" s="1169"/>
      <c r="U428" s="1166"/>
      <c r="V428" s="1168"/>
      <c r="W428" s="1168"/>
      <c r="X428" s="1166"/>
      <c r="Y428" s="1170"/>
      <c r="Z428" s="1171"/>
      <c r="AA428" s="1171"/>
      <c r="AB428" s="1171"/>
      <c r="AC428" s="1171"/>
      <c r="AD428" s="1171"/>
      <c r="AE428" s="1171"/>
      <c r="AF428" s="1172"/>
      <c r="AG428" s="1172"/>
      <c r="AH428" s="1173"/>
      <c r="AI428" s="1172"/>
      <c r="AJ428" s="456"/>
      <c r="AL428" s="1418">
        <f t="shared" si="7"/>
        <v>0</v>
      </c>
    </row>
    <row r="429" spans="2:38">
      <c r="B429" s="1166"/>
      <c r="C429" s="1166"/>
      <c r="D429" s="1174"/>
      <c r="E429" s="1175"/>
      <c r="F429" s="1176"/>
      <c r="G429" s="1165"/>
      <c r="H429" s="1166"/>
      <c r="I429" s="1166"/>
      <c r="J429" s="1167"/>
      <c r="K429" s="1167"/>
      <c r="L429" s="1167"/>
      <c r="M429" s="1167"/>
      <c r="N429" s="1167"/>
      <c r="O429" s="1167"/>
      <c r="P429" s="1167"/>
      <c r="Q429" s="1167"/>
      <c r="R429" s="1168"/>
      <c r="S429" s="1168"/>
      <c r="T429" s="1169"/>
      <c r="U429" s="1166"/>
      <c r="V429" s="1168"/>
      <c r="W429" s="1168"/>
      <c r="X429" s="1166"/>
      <c r="Y429" s="1170"/>
      <c r="Z429" s="1171"/>
      <c r="AA429" s="1171"/>
      <c r="AB429" s="1171"/>
      <c r="AC429" s="1171"/>
      <c r="AD429" s="1171"/>
      <c r="AE429" s="1171"/>
      <c r="AF429" s="1172"/>
      <c r="AG429" s="1172"/>
      <c r="AH429" s="1173"/>
      <c r="AI429" s="1172"/>
      <c r="AJ429" s="456"/>
      <c r="AL429" s="1418">
        <f t="shared" si="7"/>
        <v>0</v>
      </c>
    </row>
    <row r="430" spans="2:38">
      <c r="B430" s="1166"/>
      <c r="C430" s="1166"/>
      <c r="D430" s="1174"/>
      <c r="E430" s="1175"/>
      <c r="F430" s="1176"/>
      <c r="G430" s="1165"/>
      <c r="H430" s="1166"/>
      <c r="I430" s="1166"/>
      <c r="J430" s="1167"/>
      <c r="K430" s="1167"/>
      <c r="L430" s="1167"/>
      <c r="M430" s="1167"/>
      <c r="N430" s="1167"/>
      <c r="O430" s="1167"/>
      <c r="P430" s="1167"/>
      <c r="Q430" s="1167"/>
      <c r="R430" s="1168"/>
      <c r="S430" s="1168"/>
      <c r="T430" s="1169"/>
      <c r="U430" s="1166"/>
      <c r="V430" s="1168"/>
      <c r="W430" s="1168"/>
      <c r="X430" s="1166"/>
      <c r="Y430" s="1170"/>
      <c r="Z430" s="1171"/>
      <c r="AA430" s="1171"/>
      <c r="AB430" s="1171"/>
      <c r="AC430" s="1171"/>
      <c r="AD430" s="1171"/>
      <c r="AE430" s="1171"/>
      <c r="AF430" s="1172"/>
      <c r="AG430" s="1172"/>
      <c r="AH430" s="1173"/>
      <c r="AI430" s="1172"/>
      <c r="AJ430" s="456"/>
      <c r="AL430" s="1418">
        <f t="shared" si="7"/>
        <v>0</v>
      </c>
    </row>
    <row r="431" spans="2:38">
      <c r="B431" s="1166"/>
      <c r="C431" s="1166"/>
      <c r="D431" s="1174"/>
      <c r="E431" s="1175"/>
      <c r="F431" s="1176"/>
      <c r="G431" s="1165"/>
      <c r="H431" s="1166"/>
      <c r="I431" s="1166"/>
      <c r="J431" s="1167"/>
      <c r="K431" s="1167"/>
      <c r="L431" s="1167"/>
      <c r="M431" s="1167"/>
      <c r="N431" s="1167"/>
      <c r="O431" s="1167"/>
      <c r="P431" s="1167"/>
      <c r="Q431" s="1167"/>
      <c r="R431" s="1168"/>
      <c r="S431" s="1168"/>
      <c r="T431" s="1169"/>
      <c r="U431" s="1166"/>
      <c r="V431" s="1168"/>
      <c r="W431" s="1168"/>
      <c r="X431" s="1166"/>
      <c r="Y431" s="1170"/>
      <c r="Z431" s="1171"/>
      <c r="AA431" s="1171"/>
      <c r="AB431" s="1171"/>
      <c r="AC431" s="1171"/>
      <c r="AD431" s="1171"/>
      <c r="AE431" s="1171"/>
      <c r="AF431" s="1172"/>
      <c r="AG431" s="1172"/>
      <c r="AH431" s="1173"/>
      <c r="AI431" s="1172"/>
      <c r="AJ431" s="456"/>
      <c r="AL431" s="1418">
        <f t="shared" si="7"/>
        <v>0</v>
      </c>
    </row>
    <row r="432" spans="2:38">
      <c r="B432" s="1166"/>
      <c r="C432" s="1166"/>
      <c r="D432" s="1174"/>
      <c r="E432" s="1175"/>
      <c r="F432" s="1176"/>
      <c r="G432" s="1165"/>
      <c r="H432" s="1166"/>
      <c r="I432" s="1166"/>
      <c r="J432" s="1167"/>
      <c r="K432" s="1167"/>
      <c r="L432" s="1167"/>
      <c r="M432" s="1167"/>
      <c r="N432" s="1167"/>
      <c r="O432" s="1167"/>
      <c r="P432" s="1167"/>
      <c r="Q432" s="1167"/>
      <c r="R432" s="1168"/>
      <c r="S432" s="1168"/>
      <c r="T432" s="1169"/>
      <c r="U432" s="1166"/>
      <c r="V432" s="1168"/>
      <c r="W432" s="1168"/>
      <c r="X432" s="1166"/>
      <c r="Y432" s="1170"/>
      <c r="Z432" s="1171"/>
      <c r="AA432" s="1171"/>
      <c r="AB432" s="1171"/>
      <c r="AC432" s="1171"/>
      <c r="AD432" s="1171"/>
      <c r="AE432" s="1171"/>
      <c r="AF432" s="1172"/>
      <c r="AG432" s="1172"/>
      <c r="AH432" s="1173"/>
      <c r="AI432" s="1172"/>
      <c r="AJ432" s="456"/>
      <c r="AL432" s="1418">
        <f t="shared" si="7"/>
        <v>0</v>
      </c>
    </row>
    <row r="433" spans="2:38">
      <c r="B433" s="1166"/>
      <c r="C433" s="1166"/>
      <c r="D433" s="1174"/>
      <c r="E433" s="1175"/>
      <c r="F433" s="1176"/>
      <c r="G433" s="1165"/>
      <c r="H433" s="1166"/>
      <c r="I433" s="1166"/>
      <c r="J433" s="1167"/>
      <c r="K433" s="1167"/>
      <c r="L433" s="1167"/>
      <c r="M433" s="1167"/>
      <c r="N433" s="1167"/>
      <c r="O433" s="1167"/>
      <c r="P433" s="1167"/>
      <c r="Q433" s="1167"/>
      <c r="R433" s="1168"/>
      <c r="S433" s="1168"/>
      <c r="T433" s="1169"/>
      <c r="U433" s="1166"/>
      <c r="V433" s="1168"/>
      <c r="W433" s="1168"/>
      <c r="X433" s="1166"/>
      <c r="Y433" s="1170"/>
      <c r="Z433" s="1171"/>
      <c r="AA433" s="1171"/>
      <c r="AB433" s="1171"/>
      <c r="AC433" s="1171"/>
      <c r="AD433" s="1171"/>
      <c r="AE433" s="1171"/>
      <c r="AF433" s="1172"/>
      <c r="AG433" s="1172"/>
      <c r="AH433" s="1173"/>
      <c r="AI433" s="1172"/>
      <c r="AJ433" s="456"/>
      <c r="AL433" s="1418">
        <f t="shared" si="7"/>
        <v>0</v>
      </c>
    </row>
    <row r="434" spans="2:38">
      <c r="B434" s="1166"/>
      <c r="C434" s="1166"/>
      <c r="D434" s="1174"/>
      <c r="E434" s="1175"/>
      <c r="F434" s="1176"/>
      <c r="G434" s="1165"/>
      <c r="H434" s="1166"/>
      <c r="I434" s="1166"/>
      <c r="J434" s="1167"/>
      <c r="K434" s="1167"/>
      <c r="L434" s="1167"/>
      <c r="M434" s="1167"/>
      <c r="N434" s="1167"/>
      <c r="O434" s="1167"/>
      <c r="P434" s="1167"/>
      <c r="Q434" s="1167"/>
      <c r="R434" s="1168"/>
      <c r="S434" s="1168"/>
      <c r="T434" s="1169"/>
      <c r="U434" s="1166"/>
      <c r="V434" s="1168"/>
      <c r="W434" s="1168"/>
      <c r="X434" s="1166"/>
      <c r="Y434" s="1170"/>
      <c r="Z434" s="1171"/>
      <c r="AA434" s="1171"/>
      <c r="AB434" s="1171"/>
      <c r="AC434" s="1171"/>
      <c r="AD434" s="1171"/>
      <c r="AE434" s="1171"/>
      <c r="AF434" s="1172"/>
      <c r="AG434" s="1172"/>
      <c r="AH434" s="1173"/>
      <c r="AI434" s="1172"/>
      <c r="AJ434" s="456"/>
      <c r="AL434" s="1418">
        <f t="shared" si="7"/>
        <v>0</v>
      </c>
    </row>
    <row r="435" spans="2:38">
      <c r="B435" s="1166"/>
      <c r="C435" s="1166"/>
      <c r="D435" s="1174"/>
      <c r="E435" s="1175"/>
      <c r="F435" s="1176"/>
      <c r="G435" s="1165"/>
      <c r="H435" s="1166"/>
      <c r="I435" s="1166"/>
      <c r="J435" s="1167"/>
      <c r="K435" s="1167"/>
      <c r="L435" s="1167"/>
      <c r="M435" s="1167"/>
      <c r="N435" s="1167"/>
      <c r="O435" s="1167"/>
      <c r="P435" s="1167"/>
      <c r="Q435" s="1167"/>
      <c r="R435" s="1168"/>
      <c r="S435" s="1168"/>
      <c r="T435" s="1169"/>
      <c r="U435" s="1166"/>
      <c r="V435" s="1168"/>
      <c r="W435" s="1168"/>
      <c r="X435" s="1166"/>
      <c r="Y435" s="1170"/>
      <c r="Z435" s="1171"/>
      <c r="AA435" s="1171"/>
      <c r="AB435" s="1171"/>
      <c r="AC435" s="1171"/>
      <c r="AD435" s="1171"/>
      <c r="AE435" s="1171"/>
      <c r="AF435" s="1172"/>
      <c r="AG435" s="1172"/>
      <c r="AH435" s="1173"/>
      <c r="AI435" s="1172"/>
      <c r="AJ435" s="456"/>
      <c r="AL435" s="1418">
        <f t="shared" si="7"/>
        <v>0</v>
      </c>
    </row>
    <row r="436" spans="2:38">
      <c r="B436" s="1166"/>
      <c r="C436" s="1166"/>
      <c r="D436" s="1174"/>
      <c r="E436" s="1175"/>
      <c r="F436" s="1176"/>
      <c r="G436" s="1165"/>
      <c r="H436" s="1166"/>
      <c r="I436" s="1166"/>
      <c r="J436" s="1167"/>
      <c r="K436" s="1167"/>
      <c r="L436" s="1167"/>
      <c r="M436" s="1167"/>
      <c r="N436" s="1167"/>
      <c r="O436" s="1167"/>
      <c r="P436" s="1167"/>
      <c r="Q436" s="1167"/>
      <c r="R436" s="1168"/>
      <c r="S436" s="1168"/>
      <c r="T436" s="1169"/>
      <c r="U436" s="1166"/>
      <c r="V436" s="1168"/>
      <c r="W436" s="1168"/>
      <c r="X436" s="1166"/>
      <c r="Y436" s="1170"/>
      <c r="Z436" s="1171"/>
      <c r="AA436" s="1171"/>
      <c r="AB436" s="1171"/>
      <c r="AC436" s="1171"/>
      <c r="AD436" s="1171"/>
      <c r="AE436" s="1171"/>
      <c r="AF436" s="1172"/>
      <c r="AG436" s="1172"/>
      <c r="AH436" s="1173"/>
      <c r="AI436" s="1172"/>
      <c r="AJ436" s="456"/>
      <c r="AL436" s="1418">
        <f t="shared" si="7"/>
        <v>0</v>
      </c>
    </row>
    <row r="437" spans="2:38">
      <c r="B437" s="1166"/>
      <c r="C437" s="1166"/>
      <c r="D437" s="1174"/>
      <c r="E437" s="1175"/>
      <c r="F437" s="1176"/>
      <c r="G437" s="1165"/>
      <c r="H437" s="1166"/>
      <c r="I437" s="1166"/>
      <c r="J437" s="1167"/>
      <c r="K437" s="1167"/>
      <c r="L437" s="1167"/>
      <c r="M437" s="1167"/>
      <c r="N437" s="1167"/>
      <c r="O437" s="1167"/>
      <c r="P437" s="1167"/>
      <c r="Q437" s="1167"/>
      <c r="R437" s="1168"/>
      <c r="S437" s="1168"/>
      <c r="T437" s="1169"/>
      <c r="U437" s="1166"/>
      <c r="V437" s="1168"/>
      <c r="W437" s="1168"/>
      <c r="X437" s="1166"/>
      <c r="Y437" s="1170"/>
      <c r="Z437" s="1171"/>
      <c r="AA437" s="1171"/>
      <c r="AB437" s="1171"/>
      <c r="AC437" s="1171"/>
      <c r="AD437" s="1171"/>
      <c r="AE437" s="1171"/>
      <c r="AF437" s="1172"/>
      <c r="AG437" s="1172"/>
      <c r="AH437" s="1173"/>
      <c r="AI437" s="1172"/>
      <c r="AJ437" s="456"/>
      <c r="AL437" s="1418">
        <f t="shared" si="7"/>
        <v>0</v>
      </c>
    </row>
    <row r="438" spans="2:38">
      <c r="B438" s="1166"/>
      <c r="C438" s="1166"/>
      <c r="D438" s="1174"/>
      <c r="E438" s="1175"/>
      <c r="F438" s="1176"/>
      <c r="G438" s="1165"/>
      <c r="H438" s="1166"/>
      <c r="I438" s="1166"/>
      <c r="J438" s="1167"/>
      <c r="K438" s="1167"/>
      <c r="L438" s="1167"/>
      <c r="M438" s="1167"/>
      <c r="N438" s="1167"/>
      <c r="O438" s="1167"/>
      <c r="P438" s="1167"/>
      <c r="Q438" s="1167"/>
      <c r="R438" s="1168"/>
      <c r="S438" s="1168"/>
      <c r="T438" s="1169"/>
      <c r="U438" s="1166"/>
      <c r="V438" s="1168"/>
      <c r="W438" s="1168"/>
      <c r="X438" s="1166"/>
      <c r="Y438" s="1170"/>
      <c r="Z438" s="1171"/>
      <c r="AA438" s="1171"/>
      <c r="AB438" s="1171"/>
      <c r="AC438" s="1171"/>
      <c r="AD438" s="1171"/>
      <c r="AE438" s="1171"/>
      <c r="AF438" s="1172"/>
      <c r="AG438" s="1172"/>
      <c r="AH438" s="1173"/>
      <c r="AI438" s="1172"/>
      <c r="AJ438" s="456"/>
      <c r="AL438" s="1418">
        <f t="shared" si="7"/>
        <v>0</v>
      </c>
    </row>
    <row r="439" spans="2:38">
      <c r="B439" s="1166"/>
      <c r="C439" s="1166"/>
      <c r="D439" s="1174"/>
      <c r="E439" s="1175"/>
      <c r="F439" s="1176"/>
      <c r="G439" s="1165"/>
      <c r="H439" s="1166"/>
      <c r="I439" s="1166"/>
      <c r="J439" s="1167"/>
      <c r="K439" s="1167"/>
      <c r="L439" s="1167"/>
      <c r="M439" s="1167"/>
      <c r="N439" s="1167"/>
      <c r="O439" s="1167"/>
      <c r="P439" s="1167"/>
      <c r="Q439" s="1167"/>
      <c r="R439" s="1168"/>
      <c r="S439" s="1168"/>
      <c r="T439" s="1169"/>
      <c r="U439" s="1166"/>
      <c r="V439" s="1168"/>
      <c r="W439" s="1168"/>
      <c r="X439" s="1166"/>
      <c r="Y439" s="1170"/>
      <c r="Z439" s="1171"/>
      <c r="AA439" s="1171"/>
      <c r="AB439" s="1171"/>
      <c r="AC439" s="1171"/>
      <c r="AD439" s="1171"/>
      <c r="AE439" s="1171"/>
      <c r="AF439" s="1172"/>
      <c r="AG439" s="1172"/>
      <c r="AH439" s="1173"/>
      <c r="AI439" s="1172"/>
      <c r="AJ439" s="456"/>
      <c r="AL439" s="1418">
        <f t="shared" si="7"/>
        <v>0</v>
      </c>
    </row>
    <row r="440" spans="2:38">
      <c r="B440" s="1166"/>
      <c r="C440" s="1166"/>
      <c r="D440" s="1174"/>
      <c r="E440" s="1175"/>
      <c r="F440" s="1176"/>
      <c r="G440" s="1165"/>
      <c r="H440" s="1166"/>
      <c r="I440" s="1166"/>
      <c r="J440" s="1167"/>
      <c r="K440" s="1167"/>
      <c r="L440" s="1167"/>
      <c r="M440" s="1167"/>
      <c r="N440" s="1167"/>
      <c r="O440" s="1167"/>
      <c r="P440" s="1167"/>
      <c r="Q440" s="1167"/>
      <c r="R440" s="1168"/>
      <c r="S440" s="1168"/>
      <c r="T440" s="1169"/>
      <c r="U440" s="1166"/>
      <c r="V440" s="1168"/>
      <c r="W440" s="1168"/>
      <c r="X440" s="1166"/>
      <c r="Y440" s="1170"/>
      <c r="Z440" s="1171"/>
      <c r="AA440" s="1171"/>
      <c r="AB440" s="1171"/>
      <c r="AC440" s="1171"/>
      <c r="AD440" s="1171"/>
      <c r="AE440" s="1171"/>
      <c r="AF440" s="1172"/>
      <c r="AG440" s="1172"/>
      <c r="AH440" s="1173"/>
      <c r="AI440" s="1172"/>
      <c r="AJ440" s="456"/>
      <c r="AL440" s="1418">
        <f t="shared" si="7"/>
        <v>0</v>
      </c>
    </row>
    <row r="441" spans="2:38">
      <c r="B441" s="1166"/>
      <c r="C441" s="1166"/>
      <c r="D441" s="1174"/>
      <c r="E441" s="1175"/>
      <c r="F441" s="1176"/>
      <c r="G441" s="1165"/>
      <c r="H441" s="1166"/>
      <c r="I441" s="1166"/>
      <c r="J441" s="1167"/>
      <c r="K441" s="1167"/>
      <c r="L441" s="1167"/>
      <c r="M441" s="1167"/>
      <c r="N441" s="1167"/>
      <c r="O441" s="1167"/>
      <c r="P441" s="1167"/>
      <c r="Q441" s="1167"/>
      <c r="R441" s="1168"/>
      <c r="S441" s="1168"/>
      <c r="T441" s="1169"/>
      <c r="U441" s="1166"/>
      <c r="V441" s="1168"/>
      <c r="W441" s="1168"/>
      <c r="X441" s="1166"/>
      <c r="Y441" s="1170"/>
      <c r="Z441" s="1171"/>
      <c r="AA441" s="1171"/>
      <c r="AB441" s="1171"/>
      <c r="AC441" s="1171"/>
      <c r="AD441" s="1171"/>
      <c r="AE441" s="1171"/>
      <c r="AF441" s="1172"/>
      <c r="AG441" s="1172"/>
      <c r="AH441" s="1173"/>
      <c r="AI441" s="1172"/>
      <c r="AJ441" s="456"/>
      <c r="AL441" s="1418">
        <f t="shared" si="7"/>
        <v>0</v>
      </c>
    </row>
    <row r="442" spans="2:38">
      <c r="B442" s="1166"/>
      <c r="C442" s="1166"/>
      <c r="D442" s="1174"/>
      <c r="E442" s="1175"/>
      <c r="F442" s="1176"/>
      <c r="G442" s="1165"/>
      <c r="H442" s="1166"/>
      <c r="I442" s="1166"/>
      <c r="J442" s="1167"/>
      <c r="K442" s="1167"/>
      <c r="L442" s="1167"/>
      <c r="M442" s="1167"/>
      <c r="N442" s="1167"/>
      <c r="O442" s="1167"/>
      <c r="P442" s="1167"/>
      <c r="Q442" s="1167"/>
      <c r="R442" s="1168"/>
      <c r="S442" s="1168"/>
      <c r="T442" s="1169"/>
      <c r="U442" s="1166"/>
      <c r="V442" s="1168"/>
      <c r="W442" s="1168"/>
      <c r="X442" s="1166"/>
      <c r="Y442" s="1170"/>
      <c r="Z442" s="1171"/>
      <c r="AA442" s="1171"/>
      <c r="AB442" s="1171"/>
      <c r="AC442" s="1171"/>
      <c r="AD442" s="1171"/>
      <c r="AE442" s="1171"/>
      <c r="AF442" s="1172"/>
      <c r="AG442" s="1172"/>
      <c r="AH442" s="1173"/>
      <c r="AI442" s="1172"/>
      <c r="AJ442" s="456"/>
      <c r="AL442" s="1418">
        <f t="shared" si="7"/>
        <v>0</v>
      </c>
    </row>
    <row r="443" spans="2:38">
      <c r="B443" s="1166"/>
      <c r="C443" s="1166"/>
      <c r="D443" s="1174"/>
      <c r="E443" s="1175"/>
      <c r="F443" s="1176"/>
      <c r="G443" s="1165"/>
      <c r="H443" s="1166"/>
      <c r="I443" s="1166"/>
      <c r="J443" s="1167"/>
      <c r="K443" s="1167"/>
      <c r="L443" s="1167"/>
      <c r="M443" s="1167"/>
      <c r="N443" s="1167"/>
      <c r="O443" s="1167"/>
      <c r="P443" s="1167"/>
      <c r="Q443" s="1167"/>
      <c r="R443" s="1168"/>
      <c r="S443" s="1168"/>
      <c r="T443" s="1169"/>
      <c r="U443" s="1166"/>
      <c r="V443" s="1168"/>
      <c r="W443" s="1168"/>
      <c r="X443" s="1166"/>
      <c r="Y443" s="1170"/>
      <c r="Z443" s="1171"/>
      <c r="AA443" s="1171"/>
      <c r="AB443" s="1171"/>
      <c r="AC443" s="1171"/>
      <c r="AD443" s="1171"/>
      <c r="AE443" s="1171"/>
      <c r="AF443" s="1172"/>
      <c r="AG443" s="1172"/>
      <c r="AH443" s="1173"/>
      <c r="AI443" s="1172"/>
      <c r="AJ443" s="456"/>
      <c r="AL443" s="1418">
        <f t="shared" si="7"/>
        <v>0</v>
      </c>
    </row>
    <row r="444" spans="2:38">
      <c r="B444" s="1166"/>
      <c r="C444" s="1166"/>
      <c r="D444" s="1174"/>
      <c r="E444" s="1175"/>
      <c r="F444" s="1176"/>
      <c r="G444" s="1165"/>
      <c r="H444" s="1166"/>
      <c r="I444" s="1166"/>
      <c r="J444" s="1167"/>
      <c r="K444" s="1167"/>
      <c r="L444" s="1167"/>
      <c r="M444" s="1167"/>
      <c r="N444" s="1167"/>
      <c r="O444" s="1167"/>
      <c r="P444" s="1167"/>
      <c r="Q444" s="1167"/>
      <c r="R444" s="1168"/>
      <c r="S444" s="1168"/>
      <c r="T444" s="1169"/>
      <c r="U444" s="1166"/>
      <c r="V444" s="1168"/>
      <c r="W444" s="1168"/>
      <c r="X444" s="1166"/>
      <c r="Y444" s="1170"/>
      <c r="Z444" s="1171"/>
      <c r="AA444" s="1171"/>
      <c r="AB444" s="1171"/>
      <c r="AC444" s="1171"/>
      <c r="AD444" s="1171"/>
      <c r="AE444" s="1171"/>
      <c r="AF444" s="1172"/>
      <c r="AG444" s="1172"/>
      <c r="AH444" s="1173"/>
      <c r="AI444" s="1172"/>
      <c r="AJ444" s="456"/>
      <c r="AL444" s="1418">
        <f t="shared" si="7"/>
        <v>0</v>
      </c>
    </row>
    <row r="445" spans="2:38">
      <c r="B445" s="1166"/>
      <c r="C445" s="1166"/>
      <c r="D445" s="1174"/>
      <c r="E445" s="1175"/>
      <c r="F445" s="1176"/>
      <c r="G445" s="1165"/>
      <c r="H445" s="1166"/>
      <c r="I445" s="1166"/>
      <c r="J445" s="1167"/>
      <c r="K445" s="1167"/>
      <c r="L445" s="1167"/>
      <c r="M445" s="1167"/>
      <c r="N445" s="1167"/>
      <c r="O445" s="1167"/>
      <c r="P445" s="1167"/>
      <c r="Q445" s="1167"/>
      <c r="R445" s="1168"/>
      <c r="S445" s="1168"/>
      <c r="T445" s="1169"/>
      <c r="U445" s="1166"/>
      <c r="V445" s="1168"/>
      <c r="W445" s="1168"/>
      <c r="X445" s="1166"/>
      <c r="Y445" s="1170"/>
      <c r="Z445" s="1171"/>
      <c r="AA445" s="1171"/>
      <c r="AB445" s="1171"/>
      <c r="AC445" s="1171"/>
      <c r="AD445" s="1171"/>
      <c r="AE445" s="1171"/>
      <c r="AF445" s="1172"/>
      <c r="AG445" s="1172"/>
      <c r="AH445" s="1173"/>
      <c r="AI445" s="1172"/>
      <c r="AJ445" s="456"/>
      <c r="AL445" s="1418">
        <f t="shared" si="7"/>
        <v>0</v>
      </c>
    </row>
    <row r="446" spans="2:38">
      <c r="B446" s="1166"/>
      <c r="C446" s="1166"/>
      <c r="D446" s="1174"/>
      <c r="E446" s="1175"/>
      <c r="F446" s="1176"/>
      <c r="G446" s="1165"/>
      <c r="H446" s="1166"/>
      <c r="I446" s="1166"/>
      <c r="J446" s="1167"/>
      <c r="K446" s="1167"/>
      <c r="L446" s="1167"/>
      <c r="M446" s="1167"/>
      <c r="N446" s="1167"/>
      <c r="O446" s="1167"/>
      <c r="P446" s="1167"/>
      <c r="Q446" s="1167"/>
      <c r="R446" s="1168"/>
      <c r="S446" s="1168"/>
      <c r="T446" s="1169"/>
      <c r="U446" s="1166"/>
      <c r="V446" s="1168"/>
      <c r="W446" s="1168"/>
      <c r="X446" s="1166"/>
      <c r="Y446" s="1170"/>
      <c r="Z446" s="1171"/>
      <c r="AA446" s="1171"/>
      <c r="AB446" s="1171"/>
      <c r="AC446" s="1171"/>
      <c r="AD446" s="1171"/>
      <c r="AE446" s="1171"/>
      <c r="AF446" s="1172"/>
      <c r="AG446" s="1172"/>
      <c r="AH446" s="1173"/>
      <c r="AI446" s="1172"/>
      <c r="AJ446" s="456"/>
      <c r="AL446" s="1418">
        <f t="shared" si="7"/>
        <v>0</v>
      </c>
    </row>
    <row r="447" spans="2:38">
      <c r="B447" s="1166"/>
      <c r="C447" s="1166"/>
      <c r="D447" s="1174"/>
      <c r="E447" s="1175"/>
      <c r="F447" s="1176"/>
      <c r="G447" s="1165"/>
      <c r="H447" s="1166"/>
      <c r="I447" s="1166"/>
      <c r="J447" s="1167"/>
      <c r="K447" s="1167"/>
      <c r="L447" s="1167"/>
      <c r="M447" s="1167"/>
      <c r="N447" s="1167"/>
      <c r="O447" s="1167"/>
      <c r="P447" s="1167"/>
      <c r="Q447" s="1167"/>
      <c r="R447" s="1168"/>
      <c r="S447" s="1168"/>
      <c r="T447" s="1169"/>
      <c r="U447" s="1166"/>
      <c r="V447" s="1168"/>
      <c r="W447" s="1168"/>
      <c r="X447" s="1166"/>
      <c r="Y447" s="1170"/>
      <c r="Z447" s="1171"/>
      <c r="AA447" s="1171"/>
      <c r="AB447" s="1171"/>
      <c r="AC447" s="1171"/>
      <c r="AD447" s="1171"/>
      <c r="AE447" s="1171"/>
      <c r="AF447" s="1172"/>
      <c r="AG447" s="1172"/>
      <c r="AH447" s="1173"/>
      <c r="AI447" s="1172"/>
      <c r="AJ447" s="456"/>
      <c r="AL447" s="1418">
        <f t="shared" si="7"/>
        <v>0</v>
      </c>
    </row>
    <row r="448" spans="2:38">
      <c r="B448" s="1166"/>
      <c r="C448" s="1166"/>
      <c r="D448" s="1174"/>
      <c r="E448" s="1175"/>
      <c r="F448" s="1176"/>
      <c r="G448" s="1165"/>
      <c r="H448" s="1166"/>
      <c r="I448" s="1166"/>
      <c r="J448" s="1167"/>
      <c r="K448" s="1167"/>
      <c r="L448" s="1167"/>
      <c r="M448" s="1167"/>
      <c r="N448" s="1167"/>
      <c r="O448" s="1167"/>
      <c r="P448" s="1167"/>
      <c r="Q448" s="1167"/>
      <c r="R448" s="1168"/>
      <c r="S448" s="1168"/>
      <c r="T448" s="1169"/>
      <c r="U448" s="1166"/>
      <c r="V448" s="1168"/>
      <c r="W448" s="1168"/>
      <c r="X448" s="1166"/>
      <c r="Y448" s="1170"/>
      <c r="Z448" s="1171"/>
      <c r="AA448" s="1171"/>
      <c r="AB448" s="1171"/>
      <c r="AC448" s="1171"/>
      <c r="AD448" s="1171"/>
      <c r="AE448" s="1171"/>
      <c r="AF448" s="1172"/>
      <c r="AG448" s="1172"/>
      <c r="AH448" s="1173"/>
      <c r="AI448" s="1172"/>
      <c r="AJ448" s="456"/>
      <c r="AL448" s="1418">
        <f t="shared" si="7"/>
        <v>0</v>
      </c>
    </row>
    <row r="449" spans="2:38">
      <c r="B449" s="1166"/>
      <c r="C449" s="1166"/>
      <c r="D449" s="1174"/>
      <c r="E449" s="1175"/>
      <c r="F449" s="1176"/>
      <c r="G449" s="1165"/>
      <c r="H449" s="1166"/>
      <c r="I449" s="1166"/>
      <c r="J449" s="1167"/>
      <c r="K449" s="1167"/>
      <c r="L449" s="1167"/>
      <c r="M449" s="1167"/>
      <c r="N449" s="1167"/>
      <c r="O449" s="1167"/>
      <c r="P449" s="1167"/>
      <c r="Q449" s="1167"/>
      <c r="R449" s="1168"/>
      <c r="S449" s="1168"/>
      <c r="T449" s="1169"/>
      <c r="U449" s="1166"/>
      <c r="V449" s="1168"/>
      <c r="W449" s="1168"/>
      <c r="X449" s="1166"/>
      <c r="Y449" s="1170"/>
      <c r="Z449" s="1171"/>
      <c r="AA449" s="1171"/>
      <c r="AB449" s="1171"/>
      <c r="AC449" s="1171"/>
      <c r="AD449" s="1171"/>
      <c r="AE449" s="1171"/>
      <c r="AF449" s="1172"/>
      <c r="AG449" s="1172"/>
      <c r="AH449" s="1173"/>
      <c r="AI449" s="1172"/>
      <c r="AJ449" s="456"/>
      <c r="AL449" s="1418">
        <f t="shared" si="7"/>
        <v>0</v>
      </c>
    </row>
    <row r="450" spans="2:38">
      <c r="B450" s="1166"/>
      <c r="C450" s="1166"/>
      <c r="D450" s="1174"/>
      <c r="E450" s="1175"/>
      <c r="F450" s="1176"/>
      <c r="G450" s="1165"/>
      <c r="H450" s="1166"/>
      <c r="I450" s="1166"/>
      <c r="J450" s="1167"/>
      <c r="K450" s="1167"/>
      <c r="L450" s="1167"/>
      <c r="M450" s="1167"/>
      <c r="N450" s="1167"/>
      <c r="O450" s="1167"/>
      <c r="P450" s="1167"/>
      <c r="Q450" s="1167"/>
      <c r="R450" s="1168"/>
      <c r="S450" s="1168"/>
      <c r="T450" s="1169"/>
      <c r="U450" s="1166"/>
      <c r="V450" s="1168"/>
      <c r="W450" s="1168"/>
      <c r="X450" s="1166"/>
      <c r="Y450" s="1170"/>
      <c r="Z450" s="1171"/>
      <c r="AA450" s="1171"/>
      <c r="AB450" s="1171"/>
      <c r="AC450" s="1171"/>
      <c r="AD450" s="1171"/>
      <c r="AE450" s="1171"/>
      <c r="AF450" s="1172"/>
      <c r="AG450" s="1172"/>
      <c r="AH450" s="1173"/>
      <c r="AI450" s="1172"/>
      <c r="AJ450" s="456"/>
      <c r="AL450" s="1418">
        <f t="shared" si="7"/>
        <v>0</v>
      </c>
    </row>
    <row r="451" spans="2:38">
      <c r="B451" s="1166"/>
      <c r="C451" s="1166"/>
      <c r="D451" s="1174"/>
      <c r="E451" s="1175"/>
      <c r="F451" s="1176"/>
      <c r="G451" s="1165"/>
      <c r="H451" s="1166"/>
      <c r="I451" s="1166"/>
      <c r="J451" s="1167"/>
      <c r="K451" s="1167"/>
      <c r="L451" s="1167"/>
      <c r="M451" s="1167"/>
      <c r="N451" s="1167"/>
      <c r="O451" s="1167"/>
      <c r="P451" s="1167"/>
      <c r="Q451" s="1167"/>
      <c r="R451" s="1168"/>
      <c r="S451" s="1168"/>
      <c r="T451" s="1169"/>
      <c r="U451" s="1166"/>
      <c r="V451" s="1168"/>
      <c r="W451" s="1168"/>
      <c r="X451" s="1166"/>
      <c r="Y451" s="1170"/>
      <c r="Z451" s="1171"/>
      <c r="AA451" s="1171"/>
      <c r="AB451" s="1171"/>
      <c r="AC451" s="1171"/>
      <c r="AD451" s="1171"/>
      <c r="AE451" s="1171"/>
      <c r="AF451" s="1172"/>
      <c r="AG451" s="1172"/>
      <c r="AH451" s="1173"/>
      <c r="AI451" s="1172"/>
      <c r="AJ451" s="456"/>
      <c r="AL451" s="1418">
        <f t="shared" si="7"/>
        <v>0</v>
      </c>
    </row>
    <row r="452" spans="2:38">
      <c r="B452" s="1166"/>
      <c r="C452" s="1166"/>
      <c r="D452" s="1174"/>
      <c r="E452" s="1175"/>
      <c r="F452" s="1176"/>
      <c r="G452" s="1165"/>
      <c r="H452" s="1166"/>
      <c r="I452" s="1166"/>
      <c r="J452" s="1167"/>
      <c r="K452" s="1167"/>
      <c r="L452" s="1167"/>
      <c r="M452" s="1167"/>
      <c r="N452" s="1167"/>
      <c r="O452" s="1167"/>
      <c r="P452" s="1167"/>
      <c r="Q452" s="1167"/>
      <c r="R452" s="1168"/>
      <c r="S452" s="1168"/>
      <c r="T452" s="1169"/>
      <c r="U452" s="1166"/>
      <c r="V452" s="1168"/>
      <c r="W452" s="1168"/>
      <c r="X452" s="1166"/>
      <c r="Y452" s="1170"/>
      <c r="Z452" s="1171"/>
      <c r="AA452" s="1171"/>
      <c r="AB452" s="1171"/>
      <c r="AC452" s="1171"/>
      <c r="AD452" s="1171"/>
      <c r="AE452" s="1171"/>
      <c r="AF452" s="1172"/>
      <c r="AG452" s="1172"/>
      <c r="AH452" s="1173"/>
      <c r="AI452" s="1172"/>
      <c r="AJ452" s="456"/>
      <c r="AL452" s="1418">
        <f t="shared" si="7"/>
        <v>0</v>
      </c>
    </row>
    <row r="453" spans="2:38">
      <c r="B453" s="1166"/>
      <c r="C453" s="1166"/>
      <c r="D453" s="1174"/>
      <c r="E453" s="1175"/>
      <c r="F453" s="1176"/>
      <c r="G453" s="1165"/>
      <c r="H453" s="1166"/>
      <c r="I453" s="1166"/>
      <c r="J453" s="1167"/>
      <c r="K453" s="1167"/>
      <c r="L453" s="1167"/>
      <c r="M453" s="1167"/>
      <c r="N453" s="1167"/>
      <c r="O453" s="1167"/>
      <c r="P453" s="1167"/>
      <c r="Q453" s="1167"/>
      <c r="R453" s="1168"/>
      <c r="S453" s="1168"/>
      <c r="T453" s="1169"/>
      <c r="U453" s="1166"/>
      <c r="V453" s="1168"/>
      <c r="W453" s="1168"/>
      <c r="X453" s="1166"/>
      <c r="Y453" s="1170"/>
      <c r="Z453" s="1171"/>
      <c r="AA453" s="1171"/>
      <c r="AB453" s="1171"/>
      <c r="AC453" s="1171"/>
      <c r="AD453" s="1171"/>
      <c r="AE453" s="1171"/>
      <c r="AF453" s="1172"/>
      <c r="AG453" s="1172"/>
      <c r="AH453" s="1173"/>
      <c r="AI453" s="1172"/>
      <c r="AJ453" s="456"/>
      <c r="AL453" s="1418">
        <f t="shared" si="7"/>
        <v>0</v>
      </c>
    </row>
    <row r="454" spans="2:38">
      <c r="B454" s="1166"/>
      <c r="C454" s="1166"/>
      <c r="D454" s="1174"/>
      <c r="E454" s="1175"/>
      <c r="F454" s="1176"/>
      <c r="G454" s="1165"/>
      <c r="H454" s="1166"/>
      <c r="I454" s="1166"/>
      <c r="J454" s="1167"/>
      <c r="K454" s="1167"/>
      <c r="L454" s="1167"/>
      <c r="M454" s="1167"/>
      <c r="N454" s="1167"/>
      <c r="O454" s="1167"/>
      <c r="P454" s="1167"/>
      <c r="Q454" s="1167"/>
      <c r="R454" s="1168"/>
      <c r="S454" s="1168"/>
      <c r="T454" s="1169"/>
      <c r="U454" s="1166"/>
      <c r="V454" s="1168"/>
      <c r="W454" s="1168"/>
      <c r="X454" s="1166"/>
      <c r="Y454" s="1170"/>
      <c r="Z454" s="1171"/>
      <c r="AA454" s="1171"/>
      <c r="AB454" s="1171"/>
      <c r="AC454" s="1171"/>
      <c r="AD454" s="1171"/>
      <c r="AE454" s="1171"/>
      <c r="AF454" s="1172"/>
      <c r="AG454" s="1172"/>
      <c r="AH454" s="1173"/>
      <c r="AI454" s="1172"/>
      <c r="AJ454" s="456"/>
      <c r="AL454" s="1418">
        <f t="shared" ref="AL454:AL517" si="8">IF(K454&gt;1,K454,J454)</f>
        <v>0</v>
      </c>
    </row>
    <row r="455" spans="2:38">
      <c r="B455" s="1166"/>
      <c r="C455" s="1166"/>
      <c r="D455" s="1174"/>
      <c r="E455" s="1175"/>
      <c r="F455" s="1176"/>
      <c r="G455" s="1165"/>
      <c r="H455" s="1166"/>
      <c r="I455" s="1166"/>
      <c r="J455" s="1167"/>
      <c r="K455" s="1167"/>
      <c r="L455" s="1167"/>
      <c r="M455" s="1167"/>
      <c r="N455" s="1167"/>
      <c r="O455" s="1167"/>
      <c r="P455" s="1167"/>
      <c r="Q455" s="1167"/>
      <c r="R455" s="1168"/>
      <c r="S455" s="1168"/>
      <c r="T455" s="1169"/>
      <c r="U455" s="1166"/>
      <c r="V455" s="1168"/>
      <c r="W455" s="1168"/>
      <c r="X455" s="1166"/>
      <c r="Y455" s="1170"/>
      <c r="Z455" s="1171"/>
      <c r="AA455" s="1171"/>
      <c r="AB455" s="1171"/>
      <c r="AC455" s="1171"/>
      <c r="AD455" s="1171"/>
      <c r="AE455" s="1171"/>
      <c r="AF455" s="1172"/>
      <c r="AG455" s="1172"/>
      <c r="AH455" s="1173"/>
      <c r="AI455" s="1172"/>
      <c r="AJ455" s="456"/>
      <c r="AL455" s="1418">
        <f t="shared" si="8"/>
        <v>0</v>
      </c>
    </row>
    <row r="456" spans="2:38">
      <c r="B456" s="1166"/>
      <c r="C456" s="1166"/>
      <c r="D456" s="1174"/>
      <c r="E456" s="1175"/>
      <c r="F456" s="1176"/>
      <c r="G456" s="1165"/>
      <c r="H456" s="1166"/>
      <c r="I456" s="1166"/>
      <c r="J456" s="1167"/>
      <c r="K456" s="1167"/>
      <c r="L456" s="1167"/>
      <c r="M456" s="1167"/>
      <c r="N456" s="1167"/>
      <c r="O456" s="1167"/>
      <c r="P456" s="1167"/>
      <c r="Q456" s="1167"/>
      <c r="R456" s="1168"/>
      <c r="S456" s="1168"/>
      <c r="T456" s="1169"/>
      <c r="U456" s="1166"/>
      <c r="V456" s="1168"/>
      <c r="W456" s="1168"/>
      <c r="X456" s="1166"/>
      <c r="Y456" s="1170"/>
      <c r="Z456" s="1171"/>
      <c r="AA456" s="1171"/>
      <c r="AB456" s="1171"/>
      <c r="AC456" s="1171"/>
      <c r="AD456" s="1171"/>
      <c r="AE456" s="1171"/>
      <c r="AF456" s="1172"/>
      <c r="AG456" s="1172"/>
      <c r="AH456" s="1173"/>
      <c r="AI456" s="1172"/>
      <c r="AJ456" s="456"/>
      <c r="AL456" s="1418">
        <f t="shared" si="8"/>
        <v>0</v>
      </c>
    </row>
    <row r="457" spans="2:38">
      <c r="B457" s="1166"/>
      <c r="C457" s="1166"/>
      <c r="D457" s="1174"/>
      <c r="E457" s="1175"/>
      <c r="F457" s="1176"/>
      <c r="G457" s="1165"/>
      <c r="H457" s="1166"/>
      <c r="I457" s="1166"/>
      <c r="J457" s="1167"/>
      <c r="K457" s="1167"/>
      <c r="L457" s="1167"/>
      <c r="M457" s="1167"/>
      <c r="N457" s="1167"/>
      <c r="O457" s="1167"/>
      <c r="P457" s="1167"/>
      <c r="Q457" s="1167"/>
      <c r="R457" s="1168"/>
      <c r="S457" s="1168"/>
      <c r="T457" s="1169"/>
      <c r="U457" s="1166"/>
      <c r="V457" s="1168"/>
      <c r="W457" s="1168"/>
      <c r="X457" s="1166"/>
      <c r="Y457" s="1170"/>
      <c r="Z457" s="1171"/>
      <c r="AA457" s="1171"/>
      <c r="AB457" s="1171"/>
      <c r="AC457" s="1171"/>
      <c r="AD457" s="1171"/>
      <c r="AE457" s="1171"/>
      <c r="AF457" s="1172"/>
      <c r="AG457" s="1172"/>
      <c r="AH457" s="1173"/>
      <c r="AI457" s="1172"/>
      <c r="AJ457" s="456"/>
      <c r="AL457" s="1418">
        <f t="shared" si="8"/>
        <v>0</v>
      </c>
    </row>
    <row r="458" spans="2:38">
      <c r="B458" s="1166"/>
      <c r="C458" s="1166"/>
      <c r="D458" s="1174"/>
      <c r="E458" s="1175"/>
      <c r="F458" s="1176"/>
      <c r="G458" s="1165"/>
      <c r="H458" s="1166"/>
      <c r="I458" s="1166"/>
      <c r="J458" s="1167"/>
      <c r="K458" s="1167"/>
      <c r="L458" s="1167"/>
      <c r="M458" s="1167"/>
      <c r="N458" s="1167"/>
      <c r="O458" s="1167"/>
      <c r="P458" s="1167"/>
      <c r="Q458" s="1167"/>
      <c r="R458" s="1168"/>
      <c r="S458" s="1168"/>
      <c r="T458" s="1169"/>
      <c r="U458" s="1166"/>
      <c r="V458" s="1168"/>
      <c r="W458" s="1168"/>
      <c r="X458" s="1166"/>
      <c r="Y458" s="1170"/>
      <c r="Z458" s="1171"/>
      <c r="AA458" s="1171"/>
      <c r="AB458" s="1171"/>
      <c r="AC458" s="1171"/>
      <c r="AD458" s="1171"/>
      <c r="AE458" s="1171"/>
      <c r="AF458" s="1172"/>
      <c r="AG458" s="1172"/>
      <c r="AH458" s="1173"/>
      <c r="AI458" s="1172"/>
      <c r="AJ458" s="456"/>
      <c r="AL458" s="1418">
        <f t="shared" si="8"/>
        <v>0</v>
      </c>
    </row>
    <row r="459" spans="2:38">
      <c r="B459" s="1166"/>
      <c r="C459" s="1166"/>
      <c r="D459" s="1174"/>
      <c r="E459" s="1175"/>
      <c r="F459" s="1176"/>
      <c r="G459" s="1165"/>
      <c r="H459" s="1166"/>
      <c r="I459" s="1166"/>
      <c r="J459" s="1167"/>
      <c r="K459" s="1167"/>
      <c r="L459" s="1167"/>
      <c r="M459" s="1167"/>
      <c r="N459" s="1167"/>
      <c r="O459" s="1167"/>
      <c r="P459" s="1167"/>
      <c r="Q459" s="1167"/>
      <c r="R459" s="1168"/>
      <c r="S459" s="1168"/>
      <c r="T459" s="1169"/>
      <c r="U459" s="1166"/>
      <c r="V459" s="1168"/>
      <c r="W459" s="1168"/>
      <c r="X459" s="1166"/>
      <c r="Y459" s="1170"/>
      <c r="Z459" s="1171"/>
      <c r="AA459" s="1171"/>
      <c r="AB459" s="1171"/>
      <c r="AC459" s="1171"/>
      <c r="AD459" s="1171"/>
      <c r="AE459" s="1171"/>
      <c r="AF459" s="1172"/>
      <c r="AG459" s="1172"/>
      <c r="AH459" s="1173"/>
      <c r="AI459" s="1172"/>
      <c r="AJ459" s="456"/>
      <c r="AL459" s="1418">
        <f t="shared" si="8"/>
        <v>0</v>
      </c>
    </row>
    <row r="460" spans="2:38">
      <c r="B460" s="1166"/>
      <c r="C460" s="1166"/>
      <c r="D460" s="1174"/>
      <c r="E460" s="1175"/>
      <c r="F460" s="1176"/>
      <c r="G460" s="1165"/>
      <c r="H460" s="1166"/>
      <c r="I460" s="1166"/>
      <c r="J460" s="1167"/>
      <c r="K460" s="1167"/>
      <c r="L460" s="1167"/>
      <c r="M460" s="1167"/>
      <c r="N460" s="1167"/>
      <c r="O460" s="1167"/>
      <c r="P460" s="1167"/>
      <c r="Q460" s="1167"/>
      <c r="R460" s="1168"/>
      <c r="S460" s="1168"/>
      <c r="T460" s="1169"/>
      <c r="U460" s="1166"/>
      <c r="V460" s="1168"/>
      <c r="W460" s="1168"/>
      <c r="X460" s="1166"/>
      <c r="Y460" s="1170"/>
      <c r="Z460" s="1171"/>
      <c r="AA460" s="1171"/>
      <c r="AB460" s="1171"/>
      <c r="AC460" s="1171"/>
      <c r="AD460" s="1171"/>
      <c r="AE460" s="1171"/>
      <c r="AF460" s="1172"/>
      <c r="AG460" s="1172"/>
      <c r="AH460" s="1173"/>
      <c r="AI460" s="1172"/>
      <c r="AJ460" s="456"/>
      <c r="AL460" s="1418">
        <f t="shared" si="8"/>
        <v>0</v>
      </c>
    </row>
    <row r="461" spans="2:38">
      <c r="B461" s="1166"/>
      <c r="C461" s="1166"/>
      <c r="D461" s="1174"/>
      <c r="E461" s="1175"/>
      <c r="F461" s="1176"/>
      <c r="G461" s="1165"/>
      <c r="H461" s="1166"/>
      <c r="I461" s="1166"/>
      <c r="J461" s="1167"/>
      <c r="K461" s="1167"/>
      <c r="L461" s="1167"/>
      <c r="M461" s="1167"/>
      <c r="N461" s="1167"/>
      <c r="O461" s="1167"/>
      <c r="P461" s="1167"/>
      <c r="Q461" s="1167"/>
      <c r="R461" s="1168"/>
      <c r="S461" s="1168"/>
      <c r="T461" s="1169"/>
      <c r="U461" s="1166"/>
      <c r="V461" s="1168"/>
      <c r="W461" s="1168"/>
      <c r="X461" s="1166"/>
      <c r="Y461" s="1170"/>
      <c r="Z461" s="1171"/>
      <c r="AA461" s="1171"/>
      <c r="AB461" s="1171"/>
      <c r="AC461" s="1171"/>
      <c r="AD461" s="1171"/>
      <c r="AE461" s="1171"/>
      <c r="AF461" s="1172"/>
      <c r="AG461" s="1172"/>
      <c r="AH461" s="1173"/>
      <c r="AI461" s="1172"/>
      <c r="AJ461" s="456"/>
      <c r="AL461" s="1418">
        <f t="shared" si="8"/>
        <v>0</v>
      </c>
    </row>
    <row r="462" spans="2:38">
      <c r="B462" s="1166"/>
      <c r="C462" s="1166"/>
      <c r="D462" s="1174"/>
      <c r="E462" s="1175"/>
      <c r="F462" s="1176"/>
      <c r="G462" s="1165"/>
      <c r="H462" s="1166"/>
      <c r="I462" s="1166"/>
      <c r="J462" s="1167"/>
      <c r="K462" s="1167"/>
      <c r="L462" s="1167"/>
      <c r="M462" s="1167"/>
      <c r="N462" s="1167"/>
      <c r="O462" s="1167"/>
      <c r="P462" s="1167"/>
      <c r="Q462" s="1167"/>
      <c r="R462" s="1168"/>
      <c r="S462" s="1168"/>
      <c r="T462" s="1169"/>
      <c r="U462" s="1166"/>
      <c r="V462" s="1168"/>
      <c r="W462" s="1168"/>
      <c r="X462" s="1166"/>
      <c r="Y462" s="1170"/>
      <c r="Z462" s="1171"/>
      <c r="AA462" s="1171"/>
      <c r="AB462" s="1171"/>
      <c r="AC462" s="1171"/>
      <c r="AD462" s="1171"/>
      <c r="AE462" s="1171"/>
      <c r="AF462" s="1172"/>
      <c r="AG462" s="1172"/>
      <c r="AH462" s="1173"/>
      <c r="AI462" s="1172"/>
      <c r="AJ462" s="456"/>
      <c r="AL462" s="1418">
        <f t="shared" si="8"/>
        <v>0</v>
      </c>
    </row>
    <row r="463" spans="2:38">
      <c r="B463" s="1166"/>
      <c r="C463" s="1166"/>
      <c r="D463" s="1174"/>
      <c r="E463" s="1175"/>
      <c r="F463" s="1176"/>
      <c r="G463" s="1165"/>
      <c r="H463" s="1166"/>
      <c r="I463" s="1166"/>
      <c r="J463" s="1167"/>
      <c r="K463" s="1167"/>
      <c r="L463" s="1167"/>
      <c r="M463" s="1167"/>
      <c r="N463" s="1167"/>
      <c r="O463" s="1167"/>
      <c r="P463" s="1167"/>
      <c r="Q463" s="1167"/>
      <c r="R463" s="1168"/>
      <c r="S463" s="1168"/>
      <c r="T463" s="1169"/>
      <c r="U463" s="1166"/>
      <c r="V463" s="1168"/>
      <c r="W463" s="1168"/>
      <c r="X463" s="1166"/>
      <c r="Y463" s="1170"/>
      <c r="Z463" s="1171"/>
      <c r="AA463" s="1171"/>
      <c r="AB463" s="1171"/>
      <c r="AC463" s="1171"/>
      <c r="AD463" s="1171"/>
      <c r="AE463" s="1171"/>
      <c r="AF463" s="1172"/>
      <c r="AG463" s="1172"/>
      <c r="AH463" s="1173"/>
      <c r="AI463" s="1172"/>
      <c r="AJ463" s="456"/>
      <c r="AL463" s="1418">
        <f t="shared" si="8"/>
        <v>0</v>
      </c>
    </row>
    <row r="464" spans="2:38">
      <c r="B464" s="1166"/>
      <c r="C464" s="1166"/>
      <c r="D464" s="1174"/>
      <c r="E464" s="1175"/>
      <c r="F464" s="1176"/>
      <c r="G464" s="1165"/>
      <c r="H464" s="1166"/>
      <c r="I464" s="1166"/>
      <c r="J464" s="1167"/>
      <c r="K464" s="1167"/>
      <c r="L464" s="1167"/>
      <c r="M464" s="1167"/>
      <c r="N464" s="1167"/>
      <c r="O464" s="1167"/>
      <c r="P464" s="1167"/>
      <c r="Q464" s="1167"/>
      <c r="R464" s="1168"/>
      <c r="S464" s="1168"/>
      <c r="T464" s="1169"/>
      <c r="U464" s="1166"/>
      <c r="V464" s="1168"/>
      <c r="W464" s="1168"/>
      <c r="X464" s="1166"/>
      <c r="Y464" s="1170"/>
      <c r="Z464" s="1171"/>
      <c r="AA464" s="1171"/>
      <c r="AB464" s="1171"/>
      <c r="AC464" s="1171"/>
      <c r="AD464" s="1171"/>
      <c r="AE464" s="1171"/>
      <c r="AF464" s="1172"/>
      <c r="AG464" s="1172"/>
      <c r="AH464" s="1173"/>
      <c r="AI464" s="1172"/>
      <c r="AJ464" s="456"/>
      <c r="AL464" s="1418">
        <f t="shared" si="8"/>
        <v>0</v>
      </c>
    </row>
    <row r="465" spans="2:38">
      <c r="B465" s="1166"/>
      <c r="C465" s="1166"/>
      <c r="D465" s="1174"/>
      <c r="E465" s="1175"/>
      <c r="F465" s="1176"/>
      <c r="G465" s="1165"/>
      <c r="H465" s="1166"/>
      <c r="I465" s="1166"/>
      <c r="J465" s="1167"/>
      <c r="K465" s="1167"/>
      <c r="L465" s="1167"/>
      <c r="M465" s="1167"/>
      <c r="N465" s="1167"/>
      <c r="O465" s="1167"/>
      <c r="P465" s="1167"/>
      <c r="Q465" s="1167"/>
      <c r="R465" s="1168"/>
      <c r="S465" s="1168"/>
      <c r="T465" s="1169"/>
      <c r="U465" s="1166"/>
      <c r="V465" s="1168"/>
      <c r="W465" s="1168"/>
      <c r="X465" s="1166"/>
      <c r="Y465" s="1170"/>
      <c r="Z465" s="1171"/>
      <c r="AA465" s="1171"/>
      <c r="AB465" s="1171"/>
      <c r="AC465" s="1171"/>
      <c r="AD465" s="1171"/>
      <c r="AE465" s="1171"/>
      <c r="AF465" s="1172"/>
      <c r="AG465" s="1172"/>
      <c r="AH465" s="1173"/>
      <c r="AI465" s="1172"/>
      <c r="AJ465" s="456"/>
      <c r="AL465" s="1418">
        <f t="shared" si="8"/>
        <v>0</v>
      </c>
    </row>
    <row r="466" spans="2:38">
      <c r="B466" s="1166"/>
      <c r="C466" s="1166"/>
      <c r="D466" s="1174"/>
      <c r="E466" s="1175"/>
      <c r="F466" s="1176"/>
      <c r="G466" s="1165"/>
      <c r="H466" s="1166"/>
      <c r="I466" s="1166"/>
      <c r="J466" s="1167"/>
      <c r="K466" s="1167"/>
      <c r="L466" s="1167"/>
      <c r="M466" s="1167"/>
      <c r="N466" s="1167"/>
      <c r="O466" s="1167"/>
      <c r="P466" s="1167"/>
      <c r="Q466" s="1167"/>
      <c r="R466" s="1168"/>
      <c r="S466" s="1168"/>
      <c r="T466" s="1169"/>
      <c r="U466" s="1166"/>
      <c r="V466" s="1168"/>
      <c r="W466" s="1168"/>
      <c r="X466" s="1166"/>
      <c r="Y466" s="1170"/>
      <c r="Z466" s="1171"/>
      <c r="AA466" s="1171"/>
      <c r="AB466" s="1171"/>
      <c r="AC466" s="1171"/>
      <c r="AD466" s="1171"/>
      <c r="AE466" s="1171"/>
      <c r="AF466" s="1172"/>
      <c r="AG466" s="1172"/>
      <c r="AH466" s="1173"/>
      <c r="AI466" s="1172"/>
      <c r="AJ466" s="456"/>
      <c r="AL466" s="1418">
        <f t="shared" si="8"/>
        <v>0</v>
      </c>
    </row>
    <row r="467" spans="2:38">
      <c r="B467" s="1166"/>
      <c r="C467" s="1166"/>
      <c r="D467" s="1174"/>
      <c r="E467" s="1175"/>
      <c r="F467" s="1176"/>
      <c r="G467" s="1165"/>
      <c r="H467" s="1166"/>
      <c r="I467" s="1166"/>
      <c r="J467" s="1167"/>
      <c r="K467" s="1167"/>
      <c r="L467" s="1167"/>
      <c r="M467" s="1167"/>
      <c r="N467" s="1167"/>
      <c r="O467" s="1167"/>
      <c r="P467" s="1167"/>
      <c r="Q467" s="1167"/>
      <c r="R467" s="1168"/>
      <c r="S467" s="1168"/>
      <c r="T467" s="1169"/>
      <c r="U467" s="1166"/>
      <c r="V467" s="1168"/>
      <c r="W467" s="1168"/>
      <c r="X467" s="1166"/>
      <c r="Y467" s="1170"/>
      <c r="Z467" s="1171"/>
      <c r="AA467" s="1171"/>
      <c r="AB467" s="1171"/>
      <c r="AC467" s="1171"/>
      <c r="AD467" s="1171"/>
      <c r="AE467" s="1171"/>
      <c r="AF467" s="1172"/>
      <c r="AG467" s="1172"/>
      <c r="AH467" s="1173"/>
      <c r="AI467" s="1172"/>
      <c r="AJ467" s="456"/>
      <c r="AL467" s="1418">
        <f t="shared" si="8"/>
        <v>0</v>
      </c>
    </row>
    <row r="468" spans="2:38">
      <c r="B468" s="1166"/>
      <c r="C468" s="1166"/>
      <c r="D468" s="1174"/>
      <c r="E468" s="1175"/>
      <c r="F468" s="1176"/>
      <c r="G468" s="1165"/>
      <c r="H468" s="1166"/>
      <c r="I468" s="1166"/>
      <c r="J468" s="1167"/>
      <c r="K468" s="1167"/>
      <c r="L468" s="1167"/>
      <c r="M468" s="1167"/>
      <c r="N468" s="1167"/>
      <c r="O468" s="1167"/>
      <c r="P468" s="1167"/>
      <c r="Q468" s="1167"/>
      <c r="R468" s="1168"/>
      <c r="S468" s="1168"/>
      <c r="T468" s="1169"/>
      <c r="U468" s="1166"/>
      <c r="V468" s="1168"/>
      <c r="W468" s="1168"/>
      <c r="X468" s="1166"/>
      <c r="Y468" s="1170"/>
      <c r="Z468" s="1171"/>
      <c r="AA468" s="1171"/>
      <c r="AB468" s="1171"/>
      <c r="AC468" s="1171"/>
      <c r="AD468" s="1171"/>
      <c r="AE468" s="1171"/>
      <c r="AF468" s="1172"/>
      <c r="AG468" s="1172"/>
      <c r="AH468" s="1173"/>
      <c r="AI468" s="1172"/>
      <c r="AJ468" s="456"/>
      <c r="AL468" s="1418">
        <f t="shared" si="8"/>
        <v>0</v>
      </c>
    </row>
    <row r="469" spans="2:38">
      <c r="B469" s="1166"/>
      <c r="C469" s="1166"/>
      <c r="D469" s="1174"/>
      <c r="E469" s="1175"/>
      <c r="F469" s="1176"/>
      <c r="G469" s="1165"/>
      <c r="H469" s="1166"/>
      <c r="I469" s="1166"/>
      <c r="J469" s="1167"/>
      <c r="K469" s="1167"/>
      <c r="L469" s="1167"/>
      <c r="M469" s="1167"/>
      <c r="N469" s="1167"/>
      <c r="O469" s="1167"/>
      <c r="P469" s="1167"/>
      <c r="Q469" s="1167"/>
      <c r="R469" s="1168"/>
      <c r="S469" s="1168"/>
      <c r="T469" s="1169"/>
      <c r="U469" s="1166"/>
      <c r="V469" s="1168"/>
      <c r="W469" s="1168"/>
      <c r="X469" s="1166"/>
      <c r="Y469" s="1170"/>
      <c r="Z469" s="1171"/>
      <c r="AA469" s="1171"/>
      <c r="AB469" s="1171"/>
      <c r="AC469" s="1171"/>
      <c r="AD469" s="1171"/>
      <c r="AE469" s="1171"/>
      <c r="AF469" s="1172"/>
      <c r="AG469" s="1172"/>
      <c r="AH469" s="1173"/>
      <c r="AI469" s="1172"/>
      <c r="AJ469" s="456"/>
      <c r="AL469" s="1418">
        <f t="shared" si="8"/>
        <v>0</v>
      </c>
    </row>
    <row r="470" spans="2:38">
      <c r="B470" s="1166"/>
      <c r="C470" s="1166"/>
      <c r="D470" s="1174"/>
      <c r="E470" s="1175"/>
      <c r="F470" s="1176"/>
      <c r="G470" s="1165"/>
      <c r="H470" s="1166"/>
      <c r="I470" s="1166"/>
      <c r="J470" s="1167"/>
      <c r="K470" s="1167"/>
      <c r="L470" s="1167"/>
      <c r="M470" s="1167"/>
      <c r="N470" s="1167"/>
      <c r="O470" s="1167"/>
      <c r="P470" s="1167"/>
      <c r="Q470" s="1167"/>
      <c r="R470" s="1168"/>
      <c r="S470" s="1168"/>
      <c r="T470" s="1169"/>
      <c r="U470" s="1166"/>
      <c r="V470" s="1168"/>
      <c r="W470" s="1168"/>
      <c r="X470" s="1166"/>
      <c r="Y470" s="1170"/>
      <c r="Z470" s="1171"/>
      <c r="AA470" s="1171"/>
      <c r="AB470" s="1171"/>
      <c r="AC470" s="1171"/>
      <c r="AD470" s="1171"/>
      <c r="AE470" s="1171"/>
      <c r="AF470" s="1172"/>
      <c r="AG470" s="1172"/>
      <c r="AH470" s="1173"/>
      <c r="AI470" s="1172"/>
      <c r="AJ470" s="456"/>
      <c r="AL470" s="1418">
        <f t="shared" si="8"/>
        <v>0</v>
      </c>
    </row>
    <row r="471" spans="2:38">
      <c r="B471" s="1166"/>
      <c r="C471" s="1166"/>
      <c r="D471" s="1174"/>
      <c r="E471" s="1175"/>
      <c r="F471" s="1176"/>
      <c r="G471" s="1165"/>
      <c r="H471" s="1166"/>
      <c r="I471" s="1166"/>
      <c r="J471" s="1167"/>
      <c r="K471" s="1167"/>
      <c r="L471" s="1167"/>
      <c r="M471" s="1167"/>
      <c r="N471" s="1167"/>
      <c r="O471" s="1167"/>
      <c r="P471" s="1167"/>
      <c r="Q471" s="1167"/>
      <c r="R471" s="1168"/>
      <c r="S471" s="1168"/>
      <c r="T471" s="1169"/>
      <c r="U471" s="1166"/>
      <c r="V471" s="1168"/>
      <c r="W471" s="1168"/>
      <c r="X471" s="1166"/>
      <c r="Y471" s="1170"/>
      <c r="Z471" s="1171"/>
      <c r="AA471" s="1171"/>
      <c r="AB471" s="1171"/>
      <c r="AC471" s="1171"/>
      <c r="AD471" s="1171"/>
      <c r="AE471" s="1171"/>
      <c r="AF471" s="1172"/>
      <c r="AG471" s="1172"/>
      <c r="AH471" s="1173"/>
      <c r="AI471" s="1172"/>
      <c r="AJ471" s="456"/>
      <c r="AL471" s="1418">
        <f t="shared" si="8"/>
        <v>0</v>
      </c>
    </row>
    <row r="472" spans="2:38">
      <c r="B472" s="1166"/>
      <c r="C472" s="1166"/>
      <c r="D472" s="1174"/>
      <c r="E472" s="1175"/>
      <c r="F472" s="1176"/>
      <c r="G472" s="1165"/>
      <c r="H472" s="1166"/>
      <c r="I472" s="1166"/>
      <c r="J472" s="1167"/>
      <c r="K472" s="1167"/>
      <c r="L472" s="1167"/>
      <c r="M472" s="1167"/>
      <c r="N472" s="1167"/>
      <c r="O472" s="1167"/>
      <c r="P472" s="1167"/>
      <c r="Q472" s="1167"/>
      <c r="R472" s="1168"/>
      <c r="S472" s="1168"/>
      <c r="T472" s="1169"/>
      <c r="U472" s="1166"/>
      <c r="V472" s="1168"/>
      <c r="W472" s="1168"/>
      <c r="X472" s="1166"/>
      <c r="Y472" s="1170"/>
      <c r="Z472" s="1171"/>
      <c r="AA472" s="1171"/>
      <c r="AB472" s="1171"/>
      <c r="AC472" s="1171"/>
      <c r="AD472" s="1171"/>
      <c r="AE472" s="1171"/>
      <c r="AF472" s="1172"/>
      <c r="AG472" s="1172"/>
      <c r="AH472" s="1173"/>
      <c r="AI472" s="1172"/>
      <c r="AJ472" s="456"/>
      <c r="AL472" s="1418">
        <f t="shared" si="8"/>
        <v>0</v>
      </c>
    </row>
    <row r="473" spans="2:38">
      <c r="B473" s="1166"/>
      <c r="C473" s="1166"/>
      <c r="D473" s="1174"/>
      <c r="E473" s="1175"/>
      <c r="F473" s="1176"/>
      <c r="G473" s="1165"/>
      <c r="H473" s="1166"/>
      <c r="I473" s="1166"/>
      <c r="J473" s="1167"/>
      <c r="K473" s="1167"/>
      <c r="L473" s="1167"/>
      <c r="M473" s="1167"/>
      <c r="N473" s="1167"/>
      <c r="O473" s="1167"/>
      <c r="P473" s="1167"/>
      <c r="Q473" s="1167"/>
      <c r="R473" s="1168"/>
      <c r="S473" s="1168"/>
      <c r="T473" s="1169"/>
      <c r="U473" s="1166"/>
      <c r="V473" s="1168"/>
      <c r="W473" s="1168"/>
      <c r="X473" s="1166"/>
      <c r="Y473" s="1170"/>
      <c r="Z473" s="1171"/>
      <c r="AA473" s="1171"/>
      <c r="AB473" s="1171"/>
      <c r="AC473" s="1171"/>
      <c r="AD473" s="1171"/>
      <c r="AE473" s="1171"/>
      <c r="AF473" s="1172"/>
      <c r="AG473" s="1172"/>
      <c r="AH473" s="1173"/>
      <c r="AI473" s="1172"/>
      <c r="AJ473" s="456"/>
      <c r="AL473" s="1418">
        <f t="shared" si="8"/>
        <v>0</v>
      </c>
    </row>
    <row r="474" spans="2:38">
      <c r="B474" s="1166"/>
      <c r="C474" s="1166"/>
      <c r="D474" s="1174"/>
      <c r="E474" s="1175"/>
      <c r="F474" s="1176"/>
      <c r="G474" s="1165"/>
      <c r="H474" s="1166"/>
      <c r="I474" s="1166"/>
      <c r="J474" s="1167"/>
      <c r="K474" s="1167"/>
      <c r="L474" s="1167"/>
      <c r="M474" s="1167"/>
      <c r="N474" s="1167"/>
      <c r="O474" s="1167"/>
      <c r="P474" s="1167"/>
      <c r="Q474" s="1167"/>
      <c r="R474" s="1168"/>
      <c r="S474" s="1168"/>
      <c r="T474" s="1169"/>
      <c r="U474" s="1166"/>
      <c r="V474" s="1168"/>
      <c r="W474" s="1168"/>
      <c r="X474" s="1166"/>
      <c r="Y474" s="1170"/>
      <c r="Z474" s="1171"/>
      <c r="AA474" s="1171"/>
      <c r="AB474" s="1171"/>
      <c r="AC474" s="1171"/>
      <c r="AD474" s="1171"/>
      <c r="AE474" s="1171"/>
      <c r="AF474" s="1172"/>
      <c r="AG474" s="1172"/>
      <c r="AH474" s="1173"/>
      <c r="AI474" s="1172"/>
      <c r="AJ474" s="456"/>
      <c r="AL474" s="1418">
        <f t="shared" si="8"/>
        <v>0</v>
      </c>
    </row>
    <row r="475" spans="2:38">
      <c r="B475" s="1166"/>
      <c r="C475" s="1166"/>
      <c r="D475" s="1174"/>
      <c r="E475" s="1175"/>
      <c r="F475" s="1176"/>
      <c r="G475" s="1165"/>
      <c r="H475" s="1166"/>
      <c r="I475" s="1166"/>
      <c r="J475" s="1167"/>
      <c r="K475" s="1167"/>
      <c r="L475" s="1167"/>
      <c r="M475" s="1167"/>
      <c r="N475" s="1167"/>
      <c r="O475" s="1167"/>
      <c r="P475" s="1167"/>
      <c r="Q475" s="1167"/>
      <c r="R475" s="1168"/>
      <c r="S475" s="1168"/>
      <c r="T475" s="1169"/>
      <c r="U475" s="1166"/>
      <c r="V475" s="1168"/>
      <c r="W475" s="1168"/>
      <c r="X475" s="1166"/>
      <c r="Y475" s="1170"/>
      <c r="Z475" s="1171"/>
      <c r="AA475" s="1171"/>
      <c r="AB475" s="1171"/>
      <c r="AC475" s="1171"/>
      <c r="AD475" s="1171"/>
      <c r="AE475" s="1171"/>
      <c r="AF475" s="1172"/>
      <c r="AG475" s="1172"/>
      <c r="AH475" s="1173"/>
      <c r="AI475" s="1172"/>
      <c r="AJ475" s="456"/>
      <c r="AL475" s="1418">
        <f t="shared" si="8"/>
        <v>0</v>
      </c>
    </row>
    <row r="476" spans="2:38">
      <c r="B476" s="1166"/>
      <c r="C476" s="1166"/>
      <c r="D476" s="1174"/>
      <c r="E476" s="1175"/>
      <c r="F476" s="1176"/>
      <c r="G476" s="1165"/>
      <c r="H476" s="1166"/>
      <c r="I476" s="1166"/>
      <c r="J476" s="1167"/>
      <c r="K476" s="1167"/>
      <c r="L476" s="1167"/>
      <c r="M476" s="1167"/>
      <c r="N476" s="1167"/>
      <c r="O476" s="1167"/>
      <c r="P476" s="1167"/>
      <c r="Q476" s="1167"/>
      <c r="R476" s="1168"/>
      <c r="S476" s="1168"/>
      <c r="T476" s="1169"/>
      <c r="U476" s="1166"/>
      <c r="V476" s="1168"/>
      <c r="W476" s="1168"/>
      <c r="X476" s="1166"/>
      <c r="Y476" s="1170"/>
      <c r="Z476" s="1171"/>
      <c r="AA476" s="1171"/>
      <c r="AB476" s="1171"/>
      <c r="AC476" s="1171"/>
      <c r="AD476" s="1171"/>
      <c r="AE476" s="1171"/>
      <c r="AF476" s="1172"/>
      <c r="AG476" s="1172"/>
      <c r="AH476" s="1173"/>
      <c r="AI476" s="1172"/>
      <c r="AJ476" s="456"/>
      <c r="AL476" s="1418">
        <f t="shared" si="8"/>
        <v>0</v>
      </c>
    </row>
    <row r="477" spans="2:38">
      <c r="B477" s="1166"/>
      <c r="C477" s="1166"/>
      <c r="D477" s="1174"/>
      <c r="E477" s="1175"/>
      <c r="F477" s="1176"/>
      <c r="G477" s="1165"/>
      <c r="H477" s="1166"/>
      <c r="I477" s="1166"/>
      <c r="J477" s="1167"/>
      <c r="K477" s="1167"/>
      <c r="L477" s="1167"/>
      <c r="M477" s="1167"/>
      <c r="N477" s="1167"/>
      <c r="O477" s="1167"/>
      <c r="P477" s="1167"/>
      <c r="Q477" s="1167"/>
      <c r="R477" s="1168"/>
      <c r="S477" s="1168"/>
      <c r="T477" s="1169"/>
      <c r="U477" s="1166"/>
      <c r="V477" s="1168"/>
      <c r="W477" s="1168"/>
      <c r="X477" s="1166"/>
      <c r="Y477" s="1170"/>
      <c r="Z477" s="1171"/>
      <c r="AA477" s="1171"/>
      <c r="AB477" s="1171"/>
      <c r="AC477" s="1171"/>
      <c r="AD477" s="1171"/>
      <c r="AE477" s="1171"/>
      <c r="AF477" s="1172"/>
      <c r="AG477" s="1172"/>
      <c r="AH477" s="1173"/>
      <c r="AI477" s="1172"/>
      <c r="AJ477" s="456"/>
      <c r="AL477" s="1418">
        <f t="shared" si="8"/>
        <v>0</v>
      </c>
    </row>
    <row r="478" spans="2:38">
      <c r="B478" s="1166"/>
      <c r="C478" s="1166"/>
      <c r="D478" s="1174"/>
      <c r="E478" s="1175"/>
      <c r="F478" s="1176"/>
      <c r="G478" s="1165"/>
      <c r="H478" s="1166"/>
      <c r="I478" s="1166"/>
      <c r="J478" s="1167"/>
      <c r="K478" s="1167"/>
      <c r="L478" s="1167"/>
      <c r="M478" s="1167"/>
      <c r="N478" s="1167"/>
      <c r="O478" s="1167"/>
      <c r="P478" s="1167"/>
      <c r="Q478" s="1167"/>
      <c r="R478" s="1168"/>
      <c r="S478" s="1168"/>
      <c r="T478" s="1169"/>
      <c r="U478" s="1166"/>
      <c r="V478" s="1168"/>
      <c r="W478" s="1168"/>
      <c r="X478" s="1166"/>
      <c r="Y478" s="1170"/>
      <c r="Z478" s="1171"/>
      <c r="AA478" s="1171"/>
      <c r="AB478" s="1171"/>
      <c r="AC478" s="1171"/>
      <c r="AD478" s="1171"/>
      <c r="AE478" s="1171"/>
      <c r="AF478" s="1172"/>
      <c r="AG478" s="1172"/>
      <c r="AH478" s="1173"/>
      <c r="AI478" s="1172"/>
      <c r="AJ478" s="456"/>
      <c r="AL478" s="1418">
        <f t="shared" si="8"/>
        <v>0</v>
      </c>
    </row>
    <row r="479" spans="2:38">
      <c r="B479" s="1166"/>
      <c r="C479" s="1166"/>
      <c r="D479" s="1174"/>
      <c r="E479" s="1175"/>
      <c r="F479" s="1176"/>
      <c r="G479" s="1165"/>
      <c r="H479" s="1166"/>
      <c r="I479" s="1166"/>
      <c r="J479" s="1167"/>
      <c r="K479" s="1167"/>
      <c r="L479" s="1167"/>
      <c r="M479" s="1167"/>
      <c r="N479" s="1167"/>
      <c r="O479" s="1167"/>
      <c r="P479" s="1167"/>
      <c r="Q479" s="1167"/>
      <c r="R479" s="1168"/>
      <c r="S479" s="1168"/>
      <c r="T479" s="1169"/>
      <c r="U479" s="1166"/>
      <c r="V479" s="1168"/>
      <c r="W479" s="1168"/>
      <c r="X479" s="1166"/>
      <c r="Y479" s="1170"/>
      <c r="Z479" s="1171"/>
      <c r="AA479" s="1171"/>
      <c r="AB479" s="1171"/>
      <c r="AC479" s="1171"/>
      <c r="AD479" s="1171"/>
      <c r="AE479" s="1171"/>
      <c r="AF479" s="1172"/>
      <c r="AG479" s="1172"/>
      <c r="AH479" s="1173"/>
      <c r="AI479" s="1172"/>
      <c r="AJ479" s="456"/>
      <c r="AL479" s="1418">
        <f t="shared" si="8"/>
        <v>0</v>
      </c>
    </row>
    <row r="480" spans="2:38">
      <c r="B480" s="1166"/>
      <c r="C480" s="1166"/>
      <c r="D480" s="1174"/>
      <c r="E480" s="1175"/>
      <c r="F480" s="1176"/>
      <c r="G480" s="1165"/>
      <c r="H480" s="1166"/>
      <c r="I480" s="1166"/>
      <c r="J480" s="1167"/>
      <c r="K480" s="1167"/>
      <c r="L480" s="1167"/>
      <c r="M480" s="1167"/>
      <c r="N480" s="1167"/>
      <c r="O480" s="1167"/>
      <c r="P480" s="1167"/>
      <c r="Q480" s="1167"/>
      <c r="R480" s="1168"/>
      <c r="S480" s="1168"/>
      <c r="T480" s="1169"/>
      <c r="U480" s="1166"/>
      <c r="V480" s="1168"/>
      <c r="W480" s="1168"/>
      <c r="X480" s="1166"/>
      <c r="Y480" s="1170"/>
      <c r="Z480" s="1171"/>
      <c r="AA480" s="1171"/>
      <c r="AB480" s="1171"/>
      <c r="AC480" s="1171"/>
      <c r="AD480" s="1171"/>
      <c r="AE480" s="1171"/>
      <c r="AF480" s="1172"/>
      <c r="AG480" s="1172"/>
      <c r="AH480" s="1173"/>
      <c r="AI480" s="1172"/>
      <c r="AJ480" s="456"/>
      <c r="AL480" s="1418">
        <f t="shared" si="8"/>
        <v>0</v>
      </c>
    </row>
    <row r="481" spans="2:38">
      <c r="B481" s="1166"/>
      <c r="C481" s="1166"/>
      <c r="D481" s="1174"/>
      <c r="E481" s="1175"/>
      <c r="F481" s="1176"/>
      <c r="G481" s="1165"/>
      <c r="H481" s="1166"/>
      <c r="I481" s="1166"/>
      <c r="J481" s="1167"/>
      <c r="K481" s="1167"/>
      <c r="L481" s="1167"/>
      <c r="M481" s="1167"/>
      <c r="N481" s="1167"/>
      <c r="O481" s="1167"/>
      <c r="P481" s="1167"/>
      <c r="Q481" s="1167"/>
      <c r="R481" s="1168"/>
      <c r="S481" s="1168"/>
      <c r="T481" s="1169"/>
      <c r="U481" s="1166"/>
      <c r="V481" s="1168"/>
      <c r="W481" s="1168"/>
      <c r="X481" s="1166"/>
      <c r="Y481" s="1170"/>
      <c r="Z481" s="1171"/>
      <c r="AA481" s="1171"/>
      <c r="AB481" s="1171"/>
      <c r="AC481" s="1171"/>
      <c r="AD481" s="1171"/>
      <c r="AE481" s="1171"/>
      <c r="AF481" s="1172"/>
      <c r="AG481" s="1172"/>
      <c r="AH481" s="1173"/>
      <c r="AI481" s="1172"/>
      <c r="AJ481" s="456"/>
      <c r="AL481" s="1418">
        <f t="shared" si="8"/>
        <v>0</v>
      </c>
    </row>
    <row r="482" spans="2:38">
      <c r="B482" s="1166"/>
      <c r="C482" s="1166"/>
      <c r="D482" s="1174"/>
      <c r="E482" s="1175"/>
      <c r="F482" s="1176"/>
      <c r="G482" s="1165"/>
      <c r="H482" s="1166"/>
      <c r="I482" s="1166"/>
      <c r="J482" s="1167"/>
      <c r="K482" s="1167"/>
      <c r="L482" s="1167"/>
      <c r="M482" s="1167"/>
      <c r="N482" s="1167"/>
      <c r="O482" s="1167"/>
      <c r="P482" s="1167"/>
      <c r="Q482" s="1167"/>
      <c r="R482" s="1168"/>
      <c r="S482" s="1168"/>
      <c r="T482" s="1169"/>
      <c r="U482" s="1166"/>
      <c r="V482" s="1168"/>
      <c r="W482" s="1168"/>
      <c r="X482" s="1166"/>
      <c r="Y482" s="1170"/>
      <c r="Z482" s="1171"/>
      <c r="AA482" s="1171"/>
      <c r="AB482" s="1171"/>
      <c r="AC482" s="1171"/>
      <c r="AD482" s="1171"/>
      <c r="AE482" s="1171"/>
      <c r="AF482" s="1172"/>
      <c r="AG482" s="1172"/>
      <c r="AH482" s="1173"/>
      <c r="AI482" s="1172"/>
      <c r="AJ482" s="456"/>
      <c r="AL482" s="1418">
        <f t="shared" si="8"/>
        <v>0</v>
      </c>
    </row>
    <row r="483" spans="2:38">
      <c r="B483" s="1166"/>
      <c r="C483" s="1166"/>
      <c r="D483" s="1174"/>
      <c r="E483" s="1175"/>
      <c r="F483" s="1176"/>
      <c r="G483" s="1165"/>
      <c r="H483" s="1166"/>
      <c r="I483" s="1166"/>
      <c r="J483" s="1167"/>
      <c r="K483" s="1167"/>
      <c r="L483" s="1167"/>
      <c r="M483" s="1167"/>
      <c r="N483" s="1167"/>
      <c r="O483" s="1167"/>
      <c r="P483" s="1167"/>
      <c r="Q483" s="1167"/>
      <c r="R483" s="1168"/>
      <c r="S483" s="1168"/>
      <c r="T483" s="1169"/>
      <c r="U483" s="1166"/>
      <c r="V483" s="1168"/>
      <c r="W483" s="1168"/>
      <c r="X483" s="1166"/>
      <c r="Y483" s="1170"/>
      <c r="Z483" s="1171"/>
      <c r="AA483" s="1171"/>
      <c r="AB483" s="1171"/>
      <c r="AC483" s="1171"/>
      <c r="AD483" s="1171"/>
      <c r="AE483" s="1171"/>
      <c r="AF483" s="1172"/>
      <c r="AG483" s="1172"/>
      <c r="AH483" s="1173"/>
      <c r="AI483" s="1172"/>
      <c r="AJ483" s="456"/>
      <c r="AL483" s="1418">
        <f t="shared" si="8"/>
        <v>0</v>
      </c>
    </row>
    <row r="484" spans="2:38">
      <c r="B484" s="1166"/>
      <c r="C484" s="1166"/>
      <c r="D484" s="1174"/>
      <c r="E484" s="1175"/>
      <c r="F484" s="1176"/>
      <c r="G484" s="1165"/>
      <c r="H484" s="1166"/>
      <c r="I484" s="1166"/>
      <c r="J484" s="1167"/>
      <c r="K484" s="1167"/>
      <c r="L484" s="1167"/>
      <c r="M484" s="1167"/>
      <c r="N484" s="1167"/>
      <c r="O484" s="1167"/>
      <c r="P484" s="1167"/>
      <c r="Q484" s="1167"/>
      <c r="R484" s="1168"/>
      <c r="S484" s="1168"/>
      <c r="T484" s="1169"/>
      <c r="U484" s="1166"/>
      <c r="V484" s="1168"/>
      <c r="W484" s="1168"/>
      <c r="X484" s="1166"/>
      <c r="Y484" s="1170"/>
      <c r="Z484" s="1171"/>
      <c r="AA484" s="1171"/>
      <c r="AB484" s="1171"/>
      <c r="AC484" s="1171"/>
      <c r="AD484" s="1171"/>
      <c r="AE484" s="1171"/>
      <c r="AF484" s="1172"/>
      <c r="AG484" s="1172"/>
      <c r="AH484" s="1173"/>
      <c r="AI484" s="1172"/>
      <c r="AJ484" s="456"/>
      <c r="AL484" s="1418">
        <f t="shared" si="8"/>
        <v>0</v>
      </c>
    </row>
    <row r="485" spans="2:38">
      <c r="B485" s="1166"/>
      <c r="C485" s="1166"/>
      <c r="D485" s="1174"/>
      <c r="E485" s="1175"/>
      <c r="F485" s="1176"/>
      <c r="G485" s="1165"/>
      <c r="H485" s="1166"/>
      <c r="I485" s="1166"/>
      <c r="J485" s="1167"/>
      <c r="K485" s="1167"/>
      <c r="L485" s="1167"/>
      <c r="M485" s="1167"/>
      <c r="N485" s="1167"/>
      <c r="O485" s="1167"/>
      <c r="P485" s="1167"/>
      <c r="Q485" s="1167"/>
      <c r="R485" s="1168"/>
      <c r="S485" s="1168"/>
      <c r="T485" s="1169"/>
      <c r="U485" s="1166"/>
      <c r="V485" s="1168"/>
      <c r="W485" s="1168"/>
      <c r="X485" s="1166"/>
      <c r="Y485" s="1170"/>
      <c r="Z485" s="1171"/>
      <c r="AA485" s="1171"/>
      <c r="AB485" s="1171"/>
      <c r="AC485" s="1171"/>
      <c r="AD485" s="1171"/>
      <c r="AE485" s="1171"/>
      <c r="AF485" s="1172"/>
      <c r="AG485" s="1172"/>
      <c r="AH485" s="1173"/>
      <c r="AI485" s="1172"/>
      <c r="AJ485" s="456"/>
      <c r="AL485" s="1418">
        <f t="shared" si="8"/>
        <v>0</v>
      </c>
    </row>
    <row r="486" spans="2:38">
      <c r="B486" s="1166"/>
      <c r="C486" s="1166"/>
      <c r="D486" s="1174"/>
      <c r="E486" s="1175"/>
      <c r="F486" s="1176"/>
      <c r="G486" s="1165"/>
      <c r="H486" s="1166"/>
      <c r="I486" s="1166"/>
      <c r="J486" s="1167"/>
      <c r="K486" s="1167"/>
      <c r="L486" s="1167"/>
      <c r="M486" s="1167"/>
      <c r="N486" s="1167"/>
      <c r="O486" s="1167"/>
      <c r="P486" s="1167"/>
      <c r="Q486" s="1167"/>
      <c r="R486" s="1168"/>
      <c r="S486" s="1168"/>
      <c r="T486" s="1169"/>
      <c r="U486" s="1166"/>
      <c r="V486" s="1168"/>
      <c r="W486" s="1168"/>
      <c r="X486" s="1166"/>
      <c r="Y486" s="1170"/>
      <c r="Z486" s="1171"/>
      <c r="AA486" s="1171"/>
      <c r="AB486" s="1171"/>
      <c r="AC486" s="1171"/>
      <c r="AD486" s="1171"/>
      <c r="AE486" s="1171"/>
      <c r="AF486" s="1172"/>
      <c r="AG486" s="1172"/>
      <c r="AH486" s="1173"/>
      <c r="AI486" s="1172"/>
      <c r="AJ486" s="456"/>
      <c r="AL486" s="1418">
        <f t="shared" si="8"/>
        <v>0</v>
      </c>
    </row>
    <row r="487" spans="2:38">
      <c r="B487" s="1166"/>
      <c r="C487" s="1166"/>
      <c r="D487" s="1174"/>
      <c r="E487" s="1175"/>
      <c r="F487" s="1176"/>
      <c r="G487" s="1165"/>
      <c r="H487" s="1166"/>
      <c r="I487" s="1166"/>
      <c r="J487" s="1167"/>
      <c r="K487" s="1167"/>
      <c r="L487" s="1167"/>
      <c r="M487" s="1167"/>
      <c r="N487" s="1167"/>
      <c r="O487" s="1167"/>
      <c r="P487" s="1167"/>
      <c r="Q487" s="1167"/>
      <c r="R487" s="1168"/>
      <c r="S487" s="1168"/>
      <c r="T487" s="1169"/>
      <c r="U487" s="1166"/>
      <c r="V487" s="1168"/>
      <c r="W487" s="1168"/>
      <c r="X487" s="1166"/>
      <c r="Y487" s="1170"/>
      <c r="Z487" s="1171"/>
      <c r="AA487" s="1171"/>
      <c r="AB487" s="1171"/>
      <c r="AC487" s="1171"/>
      <c r="AD487" s="1171"/>
      <c r="AE487" s="1171"/>
      <c r="AF487" s="1172"/>
      <c r="AG487" s="1172"/>
      <c r="AH487" s="1173"/>
      <c r="AI487" s="1172"/>
      <c r="AJ487" s="456"/>
      <c r="AL487" s="1418">
        <f t="shared" si="8"/>
        <v>0</v>
      </c>
    </row>
    <row r="488" spans="2:38">
      <c r="B488" s="1166"/>
      <c r="C488" s="1166"/>
      <c r="D488" s="1174"/>
      <c r="E488" s="1175"/>
      <c r="F488" s="1176"/>
      <c r="G488" s="1165"/>
      <c r="H488" s="1166"/>
      <c r="I488" s="1166"/>
      <c r="J488" s="1167"/>
      <c r="K488" s="1167"/>
      <c r="L488" s="1167"/>
      <c r="M488" s="1167"/>
      <c r="N488" s="1167"/>
      <c r="O488" s="1167"/>
      <c r="P488" s="1167"/>
      <c r="Q488" s="1167"/>
      <c r="R488" s="1168"/>
      <c r="S488" s="1168"/>
      <c r="T488" s="1169"/>
      <c r="U488" s="1166"/>
      <c r="V488" s="1168"/>
      <c r="W488" s="1168"/>
      <c r="X488" s="1166"/>
      <c r="Y488" s="1170"/>
      <c r="Z488" s="1171"/>
      <c r="AA488" s="1171"/>
      <c r="AB488" s="1171"/>
      <c r="AC488" s="1171"/>
      <c r="AD488" s="1171"/>
      <c r="AE488" s="1171"/>
      <c r="AF488" s="1172"/>
      <c r="AG488" s="1172"/>
      <c r="AH488" s="1173"/>
      <c r="AI488" s="1172"/>
      <c r="AJ488" s="456"/>
      <c r="AL488" s="1418">
        <f t="shared" si="8"/>
        <v>0</v>
      </c>
    </row>
    <row r="489" spans="2:38">
      <c r="B489" s="1166"/>
      <c r="C489" s="1166"/>
      <c r="D489" s="1174"/>
      <c r="E489" s="1175"/>
      <c r="F489" s="1176"/>
      <c r="G489" s="1165"/>
      <c r="H489" s="1166"/>
      <c r="I489" s="1166"/>
      <c r="J489" s="1167"/>
      <c r="K489" s="1167"/>
      <c r="L489" s="1167"/>
      <c r="M489" s="1167"/>
      <c r="N489" s="1167"/>
      <c r="O489" s="1167"/>
      <c r="P489" s="1167"/>
      <c r="Q489" s="1167"/>
      <c r="R489" s="1168"/>
      <c r="S489" s="1168"/>
      <c r="T489" s="1169"/>
      <c r="U489" s="1166"/>
      <c r="V489" s="1168"/>
      <c r="W489" s="1168"/>
      <c r="X489" s="1166"/>
      <c r="Y489" s="1170"/>
      <c r="Z489" s="1171"/>
      <c r="AA489" s="1171"/>
      <c r="AB489" s="1171"/>
      <c r="AC489" s="1171"/>
      <c r="AD489" s="1171"/>
      <c r="AE489" s="1171"/>
      <c r="AF489" s="1172"/>
      <c r="AG489" s="1172"/>
      <c r="AH489" s="1173"/>
      <c r="AI489" s="1172"/>
      <c r="AJ489" s="456"/>
      <c r="AL489" s="1418">
        <f t="shared" si="8"/>
        <v>0</v>
      </c>
    </row>
    <row r="490" spans="2:38">
      <c r="B490" s="1166"/>
      <c r="C490" s="1166"/>
      <c r="D490" s="1174"/>
      <c r="E490" s="1175"/>
      <c r="F490" s="1176"/>
      <c r="G490" s="1165"/>
      <c r="H490" s="1166"/>
      <c r="I490" s="1166"/>
      <c r="J490" s="1167"/>
      <c r="K490" s="1167"/>
      <c r="L490" s="1167"/>
      <c r="M490" s="1167"/>
      <c r="N490" s="1167"/>
      <c r="O490" s="1167"/>
      <c r="P490" s="1167"/>
      <c r="Q490" s="1167"/>
      <c r="R490" s="1168"/>
      <c r="S490" s="1168"/>
      <c r="T490" s="1169"/>
      <c r="U490" s="1166"/>
      <c r="V490" s="1168"/>
      <c r="W490" s="1168"/>
      <c r="X490" s="1166"/>
      <c r="Y490" s="1170"/>
      <c r="Z490" s="1171"/>
      <c r="AA490" s="1171"/>
      <c r="AB490" s="1171"/>
      <c r="AC490" s="1171"/>
      <c r="AD490" s="1171"/>
      <c r="AE490" s="1171"/>
      <c r="AF490" s="1172"/>
      <c r="AG490" s="1172"/>
      <c r="AH490" s="1173"/>
      <c r="AI490" s="1172"/>
      <c r="AJ490" s="456"/>
      <c r="AL490" s="1418">
        <f t="shared" si="8"/>
        <v>0</v>
      </c>
    </row>
    <row r="491" spans="2:38">
      <c r="B491" s="1166"/>
      <c r="C491" s="1166"/>
      <c r="D491" s="1174"/>
      <c r="E491" s="1175"/>
      <c r="F491" s="1176"/>
      <c r="G491" s="1165"/>
      <c r="H491" s="1166"/>
      <c r="I491" s="1166"/>
      <c r="J491" s="1167"/>
      <c r="K491" s="1167"/>
      <c r="L491" s="1167"/>
      <c r="M491" s="1167"/>
      <c r="N491" s="1167"/>
      <c r="O491" s="1167"/>
      <c r="P491" s="1167"/>
      <c r="Q491" s="1167"/>
      <c r="R491" s="1168"/>
      <c r="S491" s="1168"/>
      <c r="T491" s="1169"/>
      <c r="U491" s="1166"/>
      <c r="V491" s="1168"/>
      <c r="W491" s="1168"/>
      <c r="X491" s="1166"/>
      <c r="Y491" s="1170"/>
      <c r="Z491" s="1171"/>
      <c r="AA491" s="1171"/>
      <c r="AB491" s="1171"/>
      <c r="AC491" s="1171"/>
      <c r="AD491" s="1171"/>
      <c r="AE491" s="1171"/>
      <c r="AF491" s="1172"/>
      <c r="AG491" s="1172"/>
      <c r="AH491" s="1173"/>
      <c r="AI491" s="1172"/>
      <c r="AJ491" s="456"/>
      <c r="AL491" s="1418">
        <f t="shared" si="8"/>
        <v>0</v>
      </c>
    </row>
    <row r="492" spans="2:38">
      <c r="B492" s="1166"/>
      <c r="C492" s="1166"/>
      <c r="D492" s="1174"/>
      <c r="E492" s="1175"/>
      <c r="F492" s="1176"/>
      <c r="G492" s="1165"/>
      <c r="H492" s="1166"/>
      <c r="I492" s="1166"/>
      <c r="J492" s="1167"/>
      <c r="K492" s="1167"/>
      <c r="L492" s="1167"/>
      <c r="M492" s="1167"/>
      <c r="N492" s="1167"/>
      <c r="O492" s="1167"/>
      <c r="P492" s="1167"/>
      <c r="Q492" s="1167"/>
      <c r="R492" s="1168"/>
      <c r="S492" s="1168"/>
      <c r="T492" s="1169"/>
      <c r="U492" s="1166"/>
      <c r="V492" s="1168"/>
      <c r="W492" s="1168"/>
      <c r="X492" s="1166"/>
      <c r="Y492" s="1170"/>
      <c r="Z492" s="1171"/>
      <c r="AA492" s="1171"/>
      <c r="AB492" s="1171"/>
      <c r="AC492" s="1171"/>
      <c r="AD492" s="1171"/>
      <c r="AE492" s="1171"/>
      <c r="AF492" s="1172"/>
      <c r="AG492" s="1172"/>
      <c r="AH492" s="1173"/>
      <c r="AI492" s="1172"/>
      <c r="AJ492" s="456"/>
      <c r="AL492" s="1418">
        <f t="shared" si="8"/>
        <v>0</v>
      </c>
    </row>
    <row r="493" spans="2:38">
      <c r="B493" s="1166"/>
      <c r="C493" s="1166"/>
      <c r="D493" s="1174"/>
      <c r="E493" s="1175"/>
      <c r="F493" s="1176"/>
      <c r="G493" s="1165"/>
      <c r="H493" s="1166"/>
      <c r="I493" s="1166"/>
      <c r="J493" s="1167"/>
      <c r="K493" s="1167"/>
      <c r="L493" s="1167"/>
      <c r="M493" s="1167"/>
      <c r="N493" s="1167"/>
      <c r="O493" s="1167"/>
      <c r="P493" s="1167"/>
      <c r="Q493" s="1167"/>
      <c r="R493" s="1168"/>
      <c r="S493" s="1168"/>
      <c r="T493" s="1169"/>
      <c r="U493" s="1166"/>
      <c r="V493" s="1168"/>
      <c r="W493" s="1168"/>
      <c r="X493" s="1166"/>
      <c r="Y493" s="1170"/>
      <c r="Z493" s="1171"/>
      <c r="AA493" s="1171"/>
      <c r="AB493" s="1171"/>
      <c r="AC493" s="1171"/>
      <c r="AD493" s="1171"/>
      <c r="AE493" s="1171"/>
      <c r="AF493" s="1172"/>
      <c r="AG493" s="1172"/>
      <c r="AH493" s="1173"/>
      <c r="AI493" s="1172"/>
      <c r="AJ493" s="456"/>
      <c r="AL493" s="1418">
        <f t="shared" si="8"/>
        <v>0</v>
      </c>
    </row>
    <row r="494" spans="2:38">
      <c r="B494" s="1166"/>
      <c r="C494" s="1166"/>
      <c r="D494" s="1174"/>
      <c r="E494" s="1175"/>
      <c r="F494" s="1176"/>
      <c r="G494" s="1165"/>
      <c r="H494" s="1166"/>
      <c r="I494" s="1166"/>
      <c r="J494" s="1167"/>
      <c r="K494" s="1167"/>
      <c r="L494" s="1167"/>
      <c r="M494" s="1167"/>
      <c r="N494" s="1167"/>
      <c r="O494" s="1167"/>
      <c r="P494" s="1167"/>
      <c r="Q494" s="1167"/>
      <c r="R494" s="1168"/>
      <c r="S494" s="1168"/>
      <c r="T494" s="1169"/>
      <c r="U494" s="1166"/>
      <c r="V494" s="1168"/>
      <c r="W494" s="1168"/>
      <c r="X494" s="1166"/>
      <c r="Y494" s="1170"/>
      <c r="Z494" s="1171"/>
      <c r="AA494" s="1171"/>
      <c r="AB494" s="1171"/>
      <c r="AC494" s="1171"/>
      <c r="AD494" s="1171"/>
      <c r="AE494" s="1171"/>
      <c r="AF494" s="1172"/>
      <c r="AG494" s="1172"/>
      <c r="AH494" s="1173"/>
      <c r="AI494" s="1172"/>
      <c r="AJ494" s="456"/>
      <c r="AL494" s="1418">
        <f t="shared" si="8"/>
        <v>0</v>
      </c>
    </row>
    <row r="495" spans="2:38">
      <c r="B495" s="1166"/>
      <c r="C495" s="1166"/>
      <c r="D495" s="1174"/>
      <c r="E495" s="1175"/>
      <c r="F495" s="1176"/>
      <c r="G495" s="1165"/>
      <c r="H495" s="1166"/>
      <c r="I495" s="1166"/>
      <c r="J495" s="1167"/>
      <c r="K495" s="1167"/>
      <c r="L495" s="1167"/>
      <c r="M495" s="1167"/>
      <c r="N495" s="1167"/>
      <c r="O495" s="1167"/>
      <c r="P495" s="1167"/>
      <c r="Q495" s="1167"/>
      <c r="R495" s="1168"/>
      <c r="S495" s="1168"/>
      <c r="T495" s="1169"/>
      <c r="U495" s="1166"/>
      <c r="V495" s="1168"/>
      <c r="W495" s="1168"/>
      <c r="X495" s="1166"/>
      <c r="Y495" s="1170"/>
      <c r="Z495" s="1171"/>
      <c r="AA495" s="1171"/>
      <c r="AB495" s="1171"/>
      <c r="AC495" s="1171"/>
      <c r="AD495" s="1171"/>
      <c r="AE495" s="1171"/>
      <c r="AF495" s="1172"/>
      <c r="AG495" s="1172"/>
      <c r="AH495" s="1173"/>
      <c r="AI495" s="1172"/>
      <c r="AJ495" s="456"/>
      <c r="AL495" s="1418">
        <f t="shared" si="8"/>
        <v>0</v>
      </c>
    </row>
    <row r="496" spans="2:38">
      <c r="B496" s="1166"/>
      <c r="C496" s="1166"/>
      <c r="D496" s="1174"/>
      <c r="E496" s="1175"/>
      <c r="F496" s="1176"/>
      <c r="G496" s="1165"/>
      <c r="H496" s="1166"/>
      <c r="I496" s="1166"/>
      <c r="J496" s="1167"/>
      <c r="K496" s="1167"/>
      <c r="L496" s="1167"/>
      <c r="M496" s="1167"/>
      <c r="N496" s="1167"/>
      <c r="O496" s="1167"/>
      <c r="P496" s="1167"/>
      <c r="Q496" s="1167"/>
      <c r="R496" s="1168"/>
      <c r="S496" s="1168"/>
      <c r="T496" s="1169"/>
      <c r="U496" s="1166"/>
      <c r="V496" s="1168"/>
      <c r="W496" s="1168"/>
      <c r="X496" s="1166"/>
      <c r="Y496" s="1170"/>
      <c r="Z496" s="1171"/>
      <c r="AA496" s="1171"/>
      <c r="AB496" s="1171"/>
      <c r="AC496" s="1171"/>
      <c r="AD496" s="1171"/>
      <c r="AE496" s="1171"/>
      <c r="AF496" s="1172"/>
      <c r="AG496" s="1172"/>
      <c r="AH496" s="1173"/>
      <c r="AI496" s="1172"/>
      <c r="AJ496" s="456"/>
      <c r="AL496" s="1418">
        <f t="shared" si="8"/>
        <v>0</v>
      </c>
    </row>
    <row r="497" spans="2:38">
      <c r="B497" s="1166"/>
      <c r="C497" s="1166"/>
      <c r="D497" s="1174"/>
      <c r="E497" s="1175"/>
      <c r="F497" s="1176"/>
      <c r="G497" s="1165"/>
      <c r="H497" s="1166"/>
      <c r="I497" s="1166"/>
      <c r="J497" s="1167"/>
      <c r="K497" s="1167"/>
      <c r="L497" s="1167"/>
      <c r="M497" s="1167"/>
      <c r="N497" s="1167"/>
      <c r="O497" s="1167"/>
      <c r="P497" s="1167"/>
      <c r="Q497" s="1167"/>
      <c r="R497" s="1168"/>
      <c r="S497" s="1168"/>
      <c r="T497" s="1169"/>
      <c r="U497" s="1166"/>
      <c r="V497" s="1168"/>
      <c r="W497" s="1168"/>
      <c r="X497" s="1166"/>
      <c r="Y497" s="1170"/>
      <c r="Z497" s="1171"/>
      <c r="AA497" s="1171"/>
      <c r="AB497" s="1171"/>
      <c r="AC497" s="1171"/>
      <c r="AD497" s="1171"/>
      <c r="AE497" s="1171"/>
      <c r="AF497" s="1172"/>
      <c r="AG497" s="1172"/>
      <c r="AH497" s="1173"/>
      <c r="AI497" s="1172"/>
      <c r="AJ497" s="456"/>
      <c r="AL497" s="1418">
        <f t="shared" si="8"/>
        <v>0</v>
      </c>
    </row>
    <row r="498" spans="2:38">
      <c r="B498" s="1166"/>
      <c r="C498" s="1166"/>
      <c r="D498" s="1174"/>
      <c r="E498" s="1175"/>
      <c r="F498" s="1176"/>
      <c r="G498" s="1165"/>
      <c r="H498" s="1166"/>
      <c r="I498" s="1166"/>
      <c r="J498" s="1167"/>
      <c r="K498" s="1167"/>
      <c r="L498" s="1167"/>
      <c r="M498" s="1167"/>
      <c r="N498" s="1167"/>
      <c r="O498" s="1167"/>
      <c r="P498" s="1167"/>
      <c r="Q498" s="1167"/>
      <c r="R498" s="1168"/>
      <c r="S498" s="1168"/>
      <c r="T498" s="1169"/>
      <c r="U498" s="1166"/>
      <c r="V498" s="1168"/>
      <c r="W498" s="1168"/>
      <c r="X498" s="1166"/>
      <c r="Y498" s="1170"/>
      <c r="Z498" s="1171"/>
      <c r="AA498" s="1171"/>
      <c r="AB498" s="1171"/>
      <c r="AC498" s="1171"/>
      <c r="AD498" s="1171"/>
      <c r="AE498" s="1171"/>
      <c r="AF498" s="1172"/>
      <c r="AG498" s="1172"/>
      <c r="AH498" s="1173"/>
      <c r="AI498" s="1172"/>
      <c r="AJ498" s="456"/>
      <c r="AL498" s="1418">
        <f t="shared" si="8"/>
        <v>0</v>
      </c>
    </row>
    <row r="499" spans="2:38">
      <c r="B499" s="1166"/>
      <c r="C499" s="1166"/>
      <c r="D499" s="1174"/>
      <c r="E499" s="1175"/>
      <c r="F499" s="1176"/>
      <c r="G499" s="1165"/>
      <c r="H499" s="1166"/>
      <c r="I499" s="1166"/>
      <c r="J499" s="1167"/>
      <c r="K499" s="1167"/>
      <c r="L499" s="1167"/>
      <c r="M499" s="1167"/>
      <c r="N499" s="1167"/>
      <c r="O499" s="1167"/>
      <c r="P499" s="1167"/>
      <c r="Q499" s="1167"/>
      <c r="R499" s="1168"/>
      <c r="S499" s="1168"/>
      <c r="T499" s="1169"/>
      <c r="U499" s="1166"/>
      <c r="V499" s="1168"/>
      <c r="W499" s="1168"/>
      <c r="X499" s="1166"/>
      <c r="Y499" s="1170"/>
      <c r="Z499" s="1171"/>
      <c r="AA499" s="1171"/>
      <c r="AB499" s="1171"/>
      <c r="AC499" s="1171"/>
      <c r="AD499" s="1171"/>
      <c r="AE499" s="1171"/>
      <c r="AF499" s="1172"/>
      <c r="AG499" s="1172"/>
      <c r="AH499" s="1173"/>
      <c r="AI499" s="1172"/>
      <c r="AJ499" s="456"/>
      <c r="AL499" s="1418">
        <f t="shared" si="8"/>
        <v>0</v>
      </c>
    </row>
    <row r="500" spans="2:38">
      <c r="B500" s="1166"/>
      <c r="C500" s="1166"/>
      <c r="D500" s="1174"/>
      <c r="E500" s="1175"/>
      <c r="F500" s="1176"/>
      <c r="G500" s="1165"/>
      <c r="H500" s="1166"/>
      <c r="I500" s="1166"/>
      <c r="J500" s="1167"/>
      <c r="K500" s="1167"/>
      <c r="L500" s="1167"/>
      <c r="M500" s="1167"/>
      <c r="N500" s="1167"/>
      <c r="O500" s="1167"/>
      <c r="P500" s="1167"/>
      <c r="Q500" s="1167"/>
      <c r="R500" s="1168"/>
      <c r="S500" s="1168"/>
      <c r="T500" s="1169"/>
      <c r="U500" s="1166"/>
      <c r="V500" s="1168"/>
      <c r="W500" s="1168"/>
      <c r="X500" s="1166"/>
      <c r="Y500" s="1170"/>
      <c r="Z500" s="1171"/>
      <c r="AA500" s="1171"/>
      <c r="AB500" s="1171"/>
      <c r="AC500" s="1171"/>
      <c r="AD500" s="1171"/>
      <c r="AE500" s="1171"/>
      <c r="AF500" s="1172"/>
      <c r="AG500" s="1172"/>
      <c r="AH500" s="1173"/>
      <c r="AI500" s="1172"/>
      <c r="AJ500" s="456"/>
      <c r="AL500" s="1418">
        <f t="shared" si="8"/>
        <v>0</v>
      </c>
    </row>
    <row r="501" spans="2:38">
      <c r="B501" s="1166"/>
      <c r="C501" s="1166"/>
      <c r="D501" s="1174"/>
      <c r="E501" s="1175"/>
      <c r="F501" s="1176"/>
      <c r="G501" s="1165"/>
      <c r="H501" s="1166"/>
      <c r="I501" s="1166"/>
      <c r="J501" s="1167"/>
      <c r="K501" s="1167"/>
      <c r="L501" s="1167"/>
      <c r="M501" s="1167"/>
      <c r="N501" s="1167"/>
      <c r="O501" s="1167"/>
      <c r="P501" s="1167"/>
      <c r="Q501" s="1167"/>
      <c r="R501" s="1168"/>
      <c r="S501" s="1168"/>
      <c r="T501" s="1169"/>
      <c r="U501" s="1166"/>
      <c r="V501" s="1168"/>
      <c r="W501" s="1168"/>
      <c r="X501" s="1166"/>
      <c r="Y501" s="1170"/>
      <c r="Z501" s="1171"/>
      <c r="AA501" s="1171"/>
      <c r="AB501" s="1171"/>
      <c r="AC501" s="1171"/>
      <c r="AD501" s="1171"/>
      <c r="AE501" s="1171"/>
      <c r="AF501" s="1172"/>
      <c r="AG501" s="1172"/>
      <c r="AH501" s="1173"/>
      <c r="AI501" s="1172"/>
      <c r="AJ501" s="456"/>
      <c r="AL501" s="1418">
        <f t="shared" si="8"/>
        <v>0</v>
      </c>
    </row>
    <row r="502" spans="2:38">
      <c r="B502" s="1166"/>
      <c r="C502" s="1166"/>
      <c r="D502" s="1174"/>
      <c r="E502" s="1175"/>
      <c r="F502" s="1176"/>
      <c r="G502" s="1165"/>
      <c r="H502" s="1166"/>
      <c r="I502" s="1166"/>
      <c r="J502" s="1167"/>
      <c r="K502" s="1167"/>
      <c r="L502" s="1167"/>
      <c r="M502" s="1167"/>
      <c r="N502" s="1167"/>
      <c r="O502" s="1167"/>
      <c r="P502" s="1167"/>
      <c r="Q502" s="1167"/>
      <c r="R502" s="1168"/>
      <c r="S502" s="1168"/>
      <c r="T502" s="1169"/>
      <c r="U502" s="1166"/>
      <c r="V502" s="1168"/>
      <c r="W502" s="1168"/>
      <c r="X502" s="1166"/>
      <c r="Y502" s="1170"/>
      <c r="Z502" s="1171"/>
      <c r="AA502" s="1171"/>
      <c r="AB502" s="1171"/>
      <c r="AC502" s="1171"/>
      <c r="AD502" s="1171"/>
      <c r="AE502" s="1171"/>
      <c r="AF502" s="1172"/>
      <c r="AG502" s="1172"/>
      <c r="AH502" s="1173"/>
      <c r="AI502" s="1172"/>
      <c r="AJ502" s="456"/>
      <c r="AL502" s="1418">
        <f t="shared" si="8"/>
        <v>0</v>
      </c>
    </row>
    <row r="503" spans="2:38">
      <c r="B503" s="1166"/>
      <c r="C503" s="1166"/>
      <c r="D503" s="1174"/>
      <c r="E503" s="1175"/>
      <c r="F503" s="1176"/>
      <c r="G503" s="1165"/>
      <c r="H503" s="1166"/>
      <c r="I503" s="1166"/>
      <c r="J503" s="1167"/>
      <c r="K503" s="1167"/>
      <c r="L503" s="1167"/>
      <c r="M503" s="1167"/>
      <c r="N503" s="1167"/>
      <c r="O503" s="1167"/>
      <c r="P503" s="1167"/>
      <c r="Q503" s="1167"/>
      <c r="R503" s="1168"/>
      <c r="S503" s="1168"/>
      <c r="T503" s="1169"/>
      <c r="U503" s="1166"/>
      <c r="V503" s="1168"/>
      <c r="W503" s="1168"/>
      <c r="X503" s="1166"/>
      <c r="Y503" s="1170"/>
      <c r="Z503" s="1171"/>
      <c r="AA503" s="1171"/>
      <c r="AB503" s="1171"/>
      <c r="AC503" s="1171"/>
      <c r="AD503" s="1171"/>
      <c r="AE503" s="1171"/>
      <c r="AF503" s="1172"/>
      <c r="AG503" s="1172"/>
      <c r="AH503" s="1173"/>
      <c r="AI503" s="1172"/>
      <c r="AJ503" s="456"/>
      <c r="AL503" s="1418">
        <f t="shared" si="8"/>
        <v>0</v>
      </c>
    </row>
    <row r="504" spans="2:38">
      <c r="B504" s="1166"/>
      <c r="C504" s="1166"/>
      <c r="D504" s="1174"/>
      <c r="E504" s="1175"/>
      <c r="F504" s="1176"/>
      <c r="G504" s="1165"/>
      <c r="H504" s="1166"/>
      <c r="I504" s="1166"/>
      <c r="J504" s="1167"/>
      <c r="K504" s="1167"/>
      <c r="L504" s="1167"/>
      <c r="M504" s="1167"/>
      <c r="N504" s="1167"/>
      <c r="O504" s="1167"/>
      <c r="P504" s="1167"/>
      <c r="Q504" s="1167"/>
      <c r="R504" s="1168"/>
      <c r="S504" s="1168"/>
      <c r="T504" s="1169"/>
      <c r="U504" s="1166"/>
      <c r="V504" s="1168"/>
      <c r="W504" s="1168"/>
      <c r="X504" s="1166"/>
      <c r="Y504" s="1170"/>
      <c r="Z504" s="1171"/>
      <c r="AA504" s="1171"/>
      <c r="AB504" s="1171"/>
      <c r="AC504" s="1171"/>
      <c r="AD504" s="1171"/>
      <c r="AE504" s="1171"/>
      <c r="AF504" s="1172"/>
      <c r="AG504" s="1172"/>
      <c r="AH504" s="1173"/>
      <c r="AI504" s="1172"/>
      <c r="AJ504" s="456"/>
      <c r="AL504" s="1418">
        <f t="shared" si="8"/>
        <v>0</v>
      </c>
    </row>
    <row r="505" spans="2:38">
      <c r="B505" s="1166"/>
      <c r="C505" s="1166"/>
      <c r="D505" s="1174"/>
      <c r="E505" s="1175"/>
      <c r="F505" s="1176"/>
      <c r="G505" s="1165"/>
      <c r="H505" s="1166"/>
      <c r="I505" s="1166"/>
      <c r="J505" s="1167"/>
      <c r="K505" s="1167"/>
      <c r="L505" s="1167"/>
      <c r="M505" s="1167"/>
      <c r="N505" s="1167"/>
      <c r="O505" s="1167"/>
      <c r="P505" s="1167"/>
      <c r="Q505" s="1167"/>
      <c r="R505" s="1168"/>
      <c r="S505" s="1168"/>
      <c r="T505" s="1169"/>
      <c r="U505" s="1166"/>
      <c r="V505" s="1168"/>
      <c r="W505" s="1168"/>
      <c r="X505" s="1166"/>
      <c r="Y505" s="1170"/>
      <c r="Z505" s="1171"/>
      <c r="AA505" s="1171"/>
      <c r="AB505" s="1171"/>
      <c r="AC505" s="1171"/>
      <c r="AD505" s="1171"/>
      <c r="AE505" s="1171"/>
      <c r="AF505" s="1172"/>
      <c r="AG505" s="1172"/>
      <c r="AH505" s="1173"/>
      <c r="AI505" s="1172"/>
      <c r="AJ505" s="456"/>
      <c r="AL505" s="1418">
        <f t="shared" si="8"/>
        <v>0</v>
      </c>
    </row>
    <row r="506" spans="2:38">
      <c r="B506" s="1166"/>
      <c r="C506" s="1166"/>
      <c r="D506" s="1174"/>
      <c r="E506" s="1175"/>
      <c r="F506" s="1176"/>
      <c r="G506" s="1165"/>
      <c r="H506" s="1166"/>
      <c r="I506" s="1166"/>
      <c r="J506" s="1167"/>
      <c r="K506" s="1167"/>
      <c r="L506" s="1167"/>
      <c r="M506" s="1167"/>
      <c r="N506" s="1167"/>
      <c r="O506" s="1167"/>
      <c r="P506" s="1167"/>
      <c r="Q506" s="1167"/>
      <c r="R506" s="1168"/>
      <c r="S506" s="1168"/>
      <c r="T506" s="1169"/>
      <c r="U506" s="1166"/>
      <c r="V506" s="1168"/>
      <c r="W506" s="1168"/>
      <c r="X506" s="1166"/>
      <c r="Y506" s="1170"/>
      <c r="Z506" s="1171"/>
      <c r="AA506" s="1171"/>
      <c r="AB506" s="1171"/>
      <c r="AC506" s="1171"/>
      <c r="AD506" s="1171"/>
      <c r="AE506" s="1171"/>
      <c r="AF506" s="1172"/>
      <c r="AG506" s="1172"/>
      <c r="AH506" s="1173"/>
      <c r="AI506" s="1172"/>
      <c r="AJ506" s="456"/>
      <c r="AL506" s="1418">
        <f t="shared" si="8"/>
        <v>0</v>
      </c>
    </row>
    <row r="507" spans="2:38">
      <c r="B507" s="1166"/>
      <c r="C507" s="1166"/>
      <c r="D507" s="1174"/>
      <c r="E507" s="1175"/>
      <c r="F507" s="1176"/>
      <c r="G507" s="1165"/>
      <c r="H507" s="1166"/>
      <c r="I507" s="1166"/>
      <c r="J507" s="1167"/>
      <c r="K507" s="1167"/>
      <c r="L507" s="1167"/>
      <c r="M507" s="1167"/>
      <c r="N507" s="1167"/>
      <c r="O507" s="1167"/>
      <c r="P507" s="1167"/>
      <c r="Q507" s="1167"/>
      <c r="R507" s="1168"/>
      <c r="S507" s="1168"/>
      <c r="T507" s="1169"/>
      <c r="U507" s="1166"/>
      <c r="V507" s="1168"/>
      <c r="W507" s="1168"/>
      <c r="X507" s="1166"/>
      <c r="Y507" s="1170"/>
      <c r="Z507" s="1171"/>
      <c r="AA507" s="1171"/>
      <c r="AB507" s="1171"/>
      <c r="AC507" s="1171"/>
      <c r="AD507" s="1171"/>
      <c r="AE507" s="1171"/>
      <c r="AF507" s="1172"/>
      <c r="AG507" s="1172"/>
      <c r="AH507" s="1173"/>
      <c r="AI507" s="1172"/>
      <c r="AJ507" s="456"/>
      <c r="AL507" s="1418">
        <f t="shared" si="8"/>
        <v>0</v>
      </c>
    </row>
    <row r="508" spans="2:38">
      <c r="B508" s="1166"/>
      <c r="C508" s="1166"/>
      <c r="D508" s="1174"/>
      <c r="E508" s="1175"/>
      <c r="F508" s="1176"/>
      <c r="G508" s="1165"/>
      <c r="H508" s="1166"/>
      <c r="I508" s="1166"/>
      <c r="J508" s="1167"/>
      <c r="K508" s="1167"/>
      <c r="L508" s="1167"/>
      <c r="M508" s="1167"/>
      <c r="N508" s="1167"/>
      <c r="O508" s="1167"/>
      <c r="P508" s="1167"/>
      <c r="Q508" s="1167"/>
      <c r="R508" s="1168"/>
      <c r="S508" s="1168"/>
      <c r="T508" s="1169"/>
      <c r="U508" s="1166"/>
      <c r="V508" s="1168"/>
      <c r="W508" s="1168"/>
      <c r="X508" s="1166"/>
      <c r="Y508" s="1170"/>
      <c r="Z508" s="1171"/>
      <c r="AA508" s="1171"/>
      <c r="AB508" s="1171"/>
      <c r="AC508" s="1171"/>
      <c r="AD508" s="1171"/>
      <c r="AE508" s="1171"/>
      <c r="AF508" s="1172"/>
      <c r="AG508" s="1172"/>
      <c r="AH508" s="1173"/>
      <c r="AI508" s="1172"/>
      <c r="AJ508" s="456"/>
      <c r="AL508" s="1418">
        <f t="shared" si="8"/>
        <v>0</v>
      </c>
    </row>
    <row r="509" spans="2:38">
      <c r="B509" s="1166"/>
      <c r="C509" s="1166"/>
      <c r="D509" s="1174"/>
      <c r="E509" s="1175"/>
      <c r="F509" s="1176"/>
      <c r="G509" s="1165"/>
      <c r="H509" s="1166"/>
      <c r="I509" s="1166"/>
      <c r="J509" s="1167"/>
      <c r="K509" s="1167"/>
      <c r="L509" s="1167"/>
      <c r="M509" s="1167"/>
      <c r="N509" s="1167"/>
      <c r="O509" s="1167"/>
      <c r="P509" s="1167"/>
      <c r="Q509" s="1167"/>
      <c r="R509" s="1168"/>
      <c r="S509" s="1168"/>
      <c r="T509" s="1169"/>
      <c r="U509" s="1166"/>
      <c r="V509" s="1168"/>
      <c r="W509" s="1168"/>
      <c r="X509" s="1166"/>
      <c r="Y509" s="1170"/>
      <c r="Z509" s="1171"/>
      <c r="AA509" s="1171"/>
      <c r="AB509" s="1171"/>
      <c r="AC509" s="1171"/>
      <c r="AD509" s="1171"/>
      <c r="AE509" s="1171"/>
      <c r="AF509" s="1172"/>
      <c r="AG509" s="1172"/>
      <c r="AH509" s="1173"/>
      <c r="AI509" s="1172"/>
      <c r="AJ509" s="456"/>
      <c r="AL509" s="1418">
        <f t="shared" si="8"/>
        <v>0</v>
      </c>
    </row>
    <row r="510" spans="2:38">
      <c r="B510" s="1166"/>
      <c r="C510" s="1166"/>
      <c r="D510" s="1174"/>
      <c r="E510" s="1175"/>
      <c r="F510" s="1176"/>
      <c r="G510" s="1165"/>
      <c r="H510" s="1166"/>
      <c r="I510" s="1166"/>
      <c r="J510" s="1167"/>
      <c r="K510" s="1167"/>
      <c r="L510" s="1167"/>
      <c r="M510" s="1167"/>
      <c r="N510" s="1167"/>
      <c r="O510" s="1167"/>
      <c r="P510" s="1167"/>
      <c r="Q510" s="1167"/>
      <c r="R510" s="1168"/>
      <c r="S510" s="1168"/>
      <c r="T510" s="1169"/>
      <c r="U510" s="1166"/>
      <c r="V510" s="1168"/>
      <c r="W510" s="1168"/>
      <c r="X510" s="1166"/>
      <c r="Y510" s="1170"/>
      <c r="Z510" s="1171"/>
      <c r="AA510" s="1171"/>
      <c r="AB510" s="1171"/>
      <c r="AC510" s="1171"/>
      <c r="AD510" s="1171"/>
      <c r="AE510" s="1171"/>
      <c r="AF510" s="1172"/>
      <c r="AG510" s="1172"/>
      <c r="AH510" s="1173"/>
      <c r="AI510" s="1172"/>
      <c r="AJ510" s="456"/>
      <c r="AL510" s="1418">
        <f t="shared" si="8"/>
        <v>0</v>
      </c>
    </row>
    <row r="511" spans="2:38">
      <c r="B511" s="1166"/>
      <c r="C511" s="1166"/>
      <c r="D511" s="1174"/>
      <c r="E511" s="1175"/>
      <c r="F511" s="1176"/>
      <c r="G511" s="1165"/>
      <c r="H511" s="1166"/>
      <c r="I511" s="1166"/>
      <c r="J511" s="1167"/>
      <c r="K511" s="1167"/>
      <c r="L511" s="1167"/>
      <c r="M511" s="1167"/>
      <c r="N511" s="1167"/>
      <c r="O511" s="1167"/>
      <c r="P511" s="1167"/>
      <c r="Q511" s="1167"/>
      <c r="R511" s="1168"/>
      <c r="S511" s="1168"/>
      <c r="T511" s="1169"/>
      <c r="U511" s="1166"/>
      <c r="V511" s="1168"/>
      <c r="W511" s="1168"/>
      <c r="X511" s="1166"/>
      <c r="Y511" s="1170"/>
      <c r="Z511" s="1171"/>
      <c r="AA511" s="1171"/>
      <c r="AB511" s="1171"/>
      <c r="AC511" s="1171"/>
      <c r="AD511" s="1171"/>
      <c r="AE511" s="1171"/>
      <c r="AF511" s="1172"/>
      <c r="AG511" s="1172"/>
      <c r="AH511" s="1173"/>
      <c r="AI511" s="1172"/>
      <c r="AJ511" s="456"/>
      <c r="AL511" s="1418">
        <f t="shared" si="8"/>
        <v>0</v>
      </c>
    </row>
    <row r="512" spans="2:38">
      <c r="B512" s="1166"/>
      <c r="C512" s="1166"/>
      <c r="D512" s="1174"/>
      <c r="E512" s="1175"/>
      <c r="F512" s="1176"/>
      <c r="G512" s="1165"/>
      <c r="H512" s="1166"/>
      <c r="I512" s="1166"/>
      <c r="J512" s="1167"/>
      <c r="K512" s="1167"/>
      <c r="L512" s="1167"/>
      <c r="M512" s="1167"/>
      <c r="N512" s="1167"/>
      <c r="O512" s="1167"/>
      <c r="P512" s="1167"/>
      <c r="Q512" s="1167"/>
      <c r="R512" s="1168"/>
      <c r="S512" s="1168"/>
      <c r="T512" s="1169"/>
      <c r="U512" s="1166"/>
      <c r="V512" s="1168"/>
      <c r="W512" s="1168"/>
      <c r="X512" s="1166"/>
      <c r="Y512" s="1170"/>
      <c r="Z512" s="1171"/>
      <c r="AA512" s="1171"/>
      <c r="AB512" s="1171"/>
      <c r="AC512" s="1171"/>
      <c r="AD512" s="1171"/>
      <c r="AE512" s="1171"/>
      <c r="AF512" s="1172"/>
      <c r="AG512" s="1172"/>
      <c r="AH512" s="1173"/>
      <c r="AI512" s="1172"/>
      <c r="AJ512" s="456"/>
      <c r="AL512" s="1418">
        <f t="shared" si="8"/>
        <v>0</v>
      </c>
    </row>
    <row r="513" spans="2:38">
      <c r="B513" s="1166"/>
      <c r="C513" s="1166"/>
      <c r="D513" s="1174"/>
      <c r="E513" s="1175"/>
      <c r="F513" s="1176"/>
      <c r="G513" s="1165"/>
      <c r="H513" s="1166"/>
      <c r="I513" s="1166"/>
      <c r="J513" s="1167"/>
      <c r="K513" s="1167"/>
      <c r="L513" s="1167"/>
      <c r="M513" s="1167"/>
      <c r="N513" s="1167"/>
      <c r="O513" s="1167"/>
      <c r="P513" s="1167"/>
      <c r="Q513" s="1167"/>
      <c r="R513" s="1168"/>
      <c r="S513" s="1168"/>
      <c r="T513" s="1169"/>
      <c r="U513" s="1166"/>
      <c r="V513" s="1168"/>
      <c r="W513" s="1168"/>
      <c r="X513" s="1166"/>
      <c r="Y513" s="1170"/>
      <c r="Z513" s="1171"/>
      <c r="AA513" s="1171"/>
      <c r="AB513" s="1171"/>
      <c r="AC513" s="1171"/>
      <c r="AD513" s="1171"/>
      <c r="AE513" s="1171"/>
      <c r="AF513" s="1172"/>
      <c r="AG513" s="1172"/>
      <c r="AH513" s="1173"/>
      <c r="AI513" s="1172"/>
      <c r="AJ513" s="456"/>
      <c r="AL513" s="1418">
        <f t="shared" si="8"/>
        <v>0</v>
      </c>
    </row>
    <row r="514" spans="2:38">
      <c r="B514" s="1166"/>
      <c r="C514" s="1166"/>
      <c r="D514" s="1174"/>
      <c r="E514" s="1175"/>
      <c r="F514" s="1176"/>
      <c r="G514" s="1165"/>
      <c r="H514" s="1166"/>
      <c r="I514" s="1166"/>
      <c r="J514" s="1167"/>
      <c r="K514" s="1167"/>
      <c r="L514" s="1167"/>
      <c r="M514" s="1167"/>
      <c r="N514" s="1167"/>
      <c r="O514" s="1167"/>
      <c r="P514" s="1167"/>
      <c r="Q514" s="1167"/>
      <c r="R514" s="1168"/>
      <c r="S514" s="1168"/>
      <c r="T514" s="1169"/>
      <c r="U514" s="1166"/>
      <c r="V514" s="1168"/>
      <c r="W514" s="1168"/>
      <c r="X514" s="1166"/>
      <c r="Y514" s="1170"/>
      <c r="Z514" s="1171"/>
      <c r="AA514" s="1171"/>
      <c r="AB514" s="1171"/>
      <c r="AC514" s="1171"/>
      <c r="AD514" s="1171"/>
      <c r="AE514" s="1171"/>
      <c r="AF514" s="1172"/>
      <c r="AG514" s="1172"/>
      <c r="AH514" s="1173"/>
      <c r="AI514" s="1172"/>
      <c r="AJ514" s="456"/>
      <c r="AL514" s="1418">
        <f t="shared" si="8"/>
        <v>0</v>
      </c>
    </row>
    <row r="515" spans="2:38">
      <c r="B515" s="1166"/>
      <c r="C515" s="1166"/>
      <c r="D515" s="1174"/>
      <c r="E515" s="1175"/>
      <c r="F515" s="1176"/>
      <c r="G515" s="1165"/>
      <c r="H515" s="1166"/>
      <c r="I515" s="1166"/>
      <c r="J515" s="1167"/>
      <c r="K515" s="1167"/>
      <c r="L515" s="1167"/>
      <c r="M515" s="1167"/>
      <c r="N515" s="1167"/>
      <c r="O515" s="1167"/>
      <c r="P515" s="1167"/>
      <c r="Q515" s="1167"/>
      <c r="R515" s="1168"/>
      <c r="S515" s="1168"/>
      <c r="T515" s="1169"/>
      <c r="U515" s="1166"/>
      <c r="V515" s="1168"/>
      <c r="W515" s="1168"/>
      <c r="X515" s="1166"/>
      <c r="Y515" s="1170"/>
      <c r="Z515" s="1171"/>
      <c r="AA515" s="1171"/>
      <c r="AB515" s="1171"/>
      <c r="AC515" s="1171"/>
      <c r="AD515" s="1171"/>
      <c r="AE515" s="1171"/>
      <c r="AF515" s="1172"/>
      <c r="AG515" s="1172"/>
      <c r="AH515" s="1173"/>
      <c r="AI515" s="1172"/>
      <c r="AJ515" s="456"/>
      <c r="AL515" s="1418">
        <f t="shared" si="8"/>
        <v>0</v>
      </c>
    </row>
    <row r="516" spans="2:38">
      <c r="B516" s="1166"/>
      <c r="C516" s="1166"/>
      <c r="D516" s="1174"/>
      <c r="E516" s="1175"/>
      <c r="F516" s="1176"/>
      <c r="G516" s="1165"/>
      <c r="H516" s="1166"/>
      <c r="I516" s="1166"/>
      <c r="J516" s="1167"/>
      <c r="K516" s="1167"/>
      <c r="L516" s="1167"/>
      <c r="M516" s="1167"/>
      <c r="N516" s="1167"/>
      <c r="O516" s="1167"/>
      <c r="P516" s="1167"/>
      <c r="Q516" s="1167"/>
      <c r="R516" s="1168"/>
      <c r="S516" s="1168"/>
      <c r="T516" s="1169"/>
      <c r="U516" s="1166"/>
      <c r="V516" s="1168"/>
      <c r="W516" s="1168"/>
      <c r="X516" s="1166"/>
      <c r="Y516" s="1170"/>
      <c r="Z516" s="1171"/>
      <c r="AA516" s="1171"/>
      <c r="AB516" s="1171"/>
      <c r="AC516" s="1171"/>
      <c r="AD516" s="1171"/>
      <c r="AE516" s="1171"/>
      <c r="AF516" s="1172"/>
      <c r="AG516" s="1172"/>
      <c r="AH516" s="1173"/>
      <c r="AI516" s="1172"/>
      <c r="AJ516" s="456"/>
      <c r="AL516" s="1418">
        <f t="shared" si="8"/>
        <v>0</v>
      </c>
    </row>
    <row r="517" spans="2:38">
      <c r="B517" s="1166"/>
      <c r="C517" s="1166"/>
      <c r="D517" s="1174"/>
      <c r="E517" s="1175"/>
      <c r="F517" s="1176"/>
      <c r="G517" s="1165"/>
      <c r="H517" s="1166"/>
      <c r="I517" s="1166"/>
      <c r="J517" s="1167"/>
      <c r="K517" s="1167"/>
      <c r="L517" s="1167"/>
      <c r="M517" s="1167"/>
      <c r="N517" s="1167"/>
      <c r="O517" s="1167"/>
      <c r="P517" s="1167"/>
      <c r="Q517" s="1167"/>
      <c r="R517" s="1168"/>
      <c r="S517" s="1168"/>
      <c r="T517" s="1169"/>
      <c r="U517" s="1166"/>
      <c r="V517" s="1168"/>
      <c r="W517" s="1168"/>
      <c r="X517" s="1166"/>
      <c r="Y517" s="1170"/>
      <c r="Z517" s="1171"/>
      <c r="AA517" s="1171"/>
      <c r="AB517" s="1171"/>
      <c r="AC517" s="1171"/>
      <c r="AD517" s="1171"/>
      <c r="AE517" s="1171"/>
      <c r="AF517" s="1172"/>
      <c r="AG517" s="1172"/>
      <c r="AH517" s="1173"/>
      <c r="AI517" s="1172"/>
      <c r="AJ517" s="456"/>
      <c r="AL517" s="1418">
        <f t="shared" si="8"/>
        <v>0</v>
      </c>
    </row>
    <row r="518" spans="2:38">
      <c r="B518" s="1166"/>
      <c r="C518" s="1166"/>
      <c r="D518" s="1174"/>
      <c r="E518" s="1175"/>
      <c r="F518" s="1176"/>
      <c r="G518" s="1165"/>
      <c r="H518" s="1166"/>
      <c r="I518" s="1166"/>
      <c r="J518" s="1167"/>
      <c r="K518" s="1167"/>
      <c r="L518" s="1167"/>
      <c r="M518" s="1167"/>
      <c r="N518" s="1167"/>
      <c r="O518" s="1167"/>
      <c r="P518" s="1167"/>
      <c r="Q518" s="1167"/>
      <c r="R518" s="1168"/>
      <c r="S518" s="1168"/>
      <c r="T518" s="1169"/>
      <c r="U518" s="1166"/>
      <c r="V518" s="1168"/>
      <c r="W518" s="1168"/>
      <c r="X518" s="1166"/>
      <c r="Y518" s="1170"/>
      <c r="Z518" s="1171"/>
      <c r="AA518" s="1171"/>
      <c r="AB518" s="1171"/>
      <c r="AC518" s="1171"/>
      <c r="AD518" s="1171"/>
      <c r="AE518" s="1171"/>
      <c r="AF518" s="1172"/>
      <c r="AG518" s="1172"/>
      <c r="AH518" s="1173"/>
      <c r="AI518" s="1172"/>
      <c r="AJ518" s="456"/>
      <c r="AL518" s="1418">
        <f t="shared" ref="AL518:AL581" si="9">IF(K518&gt;1,K518,J518)</f>
        <v>0</v>
      </c>
    </row>
    <row r="519" spans="2:38">
      <c r="B519" s="1166"/>
      <c r="C519" s="1166"/>
      <c r="D519" s="1174"/>
      <c r="E519" s="1175"/>
      <c r="F519" s="1176"/>
      <c r="G519" s="1165"/>
      <c r="H519" s="1166"/>
      <c r="I519" s="1166"/>
      <c r="J519" s="1167"/>
      <c r="K519" s="1167"/>
      <c r="L519" s="1167"/>
      <c r="M519" s="1167"/>
      <c r="N519" s="1167"/>
      <c r="O519" s="1167"/>
      <c r="P519" s="1167"/>
      <c r="Q519" s="1167"/>
      <c r="R519" s="1168"/>
      <c r="S519" s="1168"/>
      <c r="T519" s="1169"/>
      <c r="U519" s="1166"/>
      <c r="V519" s="1168"/>
      <c r="W519" s="1168"/>
      <c r="X519" s="1166"/>
      <c r="Y519" s="1170"/>
      <c r="Z519" s="1171"/>
      <c r="AA519" s="1171"/>
      <c r="AB519" s="1171"/>
      <c r="AC519" s="1171"/>
      <c r="AD519" s="1171"/>
      <c r="AE519" s="1171"/>
      <c r="AF519" s="1172"/>
      <c r="AG519" s="1172"/>
      <c r="AH519" s="1173"/>
      <c r="AI519" s="1172"/>
      <c r="AJ519" s="456"/>
      <c r="AL519" s="1418">
        <f t="shared" si="9"/>
        <v>0</v>
      </c>
    </row>
    <row r="520" spans="2:38">
      <c r="B520" s="1166"/>
      <c r="C520" s="1166"/>
      <c r="D520" s="1174"/>
      <c r="E520" s="1175"/>
      <c r="F520" s="1176"/>
      <c r="G520" s="1165"/>
      <c r="H520" s="1166"/>
      <c r="I520" s="1166"/>
      <c r="J520" s="1167"/>
      <c r="K520" s="1167"/>
      <c r="L520" s="1167"/>
      <c r="M520" s="1167"/>
      <c r="N520" s="1167"/>
      <c r="O520" s="1167"/>
      <c r="P520" s="1167"/>
      <c r="Q520" s="1167"/>
      <c r="R520" s="1168"/>
      <c r="S520" s="1168"/>
      <c r="T520" s="1169"/>
      <c r="U520" s="1166"/>
      <c r="V520" s="1168"/>
      <c r="W520" s="1168"/>
      <c r="X520" s="1166"/>
      <c r="Y520" s="1170"/>
      <c r="Z520" s="1171"/>
      <c r="AA520" s="1171"/>
      <c r="AB520" s="1171"/>
      <c r="AC520" s="1171"/>
      <c r="AD520" s="1171"/>
      <c r="AE520" s="1171"/>
      <c r="AF520" s="1172"/>
      <c r="AG520" s="1172"/>
      <c r="AH520" s="1173"/>
      <c r="AI520" s="1172"/>
      <c r="AJ520" s="456"/>
      <c r="AL520" s="1418">
        <f t="shared" si="9"/>
        <v>0</v>
      </c>
    </row>
    <row r="521" spans="2:38">
      <c r="B521" s="1166"/>
      <c r="C521" s="1166"/>
      <c r="D521" s="1174"/>
      <c r="E521" s="1175"/>
      <c r="F521" s="1176"/>
      <c r="G521" s="1165"/>
      <c r="H521" s="1166"/>
      <c r="I521" s="1166"/>
      <c r="J521" s="1167"/>
      <c r="K521" s="1167"/>
      <c r="L521" s="1167"/>
      <c r="M521" s="1167"/>
      <c r="N521" s="1167"/>
      <c r="O521" s="1167"/>
      <c r="P521" s="1167"/>
      <c r="Q521" s="1167"/>
      <c r="R521" s="1168"/>
      <c r="S521" s="1168"/>
      <c r="T521" s="1169"/>
      <c r="U521" s="1166"/>
      <c r="V521" s="1168"/>
      <c r="W521" s="1168"/>
      <c r="X521" s="1166"/>
      <c r="Y521" s="1170"/>
      <c r="Z521" s="1171"/>
      <c r="AA521" s="1171"/>
      <c r="AB521" s="1171"/>
      <c r="AC521" s="1171"/>
      <c r="AD521" s="1171"/>
      <c r="AE521" s="1171"/>
      <c r="AF521" s="1172"/>
      <c r="AG521" s="1172"/>
      <c r="AH521" s="1173"/>
      <c r="AI521" s="1172"/>
      <c r="AJ521" s="456"/>
      <c r="AL521" s="1418">
        <f t="shared" si="9"/>
        <v>0</v>
      </c>
    </row>
    <row r="522" spans="2:38">
      <c r="B522" s="1166"/>
      <c r="C522" s="1166"/>
      <c r="D522" s="1174"/>
      <c r="E522" s="1175"/>
      <c r="F522" s="1176"/>
      <c r="G522" s="1165"/>
      <c r="H522" s="1166"/>
      <c r="I522" s="1166"/>
      <c r="J522" s="1167"/>
      <c r="K522" s="1167"/>
      <c r="L522" s="1167"/>
      <c r="M522" s="1167"/>
      <c r="N522" s="1167"/>
      <c r="O522" s="1167"/>
      <c r="P522" s="1167"/>
      <c r="Q522" s="1167"/>
      <c r="R522" s="1168"/>
      <c r="S522" s="1168"/>
      <c r="T522" s="1169"/>
      <c r="U522" s="1166"/>
      <c r="V522" s="1168"/>
      <c r="W522" s="1168"/>
      <c r="X522" s="1166"/>
      <c r="Y522" s="1170"/>
      <c r="Z522" s="1171"/>
      <c r="AA522" s="1171"/>
      <c r="AB522" s="1171"/>
      <c r="AC522" s="1171"/>
      <c r="AD522" s="1171"/>
      <c r="AE522" s="1171"/>
      <c r="AF522" s="1172"/>
      <c r="AG522" s="1172"/>
      <c r="AH522" s="1173"/>
      <c r="AI522" s="1172"/>
      <c r="AJ522" s="456"/>
      <c r="AL522" s="1418">
        <f t="shared" si="9"/>
        <v>0</v>
      </c>
    </row>
    <row r="523" spans="2:38">
      <c r="B523" s="1166"/>
      <c r="C523" s="1166"/>
      <c r="D523" s="1174"/>
      <c r="E523" s="1175"/>
      <c r="F523" s="1176"/>
      <c r="G523" s="1165"/>
      <c r="H523" s="1166"/>
      <c r="I523" s="1166"/>
      <c r="J523" s="1167"/>
      <c r="K523" s="1167"/>
      <c r="L523" s="1167"/>
      <c r="M523" s="1167"/>
      <c r="N523" s="1167"/>
      <c r="O523" s="1167"/>
      <c r="P523" s="1167"/>
      <c r="Q523" s="1167"/>
      <c r="R523" s="1168"/>
      <c r="S523" s="1168"/>
      <c r="T523" s="1169"/>
      <c r="U523" s="1166"/>
      <c r="V523" s="1168"/>
      <c r="W523" s="1168"/>
      <c r="X523" s="1166"/>
      <c r="Y523" s="1170"/>
      <c r="Z523" s="1171"/>
      <c r="AA523" s="1171"/>
      <c r="AB523" s="1171"/>
      <c r="AC523" s="1171"/>
      <c r="AD523" s="1171"/>
      <c r="AE523" s="1171"/>
      <c r="AF523" s="1172"/>
      <c r="AG523" s="1172"/>
      <c r="AH523" s="1173"/>
      <c r="AI523" s="1172"/>
      <c r="AJ523" s="456"/>
      <c r="AL523" s="1418">
        <f t="shared" si="9"/>
        <v>0</v>
      </c>
    </row>
    <row r="524" spans="2:38">
      <c r="B524" s="1166"/>
      <c r="C524" s="1166"/>
      <c r="D524" s="1174"/>
      <c r="E524" s="1175"/>
      <c r="F524" s="1176"/>
      <c r="G524" s="1165"/>
      <c r="H524" s="1166"/>
      <c r="I524" s="1166"/>
      <c r="J524" s="1167"/>
      <c r="K524" s="1167"/>
      <c r="L524" s="1167"/>
      <c r="M524" s="1167"/>
      <c r="N524" s="1167"/>
      <c r="O524" s="1167"/>
      <c r="P524" s="1167"/>
      <c r="Q524" s="1167"/>
      <c r="R524" s="1168"/>
      <c r="S524" s="1168"/>
      <c r="T524" s="1169"/>
      <c r="U524" s="1166"/>
      <c r="V524" s="1168"/>
      <c r="W524" s="1168"/>
      <c r="X524" s="1166"/>
      <c r="Y524" s="1170"/>
      <c r="Z524" s="1171"/>
      <c r="AA524" s="1171"/>
      <c r="AB524" s="1171"/>
      <c r="AC524" s="1171"/>
      <c r="AD524" s="1171"/>
      <c r="AE524" s="1171"/>
      <c r="AF524" s="1172"/>
      <c r="AG524" s="1172"/>
      <c r="AH524" s="1173"/>
      <c r="AI524" s="1172"/>
      <c r="AJ524" s="456"/>
      <c r="AL524" s="1418">
        <f t="shared" si="9"/>
        <v>0</v>
      </c>
    </row>
    <row r="525" spans="2:38">
      <c r="B525" s="1166"/>
      <c r="C525" s="1166"/>
      <c r="D525" s="1174"/>
      <c r="E525" s="1175"/>
      <c r="F525" s="1176"/>
      <c r="G525" s="1165"/>
      <c r="H525" s="1166"/>
      <c r="I525" s="1166"/>
      <c r="J525" s="1167"/>
      <c r="K525" s="1167"/>
      <c r="L525" s="1167"/>
      <c r="M525" s="1167"/>
      <c r="N525" s="1167"/>
      <c r="O525" s="1167"/>
      <c r="P525" s="1167"/>
      <c r="Q525" s="1167"/>
      <c r="R525" s="1168"/>
      <c r="S525" s="1168"/>
      <c r="T525" s="1169"/>
      <c r="U525" s="1166"/>
      <c r="V525" s="1168"/>
      <c r="W525" s="1168"/>
      <c r="X525" s="1166"/>
      <c r="Y525" s="1170"/>
      <c r="Z525" s="1171"/>
      <c r="AA525" s="1171"/>
      <c r="AB525" s="1171"/>
      <c r="AC525" s="1171"/>
      <c r="AD525" s="1171"/>
      <c r="AE525" s="1171"/>
      <c r="AF525" s="1172"/>
      <c r="AG525" s="1172"/>
      <c r="AH525" s="1173"/>
      <c r="AI525" s="1172"/>
      <c r="AJ525" s="456"/>
      <c r="AL525" s="1418">
        <f t="shared" si="9"/>
        <v>0</v>
      </c>
    </row>
    <row r="526" spans="2:38">
      <c r="B526" s="1166"/>
      <c r="C526" s="1166"/>
      <c r="D526" s="1174"/>
      <c r="E526" s="1175"/>
      <c r="F526" s="1176"/>
      <c r="G526" s="1165"/>
      <c r="H526" s="1166"/>
      <c r="I526" s="1166"/>
      <c r="J526" s="1167"/>
      <c r="K526" s="1167"/>
      <c r="L526" s="1167"/>
      <c r="M526" s="1167"/>
      <c r="N526" s="1167"/>
      <c r="O526" s="1167"/>
      <c r="P526" s="1167"/>
      <c r="Q526" s="1167"/>
      <c r="R526" s="1168"/>
      <c r="S526" s="1168"/>
      <c r="T526" s="1169"/>
      <c r="U526" s="1166"/>
      <c r="V526" s="1168"/>
      <c r="W526" s="1168"/>
      <c r="X526" s="1166"/>
      <c r="Y526" s="1170"/>
      <c r="Z526" s="1171"/>
      <c r="AA526" s="1171"/>
      <c r="AB526" s="1171"/>
      <c r="AC526" s="1171"/>
      <c r="AD526" s="1171"/>
      <c r="AE526" s="1171"/>
      <c r="AF526" s="1172"/>
      <c r="AG526" s="1172"/>
      <c r="AH526" s="1173"/>
      <c r="AI526" s="1172"/>
      <c r="AJ526" s="456"/>
      <c r="AL526" s="1418">
        <f t="shared" si="9"/>
        <v>0</v>
      </c>
    </row>
    <row r="527" spans="2:38">
      <c r="B527" s="1166"/>
      <c r="C527" s="1166"/>
      <c r="D527" s="1174"/>
      <c r="E527" s="1175"/>
      <c r="F527" s="1176"/>
      <c r="G527" s="1165"/>
      <c r="H527" s="1166"/>
      <c r="I527" s="1166"/>
      <c r="J527" s="1167"/>
      <c r="K527" s="1167"/>
      <c r="L527" s="1167"/>
      <c r="M527" s="1167"/>
      <c r="N527" s="1167"/>
      <c r="O527" s="1167"/>
      <c r="P527" s="1167"/>
      <c r="Q527" s="1167"/>
      <c r="R527" s="1168"/>
      <c r="S527" s="1168"/>
      <c r="T527" s="1169"/>
      <c r="U527" s="1166"/>
      <c r="V527" s="1168"/>
      <c r="W527" s="1168"/>
      <c r="X527" s="1166"/>
      <c r="Y527" s="1170"/>
      <c r="Z527" s="1171"/>
      <c r="AA527" s="1171"/>
      <c r="AB527" s="1171"/>
      <c r="AC527" s="1171"/>
      <c r="AD527" s="1171"/>
      <c r="AE527" s="1171"/>
      <c r="AF527" s="1172"/>
      <c r="AG527" s="1172"/>
      <c r="AH527" s="1173"/>
      <c r="AI527" s="1172"/>
      <c r="AJ527" s="456"/>
      <c r="AL527" s="1418">
        <f t="shared" si="9"/>
        <v>0</v>
      </c>
    </row>
    <row r="528" spans="2:38">
      <c r="B528" s="1166"/>
      <c r="C528" s="1166"/>
      <c r="D528" s="1174"/>
      <c r="E528" s="1175"/>
      <c r="F528" s="1176"/>
      <c r="G528" s="1165"/>
      <c r="H528" s="1166"/>
      <c r="I528" s="1166"/>
      <c r="J528" s="1167"/>
      <c r="K528" s="1167"/>
      <c r="L528" s="1167"/>
      <c r="M528" s="1167"/>
      <c r="N528" s="1167"/>
      <c r="O528" s="1167"/>
      <c r="P528" s="1167"/>
      <c r="Q528" s="1167"/>
      <c r="R528" s="1168"/>
      <c r="S528" s="1168"/>
      <c r="T528" s="1169"/>
      <c r="U528" s="1166"/>
      <c r="V528" s="1168"/>
      <c r="W528" s="1168"/>
      <c r="X528" s="1166"/>
      <c r="Y528" s="1170"/>
      <c r="Z528" s="1171"/>
      <c r="AA528" s="1171"/>
      <c r="AB528" s="1171"/>
      <c r="AC528" s="1171"/>
      <c r="AD528" s="1171"/>
      <c r="AE528" s="1171"/>
      <c r="AF528" s="1172"/>
      <c r="AG528" s="1172"/>
      <c r="AH528" s="1173"/>
      <c r="AI528" s="1172"/>
      <c r="AJ528" s="456"/>
      <c r="AL528" s="1418">
        <f t="shared" si="9"/>
        <v>0</v>
      </c>
    </row>
    <row r="529" spans="2:38">
      <c r="B529" s="1166"/>
      <c r="C529" s="1166"/>
      <c r="D529" s="1174"/>
      <c r="E529" s="1175"/>
      <c r="F529" s="1176"/>
      <c r="G529" s="1165"/>
      <c r="H529" s="1166"/>
      <c r="I529" s="1166"/>
      <c r="J529" s="1167"/>
      <c r="K529" s="1167"/>
      <c r="L529" s="1167"/>
      <c r="M529" s="1167"/>
      <c r="N529" s="1167"/>
      <c r="O529" s="1167"/>
      <c r="P529" s="1167"/>
      <c r="Q529" s="1167"/>
      <c r="R529" s="1168"/>
      <c r="S529" s="1168"/>
      <c r="T529" s="1169"/>
      <c r="U529" s="1166"/>
      <c r="V529" s="1168"/>
      <c r="W529" s="1168"/>
      <c r="X529" s="1166"/>
      <c r="Y529" s="1170"/>
      <c r="Z529" s="1171"/>
      <c r="AA529" s="1171"/>
      <c r="AB529" s="1171"/>
      <c r="AC529" s="1171"/>
      <c r="AD529" s="1171"/>
      <c r="AE529" s="1171"/>
      <c r="AF529" s="1172"/>
      <c r="AG529" s="1172"/>
      <c r="AH529" s="1173"/>
      <c r="AI529" s="1172"/>
      <c r="AJ529" s="456"/>
      <c r="AL529" s="1418">
        <f t="shared" si="9"/>
        <v>0</v>
      </c>
    </row>
    <row r="530" spans="2:38">
      <c r="B530" s="1166"/>
      <c r="C530" s="1166"/>
      <c r="D530" s="1174"/>
      <c r="E530" s="1175"/>
      <c r="F530" s="1176"/>
      <c r="G530" s="1165"/>
      <c r="H530" s="1166"/>
      <c r="I530" s="1166"/>
      <c r="J530" s="1167"/>
      <c r="K530" s="1167"/>
      <c r="L530" s="1167"/>
      <c r="M530" s="1167"/>
      <c r="N530" s="1167"/>
      <c r="O530" s="1167"/>
      <c r="P530" s="1167"/>
      <c r="Q530" s="1167"/>
      <c r="R530" s="1168"/>
      <c r="S530" s="1168"/>
      <c r="T530" s="1169"/>
      <c r="U530" s="1166"/>
      <c r="V530" s="1168"/>
      <c r="W530" s="1168"/>
      <c r="X530" s="1166"/>
      <c r="Y530" s="1170"/>
      <c r="Z530" s="1171"/>
      <c r="AA530" s="1171"/>
      <c r="AB530" s="1171"/>
      <c r="AC530" s="1171"/>
      <c r="AD530" s="1171"/>
      <c r="AE530" s="1171"/>
      <c r="AF530" s="1172"/>
      <c r="AG530" s="1172"/>
      <c r="AH530" s="1173"/>
      <c r="AI530" s="1172"/>
      <c r="AJ530" s="456"/>
      <c r="AL530" s="1418">
        <f t="shared" si="9"/>
        <v>0</v>
      </c>
    </row>
    <row r="531" spans="2:38">
      <c r="B531" s="1166"/>
      <c r="C531" s="1166"/>
      <c r="D531" s="1174"/>
      <c r="E531" s="1175"/>
      <c r="F531" s="1176"/>
      <c r="G531" s="1165"/>
      <c r="H531" s="1166"/>
      <c r="I531" s="1166"/>
      <c r="J531" s="1167"/>
      <c r="K531" s="1167"/>
      <c r="L531" s="1167"/>
      <c r="M531" s="1167"/>
      <c r="N531" s="1167"/>
      <c r="O531" s="1167"/>
      <c r="P531" s="1167"/>
      <c r="Q531" s="1167"/>
      <c r="R531" s="1168"/>
      <c r="S531" s="1168"/>
      <c r="T531" s="1169"/>
      <c r="U531" s="1166"/>
      <c r="V531" s="1168"/>
      <c r="W531" s="1168"/>
      <c r="X531" s="1166"/>
      <c r="Y531" s="1170"/>
      <c r="Z531" s="1171"/>
      <c r="AA531" s="1171"/>
      <c r="AB531" s="1171"/>
      <c r="AC531" s="1171"/>
      <c r="AD531" s="1171"/>
      <c r="AE531" s="1171"/>
      <c r="AF531" s="1172"/>
      <c r="AG531" s="1172"/>
      <c r="AH531" s="1173"/>
      <c r="AI531" s="1172"/>
      <c r="AJ531" s="456"/>
      <c r="AL531" s="1418">
        <f t="shared" si="9"/>
        <v>0</v>
      </c>
    </row>
    <row r="532" spans="2:38">
      <c r="B532" s="1166"/>
      <c r="C532" s="1166"/>
      <c r="D532" s="1174"/>
      <c r="E532" s="1175"/>
      <c r="F532" s="1176"/>
      <c r="G532" s="1165"/>
      <c r="H532" s="1166"/>
      <c r="I532" s="1166"/>
      <c r="J532" s="1167"/>
      <c r="K532" s="1167"/>
      <c r="L532" s="1167"/>
      <c r="M532" s="1167"/>
      <c r="N532" s="1167"/>
      <c r="O532" s="1167"/>
      <c r="P532" s="1167"/>
      <c r="Q532" s="1167"/>
      <c r="R532" s="1168"/>
      <c r="S532" s="1168"/>
      <c r="T532" s="1169"/>
      <c r="U532" s="1166"/>
      <c r="V532" s="1168"/>
      <c r="W532" s="1168"/>
      <c r="X532" s="1166"/>
      <c r="Y532" s="1170"/>
      <c r="Z532" s="1171"/>
      <c r="AA532" s="1171"/>
      <c r="AB532" s="1171"/>
      <c r="AC532" s="1171"/>
      <c r="AD532" s="1171"/>
      <c r="AE532" s="1171"/>
      <c r="AF532" s="1172"/>
      <c r="AG532" s="1172"/>
      <c r="AH532" s="1173"/>
      <c r="AI532" s="1172"/>
      <c r="AJ532" s="456"/>
      <c r="AL532" s="1418">
        <f t="shared" si="9"/>
        <v>0</v>
      </c>
    </row>
    <row r="533" spans="2:38">
      <c r="B533" s="1166"/>
      <c r="C533" s="1166"/>
      <c r="D533" s="1174"/>
      <c r="E533" s="1175"/>
      <c r="F533" s="1176"/>
      <c r="G533" s="1165"/>
      <c r="H533" s="1166"/>
      <c r="I533" s="1166"/>
      <c r="J533" s="1167"/>
      <c r="K533" s="1167"/>
      <c r="L533" s="1167"/>
      <c r="M533" s="1167"/>
      <c r="N533" s="1167"/>
      <c r="O533" s="1167"/>
      <c r="P533" s="1167"/>
      <c r="Q533" s="1167"/>
      <c r="R533" s="1168"/>
      <c r="S533" s="1168"/>
      <c r="T533" s="1169"/>
      <c r="U533" s="1166"/>
      <c r="V533" s="1168"/>
      <c r="W533" s="1168"/>
      <c r="X533" s="1166"/>
      <c r="Y533" s="1170"/>
      <c r="Z533" s="1171"/>
      <c r="AA533" s="1171"/>
      <c r="AB533" s="1171"/>
      <c r="AC533" s="1171"/>
      <c r="AD533" s="1171"/>
      <c r="AE533" s="1171"/>
      <c r="AF533" s="1172"/>
      <c r="AG533" s="1172"/>
      <c r="AH533" s="1173"/>
      <c r="AI533" s="1172"/>
      <c r="AJ533" s="456"/>
      <c r="AL533" s="1418">
        <f t="shared" si="9"/>
        <v>0</v>
      </c>
    </row>
    <row r="534" spans="2:38">
      <c r="B534" s="1166"/>
      <c r="C534" s="1166"/>
      <c r="D534" s="1174"/>
      <c r="E534" s="1175"/>
      <c r="F534" s="1176"/>
      <c r="G534" s="1165"/>
      <c r="H534" s="1166"/>
      <c r="I534" s="1166"/>
      <c r="J534" s="1167"/>
      <c r="K534" s="1167"/>
      <c r="L534" s="1167"/>
      <c r="M534" s="1167"/>
      <c r="N534" s="1167"/>
      <c r="O534" s="1167"/>
      <c r="P534" s="1167"/>
      <c r="Q534" s="1167"/>
      <c r="R534" s="1168"/>
      <c r="S534" s="1168"/>
      <c r="T534" s="1169"/>
      <c r="U534" s="1166"/>
      <c r="V534" s="1168"/>
      <c r="W534" s="1168"/>
      <c r="X534" s="1166"/>
      <c r="Y534" s="1170"/>
      <c r="Z534" s="1171"/>
      <c r="AA534" s="1171"/>
      <c r="AB534" s="1171"/>
      <c r="AC534" s="1171"/>
      <c r="AD534" s="1171"/>
      <c r="AE534" s="1171"/>
      <c r="AF534" s="1172"/>
      <c r="AG534" s="1172"/>
      <c r="AH534" s="1173"/>
      <c r="AI534" s="1172"/>
      <c r="AJ534" s="456"/>
      <c r="AL534" s="1418">
        <f t="shared" si="9"/>
        <v>0</v>
      </c>
    </row>
    <row r="535" spans="2:38">
      <c r="B535" s="1166"/>
      <c r="C535" s="1166"/>
      <c r="D535" s="1174"/>
      <c r="E535" s="1175"/>
      <c r="F535" s="1176"/>
      <c r="G535" s="1165"/>
      <c r="H535" s="1166"/>
      <c r="I535" s="1166"/>
      <c r="J535" s="1167"/>
      <c r="K535" s="1167"/>
      <c r="L535" s="1167"/>
      <c r="M535" s="1167"/>
      <c r="N535" s="1167"/>
      <c r="O535" s="1167"/>
      <c r="P535" s="1167"/>
      <c r="Q535" s="1167"/>
      <c r="R535" s="1168"/>
      <c r="S535" s="1168"/>
      <c r="T535" s="1169"/>
      <c r="U535" s="1166"/>
      <c r="V535" s="1168"/>
      <c r="W535" s="1168"/>
      <c r="X535" s="1166"/>
      <c r="Y535" s="1170"/>
      <c r="Z535" s="1171"/>
      <c r="AA535" s="1171"/>
      <c r="AB535" s="1171"/>
      <c r="AC535" s="1171"/>
      <c r="AD535" s="1171"/>
      <c r="AE535" s="1171"/>
      <c r="AF535" s="1172"/>
      <c r="AG535" s="1172"/>
      <c r="AH535" s="1173"/>
      <c r="AI535" s="1172"/>
      <c r="AJ535" s="456"/>
      <c r="AL535" s="1418">
        <f t="shared" si="9"/>
        <v>0</v>
      </c>
    </row>
    <row r="536" spans="2:38">
      <c r="B536" s="1166"/>
      <c r="C536" s="1166"/>
      <c r="D536" s="1174"/>
      <c r="E536" s="1175"/>
      <c r="F536" s="1176"/>
      <c r="G536" s="1165"/>
      <c r="H536" s="1166"/>
      <c r="I536" s="1166"/>
      <c r="J536" s="1167"/>
      <c r="K536" s="1167"/>
      <c r="L536" s="1167"/>
      <c r="M536" s="1167"/>
      <c r="N536" s="1167"/>
      <c r="O536" s="1167"/>
      <c r="P536" s="1167"/>
      <c r="Q536" s="1167"/>
      <c r="R536" s="1168"/>
      <c r="S536" s="1168"/>
      <c r="T536" s="1169"/>
      <c r="U536" s="1166"/>
      <c r="V536" s="1168"/>
      <c r="W536" s="1168"/>
      <c r="X536" s="1166"/>
      <c r="Y536" s="1170"/>
      <c r="Z536" s="1171"/>
      <c r="AA536" s="1171"/>
      <c r="AB536" s="1171"/>
      <c r="AC536" s="1171"/>
      <c r="AD536" s="1171"/>
      <c r="AE536" s="1171"/>
      <c r="AF536" s="1172"/>
      <c r="AG536" s="1172"/>
      <c r="AH536" s="1173"/>
      <c r="AI536" s="1172"/>
      <c r="AJ536" s="456"/>
      <c r="AL536" s="1418">
        <f t="shared" si="9"/>
        <v>0</v>
      </c>
    </row>
    <row r="537" spans="2:38">
      <c r="B537" s="1166"/>
      <c r="C537" s="1166"/>
      <c r="D537" s="1174"/>
      <c r="E537" s="1175"/>
      <c r="F537" s="1176"/>
      <c r="G537" s="1165"/>
      <c r="H537" s="1166"/>
      <c r="I537" s="1166"/>
      <c r="J537" s="1167"/>
      <c r="K537" s="1167"/>
      <c r="L537" s="1167"/>
      <c r="M537" s="1167"/>
      <c r="N537" s="1167"/>
      <c r="O537" s="1167"/>
      <c r="P537" s="1167"/>
      <c r="Q537" s="1167"/>
      <c r="R537" s="1168"/>
      <c r="S537" s="1168"/>
      <c r="T537" s="1169"/>
      <c r="U537" s="1166"/>
      <c r="V537" s="1168"/>
      <c r="W537" s="1168"/>
      <c r="X537" s="1166"/>
      <c r="Y537" s="1170"/>
      <c r="Z537" s="1171"/>
      <c r="AA537" s="1171"/>
      <c r="AB537" s="1171"/>
      <c r="AC537" s="1171"/>
      <c r="AD537" s="1171"/>
      <c r="AE537" s="1171"/>
      <c r="AF537" s="1172"/>
      <c r="AG537" s="1172"/>
      <c r="AH537" s="1173"/>
      <c r="AI537" s="1172"/>
      <c r="AJ537" s="456"/>
      <c r="AL537" s="1418">
        <f t="shared" si="9"/>
        <v>0</v>
      </c>
    </row>
    <row r="538" spans="2:38">
      <c r="B538" s="1166"/>
      <c r="C538" s="1166"/>
      <c r="D538" s="1174"/>
      <c r="E538" s="1175"/>
      <c r="F538" s="1176"/>
      <c r="G538" s="1165"/>
      <c r="H538" s="1166"/>
      <c r="I538" s="1166"/>
      <c r="J538" s="1167"/>
      <c r="K538" s="1167"/>
      <c r="L538" s="1167"/>
      <c r="M538" s="1167"/>
      <c r="N538" s="1167"/>
      <c r="O538" s="1167"/>
      <c r="P538" s="1167"/>
      <c r="Q538" s="1167"/>
      <c r="R538" s="1168"/>
      <c r="S538" s="1168"/>
      <c r="T538" s="1169"/>
      <c r="U538" s="1166"/>
      <c r="V538" s="1168"/>
      <c r="W538" s="1168"/>
      <c r="X538" s="1166"/>
      <c r="Y538" s="1170"/>
      <c r="Z538" s="1171"/>
      <c r="AA538" s="1171"/>
      <c r="AB538" s="1171"/>
      <c r="AC538" s="1171"/>
      <c r="AD538" s="1171"/>
      <c r="AE538" s="1171"/>
      <c r="AF538" s="1172"/>
      <c r="AG538" s="1172"/>
      <c r="AH538" s="1173"/>
      <c r="AI538" s="1172"/>
      <c r="AJ538" s="456"/>
      <c r="AL538" s="1418">
        <f t="shared" si="9"/>
        <v>0</v>
      </c>
    </row>
    <row r="539" spans="2:38">
      <c r="B539" s="1166"/>
      <c r="C539" s="1166"/>
      <c r="D539" s="1174"/>
      <c r="E539" s="1175"/>
      <c r="F539" s="1176"/>
      <c r="G539" s="1165"/>
      <c r="H539" s="1166"/>
      <c r="I539" s="1166"/>
      <c r="J539" s="1167"/>
      <c r="K539" s="1167"/>
      <c r="L539" s="1167"/>
      <c r="M539" s="1167"/>
      <c r="N539" s="1167"/>
      <c r="O539" s="1167"/>
      <c r="P539" s="1167"/>
      <c r="Q539" s="1167"/>
      <c r="R539" s="1168"/>
      <c r="S539" s="1168"/>
      <c r="T539" s="1169"/>
      <c r="U539" s="1166"/>
      <c r="V539" s="1168"/>
      <c r="W539" s="1168"/>
      <c r="X539" s="1166"/>
      <c r="Y539" s="1170"/>
      <c r="Z539" s="1171"/>
      <c r="AA539" s="1171"/>
      <c r="AB539" s="1171"/>
      <c r="AC539" s="1171"/>
      <c r="AD539" s="1171"/>
      <c r="AE539" s="1171"/>
      <c r="AF539" s="1172"/>
      <c r="AG539" s="1172"/>
      <c r="AH539" s="1173"/>
      <c r="AI539" s="1172"/>
      <c r="AJ539" s="456"/>
      <c r="AL539" s="1418">
        <f t="shared" si="9"/>
        <v>0</v>
      </c>
    </row>
    <row r="540" spans="2:38">
      <c r="B540" s="1166"/>
      <c r="C540" s="1166"/>
      <c r="D540" s="1174"/>
      <c r="E540" s="1175"/>
      <c r="F540" s="1176"/>
      <c r="G540" s="1165"/>
      <c r="H540" s="1166"/>
      <c r="I540" s="1166"/>
      <c r="J540" s="1167"/>
      <c r="K540" s="1167"/>
      <c r="L540" s="1167"/>
      <c r="M540" s="1167"/>
      <c r="N540" s="1167"/>
      <c r="O540" s="1167"/>
      <c r="P540" s="1167"/>
      <c r="Q540" s="1167"/>
      <c r="R540" s="1168"/>
      <c r="S540" s="1168"/>
      <c r="T540" s="1169"/>
      <c r="U540" s="1166"/>
      <c r="V540" s="1168"/>
      <c r="W540" s="1168"/>
      <c r="X540" s="1166"/>
      <c r="Y540" s="1170"/>
      <c r="Z540" s="1171"/>
      <c r="AA540" s="1171"/>
      <c r="AB540" s="1171"/>
      <c r="AC540" s="1171"/>
      <c r="AD540" s="1171"/>
      <c r="AE540" s="1171"/>
      <c r="AF540" s="1172"/>
      <c r="AG540" s="1172"/>
      <c r="AH540" s="1173"/>
      <c r="AI540" s="1172"/>
      <c r="AJ540" s="456"/>
      <c r="AL540" s="1418">
        <f t="shared" si="9"/>
        <v>0</v>
      </c>
    </row>
    <row r="541" spans="2:38">
      <c r="B541" s="1166"/>
      <c r="C541" s="1166"/>
      <c r="D541" s="1174"/>
      <c r="E541" s="1175"/>
      <c r="F541" s="1176"/>
      <c r="G541" s="1165"/>
      <c r="H541" s="1166"/>
      <c r="I541" s="1166"/>
      <c r="J541" s="1167"/>
      <c r="K541" s="1167"/>
      <c r="L541" s="1167"/>
      <c r="M541" s="1167"/>
      <c r="N541" s="1167"/>
      <c r="O541" s="1167"/>
      <c r="P541" s="1167"/>
      <c r="Q541" s="1167"/>
      <c r="R541" s="1168"/>
      <c r="S541" s="1168"/>
      <c r="T541" s="1169"/>
      <c r="U541" s="1166"/>
      <c r="V541" s="1168"/>
      <c r="W541" s="1168"/>
      <c r="X541" s="1166"/>
      <c r="Y541" s="1170"/>
      <c r="Z541" s="1171"/>
      <c r="AA541" s="1171"/>
      <c r="AB541" s="1171"/>
      <c r="AC541" s="1171"/>
      <c r="AD541" s="1171"/>
      <c r="AE541" s="1171"/>
      <c r="AF541" s="1172"/>
      <c r="AG541" s="1172"/>
      <c r="AH541" s="1173"/>
      <c r="AI541" s="1172"/>
      <c r="AJ541" s="456"/>
      <c r="AL541" s="1418">
        <f t="shared" si="9"/>
        <v>0</v>
      </c>
    </row>
    <row r="542" spans="2:38">
      <c r="B542" s="1166"/>
      <c r="C542" s="1166"/>
      <c r="D542" s="1174"/>
      <c r="E542" s="1175"/>
      <c r="F542" s="1176"/>
      <c r="G542" s="1165"/>
      <c r="H542" s="1166"/>
      <c r="I542" s="1166"/>
      <c r="J542" s="1167"/>
      <c r="K542" s="1167"/>
      <c r="L542" s="1167"/>
      <c r="M542" s="1167"/>
      <c r="N542" s="1167"/>
      <c r="O542" s="1167"/>
      <c r="P542" s="1167"/>
      <c r="Q542" s="1167"/>
      <c r="R542" s="1168"/>
      <c r="S542" s="1168"/>
      <c r="T542" s="1169"/>
      <c r="U542" s="1166"/>
      <c r="V542" s="1168"/>
      <c r="W542" s="1168"/>
      <c r="X542" s="1166"/>
      <c r="Y542" s="1170"/>
      <c r="Z542" s="1171"/>
      <c r="AA542" s="1171"/>
      <c r="AB542" s="1171"/>
      <c r="AC542" s="1171"/>
      <c r="AD542" s="1171"/>
      <c r="AE542" s="1171"/>
      <c r="AF542" s="1172"/>
      <c r="AG542" s="1172"/>
      <c r="AH542" s="1173"/>
      <c r="AI542" s="1172"/>
      <c r="AJ542" s="456"/>
      <c r="AL542" s="1418">
        <f t="shared" si="9"/>
        <v>0</v>
      </c>
    </row>
    <row r="543" spans="2:38">
      <c r="B543" s="1166"/>
      <c r="C543" s="1166"/>
      <c r="D543" s="1174"/>
      <c r="E543" s="1175"/>
      <c r="F543" s="1176"/>
      <c r="G543" s="1165"/>
      <c r="H543" s="1166"/>
      <c r="I543" s="1166"/>
      <c r="J543" s="1167"/>
      <c r="K543" s="1167"/>
      <c r="L543" s="1167"/>
      <c r="M543" s="1167"/>
      <c r="N543" s="1167"/>
      <c r="O543" s="1167"/>
      <c r="P543" s="1167"/>
      <c r="Q543" s="1167"/>
      <c r="R543" s="1168"/>
      <c r="S543" s="1168"/>
      <c r="T543" s="1169"/>
      <c r="U543" s="1166"/>
      <c r="V543" s="1168"/>
      <c r="W543" s="1168"/>
      <c r="X543" s="1166"/>
      <c r="Y543" s="1170"/>
      <c r="Z543" s="1171"/>
      <c r="AA543" s="1171"/>
      <c r="AB543" s="1171"/>
      <c r="AC543" s="1171"/>
      <c r="AD543" s="1171"/>
      <c r="AE543" s="1171"/>
      <c r="AF543" s="1172"/>
      <c r="AG543" s="1172"/>
      <c r="AH543" s="1173"/>
      <c r="AI543" s="1172"/>
      <c r="AJ543" s="456"/>
      <c r="AL543" s="1418">
        <f t="shared" si="9"/>
        <v>0</v>
      </c>
    </row>
    <row r="544" spans="2:38">
      <c r="B544" s="1166"/>
      <c r="C544" s="1166"/>
      <c r="D544" s="1174"/>
      <c r="E544" s="1175"/>
      <c r="F544" s="1176"/>
      <c r="G544" s="1165"/>
      <c r="H544" s="1166"/>
      <c r="I544" s="1166"/>
      <c r="J544" s="1167"/>
      <c r="K544" s="1167"/>
      <c r="L544" s="1167"/>
      <c r="M544" s="1167"/>
      <c r="N544" s="1167"/>
      <c r="O544" s="1167"/>
      <c r="P544" s="1167"/>
      <c r="Q544" s="1167"/>
      <c r="R544" s="1168"/>
      <c r="S544" s="1168"/>
      <c r="T544" s="1169"/>
      <c r="U544" s="1166"/>
      <c r="V544" s="1168"/>
      <c r="W544" s="1168"/>
      <c r="X544" s="1166"/>
      <c r="Y544" s="1170"/>
      <c r="Z544" s="1171"/>
      <c r="AA544" s="1171"/>
      <c r="AB544" s="1171"/>
      <c r="AC544" s="1171"/>
      <c r="AD544" s="1171"/>
      <c r="AE544" s="1171"/>
      <c r="AF544" s="1172"/>
      <c r="AG544" s="1172"/>
      <c r="AH544" s="1173"/>
      <c r="AI544" s="1172"/>
      <c r="AJ544" s="456"/>
      <c r="AL544" s="1418">
        <f t="shared" si="9"/>
        <v>0</v>
      </c>
    </row>
    <row r="545" spans="2:38">
      <c r="B545" s="1166"/>
      <c r="C545" s="1166"/>
      <c r="D545" s="1174"/>
      <c r="E545" s="1175"/>
      <c r="F545" s="1176"/>
      <c r="G545" s="1165"/>
      <c r="H545" s="1166"/>
      <c r="I545" s="1166"/>
      <c r="J545" s="1167"/>
      <c r="K545" s="1167"/>
      <c r="L545" s="1167"/>
      <c r="M545" s="1167"/>
      <c r="N545" s="1167"/>
      <c r="O545" s="1167"/>
      <c r="P545" s="1167"/>
      <c r="Q545" s="1167"/>
      <c r="R545" s="1168"/>
      <c r="S545" s="1168"/>
      <c r="T545" s="1169"/>
      <c r="U545" s="1166"/>
      <c r="V545" s="1168"/>
      <c r="W545" s="1168"/>
      <c r="X545" s="1166"/>
      <c r="Y545" s="1170"/>
      <c r="Z545" s="1171"/>
      <c r="AA545" s="1171"/>
      <c r="AB545" s="1171"/>
      <c r="AC545" s="1171"/>
      <c r="AD545" s="1171"/>
      <c r="AE545" s="1171"/>
      <c r="AF545" s="1172"/>
      <c r="AG545" s="1172"/>
      <c r="AH545" s="1173"/>
      <c r="AI545" s="1172"/>
      <c r="AJ545" s="456"/>
      <c r="AL545" s="1418">
        <f t="shared" si="9"/>
        <v>0</v>
      </c>
    </row>
    <row r="546" spans="2:38">
      <c r="B546" s="1166"/>
      <c r="C546" s="1166"/>
      <c r="D546" s="1174"/>
      <c r="E546" s="1175"/>
      <c r="F546" s="1176"/>
      <c r="G546" s="1165"/>
      <c r="H546" s="1166"/>
      <c r="I546" s="1166"/>
      <c r="J546" s="1167"/>
      <c r="K546" s="1167"/>
      <c r="L546" s="1167"/>
      <c r="M546" s="1167"/>
      <c r="N546" s="1167"/>
      <c r="O546" s="1167"/>
      <c r="P546" s="1167"/>
      <c r="Q546" s="1167"/>
      <c r="R546" s="1168"/>
      <c r="S546" s="1168"/>
      <c r="T546" s="1169"/>
      <c r="U546" s="1166"/>
      <c r="V546" s="1168"/>
      <c r="W546" s="1168"/>
      <c r="X546" s="1166"/>
      <c r="Y546" s="1170"/>
      <c r="Z546" s="1171"/>
      <c r="AA546" s="1171"/>
      <c r="AB546" s="1171"/>
      <c r="AC546" s="1171"/>
      <c r="AD546" s="1171"/>
      <c r="AE546" s="1171"/>
      <c r="AF546" s="1172"/>
      <c r="AG546" s="1172"/>
      <c r="AH546" s="1173"/>
      <c r="AI546" s="1172"/>
      <c r="AJ546" s="456"/>
      <c r="AL546" s="1418">
        <f t="shared" si="9"/>
        <v>0</v>
      </c>
    </row>
    <row r="547" spans="2:38">
      <c r="B547" s="1166"/>
      <c r="C547" s="1166"/>
      <c r="D547" s="1174"/>
      <c r="E547" s="1175"/>
      <c r="F547" s="1176"/>
      <c r="G547" s="1165"/>
      <c r="H547" s="1166"/>
      <c r="I547" s="1166"/>
      <c r="J547" s="1167"/>
      <c r="K547" s="1167"/>
      <c r="L547" s="1167"/>
      <c r="M547" s="1167"/>
      <c r="N547" s="1167"/>
      <c r="O547" s="1167"/>
      <c r="P547" s="1167"/>
      <c r="Q547" s="1167"/>
      <c r="R547" s="1168"/>
      <c r="S547" s="1168"/>
      <c r="T547" s="1169"/>
      <c r="U547" s="1166"/>
      <c r="V547" s="1168"/>
      <c r="W547" s="1168"/>
      <c r="X547" s="1166"/>
      <c r="Y547" s="1170"/>
      <c r="Z547" s="1171"/>
      <c r="AA547" s="1171"/>
      <c r="AB547" s="1171"/>
      <c r="AC547" s="1171"/>
      <c r="AD547" s="1171"/>
      <c r="AE547" s="1171"/>
      <c r="AF547" s="1172"/>
      <c r="AG547" s="1172"/>
      <c r="AH547" s="1173"/>
      <c r="AI547" s="1172"/>
      <c r="AJ547" s="456"/>
      <c r="AL547" s="1418">
        <f t="shared" si="9"/>
        <v>0</v>
      </c>
    </row>
    <row r="548" spans="2:38">
      <c r="B548" s="1166"/>
      <c r="C548" s="1166"/>
      <c r="D548" s="1174"/>
      <c r="E548" s="1175"/>
      <c r="F548" s="1176"/>
      <c r="G548" s="1165"/>
      <c r="H548" s="1166"/>
      <c r="I548" s="1166"/>
      <c r="J548" s="1167"/>
      <c r="K548" s="1167"/>
      <c r="L548" s="1167"/>
      <c r="M548" s="1167"/>
      <c r="N548" s="1167"/>
      <c r="O548" s="1167"/>
      <c r="P548" s="1167"/>
      <c r="Q548" s="1167"/>
      <c r="R548" s="1168"/>
      <c r="S548" s="1168"/>
      <c r="T548" s="1169"/>
      <c r="U548" s="1166"/>
      <c r="V548" s="1168"/>
      <c r="W548" s="1168"/>
      <c r="X548" s="1166"/>
      <c r="Y548" s="1170"/>
      <c r="Z548" s="1171"/>
      <c r="AA548" s="1171"/>
      <c r="AB548" s="1171"/>
      <c r="AC548" s="1171"/>
      <c r="AD548" s="1171"/>
      <c r="AE548" s="1171"/>
      <c r="AF548" s="1172"/>
      <c r="AG548" s="1172"/>
      <c r="AH548" s="1173"/>
      <c r="AI548" s="1172"/>
      <c r="AJ548" s="456"/>
      <c r="AL548" s="1418">
        <f t="shared" si="9"/>
        <v>0</v>
      </c>
    </row>
    <row r="549" spans="2:38">
      <c r="B549" s="1166"/>
      <c r="C549" s="1166"/>
      <c r="D549" s="1174"/>
      <c r="E549" s="1175"/>
      <c r="F549" s="1176"/>
      <c r="G549" s="1165"/>
      <c r="H549" s="1166"/>
      <c r="I549" s="1166"/>
      <c r="J549" s="1167"/>
      <c r="K549" s="1167"/>
      <c r="L549" s="1167"/>
      <c r="M549" s="1167"/>
      <c r="N549" s="1167"/>
      <c r="O549" s="1167"/>
      <c r="P549" s="1167"/>
      <c r="Q549" s="1167"/>
      <c r="R549" s="1168"/>
      <c r="S549" s="1168"/>
      <c r="T549" s="1169"/>
      <c r="U549" s="1166"/>
      <c r="V549" s="1168"/>
      <c r="W549" s="1168"/>
      <c r="X549" s="1166"/>
      <c r="Y549" s="1170"/>
      <c r="Z549" s="1171"/>
      <c r="AA549" s="1171"/>
      <c r="AB549" s="1171"/>
      <c r="AC549" s="1171"/>
      <c r="AD549" s="1171"/>
      <c r="AE549" s="1171"/>
      <c r="AF549" s="1172"/>
      <c r="AG549" s="1172"/>
      <c r="AH549" s="1173"/>
      <c r="AI549" s="1172"/>
      <c r="AJ549" s="456"/>
      <c r="AL549" s="1418">
        <f t="shared" si="9"/>
        <v>0</v>
      </c>
    </row>
    <row r="550" spans="2:38">
      <c r="B550" s="1166"/>
      <c r="C550" s="1166"/>
      <c r="D550" s="1174"/>
      <c r="E550" s="1175"/>
      <c r="F550" s="1176"/>
      <c r="G550" s="1165"/>
      <c r="H550" s="1166"/>
      <c r="I550" s="1166"/>
      <c r="J550" s="1167"/>
      <c r="K550" s="1167"/>
      <c r="L550" s="1167"/>
      <c r="M550" s="1167"/>
      <c r="N550" s="1167"/>
      <c r="O550" s="1167"/>
      <c r="P550" s="1167"/>
      <c r="Q550" s="1167"/>
      <c r="R550" s="1168"/>
      <c r="S550" s="1168"/>
      <c r="T550" s="1169"/>
      <c r="U550" s="1166"/>
      <c r="V550" s="1168"/>
      <c r="W550" s="1168"/>
      <c r="X550" s="1166"/>
      <c r="Y550" s="1170"/>
      <c r="Z550" s="1171"/>
      <c r="AA550" s="1171"/>
      <c r="AB550" s="1171"/>
      <c r="AC550" s="1171"/>
      <c r="AD550" s="1171"/>
      <c r="AE550" s="1171"/>
      <c r="AF550" s="1172"/>
      <c r="AG550" s="1172"/>
      <c r="AH550" s="1173"/>
      <c r="AI550" s="1172"/>
      <c r="AJ550" s="456"/>
      <c r="AL550" s="1418">
        <f t="shared" si="9"/>
        <v>0</v>
      </c>
    </row>
    <row r="551" spans="2:38">
      <c r="B551" s="1166"/>
      <c r="C551" s="1166"/>
      <c r="D551" s="1174"/>
      <c r="E551" s="1175"/>
      <c r="F551" s="1176"/>
      <c r="G551" s="1165"/>
      <c r="H551" s="1166"/>
      <c r="I551" s="1166"/>
      <c r="J551" s="1167"/>
      <c r="K551" s="1167"/>
      <c r="L551" s="1167"/>
      <c r="M551" s="1167"/>
      <c r="N551" s="1167"/>
      <c r="O551" s="1167"/>
      <c r="P551" s="1167"/>
      <c r="Q551" s="1167"/>
      <c r="R551" s="1168"/>
      <c r="S551" s="1168"/>
      <c r="T551" s="1169"/>
      <c r="U551" s="1166"/>
      <c r="V551" s="1168"/>
      <c r="W551" s="1168"/>
      <c r="X551" s="1166"/>
      <c r="Y551" s="1170"/>
      <c r="Z551" s="1171"/>
      <c r="AA551" s="1171"/>
      <c r="AB551" s="1171"/>
      <c r="AC551" s="1171"/>
      <c r="AD551" s="1171"/>
      <c r="AE551" s="1171"/>
      <c r="AF551" s="1172"/>
      <c r="AG551" s="1172"/>
      <c r="AH551" s="1173"/>
      <c r="AI551" s="1172"/>
      <c r="AJ551" s="456"/>
      <c r="AL551" s="1418">
        <f t="shared" si="9"/>
        <v>0</v>
      </c>
    </row>
    <row r="552" spans="2:38">
      <c r="B552" s="1166"/>
      <c r="C552" s="1166"/>
      <c r="D552" s="1174"/>
      <c r="E552" s="1175"/>
      <c r="F552" s="1176"/>
      <c r="G552" s="1165"/>
      <c r="H552" s="1166"/>
      <c r="I552" s="1166"/>
      <c r="J552" s="1167"/>
      <c r="K552" s="1167"/>
      <c r="L552" s="1167"/>
      <c r="M552" s="1167"/>
      <c r="N552" s="1167"/>
      <c r="O552" s="1167"/>
      <c r="P552" s="1167"/>
      <c r="Q552" s="1167"/>
      <c r="R552" s="1168"/>
      <c r="S552" s="1168"/>
      <c r="T552" s="1169"/>
      <c r="U552" s="1166"/>
      <c r="V552" s="1168"/>
      <c r="W552" s="1168"/>
      <c r="X552" s="1166"/>
      <c r="Y552" s="1170"/>
      <c r="Z552" s="1171"/>
      <c r="AA552" s="1171"/>
      <c r="AB552" s="1171"/>
      <c r="AC552" s="1171"/>
      <c r="AD552" s="1171"/>
      <c r="AE552" s="1171"/>
      <c r="AF552" s="1172"/>
      <c r="AG552" s="1172"/>
      <c r="AH552" s="1173"/>
      <c r="AI552" s="1172"/>
      <c r="AJ552" s="456"/>
      <c r="AL552" s="1418">
        <f t="shared" si="9"/>
        <v>0</v>
      </c>
    </row>
    <row r="553" spans="2:38">
      <c r="B553" s="1166"/>
      <c r="C553" s="1166"/>
      <c r="D553" s="1174"/>
      <c r="E553" s="1175"/>
      <c r="F553" s="1176"/>
      <c r="G553" s="1165"/>
      <c r="H553" s="1166"/>
      <c r="I553" s="1166"/>
      <c r="J553" s="1167"/>
      <c r="K553" s="1167"/>
      <c r="L553" s="1167"/>
      <c r="M553" s="1167"/>
      <c r="N553" s="1167"/>
      <c r="O553" s="1167"/>
      <c r="P553" s="1167"/>
      <c r="Q553" s="1167"/>
      <c r="R553" s="1168"/>
      <c r="S553" s="1168"/>
      <c r="T553" s="1169"/>
      <c r="U553" s="1166"/>
      <c r="V553" s="1168"/>
      <c r="W553" s="1168"/>
      <c r="X553" s="1166"/>
      <c r="Y553" s="1170"/>
      <c r="Z553" s="1171"/>
      <c r="AA553" s="1171"/>
      <c r="AB553" s="1171"/>
      <c r="AC553" s="1171"/>
      <c r="AD553" s="1171"/>
      <c r="AE553" s="1171"/>
      <c r="AF553" s="1172"/>
      <c r="AG553" s="1172"/>
      <c r="AH553" s="1173"/>
      <c r="AI553" s="1172"/>
      <c r="AJ553" s="456"/>
      <c r="AL553" s="1418">
        <f t="shared" si="9"/>
        <v>0</v>
      </c>
    </row>
    <row r="554" spans="2:38">
      <c r="B554" s="1166"/>
      <c r="C554" s="1166"/>
      <c r="D554" s="1174"/>
      <c r="E554" s="1175"/>
      <c r="F554" s="1176"/>
      <c r="G554" s="1165"/>
      <c r="H554" s="1166"/>
      <c r="I554" s="1166"/>
      <c r="J554" s="1167"/>
      <c r="K554" s="1167"/>
      <c r="L554" s="1167"/>
      <c r="M554" s="1167"/>
      <c r="N554" s="1167"/>
      <c r="O554" s="1167"/>
      <c r="P554" s="1167"/>
      <c r="Q554" s="1167"/>
      <c r="R554" s="1168"/>
      <c r="S554" s="1168"/>
      <c r="T554" s="1169"/>
      <c r="U554" s="1166"/>
      <c r="V554" s="1168"/>
      <c r="W554" s="1168"/>
      <c r="X554" s="1166"/>
      <c r="Y554" s="1170"/>
      <c r="Z554" s="1171"/>
      <c r="AA554" s="1171"/>
      <c r="AB554" s="1171"/>
      <c r="AC554" s="1171"/>
      <c r="AD554" s="1171"/>
      <c r="AE554" s="1171"/>
      <c r="AF554" s="1172"/>
      <c r="AG554" s="1172"/>
      <c r="AH554" s="1173"/>
      <c r="AI554" s="1172"/>
      <c r="AJ554" s="456"/>
      <c r="AL554" s="1418">
        <f t="shared" si="9"/>
        <v>0</v>
      </c>
    </row>
    <row r="555" spans="2:38">
      <c r="B555" s="1166"/>
      <c r="C555" s="1166"/>
      <c r="D555" s="1174"/>
      <c r="E555" s="1175"/>
      <c r="F555" s="1176"/>
      <c r="G555" s="1165"/>
      <c r="H555" s="1166"/>
      <c r="I555" s="1166"/>
      <c r="J555" s="1167"/>
      <c r="K555" s="1167"/>
      <c r="L555" s="1167"/>
      <c r="M555" s="1167"/>
      <c r="N555" s="1167"/>
      <c r="O555" s="1167"/>
      <c r="P555" s="1167"/>
      <c r="Q555" s="1167"/>
      <c r="R555" s="1168"/>
      <c r="S555" s="1168"/>
      <c r="T555" s="1169"/>
      <c r="U555" s="1166"/>
      <c r="V555" s="1168"/>
      <c r="W555" s="1168"/>
      <c r="X555" s="1166"/>
      <c r="Y555" s="1170"/>
      <c r="Z555" s="1171"/>
      <c r="AA555" s="1171"/>
      <c r="AB555" s="1171"/>
      <c r="AC555" s="1171"/>
      <c r="AD555" s="1171"/>
      <c r="AE555" s="1171"/>
      <c r="AF555" s="1172"/>
      <c r="AG555" s="1172"/>
      <c r="AH555" s="1173"/>
      <c r="AI555" s="1172"/>
      <c r="AJ555" s="456"/>
      <c r="AL555" s="1418">
        <f t="shared" si="9"/>
        <v>0</v>
      </c>
    </row>
    <row r="556" spans="2:38">
      <c r="B556" s="1166"/>
      <c r="C556" s="1166"/>
      <c r="D556" s="1174"/>
      <c r="E556" s="1175"/>
      <c r="F556" s="1176"/>
      <c r="G556" s="1165"/>
      <c r="H556" s="1166"/>
      <c r="I556" s="1166"/>
      <c r="J556" s="1167"/>
      <c r="K556" s="1167"/>
      <c r="L556" s="1167"/>
      <c r="M556" s="1167"/>
      <c r="N556" s="1167"/>
      <c r="O556" s="1167"/>
      <c r="P556" s="1167"/>
      <c r="Q556" s="1167"/>
      <c r="R556" s="1168"/>
      <c r="S556" s="1168"/>
      <c r="T556" s="1169"/>
      <c r="U556" s="1166"/>
      <c r="V556" s="1168"/>
      <c r="W556" s="1168"/>
      <c r="X556" s="1166"/>
      <c r="Y556" s="1170"/>
      <c r="Z556" s="1171"/>
      <c r="AA556" s="1171"/>
      <c r="AB556" s="1171"/>
      <c r="AC556" s="1171"/>
      <c r="AD556" s="1171"/>
      <c r="AE556" s="1171"/>
      <c r="AF556" s="1172"/>
      <c r="AG556" s="1172"/>
      <c r="AH556" s="1173"/>
      <c r="AI556" s="1172"/>
      <c r="AJ556" s="456"/>
      <c r="AL556" s="1418">
        <f t="shared" si="9"/>
        <v>0</v>
      </c>
    </row>
    <row r="557" spans="2:38">
      <c r="B557" s="1166"/>
      <c r="C557" s="1166"/>
      <c r="D557" s="1174"/>
      <c r="E557" s="1175"/>
      <c r="F557" s="1176"/>
      <c r="G557" s="1165"/>
      <c r="H557" s="1166"/>
      <c r="I557" s="1166"/>
      <c r="J557" s="1167"/>
      <c r="K557" s="1167"/>
      <c r="L557" s="1167"/>
      <c r="M557" s="1167"/>
      <c r="N557" s="1167"/>
      <c r="O557" s="1167"/>
      <c r="P557" s="1167"/>
      <c r="Q557" s="1167"/>
      <c r="R557" s="1168"/>
      <c r="S557" s="1168"/>
      <c r="T557" s="1169"/>
      <c r="U557" s="1166"/>
      <c r="V557" s="1168"/>
      <c r="W557" s="1168"/>
      <c r="X557" s="1166"/>
      <c r="Y557" s="1170"/>
      <c r="Z557" s="1171"/>
      <c r="AA557" s="1171"/>
      <c r="AB557" s="1171"/>
      <c r="AC557" s="1171"/>
      <c r="AD557" s="1171"/>
      <c r="AE557" s="1171"/>
      <c r="AF557" s="1172"/>
      <c r="AG557" s="1172"/>
      <c r="AH557" s="1173"/>
      <c r="AI557" s="1172"/>
      <c r="AJ557" s="456"/>
      <c r="AL557" s="1418">
        <f t="shared" si="9"/>
        <v>0</v>
      </c>
    </row>
    <row r="558" spans="2:38">
      <c r="B558" s="1166"/>
      <c r="C558" s="1166"/>
      <c r="D558" s="1174"/>
      <c r="E558" s="1175"/>
      <c r="F558" s="1176"/>
      <c r="G558" s="1165"/>
      <c r="H558" s="1166"/>
      <c r="I558" s="1166"/>
      <c r="J558" s="1167"/>
      <c r="K558" s="1167"/>
      <c r="L558" s="1167"/>
      <c r="M558" s="1167"/>
      <c r="N558" s="1167"/>
      <c r="O558" s="1167"/>
      <c r="P558" s="1167"/>
      <c r="Q558" s="1167"/>
      <c r="R558" s="1168"/>
      <c r="S558" s="1168"/>
      <c r="T558" s="1169"/>
      <c r="U558" s="1166"/>
      <c r="V558" s="1168"/>
      <c r="W558" s="1168"/>
      <c r="X558" s="1166"/>
      <c r="Y558" s="1170"/>
      <c r="Z558" s="1171"/>
      <c r="AA558" s="1171"/>
      <c r="AB558" s="1171"/>
      <c r="AC558" s="1171"/>
      <c r="AD558" s="1171"/>
      <c r="AE558" s="1171"/>
      <c r="AF558" s="1172"/>
      <c r="AG558" s="1172"/>
      <c r="AH558" s="1173"/>
      <c r="AI558" s="1172"/>
      <c r="AJ558" s="456"/>
      <c r="AL558" s="1418">
        <f t="shared" si="9"/>
        <v>0</v>
      </c>
    </row>
    <row r="559" spans="2:38">
      <c r="B559" s="1166"/>
      <c r="C559" s="1166"/>
      <c r="D559" s="1174"/>
      <c r="E559" s="1175"/>
      <c r="F559" s="1176"/>
      <c r="G559" s="1165"/>
      <c r="H559" s="1166"/>
      <c r="I559" s="1166"/>
      <c r="J559" s="1167"/>
      <c r="K559" s="1167"/>
      <c r="L559" s="1167"/>
      <c r="M559" s="1167"/>
      <c r="N559" s="1167"/>
      <c r="O559" s="1167"/>
      <c r="P559" s="1167"/>
      <c r="Q559" s="1167"/>
      <c r="R559" s="1168"/>
      <c r="S559" s="1168"/>
      <c r="T559" s="1169"/>
      <c r="U559" s="1166"/>
      <c r="V559" s="1168"/>
      <c r="W559" s="1168"/>
      <c r="X559" s="1166"/>
      <c r="Y559" s="1170"/>
      <c r="Z559" s="1171"/>
      <c r="AA559" s="1171"/>
      <c r="AB559" s="1171"/>
      <c r="AC559" s="1171"/>
      <c r="AD559" s="1171"/>
      <c r="AE559" s="1171"/>
      <c r="AF559" s="1172"/>
      <c r="AG559" s="1172"/>
      <c r="AH559" s="1173"/>
      <c r="AI559" s="1172"/>
      <c r="AJ559" s="456"/>
      <c r="AL559" s="1418">
        <f t="shared" si="9"/>
        <v>0</v>
      </c>
    </row>
    <row r="560" spans="2:38">
      <c r="B560" s="1166"/>
      <c r="C560" s="1166"/>
      <c r="D560" s="1174"/>
      <c r="E560" s="1175"/>
      <c r="F560" s="1176"/>
      <c r="G560" s="1165"/>
      <c r="H560" s="1166"/>
      <c r="I560" s="1166"/>
      <c r="J560" s="1167"/>
      <c r="K560" s="1167"/>
      <c r="L560" s="1167"/>
      <c r="M560" s="1167"/>
      <c r="N560" s="1167"/>
      <c r="O560" s="1167"/>
      <c r="P560" s="1167"/>
      <c r="Q560" s="1167"/>
      <c r="R560" s="1168"/>
      <c r="S560" s="1168"/>
      <c r="T560" s="1169"/>
      <c r="U560" s="1166"/>
      <c r="V560" s="1168"/>
      <c r="W560" s="1168"/>
      <c r="X560" s="1166"/>
      <c r="Y560" s="1170"/>
      <c r="Z560" s="1171"/>
      <c r="AA560" s="1171"/>
      <c r="AB560" s="1171"/>
      <c r="AC560" s="1171"/>
      <c r="AD560" s="1171"/>
      <c r="AE560" s="1171"/>
      <c r="AF560" s="1172"/>
      <c r="AG560" s="1172"/>
      <c r="AH560" s="1173"/>
      <c r="AI560" s="1172"/>
      <c r="AJ560" s="456"/>
      <c r="AL560" s="1418">
        <f t="shared" si="9"/>
        <v>0</v>
      </c>
    </row>
    <row r="561" spans="2:38">
      <c r="B561" s="1166"/>
      <c r="C561" s="1166"/>
      <c r="D561" s="1174"/>
      <c r="E561" s="1175"/>
      <c r="F561" s="1176"/>
      <c r="G561" s="1165"/>
      <c r="H561" s="1166"/>
      <c r="I561" s="1166"/>
      <c r="J561" s="1167"/>
      <c r="K561" s="1167"/>
      <c r="L561" s="1167"/>
      <c r="M561" s="1167"/>
      <c r="N561" s="1167"/>
      <c r="O561" s="1167"/>
      <c r="P561" s="1167"/>
      <c r="Q561" s="1167"/>
      <c r="R561" s="1168"/>
      <c r="S561" s="1168"/>
      <c r="T561" s="1169"/>
      <c r="U561" s="1166"/>
      <c r="V561" s="1168"/>
      <c r="W561" s="1168"/>
      <c r="X561" s="1166"/>
      <c r="Y561" s="1170"/>
      <c r="Z561" s="1171"/>
      <c r="AA561" s="1171"/>
      <c r="AB561" s="1171"/>
      <c r="AC561" s="1171"/>
      <c r="AD561" s="1171"/>
      <c r="AE561" s="1171"/>
      <c r="AF561" s="1172"/>
      <c r="AG561" s="1172"/>
      <c r="AH561" s="1173"/>
      <c r="AI561" s="1172"/>
      <c r="AJ561" s="456"/>
      <c r="AL561" s="1418">
        <f t="shared" si="9"/>
        <v>0</v>
      </c>
    </row>
    <row r="562" spans="2:38">
      <c r="B562" s="1166"/>
      <c r="C562" s="1166"/>
      <c r="D562" s="1174"/>
      <c r="E562" s="1175"/>
      <c r="F562" s="1176"/>
      <c r="G562" s="1165"/>
      <c r="H562" s="1166"/>
      <c r="I562" s="1166"/>
      <c r="J562" s="1167"/>
      <c r="K562" s="1167"/>
      <c r="L562" s="1167"/>
      <c r="M562" s="1167"/>
      <c r="N562" s="1167"/>
      <c r="O562" s="1167"/>
      <c r="P562" s="1167"/>
      <c r="Q562" s="1167"/>
      <c r="R562" s="1168"/>
      <c r="S562" s="1168"/>
      <c r="T562" s="1169"/>
      <c r="U562" s="1166"/>
      <c r="V562" s="1168"/>
      <c r="W562" s="1168"/>
      <c r="X562" s="1166"/>
      <c r="Y562" s="1170"/>
      <c r="Z562" s="1171"/>
      <c r="AA562" s="1171"/>
      <c r="AB562" s="1171"/>
      <c r="AC562" s="1171"/>
      <c r="AD562" s="1171"/>
      <c r="AE562" s="1171"/>
      <c r="AF562" s="1172"/>
      <c r="AG562" s="1172"/>
      <c r="AH562" s="1173"/>
      <c r="AI562" s="1172"/>
      <c r="AJ562" s="456"/>
      <c r="AL562" s="1418">
        <f t="shared" si="9"/>
        <v>0</v>
      </c>
    </row>
    <row r="563" spans="2:38">
      <c r="B563" s="1166"/>
      <c r="C563" s="1166"/>
      <c r="D563" s="1174"/>
      <c r="E563" s="1175"/>
      <c r="F563" s="1176"/>
      <c r="G563" s="1165"/>
      <c r="H563" s="1166"/>
      <c r="I563" s="1166"/>
      <c r="J563" s="1167"/>
      <c r="K563" s="1167"/>
      <c r="L563" s="1167"/>
      <c r="M563" s="1167"/>
      <c r="N563" s="1167"/>
      <c r="O563" s="1167"/>
      <c r="P563" s="1167"/>
      <c r="Q563" s="1167"/>
      <c r="R563" s="1168"/>
      <c r="S563" s="1168"/>
      <c r="T563" s="1169"/>
      <c r="U563" s="1166"/>
      <c r="V563" s="1168"/>
      <c r="W563" s="1168"/>
      <c r="X563" s="1166"/>
      <c r="Y563" s="1170"/>
      <c r="Z563" s="1171"/>
      <c r="AA563" s="1171"/>
      <c r="AB563" s="1171"/>
      <c r="AC563" s="1171"/>
      <c r="AD563" s="1171"/>
      <c r="AE563" s="1171"/>
      <c r="AF563" s="1172"/>
      <c r="AG563" s="1172"/>
      <c r="AH563" s="1173"/>
      <c r="AI563" s="1172"/>
      <c r="AJ563" s="456"/>
      <c r="AL563" s="1418">
        <f t="shared" si="9"/>
        <v>0</v>
      </c>
    </row>
    <row r="564" spans="2:38">
      <c r="B564" s="1166"/>
      <c r="C564" s="1166"/>
      <c r="D564" s="1174"/>
      <c r="E564" s="1175"/>
      <c r="F564" s="1176"/>
      <c r="G564" s="1165"/>
      <c r="H564" s="1166"/>
      <c r="I564" s="1166"/>
      <c r="J564" s="1167"/>
      <c r="K564" s="1167"/>
      <c r="L564" s="1167"/>
      <c r="M564" s="1167"/>
      <c r="N564" s="1167"/>
      <c r="O564" s="1167"/>
      <c r="P564" s="1167"/>
      <c r="Q564" s="1167"/>
      <c r="R564" s="1168"/>
      <c r="S564" s="1168"/>
      <c r="T564" s="1169"/>
      <c r="U564" s="1166"/>
      <c r="V564" s="1168"/>
      <c r="W564" s="1168"/>
      <c r="X564" s="1166"/>
      <c r="Y564" s="1170"/>
      <c r="Z564" s="1171"/>
      <c r="AA564" s="1171"/>
      <c r="AB564" s="1171"/>
      <c r="AC564" s="1171"/>
      <c r="AD564" s="1171"/>
      <c r="AE564" s="1171"/>
      <c r="AF564" s="1172"/>
      <c r="AG564" s="1172"/>
      <c r="AH564" s="1173"/>
      <c r="AI564" s="1172"/>
      <c r="AJ564" s="456"/>
      <c r="AL564" s="1418">
        <f t="shared" si="9"/>
        <v>0</v>
      </c>
    </row>
    <row r="565" spans="2:38">
      <c r="B565" s="1166"/>
      <c r="C565" s="1166"/>
      <c r="D565" s="1174"/>
      <c r="E565" s="1175"/>
      <c r="F565" s="1176"/>
      <c r="G565" s="1165"/>
      <c r="H565" s="1166"/>
      <c r="I565" s="1166"/>
      <c r="J565" s="1167"/>
      <c r="K565" s="1167"/>
      <c r="L565" s="1167"/>
      <c r="M565" s="1167"/>
      <c r="N565" s="1167"/>
      <c r="O565" s="1167"/>
      <c r="P565" s="1167"/>
      <c r="Q565" s="1167"/>
      <c r="R565" s="1168"/>
      <c r="S565" s="1168"/>
      <c r="T565" s="1169"/>
      <c r="U565" s="1166"/>
      <c r="V565" s="1168"/>
      <c r="W565" s="1168"/>
      <c r="X565" s="1166"/>
      <c r="Y565" s="1170"/>
      <c r="Z565" s="1171"/>
      <c r="AA565" s="1171"/>
      <c r="AB565" s="1171"/>
      <c r="AC565" s="1171"/>
      <c r="AD565" s="1171"/>
      <c r="AE565" s="1171"/>
      <c r="AF565" s="1172"/>
      <c r="AG565" s="1172"/>
      <c r="AH565" s="1173"/>
      <c r="AI565" s="1172"/>
      <c r="AJ565" s="456"/>
      <c r="AL565" s="1418">
        <f t="shared" si="9"/>
        <v>0</v>
      </c>
    </row>
    <row r="566" spans="2:38">
      <c r="B566" s="1166"/>
      <c r="C566" s="1166"/>
      <c r="D566" s="1174"/>
      <c r="E566" s="1175"/>
      <c r="F566" s="1176"/>
      <c r="G566" s="1165"/>
      <c r="H566" s="1166"/>
      <c r="I566" s="1166"/>
      <c r="J566" s="1167"/>
      <c r="K566" s="1167"/>
      <c r="L566" s="1167"/>
      <c r="M566" s="1167"/>
      <c r="N566" s="1167"/>
      <c r="O566" s="1167"/>
      <c r="P566" s="1167"/>
      <c r="Q566" s="1167"/>
      <c r="R566" s="1168"/>
      <c r="S566" s="1168"/>
      <c r="T566" s="1169"/>
      <c r="U566" s="1166"/>
      <c r="V566" s="1168"/>
      <c r="W566" s="1168"/>
      <c r="X566" s="1166"/>
      <c r="Y566" s="1170"/>
      <c r="Z566" s="1171"/>
      <c r="AA566" s="1171"/>
      <c r="AB566" s="1171"/>
      <c r="AC566" s="1171"/>
      <c r="AD566" s="1171"/>
      <c r="AE566" s="1171"/>
      <c r="AF566" s="1172"/>
      <c r="AG566" s="1172"/>
      <c r="AH566" s="1173"/>
      <c r="AI566" s="1172"/>
      <c r="AJ566" s="456"/>
      <c r="AL566" s="1418">
        <f t="shared" si="9"/>
        <v>0</v>
      </c>
    </row>
    <row r="567" spans="2:38">
      <c r="B567" s="1166"/>
      <c r="C567" s="1166"/>
      <c r="D567" s="1174"/>
      <c r="E567" s="1175"/>
      <c r="F567" s="1176"/>
      <c r="G567" s="1165"/>
      <c r="H567" s="1166"/>
      <c r="I567" s="1166"/>
      <c r="J567" s="1167"/>
      <c r="K567" s="1167"/>
      <c r="L567" s="1167"/>
      <c r="M567" s="1167"/>
      <c r="N567" s="1167"/>
      <c r="O567" s="1167"/>
      <c r="P567" s="1167"/>
      <c r="Q567" s="1167"/>
      <c r="R567" s="1168"/>
      <c r="S567" s="1168"/>
      <c r="T567" s="1169"/>
      <c r="U567" s="1166"/>
      <c r="V567" s="1168"/>
      <c r="W567" s="1168"/>
      <c r="X567" s="1166"/>
      <c r="Y567" s="1170"/>
      <c r="Z567" s="1171"/>
      <c r="AA567" s="1171"/>
      <c r="AB567" s="1171"/>
      <c r="AC567" s="1171"/>
      <c r="AD567" s="1171"/>
      <c r="AE567" s="1171"/>
      <c r="AF567" s="1172"/>
      <c r="AG567" s="1172"/>
      <c r="AH567" s="1173"/>
      <c r="AI567" s="1172"/>
      <c r="AJ567" s="456"/>
      <c r="AL567" s="1418">
        <f t="shared" si="9"/>
        <v>0</v>
      </c>
    </row>
    <row r="568" spans="2:38">
      <c r="B568" s="1166"/>
      <c r="C568" s="1166"/>
      <c r="D568" s="1174"/>
      <c r="E568" s="1175"/>
      <c r="F568" s="1176"/>
      <c r="G568" s="1165"/>
      <c r="H568" s="1166"/>
      <c r="I568" s="1166"/>
      <c r="J568" s="1167"/>
      <c r="K568" s="1167"/>
      <c r="L568" s="1167"/>
      <c r="M568" s="1167"/>
      <c r="N568" s="1167"/>
      <c r="O568" s="1167"/>
      <c r="P568" s="1167"/>
      <c r="Q568" s="1167"/>
      <c r="R568" s="1168"/>
      <c r="S568" s="1168"/>
      <c r="T568" s="1169"/>
      <c r="U568" s="1166"/>
      <c r="V568" s="1168"/>
      <c r="W568" s="1168"/>
      <c r="X568" s="1166"/>
      <c r="Y568" s="1170"/>
      <c r="Z568" s="1171"/>
      <c r="AA568" s="1171"/>
      <c r="AB568" s="1171"/>
      <c r="AC568" s="1171"/>
      <c r="AD568" s="1171"/>
      <c r="AE568" s="1171"/>
      <c r="AF568" s="1172"/>
      <c r="AG568" s="1172"/>
      <c r="AH568" s="1173"/>
      <c r="AI568" s="1172"/>
      <c r="AJ568" s="456"/>
      <c r="AL568" s="1418">
        <f t="shared" si="9"/>
        <v>0</v>
      </c>
    </row>
    <row r="569" spans="2:38">
      <c r="B569" s="1166"/>
      <c r="C569" s="1166"/>
      <c r="D569" s="1174"/>
      <c r="E569" s="1175"/>
      <c r="F569" s="1176"/>
      <c r="G569" s="1165"/>
      <c r="H569" s="1166"/>
      <c r="I569" s="1166"/>
      <c r="J569" s="1167"/>
      <c r="K569" s="1167"/>
      <c r="L569" s="1167"/>
      <c r="M569" s="1167"/>
      <c r="N569" s="1167"/>
      <c r="O569" s="1167"/>
      <c r="P569" s="1167"/>
      <c r="Q569" s="1167"/>
      <c r="R569" s="1168"/>
      <c r="S569" s="1168"/>
      <c r="T569" s="1169"/>
      <c r="U569" s="1166"/>
      <c r="V569" s="1168"/>
      <c r="W569" s="1168"/>
      <c r="X569" s="1166"/>
      <c r="Y569" s="1170"/>
      <c r="Z569" s="1171"/>
      <c r="AA569" s="1171"/>
      <c r="AB569" s="1171"/>
      <c r="AC569" s="1171"/>
      <c r="AD569" s="1171"/>
      <c r="AE569" s="1171"/>
      <c r="AF569" s="1172"/>
      <c r="AG569" s="1172"/>
      <c r="AH569" s="1173"/>
      <c r="AI569" s="1172"/>
      <c r="AJ569" s="456"/>
      <c r="AL569" s="1418">
        <f t="shared" si="9"/>
        <v>0</v>
      </c>
    </row>
    <row r="570" spans="2:38">
      <c r="B570" s="1166"/>
      <c r="C570" s="1166"/>
      <c r="D570" s="1174"/>
      <c r="E570" s="1175"/>
      <c r="F570" s="1176"/>
      <c r="G570" s="1165"/>
      <c r="H570" s="1166"/>
      <c r="I570" s="1166"/>
      <c r="J570" s="1167"/>
      <c r="K570" s="1167"/>
      <c r="L570" s="1167"/>
      <c r="M570" s="1167"/>
      <c r="N570" s="1167"/>
      <c r="O570" s="1167"/>
      <c r="P570" s="1167"/>
      <c r="Q570" s="1167"/>
      <c r="R570" s="1168"/>
      <c r="S570" s="1168"/>
      <c r="T570" s="1169"/>
      <c r="U570" s="1166"/>
      <c r="V570" s="1168"/>
      <c r="W570" s="1168"/>
      <c r="X570" s="1166"/>
      <c r="Y570" s="1170"/>
      <c r="Z570" s="1171"/>
      <c r="AA570" s="1171"/>
      <c r="AB570" s="1171"/>
      <c r="AC570" s="1171"/>
      <c r="AD570" s="1171"/>
      <c r="AE570" s="1171"/>
      <c r="AF570" s="1172"/>
      <c r="AG570" s="1172"/>
      <c r="AH570" s="1173"/>
      <c r="AI570" s="1172"/>
      <c r="AJ570" s="456"/>
      <c r="AL570" s="1418">
        <f t="shared" si="9"/>
        <v>0</v>
      </c>
    </row>
    <row r="571" spans="2:38">
      <c r="B571" s="1166"/>
      <c r="C571" s="1166"/>
      <c r="D571" s="1174"/>
      <c r="E571" s="1175"/>
      <c r="F571" s="1176"/>
      <c r="G571" s="1165"/>
      <c r="H571" s="1166"/>
      <c r="I571" s="1166"/>
      <c r="J571" s="1167"/>
      <c r="K571" s="1167"/>
      <c r="L571" s="1167"/>
      <c r="M571" s="1167"/>
      <c r="N571" s="1167"/>
      <c r="O571" s="1167"/>
      <c r="P571" s="1167"/>
      <c r="Q571" s="1167"/>
      <c r="R571" s="1168"/>
      <c r="S571" s="1168"/>
      <c r="T571" s="1169"/>
      <c r="U571" s="1166"/>
      <c r="V571" s="1168"/>
      <c r="W571" s="1168"/>
      <c r="X571" s="1166"/>
      <c r="Y571" s="1170"/>
      <c r="Z571" s="1171"/>
      <c r="AA571" s="1171"/>
      <c r="AB571" s="1171"/>
      <c r="AC571" s="1171"/>
      <c r="AD571" s="1171"/>
      <c r="AE571" s="1171"/>
      <c r="AF571" s="1172"/>
      <c r="AG571" s="1172"/>
      <c r="AH571" s="1173"/>
      <c r="AI571" s="1172"/>
      <c r="AJ571" s="456"/>
      <c r="AL571" s="1418">
        <f t="shared" si="9"/>
        <v>0</v>
      </c>
    </row>
    <row r="572" spans="2:38">
      <c r="B572" s="1166"/>
      <c r="C572" s="1166"/>
      <c r="D572" s="1174"/>
      <c r="E572" s="1175"/>
      <c r="F572" s="1176"/>
      <c r="G572" s="1165"/>
      <c r="H572" s="1166"/>
      <c r="I572" s="1166"/>
      <c r="J572" s="1167"/>
      <c r="K572" s="1167"/>
      <c r="L572" s="1167"/>
      <c r="M572" s="1167"/>
      <c r="N572" s="1167"/>
      <c r="O572" s="1167"/>
      <c r="P572" s="1167"/>
      <c r="Q572" s="1167"/>
      <c r="R572" s="1168"/>
      <c r="S572" s="1168"/>
      <c r="T572" s="1169"/>
      <c r="U572" s="1166"/>
      <c r="V572" s="1168"/>
      <c r="W572" s="1168"/>
      <c r="X572" s="1166"/>
      <c r="Y572" s="1170"/>
      <c r="Z572" s="1171"/>
      <c r="AA572" s="1171"/>
      <c r="AB572" s="1171"/>
      <c r="AC572" s="1171"/>
      <c r="AD572" s="1171"/>
      <c r="AE572" s="1171"/>
      <c r="AF572" s="1172"/>
      <c r="AG572" s="1172"/>
      <c r="AH572" s="1173"/>
      <c r="AI572" s="1172"/>
      <c r="AJ572" s="456"/>
      <c r="AL572" s="1418">
        <f t="shared" si="9"/>
        <v>0</v>
      </c>
    </row>
    <row r="573" spans="2:38">
      <c r="B573" s="1166"/>
      <c r="C573" s="1166"/>
      <c r="D573" s="1174"/>
      <c r="E573" s="1175"/>
      <c r="F573" s="1176"/>
      <c r="G573" s="1165"/>
      <c r="H573" s="1166"/>
      <c r="I573" s="1166"/>
      <c r="J573" s="1167"/>
      <c r="K573" s="1167"/>
      <c r="L573" s="1167"/>
      <c r="M573" s="1167"/>
      <c r="N573" s="1167"/>
      <c r="O573" s="1167"/>
      <c r="P573" s="1167"/>
      <c r="Q573" s="1167"/>
      <c r="R573" s="1168"/>
      <c r="S573" s="1168"/>
      <c r="T573" s="1169"/>
      <c r="U573" s="1166"/>
      <c r="V573" s="1168"/>
      <c r="W573" s="1168"/>
      <c r="X573" s="1166"/>
      <c r="Y573" s="1170"/>
      <c r="Z573" s="1171"/>
      <c r="AA573" s="1171"/>
      <c r="AB573" s="1171"/>
      <c r="AC573" s="1171"/>
      <c r="AD573" s="1171"/>
      <c r="AE573" s="1171"/>
      <c r="AF573" s="1172"/>
      <c r="AG573" s="1172"/>
      <c r="AH573" s="1173"/>
      <c r="AI573" s="1172"/>
      <c r="AJ573" s="456"/>
      <c r="AL573" s="1418">
        <f t="shared" si="9"/>
        <v>0</v>
      </c>
    </row>
    <row r="574" spans="2:38">
      <c r="B574" s="1166"/>
      <c r="C574" s="1166"/>
      <c r="D574" s="1174"/>
      <c r="E574" s="1175"/>
      <c r="F574" s="1176"/>
      <c r="G574" s="1165"/>
      <c r="H574" s="1166"/>
      <c r="I574" s="1166"/>
      <c r="J574" s="1167"/>
      <c r="K574" s="1167"/>
      <c r="L574" s="1167"/>
      <c r="M574" s="1167"/>
      <c r="N574" s="1167"/>
      <c r="O574" s="1167"/>
      <c r="P574" s="1167"/>
      <c r="Q574" s="1167"/>
      <c r="R574" s="1168"/>
      <c r="S574" s="1168"/>
      <c r="T574" s="1169"/>
      <c r="U574" s="1166"/>
      <c r="V574" s="1168"/>
      <c r="W574" s="1168"/>
      <c r="X574" s="1166"/>
      <c r="Y574" s="1170"/>
      <c r="Z574" s="1171"/>
      <c r="AA574" s="1171"/>
      <c r="AB574" s="1171"/>
      <c r="AC574" s="1171"/>
      <c r="AD574" s="1171"/>
      <c r="AE574" s="1171"/>
      <c r="AF574" s="1172"/>
      <c r="AG574" s="1172"/>
      <c r="AH574" s="1173"/>
      <c r="AI574" s="1172"/>
      <c r="AJ574" s="456"/>
      <c r="AL574" s="1418">
        <f t="shared" si="9"/>
        <v>0</v>
      </c>
    </row>
    <row r="575" spans="2:38">
      <c r="B575" s="1166"/>
      <c r="C575" s="1166"/>
      <c r="D575" s="1174"/>
      <c r="E575" s="1175"/>
      <c r="F575" s="1176"/>
      <c r="G575" s="1165"/>
      <c r="H575" s="1166"/>
      <c r="I575" s="1166"/>
      <c r="J575" s="1167"/>
      <c r="K575" s="1167"/>
      <c r="L575" s="1167"/>
      <c r="M575" s="1167"/>
      <c r="N575" s="1167"/>
      <c r="O575" s="1167"/>
      <c r="P575" s="1167"/>
      <c r="Q575" s="1167"/>
      <c r="R575" s="1168"/>
      <c r="S575" s="1168"/>
      <c r="T575" s="1169"/>
      <c r="U575" s="1166"/>
      <c r="V575" s="1168"/>
      <c r="W575" s="1168"/>
      <c r="X575" s="1166"/>
      <c r="Y575" s="1170"/>
      <c r="Z575" s="1171"/>
      <c r="AA575" s="1171"/>
      <c r="AB575" s="1171"/>
      <c r="AC575" s="1171"/>
      <c r="AD575" s="1171"/>
      <c r="AE575" s="1171"/>
      <c r="AF575" s="1172"/>
      <c r="AG575" s="1172"/>
      <c r="AH575" s="1173"/>
      <c r="AI575" s="1172"/>
      <c r="AJ575" s="456"/>
      <c r="AL575" s="1418">
        <f t="shared" si="9"/>
        <v>0</v>
      </c>
    </row>
    <row r="576" spans="2:38">
      <c r="B576" s="1166"/>
      <c r="C576" s="1166"/>
      <c r="D576" s="1174"/>
      <c r="E576" s="1175"/>
      <c r="F576" s="1176"/>
      <c r="G576" s="1165"/>
      <c r="H576" s="1166"/>
      <c r="I576" s="1166"/>
      <c r="J576" s="1167"/>
      <c r="K576" s="1167"/>
      <c r="L576" s="1167"/>
      <c r="M576" s="1167"/>
      <c r="N576" s="1167"/>
      <c r="O576" s="1167"/>
      <c r="P576" s="1167"/>
      <c r="Q576" s="1167"/>
      <c r="R576" s="1168"/>
      <c r="S576" s="1168"/>
      <c r="T576" s="1169"/>
      <c r="U576" s="1166"/>
      <c r="V576" s="1168"/>
      <c r="W576" s="1168"/>
      <c r="X576" s="1166"/>
      <c r="Y576" s="1170"/>
      <c r="Z576" s="1171"/>
      <c r="AA576" s="1171"/>
      <c r="AB576" s="1171"/>
      <c r="AC576" s="1171"/>
      <c r="AD576" s="1171"/>
      <c r="AE576" s="1171"/>
      <c r="AF576" s="1172"/>
      <c r="AG576" s="1172"/>
      <c r="AH576" s="1173"/>
      <c r="AI576" s="1172"/>
      <c r="AJ576" s="456"/>
      <c r="AL576" s="1418">
        <f t="shared" si="9"/>
        <v>0</v>
      </c>
    </row>
    <row r="577" spans="2:38">
      <c r="B577" s="1166"/>
      <c r="C577" s="1166"/>
      <c r="D577" s="1174"/>
      <c r="E577" s="1175"/>
      <c r="F577" s="1176"/>
      <c r="G577" s="1165"/>
      <c r="H577" s="1166"/>
      <c r="I577" s="1166"/>
      <c r="J577" s="1167"/>
      <c r="K577" s="1167"/>
      <c r="L577" s="1167"/>
      <c r="M577" s="1167"/>
      <c r="N577" s="1167"/>
      <c r="O577" s="1167"/>
      <c r="P577" s="1167"/>
      <c r="Q577" s="1167"/>
      <c r="R577" s="1168"/>
      <c r="S577" s="1168"/>
      <c r="T577" s="1169"/>
      <c r="U577" s="1166"/>
      <c r="V577" s="1168"/>
      <c r="W577" s="1168"/>
      <c r="X577" s="1166"/>
      <c r="Y577" s="1170"/>
      <c r="Z577" s="1171"/>
      <c r="AA577" s="1171"/>
      <c r="AB577" s="1171"/>
      <c r="AC577" s="1171"/>
      <c r="AD577" s="1171"/>
      <c r="AE577" s="1171"/>
      <c r="AF577" s="1172"/>
      <c r="AG577" s="1172"/>
      <c r="AH577" s="1173"/>
      <c r="AI577" s="1172"/>
      <c r="AJ577" s="456"/>
      <c r="AL577" s="1418">
        <f t="shared" si="9"/>
        <v>0</v>
      </c>
    </row>
    <row r="578" spans="2:38">
      <c r="B578" s="1166"/>
      <c r="C578" s="1166"/>
      <c r="D578" s="1174"/>
      <c r="E578" s="1175"/>
      <c r="F578" s="1176"/>
      <c r="G578" s="1165"/>
      <c r="H578" s="1166"/>
      <c r="I578" s="1166"/>
      <c r="J578" s="1167"/>
      <c r="K578" s="1167"/>
      <c r="L578" s="1167"/>
      <c r="M578" s="1167"/>
      <c r="N578" s="1167"/>
      <c r="O578" s="1167"/>
      <c r="P578" s="1167"/>
      <c r="Q578" s="1167"/>
      <c r="R578" s="1168"/>
      <c r="S578" s="1168"/>
      <c r="T578" s="1169"/>
      <c r="U578" s="1166"/>
      <c r="V578" s="1168"/>
      <c r="W578" s="1168"/>
      <c r="X578" s="1166"/>
      <c r="Y578" s="1170"/>
      <c r="Z578" s="1171"/>
      <c r="AA578" s="1171"/>
      <c r="AB578" s="1171"/>
      <c r="AC578" s="1171"/>
      <c r="AD578" s="1171"/>
      <c r="AE578" s="1171"/>
      <c r="AF578" s="1172"/>
      <c r="AG578" s="1172"/>
      <c r="AH578" s="1173"/>
      <c r="AI578" s="1172"/>
      <c r="AJ578" s="456"/>
      <c r="AL578" s="1418">
        <f t="shared" si="9"/>
        <v>0</v>
      </c>
    </row>
    <row r="579" spans="2:38">
      <c r="B579" s="1166"/>
      <c r="C579" s="1166"/>
      <c r="D579" s="1174"/>
      <c r="E579" s="1175"/>
      <c r="F579" s="1176"/>
      <c r="G579" s="1165"/>
      <c r="H579" s="1166"/>
      <c r="I579" s="1166"/>
      <c r="J579" s="1167"/>
      <c r="K579" s="1167"/>
      <c r="L579" s="1167"/>
      <c r="M579" s="1167"/>
      <c r="N579" s="1167"/>
      <c r="O579" s="1167"/>
      <c r="P579" s="1167"/>
      <c r="Q579" s="1167"/>
      <c r="R579" s="1168"/>
      <c r="S579" s="1168"/>
      <c r="T579" s="1169"/>
      <c r="U579" s="1166"/>
      <c r="V579" s="1168"/>
      <c r="W579" s="1168"/>
      <c r="X579" s="1166"/>
      <c r="Y579" s="1170"/>
      <c r="Z579" s="1171"/>
      <c r="AA579" s="1171"/>
      <c r="AB579" s="1171"/>
      <c r="AC579" s="1171"/>
      <c r="AD579" s="1171"/>
      <c r="AE579" s="1171"/>
      <c r="AF579" s="1172"/>
      <c r="AG579" s="1172"/>
      <c r="AH579" s="1173"/>
      <c r="AI579" s="1172"/>
      <c r="AJ579" s="456"/>
      <c r="AL579" s="1418">
        <f t="shared" si="9"/>
        <v>0</v>
      </c>
    </row>
    <row r="580" spans="2:38">
      <c r="B580" s="1166"/>
      <c r="C580" s="1166"/>
      <c r="D580" s="1174"/>
      <c r="E580" s="1175"/>
      <c r="F580" s="1176"/>
      <c r="G580" s="1165"/>
      <c r="H580" s="1166"/>
      <c r="I580" s="1166"/>
      <c r="J580" s="1167"/>
      <c r="K580" s="1167"/>
      <c r="L580" s="1167"/>
      <c r="M580" s="1167"/>
      <c r="N580" s="1167"/>
      <c r="O580" s="1167"/>
      <c r="P580" s="1167"/>
      <c r="Q580" s="1167"/>
      <c r="R580" s="1168"/>
      <c r="S580" s="1168"/>
      <c r="T580" s="1169"/>
      <c r="U580" s="1166"/>
      <c r="V580" s="1168"/>
      <c r="W580" s="1168"/>
      <c r="X580" s="1166"/>
      <c r="Y580" s="1170"/>
      <c r="Z580" s="1171"/>
      <c r="AA580" s="1171"/>
      <c r="AB580" s="1171"/>
      <c r="AC580" s="1171"/>
      <c r="AD580" s="1171"/>
      <c r="AE580" s="1171"/>
      <c r="AF580" s="1172"/>
      <c r="AG580" s="1172"/>
      <c r="AH580" s="1173"/>
      <c r="AI580" s="1172"/>
      <c r="AJ580" s="456"/>
      <c r="AL580" s="1418">
        <f t="shared" si="9"/>
        <v>0</v>
      </c>
    </row>
    <row r="581" spans="2:38">
      <c r="B581" s="1166"/>
      <c r="C581" s="1166"/>
      <c r="D581" s="1174"/>
      <c r="E581" s="1175"/>
      <c r="F581" s="1176"/>
      <c r="G581" s="1165"/>
      <c r="H581" s="1166"/>
      <c r="I581" s="1166"/>
      <c r="J581" s="1167"/>
      <c r="K581" s="1167"/>
      <c r="L581" s="1167"/>
      <c r="M581" s="1167"/>
      <c r="N581" s="1167"/>
      <c r="O581" s="1167"/>
      <c r="P581" s="1167"/>
      <c r="Q581" s="1167"/>
      <c r="R581" s="1168"/>
      <c r="S581" s="1168"/>
      <c r="T581" s="1169"/>
      <c r="U581" s="1166"/>
      <c r="V581" s="1168"/>
      <c r="W581" s="1168"/>
      <c r="X581" s="1166"/>
      <c r="Y581" s="1170"/>
      <c r="Z581" s="1171"/>
      <c r="AA581" s="1171"/>
      <c r="AB581" s="1171"/>
      <c r="AC581" s="1171"/>
      <c r="AD581" s="1171"/>
      <c r="AE581" s="1171"/>
      <c r="AF581" s="1172"/>
      <c r="AG581" s="1172"/>
      <c r="AH581" s="1173"/>
      <c r="AI581" s="1172"/>
      <c r="AJ581" s="456"/>
      <c r="AL581" s="1418">
        <f t="shared" si="9"/>
        <v>0</v>
      </c>
    </row>
    <row r="582" spans="2:38">
      <c r="B582" s="1166"/>
      <c r="C582" s="1166"/>
      <c r="D582" s="1174"/>
      <c r="E582" s="1175"/>
      <c r="F582" s="1176"/>
      <c r="G582" s="1165"/>
      <c r="H582" s="1166"/>
      <c r="I582" s="1166"/>
      <c r="J582" s="1167"/>
      <c r="K582" s="1167"/>
      <c r="L582" s="1167"/>
      <c r="M582" s="1167"/>
      <c r="N582" s="1167"/>
      <c r="O582" s="1167"/>
      <c r="P582" s="1167"/>
      <c r="Q582" s="1167"/>
      <c r="R582" s="1168"/>
      <c r="S582" s="1168"/>
      <c r="T582" s="1169"/>
      <c r="U582" s="1166"/>
      <c r="V582" s="1168"/>
      <c r="W582" s="1168"/>
      <c r="X582" s="1166"/>
      <c r="Y582" s="1170"/>
      <c r="Z582" s="1171"/>
      <c r="AA582" s="1171"/>
      <c r="AB582" s="1171"/>
      <c r="AC582" s="1171"/>
      <c r="AD582" s="1171"/>
      <c r="AE582" s="1171"/>
      <c r="AF582" s="1172"/>
      <c r="AG582" s="1172"/>
      <c r="AH582" s="1173"/>
      <c r="AI582" s="1172"/>
      <c r="AJ582" s="456"/>
      <c r="AL582" s="1418">
        <f t="shared" ref="AL582:AL645" si="10">IF(K582&gt;1,K582,J582)</f>
        <v>0</v>
      </c>
    </row>
    <row r="583" spans="2:38">
      <c r="B583" s="1166"/>
      <c r="C583" s="1166"/>
      <c r="D583" s="1174"/>
      <c r="E583" s="1175"/>
      <c r="F583" s="1176"/>
      <c r="G583" s="1165"/>
      <c r="H583" s="1166"/>
      <c r="I583" s="1166"/>
      <c r="J583" s="1167"/>
      <c r="K583" s="1167"/>
      <c r="L583" s="1167"/>
      <c r="M583" s="1167"/>
      <c r="N583" s="1167"/>
      <c r="O583" s="1167"/>
      <c r="P583" s="1167"/>
      <c r="Q583" s="1167"/>
      <c r="R583" s="1168"/>
      <c r="S583" s="1168"/>
      <c r="T583" s="1169"/>
      <c r="U583" s="1166"/>
      <c r="V583" s="1168"/>
      <c r="W583" s="1168"/>
      <c r="X583" s="1166"/>
      <c r="Y583" s="1170"/>
      <c r="Z583" s="1171"/>
      <c r="AA583" s="1171"/>
      <c r="AB583" s="1171"/>
      <c r="AC583" s="1171"/>
      <c r="AD583" s="1171"/>
      <c r="AE583" s="1171"/>
      <c r="AF583" s="1172"/>
      <c r="AG583" s="1172"/>
      <c r="AH583" s="1173"/>
      <c r="AI583" s="1172"/>
      <c r="AJ583" s="456"/>
      <c r="AL583" s="1418">
        <f t="shared" si="10"/>
        <v>0</v>
      </c>
    </row>
    <row r="584" spans="2:38">
      <c r="B584" s="1166"/>
      <c r="C584" s="1166"/>
      <c r="D584" s="1174"/>
      <c r="E584" s="1175"/>
      <c r="F584" s="1176"/>
      <c r="G584" s="1165"/>
      <c r="H584" s="1166"/>
      <c r="I584" s="1166"/>
      <c r="J584" s="1167"/>
      <c r="K584" s="1167"/>
      <c r="L584" s="1167"/>
      <c r="M584" s="1167"/>
      <c r="N584" s="1167"/>
      <c r="O584" s="1167"/>
      <c r="P584" s="1167"/>
      <c r="Q584" s="1167"/>
      <c r="R584" s="1168"/>
      <c r="S584" s="1168"/>
      <c r="T584" s="1169"/>
      <c r="U584" s="1166"/>
      <c r="V584" s="1168"/>
      <c r="W584" s="1168"/>
      <c r="X584" s="1166"/>
      <c r="Y584" s="1170"/>
      <c r="Z584" s="1171"/>
      <c r="AA584" s="1171"/>
      <c r="AB584" s="1171"/>
      <c r="AC584" s="1171"/>
      <c r="AD584" s="1171"/>
      <c r="AE584" s="1171"/>
      <c r="AF584" s="1172"/>
      <c r="AG584" s="1172"/>
      <c r="AH584" s="1173"/>
      <c r="AI584" s="1172"/>
      <c r="AJ584" s="456"/>
      <c r="AL584" s="1418">
        <f t="shared" si="10"/>
        <v>0</v>
      </c>
    </row>
    <row r="585" spans="2:38">
      <c r="B585" s="1166"/>
      <c r="C585" s="1166"/>
      <c r="D585" s="1174"/>
      <c r="E585" s="1175"/>
      <c r="F585" s="1176"/>
      <c r="G585" s="1165"/>
      <c r="H585" s="1166"/>
      <c r="I585" s="1166"/>
      <c r="J585" s="1167"/>
      <c r="K585" s="1167"/>
      <c r="L585" s="1167"/>
      <c r="M585" s="1167"/>
      <c r="N585" s="1167"/>
      <c r="O585" s="1167"/>
      <c r="P585" s="1167"/>
      <c r="Q585" s="1167"/>
      <c r="R585" s="1168"/>
      <c r="S585" s="1168"/>
      <c r="T585" s="1169"/>
      <c r="U585" s="1166"/>
      <c r="V585" s="1168"/>
      <c r="W585" s="1168"/>
      <c r="X585" s="1166"/>
      <c r="Y585" s="1170"/>
      <c r="Z585" s="1171"/>
      <c r="AA585" s="1171"/>
      <c r="AB585" s="1171"/>
      <c r="AC585" s="1171"/>
      <c r="AD585" s="1171"/>
      <c r="AE585" s="1171"/>
      <c r="AF585" s="1172"/>
      <c r="AG585" s="1172"/>
      <c r="AH585" s="1173"/>
      <c r="AI585" s="1172"/>
      <c r="AJ585" s="456"/>
      <c r="AL585" s="1418">
        <f t="shared" si="10"/>
        <v>0</v>
      </c>
    </row>
    <row r="586" spans="2:38">
      <c r="B586" s="1166"/>
      <c r="C586" s="1166"/>
      <c r="D586" s="1174"/>
      <c r="E586" s="1175"/>
      <c r="F586" s="1176"/>
      <c r="G586" s="1165"/>
      <c r="H586" s="1166"/>
      <c r="I586" s="1166"/>
      <c r="J586" s="1167"/>
      <c r="K586" s="1167"/>
      <c r="L586" s="1167"/>
      <c r="M586" s="1167"/>
      <c r="N586" s="1167"/>
      <c r="O586" s="1167"/>
      <c r="P586" s="1167"/>
      <c r="Q586" s="1167"/>
      <c r="R586" s="1168"/>
      <c r="S586" s="1168"/>
      <c r="T586" s="1169"/>
      <c r="U586" s="1166"/>
      <c r="V586" s="1168"/>
      <c r="W586" s="1168"/>
      <c r="X586" s="1166"/>
      <c r="Y586" s="1170"/>
      <c r="Z586" s="1171"/>
      <c r="AA586" s="1171"/>
      <c r="AB586" s="1171"/>
      <c r="AC586" s="1171"/>
      <c r="AD586" s="1171"/>
      <c r="AE586" s="1171"/>
      <c r="AF586" s="1172"/>
      <c r="AG586" s="1172"/>
      <c r="AH586" s="1173"/>
      <c r="AI586" s="1172"/>
      <c r="AJ586" s="456"/>
      <c r="AL586" s="1418">
        <f t="shared" si="10"/>
        <v>0</v>
      </c>
    </row>
    <row r="587" spans="2:38">
      <c r="B587" s="1166"/>
      <c r="C587" s="1166"/>
      <c r="D587" s="1174"/>
      <c r="E587" s="1175"/>
      <c r="F587" s="1176"/>
      <c r="G587" s="1165"/>
      <c r="H587" s="1166"/>
      <c r="I587" s="1166"/>
      <c r="J587" s="1167"/>
      <c r="K587" s="1167"/>
      <c r="L587" s="1167"/>
      <c r="M587" s="1167"/>
      <c r="N587" s="1167"/>
      <c r="O587" s="1167"/>
      <c r="P587" s="1167"/>
      <c r="Q587" s="1167"/>
      <c r="R587" s="1168"/>
      <c r="S587" s="1168"/>
      <c r="T587" s="1169"/>
      <c r="U587" s="1166"/>
      <c r="V587" s="1168"/>
      <c r="W587" s="1168"/>
      <c r="X587" s="1166"/>
      <c r="Y587" s="1170"/>
      <c r="Z587" s="1171"/>
      <c r="AA587" s="1171"/>
      <c r="AB587" s="1171"/>
      <c r="AC587" s="1171"/>
      <c r="AD587" s="1171"/>
      <c r="AE587" s="1171"/>
      <c r="AF587" s="1172"/>
      <c r="AG587" s="1172"/>
      <c r="AH587" s="1173"/>
      <c r="AI587" s="1172"/>
      <c r="AJ587" s="456"/>
      <c r="AL587" s="1418">
        <f t="shared" si="10"/>
        <v>0</v>
      </c>
    </row>
    <row r="588" spans="2:38">
      <c r="B588" s="1166"/>
      <c r="C588" s="1166"/>
      <c r="D588" s="1174"/>
      <c r="E588" s="1175"/>
      <c r="F588" s="1176"/>
      <c r="G588" s="1165"/>
      <c r="H588" s="1166"/>
      <c r="I588" s="1166"/>
      <c r="J588" s="1167"/>
      <c r="K588" s="1167"/>
      <c r="L588" s="1167"/>
      <c r="M588" s="1167"/>
      <c r="N588" s="1167"/>
      <c r="O588" s="1167"/>
      <c r="P588" s="1167"/>
      <c r="Q588" s="1167"/>
      <c r="R588" s="1168"/>
      <c r="S588" s="1168"/>
      <c r="T588" s="1169"/>
      <c r="U588" s="1166"/>
      <c r="V588" s="1168"/>
      <c r="W588" s="1168"/>
      <c r="X588" s="1166"/>
      <c r="Y588" s="1170"/>
      <c r="Z588" s="1171"/>
      <c r="AA588" s="1171"/>
      <c r="AB588" s="1171"/>
      <c r="AC588" s="1171"/>
      <c r="AD588" s="1171"/>
      <c r="AE588" s="1171"/>
      <c r="AF588" s="1172"/>
      <c r="AG588" s="1172"/>
      <c r="AH588" s="1173"/>
      <c r="AI588" s="1172"/>
      <c r="AJ588" s="456"/>
      <c r="AL588" s="1418">
        <f t="shared" si="10"/>
        <v>0</v>
      </c>
    </row>
    <row r="589" spans="2:38">
      <c r="B589" s="1166"/>
      <c r="C589" s="1166"/>
      <c r="D589" s="1174"/>
      <c r="E589" s="1175"/>
      <c r="F589" s="1176"/>
      <c r="G589" s="1165"/>
      <c r="H589" s="1166"/>
      <c r="I589" s="1166"/>
      <c r="J589" s="1167"/>
      <c r="K589" s="1167"/>
      <c r="L589" s="1167"/>
      <c r="M589" s="1167"/>
      <c r="N589" s="1167"/>
      <c r="O589" s="1167"/>
      <c r="P589" s="1167"/>
      <c r="Q589" s="1167"/>
      <c r="R589" s="1168"/>
      <c r="S589" s="1168"/>
      <c r="T589" s="1169"/>
      <c r="U589" s="1166"/>
      <c r="V589" s="1168"/>
      <c r="W589" s="1168"/>
      <c r="X589" s="1166"/>
      <c r="Y589" s="1170"/>
      <c r="Z589" s="1171"/>
      <c r="AA589" s="1171"/>
      <c r="AB589" s="1171"/>
      <c r="AC589" s="1171"/>
      <c r="AD589" s="1171"/>
      <c r="AE589" s="1171"/>
      <c r="AF589" s="1172"/>
      <c r="AG589" s="1172"/>
      <c r="AH589" s="1173"/>
      <c r="AI589" s="1172"/>
      <c r="AJ589" s="456"/>
      <c r="AL589" s="1418">
        <f t="shared" si="10"/>
        <v>0</v>
      </c>
    </row>
    <row r="590" spans="2:38">
      <c r="B590" s="1166"/>
      <c r="C590" s="1166"/>
      <c r="D590" s="1174"/>
      <c r="E590" s="1175"/>
      <c r="F590" s="1176"/>
      <c r="G590" s="1165"/>
      <c r="H590" s="1166"/>
      <c r="I590" s="1166"/>
      <c r="J590" s="1167"/>
      <c r="K590" s="1167"/>
      <c r="L590" s="1167"/>
      <c r="M590" s="1167"/>
      <c r="N590" s="1167"/>
      <c r="O590" s="1167"/>
      <c r="P590" s="1167"/>
      <c r="Q590" s="1167"/>
      <c r="R590" s="1168"/>
      <c r="S590" s="1168"/>
      <c r="T590" s="1169"/>
      <c r="U590" s="1166"/>
      <c r="V590" s="1168"/>
      <c r="W590" s="1168"/>
      <c r="X590" s="1166"/>
      <c r="Y590" s="1170"/>
      <c r="Z590" s="1171"/>
      <c r="AA590" s="1171"/>
      <c r="AB590" s="1171"/>
      <c r="AC590" s="1171"/>
      <c r="AD590" s="1171"/>
      <c r="AE590" s="1171"/>
      <c r="AF590" s="1172"/>
      <c r="AG590" s="1172"/>
      <c r="AH590" s="1173"/>
      <c r="AI590" s="1172"/>
      <c r="AJ590" s="456"/>
      <c r="AL590" s="1418">
        <f t="shared" si="10"/>
        <v>0</v>
      </c>
    </row>
    <row r="591" spans="2:38">
      <c r="B591" s="1166"/>
      <c r="C591" s="1166"/>
      <c r="D591" s="1174"/>
      <c r="E591" s="1175"/>
      <c r="F591" s="1176"/>
      <c r="G591" s="1165"/>
      <c r="H591" s="1166"/>
      <c r="I591" s="1166"/>
      <c r="J591" s="1167"/>
      <c r="K591" s="1167"/>
      <c r="L591" s="1167"/>
      <c r="M591" s="1167"/>
      <c r="N591" s="1167"/>
      <c r="O591" s="1167"/>
      <c r="P591" s="1167"/>
      <c r="Q591" s="1167"/>
      <c r="R591" s="1168"/>
      <c r="S591" s="1168"/>
      <c r="T591" s="1169"/>
      <c r="U591" s="1166"/>
      <c r="V591" s="1168"/>
      <c r="W591" s="1168"/>
      <c r="X591" s="1166"/>
      <c r="Y591" s="1170"/>
      <c r="Z591" s="1171"/>
      <c r="AA591" s="1171"/>
      <c r="AB591" s="1171"/>
      <c r="AC591" s="1171"/>
      <c r="AD591" s="1171"/>
      <c r="AE591" s="1171"/>
      <c r="AF591" s="1172"/>
      <c r="AG591" s="1172"/>
      <c r="AH591" s="1173"/>
      <c r="AI591" s="1172"/>
      <c r="AJ591" s="456"/>
      <c r="AL591" s="1418">
        <f t="shared" si="10"/>
        <v>0</v>
      </c>
    </row>
    <row r="592" spans="2:38">
      <c r="B592" s="1166"/>
      <c r="C592" s="1166"/>
      <c r="D592" s="1174"/>
      <c r="E592" s="1175"/>
      <c r="F592" s="1176"/>
      <c r="G592" s="1165"/>
      <c r="H592" s="1166"/>
      <c r="I592" s="1166"/>
      <c r="J592" s="1167"/>
      <c r="K592" s="1167"/>
      <c r="L592" s="1167"/>
      <c r="M592" s="1167"/>
      <c r="N592" s="1167"/>
      <c r="O592" s="1167"/>
      <c r="P592" s="1167"/>
      <c r="Q592" s="1167"/>
      <c r="R592" s="1168"/>
      <c r="S592" s="1168"/>
      <c r="T592" s="1169"/>
      <c r="U592" s="1166"/>
      <c r="V592" s="1168"/>
      <c r="W592" s="1168"/>
      <c r="X592" s="1166"/>
      <c r="Y592" s="1170"/>
      <c r="Z592" s="1171"/>
      <c r="AA592" s="1171"/>
      <c r="AB592" s="1171"/>
      <c r="AC592" s="1171"/>
      <c r="AD592" s="1171"/>
      <c r="AE592" s="1171"/>
      <c r="AF592" s="1172"/>
      <c r="AG592" s="1172"/>
      <c r="AH592" s="1173"/>
      <c r="AI592" s="1172"/>
      <c r="AJ592" s="456"/>
      <c r="AL592" s="1418">
        <f t="shared" si="10"/>
        <v>0</v>
      </c>
    </row>
    <row r="593" spans="2:38">
      <c r="B593" s="1166"/>
      <c r="C593" s="1166"/>
      <c r="D593" s="1174"/>
      <c r="E593" s="1175"/>
      <c r="F593" s="1176"/>
      <c r="G593" s="1165"/>
      <c r="H593" s="1166"/>
      <c r="I593" s="1166"/>
      <c r="J593" s="1167"/>
      <c r="K593" s="1167"/>
      <c r="L593" s="1167"/>
      <c r="M593" s="1167"/>
      <c r="N593" s="1167"/>
      <c r="O593" s="1167"/>
      <c r="P593" s="1167"/>
      <c r="Q593" s="1167"/>
      <c r="R593" s="1168"/>
      <c r="S593" s="1168"/>
      <c r="T593" s="1169"/>
      <c r="U593" s="1166"/>
      <c r="V593" s="1168"/>
      <c r="W593" s="1168"/>
      <c r="X593" s="1166"/>
      <c r="Y593" s="1170"/>
      <c r="Z593" s="1171"/>
      <c r="AA593" s="1171"/>
      <c r="AB593" s="1171"/>
      <c r="AC593" s="1171"/>
      <c r="AD593" s="1171"/>
      <c r="AE593" s="1171"/>
      <c r="AF593" s="1172"/>
      <c r="AG593" s="1172"/>
      <c r="AH593" s="1173"/>
      <c r="AI593" s="1172"/>
      <c r="AJ593" s="456"/>
      <c r="AL593" s="1418">
        <f t="shared" si="10"/>
        <v>0</v>
      </c>
    </row>
    <row r="594" spans="2:38">
      <c r="B594" s="1166"/>
      <c r="C594" s="1166"/>
      <c r="D594" s="1174"/>
      <c r="E594" s="1175"/>
      <c r="F594" s="1176"/>
      <c r="G594" s="1165"/>
      <c r="H594" s="1166"/>
      <c r="I594" s="1166"/>
      <c r="J594" s="1167"/>
      <c r="K594" s="1167"/>
      <c r="L594" s="1167"/>
      <c r="M594" s="1167"/>
      <c r="N594" s="1167"/>
      <c r="O594" s="1167"/>
      <c r="P594" s="1167"/>
      <c r="Q594" s="1167"/>
      <c r="R594" s="1168"/>
      <c r="S594" s="1168"/>
      <c r="T594" s="1169"/>
      <c r="U594" s="1166"/>
      <c r="V594" s="1168"/>
      <c r="W594" s="1168"/>
      <c r="X594" s="1166"/>
      <c r="Y594" s="1170"/>
      <c r="Z594" s="1171"/>
      <c r="AA594" s="1171"/>
      <c r="AB594" s="1171"/>
      <c r="AC594" s="1171"/>
      <c r="AD594" s="1171"/>
      <c r="AE594" s="1171"/>
      <c r="AF594" s="1172"/>
      <c r="AG594" s="1172"/>
      <c r="AH594" s="1173"/>
      <c r="AI594" s="1172"/>
      <c r="AJ594" s="456"/>
      <c r="AL594" s="1418">
        <f t="shared" si="10"/>
        <v>0</v>
      </c>
    </row>
    <row r="595" spans="2:38">
      <c r="B595" s="1166"/>
      <c r="C595" s="1166"/>
      <c r="D595" s="1174"/>
      <c r="E595" s="1175"/>
      <c r="F595" s="1176"/>
      <c r="G595" s="1165"/>
      <c r="H595" s="1166"/>
      <c r="I595" s="1166"/>
      <c r="J595" s="1167"/>
      <c r="K595" s="1167"/>
      <c r="L595" s="1167"/>
      <c r="M595" s="1167"/>
      <c r="N595" s="1167"/>
      <c r="O595" s="1167"/>
      <c r="P595" s="1167"/>
      <c r="Q595" s="1167"/>
      <c r="R595" s="1168"/>
      <c r="S595" s="1168"/>
      <c r="T595" s="1169"/>
      <c r="U595" s="1166"/>
      <c r="V595" s="1168"/>
      <c r="W595" s="1168"/>
      <c r="X595" s="1166"/>
      <c r="Y595" s="1170"/>
      <c r="Z595" s="1171"/>
      <c r="AA595" s="1171"/>
      <c r="AB595" s="1171"/>
      <c r="AC595" s="1171"/>
      <c r="AD595" s="1171"/>
      <c r="AE595" s="1171"/>
      <c r="AF595" s="1172"/>
      <c r="AG595" s="1172"/>
      <c r="AH595" s="1173"/>
      <c r="AI595" s="1172"/>
      <c r="AJ595" s="456"/>
      <c r="AL595" s="1418">
        <f t="shared" si="10"/>
        <v>0</v>
      </c>
    </row>
    <row r="596" spans="2:38">
      <c r="B596" s="1166"/>
      <c r="C596" s="1166"/>
      <c r="D596" s="1174"/>
      <c r="E596" s="1175"/>
      <c r="F596" s="1176"/>
      <c r="G596" s="1165"/>
      <c r="H596" s="1166"/>
      <c r="I596" s="1166"/>
      <c r="J596" s="1167"/>
      <c r="K596" s="1167"/>
      <c r="L596" s="1167"/>
      <c r="M596" s="1167"/>
      <c r="N596" s="1167"/>
      <c r="O596" s="1167"/>
      <c r="P596" s="1167"/>
      <c r="Q596" s="1167"/>
      <c r="R596" s="1168"/>
      <c r="S596" s="1168"/>
      <c r="T596" s="1169"/>
      <c r="U596" s="1166"/>
      <c r="V596" s="1168"/>
      <c r="W596" s="1168"/>
      <c r="X596" s="1166"/>
      <c r="Y596" s="1170"/>
      <c r="Z596" s="1171"/>
      <c r="AA596" s="1171"/>
      <c r="AB596" s="1171"/>
      <c r="AC596" s="1171"/>
      <c r="AD596" s="1171"/>
      <c r="AE596" s="1171"/>
      <c r="AF596" s="1172"/>
      <c r="AG596" s="1172"/>
      <c r="AH596" s="1173"/>
      <c r="AI596" s="1172"/>
      <c r="AJ596" s="456"/>
      <c r="AL596" s="1418">
        <f t="shared" si="10"/>
        <v>0</v>
      </c>
    </row>
    <row r="597" spans="2:38">
      <c r="B597" s="1166"/>
      <c r="C597" s="1166"/>
      <c r="D597" s="1174"/>
      <c r="E597" s="1175"/>
      <c r="F597" s="1176"/>
      <c r="G597" s="1165"/>
      <c r="H597" s="1166"/>
      <c r="I597" s="1166"/>
      <c r="J597" s="1167"/>
      <c r="K597" s="1167"/>
      <c r="L597" s="1167"/>
      <c r="M597" s="1167"/>
      <c r="N597" s="1167"/>
      <c r="O597" s="1167"/>
      <c r="P597" s="1167"/>
      <c r="Q597" s="1167"/>
      <c r="R597" s="1168"/>
      <c r="S597" s="1168"/>
      <c r="T597" s="1169"/>
      <c r="U597" s="1166"/>
      <c r="V597" s="1168"/>
      <c r="W597" s="1168"/>
      <c r="X597" s="1166"/>
      <c r="Y597" s="1170"/>
      <c r="Z597" s="1171"/>
      <c r="AA597" s="1171"/>
      <c r="AB597" s="1171"/>
      <c r="AC597" s="1171"/>
      <c r="AD597" s="1171"/>
      <c r="AE597" s="1171"/>
      <c r="AF597" s="1172"/>
      <c r="AG597" s="1172"/>
      <c r="AH597" s="1173"/>
      <c r="AI597" s="1172"/>
      <c r="AJ597" s="456"/>
      <c r="AL597" s="1418">
        <f t="shared" si="10"/>
        <v>0</v>
      </c>
    </row>
    <row r="598" spans="2:38">
      <c r="B598" s="1166"/>
      <c r="C598" s="1166"/>
      <c r="D598" s="1174"/>
      <c r="E598" s="1175"/>
      <c r="F598" s="1176"/>
      <c r="G598" s="1165"/>
      <c r="H598" s="1166"/>
      <c r="I598" s="1166"/>
      <c r="J598" s="1167"/>
      <c r="K598" s="1167"/>
      <c r="L598" s="1167"/>
      <c r="M598" s="1167"/>
      <c r="N598" s="1167"/>
      <c r="O598" s="1167"/>
      <c r="P598" s="1167"/>
      <c r="Q598" s="1167"/>
      <c r="R598" s="1168"/>
      <c r="S598" s="1168"/>
      <c r="T598" s="1169"/>
      <c r="U598" s="1166"/>
      <c r="V598" s="1168"/>
      <c r="W598" s="1168"/>
      <c r="X598" s="1166"/>
      <c r="Y598" s="1170"/>
      <c r="Z598" s="1171"/>
      <c r="AA598" s="1171"/>
      <c r="AB598" s="1171"/>
      <c r="AC598" s="1171"/>
      <c r="AD598" s="1171"/>
      <c r="AE598" s="1171"/>
      <c r="AF598" s="1172"/>
      <c r="AG598" s="1172"/>
      <c r="AH598" s="1173"/>
      <c r="AI598" s="1172"/>
      <c r="AJ598" s="456"/>
      <c r="AL598" s="1418">
        <f t="shared" si="10"/>
        <v>0</v>
      </c>
    </row>
    <row r="599" spans="2:38">
      <c r="B599" s="1166"/>
      <c r="C599" s="1166"/>
      <c r="D599" s="1174"/>
      <c r="E599" s="1175"/>
      <c r="F599" s="1176"/>
      <c r="G599" s="1165"/>
      <c r="H599" s="1166"/>
      <c r="I599" s="1166"/>
      <c r="J599" s="1167"/>
      <c r="K599" s="1167"/>
      <c r="L599" s="1167"/>
      <c r="M599" s="1167"/>
      <c r="N599" s="1167"/>
      <c r="O599" s="1167"/>
      <c r="P599" s="1167"/>
      <c r="Q599" s="1167"/>
      <c r="R599" s="1168"/>
      <c r="S599" s="1168"/>
      <c r="T599" s="1169"/>
      <c r="U599" s="1166"/>
      <c r="V599" s="1168"/>
      <c r="W599" s="1168"/>
      <c r="X599" s="1166"/>
      <c r="Y599" s="1170"/>
      <c r="Z599" s="1171"/>
      <c r="AA599" s="1171"/>
      <c r="AB599" s="1171"/>
      <c r="AC599" s="1171"/>
      <c r="AD599" s="1171"/>
      <c r="AE599" s="1171"/>
      <c r="AF599" s="1172"/>
      <c r="AG599" s="1172"/>
      <c r="AH599" s="1173"/>
      <c r="AI599" s="1172"/>
      <c r="AJ599" s="456"/>
      <c r="AL599" s="1418">
        <f t="shared" si="10"/>
        <v>0</v>
      </c>
    </row>
    <row r="600" spans="2:38">
      <c r="B600" s="1166"/>
      <c r="C600" s="1166"/>
      <c r="D600" s="1174"/>
      <c r="E600" s="1175"/>
      <c r="F600" s="1176"/>
      <c r="G600" s="1165"/>
      <c r="H600" s="1166"/>
      <c r="I600" s="1166"/>
      <c r="J600" s="1167"/>
      <c r="K600" s="1167"/>
      <c r="L600" s="1167"/>
      <c r="M600" s="1167"/>
      <c r="N600" s="1167"/>
      <c r="O600" s="1167"/>
      <c r="P600" s="1167"/>
      <c r="Q600" s="1167"/>
      <c r="R600" s="1168"/>
      <c r="S600" s="1168"/>
      <c r="T600" s="1169"/>
      <c r="U600" s="1166"/>
      <c r="V600" s="1168"/>
      <c r="W600" s="1168"/>
      <c r="X600" s="1166"/>
      <c r="Y600" s="1170"/>
      <c r="Z600" s="1171"/>
      <c r="AA600" s="1171"/>
      <c r="AB600" s="1171"/>
      <c r="AC600" s="1171"/>
      <c r="AD600" s="1171"/>
      <c r="AE600" s="1171"/>
      <c r="AF600" s="1172"/>
      <c r="AG600" s="1172"/>
      <c r="AH600" s="1173"/>
      <c r="AI600" s="1172"/>
      <c r="AJ600" s="456"/>
      <c r="AL600" s="1418">
        <f t="shared" si="10"/>
        <v>0</v>
      </c>
    </row>
    <row r="601" spans="2:38">
      <c r="B601" s="1166"/>
      <c r="C601" s="1166"/>
      <c r="D601" s="1174"/>
      <c r="E601" s="1175"/>
      <c r="F601" s="1176"/>
      <c r="G601" s="1165"/>
      <c r="H601" s="1166"/>
      <c r="I601" s="1166"/>
      <c r="J601" s="1167"/>
      <c r="K601" s="1167"/>
      <c r="L601" s="1167"/>
      <c r="M601" s="1167"/>
      <c r="N601" s="1167"/>
      <c r="O601" s="1167"/>
      <c r="P601" s="1167"/>
      <c r="Q601" s="1167"/>
      <c r="R601" s="1168"/>
      <c r="S601" s="1168"/>
      <c r="T601" s="1169"/>
      <c r="U601" s="1166"/>
      <c r="V601" s="1168"/>
      <c r="W601" s="1168"/>
      <c r="X601" s="1166"/>
      <c r="Y601" s="1170"/>
      <c r="Z601" s="1171"/>
      <c r="AA601" s="1171"/>
      <c r="AB601" s="1171"/>
      <c r="AC601" s="1171"/>
      <c r="AD601" s="1171"/>
      <c r="AE601" s="1171"/>
      <c r="AF601" s="1172"/>
      <c r="AG601" s="1172"/>
      <c r="AH601" s="1173"/>
      <c r="AI601" s="1172"/>
      <c r="AJ601" s="456"/>
      <c r="AL601" s="1418">
        <f t="shared" si="10"/>
        <v>0</v>
      </c>
    </row>
    <row r="602" spans="2:38">
      <c r="B602" s="1166"/>
      <c r="C602" s="1166"/>
      <c r="D602" s="1174"/>
      <c r="E602" s="1175"/>
      <c r="F602" s="1176"/>
      <c r="G602" s="1165"/>
      <c r="H602" s="1166"/>
      <c r="I602" s="1166"/>
      <c r="J602" s="1167"/>
      <c r="K602" s="1167"/>
      <c r="L602" s="1167"/>
      <c r="M602" s="1167"/>
      <c r="N602" s="1167"/>
      <c r="O602" s="1167"/>
      <c r="P602" s="1167"/>
      <c r="Q602" s="1167"/>
      <c r="R602" s="1168"/>
      <c r="S602" s="1168"/>
      <c r="T602" s="1169"/>
      <c r="U602" s="1166"/>
      <c r="V602" s="1168"/>
      <c r="W602" s="1168"/>
      <c r="X602" s="1166"/>
      <c r="Y602" s="1170"/>
      <c r="Z602" s="1171"/>
      <c r="AA602" s="1171"/>
      <c r="AB602" s="1171"/>
      <c r="AC602" s="1171"/>
      <c r="AD602" s="1171"/>
      <c r="AE602" s="1171"/>
      <c r="AF602" s="1172"/>
      <c r="AG602" s="1172"/>
      <c r="AH602" s="1173"/>
      <c r="AI602" s="1172"/>
      <c r="AJ602" s="456"/>
      <c r="AL602" s="1418">
        <f t="shared" si="10"/>
        <v>0</v>
      </c>
    </row>
    <row r="603" spans="2:38">
      <c r="B603" s="1166"/>
      <c r="C603" s="1166"/>
      <c r="D603" s="1174"/>
      <c r="E603" s="1175"/>
      <c r="F603" s="1176"/>
      <c r="G603" s="1165"/>
      <c r="H603" s="1166"/>
      <c r="I603" s="1166"/>
      <c r="J603" s="1167"/>
      <c r="K603" s="1167"/>
      <c r="L603" s="1167"/>
      <c r="M603" s="1167"/>
      <c r="N603" s="1167"/>
      <c r="O603" s="1167"/>
      <c r="P603" s="1167"/>
      <c r="Q603" s="1167"/>
      <c r="R603" s="1168"/>
      <c r="S603" s="1168"/>
      <c r="T603" s="1169"/>
      <c r="U603" s="1166"/>
      <c r="V603" s="1168"/>
      <c r="W603" s="1168"/>
      <c r="X603" s="1166"/>
      <c r="Y603" s="1170"/>
      <c r="Z603" s="1171"/>
      <c r="AA603" s="1171"/>
      <c r="AB603" s="1171"/>
      <c r="AC603" s="1171"/>
      <c r="AD603" s="1171"/>
      <c r="AE603" s="1171"/>
      <c r="AF603" s="1172"/>
      <c r="AG603" s="1172"/>
      <c r="AH603" s="1173"/>
      <c r="AI603" s="1172"/>
      <c r="AJ603" s="456"/>
      <c r="AL603" s="1418">
        <f t="shared" si="10"/>
        <v>0</v>
      </c>
    </row>
    <row r="604" spans="2:38">
      <c r="B604" s="1166"/>
      <c r="C604" s="1166"/>
      <c r="D604" s="1174"/>
      <c r="E604" s="1175"/>
      <c r="F604" s="1176"/>
      <c r="G604" s="1165"/>
      <c r="H604" s="1166"/>
      <c r="I604" s="1166"/>
      <c r="J604" s="1167"/>
      <c r="K604" s="1167"/>
      <c r="L604" s="1167"/>
      <c r="M604" s="1167"/>
      <c r="N604" s="1167"/>
      <c r="O604" s="1167"/>
      <c r="P604" s="1167"/>
      <c r="Q604" s="1167"/>
      <c r="R604" s="1168"/>
      <c r="S604" s="1168"/>
      <c r="T604" s="1169"/>
      <c r="U604" s="1166"/>
      <c r="V604" s="1168"/>
      <c r="W604" s="1168"/>
      <c r="X604" s="1166"/>
      <c r="Y604" s="1170"/>
      <c r="Z604" s="1171"/>
      <c r="AA604" s="1171"/>
      <c r="AB604" s="1171"/>
      <c r="AC604" s="1171"/>
      <c r="AD604" s="1171"/>
      <c r="AE604" s="1171"/>
      <c r="AF604" s="1172"/>
      <c r="AG604" s="1172"/>
      <c r="AH604" s="1173"/>
      <c r="AI604" s="1172"/>
      <c r="AJ604" s="456"/>
      <c r="AL604" s="1418">
        <f t="shared" si="10"/>
        <v>0</v>
      </c>
    </row>
    <row r="605" spans="2:38">
      <c r="B605" s="1166"/>
      <c r="C605" s="1166"/>
      <c r="D605" s="1174"/>
      <c r="E605" s="1175"/>
      <c r="F605" s="1176"/>
      <c r="G605" s="1165"/>
      <c r="H605" s="1166"/>
      <c r="I605" s="1166"/>
      <c r="J605" s="1167"/>
      <c r="K605" s="1167"/>
      <c r="L605" s="1167"/>
      <c r="M605" s="1167"/>
      <c r="N605" s="1167"/>
      <c r="O605" s="1167"/>
      <c r="P605" s="1167"/>
      <c r="Q605" s="1167"/>
      <c r="R605" s="1168"/>
      <c r="S605" s="1168"/>
      <c r="T605" s="1169"/>
      <c r="U605" s="1166"/>
      <c r="V605" s="1168"/>
      <c r="W605" s="1168"/>
      <c r="X605" s="1166"/>
      <c r="Y605" s="1170"/>
      <c r="Z605" s="1171"/>
      <c r="AA605" s="1171"/>
      <c r="AB605" s="1171"/>
      <c r="AC605" s="1171"/>
      <c r="AD605" s="1171"/>
      <c r="AE605" s="1171"/>
      <c r="AF605" s="1172"/>
      <c r="AG605" s="1172"/>
      <c r="AH605" s="1173"/>
      <c r="AI605" s="1172"/>
      <c r="AJ605" s="456"/>
      <c r="AL605" s="1418">
        <f t="shared" si="10"/>
        <v>0</v>
      </c>
    </row>
    <row r="606" spans="2:38">
      <c r="B606" s="1166"/>
      <c r="C606" s="1166"/>
      <c r="D606" s="1174"/>
      <c r="E606" s="1175"/>
      <c r="F606" s="1176"/>
      <c r="G606" s="1165"/>
      <c r="H606" s="1166"/>
      <c r="I606" s="1166"/>
      <c r="J606" s="1167"/>
      <c r="K606" s="1167"/>
      <c r="L606" s="1167"/>
      <c r="M606" s="1167"/>
      <c r="N606" s="1167"/>
      <c r="O606" s="1167"/>
      <c r="P606" s="1167"/>
      <c r="Q606" s="1167"/>
      <c r="R606" s="1168"/>
      <c r="S606" s="1168"/>
      <c r="T606" s="1169"/>
      <c r="U606" s="1166"/>
      <c r="V606" s="1168"/>
      <c r="W606" s="1168"/>
      <c r="X606" s="1166"/>
      <c r="Y606" s="1170"/>
      <c r="Z606" s="1171"/>
      <c r="AA606" s="1171"/>
      <c r="AB606" s="1171"/>
      <c r="AC606" s="1171"/>
      <c r="AD606" s="1171"/>
      <c r="AE606" s="1171"/>
      <c r="AF606" s="1172"/>
      <c r="AG606" s="1172"/>
      <c r="AH606" s="1173"/>
      <c r="AI606" s="1172"/>
      <c r="AJ606" s="456"/>
      <c r="AL606" s="1418">
        <f t="shared" si="10"/>
        <v>0</v>
      </c>
    </row>
    <row r="607" spans="2:38">
      <c r="B607" s="1166"/>
      <c r="C607" s="1166"/>
      <c r="D607" s="1174"/>
      <c r="E607" s="1175"/>
      <c r="F607" s="1176"/>
      <c r="G607" s="1165"/>
      <c r="H607" s="1166"/>
      <c r="I607" s="1166"/>
      <c r="J607" s="1167"/>
      <c r="K607" s="1167"/>
      <c r="L607" s="1167"/>
      <c r="M607" s="1167"/>
      <c r="N607" s="1167"/>
      <c r="O607" s="1167"/>
      <c r="P607" s="1167"/>
      <c r="Q607" s="1167"/>
      <c r="R607" s="1168"/>
      <c r="S607" s="1168"/>
      <c r="T607" s="1169"/>
      <c r="U607" s="1166"/>
      <c r="V607" s="1168"/>
      <c r="W607" s="1168"/>
      <c r="X607" s="1166"/>
      <c r="Y607" s="1170"/>
      <c r="Z607" s="1171"/>
      <c r="AA607" s="1171"/>
      <c r="AB607" s="1171"/>
      <c r="AC607" s="1171"/>
      <c r="AD607" s="1171"/>
      <c r="AE607" s="1171"/>
      <c r="AF607" s="1172"/>
      <c r="AG607" s="1172"/>
      <c r="AH607" s="1173"/>
      <c r="AI607" s="1172"/>
      <c r="AJ607" s="456"/>
      <c r="AL607" s="1418">
        <f t="shared" si="10"/>
        <v>0</v>
      </c>
    </row>
    <row r="608" spans="2:38">
      <c r="B608" s="1166"/>
      <c r="C608" s="1166"/>
      <c r="D608" s="1174"/>
      <c r="E608" s="1175"/>
      <c r="F608" s="1176"/>
      <c r="G608" s="1165"/>
      <c r="H608" s="1166"/>
      <c r="I608" s="1166"/>
      <c r="J608" s="1167"/>
      <c r="K608" s="1167"/>
      <c r="L608" s="1167"/>
      <c r="M608" s="1167"/>
      <c r="N608" s="1167"/>
      <c r="O608" s="1167"/>
      <c r="P608" s="1167"/>
      <c r="Q608" s="1167"/>
      <c r="R608" s="1168"/>
      <c r="S608" s="1168"/>
      <c r="T608" s="1169"/>
      <c r="U608" s="1166"/>
      <c r="V608" s="1168"/>
      <c r="W608" s="1168"/>
      <c r="X608" s="1166"/>
      <c r="Y608" s="1170"/>
      <c r="Z608" s="1171"/>
      <c r="AA608" s="1171"/>
      <c r="AB608" s="1171"/>
      <c r="AC608" s="1171"/>
      <c r="AD608" s="1171"/>
      <c r="AE608" s="1171"/>
      <c r="AF608" s="1172"/>
      <c r="AG608" s="1172"/>
      <c r="AH608" s="1173"/>
      <c r="AI608" s="1172"/>
      <c r="AJ608" s="456"/>
      <c r="AL608" s="1418">
        <f t="shared" si="10"/>
        <v>0</v>
      </c>
    </row>
    <row r="609" spans="2:38">
      <c r="B609" s="1166"/>
      <c r="C609" s="1166"/>
      <c r="D609" s="1174"/>
      <c r="E609" s="1175"/>
      <c r="F609" s="1176"/>
      <c r="G609" s="1165"/>
      <c r="H609" s="1166"/>
      <c r="I609" s="1166"/>
      <c r="J609" s="1167"/>
      <c r="K609" s="1167"/>
      <c r="L609" s="1167"/>
      <c r="M609" s="1167"/>
      <c r="N609" s="1167"/>
      <c r="O609" s="1167"/>
      <c r="P609" s="1167"/>
      <c r="Q609" s="1167"/>
      <c r="R609" s="1168"/>
      <c r="S609" s="1168"/>
      <c r="T609" s="1169"/>
      <c r="U609" s="1166"/>
      <c r="V609" s="1168"/>
      <c r="W609" s="1168"/>
      <c r="X609" s="1166"/>
      <c r="Y609" s="1170"/>
      <c r="Z609" s="1171"/>
      <c r="AA609" s="1171"/>
      <c r="AB609" s="1171"/>
      <c r="AC609" s="1171"/>
      <c r="AD609" s="1171"/>
      <c r="AE609" s="1171"/>
      <c r="AF609" s="1172"/>
      <c r="AG609" s="1172"/>
      <c r="AH609" s="1173"/>
      <c r="AI609" s="1172"/>
      <c r="AJ609" s="456"/>
      <c r="AL609" s="1418">
        <f t="shared" si="10"/>
        <v>0</v>
      </c>
    </row>
    <row r="610" spans="2:38">
      <c r="B610" s="1166"/>
      <c r="C610" s="1166"/>
      <c r="D610" s="1174"/>
      <c r="E610" s="1175"/>
      <c r="F610" s="1176"/>
      <c r="G610" s="1165"/>
      <c r="H610" s="1166"/>
      <c r="I610" s="1166"/>
      <c r="J610" s="1167"/>
      <c r="K610" s="1167"/>
      <c r="L610" s="1167"/>
      <c r="M610" s="1167"/>
      <c r="N610" s="1167"/>
      <c r="O610" s="1167"/>
      <c r="P610" s="1167"/>
      <c r="Q610" s="1167"/>
      <c r="R610" s="1168"/>
      <c r="S610" s="1168"/>
      <c r="T610" s="1169"/>
      <c r="U610" s="1166"/>
      <c r="V610" s="1168"/>
      <c r="W610" s="1168"/>
      <c r="X610" s="1166"/>
      <c r="Y610" s="1170"/>
      <c r="Z610" s="1171"/>
      <c r="AA610" s="1171"/>
      <c r="AB610" s="1171"/>
      <c r="AC610" s="1171"/>
      <c r="AD610" s="1171"/>
      <c r="AE610" s="1171"/>
      <c r="AF610" s="1172"/>
      <c r="AG610" s="1172"/>
      <c r="AH610" s="1173"/>
      <c r="AI610" s="1172"/>
      <c r="AJ610" s="456"/>
      <c r="AL610" s="1418">
        <f t="shared" si="10"/>
        <v>0</v>
      </c>
    </row>
    <row r="611" spans="2:38">
      <c r="B611" s="1166"/>
      <c r="C611" s="1166"/>
      <c r="D611" s="1174"/>
      <c r="E611" s="1175"/>
      <c r="F611" s="1176"/>
      <c r="G611" s="1165"/>
      <c r="H611" s="1166"/>
      <c r="I611" s="1166"/>
      <c r="J611" s="1167"/>
      <c r="K611" s="1167"/>
      <c r="L611" s="1167"/>
      <c r="M611" s="1167"/>
      <c r="N611" s="1167"/>
      <c r="O611" s="1167"/>
      <c r="P611" s="1167"/>
      <c r="Q611" s="1167"/>
      <c r="R611" s="1168"/>
      <c r="S611" s="1168"/>
      <c r="T611" s="1169"/>
      <c r="U611" s="1166"/>
      <c r="V611" s="1168"/>
      <c r="W611" s="1168"/>
      <c r="X611" s="1166"/>
      <c r="Y611" s="1170"/>
      <c r="Z611" s="1171"/>
      <c r="AA611" s="1171"/>
      <c r="AB611" s="1171"/>
      <c r="AC611" s="1171"/>
      <c r="AD611" s="1171"/>
      <c r="AE611" s="1171"/>
      <c r="AF611" s="1172"/>
      <c r="AG611" s="1172"/>
      <c r="AH611" s="1173"/>
      <c r="AI611" s="1172"/>
      <c r="AJ611" s="456"/>
      <c r="AL611" s="1418">
        <f t="shared" si="10"/>
        <v>0</v>
      </c>
    </row>
    <row r="612" spans="2:38">
      <c r="B612" s="1166"/>
      <c r="C612" s="1166"/>
      <c r="D612" s="1174"/>
      <c r="E612" s="1175"/>
      <c r="F612" s="1176"/>
      <c r="G612" s="1165"/>
      <c r="H612" s="1166"/>
      <c r="I612" s="1166"/>
      <c r="J612" s="1167"/>
      <c r="K612" s="1167"/>
      <c r="L612" s="1167"/>
      <c r="M612" s="1167"/>
      <c r="N612" s="1167"/>
      <c r="O612" s="1167"/>
      <c r="P612" s="1167"/>
      <c r="Q612" s="1167"/>
      <c r="R612" s="1168"/>
      <c r="S612" s="1168"/>
      <c r="T612" s="1169"/>
      <c r="U612" s="1166"/>
      <c r="V612" s="1168"/>
      <c r="W612" s="1168"/>
      <c r="X612" s="1166"/>
      <c r="Y612" s="1170"/>
      <c r="Z612" s="1171"/>
      <c r="AA612" s="1171"/>
      <c r="AB612" s="1171"/>
      <c r="AC612" s="1171"/>
      <c r="AD612" s="1171"/>
      <c r="AE612" s="1171"/>
      <c r="AF612" s="1172"/>
      <c r="AG612" s="1172"/>
      <c r="AH612" s="1173"/>
      <c r="AI612" s="1172"/>
      <c r="AJ612" s="456"/>
      <c r="AL612" s="1418">
        <f t="shared" si="10"/>
        <v>0</v>
      </c>
    </row>
    <row r="613" spans="2:38">
      <c r="B613" s="1166"/>
      <c r="C613" s="1166"/>
      <c r="D613" s="1174"/>
      <c r="E613" s="1175"/>
      <c r="F613" s="1176"/>
      <c r="G613" s="1165"/>
      <c r="H613" s="1166"/>
      <c r="I613" s="1166"/>
      <c r="J613" s="1167"/>
      <c r="K613" s="1167"/>
      <c r="L613" s="1167"/>
      <c r="M613" s="1167"/>
      <c r="N613" s="1167"/>
      <c r="O613" s="1167"/>
      <c r="P613" s="1167"/>
      <c r="Q613" s="1167"/>
      <c r="R613" s="1168"/>
      <c r="S613" s="1168"/>
      <c r="T613" s="1169"/>
      <c r="U613" s="1166"/>
      <c r="V613" s="1168"/>
      <c r="W613" s="1168"/>
      <c r="X613" s="1166"/>
      <c r="Y613" s="1170"/>
      <c r="Z613" s="1171"/>
      <c r="AA613" s="1171"/>
      <c r="AB613" s="1171"/>
      <c r="AC613" s="1171"/>
      <c r="AD613" s="1171"/>
      <c r="AE613" s="1171"/>
      <c r="AF613" s="1172"/>
      <c r="AG613" s="1172"/>
      <c r="AH613" s="1173"/>
      <c r="AI613" s="1172"/>
      <c r="AJ613" s="456"/>
      <c r="AL613" s="1418">
        <f t="shared" si="10"/>
        <v>0</v>
      </c>
    </row>
    <row r="614" spans="2:38">
      <c r="B614" s="1166"/>
      <c r="C614" s="1166"/>
      <c r="D614" s="1174"/>
      <c r="E614" s="1175"/>
      <c r="F614" s="1176"/>
      <c r="G614" s="1165"/>
      <c r="H614" s="1166"/>
      <c r="I614" s="1166"/>
      <c r="J614" s="1167"/>
      <c r="K614" s="1167"/>
      <c r="L614" s="1167"/>
      <c r="M614" s="1167"/>
      <c r="N614" s="1167"/>
      <c r="O614" s="1167"/>
      <c r="P614" s="1167"/>
      <c r="Q614" s="1167"/>
      <c r="R614" s="1168"/>
      <c r="S614" s="1168"/>
      <c r="T614" s="1169"/>
      <c r="U614" s="1166"/>
      <c r="V614" s="1168"/>
      <c r="W614" s="1168"/>
      <c r="X614" s="1166"/>
      <c r="Y614" s="1170"/>
      <c r="Z614" s="1171"/>
      <c r="AA614" s="1171"/>
      <c r="AB614" s="1171"/>
      <c r="AC614" s="1171"/>
      <c r="AD614" s="1171"/>
      <c r="AE614" s="1171"/>
      <c r="AF614" s="1172"/>
      <c r="AG614" s="1172"/>
      <c r="AH614" s="1173"/>
      <c r="AI614" s="1172"/>
      <c r="AJ614" s="456"/>
      <c r="AL614" s="1418">
        <f t="shared" si="10"/>
        <v>0</v>
      </c>
    </row>
    <row r="615" spans="2:38">
      <c r="B615" s="1166"/>
      <c r="C615" s="1166"/>
      <c r="D615" s="1174"/>
      <c r="E615" s="1175"/>
      <c r="F615" s="1176"/>
      <c r="G615" s="1165"/>
      <c r="H615" s="1166"/>
      <c r="I615" s="1166"/>
      <c r="J615" s="1167"/>
      <c r="K615" s="1167"/>
      <c r="L615" s="1167"/>
      <c r="M615" s="1167"/>
      <c r="N615" s="1167"/>
      <c r="O615" s="1167"/>
      <c r="P615" s="1167"/>
      <c r="Q615" s="1167"/>
      <c r="R615" s="1168"/>
      <c r="S615" s="1168"/>
      <c r="T615" s="1169"/>
      <c r="U615" s="1166"/>
      <c r="V615" s="1168"/>
      <c r="W615" s="1168"/>
      <c r="X615" s="1166"/>
      <c r="Y615" s="1170"/>
      <c r="Z615" s="1171"/>
      <c r="AA615" s="1171"/>
      <c r="AB615" s="1171"/>
      <c r="AC615" s="1171"/>
      <c r="AD615" s="1171"/>
      <c r="AE615" s="1171"/>
      <c r="AF615" s="1172"/>
      <c r="AG615" s="1172"/>
      <c r="AH615" s="1173"/>
      <c r="AI615" s="1172"/>
      <c r="AJ615" s="456"/>
      <c r="AL615" s="1418">
        <f t="shared" si="10"/>
        <v>0</v>
      </c>
    </row>
    <row r="616" spans="2:38">
      <c r="B616" s="1166"/>
      <c r="C616" s="1166"/>
      <c r="D616" s="1174"/>
      <c r="E616" s="1175"/>
      <c r="F616" s="1176"/>
      <c r="G616" s="1165"/>
      <c r="H616" s="1166"/>
      <c r="I616" s="1166"/>
      <c r="J616" s="1167"/>
      <c r="K616" s="1167"/>
      <c r="L616" s="1167"/>
      <c r="M616" s="1167"/>
      <c r="N616" s="1167"/>
      <c r="O616" s="1167"/>
      <c r="P616" s="1167"/>
      <c r="Q616" s="1167"/>
      <c r="R616" s="1168"/>
      <c r="S616" s="1168"/>
      <c r="T616" s="1169"/>
      <c r="U616" s="1166"/>
      <c r="V616" s="1168"/>
      <c r="W616" s="1168"/>
      <c r="X616" s="1166"/>
      <c r="Y616" s="1170"/>
      <c r="Z616" s="1171"/>
      <c r="AA616" s="1171"/>
      <c r="AB616" s="1171"/>
      <c r="AC616" s="1171"/>
      <c r="AD616" s="1171"/>
      <c r="AE616" s="1171"/>
      <c r="AF616" s="1172"/>
      <c r="AG616" s="1172"/>
      <c r="AH616" s="1173"/>
      <c r="AI616" s="1172"/>
      <c r="AJ616" s="456"/>
      <c r="AL616" s="1418">
        <f t="shared" si="10"/>
        <v>0</v>
      </c>
    </row>
    <row r="617" spans="2:38">
      <c r="B617" s="1166"/>
      <c r="C617" s="1166"/>
      <c r="D617" s="1174"/>
      <c r="E617" s="1175"/>
      <c r="F617" s="1176"/>
      <c r="G617" s="1165"/>
      <c r="H617" s="1166"/>
      <c r="I617" s="1166"/>
      <c r="J617" s="1167"/>
      <c r="K617" s="1167"/>
      <c r="L617" s="1167"/>
      <c r="M617" s="1167"/>
      <c r="N617" s="1167"/>
      <c r="O617" s="1167"/>
      <c r="P617" s="1167"/>
      <c r="Q617" s="1167"/>
      <c r="R617" s="1168"/>
      <c r="S617" s="1168"/>
      <c r="T617" s="1169"/>
      <c r="U617" s="1166"/>
      <c r="V617" s="1168"/>
      <c r="W617" s="1168"/>
      <c r="X617" s="1166"/>
      <c r="Y617" s="1170"/>
      <c r="Z617" s="1171"/>
      <c r="AA617" s="1171"/>
      <c r="AB617" s="1171"/>
      <c r="AC617" s="1171"/>
      <c r="AD617" s="1171"/>
      <c r="AE617" s="1171"/>
      <c r="AF617" s="1172"/>
      <c r="AG617" s="1172"/>
      <c r="AH617" s="1173"/>
      <c r="AI617" s="1172"/>
      <c r="AJ617" s="456"/>
      <c r="AL617" s="1418">
        <f t="shared" si="10"/>
        <v>0</v>
      </c>
    </row>
    <row r="618" spans="2:38">
      <c r="B618" s="1166"/>
      <c r="C618" s="1166"/>
      <c r="D618" s="1174"/>
      <c r="E618" s="1175"/>
      <c r="F618" s="1176"/>
      <c r="G618" s="1165"/>
      <c r="H618" s="1166"/>
      <c r="I618" s="1166"/>
      <c r="J618" s="1167"/>
      <c r="K618" s="1167"/>
      <c r="L618" s="1167"/>
      <c r="M618" s="1167"/>
      <c r="N618" s="1167"/>
      <c r="O618" s="1167"/>
      <c r="P618" s="1167"/>
      <c r="Q618" s="1167"/>
      <c r="R618" s="1168"/>
      <c r="S618" s="1168"/>
      <c r="T618" s="1169"/>
      <c r="U618" s="1166"/>
      <c r="V618" s="1168"/>
      <c r="W618" s="1168"/>
      <c r="X618" s="1166"/>
      <c r="Y618" s="1170"/>
      <c r="Z618" s="1171"/>
      <c r="AA618" s="1171"/>
      <c r="AB618" s="1171"/>
      <c r="AC618" s="1171"/>
      <c r="AD618" s="1171"/>
      <c r="AE618" s="1171"/>
      <c r="AF618" s="1172"/>
      <c r="AG618" s="1172"/>
      <c r="AH618" s="1173"/>
      <c r="AI618" s="1172"/>
      <c r="AJ618" s="456"/>
      <c r="AL618" s="1418">
        <f t="shared" si="10"/>
        <v>0</v>
      </c>
    </row>
    <row r="619" spans="2:38">
      <c r="B619" s="1166"/>
      <c r="C619" s="1166"/>
      <c r="D619" s="1174"/>
      <c r="E619" s="1175"/>
      <c r="F619" s="1176"/>
      <c r="G619" s="1165"/>
      <c r="H619" s="1166"/>
      <c r="I619" s="1166"/>
      <c r="J619" s="1167"/>
      <c r="K619" s="1167"/>
      <c r="L619" s="1167"/>
      <c r="M619" s="1167"/>
      <c r="N619" s="1167"/>
      <c r="O619" s="1167"/>
      <c r="P619" s="1167"/>
      <c r="Q619" s="1167"/>
      <c r="R619" s="1168"/>
      <c r="S619" s="1168"/>
      <c r="T619" s="1169"/>
      <c r="U619" s="1166"/>
      <c r="V619" s="1168"/>
      <c r="W619" s="1168"/>
      <c r="X619" s="1166"/>
      <c r="Y619" s="1170"/>
      <c r="Z619" s="1171"/>
      <c r="AA619" s="1171"/>
      <c r="AB619" s="1171"/>
      <c r="AC619" s="1171"/>
      <c r="AD619" s="1171"/>
      <c r="AE619" s="1171"/>
      <c r="AF619" s="1172"/>
      <c r="AG619" s="1172"/>
      <c r="AH619" s="1173"/>
      <c r="AI619" s="1172"/>
      <c r="AJ619" s="456"/>
      <c r="AL619" s="1418">
        <f t="shared" si="10"/>
        <v>0</v>
      </c>
    </row>
    <row r="620" spans="2:38">
      <c r="B620" s="1166"/>
      <c r="C620" s="1166"/>
      <c r="D620" s="1174"/>
      <c r="E620" s="1175"/>
      <c r="F620" s="1176"/>
      <c r="G620" s="1165"/>
      <c r="H620" s="1166"/>
      <c r="I620" s="1166"/>
      <c r="J620" s="1167"/>
      <c r="K620" s="1167"/>
      <c r="L620" s="1167"/>
      <c r="M620" s="1167"/>
      <c r="N620" s="1167"/>
      <c r="O620" s="1167"/>
      <c r="P620" s="1167"/>
      <c r="Q620" s="1167"/>
      <c r="R620" s="1168"/>
      <c r="S620" s="1168"/>
      <c r="T620" s="1169"/>
      <c r="U620" s="1166"/>
      <c r="V620" s="1168"/>
      <c r="W620" s="1168"/>
      <c r="X620" s="1166"/>
      <c r="Y620" s="1170"/>
      <c r="Z620" s="1171"/>
      <c r="AA620" s="1171"/>
      <c r="AB620" s="1171"/>
      <c r="AC620" s="1171"/>
      <c r="AD620" s="1171"/>
      <c r="AE620" s="1171"/>
      <c r="AF620" s="1172"/>
      <c r="AG620" s="1172"/>
      <c r="AH620" s="1173"/>
      <c r="AI620" s="1172"/>
      <c r="AJ620" s="456"/>
      <c r="AL620" s="1418">
        <f t="shared" si="10"/>
        <v>0</v>
      </c>
    </row>
    <row r="621" spans="2:38">
      <c r="B621" s="1166"/>
      <c r="C621" s="1166"/>
      <c r="D621" s="1174"/>
      <c r="E621" s="1175"/>
      <c r="F621" s="1176"/>
      <c r="G621" s="1165"/>
      <c r="H621" s="1166"/>
      <c r="I621" s="1166"/>
      <c r="J621" s="1167"/>
      <c r="K621" s="1167"/>
      <c r="L621" s="1167"/>
      <c r="M621" s="1167"/>
      <c r="N621" s="1167"/>
      <c r="O621" s="1167"/>
      <c r="P621" s="1167"/>
      <c r="Q621" s="1167"/>
      <c r="R621" s="1168"/>
      <c r="S621" s="1168"/>
      <c r="T621" s="1169"/>
      <c r="U621" s="1166"/>
      <c r="V621" s="1168"/>
      <c r="W621" s="1168"/>
      <c r="X621" s="1166"/>
      <c r="Y621" s="1170"/>
      <c r="Z621" s="1171"/>
      <c r="AA621" s="1171"/>
      <c r="AB621" s="1171"/>
      <c r="AC621" s="1171"/>
      <c r="AD621" s="1171"/>
      <c r="AE621" s="1171"/>
      <c r="AF621" s="1172"/>
      <c r="AG621" s="1172"/>
      <c r="AH621" s="1173"/>
      <c r="AI621" s="1172"/>
      <c r="AJ621" s="456"/>
      <c r="AL621" s="1418">
        <f t="shared" si="10"/>
        <v>0</v>
      </c>
    </row>
    <row r="622" spans="2:38">
      <c r="B622" s="1166"/>
      <c r="C622" s="1166"/>
      <c r="D622" s="1174"/>
      <c r="E622" s="1175"/>
      <c r="F622" s="1176"/>
      <c r="G622" s="1165"/>
      <c r="H622" s="1166"/>
      <c r="I622" s="1166"/>
      <c r="J622" s="1167"/>
      <c r="K622" s="1167"/>
      <c r="L622" s="1167"/>
      <c r="M622" s="1167"/>
      <c r="N622" s="1167"/>
      <c r="O622" s="1167"/>
      <c r="P622" s="1167"/>
      <c r="Q622" s="1167"/>
      <c r="R622" s="1168"/>
      <c r="S622" s="1168"/>
      <c r="T622" s="1169"/>
      <c r="U622" s="1166"/>
      <c r="V622" s="1168"/>
      <c r="W622" s="1168"/>
      <c r="X622" s="1166"/>
      <c r="Y622" s="1170"/>
      <c r="Z622" s="1171"/>
      <c r="AA622" s="1171"/>
      <c r="AB622" s="1171"/>
      <c r="AC622" s="1171"/>
      <c r="AD622" s="1171"/>
      <c r="AE622" s="1171"/>
      <c r="AF622" s="1172"/>
      <c r="AG622" s="1172"/>
      <c r="AH622" s="1173"/>
      <c r="AI622" s="1172"/>
      <c r="AJ622" s="456"/>
      <c r="AL622" s="1418">
        <f t="shared" si="10"/>
        <v>0</v>
      </c>
    </row>
    <row r="623" spans="2:38">
      <c r="B623" s="1166"/>
      <c r="C623" s="1166"/>
      <c r="D623" s="1174"/>
      <c r="E623" s="1175"/>
      <c r="F623" s="1176"/>
      <c r="G623" s="1165"/>
      <c r="H623" s="1166"/>
      <c r="I623" s="1166"/>
      <c r="J623" s="1167"/>
      <c r="K623" s="1167"/>
      <c r="L623" s="1167"/>
      <c r="M623" s="1167"/>
      <c r="N623" s="1167"/>
      <c r="O623" s="1167"/>
      <c r="P623" s="1167"/>
      <c r="Q623" s="1167"/>
      <c r="R623" s="1168"/>
      <c r="S623" s="1168"/>
      <c r="T623" s="1169"/>
      <c r="U623" s="1166"/>
      <c r="V623" s="1168"/>
      <c r="W623" s="1168"/>
      <c r="X623" s="1166"/>
      <c r="Y623" s="1170"/>
      <c r="Z623" s="1171"/>
      <c r="AA623" s="1171"/>
      <c r="AB623" s="1171"/>
      <c r="AC623" s="1171"/>
      <c r="AD623" s="1171"/>
      <c r="AE623" s="1171"/>
      <c r="AF623" s="1172"/>
      <c r="AG623" s="1172"/>
      <c r="AH623" s="1173"/>
      <c r="AI623" s="1172"/>
      <c r="AJ623" s="456"/>
      <c r="AL623" s="1418">
        <f t="shared" si="10"/>
        <v>0</v>
      </c>
    </row>
    <row r="624" spans="2:38">
      <c r="B624" s="1166"/>
      <c r="C624" s="1166"/>
      <c r="D624" s="1174"/>
      <c r="E624" s="1175"/>
      <c r="F624" s="1176"/>
      <c r="G624" s="1165"/>
      <c r="H624" s="1166"/>
      <c r="I624" s="1166"/>
      <c r="J624" s="1167"/>
      <c r="K624" s="1167"/>
      <c r="L624" s="1167"/>
      <c r="M624" s="1167"/>
      <c r="N624" s="1167"/>
      <c r="O624" s="1167"/>
      <c r="P624" s="1167"/>
      <c r="Q624" s="1167"/>
      <c r="R624" s="1168"/>
      <c r="S624" s="1168"/>
      <c r="T624" s="1169"/>
      <c r="U624" s="1166"/>
      <c r="V624" s="1168"/>
      <c r="W624" s="1168"/>
      <c r="X624" s="1166"/>
      <c r="Y624" s="1170"/>
      <c r="Z624" s="1171"/>
      <c r="AA624" s="1171"/>
      <c r="AB624" s="1171"/>
      <c r="AC624" s="1171"/>
      <c r="AD624" s="1171"/>
      <c r="AE624" s="1171"/>
      <c r="AF624" s="1172"/>
      <c r="AG624" s="1172"/>
      <c r="AH624" s="1173"/>
      <c r="AI624" s="1172"/>
      <c r="AJ624" s="456"/>
      <c r="AL624" s="1418">
        <f t="shared" si="10"/>
        <v>0</v>
      </c>
    </row>
    <row r="625" spans="2:38">
      <c r="B625" s="1166"/>
      <c r="C625" s="1166"/>
      <c r="D625" s="1174"/>
      <c r="E625" s="1175"/>
      <c r="F625" s="1176"/>
      <c r="G625" s="1165"/>
      <c r="H625" s="1166"/>
      <c r="I625" s="1166"/>
      <c r="J625" s="1167"/>
      <c r="K625" s="1167"/>
      <c r="L625" s="1167"/>
      <c r="M625" s="1167"/>
      <c r="N625" s="1167"/>
      <c r="O625" s="1167"/>
      <c r="P625" s="1167"/>
      <c r="Q625" s="1167"/>
      <c r="R625" s="1168"/>
      <c r="S625" s="1168"/>
      <c r="T625" s="1169"/>
      <c r="U625" s="1166"/>
      <c r="V625" s="1168"/>
      <c r="W625" s="1168"/>
      <c r="X625" s="1166"/>
      <c r="Y625" s="1170"/>
      <c r="Z625" s="1171"/>
      <c r="AA625" s="1171"/>
      <c r="AB625" s="1171"/>
      <c r="AC625" s="1171"/>
      <c r="AD625" s="1171"/>
      <c r="AE625" s="1171"/>
      <c r="AF625" s="1172"/>
      <c r="AG625" s="1172"/>
      <c r="AH625" s="1173"/>
      <c r="AI625" s="1172"/>
      <c r="AJ625" s="456"/>
      <c r="AL625" s="1418">
        <f t="shared" si="10"/>
        <v>0</v>
      </c>
    </row>
    <row r="626" spans="2:38">
      <c r="B626" s="1166"/>
      <c r="C626" s="1166"/>
      <c r="D626" s="1174"/>
      <c r="E626" s="1175"/>
      <c r="F626" s="1176"/>
      <c r="G626" s="1165"/>
      <c r="H626" s="1166"/>
      <c r="I626" s="1166"/>
      <c r="J626" s="1167"/>
      <c r="K626" s="1167"/>
      <c r="L626" s="1167"/>
      <c r="M626" s="1167"/>
      <c r="N626" s="1167"/>
      <c r="O626" s="1167"/>
      <c r="P626" s="1167"/>
      <c r="Q626" s="1167"/>
      <c r="R626" s="1168"/>
      <c r="S626" s="1168"/>
      <c r="T626" s="1169"/>
      <c r="U626" s="1166"/>
      <c r="V626" s="1168"/>
      <c r="W626" s="1168"/>
      <c r="X626" s="1166"/>
      <c r="Y626" s="1170"/>
      <c r="Z626" s="1171"/>
      <c r="AA626" s="1171"/>
      <c r="AB626" s="1171"/>
      <c r="AC626" s="1171"/>
      <c r="AD626" s="1171"/>
      <c r="AE626" s="1171"/>
      <c r="AF626" s="1172"/>
      <c r="AG626" s="1172"/>
      <c r="AH626" s="1173"/>
      <c r="AI626" s="1172"/>
      <c r="AJ626" s="456"/>
      <c r="AL626" s="1418">
        <f t="shared" si="10"/>
        <v>0</v>
      </c>
    </row>
    <row r="627" spans="2:38">
      <c r="B627" s="1166"/>
      <c r="C627" s="1166"/>
      <c r="D627" s="1174"/>
      <c r="E627" s="1175"/>
      <c r="F627" s="1176"/>
      <c r="G627" s="1165"/>
      <c r="H627" s="1166"/>
      <c r="I627" s="1166"/>
      <c r="J627" s="1167"/>
      <c r="K627" s="1167"/>
      <c r="L627" s="1167"/>
      <c r="M627" s="1167"/>
      <c r="N627" s="1167"/>
      <c r="O627" s="1167"/>
      <c r="P627" s="1167"/>
      <c r="Q627" s="1167"/>
      <c r="R627" s="1168"/>
      <c r="S627" s="1168"/>
      <c r="T627" s="1169"/>
      <c r="U627" s="1166"/>
      <c r="V627" s="1168"/>
      <c r="W627" s="1168"/>
      <c r="X627" s="1166"/>
      <c r="Y627" s="1170"/>
      <c r="Z627" s="1171"/>
      <c r="AA627" s="1171"/>
      <c r="AB627" s="1171"/>
      <c r="AC627" s="1171"/>
      <c r="AD627" s="1171"/>
      <c r="AE627" s="1171"/>
      <c r="AF627" s="1172"/>
      <c r="AG627" s="1172"/>
      <c r="AH627" s="1173"/>
      <c r="AI627" s="1172"/>
      <c r="AJ627" s="456"/>
      <c r="AL627" s="1418">
        <f t="shared" si="10"/>
        <v>0</v>
      </c>
    </row>
    <row r="628" spans="2:38">
      <c r="B628" s="1166"/>
      <c r="C628" s="1166"/>
      <c r="D628" s="1174"/>
      <c r="E628" s="1175"/>
      <c r="F628" s="1176"/>
      <c r="G628" s="1165"/>
      <c r="H628" s="1166"/>
      <c r="I628" s="1166"/>
      <c r="J628" s="1167"/>
      <c r="K628" s="1167"/>
      <c r="L628" s="1167"/>
      <c r="M628" s="1167"/>
      <c r="N628" s="1167"/>
      <c r="O628" s="1167"/>
      <c r="P628" s="1167"/>
      <c r="Q628" s="1167"/>
      <c r="R628" s="1168"/>
      <c r="S628" s="1168"/>
      <c r="T628" s="1169"/>
      <c r="U628" s="1166"/>
      <c r="V628" s="1168"/>
      <c r="W628" s="1168"/>
      <c r="X628" s="1166"/>
      <c r="Y628" s="1170"/>
      <c r="Z628" s="1171"/>
      <c r="AA628" s="1171"/>
      <c r="AB628" s="1171"/>
      <c r="AC628" s="1171"/>
      <c r="AD628" s="1171"/>
      <c r="AE628" s="1171"/>
      <c r="AF628" s="1172"/>
      <c r="AG628" s="1172"/>
      <c r="AH628" s="1173"/>
      <c r="AI628" s="1172"/>
      <c r="AJ628" s="456"/>
      <c r="AL628" s="1418">
        <f t="shared" si="10"/>
        <v>0</v>
      </c>
    </row>
    <row r="629" spans="2:38">
      <c r="B629" s="1166"/>
      <c r="C629" s="1166"/>
      <c r="D629" s="1174"/>
      <c r="E629" s="1175"/>
      <c r="F629" s="1176"/>
      <c r="G629" s="1165"/>
      <c r="H629" s="1166"/>
      <c r="I629" s="1166"/>
      <c r="J629" s="1167"/>
      <c r="K629" s="1167"/>
      <c r="L629" s="1167"/>
      <c r="M629" s="1167"/>
      <c r="N629" s="1167"/>
      <c r="O629" s="1167"/>
      <c r="P629" s="1167"/>
      <c r="Q629" s="1167"/>
      <c r="R629" s="1168"/>
      <c r="S629" s="1168"/>
      <c r="T629" s="1169"/>
      <c r="U629" s="1166"/>
      <c r="V629" s="1168"/>
      <c r="W629" s="1168"/>
      <c r="X629" s="1166"/>
      <c r="Y629" s="1170"/>
      <c r="Z629" s="1171"/>
      <c r="AA629" s="1171"/>
      <c r="AB629" s="1171"/>
      <c r="AC629" s="1171"/>
      <c r="AD629" s="1171"/>
      <c r="AE629" s="1171"/>
      <c r="AF629" s="1172"/>
      <c r="AG629" s="1172"/>
      <c r="AH629" s="1173"/>
      <c r="AI629" s="1172"/>
      <c r="AJ629" s="456"/>
      <c r="AL629" s="1418">
        <f t="shared" si="10"/>
        <v>0</v>
      </c>
    </row>
    <row r="630" spans="2:38">
      <c r="B630" s="1166"/>
      <c r="C630" s="1166"/>
      <c r="D630" s="1174"/>
      <c r="E630" s="1175"/>
      <c r="F630" s="1176"/>
      <c r="G630" s="1165"/>
      <c r="H630" s="1166"/>
      <c r="I630" s="1166"/>
      <c r="J630" s="1167"/>
      <c r="K630" s="1167"/>
      <c r="L630" s="1167"/>
      <c r="M630" s="1167"/>
      <c r="N630" s="1167"/>
      <c r="O630" s="1167"/>
      <c r="P630" s="1167"/>
      <c r="Q630" s="1167"/>
      <c r="R630" s="1168"/>
      <c r="S630" s="1168"/>
      <c r="T630" s="1169"/>
      <c r="U630" s="1166"/>
      <c r="V630" s="1168"/>
      <c r="W630" s="1168"/>
      <c r="X630" s="1166"/>
      <c r="Y630" s="1170"/>
      <c r="Z630" s="1171"/>
      <c r="AA630" s="1171"/>
      <c r="AB630" s="1171"/>
      <c r="AC630" s="1171"/>
      <c r="AD630" s="1171"/>
      <c r="AE630" s="1171"/>
      <c r="AF630" s="1172"/>
      <c r="AG630" s="1172"/>
      <c r="AH630" s="1173"/>
      <c r="AI630" s="1172"/>
      <c r="AJ630" s="456"/>
      <c r="AL630" s="1418">
        <f t="shared" si="10"/>
        <v>0</v>
      </c>
    </row>
    <row r="631" spans="2:38">
      <c r="B631" s="1166"/>
      <c r="C631" s="1166"/>
      <c r="D631" s="1174"/>
      <c r="E631" s="1175"/>
      <c r="F631" s="1176"/>
      <c r="G631" s="1165"/>
      <c r="H631" s="1166"/>
      <c r="I631" s="1166"/>
      <c r="J631" s="1167"/>
      <c r="K631" s="1167"/>
      <c r="L631" s="1167"/>
      <c r="M631" s="1167"/>
      <c r="N631" s="1167"/>
      <c r="O631" s="1167"/>
      <c r="P631" s="1167"/>
      <c r="Q631" s="1167"/>
      <c r="R631" s="1168"/>
      <c r="S631" s="1168"/>
      <c r="T631" s="1169"/>
      <c r="U631" s="1166"/>
      <c r="V631" s="1168"/>
      <c r="W631" s="1168"/>
      <c r="X631" s="1166"/>
      <c r="Y631" s="1170"/>
      <c r="Z631" s="1171"/>
      <c r="AA631" s="1171"/>
      <c r="AB631" s="1171"/>
      <c r="AC631" s="1171"/>
      <c r="AD631" s="1171"/>
      <c r="AE631" s="1171"/>
      <c r="AF631" s="1172"/>
      <c r="AG631" s="1172"/>
      <c r="AH631" s="1173"/>
      <c r="AI631" s="1172"/>
      <c r="AJ631" s="456"/>
      <c r="AL631" s="1418">
        <f t="shared" si="10"/>
        <v>0</v>
      </c>
    </row>
    <row r="632" spans="2:38">
      <c r="B632" s="1166"/>
      <c r="C632" s="1166"/>
      <c r="D632" s="1174"/>
      <c r="E632" s="1175"/>
      <c r="F632" s="1176"/>
      <c r="G632" s="1165"/>
      <c r="H632" s="1166"/>
      <c r="I632" s="1166"/>
      <c r="J632" s="1167"/>
      <c r="K632" s="1167"/>
      <c r="L632" s="1167"/>
      <c r="M632" s="1167"/>
      <c r="N632" s="1167"/>
      <c r="O632" s="1167"/>
      <c r="P632" s="1167"/>
      <c r="Q632" s="1167"/>
      <c r="R632" s="1168"/>
      <c r="S632" s="1168"/>
      <c r="T632" s="1169"/>
      <c r="U632" s="1166"/>
      <c r="V632" s="1168"/>
      <c r="W632" s="1168"/>
      <c r="X632" s="1166"/>
      <c r="Y632" s="1170"/>
      <c r="Z632" s="1171"/>
      <c r="AA632" s="1171"/>
      <c r="AB632" s="1171"/>
      <c r="AC632" s="1171"/>
      <c r="AD632" s="1171"/>
      <c r="AE632" s="1171"/>
      <c r="AF632" s="1172"/>
      <c r="AG632" s="1172"/>
      <c r="AH632" s="1173"/>
      <c r="AI632" s="1172"/>
      <c r="AJ632" s="456"/>
      <c r="AL632" s="1418">
        <f t="shared" si="10"/>
        <v>0</v>
      </c>
    </row>
    <row r="633" spans="2:38">
      <c r="B633" s="1166"/>
      <c r="C633" s="1166"/>
      <c r="D633" s="1174"/>
      <c r="E633" s="1175"/>
      <c r="F633" s="1176"/>
      <c r="G633" s="1165"/>
      <c r="H633" s="1166"/>
      <c r="I633" s="1166"/>
      <c r="J633" s="1167"/>
      <c r="K633" s="1167"/>
      <c r="L633" s="1167"/>
      <c r="M633" s="1167"/>
      <c r="N633" s="1167"/>
      <c r="O633" s="1167"/>
      <c r="P633" s="1167"/>
      <c r="Q633" s="1167"/>
      <c r="R633" s="1168"/>
      <c r="S633" s="1168"/>
      <c r="T633" s="1169"/>
      <c r="U633" s="1166"/>
      <c r="V633" s="1168"/>
      <c r="W633" s="1168"/>
      <c r="X633" s="1166"/>
      <c r="Y633" s="1170"/>
      <c r="Z633" s="1171"/>
      <c r="AA633" s="1171"/>
      <c r="AB633" s="1171"/>
      <c r="AC633" s="1171"/>
      <c r="AD633" s="1171"/>
      <c r="AE633" s="1171"/>
      <c r="AF633" s="1172"/>
      <c r="AG633" s="1172"/>
      <c r="AH633" s="1173"/>
      <c r="AI633" s="1172"/>
      <c r="AJ633" s="456"/>
      <c r="AL633" s="1418">
        <f t="shared" si="10"/>
        <v>0</v>
      </c>
    </row>
    <row r="634" spans="2:38">
      <c r="B634" s="1166"/>
      <c r="C634" s="1166"/>
      <c r="D634" s="1174"/>
      <c r="E634" s="1175"/>
      <c r="F634" s="1176"/>
      <c r="G634" s="1165"/>
      <c r="H634" s="1166"/>
      <c r="I634" s="1166"/>
      <c r="J634" s="1167"/>
      <c r="K634" s="1167"/>
      <c r="L634" s="1167"/>
      <c r="M634" s="1167"/>
      <c r="N634" s="1167"/>
      <c r="O634" s="1167"/>
      <c r="P634" s="1167"/>
      <c r="Q634" s="1167"/>
      <c r="R634" s="1168"/>
      <c r="S634" s="1168"/>
      <c r="T634" s="1169"/>
      <c r="U634" s="1166"/>
      <c r="V634" s="1168"/>
      <c r="W634" s="1168"/>
      <c r="X634" s="1166"/>
      <c r="Y634" s="1170"/>
      <c r="Z634" s="1171"/>
      <c r="AA634" s="1171"/>
      <c r="AB634" s="1171"/>
      <c r="AC634" s="1171"/>
      <c r="AD634" s="1171"/>
      <c r="AE634" s="1171"/>
      <c r="AF634" s="1172"/>
      <c r="AG634" s="1172"/>
      <c r="AH634" s="1173"/>
      <c r="AI634" s="1172"/>
      <c r="AJ634" s="456"/>
      <c r="AL634" s="1418">
        <f t="shared" si="10"/>
        <v>0</v>
      </c>
    </row>
    <row r="635" spans="2:38">
      <c r="B635" s="1166"/>
      <c r="C635" s="1166"/>
      <c r="D635" s="1174"/>
      <c r="E635" s="1175"/>
      <c r="F635" s="1176"/>
      <c r="G635" s="1165"/>
      <c r="H635" s="1166"/>
      <c r="I635" s="1166"/>
      <c r="J635" s="1167"/>
      <c r="K635" s="1167"/>
      <c r="L635" s="1167"/>
      <c r="M635" s="1167"/>
      <c r="N635" s="1167"/>
      <c r="O635" s="1167"/>
      <c r="P635" s="1167"/>
      <c r="Q635" s="1167"/>
      <c r="R635" s="1168"/>
      <c r="S635" s="1168"/>
      <c r="T635" s="1169"/>
      <c r="U635" s="1166"/>
      <c r="V635" s="1168"/>
      <c r="W635" s="1168"/>
      <c r="X635" s="1166"/>
      <c r="Y635" s="1170"/>
      <c r="Z635" s="1171"/>
      <c r="AA635" s="1171"/>
      <c r="AB635" s="1171"/>
      <c r="AC635" s="1171"/>
      <c r="AD635" s="1171"/>
      <c r="AE635" s="1171"/>
      <c r="AF635" s="1172"/>
      <c r="AG635" s="1172"/>
      <c r="AH635" s="1173"/>
      <c r="AI635" s="1172"/>
      <c r="AJ635" s="456"/>
      <c r="AL635" s="1418">
        <f t="shared" si="10"/>
        <v>0</v>
      </c>
    </row>
    <row r="636" spans="2:38">
      <c r="B636" s="1166"/>
      <c r="C636" s="1166"/>
      <c r="D636" s="1174"/>
      <c r="E636" s="1175"/>
      <c r="F636" s="1176"/>
      <c r="G636" s="1165"/>
      <c r="H636" s="1166"/>
      <c r="I636" s="1166"/>
      <c r="J636" s="1167"/>
      <c r="K636" s="1167"/>
      <c r="L636" s="1167"/>
      <c r="M636" s="1167"/>
      <c r="N636" s="1167"/>
      <c r="O636" s="1167"/>
      <c r="P636" s="1167"/>
      <c r="Q636" s="1167"/>
      <c r="R636" s="1168"/>
      <c r="S636" s="1168"/>
      <c r="T636" s="1169"/>
      <c r="U636" s="1166"/>
      <c r="V636" s="1168"/>
      <c r="W636" s="1168"/>
      <c r="X636" s="1166"/>
      <c r="Y636" s="1170"/>
      <c r="Z636" s="1171"/>
      <c r="AA636" s="1171"/>
      <c r="AB636" s="1171"/>
      <c r="AC636" s="1171"/>
      <c r="AD636" s="1171"/>
      <c r="AE636" s="1171"/>
      <c r="AF636" s="1172"/>
      <c r="AG636" s="1172"/>
      <c r="AH636" s="1173"/>
      <c r="AI636" s="1172"/>
      <c r="AJ636" s="456"/>
      <c r="AL636" s="1418">
        <f t="shared" si="10"/>
        <v>0</v>
      </c>
    </row>
    <row r="637" spans="2:38">
      <c r="B637" s="1166"/>
      <c r="C637" s="1166"/>
      <c r="D637" s="1174"/>
      <c r="E637" s="1175"/>
      <c r="F637" s="1176"/>
      <c r="G637" s="1165"/>
      <c r="H637" s="1166"/>
      <c r="I637" s="1166"/>
      <c r="J637" s="1167"/>
      <c r="K637" s="1167"/>
      <c r="L637" s="1167"/>
      <c r="M637" s="1167"/>
      <c r="N637" s="1167"/>
      <c r="O637" s="1167"/>
      <c r="P637" s="1167"/>
      <c r="Q637" s="1167"/>
      <c r="R637" s="1168"/>
      <c r="S637" s="1168"/>
      <c r="T637" s="1169"/>
      <c r="U637" s="1166"/>
      <c r="V637" s="1168"/>
      <c r="W637" s="1168"/>
      <c r="X637" s="1166"/>
      <c r="Y637" s="1170"/>
      <c r="Z637" s="1171"/>
      <c r="AA637" s="1171"/>
      <c r="AB637" s="1171"/>
      <c r="AC637" s="1171"/>
      <c r="AD637" s="1171"/>
      <c r="AE637" s="1171"/>
      <c r="AF637" s="1172"/>
      <c r="AG637" s="1172"/>
      <c r="AH637" s="1173"/>
      <c r="AI637" s="1172"/>
      <c r="AJ637" s="456"/>
      <c r="AL637" s="1418">
        <f t="shared" si="10"/>
        <v>0</v>
      </c>
    </row>
    <row r="638" spans="2:38">
      <c r="B638" s="1166"/>
      <c r="C638" s="1166"/>
      <c r="D638" s="1174"/>
      <c r="E638" s="1175"/>
      <c r="F638" s="1176"/>
      <c r="G638" s="1165"/>
      <c r="H638" s="1166"/>
      <c r="I638" s="1166"/>
      <c r="J638" s="1167"/>
      <c r="K638" s="1167"/>
      <c r="L638" s="1167"/>
      <c r="M638" s="1167"/>
      <c r="N638" s="1167"/>
      <c r="O638" s="1167"/>
      <c r="P638" s="1167"/>
      <c r="Q638" s="1167"/>
      <c r="R638" s="1168"/>
      <c r="S638" s="1168"/>
      <c r="T638" s="1169"/>
      <c r="U638" s="1166"/>
      <c r="V638" s="1168"/>
      <c r="W638" s="1168"/>
      <c r="X638" s="1166"/>
      <c r="Y638" s="1170"/>
      <c r="Z638" s="1171"/>
      <c r="AA638" s="1171"/>
      <c r="AB638" s="1171"/>
      <c r="AC638" s="1171"/>
      <c r="AD638" s="1171"/>
      <c r="AE638" s="1171"/>
      <c r="AF638" s="1172"/>
      <c r="AG638" s="1172"/>
      <c r="AH638" s="1173"/>
      <c r="AI638" s="1172"/>
      <c r="AJ638" s="456"/>
      <c r="AL638" s="1418">
        <f t="shared" si="10"/>
        <v>0</v>
      </c>
    </row>
    <row r="639" spans="2:38">
      <c r="B639" s="1166"/>
      <c r="C639" s="1166"/>
      <c r="D639" s="1174"/>
      <c r="E639" s="1175"/>
      <c r="F639" s="1176"/>
      <c r="G639" s="1165"/>
      <c r="H639" s="1166"/>
      <c r="I639" s="1166"/>
      <c r="J639" s="1167"/>
      <c r="K639" s="1167"/>
      <c r="L639" s="1167"/>
      <c r="M639" s="1167"/>
      <c r="N639" s="1167"/>
      <c r="O639" s="1167"/>
      <c r="P639" s="1167"/>
      <c r="Q639" s="1167"/>
      <c r="R639" s="1168"/>
      <c r="S639" s="1168"/>
      <c r="T639" s="1169"/>
      <c r="U639" s="1166"/>
      <c r="V639" s="1168"/>
      <c r="W639" s="1168"/>
      <c r="X639" s="1166"/>
      <c r="Y639" s="1170"/>
      <c r="Z639" s="1171"/>
      <c r="AA639" s="1171"/>
      <c r="AB639" s="1171"/>
      <c r="AC639" s="1171"/>
      <c r="AD639" s="1171"/>
      <c r="AE639" s="1171"/>
      <c r="AF639" s="1172"/>
      <c r="AG639" s="1172"/>
      <c r="AH639" s="1173"/>
      <c r="AI639" s="1172"/>
      <c r="AJ639" s="456"/>
      <c r="AL639" s="1418">
        <f t="shared" si="10"/>
        <v>0</v>
      </c>
    </row>
    <row r="640" spans="2:38">
      <c r="B640" s="1166"/>
      <c r="C640" s="1166"/>
      <c r="D640" s="1174"/>
      <c r="E640" s="1175"/>
      <c r="F640" s="1176"/>
      <c r="G640" s="1165"/>
      <c r="H640" s="1166"/>
      <c r="I640" s="1166"/>
      <c r="J640" s="1167"/>
      <c r="K640" s="1167"/>
      <c r="L640" s="1167"/>
      <c r="M640" s="1167"/>
      <c r="N640" s="1167"/>
      <c r="O640" s="1167"/>
      <c r="P640" s="1167"/>
      <c r="Q640" s="1167"/>
      <c r="R640" s="1168"/>
      <c r="S640" s="1168"/>
      <c r="T640" s="1169"/>
      <c r="U640" s="1166"/>
      <c r="V640" s="1168"/>
      <c r="W640" s="1168"/>
      <c r="X640" s="1166"/>
      <c r="Y640" s="1170"/>
      <c r="Z640" s="1171"/>
      <c r="AA640" s="1171"/>
      <c r="AB640" s="1171"/>
      <c r="AC640" s="1171"/>
      <c r="AD640" s="1171"/>
      <c r="AE640" s="1171"/>
      <c r="AF640" s="1172"/>
      <c r="AG640" s="1172"/>
      <c r="AH640" s="1173"/>
      <c r="AI640" s="1172"/>
      <c r="AJ640" s="456"/>
      <c r="AL640" s="1418">
        <f t="shared" si="10"/>
        <v>0</v>
      </c>
    </row>
    <row r="641" spans="2:38">
      <c r="B641" s="1166"/>
      <c r="C641" s="1166"/>
      <c r="D641" s="1174"/>
      <c r="E641" s="1175"/>
      <c r="F641" s="1176"/>
      <c r="G641" s="1165"/>
      <c r="H641" s="1166"/>
      <c r="I641" s="1166"/>
      <c r="J641" s="1167"/>
      <c r="K641" s="1167"/>
      <c r="L641" s="1167"/>
      <c r="M641" s="1167"/>
      <c r="N641" s="1167"/>
      <c r="O641" s="1167"/>
      <c r="P641" s="1167"/>
      <c r="Q641" s="1167"/>
      <c r="R641" s="1168"/>
      <c r="S641" s="1168"/>
      <c r="T641" s="1169"/>
      <c r="U641" s="1166"/>
      <c r="V641" s="1168"/>
      <c r="W641" s="1168"/>
      <c r="X641" s="1166"/>
      <c r="Y641" s="1170"/>
      <c r="Z641" s="1171"/>
      <c r="AA641" s="1171"/>
      <c r="AB641" s="1171"/>
      <c r="AC641" s="1171"/>
      <c r="AD641" s="1171"/>
      <c r="AE641" s="1171"/>
      <c r="AF641" s="1172"/>
      <c r="AG641" s="1172"/>
      <c r="AH641" s="1173"/>
      <c r="AI641" s="1172"/>
      <c r="AJ641" s="456"/>
      <c r="AL641" s="1418">
        <f t="shared" si="10"/>
        <v>0</v>
      </c>
    </row>
    <row r="642" spans="2:38">
      <c r="B642" s="1166"/>
      <c r="C642" s="1166"/>
      <c r="D642" s="1174"/>
      <c r="E642" s="1175"/>
      <c r="F642" s="1176"/>
      <c r="G642" s="1165"/>
      <c r="H642" s="1166"/>
      <c r="I642" s="1166"/>
      <c r="J642" s="1167"/>
      <c r="K642" s="1167"/>
      <c r="L642" s="1167"/>
      <c r="M642" s="1167"/>
      <c r="N642" s="1167"/>
      <c r="O642" s="1167"/>
      <c r="P642" s="1167"/>
      <c r="Q642" s="1167"/>
      <c r="R642" s="1168"/>
      <c r="S642" s="1168"/>
      <c r="T642" s="1169"/>
      <c r="U642" s="1166"/>
      <c r="V642" s="1168"/>
      <c r="W642" s="1168"/>
      <c r="X642" s="1166"/>
      <c r="Y642" s="1170"/>
      <c r="Z642" s="1171"/>
      <c r="AA642" s="1171"/>
      <c r="AB642" s="1171"/>
      <c r="AC642" s="1171"/>
      <c r="AD642" s="1171"/>
      <c r="AE642" s="1171"/>
      <c r="AF642" s="1172"/>
      <c r="AG642" s="1172"/>
      <c r="AH642" s="1173"/>
      <c r="AI642" s="1172"/>
      <c r="AJ642" s="456"/>
      <c r="AL642" s="1418">
        <f t="shared" si="10"/>
        <v>0</v>
      </c>
    </row>
    <row r="643" spans="2:38">
      <c r="B643" s="1166"/>
      <c r="C643" s="1166"/>
      <c r="D643" s="1174"/>
      <c r="E643" s="1175"/>
      <c r="F643" s="1176"/>
      <c r="G643" s="1165"/>
      <c r="H643" s="1166"/>
      <c r="I643" s="1166"/>
      <c r="J643" s="1167"/>
      <c r="K643" s="1167"/>
      <c r="L643" s="1167"/>
      <c r="M643" s="1167"/>
      <c r="N643" s="1167"/>
      <c r="O643" s="1167"/>
      <c r="P643" s="1167"/>
      <c r="Q643" s="1167"/>
      <c r="R643" s="1168"/>
      <c r="S643" s="1168"/>
      <c r="T643" s="1169"/>
      <c r="U643" s="1166"/>
      <c r="V643" s="1168"/>
      <c r="W643" s="1168"/>
      <c r="X643" s="1166"/>
      <c r="Y643" s="1170"/>
      <c r="Z643" s="1171"/>
      <c r="AA643" s="1171"/>
      <c r="AB643" s="1171"/>
      <c r="AC643" s="1171"/>
      <c r="AD643" s="1171"/>
      <c r="AE643" s="1171"/>
      <c r="AF643" s="1172"/>
      <c r="AG643" s="1172"/>
      <c r="AH643" s="1173"/>
      <c r="AI643" s="1172"/>
      <c r="AJ643" s="456"/>
      <c r="AL643" s="1418">
        <f t="shared" si="10"/>
        <v>0</v>
      </c>
    </row>
    <row r="644" spans="2:38">
      <c r="B644" s="1166"/>
      <c r="C644" s="1166"/>
      <c r="D644" s="1174"/>
      <c r="E644" s="1175"/>
      <c r="F644" s="1176"/>
      <c r="G644" s="1165"/>
      <c r="H644" s="1166"/>
      <c r="I644" s="1166"/>
      <c r="J644" s="1167"/>
      <c r="K644" s="1167"/>
      <c r="L644" s="1167"/>
      <c r="M644" s="1167"/>
      <c r="N644" s="1167"/>
      <c r="O644" s="1167"/>
      <c r="P644" s="1167"/>
      <c r="Q644" s="1167"/>
      <c r="R644" s="1168"/>
      <c r="S644" s="1168"/>
      <c r="T644" s="1169"/>
      <c r="U644" s="1166"/>
      <c r="V644" s="1168"/>
      <c r="W644" s="1168"/>
      <c r="X644" s="1166"/>
      <c r="Y644" s="1170"/>
      <c r="Z644" s="1171"/>
      <c r="AA644" s="1171"/>
      <c r="AB644" s="1171"/>
      <c r="AC644" s="1171"/>
      <c r="AD644" s="1171"/>
      <c r="AE644" s="1171"/>
      <c r="AF644" s="1172"/>
      <c r="AG644" s="1172"/>
      <c r="AH644" s="1173"/>
      <c r="AI644" s="1172"/>
      <c r="AJ644" s="456"/>
      <c r="AL644" s="1418">
        <f t="shared" si="10"/>
        <v>0</v>
      </c>
    </row>
    <row r="645" spans="2:38">
      <c r="B645" s="1166"/>
      <c r="C645" s="1166"/>
      <c r="D645" s="1174"/>
      <c r="E645" s="1175"/>
      <c r="F645" s="1176"/>
      <c r="G645" s="1165"/>
      <c r="H645" s="1166"/>
      <c r="I645" s="1166"/>
      <c r="J645" s="1167"/>
      <c r="K645" s="1167"/>
      <c r="L645" s="1167"/>
      <c r="M645" s="1167"/>
      <c r="N645" s="1167"/>
      <c r="O645" s="1167"/>
      <c r="P645" s="1167"/>
      <c r="Q645" s="1167"/>
      <c r="R645" s="1168"/>
      <c r="S645" s="1168"/>
      <c r="T645" s="1169"/>
      <c r="U645" s="1166"/>
      <c r="V645" s="1168"/>
      <c r="W645" s="1168"/>
      <c r="X645" s="1166"/>
      <c r="Y645" s="1170"/>
      <c r="Z645" s="1171"/>
      <c r="AA645" s="1171"/>
      <c r="AB645" s="1171"/>
      <c r="AC645" s="1171"/>
      <c r="AD645" s="1171"/>
      <c r="AE645" s="1171"/>
      <c r="AF645" s="1172"/>
      <c r="AG645" s="1172"/>
      <c r="AH645" s="1173"/>
      <c r="AI645" s="1172"/>
      <c r="AJ645" s="456"/>
      <c r="AL645" s="1418">
        <f t="shared" si="10"/>
        <v>0</v>
      </c>
    </row>
    <row r="646" spans="2:38">
      <c r="B646" s="1166"/>
      <c r="C646" s="1166"/>
      <c r="D646" s="1174"/>
      <c r="E646" s="1175"/>
      <c r="F646" s="1176"/>
      <c r="G646" s="1165"/>
      <c r="H646" s="1166"/>
      <c r="I646" s="1166"/>
      <c r="J646" s="1167"/>
      <c r="K646" s="1167"/>
      <c r="L646" s="1167"/>
      <c r="M646" s="1167"/>
      <c r="N646" s="1167"/>
      <c r="O646" s="1167"/>
      <c r="P646" s="1167"/>
      <c r="Q646" s="1167"/>
      <c r="R646" s="1168"/>
      <c r="S646" s="1168"/>
      <c r="T646" s="1169"/>
      <c r="U646" s="1166"/>
      <c r="V646" s="1168"/>
      <c r="W646" s="1168"/>
      <c r="X646" s="1166"/>
      <c r="Y646" s="1170"/>
      <c r="Z646" s="1171"/>
      <c r="AA646" s="1171"/>
      <c r="AB646" s="1171"/>
      <c r="AC646" s="1171"/>
      <c r="AD646" s="1171"/>
      <c r="AE646" s="1171"/>
      <c r="AF646" s="1172"/>
      <c r="AG646" s="1172"/>
      <c r="AH646" s="1173"/>
      <c r="AI646" s="1172"/>
      <c r="AJ646" s="456"/>
      <c r="AL646" s="1418">
        <f t="shared" ref="AL646:AL709" si="11">IF(K646&gt;1,K646,J646)</f>
        <v>0</v>
      </c>
    </row>
    <row r="647" spans="2:38">
      <c r="B647" s="1166"/>
      <c r="C647" s="1166"/>
      <c r="D647" s="1174"/>
      <c r="E647" s="1175"/>
      <c r="F647" s="1176"/>
      <c r="G647" s="1165"/>
      <c r="H647" s="1166"/>
      <c r="I647" s="1166"/>
      <c r="J647" s="1167"/>
      <c r="K647" s="1167"/>
      <c r="L647" s="1167"/>
      <c r="M647" s="1167"/>
      <c r="N647" s="1167"/>
      <c r="O647" s="1167"/>
      <c r="P647" s="1167"/>
      <c r="Q647" s="1167"/>
      <c r="R647" s="1168"/>
      <c r="S647" s="1168"/>
      <c r="T647" s="1169"/>
      <c r="U647" s="1166"/>
      <c r="V647" s="1168"/>
      <c r="W647" s="1168"/>
      <c r="X647" s="1166"/>
      <c r="Y647" s="1170"/>
      <c r="Z647" s="1171"/>
      <c r="AA647" s="1171"/>
      <c r="AB647" s="1171"/>
      <c r="AC647" s="1171"/>
      <c r="AD647" s="1171"/>
      <c r="AE647" s="1171"/>
      <c r="AF647" s="1172"/>
      <c r="AG647" s="1172"/>
      <c r="AH647" s="1173"/>
      <c r="AI647" s="1172"/>
      <c r="AJ647" s="456"/>
      <c r="AL647" s="1418">
        <f t="shared" si="11"/>
        <v>0</v>
      </c>
    </row>
    <row r="648" spans="2:38">
      <c r="B648" s="1166"/>
      <c r="C648" s="1166"/>
      <c r="D648" s="1174"/>
      <c r="E648" s="1175"/>
      <c r="F648" s="1176"/>
      <c r="G648" s="1165"/>
      <c r="H648" s="1166"/>
      <c r="I648" s="1166"/>
      <c r="J648" s="1167"/>
      <c r="K648" s="1167"/>
      <c r="L648" s="1167"/>
      <c r="M648" s="1167"/>
      <c r="N648" s="1167"/>
      <c r="O648" s="1167"/>
      <c r="P648" s="1167"/>
      <c r="Q648" s="1167"/>
      <c r="R648" s="1168"/>
      <c r="S648" s="1168"/>
      <c r="T648" s="1169"/>
      <c r="U648" s="1166"/>
      <c r="V648" s="1168"/>
      <c r="W648" s="1168"/>
      <c r="X648" s="1166"/>
      <c r="Y648" s="1170"/>
      <c r="Z648" s="1171"/>
      <c r="AA648" s="1171"/>
      <c r="AB648" s="1171"/>
      <c r="AC648" s="1171"/>
      <c r="AD648" s="1171"/>
      <c r="AE648" s="1171"/>
      <c r="AF648" s="1172"/>
      <c r="AG648" s="1172"/>
      <c r="AH648" s="1173"/>
      <c r="AI648" s="1172"/>
      <c r="AJ648" s="456"/>
      <c r="AL648" s="1418">
        <f t="shared" si="11"/>
        <v>0</v>
      </c>
    </row>
    <row r="649" spans="2:38">
      <c r="B649" s="1166"/>
      <c r="C649" s="1166"/>
      <c r="D649" s="1174"/>
      <c r="E649" s="1175"/>
      <c r="F649" s="1176"/>
      <c r="G649" s="1165"/>
      <c r="H649" s="1166"/>
      <c r="I649" s="1166"/>
      <c r="J649" s="1167"/>
      <c r="K649" s="1167"/>
      <c r="L649" s="1167"/>
      <c r="M649" s="1167"/>
      <c r="N649" s="1167"/>
      <c r="O649" s="1167"/>
      <c r="P649" s="1167"/>
      <c r="Q649" s="1167"/>
      <c r="R649" s="1168"/>
      <c r="S649" s="1168"/>
      <c r="T649" s="1169"/>
      <c r="U649" s="1166"/>
      <c r="V649" s="1168"/>
      <c r="W649" s="1168"/>
      <c r="X649" s="1166"/>
      <c r="Y649" s="1170"/>
      <c r="Z649" s="1171"/>
      <c r="AA649" s="1171"/>
      <c r="AB649" s="1171"/>
      <c r="AC649" s="1171"/>
      <c r="AD649" s="1171"/>
      <c r="AE649" s="1171"/>
      <c r="AF649" s="1172"/>
      <c r="AG649" s="1172"/>
      <c r="AH649" s="1173"/>
      <c r="AI649" s="1172"/>
      <c r="AJ649" s="456"/>
      <c r="AL649" s="1418">
        <f t="shared" si="11"/>
        <v>0</v>
      </c>
    </row>
    <row r="650" spans="2:38">
      <c r="B650" s="1166"/>
      <c r="C650" s="1166"/>
      <c r="D650" s="1174"/>
      <c r="E650" s="1175"/>
      <c r="F650" s="1176"/>
      <c r="G650" s="1165"/>
      <c r="H650" s="1166"/>
      <c r="I650" s="1166"/>
      <c r="J650" s="1167"/>
      <c r="K650" s="1167"/>
      <c r="L650" s="1167"/>
      <c r="M650" s="1167"/>
      <c r="N650" s="1167"/>
      <c r="O650" s="1167"/>
      <c r="P650" s="1167"/>
      <c r="Q650" s="1167"/>
      <c r="R650" s="1168"/>
      <c r="S650" s="1168"/>
      <c r="T650" s="1169"/>
      <c r="U650" s="1166"/>
      <c r="V650" s="1168"/>
      <c r="W650" s="1168"/>
      <c r="X650" s="1166"/>
      <c r="Y650" s="1170"/>
      <c r="Z650" s="1171"/>
      <c r="AA650" s="1171"/>
      <c r="AB650" s="1171"/>
      <c r="AC650" s="1171"/>
      <c r="AD650" s="1171"/>
      <c r="AE650" s="1171"/>
      <c r="AF650" s="1172"/>
      <c r="AG650" s="1172"/>
      <c r="AH650" s="1173"/>
      <c r="AI650" s="1172"/>
      <c r="AJ650" s="456"/>
      <c r="AL650" s="1418">
        <f t="shared" si="11"/>
        <v>0</v>
      </c>
    </row>
    <row r="651" spans="2:38">
      <c r="B651" s="1166"/>
      <c r="C651" s="1166"/>
      <c r="D651" s="1174"/>
      <c r="E651" s="1175"/>
      <c r="F651" s="1176"/>
      <c r="G651" s="1165"/>
      <c r="H651" s="1166"/>
      <c r="I651" s="1166"/>
      <c r="J651" s="1167"/>
      <c r="K651" s="1167"/>
      <c r="L651" s="1167"/>
      <c r="M651" s="1167"/>
      <c r="N651" s="1167"/>
      <c r="O651" s="1167"/>
      <c r="P651" s="1167"/>
      <c r="Q651" s="1167"/>
      <c r="R651" s="1168"/>
      <c r="S651" s="1168"/>
      <c r="T651" s="1169"/>
      <c r="U651" s="1166"/>
      <c r="V651" s="1168"/>
      <c r="W651" s="1168"/>
      <c r="X651" s="1166"/>
      <c r="Y651" s="1170"/>
      <c r="Z651" s="1171"/>
      <c r="AA651" s="1171"/>
      <c r="AB651" s="1171"/>
      <c r="AC651" s="1171"/>
      <c r="AD651" s="1171"/>
      <c r="AE651" s="1171"/>
      <c r="AF651" s="1172"/>
      <c r="AG651" s="1172"/>
      <c r="AH651" s="1173"/>
      <c r="AI651" s="1172"/>
      <c r="AJ651" s="456"/>
      <c r="AL651" s="1418">
        <f t="shared" si="11"/>
        <v>0</v>
      </c>
    </row>
    <row r="652" spans="2:38">
      <c r="B652" s="1166"/>
      <c r="C652" s="1166"/>
      <c r="D652" s="1174"/>
      <c r="E652" s="1175"/>
      <c r="F652" s="1176"/>
      <c r="G652" s="1165"/>
      <c r="H652" s="1166"/>
      <c r="I652" s="1166"/>
      <c r="J652" s="1167"/>
      <c r="K652" s="1167"/>
      <c r="L652" s="1167"/>
      <c r="M652" s="1167"/>
      <c r="N652" s="1167"/>
      <c r="O652" s="1167"/>
      <c r="P652" s="1167"/>
      <c r="Q652" s="1167"/>
      <c r="R652" s="1168"/>
      <c r="S652" s="1168"/>
      <c r="T652" s="1169"/>
      <c r="U652" s="1166"/>
      <c r="V652" s="1168"/>
      <c r="W652" s="1168"/>
      <c r="X652" s="1166"/>
      <c r="Y652" s="1170"/>
      <c r="Z652" s="1171"/>
      <c r="AA652" s="1171"/>
      <c r="AB652" s="1171"/>
      <c r="AC652" s="1171"/>
      <c r="AD652" s="1171"/>
      <c r="AE652" s="1171"/>
      <c r="AF652" s="1172"/>
      <c r="AG652" s="1172"/>
      <c r="AH652" s="1173"/>
      <c r="AI652" s="1172"/>
      <c r="AJ652" s="456"/>
      <c r="AL652" s="1418">
        <f t="shared" si="11"/>
        <v>0</v>
      </c>
    </row>
    <row r="653" spans="2:38">
      <c r="B653" s="1166"/>
      <c r="C653" s="1166"/>
      <c r="D653" s="1174"/>
      <c r="E653" s="1175"/>
      <c r="F653" s="1176"/>
      <c r="G653" s="1165"/>
      <c r="H653" s="1166"/>
      <c r="I653" s="1166"/>
      <c r="J653" s="1167"/>
      <c r="K653" s="1167"/>
      <c r="L653" s="1167"/>
      <c r="M653" s="1167"/>
      <c r="N653" s="1167"/>
      <c r="O653" s="1167"/>
      <c r="P653" s="1167"/>
      <c r="Q653" s="1167"/>
      <c r="R653" s="1168"/>
      <c r="S653" s="1168"/>
      <c r="T653" s="1169"/>
      <c r="U653" s="1166"/>
      <c r="V653" s="1168"/>
      <c r="W653" s="1168"/>
      <c r="X653" s="1166"/>
      <c r="Y653" s="1170"/>
      <c r="Z653" s="1171"/>
      <c r="AA653" s="1171"/>
      <c r="AB653" s="1171"/>
      <c r="AC653" s="1171"/>
      <c r="AD653" s="1171"/>
      <c r="AE653" s="1171"/>
      <c r="AF653" s="1172"/>
      <c r="AG653" s="1172"/>
      <c r="AH653" s="1173"/>
      <c r="AI653" s="1172"/>
      <c r="AJ653" s="456"/>
      <c r="AL653" s="1418">
        <f t="shared" si="11"/>
        <v>0</v>
      </c>
    </row>
    <row r="654" spans="2:38">
      <c r="B654" s="1166"/>
      <c r="C654" s="1166"/>
      <c r="D654" s="1174"/>
      <c r="E654" s="1175"/>
      <c r="F654" s="1176"/>
      <c r="G654" s="1165"/>
      <c r="H654" s="1166"/>
      <c r="I654" s="1166"/>
      <c r="J654" s="1167"/>
      <c r="K654" s="1167"/>
      <c r="L654" s="1167"/>
      <c r="M654" s="1167"/>
      <c r="N654" s="1167"/>
      <c r="O654" s="1167"/>
      <c r="P654" s="1167"/>
      <c r="Q654" s="1167"/>
      <c r="R654" s="1168"/>
      <c r="S654" s="1168"/>
      <c r="T654" s="1169"/>
      <c r="U654" s="1166"/>
      <c r="V654" s="1168"/>
      <c r="W654" s="1168"/>
      <c r="X654" s="1166"/>
      <c r="Y654" s="1170"/>
      <c r="Z654" s="1171"/>
      <c r="AA654" s="1171"/>
      <c r="AB654" s="1171"/>
      <c r="AC654" s="1171"/>
      <c r="AD654" s="1171"/>
      <c r="AE654" s="1171"/>
      <c r="AF654" s="1172"/>
      <c r="AG654" s="1172"/>
      <c r="AH654" s="1173"/>
      <c r="AI654" s="1172"/>
      <c r="AJ654" s="456"/>
      <c r="AL654" s="1418">
        <f t="shared" si="11"/>
        <v>0</v>
      </c>
    </row>
    <row r="655" spans="2:38">
      <c r="B655" s="1166"/>
      <c r="C655" s="1166"/>
      <c r="D655" s="1174"/>
      <c r="E655" s="1175"/>
      <c r="F655" s="1176"/>
      <c r="G655" s="1165"/>
      <c r="H655" s="1166"/>
      <c r="I655" s="1166"/>
      <c r="J655" s="1167"/>
      <c r="K655" s="1167"/>
      <c r="L655" s="1167"/>
      <c r="M655" s="1167"/>
      <c r="N655" s="1167"/>
      <c r="O655" s="1167"/>
      <c r="P655" s="1167"/>
      <c r="Q655" s="1167"/>
      <c r="R655" s="1168"/>
      <c r="S655" s="1168"/>
      <c r="T655" s="1169"/>
      <c r="U655" s="1166"/>
      <c r="V655" s="1168"/>
      <c r="W655" s="1168"/>
      <c r="X655" s="1166"/>
      <c r="Y655" s="1170"/>
      <c r="Z655" s="1171"/>
      <c r="AA655" s="1171"/>
      <c r="AB655" s="1171"/>
      <c r="AC655" s="1171"/>
      <c r="AD655" s="1171"/>
      <c r="AE655" s="1171"/>
      <c r="AF655" s="1172"/>
      <c r="AG655" s="1172"/>
      <c r="AH655" s="1173"/>
      <c r="AI655" s="1172"/>
      <c r="AJ655" s="456"/>
      <c r="AL655" s="1418">
        <f t="shared" si="11"/>
        <v>0</v>
      </c>
    </row>
    <row r="656" spans="2:38">
      <c r="B656" s="1166"/>
      <c r="C656" s="1166"/>
      <c r="D656" s="1174"/>
      <c r="E656" s="1175"/>
      <c r="F656" s="1176"/>
      <c r="G656" s="1165"/>
      <c r="H656" s="1166"/>
      <c r="I656" s="1166"/>
      <c r="J656" s="1167"/>
      <c r="K656" s="1167"/>
      <c r="L656" s="1167"/>
      <c r="M656" s="1167"/>
      <c r="N656" s="1167"/>
      <c r="O656" s="1167"/>
      <c r="P656" s="1167"/>
      <c r="Q656" s="1167"/>
      <c r="R656" s="1168"/>
      <c r="S656" s="1168"/>
      <c r="T656" s="1169"/>
      <c r="U656" s="1166"/>
      <c r="V656" s="1168"/>
      <c r="W656" s="1168"/>
      <c r="X656" s="1166"/>
      <c r="Y656" s="1170"/>
      <c r="Z656" s="1171"/>
      <c r="AA656" s="1171"/>
      <c r="AB656" s="1171"/>
      <c r="AC656" s="1171"/>
      <c r="AD656" s="1171"/>
      <c r="AE656" s="1171"/>
      <c r="AF656" s="1172"/>
      <c r="AG656" s="1172"/>
      <c r="AH656" s="1173"/>
      <c r="AI656" s="1172"/>
      <c r="AJ656" s="456"/>
      <c r="AL656" s="1418">
        <f t="shared" si="11"/>
        <v>0</v>
      </c>
    </row>
    <row r="657" spans="2:38">
      <c r="B657" s="1166"/>
      <c r="C657" s="1166"/>
      <c r="D657" s="1174"/>
      <c r="E657" s="1175"/>
      <c r="F657" s="1176"/>
      <c r="G657" s="1165"/>
      <c r="H657" s="1166"/>
      <c r="I657" s="1166"/>
      <c r="J657" s="1167"/>
      <c r="K657" s="1167"/>
      <c r="L657" s="1167"/>
      <c r="M657" s="1167"/>
      <c r="N657" s="1167"/>
      <c r="O657" s="1167"/>
      <c r="P657" s="1167"/>
      <c r="Q657" s="1167"/>
      <c r="R657" s="1168"/>
      <c r="S657" s="1168"/>
      <c r="T657" s="1169"/>
      <c r="U657" s="1166"/>
      <c r="V657" s="1168"/>
      <c r="W657" s="1168"/>
      <c r="X657" s="1166"/>
      <c r="Y657" s="1170"/>
      <c r="Z657" s="1171"/>
      <c r="AA657" s="1171"/>
      <c r="AB657" s="1171"/>
      <c r="AC657" s="1171"/>
      <c r="AD657" s="1171"/>
      <c r="AE657" s="1171"/>
      <c r="AF657" s="1172"/>
      <c r="AG657" s="1172"/>
      <c r="AH657" s="1173"/>
      <c r="AI657" s="1172"/>
      <c r="AJ657" s="456"/>
      <c r="AL657" s="1418">
        <f t="shared" si="11"/>
        <v>0</v>
      </c>
    </row>
    <row r="658" spans="2:38">
      <c r="B658" s="1166"/>
      <c r="C658" s="1166"/>
      <c r="D658" s="1174"/>
      <c r="E658" s="1175"/>
      <c r="F658" s="1176"/>
      <c r="G658" s="1165"/>
      <c r="H658" s="1166"/>
      <c r="I658" s="1166"/>
      <c r="J658" s="1167"/>
      <c r="K658" s="1167"/>
      <c r="L658" s="1167"/>
      <c r="M658" s="1167"/>
      <c r="N658" s="1167"/>
      <c r="O658" s="1167"/>
      <c r="P658" s="1167"/>
      <c r="Q658" s="1167"/>
      <c r="R658" s="1168"/>
      <c r="S658" s="1168"/>
      <c r="T658" s="1169"/>
      <c r="U658" s="1166"/>
      <c r="V658" s="1168"/>
      <c r="W658" s="1168"/>
      <c r="X658" s="1166"/>
      <c r="Y658" s="1170"/>
      <c r="Z658" s="1171"/>
      <c r="AA658" s="1171"/>
      <c r="AB658" s="1171"/>
      <c r="AC658" s="1171"/>
      <c r="AD658" s="1171"/>
      <c r="AE658" s="1171"/>
      <c r="AF658" s="1172"/>
      <c r="AG658" s="1172"/>
      <c r="AH658" s="1173"/>
      <c r="AI658" s="1172"/>
      <c r="AJ658" s="456"/>
      <c r="AL658" s="1418">
        <f t="shared" si="11"/>
        <v>0</v>
      </c>
    </row>
    <row r="659" spans="2:38">
      <c r="B659" s="1166"/>
      <c r="C659" s="1166"/>
      <c r="D659" s="1174"/>
      <c r="E659" s="1175"/>
      <c r="F659" s="1176"/>
      <c r="G659" s="1165"/>
      <c r="H659" s="1166"/>
      <c r="I659" s="1166"/>
      <c r="J659" s="1167"/>
      <c r="K659" s="1167"/>
      <c r="L659" s="1167"/>
      <c r="M659" s="1167"/>
      <c r="N659" s="1167"/>
      <c r="O659" s="1167"/>
      <c r="P659" s="1167"/>
      <c r="Q659" s="1167"/>
      <c r="R659" s="1168"/>
      <c r="S659" s="1168"/>
      <c r="T659" s="1169"/>
      <c r="U659" s="1166"/>
      <c r="V659" s="1168"/>
      <c r="W659" s="1168"/>
      <c r="X659" s="1166"/>
      <c r="Y659" s="1170"/>
      <c r="Z659" s="1171"/>
      <c r="AA659" s="1171"/>
      <c r="AB659" s="1171"/>
      <c r="AC659" s="1171"/>
      <c r="AD659" s="1171"/>
      <c r="AE659" s="1171"/>
      <c r="AF659" s="1172"/>
      <c r="AG659" s="1172"/>
      <c r="AH659" s="1173"/>
      <c r="AI659" s="1172"/>
      <c r="AJ659" s="456"/>
      <c r="AL659" s="1418">
        <f t="shared" si="11"/>
        <v>0</v>
      </c>
    </row>
    <row r="660" spans="2:38">
      <c r="B660" s="1166"/>
      <c r="C660" s="1166"/>
      <c r="D660" s="1174"/>
      <c r="E660" s="1175"/>
      <c r="F660" s="1176"/>
      <c r="G660" s="1165"/>
      <c r="H660" s="1166"/>
      <c r="I660" s="1166"/>
      <c r="J660" s="1167"/>
      <c r="K660" s="1167"/>
      <c r="L660" s="1167"/>
      <c r="M660" s="1167"/>
      <c r="N660" s="1167"/>
      <c r="O660" s="1167"/>
      <c r="P660" s="1167"/>
      <c r="Q660" s="1167"/>
      <c r="R660" s="1168"/>
      <c r="S660" s="1168"/>
      <c r="T660" s="1169"/>
      <c r="U660" s="1166"/>
      <c r="V660" s="1168"/>
      <c r="W660" s="1168"/>
      <c r="X660" s="1166"/>
      <c r="Y660" s="1170"/>
      <c r="Z660" s="1171"/>
      <c r="AA660" s="1171"/>
      <c r="AB660" s="1171"/>
      <c r="AC660" s="1171"/>
      <c r="AD660" s="1171"/>
      <c r="AE660" s="1171"/>
      <c r="AF660" s="1172"/>
      <c r="AG660" s="1172"/>
      <c r="AH660" s="1173"/>
      <c r="AI660" s="1172"/>
      <c r="AJ660" s="456"/>
      <c r="AL660" s="1418">
        <f t="shared" si="11"/>
        <v>0</v>
      </c>
    </row>
    <row r="661" spans="2:38">
      <c r="B661" s="1166"/>
      <c r="C661" s="1166"/>
      <c r="D661" s="1174"/>
      <c r="E661" s="1175"/>
      <c r="F661" s="1176"/>
      <c r="G661" s="1165"/>
      <c r="H661" s="1166"/>
      <c r="I661" s="1166"/>
      <c r="J661" s="1167"/>
      <c r="K661" s="1167"/>
      <c r="L661" s="1167"/>
      <c r="M661" s="1167"/>
      <c r="N661" s="1167"/>
      <c r="O661" s="1167"/>
      <c r="P661" s="1167"/>
      <c r="Q661" s="1167"/>
      <c r="R661" s="1168"/>
      <c r="S661" s="1168"/>
      <c r="T661" s="1169"/>
      <c r="U661" s="1166"/>
      <c r="V661" s="1168"/>
      <c r="W661" s="1168"/>
      <c r="X661" s="1166"/>
      <c r="Y661" s="1170"/>
      <c r="Z661" s="1171"/>
      <c r="AA661" s="1171"/>
      <c r="AB661" s="1171"/>
      <c r="AC661" s="1171"/>
      <c r="AD661" s="1171"/>
      <c r="AE661" s="1171"/>
      <c r="AF661" s="1172"/>
      <c r="AG661" s="1172"/>
      <c r="AH661" s="1173"/>
      <c r="AI661" s="1172"/>
      <c r="AJ661" s="456"/>
      <c r="AL661" s="1418">
        <f t="shared" si="11"/>
        <v>0</v>
      </c>
    </row>
    <row r="662" spans="2:38">
      <c r="B662" s="1166"/>
      <c r="C662" s="1166"/>
      <c r="D662" s="1174"/>
      <c r="E662" s="1175"/>
      <c r="F662" s="1176"/>
      <c r="G662" s="1165"/>
      <c r="H662" s="1166"/>
      <c r="I662" s="1166"/>
      <c r="J662" s="1167"/>
      <c r="K662" s="1167"/>
      <c r="L662" s="1167"/>
      <c r="M662" s="1167"/>
      <c r="N662" s="1167"/>
      <c r="O662" s="1167"/>
      <c r="P662" s="1167"/>
      <c r="Q662" s="1167"/>
      <c r="R662" s="1168"/>
      <c r="S662" s="1168"/>
      <c r="T662" s="1169"/>
      <c r="U662" s="1166"/>
      <c r="V662" s="1168"/>
      <c r="W662" s="1168"/>
      <c r="X662" s="1166"/>
      <c r="Y662" s="1170"/>
      <c r="Z662" s="1171"/>
      <c r="AA662" s="1171"/>
      <c r="AB662" s="1171"/>
      <c r="AC662" s="1171"/>
      <c r="AD662" s="1171"/>
      <c r="AE662" s="1171"/>
      <c r="AF662" s="1172"/>
      <c r="AG662" s="1172"/>
      <c r="AH662" s="1173"/>
      <c r="AI662" s="1172"/>
      <c r="AJ662" s="456"/>
      <c r="AL662" s="1418">
        <f t="shared" si="11"/>
        <v>0</v>
      </c>
    </row>
    <row r="663" spans="2:38">
      <c r="B663" s="1166"/>
      <c r="C663" s="1166"/>
      <c r="D663" s="1174"/>
      <c r="E663" s="1175"/>
      <c r="F663" s="1176"/>
      <c r="G663" s="1165"/>
      <c r="H663" s="1166"/>
      <c r="I663" s="1166"/>
      <c r="J663" s="1167"/>
      <c r="K663" s="1167"/>
      <c r="L663" s="1167"/>
      <c r="M663" s="1167"/>
      <c r="N663" s="1167"/>
      <c r="O663" s="1167"/>
      <c r="P663" s="1167"/>
      <c r="Q663" s="1167"/>
      <c r="R663" s="1168"/>
      <c r="S663" s="1168"/>
      <c r="T663" s="1169"/>
      <c r="U663" s="1166"/>
      <c r="V663" s="1168"/>
      <c r="W663" s="1168"/>
      <c r="X663" s="1166"/>
      <c r="Y663" s="1170"/>
      <c r="Z663" s="1171"/>
      <c r="AA663" s="1171"/>
      <c r="AB663" s="1171"/>
      <c r="AC663" s="1171"/>
      <c r="AD663" s="1171"/>
      <c r="AE663" s="1171"/>
      <c r="AF663" s="1172"/>
      <c r="AG663" s="1172"/>
      <c r="AH663" s="1173"/>
      <c r="AI663" s="1172"/>
      <c r="AJ663" s="456"/>
      <c r="AL663" s="1418">
        <f t="shared" si="11"/>
        <v>0</v>
      </c>
    </row>
    <row r="664" spans="2:38">
      <c r="B664" s="1166"/>
      <c r="C664" s="1166"/>
      <c r="D664" s="1174"/>
      <c r="E664" s="1175"/>
      <c r="F664" s="1176"/>
      <c r="G664" s="1165"/>
      <c r="H664" s="1166"/>
      <c r="I664" s="1166"/>
      <c r="J664" s="1167"/>
      <c r="K664" s="1167"/>
      <c r="L664" s="1167"/>
      <c r="M664" s="1167"/>
      <c r="N664" s="1167"/>
      <c r="O664" s="1167"/>
      <c r="P664" s="1167"/>
      <c r="Q664" s="1167"/>
      <c r="R664" s="1168"/>
      <c r="S664" s="1168"/>
      <c r="T664" s="1169"/>
      <c r="U664" s="1166"/>
      <c r="V664" s="1168"/>
      <c r="W664" s="1168"/>
      <c r="X664" s="1166"/>
      <c r="Y664" s="1170"/>
      <c r="Z664" s="1171"/>
      <c r="AA664" s="1171"/>
      <c r="AB664" s="1171"/>
      <c r="AC664" s="1171"/>
      <c r="AD664" s="1171"/>
      <c r="AE664" s="1171"/>
      <c r="AF664" s="1172"/>
      <c r="AG664" s="1172"/>
      <c r="AH664" s="1173"/>
      <c r="AI664" s="1172"/>
      <c r="AJ664" s="456"/>
      <c r="AL664" s="1418">
        <f t="shared" si="11"/>
        <v>0</v>
      </c>
    </row>
    <row r="665" spans="2:38">
      <c r="B665" s="1166"/>
      <c r="C665" s="1166"/>
      <c r="D665" s="1174"/>
      <c r="E665" s="1175"/>
      <c r="F665" s="1176"/>
      <c r="G665" s="1165"/>
      <c r="H665" s="1166"/>
      <c r="I665" s="1166"/>
      <c r="J665" s="1167"/>
      <c r="K665" s="1167"/>
      <c r="L665" s="1167"/>
      <c r="M665" s="1167"/>
      <c r="N665" s="1167"/>
      <c r="O665" s="1167"/>
      <c r="P665" s="1167"/>
      <c r="Q665" s="1167"/>
      <c r="R665" s="1168"/>
      <c r="S665" s="1168"/>
      <c r="T665" s="1169"/>
      <c r="U665" s="1166"/>
      <c r="V665" s="1168"/>
      <c r="W665" s="1168"/>
      <c r="X665" s="1166"/>
      <c r="Y665" s="1170"/>
      <c r="Z665" s="1171"/>
      <c r="AA665" s="1171"/>
      <c r="AB665" s="1171"/>
      <c r="AC665" s="1171"/>
      <c r="AD665" s="1171"/>
      <c r="AE665" s="1171"/>
      <c r="AF665" s="1172"/>
      <c r="AG665" s="1172"/>
      <c r="AH665" s="1173"/>
      <c r="AI665" s="1172"/>
      <c r="AJ665" s="456"/>
      <c r="AL665" s="1418">
        <f t="shared" si="11"/>
        <v>0</v>
      </c>
    </row>
    <row r="666" spans="2:38">
      <c r="B666" s="1166"/>
      <c r="C666" s="1166"/>
      <c r="D666" s="1174"/>
      <c r="E666" s="1175"/>
      <c r="F666" s="1176"/>
      <c r="G666" s="1165"/>
      <c r="H666" s="1166"/>
      <c r="I666" s="1166"/>
      <c r="J666" s="1167"/>
      <c r="K666" s="1167"/>
      <c r="L666" s="1167"/>
      <c r="M666" s="1167"/>
      <c r="N666" s="1167"/>
      <c r="O666" s="1167"/>
      <c r="P666" s="1167"/>
      <c r="Q666" s="1167"/>
      <c r="R666" s="1168"/>
      <c r="S666" s="1168"/>
      <c r="T666" s="1169"/>
      <c r="U666" s="1166"/>
      <c r="V666" s="1168"/>
      <c r="W666" s="1168"/>
      <c r="X666" s="1166"/>
      <c r="Y666" s="1170"/>
      <c r="Z666" s="1171"/>
      <c r="AA666" s="1171"/>
      <c r="AB666" s="1171"/>
      <c r="AC666" s="1171"/>
      <c r="AD666" s="1171"/>
      <c r="AE666" s="1171"/>
      <c r="AF666" s="1172"/>
      <c r="AG666" s="1172"/>
      <c r="AH666" s="1173"/>
      <c r="AI666" s="1172"/>
      <c r="AJ666" s="456"/>
      <c r="AL666" s="1418">
        <f t="shared" si="11"/>
        <v>0</v>
      </c>
    </row>
    <row r="667" spans="2:38">
      <c r="B667" s="1166"/>
      <c r="C667" s="1166"/>
      <c r="D667" s="1174"/>
      <c r="E667" s="1175"/>
      <c r="F667" s="1176"/>
      <c r="G667" s="1165"/>
      <c r="H667" s="1166"/>
      <c r="I667" s="1166"/>
      <c r="J667" s="1167"/>
      <c r="K667" s="1167"/>
      <c r="L667" s="1167"/>
      <c r="M667" s="1167"/>
      <c r="N667" s="1167"/>
      <c r="O667" s="1167"/>
      <c r="P667" s="1167"/>
      <c r="Q667" s="1167"/>
      <c r="R667" s="1168"/>
      <c r="S667" s="1168"/>
      <c r="T667" s="1169"/>
      <c r="U667" s="1166"/>
      <c r="V667" s="1168"/>
      <c r="W667" s="1168"/>
      <c r="X667" s="1166"/>
      <c r="Y667" s="1170"/>
      <c r="Z667" s="1171"/>
      <c r="AA667" s="1171"/>
      <c r="AB667" s="1171"/>
      <c r="AC667" s="1171"/>
      <c r="AD667" s="1171"/>
      <c r="AE667" s="1171"/>
      <c r="AF667" s="1172"/>
      <c r="AG667" s="1172"/>
      <c r="AH667" s="1173"/>
      <c r="AI667" s="1172"/>
      <c r="AJ667" s="456"/>
      <c r="AL667" s="1418">
        <f t="shared" si="11"/>
        <v>0</v>
      </c>
    </row>
    <row r="668" spans="2:38">
      <c r="B668" s="1166"/>
      <c r="C668" s="1166"/>
      <c r="D668" s="1174"/>
      <c r="E668" s="1175"/>
      <c r="F668" s="1176"/>
      <c r="G668" s="1165"/>
      <c r="H668" s="1166"/>
      <c r="I668" s="1166"/>
      <c r="J668" s="1167"/>
      <c r="K668" s="1167"/>
      <c r="L668" s="1167"/>
      <c r="M668" s="1167"/>
      <c r="N668" s="1167"/>
      <c r="O668" s="1167"/>
      <c r="P668" s="1167"/>
      <c r="Q668" s="1167"/>
      <c r="R668" s="1168"/>
      <c r="S668" s="1168"/>
      <c r="T668" s="1169"/>
      <c r="U668" s="1166"/>
      <c r="V668" s="1168"/>
      <c r="W668" s="1168"/>
      <c r="X668" s="1166"/>
      <c r="Y668" s="1170"/>
      <c r="Z668" s="1171"/>
      <c r="AA668" s="1171"/>
      <c r="AB668" s="1171"/>
      <c r="AC668" s="1171"/>
      <c r="AD668" s="1171"/>
      <c r="AE668" s="1171"/>
      <c r="AF668" s="1172"/>
      <c r="AG668" s="1172"/>
      <c r="AH668" s="1173"/>
      <c r="AI668" s="1172"/>
      <c r="AJ668" s="456"/>
      <c r="AL668" s="1418">
        <f t="shared" si="11"/>
        <v>0</v>
      </c>
    </row>
    <row r="669" spans="2:38">
      <c r="B669" s="1166"/>
      <c r="C669" s="1166"/>
      <c r="D669" s="1174"/>
      <c r="E669" s="1175"/>
      <c r="F669" s="1176"/>
      <c r="G669" s="1165"/>
      <c r="H669" s="1166"/>
      <c r="I669" s="1166"/>
      <c r="J669" s="1167"/>
      <c r="K669" s="1167"/>
      <c r="L669" s="1167"/>
      <c r="M669" s="1167"/>
      <c r="N669" s="1167"/>
      <c r="O669" s="1167"/>
      <c r="P669" s="1167"/>
      <c r="Q669" s="1167"/>
      <c r="R669" s="1168"/>
      <c r="S669" s="1168"/>
      <c r="T669" s="1169"/>
      <c r="U669" s="1166"/>
      <c r="V669" s="1168"/>
      <c r="W669" s="1168"/>
      <c r="X669" s="1166"/>
      <c r="Y669" s="1170"/>
      <c r="Z669" s="1171"/>
      <c r="AA669" s="1171"/>
      <c r="AB669" s="1171"/>
      <c r="AC669" s="1171"/>
      <c r="AD669" s="1171"/>
      <c r="AE669" s="1171"/>
      <c r="AF669" s="1172"/>
      <c r="AG669" s="1172"/>
      <c r="AH669" s="1173"/>
      <c r="AI669" s="1172"/>
      <c r="AJ669" s="456"/>
      <c r="AL669" s="1418">
        <f t="shared" si="11"/>
        <v>0</v>
      </c>
    </row>
    <row r="670" spans="2:38">
      <c r="B670" s="1166"/>
      <c r="C670" s="1166"/>
      <c r="D670" s="1174"/>
      <c r="E670" s="1175"/>
      <c r="F670" s="1176"/>
      <c r="G670" s="1165"/>
      <c r="H670" s="1166"/>
      <c r="I670" s="1166"/>
      <c r="J670" s="1167"/>
      <c r="K670" s="1167"/>
      <c r="L670" s="1167"/>
      <c r="M670" s="1167"/>
      <c r="N670" s="1167"/>
      <c r="O670" s="1167"/>
      <c r="P670" s="1167"/>
      <c r="Q670" s="1167"/>
      <c r="R670" s="1168"/>
      <c r="S670" s="1168"/>
      <c r="T670" s="1169"/>
      <c r="U670" s="1166"/>
      <c r="V670" s="1168"/>
      <c r="W670" s="1168"/>
      <c r="X670" s="1166"/>
      <c r="Y670" s="1170"/>
      <c r="Z670" s="1171"/>
      <c r="AA670" s="1171"/>
      <c r="AB670" s="1171"/>
      <c r="AC670" s="1171"/>
      <c r="AD670" s="1171"/>
      <c r="AE670" s="1171"/>
      <c r="AF670" s="1172"/>
      <c r="AG670" s="1172"/>
      <c r="AH670" s="1173"/>
      <c r="AI670" s="1172"/>
      <c r="AJ670" s="456"/>
      <c r="AL670" s="1418">
        <f t="shared" si="11"/>
        <v>0</v>
      </c>
    </row>
    <row r="671" spans="2:38">
      <c r="B671" s="1166"/>
      <c r="C671" s="1166"/>
      <c r="D671" s="1174"/>
      <c r="E671" s="1175"/>
      <c r="F671" s="1176"/>
      <c r="G671" s="1165"/>
      <c r="H671" s="1166"/>
      <c r="I671" s="1166"/>
      <c r="J671" s="1167"/>
      <c r="K671" s="1167"/>
      <c r="L671" s="1167"/>
      <c r="M671" s="1167"/>
      <c r="N671" s="1167"/>
      <c r="O671" s="1167"/>
      <c r="P671" s="1167"/>
      <c r="Q671" s="1167"/>
      <c r="R671" s="1168"/>
      <c r="S671" s="1168"/>
      <c r="T671" s="1169"/>
      <c r="U671" s="1166"/>
      <c r="V671" s="1168"/>
      <c r="W671" s="1168"/>
      <c r="X671" s="1166"/>
      <c r="Y671" s="1170"/>
      <c r="Z671" s="1171"/>
      <c r="AA671" s="1171"/>
      <c r="AB671" s="1171"/>
      <c r="AC671" s="1171"/>
      <c r="AD671" s="1171"/>
      <c r="AE671" s="1171"/>
      <c r="AF671" s="1172"/>
      <c r="AG671" s="1172"/>
      <c r="AH671" s="1173"/>
      <c r="AI671" s="1172"/>
      <c r="AJ671" s="456"/>
      <c r="AL671" s="1418">
        <f t="shared" si="11"/>
        <v>0</v>
      </c>
    </row>
    <row r="672" spans="2:38">
      <c r="B672" s="1166"/>
      <c r="C672" s="1166"/>
      <c r="D672" s="1174"/>
      <c r="E672" s="1175"/>
      <c r="F672" s="1176"/>
      <c r="G672" s="1165"/>
      <c r="H672" s="1166"/>
      <c r="I672" s="1166"/>
      <c r="J672" s="1167"/>
      <c r="K672" s="1167"/>
      <c r="L672" s="1167"/>
      <c r="M672" s="1167"/>
      <c r="N672" s="1167"/>
      <c r="O672" s="1167"/>
      <c r="P672" s="1167"/>
      <c r="Q672" s="1167"/>
      <c r="R672" s="1168"/>
      <c r="S672" s="1168"/>
      <c r="T672" s="1169"/>
      <c r="U672" s="1166"/>
      <c r="V672" s="1168"/>
      <c r="W672" s="1168"/>
      <c r="X672" s="1166"/>
      <c r="Y672" s="1170"/>
      <c r="Z672" s="1171"/>
      <c r="AA672" s="1171"/>
      <c r="AB672" s="1171"/>
      <c r="AC672" s="1171"/>
      <c r="AD672" s="1171"/>
      <c r="AE672" s="1171"/>
      <c r="AF672" s="1172"/>
      <c r="AG672" s="1172"/>
      <c r="AH672" s="1173"/>
      <c r="AI672" s="1172"/>
      <c r="AJ672" s="456"/>
      <c r="AL672" s="1418">
        <f t="shared" si="11"/>
        <v>0</v>
      </c>
    </row>
    <row r="673" spans="2:38">
      <c r="B673" s="1166"/>
      <c r="C673" s="1166"/>
      <c r="D673" s="1174"/>
      <c r="E673" s="1175"/>
      <c r="F673" s="1176"/>
      <c r="G673" s="1165"/>
      <c r="H673" s="1166"/>
      <c r="I673" s="1166"/>
      <c r="J673" s="1167"/>
      <c r="K673" s="1167"/>
      <c r="L673" s="1167"/>
      <c r="M673" s="1167"/>
      <c r="N673" s="1167"/>
      <c r="O673" s="1167"/>
      <c r="P673" s="1167"/>
      <c r="Q673" s="1167"/>
      <c r="R673" s="1168"/>
      <c r="S673" s="1168"/>
      <c r="T673" s="1169"/>
      <c r="U673" s="1166"/>
      <c r="V673" s="1168"/>
      <c r="W673" s="1168"/>
      <c r="X673" s="1166"/>
      <c r="Y673" s="1170"/>
      <c r="Z673" s="1171"/>
      <c r="AA673" s="1171"/>
      <c r="AB673" s="1171"/>
      <c r="AC673" s="1171"/>
      <c r="AD673" s="1171"/>
      <c r="AE673" s="1171"/>
      <c r="AF673" s="1172"/>
      <c r="AG673" s="1172"/>
      <c r="AH673" s="1173"/>
      <c r="AI673" s="1172"/>
      <c r="AJ673" s="456"/>
      <c r="AL673" s="1418">
        <f t="shared" si="11"/>
        <v>0</v>
      </c>
    </row>
    <row r="674" spans="2:38">
      <c r="B674" s="1166"/>
      <c r="C674" s="1166"/>
      <c r="D674" s="1174"/>
      <c r="E674" s="1175"/>
      <c r="F674" s="1176"/>
      <c r="G674" s="1165"/>
      <c r="H674" s="1166"/>
      <c r="I674" s="1166"/>
      <c r="J674" s="1167"/>
      <c r="K674" s="1167"/>
      <c r="L674" s="1167"/>
      <c r="M674" s="1167"/>
      <c r="N674" s="1167"/>
      <c r="O674" s="1167"/>
      <c r="P674" s="1167"/>
      <c r="Q674" s="1167"/>
      <c r="R674" s="1168"/>
      <c r="S674" s="1168"/>
      <c r="T674" s="1169"/>
      <c r="U674" s="1166"/>
      <c r="V674" s="1168"/>
      <c r="W674" s="1168"/>
      <c r="X674" s="1166"/>
      <c r="Y674" s="1170"/>
      <c r="Z674" s="1171"/>
      <c r="AA674" s="1171"/>
      <c r="AB674" s="1171"/>
      <c r="AC674" s="1171"/>
      <c r="AD674" s="1171"/>
      <c r="AE674" s="1171"/>
      <c r="AF674" s="1172"/>
      <c r="AG674" s="1172"/>
      <c r="AH674" s="1173"/>
      <c r="AI674" s="1172"/>
      <c r="AJ674" s="456"/>
      <c r="AL674" s="1418">
        <f t="shared" si="11"/>
        <v>0</v>
      </c>
    </row>
    <row r="675" spans="2:38">
      <c r="B675" s="1166"/>
      <c r="C675" s="1166"/>
      <c r="D675" s="1174"/>
      <c r="E675" s="1175"/>
      <c r="F675" s="1176"/>
      <c r="G675" s="1165"/>
      <c r="H675" s="1166"/>
      <c r="I675" s="1166"/>
      <c r="J675" s="1167"/>
      <c r="K675" s="1167"/>
      <c r="L675" s="1167"/>
      <c r="M675" s="1167"/>
      <c r="N675" s="1167"/>
      <c r="O675" s="1167"/>
      <c r="P675" s="1167"/>
      <c r="Q675" s="1167"/>
      <c r="R675" s="1168"/>
      <c r="S675" s="1168"/>
      <c r="T675" s="1169"/>
      <c r="U675" s="1166"/>
      <c r="V675" s="1168"/>
      <c r="W675" s="1168"/>
      <c r="X675" s="1166"/>
      <c r="Y675" s="1170"/>
      <c r="Z675" s="1171"/>
      <c r="AA675" s="1171"/>
      <c r="AB675" s="1171"/>
      <c r="AC675" s="1171"/>
      <c r="AD675" s="1171"/>
      <c r="AE675" s="1171"/>
      <c r="AF675" s="1172"/>
      <c r="AG675" s="1172"/>
      <c r="AH675" s="1173"/>
      <c r="AI675" s="1172"/>
      <c r="AJ675" s="456"/>
      <c r="AL675" s="1418">
        <f t="shared" si="11"/>
        <v>0</v>
      </c>
    </row>
    <row r="676" spans="2:38">
      <c r="B676" s="1166"/>
      <c r="C676" s="1166"/>
      <c r="D676" s="1174"/>
      <c r="E676" s="1175"/>
      <c r="F676" s="1176"/>
      <c r="G676" s="1165"/>
      <c r="H676" s="1166"/>
      <c r="I676" s="1166"/>
      <c r="J676" s="1167"/>
      <c r="K676" s="1167"/>
      <c r="L676" s="1167"/>
      <c r="M676" s="1167"/>
      <c r="N676" s="1167"/>
      <c r="O676" s="1167"/>
      <c r="P676" s="1167"/>
      <c r="Q676" s="1167"/>
      <c r="R676" s="1168"/>
      <c r="S676" s="1168"/>
      <c r="T676" s="1169"/>
      <c r="U676" s="1166"/>
      <c r="V676" s="1168"/>
      <c r="W676" s="1168"/>
      <c r="X676" s="1166"/>
      <c r="Y676" s="1170"/>
      <c r="Z676" s="1171"/>
      <c r="AA676" s="1171"/>
      <c r="AB676" s="1171"/>
      <c r="AC676" s="1171"/>
      <c r="AD676" s="1171"/>
      <c r="AE676" s="1171"/>
      <c r="AF676" s="1172"/>
      <c r="AG676" s="1172"/>
      <c r="AH676" s="1173"/>
      <c r="AI676" s="1172"/>
      <c r="AJ676" s="456"/>
      <c r="AL676" s="1418">
        <f t="shared" si="11"/>
        <v>0</v>
      </c>
    </row>
    <row r="677" spans="2:38">
      <c r="B677" s="1166"/>
      <c r="C677" s="1166"/>
      <c r="D677" s="1174"/>
      <c r="E677" s="1175"/>
      <c r="F677" s="1176"/>
      <c r="G677" s="1165"/>
      <c r="H677" s="1166"/>
      <c r="I677" s="1166"/>
      <c r="J677" s="1167"/>
      <c r="K677" s="1167"/>
      <c r="L677" s="1167"/>
      <c r="M677" s="1167"/>
      <c r="N677" s="1167"/>
      <c r="O677" s="1167"/>
      <c r="P677" s="1167"/>
      <c r="Q677" s="1167"/>
      <c r="R677" s="1168"/>
      <c r="S677" s="1168"/>
      <c r="T677" s="1169"/>
      <c r="U677" s="1166"/>
      <c r="V677" s="1168"/>
      <c r="W677" s="1168"/>
      <c r="X677" s="1166"/>
      <c r="Y677" s="1170"/>
      <c r="Z677" s="1171"/>
      <c r="AA677" s="1171"/>
      <c r="AB677" s="1171"/>
      <c r="AC677" s="1171"/>
      <c r="AD677" s="1171"/>
      <c r="AE677" s="1171"/>
      <c r="AF677" s="1172"/>
      <c r="AG677" s="1172"/>
      <c r="AH677" s="1173"/>
      <c r="AI677" s="1172"/>
      <c r="AJ677" s="456"/>
      <c r="AL677" s="1418">
        <f t="shared" si="11"/>
        <v>0</v>
      </c>
    </row>
    <row r="678" spans="2:38">
      <c r="B678" s="1166"/>
      <c r="C678" s="1166"/>
      <c r="D678" s="1174"/>
      <c r="E678" s="1175"/>
      <c r="F678" s="1176"/>
      <c r="G678" s="1165"/>
      <c r="H678" s="1166"/>
      <c r="I678" s="1166"/>
      <c r="J678" s="1167"/>
      <c r="K678" s="1167"/>
      <c r="L678" s="1167"/>
      <c r="M678" s="1167"/>
      <c r="N678" s="1167"/>
      <c r="O678" s="1167"/>
      <c r="P678" s="1167"/>
      <c r="Q678" s="1167"/>
      <c r="R678" s="1168"/>
      <c r="S678" s="1168"/>
      <c r="T678" s="1169"/>
      <c r="U678" s="1166"/>
      <c r="V678" s="1168"/>
      <c r="W678" s="1168"/>
      <c r="X678" s="1166"/>
      <c r="Y678" s="1170"/>
      <c r="Z678" s="1171"/>
      <c r="AA678" s="1171"/>
      <c r="AB678" s="1171"/>
      <c r="AC678" s="1171"/>
      <c r="AD678" s="1171"/>
      <c r="AE678" s="1171"/>
      <c r="AF678" s="1172"/>
      <c r="AG678" s="1172"/>
      <c r="AH678" s="1173"/>
      <c r="AI678" s="1172"/>
      <c r="AJ678" s="456"/>
      <c r="AL678" s="1418">
        <f t="shared" si="11"/>
        <v>0</v>
      </c>
    </row>
    <row r="679" spans="2:38">
      <c r="B679" s="1166"/>
      <c r="C679" s="1166"/>
      <c r="D679" s="1174"/>
      <c r="E679" s="1175"/>
      <c r="F679" s="1176"/>
      <c r="G679" s="1165"/>
      <c r="H679" s="1166"/>
      <c r="I679" s="1166"/>
      <c r="J679" s="1167"/>
      <c r="K679" s="1167"/>
      <c r="L679" s="1167"/>
      <c r="M679" s="1167"/>
      <c r="N679" s="1167"/>
      <c r="O679" s="1167"/>
      <c r="P679" s="1167"/>
      <c r="Q679" s="1167"/>
      <c r="R679" s="1168"/>
      <c r="S679" s="1168"/>
      <c r="T679" s="1169"/>
      <c r="U679" s="1166"/>
      <c r="V679" s="1168"/>
      <c r="W679" s="1168"/>
      <c r="X679" s="1166"/>
      <c r="Y679" s="1170"/>
      <c r="Z679" s="1171"/>
      <c r="AA679" s="1171"/>
      <c r="AB679" s="1171"/>
      <c r="AC679" s="1171"/>
      <c r="AD679" s="1171"/>
      <c r="AE679" s="1171"/>
      <c r="AF679" s="1172"/>
      <c r="AG679" s="1172"/>
      <c r="AH679" s="1173"/>
      <c r="AI679" s="1172"/>
      <c r="AJ679" s="456"/>
      <c r="AL679" s="1418">
        <f t="shared" si="11"/>
        <v>0</v>
      </c>
    </row>
    <row r="680" spans="2:38">
      <c r="B680" s="1166"/>
      <c r="C680" s="1166"/>
      <c r="D680" s="1174"/>
      <c r="E680" s="1175"/>
      <c r="F680" s="1176"/>
      <c r="G680" s="1165"/>
      <c r="H680" s="1166"/>
      <c r="I680" s="1166"/>
      <c r="J680" s="1167"/>
      <c r="K680" s="1167"/>
      <c r="L680" s="1167"/>
      <c r="M680" s="1167"/>
      <c r="N680" s="1167"/>
      <c r="O680" s="1167"/>
      <c r="P680" s="1167"/>
      <c r="Q680" s="1167"/>
      <c r="R680" s="1168"/>
      <c r="S680" s="1168"/>
      <c r="T680" s="1169"/>
      <c r="U680" s="1166"/>
      <c r="V680" s="1168"/>
      <c r="W680" s="1168"/>
      <c r="X680" s="1166"/>
      <c r="Y680" s="1170"/>
      <c r="Z680" s="1171"/>
      <c r="AA680" s="1171"/>
      <c r="AB680" s="1171"/>
      <c r="AC680" s="1171"/>
      <c r="AD680" s="1171"/>
      <c r="AE680" s="1171"/>
      <c r="AF680" s="1172"/>
      <c r="AG680" s="1172"/>
      <c r="AH680" s="1173"/>
      <c r="AI680" s="1172"/>
      <c r="AJ680" s="456"/>
      <c r="AL680" s="1418">
        <f t="shared" si="11"/>
        <v>0</v>
      </c>
    </row>
    <row r="681" spans="2:38">
      <c r="B681" s="1166"/>
      <c r="C681" s="1166"/>
      <c r="D681" s="1174"/>
      <c r="E681" s="1175"/>
      <c r="F681" s="1176"/>
      <c r="G681" s="1165"/>
      <c r="H681" s="1166"/>
      <c r="I681" s="1166"/>
      <c r="J681" s="1167"/>
      <c r="K681" s="1167"/>
      <c r="L681" s="1167"/>
      <c r="M681" s="1167"/>
      <c r="N681" s="1167"/>
      <c r="O681" s="1167"/>
      <c r="P681" s="1167"/>
      <c r="Q681" s="1167"/>
      <c r="R681" s="1168"/>
      <c r="S681" s="1168"/>
      <c r="T681" s="1169"/>
      <c r="U681" s="1166"/>
      <c r="V681" s="1168"/>
      <c r="W681" s="1168"/>
      <c r="X681" s="1166"/>
      <c r="Y681" s="1170"/>
      <c r="Z681" s="1171"/>
      <c r="AA681" s="1171"/>
      <c r="AB681" s="1171"/>
      <c r="AC681" s="1171"/>
      <c r="AD681" s="1171"/>
      <c r="AE681" s="1171"/>
      <c r="AF681" s="1172"/>
      <c r="AG681" s="1172"/>
      <c r="AH681" s="1173"/>
      <c r="AI681" s="1172"/>
      <c r="AJ681" s="456"/>
      <c r="AL681" s="1418">
        <f t="shared" si="11"/>
        <v>0</v>
      </c>
    </row>
    <row r="682" spans="2:38">
      <c r="B682" s="1166"/>
      <c r="C682" s="1166"/>
      <c r="D682" s="1174"/>
      <c r="E682" s="1175"/>
      <c r="F682" s="1176"/>
      <c r="G682" s="1165"/>
      <c r="H682" s="1166"/>
      <c r="I682" s="1166"/>
      <c r="J682" s="1167"/>
      <c r="K682" s="1167"/>
      <c r="L682" s="1167"/>
      <c r="M682" s="1167"/>
      <c r="N682" s="1167"/>
      <c r="O682" s="1167"/>
      <c r="P682" s="1167"/>
      <c r="Q682" s="1167"/>
      <c r="R682" s="1168"/>
      <c r="S682" s="1168"/>
      <c r="T682" s="1169"/>
      <c r="U682" s="1166"/>
      <c r="V682" s="1168"/>
      <c r="W682" s="1168"/>
      <c r="X682" s="1166"/>
      <c r="Y682" s="1170"/>
      <c r="Z682" s="1171"/>
      <c r="AA682" s="1171"/>
      <c r="AB682" s="1171"/>
      <c r="AC682" s="1171"/>
      <c r="AD682" s="1171"/>
      <c r="AE682" s="1171"/>
      <c r="AF682" s="1172"/>
      <c r="AG682" s="1172"/>
      <c r="AH682" s="1173"/>
      <c r="AI682" s="1172"/>
      <c r="AJ682" s="456"/>
      <c r="AL682" s="1418">
        <f t="shared" si="11"/>
        <v>0</v>
      </c>
    </row>
    <row r="683" spans="2:38">
      <c r="B683" s="1166"/>
      <c r="C683" s="1166"/>
      <c r="D683" s="1174"/>
      <c r="E683" s="1175"/>
      <c r="F683" s="1176"/>
      <c r="G683" s="1165"/>
      <c r="H683" s="1166"/>
      <c r="I683" s="1166"/>
      <c r="J683" s="1167"/>
      <c r="K683" s="1167"/>
      <c r="L683" s="1167"/>
      <c r="M683" s="1167"/>
      <c r="N683" s="1167"/>
      <c r="O683" s="1167"/>
      <c r="P683" s="1167"/>
      <c r="Q683" s="1167"/>
      <c r="R683" s="1168"/>
      <c r="S683" s="1168"/>
      <c r="T683" s="1169"/>
      <c r="U683" s="1166"/>
      <c r="V683" s="1168"/>
      <c r="W683" s="1168"/>
      <c r="X683" s="1166"/>
      <c r="Y683" s="1170"/>
      <c r="Z683" s="1171"/>
      <c r="AA683" s="1171"/>
      <c r="AB683" s="1171"/>
      <c r="AC683" s="1171"/>
      <c r="AD683" s="1171"/>
      <c r="AE683" s="1171"/>
      <c r="AF683" s="1172"/>
      <c r="AG683" s="1172"/>
      <c r="AH683" s="1173"/>
      <c r="AI683" s="1172"/>
      <c r="AJ683" s="456"/>
      <c r="AL683" s="1418">
        <f t="shared" si="11"/>
        <v>0</v>
      </c>
    </row>
    <row r="684" spans="2:38">
      <c r="B684" s="1166"/>
      <c r="C684" s="1166"/>
      <c r="D684" s="1174"/>
      <c r="E684" s="1175"/>
      <c r="F684" s="1176"/>
      <c r="G684" s="1165"/>
      <c r="H684" s="1166"/>
      <c r="I684" s="1166"/>
      <c r="J684" s="1167"/>
      <c r="K684" s="1167"/>
      <c r="L684" s="1167"/>
      <c r="M684" s="1167"/>
      <c r="N684" s="1167"/>
      <c r="O684" s="1167"/>
      <c r="P684" s="1167"/>
      <c r="Q684" s="1167"/>
      <c r="R684" s="1168"/>
      <c r="S684" s="1168"/>
      <c r="T684" s="1169"/>
      <c r="U684" s="1166"/>
      <c r="V684" s="1168"/>
      <c r="W684" s="1168"/>
      <c r="X684" s="1166"/>
      <c r="Y684" s="1170"/>
      <c r="Z684" s="1171"/>
      <c r="AA684" s="1171"/>
      <c r="AB684" s="1171"/>
      <c r="AC684" s="1171"/>
      <c r="AD684" s="1171"/>
      <c r="AE684" s="1171"/>
      <c r="AF684" s="1172"/>
      <c r="AG684" s="1172"/>
      <c r="AH684" s="1173"/>
      <c r="AI684" s="1172"/>
      <c r="AJ684" s="456"/>
      <c r="AL684" s="1418">
        <f t="shared" si="11"/>
        <v>0</v>
      </c>
    </row>
    <row r="685" spans="2:38">
      <c r="B685" s="1166"/>
      <c r="C685" s="1166"/>
      <c r="D685" s="1174"/>
      <c r="E685" s="1175"/>
      <c r="F685" s="1176"/>
      <c r="G685" s="1165"/>
      <c r="H685" s="1166"/>
      <c r="I685" s="1166"/>
      <c r="J685" s="1167"/>
      <c r="K685" s="1167"/>
      <c r="L685" s="1167"/>
      <c r="M685" s="1167"/>
      <c r="N685" s="1167"/>
      <c r="O685" s="1167"/>
      <c r="P685" s="1167"/>
      <c r="Q685" s="1167"/>
      <c r="R685" s="1168"/>
      <c r="S685" s="1168"/>
      <c r="T685" s="1169"/>
      <c r="U685" s="1166"/>
      <c r="V685" s="1168"/>
      <c r="W685" s="1168"/>
      <c r="X685" s="1166"/>
      <c r="Y685" s="1170"/>
      <c r="Z685" s="1171"/>
      <c r="AA685" s="1171"/>
      <c r="AB685" s="1171"/>
      <c r="AC685" s="1171"/>
      <c r="AD685" s="1171"/>
      <c r="AE685" s="1171"/>
      <c r="AF685" s="1172"/>
      <c r="AG685" s="1172"/>
      <c r="AH685" s="1173"/>
      <c r="AI685" s="1172"/>
      <c r="AJ685" s="456"/>
      <c r="AL685" s="1418">
        <f t="shared" si="11"/>
        <v>0</v>
      </c>
    </row>
    <row r="686" spans="2:38">
      <c r="B686" s="1166"/>
      <c r="C686" s="1166"/>
      <c r="D686" s="1174"/>
      <c r="E686" s="1175"/>
      <c r="F686" s="1176"/>
      <c r="G686" s="1165"/>
      <c r="H686" s="1166"/>
      <c r="I686" s="1166"/>
      <c r="J686" s="1167"/>
      <c r="K686" s="1167"/>
      <c r="L686" s="1167"/>
      <c r="M686" s="1167"/>
      <c r="N686" s="1167"/>
      <c r="O686" s="1167"/>
      <c r="P686" s="1167"/>
      <c r="Q686" s="1167"/>
      <c r="R686" s="1168"/>
      <c r="S686" s="1168"/>
      <c r="T686" s="1169"/>
      <c r="U686" s="1166"/>
      <c r="V686" s="1168"/>
      <c r="W686" s="1168"/>
      <c r="X686" s="1166"/>
      <c r="Y686" s="1170"/>
      <c r="Z686" s="1171"/>
      <c r="AA686" s="1171"/>
      <c r="AB686" s="1171"/>
      <c r="AC686" s="1171"/>
      <c r="AD686" s="1171"/>
      <c r="AE686" s="1171"/>
      <c r="AF686" s="1172"/>
      <c r="AG686" s="1172"/>
      <c r="AH686" s="1173"/>
      <c r="AI686" s="1172"/>
      <c r="AJ686" s="456"/>
      <c r="AL686" s="1418">
        <f t="shared" si="11"/>
        <v>0</v>
      </c>
    </row>
    <row r="687" spans="2:38">
      <c r="B687" s="1166"/>
      <c r="C687" s="1166"/>
      <c r="D687" s="1174"/>
      <c r="E687" s="1175"/>
      <c r="F687" s="1176"/>
      <c r="G687" s="1165"/>
      <c r="H687" s="1166"/>
      <c r="I687" s="1166"/>
      <c r="J687" s="1167"/>
      <c r="K687" s="1167"/>
      <c r="L687" s="1167"/>
      <c r="M687" s="1167"/>
      <c r="N687" s="1167"/>
      <c r="O687" s="1167"/>
      <c r="P687" s="1167"/>
      <c r="Q687" s="1167"/>
      <c r="R687" s="1168"/>
      <c r="S687" s="1168"/>
      <c r="T687" s="1169"/>
      <c r="U687" s="1166"/>
      <c r="V687" s="1168"/>
      <c r="W687" s="1168"/>
      <c r="X687" s="1166"/>
      <c r="Y687" s="1170"/>
      <c r="Z687" s="1171"/>
      <c r="AA687" s="1171"/>
      <c r="AB687" s="1171"/>
      <c r="AC687" s="1171"/>
      <c r="AD687" s="1171"/>
      <c r="AE687" s="1171"/>
      <c r="AF687" s="1172"/>
      <c r="AG687" s="1172"/>
      <c r="AH687" s="1173"/>
      <c r="AI687" s="1172"/>
      <c r="AJ687" s="456"/>
      <c r="AL687" s="1418">
        <f t="shared" si="11"/>
        <v>0</v>
      </c>
    </row>
    <row r="688" spans="2:38">
      <c r="B688" s="1166"/>
      <c r="C688" s="1166"/>
      <c r="D688" s="1174"/>
      <c r="E688" s="1175"/>
      <c r="F688" s="1176"/>
      <c r="G688" s="1165"/>
      <c r="H688" s="1166"/>
      <c r="I688" s="1166"/>
      <c r="J688" s="1167"/>
      <c r="K688" s="1167"/>
      <c r="L688" s="1167"/>
      <c r="M688" s="1167"/>
      <c r="N688" s="1167"/>
      <c r="O688" s="1167"/>
      <c r="P688" s="1167"/>
      <c r="Q688" s="1167"/>
      <c r="R688" s="1168"/>
      <c r="S688" s="1168"/>
      <c r="T688" s="1169"/>
      <c r="U688" s="1166"/>
      <c r="V688" s="1168"/>
      <c r="W688" s="1168"/>
      <c r="X688" s="1166"/>
      <c r="Y688" s="1170"/>
      <c r="Z688" s="1171"/>
      <c r="AA688" s="1171"/>
      <c r="AB688" s="1171"/>
      <c r="AC688" s="1171"/>
      <c r="AD688" s="1171"/>
      <c r="AE688" s="1171"/>
      <c r="AF688" s="1172"/>
      <c r="AG688" s="1172"/>
      <c r="AH688" s="1173"/>
      <c r="AI688" s="1172"/>
      <c r="AJ688" s="456"/>
      <c r="AL688" s="1418">
        <f t="shared" si="11"/>
        <v>0</v>
      </c>
    </row>
    <row r="689" spans="2:38">
      <c r="B689" s="1166"/>
      <c r="C689" s="1166"/>
      <c r="D689" s="1174"/>
      <c r="E689" s="1175"/>
      <c r="F689" s="1176"/>
      <c r="G689" s="1165"/>
      <c r="H689" s="1166"/>
      <c r="I689" s="1166"/>
      <c r="J689" s="1167"/>
      <c r="K689" s="1167"/>
      <c r="L689" s="1167"/>
      <c r="M689" s="1167"/>
      <c r="N689" s="1167"/>
      <c r="O689" s="1167"/>
      <c r="P689" s="1167"/>
      <c r="Q689" s="1167"/>
      <c r="R689" s="1168"/>
      <c r="S689" s="1168"/>
      <c r="T689" s="1169"/>
      <c r="U689" s="1166"/>
      <c r="V689" s="1168"/>
      <c r="W689" s="1168"/>
      <c r="X689" s="1166"/>
      <c r="Y689" s="1170"/>
      <c r="Z689" s="1171"/>
      <c r="AA689" s="1171"/>
      <c r="AB689" s="1171"/>
      <c r="AC689" s="1171"/>
      <c r="AD689" s="1171"/>
      <c r="AE689" s="1171"/>
      <c r="AF689" s="1172"/>
      <c r="AG689" s="1172"/>
      <c r="AH689" s="1173"/>
      <c r="AI689" s="1172"/>
      <c r="AJ689" s="456"/>
      <c r="AL689" s="1418">
        <f t="shared" si="11"/>
        <v>0</v>
      </c>
    </row>
    <row r="690" spans="2:38">
      <c r="B690" s="1166"/>
      <c r="C690" s="1166"/>
      <c r="D690" s="1174"/>
      <c r="E690" s="1175"/>
      <c r="F690" s="1176"/>
      <c r="G690" s="1165"/>
      <c r="H690" s="1166"/>
      <c r="I690" s="1166"/>
      <c r="J690" s="1167"/>
      <c r="K690" s="1167"/>
      <c r="L690" s="1167"/>
      <c r="M690" s="1167"/>
      <c r="N690" s="1167"/>
      <c r="O690" s="1167"/>
      <c r="P690" s="1167"/>
      <c r="Q690" s="1167"/>
      <c r="R690" s="1168"/>
      <c r="S690" s="1168"/>
      <c r="T690" s="1169"/>
      <c r="U690" s="1166"/>
      <c r="V690" s="1168"/>
      <c r="W690" s="1168"/>
      <c r="X690" s="1166"/>
      <c r="Y690" s="1170"/>
      <c r="Z690" s="1171"/>
      <c r="AA690" s="1171"/>
      <c r="AB690" s="1171"/>
      <c r="AC690" s="1171"/>
      <c r="AD690" s="1171"/>
      <c r="AE690" s="1171"/>
      <c r="AF690" s="1172"/>
      <c r="AG690" s="1172"/>
      <c r="AH690" s="1173"/>
      <c r="AI690" s="1172"/>
      <c r="AJ690" s="456"/>
      <c r="AL690" s="1418">
        <f t="shared" si="11"/>
        <v>0</v>
      </c>
    </row>
    <row r="691" spans="2:38">
      <c r="B691" s="1166"/>
      <c r="C691" s="1166"/>
      <c r="D691" s="1174"/>
      <c r="E691" s="1175"/>
      <c r="F691" s="1176"/>
      <c r="G691" s="1165"/>
      <c r="H691" s="1166"/>
      <c r="I691" s="1166"/>
      <c r="J691" s="1167"/>
      <c r="K691" s="1167"/>
      <c r="L691" s="1167"/>
      <c r="M691" s="1167"/>
      <c r="N691" s="1167"/>
      <c r="O691" s="1167"/>
      <c r="P691" s="1167"/>
      <c r="Q691" s="1167"/>
      <c r="R691" s="1168"/>
      <c r="S691" s="1168"/>
      <c r="T691" s="1169"/>
      <c r="U691" s="1166"/>
      <c r="V691" s="1168"/>
      <c r="W691" s="1168"/>
      <c r="X691" s="1166"/>
      <c r="Y691" s="1170"/>
      <c r="Z691" s="1171"/>
      <c r="AA691" s="1171"/>
      <c r="AB691" s="1171"/>
      <c r="AC691" s="1171"/>
      <c r="AD691" s="1171"/>
      <c r="AE691" s="1171"/>
      <c r="AF691" s="1172"/>
      <c r="AG691" s="1172"/>
      <c r="AH691" s="1173"/>
      <c r="AI691" s="1172"/>
      <c r="AJ691" s="456"/>
      <c r="AL691" s="1418">
        <f t="shared" si="11"/>
        <v>0</v>
      </c>
    </row>
    <row r="692" spans="2:38">
      <c r="B692" s="1166"/>
      <c r="C692" s="1166"/>
      <c r="D692" s="1174"/>
      <c r="E692" s="1175"/>
      <c r="F692" s="1176"/>
      <c r="G692" s="1165"/>
      <c r="H692" s="1166"/>
      <c r="I692" s="1166"/>
      <c r="J692" s="1167"/>
      <c r="K692" s="1167"/>
      <c r="L692" s="1167"/>
      <c r="M692" s="1167"/>
      <c r="N692" s="1167"/>
      <c r="O692" s="1167"/>
      <c r="P692" s="1167"/>
      <c r="Q692" s="1167"/>
      <c r="R692" s="1168"/>
      <c r="S692" s="1168"/>
      <c r="T692" s="1169"/>
      <c r="U692" s="1166"/>
      <c r="V692" s="1168"/>
      <c r="W692" s="1168"/>
      <c r="X692" s="1166"/>
      <c r="Y692" s="1170"/>
      <c r="Z692" s="1171"/>
      <c r="AA692" s="1171"/>
      <c r="AB692" s="1171"/>
      <c r="AC692" s="1171"/>
      <c r="AD692" s="1171"/>
      <c r="AE692" s="1171"/>
      <c r="AF692" s="1172"/>
      <c r="AG692" s="1172"/>
      <c r="AH692" s="1173"/>
      <c r="AI692" s="1172"/>
      <c r="AJ692" s="456"/>
      <c r="AL692" s="1418">
        <f t="shared" si="11"/>
        <v>0</v>
      </c>
    </row>
    <row r="693" spans="2:38">
      <c r="B693" s="1166"/>
      <c r="C693" s="1166"/>
      <c r="D693" s="1174"/>
      <c r="E693" s="1175"/>
      <c r="F693" s="1176"/>
      <c r="G693" s="1165"/>
      <c r="H693" s="1166"/>
      <c r="I693" s="1166"/>
      <c r="J693" s="1167"/>
      <c r="K693" s="1167"/>
      <c r="L693" s="1167"/>
      <c r="M693" s="1167"/>
      <c r="N693" s="1167"/>
      <c r="O693" s="1167"/>
      <c r="P693" s="1167"/>
      <c r="Q693" s="1167"/>
      <c r="R693" s="1168"/>
      <c r="S693" s="1168"/>
      <c r="T693" s="1169"/>
      <c r="U693" s="1166"/>
      <c r="V693" s="1168"/>
      <c r="W693" s="1168"/>
      <c r="X693" s="1166"/>
      <c r="Y693" s="1170"/>
      <c r="Z693" s="1171"/>
      <c r="AA693" s="1171"/>
      <c r="AB693" s="1171"/>
      <c r="AC693" s="1171"/>
      <c r="AD693" s="1171"/>
      <c r="AE693" s="1171"/>
      <c r="AF693" s="1172"/>
      <c r="AG693" s="1172"/>
      <c r="AH693" s="1173"/>
      <c r="AI693" s="1172"/>
      <c r="AJ693" s="456"/>
      <c r="AL693" s="1418">
        <f t="shared" si="11"/>
        <v>0</v>
      </c>
    </row>
    <row r="694" spans="2:38">
      <c r="B694" s="1166"/>
      <c r="C694" s="1166"/>
      <c r="D694" s="1174"/>
      <c r="E694" s="1175"/>
      <c r="F694" s="1176"/>
      <c r="G694" s="1165"/>
      <c r="H694" s="1166"/>
      <c r="I694" s="1166"/>
      <c r="J694" s="1167"/>
      <c r="K694" s="1167"/>
      <c r="L694" s="1167"/>
      <c r="M694" s="1167"/>
      <c r="N694" s="1167"/>
      <c r="O694" s="1167"/>
      <c r="P694" s="1167"/>
      <c r="Q694" s="1167"/>
      <c r="R694" s="1168"/>
      <c r="S694" s="1168"/>
      <c r="T694" s="1169"/>
      <c r="U694" s="1166"/>
      <c r="V694" s="1168"/>
      <c r="W694" s="1168"/>
      <c r="X694" s="1166"/>
      <c r="Y694" s="1170"/>
      <c r="Z694" s="1171"/>
      <c r="AA694" s="1171"/>
      <c r="AB694" s="1171"/>
      <c r="AC694" s="1171"/>
      <c r="AD694" s="1171"/>
      <c r="AE694" s="1171"/>
      <c r="AF694" s="1172"/>
      <c r="AG694" s="1172"/>
      <c r="AH694" s="1173"/>
      <c r="AI694" s="1172"/>
      <c r="AJ694" s="456"/>
      <c r="AL694" s="1418">
        <f t="shared" si="11"/>
        <v>0</v>
      </c>
    </row>
    <row r="695" spans="2:38">
      <c r="B695" s="1166"/>
      <c r="C695" s="1166"/>
      <c r="D695" s="1174"/>
      <c r="E695" s="1175"/>
      <c r="F695" s="1176"/>
      <c r="G695" s="1165"/>
      <c r="H695" s="1166"/>
      <c r="I695" s="1166"/>
      <c r="J695" s="1167"/>
      <c r="K695" s="1167"/>
      <c r="L695" s="1167"/>
      <c r="M695" s="1167"/>
      <c r="N695" s="1167"/>
      <c r="O695" s="1167"/>
      <c r="P695" s="1167"/>
      <c r="Q695" s="1167"/>
      <c r="R695" s="1168"/>
      <c r="S695" s="1168"/>
      <c r="T695" s="1169"/>
      <c r="U695" s="1166"/>
      <c r="V695" s="1168"/>
      <c r="W695" s="1168"/>
      <c r="X695" s="1166"/>
      <c r="Y695" s="1170"/>
      <c r="Z695" s="1171"/>
      <c r="AA695" s="1171"/>
      <c r="AB695" s="1171"/>
      <c r="AC695" s="1171"/>
      <c r="AD695" s="1171"/>
      <c r="AE695" s="1171"/>
      <c r="AF695" s="1172"/>
      <c r="AG695" s="1172"/>
      <c r="AH695" s="1173"/>
      <c r="AI695" s="1172"/>
      <c r="AJ695" s="456"/>
      <c r="AL695" s="1418">
        <f t="shared" si="11"/>
        <v>0</v>
      </c>
    </row>
    <row r="696" spans="2:38">
      <c r="B696" s="1166"/>
      <c r="C696" s="1166"/>
      <c r="D696" s="1174"/>
      <c r="E696" s="1175"/>
      <c r="F696" s="1176"/>
      <c r="G696" s="1165"/>
      <c r="H696" s="1166"/>
      <c r="I696" s="1166"/>
      <c r="J696" s="1167"/>
      <c r="K696" s="1167"/>
      <c r="L696" s="1167"/>
      <c r="M696" s="1167"/>
      <c r="N696" s="1167"/>
      <c r="O696" s="1167"/>
      <c r="P696" s="1167"/>
      <c r="Q696" s="1167"/>
      <c r="R696" s="1168"/>
      <c r="S696" s="1168"/>
      <c r="T696" s="1169"/>
      <c r="U696" s="1166"/>
      <c r="V696" s="1168"/>
      <c r="W696" s="1168"/>
      <c r="X696" s="1166"/>
      <c r="Y696" s="1170"/>
      <c r="Z696" s="1171"/>
      <c r="AA696" s="1171"/>
      <c r="AB696" s="1171"/>
      <c r="AC696" s="1171"/>
      <c r="AD696" s="1171"/>
      <c r="AE696" s="1171"/>
      <c r="AF696" s="1172"/>
      <c r="AG696" s="1172"/>
      <c r="AH696" s="1173"/>
      <c r="AI696" s="1172"/>
      <c r="AJ696" s="456"/>
      <c r="AL696" s="1418">
        <f t="shared" si="11"/>
        <v>0</v>
      </c>
    </row>
    <row r="697" spans="2:38">
      <c r="B697" s="1166"/>
      <c r="C697" s="1166"/>
      <c r="D697" s="1174"/>
      <c r="E697" s="1175"/>
      <c r="F697" s="1176"/>
      <c r="G697" s="1165"/>
      <c r="H697" s="1166"/>
      <c r="I697" s="1166"/>
      <c r="J697" s="1167"/>
      <c r="K697" s="1167"/>
      <c r="L697" s="1167"/>
      <c r="M697" s="1167"/>
      <c r="N697" s="1167"/>
      <c r="O697" s="1167"/>
      <c r="P697" s="1167"/>
      <c r="Q697" s="1167"/>
      <c r="R697" s="1168"/>
      <c r="S697" s="1168"/>
      <c r="T697" s="1169"/>
      <c r="U697" s="1166"/>
      <c r="V697" s="1168"/>
      <c r="W697" s="1168"/>
      <c r="X697" s="1166"/>
      <c r="Y697" s="1170"/>
      <c r="Z697" s="1171"/>
      <c r="AA697" s="1171"/>
      <c r="AB697" s="1171"/>
      <c r="AC697" s="1171"/>
      <c r="AD697" s="1171"/>
      <c r="AE697" s="1171"/>
      <c r="AF697" s="1172"/>
      <c r="AG697" s="1172"/>
      <c r="AH697" s="1173"/>
      <c r="AI697" s="1172"/>
      <c r="AJ697" s="456"/>
      <c r="AL697" s="1418">
        <f t="shared" si="11"/>
        <v>0</v>
      </c>
    </row>
    <row r="698" spans="2:38">
      <c r="B698" s="1166"/>
      <c r="C698" s="1166"/>
      <c r="D698" s="1174"/>
      <c r="E698" s="1175"/>
      <c r="F698" s="1176"/>
      <c r="G698" s="1165"/>
      <c r="H698" s="1166"/>
      <c r="I698" s="1166"/>
      <c r="J698" s="1167"/>
      <c r="K698" s="1167"/>
      <c r="L698" s="1167"/>
      <c r="M698" s="1167"/>
      <c r="N698" s="1167"/>
      <c r="O698" s="1167"/>
      <c r="P698" s="1167"/>
      <c r="Q698" s="1167"/>
      <c r="R698" s="1168"/>
      <c r="S698" s="1168"/>
      <c r="T698" s="1169"/>
      <c r="U698" s="1166"/>
      <c r="V698" s="1168"/>
      <c r="W698" s="1168"/>
      <c r="X698" s="1166"/>
      <c r="Y698" s="1170"/>
      <c r="Z698" s="1171"/>
      <c r="AA698" s="1171"/>
      <c r="AB698" s="1171"/>
      <c r="AC698" s="1171"/>
      <c r="AD698" s="1171"/>
      <c r="AE698" s="1171"/>
      <c r="AF698" s="1172"/>
      <c r="AG698" s="1172"/>
      <c r="AH698" s="1173"/>
      <c r="AI698" s="1172"/>
      <c r="AJ698" s="456"/>
      <c r="AL698" s="1418">
        <f t="shared" si="11"/>
        <v>0</v>
      </c>
    </row>
    <row r="699" spans="2:38">
      <c r="B699" s="1166"/>
      <c r="C699" s="1166"/>
      <c r="D699" s="1174"/>
      <c r="E699" s="1175"/>
      <c r="F699" s="1176"/>
      <c r="G699" s="1165"/>
      <c r="H699" s="1166"/>
      <c r="I699" s="1166"/>
      <c r="J699" s="1167"/>
      <c r="K699" s="1167"/>
      <c r="L699" s="1167"/>
      <c r="M699" s="1167"/>
      <c r="N699" s="1167"/>
      <c r="O699" s="1167"/>
      <c r="P699" s="1167"/>
      <c r="Q699" s="1167"/>
      <c r="R699" s="1168"/>
      <c r="S699" s="1168"/>
      <c r="T699" s="1169"/>
      <c r="U699" s="1166"/>
      <c r="V699" s="1168"/>
      <c r="W699" s="1168"/>
      <c r="X699" s="1166"/>
      <c r="Y699" s="1170"/>
      <c r="Z699" s="1171"/>
      <c r="AA699" s="1171"/>
      <c r="AB699" s="1171"/>
      <c r="AC699" s="1171"/>
      <c r="AD699" s="1171"/>
      <c r="AE699" s="1171"/>
      <c r="AF699" s="1172"/>
      <c r="AG699" s="1172"/>
      <c r="AH699" s="1173"/>
      <c r="AI699" s="1172"/>
      <c r="AJ699" s="456"/>
      <c r="AL699" s="1418">
        <f t="shared" si="11"/>
        <v>0</v>
      </c>
    </row>
    <row r="700" spans="2:38">
      <c r="B700" s="1166"/>
      <c r="C700" s="1166"/>
      <c r="D700" s="1174"/>
      <c r="E700" s="1175"/>
      <c r="F700" s="1176"/>
      <c r="G700" s="1165"/>
      <c r="H700" s="1166"/>
      <c r="I700" s="1166"/>
      <c r="J700" s="1167"/>
      <c r="K700" s="1167"/>
      <c r="L700" s="1167"/>
      <c r="M700" s="1167"/>
      <c r="N700" s="1167"/>
      <c r="O700" s="1167"/>
      <c r="P700" s="1167"/>
      <c r="Q700" s="1167"/>
      <c r="R700" s="1168"/>
      <c r="S700" s="1168"/>
      <c r="T700" s="1169"/>
      <c r="U700" s="1166"/>
      <c r="V700" s="1168"/>
      <c r="W700" s="1168"/>
      <c r="X700" s="1166"/>
      <c r="Y700" s="1170"/>
      <c r="Z700" s="1171"/>
      <c r="AA700" s="1171"/>
      <c r="AB700" s="1171"/>
      <c r="AC700" s="1171"/>
      <c r="AD700" s="1171"/>
      <c r="AE700" s="1171"/>
      <c r="AF700" s="1172"/>
      <c r="AG700" s="1172"/>
      <c r="AH700" s="1173"/>
      <c r="AI700" s="1172"/>
      <c r="AJ700" s="456"/>
      <c r="AL700" s="1418">
        <f t="shared" si="11"/>
        <v>0</v>
      </c>
    </row>
    <row r="701" spans="2:38">
      <c r="B701" s="1166"/>
      <c r="C701" s="1166"/>
      <c r="D701" s="1174"/>
      <c r="E701" s="1175"/>
      <c r="F701" s="1176"/>
      <c r="G701" s="1165"/>
      <c r="H701" s="1166"/>
      <c r="I701" s="1166"/>
      <c r="J701" s="1167"/>
      <c r="K701" s="1167"/>
      <c r="L701" s="1167"/>
      <c r="M701" s="1167"/>
      <c r="N701" s="1167"/>
      <c r="O701" s="1167"/>
      <c r="P701" s="1167"/>
      <c r="Q701" s="1167"/>
      <c r="R701" s="1168"/>
      <c r="S701" s="1168"/>
      <c r="T701" s="1169"/>
      <c r="U701" s="1166"/>
      <c r="V701" s="1168"/>
      <c r="W701" s="1168"/>
      <c r="X701" s="1166"/>
      <c r="Y701" s="1170"/>
      <c r="Z701" s="1171"/>
      <c r="AA701" s="1171"/>
      <c r="AB701" s="1171"/>
      <c r="AC701" s="1171"/>
      <c r="AD701" s="1171"/>
      <c r="AE701" s="1171"/>
      <c r="AF701" s="1172"/>
      <c r="AG701" s="1172"/>
      <c r="AH701" s="1173"/>
      <c r="AI701" s="1172"/>
      <c r="AJ701" s="456"/>
      <c r="AL701" s="1418">
        <f t="shared" si="11"/>
        <v>0</v>
      </c>
    </row>
    <row r="702" spans="2:38">
      <c r="B702" s="1166"/>
      <c r="C702" s="1166"/>
      <c r="D702" s="1174"/>
      <c r="E702" s="1175"/>
      <c r="F702" s="1176"/>
      <c r="G702" s="1165"/>
      <c r="H702" s="1166"/>
      <c r="I702" s="1166"/>
      <c r="J702" s="1167"/>
      <c r="K702" s="1167"/>
      <c r="L702" s="1167"/>
      <c r="M702" s="1167"/>
      <c r="N702" s="1167"/>
      <c r="O702" s="1167"/>
      <c r="P702" s="1167"/>
      <c r="Q702" s="1167"/>
      <c r="R702" s="1168"/>
      <c r="S702" s="1168"/>
      <c r="T702" s="1169"/>
      <c r="U702" s="1166"/>
      <c r="V702" s="1168"/>
      <c r="W702" s="1168"/>
      <c r="X702" s="1166"/>
      <c r="Y702" s="1170"/>
      <c r="Z702" s="1171"/>
      <c r="AA702" s="1171"/>
      <c r="AB702" s="1171"/>
      <c r="AC702" s="1171"/>
      <c r="AD702" s="1171"/>
      <c r="AE702" s="1171"/>
      <c r="AF702" s="1172"/>
      <c r="AG702" s="1172"/>
      <c r="AH702" s="1173"/>
      <c r="AI702" s="1172"/>
      <c r="AJ702" s="456"/>
      <c r="AL702" s="1418">
        <f t="shared" si="11"/>
        <v>0</v>
      </c>
    </row>
    <row r="703" spans="2:38">
      <c r="B703" s="1166"/>
      <c r="C703" s="1166"/>
      <c r="D703" s="1174"/>
      <c r="E703" s="1175"/>
      <c r="F703" s="1176"/>
      <c r="G703" s="1165"/>
      <c r="H703" s="1166"/>
      <c r="I703" s="1166"/>
      <c r="J703" s="1167"/>
      <c r="K703" s="1167"/>
      <c r="L703" s="1167"/>
      <c r="M703" s="1167"/>
      <c r="N703" s="1167"/>
      <c r="O703" s="1167"/>
      <c r="P703" s="1167"/>
      <c r="Q703" s="1167"/>
      <c r="R703" s="1168"/>
      <c r="S703" s="1168"/>
      <c r="T703" s="1169"/>
      <c r="U703" s="1166"/>
      <c r="V703" s="1168"/>
      <c r="W703" s="1168"/>
      <c r="X703" s="1166"/>
      <c r="Y703" s="1170"/>
      <c r="Z703" s="1171"/>
      <c r="AA703" s="1171"/>
      <c r="AB703" s="1171"/>
      <c r="AC703" s="1171"/>
      <c r="AD703" s="1171"/>
      <c r="AE703" s="1171"/>
      <c r="AF703" s="1172"/>
      <c r="AG703" s="1172"/>
      <c r="AH703" s="1173"/>
      <c r="AI703" s="1172"/>
      <c r="AJ703" s="456"/>
      <c r="AL703" s="1418">
        <f t="shared" si="11"/>
        <v>0</v>
      </c>
    </row>
    <row r="704" spans="2:38">
      <c r="B704" s="1166"/>
      <c r="C704" s="1166"/>
      <c r="D704" s="1174"/>
      <c r="E704" s="1175"/>
      <c r="F704" s="1176"/>
      <c r="G704" s="1165"/>
      <c r="H704" s="1166"/>
      <c r="I704" s="1166"/>
      <c r="J704" s="1167"/>
      <c r="K704" s="1167"/>
      <c r="L704" s="1167"/>
      <c r="M704" s="1167"/>
      <c r="N704" s="1167"/>
      <c r="O704" s="1167"/>
      <c r="P704" s="1167"/>
      <c r="Q704" s="1167"/>
      <c r="R704" s="1168"/>
      <c r="S704" s="1168"/>
      <c r="T704" s="1169"/>
      <c r="U704" s="1166"/>
      <c r="V704" s="1168"/>
      <c r="W704" s="1168"/>
      <c r="X704" s="1166"/>
      <c r="Y704" s="1170"/>
      <c r="Z704" s="1171"/>
      <c r="AA704" s="1171"/>
      <c r="AB704" s="1171"/>
      <c r="AC704" s="1171"/>
      <c r="AD704" s="1171"/>
      <c r="AE704" s="1171"/>
      <c r="AF704" s="1172"/>
      <c r="AG704" s="1172"/>
      <c r="AH704" s="1173"/>
      <c r="AI704" s="1172"/>
      <c r="AJ704" s="456"/>
      <c r="AL704" s="1418">
        <f t="shared" si="11"/>
        <v>0</v>
      </c>
    </row>
    <row r="705" spans="2:38">
      <c r="B705" s="1166"/>
      <c r="C705" s="1166"/>
      <c r="D705" s="1174"/>
      <c r="E705" s="1175"/>
      <c r="F705" s="1176"/>
      <c r="G705" s="1165"/>
      <c r="H705" s="1166"/>
      <c r="I705" s="1166"/>
      <c r="J705" s="1167"/>
      <c r="K705" s="1167"/>
      <c r="L705" s="1167"/>
      <c r="M705" s="1167"/>
      <c r="N705" s="1167"/>
      <c r="O705" s="1167"/>
      <c r="P705" s="1167"/>
      <c r="Q705" s="1167"/>
      <c r="R705" s="1168"/>
      <c r="S705" s="1168"/>
      <c r="T705" s="1169"/>
      <c r="U705" s="1166"/>
      <c r="V705" s="1168"/>
      <c r="W705" s="1168"/>
      <c r="X705" s="1166"/>
      <c r="Y705" s="1170"/>
      <c r="Z705" s="1171"/>
      <c r="AA705" s="1171"/>
      <c r="AB705" s="1171"/>
      <c r="AC705" s="1171"/>
      <c r="AD705" s="1171"/>
      <c r="AE705" s="1171"/>
      <c r="AF705" s="1172"/>
      <c r="AG705" s="1172"/>
      <c r="AH705" s="1173"/>
      <c r="AI705" s="1172"/>
      <c r="AJ705" s="456"/>
      <c r="AL705" s="1418">
        <f t="shared" si="11"/>
        <v>0</v>
      </c>
    </row>
    <row r="706" spans="2:38">
      <c r="B706" s="1166"/>
      <c r="C706" s="1166"/>
      <c r="D706" s="1174"/>
      <c r="E706" s="1175"/>
      <c r="F706" s="1176"/>
      <c r="G706" s="1165"/>
      <c r="H706" s="1166"/>
      <c r="I706" s="1166"/>
      <c r="J706" s="1167"/>
      <c r="K706" s="1167"/>
      <c r="L706" s="1167"/>
      <c r="M706" s="1167"/>
      <c r="N706" s="1167"/>
      <c r="O706" s="1167"/>
      <c r="P706" s="1167"/>
      <c r="Q706" s="1167"/>
      <c r="R706" s="1168"/>
      <c r="S706" s="1168"/>
      <c r="T706" s="1169"/>
      <c r="U706" s="1166"/>
      <c r="V706" s="1168"/>
      <c r="W706" s="1168"/>
      <c r="X706" s="1166"/>
      <c r="Y706" s="1170"/>
      <c r="Z706" s="1171"/>
      <c r="AA706" s="1171"/>
      <c r="AB706" s="1171"/>
      <c r="AC706" s="1171"/>
      <c r="AD706" s="1171"/>
      <c r="AE706" s="1171"/>
      <c r="AF706" s="1172"/>
      <c r="AG706" s="1172"/>
      <c r="AH706" s="1173"/>
      <c r="AI706" s="1172"/>
      <c r="AJ706" s="456"/>
      <c r="AL706" s="1418">
        <f t="shared" si="11"/>
        <v>0</v>
      </c>
    </row>
    <row r="707" spans="2:38">
      <c r="B707" s="1166"/>
      <c r="C707" s="1166"/>
      <c r="D707" s="1174"/>
      <c r="E707" s="1175"/>
      <c r="F707" s="1176"/>
      <c r="G707" s="1165"/>
      <c r="H707" s="1166"/>
      <c r="I707" s="1166"/>
      <c r="J707" s="1167"/>
      <c r="K707" s="1167"/>
      <c r="L707" s="1167"/>
      <c r="M707" s="1167"/>
      <c r="N707" s="1167"/>
      <c r="O707" s="1167"/>
      <c r="P707" s="1167"/>
      <c r="Q707" s="1167"/>
      <c r="R707" s="1168"/>
      <c r="S707" s="1168"/>
      <c r="T707" s="1169"/>
      <c r="U707" s="1166"/>
      <c r="V707" s="1168"/>
      <c r="W707" s="1168"/>
      <c r="X707" s="1166"/>
      <c r="Y707" s="1170"/>
      <c r="Z707" s="1171"/>
      <c r="AA707" s="1171"/>
      <c r="AB707" s="1171"/>
      <c r="AC707" s="1171"/>
      <c r="AD707" s="1171"/>
      <c r="AE707" s="1171"/>
      <c r="AF707" s="1172"/>
      <c r="AG707" s="1172"/>
      <c r="AH707" s="1173"/>
      <c r="AI707" s="1172"/>
      <c r="AJ707" s="456"/>
      <c r="AL707" s="1418">
        <f t="shared" si="11"/>
        <v>0</v>
      </c>
    </row>
    <row r="708" spans="2:38">
      <c r="B708" s="1166"/>
      <c r="C708" s="1166"/>
      <c r="D708" s="1174"/>
      <c r="E708" s="1175"/>
      <c r="F708" s="1176"/>
      <c r="G708" s="1165"/>
      <c r="H708" s="1166"/>
      <c r="I708" s="1166"/>
      <c r="J708" s="1167"/>
      <c r="K708" s="1167"/>
      <c r="L708" s="1167"/>
      <c r="M708" s="1167"/>
      <c r="N708" s="1167"/>
      <c r="O708" s="1167"/>
      <c r="P708" s="1167"/>
      <c r="Q708" s="1167"/>
      <c r="R708" s="1168"/>
      <c r="S708" s="1168"/>
      <c r="T708" s="1169"/>
      <c r="U708" s="1166"/>
      <c r="V708" s="1168"/>
      <c r="W708" s="1168"/>
      <c r="X708" s="1166"/>
      <c r="Y708" s="1170"/>
      <c r="Z708" s="1171"/>
      <c r="AA708" s="1171"/>
      <c r="AB708" s="1171"/>
      <c r="AC708" s="1171"/>
      <c r="AD708" s="1171"/>
      <c r="AE708" s="1171"/>
      <c r="AF708" s="1172"/>
      <c r="AG708" s="1172"/>
      <c r="AH708" s="1173"/>
      <c r="AI708" s="1172"/>
      <c r="AJ708" s="456"/>
      <c r="AL708" s="1418">
        <f t="shared" si="11"/>
        <v>0</v>
      </c>
    </row>
    <row r="709" spans="2:38">
      <c r="B709" s="1166"/>
      <c r="C709" s="1166"/>
      <c r="D709" s="1174"/>
      <c r="E709" s="1175"/>
      <c r="F709" s="1176"/>
      <c r="G709" s="1165"/>
      <c r="H709" s="1166"/>
      <c r="I709" s="1166"/>
      <c r="J709" s="1167"/>
      <c r="K709" s="1167"/>
      <c r="L709" s="1167"/>
      <c r="M709" s="1167"/>
      <c r="N709" s="1167"/>
      <c r="O709" s="1167"/>
      <c r="P709" s="1167"/>
      <c r="Q709" s="1167"/>
      <c r="R709" s="1168"/>
      <c r="S709" s="1168"/>
      <c r="T709" s="1169"/>
      <c r="U709" s="1166"/>
      <c r="V709" s="1168"/>
      <c r="W709" s="1168"/>
      <c r="X709" s="1166"/>
      <c r="Y709" s="1170"/>
      <c r="Z709" s="1171"/>
      <c r="AA709" s="1171"/>
      <c r="AB709" s="1171"/>
      <c r="AC709" s="1171"/>
      <c r="AD709" s="1171"/>
      <c r="AE709" s="1171"/>
      <c r="AF709" s="1172"/>
      <c r="AG709" s="1172"/>
      <c r="AH709" s="1173"/>
      <c r="AI709" s="1172"/>
      <c r="AJ709" s="456"/>
      <c r="AL709" s="1418">
        <f t="shared" si="11"/>
        <v>0</v>
      </c>
    </row>
    <row r="710" spans="2:38">
      <c r="B710" s="1166"/>
      <c r="C710" s="1166"/>
      <c r="D710" s="1174"/>
      <c r="E710" s="1175"/>
      <c r="F710" s="1176"/>
      <c r="G710" s="1165"/>
      <c r="H710" s="1166"/>
      <c r="I710" s="1166"/>
      <c r="J710" s="1167"/>
      <c r="K710" s="1167"/>
      <c r="L710" s="1167"/>
      <c r="M710" s="1167"/>
      <c r="N710" s="1167"/>
      <c r="O710" s="1167"/>
      <c r="P710" s="1167"/>
      <c r="Q710" s="1167"/>
      <c r="R710" s="1168"/>
      <c r="S710" s="1168"/>
      <c r="T710" s="1169"/>
      <c r="U710" s="1166"/>
      <c r="V710" s="1168"/>
      <c r="W710" s="1168"/>
      <c r="X710" s="1166"/>
      <c r="Y710" s="1170"/>
      <c r="Z710" s="1171"/>
      <c r="AA710" s="1171"/>
      <c r="AB710" s="1171"/>
      <c r="AC710" s="1171"/>
      <c r="AD710" s="1171"/>
      <c r="AE710" s="1171"/>
      <c r="AF710" s="1172"/>
      <c r="AG710" s="1172"/>
      <c r="AH710" s="1173"/>
      <c r="AI710" s="1172"/>
      <c r="AJ710" s="456"/>
      <c r="AL710" s="1418">
        <f t="shared" ref="AL710:AL773" si="12">IF(K710&gt;1,K710,J710)</f>
        <v>0</v>
      </c>
    </row>
    <row r="711" spans="2:38">
      <c r="B711" s="1166"/>
      <c r="C711" s="1166"/>
      <c r="D711" s="1174"/>
      <c r="E711" s="1175"/>
      <c r="F711" s="1176"/>
      <c r="G711" s="1165"/>
      <c r="H711" s="1166"/>
      <c r="I711" s="1166"/>
      <c r="J711" s="1167"/>
      <c r="K711" s="1167"/>
      <c r="L711" s="1167"/>
      <c r="M711" s="1167"/>
      <c r="N711" s="1167"/>
      <c r="O711" s="1167"/>
      <c r="P711" s="1167"/>
      <c r="Q711" s="1167"/>
      <c r="R711" s="1168"/>
      <c r="S711" s="1168"/>
      <c r="T711" s="1169"/>
      <c r="U711" s="1166"/>
      <c r="V711" s="1168"/>
      <c r="W711" s="1168"/>
      <c r="X711" s="1166"/>
      <c r="Y711" s="1170"/>
      <c r="Z711" s="1171"/>
      <c r="AA711" s="1171"/>
      <c r="AB711" s="1171"/>
      <c r="AC711" s="1171"/>
      <c r="AD711" s="1171"/>
      <c r="AE711" s="1171"/>
      <c r="AF711" s="1172"/>
      <c r="AG711" s="1172"/>
      <c r="AH711" s="1173"/>
      <c r="AI711" s="1172"/>
      <c r="AJ711" s="456"/>
      <c r="AL711" s="1418">
        <f t="shared" si="12"/>
        <v>0</v>
      </c>
    </row>
    <row r="712" spans="2:38">
      <c r="B712" s="1166"/>
      <c r="C712" s="1166"/>
      <c r="D712" s="1174"/>
      <c r="E712" s="1175"/>
      <c r="F712" s="1176"/>
      <c r="G712" s="1165"/>
      <c r="H712" s="1166"/>
      <c r="I712" s="1166"/>
      <c r="J712" s="1167"/>
      <c r="K712" s="1167"/>
      <c r="L712" s="1167"/>
      <c r="M712" s="1167"/>
      <c r="N712" s="1167"/>
      <c r="O712" s="1167"/>
      <c r="P712" s="1167"/>
      <c r="Q712" s="1167"/>
      <c r="R712" s="1168"/>
      <c r="S712" s="1168"/>
      <c r="T712" s="1169"/>
      <c r="U712" s="1166"/>
      <c r="V712" s="1168"/>
      <c r="W712" s="1168"/>
      <c r="X712" s="1166"/>
      <c r="Y712" s="1170"/>
      <c r="Z712" s="1171"/>
      <c r="AA712" s="1171"/>
      <c r="AB712" s="1171"/>
      <c r="AC712" s="1171"/>
      <c r="AD712" s="1171"/>
      <c r="AE712" s="1171"/>
      <c r="AF712" s="1172"/>
      <c r="AG712" s="1172"/>
      <c r="AH712" s="1173"/>
      <c r="AI712" s="1172"/>
      <c r="AJ712" s="456"/>
      <c r="AL712" s="1418">
        <f t="shared" si="12"/>
        <v>0</v>
      </c>
    </row>
    <row r="713" spans="2:38">
      <c r="B713" s="1166"/>
      <c r="C713" s="1166"/>
      <c r="D713" s="1174"/>
      <c r="E713" s="1175"/>
      <c r="F713" s="1176"/>
      <c r="G713" s="1165"/>
      <c r="H713" s="1166"/>
      <c r="I713" s="1166"/>
      <c r="J713" s="1167"/>
      <c r="K713" s="1167"/>
      <c r="L713" s="1167"/>
      <c r="M713" s="1167"/>
      <c r="N713" s="1167"/>
      <c r="O713" s="1167"/>
      <c r="P713" s="1167"/>
      <c r="Q713" s="1167"/>
      <c r="R713" s="1168"/>
      <c r="S713" s="1168"/>
      <c r="T713" s="1169"/>
      <c r="U713" s="1166"/>
      <c r="V713" s="1168"/>
      <c r="W713" s="1168"/>
      <c r="X713" s="1166"/>
      <c r="Y713" s="1170"/>
      <c r="Z713" s="1171"/>
      <c r="AA713" s="1171"/>
      <c r="AB713" s="1171"/>
      <c r="AC713" s="1171"/>
      <c r="AD713" s="1171"/>
      <c r="AE713" s="1171"/>
      <c r="AF713" s="1172"/>
      <c r="AG713" s="1172"/>
      <c r="AH713" s="1173"/>
      <c r="AI713" s="1172"/>
      <c r="AJ713" s="456"/>
      <c r="AL713" s="1418">
        <f t="shared" si="12"/>
        <v>0</v>
      </c>
    </row>
    <row r="714" spans="2:38">
      <c r="B714" s="1166"/>
      <c r="C714" s="1166"/>
      <c r="D714" s="1174"/>
      <c r="E714" s="1175"/>
      <c r="F714" s="1176"/>
      <c r="G714" s="1165"/>
      <c r="H714" s="1166"/>
      <c r="I714" s="1166"/>
      <c r="J714" s="1167"/>
      <c r="K714" s="1167"/>
      <c r="L714" s="1167"/>
      <c r="M714" s="1167"/>
      <c r="N714" s="1167"/>
      <c r="O714" s="1167"/>
      <c r="P714" s="1167"/>
      <c r="Q714" s="1167"/>
      <c r="R714" s="1168"/>
      <c r="S714" s="1168"/>
      <c r="T714" s="1169"/>
      <c r="U714" s="1166"/>
      <c r="V714" s="1168"/>
      <c r="W714" s="1168"/>
      <c r="X714" s="1166"/>
      <c r="Y714" s="1170"/>
      <c r="Z714" s="1171"/>
      <c r="AA714" s="1171"/>
      <c r="AB714" s="1171"/>
      <c r="AC714" s="1171"/>
      <c r="AD714" s="1171"/>
      <c r="AE714" s="1171"/>
      <c r="AF714" s="1172"/>
      <c r="AG714" s="1172"/>
      <c r="AH714" s="1173"/>
      <c r="AI714" s="1172"/>
      <c r="AJ714" s="456"/>
      <c r="AL714" s="1418">
        <f t="shared" si="12"/>
        <v>0</v>
      </c>
    </row>
    <row r="715" spans="2:38">
      <c r="B715" s="1166"/>
      <c r="C715" s="1166"/>
      <c r="D715" s="1174"/>
      <c r="E715" s="1175"/>
      <c r="F715" s="1176"/>
      <c r="G715" s="1165"/>
      <c r="H715" s="1166"/>
      <c r="I715" s="1166"/>
      <c r="J715" s="1167"/>
      <c r="K715" s="1167"/>
      <c r="L715" s="1167"/>
      <c r="M715" s="1167"/>
      <c r="N715" s="1167"/>
      <c r="O715" s="1167"/>
      <c r="P715" s="1167"/>
      <c r="Q715" s="1167"/>
      <c r="R715" s="1168"/>
      <c r="S715" s="1168"/>
      <c r="T715" s="1169"/>
      <c r="U715" s="1166"/>
      <c r="V715" s="1168"/>
      <c r="W715" s="1168"/>
      <c r="X715" s="1166"/>
      <c r="Y715" s="1170"/>
      <c r="Z715" s="1171"/>
      <c r="AA715" s="1171"/>
      <c r="AB715" s="1171"/>
      <c r="AC715" s="1171"/>
      <c r="AD715" s="1171"/>
      <c r="AE715" s="1171"/>
      <c r="AF715" s="1172"/>
      <c r="AG715" s="1172"/>
      <c r="AH715" s="1173"/>
      <c r="AI715" s="1172"/>
      <c r="AJ715" s="456"/>
      <c r="AL715" s="1418">
        <f t="shared" si="12"/>
        <v>0</v>
      </c>
    </row>
    <row r="716" spans="2:38">
      <c r="B716" s="1166"/>
      <c r="C716" s="1166"/>
      <c r="D716" s="1174"/>
      <c r="E716" s="1175"/>
      <c r="F716" s="1176"/>
      <c r="G716" s="1165"/>
      <c r="H716" s="1166"/>
      <c r="I716" s="1166"/>
      <c r="J716" s="1167"/>
      <c r="K716" s="1167"/>
      <c r="L716" s="1167"/>
      <c r="M716" s="1167"/>
      <c r="N716" s="1167"/>
      <c r="O716" s="1167"/>
      <c r="P716" s="1167"/>
      <c r="Q716" s="1167"/>
      <c r="R716" s="1168"/>
      <c r="S716" s="1168"/>
      <c r="T716" s="1169"/>
      <c r="U716" s="1166"/>
      <c r="V716" s="1168"/>
      <c r="W716" s="1168"/>
      <c r="X716" s="1166"/>
      <c r="Y716" s="1170"/>
      <c r="Z716" s="1171"/>
      <c r="AA716" s="1171"/>
      <c r="AB716" s="1171"/>
      <c r="AC716" s="1171"/>
      <c r="AD716" s="1171"/>
      <c r="AE716" s="1171"/>
      <c r="AF716" s="1172"/>
      <c r="AG716" s="1172"/>
      <c r="AH716" s="1173"/>
      <c r="AI716" s="1172"/>
      <c r="AJ716" s="456"/>
      <c r="AL716" s="1418">
        <f t="shared" si="12"/>
        <v>0</v>
      </c>
    </row>
    <row r="717" spans="2:38">
      <c r="B717" s="1166"/>
      <c r="C717" s="1166"/>
      <c r="D717" s="1174"/>
      <c r="E717" s="1175"/>
      <c r="F717" s="1176"/>
      <c r="G717" s="1165"/>
      <c r="H717" s="1166"/>
      <c r="I717" s="1166"/>
      <c r="J717" s="1167"/>
      <c r="K717" s="1167"/>
      <c r="L717" s="1167"/>
      <c r="M717" s="1167"/>
      <c r="N717" s="1167"/>
      <c r="O717" s="1167"/>
      <c r="P717" s="1167"/>
      <c r="Q717" s="1167"/>
      <c r="R717" s="1168"/>
      <c r="S717" s="1168"/>
      <c r="T717" s="1169"/>
      <c r="U717" s="1166"/>
      <c r="V717" s="1168"/>
      <c r="W717" s="1168"/>
      <c r="X717" s="1166"/>
      <c r="Y717" s="1170"/>
      <c r="Z717" s="1171"/>
      <c r="AA717" s="1171"/>
      <c r="AB717" s="1171"/>
      <c r="AC717" s="1171"/>
      <c r="AD717" s="1171"/>
      <c r="AE717" s="1171"/>
      <c r="AF717" s="1172"/>
      <c r="AG717" s="1172"/>
      <c r="AH717" s="1173"/>
      <c r="AI717" s="1172"/>
      <c r="AJ717" s="456"/>
      <c r="AL717" s="1418">
        <f t="shared" si="12"/>
        <v>0</v>
      </c>
    </row>
    <row r="718" spans="2:38">
      <c r="B718" s="1166"/>
      <c r="C718" s="1166"/>
      <c r="D718" s="1174"/>
      <c r="E718" s="1175"/>
      <c r="F718" s="1176"/>
      <c r="G718" s="1165"/>
      <c r="H718" s="1166"/>
      <c r="I718" s="1166"/>
      <c r="J718" s="1167"/>
      <c r="K718" s="1167"/>
      <c r="L718" s="1167"/>
      <c r="M718" s="1167"/>
      <c r="N718" s="1167"/>
      <c r="O718" s="1167"/>
      <c r="P718" s="1167"/>
      <c r="Q718" s="1167"/>
      <c r="R718" s="1168"/>
      <c r="S718" s="1168"/>
      <c r="T718" s="1169"/>
      <c r="U718" s="1166"/>
      <c r="V718" s="1168"/>
      <c r="W718" s="1168"/>
      <c r="X718" s="1166"/>
      <c r="Y718" s="1170"/>
      <c r="Z718" s="1171"/>
      <c r="AA718" s="1171"/>
      <c r="AB718" s="1171"/>
      <c r="AC718" s="1171"/>
      <c r="AD718" s="1171"/>
      <c r="AE718" s="1171"/>
      <c r="AF718" s="1172"/>
      <c r="AG718" s="1172"/>
      <c r="AH718" s="1173"/>
      <c r="AI718" s="1172"/>
      <c r="AJ718" s="456"/>
      <c r="AL718" s="1418">
        <f t="shared" si="12"/>
        <v>0</v>
      </c>
    </row>
    <row r="719" spans="2:38">
      <c r="B719" s="1166"/>
      <c r="C719" s="1166"/>
      <c r="D719" s="1174"/>
      <c r="E719" s="1175"/>
      <c r="F719" s="1176"/>
      <c r="G719" s="1165"/>
      <c r="H719" s="1166"/>
      <c r="I719" s="1166"/>
      <c r="J719" s="1167"/>
      <c r="K719" s="1167"/>
      <c r="L719" s="1167"/>
      <c r="M719" s="1167"/>
      <c r="N719" s="1167"/>
      <c r="O719" s="1167"/>
      <c r="P719" s="1167"/>
      <c r="Q719" s="1167"/>
      <c r="R719" s="1168"/>
      <c r="S719" s="1168"/>
      <c r="T719" s="1169"/>
      <c r="U719" s="1166"/>
      <c r="V719" s="1168"/>
      <c r="W719" s="1168"/>
      <c r="X719" s="1166"/>
      <c r="Y719" s="1170"/>
      <c r="Z719" s="1171"/>
      <c r="AA719" s="1171"/>
      <c r="AB719" s="1171"/>
      <c r="AC719" s="1171"/>
      <c r="AD719" s="1171"/>
      <c r="AE719" s="1171"/>
      <c r="AF719" s="1172"/>
      <c r="AG719" s="1172"/>
      <c r="AH719" s="1173"/>
      <c r="AI719" s="1172"/>
      <c r="AJ719" s="456"/>
      <c r="AL719" s="1418">
        <f t="shared" si="12"/>
        <v>0</v>
      </c>
    </row>
    <row r="720" spans="2:38">
      <c r="B720" s="1166"/>
      <c r="C720" s="1166"/>
      <c r="D720" s="1174"/>
      <c r="E720" s="1175"/>
      <c r="F720" s="1176"/>
      <c r="G720" s="1165"/>
      <c r="H720" s="1166"/>
      <c r="I720" s="1166"/>
      <c r="J720" s="1167"/>
      <c r="K720" s="1167"/>
      <c r="L720" s="1167"/>
      <c r="M720" s="1167"/>
      <c r="N720" s="1167"/>
      <c r="O720" s="1167"/>
      <c r="P720" s="1167"/>
      <c r="Q720" s="1167"/>
      <c r="R720" s="1168"/>
      <c r="S720" s="1168"/>
      <c r="T720" s="1169"/>
      <c r="U720" s="1166"/>
      <c r="V720" s="1168"/>
      <c r="W720" s="1168"/>
      <c r="X720" s="1166"/>
      <c r="Y720" s="1170"/>
      <c r="Z720" s="1171"/>
      <c r="AA720" s="1171"/>
      <c r="AB720" s="1171"/>
      <c r="AC720" s="1171"/>
      <c r="AD720" s="1171"/>
      <c r="AE720" s="1171"/>
      <c r="AF720" s="1172"/>
      <c r="AG720" s="1172"/>
      <c r="AH720" s="1173"/>
      <c r="AI720" s="1172"/>
      <c r="AJ720" s="456"/>
      <c r="AL720" s="1418">
        <f t="shared" si="12"/>
        <v>0</v>
      </c>
    </row>
    <row r="721" spans="2:38">
      <c r="B721" s="1166"/>
      <c r="C721" s="1166"/>
      <c r="D721" s="1174"/>
      <c r="E721" s="1175"/>
      <c r="F721" s="1176"/>
      <c r="G721" s="1165"/>
      <c r="H721" s="1166"/>
      <c r="I721" s="1166"/>
      <c r="J721" s="1167"/>
      <c r="K721" s="1167"/>
      <c r="L721" s="1167"/>
      <c r="M721" s="1167"/>
      <c r="N721" s="1167"/>
      <c r="O721" s="1167"/>
      <c r="P721" s="1167"/>
      <c r="Q721" s="1167"/>
      <c r="R721" s="1168"/>
      <c r="S721" s="1168"/>
      <c r="T721" s="1169"/>
      <c r="U721" s="1166"/>
      <c r="V721" s="1168"/>
      <c r="W721" s="1168"/>
      <c r="X721" s="1166"/>
      <c r="Y721" s="1170"/>
      <c r="Z721" s="1171"/>
      <c r="AA721" s="1171"/>
      <c r="AB721" s="1171"/>
      <c r="AC721" s="1171"/>
      <c r="AD721" s="1171"/>
      <c r="AE721" s="1171"/>
      <c r="AF721" s="1172"/>
      <c r="AG721" s="1172"/>
      <c r="AH721" s="1173"/>
      <c r="AI721" s="1172"/>
      <c r="AJ721" s="456"/>
      <c r="AL721" s="1418">
        <f t="shared" si="12"/>
        <v>0</v>
      </c>
    </row>
    <row r="722" spans="2:38">
      <c r="B722" s="1166"/>
      <c r="C722" s="1166"/>
      <c r="D722" s="1174"/>
      <c r="E722" s="1175"/>
      <c r="F722" s="1176"/>
      <c r="G722" s="1165"/>
      <c r="H722" s="1166"/>
      <c r="I722" s="1166"/>
      <c r="J722" s="1167"/>
      <c r="K722" s="1167"/>
      <c r="L722" s="1167"/>
      <c r="M722" s="1167"/>
      <c r="N722" s="1167"/>
      <c r="O722" s="1167"/>
      <c r="P722" s="1167"/>
      <c r="Q722" s="1167"/>
      <c r="R722" s="1168"/>
      <c r="S722" s="1168"/>
      <c r="T722" s="1169"/>
      <c r="U722" s="1166"/>
      <c r="V722" s="1168"/>
      <c r="W722" s="1168"/>
      <c r="X722" s="1166"/>
      <c r="Y722" s="1170"/>
      <c r="Z722" s="1171"/>
      <c r="AA722" s="1171"/>
      <c r="AB722" s="1171"/>
      <c r="AC722" s="1171"/>
      <c r="AD722" s="1171"/>
      <c r="AE722" s="1171"/>
      <c r="AF722" s="1172"/>
      <c r="AG722" s="1172"/>
      <c r="AH722" s="1173"/>
      <c r="AI722" s="1172"/>
      <c r="AJ722" s="456"/>
      <c r="AL722" s="1418">
        <f t="shared" si="12"/>
        <v>0</v>
      </c>
    </row>
    <row r="723" spans="2:38">
      <c r="B723" s="1166"/>
      <c r="C723" s="1166"/>
      <c r="D723" s="1174"/>
      <c r="E723" s="1175"/>
      <c r="F723" s="1176"/>
      <c r="G723" s="1165"/>
      <c r="H723" s="1166"/>
      <c r="I723" s="1166"/>
      <c r="J723" s="1167"/>
      <c r="K723" s="1167"/>
      <c r="L723" s="1167"/>
      <c r="M723" s="1167"/>
      <c r="N723" s="1167"/>
      <c r="O723" s="1167"/>
      <c r="P723" s="1167"/>
      <c r="Q723" s="1167"/>
      <c r="R723" s="1168"/>
      <c r="S723" s="1168"/>
      <c r="T723" s="1169"/>
      <c r="U723" s="1166"/>
      <c r="V723" s="1168"/>
      <c r="W723" s="1168"/>
      <c r="X723" s="1166"/>
      <c r="Y723" s="1170"/>
      <c r="Z723" s="1171"/>
      <c r="AA723" s="1171"/>
      <c r="AB723" s="1171"/>
      <c r="AC723" s="1171"/>
      <c r="AD723" s="1171"/>
      <c r="AE723" s="1171"/>
      <c r="AF723" s="1172"/>
      <c r="AG723" s="1172"/>
      <c r="AH723" s="1173"/>
      <c r="AI723" s="1172"/>
      <c r="AJ723" s="456"/>
      <c r="AL723" s="1418">
        <f t="shared" si="12"/>
        <v>0</v>
      </c>
    </row>
    <row r="724" spans="2:38">
      <c r="B724" s="1166"/>
      <c r="C724" s="1166"/>
      <c r="D724" s="1174"/>
      <c r="E724" s="1175"/>
      <c r="F724" s="1176"/>
      <c r="G724" s="1165"/>
      <c r="H724" s="1166"/>
      <c r="I724" s="1166"/>
      <c r="J724" s="1167"/>
      <c r="K724" s="1167"/>
      <c r="L724" s="1167"/>
      <c r="M724" s="1167"/>
      <c r="N724" s="1167"/>
      <c r="O724" s="1167"/>
      <c r="P724" s="1167"/>
      <c r="Q724" s="1167"/>
      <c r="R724" s="1168"/>
      <c r="S724" s="1168"/>
      <c r="T724" s="1169"/>
      <c r="U724" s="1166"/>
      <c r="V724" s="1168"/>
      <c r="W724" s="1168"/>
      <c r="X724" s="1166"/>
      <c r="Y724" s="1170"/>
      <c r="Z724" s="1171"/>
      <c r="AA724" s="1171"/>
      <c r="AB724" s="1171"/>
      <c r="AC724" s="1171"/>
      <c r="AD724" s="1171"/>
      <c r="AE724" s="1171"/>
      <c r="AF724" s="1172"/>
      <c r="AG724" s="1172"/>
      <c r="AH724" s="1173"/>
      <c r="AI724" s="1172"/>
      <c r="AJ724" s="456"/>
      <c r="AL724" s="1418">
        <f t="shared" si="12"/>
        <v>0</v>
      </c>
    </row>
    <row r="725" spans="2:38">
      <c r="B725" s="1166"/>
      <c r="C725" s="1166"/>
      <c r="D725" s="1174"/>
      <c r="E725" s="1175"/>
      <c r="F725" s="1176"/>
      <c r="G725" s="1165"/>
      <c r="H725" s="1166"/>
      <c r="I725" s="1166"/>
      <c r="J725" s="1167"/>
      <c r="K725" s="1167"/>
      <c r="L725" s="1167"/>
      <c r="M725" s="1167"/>
      <c r="N725" s="1167"/>
      <c r="O725" s="1167"/>
      <c r="P725" s="1167"/>
      <c r="Q725" s="1167"/>
      <c r="R725" s="1168"/>
      <c r="S725" s="1168"/>
      <c r="T725" s="1169"/>
      <c r="U725" s="1166"/>
      <c r="V725" s="1168"/>
      <c r="W725" s="1168"/>
      <c r="X725" s="1166"/>
      <c r="Y725" s="1170"/>
      <c r="Z725" s="1171"/>
      <c r="AA725" s="1171"/>
      <c r="AB725" s="1171"/>
      <c r="AC725" s="1171"/>
      <c r="AD725" s="1171"/>
      <c r="AE725" s="1171"/>
      <c r="AF725" s="1172"/>
      <c r="AG725" s="1172"/>
      <c r="AH725" s="1173"/>
      <c r="AI725" s="1172"/>
      <c r="AJ725" s="456"/>
      <c r="AL725" s="1418">
        <f t="shared" si="12"/>
        <v>0</v>
      </c>
    </row>
    <row r="726" spans="2:38">
      <c r="B726" s="1166"/>
      <c r="C726" s="1166"/>
      <c r="D726" s="1174"/>
      <c r="E726" s="1175"/>
      <c r="F726" s="1176"/>
      <c r="G726" s="1165"/>
      <c r="H726" s="1166"/>
      <c r="I726" s="1166"/>
      <c r="J726" s="1167"/>
      <c r="K726" s="1167"/>
      <c r="L726" s="1167"/>
      <c r="M726" s="1167"/>
      <c r="N726" s="1167"/>
      <c r="O726" s="1167"/>
      <c r="P726" s="1167"/>
      <c r="Q726" s="1167"/>
      <c r="R726" s="1168"/>
      <c r="S726" s="1168"/>
      <c r="T726" s="1169"/>
      <c r="U726" s="1166"/>
      <c r="V726" s="1168"/>
      <c r="W726" s="1168"/>
      <c r="X726" s="1166"/>
      <c r="Y726" s="1170"/>
      <c r="Z726" s="1171"/>
      <c r="AA726" s="1171"/>
      <c r="AB726" s="1171"/>
      <c r="AC726" s="1171"/>
      <c r="AD726" s="1171"/>
      <c r="AE726" s="1171"/>
      <c r="AF726" s="1172"/>
      <c r="AG726" s="1172"/>
      <c r="AH726" s="1173"/>
      <c r="AI726" s="1172"/>
      <c r="AJ726" s="456"/>
      <c r="AL726" s="1418">
        <f t="shared" si="12"/>
        <v>0</v>
      </c>
    </row>
    <row r="727" spans="2:38">
      <c r="B727" s="1166"/>
      <c r="C727" s="1166"/>
      <c r="D727" s="1174"/>
      <c r="E727" s="1175"/>
      <c r="F727" s="1176"/>
      <c r="G727" s="1165"/>
      <c r="H727" s="1166"/>
      <c r="I727" s="1166"/>
      <c r="J727" s="1167"/>
      <c r="K727" s="1167"/>
      <c r="L727" s="1167"/>
      <c r="M727" s="1167"/>
      <c r="N727" s="1167"/>
      <c r="O727" s="1167"/>
      <c r="P727" s="1167"/>
      <c r="Q727" s="1167"/>
      <c r="R727" s="1168"/>
      <c r="S727" s="1168"/>
      <c r="T727" s="1169"/>
      <c r="U727" s="1166"/>
      <c r="V727" s="1168"/>
      <c r="W727" s="1168"/>
      <c r="X727" s="1166"/>
      <c r="Y727" s="1170"/>
      <c r="Z727" s="1171"/>
      <c r="AA727" s="1171"/>
      <c r="AB727" s="1171"/>
      <c r="AC727" s="1171"/>
      <c r="AD727" s="1171"/>
      <c r="AE727" s="1171"/>
      <c r="AF727" s="1172"/>
      <c r="AG727" s="1172"/>
      <c r="AH727" s="1173"/>
      <c r="AI727" s="1172"/>
      <c r="AJ727" s="456"/>
      <c r="AL727" s="1418">
        <f t="shared" si="12"/>
        <v>0</v>
      </c>
    </row>
    <row r="728" spans="2:38">
      <c r="B728" s="1166"/>
      <c r="C728" s="1166"/>
      <c r="D728" s="1174"/>
      <c r="E728" s="1175"/>
      <c r="F728" s="1176"/>
      <c r="G728" s="1165"/>
      <c r="H728" s="1166"/>
      <c r="I728" s="1166"/>
      <c r="J728" s="1167"/>
      <c r="K728" s="1167"/>
      <c r="L728" s="1167"/>
      <c r="M728" s="1167"/>
      <c r="N728" s="1167"/>
      <c r="O728" s="1167"/>
      <c r="P728" s="1167"/>
      <c r="Q728" s="1167"/>
      <c r="R728" s="1168"/>
      <c r="S728" s="1168"/>
      <c r="T728" s="1169"/>
      <c r="U728" s="1166"/>
      <c r="V728" s="1168"/>
      <c r="W728" s="1168"/>
      <c r="X728" s="1166"/>
      <c r="Y728" s="1170"/>
      <c r="Z728" s="1171"/>
      <c r="AA728" s="1171"/>
      <c r="AB728" s="1171"/>
      <c r="AC728" s="1171"/>
      <c r="AD728" s="1171"/>
      <c r="AE728" s="1171"/>
      <c r="AF728" s="1172"/>
      <c r="AG728" s="1172"/>
      <c r="AH728" s="1173"/>
      <c r="AI728" s="1172"/>
      <c r="AJ728" s="456"/>
      <c r="AL728" s="1418">
        <f t="shared" si="12"/>
        <v>0</v>
      </c>
    </row>
    <row r="729" spans="2:38">
      <c r="B729" s="1166"/>
      <c r="C729" s="1166"/>
      <c r="D729" s="1174"/>
      <c r="E729" s="1175"/>
      <c r="F729" s="1176"/>
      <c r="G729" s="1165"/>
      <c r="H729" s="1166"/>
      <c r="I729" s="1166"/>
      <c r="J729" s="1167"/>
      <c r="K729" s="1167"/>
      <c r="L729" s="1167"/>
      <c r="M729" s="1167"/>
      <c r="N729" s="1167"/>
      <c r="O729" s="1167"/>
      <c r="P729" s="1167"/>
      <c r="Q729" s="1167"/>
      <c r="R729" s="1168"/>
      <c r="S729" s="1168"/>
      <c r="T729" s="1169"/>
      <c r="U729" s="1166"/>
      <c r="V729" s="1168"/>
      <c r="W729" s="1168"/>
      <c r="X729" s="1166"/>
      <c r="Y729" s="1170"/>
      <c r="Z729" s="1171"/>
      <c r="AA729" s="1171"/>
      <c r="AB729" s="1171"/>
      <c r="AC729" s="1171"/>
      <c r="AD729" s="1171"/>
      <c r="AE729" s="1171"/>
      <c r="AF729" s="1172"/>
      <c r="AG729" s="1172"/>
      <c r="AH729" s="1173"/>
      <c r="AI729" s="1172"/>
      <c r="AJ729" s="456"/>
      <c r="AL729" s="1418">
        <f t="shared" si="12"/>
        <v>0</v>
      </c>
    </row>
    <row r="730" spans="2:38">
      <c r="B730" s="1166"/>
      <c r="C730" s="1166"/>
      <c r="D730" s="1174"/>
      <c r="E730" s="1175"/>
      <c r="F730" s="1176"/>
      <c r="G730" s="1165"/>
      <c r="H730" s="1166"/>
      <c r="I730" s="1166"/>
      <c r="J730" s="1167"/>
      <c r="K730" s="1167"/>
      <c r="L730" s="1167"/>
      <c r="M730" s="1167"/>
      <c r="N730" s="1167"/>
      <c r="O730" s="1167"/>
      <c r="P730" s="1167"/>
      <c r="Q730" s="1167"/>
      <c r="R730" s="1168"/>
      <c r="S730" s="1168"/>
      <c r="T730" s="1169"/>
      <c r="U730" s="1166"/>
      <c r="V730" s="1168"/>
      <c r="W730" s="1168"/>
      <c r="X730" s="1166"/>
      <c r="Y730" s="1170"/>
      <c r="Z730" s="1171"/>
      <c r="AA730" s="1171"/>
      <c r="AB730" s="1171"/>
      <c r="AC730" s="1171"/>
      <c r="AD730" s="1171"/>
      <c r="AE730" s="1171"/>
      <c r="AF730" s="1172"/>
      <c r="AG730" s="1172"/>
      <c r="AH730" s="1173"/>
      <c r="AI730" s="1172"/>
      <c r="AJ730" s="456"/>
      <c r="AL730" s="1418">
        <f t="shared" si="12"/>
        <v>0</v>
      </c>
    </row>
    <row r="731" spans="2:38">
      <c r="B731" s="1166"/>
      <c r="C731" s="1166"/>
      <c r="D731" s="1174"/>
      <c r="E731" s="1175"/>
      <c r="F731" s="1176"/>
      <c r="G731" s="1165"/>
      <c r="H731" s="1166"/>
      <c r="I731" s="1166"/>
      <c r="J731" s="1167"/>
      <c r="K731" s="1167"/>
      <c r="L731" s="1167"/>
      <c r="M731" s="1167"/>
      <c r="N731" s="1167"/>
      <c r="O731" s="1167"/>
      <c r="P731" s="1167"/>
      <c r="Q731" s="1167"/>
      <c r="R731" s="1168"/>
      <c r="S731" s="1168"/>
      <c r="T731" s="1169"/>
      <c r="U731" s="1166"/>
      <c r="V731" s="1168"/>
      <c r="W731" s="1168"/>
      <c r="X731" s="1166"/>
      <c r="Y731" s="1170"/>
      <c r="Z731" s="1171"/>
      <c r="AA731" s="1171"/>
      <c r="AB731" s="1171"/>
      <c r="AC731" s="1171"/>
      <c r="AD731" s="1171"/>
      <c r="AE731" s="1171"/>
      <c r="AF731" s="1172"/>
      <c r="AG731" s="1172"/>
      <c r="AH731" s="1173"/>
      <c r="AI731" s="1172"/>
      <c r="AJ731" s="456"/>
      <c r="AL731" s="1418">
        <f t="shared" si="12"/>
        <v>0</v>
      </c>
    </row>
    <row r="732" spans="2:38">
      <c r="B732" s="1166"/>
      <c r="C732" s="1166"/>
      <c r="D732" s="1174"/>
      <c r="E732" s="1175"/>
      <c r="F732" s="1176"/>
      <c r="G732" s="1165"/>
      <c r="H732" s="1166"/>
      <c r="I732" s="1166"/>
      <c r="J732" s="1167"/>
      <c r="K732" s="1167"/>
      <c r="L732" s="1167"/>
      <c r="M732" s="1167"/>
      <c r="N732" s="1167"/>
      <c r="O732" s="1167"/>
      <c r="P732" s="1167"/>
      <c r="Q732" s="1167"/>
      <c r="R732" s="1168"/>
      <c r="S732" s="1168"/>
      <c r="T732" s="1169"/>
      <c r="U732" s="1166"/>
      <c r="V732" s="1168"/>
      <c r="W732" s="1168"/>
      <c r="X732" s="1166"/>
      <c r="Y732" s="1170"/>
      <c r="Z732" s="1171"/>
      <c r="AA732" s="1171"/>
      <c r="AB732" s="1171"/>
      <c r="AC732" s="1171"/>
      <c r="AD732" s="1171"/>
      <c r="AE732" s="1171"/>
      <c r="AF732" s="1172"/>
      <c r="AG732" s="1172"/>
      <c r="AH732" s="1173"/>
      <c r="AI732" s="1172"/>
      <c r="AJ732" s="456"/>
      <c r="AL732" s="1418">
        <f t="shared" si="12"/>
        <v>0</v>
      </c>
    </row>
    <row r="733" spans="2:38">
      <c r="B733" s="1166"/>
      <c r="C733" s="1166"/>
      <c r="D733" s="1174"/>
      <c r="E733" s="1175"/>
      <c r="F733" s="1176"/>
      <c r="G733" s="1165"/>
      <c r="H733" s="1166"/>
      <c r="I733" s="1166"/>
      <c r="J733" s="1167"/>
      <c r="K733" s="1167"/>
      <c r="L733" s="1167"/>
      <c r="M733" s="1167"/>
      <c r="N733" s="1167"/>
      <c r="O733" s="1167"/>
      <c r="P733" s="1167"/>
      <c r="Q733" s="1167"/>
      <c r="R733" s="1168"/>
      <c r="S733" s="1168"/>
      <c r="T733" s="1169"/>
      <c r="U733" s="1166"/>
      <c r="V733" s="1168"/>
      <c r="W733" s="1168"/>
      <c r="X733" s="1166"/>
      <c r="Y733" s="1170"/>
      <c r="Z733" s="1171"/>
      <c r="AA733" s="1171"/>
      <c r="AB733" s="1171"/>
      <c r="AC733" s="1171"/>
      <c r="AD733" s="1171"/>
      <c r="AE733" s="1171"/>
      <c r="AF733" s="1172"/>
      <c r="AG733" s="1172"/>
      <c r="AH733" s="1173"/>
      <c r="AI733" s="1172"/>
      <c r="AJ733" s="456"/>
      <c r="AL733" s="1418">
        <f t="shared" si="12"/>
        <v>0</v>
      </c>
    </row>
    <row r="734" spans="2:38">
      <c r="B734" s="1166"/>
      <c r="C734" s="1166"/>
      <c r="D734" s="1174"/>
      <c r="E734" s="1175"/>
      <c r="F734" s="1176"/>
      <c r="G734" s="1165"/>
      <c r="H734" s="1166"/>
      <c r="I734" s="1166"/>
      <c r="J734" s="1167"/>
      <c r="K734" s="1167"/>
      <c r="L734" s="1167"/>
      <c r="M734" s="1167"/>
      <c r="N734" s="1167"/>
      <c r="O734" s="1167"/>
      <c r="P734" s="1167"/>
      <c r="Q734" s="1167"/>
      <c r="R734" s="1168"/>
      <c r="S734" s="1168"/>
      <c r="T734" s="1169"/>
      <c r="U734" s="1166"/>
      <c r="V734" s="1168"/>
      <c r="W734" s="1168"/>
      <c r="X734" s="1166"/>
      <c r="Y734" s="1170"/>
      <c r="Z734" s="1171"/>
      <c r="AA734" s="1171"/>
      <c r="AB734" s="1171"/>
      <c r="AC734" s="1171"/>
      <c r="AD734" s="1171"/>
      <c r="AE734" s="1171"/>
      <c r="AF734" s="1172"/>
      <c r="AG734" s="1172"/>
      <c r="AH734" s="1173"/>
      <c r="AI734" s="1172"/>
      <c r="AJ734" s="456"/>
      <c r="AL734" s="1418">
        <f t="shared" si="12"/>
        <v>0</v>
      </c>
    </row>
    <row r="735" spans="2:38">
      <c r="B735" s="1166"/>
      <c r="C735" s="1166"/>
      <c r="D735" s="1174"/>
      <c r="E735" s="1175"/>
      <c r="F735" s="1176"/>
      <c r="G735" s="1165"/>
      <c r="H735" s="1166"/>
      <c r="I735" s="1166"/>
      <c r="J735" s="1167"/>
      <c r="K735" s="1167"/>
      <c r="L735" s="1167"/>
      <c r="M735" s="1167"/>
      <c r="N735" s="1167"/>
      <c r="O735" s="1167"/>
      <c r="P735" s="1167"/>
      <c r="Q735" s="1167"/>
      <c r="R735" s="1168"/>
      <c r="S735" s="1168"/>
      <c r="T735" s="1169"/>
      <c r="U735" s="1166"/>
      <c r="V735" s="1168"/>
      <c r="W735" s="1168"/>
      <c r="X735" s="1166"/>
      <c r="Y735" s="1170"/>
      <c r="Z735" s="1171"/>
      <c r="AA735" s="1171"/>
      <c r="AB735" s="1171"/>
      <c r="AC735" s="1171"/>
      <c r="AD735" s="1171"/>
      <c r="AE735" s="1171"/>
      <c r="AF735" s="1172"/>
      <c r="AG735" s="1172"/>
      <c r="AH735" s="1173"/>
      <c r="AI735" s="1172"/>
      <c r="AJ735" s="456"/>
      <c r="AL735" s="1418">
        <f t="shared" si="12"/>
        <v>0</v>
      </c>
    </row>
    <row r="736" spans="2:38">
      <c r="B736" s="1166"/>
      <c r="C736" s="1166"/>
      <c r="D736" s="1174"/>
      <c r="E736" s="1175"/>
      <c r="F736" s="1176"/>
      <c r="G736" s="1165"/>
      <c r="H736" s="1166"/>
      <c r="I736" s="1166"/>
      <c r="J736" s="1167"/>
      <c r="K736" s="1167"/>
      <c r="L736" s="1167"/>
      <c r="M736" s="1167"/>
      <c r="N736" s="1167"/>
      <c r="O736" s="1167"/>
      <c r="P736" s="1167"/>
      <c r="Q736" s="1167"/>
      <c r="R736" s="1168"/>
      <c r="S736" s="1168"/>
      <c r="T736" s="1169"/>
      <c r="U736" s="1166"/>
      <c r="V736" s="1168"/>
      <c r="W736" s="1168"/>
      <c r="X736" s="1166"/>
      <c r="Y736" s="1170"/>
      <c r="Z736" s="1171"/>
      <c r="AA736" s="1171"/>
      <c r="AB736" s="1171"/>
      <c r="AC736" s="1171"/>
      <c r="AD736" s="1171"/>
      <c r="AE736" s="1171"/>
      <c r="AF736" s="1172"/>
      <c r="AG736" s="1172"/>
      <c r="AH736" s="1173"/>
      <c r="AI736" s="1172"/>
      <c r="AJ736" s="456"/>
      <c r="AL736" s="1418">
        <f t="shared" si="12"/>
        <v>0</v>
      </c>
    </row>
    <row r="737" spans="2:38">
      <c r="B737" s="1166"/>
      <c r="C737" s="1166"/>
      <c r="D737" s="1174"/>
      <c r="E737" s="1175"/>
      <c r="F737" s="1176"/>
      <c r="G737" s="1165"/>
      <c r="H737" s="1166"/>
      <c r="I737" s="1166"/>
      <c r="J737" s="1167"/>
      <c r="K737" s="1167"/>
      <c r="L737" s="1167"/>
      <c r="M737" s="1167"/>
      <c r="N737" s="1167"/>
      <c r="O737" s="1167"/>
      <c r="P737" s="1167"/>
      <c r="Q737" s="1167"/>
      <c r="R737" s="1168"/>
      <c r="S737" s="1168"/>
      <c r="T737" s="1169"/>
      <c r="U737" s="1166"/>
      <c r="V737" s="1168"/>
      <c r="W737" s="1168"/>
      <c r="X737" s="1166"/>
      <c r="Y737" s="1170"/>
      <c r="Z737" s="1171"/>
      <c r="AA737" s="1171"/>
      <c r="AB737" s="1171"/>
      <c r="AC737" s="1171"/>
      <c r="AD737" s="1171"/>
      <c r="AE737" s="1171"/>
      <c r="AF737" s="1172"/>
      <c r="AG737" s="1172"/>
      <c r="AH737" s="1173"/>
      <c r="AI737" s="1172"/>
      <c r="AJ737" s="456"/>
      <c r="AL737" s="1418">
        <f t="shared" si="12"/>
        <v>0</v>
      </c>
    </row>
    <row r="738" spans="2:38">
      <c r="B738" s="1166"/>
      <c r="C738" s="1166"/>
      <c r="D738" s="1174"/>
      <c r="E738" s="1175"/>
      <c r="F738" s="1176"/>
      <c r="G738" s="1165"/>
      <c r="H738" s="1166"/>
      <c r="I738" s="1166"/>
      <c r="J738" s="1167"/>
      <c r="K738" s="1167"/>
      <c r="L738" s="1167"/>
      <c r="M738" s="1167"/>
      <c r="N738" s="1167"/>
      <c r="O738" s="1167"/>
      <c r="P738" s="1167"/>
      <c r="Q738" s="1167"/>
      <c r="R738" s="1168"/>
      <c r="S738" s="1168"/>
      <c r="T738" s="1169"/>
      <c r="U738" s="1166"/>
      <c r="V738" s="1168"/>
      <c r="W738" s="1168"/>
      <c r="X738" s="1166"/>
      <c r="Y738" s="1170"/>
      <c r="Z738" s="1171"/>
      <c r="AA738" s="1171"/>
      <c r="AB738" s="1171"/>
      <c r="AC738" s="1171"/>
      <c r="AD738" s="1171"/>
      <c r="AE738" s="1171"/>
      <c r="AF738" s="1172"/>
      <c r="AG738" s="1172"/>
      <c r="AH738" s="1173"/>
      <c r="AI738" s="1172"/>
      <c r="AJ738" s="456"/>
      <c r="AL738" s="1418">
        <f t="shared" si="12"/>
        <v>0</v>
      </c>
    </row>
    <row r="739" spans="2:38">
      <c r="B739" s="1166"/>
      <c r="C739" s="1166"/>
      <c r="D739" s="1174"/>
      <c r="E739" s="1175"/>
      <c r="F739" s="1176"/>
      <c r="G739" s="1165"/>
      <c r="H739" s="1166"/>
      <c r="I739" s="1166"/>
      <c r="J739" s="1167"/>
      <c r="K739" s="1167"/>
      <c r="L739" s="1167"/>
      <c r="M739" s="1167"/>
      <c r="N739" s="1167"/>
      <c r="O739" s="1167"/>
      <c r="P739" s="1167"/>
      <c r="Q739" s="1167"/>
      <c r="R739" s="1168"/>
      <c r="S739" s="1168"/>
      <c r="T739" s="1169"/>
      <c r="U739" s="1166"/>
      <c r="V739" s="1168"/>
      <c r="W739" s="1168"/>
      <c r="X739" s="1166"/>
      <c r="Y739" s="1170"/>
      <c r="Z739" s="1171"/>
      <c r="AA739" s="1171"/>
      <c r="AB739" s="1171"/>
      <c r="AC739" s="1171"/>
      <c r="AD739" s="1171"/>
      <c r="AE739" s="1171"/>
      <c r="AF739" s="1172"/>
      <c r="AG739" s="1172"/>
      <c r="AH739" s="1173"/>
      <c r="AI739" s="1172"/>
      <c r="AJ739" s="456"/>
      <c r="AL739" s="1418">
        <f t="shared" si="12"/>
        <v>0</v>
      </c>
    </row>
    <row r="740" spans="2:38">
      <c r="B740" s="1166"/>
      <c r="C740" s="1166"/>
      <c r="D740" s="1174"/>
      <c r="E740" s="1175"/>
      <c r="F740" s="1176"/>
      <c r="G740" s="1165"/>
      <c r="H740" s="1166"/>
      <c r="I740" s="1166"/>
      <c r="J740" s="1167"/>
      <c r="K740" s="1167"/>
      <c r="L740" s="1167"/>
      <c r="M740" s="1167"/>
      <c r="N740" s="1167"/>
      <c r="O740" s="1167"/>
      <c r="P740" s="1167"/>
      <c r="Q740" s="1167"/>
      <c r="R740" s="1168"/>
      <c r="S740" s="1168"/>
      <c r="T740" s="1169"/>
      <c r="U740" s="1166"/>
      <c r="V740" s="1168"/>
      <c r="W740" s="1168"/>
      <c r="X740" s="1166"/>
      <c r="Y740" s="1170"/>
      <c r="Z740" s="1171"/>
      <c r="AA740" s="1171"/>
      <c r="AB740" s="1171"/>
      <c r="AC740" s="1171"/>
      <c r="AD740" s="1171"/>
      <c r="AE740" s="1171"/>
      <c r="AF740" s="1172"/>
      <c r="AG740" s="1172"/>
      <c r="AH740" s="1173"/>
      <c r="AI740" s="1172"/>
      <c r="AJ740" s="456"/>
      <c r="AL740" s="1418">
        <f t="shared" si="12"/>
        <v>0</v>
      </c>
    </row>
    <row r="741" spans="2:38">
      <c r="B741" s="1166"/>
      <c r="C741" s="1166"/>
      <c r="D741" s="1174"/>
      <c r="E741" s="1175"/>
      <c r="F741" s="1176"/>
      <c r="G741" s="1165"/>
      <c r="H741" s="1166"/>
      <c r="I741" s="1166"/>
      <c r="J741" s="1167"/>
      <c r="K741" s="1167"/>
      <c r="L741" s="1167"/>
      <c r="M741" s="1167"/>
      <c r="N741" s="1167"/>
      <c r="O741" s="1167"/>
      <c r="P741" s="1167"/>
      <c r="Q741" s="1167"/>
      <c r="R741" s="1168"/>
      <c r="S741" s="1168"/>
      <c r="T741" s="1169"/>
      <c r="U741" s="1166"/>
      <c r="V741" s="1168"/>
      <c r="W741" s="1168"/>
      <c r="X741" s="1166"/>
      <c r="Y741" s="1170"/>
      <c r="Z741" s="1171"/>
      <c r="AA741" s="1171"/>
      <c r="AB741" s="1171"/>
      <c r="AC741" s="1171"/>
      <c r="AD741" s="1171"/>
      <c r="AE741" s="1171"/>
      <c r="AF741" s="1172"/>
      <c r="AG741" s="1172"/>
      <c r="AH741" s="1173"/>
      <c r="AI741" s="1172"/>
      <c r="AJ741" s="456"/>
      <c r="AL741" s="1418">
        <f t="shared" si="12"/>
        <v>0</v>
      </c>
    </row>
    <row r="742" spans="2:38">
      <c r="B742" s="1166"/>
      <c r="C742" s="1166"/>
      <c r="D742" s="1174"/>
      <c r="E742" s="1175"/>
      <c r="F742" s="1176"/>
      <c r="G742" s="1165"/>
      <c r="H742" s="1166"/>
      <c r="I742" s="1166"/>
      <c r="J742" s="1167"/>
      <c r="K742" s="1167"/>
      <c r="L742" s="1167"/>
      <c r="M742" s="1167"/>
      <c r="N742" s="1167"/>
      <c r="O742" s="1167"/>
      <c r="P742" s="1167"/>
      <c r="Q742" s="1167"/>
      <c r="R742" s="1168"/>
      <c r="S742" s="1168"/>
      <c r="T742" s="1169"/>
      <c r="U742" s="1166"/>
      <c r="V742" s="1168"/>
      <c r="W742" s="1168"/>
      <c r="X742" s="1166"/>
      <c r="Y742" s="1170"/>
      <c r="Z742" s="1171"/>
      <c r="AA742" s="1171"/>
      <c r="AB742" s="1171"/>
      <c r="AC742" s="1171"/>
      <c r="AD742" s="1171"/>
      <c r="AE742" s="1171"/>
      <c r="AF742" s="1172"/>
      <c r="AG742" s="1172"/>
      <c r="AH742" s="1173"/>
      <c r="AI742" s="1172"/>
      <c r="AJ742" s="456"/>
      <c r="AL742" s="1418">
        <f t="shared" si="12"/>
        <v>0</v>
      </c>
    </row>
    <row r="743" spans="2:38">
      <c r="B743" s="1166"/>
      <c r="C743" s="1166"/>
      <c r="D743" s="1174"/>
      <c r="E743" s="1175"/>
      <c r="F743" s="1176"/>
      <c r="G743" s="1165"/>
      <c r="H743" s="1166"/>
      <c r="I743" s="1166"/>
      <c r="J743" s="1167"/>
      <c r="K743" s="1167"/>
      <c r="L743" s="1167"/>
      <c r="M743" s="1167"/>
      <c r="N743" s="1167"/>
      <c r="O743" s="1167"/>
      <c r="P743" s="1167"/>
      <c r="Q743" s="1167"/>
      <c r="R743" s="1168"/>
      <c r="S743" s="1168"/>
      <c r="T743" s="1169"/>
      <c r="U743" s="1166"/>
      <c r="V743" s="1168"/>
      <c r="W743" s="1168"/>
      <c r="X743" s="1166"/>
      <c r="Y743" s="1170"/>
      <c r="Z743" s="1171"/>
      <c r="AA743" s="1171"/>
      <c r="AB743" s="1171"/>
      <c r="AC743" s="1171"/>
      <c r="AD743" s="1171"/>
      <c r="AE743" s="1171"/>
      <c r="AF743" s="1172"/>
      <c r="AG743" s="1172"/>
      <c r="AH743" s="1173"/>
      <c r="AI743" s="1172"/>
      <c r="AJ743" s="456"/>
      <c r="AL743" s="1418">
        <f t="shared" si="12"/>
        <v>0</v>
      </c>
    </row>
    <row r="744" spans="2:38">
      <c r="B744" s="1166"/>
      <c r="C744" s="1166"/>
      <c r="D744" s="1174"/>
      <c r="E744" s="1175"/>
      <c r="F744" s="1176"/>
      <c r="G744" s="1165"/>
      <c r="H744" s="1166"/>
      <c r="I744" s="1166"/>
      <c r="J744" s="1167"/>
      <c r="K744" s="1167"/>
      <c r="L744" s="1167"/>
      <c r="M744" s="1167"/>
      <c r="N744" s="1167"/>
      <c r="O744" s="1167"/>
      <c r="P744" s="1167"/>
      <c r="Q744" s="1167"/>
      <c r="R744" s="1168"/>
      <c r="S744" s="1168"/>
      <c r="T744" s="1169"/>
      <c r="U744" s="1166"/>
      <c r="V744" s="1168"/>
      <c r="W744" s="1168"/>
      <c r="X744" s="1166"/>
      <c r="Y744" s="1170"/>
      <c r="Z744" s="1171"/>
      <c r="AA744" s="1171"/>
      <c r="AB744" s="1171"/>
      <c r="AC744" s="1171"/>
      <c r="AD744" s="1171"/>
      <c r="AE744" s="1171"/>
      <c r="AF744" s="1172"/>
      <c r="AG744" s="1172"/>
      <c r="AH744" s="1173"/>
      <c r="AI744" s="1172"/>
      <c r="AJ744" s="456"/>
      <c r="AL744" s="1418">
        <f t="shared" si="12"/>
        <v>0</v>
      </c>
    </row>
    <row r="745" spans="2:38">
      <c r="B745" s="1166"/>
      <c r="C745" s="1166"/>
      <c r="D745" s="1174"/>
      <c r="E745" s="1175"/>
      <c r="F745" s="1176"/>
      <c r="G745" s="1165"/>
      <c r="H745" s="1166"/>
      <c r="I745" s="1166"/>
      <c r="J745" s="1167"/>
      <c r="K745" s="1167"/>
      <c r="L745" s="1167"/>
      <c r="M745" s="1167"/>
      <c r="N745" s="1167"/>
      <c r="O745" s="1167"/>
      <c r="P745" s="1167"/>
      <c r="Q745" s="1167"/>
      <c r="R745" s="1168"/>
      <c r="S745" s="1168"/>
      <c r="T745" s="1169"/>
      <c r="U745" s="1166"/>
      <c r="V745" s="1168"/>
      <c r="W745" s="1168"/>
      <c r="X745" s="1166"/>
      <c r="Y745" s="1170"/>
      <c r="Z745" s="1171"/>
      <c r="AA745" s="1171"/>
      <c r="AB745" s="1171"/>
      <c r="AC745" s="1171"/>
      <c r="AD745" s="1171"/>
      <c r="AE745" s="1171"/>
      <c r="AF745" s="1172"/>
      <c r="AG745" s="1172"/>
      <c r="AH745" s="1173"/>
      <c r="AI745" s="1172"/>
      <c r="AJ745" s="456"/>
      <c r="AL745" s="1418">
        <f t="shared" si="12"/>
        <v>0</v>
      </c>
    </row>
    <row r="746" spans="2:38">
      <c r="B746" s="1166"/>
      <c r="C746" s="1166"/>
      <c r="D746" s="1174"/>
      <c r="E746" s="1175"/>
      <c r="F746" s="1176"/>
      <c r="G746" s="1165"/>
      <c r="H746" s="1166"/>
      <c r="I746" s="1166"/>
      <c r="J746" s="1167"/>
      <c r="K746" s="1167"/>
      <c r="L746" s="1167"/>
      <c r="M746" s="1167"/>
      <c r="N746" s="1167"/>
      <c r="O746" s="1167"/>
      <c r="P746" s="1167"/>
      <c r="Q746" s="1167"/>
      <c r="R746" s="1168"/>
      <c r="S746" s="1168"/>
      <c r="T746" s="1169"/>
      <c r="U746" s="1166"/>
      <c r="V746" s="1168"/>
      <c r="W746" s="1168"/>
      <c r="X746" s="1166"/>
      <c r="Y746" s="1170"/>
      <c r="Z746" s="1171"/>
      <c r="AA746" s="1171"/>
      <c r="AB746" s="1171"/>
      <c r="AC746" s="1171"/>
      <c r="AD746" s="1171"/>
      <c r="AE746" s="1171"/>
      <c r="AF746" s="1172"/>
      <c r="AG746" s="1172"/>
      <c r="AH746" s="1173"/>
      <c r="AI746" s="1172"/>
      <c r="AJ746" s="456"/>
      <c r="AL746" s="1418">
        <f t="shared" si="12"/>
        <v>0</v>
      </c>
    </row>
    <row r="747" spans="2:38">
      <c r="B747" s="1166"/>
      <c r="C747" s="1166"/>
      <c r="D747" s="1174"/>
      <c r="E747" s="1175"/>
      <c r="F747" s="1176"/>
      <c r="G747" s="1165"/>
      <c r="H747" s="1166"/>
      <c r="I747" s="1166"/>
      <c r="J747" s="1167"/>
      <c r="K747" s="1167"/>
      <c r="L747" s="1167"/>
      <c r="M747" s="1167"/>
      <c r="N747" s="1167"/>
      <c r="O747" s="1167"/>
      <c r="P747" s="1167"/>
      <c r="Q747" s="1167"/>
      <c r="R747" s="1168"/>
      <c r="S747" s="1168"/>
      <c r="T747" s="1169"/>
      <c r="U747" s="1166"/>
      <c r="V747" s="1168"/>
      <c r="W747" s="1168"/>
      <c r="X747" s="1166"/>
      <c r="Y747" s="1170"/>
      <c r="Z747" s="1171"/>
      <c r="AA747" s="1171"/>
      <c r="AB747" s="1171"/>
      <c r="AC747" s="1171"/>
      <c r="AD747" s="1171"/>
      <c r="AE747" s="1171"/>
      <c r="AF747" s="1172"/>
      <c r="AG747" s="1172"/>
      <c r="AH747" s="1173"/>
      <c r="AI747" s="1172"/>
      <c r="AJ747" s="456"/>
      <c r="AL747" s="1418">
        <f t="shared" si="12"/>
        <v>0</v>
      </c>
    </row>
    <row r="748" spans="2:38">
      <c r="B748" s="1166"/>
      <c r="C748" s="1166"/>
      <c r="D748" s="1174"/>
      <c r="E748" s="1175"/>
      <c r="F748" s="1176"/>
      <c r="G748" s="1165"/>
      <c r="H748" s="1166"/>
      <c r="I748" s="1166"/>
      <c r="J748" s="1167"/>
      <c r="K748" s="1167"/>
      <c r="L748" s="1167"/>
      <c r="M748" s="1167"/>
      <c r="N748" s="1167"/>
      <c r="O748" s="1167"/>
      <c r="P748" s="1167"/>
      <c r="Q748" s="1167"/>
      <c r="R748" s="1168"/>
      <c r="S748" s="1168"/>
      <c r="T748" s="1169"/>
      <c r="U748" s="1166"/>
      <c r="V748" s="1168"/>
      <c r="W748" s="1168"/>
      <c r="X748" s="1166"/>
      <c r="Y748" s="1170"/>
      <c r="Z748" s="1171"/>
      <c r="AA748" s="1171"/>
      <c r="AB748" s="1171"/>
      <c r="AC748" s="1171"/>
      <c r="AD748" s="1171"/>
      <c r="AE748" s="1171"/>
      <c r="AF748" s="1172"/>
      <c r="AG748" s="1172"/>
      <c r="AH748" s="1173"/>
      <c r="AI748" s="1172"/>
      <c r="AJ748" s="456"/>
      <c r="AL748" s="1418">
        <f t="shared" si="12"/>
        <v>0</v>
      </c>
    </row>
    <row r="749" spans="2:38">
      <c r="B749" s="1166"/>
      <c r="C749" s="1166"/>
      <c r="D749" s="1174"/>
      <c r="E749" s="1175"/>
      <c r="F749" s="1176"/>
      <c r="G749" s="1165"/>
      <c r="H749" s="1166"/>
      <c r="I749" s="1166"/>
      <c r="J749" s="1167"/>
      <c r="K749" s="1167"/>
      <c r="L749" s="1167"/>
      <c r="M749" s="1167"/>
      <c r="N749" s="1167"/>
      <c r="O749" s="1167"/>
      <c r="P749" s="1167"/>
      <c r="Q749" s="1167"/>
      <c r="R749" s="1168"/>
      <c r="S749" s="1168"/>
      <c r="T749" s="1169"/>
      <c r="U749" s="1166"/>
      <c r="V749" s="1168"/>
      <c r="W749" s="1168"/>
      <c r="X749" s="1166"/>
      <c r="Y749" s="1170"/>
      <c r="Z749" s="1171"/>
      <c r="AA749" s="1171"/>
      <c r="AB749" s="1171"/>
      <c r="AC749" s="1171"/>
      <c r="AD749" s="1171"/>
      <c r="AE749" s="1171"/>
      <c r="AF749" s="1172"/>
      <c r="AG749" s="1172"/>
      <c r="AH749" s="1173"/>
      <c r="AI749" s="1172"/>
      <c r="AJ749" s="456"/>
      <c r="AL749" s="1418">
        <f t="shared" si="12"/>
        <v>0</v>
      </c>
    </row>
    <row r="750" spans="2:38">
      <c r="B750" s="1166"/>
      <c r="C750" s="1166"/>
      <c r="D750" s="1174"/>
      <c r="E750" s="1175"/>
      <c r="F750" s="1176"/>
      <c r="G750" s="1165"/>
      <c r="H750" s="1166"/>
      <c r="I750" s="1166"/>
      <c r="J750" s="1167"/>
      <c r="K750" s="1167"/>
      <c r="L750" s="1167"/>
      <c r="M750" s="1167"/>
      <c r="N750" s="1167"/>
      <c r="O750" s="1167"/>
      <c r="P750" s="1167"/>
      <c r="Q750" s="1167"/>
      <c r="R750" s="1168"/>
      <c r="S750" s="1168"/>
      <c r="T750" s="1169"/>
      <c r="U750" s="1166"/>
      <c r="V750" s="1168"/>
      <c r="W750" s="1168"/>
      <c r="X750" s="1166"/>
      <c r="Y750" s="1170"/>
      <c r="Z750" s="1171"/>
      <c r="AA750" s="1171"/>
      <c r="AB750" s="1171"/>
      <c r="AC750" s="1171"/>
      <c r="AD750" s="1171"/>
      <c r="AE750" s="1171"/>
      <c r="AF750" s="1172"/>
      <c r="AG750" s="1172"/>
      <c r="AH750" s="1173"/>
      <c r="AI750" s="1172"/>
      <c r="AJ750" s="456"/>
      <c r="AL750" s="1418">
        <f t="shared" si="12"/>
        <v>0</v>
      </c>
    </row>
    <row r="751" spans="2:38">
      <c r="B751" s="1166"/>
      <c r="C751" s="1166"/>
      <c r="D751" s="1174"/>
      <c r="E751" s="1175"/>
      <c r="F751" s="1176"/>
      <c r="G751" s="1165"/>
      <c r="H751" s="1166"/>
      <c r="I751" s="1166"/>
      <c r="J751" s="1167"/>
      <c r="K751" s="1167"/>
      <c r="L751" s="1167"/>
      <c r="M751" s="1167"/>
      <c r="N751" s="1167"/>
      <c r="O751" s="1167"/>
      <c r="P751" s="1167"/>
      <c r="Q751" s="1167"/>
      <c r="R751" s="1168"/>
      <c r="S751" s="1168"/>
      <c r="T751" s="1169"/>
      <c r="U751" s="1166"/>
      <c r="V751" s="1168"/>
      <c r="W751" s="1168"/>
      <c r="X751" s="1166"/>
      <c r="Y751" s="1170"/>
      <c r="Z751" s="1171"/>
      <c r="AA751" s="1171"/>
      <c r="AB751" s="1171"/>
      <c r="AC751" s="1171"/>
      <c r="AD751" s="1171"/>
      <c r="AE751" s="1171"/>
      <c r="AF751" s="1172"/>
      <c r="AG751" s="1172"/>
      <c r="AH751" s="1173"/>
      <c r="AI751" s="1172"/>
      <c r="AJ751" s="456"/>
      <c r="AL751" s="1418">
        <f t="shared" si="12"/>
        <v>0</v>
      </c>
    </row>
    <row r="752" spans="2:38">
      <c r="B752" s="1166"/>
      <c r="C752" s="1166"/>
      <c r="D752" s="1174"/>
      <c r="E752" s="1175"/>
      <c r="F752" s="1176"/>
      <c r="G752" s="1165"/>
      <c r="H752" s="1166"/>
      <c r="I752" s="1166"/>
      <c r="J752" s="1167"/>
      <c r="K752" s="1167"/>
      <c r="L752" s="1167"/>
      <c r="M752" s="1167"/>
      <c r="N752" s="1167"/>
      <c r="O752" s="1167"/>
      <c r="P752" s="1167"/>
      <c r="Q752" s="1167"/>
      <c r="R752" s="1168"/>
      <c r="S752" s="1168"/>
      <c r="T752" s="1169"/>
      <c r="U752" s="1166"/>
      <c r="V752" s="1168"/>
      <c r="W752" s="1168"/>
      <c r="X752" s="1166"/>
      <c r="Y752" s="1170"/>
      <c r="Z752" s="1171"/>
      <c r="AA752" s="1171"/>
      <c r="AB752" s="1171"/>
      <c r="AC752" s="1171"/>
      <c r="AD752" s="1171"/>
      <c r="AE752" s="1171"/>
      <c r="AF752" s="1172"/>
      <c r="AG752" s="1172"/>
      <c r="AH752" s="1173"/>
      <c r="AI752" s="1172"/>
      <c r="AJ752" s="456"/>
      <c r="AL752" s="1418">
        <f t="shared" si="12"/>
        <v>0</v>
      </c>
    </row>
    <row r="753" spans="2:38">
      <c r="B753" s="1166"/>
      <c r="C753" s="1166"/>
      <c r="D753" s="1174"/>
      <c r="E753" s="1175"/>
      <c r="F753" s="1176"/>
      <c r="G753" s="1165"/>
      <c r="H753" s="1166"/>
      <c r="I753" s="1166"/>
      <c r="J753" s="1167"/>
      <c r="K753" s="1167"/>
      <c r="L753" s="1167"/>
      <c r="M753" s="1167"/>
      <c r="N753" s="1167"/>
      <c r="O753" s="1167"/>
      <c r="P753" s="1167"/>
      <c r="Q753" s="1167"/>
      <c r="R753" s="1168"/>
      <c r="S753" s="1168"/>
      <c r="T753" s="1169"/>
      <c r="U753" s="1166"/>
      <c r="V753" s="1168"/>
      <c r="W753" s="1168"/>
      <c r="X753" s="1166"/>
      <c r="Y753" s="1170"/>
      <c r="Z753" s="1171"/>
      <c r="AA753" s="1171"/>
      <c r="AB753" s="1171"/>
      <c r="AC753" s="1171"/>
      <c r="AD753" s="1171"/>
      <c r="AE753" s="1171"/>
      <c r="AF753" s="1172"/>
      <c r="AG753" s="1172"/>
      <c r="AH753" s="1173"/>
      <c r="AI753" s="1172"/>
      <c r="AJ753" s="456"/>
      <c r="AL753" s="1418">
        <f t="shared" si="12"/>
        <v>0</v>
      </c>
    </row>
    <row r="754" spans="2:38">
      <c r="B754" s="1166"/>
      <c r="C754" s="1166"/>
      <c r="D754" s="1174"/>
      <c r="E754" s="1175"/>
      <c r="F754" s="1176"/>
      <c r="G754" s="1165"/>
      <c r="H754" s="1166"/>
      <c r="I754" s="1166"/>
      <c r="J754" s="1167"/>
      <c r="K754" s="1167"/>
      <c r="L754" s="1167"/>
      <c r="M754" s="1167"/>
      <c r="N754" s="1167"/>
      <c r="O754" s="1167"/>
      <c r="P754" s="1167"/>
      <c r="Q754" s="1167"/>
      <c r="R754" s="1168"/>
      <c r="S754" s="1168"/>
      <c r="T754" s="1169"/>
      <c r="U754" s="1166"/>
      <c r="V754" s="1168"/>
      <c r="W754" s="1168"/>
      <c r="X754" s="1166"/>
      <c r="Y754" s="1170"/>
      <c r="Z754" s="1171"/>
      <c r="AA754" s="1171"/>
      <c r="AB754" s="1171"/>
      <c r="AC754" s="1171"/>
      <c r="AD754" s="1171"/>
      <c r="AE754" s="1171"/>
      <c r="AF754" s="1172"/>
      <c r="AG754" s="1172"/>
      <c r="AH754" s="1173"/>
      <c r="AI754" s="1172"/>
      <c r="AJ754" s="456"/>
      <c r="AL754" s="1418">
        <f t="shared" si="12"/>
        <v>0</v>
      </c>
    </row>
    <row r="755" spans="2:38">
      <c r="B755" s="1166"/>
      <c r="C755" s="1166"/>
      <c r="D755" s="1174"/>
      <c r="E755" s="1175"/>
      <c r="F755" s="1176"/>
      <c r="G755" s="1165"/>
      <c r="H755" s="1166"/>
      <c r="I755" s="1166"/>
      <c r="J755" s="1167"/>
      <c r="K755" s="1167"/>
      <c r="L755" s="1167"/>
      <c r="M755" s="1167"/>
      <c r="N755" s="1167"/>
      <c r="O755" s="1167"/>
      <c r="P755" s="1167"/>
      <c r="Q755" s="1167"/>
      <c r="R755" s="1168"/>
      <c r="S755" s="1168"/>
      <c r="T755" s="1169"/>
      <c r="U755" s="1166"/>
      <c r="V755" s="1168"/>
      <c r="W755" s="1168"/>
      <c r="X755" s="1166"/>
      <c r="Y755" s="1170"/>
      <c r="Z755" s="1171"/>
      <c r="AA755" s="1171"/>
      <c r="AB755" s="1171"/>
      <c r="AC755" s="1171"/>
      <c r="AD755" s="1171"/>
      <c r="AE755" s="1171"/>
      <c r="AF755" s="1172"/>
      <c r="AG755" s="1172"/>
      <c r="AH755" s="1173"/>
      <c r="AI755" s="1172"/>
      <c r="AJ755" s="456"/>
      <c r="AL755" s="1418">
        <f t="shared" si="12"/>
        <v>0</v>
      </c>
    </row>
    <row r="756" spans="2:38">
      <c r="B756" s="1166"/>
      <c r="C756" s="1166"/>
      <c r="D756" s="1174"/>
      <c r="E756" s="1175"/>
      <c r="F756" s="1176"/>
      <c r="G756" s="1165"/>
      <c r="H756" s="1166"/>
      <c r="I756" s="1166"/>
      <c r="J756" s="1167"/>
      <c r="K756" s="1167"/>
      <c r="L756" s="1167"/>
      <c r="M756" s="1167"/>
      <c r="N756" s="1167"/>
      <c r="O756" s="1167"/>
      <c r="P756" s="1167"/>
      <c r="Q756" s="1167"/>
      <c r="R756" s="1168"/>
      <c r="S756" s="1168"/>
      <c r="T756" s="1169"/>
      <c r="U756" s="1166"/>
      <c r="V756" s="1168"/>
      <c r="W756" s="1168"/>
      <c r="X756" s="1166"/>
      <c r="Y756" s="1170"/>
      <c r="Z756" s="1171"/>
      <c r="AA756" s="1171"/>
      <c r="AB756" s="1171"/>
      <c r="AC756" s="1171"/>
      <c r="AD756" s="1171"/>
      <c r="AE756" s="1171"/>
      <c r="AF756" s="1172"/>
      <c r="AG756" s="1172"/>
      <c r="AH756" s="1173"/>
      <c r="AI756" s="1172"/>
      <c r="AJ756" s="456"/>
      <c r="AL756" s="1418">
        <f t="shared" si="12"/>
        <v>0</v>
      </c>
    </row>
    <row r="757" spans="2:38">
      <c r="B757" s="1166"/>
      <c r="C757" s="1166"/>
      <c r="D757" s="1174"/>
      <c r="E757" s="1175"/>
      <c r="F757" s="1176"/>
      <c r="G757" s="1165"/>
      <c r="H757" s="1166"/>
      <c r="I757" s="1166"/>
      <c r="J757" s="1167"/>
      <c r="K757" s="1167"/>
      <c r="L757" s="1167"/>
      <c r="M757" s="1167"/>
      <c r="N757" s="1167"/>
      <c r="O757" s="1167"/>
      <c r="P757" s="1167"/>
      <c r="Q757" s="1167"/>
      <c r="R757" s="1168"/>
      <c r="S757" s="1168"/>
      <c r="T757" s="1169"/>
      <c r="U757" s="1166"/>
      <c r="V757" s="1168"/>
      <c r="W757" s="1168"/>
      <c r="X757" s="1166"/>
      <c r="Y757" s="1170"/>
      <c r="Z757" s="1171"/>
      <c r="AA757" s="1171"/>
      <c r="AB757" s="1171"/>
      <c r="AC757" s="1171"/>
      <c r="AD757" s="1171"/>
      <c r="AE757" s="1171"/>
      <c r="AF757" s="1172"/>
      <c r="AG757" s="1172"/>
      <c r="AH757" s="1173"/>
      <c r="AI757" s="1172"/>
      <c r="AJ757" s="456"/>
      <c r="AL757" s="1418">
        <f t="shared" si="12"/>
        <v>0</v>
      </c>
    </row>
    <row r="758" spans="2:38">
      <c r="B758" s="1166"/>
      <c r="C758" s="1166"/>
      <c r="D758" s="1174"/>
      <c r="E758" s="1175"/>
      <c r="F758" s="1176"/>
      <c r="G758" s="1165"/>
      <c r="H758" s="1166"/>
      <c r="I758" s="1166"/>
      <c r="J758" s="1167"/>
      <c r="K758" s="1167"/>
      <c r="L758" s="1167"/>
      <c r="M758" s="1167"/>
      <c r="N758" s="1167"/>
      <c r="O758" s="1167"/>
      <c r="P758" s="1167"/>
      <c r="Q758" s="1167"/>
      <c r="R758" s="1168"/>
      <c r="S758" s="1168"/>
      <c r="T758" s="1169"/>
      <c r="U758" s="1166"/>
      <c r="V758" s="1168"/>
      <c r="W758" s="1168"/>
      <c r="X758" s="1166"/>
      <c r="Y758" s="1170"/>
      <c r="Z758" s="1171"/>
      <c r="AA758" s="1171"/>
      <c r="AB758" s="1171"/>
      <c r="AC758" s="1171"/>
      <c r="AD758" s="1171"/>
      <c r="AE758" s="1171"/>
      <c r="AF758" s="1172"/>
      <c r="AG758" s="1172"/>
      <c r="AH758" s="1173"/>
      <c r="AI758" s="1172"/>
      <c r="AJ758" s="456"/>
      <c r="AL758" s="1418">
        <f t="shared" si="12"/>
        <v>0</v>
      </c>
    </row>
    <row r="759" spans="2:38">
      <c r="B759" s="1166"/>
      <c r="C759" s="1166"/>
      <c r="D759" s="1174"/>
      <c r="E759" s="1175"/>
      <c r="F759" s="1176"/>
      <c r="G759" s="1165"/>
      <c r="H759" s="1166"/>
      <c r="I759" s="1166"/>
      <c r="J759" s="1167"/>
      <c r="K759" s="1167"/>
      <c r="L759" s="1167"/>
      <c r="M759" s="1167"/>
      <c r="N759" s="1167"/>
      <c r="O759" s="1167"/>
      <c r="P759" s="1167"/>
      <c r="Q759" s="1167"/>
      <c r="R759" s="1168"/>
      <c r="S759" s="1168"/>
      <c r="T759" s="1169"/>
      <c r="U759" s="1166"/>
      <c r="V759" s="1168"/>
      <c r="W759" s="1168"/>
      <c r="X759" s="1166"/>
      <c r="Y759" s="1170"/>
      <c r="Z759" s="1171"/>
      <c r="AA759" s="1171"/>
      <c r="AB759" s="1171"/>
      <c r="AC759" s="1171"/>
      <c r="AD759" s="1171"/>
      <c r="AE759" s="1171"/>
      <c r="AF759" s="1172"/>
      <c r="AG759" s="1172"/>
      <c r="AH759" s="1173"/>
      <c r="AI759" s="1172"/>
      <c r="AJ759" s="456"/>
      <c r="AL759" s="1418">
        <f t="shared" si="12"/>
        <v>0</v>
      </c>
    </row>
    <row r="760" spans="2:38">
      <c r="B760" s="1166"/>
      <c r="C760" s="1166"/>
      <c r="D760" s="1174"/>
      <c r="E760" s="1175"/>
      <c r="F760" s="1176"/>
      <c r="G760" s="1165"/>
      <c r="H760" s="1166"/>
      <c r="I760" s="1166"/>
      <c r="J760" s="1167"/>
      <c r="K760" s="1167"/>
      <c r="L760" s="1167"/>
      <c r="M760" s="1167"/>
      <c r="N760" s="1167"/>
      <c r="O760" s="1167"/>
      <c r="P760" s="1167"/>
      <c r="Q760" s="1167"/>
      <c r="R760" s="1168"/>
      <c r="S760" s="1168"/>
      <c r="T760" s="1169"/>
      <c r="U760" s="1166"/>
      <c r="V760" s="1168"/>
      <c r="W760" s="1168"/>
      <c r="X760" s="1166"/>
      <c r="Y760" s="1170"/>
      <c r="Z760" s="1171"/>
      <c r="AA760" s="1171"/>
      <c r="AB760" s="1171"/>
      <c r="AC760" s="1171"/>
      <c r="AD760" s="1171"/>
      <c r="AE760" s="1171"/>
      <c r="AF760" s="1172"/>
      <c r="AG760" s="1172"/>
      <c r="AH760" s="1173"/>
      <c r="AI760" s="1172"/>
      <c r="AJ760" s="456"/>
      <c r="AL760" s="1418">
        <f t="shared" si="12"/>
        <v>0</v>
      </c>
    </row>
    <row r="761" spans="2:38">
      <c r="B761" s="1166"/>
      <c r="C761" s="1166"/>
      <c r="D761" s="1174"/>
      <c r="E761" s="1175"/>
      <c r="F761" s="1176"/>
      <c r="G761" s="1165"/>
      <c r="H761" s="1166"/>
      <c r="I761" s="1166"/>
      <c r="J761" s="1167"/>
      <c r="K761" s="1167"/>
      <c r="L761" s="1167"/>
      <c r="M761" s="1167"/>
      <c r="N761" s="1167"/>
      <c r="O761" s="1167"/>
      <c r="P761" s="1167"/>
      <c r="Q761" s="1167"/>
      <c r="R761" s="1168"/>
      <c r="S761" s="1168"/>
      <c r="T761" s="1169"/>
      <c r="U761" s="1166"/>
      <c r="V761" s="1168"/>
      <c r="W761" s="1168"/>
      <c r="X761" s="1166"/>
      <c r="Y761" s="1170"/>
      <c r="Z761" s="1171"/>
      <c r="AA761" s="1171"/>
      <c r="AB761" s="1171"/>
      <c r="AC761" s="1171"/>
      <c r="AD761" s="1171"/>
      <c r="AE761" s="1171"/>
      <c r="AF761" s="1172"/>
      <c r="AG761" s="1172"/>
      <c r="AH761" s="1173"/>
      <c r="AI761" s="1172"/>
      <c r="AJ761" s="456"/>
      <c r="AL761" s="1418">
        <f t="shared" si="12"/>
        <v>0</v>
      </c>
    </row>
    <row r="762" spans="2:38">
      <c r="B762" s="1166"/>
      <c r="C762" s="1166"/>
      <c r="D762" s="1174"/>
      <c r="E762" s="1175"/>
      <c r="F762" s="1176"/>
      <c r="G762" s="1165"/>
      <c r="H762" s="1166"/>
      <c r="I762" s="1166"/>
      <c r="J762" s="1167"/>
      <c r="K762" s="1167"/>
      <c r="L762" s="1167"/>
      <c r="M762" s="1167"/>
      <c r="N762" s="1167"/>
      <c r="O762" s="1167"/>
      <c r="P762" s="1167"/>
      <c r="Q762" s="1167"/>
      <c r="R762" s="1168"/>
      <c r="S762" s="1168"/>
      <c r="T762" s="1169"/>
      <c r="U762" s="1166"/>
      <c r="V762" s="1168"/>
      <c r="W762" s="1168"/>
      <c r="X762" s="1166"/>
      <c r="Y762" s="1170"/>
      <c r="Z762" s="1171"/>
      <c r="AA762" s="1171"/>
      <c r="AB762" s="1171"/>
      <c r="AC762" s="1171"/>
      <c r="AD762" s="1171"/>
      <c r="AE762" s="1171"/>
      <c r="AF762" s="1172"/>
      <c r="AG762" s="1172"/>
      <c r="AH762" s="1173"/>
      <c r="AI762" s="1172"/>
      <c r="AJ762" s="456"/>
      <c r="AL762" s="1418">
        <f t="shared" si="12"/>
        <v>0</v>
      </c>
    </row>
    <row r="763" spans="2:38">
      <c r="B763" s="1166"/>
      <c r="C763" s="1166"/>
      <c r="D763" s="1174"/>
      <c r="E763" s="1175"/>
      <c r="F763" s="1176"/>
      <c r="G763" s="1165"/>
      <c r="H763" s="1166"/>
      <c r="I763" s="1166"/>
      <c r="J763" s="1167"/>
      <c r="K763" s="1167"/>
      <c r="L763" s="1167"/>
      <c r="M763" s="1167"/>
      <c r="N763" s="1167"/>
      <c r="O763" s="1167"/>
      <c r="P763" s="1167"/>
      <c r="Q763" s="1167"/>
      <c r="R763" s="1168"/>
      <c r="S763" s="1168"/>
      <c r="T763" s="1169"/>
      <c r="U763" s="1166"/>
      <c r="V763" s="1168"/>
      <c r="W763" s="1168"/>
      <c r="X763" s="1166"/>
      <c r="Y763" s="1170"/>
      <c r="Z763" s="1171"/>
      <c r="AA763" s="1171"/>
      <c r="AB763" s="1171"/>
      <c r="AC763" s="1171"/>
      <c r="AD763" s="1171"/>
      <c r="AE763" s="1171"/>
      <c r="AF763" s="1172"/>
      <c r="AG763" s="1172"/>
      <c r="AH763" s="1173"/>
      <c r="AI763" s="1172"/>
      <c r="AJ763" s="456"/>
      <c r="AL763" s="1418">
        <f t="shared" si="12"/>
        <v>0</v>
      </c>
    </row>
    <row r="764" spans="2:38">
      <c r="B764" s="1166"/>
      <c r="C764" s="1166"/>
      <c r="D764" s="1174"/>
      <c r="E764" s="1175"/>
      <c r="F764" s="1176"/>
      <c r="G764" s="1165"/>
      <c r="H764" s="1166"/>
      <c r="I764" s="1166"/>
      <c r="J764" s="1167"/>
      <c r="K764" s="1167"/>
      <c r="L764" s="1167"/>
      <c r="M764" s="1167"/>
      <c r="N764" s="1167"/>
      <c r="O764" s="1167"/>
      <c r="P764" s="1167"/>
      <c r="Q764" s="1167"/>
      <c r="R764" s="1168"/>
      <c r="S764" s="1168"/>
      <c r="T764" s="1169"/>
      <c r="U764" s="1166"/>
      <c r="V764" s="1168"/>
      <c r="W764" s="1168"/>
      <c r="X764" s="1166"/>
      <c r="Y764" s="1170"/>
      <c r="Z764" s="1171"/>
      <c r="AA764" s="1171"/>
      <c r="AB764" s="1171"/>
      <c r="AC764" s="1171"/>
      <c r="AD764" s="1171"/>
      <c r="AE764" s="1171"/>
      <c r="AF764" s="1172"/>
      <c r="AG764" s="1172"/>
      <c r="AH764" s="1173"/>
      <c r="AI764" s="1172"/>
      <c r="AJ764" s="456"/>
      <c r="AL764" s="1418">
        <f t="shared" si="12"/>
        <v>0</v>
      </c>
    </row>
    <row r="765" spans="2:38">
      <c r="B765" s="1166"/>
      <c r="C765" s="1166"/>
      <c r="D765" s="1174"/>
      <c r="E765" s="1175"/>
      <c r="F765" s="1176"/>
      <c r="G765" s="1165"/>
      <c r="H765" s="1166"/>
      <c r="I765" s="1166"/>
      <c r="J765" s="1167"/>
      <c r="K765" s="1167"/>
      <c r="L765" s="1167"/>
      <c r="M765" s="1167"/>
      <c r="N765" s="1167"/>
      <c r="O765" s="1167"/>
      <c r="P765" s="1167"/>
      <c r="Q765" s="1167"/>
      <c r="R765" s="1168"/>
      <c r="S765" s="1168"/>
      <c r="T765" s="1169"/>
      <c r="U765" s="1166"/>
      <c r="V765" s="1168"/>
      <c r="W765" s="1168"/>
      <c r="X765" s="1166"/>
      <c r="Y765" s="1170"/>
      <c r="Z765" s="1171"/>
      <c r="AA765" s="1171"/>
      <c r="AB765" s="1171"/>
      <c r="AC765" s="1171"/>
      <c r="AD765" s="1171"/>
      <c r="AE765" s="1171"/>
      <c r="AF765" s="1172"/>
      <c r="AG765" s="1172"/>
      <c r="AH765" s="1173"/>
      <c r="AI765" s="1172"/>
      <c r="AJ765" s="456"/>
      <c r="AL765" s="1418">
        <f t="shared" si="12"/>
        <v>0</v>
      </c>
    </row>
    <row r="766" spans="2:38">
      <c r="B766" s="1166"/>
      <c r="C766" s="1166"/>
      <c r="D766" s="1174"/>
      <c r="E766" s="1175"/>
      <c r="F766" s="1176"/>
      <c r="G766" s="1165"/>
      <c r="H766" s="1166"/>
      <c r="I766" s="1166"/>
      <c r="J766" s="1167"/>
      <c r="K766" s="1167"/>
      <c r="L766" s="1167"/>
      <c r="M766" s="1167"/>
      <c r="N766" s="1167"/>
      <c r="O766" s="1167"/>
      <c r="P766" s="1167"/>
      <c r="Q766" s="1167"/>
      <c r="R766" s="1168"/>
      <c r="S766" s="1168"/>
      <c r="T766" s="1169"/>
      <c r="U766" s="1166"/>
      <c r="V766" s="1168"/>
      <c r="W766" s="1168"/>
      <c r="X766" s="1166"/>
      <c r="Y766" s="1170"/>
      <c r="Z766" s="1171"/>
      <c r="AA766" s="1171"/>
      <c r="AB766" s="1171"/>
      <c r="AC766" s="1171"/>
      <c r="AD766" s="1171"/>
      <c r="AE766" s="1171"/>
      <c r="AF766" s="1172"/>
      <c r="AG766" s="1172"/>
      <c r="AH766" s="1173"/>
      <c r="AI766" s="1172"/>
      <c r="AJ766" s="456"/>
      <c r="AL766" s="1418">
        <f t="shared" si="12"/>
        <v>0</v>
      </c>
    </row>
    <row r="767" spans="2:38">
      <c r="B767" s="1166"/>
      <c r="C767" s="1166"/>
      <c r="D767" s="1174"/>
      <c r="E767" s="1175"/>
      <c r="F767" s="1176"/>
      <c r="G767" s="1165"/>
      <c r="H767" s="1166"/>
      <c r="I767" s="1166"/>
      <c r="J767" s="1167"/>
      <c r="K767" s="1167"/>
      <c r="L767" s="1167"/>
      <c r="M767" s="1167"/>
      <c r="N767" s="1167"/>
      <c r="O767" s="1167"/>
      <c r="P767" s="1167"/>
      <c r="Q767" s="1167"/>
      <c r="R767" s="1168"/>
      <c r="S767" s="1168"/>
      <c r="T767" s="1169"/>
      <c r="U767" s="1166"/>
      <c r="V767" s="1168"/>
      <c r="W767" s="1168"/>
      <c r="X767" s="1166"/>
      <c r="Y767" s="1170"/>
      <c r="Z767" s="1171"/>
      <c r="AA767" s="1171"/>
      <c r="AB767" s="1171"/>
      <c r="AC767" s="1171"/>
      <c r="AD767" s="1171"/>
      <c r="AE767" s="1171"/>
      <c r="AF767" s="1172"/>
      <c r="AG767" s="1172"/>
      <c r="AH767" s="1173"/>
      <c r="AI767" s="1172"/>
      <c r="AJ767" s="456"/>
      <c r="AL767" s="1418">
        <f t="shared" si="12"/>
        <v>0</v>
      </c>
    </row>
    <row r="768" spans="2:38">
      <c r="B768" s="1166"/>
      <c r="C768" s="1166"/>
      <c r="D768" s="1174"/>
      <c r="E768" s="1175"/>
      <c r="F768" s="1176"/>
      <c r="G768" s="1165"/>
      <c r="H768" s="1166"/>
      <c r="I768" s="1166"/>
      <c r="J768" s="1167"/>
      <c r="K768" s="1167"/>
      <c r="L768" s="1167"/>
      <c r="M768" s="1167"/>
      <c r="N768" s="1167"/>
      <c r="O768" s="1167"/>
      <c r="P768" s="1167"/>
      <c r="Q768" s="1167"/>
      <c r="R768" s="1168"/>
      <c r="S768" s="1168"/>
      <c r="T768" s="1169"/>
      <c r="U768" s="1166"/>
      <c r="V768" s="1168"/>
      <c r="W768" s="1168"/>
      <c r="X768" s="1166"/>
      <c r="Y768" s="1170"/>
      <c r="Z768" s="1171"/>
      <c r="AA768" s="1171"/>
      <c r="AB768" s="1171"/>
      <c r="AC768" s="1171"/>
      <c r="AD768" s="1171"/>
      <c r="AE768" s="1171"/>
      <c r="AF768" s="1172"/>
      <c r="AG768" s="1172"/>
      <c r="AH768" s="1173"/>
      <c r="AI768" s="1172"/>
      <c r="AJ768" s="456"/>
      <c r="AL768" s="1418">
        <f t="shared" si="12"/>
        <v>0</v>
      </c>
    </row>
    <row r="769" spans="2:38">
      <c r="B769" s="1166"/>
      <c r="C769" s="1166"/>
      <c r="D769" s="1174"/>
      <c r="E769" s="1175"/>
      <c r="F769" s="1176"/>
      <c r="G769" s="1165"/>
      <c r="H769" s="1166"/>
      <c r="I769" s="1166"/>
      <c r="J769" s="1167"/>
      <c r="K769" s="1167"/>
      <c r="L769" s="1167"/>
      <c r="M769" s="1167"/>
      <c r="N769" s="1167"/>
      <c r="O769" s="1167"/>
      <c r="P769" s="1167"/>
      <c r="Q769" s="1167"/>
      <c r="R769" s="1168"/>
      <c r="S769" s="1168"/>
      <c r="T769" s="1169"/>
      <c r="U769" s="1166"/>
      <c r="V769" s="1168"/>
      <c r="W769" s="1168"/>
      <c r="X769" s="1166"/>
      <c r="Y769" s="1170"/>
      <c r="Z769" s="1171"/>
      <c r="AA769" s="1171"/>
      <c r="AB769" s="1171"/>
      <c r="AC769" s="1171"/>
      <c r="AD769" s="1171"/>
      <c r="AE769" s="1171"/>
      <c r="AF769" s="1172"/>
      <c r="AG769" s="1172"/>
      <c r="AH769" s="1173"/>
      <c r="AI769" s="1172"/>
      <c r="AJ769" s="456"/>
      <c r="AL769" s="1418">
        <f t="shared" si="12"/>
        <v>0</v>
      </c>
    </row>
    <row r="770" spans="2:38">
      <c r="B770" s="1166"/>
      <c r="C770" s="1166"/>
      <c r="D770" s="1174"/>
      <c r="E770" s="1175"/>
      <c r="F770" s="1176"/>
      <c r="G770" s="1165"/>
      <c r="H770" s="1166"/>
      <c r="I770" s="1166"/>
      <c r="J770" s="1167"/>
      <c r="K770" s="1167"/>
      <c r="L770" s="1167"/>
      <c r="M770" s="1167"/>
      <c r="N770" s="1167"/>
      <c r="O770" s="1167"/>
      <c r="P770" s="1167"/>
      <c r="Q770" s="1167"/>
      <c r="R770" s="1168"/>
      <c r="S770" s="1168"/>
      <c r="T770" s="1169"/>
      <c r="U770" s="1166"/>
      <c r="V770" s="1168"/>
      <c r="W770" s="1168"/>
      <c r="X770" s="1166"/>
      <c r="Y770" s="1170"/>
      <c r="Z770" s="1171"/>
      <c r="AA770" s="1171"/>
      <c r="AB770" s="1171"/>
      <c r="AC770" s="1171"/>
      <c r="AD770" s="1171"/>
      <c r="AE770" s="1171"/>
      <c r="AF770" s="1172"/>
      <c r="AG770" s="1172"/>
      <c r="AH770" s="1173"/>
      <c r="AI770" s="1172"/>
      <c r="AJ770" s="456"/>
      <c r="AL770" s="1418">
        <f t="shared" si="12"/>
        <v>0</v>
      </c>
    </row>
    <row r="771" spans="2:38">
      <c r="B771" s="1166"/>
      <c r="C771" s="1166"/>
      <c r="D771" s="1174"/>
      <c r="E771" s="1175"/>
      <c r="F771" s="1176"/>
      <c r="G771" s="1165"/>
      <c r="H771" s="1166"/>
      <c r="I771" s="1166"/>
      <c r="J771" s="1167"/>
      <c r="K771" s="1167"/>
      <c r="L771" s="1167"/>
      <c r="M771" s="1167"/>
      <c r="N771" s="1167"/>
      <c r="O771" s="1167"/>
      <c r="P771" s="1167"/>
      <c r="Q771" s="1167"/>
      <c r="R771" s="1168"/>
      <c r="S771" s="1168"/>
      <c r="T771" s="1169"/>
      <c r="U771" s="1166"/>
      <c r="V771" s="1168"/>
      <c r="W771" s="1168"/>
      <c r="X771" s="1166"/>
      <c r="Y771" s="1170"/>
      <c r="Z771" s="1171"/>
      <c r="AA771" s="1171"/>
      <c r="AB771" s="1171"/>
      <c r="AC771" s="1171"/>
      <c r="AD771" s="1171"/>
      <c r="AE771" s="1171"/>
      <c r="AF771" s="1172"/>
      <c r="AG771" s="1172"/>
      <c r="AH771" s="1173"/>
      <c r="AI771" s="1172"/>
      <c r="AJ771" s="456"/>
      <c r="AL771" s="1418">
        <f t="shared" si="12"/>
        <v>0</v>
      </c>
    </row>
    <row r="772" spans="2:38">
      <c r="B772" s="1166"/>
      <c r="C772" s="1166"/>
      <c r="D772" s="1174"/>
      <c r="E772" s="1175"/>
      <c r="F772" s="1176"/>
      <c r="G772" s="1165"/>
      <c r="H772" s="1166"/>
      <c r="I772" s="1166"/>
      <c r="J772" s="1167"/>
      <c r="K772" s="1167"/>
      <c r="L772" s="1167"/>
      <c r="M772" s="1167"/>
      <c r="N772" s="1167"/>
      <c r="O772" s="1167"/>
      <c r="P772" s="1167"/>
      <c r="Q772" s="1167"/>
      <c r="R772" s="1168"/>
      <c r="S772" s="1168"/>
      <c r="T772" s="1169"/>
      <c r="U772" s="1166"/>
      <c r="V772" s="1168"/>
      <c r="W772" s="1168"/>
      <c r="X772" s="1166"/>
      <c r="Y772" s="1170"/>
      <c r="Z772" s="1171"/>
      <c r="AA772" s="1171"/>
      <c r="AB772" s="1171"/>
      <c r="AC772" s="1171"/>
      <c r="AD772" s="1171"/>
      <c r="AE772" s="1171"/>
      <c r="AF772" s="1172"/>
      <c r="AG772" s="1172"/>
      <c r="AH772" s="1173"/>
      <c r="AI772" s="1172"/>
      <c r="AJ772" s="456"/>
      <c r="AL772" s="1418">
        <f t="shared" si="12"/>
        <v>0</v>
      </c>
    </row>
    <row r="773" spans="2:38">
      <c r="B773" s="1166"/>
      <c r="C773" s="1166"/>
      <c r="D773" s="1174"/>
      <c r="E773" s="1175"/>
      <c r="F773" s="1176"/>
      <c r="G773" s="1165"/>
      <c r="H773" s="1166"/>
      <c r="I773" s="1166"/>
      <c r="J773" s="1167"/>
      <c r="K773" s="1167"/>
      <c r="L773" s="1167"/>
      <c r="M773" s="1167"/>
      <c r="N773" s="1167"/>
      <c r="O773" s="1167"/>
      <c r="P773" s="1167"/>
      <c r="Q773" s="1167"/>
      <c r="R773" s="1168"/>
      <c r="S773" s="1168"/>
      <c r="T773" s="1169"/>
      <c r="U773" s="1166"/>
      <c r="V773" s="1168"/>
      <c r="W773" s="1168"/>
      <c r="X773" s="1166"/>
      <c r="Y773" s="1170"/>
      <c r="Z773" s="1171"/>
      <c r="AA773" s="1171"/>
      <c r="AB773" s="1171"/>
      <c r="AC773" s="1171"/>
      <c r="AD773" s="1171"/>
      <c r="AE773" s="1171"/>
      <c r="AF773" s="1172"/>
      <c r="AG773" s="1172"/>
      <c r="AH773" s="1173"/>
      <c r="AI773" s="1172"/>
      <c r="AJ773" s="456"/>
      <c r="AL773" s="1418">
        <f t="shared" si="12"/>
        <v>0</v>
      </c>
    </row>
    <row r="774" spans="2:38">
      <c r="B774" s="1166"/>
      <c r="C774" s="1166"/>
      <c r="D774" s="1174"/>
      <c r="E774" s="1175"/>
      <c r="F774" s="1176"/>
      <c r="G774" s="1165"/>
      <c r="H774" s="1166"/>
      <c r="I774" s="1166"/>
      <c r="J774" s="1167"/>
      <c r="K774" s="1167"/>
      <c r="L774" s="1167"/>
      <c r="M774" s="1167"/>
      <c r="N774" s="1167"/>
      <c r="O774" s="1167"/>
      <c r="P774" s="1167"/>
      <c r="Q774" s="1167"/>
      <c r="R774" s="1168"/>
      <c r="S774" s="1168"/>
      <c r="T774" s="1169"/>
      <c r="U774" s="1166"/>
      <c r="V774" s="1168"/>
      <c r="W774" s="1168"/>
      <c r="X774" s="1166"/>
      <c r="Y774" s="1170"/>
      <c r="Z774" s="1171"/>
      <c r="AA774" s="1171"/>
      <c r="AB774" s="1171"/>
      <c r="AC774" s="1171"/>
      <c r="AD774" s="1171"/>
      <c r="AE774" s="1171"/>
      <c r="AF774" s="1172"/>
      <c r="AG774" s="1172"/>
      <c r="AH774" s="1173"/>
      <c r="AI774" s="1172"/>
      <c r="AJ774" s="456"/>
      <c r="AL774" s="1418">
        <f t="shared" ref="AL774:AL837" si="13">IF(K774&gt;1,K774,J774)</f>
        <v>0</v>
      </c>
    </row>
    <row r="775" spans="2:38">
      <c r="B775" s="1166"/>
      <c r="C775" s="1166"/>
      <c r="D775" s="1174"/>
      <c r="E775" s="1175"/>
      <c r="F775" s="1176"/>
      <c r="G775" s="1165"/>
      <c r="H775" s="1166"/>
      <c r="I775" s="1166"/>
      <c r="J775" s="1167"/>
      <c r="K775" s="1167"/>
      <c r="L775" s="1167"/>
      <c r="M775" s="1167"/>
      <c r="N775" s="1167"/>
      <c r="O775" s="1167"/>
      <c r="P775" s="1167"/>
      <c r="Q775" s="1167"/>
      <c r="R775" s="1168"/>
      <c r="S775" s="1168"/>
      <c r="T775" s="1169"/>
      <c r="U775" s="1166"/>
      <c r="V775" s="1168"/>
      <c r="W775" s="1168"/>
      <c r="X775" s="1166"/>
      <c r="Y775" s="1170"/>
      <c r="Z775" s="1171"/>
      <c r="AA775" s="1171"/>
      <c r="AB775" s="1171"/>
      <c r="AC775" s="1171"/>
      <c r="AD775" s="1171"/>
      <c r="AE775" s="1171"/>
      <c r="AF775" s="1172"/>
      <c r="AG775" s="1172"/>
      <c r="AH775" s="1173"/>
      <c r="AI775" s="1172"/>
      <c r="AJ775" s="456"/>
      <c r="AL775" s="1418">
        <f t="shared" si="13"/>
        <v>0</v>
      </c>
    </row>
    <row r="776" spans="2:38">
      <c r="B776" s="1166"/>
      <c r="C776" s="1166"/>
      <c r="D776" s="1174"/>
      <c r="E776" s="1175"/>
      <c r="F776" s="1176"/>
      <c r="G776" s="1165"/>
      <c r="H776" s="1166"/>
      <c r="I776" s="1166"/>
      <c r="J776" s="1167"/>
      <c r="K776" s="1167"/>
      <c r="L776" s="1167"/>
      <c r="M776" s="1167"/>
      <c r="N776" s="1167"/>
      <c r="O776" s="1167"/>
      <c r="P776" s="1167"/>
      <c r="Q776" s="1167"/>
      <c r="R776" s="1168"/>
      <c r="S776" s="1168"/>
      <c r="T776" s="1169"/>
      <c r="U776" s="1166"/>
      <c r="V776" s="1168"/>
      <c r="W776" s="1168"/>
      <c r="X776" s="1166"/>
      <c r="Y776" s="1170"/>
      <c r="Z776" s="1171"/>
      <c r="AA776" s="1171"/>
      <c r="AB776" s="1171"/>
      <c r="AC776" s="1171"/>
      <c r="AD776" s="1171"/>
      <c r="AE776" s="1171"/>
      <c r="AF776" s="1172"/>
      <c r="AG776" s="1172"/>
      <c r="AH776" s="1173"/>
      <c r="AI776" s="1172"/>
      <c r="AJ776" s="456"/>
      <c r="AL776" s="1418">
        <f t="shared" si="13"/>
        <v>0</v>
      </c>
    </row>
    <row r="777" spans="2:38">
      <c r="B777" s="1166"/>
      <c r="C777" s="1166"/>
      <c r="D777" s="1174"/>
      <c r="E777" s="1175"/>
      <c r="F777" s="1176"/>
      <c r="G777" s="1165"/>
      <c r="H777" s="1166"/>
      <c r="I777" s="1166"/>
      <c r="J777" s="1167"/>
      <c r="K777" s="1167"/>
      <c r="L777" s="1167"/>
      <c r="M777" s="1167"/>
      <c r="N777" s="1167"/>
      <c r="O777" s="1167"/>
      <c r="P777" s="1167"/>
      <c r="Q777" s="1167"/>
      <c r="R777" s="1168"/>
      <c r="S777" s="1168"/>
      <c r="T777" s="1169"/>
      <c r="U777" s="1166"/>
      <c r="V777" s="1168"/>
      <c r="W777" s="1168"/>
      <c r="X777" s="1166"/>
      <c r="Y777" s="1170"/>
      <c r="Z777" s="1171"/>
      <c r="AA777" s="1171"/>
      <c r="AB777" s="1171"/>
      <c r="AC777" s="1171"/>
      <c r="AD777" s="1171"/>
      <c r="AE777" s="1171"/>
      <c r="AF777" s="1172"/>
      <c r="AG777" s="1172"/>
      <c r="AH777" s="1173"/>
      <c r="AI777" s="1172"/>
      <c r="AJ777" s="456"/>
      <c r="AL777" s="1418">
        <f t="shared" si="13"/>
        <v>0</v>
      </c>
    </row>
    <row r="778" spans="2:38">
      <c r="B778" s="1166"/>
      <c r="C778" s="1166"/>
      <c r="D778" s="1174"/>
      <c r="E778" s="1175"/>
      <c r="F778" s="1176"/>
      <c r="G778" s="1165"/>
      <c r="H778" s="1166"/>
      <c r="I778" s="1166"/>
      <c r="J778" s="1167"/>
      <c r="K778" s="1167"/>
      <c r="L778" s="1167"/>
      <c r="M778" s="1167"/>
      <c r="N778" s="1167"/>
      <c r="O778" s="1167"/>
      <c r="P778" s="1167"/>
      <c r="Q778" s="1167"/>
      <c r="R778" s="1168"/>
      <c r="S778" s="1168"/>
      <c r="T778" s="1169"/>
      <c r="U778" s="1166"/>
      <c r="V778" s="1168"/>
      <c r="W778" s="1168"/>
      <c r="X778" s="1166"/>
      <c r="Y778" s="1170"/>
      <c r="Z778" s="1171"/>
      <c r="AA778" s="1171"/>
      <c r="AB778" s="1171"/>
      <c r="AC778" s="1171"/>
      <c r="AD778" s="1171"/>
      <c r="AE778" s="1171"/>
      <c r="AF778" s="1172"/>
      <c r="AG778" s="1172"/>
      <c r="AH778" s="1173"/>
      <c r="AI778" s="1172"/>
      <c r="AJ778" s="456"/>
      <c r="AL778" s="1418">
        <f t="shared" si="13"/>
        <v>0</v>
      </c>
    </row>
    <row r="779" spans="2:38">
      <c r="B779" s="1166"/>
      <c r="C779" s="1166"/>
      <c r="D779" s="1174"/>
      <c r="E779" s="1175"/>
      <c r="F779" s="1176"/>
      <c r="G779" s="1165"/>
      <c r="H779" s="1166"/>
      <c r="I779" s="1166"/>
      <c r="J779" s="1167"/>
      <c r="K779" s="1167"/>
      <c r="L779" s="1167"/>
      <c r="M779" s="1167"/>
      <c r="N779" s="1167"/>
      <c r="O779" s="1167"/>
      <c r="P779" s="1167"/>
      <c r="Q779" s="1167"/>
      <c r="R779" s="1168"/>
      <c r="S779" s="1168"/>
      <c r="T779" s="1169"/>
      <c r="U779" s="1166"/>
      <c r="V779" s="1168"/>
      <c r="W779" s="1168"/>
      <c r="X779" s="1166"/>
      <c r="Y779" s="1170"/>
      <c r="Z779" s="1171"/>
      <c r="AA779" s="1171"/>
      <c r="AB779" s="1171"/>
      <c r="AC779" s="1171"/>
      <c r="AD779" s="1171"/>
      <c r="AE779" s="1171"/>
      <c r="AF779" s="1172"/>
      <c r="AG779" s="1172"/>
      <c r="AH779" s="1173"/>
      <c r="AI779" s="1172"/>
      <c r="AJ779" s="456"/>
      <c r="AL779" s="1418">
        <f t="shared" si="13"/>
        <v>0</v>
      </c>
    </row>
    <row r="780" spans="2:38">
      <c r="B780" s="1166"/>
      <c r="C780" s="1166"/>
      <c r="D780" s="1174"/>
      <c r="E780" s="1175"/>
      <c r="F780" s="1176"/>
      <c r="G780" s="1165"/>
      <c r="H780" s="1166"/>
      <c r="I780" s="1166"/>
      <c r="J780" s="1167"/>
      <c r="K780" s="1167"/>
      <c r="L780" s="1167"/>
      <c r="M780" s="1167"/>
      <c r="N780" s="1167"/>
      <c r="O780" s="1167"/>
      <c r="P780" s="1167"/>
      <c r="Q780" s="1167"/>
      <c r="R780" s="1168"/>
      <c r="S780" s="1168"/>
      <c r="T780" s="1169"/>
      <c r="U780" s="1166"/>
      <c r="V780" s="1168"/>
      <c r="W780" s="1168"/>
      <c r="X780" s="1166"/>
      <c r="Y780" s="1170"/>
      <c r="Z780" s="1171"/>
      <c r="AA780" s="1171"/>
      <c r="AB780" s="1171"/>
      <c r="AC780" s="1171"/>
      <c r="AD780" s="1171"/>
      <c r="AE780" s="1171"/>
      <c r="AF780" s="1172"/>
      <c r="AG780" s="1172"/>
      <c r="AH780" s="1173"/>
      <c r="AI780" s="1172"/>
      <c r="AJ780" s="456"/>
      <c r="AL780" s="1418">
        <f t="shared" si="13"/>
        <v>0</v>
      </c>
    </row>
    <row r="781" spans="2:38">
      <c r="B781" s="1166"/>
      <c r="C781" s="1166"/>
      <c r="D781" s="1174"/>
      <c r="E781" s="1175"/>
      <c r="F781" s="1176"/>
      <c r="G781" s="1165"/>
      <c r="H781" s="1166"/>
      <c r="I781" s="1166"/>
      <c r="J781" s="1167"/>
      <c r="K781" s="1167"/>
      <c r="L781" s="1167"/>
      <c r="M781" s="1167"/>
      <c r="N781" s="1167"/>
      <c r="O781" s="1167"/>
      <c r="P781" s="1167"/>
      <c r="Q781" s="1167"/>
      <c r="R781" s="1168"/>
      <c r="S781" s="1168"/>
      <c r="T781" s="1169"/>
      <c r="U781" s="1166"/>
      <c r="V781" s="1168"/>
      <c r="W781" s="1168"/>
      <c r="X781" s="1166"/>
      <c r="Y781" s="1170"/>
      <c r="Z781" s="1171"/>
      <c r="AA781" s="1171"/>
      <c r="AB781" s="1171"/>
      <c r="AC781" s="1171"/>
      <c r="AD781" s="1171"/>
      <c r="AE781" s="1171"/>
      <c r="AF781" s="1172"/>
      <c r="AG781" s="1172"/>
      <c r="AH781" s="1173"/>
      <c r="AI781" s="1172"/>
      <c r="AJ781" s="456"/>
      <c r="AL781" s="1418">
        <f t="shared" si="13"/>
        <v>0</v>
      </c>
    </row>
    <row r="782" spans="2:38">
      <c r="B782" s="1166"/>
      <c r="C782" s="1166"/>
      <c r="D782" s="1174"/>
      <c r="E782" s="1175"/>
      <c r="F782" s="1176"/>
      <c r="G782" s="1165"/>
      <c r="H782" s="1166"/>
      <c r="I782" s="1166"/>
      <c r="J782" s="1167"/>
      <c r="K782" s="1167"/>
      <c r="L782" s="1167"/>
      <c r="M782" s="1167"/>
      <c r="N782" s="1167"/>
      <c r="O782" s="1167"/>
      <c r="P782" s="1167"/>
      <c r="Q782" s="1167"/>
      <c r="R782" s="1168"/>
      <c r="S782" s="1168"/>
      <c r="T782" s="1169"/>
      <c r="U782" s="1166"/>
      <c r="V782" s="1168"/>
      <c r="W782" s="1168"/>
      <c r="X782" s="1166"/>
      <c r="Y782" s="1170"/>
      <c r="Z782" s="1171"/>
      <c r="AA782" s="1171"/>
      <c r="AB782" s="1171"/>
      <c r="AC782" s="1171"/>
      <c r="AD782" s="1171"/>
      <c r="AE782" s="1171"/>
      <c r="AF782" s="1172"/>
      <c r="AG782" s="1172"/>
      <c r="AH782" s="1173"/>
      <c r="AI782" s="1172"/>
      <c r="AJ782" s="456"/>
      <c r="AL782" s="1418">
        <f t="shared" si="13"/>
        <v>0</v>
      </c>
    </row>
    <row r="783" spans="2:38">
      <c r="B783" s="1166"/>
      <c r="C783" s="1166"/>
      <c r="D783" s="1174"/>
      <c r="E783" s="1175"/>
      <c r="F783" s="1176"/>
      <c r="G783" s="1165"/>
      <c r="H783" s="1166"/>
      <c r="I783" s="1166"/>
      <c r="J783" s="1167"/>
      <c r="K783" s="1167"/>
      <c r="L783" s="1167"/>
      <c r="M783" s="1167"/>
      <c r="N783" s="1167"/>
      <c r="O783" s="1167"/>
      <c r="P783" s="1167"/>
      <c r="Q783" s="1167"/>
      <c r="R783" s="1168"/>
      <c r="S783" s="1168"/>
      <c r="T783" s="1169"/>
      <c r="U783" s="1166"/>
      <c r="V783" s="1168"/>
      <c r="W783" s="1168"/>
      <c r="X783" s="1166"/>
      <c r="Y783" s="1170"/>
      <c r="Z783" s="1171"/>
      <c r="AA783" s="1171"/>
      <c r="AB783" s="1171"/>
      <c r="AC783" s="1171"/>
      <c r="AD783" s="1171"/>
      <c r="AE783" s="1171"/>
      <c r="AF783" s="1172"/>
      <c r="AG783" s="1172"/>
      <c r="AH783" s="1173"/>
      <c r="AI783" s="1172"/>
      <c r="AJ783" s="456"/>
      <c r="AL783" s="1418">
        <f t="shared" si="13"/>
        <v>0</v>
      </c>
    </row>
    <row r="784" spans="2:38">
      <c r="B784" s="1166"/>
      <c r="C784" s="1166"/>
      <c r="D784" s="1174"/>
      <c r="E784" s="1175"/>
      <c r="F784" s="1176"/>
      <c r="G784" s="1165"/>
      <c r="H784" s="1166"/>
      <c r="I784" s="1166"/>
      <c r="J784" s="1167"/>
      <c r="K784" s="1167"/>
      <c r="L784" s="1167"/>
      <c r="M784" s="1167"/>
      <c r="N784" s="1167"/>
      <c r="O784" s="1167"/>
      <c r="P784" s="1167"/>
      <c r="Q784" s="1167"/>
      <c r="R784" s="1168"/>
      <c r="S784" s="1168"/>
      <c r="T784" s="1169"/>
      <c r="U784" s="1166"/>
      <c r="V784" s="1168"/>
      <c r="W784" s="1168"/>
      <c r="X784" s="1166"/>
      <c r="Y784" s="1170"/>
      <c r="Z784" s="1171"/>
      <c r="AA784" s="1171"/>
      <c r="AB784" s="1171"/>
      <c r="AC784" s="1171"/>
      <c r="AD784" s="1171"/>
      <c r="AE784" s="1171"/>
      <c r="AF784" s="1172"/>
      <c r="AG784" s="1172"/>
      <c r="AH784" s="1173"/>
      <c r="AI784" s="1172"/>
      <c r="AJ784" s="456"/>
      <c r="AL784" s="1418">
        <f t="shared" si="13"/>
        <v>0</v>
      </c>
    </row>
    <row r="785" spans="2:38">
      <c r="B785" s="1166"/>
      <c r="C785" s="1166"/>
      <c r="D785" s="1174"/>
      <c r="E785" s="1175"/>
      <c r="F785" s="1176"/>
      <c r="G785" s="1165"/>
      <c r="H785" s="1166"/>
      <c r="I785" s="1166"/>
      <c r="J785" s="1167"/>
      <c r="K785" s="1167"/>
      <c r="L785" s="1167"/>
      <c r="M785" s="1167"/>
      <c r="N785" s="1167"/>
      <c r="O785" s="1167"/>
      <c r="P785" s="1167"/>
      <c r="Q785" s="1167"/>
      <c r="R785" s="1168"/>
      <c r="S785" s="1168"/>
      <c r="T785" s="1169"/>
      <c r="U785" s="1166"/>
      <c r="V785" s="1168"/>
      <c r="W785" s="1168"/>
      <c r="X785" s="1166"/>
      <c r="Y785" s="1170"/>
      <c r="Z785" s="1171"/>
      <c r="AA785" s="1171"/>
      <c r="AB785" s="1171"/>
      <c r="AC785" s="1171"/>
      <c r="AD785" s="1171"/>
      <c r="AE785" s="1171"/>
      <c r="AF785" s="1172"/>
      <c r="AG785" s="1172"/>
      <c r="AH785" s="1173"/>
      <c r="AI785" s="1172"/>
      <c r="AJ785" s="456"/>
      <c r="AL785" s="1418">
        <f t="shared" si="13"/>
        <v>0</v>
      </c>
    </row>
    <row r="786" spans="2:38">
      <c r="B786" s="1166"/>
      <c r="C786" s="1166"/>
      <c r="D786" s="1174"/>
      <c r="E786" s="1175"/>
      <c r="F786" s="1176"/>
      <c r="G786" s="1165"/>
      <c r="H786" s="1166"/>
      <c r="I786" s="1166"/>
      <c r="J786" s="1167"/>
      <c r="K786" s="1167"/>
      <c r="L786" s="1167"/>
      <c r="M786" s="1167"/>
      <c r="N786" s="1167"/>
      <c r="O786" s="1167"/>
      <c r="P786" s="1167"/>
      <c r="Q786" s="1167"/>
      <c r="R786" s="1168"/>
      <c r="S786" s="1168"/>
      <c r="T786" s="1169"/>
      <c r="U786" s="1166"/>
      <c r="V786" s="1168"/>
      <c r="W786" s="1168"/>
      <c r="X786" s="1166"/>
      <c r="Y786" s="1170"/>
      <c r="Z786" s="1171"/>
      <c r="AA786" s="1171"/>
      <c r="AB786" s="1171"/>
      <c r="AC786" s="1171"/>
      <c r="AD786" s="1171"/>
      <c r="AE786" s="1171"/>
      <c r="AF786" s="1172"/>
      <c r="AG786" s="1172"/>
      <c r="AH786" s="1173"/>
      <c r="AI786" s="1172"/>
      <c r="AJ786" s="456"/>
      <c r="AL786" s="1418">
        <f t="shared" si="13"/>
        <v>0</v>
      </c>
    </row>
    <row r="787" spans="2:38">
      <c r="B787" s="1166"/>
      <c r="C787" s="1166"/>
      <c r="D787" s="1174"/>
      <c r="E787" s="1175"/>
      <c r="F787" s="1176"/>
      <c r="G787" s="1165"/>
      <c r="H787" s="1166"/>
      <c r="I787" s="1166"/>
      <c r="J787" s="1167"/>
      <c r="K787" s="1167"/>
      <c r="L787" s="1167"/>
      <c r="M787" s="1167"/>
      <c r="N787" s="1167"/>
      <c r="O787" s="1167"/>
      <c r="P787" s="1167"/>
      <c r="Q787" s="1167"/>
      <c r="R787" s="1168"/>
      <c r="S787" s="1168"/>
      <c r="T787" s="1169"/>
      <c r="U787" s="1166"/>
      <c r="V787" s="1168"/>
      <c r="W787" s="1168"/>
      <c r="X787" s="1166"/>
      <c r="Y787" s="1170"/>
      <c r="Z787" s="1171"/>
      <c r="AA787" s="1171"/>
      <c r="AB787" s="1171"/>
      <c r="AC787" s="1171"/>
      <c r="AD787" s="1171"/>
      <c r="AE787" s="1171"/>
      <c r="AF787" s="1172"/>
      <c r="AG787" s="1172"/>
      <c r="AH787" s="1173"/>
      <c r="AI787" s="1172"/>
      <c r="AJ787" s="456"/>
      <c r="AL787" s="1418">
        <f t="shared" si="13"/>
        <v>0</v>
      </c>
    </row>
    <row r="788" spans="2:38">
      <c r="B788" s="1166"/>
      <c r="C788" s="1166"/>
      <c r="D788" s="1174"/>
      <c r="E788" s="1175"/>
      <c r="F788" s="1176"/>
      <c r="G788" s="1165"/>
      <c r="H788" s="1166"/>
      <c r="I788" s="1166"/>
      <c r="J788" s="1167"/>
      <c r="K788" s="1167"/>
      <c r="L788" s="1167"/>
      <c r="M788" s="1167"/>
      <c r="N788" s="1167"/>
      <c r="O788" s="1167"/>
      <c r="P788" s="1167"/>
      <c r="Q788" s="1167"/>
      <c r="R788" s="1168"/>
      <c r="S788" s="1168"/>
      <c r="T788" s="1169"/>
      <c r="U788" s="1166"/>
      <c r="V788" s="1168"/>
      <c r="W788" s="1168"/>
      <c r="X788" s="1166"/>
      <c r="Y788" s="1170"/>
      <c r="Z788" s="1171"/>
      <c r="AA788" s="1171"/>
      <c r="AB788" s="1171"/>
      <c r="AC788" s="1171"/>
      <c r="AD788" s="1171"/>
      <c r="AE788" s="1171"/>
      <c r="AF788" s="1172"/>
      <c r="AG788" s="1172"/>
      <c r="AH788" s="1173"/>
      <c r="AI788" s="1172"/>
      <c r="AJ788" s="456"/>
      <c r="AL788" s="1418">
        <f t="shared" si="13"/>
        <v>0</v>
      </c>
    </row>
    <row r="789" spans="2:38">
      <c r="B789" s="1166"/>
      <c r="C789" s="1166"/>
      <c r="D789" s="1174"/>
      <c r="E789" s="1175"/>
      <c r="F789" s="1176"/>
      <c r="G789" s="1165"/>
      <c r="H789" s="1166"/>
      <c r="I789" s="1166"/>
      <c r="J789" s="1167"/>
      <c r="K789" s="1167"/>
      <c r="L789" s="1167"/>
      <c r="M789" s="1167"/>
      <c r="N789" s="1167"/>
      <c r="O789" s="1167"/>
      <c r="P789" s="1167"/>
      <c r="Q789" s="1167"/>
      <c r="R789" s="1168"/>
      <c r="S789" s="1168"/>
      <c r="T789" s="1169"/>
      <c r="U789" s="1166"/>
      <c r="V789" s="1168"/>
      <c r="W789" s="1168"/>
      <c r="X789" s="1166"/>
      <c r="Y789" s="1170"/>
      <c r="Z789" s="1171"/>
      <c r="AA789" s="1171"/>
      <c r="AB789" s="1171"/>
      <c r="AC789" s="1171"/>
      <c r="AD789" s="1171"/>
      <c r="AE789" s="1171"/>
      <c r="AF789" s="1172"/>
      <c r="AG789" s="1172"/>
      <c r="AH789" s="1173"/>
      <c r="AI789" s="1172"/>
      <c r="AJ789" s="456"/>
      <c r="AL789" s="1418">
        <f t="shared" si="13"/>
        <v>0</v>
      </c>
    </row>
    <row r="790" spans="2:38">
      <c r="B790" s="1166"/>
      <c r="C790" s="1166"/>
      <c r="D790" s="1174"/>
      <c r="E790" s="1175"/>
      <c r="F790" s="1176"/>
      <c r="G790" s="1165"/>
      <c r="H790" s="1166"/>
      <c r="I790" s="1166"/>
      <c r="J790" s="1167"/>
      <c r="K790" s="1167"/>
      <c r="L790" s="1167"/>
      <c r="M790" s="1167"/>
      <c r="N790" s="1167"/>
      <c r="O790" s="1167"/>
      <c r="P790" s="1167"/>
      <c r="Q790" s="1167"/>
      <c r="R790" s="1168"/>
      <c r="S790" s="1168"/>
      <c r="T790" s="1169"/>
      <c r="U790" s="1166"/>
      <c r="V790" s="1168"/>
      <c r="W790" s="1168"/>
      <c r="X790" s="1166"/>
      <c r="Y790" s="1170"/>
      <c r="Z790" s="1171"/>
      <c r="AA790" s="1171"/>
      <c r="AB790" s="1171"/>
      <c r="AC790" s="1171"/>
      <c r="AD790" s="1171"/>
      <c r="AE790" s="1171"/>
      <c r="AF790" s="1172"/>
      <c r="AG790" s="1172"/>
      <c r="AH790" s="1173"/>
      <c r="AI790" s="1172"/>
      <c r="AJ790" s="456"/>
      <c r="AL790" s="1418">
        <f t="shared" si="13"/>
        <v>0</v>
      </c>
    </row>
    <row r="791" spans="2:38">
      <c r="B791" s="1166"/>
      <c r="C791" s="1166"/>
      <c r="D791" s="1174"/>
      <c r="E791" s="1175"/>
      <c r="F791" s="1176"/>
      <c r="G791" s="1165"/>
      <c r="H791" s="1166"/>
      <c r="I791" s="1166"/>
      <c r="J791" s="1167"/>
      <c r="K791" s="1167"/>
      <c r="L791" s="1167"/>
      <c r="M791" s="1167"/>
      <c r="N791" s="1167"/>
      <c r="O791" s="1167"/>
      <c r="P791" s="1167"/>
      <c r="Q791" s="1167"/>
      <c r="R791" s="1168"/>
      <c r="S791" s="1168"/>
      <c r="T791" s="1169"/>
      <c r="U791" s="1166"/>
      <c r="V791" s="1168"/>
      <c r="W791" s="1168"/>
      <c r="X791" s="1166"/>
      <c r="Y791" s="1170"/>
      <c r="Z791" s="1171"/>
      <c r="AA791" s="1171"/>
      <c r="AB791" s="1171"/>
      <c r="AC791" s="1171"/>
      <c r="AD791" s="1171"/>
      <c r="AE791" s="1171"/>
      <c r="AF791" s="1172"/>
      <c r="AG791" s="1172"/>
      <c r="AH791" s="1173"/>
      <c r="AI791" s="1172"/>
      <c r="AJ791" s="456"/>
      <c r="AL791" s="1418">
        <f t="shared" si="13"/>
        <v>0</v>
      </c>
    </row>
    <row r="792" spans="2:38">
      <c r="B792" s="1166"/>
      <c r="C792" s="1166"/>
      <c r="D792" s="1174"/>
      <c r="E792" s="1175"/>
      <c r="F792" s="1176"/>
      <c r="G792" s="1165"/>
      <c r="H792" s="1166"/>
      <c r="I792" s="1166"/>
      <c r="J792" s="1167"/>
      <c r="K792" s="1167"/>
      <c r="L792" s="1167"/>
      <c r="M792" s="1167"/>
      <c r="N792" s="1167"/>
      <c r="O792" s="1167"/>
      <c r="P792" s="1167"/>
      <c r="Q792" s="1167"/>
      <c r="R792" s="1168"/>
      <c r="S792" s="1168"/>
      <c r="T792" s="1169"/>
      <c r="U792" s="1166"/>
      <c r="V792" s="1168"/>
      <c r="W792" s="1168"/>
      <c r="X792" s="1166"/>
      <c r="Y792" s="1170"/>
      <c r="Z792" s="1171"/>
      <c r="AA792" s="1171"/>
      <c r="AB792" s="1171"/>
      <c r="AC792" s="1171"/>
      <c r="AD792" s="1171"/>
      <c r="AE792" s="1171"/>
      <c r="AF792" s="1172"/>
      <c r="AG792" s="1172"/>
      <c r="AH792" s="1173"/>
      <c r="AI792" s="1172"/>
      <c r="AJ792" s="456"/>
      <c r="AL792" s="1418">
        <f t="shared" si="13"/>
        <v>0</v>
      </c>
    </row>
    <row r="793" spans="2:38">
      <c r="B793" s="1166"/>
      <c r="C793" s="1166"/>
      <c r="D793" s="1174"/>
      <c r="E793" s="1175"/>
      <c r="F793" s="1176"/>
      <c r="G793" s="1165"/>
      <c r="H793" s="1166"/>
      <c r="I793" s="1166"/>
      <c r="J793" s="1167"/>
      <c r="K793" s="1167"/>
      <c r="L793" s="1167"/>
      <c r="M793" s="1167"/>
      <c r="N793" s="1167"/>
      <c r="O793" s="1167"/>
      <c r="P793" s="1167"/>
      <c r="Q793" s="1167"/>
      <c r="R793" s="1168"/>
      <c r="S793" s="1168"/>
      <c r="T793" s="1169"/>
      <c r="U793" s="1166"/>
      <c r="V793" s="1168"/>
      <c r="W793" s="1168"/>
      <c r="X793" s="1166"/>
      <c r="Y793" s="1170"/>
      <c r="Z793" s="1171"/>
      <c r="AA793" s="1171"/>
      <c r="AB793" s="1171"/>
      <c r="AC793" s="1171"/>
      <c r="AD793" s="1171"/>
      <c r="AE793" s="1171"/>
      <c r="AF793" s="1172"/>
      <c r="AG793" s="1172"/>
      <c r="AH793" s="1173"/>
      <c r="AI793" s="1172"/>
      <c r="AJ793" s="456"/>
      <c r="AL793" s="1418">
        <f t="shared" si="13"/>
        <v>0</v>
      </c>
    </row>
    <row r="794" spans="2:38">
      <c r="B794" s="1166"/>
      <c r="C794" s="1166"/>
      <c r="D794" s="1174"/>
      <c r="E794" s="1175"/>
      <c r="F794" s="1176"/>
      <c r="G794" s="1165"/>
      <c r="H794" s="1166"/>
      <c r="I794" s="1166"/>
      <c r="J794" s="1167"/>
      <c r="K794" s="1167"/>
      <c r="L794" s="1167"/>
      <c r="M794" s="1167"/>
      <c r="N794" s="1167"/>
      <c r="O794" s="1167"/>
      <c r="P794" s="1167"/>
      <c r="Q794" s="1167"/>
      <c r="R794" s="1168"/>
      <c r="S794" s="1168"/>
      <c r="T794" s="1169"/>
      <c r="U794" s="1166"/>
      <c r="V794" s="1168"/>
      <c r="W794" s="1168"/>
      <c r="X794" s="1166"/>
      <c r="Y794" s="1170"/>
      <c r="Z794" s="1171"/>
      <c r="AA794" s="1171"/>
      <c r="AB794" s="1171"/>
      <c r="AC794" s="1171"/>
      <c r="AD794" s="1171"/>
      <c r="AE794" s="1171"/>
      <c r="AF794" s="1172"/>
      <c r="AG794" s="1172"/>
      <c r="AH794" s="1173"/>
      <c r="AI794" s="1172"/>
      <c r="AJ794" s="456"/>
      <c r="AL794" s="1418">
        <f t="shared" si="13"/>
        <v>0</v>
      </c>
    </row>
    <row r="795" spans="2:38">
      <c r="B795" s="1166"/>
      <c r="C795" s="1166"/>
      <c r="D795" s="1174"/>
      <c r="E795" s="1175"/>
      <c r="F795" s="1176"/>
      <c r="G795" s="1165"/>
      <c r="H795" s="1166"/>
      <c r="I795" s="1166"/>
      <c r="J795" s="1167"/>
      <c r="K795" s="1167"/>
      <c r="L795" s="1167"/>
      <c r="M795" s="1167"/>
      <c r="N795" s="1167"/>
      <c r="O795" s="1167"/>
      <c r="P795" s="1167"/>
      <c r="Q795" s="1167"/>
      <c r="R795" s="1168"/>
      <c r="S795" s="1168"/>
      <c r="T795" s="1169"/>
      <c r="U795" s="1166"/>
      <c r="V795" s="1168"/>
      <c r="W795" s="1168"/>
      <c r="X795" s="1166"/>
      <c r="Y795" s="1170"/>
      <c r="Z795" s="1171"/>
      <c r="AA795" s="1171"/>
      <c r="AB795" s="1171"/>
      <c r="AC795" s="1171"/>
      <c r="AD795" s="1171"/>
      <c r="AE795" s="1171"/>
      <c r="AF795" s="1172"/>
      <c r="AG795" s="1172"/>
      <c r="AH795" s="1173"/>
      <c r="AI795" s="1172"/>
      <c r="AJ795" s="456"/>
      <c r="AL795" s="1418">
        <f t="shared" si="13"/>
        <v>0</v>
      </c>
    </row>
    <row r="796" spans="2:38">
      <c r="B796" s="1166"/>
      <c r="C796" s="1166"/>
      <c r="D796" s="1174"/>
      <c r="E796" s="1175"/>
      <c r="F796" s="1176"/>
      <c r="G796" s="1165"/>
      <c r="H796" s="1166"/>
      <c r="I796" s="1166"/>
      <c r="J796" s="1167"/>
      <c r="K796" s="1167"/>
      <c r="L796" s="1167"/>
      <c r="M796" s="1167"/>
      <c r="N796" s="1167"/>
      <c r="O796" s="1167"/>
      <c r="P796" s="1167"/>
      <c r="Q796" s="1167"/>
      <c r="R796" s="1168"/>
      <c r="S796" s="1168"/>
      <c r="T796" s="1169"/>
      <c r="U796" s="1166"/>
      <c r="V796" s="1168"/>
      <c r="W796" s="1168"/>
      <c r="X796" s="1166"/>
      <c r="Y796" s="1170"/>
      <c r="Z796" s="1171"/>
      <c r="AA796" s="1171"/>
      <c r="AB796" s="1171"/>
      <c r="AC796" s="1171"/>
      <c r="AD796" s="1171"/>
      <c r="AE796" s="1171"/>
      <c r="AF796" s="1172"/>
      <c r="AG796" s="1172"/>
      <c r="AH796" s="1173"/>
      <c r="AI796" s="1172"/>
      <c r="AJ796" s="456"/>
      <c r="AL796" s="1418">
        <f t="shared" si="13"/>
        <v>0</v>
      </c>
    </row>
    <row r="797" spans="2:38">
      <c r="B797" s="1166"/>
      <c r="C797" s="1166"/>
      <c r="D797" s="1174"/>
      <c r="E797" s="1175"/>
      <c r="F797" s="1176"/>
      <c r="G797" s="1165"/>
      <c r="H797" s="1166"/>
      <c r="I797" s="1166"/>
      <c r="J797" s="1167"/>
      <c r="K797" s="1167"/>
      <c r="L797" s="1167"/>
      <c r="M797" s="1167"/>
      <c r="N797" s="1167"/>
      <c r="O797" s="1167"/>
      <c r="P797" s="1167"/>
      <c r="Q797" s="1167"/>
      <c r="R797" s="1168"/>
      <c r="S797" s="1168"/>
      <c r="T797" s="1169"/>
      <c r="U797" s="1166"/>
      <c r="V797" s="1168"/>
      <c r="W797" s="1168"/>
      <c r="X797" s="1166"/>
      <c r="Y797" s="1170"/>
      <c r="Z797" s="1171"/>
      <c r="AA797" s="1171"/>
      <c r="AB797" s="1171"/>
      <c r="AC797" s="1171"/>
      <c r="AD797" s="1171"/>
      <c r="AE797" s="1171"/>
      <c r="AF797" s="1172"/>
      <c r="AG797" s="1172"/>
      <c r="AH797" s="1173"/>
      <c r="AI797" s="1172"/>
      <c r="AJ797" s="456"/>
      <c r="AL797" s="1418">
        <f t="shared" si="13"/>
        <v>0</v>
      </c>
    </row>
    <row r="798" spans="2:38">
      <c r="B798" s="1166"/>
      <c r="C798" s="1166"/>
      <c r="D798" s="1174"/>
      <c r="E798" s="1175"/>
      <c r="F798" s="1176"/>
      <c r="G798" s="1165"/>
      <c r="H798" s="1166"/>
      <c r="I798" s="1166"/>
      <c r="J798" s="1167"/>
      <c r="K798" s="1167"/>
      <c r="L798" s="1167"/>
      <c r="M798" s="1167"/>
      <c r="N798" s="1167"/>
      <c r="O798" s="1167"/>
      <c r="P798" s="1167"/>
      <c r="Q798" s="1167"/>
      <c r="R798" s="1168"/>
      <c r="S798" s="1168"/>
      <c r="T798" s="1169"/>
      <c r="U798" s="1166"/>
      <c r="V798" s="1168"/>
      <c r="W798" s="1168"/>
      <c r="X798" s="1166"/>
      <c r="Y798" s="1170"/>
      <c r="Z798" s="1171"/>
      <c r="AA798" s="1171"/>
      <c r="AB798" s="1171"/>
      <c r="AC798" s="1171"/>
      <c r="AD798" s="1171"/>
      <c r="AE798" s="1171"/>
      <c r="AF798" s="1172"/>
      <c r="AG798" s="1172"/>
      <c r="AH798" s="1173"/>
      <c r="AI798" s="1172"/>
      <c r="AJ798" s="456"/>
      <c r="AL798" s="1418">
        <f t="shared" si="13"/>
        <v>0</v>
      </c>
    </row>
    <row r="799" spans="2:38">
      <c r="B799" s="1166"/>
      <c r="C799" s="1166"/>
      <c r="D799" s="1174"/>
      <c r="E799" s="1175"/>
      <c r="F799" s="1176"/>
      <c r="G799" s="1165"/>
      <c r="H799" s="1166"/>
      <c r="I799" s="1166"/>
      <c r="J799" s="1167"/>
      <c r="K799" s="1167"/>
      <c r="L799" s="1167"/>
      <c r="M799" s="1167"/>
      <c r="N799" s="1167"/>
      <c r="O799" s="1167"/>
      <c r="P799" s="1167"/>
      <c r="Q799" s="1167"/>
      <c r="R799" s="1168"/>
      <c r="S799" s="1168"/>
      <c r="T799" s="1169"/>
      <c r="U799" s="1166"/>
      <c r="V799" s="1168"/>
      <c r="W799" s="1168"/>
      <c r="X799" s="1166"/>
      <c r="Y799" s="1170"/>
      <c r="Z799" s="1171"/>
      <c r="AA799" s="1171"/>
      <c r="AB799" s="1171"/>
      <c r="AC799" s="1171"/>
      <c r="AD799" s="1171"/>
      <c r="AE799" s="1171"/>
      <c r="AF799" s="1172"/>
      <c r="AG799" s="1172"/>
      <c r="AH799" s="1173"/>
      <c r="AI799" s="1172"/>
      <c r="AJ799" s="456"/>
      <c r="AL799" s="1418">
        <f t="shared" si="13"/>
        <v>0</v>
      </c>
    </row>
    <row r="800" spans="2:38">
      <c r="B800" s="1166"/>
      <c r="C800" s="1166"/>
      <c r="D800" s="1174"/>
      <c r="E800" s="1175"/>
      <c r="F800" s="1176"/>
      <c r="G800" s="1165"/>
      <c r="H800" s="1166"/>
      <c r="I800" s="1166"/>
      <c r="J800" s="1167"/>
      <c r="K800" s="1167"/>
      <c r="L800" s="1167"/>
      <c r="M800" s="1167"/>
      <c r="N800" s="1167"/>
      <c r="O800" s="1167"/>
      <c r="P800" s="1167"/>
      <c r="Q800" s="1167"/>
      <c r="R800" s="1168"/>
      <c r="S800" s="1168"/>
      <c r="T800" s="1169"/>
      <c r="U800" s="1166"/>
      <c r="V800" s="1168"/>
      <c r="W800" s="1168"/>
      <c r="X800" s="1166"/>
      <c r="Y800" s="1170"/>
      <c r="Z800" s="1171"/>
      <c r="AA800" s="1171"/>
      <c r="AB800" s="1171"/>
      <c r="AC800" s="1171"/>
      <c r="AD800" s="1171"/>
      <c r="AE800" s="1171"/>
      <c r="AF800" s="1172"/>
      <c r="AG800" s="1172"/>
      <c r="AH800" s="1173"/>
      <c r="AI800" s="1172"/>
      <c r="AJ800" s="456"/>
      <c r="AL800" s="1418">
        <f t="shared" si="13"/>
        <v>0</v>
      </c>
    </row>
    <row r="801" spans="2:38">
      <c r="B801" s="1166"/>
      <c r="C801" s="1166"/>
      <c r="D801" s="1174"/>
      <c r="E801" s="1175"/>
      <c r="F801" s="1176"/>
      <c r="G801" s="1165"/>
      <c r="H801" s="1166"/>
      <c r="I801" s="1166"/>
      <c r="J801" s="1167"/>
      <c r="K801" s="1167"/>
      <c r="L801" s="1167"/>
      <c r="M801" s="1167"/>
      <c r="N801" s="1167"/>
      <c r="O801" s="1167"/>
      <c r="P801" s="1167"/>
      <c r="Q801" s="1167"/>
      <c r="R801" s="1168"/>
      <c r="S801" s="1168"/>
      <c r="T801" s="1169"/>
      <c r="U801" s="1166"/>
      <c r="V801" s="1168"/>
      <c r="W801" s="1168"/>
      <c r="X801" s="1166"/>
      <c r="Y801" s="1170"/>
      <c r="Z801" s="1171"/>
      <c r="AA801" s="1171"/>
      <c r="AB801" s="1171"/>
      <c r="AC801" s="1171"/>
      <c r="AD801" s="1171"/>
      <c r="AE801" s="1171"/>
      <c r="AF801" s="1172"/>
      <c r="AG801" s="1172"/>
      <c r="AH801" s="1173"/>
      <c r="AI801" s="1172"/>
      <c r="AJ801" s="456"/>
      <c r="AL801" s="1418">
        <f t="shared" si="13"/>
        <v>0</v>
      </c>
    </row>
    <row r="802" spans="2:38">
      <c r="B802" s="1166"/>
      <c r="C802" s="1166"/>
      <c r="D802" s="1174"/>
      <c r="E802" s="1175"/>
      <c r="F802" s="1176"/>
      <c r="G802" s="1165"/>
      <c r="H802" s="1166"/>
      <c r="I802" s="1166"/>
      <c r="J802" s="1167"/>
      <c r="K802" s="1167"/>
      <c r="L802" s="1167"/>
      <c r="M802" s="1167"/>
      <c r="N802" s="1167"/>
      <c r="O802" s="1167"/>
      <c r="P802" s="1167"/>
      <c r="Q802" s="1167"/>
      <c r="R802" s="1168"/>
      <c r="S802" s="1168"/>
      <c r="T802" s="1169"/>
      <c r="U802" s="1166"/>
      <c r="V802" s="1168"/>
      <c r="W802" s="1168"/>
      <c r="X802" s="1166"/>
      <c r="Y802" s="1170"/>
      <c r="Z802" s="1171"/>
      <c r="AA802" s="1171"/>
      <c r="AB802" s="1171"/>
      <c r="AC802" s="1171"/>
      <c r="AD802" s="1171"/>
      <c r="AE802" s="1171"/>
      <c r="AF802" s="1172"/>
      <c r="AG802" s="1172"/>
      <c r="AH802" s="1173"/>
      <c r="AI802" s="1172"/>
      <c r="AJ802" s="456"/>
      <c r="AL802" s="1418">
        <f t="shared" si="13"/>
        <v>0</v>
      </c>
    </row>
    <row r="803" spans="2:38">
      <c r="B803" s="1166"/>
      <c r="C803" s="1166"/>
      <c r="D803" s="1174"/>
      <c r="E803" s="1175"/>
      <c r="F803" s="1176"/>
      <c r="G803" s="1165"/>
      <c r="H803" s="1166"/>
      <c r="I803" s="1166"/>
      <c r="J803" s="1167"/>
      <c r="K803" s="1167"/>
      <c r="L803" s="1167"/>
      <c r="M803" s="1167"/>
      <c r="N803" s="1167"/>
      <c r="O803" s="1167"/>
      <c r="P803" s="1167"/>
      <c r="Q803" s="1167"/>
      <c r="R803" s="1168"/>
      <c r="S803" s="1168"/>
      <c r="T803" s="1169"/>
      <c r="U803" s="1166"/>
      <c r="V803" s="1168"/>
      <c r="W803" s="1168"/>
      <c r="X803" s="1166"/>
      <c r="Y803" s="1170"/>
      <c r="Z803" s="1171"/>
      <c r="AA803" s="1171"/>
      <c r="AB803" s="1171"/>
      <c r="AC803" s="1171"/>
      <c r="AD803" s="1171"/>
      <c r="AE803" s="1171"/>
      <c r="AF803" s="1172"/>
      <c r="AG803" s="1172"/>
      <c r="AH803" s="1173"/>
      <c r="AI803" s="1172"/>
      <c r="AJ803" s="456"/>
      <c r="AL803" s="1418">
        <f t="shared" si="13"/>
        <v>0</v>
      </c>
    </row>
    <row r="804" spans="2:38">
      <c r="B804" s="1166"/>
      <c r="C804" s="1166"/>
      <c r="D804" s="1174"/>
      <c r="E804" s="1175"/>
      <c r="F804" s="1176"/>
      <c r="G804" s="1165"/>
      <c r="H804" s="1166"/>
      <c r="I804" s="1166"/>
      <c r="J804" s="1167"/>
      <c r="K804" s="1167"/>
      <c r="L804" s="1167"/>
      <c r="M804" s="1167"/>
      <c r="N804" s="1167"/>
      <c r="O804" s="1167"/>
      <c r="P804" s="1167"/>
      <c r="Q804" s="1167"/>
      <c r="R804" s="1168"/>
      <c r="S804" s="1168"/>
      <c r="T804" s="1169"/>
      <c r="U804" s="1166"/>
      <c r="V804" s="1168"/>
      <c r="W804" s="1168"/>
      <c r="X804" s="1166"/>
      <c r="Y804" s="1170"/>
      <c r="Z804" s="1171"/>
      <c r="AA804" s="1171"/>
      <c r="AB804" s="1171"/>
      <c r="AC804" s="1171"/>
      <c r="AD804" s="1171"/>
      <c r="AE804" s="1171"/>
      <c r="AF804" s="1172"/>
      <c r="AG804" s="1172"/>
      <c r="AH804" s="1173"/>
      <c r="AI804" s="1172"/>
      <c r="AJ804" s="456"/>
      <c r="AL804" s="1418">
        <f t="shared" si="13"/>
        <v>0</v>
      </c>
    </row>
    <row r="805" spans="2:38">
      <c r="B805" s="1166"/>
      <c r="C805" s="1166"/>
      <c r="D805" s="1174"/>
      <c r="E805" s="1175"/>
      <c r="F805" s="1176"/>
      <c r="G805" s="1165"/>
      <c r="H805" s="1166"/>
      <c r="I805" s="1166"/>
      <c r="J805" s="1167"/>
      <c r="K805" s="1167"/>
      <c r="L805" s="1167"/>
      <c r="M805" s="1167"/>
      <c r="N805" s="1167"/>
      <c r="O805" s="1167"/>
      <c r="P805" s="1167"/>
      <c r="Q805" s="1167"/>
      <c r="R805" s="1168"/>
      <c r="S805" s="1168"/>
      <c r="T805" s="1169"/>
      <c r="U805" s="1166"/>
      <c r="V805" s="1168"/>
      <c r="W805" s="1168"/>
      <c r="X805" s="1166"/>
      <c r="Y805" s="1170"/>
      <c r="Z805" s="1171"/>
      <c r="AA805" s="1171"/>
      <c r="AB805" s="1171"/>
      <c r="AC805" s="1171"/>
      <c r="AD805" s="1171"/>
      <c r="AE805" s="1171"/>
      <c r="AF805" s="1172"/>
      <c r="AG805" s="1172"/>
      <c r="AH805" s="1173"/>
      <c r="AI805" s="1172"/>
      <c r="AJ805" s="456"/>
      <c r="AL805" s="1418">
        <f t="shared" si="13"/>
        <v>0</v>
      </c>
    </row>
    <row r="806" spans="2:38">
      <c r="B806" s="1166"/>
      <c r="C806" s="1166"/>
      <c r="D806" s="1174"/>
      <c r="E806" s="1175"/>
      <c r="F806" s="1176"/>
      <c r="G806" s="1165"/>
      <c r="H806" s="1166"/>
      <c r="I806" s="1166"/>
      <c r="J806" s="1167"/>
      <c r="K806" s="1167"/>
      <c r="L806" s="1167"/>
      <c r="M806" s="1167"/>
      <c r="N806" s="1167"/>
      <c r="O806" s="1167"/>
      <c r="P806" s="1167"/>
      <c r="Q806" s="1167"/>
      <c r="R806" s="1168"/>
      <c r="S806" s="1168"/>
      <c r="T806" s="1169"/>
      <c r="U806" s="1166"/>
      <c r="V806" s="1168"/>
      <c r="W806" s="1168"/>
      <c r="X806" s="1166"/>
      <c r="Y806" s="1170"/>
      <c r="Z806" s="1171"/>
      <c r="AA806" s="1171"/>
      <c r="AB806" s="1171"/>
      <c r="AC806" s="1171"/>
      <c r="AD806" s="1171"/>
      <c r="AE806" s="1171"/>
      <c r="AF806" s="1172"/>
      <c r="AG806" s="1172"/>
      <c r="AH806" s="1173"/>
      <c r="AI806" s="1172"/>
      <c r="AJ806" s="456"/>
      <c r="AL806" s="1418">
        <f t="shared" si="13"/>
        <v>0</v>
      </c>
    </row>
    <row r="807" spans="2:38">
      <c r="B807" s="1166"/>
      <c r="C807" s="1166"/>
      <c r="D807" s="1174"/>
      <c r="E807" s="1175"/>
      <c r="F807" s="1176"/>
      <c r="G807" s="1165"/>
      <c r="H807" s="1166"/>
      <c r="I807" s="1166"/>
      <c r="J807" s="1167"/>
      <c r="K807" s="1167"/>
      <c r="L807" s="1167"/>
      <c r="M807" s="1167"/>
      <c r="N807" s="1167"/>
      <c r="O807" s="1167"/>
      <c r="P807" s="1167"/>
      <c r="Q807" s="1167"/>
      <c r="R807" s="1168"/>
      <c r="S807" s="1168"/>
      <c r="T807" s="1169"/>
      <c r="U807" s="1166"/>
      <c r="V807" s="1168"/>
      <c r="W807" s="1168"/>
      <c r="X807" s="1166"/>
      <c r="Y807" s="1170"/>
      <c r="Z807" s="1171"/>
      <c r="AA807" s="1171"/>
      <c r="AB807" s="1171"/>
      <c r="AC807" s="1171"/>
      <c r="AD807" s="1171"/>
      <c r="AE807" s="1171"/>
      <c r="AF807" s="1172"/>
      <c r="AG807" s="1172"/>
      <c r="AH807" s="1173"/>
      <c r="AI807" s="1172"/>
      <c r="AJ807" s="456"/>
      <c r="AL807" s="1418">
        <f t="shared" si="13"/>
        <v>0</v>
      </c>
    </row>
    <row r="808" spans="2:38">
      <c r="B808" s="1166"/>
      <c r="C808" s="1166"/>
      <c r="D808" s="1174"/>
      <c r="E808" s="1175"/>
      <c r="F808" s="1176"/>
      <c r="G808" s="1165"/>
      <c r="H808" s="1166"/>
      <c r="I808" s="1166"/>
      <c r="J808" s="1167"/>
      <c r="K808" s="1167"/>
      <c r="L808" s="1167"/>
      <c r="M808" s="1167"/>
      <c r="N808" s="1167"/>
      <c r="O808" s="1167"/>
      <c r="P808" s="1167"/>
      <c r="Q808" s="1167"/>
      <c r="R808" s="1168"/>
      <c r="S808" s="1168"/>
      <c r="T808" s="1169"/>
      <c r="U808" s="1166"/>
      <c r="V808" s="1168"/>
      <c r="W808" s="1168"/>
      <c r="X808" s="1166"/>
      <c r="Y808" s="1170"/>
      <c r="Z808" s="1171"/>
      <c r="AA808" s="1171"/>
      <c r="AB808" s="1171"/>
      <c r="AC808" s="1171"/>
      <c r="AD808" s="1171"/>
      <c r="AE808" s="1171"/>
      <c r="AF808" s="1172"/>
      <c r="AG808" s="1172"/>
      <c r="AH808" s="1173"/>
      <c r="AI808" s="1172"/>
      <c r="AJ808" s="456"/>
      <c r="AL808" s="1418">
        <f t="shared" si="13"/>
        <v>0</v>
      </c>
    </row>
    <row r="809" spans="2:38">
      <c r="B809" s="1166"/>
      <c r="C809" s="1166"/>
      <c r="D809" s="1174"/>
      <c r="E809" s="1175"/>
      <c r="F809" s="1176"/>
      <c r="G809" s="1165"/>
      <c r="H809" s="1166"/>
      <c r="I809" s="1166"/>
      <c r="J809" s="1167"/>
      <c r="K809" s="1167"/>
      <c r="L809" s="1167"/>
      <c r="M809" s="1167"/>
      <c r="N809" s="1167"/>
      <c r="O809" s="1167"/>
      <c r="P809" s="1167"/>
      <c r="Q809" s="1167"/>
      <c r="R809" s="1168"/>
      <c r="S809" s="1168"/>
      <c r="T809" s="1169"/>
      <c r="U809" s="1166"/>
      <c r="V809" s="1168"/>
      <c r="W809" s="1168"/>
      <c r="X809" s="1166"/>
      <c r="Y809" s="1170"/>
      <c r="Z809" s="1171"/>
      <c r="AA809" s="1171"/>
      <c r="AB809" s="1171"/>
      <c r="AC809" s="1171"/>
      <c r="AD809" s="1171"/>
      <c r="AE809" s="1171"/>
      <c r="AF809" s="1172"/>
      <c r="AG809" s="1172"/>
      <c r="AH809" s="1173"/>
      <c r="AI809" s="1172"/>
      <c r="AJ809" s="456"/>
      <c r="AL809" s="1418">
        <f t="shared" si="13"/>
        <v>0</v>
      </c>
    </row>
    <row r="810" spans="2:38">
      <c r="B810" s="1166"/>
      <c r="C810" s="1166"/>
      <c r="D810" s="1174"/>
      <c r="E810" s="1175"/>
      <c r="F810" s="1176"/>
      <c r="G810" s="1165"/>
      <c r="H810" s="1166"/>
      <c r="I810" s="1166"/>
      <c r="J810" s="1167"/>
      <c r="K810" s="1167"/>
      <c r="L810" s="1167"/>
      <c r="M810" s="1167"/>
      <c r="N810" s="1167"/>
      <c r="O810" s="1167"/>
      <c r="P810" s="1167"/>
      <c r="Q810" s="1167"/>
      <c r="R810" s="1168"/>
      <c r="S810" s="1168"/>
      <c r="T810" s="1169"/>
      <c r="U810" s="1166"/>
      <c r="V810" s="1168"/>
      <c r="W810" s="1168"/>
      <c r="X810" s="1166"/>
      <c r="Y810" s="1170"/>
      <c r="Z810" s="1171"/>
      <c r="AA810" s="1171"/>
      <c r="AB810" s="1171"/>
      <c r="AC810" s="1171"/>
      <c r="AD810" s="1171"/>
      <c r="AE810" s="1171"/>
      <c r="AF810" s="1172"/>
      <c r="AG810" s="1172"/>
      <c r="AH810" s="1173"/>
      <c r="AI810" s="1172"/>
      <c r="AJ810" s="456"/>
      <c r="AL810" s="1418">
        <f t="shared" si="13"/>
        <v>0</v>
      </c>
    </row>
    <row r="811" spans="2:38">
      <c r="B811" s="1166"/>
      <c r="C811" s="1166"/>
      <c r="D811" s="1174"/>
      <c r="E811" s="1175"/>
      <c r="F811" s="1176"/>
      <c r="G811" s="1165"/>
      <c r="H811" s="1166"/>
      <c r="I811" s="1166"/>
      <c r="J811" s="1167"/>
      <c r="K811" s="1167"/>
      <c r="L811" s="1167"/>
      <c r="M811" s="1167"/>
      <c r="N811" s="1167"/>
      <c r="O811" s="1167"/>
      <c r="P811" s="1167"/>
      <c r="Q811" s="1167"/>
      <c r="R811" s="1168"/>
      <c r="S811" s="1168"/>
      <c r="T811" s="1169"/>
      <c r="U811" s="1166"/>
      <c r="V811" s="1168"/>
      <c r="W811" s="1168"/>
      <c r="X811" s="1166"/>
      <c r="Y811" s="1170"/>
      <c r="Z811" s="1171"/>
      <c r="AA811" s="1171"/>
      <c r="AB811" s="1171"/>
      <c r="AC811" s="1171"/>
      <c r="AD811" s="1171"/>
      <c r="AE811" s="1171"/>
      <c r="AF811" s="1172"/>
      <c r="AG811" s="1172"/>
      <c r="AH811" s="1173"/>
      <c r="AI811" s="1172"/>
      <c r="AJ811" s="456"/>
      <c r="AL811" s="1418">
        <f t="shared" si="13"/>
        <v>0</v>
      </c>
    </row>
    <row r="812" spans="2:38">
      <c r="B812" s="1166"/>
      <c r="C812" s="1166"/>
      <c r="D812" s="1174"/>
      <c r="E812" s="1175"/>
      <c r="F812" s="1176"/>
      <c r="G812" s="1165"/>
      <c r="H812" s="1166"/>
      <c r="I812" s="1166"/>
      <c r="J812" s="1167"/>
      <c r="K812" s="1167"/>
      <c r="L812" s="1167"/>
      <c r="M812" s="1167"/>
      <c r="N812" s="1167"/>
      <c r="O812" s="1167"/>
      <c r="P812" s="1167"/>
      <c r="Q812" s="1167"/>
      <c r="R812" s="1168"/>
      <c r="S812" s="1168"/>
      <c r="T812" s="1169"/>
      <c r="U812" s="1166"/>
      <c r="V812" s="1168"/>
      <c r="W812" s="1168"/>
      <c r="X812" s="1166"/>
      <c r="Y812" s="1170"/>
      <c r="Z812" s="1171"/>
      <c r="AA812" s="1171"/>
      <c r="AB812" s="1171"/>
      <c r="AC812" s="1171"/>
      <c r="AD812" s="1171"/>
      <c r="AE812" s="1171"/>
      <c r="AF812" s="1172"/>
      <c r="AG812" s="1172"/>
      <c r="AH812" s="1173"/>
      <c r="AI812" s="1172"/>
      <c r="AJ812" s="456"/>
      <c r="AL812" s="1418">
        <f t="shared" si="13"/>
        <v>0</v>
      </c>
    </row>
    <row r="813" spans="2:38">
      <c r="B813" s="1166"/>
      <c r="C813" s="1166"/>
      <c r="D813" s="1174"/>
      <c r="E813" s="1175"/>
      <c r="F813" s="1176"/>
      <c r="G813" s="1165"/>
      <c r="H813" s="1166"/>
      <c r="I813" s="1166"/>
      <c r="J813" s="1167"/>
      <c r="K813" s="1167"/>
      <c r="L813" s="1167"/>
      <c r="M813" s="1167"/>
      <c r="N813" s="1167"/>
      <c r="O813" s="1167"/>
      <c r="P813" s="1167"/>
      <c r="Q813" s="1167"/>
      <c r="R813" s="1168"/>
      <c r="S813" s="1168"/>
      <c r="T813" s="1169"/>
      <c r="U813" s="1166"/>
      <c r="V813" s="1168"/>
      <c r="W813" s="1168"/>
      <c r="X813" s="1166"/>
      <c r="Y813" s="1170"/>
      <c r="Z813" s="1171"/>
      <c r="AA813" s="1171"/>
      <c r="AB813" s="1171"/>
      <c r="AC813" s="1171"/>
      <c r="AD813" s="1171"/>
      <c r="AE813" s="1171"/>
      <c r="AF813" s="1172"/>
      <c r="AG813" s="1172"/>
      <c r="AH813" s="1173"/>
      <c r="AI813" s="1172"/>
      <c r="AJ813" s="456"/>
      <c r="AL813" s="1418">
        <f t="shared" si="13"/>
        <v>0</v>
      </c>
    </row>
    <row r="814" spans="2:38">
      <c r="B814" s="1166"/>
      <c r="C814" s="1166"/>
      <c r="D814" s="1174"/>
      <c r="E814" s="1175"/>
      <c r="F814" s="1176"/>
      <c r="G814" s="1165"/>
      <c r="H814" s="1166"/>
      <c r="I814" s="1166"/>
      <c r="J814" s="1167"/>
      <c r="K814" s="1167"/>
      <c r="L814" s="1167"/>
      <c r="M814" s="1167"/>
      <c r="N814" s="1167"/>
      <c r="O814" s="1167"/>
      <c r="P814" s="1167"/>
      <c r="Q814" s="1167"/>
      <c r="R814" s="1168"/>
      <c r="S814" s="1168"/>
      <c r="T814" s="1169"/>
      <c r="U814" s="1166"/>
      <c r="V814" s="1168"/>
      <c r="W814" s="1168"/>
      <c r="X814" s="1166"/>
      <c r="Y814" s="1170"/>
      <c r="Z814" s="1171"/>
      <c r="AA814" s="1171"/>
      <c r="AB814" s="1171"/>
      <c r="AC814" s="1171"/>
      <c r="AD814" s="1171"/>
      <c r="AE814" s="1171"/>
      <c r="AF814" s="1172"/>
      <c r="AG814" s="1172"/>
      <c r="AH814" s="1173"/>
      <c r="AI814" s="1172"/>
      <c r="AJ814" s="456"/>
      <c r="AL814" s="1418">
        <f t="shared" si="13"/>
        <v>0</v>
      </c>
    </row>
    <row r="815" spans="2:38">
      <c r="B815" s="1166"/>
      <c r="C815" s="1166"/>
      <c r="D815" s="1174"/>
      <c r="E815" s="1175"/>
      <c r="F815" s="1176"/>
      <c r="G815" s="1165"/>
      <c r="H815" s="1166"/>
      <c r="I815" s="1166"/>
      <c r="J815" s="1167"/>
      <c r="K815" s="1167"/>
      <c r="L815" s="1167"/>
      <c r="M815" s="1167"/>
      <c r="N815" s="1167"/>
      <c r="O815" s="1167"/>
      <c r="P815" s="1167"/>
      <c r="Q815" s="1167"/>
      <c r="R815" s="1168"/>
      <c r="S815" s="1168"/>
      <c r="T815" s="1169"/>
      <c r="U815" s="1166"/>
      <c r="V815" s="1168"/>
      <c r="W815" s="1168"/>
      <c r="X815" s="1166"/>
      <c r="Y815" s="1170"/>
      <c r="Z815" s="1171"/>
      <c r="AA815" s="1171"/>
      <c r="AB815" s="1171"/>
      <c r="AC815" s="1171"/>
      <c r="AD815" s="1171"/>
      <c r="AE815" s="1171"/>
      <c r="AF815" s="1172"/>
      <c r="AG815" s="1172"/>
      <c r="AH815" s="1173"/>
      <c r="AI815" s="1172"/>
      <c r="AJ815" s="456"/>
      <c r="AL815" s="1418">
        <f t="shared" si="13"/>
        <v>0</v>
      </c>
    </row>
    <row r="816" spans="2:38">
      <c r="B816" s="1166"/>
      <c r="C816" s="1166"/>
      <c r="D816" s="1174"/>
      <c r="E816" s="1175"/>
      <c r="F816" s="1176"/>
      <c r="G816" s="1165"/>
      <c r="H816" s="1166"/>
      <c r="I816" s="1166"/>
      <c r="J816" s="1167"/>
      <c r="K816" s="1167"/>
      <c r="L816" s="1167"/>
      <c r="M816" s="1167"/>
      <c r="N816" s="1167"/>
      <c r="O816" s="1167"/>
      <c r="P816" s="1167"/>
      <c r="Q816" s="1167"/>
      <c r="R816" s="1168"/>
      <c r="S816" s="1168"/>
      <c r="T816" s="1169"/>
      <c r="U816" s="1166"/>
      <c r="V816" s="1168"/>
      <c r="W816" s="1168"/>
      <c r="X816" s="1166"/>
      <c r="Y816" s="1170"/>
      <c r="Z816" s="1171"/>
      <c r="AA816" s="1171"/>
      <c r="AB816" s="1171"/>
      <c r="AC816" s="1171"/>
      <c r="AD816" s="1171"/>
      <c r="AE816" s="1171"/>
      <c r="AF816" s="1172"/>
      <c r="AG816" s="1172"/>
      <c r="AH816" s="1173"/>
      <c r="AI816" s="1172"/>
      <c r="AJ816" s="456"/>
      <c r="AL816" s="1418">
        <f t="shared" si="13"/>
        <v>0</v>
      </c>
    </row>
    <row r="817" spans="2:38">
      <c r="B817" s="1166"/>
      <c r="C817" s="1166"/>
      <c r="D817" s="1174"/>
      <c r="E817" s="1175"/>
      <c r="F817" s="1176"/>
      <c r="G817" s="1165"/>
      <c r="H817" s="1166"/>
      <c r="I817" s="1166"/>
      <c r="J817" s="1167"/>
      <c r="K817" s="1167"/>
      <c r="L817" s="1167"/>
      <c r="M817" s="1167"/>
      <c r="N817" s="1167"/>
      <c r="O817" s="1167"/>
      <c r="P817" s="1167"/>
      <c r="Q817" s="1167"/>
      <c r="R817" s="1168"/>
      <c r="S817" s="1168"/>
      <c r="T817" s="1169"/>
      <c r="U817" s="1166"/>
      <c r="V817" s="1168"/>
      <c r="W817" s="1168"/>
      <c r="X817" s="1166"/>
      <c r="Y817" s="1170"/>
      <c r="Z817" s="1171"/>
      <c r="AA817" s="1171"/>
      <c r="AB817" s="1171"/>
      <c r="AC817" s="1171"/>
      <c r="AD817" s="1171"/>
      <c r="AE817" s="1171"/>
      <c r="AF817" s="1172"/>
      <c r="AG817" s="1172"/>
      <c r="AH817" s="1173"/>
      <c r="AI817" s="1172"/>
      <c r="AJ817" s="456"/>
      <c r="AL817" s="1418">
        <f t="shared" si="13"/>
        <v>0</v>
      </c>
    </row>
    <row r="818" spans="2:38">
      <c r="B818" s="1166"/>
      <c r="C818" s="1166"/>
      <c r="D818" s="1174"/>
      <c r="E818" s="1175"/>
      <c r="F818" s="1176"/>
      <c r="G818" s="1165"/>
      <c r="H818" s="1166"/>
      <c r="I818" s="1166"/>
      <c r="J818" s="1167"/>
      <c r="K818" s="1167"/>
      <c r="L818" s="1167"/>
      <c r="M818" s="1167"/>
      <c r="N818" s="1167"/>
      <c r="O818" s="1167"/>
      <c r="P818" s="1167"/>
      <c r="Q818" s="1167"/>
      <c r="R818" s="1168"/>
      <c r="S818" s="1168"/>
      <c r="T818" s="1169"/>
      <c r="U818" s="1166"/>
      <c r="V818" s="1168"/>
      <c r="W818" s="1168"/>
      <c r="X818" s="1166"/>
      <c r="Y818" s="1170"/>
      <c r="Z818" s="1171"/>
      <c r="AA818" s="1171"/>
      <c r="AB818" s="1171"/>
      <c r="AC818" s="1171"/>
      <c r="AD818" s="1171"/>
      <c r="AE818" s="1171"/>
      <c r="AF818" s="1172"/>
      <c r="AG818" s="1172"/>
      <c r="AH818" s="1173"/>
      <c r="AI818" s="1172"/>
      <c r="AJ818" s="456"/>
      <c r="AL818" s="1418">
        <f t="shared" si="13"/>
        <v>0</v>
      </c>
    </row>
    <row r="819" spans="2:38">
      <c r="B819" s="1166"/>
      <c r="C819" s="1166"/>
      <c r="D819" s="1174"/>
      <c r="E819" s="1175"/>
      <c r="F819" s="1176"/>
      <c r="G819" s="1165"/>
      <c r="H819" s="1166"/>
      <c r="I819" s="1166"/>
      <c r="J819" s="1167"/>
      <c r="K819" s="1167"/>
      <c r="L819" s="1167"/>
      <c r="M819" s="1167"/>
      <c r="N819" s="1167"/>
      <c r="O819" s="1167"/>
      <c r="P819" s="1167"/>
      <c r="Q819" s="1167"/>
      <c r="R819" s="1168"/>
      <c r="S819" s="1168"/>
      <c r="T819" s="1169"/>
      <c r="U819" s="1166"/>
      <c r="V819" s="1168"/>
      <c r="W819" s="1168"/>
      <c r="X819" s="1166"/>
      <c r="Y819" s="1170"/>
      <c r="Z819" s="1171"/>
      <c r="AA819" s="1171"/>
      <c r="AB819" s="1171"/>
      <c r="AC819" s="1171"/>
      <c r="AD819" s="1171"/>
      <c r="AE819" s="1171"/>
      <c r="AF819" s="1172"/>
      <c r="AG819" s="1172"/>
      <c r="AH819" s="1173"/>
      <c r="AI819" s="1172"/>
      <c r="AJ819" s="456"/>
      <c r="AL819" s="1418">
        <f t="shared" si="13"/>
        <v>0</v>
      </c>
    </row>
    <row r="820" spans="2:38">
      <c r="B820" s="1166"/>
      <c r="C820" s="1166"/>
      <c r="D820" s="1174"/>
      <c r="E820" s="1175"/>
      <c r="F820" s="1176"/>
      <c r="G820" s="1165"/>
      <c r="H820" s="1166"/>
      <c r="I820" s="1166"/>
      <c r="J820" s="1167"/>
      <c r="K820" s="1167"/>
      <c r="L820" s="1167"/>
      <c r="M820" s="1167"/>
      <c r="N820" s="1167"/>
      <c r="O820" s="1167"/>
      <c r="P820" s="1167"/>
      <c r="Q820" s="1167"/>
      <c r="R820" s="1168"/>
      <c r="S820" s="1168"/>
      <c r="T820" s="1169"/>
      <c r="U820" s="1166"/>
      <c r="V820" s="1168"/>
      <c r="W820" s="1168"/>
      <c r="X820" s="1166"/>
      <c r="Y820" s="1170"/>
      <c r="Z820" s="1171"/>
      <c r="AA820" s="1171"/>
      <c r="AB820" s="1171"/>
      <c r="AC820" s="1171"/>
      <c r="AD820" s="1171"/>
      <c r="AE820" s="1171"/>
      <c r="AF820" s="1172"/>
      <c r="AG820" s="1172"/>
      <c r="AH820" s="1173"/>
      <c r="AI820" s="1172"/>
      <c r="AJ820" s="456"/>
      <c r="AL820" s="1418">
        <f t="shared" si="13"/>
        <v>0</v>
      </c>
    </row>
    <row r="821" spans="2:38">
      <c r="B821" s="1166"/>
      <c r="C821" s="1166"/>
      <c r="D821" s="1174"/>
      <c r="E821" s="1175"/>
      <c r="F821" s="1176"/>
      <c r="G821" s="1165"/>
      <c r="H821" s="1166"/>
      <c r="I821" s="1166"/>
      <c r="J821" s="1167"/>
      <c r="K821" s="1167"/>
      <c r="L821" s="1167"/>
      <c r="M821" s="1167"/>
      <c r="N821" s="1167"/>
      <c r="O821" s="1167"/>
      <c r="P821" s="1167"/>
      <c r="Q821" s="1167"/>
      <c r="R821" s="1168"/>
      <c r="S821" s="1168"/>
      <c r="T821" s="1169"/>
      <c r="U821" s="1166"/>
      <c r="V821" s="1168"/>
      <c r="W821" s="1168"/>
      <c r="X821" s="1166"/>
      <c r="Y821" s="1170"/>
      <c r="Z821" s="1171"/>
      <c r="AA821" s="1171"/>
      <c r="AB821" s="1171"/>
      <c r="AC821" s="1171"/>
      <c r="AD821" s="1171"/>
      <c r="AE821" s="1171"/>
      <c r="AF821" s="1172"/>
      <c r="AG821" s="1172"/>
      <c r="AH821" s="1173"/>
      <c r="AI821" s="1172"/>
      <c r="AJ821" s="456"/>
      <c r="AL821" s="1418">
        <f t="shared" si="13"/>
        <v>0</v>
      </c>
    </row>
    <row r="822" spans="2:38">
      <c r="B822" s="1166"/>
      <c r="C822" s="1166"/>
      <c r="D822" s="1174"/>
      <c r="E822" s="1175"/>
      <c r="F822" s="1176"/>
      <c r="G822" s="1165"/>
      <c r="H822" s="1166"/>
      <c r="I822" s="1166"/>
      <c r="J822" s="1167"/>
      <c r="K822" s="1167"/>
      <c r="L822" s="1167"/>
      <c r="M822" s="1167"/>
      <c r="N822" s="1167"/>
      <c r="O822" s="1167"/>
      <c r="P822" s="1167"/>
      <c r="Q822" s="1167"/>
      <c r="R822" s="1168"/>
      <c r="S822" s="1168"/>
      <c r="T822" s="1169"/>
      <c r="U822" s="1166"/>
      <c r="V822" s="1168"/>
      <c r="W822" s="1168"/>
      <c r="X822" s="1166"/>
      <c r="Y822" s="1170"/>
      <c r="Z822" s="1171"/>
      <c r="AA822" s="1171"/>
      <c r="AB822" s="1171"/>
      <c r="AC822" s="1171"/>
      <c r="AD822" s="1171"/>
      <c r="AE822" s="1171"/>
      <c r="AF822" s="1172"/>
      <c r="AG822" s="1172"/>
      <c r="AH822" s="1173"/>
      <c r="AI822" s="1172"/>
      <c r="AJ822" s="456"/>
      <c r="AL822" s="1418">
        <f t="shared" si="13"/>
        <v>0</v>
      </c>
    </row>
    <row r="823" spans="2:38">
      <c r="B823" s="1166"/>
      <c r="C823" s="1166"/>
      <c r="D823" s="1174"/>
      <c r="E823" s="1175"/>
      <c r="F823" s="1176"/>
      <c r="G823" s="1165"/>
      <c r="H823" s="1166"/>
      <c r="I823" s="1166"/>
      <c r="J823" s="1167"/>
      <c r="K823" s="1167"/>
      <c r="L823" s="1167"/>
      <c r="M823" s="1167"/>
      <c r="N823" s="1167"/>
      <c r="O823" s="1167"/>
      <c r="P823" s="1167"/>
      <c r="Q823" s="1167"/>
      <c r="R823" s="1168"/>
      <c r="S823" s="1168"/>
      <c r="T823" s="1169"/>
      <c r="U823" s="1166"/>
      <c r="V823" s="1168"/>
      <c r="W823" s="1168"/>
      <c r="X823" s="1166"/>
      <c r="Y823" s="1170"/>
      <c r="Z823" s="1171"/>
      <c r="AA823" s="1171"/>
      <c r="AB823" s="1171"/>
      <c r="AC823" s="1171"/>
      <c r="AD823" s="1171"/>
      <c r="AE823" s="1171"/>
      <c r="AF823" s="1172"/>
      <c r="AG823" s="1172"/>
      <c r="AH823" s="1173"/>
      <c r="AI823" s="1172"/>
      <c r="AJ823" s="456"/>
      <c r="AL823" s="1418">
        <f t="shared" si="13"/>
        <v>0</v>
      </c>
    </row>
    <row r="824" spans="2:38">
      <c r="B824" s="1166"/>
      <c r="C824" s="1166"/>
      <c r="D824" s="1174"/>
      <c r="E824" s="1175"/>
      <c r="F824" s="1176"/>
      <c r="G824" s="1165"/>
      <c r="H824" s="1166"/>
      <c r="I824" s="1166"/>
      <c r="J824" s="1167"/>
      <c r="K824" s="1167"/>
      <c r="L824" s="1167"/>
      <c r="M824" s="1167"/>
      <c r="N824" s="1167"/>
      <c r="O824" s="1167"/>
      <c r="P824" s="1167"/>
      <c r="Q824" s="1167"/>
      <c r="R824" s="1168"/>
      <c r="S824" s="1168"/>
      <c r="T824" s="1169"/>
      <c r="U824" s="1166"/>
      <c r="V824" s="1168"/>
      <c r="W824" s="1168"/>
      <c r="X824" s="1166"/>
      <c r="Y824" s="1170"/>
      <c r="Z824" s="1171"/>
      <c r="AA824" s="1171"/>
      <c r="AB824" s="1171"/>
      <c r="AC824" s="1171"/>
      <c r="AD824" s="1171"/>
      <c r="AE824" s="1171"/>
      <c r="AF824" s="1172"/>
      <c r="AG824" s="1172"/>
      <c r="AH824" s="1173"/>
      <c r="AI824" s="1172"/>
      <c r="AJ824" s="456"/>
      <c r="AL824" s="1418">
        <f t="shared" si="13"/>
        <v>0</v>
      </c>
    </row>
    <row r="825" spans="2:38">
      <c r="B825" s="1166"/>
      <c r="C825" s="1166"/>
      <c r="D825" s="1174"/>
      <c r="E825" s="1175"/>
      <c r="F825" s="1176"/>
      <c r="G825" s="1165"/>
      <c r="H825" s="1166"/>
      <c r="I825" s="1166"/>
      <c r="J825" s="1167"/>
      <c r="K825" s="1167"/>
      <c r="L825" s="1167"/>
      <c r="M825" s="1167"/>
      <c r="N825" s="1167"/>
      <c r="O825" s="1167"/>
      <c r="P825" s="1167"/>
      <c r="Q825" s="1167"/>
      <c r="R825" s="1168"/>
      <c r="S825" s="1168"/>
      <c r="T825" s="1169"/>
      <c r="U825" s="1166"/>
      <c r="V825" s="1168"/>
      <c r="W825" s="1168"/>
      <c r="X825" s="1166"/>
      <c r="Y825" s="1170"/>
      <c r="Z825" s="1171"/>
      <c r="AA825" s="1171"/>
      <c r="AB825" s="1171"/>
      <c r="AC825" s="1171"/>
      <c r="AD825" s="1171"/>
      <c r="AE825" s="1171"/>
      <c r="AF825" s="1172"/>
      <c r="AG825" s="1172"/>
      <c r="AH825" s="1173"/>
      <c r="AI825" s="1172"/>
      <c r="AJ825" s="456"/>
      <c r="AL825" s="1418">
        <f t="shared" si="13"/>
        <v>0</v>
      </c>
    </row>
    <row r="826" spans="2:38">
      <c r="B826" s="1166"/>
      <c r="C826" s="1166"/>
      <c r="D826" s="1174"/>
      <c r="E826" s="1175"/>
      <c r="F826" s="1176"/>
      <c r="G826" s="1165"/>
      <c r="H826" s="1166"/>
      <c r="I826" s="1166"/>
      <c r="J826" s="1167"/>
      <c r="K826" s="1167"/>
      <c r="L826" s="1167"/>
      <c r="M826" s="1167"/>
      <c r="N826" s="1167"/>
      <c r="O826" s="1167"/>
      <c r="P826" s="1167"/>
      <c r="Q826" s="1167"/>
      <c r="R826" s="1168"/>
      <c r="S826" s="1168"/>
      <c r="T826" s="1169"/>
      <c r="U826" s="1166"/>
      <c r="V826" s="1168"/>
      <c r="W826" s="1168"/>
      <c r="X826" s="1166"/>
      <c r="Y826" s="1170"/>
      <c r="Z826" s="1171"/>
      <c r="AA826" s="1171"/>
      <c r="AB826" s="1171"/>
      <c r="AC826" s="1171"/>
      <c r="AD826" s="1171"/>
      <c r="AE826" s="1171"/>
      <c r="AF826" s="1172"/>
      <c r="AG826" s="1172"/>
      <c r="AH826" s="1173"/>
      <c r="AI826" s="1172"/>
      <c r="AJ826" s="456"/>
      <c r="AL826" s="1418">
        <f t="shared" si="13"/>
        <v>0</v>
      </c>
    </row>
    <row r="827" spans="2:38">
      <c r="B827" s="1166"/>
      <c r="C827" s="1166"/>
      <c r="D827" s="1174"/>
      <c r="E827" s="1175"/>
      <c r="F827" s="1176"/>
      <c r="G827" s="1165"/>
      <c r="H827" s="1166"/>
      <c r="I827" s="1166"/>
      <c r="J827" s="1167"/>
      <c r="K827" s="1167"/>
      <c r="L827" s="1167"/>
      <c r="M827" s="1167"/>
      <c r="N827" s="1167"/>
      <c r="O827" s="1167"/>
      <c r="P827" s="1167"/>
      <c r="Q827" s="1167"/>
      <c r="R827" s="1168"/>
      <c r="S827" s="1168"/>
      <c r="T827" s="1169"/>
      <c r="U827" s="1166"/>
      <c r="V827" s="1168"/>
      <c r="W827" s="1168"/>
      <c r="X827" s="1166"/>
      <c r="Y827" s="1170"/>
      <c r="Z827" s="1171"/>
      <c r="AA827" s="1171"/>
      <c r="AB827" s="1171"/>
      <c r="AC827" s="1171"/>
      <c r="AD827" s="1171"/>
      <c r="AE827" s="1171"/>
      <c r="AF827" s="1172"/>
      <c r="AG827" s="1172"/>
      <c r="AH827" s="1173"/>
      <c r="AI827" s="1172"/>
      <c r="AJ827" s="456"/>
      <c r="AL827" s="1418">
        <f t="shared" si="13"/>
        <v>0</v>
      </c>
    </row>
    <row r="828" spans="2:38">
      <c r="B828" s="1166"/>
      <c r="C828" s="1166"/>
      <c r="D828" s="1174"/>
      <c r="E828" s="1175"/>
      <c r="F828" s="1176"/>
      <c r="G828" s="1165"/>
      <c r="H828" s="1166"/>
      <c r="I828" s="1166"/>
      <c r="J828" s="1167"/>
      <c r="K828" s="1167"/>
      <c r="L828" s="1167"/>
      <c r="M828" s="1167"/>
      <c r="N828" s="1167"/>
      <c r="O828" s="1167"/>
      <c r="P828" s="1167"/>
      <c r="Q828" s="1167"/>
      <c r="R828" s="1168"/>
      <c r="S828" s="1168"/>
      <c r="T828" s="1169"/>
      <c r="U828" s="1166"/>
      <c r="V828" s="1168"/>
      <c r="W828" s="1168"/>
      <c r="X828" s="1166"/>
      <c r="Y828" s="1170"/>
      <c r="Z828" s="1171"/>
      <c r="AA828" s="1171"/>
      <c r="AB828" s="1171"/>
      <c r="AC828" s="1171"/>
      <c r="AD828" s="1171"/>
      <c r="AE828" s="1171"/>
      <c r="AF828" s="1172"/>
      <c r="AG828" s="1172"/>
      <c r="AH828" s="1173"/>
      <c r="AI828" s="1172"/>
      <c r="AJ828" s="456"/>
      <c r="AL828" s="1418">
        <f t="shared" si="13"/>
        <v>0</v>
      </c>
    </row>
    <row r="829" spans="2:38">
      <c r="B829" s="1166"/>
      <c r="C829" s="1166"/>
      <c r="D829" s="1174"/>
      <c r="E829" s="1175"/>
      <c r="F829" s="1176"/>
      <c r="G829" s="1165"/>
      <c r="H829" s="1166"/>
      <c r="I829" s="1166"/>
      <c r="J829" s="1167"/>
      <c r="K829" s="1167"/>
      <c r="L829" s="1167"/>
      <c r="M829" s="1167"/>
      <c r="N829" s="1167"/>
      <c r="O829" s="1167"/>
      <c r="P829" s="1167"/>
      <c r="Q829" s="1167"/>
      <c r="R829" s="1168"/>
      <c r="S829" s="1168"/>
      <c r="T829" s="1169"/>
      <c r="U829" s="1166"/>
      <c r="V829" s="1168"/>
      <c r="W829" s="1168"/>
      <c r="X829" s="1166"/>
      <c r="Y829" s="1170"/>
      <c r="Z829" s="1171"/>
      <c r="AA829" s="1171"/>
      <c r="AB829" s="1171"/>
      <c r="AC829" s="1171"/>
      <c r="AD829" s="1171"/>
      <c r="AE829" s="1171"/>
      <c r="AF829" s="1172"/>
      <c r="AG829" s="1172"/>
      <c r="AH829" s="1173"/>
      <c r="AI829" s="1172"/>
      <c r="AJ829" s="456"/>
      <c r="AL829" s="1418">
        <f t="shared" si="13"/>
        <v>0</v>
      </c>
    </row>
    <row r="830" spans="2:38">
      <c r="B830" s="1166"/>
      <c r="C830" s="1166"/>
      <c r="D830" s="1174"/>
      <c r="E830" s="1175"/>
      <c r="F830" s="1176"/>
      <c r="G830" s="1165"/>
      <c r="H830" s="1166"/>
      <c r="I830" s="1166"/>
      <c r="J830" s="1167"/>
      <c r="K830" s="1167"/>
      <c r="L830" s="1167"/>
      <c r="M830" s="1167"/>
      <c r="N830" s="1167"/>
      <c r="O830" s="1167"/>
      <c r="P830" s="1167"/>
      <c r="Q830" s="1167"/>
      <c r="R830" s="1168"/>
      <c r="S830" s="1168"/>
      <c r="T830" s="1169"/>
      <c r="U830" s="1166"/>
      <c r="V830" s="1168"/>
      <c r="W830" s="1168"/>
      <c r="X830" s="1166"/>
      <c r="Y830" s="1170"/>
      <c r="Z830" s="1171"/>
      <c r="AA830" s="1171"/>
      <c r="AB830" s="1171"/>
      <c r="AC830" s="1171"/>
      <c r="AD830" s="1171"/>
      <c r="AE830" s="1171"/>
      <c r="AF830" s="1172"/>
      <c r="AG830" s="1172"/>
      <c r="AH830" s="1173"/>
      <c r="AI830" s="1172"/>
      <c r="AJ830" s="456"/>
      <c r="AL830" s="1418">
        <f t="shared" si="13"/>
        <v>0</v>
      </c>
    </row>
    <row r="831" spans="2:38">
      <c r="B831" s="1166"/>
      <c r="C831" s="1166"/>
      <c r="D831" s="1174"/>
      <c r="E831" s="1175"/>
      <c r="F831" s="1176"/>
      <c r="G831" s="1165"/>
      <c r="H831" s="1166"/>
      <c r="I831" s="1166"/>
      <c r="J831" s="1167"/>
      <c r="K831" s="1167"/>
      <c r="L831" s="1167"/>
      <c r="M831" s="1167"/>
      <c r="N831" s="1167"/>
      <c r="O831" s="1167"/>
      <c r="P831" s="1167"/>
      <c r="Q831" s="1167"/>
      <c r="R831" s="1168"/>
      <c r="S831" s="1168"/>
      <c r="T831" s="1169"/>
      <c r="U831" s="1166"/>
      <c r="V831" s="1168"/>
      <c r="W831" s="1168"/>
      <c r="X831" s="1166"/>
      <c r="Y831" s="1170"/>
      <c r="Z831" s="1171"/>
      <c r="AA831" s="1171"/>
      <c r="AB831" s="1171"/>
      <c r="AC831" s="1171"/>
      <c r="AD831" s="1171"/>
      <c r="AE831" s="1171"/>
      <c r="AF831" s="1172"/>
      <c r="AG831" s="1172"/>
      <c r="AH831" s="1173"/>
      <c r="AI831" s="1172"/>
      <c r="AJ831" s="456"/>
      <c r="AL831" s="1418">
        <f t="shared" si="13"/>
        <v>0</v>
      </c>
    </row>
    <row r="832" spans="2:38">
      <c r="B832" s="1166"/>
      <c r="C832" s="1166"/>
      <c r="D832" s="1174"/>
      <c r="E832" s="1175"/>
      <c r="F832" s="1176"/>
      <c r="G832" s="1165"/>
      <c r="H832" s="1166"/>
      <c r="I832" s="1166"/>
      <c r="J832" s="1167"/>
      <c r="K832" s="1167"/>
      <c r="L832" s="1167"/>
      <c r="M832" s="1167"/>
      <c r="N832" s="1167"/>
      <c r="O832" s="1167"/>
      <c r="P832" s="1167"/>
      <c r="Q832" s="1167"/>
      <c r="R832" s="1168"/>
      <c r="S832" s="1168"/>
      <c r="T832" s="1169"/>
      <c r="U832" s="1166"/>
      <c r="V832" s="1168"/>
      <c r="W832" s="1168"/>
      <c r="X832" s="1166"/>
      <c r="Y832" s="1170"/>
      <c r="Z832" s="1171"/>
      <c r="AA832" s="1171"/>
      <c r="AB832" s="1171"/>
      <c r="AC832" s="1171"/>
      <c r="AD832" s="1171"/>
      <c r="AE832" s="1171"/>
      <c r="AF832" s="1172"/>
      <c r="AG832" s="1172"/>
      <c r="AH832" s="1173"/>
      <c r="AI832" s="1172"/>
      <c r="AJ832" s="456"/>
      <c r="AL832" s="1418">
        <f t="shared" si="13"/>
        <v>0</v>
      </c>
    </row>
    <row r="833" spans="2:38">
      <c r="B833" s="1166"/>
      <c r="C833" s="1166"/>
      <c r="D833" s="1174"/>
      <c r="E833" s="1175"/>
      <c r="F833" s="1176"/>
      <c r="G833" s="1165"/>
      <c r="H833" s="1166"/>
      <c r="I833" s="1166"/>
      <c r="J833" s="1167"/>
      <c r="K833" s="1167"/>
      <c r="L833" s="1167"/>
      <c r="M833" s="1167"/>
      <c r="N833" s="1167"/>
      <c r="O833" s="1167"/>
      <c r="P833" s="1167"/>
      <c r="Q833" s="1167"/>
      <c r="R833" s="1168"/>
      <c r="S833" s="1168"/>
      <c r="T833" s="1169"/>
      <c r="U833" s="1166"/>
      <c r="V833" s="1168"/>
      <c r="W833" s="1168"/>
      <c r="X833" s="1166"/>
      <c r="Y833" s="1170"/>
      <c r="Z833" s="1171"/>
      <c r="AA833" s="1171"/>
      <c r="AB833" s="1171"/>
      <c r="AC833" s="1171"/>
      <c r="AD833" s="1171"/>
      <c r="AE833" s="1171"/>
      <c r="AF833" s="1172"/>
      <c r="AG833" s="1172"/>
      <c r="AH833" s="1173"/>
      <c r="AI833" s="1172"/>
      <c r="AJ833" s="456"/>
      <c r="AL833" s="1418">
        <f t="shared" si="13"/>
        <v>0</v>
      </c>
    </row>
    <row r="834" spans="2:38">
      <c r="B834" s="1166"/>
      <c r="C834" s="1166"/>
      <c r="D834" s="1174"/>
      <c r="E834" s="1175"/>
      <c r="F834" s="1176"/>
      <c r="G834" s="1165"/>
      <c r="H834" s="1166"/>
      <c r="I834" s="1166"/>
      <c r="J834" s="1167"/>
      <c r="K834" s="1167"/>
      <c r="L834" s="1167"/>
      <c r="M834" s="1167"/>
      <c r="N834" s="1167"/>
      <c r="O834" s="1167"/>
      <c r="P834" s="1167"/>
      <c r="Q834" s="1167"/>
      <c r="R834" s="1168"/>
      <c r="S834" s="1168"/>
      <c r="T834" s="1169"/>
      <c r="U834" s="1166"/>
      <c r="V834" s="1168"/>
      <c r="W834" s="1168"/>
      <c r="X834" s="1166"/>
      <c r="Y834" s="1170"/>
      <c r="Z834" s="1171"/>
      <c r="AA834" s="1171"/>
      <c r="AB834" s="1171"/>
      <c r="AC834" s="1171"/>
      <c r="AD834" s="1171"/>
      <c r="AE834" s="1171"/>
      <c r="AF834" s="1172"/>
      <c r="AG834" s="1172"/>
      <c r="AH834" s="1173"/>
      <c r="AI834" s="1172"/>
      <c r="AJ834" s="456"/>
      <c r="AL834" s="1418">
        <f t="shared" si="13"/>
        <v>0</v>
      </c>
    </row>
    <row r="835" spans="2:38">
      <c r="B835" s="1166"/>
      <c r="C835" s="1166"/>
      <c r="D835" s="1174"/>
      <c r="E835" s="1175"/>
      <c r="F835" s="1176"/>
      <c r="G835" s="1165"/>
      <c r="H835" s="1166"/>
      <c r="I835" s="1166"/>
      <c r="J835" s="1167"/>
      <c r="K835" s="1167"/>
      <c r="L835" s="1167"/>
      <c r="M835" s="1167"/>
      <c r="N835" s="1167"/>
      <c r="O835" s="1167"/>
      <c r="P835" s="1167"/>
      <c r="Q835" s="1167"/>
      <c r="R835" s="1168"/>
      <c r="S835" s="1168"/>
      <c r="T835" s="1169"/>
      <c r="U835" s="1166"/>
      <c r="V835" s="1168"/>
      <c r="W835" s="1168"/>
      <c r="X835" s="1166"/>
      <c r="Y835" s="1170"/>
      <c r="Z835" s="1171"/>
      <c r="AA835" s="1171"/>
      <c r="AB835" s="1171"/>
      <c r="AC835" s="1171"/>
      <c r="AD835" s="1171"/>
      <c r="AE835" s="1171"/>
      <c r="AF835" s="1172"/>
      <c r="AG835" s="1172"/>
      <c r="AH835" s="1173"/>
      <c r="AI835" s="1172"/>
      <c r="AJ835" s="456"/>
      <c r="AL835" s="1418">
        <f t="shared" si="13"/>
        <v>0</v>
      </c>
    </row>
    <row r="836" spans="2:38">
      <c r="B836" s="1166"/>
      <c r="C836" s="1166"/>
      <c r="D836" s="1174"/>
      <c r="E836" s="1175"/>
      <c r="F836" s="1176"/>
      <c r="G836" s="1165"/>
      <c r="H836" s="1166"/>
      <c r="I836" s="1166"/>
      <c r="J836" s="1167"/>
      <c r="K836" s="1167"/>
      <c r="L836" s="1167"/>
      <c r="M836" s="1167"/>
      <c r="N836" s="1167"/>
      <c r="O836" s="1167"/>
      <c r="P836" s="1167"/>
      <c r="Q836" s="1167"/>
      <c r="R836" s="1168"/>
      <c r="S836" s="1168"/>
      <c r="T836" s="1169"/>
      <c r="U836" s="1166"/>
      <c r="V836" s="1168"/>
      <c r="W836" s="1168"/>
      <c r="X836" s="1166"/>
      <c r="Y836" s="1170"/>
      <c r="Z836" s="1171"/>
      <c r="AA836" s="1171"/>
      <c r="AB836" s="1171"/>
      <c r="AC836" s="1171"/>
      <c r="AD836" s="1171"/>
      <c r="AE836" s="1171"/>
      <c r="AF836" s="1172"/>
      <c r="AG836" s="1172"/>
      <c r="AH836" s="1173"/>
      <c r="AI836" s="1172"/>
      <c r="AJ836" s="456"/>
      <c r="AL836" s="1418">
        <f t="shared" si="13"/>
        <v>0</v>
      </c>
    </row>
    <row r="837" spans="2:38">
      <c r="B837" s="1166"/>
      <c r="C837" s="1166"/>
      <c r="D837" s="1174"/>
      <c r="E837" s="1175"/>
      <c r="F837" s="1176"/>
      <c r="G837" s="1165"/>
      <c r="H837" s="1166"/>
      <c r="I837" s="1166"/>
      <c r="J837" s="1167"/>
      <c r="K837" s="1167"/>
      <c r="L837" s="1167"/>
      <c r="M837" s="1167"/>
      <c r="N837" s="1167"/>
      <c r="O837" s="1167"/>
      <c r="P837" s="1167"/>
      <c r="Q837" s="1167"/>
      <c r="R837" s="1168"/>
      <c r="S837" s="1168"/>
      <c r="T837" s="1169"/>
      <c r="U837" s="1166"/>
      <c r="V837" s="1168"/>
      <c r="W837" s="1168"/>
      <c r="X837" s="1166"/>
      <c r="Y837" s="1170"/>
      <c r="Z837" s="1171"/>
      <c r="AA837" s="1171"/>
      <c r="AB837" s="1171"/>
      <c r="AC837" s="1171"/>
      <c r="AD837" s="1171"/>
      <c r="AE837" s="1171"/>
      <c r="AF837" s="1172"/>
      <c r="AG837" s="1172"/>
      <c r="AH837" s="1173"/>
      <c r="AI837" s="1172"/>
      <c r="AJ837" s="456"/>
      <c r="AL837" s="1418">
        <f t="shared" si="13"/>
        <v>0</v>
      </c>
    </row>
    <row r="838" spans="2:38">
      <c r="B838" s="1166"/>
      <c r="C838" s="1166"/>
      <c r="D838" s="1174"/>
      <c r="E838" s="1175"/>
      <c r="F838" s="1176"/>
      <c r="G838" s="1165"/>
      <c r="H838" s="1166"/>
      <c r="I838" s="1166"/>
      <c r="J838" s="1167"/>
      <c r="K838" s="1167"/>
      <c r="L838" s="1167"/>
      <c r="M838" s="1167"/>
      <c r="N838" s="1167"/>
      <c r="O838" s="1167"/>
      <c r="P838" s="1167"/>
      <c r="Q838" s="1167"/>
      <c r="R838" s="1168"/>
      <c r="S838" s="1168"/>
      <c r="T838" s="1169"/>
      <c r="U838" s="1166"/>
      <c r="V838" s="1168"/>
      <c r="W838" s="1168"/>
      <c r="X838" s="1166"/>
      <c r="Y838" s="1170"/>
      <c r="Z838" s="1171"/>
      <c r="AA838" s="1171"/>
      <c r="AB838" s="1171"/>
      <c r="AC838" s="1171"/>
      <c r="AD838" s="1171"/>
      <c r="AE838" s="1171"/>
      <c r="AF838" s="1172"/>
      <c r="AG838" s="1172"/>
      <c r="AH838" s="1173"/>
      <c r="AI838" s="1172"/>
      <c r="AJ838" s="456"/>
      <c r="AL838" s="1418">
        <f t="shared" ref="AL838:AL900" si="14">IF(K838&gt;1,K838,J838)</f>
        <v>0</v>
      </c>
    </row>
    <row r="839" spans="2:38">
      <c r="B839" s="1166"/>
      <c r="C839" s="1166"/>
      <c r="D839" s="1174"/>
      <c r="E839" s="1175"/>
      <c r="F839" s="1176"/>
      <c r="G839" s="1165"/>
      <c r="H839" s="1166"/>
      <c r="I839" s="1166"/>
      <c r="J839" s="1167"/>
      <c r="K839" s="1167"/>
      <c r="L839" s="1167"/>
      <c r="M839" s="1167"/>
      <c r="N839" s="1167"/>
      <c r="O839" s="1167"/>
      <c r="P839" s="1167"/>
      <c r="Q839" s="1167"/>
      <c r="R839" s="1168"/>
      <c r="S839" s="1168"/>
      <c r="T839" s="1169"/>
      <c r="U839" s="1166"/>
      <c r="V839" s="1168"/>
      <c r="W839" s="1168"/>
      <c r="X839" s="1166"/>
      <c r="Y839" s="1170"/>
      <c r="Z839" s="1171"/>
      <c r="AA839" s="1171"/>
      <c r="AB839" s="1171"/>
      <c r="AC839" s="1171"/>
      <c r="AD839" s="1171"/>
      <c r="AE839" s="1171"/>
      <c r="AF839" s="1172"/>
      <c r="AG839" s="1172"/>
      <c r="AH839" s="1173"/>
      <c r="AI839" s="1172"/>
      <c r="AJ839" s="456"/>
      <c r="AL839" s="1418">
        <f t="shared" si="14"/>
        <v>0</v>
      </c>
    </row>
    <row r="840" spans="2:38">
      <c r="B840" s="1166"/>
      <c r="C840" s="1166"/>
      <c r="D840" s="1174"/>
      <c r="E840" s="1175"/>
      <c r="F840" s="1176"/>
      <c r="G840" s="1165"/>
      <c r="H840" s="1166"/>
      <c r="I840" s="1166"/>
      <c r="J840" s="1167"/>
      <c r="K840" s="1167"/>
      <c r="L840" s="1167"/>
      <c r="M840" s="1167"/>
      <c r="N840" s="1167"/>
      <c r="O840" s="1167"/>
      <c r="P840" s="1167"/>
      <c r="Q840" s="1167"/>
      <c r="R840" s="1168"/>
      <c r="S840" s="1168"/>
      <c r="T840" s="1169"/>
      <c r="U840" s="1166"/>
      <c r="V840" s="1168"/>
      <c r="W840" s="1168"/>
      <c r="X840" s="1166"/>
      <c r="Y840" s="1170"/>
      <c r="Z840" s="1171"/>
      <c r="AA840" s="1171"/>
      <c r="AB840" s="1171"/>
      <c r="AC840" s="1171"/>
      <c r="AD840" s="1171"/>
      <c r="AE840" s="1171"/>
      <c r="AF840" s="1172"/>
      <c r="AG840" s="1172"/>
      <c r="AH840" s="1173"/>
      <c r="AI840" s="1172"/>
      <c r="AJ840" s="456"/>
      <c r="AL840" s="1418">
        <f t="shared" si="14"/>
        <v>0</v>
      </c>
    </row>
    <row r="841" spans="2:38">
      <c r="B841" s="1166"/>
      <c r="C841" s="1166"/>
      <c r="D841" s="1174"/>
      <c r="E841" s="1175"/>
      <c r="F841" s="1176"/>
      <c r="G841" s="1165"/>
      <c r="H841" s="1166"/>
      <c r="I841" s="1166"/>
      <c r="J841" s="1167"/>
      <c r="K841" s="1167"/>
      <c r="L841" s="1167"/>
      <c r="M841" s="1167"/>
      <c r="N841" s="1167"/>
      <c r="O841" s="1167"/>
      <c r="P841" s="1167"/>
      <c r="Q841" s="1167"/>
      <c r="R841" s="1168"/>
      <c r="S841" s="1168"/>
      <c r="T841" s="1169"/>
      <c r="U841" s="1166"/>
      <c r="V841" s="1168"/>
      <c r="W841" s="1168"/>
      <c r="X841" s="1166"/>
      <c r="Y841" s="1170"/>
      <c r="Z841" s="1171"/>
      <c r="AA841" s="1171"/>
      <c r="AB841" s="1171"/>
      <c r="AC841" s="1171"/>
      <c r="AD841" s="1171"/>
      <c r="AE841" s="1171"/>
      <c r="AF841" s="1172"/>
      <c r="AG841" s="1172"/>
      <c r="AH841" s="1173"/>
      <c r="AI841" s="1172"/>
      <c r="AJ841" s="456"/>
      <c r="AL841" s="1418">
        <f t="shared" si="14"/>
        <v>0</v>
      </c>
    </row>
    <row r="842" spans="2:38">
      <c r="B842" s="1166"/>
      <c r="C842" s="1166"/>
      <c r="D842" s="1174"/>
      <c r="E842" s="1175"/>
      <c r="F842" s="1176"/>
      <c r="G842" s="1165"/>
      <c r="H842" s="1166"/>
      <c r="I842" s="1166"/>
      <c r="J842" s="1167"/>
      <c r="K842" s="1167"/>
      <c r="L842" s="1167"/>
      <c r="M842" s="1167"/>
      <c r="N842" s="1167"/>
      <c r="O842" s="1167"/>
      <c r="P842" s="1167"/>
      <c r="Q842" s="1167"/>
      <c r="R842" s="1168"/>
      <c r="S842" s="1168"/>
      <c r="T842" s="1169"/>
      <c r="U842" s="1166"/>
      <c r="V842" s="1168"/>
      <c r="W842" s="1168"/>
      <c r="X842" s="1166"/>
      <c r="Y842" s="1170"/>
      <c r="Z842" s="1171"/>
      <c r="AA842" s="1171"/>
      <c r="AB842" s="1171"/>
      <c r="AC842" s="1171"/>
      <c r="AD842" s="1171"/>
      <c r="AE842" s="1171"/>
      <c r="AF842" s="1172"/>
      <c r="AG842" s="1172"/>
      <c r="AH842" s="1173"/>
      <c r="AI842" s="1172"/>
      <c r="AJ842" s="456"/>
      <c r="AL842" s="1418">
        <f t="shared" si="14"/>
        <v>0</v>
      </c>
    </row>
    <row r="843" spans="2:38">
      <c r="B843" s="1166"/>
      <c r="C843" s="1166"/>
      <c r="D843" s="1174"/>
      <c r="E843" s="1175"/>
      <c r="F843" s="1176"/>
      <c r="G843" s="1165"/>
      <c r="H843" s="1166"/>
      <c r="I843" s="1166"/>
      <c r="J843" s="1167"/>
      <c r="K843" s="1167"/>
      <c r="L843" s="1167"/>
      <c r="M843" s="1167"/>
      <c r="N843" s="1167"/>
      <c r="O843" s="1167"/>
      <c r="P843" s="1167"/>
      <c r="Q843" s="1167"/>
      <c r="R843" s="1168"/>
      <c r="S843" s="1168"/>
      <c r="T843" s="1169"/>
      <c r="U843" s="1166"/>
      <c r="V843" s="1168"/>
      <c r="W843" s="1168"/>
      <c r="X843" s="1166"/>
      <c r="Y843" s="1170"/>
      <c r="Z843" s="1171"/>
      <c r="AA843" s="1171"/>
      <c r="AB843" s="1171"/>
      <c r="AC843" s="1171"/>
      <c r="AD843" s="1171"/>
      <c r="AE843" s="1171"/>
      <c r="AF843" s="1172"/>
      <c r="AG843" s="1172"/>
      <c r="AH843" s="1173"/>
      <c r="AI843" s="1172"/>
      <c r="AJ843" s="456"/>
      <c r="AL843" s="1418">
        <f t="shared" si="14"/>
        <v>0</v>
      </c>
    </row>
    <row r="844" spans="2:38">
      <c r="B844" s="1166"/>
      <c r="C844" s="1166"/>
      <c r="D844" s="1174"/>
      <c r="E844" s="1175"/>
      <c r="F844" s="1176"/>
      <c r="G844" s="1165"/>
      <c r="H844" s="1166"/>
      <c r="I844" s="1166"/>
      <c r="J844" s="1167"/>
      <c r="K844" s="1167"/>
      <c r="L844" s="1167"/>
      <c r="M844" s="1167"/>
      <c r="N844" s="1167"/>
      <c r="O844" s="1167"/>
      <c r="P844" s="1167"/>
      <c r="Q844" s="1167"/>
      <c r="R844" s="1168"/>
      <c r="S844" s="1168"/>
      <c r="T844" s="1169"/>
      <c r="U844" s="1166"/>
      <c r="V844" s="1168"/>
      <c r="W844" s="1168"/>
      <c r="X844" s="1166"/>
      <c r="Y844" s="1170"/>
      <c r="Z844" s="1171"/>
      <c r="AA844" s="1171"/>
      <c r="AB844" s="1171"/>
      <c r="AC844" s="1171"/>
      <c r="AD844" s="1171"/>
      <c r="AE844" s="1171"/>
      <c r="AF844" s="1172"/>
      <c r="AG844" s="1172"/>
      <c r="AH844" s="1173"/>
      <c r="AI844" s="1172"/>
      <c r="AJ844" s="456"/>
      <c r="AL844" s="1418">
        <f t="shared" si="14"/>
        <v>0</v>
      </c>
    </row>
    <row r="845" spans="2:38">
      <c r="B845" s="1166"/>
      <c r="C845" s="1166"/>
      <c r="D845" s="1174"/>
      <c r="E845" s="1175"/>
      <c r="F845" s="1176"/>
      <c r="G845" s="1165"/>
      <c r="H845" s="1166"/>
      <c r="I845" s="1166"/>
      <c r="J845" s="1167"/>
      <c r="K845" s="1167"/>
      <c r="L845" s="1167"/>
      <c r="M845" s="1167"/>
      <c r="N845" s="1167"/>
      <c r="O845" s="1167"/>
      <c r="P845" s="1167"/>
      <c r="Q845" s="1167"/>
      <c r="R845" s="1168"/>
      <c r="S845" s="1168"/>
      <c r="T845" s="1169"/>
      <c r="U845" s="1166"/>
      <c r="V845" s="1168"/>
      <c r="W845" s="1168"/>
      <c r="X845" s="1166"/>
      <c r="Y845" s="1170"/>
      <c r="Z845" s="1171"/>
      <c r="AA845" s="1171"/>
      <c r="AB845" s="1171"/>
      <c r="AC845" s="1171"/>
      <c r="AD845" s="1171"/>
      <c r="AE845" s="1171"/>
      <c r="AF845" s="1172"/>
      <c r="AG845" s="1172"/>
      <c r="AH845" s="1173"/>
      <c r="AI845" s="1172"/>
      <c r="AJ845" s="456"/>
      <c r="AL845" s="1418">
        <f t="shared" si="14"/>
        <v>0</v>
      </c>
    </row>
    <row r="846" spans="2:38">
      <c r="B846" s="1166"/>
      <c r="C846" s="1166"/>
      <c r="D846" s="1174"/>
      <c r="E846" s="1175"/>
      <c r="F846" s="1176"/>
      <c r="G846" s="1165"/>
      <c r="H846" s="1166"/>
      <c r="I846" s="1166"/>
      <c r="J846" s="1167"/>
      <c r="K846" s="1167"/>
      <c r="L846" s="1167"/>
      <c r="M846" s="1167"/>
      <c r="N846" s="1167"/>
      <c r="O846" s="1167"/>
      <c r="P846" s="1167"/>
      <c r="Q846" s="1167"/>
      <c r="R846" s="1168"/>
      <c r="S846" s="1168"/>
      <c r="T846" s="1169"/>
      <c r="U846" s="1166"/>
      <c r="V846" s="1168"/>
      <c r="W846" s="1168"/>
      <c r="X846" s="1166"/>
      <c r="Y846" s="1170"/>
      <c r="Z846" s="1171"/>
      <c r="AA846" s="1171"/>
      <c r="AB846" s="1171"/>
      <c r="AC846" s="1171"/>
      <c r="AD846" s="1171"/>
      <c r="AE846" s="1171"/>
      <c r="AF846" s="1172"/>
      <c r="AG846" s="1172"/>
      <c r="AH846" s="1173"/>
      <c r="AI846" s="1172"/>
      <c r="AJ846" s="456"/>
      <c r="AL846" s="1418">
        <f t="shared" si="14"/>
        <v>0</v>
      </c>
    </row>
    <row r="847" spans="2:38">
      <c r="B847" s="1166"/>
      <c r="C847" s="1166"/>
      <c r="D847" s="1174"/>
      <c r="E847" s="1175"/>
      <c r="F847" s="1176"/>
      <c r="G847" s="1165"/>
      <c r="H847" s="1166"/>
      <c r="I847" s="1166"/>
      <c r="J847" s="1167"/>
      <c r="K847" s="1167"/>
      <c r="L847" s="1167"/>
      <c r="M847" s="1167"/>
      <c r="N847" s="1167"/>
      <c r="O847" s="1167"/>
      <c r="P847" s="1167"/>
      <c r="Q847" s="1167"/>
      <c r="R847" s="1168"/>
      <c r="S847" s="1168"/>
      <c r="T847" s="1169"/>
      <c r="U847" s="1166"/>
      <c r="V847" s="1168"/>
      <c r="W847" s="1168"/>
      <c r="X847" s="1166"/>
      <c r="Y847" s="1170"/>
      <c r="Z847" s="1171"/>
      <c r="AA847" s="1171"/>
      <c r="AB847" s="1171"/>
      <c r="AC847" s="1171"/>
      <c r="AD847" s="1171"/>
      <c r="AE847" s="1171"/>
      <c r="AF847" s="1172"/>
      <c r="AG847" s="1172"/>
      <c r="AH847" s="1173"/>
      <c r="AI847" s="1172"/>
      <c r="AJ847" s="456"/>
      <c r="AL847" s="1418">
        <f t="shared" si="14"/>
        <v>0</v>
      </c>
    </row>
    <row r="848" spans="2:38">
      <c r="B848" s="1166"/>
      <c r="C848" s="1166"/>
      <c r="D848" s="1174"/>
      <c r="E848" s="1175"/>
      <c r="F848" s="1176"/>
      <c r="G848" s="1165"/>
      <c r="H848" s="1166"/>
      <c r="I848" s="1166"/>
      <c r="J848" s="1167"/>
      <c r="K848" s="1167"/>
      <c r="L848" s="1167"/>
      <c r="M848" s="1167"/>
      <c r="N848" s="1167"/>
      <c r="O848" s="1167"/>
      <c r="P848" s="1167"/>
      <c r="Q848" s="1167"/>
      <c r="R848" s="1168"/>
      <c r="S848" s="1168"/>
      <c r="T848" s="1169"/>
      <c r="U848" s="1166"/>
      <c r="V848" s="1168"/>
      <c r="W848" s="1168"/>
      <c r="X848" s="1166"/>
      <c r="Y848" s="1170"/>
      <c r="Z848" s="1171"/>
      <c r="AA848" s="1171"/>
      <c r="AB848" s="1171"/>
      <c r="AC848" s="1171"/>
      <c r="AD848" s="1171"/>
      <c r="AE848" s="1171"/>
      <c r="AF848" s="1172"/>
      <c r="AG848" s="1172"/>
      <c r="AH848" s="1173"/>
      <c r="AI848" s="1172"/>
      <c r="AJ848" s="456"/>
      <c r="AL848" s="1418">
        <f t="shared" si="14"/>
        <v>0</v>
      </c>
    </row>
    <row r="849" spans="2:38">
      <c r="B849" s="1166"/>
      <c r="C849" s="1166"/>
      <c r="D849" s="1174"/>
      <c r="E849" s="1175"/>
      <c r="F849" s="1176"/>
      <c r="G849" s="1165"/>
      <c r="H849" s="1166"/>
      <c r="I849" s="1166"/>
      <c r="J849" s="1167"/>
      <c r="K849" s="1167"/>
      <c r="L849" s="1167"/>
      <c r="M849" s="1167"/>
      <c r="N849" s="1167"/>
      <c r="O849" s="1167"/>
      <c r="P849" s="1167"/>
      <c r="Q849" s="1167"/>
      <c r="R849" s="1168"/>
      <c r="S849" s="1168"/>
      <c r="T849" s="1169"/>
      <c r="U849" s="1166"/>
      <c r="V849" s="1168"/>
      <c r="W849" s="1168"/>
      <c r="X849" s="1166"/>
      <c r="Y849" s="1170"/>
      <c r="Z849" s="1171"/>
      <c r="AA849" s="1171"/>
      <c r="AB849" s="1171"/>
      <c r="AC849" s="1171"/>
      <c r="AD849" s="1171"/>
      <c r="AE849" s="1171"/>
      <c r="AF849" s="1172"/>
      <c r="AG849" s="1172"/>
      <c r="AH849" s="1173"/>
      <c r="AI849" s="1172"/>
      <c r="AJ849" s="456"/>
      <c r="AL849" s="1418">
        <f t="shared" si="14"/>
        <v>0</v>
      </c>
    </row>
    <row r="850" spans="2:38">
      <c r="B850" s="1166"/>
      <c r="C850" s="1166"/>
      <c r="D850" s="1174"/>
      <c r="E850" s="1175"/>
      <c r="F850" s="1176"/>
      <c r="G850" s="1165"/>
      <c r="H850" s="1166"/>
      <c r="I850" s="1166"/>
      <c r="J850" s="1167"/>
      <c r="K850" s="1167"/>
      <c r="L850" s="1167"/>
      <c r="M850" s="1167"/>
      <c r="N850" s="1167"/>
      <c r="O850" s="1167"/>
      <c r="P850" s="1167"/>
      <c r="Q850" s="1167"/>
      <c r="R850" s="1168"/>
      <c r="S850" s="1168"/>
      <c r="T850" s="1169"/>
      <c r="U850" s="1166"/>
      <c r="V850" s="1168"/>
      <c r="W850" s="1168"/>
      <c r="X850" s="1166"/>
      <c r="Y850" s="1170"/>
      <c r="Z850" s="1171"/>
      <c r="AA850" s="1171"/>
      <c r="AB850" s="1171"/>
      <c r="AC850" s="1171"/>
      <c r="AD850" s="1171"/>
      <c r="AE850" s="1171"/>
      <c r="AF850" s="1172"/>
      <c r="AG850" s="1172"/>
      <c r="AH850" s="1173"/>
      <c r="AI850" s="1172"/>
      <c r="AJ850" s="456"/>
      <c r="AL850" s="1418">
        <f t="shared" si="14"/>
        <v>0</v>
      </c>
    </row>
    <row r="851" spans="2:38">
      <c r="B851" s="1166"/>
      <c r="C851" s="1166"/>
      <c r="D851" s="1174"/>
      <c r="E851" s="1175"/>
      <c r="F851" s="1176"/>
      <c r="G851" s="1165"/>
      <c r="H851" s="1166"/>
      <c r="I851" s="1166"/>
      <c r="J851" s="1167"/>
      <c r="K851" s="1167"/>
      <c r="L851" s="1167"/>
      <c r="M851" s="1167"/>
      <c r="N851" s="1167"/>
      <c r="O851" s="1167"/>
      <c r="P851" s="1167"/>
      <c r="Q851" s="1167"/>
      <c r="R851" s="1168"/>
      <c r="S851" s="1168"/>
      <c r="T851" s="1169"/>
      <c r="U851" s="1166"/>
      <c r="V851" s="1168"/>
      <c r="W851" s="1168"/>
      <c r="X851" s="1166"/>
      <c r="Y851" s="1170"/>
      <c r="Z851" s="1171"/>
      <c r="AA851" s="1171"/>
      <c r="AB851" s="1171"/>
      <c r="AC851" s="1171"/>
      <c r="AD851" s="1171"/>
      <c r="AE851" s="1171"/>
      <c r="AF851" s="1172"/>
      <c r="AG851" s="1172"/>
      <c r="AH851" s="1173"/>
      <c r="AI851" s="1172"/>
      <c r="AJ851" s="456"/>
      <c r="AL851" s="1418">
        <f t="shared" si="14"/>
        <v>0</v>
      </c>
    </row>
    <row r="852" spans="2:38">
      <c r="B852" s="1166"/>
      <c r="C852" s="1166"/>
      <c r="D852" s="1174"/>
      <c r="E852" s="1175"/>
      <c r="F852" s="1176"/>
      <c r="G852" s="1165"/>
      <c r="H852" s="1166"/>
      <c r="I852" s="1166"/>
      <c r="J852" s="1167"/>
      <c r="K852" s="1167"/>
      <c r="L852" s="1167"/>
      <c r="M852" s="1167"/>
      <c r="N852" s="1167"/>
      <c r="O852" s="1167"/>
      <c r="P852" s="1167"/>
      <c r="Q852" s="1167"/>
      <c r="R852" s="1168"/>
      <c r="S852" s="1168"/>
      <c r="T852" s="1169"/>
      <c r="U852" s="1166"/>
      <c r="V852" s="1168"/>
      <c r="W852" s="1168"/>
      <c r="X852" s="1166"/>
      <c r="Y852" s="1170"/>
      <c r="Z852" s="1171"/>
      <c r="AA852" s="1171"/>
      <c r="AB852" s="1171"/>
      <c r="AC852" s="1171"/>
      <c r="AD852" s="1171"/>
      <c r="AE852" s="1171"/>
      <c r="AF852" s="1172"/>
      <c r="AG852" s="1172"/>
      <c r="AH852" s="1173"/>
      <c r="AI852" s="1172"/>
      <c r="AJ852" s="456"/>
      <c r="AL852" s="1418">
        <f t="shared" si="14"/>
        <v>0</v>
      </c>
    </row>
    <row r="853" spans="2:38">
      <c r="B853" s="1166"/>
      <c r="C853" s="1166"/>
      <c r="D853" s="1174"/>
      <c r="E853" s="1175"/>
      <c r="F853" s="1176"/>
      <c r="G853" s="1165"/>
      <c r="H853" s="1166"/>
      <c r="I853" s="1166"/>
      <c r="J853" s="1167"/>
      <c r="K853" s="1167"/>
      <c r="L853" s="1167"/>
      <c r="M853" s="1167"/>
      <c r="N853" s="1167"/>
      <c r="O853" s="1167"/>
      <c r="P853" s="1167"/>
      <c r="Q853" s="1167"/>
      <c r="R853" s="1168"/>
      <c r="S853" s="1168"/>
      <c r="T853" s="1169"/>
      <c r="U853" s="1166"/>
      <c r="V853" s="1168"/>
      <c r="W853" s="1168"/>
      <c r="X853" s="1166"/>
      <c r="Y853" s="1170"/>
      <c r="Z853" s="1171"/>
      <c r="AA853" s="1171"/>
      <c r="AB853" s="1171"/>
      <c r="AC853" s="1171"/>
      <c r="AD853" s="1171"/>
      <c r="AE853" s="1171"/>
      <c r="AF853" s="1172"/>
      <c r="AG853" s="1172"/>
      <c r="AH853" s="1173"/>
      <c r="AI853" s="1172"/>
      <c r="AJ853" s="456"/>
      <c r="AL853" s="1418">
        <f t="shared" si="14"/>
        <v>0</v>
      </c>
    </row>
    <row r="854" spans="2:38">
      <c r="B854" s="1166"/>
      <c r="C854" s="1166"/>
      <c r="D854" s="1174"/>
      <c r="E854" s="1175"/>
      <c r="F854" s="1176"/>
      <c r="G854" s="1165"/>
      <c r="H854" s="1166"/>
      <c r="I854" s="1166"/>
      <c r="J854" s="1167"/>
      <c r="K854" s="1167"/>
      <c r="L854" s="1167"/>
      <c r="M854" s="1167"/>
      <c r="N854" s="1167"/>
      <c r="O854" s="1167"/>
      <c r="P854" s="1167"/>
      <c r="Q854" s="1167"/>
      <c r="R854" s="1168"/>
      <c r="S854" s="1168"/>
      <c r="T854" s="1169"/>
      <c r="U854" s="1166"/>
      <c r="V854" s="1168"/>
      <c r="W854" s="1168"/>
      <c r="X854" s="1166"/>
      <c r="Y854" s="1170"/>
      <c r="Z854" s="1171"/>
      <c r="AA854" s="1171"/>
      <c r="AB854" s="1171"/>
      <c r="AC854" s="1171"/>
      <c r="AD854" s="1171"/>
      <c r="AE854" s="1171"/>
      <c r="AF854" s="1172"/>
      <c r="AG854" s="1172"/>
      <c r="AH854" s="1173"/>
      <c r="AI854" s="1172"/>
      <c r="AJ854" s="456"/>
      <c r="AL854" s="1418">
        <f t="shared" si="14"/>
        <v>0</v>
      </c>
    </row>
    <row r="855" spans="2:38">
      <c r="B855" s="1166"/>
      <c r="C855" s="1166"/>
      <c r="D855" s="1174"/>
      <c r="E855" s="1175"/>
      <c r="F855" s="1176"/>
      <c r="G855" s="1165"/>
      <c r="H855" s="1166"/>
      <c r="I855" s="1166"/>
      <c r="J855" s="1167"/>
      <c r="K855" s="1167"/>
      <c r="L855" s="1167"/>
      <c r="M855" s="1167"/>
      <c r="N855" s="1167"/>
      <c r="O855" s="1167"/>
      <c r="P855" s="1167"/>
      <c r="Q855" s="1167"/>
      <c r="R855" s="1168"/>
      <c r="S855" s="1168"/>
      <c r="T855" s="1169"/>
      <c r="U855" s="1166"/>
      <c r="V855" s="1168"/>
      <c r="W855" s="1168"/>
      <c r="X855" s="1166"/>
      <c r="Y855" s="1170"/>
      <c r="Z855" s="1171"/>
      <c r="AA855" s="1171"/>
      <c r="AB855" s="1171"/>
      <c r="AC855" s="1171"/>
      <c r="AD855" s="1171"/>
      <c r="AE855" s="1171"/>
      <c r="AF855" s="1172"/>
      <c r="AG855" s="1172"/>
      <c r="AH855" s="1173"/>
      <c r="AI855" s="1172"/>
      <c r="AJ855" s="456"/>
      <c r="AL855" s="1418">
        <f t="shared" si="14"/>
        <v>0</v>
      </c>
    </row>
    <row r="856" spans="2:38">
      <c r="B856" s="1166"/>
      <c r="C856" s="1166"/>
      <c r="D856" s="1174"/>
      <c r="E856" s="1175"/>
      <c r="F856" s="1176"/>
      <c r="G856" s="1165"/>
      <c r="H856" s="1166"/>
      <c r="I856" s="1166"/>
      <c r="J856" s="1167"/>
      <c r="K856" s="1167"/>
      <c r="L856" s="1167"/>
      <c r="M856" s="1167"/>
      <c r="N856" s="1167"/>
      <c r="O856" s="1167"/>
      <c r="P856" s="1167"/>
      <c r="Q856" s="1167"/>
      <c r="R856" s="1168"/>
      <c r="S856" s="1168"/>
      <c r="T856" s="1169"/>
      <c r="U856" s="1166"/>
      <c r="V856" s="1168"/>
      <c r="W856" s="1168"/>
      <c r="X856" s="1166"/>
      <c r="Y856" s="1170"/>
      <c r="Z856" s="1171"/>
      <c r="AA856" s="1171"/>
      <c r="AB856" s="1171"/>
      <c r="AC856" s="1171"/>
      <c r="AD856" s="1171"/>
      <c r="AE856" s="1171"/>
      <c r="AF856" s="1172"/>
      <c r="AG856" s="1172"/>
      <c r="AH856" s="1173"/>
      <c r="AI856" s="1172"/>
      <c r="AJ856" s="456"/>
      <c r="AL856" s="1418">
        <f t="shared" si="14"/>
        <v>0</v>
      </c>
    </row>
    <row r="857" spans="2:38">
      <c r="B857" s="1166"/>
      <c r="C857" s="1166"/>
      <c r="D857" s="1174"/>
      <c r="E857" s="1175"/>
      <c r="F857" s="1176"/>
      <c r="G857" s="1165"/>
      <c r="H857" s="1166"/>
      <c r="I857" s="1166"/>
      <c r="J857" s="1167"/>
      <c r="K857" s="1167"/>
      <c r="L857" s="1167"/>
      <c r="M857" s="1167"/>
      <c r="N857" s="1167"/>
      <c r="O857" s="1167"/>
      <c r="P857" s="1167"/>
      <c r="Q857" s="1167"/>
      <c r="R857" s="1168"/>
      <c r="S857" s="1168"/>
      <c r="T857" s="1169"/>
      <c r="U857" s="1166"/>
      <c r="V857" s="1168"/>
      <c r="W857" s="1168"/>
      <c r="X857" s="1166"/>
      <c r="Y857" s="1170"/>
      <c r="Z857" s="1171"/>
      <c r="AA857" s="1171"/>
      <c r="AB857" s="1171"/>
      <c r="AC857" s="1171"/>
      <c r="AD857" s="1171"/>
      <c r="AE857" s="1171"/>
      <c r="AF857" s="1172"/>
      <c r="AG857" s="1172"/>
      <c r="AH857" s="1173"/>
      <c r="AI857" s="1172"/>
      <c r="AJ857" s="456"/>
      <c r="AL857" s="1418">
        <f t="shared" si="14"/>
        <v>0</v>
      </c>
    </row>
    <row r="858" spans="2:38">
      <c r="B858" s="1166"/>
      <c r="C858" s="1166"/>
      <c r="D858" s="1174"/>
      <c r="E858" s="1175"/>
      <c r="F858" s="1176"/>
      <c r="G858" s="1165"/>
      <c r="H858" s="1166"/>
      <c r="I858" s="1166"/>
      <c r="J858" s="1167"/>
      <c r="K858" s="1167"/>
      <c r="L858" s="1167"/>
      <c r="M858" s="1167"/>
      <c r="N858" s="1167"/>
      <c r="O858" s="1167"/>
      <c r="P858" s="1167"/>
      <c r="Q858" s="1167"/>
      <c r="R858" s="1168"/>
      <c r="S858" s="1168"/>
      <c r="T858" s="1169"/>
      <c r="U858" s="1166"/>
      <c r="V858" s="1168"/>
      <c r="W858" s="1168"/>
      <c r="X858" s="1166"/>
      <c r="Y858" s="1170"/>
      <c r="Z858" s="1171"/>
      <c r="AA858" s="1171"/>
      <c r="AB858" s="1171"/>
      <c r="AC858" s="1171"/>
      <c r="AD858" s="1171"/>
      <c r="AE858" s="1171"/>
      <c r="AF858" s="1172"/>
      <c r="AG858" s="1172"/>
      <c r="AH858" s="1173"/>
      <c r="AI858" s="1172"/>
      <c r="AJ858" s="456"/>
      <c r="AL858" s="1418">
        <f t="shared" si="14"/>
        <v>0</v>
      </c>
    </row>
    <row r="859" spans="2:38">
      <c r="B859" s="1166"/>
      <c r="C859" s="1166"/>
      <c r="D859" s="1174"/>
      <c r="E859" s="1175"/>
      <c r="F859" s="1176"/>
      <c r="G859" s="1165"/>
      <c r="H859" s="1166"/>
      <c r="I859" s="1166"/>
      <c r="J859" s="1167"/>
      <c r="K859" s="1167"/>
      <c r="L859" s="1167"/>
      <c r="M859" s="1167"/>
      <c r="N859" s="1167"/>
      <c r="O859" s="1167"/>
      <c r="P859" s="1167"/>
      <c r="Q859" s="1167"/>
      <c r="R859" s="1168"/>
      <c r="S859" s="1168"/>
      <c r="T859" s="1169"/>
      <c r="U859" s="1166"/>
      <c r="V859" s="1168"/>
      <c r="W859" s="1168"/>
      <c r="X859" s="1166"/>
      <c r="Y859" s="1170"/>
      <c r="Z859" s="1171"/>
      <c r="AA859" s="1171"/>
      <c r="AB859" s="1171"/>
      <c r="AC859" s="1171"/>
      <c r="AD859" s="1171"/>
      <c r="AE859" s="1171"/>
      <c r="AF859" s="1172"/>
      <c r="AG859" s="1172"/>
      <c r="AH859" s="1173"/>
      <c r="AI859" s="1172"/>
      <c r="AJ859" s="456"/>
      <c r="AL859" s="1418">
        <f t="shared" si="14"/>
        <v>0</v>
      </c>
    </row>
    <row r="860" spans="2:38">
      <c r="B860" s="1166"/>
      <c r="C860" s="1166"/>
      <c r="D860" s="1174"/>
      <c r="E860" s="1175"/>
      <c r="F860" s="1176"/>
      <c r="G860" s="1165"/>
      <c r="H860" s="1166"/>
      <c r="I860" s="1166"/>
      <c r="J860" s="1167"/>
      <c r="K860" s="1167"/>
      <c r="L860" s="1167"/>
      <c r="M860" s="1167"/>
      <c r="N860" s="1167"/>
      <c r="O860" s="1167"/>
      <c r="P860" s="1167"/>
      <c r="Q860" s="1167"/>
      <c r="R860" s="1168"/>
      <c r="S860" s="1168"/>
      <c r="T860" s="1169"/>
      <c r="U860" s="1166"/>
      <c r="V860" s="1168"/>
      <c r="W860" s="1168"/>
      <c r="X860" s="1166"/>
      <c r="Y860" s="1170"/>
      <c r="Z860" s="1171"/>
      <c r="AA860" s="1171"/>
      <c r="AB860" s="1171"/>
      <c r="AC860" s="1171"/>
      <c r="AD860" s="1171"/>
      <c r="AE860" s="1171"/>
      <c r="AF860" s="1172"/>
      <c r="AG860" s="1172"/>
      <c r="AH860" s="1173"/>
      <c r="AI860" s="1172"/>
      <c r="AJ860" s="456"/>
      <c r="AL860" s="1418">
        <f t="shared" si="14"/>
        <v>0</v>
      </c>
    </row>
    <row r="861" spans="2:38">
      <c r="B861" s="1166"/>
      <c r="C861" s="1166"/>
      <c r="D861" s="1174"/>
      <c r="E861" s="1175"/>
      <c r="F861" s="1176"/>
      <c r="G861" s="1165"/>
      <c r="H861" s="1166"/>
      <c r="I861" s="1166"/>
      <c r="J861" s="1167"/>
      <c r="K861" s="1167"/>
      <c r="L861" s="1167"/>
      <c r="M861" s="1167"/>
      <c r="N861" s="1167"/>
      <c r="O861" s="1167"/>
      <c r="P861" s="1167"/>
      <c r="Q861" s="1167"/>
      <c r="R861" s="1168"/>
      <c r="S861" s="1168"/>
      <c r="T861" s="1169"/>
      <c r="U861" s="1166"/>
      <c r="V861" s="1168"/>
      <c r="W861" s="1168"/>
      <c r="X861" s="1166"/>
      <c r="Y861" s="1170"/>
      <c r="Z861" s="1171"/>
      <c r="AA861" s="1171"/>
      <c r="AB861" s="1171"/>
      <c r="AC861" s="1171"/>
      <c r="AD861" s="1171"/>
      <c r="AE861" s="1171"/>
      <c r="AF861" s="1172"/>
      <c r="AG861" s="1172"/>
      <c r="AH861" s="1173"/>
      <c r="AI861" s="1172"/>
      <c r="AJ861" s="456"/>
      <c r="AL861" s="1418">
        <f t="shared" si="14"/>
        <v>0</v>
      </c>
    </row>
    <row r="862" spans="2:38">
      <c r="B862" s="1166"/>
      <c r="C862" s="1166"/>
      <c r="D862" s="1174"/>
      <c r="E862" s="1175"/>
      <c r="F862" s="1176"/>
      <c r="G862" s="1165"/>
      <c r="H862" s="1166"/>
      <c r="I862" s="1166"/>
      <c r="J862" s="1167"/>
      <c r="K862" s="1167"/>
      <c r="L862" s="1167"/>
      <c r="M862" s="1167"/>
      <c r="N862" s="1167"/>
      <c r="O862" s="1167"/>
      <c r="P862" s="1167"/>
      <c r="Q862" s="1167"/>
      <c r="R862" s="1168"/>
      <c r="S862" s="1168"/>
      <c r="T862" s="1169"/>
      <c r="U862" s="1166"/>
      <c r="V862" s="1168"/>
      <c r="W862" s="1168"/>
      <c r="X862" s="1166"/>
      <c r="Y862" s="1170"/>
      <c r="Z862" s="1171"/>
      <c r="AA862" s="1171"/>
      <c r="AB862" s="1171"/>
      <c r="AC862" s="1171"/>
      <c r="AD862" s="1171"/>
      <c r="AE862" s="1171"/>
      <c r="AF862" s="1172"/>
      <c r="AG862" s="1172"/>
      <c r="AH862" s="1173"/>
      <c r="AI862" s="1172"/>
      <c r="AJ862" s="456"/>
      <c r="AL862" s="1418">
        <f t="shared" si="14"/>
        <v>0</v>
      </c>
    </row>
    <row r="863" spans="2:38">
      <c r="B863" s="1166"/>
      <c r="C863" s="1166"/>
      <c r="D863" s="1174"/>
      <c r="E863" s="1175"/>
      <c r="F863" s="1176"/>
      <c r="G863" s="1165"/>
      <c r="H863" s="1166"/>
      <c r="I863" s="1166"/>
      <c r="J863" s="1167"/>
      <c r="K863" s="1167"/>
      <c r="L863" s="1167"/>
      <c r="M863" s="1167"/>
      <c r="N863" s="1167"/>
      <c r="O863" s="1167"/>
      <c r="P863" s="1167"/>
      <c r="Q863" s="1167"/>
      <c r="R863" s="1168"/>
      <c r="S863" s="1168"/>
      <c r="T863" s="1169"/>
      <c r="U863" s="1166"/>
      <c r="V863" s="1168"/>
      <c r="W863" s="1168"/>
      <c r="X863" s="1166"/>
      <c r="Y863" s="1170"/>
      <c r="Z863" s="1171"/>
      <c r="AA863" s="1171"/>
      <c r="AB863" s="1171"/>
      <c r="AC863" s="1171"/>
      <c r="AD863" s="1171"/>
      <c r="AE863" s="1171"/>
      <c r="AF863" s="1172"/>
      <c r="AG863" s="1172"/>
      <c r="AH863" s="1173"/>
      <c r="AI863" s="1172"/>
      <c r="AJ863" s="456"/>
      <c r="AL863" s="1418">
        <f t="shared" si="14"/>
        <v>0</v>
      </c>
    </row>
    <row r="864" spans="2:38">
      <c r="B864" s="1166"/>
      <c r="C864" s="1166"/>
      <c r="D864" s="1174"/>
      <c r="E864" s="1175"/>
      <c r="F864" s="1176"/>
      <c r="G864" s="1165"/>
      <c r="H864" s="1166"/>
      <c r="I864" s="1166"/>
      <c r="J864" s="1167"/>
      <c r="K864" s="1167"/>
      <c r="L864" s="1167"/>
      <c r="M864" s="1167"/>
      <c r="N864" s="1167"/>
      <c r="O864" s="1167"/>
      <c r="P864" s="1167"/>
      <c r="Q864" s="1167"/>
      <c r="R864" s="1168"/>
      <c r="S864" s="1168"/>
      <c r="T864" s="1169"/>
      <c r="U864" s="1166"/>
      <c r="V864" s="1168"/>
      <c r="W864" s="1168"/>
      <c r="X864" s="1166"/>
      <c r="Y864" s="1170"/>
      <c r="Z864" s="1171"/>
      <c r="AA864" s="1171"/>
      <c r="AB864" s="1171"/>
      <c r="AC864" s="1171"/>
      <c r="AD864" s="1171"/>
      <c r="AE864" s="1171"/>
      <c r="AF864" s="1172"/>
      <c r="AG864" s="1172"/>
      <c r="AH864" s="1173"/>
      <c r="AI864" s="1172"/>
      <c r="AJ864" s="456"/>
      <c r="AL864" s="1418">
        <f t="shared" si="14"/>
        <v>0</v>
      </c>
    </row>
    <row r="865" spans="2:38">
      <c r="B865" s="1166"/>
      <c r="C865" s="1166"/>
      <c r="D865" s="1174"/>
      <c r="E865" s="1175"/>
      <c r="F865" s="1176"/>
      <c r="G865" s="1165"/>
      <c r="H865" s="1166"/>
      <c r="I865" s="1166"/>
      <c r="J865" s="1167"/>
      <c r="K865" s="1167"/>
      <c r="L865" s="1167"/>
      <c r="M865" s="1167"/>
      <c r="N865" s="1167"/>
      <c r="O865" s="1167"/>
      <c r="P865" s="1167"/>
      <c r="Q865" s="1167"/>
      <c r="R865" s="1168"/>
      <c r="S865" s="1168"/>
      <c r="T865" s="1169"/>
      <c r="U865" s="1166"/>
      <c r="V865" s="1168"/>
      <c r="W865" s="1168"/>
      <c r="X865" s="1166"/>
      <c r="Y865" s="1170"/>
      <c r="Z865" s="1171"/>
      <c r="AA865" s="1171"/>
      <c r="AB865" s="1171"/>
      <c r="AC865" s="1171"/>
      <c r="AD865" s="1171"/>
      <c r="AE865" s="1171"/>
      <c r="AF865" s="1172"/>
      <c r="AG865" s="1172"/>
      <c r="AH865" s="1173"/>
      <c r="AI865" s="1172"/>
      <c r="AJ865" s="456"/>
      <c r="AL865" s="1418">
        <f t="shared" si="14"/>
        <v>0</v>
      </c>
    </row>
    <row r="866" spans="2:38">
      <c r="B866" s="1166"/>
      <c r="C866" s="1166"/>
      <c r="D866" s="1174"/>
      <c r="E866" s="1175"/>
      <c r="F866" s="1176"/>
      <c r="G866" s="1165"/>
      <c r="H866" s="1166"/>
      <c r="I866" s="1166"/>
      <c r="J866" s="1167"/>
      <c r="K866" s="1167"/>
      <c r="L866" s="1167"/>
      <c r="M866" s="1167"/>
      <c r="N866" s="1167"/>
      <c r="O866" s="1167"/>
      <c r="P866" s="1167"/>
      <c r="Q866" s="1167"/>
      <c r="R866" s="1168"/>
      <c r="S866" s="1168"/>
      <c r="T866" s="1169"/>
      <c r="U866" s="1166"/>
      <c r="V866" s="1168"/>
      <c r="W866" s="1168"/>
      <c r="X866" s="1166"/>
      <c r="Y866" s="1170"/>
      <c r="Z866" s="1171"/>
      <c r="AA866" s="1171"/>
      <c r="AB866" s="1171"/>
      <c r="AC866" s="1171"/>
      <c r="AD866" s="1171"/>
      <c r="AE866" s="1171"/>
      <c r="AF866" s="1172"/>
      <c r="AG866" s="1172"/>
      <c r="AH866" s="1173"/>
      <c r="AI866" s="1172"/>
      <c r="AJ866" s="456"/>
      <c r="AL866" s="1418">
        <f t="shared" si="14"/>
        <v>0</v>
      </c>
    </row>
    <row r="867" spans="2:38">
      <c r="B867" s="1166"/>
      <c r="C867" s="1166"/>
      <c r="D867" s="1174"/>
      <c r="E867" s="1175"/>
      <c r="F867" s="1176"/>
      <c r="G867" s="1165"/>
      <c r="H867" s="1166"/>
      <c r="I867" s="1166"/>
      <c r="J867" s="1167"/>
      <c r="K867" s="1167"/>
      <c r="L867" s="1167"/>
      <c r="M867" s="1167"/>
      <c r="N867" s="1167"/>
      <c r="O867" s="1167"/>
      <c r="P867" s="1167"/>
      <c r="Q867" s="1167"/>
      <c r="R867" s="1168"/>
      <c r="S867" s="1168"/>
      <c r="T867" s="1169"/>
      <c r="U867" s="1166"/>
      <c r="V867" s="1168"/>
      <c r="W867" s="1168"/>
      <c r="X867" s="1166"/>
      <c r="Y867" s="1170"/>
      <c r="Z867" s="1171"/>
      <c r="AA867" s="1171"/>
      <c r="AB867" s="1171"/>
      <c r="AC867" s="1171"/>
      <c r="AD867" s="1171"/>
      <c r="AE867" s="1171"/>
      <c r="AF867" s="1172"/>
      <c r="AG867" s="1172"/>
      <c r="AH867" s="1173"/>
      <c r="AI867" s="1172"/>
      <c r="AJ867" s="456"/>
      <c r="AL867" s="1418">
        <f t="shared" si="14"/>
        <v>0</v>
      </c>
    </row>
    <row r="868" spans="2:38">
      <c r="B868" s="1166"/>
      <c r="C868" s="1166"/>
      <c r="D868" s="1174"/>
      <c r="E868" s="1175"/>
      <c r="F868" s="1176"/>
      <c r="G868" s="1165"/>
      <c r="H868" s="1166"/>
      <c r="I868" s="1166"/>
      <c r="J868" s="1167"/>
      <c r="K868" s="1167"/>
      <c r="L868" s="1167"/>
      <c r="M868" s="1167"/>
      <c r="N868" s="1167"/>
      <c r="O868" s="1167"/>
      <c r="P868" s="1167"/>
      <c r="Q868" s="1167"/>
      <c r="R868" s="1168"/>
      <c r="S868" s="1168"/>
      <c r="T868" s="1169"/>
      <c r="U868" s="1166"/>
      <c r="V868" s="1168"/>
      <c r="W868" s="1168"/>
      <c r="X868" s="1166"/>
      <c r="Y868" s="1170"/>
      <c r="Z868" s="1171"/>
      <c r="AA868" s="1171"/>
      <c r="AB868" s="1171"/>
      <c r="AC868" s="1171"/>
      <c r="AD868" s="1171"/>
      <c r="AE868" s="1171"/>
      <c r="AF868" s="1172"/>
      <c r="AG868" s="1172"/>
      <c r="AH868" s="1173"/>
      <c r="AI868" s="1172"/>
      <c r="AJ868" s="456"/>
      <c r="AL868" s="1418">
        <f t="shared" si="14"/>
        <v>0</v>
      </c>
    </row>
    <row r="869" spans="2:38">
      <c r="B869" s="1166"/>
      <c r="C869" s="1166"/>
      <c r="D869" s="1174"/>
      <c r="E869" s="1175"/>
      <c r="F869" s="1176"/>
      <c r="G869" s="1165"/>
      <c r="H869" s="1166"/>
      <c r="I869" s="1166"/>
      <c r="J869" s="1167"/>
      <c r="K869" s="1167"/>
      <c r="L869" s="1167"/>
      <c r="M869" s="1167"/>
      <c r="N869" s="1167"/>
      <c r="O869" s="1167"/>
      <c r="P869" s="1167"/>
      <c r="Q869" s="1167"/>
      <c r="R869" s="1168"/>
      <c r="S869" s="1168"/>
      <c r="T869" s="1169"/>
      <c r="U869" s="1166"/>
      <c r="V869" s="1168"/>
      <c r="W869" s="1168"/>
      <c r="X869" s="1166"/>
      <c r="Y869" s="1170"/>
      <c r="Z869" s="1171"/>
      <c r="AA869" s="1171"/>
      <c r="AB869" s="1171"/>
      <c r="AC869" s="1171"/>
      <c r="AD869" s="1171"/>
      <c r="AE869" s="1171"/>
      <c r="AF869" s="1172"/>
      <c r="AG869" s="1172"/>
      <c r="AH869" s="1173"/>
      <c r="AI869" s="1172"/>
      <c r="AJ869" s="456"/>
      <c r="AL869" s="1418">
        <f t="shared" si="14"/>
        <v>0</v>
      </c>
    </row>
    <row r="870" spans="2:38">
      <c r="B870" s="1166"/>
      <c r="C870" s="1166"/>
      <c r="D870" s="1174"/>
      <c r="E870" s="1175"/>
      <c r="F870" s="1176"/>
      <c r="G870" s="1165"/>
      <c r="H870" s="1166"/>
      <c r="I870" s="1166"/>
      <c r="J870" s="1167"/>
      <c r="K870" s="1167"/>
      <c r="L870" s="1167"/>
      <c r="M870" s="1167"/>
      <c r="N870" s="1167"/>
      <c r="O870" s="1167"/>
      <c r="P870" s="1167"/>
      <c r="Q870" s="1167"/>
      <c r="R870" s="1168"/>
      <c r="S870" s="1168"/>
      <c r="T870" s="1169"/>
      <c r="U870" s="1166"/>
      <c r="V870" s="1168"/>
      <c r="W870" s="1168"/>
      <c r="X870" s="1166"/>
      <c r="Y870" s="1170"/>
      <c r="Z870" s="1171"/>
      <c r="AA870" s="1171"/>
      <c r="AB870" s="1171"/>
      <c r="AC870" s="1171"/>
      <c r="AD870" s="1171"/>
      <c r="AE870" s="1171"/>
      <c r="AF870" s="1172"/>
      <c r="AG870" s="1172"/>
      <c r="AH870" s="1173"/>
      <c r="AI870" s="1172"/>
      <c r="AJ870" s="456"/>
      <c r="AL870" s="1418">
        <f t="shared" si="14"/>
        <v>0</v>
      </c>
    </row>
    <row r="871" spans="2:38">
      <c r="B871" s="1166"/>
      <c r="C871" s="1166"/>
      <c r="D871" s="1174"/>
      <c r="E871" s="1175"/>
      <c r="F871" s="1176"/>
      <c r="G871" s="1165"/>
      <c r="H871" s="1166"/>
      <c r="I871" s="1166"/>
      <c r="J871" s="1167"/>
      <c r="K871" s="1167"/>
      <c r="L871" s="1167"/>
      <c r="M871" s="1167"/>
      <c r="N871" s="1167"/>
      <c r="O871" s="1167"/>
      <c r="P871" s="1167"/>
      <c r="Q871" s="1167"/>
      <c r="R871" s="1168"/>
      <c r="S871" s="1168"/>
      <c r="T871" s="1169"/>
      <c r="U871" s="1166"/>
      <c r="V871" s="1168"/>
      <c r="W871" s="1168"/>
      <c r="X871" s="1166"/>
      <c r="Y871" s="1170"/>
      <c r="Z871" s="1171"/>
      <c r="AA871" s="1171"/>
      <c r="AB871" s="1171"/>
      <c r="AC871" s="1171"/>
      <c r="AD871" s="1171"/>
      <c r="AE871" s="1171"/>
      <c r="AF871" s="1172"/>
      <c r="AG871" s="1172"/>
      <c r="AH871" s="1173"/>
      <c r="AI871" s="1172"/>
      <c r="AJ871" s="456"/>
      <c r="AL871" s="1418">
        <f t="shared" si="14"/>
        <v>0</v>
      </c>
    </row>
    <row r="872" spans="2:38">
      <c r="B872" s="1166"/>
      <c r="C872" s="1166"/>
      <c r="D872" s="1174"/>
      <c r="E872" s="1175"/>
      <c r="F872" s="1176"/>
      <c r="G872" s="1165"/>
      <c r="H872" s="1166"/>
      <c r="I872" s="1166"/>
      <c r="J872" s="1167"/>
      <c r="K872" s="1167"/>
      <c r="L872" s="1167"/>
      <c r="M872" s="1167"/>
      <c r="N872" s="1167"/>
      <c r="O872" s="1167"/>
      <c r="P872" s="1167"/>
      <c r="Q872" s="1167"/>
      <c r="R872" s="1168"/>
      <c r="S872" s="1168"/>
      <c r="T872" s="1169"/>
      <c r="U872" s="1166"/>
      <c r="V872" s="1168"/>
      <c r="W872" s="1168"/>
      <c r="X872" s="1166"/>
      <c r="Y872" s="1170"/>
      <c r="Z872" s="1171"/>
      <c r="AA872" s="1171"/>
      <c r="AB872" s="1171"/>
      <c r="AC872" s="1171"/>
      <c r="AD872" s="1171"/>
      <c r="AE872" s="1171"/>
      <c r="AF872" s="1172"/>
      <c r="AG872" s="1172"/>
      <c r="AH872" s="1173"/>
      <c r="AI872" s="1172"/>
      <c r="AJ872" s="456"/>
      <c r="AL872" s="1418">
        <f t="shared" si="14"/>
        <v>0</v>
      </c>
    </row>
    <row r="873" spans="2:38">
      <c r="B873" s="1166"/>
      <c r="C873" s="1166"/>
      <c r="D873" s="1174"/>
      <c r="E873" s="1175"/>
      <c r="F873" s="1176"/>
      <c r="G873" s="1165"/>
      <c r="H873" s="1166"/>
      <c r="I873" s="1166"/>
      <c r="J873" s="1167"/>
      <c r="K873" s="1167"/>
      <c r="L873" s="1167"/>
      <c r="M873" s="1167"/>
      <c r="N873" s="1167"/>
      <c r="O873" s="1167"/>
      <c r="P873" s="1167"/>
      <c r="Q873" s="1167"/>
      <c r="R873" s="1168"/>
      <c r="S873" s="1168"/>
      <c r="T873" s="1169"/>
      <c r="U873" s="1166"/>
      <c r="V873" s="1168"/>
      <c r="W873" s="1168"/>
      <c r="X873" s="1166"/>
      <c r="Y873" s="1170"/>
      <c r="Z873" s="1171"/>
      <c r="AA873" s="1171"/>
      <c r="AB873" s="1171"/>
      <c r="AC873" s="1171"/>
      <c r="AD873" s="1171"/>
      <c r="AE873" s="1171"/>
      <c r="AF873" s="1172"/>
      <c r="AG873" s="1172"/>
      <c r="AH873" s="1173"/>
      <c r="AI873" s="1172"/>
      <c r="AJ873" s="456"/>
      <c r="AL873" s="1418">
        <f t="shared" si="14"/>
        <v>0</v>
      </c>
    </row>
    <row r="874" spans="2:38">
      <c r="B874" s="1166"/>
      <c r="C874" s="1166"/>
      <c r="D874" s="1174"/>
      <c r="E874" s="1175"/>
      <c r="F874" s="1176"/>
      <c r="G874" s="1165"/>
      <c r="H874" s="1166"/>
      <c r="I874" s="1166"/>
      <c r="J874" s="1167"/>
      <c r="K874" s="1167"/>
      <c r="L874" s="1167"/>
      <c r="M874" s="1167"/>
      <c r="N874" s="1167"/>
      <c r="O874" s="1167"/>
      <c r="P874" s="1167"/>
      <c r="Q874" s="1167"/>
      <c r="R874" s="1168"/>
      <c r="S874" s="1168"/>
      <c r="T874" s="1169"/>
      <c r="U874" s="1166"/>
      <c r="V874" s="1168"/>
      <c r="W874" s="1168"/>
      <c r="X874" s="1166"/>
      <c r="Y874" s="1170"/>
      <c r="Z874" s="1171"/>
      <c r="AA874" s="1171"/>
      <c r="AB874" s="1171"/>
      <c r="AC874" s="1171"/>
      <c r="AD874" s="1171"/>
      <c r="AE874" s="1171"/>
      <c r="AF874" s="1172"/>
      <c r="AG874" s="1172"/>
      <c r="AH874" s="1173"/>
      <c r="AI874" s="1172"/>
      <c r="AJ874" s="456"/>
      <c r="AL874" s="1418">
        <f t="shared" si="14"/>
        <v>0</v>
      </c>
    </row>
    <row r="875" spans="2:38">
      <c r="B875" s="1166"/>
      <c r="C875" s="1166"/>
      <c r="D875" s="1174"/>
      <c r="E875" s="1175"/>
      <c r="F875" s="1176"/>
      <c r="G875" s="1165"/>
      <c r="H875" s="1166"/>
      <c r="I875" s="1166"/>
      <c r="J875" s="1167"/>
      <c r="K875" s="1167"/>
      <c r="L875" s="1167"/>
      <c r="M875" s="1167"/>
      <c r="N875" s="1167"/>
      <c r="O875" s="1167"/>
      <c r="P875" s="1167"/>
      <c r="Q875" s="1167"/>
      <c r="R875" s="1168"/>
      <c r="S875" s="1168"/>
      <c r="T875" s="1169"/>
      <c r="U875" s="1166"/>
      <c r="V875" s="1168"/>
      <c r="W875" s="1168"/>
      <c r="X875" s="1166"/>
      <c r="Y875" s="1170"/>
      <c r="Z875" s="1171"/>
      <c r="AA875" s="1171"/>
      <c r="AB875" s="1171"/>
      <c r="AC875" s="1171"/>
      <c r="AD875" s="1171"/>
      <c r="AE875" s="1171"/>
      <c r="AF875" s="1172"/>
      <c r="AG875" s="1172"/>
      <c r="AH875" s="1173"/>
      <c r="AI875" s="1172"/>
      <c r="AJ875" s="456"/>
      <c r="AL875" s="1418">
        <f t="shared" si="14"/>
        <v>0</v>
      </c>
    </row>
    <row r="876" spans="2:38">
      <c r="B876" s="1166"/>
      <c r="C876" s="1166"/>
      <c r="D876" s="1174"/>
      <c r="E876" s="1175"/>
      <c r="F876" s="1176"/>
      <c r="G876" s="1165"/>
      <c r="H876" s="1166"/>
      <c r="I876" s="1166"/>
      <c r="J876" s="1167"/>
      <c r="K876" s="1167"/>
      <c r="L876" s="1167"/>
      <c r="M876" s="1167"/>
      <c r="N876" s="1167"/>
      <c r="O876" s="1167"/>
      <c r="P876" s="1167"/>
      <c r="Q876" s="1167"/>
      <c r="R876" s="1168"/>
      <c r="S876" s="1168"/>
      <c r="T876" s="1169"/>
      <c r="U876" s="1166"/>
      <c r="V876" s="1168"/>
      <c r="W876" s="1168"/>
      <c r="X876" s="1166"/>
      <c r="Y876" s="1170"/>
      <c r="Z876" s="1171"/>
      <c r="AA876" s="1171"/>
      <c r="AB876" s="1171"/>
      <c r="AC876" s="1171"/>
      <c r="AD876" s="1171"/>
      <c r="AE876" s="1171"/>
      <c r="AF876" s="1172"/>
      <c r="AG876" s="1172"/>
      <c r="AH876" s="1173"/>
      <c r="AI876" s="1172"/>
      <c r="AJ876" s="456"/>
      <c r="AL876" s="1418">
        <f t="shared" si="14"/>
        <v>0</v>
      </c>
    </row>
    <row r="877" spans="2:38">
      <c r="B877" s="1166"/>
      <c r="C877" s="1166"/>
      <c r="D877" s="1174"/>
      <c r="E877" s="1175"/>
      <c r="F877" s="1176"/>
      <c r="G877" s="1165"/>
      <c r="H877" s="1166"/>
      <c r="I877" s="1166"/>
      <c r="J877" s="1167"/>
      <c r="K877" s="1167"/>
      <c r="L877" s="1167"/>
      <c r="M877" s="1167"/>
      <c r="N877" s="1167"/>
      <c r="O877" s="1167"/>
      <c r="P877" s="1167"/>
      <c r="Q877" s="1167"/>
      <c r="R877" s="1168"/>
      <c r="S877" s="1168"/>
      <c r="T877" s="1169"/>
      <c r="U877" s="1166"/>
      <c r="V877" s="1168"/>
      <c r="W877" s="1168"/>
      <c r="X877" s="1166"/>
      <c r="Y877" s="1170"/>
      <c r="Z877" s="1171"/>
      <c r="AA877" s="1171"/>
      <c r="AB877" s="1171"/>
      <c r="AC877" s="1171"/>
      <c r="AD877" s="1171"/>
      <c r="AE877" s="1171"/>
      <c r="AF877" s="1172"/>
      <c r="AG877" s="1172"/>
      <c r="AH877" s="1173"/>
      <c r="AI877" s="1172"/>
      <c r="AJ877" s="456"/>
      <c r="AL877" s="1418">
        <f t="shared" si="14"/>
        <v>0</v>
      </c>
    </row>
    <row r="878" spans="2:38">
      <c r="B878" s="1166"/>
      <c r="C878" s="1166"/>
      <c r="D878" s="1174"/>
      <c r="E878" s="1175"/>
      <c r="F878" s="1176"/>
      <c r="G878" s="1165"/>
      <c r="H878" s="1166"/>
      <c r="I878" s="1166"/>
      <c r="J878" s="1167"/>
      <c r="K878" s="1167"/>
      <c r="L878" s="1167"/>
      <c r="M878" s="1167"/>
      <c r="N878" s="1167"/>
      <c r="O878" s="1167"/>
      <c r="P878" s="1167"/>
      <c r="Q878" s="1167"/>
      <c r="R878" s="1168"/>
      <c r="S878" s="1168"/>
      <c r="T878" s="1169"/>
      <c r="U878" s="1166"/>
      <c r="V878" s="1168"/>
      <c r="W878" s="1168"/>
      <c r="X878" s="1166"/>
      <c r="Y878" s="1170"/>
      <c r="Z878" s="1171"/>
      <c r="AA878" s="1171"/>
      <c r="AB878" s="1171"/>
      <c r="AC878" s="1171"/>
      <c r="AD878" s="1171"/>
      <c r="AE878" s="1171"/>
      <c r="AF878" s="1172"/>
      <c r="AG878" s="1172"/>
      <c r="AH878" s="1173"/>
      <c r="AI878" s="1172"/>
      <c r="AJ878" s="456"/>
      <c r="AL878" s="1418">
        <f t="shared" si="14"/>
        <v>0</v>
      </c>
    </row>
    <row r="879" spans="2:38">
      <c r="B879" s="1166"/>
      <c r="C879" s="1166"/>
      <c r="D879" s="1174"/>
      <c r="E879" s="1175"/>
      <c r="F879" s="1176"/>
      <c r="G879" s="1165"/>
      <c r="H879" s="1166"/>
      <c r="I879" s="1166"/>
      <c r="J879" s="1167"/>
      <c r="K879" s="1167"/>
      <c r="L879" s="1167"/>
      <c r="M879" s="1167"/>
      <c r="N879" s="1167"/>
      <c r="O879" s="1167"/>
      <c r="P879" s="1167"/>
      <c r="Q879" s="1167"/>
      <c r="R879" s="1168"/>
      <c r="S879" s="1168"/>
      <c r="T879" s="1169"/>
      <c r="U879" s="1166"/>
      <c r="V879" s="1168"/>
      <c r="W879" s="1168"/>
      <c r="X879" s="1166"/>
      <c r="Y879" s="1170"/>
      <c r="Z879" s="1171"/>
      <c r="AA879" s="1171"/>
      <c r="AB879" s="1171"/>
      <c r="AC879" s="1171"/>
      <c r="AD879" s="1171"/>
      <c r="AE879" s="1171"/>
      <c r="AF879" s="1172"/>
      <c r="AG879" s="1172"/>
      <c r="AH879" s="1173"/>
      <c r="AI879" s="1172"/>
      <c r="AJ879" s="456"/>
      <c r="AL879" s="1418">
        <f t="shared" si="14"/>
        <v>0</v>
      </c>
    </row>
    <row r="880" spans="2:38">
      <c r="B880" s="1166"/>
      <c r="C880" s="1166"/>
      <c r="D880" s="1174"/>
      <c r="E880" s="1175"/>
      <c r="F880" s="1176"/>
      <c r="G880" s="1165"/>
      <c r="H880" s="1166"/>
      <c r="I880" s="1166"/>
      <c r="J880" s="1167"/>
      <c r="K880" s="1167"/>
      <c r="L880" s="1167"/>
      <c r="M880" s="1167"/>
      <c r="N880" s="1167"/>
      <c r="O880" s="1167"/>
      <c r="P880" s="1167"/>
      <c r="Q880" s="1167"/>
      <c r="R880" s="1168"/>
      <c r="S880" s="1168"/>
      <c r="T880" s="1169"/>
      <c r="U880" s="1166"/>
      <c r="V880" s="1168"/>
      <c r="W880" s="1168"/>
      <c r="X880" s="1166"/>
      <c r="Y880" s="1170"/>
      <c r="Z880" s="1171"/>
      <c r="AA880" s="1171"/>
      <c r="AB880" s="1171"/>
      <c r="AC880" s="1171"/>
      <c r="AD880" s="1171"/>
      <c r="AE880" s="1171"/>
      <c r="AF880" s="1172"/>
      <c r="AG880" s="1172"/>
      <c r="AH880" s="1173"/>
      <c r="AI880" s="1172"/>
      <c r="AJ880" s="456"/>
      <c r="AL880" s="1418">
        <f t="shared" si="14"/>
        <v>0</v>
      </c>
    </row>
    <row r="881" spans="2:38">
      <c r="B881" s="1166"/>
      <c r="C881" s="1166"/>
      <c r="D881" s="1174"/>
      <c r="E881" s="1175"/>
      <c r="F881" s="1176"/>
      <c r="G881" s="1165"/>
      <c r="H881" s="1166"/>
      <c r="I881" s="1166"/>
      <c r="J881" s="1167"/>
      <c r="K881" s="1167"/>
      <c r="L881" s="1167"/>
      <c r="M881" s="1167"/>
      <c r="N881" s="1167"/>
      <c r="O881" s="1167"/>
      <c r="P881" s="1167"/>
      <c r="Q881" s="1167"/>
      <c r="R881" s="1168"/>
      <c r="S881" s="1168"/>
      <c r="T881" s="1169"/>
      <c r="U881" s="1166"/>
      <c r="V881" s="1168"/>
      <c r="W881" s="1168"/>
      <c r="X881" s="1166"/>
      <c r="Y881" s="1170"/>
      <c r="Z881" s="1171"/>
      <c r="AA881" s="1171"/>
      <c r="AB881" s="1171"/>
      <c r="AC881" s="1171"/>
      <c r="AD881" s="1171"/>
      <c r="AE881" s="1171"/>
      <c r="AF881" s="1172"/>
      <c r="AG881" s="1172"/>
      <c r="AH881" s="1173"/>
      <c r="AI881" s="1172"/>
      <c r="AJ881" s="456"/>
      <c r="AL881" s="1418">
        <f t="shared" si="14"/>
        <v>0</v>
      </c>
    </row>
    <row r="882" spans="2:38">
      <c r="B882" s="1166"/>
      <c r="C882" s="1166"/>
      <c r="D882" s="1174"/>
      <c r="E882" s="1175"/>
      <c r="F882" s="1176"/>
      <c r="G882" s="1165"/>
      <c r="H882" s="1166"/>
      <c r="I882" s="1166"/>
      <c r="J882" s="1167"/>
      <c r="K882" s="1167"/>
      <c r="L882" s="1167"/>
      <c r="M882" s="1167"/>
      <c r="N882" s="1167"/>
      <c r="O882" s="1167"/>
      <c r="P882" s="1167"/>
      <c r="Q882" s="1167"/>
      <c r="R882" s="1168"/>
      <c r="S882" s="1168"/>
      <c r="T882" s="1169"/>
      <c r="U882" s="1166"/>
      <c r="V882" s="1168"/>
      <c r="W882" s="1168"/>
      <c r="X882" s="1166"/>
      <c r="Y882" s="1170"/>
      <c r="Z882" s="1171"/>
      <c r="AA882" s="1171"/>
      <c r="AB882" s="1171"/>
      <c r="AC882" s="1171"/>
      <c r="AD882" s="1171"/>
      <c r="AE882" s="1171"/>
      <c r="AF882" s="1172"/>
      <c r="AG882" s="1172"/>
      <c r="AH882" s="1173"/>
      <c r="AI882" s="1172"/>
      <c r="AJ882" s="456"/>
      <c r="AL882" s="1418">
        <f t="shared" si="14"/>
        <v>0</v>
      </c>
    </row>
    <row r="883" spans="2:38">
      <c r="B883" s="1166"/>
      <c r="C883" s="1166"/>
      <c r="D883" s="1174"/>
      <c r="E883" s="1175"/>
      <c r="F883" s="1176"/>
      <c r="G883" s="1165"/>
      <c r="H883" s="1166"/>
      <c r="I883" s="1166"/>
      <c r="J883" s="1167"/>
      <c r="K883" s="1167"/>
      <c r="L883" s="1167"/>
      <c r="M883" s="1167"/>
      <c r="N883" s="1167"/>
      <c r="O883" s="1167"/>
      <c r="P883" s="1167"/>
      <c r="Q883" s="1167"/>
      <c r="R883" s="1168"/>
      <c r="S883" s="1168"/>
      <c r="T883" s="1169"/>
      <c r="U883" s="1166"/>
      <c r="V883" s="1168"/>
      <c r="W883" s="1168"/>
      <c r="X883" s="1166"/>
      <c r="Y883" s="1170"/>
      <c r="Z883" s="1171"/>
      <c r="AA883" s="1171"/>
      <c r="AB883" s="1171"/>
      <c r="AC883" s="1171"/>
      <c r="AD883" s="1171"/>
      <c r="AE883" s="1171"/>
      <c r="AF883" s="1172"/>
      <c r="AG883" s="1172"/>
      <c r="AH883" s="1173"/>
      <c r="AI883" s="1172"/>
      <c r="AJ883" s="456"/>
      <c r="AL883" s="1418">
        <f t="shared" si="14"/>
        <v>0</v>
      </c>
    </row>
    <row r="884" spans="2:38">
      <c r="B884" s="1166"/>
      <c r="C884" s="1166"/>
      <c r="D884" s="1174"/>
      <c r="E884" s="1175"/>
      <c r="F884" s="1176"/>
      <c r="G884" s="1165"/>
      <c r="H884" s="1166"/>
      <c r="I884" s="1166"/>
      <c r="J884" s="1167"/>
      <c r="K884" s="1167"/>
      <c r="L884" s="1167"/>
      <c r="M884" s="1167"/>
      <c r="N884" s="1167"/>
      <c r="O884" s="1167"/>
      <c r="P884" s="1167"/>
      <c r="Q884" s="1167"/>
      <c r="R884" s="1168"/>
      <c r="S884" s="1168"/>
      <c r="T884" s="1169"/>
      <c r="U884" s="1166"/>
      <c r="V884" s="1168"/>
      <c r="W884" s="1168"/>
      <c r="X884" s="1166"/>
      <c r="Y884" s="1170"/>
      <c r="Z884" s="1171"/>
      <c r="AA884" s="1171"/>
      <c r="AB884" s="1171"/>
      <c r="AC884" s="1171"/>
      <c r="AD884" s="1171"/>
      <c r="AE884" s="1171"/>
      <c r="AF884" s="1172"/>
      <c r="AG884" s="1172"/>
      <c r="AH884" s="1173"/>
      <c r="AI884" s="1172"/>
      <c r="AJ884" s="456"/>
      <c r="AL884" s="1418">
        <f t="shared" si="14"/>
        <v>0</v>
      </c>
    </row>
    <row r="885" spans="2:38">
      <c r="B885" s="1166"/>
      <c r="C885" s="1166"/>
      <c r="D885" s="1174"/>
      <c r="E885" s="1175"/>
      <c r="F885" s="1176"/>
      <c r="G885" s="1165"/>
      <c r="H885" s="1166"/>
      <c r="I885" s="1166"/>
      <c r="J885" s="1167"/>
      <c r="K885" s="1167"/>
      <c r="L885" s="1167"/>
      <c r="M885" s="1167"/>
      <c r="N885" s="1167"/>
      <c r="O885" s="1167"/>
      <c r="P885" s="1167"/>
      <c r="Q885" s="1167"/>
      <c r="R885" s="1168"/>
      <c r="S885" s="1168"/>
      <c r="T885" s="1169"/>
      <c r="U885" s="1166"/>
      <c r="V885" s="1168"/>
      <c r="W885" s="1168"/>
      <c r="X885" s="1166"/>
      <c r="Y885" s="1170"/>
      <c r="Z885" s="1171"/>
      <c r="AA885" s="1171"/>
      <c r="AB885" s="1171"/>
      <c r="AC885" s="1171"/>
      <c r="AD885" s="1171"/>
      <c r="AE885" s="1171"/>
      <c r="AF885" s="1172"/>
      <c r="AG885" s="1172"/>
      <c r="AH885" s="1173"/>
      <c r="AI885" s="1172"/>
      <c r="AJ885" s="456"/>
      <c r="AL885" s="1418">
        <f t="shared" si="14"/>
        <v>0</v>
      </c>
    </row>
    <row r="886" spans="2:38">
      <c r="B886" s="1166"/>
      <c r="C886" s="1166"/>
      <c r="D886" s="1174"/>
      <c r="E886" s="1175"/>
      <c r="F886" s="1176"/>
      <c r="G886" s="1165"/>
      <c r="H886" s="1166"/>
      <c r="I886" s="1166"/>
      <c r="J886" s="1167"/>
      <c r="K886" s="1167"/>
      <c r="L886" s="1167"/>
      <c r="M886" s="1167"/>
      <c r="N886" s="1167"/>
      <c r="O886" s="1167"/>
      <c r="P886" s="1167"/>
      <c r="Q886" s="1167"/>
      <c r="R886" s="1168"/>
      <c r="S886" s="1168"/>
      <c r="T886" s="1169"/>
      <c r="U886" s="1166"/>
      <c r="V886" s="1168"/>
      <c r="W886" s="1168"/>
      <c r="X886" s="1166"/>
      <c r="Y886" s="1170"/>
      <c r="Z886" s="1171"/>
      <c r="AA886" s="1171"/>
      <c r="AB886" s="1171"/>
      <c r="AC886" s="1171"/>
      <c r="AD886" s="1171"/>
      <c r="AE886" s="1171"/>
      <c r="AF886" s="1172"/>
      <c r="AG886" s="1172"/>
      <c r="AH886" s="1173"/>
      <c r="AI886" s="1172"/>
      <c r="AJ886" s="456"/>
      <c r="AL886" s="1418">
        <f t="shared" si="14"/>
        <v>0</v>
      </c>
    </row>
    <row r="887" spans="2:38">
      <c r="B887" s="1166"/>
      <c r="C887" s="1166"/>
      <c r="D887" s="1174"/>
      <c r="E887" s="1175"/>
      <c r="F887" s="1176"/>
      <c r="G887" s="1165"/>
      <c r="H887" s="1166"/>
      <c r="I887" s="1166"/>
      <c r="J887" s="1167"/>
      <c r="K887" s="1167"/>
      <c r="L887" s="1167"/>
      <c r="M887" s="1167"/>
      <c r="N887" s="1167"/>
      <c r="O887" s="1167"/>
      <c r="P887" s="1167"/>
      <c r="Q887" s="1167"/>
      <c r="R887" s="1168"/>
      <c r="S887" s="1168"/>
      <c r="T887" s="1169"/>
      <c r="U887" s="1166"/>
      <c r="V887" s="1168"/>
      <c r="W887" s="1168"/>
      <c r="X887" s="1166"/>
      <c r="Y887" s="1170"/>
      <c r="Z887" s="1171"/>
      <c r="AA887" s="1171"/>
      <c r="AB887" s="1171"/>
      <c r="AC887" s="1171"/>
      <c r="AD887" s="1171"/>
      <c r="AE887" s="1171"/>
      <c r="AF887" s="1172"/>
      <c r="AG887" s="1172"/>
      <c r="AH887" s="1173"/>
      <c r="AI887" s="1172"/>
      <c r="AJ887" s="456"/>
      <c r="AL887" s="1418">
        <f t="shared" si="14"/>
        <v>0</v>
      </c>
    </row>
    <row r="888" spans="2:38">
      <c r="B888" s="1166"/>
      <c r="C888" s="1166"/>
      <c r="D888" s="1174"/>
      <c r="E888" s="1175"/>
      <c r="F888" s="1176"/>
      <c r="G888" s="1165"/>
      <c r="H888" s="1166"/>
      <c r="I888" s="1166"/>
      <c r="J888" s="1167"/>
      <c r="K888" s="1167"/>
      <c r="L888" s="1167"/>
      <c r="M888" s="1167"/>
      <c r="N888" s="1167"/>
      <c r="O888" s="1167"/>
      <c r="P888" s="1167"/>
      <c r="Q888" s="1167"/>
      <c r="R888" s="1168"/>
      <c r="S888" s="1168"/>
      <c r="T888" s="1169"/>
      <c r="U888" s="1166"/>
      <c r="V888" s="1168"/>
      <c r="W888" s="1168"/>
      <c r="X888" s="1166"/>
      <c r="Y888" s="1170"/>
      <c r="Z888" s="1171"/>
      <c r="AA888" s="1171"/>
      <c r="AB888" s="1171"/>
      <c r="AC888" s="1171"/>
      <c r="AD888" s="1171"/>
      <c r="AE888" s="1171"/>
      <c r="AF888" s="1172"/>
      <c r="AG888" s="1172"/>
      <c r="AH888" s="1173"/>
      <c r="AI888" s="1172"/>
      <c r="AJ888" s="456"/>
      <c r="AL888" s="1418">
        <f t="shared" si="14"/>
        <v>0</v>
      </c>
    </row>
    <row r="889" spans="2:38">
      <c r="B889" s="1166"/>
      <c r="C889" s="1166"/>
      <c r="D889" s="1174"/>
      <c r="E889" s="1175"/>
      <c r="F889" s="1176"/>
      <c r="G889" s="1165"/>
      <c r="H889" s="1166"/>
      <c r="I889" s="1166"/>
      <c r="J889" s="1167"/>
      <c r="K889" s="1167"/>
      <c r="L889" s="1167"/>
      <c r="M889" s="1167"/>
      <c r="N889" s="1167"/>
      <c r="O889" s="1167"/>
      <c r="P889" s="1167"/>
      <c r="Q889" s="1167"/>
      <c r="R889" s="1168"/>
      <c r="S889" s="1168"/>
      <c r="T889" s="1169"/>
      <c r="U889" s="1166"/>
      <c r="V889" s="1168"/>
      <c r="W889" s="1168"/>
      <c r="X889" s="1166"/>
      <c r="Y889" s="1170"/>
      <c r="Z889" s="1171"/>
      <c r="AA889" s="1171"/>
      <c r="AB889" s="1171"/>
      <c r="AC889" s="1171"/>
      <c r="AD889" s="1171"/>
      <c r="AE889" s="1171"/>
      <c r="AF889" s="1172"/>
      <c r="AG889" s="1172"/>
      <c r="AH889" s="1173"/>
      <c r="AI889" s="1172"/>
      <c r="AJ889" s="456"/>
      <c r="AL889" s="1418">
        <f t="shared" si="14"/>
        <v>0</v>
      </c>
    </row>
    <row r="890" spans="2:38">
      <c r="B890" s="1166"/>
      <c r="C890" s="1166"/>
      <c r="D890" s="1174"/>
      <c r="E890" s="1175"/>
      <c r="F890" s="1176"/>
      <c r="G890" s="1165"/>
      <c r="H890" s="1166"/>
      <c r="I890" s="1166"/>
      <c r="J890" s="1167"/>
      <c r="K890" s="1167"/>
      <c r="L890" s="1167"/>
      <c r="M890" s="1167"/>
      <c r="N890" s="1167"/>
      <c r="O890" s="1167"/>
      <c r="P890" s="1167"/>
      <c r="Q890" s="1167"/>
      <c r="R890" s="1168"/>
      <c r="S890" s="1168"/>
      <c r="T890" s="1169"/>
      <c r="U890" s="1166"/>
      <c r="V890" s="1168"/>
      <c r="W890" s="1168"/>
      <c r="X890" s="1166"/>
      <c r="Y890" s="1170"/>
      <c r="Z890" s="1171"/>
      <c r="AA890" s="1171"/>
      <c r="AB890" s="1171"/>
      <c r="AC890" s="1171"/>
      <c r="AD890" s="1171"/>
      <c r="AE890" s="1171"/>
      <c r="AF890" s="1172"/>
      <c r="AG890" s="1172"/>
      <c r="AH890" s="1173"/>
      <c r="AI890" s="1172"/>
      <c r="AJ890" s="456"/>
      <c r="AL890" s="1418">
        <f t="shared" si="14"/>
        <v>0</v>
      </c>
    </row>
    <row r="891" spans="2:38">
      <c r="B891" s="1166"/>
      <c r="C891" s="1166"/>
      <c r="D891" s="1174"/>
      <c r="E891" s="1175"/>
      <c r="F891" s="1176"/>
      <c r="G891" s="1165"/>
      <c r="H891" s="1166"/>
      <c r="I891" s="1166"/>
      <c r="J891" s="1167"/>
      <c r="K891" s="1167"/>
      <c r="L891" s="1167"/>
      <c r="M891" s="1167"/>
      <c r="N891" s="1167"/>
      <c r="O891" s="1167"/>
      <c r="P891" s="1167"/>
      <c r="Q891" s="1167"/>
      <c r="R891" s="1168"/>
      <c r="S891" s="1168"/>
      <c r="T891" s="1169"/>
      <c r="U891" s="1166"/>
      <c r="V891" s="1168"/>
      <c r="W891" s="1168"/>
      <c r="X891" s="1166"/>
      <c r="Y891" s="1170"/>
      <c r="Z891" s="1171"/>
      <c r="AA891" s="1171"/>
      <c r="AB891" s="1171"/>
      <c r="AC891" s="1171"/>
      <c r="AD891" s="1171"/>
      <c r="AE891" s="1171"/>
      <c r="AF891" s="1172"/>
      <c r="AG891" s="1172"/>
      <c r="AH891" s="1173"/>
      <c r="AI891" s="1172"/>
      <c r="AJ891" s="456"/>
      <c r="AL891" s="1418">
        <f t="shared" si="14"/>
        <v>0</v>
      </c>
    </row>
    <row r="892" spans="2:38">
      <c r="B892" s="1166"/>
      <c r="C892" s="1166"/>
      <c r="D892" s="1174"/>
      <c r="E892" s="1175"/>
      <c r="F892" s="1176"/>
      <c r="G892" s="1165"/>
      <c r="H892" s="1166"/>
      <c r="I892" s="1166"/>
      <c r="J892" s="1167"/>
      <c r="K892" s="1167"/>
      <c r="L892" s="1167"/>
      <c r="M892" s="1167"/>
      <c r="N892" s="1167"/>
      <c r="O892" s="1167"/>
      <c r="P892" s="1167"/>
      <c r="Q892" s="1167"/>
      <c r="R892" s="1168"/>
      <c r="S892" s="1168"/>
      <c r="T892" s="1169"/>
      <c r="U892" s="1166"/>
      <c r="V892" s="1168"/>
      <c r="W892" s="1168"/>
      <c r="X892" s="1166"/>
      <c r="Y892" s="1170"/>
      <c r="Z892" s="1171"/>
      <c r="AA892" s="1171"/>
      <c r="AB892" s="1171"/>
      <c r="AC892" s="1171"/>
      <c r="AD892" s="1171"/>
      <c r="AE892" s="1171"/>
      <c r="AF892" s="1172"/>
      <c r="AG892" s="1172"/>
      <c r="AH892" s="1173"/>
      <c r="AI892" s="1172"/>
      <c r="AJ892" s="456"/>
      <c r="AL892" s="1418">
        <f t="shared" si="14"/>
        <v>0</v>
      </c>
    </row>
    <row r="893" spans="2:38">
      <c r="B893" s="1166"/>
      <c r="C893" s="1166"/>
      <c r="D893" s="1174"/>
      <c r="E893" s="1175"/>
      <c r="F893" s="1176"/>
      <c r="G893" s="1165"/>
      <c r="H893" s="1166"/>
      <c r="I893" s="1166"/>
      <c r="J893" s="1167"/>
      <c r="K893" s="1167"/>
      <c r="L893" s="1167"/>
      <c r="M893" s="1167"/>
      <c r="N893" s="1167"/>
      <c r="O893" s="1167"/>
      <c r="P893" s="1167"/>
      <c r="Q893" s="1167"/>
      <c r="R893" s="1168"/>
      <c r="S893" s="1168"/>
      <c r="T893" s="1169"/>
      <c r="U893" s="1166"/>
      <c r="V893" s="1168"/>
      <c r="W893" s="1168"/>
      <c r="X893" s="1166"/>
      <c r="Y893" s="1170"/>
      <c r="Z893" s="1171"/>
      <c r="AA893" s="1171"/>
      <c r="AB893" s="1171"/>
      <c r="AC893" s="1171"/>
      <c r="AD893" s="1171"/>
      <c r="AE893" s="1171"/>
      <c r="AF893" s="1172"/>
      <c r="AG893" s="1172"/>
      <c r="AH893" s="1173"/>
      <c r="AI893" s="1172"/>
      <c r="AJ893" s="456"/>
      <c r="AL893" s="1418">
        <f t="shared" si="14"/>
        <v>0</v>
      </c>
    </row>
    <row r="894" spans="2:38">
      <c r="B894" s="1166"/>
      <c r="C894" s="1166"/>
      <c r="D894" s="1174"/>
      <c r="E894" s="1175"/>
      <c r="F894" s="1176"/>
      <c r="G894" s="1165"/>
      <c r="H894" s="1166"/>
      <c r="I894" s="1166"/>
      <c r="J894" s="1167"/>
      <c r="K894" s="1167"/>
      <c r="L894" s="1167"/>
      <c r="M894" s="1167"/>
      <c r="N894" s="1167"/>
      <c r="O894" s="1167"/>
      <c r="P894" s="1167"/>
      <c r="Q894" s="1167"/>
      <c r="R894" s="1168"/>
      <c r="S894" s="1168"/>
      <c r="T894" s="1169"/>
      <c r="U894" s="1166"/>
      <c r="V894" s="1168"/>
      <c r="W894" s="1168"/>
      <c r="X894" s="1166"/>
      <c r="Y894" s="1170"/>
      <c r="Z894" s="1171"/>
      <c r="AA894" s="1171"/>
      <c r="AB894" s="1171"/>
      <c r="AC894" s="1171"/>
      <c r="AD894" s="1171"/>
      <c r="AE894" s="1171"/>
      <c r="AF894" s="1172"/>
      <c r="AG894" s="1172"/>
      <c r="AH894" s="1173"/>
      <c r="AI894" s="1172"/>
      <c r="AJ894" s="456"/>
      <c r="AL894" s="1418">
        <f t="shared" si="14"/>
        <v>0</v>
      </c>
    </row>
    <row r="895" spans="2:38">
      <c r="B895" s="1166"/>
      <c r="C895" s="1166"/>
      <c r="D895" s="1174"/>
      <c r="E895" s="1175"/>
      <c r="F895" s="1176"/>
      <c r="G895" s="1165"/>
      <c r="H895" s="1166"/>
      <c r="I895" s="1166"/>
      <c r="J895" s="1167"/>
      <c r="K895" s="1167"/>
      <c r="L895" s="1167"/>
      <c r="M895" s="1167"/>
      <c r="N895" s="1167"/>
      <c r="O895" s="1167"/>
      <c r="P895" s="1167"/>
      <c r="Q895" s="1167"/>
      <c r="R895" s="1168"/>
      <c r="S895" s="1168"/>
      <c r="T895" s="1169"/>
      <c r="U895" s="1166"/>
      <c r="V895" s="1168"/>
      <c r="W895" s="1168"/>
      <c r="X895" s="1166"/>
      <c r="Y895" s="1170"/>
      <c r="Z895" s="1171"/>
      <c r="AA895" s="1171"/>
      <c r="AB895" s="1171"/>
      <c r="AC895" s="1171"/>
      <c r="AD895" s="1171"/>
      <c r="AE895" s="1171"/>
      <c r="AF895" s="1172"/>
      <c r="AG895" s="1172"/>
      <c r="AH895" s="1173"/>
      <c r="AI895" s="1172"/>
      <c r="AJ895" s="456"/>
      <c r="AL895" s="1418">
        <f t="shared" si="14"/>
        <v>0</v>
      </c>
    </row>
    <row r="896" spans="2:38">
      <c r="B896" s="1166"/>
      <c r="C896" s="1166"/>
      <c r="D896" s="1174"/>
      <c r="E896" s="1175"/>
      <c r="F896" s="1176"/>
      <c r="G896" s="1165"/>
      <c r="H896" s="1166"/>
      <c r="I896" s="1166"/>
      <c r="J896" s="1167"/>
      <c r="K896" s="1167"/>
      <c r="L896" s="1167"/>
      <c r="M896" s="1167"/>
      <c r="N896" s="1167"/>
      <c r="O896" s="1167"/>
      <c r="P896" s="1167"/>
      <c r="Q896" s="1167"/>
      <c r="R896" s="1168"/>
      <c r="S896" s="1168"/>
      <c r="T896" s="1169"/>
      <c r="U896" s="1166"/>
      <c r="V896" s="1168"/>
      <c r="W896" s="1168"/>
      <c r="X896" s="1166"/>
      <c r="Y896" s="1170"/>
      <c r="Z896" s="1171"/>
      <c r="AA896" s="1171"/>
      <c r="AB896" s="1171"/>
      <c r="AC896" s="1171"/>
      <c r="AD896" s="1171"/>
      <c r="AE896" s="1171"/>
      <c r="AF896" s="1172"/>
      <c r="AG896" s="1172"/>
      <c r="AH896" s="1173"/>
      <c r="AI896" s="1172"/>
      <c r="AJ896" s="456"/>
      <c r="AL896" s="1418">
        <f t="shared" si="14"/>
        <v>0</v>
      </c>
    </row>
    <row r="897" spans="2:38">
      <c r="B897" s="1166"/>
      <c r="C897" s="1166"/>
      <c r="D897" s="1174"/>
      <c r="E897" s="1175"/>
      <c r="F897" s="1176"/>
      <c r="G897" s="1165"/>
      <c r="H897" s="1166"/>
      <c r="I897" s="1166"/>
      <c r="J897" s="1167"/>
      <c r="K897" s="1167"/>
      <c r="L897" s="1167"/>
      <c r="M897" s="1167"/>
      <c r="N897" s="1167"/>
      <c r="O897" s="1167"/>
      <c r="P897" s="1167"/>
      <c r="Q897" s="1167"/>
      <c r="R897" s="1168"/>
      <c r="S897" s="1168"/>
      <c r="T897" s="1169"/>
      <c r="U897" s="1166"/>
      <c r="V897" s="1168"/>
      <c r="W897" s="1168"/>
      <c r="X897" s="1166"/>
      <c r="Y897" s="1170"/>
      <c r="Z897" s="1171"/>
      <c r="AA897" s="1171"/>
      <c r="AB897" s="1171"/>
      <c r="AC897" s="1171"/>
      <c r="AD897" s="1171"/>
      <c r="AE897" s="1171"/>
      <c r="AF897" s="1172"/>
      <c r="AG897" s="1172"/>
      <c r="AH897" s="1173"/>
      <c r="AI897" s="1172"/>
      <c r="AJ897" s="456"/>
      <c r="AL897" s="1418">
        <f t="shared" si="14"/>
        <v>0</v>
      </c>
    </row>
    <row r="898" spans="2:38">
      <c r="B898" s="1166"/>
      <c r="C898" s="1166"/>
      <c r="D898" s="1174"/>
      <c r="E898" s="1175"/>
      <c r="F898" s="1176"/>
      <c r="G898" s="1165"/>
      <c r="H898" s="1166"/>
      <c r="I898" s="1166"/>
      <c r="J898" s="1167"/>
      <c r="K898" s="1167"/>
      <c r="L898" s="1167"/>
      <c r="M898" s="1167"/>
      <c r="N898" s="1167"/>
      <c r="O898" s="1167"/>
      <c r="P898" s="1167"/>
      <c r="Q898" s="1167"/>
      <c r="R898" s="1168"/>
      <c r="S898" s="1168"/>
      <c r="T898" s="1169"/>
      <c r="U898" s="1166"/>
      <c r="V898" s="1168"/>
      <c r="W898" s="1168"/>
      <c r="X898" s="1166"/>
      <c r="Y898" s="1170"/>
      <c r="Z898" s="1171"/>
      <c r="AA898" s="1171"/>
      <c r="AB898" s="1171"/>
      <c r="AC898" s="1171"/>
      <c r="AD898" s="1171"/>
      <c r="AE898" s="1171"/>
      <c r="AF898" s="1172"/>
      <c r="AG898" s="1172"/>
      <c r="AH898" s="1173"/>
      <c r="AI898" s="1172"/>
      <c r="AJ898" s="456"/>
      <c r="AL898" s="1418">
        <f t="shared" si="14"/>
        <v>0</v>
      </c>
    </row>
    <row r="899" spans="2:38">
      <c r="B899" s="1166"/>
      <c r="C899" s="1166"/>
      <c r="D899" s="1174"/>
      <c r="E899" s="1175"/>
      <c r="F899" s="1176"/>
      <c r="G899" s="1165"/>
      <c r="H899" s="1166"/>
      <c r="I899" s="1166"/>
      <c r="J899" s="1167"/>
      <c r="K899" s="1167"/>
      <c r="L899" s="1167"/>
      <c r="M899" s="1167"/>
      <c r="N899" s="1167"/>
      <c r="O899" s="1167"/>
      <c r="P899" s="1167"/>
      <c r="Q899" s="1167"/>
      <c r="R899" s="1168"/>
      <c r="S899" s="1168"/>
      <c r="T899" s="1169"/>
      <c r="U899" s="1166"/>
      <c r="V899" s="1168"/>
      <c r="W899" s="1168"/>
      <c r="X899" s="1166"/>
      <c r="Y899" s="1170"/>
      <c r="Z899" s="1171"/>
      <c r="AA899" s="1171"/>
      <c r="AB899" s="1171"/>
      <c r="AC899" s="1171"/>
      <c r="AD899" s="1171"/>
      <c r="AE899" s="1171"/>
      <c r="AF899" s="1172"/>
      <c r="AG899" s="1172"/>
      <c r="AH899" s="1173"/>
      <c r="AI899" s="1172"/>
      <c r="AJ899" s="456"/>
      <c r="AL899" s="1418">
        <f t="shared" si="14"/>
        <v>0</v>
      </c>
    </row>
    <row r="900" spans="2:38">
      <c r="B900" s="1166"/>
      <c r="C900" s="1166"/>
      <c r="D900" s="1174"/>
      <c r="E900" s="1175"/>
      <c r="F900" s="1176"/>
      <c r="G900" s="1165"/>
      <c r="H900" s="1166"/>
      <c r="I900" s="1166"/>
      <c r="J900" s="1167"/>
      <c r="K900" s="1167"/>
      <c r="L900" s="1167"/>
      <c r="M900" s="1167"/>
      <c r="N900" s="1167"/>
      <c r="O900" s="1167"/>
      <c r="P900" s="1167"/>
      <c r="Q900" s="1167"/>
      <c r="R900" s="1168"/>
      <c r="S900" s="1168"/>
      <c r="T900" s="1169"/>
      <c r="U900" s="1166"/>
      <c r="V900" s="1168"/>
      <c r="W900" s="1168"/>
      <c r="X900" s="1166"/>
      <c r="Y900" s="1170"/>
      <c r="Z900" s="1171"/>
      <c r="AA900" s="1171"/>
      <c r="AB900" s="1171"/>
      <c r="AC900" s="1171"/>
      <c r="AD900" s="1171"/>
      <c r="AE900" s="1171"/>
      <c r="AF900" s="1172"/>
      <c r="AG900" s="1172"/>
      <c r="AH900" s="1173"/>
      <c r="AI900" s="1172"/>
      <c r="AJ900" s="456"/>
      <c r="AL900" s="1418">
        <f t="shared" si="14"/>
        <v>0</v>
      </c>
    </row>
  </sheetData>
  <autoFilter ref="A4:AL4" xr:uid="{61175FDE-18C8-4479-9DCD-5FF3D0E9B64C}">
    <sortState xmlns:xlrd2="http://schemas.microsoft.com/office/spreadsheetml/2017/richdata2" ref="A5:AL220">
      <sortCondition descending="1" ref="S4"/>
    </sortState>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615A4B-C470-49EC-BD8D-04C7F419EF70}">
  <sheetPr codeName="Sheet10">
    <tabColor theme="7" tint="0.79998168889431442"/>
  </sheetPr>
  <dimension ref="A1:AG98"/>
  <sheetViews>
    <sheetView showGridLines="0" zoomScale="70" zoomScaleNormal="70" workbookViewId="0"/>
  </sheetViews>
  <sheetFormatPr defaultColWidth="9.1796875" defaultRowHeight="14.5"/>
  <cols>
    <col min="1" max="1" width="41.81640625" customWidth="1"/>
    <col min="2" max="2" width="11" customWidth="1"/>
    <col min="3" max="3" width="10.7265625" customWidth="1"/>
    <col min="4" max="4" width="4.54296875" customWidth="1"/>
    <col min="5" max="5" width="5.26953125" customWidth="1"/>
    <col min="6" max="6" width="7.54296875" customWidth="1"/>
    <col min="7" max="7" width="7.26953125" customWidth="1"/>
    <col min="8" max="8" width="8.1796875" customWidth="1"/>
    <col min="9" max="9" width="9.54296875" customWidth="1"/>
    <col min="10" max="10" width="7.26953125" customWidth="1"/>
    <col min="11" max="11" width="9" customWidth="1"/>
    <col min="12" max="12" width="9.54296875" customWidth="1"/>
    <col min="13" max="13" width="7.26953125" customWidth="1"/>
    <col min="14" max="14" width="9" customWidth="1"/>
    <col min="15" max="16" width="12.26953125" customWidth="1"/>
    <col min="17" max="17" width="13" customWidth="1"/>
    <col min="18" max="18" width="16.26953125" bestFit="1" customWidth="1"/>
    <col min="19" max="19" width="12" bestFit="1" customWidth="1"/>
    <col min="20" max="22" width="11.54296875" customWidth="1"/>
    <col min="23" max="23" width="8.81640625" customWidth="1"/>
    <col min="24" max="26" width="11.54296875" customWidth="1"/>
    <col min="28" max="28" width="13" customWidth="1"/>
    <col min="29" max="29" width="23.26953125" bestFit="1" customWidth="1"/>
  </cols>
  <sheetData>
    <row r="1" spans="1:33">
      <c r="A1" s="37" t="s">
        <v>463</v>
      </c>
      <c r="B1" s="5"/>
      <c r="C1" s="5"/>
      <c r="D1" s="5"/>
      <c r="E1" s="5"/>
      <c r="F1" s="5"/>
      <c r="G1" s="5"/>
      <c r="H1" s="5"/>
      <c r="I1" s="5"/>
      <c r="J1" s="5"/>
      <c r="K1" s="5"/>
      <c r="L1" s="5"/>
      <c r="M1" s="5"/>
      <c r="N1" s="5"/>
      <c r="O1" s="5"/>
    </row>
    <row r="2" spans="1:33">
      <c r="A2" s="1177" t="s">
        <v>55</v>
      </c>
      <c r="B2" s="1178" t="s">
        <v>972</v>
      </c>
      <c r="C2" s="1179">
        <v>45658</v>
      </c>
      <c r="D2" s="1179">
        <v>45689</v>
      </c>
      <c r="E2" s="1179">
        <v>45717</v>
      </c>
      <c r="F2" s="1179">
        <v>45748</v>
      </c>
      <c r="G2" s="1179">
        <v>45778</v>
      </c>
      <c r="H2" s="1179">
        <v>45809</v>
      </c>
      <c r="I2" s="1179">
        <v>45839</v>
      </c>
      <c r="J2" s="1179">
        <v>45870</v>
      </c>
      <c r="K2" s="1179">
        <v>45901</v>
      </c>
      <c r="L2" s="1179">
        <v>45931</v>
      </c>
      <c r="M2" s="1179">
        <v>45962</v>
      </c>
      <c r="N2" s="1179">
        <v>45992</v>
      </c>
      <c r="O2" s="1180" t="s">
        <v>973</v>
      </c>
    </row>
    <row r="3" spans="1:33">
      <c r="A3" s="1181" t="s">
        <v>608</v>
      </c>
      <c r="B3" s="1106">
        <v>6</v>
      </c>
      <c r="C3" s="1106">
        <v>7</v>
      </c>
      <c r="D3" s="1106">
        <v>4</v>
      </c>
      <c r="E3" s="1106">
        <v>5</v>
      </c>
      <c r="F3" s="1106">
        <v>3</v>
      </c>
      <c r="G3" s="1106">
        <v>4</v>
      </c>
      <c r="H3" s="1106">
        <v>7</v>
      </c>
      <c r="I3" s="1106">
        <v>3</v>
      </c>
      <c r="J3" s="1106">
        <v>10</v>
      </c>
      <c r="K3" s="1106">
        <v>3</v>
      </c>
      <c r="L3" s="1106">
        <v>2</v>
      </c>
      <c r="M3" s="1106">
        <v>5</v>
      </c>
      <c r="N3" s="1106">
        <v>8</v>
      </c>
      <c r="O3" s="1182">
        <v>0</v>
      </c>
    </row>
    <row r="4" spans="1:33">
      <c r="A4" s="1181" t="s">
        <v>609</v>
      </c>
      <c r="B4" s="1106">
        <v>10</v>
      </c>
      <c r="C4" s="1106">
        <v>7</v>
      </c>
      <c r="D4" s="1106">
        <v>8</v>
      </c>
      <c r="E4" s="1106">
        <v>6</v>
      </c>
      <c r="F4" s="1106">
        <v>9</v>
      </c>
      <c r="G4" s="1106">
        <v>4</v>
      </c>
      <c r="H4" s="1106">
        <v>17</v>
      </c>
      <c r="I4" s="1106">
        <v>8</v>
      </c>
      <c r="J4" s="1106">
        <v>8</v>
      </c>
      <c r="K4" s="1106">
        <v>5</v>
      </c>
      <c r="L4" s="1106">
        <v>9</v>
      </c>
      <c r="M4" s="1106">
        <v>3</v>
      </c>
      <c r="N4" s="1106">
        <v>4</v>
      </c>
      <c r="O4" s="1182">
        <v>0</v>
      </c>
    </row>
    <row r="5" spans="1:33">
      <c r="A5" s="1181" t="s">
        <v>610</v>
      </c>
      <c r="B5" s="1106">
        <v>1</v>
      </c>
      <c r="C5" s="1106">
        <v>4</v>
      </c>
      <c r="D5" s="1106">
        <v>3</v>
      </c>
      <c r="E5" s="1106">
        <v>1</v>
      </c>
      <c r="F5" s="1106">
        <v>2</v>
      </c>
      <c r="G5" s="1106">
        <v>2</v>
      </c>
      <c r="H5" s="1106">
        <v>3</v>
      </c>
      <c r="I5" s="1106">
        <v>0</v>
      </c>
      <c r="J5" s="1106">
        <v>1</v>
      </c>
      <c r="K5" s="1106">
        <v>0</v>
      </c>
      <c r="L5" s="1106">
        <v>0</v>
      </c>
      <c r="M5" s="1106">
        <v>0</v>
      </c>
      <c r="N5" s="1106">
        <v>0</v>
      </c>
      <c r="O5" s="1182">
        <v>0</v>
      </c>
    </row>
    <row r="6" spans="1:33">
      <c r="A6" s="1183"/>
      <c r="B6" s="1184"/>
      <c r="C6" s="1184"/>
      <c r="D6" s="1184"/>
      <c r="E6" s="1184"/>
      <c r="F6" s="1184"/>
      <c r="G6" s="1184"/>
      <c r="H6" s="1184"/>
      <c r="I6" s="1184"/>
      <c r="J6" s="1184"/>
      <c r="K6" s="1184"/>
      <c r="L6" s="1184"/>
      <c r="M6" s="1184"/>
      <c r="N6" s="1184"/>
      <c r="O6" s="1185"/>
    </row>
    <row r="8" spans="1:33" ht="18.5">
      <c r="A8" s="119"/>
      <c r="D8" s="1452"/>
    </row>
    <row r="9" spans="1:33" ht="15.5">
      <c r="A9" s="120" t="s">
        <v>284</v>
      </c>
    </row>
    <row r="10" spans="1:33">
      <c r="A10" s="121" t="s">
        <v>285</v>
      </c>
    </row>
    <row r="11" spans="1:33">
      <c r="AE11" t="s">
        <v>561</v>
      </c>
    </row>
    <row r="12" spans="1:33">
      <c r="A12" s="296" t="s">
        <v>286</v>
      </c>
      <c r="B12" s="296"/>
      <c r="C12" s="296"/>
      <c r="D12" s="296"/>
      <c r="E12" s="296"/>
      <c r="F12" s="122"/>
      <c r="G12" s="296"/>
      <c r="H12" s="122"/>
      <c r="J12" s="297" t="s">
        <v>287</v>
      </c>
      <c r="K12" s="122"/>
      <c r="M12" s="297" t="s">
        <v>288</v>
      </c>
      <c r="N12" s="122"/>
      <c r="O12" s="122" t="s">
        <v>289</v>
      </c>
      <c r="Q12" s="297" t="s">
        <v>290</v>
      </c>
      <c r="R12" s="89"/>
      <c r="T12" s="296"/>
      <c r="U12" s="297" t="s">
        <v>291</v>
      </c>
      <c r="V12" s="122"/>
      <c r="X12" s="296"/>
      <c r="Y12" s="297" t="s">
        <v>292</v>
      </c>
      <c r="Z12" s="122"/>
      <c r="AB12" s="297" t="s">
        <v>9</v>
      </c>
      <c r="AC12" s="695" t="s">
        <v>457</v>
      </c>
      <c r="AE12" t="s">
        <v>562</v>
      </c>
    </row>
    <row r="13" spans="1:33">
      <c r="A13" s="123" t="s">
        <v>138</v>
      </c>
      <c r="B13" s="123" t="s">
        <v>273</v>
      </c>
      <c r="C13" s="123" t="s">
        <v>293</v>
      </c>
      <c r="D13" s="124" t="s">
        <v>139</v>
      </c>
      <c r="E13" s="124" t="s">
        <v>140</v>
      </c>
      <c r="F13" s="125" t="s">
        <v>141</v>
      </c>
      <c r="G13" s="126" t="s">
        <v>8</v>
      </c>
      <c r="H13" s="125" t="s">
        <v>294</v>
      </c>
      <c r="I13" s="126" t="s">
        <v>282</v>
      </c>
      <c r="J13" s="124" t="s">
        <v>283</v>
      </c>
      <c r="K13" s="125" t="s">
        <v>295</v>
      </c>
      <c r="L13" s="126" t="s">
        <v>282</v>
      </c>
      <c r="M13" s="124" t="s">
        <v>283</v>
      </c>
      <c r="N13" s="125" t="s">
        <v>295</v>
      </c>
      <c r="O13" s="125" t="s">
        <v>296</v>
      </c>
      <c r="P13" s="126" t="s">
        <v>296</v>
      </c>
      <c r="Q13" s="124" t="s">
        <v>297</v>
      </c>
      <c r="R13" s="125" t="s">
        <v>298</v>
      </c>
      <c r="S13" s="126" t="s">
        <v>299</v>
      </c>
      <c r="T13" s="124" t="s">
        <v>300</v>
      </c>
      <c r="U13" s="124" t="s">
        <v>301</v>
      </c>
      <c r="V13" s="125" t="s">
        <v>302</v>
      </c>
      <c r="W13" s="126" t="s">
        <v>299</v>
      </c>
      <c r="X13" s="124" t="s">
        <v>300</v>
      </c>
      <c r="Y13" s="124" t="s">
        <v>301</v>
      </c>
      <c r="Z13" s="125" t="s">
        <v>302</v>
      </c>
      <c r="AB13" s="124"/>
      <c r="AC13" s="124"/>
    </row>
    <row r="14" spans="1:33">
      <c r="A14" s="1153" t="s">
        <v>689</v>
      </c>
      <c r="B14" s="1153"/>
      <c r="C14" s="1153"/>
      <c r="D14" s="1153">
        <v>1</v>
      </c>
      <c r="E14" s="1153">
        <v>1</v>
      </c>
      <c r="F14" s="1154">
        <v>765</v>
      </c>
      <c r="G14" s="1153">
        <v>85</v>
      </c>
      <c r="H14" s="1155">
        <v>0.39351851851851899</v>
      </c>
      <c r="I14" s="1156">
        <v>67</v>
      </c>
      <c r="J14" s="1153">
        <v>18</v>
      </c>
      <c r="K14" s="1154">
        <v>0</v>
      </c>
      <c r="L14" s="1157">
        <v>0.78823529411764703</v>
      </c>
      <c r="M14" s="1158">
        <v>0.21176470588235299</v>
      </c>
      <c r="N14" s="1155">
        <v>0</v>
      </c>
      <c r="O14" s="1159">
        <v>1200</v>
      </c>
      <c r="P14" s="1156">
        <v>1200</v>
      </c>
      <c r="Q14" s="1153">
        <v>1168.4328350000001</v>
      </c>
      <c r="R14" s="1155">
        <v>0.9736940291666667</v>
      </c>
      <c r="S14" s="1156">
        <v>1166.666667</v>
      </c>
      <c r="T14" s="1153">
        <v>1143.421053</v>
      </c>
      <c r="U14" s="1153">
        <v>1137.5</v>
      </c>
      <c r="V14" s="1154">
        <v>1128.5714290000001</v>
      </c>
      <c r="W14" s="1156">
        <v>3</v>
      </c>
      <c r="X14" s="1153">
        <v>19</v>
      </c>
      <c r="Y14" s="1153">
        <v>14</v>
      </c>
      <c r="Z14" s="1154">
        <v>7</v>
      </c>
      <c r="AB14" s="666">
        <f>IFERROR(F14*G14,0)</f>
        <v>65025</v>
      </c>
      <c r="AC14" s="666">
        <f>IFERROR(Q14*G14,0)</f>
        <v>99316.790975000011</v>
      </c>
      <c r="AE14" s="666">
        <f>SUMIF('Rent Roll_RedIQ 1'!C:C,'Rent Roll_RedIQ 2'!A14,'Rent Roll_RedIQ 1'!AL:AL)</f>
        <v>99885</v>
      </c>
      <c r="AG14" s="1801">
        <f>IFERROR(AE14/G14,"-")</f>
        <v>1175.1176470588234</v>
      </c>
    </row>
    <row r="15" spans="1:33">
      <c r="A15" s="1153" t="s">
        <v>690</v>
      </c>
      <c r="B15" s="1153"/>
      <c r="C15" s="1153"/>
      <c r="D15" s="1153">
        <v>2</v>
      </c>
      <c r="E15" s="1153">
        <v>2</v>
      </c>
      <c r="F15" s="1154">
        <v>1093</v>
      </c>
      <c r="G15" s="1153">
        <v>24</v>
      </c>
      <c r="H15" s="1155">
        <v>0.11111111111111099</v>
      </c>
      <c r="I15" s="1156">
        <v>23</v>
      </c>
      <c r="J15" s="1153">
        <v>1</v>
      </c>
      <c r="K15" s="1154">
        <v>0</v>
      </c>
      <c r="L15" s="1157">
        <v>0.95833333333333304</v>
      </c>
      <c r="M15" s="1158">
        <v>4.1666666666666699E-2</v>
      </c>
      <c r="N15" s="1155">
        <v>0</v>
      </c>
      <c r="O15" s="1159">
        <v>1400</v>
      </c>
      <c r="P15" s="1156">
        <v>1400</v>
      </c>
      <c r="Q15" s="1153">
        <v>1369.5652170000001</v>
      </c>
      <c r="R15" s="1155">
        <v>0.97826086928571432</v>
      </c>
      <c r="S15" s="1156">
        <v>1375</v>
      </c>
      <c r="T15" s="1153">
        <v>1400</v>
      </c>
      <c r="U15" s="1153">
        <v>1375</v>
      </c>
      <c r="V15" s="1154">
        <v>1375</v>
      </c>
      <c r="W15" s="1156">
        <v>2</v>
      </c>
      <c r="X15" s="1153">
        <v>5</v>
      </c>
      <c r="Y15" s="1153">
        <v>2</v>
      </c>
      <c r="Z15" s="1154">
        <v>2</v>
      </c>
      <c r="AB15" s="666">
        <f t="shared" ref="AB15:AB20" si="0">IFERROR(F15*G15,0)</f>
        <v>26232</v>
      </c>
      <c r="AC15" s="666">
        <f t="shared" ref="AC15:AC20" si="1">IFERROR(Q15*G15,0)</f>
        <v>32869.565208</v>
      </c>
      <c r="AE15" s="666">
        <f>SUMIF('Rent Roll_RedIQ 1'!C:C,'Rent Roll_RedIQ 2'!A15,'Rent Roll_RedIQ 1'!AL:AL)</f>
        <v>32900</v>
      </c>
      <c r="AG15" s="1801">
        <f t="shared" ref="AG15:AG78" si="2">IFERROR(AE15/G15,"-")</f>
        <v>1370.8333333333333</v>
      </c>
    </row>
    <row r="16" spans="1:33">
      <c r="A16" s="1153" t="s">
        <v>691</v>
      </c>
      <c r="B16" s="1153"/>
      <c r="C16" s="1153"/>
      <c r="D16" s="1153">
        <v>2</v>
      </c>
      <c r="E16" s="1153">
        <v>2</v>
      </c>
      <c r="F16" s="1154">
        <v>1118</v>
      </c>
      <c r="G16" s="1153">
        <v>83</v>
      </c>
      <c r="H16" s="1155">
        <v>0.38425925925925902</v>
      </c>
      <c r="I16" s="1156">
        <v>75</v>
      </c>
      <c r="J16" s="1153">
        <v>7</v>
      </c>
      <c r="K16" s="1154">
        <v>1</v>
      </c>
      <c r="L16" s="1157">
        <v>0.90361445783132499</v>
      </c>
      <c r="M16" s="1158">
        <v>8.4337349397590397E-2</v>
      </c>
      <c r="N16" s="1155">
        <v>1.20481927710843E-2</v>
      </c>
      <c r="O16" s="1159">
        <v>1500</v>
      </c>
      <c r="P16" s="1156">
        <v>1500</v>
      </c>
      <c r="Q16" s="1153">
        <v>1481.8</v>
      </c>
      <c r="R16" s="1155">
        <v>0.98786666666666667</v>
      </c>
      <c r="S16" s="1156">
        <v>1437.5</v>
      </c>
      <c r="T16" s="1153">
        <v>1476.9230769999999</v>
      </c>
      <c r="U16" s="1153">
        <v>1440</v>
      </c>
      <c r="V16" s="1154">
        <v>1408.333333</v>
      </c>
      <c r="W16" s="1156">
        <v>2</v>
      </c>
      <c r="X16" s="1153">
        <v>13</v>
      </c>
      <c r="Y16" s="1153">
        <v>5</v>
      </c>
      <c r="Z16" s="1154">
        <v>3</v>
      </c>
      <c r="AB16" s="666">
        <f t="shared" si="0"/>
        <v>92794</v>
      </c>
      <c r="AC16" s="666">
        <f t="shared" si="1"/>
        <v>122989.4</v>
      </c>
      <c r="AE16" s="666">
        <f>SUMIF('Rent Roll_RedIQ 1'!C:C,'Rent Roll_RedIQ 2'!A16,'Rent Roll_RedIQ 1'!AL:AL)</f>
        <v>123135</v>
      </c>
      <c r="AG16" s="1801">
        <f t="shared" si="2"/>
        <v>1483.5542168674699</v>
      </c>
    </row>
    <row r="17" spans="1:33">
      <c r="A17" s="1153" t="s">
        <v>692</v>
      </c>
      <c r="B17" s="1153"/>
      <c r="C17" s="1153"/>
      <c r="D17" s="1153">
        <v>3</v>
      </c>
      <c r="E17" s="1153">
        <v>2</v>
      </c>
      <c r="F17" s="1154">
        <v>1331</v>
      </c>
      <c r="G17" s="1153">
        <v>24</v>
      </c>
      <c r="H17" s="1155">
        <v>0.11111111111111099</v>
      </c>
      <c r="I17" s="1156">
        <v>17</v>
      </c>
      <c r="J17" s="1153">
        <v>7</v>
      </c>
      <c r="K17" s="1154">
        <v>0</v>
      </c>
      <c r="L17" s="1157">
        <v>0.70833333333333304</v>
      </c>
      <c r="M17" s="1158">
        <v>0.29166666666666702</v>
      </c>
      <c r="N17" s="1155">
        <v>0</v>
      </c>
      <c r="O17" s="1159">
        <v>1800</v>
      </c>
      <c r="P17" s="1156">
        <v>1800</v>
      </c>
      <c r="Q17" s="1153">
        <v>1685.2941169999999</v>
      </c>
      <c r="R17" s="1155">
        <v>0.93627450944444435</v>
      </c>
      <c r="S17" s="1156">
        <v>1612.5</v>
      </c>
      <c r="T17" s="1906">
        <f>S17</f>
        <v>1612.5</v>
      </c>
      <c r="U17" s="1906">
        <f t="shared" ref="U17:V17" si="3">T17</f>
        <v>1612.5</v>
      </c>
      <c r="V17" s="1906">
        <f t="shared" si="3"/>
        <v>1612.5</v>
      </c>
      <c r="W17" s="1156">
        <v>2</v>
      </c>
      <c r="X17" s="1153">
        <v>0</v>
      </c>
      <c r="Y17" s="1153">
        <v>0</v>
      </c>
      <c r="Z17" s="1154">
        <v>0</v>
      </c>
      <c r="AB17" s="666">
        <f t="shared" si="0"/>
        <v>31944</v>
      </c>
      <c r="AC17" s="666">
        <f t="shared" si="1"/>
        <v>40447.058808000002</v>
      </c>
      <c r="AE17" s="666">
        <f>SUMIF('Rent Roll_RedIQ 1'!C:C,'Rent Roll_RedIQ 2'!A17,'Rent Roll_RedIQ 1'!AL:AL)</f>
        <v>41250</v>
      </c>
      <c r="AG17" s="1801">
        <f t="shared" si="2"/>
        <v>1718.75</v>
      </c>
    </row>
    <row r="18" spans="1:33">
      <c r="A18" s="1153"/>
      <c r="B18" s="1153"/>
      <c r="C18" s="1153"/>
      <c r="D18" s="1153"/>
      <c r="E18" s="1153"/>
      <c r="F18" s="1154"/>
      <c r="G18" s="1153"/>
      <c r="H18" s="1155"/>
      <c r="I18" s="1156"/>
      <c r="J18" s="1153"/>
      <c r="K18" s="1154"/>
      <c r="L18" s="1157"/>
      <c r="M18" s="1158"/>
      <c r="N18" s="1155"/>
      <c r="O18" s="1159"/>
      <c r="P18" s="1156"/>
      <c r="Q18" s="1153"/>
      <c r="R18" s="1155"/>
      <c r="S18" s="1156"/>
      <c r="T18" s="1153"/>
      <c r="U18" s="1153"/>
      <c r="V18" s="1154"/>
      <c r="W18" s="1156"/>
      <c r="X18" s="1153"/>
      <c r="Y18" s="1153"/>
      <c r="Z18" s="1154"/>
      <c r="AB18" s="666">
        <f t="shared" si="0"/>
        <v>0</v>
      </c>
      <c r="AC18" s="666">
        <f t="shared" si="1"/>
        <v>0</v>
      </c>
      <c r="AE18" s="666">
        <f>SUMIF('Rent Roll_RedIQ 1'!C:C,'Rent Roll_RedIQ 2'!A18,'Rent Roll_RedIQ 1'!AL:AL)</f>
        <v>0</v>
      </c>
      <c r="AG18" s="1801" t="str">
        <f t="shared" si="2"/>
        <v>-</v>
      </c>
    </row>
    <row r="19" spans="1:33">
      <c r="A19" s="1153"/>
      <c r="B19" s="1153"/>
      <c r="C19" s="1153"/>
      <c r="D19" s="1153"/>
      <c r="E19" s="1153"/>
      <c r="F19" s="1154"/>
      <c r="G19" s="1153"/>
      <c r="H19" s="1155"/>
      <c r="I19" s="1156"/>
      <c r="J19" s="1153"/>
      <c r="K19" s="1154"/>
      <c r="L19" s="1157"/>
      <c r="M19" s="1158"/>
      <c r="N19" s="1155"/>
      <c r="O19" s="1159"/>
      <c r="P19" s="1156"/>
      <c r="Q19" s="1153"/>
      <c r="R19" s="1155"/>
      <c r="S19" s="1156"/>
      <c r="T19" s="1153"/>
      <c r="U19" s="1153"/>
      <c r="V19" s="1154"/>
      <c r="W19" s="1156"/>
      <c r="X19" s="1153"/>
      <c r="Y19" s="1153"/>
      <c r="Z19" s="1154"/>
      <c r="AB19" s="666">
        <f t="shared" si="0"/>
        <v>0</v>
      </c>
      <c r="AC19" s="666">
        <f t="shared" si="1"/>
        <v>0</v>
      </c>
      <c r="AE19" s="666">
        <f>SUMIF('Rent Roll_RedIQ 1'!C:C,'Rent Roll_RedIQ 2'!A19,'Rent Roll_RedIQ 1'!AL:AL)</f>
        <v>0</v>
      </c>
      <c r="AG19" s="1801" t="str">
        <f t="shared" si="2"/>
        <v>-</v>
      </c>
    </row>
    <row r="20" spans="1:33">
      <c r="A20" s="1153"/>
      <c r="B20" s="1153"/>
      <c r="C20" s="1153"/>
      <c r="D20" s="1153"/>
      <c r="E20" s="1153"/>
      <c r="F20" s="1154"/>
      <c r="G20" s="1153"/>
      <c r="H20" s="1155"/>
      <c r="I20" s="1156"/>
      <c r="J20" s="1153"/>
      <c r="K20" s="1154"/>
      <c r="L20" s="1157"/>
      <c r="M20" s="1158"/>
      <c r="N20" s="1155"/>
      <c r="O20" s="1159"/>
      <c r="P20" s="1156"/>
      <c r="Q20" s="1153"/>
      <c r="R20" s="1155"/>
      <c r="S20" s="1156"/>
      <c r="T20" s="1153"/>
      <c r="U20" s="1153"/>
      <c r="V20" s="1154"/>
      <c r="W20" s="1156"/>
      <c r="X20" s="1153"/>
      <c r="Y20" s="1153"/>
      <c r="Z20" s="1154"/>
      <c r="AB20" s="666">
        <f t="shared" si="0"/>
        <v>0</v>
      </c>
      <c r="AC20" s="666">
        <f t="shared" si="1"/>
        <v>0</v>
      </c>
      <c r="AE20" s="666">
        <f>SUMIF('Rent Roll_RedIQ 1'!C:C,'Rent Roll_RedIQ 2'!A20,'Rent Roll_RedIQ 1'!AL:AL)</f>
        <v>0</v>
      </c>
      <c r="AG20" s="1801" t="str">
        <f t="shared" si="2"/>
        <v>-</v>
      </c>
    </row>
    <row r="21" spans="1:33">
      <c r="A21" s="1153"/>
      <c r="B21" s="1153"/>
      <c r="C21" s="1153"/>
      <c r="D21" s="1153"/>
      <c r="E21" s="1153"/>
      <c r="F21" s="1154"/>
      <c r="G21" s="1153"/>
      <c r="H21" s="1155"/>
      <c r="I21" s="1156"/>
      <c r="J21" s="1153"/>
      <c r="K21" s="1154"/>
      <c r="L21" s="1157"/>
      <c r="M21" s="1158"/>
      <c r="N21" s="1155"/>
      <c r="O21" s="1159"/>
      <c r="P21" s="1156"/>
      <c r="Q21" s="1153"/>
      <c r="R21" s="1155"/>
      <c r="S21" s="1156"/>
      <c r="T21" s="1153"/>
      <c r="U21" s="1153"/>
      <c r="V21" s="1154"/>
      <c r="W21" s="1156"/>
      <c r="X21" s="1153"/>
      <c r="Y21" s="1153"/>
      <c r="Z21" s="1154"/>
      <c r="AB21" s="666">
        <f t="shared" ref="AB21:AB36" si="4">IFERROR(F21*G21,0)</f>
        <v>0</v>
      </c>
      <c r="AC21" s="666">
        <f t="shared" ref="AC21:AC36" si="5">IFERROR(Q21*G21,0)</f>
        <v>0</v>
      </c>
      <c r="AE21" s="666">
        <f>SUMIF('Rent Roll_RedIQ 1'!C:C,'Rent Roll_RedIQ 2'!A21,'Rent Roll_RedIQ 1'!AL:AL)</f>
        <v>0</v>
      </c>
      <c r="AG21" s="1801" t="str">
        <f t="shared" si="2"/>
        <v>-</v>
      </c>
    </row>
    <row r="22" spans="1:33">
      <c r="A22" s="1153"/>
      <c r="B22" s="1153"/>
      <c r="C22" s="1153"/>
      <c r="D22" s="1153"/>
      <c r="E22" s="1153"/>
      <c r="F22" s="1154"/>
      <c r="G22" s="1153"/>
      <c r="H22" s="1155"/>
      <c r="I22" s="1156"/>
      <c r="J22" s="1153"/>
      <c r="K22" s="1154"/>
      <c r="L22" s="1157"/>
      <c r="M22" s="1158"/>
      <c r="N22" s="1155"/>
      <c r="O22" s="1159"/>
      <c r="P22" s="1156"/>
      <c r="Q22" s="1153"/>
      <c r="R22" s="1155"/>
      <c r="S22" s="1156"/>
      <c r="T22" s="1153"/>
      <c r="U22" s="1153"/>
      <c r="V22" s="1154"/>
      <c r="W22" s="1156"/>
      <c r="X22" s="1153"/>
      <c r="Y22" s="1153"/>
      <c r="Z22" s="1154"/>
      <c r="AB22" s="666">
        <f t="shared" si="4"/>
        <v>0</v>
      </c>
      <c r="AC22" s="666">
        <f t="shared" si="5"/>
        <v>0</v>
      </c>
      <c r="AE22" s="666">
        <f>SUMIF('Rent Roll_RedIQ 1'!C:C,'Rent Roll_RedIQ 2'!A22,'Rent Roll_RedIQ 1'!AL:AL)</f>
        <v>0</v>
      </c>
      <c r="AG22" s="1801" t="str">
        <f t="shared" si="2"/>
        <v>-</v>
      </c>
    </row>
    <row r="23" spans="1:33">
      <c r="A23" s="1153"/>
      <c r="B23" s="1153"/>
      <c r="C23" s="1153"/>
      <c r="D23" s="1153"/>
      <c r="E23" s="1153"/>
      <c r="F23" s="1154"/>
      <c r="G23" s="1153"/>
      <c r="H23" s="1155"/>
      <c r="I23" s="1156"/>
      <c r="J23" s="1153"/>
      <c r="K23" s="1154"/>
      <c r="L23" s="1157"/>
      <c r="M23" s="1158"/>
      <c r="N23" s="1155"/>
      <c r="O23" s="1159"/>
      <c r="P23" s="1156"/>
      <c r="Q23" s="1153"/>
      <c r="R23" s="1155"/>
      <c r="S23" s="1156"/>
      <c r="T23" s="1153"/>
      <c r="U23" s="1153"/>
      <c r="V23" s="1154"/>
      <c r="W23" s="1156"/>
      <c r="X23" s="1153"/>
      <c r="Y23" s="1153"/>
      <c r="Z23" s="1154"/>
      <c r="AB23" s="666">
        <f t="shared" si="4"/>
        <v>0</v>
      </c>
      <c r="AC23" s="666">
        <f t="shared" si="5"/>
        <v>0</v>
      </c>
      <c r="AE23" s="666">
        <f>SUMIF('Rent Roll_RedIQ 1'!C:C,'Rent Roll_RedIQ 2'!A23,'Rent Roll_RedIQ 1'!AL:AL)</f>
        <v>0</v>
      </c>
      <c r="AG23" s="1801" t="str">
        <f t="shared" si="2"/>
        <v>-</v>
      </c>
    </row>
    <row r="24" spans="1:33">
      <c r="A24" s="1153"/>
      <c r="B24" s="1153"/>
      <c r="C24" s="1153"/>
      <c r="D24" s="1160"/>
      <c r="E24" s="1160"/>
      <c r="F24" s="1161"/>
      <c r="G24" s="1160"/>
      <c r="H24" s="1155"/>
      <c r="I24" s="1162"/>
      <c r="J24" s="1160"/>
      <c r="K24" s="1161"/>
      <c r="L24" s="1157"/>
      <c r="M24" s="1158"/>
      <c r="N24" s="1155"/>
      <c r="O24" s="1163"/>
      <c r="P24" s="1162"/>
      <c r="Q24" s="1153"/>
      <c r="R24" s="1155"/>
      <c r="S24" s="1162"/>
      <c r="T24" s="1160"/>
      <c r="U24" s="1160"/>
      <c r="V24" s="1161"/>
      <c r="W24" s="1162"/>
      <c r="X24" s="1160"/>
      <c r="Y24" s="1160"/>
      <c r="Z24" s="1161"/>
      <c r="AB24" s="666">
        <f t="shared" si="4"/>
        <v>0</v>
      </c>
      <c r="AC24" s="666">
        <f t="shared" si="5"/>
        <v>0</v>
      </c>
      <c r="AE24" s="666">
        <f>SUMIF('Rent Roll_RedIQ 1'!C:C,'Rent Roll_RedIQ 2'!A24,'Rent Roll_RedIQ 1'!AL:AL)</f>
        <v>0</v>
      </c>
      <c r="AG24" s="1801" t="str">
        <f t="shared" si="2"/>
        <v>-</v>
      </c>
    </row>
    <row r="25" spans="1:33">
      <c r="A25" s="1153"/>
      <c r="B25" s="1153"/>
      <c r="C25" s="1153"/>
      <c r="D25" s="1160"/>
      <c r="E25" s="1160"/>
      <c r="F25" s="1161"/>
      <c r="G25" s="1160"/>
      <c r="H25" s="1155"/>
      <c r="I25" s="1162"/>
      <c r="J25" s="1160"/>
      <c r="K25" s="1161"/>
      <c r="L25" s="1157"/>
      <c r="M25" s="1158"/>
      <c r="N25" s="1155"/>
      <c r="O25" s="1163"/>
      <c r="P25" s="1162"/>
      <c r="Q25" s="1153"/>
      <c r="R25" s="1155"/>
      <c r="S25" s="1162"/>
      <c r="T25" s="1160"/>
      <c r="U25" s="1160"/>
      <c r="V25" s="1161"/>
      <c r="W25" s="1162"/>
      <c r="X25" s="1160"/>
      <c r="Y25" s="1160"/>
      <c r="Z25" s="1161"/>
      <c r="AB25" s="666">
        <f t="shared" si="4"/>
        <v>0</v>
      </c>
      <c r="AC25" s="666">
        <f t="shared" si="5"/>
        <v>0</v>
      </c>
      <c r="AE25" s="666">
        <f>SUMIF('Rent Roll_RedIQ 1'!C:C,'Rent Roll_RedIQ 2'!A25,'Rent Roll_RedIQ 1'!AL:AL)</f>
        <v>0</v>
      </c>
      <c r="AG25" s="1801" t="str">
        <f t="shared" si="2"/>
        <v>-</v>
      </c>
    </row>
    <row r="26" spans="1:33">
      <c r="A26" s="1153"/>
      <c r="B26" s="1153"/>
      <c r="C26" s="1153"/>
      <c r="D26" s="1160"/>
      <c r="E26" s="1160"/>
      <c r="F26" s="1161"/>
      <c r="G26" s="1160"/>
      <c r="H26" s="1155"/>
      <c r="I26" s="1162"/>
      <c r="J26" s="1160"/>
      <c r="K26" s="1161"/>
      <c r="L26" s="1157"/>
      <c r="M26" s="1158"/>
      <c r="N26" s="1155"/>
      <c r="O26" s="1163"/>
      <c r="P26" s="1162"/>
      <c r="Q26" s="1153"/>
      <c r="R26" s="1155"/>
      <c r="S26" s="1162"/>
      <c r="T26" s="1160"/>
      <c r="U26" s="1160"/>
      <c r="V26" s="1161"/>
      <c r="W26" s="1162"/>
      <c r="X26" s="1160"/>
      <c r="Y26" s="1160"/>
      <c r="Z26" s="1161"/>
      <c r="AB26" s="666">
        <f t="shared" si="4"/>
        <v>0</v>
      </c>
      <c r="AC26" s="666">
        <f t="shared" si="5"/>
        <v>0</v>
      </c>
      <c r="AE26" s="666">
        <f>SUMIF('Rent Roll_RedIQ 1'!C:C,'Rent Roll_RedIQ 2'!A26,'Rent Roll_RedIQ 1'!AL:AL)</f>
        <v>0</v>
      </c>
      <c r="AG26" s="1801" t="str">
        <f t="shared" si="2"/>
        <v>-</v>
      </c>
    </row>
    <row r="27" spans="1:33">
      <c r="A27" s="1153"/>
      <c r="B27" s="1153"/>
      <c r="C27" s="1153"/>
      <c r="D27" s="1160"/>
      <c r="E27" s="1160"/>
      <c r="F27" s="1161"/>
      <c r="G27" s="1160"/>
      <c r="H27" s="1155"/>
      <c r="I27" s="1162"/>
      <c r="J27" s="1160"/>
      <c r="K27" s="1161"/>
      <c r="L27" s="1157"/>
      <c r="M27" s="1158"/>
      <c r="N27" s="1155"/>
      <c r="O27" s="1163"/>
      <c r="P27" s="1162"/>
      <c r="Q27" s="1153"/>
      <c r="R27" s="1155"/>
      <c r="S27" s="1162"/>
      <c r="T27" s="1160"/>
      <c r="U27" s="1160"/>
      <c r="V27" s="1161"/>
      <c r="W27" s="1162"/>
      <c r="X27" s="1160"/>
      <c r="Y27" s="1160"/>
      <c r="Z27" s="1161"/>
      <c r="AB27" s="666">
        <f t="shared" si="4"/>
        <v>0</v>
      </c>
      <c r="AC27" s="666">
        <f t="shared" si="5"/>
        <v>0</v>
      </c>
      <c r="AE27" s="666">
        <f>SUMIF('Rent Roll_RedIQ 1'!C:C,'Rent Roll_RedIQ 2'!A27,'Rent Roll_RedIQ 1'!AL:AL)</f>
        <v>0</v>
      </c>
      <c r="AG27" s="1801" t="str">
        <f t="shared" si="2"/>
        <v>-</v>
      </c>
    </row>
    <row r="28" spans="1:33">
      <c r="A28" s="1153"/>
      <c r="B28" s="1153"/>
      <c r="C28" s="1153"/>
      <c r="D28" s="1160"/>
      <c r="E28" s="1160"/>
      <c r="F28" s="1161"/>
      <c r="G28" s="1160"/>
      <c r="H28" s="1155"/>
      <c r="I28" s="1162"/>
      <c r="J28" s="1160"/>
      <c r="K28" s="1161"/>
      <c r="L28" s="1157"/>
      <c r="M28" s="1158"/>
      <c r="N28" s="1155"/>
      <c r="O28" s="1163"/>
      <c r="P28" s="1162"/>
      <c r="Q28" s="1153"/>
      <c r="R28" s="1155"/>
      <c r="S28" s="1162"/>
      <c r="T28" s="1160"/>
      <c r="U28" s="1160"/>
      <c r="V28" s="1161"/>
      <c r="W28" s="1162"/>
      <c r="X28" s="1160"/>
      <c r="Y28" s="1160"/>
      <c r="Z28" s="1161"/>
      <c r="AB28" s="666">
        <f t="shared" si="4"/>
        <v>0</v>
      </c>
      <c r="AC28" s="666">
        <f t="shared" si="5"/>
        <v>0</v>
      </c>
      <c r="AE28" s="666">
        <f>SUMIF('Rent Roll_RedIQ 1'!C:C,'Rent Roll_RedIQ 2'!A28,'Rent Roll_RedIQ 1'!AL:AL)</f>
        <v>0</v>
      </c>
      <c r="AG28" s="1801" t="str">
        <f t="shared" si="2"/>
        <v>-</v>
      </c>
    </row>
    <row r="29" spans="1:33">
      <c r="A29" s="1153"/>
      <c r="B29" s="1153"/>
      <c r="C29" s="1153"/>
      <c r="D29" s="1160"/>
      <c r="E29" s="1160"/>
      <c r="F29" s="1161"/>
      <c r="G29" s="1160"/>
      <c r="H29" s="1155"/>
      <c r="I29" s="1162"/>
      <c r="J29" s="1160"/>
      <c r="K29" s="1161"/>
      <c r="L29" s="1157"/>
      <c r="M29" s="1158"/>
      <c r="N29" s="1155"/>
      <c r="O29" s="1163"/>
      <c r="P29" s="1162"/>
      <c r="Q29" s="1153"/>
      <c r="R29" s="1155"/>
      <c r="S29" s="1162"/>
      <c r="T29" s="1160"/>
      <c r="U29" s="1160"/>
      <c r="V29" s="1161"/>
      <c r="W29" s="1162"/>
      <c r="X29" s="1160"/>
      <c r="Y29" s="1160"/>
      <c r="Z29" s="1161"/>
      <c r="AB29" s="666">
        <f t="shared" si="4"/>
        <v>0</v>
      </c>
      <c r="AC29" s="666">
        <f t="shared" si="5"/>
        <v>0</v>
      </c>
      <c r="AE29" s="666">
        <f>SUMIF('Rent Roll_RedIQ 1'!C:C,'Rent Roll_RedIQ 2'!A29,'Rent Roll_RedIQ 1'!AL:AL)</f>
        <v>0</v>
      </c>
      <c r="AG29" s="1801" t="str">
        <f t="shared" si="2"/>
        <v>-</v>
      </c>
    </row>
    <row r="30" spans="1:33">
      <c r="A30" s="1153"/>
      <c r="B30" s="1153"/>
      <c r="C30" s="1153"/>
      <c r="D30" s="1160"/>
      <c r="E30" s="1160"/>
      <c r="F30" s="1161"/>
      <c r="G30" s="1160"/>
      <c r="H30" s="1155"/>
      <c r="I30" s="1162"/>
      <c r="J30" s="1160"/>
      <c r="K30" s="1161"/>
      <c r="L30" s="1157"/>
      <c r="M30" s="1158"/>
      <c r="N30" s="1155"/>
      <c r="O30" s="1163"/>
      <c r="P30" s="1162"/>
      <c r="Q30" s="1153"/>
      <c r="R30" s="1155"/>
      <c r="S30" s="1162"/>
      <c r="T30" s="1160"/>
      <c r="U30" s="1160"/>
      <c r="V30" s="1161"/>
      <c r="W30" s="1162"/>
      <c r="X30" s="1160"/>
      <c r="Y30" s="1160"/>
      <c r="Z30" s="1161"/>
      <c r="AB30" s="666">
        <f t="shared" si="4"/>
        <v>0</v>
      </c>
      <c r="AC30" s="666">
        <f t="shared" si="5"/>
        <v>0</v>
      </c>
      <c r="AE30" s="666">
        <f>SUMIF('Rent Roll_RedIQ 1'!C:C,'Rent Roll_RedIQ 2'!A30,'Rent Roll_RedIQ 1'!AL:AL)</f>
        <v>0</v>
      </c>
      <c r="AG30" s="1801" t="str">
        <f t="shared" si="2"/>
        <v>-</v>
      </c>
    </row>
    <row r="31" spans="1:33">
      <c r="A31" s="1153"/>
      <c r="B31" s="1153"/>
      <c r="C31" s="1153"/>
      <c r="D31" s="1160"/>
      <c r="E31" s="1160"/>
      <c r="F31" s="1161"/>
      <c r="G31" s="1160"/>
      <c r="H31" s="1155"/>
      <c r="I31" s="1162"/>
      <c r="J31" s="1160"/>
      <c r="K31" s="1161"/>
      <c r="L31" s="1157"/>
      <c r="M31" s="1158"/>
      <c r="N31" s="1155"/>
      <c r="O31" s="1163"/>
      <c r="P31" s="1162"/>
      <c r="Q31" s="1153"/>
      <c r="R31" s="1155"/>
      <c r="S31" s="1162"/>
      <c r="T31" s="1160"/>
      <c r="U31" s="1160"/>
      <c r="V31" s="1161"/>
      <c r="W31" s="1162"/>
      <c r="X31" s="1160"/>
      <c r="Y31" s="1160"/>
      <c r="Z31" s="1161"/>
      <c r="AB31" s="666">
        <f t="shared" si="4"/>
        <v>0</v>
      </c>
      <c r="AC31" s="666">
        <f t="shared" si="5"/>
        <v>0</v>
      </c>
      <c r="AE31" s="666">
        <f>SUMIF('Rent Roll_RedIQ 1'!C:C,'Rent Roll_RedIQ 2'!A31,'Rent Roll_RedIQ 1'!AL:AL)</f>
        <v>0</v>
      </c>
      <c r="AG31" s="1801" t="str">
        <f t="shared" si="2"/>
        <v>-</v>
      </c>
    </row>
    <row r="32" spans="1:33">
      <c r="A32" s="1153"/>
      <c r="B32" s="1153"/>
      <c r="C32" s="1153"/>
      <c r="D32" s="1160"/>
      <c r="E32" s="1160"/>
      <c r="F32" s="1161"/>
      <c r="G32" s="1160"/>
      <c r="H32" s="1155"/>
      <c r="I32" s="1162"/>
      <c r="J32" s="1160"/>
      <c r="K32" s="1161"/>
      <c r="L32" s="1157"/>
      <c r="M32" s="1158"/>
      <c r="N32" s="1155"/>
      <c r="O32" s="1163"/>
      <c r="P32" s="1162"/>
      <c r="Q32" s="1153"/>
      <c r="R32" s="1155"/>
      <c r="S32" s="1162"/>
      <c r="T32" s="1160"/>
      <c r="U32" s="1160"/>
      <c r="V32" s="1161"/>
      <c r="W32" s="1162"/>
      <c r="X32" s="1160"/>
      <c r="Y32" s="1160"/>
      <c r="Z32" s="1161"/>
      <c r="AB32" s="666">
        <f t="shared" si="4"/>
        <v>0</v>
      </c>
      <c r="AC32" s="666">
        <f t="shared" si="5"/>
        <v>0</v>
      </c>
      <c r="AE32" s="666">
        <f>SUMIF('Rent Roll_RedIQ 1'!C:C,'Rent Roll_RedIQ 2'!A32,'Rent Roll_RedIQ 1'!AL:AL)</f>
        <v>0</v>
      </c>
      <c r="AG32" s="1801" t="str">
        <f t="shared" si="2"/>
        <v>-</v>
      </c>
    </row>
    <row r="33" spans="1:33">
      <c r="A33" s="1153"/>
      <c r="B33" s="1153"/>
      <c r="C33" s="1153"/>
      <c r="D33" s="1160"/>
      <c r="E33" s="1160"/>
      <c r="F33" s="1161"/>
      <c r="G33" s="1160"/>
      <c r="H33" s="1155"/>
      <c r="I33" s="1162"/>
      <c r="J33" s="1160"/>
      <c r="K33" s="1161"/>
      <c r="L33" s="1157"/>
      <c r="M33" s="1158"/>
      <c r="N33" s="1155"/>
      <c r="O33" s="1163"/>
      <c r="P33" s="1162"/>
      <c r="Q33" s="1153"/>
      <c r="R33" s="1155"/>
      <c r="S33" s="1162"/>
      <c r="T33" s="1160"/>
      <c r="U33" s="1160"/>
      <c r="V33" s="1161"/>
      <c r="W33" s="1162"/>
      <c r="X33" s="1160"/>
      <c r="Y33" s="1160"/>
      <c r="Z33" s="1161"/>
      <c r="AB33" s="666">
        <f t="shared" si="4"/>
        <v>0</v>
      </c>
      <c r="AC33" s="666">
        <f t="shared" si="5"/>
        <v>0</v>
      </c>
      <c r="AE33" s="666">
        <f>SUMIF('Rent Roll_RedIQ 1'!C:C,'Rent Roll_RedIQ 2'!A33,'Rent Roll_RedIQ 1'!AL:AL)</f>
        <v>0</v>
      </c>
      <c r="AG33" s="1801" t="str">
        <f t="shared" si="2"/>
        <v>-</v>
      </c>
    </row>
    <row r="34" spans="1:33">
      <c r="A34" s="1153"/>
      <c r="B34" s="1153"/>
      <c r="C34" s="1153"/>
      <c r="D34" s="1160"/>
      <c r="E34" s="1160"/>
      <c r="F34" s="1161"/>
      <c r="G34" s="1160"/>
      <c r="H34" s="1155"/>
      <c r="I34" s="1162"/>
      <c r="J34" s="1160"/>
      <c r="K34" s="1161"/>
      <c r="L34" s="1157"/>
      <c r="M34" s="1158"/>
      <c r="N34" s="1155"/>
      <c r="O34" s="1163"/>
      <c r="P34" s="1162"/>
      <c r="Q34" s="1153"/>
      <c r="R34" s="1155"/>
      <c r="S34" s="1162"/>
      <c r="T34" s="1160"/>
      <c r="U34" s="1160"/>
      <c r="V34" s="1161"/>
      <c r="W34" s="1162"/>
      <c r="X34" s="1160"/>
      <c r="Y34" s="1160"/>
      <c r="Z34" s="1161"/>
      <c r="AB34" s="666">
        <f t="shared" si="4"/>
        <v>0</v>
      </c>
      <c r="AC34" s="666">
        <f t="shared" si="5"/>
        <v>0</v>
      </c>
      <c r="AE34" s="666">
        <f>SUMIF('Rent Roll_RedIQ 1'!C:C,'Rent Roll_RedIQ 2'!A34,'Rent Roll_RedIQ 1'!AL:AL)</f>
        <v>0</v>
      </c>
      <c r="AG34" s="1801" t="str">
        <f t="shared" si="2"/>
        <v>-</v>
      </c>
    </row>
    <row r="35" spans="1:33">
      <c r="A35" s="1153"/>
      <c r="B35" s="1153"/>
      <c r="C35" s="1153"/>
      <c r="D35" s="1160"/>
      <c r="E35" s="1160"/>
      <c r="F35" s="1161"/>
      <c r="G35" s="1160"/>
      <c r="H35" s="1155"/>
      <c r="I35" s="1162"/>
      <c r="J35" s="1160"/>
      <c r="K35" s="1161"/>
      <c r="L35" s="1157"/>
      <c r="M35" s="1158"/>
      <c r="N35" s="1155"/>
      <c r="O35" s="1163"/>
      <c r="P35" s="1162"/>
      <c r="Q35" s="1153"/>
      <c r="R35" s="1155"/>
      <c r="S35" s="1162"/>
      <c r="T35" s="1160"/>
      <c r="U35" s="1160"/>
      <c r="V35" s="1161"/>
      <c r="W35" s="1162"/>
      <c r="X35" s="1160"/>
      <c r="Y35" s="1160"/>
      <c r="Z35" s="1161"/>
      <c r="AB35" s="666">
        <f t="shared" si="4"/>
        <v>0</v>
      </c>
      <c r="AC35" s="666">
        <f t="shared" si="5"/>
        <v>0</v>
      </c>
      <c r="AE35" s="666">
        <f>SUMIF('Rent Roll_RedIQ 1'!C:C,'Rent Roll_RedIQ 2'!A35,'Rent Roll_RedIQ 1'!AL:AL)</f>
        <v>0</v>
      </c>
      <c r="AG35" s="1801" t="str">
        <f t="shared" si="2"/>
        <v>-</v>
      </c>
    </row>
    <row r="36" spans="1:33">
      <c r="A36" s="1153"/>
      <c r="B36" s="1153"/>
      <c r="C36" s="1153"/>
      <c r="D36" s="1160"/>
      <c r="E36" s="1160"/>
      <c r="F36" s="1161"/>
      <c r="G36" s="1160"/>
      <c r="H36" s="1155"/>
      <c r="I36" s="1162"/>
      <c r="J36" s="1160"/>
      <c r="K36" s="1161"/>
      <c r="L36" s="1157"/>
      <c r="M36" s="1158"/>
      <c r="N36" s="1155"/>
      <c r="O36" s="1163"/>
      <c r="P36" s="1162"/>
      <c r="Q36" s="1153"/>
      <c r="R36" s="1155"/>
      <c r="S36" s="1162"/>
      <c r="T36" s="1160"/>
      <c r="U36" s="1160"/>
      <c r="V36" s="1161"/>
      <c r="W36" s="1162"/>
      <c r="X36" s="1160"/>
      <c r="Y36" s="1160"/>
      <c r="Z36" s="1161"/>
      <c r="AB36" s="666">
        <f t="shared" si="4"/>
        <v>0</v>
      </c>
      <c r="AC36" s="666">
        <f t="shared" si="5"/>
        <v>0</v>
      </c>
      <c r="AE36" s="666">
        <f>SUMIF('Rent Roll_RedIQ 1'!C:C,'Rent Roll_RedIQ 2'!A36,'Rent Roll_RedIQ 1'!AL:AL)</f>
        <v>0</v>
      </c>
      <c r="AG36" s="1801" t="str">
        <f t="shared" si="2"/>
        <v>-</v>
      </c>
    </row>
    <row r="37" spans="1:33">
      <c r="A37" s="1153"/>
      <c r="B37" s="1153"/>
      <c r="C37" s="1153"/>
      <c r="D37" s="1160"/>
      <c r="E37" s="1160"/>
      <c r="F37" s="1161"/>
      <c r="G37" s="1160"/>
      <c r="H37" s="1155"/>
      <c r="I37" s="1162"/>
      <c r="J37" s="1160"/>
      <c r="K37" s="1161"/>
      <c r="L37" s="1157"/>
      <c r="M37" s="1158"/>
      <c r="N37" s="1155"/>
      <c r="O37" s="1163"/>
      <c r="P37" s="1162"/>
      <c r="Q37" s="1153"/>
      <c r="R37" s="1155"/>
      <c r="S37" s="1162"/>
      <c r="T37" s="1160"/>
      <c r="U37" s="1160"/>
      <c r="V37" s="1161"/>
      <c r="W37" s="1162"/>
      <c r="X37" s="1160"/>
      <c r="Y37" s="1160"/>
      <c r="Z37" s="1161"/>
      <c r="AB37" s="666">
        <f t="shared" ref="AB37:AB43" si="6">IFERROR(F37*G37,0)</f>
        <v>0</v>
      </c>
      <c r="AC37" s="666">
        <f t="shared" ref="AC37:AC43" si="7">IFERROR(Q37*G37,0)</f>
        <v>0</v>
      </c>
      <c r="AE37" s="666">
        <f>SUMIF('Rent Roll_RedIQ 1'!C:C,'Rent Roll_RedIQ 2'!A37,'Rent Roll_RedIQ 1'!AL:AL)</f>
        <v>0</v>
      </c>
      <c r="AG37" s="1801" t="str">
        <f t="shared" si="2"/>
        <v>-</v>
      </c>
    </row>
    <row r="38" spans="1:33">
      <c r="A38" s="1153"/>
      <c r="B38" s="1153"/>
      <c r="C38" s="1153"/>
      <c r="D38" s="1160"/>
      <c r="E38" s="1160"/>
      <c r="F38" s="1161"/>
      <c r="G38" s="1160"/>
      <c r="H38" s="1155"/>
      <c r="I38" s="1162"/>
      <c r="J38" s="1160"/>
      <c r="K38" s="1161"/>
      <c r="L38" s="1157"/>
      <c r="M38" s="1158"/>
      <c r="N38" s="1155"/>
      <c r="O38" s="1163"/>
      <c r="P38" s="1162"/>
      <c r="Q38" s="1153"/>
      <c r="R38" s="1155"/>
      <c r="S38" s="1162"/>
      <c r="T38" s="1160"/>
      <c r="U38" s="1160"/>
      <c r="V38" s="1161"/>
      <c r="W38" s="1162"/>
      <c r="X38" s="1160"/>
      <c r="Y38" s="1160"/>
      <c r="Z38" s="1161"/>
      <c r="AB38" s="666">
        <f t="shared" si="6"/>
        <v>0</v>
      </c>
      <c r="AC38" s="666">
        <f t="shared" si="7"/>
        <v>0</v>
      </c>
      <c r="AE38" s="666">
        <f>SUMIF('Rent Roll_RedIQ 1'!C:C,'Rent Roll_RedIQ 2'!A38,'Rent Roll_RedIQ 1'!AL:AL)</f>
        <v>0</v>
      </c>
      <c r="AG38" s="1801" t="str">
        <f t="shared" si="2"/>
        <v>-</v>
      </c>
    </row>
    <row r="39" spans="1:33">
      <c r="A39" s="1153"/>
      <c r="B39" s="1153"/>
      <c r="C39" s="1153"/>
      <c r="D39" s="1160"/>
      <c r="E39" s="1160"/>
      <c r="F39" s="1161"/>
      <c r="G39" s="1160"/>
      <c r="H39" s="1155"/>
      <c r="I39" s="1162"/>
      <c r="J39" s="1160"/>
      <c r="K39" s="1161"/>
      <c r="L39" s="1157"/>
      <c r="M39" s="1158"/>
      <c r="N39" s="1155"/>
      <c r="O39" s="1163"/>
      <c r="P39" s="1162"/>
      <c r="Q39" s="1153"/>
      <c r="R39" s="1155"/>
      <c r="S39" s="1162"/>
      <c r="T39" s="1160"/>
      <c r="U39" s="1160"/>
      <c r="V39" s="1161"/>
      <c r="W39" s="1162"/>
      <c r="X39" s="1160"/>
      <c r="Y39" s="1160"/>
      <c r="Z39" s="1161"/>
      <c r="AB39" s="666">
        <f t="shared" si="6"/>
        <v>0</v>
      </c>
      <c r="AC39" s="666">
        <f t="shared" si="7"/>
        <v>0</v>
      </c>
      <c r="AE39" s="666">
        <f>SUMIF('Rent Roll_RedIQ 1'!C:C,'Rent Roll_RedIQ 2'!A39,'Rent Roll_RedIQ 1'!AL:AL)</f>
        <v>0</v>
      </c>
      <c r="AG39" s="1801" t="str">
        <f t="shared" si="2"/>
        <v>-</v>
      </c>
    </row>
    <row r="40" spans="1:33">
      <c r="A40" s="1153"/>
      <c r="B40" s="1153"/>
      <c r="C40" s="1153"/>
      <c r="D40" s="1160"/>
      <c r="E40" s="1160"/>
      <c r="F40" s="1161"/>
      <c r="G40" s="1160"/>
      <c r="H40" s="1155"/>
      <c r="I40" s="1162"/>
      <c r="J40" s="1160"/>
      <c r="K40" s="1161"/>
      <c r="L40" s="1157"/>
      <c r="M40" s="1158"/>
      <c r="N40" s="1155"/>
      <c r="O40" s="1163"/>
      <c r="P40" s="1162"/>
      <c r="Q40" s="1153"/>
      <c r="R40" s="1155"/>
      <c r="S40" s="1162"/>
      <c r="T40" s="1160"/>
      <c r="U40" s="1160"/>
      <c r="V40" s="1161"/>
      <c r="W40" s="1162"/>
      <c r="X40" s="1160"/>
      <c r="Y40" s="1160"/>
      <c r="Z40" s="1161"/>
      <c r="AB40" s="666">
        <f t="shared" si="6"/>
        <v>0</v>
      </c>
      <c r="AC40" s="666">
        <f t="shared" si="7"/>
        <v>0</v>
      </c>
      <c r="AE40" s="666">
        <f>SUMIF('Rent Roll_RedIQ 1'!C:C,'Rent Roll_RedIQ 2'!A40,'Rent Roll_RedIQ 1'!AL:AL)</f>
        <v>0</v>
      </c>
      <c r="AG40" s="1801" t="str">
        <f t="shared" si="2"/>
        <v>-</v>
      </c>
    </row>
    <row r="41" spans="1:33">
      <c r="A41" s="1153"/>
      <c r="B41" s="1153"/>
      <c r="C41" s="1153"/>
      <c r="D41" s="1160"/>
      <c r="E41" s="1160"/>
      <c r="F41" s="1161"/>
      <c r="G41" s="1160"/>
      <c r="H41" s="1155"/>
      <c r="I41" s="1162"/>
      <c r="J41" s="1160"/>
      <c r="K41" s="1161"/>
      <c r="L41" s="1157"/>
      <c r="M41" s="1158"/>
      <c r="N41" s="1155"/>
      <c r="O41" s="1163"/>
      <c r="P41" s="1162"/>
      <c r="Q41" s="1153"/>
      <c r="R41" s="1155"/>
      <c r="S41" s="1162"/>
      <c r="T41" s="1160"/>
      <c r="U41" s="1160"/>
      <c r="V41" s="1161"/>
      <c r="W41" s="1162"/>
      <c r="X41" s="1160"/>
      <c r="Y41" s="1160"/>
      <c r="Z41" s="1161"/>
      <c r="AB41" s="666">
        <f t="shared" si="6"/>
        <v>0</v>
      </c>
      <c r="AC41" s="666">
        <f t="shared" si="7"/>
        <v>0</v>
      </c>
      <c r="AE41" s="666">
        <f>SUMIF('Rent Roll_RedIQ 1'!C:C,'Rent Roll_RedIQ 2'!A41,'Rent Roll_RedIQ 1'!AL:AL)</f>
        <v>0</v>
      </c>
      <c r="AG41" s="1801" t="str">
        <f t="shared" si="2"/>
        <v>-</v>
      </c>
    </row>
    <row r="42" spans="1:33">
      <c r="A42" s="1153"/>
      <c r="B42" s="1153"/>
      <c r="C42" s="1153"/>
      <c r="D42" s="1160"/>
      <c r="E42" s="1160"/>
      <c r="F42" s="1161"/>
      <c r="G42" s="1160"/>
      <c r="H42" s="1155"/>
      <c r="I42" s="1162"/>
      <c r="J42" s="1160"/>
      <c r="K42" s="1161"/>
      <c r="L42" s="1157"/>
      <c r="M42" s="1158"/>
      <c r="N42" s="1155"/>
      <c r="O42" s="1163"/>
      <c r="P42" s="1162"/>
      <c r="Q42" s="1153"/>
      <c r="R42" s="1155"/>
      <c r="S42" s="1162"/>
      <c r="T42" s="1160"/>
      <c r="U42" s="1160"/>
      <c r="V42" s="1161"/>
      <c r="W42" s="1162"/>
      <c r="X42" s="1160"/>
      <c r="Y42" s="1160"/>
      <c r="Z42" s="1161"/>
      <c r="AB42" s="666">
        <f t="shared" si="6"/>
        <v>0</v>
      </c>
      <c r="AC42" s="666">
        <f t="shared" si="7"/>
        <v>0</v>
      </c>
      <c r="AE42" s="666">
        <f>SUMIF('Rent Roll_RedIQ 1'!C:C,'Rent Roll_RedIQ 2'!A42,'Rent Roll_RedIQ 1'!AL:AL)</f>
        <v>0</v>
      </c>
      <c r="AG42" s="1801" t="str">
        <f t="shared" si="2"/>
        <v>-</v>
      </c>
    </row>
    <row r="43" spans="1:33">
      <c r="A43" s="1153"/>
      <c r="B43" s="1153"/>
      <c r="C43" s="1153"/>
      <c r="D43" s="1160"/>
      <c r="E43" s="1160"/>
      <c r="F43" s="1161"/>
      <c r="G43" s="1160"/>
      <c r="H43" s="1155"/>
      <c r="I43" s="1162"/>
      <c r="J43" s="1160"/>
      <c r="K43" s="1161"/>
      <c r="L43" s="1157"/>
      <c r="M43" s="1158"/>
      <c r="N43" s="1155"/>
      <c r="O43" s="1163"/>
      <c r="P43" s="1162"/>
      <c r="Q43" s="1160"/>
      <c r="R43" s="1155"/>
      <c r="S43" s="1162"/>
      <c r="T43" s="1160"/>
      <c r="U43" s="1160"/>
      <c r="V43" s="1161"/>
      <c r="W43" s="1162"/>
      <c r="X43" s="1160"/>
      <c r="Y43" s="1160"/>
      <c r="Z43" s="1161"/>
      <c r="AB43" s="666">
        <f t="shared" si="6"/>
        <v>0</v>
      </c>
      <c r="AC43" s="666">
        <f t="shared" si="7"/>
        <v>0</v>
      </c>
      <c r="AE43" s="666">
        <f>SUMIF('Rent Roll_RedIQ 1'!C:C,'Rent Roll_RedIQ 2'!A43,'Rent Roll_RedIQ 1'!AL:AL)</f>
        <v>0</v>
      </c>
      <c r="AG43" s="1801" t="str">
        <f t="shared" si="2"/>
        <v>-</v>
      </c>
    </row>
    <row r="44" spans="1:33">
      <c r="A44" s="1153"/>
      <c r="B44" s="1153"/>
      <c r="C44" s="1153"/>
      <c r="D44" s="1160"/>
      <c r="E44" s="1160"/>
      <c r="F44" s="1161"/>
      <c r="G44" s="1160"/>
      <c r="H44" s="1155"/>
      <c r="I44" s="1162"/>
      <c r="J44" s="1160"/>
      <c r="K44" s="1161"/>
      <c r="L44" s="1157"/>
      <c r="M44" s="1158"/>
      <c r="N44" s="1155"/>
      <c r="O44" s="1163"/>
      <c r="P44" s="1162"/>
      <c r="Q44" s="1160"/>
      <c r="R44" s="1155"/>
      <c r="S44" s="1162"/>
      <c r="T44" s="1160"/>
      <c r="U44" s="1160"/>
      <c r="V44" s="1161"/>
      <c r="W44" s="1162"/>
      <c r="X44" s="1160"/>
      <c r="Y44" s="1160"/>
      <c r="Z44" s="1161"/>
      <c r="AB44" s="666">
        <f t="shared" ref="AB44:AB63" si="8">IFERROR(F44*G44,0)</f>
        <v>0</v>
      </c>
      <c r="AC44" s="666">
        <f t="shared" ref="AC44:AC63" si="9">IFERROR(Q44*G44,0)</f>
        <v>0</v>
      </c>
      <c r="AE44" s="666">
        <f>SUMIF('Rent Roll_RedIQ 1'!C:C,'Rent Roll_RedIQ 2'!A44,'Rent Roll_RedIQ 1'!AL:AL)</f>
        <v>0</v>
      </c>
      <c r="AG44" s="1801" t="str">
        <f t="shared" si="2"/>
        <v>-</v>
      </c>
    </row>
    <row r="45" spans="1:33">
      <c r="A45" s="1153"/>
      <c r="B45" s="1153"/>
      <c r="C45" s="1153"/>
      <c r="D45" s="1160"/>
      <c r="E45" s="1160"/>
      <c r="F45" s="1161"/>
      <c r="G45" s="1160"/>
      <c r="H45" s="1155"/>
      <c r="I45" s="1162"/>
      <c r="J45" s="1160"/>
      <c r="K45" s="1161"/>
      <c r="L45" s="1157"/>
      <c r="M45" s="1158"/>
      <c r="N45" s="1155"/>
      <c r="O45" s="1163"/>
      <c r="P45" s="1162"/>
      <c r="Q45" s="1160"/>
      <c r="R45" s="1155"/>
      <c r="S45" s="1162"/>
      <c r="T45" s="1160"/>
      <c r="U45" s="1160"/>
      <c r="V45" s="1161"/>
      <c r="W45" s="1162"/>
      <c r="X45" s="1160"/>
      <c r="Y45" s="1160"/>
      <c r="Z45" s="1161"/>
      <c r="AB45" s="666">
        <f t="shared" si="8"/>
        <v>0</v>
      </c>
      <c r="AC45" s="666">
        <f t="shared" si="9"/>
        <v>0</v>
      </c>
      <c r="AE45" s="666">
        <f>SUMIF('Rent Roll_RedIQ 1'!C:C,'Rent Roll_RedIQ 2'!A45,'Rent Roll_RedIQ 1'!AL:AL)</f>
        <v>0</v>
      </c>
      <c r="AG45" s="1801" t="str">
        <f t="shared" si="2"/>
        <v>-</v>
      </c>
    </row>
    <row r="46" spans="1:33">
      <c r="A46" s="1153"/>
      <c r="B46" s="1153"/>
      <c r="C46" s="1153"/>
      <c r="D46" s="1160"/>
      <c r="E46" s="1160"/>
      <c r="F46" s="1161"/>
      <c r="G46" s="1160"/>
      <c r="H46" s="1155"/>
      <c r="I46" s="1162"/>
      <c r="J46" s="1160"/>
      <c r="K46" s="1161"/>
      <c r="L46" s="1157"/>
      <c r="M46" s="1158"/>
      <c r="N46" s="1155"/>
      <c r="O46" s="1163"/>
      <c r="P46" s="1162"/>
      <c r="Q46" s="1160"/>
      <c r="R46" s="1155"/>
      <c r="S46" s="1162"/>
      <c r="T46" s="1160"/>
      <c r="U46" s="1160"/>
      <c r="V46" s="1161"/>
      <c r="W46" s="1162"/>
      <c r="X46" s="1160"/>
      <c r="Y46" s="1160"/>
      <c r="Z46" s="1161"/>
      <c r="AB46" s="666">
        <f t="shared" si="8"/>
        <v>0</v>
      </c>
      <c r="AC46" s="666">
        <f t="shared" si="9"/>
        <v>0</v>
      </c>
      <c r="AE46" s="666">
        <f>SUMIF('Rent Roll_RedIQ 1'!C:C,'Rent Roll_RedIQ 2'!A46,'Rent Roll_RedIQ 1'!AL:AL)</f>
        <v>0</v>
      </c>
      <c r="AG46" s="1801" t="str">
        <f t="shared" si="2"/>
        <v>-</v>
      </c>
    </row>
    <row r="47" spans="1:33">
      <c r="A47" s="1153"/>
      <c r="B47" s="1153"/>
      <c r="C47" s="1153"/>
      <c r="D47" s="1160"/>
      <c r="E47" s="1160"/>
      <c r="F47" s="1161"/>
      <c r="G47" s="1160"/>
      <c r="H47" s="1155"/>
      <c r="I47" s="1162"/>
      <c r="J47" s="1160"/>
      <c r="K47" s="1161"/>
      <c r="L47" s="1157"/>
      <c r="M47" s="1158"/>
      <c r="N47" s="1155"/>
      <c r="O47" s="1163"/>
      <c r="P47" s="1162"/>
      <c r="Q47" s="1160"/>
      <c r="R47" s="1155"/>
      <c r="S47" s="1162"/>
      <c r="T47" s="1160"/>
      <c r="U47" s="1160"/>
      <c r="V47" s="1161"/>
      <c r="W47" s="1162"/>
      <c r="X47" s="1160"/>
      <c r="Y47" s="1160"/>
      <c r="Z47" s="1161"/>
      <c r="AB47" s="666">
        <f t="shared" si="8"/>
        <v>0</v>
      </c>
      <c r="AC47" s="666">
        <f t="shared" si="9"/>
        <v>0</v>
      </c>
      <c r="AE47" s="666">
        <f>SUMIF('Rent Roll_RedIQ 1'!C:C,'Rent Roll_RedIQ 2'!A47,'Rent Roll_RedIQ 1'!AL:AL)</f>
        <v>0</v>
      </c>
      <c r="AG47" s="1801" t="str">
        <f t="shared" si="2"/>
        <v>-</v>
      </c>
    </row>
    <row r="48" spans="1:33">
      <c r="A48" s="1153"/>
      <c r="B48" s="1153"/>
      <c r="C48" s="1153"/>
      <c r="D48" s="1160"/>
      <c r="E48" s="1160"/>
      <c r="F48" s="1161"/>
      <c r="G48" s="1160"/>
      <c r="H48" s="1155"/>
      <c r="I48" s="1162"/>
      <c r="J48" s="1160"/>
      <c r="K48" s="1161"/>
      <c r="L48" s="1157"/>
      <c r="M48" s="1158"/>
      <c r="N48" s="1155"/>
      <c r="O48" s="1163"/>
      <c r="P48" s="1162"/>
      <c r="Q48" s="1160"/>
      <c r="R48" s="1155"/>
      <c r="S48" s="1162"/>
      <c r="T48" s="1160"/>
      <c r="U48" s="1160"/>
      <c r="V48" s="1161"/>
      <c r="W48" s="1162"/>
      <c r="X48" s="1160"/>
      <c r="Y48" s="1160"/>
      <c r="Z48" s="1161"/>
      <c r="AB48" s="666">
        <f t="shared" si="8"/>
        <v>0</v>
      </c>
      <c r="AC48" s="666">
        <f t="shared" si="9"/>
        <v>0</v>
      </c>
      <c r="AE48" s="666">
        <f>SUMIF('Rent Roll_RedIQ 1'!C:C,'Rent Roll_RedIQ 2'!A48,'Rent Roll_RedIQ 1'!AL:AL)</f>
        <v>0</v>
      </c>
      <c r="AG48" s="1801" t="str">
        <f t="shared" si="2"/>
        <v>-</v>
      </c>
    </row>
    <row r="49" spans="1:33">
      <c r="A49" s="1153"/>
      <c r="B49" s="1153"/>
      <c r="C49" s="1153"/>
      <c r="D49" s="1160"/>
      <c r="E49" s="1160"/>
      <c r="F49" s="1161"/>
      <c r="G49" s="1160"/>
      <c r="H49" s="1155"/>
      <c r="I49" s="1162"/>
      <c r="J49" s="1160"/>
      <c r="K49" s="1161"/>
      <c r="L49" s="1157"/>
      <c r="M49" s="1158"/>
      <c r="N49" s="1155"/>
      <c r="O49" s="1163"/>
      <c r="P49" s="1162"/>
      <c r="Q49" s="1160"/>
      <c r="R49" s="1155"/>
      <c r="S49" s="1162"/>
      <c r="T49" s="1160"/>
      <c r="U49" s="1160"/>
      <c r="V49" s="1161"/>
      <c r="W49" s="1162"/>
      <c r="X49" s="1160"/>
      <c r="Y49" s="1160"/>
      <c r="Z49" s="1161"/>
      <c r="AB49" s="666">
        <f t="shared" si="8"/>
        <v>0</v>
      </c>
      <c r="AC49" s="666">
        <f t="shared" si="9"/>
        <v>0</v>
      </c>
      <c r="AE49" s="666">
        <f>SUMIF('Rent Roll_RedIQ 1'!C:C,'Rent Roll_RedIQ 2'!A49,'Rent Roll_RedIQ 1'!AL:AL)</f>
        <v>0</v>
      </c>
      <c r="AG49" s="1801" t="str">
        <f t="shared" si="2"/>
        <v>-</v>
      </c>
    </row>
    <row r="50" spans="1:33">
      <c r="A50" s="1153"/>
      <c r="B50" s="1153"/>
      <c r="C50" s="1153"/>
      <c r="D50" s="1160"/>
      <c r="E50" s="1160"/>
      <c r="F50" s="1161"/>
      <c r="G50" s="1160"/>
      <c r="H50" s="1155"/>
      <c r="I50" s="1162"/>
      <c r="J50" s="1160"/>
      <c r="K50" s="1161"/>
      <c r="L50" s="1157"/>
      <c r="M50" s="1158"/>
      <c r="N50" s="1155"/>
      <c r="O50" s="1163"/>
      <c r="P50" s="1162"/>
      <c r="Q50" s="1160"/>
      <c r="R50" s="1155"/>
      <c r="S50" s="1162"/>
      <c r="T50" s="1160"/>
      <c r="U50" s="1160"/>
      <c r="V50" s="1161"/>
      <c r="W50" s="1162"/>
      <c r="X50" s="1160"/>
      <c r="Y50" s="1160"/>
      <c r="Z50" s="1161"/>
      <c r="AB50" s="666">
        <f t="shared" si="8"/>
        <v>0</v>
      </c>
      <c r="AC50" s="666">
        <f t="shared" si="9"/>
        <v>0</v>
      </c>
      <c r="AE50" s="666">
        <f>SUMIF('Rent Roll_RedIQ 1'!C:C,'Rent Roll_RedIQ 2'!A50,'Rent Roll_RedIQ 1'!AL:AL)</f>
        <v>0</v>
      </c>
      <c r="AG50" s="1801" t="str">
        <f t="shared" si="2"/>
        <v>-</v>
      </c>
    </row>
    <row r="51" spans="1:33">
      <c r="A51" s="1153"/>
      <c r="B51" s="1153"/>
      <c r="C51" s="1153"/>
      <c r="D51" s="1160"/>
      <c r="E51" s="1160"/>
      <c r="F51" s="1161"/>
      <c r="G51" s="1160"/>
      <c r="H51" s="1155"/>
      <c r="I51" s="1162"/>
      <c r="J51" s="1160"/>
      <c r="K51" s="1161"/>
      <c r="L51" s="1157"/>
      <c r="M51" s="1158"/>
      <c r="N51" s="1155"/>
      <c r="O51" s="1163"/>
      <c r="P51" s="1162"/>
      <c r="Q51" s="1160"/>
      <c r="R51" s="1155"/>
      <c r="S51" s="1162"/>
      <c r="T51" s="1160"/>
      <c r="U51" s="1160"/>
      <c r="V51" s="1161"/>
      <c r="W51" s="1162"/>
      <c r="X51" s="1160"/>
      <c r="Y51" s="1160"/>
      <c r="Z51" s="1161"/>
      <c r="AB51" s="666">
        <f t="shared" ref="AB51:AB55" si="10">IFERROR(F51*G51,0)</f>
        <v>0</v>
      </c>
      <c r="AC51" s="666">
        <f t="shared" ref="AC51:AC55" si="11">IFERROR(Q51*G51,0)</f>
        <v>0</v>
      </c>
      <c r="AE51" s="666">
        <f>SUMIF('Rent Roll_RedIQ 1'!C:C,'Rent Roll_RedIQ 2'!A51,'Rent Roll_RedIQ 1'!AL:AL)</f>
        <v>0</v>
      </c>
      <c r="AG51" s="1801" t="str">
        <f t="shared" si="2"/>
        <v>-</v>
      </c>
    </row>
    <row r="52" spans="1:33">
      <c r="A52" s="1153"/>
      <c r="B52" s="1153"/>
      <c r="C52" s="1153"/>
      <c r="D52" s="1160"/>
      <c r="E52" s="1160"/>
      <c r="F52" s="1161"/>
      <c r="G52" s="1160"/>
      <c r="H52" s="1155"/>
      <c r="I52" s="1162"/>
      <c r="J52" s="1160"/>
      <c r="K52" s="1161"/>
      <c r="L52" s="1157"/>
      <c r="M52" s="1158"/>
      <c r="N52" s="1155"/>
      <c r="O52" s="1163"/>
      <c r="P52" s="1162"/>
      <c r="Q52" s="1160"/>
      <c r="R52" s="1155"/>
      <c r="S52" s="1162"/>
      <c r="T52" s="1160"/>
      <c r="U52" s="1160"/>
      <c r="V52" s="1161"/>
      <c r="W52" s="1162"/>
      <c r="X52" s="1160"/>
      <c r="Y52" s="1160"/>
      <c r="Z52" s="1161"/>
      <c r="AB52" s="666">
        <f t="shared" si="10"/>
        <v>0</v>
      </c>
      <c r="AC52" s="666">
        <f t="shared" si="11"/>
        <v>0</v>
      </c>
      <c r="AE52" s="666">
        <f>SUMIF('Rent Roll_RedIQ 1'!C:C,'Rent Roll_RedIQ 2'!A52,'Rent Roll_RedIQ 1'!AL:AL)</f>
        <v>0</v>
      </c>
      <c r="AG52" s="1801" t="str">
        <f t="shared" si="2"/>
        <v>-</v>
      </c>
    </row>
    <row r="53" spans="1:33">
      <c r="A53" s="1153"/>
      <c r="B53" s="1153"/>
      <c r="C53" s="1153"/>
      <c r="D53" s="1160"/>
      <c r="E53" s="1160"/>
      <c r="F53" s="1161"/>
      <c r="G53" s="1160"/>
      <c r="H53" s="1155"/>
      <c r="I53" s="1162"/>
      <c r="J53" s="1160"/>
      <c r="K53" s="1161"/>
      <c r="L53" s="1157"/>
      <c r="M53" s="1158"/>
      <c r="N53" s="1155"/>
      <c r="O53" s="1163"/>
      <c r="P53" s="1162"/>
      <c r="Q53" s="1160"/>
      <c r="R53" s="1155"/>
      <c r="S53" s="1162"/>
      <c r="T53" s="1160"/>
      <c r="U53" s="1160"/>
      <c r="V53" s="1161"/>
      <c r="W53" s="1162"/>
      <c r="X53" s="1160"/>
      <c r="Y53" s="1160"/>
      <c r="Z53" s="1161"/>
      <c r="AB53" s="666">
        <f t="shared" si="10"/>
        <v>0</v>
      </c>
      <c r="AC53" s="666">
        <f t="shared" si="11"/>
        <v>0</v>
      </c>
      <c r="AE53" s="666">
        <f>SUMIF('Rent Roll_RedIQ 1'!C:C,'Rent Roll_RedIQ 2'!A53,'Rent Roll_RedIQ 1'!AL:AL)</f>
        <v>0</v>
      </c>
      <c r="AG53" s="1801" t="str">
        <f t="shared" si="2"/>
        <v>-</v>
      </c>
    </row>
    <row r="54" spans="1:33">
      <c r="A54" s="1153"/>
      <c r="B54" s="1153"/>
      <c r="C54" s="1153"/>
      <c r="D54" s="1160"/>
      <c r="E54" s="1160"/>
      <c r="F54" s="1161"/>
      <c r="G54" s="1160"/>
      <c r="H54" s="1155"/>
      <c r="I54" s="1162"/>
      <c r="J54" s="1160"/>
      <c r="K54" s="1161"/>
      <c r="L54" s="1157"/>
      <c r="M54" s="1158"/>
      <c r="N54" s="1155"/>
      <c r="O54" s="1163"/>
      <c r="P54" s="1162"/>
      <c r="Q54" s="1160"/>
      <c r="R54" s="1155"/>
      <c r="S54" s="1162"/>
      <c r="T54" s="1160"/>
      <c r="U54" s="1160"/>
      <c r="V54" s="1161"/>
      <c r="W54" s="1162"/>
      <c r="X54" s="1160"/>
      <c r="Y54" s="1160"/>
      <c r="Z54" s="1161"/>
      <c r="AB54" s="666">
        <f t="shared" si="10"/>
        <v>0</v>
      </c>
      <c r="AC54" s="666">
        <f t="shared" si="11"/>
        <v>0</v>
      </c>
      <c r="AE54" s="666">
        <f>SUMIF('Rent Roll_RedIQ 1'!C:C,'Rent Roll_RedIQ 2'!A54,'Rent Roll_RedIQ 1'!AL:AL)</f>
        <v>0</v>
      </c>
      <c r="AG54" s="1801" t="str">
        <f t="shared" si="2"/>
        <v>-</v>
      </c>
    </row>
    <row r="55" spans="1:33">
      <c r="A55" s="1153"/>
      <c r="B55" s="1153"/>
      <c r="C55" s="1153"/>
      <c r="D55" s="1160"/>
      <c r="E55" s="1160"/>
      <c r="F55" s="1161"/>
      <c r="G55" s="1160"/>
      <c r="H55" s="1155"/>
      <c r="I55" s="1162"/>
      <c r="J55" s="1160"/>
      <c r="K55" s="1161"/>
      <c r="L55" s="1157"/>
      <c r="M55" s="1158"/>
      <c r="N55" s="1155"/>
      <c r="O55" s="1163"/>
      <c r="P55" s="1162"/>
      <c r="Q55" s="1160"/>
      <c r="R55" s="1155"/>
      <c r="S55" s="1162"/>
      <c r="T55" s="1160"/>
      <c r="U55" s="1160"/>
      <c r="V55" s="1161"/>
      <c r="W55" s="1162"/>
      <c r="X55" s="1160"/>
      <c r="Y55" s="1160"/>
      <c r="Z55" s="1161"/>
      <c r="AB55" s="666">
        <f t="shared" si="10"/>
        <v>0</v>
      </c>
      <c r="AC55" s="666">
        <f t="shared" si="11"/>
        <v>0</v>
      </c>
      <c r="AE55" s="666">
        <f>SUMIF('Rent Roll_RedIQ 1'!C:C,'Rent Roll_RedIQ 2'!A55,'Rent Roll_RedIQ 1'!AL:AL)</f>
        <v>0</v>
      </c>
      <c r="AG55" s="1801" t="str">
        <f t="shared" si="2"/>
        <v>-</v>
      </c>
    </row>
    <row r="56" spans="1:33">
      <c r="A56" s="1153"/>
      <c r="B56" s="1153"/>
      <c r="C56" s="1153"/>
      <c r="D56" s="1160"/>
      <c r="E56" s="1160"/>
      <c r="F56" s="1161"/>
      <c r="G56" s="1160"/>
      <c r="H56" s="1155"/>
      <c r="I56" s="1162"/>
      <c r="J56" s="1160"/>
      <c r="K56" s="1161"/>
      <c r="L56" s="1157"/>
      <c r="M56" s="1158"/>
      <c r="N56" s="1155"/>
      <c r="O56" s="1163"/>
      <c r="P56" s="1162"/>
      <c r="Q56" s="1160"/>
      <c r="R56" s="1155"/>
      <c r="S56" s="1162"/>
      <c r="T56" s="1160"/>
      <c r="U56" s="1160"/>
      <c r="V56" s="1161"/>
      <c r="W56" s="1162"/>
      <c r="X56" s="1160"/>
      <c r="Y56" s="1160"/>
      <c r="Z56" s="1161"/>
      <c r="AB56" s="666">
        <f t="shared" si="8"/>
        <v>0</v>
      </c>
      <c r="AC56" s="666">
        <f t="shared" si="9"/>
        <v>0</v>
      </c>
      <c r="AE56" s="666">
        <f>SUMIF('Rent Roll_RedIQ 1'!C:C,'Rent Roll_RedIQ 2'!A56,'Rent Roll_RedIQ 1'!AL:AL)</f>
        <v>0</v>
      </c>
      <c r="AG56" s="1801" t="str">
        <f t="shared" si="2"/>
        <v>-</v>
      </c>
    </row>
    <row r="57" spans="1:33">
      <c r="A57" s="1153"/>
      <c r="B57" s="1153"/>
      <c r="C57" s="1153"/>
      <c r="D57" s="1160"/>
      <c r="E57" s="1160"/>
      <c r="F57" s="1161"/>
      <c r="G57" s="1160"/>
      <c r="H57" s="1155"/>
      <c r="I57" s="1162"/>
      <c r="J57" s="1160"/>
      <c r="K57" s="1161"/>
      <c r="L57" s="1157"/>
      <c r="M57" s="1158"/>
      <c r="N57" s="1155"/>
      <c r="O57" s="1163"/>
      <c r="P57" s="1162"/>
      <c r="Q57" s="1160"/>
      <c r="R57" s="1155"/>
      <c r="S57" s="1162"/>
      <c r="T57" s="1160"/>
      <c r="U57" s="1160"/>
      <c r="V57" s="1161"/>
      <c r="W57" s="1162"/>
      <c r="X57" s="1160"/>
      <c r="Y57" s="1160"/>
      <c r="Z57" s="1161"/>
      <c r="AB57" s="666">
        <f t="shared" si="8"/>
        <v>0</v>
      </c>
      <c r="AC57" s="666">
        <f t="shared" si="9"/>
        <v>0</v>
      </c>
      <c r="AE57" s="666">
        <f>SUMIF('Rent Roll_RedIQ 1'!C:C,'Rent Roll_RedIQ 2'!A57,'Rent Roll_RedIQ 1'!AL:AL)</f>
        <v>0</v>
      </c>
      <c r="AG57" s="1801" t="str">
        <f t="shared" si="2"/>
        <v>-</v>
      </c>
    </row>
    <row r="58" spans="1:33">
      <c r="A58" s="1153"/>
      <c r="B58" s="1153"/>
      <c r="C58" s="1153"/>
      <c r="D58" s="1160"/>
      <c r="E58" s="1160"/>
      <c r="F58" s="1161"/>
      <c r="G58" s="1160"/>
      <c r="H58" s="1155"/>
      <c r="I58" s="1162"/>
      <c r="J58" s="1160"/>
      <c r="K58" s="1161"/>
      <c r="L58" s="1157"/>
      <c r="M58" s="1158"/>
      <c r="N58" s="1155"/>
      <c r="O58" s="1163"/>
      <c r="P58" s="1162"/>
      <c r="Q58" s="1160"/>
      <c r="R58" s="1155"/>
      <c r="S58" s="1162"/>
      <c r="T58" s="1160"/>
      <c r="U58" s="1160"/>
      <c r="V58" s="1161"/>
      <c r="W58" s="1162"/>
      <c r="X58" s="1160"/>
      <c r="Y58" s="1160"/>
      <c r="Z58" s="1161"/>
      <c r="AB58" s="666">
        <f t="shared" si="8"/>
        <v>0</v>
      </c>
      <c r="AC58" s="666">
        <f t="shared" si="9"/>
        <v>0</v>
      </c>
      <c r="AE58" s="666">
        <f>SUMIF('Rent Roll_RedIQ 1'!C:C,'Rent Roll_RedIQ 2'!A58,'Rent Roll_RedIQ 1'!AL:AL)</f>
        <v>0</v>
      </c>
      <c r="AG58" s="1801" t="str">
        <f t="shared" si="2"/>
        <v>-</v>
      </c>
    </row>
    <row r="59" spans="1:33">
      <c r="A59" s="1153"/>
      <c r="B59" s="1153"/>
      <c r="C59" s="1153"/>
      <c r="D59" s="1160"/>
      <c r="E59" s="1160"/>
      <c r="F59" s="1161"/>
      <c r="G59" s="1160"/>
      <c r="H59" s="1155"/>
      <c r="I59" s="1162"/>
      <c r="J59" s="1160"/>
      <c r="K59" s="1161"/>
      <c r="L59" s="1157"/>
      <c r="M59" s="1158"/>
      <c r="N59" s="1155"/>
      <c r="O59" s="1163"/>
      <c r="P59" s="1162"/>
      <c r="Q59" s="1160"/>
      <c r="R59" s="1155"/>
      <c r="S59" s="1162"/>
      <c r="T59" s="1160"/>
      <c r="U59" s="1160"/>
      <c r="V59" s="1161"/>
      <c r="W59" s="1162"/>
      <c r="X59" s="1160"/>
      <c r="Y59" s="1160"/>
      <c r="Z59" s="1161"/>
      <c r="AB59" s="666">
        <f t="shared" si="8"/>
        <v>0</v>
      </c>
      <c r="AC59" s="666">
        <f t="shared" si="9"/>
        <v>0</v>
      </c>
      <c r="AE59" s="666">
        <f>SUMIF('Rent Roll_RedIQ 1'!C:C,'Rent Roll_RedIQ 2'!A59,'Rent Roll_RedIQ 1'!AL:AL)</f>
        <v>0</v>
      </c>
      <c r="AG59" s="1801" t="str">
        <f t="shared" si="2"/>
        <v>-</v>
      </c>
    </row>
    <row r="60" spans="1:33">
      <c r="A60" s="1153"/>
      <c r="B60" s="1153"/>
      <c r="C60" s="1153"/>
      <c r="D60" s="1160"/>
      <c r="E60" s="1160"/>
      <c r="F60" s="1161"/>
      <c r="G60" s="1160"/>
      <c r="H60" s="1155"/>
      <c r="I60" s="1162"/>
      <c r="J60" s="1160"/>
      <c r="K60" s="1161"/>
      <c r="L60" s="1157"/>
      <c r="M60" s="1158"/>
      <c r="N60" s="1155"/>
      <c r="O60" s="1163"/>
      <c r="P60" s="1162"/>
      <c r="Q60" s="1160"/>
      <c r="R60" s="1155"/>
      <c r="S60" s="1162"/>
      <c r="T60" s="1160"/>
      <c r="U60" s="1160"/>
      <c r="V60" s="1161"/>
      <c r="W60" s="1162"/>
      <c r="X60" s="1160"/>
      <c r="Y60" s="1160"/>
      <c r="Z60" s="1161"/>
      <c r="AB60" s="666">
        <f t="shared" si="8"/>
        <v>0</v>
      </c>
      <c r="AC60" s="666">
        <f t="shared" si="9"/>
        <v>0</v>
      </c>
      <c r="AE60" s="666">
        <f>SUMIF('Rent Roll_RedIQ 1'!C:C,'Rent Roll_RedIQ 2'!A60,'Rent Roll_RedIQ 1'!AL:AL)</f>
        <v>0</v>
      </c>
      <c r="AG60" s="1801" t="str">
        <f t="shared" si="2"/>
        <v>-</v>
      </c>
    </row>
    <row r="61" spans="1:33">
      <c r="A61" s="1153"/>
      <c r="B61" s="1153"/>
      <c r="C61" s="1153"/>
      <c r="D61" s="1160"/>
      <c r="E61" s="1160"/>
      <c r="F61" s="1161"/>
      <c r="G61" s="1160"/>
      <c r="H61" s="1155"/>
      <c r="I61" s="1162"/>
      <c r="J61" s="1160"/>
      <c r="K61" s="1161"/>
      <c r="L61" s="1157"/>
      <c r="M61" s="1158"/>
      <c r="N61" s="1155"/>
      <c r="O61" s="1163"/>
      <c r="P61" s="1162"/>
      <c r="Q61" s="1160"/>
      <c r="R61" s="1155"/>
      <c r="S61" s="1162"/>
      <c r="T61" s="1160"/>
      <c r="U61" s="1160"/>
      <c r="V61" s="1161"/>
      <c r="W61" s="1162"/>
      <c r="X61" s="1160"/>
      <c r="Y61" s="1160"/>
      <c r="Z61" s="1161"/>
      <c r="AB61" s="666">
        <f t="shared" si="8"/>
        <v>0</v>
      </c>
      <c r="AC61" s="666">
        <f t="shared" si="9"/>
        <v>0</v>
      </c>
      <c r="AE61" s="666">
        <f>SUMIF('Rent Roll_RedIQ 1'!C:C,'Rent Roll_RedIQ 2'!A61,'Rent Roll_RedIQ 1'!AL:AL)</f>
        <v>0</v>
      </c>
      <c r="AG61" s="1801" t="str">
        <f t="shared" si="2"/>
        <v>-</v>
      </c>
    </row>
    <row r="62" spans="1:33">
      <c r="A62" s="1153"/>
      <c r="B62" s="1153"/>
      <c r="C62" s="1153"/>
      <c r="D62" s="1160"/>
      <c r="E62" s="1160"/>
      <c r="F62" s="1161"/>
      <c r="G62" s="1160"/>
      <c r="H62" s="1155"/>
      <c r="I62" s="1162"/>
      <c r="J62" s="1160"/>
      <c r="K62" s="1161"/>
      <c r="L62" s="1157"/>
      <c r="M62" s="1158"/>
      <c r="N62" s="1155"/>
      <c r="O62" s="1163"/>
      <c r="P62" s="1162"/>
      <c r="Q62" s="1160"/>
      <c r="R62" s="1155"/>
      <c r="S62" s="1162"/>
      <c r="T62" s="1160"/>
      <c r="U62" s="1160"/>
      <c r="V62" s="1161"/>
      <c r="W62" s="1162"/>
      <c r="X62" s="1160"/>
      <c r="Y62" s="1160"/>
      <c r="Z62" s="1161"/>
      <c r="AB62" s="666">
        <f t="shared" si="8"/>
        <v>0</v>
      </c>
      <c r="AC62" s="666">
        <f t="shared" si="9"/>
        <v>0</v>
      </c>
      <c r="AE62" s="666">
        <f>SUMIF('Rent Roll_RedIQ 1'!C:C,'Rent Roll_RedIQ 2'!A62,'Rent Roll_RedIQ 1'!AL:AL)</f>
        <v>0</v>
      </c>
      <c r="AG62" s="1801" t="str">
        <f t="shared" si="2"/>
        <v>-</v>
      </c>
    </row>
    <row r="63" spans="1:33">
      <c r="A63" s="1153"/>
      <c r="B63" s="1153"/>
      <c r="C63" s="1153"/>
      <c r="D63" s="1160"/>
      <c r="E63" s="1160"/>
      <c r="F63" s="1161"/>
      <c r="G63" s="1160"/>
      <c r="H63" s="1155"/>
      <c r="I63" s="1162"/>
      <c r="J63" s="1160"/>
      <c r="K63" s="1161"/>
      <c r="L63" s="1157"/>
      <c r="M63" s="1158"/>
      <c r="N63" s="1155"/>
      <c r="O63" s="1163"/>
      <c r="P63" s="1162"/>
      <c r="Q63" s="1160"/>
      <c r="R63" s="1155"/>
      <c r="S63" s="1162"/>
      <c r="T63" s="1160"/>
      <c r="U63" s="1160"/>
      <c r="V63" s="1161"/>
      <c r="W63" s="1162"/>
      <c r="X63" s="1160"/>
      <c r="Y63" s="1160"/>
      <c r="Z63" s="1161"/>
      <c r="AB63" s="666">
        <f t="shared" si="8"/>
        <v>0</v>
      </c>
      <c r="AC63" s="666">
        <f t="shared" si="9"/>
        <v>0</v>
      </c>
      <c r="AE63" s="666">
        <f>SUMIF('Rent Roll_RedIQ 1'!C:C,'Rent Roll_RedIQ 2'!A63,'Rent Roll_RedIQ 1'!AL:AL)</f>
        <v>0</v>
      </c>
      <c r="AG63" s="1801" t="str">
        <f t="shared" si="2"/>
        <v>-</v>
      </c>
    </row>
    <row r="64" spans="1:33">
      <c r="A64" s="1153"/>
      <c r="B64" s="1153"/>
      <c r="C64" s="1153"/>
      <c r="D64" s="1160"/>
      <c r="E64" s="1160"/>
      <c r="F64" s="1161"/>
      <c r="G64" s="1160"/>
      <c r="H64" s="1155"/>
      <c r="I64" s="1162"/>
      <c r="J64" s="1160"/>
      <c r="K64" s="1161"/>
      <c r="L64" s="1157"/>
      <c r="M64" s="1158"/>
      <c r="N64" s="1155"/>
      <c r="O64" s="1163"/>
      <c r="P64" s="1162"/>
      <c r="Q64" s="1160"/>
      <c r="R64" s="1155"/>
      <c r="S64" s="1162"/>
      <c r="T64" s="1160"/>
      <c r="U64" s="1160"/>
      <c r="V64" s="1161"/>
      <c r="W64" s="1162"/>
      <c r="X64" s="1160"/>
      <c r="Y64" s="1160"/>
      <c r="Z64" s="1161"/>
      <c r="AB64" s="666">
        <f t="shared" ref="AB64:AB74" si="12">IFERROR(F64*G64,0)</f>
        <v>0</v>
      </c>
      <c r="AC64" s="666">
        <f t="shared" ref="AC64:AC74" si="13">IFERROR(Q64*G64,0)</f>
        <v>0</v>
      </c>
      <c r="AE64" s="666">
        <f>SUMIF('Rent Roll_RedIQ 1'!C:C,'Rent Roll_RedIQ 2'!A64,'Rent Roll_RedIQ 1'!AL:AL)</f>
        <v>0</v>
      </c>
      <c r="AG64" s="1801" t="str">
        <f t="shared" si="2"/>
        <v>-</v>
      </c>
    </row>
    <row r="65" spans="1:33">
      <c r="A65" s="1153"/>
      <c r="B65" s="1153"/>
      <c r="C65" s="1153"/>
      <c r="D65" s="1160"/>
      <c r="E65" s="1160"/>
      <c r="F65" s="1161"/>
      <c r="G65" s="1160"/>
      <c r="H65" s="1155"/>
      <c r="I65" s="1162"/>
      <c r="J65" s="1160"/>
      <c r="K65" s="1161"/>
      <c r="L65" s="1157"/>
      <c r="M65" s="1158"/>
      <c r="N65" s="1155"/>
      <c r="O65" s="1163"/>
      <c r="P65" s="1162"/>
      <c r="Q65" s="1160"/>
      <c r="R65" s="1155"/>
      <c r="S65" s="1162"/>
      <c r="T65" s="1160"/>
      <c r="U65" s="1160"/>
      <c r="V65" s="1161"/>
      <c r="W65" s="1162"/>
      <c r="X65" s="1160"/>
      <c r="Y65" s="1160"/>
      <c r="Z65" s="1161"/>
      <c r="AB65" s="666">
        <f t="shared" si="12"/>
        <v>0</v>
      </c>
      <c r="AC65" s="666">
        <f t="shared" si="13"/>
        <v>0</v>
      </c>
      <c r="AE65" s="666">
        <f>SUMIF('Rent Roll_RedIQ 1'!C:C,'Rent Roll_RedIQ 2'!A65,'Rent Roll_RedIQ 1'!AL:AL)</f>
        <v>0</v>
      </c>
      <c r="AG65" s="1801" t="str">
        <f t="shared" si="2"/>
        <v>-</v>
      </c>
    </row>
    <row r="66" spans="1:33">
      <c r="A66" s="1153"/>
      <c r="B66" s="1153"/>
      <c r="C66" s="1153"/>
      <c r="D66" s="1160"/>
      <c r="E66" s="1160"/>
      <c r="F66" s="1161"/>
      <c r="G66" s="1160"/>
      <c r="H66" s="1155"/>
      <c r="I66" s="1162"/>
      <c r="J66" s="1160"/>
      <c r="K66" s="1161"/>
      <c r="L66" s="1157"/>
      <c r="M66" s="1158"/>
      <c r="N66" s="1155"/>
      <c r="O66" s="1163"/>
      <c r="P66" s="1162"/>
      <c r="Q66" s="1160"/>
      <c r="R66" s="1155"/>
      <c r="S66" s="1162"/>
      <c r="T66" s="1160"/>
      <c r="U66" s="1160"/>
      <c r="V66" s="1161"/>
      <c r="W66" s="1162"/>
      <c r="X66" s="1160"/>
      <c r="Y66" s="1160"/>
      <c r="Z66" s="1161"/>
      <c r="AB66" s="666">
        <f t="shared" si="12"/>
        <v>0</v>
      </c>
      <c r="AC66" s="666">
        <f t="shared" si="13"/>
        <v>0</v>
      </c>
      <c r="AE66" s="666">
        <f>SUMIF('Rent Roll_RedIQ 1'!C:C,'Rent Roll_RedIQ 2'!A66,'Rent Roll_RedIQ 1'!AL:AL)</f>
        <v>0</v>
      </c>
      <c r="AG66" s="1801" t="str">
        <f t="shared" si="2"/>
        <v>-</v>
      </c>
    </row>
    <row r="67" spans="1:33">
      <c r="A67" s="1153"/>
      <c r="B67" s="1153"/>
      <c r="C67" s="1153"/>
      <c r="D67" s="1160"/>
      <c r="E67" s="1160"/>
      <c r="F67" s="1161"/>
      <c r="G67" s="1160"/>
      <c r="H67" s="1155"/>
      <c r="I67" s="1162"/>
      <c r="J67" s="1160"/>
      <c r="K67" s="1161"/>
      <c r="L67" s="1157"/>
      <c r="M67" s="1158"/>
      <c r="N67" s="1155"/>
      <c r="O67" s="1163"/>
      <c r="P67" s="1162"/>
      <c r="Q67" s="1160"/>
      <c r="R67" s="1155"/>
      <c r="S67" s="1162"/>
      <c r="T67" s="1160"/>
      <c r="U67" s="1160"/>
      <c r="V67" s="1161"/>
      <c r="W67" s="1162"/>
      <c r="X67" s="1160"/>
      <c r="Y67" s="1160"/>
      <c r="Z67" s="1161"/>
      <c r="AB67" s="666">
        <f t="shared" si="12"/>
        <v>0</v>
      </c>
      <c r="AC67" s="666">
        <f t="shared" si="13"/>
        <v>0</v>
      </c>
      <c r="AE67" s="666">
        <f>SUMIF('Rent Roll_RedIQ 1'!C:C,'Rent Roll_RedIQ 2'!A67,'Rent Roll_RedIQ 1'!AL:AL)</f>
        <v>0</v>
      </c>
      <c r="AG67" s="1801" t="str">
        <f t="shared" si="2"/>
        <v>-</v>
      </c>
    </row>
    <row r="68" spans="1:33">
      <c r="A68" s="1153"/>
      <c r="B68" s="1153"/>
      <c r="C68" s="1153"/>
      <c r="D68" s="1160"/>
      <c r="E68" s="1160"/>
      <c r="F68" s="1161"/>
      <c r="G68" s="1160"/>
      <c r="H68" s="1155"/>
      <c r="I68" s="1162"/>
      <c r="J68" s="1160"/>
      <c r="K68" s="1161"/>
      <c r="L68" s="1157"/>
      <c r="M68" s="1158"/>
      <c r="N68" s="1155"/>
      <c r="O68" s="1163"/>
      <c r="P68" s="1162"/>
      <c r="Q68" s="1160"/>
      <c r="R68" s="1155"/>
      <c r="S68" s="1162"/>
      <c r="T68" s="1160"/>
      <c r="U68" s="1160"/>
      <c r="V68" s="1161"/>
      <c r="W68" s="1162"/>
      <c r="X68" s="1160"/>
      <c r="Y68" s="1160"/>
      <c r="Z68" s="1161"/>
      <c r="AB68" s="666">
        <f t="shared" si="12"/>
        <v>0</v>
      </c>
      <c r="AC68" s="666">
        <f t="shared" si="13"/>
        <v>0</v>
      </c>
      <c r="AE68" s="666">
        <f>SUMIF('Rent Roll_RedIQ 1'!C:C,'Rent Roll_RedIQ 2'!A68,'Rent Roll_RedIQ 1'!AL:AL)</f>
        <v>0</v>
      </c>
      <c r="AG68" s="1801" t="str">
        <f t="shared" si="2"/>
        <v>-</v>
      </c>
    </row>
    <row r="69" spans="1:33">
      <c r="A69" s="1153"/>
      <c r="B69" s="1153"/>
      <c r="C69" s="1153"/>
      <c r="D69" s="1160"/>
      <c r="E69" s="1160"/>
      <c r="F69" s="1161"/>
      <c r="G69" s="1160"/>
      <c r="H69" s="1155"/>
      <c r="I69" s="1162"/>
      <c r="J69" s="1160"/>
      <c r="K69" s="1161"/>
      <c r="L69" s="1157"/>
      <c r="M69" s="1158"/>
      <c r="N69" s="1155"/>
      <c r="O69" s="1163"/>
      <c r="P69" s="1162"/>
      <c r="Q69" s="1160"/>
      <c r="R69" s="1155"/>
      <c r="S69" s="1162"/>
      <c r="T69" s="1160"/>
      <c r="U69" s="1160"/>
      <c r="V69" s="1161"/>
      <c r="W69" s="1162"/>
      <c r="X69" s="1160"/>
      <c r="Y69" s="1160"/>
      <c r="Z69" s="1161"/>
      <c r="AB69" s="666">
        <f t="shared" si="12"/>
        <v>0</v>
      </c>
      <c r="AC69" s="666">
        <f t="shared" si="13"/>
        <v>0</v>
      </c>
      <c r="AE69" s="666">
        <f>SUMIF('Rent Roll_RedIQ 1'!C:C,'Rent Roll_RedIQ 2'!A69,'Rent Roll_RedIQ 1'!AL:AL)</f>
        <v>0</v>
      </c>
      <c r="AG69" s="1801" t="str">
        <f t="shared" si="2"/>
        <v>-</v>
      </c>
    </row>
    <row r="70" spans="1:33">
      <c r="A70" s="1153"/>
      <c r="B70" s="1153"/>
      <c r="C70" s="1153"/>
      <c r="D70" s="1160"/>
      <c r="E70" s="1160"/>
      <c r="F70" s="1161"/>
      <c r="G70" s="1160"/>
      <c r="H70" s="1155"/>
      <c r="I70" s="1162"/>
      <c r="J70" s="1160"/>
      <c r="K70" s="1161"/>
      <c r="L70" s="1157"/>
      <c r="M70" s="1158"/>
      <c r="N70" s="1155"/>
      <c r="O70" s="1163"/>
      <c r="P70" s="1162"/>
      <c r="Q70" s="1160"/>
      <c r="R70" s="1155"/>
      <c r="S70" s="1162"/>
      <c r="T70" s="1160"/>
      <c r="U70" s="1160"/>
      <c r="V70" s="1161"/>
      <c r="W70" s="1162"/>
      <c r="X70" s="1160"/>
      <c r="Y70" s="1160"/>
      <c r="Z70" s="1161"/>
      <c r="AB70" s="666">
        <f t="shared" si="12"/>
        <v>0</v>
      </c>
      <c r="AC70" s="666">
        <f t="shared" si="13"/>
        <v>0</v>
      </c>
      <c r="AE70" s="666">
        <f>SUMIF('Rent Roll_RedIQ 1'!C:C,'Rent Roll_RedIQ 2'!A70,'Rent Roll_RedIQ 1'!AL:AL)</f>
        <v>0</v>
      </c>
      <c r="AG70" s="1801" t="str">
        <f t="shared" si="2"/>
        <v>-</v>
      </c>
    </row>
    <row r="71" spans="1:33">
      <c r="A71" s="1153"/>
      <c r="B71" s="1153"/>
      <c r="C71" s="1153"/>
      <c r="D71" s="1160"/>
      <c r="E71" s="1160"/>
      <c r="F71" s="1161"/>
      <c r="G71" s="1160"/>
      <c r="H71" s="1155"/>
      <c r="I71" s="1162"/>
      <c r="J71" s="1160"/>
      <c r="K71" s="1161"/>
      <c r="L71" s="1157"/>
      <c r="M71" s="1158"/>
      <c r="N71" s="1155"/>
      <c r="O71" s="1163"/>
      <c r="P71" s="1162"/>
      <c r="Q71" s="1160"/>
      <c r="R71" s="1155"/>
      <c r="S71" s="1162"/>
      <c r="T71" s="1160"/>
      <c r="U71" s="1160"/>
      <c r="V71" s="1161"/>
      <c r="W71" s="1162"/>
      <c r="X71" s="1160"/>
      <c r="Y71" s="1160"/>
      <c r="Z71" s="1161"/>
      <c r="AB71" s="666">
        <f t="shared" si="12"/>
        <v>0</v>
      </c>
      <c r="AC71" s="666">
        <f t="shared" si="13"/>
        <v>0</v>
      </c>
      <c r="AE71" s="666">
        <f>SUMIF('Rent Roll_RedIQ 1'!C:C,'Rent Roll_RedIQ 2'!A71,'Rent Roll_RedIQ 1'!AL:AL)</f>
        <v>0</v>
      </c>
      <c r="AG71" s="1801" t="str">
        <f t="shared" si="2"/>
        <v>-</v>
      </c>
    </row>
    <row r="72" spans="1:33">
      <c r="A72" s="1153"/>
      <c r="B72" s="1153"/>
      <c r="C72" s="1153"/>
      <c r="D72" s="1160"/>
      <c r="E72" s="1160"/>
      <c r="F72" s="1161"/>
      <c r="G72" s="1160"/>
      <c r="H72" s="1155"/>
      <c r="I72" s="1162"/>
      <c r="J72" s="1160"/>
      <c r="K72" s="1161"/>
      <c r="L72" s="1157"/>
      <c r="M72" s="1158"/>
      <c r="N72" s="1155"/>
      <c r="O72" s="1163"/>
      <c r="P72" s="1162"/>
      <c r="Q72" s="1160"/>
      <c r="R72" s="1155"/>
      <c r="S72" s="1162"/>
      <c r="T72" s="1160"/>
      <c r="U72" s="1160"/>
      <c r="V72" s="1161"/>
      <c r="W72" s="1162"/>
      <c r="X72" s="1160"/>
      <c r="Y72" s="1160"/>
      <c r="Z72" s="1161"/>
      <c r="AB72" s="666">
        <f t="shared" si="12"/>
        <v>0</v>
      </c>
      <c r="AC72" s="666">
        <f t="shared" si="13"/>
        <v>0</v>
      </c>
      <c r="AE72" s="666">
        <f>SUMIF('Rent Roll_RedIQ 1'!C:C,'Rent Roll_RedIQ 2'!A72,'Rent Roll_RedIQ 1'!AL:AL)</f>
        <v>0</v>
      </c>
      <c r="AG72" s="1801" t="str">
        <f t="shared" si="2"/>
        <v>-</v>
      </c>
    </row>
    <row r="73" spans="1:33">
      <c r="A73" s="1153"/>
      <c r="B73" s="1153"/>
      <c r="C73" s="1153"/>
      <c r="D73" s="1160"/>
      <c r="E73" s="1160"/>
      <c r="F73" s="1161"/>
      <c r="G73" s="1160"/>
      <c r="H73" s="1155"/>
      <c r="I73" s="1162"/>
      <c r="J73" s="1160"/>
      <c r="K73" s="1161"/>
      <c r="L73" s="1157"/>
      <c r="M73" s="1158"/>
      <c r="N73" s="1155"/>
      <c r="O73" s="1163"/>
      <c r="P73" s="1162"/>
      <c r="Q73" s="1160"/>
      <c r="R73" s="1155"/>
      <c r="S73" s="1162"/>
      <c r="T73" s="1160"/>
      <c r="U73" s="1160"/>
      <c r="V73" s="1161"/>
      <c r="W73" s="1162"/>
      <c r="X73" s="1160"/>
      <c r="Y73" s="1160"/>
      <c r="Z73" s="1161"/>
      <c r="AB73" s="666">
        <f t="shared" si="12"/>
        <v>0</v>
      </c>
      <c r="AC73" s="666">
        <f t="shared" si="13"/>
        <v>0</v>
      </c>
      <c r="AE73" s="666">
        <f>SUMIF('Rent Roll_RedIQ 1'!C:C,'Rent Roll_RedIQ 2'!A73,'Rent Roll_RedIQ 1'!AL:AL)</f>
        <v>0</v>
      </c>
      <c r="AG73" s="1801" t="str">
        <f t="shared" si="2"/>
        <v>-</v>
      </c>
    </row>
    <row r="74" spans="1:33">
      <c r="A74" s="1153"/>
      <c r="B74" s="1153"/>
      <c r="C74" s="1153"/>
      <c r="D74" s="1160"/>
      <c r="E74" s="1160"/>
      <c r="F74" s="1161"/>
      <c r="G74" s="1160"/>
      <c r="H74" s="1155"/>
      <c r="I74" s="1162"/>
      <c r="J74" s="1160"/>
      <c r="K74" s="1161"/>
      <c r="L74" s="1157"/>
      <c r="M74" s="1158"/>
      <c r="N74" s="1155"/>
      <c r="O74" s="1163"/>
      <c r="P74" s="1162"/>
      <c r="Q74" s="1160"/>
      <c r="R74" s="1155"/>
      <c r="S74" s="1162"/>
      <c r="T74" s="1160"/>
      <c r="U74" s="1160"/>
      <c r="V74" s="1161"/>
      <c r="W74" s="1162"/>
      <c r="X74" s="1160"/>
      <c r="Y74" s="1160"/>
      <c r="Z74" s="1161"/>
      <c r="AB74" s="666">
        <f t="shared" si="12"/>
        <v>0</v>
      </c>
      <c r="AC74" s="666">
        <f t="shared" si="13"/>
        <v>0</v>
      </c>
      <c r="AE74" s="666">
        <f>SUMIF('Rent Roll_RedIQ 1'!C:C,'Rent Roll_RedIQ 2'!A74,'Rent Roll_RedIQ 1'!AL:AL)</f>
        <v>0</v>
      </c>
      <c r="AG74" s="1801" t="str">
        <f t="shared" si="2"/>
        <v>-</v>
      </c>
    </row>
    <row r="75" spans="1:33">
      <c r="A75" s="1153"/>
      <c r="B75" s="1153"/>
      <c r="C75" s="1153"/>
      <c r="D75" s="1160"/>
      <c r="E75" s="1160"/>
      <c r="F75" s="1161"/>
      <c r="G75" s="1160"/>
      <c r="H75" s="1155"/>
      <c r="I75" s="1162"/>
      <c r="J75" s="1160"/>
      <c r="K75" s="1161"/>
      <c r="L75" s="1157"/>
      <c r="M75" s="1158"/>
      <c r="N75" s="1155"/>
      <c r="O75" s="1163"/>
      <c r="P75" s="1162"/>
      <c r="Q75" s="1160"/>
      <c r="R75" s="1155"/>
      <c r="S75" s="1162"/>
      <c r="T75" s="1160"/>
      <c r="U75" s="1160"/>
      <c r="V75" s="1161"/>
      <c r="W75" s="1162"/>
      <c r="X75" s="1160"/>
      <c r="Y75" s="1160"/>
      <c r="Z75" s="1161"/>
      <c r="AB75" s="666">
        <f t="shared" ref="AB75:AB80" si="14">IFERROR(F75*G75,0)</f>
        <v>0</v>
      </c>
      <c r="AC75" s="666">
        <f t="shared" ref="AC75:AC80" si="15">IFERROR(Q75*G75,0)</f>
        <v>0</v>
      </c>
      <c r="AE75" s="666">
        <f>SUMIF('Rent Roll_RedIQ 1'!C:C,'Rent Roll_RedIQ 2'!A75,'Rent Roll_RedIQ 1'!AL:AL)</f>
        <v>0</v>
      </c>
      <c r="AG75" s="1801" t="str">
        <f t="shared" si="2"/>
        <v>-</v>
      </c>
    </row>
    <row r="76" spans="1:33">
      <c r="A76" s="1153"/>
      <c r="B76" s="1153"/>
      <c r="C76" s="1153"/>
      <c r="D76" s="1160"/>
      <c r="E76" s="1160"/>
      <c r="F76" s="1161"/>
      <c r="G76" s="1160"/>
      <c r="H76" s="1155"/>
      <c r="I76" s="1162"/>
      <c r="J76" s="1160"/>
      <c r="K76" s="1161"/>
      <c r="L76" s="1157"/>
      <c r="M76" s="1158"/>
      <c r="N76" s="1155"/>
      <c r="O76" s="1163"/>
      <c r="P76" s="1162"/>
      <c r="Q76" s="1160"/>
      <c r="R76" s="1155"/>
      <c r="S76" s="1162"/>
      <c r="T76" s="1160"/>
      <c r="U76" s="1160"/>
      <c r="V76" s="1161"/>
      <c r="W76" s="1162"/>
      <c r="X76" s="1160"/>
      <c r="Y76" s="1160"/>
      <c r="Z76" s="1161"/>
      <c r="AB76" s="666">
        <f t="shared" si="14"/>
        <v>0</v>
      </c>
      <c r="AC76" s="666">
        <f t="shared" si="15"/>
        <v>0</v>
      </c>
      <c r="AE76" s="666">
        <f>SUMIF('Rent Roll_RedIQ 1'!C:C,'Rent Roll_RedIQ 2'!A76,'Rent Roll_RedIQ 1'!AL:AL)</f>
        <v>0</v>
      </c>
      <c r="AG76" s="1801" t="str">
        <f t="shared" si="2"/>
        <v>-</v>
      </c>
    </row>
    <row r="77" spans="1:33">
      <c r="A77" s="1153"/>
      <c r="B77" s="1153"/>
      <c r="C77" s="1153"/>
      <c r="D77" s="1160"/>
      <c r="E77" s="1160"/>
      <c r="F77" s="1161"/>
      <c r="G77" s="1160"/>
      <c r="H77" s="1155"/>
      <c r="I77" s="1162"/>
      <c r="J77" s="1160"/>
      <c r="K77" s="1161"/>
      <c r="L77" s="1157"/>
      <c r="M77" s="1158"/>
      <c r="N77" s="1155"/>
      <c r="O77" s="1163"/>
      <c r="P77" s="1162"/>
      <c r="Q77" s="1160"/>
      <c r="R77" s="1155"/>
      <c r="S77" s="1162"/>
      <c r="T77" s="1160"/>
      <c r="U77" s="1160"/>
      <c r="V77" s="1161"/>
      <c r="W77" s="1162"/>
      <c r="X77" s="1160"/>
      <c r="Y77" s="1160"/>
      <c r="Z77" s="1161"/>
      <c r="AB77" s="666">
        <f t="shared" si="14"/>
        <v>0</v>
      </c>
      <c r="AC77" s="666">
        <f t="shared" si="15"/>
        <v>0</v>
      </c>
      <c r="AE77" s="666">
        <f>SUMIF('Rent Roll_RedIQ 1'!C:C,'Rent Roll_RedIQ 2'!A77,'Rent Roll_RedIQ 1'!AL:AL)</f>
        <v>0</v>
      </c>
      <c r="AG77" s="1801" t="str">
        <f t="shared" si="2"/>
        <v>-</v>
      </c>
    </row>
    <row r="78" spans="1:33">
      <c r="A78" s="1153"/>
      <c r="B78" s="1153"/>
      <c r="C78" s="1153"/>
      <c r="D78" s="1160"/>
      <c r="E78" s="1160"/>
      <c r="F78" s="1161"/>
      <c r="G78" s="1160"/>
      <c r="H78" s="1155"/>
      <c r="I78" s="1162"/>
      <c r="J78" s="1160"/>
      <c r="K78" s="1161"/>
      <c r="L78" s="1157"/>
      <c r="M78" s="1158"/>
      <c r="N78" s="1155"/>
      <c r="O78" s="1163"/>
      <c r="P78" s="1162"/>
      <c r="Q78" s="1160"/>
      <c r="R78" s="1155"/>
      <c r="S78" s="1162"/>
      <c r="T78" s="1160"/>
      <c r="U78" s="1160"/>
      <c r="V78" s="1161"/>
      <c r="W78" s="1162"/>
      <c r="X78" s="1160"/>
      <c r="Y78" s="1160"/>
      <c r="Z78" s="1161"/>
      <c r="AB78" s="666">
        <f t="shared" si="14"/>
        <v>0</v>
      </c>
      <c r="AC78" s="666">
        <f t="shared" si="15"/>
        <v>0</v>
      </c>
      <c r="AE78" s="666">
        <f>SUMIF('Rent Roll_RedIQ 1'!C:C,'Rent Roll_RedIQ 2'!A78,'Rent Roll_RedIQ 1'!AL:AL)</f>
        <v>0</v>
      </c>
      <c r="AG78" s="1801" t="str">
        <f t="shared" si="2"/>
        <v>-</v>
      </c>
    </row>
    <row r="79" spans="1:33">
      <c r="A79" s="1153"/>
      <c r="B79" s="1153"/>
      <c r="C79" s="1153"/>
      <c r="D79" s="1160"/>
      <c r="E79" s="1160"/>
      <c r="F79" s="1161"/>
      <c r="G79" s="1160"/>
      <c r="H79" s="1155"/>
      <c r="I79" s="1162"/>
      <c r="J79" s="1160"/>
      <c r="K79" s="1161"/>
      <c r="L79" s="1157"/>
      <c r="M79" s="1158"/>
      <c r="N79" s="1155"/>
      <c r="O79" s="1163"/>
      <c r="P79" s="1162"/>
      <c r="Q79" s="1160"/>
      <c r="R79" s="1155"/>
      <c r="S79" s="1162"/>
      <c r="T79" s="1160"/>
      <c r="U79" s="1160"/>
      <c r="V79" s="1161"/>
      <c r="W79" s="1162"/>
      <c r="X79" s="1160"/>
      <c r="Y79" s="1160"/>
      <c r="Z79" s="1161"/>
      <c r="AB79" s="666">
        <f t="shared" si="14"/>
        <v>0</v>
      </c>
      <c r="AC79" s="666">
        <f t="shared" si="15"/>
        <v>0</v>
      </c>
      <c r="AE79" s="666">
        <f>SUMIF('Rent Roll_RedIQ 1'!C:C,'Rent Roll_RedIQ 2'!A79,'Rent Roll_RedIQ 1'!AL:AL)</f>
        <v>0</v>
      </c>
      <c r="AG79" s="1801" t="str">
        <f t="shared" ref="AG79:AG80" si="16">IFERROR(AE79/G79,"-")</f>
        <v>-</v>
      </c>
    </row>
    <row r="80" spans="1:33">
      <c r="A80" s="1153"/>
      <c r="B80" s="1153"/>
      <c r="C80" s="1153"/>
      <c r="D80" s="1160"/>
      <c r="E80" s="1160"/>
      <c r="F80" s="1161"/>
      <c r="G80" s="1160"/>
      <c r="H80" s="1155"/>
      <c r="I80" s="1162"/>
      <c r="J80" s="1160"/>
      <c r="K80" s="1161"/>
      <c r="L80" s="1157"/>
      <c r="M80" s="1158"/>
      <c r="N80" s="1155"/>
      <c r="O80" s="1163"/>
      <c r="P80" s="1162"/>
      <c r="Q80" s="1160"/>
      <c r="R80" s="1155"/>
      <c r="S80" s="1162"/>
      <c r="T80" s="1160"/>
      <c r="U80" s="1160"/>
      <c r="V80" s="1161"/>
      <c r="W80" s="1162"/>
      <c r="X80" s="1160"/>
      <c r="Y80" s="1160"/>
      <c r="Z80" s="1161"/>
      <c r="AB80" s="666">
        <f t="shared" si="14"/>
        <v>0</v>
      </c>
      <c r="AC80" s="666">
        <f t="shared" si="15"/>
        <v>0</v>
      </c>
      <c r="AE80" s="666">
        <f>SUMIF('Rent Roll_RedIQ 1'!C:C,'Rent Roll_RedIQ 2'!A80,'Rent Roll_RedIQ 1'!AL:AL)</f>
        <v>0</v>
      </c>
      <c r="AG80" s="1801" t="str">
        <f t="shared" si="16"/>
        <v>-</v>
      </c>
    </row>
    <row r="81" spans="1:31">
      <c r="A81" s="127" t="s">
        <v>303</v>
      </c>
      <c r="B81" s="128"/>
      <c r="C81" s="128"/>
      <c r="D81" s="128"/>
      <c r="E81" s="128"/>
      <c r="F81" s="129">
        <f>SUMPRODUCT(F14:F80,G14:G80)/G81</f>
        <v>999.97685185185185</v>
      </c>
      <c r="G81" s="128">
        <f>SUM(G14:G80)</f>
        <v>216</v>
      </c>
      <c r="H81" s="130">
        <f>SUM(H14:H80)</f>
        <v>1</v>
      </c>
      <c r="I81" s="131">
        <f>SUM(I14:I80)</f>
        <v>182</v>
      </c>
      <c r="J81" s="128">
        <f>SUM(J14:J80)</f>
        <v>33</v>
      </c>
      <c r="K81" s="129">
        <f>SUM(K14:K80)</f>
        <v>1</v>
      </c>
      <c r="L81" s="132">
        <f>SUMPRODUCT(L14:L80,G14:G80)/G81</f>
        <v>0.84259259259259245</v>
      </c>
      <c r="M81" s="132">
        <f>SUMPRODUCT(M14:M80,G14:G80)/G81</f>
        <v>0.15277777777777785</v>
      </c>
      <c r="N81" s="130">
        <f>SUMPRODUCT(N14:N80,G14:G80)/G81</f>
        <v>4.6296296296296155E-3</v>
      </c>
      <c r="O81" s="131">
        <f>SUMPRODUCT(O14:O80,$G$14:$G$80)/$G$81</f>
        <v>1404.1666666666667</v>
      </c>
      <c r="P81" s="131">
        <f>SUMPRODUCT(P14:P80,$I$14:$I$80)/$I$81</f>
        <v>1404.9450549450548</v>
      </c>
      <c r="Q81" s="128">
        <f>SUMPRODUCT(Q14:Q80,$I$14:$I$80)/$I$81</f>
        <v>1371.2637358516483</v>
      </c>
      <c r="R81" s="133">
        <f>Q81/P81</f>
        <v>0.97602659337113806</v>
      </c>
      <c r="S81" s="1833">
        <f>(SUMPRODUCT(S14:S80,$G$14:$G80)/$G$81)*IF(COUNTIF(S14:S80,"=0")&gt;COUNTIF($G$14:$G$80,"=0"),0,1)</f>
        <v>1343.4220680324074</v>
      </c>
      <c r="T81" s="1833">
        <f>(SUMPRODUCT(T14:T80,$G$14:$G80)/$G$81)*IF(COUNTIF(T14:T80,"=0")&gt;COUNTIF($G$14:$G$80,"=0"),0,1)</f>
        <v>1352.2009485925926</v>
      </c>
      <c r="U81" s="1833">
        <f>(SUMPRODUCT(U14:U80,$G$14:$G80)/$G$81)*IF(COUNTIF(U14:U80,"=0")&gt;COUNTIF($G$14:$G$80,"=0"),0,1)</f>
        <v>1332.9050925925926</v>
      </c>
      <c r="V81" s="1834">
        <f>(SUMPRODUCT(V14:V80,$G$14:$G80)/$G$81)*IF(COUNTIF(V14:V80,"=0")&gt;COUNTIF($G$14:$G$80,"=0"),0,1)</f>
        <v>1317.2233245555556</v>
      </c>
      <c r="W81" s="128">
        <f>SUM(W14:W80)</f>
        <v>9</v>
      </c>
      <c r="X81" s="128">
        <f>SUM(X14:X80)</f>
        <v>37</v>
      </c>
      <c r="Y81" s="128">
        <f>SUM(Y14:Y80)</f>
        <v>21</v>
      </c>
      <c r="Z81" s="129">
        <f>SUM(Z14:Z80)</f>
        <v>12</v>
      </c>
      <c r="AB81" s="128"/>
      <c r="AC81" s="128"/>
    </row>
    <row r="82" spans="1:31">
      <c r="L82" s="60"/>
    </row>
    <row r="83" spans="1:31">
      <c r="L83" s="60"/>
      <c r="P83" s="34"/>
      <c r="Q83" s="297" t="s">
        <v>440</v>
      </c>
      <c r="R83" s="34"/>
      <c r="AE83" s="297" t="s">
        <v>440</v>
      </c>
    </row>
    <row r="84" spans="1:31">
      <c r="A84" s="708">
        <v>0</v>
      </c>
      <c r="C84" s="667"/>
      <c r="D84" s="668"/>
      <c r="E84" s="668"/>
      <c r="F84" s="668">
        <f>IFERROR(SUMIF($D$14:$D$80,$A84,$AB$14:$AB$80)/G84,0)</f>
        <v>0</v>
      </c>
      <c r="G84" s="668">
        <f>SUMIF($D$14:$D$80,A84,$G$14:$G$80)</f>
        <v>0</v>
      </c>
      <c r="H84" s="669">
        <f>G84/$G$81</f>
        <v>0</v>
      </c>
      <c r="I84" s="670">
        <f>SUMIF($D$14:$D$80,$A84,$I$14:$I$80)</f>
        <v>0</v>
      </c>
      <c r="J84" s="668"/>
      <c r="K84" s="671"/>
      <c r="L84" s="672"/>
      <c r="M84" s="673"/>
      <c r="N84" s="669"/>
      <c r="O84" s="674"/>
      <c r="P84" s="670"/>
      <c r="Q84" s="668">
        <f>IFERROR(SUMIF($D$14:$D$80,$A84,$AC$14:$AC$80)/G84,0)</f>
        <v>0</v>
      </c>
      <c r="R84" s="669"/>
      <c r="S84" s="670"/>
      <c r="T84" s="668"/>
      <c r="U84" s="668"/>
      <c r="V84" s="671"/>
      <c r="W84" s="670"/>
      <c r="X84" s="668"/>
      <c r="Y84" s="668"/>
      <c r="Z84" s="671"/>
      <c r="AB84" s="663"/>
      <c r="AC84" s="663"/>
      <c r="AE84" s="668">
        <f>IFERROR(SUMIF($D$14:$D$80,$A84,$AE$14:$AE$80)/G84,0)</f>
        <v>0</v>
      </c>
    </row>
    <row r="85" spans="1:31">
      <c r="A85" s="713">
        <v>1</v>
      </c>
      <c r="B85" s="675"/>
      <c r="C85" s="675"/>
      <c r="D85" s="676"/>
      <c r="E85" s="676"/>
      <c r="F85" s="668">
        <f>IFERROR(SUMIF($D$14:$D$80,$A85,$AB$14:$AB$80)/G85,0)</f>
        <v>765</v>
      </c>
      <c r="G85" s="676">
        <f>SUMIF($D$14:$D$80,A85,$G$14:$G$80)</f>
        <v>85</v>
      </c>
      <c r="H85" s="669">
        <f>G85/$G$81</f>
        <v>0.39351851851851855</v>
      </c>
      <c r="I85" s="677">
        <f>SUMIF($D$14:$D$80,$A85,$I$14:$I$80)</f>
        <v>67</v>
      </c>
      <c r="J85" s="676"/>
      <c r="K85" s="678"/>
      <c r="L85" s="679"/>
      <c r="M85" s="680"/>
      <c r="N85" s="681"/>
      <c r="O85" s="682"/>
      <c r="P85" s="677"/>
      <c r="Q85" s="668">
        <f>IFERROR(SUMIF($D$14:$D$80,$A85,$AC$14:$AC$80)/G85,0)</f>
        <v>1168.4328350000001</v>
      </c>
      <c r="R85" s="681"/>
      <c r="S85" s="677"/>
      <c r="T85" s="676"/>
      <c r="U85" s="676"/>
      <c r="V85" s="678"/>
      <c r="W85" s="677"/>
      <c r="X85" s="676"/>
      <c r="Y85" s="676"/>
      <c r="Z85" s="678"/>
      <c r="AB85" s="664"/>
      <c r="AC85" s="664"/>
      <c r="AE85" s="668">
        <f>IFERROR(SUMIF($D$14:$D$80,$A85,$AE$14:$AE$80)/G85,0)</f>
        <v>1175.1176470588234</v>
      </c>
    </row>
    <row r="86" spans="1:31">
      <c r="A86" s="713">
        <v>2</v>
      </c>
      <c r="B86" s="675"/>
      <c r="C86" s="675"/>
      <c r="D86" s="676"/>
      <c r="E86" s="676"/>
      <c r="F86" s="668">
        <f>IFERROR(SUMIF($D$14:$D$80,$A86,$AB$14:$AB$80)/G86,0)</f>
        <v>1112.3925233644859</v>
      </c>
      <c r="G86" s="676">
        <f>SUMIF($D$14:$D$80,A86,$G$14:$G$80)</f>
        <v>107</v>
      </c>
      <c r="H86" s="669">
        <f>G86/$G$81</f>
        <v>0.49537037037037035</v>
      </c>
      <c r="I86" s="677">
        <f>SUMIF($D$14:$D$80,$A86,$I$14:$I$80)</f>
        <v>98</v>
      </c>
      <c r="J86" s="676"/>
      <c r="K86" s="678"/>
      <c r="L86" s="679"/>
      <c r="M86" s="680"/>
      <c r="N86" s="681"/>
      <c r="O86" s="682"/>
      <c r="P86" s="677"/>
      <c r="Q86" s="668">
        <f>IFERROR(SUMIF($D$14:$D$80,$A86,$AC$14:$AC$80)/G86,0)</f>
        <v>1456.6258430654204</v>
      </c>
      <c r="R86" s="681"/>
      <c r="S86" s="677"/>
      <c r="T86" s="676"/>
      <c r="U86" s="676"/>
      <c r="V86" s="678"/>
      <c r="W86" s="677"/>
      <c r="X86" s="676"/>
      <c r="Y86" s="676"/>
      <c r="Z86" s="678"/>
      <c r="AB86" s="664"/>
      <c r="AC86" s="664"/>
      <c r="AE86" s="668">
        <f>IFERROR(SUMIF($D$14:$D$80,$A86,$AE$14:$AE$80)/G86,0)</f>
        <v>1458.2710280373831</v>
      </c>
    </row>
    <row r="87" spans="1:31">
      <c r="A87" s="713">
        <v>3</v>
      </c>
      <c r="B87" s="675"/>
      <c r="C87" s="675"/>
      <c r="D87" s="676"/>
      <c r="E87" s="676"/>
      <c r="F87" s="668">
        <f>IFERROR(SUMIF($D$14:$D$80,$A87,$AB$14:$AB$80)/G87,0)</f>
        <v>1331</v>
      </c>
      <c r="G87" s="676">
        <f>SUMIF($D$14:$D$80,A87,$G$14:$G$80)</f>
        <v>24</v>
      </c>
      <c r="H87" s="669">
        <f>G87/$G$81</f>
        <v>0.1111111111111111</v>
      </c>
      <c r="I87" s="677">
        <f>SUMIF($D$14:$D$80,$A87,$I$14:$I$80)</f>
        <v>17</v>
      </c>
      <c r="J87" s="676"/>
      <c r="K87" s="678"/>
      <c r="L87" s="679"/>
      <c r="M87" s="680"/>
      <c r="N87" s="681"/>
      <c r="O87" s="682"/>
      <c r="P87" s="677"/>
      <c r="Q87" s="668">
        <f>IFERROR(SUMIF($D$14:$D$80,$A87,$AC$14:$AC$80)/G87,0)</f>
        <v>1685.2941170000001</v>
      </c>
      <c r="R87" s="681"/>
      <c r="S87" s="677"/>
      <c r="T87" s="676"/>
      <c r="U87" s="676"/>
      <c r="V87" s="678"/>
      <c r="W87" s="677"/>
      <c r="X87" s="676"/>
      <c r="Y87" s="676"/>
      <c r="Z87" s="678"/>
      <c r="AB87" s="664"/>
      <c r="AC87" s="664"/>
      <c r="AE87" s="668">
        <f>IFERROR(SUMIF($D$14:$D$80,$A87,$AE$14:$AE$80)/G87,0)</f>
        <v>1718.75</v>
      </c>
    </row>
    <row r="88" spans="1:31">
      <c r="A88" s="722">
        <v>4</v>
      </c>
      <c r="B88" s="683"/>
      <c r="C88" s="683"/>
      <c r="D88" s="684"/>
      <c r="E88" s="684"/>
      <c r="F88" s="691">
        <f>IFERROR(SUMIF($D$14:$D$80,$A88,$AB$14:$AB$80)/G88,0)</f>
        <v>0</v>
      </c>
      <c r="G88" s="684">
        <f>SUMIF($D$14:$D$80,A88,$G$14:$G$80)</f>
        <v>0</v>
      </c>
      <c r="H88" s="692">
        <f>G88/$G$81</f>
        <v>0</v>
      </c>
      <c r="I88" s="685">
        <f>SUMIF($D$14:$D$80,$A88,$I$14:$I$80)</f>
        <v>0</v>
      </c>
      <c r="J88" s="684"/>
      <c r="K88" s="686"/>
      <c r="L88" s="687"/>
      <c r="M88" s="688"/>
      <c r="N88" s="689"/>
      <c r="O88" s="690"/>
      <c r="P88" s="685"/>
      <c r="Q88" s="684">
        <f>IFERROR(SUMIF($D$14:$D$80,$A88,$AC$14:$AC$80)/G88,0)</f>
        <v>0</v>
      </c>
      <c r="R88" s="689"/>
      <c r="S88" s="685"/>
      <c r="T88" s="684"/>
      <c r="U88" s="684"/>
      <c r="V88" s="686"/>
      <c r="W88" s="685"/>
      <c r="X88" s="684"/>
      <c r="Y88" s="684"/>
      <c r="Z88" s="686"/>
      <c r="AB88" s="665"/>
      <c r="AC88" s="665"/>
      <c r="AE88" s="668">
        <f>IFERROR(SUMIF($D$14:$D$80,$A88,$AE$14:$AE$80)/G88,0)</f>
        <v>0</v>
      </c>
    </row>
    <row r="89" spans="1:31" s="1" customFormat="1">
      <c r="A89" s="758"/>
      <c r="B89" s="758"/>
      <c r="C89" s="759"/>
      <c r="D89" s="759"/>
      <c r="E89" s="759"/>
      <c r="F89" s="759"/>
      <c r="G89" s="760">
        <f>SUM(G84:G88)</f>
        <v>216</v>
      </c>
      <c r="H89" s="761"/>
      <c r="I89" s="760">
        <f>SUM(I84:I88)</f>
        <v>182</v>
      </c>
      <c r="J89" s="759"/>
      <c r="K89" s="759"/>
      <c r="L89" s="759"/>
      <c r="M89" s="759"/>
      <c r="N89" s="759"/>
      <c r="O89" s="758"/>
      <c r="Q89" s="762">
        <f>SUM(AC14:AC80)/G81</f>
        <v>1368.6241434768517</v>
      </c>
      <c r="AC89" s="762">
        <f>Q89*G89</f>
        <v>295622.81499099999</v>
      </c>
      <c r="AE89" s="762">
        <f>SUM(AE14:AE80)/G81</f>
        <v>1375.787037037037</v>
      </c>
    </row>
    <row r="90" spans="1:31">
      <c r="A90" s="5"/>
      <c r="B90" s="5"/>
      <c r="C90" s="5"/>
      <c r="D90" s="5"/>
      <c r="E90" s="5"/>
      <c r="F90" s="5"/>
      <c r="G90" s="5"/>
      <c r="H90" s="5"/>
      <c r="I90" s="5"/>
      <c r="J90" s="5"/>
      <c r="K90" s="5"/>
      <c r="L90" s="5"/>
      <c r="M90" s="5"/>
      <c r="N90" s="5"/>
      <c r="O90" s="5"/>
    </row>
    <row r="91" spans="1:31">
      <c r="A91" s="5"/>
      <c r="B91" s="5"/>
      <c r="C91" s="5"/>
      <c r="D91" s="5"/>
      <c r="E91" s="5"/>
      <c r="F91" s="5"/>
      <c r="G91" s="5"/>
      <c r="H91" s="5"/>
      <c r="I91" s="5"/>
      <c r="J91" s="5"/>
      <c r="K91" s="5"/>
      <c r="L91" s="5"/>
      <c r="M91" s="5"/>
      <c r="N91" s="5"/>
      <c r="O91" s="5"/>
    </row>
    <row r="92" spans="1:31">
      <c r="A92" s="5"/>
      <c r="B92" s="5"/>
      <c r="C92" s="5"/>
      <c r="D92" s="5"/>
      <c r="E92" s="5"/>
      <c r="F92" s="5"/>
      <c r="G92" s="5"/>
      <c r="H92" s="5"/>
      <c r="I92" s="5"/>
      <c r="J92" s="5"/>
      <c r="K92" s="5"/>
      <c r="L92" s="5"/>
      <c r="M92" s="5"/>
      <c r="N92" s="5"/>
      <c r="O92" s="5"/>
    </row>
    <row r="98" spans="15:15">
      <c r="O98" s="5"/>
    </row>
  </sheetData>
  <conditionalFormatting sqref="A84:A88">
    <cfRule type="expression" dxfId="5" priority="1">
      <formula>$D$8="No"</formula>
    </cfRule>
  </conditionalFormatting>
  <pageMargins left="0.7" right="0.7" top="0.75" bottom="0.75" header="0.3" footer="0.3"/>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0B89D-EDDA-4EE0-B0F4-309E286CC47A}">
  <sheetPr codeName="Sheet11">
    <tabColor theme="7" tint="0.79998168889431442"/>
  </sheetPr>
  <dimension ref="A1:R1000"/>
  <sheetViews>
    <sheetView workbookViewId="0">
      <selection activeCell="C16" sqref="C16"/>
    </sheetView>
  </sheetViews>
  <sheetFormatPr defaultRowHeight="14.5"/>
  <cols>
    <col min="1" max="1" width="24.26953125" style="331" bestFit="1" customWidth="1"/>
    <col min="2" max="2" width="11.26953125" style="331" bestFit="1" customWidth="1"/>
    <col min="3" max="3" width="5.7265625" style="331" bestFit="1" customWidth="1"/>
    <col min="4" max="4" width="8" style="331" bestFit="1" customWidth="1"/>
    <col min="5" max="5" width="7" style="331" bestFit="1" customWidth="1"/>
    <col min="6" max="6" width="7" style="331" customWidth="1"/>
    <col min="7" max="7" width="20.54296875" style="331" bestFit="1" customWidth="1"/>
    <col min="8" max="10" width="20.54296875" style="331" customWidth="1"/>
    <col min="11" max="11" width="22.1796875" style="331" bestFit="1" customWidth="1"/>
    <col min="12" max="12" width="20.26953125" style="331" bestFit="1" customWidth="1"/>
    <col min="13" max="13" width="15.1796875" style="364" bestFit="1" customWidth="1"/>
    <col min="15" max="15" width="6.54296875" bestFit="1" customWidth="1"/>
    <col min="16" max="16" width="11.54296875" bestFit="1" customWidth="1"/>
    <col min="17" max="17" width="15.26953125" bestFit="1" customWidth="1"/>
    <col min="18" max="18" width="19.26953125" bestFit="1" customWidth="1"/>
    <col min="19" max="19" width="29" bestFit="1" customWidth="1"/>
    <col min="20" max="20" width="27.1796875" bestFit="1" customWidth="1"/>
    <col min="21" max="22" width="22" bestFit="1" customWidth="1"/>
  </cols>
  <sheetData>
    <row r="1" spans="1:18">
      <c r="A1" t="s">
        <v>32</v>
      </c>
      <c r="B1" t="s">
        <v>396</v>
      </c>
      <c r="C1" t="s">
        <v>392</v>
      </c>
      <c r="D1" t="s">
        <v>373</v>
      </c>
      <c r="E1" t="s">
        <v>8</v>
      </c>
      <c r="F1" t="s">
        <v>525</v>
      </c>
      <c r="G1" t="s">
        <v>401</v>
      </c>
      <c r="H1" t="s">
        <v>526</v>
      </c>
      <c r="I1" t="s">
        <v>527</v>
      </c>
      <c r="J1" t="s">
        <v>528</v>
      </c>
      <c r="K1" t="s">
        <v>393</v>
      </c>
      <c r="L1" t="s">
        <v>394</v>
      </c>
      <c r="M1" s="118" t="s">
        <v>395</v>
      </c>
      <c r="O1" t="s">
        <v>9</v>
      </c>
      <c r="P1" t="s">
        <v>397</v>
      </c>
      <c r="Q1" t="s">
        <v>407</v>
      </c>
    </row>
    <row r="2" spans="1:18">
      <c r="A2" s="1106" t="s">
        <v>931</v>
      </c>
      <c r="B2" s="1781" t="s">
        <v>932</v>
      </c>
      <c r="C2" s="1186">
        <v>1</v>
      </c>
      <c r="D2" s="1187">
        <v>677</v>
      </c>
      <c r="E2" s="1187">
        <v>18</v>
      </c>
      <c r="F2" s="1187">
        <v>8.2000000000000003E-2</v>
      </c>
      <c r="G2" s="1187">
        <v>1</v>
      </c>
      <c r="H2" s="1187">
        <v>5.5599999999999997E-2</v>
      </c>
      <c r="I2" s="1187">
        <v>1365</v>
      </c>
      <c r="J2" s="1187">
        <v>2.02</v>
      </c>
      <c r="K2" s="1188">
        <v>1356</v>
      </c>
      <c r="L2" s="1189">
        <v>2</v>
      </c>
      <c r="M2" s="1190">
        <v>7.0000000000000001E-3</v>
      </c>
      <c r="O2" s="283">
        <f>D2*E2</f>
        <v>12186</v>
      </c>
      <c r="P2" s="284">
        <f>I2*E2</f>
        <v>24570</v>
      </c>
      <c r="Q2" s="118">
        <f>M2*E2</f>
        <v>0.126</v>
      </c>
      <c r="R2" s="5"/>
    </row>
    <row r="3" spans="1:18">
      <c r="A3" s="1106" t="s">
        <v>931</v>
      </c>
      <c r="B3" s="1781" t="s">
        <v>932</v>
      </c>
      <c r="C3" s="1186">
        <v>1</v>
      </c>
      <c r="D3" s="1187">
        <v>730</v>
      </c>
      <c r="E3" s="1187">
        <v>64</v>
      </c>
      <c r="F3" s="1187">
        <v>0.29099999999999998</v>
      </c>
      <c r="G3" s="1187">
        <v>3</v>
      </c>
      <c r="H3" s="1187">
        <v>4.6899999999999997E-2</v>
      </c>
      <c r="I3" s="1187">
        <v>1346</v>
      </c>
      <c r="J3" s="1187">
        <v>1.84</v>
      </c>
      <c r="K3" s="1188">
        <v>1337</v>
      </c>
      <c r="L3" s="1189">
        <v>1.83</v>
      </c>
      <c r="M3" s="1190">
        <v>7.0000000000000001E-3</v>
      </c>
      <c r="O3" s="283">
        <f t="shared" ref="O3:O38" si="0">D3*E3</f>
        <v>46720</v>
      </c>
      <c r="P3" s="284">
        <f t="shared" ref="P3:P66" si="1">I3*E3</f>
        <v>86144</v>
      </c>
      <c r="Q3" s="118">
        <f t="shared" ref="Q3:Q66" si="2">M3*E3</f>
        <v>0.44800000000000001</v>
      </c>
    </row>
    <row r="4" spans="1:18">
      <c r="A4" s="1106" t="s">
        <v>931</v>
      </c>
      <c r="B4" s="1781" t="s">
        <v>932</v>
      </c>
      <c r="C4" s="1186">
        <v>1</v>
      </c>
      <c r="D4" s="1187">
        <v>829</v>
      </c>
      <c r="E4" s="1187">
        <v>45</v>
      </c>
      <c r="F4" s="1187">
        <v>0.20499999999999999</v>
      </c>
      <c r="G4" s="1187">
        <v>6</v>
      </c>
      <c r="H4" s="1187">
        <v>0.1333</v>
      </c>
      <c r="I4" s="1187">
        <v>1428</v>
      </c>
      <c r="J4" s="1187">
        <v>1.72</v>
      </c>
      <c r="K4" s="1188">
        <v>1419</v>
      </c>
      <c r="L4" s="1189">
        <v>1.71</v>
      </c>
      <c r="M4" s="1190">
        <v>7.0000000000000001E-3</v>
      </c>
      <c r="O4" s="283">
        <f t="shared" si="0"/>
        <v>37305</v>
      </c>
      <c r="P4" s="284">
        <f t="shared" si="1"/>
        <v>64260</v>
      </c>
      <c r="Q4" s="118">
        <f t="shared" si="2"/>
        <v>0.315</v>
      </c>
    </row>
    <row r="5" spans="1:18">
      <c r="A5" s="1106" t="s">
        <v>931</v>
      </c>
      <c r="B5" s="1781" t="s">
        <v>933</v>
      </c>
      <c r="C5" s="1186">
        <v>2</v>
      </c>
      <c r="D5" s="1187">
        <v>1000</v>
      </c>
      <c r="E5" s="1187">
        <v>39</v>
      </c>
      <c r="F5" s="1187">
        <v>0.17699999999999999</v>
      </c>
      <c r="G5" s="1187">
        <v>9</v>
      </c>
      <c r="H5" s="1187">
        <v>0.23080000000000001</v>
      </c>
      <c r="I5" s="1187">
        <v>1696</v>
      </c>
      <c r="J5" s="1187">
        <v>1.7</v>
      </c>
      <c r="K5" s="1188">
        <v>1685</v>
      </c>
      <c r="L5" s="1189">
        <v>1.68</v>
      </c>
      <c r="M5" s="1190">
        <v>7.0000000000000001E-3</v>
      </c>
      <c r="O5" s="283">
        <f t="shared" si="0"/>
        <v>39000</v>
      </c>
      <c r="P5" s="284">
        <f t="shared" si="1"/>
        <v>66144</v>
      </c>
      <c r="Q5" s="118">
        <f t="shared" si="2"/>
        <v>0.27300000000000002</v>
      </c>
    </row>
    <row r="6" spans="1:18">
      <c r="A6" s="1106" t="s">
        <v>931</v>
      </c>
      <c r="B6" s="1781" t="s">
        <v>933</v>
      </c>
      <c r="C6" s="1186">
        <v>2</v>
      </c>
      <c r="D6" s="1187">
        <v>1075</v>
      </c>
      <c r="E6" s="1187">
        <v>42</v>
      </c>
      <c r="F6" s="1187">
        <v>0.191</v>
      </c>
      <c r="G6" s="1187">
        <v>6</v>
      </c>
      <c r="H6" s="1187">
        <v>0.1429</v>
      </c>
      <c r="I6" s="1187">
        <v>1726</v>
      </c>
      <c r="J6" s="1187">
        <v>1.61</v>
      </c>
      <c r="K6" s="1188">
        <v>1715</v>
      </c>
      <c r="L6" s="1189">
        <v>1.59</v>
      </c>
      <c r="M6" s="1190">
        <v>7.0000000000000001E-3</v>
      </c>
      <c r="O6" s="283">
        <f t="shared" si="0"/>
        <v>45150</v>
      </c>
      <c r="P6" s="284">
        <f t="shared" si="1"/>
        <v>72492</v>
      </c>
      <c r="Q6" s="118">
        <f t="shared" si="2"/>
        <v>0.29399999999999998</v>
      </c>
    </row>
    <row r="7" spans="1:18">
      <c r="A7" s="1106" t="s">
        <v>931</v>
      </c>
      <c r="B7" s="1781" t="s">
        <v>934</v>
      </c>
      <c r="C7" s="1186">
        <v>2</v>
      </c>
      <c r="D7" s="1187">
        <v>1253</v>
      </c>
      <c r="E7" s="1187">
        <v>12</v>
      </c>
      <c r="F7" s="1187">
        <v>5.5E-2</v>
      </c>
      <c r="G7" s="1187">
        <v>2</v>
      </c>
      <c r="H7" s="1187">
        <v>0.16669999999999999</v>
      </c>
      <c r="I7" s="1187">
        <v>1985</v>
      </c>
      <c r="J7" s="1187">
        <v>1.58</v>
      </c>
      <c r="K7" s="1188">
        <v>1972</v>
      </c>
      <c r="L7" s="1189">
        <v>1.57</v>
      </c>
      <c r="M7" s="1190">
        <v>7.0000000000000001E-3</v>
      </c>
      <c r="O7" s="283">
        <f t="shared" si="0"/>
        <v>15036</v>
      </c>
      <c r="P7" s="284">
        <f t="shared" si="1"/>
        <v>23820</v>
      </c>
      <c r="Q7" s="118">
        <f t="shared" si="2"/>
        <v>8.4000000000000005E-2</v>
      </c>
    </row>
    <row r="8" spans="1:18">
      <c r="A8" s="1106" t="s">
        <v>935</v>
      </c>
      <c r="B8" s="1781" t="s">
        <v>932</v>
      </c>
      <c r="C8" s="1186">
        <v>1</v>
      </c>
      <c r="D8" s="1187">
        <v>654</v>
      </c>
      <c r="E8" s="1187">
        <v>60</v>
      </c>
      <c r="F8" s="1187">
        <v>0.27800000000000002</v>
      </c>
      <c r="G8" s="1187">
        <v>5</v>
      </c>
      <c r="H8" s="1187">
        <v>8.3299999999999999E-2</v>
      </c>
      <c r="I8" s="1187">
        <v>1114</v>
      </c>
      <c r="J8" s="1187">
        <v>1.7</v>
      </c>
      <c r="K8" s="1188">
        <v>1108</v>
      </c>
      <c r="L8" s="1189">
        <v>1.69</v>
      </c>
      <c r="M8" s="1190">
        <v>5.0000000000000001E-3</v>
      </c>
      <c r="O8" s="283">
        <f t="shared" si="0"/>
        <v>39240</v>
      </c>
      <c r="P8" s="284">
        <f t="shared" si="1"/>
        <v>66840</v>
      </c>
      <c r="Q8" s="118">
        <f t="shared" si="2"/>
        <v>0.3</v>
      </c>
    </row>
    <row r="9" spans="1:18">
      <c r="A9" s="1106" t="s">
        <v>935</v>
      </c>
      <c r="B9" s="1781" t="s">
        <v>932</v>
      </c>
      <c r="C9" s="1186">
        <v>1</v>
      </c>
      <c r="D9" s="1187">
        <v>731</v>
      </c>
      <c r="E9" s="1187">
        <v>36</v>
      </c>
      <c r="F9" s="1187">
        <v>0.16700000000000001</v>
      </c>
      <c r="G9" s="1187">
        <v>2</v>
      </c>
      <c r="H9" s="1187">
        <v>5.5599999999999997E-2</v>
      </c>
      <c r="I9" s="1187">
        <v>1189</v>
      </c>
      <c r="J9" s="1187">
        <v>1.63</v>
      </c>
      <c r="K9" s="1188">
        <v>1183</v>
      </c>
      <c r="L9" s="1189">
        <v>1.62</v>
      </c>
      <c r="M9" s="1190">
        <v>5.0000000000000001E-3</v>
      </c>
      <c r="O9" s="283">
        <f t="shared" si="0"/>
        <v>26316</v>
      </c>
      <c r="P9" s="284">
        <f t="shared" si="1"/>
        <v>42804</v>
      </c>
      <c r="Q9" s="118">
        <f t="shared" si="2"/>
        <v>0.18</v>
      </c>
    </row>
    <row r="10" spans="1:18">
      <c r="A10" s="1106" t="s">
        <v>935</v>
      </c>
      <c r="B10" s="1781" t="s">
        <v>933</v>
      </c>
      <c r="C10" s="1186">
        <v>2</v>
      </c>
      <c r="D10" s="1187">
        <v>962</v>
      </c>
      <c r="E10" s="1187">
        <v>72</v>
      </c>
      <c r="F10" s="1187">
        <v>0.33300000000000002</v>
      </c>
      <c r="G10" s="1187">
        <v>5</v>
      </c>
      <c r="H10" s="1187">
        <v>6.9400000000000003E-2</v>
      </c>
      <c r="I10" s="1187">
        <v>1329</v>
      </c>
      <c r="J10" s="1187">
        <v>1.38</v>
      </c>
      <c r="K10" s="1188">
        <v>1322</v>
      </c>
      <c r="L10" s="1189">
        <v>1.37</v>
      </c>
      <c r="M10" s="1190">
        <v>5.0000000000000001E-3</v>
      </c>
      <c r="O10" s="283">
        <f t="shared" si="0"/>
        <v>69264</v>
      </c>
      <c r="P10" s="284">
        <f t="shared" si="1"/>
        <v>95688</v>
      </c>
      <c r="Q10" s="118">
        <f t="shared" si="2"/>
        <v>0.36</v>
      </c>
    </row>
    <row r="11" spans="1:18">
      <c r="A11" s="1106" t="s">
        <v>935</v>
      </c>
      <c r="B11" s="1781" t="s">
        <v>933</v>
      </c>
      <c r="C11" s="1186">
        <v>2</v>
      </c>
      <c r="D11" s="1187">
        <v>1042</v>
      </c>
      <c r="E11" s="1187">
        <v>24</v>
      </c>
      <c r="F11" s="1187">
        <v>0.111</v>
      </c>
      <c r="G11" s="1187">
        <v>2</v>
      </c>
      <c r="H11" s="1187">
        <v>8.3299999999999999E-2</v>
      </c>
      <c r="I11" s="1187">
        <v>1470</v>
      </c>
      <c r="J11" s="1187">
        <v>1.41</v>
      </c>
      <c r="K11" s="1188">
        <v>1462</v>
      </c>
      <c r="L11" s="1189">
        <v>1.4</v>
      </c>
      <c r="M11" s="1190">
        <v>5.0000000000000001E-3</v>
      </c>
      <c r="O11" s="283">
        <f t="shared" si="0"/>
        <v>25008</v>
      </c>
      <c r="P11" s="284">
        <f t="shared" si="1"/>
        <v>35280</v>
      </c>
      <c r="Q11" s="118">
        <f t="shared" si="2"/>
        <v>0.12</v>
      </c>
    </row>
    <row r="12" spans="1:18">
      <c r="A12" s="1106" t="s">
        <v>935</v>
      </c>
      <c r="B12" s="1781" t="s">
        <v>934</v>
      </c>
      <c r="C12" s="1186">
        <v>2</v>
      </c>
      <c r="D12" s="1187">
        <v>1139</v>
      </c>
      <c r="E12" s="1187">
        <v>24</v>
      </c>
      <c r="F12" s="1187">
        <v>0.111</v>
      </c>
      <c r="G12" s="1187">
        <v>5</v>
      </c>
      <c r="H12" s="1187">
        <v>0.20830000000000001</v>
      </c>
      <c r="I12" s="1187">
        <v>1676</v>
      </c>
      <c r="J12" s="1187">
        <v>1.47</v>
      </c>
      <c r="K12" s="1188">
        <v>1667</v>
      </c>
      <c r="L12" s="1189">
        <v>1.46</v>
      </c>
      <c r="M12" s="1190">
        <v>5.0000000000000001E-3</v>
      </c>
      <c r="O12" s="283">
        <f t="shared" si="0"/>
        <v>27336</v>
      </c>
      <c r="P12" s="284">
        <f t="shared" si="1"/>
        <v>40224</v>
      </c>
      <c r="Q12" s="118">
        <f t="shared" si="2"/>
        <v>0.12</v>
      </c>
    </row>
    <row r="13" spans="1:18">
      <c r="A13" s="1106" t="s">
        <v>936</v>
      </c>
      <c r="B13" s="1781" t="s">
        <v>932</v>
      </c>
      <c r="C13" s="1186">
        <v>1</v>
      </c>
      <c r="D13" s="1187">
        <v>636</v>
      </c>
      <c r="E13" s="1187">
        <v>40</v>
      </c>
      <c r="F13" s="1187">
        <v>0.222</v>
      </c>
      <c r="G13" s="1187">
        <v>6</v>
      </c>
      <c r="H13" s="1187">
        <v>0.15</v>
      </c>
      <c r="I13" s="1187">
        <v>1205</v>
      </c>
      <c r="J13" s="1187">
        <v>1.89</v>
      </c>
      <c r="K13" s="1188">
        <v>1195</v>
      </c>
      <c r="L13" s="1189">
        <v>1.88</v>
      </c>
      <c r="M13" s="1190">
        <v>8.0000000000000002E-3</v>
      </c>
      <c r="O13" s="283">
        <f t="shared" si="0"/>
        <v>25440</v>
      </c>
      <c r="P13" s="284">
        <f t="shared" si="1"/>
        <v>48200</v>
      </c>
      <c r="Q13" s="118">
        <f t="shared" si="2"/>
        <v>0.32</v>
      </c>
    </row>
    <row r="14" spans="1:18">
      <c r="A14" s="1106" t="s">
        <v>936</v>
      </c>
      <c r="B14" s="1781" t="s">
        <v>932</v>
      </c>
      <c r="C14" s="1186">
        <v>1</v>
      </c>
      <c r="D14" s="1187">
        <v>662</v>
      </c>
      <c r="E14" s="1187">
        <v>40</v>
      </c>
      <c r="F14" s="1187">
        <v>0.222</v>
      </c>
      <c r="G14" s="1187">
        <v>5</v>
      </c>
      <c r="H14" s="1187">
        <v>0.125</v>
      </c>
      <c r="I14" s="1187">
        <v>1259</v>
      </c>
      <c r="J14" s="1187">
        <v>1.9</v>
      </c>
      <c r="K14" s="1188">
        <v>1248</v>
      </c>
      <c r="L14" s="1189">
        <v>1.89</v>
      </c>
      <c r="M14" s="1190">
        <v>8.0000000000000002E-3</v>
      </c>
      <c r="O14" s="283">
        <f t="shared" si="0"/>
        <v>26480</v>
      </c>
      <c r="P14" s="284">
        <f t="shared" si="1"/>
        <v>50360</v>
      </c>
      <c r="Q14" s="118">
        <f t="shared" si="2"/>
        <v>0.32</v>
      </c>
    </row>
    <row r="15" spans="1:18">
      <c r="A15" s="1106" t="s">
        <v>936</v>
      </c>
      <c r="B15" s="1781" t="s">
        <v>933</v>
      </c>
      <c r="C15" s="1186">
        <v>2</v>
      </c>
      <c r="D15" s="1187">
        <v>975</v>
      </c>
      <c r="E15" s="1187">
        <v>50</v>
      </c>
      <c r="F15" s="1187">
        <v>0.27800000000000002</v>
      </c>
      <c r="G15" s="1187">
        <v>4</v>
      </c>
      <c r="H15" s="1187">
        <v>0.08</v>
      </c>
      <c r="I15" s="1187">
        <v>1547</v>
      </c>
      <c r="J15" s="1187">
        <v>1.59</v>
      </c>
      <c r="K15" s="1188">
        <v>1534</v>
      </c>
      <c r="L15" s="1189">
        <v>1.57</v>
      </c>
      <c r="M15" s="1190">
        <v>8.0000000000000002E-3</v>
      </c>
      <c r="O15" s="283">
        <f t="shared" si="0"/>
        <v>48750</v>
      </c>
      <c r="P15" s="284">
        <f t="shared" si="1"/>
        <v>77350</v>
      </c>
      <c r="Q15" s="118">
        <f t="shared" si="2"/>
        <v>0.4</v>
      </c>
    </row>
    <row r="16" spans="1:18">
      <c r="A16" s="1106" t="s">
        <v>936</v>
      </c>
      <c r="B16" s="1781" t="s">
        <v>933</v>
      </c>
      <c r="C16" s="1186">
        <v>2</v>
      </c>
      <c r="D16" s="1187">
        <v>988</v>
      </c>
      <c r="E16" s="1187">
        <v>50</v>
      </c>
      <c r="F16" s="1187">
        <v>0.27800000000000002</v>
      </c>
      <c r="G16" s="1187">
        <v>3</v>
      </c>
      <c r="H16" s="1187">
        <v>0.06</v>
      </c>
      <c r="I16" s="1187">
        <v>1533</v>
      </c>
      <c r="J16" s="1187">
        <v>1.55</v>
      </c>
      <c r="K16" s="1188">
        <v>1520</v>
      </c>
      <c r="L16" s="1189">
        <v>1.54</v>
      </c>
      <c r="M16" s="1190">
        <v>8.0000000000000002E-3</v>
      </c>
      <c r="O16" s="283">
        <f t="shared" si="0"/>
        <v>49400</v>
      </c>
      <c r="P16" s="284">
        <f t="shared" si="1"/>
        <v>76650</v>
      </c>
      <c r="Q16" s="118">
        <f t="shared" si="2"/>
        <v>0.4</v>
      </c>
    </row>
    <row r="17" spans="1:17">
      <c r="A17" s="1106" t="s">
        <v>937</v>
      </c>
      <c r="B17" s="1781" t="s">
        <v>932</v>
      </c>
      <c r="C17" s="1186">
        <v>1</v>
      </c>
      <c r="D17" s="1187">
        <v>757</v>
      </c>
      <c r="E17" s="1187">
        <v>13</v>
      </c>
      <c r="F17" s="1187">
        <v>5.8000000000000003E-2</v>
      </c>
      <c r="G17" s="1187">
        <v>0</v>
      </c>
      <c r="H17" s="1187">
        <v>0</v>
      </c>
      <c r="I17" s="1187">
        <v>1385</v>
      </c>
      <c r="J17" s="1187">
        <v>1.83</v>
      </c>
      <c r="K17" s="1188">
        <v>1385</v>
      </c>
      <c r="L17" s="1189">
        <v>1.83</v>
      </c>
      <c r="M17" s="1190">
        <v>0</v>
      </c>
      <c r="O17" s="283">
        <f t="shared" ref="O17:O30" si="3">D17*E17</f>
        <v>9841</v>
      </c>
      <c r="P17" s="284">
        <f t="shared" ref="P17:P30" si="4">I17*E17</f>
        <v>18005</v>
      </c>
      <c r="Q17" s="118">
        <f t="shared" ref="Q17:Q30" si="5">M17*E17</f>
        <v>0</v>
      </c>
    </row>
    <row r="18" spans="1:17">
      <c r="A18" s="1106" t="s">
        <v>937</v>
      </c>
      <c r="B18" s="1781" t="s">
        <v>932</v>
      </c>
      <c r="C18" s="1186">
        <v>1</v>
      </c>
      <c r="D18" s="1187">
        <v>781</v>
      </c>
      <c r="E18" s="1187">
        <v>24</v>
      </c>
      <c r="F18" s="1187">
        <v>0.106</v>
      </c>
      <c r="G18" s="1187">
        <v>3</v>
      </c>
      <c r="H18" s="1187">
        <v>0.125</v>
      </c>
      <c r="I18" s="1187">
        <v>1277</v>
      </c>
      <c r="J18" s="1187">
        <v>1.64</v>
      </c>
      <c r="K18" s="1188">
        <v>1277</v>
      </c>
      <c r="L18" s="1189">
        <v>1.64</v>
      </c>
      <c r="M18" s="1190">
        <v>0</v>
      </c>
      <c r="O18" s="283">
        <f t="shared" si="3"/>
        <v>18744</v>
      </c>
      <c r="P18" s="284">
        <f t="shared" si="4"/>
        <v>30648</v>
      </c>
      <c r="Q18" s="118">
        <f t="shared" si="5"/>
        <v>0</v>
      </c>
    </row>
    <row r="19" spans="1:17">
      <c r="A19" s="1106" t="s">
        <v>937</v>
      </c>
      <c r="B19" s="1781" t="s">
        <v>932</v>
      </c>
      <c r="C19" s="1186">
        <v>1</v>
      </c>
      <c r="D19" s="1187">
        <v>849</v>
      </c>
      <c r="E19" s="1187">
        <v>24</v>
      </c>
      <c r="F19" s="1187">
        <v>0.106</v>
      </c>
      <c r="G19" s="1187">
        <v>0</v>
      </c>
      <c r="H19" s="1187">
        <v>0</v>
      </c>
      <c r="I19" s="1187">
        <v>1286</v>
      </c>
      <c r="J19" s="1187">
        <v>1.51</v>
      </c>
      <c r="K19" s="1188">
        <v>1286</v>
      </c>
      <c r="L19" s="1189">
        <v>1.51</v>
      </c>
      <c r="M19" s="1190">
        <v>0</v>
      </c>
      <c r="O19" s="283">
        <f t="shared" si="3"/>
        <v>20376</v>
      </c>
      <c r="P19" s="284">
        <f t="shared" si="4"/>
        <v>30864</v>
      </c>
      <c r="Q19" s="118">
        <f t="shared" si="5"/>
        <v>0</v>
      </c>
    </row>
    <row r="20" spans="1:17">
      <c r="A20" s="1106" t="s">
        <v>937</v>
      </c>
      <c r="B20" s="1781" t="s">
        <v>932</v>
      </c>
      <c r="C20" s="1186">
        <v>1</v>
      </c>
      <c r="D20" s="1187">
        <v>859</v>
      </c>
      <c r="E20" s="1187">
        <v>13</v>
      </c>
      <c r="F20" s="1187">
        <v>5.8000000000000003E-2</v>
      </c>
      <c r="G20" s="1187">
        <v>1</v>
      </c>
      <c r="H20" s="1187">
        <v>7.6899999999999996E-2</v>
      </c>
      <c r="I20" s="1187">
        <v>1509</v>
      </c>
      <c r="J20" s="1187">
        <v>1.76</v>
      </c>
      <c r="K20" s="1188">
        <v>1509</v>
      </c>
      <c r="L20" s="1189">
        <v>1.76</v>
      </c>
      <c r="M20" s="1190">
        <v>0</v>
      </c>
      <c r="O20" s="283">
        <f t="shared" si="3"/>
        <v>11167</v>
      </c>
      <c r="P20" s="284">
        <f t="shared" si="4"/>
        <v>19617</v>
      </c>
      <c r="Q20" s="118">
        <f t="shared" si="5"/>
        <v>0</v>
      </c>
    </row>
    <row r="21" spans="1:17">
      <c r="A21" s="1106" t="s">
        <v>937</v>
      </c>
      <c r="B21" s="1781" t="s">
        <v>932</v>
      </c>
      <c r="C21" s="1186">
        <v>1</v>
      </c>
      <c r="D21" s="1187">
        <v>951</v>
      </c>
      <c r="E21" s="1187">
        <v>26</v>
      </c>
      <c r="F21" s="1187">
        <v>0.115</v>
      </c>
      <c r="G21" s="1187">
        <v>0</v>
      </c>
      <c r="H21" s="1187">
        <v>0</v>
      </c>
      <c r="I21" s="1187">
        <v>1410</v>
      </c>
      <c r="J21" s="1187">
        <v>1.48</v>
      </c>
      <c r="K21" s="1188">
        <v>1410</v>
      </c>
      <c r="L21" s="1189">
        <v>1.48</v>
      </c>
      <c r="M21" s="1190">
        <v>0</v>
      </c>
      <c r="O21" s="283">
        <f t="shared" si="3"/>
        <v>24726</v>
      </c>
      <c r="P21" s="284">
        <f t="shared" si="4"/>
        <v>36660</v>
      </c>
      <c r="Q21" s="118">
        <f t="shared" si="5"/>
        <v>0</v>
      </c>
    </row>
    <row r="22" spans="1:17">
      <c r="A22" s="1106" t="s">
        <v>937</v>
      </c>
      <c r="B22" s="1781" t="s">
        <v>933</v>
      </c>
      <c r="C22" s="1186">
        <v>2</v>
      </c>
      <c r="D22" s="1187">
        <v>1084</v>
      </c>
      <c r="E22" s="1187">
        <v>26</v>
      </c>
      <c r="F22" s="1187">
        <v>0.115</v>
      </c>
      <c r="G22" s="1187">
        <v>1</v>
      </c>
      <c r="H22" s="1187">
        <v>3.85E-2</v>
      </c>
      <c r="I22" s="1187">
        <v>1644</v>
      </c>
      <c r="J22" s="1187">
        <v>1.52</v>
      </c>
      <c r="K22" s="1188">
        <v>1644</v>
      </c>
      <c r="L22" s="1189">
        <v>1.52</v>
      </c>
      <c r="M22" s="1190">
        <v>0</v>
      </c>
      <c r="O22" s="283">
        <f t="shared" si="3"/>
        <v>28184</v>
      </c>
      <c r="P22" s="284">
        <f t="shared" si="4"/>
        <v>42744</v>
      </c>
      <c r="Q22" s="118">
        <f t="shared" si="5"/>
        <v>0</v>
      </c>
    </row>
    <row r="23" spans="1:17">
      <c r="A23" s="1106" t="s">
        <v>937</v>
      </c>
      <c r="B23" s="1781" t="s">
        <v>933</v>
      </c>
      <c r="C23" s="1186">
        <v>2</v>
      </c>
      <c r="D23" s="1187">
        <v>1150</v>
      </c>
      <c r="E23" s="1187">
        <v>24</v>
      </c>
      <c r="F23" s="1187">
        <v>0.106</v>
      </c>
      <c r="G23" s="1187">
        <v>3</v>
      </c>
      <c r="H23" s="1187">
        <v>0.125</v>
      </c>
      <c r="I23" s="1187">
        <v>1632</v>
      </c>
      <c r="J23" s="1187">
        <v>1.42</v>
      </c>
      <c r="K23" s="1188">
        <v>1632</v>
      </c>
      <c r="L23" s="1189">
        <v>1.42</v>
      </c>
      <c r="M23" s="1190">
        <v>0</v>
      </c>
      <c r="O23" s="283">
        <f t="shared" si="3"/>
        <v>27600</v>
      </c>
      <c r="P23" s="284">
        <f t="shared" si="4"/>
        <v>39168</v>
      </c>
      <c r="Q23" s="118">
        <f t="shared" si="5"/>
        <v>0</v>
      </c>
    </row>
    <row r="24" spans="1:17">
      <c r="A24" s="1106" t="s">
        <v>937</v>
      </c>
      <c r="B24" s="1781" t="s">
        <v>933</v>
      </c>
      <c r="C24" s="1186">
        <v>2</v>
      </c>
      <c r="D24" s="1187">
        <v>1217</v>
      </c>
      <c r="E24" s="1187">
        <v>13</v>
      </c>
      <c r="F24" s="1187">
        <v>5.8000000000000003E-2</v>
      </c>
      <c r="G24" s="1187">
        <v>1</v>
      </c>
      <c r="H24" s="1187">
        <v>7.6899999999999996E-2</v>
      </c>
      <c r="I24" s="1187">
        <v>1710</v>
      </c>
      <c r="J24" s="1187">
        <v>1.41</v>
      </c>
      <c r="K24" s="1188">
        <v>1710</v>
      </c>
      <c r="L24" s="1189">
        <v>1.41</v>
      </c>
      <c r="M24" s="1190">
        <v>0</v>
      </c>
      <c r="O24" s="283">
        <f t="shared" si="3"/>
        <v>15821</v>
      </c>
      <c r="P24" s="284">
        <f t="shared" si="4"/>
        <v>22230</v>
      </c>
      <c r="Q24" s="118">
        <f t="shared" si="5"/>
        <v>0</v>
      </c>
    </row>
    <row r="25" spans="1:17">
      <c r="A25" s="1106" t="s">
        <v>937</v>
      </c>
      <c r="B25" s="1781" t="s">
        <v>933</v>
      </c>
      <c r="C25" s="1186">
        <v>2</v>
      </c>
      <c r="D25" s="1187">
        <v>1299</v>
      </c>
      <c r="E25" s="1187">
        <v>13</v>
      </c>
      <c r="F25" s="1187">
        <v>5.8000000000000003E-2</v>
      </c>
      <c r="G25" s="1187">
        <v>0</v>
      </c>
      <c r="H25" s="1187">
        <v>0</v>
      </c>
      <c r="I25" s="1187">
        <v>1807</v>
      </c>
      <c r="J25" s="1187">
        <v>1.39</v>
      </c>
      <c r="K25" s="1188">
        <v>1807</v>
      </c>
      <c r="L25" s="1189">
        <v>1.39</v>
      </c>
      <c r="M25" s="1190">
        <v>0</v>
      </c>
      <c r="O25" s="283">
        <f t="shared" si="3"/>
        <v>16887</v>
      </c>
      <c r="P25" s="284">
        <f t="shared" si="4"/>
        <v>23491</v>
      </c>
      <c r="Q25" s="118">
        <f t="shared" si="5"/>
        <v>0</v>
      </c>
    </row>
    <row r="26" spans="1:17">
      <c r="A26" s="1106" t="s">
        <v>937</v>
      </c>
      <c r="B26" s="1781" t="s">
        <v>933</v>
      </c>
      <c r="C26" s="1186">
        <v>2</v>
      </c>
      <c r="D26" s="1187">
        <v>1390</v>
      </c>
      <c r="E26" s="1187">
        <v>13</v>
      </c>
      <c r="F26" s="1187">
        <v>5.8000000000000003E-2</v>
      </c>
      <c r="G26" s="1187">
        <v>0</v>
      </c>
      <c r="H26" s="1187">
        <v>0</v>
      </c>
      <c r="I26" s="1187">
        <v>1844</v>
      </c>
      <c r="J26" s="1187">
        <v>1.33</v>
      </c>
      <c r="K26" s="1188">
        <v>1844</v>
      </c>
      <c r="L26" s="1189">
        <v>1.33</v>
      </c>
      <c r="M26" s="1190">
        <v>0</v>
      </c>
      <c r="O26" s="283">
        <f t="shared" si="3"/>
        <v>18070</v>
      </c>
      <c r="P26" s="284">
        <f t="shared" si="4"/>
        <v>23972</v>
      </c>
      <c r="Q26" s="118">
        <f t="shared" si="5"/>
        <v>0</v>
      </c>
    </row>
    <row r="27" spans="1:17">
      <c r="A27" s="1106" t="s">
        <v>937</v>
      </c>
      <c r="B27" s="1781" t="s">
        <v>934</v>
      </c>
      <c r="C27" s="1186">
        <v>2</v>
      </c>
      <c r="D27" s="1187">
        <v>1310</v>
      </c>
      <c r="E27" s="1187">
        <v>12</v>
      </c>
      <c r="F27" s="1187">
        <v>5.2999999999999999E-2</v>
      </c>
      <c r="G27" s="1187">
        <v>3</v>
      </c>
      <c r="H27" s="1187">
        <v>0.25</v>
      </c>
      <c r="I27" s="1187">
        <v>2035</v>
      </c>
      <c r="J27" s="1187">
        <v>1.55</v>
      </c>
      <c r="K27" s="1188">
        <v>2035</v>
      </c>
      <c r="L27" s="1189">
        <v>1.55</v>
      </c>
      <c r="M27" s="1190">
        <v>0</v>
      </c>
      <c r="O27" s="283">
        <f t="shared" si="3"/>
        <v>15720</v>
      </c>
      <c r="P27" s="284">
        <f t="shared" si="4"/>
        <v>24420</v>
      </c>
      <c r="Q27" s="118">
        <f t="shared" si="5"/>
        <v>0</v>
      </c>
    </row>
    <row r="28" spans="1:17">
      <c r="A28" s="1106" t="s">
        <v>937</v>
      </c>
      <c r="B28" s="1781" t="s">
        <v>934</v>
      </c>
      <c r="C28" s="1186">
        <v>2</v>
      </c>
      <c r="D28" s="1187">
        <v>1373</v>
      </c>
      <c r="E28" s="1187">
        <v>12</v>
      </c>
      <c r="F28" s="1187">
        <v>5.2999999999999999E-2</v>
      </c>
      <c r="G28" s="1187">
        <v>1</v>
      </c>
      <c r="H28" s="1187">
        <v>8.3299999999999999E-2</v>
      </c>
      <c r="I28" s="1187">
        <v>2130</v>
      </c>
      <c r="J28" s="1187">
        <v>1.55</v>
      </c>
      <c r="K28" s="1188">
        <v>2130</v>
      </c>
      <c r="L28" s="1189">
        <v>1.55</v>
      </c>
      <c r="M28" s="1190">
        <v>0</v>
      </c>
      <c r="O28" s="283">
        <f t="shared" si="3"/>
        <v>16476</v>
      </c>
      <c r="P28" s="284">
        <f t="shared" si="4"/>
        <v>25560</v>
      </c>
      <c r="Q28" s="118">
        <f t="shared" si="5"/>
        <v>0</v>
      </c>
    </row>
    <row r="29" spans="1:17">
      <c r="A29" s="1106" t="s">
        <v>937</v>
      </c>
      <c r="B29" s="1781" t="s">
        <v>934</v>
      </c>
      <c r="C29" s="1186">
        <v>2</v>
      </c>
      <c r="D29" s="1187">
        <v>1472</v>
      </c>
      <c r="E29" s="1187">
        <v>13</v>
      </c>
      <c r="F29" s="1187">
        <v>5.8000000000000003E-2</v>
      </c>
      <c r="G29" s="1187">
        <v>0</v>
      </c>
      <c r="H29" s="1187">
        <v>0</v>
      </c>
      <c r="I29" s="1187">
        <v>2071</v>
      </c>
      <c r="J29" s="1187">
        <v>1.41</v>
      </c>
      <c r="K29" s="1188">
        <v>2071</v>
      </c>
      <c r="L29" s="1189">
        <v>1.41</v>
      </c>
      <c r="M29" s="1190">
        <v>0</v>
      </c>
      <c r="O29" s="283">
        <f t="shared" si="3"/>
        <v>19136</v>
      </c>
      <c r="P29" s="284">
        <f t="shared" si="4"/>
        <v>26923</v>
      </c>
      <c r="Q29" s="118">
        <f t="shared" si="5"/>
        <v>0</v>
      </c>
    </row>
    <row r="30" spans="1:17">
      <c r="A30" s="1106"/>
      <c r="B30" s="1781"/>
      <c r="C30" s="1186"/>
      <c r="D30" s="1187"/>
      <c r="E30" s="1187"/>
      <c r="F30" s="1187"/>
      <c r="G30" s="1187"/>
      <c r="H30" s="1187"/>
      <c r="I30" s="1187"/>
      <c r="J30" s="1187"/>
      <c r="K30" s="1188"/>
      <c r="L30" s="1189"/>
      <c r="M30" s="1190"/>
      <c r="O30" s="283">
        <f t="shared" si="3"/>
        <v>0</v>
      </c>
      <c r="P30" s="284">
        <f t="shared" si="4"/>
        <v>0</v>
      </c>
      <c r="Q30" s="118">
        <f t="shared" si="5"/>
        <v>0</v>
      </c>
    </row>
    <row r="31" spans="1:17">
      <c r="A31" s="1106"/>
      <c r="B31" s="1781"/>
      <c r="C31" s="1186"/>
      <c r="D31" s="1187"/>
      <c r="E31" s="1187"/>
      <c r="F31" s="1187"/>
      <c r="G31" s="1187"/>
      <c r="H31" s="1187"/>
      <c r="I31" s="1187"/>
      <c r="J31" s="1187"/>
      <c r="K31" s="1188"/>
      <c r="L31" s="1189"/>
      <c r="M31" s="1190"/>
      <c r="O31" s="283">
        <f t="shared" si="0"/>
        <v>0</v>
      </c>
      <c r="P31" s="284">
        <f t="shared" si="1"/>
        <v>0</v>
      </c>
      <c r="Q31" s="118">
        <f t="shared" si="2"/>
        <v>0</v>
      </c>
    </row>
    <row r="32" spans="1:17">
      <c r="A32" s="1106"/>
      <c r="B32" s="1781"/>
      <c r="C32" s="1186"/>
      <c r="D32" s="1187"/>
      <c r="E32" s="1187"/>
      <c r="F32" s="1187"/>
      <c r="G32" s="1187"/>
      <c r="H32" s="1187"/>
      <c r="I32" s="1187"/>
      <c r="J32" s="1187"/>
      <c r="K32" s="1188"/>
      <c r="L32" s="1189"/>
      <c r="M32" s="1190"/>
      <c r="O32" s="283">
        <f t="shared" si="0"/>
        <v>0</v>
      </c>
      <c r="P32" s="284">
        <f t="shared" si="1"/>
        <v>0</v>
      </c>
      <c r="Q32" s="118">
        <f t="shared" si="2"/>
        <v>0</v>
      </c>
    </row>
    <row r="33" spans="1:17">
      <c r="A33" s="1106"/>
      <c r="B33" s="1781"/>
      <c r="C33" s="1186"/>
      <c r="D33" s="1187"/>
      <c r="E33" s="1187"/>
      <c r="F33" s="1187"/>
      <c r="G33" s="1187"/>
      <c r="H33" s="1187"/>
      <c r="I33" s="1187"/>
      <c r="J33" s="1187"/>
      <c r="K33" s="1188"/>
      <c r="L33" s="1189"/>
      <c r="M33" s="1190"/>
      <c r="O33" s="283">
        <f t="shared" si="0"/>
        <v>0</v>
      </c>
      <c r="P33" s="284">
        <f t="shared" si="1"/>
        <v>0</v>
      </c>
      <c r="Q33" s="118">
        <f t="shared" si="2"/>
        <v>0</v>
      </c>
    </row>
    <row r="34" spans="1:17">
      <c r="A34" s="1106"/>
      <c r="B34" s="1781"/>
      <c r="C34" s="1186"/>
      <c r="D34" s="1187"/>
      <c r="E34" s="1187"/>
      <c r="F34" s="1187"/>
      <c r="G34" s="1187"/>
      <c r="H34" s="1187"/>
      <c r="I34" s="1187"/>
      <c r="J34" s="1187"/>
      <c r="K34" s="1188"/>
      <c r="L34" s="1189"/>
      <c r="M34" s="1190"/>
      <c r="O34" s="283">
        <f t="shared" si="0"/>
        <v>0</v>
      </c>
      <c r="P34" s="284">
        <f t="shared" si="1"/>
        <v>0</v>
      </c>
      <c r="Q34" s="118">
        <f t="shared" si="2"/>
        <v>0</v>
      </c>
    </row>
    <row r="35" spans="1:17">
      <c r="A35" s="1106"/>
      <c r="B35" s="1781"/>
      <c r="C35" s="1186"/>
      <c r="D35" s="1187"/>
      <c r="E35" s="1187"/>
      <c r="F35" s="1187"/>
      <c r="G35" s="1187"/>
      <c r="H35" s="1187"/>
      <c r="I35" s="1187"/>
      <c r="J35" s="1187"/>
      <c r="K35" s="1188"/>
      <c r="L35" s="1189"/>
      <c r="M35" s="1190"/>
      <c r="O35" s="283">
        <f t="shared" si="0"/>
        <v>0</v>
      </c>
      <c r="P35" s="284">
        <f t="shared" si="1"/>
        <v>0</v>
      </c>
      <c r="Q35" s="118">
        <f t="shared" si="2"/>
        <v>0</v>
      </c>
    </row>
    <row r="36" spans="1:17">
      <c r="A36" s="1106"/>
      <c r="B36" s="1781"/>
      <c r="C36" s="1186"/>
      <c r="D36" s="1187"/>
      <c r="E36" s="1187"/>
      <c r="F36" s="1187"/>
      <c r="G36" s="1187"/>
      <c r="H36" s="1187"/>
      <c r="I36" s="1187"/>
      <c r="J36" s="1187"/>
      <c r="K36" s="1188"/>
      <c r="L36" s="1189"/>
      <c r="M36" s="1190"/>
      <c r="O36" s="283">
        <f t="shared" si="0"/>
        <v>0</v>
      </c>
      <c r="P36" s="284">
        <f t="shared" si="1"/>
        <v>0</v>
      </c>
      <c r="Q36" s="118">
        <f t="shared" si="2"/>
        <v>0</v>
      </c>
    </row>
    <row r="37" spans="1:17">
      <c r="A37" s="1106"/>
      <c r="B37" s="1781"/>
      <c r="C37" s="1186"/>
      <c r="D37" s="1187"/>
      <c r="E37" s="1187"/>
      <c r="F37" s="1187"/>
      <c r="G37" s="1187"/>
      <c r="H37" s="1187"/>
      <c r="I37" s="1187"/>
      <c r="J37" s="1187"/>
      <c r="K37" s="1188"/>
      <c r="L37" s="1189"/>
      <c r="M37" s="1190"/>
      <c r="O37" s="283">
        <f t="shared" si="0"/>
        <v>0</v>
      </c>
      <c r="P37" s="284">
        <f t="shared" si="1"/>
        <v>0</v>
      </c>
      <c r="Q37" s="118">
        <f t="shared" si="2"/>
        <v>0</v>
      </c>
    </row>
    <row r="38" spans="1:17">
      <c r="A38" s="1106"/>
      <c r="B38" s="1781"/>
      <c r="C38" s="1186"/>
      <c r="D38" s="1187"/>
      <c r="E38" s="1187"/>
      <c r="F38" s="1187"/>
      <c r="G38" s="1187"/>
      <c r="H38" s="1187"/>
      <c r="I38" s="1187"/>
      <c r="J38" s="1187"/>
      <c r="K38" s="1188"/>
      <c r="L38" s="1189"/>
      <c r="M38" s="1190"/>
      <c r="O38" s="283">
        <f t="shared" si="0"/>
        <v>0</v>
      </c>
      <c r="P38" s="284">
        <f t="shared" si="1"/>
        <v>0</v>
      </c>
      <c r="Q38" s="118">
        <f t="shared" si="2"/>
        <v>0</v>
      </c>
    </row>
    <row r="39" spans="1:17">
      <c r="A39" s="1106"/>
      <c r="B39" s="1781"/>
      <c r="C39" s="1186"/>
      <c r="D39" s="1187"/>
      <c r="E39" s="1187"/>
      <c r="F39" s="1187"/>
      <c r="G39" s="1187"/>
      <c r="H39" s="1187"/>
      <c r="I39" s="1187"/>
      <c r="J39" s="1187"/>
      <c r="K39" s="1188"/>
      <c r="L39" s="1189"/>
      <c r="M39" s="1190"/>
      <c r="O39" s="283">
        <f t="shared" ref="O39:O59" si="6">D39*E39</f>
        <v>0</v>
      </c>
      <c r="P39" s="284">
        <f t="shared" si="1"/>
        <v>0</v>
      </c>
      <c r="Q39" s="118">
        <f t="shared" si="2"/>
        <v>0</v>
      </c>
    </row>
    <row r="40" spans="1:17">
      <c r="A40" s="1106"/>
      <c r="B40" s="1781"/>
      <c r="C40" s="1186"/>
      <c r="D40" s="1187"/>
      <c r="E40" s="1187"/>
      <c r="F40" s="1187"/>
      <c r="G40" s="1187"/>
      <c r="H40" s="1187"/>
      <c r="I40" s="1187"/>
      <c r="J40" s="1187"/>
      <c r="K40" s="1188"/>
      <c r="L40" s="1189"/>
      <c r="M40" s="1190"/>
      <c r="O40" s="283">
        <f t="shared" si="6"/>
        <v>0</v>
      </c>
      <c r="P40" s="284">
        <f t="shared" si="1"/>
        <v>0</v>
      </c>
      <c r="Q40" s="118">
        <f t="shared" si="2"/>
        <v>0</v>
      </c>
    </row>
    <row r="41" spans="1:17">
      <c r="A41" s="1106"/>
      <c r="B41" s="1781"/>
      <c r="C41" s="1186"/>
      <c r="D41" s="1187"/>
      <c r="E41" s="1187"/>
      <c r="F41" s="1187"/>
      <c r="G41" s="1187"/>
      <c r="H41" s="1187"/>
      <c r="I41" s="1187"/>
      <c r="J41" s="1187"/>
      <c r="K41" s="1188"/>
      <c r="L41" s="1189"/>
      <c r="M41" s="1190"/>
      <c r="O41" s="283">
        <f t="shared" si="6"/>
        <v>0</v>
      </c>
      <c r="P41" s="284">
        <f t="shared" si="1"/>
        <v>0</v>
      </c>
      <c r="Q41" s="118">
        <f t="shared" si="2"/>
        <v>0</v>
      </c>
    </row>
    <row r="42" spans="1:17">
      <c r="A42" s="1106"/>
      <c r="B42" s="1781"/>
      <c r="C42" s="1186"/>
      <c r="D42" s="1187"/>
      <c r="E42" s="1187"/>
      <c r="F42" s="1187"/>
      <c r="G42" s="1187"/>
      <c r="H42" s="1187"/>
      <c r="I42" s="1187"/>
      <c r="J42" s="1187"/>
      <c r="K42" s="1188"/>
      <c r="L42" s="1189"/>
      <c r="M42" s="1190"/>
      <c r="O42" s="283">
        <f t="shared" si="6"/>
        <v>0</v>
      </c>
      <c r="P42" s="284">
        <f t="shared" si="1"/>
        <v>0</v>
      </c>
      <c r="Q42" s="118">
        <f t="shared" si="2"/>
        <v>0</v>
      </c>
    </row>
    <row r="43" spans="1:17">
      <c r="A43" s="1106"/>
      <c r="B43" s="1781"/>
      <c r="C43" s="1186"/>
      <c r="D43" s="1187"/>
      <c r="E43" s="1187"/>
      <c r="F43" s="1187"/>
      <c r="G43" s="1187"/>
      <c r="H43" s="1187"/>
      <c r="I43" s="1187"/>
      <c r="J43" s="1187"/>
      <c r="K43" s="1188"/>
      <c r="L43" s="1189"/>
      <c r="M43" s="1190"/>
      <c r="O43" s="283">
        <f t="shared" si="6"/>
        <v>0</v>
      </c>
      <c r="P43" s="284">
        <f t="shared" si="1"/>
        <v>0</v>
      </c>
      <c r="Q43" s="118">
        <f t="shared" si="2"/>
        <v>0</v>
      </c>
    </row>
    <row r="44" spans="1:17">
      <c r="A44" s="1106"/>
      <c r="B44" s="1781"/>
      <c r="C44" s="1186"/>
      <c r="D44" s="1187"/>
      <c r="E44" s="1187"/>
      <c r="F44" s="1187"/>
      <c r="G44" s="1187"/>
      <c r="H44" s="1187"/>
      <c r="I44" s="1187"/>
      <c r="J44" s="1187"/>
      <c r="K44" s="1188"/>
      <c r="L44" s="1189"/>
      <c r="M44" s="1190"/>
      <c r="O44" s="283">
        <f t="shared" si="6"/>
        <v>0</v>
      </c>
      <c r="P44" s="284">
        <f t="shared" si="1"/>
        <v>0</v>
      </c>
      <c r="Q44" s="118">
        <f t="shared" si="2"/>
        <v>0</v>
      </c>
    </row>
    <row r="45" spans="1:17">
      <c r="A45" s="1106"/>
      <c r="B45" s="1781"/>
      <c r="C45" s="1186"/>
      <c r="D45" s="1187"/>
      <c r="E45" s="1187"/>
      <c r="F45" s="1187"/>
      <c r="G45" s="1187"/>
      <c r="H45" s="1187"/>
      <c r="I45" s="1187"/>
      <c r="J45" s="1187"/>
      <c r="K45" s="1188"/>
      <c r="L45" s="1189"/>
      <c r="M45" s="1190"/>
      <c r="O45" s="283">
        <f t="shared" si="6"/>
        <v>0</v>
      </c>
      <c r="P45" s="284">
        <f t="shared" si="1"/>
        <v>0</v>
      </c>
      <c r="Q45" s="118">
        <f t="shared" si="2"/>
        <v>0</v>
      </c>
    </row>
    <row r="46" spans="1:17">
      <c r="A46" s="1106"/>
      <c r="B46" s="1781"/>
      <c r="C46" s="1186"/>
      <c r="D46" s="1187"/>
      <c r="E46" s="1187"/>
      <c r="F46" s="1187"/>
      <c r="G46" s="1187"/>
      <c r="H46" s="1187"/>
      <c r="I46" s="1187"/>
      <c r="J46" s="1187"/>
      <c r="K46" s="1188"/>
      <c r="L46" s="1189"/>
      <c r="M46" s="1190"/>
      <c r="O46" s="283">
        <f t="shared" si="6"/>
        <v>0</v>
      </c>
      <c r="P46" s="284">
        <f t="shared" si="1"/>
        <v>0</v>
      </c>
      <c r="Q46" s="118">
        <f t="shared" si="2"/>
        <v>0</v>
      </c>
    </row>
    <row r="47" spans="1:17">
      <c r="A47" s="1106"/>
      <c r="B47" s="1781"/>
      <c r="C47" s="1186"/>
      <c r="D47" s="1187"/>
      <c r="E47" s="1187"/>
      <c r="F47" s="1187"/>
      <c r="G47" s="1187"/>
      <c r="H47" s="1187"/>
      <c r="I47" s="1187"/>
      <c r="J47" s="1187"/>
      <c r="K47" s="1188"/>
      <c r="L47" s="1189"/>
      <c r="M47" s="1190"/>
      <c r="O47" s="283">
        <f t="shared" si="6"/>
        <v>0</v>
      </c>
      <c r="P47" s="284">
        <f t="shared" si="1"/>
        <v>0</v>
      </c>
      <c r="Q47" s="118">
        <f t="shared" si="2"/>
        <v>0</v>
      </c>
    </row>
    <row r="48" spans="1:17">
      <c r="A48" s="1106"/>
      <c r="B48" s="1781"/>
      <c r="C48" s="1186"/>
      <c r="D48" s="1187"/>
      <c r="E48" s="1187"/>
      <c r="F48" s="1187"/>
      <c r="G48" s="1187"/>
      <c r="H48" s="1187"/>
      <c r="I48" s="1187"/>
      <c r="J48" s="1187"/>
      <c r="K48" s="1188"/>
      <c r="L48" s="1189"/>
      <c r="M48" s="1190"/>
      <c r="O48" s="283">
        <f t="shared" si="6"/>
        <v>0</v>
      </c>
      <c r="P48" s="284">
        <f t="shared" si="1"/>
        <v>0</v>
      </c>
      <c r="Q48" s="118">
        <f t="shared" si="2"/>
        <v>0</v>
      </c>
    </row>
    <row r="49" spans="1:17">
      <c r="A49" s="1106"/>
      <c r="B49" s="1781"/>
      <c r="C49" s="1186"/>
      <c r="D49" s="1187"/>
      <c r="E49" s="1187"/>
      <c r="F49" s="1187"/>
      <c r="G49" s="1187"/>
      <c r="H49" s="1187"/>
      <c r="I49" s="1187"/>
      <c r="J49" s="1187"/>
      <c r="K49" s="1188"/>
      <c r="L49" s="1189"/>
      <c r="M49" s="1190"/>
      <c r="O49" s="283">
        <f t="shared" si="6"/>
        <v>0</v>
      </c>
      <c r="P49" s="284">
        <f t="shared" si="1"/>
        <v>0</v>
      </c>
      <c r="Q49" s="118">
        <f t="shared" si="2"/>
        <v>0</v>
      </c>
    </row>
    <row r="50" spans="1:17">
      <c r="A50" s="1106"/>
      <c r="B50" s="1781"/>
      <c r="C50" s="1186"/>
      <c r="D50" s="1187"/>
      <c r="E50" s="1187"/>
      <c r="F50" s="1187"/>
      <c r="G50" s="1187"/>
      <c r="H50" s="1187"/>
      <c r="I50" s="1187"/>
      <c r="J50" s="1187"/>
      <c r="K50" s="1188"/>
      <c r="L50" s="1189"/>
      <c r="M50" s="1190"/>
      <c r="O50" s="283">
        <f t="shared" si="6"/>
        <v>0</v>
      </c>
      <c r="P50" s="284">
        <f t="shared" si="1"/>
        <v>0</v>
      </c>
      <c r="Q50" s="118">
        <f t="shared" si="2"/>
        <v>0</v>
      </c>
    </row>
    <row r="51" spans="1:17">
      <c r="A51" s="1106"/>
      <c r="B51" s="1781"/>
      <c r="C51" s="1186"/>
      <c r="D51" s="1187"/>
      <c r="E51" s="1187"/>
      <c r="F51" s="1187"/>
      <c r="G51" s="1187"/>
      <c r="H51" s="1187"/>
      <c r="I51" s="1187"/>
      <c r="J51" s="1187"/>
      <c r="K51" s="1188"/>
      <c r="L51" s="1189"/>
      <c r="M51" s="1190"/>
      <c r="O51" s="283">
        <f t="shared" si="6"/>
        <v>0</v>
      </c>
      <c r="P51" s="284">
        <f t="shared" si="1"/>
        <v>0</v>
      </c>
      <c r="Q51" s="118">
        <f t="shared" si="2"/>
        <v>0</v>
      </c>
    </row>
    <row r="52" spans="1:17">
      <c r="A52" s="1106"/>
      <c r="B52" s="1781"/>
      <c r="C52" s="1186"/>
      <c r="D52" s="1187"/>
      <c r="E52" s="1187"/>
      <c r="F52" s="1187"/>
      <c r="G52" s="1187"/>
      <c r="H52" s="1187"/>
      <c r="I52" s="1187"/>
      <c r="J52" s="1187"/>
      <c r="K52" s="1188"/>
      <c r="L52" s="1189"/>
      <c r="M52" s="1190"/>
      <c r="O52" s="283">
        <f t="shared" si="6"/>
        <v>0</v>
      </c>
      <c r="P52" s="284">
        <f t="shared" si="1"/>
        <v>0</v>
      </c>
      <c r="Q52" s="118">
        <f t="shared" si="2"/>
        <v>0</v>
      </c>
    </row>
    <row r="53" spans="1:17">
      <c r="A53" s="1106"/>
      <c r="B53" s="1106"/>
      <c r="C53" s="1186"/>
      <c r="D53" s="1187"/>
      <c r="E53" s="1187"/>
      <c r="F53" s="1187"/>
      <c r="G53" s="1187"/>
      <c r="H53" s="1187"/>
      <c r="I53" s="1187"/>
      <c r="J53" s="1187"/>
      <c r="K53" s="1188"/>
      <c r="L53" s="1189"/>
      <c r="M53" s="1190"/>
      <c r="O53" s="283">
        <f t="shared" si="6"/>
        <v>0</v>
      </c>
      <c r="P53" s="284">
        <f t="shared" si="1"/>
        <v>0</v>
      </c>
      <c r="Q53" s="118">
        <f t="shared" si="2"/>
        <v>0</v>
      </c>
    </row>
    <row r="54" spans="1:17">
      <c r="A54" s="1106"/>
      <c r="B54" s="1106"/>
      <c r="C54" s="1186"/>
      <c r="D54" s="1187"/>
      <c r="E54" s="1187"/>
      <c r="F54" s="1187"/>
      <c r="G54" s="1187"/>
      <c r="H54" s="1187"/>
      <c r="I54" s="1187"/>
      <c r="J54" s="1187"/>
      <c r="K54" s="1188"/>
      <c r="L54" s="1189"/>
      <c r="M54" s="1190"/>
      <c r="O54" s="283">
        <f t="shared" si="6"/>
        <v>0</v>
      </c>
      <c r="P54" s="284">
        <f t="shared" si="1"/>
        <v>0</v>
      </c>
      <c r="Q54" s="118">
        <f t="shared" si="2"/>
        <v>0</v>
      </c>
    </row>
    <row r="55" spans="1:17">
      <c r="A55" s="1106"/>
      <c r="B55" s="1106"/>
      <c r="C55" s="1186"/>
      <c r="D55" s="1187"/>
      <c r="E55" s="1187"/>
      <c r="F55" s="1187"/>
      <c r="G55" s="1187"/>
      <c r="H55" s="1187"/>
      <c r="I55" s="1187"/>
      <c r="J55" s="1187"/>
      <c r="K55" s="1188"/>
      <c r="L55" s="1189"/>
      <c r="M55" s="1190"/>
      <c r="O55" s="283">
        <f t="shared" si="6"/>
        <v>0</v>
      </c>
      <c r="P55" s="284">
        <f t="shared" si="1"/>
        <v>0</v>
      </c>
      <c r="Q55" s="118">
        <f t="shared" si="2"/>
        <v>0</v>
      </c>
    </row>
    <row r="56" spans="1:17">
      <c r="A56" s="1106"/>
      <c r="B56" s="1106"/>
      <c r="C56" s="1186"/>
      <c r="D56" s="1187"/>
      <c r="E56" s="1187"/>
      <c r="F56" s="1187"/>
      <c r="G56" s="1187"/>
      <c r="H56" s="1187"/>
      <c r="I56" s="1187"/>
      <c r="J56" s="1187"/>
      <c r="K56" s="1188"/>
      <c r="L56" s="1189"/>
      <c r="M56" s="1190"/>
      <c r="O56" s="283">
        <f t="shared" si="6"/>
        <v>0</v>
      </c>
      <c r="P56" s="284">
        <f t="shared" si="1"/>
        <v>0</v>
      </c>
      <c r="Q56" s="118">
        <f t="shared" si="2"/>
        <v>0</v>
      </c>
    </row>
    <row r="57" spans="1:17">
      <c r="A57" s="1106"/>
      <c r="B57" s="1106"/>
      <c r="C57" s="1186"/>
      <c r="D57" s="1187"/>
      <c r="E57" s="1187"/>
      <c r="F57" s="1187"/>
      <c r="G57" s="1187"/>
      <c r="H57" s="1187"/>
      <c r="I57" s="1187"/>
      <c r="J57" s="1187"/>
      <c r="K57" s="1188"/>
      <c r="L57" s="1189"/>
      <c r="M57" s="1190"/>
      <c r="O57" s="283">
        <f t="shared" si="6"/>
        <v>0</v>
      </c>
      <c r="P57" s="284">
        <f t="shared" si="1"/>
        <v>0</v>
      </c>
      <c r="Q57" s="118">
        <f t="shared" si="2"/>
        <v>0</v>
      </c>
    </row>
    <row r="58" spans="1:17">
      <c r="A58" s="1106"/>
      <c r="B58" s="1106"/>
      <c r="C58" s="1186"/>
      <c r="D58" s="1187"/>
      <c r="E58" s="1187"/>
      <c r="F58" s="1187"/>
      <c r="G58" s="1187"/>
      <c r="H58" s="1187"/>
      <c r="I58" s="1187"/>
      <c r="J58" s="1187"/>
      <c r="K58" s="1188"/>
      <c r="L58" s="1189"/>
      <c r="M58" s="1190"/>
      <c r="O58" s="283">
        <f t="shared" si="6"/>
        <v>0</v>
      </c>
      <c r="P58" s="284">
        <f t="shared" si="1"/>
        <v>0</v>
      </c>
      <c r="Q58" s="118">
        <f t="shared" si="2"/>
        <v>0</v>
      </c>
    </row>
    <row r="59" spans="1:17">
      <c r="A59" s="1106"/>
      <c r="B59" s="1106"/>
      <c r="C59" s="1186"/>
      <c r="D59" s="1187"/>
      <c r="E59" s="1187"/>
      <c r="F59" s="1187"/>
      <c r="G59" s="1187"/>
      <c r="H59" s="1187"/>
      <c r="I59" s="1187"/>
      <c r="J59" s="1187"/>
      <c r="K59" s="1188"/>
      <c r="L59" s="1189"/>
      <c r="M59" s="1190"/>
      <c r="O59" s="283">
        <f t="shared" si="6"/>
        <v>0</v>
      </c>
      <c r="P59" s="284">
        <f t="shared" si="1"/>
        <v>0</v>
      </c>
      <c r="Q59" s="118">
        <f t="shared" si="2"/>
        <v>0</v>
      </c>
    </row>
    <row r="60" spans="1:17">
      <c r="A60" s="1106"/>
      <c r="B60" s="1106"/>
      <c r="C60" s="1186"/>
      <c r="D60" s="1187"/>
      <c r="E60" s="1187"/>
      <c r="F60" s="1187"/>
      <c r="G60" s="1187"/>
      <c r="H60" s="1187"/>
      <c r="I60" s="1187"/>
      <c r="J60" s="1187"/>
      <c r="K60" s="1188"/>
      <c r="L60" s="1189"/>
      <c r="M60" s="1190"/>
      <c r="O60" s="283">
        <f t="shared" ref="O60:O123" si="7">D60*E60</f>
        <v>0</v>
      </c>
      <c r="P60" s="284">
        <f t="shared" si="1"/>
        <v>0</v>
      </c>
      <c r="Q60" s="118">
        <f t="shared" si="2"/>
        <v>0</v>
      </c>
    </row>
    <row r="61" spans="1:17">
      <c r="A61" s="1106"/>
      <c r="B61" s="1106"/>
      <c r="C61" s="1186"/>
      <c r="D61" s="1187"/>
      <c r="E61" s="1187"/>
      <c r="F61" s="1187"/>
      <c r="G61" s="1187"/>
      <c r="H61" s="1187"/>
      <c r="I61" s="1187"/>
      <c r="J61" s="1187"/>
      <c r="K61" s="1188"/>
      <c r="L61" s="1189"/>
      <c r="M61" s="1190"/>
      <c r="O61" s="283">
        <f t="shared" si="7"/>
        <v>0</v>
      </c>
      <c r="P61" s="284">
        <f t="shared" si="1"/>
        <v>0</v>
      </c>
      <c r="Q61" s="118">
        <f t="shared" si="2"/>
        <v>0</v>
      </c>
    </row>
    <row r="62" spans="1:17">
      <c r="A62" s="1106"/>
      <c r="B62" s="1106"/>
      <c r="C62" s="1186"/>
      <c r="D62" s="1187"/>
      <c r="E62" s="1187"/>
      <c r="F62" s="1187"/>
      <c r="G62" s="1187"/>
      <c r="H62" s="1187"/>
      <c r="I62" s="1187"/>
      <c r="J62" s="1187"/>
      <c r="K62" s="1188"/>
      <c r="L62" s="1189"/>
      <c r="M62" s="1190"/>
      <c r="O62" s="283">
        <f t="shared" si="7"/>
        <v>0</v>
      </c>
      <c r="P62" s="284">
        <f t="shared" si="1"/>
        <v>0</v>
      </c>
      <c r="Q62" s="118">
        <f t="shared" si="2"/>
        <v>0</v>
      </c>
    </row>
    <row r="63" spans="1:17">
      <c r="A63" s="1106"/>
      <c r="B63" s="1106"/>
      <c r="C63" s="1186"/>
      <c r="D63" s="1187"/>
      <c r="E63" s="1187"/>
      <c r="F63" s="1187"/>
      <c r="G63" s="1187"/>
      <c r="H63" s="1187"/>
      <c r="I63" s="1187"/>
      <c r="J63" s="1187"/>
      <c r="K63" s="1188"/>
      <c r="L63" s="1189"/>
      <c r="M63" s="1190"/>
      <c r="O63" s="283">
        <f t="shared" si="7"/>
        <v>0</v>
      </c>
      <c r="P63" s="284">
        <f t="shared" si="1"/>
        <v>0</v>
      </c>
      <c r="Q63" s="118">
        <f t="shared" si="2"/>
        <v>0</v>
      </c>
    </row>
    <row r="64" spans="1:17">
      <c r="A64" s="1106"/>
      <c r="B64" s="1106"/>
      <c r="C64" s="1186"/>
      <c r="D64" s="1187"/>
      <c r="E64" s="1187"/>
      <c r="F64" s="1187"/>
      <c r="G64" s="1187"/>
      <c r="H64" s="1187"/>
      <c r="I64" s="1187"/>
      <c r="J64" s="1187"/>
      <c r="K64" s="1188"/>
      <c r="L64" s="1189"/>
      <c r="M64" s="1190"/>
      <c r="O64" s="283">
        <f t="shared" si="7"/>
        <v>0</v>
      </c>
      <c r="P64" s="284">
        <f t="shared" si="1"/>
        <v>0</v>
      </c>
      <c r="Q64" s="118">
        <f t="shared" si="2"/>
        <v>0</v>
      </c>
    </row>
    <row r="65" spans="1:17">
      <c r="A65" s="1106"/>
      <c r="B65" s="1106"/>
      <c r="C65" s="1186"/>
      <c r="D65" s="1187"/>
      <c r="E65" s="1187"/>
      <c r="F65" s="1187"/>
      <c r="G65" s="1187"/>
      <c r="H65" s="1187"/>
      <c r="I65" s="1187"/>
      <c r="J65" s="1187"/>
      <c r="K65" s="1188"/>
      <c r="L65" s="1189"/>
      <c r="M65" s="1190"/>
      <c r="O65" s="283">
        <f t="shared" si="7"/>
        <v>0</v>
      </c>
      <c r="P65" s="284">
        <f t="shared" si="1"/>
        <v>0</v>
      </c>
      <c r="Q65" s="118">
        <f t="shared" si="2"/>
        <v>0</v>
      </c>
    </row>
    <row r="66" spans="1:17">
      <c r="A66" s="1106"/>
      <c r="B66" s="1106"/>
      <c r="C66" s="1186"/>
      <c r="D66" s="1187"/>
      <c r="E66" s="1187"/>
      <c r="F66" s="1187"/>
      <c r="G66" s="1187"/>
      <c r="H66" s="1187"/>
      <c r="I66" s="1187"/>
      <c r="J66" s="1187"/>
      <c r="K66" s="1188"/>
      <c r="L66" s="1189"/>
      <c r="M66" s="1190"/>
      <c r="O66" s="283">
        <f t="shared" si="7"/>
        <v>0</v>
      </c>
      <c r="P66" s="284">
        <f t="shared" si="1"/>
        <v>0</v>
      </c>
      <c r="Q66" s="118">
        <f t="shared" si="2"/>
        <v>0</v>
      </c>
    </row>
    <row r="67" spans="1:17">
      <c r="A67" s="1106"/>
      <c r="B67" s="1106"/>
      <c r="C67" s="1186"/>
      <c r="D67" s="1187"/>
      <c r="E67" s="1187"/>
      <c r="F67" s="1187"/>
      <c r="G67" s="1187"/>
      <c r="H67" s="1187"/>
      <c r="I67" s="1187"/>
      <c r="J67" s="1187"/>
      <c r="K67" s="1188"/>
      <c r="L67" s="1189"/>
      <c r="M67" s="1190"/>
      <c r="O67" s="283">
        <f t="shared" si="7"/>
        <v>0</v>
      </c>
      <c r="P67" s="284">
        <f t="shared" ref="P67:P130" si="8">I67*E67</f>
        <v>0</v>
      </c>
      <c r="Q67" s="118">
        <f t="shared" ref="Q67:Q130" si="9">M67*E67</f>
        <v>0</v>
      </c>
    </row>
    <row r="68" spans="1:17">
      <c r="A68" s="1106"/>
      <c r="B68" s="1106"/>
      <c r="C68" s="1186"/>
      <c r="D68" s="1187"/>
      <c r="E68" s="1187"/>
      <c r="F68" s="1187"/>
      <c r="G68" s="1187"/>
      <c r="H68" s="1187"/>
      <c r="I68" s="1187"/>
      <c r="J68" s="1187"/>
      <c r="K68" s="1188"/>
      <c r="L68" s="1189"/>
      <c r="M68" s="1190"/>
      <c r="O68" s="283">
        <f t="shared" si="7"/>
        <v>0</v>
      </c>
      <c r="P68" s="284">
        <f t="shared" si="8"/>
        <v>0</v>
      </c>
      <c r="Q68" s="118">
        <f t="shared" si="9"/>
        <v>0</v>
      </c>
    </row>
    <row r="69" spans="1:17">
      <c r="A69" s="1106"/>
      <c r="B69" s="1106"/>
      <c r="C69" s="1186"/>
      <c r="D69" s="1187"/>
      <c r="E69" s="1187"/>
      <c r="F69" s="1187"/>
      <c r="G69" s="1187"/>
      <c r="H69" s="1187"/>
      <c r="I69" s="1187"/>
      <c r="J69" s="1187"/>
      <c r="K69" s="1188"/>
      <c r="L69" s="1189"/>
      <c r="M69" s="1190"/>
      <c r="O69" s="283">
        <f t="shared" si="7"/>
        <v>0</v>
      </c>
      <c r="P69" s="284">
        <f t="shared" si="8"/>
        <v>0</v>
      </c>
      <c r="Q69" s="118">
        <f t="shared" si="9"/>
        <v>0</v>
      </c>
    </row>
    <row r="70" spans="1:17">
      <c r="A70" s="1106"/>
      <c r="B70" s="1106"/>
      <c r="C70" s="1186"/>
      <c r="D70" s="1187"/>
      <c r="E70" s="1187"/>
      <c r="F70" s="1187"/>
      <c r="G70" s="1187"/>
      <c r="H70" s="1187"/>
      <c r="I70" s="1187"/>
      <c r="J70" s="1187"/>
      <c r="K70" s="1188"/>
      <c r="L70" s="1189"/>
      <c r="M70" s="1190"/>
      <c r="O70" s="283">
        <f t="shared" si="7"/>
        <v>0</v>
      </c>
      <c r="P70" s="284">
        <f t="shared" si="8"/>
        <v>0</v>
      </c>
      <c r="Q70" s="118">
        <f t="shared" si="9"/>
        <v>0</v>
      </c>
    </row>
    <row r="71" spans="1:17">
      <c r="A71" s="1106"/>
      <c r="B71" s="1106"/>
      <c r="C71" s="1186"/>
      <c r="D71" s="1187"/>
      <c r="E71" s="1187"/>
      <c r="F71" s="1187"/>
      <c r="G71" s="1187"/>
      <c r="H71" s="1187"/>
      <c r="I71" s="1187"/>
      <c r="J71" s="1187"/>
      <c r="K71" s="1188"/>
      <c r="L71" s="1189"/>
      <c r="M71" s="1190"/>
      <c r="O71" s="283">
        <f t="shared" si="7"/>
        <v>0</v>
      </c>
      <c r="P71" s="284">
        <f t="shared" si="8"/>
        <v>0</v>
      </c>
      <c r="Q71" s="118">
        <f t="shared" si="9"/>
        <v>0</v>
      </c>
    </row>
    <row r="72" spans="1:17">
      <c r="A72" s="1106"/>
      <c r="B72" s="1106"/>
      <c r="C72" s="1186"/>
      <c r="D72" s="1187"/>
      <c r="E72" s="1187"/>
      <c r="F72" s="1187"/>
      <c r="G72" s="1187"/>
      <c r="H72" s="1187"/>
      <c r="I72" s="1187"/>
      <c r="J72" s="1187"/>
      <c r="K72" s="1188"/>
      <c r="L72" s="1189"/>
      <c r="M72" s="1190"/>
      <c r="O72" s="283">
        <f t="shared" si="7"/>
        <v>0</v>
      </c>
      <c r="P72" s="284">
        <f t="shared" si="8"/>
        <v>0</v>
      </c>
      <c r="Q72" s="118">
        <f t="shared" si="9"/>
        <v>0</v>
      </c>
    </row>
    <row r="73" spans="1:17">
      <c r="A73" s="1106"/>
      <c r="B73" s="1106"/>
      <c r="C73" s="1186"/>
      <c r="D73" s="1187"/>
      <c r="E73" s="1187"/>
      <c r="F73" s="1187"/>
      <c r="G73" s="1187"/>
      <c r="H73" s="1187"/>
      <c r="I73" s="1187"/>
      <c r="J73" s="1187"/>
      <c r="K73" s="1188"/>
      <c r="L73" s="1189"/>
      <c r="M73" s="1190"/>
      <c r="O73" s="283">
        <f t="shared" si="7"/>
        <v>0</v>
      </c>
      <c r="P73" s="284">
        <f t="shared" si="8"/>
        <v>0</v>
      </c>
      <c r="Q73" s="118">
        <f t="shared" si="9"/>
        <v>0</v>
      </c>
    </row>
    <row r="74" spans="1:17">
      <c r="A74" s="1106"/>
      <c r="B74" s="1106"/>
      <c r="C74" s="1186"/>
      <c r="D74" s="1187"/>
      <c r="E74" s="1187"/>
      <c r="F74" s="1187"/>
      <c r="G74" s="1187"/>
      <c r="H74" s="1187"/>
      <c r="I74" s="1187"/>
      <c r="J74" s="1187"/>
      <c r="K74" s="1188"/>
      <c r="L74" s="1189"/>
      <c r="M74" s="1190"/>
      <c r="O74" s="283">
        <f t="shared" si="7"/>
        <v>0</v>
      </c>
      <c r="P74" s="284">
        <f t="shared" si="8"/>
        <v>0</v>
      </c>
      <c r="Q74" s="118">
        <f t="shared" si="9"/>
        <v>0</v>
      </c>
    </row>
    <row r="75" spans="1:17">
      <c r="A75" s="1106"/>
      <c r="B75" s="1106"/>
      <c r="C75" s="1186"/>
      <c r="D75" s="1187"/>
      <c r="E75" s="1187"/>
      <c r="F75" s="1187"/>
      <c r="G75" s="1187"/>
      <c r="H75" s="1187"/>
      <c r="I75" s="1187"/>
      <c r="J75" s="1187"/>
      <c r="K75" s="1188"/>
      <c r="L75" s="1189"/>
      <c r="M75" s="1190"/>
      <c r="O75" s="283">
        <f t="shared" si="7"/>
        <v>0</v>
      </c>
      <c r="P75" s="284">
        <f t="shared" si="8"/>
        <v>0</v>
      </c>
      <c r="Q75" s="118">
        <f t="shared" si="9"/>
        <v>0</v>
      </c>
    </row>
    <row r="76" spans="1:17">
      <c r="A76" s="1106"/>
      <c r="B76" s="1106"/>
      <c r="C76" s="1186"/>
      <c r="D76" s="1187"/>
      <c r="E76" s="1187"/>
      <c r="F76" s="1187"/>
      <c r="G76" s="1187"/>
      <c r="H76" s="1187"/>
      <c r="I76" s="1187"/>
      <c r="J76" s="1187"/>
      <c r="K76" s="1188"/>
      <c r="L76" s="1189"/>
      <c r="M76" s="1190"/>
      <c r="O76" s="283">
        <f t="shared" si="7"/>
        <v>0</v>
      </c>
      <c r="P76" s="284">
        <f t="shared" si="8"/>
        <v>0</v>
      </c>
      <c r="Q76" s="118">
        <f t="shared" si="9"/>
        <v>0</v>
      </c>
    </row>
    <row r="77" spans="1:17">
      <c r="A77" s="1106"/>
      <c r="B77" s="1106"/>
      <c r="C77" s="1186"/>
      <c r="D77" s="1187"/>
      <c r="E77" s="1187"/>
      <c r="F77" s="1187"/>
      <c r="G77" s="1187"/>
      <c r="H77" s="1187"/>
      <c r="I77" s="1187"/>
      <c r="J77" s="1187"/>
      <c r="K77" s="1188"/>
      <c r="L77" s="1189"/>
      <c r="M77" s="1190"/>
      <c r="O77" s="283">
        <f t="shared" si="7"/>
        <v>0</v>
      </c>
      <c r="P77" s="284">
        <f t="shared" si="8"/>
        <v>0</v>
      </c>
      <c r="Q77" s="118">
        <f t="shared" si="9"/>
        <v>0</v>
      </c>
    </row>
    <row r="78" spans="1:17">
      <c r="A78" s="1106"/>
      <c r="B78" s="1106"/>
      <c r="C78" s="1186"/>
      <c r="D78" s="1187"/>
      <c r="E78" s="1187"/>
      <c r="F78" s="1187"/>
      <c r="G78" s="1187"/>
      <c r="H78" s="1187"/>
      <c r="I78" s="1187"/>
      <c r="J78" s="1187"/>
      <c r="K78" s="1188"/>
      <c r="L78" s="1189"/>
      <c r="M78" s="1190"/>
      <c r="O78" s="283">
        <f t="shared" si="7"/>
        <v>0</v>
      </c>
      <c r="P78" s="284">
        <f t="shared" si="8"/>
        <v>0</v>
      </c>
      <c r="Q78" s="118">
        <f t="shared" si="9"/>
        <v>0</v>
      </c>
    </row>
    <row r="79" spans="1:17">
      <c r="A79" s="1106"/>
      <c r="B79" s="1106"/>
      <c r="C79" s="1186"/>
      <c r="D79" s="1187"/>
      <c r="E79" s="1187"/>
      <c r="F79" s="1187"/>
      <c r="G79" s="1187"/>
      <c r="H79" s="1187"/>
      <c r="I79" s="1187"/>
      <c r="J79" s="1187"/>
      <c r="K79" s="1188"/>
      <c r="L79" s="1189"/>
      <c r="M79" s="1190"/>
      <c r="O79" s="283">
        <f t="shared" si="7"/>
        <v>0</v>
      </c>
      <c r="P79" s="284">
        <f t="shared" si="8"/>
        <v>0</v>
      </c>
      <c r="Q79" s="118">
        <f t="shared" si="9"/>
        <v>0</v>
      </c>
    </row>
    <row r="80" spans="1:17">
      <c r="A80" s="1106"/>
      <c r="B80" s="1106"/>
      <c r="C80" s="1186"/>
      <c r="D80" s="1187"/>
      <c r="E80" s="1187"/>
      <c r="F80" s="1187"/>
      <c r="G80" s="1187"/>
      <c r="H80" s="1187"/>
      <c r="I80" s="1187"/>
      <c r="J80" s="1187"/>
      <c r="K80" s="1188"/>
      <c r="L80" s="1189"/>
      <c r="M80" s="1190"/>
      <c r="O80" s="283">
        <f t="shared" si="7"/>
        <v>0</v>
      </c>
      <c r="P80" s="284">
        <f t="shared" si="8"/>
        <v>0</v>
      </c>
      <c r="Q80" s="118">
        <f t="shared" si="9"/>
        <v>0</v>
      </c>
    </row>
    <row r="81" spans="1:17">
      <c r="A81" s="1106"/>
      <c r="B81" s="1106"/>
      <c r="C81" s="1186"/>
      <c r="D81" s="1187"/>
      <c r="E81" s="1187"/>
      <c r="F81" s="1187"/>
      <c r="G81" s="1187"/>
      <c r="H81" s="1187"/>
      <c r="I81" s="1187"/>
      <c r="J81" s="1187"/>
      <c r="K81" s="1188"/>
      <c r="L81" s="1189"/>
      <c r="M81" s="1190"/>
      <c r="O81" s="283">
        <f t="shared" si="7"/>
        <v>0</v>
      </c>
      <c r="P81" s="284">
        <f t="shared" si="8"/>
        <v>0</v>
      </c>
      <c r="Q81" s="118">
        <f t="shared" si="9"/>
        <v>0</v>
      </c>
    </row>
    <row r="82" spans="1:17">
      <c r="A82" s="1106"/>
      <c r="B82" s="1106"/>
      <c r="C82" s="1186"/>
      <c r="D82" s="1187"/>
      <c r="E82" s="1187"/>
      <c r="F82" s="1187"/>
      <c r="G82" s="1187"/>
      <c r="H82" s="1187"/>
      <c r="I82" s="1187"/>
      <c r="J82" s="1187"/>
      <c r="K82" s="1188"/>
      <c r="L82" s="1189"/>
      <c r="M82" s="1190"/>
      <c r="O82" s="283">
        <f t="shared" si="7"/>
        <v>0</v>
      </c>
      <c r="P82" s="284">
        <f t="shared" si="8"/>
        <v>0</v>
      </c>
      <c r="Q82" s="118">
        <f t="shared" si="9"/>
        <v>0</v>
      </c>
    </row>
    <row r="83" spans="1:17">
      <c r="A83" s="1106"/>
      <c r="B83" s="1106"/>
      <c r="C83" s="1186"/>
      <c r="D83" s="1187"/>
      <c r="E83" s="1187"/>
      <c r="F83" s="1187"/>
      <c r="G83" s="1187"/>
      <c r="H83" s="1187"/>
      <c r="I83" s="1187"/>
      <c r="J83" s="1187"/>
      <c r="K83" s="1188"/>
      <c r="L83" s="1189"/>
      <c r="M83" s="1190"/>
      <c r="O83" s="283">
        <f t="shared" si="7"/>
        <v>0</v>
      </c>
      <c r="P83" s="284">
        <f t="shared" si="8"/>
        <v>0</v>
      </c>
      <c r="Q83" s="118">
        <f t="shared" si="9"/>
        <v>0</v>
      </c>
    </row>
    <row r="84" spans="1:17">
      <c r="A84" s="1106"/>
      <c r="B84" s="1106"/>
      <c r="C84" s="1186"/>
      <c r="D84" s="1187"/>
      <c r="E84" s="1187"/>
      <c r="F84" s="1187"/>
      <c r="G84" s="1187"/>
      <c r="H84" s="1187"/>
      <c r="I84" s="1187"/>
      <c r="J84" s="1187"/>
      <c r="K84" s="1188"/>
      <c r="L84" s="1189"/>
      <c r="M84" s="1190"/>
      <c r="O84" s="283">
        <f t="shared" si="7"/>
        <v>0</v>
      </c>
      <c r="P84" s="284">
        <f t="shared" si="8"/>
        <v>0</v>
      </c>
      <c r="Q84" s="118">
        <f t="shared" si="9"/>
        <v>0</v>
      </c>
    </row>
    <row r="85" spans="1:17">
      <c r="A85" s="1106"/>
      <c r="B85" s="1106"/>
      <c r="C85" s="1186"/>
      <c r="D85" s="1187"/>
      <c r="E85" s="1187"/>
      <c r="F85" s="1187"/>
      <c r="G85" s="1187"/>
      <c r="H85" s="1187"/>
      <c r="I85" s="1187"/>
      <c r="J85" s="1187"/>
      <c r="K85" s="1188"/>
      <c r="L85" s="1189"/>
      <c r="M85" s="1190"/>
      <c r="O85" s="283">
        <f t="shared" si="7"/>
        <v>0</v>
      </c>
      <c r="P85" s="284">
        <f t="shared" si="8"/>
        <v>0</v>
      </c>
      <c r="Q85" s="118">
        <f t="shared" si="9"/>
        <v>0</v>
      </c>
    </row>
    <row r="86" spans="1:17">
      <c r="A86" s="1106"/>
      <c r="B86" s="1106"/>
      <c r="C86" s="1186"/>
      <c r="D86" s="1187"/>
      <c r="E86" s="1187"/>
      <c r="F86" s="1187"/>
      <c r="G86" s="1187"/>
      <c r="H86" s="1187"/>
      <c r="I86" s="1187"/>
      <c r="J86" s="1187"/>
      <c r="K86" s="1188"/>
      <c r="L86" s="1189"/>
      <c r="M86" s="1190"/>
      <c r="O86" s="283">
        <f t="shared" si="7"/>
        <v>0</v>
      </c>
      <c r="P86" s="284">
        <f t="shared" si="8"/>
        <v>0</v>
      </c>
      <c r="Q86" s="118">
        <f t="shared" si="9"/>
        <v>0</v>
      </c>
    </row>
    <row r="87" spans="1:17">
      <c r="A87" s="1106"/>
      <c r="B87" s="1106"/>
      <c r="C87" s="1186"/>
      <c r="D87" s="1187"/>
      <c r="E87" s="1187"/>
      <c r="F87" s="1187"/>
      <c r="G87" s="1187"/>
      <c r="H87" s="1187"/>
      <c r="I87" s="1187"/>
      <c r="J87" s="1187"/>
      <c r="K87" s="1188"/>
      <c r="L87" s="1189"/>
      <c r="M87" s="1190"/>
      <c r="O87" s="283">
        <f t="shared" si="7"/>
        <v>0</v>
      </c>
      <c r="P87" s="284">
        <f t="shared" si="8"/>
        <v>0</v>
      </c>
      <c r="Q87" s="118">
        <f t="shared" si="9"/>
        <v>0</v>
      </c>
    </row>
    <row r="88" spans="1:17">
      <c r="A88" s="1106"/>
      <c r="B88" s="1106"/>
      <c r="C88" s="1186"/>
      <c r="D88" s="1187"/>
      <c r="E88" s="1187"/>
      <c r="F88" s="1187"/>
      <c r="G88" s="1187"/>
      <c r="H88" s="1187"/>
      <c r="I88" s="1187"/>
      <c r="J88" s="1187"/>
      <c r="K88" s="1188"/>
      <c r="L88" s="1189"/>
      <c r="M88" s="1190"/>
      <c r="O88" s="283">
        <f t="shared" si="7"/>
        <v>0</v>
      </c>
      <c r="P88" s="284">
        <f t="shared" si="8"/>
        <v>0</v>
      </c>
      <c r="Q88" s="118">
        <f t="shared" si="9"/>
        <v>0</v>
      </c>
    </row>
    <row r="89" spans="1:17">
      <c r="A89" s="1106"/>
      <c r="B89" s="1106"/>
      <c r="C89" s="1186"/>
      <c r="D89" s="1187"/>
      <c r="E89" s="1187"/>
      <c r="F89" s="1187"/>
      <c r="G89" s="1187"/>
      <c r="H89" s="1187"/>
      <c r="I89" s="1187"/>
      <c r="J89" s="1187"/>
      <c r="K89" s="1188"/>
      <c r="L89" s="1189"/>
      <c r="M89" s="1190"/>
      <c r="O89" s="283">
        <f t="shared" si="7"/>
        <v>0</v>
      </c>
      <c r="P89" s="284">
        <f t="shared" si="8"/>
        <v>0</v>
      </c>
      <c r="Q89" s="118">
        <f t="shared" si="9"/>
        <v>0</v>
      </c>
    </row>
    <row r="90" spans="1:17">
      <c r="A90" s="1106"/>
      <c r="B90" s="1106"/>
      <c r="C90" s="1186"/>
      <c r="D90" s="1187"/>
      <c r="E90" s="1187"/>
      <c r="F90" s="1187"/>
      <c r="G90" s="1187"/>
      <c r="H90" s="1187"/>
      <c r="I90" s="1187"/>
      <c r="J90" s="1187"/>
      <c r="K90" s="1188"/>
      <c r="L90" s="1189"/>
      <c r="M90" s="1190"/>
      <c r="O90" s="283">
        <f t="shared" si="7"/>
        <v>0</v>
      </c>
      <c r="P90" s="284">
        <f t="shared" si="8"/>
        <v>0</v>
      </c>
      <c r="Q90" s="118">
        <f t="shared" si="9"/>
        <v>0</v>
      </c>
    </row>
    <row r="91" spans="1:17">
      <c r="A91" s="1106"/>
      <c r="B91" s="1106"/>
      <c r="C91" s="1186"/>
      <c r="D91" s="1187"/>
      <c r="E91" s="1187"/>
      <c r="F91" s="1187"/>
      <c r="G91" s="1187"/>
      <c r="H91" s="1187"/>
      <c r="I91" s="1187"/>
      <c r="J91" s="1187"/>
      <c r="K91" s="1188"/>
      <c r="L91" s="1189"/>
      <c r="M91" s="1190"/>
      <c r="O91" s="283">
        <f t="shared" si="7"/>
        <v>0</v>
      </c>
      <c r="P91" s="284">
        <f t="shared" si="8"/>
        <v>0</v>
      </c>
      <c r="Q91" s="118">
        <f t="shared" si="9"/>
        <v>0</v>
      </c>
    </row>
    <row r="92" spans="1:17">
      <c r="A92" s="1106"/>
      <c r="B92" s="1106"/>
      <c r="C92" s="1186"/>
      <c r="D92" s="1187"/>
      <c r="E92" s="1187"/>
      <c r="F92" s="1187"/>
      <c r="G92" s="1187"/>
      <c r="H92" s="1187"/>
      <c r="I92" s="1187"/>
      <c r="J92" s="1187"/>
      <c r="K92" s="1188"/>
      <c r="L92" s="1189"/>
      <c r="M92" s="1190"/>
      <c r="O92" s="283">
        <f t="shared" si="7"/>
        <v>0</v>
      </c>
      <c r="P92" s="284">
        <f t="shared" si="8"/>
        <v>0</v>
      </c>
      <c r="Q92" s="118">
        <f t="shared" si="9"/>
        <v>0</v>
      </c>
    </row>
    <row r="93" spans="1:17">
      <c r="A93" s="1106"/>
      <c r="B93" s="1106"/>
      <c r="C93" s="1186"/>
      <c r="D93" s="1187"/>
      <c r="E93" s="1187"/>
      <c r="F93" s="1187"/>
      <c r="G93" s="1187"/>
      <c r="H93" s="1187"/>
      <c r="I93" s="1187"/>
      <c r="J93" s="1187"/>
      <c r="K93" s="1188"/>
      <c r="L93" s="1189"/>
      <c r="M93" s="1190"/>
      <c r="O93" s="283">
        <f t="shared" si="7"/>
        <v>0</v>
      </c>
      <c r="P93" s="284">
        <f t="shared" si="8"/>
        <v>0</v>
      </c>
      <c r="Q93" s="118">
        <f t="shared" si="9"/>
        <v>0</v>
      </c>
    </row>
    <row r="94" spans="1:17">
      <c r="A94" s="1106"/>
      <c r="B94" s="1106"/>
      <c r="C94" s="1186"/>
      <c r="D94" s="1187"/>
      <c r="E94" s="1187"/>
      <c r="F94" s="1187"/>
      <c r="G94" s="1187"/>
      <c r="H94" s="1187"/>
      <c r="I94" s="1187"/>
      <c r="J94" s="1187"/>
      <c r="K94" s="1188"/>
      <c r="L94" s="1189"/>
      <c r="M94" s="1190"/>
      <c r="O94" s="283">
        <f t="shared" si="7"/>
        <v>0</v>
      </c>
      <c r="P94" s="284">
        <f t="shared" si="8"/>
        <v>0</v>
      </c>
      <c r="Q94" s="118">
        <f t="shared" si="9"/>
        <v>0</v>
      </c>
    </row>
    <row r="95" spans="1:17">
      <c r="A95" s="1106"/>
      <c r="B95" s="1106"/>
      <c r="C95" s="1186"/>
      <c r="D95" s="1187"/>
      <c r="E95" s="1187"/>
      <c r="F95" s="1187"/>
      <c r="G95" s="1187"/>
      <c r="H95" s="1187"/>
      <c r="I95" s="1187"/>
      <c r="J95" s="1187"/>
      <c r="K95" s="1188"/>
      <c r="L95" s="1189"/>
      <c r="M95" s="1190"/>
      <c r="O95" s="283">
        <f t="shared" si="7"/>
        <v>0</v>
      </c>
      <c r="P95" s="284">
        <f t="shared" si="8"/>
        <v>0</v>
      </c>
      <c r="Q95" s="118">
        <f t="shared" si="9"/>
        <v>0</v>
      </c>
    </row>
    <row r="96" spans="1:17">
      <c r="A96" s="1106"/>
      <c r="B96" s="1106"/>
      <c r="C96" s="1186"/>
      <c r="D96" s="1187"/>
      <c r="E96" s="1187"/>
      <c r="F96" s="1187"/>
      <c r="G96" s="1187"/>
      <c r="H96" s="1187"/>
      <c r="I96" s="1187"/>
      <c r="J96" s="1187"/>
      <c r="K96" s="1188"/>
      <c r="L96" s="1189"/>
      <c r="M96" s="1190"/>
      <c r="O96" s="283">
        <f t="shared" si="7"/>
        <v>0</v>
      </c>
      <c r="P96" s="284">
        <f t="shared" si="8"/>
        <v>0</v>
      </c>
      <c r="Q96" s="118">
        <f t="shared" si="9"/>
        <v>0</v>
      </c>
    </row>
    <row r="97" spans="1:17">
      <c r="A97" s="1106"/>
      <c r="B97" s="1106"/>
      <c r="C97" s="1186"/>
      <c r="D97" s="1187"/>
      <c r="E97" s="1187"/>
      <c r="F97" s="1187"/>
      <c r="G97" s="1187"/>
      <c r="H97" s="1187"/>
      <c r="I97" s="1187"/>
      <c r="J97" s="1187"/>
      <c r="K97" s="1188"/>
      <c r="L97" s="1189"/>
      <c r="M97" s="1190"/>
      <c r="O97" s="283">
        <f t="shared" si="7"/>
        <v>0</v>
      </c>
      <c r="P97" s="284">
        <f t="shared" si="8"/>
        <v>0</v>
      </c>
      <c r="Q97" s="118">
        <f t="shared" si="9"/>
        <v>0</v>
      </c>
    </row>
    <row r="98" spans="1:17">
      <c r="A98" s="1106"/>
      <c r="B98" s="1106"/>
      <c r="C98" s="1186"/>
      <c r="D98" s="1187"/>
      <c r="E98" s="1187"/>
      <c r="F98" s="1187"/>
      <c r="G98" s="1187"/>
      <c r="H98" s="1187"/>
      <c r="I98" s="1187"/>
      <c r="J98" s="1187"/>
      <c r="K98" s="1188"/>
      <c r="L98" s="1189"/>
      <c r="M98" s="1190"/>
      <c r="O98" s="283">
        <f t="shared" si="7"/>
        <v>0</v>
      </c>
      <c r="P98" s="284">
        <f t="shared" si="8"/>
        <v>0</v>
      </c>
      <c r="Q98" s="118">
        <f t="shared" si="9"/>
        <v>0</v>
      </c>
    </row>
    <row r="99" spans="1:17">
      <c r="A99" s="1106"/>
      <c r="B99" s="1106"/>
      <c r="C99" s="1186"/>
      <c r="D99" s="1187"/>
      <c r="E99" s="1187"/>
      <c r="F99" s="1187"/>
      <c r="G99" s="1187"/>
      <c r="H99" s="1187"/>
      <c r="I99" s="1187"/>
      <c r="J99" s="1187"/>
      <c r="K99" s="1188"/>
      <c r="L99" s="1189"/>
      <c r="M99" s="1190"/>
      <c r="O99" s="283">
        <f t="shared" si="7"/>
        <v>0</v>
      </c>
      <c r="P99" s="284">
        <f t="shared" si="8"/>
        <v>0</v>
      </c>
      <c r="Q99" s="118">
        <f t="shared" si="9"/>
        <v>0</v>
      </c>
    </row>
    <row r="100" spans="1:17">
      <c r="A100" s="1106"/>
      <c r="B100" s="1106"/>
      <c r="C100" s="1186"/>
      <c r="D100" s="1187"/>
      <c r="E100" s="1187"/>
      <c r="F100" s="1187"/>
      <c r="G100" s="1187"/>
      <c r="H100" s="1187"/>
      <c r="I100" s="1187"/>
      <c r="J100" s="1187"/>
      <c r="K100" s="1188"/>
      <c r="L100" s="1189"/>
      <c r="M100" s="1190"/>
      <c r="O100" s="283">
        <f t="shared" si="7"/>
        <v>0</v>
      </c>
      <c r="P100" s="284">
        <f t="shared" si="8"/>
        <v>0</v>
      </c>
      <c r="Q100" s="118">
        <f t="shared" si="9"/>
        <v>0</v>
      </c>
    </row>
    <row r="101" spans="1:17">
      <c r="A101" s="1106"/>
      <c r="B101" s="1106"/>
      <c r="C101" s="1186"/>
      <c r="D101" s="1187"/>
      <c r="E101" s="1187"/>
      <c r="F101" s="1187"/>
      <c r="G101" s="1187"/>
      <c r="H101" s="1187"/>
      <c r="I101" s="1187"/>
      <c r="J101" s="1187"/>
      <c r="K101" s="1188"/>
      <c r="L101" s="1189"/>
      <c r="M101" s="1190"/>
      <c r="O101" s="283">
        <f t="shared" si="7"/>
        <v>0</v>
      </c>
      <c r="P101" s="284">
        <f t="shared" si="8"/>
        <v>0</v>
      </c>
      <c r="Q101" s="118">
        <f t="shared" si="9"/>
        <v>0</v>
      </c>
    </row>
    <row r="102" spans="1:17">
      <c r="A102" s="1106"/>
      <c r="B102" s="1106"/>
      <c r="C102" s="1186"/>
      <c r="D102" s="1187"/>
      <c r="E102" s="1187"/>
      <c r="F102" s="1187"/>
      <c r="G102" s="1187"/>
      <c r="H102" s="1187"/>
      <c r="I102" s="1187"/>
      <c r="J102" s="1187"/>
      <c r="K102" s="1188"/>
      <c r="L102" s="1189"/>
      <c r="M102" s="1190"/>
      <c r="O102" s="283">
        <f t="shared" si="7"/>
        <v>0</v>
      </c>
      <c r="P102" s="284">
        <f t="shared" si="8"/>
        <v>0</v>
      </c>
      <c r="Q102" s="118">
        <f t="shared" si="9"/>
        <v>0</v>
      </c>
    </row>
    <row r="103" spans="1:17">
      <c r="A103" s="1106"/>
      <c r="B103" s="1106"/>
      <c r="C103" s="1186"/>
      <c r="D103" s="1187"/>
      <c r="E103" s="1187"/>
      <c r="F103" s="1187"/>
      <c r="G103" s="1187"/>
      <c r="H103" s="1187"/>
      <c r="I103" s="1187"/>
      <c r="J103" s="1187"/>
      <c r="K103" s="1188"/>
      <c r="L103" s="1189"/>
      <c r="M103" s="1190"/>
      <c r="O103" s="283">
        <f t="shared" si="7"/>
        <v>0</v>
      </c>
      <c r="P103" s="284">
        <f t="shared" si="8"/>
        <v>0</v>
      </c>
      <c r="Q103" s="118">
        <f t="shared" si="9"/>
        <v>0</v>
      </c>
    </row>
    <row r="104" spans="1:17">
      <c r="A104" s="1106"/>
      <c r="B104" s="1106"/>
      <c r="C104" s="1186"/>
      <c r="D104" s="1187"/>
      <c r="E104" s="1187"/>
      <c r="F104" s="1187"/>
      <c r="G104" s="1187"/>
      <c r="H104" s="1187"/>
      <c r="I104" s="1187"/>
      <c r="J104" s="1187"/>
      <c r="K104" s="1188"/>
      <c r="L104" s="1189"/>
      <c r="M104" s="1190"/>
      <c r="O104" s="283">
        <f t="shared" si="7"/>
        <v>0</v>
      </c>
      <c r="P104" s="284">
        <f t="shared" si="8"/>
        <v>0</v>
      </c>
      <c r="Q104" s="118">
        <f t="shared" si="9"/>
        <v>0</v>
      </c>
    </row>
    <row r="105" spans="1:17">
      <c r="A105" s="1106"/>
      <c r="B105" s="1106"/>
      <c r="C105" s="1186"/>
      <c r="D105" s="1187"/>
      <c r="E105" s="1187"/>
      <c r="F105" s="1187"/>
      <c r="G105" s="1187"/>
      <c r="H105" s="1187"/>
      <c r="I105" s="1187"/>
      <c r="J105" s="1187"/>
      <c r="K105" s="1188"/>
      <c r="L105" s="1189"/>
      <c r="M105" s="1190"/>
      <c r="O105" s="283">
        <f t="shared" si="7"/>
        <v>0</v>
      </c>
      <c r="P105" s="284">
        <f t="shared" si="8"/>
        <v>0</v>
      </c>
      <c r="Q105" s="118">
        <f t="shared" si="9"/>
        <v>0</v>
      </c>
    </row>
    <row r="106" spans="1:17">
      <c r="A106" s="1106"/>
      <c r="B106" s="1106"/>
      <c r="C106" s="1186"/>
      <c r="D106" s="1187"/>
      <c r="E106" s="1187"/>
      <c r="F106" s="1187"/>
      <c r="G106" s="1187"/>
      <c r="H106" s="1187"/>
      <c r="I106" s="1187"/>
      <c r="J106" s="1187"/>
      <c r="K106" s="1188"/>
      <c r="L106" s="1189"/>
      <c r="M106" s="1190"/>
      <c r="O106" s="283">
        <f t="shared" si="7"/>
        <v>0</v>
      </c>
      <c r="P106" s="284">
        <f t="shared" si="8"/>
        <v>0</v>
      </c>
      <c r="Q106" s="118">
        <f t="shared" si="9"/>
        <v>0</v>
      </c>
    </row>
    <row r="107" spans="1:17">
      <c r="A107" s="1106"/>
      <c r="B107" s="1106"/>
      <c r="C107" s="1186"/>
      <c r="D107" s="1187"/>
      <c r="E107" s="1187"/>
      <c r="F107" s="1187"/>
      <c r="G107" s="1187"/>
      <c r="H107" s="1187"/>
      <c r="I107" s="1187"/>
      <c r="J107" s="1187"/>
      <c r="K107" s="1188"/>
      <c r="L107" s="1189"/>
      <c r="M107" s="1190"/>
      <c r="O107" s="283">
        <f t="shared" si="7"/>
        <v>0</v>
      </c>
      <c r="P107" s="284">
        <f t="shared" si="8"/>
        <v>0</v>
      </c>
      <c r="Q107" s="118">
        <f t="shared" si="9"/>
        <v>0</v>
      </c>
    </row>
    <row r="108" spans="1:17">
      <c r="A108" s="1106"/>
      <c r="B108" s="1106"/>
      <c r="C108" s="1186"/>
      <c r="D108" s="1187"/>
      <c r="E108" s="1187"/>
      <c r="F108" s="1187"/>
      <c r="G108" s="1187"/>
      <c r="H108" s="1187"/>
      <c r="I108" s="1187"/>
      <c r="J108" s="1187"/>
      <c r="K108" s="1188"/>
      <c r="L108" s="1189"/>
      <c r="M108" s="1190"/>
      <c r="O108" s="283">
        <f t="shared" si="7"/>
        <v>0</v>
      </c>
      <c r="P108" s="284">
        <f t="shared" si="8"/>
        <v>0</v>
      </c>
      <c r="Q108" s="118">
        <f t="shared" si="9"/>
        <v>0</v>
      </c>
    </row>
    <row r="109" spans="1:17">
      <c r="A109" s="1106"/>
      <c r="B109" s="1106"/>
      <c r="C109" s="1186"/>
      <c r="D109" s="1187"/>
      <c r="E109" s="1187"/>
      <c r="F109" s="1187"/>
      <c r="G109" s="1187"/>
      <c r="H109" s="1187"/>
      <c r="I109" s="1187"/>
      <c r="J109" s="1187"/>
      <c r="K109" s="1188"/>
      <c r="L109" s="1189"/>
      <c r="M109" s="1190"/>
      <c r="O109" s="283">
        <f t="shared" si="7"/>
        <v>0</v>
      </c>
      <c r="P109" s="284">
        <f t="shared" si="8"/>
        <v>0</v>
      </c>
      <c r="Q109" s="118">
        <f t="shared" si="9"/>
        <v>0</v>
      </c>
    </row>
    <row r="110" spans="1:17">
      <c r="A110" s="1106"/>
      <c r="B110" s="1106"/>
      <c r="C110" s="1186"/>
      <c r="D110" s="1187"/>
      <c r="E110" s="1187"/>
      <c r="F110" s="1187"/>
      <c r="G110" s="1187"/>
      <c r="H110" s="1187"/>
      <c r="I110" s="1187"/>
      <c r="J110" s="1187"/>
      <c r="K110" s="1188"/>
      <c r="L110" s="1189"/>
      <c r="M110" s="1190"/>
      <c r="O110" s="283">
        <f t="shared" si="7"/>
        <v>0</v>
      </c>
      <c r="P110" s="284">
        <f t="shared" si="8"/>
        <v>0</v>
      </c>
      <c r="Q110" s="118">
        <f t="shared" si="9"/>
        <v>0</v>
      </c>
    </row>
    <row r="111" spans="1:17">
      <c r="A111" s="1106"/>
      <c r="B111" s="1106"/>
      <c r="C111" s="1186"/>
      <c r="D111" s="1187"/>
      <c r="E111" s="1187"/>
      <c r="F111" s="1187"/>
      <c r="G111" s="1187"/>
      <c r="H111" s="1187"/>
      <c r="I111" s="1187"/>
      <c r="J111" s="1187"/>
      <c r="K111" s="1188"/>
      <c r="L111" s="1189"/>
      <c r="M111" s="1190"/>
      <c r="O111" s="283">
        <f t="shared" si="7"/>
        <v>0</v>
      </c>
      <c r="P111" s="284">
        <f t="shared" si="8"/>
        <v>0</v>
      </c>
      <c r="Q111" s="118">
        <f t="shared" si="9"/>
        <v>0</v>
      </c>
    </row>
    <row r="112" spans="1:17">
      <c r="A112" s="1106"/>
      <c r="B112" s="1106"/>
      <c r="C112" s="1186"/>
      <c r="D112" s="1187"/>
      <c r="E112" s="1187"/>
      <c r="F112" s="1187"/>
      <c r="G112" s="1187"/>
      <c r="H112" s="1187"/>
      <c r="I112" s="1187"/>
      <c r="J112" s="1187"/>
      <c r="K112" s="1188"/>
      <c r="L112" s="1189"/>
      <c r="M112" s="1190"/>
      <c r="O112" s="283">
        <f t="shared" si="7"/>
        <v>0</v>
      </c>
      <c r="P112" s="284">
        <f t="shared" si="8"/>
        <v>0</v>
      </c>
      <c r="Q112" s="118">
        <f t="shared" si="9"/>
        <v>0</v>
      </c>
    </row>
    <row r="113" spans="1:17">
      <c r="A113" s="1106"/>
      <c r="B113" s="1106"/>
      <c r="C113" s="1186"/>
      <c r="D113" s="1187"/>
      <c r="E113" s="1187"/>
      <c r="F113" s="1187"/>
      <c r="G113" s="1187"/>
      <c r="H113" s="1187"/>
      <c r="I113" s="1187"/>
      <c r="J113" s="1187"/>
      <c r="K113" s="1188"/>
      <c r="L113" s="1189"/>
      <c r="M113" s="1190"/>
      <c r="O113" s="283">
        <f t="shared" si="7"/>
        <v>0</v>
      </c>
      <c r="P113" s="284">
        <f t="shared" si="8"/>
        <v>0</v>
      </c>
      <c r="Q113" s="118">
        <f t="shared" si="9"/>
        <v>0</v>
      </c>
    </row>
    <row r="114" spans="1:17">
      <c r="A114" s="1106"/>
      <c r="B114" s="1106"/>
      <c r="C114" s="1186"/>
      <c r="D114" s="1187"/>
      <c r="E114" s="1187"/>
      <c r="F114" s="1187"/>
      <c r="G114" s="1187"/>
      <c r="H114" s="1187"/>
      <c r="I114" s="1187"/>
      <c r="J114" s="1187"/>
      <c r="K114" s="1188"/>
      <c r="L114" s="1189"/>
      <c r="M114" s="1190"/>
      <c r="O114" s="283">
        <f t="shared" si="7"/>
        <v>0</v>
      </c>
      <c r="P114" s="284">
        <f t="shared" si="8"/>
        <v>0</v>
      </c>
      <c r="Q114" s="118">
        <f t="shared" si="9"/>
        <v>0</v>
      </c>
    </row>
    <row r="115" spans="1:17">
      <c r="A115" s="1106"/>
      <c r="B115" s="1106"/>
      <c r="C115" s="1186"/>
      <c r="D115" s="1187"/>
      <c r="E115" s="1187"/>
      <c r="F115" s="1187"/>
      <c r="G115" s="1187"/>
      <c r="H115" s="1187"/>
      <c r="I115" s="1187"/>
      <c r="J115" s="1187"/>
      <c r="K115" s="1188"/>
      <c r="L115" s="1189"/>
      <c r="M115" s="1190"/>
      <c r="O115" s="283">
        <f t="shared" si="7"/>
        <v>0</v>
      </c>
      <c r="P115" s="284">
        <f t="shared" si="8"/>
        <v>0</v>
      </c>
      <c r="Q115" s="118">
        <f t="shared" si="9"/>
        <v>0</v>
      </c>
    </row>
    <row r="116" spans="1:17">
      <c r="A116" s="1106"/>
      <c r="B116" s="1106"/>
      <c r="C116" s="1186"/>
      <c r="D116" s="1187"/>
      <c r="E116" s="1187"/>
      <c r="F116" s="1187"/>
      <c r="G116" s="1187"/>
      <c r="H116" s="1187"/>
      <c r="I116" s="1187"/>
      <c r="J116" s="1187"/>
      <c r="K116" s="1188"/>
      <c r="L116" s="1189"/>
      <c r="M116" s="1190"/>
      <c r="O116" s="283">
        <f t="shared" si="7"/>
        <v>0</v>
      </c>
      <c r="P116" s="284">
        <f t="shared" si="8"/>
        <v>0</v>
      </c>
      <c r="Q116" s="118">
        <f t="shared" si="9"/>
        <v>0</v>
      </c>
    </row>
    <row r="117" spans="1:17">
      <c r="A117" s="1106"/>
      <c r="B117" s="1106"/>
      <c r="C117" s="1186"/>
      <c r="D117" s="1187"/>
      <c r="E117" s="1187"/>
      <c r="F117" s="1187"/>
      <c r="G117" s="1187"/>
      <c r="H117" s="1187"/>
      <c r="I117" s="1187"/>
      <c r="J117" s="1187"/>
      <c r="K117" s="1188"/>
      <c r="L117" s="1189"/>
      <c r="M117" s="1190"/>
      <c r="O117" s="283">
        <f t="shared" si="7"/>
        <v>0</v>
      </c>
      <c r="P117" s="284">
        <f t="shared" si="8"/>
        <v>0</v>
      </c>
      <c r="Q117" s="118">
        <f t="shared" si="9"/>
        <v>0</v>
      </c>
    </row>
    <row r="118" spans="1:17">
      <c r="A118" s="1106"/>
      <c r="B118" s="1106"/>
      <c r="C118" s="1186"/>
      <c r="D118" s="1187"/>
      <c r="E118" s="1187"/>
      <c r="F118" s="1187"/>
      <c r="G118" s="1187"/>
      <c r="H118" s="1187"/>
      <c r="I118" s="1187"/>
      <c r="J118" s="1187"/>
      <c r="K118" s="1188"/>
      <c r="L118" s="1189"/>
      <c r="M118" s="1190"/>
      <c r="O118" s="283">
        <f t="shared" si="7"/>
        <v>0</v>
      </c>
      <c r="P118" s="284">
        <f t="shared" si="8"/>
        <v>0</v>
      </c>
      <c r="Q118" s="118">
        <f t="shared" si="9"/>
        <v>0</v>
      </c>
    </row>
    <row r="119" spans="1:17">
      <c r="A119" s="1106"/>
      <c r="B119" s="1106"/>
      <c r="C119" s="1186"/>
      <c r="D119" s="1187"/>
      <c r="E119" s="1187"/>
      <c r="F119" s="1187"/>
      <c r="G119" s="1187"/>
      <c r="H119" s="1187"/>
      <c r="I119" s="1187"/>
      <c r="J119" s="1187"/>
      <c r="K119" s="1188"/>
      <c r="L119" s="1189"/>
      <c r="M119" s="1190"/>
      <c r="O119" s="283">
        <f t="shared" si="7"/>
        <v>0</v>
      </c>
      <c r="P119" s="284">
        <f t="shared" si="8"/>
        <v>0</v>
      </c>
      <c r="Q119" s="118">
        <f t="shared" si="9"/>
        <v>0</v>
      </c>
    </row>
    <row r="120" spans="1:17">
      <c r="A120" s="1106"/>
      <c r="B120" s="1106"/>
      <c r="C120" s="1186"/>
      <c r="D120" s="1187"/>
      <c r="E120" s="1187"/>
      <c r="F120" s="1187"/>
      <c r="G120" s="1187"/>
      <c r="H120" s="1187"/>
      <c r="I120" s="1187"/>
      <c r="J120" s="1187"/>
      <c r="K120" s="1188"/>
      <c r="L120" s="1189"/>
      <c r="M120" s="1190"/>
      <c r="O120" s="283">
        <f t="shared" si="7"/>
        <v>0</v>
      </c>
      <c r="P120" s="284">
        <f t="shared" si="8"/>
        <v>0</v>
      </c>
      <c r="Q120" s="118">
        <f t="shared" si="9"/>
        <v>0</v>
      </c>
    </row>
    <row r="121" spans="1:17">
      <c r="A121" s="1106"/>
      <c r="B121" s="1106"/>
      <c r="C121" s="1186"/>
      <c r="D121" s="1187"/>
      <c r="E121" s="1187"/>
      <c r="F121" s="1187"/>
      <c r="G121" s="1187"/>
      <c r="H121" s="1187"/>
      <c r="I121" s="1187"/>
      <c r="J121" s="1187"/>
      <c r="K121" s="1188"/>
      <c r="L121" s="1189"/>
      <c r="M121" s="1190"/>
      <c r="O121" s="283">
        <f t="shared" si="7"/>
        <v>0</v>
      </c>
      <c r="P121" s="284">
        <f t="shared" si="8"/>
        <v>0</v>
      </c>
      <c r="Q121" s="118">
        <f t="shared" si="9"/>
        <v>0</v>
      </c>
    </row>
    <row r="122" spans="1:17">
      <c r="A122" s="1106"/>
      <c r="B122" s="1106"/>
      <c r="C122" s="1186"/>
      <c r="D122" s="1187"/>
      <c r="E122" s="1187"/>
      <c r="F122" s="1187"/>
      <c r="G122" s="1187"/>
      <c r="H122" s="1187"/>
      <c r="I122" s="1187"/>
      <c r="J122" s="1187"/>
      <c r="K122" s="1188"/>
      <c r="L122" s="1189"/>
      <c r="M122" s="1190"/>
      <c r="O122" s="283">
        <f t="shared" si="7"/>
        <v>0</v>
      </c>
      <c r="P122" s="284">
        <f t="shared" si="8"/>
        <v>0</v>
      </c>
      <c r="Q122" s="118">
        <f t="shared" si="9"/>
        <v>0</v>
      </c>
    </row>
    <row r="123" spans="1:17">
      <c r="A123" s="1106"/>
      <c r="B123" s="1106"/>
      <c r="C123" s="1186"/>
      <c r="D123" s="1187"/>
      <c r="E123" s="1187"/>
      <c r="F123" s="1187"/>
      <c r="G123" s="1187"/>
      <c r="H123" s="1187"/>
      <c r="I123" s="1187"/>
      <c r="J123" s="1187"/>
      <c r="K123" s="1188"/>
      <c r="L123" s="1189"/>
      <c r="M123" s="1190"/>
      <c r="O123" s="283">
        <f t="shared" si="7"/>
        <v>0</v>
      </c>
      <c r="P123" s="284">
        <f t="shared" si="8"/>
        <v>0</v>
      </c>
      <c r="Q123" s="118">
        <f t="shared" si="9"/>
        <v>0</v>
      </c>
    </row>
    <row r="124" spans="1:17">
      <c r="A124" s="1106"/>
      <c r="B124" s="1106"/>
      <c r="C124" s="1186"/>
      <c r="D124" s="1187"/>
      <c r="E124" s="1187"/>
      <c r="F124" s="1187"/>
      <c r="G124" s="1187"/>
      <c r="H124" s="1187"/>
      <c r="I124" s="1187"/>
      <c r="J124" s="1187"/>
      <c r="K124" s="1188"/>
      <c r="L124" s="1189"/>
      <c r="M124" s="1190"/>
      <c r="O124" s="283">
        <f t="shared" ref="O124:O187" si="10">D124*E124</f>
        <v>0</v>
      </c>
      <c r="P124" s="284">
        <f t="shared" si="8"/>
        <v>0</v>
      </c>
      <c r="Q124" s="118">
        <f t="shared" si="9"/>
        <v>0</v>
      </c>
    </row>
    <row r="125" spans="1:17">
      <c r="A125" s="1106"/>
      <c r="B125" s="1106"/>
      <c r="C125" s="1186"/>
      <c r="D125" s="1187"/>
      <c r="E125" s="1187"/>
      <c r="F125" s="1187"/>
      <c r="G125" s="1187"/>
      <c r="H125" s="1187"/>
      <c r="I125" s="1187"/>
      <c r="J125" s="1187"/>
      <c r="K125" s="1188"/>
      <c r="L125" s="1189"/>
      <c r="M125" s="1190"/>
      <c r="O125" s="283">
        <f t="shared" si="10"/>
        <v>0</v>
      </c>
      <c r="P125" s="284">
        <f t="shared" si="8"/>
        <v>0</v>
      </c>
      <c r="Q125" s="118">
        <f t="shared" si="9"/>
        <v>0</v>
      </c>
    </row>
    <row r="126" spans="1:17">
      <c r="A126" s="1106"/>
      <c r="B126" s="1106"/>
      <c r="C126" s="1186"/>
      <c r="D126" s="1187"/>
      <c r="E126" s="1187"/>
      <c r="F126" s="1187"/>
      <c r="G126" s="1187"/>
      <c r="H126" s="1187"/>
      <c r="I126" s="1187"/>
      <c r="J126" s="1187"/>
      <c r="K126" s="1188"/>
      <c r="L126" s="1189"/>
      <c r="M126" s="1190"/>
      <c r="O126" s="283">
        <f t="shared" si="10"/>
        <v>0</v>
      </c>
      <c r="P126" s="284">
        <f t="shared" si="8"/>
        <v>0</v>
      </c>
      <c r="Q126" s="118">
        <f t="shared" si="9"/>
        <v>0</v>
      </c>
    </row>
    <row r="127" spans="1:17">
      <c r="A127" s="1106"/>
      <c r="B127" s="1106"/>
      <c r="C127" s="1186"/>
      <c r="D127" s="1187"/>
      <c r="E127" s="1187"/>
      <c r="F127" s="1187"/>
      <c r="G127" s="1187"/>
      <c r="H127" s="1187"/>
      <c r="I127" s="1187"/>
      <c r="J127" s="1187"/>
      <c r="K127" s="1188"/>
      <c r="L127" s="1189"/>
      <c r="M127" s="1190"/>
      <c r="O127" s="283">
        <f t="shared" si="10"/>
        <v>0</v>
      </c>
      <c r="P127" s="284">
        <f t="shared" si="8"/>
        <v>0</v>
      </c>
      <c r="Q127" s="118">
        <f t="shared" si="9"/>
        <v>0</v>
      </c>
    </row>
    <row r="128" spans="1:17">
      <c r="A128" s="1106"/>
      <c r="B128" s="1106"/>
      <c r="C128" s="1186"/>
      <c r="D128" s="1187"/>
      <c r="E128" s="1187"/>
      <c r="F128" s="1187"/>
      <c r="G128" s="1187"/>
      <c r="H128" s="1187"/>
      <c r="I128" s="1187"/>
      <c r="J128" s="1187"/>
      <c r="K128" s="1188"/>
      <c r="L128" s="1189"/>
      <c r="M128" s="1190"/>
      <c r="O128" s="283">
        <f t="shared" si="10"/>
        <v>0</v>
      </c>
      <c r="P128" s="284">
        <f t="shared" si="8"/>
        <v>0</v>
      </c>
      <c r="Q128" s="118">
        <f t="shared" si="9"/>
        <v>0</v>
      </c>
    </row>
    <row r="129" spans="1:17">
      <c r="A129" s="1106"/>
      <c r="B129" s="1106"/>
      <c r="C129" s="1186"/>
      <c r="D129" s="1187"/>
      <c r="E129" s="1187"/>
      <c r="F129" s="1187"/>
      <c r="G129" s="1187"/>
      <c r="H129" s="1187"/>
      <c r="I129" s="1187"/>
      <c r="J129" s="1187"/>
      <c r="K129" s="1188"/>
      <c r="L129" s="1189"/>
      <c r="M129" s="1190"/>
      <c r="O129" s="283">
        <f t="shared" si="10"/>
        <v>0</v>
      </c>
      <c r="P129" s="284">
        <f t="shared" si="8"/>
        <v>0</v>
      </c>
      <c r="Q129" s="118">
        <f t="shared" si="9"/>
        <v>0</v>
      </c>
    </row>
    <row r="130" spans="1:17">
      <c r="A130" s="1106"/>
      <c r="B130" s="1106"/>
      <c r="C130" s="1186"/>
      <c r="D130" s="1187"/>
      <c r="E130" s="1187"/>
      <c r="F130" s="1187"/>
      <c r="G130" s="1187"/>
      <c r="H130" s="1187"/>
      <c r="I130" s="1187"/>
      <c r="J130" s="1187"/>
      <c r="K130" s="1188"/>
      <c r="L130" s="1189"/>
      <c r="M130" s="1190"/>
      <c r="O130" s="283">
        <f t="shared" si="10"/>
        <v>0</v>
      </c>
      <c r="P130" s="284">
        <f t="shared" si="8"/>
        <v>0</v>
      </c>
      <c r="Q130" s="118">
        <f t="shared" si="9"/>
        <v>0</v>
      </c>
    </row>
    <row r="131" spans="1:17">
      <c r="A131" s="1106"/>
      <c r="B131" s="1106"/>
      <c r="C131" s="1186"/>
      <c r="D131" s="1187"/>
      <c r="E131" s="1187"/>
      <c r="F131" s="1187"/>
      <c r="G131" s="1187"/>
      <c r="H131" s="1187"/>
      <c r="I131" s="1187"/>
      <c r="J131" s="1187"/>
      <c r="K131" s="1188"/>
      <c r="L131" s="1189"/>
      <c r="M131" s="1190"/>
      <c r="O131" s="283">
        <f t="shared" si="10"/>
        <v>0</v>
      </c>
      <c r="P131" s="284">
        <f t="shared" ref="P131:P194" si="11">I131*E131</f>
        <v>0</v>
      </c>
      <c r="Q131" s="118">
        <f t="shared" ref="Q131:Q194" si="12">M131*E131</f>
        <v>0</v>
      </c>
    </row>
    <row r="132" spans="1:17">
      <c r="A132" s="1106"/>
      <c r="B132" s="1106"/>
      <c r="C132" s="1186"/>
      <c r="D132" s="1187"/>
      <c r="E132" s="1187"/>
      <c r="F132" s="1187"/>
      <c r="G132" s="1187"/>
      <c r="H132" s="1187"/>
      <c r="I132" s="1187"/>
      <c r="J132" s="1187"/>
      <c r="K132" s="1188"/>
      <c r="L132" s="1189"/>
      <c r="M132" s="1190"/>
      <c r="O132" s="283">
        <f t="shared" si="10"/>
        <v>0</v>
      </c>
      <c r="P132" s="284">
        <f t="shared" si="11"/>
        <v>0</v>
      </c>
      <c r="Q132" s="118">
        <f t="shared" si="12"/>
        <v>0</v>
      </c>
    </row>
    <row r="133" spans="1:17">
      <c r="A133" s="1106"/>
      <c r="B133" s="1106"/>
      <c r="C133" s="1186"/>
      <c r="D133" s="1187"/>
      <c r="E133" s="1187"/>
      <c r="F133" s="1187"/>
      <c r="G133" s="1187"/>
      <c r="H133" s="1187"/>
      <c r="I133" s="1187"/>
      <c r="J133" s="1187"/>
      <c r="K133" s="1188"/>
      <c r="L133" s="1189"/>
      <c r="M133" s="1190"/>
      <c r="O133" s="283">
        <f t="shared" si="10"/>
        <v>0</v>
      </c>
      <c r="P133" s="284">
        <f t="shared" si="11"/>
        <v>0</v>
      </c>
      <c r="Q133" s="118">
        <f t="shared" si="12"/>
        <v>0</v>
      </c>
    </row>
    <row r="134" spans="1:17">
      <c r="A134" s="1106"/>
      <c r="B134" s="1106"/>
      <c r="C134" s="1186"/>
      <c r="D134" s="1187"/>
      <c r="E134" s="1187"/>
      <c r="F134" s="1187"/>
      <c r="G134" s="1187"/>
      <c r="H134" s="1187"/>
      <c r="I134" s="1187"/>
      <c r="J134" s="1187"/>
      <c r="K134" s="1188"/>
      <c r="L134" s="1189"/>
      <c r="M134" s="1190"/>
      <c r="O134" s="283">
        <f t="shared" si="10"/>
        <v>0</v>
      </c>
      <c r="P134" s="284">
        <f t="shared" si="11"/>
        <v>0</v>
      </c>
      <c r="Q134" s="118">
        <f t="shared" si="12"/>
        <v>0</v>
      </c>
    </row>
    <row r="135" spans="1:17">
      <c r="A135" s="1106"/>
      <c r="B135" s="1106"/>
      <c r="C135" s="1186"/>
      <c r="D135" s="1187"/>
      <c r="E135" s="1187"/>
      <c r="F135" s="1187"/>
      <c r="G135" s="1187"/>
      <c r="H135" s="1187"/>
      <c r="I135" s="1187"/>
      <c r="J135" s="1187"/>
      <c r="K135" s="1188"/>
      <c r="L135" s="1189"/>
      <c r="M135" s="1190"/>
      <c r="O135" s="283">
        <f t="shared" si="10"/>
        <v>0</v>
      </c>
      <c r="P135" s="284">
        <f t="shared" si="11"/>
        <v>0</v>
      </c>
      <c r="Q135" s="118">
        <f t="shared" si="12"/>
        <v>0</v>
      </c>
    </row>
    <row r="136" spans="1:17">
      <c r="A136" s="1106"/>
      <c r="B136" s="1106"/>
      <c r="C136" s="1186"/>
      <c r="D136" s="1187"/>
      <c r="E136" s="1187"/>
      <c r="F136" s="1187"/>
      <c r="G136" s="1187"/>
      <c r="H136" s="1187"/>
      <c r="I136" s="1187"/>
      <c r="J136" s="1187"/>
      <c r="K136" s="1188"/>
      <c r="L136" s="1189"/>
      <c r="M136" s="1190"/>
      <c r="O136" s="283">
        <f t="shared" si="10"/>
        <v>0</v>
      </c>
      <c r="P136" s="284">
        <f t="shared" si="11"/>
        <v>0</v>
      </c>
      <c r="Q136" s="118">
        <f t="shared" si="12"/>
        <v>0</v>
      </c>
    </row>
    <row r="137" spans="1:17">
      <c r="A137" s="1106"/>
      <c r="B137" s="1106"/>
      <c r="C137" s="1186"/>
      <c r="D137" s="1187"/>
      <c r="E137" s="1187"/>
      <c r="F137" s="1187"/>
      <c r="G137" s="1187"/>
      <c r="H137" s="1187"/>
      <c r="I137" s="1187"/>
      <c r="J137" s="1187"/>
      <c r="K137" s="1188"/>
      <c r="L137" s="1189"/>
      <c r="M137" s="1190"/>
      <c r="O137" s="283">
        <f t="shared" si="10"/>
        <v>0</v>
      </c>
      <c r="P137" s="284">
        <f t="shared" si="11"/>
        <v>0</v>
      </c>
      <c r="Q137" s="118">
        <f t="shared" si="12"/>
        <v>0</v>
      </c>
    </row>
    <row r="138" spans="1:17">
      <c r="A138" s="1106"/>
      <c r="B138" s="1106"/>
      <c r="C138" s="1186"/>
      <c r="D138" s="1187"/>
      <c r="E138" s="1187"/>
      <c r="F138" s="1187"/>
      <c r="G138" s="1187"/>
      <c r="H138" s="1187"/>
      <c r="I138" s="1187"/>
      <c r="J138" s="1187"/>
      <c r="K138" s="1188"/>
      <c r="L138" s="1189"/>
      <c r="M138" s="1190"/>
      <c r="O138" s="283">
        <f t="shared" si="10"/>
        <v>0</v>
      </c>
      <c r="P138" s="284">
        <f t="shared" si="11"/>
        <v>0</v>
      </c>
      <c r="Q138" s="118">
        <f t="shared" si="12"/>
        <v>0</v>
      </c>
    </row>
    <row r="139" spans="1:17">
      <c r="A139" s="1106"/>
      <c r="B139" s="1106"/>
      <c r="C139" s="1186"/>
      <c r="D139" s="1187"/>
      <c r="E139" s="1187"/>
      <c r="F139" s="1187"/>
      <c r="G139" s="1187"/>
      <c r="H139" s="1187"/>
      <c r="I139" s="1187"/>
      <c r="J139" s="1187"/>
      <c r="K139" s="1188"/>
      <c r="L139" s="1189"/>
      <c r="M139" s="1190"/>
      <c r="O139" s="283">
        <f t="shared" si="10"/>
        <v>0</v>
      </c>
      <c r="P139" s="284">
        <f t="shared" si="11"/>
        <v>0</v>
      </c>
      <c r="Q139" s="118">
        <f t="shared" si="12"/>
        <v>0</v>
      </c>
    </row>
    <row r="140" spans="1:17">
      <c r="A140" s="1106"/>
      <c r="B140" s="1106"/>
      <c r="C140" s="1186"/>
      <c r="D140" s="1187"/>
      <c r="E140" s="1187"/>
      <c r="F140" s="1187"/>
      <c r="G140" s="1187"/>
      <c r="H140" s="1187"/>
      <c r="I140" s="1187"/>
      <c r="J140" s="1187"/>
      <c r="K140" s="1188"/>
      <c r="L140" s="1189"/>
      <c r="M140" s="1190"/>
      <c r="O140" s="283">
        <f t="shared" si="10"/>
        <v>0</v>
      </c>
      <c r="P140" s="284">
        <f t="shared" si="11"/>
        <v>0</v>
      </c>
      <c r="Q140" s="118">
        <f t="shared" si="12"/>
        <v>0</v>
      </c>
    </row>
    <row r="141" spans="1:17">
      <c r="A141" s="1106"/>
      <c r="B141" s="1106"/>
      <c r="C141" s="1186"/>
      <c r="D141" s="1187"/>
      <c r="E141" s="1187"/>
      <c r="F141" s="1187"/>
      <c r="G141" s="1187"/>
      <c r="H141" s="1187"/>
      <c r="I141" s="1187"/>
      <c r="J141" s="1187"/>
      <c r="K141" s="1188"/>
      <c r="L141" s="1189"/>
      <c r="M141" s="1190"/>
      <c r="O141" s="283">
        <f t="shared" si="10"/>
        <v>0</v>
      </c>
      <c r="P141" s="284">
        <f t="shared" si="11"/>
        <v>0</v>
      </c>
      <c r="Q141" s="118">
        <f t="shared" si="12"/>
        <v>0</v>
      </c>
    </row>
    <row r="142" spans="1:17">
      <c r="A142" s="1106"/>
      <c r="B142" s="1106"/>
      <c r="C142" s="1186"/>
      <c r="D142" s="1187"/>
      <c r="E142" s="1187"/>
      <c r="F142" s="1187"/>
      <c r="G142" s="1187"/>
      <c r="H142" s="1187"/>
      <c r="I142" s="1187"/>
      <c r="J142" s="1187"/>
      <c r="K142" s="1188"/>
      <c r="L142" s="1189"/>
      <c r="M142" s="1190"/>
      <c r="O142" s="283">
        <f t="shared" si="10"/>
        <v>0</v>
      </c>
      <c r="P142" s="284">
        <f t="shared" si="11"/>
        <v>0</v>
      </c>
      <c r="Q142" s="118">
        <f t="shared" si="12"/>
        <v>0</v>
      </c>
    </row>
    <row r="143" spans="1:17">
      <c r="A143" s="1106"/>
      <c r="B143" s="1106"/>
      <c r="C143" s="1186"/>
      <c r="D143" s="1187"/>
      <c r="E143" s="1187"/>
      <c r="F143" s="1187"/>
      <c r="G143" s="1187"/>
      <c r="H143" s="1187"/>
      <c r="I143" s="1187"/>
      <c r="J143" s="1187"/>
      <c r="K143" s="1188"/>
      <c r="L143" s="1189"/>
      <c r="M143" s="1190"/>
      <c r="O143" s="283">
        <f t="shared" si="10"/>
        <v>0</v>
      </c>
      <c r="P143" s="284">
        <f t="shared" si="11"/>
        <v>0</v>
      </c>
      <c r="Q143" s="118">
        <f t="shared" si="12"/>
        <v>0</v>
      </c>
    </row>
    <row r="144" spans="1:17">
      <c r="A144" s="1106"/>
      <c r="B144" s="1106"/>
      <c r="C144" s="1186"/>
      <c r="D144" s="1187"/>
      <c r="E144" s="1187"/>
      <c r="F144" s="1187"/>
      <c r="G144" s="1187"/>
      <c r="H144" s="1187"/>
      <c r="I144" s="1187"/>
      <c r="J144" s="1187"/>
      <c r="K144" s="1188"/>
      <c r="L144" s="1189"/>
      <c r="M144" s="1190"/>
      <c r="O144" s="283">
        <f t="shared" si="10"/>
        <v>0</v>
      </c>
      <c r="P144" s="284">
        <f t="shared" si="11"/>
        <v>0</v>
      </c>
      <c r="Q144" s="118">
        <f t="shared" si="12"/>
        <v>0</v>
      </c>
    </row>
    <row r="145" spans="1:17">
      <c r="A145" s="1106"/>
      <c r="B145" s="1106"/>
      <c r="C145" s="1186"/>
      <c r="D145" s="1187"/>
      <c r="E145" s="1187"/>
      <c r="F145" s="1187"/>
      <c r="G145" s="1187"/>
      <c r="H145" s="1187"/>
      <c r="I145" s="1187"/>
      <c r="J145" s="1187"/>
      <c r="K145" s="1188"/>
      <c r="L145" s="1189"/>
      <c r="M145" s="1190"/>
      <c r="O145" s="283">
        <f t="shared" si="10"/>
        <v>0</v>
      </c>
      <c r="P145" s="284">
        <f t="shared" si="11"/>
        <v>0</v>
      </c>
      <c r="Q145" s="118">
        <f t="shared" si="12"/>
        <v>0</v>
      </c>
    </row>
    <row r="146" spans="1:17">
      <c r="A146" s="1106"/>
      <c r="B146" s="1106"/>
      <c r="C146" s="1186"/>
      <c r="D146" s="1187"/>
      <c r="E146" s="1187"/>
      <c r="F146" s="1187"/>
      <c r="G146" s="1187"/>
      <c r="H146" s="1187"/>
      <c r="I146" s="1187"/>
      <c r="J146" s="1187"/>
      <c r="K146" s="1188"/>
      <c r="L146" s="1189"/>
      <c r="M146" s="1190"/>
      <c r="O146" s="283">
        <f t="shared" si="10"/>
        <v>0</v>
      </c>
      <c r="P146" s="284">
        <f t="shared" si="11"/>
        <v>0</v>
      </c>
      <c r="Q146" s="118">
        <f t="shared" si="12"/>
        <v>0</v>
      </c>
    </row>
    <row r="147" spans="1:17">
      <c r="A147" s="1106"/>
      <c r="B147" s="1106"/>
      <c r="C147" s="1186"/>
      <c r="D147" s="1187"/>
      <c r="E147" s="1187"/>
      <c r="F147" s="1187"/>
      <c r="G147" s="1187"/>
      <c r="H147" s="1187"/>
      <c r="I147" s="1187"/>
      <c r="J147" s="1187"/>
      <c r="K147" s="1188"/>
      <c r="L147" s="1189"/>
      <c r="M147" s="1190"/>
      <c r="O147" s="283">
        <f t="shared" si="10"/>
        <v>0</v>
      </c>
      <c r="P147" s="284">
        <f t="shared" si="11"/>
        <v>0</v>
      </c>
      <c r="Q147" s="118">
        <f t="shared" si="12"/>
        <v>0</v>
      </c>
    </row>
    <row r="148" spans="1:17">
      <c r="A148" s="1106"/>
      <c r="B148" s="1106"/>
      <c r="C148" s="1186"/>
      <c r="D148" s="1187"/>
      <c r="E148" s="1187"/>
      <c r="F148" s="1187"/>
      <c r="G148" s="1187"/>
      <c r="H148" s="1187"/>
      <c r="I148" s="1187"/>
      <c r="J148" s="1187"/>
      <c r="K148" s="1188"/>
      <c r="L148" s="1189"/>
      <c r="M148" s="1190"/>
      <c r="O148" s="283">
        <f t="shared" si="10"/>
        <v>0</v>
      </c>
      <c r="P148" s="284">
        <f t="shared" si="11"/>
        <v>0</v>
      </c>
      <c r="Q148" s="118">
        <f t="shared" si="12"/>
        <v>0</v>
      </c>
    </row>
    <row r="149" spans="1:17">
      <c r="A149" s="1106"/>
      <c r="B149" s="1106"/>
      <c r="C149" s="1186"/>
      <c r="D149" s="1187"/>
      <c r="E149" s="1187"/>
      <c r="F149" s="1187"/>
      <c r="G149" s="1187"/>
      <c r="H149" s="1187"/>
      <c r="I149" s="1187"/>
      <c r="J149" s="1187"/>
      <c r="K149" s="1188"/>
      <c r="L149" s="1189"/>
      <c r="M149" s="1190"/>
      <c r="O149" s="283">
        <f t="shared" si="10"/>
        <v>0</v>
      </c>
      <c r="P149" s="284">
        <f t="shared" si="11"/>
        <v>0</v>
      </c>
      <c r="Q149" s="118">
        <f t="shared" si="12"/>
        <v>0</v>
      </c>
    </row>
    <row r="150" spans="1:17">
      <c r="A150" s="1106"/>
      <c r="B150" s="1106"/>
      <c r="C150" s="1186"/>
      <c r="D150" s="1187"/>
      <c r="E150" s="1187"/>
      <c r="F150" s="1187"/>
      <c r="G150" s="1187"/>
      <c r="H150" s="1187"/>
      <c r="I150" s="1187"/>
      <c r="J150" s="1187"/>
      <c r="K150" s="1188"/>
      <c r="L150" s="1189"/>
      <c r="M150" s="1190"/>
      <c r="O150" s="283">
        <f t="shared" si="10"/>
        <v>0</v>
      </c>
      <c r="P150" s="284">
        <f t="shared" si="11"/>
        <v>0</v>
      </c>
      <c r="Q150" s="118">
        <f t="shared" si="12"/>
        <v>0</v>
      </c>
    </row>
    <row r="151" spans="1:17">
      <c r="A151" s="1106"/>
      <c r="B151" s="1106"/>
      <c r="C151" s="1186"/>
      <c r="D151" s="1187"/>
      <c r="E151" s="1187"/>
      <c r="F151" s="1187"/>
      <c r="G151" s="1187"/>
      <c r="H151" s="1187"/>
      <c r="I151" s="1187"/>
      <c r="J151" s="1187"/>
      <c r="K151" s="1188"/>
      <c r="L151" s="1189"/>
      <c r="M151" s="1190"/>
      <c r="O151" s="283">
        <f t="shared" si="10"/>
        <v>0</v>
      </c>
      <c r="P151" s="284">
        <f t="shared" si="11"/>
        <v>0</v>
      </c>
      <c r="Q151" s="118">
        <f t="shared" si="12"/>
        <v>0</v>
      </c>
    </row>
    <row r="152" spans="1:17">
      <c r="A152" s="1106"/>
      <c r="B152" s="1106"/>
      <c r="C152" s="1186"/>
      <c r="D152" s="1187"/>
      <c r="E152" s="1187"/>
      <c r="F152" s="1187"/>
      <c r="G152" s="1187"/>
      <c r="H152" s="1187"/>
      <c r="I152" s="1187"/>
      <c r="J152" s="1187"/>
      <c r="K152" s="1188"/>
      <c r="L152" s="1189"/>
      <c r="M152" s="1190"/>
      <c r="O152" s="283">
        <f t="shared" si="10"/>
        <v>0</v>
      </c>
      <c r="P152" s="284">
        <f t="shared" si="11"/>
        <v>0</v>
      </c>
      <c r="Q152" s="118">
        <f t="shared" si="12"/>
        <v>0</v>
      </c>
    </row>
    <row r="153" spans="1:17">
      <c r="A153" s="1106"/>
      <c r="B153" s="1106"/>
      <c r="C153" s="1186"/>
      <c r="D153" s="1187"/>
      <c r="E153" s="1187"/>
      <c r="F153" s="1187"/>
      <c r="G153" s="1187"/>
      <c r="H153" s="1187"/>
      <c r="I153" s="1187"/>
      <c r="J153" s="1187"/>
      <c r="K153" s="1188"/>
      <c r="L153" s="1189"/>
      <c r="M153" s="1190"/>
      <c r="O153" s="283">
        <f t="shared" si="10"/>
        <v>0</v>
      </c>
      <c r="P153" s="284">
        <f t="shared" si="11"/>
        <v>0</v>
      </c>
      <c r="Q153" s="118">
        <f t="shared" si="12"/>
        <v>0</v>
      </c>
    </row>
    <row r="154" spans="1:17">
      <c r="A154" s="1106"/>
      <c r="B154" s="1106"/>
      <c r="C154" s="1186"/>
      <c r="D154" s="1187"/>
      <c r="E154" s="1187"/>
      <c r="F154" s="1187"/>
      <c r="G154" s="1187"/>
      <c r="H154" s="1187"/>
      <c r="I154" s="1187"/>
      <c r="J154" s="1187"/>
      <c r="K154" s="1188"/>
      <c r="L154" s="1189"/>
      <c r="M154" s="1190"/>
      <c r="O154" s="283">
        <f t="shared" si="10"/>
        <v>0</v>
      </c>
      <c r="P154" s="284">
        <f t="shared" si="11"/>
        <v>0</v>
      </c>
      <c r="Q154" s="118">
        <f t="shared" si="12"/>
        <v>0</v>
      </c>
    </row>
    <row r="155" spans="1:17">
      <c r="A155" s="1106"/>
      <c r="B155" s="1106"/>
      <c r="C155" s="1186"/>
      <c r="D155" s="1187"/>
      <c r="E155" s="1187"/>
      <c r="F155" s="1187"/>
      <c r="G155" s="1187"/>
      <c r="H155" s="1187"/>
      <c r="I155" s="1187"/>
      <c r="J155" s="1187"/>
      <c r="K155" s="1188"/>
      <c r="L155" s="1189"/>
      <c r="M155" s="1190"/>
      <c r="O155" s="283">
        <f t="shared" si="10"/>
        <v>0</v>
      </c>
      <c r="P155" s="284">
        <f t="shared" si="11"/>
        <v>0</v>
      </c>
      <c r="Q155" s="118">
        <f t="shared" si="12"/>
        <v>0</v>
      </c>
    </row>
    <row r="156" spans="1:17">
      <c r="A156" s="1106"/>
      <c r="B156" s="1106"/>
      <c r="C156" s="1186"/>
      <c r="D156" s="1187"/>
      <c r="E156" s="1187"/>
      <c r="F156" s="1187"/>
      <c r="G156" s="1187"/>
      <c r="H156" s="1187"/>
      <c r="I156" s="1187"/>
      <c r="J156" s="1187"/>
      <c r="K156" s="1188"/>
      <c r="L156" s="1189"/>
      <c r="M156" s="1190"/>
      <c r="O156" s="283">
        <f t="shared" si="10"/>
        <v>0</v>
      </c>
      <c r="P156" s="284">
        <f t="shared" si="11"/>
        <v>0</v>
      </c>
      <c r="Q156" s="118">
        <f t="shared" si="12"/>
        <v>0</v>
      </c>
    </row>
    <row r="157" spans="1:17">
      <c r="A157" s="1106"/>
      <c r="B157" s="1106"/>
      <c r="C157" s="1186"/>
      <c r="D157" s="1187"/>
      <c r="E157" s="1187"/>
      <c r="F157" s="1187"/>
      <c r="G157" s="1187"/>
      <c r="H157" s="1187"/>
      <c r="I157" s="1187"/>
      <c r="J157" s="1187"/>
      <c r="K157" s="1188"/>
      <c r="L157" s="1189"/>
      <c r="M157" s="1190"/>
      <c r="O157" s="283">
        <f t="shared" si="10"/>
        <v>0</v>
      </c>
      <c r="P157" s="284">
        <f t="shared" si="11"/>
        <v>0</v>
      </c>
      <c r="Q157" s="118">
        <f t="shared" si="12"/>
        <v>0</v>
      </c>
    </row>
    <row r="158" spans="1:17">
      <c r="A158" s="1106"/>
      <c r="B158" s="1106"/>
      <c r="C158" s="1186"/>
      <c r="D158" s="1187"/>
      <c r="E158" s="1187"/>
      <c r="F158" s="1187"/>
      <c r="G158" s="1187"/>
      <c r="H158" s="1187"/>
      <c r="I158" s="1187"/>
      <c r="J158" s="1187"/>
      <c r="K158" s="1188"/>
      <c r="L158" s="1189"/>
      <c r="M158" s="1190"/>
      <c r="O158" s="283">
        <f t="shared" si="10"/>
        <v>0</v>
      </c>
      <c r="P158" s="284">
        <f t="shared" si="11"/>
        <v>0</v>
      </c>
      <c r="Q158" s="118">
        <f t="shared" si="12"/>
        <v>0</v>
      </c>
    </row>
    <row r="159" spans="1:17">
      <c r="A159" s="1106"/>
      <c r="B159" s="1106"/>
      <c r="C159" s="1186"/>
      <c r="D159" s="1187"/>
      <c r="E159" s="1187"/>
      <c r="F159" s="1187"/>
      <c r="G159" s="1187"/>
      <c r="H159" s="1187"/>
      <c r="I159" s="1187"/>
      <c r="J159" s="1187"/>
      <c r="K159" s="1188"/>
      <c r="L159" s="1189"/>
      <c r="M159" s="1190"/>
      <c r="O159" s="283">
        <f t="shared" si="10"/>
        <v>0</v>
      </c>
      <c r="P159" s="284">
        <f t="shared" si="11"/>
        <v>0</v>
      </c>
      <c r="Q159" s="118">
        <f t="shared" si="12"/>
        <v>0</v>
      </c>
    </row>
    <row r="160" spans="1:17">
      <c r="A160" s="1106"/>
      <c r="B160" s="1106"/>
      <c r="C160" s="1186"/>
      <c r="D160" s="1187"/>
      <c r="E160" s="1187"/>
      <c r="F160" s="1187"/>
      <c r="G160" s="1187"/>
      <c r="H160" s="1187"/>
      <c r="I160" s="1187"/>
      <c r="J160" s="1187"/>
      <c r="K160" s="1188"/>
      <c r="L160" s="1189"/>
      <c r="M160" s="1190"/>
      <c r="O160" s="283">
        <f t="shared" si="10"/>
        <v>0</v>
      </c>
      <c r="P160" s="284">
        <f t="shared" si="11"/>
        <v>0</v>
      </c>
      <c r="Q160" s="118">
        <f t="shared" si="12"/>
        <v>0</v>
      </c>
    </row>
    <row r="161" spans="1:17">
      <c r="A161" s="1106"/>
      <c r="B161" s="1106"/>
      <c r="C161" s="1186"/>
      <c r="D161" s="1187"/>
      <c r="E161" s="1187"/>
      <c r="F161" s="1187"/>
      <c r="G161" s="1187"/>
      <c r="H161" s="1187"/>
      <c r="I161" s="1187"/>
      <c r="J161" s="1187"/>
      <c r="K161" s="1188"/>
      <c r="L161" s="1189"/>
      <c r="M161" s="1190"/>
      <c r="O161" s="283">
        <f t="shared" si="10"/>
        <v>0</v>
      </c>
      <c r="P161" s="284">
        <f t="shared" si="11"/>
        <v>0</v>
      </c>
      <c r="Q161" s="118">
        <f t="shared" si="12"/>
        <v>0</v>
      </c>
    </row>
    <row r="162" spans="1:17">
      <c r="A162" s="1106"/>
      <c r="B162" s="1106"/>
      <c r="C162" s="1186"/>
      <c r="D162" s="1187"/>
      <c r="E162" s="1187"/>
      <c r="F162" s="1187"/>
      <c r="G162" s="1187"/>
      <c r="H162" s="1187"/>
      <c r="I162" s="1187"/>
      <c r="J162" s="1187"/>
      <c r="K162" s="1188"/>
      <c r="L162" s="1189"/>
      <c r="M162" s="1190"/>
      <c r="O162" s="283">
        <f t="shared" si="10"/>
        <v>0</v>
      </c>
      <c r="P162" s="284">
        <f t="shared" si="11"/>
        <v>0</v>
      </c>
      <c r="Q162" s="118">
        <f t="shared" si="12"/>
        <v>0</v>
      </c>
    </row>
    <row r="163" spans="1:17">
      <c r="A163" s="1106"/>
      <c r="B163" s="1106"/>
      <c r="C163" s="1186"/>
      <c r="D163" s="1187"/>
      <c r="E163" s="1187"/>
      <c r="F163" s="1187"/>
      <c r="G163" s="1187"/>
      <c r="H163" s="1187"/>
      <c r="I163" s="1187"/>
      <c r="J163" s="1187"/>
      <c r="K163" s="1188"/>
      <c r="L163" s="1189"/>
      <c r="M163" s="1190"/>
      <c r="O163" s="283">
        <f t="shared" si="10"/>
        <v>0</v>
      </c>
      <c r="P163" s="284">
        <f t="shared" si="11"/>
        <v>0</v>
      </c>
      <c r="Q163" s="118">
        <f t="shared" si="12"/>
        <v>0</v>
      </c>
    </row>
    <row r="164" spans="1:17">
      <c r="A164" s="1106"/>
      <c r="B164" s="1106"/>
      <c r="C164" s="1186"/>
      <c r="D164" s="1187"/>
      <c r="E164" s="1187"/>
      <c r="F164" s="1187"/>
      <c r="G164" s="1187"/>
      <c r="H164" s="1187"/>
      <c r="I164" s="1187"/>
      <c r="J164" s="1187"/>
      <c r="K164" s="1188"/>
      <c r="L164" s="1189"/>
      <c r="M164" s="1190"/>
      <c r="O164" s="283">
        <f t="shared" si="10"/>
        <v>0</v>
      </c>
      <c r="P164" s="284">
        <f t="shared" si="11"/>
        <v>0</v>
      </c>
      <c r="Q164" s="118">
        <f t="shared" si="12"/>
        <v>0</v>
      </c>
    </row>
    <row r="165" spans="1:17">
      <c r="A165" s="1106"/>
      <c r="B165" s="1106"/>
      <c r="C165" s="1186"/>
      <c r="D165" s="1187"/>
      <c r="E165" s="1187"/>
      <c r="F165" s="1187"/>
      <c r="G165" s="1187"/>
      <c r="H165" s="1187"/>
      <c r="I165" s="1187"/>
      <c r="J165" s="1187"/>
      <c r="K165" s="1188"/>
      <c r="L165" s="1189"/>
      <c r="M165" s="1190"/>
      <c r="O165" s="283">
        <f t="shared" si="10"/>
        <v>0</v>
      </c>
      <c r="P165" s="284">
        <f t="shared" si="11"/>
        <v>0</v>
      </c>
      <c r="Q165" s="118">
        <f t="shared" si="12"/>
        <v>0</v>
      </c>
    </row>
    <row r="166" spans="1:17">
      <c r="A166" s="1106"/>
      <c r="B166" s="1106"/>
      <c r="C166" s="1186"/>
      <c r="D166" s="1187"/>
      <c r="E166" s="1187"/>
      <c r="F166" s="1187"/>
      <c r="G166" s="1187"/>
      <c r="H166" s="1187"/>
      <c r="I166" s="1187"/>
      <c r="J166" s="1187"/>
      <c r="K166" s="1188"/>
      <c r="L166" s="1189"/>
      <c r="M166" s="1190"/>
      <c r="O166" s="283">
        <f t="shared" si="10"/>
        <v>0</v>
      </c>
      <c r="P166" s="284">
        <f t="shared" si="11"/>
        <v>0</v>
      </c>
      <c r="Q166" s="118">
        <f t="shared" si="12"/>
        <v>0</v>
      </c>
    </row>
    <row r="167" spans="1:17">
      <c r="A167" s="1106"/>
      <c r="B167" s="1106"/>
      <c r="C167" s="1186"/>
      <c r="D167" s="1187"/>
      <c r="E167" s="1187"/>
      <c r="F167" s="1187"/>
      <c r="G167" s="1187"/>
      <c r="H167" s="1187"/>
      <c r="I167" s="1187"/>
      <c r="J167" s="1187"/>
      <c r="K167" s="1188"/>
      <c r="L167" s="1189"/>
      <c r="M167" s="1190"/>
      <c r="O167" s="283">
        <f t="shared" si="10"/>
        <v>0</v>
      </c>
      <c r="P167" s="284">
        <f t="shared" si="11"/>
        <v>0</v>
      </c>
      <c r="Q167" s="118">
        <f t="shared" si="12"/>
        <v>0</v>
      </c>
    </row>
    <row r="168" spans="1:17">
      <c r="A168" s="1106"/>
      <c r="B168" s="1106"/>
      <c r="C168" s="1186"/>
      <c r="D168" s="1187"/>
      <c r="E168" s="1187"/>
      <c r="F168" s="1187"/>
      <c r="G168" s="1187"/>
      <c r="H168" s="1187"/>
      <c r="I168" s="1187"/>
      <c r="J168" s="1187"/>
      <c r="K168" s="1188"/>
      <c r="L168" s="1189"/>
      <c r="M168" s="1190"/>
      <c r="O168" s="283">
        <f t="shared" si="10"/>
        <v>0</v>
      </c>
      <c r="P168" s="284">
        <f t="shared" si="11"/>
        <v>0</v>
      </c>
      <c r="Q168" s="118">
        <f t="shared" si="12"/>
        <v>0</v>
      </c>
    </row>
    <row r="169" spans="1:17">
      <c r="A169" s="1106"/>
      <c r="B169" s="1106"/>
      <c r="C169" s="1186"/>
      <c r="D169" s="1187"/>
      <c r="E169" s="1187"/>
      <c r="F169" s="1187"/>
      <c r="G169" s="1187"/>
      <c r="H169" s="1187"/>
      <c r="I169" s="1187"/>
      <c r="J169" s="1187"/>
      <c r="K169" s="1188"/>
      <c r="L169" s="1189"/>
      <c r="M169" s="1190"/>
      <c r="O169" s="283">
        <f t="shared" si="10"/>
        <v>0</v>
      </c>
      <c r="P169" s="284">
        <f t="shared" si="11"/>
        <v>0</v>
      </c>
      <c r="Q169" s="118">
        <f t="shared" si="12"/>
        <v>0</v>
      </c>
    </row>
    <row r="170" spans="1:17">
      <c r="A170" s="1106"/>
      <c r="B170" s="1106"/>
      <c r="C170" s="1186"/>
      <c r="D170" s="1187"/>
      <c r="E170" s="1187"/>
      <c r="F170" s="1187"/>
      <c r="G170" s="1187"/>
      <c r="H170" s="1187"/>
      <c r="I170" s="1187"/>
      <c r="J170" s="1187"/>
      <c r="K170" s="1188"/>
      <c r="L170" s="1189"/>
      <c r="M170" s="1190"/>
      <c r="O170" s="283">
        <f t="shared" si="10"/>
        <v>0</v>
      </c>
      <c r="P170" s="284">
        <f t="shared" si="11"/>
        <v>0</v>
      </c>
      <c r="Q170" s="118">
        <f t="shared" si="12"/>
        <v>0</v>
      </c>
    </row>
    <row r="171" spans="1:17">
      <c r="A171" s="1106"/>
      <c r="B171" s="1106"/>
      <c r="C171" s="1186"/>
      <c r="D171" s="1187"/>
      <c r="E171" s="1187"/>
      <c r="F171" s="1187"/>
      <c r="G171" s="1187"/>
      <c r="H171" s="1187"/>
      <c r="I171" s="1187"/>
      <c r="J171" s="1187"/>
      <c r="K171" s="1188"/>
      <c r="L171" s="1189"/>
      <c r="M171" s="1190"/>
      <c r="O171" s="283">
        <f t="shared" si="10"/>
        <v>0</v>
      </c>
      <c r="P171" s="284">
        <f t="shared" si="11"/>
        <v>0</v>
      </c>
      <c r="Q171" s="118">
        <f t="shared" si="12"/>
        <v>0</v>
      </c>
    </row>
    <row r="172" spans="1:17">
      <c r="A172" s="1106"/>
      <c r="B172" s="1106"/>
      <c r="C172" s="1186"/>
      <c r="D172" s="1187"/>
      <c r="E172" s="1187"/>
      <c r="F172" s="1187"/>
      <c r="G172" s="1187"/>
      <c r="H172" s="1187"/>
      <c r="I172" s="1187"/>
      <c r="J172" s="1187"/>
      <c r="K172" s="1188"/>
      <c r="L172" s="1189"/>
      <c r="M172" s="1190"/>
      <c r="O172" s="283">
        <f t="shared" si="10"/>
        <v>0</v>
      </c>
      <c r="P172" s="284">
        <f t="shared" si="11"/>
        <v>0</v>
      </c>
      <c r="Q172" s="118">
        <f t="shared" si="12"/>
        <v>0</v>
      </c>
    </row>
    <row r="173" spans="1:17">
      <c r="A173" s="1106"/>
      <c r="B173" s="1106"/>
      <c r="C173" s="1186"/>
      <c r="D173" s="1187"/>
      <c r="E173" s="1187"/>
      <c r="F173" s="1187"/>
      <c r="G173" s="1187"/>
      <c r="H173" s="1187"/>
      <c r="I173" s="1187"/>
      <c r="J173" s="1187"/>
      <c r="K173" s="1188"/>
      <c r="L173" s="1189"/>
      <c r="M173" s="1190"/>
      <c r="O173" s="283">
        <f t="shared" si="10"/>
        <v>0</v>
      </c>
      <c r="P173" s="284">
        <f t="shared" si="11"/>
        <v>0</v>
      </c>
      <c r="Q173" s="118">
        <f t="shared" si="12"/>
        <v>0</v>
      </c>
    </row>
    <row r="174" spans="1:17">
      <c r="A174" s="1106"/>
      <c r="B174" s="1106"/>
      <c r="C174" s="1186"/>
      <c r="D174" s="1187"/>
      <c r="E174" s="1187"/>
      <c r="F174" s="1187"/>
      <c r="G174" s="1187"/>
      <c r="H174" s="1187"/>
      <c r="I174" s="1187"/>
      <c r="J174" s="1187"/>
      <c r="K174" s="1188"/>
      <c r="L174" s="1189"/>
      <c r="M174" s="1190"/>
      <c r="O174" s="283">
        <f t="shared" si="10"/>
        <v>0</v>
      </c>
      <c r="P174" s="284">
        <f t="shared" si="11"/>
        <v>0</v>
      </c>
      <c r="Q174" s="118">
        <f t="shared" si="12"/>
        <v>0</v>
      </c>
    </row>
    <row r="175" spans="1:17">
      <c r="A175" s="1106"/>
      <c r="B175" s="1106"/>
      <c r="C175" s="1186"/>
      <c r="D175" s="1187"/>
      <c r="E175" s="1187"/>
      <c r="F175" s="1187"/>
      <c r="G175" s="1187"/>
      <c r="H175" s="1187"/>
      <c r="I175" s="1187"/>
      <c r="J175" s="1187"/>
      <c r="K175" s="1188"/>
      <c r="L175" s="1189"/>
      <c r="M175" s="1190"/>
      <c r="O175" s="283">
        <f t="shared" si="10"/>
        <v>0</v>
      </c>
      <c r="P175" s="284">
        <f t="shared" si="11"/>
        <v>0</v>
      </c>
      <c r="Q175" s="118">
        <f t="shared" si="12"/>
        <v>0</v>
      </c>
    </row>
    <row r="176" spans="1:17">
      <c r="A176" s="1106"/>
      <c r="B176" s="1106"/>
      <c r="C176" s="1186"/>
      <c r="D176" s="1187"/>
      <c r="E176" s="1187"/>
      <c r="F176" s="1187"/>
      <c r="G176" s="1187"/>
      <c r="H176" s="1187"/>
      <c r="I176" s="1187"/>
      <c r="J176" s="1187"/>
      <c r="K176" s="1188"/>
      <c r="L176" s="1189"/>
      <c r="M176" s="1190"/>
      <c r="O176" s="283">
        <f t="shared" si="10"/>
        <v>0</v>
      </c>
      <c r="P176" s="284">
        <f t="shared" si="11"/>
        <v>0</v>
      </c>
      <c r="Q176" s="118">
        <f t="shared" si="12"/>
        <v>0</v>
      </c>
    </row>
    <row r="177" spans="1:17">
      <c r="A177" s="1106"/>
      <c r="B177" s="1106"/>
      <c r="C177" s="1186"/>
      <c r="D177" s="1187"/>
      <c r="E177" s="1187"/>
      <c r="F177" s="1187"/>
      <c r="G177" s="1187"/>
      <c r="H177" s="1187"/>
      <c r="I177" s="1187"/>
      <c r="J177" s="1187"/>
      <c r="K177" s="1188"/>
      <c r="L177" s="1189"/>
      <c r="M177" s="1190"/>
      <c r="O177" s="283">
        <f t="shared" si="10"/>
        <v>0</v>
      </c>
      <c r="P177" s="284">
        <f t="shared" si="11"/>
        <v>0</v>
      </c>
      <c r="Q177" s="118">
        <f t="shared" si="12"/>
        <v>0</v>
      </c>
    </row>
    <row r="178" spans="1:17">
      <c r="A178" s="1106"/>
      <c r="B178" s="1106"/>
      <c r="C178" s="1186"/>
      <c r="D178" s="1187"/>
      <c r="E178" s="1187"/>
      <c r="F178" s="1187"/>
      <c r="G178" s="1187"/>
      <c r="H178" s="1187"/>
      <c r="I178" s="1187"/>
      <c r="J178" s="1187"/>
      <c r="K178" s="1188"/>
      <c r="L178" s="1189"/>
      <c r="M178" s="1190"/>
      <c r="O178" s="283">
        <f t="shared" si="10"/>
        <v>0</v>
      </c>
      <c r="P178" s="284">
        <f t="shared" si="11"/>
        <v>0</v>
      </c>
      <c r="Q178" s="118">
        <f t="shared" si="12"/>
        <v>0</v>
      </c>
    </row>
    <row r="179" spans="1:17">
      <c r="A179" s="1106"/>
      <c r="B179" s="1106"/>
      <c r="C179" s="1186"/>
      <c r="D179" s="1187"/>
      <c r="E179" s="1187"/>
      <c r="F179" s="1187"/>
      <c r="G179" s="1187"/>
      <c r="H179" s="1187"/>
      <c r="I179" s="1187"/>
      <c r="J179" s="1187"/>
      <c r="K179" s="1188"/>
      <c r="L179" s="1189"/>
      <c r="M179" s="1190"/>
      <c r="O179" s="283">
        <f t="shared" si="10"/>
        <v>0</v>
      </c>
      <c r="P179" s="284">
        <f t="shared" si="11"/>
        <v>0</v>
      </c>
      <c r="Q179" s="118">
        <f t="shared" si="12"/>
        <v>0</v>
      </c>
    </row>
    <row r="180" spans="1:17">
      <c r="A180" s="1106"/>
      <c r="B180" s="1106"/>
      <c r="C180" s="1186"/>
      <c r="D180" s="1187"/>
      <c r="E180" s="1187"/>
      <c r="F180" s="1187"/>
      <c r="G180" s="1187"/>
      <c r="H180" s="1187"/>
      <c r="I180" s="1187"/>
      <c r="J180" s="1187"/>
      <c r="K180" s="1188"/>
      <c r="L180" s="1189"/>
      <c r="M180" s="1190"/>
      <c r="O180" s="283">
        <f t="shared" si="10"/>
        <v>0</v>
      </c>
      <c r="P180" s="284">
        <f t="shared" si="11"/>
        <v>0</v>
      </c>
      <c r="Q180" s="118">
        <f t="shared" si="12"/>
        <v>0</v>
      </c>
    </row>
    <row r="181" spans="1:17">
      <c r="A181" s="1106"/>
      <c r="B181" s="1106"/>
      <c r="C181" s="1186"/>
      <c r="D181" s="1187"/>
      <c r="E181" s="1187"/>
      <c r="F181" s="1187"/>
      <c r="G181" s="1187"/>
      <c r="H181" s="1187"/>
      <c r="I181" s="1187"/>
      <c r="J181" s="1187"/>
      <c r="K181" s="1188"/>
      <c r="L181" s="1189"/>
      <c r="M181" s="1190"/>
      <c r="O181" s="283">
        <f t="shared" si="10"/>
        <v>0</v>
      </c>
      <c r="P181" s="284">
        <f t="shared" si="11"/>
        <v>0</v>
      </c>
      <c r="Q181" s="118">
        <f t="shared" si="12"/>
        <v>0</v>
      </c>
    </row>
    <row r="182" spans="1:17">
      <c r="A182" s="1106"/>
      <c r="B182" s="1106"/>
      <c r="C182" s="1186"/>
      <c r="D182" s="1187"/>
      <c r="E182" s="1187"/>
      <c r="F182" s="1187"/>
      <c r="G182" s="1187"/>
      <c r="H182" s="1187"/>
      <c r="I182" s="1187"/>
      <c r="J182" s="1187"/>
      <c r="K182" s="1188"/>
      <c r="L182" s="1189"/>
      <c r="M182" s="1190"/>
      <c r="O182" s="283">
        <f t="shared" si="10"/>
        <v>0</v>
      </c>
      <c r="P182" s="284">
        <f t="shared" si="11"/>
        <v>0</v>
      </c>
      <c r="Q182" s="118">
        <f t="shared" si="12"/>
        <v>0</v>
      </c>
    </row>
    <row r="183" spans="1:17">
      <c r="A183" s="1106"/>
      <c r="B183" s="1106"/>
      <c r="C183" s="1186"/>
      <c r="D183" s="1187"/>
      <c r="E183" s="1187"/>
      <c r="F183" s="1187"/>
      <c r="G183" s="1187"/>
      <c r="H183" s="1187"/>
      <c r="I183" s="1187"/>
      <c r="J183" s="1187"/>
      <c r="K183" s="1188"/>
      <c r="L183" s="1189"/>
      <c r="M183" s="1190"/>
      <c r="O183" s="283">
        <f t="shared" si="10"/>
        <v>0</v>
      </c>
      <c r="P183" s="284">
        <f t="shared" si="11"/>
        <v>0</v>
      </c>
      <c r="Q183" s="118">
        <f t="shared" si="12"/>
        <v>0</v>
      </c>
    </row>
    <row r="184" spans="1:17">
      <c r="A184" s="1106"/>
      <c r="B184" s="1106"/>
      <c r="C184" s="1186"/>
      <c r="D184" s="1187"/>
      <c r="E184" s="1187"/>
      <c r="F184" s="1187"/>
      <c r="G184" s="1187"/>
      <c r="H184" s="1187"/>
      <c r="I184" s="1187"/>
      <c r="J184" s="1187"/>
      <c r="K184" s="1188"/>
      <c r="L184" s="1189"/>
      <c r="M184" s="1190"/>
      <c r="O184" s="283">
        <f t="shared" si="10"/>
        <v>0</v>
      </c>
      <c r="P184" s="284">
        <f t="shared" si="11"/>
        <v>0</v>
      </c>
      <c r="Q184" s="118">
        <f t="shared" si="12"/>
        <v>0</v>
      </c>
    </row>
    <row r="185" spans="1:17">
      <c r="A185" s="1106"/>
      <c r="B185" s="1106"/>
      <c r="C185" s="1186"/>
      <c r="D185" s="1187"/>
      <c r="E185" s="1187"/>
      <c r="F185" s="1187"/>
      <c r="G185" s="1187"/>
      <c r="H185" s="1187"/>
      <c r="I185" s="1187"/>
      <c r="J185" s="1187"/>
      <c r="K185" s="1188"/>
      <c r="L185" s="1189"/>
      <c r="M185" s="1190"/>
      <c r="O185" s="283">
        <f t="shared" si="10"/>
        <v>0</v>
      </c>
      <c r="P185" s="284">
        <f t="shared" si="11"/>
        <v>0</v>
      </c>
      <c r="Q185" s="118">
        <f t="shared" si="12"/>
        <v>0</v>
      </c>
    </row>
    <row r="186" spans="1:17">
      <c r="A186" s="1106"/>
      <c r="B186" s="1106"/>
      <c r="C186" s="1186"/>
      <c r="D186" s="1187"/>
      <c r="E186" s="1187"/>
      <c r="F186" s="1187"/>
      <c r="G186" s="1187"/>
      <c r="H186" s="1187"/>
      <c r="I186" s="1187"/>
      <c r="J186" s="1187"/>
      <c r="K186" s="1188"/>
      <c r="L186" s="1189"/>
      <c r="M186" s="1190"/>
      <c r="O186" s="283">
        <f t="shared" si="10"/>
        <v>0</v>
      </c>
      <c r="P186" s="284">
        <f t="shared" si="11"/>
        <v>0</v>
      </c>
      <c r="Q186" s="118">
        <f t="shared" si="12"/>
        <v>0</v>
      </c>
    </row>
    <row r="187" spans="1:17">
      <c r="A187" s="1106"/>
      <c r="B187" s="1106"/>
      <c r="C187" s="1186"/>
      <c r="D187" s="1187"/>
      <c r="E187" s="1187"/>
      <c r="F187" s="1187"/>
      <c r="G187" s="1187"/>
      <c r="H187" s="1187"/>
      <c r="I187" s="1187"/>
      <c r="J187" s="1187"/>
      <c r="K187" s="1188"/>
      <c r="L187" s="1189"/>
      <c r="M187" s="1190"/>
      <c r="O187" s="283">
        <f t="shared" si="10"/>
        <v>0</v>
      </c>
      <c r="P187" s="284">
        <f t="shared" si="11"/>
        <v>0</v>
      </c>
      <c r="Q187" s="118">
        <f t="shared" si="12"/>
        <v>0</v>
      </c>
    </row>
    <row r="188" spans="1:17">
      <c r="A188" s="1106"/>
      <c r="B188" s="1106"/>
      <c r="C188" s="1186"/>
      <c r="D188" s="1187"/>
      <c r="E188" s="1187"/>
      <c r="F188" s="1187"/>
      <c r="G188" s="1187"/>
      <c r="H188" s="1187"/>
      <c r="I188" s="1187"/>
      <c r="J188" s="1187"/>
      <c r="K188" s="1188"/>
      <c r="L188" s="1189"/>
      <c r="M188" s="1190"/>
      <c r="O188" s="283">
        <f t="shared" ref="O188:O251" si="13">D188*E188</f>
        <v>0</v>
      </c>
      <c r="P188" s="284">
        <f t="shared" si="11"/>
        <v>0</v>
      </c>
      <c r="Q188" s="118">
        <f t="shared" si="12"/>
        <v>0</v>
      </c>
    </row>
    <row r="189" spans="1:17">
      <c r="A189" s="1106"/>
      <c r="B189" s="1106"/>
      <c r="C189" s="1186"/>
      <c r="D189" s="1187"/>
      <c r="E189" s="1187"/>
      <c r="F189" s="1187"/>
      <c r="G189" s="1187"/>
      <c r="H189" s="1187"/>
      <c r="I189" s="1187"/>
      <c r="J189" s="1187"/>
      <c r="K189" s="1188"/>
      <c r="L189" s="1189"/>
      <c r="M189" s="1190"/>
      <c r="O189" s="283">
        <f t="shared" si="13"/>
        <v>0</v>
      </c>
      <c r="P189" s="284">
        <f t="shared" si="11"/>
        <v>0</v>
      </c>
      <c r="Q189" s="118">
        <f t="shared" si="12"/>
        <v>0</v>
      </c>
    </row>
    <row r="190" spans="1:17">
      <c r="A190" s="1106"/>
      <c r="B190" s="1106"/>
      <c r="C190" s="1186"/>
      <c r="D190" s="1187"/>
      <c r="E190" s="1187"/>
      <c r="F190" s="1187"/>
      <c r="G190" s="1187"/>
      <c r="H190" s="1187"/>
      <c r="I190" s="1187"/>
      <c r="J190" s="1187"/>
      <c r="K190" s="1188"/>
      <c r="L190" s="1189"/>
      <c r="M190" s="1190"/>
      <c r="O190" s="283">
        <f t="shared" si="13"/>
        <v>0</v>
      </c>
      <c r="P190" s="284">
        <f t="shared" si="11"/>
        <v>0</v>
      </c>
      <c r="Q190" s="118">
        <f t="shared" si="12"/>
        <v>0</v>
      </c>
    </row>
    <row r="191" spans="1:17">
      <c r="A191" s="1106"/>
      <c r="B191" s="1106"/>
      <c r="C191" s="1186"/>
      <c r="D191" s="1187"/>
      <c r="E191" s="1187"/>
      <c r="F191" s="1187"/>
      <c r="G191" s="1187"/>
      <c r="H191" s="1187"/>
      <c r="I191" s="1187"/>
      <c r="J191" s="1187"/>
      <c r="K191" s="1188"/>
      <c r="L191" s="1189"/>
      <c r="M191" s="1190"/>
      <c r="O191" s="283">
        <f t="shared" si="13"/>
        <v>0</v>
      </c>
      <c r="P191" s="284">
        <f t="shared" si="11"/>
        <v>0</v>
      </c>
      <c r="Q191" s="118">
        <f t="shared" si="12"/>
        <v>0</v>
      </c>
    </row>
    <row r="192" spans="1:17">
      <c r="A192" s="1106"/>
      <c r="B192" s="1106"/>
      <c r="C192" s="1186"/>
      <c r="D192" s="1187"/>
      <c r="E192" s="1187"/>
      <c r="F192" s="1187"/>
      <c r="G192" s="1187"/>
      <c r="H192" s="1187"/>
      <c r="I192" s="1187"/>
      <c r="J192" s="1187"/>
      <c r="K192" s="1188"/>
      <c r="L192" s="1189"/>
      <c r="M192" s="1190"/>
      <c r="O192" s="283">
        <f t="shared" si="13"/>
        <v>0</v>
      </c>
      <c r="P192" s="284">
        <f t="shared" si="11"/>
        <v>0</v>
      </c>
      <c r="Q192" s="118">
        <f t="shared" si="12"/>
        <v>0</v>
      </c>
    </row>
    <row r="193" spans="1:17">
      <c r="A193" s="1106"/>
      <c r="B193" s="1106"/>
      <c r="C193" s="1186"/>
      <c r="D193" s="1187"/>
      <c r="E193" s="1187"/>
      <c r="F193" s="1187"/>
      <c r="G193" s="1187"/>
      <c r="H193" s="1187"/>
      <c r="I193" s="1187"/>
      <c r="J193" s="1187"/>
      <c r="K193" s="1188"/>
      <c r="L193" s="1189"/>
      <c r="M193" s="1190"/>
      <c r="O193" s="283">
        <f t="shared" si="13"/>
        <v>0</v>
      </c>
      <c r="P193" s="284">
        <f t="shared" si="11"/>
        <v>0</v>
      </c>
      <c r="Q193" s="118">
        <f t="shared" si="12"/>
        <v>0</v>
      </c>
    </row>
    <row r="194" spans="1:17">
      <c r="A194" s="1106"/>
      <c r="B194" s="1106"/>
      <c r="C194" s="1186"/>
      <c r="D194" s="1187"/>
      <c r="E194" s="1187"/>
      <c r="F194" s="1187"/>
      <c r="G194" s="1187"/>
      <c r="H194" s="1187"/>
      <c r="I194" s="1187"/>
      <c r="J194" s="1187"/>
      <c r="K194" s="1188"/>
      <c r="L194" s="1189"/>
      <c r="M194" s="1190"/>
      <c r="O194" s="283">
        <f t="shared" si="13"/>
        <v>0</v>
      </c>
      <c r="P194" s="284">
        <f t="shared" si="11"/>
        <v>0</v>
      </c>
      <c r="Q194" s="118">
        <f t="shared" si="12"/>
        <v>0</v>
      </c>
    </row>
    <row r="195" spans="1:17">
      <c r="A195" s="1106"/>
      <c r="B195" s="1106"/>
      <c r="C195" s="1186"/>
      <c r="D195" s="1187"/>
      <c r="E195" s="1187"/>
      <c r="F195" s="1187"/>
      <c r="G195" s="1187"/>
      <c r="H195" s="1187"/>
      <c r="I195" s="1187"/>
      <c r="J195" s="1187"/>
      <c r="K195" s="1188"/>
      <c r="L195" s="1189"/>
      <c r="M195" s="1190"/>
      <c r="O195" s="283">
        <f t="shared" si="13"/>
        <v>0</v>
      </c>
      <c r="P195" s="284">
        <f t="shared" ref="P195:P258" si="14">I195*E195</f>
        <v>0</v>
      </c>
      <c r="Q195" s="118">
        <f t="shared" ref="Q195:Q258" si="15">M195*E195</f>
        <v>0</v>
      </c>
    </row>
    <row r="196" spans="1:17">
      <c r="A196" s="1106"/>
      <c r="B196" s="1106"/>
      <c r="C196" s="1186"/>
      <c r="D196" s="1187"/>
      <c r="E196" s="1187"/>
      <c r="F196" s="1187"/>
      <c r="G196" s="1187"/>
      <c r="H196" s="1187"/>
      <c r="I196" s="1187"/>
      <c r="J196" s="1187"/>
      <c r="K196" s="1188"/>
      <c r="L196" s="1189"/>
      <c r="M196" s="1190"/>
      <c r="O196" s="283">
        <f t="shared" si="13"/>
        <v>0</v>
      </c>
      <c r="P196" s="284">
        <f t="shared" si="14"/>
        <v>0</v>
      </c>
      <c r="Q196" s="118">
        <f t="shared" si="15"/>
        <v>0</v>
      </c>
    </row>
    <row r="197" spans="1:17">
      <c r="A197" s="1106"/>
      <c r="B197" s="1106"/>
      <c r="C197" s="1186"/>
      <c r="D197" s="1187"/>
      <c r="E197" s="1187"/>
      <c r="F197" s="1187"/>
      <c r="G197" s="1187"/>
      <c r="H197" s="1187"/>
      <c r="I197" s="1187"/>
      <c r="J197" s="1187"/>
      <c r="K197" s="1188"/>
      <c r="L197" s="1189"/>
      <c r="M197" s="1190"/>
      <c r="O197" s="283">
        <f t="shared" si="13"/>
        <v>0</v>
      </c>
      <c r="P197" s="284">
        <f t="shared" si="14"/>
        <v>0</v>
      </c>
      <c r="Q197" s="118">
        <f t="shared" si="15"/>
        <v>0</v>
      </c>
    </row>
    <row r="198" spans="1:17">
      <c r="A198" s="1106"/>
      <c r="B198" s="1106"/>
      <c r="C198" s="1186"/>
      <c r="D198" s="1187"/>
      <c r="E198" s="1187"/>
      <c r="F198" s="1187"/>
      <c r="G198" s="1187"/>
      <c r="H198" s="1187"/>
      <c r="I198" s="1187"/>
      <c r="J198" s="1187"/>
      <c r="K198" s="1188"/>
      <c r="L198" s="1189"/>
      <c r="M198" s="1190"/>
      <c r="O198" s="283">
        <f t="shared" si="13"/>
        <v>0</v>
      </c>
      <c r="P198" s="284">
        <f t="shared" si="14"/>
        <v>0</v>
      </c>
      <c r="Q198" s="118">
        <f t="shared" si="15"/>
        <v>0</v>
      </c>
    </row>
    <row r="199" spans="1:17">
      <c r="A199" s="1106"/>
      <c r="B199" s="1106"/>
      <c r="C199" s="1186"/>
      <c r="D199" s="1187"/>
      <c r="E199" s="1187"/>
      <c r="F199" s="1187"/>
      <c r="G199" s="1187"/>
      <c r="H199" s="1187"/>
      <c r="I199" s="1187"/>
      <c r="J199" s="1187"/>
      <c r="K199" s="1188"/>
      <c r="L199" s="1189"/>
      <c r="M199" s="1190"/>
      <c r="O199" s="283">
        <f t="shared" si="13"/>
        <v>0</v>
      </c>
      <c r="P199" s="284">
        <f t="shared" si="14"/>
        <v>0</v>
      </c>
      <c r="Q199" s="118">
        <f t="shared" si="15"/>
        <v>0</v>
      </c>
    </row>
    <row r="200" spans="1:17">
      <c r="A200" s="1106"/>
      <c r="B200" s="1106"/>
      <c r="C200" s="1186"/>
      <c r="D200" s="1187"/>
      <c r="E200" s="1187"/>
      <c r="F200" s="1187"/>
      <c r="G200" s="1187"/>
      <c r="H200" s="1187"/>
      <c r="I200" s="1187"/>
      <c r="J200" s="1187"/>
      <c r="K200" s="1188"/>
      <c r="L200" s="1189"/>
      <c r="M200" s="1190"/>
      <c r="O200" s="283">
        <f t="shared" si="13"/>
        <v>0</v>
      </c>
      <c r="P200" s="284">
        <f t="shared" si="14"/>
        <v>0</v>
      </c>
      <c r="Q200" s="118">
        <f t="shared" si="15"/>
        <v>0</v>
      </c>
    </row>
    <row r="201" spans="1:17">
      <c r="A201" s="1106"/>
      <c r="B201" s="1106"/>
      <c r="C201" s="1186"/>
      <c r="D201" s="1187"/>
      <c r="E201" s="1187"/>
      <c r="F201" s="1187"/>
      <c r="G201" s="1187"/>
      <c r="H201" s="1187"/>
      <c r="I201" s="1187"/>
      <c r="J201" s="1187"/>
      <c r="K201" s="1188"/>
      <c r="L201" s="1189"/>
      <c r="M201" s="1190"/>
      <c r="O201" s="283">
        <f t="shared" si="13"/>
        <v>0</v>
      </c>
      <c r="P201" s="284">
        <f t="shared" si="14"/>
        <v>0</v>
      </c>
      <c r="Q201" s="118">
        <f t="shared" si="15"/>
        <v>0</v>
      </c>
    </row>
    <row r="202" spans="1:17">
      <c r="A202" s="1106"/>
      <c r="B202" s="1106"/>
      <c r="C202" s="1186"/>
      <c r="D202" s="1187"/>
      <c r="E202" s="1187"/>
      <c r="F202" s="1187"/>
      <c r="G202" s="1187"/>
      <c r="H202" s="1187"/>
      <c r="I202" s="1187"/>
      <c r="J202" s="1187"/>
      <c r="K202" s="1188"/>
      <c r="L202" s="1189"/>
      <c r="M202" s="1190"/>
      <c r="O202" s="283">
        <f t="shared" si="13"/>
        <v>0</v>
      </c>
      <c r="P202" s="284">
        <f t="shared" si="14"/>
        <v>0</v>
      </c>
      <c r="Q202" s="118">
        <f t="shared" si="15"/>
        <v>0</v>
      </c>
    </row>
    <row r="203" spans="1:17">
      <c r="A203" s="1106"/>
      <c r="B203" s="1106"/>
      <c r="C203" s="1186"/>
      <c r="D203" s="1187"/>
      <c r="E203" s="1187"/>
      <c r="F203" s="1187"/>
      <c r="G203" s="1187"/>
      <c r="H203" s="1187"/>
      <c r="I203" s="1187"/>
      <c r="J203" s="1187"/>
      <c r="K203" s="1188"/>
      <c r="L203" s="1189"/>
      <c r="M203" s="1190"/>
      <c r="O203" s="283">
        <f t="shared" si="13"/>
        <v>0</v>
      </c>
      <c r="P203" s="284">
        <f t="shared" si="14"/>
        <v>0</v>
      </c>
      <c r="Q203" s="118">
        <f t="shared" si="15"/>
        <v>0</v>
      </c>
    </row>
    <row r="204" spans="1:17">
      <c r="A204" s="1106"/>
      <c r="B204" s="1106"/>
      <c r="C204" s="1186"/>
      <c r="D204" s="1187"/>
      <c r="E204" s="1187"/>
      <c r="F204" s="1187"/>
      <c r="G204" s="1187"/>
      <c r="H204" s="1187"/>
      <c r="I204" s="1187"/>
      <c r="J204" s="1187"/>
      <c r="K204" s="1188"/>
      <c r="L204" s="1189"/>
      <c r="M204" s="1190"/>
      <c r="O204" s="283">
        <f t="shared" si="13"/>
        <v>0</v>
      </c>
      <c r="P204" s="284">
        <f t="shared" si="14"/>
        <v>0</v>
      </c>
      <c r="Q204" s="118">
        <f t="shared" si="15"/>
        <v>0</v>
      </c>
    </row>
    <row r="205" spans="1:17">
      <c r="A205" s="1106"/>
      <c r="B205" s="1106"/>
      <c r="C205" s="1186"/>
      <c r="D205" s="1187"/>
      <c r="E205" s="1187"/>
      <c r="F205" s="1187"/>
      <c r="G205" s="1187"/>
      <c r="H205" s="1187"/>
      <c r="I205" s="1187"/>
      <c r="J205" s="1187"/>
      <c r="K205" s="1188"/>
      <c r="L205" s="1189"/>
      <c r="M205" s="1190"/>
      <c r="O205" s="283">
        <f t="shared" si="13"/>
        <v>0</v>
      </c>
      <c r="P205" s="284">
        <f t="shared" si="14"/>
        <v>0</v>
      </c>
      <c r="Q205" s="118">
        <f t="shared" si="15"/>
        <v>0</v>
      </c>
    </row>
    <row r="206" spans="1:17">
      <c r="A206" s="1106"/>
      <c r="B206" s="1106"/>
      <c r="C206" s="1186"/>
      <c r="D206" s="1187"/>
      <c r="E206" s="1187"/>
      <c r="F206" s="1187"/>
      <c r="G206" s="1187"/>
      <c r="H206" s="1187"/>
      <c r="I206" s="1187"/>
      <c r="J206" s="1187"/>
      <c r="K206" s="1188"/>
      <c r="L206" s="1189"/>
      <c r="M206" s="1190"/>
      <c r="O206" s="283">
        <f t="shared" si="13"/>
        <v>0</v>
      </c>
      <c r="P206" s="284">
        <f t="shared" si="14"/>
        <v>0</v>
      </c>
      <c r="Q206" s="118">
        <f t="shared" si="15"/>
        <v>0</v>
      </c>
    </row>
    <row r="207" spans="1:17">
      <c r="A207" s="1106"/>
      <c r="B207" s="1106"/>
      <c r="C207" s="1186"/>
      <c r="D207" s="1187"/>
      <c r="E207" s="1187"/>
      <c r="F207" s="1187"/>
      <c r="G207" s="1187"/>
      <c r="H207" s="1187"/>
      <c r="I207" s="1187"/>
      <c r="J207" s="1187"/>
      <c r="K207" s="1188"/>
      <c r="L207" s="1189"/>
      <c r="M207" s="1190"/>
      <c r="O207" s="283">
        <f t="shared" si="13"/>
        <v>0</v>
      </c>
      <c r="P207" s="284">
        <f t="shared" si="14"/>
        <v>0</v>
      </c>
      <c r="Q207" s="118">
        <f t="shared" si="15"/>
        <v>0</v>
      </c>
    </row>
    <row r="208" spans="1:17">
      <c r="A208" s="1106"/>
      <c r="B208" s="1106"/>
      <c r="C208" s="1186"/>
      <c r="D208" s="1187"/>
      <c r="E208" s="1187"/>
      <c r="F208" s="1187"/>
      <c r="G208" s="1187"/>
      <c r="H208" s="1187"/>
      <c r="I208" s="1187"/>
      <c r="J208" s="1187"/>
      <c r="K208" s="1188"/>
      <c r="L208" s="1189"/>
      <c r="M208" s="1190"/>
      <c r="O208" s="283">
        <f t="shared" si="13"/>
        <v>0</v>
      </c>
      <c r="P208" s="284">
        <f t="shared" si="14"/>
        <v>0</v>
      </c>
      <c r="Q208" s="118">
        <f t="shared" si="15"/>
        <v>0</v>
      </c>
    </row>
    <row r="209" spans="1:17">
      <c r="A209" s="1106"/>
      <c r="B209" s="1106"/>
      <c r="C209" s="1186"/>
      <c r="D209" s="1187"/>
      <c r="E209" s="1187"/>
      <c r="F209" s="1187"/>
      <c r="G209" s="1187"/>
      <c r="H209" s="1187"/>
      <c r="I209" s="1187"/>
      <c r="J209" s="1187"/>
      <c r="K209" s="1188"/>
      <c r="L209" s="1189"/>
      <c r="M209" s="1190"/>
      <c r="O209" s="283">
        <f t="shared" si="13"/>
        <v>0</v>
      </c>
      <c r="P209" s="284">
        <f t="shared" si="14"/>
        <v>0</v>
      </c>
      <c r="Q209" s="118">
        <f t="shared" si="15"/>
        <v>0</v>
      </c>
    </row>
    <row r="210" spans="1:17">
      <c r="A210" s="1106"/>
      <c r="B210" s="1106"/>
      <c r="C210" s="1186"/>
      <c r="D210" s="1187"/>
      <c r="E210" s="1187"/>
      <c r="F210" s="1187"/>
      <c r="G210" s="1187"/>
      <c r="H210" s="1187"/>
      <c r="I210" s="1187"/>
      <c r="J210" s="1187"/>
      <c r="K210" s="1188"/>
      <c r="L210" s="1189"/>
      <c r="M210" s="1190"/>
      <c r="O210" s="283">
        <f t="shared" si="13"/>
        <v>0</v>
      </c>
      <c r="P210" s="284">
        <f t="shared" si="14"/>
        <v>0</v>
      </c>
      <c r="Q210" s="118">
        <f t="shared" si="15"/>
        <v>0</v>
      </c>
    </row>
    <row r="211" spans="1:17">
      <c r="A211" s="1106"/>
      <c r="B211" s="1106"/>
      <c r="C211" s="1186"/>
      <c r="D211" s="1187"/>
      <c r="E211" s="1187"/>
      <c r="F211" s="1187"/>
      <c r="G211" s="1187"/>
      <c r="H211" s="1187"/>
      <c r="I211" s="1187"/>
      <c r="J211" s="1187"/>
      <c r="K211" s="1188"/>
      <c r="L211" s="1189"/>
      <c r="M211" s="1190"/>
      <c r="O211" s="283">
        <f t="shared" si="13"/>
        <v>0</v>
      </c>
      <c r="P211" s="284">
        <f t="shared" si="14"/>
        <v>0</v>
      </c>
      <c r="Q211" s="118">
        <f t="shared" si="15"/>
        <v>0</v>
      </c>
    </row>
    <row r="212" spans="1:17">
      <c r="A212" s="1106"/>
      <c r="B212" s="1106"/>
      <c r="C212" s="1186"/>
      <c r="D212" s="1187"/>
      <c r="E212" s="1187"/>
      <c r="F212" s="1187"/>
      <c r="G212" s="1187"/>
      <c r="H212" s="1187"/>
      <c r="I212" s="1187"/>
      <c r="J212" s="1187"/>
      <c r="K212" s="1188"/>
      <c r="L212" s="1189"/>
      <c r="M212" s="1190"/>
      <c r="O212" s="283">
        <f t="shared" si="13"/>
        <v>0</v>
      </c>
      <c r="P212" s="284">
        <f t="shared" si="14"/>
        <v>0</v>
      </c>
      <c r="Q212" s="118">
        <f t="shared" si="15"/>
        <v>0</v>
      </c>
    </row>
    <row r="213" spans="1:17">
      <c r="A213" s="1106"/>
      <c r="B213" s="1106"/>
      <c r="C213" s="1186"/>
      <c r="D213" s="1187"/>
      <c r="E213" s="1187"/>
      <c r="F213" s="1187"/>
      <c r="G213" s="1187"/>
      <c r="H213" s="1187"/>
      <c r="I213" s="1187"/>
      <c r="J213" s="1187"/>
      <c r="K213" s="1188"/>
      <c r="L213" s="1189"/>
      <c r="M213" s="1190"/>
      <c r="O213" s="283">
        <f t="shared" si="13"/>
        <v>0</v>
      </c>
      <c r="P213" s="284">
        <f t="shared" si="14"/>
        <v>0</v>
      </c>
      <c r="Q213" s="118">
        <f t="shared" si="15"/>
        <v>0</v>
      </c>
    </row>
    <row r="214" spans="1:17">
      <c r="A214" s="1106"/>
      <c r="B214" s="1106"/>
      <c r="C214" s="1186"/>
      <c r="D214" s="1187"/>
      <c r="E214" s="1187"/>
      <c r="F214" s="1187"/>
      <c r="G214" s="1187"/>
      <c r="H214" s="1187"/>
      <c r="I214" s="1187"/>
      <c r="J214" s="1187"/>
      <c r="K214" s="1188"/>
      <c r="L214" s="1189"/>
      <c r="M214" s="1190"/>
      <c r="O214" s="283">
        <f t="shared" si="13"/>
        <v>0</v>
      </c>
      <c r="P214" s="284">
        <f t="shared" si="14"/>
        <v>0</v>
      </c>
      <c r="Q214" s="118">
        <f t="shared" si="15"/>
        <v>0</v>
      </c>
    </row>
    <row r="215" spans="1:17">
      <c r="A215" s="1106"/>
      <c r="B215" s="1106"/>
      <c r="C215" s="1186"/>
      <c r="D215" s="1187"/>
      <c r="E215" s="1187"/>
      <c r="F215" s="1187"/>
      <c r="G215" s="1187"/>
      <c r="H215" s="1187"/>
      <c r="I215" s="1187"/>
      <c r="J215" s="1187"/>
      <c r="K215" s="1188"/>
      <c r="L215" s="1189"/>
      <c r="M215" s="1190"/>
      <c r="O215" s="283">
        <f t="shared" si="13"/>
        <v>0</v>
      </c>
      <c r="P215" s="284">
        <f t="shared" si="14"/>
        <v>0</v>
      </c>
      <c r="Q215" s="118">
        <f t="shared" si="15"/>
        <v>0</v>
      </c>
    </row>
    <row r="216" spans="1:17">
      <c r="A216" s="1106"/>
      <c r="B216" s="1106"/>
      <c r="C216" s="1186"/>
      <c r="D216" s="1187"/>
      <c r="E216" s="1187"/>
      <c r="F216" s="1187"/>
      <c r="G216" s="1187"/>
      <c r="H216" s="1187"/>
      <c r="I216" s="1187"/>
      <c r="J216" s="1187"/>
      <c r="K216" s="1188"/>
      <c r="L216" s="1189"/>
      <c r="M216" s="1190"/>
      <c r="O216" s="283">
        <f t="shared" si="13"/>
        <v>0</v>
      </c>
      <c r="P216" s="284">
        <f t="shared" si="14"/>
        <v>0</v>
      </c>
      <c r="Q216" s="118">
        <f t="shared" si="15"/>
        <v>0</v>
      </c>
    </row>
    <row r="217" spans="1:17">
      <c r="A217" s="1106"/>
      <c r="B217" s="1106"/>
      <c r="C217" s="1186"/>
      <c r="D217" s="1187"/>
      <c r="E217" s="1187"/>
      <c r="F217" s="1187"/>
      <c r="G217" s="1187"/>
      <c r="H217" s="1187"/>
      <c r="I217" s="1187"/>
      <c r="J217" s="1187"/>
      <c r="K217" s="1188"/>
      <c r="L217" s="1189"/>
      <c r="M217" s="1190"/>
      <c r="O217" s="283">
        <f t="shared" si="13"/>
        <v>0</v>
      </c>
      <c r="P217" s="284">
        <f t="shared" si="14"/>
        <v>0</v>
      </c>
      <c r="Q217" s="118">
        <f t="shared" si="15"/>
        <v>0</v>
      </c>
    </row>
    <row r="218" spans="1:17">
      <c r="A218" s="1106"/>
      <c r="B218" s="1106"/>
      <c r="C218" s="1186"/>
      <c r="D218" s="1187"/>
      <c r="E218" s="1187"/>
      <c r="F218" s="1187"/>
      <c r="G218" s="1187"/>
      <c r="H218" s="1187"/>
      <c r="I218" s="1187"/>
      <c r="J218" s="1187"/>
      <c r="K218" s="1188"/>
      <c r="L218" s="1189"/>
      <c r="M218" s="1190"/>
      <c r="O218" s="283">
        <f t="shared" si="13"/>
        <v>0</v>
      </c>
      <c r="P218" s="284">
        <f t="shared" si="14"/>
        <v>0</v>
      </c>
      <c r="Q218" s="118">
        <f t="shared" si="15"/>
        <v>0</v>
      </c>
    </row>
    <row r="219" spans="1:17">
      <c r="A219" s="1106"/>
      <c r="B219" s="1106"/>
      <c r="C219" s="1186"/>
      <c r="D219" s="1187"/>
      <c r="E219" s="1187"/>
      <c r="F219" s="1187"/>
      <c r="G219" s="1187"/>
      <c r="H219" s="1187"/>
      <c r="I219" s="1187"/>
      <c r="J219" s="1187"/>
      <c r="K219" s="1188"/>
      <c r="L219" s="1189"/>
      <c r="M219" s="1190"/>
      <c r="O219" s="283">
        <f t="shared" si="13"/>
        <v>0</v>
      </c>
      <c r="P219" s="284">
        <f t="shared" si="14"/>
        <v>0</v>
      </c>
      <c r="Q219" s="118">
        <f t="shared" si="15"/>
        <v>0</v>
      </c>
    </row>
    <row r="220" spans="1:17">
      <c r="A220" s="1106"/>
      <c r="B220" s="1106"/>
      <c r="C220" s="1186"/>
      <c r="D220" s="1187"/>
      <c r="E220" s="1187"/>
      <c r="F220" s="1187"/>
      <c r="G220" s="1187"/>
      <c r="H220" s="1187"/>
      <c r="I220" s="1187"/>
      <c r="J220" s="1187"/>
      <c r="K220" s="1188"/>
      <c r="L220" s="1189"/>
      <c r="M220" s="1190"/>
      <c r="O220" s="283">
        <f t="shared" si="13"/>
        <v>0</v>
      </c>
      <c r="P220" s="284">
        <f t="shared" si="14"/>
        <v>0</v>
      </c>
      <c r="Q220" s="118">
        <f t="shared" si="15"/>
        <v>0</v>
      </c>
    </row>
    <row r="221" spans="1:17">
      <c r="A221" s="1106"/>
      <c r="B221" s="1106"/>
      <c r="C221" s="1186"/>
      <c r="D221" s="1187"/>
      <c r="E221" s="1187"/>
      <c r="F221" s="1187"/>
      <c r="G221" s="1187"/>
      <c r="H221" s="1187"/>
      <c r="I221" s="1187"/>
      <c r="J221" s="1187"/>
      <c r="K221" s="1188"/>
      <c r="L221" s="1189"/>
      <c r="M221" s="1190"/>
      <c r="O221" s="283">
        <f t="shared" si="13"/>
        <v>0</v>
      </c>
      <c r="P221" s="284">
        <f t="shared" si="14"/>
        <v>0</v>
      </c>
      <c r="Q221" s="118">
        <f t="shared" si="15"/>
        <v>0</v>
      </c>
    </row>
    <row r="222" spans="1:17">
      <c r="A222" s="1106"/>
      <c r="B222" s="1106"/>
      <c r="C222" s="1186"/>
      <c r="D222" s="1187"/>
      <c r="E222" s="1187"/>
      <c r="F222" s="1187"/>
      <c r="G222" s="1187"/>
      <c r="H222" s="1187"/>
      <c r="I222" s="1187"/>
      <c r="J222" s="1187"/>
      <c r="K222" s="1188"/>
      <c r="L222" s="1189"/>
      <c r="M222" s="1190"/>
      <c r="O222" s="283">
        <f t="shared" si="13"/>
        <v>0</v>
      </c>
      <c r="P222" s="284">
        <f t="shared" si="14"/>
        <v>0</v>
      </c>
      <c r="Q222" s="118">
        <f t="shared" si="15"/>
        <v>0</v>
      </c>
    </row>
    <row r="223" spans="1:17">
      <c r="A223" s="1106"/>
      <c r="B223" s="1106"/>
      <c r="C223" s="1186"/>
      <c r="D223" s="1187"/>
      <c r="E223" s="1187"/>
      <c r="F223" s="1187"/>
      <c r="G223" s="1187"/>
      <c r="H223" s="1187"/>
      <c r="I223" s="1187"/>
      <c r="J223" s="1187"/>
      <c r="K223" s="1188"/>
      <c r="L223" s="1189"/>
      <c r="M223" s="1190"/>
      <c r="O223" s="283">
        <f t="shared" si="13"/>
        <v>0</v>
      </c>
      <c r="P223" s="284">
        <f t="shared" si="14"/>
        <v>0</v>
      </c>
      <c r="Q223" s="118">
        <f t="shared" si="15"/>
        <v>0</v>
      </c>
    </row>
    <row r="224" spans="1:17">
      <c r="A224" s="1106"/>
      <c r="B224" s="1106"/>
      <c r="C224" s="1186"/>
      <c r="D224" s="1187"/>
      <c r="E224" s="1187"/>
      <c r="F224" s="1187"/>
      <c r="G224" s="1187"/>
      <c r="H224" s="1187"/>
      <c r="I224" s="1187"/>
      <c r="J224" s="1187"/>
      <c r="K224" s="1188"/>
      <c r="L224" s="1189"/>
      <c r="M224" s="1190"/>
      <c r="O224" s="283">
        <f t="shared" si="13"/>
        <v>0</v>
      </c>
      <c r="P224" s="284">
        <f t="shared" si="14"/>
        <v>0</v>
      </c>
      <c r="Q224" s="118">
        <f t="shared" si="15"/>
        <v>0</v>
      </c>
    </row>
    <row r="225" spans="1:17">
      <c r="A225" s="1106"/>
      <c r="B225" s="1106"/>
      <c r="C225" s="1186"/>
      <c r="D225" s="1187"/>
      <c r="E225" s="1187"/>
      <c r="F225" s="1187"/>
      <c r="G225" s="1187"/>
      <c r="H225" s="1187"/>
      <c r="I225" s="1187"/>
      <c r="J225" s="1187"/>
      <c r="K225" s="1188"/>
      <c r="L225" s="1189"/>
      <c r="M225" s="1190"/>
      <c r="O225" s="283">
        <f t="shared" si="13"/>
        <v>0</v>
      </c>
      <c r="P225" s="284">
        <f t="shared" si="14"/>
        <v>0</v>
      </c>
      <c r="Q225" s="118">
        <f t="shared" si="15"/>
        <v>0</v>
      </c>
    </row>
    <row r="226" spans="1:17">
      <c r="A226" s="1106"/>
      <c r="B226" s="1106"/>
      <c r="C226" s="1186"/>
      <c r="D226" s="1187"/>
      <c r="E226" s="1187"/>
      <c r="F226" s="1187"/>
      <c r="G226" s="1187"/>
      <c r="H226" s="1187"/>
      <c r="I226" s="1187"/>
      <c r="J226" s="1187"/>
      <c r="K226" s="1188"/>
      <c r="L226" s="1189"/>
      <c r="M226" s="1190"/>
      <c r="O226" s="283">
        <f t="shared" si="13"/>
        <v>0</v>
      </c>
      <c r="P226" s="284">
        <f t="shared" si="14"/>
        <v>0</v>
      </c>
      <c r="Q226" s="118">
        <f t="shared" si="15"/>
        <v>0</v>
      </c>
    </row>
    <row r="227" spans="1:17">
      <c r="A227" s="1106"/>
      <c r="B227" s="1106"/>
      <c r="C227" s="1186"/>
      <c r="D227" s="1187"/>
      <c r="E227" s="1187"/>
      <c r="F227" s="1187"/>
      <c r="G227" s="1187"/>
      <c r="H227" s="1187"/>
      <c r="I227" s="1187"/>
      <c r="J227" s="1187"/>
      <c r="K227" s="1188"/>
      <c r="L227" s="1189"/>
      <c r="M227" s="1190"/>
      <c r="O227" s="283">
        <f t="shared" si="13"/>
        <v>0</v>
      </c>
      <c r="P227" s="284">
        <f t="shared" si="14"/>
        <v>0</v>
      </c>
      <c r="Q227" s="118">
        <f t="shared" si="15"/>
        <v>0</v>
      </c>
    </row>
    <row r="228" spans="1:17">
      <c r="A228" s="1106"/>
      <c r="B228" s="1106"/>
      <c r="C228" s="1186"/>
      <c r="D228" s="1187"/>
      <c r="E228" s="1187"/>
      <c r="F228" s="1187"/>
      <c r="G228" s="1187"/>
      <c r="H228" s="1187"/>
      <c r="I228" s="1187"/>
      <c r="J228" s="1187"/>
      <c r="K228" s="1188"/>
      <c r="L228" s="1189"/>
      <c r="M228" s="1190"/>
      <c r="O228" s="283">
        <f t="shared" si="13"/>
        <v>0</v>
      </c>
      <c r="P228" s="284">
        <f t="shared" si="14"/>
        <v>0</v>
      </c>
      <c r="Q228" s="118">
        <f t="shared" si="15"/>
        <v>0</v>
      </c>
    </row>
    <row r="229" spans="1:17">
      <c r="A229" s="1106"/>
      <c r="B229" s="1106"/>
      <c r="C229" s="1186"/>
      <c r="D229" s="1187"/>
      <c r="E229" s="1187"/>
      <c r="F229" s="1187"/>
      <c r="G229" s="1187"/>
      <c r="H229" s="1187"/>
      <c r="I229" s="1187"/>
      <c r="J229" s="1187"/>
      <c r="K229" s="1188"/>
      <c r="L229" s="1189"/>
      <c r="M229" s="1190"/>
      <c r="O229" s="283">
        <f t="shared" si="13"/>
        <v>0</v>
      </c>
      <c r="P229" s="284">
        <f t="shared" si="14"/>
        <v>0</v>
      </c>
      <c r="Q229" s="118">
        <f t="shared" si="15"/>
        <v>0</v>
      </c>
    </row>
    <row r="230" spans="1:17">
      <c r="A230" s="1106"/>
      <c r="B230" s="1106"/>
      <c r="C230" s="1186"/>
      <c r="D230" s="1187"/>
      <c r="E230" s="1187"/>
      <c r="F230" s="1187"/>
      <c r="G230" s="1187"/>
      <c r="H230" s="1187"/>
      <c r="I230" s="1187"/>
      <c r="J230" s="1187"/>
      <c r="K230" s="1188"/>
      <c r="L230" s="1189"/>
      <c r="M230" s="1190"/>
      <c r="O230" s="283">
        <f t="shared" si="13"/>
        <v>0</v>
      </c>
      <c r="P230" s="284">
        <f t="shared" si="14"/>
        <v>0</v>
      </c>
      <c r="Q230" s="118">
        <f t="shared" si="15"/>
        <v>0</v>
      </c>
    </row>
    <row r="231" spans="1:17">
      <c r="A231" s="1106"/>
      <c r="B231" s="1106"/>
      <c r="C231" s="1186"/>
      <c r="D231" s="1187"/>
      <c r="E231" s="1187"/>
      <c r="F231" s="1187"/>
      <c r="G231" s="1187"/>
      <c r="H231" s="1187"/>
      <c r="I231" s="1187"/>
      <c r="J231" s="1187"/>
      <c r="K231" s="1188"/>
      <c r="L231" s="1189"/>
      <c r="M231" s="1190"/>
      <c r="O231" s="283">
        <f t="shared" si="13"/>
        <v>0</v>
      </c>
      <c r="P231" s="284">
        <f t="shared" si="14"/>
        <v>0</v>
      </c>
      <c r="Q231" s="118">
        <f t="shared" si="15"/>
        <v>0</v>
      </c>
    </row>
    <row r="232" spans="1:17">
      <c r="A232" s="1106"/>
      <c r="B232" s="1106"/>
      <c r="C232" s="1186"/>
      <c r="D232" s="1187"/>
      <c r="E232" s="1187"/>
      <c r="F232" s="1187"/>
      <c r="G232" s="1187"/>
      <c r="H232" s="1187"/>
      <c r="I232" s="1187"/>
      <c r="J232" s="1187"/>
      <c r="K232" s="1188"/>
      <c r="L232" s="1189"/>
      <c r="M232" s="1190"/>
      <c r="O232" s="283">
        <f t="shared" si="13"/>
        <v>0</v>
      </c>
      <c r="P232" s="284">
        <f t="shared" si="14"/>
        <v>0</v>
      </c>
      <c r="Q232" s="118">
        <f t="shared" si="15"/>
        <v>0</v>
      </c>
    </row>
    <row r="233" spans="1:17">
      <c r="A233" s="1106"/>
      <c r="B233" s="1106"/>
      <c r="C233" s="1186"/>
      <c r="D233" s="1187"/>
      <c r="E233" s="1187"/>
      <c r="F233" s="1187"/>
      <c r="G233" s="1187"/>
      <c r="H233" s="1187"/>
      <c r="I233" s="1187"/>
      <c r="J233" s="1187"/>
      <c r="K233" s="1188"/>
      <c r="L233" s="1189"/>
      <c r="M233" s="1190"/>
      <c r="O233" s="283">
        <f t="shared" si="13"/>
        <v>0</v>
      </c>
      <c r="P233" s="284">
        <f t="shared" si="14"/>
        <v>0</v>
      </c>
      <c r="Q233" s="118">
        <f t="shared" si="15"/>
        <v>0</v>
      </c>
    </row>
    <row r="234" spans="1:17">
      <c r="A234" s="1106"/>
      <c r="B234" s="1106"/>
      <c r="C234" s="1186"/>
      <c r="D234" s="1187"/>
      <c r="E234" s="1187"/>
      <c r="F234" s="1187"/>
      <c r="G234" s="1187"/>
      <c r="H234" s="1187"/>
      <c r="I234" s="1187"/>
      <c r="J234" s="1187"/>
      <c r="K234" s="1188"/>
      <c r="L234" s="1189"/>
      <c r="M234" s="1190"/>
      <c r="O234" s="283">
        <f t="shared" si="13"/>
        <v>0</v>
      </c>
      <c r="P234" s="284">
        <f t="shared" si="14"/>
        <v>0</v>
      </c>
      <c r="Q234" s="118">
        <f t="shared" si="15"/>
        <v>0</v>
      </c>
    </row>
    <row r="235" spans="1:17">
      <c r="A235" s="1106"/>
      <c r="B235" s="1106"/>
      <c r="C235" s="1186"/>
      <c r="D235" s="1187"/>
      <c r="E235" s="1187"/>
      <c r="F235" s="1187"/>
      <c r="G235" s="1187"/>
      <c r="H235" s="1187"/>
      <c r="I235" s="1187"/>
      <c r="J235" s="1187"/>
      <c r="K235" s="1188"/>
      <c r="L235" s="1189"/>
      <c r="M235" s="1190"/>
      <c r="O235" s="283">
        <f t="shared" si="13"/>
        <v>0</v>
      </c>
      <c r="P235" s="284">
        <f t="shared" si="14"/>
        <v>0</v>
      </c>
      <c r="Q235" s="118">
        <f t="shared" si="15"/>
        <v>0</v>
      </c>
    </row>
    <row r="236" spans="1:17">
      <c r="A236" s="1106"/>
      <c r="B236" s="1106"/>
      <c r="C236" s="1186"/>
      <c r="D236" s="1187"/>
      <c r="E236" s="1187"/>
      <c r="F236" s="1187"/>
      <c r="G236" s="1187"/>
      <c r="H236" s="1187"/>
      <c r="I236" s="1187"/>
      <c r="J236" s="1187"/>
      <c r="K236" s="1188"/>
      <c r="L236" s="1189"/>
      <c r="M236" s="1190"/>
      <c r="O236" s="283">
        <f t="shared" si="13"/>
        <v>0</v>
      </c>
      <c r="P236" s="284">
        <f t="shared" si="14"/>
        <v>0</v>
      </c>
      <c r="Q236" s="118">
        <f t="shared" si="15"/>
        <v>0</v>
      </c>
    </row>
    <row r="237" spans="1:17">
      <c r="A237" s="1106"/>
      <c r="B237" s="1106"/>
      <c r="C237" s="1186"/>
      <c r="D237" s="1187"/>
      <c r="E237" s="1187"/>
      <c r="F237" s="1187"/>
      <c r="G237" s="1187"/>
      <c r="H237" s="1187"/>
      <c r="I237" s="1187"/>
      <c r="J237" s="1187"/>
      <c r="K237" s="1188"/>
      <c r="L237" s="1189"/>
      <c r="M237" s="1190"/>
      <c r="O237" s="283">
        <f t="shared" si="13"/>
        <v>0</v>
      </c>
      <c r="P237" s="284">
        <f t="shared" si="14"/>
        <v>0</v>
      </c>
      <c r="Q237" s="118">
        <f t="shared" si="15"/>
        <v>0</v>
      </c>
    </row>
    <row r="238" spans="1:17">
      <c r="A238" s="1106"/>
      <c r="B238" s="1106"/>
      <c r="C238" s="1186"/>
      <c r="D238" s="1187"/>
      <c r="E238" s="1187"/>
      <c r="F238" s="1187"/>
      <c r="G238" s="1187"/>
      <c r="H238" s="1187"/>
      <c r="I238" s="1187"/>
      <c r="J238" s="1187"/>
      <c r="K238" s="1188"/>
      <c r="L238" s="1189"/>
      <c r="M238" s="1190"/>
      <c r="O238" s="283">
        <f t="shared" si="13"/>
        <v>0</v>
      </c>
      <c r="P238" s="284">
        <f t="shared" si="14"/>
        <v>0</v>
      </c>
      <c r="Q238" s="118">
        <f t="shared" si="15"/>
        <v>0</v>
      </c>
    </row>
    <row r="239" spans="1:17">
      <c r="A239" s="1106"/>
      <c r="B239" s="1106"/>
      <c r="C239" s="1186"/>
      <c r="D239" s="1187"/>
      <c r="E239" s="1187"/>
      <c r="F239" s="1187"/>
      <c r="G239" s="1187"/>
      <c r="H239" s="1187"/>
      <c r="I239" s="1187"/>
      <c r="J239" s="1187"/>
      <c r="K239" s="1188"/>
      <c r="L239" s="1189"/>
      <c r="M239" s="1190"/>
      <c r="O239" s="283">
        <f t="shared" si="13"/>
        <v>0</v>
      </c>
      <c r="P239" s="284">
        <f t="shared" si="14"/>
        <v>0</v>
      </c>
      <c r="Q239" s="118">
        <f t="shared" si="15"/>
        <v>0</v>
      </c>
    </row>
    <row r="240" spans="1:17">
      <c r="A240" s="1106"/>
      <c r="B240" s="1106"/>
      <c r="C240" s="1186"/>
      <c r="D240" s="1187"/>
      <c r="E240" s="1187"/>
      <c r="F240" s="1187"/>
      <c r="G240" s="1187"/>
      <c r="H240" s="1187"/>
      <c r="I240" s="1187"/>
      <c r="J240" s="1187"/>
      <c r="K240" s="1188"/>
      <c r="L240" s="1189"/>
      <c r="M240" s="1190"/>
      <c r="O240" s="283">
        <f t="shared" si="13"/>
        <v>0</v>
      </c>
      <c r="P240" s="284">
        <f t="shared" si="14"/>
        <v>0</v>
      </c>
      <c r="Q240" s="118">
        <f t="shared" si="15"/>
        <v>0</v>
      </c>
    </row>
    <row r="241" spans="1:17">
      <c r="A241" s="1106"/>
      <c r="B241" s="1106"/>
      <c r="C241" s="1186"/>
      <c r="D241" s="1187"/>
      <c r="E241" s="1187"/>
      <c r="F241" s="1187"/>
      <c r="G241" s="1187"/>
      <c r="H241" s="1187"/>
      <c r="I241" s="1187"/>
      <c r="J241" s="1187"/>
      <c r="K241" s="1188"/>
      <c r="L241" s="1189"/>
      <c r="M241" s="1190"/>
      <c r="O241" s="283">
        <f t="shared" si="13"/>
        <v>0</v>
      </c>
      <c r="P241" s="284">
        <f t="shared" si="14"/>
        <v>0</v>
      </c>
      <c r="Q241" s="118">
        <f t="shared" si="15"/>
        <v>0</v>
      </c>
    </row>
    <row r="242" spans="1:17">
      <c r="A242" s="1106"/>
      <c r="B242" s="1106"/>
      <c r="C242" s="1186"/>
      <c r="D242" s="1187"/>
      <c r="E242" s="1187"/>
      <c r="F242" s="1187"/>
      <c r="G242" s="1187"/>
      <c r="H242" s="1187"/>
      <c r="I242" s="1187"/>
      <c r="J242" s="1187"/>
      <c r="K242" s="1188"/>
      <c r="L242" s="1189"/>
      <c r="M242" s="1190"/>
      <c r="O242" s="283">
        <f t="shared" si="13"/>
        <v>0</v>
      </c>
      <c r="P242" s="284">
        <f t="shared" si="14"/>
        <v>0</v>
      </c>
      <c r="Q242" s="118">
        <f t="shared" si="15"/>
        <v>0</v>
      </c>
    </row>
    <row r="243" spans="1:17">
      <c r="A243" s="1106"/>
      <c r="B243" s="1106"/>
      <c r="C243" s="1186"/>
      <c r="D243" s="1187"/>
      <c r="E243" s="1187"/>
      <c r="F243" s="1187"/>
      <c r="G243" s="1187"/>
      <c r="H243" s="1187"/>
      <c r="I243" s="1187"/>
      <c r="J243" s="1187"/>
      <c r="K243" s="1188"/>
      <c r="L243" s="1189"/>
      <c r="M243" s="1190"/>
      <c r="O243" s="283">
        <f t="shared" si="13"/>
        <v>0</v>
      </c>
      <c r="P243" s="284">
        <f t="shared" si="14"/>
        <v>0</v>
      </c>
      <c r="Q243" s="118">
        <f t="shared" si="15"/>
        <v>0</v>
      </c>
    </row>
    <row r="244" spans="1:17">
      <c r="A244" s="1106"/>
      <c r="B244" s="1106"/>
      <c r="C244" s="1186"/>
      <c r="D244" s="1187"/>
      <c r="E244" s="1187"/>
      <c r="F244" s="1187"/>
      <c r="G244" s="1187"/>
      <c r="H244" s="1187"/>
      <c r="I244" s="1187"/>
      <c r="J244" s="1187"/>
      <c r="K244" s="1188"/>
      <c r="L244" s="1189"/>
      <c r="M244" s="1190"/>
      <c r="O244" s="283">
        <f t="shared" si="13"/>
        <v>0</v>
      </c>
      <c r="P244" s="284">
        <f t="shared" si="14"/>
        <v>0</v>
      </c>
      <c r="Q244" s="118">
        <f t="shared" si="15"/>
        <v>0</v>
      </c>
    </row>
    <row r="245" spans="1:17">
      <c r="A245" s="1106"/>
      <c r="B245" s="1106"/>
      <c r="C245" s="1186"/>
      <c r="D245" s="1187"/>
      <c r="E245" s="1187"/>
      <c r="F245" s="1187"/>
      <c r="G245" s="1187"/>
      <c r="H245" s="1187"/>
      <c r="I245" s="1187"/>
      <c r="J245" s="1187"/>
      <c r="K245" s="1188"/>
      <c r="L245" s="1189"/>
      <c r="M245" s="1190"/>
      <c r="O245" s="283">
        <f t="shared" si="13"/>
        <v>0</v>
      </c>
      <c r="P245" s="284">
        <f t="shared" si="14"/>
        <v>0</v>
      </c>
      <c r="Q245" s="118">
        <f t="shared" si="15"/>
        <v>0</v>
      </c>
    </row>
    <row r="246" spans="1:17">
      <c r="A246" s="1106"/>
      <c r="B246" s="1106"/>
      <c r="C246" s="1186"/>
      <c r="D246" s="1187"/>
      <c r="E246" s="1187"/>
      <c r="F246" s="1187"/>
      <c r="G246" s="1187"/>
      <c r="H246" s="1187"/>
      <c r="I246" s="1187"/>
      <c r="J246" s="1187"/>
      <c r="K246" s="1188"/>
      <c r="L246" s="1189"/>
      <c r="M246" s="1190"/>
      <c r="O246" s="283">
        <f t="shared" si="13"/>
        <v>0</v>
      </c>
      <c r="P246" s="284">
        <f t="shared" si="14"/>
        <v>0</v>
      </c>
      <c r="Q246" s="118">
        <f t="shared" si="15"/>
        <v>0</v>
      </c>
    </row>
    <row r="247" spans="1:17">
      <c r="A247" s="1106"/>
      <c r="B247" s="1106"/>
      <c r="C247" s="1186"/>
      <c r="D247" s="1187"/>
      <c r="E247" s="1187"/>
      <c r="F247" s="1187"/>
      <c r="G247" s="1187"/>
      <c r="H247" s="1187"/>
      <c r="I247" s="1187"/>
      <c r="J247" s="1187"/>
      <c r="K247" s="1188"/>
      <c r="L247" s="1189"/>
      <c r="M247" s="1190"/>
      <c r="O247" s="283">
        <f t="shared" si="13"/>
        <v>0</v>
      </c>
      <c r="P247" s="284">
        <f t="shared" si="14"/>
        <v>0</v>
      </c>
      <c r="Q247" s="118">
        <f t="shared" si="15"/>
        <v>0</v>
      </c>
    </row>
    <row r="248" spans="1:17">
      <c r="A248" s="1106"/>
      <c r="B248" s="1106"/>
      <c r="C248" s="1186"/>
      <c r="D248" s="1187"/>
      <c r="E248" s="1187"/>
      <c r="F248" s="1187"/>
      <c r="G248" s="1187"/>
      <c r="H248" s="1187"/>
      <c r="I248" s="1187"/>
      <c r="J248" s="1187"/>
      <c r="K248" s="1188"/>
      <c r="L248" s="1189"/>
      <c r="M248" s="1190"/>
      <c r="O248" s="283">
        <f t="shared" si="13"/>
        <v>0</v>
      </c>
      <c r="P248" s="284">
        <f t="shared" si="14"/>
        <v>0</v>
      </c>
      <c r="Q248" s="118">
        <f t="shared" si="15"/>
        <v>0</v>
      </c>
    </row>
    <row r="249" spans="1:17">
      <c r="A249" s="1106"/>
      <c r="B249" s="1106"/>
      <c r="C249" s="1186"/>
      <c r="D249" s="1187"/>
      <c r="E249" s="1187"/>
      <c r="F249" s="1187"/>
      <c r="G249" s="1187"/>
      <c r="H249" s="1187"/>
      <c r="I249" s="1187"/>
      <c r="J249" s="1187"/>
      <c r="K249" s="1188"/>
      <c r="L249" s="1189"/>
      <c r="M249" s="1190"/>
      <c r="O249" s="283">
        <f t="shared" si="13"/>
        <v>0</v>
      </c>
      <c r="P249" s="284">
        <f t="shared" si="14"/>
        <v>0</v>
      </c>
      <c r="Q249" s="118">
        <f t="shared" si="15"/>
        <v>0</v>
      </c>
    </row>
    <row r="250" spans="1:17">
      <c r="A250" s="1106"/>
      <c r="B250" s="1106"/>
      <c r="C250" s="1186"/>
      <c r="D250" s="1187"/>
      <c r="E250" s="1187"/>
      <c r="F250" s="1187"/>
      <c r="G250" s="1187"/>
      <c r="H250" s="1187"/>
      <c r="I250" s="1187"/>
      <c r="J250" s="1187"/>
      <c r="K250" s="1188"/>
      <c r="L250" s="1189"/>
      <c r="M250" s="1190"/>
      <c r="O250" s="283">
        <f t="shared" si="13"/>
        <v>0</v>
      </c>
      <c r="P250" s="284">
        <f t="shared" si="14"/>
        <v>0</v>
      </c>
      <c r="Q250" s="118">
        <f t="shared" si="15"/>
        <v>0</v>
      </c>
    </row>
    <row r="251" spans="1:17">
      <c r="A251" s="1106"/>
      <c r="B251" s="1106"/>
      <c r="C251" s="1186"/>
      <c r="D251" s="1187"/>
      <c r="E251" s="1187"/>
      <c r="F251" s="1187"/>
      <c r="G251" s="1187"/>
      <c r="H251" s="1187"/>
      <c r="I251" s="1187"/>
      <c r="J251" s="1187"/>
      <c r="K251" s="1188"/>
      <c r="L251" s="1189"/>
      <c r="M251" s="1190"/>
      <c r="O251" s="283">
        <f t="shared" si="13"/>
        <v>0</v>
      </c>
      <c r="P251" s="284">
        <f t="shared" si="14"/>
        <v>0</v>
      </c>
      <c r="Q251" s="118">
        <f t="shared" si="15"/>
        <v>0</v>
      </c>
    </row>
    <row r="252" spans="1:17">
      <c r="A252" s="1106"/>
      <c r="B252" s="1106"/>
      <c r="C252" s="1186"/>
      <c r="D252" s="1187"/>
      <c r="E252" s="1187"/>
      <c r="F252" s="1187"/>
      <c r="G252" s="1187"/>
      <c r="H252" s="1187"/>
      <c r="I252" s="1187"/>
      <c r="J252" s="1187"/>
      <c r="K252" s="1188"/>
      <c r="L252" s="1189"/>
      <c r="M252" s="1190"/>
      <c r="O252" s="283">
        <f t="shared" ref="O252:O315" si="16">D252*E252</f>
        <v>0</v>
      </c>
      <c r="P252" s="284">
        <f t="shared" si="14"/>
        <v>0</v>
      </c>
      <c r="Q252" s="118">
        <f t="shared" si="15"/>
        <v>0</v>
      </c>
    </row>
    <row r="253" spans="1:17">
      <c r="A253" s="1106"/>
      <c r="B253" s="1106"/>
      <c r="C253" s="1186"/>
      <c r="D253" s="1187"/>
      <c r="E253" s="1187"/>
      <c r="F253" s="1187"/>
      <c r="G253" s="1187"/>
      <c r="H253" s="1187"/>
      <c r="I253" s="1187"/>
      <c r="J253" s="1187"/>
      <c r="K253" s="1188"/>
      <c r="L253" s="1189"/>
      <c r="M253" s="1190"/>
      <c r="O253" s="283">
        <f t="shared" si="16"/>
        <v>0</v>
      </c>
      <c r="P253" s="284">
        <f t="shared" si="14"/>
        <v>0</v>
      </c>
      <c r="Q253" s="118">
        <f t="shared" si="15"/>
        <v>0</v>
      </c>
    </row>
    <row r="254" spans="1:17">
      <c r="A254" s="1106"/>
      <c r="B254" s="1106"/>
      <c r="C254" s="1186"/>
      <c r="D254" s="1187"/>
      <c r="E254" s="1187"/>
      <c r="F254" s="1187"/>
      <c r="G254" s="1187"/>
      <c r="H254" s="1187"/>
      <c r="I254" s="1187"/>
      <c r="J254" s="1187"/>
      <c r="K254" s="1188"/>
      <c r="L254" s="1189"/>
      <c r="M254" s="1190"/>
      <c r="O254" s="283">
        <f t="shared" si="16"/>
        <v>0</v>
      </c>
      <c r="P254" s="284">
        <f t="shared" si="14"/>
        <v>0</v>
      </c>
      <c r="Q254" s="118">
        <f t="shared" si="15"/>
        <v>0</v>
      </c>
    </row>
    <row r="255" spans="1:17">
      <c r="A255" s="1106"/>
      <c r="B255" s="1106"/>
      <c r="C255" s="1186"/>
      <c r="D255" s="1187"/>
      <c r="E255" s="1187"/>
      <c r="F255" s="1187"/>
      <c r="G255" s="1187"/>
      <c r="H255" s="1187"/>
      <c r="I255" s="1187"/>
      <c r="J255" s="1187"/>
      <c r="K255" s="1188"/>
      <c r="L255" s="1189"/>
      <c r="M255" s="1190"/>
      <c r="O255" s="283">
        <f t="shared" si="16"/>
        <v>0</v>
      </c>
      <c r="P255" s="284">
        <f t="shared" si="14"/>
        <v>0</v>
      </c>
      <c r="Q255" s="118">
        <f t="shared" si="15"/>
        <v>0</v>
      </c>
    </row>
    <row r="256" spans="1:17">
      <c r="A256" s="1106"/>
      <c r="B256" s="1106"/>
      <c r="C256" s="1186"/>
      <c r="D256" s="1187"/>
      <c r="E256" s="1187"/>
      <c r="F256" s="1187"/>
      <c r="G256" s="1187"/>
      <c r="H256" s="1187"/>
      <c r="I256" s="1187"/>
      <c r="J256" s="1187"/>
      <c r="K256" s="1188"/>
      <c r="L256" s="1189"/>
      <c r="M256" s="1190"/>
      <c r="O256" s="283">
        <f t="shared" si="16"/>
        <v>0</v>
      </c>
      <c r="P256" s="284">
        <f t="shared" si="14"/>
        <v>0</v>
      </c>
      <c r="Q256" s="118">
        <f t="shared" si="15"/>
        <v>0</v>
      </c>
    </row>
    <row r="257" spans="1:17">
      <c r="A257" s="1106"/>
      <c r="B257" s="1106"/>
      <c r="C257" s="1186"/>
      <c r="D257" s="1187"/>
      <c r="E257" s="1187"/>
      <c r="F257" s="1187"/>
      <c r="G257" s="1187"/>
      <c r="H257" s="1187"/>
      <c r="I257" s="1187"/>
      <c r="J257" s="1187"/>
      <c r="K257" s="1188"/>
      <c r="L257" s="1189"/>
      <c r="M257" s="1190"/>
      <c r="O257" s="283">
        <f t="shared" si="16"/>
        <v>0</v>
      </c>
      <c r="P257" s="284">
        <f t="shared" si="14"/>
        <v>0</v>
      </c>
      <c r="Q257" s="118">
        <f t="shared" si="15"/>
        <v>0</v>
      </c>
    </row>
    <row r="258" spans="1:17">
      <c r="A258" s="1106"/>
      <c r="B258" s="1106"/>
      <c r="C258" s="1186"/>
      <c r="D258" s="1187"/>
      <c r="E258" s="1187"/>
      <c r="F258" s="1187"/>
      <c r="G258" s="1187"/>
      <c r="H258" s="1187"/>
      <c r="I258" s="1187"/>
      <c r="J258" s="1187"/>
      <c r="K258" s="1188"/>
      <c r="L258" s="1189"/>
      <c r="M258" s="1190"/>
      <c r="O258" s="283">
        <f t="shared" si="16"/>
        <v>0</v>
      </c>
      <c r="P258" s="284">
        <f t="shared" si="14"/>
        <v>0</v>
      </c>
      <c r="Q258" s="118">
        <f t="shared" si="15"/>
        <v>0</v>
      </c>
    </row>
    <row r="259" spans="1:17">
      <c r="A259" s="1106"/>
      <c r="B259" s="1106"/>
      <c r="C259" s="1186"/>
      <c r="D259" s="1187"/>
      <c r="E259" s="1187"/>
      <c r="F259" s="1187"/>
      <c r="G259" s="1187"/>
      <c r="H259" s="1187"/>
      <c r="I259" s="1187"/>
      <c r="J259" s="1187"/>
      <c r="K259" s="1188"/>
      <c r="L259" s="1189"/>
      <c r="M259" s="1190"/>
      <c r="O259" s="283">
        <f t="shared" si="16"/>
        <v>0</v>
      </c>
      <c r="P259" s="284">
        <f t="shared" ref="P259:P322" si="17">I259*E259</f>
        <v>0</v>
      </c>
      <c r="Q259" s="118">
        <f t="shared" ref="Q259:Q322" si="18">M259*E259</f>
        <v>0</v>
      </c>
    </row>
    <row r="260" spans="1:17">
      <c r="A260" s="1106"/>
      <c r="B260" s="1106"/>
      <c r="C260" s="1186"/>
      <c r="D260" s="1187"/>
      <c r="E260" s="1187"/>
      <c r="F260" s="1187"/>
      <c r="G260" s="1187"/>
      <c r="H260" s="1187"/>
      <c r="I260" s="1187"/>
      <c r="J260" s="1187"/>
      <c r="K260" s="1188"/>
      <c r="L260" s="1189"/>
      <c r="M260" s="1190"/>
      <c r="O260" s="283">
        <f t="shared" si="16"/>
        <v>0</v>
      </c>
      <c r="P260" s="284">
        <f t="shared" si="17"/>
        <v>0</v>
      </c>
      <c r="Q260" s="118">
        <f t="shared" si="18"/>
        <v>0</v>
      </c>
    </row>
    <row r="261" spans="1:17">
      <c r="A261" s="1106"/>
      <c r="B261" s="1106"/>
      <c r="C261" s="1186"/>
      <c r="D261" s="1187"/>
      <c r="E261" s="1187"/>
      <c r="F261" s="1187"/>
      <c r="G261" s="1187"/>
      <c r="H261" s="1187"/>
      <c r="I261" s="1187"/>
      <c r="J261" s="1187"/>
      <c r="K261" s="1188"/>
      <c r="L261" s="1189"/>
      <c r="M261" s="1190"/>
      <c r="O261" s="283">
        <f t="shared" si="16"/>
        <v>0</v>
      </c>
      <c r="P261" s="284">
        <f t="shared" si="17"/>
        <v>0</v>
      </c>
      <c r="Q261" s="118">
        <f t="shared" si="18"/>
        <v>0</v>
      </c>
    </row>
    <row r="262" spans="1:17">
      <c r="A262" s="1106"/>
      <c r="B262" s="1106"/>
      <c r="C262" s="1186"/>
      <c r="D262" s="1187"/>
      <c r="E262" s="1187"/>
      <c r="F262" s="1187"/>
      <c r="G262" s="1187"/>
      <c r="H262" s="1187"/>
      <c r="I262" s="1187"/>
      <c r="J262" s="1187"/>
      <c r="K262" s="1188"/>
      <c r="L262" s="1189"/>
      <c r="M262" s="1190"/>
      <c r="O262" s="283">
        <f t="shared" si="16"/>
        <v>0</v>
      </c>
      <c r="P262" s="284">
        <f t="shared" si="17"/>
        <v>0</v>
      </c>
      <c r="Q262" s="118">
        <f t="shared" si="18"/>
        <v>0</v>
      </c>
    </row>
    <row r="263" spans="1:17">
      <c r="A263" s="1106"/>
      <c r="B263" s="1106"/>
      <c r="C263" s="1186"/>
      <c r="D263" s="1187"/>
      <c r="E263" s="1187"/>
      <c r="F263" s="1187"/>
      <c r="G263" s="1187"/>
      <c r="H263" s="1187"/>
      <c r="I263" s="1187"/>
      <c r="J263" s="1187"/>
      <c r="K263" s="1188"/>
      <c r="L263" s="1189"/>
      <c r="M263" s="1190"/>
      <c r="O263" s="283">
        <f t="shared" si="16"/>
        <v>0</v>
      </c>
      <c r="P263" s="284">
        <f t="shared" si="17"/>
        <v>0</v>
      </c>
      <c r="Q263" s="118">
        <f t="shared" si="18"/>
        <v>0</v>
      </c>
    </row>
    <row r="264" spans="1:17">
      <c r="A264" s="1106"/>
      <c r="B264" s="1106"/>
      <c r="C264" s="1186"/>
      <c r="D264" s="1187"/>
      <c r="E264" s="1187"/>
      <c r="F264" s="1187"/>
      <c r="G264" s="1187"/>
      <c r="H264" s="1187"/>
      <c r="I264" s="1187"/>
      <c r="J264" s="1187"/>
      <c r="K264" s="1188"/>
      <c r="L264" s="1189"/>
      <c r="M264" s="1190"/>
      <c r="O264" s="283">
        <f t="shared" si="16"/>
        <v>0</v>
      </c>
      <c r="P264" s="284">
        <f t="shared" si="17"/>
        <v>0</v>
      </c>
      <c r="Q264" s="118">
        <f t="shared" si="18"/>
        <v>0</v>
      </c>
    </row>
    <row r="265" spans="1:17">
      <c r="A265" s="1106"/>
      <c r="B265" s="1106"/>
      <c r="C265" s="1186"/>
      <c r="D265" s="1187"/>
      <c r="E265" s="1187"/>
      <c r="F265" s="1187"/>
      <c r="G265" s="1187"/>
      <c r="H265" s="1187"/>
      <c r="I265" s="1187"/>
      <c r="J265" s="1187"/>
      <c r="K265" s="1188"/>
      <c r="L265" s="1189"/>
      <c r="M265" s="1190"/>
      <c r="O265" s="283">
        <f t="shared" si="16"/>
        <v>0</v>
      </c>
      <c r="P265" s="284">
        <f t="shared" si="17"/>
        <v>0</v>
      </c>
      <c r="Q265" s="118">
        <f t="shared" si="18"/>
        <v>0</v>
      </c>
    </row>
    <row r="266" spans="1:17">
      <c r="A266" s="1106"/>
      <c r="B266" s="1106"/>
      <c r="C266" s="1186"/>
      <c r="D266" s="1187"/>
      <c r="E266" s="1187"/>
      <c r="F266" s="1187"/>
      <c r="G266" s="1187"/>
      <c r="H266" s="1187"/>
      <c r="I266" s="1187"/>
      <c r="J266" s="1187"/>
      <c r="K266" s="1188"/>
      <c r="L266" s="1189"/>
      <c r="M266" s="1190"/>
      <c r="O266" s="283">
        <f t="shared" si="16"/>
        <v>0</v>
      </c>
      <c r="P266" s="284">
        <f t="shared" si="17"/>
        <v>0</v>
      </c>
      <c r="Q266" s="118">
        <f t="shared" si="18"/>
        <v>0</v>
      </c>
    </row>
    <row r="267" spans="1:17">
      <c r="A267" s="1106"/>
      <c r="B267" s="1106"/>
      <c r="C267" s="1186"/>
      <c r="D267" s="1187"/>
      <c r="E267" s="1187"/>
      <c r="F267" s="1187"/>
      <c r="G267" s="1187"/>
      <c r="H267" s="1187"/>
      <c r="I267" s="1187"/>
      <c r="J267" s="1187"/>
      <c r="K267" s="1188"/>
      <c r="L267" s="1189"/>
      <c r="M267" s="1190"/>
      <c r="O267" s="283">
        <f t="shared" si="16"/>
        <v>0</v>
      </c>
      <c r="P267" s="284">
        <f t="shared" si="17"/>
        <v>0</v>
      </c>
      <c r="Q267" s="118">
        <f t="shared" si="18"/>
        <v>0</v>
      </c>
    </row>
    <row r="268" spans="1:17">
      <c r="A268" s="1106"/>
      <c r="B268" s="1106"/>
      <c r="C268" s="1186"/>
      <c r="D268" s="1187"/>
      <c r="E268" s="1187"/>
      <c r="F268" s="1187"/>
      <c r="G268" s="1187"/>
      <c r="H268" s="1187"/>
      <c r="I268" s="1187"/>
      <c r="J268" s="1187"/>
      <c r="K268" s="1188"/>
      <c r="L268" s="1189"/>
      <c r="M268" s="1190"/>
      <c r="O268" s="283">
        <f t="shared" si="16"/>
        <v>0</v>
      </c>
      <c r="P268" s="284">
        <f t="shared" si="17"/>
        <v>0</v>
      </c>
      <c r="Q268" s="118">
        <f t="shared" si="18"/>
        <v>0</v>
      </c>
    </row>
    <row r="269" spans="1:17">
      <c r="A269" s="1106"/>
      <c r="B269" s="1106"/>
      <c r="C269" s="1186"/>
      <c r="D269" s="1187"/>
      <c r="E269" s="1187"/>
      <c r="F269" s="1187"/>
      <c r="G269" s="1187"/>
      <c r="H269" s="1187"/>
      <c r="I269" s="1187"/>
      <c r="J269" s="1187"/>
      <c r="K269" s="1188"/>
      <c r="L269" s="1189"/>
      <c r="M269" s="1190"/>
      <c r="O269" s="283">
        <f t="shared" si="16"/>
        <v>0</v>
      </c>
      <c r="P269" s="284">
        <f t="shared" si="17"/>
        <v>0</v>
      </c>
      <c r="Q269" s="118">
        <f t="shared" si="18"/>
        <v>0</v>
      </c>
    </row>
    <row r="270" spans="1:17">
      <c r="A270" s="1106"/>
      <c r="B270" s="1106"/>
      <c r="C270" s="1186"/>
      <c r="D270" s="1187"/>
      <c r="E270" s="1187"/>
      <c r="F270" s="1187"/>
      <c r="G270" s="1187"/>
      <c r="H270" s="1187"/>
      <c r="I270" s="1187"/>
      <c r="J270" s="1187"/>
      <c r="K270" s="1188"/>
      <c r="L270" s="1189"/>
      <c r="M270" s="1190"/>
      <c r="O270" s="283">
        <f t="shared" si="16"/>
        <v>0</v>
      </c>
      <c r="P270" s="284">
        <f t="shared" si="17"/>
        <v>0</v>
      </c>
      <c r="Q270" s="118">
        <f t="shared" si="18"/>
        <v>0</v>
      </c>
    </row>
    <row r="271" spans="1:17">
      <c r="A271" s="1106"/>
      <c r="B271" s="1106"/>
      <c r="C271" s="1186"/>
      <c r="D271" s="1187"/>
      <c r="E271" s="1187"/>
      <c r="F271" s="1187"/>
      <c r="G271" s="1187"/>
      <c r="H271" s="1187"/>
      <c r="I271" s="1187"/>
      <c r="J271" s="1187"/>
      <c r="K271" s="1188"/>
      <c r="L271" s="1189"/>
      <c r="M271" s="1190"/>
      <c r="O271" s="283">
        <f t="shared" si="16"/>
        <v>0</v>
      </c>
      <c r="P271" s="284">
        <f t="shared" si="17"/>
        <v>0</v>
      </c>
      <c r="Q271" s="118">
        <f t="shared" si="18"/>
        <v>0</v>
      </c>
    </row>
    <row r="272" spans="1:17">
      <c r="A272" s="1106"/>
      <c r="B272" s="1106"/>
      <c r="C272" s="1186"/>
      <c r="D272" s="1187"/>
      <c r="E272" s="1187"/>
      <c r="F272" s="1187"/>
      <c r="G272" s="1187"/>
      <c r="H272" s="1187"/>
      <c r="I272" s="1187"/>
      <c r="J272" s="1187"/>
      <c r="K272" s="1188"/>
      <c r="L272" s="1189"/>
      <c r="M272" s="1190"/>
      <c r="O272" s="283">
        <f t="shared" si="16"/>
        <v>0</v>
      </c>
      <c r="P272" s="284">
        <f t="shared" si="17"/>
        <v>0</v>
      </c>
      <c r="Q272" s="118">
        <f t="shared" si="18"/>
        <v>0</v>
      </c>
    </row>
    <row r="273" spans="1:17">
      <c r="A273" s="1106"/>
      <c r="B273" s="1106"/>
      <c r="C273" s="1186"/>
      <c r="D273" s="1187"/>
      <c r="E273" s="1187"/>
      <c r="F273" s="1187"/>
      <c r="G273" s="1187"/>
      <c r="H273" s="1187"/>
      <c r="I273" s="1187"/>
      <c r="J273" s="1187"/>
      <c r="K273" s="1188"/>
      <c r="L273" s="1189"/>
      <c r="M273" s="1190"/>
      <c r="O273" s="283">
        <f t="shared" si="16"/>
        <v>0</v>
      </c>
      <c r="P273" s="284">
        <f t="shared" si="17"/>
        <v>0</v>
      </c>
      <c r="Q273" s="118">
        <f t="shared" si="18"/>
        <v>0</v>
      </c>
    </row>
    <row r="274" spans="1:17">
      <c r="A274" s="1106"/>
      <c r="B274" s="1106"/>
      <c r="C274" s="1186"/>
      <c r="D274" s="1187"/>
      <c r="E274" s="1187"/>
      <c r="F274" s="1187"/>
      <c r="G274" s="1187"/>
      <c r="H274" s="1187"/>
      <c r="I274" s="1187"/>
      <c r="J274" s="1187"/>
      <c r="K274" s="1188"/>
      <c r="L274" s="1189"/>
      <c r="M274" s="1190"/>
      <c r="O274" s="283">
        <f t="shared" si="16"/>
        <v>0</v>
      </c>
      <c r="P274" s="284">
        <f t="shared" si="17"/>
        <v>0</v>
      </c>
      <c r="Q274" s="118">
        <f t="shared" si="18"/>
        <v>0</v>
      </c>
    </row>
    <row r="275" spans="1:17">
      <c r="A275" s="1106"/>
      <c r="B275" s="1106"/>
      <c r="C275" s="1186"/>
      <c r="D275" s="1187"/>
      <c r="E275" s="1187"/>
      <c r="F275" s="1187"/>
      <c r="G275" s="1187"/>
      <c r="H275" s="1187"/>
      <c r="I275" s="1187"/>
      <c r="J275" s="1187"/>
      <c r="K275" s="1188"/>
      <c r="L275" s="1189"/>
      <c r="M275" s="1190"/>
      <c r="O275" s="283">
        <f t="shared" si="16"/>
        <v>0</v>
      </c>
      <c r="P275" s="284">
        <f t="shared" si="17"/>
        <v>0</v>
      </c>
      <c r="Q275" s="118">
        <f t="shared" si="18"/>
        <v>0</v>
      </c>
    </row>
    <row r="276" spans="1:17">
      <c r="A276" s="1106"/>
      <c r="B276" s="1106"/>
      <c r="C276" s="1186"/>
      <c r="D276" s="1187"/>
      <c r="E276" s="1187"/>
      <c r="F276" s="1187"/>
      <c r="G276" s="1187"/>
      <c r="H276" s="1187"/>
      <c r="I276" s="1187"/>
      <c r="J276" s="1187"/>
      <c r="K276" s="1188"/>
      <c r="L276" s="1189"/>
      <c r="M276" s="1190"/>
      <c r="O276" s="283">
        <f t="shared" si="16"/>
        <v>0</v>
      </c>
      <c r="P276" s="284">
        <f t="shared" si="17"/>
        <v>0</v>
      </c>
      <c r="Q276" s="118">
        <f t="shared" si="18"/>
        <v>0</v>
      </c>
    </row>
    <row r="277" spans="1:17">
      <c r="A277" s="1106"/>
      <c r="B277" s="1106"/>
      <c r="C277" s="1186"/>
      <c r="D277" s="1187"/>
      <c r="E277" s="1187"/>
      <c r="F277" s="1187"/>
      <c r="G277" s="1187"/>
      <c r="H277" s="1187"/>
      <c r="I277" s="1187"/>
      <c r="J277" s="1187"/>
      <c r="K277" s="1188"/>
      <c r="L277" s="1189"/>
      <c r="M277" s="1190"/>
      <c r="O277" s="283">
        <f t="shared" si="16"/>
        <v>0</v>
      </c>
      <c r="P277" s="284">
        <f t="shared" si="17"/>
        <v>0</v>
      </c>
      <c r="Q277" s="118">
        <f t="shared" si="18"/>
        <v>0</v>
      </c>
    </row>
    <row r="278" spans="1:17">
      <c r="A278" s="1106"/>
      <c r="B278" s="1106"/>
      <c r="C278" s="1186"/>
      <c r="D278" s="1187"/>
      <c r="E278" s="1187"/>
      <c r="F278" s="1187"/>
      <c r="G278" s="1187"/>
      <c r="H278" s="1187"/>
      <c r="I278" s="1187"/>
      <c r="J278" s="1187"/>
      <c r="K278" s="1188"/>
      <c r="L278" s="1189"/>
      <c r="M278" s="1190"/>
      <c r="O278" s="283">
        <f t="shared" si="16"/>
        <v>0</v>
      </c>
      <c r="P278" s="284">
        <f t="shared" si="17"/>
        <v>0</v>
      </c>
      <c r="Q278" s="118">
        <f t="shared" si="18"/>
        <v>0</v>
      </c>
    </row>
    <row r="279" spans="1:17">
      <c r="A279" s="1106"/>
      <c r="B279" s="1106"/>
      <c r="C279" s="1186"/>
      <c r="D279" s="1187"/>
      <c r="E279" s="1187"/>
      <c r="F279" s="1187"/>
      <c r="G279" s="1187"/>
      <c r="H279" s="1187"/>
      <c r="I279" s="1187"/>
      <c r="J279" s="1187"/>
      <c r="K279" s="1188"/>
      <c r="L279" s="1189"/>
      <c r="M279" s="1190"/>
      <c r="O279" s="283">
        <f t="shared" si="16"/>
        <v>0</v>
      </c>
      <c r="P279" s="284">
        <f t="shared" si="17"/>
        <v>0</v>
      </c>
      <c r="Q279" s="118">
        <f t="shared" si="18"/>
        <v>0</v>
      </c>
    </row>
    <row r="280" spans="1:17">
      <c r="A280" s="1106"/>
      <c r="B280" s="1106"/>
      <c r="C280" s="1186"/>
      <c r="D280" s="1187"/>
      <c r="E280" s="1187"/>
      <c r="F280" s="1187"/>
      <c r="G280" s="1187"/>
      <c r="H280" s="1187"/>
      <c r="I280" s="1187"/>
      <c r="J280" s="1187"/>
      <c r="K280" s="1188"/>
      <c r="L280" s="1189"/>
      <c r="M280" s="1190"/>
      <c r="O280" s="283">
        <f t="shared" si="16"/>
        <v>0</v>
      </c>
      <c r="P280" s="284">
        <f t="shared" si="17"/>
        <v>0</v>
      </c>
      <c r="Q280" s="118">
        <f t="shared" si="18"/>
        <v>0</v>
      </c>
    </row>
    <row r="281" spans="1:17">
      <c r="A281" s="1106"/>
      <c r="B281" s="1106"/>
      <c r="C281" s="1186"/>
      <c r="D281" s="1187"/>
      <c r="E281" s="1187"/>
      <c r="F281" s="1187"/>
      <c r="G281" s="1187"/>
      <c r="H281" s="1187"/>
      <c r="I281" s="1187"/>
      <c r="J281" s="1187"/>
      <c r="K281" s="1188"/>
      <c r="L281" s="1189"/>
      <c r="M281" s="1190"/>
      <c r="O281" s="283">
        <f t="shared" si="16"/>
        <v>0</v>
      </c>
      <c r="P281" s="284">
        <f t="shared" si="17"/>
        <v>0</v>
      </c>
      <c r="Q281" s="118">
        <f t="shared" si="18"/>
        <v>0</v>
      </c>
    </row>
    <row r="282" spans="1:17">
      <c r="A282" s="1106"/>
      <c r="B282" s="1106"/>
      <c r="C282" s="1186"/>
      <c r="D282" s="1187"/>
      <c r="E282" s="1187"/>
      <c r="F282" s="1187"/>
      <c r="G282" s="1187"/>
      <c r="H282" s="1187"/>
      <c r="I282" s="1187"/>
      <c r="J282" s="1187"/>
      <c r="K282" s="1188"/>
      <c r="L282" s="1189"/>
      <c r="M282" s="1190"/>
      <c r="O282" s="283">
        <f t="shared" si="16"/>
        <v>0</v>
      </c>
      <c r="P282" s="284">
        <f t="shared" si="17"/>
        <v>0</v>
      </c>
      <c r="Q282" s="118">
        <f t="shared" si="18"/>
        <v>0</v>
      </c>
    </row>
    <row r="283" spans="1:17">
      <c r="A283" s="1106"/>
      <c r="B283" s="1106"/>
      <c r="C283" s="1186"/>
      <c r="D283" s="1187"/>
      <c r="E283" s="1187"/>
      <c r="F283" s="1187"/>
      <c r="G283" s="1187"/>
      <c r="H283" s="1187"/>
      <c r="I283" s="1187"/>
      <c r="J283" s="1187"/>
      <c r="K283" s="1188"/>
      <c r="L283" s="1189"/>
      <c r="M283" s="1190"/>
      <c r="O283" s="283">
        <f t="shared" si="16"/>
        <v>0</v>
      </c>
      <c r="P283" s="284">
        <f t="shared" si="17"/>
        <v>0</v>
      </c>
      <c r="Q283" s="118">
        <f t="shared" si="18"/>
        <v>0</v>
      </c>
    </row>
    <row r="284" spans="1:17">
      <c r="A284" s="1106"/>
      <c r="B284" s="1106"/>
      <c r="C284" s="1186"/>
      <c r="D284" s="1187"/>
      <c r="E284" s="1187"/>
      <c r="F284" s="1187"/>
      <c r="G284" s="1187"/>
      <c r="H284" s="1187"/>
      <c r="I284" s="1187"/>
      <c r="J284" s="1187"/>
      <c r="K284" s="1188"/>
      <c r="L284" s="1189"/>
      <c r="M284" s="1190"/>
      <c r="O284" s="283">
        <f t="shared" si="16"/>
        <v>0</v>
      </c>
      <c r="P284" s="284">
        <f t="shared" si="17"/>
        <v>0</v>
      </c>
      <c r="Q284" s="118">
        <f t="shared" si="18"/>
        <v>0</v>
      </c>
    </row>
    <row r="285" spans="1:17">
      <c r="A285" s="1106"/>
      <c r="B285" s="1106"/>
      <c r="C285" s="1186"/>
      <c r="D285" s="1187"/>
      <c r="E285" s="1187"/>
      <c r="F285" s="1187"/>
      <c r="G285" s="1187"/>
      <c r="H285" s="1187"/>
      <c r="I285" s="1187"/>
      <c r="J285" s="1187"/>
      <c r="K285" s="1188"/>
      <c r="L285" s="1189"/>
      <c r="M285" s="1190"/>
      <c r="O285" s="283">
        <f t="shared" si="16"/>
        <v>0</v>
      </c>
      <c r="P285" s="284">
        <f t="shared" si="17"/>
        <v>0</v>
      </c>
      <c r="Q285" s="118">
        <f t="shared" si="18"/>
        <v>0</v>
      </c>
    </row>
    <row r="286" spans="1:17">
      <c r="A286" s="1106"/>
      <c r="B286" s="1106"/>
      <c r="C286" s="1186"/>
      <c r="D286" s="1187"/>
      <c r="E286" s="1187"/>
      <c r="F286" s="1187"/>
      <c r="G286" s="1187"/>
      <c r="H286" s="1187"/>
      <c r="I286" s="1187"/>
      <c r="J286" s="1187"/>
      <c r="K286" s="1188"/>
      <c r="L286" s="1189"/>
      <c r="M286" s="1190"/>
      <c r="O286" s="283">
        <f t="shared" si="16"/>
        <v>0</v>
      </c>
      <c r="P286" s="284">
        <f t="shared" si="17"/>
        <v>0</v>
      </c>
      <c r="Q286" s="118">
        <f t="shared" si="18"/>
        <v>0</v>
      </c>
    </row>
    <row r="287" spans="1:17">
      <c r="A287" s="1106"/>
      <c r="B287" s="1106"/>
      <c r="C287" s="1186"/>
      <c r="D287" s="1187"/>
      <c r="E287" s="1187"/>
      <c r="F287" s="1187"/>
      <c r="G287" s="1187"/>
      <c r="H287" s="1187"/>
      <c r="I287" s="1187"/>
      <c r="J287" s="1187"/>
      <c r="K287" s="1188"/>
      <c r="L287" s="1189"/>
      <c r="M287" s="1190"/>
      <c r="O287" s="283">
        <f t="shared" si="16"/>
        <v>0</v>
      </c>
      <c r="P287" s="284">
        <f t="shared" si="17"/>
        <v>0</v>
      </c>
      <c r="Q287" s="118">
        <f t="shared" si="18"/>
        <v>0</v>
      </c>
    </row>
    <row r="288" spans="1:17">
      <c r="A288" s="1106"/>
      <c r="B288" s="1106"/>
      <c r="C288" s="1186"/>
      <c r="D288" s="1187"/>
      <c r="E288" s="1187"/>
      <c r="F288" s="1187"/>
      <c r="G288" s="1187"/>
      <c r="H288" s="1187"/>
      <c r="I288" s="1187"/>
      <c r="J288" s="1187"/>
      <c r="K288" s="1188"/>
      <c r="L288" s="1189"/>
      <c r="M288" s="1190"/>
      <c r="O288" s="283">
        <f t="shared" si="16"/>
        <v>0</v>
      </c>
      <c r="P288" s="284">
        <f t="shared" si="17"/>
        <v>0</v>
      </c>
      <c r="Q288" s="118">
        <f t="shared" si="18"/>
        <v>0</v>
      </c>
    </row>
    <row r="289" spans="1:17">
      <c r="A289" s="1106"/>
      <c r="B289" s="1106"/>
      <c r="C289" s="1186"/>
      <c r="D289" s="1187"/>
      <c r="E289" s="1187"/>
      <c r="F289" s="1187"/>
      <c r="G289" s="1187"/>
      <c r="H289" s="1187"/>
      <c r="I289" s="1187"/>
      <c r="J289" s="1187"/>
      <c r="K289" s="1188"/>
      <c r="L289" s="1189"/>
      <c r="M289" s="1190"/>
      <c r="O289" s="283">
        <f t="shared" si="16"/>
        <v>0</v>
      </c>
      <c r="P289" s="284">
        <f t="shared" si="17"/>
        <v>0</v>
      </c>
      <c r="Q289" s="118">
        <f t="shared" si="18"/>
        <v>0</v>
      </c>
    </row>
    <row r="290" spans="1:17">
      <c r="A290" s="1106"/>
      <c r="B290" s="1106"/>
      <c r="C290" s="1186"/>
      <c r="D290" s="1187"/>
      <c r="E290" s="1187"/>
      <c r="F290" s="1187"/>
      <c r="G290" s="1187"/>
      <c r="H290" s="1187"/>
      <c r="I290" s="1187"/>
      <c r="J290" s="1187"/>
      <c r="K290" s="1188"/>
      <c r="L290" s="1189"/>
      <c r="M290" s="1190"/>
      <c r="O290" s="283">
        <f t="shared" si="16"/>
        <v>0</v>
      </c>
      <c r="P290" s="284">
        <f t="shared" si="17"/>
        <v>0</v>
      </c>
      <c r="Q290" s="118">
        <f t="shared" si="18"/>
        <v>0</v>
      </c>
    </row>
    <row r="291" spans="1:17">
      <c r="A291" s="1106"/>
      <c r="B291" s="1106"/>
      <c r="C291" s="1186"/>
      <c r="D291" s="1187"/>
      <c r="E291" s="1187"/>
      <c r="F291" s="1187"/>
      <c r="G291" s="1187"/>
      <c r="H291" s="1187"/>
      <c r="I291" s="1187"/>
      <c r="J291" s="1187"/>
      <c r="K291" s="1188"/>
      <c r="L291" s="1189"/>
      <c r="M291" s="1190"/>
      <c r="O291" s="283">
        <f t="shared" si="16"/>
        <v>0</v>
      </c>
      <c r="P291" s="284">
        <f t="shared" si="17"/>
        <v>0</v>
      </c>
      <c r="Q291" s="118">
        <f t="shared" si="18"/>
        <v>0</v>
      </c>
    </row>
    <row r="292" spans="1:17">
      <c r="A292" s="1106"/>
      <c r="B292" s="1106"/>
      <c r="C292" s="1186"/>
      <c r="D292" s="1187"/>
      <c r="E292" s="1187"/>
      <c r="F292" s="1187"/>
      <c r="G292" s="1187"/>
      <c r="H292" s="1187"/>
      <c r="I292" s="1187"/>
      <c r="J292" s="1187"/>
      <c r="K292" s="1188"/>
      <c r="L292" s="1189"/>
      <c r="M292" s="1190"/>
      <c r="O292" s="283">
        <f t="shared" si="16"/>
        <v>0</v>
      </c>
      <c r="P292" s="284">
        <f t="shared" si="17"/>
        <v>0</v>
      </c>
      <c r="Q292" s="118">
        <f t="shared" si="18"/>
        <v>0</v>
      </c>
    </row>
    <row r="293" spans="1:17">
      <c r="A293" s="1106"/>
      <c r="B293" s="1106"/>
      <c r="C293" s="1186"/>
      <c r="D293" s="1187"/>
      <c r="E293" s="1187"/>
      <c r="F293" s="1187"/>
      <c r="G293" s="1187"/>
      <c r="H293" s="1187"/>
      <c r="I293" s="1187"/>
      <c r="J293" s="1187"/>
      <c r="K293" s="1188"/>
      <c r="L293" s="1189"/>
      <c r="M293" s="1190"/>
      <c r="O293" s="283">
        <f t="shared" si="16"/>
        <v>0</v>
      </c>
      <c r="P293" s="284">
        <f t="shared" si="17"/>
        <v>0</v>
      </c>
      <c r="Q293" s="118">
        <f t="shared" si="18"/>
        <v>0</v>
      </c>
    </row>
    <row r="294" spans="1:17">
      <c r="A294" s="1106"/>
      <c r="B294" s="1106"/>
      <c r="C294" s="1186"/>
      <c r="D294" s="1187"/>
      <c r="E294" s="1187"/>
      <c r="F294" s="1187"/>
      <c r="G294" s="1187"/>
      <c r="H294" s="1187"/>
      <c r="I294" s="1187"/>
      <c r="J294" s="1187"/>
      <c r="K294" s="1188"/>
      <c r="L294" s="1189"/>
      <c r="M294" s="1190"/>
      <c r="O294" s="283">
        <f t="shared" si="16"/>
        <v>0</v>
      </c>
      <c r="P294" s="284">
        <f t="shared" si="17"/>
        <v>0</v>
      </c>
      <c r="Q294" s="118">
        <f t="shared" si="18"/>
        <v>0</v>
      </c>
    </row>
    <row r="295" spans="1:17">
      <c r="A295" s="1106"/>
      <c r="B295" s="1106"/>
      <c r="C295" s="1186"/>
      <c r="D295" s="1187"/>
      <c r="E295" s="1187"/>
      <c r="F295" s="1187"/>
      <c r="G295" s="1187"/>
      <c r="H295" s="1187"/>
      <c r="I295" s="1187"/>
      <c r="J295" s="1187"/>
      <c r="K295" s="1188"/>
      <c r="L295" s="1189"/>
      <c r="M295" s="1190"/>
      <c r="O295" s="283">
        <f t="shared" si="16"/>
        <v>0</v>
      </c>
      <c r="P295" s="284">
        <f t="shared" si="17"/>
        <v>0</v>
      </c>
      <c r="Q295" s="118">
        <f t="shared" si="18"/>
        <v>0</v>
      </c>
    </row>
    <row r="296" spans="1:17">
      <c r="A296" s="1106"/>
      <c r="B296" s="1106"/>
      <c r="C296" s="1186"/>
      <c r="D296" s="1187"/>
      <c r="E296" s="1187"/>
      <c r="F296" s="1187"/>
      <c r="G296" s="1187"/>
      <c r="H296" s="1187"/>
      <c r="I296" s="1187"/>
      <c r="J296" s="1187"/>
      <c r="K296" s="1188"/>
      <c r="L296" s="1189"/>
      <c r="M296" s="1190"/>
      <c r="O296" s="283">
        <f t="shared" si="16"/>
        <v>0</v>
      </c>
      <c r="P296" s="284">
        <f t="shared" si="17"/>
        <v>0</v>
      </c>
      <c r="Q296" s="118">
        <f t="shared" si="18"/>
        <v>0</v>
      </c>
    </row>
    <row r="297" spans="1:17">
      <c r="A297" s="1106"/>
      <c r="B297" s="1106"/>
      <c r="C297" s="1186"/>
      <c r="D297" s="1187"/>
      <c r="E297" s="1187"/>
      <c r="F297" s="1187"/>
      <c r="G297" s="1187"/>
      <c r="H297" s="1187"/>
      <c r="I297" s="1187"/>
      <c r="J297" s="1187"/>
      <c r="K297" s="1188"/>
      <c r="L297" s="1189"/>
      <c r="M297" s="1190"/>
      <c r="O297" s="283">
        <f t="shared" si="16"/>
        <v>0</v>
      </c>
      <c r="P297" s="284">
        <f t="shared" si="17"/>
        <v>0</v>
      </c>
      <c r="Q297" s="118">
        <f t="shared" si="18"/>
        <v>0</v>
      </c>
    </row>
    <row r="298" spans="1:17">
      <c r="A298" s="1106"/>
      <c r="B298" s="1106"/>
      <c r="C298" s="1186"/>
      <c r="D298" s="1187"/>
      <c r="E298" s="1187"/>
      <c r="F298" s="1187"/>
      <c r="G298" s="1187"/>
      <c r="H298" s="1187"/>
      <c r="I298" s="1187"/>
      <c r="J298" s="1187"/>
      <c r="K298" s="1188"/>
      <c r="L298" s="1189"/>
      <c r="M298" s="1190"/>
      <c r="O298" s="283">
        <f t="shared" si="16"/>
        <v>0</v>
      </c>
      <c r="P298" s="284">
        <f t="shared" si="17"/>
        <v>0</v>
      </c>
      <c r="Q298" s="118">
        <f t="shared" si="18"/>
        <v>0</v>
      </c>
    </row>
    <row r="299" spans="1:17">
      <c r="A299" s="1106"/>
      <c r="B299" s="1106"/>
      <c r="C299" s="1186"/>
      <c r="D299" s="1187"/>
      <c r="E299" s="1187"/>
      <c r="F299" s="1187"/>
      <c r="G299" s="1187"/>
      <c r="H299" s="1187"/>
      <c r="I299" s="1187"/>
      <c r="J299" s="1187"/>
      <c r="K299" s="1188"/>
      <c r="L299" s="1189"/>
      <c r="M299" s="1190"/>
      <c r="O299" s="283">
        <f t="shared" si="16"/>
        <v>0</v>
      </c>
      <c r="P299" s="284">
        <f t="shared" si="17"/>
        <v>0</v>
      </c>
      <c r="Q299" s="118">
        <f t="shared" si="18"/>
        <v>0</v>
      </c>
    </row>
    <row r="300" spans="1:17">
      <c r="A300" s="1106"/>
      <c r="B300" s="1106"/>
      <c r="C300" s="1186"/>
      <c r="D300" s="1187"/>
      <c r="E300" s="1187"/>
      <c r="F300" s="1187"/>
      <c r="G300" s="1187"/>
      <c r="H300" s="1187"/>
      <c r="I300" s="1187"/>
      <c r="J300" s="1187"/>
      <c r="K300" s="1188"/>
      <c r="L300" s="1189"/>
      <c r="M300" s="1190"/>
      <c r="O300" s="283">
        <f t="shared" si="16"/>
        <v>0</v>
      </c>
      <c r="P300" s="284">
        <f t="shared" si="17"/>
        <v>0</v>
      </c>
      <c r="Q300" s="118">
        <f t="shared" si="18"/>
        <v>0</v>
      </c>
    </row>
    <row r="301" spans="1:17">
      <c r="A301" s="1106"/>
      <c r="B301" s="1106"/>
      <c r="C301" s="1186"/>
      <c r="D301" s="1187"/>
      <c r="E301" s="1187"/>
      <c r="F301" s="1187"/>
      <c r="G301" s="1187"/>
      <c r="H301" s="1187"/>
      <c r="I301" s="1187"/>
      <c r="J301" s="1187"/>
      <c r="K301" s="1188"/>
      <c r="L301" s="1189"/>
      <c r="M301" s="1190"/>
      <c r="O301" s="283">
        <f t="shared" si="16"/>
        <v>0</v>
      </c>
      <c r="P301" s="284">
        <f t="shared" si="17"/>
        <v>0</v>
      </c>
      <c r="Q301" s="118">
        <f t="shared" si="18"/>
        <v>0</v>
      </c>
    </row>
    <row r="302" spans="1:17">
      <c r="A302" s="1106"/>
      <c r="B302" s="1106"/>
      <c r="C302" s="1186"/>
      <c r="D302" s="1187"/>
      <c r="E302" s="1187"/>
      <c r="F302" s="1187"/>
      <c r="G302" s="1187"/>
      <c r="H302" s="1187"/>
      <c r="I302" s="1187"/>
      <c r="J302" s="1187"/>
      <c r="K302" s="1188"/>
      <c r="L302" s="1189"/>
      <c r="M302" s="1190"/>
      <c r="O302" s="283">
        <f t="shared" si="16"/>
        <v>0</v>
      </c>
      <c r="P302" s="284">
        <f t="shared" si="17"/>
        <v>0</v>
      </c>
      <c r="Q302" s="118">
        <f t="shared" si="18"/>
        <v>0</v>
      </c>
    </row>
    <row r="303" spans="1:17">
      <c r="A303" s="1106"/>
      <c r="B303" s="1106"/>
      <c r="C303" s="1186"/>
      <c r="D303" s="1187"/>
      <c r="E303" s="1187"/>
      <c r="F303" s="1187"/>
      <c r="G303" s="1187"/>
      <c r="H303" s="1187"/>
      <c r="I303" s="1187"/>
      <c r="J303" s="1187"/>
      <c r="K303" s="1188"/>
      <c r="L303" s="1189"/>
      <c r="M303" s="1190"/>
      <c r="O303" s="283">
        <f t="shared" si="16"/>
        <v>0</v>
      </c>
      <c r="P303" s="284">
        <f t="shared" si="17"/>
        <v>0</v>
      </c>
      <c r="Q303" s="118">
        <f t="shared" si="18"/>
        <v>0</v>
      </c>
    </row>
    <row r="304" spans="1:17">
      <c r="A304" s="1106"/>
      <c r="B304" s="1106"/>
      <c r="C304" s="1186"/>
      <c r="D304" s="1187"/>
      <c r="E304" s="1187"/>
      <c r="F304" s="1187"/>
      <c r="G304" s="1187"/>
      <c r="H304" s="1187"/>
      <c r="I304" s="1187"/>
      <c r="J304" s="1187"/>
      <c r="K304" s="1188"/>
      <c r="L304" s="1189"/>
      <c r="M304" s="1190"/>
      <c r="O304" s="283">
        <f t="shared" si="16"/>
        <v>0</v>
      </c>
      <c r="P304" s="284">
        <f t="shared" si="17"/>
        <v>0</v>
      </c>
      <c r="Q304" s="118">
        <f t="shared" si="18"/>
        <v>0</v>
      </c>
    </row>
    <row r="305" spans="1:17">
      <c r="A305" s="1106"/>
      <c r="B305" s="1106"/>
      <c r="C305" s="1186"/>
      <c r="D305" s="1187"/>
      <c r="E305" s="1187"/>
      <c r="F305" s="1187"/>
      <c r="G305" s="1187"/>
      <c r="H305" s="1187"/>
      <c r="I305" s="1187"/>
      <c r="J305" s="1187"/>
      <c r="K305" s="1188"/>
      <c r="L305" s="1189"/>
      <c r="M305" s="1190"/>
      <c r="O305" s="283">
        <f t="shared" si="16"/>
        <v>0</v>
      </c>
      <c r="P305" s="284">
        <f t="shared" si="17"/>
        <v>0</v>
      </c>
      <c r="Q305" s="118">
        <f t="shared" si="18"/>
        <v>0</v>
      </c>
    </row>
    <row r="306" spans="1:17">
      <c r="A306" s="1106"/>
      <c r="B306" s="1106"/>
      <c r="C306" s="1186"/>
      <c r="D306" s="1187"/>
      <c r="E306" s="1187"/>
      <c r="F306" s="1187"/>
      <c r="G306" s="1187"/>
      <c r="H306" s="1187"/>
      <c r="I306" s="1187"/>
      <c r="J306" s="1187"/>
      <c r="K306" s="1188"/>
      <c r="L306" s="1189"/>
      <c r="M306" s="1190"/>
      <c r="O306" s="283">
        <f t="shared" si="16"/>
        <v>0</v>
      </c>
      <c r="P306" s="284">
        <f t="shared" si="17"/>
        <v>0</v>
      </c>
      <c r="Q306" s="118">
        <f t="shared" si="18"/>
        <v>0</v>
      </c>
    </row>
    <row r="307" spans="1:17">
      <c r="A307" s="1106"/>
      <c r="B307" s="1106"/>
      <c r="C307" s="1186"/>
      <c r="D307" s="1187"/>
      <c r="E307" s="1187"/>
      <c r="F307" s="1187"/>
      <c r="G307" s="1187"/>
      <c r="H307" s="1187"/>
      <c r="I307" s="1187"/>
      <c r="J307" s="1187"/>
      <c r="K307" s="1188"/>
      <c r="L307" s="1189"/>
      <c r="M307" s="1190"/>
      <c r="O307" s="283">
        <f t="shared" si="16"/>
        <v>0</v>
      </c>
      <c r="P307" s="284">
        <f t="shared" si="17"/>
        <v>0</v>
      </c>
      <c r="Q307" s="118">
        <f t="shared" si="18"/>
        <v>0</v>
      </c>
    </row>
    <row r="308" spans="1:17">
      <c r="A308" s="1106"/>
      <c r="B308" s="1106"/>
      <c r="C308" s="1186"/>
      <c r="D308" s="1187"/>
      <c r="E308" s="1187"/>
      <c r="F308" s="1187"/>
      <c r="G308" s="1187"/>
      <c r="H308" s="1187"/>
      <c r="I308" s="1187"/>
      <c r="J308" s="1187"/>
      <c r="K308" s="1188"/>
      <c r="L308" s="1189"/>
      <c r="M308" s="1190"/>
      <c r="O308" s="283">
        <f t="shared" si="16"/>
        <v>0</v>
      </c>
      <c r="P308" s="284">
        <f t="shared" si="17"/>
        <v>0</v>
      </c>
      <c r="Q308" s="118">
        <f t="shared" si="18"/>
        <v>0</v>
      </c>
    </row>
    <row r="309" spans="1:17">
      <c r="A309" s="1106"/>
      <c r="B309" s="1106"/>
      <c r="C309" s="1186"/>
      <c r="D309" s="1187"/>
      <c r="E309" s="1187"/>
      <c r="F309" s="1187"/>
      <c r="G309" s="1187"/>
      <c r="H309" s="1187"/>
      <c r="I309" s="1187"/>
      <c r="J309" s="1187"/>
      <c r="K309" s="1188"/>
      <c r="L309" s="1189"/>
      <c r="M309" s="1190"/>
      <c r="O309" s="283">
        <f t="shared" si="16"/>
        <v>0</v>
      </c>
      <c r="P309" s="284">
        <f t="shared" si="17"/>
        <v>0</v>
      </c>
      <c r="Q309" s="118">
        <f t="shared" si="18"/>
        <v>0</v>
      </c>
    </row>
    <row r="310" spans="1:17">
      <c r="A310" s="1106"/>
      <c r="B310" s="1106"/>
      <c r="C310" s="1186"/>
      <c r="D310" s="1187"/>
      <c r="E310" s="1187"/>
      <c r="F310" s="1187"/>
      <c r="G310" s="1187"/>
      <c r="H310" s="1187"/>
      <c r="I310" s="1187"/>
      <c r="J310" s="1187"/>
      <c r="K310" s="1188"/>
      <c r="L310" s="1189"/>
      <c r="M310" s="1190"/>
      <c r="O310" s="283">
        <f t="shared" si="16"/>
        <v>0</v>
      </c>
      <c r="P310" s="284">
        <f t="shared" si="17"/>
        <v>0</v>
      </c>
      <c r="Q310" s="118">
        <f t="shared" si="18"/>
        <v>0</v>
      </c>
    </row>
    <row r="311" spans="1:17">
      <c r="A311" s="1106"/>
      <c r="B311" s="1106"/>
      <c r="C311" s="1186"/>
      <c r="D311" s="1187"/>
      <c r="E311" s="1187"/>
      <c r="F311" s="1187"/>
      <c r="G311" s="1187"/>
      <c r="H311" s="1187"/>
      <c r="I311" s="1187"/>
      <c r="J311" s="1187"/>
      <c r="K311" s="1188"/>
      <c r="L311" s="1189"/>
      <c r="M311" s="1190"/>
      <c r="O311" s="283">
        <f t="shared" si="16"/>
        <v>0</v>
      </c>
      <c r="P311" s="284">
        <f t="shared" si="17"/>
        <v>0</v>
      </c>
      <c r="Q311" s="118">
        <f t="shared" si="18"/>
        <v>0</v>
      </c>
    </row>
    <row r="312" spans="1:17">
      <c r="A312" s="1106"/>
      <c r="B312" s="1106"/>
      <c r="C312" s="1186"/>
      <c r="D312" s="1187"/>
      <c r="E312" s="1187"/>
      <c r="F312" s="1187"/>
      <c r="G312" s="1187"/>
      <c r="H312" s="1187"/>
      <c r="I312" s="1187"/>
      <c r="J312" s="1187"/>
      <c r="K312" s="1188"/>
      <c r="L312" s="1189"/>
      <c r="M312" s="1190"/>
      <c r="O312" s="283">
        <f t="shared" si="16"/>
        <v>0</v>
      </c>
      <c r="P312" s="284">
        <f t="shared" si="17"/>
        <v>0</v>
      </c>
      <c r="Q312" s="118">
        <f t="shared" si="18"/>
        <v>0</v>
      </c>
    </row>
    <row r="313" spans="1:17">
      <c r="A313" s="1106"/>
      <c r="B313" s="1106"/>
      <c r="C313" s="1186"/>
      <c r="D313" s="1187"/>
      <c r="E313" s="1187"/>
      <c r="F313" s="1187"/>
      <c r="G313" s="1187"/>
      <c r="H313" s="1187"/>
      <c r="I313" s="1187"/>
      <c r="J313" s="1187"/>
      <c r="K313" s="1188"/>
      <c r="L313" s="1189"/>
      <c r="M313" s="1190"/>
      <c r="O313" s="283">
        <f t="shared" si="16"/>
        <v>0</v>
      </c>
      <c r="P313" s="284">
        <f t="shared" si="17"/>
        <v>0</v>
      </c>
      <c r="Q313" s="118">
        <f t="shared" si="18"/>
        <v>0</v>
      </c>
    </row>
    <row r="314" spans="1:17">
      <c r="A314" s="1106"/>
      <c r="B314" s="1106"/>
      <c r="C314" s="1186"/>
      <c r="D314" s="1187"/>
      <c r="E314" s="1187"/>
      <c r="F314" s="1187"/>
      <c r="G314" s="1187"/>
      <c r="H314" s="1187"/>
      <c r="I314" s="1187"/>
      <c r="J314" s="1187"/>
      <c r="K314" s="1188"/>
      <c r="L314" s="1189"/>
      <c r="M314" s="1190"/>
      <c r="O314" s="283">
        <f t="shared" si="16"/>
        <v>0</v>
      </c>
      <c r="P314" s="284">
        <f t="shared" si="17"/>
        <v>0</v>
      </c>
      <c r="Q314" s="118">
        <f t="shared" si="18"/>
        <v>0</v>
      </c>
    </row>
    <row r="315" spans="1:17">
      <c r="A315" s="1106"/>
      <c r="B315" s="1106"/>
      <c r="C315" s="1186"/>
      <c r="D315" s="1187"/>
      <c r="E315" s="1187"/>
      <c r="F315" s="1187"/>
      <c r="G315" s="1187"/>
      <c r="H315" s="1187"/>
      <c r="I315" s="1187"/>
      <c r="J315" s="1187"/>
      <c r="K315" s="1188"/>
      <c r="L315" s="1189"/>
      <c r="M315" s="1190"/>
      <c r="O315" s="283">
        <f t="shared" si="16"/>
        <v>0</v>
      </c>
      <c r="P315" s="284">
        <f t="shared" si="17"/>
        <v>0</v>
      </c>
      <c r="Q315" s="118">
        <f t="shared" si="18"/>
        <v>0</v>
      </c>
    </row>
    <row r="316" spans="1:17">
      <c r="A316" s="1106"/>
      <c r="B316" s="1106"/>
      <c r="C316" s="1186"/>
      <c r="D316" s="1187"/>
      <c r="E316" s="1187"/>
      <c r="F316" s="1187"/>
      <c r="G316" s="1187"/>
      <c r="H316" s="1187"/>
      <c r="I316" s="1187"/>
      <c r="J316" s="1187"/>
      <c r="K316" s="1188"/>
      <c r="L316" s="1189"/>
      <c r="M316" s="1190"/>
      <c r="O316" s="283">
        <f t="shared" ref="O316:O379" si="19">D316*E316</f>
        <v>0</v>
      </c>
      <c r="P316" s="284">
        <f t="shared" si="17"/>
        <v>0</v>
      </c>
      <c r="Q316" s="118">
        <f t="shared" si="18"/>
        <v>0</v>
      </c>
    </row>
    <row r="317" spans="1:17">
      <c r="A317" s="1106"/>
      <c r="B317" s="1106"/>
      <c r="C317" s="1186"/>
      <c r="D317" s="1187"/>
      <c r="E317" s="1187"/>
      <c r="F317" s="1187"/>
      <c r="G317" s="1187"/>
      <c r="H317" s="1187"/>
      <c r="I317" s="1187"/>
      <c r="J317" s="1187"/>
      <c r="K317" s="1188"/>
      <c r="L317" s="1189"/>
      <c r="M317" s="1190"/>
      <c r="O317" s="283">
        <f t="shared" si="19"/>
        <v>0</v>
      </c>
      <c r="P317" s="284">
        <f t="shared" si="17"/>
        <v>0</v>
      </c>
      <c r="Q317" s="118">
        <f t="shared" si="18"/>
        <v>0</v>
      </c>
    </row>
    <row r="318" spans="1:17">
      <c r="A318" s="1106"/>
      <c r="B318" s="1106"/>
      <c r="C318" s="1186"/>
      <c r="D318" s="1187"/>
      <c r="E318" s="1187"/>
      <c r="F318" s="1187"/>
      <c r="G318" s="1187"/>
      <c r="H318" s="1187"/>
      <c r="I318" s="1187"/>
      <c r="J318" s="1187"/>
      <c r="K318" s="1188"/>
      <c r="L318" s="1189"/>
      <c r="M318" s="1190"/>
      <c r="O318" s="283">
        <f t="shared" si="19"/>
        <v>0</v>
      </c>
      <c r="P318" s="284">
        <f t="shared" si="17"/>
        <v>0</v>
      </c>
      <c r="Q318" s="118">
        <f t="shared" si="18"/>
        <v>0</v>
      </c>
    </row>
    <row r="319" spans="1:17">
      <c r="A319" s="1106"/>
      <c r="B319" s="1106"/>
      <c r="C319" s="1186"/>
      <c r="D319" s="1187"/>
      <c r="E319" s="1187"/>
      <c r="F319" s="1187"/>
      <c r="G319" s="1187"/>
      <c r="H319" s="1187"/>
      <c r="I319" s="1187"/>
      <c r="J319" s="1187"/>
      <c r="K319" s="1188"/>
      <c r="L319" s="1189"/>
      <c r="M319" s="1190"/>
      <c r="O319" s="283">
        <f t="shared" si="19"/>
        <v>0</v>
      </c>
      <c r="P319" s="284">
        <f t="shared" si="17"/>
        <v>0</v>
      </c>
      <c r="Q319" s="118">
        <f t="shared" si="18"/>
        <v>0</v>
      </c>
    </row>
    <row r="320" spans="1:17">
      <c r="A320" s="1106"/>
      <c r="B320" s="1106"/>
      <c r="C320" s="1186"/>
      <c r="D320" s="1187"/>
      <c r="E320" s="1187"/>
      <c r="F320" s="1187"/>
      <c r="G320" s="1187"/>
      <c r="H320" s="1187"/>
      <c r="I320" s="1187"/>
      <c r="J320" s="1187"/>
      <c r="K320" s="1188"/>
      <c r="L320" s="1189"/>
      <c r="M320" s="1190"/>
      <c r="O320" s="283">
        <f t="shared" si="19"/>
        <v>0</v>
      </c>
      <c r="P320" s="284">
        <f t="shared" si="17"/>
        <v>0</v>
      </c>
      <c r="Q320" s="118">
        <f t="shared" si="18"/>
        <v>0</v>
      </c>
    </row>
    <row r="321" spans="1:17">
      <c r="A321" s="1106"/>
      <c r="B321" s="1106"/>
      <c r="C321" s="1186"/>
      <c r="D321" s="1187"/>
      <c r="E321" s="1187"/>
      <c r="F321" s="1187"/>
      <c r="G321" s="1187"/>
      <c r="H321" s="1187"/>
      <c r="I321" s="1187"/>
      <c r="J321" s="1187"/>
      <c r="K321" s="1188"/>
      <c r="L321" s="1189"/>
      <c r="M321" s="1190"/>
      <c r="O321" s="283">
        <f t="shared" si="19"/>
        <v>0</v>
      </c>
      <c r="P321" s="284">
        <f t="shared" si="17"/>
        <v>0</v>
      </c>
      <c r="Q321" s="118">
        <f t="shared" si="18"/>
        <v>0</v>
      </c>
    </row>
    <row r="322" spans="1:17">
      <c r="A322" s="1106"/>
      <c r="B322" s="1106"/>
      <c r="C322" s="1186"/>
      <c r="D322" s="1187"/>
      <c r="E322" s="1187"/>
      <c r="F322" s="1187"/>
      <c r="G322" s="1187"/>
      <c r="H322" s="1187"/>
      <c r="I322" s="1187"/>
      <c r="J322" s="1187"/>
      <c r="K322" s="1188"/>
      <c r="L322" s="1189"/>
      <c r="M322" s="1190"/>
      <c r="O322" s="283">
        <f t="shared" si="19"/>
        <v>0</v>
      </c>
      <c r="P322" s="284">
        <f t="shared" si="17"/>
        <v>0</v>
      </c>
      <c r="Q322" s="118">
        <f t="shared" si="18"/>
        <v>0</v>
      </c>
    </row>
    <row r="323" spans="1:17">
      <c r="A323" s="1106"/>
      <c r="B323" s="1106"/>
      <c r="C323" s="1186"/>
      <c r="D323" s="1187"/>
      <c r="E323" s="1187"/>
      <c r="F323" s="1187"/>
      <c r="G323" s="1187"/>
      <c r="H323" s="1187"/>
      <c r="I323" s="1187"/>
      <c r="J323" s="1187"/>
      <c r="K323" s="1188"/>
      <c r="L323" s="1189"/>
      <c r="M323" s="1190"/>
      <c r="O323" s="283">
        <f t="shared" si="19"/>
        <v>0</v>
      </c>
      <c r="P323" s="284">
        <f t="shared" ref="P323:P386" si="20">I323*E323</f>
        <v>0</v>
      </c>
      <c r="Q323" s="118">
        <f t="shared" ref="Q323:Q386" si="21">M323*E323</f>
        <v>0</v>
      </c>
    </row>
    <row r="324" spans="1:17">
      <c r="A324" s="1106"/>
      <c r="B324" s="1106"/>
      <c r="C324" s="1186"/>
      <c r="D324" s="1187"/>
      <c r="E324" s="1187"/>
      <c r="F324" s="1187"/>
      <c r="G324" s="1187"/>
      <c r="H324" s="1187"/>
      <c r="I324" s="1187"/>
      <c r="J324" s="1187"/>
      <c r="K324" s="1188"/>
      <c r="L324" s="1189"/>
      <c r="M324" s="1190"/>
      <c r="O324" s="283">
        <f t="shared" si="19"/>
        <v>0</v>
      </c>
      <c r="P324" s="284">
        <f t="shared" si="20"/>
        <v>0</v>
      </c>
      <c r="Q324" s="118">
        <f t="shared" si="21"/>
        <v>0</v>
      </c>
    </row>
    <row r="325" spans="1:17">
      <c r="A325" s="1106"/>
      <c r="B325" s="1106"/>
      <c r="C325" s="1186"/>
      <c r="D325" s="1187"/>
      <c r="E325" s="1187"/>
      <c r="F325" s="1187"/>
      <c r="G325" s="1187"/>
      <c r="H325" s="1187"/>
      <c r="I325" s="1187"/>
      <c r="J325" s="1187"/>
      <c r="K325" s="1188"/>
      <c r="L325" s="1189"/>
      <c r="M325" s="1190"/>
      <c r="O325" s="283">
        <f t="shared" si="19"/>
        <v>0</v>
      </c>
      <c r="P325" s="284">
        <f t="shared" si="20"/>
        <v>0</v>
      </c>
      <c r="Q325" s="118">
        <f t="shared" si="21"/>
        <v>0</v>
      </c>
    </row>
    <row r="326" spans="1:17">
      <c r="A326" s="1106"/>
      <c r="B326" s="1106"/>
      <c r="C326" s="1186"/>
      <c r="D326" s="1187"/>
      <c r="E326" s="1187"/>
      <c r="F326" s="1187"/>
      <c r="G326" s="1187"/>
      <c r="H326" s="1187"/>
      <c r="I326" s="1187"/>
      <c r="J326" s="1187"/>
      <c r="K326" s="1188"/>
      <c r="L326" s="1189"/>
      <c r="M326" s="1190"/>
      <c r="O326" s="283">
        <f t="shared" si="19"/>
        <v>0</v>
      </c>
      <c r="P326" s="284">
        <f t="shared" si="20"/>
        <v>0</v>
      </c>
      <c r="Q326" s="118">
        <f t="shared" si="21"/>
        <v>0</v>
      </c>
    </row>
    <row r="327" spans="1:17">
      <c r="A327" s="1106"/>
      <c r="B327" s="1106"/>
      <c r="C327" s="1186"/>
      <c r="D327" s="1187"/>
      <c r="E327" s="1187"/>
      <c r="F327" s="1187"/>
      <c r="G327" s="1187"/>
      <c r="H327" s="1187"/>
      <c r="I327" s="1187"/>
      <c r="J327" s="1187"/>
      <c r="K327" s="1188"/>
      <c r="L327" s="1189"/>
      <c r="M327" s="1190"/>
      <c r="O327" s="283">
        <f t="shared" si="19"/>
        <v>0</v>
      </c>
      <c r="P327" s="284">
        <f t="shared" si="20"/>
        <v>0</v>
      </c>
      <c r="Q327" s="118">
        <f t="shared" si="21"/>
        <v>0</v>
      </c>
    </row>
    <row r="328" spans="1:17">
      <c r="A328" s="1106"/>
      <c r="B328" s="1106"/>
      <c r="C328" s="1186"/>
      <c r="D328" s="1187"/>
      <c r="E328" s="1187"/>
      <c r="F328" s="1187"/>
      <c r="G328" s="1187"/>
      <c r="H328" s="1187"/>
      <c r="I328" s="1187"/>
      <c r="J328" s="1187"/>
      <c r="K328" s="1188"/>
      <c r="L328" s="1189"/>
      <c r="M328" s="1190"/>
      <c r="O328" s="283">
        <f t="shared" si="19"/>
        <v>0</v>
      </c>
      <c r="P328" s="284">
        <f t="shared" si="20"/>
        <v>0</v>
      </c>
      <c r="Q328" s="118">
        <f t="shared" si="21"/>
        <v>0</v>
      </c>
    </row>
    <row r="329" spans="1:17">
      <c r="A329" s="1106"/>
      <c r="B329" s="1106"/>
      <c r="C329" s="1186"/>
      <c r="D329" s="1187"/>
      <c r="E329" s="1187"/>
      <c r="F329" s="1187"/>
      <c r="G329" s="1187"/>
      <c r="H329" s="1187"/>
      <c r="I329" s="1187"/>
      <c r="J329" s="1187"/>
      <c r="K329" s="1188"/>
      <c r="L329" s="1189"/>
      <c r="M329" s="1190"/>
      <c r="O329" s="283">
        <f t="shared" si="19"/>
        <v>0</v>
      </c>
      <c r="P329" s="284">
        <f t="shared" si="20"/>
        <v>0</v>
      </c>
      <c r="Q329" s="118">
        <f t="shared" si="21"/>
        <v>0</v>
      </c>
    </row>
    <row r="330" spans="1:17">
      <c r="A330" s="1106"/>
      <c r="B330" s="1106"/>
      <c r="C330" s="1186"/>
      <c r="D330" s="1187"/>
      <c r="E330" s="1187"/>
      <c r="F330" s="1187"/>
      <c r="G330" s="1187"/>
      <c r="H330" s="1187"/>
      <c r="I330" s="1187"/>
      <c r="J330" s="1187"/>
      <c r="K330" s="1188"/>
      <c r="L330" s="1189"/>
      <c r="M330" s="1190"/>
      <c r="O330" s="283">
        <f t="shared" si="19"/>
        <v>0</v>
      </c>
      <c r="P330" s="284">
        <f t="shared" si="20"/>
        <v>0</v>
      </c>
      <c r="Q330" s="118">
        <f t="shared" si="21"/>
        <v>0</v>
      </c>
    </row>
    <row r="331" spans="1:17">
      <c r="A331" s="1106"/>
      <c r="B331" s="1106"/>
      <c r="C331" s="1186"/>
      <c r="D331" s="1187"/>
      <c r="E331" s="1187"/>
      <c r="F331" s="1187"/>
      <c r="G331" s="1187"/>
      <c r="H331" s="1187"/>
      <c r="I331" s="1187"/>
      <c r="J331" s="1187"/>
      <c r="K331" s="1188"/>
      <c r="L331" s="1189"/>
      <c r="M331" s="1190"/>
      <c r="O331" s="283">
        <f t="shared" si="19"/>
        <v>0</v>
      </c>
      <c r="P331" s="284">
        <f t="shared" si="20"/>
        <v>0</v>
      </c>
      <c r="Q331" s="118">
        <f t="shared" si="21"/>
        <v>0</v>
      </c>
    </row>
    <row r="332" spans="1:17">
      <c r="A332" s="1106"/>
      <c r="B332" s="1106"/>
      <c r="C332" s="1186"/>
      <c r="D332" s="1187"/>
      <c r="E332" s="1187"/>
      <c r="F332" s="1187"/>
      <c r="G332" s="1187"/>
      <c r="H332" s="1187"/>
      <c r="I332" s="1187"/>
      <c r="J332" s="1187"/>
      <c r="K332" s="1188"/>
      <c r="L332" s="1189"/>
      <c r="M332" s="1190"/>
      <c r="O332" s="283">
        <f t="shared" si="19"/>
        <v>0</v>
      </c>
      <c r="P332" s="284">
        <f t="shared" si="20"/>
        <v>0</v>
      </c>
      <c r="Q332" s="118">
        <f t="shared" si="21"/>
        <v>0</v>
      </c>
    </row>
    <row r="333" spans="1:17">
      <c r="A333" s="1106"/>
      <c r="B333" s="1106"/>
      <c r="C333" s="1186"/>
      <c r="D333" s="1187"/>
      <c r="E333" s="1187"/>
      <c r="F333" s="1187"/>
      <c r="G333" s="1187"/>
      <c r="H333" s="1187"/>
      <c r="I333" s="1187"/>
      <c r="J333" s="1187"/>
      <c r="K333" s="1188"/>
      <c r="L333" s="1189"/>
      <c r="M333" s="1190"/>
      <c r="O333" s="283">
        <f t="shared" si="19"/>
        <v>0</v>
      </c>
      <c r="P333" s="284">
        <f t="shared" si="20"/>
        <v>0</v>
      </c>
      <c r="Q333" s="118">
        <f t="shared" si="21"/>
        <v>0</v>
      </c>
    </row>
    <row r="334" spans="1:17">
      <c r="A334" s="1106"/>
      <c r="B334" s="1106"/>
      <c r="C334" s="1186"/>
      <c r="D334" s="1187"/>
      <c r="E334" s="1187"/>
      <c r="F334" s="1187"/>
      <c r="G334" s="1187"/>
      <c r="H334" s="1187"/>
      <c r="I334" s="1187"/>
      <c r="J334" s="1187"/>
      <c r="K334" s="1188"/>
      <c r="L334" s="1189"/>
      <c r="M334" s="1190"/>
      <c r="O334" s="283">
        <f t="shared" si="19"/>
        <v>0</v>
      </c>
      <c r="P334" s="284">
        <f t="shared" si="20"/>
        <v>0</v>
      </c>
      <c r="Q334" s="118">
        <f t="shared" si="21"/>
        <v>0</v>
      </c>
    </row>
    <row r="335" spans="1:17">
      <c r="A335" s="1106"/>
      <c r="B335" s="1106"/>
      <c r="C335" s="1186"/>
      <c r="D335" s="1187"/>
      <c r="E335" s="1187"/>
      <c r="F335" s="1187"/>
      <c r="G335" s="1187"/>
      <c r="H335" s="1187"/>
      <c r="I335" s="1187"/>
      <c r="J335" s="1187"/>
      <c r="K335" s="1188"/>
      <c r="L335" s="1189"/>
      <c r="M335" s="1190"/>
      <c r="O335" s="283">
        <f t="shared" si="19"/>
        <v>0</v>
      </c>
      <c r="P335" s="284">
        <f t="shared" si="20"/>
        <v>0</v>
      </c>
      <c r="Q335" s="118">
        <f t="shared" si="21"/>
        <v>0</v>
      </c>
    </row>
    <row r="336" spans="1:17">
      <c r="A336" s="1106"/>
      <c r="B336" s="1106"/>
      <c r="C336" s="1186"/>
      <c r="D336" s="1187"/>
      <c r="E336" s="1187"/>
      <c r="F336" s="1187"/>
      <c r="G336" s="1187"/>
      <c r="H336" s="1187"/>
      <c r="I336" s="1187"/>
      <c r="J336" s="1187"/>
      <c r="K336" s="1188"/>
      <c r="L336" s="1189"/>
      <c r="M336" s="1190"/>
      <c r="O336" s="283">
        <f t="shared" si="19"/>
        <v>0</v>
      </c>
      <c r="P336" s="284">
        <f t="shared" si="20"/>
        <v>0</v>
      </c>
      <c r="Q336" s="118">
        <f t="shared" si="21"/>
        <v>0</v>
      </c>
    </row>
    <row r="337" spans="1:17">
      <c r="A337" s="1106"/>
      <c r="B337" s="1106"/>
      <c r="C337" s="1186"/>
      <c r="D337" s="1187"/>
      <c r="E337" s="1187"/>
      <c r="F337" s="1187"/>
      <c r="G337" s="1187"/>
      <c r="H337" s="1187"/>
      <c r="I337" s="1187"/>
      <c r="J337" s="1187"/>
      <c r="K337" s="1188"/>
      <c r="L337" s="1189"/>
      <c r="M337" s="1190"/>
      <c r="O337" s="283">
        <f t="shared" si="19"/>
        <v>0</v>
      </c>
      <c r="P337" s="284">
        <f t="shared" si="20"/>
        <v>0</v>
      </c>
      <c r="Q337" s="118">
        <f t="shared" si="21"/>
        <v>0</v>
      </c>
    </row>
    <row r="338" spans="1:17">
      <c r="A338" s="1106"/>
      <c r="B338" s="1106"/>
      <c r="C338" s="1186"/>
      <c r="D338" s="1187"/>
      <c r="E338" s="1187"/>
      <c r="F338" s="1187"/>
      <c r="G338" s="1187"/>
      <c r="H338" s="1187"/>
      <c r="I338" s="1187"/>
      <c r="J338" s="1187"/>
      <c r="K338" s="1188"/>
      <c r="L338" s="1189"/>
      <c r="M338" s="1190"/>
      <c r="O338" s="283">
        <f t="shared" si="19"/>
        <v>0</v>
      </c>
      <c r="P338" s="284">
        <f t="shared" si="20"/>
        <v>0</v>
      </c>
      <c r="Q338" s="118">
        <f t="shared" si="21"/>
        <v>0</v>
      </c>
    </row>
    <row r="339" spans="1:17">
      <c r="A339" s="1106"/>
      <c r="B339" s="1106"/>
      <c r="C339" s="1186"/>
      <c r="D339" s="1187"/>
      <c r="E339" s="1187"/>
      <c r="F339" s="1187"/>
      <c r="G339" s="1187"/>
      <c r="H339" s="1187"/>
      <c r="I339" s="1187"/>
      <c r="J339" s="1187"/>
      <c r="K339" s="1188"/>
      <c r="L339" s="1189"/>
      <c r="M339" s="1190"/>
      <c r="O339" s="283">
        <f t="shared" si="19"/>
        <v>0</v>
      </c>
      <c r="P339" s="284">
        <f t="shared" si="20"/>
        <v>0</v>
      </c>
      <c r="Q339" s="118">
        <f t="shared" si="21"/>
        <v>0</v>
      </c>
    </row>
    <row r="340" spans="1:17">
      <c r="A340" s="1106"/>
      <c r="B340" s="1106"/>
      <c r="C340" s="1186"/>
      <c r="D340" s="1187"/>
      <c r="E340" s="1187"/>
      <c r="F340" s="1187"/>
      <c r="G340" s="1187"/>
      <c r="H340" s="1187"/>
      <c r="I340" s="1187"/>
      <c r="J340" s="1187"/>
      <c r="K340" s="1188"/>
      <c r="L340" s="1189"/>
      <c r="M340" s="1190"/>
      <c r="O340" s="283">
        <f t="shared" si="19"/>
        <v>0</v>
      </c>
      <c r="P340" s="284">
        <f t="shared" si="20"/>
        <v>0</v>
      </c>
      <c r="Q340" s="118">
        <f t="shared" si="21"/>
        <v>0</v>
      </c>
    </row>
    <row r="341" spans="1:17">
      <c r="A341" s="1106"/>
      <c r="B341" s="1106"/>
      <c r="C341" s="1186"/>
      <c r="D341" s="1187"/>
      <c r="E341" s="1187"/>
      <c r="F341" s="1187"/>
      <c r="G341" s="1187"/>
      <c r="H341" s="1187"/>
      <c r="I341" s="1187"/>
      <c r="J341" s="1187"/>
      <c r="K341" s="1188"/>
      <c r="L341" s="1189"/>
      <c r="M341" s="1190"/>
      <c r="O341" s="283">
        <f t="shared" si="19"/>
        <v>0</v>
      </c>
      <c r="P341" s="284">
        <f t="shared" si="20"/>
        <v>0</v>
      </c>
      <c r="Q341" s="118">
        <f t="shared" si="21"/>
        <v>0</v>
      </c>
    </row>
    <row r="342" spans="1:17">
      <c r="A342" s="1106"/>
      <c r="B342" s="1106"/>
      <c r="C342" s="1186"/>
      <c r="D342" s="1187"/>
      <c r="E342" s="1187"/>
      <c r="F342" s="1187"/>
      <c r="G342" s="1187"/>
      <c r="H342" s="1187"/>
      <c r="I342" s="1187"/>
      <c r="J342" s="1187"/>
      <c r="K342" s="1188"/>
      <c r="L342" s="1189"/>
      <c r="M342" s="1190"/>
      <c r="O342" s="283">
        <f t="shared" si="19"/>
        <v>0</v>
      </c>
      <c r="P342" s="284">
        <f t="shared" si="20"/>
        <v>0</v>
      </c>
      <c r="Q342" s="118">
        <f t="shared" si="21"/>
        <v>0</v>
      </c>
    </row>
    <row r="343" spans="1:17">
      <c r="A343" s="1106"/>
      <c r="B343" s="1106"/>
      <c r="C343" s="1186"/>
      <c r="D343" s="1187"/>
      <c r="E343" s="1187"/>
      <c r="F343" s="1187"/>
      <c r="G343" s="1187"/>
      <c r="H343" s="1187"/>
      <c r="I343" s="1187"/>
      <c r="J343" s="1187"/>
      <c r="K343" s="1188"/>
      <c r="L343" s="1189"/>
      <c r="M343" s="1190"/>
      <c r="O343" s="283">
        <f t="shared" si="19"/>
        <v>0</v>
      </c>
      <c r="P343" s="284">
        <f t="shared" si="20"/>
        <v>0</v>
      </c>
      <c r="Q343" s="118">
        <f t="shared" si="21"/>
        <v>0</v>
      </c>
    </row>
    <row r="344" spans="1:17">
      <c r="A344" s="1106"/>
      <c r="B344" s="1106"/>
      <c r="C344" s="1186"/>
      <c r="D344" s="1187"/>
      <c r="E344" s="1187"/>
      <c r="F344" s="1187"/>
      <c r="G344" s="1187"/>
      <c r="H344" s="1187"/>
      <c r="I344" s="1187"/>
      <c r="J344" s="1187"/>
      <c r="K344" s="1188"/>
      <c r="L344" s="1189"/>
      <c r="M344" s="1190"/>
      <c r="O344" s="283">
        <f t="shared" si="19"/>
        <v>0</v>
      </c>
      <c r="P344" s="284">
        <f t="shared" si="20"/>
        <v>0</v>
      </c>
      <c r="Q344" s="118">
        <f t="shared" si="21"/>
        <v>0</v>
      </c>
    </row>
    <row r="345" spans="1:17">
      <c r="A345" s="1106"/>
      <c r="B345" s="1106"/>
      <c r="C345" s="1186"/>
      <c r="D345" s="1187"/>
      <c r="E345" s="1187"/>
      <c r="F345" s="1187"/>
      <c r="G345" s="1187"/>
      <c r="H345" s="1187"/>
      <c r="I345" s="1187"/>
      <c r="J345" s="1187"/>
      <c r="K345" s="1188"/>
      <c r="L345" s="1189"/>
      <c r="M345" s="1190"/>
      <c r="O345" s="283">
        <f t="shared" si="19"/>
        <v>0</v>
      </c>
      <c r="P345" s="284">
        <f t="shared" si="20"/>
        <v>0</v>
      </c>
      <c r="Q345" s="118">
        <f t="shared" si="21"/>
        <v>0</v>
      </c>
    </row>
    <row r="346" spans="1:17">
      <c r="A346" s="1106"/>
      <c r="B346" s="1106"/>
      <c r="C346" s="1186"/>
      <c r="D346" s="1187"/>
      <c r="E346" s="1187"/>
      <c r="F346" s="1187"/>
      <c r="G346" s="1187"/>
      <c r="H346" s="1187"/>
      <c r="I346" s="1187"/>
      <c r="J346" s="1187"/>
      <c r="K346" s="1188"/>
      <c r="L346" s="1189"/>
      <c r="M346" s="1190"/>
      <c r="O346" s="283">
        <f t="shared" si="19"/>
        <v>0</v>
      </c>
      <c r="P346" s="284">
        <f t="shared" si="20"/>
        <v>0</v>
      </c>
      <c r="Q346" s="118">
        <f t="shared" si="21"/>
        <v>0</v>
      </c>
    </row>
    <row r="347" spans="1:17">
      <c r="A347" s="1106"/>
      <c r="B347" s="1106"/>
      <c r="C347" s="1186"/>
      <c r="D347" s="1187"/>
      <c r="E347" s="1187"/>
      <c r="F347" s="1187"/>
      <c r="G347" s="1187"/>
      <c r="H347" s="1187"/>
      <c r="I347" s="1187"/>
      <c r="J347" s="1187"/>
      <c r="K347" s="1188"/>
      <c r="L347" s="1189"/>
      <c r="M347" s="1190"/>
      <c r="O347" s="283">
        <f t="shared" si="19"/>
        <v>0</v>
      </c>
      <c r="P347" s="284">
        <f t="shared" si="20"/>
        <v>0</v>
      </c>
      <c r="Q347" s="118">
        <f t="shared" si="21"/>
        <v>0</v>
      </c>
    </row>
    <row r="348" spans="1:17">
      <c r="A348" s="1106"/>
      <c r="B348" s="1106"/>
      <c r="C348" s="1186"/>
      <c r="D348" s="1187"/>
      <c r="E348" s="1187"/>
      <c r="F348" s="1187"/>
      <c r="G348" s="1187"/>
      <c r="H348" s="1187"/>
      <c r="I348" s="1187"/>
      <c r="J348" s="1187"/>
      <c r="K348" s="1188"/>
      <c r="L348" s="1189"/>
      <c r="M348" s="1190"/>
      <c r="O348" s="283">
        <f t="shared" si="19"/>
        <v>0</v>
      </c>
      <c r="P348" s="284">
        <f t="shared" si="20"/>
        <v>0</v>
      </c>
      <c r="Q348" s="118">
        <f t="shared" si="21"/>
        <v>0</v>
      </c>
    </row>
    <row r="349" spans="1:17">
      <c r="A349" s="1106"/>
      <c r="B349" s="1106"/>
      <c r="C349" s="1186"/>
      <c r="D349" s="1187"/>
      <c r="E349" s="1187"/>
      <c r="F349" s="1187"/>
      <c r="G349" s="1187"/>
      <c r="H349" s="1187"/>
      <c r="I349" s="1187"/>
      <c r="J349" s="1187"/>
      <c r="K349" s="1188"/>
      <c r="L349" s="1189"/>
      <c r="M349" s="1190"/>
      <c r="O349" s="283">
        <f t="shared" si="19"/>
        <v>0</v>
      </c>
      <c r="P349" s="284">
        <f t="shared" si="20"/>
        <v>0</v>
      </c>
      <c r="Q349" s="118">
        <f t="shared" si="21"/>
        <v>0</v>
      </c>
    </row>
    <row r="350" spans="1:17">
      <c r="A350" s="1106"/>
      <c r="B350" s="1106"/>
      <c r="C350" s="1186"/>
      <c r="D350" s="1187"/>
      <c r="E350" s="1187"/>
      <c r="F350" s="1187"/>
      <c r="G350" s="1187"/>
      <c r="H350" s="1187"/>
      <c r="I350" s="1187"/>
      <c r="J350" s="1187"/>
      <c r="K350" s="1188"/>
      <c r="L350" s="1189"/>
      <c r="M350" s="1190"/>
      <c r="O350" s="283">
        <f t="shared" si="19"/>
        <v>0</v>
      </c>
      <c r="P350" s="284">
        <f t="shared" si="20"/>
        <v>0</v>
      </c>
      <c r="Q350" s="118">
        <f t="shared" si="21"/>
        <v>0</v>
      </c>
    </row>
    <row r="351" spans="1:17">
      <c r="A351" s="1106"/>
      <c r="B351" s="1106"/>
      <c r="C351" s="1186"/>
      <c r="D351" s="1187"/>
      <c r="E351" s="1187"/>
      <c r="F351" s="1187"/>
      <c r="G351" s="1187"/>
      <c r="H351" s="1187"/>
      <c r="I351" s="1187"/>
      <c r="J351" s="1187"/>
      <c r="K351" s="1188"/>
      <c r="L351" s="1189"/>
      <c r="M351" s="1190"/>
      <c r="O351" s="283">
        <f t="shared" si="19"/>
        <v>0</v>
      </c>
      <c r="P351" s="284">
        <f t="shared" si="20"/>
        <v>0</v>
      </c>
      <c r="Q351" s="118">
        <f t="shared" si="21"/>
        <v>0</v>
      </c>
    </row>
    <row r="352" spans="1:17">
      <c r="A352" s="1106"/>
      <c r="B352" s="1106"/>
      <c r="C352" s="1186"/>
      <c r="D352" s="1187"/>
      <c r="E352" s="1187"/>
      <c r="F352" s="1187"/>
      <c r="G352" s="1187"/>
      <c r="H352" s="1187"/>
      <c r="I352" s="1187"/>
      <c r="J352" s="1187"/>
      <c r="K352" s="1188"/>
      <c r="L352" s="1189"/>
      <c r="M352" s="1190"/>
      <c r="O352" s="283">
        <f t="shared" si="19"/>
        <v>0</v>
      </c>
      <c r="P352" s="284">
        <f t="shared" si="20"/>
        <v>0</v>
      </c>
      <c r="Q352" s="118">
        <f t="shared" si="21"/>
        <v>0</v>
      </c>
    </row>
    <row r="353" spans="1:17">
      <c r="A353" s="1106"/>
      <c r="B353" s="1106"/>
      <c r="C353" s="1186"/>
      <c r="D353" s="1187"/>
      <c r="E353" s="1187"/>
      <c r="F353" s="1187"/>
      <c r="G353" s="1187"/>
      <c r="H353" s="1187"/>
      <c r="I353" s="1187"/>
      <c r="J353" s="1187"/>
      <c r="K353" s="1188"/>
      <c r="L353" s="1189"/>
      <c r="M353" s="1190"/>
      <c r="O353" s="283">
        <f t="shared" si="19"/>
        <v>0</v>
      </c>
      <c r="P353" s="284">
        <f t="shared" si="20"/>
        <v>0</v>
      </c>
      <c r="Q353" s="118">
        <f t="shared" si="21"/>
        <v>0</v>
      </c>
    </row>
    <row r="354" spans="1:17">
      <c r="A354" s="1106"/>
      <c r="B354" s="1106"/>
      <c r="C354" s="1186"/>
      <c r="D354" s="1187"/>
      <c r="E354" s="1187"/>
      <c r="F354" s="1187"/>
      <c r="G354" s="1187"/>
      <c r="H354" s="1187"/>
      <c r="I354" s="1187"/>
      <c r="J354" s="1187"/>
      <c r="K354" s="1188"/>
      <c r="L354" s="1189"/>
      <c r="M354" s="1190"/>
      <c r="O354" s="283">
        <f t="shared" si="19"/>
        <v>0</v>
      </c>
      <c r="P354" s="284">
        <f t="shared" si="20"/>
        <v>0</v>
      </c>
      <c r="Q354" s="118">
        <f t="shared" si="21"/>
        <v>0</v>
      </c>
    </row>
    <row r="355" spans="1:17">
      <c r="A355" s="1106"/>
      <c r="B355" s="1106"/>
      <c r="C355" s="1186"/>
      <c r="D355" s="1187"/>
      <c r="E355" s="1187"/>
      <c r="F355" s="1187"/>
      <c r="G355" s="1187"/>
      <c r="H355" s="1187"/>
      <c r="I355" s="1187"/>
      <c r="J355" s="1187"/>
      <c r="K355" s="1188"/>
      <c r="L355" s="1189"/>
      <c r="M355" s="1190"/>
      <c r="O355" s="283">
        <f t="shared" si="19"/>
        <v>0</v>
      </c>
      <c r="P355" s="284">
        <f t="shared" si="20"/>
        <v>0</v>
      </c>
      <c r="Q355" s="118">
        <f t="shared" si="21"/>
        <v>0</v>
      </c>
    </row>
    <row r="356" spans="1:17">
      <c r="A356" s="1106"/>
      <c r="B356" s="1106"/>
      <c r="C356" s="1186"/>
      <c r="D356" s="1187"/>
      <c r="E356" s="1187"/>
      <c r="F356" s="1187"/>
      <c r="G356" s="1187"/>
      <c r="H356" s="1187"/>
      <c r="I356" s="1187"/>
      <c r="J356" s="1187"/>
      <c r="K356" s="1188"/>
      <c r="L356" s="1189"/>
      <c r="M356" s="1190"/>
      <c r="O356" s="283">
        <f t="shared" si="19"/>
        <v>0</v>
      </c>
      <c r="P356" s="284">
        <f t="shared" si="20"/>
        <v>0</v>
      </c>
      <c r="Q356" s="118">
        <f t="shared" si="21"/>
        <v>0</v>
      </c>
    </row>
    <row r="357" spans="1:17">
      <c r="A357" s="1106"/>
      <c r="B357" s="1106"/>
      <c r="C357" s="1186"/>
      <c r="D357" s="1187"/>
      <c r="E357" s="1187"/>
      <c r="F357" s="1187"/>
      <c r="G357" s="1187"/>
      <c r="H357" s="1187"/>
      <c r="I357" s="1187"/>
      <c r="J357" s="1187"/>
      <c r="K357" s="1188"/>
      <c r="L357" s="1189"/>
      <c r="M357" s="1190"/>
      <c r="O357" s="283">
        <f t="shared" si="19"/>
        <v>0</v>
      </c>
      <c r="P357" s="284">
        <f t="shared" si="20"/>
        <v>0</v>
      </c>
      <c r="Q357" s="118">
        <f t="shared" si="21"/>
        <v>0</v>
      </c>
    </row>
    <row r="358" spans="1:17">
      <c r="A358" s="1106"/>
      <c r="B358" s="1106"/>
      <c r="C358" s="1186"/>
      <c r="D358" s="1187"/>
      <c r="E358" s="1187"/>
      <c r="F358" s="1187"/>
      <c r="G358" s="1187"/>
      <c r="H358" s="1187"/>
      <c r="I358" s="1187"/>
      <c r="J358" s="1187"/>
      <c r="K358" s="1188"/>
      <c r="L358" s="1189"/>
      <c r="M358" s="1190"/>
      <c r="O358" s="283">
        <f t="shared" si="19"/>
        <v>0</v>
      </c>
      <c r="P358" s="284">
        <f t="shared" si="20"/>
        <v>0</v>
      </c>
      <c r="Q358" s="118">
        <f t="shared" si="21"/>
        <v>0</v>
      </c>
    </row>
    <row r="359" spans="1:17">
      <c r="A359" s="1106"/>
      <c r="B359" s="1106"/>
      <c r="C359" s="1186"/>
      <c r="D359" s="1187"/>
      <c r="E359" s="1187"/>
      <c r="F359" s="1187"/>
      <c r="G359" s="1187"/>
      <c r="H359" s="1187"/>
      <c r="I359" s="1187"/>
      <c r="J359" s="1187"/>
      <c r="K359" s="1188"/>
      <c r="L359" s="1189"/>
      <c r="M359" s="1190"/>
      <c r="O359" s="283">
        <f t="shared" si="19"/>
        <v>0</v>
      </c>
      <c r="P359" s="284">
        <f t="shared" si="20"/>
        <v>0</v>
      </c>
      <c r="Q359" s="118">
        <f t="shared" si="21"/>
        <v>0</v>
      </c>
    </row>
    <row r="360" spans="1:17">
      <c r="A360" s="1106"/>
      <c r="B360" s="1106"/>
      <c r="C360" s="1186"/>
      <c r="D360" s="1187"/>
      <c r="E360" s="1187"/>
      <c r="F360" s="1187"/>
      <c r="G360" s="1187"/>
      <c r="H360" s="1187"/>
      <c r="I360" s="1187"/>
      <c r="J360" s="1187"/>
      <c r="K360" s="1188"/>
      <c r="L360" s="1189"/>
      <c r="M360" s="1190"/>
      <c r="O360" s="283">
        <f t="shared" si="19"/>
        <v>0</v>
      </c>
      <c r="P360" s="284">
        <f t="shared" si="20"/>
        <v>0</v>
      </c>
      <c r="Q360" s="118">
        <f t="shared" si="21"/>
        <v>0</v>
      </c>
    </row>
    <row r="361" spans="1:17">
      <c r="A361" s="1106"/>
      <c r="B361" s="1106"/>
      <c r="C361" s="1186"/>
      <c r="D361" s="1187"/>
      <c r="E361" s="1187"/>
      <c r="F361" s="1187"/>
      <c r="G361" s="1187"/>
      <c r="H361" s="1187"/>
      <c r="I361" s="1187"/>
      <c r="J361" s="1187"/>
      <c r="K361" s="1188"/>
      <c r="L361" s="1189"/>
      <c r="M361" s="1190"/>
      <c r="O361" s="283">
        <f t="shared" si="19"/>
        <v>0</v>
      </c>
      <c r="P361" s="284">
        <f t="shared" si="20"/>
        <v>0</v>
      </c>
      <c r="Q361" s="118">
        <f t="shared" si="21"/>
        <v>0</v>
      </c>
    </row>
    <row r="362" spans="1:17">
      <c r="A362" s="1106"/>
      <c r="B362" s="1106"/>
      <c r="C362" s="1186"/>
      <c r="D362" s="1187"/>
      <c r="E362" s="1187"/>
      <c r="F362" s="1187"/>
      <c r="G362" s="1187"/>
      <c r="H362" s="1187"/>
      <c r="I362" s="1187"/>
      <c r="J362" s="1187"/>
      <c r="K362" s="1188"/>
      <c r="L362" s="1189"/>
      <c r="M362" s="1190"/>
      <c r="O362" s="283">
        <f t="shared" si="19"/>
        <v>0</v>
      </c>
      <c r="P362" s="284">
        <f t="shared" si="20"/>
        <v>0</v>
      </c>
      <c r="Q362" s="118">
        <f t="shared" si="21"/>
        <v>0</v>
      </c>
    </row>
    <row r="363" spans="1:17">
      <c r="A363" s="1106"/>
      <c r="B363" s="1106"/>
      <c r="C363" s="1186"/>
      <c r="D363" s="1187"/>
      <c r="E363" s="1187"/>
      <c r="F363" s="1187"/>
      <c r="G363" s="1187"/>
      <c r="H363" s="1187"/>
      <c r="I363" s="1187"/>
      <c r="J363" s="1187"/>
      <c r="K363" s="1188"/>
      <c r="L363" s="1189"/>
      <c r="M363" s="1190"/>
      <c r="O363" s="283">
        <f t="shared" si="19"/>
        <v>0</v>
      </c>
      <c r="P363" s="284">
        <f t="shared" si="20"/>
        <v>0</v>
      </c>
      <c r="Q363" s="118">
        <f t="shared" si="21"/>
        <v>0</v>
      </c>
    </row>
    <row r="364" spans="1:17">
      <c r="A364" s="1106"/>
      <c r="B364" s="1106"/>
      <c r="C364" s="1186"/>
      <c r="D364" s="1187"/>
      <c r="E364" s="1187"/>
      <c r="F364" s="1187"/>
      <c r="G364" s="1187"/>
      <c r="H364" s="1187"/>
      <c r="I364" s="1187"/>
      <c r="J364" s="1187"/>
      <c r="K364" s="1188"/>
      <c r="L364" s="1189"/>
      <c r="M364" s="1190"/>
      <c r="O364" s="283">
        <f t="shared" si="19"/>
        <v>0</v>
      </c>
      <c r="P364" s="284">
        <f t="shared" si="20"/>
        <v>0</v>
      </c>
      <c r="Q364" s="118">
        <f t="shared" si="21"/>
        <v>0</v>
      </c>
    </row>
    <row r="365" spans="1:17">
      <c r="A365" s="1106"/>
      <c r="B365" s="1106"/>
      <c r="C365" s="1186"/>
      <c r="D365" s="1187"/>
      <c r="E365" s="1187"/>
      <c r="F365" s="1187"/>
      <c r="G365" s="1187"/>
      <c r="H365" s="1187"/>
      <c r="I365" s="1187"/>
      <c r="J365" s="1187"/>
      <c r="K365" s="1188"/>
      <c r="L365" s="1189"/>
      <c r="M365" s="1190"/>
      <c r="O365" s="283">
        <f t="shared" si="19"/>
        <v>0</v>
      </c>
      <c r="P365" s="284">
        <f t="shared" si="20"/>
        <v>0</v>
      </c>
      <c r="Q365" s="118">
        <f t="shared" si="21"/>
        <v>0</v>
      </c>
    </row>
    <row r="366" spans="1:17">
      <c r="A366" s="1106"/>
      <c r="B366" s="1106"/>
      <c r="C366" s="1186"/>
      <c r="D366" s="1187"/>
      <c r="E366" s="1187"/>
      <c r="F366" s="1187"/>
      <c r="G366" s="1187"/>
      <c r="H366" s="1187"/>
      <c r="I366" s="1187"/>
      <c r="J366" s="1187"/>
      <c r="K366" s="1188"/>
      <c r="L366" s="1189"/>
      <c r="M366" s="1190"/>
      <c r="O366" s="283">
        <f t="shared" si="19"/>
        <v>0</v>
      </c>
      <c r="P366" s="284">
        <f t="shared" si="20"/>
        <v>0</v>
      </c>
      <c r="Q366" s="118">
        <f t="shared" si="21"/>
        <v>0</v>
      </c>
    </row>
    <row r="367" spans="1:17">
      <c r="A367" s="1106"/>
      <c r="B367" s="1106"/>
      <c r="C367" s="1186"/>
      <c r="D367" s="1187"/>
      <c r="E367" s="1187"/>
      <c r="F367" s="1187"/>
      <c r="G367" s="1187"/>
      <c r="H367" s="1187"/>
      <c r="I367" s="1187"/>
      <c r="J367" s="1187"/>
      <c r="K367" s="1188"/>
      <c r="L367" s="1189"/>
      <c r="M367" s="1190"/>
      <c r="O367" s="283">
        <f t="shared" si="19"/>
        <v>0</v>
      </c>
      <c r="P367" s="284">
        <f t="shared" si="20"/>
        <v>0</v>
      </c>
      <c r="Q367" s="118">
        <f t="shared" si="21"/>
        <v>0</v>
      </c>
    </row>
    <row r="368" spans="1:17">
      <c r="A368" s="1106"/>
      <c r="B368" s="1106"/>
      <c r="C368" s="1186"/>
      <c r="D368" s="1187"/>
      <c r="E368" s="1187"/>
      <c r="F368" s="1187"/>
      <c r="G368" s="1187"/>
      <c r="H368" s="1187"/>
      <c r="I368" s="1187"/>
      <c r="J368" s="1187"/>
      <c r="K368" s="1188"/>
      <c r="L368" s="1189"/>
      <c r="M368" s="1190"/>
      <c r="O368" s="283">
        <f t="shared" si="19"/>
        <v>0</v>
      </c>
      <c r="P368" s="284">
        <f t="shared" si="20"/>
        <v>0</v>
      </c>
      <c r="Q368" s="118">
        <f t="shared" si="21"/>
        <v>0</v>
      </c>
    </row>
    <row r="369" spans="1:17">
      <c r="A369" s="1106"/>
      <c r="B369" s="1106"/>
      <c r="C369" s="1186"/>
      <c r="D369" s="1187"/>
      <c r="E369" s="1187"/>
      <c r="F369" s="1187"/>
      <c r="G369" s="1187"/>
      <c r="H369" s="1187"/>
      <c r="I369" s="1187"/>
      <c r="J369" s="1187"/>
      <c r="K369" s="1188"/>
      <c r="L369" s="1189"/>
      <c r="M369" s="1190"/>
      <c r="O369" s="283">
        <f t="shared" si="19"/>
        <v>0</v>
      </c>
      <c r="P369" s="284">
        <f t="shared" si="20"/>
        <v>0</v>
      </c>
      <c r="Q369" s="118">
        <f t="shared" si="21"/>
        <v>0</v>
      </c>
    </row>
    <row r="370" spans="1:17">
      <c r="A370" s="1106"/>
      <c r="B370" s="1106"/>
      <c r="C370" s="1186"/>
      <c r="D370" s="1187"/>
      <c r="E370" s="1187"/>
      <c r="F370" s="1187"/>
      <c r="G370" s="1187"/>
      <c r="H370" s="1187"/>
      <c r="I370" s="1187"/>
      <c r="J370" s="1187"/>
      <c r="K370" s="1188"/>
      <c r="L370" s="1189"/>
      <c r="M370" s="1190"/>
      <c r="O370" s="283">
        <f t="shared" si="19"/>
        <v>0</v>
      </c>
      <c r="P370" s="284">
        <f t="shared" si="20"/>
        <v>0</v>
      </c>
      <c r="Q370" s="118">
        <f t="shared" si="21"/>
        <v>0</v>
      </c>
    </row>
    <row r="371" spans="1:17">
      <c r="A371" s="1106"/>
      <c r="B371" s="1106"/>
      <c r="C371" s="1186"/>
      <c r="D371" s="1187"/>
      <c r="E371" s="1187"/>
      <c r="F371" s="1187"/>
      <c r="G371" s="1187"/>
      <c r="H371" s="1187"/>
      <c r="I371" s="1187"/>
      <c r="J371" s="1187"/>
      <c r="K371" s="1188"/>
      <c r="L371" s="1189"/>
      <c r="M371" s="1190"/>
      <c r="O371" s="283">
        <f t="shared" si="19"/>
        <v>0</v>
      </c>
      <c r="P371" s="284">
        <f t="shared" si="20"/>
        <v>0</v>
      </c>
      <c r="Q371" s="118">
        <f t="shared" si="21"/>
        <v>0</v>
      </c>
    </row>
    <row r="372" spans="1:17">
      <c r="A372" s="1106"/>
      <c r="B372" s="1106"/>
      <c r="C372" s="1186"/>
      <c r="D372" s="1187"/>
      <c r="E372" s="1187"/>
      <c r="F372" s="1187"/>
      <c r="G372" s="1187"/>
      <c r="H372" s="1187"/>
      <c r="I372" s="1187"/>
      <c r="J372" s="1187"/>
      <c r="K372" s="1188"/>
      <c r="L372" s="1189"/>
      <c r="M372" s="1190"/>
      <c r="O372" s="283">
        <f t="shared" si="19"/>
        <v>0</v>
      </c>
      <c r="P372" s="284">
        <f t="shared" si="20"/>
        <v>0</v>
      </c>
      <c r="Q372" s="118">
        <f t="shared" si="21"/>
        <v>0</v>
      </c>
    </row>
    <row r="373" spans="1:17">
      <c r="A373" s="1106"/>
      <c r="B373" s="1106"/>
      <c r="C373" s="1186"/>
      <c r="D373" s="1187"/>
      <c r="E373" s="1187"/>
      <c r="F373" s="1187"/>
      <c r="G373" s="1187"/>
      <c r="H373" s="1187"/>
      <c r="I373" s="1187"/>
      <c r="J373" s="1187"/>
      <c r="K373" s="1188"/>
      <c r="L373" s="1189"/>
      <c r="M373" s="1190"/>
      <c r="O373" s="283">
        <f t="shared" si="19"/>
        <v>0</v>
      </c>
      <c r="P373" s="284">
        <f t="shared" si="20"/>
        <v>0</v>
      </c>
      <c r="Q373" s="118">
        <f t="shared" si="21"/>
        <v>0</v>
      </c>
    </row>
    <row r="374" spans="1:17">
      <c r="A374" s="1106"/>
      <c r="B374" s="1106"/>
      <c r="C374" s="1186"/>
      <c r="D374" s="1187"/>
      <c r="E374" s="1187"/>
      <c r="F374" s="1187"/>
      <c r="G374" s="1187"/>
      <c r="H374" s="1187"/>
      <c r="I374" s="1187"/>
      <c r="J374" s="1187"/>
      <c r="K374" s="1188"/>
      <c r="L374" s="1189"/>
      <c r="M374" s="1190"/>
      <c r="O374" s="283">
        <f t="shared" si="19"/>
        <v>0</v>
      </c>
      <c r="P374" s="284">
        <f t="shared" si="20"/>
        <v>0</v>
      </c>
      <c r="Q374" s="118">
        <f t="shared" si="21"/>
        <v>0</v>
      </c>
    </row>
    <row r="375" spans="1:17">
      <c r="A375" s="1106"/>
      <c r="B375" s="1106"/>
      <c r="C375" s="1186"/>
      <c r="D375" s="1187"/>
      <c r="E375" s="1187"/>
      <c r="F375" s="1187"/>
      <c r="G375" s="1187"/>
      <c r="H375" s="1187"/>
      <c r="I375" s="1187"/>
      <c r="J375" s="1187"/>
      <c r="K375" s="1188"/>
      <c r="L375" s="1189"/>
      <c r="M375" s="1190"/>
      <c r="O375" s="283">
        <f t="shared" si="19"/>
        <v>0</v>
      </c>
      <c r="P375" s="284">
        <f t="shared" si="20"/>
        <v>0</v>
      </c>
      <c r="Q375" s="118">
        <f t="shared" si="21"/>
        <v>0</v>
      </c>
    </row>
    <row r="376" spans="1:17">
      <c r="A376" s="1106"/>
      <c r="B376" s="1106"/>
      <c r="C376" s="1186"/>
      <c r="D376" s="1187"/>
      <c r="E376" s="1187"/>
      <c r="F376" s="1187"/>
      <c r="G376" s="1187"/>
      <c r="H376" s="1187"/>
      <c r="I376" s="1187"/>
      <c r="J376" s="1187"/>
      <c r="K376" s="1188"/>
      <c r="L376" s="1189"/>
      <c r="M376" s="1190"/>
      <c r="O376" s="283">
        <f t="shared" si="19"/>
        <v>0</v>
      </c>
      <c r="P376" s="284">
        <f t="shared" si="20"/>
        <v>0</v>
      </c>
      <c r="Q376" s="118">
        <f t="shared" si="21"/>
        <v>0</v>
      </c>
    </row>
    <row r="377" spans="1:17">
      <c r="A377" s="1106"/>
      <c r="B377" s="1106"/>
      <c r="C377" s="1186"/>
      <c r="D377" s="1187"/>
      <c r="E377" s="1187"/>
      <c r="F377" s="1187"/>
      <c r="G377" s="1187"/>
      <c r="H377" s="1187"/>
      <c r="I377" s="1187"/>
      <c r="J377" s="1187"/>
      <c r="K377" s="1188"/>
      <c r="L377" s="1189"/>
      <c r="M377" s="1190"/>
      <c r="O377" s="283">
        <f t="shared" si="19"/>
        <v>0</v>
      </c>
      <c r="P377" s="284">
        <f t="shared" si="20"/>
        <v>0</v>
      </c>
      <c r="Q377" s="118">
        <f t="shared" si="21"/>
        <v>0</v>
      </c>
    </row>
    <row r="378" spans="1:17">
      <c r="A378" s="1106"/>
      <c r="B378" s="1106"/>
      <c r="C378" s="1186"/>
      <c r="D378" s="1187"/>
      <c r="E378" s="1187"/>
      <c r="F378" s="1187"/>
      <c r="G378" s="1187"/>
      <c r="H378" s="1187"/>
      <c r="I378" s="1187"/>
      <c r="J378" s="1187"/>
      <c r="K378" s="1188"/>
      <c r="L378" s="1189"/>
      <c r="M378" s="1190"/>
      <c r="O378" s="283">
        <f t="shared" si="19"/>
        <v>0</v>
      </c>
      <c r="P378" s="284">
        <f t="shared" si="20"/>
        <v>0</v>
      </c>
      <c r="Q378" s="118">
        <f t="shared" si="21"/>
        <v>0</v>
      </c>
    </row>
    <row r="379" spans="1:17">
      <c r="A379" s="1106"/>
      <c r="B379" s="1106"/>
      <c r="C379" s="1186"/>
      <c r="D379" s="1187"/>
      <c r="E379" s="1187"/>
      <c r="F379" s="1187"/>
      <c r="G379" s="1187"/>
      <c r="H379" s="1187"/>
      <c r="I379" s="1187"/>
      <c r="J379" s="1187"/>
      <c r="K379" s="1188"/>
      <c r="L379" s="1189"/>
      <c r="M379" s="1190"/>
      <c r="O379" s="283">
        <f t="shared" si="19"/>
        <v>0</v>
      </c>
      <c r="P379" s="284">
        <f t="shared" si="20"/>
        <v>0</v>
      </c>
      <c r="Q379" s="118">
        <f t="shared" si="21"/>
        <v>0</v>
      </c>
    </row>
    <row r="380" spans="1:17">
      <c r="A380" s="1106"/>
      <c r="B380" s="1106"/>
      <c r="C380" s="1186"/>
      <c r="D380" s="1187"/>
      <c r="E380" s="1187"/>
      <c r="F380" s="1187"/>
      <c r="G380" s="1187"/>
      <c r="H380" s="1187"/>
      <c r="I380" s="1187"/>
      <c r="J380" s="1187"/>
      <c r="K380" s="1188"/>
      <c r="L380" s="1189"/>
      <c r="M380" s="1190"/>
      <c r="O380" s="283">
        <f t="shared" ref="O380:O443" si="22">D380*E380</f>
        <v>0</v>
      </c>
      <c r="P380" s="284">
        <f t="shared" si="20"/>
        <v>0</v>
      </c>
      <c r="Q380" s="118">
        <f t="shared" si="21"/>
        <v>0</v>
      </c>
    </row>
    <row r="381" spans="1:17">
      <c r="A381" s="1106"/>
      <c r="B381" s="1106"/>
      <c r="C381" s="1186"/>
      <c r="D381" s="1187"/>
      <c r="E381" s="1187"/>
      <c r="F381" s="1187"/>
      <c r="G381" s="1187"/>
      <c r="H381" s="1187"/>
      <c r="I381" s="1187"/>
      <c r="J381" s="1187"/>
      <c r="K381" s="1188"/>
      <c r="L381" s="1189"/>
      <c r="M381" s="1190"/>
      <c r="O381" s="283">
        <f t="shared" si="22"/>
        <v>0</v>
      </c>
      <c r="P381" s="284">
        <f t="shared" si="20"/>
        <v>0</v>
      </c>
      <c r="Q381" s="118">
        <f t="shared" si="21"/>
        <v>0</v>
      </c>
    </row>
    <row r="382" spans="1:17">
      <c r="A382" s="1106"/>
      <c r="B382" s="1106"/>
      <c r="C382" s="1186"/>
      <c r="D382" s="1187"/>
      <c r="E382" s="1187"/>
      <c r="F382" s="1187"/>
      <c r="G382" s="1187"/>
      <c r="H382" s="1187"/>
      <c r="I382" s="1187"/>
      <c r="J382" s="1187"/>
      <c r="K382" s="1188"/>
      <c r="L382" s="1189"/>
      <c r="M382" s="1190"/>
      <c r="O382" s="283">
        <f t="shared" si="22"/>
        <v>0</v>
      </c>
      <c r="P382" s="284">
        <f t="shared" si="20"/>
        <v>0</v>
      </c>
      <c r="Q382" s="118">
        <f t="shared" si="21"/>
        <v>0</v>
      </c>
    </row>
    <row r="383" spans="1:17">
      <c r="A383" s="1106"/>
      <c r="B383" s="1106"/>
      <c r="C383" s="1186"/>
      <c r="D383" s="1187"/>
      <c r="E383" s="1187"/>
      <c r="F383" s="1187"/>
      <c r="G383" s="1187"/>
      <c r="H383" s="1187"/>
      <c r="I383" s="1187"/>
      <c r="J383" s="1187"/>
      <c r="K383" s="1188"/>
      <c r="L383" s="1189"/>
      <c r="M383" s="1190"/>
      <c r="O383" s="283">
        <f t="shared" si="22"/>
        <v>0</v>
      </c>
      <c r="P383" s="284">
        <f t="shared" si="20"/>
        <v>0</v>
      </c>
      <c r="Q383" s="118">
        <f t="shared" si="21"/>
        <v>0</v>
      </c>
    </row>
    <row r="384" spans="1:17">
      <c r="A384" s="1106"/>
      <c r="B384" s="1106"/>
      <c r="C384" s="1186"/>
      <c r="D384" s="1187"/>
      <c r="E384" s="1187"/>
      <c r="F384" s="1187"/>
      <c r="G384" s="1187"/>
      <c r="H384" s="1187"/>
      <c r="I384" s="1187"/>
      <c r="J384" s="1187"/>
      <c r="K384" s="1188"/>
      <c r="L384" s="1189"/>
      <c r="M384" s="1190"/>
      <c r="O384" s="283">
        <f t="shared" si="22"/>
        <v>0</v>
      </c>
      <c r="P384" s="284">
        <f t="shared" si="20"/>
        <v>0</v>
      </c>
      <c r="Q384" s="118">
        <f t="shared" si="21"/>
        <v>0</v>
      </c>
    </row>
    <row r="385" spans="1:17">
      <c r="A385" s="1106"/>
      <c r="B385" s="1106"/>
      <c r="C385" s="1186"/>
      <c r="D385" s="1187"/>
      <c r="E385" s="1187"/>
      <c r="F385" s="1187"/>
      <c r="G385" s="1187"/>
      <c r="H385" s="1187"/>
      <c r="I385" s="1187"/>
      <c r="J385" s="1187"/>
      <c r="K385" s="1188"/>
      <c r="L385" s="1189"/>
      <c r="M385" s="1190"/>
      <c r="O385" s="283">
        <f t="shared" si="22"/>
        <v>0</v>
      </c>
      <c r="P385" s="284">
        <f t="shared" si="20"/>
        <v>0</v>
      </c>
      <c r="Q385" s="118">
        <f t="shared" si="21"/>
        <v>0</v>
      </c>
    </row>
    <row r="386" spans="1:17">
      <c r="A386" s="1106"/>
      <c r="B386" s="1106"/>
      <c r="C386" s="1186"/>
      <c r="D386" s="1187"/>
      <c r="E386" s="1187"/>
      <c r="F386" s="1187"/>
      <c r="G386" s="1187"/>
      <c r="H386" s="1187"/>
      <c r="I386" s="1187"/>
      <c r="J386" s="1187"/>
      <c r="K386" s="1188"/>
      <c r="L386" s="1189"/>
      <c r="M386" s="1190"/>
      <c r="O386" s="283">
        <f t="shared" si="22"/>
        <v>0</v>
      </c>
      <c r="P386" s="284">
        <f t="shared" si="20"/>
        <v>0</v>
      </c>
      <c r="Q386" s="118">
        <f t="shared" si="21"/>
        <v>0</v>
      </c>
    </row>
    <row r="387" spans="1:17">
      <c r="A387" s="1106"/>
      <c r="B387" s="1106"/>
      <c r="C387" s="1186"/>
      <c r="D387" s="1187"/>
      <c r="E387" s="1187"/>
      <c r="F387" s="1187"/>
      <c r="G387" s="1187"/>
      <c r="H387" s="1187"/>
      <c r="I387" s="1187"/>
      <c r="J387" s="1187"/>
      <c r="K387" s="1188"/>
      <c r="L387" s="1189"/>
      <c r="M387" s="1190"/>
      <c r="O387" s="283">
        <f t="shared" si="22"/>
        <v>0</v>
      </c>
      <c r="P387" s="284">
        <f t="shared" ref="P387:P450" si="23">I387*E387</f>
        <v>0</v>
      </c>
      <c r="Q387" s="118">
        <f t="shared" ref="Q387:Q450" si="24">M387*E387</f>
        <v>0</v>
      </c>
    </row>
    <row r="388" spans="1:17">
      <c r="A388" s="1106"/>
      <c r="B388" s="1106"/>
      <c r="C388" s="1186"/>
      <c r="D388" s="1187"/>
      <c r="E388" s="1187"/>
      <c r="F388" s="1187"/>
      <c r="G388" s="1187"/>
      <c r="H388" s="1187"/>
      <c r="I388" s="1187"/>
      <c r="J388" s="1187"/>
      <c r="K388" s="1188"/>
      <c r="L388" s="1189"/>
      <c r="M388" s="1190"/>
      <c r="O388" s="283">
        <f t="shared" si="22"/>
        <v>0</v>
      </c>
      <c r="P388" s="284">
        <f t="shared" si="23"/>
        <v>0</v>
      </c>
      <c r="Q388" s="118">
        <f t="shared" si="24"/>
        <v>0</v>
      </c>
    </row>
    <row r="389" spans="1:17">
      <c r="A389" s="1106"/>
      <c r="B389" s="1106"/>
      <c r="C389" s="1186"/>
      <c r="D389" s="1187"/>
      <c r="E389" s="1187"/>
      <c r="F389" s="1187"/>
      <c r="G389" s="1187"/>
      <c r="H389" s="1187"/>
      <c r="I389" s="1187"/>
      <c r="J389" s="1187"/>
      <c r="K389" s="1188"/>
      <c r="L389" s="1189"/>
      <c r="M389" s="1190"/>
      <c r="O389" s="283">
        <f t="shared" si="22"/>
        <v>0</v>
      </c>
      <c r="P389" s="284">
        <f t="shared" si="23"/>
        <v>0</v>
      </c>
      <c r="Q389" s="118">
        <f t="shared" si="24"/>
        <v>0</v>
      </c>
    </row>
    <row r="390" spans="1:17">
      <c r="A390" s="1106"/>
      <c r="B390" s="1106"/>
      <c r="C390" s="1186"/>
      <c r="D390" s="1187"/>
      <c r="E390" s="1187"/>
      <c r="F390" s="1187"/>
      <c r="G390" s="1187"/>
      <c r="H390" s="1187"/>
      <c r="I390" s="1187"/>
      <c r="J390" s="1187"/>
      <c r="K390" s="1188"/>
      <c r="L390" s="1189"/>
      <c r="M390" s="1190"/>
      <c r="O390" s="283">
        <f t="shared" si="22"/>
        <v>0</v>
      </c>
      <c r="P390" s="284">
        <f t="shared" si="23"/>
        <v>0</v>
      </c>
      <c r="Q390" s="118">
        <f t="shared" si="24"/>
        <v>0</v>
      </c>
    </row>
    <row r="391" spans="1:17">
      <c r="A391" s="1106"/>
      <c r="B391" s="1106"/>
      <c r="C391" s="1186"/>
      <c r="D391" s="1187"/>
      <c r="E391" s="1187"/>
      <c r="F391" s="1187"/>
      <c r="G391" s="1187"/>
      <c r="H391" s="1187"/>
      <c r="I391" s="1187"/>
      <c r="J391" s="1187"/>
      <c r="K391" s="1188"/>
      <c r="L391" s="1189"/>
      <c r="M391" s="1190"/>
      <c r="O391" s="283">
        <f t="shared" si="22"/>
        <v>0</v>
      </c>
      <c r="P391" s="284">
        <f t="shared" si="23"/>
        <v>0</v>
      </c>
      <c r="Q391" s="118">
        <f t="shared" si="24"/>
        <v>0</v>
      </c>
    </row>
    <row r="392" spans="1:17">
      <c r="A392" s="1106"/>
      <c r="B392" s="1106"/>
      <c r="C392" s="1186"/>
      <c r="D392" s="1187"/>
      <c r="E392" s="1187"/>
      <c r="F392" s="1187"/>
      <c r="G392" s="1187"/>
      <c r="H392" s="1187"/>
      <c r="I392" s="1187"/>
      <c r="J392" s="1187"/>
      <c r="K392" s="1188"/>
      <c r="L392" s="1189"/>
      <c r="M392" s="1190"/>
      <c r="O392" s="283">
        <f t="shared" si="22"/>
        <v>0</v>
      </c>
      <c r="P392" s="284">
        <f t="shared" si="23"/>
        <v>0</v>
      </c>
      <c r="Q392" s="118">
        <f t="shared" si="24"/>
        <v>0</v>
      </c>
    </row>
    <row r="393" spans="1:17">
      <c r="A393" s="1106"/>
      <c r="B393" s="1106"/>
      <c r="C393" s="1186"/>
      <c r="D393" s="1187"/>
      <c r="E393" s="1187"/>
      <c r="F393" s="1187"/>
      <c r="G393" s="1187"/>
      <c r="H393" s="1187"/>
      <c r="I393" s="1187"/>
      <c r="J393" s="1187"/>
      <c r="K393" s="1188"/>
      <c r="L393" s="1189"/>
      <c r="M393" s="1190"/>
      <c r="O393" s="283">
        <f t="shared" si="22"/>
        <v>0</v>
      </c>
      <c r="P393" s="284">
        <f t="shared" si="23"/>
        <v>0</v>
      </c>
      <c r="Q393" s="118">
        <f t="shared" si="24"/>
        <v>0</v>
      </c>
    </row>
    <row r="394" spans="1:17">
      <c r="A394" s="1106"/>
      <c r="B394" s="1106"/>
      <c r="C394" s="1186"/>
      <c r="D394" s="1187"/>
      <c r="E394" s="1187"/>
      <c r="F394" s="1187"/>
      <c r="G394" s="1187"/>
      <c r="H394" s="1187"/>
      <c r="I394" s="1187"/>
      <c r="J394" s="1187"/>
      <c r="K394" s="1188"/>
      <c r="L394" s="1189"/>
      <c r="M394" s="1190"/>
      <c r="O394" s="283">
        <f t="shared" si="22"/>
        <v>0</v>
      </c>
      <c r="P394" s="284">
        <f t="shared" si="23"/>
        <v>0</v>
      </c>
      <c r="Q394" s="118">
        <f t="shared" si="24"/>
        <v>0</v>
      </c>
    </row>
    <row r="395" spans="1:17">
      <c r="A395" s="1106"/>
      <c r="B395" s="1106"/>
      <c r="C395" s="1186"/>
      <c r="D395" s="1187"/>
      <c r="E395" s="1187"/>
      <c r="F395" s="1187"/>
      <c r="G395" s="1187"/>
      <c r="H395" s="1187"/>
      <c r="I395" s="1187"/>
      <c r="J395" s="1187"/>
      <c r="K395" s="1188"/>
      <c r="L395" s="1189"/>
      <c r="M395" s="1190"/>
      <c r="O395" s="283">
        <f t="shared" si="22"/>
        <v>0</v>
      </c>
      <c r="P395" s="284">
        <f t="shared" si="23"/>
        <v>0</v>
      </c>
      <c r="Q395" s="118">
        <f t="shared" si="24"/>
        <v>0</v>
      </c>
    </row>
    <row r="396" spans="1:17">
      <c r="A396" s="1106"/>
      <c r="B396" s="1106"/>
      <c r="C396" s="1186"/>
      <c r="D396" s="1187"/>
      <c r="E396" s="1187"/>
      <c r="F396" s="1187"/>
      <c r="G396" s="1187"/>
      <c r="H396" s="1187"/>
      <c r="I396" s="1187"/>
      <c r="J396" s="1187"/>
      <c r="K396" s="1188"/>
      <c r="L396" s="1189"/>
      <c r="M396" s="1190"/>
      <c r="O396" s="283">
        <f t="shared" si="22"/>
        <v>0</v>
      </c>
      <c r="P396" s="284">
        <f t="shared" si="23"/>
        <v>0</v>
      </c>
      <c r="Q396" s="118">
        <f t="shared" si="24"/>
        <v>0</v>
      </c>
    </row>
    <row r="397" spans="1:17">
      <c r="A397" s="1106"/>
      <c r="B397" s="1106"/>
      <c r="C397" s="1186"/>
      <c r="D397" s="1187"/>
      <c r="E397" s="1187"/>
      <c r="F397" s="1187"/>
      <c r="G397" s="1187"/>
      <c r="H397" s="1187"/>
      <c r="I397" s="1187"/>
      <c r="J397" s="1187"/>
      <c r="K397" s="1188"/>
      <c r="L397" s="1189"/>
      <c r="M397" s="1190"/>
      <c r="O397" s="283">
        <f t="shared" si="22"/>
        <v>0</v>
      </c>
      <c r="P397" s="284">
        <f t="shared" si="23"/>
        <v>0</v>
      </c>
      <c r="Q397" s="118">
        <f t="shared" si="24"/>
        <v>0</v>
      </c>
    </row>
    <row r="398" spans="1:17">
      <c r="A398" s="1106"/>
      <c r="B398" s="1106"/>
      <c r="C398" s="1186"/>
      <c r="D398" s="1187"/>
      <c r="E398" s="1187"/>
      <c r="F398" s="1187"/>
      <c r="G398" s="1187"/>
      <c r="H398" s="1187"/>
      <c r="I398" s="1187"/>
      <c r="J398" s="1187"/>
      <c r="K398" s="1188"/>
      <c r="L398" s="1189"/>
      <c r="M398" s="1190"/>
      <c r="O398" s="283">
        <f t="shared" si="22"/>
        <v>0</v>
      </c>
      <c r="P398" s="284">
        <f t="shared" si="23"/>
        <v>0</v>
      </c>
      <c r="Q398" s="118">
        <f t="shared" si="24"/>
        <v>0</v>
      </c>
    </row>
    <row r="399" spans="1:17">
      <c r="A399" s="1106"/>
      <c r="B399" s="1106"/>
      <c r="C399" s="1186"/>
      <c r="D399" s="1187"/>
      <c r="E399" s="1187"/>
      <c r="F399" s="1187"/>
      <c r="G399" s="1187"/>
      <c r="H399" s="1187"/>
      <c r="I399" s="1187"/>
      <c r="J399" s="1187"/>
      <c r="K399" s="1188"/>
      <c r="L399" s="1189"/>
      <c r="M399" s="1190"/>
      <c r="O399" s="283">
        <f t="shared" si="22"/>
        <v>0</v>
      </c>
      <c r="P399" s="284">
        <f t="shared" si="23"/>
        <v>0</v>
      </c>
      <c r="Q399" s="118">
        <f t="shared" si="24"/>
        <v>0</v>
      </c>
    </row>
    <row r="400" spans="1:17">
      <c r="A400" s="1106"/>
      <c r="B400" s="1106"/>
      <c r="C400" s="1186"/>
      <c r="D400" s="1187"/>
      <c r="E400" s="1187"/>
      <c r="F400" s="1187"/>
      <c r="G400" s="1187"/>
      <c r="H400" s="1187"/>
      <c r="I400" s="1187"/>
      <c r="J400" s="1187"/>
      <c r="K400" s="1188"/>
      <c r="L400" s="1189"/>
      <c r="M400" s="1190"/>
      <c r="O400" s="283">
        <f t="shared" si="22"/>
        <v>0</v>
      </c>
      <c r="P400" s="284">
        <f t="shared" si="23"/>
        <v>0</v>
      </c>
      <c r="Q400" s="118">
        <f t="shared" si="24"/>
        <v>0</v>
      </c>
    </row>
    <row r="401" spans="1:17">
      <c r="A401" s="1106"/>
      <c r="B401" s="1106"/>
      <c r="C401" s="1186"/>
      <c r="D401" s="1187"/>
      <c r="E401" s="1187"/>
      <c r="F401" s="1187"/>
      <c r="G401" s="1187"/>
      <c r="H401" s="1187"/>
      <c r="I401" s="1187"/>
      <c r="J401" s="1187"/>
      <c r="K401" s="1188"/>
      <c r="L401" s="1189"/>
      <c r="M401" s="1190"/>
      <c r="O401" s="283">
        <f t="shared" si="22"/>
        <v>0</v>
      </c>
      <c r="P401" s="284">
        <f t="shared" si="23"/>
        <v>0</v>
      </c>
      <c r="Q401" s="118">
        <f t="shared" si="24"/>
        <v>0</v>
      </c>
    </row>
    <row r="402" spans="1:17">
      <c r="A402" s="1106"/>
      <c r="B402" s="1106"/>
      <c r="C402" s="1186"/>
      <c r="D402" s="1187"/>
      <c r="E402" s="1187"/>
      <c r="F402" s="1187"/>
      <c r="G402" s="1187"/>
      <c r="H402" s="1187"/>
      <c r="I402" s="1187"/>
      <c r="J402" s="1187"/>
      <c r="K402" s="1188"/>
      <c r="L402" s="1189"/>
      <c r="M402" s="1190"/>
      <c r="O402" s="283">
        <f t="shared" si="22"/>
        <v>0</v>
      </c>
      <c r="P402" s="284">
        <f t="shared" si="23"/>
        <v>0</v>
      </c>
      <c r="Q402" s="118">
        <f t="shared" si="24"/>
        <v>0</v>
      </c>
    </row>
    <row r="403" spans="1:17">
      <c r="A403" s="1106"/>
      <c r="B403" s="1106"/>
      <c r="C403" s="1186"/>
      <c r="D403" s="1187"/>
      <c r="E403" s="1187"/>
      <c r="F403" s="1187"/>
      <c r="G403" s="1187"/>
      <c r="H403" s="1187"/>
      <c r="I403" s="1187"/>
      <c r="J403" s="1187"/>
      <c r="K403" s="1188"/>
      <c r="L403" s="1189"/>
      <c r="M403" s="1190"/>
      <c r="O403" s="283">
        <f t="shared" si="22"/>
        <v>0</v>
      </c>
      <c r="P403" s="284">
        <f t="shared" si="23"/>
        <v>0</v>
      </c>
      <c r="Q403" s="118">
        <f t="shared" si="24"/>
        <v>0</v>
      </c>
    </row>
    <row r="404" spans="1:17">
      <c r="A404" s="1106"/>
      <c r="B404" s="1106"/>
      <c r="C404" s="1186"/>
      <c r="D404" s="1187"/>
      <c r="E404" s="1187"/>
      <c r="F404" s="1187"/>
      <c r="G404" s="1187"/>
      <c r="H404" s="1187"/>
      <c r="I404" s="1187"/>
      <c r="J404" s="1187"/>
      <c r="K404" s="1188"/>
      <c r="L404" s="1189"/>
      <c r="M404" s="1190"/>
      <c r="O404" s="283">
        <f t="shared" si="22"/>
        <v>0</v>
      </c>
      <c r="P404" s="284">
        <f t="shared" si="23"/>
        <v>0</v>
      </c>
      <c r="Q404" s="118">
        <f t="shared" si="24"/>
        <v>0</v>
      </c>
    </row>
    <row r="405" spans="1:17">
      <c r="A405" s="1106"/>
      <c r="B405" s="1106"/>
      <c r="C405" s="1186"/>
      <c r="D405" s="1187"/>
      <c r="E405" s="1187"/>
      <c r="F405" s="1187"/>
      <c r="G405" s="1187"/>
      <c r="H405" s="1187"/>
      <c r="I405" s="1187"/>
      <c r="J405" s="1187"/>
      <c r="K405" s="1188"/>
      <c r="L405" s="1189"/>
      <c r="M405" s="1190"/>
      <c r="O405" s="283">
        <f t="shared" si="22"/>
        <v>0</v>
      </c>
      <c r="P405" s="284">
        <f t="shared" si="23"/>
        <v>0</v>
      </c>
      <c r="Q405" s="118">
        <f t="shared" si="24"/>
        <v>0</v>
      </c>
    </row>
    <row r="406" spans="1:17">
      <c r="A406" s="1106"/>
      <c r="B406" s="1106"/>
      <c r="C406" s="1186"/>
      <c r="D406" s="1187"/>
      <c r="E406" s="1187"/>
      <c r="F406" s="1187"/>
      <c r="G406" s="1187"/>
      <c r="H406" s="1187"/>
      <c r="I406" s="1187"/>
      <c r="J406" s="1187"/>
      <c r="K406" s="1188"/>
      <c r="L406" s="1189"/>
      <c r="M406" s="1190"/>
      <c r="O406" s="283">
        <f t="shared" si="22"/>
        <v>0</v>
      </c>
      <c r="P406" s="284">
        <f t="shared" si="23"/>
        <v>0</v>
      </c>
      <c r="Q406" s="118">
        <f t="shared" si="24"/>
        <v>0</v>
      </c>
    </row>
    <row r="407" spans="1:17">
      <c r="A407" s="1106"/>
      <c r="B407" s="1106"/>
      <c r="C407" s="1186"/>
      <c r="D407" s="1187"/>
      <c r="E407" s="1187"/>
      <c r="F407" s="1187"/>
      <c r="G407" s="1187"/>
      <c r="H407" s="1187"/>
      <c r="I407" s="1187"/>
      <c r="J407" s="1187"/>
      <c r="K407" s="1188"/>
      <c r="L407" s="1189"/>
      <c r="M407" s="1190"/>
      <c r="O407" s="283">
        <f t="shared" si="22"/>
        <v>0</v>
      </c>
      <c r="P407" s="284">
        <f t="shared" si="23"/>
        <v>0</v>
      </c>
      <c r="Q407" s="118">
        <f t="shared" si="24"/>
        <v>0</v>
      </c>
    </row>
    <row r="408" spans="1:17">
      <c r="A408" s="1106"/>
      <c r="B408" s="1106"/>
      <c r="C408" s="1186"/>
      <c r="D408" s="1187"/>
      <c r="E408" s="1187"/>
      <c r="F408" s="1187"/>
      <c r="G408" s="1187"/>
      <c r="H408" s="1187"/>
      <c r="I408" s="1187"/>
      <c r="J408" s="1187"/>
      <c r="K408" s="1188"/>
      <c r="L408" s="1189"/>
      <c r="M408" s="1190"/>
      <c r="O408" s="283">
        <f t="shared" si="22"/>
        <v>0</v>
      </c>
      <c r="P408" s="284">
        <f t="shared" si="23"/>
        <v>0</v>
      </c>
      <c r="Q408" s="118">
        <f t="shared" si="24"/>
        <v>0</v>
      </c>
    </row>
    <row r="409" spans="1:17">
      <c r="A409" s="1106"/>
      <c r="B409" s="1106"/>
      <c r="C409" s="1186"/>
      <c r="D409" s="1187"/>
      <c r="E409" s="1187"/>
      <c r="F409" s="1187"/>
      <c r="G409" s="1187"/>
      <c r="H409" s="1187"/>
      <c r="I409" s="1187"/>
      <c r="J409" s="1187"/>
      <c r="K409" s="1188"/>
      <c r="L409" s="1189"/>
      <c r="M409" s="1190"/>
      <c r="O409" s="283">
        <f t="shared" si="22"/>
        <v>0</v>
      </c>
      <c r="P409" s="284">
        <f t="shared" si="23"/>
        <v>0</v>
      </c>
      <c r="Q409" s="118">
        <f t="shared" si="24"/>
        <v>0</v>
      </c>
    </row>
    <row r="410" spans="1:17">
      <c r="A410" s="1106"/>
      <c r="B410" s="1106"/>
      <c r="C410" s="1186"/>
      <c r="D410" s="1187"/>
      <c r="E410" s="1187"/>
      <c r="F410" s="1187"/>
      <c r="G410" s="1187"/>
      <c r="H410" s="1187"/>
      <c r="I410" s="1187"/>
      <c r="J410" s="1187"/>
      <c r="K410" s="1188"/>
      <c r="L410" s="1189"/>
      <c r="M410" s="1190"/>
      <c r="O410" s="283">
        <f t="shared" si="22"/>
        <v>0</v>
      </c>
      <c r="P410" s="284">
        <f t="shared" si="23"/>
        <v>0</v>
      </c>
      <c r="Q410" s="118">
        <f t="shared" si="24"/>
        <v>0</v>
      </c>
    </row>
    <row r="411" spans="1:17">
      <c r="A411" s="1106"/>
      <c r="B411" s="1106"/>
      <c r="C411" s="1186"/>
      <c r="D411" s="1187"/>
      <c r="E411" s="1187"/>
      <c r="F411" s="1187"/>
      <c r="G411" s="1187"/>
      <c r="H411" s="1187"/>
      <c r="I411" s="1187"/>
      <c r="J411" s="1187"/>
      <c r="K411" s="1188"/>
      <c r="L411" s="1189"/>
      <c r="M411" s="1190"/>
      <c r="O411" s="283">
        <f t="shared" si="22"/>
        <v>0</v>
      </c>
      <c r="P411" s="284">
        <f t="shared" si="23"/>
        <v>0</v>
      </c>
      <c r="Q411" s="118">
        <f t="shared" si="24"/>
        <v>0</v>
      </c>
    </row>
    <row r="412" spans="1:17">
      <c r="A412" s="1106"/>
      <c r="B412" s="1106"/>
      <c r="C412" s="1186"/>
      <c r="D412" s="1187"/>
      <c r="E412" s="1187"/>
      <c r="F412" s="1187"/>
      <c r="G412" s="1187"/>
      <c r="H412" s="1187"/>
      <c r="I412" s="1187"/>
      <c r="J412" s="1187"/>
      <c r="K412" s="1188"/>
      <c r="L412" s="1189"/>
      <c r="M412" s="1190"/>
      <c r="O412" s="283">
        <f t="shared" si="22"/>
        <v>0</v>
      </c>
      <c r="P412" s="284">
        <f t="shared" si="23"/>
        <v>0</v>
      </c>
      <c r="Q412" s="118">
        <f t="shared" si="24"/>
        <v>0</v>
      </c>
    </row>
    <row r="413" spans="1:17">
      <c r="A413" s="1106"/>
      <c r="B413" s="1106"/>
      <c r="C413" s="1186"/>
      <c r="D413" s="1187"/>
      <c r="E413" s="1187"/>
      <c r="F413" s="1187"/>
      <c r="G413" s="1187"/>
      <c r="H413" s="1187"/>
      <c r="I413" s="1187"/>
      <c r="J413" s="1187"/>
      <c r="K413" s="1188"/>
      <c r="L413" s="1189"/>
      <c r="M413" s="1190"/>
      <c r="O413" s="283">
        <f t="shared" si="22"/>
        <v>0</v>
      </c>
      <c r="P413" s="284">
        <f t="shared" si="23"/>
        <v>0</v>
      </c>
      <c r="Q413" s="118">
        <f t="shared" si="24"/>
        <v>0</v>
      </c>
    </row>
    <row r="414" spans="1:17">
      <c r="A414" s="1106"/>
      <c r="B414" s="1106"/>
      <c r="C414" s="1186"/>
      <c r="D414" s="1187"/>
      <c r="E414" s="1187"/>
      <c r="F414" s="1187"/>
      <c r="G414" s="1187"/>
      <c r="H414" s="1187"/>
      <c r="I414" s="1187"/>
      <c r="J414" s="1187"/>
      <c r="K414" s="1188"/>
      <c r="L414" s="1189"/>
      <c r="M414" s="1190"/>
      <c r="O414" s="283">
        <f t="shared" si="22"/>
        <v>0</v>
      </c>
      <c r="P414" s="284">
        <f t="shared" si="23"/>
        <v>0</v>
      </c>
      <c r="Q414" s="118">
        <f t="shared" si="24"/>
        <v>0</v>
      </c>
    </row>
    <row r="415" spans="1:17">
      <c r="A415" s="1106"/>
      <c r="B415" s="1106"/>
      <c r="C415" s="1186"/>
      <c r="D415" s="1187"/>
      <c r="E415" s="1187"/>
      <c r="F415" s="1187"/>
      <c r="G415" s="1187"/>
      <c r="H415" s="1187"/>
      <c r="I415" s="1187"/>
      <c r="J415" s="1187"/>
      <c r="K415" s="1188"/>
      <c r="L415" s="1189"/>
      <c r="M415" s="1190"/>
      <c r="O415" s="283">
        <f t="shared" si="22"/>
        <v>0</v>
      </c>
      <c r="P415" s="284">
        <f t="shared" si="23"/>
        <v>0</v>
      </c>
      <c r="Q415" s="118">
        <f t="shared" si="24"/>
        <v>0</v>
      </c>
    </row>
    <row r="416" spans="1:17">
      <c r="A416" s="1106"/>
      <c r="B416" s="1106"/>
      <c r="C416" s="1186"/>
      <c r="D416" s="1187"/>
      <c r="E416" s="1187"/>
      <c r="F416" s="1187"/>
      <c r="G416" s="1187"/>
      <c r="H416" s="1187"/>
      <c r="I416" s="1187"/>
      <c r="J416" s="1187"/>
      <c r="K416" s="1188"/>
      <c r="L416" s="1189"/>
      <c r="M416" s="1190"/>
      <c r="O416" s="283">
        <f t="shared" si="22"/>
        <v>0</v>
      </c>
      <c r="P416" s="284">
        <f t="shared" si="23"/>
        <v>0</v>
      </c>
      <c r="Q416" s="118">
        <f t="shared" si="24"/>
        <v>0</v>
      </c>
    </row>
    <row r="417" spans="1:17">
      <c r="A417" s="1106"/>
      <c r="B417" s="1106"/>
      <c r="C417" s="1186"/>
      <c r="D417" s="1187"/>
      <c r="E417" s="1187"/>
      <c r="F417" s="1187"/>
      <c r="G417" s="1187"/>
      <c r="H417" s="1187"/>
      <c r="I417" s="1187"/>
      <c r="J417" s="1187"/>
      <c r="K417" s="1188"/>
      <c r="L417" s="1189"/>
      <c r="M417" s="1190"/>
      <c r="O417" s="283">
        <f t="shared" si="22"/>
        <v>0</v>
      </c>
      <c r="P417" s="284">
        <f t="shared" si="23"/>
        <v>0</v>
      </c>
      <c r="Q417" s="118">
        <f t="shared" si="24"/>
        <v>0</v>
      </c>
    </row>
    <row r="418" spans="1:17">
      <c r="A418" s="1106"/>
      <c r="B418" s="1106"/>
      <c r="C418" s="1186"/>
      <c r="D418" s="1187"/>
      <c r="E418" s="1187"/>
      <c r="F418" s="1187"/>
      <c r="G418" s="1187"/>
      <c r="H418" s="1187"/>
      <c r="I418" s="1187"/>
      <c r="J418" s="1187"/>
      <c r="K418" s="1188"/>
      <c r="L418" s="1189"/>
      <c r="M418" s="1190"/>
      <c r="O418" s="283">
        <f t="shared" si="22"/>
        <v>0</v>
      </c>
      <c r="P418" s="284">
        <f t="shared" si="23"/>
        <v>0</v>
      </c>
      <c r="Q418" s="118">
        <f t="shared" si="24"/>
        <v>0</v>
      </c>
    </row>
    <row r="419" spans="1:17">
      <c r="A419" s="1106"/>
      <c r="B419" s="1106"/>
      <c r="C419" s="1186"/>
      <c r="D419" s="1187"/>
      <c r="E419" s="1187"/>
      <c r="F419" s="1187"/>
      <c r="G419" s="1187"/>
      <c r="H419" s="1187"/>
      <c r="I419" s="1187"/>
      <c r="J419" s="1187"/>
      <c r="K419" s="1188"/>
      <c r="L419" s="1189"/>
      <c r="M419" s="1190"/>
      <c r="O419" s="283">
        <f t="shared" si="22"/>
        <v>0</v>
      </c>
      <c r="P419" s="284">
        <f t="shared" si="23"/>
        <v>0</v>
      </c>
      <c r="Q419" s="118">
        <f t="shared" si="24"/>
        <v>0</v>
      </c>
    </row>
    <row r="420" spans="1:17">
      <c r="A420" s="1106"/>
      <c r="B420" s="1106"/>
      <c r="C420" s="1186"/>
      <c r="D420" s="1187"/>
      <c r="E420" s="1187"/>
      <c r="F420" s="1187"/>
      <c r="G420" s="1187"/>
      <c r="H420" s="1187"/>
      <c r="I420" s="1187"/>
      <c r="J420" s="1187"/>
      <c r="K420" s="1188"/>
      <c r="L420" s="1189"/>
      <c r="M420" s="1190"/>
      <c r="O420" s="283">
        <f t="shared" si="22"/>
        <v>0</v>
      </c>
      <c r="P420" s="284">
        <f t="shared" si="23"/>
        <v>0</v>
      </c>
      <c r="Q420" s="118">
        <f t="shared" si="24"/>
        <v>0</v>
      </c>
    </row>
    <row r="421" spans="1:17">
      <c r="A421" s="1106"/>
      <c r="B421" s="1106"/>
      <c r="C421" s="1186"/>
      <c r="D421" s="1187"/>
      <c r="E421" s="1187"/>
      <c r="F421" s="1187"/>
      <c r="G421" s="1187"/>
      <c r="H421" s="1187"/>
      <c r="I421" s="1187"/>
      <c r="J421" s="1187"/>
      <c r="K421" s="1188"/>
      <c r="L421" s="1189"/>
      <c r="M421" s="1190"/>
      <c r="O421" s="283">
        <f t="shared" si="22"/>
        <v>0</v>
      </c>
      <c r="P421" s="284">
        <f t="shared" si="23"/>
        <v>0</v>
      </c>
      <c r="Q421" s="118">
        <f t="shared" si="24"/>
        <v>0</v>
      </c>
    </row>
    <row r="422" spans="1:17">
      <c r="A422" s="1106"/>
      <c r="B422" s="1106"/>
      <c r="C422" s="1186"/>
      <c r="D422" s="1187"/>
      <c r="E422" s="1187"/>
      <c r="F422" s="1187"/>
      <c r="G422" s="1187"/>
      <c r="H422" s="1187"/>
      <c r="I422" s="1187"/>
      <c r="J422" s="1187"/>
      <c r="K422" s="1188"/>
      <c r="L422" s="1189"/>
      <c r="M422" s="1190"/>
      <c r="O422" s="283">
        <f t="shared" si="22"/>
        <v>0</v>
      </c>
      <c r="P422" s="284">
        <f t="shared" si="23"/>
        <v>0</v>
      </c>
      <c r="Q422" s="118">
        <f t="shared" si="24"/>
        <v>0</v>
      </c>
    </row>
    <row r="423" spans="1:17">
      <c r="A423" s="1106"/>
      <c r="B423" s="1106"/>
      <c r="C423" s="1186"/>
      <c r="D423" s="1187"/>
      <c r="E423" s="1187"/>
      <c r="F423" s="1187"/>
      <c r="G423" s="1187"/>
      <c r="H423" s="1187"/>
      <c r="I423" s="1187"/>
      <c r="J423" s="1187"/>
      <c r="K423" s="1188"/>
      <c r="L423" s="1189"/>
      <c r="M423" s="1190"/>
      <c r="O423" s="283">
        <f t="shared" si="22"/>
        <v>0</v>
      </c>
      <c r="P423" s="284">
        <f t="shared" si="23"/>
        <v>0</v>
      </c>
      <c r="Q423" s="118">
        <f t="shared" si="24"/>
        <v>0</v>
      </c>
    </row>
    <row r="424" spans="1:17">
      <c r="A424" s="1106"/>
      <c r="B424" s="1106"/>
      <c r="C424" s="1186"/>
      <c r="D424" s="1187"/>
      <c r="E424" s="1187"/>
      <c r="F424" s="1187"/>
      <c r="G424" s="1187"/>
      <c r="H424" s="1187"/>
      <c r="I424" s="1187"/>
      <c r="J424" s="1187"/>
      <c r="K424" s="1188"/>
      <c r="L424" s="1189"/>
      <c r="M424" s="1190"/>
      <c r="O424" s="283">
        <f t="shared" si="22"/>
        <v>0</v>
      </c>
      <c r="P424" s="284">
        <f t="shared" si="23"/>
        <v>0</v>
      </c>
      <c r="Q424" s="118">
        <f t="shared" si="24"/>
        <v>0</v>
      </c>
    </row>
    <row r="425" spans="1:17">
      <c r="A425" s="1106"/>
      <c r="B425" s="1106"/>
      <c r="C425" s="1186"/>
      <c r="D425" s="1187"/>
      <c r="E425" s="1187"/>
      <c r="F425" s="1187"/>
      <c r="G425" s="1187"/>
      <c r="H425" s="1187"/>
      <c r="I425" s="1187"/>
      <c r="J425" s="1187"/>
      <c r="K425" s="1188"/>
      <c r="L425" s="1189"/>
      <c r="M425" s="1190"/>
      <c r="O425" s="283">
        <f t="shared" si="22"/>
        <v>0</v>
      </c>
      <c r="P425" s="284">
        <f t="shared" si="23"/>
        <v>0</v>
      </c>
      <c r="Q425" s="118">
        <f t="shared" si="24"/>
        <v>0</v>
      </c>
    </row>
    <row r="426" spans="1:17">
      <c r="A426" s="1106"/>
      <c r="B426" s="1106"/>
      <c r="C426" s="1186"/>
      <c r="D426" s="1187"/>
      <c r="E426" s="1187"/>
      <c r="F426" s="1187"/>
      <c r="G426" s="1187"/>
      <c r="H426" s="1187"/>
      <c r="I426" s="1187"/>
      <c r="J426" s="1187"/>
      <c r="K426" s="1188"/>
      <c r="L426" s="1189"/>
      <c r="M426" s="1190"/>
      <c r="O426" s="283">
        <f t="shared" si="22"/>
        <v>0</v>
      </c>
      <c r="P426" s="284">
        <f t="shared" si="23"/>
        <v>0</v>
      </c>
      <c r="Q426" s="118">
        <f t="shared" si="24"/>
        <v>0</v>
      </c>
    </row>
    <row r="427" spans="1:17">
      <c r="A427" s="1106"/>
      <c r="B427" s="1106"/>
      <c r="C427" s="1186"/>
      <c r="D427" s="1187"/>
      <c r="E427" s="1187"/>
      <c r="F427" s="1187"/>
      <c r="G427" s="1187"/>
      <c r="H427" s="1187"/>
      <c r="I427" s="1187"/>
      <c r="J427" s="1187"/>
      <c r="K427" s="1188"/>
      <c r="L427" s="1189"/>
      <c r="M427" s="1190"/>
      <c r="O427" s="283">
        <f t="shared" si="22"/>
        <v>0</v>
      </c>
      <c r="P427" s="284">
        <f t="shared" si="23"/>
        <v>0</v>
      </c>
      <c r="Q427" s="118">
        <f t="shared" si="24"/>
        <v>0</v>
      </c>
    </row>
    <row r="428" spans="1:17">
      <c r="A428" s="1106"/>
      <c r="B428" s="1106"/>
      <c r="C428" s="1186"/>
      <c r="D428" s="1187"/>
      <c r="E428" s="1187"/>
      <c r="F428" s="1187"/>
      <c r="G428" s="1187"/>
      <c r="H428" s="1187"/>
      <c r="I428" s="1187"/>
      <c r="J428" s="1187"/>
      <c r="K428" s="1188"/>
      <c r="L428" s="1189"/>
      <c r="M428" s="1190"/>
      <c r="O428" s="283">
        <f t="shared" si="22"/>
        <v>0</v>
      </c>
      <c r="P428" s="284">
        <f t="shared" si="23"/>
        <v>0</v>
      </c>
      <c r="Q428" s="118">
        <f t="shared" si="24"/>
        <v>0</v>
      </c>
    </row>
    <row r="429" spans="1:17">
      <c r="A429" s="1106"/>
      <c r="B429" s="1106"/>
      <c r="C429" s="1186"/>
      <c r="D429" s="1187"/>
      <c r="E429" s="1187"/>
      <c r="F429" s="1187"/>
      <c r="G429" s="1187"/>
      <c r="H429" s="1187"/>
      <c r="I429" s="1187"/>
      <c r="J429" s="1187"/>
      <c r="K429" s="1188"/>
      <c r="L429" s="1189"/>
      <c r="M429" s="1190"/>
      <c r="O429" s="283">
        <f t="shared" si="22"/>
        <v>0</v>
      </c>
      <c r="P429" s="284">
        <f t="shared" si="23"/>
        <v>0</v>
      </c>
      <c r="Q429" s="118">
        <f t="shared" si="24"/>
        <v>0</v>
      </c>
    </row>
    <row r="430" spans="1:17">
      <c r="A430" s="1106"/>
      <c r="B430" s="1106"/>
      <c r="C430" s="1186"/>
      <c r="D430" s="1187"/>
      <c r="E430" s="1187"/>
      <c r="F430" s="1187"/>
      <c r="G430" s="1187"/>
      <c r="H430" s="1187"/>
      <c r="I430" s="1187"/>
      <c r="J430" s="1187"/>
      <c r="K430" s="1188"/>
      <c r="L430" s="1189"/>
      <c r="M430" s="1190"/>
      <c r="O430" s="283">
        <f t="shared" si="22"/>
        <v>0</v>
      </c>
      <c r="P430" s="284">
        <f t="shared" si="23"/>
        <v>0</v>
      </c>
      <c r="Q430" s="118">
        <f t="shared" si="24"/>
        <v>0</v>
      </c>
    </row>
    <row r="431" spans="1:17">
      <c r="A431" s="1106"/>
      <c r="B431" s="1106"/>
      <c r="C431" s="1186"/>
      <c r="D431" s="1187"/>
      <c r="E431" s="1187"/>
      <c r="F431" s="1187"/>
      <c r="G431" s="1187"/>
      <c r="H431" s="1187"/>
      <c r="I431" s="1187"/>
      <c r="J431" s="1187"/>
      <c r="K431" s="1188"/>
      <c r="L431" s="1189"/>
      <c r="M431" s="1190"/>
      <c r="O431" s="283">
        <f t="shared" si="22"/>
        <v>0</v>
      </c>
      <c r="P431" s="284">
        <f t="shared" si="23"/>
        <v>0</v>
      </c>
      <c r="Q431" s="118">
        <f t="shared" si="24"/>
        <v>0</v>
      </c>
    </row>
    <row r="432" spans="1:17">
      <c r="A432" s="1106"/>
      <c r="B432" s="1106"/>
      <c r="C432" s="1186"/>
      <c r="D432" s="1187"/>
      <c r="E432" s="1187"/>
      <c r="F432" s="1187"/>
      <c r="G432" s="1187"/>
      <c r="H432" s="1187"/>
      <c r="I432" s="1187"/>
      <c r="J432" s="1187"/>
      <c r="K432" s="1188"/>
      <c r="L432" s="1189"/>
      <c r="M432" s="1190"/>
      <c r="O432" s="283">
        <f t="shared" si="22"/>
        <v>0</v>
      </c>
      <c r="P432" s="284">
        <f t="shared" si="23"/>
        <v>0</v>
      </c>
      <c r="Q432" s="118">
        <f t="shared" si="24"/>
        <v>0</v>
      </c>
    </row>
    <row r="433" spans="1:17">
      <c r="A433" s="1106"/>
      <c r="B433" s="1106"/>
      <c r="C433" s="1186"/>
      <c r="D433" s="1187"/>
      <c r="E433" s="1187"/>
      <c r="F433" s="1187"/>
      <c r="G433" s="1187"/>
      <c r="H433" s="1187"/>
      <c r="I433" s="1187"/>
      <c r="J433" s="1187"/>
      <c r="K433" s="1188"/>
      <c r="L433" s="1189"/>
      <c r="M433" s="1190"/>
      <c r="O433" s="283">
        <f t="shared" si="22"/>
        <v>0</v>
      </c>
      <c r="P433" s="284">
        <f t="shared" si="23"/>
        <v>0</v>
      </c>
      <c r="Q433" s="118">
        <f t="shared" si="24"/>
        <v>0</v>
      </c>
    </row>
    <row r="434" spans="1:17">
      <c r="A434" s="1106"/>
      <c r="B434" s="1106"/>
      <c r="C434" s="1186"/>
      <c r="D434" s="1187"/>
      <c r="E434" s="1187"/>
      <c r="F434" s="1187"/>
      <c r="G434" s="1187"/>
      <c r="H434" s="1187"/>
      <c r="I434" s="1187"/>
      <c r="J434" s="1187"/>
      <c r="K434" s="1188"/>
      <c r="L434" s="1189"/>
      <c r="M434" s="1190"/>
      <c r="O434" s="283">
        <f t="shared" si="22"/>
        <v>0</v>
      </c>
      <c r="P434" s="284">
        <f t="shared" si="23"/>
        <v>0</v>
      </c>
      <c r="Q434" s="118">
        <f t="shared" si="24"/>
        <v>0</v>
      </c>
    </row>
    <row r="435" spans="1:17">
      <c r="A435" s="1106"/>
      <c r="B435" s="1106"/>
      <c r="C435" s="1186"/>
      <c r="D435" s="1187"/>
      <c r="E435" s="1187"/>
      <c r="F435" s="1187"/>
      <c r="G435" s="1187"/>
      <c r="H435" s="1187"/>
      <c r="I435" s="1187"/>
      <c r="J435" s="1187"/>
      <c r="K435" s="1188"/>
      <c r="L435" s="1189"/>
      <c r="M435" s="1190"/>
      <c r="O435" s="283">
        <f t="shared" si="22"/>
        <v>0</v>
      </c>
      <c r="P435" s="284">
        <f t="shared" si="23"/>
        <v>0</v>
      </c>
      <c r="Q435" s="118">
        <f t="shared" si="24"/>
        <v>0</v>
      </c>
    </row>
    <row r="436" spans="1:17">
      <c r="A436" s="1106"/>
      <c r="B436" s="1106"/>
      <c r="C436" s="1186"/>
      <c r="D436" s="1187"/>
      <c r="E436" s="1187"/>
      <c r="F436" s="1187"/>
      <c r="G436" s="1187"/>
      <c r="H436" s="1187"/>
      <c r="I436" s="1187"/>
      <c r="J436" s="1187"/>
      <c r="K436" s="1188"/>
      <c r="L436" s="1189"/>
      <c r="M436" s="1190"/>
      <c r="O436" s="283">
        <f t="shared" si="22"/>
        <v>0</v>
      </c>
      <c r="P436" s="284">
        <f t="shared" si="23"/>
        <v>0</v>
      </c>
      <c r="Q436" s="118">
        <f t="shared" si="24"/>
        <v>0</v>
      </c>
    </row>
    <row r="437" spans="1:17">
      <c r="A437" s="1106"/>
      <c r="B437" s="1106"/>
      <c r="C437" s="1186"/>
      <c r="D437" s="1187"/>
      <c r="E437" s="1187"/>
      <c r="F437" s="1187"/>
      <c r="G437" s="1187"/>
      <c r="H437" s="1187"/>
      <c r="I437" s="1187"/>
      <c r="J437" s="1187"/>
      <c r="K437" s="1188"/>
      <c r="L437" s="1189"/>
      <c r="M437" s="1190"/>
      <c r="O437" s="283">
        <f t="shared" si="22"/>
        <v>0</v>
      </c>
      <c r="P437" s="284">
        <f t="shared" si="23"/>
        <v>0</v>
      </c>
      <c r="Q437" s="118">
        <f t="shared" si="24"/>
        <v>0</v>
      </c>
    </row>
    <row r="438" spans="1:17">
      <c r="A438" s="1106"/>
      <c r="B438" s="1106"/>
      <c r="C438" s="1186"/>
      <c r="D438" s="1187"/>
      <c r="E438" s="1187"/>
      <c r="F438" s="1187"/>
      <c r="G438" s="1187"/>
      <c r="H438" s="1187"/>
      <c r="I438" s="1187"/>
      <c r="J438" s="1187"/>
      <c r="K438" s="1188"/>
      <c r="L438" s="1189"/>
      <c r="M438" s="1190"/>
      <c r="O438" s="283">
        <f t="shared" si="22"/>
        <v>0</v>
      </c>
      <c r="P438" s="284">
        <f t="shared" si="23"/>
        <v>0</v>
      </c>
      <c r="Q438" s="118">
        <f t="shared" si="24"/>
        <v>0</v>
      </c>
    </row>
    <row r="439" spans="1:17">
      <c r="A439" s="1106"/>
      <c r="B439" s="1106"/>
      <c r="C439" s="1186"/>
      <c r="D439" s="1187"/>
      <c r="E439" s="1187"/>
      <c r="F439" s="1187"/>
      <c r="G439" s="1187"/>
      <c r="H439" s="1187"/>
      <c r="I439" s="1187"/>
      <c r="J439" s="1187"/>
      <c r="K439" s="1188"/>
      <c r="L439" s="1189"/>
      <c r="M439" s="1190"/>
      <c r="O439" s="283">
        <f t="shared" si="22"/>
        <v>0</v>
      </c>
      <c r="P439" s="284">
        <f t="shared" si="23"/>
        <v>0</v>
      </c>
      <c r="Q439" s="118">
        <f t="shared" si="24"/>
        <v>0</v>
      </c>
    </row>
    <row r="440" spans="1:17">
      <c r="A440" s="1106"/>
      <c r="B440" s="1106"/>
      <c r="C440" s="1186"/>
      <c r="D440" s="1187"/>
      <c r="E440" s="1187"/>
      <c r="F440" s="1187"/>
      <c r="G440" s="1187"/>
      <c r="H440" s="1187"/>
      <c r="I440" s="1187"/>
      <c r="J440" s="1187"/>
      <c r="K440" s="1188"/>
      <c r="L440" s="1189"/>
      <c r="M440" s="1190"/>
      <c r="O440" s="283">
        <f t="shared" si="22"/>
        <v>0</v>
      </c>
      <c r="P440" s="284">
        <f t="shared" si="23"/>
        <v>0</v>
      </c>
      <c r="Q440" s="118">
        <f t="shared" si="24"/>
        <v>0</v>
      </c>
    </row>
    <row r="441" spans="1:17">
      <c r="A441" s="1106"/>
      <c r="B441" s="1106"/>
      <c r="C441" s="1186"/>
      <c r="D441" s="1187"/>
      <c r="E441" s="1187"/>
      <c r="F441" s="1187"/>
      <c r="G441" s="1187"/>
      <c r="H441" s="1187"/>
      <c r="I441" s="1187"/>
      <c r="J441" s="1187"/>
      <c r="K441" s="1188"/>
      <c r="L441" s="1189"/>
      <c r="M441" s="1190"/>
      <c r="O441" s="283">
        <f t="shared" si="22"/>
        <v>0</v>
      </c>
      <c r="P441" s="284">
        <f t="shared" si="23"/>
        <v>0</v>
      </c>
      <c r="Q441" s="118">
        <f t="shared" si="24"/>
        <v>0</v>
      </c>
    </row>
    <row r="442" spans="1:17">
      <c r="A442" s="1106"/>
      <c r="B442" s="1106"/>
      <c r="C442" s="1186"/>
      <c r="D442" s="1187"/>
      <c r="E442" s="1187"/>
      <c r="F442" s="1187"/>
      <c r="G442" s="1187"/>
      <c r="H442" s="1187"/>
      <c r="I442" s="1187"/>
      <c r="J442" s="1187"/>
      <c r="K442" s="1188"/>
      <c r="L442" s="1189"/>
      <c r="M442" s="1190"/>
      <c r="O442" s="283">
        <f t="shared" si="22"/>
        <v>0</v>
      </c>
      <c r="P442" s="284">
        <f t="shared" si="23"/>
        <v>0</v>
      </c>
      <c r="Q442" s="118">
        <f t="shared" si="24"/>
        <v>0</v>
      </c>
    </row>
    <row r="443" spans="1:17">
      <c r="A443" s="1106"/>
      <c r="B443" s="1106"/>
      <c r="C443" s="1186"/>
      <c r="D443" s="1187"/>
      <c r="E443" s="1187"/>
      <c r="F443" s="1187"/>
      <c r="G443" s="1187"/>
      <c r="H443" s="1187"/>
      <c r="I443" s="1187"/>
      <c r="J443" s="1187"/>
      <c r="K443" s="1188"/>
      <c r="L443" s="1189"/>
      <c r="M443" s="1190"/>
      <c r="O443" s="283">
        <f t="shared" si="22"/>
        <v>0</v>
      </c>
      <c r="P443" s="284">
        <f t="shared" si="23"/>
        <v>0</v>
      </c>
      <c r="Q443" s="118">
        <f t="shared" si="24"/>
        <v>0</v>
      </c>
    </row>
    <row r="444" spans="1:17">
      <c r="A444" s="1106"/>
      <c r="B444" s="1106"/>
      <c r="C444" s="1186"/>
      <c r="D444" s="1187"/>
      <c r="E444" s="1187"/>
      <c r="F444" s="1187"/>
      <c r="G444" s="1187"/>
      <c r="H444" s="1187"/>
      <c r="I444" s="1187"/>
      <c r="J444" s="1187"/>
      <c r="K444" s="1188"/>
      <c r="L444" s="1189"/>
      <c r="M444" s="1190"/>
      <c r="O444" s="283">
        <f t="shared" ref="O444:O507" si="25">D444*E444</f>
        <v>0</v>
      </c>
      <c r="P444" s="284">
        <f t="shared" si="23"/>
        <v>0</v>
      </c>
      <c r="Q444" s="118">
        <f t="shared" si="24"/>
        <v>0</v>
      </c>
    </row>
    <row r="445" spans="1:17">
      <c r="A445" s="1106"/>
      <c r="B445" s="1106"/>
      <c r="C445" s="1186"/>
      <c r="D445" s="1187"/>
      <c r="E445" s="1187"/>
      <c r="F445" s="1187"/>
      <c r="G445" s="1187"/>
      <c r="H445" s="1187"/>
      <c r="I445" s="1187"/>
      <c r="J445" s="1187"/>
      <c r="K445" s="1188"/>
      <c r="L445" s="1189"/>
      <c r="M445" s="1190"/>
      <c r="O445" s="283">
        <f t="shared" si="25"/>
        <v>0</v>
      </c>
      <c r="P445" s="284">
        <f t="shared" si="23"/>
        <v>0</v>
      </c>
      <c r="Q445" s="118">
        <f t="shared" si="24"/>
        <v>0</v>
      </c>
    </row>
    <row r="446" spans="1:17">
      <c r="A446" s="1106"/>
      <c r="B446" s="1106"/>
      <c r="C446" s="1186"/>
      <c r="D446" s="1187"/>
      <c r="E446" s="1187"/>
      <c r="F446" s="1187"/>
      <c r="G446" s="1187"/>
      <c r="H446" s="1187"/>
      <c r="I446" s="1187"/>
      <c r="J446" s="1187"/>
      <c r="K446" s="1188"/>
      <c r="L446" s="1189"/>
      <c r="M446" s="1190"/>
      <c r="O446" s="283">
        <f t="shared" si="25"/>
        <v>0</v>
      </c>
      <c r="P446" s="284">
        <f t="shared" si="23"/>
        <v>0</v>
      </c>
      <c r="Q446" s="118">
        <f t="shared" si="24"/>
        <v>0</v>
      </c>
    </row>
    <row r="447" spans="1:17">
      <c r="A447" s="1106"/>
      <c r="B447" s="1106"/>
      <c r="C447" s="1186"/>
      <c r="D447" s="1187"/>
      <c r="E447" s="1187"/>
      <c r="F447" s="1187"/>
      <c r="G447" s="1187"/>
      <c r="H447" s="1187"/>
      <c r="I447" s="1187"/>
      <c r="J447" s="1187"/>
      <c r="K447" s="1188"/>
      <c r="L447" s="1189"/>
      <c r="M447" s="1190"/>
      <c r="O447" s="283">
        <f t="shared" si="25"/>
        <v>0</v>
      </c>
      <c r="P447" s="284">
        <f t="shared" si="23"/>
        <v>0</v>
      </c>
      <c r="Q447" s="118">
        <f t="shared" si="24"/>
        <v>0</v>
      </c>
    </row>
    <row r="448" spans="1:17">
      <c r="A448" s="1106"/>
      <c r="B448" s="1106"/>
      <c r="C448" s="1186"/>
      <c r="D448" s="1187"/>
      <c r="E448" s="1187"/>
      <c r="F448" s="1187"/>
      <c r="G448" s="1187"/>
      <c r="H448" s="1187"/>
      <c r="I448" s="1187"/>
      <c r="J448" s="1187"/>
      <c r="K448" s="1188"/>
      <c r="L448" s="1189"/>
      <c r="M448" s="1190"/>
      <c r="O448" s="283">
        <f t="shared" si="25"/>
        <v>0</v>
      </c>
      <c r="P448" s="284">
        <f t="shared" si="23"/>
        <v>0</v>
      </c>
      <c r="Q448" s="118">
        <f t="shared" si="24"/>
        <v>0</v>
      </c>
    </row>
    <row r="449" spans="1:17">
      <c r="A449" s="1106"/>
      <c r="B449" s="1106"/>
      <c r="C449" s="1186"/>
      <c r="D449" s="1187"/>
      <c r="E449" s="1187"/>
      <c r="F449" s="1187"/>
      <c r="G449" s="1187"/>
      <c r="H449" s="1187"/>
      <c r="I449" s="1187"/>
      <c r="J449" s="1187"/>
      <c r="K449" s="1188"/>
      <c r="L449" s="1189"/>
      <c r="M449" s="1190"/>
      <c r="O449" s="283">
        <f t="shared" si="25"/>
        <v>0</v>
      </c>
      <c r="P449" s="284">
        <f t="shared" si="23"/>
        <v>0</v>
      </c>
      <c r="Q449" s="118">
        <f t="shared" si="24"/>
        <v>0</v>
      </c>
    </row>
    <row r="450" spans="1:17">
      <c r="A450" s="1106"/>
      <c r="B450" s="1106"/>
      <c r="C450" s="1186"/>
      <c r="D450" s="1187"/>
      <c r="E450" s="1187"/>
      <c r="F450" s="1187"/>
      <c r="G450" s="1187"/>
      <c r="H450" s="1187"/>
      <c r="I450" s="1187"/>
      <c r="J450" s="1187"/>
      <c r="K450" s="1188"/>
      <c r="L450" s="1189"/>
      <c r="M450" s="1190"/>
      <c r="O450" s="283">
        <f t="shared" si="25"/>
        <v>0</v>
      </c>
      <c r="P450" s="284">
        <f t="shared" si="23"/>
        <v>0</v>
      </c>
      <c r="Q450" s="118">
        <f t="shared" si="24"/>
        <v>0</v>
      </c>
    </row>
    <row r="451" spans="1:17">
      <c r="A451" s="1106"/>
      <c r="B451" s="1106"/>
      <c r="C451" s="1186"/>
      <c r="D451" s="1187"/>
      <c r="E451" s="1187"/>
      <c r="F451" s="1187"/>
      <c r="G451" s="1187"/>
      <c r="H451" s="1187"/>
      <c r="I451" s="1187"/>
      <c r="J451" s="1187"/>
      <c r="K451" s="1188"/>
      <c r="L451" s="1189"/>
      <c r="M451" s="1190"/>
      <c r="O451" s="283">
        <f t="shared" si="25"/>
        <v>0</v>
      </c>
      <c r="P451" s="284">
        <f t="shared" ref="P451:P514" si="26">I451*E451</f>
        <v>0</v>
      </c>
      <c r="Q451" s="118">
        <f t="shared" ref="Q451:Q514" si="27">M451*E451</f>
        <v>0</v>
      </c>
    </row>
    <row r="452" spans="1:17">
      <c r="A452" s="1106"/>
      <c r="B452" s="1106"/>
      <c r="C452" s="1186"/>
      <c r="D452" s="1187"/>
      <c r="E452" s="1187"/>
      <c r="F452" s="1187"/>
      <c r="G452" s="1187"/>
      <c r="H452" s="1187"/>
      <c r="I452" s="1187"/>
      <c r="J452" s="1187"/>
      <c r="K452" s="1188"/>
      <c r="L452" s="1189"/>
      <c r="M452" s="1190"/>
      <c r="O452" s="283">
        <f t="shared" si="25"/>
        <v>0</v>
      </c>
      <c r="P452" s="284">
        <f t="shared" si="26"/>
        <v>0</v>
      </c>
      <c r="Q452" s="118">
        <f t="shared" si="27"/>
        <v>0</v>
      </c>
    </row>
    <row r="453" spans="1:17">
      <c r="A453" s="1106"/>
      <c r="B453" s="1106"/>
      <c r="C453" s="1186"/>
      <c r="D453" s="1187"/>
      <c r="E453" s="1187"/>
      <c r="F453" s="1187"/>
      <c r="G453" s="1187"/>
      <c r="H453" s="1187"/>
      <c r="I453" s="1187"/>
      <c r="J453" s="1187"/>
      <c r="K453" s="1188"/>
      <c r="L453" s="1189"/>
      <c r="M453" s="1190"/>
      <c r="O453" s="283">
        <f t="shared" si="25"/>
        <v>0</v>
      </c>
      <c r="P453" s="284">
        <f t="shared" si="26"/>
        <v>0</v>
      </c>
      <c r="Q453" s="118">
        <f t="shared" si="27"/>
        <v>0</v>
      </c>
    </row>
    <row r="454" spans="1:17">
      <c r="A454" s="1106"/>
      <c r="B454" s="1106"/>
      <c r="C454" s="1186"/>
      <c r="D454" s="1187"/>
      <c r="E454" s="1187"/>
      <c r="F454" s="1187"/>
      <c r="G454" s="1187"/>
      <c r="H454" s="1187"/>
      <c r="I454" s="1187"/>
      <c r="J454" s="1187"/>
      <c r="K454" s="1188"/>
      <c r="L454" s="1189"/>
      <c r="M454" s="1190"/>
      <c r="O454" s="283">
        <f t="shared" si="25"/>
        <v>0</v>
      </c>
      <c r="P454" s="284">
        <f t="shared" si="26"/>
        <v>0</v>
      </c>
      <c r="Q454" s="118">
        <f t="shared" si="27"/>
        <v>0</v>
      </c>
    </row>
    <row r="455" spans="1:17">
      <c r="A455" s="1106"/>
      <c r="B455" s="1106"/>
      <c r="C455" s="1186"/>
      <c r="D455" s="1187"/>
      <c r="E455" s="1187"/>
      <c r="F455" s="1187"/>
      <c r="G455" s="1187"/>
      <c r="H455" s="1187"/>
      <c r="I455" s="1187"/>
      <c r="J455" s="1187"/>
      <c r="K455" s="1188"/>
      <c r="L455" s="1189"/>
      <c r="M455" s="1190"/>
      <c r="O455" s="283">
        <f t="shared" si="25"/>
        <v>0</v>
      </c>
      <c r="P455" s="284">
        <f t="shared" si="26"/>
        <v>0</v>
      </c>
      <c r="Q455" s="118">
        <f t="shared" si="27"/>
        <v>0</v>
      </c>
    </row>
    <row r="456" spans="1:17">
      <c r="A456" s="1106"/>
      <c r="B456" s="1106"/>
      <c r="C456" s="1186"/>
      <c r="D456" s="1187"/>
      <c r="E456" s="1187"/>
      <c r="F456" s="1187"/>
      <c r="G456" s="1187"/>
      <c r="H456" s="1187"/>
      <c r="I456" s="1187"/>
      <c r="J456" s="1187"/>
      <c r="K456" s="1188"/>
      <c r="L456" s="1189"/>
      <c r="M456" s="1190"/>
      <c r="O456" s="283">
        <f t="shared" si="25"/>
        <v>0</v>
      </c>
      <c r="P456" s="284">
        <f t="shared" si="26"/>
        <v>0</v>
      </c>
      <c r="Q456" s="118">
        <f t="shared" si="27"/>
        <v>0</v>
      </c>
    </row>
    <row r="457" spans="1:17">
      <c r="A457" s="1106"/>
      <c r="B457" s="1106"/>
      <c r="C457" s="1186"/>
      <c r="D457" s="1187"/>
      <c r="E457" s="1187"/>
      <c r="F457" s="1187"/>
      <c r="G457" s="1187"/>
      <c r="H457" s="1187"/>
      <c r="I457" s="1187"/>
      <c r="J457" s="1187"/>
      <c r="K457" s="1188"/>
      <c r="L457" s="1189"/>
      <c r="M457" s="1190"/>
      <c r="O457" s="283">
        <f t="shared" si="25"/>
        <v>0</v>
      </c>
      <c r="P457" s="284">
        <f t="shared" si="26"/>
        <v>0</v>
      </c>
      <c r="Q457" s="118">
        <f t="shared" si="27"/>
        <v>0</v>
      </c>
    </row>
    <row r="458" spans="1:17">
      <c r="A458" s="1106"/>
      <c r="B458" s="1106"/>
      <c r="C458" s="1186"/>
      <c r="D458" s="1187"/>
      <c r="E458" s="1187"/>
      <c r="F458" s="1187"/>
      <c r="G458" s="1187"/>
      <c r="H458" s="1187"/>
      <c r="I458" s="1187"/>
      <c r="J458" s="1187"/>
      <c r="K458" s="1188"/>
      <c r="L458" s="1189"/>
      <c r="M458" s="1190"/>
      <c r="O458" s="283">
        <f t="shared" si="25"/>
        <v>0</v>
      </c>
      <c r="P458" s="284">
        <f t="shared" si="26"/>
        <v>0</v>
      </c>
      <c r="Q458" s="118">
        <f t="shared" si="27"/>
        <v>0</v>
      </c>
    </row>
    <row r="459" spans="1:17">
      <c r="A459" s="1106"/>
      <c r="B459" s="1106"/>
      <c r="C459" s="1186"/>
      <c r="D459" s="1187"/>
      <c r="E459" s="1187"/>
      <c r="F459" s="1187"/>
      <c r="G459" s="1187"/>
      <c r="H459" s="1187"/>
      <c r="I459" s="1187"/>
      <c r="J459" s="1187"/>
      <c r="K459" s="1188"/>
      <c r="L459" s="1189"/>
      <c r="M459" s="1190"/>
      <c r="O459" s="283">
        <f t="shared" si="25"/>
        <v>0</v>
      </c>
      <c r="P459" s="284">
        <f t="shared" si="26"/>
        <v>0</v>
      </c>
      <c r="Q459" s="118">
        <f t="shared" si="27"/>
        <v>0</v>
      </c>
    </row>
    <row r="460" spans="1:17">
      <c r="A460" s="1106"/>
      <c r="B460" s="1106"/>
      <c r="C460" s="1186"/>
      <c r="D460" s="1187"/>
      <c r="E460" s="1187"/>
      <c r="F460" s="1187"/>
      <c r="G460" s="1187"/>
      <c r="H460" s="1187"/>
      <c r="I460" s="1187"/>
      <c r="J460" s="1187"/>
      <c r="K460" s="1188"/>
      <c r="L460" s="1189"/>
      <c r="M460" s="1190"/>
      <c r="O460" s="283">
        <f t="shared" si="25"/>
        <v>0</v>
      </c>
      <c r="P460" s="284">
        <f t="shared" si="26"/>
        <v>0</v>
      </c>
      <c r="Q460" s="118">
        <f t="shared" si="27"/>
        <v>0</v>
      </c>
    </row>
    <row r="461" spans="1:17">
      <c r="A461" s="1106"/>
      <c r="B461" s="1106"/>
      <c r="C461" s="1186"/>
      <c r="D461" s="1187"/>
      <c r="E461" s="1187"/>
      <c r="F461" s="1187"/>
      <c r="G461" s="1187"/>
      <c r="H461" s="1187"/>
      <c r="I461" s="1187"/>
      <c r="J461" s="1187"/>
      <c r="K461" s="1188"/>
      <c r="L461" s="1189"/>
      <c r="M461" s="1190"/>
      <c r="O461" s="283">
        <f t="shared" si="25"/>
        <v>0</v>
      </c>
      <c r="P461" s="284">
        <f t="shared" si="26"/>
        <v>0</v>
      </c>
      <c r="Q461" s="118">
        <f t="shared" si="27"/>
        <v>0</v>
      </c>
    </row>
    <row r="462" spans="1:17">
      <c r="A462" s="1106"/>
      <c r="B462" s="1106"/>
      <c r="C462" s="1186"/>
      <c r="D462" s="1187"/>
      <c r="E462" s="1187"/>
      <c r="F462" s="1187"/>
      <c r="G462" s="1187"/>
      <c r="H462" s="1187"/>
      <c r="I462" s="1187"/>
      <c r="J462" s="1187"/>
      <c r="K462" s="1188"/>
      <c r="L462" s="1189"/>
      <c r="M462" s="1190"/>
      <c r="O462" s="283">
        <f t="shared" si="25"/>
        <v>0</v>
      </c>
      <c r="P462" s="284">
        <f t="shared" si="26"/>
        <v>0</v>
      </c>
      <c r="Q462" s="118">
        <f t="shared" si="27"/>
        <v>0</v>
      </c>
    </row>
    <row r="463" spans="1:17">
      <c r="A463" s="1106"/>
      <c r="B463" s="1106"/>
      <c r="C463" s="1186"/>
      <c r="D463" s="1187"/>
      <c r="E463" s="1187"/>
      <c r="F463" s="1187"/>
      <c r="G463" s="1187"/>
      <c r="H463" s="1187"/>
      <c r="I463" s="1187"/>
      <c r="J463" s="1187"/>
      <c r="K463" s="1188"/>
      <c r="L463" s="1189"/>
      <c r="M463" s="1190"/>
      <c r="O463" s="283">
        <f t="shared" si="25"/>
        <v>0</v>
      </c>
      <c r="P463" s="284">
        <f t="shared" si="26"/>
        <v>0</v>
      </c>
      <c r="Q463" s="118">
        <f t="shared" si="27"/>
        <v>0</v>
      </c>
    </row>
    <row r="464" spans="1:17">
      <c r="A464" s="1106"/>
      <c r="B464" s="1106"/>
      <c r="C464" s="1186"/>
      <c r="D464" s="1187"/>
      <c r="E464" s="1187"/>
      <c r="F464" s="1187"/>
      <c r="G464" s="1187"/>
      <c r="H464" s="1187"/>
      <c r="I464" s="1187"/>
      <c r="J464" s="1187"/>
      <c r="K464" s="1188"/>
      <c r="L464" s="1189"/>
      <c r="M464" s="1190"/>
      <c r="O464" s="283">
        <f t="shared" si="25"/>
        <v>0</v>
      </c>
      <c r="P464" s="284">
        <f t="shared" si="26"/>
        <v>0</v>
      </c>
      <c r="Q464" s="118">
        <f t="shared" si="27"/>
        <v>0</v>
      </c>
    </row>
    <row r="465" spans="1:17">
      <c r="A465" s="1106"/>
      <c r="B465" s="1106"/>
      <c r="C465" s="1186"/>
      <c r="D465" s="1187"/>
      <c r="E465" s="1187"/>
      <c r="F465" s="1187"/>
      <c r="G465" s="1187"/>
      <c r="H465" s="1187"/>
      <c r="I465" s="1187"/>
      <c r="J465" s="1187"/>
      <c r="K465" s="1188"/>
      <c r="L465" s="1189"/>
      <c r="M465" s="1190"/>
      <c r="O465" s="283">
        <f t="shared" si="25"/>
        <v>0</v>
      </c>
      <c r="P465" s="284">
        <f t="shared" si="26"/>
        <v>0</v>
      </c>
      <c r="Q465" s="118">
        <f t="shared" si="27"/>
        <v>0</v>
      </c>
    </row>
    <row r="466" spans="1:17">
      <c r="A466" s="1106"/>
      <c r="B466" s="1106"/>
      <c r="C466" s="1186"/>
      <c r="D466" s="1187"/>
      <c r="E466" s="1187"/>
      <c r="F466" s="1187"/>
      <c r="G466" s="1187"/>
      <c r="H466" s="1187"/>
      <c r="I466" s="1187"/>
      <c r="J466" s="1187"/>
      <c r="K466" s="1188"/>
      <c r="L466" s="1189"/>
      <c r="M466" s="1190"/>
      <c r="O466" s="283">
        <f t="shared" si="25"/>
        <v>0</v>
      </c>
      <c r="P466" s="284">
        <f t="shared" si="26"/>
        <v>0</v>
      </c>
      <c r="Q466" s="118">
        <f t="shared" si="27"/>
        <v>0</v>
      </c>
    </row>
    <row r="467" spans="1:17">
      <c r="A467" s="1106"/>
      <c r="B467" s="1106"/>
      <c r="C467" s="1186"/>
      <c r="D467" s="1187"/>
      <c r="E467" s="1187"/>
      <c r="F467" s="1187"/>
      <c r="G467" s="1187"/>
      <c r="H467" s="1187"/>
      <c r="I467" s="1187"/>
      <c r="J467" s="1187"/>
      <c r="K467" s="1188"/>
      <c r="L467" s="1189"/>
      <c r="M467" s="1190"/>
      <c r="O467" s="283">
        <f t="shared" si="25"/>
        <v>0</v>
      </c>
      <c r="P467" s="284">
        <f t="shared" si="26"/>
        <v>0</v>
      </c>
      <c r="Q467" s="118">
        <f t="shared" si="27"/>
        <v>0</v>
      </c>
    </row>
    <row r="468" spans="1:17">
      <c r="A468" s="1106"/>
      <c r="B468" s="1106"/>
      <c r="C468" s="1186"/>
      <c r="D468" s="1187"/>
      <c r="E468" s="1187"/>
      <c r="F468" s="1187"/>
      <c r="G468" s="1187"/>
      <c r="H468" s="1187"/>
      <c r="I468" s="1187"/>
      <c r="J468" s="1187"/>
      <c r="K468" s="1188"/>
      <c r="L468" s="1189"/>
      <c r="M468" s="1190"/>
      <c r="O468" s="283">
        <f t="shared" si="25"/>
        <v>0</v>
      </c>
      <c r="P468" s="284">
        <f t="shared" si="26"/>
        <v>0</v>
      </c>
      <c r="Q468" s="118">
        <f t="shared" si="27"/>
        <v>0</v>
      </c>
    </row>
    <row r="469" spans="1:17">
      <c r="A469" s="1106"/>
      <c r="B469" s="1106"/>
      <c r="C469" s="1186"/>
      <c r="D469" s="1187"/>
      <c r="E469" s="1187"/>
      <c r="F469" s="1187"/>
      <c r="G469" s="1187"/>
      <c r="H469" s="1187"/>
      <c r="I469" s="1187"/>
      <c r="J469" s="1187"/>
      <c r="K469" s="1188"/>
      <c r="L469" s="1189"/>
      <c r="M469" s="1190"/>
      <c r="O469" s="283">
        <f t="shared" si="25"/>
        <v>0</v>
      </c>
      <c r="P469" s="284">
        <f t="shared" si="26"/>
        <v>0</v>
      </c>
      <c r="Q469" s="118">
        <f t="shared" si="27"/>
        <v>0</v>
      </c>
    </row>
    <row r="470" spans="1:17">
      <c r="A470" s="1106"/>
      <c r="B470" s="1106"/>
      <c r="C470" s="1186"/>
      <c r="D470" s="1187"/>
      <c r="E470" s="1187"/>
      <c r="F470" s="1187"/>
      <c r="G470" s="1187"/>
      <c r="H470" s="1187"/>
      <c r="I470" s="1187"/>
      <c r="J470" s="1187"/>
      <c r="K470" s="1188"/>
      <c r="L470" s="1189"/>
      <c r="M470" s="1190"/>
      <c r="O470" s="283">
        <f t="shared" si="25"/>
        <v>0</v>
      </c>
      <c r="P470" s="284">
        <f t="shared" si="26"/>
        <v>0</v>
      </c>
      <c r="Q470" s="118">
        <f t="shared" si="27"/>
        <v>0</v>
      </c>
    </row>
    <row r="471" spans="1:17">
      <c r="A471" s="1106"/>
      <c r="B471" s="1106"/>
      <c r="C471" s="1186"/>
      <c r="D471" s="1187"/>
      <c r="E471" s="1187"/>
      <c r="F471" s="1187"/>
      <c r="G471" s="1187"/>
      <c r="H471" s="1187"/>
      <c r="I471" s="1187"/>
      <c r="J471" s="1187"/>
      <c r="K471" s="1188"/>
      <c r="L471" s="1189"/>
      <c r="M471" s="1190"/>
      <c r="O471" s="283">
        <f t="shared" si="25"/>
        <v>0</v>
      </c>
      <c r="P471" s="284">
        <f t="shared" si="26"/>
        <v>0</v>
      </c>
      <c r="Q471" s="118">
        <f t="shared" si="27"/>
        <v>0</v>
      </c>
    </row>
    <row r="472" spans="1:17">
      <c r="A472" s="1106"/>
      <c r="B472" s="1106"/>
      <c r="C472" s="1186"/>
      <c r="D472" s="1187"/>
      <c r="E472" s="1187"/>
      <c r="F472" s="1187"/>
      <c r="G472" s="1187"/>
      <c r="H472" s="1187"/>
      <c r="I472" s="1187"/>
      <c r="J472" s="1187"/>
      <c r="K472" s="1188"/>
      <c r="L472" s="1189"/>
      <c r="M472" s="1190"/>
      <c r="O472" s="283">
        <f t="shared" si="25"/>
        <v>0</v>
      </c>
      <c r="P472" s="284">
        <f t="shared" si="26"/>
        <v>0</v>
      </c>
      <c r="Q472" s="118">
        <f t="shared" si="27"/>
        <v>0</v>
      </c>
    </row>
    <row r="473" spans="1:17">
      <c r="A473" s="1106"/>
      <c r="B473" s="1106"/>
      <c r="C473" s="1186"/>
      <c r="D473" s="1187"/>
      <c r="E473" s="1187"/>
      <c r="F473" s="1187"/>
      <c r="G473" s="1187"/>
      <c r="H473" s="1187"/>
      <c r="I473" s="1187"/>
      <c r="J473" s="1187"/>
      <c r="K473" s="1188"/>
      <c r="L473" s="1189"/>
      <c r="M473" s="1190"/>
      <c r="O473" s="283">
        <f t="shared" si="25"/>
        <v>0</v>
      </c>
      <c r="P473" s="284">
        <f t="shared" si="26"/>
        <v>0</v>
      </c>
      <c r="Q473" s="118">
        <f t="shared" si="27"/>
        <v>0</v>
      </c>
    </row>
    <row r="474" spans="1:17">
      <c r="A474" s="1106"/>
      <c r="B474" s="1106"/>
      <c r="C474" s="1186"/>
      <c r="D474" s="1187"/>
      <c r="E474" s="1187"/>
      <c r="F474" s="1187"/>
      <c r="G474" s="1187"/>
      <c r="H474" s="1187"/>
      <c r="I474" s="1187"/>
      <c r="J474" s="1187"/>
      <c r="K474" s="1188"/>
      <c r="L474" s="1189"/>
      <c r="M474" s="1190"/>
      <c r="O474" s="283">
        <f t="shared" si="25"/>
        <v>0</v>
      </c>
      <c r="P474" s="284">
        <f t="shared" si="26"/>
        <v>0</v>
      </c>
      <c r="Q474" s="118">
        <f t="shared" si="27"/>
        <v>0</v>
      </c>
    </row>
    <row r="475" spans="1:17">
      <c r="A475" s="1106"/>
      <c r="B475" s="1106"/>
      <c r="C475" s="1186"/>
      <c r="D475" s="1187"/>
      <c r="E475" s="1187"/>
      <c r="F475" s="1187"/>
      <c r="G475" s="1187"/>
      <c r="H475" s="1187"/>
      <c r="I475" s="1187"/>
      <c r="J475" s="1187"/>
      <c r="K475" s="1188"/>
      <c r="L475" s="1189"/>
      <c r="M475" s="1190"/>
      <c r="O475" s="283">
        <f t="shared" si="25"/>
        <v>0</v>
      </c>
      <c r="P475" s="284">
        <f t="shared" si="26"/>
        <v>0</v>
      </c>
      <c r="Q475" s="118">
        <f t="shared" si="27"/>
        <v>0</v>
      </c>
    </row>
    <row r="476" spans="1:17">
      <c r="A476" s="1106"/>
      <c r="B476" s="1106"/>
      <c r="C476" s="1186"/>
      <c r="D476" s="1187"/>
      <c r="E476" s="1187"/>
      <c r="F476" s="1187"/>
      <c r="G476" s="1187"/>
      <c r="H476" s="1187"/>
      <c r="I476" s="1187"/>
      <c r="J476" s="1187"/>
      <c r="K476" s="1188"/>
      <c r="L476" s="1189"/>
      <c r="M476" s="1190"/>
      <c r="O476" s="283">
        <f t="shared" si="25"/>
        <v>0</v>
      </c>
      <c r="P476" s="284">
        <f t="shared" si="26"/>
        <v>0</v>
      </c>
      <c r="Q476" s="118">
        <f t="shared" si="27"/>
        <v>0</v>
      </c>
    </row>
    <row r="477" spans="1:17">
      <c r="A477" s="1106"/>
      <c r="B477" s="1106"/>
      <c r="C477" s="1186"/>
      <c r="D477" s="1187"/>
      <c r="E477" s="1187"/>
      <c r="F477" s="1187"/>
      <c r="G477" s="1187"/>
      <c r="H477" s="1187"/>
      <c r="I477" s="1187"/>
      <c r="J477" s="1187"/>
      <c r="K477" s="1188"/>
      <c r="L477" s="1189"/>
      <c r="M477" s="1190"/>
      <c r="O477" s="283">
        <f t="shared" si="25"/>
        <v>0</v>
      </c>
      <c r="P477" s="284">
        <f t="shared" si="26"/>
        <v>0</v>
      </c>
      <c r="Q477" s="118">
        <f t="shared" si="27"/>
        <v>0</v>
      </c>
    </row>
    <row r="478" spans="1:17">
      <c r="A478" s="1106"/>
      <c r="B478" s="1106"/>
      <c r="C478" s="1186"/>
      <c r="D478" s="1187"/>
      <c r="E478" s="1187"/>
      <c r="F478" s="1187"/>
      <c r="G478" s="1187"/>
      <c r="H478" s="1187"/>
      <c r="I478" s="1187"/>
      <c r="J478" s="1187"/>
      <c r="K478" s="1188"/>
      <c r="L478" s="1189"/>
      <c r="M478" s="1190"/>
      <c r="O478" s="283">
        <f t="shared" si="25"/>
        <v>0</v>
      </c>
      <c r="P478" s="284">
        <f t="shared" si="26"/>
        <v>0</v>
      </c>
      <c r="Q478" s="118">
        <f t="shared" si="27"/>
        <v>0</v>
      </c>
    </row>
    <row r="479" spans="1:17">
      <c r="A479" s="1106"/>
      <c r="B479" s="1106"/>
      <c r="C479" s="1186"/>
      <c r="D479" s="1187"/>
      <c r="E479" s="1187"/>
      <c r="F479" s="1187"/>
      <c r="G479" s="1187"/>
      <c r="H479" s="1187"/>
      <c r="I479" s="1187"/>
      <c r="J479" s="1187"/>
      <c r="K479" s="1188"/>
      <c r="L479" s="1189"/>
      <c r="M479" s="1190"/>
      <c r="O479" s="283">
        <f t="shared" si="25"/>
        <v>0</v>
      </c>
      <c r="P479" s="284">
        <f t="shared" si="26"/>
        <v>0</v>
      </c>
      <c r="Q479" s="118">
        <f t="shared" si="27"/>
        <v>0</v>
      </c>
    </row>
    <row r="480" spans="1:17">
      <c r="A480" s="1106"/>
      <c r="B480" s="1106"/>
      <c r="C480" s="1186"/>
      <c r="D480" s="1187"/>
      <c r="E480" s="1187"/>
      <c r="F480" s="1187"/>
      <c r="G480" s="1187"/>
      <c r="H480" s="1187"/>
      <c r="I480" s="1187"/>
      <c r="J480" s="1187"/>
      <c r="K480" s="1188"/>
      <c r="L480" s="1189"/>
      <c r="M480" s="1190"/>
      <c r="O480" s="283">
        <f t="shared" si="25"/>
        <v>0</v>
      </c>
      <c r="P480" s="284">
        <f t="shared" si="26"/>
        <v>0</v>
      </c>
      <c r="Q480" s="118">
        <f t="shared" si="27"/>
        <v>0</v>
      </c>
    </row>
    <row r="481" spans="1:17">
      <c r="A481" s="1106"/>
      <c r="B481" s="1106"/>
      <c r="C481" s="1186"/>
      <c r="D481" s="1187"/>
      <c r="E481" s="1187"/>
      <c r="F481" s="1187"/>
      <c r="G481" s="1187"/>
      <c r="H481" s="1187"/>
      <c r="I481" s="1187"/>
      <c r="J481" s="1187"/>
      <c r="K481" s="1188"/>
      <c r="L481" s="1189"/>
      <c r="M481" s="1190"/>
      <c r="O481" s="283">
        <f t="shared" si="25"/>
        <v>0</v>
      </c>
      <c r="P481" s="284">
        <f t="shared" si="26"/>
        <v>0</v>
      </c>
      <c r="Q481" s="118">
        <f t="shared" si="27"/>
        <v>0</v>
      </c>
    </row>
    <row r="482" spans="1:17">
      <c r="A482" s="1106"/>
      <c r="B482" s="1106"/>
      <c r="C482" s="1186"/>
      <c r="D482" s="1187"/>
      <c r="E482" s="1187"/>
      <c r="F482" s="1187"/>
      <c r="G482" s="1187"/>
      <c r="H482" s="1187"/>
      <c r="I482" s="1187"/>
      <c r="J482" s="1187"/>
      <c r="K482" s="1188"/>
      <c r="L482" s="1189"/>
      <c r="M482" s="1190"/>
      <c r="O482" s="283">
        <f t="shared" si="25"/>
        <v>0</v>
      </c>
      <c r="P482" s="284">
        <f t="shared" si="26"/>
        <v>0</v>
      </c>
      <c r="Q482" s="118">
        <f t="shared" si="27"/>
        <v>0</v>
      </c>
    </row>
    <row r="483" spans="1:17">
      <c r="A483" s="1106"/>
      <c r="B483" s="1106"/>
      <c r="C483" s="1186"/>
      <c r="D483" s="1187"/>
      <c r="E483" s="1187"/>
      <c r="F483" s="1187"/>
      <c r="G483" s="1187"/>
      <c r="H483" s="1187"/>
      <c r="I483" s="1187"/>
      <c r="J483" s="1187"/>
      <c r="K483" s="1188"/>
      <c r="L483" s="1189"/>
      <c r="M483" s="1190"/>
      <c r="O483" s="283">
        <f t="shared" si="25"/>
        <v>0</v>
      </c>
      <c r="P483" s="284">
        <f t="shared" si="26"/>
        <v>0</v>
      </c>
      <c r="Q483" s="118">
        <f t="shared" si="27"/>
        <v>0</v>
      </c>
    </row>
    <row r="484" spans="1:17">
      <c r="A484" s="1106"/>
      <c r="B484" s="1106"/>
      <c r="C484" s="1186"/>
      <c r="D484" s="1187"/>
      <c r="E484" s="1187"/>
      <c r="F484" s="1187"/>
      <c r="G484" s="1187"/>
      <c r="H484" s="1187"/>
      <c r="I484" s="1187"/>
      <c r="J484" s="1187"/>
      <c r="K484" s="1188"/>
      <c r="L484" s="1189"/>
      <c r="M484" s="1190"/>
      <c r="O484" s="283">
        <f t="shared" si="25"/>
        <v>0</v>
      </c>
      <c r="P484" s="284">
        <f t="shared" si="26"/>
        <v>0</v>
      </c>
      <c r="Q484" s="118">
        <f t="shared" si="27"/>
        <v>0</v>
      </c>
    </row>
    <row r="485" spans="1:17">
      <c r="A485" s="1106"/>
      <c r="B485" s="1106"/>
      <c r="C485" s="1186"/>
      <c r="D485" s="1187"/>
      <c r="E485" s="1187"/>
      <c r="F485" s="1187"/>
      <c r="G485" s="1187"/>
      <c r="H485" s="1187"/>
      <c r="I485" s="1187"/>
      <c r="J485" s="1187"/>
      <c r="K485" s="1188"/>
      <c r="L485" s="1189"/>
      <c r="M485" s="1190"/>
      <c r="O485" s="283">
        <f t="shared" si="25"/>
        <v>0</v>
      </c>
      <c r="P485" s="284">
        <f t="shared" si="26"/>
        <v>0</v>
      </c>
      <c r="Q485" s="118">
        <f t="shared" si="27"/>
        <v>0</v>
      </c>
    </row>
    <row r="486" spans="1:17">
      <c r="A486" s="1106"/>
      <c r="B486" s="1106"/>
      <c r="C486" s="1186"/>
      <c r="D486" s="1187"/>
      <c r="E486" s="1187"/>
      <c r="F486" s="1187"/>
      <c r="G486" s="1187"/>
      <c r="H486" s="1187"/>
      <c r="I486" s="1187"/>
      <c r="J486" s="1187"/>
      <c r="K486" s="1188"/>
      <c r="L486" s="1189"/>
      <c r="M486" s="1190"/>
      <c r="O486" s="283">
        <f t="shared" si="25"/>
        <v>0</v>
      </c>
      <c r="P486" s="284">
        <f t="shared" si="26"/>
        <v>0</v>
      </c>
      <c r="Q486" s="118">
        <f t="shared" si="27"/>
        <v>0</v>
      </c>
    </row>
    <row r="487" spans="1:17">
      <c r="A487" s="1106"/>
      <c r="B487" s="1106"/>
      <c r="C487" s="1186"/>
      <c r="D487" s="1187"/>
      <c r="E487" s="1187"/>
      <c r="F487" s="1187"/>
      <c r="G487" s="1187"/>
      <c r="H487" s="1187"/>
      <c r="I487" s="1187"/>
      <c r="J487" s="1187"/>
      <c r="K487" s="1188"/>
      <c r="L487" s="1189"/>
      <c r="M487" s="1190"/>
      <c r="O487" s="283">
        <f t="shared" si="25"/>
        <v>0</v>
      </c>
      <c r="P487" s="284">
        <f t="shared" si="26"/>
        <v>0</v>
      </c>
      <c r="Q487" s="118">
        <f t="shared" si="27"/>
        <v>0</v>
      </c>
    </row>
    <row r="488" spans="1:17">
      <c r="A488" s="1106"/>
      <c r="B488" s="1106"/>
      <c r="C488" s="1186"/>
      <c r="D488" s="1187"/>
      <c r="E488" s="1187"/>
      <c r="F488" s="1187"/>
      <c r="G488" s="1187"/>
      <c r="H488" s="1187"/>
      <c r="I488" s="1187"/>
      <c r="J488" s="1187"/>
      <c r="K488" s="1188"/>
      <c r="L488" s="1189"/>
      <c r="M488" s="1190"/>
      <c r="O488" s="283">
        <f t="shared" si="25"/>
        <v>0</v>
      </c>
      <c r="P488" s="284">
        <f t="shared" si="26"/>
        <v>0</v>
      </c>
      <c r="Q488" s="118">
        <f t="shared" si="27"/>
        <v>0</v>
      </c>
    </row>
    <row r="489" spans="1:17">
      <c r="A489" s="1106"/>
      <c r="B489" s="1106"/>
      <c r="C489" s="1186"/>
      <c r="D489" s="1187"/>
      <c r="E489" s="1187"/>
      <c r="F489" s="1187"/>
      <c r="G489" s="1187"/>
      <c r="H489" s="1187"/>
      <c r="I489" s="1187"/>
      <c r="J489" s="1187"/>
      <c r="K489" s="1188"/>
      <c r="L489" s="1189"/>
      <c r="M489" s="1190"/>
      <c r="O489" s="283">
        <f t="shared" si="25"/>
        <v>0</v>
      </c>
      <c r="P489" s="284">
        <f t="shared" si="26"/>
        <v>0</v>
      </c>
      <c r="Q489" s="118">
        <f t="shared" si="27"/>
        <v>0</v>
      </c>
    </row>
    <row r="490" spans="1:17">
      <c r="A490" s="1106"/>
      <c r="B490" s="1106"/>
      <c r="C490" s="1186"/>
      <c r="D490" s="1187"/>
      <c r="E490" s="1187"/>
      <c r="F490" s="1187"/>
      <c r="G490" s="1187"/>
      <c r="H490" s="1187"/>
      <c r="I490" s="1187"/>
      <c r="J490" s="1187"/>
      <c r="K490" s="1188"/>
      <c r="L490" s="1189"/>
      <c r="M490" s="1190"/>
      <c r="O490" s="283">
        <f t="shared" si="25"/>
        <v>0</v>
      </c>
      <c r="P490" s="284">
        <f t="shared" si="26"/>
        <v>0</v>
      </c>
      <c r="Q490" s="118">
        <f t="shared" si="27"/>
        <v>0</v>
      </c>
    </row>
    <row r="491" spans="1:17">
      <c r="A491" s="1106"/>
      <c r="B491" s="1106"/>
      <c r="C491" s="1186"/>
      <c r="D491" s="1187"/>
      <c r="E491" s="1187"/>
      <c r="F491" s="1187"/>
      <c r="G491" s="1187"/>
      <c r="H491" s="1187"/>
      <c r="I491" s="1187"/>
      <c r="J491" s="1187"/>
      <c r="K491" s="1188"/>
      <c r="L491" s="1189"/>
      <c r="M491" s="1190"/>
      <c r="O491" s="283">
        <f t="shared" si="25"/>
        <v>0</v>
      </c>
      <c r="P491" s="284">
        <f t="shared" si="26"/>
        <v>0</v>
      </c>
      <c r="Q491" s="118">
        <f t="shared" si="27"/>
        <v>0</v>
      </c>
    </row>
    <row r="492" spans="1:17">
      <c r="A492" s="1106"/>
      <c r="B492" s="1106"/>
      <c r="C492" s="1186"/>
      <c r="D492" s="1187"/>
      <c r="E492" s="1187"/>
      <c r="F492" s="1187"/>
      <c r="G492" s="1187"/>
      <c r="H492" s="1187"/>
      <c r="I492" s="1187"/>
      <c r="J492" s="1187"/>
      <c r="K492" s="1188"/>
      <c r="L492" s="1189"/>
      <c r="M492" s="1190"/>
      <c r="O492" s="283">
        <f t="shared" si="25"/>
        <v>0</v>
      </c>
      <c r="P492" s="284">
        <f t="shared" si="26"/>
        <v>0</v>
      </c>
      <c r="Q492" s="118">
        <f t="shared" si="27"/>
        <v>0</v>
      </c>
    </row>
    <row r="493" spans="1:17">
      <c r="A493" s="1106"/>
      <c r="B493" s="1106"/>
      <c r="C493" s="1186"/>
      <c r="D493" s="1187"/>
      <c r="E493" s="1187"/>
      <c r="F493" s="1187"/>
      <c r="G493" s="1187"/>
      <c r="H493" s="1187"/>
      <c r="I493" s="1187"/>
      <c r="J493" s="1187"/>
      <c r="K493" s="1188"/>
      <c r="L493" s="1189"/>
      <c r="M493" s="1190"/>
      <c r="O493" s="283">
        <f t="shared" si="25"/>
        <v>0</v>
      </c>
      <c r="P493" s="284">
        <f t="shared" si="26"/>
        <v>0</v>
      </c>
      <c r="Q493" s="118">
        <f t="shared" si="27"/>
        <v>0</v>
      </c>
    </row>
    <row r="494" spans="1:17">
      <c r="A494" s="1106"/>
      <c r="B494" s="1106"/>
      <c r="C494" s="1186"/>
      <c r="D494" s="1187"/>
      <c r="E494" s="1187"/>
      <c r="F494" s="1187"/>
      <c r="G494" s="1187"/>
      <c r="H494" s="1187"/>
      <c r="I494" s="1187"/>
      <c r="J494" s="1187"/>
      <c r="K494" s="1188"/>
      <c r="L494" s="1189"/>
      <c r="M494" s="1190"/>
      <c r="O494" s="283">
        <f t="shared" si="25"/>
        <v>0</v>
      </c>
      <c r="P494" s="284">
        <f t="shared" si="26"/>
        <v>0</v>
      </c>
      <c r="Q494" s="118">
        <f t="shared" si="27"/>
        <v>0</v>
      </c>
    </row>
    <row r="495" spans="1:17">
      <c r="A495" s="1106"/>
      <c r="B495" s="1106"/>
      <c r="C495" s="1186"/>
      <c r="D495" s="1187"/>
      <c r="E495" s="1187"/>
      <c r="F495" s="1187"/>
      <c r="G495" s="1187"/>
      <c r="H495" s="1187"/>
      <c r="I495" s="1187"/>
      <c r="J495" s="1187"/>
      <c r="K495" s="1188"/>
      <c r="L495" s="1189"/>
      <c r="M495" s="1190"/>
      <c r="O495" s="283">
        <f t="shared" si="25"/>
        <v>0</v>
      </c>
      <c r="P495" s="284">
        <f t="shared" si="26"/>
        <v>0</v>
      </c>
      <c r="Q495" s="118">
        <f t="shared" si="27"/>
        <v>0</v>
      </c>
    </row>
    <row r="496" spans="1:17">
      <c r="A496" s="1106"/>
      <c r="B496" s="1106"/>
      <c r="C496" s="1186"/>
      <c r="D496" s="1187"/>
      <c r="E496" s="1187"/>
      <c r="F496" s="1187"/>
      <c r="G496" s="1187"/>
      <c r="H496" s="1187"/>
      <c r="I496" s="1187"/>
      <c r="J496" s="1187"/>
      <c r="K496" s="1188"/>
      <c r="L496" s="1189"/>
      <c r="M496" s="1190"/>
      <c r="O496" s="283">
        <f t="shared" si="25"/>
        <v>0</v>
      </c>
      <c r="P496" s="284">
        <f t="shared" si="26"/>
        <v>0</v>
      </c>
      <c r="Q496" s="118">
        <f t="shared" si="27"/>
        <v>0</v>
      </c>
    </row>
    <row r="497" spans="1:17">
      <c r="A497" s="1106"/>
      <c r="B497" s="1106"/>
      <c r="C497" s="1186"/>
      <c r="D497" s="1187"/>
      <c r="E497" s="1187"/>
      <c r="F497" s="1187"/>
      <c r="G497" s="1187"/>
      <c r="H497" s="1187"/>
      <c r="I497" s="1187"/>
      <c r="J497" s="1187"/>
      <c r="K497" s="1188"/>
      <c r="L497" s="1189"/>
      <c r="M497" s="1190"/>
      <c r="O497" s="283">
        <f t="shared" si="25"/>
        <v>0</v>
      </c>
      <c r="P497" s="284">
        <f t="shared" si="26"/>
        <v>0</v>
      </c>
      <c r="Q497" s="118">
        <f t="shared" si="27"/>
        <v>0</v>
      </c>
    </row>
    <row r="498" spans="1:17">
      <c r="A498" s="1106"/>
      <c r="B498" s="1106"/>
      <c r="C498" s="1186"/>
      <c r="D498" s="1187"/>
      <c r="E498" s="1187"/>
      <c r="F498" s="1187"/>
      <c r="G498" s="1187"/>
      <c r="H498" s="1187"/>
      <c r="I498" s="1187"/>
      <c r="J498" s="1187"/>
      <c r="K498" s="1188"/>
      <c r="L498" s="1189"/>
      <c r="M498" s="1190"/>
      <c r="O498" s="283">
        <f t="shared" si="25"/>
        <v>0</v>
      </c>
      <c r="P498" s="284">
        <f t="shared" si="26"/>
        <v>0</v>
      </c>
      <c r="Q498" s="118">
        <f t="shared" si="27"/>
        <v>0</v>
      </c>
    </row>
    <row r="499" spans="1:17">
      <c r="A499" s="1106"/>
      <c r="B499" s="1106"/>
      <c r="C499" s="1186"/>
      <c r="D499" s="1187"/>
      <c r="E499" s="1187"/>
      <c r="F499" s="1187"/>
      <c r="G499" s="1187"/>
      <c r="H499" s="1187"/>
      <c r="I499" s="1187"/>
      <c r="J499" s="1187"/>
      <c r="K499" s="1188"/>
      <c r="L499" s="1189"/>
      <c r="M499" s="1190"/>
      <c r="O499" s="283">
        <f t="shared" si="25"/>
        <v>0</v>
      </c>
      <c r="P499" s="284">
        <f t="shared" si="26"/>
        <v>0</v>
      </c>
      <c r="Q499" s="118">
        <f t="shared" si="27"/>
        <v>0</v>
      </c>
    </row>
    <row r="500" spans="1:17">
      <c r="A500" s="1106"/>
      <c r="B500" s="1106"/>
      <c r="C500" s="1186"/>
      <c r="D500" s="1187"/>
      <c r="E500" s="1187"/>
      <c r="F500" s="1187"/>
      <c r="G500" s="1187"/>
      <c r="H500" s="1187"/>
      <c r="I500" s="1187"/>
      <c r="J500" s="1187"/>
      <c r="K500" s="1188"/>
      <c r="L500" s="1189"/>
      <c r="M500" s="1190"/>
      <c r="O500" s="283">
        <f t="shared" si="25"/>
        <v>0</v>
      </c>
      <c r="P500" s="284">
        <f t="shared" si="26"/>
        <v>0</v>
      </c>
      <c r="Q500" s="118">
        <f t="shared" si="27"/>
        <v>0</v>
      </c>
    </row>
    <row r="501" spans="1:17">
      <c r="A501" s="1106"/>
      <c r="B501" s="1106"/>
      <c r="C501" s="1186"/>
      <c r="D501" s="1187"/>
      <c r="E501" s="1187"/>
      <c r="F501" s="1187"/>
      <c r="G501" s="1187"/>
      <c r="H501" s="1187"/>
      <c r="I501" s="1187"/>
      <c r="J501" s="1187"/>
      <c r="K501" s="1188"/>
      <c r="L501" s="1189"/>
      <c r="M501" s="1190"/>
      <c r="O501" s="283">
        <f t="shared" si="25"/>
        <v>0</v>
      </c>
      <c r="P501" s="284">
        <f t="shared" si="26"/>
        <v>0</v>
      </c>
      <c r="Q501" s="118">
        <f t="shared" si="27"/>
        <v>0</v>
      </c>
    </row>
    <row r="502" spans="1:17">
      <c r="A502" s="1106"/>
      <c r="B502" s="1106"/>
      <c r="C502" s="1186"/>
      <c r="D502" s="1187"/>
      <c r="E502" s="1187"/>
      <c r="F502" s="1187"/>
      <c r="G502" s="1187"/>
      <c r="H502" s="1187"/>
      <c r="I502" s="1187"/>
      <c r="J502" s="1187"/>
      <c r="K502" s="1188"/>
      <c r="L502" s="1189"/>
      <c r="M502" s="1190"/>
      <c r="O502" s="283">
        <f t="shared" si="25"/>
        <v>0</v>
      </c>
      <c r="P502" s="284">
        <f t="shared" si="26"/>
        <v>0</v>
      </c>
      <c r="Q502" s="118">
        <f t="shared" si="27"/>
        <v>0</v>
      </c>
    </row>
    <row r="503" spans="1:17">
      <c r="A503" s="1106"/>
      <c r="B503" s="1106"/>
      <c r="C503" s="1186"/>
      <c r="D503" s="1187"/>
      <c r="E503" s="1187"/>
      <c r="F503" s="1187"/>
      <c r="G503" s="1187"/>
      <c r="H503" s="1187"/>
      <c r="I503" s="1187"/>
      <c r="J503" s="1187"/>
      <c r="K503" s="1188"/>
      <c r="L503" s="1189"/>
      <c r="M503" s="1190"/>
      <c r="O503" s="283">
        <f t="shared" si="25"/>
        <v>0</v>
      </c>
      <c r="P503" s="284">
        <f t="shared" si="26"/>
        <v>0</v>
      </c>
      <c r="Q503" s="118">
        <f t="shared" si="27"/>
        <v>0</v>
      </c>
    </row>
    <row r="504" spans="1:17">
      <c r="A504" s="1106"/>
      <c r="B504" s="1106"/>
      <c r="C504" s="1186"/>
      <c r="D504" s="1187"/>
      <c r="E504" s="1187"/>
      <c r="F504" s="1187"/>
      <c r="G504" s="1187"/>
      <c r="H504" s="1187"/>
      <c r="I504" s="1187"/>
      <c r="J504" s="1187"/>
      <c r="K504" s="1188"/>
      <c r="L504" s="1189"/>
      <c r="M504" s="1190"/>
      <c r="O504" s="283">
        <f t="shared" si="25"/>
        <v>0</v>
      </c>
      <c r="P504" s="284">
        <f t="shared" si="26"/>
        <v>0</v>
      </c>
      <c r="Q504" s="118">
        <f t="shared" si="27"/>
        <v>0</v>
      </c>
    </row>
    <row r="505" spans="1:17">
      <c r="A505" s="1106"/>
      <c r="B505" s="1106"/>
      <c r="C505" s="1186"/>
      <c r="D505" s="1187"/>
      <c r="E505" s="1187"/>
      <c r="F505" s="1187"/>
      <c r="G505" s="1187"/>
      <c r="H505" s="1187"/>
      <c r="I505" s="1187"/>
      <c r="J505" s="1187"/>
      <c r="K505" s="1188"/>
      <c r="L505" s="1189"/>
      <c r="M505" s="1190"/>
      <c r="O505" s="283">
        <f t="shared" si="25"/>
        <v>0</v>
      </c>
      <c r="P505" s="284">
        <f t="shared" si="26"/>
        <v>0</v>
      </c>
      <c r="Q505" s="118">
        <f t="shared" si="27"/>
        <v>0</v>
      </c>
    </row>
    <row r="506" spans="1:17">
      <c r="A506" s="1106"/>
      <c r="B506" s="1106"/>
      <c r="C506" s="1186"/>
      <c r="D506" s="1187"/>
      <c r="E506" s="1187"/>
      <c r="F506" s="1187"/>
      <c r="G506" s="1187"/>
      <c r="H506" s="1187"/>
      <c r="I506" s="1187"/>
      <c r="J506" s="1187"/>
      <c r="K506" s="1188"/>
      <c r="L506" s="1189"/>
      <c r="M506" s="1190"/>
      <c r="O506" s="283">
        <f t="shared" si="25"/>
        <v>0</v>
      </c>
      <c r="P506" s="284">
        <f t="shared" si="26"/>
        <v>0</v>
      </c>
      <c r="Q506" s="118">
        <f t="shared" si="27"/>
        <v>0</v>
      </c>
    </row>
    <row r="507" spans="1:17">
      <c r="A507" s="1106"/>
      <c r="B507" s="1106"/>
      <c r="C507" s="1186"/>
      <c r="D507" s="1187"/>
      <c r="E507" s="1187"/>
      <c r="F507" s="1187"/>
      <c r="G507" s="1187"/>
      <c r="H507" s="1187"/>
      <c r="I507" s="1187"/>
      <c r="J507" s="1187"/>
      <c r="K507" s="1188"/>
      <c r="L507" s="1189"/>
      <c r="M507" s="1190"/>
      <c r="O507" s="283">
        <f t="shared" si="25"/>
        <v>0</v>
      </c>
      <c r="P507" s="284">
        <f t="shared" si="26"/>
        <v>0</v>
      </c>
      <c r="Q507" s="118">
        <f t="shared" si="27"/>
        <v>0</v>
      </c>
    </row>
    <row r="508" spans="1:17">
      <c r="A508" s="1106"/>
      <c r="B508" s="1106"/>
      <c r="C508" s="1186"/>
      <c r="D508" s="1187"/>
      <c r="E508" s="1187"/>
      <c r="F508" s="1187"/>
      <c r="G508" s="1187"/>
      <c r="H508" s="1187"/>
      <c r="I508" s="1187"/>
      <c r="J508" s="1187"/>
      <c r="K508" s="1188"/>
      <c r="L508" s="1189"/>
      <c r="M508" s="1190"/>
      <c r="O508" s="283">
        <f t="shared" ref="O508:O571" si="28">D508*E508</f>
        <v>0</v>
      </c>
      <c r="P508" s="284">
        <f t="shared" si="26"/>
        <v>0</v>
      </c>
      <c r="Q508" s="118">
        <f t="shared" si="27"/>
        <v>0</v>
      </c>
    </row>
    <row r="509" spans="1:17">
      <c r="A509" s="1106"/>
      <c r="B509" s="1106"/>
      <c r="C509" s="1186"/>
      <c r="D509" s="1187"/>
      <c r="E509" s="1187"/>
      <c r="F509" s="1187"/>
      <c r="G509" s="1187"/>
      <c r="H509" s="1187"/>
      <c r="I509" s="1187"/>
      <c r="J509" s="1187"/>
      <c r="K509" s="1188"/>
      <c r="L509" s="1189"/>
      <c r="M509" s="1190"/>
      <c r="O509" s="283">
        <f t="shared" si="28"/>
        <v>0</v>
      </c>
      <c r="P509" s="284">
        <f t="shared" si="26"/>
        <v>0</v>
      </c>
      <c r="Q509" s="118">
        <f t="shared" si="27"/>
        <v>0</v>
      </c>
    </row>
    <row r="510" spans="1:17">
      <c r="A510" s="1106"/>
      <c r="B510" s="1106"/>
      <c r="C510" s="1186"/>
      <c r="D510" s="1187"/>
      <c r="E510" s="1187"/>
      <c r="F510" s="1187"/>
      <c r="G510" s="1187"/>
      <c r="H510" s="1187"/>
      <c r="I510" s="1187"/>
      <c r="J510" s="1187"/>
      <c r="K510" s="1188"/>
      <c r="L510" s="1189"/>
      <c r="M510" s="1190"/>
      <c r="O510" s="283">
        <f t="shared" si="28"/>
        <v>0</v>
      </c>
      <c r="P510" s="284">
        <f t="shared" si="26"/>
        <v>0</v>
      </c>
      <c r="Q510" s="118">
        <f t="shared" si="27"/>
        <v>0</v>
      </c>
    </row>
    <row r="511" spans="1:17">
      <c r="A511" s="1106"/>
      <c r="B511" s="1106"/>
      <c r="C511" s="1186"/>
      <c r="D511" s="1187"/>
      <c r="E511" s="1187"/>
      <c r="F511" s="1187"/>
      <c r="G511" s="1187"/>
      <c r="H511" s="1187"/>
      <c r="I511" s="1187"/>
      <c r="J511" s="1187"/>
      <c r="K511" s="1188"/>
      <c r="L511" s="1189"/>
      <c r="M511" s="1190"/>
      <c r="O511" s="283">
        <f t="shared" si="28"/>
        <v>0</v>
      </c>
      <c r="P511" s="284">
        <f t="shared" si="26"/>
        <v>0</v>
      </c>
      <c r="Q511" s="118">
        <f t="shared" si="27"/>
        <v>0</v>
      </c>
    </row>
    <row r="512" spans="1:17">
      <c r="A512" s="1106"/>
      <c r="B512" s="1106"/>
      <c r="C512" s="1186"/>
      <c r="D512" s="1187"/>
      <c r="E512" s="1187"/>
      <c r="F512" s="1187"/>
      <c r="G512" s="1187"/>
      <c r="H512" s="1187"/>
      <c r="I512" s="1187"/>
      <c r="J512" s="1187"/>
      <c r="K512" s="1188"/>
      <c r="L512" s="1189"/>
      <c r="M512" s="1190"/>
      <c r="O512" s="283">
        <f t="shared" si="28"/>
        <v>0</v>
      </c>
      <c r="P512" s="284">
        <f t="shared" si="26"/>
        <v>0</v>
      </c>
      <c r="Q512" s="118">
        <f t="shared" si="27"/>
        <v>0</v>
      </c>
    </row>
    <row r="513" spans="1:17">
      <c r="A513" s="1106"/>
      <c r="B513" s="1106"/>
      <c r="C513" s="1186"/>
      <c r="D513" s="1187"/>
      <c r="E513" s="1187"/>
      <c r="F513" s="1187"/>
      <c r="G513" s="1187"/>
      <c r="H513" s="1187"/>
      <c r="I513" s="1187"/>
      <c r="J513" s="1187"/>
      <c r="K513" s="1188"/>
      <c r="L513" s="1189"/>
      <c r="M513" s="1190"/>
      <c r="O513" s="283">
        <f t="shared" si="28"/>
        <v>0</v>
      </c>
      <c r="P513" s="284">
        <f t="shared" si="26"/>
        <v>0</v>
      </c>
      <c r="Q513" s="118">
        <f t="shared" si="27"/>
        <v>0</v>
      </c>
    </row>
    <row r="514" spans="1:17">
      <c r="A514" s="1106"/>
      <c r="B514" s="1106"/>
      <c r="C514" s="1186"/>
      <c r="D514" s="1187"/>
      <c r="E514" s="1187"/>
      <c r="F514" s="1187"/>
      <c r="G514" s="1187"/>
      <c r="H514" s="1187"/>
      <c r="I514" s="1187"/>
      <c r="J514" s="1187"/>
      <c r="K514" s="1188"/>
      <c r="L514" s="1189"/>
      <c r="M514" s="1190"/>
      <c r="O514" s="283">
        <f t="shared" si="28"/>
        <v>0</v>
      </c>
      <c r="P514" s="284">
        <f t="shared" si="26"/>
        <v>0</v>
      </c>
      <c r="Q514" s="118">
        <f t="shared" si="27"/>
        <v>0</v>
      </c>
    </row>
    <row r="515" spans="1:17">
      <c r="A515" s="1106"/>
      <c r="B515" s="1106"/>
      <c r="C515" s="1186"/>
      <c r="D515" s="1187"/>
      <c r="E515" s="1187"/>
      <c r="F515" s="1187"/>
      <c r="G515" s="1187"/>
      <c r="H515" s="1187"/>
      <c r="I515" s="1187"/>
      <c r="J515" s="1187"/>
      <c r="K515" s="1188"/>
      <c r="L515" s="1189"/>
      <c r="M515" s="1190"/>
      <c r="O515" s="283">
        <f t="shared" si="28"/>
        <v>0</v>
      </c>
      <c r="P515" s="284">
        <f t="shared" ref="P515:P578" si="29">I515*E515</f>
        <v>0</v>
      </c>
      <c r="Q515" s="118">
        <f t="shared" ref="Q515:Q578" si="30">M515*E515</f>
        <v>0</v>
      </c>
    </row>
    <row r="516" spans="1:17">
      <c r="A516" s="1106"/>
      <c r="B516" s="1106"/>
      <c r="C516" s="1186"/>
      <c r="D516" s="1187"/>
      <c r="E516" s="1187"/>
      <c r="F516" s="1187"/>
      <c r="G516" s="1187"/>
      <c r="H516" s="1187"/>
      <c r="I516" s="1187"/>
      <c r="J516" s="1187"/>
      <c r="K516" s="1188"/>
      <c r="L516" s="1189"/>
      <c r="M516" s="1190"/>
      <c r="O516" s="283">
        <f t="shared" si="28"/>
        <v>0</v>
      </c>
      <c r="P516" s="284">
        <f t="shared" si="29"/>
        <v>0</v>
      </c>
      <c r="Q516" s="118">
        <f t="shared" si="30"/>
        <v>0</v>
      </c>
    </row>
    <row r="517" spans="1:17">
      <c r="A517" s="1106"/>
      <c r="B517" s="1106"/>
      <c r="C517" s="1186"/>
      <c r="D517" s="1187"/>
      <c r="E517" s="1187"/>
      <c r="F517" s="1187"/>
      <c r="G517" s="1187"/>
      <c r="H517" s="1187"/>
      <c r="I517" s="1187"/>
      <c r="J517" s="1187"/>
      <c r="K517" s="1188"/>
      <c r="L517" s="1189"/>
      <c r="M517" s="1190"/>
      <c r="O517" s="283">
        <f t="shared" si="28"/>
        <v>0</v>
      </c>
      <c r="P517" s="284">
        <f t="shared" si="29"/>
        <v>0</v>
      </c>
      <c r="Q517" s="118">
        <f t="shared" si="30"/>
        <v>0</v>
      </c>
    </row>
    <row r="518" spans="1:17">
      <c r="A518" s="1106"/>
      <c r="B518" s="1106"/>
      <c r="C518" s="1186"/>
      <c r="D518" s="1187"/>
      <c r="E518" s="1187"/>
      <c r="F518" s="1187"/>
      <c r="G518" s="1187"/>
      <c r="H518" s="1187"/>
      <c r="I518" s="1187"/>
      <c r="J518" s="1187"/>
      <c r="K518" s="1188"/>
      <c r="L518" s="1189"/>
      <c r="M518" s="1190"/>
      <c r="O518" s="283">
        <f t="shared" si="28"/>
        <v>0</v>
      </c>
      <c r="P518" s="284">
        <f t="shared" si="29"/>
        <v>0</v>
      </c>
      <c r="Q518" s="118">
        <f t="shared" si="30"/>
        <v>0</v>
      </c>
    </row>
    <row r="519" spans="1:17">
      <c r="A519" s="1106"/>
      <c r="B519" s="1106"/>
      <c r="C519" s="1186"/>
      <c r="D519" s="1187"/>
      <c r="E519" s="1187"/>
      <c r="F519" s="1187"/>
      <c r="G519" s="1187"/>
      <c r="H519" s="1187"/>
      <c r="I519" s="1187"/>
      <c r="J519" s="1187"/>
      <c r="K519" s="1188"/>
      <c r="L519" s="1189"/>
      <c r="M519" s="1190"/>
      <c r="O519" s="283">
        <f t="shared" si="28"/>
        <v>0</v>
      </c>
      <c r="P519" s="284">
        <f t="shared" si="29"/>
        <v>0</v>
      </c>
      <c r="Q519" s="118">
        <f t="shared" si="30"/>
        <v>0</v>
      </c>
    </row>
    <row r="520" spans="1:17">
      <c r="A520" s="1106"/>
      <c r="B520" s="1106"/>
      <c r="C520" s="1186"/>
      <c r="D520" s="1187"/>
      <c r="E520" s="1187"/>
      <c r="F520" s="1187"/>
      <c r="G520" s="1187"/>
      <c r="H520" s="1187"/>
      <c r="I520" s="1187"/>
      <c r="J520" s="1187"/>
      <c r="K520" s="1188"/>
      <c r="L520" s="1189"/>
      <c r="M520" s="1190"/>
      <c r="O520" s="283">
        <f t="shared" si="28"/>
        <v>0</v>
      </c>
      <c r="P520" s="284">
        <f t="shared" si="29"/>
        <v>0</v>
      </c>
      <c r="Q520" s="118">
        <f t="shared" si="30"/>
        <v>0</v>
      </c>
    </row>
    <row r="521" spans="1:17">
      <c r="A521" s="1106"/>
      <c r="B521" s="1106"/>
      <c r="C521" s="1186"/>
      <c r="D521" s="1187"/>
      <c r="E521" s="1187"/>
      <c r="F521" s="1187"/>
      <c r="G521" s="1187"/>
      <c r="H521" s="1187"/>
      <c r="I521" s="1187"/>
      <c r="J521" s="1187"/>
      <c r="K521" s="1188"/>
      <c r="L521" s="1189"/>
      <c r="M521" s="1190"/>
      <c r="O521" s="283">
        <f t="shared" si="28"/>
        <v>0</v>
      </c>
      <c r="P521" s="284">
        <f t="shared" si="29"/>
        <v>0</v>
      </c>
      <c r="Q521" s="118">
        <f t="shared" si="30"/>
        <v>0</v>
      </c>
    </row>
    <row r="522" spans="1:17">
      <c r="A522" s="1106"/>
      <c r="B522" s="1106"/>
      <c r="C522" s="1186"/>
      <c r="D522" s="1187"/>
      <c r="E522" s="1187"/>
      <c r="F522" s="1187"/>
      <c r="G522" s="1187"/>
      <c r="H522" s="1187"/>
      <c r="I522" s="1187"/>
      <c r="J522" s="1187"/>
      <c r="K522" s="1188"/>
      <c r="L522" s="1189"/>
      <c r="M522" s="1190"/>
      <c r="O522" s="283">
        <f t="shared" si="28"/>
        <v>0</v>
      </c>
      <c r="P522" s="284">
        <f t="shared" si="29"/>
        <v>0</v>
      </c>
      <c r="Q522" s="118">
        <f t="shared" si="30"/>
        <v>0</v>
      </c>
    </row>
    <row r="523" spans="1:17">
      <c r="A523" s="1106"/>
      <c r="B523" s="1106"/>
      <c r="C523" s="1186"/>
      <c r="D523" s="1187"/>
      <c r="E523" s="1187"/>
      <c r="F523" s="1187"/>
      <c r="G523" s="1187"/>
      <c r="H523" s="1187"/>
      <c r="I523" s="1187"/>
      <c r="J523" s="1187"/>
      <c r="K523" s="1188"/>
      <c r="L523" s="1189"/>
      <c r="M523" s="1190"/>
      <c r="O523" s="283">
        <f t="shared" si="28"/>
        <v>0</v>
      </c>
      <c r="P523" s="284">
        <f t="shared" si="29"/>
        <v>0</v>
      </c>
      <c r="Q523" s="118">
        <f t="shared" si="30"/>
        <v>0</v>
      </c>
    </row>
    <row r="524" spans="1:17">
      <c r="A524" s="1106"/>
      <c r="B524" s="1106"/>
      <c r="C524" s="1186"/>
      <c r="D524" s="1187"/>
      <c r="E524" s="1187"/>
      <c r="F524" s="1187"/>
      <c r="G524" s="1187"/>
      <c r="H524" s="1187"/>
      <c r="I524" s="1187"/>
      <c r="J524" s="1187"/>
      <c r="K524" s="1188"/>
      <c r="L524" s="1189"/>
      <c r="M524" s="1190"/>
      <c r="O524" s="283">
        <f t="shared" si="28"/>
        <v>0</v>
      </c>
      <c r="P524" s="284">
        <f t="shared" si="29"/>
        <v>0</v>
      </c>
      <c r="Q524" s="118">
        <f t="shared" si="30"/>
        <v>0</v>
      </c>
    </row>
    <row r="525" spans="1:17">
      <c r="A525" s="1106"/>
      <c r="B525" s="1106"/>
      <c r="C525" s="1186"/>
      <c r="D525" s="1187"/>
      <c r="E525" s="1187"/>
      <c r="F525" s="1187"/>
      <c r="G525" s="1187"/>
      <c r="H525" s="1187"/>
      <c r="I525" s="1187"/>
      <c r="J525" s="1187"/>
      <c r="K525" s="1188"/>
      <c r="L525" s="1189"/>
      <c r="M525" s="1190"/>
      <c r="O525" s="283">
        <f t="shared" si="28"/>
        <v>0</v>
      </c>
      <c r="P525" s="284">
        <f t="shared" si="29"/>
        <v>0</v>
      </c>
      <c r="Q525" s="118">
        <f t="shared" si="30"/>
        <v>0</v>
      </c>
    </row>
    <row r="526" spans="1:17">
      <c r="A526" s="1106"/>
      <c r="B526" s="1106"/>
      <c r="C526" s="1186"/>
      <c r="D526" s="1187"/>
      <c r="E526" s="1187"/>
      <c r="F526" s="1187"/>
      <c r="G526" s="1187"/>
      <c r="H526" s="1187"/>
      <c r="I526" s="1187"/>
      <c r="J526" s="1187"/>
      <c r="K526" s="1188"/>
      <c r="L526" s="1189"/>
      <c r="M526" s="1190"/>
      <c r="O526" s="283">
        <f t="shared" si="28"/>
        <v>0</v>
      </c>
      <c r="P526" s="284">
        <f t="shared" si="29"/>
        <v>0</v>
      </c>
      <c r="Q526" s="118">
        <f t="shared" si="30"/>
        <v>0</v>
      </c>
    </row>
    <row r="527" spans="1:17">
      <c r="A527" s="1106"/>
      <c r="B527" s="1106"/>
      <c r="C527" s="1186"/>
      <c r="D527" s="1187"/>
      <c r="E527" s="1187"/>
      <c r="F527" s="1187"/>
      <c r="G527" s="1187"/>
      <c r="H527" s="1187"/>
      <c r="I527" s="1187"/>
      <c r="J527" s="1187"/>
      <c r="K527" s="1188"/>
      <c r="L527" s="1189"/>
      <c r="M527" s="1190"/>
      <c r="O527" s="283">
        <f t="shared" si="28"/>
        <v>0</v>
      </c>
      <c r="P527" s="284">
        <f t="shared" si="29"/>
        <v>0</v>
      </c>
      <c r="Q527" s="118">
        <f t="shared" si="30"/>
        <v>0</v>
      </c>
    </row>
    <row r="528" spans="1:17">
      <c r="A528" s="1106"/>
      <c r="B528" s="1106"/>
      <c r="C528" s="1186"/>
      <c r="D528" s="1187"/>
      <c r="E528" s="1187"/>
      <c r="F528" s="1187"/>
      <c r="G528" s="1187"/>
      <c r="H528" s="1187"/>
      <c r="I528" s="1187"/>
      <c r="J528" s="1187"/>
      <c r="K528" s="1188"/>
      <c r="L528" s="1189"/>
      <c r="M528" s="1190"/>
      <c r="O528" s="283">
        <f t="shared" si="28"/>
        <v>0</v>
      </c>
      <c r="P528" s="284">
        <f t="shared" si="29"/>
        <v>0</v>
      </c>
      <c r="Q528" s="118">
        <f t="shared" si="30"/>
        <v>0</v>
      </c>
    </row>
    <row r="529" spans="1:17">
      <c r="A529" s="1106"/>
      <c r="B529" s="1106"/>
      <c r="C529" s="1186"/>
      <c r="D529" s="1187"/>
      <c r="E529" s="1187"/>
      <c r="F529" s="1187"/>
      <c r="G529" s="1187"/>
      <c r="H529" s="1187"/>
      <c r="I529" s="1187"/>
      <c r="J529" s="1187"/>
      <c r="K529" s="1188"/>
      <c r="L529" s="1189"/>
      <c r="M529" s="1190"/>
      <c r="O529" s="283">
        <f t="shared" si="28"/>
        <v>0</v>
      </c>
      <c r="P529" s="284">
        <f t="shared" si="29"/>
        <v>0</v>
      </c>
      <c r="Q529" s="118">
        <f t="shared" si="30"/>
        <v>0</v>
      </c>
    </row>
    <row r="530" spans="1:17">
      <c r="A530" s="1106"/>
      <c r="B530" s="1106"/>
      <c r="C530" s="1186"/>
      <c r="D530" s="1187"/>
      <c r="E530" s="1187"/>
      <c r="F530" s="1187"/>
      <c r="G530" s="1187"/>
      <c r="H530" s="1187"/>
      <c r="I530" s="1187"/>
      <c r="J530" s="1187"/>
      <c r="K530" s="1188"/>
      <c r="L530" s="1189"/>
      <c r="M530" s="1190"/>
      <c r="O530" s="283">
        <f t="shared" si="28"/>
        <v>0</v>
      </c>
      <c r="P530" s="284">
        <f t="shared" si="29"/>
        <v>0</v>
      </c>
      <c r="Q530" s="118">
        <f t="shared" si="30"/>
        <v>0</v>
      </c>
    </row>
    <row r="531" spans="1:17">
      <c r="A531" s="1106"/>
      <c r="B531" s="1106"/>
      <c r="C531" s="1186"/>
      <c r="D531" s="1187"/>
      <c r="E531" s="1187"/>
      <c r="F531" s="1187"/>
      <c r="G531" s="1187"/>
      <c r="H531" s="1187"/>
      <c r="I531" s="1187"/>
      <c r="J531" s="1187"/>
      <c r="K531" s="1188"/>
      <c r="L531" s="1189"/>
      <c r="M531" s="1190"/>
      <c r="O531" s="283">
        <f t="shared" si="28"/>
        <v>0</v>
      </c>
      <c r="P531" s="284">
        <f t="shared" si="29"/>
        <v>0</v>
      </c>
      <c r="Q531" s="118">
        <f t="shared" si="30"/>
        <v>0</v>
      </c>
    </row>
    <row r="532" spans="1:17">
      <c r="A532" s="1106"/>
      <c r="B532" s="1106"/>
      <c r="C532" s="1186"/>
      <c r="D532" s="1187"/>
      <c r="E532" s="1187"/>
      <c r="F532" s="1187"/>
      <c r="G532" s="1187"/>
      <c r="H532" s="1187"/>
      <c r="I532" s="1187"/>
      <c r="J532" s="1187"/>
      <c r="K532" s="1188"/>
      <c r="L532" s="1189"/>
      <c r="M532" s="1190"/>
      <c r="O532" s="283">
        <f t="shared" si="28"/>
        <v>0</v>
      </c>
      <c r="P532" s="284">
        <f t="shared" si="29"/>
        <v>0</v>
      </c>
      <c r="Q532" s="118">
        <f t="shared" si="30"/>
        <v>0</v>
      </c>
    </row>
    <row r="533" spans="1:17">
      <c r="A533" s="1106"/>
      <c r="B533" s="1106"/>
      <c r="C533" s="1186"/>
      <c r="D533" s="1187"/>
      <c r="E533" s="1187"/>
      <c r="F533" s="1187"/>
      <c r="G533" s="1187"/>
      <c r="H533" s="1187"/>
      <c r="I533" s="1187"/>
      <c r="J533" s="1187"/>
      <c r="K533" s="1188"/>
      <c r="L533" s="1189"/>
      <c r="M533" s="1190"/>
      <c r="O533" s="283">
        <f t="shared" si="28"/>
        <v>0</v>
      </c>
      <c r="P533" s="284">
        <f t="shared" si="29"/>
        <v>0</v>
      </c>
      <c r="Q533" s="118">
        <f t="shared" si="30"/>
        <v>0</v>
      </c>
    </row>
    <row r="534" spans="1:17">
      <c r="A534" s="1106"/>
      <c r="B534" s="1106"/>
      <c r="C534" s="1186"/>
      <c r="D534" s="1187"/>
      <c r="E534" s="1187"/>
      <c r="F534" s="1187"/>
      <c r="G534" s="1187"/>
      <c r="H534" s="1187"/>
      <c r="I534" s="1187"/>
      <c r="J534" s="1187"/>
      <c r="K534" s="1188"/>
      <c r="L534" s="1189"/>
      <c r="M534" s="1190"/>
      <c r="O534" s="283">
        <f t="shared" si="28"/>
        <v>0</v>
      </c>
      <c r="P534" s="284">
        <f t="shared" si="29"/>
        <v>0</v>
      </c>
      <c r="Q534" s="118">
        <f t="shared" si="30"/>
        <v>0</v>
      </c>
    </row>
    <row r="535" spans="1:17">
      <c r="A535" s="1106"/>
      <c r="B535" s="1106"/>
      <c r="C535" s="1186"/>
      <c r="D535" s="1187"/>
      <c r="E535" s="1187"/>
      <c r="F535" s="1187"/>
      <c r="G535" s="1187"/>
      <c r="H535" s="1187"/>
      <c r="I535" s="1187"/>
      <c r="J535" s="1187"/>
      <c r="K535" s="1188"/>
      <c r="L535" s="1189"/>
      <c r="M535" s="1190"/>
      <c r="O535" s="283">
        <f t="shared" si="28"/>
        <v>0</v>
      </c>
      <c r="P535" s="284">
        <f t="shared" si="29"/>
        <v>0</v>
      </c>
      <c r="Q535" s="118">
        <f t="shared" si="30"/>
        <v>0</v>
      </c>
    </row>
    <row r="536" spans="1:17">
      <c r="A536" s="1106"/>
      <c r="B536" s="1106"/>
      <c r="C536" s="1186"/>
      <c r="D536" s="1187"/>
      <c r="E536" s="1187"/>
      <c r="F536" s="1187"/>
      <c r="G536" s="1187"/>
      <c r="H536" s="1187"/>
      <c r="I536" s="1187"/>
      <c r="J536" s="1187"/>
      <c r="K536" s="1188"/>
      <c r="L536" s="1189"/>
      <c r="M536" s="1190"/>
      <c r="O536" s="283">
        <f t="shared" si="28"/>
        <v>0</v>
      </c>
      <c r="P536" s="284">
        <f t="shared" si="29"/>
        <v>0</v>
      </c>
      <c r="Q536" s="118">
        <f t="shared" si="30"/>
        <v>0</v>
      </c>
    </row>
    <row r="537" spans="1:17">
      <c r="A537" s="1106"/>
      <c r="B537" s="1106"/>
      <c r="C537" s="1186"/>
      <c r="D537" s="1187"/>
      <c r="E537" s="1187"/>
      <c r="F537" s="1187"/>
      <c r="G537" s="1187"/>
      <c r="H537" s="1187"/>
      <c r="I537" s="1187"/>
      <c r="J537" s="1187"/>
      <c r="K537" s="1188"/>
      <c r="L537" s="1189"/>
      <c r="M537" s="1190"/>
      <c r="O537" s="283">
        <f t="shared" si="28"/>
        <v>0</v>
      </c>
      <c r="P537" s="284">
        <f t="shared" si="29"/>
        <v>0</v>
      </c>
      <c r="Q537" s="118">
        <f t="shared" si="30"/>
        <v>0</v>
      </c>
    </row>
    <row r="538" spans="1:17">
      <c r="A538" s="1106"/>
      <c r="B538" s="1106"/>
      <c r="C538" s="1186"/>
      <c r="D538" s="1187"/>
      <c r="E538" s="1187"/>
      <c r="F538" s="1187"/>
      <c r="G538" s="1187"/>
      <c r="H538" s="1187"/>
      <c r="I538" s="1187"/>
      <c r="J538" s="1187"/>
      <c r="K538" s="1188"/>
      <c r="L538" s="1189"/>
      <c r="M538" s="1190"/>
      <c r="O538" s="283">
        <f t="shared" si="28"/>
        <v>0</v>
      </c>
      <c r="P538" s="284">
        <f t="shared" si="29"/>
        <v>0</v>
      </c>
      <c r="Q538" s="118">
        <f t="shared" si="30"/>
        <v>0</v>
      </c>
    </row>
    <row r="539" spans="1:17">
      <c r="A539" s="1106"/>
      <c r="B539" s="1106"/>
      <c r="C539" s="1186"/>
      <c r="D539" s="1187"/>
      <c r="E539" s="1187"/>
      <c r="F539" s="1187"/>
      <c r="G539" s="1187"/>
      <c r="H539" s="1187"/>
      <c r="I539" s="1187"/>
      <c r="J539" s="1187"/>
      <c r="K539" s="1188"/>
      <c r="L539" s="1189"/>
      <c r="M539" s="1190"/>
      <c r="O539" s="283">
        <f t="shared" si="28"/>
        <v>0</v>
      </c>
      <c r="P539" s="284">
        <f t="shared" si="29"/>
        <v>0</v>
      </c>
      <c r="Q539" s="118">
        <f t="shared" si="30"/>
        <v>0</v>
      </c>
    </row>
    <row r="540" spans="1:17">
      <c r="A540" s="1106"/>
      <c r="B540" s="1106"/>
      <c r="C540" s="1186"/>
      <c r="D540" s="1187"/>
      <c r="E540" s="1187"/>
      <c r="F540" s="1187"/>
      <c r="G540" s="1187"/>
      <c r="H540" s="1187"/>
      <c r="I540" s="1187"/>
      <c r="J540" s="1187"/>
      <c r="K540" s="1188"/>
      <c r="L540" s="1189"/>
      <c r="M540" s="1190"/>
      <c r="O540" s="283">
        <f t="shared" si="28"/>
        <v>0</v>
      </c>
      <c r="P540" s="284">
        <f t="shared" si="29"/>
        <v>0</v>
      </c>
      <c r="Q540" s="118">
        <f t="shared" si="30"/>
        <v>0</v>
      </c>
    </row>
    <row r="541" spans="1:17">
      <c r="A541" s="1106"/>
      <c r="B541" s="1106"/>
      <c r="C541" s="1186"/>
      <c r="D541" s="1187"/>
      <c r="E541" s="1187"/>
      <c r="F541" s="1187"/>
      <c r="G541" s="1187"/>
      <c r="H541" s="1187"/>
      <c r="I541" s="1187"/>
      <c r="J541" s="1187"/>
      <c r="K541" s="1188"/>
      <c r="L541" s="1189"/>
      <c r="M541" s="1190"/>
      <c r="O541" s="283">
        <f t="shared" si="28"/>
        <v>0</v>
      </c>
      <c r="P541" s="284">
        <f t="shared" si="29"/>
        <v>0</v>
      </c>
      <c r="Q541" s="118">
        <f t="shared" si="30"/>
        <v>0</v>
      </c>
    </row>
    <row r="542" spans="1:17">
      <c r="A542" s="1106"/>
      <c r="B542" s="1106"/>
      <c r="C542" s="1186"/>
      <c r="D542" s="1187"/>
      <c r="E542" s="1187"/>
      <c r="F542" s="1187"/>
      <c r="G542" s="1187"/>
      <c r="H542" s="1187"/>
      <c r="I542" s="1187"/>
      <c r="J542" s="1187"/>
      <c r="K542" s="1188"/>
      <c r="L542" s="1189"/>
      <c r="M542" s="1190"/>
      <c r="O542" s="283">
        <f t="shared" si="28"/>
        <v>0</v>
      </c>
      <c r="P542" s="284">
        <f t="shared" si="29"/>
        <v>0</v>
      </c>
      <c r="Q542" s="118">
        <f t="shared" si="30"/>
        <v>0</v>
      </c>
    </row>
    <row r="543" spans="1:17">
      <c r="A543" s="1106"/>
      <c r="B543" s="1106"/>
      <c r="C543" s="1186"/>
      <c r="D543" s="1187"/>
      <c r="E543" s="1187"/>
      <c r="F543" s="1187"/>
      <c r="G543" s="1187"/>
      <c r="H543" s="1187"/>
      <c r="I543" s="1187"/>
      <c r="J543" s="1187"/>
      <c r="K543" s="1188"/>
      <c r="L543" s="1189"/>
      <c r="M543" s="1190"/>
      <c r="O543" s="283">
        <f t="shared" si="28"/>
        <v>0</v>
      </c>
      <c r="P543" s="284">
        <f t="shared" si="29"/>
        <v>0</v>
      </c>
      <c r="Q543" s="118">
        <f t="shared" si="30"/>
        <v>0</v>
      </c>
    </row>
    <row r="544" spans="1:17">
      <c r="A544" s="1106"/>
      <c r="B544" s="1106"/>
      <c r="C544" s="1186"/>
      <c r="D544" s="1187"/>
      <c r="E544" s="1187"/>
      <c r="F544" s="1187"/>
      <c r="G544" s="1187"/>
      <c r="H544" s="1187"/>
      <c r="I544" s="1187"/>
      <c r="J544" s="1187"/>
      <c r="K544" s="1188"/>
      <c r="L544" s="1189"/>
      <c r="M544" s="1190"/>
      <c r="O544" s="283">
        <f t="shared" si="28"/>
        <v>0</v>
      </c>
      <c r="P544" s="284">
        <f t="shared" si="29"/>
        <v>0</v>
      </c>
      <c r="Q544" s="118">
        <f t="shared" si="30"/>
        <v>0</v>
      </c>
    </row>
    <row r="545" spans="1:17">
      <c r="A545" s="1106"/>
      <c r="B545" s="1106"/>
      <c r="C545" s="1186"/>
      <c r="D545" s="1187"/>
      <c r="E545" s="1187"/>
      <c r="F545" s="1187"/>
      <c r="G545" s="1187"/>
      <c r="H545" s="1187"/>
      <c r="I545" s="1187"/>
      <c r="J545" s="1187"/>
      <c r="K545" s="1188"/>
      <c r="L545" s="1189"/>
      <c r="M545" s="1190"/>
      <c r="O545" s="283">
        <f t="shared" si="28"/>
        <v>0</v>
      </c>
      <c r="P545" s="284">
        <f t="shared" si="29"/>
        <v>0</v>
      </c>
      <c r="Q545" s="118">
        <f t="shared" si="30"/>
        <v>0</v>
      </c>
    </row>
    <row r="546" spans="1:17">
      <c r="A546" s="1106"/>
      <c r="B546" s="1106"/>
      <c r="C546" s="1186"/>
      <c r="D546" s="1187"/>
      <c r="E546" s="1187"/>
      <c r="F546" s="1187"/>
      <c r="G546" s="1187"/>
      <c r="H546" s="1187"/>
      <c r="I546" s="1187"/>
      <c r="J546" s="1187"/>
      <c r="K546" s="1188"/>
      <c r="L546" s="1189"/>
      <c r="M546" s="1190"/>
      <c r="O546" s="283">
        <f t="shared" si="28"/>
        <v>0</v>
      </c>
      <c r="P546" s="284">
        <f t="shared" si="29"/>
        <v>0</v>
      </c>
      <c r="Q546" s="118">
        <f t="shared" si="30"/>
        <v>0</v>
      </c>
    </row>
    <row r="547" spans="1:17">
      <c r="A547" s="1106"/>
      <c r="B547" s="1106"/>
      <c r="C547" s="1186"/>
      <c r="D547" s="1187"/>
      <c r="E547" s="1187"/>
      <c r="F547" s="1187"/>
      <c r="G547" s="1187"/>
      <c r="H547" s="1187"/>
      <c r="I547" s="1187"/>
      <c r="J547" s="1187"/>
      <c r="K547" s="1188"/>
      <c r="L547" s="1189"/>
      <c r="M547" s="1190"/>
      <c r="O547" s="283">
        <f t="shared" si="28"/>
        <v>0</v>
      </c>
      <c r="P547" s="284">
        <f t="shared" si="29"/>
        <v>0</v>
      </c>
      <c r="Q547" s="118">
        <f t="shared" si="30"/>
        <v>0</v>
      </c>
    </row>
    <row r="548" spans="1:17">
      <c r="A548" s="1106"/>
      <c r="B548" s="1106"/>
      <c r="C548" s="1186"/>
      <c r="D548" s="1187"/>
      <c r="E548" s="1187"/>
      <c r="F548" s="1187"/>
      <c r="G548" s="1187"/>
      <c r="H548" s="1187"/>
      <c r="I548" s="1187"/>
      <c r="J548" s="1187"/>
      <c r="K548" s="1188"/>
      <c r="L548" s="1189"/>
      <c r="M548" s="1190"/>
      <c r="O548" s="283">
        <f t="shared" si="28"/>
        <v>0</v>
      </c>
      <c r="P548" s="284">
        <f t="shared" si="29"/>
        <v>0</v>
      </c>
      <c r="Q548" s="118">
        <f t="shared" si="30"/>
        <v>0</v>
      </c>
    </row>
    <row r="549" spans="1:17">
      <c r="A549" s="1106"/>
      <c r="B549" s="1106"/>
      <c r="C549" s="1186"/>
      <c r="D549" s="1187"/>
      <c r="E549" s="1187"/>
      <c r="F549" s="1187"/>
      <c r="G549" s="1187"/>
      <c r="H549" s="1187"/>
      <c r="I549" s="1187"/>
      <c r="J549" s="1187"/>
      <c r="K549" s="1188"/>
      <c r="L549" s="1189"/>
      <c r="M549" s="1190"/>
      <c r="O549" s="283">
        <f t="shared" si="28"/>
        <v>0</v>
      </c>
      <c r="P549" s="284">
        <f t="shared" si="29"/>
        <v>0</v>
      </c>
      <c r="Q549" s="118">
        <f t="shared" si="30"/>
        <v>0</v>
      </c>
    </row>
    <row r="550" spans="1:17">
      <c r="A550" s="1106"/>
      <c r="B550" s="1106"/>
      <c r="C550" s="1186"/>
      <c r="D550" s="1187"/>
      <c r="E550" s="1187"/>
      <c r="F550" s="1187"/>
      <c r="G550" s="1187"/>
      <c r="H550" s="1187"/>
      <c r="I550" s="1187"/>
      <c r="J550" s="1187"/>
      <c r="K550" s="1188"/>
      <c r="L550" s="1189"/>
      <c r="M550" s="1190"/>
      <c r="O550" s="283">
        <f t="shared" si="28"/>
        <v>0</v>
      </c>
      <c r="P550" s="284">
        <f t="shared" si="29"/>
        <v>0</v>
      </c>
      <c r="Q550" s="118">
        <f t="shared" si="30"/>
        <v>0</v>
      </c>
    </row>
    <row r="551" spans="1:17">
      <c r="A551" s="1106"/>
      <c r="B551" s="1106"/>
      <c r="C551" s="1186"/>
      <c r="D551" s="1187"/>
      <c r="E551" s="1187"/>
      <c r="F551" s="1187"/>
      <c r="G551" s="1187"/>
      <c r="H551" s="1187"/>
      <c r="I551" s="1187"/>
      <c r="J551" s="1187"/>
      <c r="K551" s="1188"/>
      <c r="L551" s="1189"/>
      <c r="M551" s="1190"/>
      <c r="O551" s="283">
        <f t="shared" si="28"/>
        <v>0</v>
      </c>
      <c r="P551" s="284">
        <f t="shared" si="29"/>
        <v>0</v>
      </c>
      <c r="Q551" s="118">
        <f t="shared" si="30"/>
        <v>0</v>
      </c>
    </row>
    <row r="552" spans="1:17">
      <c r="A552" s="1106"/>
      <c r="B552" s="1106"/>
      <c r="C552" s="1186"/>
      <c r="D552" s="1187"/>
      <c r="E552" s="1187"/>
      <c r="F552" s="1187"/>
      <c r="G552" s="1187"/>
      <c r="H552" s="1187"/>
      <c r="I552" s="1187"/>
      <c r="J552" s="1187"/>
      <c r="K552" s="1188"/>
      <c r="L552" s="1189"/>
      <c r="M552" s="1190"/>
      <c r="O552" s="283">
        <f t="shared" si="28"/>
        <v>0</v>
      </c>
      <c r="P552" s="284">
        <f t="shared" si="29"/>
        <v>0</v>
      </c>
      <c r="Q552" s="118">
        <f t="shared" si="30"/>
        <v>0</v>
      </c>
    </row>
    <row r="553" spans="1:17">
      <c r="A553" s="1106"/>
      <c r="B553" s="1106"/>
      <c r="C553" s="1186"/>
      <c r="D553" s="1187"/>
      <c r="E553" s="1187"/>
      <c r="F553" s="1187"/>
      <c r="G553" s="1187"/>
      <c r="H553" s="1187"/>
      <c r="I553" s="1187"/>
      <c r="J553" s="1187"/>
      <c r="K553" s="1188"/>
      <c r="L553" s="1189"/>
      <c r="M553" s="1190"/>
      <c r="O553" s="283">
        <f t="shared" si="28"/>
        <v>0</v>
      </c>
      <c r="P553" s="284">
        <f t="shared" si="29"/>
        <v>0</v>
      </c>
      <c r="Q553" s="118">
        <f t="shared" si="30"/>
        <v>0</v>
      </c>
    </row>
    <row r="554" spans="1:17">
      <c r="A554" s="1106"/>
      <c r="B554" s="1106"/>
      <c r="C554" s="1186"/>
      <c r="D554" s="1187"/>
      <c r="E554" s="1187"/>
      <c r="F554" s="1187"/>
      <c r="G554" s="1187"/>
      <c r="H554" s="1187"/>
      <c r="I554" s="1187"/>
      <c r="J554" s="1187"/>
      <c r="K554" s="1188"/>
      <c r="L554" s="1189"/>
      <c r="M554" s="1190"/>
      <c r="O554" s="283">
        <f t="shared" si="28"/>
        <v>0</v>
      </c>
      <c r="P554" s="284">
        <f t="shared" si="29"/>
        <v>0</v>
      </c>
      <c r="Q554" s="118">
        <f t="shared" si="30"/>
        <v>0</v>
      </c>
    </row>
    <row r="555" spans="1:17">
      <c r="A555" s="1106"/>
      <c r="B555" s="1106"/>
      <c r="C555" s="1186"/>
      <c r="D555" s="1187"/>
      <c r="E555" s="1187"/>
      <c r="F555" s="1187"/>
      <c r="G555" s="1187"/>
      <c r="H555" s="1187"/>
      <c r="I555" s="1187"/>
      <c r="J555" s="1187"/>
      <c r="K555" s="1188"/>
      <c r="L555" s="1189"/>
      <c r="M555" s="1190"/>
      <c r="O555" s="283">
        <f t="shared" si="28"/>
        <v>0</v>
      </c>
      <c r="P555" s="284">
        <f t="shared" si="29"/>
        <v>0</v>
      </c>
      <c r="Q555" s="118">
        <f t="shared" si="30"/>
        <v>0</v>
      </c>
    </row>
    <row r="556" spans="1:17">
      <c r="A556" s="1106"/>
      <c r="B556" s="1106"/>
      <c r="C556" s="1186"/>
      <c r="D556" s="1187"/>
      <c r="E556" s="1187"/>
      <c r="F556" s="1187"/>
      <c r="G556" s="1187"/>
      <c r="H556" s="1187"/>
      <c r="I556" s="1187"/>
      <c r="J556" s="1187"/>
      <c r="K556" s="1188"/>
      <c r="L556" s="1189"/>
      <c r="M556" s="1190"/>
      <c r="O556" s="283">
        <f t="shared" si="28"/>
        <v>0</v>
      </c>
      <c r="P556" s="284">
        <f t="shared" si="29"/>
        <v>0</v>
      </c>
      <c r="Q556" s="118">
        <f t="shared" si="30"/>
        <v>0</v>
      </c>
    </row>
    <row r="557" spans="1:17">
      <c r="A557" s="1106"/>
      <c r="B557" s="1106"/>
      <c r="C557" s="1186"/>
      <c r="D557" s="1187"/>
      <c r="E557" s="1187"/>
      <c r="F557" s="1187"/>
      <c r="G557" s="1187"/>
      <c r="H557" s="1187"/>
      <c r="I557" s="1187"/>
      <c r="J557" s="1187"/>
      <c r="K557" s="1188"/>
      <c r="L557" s="1189"/>
      <c r="M557" s="1190"/>
      <c r="O557" s="283">
        <f t="shared" si="28"/>
        <v>0</v>
      </c>
      <c r="P557" s="284">
        <f t="shared" si="29"/>
        <v>0</v>
      </c>
      <c r="Q557" s="118">
        <f t="shared" si="30"/>
        <v>0</v>
      </c>
    </row>
    <row r="558" spans="1:17">
      <c r="A558" s="1106"/>
      <c r="B558" s="1106"/>
      <c r="C558" s="1186"/>
      <c r="D558" s="1187"/>
      <c r="E558" s="1187"/>
      <c r="F558" s="1187"/>
      <c r="G558" s="1187"/>
      <c r="H558" s="1187"/>
      <c r="I558" s="1187"/>
      <c r="J558" s="1187"/>
      <c r="K558" s="1188"/>
      <c r="L558" s="1189"/>
      <c r="M558" s="1190"/>
      <c r="O558" s="283">
        <f t="shared" si="28"/>
        <v>0</v>
      </c>
      <c r="P558" s="284">
        <f t="shared" si="29"/>
        <v>0</v>
      </c>
      <c r="Q558" s="118">
        <f t="shared" si="30"/>
        <v>0</v>
      </c>
    </row>
    <row r="559" spans="1:17">
      <c r="A559" s="1106"/>
      <c r="B559" s="1106"/>
      <c r="C559" s="1186"/>
      <c r="D559" s="1187"/>
      <c r="E559" s="1187"/>
      <c r="F559" s="1187"/>
      <c r="G559" s="1187"/>
      <c r="H559" s="1187"/>
      <c r="I559" s="1187"/>
      <c r="J559" s="1187"/>
      <c r="K559" s="1188"/>
      <c r="L559" s="1189"/>
      <c r="M559" s="1190"/>
      <c r="O559" s="283">
        <f t="shared" si="28"/>
        <v>0</v>
      </c>
      <c r="P559" s="284">
        <f t="shared" si="29"/>
        <v>0</v>
      </c>
      <c r="Q559" s="118">
        <f t="shared" si="30"/>
        <v>0</v>
      </c>
    </row>
    <row r="560" spans="1:17">
      <c r="A560" s="1106"/>
      <c r="B560" s="1106"/>
      <c r="C560" s="1186"/>
      <c r="D560" s="1187"/>
      <c r="E560" s="1187"/>
      <c r="F560" s="1187"/>
      <c r="G560" s="1187"/>
      <c r="H560" s="1187"/>
      <c r="I560" s="1187"/>
      <c r="J560" s="1187"/>
      <c r="K560" s="1188"/>
      <c r="L560" s="1189"/>
      <c r="M560" s="1190"/>
      <c r="O560" s="283">
        <f t="shared" si="28"/>
        <v>0</v>
      </c>
      <c r="P560" s="284">
        <f t="shared" si="29"/>
        <v>0</v>
      </c>
      <c r="Q560" s="118">
        <f t="shared" si="30"/>
        <v>0</v>
      </c>
    </row>
    <row r="561" spans="1:17">
      <c r="A561" s="1106"/>
      <c r="B561" s="1106"/>
      <c r="C561" s="1186"/>
      <c r="D561" s="1187"/>
      <c r="E561" s="1187"/>
      <c r="F561" s="1187"/>
      <c r="G561" s="1187"/>
      <c r="H561" s="1187"/>
      <c r="I561" s="1187"/>
      <c r="J561" s="1187"/>
      <c r="K561" s="1188"/>
      <c r="L561" s="1189"/>
      <c r="M561" s="1190"/>
      <c r="O561" s="283">
        <f t="shared" si="28"/>
        <v>0</v>
      </c>
      <c r="P561" s="284">
        <f t="shared" si="29"/>
        <v>0</v>
      </c>
      <c r="Q561" s="118">
        <f t="shared" si="30"/>
        <v>0</v>
      </c>
    </row>
    <row r="562" spans="1:17">
      <c r="A562" s="1106"/>
      <c r="B562" s="1106"/>
      <c r="C562" s="1186"/>
      <c r="D562" s="1187"/>
      <c r="E562" s="1187"/>
      <c r="F562" s="1187"/>
      <c r="G562" s="1187"/>
      <c r="H562" s="1187"/>
      <c r="I562" s="1187"/>
      <c r="J562" s="1187"/>
      <c r="K562" s="1188"/>
      <c r="L562" s="1189"/>
      <c r="M562" s="1190"/>
      <c r="O562" s="283">
        <f t="shared" si="28"/>
        <v>0</v>
      </c>
      <c r="P562" s="284">
        <f t="shared" si="29"/>
        <v>0</v>
      </c>
      <c r="Q562" s="118">
        <f t="shared" si="30"/>
        <v>0</v>
      </c>
    </row>
    <row r="563" spans="1:17">
      <c r="A563" s="1106"/>
      <c r="B563" s="1106"/>
      <c r="C563" s="1186"/>
      <c r="D563" s="1187"/>
      <c r="E563" s="1187"/>
      <c r="F563" s="1187"/>
      <c r="G563" s="1187"/>
      <c r="H563" s="1187"/>
      <c r="I563" s="1187"/>
      <c r="J563" s="1187"/>
      <c r="K563" s="1188"/>
      <c r="L563" s="1189"/>
      <c r="M563" s="1190"/>
      <c r="O563" s="283">
        <f t="shared" si="28"/>
        <v>0</v>
      </c>
      <c r="P563" s="284">
        <f t="shared" si="29"/>
        <v>0</v>
      </c>
      <c r="Q563" s="118">
        <f t="shared" si="30"/>
        <v>0</v>
      </c>
    </row>
    <row r="564" spans="1:17">
      <c r="A564" s="1106"/>
      <c r="B564" s="1106"/>
      <c r="C564" s="1186"/>
      <c r="D564" s="1187"/>
      <c r="E564" s="1187"/>
      <c r="F564" s="1187"/>
      <c r="G564" s="1187"/>
      <c r="H564" s="1187"/>
      <c r="I564" s="1187"/>
      <c r="J564" s="1187"/>
      <c r="K564" s="1188"/>
      <c r="L564" s="1189"/>
      <c r="M564" s="1190"/>
      <c r="O564" s="283">
        <f t="shared" si="28"/>
        <v>0</v>
      </c>
      <c r="P564" s="284">
        <f t="shared" si="29"/>
        <v>0</v>
      </c>
      <c r="Q564" s="118">
        <f t="shared" si="30"/>
        <v>0</v>
      </c>
    </row>
    <row r="565" spans="1:17">
      <c r="A565" s="1106"/>
      <c r="B565" s="1106"/>
      <c r="C565" s="1186"/>
      <c r="D565" s="1187"/>
      <c r="E565" s="1187"/>
      <c r="F565" s="1187"/>
      <c r="G565" s="1187"/>
      <c r="H565" s="1187"/>
      <c r="I565" s="1187"/>
      <c r="J565" s="1187"/>
      <c r="K565" s="1188"/>
      <c r="L565" s="1189"/>
      <c r="M565" s="1190"/>
      <c r="O565" s="283">
        <f t="shared" si="28"/>
        <v>0</v>
      </c>
      <c r="P565" s="284">
        <f t="shared" si="29"/>
        <v>0</v>
      </c>
      <c r="Q565" s="118">
        <f t="shared" si="30"/>
        <v>0</v>
      </c>
    </row>
    <row r="566" spans="1:17">
      <c r="A566" s="1106"/>
      <c r="B566" s="1106"/>
      <c r="C566" s="1186"/>
      <c r="D566" s="1187"/>
      <c r="E566" s="1187"/>
      <c r="F566" s="1187"/>
      <c r="G566" s="1187"/>
      <c r="H566" s="1187"/>
      <c r="I566" s="1187"/>
      <c r="J566" s="1187"/>
      <c r="K566" s="1188"/>
      <c r="L566" s="1189"/>
      <c r="M566" s="1190"/>
      <c r="O566" s="283">
        <f t="shared" si="28"/>
        <v>0</v>
      </c>
      <c r="P566" s="284">
        <f t="shared" si="29"/>
        <v>0</v>
      </c>
      <c r="Q566" s="118">
        <f t="shared" si="30"/>
        <v>0</v>
      </c>
    </row>
    <row r="567" spans="1:17">
      <c r="A567" s="1106"/>
      <c r="B567" s="1106"/>
      <c r="C567" s="1186"/>
      <c r="D567" s="1187"/>
      <c r="E567" s="1187"/>
      <c r="F567" s="1187"/>
      <c r="G567" s="1187"/>
      <c r="H567" s="1187"/>
      <c r="I567" s="1187"/>
      <c r="J567" s="1187"/>
      <c r="K567" s="1188"/>
      <c r="L567" s="1189"/>
      <c r="M567" s="1190"/>
      <c r="O567" s="283">
        <f t="shared" si="28"/>
        <v>0</v>
      </c>
      <c r="P567" s="284">
        <f t="shared" si="29"/>
        <v>0</v>
      </c>
      <c r="Q567" s="118">
        <f t="shared" si="30"/>
        <v>0</v>
      </c>
    </row>
    <row r="568" spans="1:17">
      <c r="A568" s="1106"/>
      <c r="B568" s="1106"/>
      <c r="C568" s="1186"/>
      <c r="D568" s="1187"/>
      <c r="E568" s="1187"/>
      <c r="F568" s="1187"/>
      <c r="G568" s="1187"/>
      <c r="H568" s="1187"/>
      <c r="I568" s="1187"/>
      <c r="J568" s="1187"/>
      <c r="K568" s="1188"/>
      <c r="L568" s="1189"/>
      <c r="M568" s="1190"/>
      <c r="O568" s="283">
        <f t="shared" si="28"/>
        <v>0</v>
      </c>
      <c r="P568" s="284">
        <f t="shared" si="29"/>
        <v>0</v>
      </c>
      <c r="Q568" s="118">
        <f t="shared" si="30"/>
        <v>0</v>
      </c>
    </row>
    <row r="569" spans="1:17">
      <c r="A569" s="1106"/>
      <c r="B569" s="1106"/>
      <c r="C569" s="1186"/>
      <c r="D569" s="1187"/>
      <c r="E569" s="1187"/>
      <c r="F569" s="1187"/>
      <c r="G569" s="1187"/>
      <c r="H569" s="1187"/>
      <c r="I569" s="1187"/>
      <c r="J569" s="1187"/>
      <c r="K569" s="1188"/>
      <c r="L569" s="1189"/>
      <c r="M569" s="1190"/>
      <c r="O569" s="283">
        <f t="shared" si="28"/>
        <v>0</v>
      </c>
      <c r="P569" s="284">
        <f t="shared" si="29"/>
        <v>0</v>
      </c>
      <c r="Q569" s="118">
        <f t="shared" si="30"/>
        <v>0</v>
      </c>
    </row>
    <row r="570" spans="1:17">
      <c r="A570" s="1106"/>
      <c r="B570" s="1106"/>
      <c r="C570" s="1186"/>
      <c r="D570" s="1187"/>
      <c r="E570" s="1187"/>
      <c r="F570" s="1187"/>
      <c r="G570" s="1187"/>
      <c r="H570" s="1187"/>
      <c r="I570" s="1187"/>
      <c r="J570" s="1187"/>
      <c r="K570" s="1188"/>
      <c r="L570" s="1189"/>
      <c r="M570" s="1190"/>
      <c r="O570" s="283">
        <f t="shared" si="28"/>
        <v>0</v>
      </c>
      <c r="P570" s="284">
        <f t="shared" si="29"/>
        <v>0</v>
      </c>
      <c r="Q570" s="118">
        <f t="shared" si="30"/>
        <v>0</v>
      </c>
    </row>
    <row r="571" spans="1:17">
      <c r="A571" s="1106"/>
      <c r="B571" s="1106"/>
      <c r="C571" s="1186"/>
      <c r="D571" s="1187"/>
      <c r="E571" s="1187"/>
      <c r="F571" s="1187"/>
      <c r="G571" s="1187"/>
      <c r="H571" s="1187"/>
      <c r="I571" s="1187"/>
      <c r="J571" s="1187"/>
      <c r="K571" s="1188"/>
      <c r="L571" s="1189"/>
      <c r="M571" s="1190"/>
      <c r="O571" s="283">
        <f t="shared" si="28"/>
        <v>0</v>
      </c>
      <c r="P571" s="284">
        <f t="shared" si="29"/>
        <v>0</v>
      </c>
      <c r="Q571" s="118">
        <f t="shared" si="30"/>
        <v>0</v>
      </c>
    </row>
    <row r="572" spans="1:17">
      <c r="A572" s="1106"/>
      <c r="B572" s="1106"/>
      <c r="C572" s="1186"/>
      <c r="D572" s="1187"/>
      <c r="E572" s="1187"/>
      <c r="F572" s="1187"/>
      <c r="G572" s="1187"/>
      <c r="H572" s="1187"/>
      <c r="I572" s="1187"/>
      <c r="J572" s="1187"/>
      <c r="K572" s="1188"/>
      <c r="L572" s="1189"/>
      <c r="M572" s="1190"/>
      <c r="O572" s="283">
        <f t="shared" ref="O572:O635" si="31">D572*E572</f>
        <v>0</v>
      </c>
      <c r="P572" s="284">
        <f t="shared" si="29"/>
        <v>0</v>
      </c>
      <c r="Q572" s="118">
        <f t="shared" si="30"/>
        <v>0</v>
      </c>
    </row>
    <row r="573" spans="1:17">
      <c r="A573" s="1106"/>
      <c r="B573" s="1106"/>
      <c r="C573" s="1186"/>
      <c r="D573" s="1187"/>
      <c r="E573" s="1187"/>
      <c r="F573" s="1187"/>
      <c r="G573" s="1187"/>
      <c r="H573" s="1187"/>
      <c r="I573" s="1187"/>
      <c r="J573" s="1187"/>
      <c r="K573" s="1188"/>
      <c r="L573" s="1189"/>
      <c r="M573" s="1190"/>
      <c r="O573" s="283">
        <f t="shared" si="31"/>
        <v>0</v>
      </c>
      <c r="P573" s="284">
        <f t="shared" si="29"/>
        <v>0</v>
      </c>
      <c r="Q573" s="118">
        <f t="shared" si="30"/>
        <v>0</v>
      </c>
    </row>
    <row r="574" spans="1:17">
      <c r="A574" s="1106"/>
      <c r="B574" s="1106"/>
      <c r="C574" s="1186"/>
      <c r="D574" s="1187"/>
      <c r="E574" s="1187"/>
      <c r="F574" s="1187"/>
      <c r="G574" s="1187"/>
      <c r="H574" s="1187"/>
      <c r="I574" s="1187"/>
      <c r="J574" s="1187"/>
      <c r="K574" s="1188"/>
      <c r="L574" s="1189"/>
      <c r="M574" s="1190"/>
      <c r="O574" s="283">
        <f t="shared" si="31"/>
        <v>0</v>
      </c>
      <c r="P574" s="284">
        <f t="shared" si="29"/>
        <v>0</v>
      </c>
      <c r="Q574" s="118">
        <f t="shared" si="30"/>
        <v>0</v>
      </c>
    </row>
    <row r="575" spans="1:17">
      <c r="A575" s="1106"/>
      <c r="B575" s="1106"/>
      <c r="C575" s="1186"/>
      <c r="D575" s="1187"/>
      <c r="E575" s="1187"/>
      <c r="F575" s="1187"/>
      <c r="G575" s="1187"/>
      <c r="H575" s="1187"/>
      <c r="I575" s="1187"/>
      <c r="J575" s="1187"/>
      <c r="K575" s="1188"/>
      <c r="L575" s="1189"/>
      <c r="M575" s="1190"/>
      <c r="O575" s="283">
        <f t="shared" si="31"/>
        <v>0</v>
      </c>
      <c r="P575" s="284">
        <f t="shared" si="29"/>
        <v>0</v>
      </c>
      <c r="Q575" s="118">
        <f t="shared" si="30"/>
        <v>0</v>
      </c>
    </row>
    <row r="576" spans="1:17">
      <c r="A576" s="1106"/>
      <c r="B576" s="1106"/>
      <c r="C576" s="1186"/>
      <c r="D576" s="1187"/>
      <c r="E576" s="1187"/>
      <c r="F576" s="1187"/>
      <c r="G576" s="1187"/>
      <c r="H576" s="1187"/>
      <c r="I576" s="1187"/>
      <c r="J576" s="1187"/>
      <c r="K576" s="1188"/>
      <c r="L576" s="1189"/>
      <c r="M576" s="1190"/>
      <c r="O576" s="283">
        <f t="shared" si="31"/>
        <v>0</v>
      </c>
      <c r="P576" s="284">
        <f t="shared" si="29"/>
        <v>0</v>
      </c>
      <c r="Q576" s="118">
        <f t="shared" si="30"/>
        <v>0</v>
      </c>
    </row>
    <row r="577" spans="1:17">
      <c r="A577" s="1106"/>
      <c r="B577" s="1106"/>
      <c r="C577" s="1186"/>
      <c r="D577" s="1187"/>
      <c r="E577" s="1187"/>
      <c r="F577" s="1187"/>
      <c r="G577" s="1187"/>
      <c r="H577" s="1187"/>
      <c r="I577" s="1187"/>
      <c r="J577" s="1187"/>
      <c r="K577" s="1188"/>
      <c r="L577" s="1189"/>
      <c r="M577" s="1190"/>
      <c r="O577" s="283">
        <f t="shared" si="31"/>
        <v>0</v>
      </c>
      <c r="P577" s="284">
        <f t="shared" si="29"/>
        <v>0</v>
      </c>
      <c r="Q577" s="118">
        <f t="shared" si="30"/>
        <v>0</v>
      </c>
    </row>
    <row r="578" spans="1:17">
      <c r="A578" s="1106"/>
      <c r="B578" s="1106"/>
      <c r="C578" s="1186"/>
      <c r="D578" s="1187"/>
      <c r="E578" s="1187"/>
      <c r="F578" s="1187"/>
      <c r="G578" s="1187"/>
      <c r="H578" s="1187"/>
      <c r="I578" s="1187"/>
      <c r="J578" s="1187"/>
      <c r="K578" s="1188"/>
      <c r="L578" s="1189"/>
      <c r="M578" s="1190"/>
      <c r="O578" s="283">
        <f t="shared" si="31"/>
        <v>0</v>
      </c>
      <c r="P578" s="284">
        <f t="shared" si="29"/>
        <v>0</v>
      </c>
      <c r="Q578" s="118">
        <f t="shared" si="30"/>
        <v>0</v>
      </c>
    </row>
    <row r="579" spans="1:17">
      <c r="A579" s="1106"/>
      <c r="B579" s="1106"/>
      <c r="C579" s="1186"/>
      <c r="D579" s="1187"/>
      <c r="E579" s="1187"/>
      <c r="F579" s="1187"/>
      <c r="G579" s="1187"/>
      <c r="H579" s="1187"/>
      <c r="I579" s="1187"/>
      <c r="J579" s="1187"/>
      <c r="K579" s="1188"/>
      <c r="L579" s="1189"/>
      <c r="M579" s="1190"/>
      <c r="O579" s="283">
        <f t="shared" si="31"/>
        <v>0</v>
      </c>
      <c r="P579" s="284">
        <f t="shared" ref="P579:P642" si="32">I579*E579</f>
        <v>0</v>
      </c>
      <c r="Q579" s="118">
        <f t="shared" ref="Q579:Q642" si="33">M579*E579</f>
        <v>0</v>
      </c>
    </row>
    <row r="580" spans="1:17">
      <c r="A580" s="1106"/>
      <c r="B580" s="1106"/>
      <c r="C580" s="1186"/>
      <c r="D580" s="1187"/>
      <c r="E580" s="1187"/>
      <c r="F580" s="1187"/>
      <c r="G580" s="1187"/>
      <c r="H580" s="1187"/>
      <c r="I580" s="1187"/>
      <c r="J580" s="1187"/>
      <c r="K580" s="1188"/>
      <c r="L580" s="1189"/>
      <c r="M580" s="1190"/>
      <c r="O580" s="283">
        <f t="shared" si="31"/>
        <v>0</v>
      </c>
      <c r="P580" s="284">
        <f t="shared" si="32"/>
        <v>0</v>
      </c>
      <c r="Q580" s="118">
        <f t="shared" si="33"/>
        <v>0</v>
      </c>
    </row>
    <row r="581" spans="1:17">
      <c r="A581" s="1106"/>
      <c r="B581" s="1106"/>
      <c r="C581" s="1186"/>
      <c r="D581" s="1187"/>
      <c r="E581" s="1187"/>
      <c r="F581" s="1187"/>
      <c r="G581" s="1187"/>
      <c r="H581" s="1187"/>
      <c r="I581" s="1187"/>
      <c r="J581" s="1187"/>
      <c r="K581" s="1188"/>
      <c r="L581" s="1189"/>
      <c r="M581" s="1190"/>
      <c r="O581" s="283">
        <f t="shared" si="31"/>
        <v>0</v>
      </c>
      <c r="P581" s="284">
        <f t="shared" si="32"/>
        <v>0</v>
      </c>
      <c r="Q581" s="118">
        <f t="shared" si="33"/>
        <v>0</v>
      </c>
    </row>
    <row r="582" spans="1:17">
      <c r="A582" s="1106"/>
      <c r="B582" s="1106"/>
      <c r="C582" s="1186"/>
      <c r="D582" s="1187"/>
      <c r="E582" s="1187"/>
      <c r="F582" s="1187"/>
      <c r="G582" s="1187"/>
      <c r="H582" s="1187"/>
      <c r="I582" s="1187"/>
      <c r="J582" s="1187"/>
      <c r="K582" s="1188"/>
      <c r="L582" s="1189"/>
      <c r="M582" s="1190"/>
      <c r="O582" s="283">
        <f t="shared" si="31"/>
        <v>0</v>
      </c>
      <c r="P582" s="284">
        <f t="shared" si="32"/>
        <v>0</v>
      </c>
      <c r="Q582" s="118">
        <f t="shared" si="33"/>
        <v>0</v>
      </c>
    </row>
    <row r="583" spans="1:17">
      <c r="A583" s="1106"/>
      <c r="B583" s="1106"/>
      <c r="C583" s="1186"/>
      <c r="D583" s="1187"/>
      <c r="E583" s="1187"/>
      <c r="F583" s="1187"/>
      <c r="G583" s="1187"/>
      <c r="H583" s="1187"/>
      <c r="I583" s="1187"/>
      <c r="J583" s="1187"/>
      <c r="K583" s="1188"/>
      <c r="L583" s="1189"/>
      <c r="M583" s="1190"/>
      <c r="O583" s="283">
        <f t="shared" si="31"/>
        <v>0</v>
      </c>
      <c r="P583" s="284">
        <f t="shared" si="32"/>
        <v>0</v>
      </c>
      <c r="Q583" s="118">
        <f t="shared" si="33"/>
        <v>0</v>
      </c>
    </row>
    <row r="584" spans="1:17">
      <c r="A584" s="1106"/>
      <c r="B584" s="1106"/>
      <c r="C584" s="1186"/>
      <c r="D584" s="1187"/>
      <c r="E584" s="1187"/>
      <c r="F584" s="1187"/>
      <c r="G584" s="1187"/>
      <c r="H584" s="1187"/>
      <c r="I584" s="1187"/>
      <c r="J584" s="1187"/>
      <c r="K584" s="1188"/>
      <c r="L584" s="1189"/>
      <c r="M584" s="1190"/>
      <c r="O584" s="283">
        <f t="shared" si="31"/>
        <v>0</v>
      </c>
      <c r="P584" s="284">
        <f t="shared" si="32"/>
        <v>0</v>
      </c>
      <c r="Q584" s="118">
        <f t="shared" si="33"/>
        <v>0</v>
      </c>
    </row>
    <row r="585" spans="1:17">
      <c r="A585" s="1106"/>
      <c r="B585" s="1106"/>
      <c r="C585" s="1186"/>
      <c r="D585" s="1187"/>
      <c r="E585" s="1187"/>
      <c r="F585" s="1187"/>
      <c r="G585" s="1187"/>
      <c r="H585" s="1187"/>
      <c r="I585" s="1187"/>
      <c r="J585" s="1187"/>
      <c r="K585" s="1188"/>
      <c r="L585" s="1189"/>
      <c r="M585" s="1190"/>
      <c r="O585" s="283">
        <f t="shared" si="31"/>
        <v>0</v>
      </c>
      <c r="P585" s="284">
        <f t="shared" si="32"/>
        <v>0</v>
      </c>
      <c r="Q585" s="118">
        <f t="shared" si="33"/>
        <v>0</v>
      </c>
    </row>
    <row r="586" spans="1:17">
      <c r="A586" s="1106"/>
      <c r="B586" s="1106"/>
      <c r="C586" s="1186"/>
      <c r="D586" s="1187"/>
      <c r="E586" s="1187"/>
      <c r="F586" s="1187"/>
      <c r="G586" s="1187"/>
      <c r="H586" s="1187"/>
      <c r="I586" s="1187"/>
      <c r="J586" s="1187"/>
      <c r="K586" s="1188"/>
      <c r="L586" s="1189"/>
      <c r="M586" s="1190"/>
      <c r="O586" s="283">
        <f t="shared" si="31"/>
        <v>0</v>
      </c>
      <c r="P586" s="284">
        <f t="shared" si="32"/>
        <v>0</v>
      </c>
      <c r="Q586" s="118">
        <f t="shared" si="33"/>
        <v>0</v>
      </c>
    </row>
    <row r="587" spans="1:17">
      <c r="A587" s="1106"/>
      <c r="B587" s="1106"/>
      <c r="C587" s="1186"/>
      <c r="D587" s="1187"/>
      <c r="E587" s="1187"/>
      <c r="F587" s="1187"/>
      <c r="G587" s="1187"/>
      <c r="H587" s="1187"/>
      <c r="I587" s="1187"/>
      <c r="J587" s="1187"/>
      <c r="K587" s="1188"/>
      <c r="L587" s="1189"/>
      <c r="M587" s="1190"/>
      <c r="O587" s="283">
        <f t="shared" si="31"/>
        <v>0</v>
      </c>
      <c r="P587" s="284">
        <f t="shared" si="32"/>
        <v>0</v>
      </c>
      <c r="Q587" s="118">
        <f t="shared" si="33"/>
        <v>0</v>
      </c>
    </row>
    <row r="588" spans="1:17">
      <c r="A588" s="1106"/>
      <c r="B588" s="1106"/>
      <c r="C588" s="1186"/>
      <c r="D588" s="1187"/>
      <c r="E588" s="1187"/>
      <c r="F588" s="1187"/>
      <c r="G588" s="1187"/>
      <c r="H588" s="1187"/>
      <c r="I588" s="1187"/>
      <c r="J588" s="1187"/>
      <c r="K588" s="1188"/>
      <c r="L588" s="1189"/>
      <c r="M588" s="1190"/>
      <c r="O588" s="283">
        <f t="shared" si="31"/>
        <v>0</v>
      </c>
      <c r="P588" s="284">
        <f t="shared" si="32"/>
        <v>0</v>
      </c>
      <c r="Q588" s="118">
        <f t="shared" si="33"/>
        <v>0</v>
      </c>
    </row>
    <row r="589" spans="1:17">
      <c r="A589" s="1106"/>
      <c r="B589" s="1106"/>
      <c r="C589" s="1186"/>
      <c r="D589" s="1187"/>
      <c r="E589" s="1187"/>
      <c r="F589" s="1187"/>
      <c r="G589" s="1187"/>
      <c r="H589" s="1187"/>
      <c r="I589" s="1187"/>
      <c r="J589" s="1187"/>
      <c r="K589" s="1188"/>
      <c r="L589" s="1189"/>
      <c r="M589" s="1190"/>
      <c r="O589" s="283">
        <f t="shared" si="31"/>
        <v>0</v>
      </c>
      <c r="P589" s="284">
        <f t="shared" si="32"/>
        <v>0</v>
      </c>
      <c r="Q589" s="118">
        <f t="shared" si="33"/>
        <v>0</v>
      </c>
    </row>
    <row r="590" spans="1:17">
      <c r="A590" s="1106"/>
      <c r="B590" s="1106"/>
      <c r="C590" s="1186"/>
      <c r="D590" s="1187"/>
      <c r="E590" s="1187"/>
      <c r="F590" s="1187"/>
      <c r="G590" s="1187"/>
      <c r="H590" s="1187"/>
      <c r="I590" s="1187"/>
      <c r="J590" s="1187"/>
      <c r="K590" s="1188"/>
      <c r="L590" s="1189"/>
      <c r="M590" s="1190"/>
      <c r="O590" s="283">
        <f t="shared" si="31"/>
        <v>0</v>
      </c>
      <c r="P590" s="284">
        <f t="shared" si="32"/>
        <v>0</v>
      </c>
      <c r="Q590" s="118">
        <f t="shared" si="33"/>
        <v>0</v>
      </c>
    </row>
    <row r="591" spans="1:17">
      <c r="A591" s="1106"/>
      <c r="B591" s="1106"/>
      <c r="C591" s="1186"/>
      <c r="D591" s="1187"/>
      <c r="E591" s="1187"/>
      <c r="F591" s="1187"/>
      <c r="G591" s="1187"/>
      <c r="H591" s="1187"/>
      <c r="I591" s="1187"/>
      <c r="J591" s="1187"/>
      <c r="K591" s="1188"/>
      <c r="L591" s="1189"/>
      <c r="M591" s="1190"/>
      <c r="O591" s="283">
        <f t="shared" si="31"/>
        <v>0</v>
      </c>
      <c r="P591" s="284">
        <f t="shared" si="32"/>
        <v>0</v>
      </c>
      <c r="Q591" s="118">
        <f t="shared" si="33"/>
        <v>0</v>
      </c>
    </row>
    <row r="592" spans="1:17">
      <c r="A592" s="1106"/>
      <c r="B592" s="1106"/>
      <c r="C592" s="1186"/>
      <c r="D592" s="1187"/>
      <c r="E592" s="1187"/>
      <c r="F592" s="1187"/>
      <c r="G592" s="1187"/>
      <c r="H592" s="1187"/>
      <c r="I592" s="1187"/>
      <c r="J592" s="1187"/>
      <c r="K592" s="1188"/>
      <c r="L592" s="1189"/>
      <c r="M592" s="1190"/>
      <c r="O592" s="283">
        <f t="shared" si="31"/>
        <v>0</v>
      </c>
      <c r="P592" s="284">
        <f t="shared" si="32"/>
        <v>0</v>
      </c>
      <c r="Q592" s="118">
        <f t="shared" si="33"/>
        <v>0</v>
      </c>
    </row>
    <row r="593" spans="1:17">
      <c r="A593" s="1106"/>
      <c r="B593" s="1106"/>
      <c r="C593" s="1186"/>
      <c r="D593" s="1187"/>
      <c r="E593" s="1187"/>
      <c r="F593" s="1187"/>
      <c r="G593" s="1187"/>
      <c r="H593" s="1187"/>
      <c r="I593" s="1187"/>
      <c r="J593" s="1187"/>
      <c r="K593" s="1188"/>
      <c r="L593" s="1189"/>
      <c r="M593" s="1190"/>
      <c r="O593" s="283">
        <f t="shared" si="31"/>
        <v>0</v>
      </c>
      <c r="P593" s="284">
        <f t="shared" si="32"/>
        <v>0</v>
      </c>
      <c r="Q593" s="118">
        <f t="shared" si="33"/>
        <v>0</v>
      </c>
    </row>
    <row r="594" spans="1:17">
      <c r="A594" s="1106"/>
      <c r="B594" s="1106"/>
      <c r="C594" s="1186"/>
      <c r="D594" s="1187"/>
      <c r="E594" s="1187"/>
      <c r="F594" s="1187"/>
      <c r="G594" s="1187"/>
      <c r="H594" s="1187"/>
      <c r="I594" s="1187"/>
      <c r="J594" s="1187"/>
      <c r="K594" s="1188"/>
      <c r="L594" s="1189"/>
      <c r="M594" s="1190"/>
      <c r="O594" s="283">
        <f t="shared" si="31"/>
        <v>0</v>
      </c>
      <c r="P594" s="284">
        <f t="shared" si="32"/>
        <v>0</v>
      </c>
      <c r="Q594" s="118">
        <f t="shared" si="33"/>
        <v>0</v>
      </c>
    </row>
    <row r="595" spans="1:17">
      <c r="A595" s="1106"/>
      <c r="B595" s="1106"/>
      <c r="C595" s="1186"/>
      <c r="D595" s="1187"/>
      <c r="E595" s="1187"/>
      <c r="F595" s="1187"/>
      <c r="G595" s="1187"/>
      <c r="H595" s="1187"/>
      <c r="I595" s="1187"/>
      <c r="J595" s="1187"/>
      <c r="K595" s="1188"/>
      <c r="L595" s="1189"/>
      <c r="M595" s="1190"/>
      <c r="O595" s="283">
        <f t="shared" si="31"/>
        <v>0</v>
      </c>
      <c r="P595" s="284">
        <f t="shared" si="32"/>
        <v>0</v>
      </c>
      <c r="Q595" s="118">
        <f t="shared" si="33"/>
        <v>0</v>
      </c>
    </row>
    <row r="596" spans="1:17">
      <c r="A596" s="1106"/>
      <c r="B596" s="1106"/>
      <c r="C596" s="1186"/>
      <c r="D596" s="1187"/>
      <c r="E596" s="1187"/>
      <c r="F596" s="1187"/>
      <c r="G596" s="1187"/>
      <c r="H596" s="1187"/>
      <c r="I596" s="1187"/>
      <c r="J596" s="1187"/>
      <c r="K596" s="1188"/>
      <c r="L596" s="1189"/>
      <c r="M596" s="1190"/>
      <c r="O596" s="283">
        <f t="shared" si="31"/>
        <v>0</v>
      </c>
      <c r="P596" s="284">
        <f t="shared" si="32"/>
        <v>0</v>
      </c>
      <c r="Q596" s="118">
        <f t="shared" si="33"/>
        <v>0</v>
      </c>
    </row>
    <row r="597" spans="1:17">
      <c r="A597" s="1106"/>
      <c r="B597" s="1106"/>
      <c r="C597" s="1186"/>
      <c r="D597" s="1187"/>
      <c r="E597" s="1187"/>
      <c r="F597" s="1187"/>
      <c r="G597" s="1187"/>
      <c r="H597" s="1187"/>
      <c r="I597" s="1187"/>
      <c r="J597" s="1187"/>
      <c r="K597" s="1188"/>
      <c r="L597" s="1189"/>
      <c r="M597" s="1190"/>
      <c r="O597" s="283">
        <f t="shared" si="31"/>
        <v>0</v>
      </c>
      <c r="P597" s="284">
        <f t="shared" si="32"/>
        <v>0</v>
      </c>
      <c r="Q597" s="118">
        <f t="shared" si="33"/>
        <v>0</v>
      </c>
    </row>
    <row r="598" spans="1:17">
      <c r="A598" s="1106"/>
      <c r="B598" s="1106"/>
      <c r="C598" s="1186"/>
      <c r="D598" s="1187"/>
      <c r="E598" s="1187"/>
      <c r="F598" s="1187"/>
      <c r="G598" s="1187"/>
      <c r="H598" s="1187"/>
      <c r="I598" s="1187"/>
      <c r="J598" s="1187"/>
      <c r="K598" s="1188"/>
      <c r="L598" s="1189"/>
      <c r="M598" s="1190"/>
      <c r="O598" s="283">
        <f t="shared" si="31"/>
        <v>0</v>
      </c>
      <c r="P598" s="284">
        <f t="shared" si="32"/>
        <v>0</v>
      </c>
      <c r="Q598" s="118">
        <f t="shared" si="33"/>
        <v>0</v>
      </c>
    </row>
    <row r="599" spans="1:17">
      <c r="A599" s="1106"/>
      <c r="B599" s="1106"/>
      <c r="C599" s="1186"/>
      <c r="D599" s="1187"/>
      <c r="E599" s="1187"/>
      <c r="F599" s="1187"/>
      <c r="G599" s="1187"/>
      <c r="H599" s="1187"/>
      <c r="I599" s="1187"/>
      <c r="J599" s="1187"/>
      <c r="K599" s="1188"/>
      <c r="L599" s="1189"/>
      <c r="M599" s="1190"/>
      <c r="O599" s="283">
        <f t="shared" si="31"/>
        <v>0</v>
      </c>
      <c r="P599" s="284">
        <f t="shared" si="32"/>
        <v>0</v>
      </c>
      <c r="Q599" s="118">
        <f t="shared" si="33"/>
        <v>0</v>
      </c>
    </row>
    <row r="600" spans="1:17">
      <c r="A600" s="1106"/>
      <c r="B600" s="1106"/>
      <c r="C600" s="1186"/>
      <c r="D600" s="1187"/>
      <c r="E600" s="1187"/>
      <c r="F600" s="1187"/>
      <c r="G600" s="1187"/>
      <c r="H600" s="1187"/>
      <c r="I600" s="1187"/>
      <c r="J600" s="1187"/>
      <c r="K600" s="1188"/>
      <c r="L600" s="1189"/>
      <c r="M600" s="1190"/>
      <c r="O600" s="283">
        <f t="shared" si="31"/>
        <v>0</v>
      </c>
      <c r="P600" s="284">
        <f t="shared" si="32"/>
        <v>0</v>
      </c>
      <c r="Q600" s="118">
        <f t="shared" si="33"/>
        <v>0</v>
      </c>
    </row>
    <row r="601" spans="1:17">
      <c r="A601" s="1106"/>
      <c r="B601" s="1106"/>
      <c r="C601" s="1186"/>
      <c r="D601" s="1187"/>
      <c r="E601" s="1187"/>
      <c r="F601" s="1187"/>
      <c r="G601" s="1187"/>
      <c r="H601" s="1187"/>
      <c r="I601" s="1187"/>
      <c r="J601" s="1187"/>
      <c r="K601" s="1188"/>
      <c r="L601" s="1189"/>
      <c r="M601" s="1190"/>
      <c r="O601" s="283">
        <f t="shared" si="31"/>
        <v>0</v>
      </c>
      <c r="P601" s="284">
        <f t="shared" si="32"/>
        <v>0</v>
      </c>
      <c r="Q601" s="118">
        <f t="shared" si="33"/>
        <v>0</v>
      </c>
    </row>
    <row r="602" spans="1:17">
      <c r="A602" s="1106"/>
      <c r="B602" s="1106"/>
      <c r="C602" s="1186"/>
      <c r="D602" s="1187"/>
      <c r="E602" s="1187"/>
      <c r="F602" s="1187"/>
      <c r="G602" s="1187"/>
      <c r="H602" s="1187"/>
      <c r="I602" s="1187"/>
      <c r="J602" s="1187"/>
      <c r="K602" s="1188"/>
      <c r="L602" s="1189"/>
      <c r="M602" s="1190"/>
      <c r="O602" s="283">
        <f t="shared" si="31"/>
        <v>0</v>
      </c>
      <c r="P602" s="284">
        <f t="shared" si="32"/>
        <v>0</v>
      </c>
      <c r="Q602" s="118">
        <f t="shared" si="33"/>
        <v>0</v>
      </c>
    </row>
    <row r="603" spans="1:17">
      <c r="A603" s="1106"/>
      <c r="B603" s="1106"/>
      <c r="C603" s="1186"/>
      <c r="D603" s="1187"/>
      <c r="E603" s="1187"/>
      <c r="F603" s="1187"/>
      <c r="G603" s="1187"/>
      <c r="H603" s="1187"/>
      <c r="I603" s="1187"/>
      <c r="J603" s="1187"/>
      <c r="K603" s="1188"/>
      <c r="L603" s="1189"/>
      <c r="M603" s="1190"/>
      <c r="O603" s="283">
        <f t="shared" si="31"/>
        <v>0</v>
      </c>
      <c r="P603" s="284">
        <f t="shared" si="32"/>
        <v>0</v>
      </c>
      <c r="Q603" s="118">
        <f t="shared" si="33"/>
        <v>0</v>
      </c>
    </row>
    <row r="604" spans="1:17">
      <c r="A604" s="1106"/>
      <c r="B604" s="1106"/>
      <c r="C604" s="1186"/>
      <c r="D604" s="1187"/>
      <c r="E604" s="1187"/>
      <c r="F604" s="1187"/>
      <c r="G604" s="1187"/>
      <c r="H604" s="1187"/>
      <c r="I604" s="1187"/>
      <c r="J604" s="1187"/>
      <c r="K604" s="1188"/>
      <c r="L604" s="1189"/>
      <c r="M604" s="1190"/>
      <c r="O604" s="283">
        <f t="shared" si="31"/>
        <v>0</v>
      </c>
      <c r="P604" s="284">
        <f t="shared" si="32"/>
        <v>0</v>
      </c>
      <c r="Q604" s="118">
        <f t="shared" si="33"/>
        <v>0</v>
      </c>
    </row>
    <row r="605" spans="1:17">
      <c r="A605" s="1106"/>
      <c r="B605" s="1106"/>
      <c r="C605" s="1186"/>
      <c r="D605" s="1187"/>
      <c r="E605" s="1187"/>
      <c r="F605" s="1187"/>
      <c r="G605" s="1187"/>
      <c r="H605" s="1187"/>
      <c r="I605" s="1187"/>
      <c r="J605" s="1187"/>
      <c r="K605" s="1188"/>
      <c r="L605" s="1189"/>
      <c r="M605" s="1190"/>
      <c r="O605" s="283">
        <f t="shared" si="31"/>
        <v>0</v>
      </c>
      <c r="P605" s="284">
        <f t="shared" si="32"/>
        <v>0</v>
      </c>
      <c r="Q605" s="118">
        <f t="shared" si="33"/>
        <v>0</v>
      </c>
    </row>
    <row r="606" spans="1:17">
      <c r="A606" s="1106"/>
      <c r="B606" s="1106"/>
      <c r="C606" s="1186"/>
      <c r="D606" s="1187"/>
      <c r="E606" s="1187"/>
      <c r="F606" s="1187"/>
      <c r="G606" s="1187"/>
      <c r="H606" s="1187"/>
      <c r="I606" s="1187"/>
      <c r="J606" s="1187"/>
      <c r="K606" s="1188"/>
      <c r="L606" s="1189"/>
      <c r="M606" s="1190"/>
      <c r="O606" s="283">
        <f t="shared" si="31"/>
        <v>0</v>
      </c>
      <c r="P606" s="284">
        <f t="shared" si="32"/>
        <v>0</v>
      </c>
      <c r="Q606" s="118">
        <f t="shared" si="33"/>
        <v>0</v>
      </c>
    </row>
    <row r="607" spans="1:17">
      <c r="A607" s="1106"/>
      <c r="B607" s="1106"/>
      <c r="C607" s="1186"/>
      <c r="D607" s="1187"/>
      <c r="E607" s="1187"/>
      <c r="F607" s="1187"/>
      <c r="G607" s="1187"/>
      <c r="H607" s="1187"/>
      <c r="I607" s="1187"/>
      <c r="J607" s="1187"/>
      <c r="K607" s="1188"/>
      <c r="L607" s="1189"/>
      <c r="M607" s="1190"/>
      <c r="O607" s="283">
        <f t="shared" si="31"/>
        <v>0</v>
      </c>
      <c r="P607" s="284">
        <f t="shared" si="32"/>
        <v>0</v>
      </c>
      <c r="Q607" s="118">
        <f t="shared" si="33"/>
        <v>0</v>
      </c>
    </row>
    <row r="608" spans="1:17">
      <c r="A608" s="1106"/>
      <c r="B608" s="1106"/>
      <c r="C608" s="1186"/>
      <c r="D608" s="1187"/>
      <c r="E608" s="1187"/>
      <c r="F608" s="1187"/>
      <c r="G608" s="1187"/>
      <c r="H608" s="1187"/>
      <c r="I608" s="1187"/>
      <c r="J608" s="1187"/>
      <c r="K608" s="1188"/>
      <c r="L608" s="1189"/>
      <c r="M608" s="1190"/>
      <c r="O608" s="283">
        <f t="shared" si="31"/>
        <v>0</v>
      </c>
      <c r="P608" s="284">
        <f t="shared" si="32"/>
        <v>0</v>
      </c>
      <c r="Q608" s="118">
        <f t="shared" si="33"/>
        <v>0</v>
      </c>
    </row>
    <row r="609" spans="1:17">
      <c r="A609" s="1106"/>
      <c r="B609" s="1106"/>
      <c r="C609" s="1186"/>
      <c r="D609" s="1187"/>
      <c r="E609" s="1187"/>
      <c r="F609" s="1187"/>
      <c r="G609" s="1187"/>
      <c r="H609" s="1187"/>
      <c r="I609" s="1187"/>
      <c r="J609" s="1187"/>
      <c r="K609" s="1188"/>
      <c r="L609" s="1189"/>
      <c r="M609" s="1190"/>
      <c r="O609" s="283">
        <f t="shared" si="31"/>
        <v>0</v>
      </c>
      <c r="P609" s="284">
        <f t="shared" si="32"/>
        <v>0</v>
      </c>
      <c r="Q609" s="118">
        <f t="shared" si="33"/>
        <v>0</v>
      </c>
    </row>
    <row r="610" spans="1:17">
      <c r="A610" s="1106"/>
      <c r="B610" s="1106"/>
      <c r="C610" s="1186"/>
      <c r="D610" s="1187"/>
      <c r="E610" s="1187"/>
      <c r="F610" s="1187"/>
      <c r="G610" s="1187"/>
      <c r="H610" s="1187"/>
      <c r="I610" s="1187"/>
      <c r="J610" s="1187"/>
      <c r="K610" s="1188"/>
      <c r="L610" s="1189"/>
      <c r="M610" s="1190"/>
      <c r="O610" s="283">
        <f t="shared" si="31"/>
        <v>0</v>
      </c>
      <c r="P610" s="284">
        <f t="shared" si="32"/>
        <v>0</v>
      </c>
      <c r="Q610" s="118">
        <f t="shared" si="33"/>
        <v>0</v>
      </c>
    </row>
    <row r="611" spans="1:17">
      <c r="A611" s="1106"/>
      <c r="B611" s="1106"/>
      <c r="C611" s="1186"/>
      <c r="D611" s="1187"/>
      <c r="E611" s="1187"/>
      <c r="F611" s="1187"/>
      <c r="G611" s="1187"/>
      <c r="H611" s="1187"/>
      <c r="I611" s="1187"/>
      <c r="J611" s="1187"/>
      <c r="K611" s="1188"/>
      <c r="L611" s="1189"/>
      <c r="M611" s="1190"/>
      <c r="O611" s="283">
        <f t="shared" si="31"/>
        <v>0</v>
      </c>
      <c r="P611" s="284">
        <f t="shared" si="32"/>
        <v>0</v>
      </c>
      <c r="Q611" s="118">
        <f t="shared" si="33"/>
        <v>0</v>
      </c>
    </row>
    <row r="612" spans="1:17">
      <c r="A612" s="1106"/>
      <c r="B612" s="1106"/>
      <c r="C612" s="1186"/>
      <c r="D612" s="1187"/>
      <c r="E612" s="1187"/>
      <c r="F612" s="1187"/>
      <c r="G612" s="1187"/>
      <c r="H612" s="1187"/>
      <c r="I612" s="1187"/>
      <c r="J612" s="1187"/>
      <c r="K612" s="1188"/>
      <c r="L612" s="1189"/>
      <c r="M612" s="1190"/>
      <c r="O612" s="283">
        <f t="shared" si="31"/>
        <v>0</v>
      </c>
      <c r="P612" s="284">
        <f t="shared" si="32"/>
        <v>0</v>
      </c>
      <c r="Q612" s="118">
        <f t="shared" si="33"/>
        <v>0</v>
      </c>
    </row>
    <row r="613" spans="1:17">
      <c r="A613" s="1106"/>
      <c r="B613" s="1106"/>
      <c r="C613" s="1186"/>
      <c r="D613" s="1187"/>
      <c r="E613" s="1187"/>
      <c r="F613" s="1187"/>
      <c r="G613" s="1187"/>
      <c r="H613" s="1187"/>
      <c r="I613" s="1187"/>
      <c r="J613" s="1187"/>
      <c r="K613" s="1188"/>
      <c r="L613" s="1189"/>
      <c r="M613" s="1190"/>
      <c r="O613" s="283">
        <f t="shared" si="31"/>
        <v>0</v>
      </c>
      <c r="P613" s="284">
        <f t="shared" si="32"/>
        <v>0</v>
      </c>
      <c r="Q613" s="118">
        <f t="shared" si="33"/>
        <v>0</v>
      </c>
    </row>
    <row r="614" spans="1:17">
      <c r="A614" s="1106"/>
      <c r="B614" s="1106"/>
      <c r="C614" s="1186"/>
      <c r="D614" s="1187"/>
      <c r="E614" s="1187"/>
      <c r="F614" s="1187"/>
      <c r="G614" s="1187"/>
      <c r="H614" s="1187"/>
      <c r="I614" s="1187"/>
      <c r="J614" s="1187"/>
      <c r="K614" s="1188"/>
      <c r="L614" s="1189"/>
      <c r="M614" s="1190"/>
      <c r="O614" s="283">
        <f t="shared" si="31"/>
        <v>0</v>
      </c>
      <c r="P614" s="284">
        <f t="shared" si="32"/>
        <v>0</v>
      </c>
      <c r="Q614" s="118">
        <f t="shared" si="33"/>
        <v>0</v>
      </c>
    </row>
    <row r="615" spans="1:17">
      <c r="A615" s="1106"/>
      <c r="B615" s="1106"/>
      <c r="C615" s="1186"/>
      <c r="D615" s="1187"/>
      <c r="E615" s="1187"/>
      <c r="F615" s="1187"/>
      <c r="G615" s="1187"/>
      <c r="H615" s="1187"/>
      <c r="I615" s="1187"/>
      <c r="J615" s="1187"/>
      <c r="K615" s="1188"/>
      <c r="L615" s="1189"/>
      <c r="M615" s="1190"/>
      <c r="O615" s="283">
        <f t="shared" si="31"/>
        <v>0</v>
      </c>
      <c r="P615" s="284">
        <f t="shared" si="32"/>
        <v>0</v>
      </c>
      <c r="Q615" s="118">
        <f t="shared" si="33"/>
        <v>0</v>
      </c>
    </row>
    <row r="616" spans="1:17">
      <c r="A616" s="1106"/>
      <c r="B616" s="1106"/>
      <c r="C616" s="1186"/>
      <c r="D616" s="1187"/>
      <c r="E616" s="1187"/>
      <c r="F616" s="1187"/>
      <c r="G616" s="1187"/>
      <c r="H616" s="1187"/>
      <c r="I616" s="1187"/>
      <c r="J616" s="1187"/>
      <c r="K616" s="1188"/>
      <c r="L616" s="1189"/>
      <c r="M616" s="1190"/>
      <c r="O616" s="283">
        <f t="shared" si="31"/>
        <v>0</v>
      </c>
      <c r="P616" s="284">
        <f t="shared" si="32"/>
        <v>0</v>
      </c>
      <c r="Q616" s="118">
        <f t="shared" si="33"/>
        <v>0</v>
      </c>
    </row>
    <row r="617" spans="1:17">
      <c r="A617" s="1106"/>
      <c r="B617" s="1106"/>
      <c r="C617" s="1186"/>
      <c r="D617" s="1187"/>
      <c r="E617" s="1187"/>
      <c r="F617" s="1187"/>
      <c r="G617" s="1187"/>
      <c r="H617" s="1187"/>
      <c r="I617" s="1187"/>
      <c r="J617" s="1187"/>
      <c r="K617" s="1188"/>
      <c r="L617" s="1189"/>
      <c r="M617" s="1190"/>
      <c r="O617" s="283">
        <f t="shared" si="31"/>
        <v>0</v>
      </c>
      <c r="P617" s="284">
        <f t="shared" si="32"/>
        <v>0</v>
      </c>
      <c r="Q617" s="118">
        <f t="shared" si="33"/>
        <v>0</v>
      </c>
    </row>
    <row r="618" spans="1:17">
      <c r="A618" s="1106"/>
      <c r="B618" s="1106"/>
      <c r="C618" s="1186"/>
      <c r="D618" s="1187"/>
      <c r="E618" s="1187"/>
      <c r="F618" s="1187"/>
      <c r="G618" s="1187"/>
      <c r="H618" s="1187"/>
      <c r="I618" s="1187"/>
      <c r="J618" s="1187"/>
      <c r="K618" s="1188"/>
      <c r="L618" s="1189"/>
      <c r="M618" s="1190"/>
      <c r="O618" s="283">
        <f t="shared" si="31"/>
        <v>0</v>
      </c>
      <c r="P618" s="284">
        <f t="shared" si="32"/>
        <v>0</v>
      </c>
      <c r="Q618" s="118">
        <f t="shared" si="33"/>
        <v>0</v>
      </c>
    </row>
    <row r="619" spans="1:17">
      <c r="A619" s="1106"/>
      <c r="B619" s="1106"/>
      <c r="C619" s="1186"/>
      <c r="D619" s="1187"/>
      <c r="E619" s="1187"/>
      <c r="F619" s="1187"/>
      <c r="G619" s="1187"/>
      <c r="H619" s="1187"/>
      <c r="I619" s="1187"/>
      <c r="J619" s="1187"/>
      <c r="K619" s="1188"/>
      <c r="L619" s="1189"/>
      <c r="M619" s="1190"/>
      <c r="O619" s="283">
        <f t="shared" si="31"/>
        <v>0</v>
      </c>
      <c r="P619" s="284">
        <f t="shared" si="32"/>
        <v>0</v>
      </c>
      <c r="Q619" s="118">
        <f t="shared" si="33"/>
        <v>0</v>
      </c>
    </row>
    <row r="620" spans="1:17">
      <c r="A620" s="1106"/>
      <c r="B620" s="1106"/>
      <c r="C620" s="1186"/>
      <c r="D620" s="1187"/>
      <c r="E620" s="1187"/>
      <c r="F620" s="1187"/>
      <c r="G620" s="1187"/>
      <c r="H620" s="1187"/>
      <c r="I620" s="1187"/>
      <c r="J620" s="1187"/>
      <c r="K620" s="1188"/>
      <c r="L620" s="1189"/>
      <c r="M620" s="1190"/>
      <c r="O620" s="283">
        <f t="shared" si="31"/>
        <v>0</v>
      </c>
      <c r="P620" s="284">
        <f t="shared" si="32"/>
        <v>0</v>
      </c>
      <c r="Q620" s="118">
        <f t="shared" si="33"/>
        <v>0</v>
      </c>
    </row>
    <row r="621" spans="1:17">
      <c r="A621" s="1106"/>
      <c r="B621" s="1106"/>
      <c r="C621" s="1186"/>
      <c r="D621" s="1187"/>
      <c r="E621" s="1187"/>
      <c r="F621" s="1187"/>
      <c r="G621" s="1187"/>
      <c r="H621" s="1187"/>
      <c r="I621" s="1187"/>
      <c r="J621" s="1187"/>
      <c r="K621" s="1188"/>
      <c r="L621" s="1189"/>
      <c r="M621" s="1190"/>
      <c r="O621" s="283">
        <f t="shared" si="31"/>
        <v>0</v>
      </c>
      <c r="P621" s="284">
        <f t="shared" si="32"/>
        <v>0</v>
      </c>
      <c r="Q621" s="118">
        <f t="shared" si="33"/>
        <v>0</v>
      </c>
    </row>
    <row r="622" spans="1:17">
      <c r="A622" s="1106"/>
      <c r="B622" s="1106"/>
      <c r="C622" s="1186"/>
      <c r="D622" s="1187"/>
      <c r="E622" s="1187"/>
      <c r="F622" s="1187"/>
      <c r="G622" s="1187"/>
      <c r="H622" s="1187"/>
      <c r="I622" s="1187"/>
      <c r="J622" s="1187"/>
      <c r="K622" s="1188"/>
      <c r="L622" s="1189"/>
      <c r="M622" s="1190"/>
      <c r="O622" s="283">
        <f t="shared" si="31"/>
        <v>0</v>
      </c>
      <c r="P622" s="284">
        <f t="shared" si="32"/>
        <v>0</v>
      </c>
      <c r="Q622" s="118">
        <f t="shared" si="33"/>
        <v>0</v>
      </c>
    </row>
    <row r="623" spans="1:17">
      <c r="A623" s="1106"/>
      <c r="B623" s="1106"/>
      <c r="C623" s="1186"/>
      <c r="D623" s="1187"/>
      <c r="E623" s="1187"/>
      <c r="F623" s="1187"/>
      <c r="G623" s="1187"/>
      <c r="H623" s="1187"/>
      <c r="I623" s="1187"/>
      <c r="J623" s="1187"/>
      <c r="K623" s="1188"/>
      <c r="L623" s="1189"/>
      <c r="M623" s="1190"/>
      <c r="O623" s="283">
        <f t="shared" si="31"/>
        <v>0</v>
      </c>
      <c r="P623" s="284">
        <f t="shared" si="32"/>
        <v>0</v>
      </c>
      <c r="Q623" s="118">
        <f t="shared" si="33"/>
        <v>0</v>
      </c>
    </row>
    <row r="624" spans="1:17">
      <c r="A624" s="1106"/>
      <c r="B624" s="1106"/>
      <c r="C624" s="1186"/>
      <c r="D624" s="1187"/>
      <c r="E624" s="1187"/>
      <c r="F624" s="1187"/>
      <c r="G624" s="1187"/>
      <c r="H624" s="1187"/>
      <c r="I624" s="1187"/>
      <c r="J624" s="1187"/>
      <c r="K624" s="1188"/>
      <c r="L624" s="1189"/>
      <c r="M624" s="1190"/>
      <c r="O624" s="283">
        <f t="shared" si="31"/>
        <v>0</v>
      </c>
      <c r="P624" s="284">
        <f t="shared" si="32"/>
        <v>0</v>
      </c>
      <c r="Q624" s="118">
        <f t="shared" si="33"/>
        <v>0</v>
      </c>
    </row>
    <row r="625" spans="1:17">
      <c r="A625" s="1106"/>
      <c r="B625" s="1106"/>
      <c r="C625" s="1186"/>
      <c r="D625" s="1187"/>
      <c r="E625" s="1187"/>
      <c r="F625" s="1187"/>
      <c r="G625" s="1187"/>
      <c r="H625" s="1187"/>
      <c r="I625" s="1187"/>
      <c r="J625" s="1187"/>
      <c r="K625" s="1188"/>
      <c r="L625" s="1189"/>
      <c r="M625" s="1190"/>
      <c r="O625" s="283">
        <f t="shared" si="31"/>
        <v>0</v>
      </c>
      <c r="P625" s="284">
        <f t="shared" si="32"/>
        <v>0</v>
      </c>
      <c r="Q625" s="118">
        <f t="shared" si="33"/>
        <v>0</v>
      </c>
    </row>
    <row r="626" spans="1:17">
      <c r="A626" s="1106"/>
      <c r="B626" s="1106"/>
      <c r="C626" s="1186"/>
      <c r="D626" s="1187"/>
      <c r="E626" s="1187"/>
      <c r="F626" s="1187"/>
      <c r="G626" s="1187"/>
      <c r="H626" s="1187"/>
      <c r="I626" s="1187"/>
      <c r="J626" s="1187"/>
      <c r="K626" s="1188"/>
      <c r="L626" s="1189"/>
      <c r="M626" s="1190"/>
      <c r="O626" s="283">
        <f t="shared" si="31"/>
        <v>0</v>
      </c>
      <c r="P626" s="284">
        <f t="shared" si="32"/>
        <v>0</v>
      </c>
      <c r="Q626" s="118">
        <f t="shared" si="33"/>
        <v>0</v>
      </c>
    </row>
    <row r="627" spans="1:17">
      <c r="A627" s="1106"/>
      <c r="B627" s="1106"/>
      <c r="C627" s="1186"/>
      <c r="D627" s="1187"/>
      <c r="E627" s="1187"/>
      <c r="F627" s="1187"/>
      <c r="G627" s="1187"/>
      <c r="H627" s="1187"/>
      <c r="I627" s="1187"/>
      <c r="J627" s="1187"/>
      <c r="K627" s="1188"/>
      <c r="L627" s="1189"/>
      <c r="M627" s="1190"/>
      <c r="O627" s="283">
        <f t="shared" si="31"/>
        <v>0</v>
      </c>
      <c r="P627" s="284">
        <f t="shared" si="32"/>
        <v>0</v>
      </c>
      <c r="Q627" s="118">
        <f t="shared" si="33"/>
        <v>0</v>
      </c>
    </row>
    <row r="628" spans="1:17">
      <c r="A628" s="1106"/>
      <c r="B628" s="1106"/>
      <c r="C628" s="1186"/>
      <c r="D628" s="1187"/>
      <c r="E628" s="1187"/>
      <c r="F628" s="1187"/>
      <c r="G628" s="1187"/>
      <c r="H628" s="1187"/>
      <c r="I628" s="1187"/>
      <c r="J628" s="1187"/>
      <c r="K628" s="1188"/>
      <c r="L628" s="1189"/>
      <c r="M628" s="1190"/>
      <c r="O628" s="283">
        <f t="shared" si="31"/>
        <v>0</v>
      </c>
      <c r="P628" s="284">
        <f t="shared" si="32"/>
        <v>0</v>
      </c>
      <c r="Q628" s="118">
        <f t="shared" si="33"/>
        <v>0</v>
      </c>
    </row>
    <row r="629" spans="1:17">
      <c r="A629" s="1106"/>
      <c r="B629" s="1106"/>
      <c r="C629" s="1186"/>
      <c r="D629" s="1187"/>
      <c r="E629" s="1187"/>
      <c r="F629" s="1187"/>
      <c r="G629" s="1187"/>
      <c r="H629" s="1187"/>
      <c r="I629" s="1187"/>
      <c r="J629" s="1187"/>
      <c r="K629" s="1188"/>
      <c r="L629" s="1189"/>
      <c r="M629" s="1190"/>
      <c r="O629" s="283">
        <f t="shared" si="31"/>
        <v>0</v>
      </c>
      <c r="P629" s="284">
        <f t="shared" si="32"/>
        <v>0</v>
      </c>
      <c r="Q629" s="118">
        <f t="shared" si="33"/>
        <v>0</v>
      </c>
    </row>
    <row r="630" spans="1:17">
      <c r="A630" s="1106"/>
      <c r="B630" s="1106"/>
      <c r="C630" s="1186"/>
      <c r="D630" s="1187"/>
      <c r="E630" s="1187"/>
      <c r="F630" s="1187"/>
      <c r="G630" s="1187"/>
      <c r="H630" s="1187"/>
      <c r="I630" s="1187"/>
      <c r="J630" s="1187"/>
      <c r="K630" s="1188"/>
      <c r="L630" s="1189"/>
      <c r="M630" s="1190"/>
      <c r="O630" s="283">
        <f t="shared" si="31"/>
        <v>0</v>
      </c>
      <c r="P630" s="284">
        <f t="shared" si="32"/>
        <v>0</v>
      </c>
      <c r="Q630" s="118">
        <f t="shared" si="33"/>
        <v>0</v>
      </c>
    </row>
    <row r="631" spans="1:17">
      <c r="A631" s="1106"/>
      <c r="B631" s="1106"/>
      <c r="C631" s="1186"/>
      <c r="D631" s="1187"/>
      <c r="E631" s="1187"/>
      <c r="F631" s="1187"/>
      <c r="G631" s="1187"/>
      <c r="H631" s="1187"/>
      <c r="I631" s="1187"/>
      <c r="J631" s="1187"/>
      <c r="K631" s="1188"/>
      <c r="L631" s="1189"/>
      <c r="M631" s="1190"/>
      <c r="O631" s="283">
        <f t="shared" si="31"/>
        <v>0</v>
      </c>
      <c r="P631" s="284">
        <f t="shared" si="32"/>
        <v>0</v>
      </c>
      <c r="Q631" s="118">
        <f t="shared" si="33"/>
        <v>0</v>
      </c>
    </row>
    <row r="632" spans="1:17">
      <c r="A632" s="1106"/>
      <c r="B632" s="1106"/>
      <c r="C632" s="1186"/>
      <c r="D632" s="1187"/>
      <c r="E632" s="1187"/>
      <c r="F632" s="1187"/>
      <c r="G632" s="1187"/>
      <c r="H632" s="1187"/>
      <c r="I632" s="1187"/>
      <c r="J632" s="1187"/>
      <c r="K632" s="1188"/>
      <c r="L632" s="1189"/>
      <c r="M632" s="1190"/>
      <c r="O632" s="283">
        <f t="shared" si="31"/>
        <v>0</v>
      </c>
      <c r="P632" s="284">
        <f t="shared" si="32"/>
        <v>0</v>
      </c>
      <c r="Q632" s="118">
        <f t="shared" si="33"/>
        <v>0</v>
      </c>
    </row>
    <row r="633" spans="1:17">
      <c r="A633" s="1106"/>
      <c r="B633" s="1106"/>
      <c r="C633" s="1186"/>
      <c r="D633" s="1187"/>
      <c r="E633" s="1187"/>
      <c r="F633" s="1187"/>
      <c r="G633" s="1187"/>
      <c r="H633" s="1187"/>
      <c r="I633" s="1187"/>
      <c r="J633" s="1187"/>
      <c r="K633" s="1188"/>
      <c r="L633" s="1189"/>
      <c r="M633" s="1190"/>
      <c r="O633" s="283">
        <f t="shared" si="31"/>
        <v>0</v>
      </c>
      <c r="P633" s="284">
        <f t="shared" si="32"/>
        <v>0</v>
      </c>
      <c r="Q633" s="118">
        <f t="shared" si="33"/>
        <v>0</v>
      </c>
    </row>
    <row r="634" spans="1:17">
      <c r="A634" s="1106"/>
      <c r="B634" s="1106"/>
      <c r="C634" s="1186"/>
      <c r="D634" s="1187"/>
      <c r="E634" s="1187"/>
      <c r="F634" s="1187"/>
      <c r="G634" s="1187"/>
      <c r="H634" s="1187"/>
      <c r="I634" s="1187"/>
      <c r="J634" s="1187"/>
      <c r="K634" s="1188"/>
      <c r="L634" s="1189"/>
      <c r="M634" s="1190"/>
      <c r="O634" s="283">
        <f t="shared" si="31"/>
        <v>0</v>
      </c>
      <c r="P634" s="284">
        <f t="shared" si="32"/>
        <v>0</v>
      </c>
      <c r="Q634" s="118">
        <f t="shared" si="33"/>
        <v>0</v>
      </c>
    </row>
    <row r="635" spans="1:17">
      <c r="A635" s="1106"/>
      <c r="B635" s="1106"/>
      <c r="C635" s="1186"/>
      <c r="D635" s="1187"/>
      <c r="E635" s="1187"/>
      <c r="F635" s="1187"/>
      <c r="G635" s="1187"/>
      <c r="H635" s="1187"/>
      <c r="I635" s="1187"/>
      <c r="J635" s="1187"/>
      <c r="K635" s="1188"/>
      <c r="L635" s="1189"/>
      <c r="M635" s="1190"/>
      <c r="O635" s="283">
        <f t="shared" si="31"/>
        <v>0</v>
      </c>
      <c r="P635" s="284">
        <f t="shared" si="32"/>
        <v>0</v>
      </c>
      <c r="Q635" s="118">
        <f t="shared" si="33"/>
        <v>0</v>
      </c>
    </row>
    <row r="636" spans="1:17">
      <c r="A636" s="1106"/>
      <c r="B636" s="1106"/>
      <c r="C636" s="1186"/>
      <c r="D636" s="1187"/>
      <c r="E636" s="1187"/>
      <c r="F636" s="1187"/>
      <c r="G636" s="1187"/>
      <c r="H636" s="1187"/>
      <c r="I636" s="1187"/>
      <c r="J636" s="1187"/>
      <c r="K636" s="1188"/>
      <c r="L636" s="1189"/>
      <c r="M636" s="1190"/>
      <c r="O636" s="283">
        <f t="shared" ref="O636:O699" si="34">D636*E636</f>
        <v>0</v>
      </c>
      <c r="P636" s="284">
        <f t="shared" si="32"/>
        <v>0</v>
      </c>
      <c r="Q636" s="118">
        <f t="shared" si="33"/>
        <v>0</v>
      </c>
    </row>
    <row r="637" spans="1:17">
      <c r="A637" s="1106"/>
      <c r="B637" s="1106"/>
      <c r="C637" s="1186"/>
      <c r="D637" s="1187"/>
      <c r="E637" s="1187"/>
      <c r="F637" s="1187"/>
      <c r="G637" s="1187"/>
      <c r="H637" s="1187"/>
      <c r="I637" s="1187"/>
      <c r="J637" s="1187"/>
      <c r="K637" s="1188"/>
      <c r="L637" s="1189"/>
      <c r="M637" s="1190"/>
      <c r="O637" s="283">
        <f t="shared" si="34"/>
        <v>0</v>
      </c>
      <c r="P637" s="284">
        <f t="shared" si="32"/>
        <v>0</v>
      </c>
      <c r="Q637" s="118">
        <f t="shared" si="33"/>
        <v>0</v>
      </c>
    </row>
    <row r="638" spans="1:17">
      <c r="A638" s="1106"/>
      <c r="B638" s="1106"/>
      <c r="C638" s="1186"/>
      <c r="D638" s="1187"/>
      <c r="E638" s="1187"/>
      <c r="F638" s="1187"/>
      <c r="G638" s="1187"/>
      <c r="H638" s="1187"/>
      <c r="I638" s="1187"/>
      <c r="J638" s="1187"/>
      <c r="K638" s="1188"/>
      <c r="L638" s="1189"/>
      <c r="M638" s="1190"/>
      <c r="O638" s="283">
        <f t="shared" si="34"/>
        <v>0</v>
      </c>
      <c r="P638" s="284">
        <f t="shared" si="32"/>
        <v>0</v>
      </c>
      <c r="Q638" s="118">
        <f t="shared" si="33"/>
        <v>0</v>
      </c>
    </row>
    <row r="639" spans="1:17">
      <c r="A639" s="1106"/>
      <c r="B639" s="1106"/>
      <c r="C639" s="1186"/>
      <c r="D639" s="1187"/>
      <c r="E639" s="1187"/>
      <c r="F639" s="1187"/>
      <c r="G639" s="1187"/>
      <c r="H639" s="1187"/>
      <c r="I639" s="1187"/>
      <c r="J639" s="1187"/>
      <c r="K639" s="1188"/>
      <c r="L639" s="1189"/>
      <c r="M639" s="1190"/>
      <c r="O639" s="283">
        <f t="shared" si="34"/>
        <v>0</v>
      </c>
      <c r="P639" s="284">
        <f t="shared" si="32"/>
        <v>0</v>
      </c>
      <c r="Q639" s="118">
        <f t="shared" si="33"/>
        <v>0</v>
      </c>
    </row>
    <row r="640" spans="1:17">
      <c r="A640" s="1106"/>
      <c r="B640" s="1106"/>
      <c r="C640" s="1186"/>
      <c r="D640" s="1187"/>
      <c r="E640" s="1187"/>
      <c r="F640" s="1187"/>
      <c r="G640" s="1187"/>
      <c r="H640" s="1187"/>
      <c r="I640" s="1187"/>
      <c r="J640" s="1187"/>
      <c r="K640" s="1188"/>
      <c r="L640" s="1189"/>
      <c r="M640" s="1190"/>
      <c r="O640" s="283">
        <f t="shared" si="34"/>
        <v>0</v>
      </c>
      <c r="P640" s="284">
        <f t="shared" si="32"/>
        <v>0</v>
      </c>
      <c r="Q640" s="118">
        <f t="shared" si="33"/>
        <v>0</v>
      </c>
    </row>
    <row r="641" spans="1:17">
      <c r="A641" s="1106"/>
      <c r="B641" s="1106"/>
      <c r="C641" s="1186"/>
      <c r="D641" s="1187"/>
      <c r="E641" s="1187"/>
      <c r="F641" s="1187"/>
      <c r="G641" s="1187"/>
      <c r="H641" s="1187"/>
      <c r="I641" s="1187"/>
      <c r="J641" s="1187"/>
      <c r="K641" s="1188"/>
      <c r="L641" s="1189"/>
      <c r="M641" s="1190"/>
      <c r="O641" s="283">
        <f t="shared" si="34"/>
        <v>0</v>
      </c>
      <c r="P641" s="284">
        <f t="shared" si="32"/>
        <v>0</v>
      </c>
      <c r="Q641" s="118">
        <f t="shared" si="33"/>
        <v>0</v>
      </c>
    </row>
    <row r="642" spans="1:17">
      <c r="A642" s="1106"/>
      <c r="B642" s="1106"/>
      <c r="C642" s="1186"/>
      <c r="D642" s="1187"/>
      <c r="E642" s="1187"/>
      <c r="F642" s="1187"/>
      <c r="G642" s="1187"/>
      <c r="H642" s="1187"/>
      <c r="I642" s="1187"/>
      <c r="J642" s="1187"/>
      <c r="K642" s="1188"/>
      <c r="L642" s="1189"/>
      <c r="M642" s="1190"/>
      <c r="O642" s="283">
        <f t="shared" si="34"/>
        <v>0</v>
      </c>
      <c r="P642" s="284">
        <f t="shared" si="32"/>
        <v>0</v>
      </c>
      <c r="Q642" s="118">
        <f t="shared" si="33"/>
        <v>0</v>
      </c>
    </row>
    <row r="643" spans="1:17">
      <c r="A643" s="1106"/>
      <c r="B643" s="1106"/>
      <c r="C643" s="1186"/>
      <c r="D643" s="1187"/>
      <c r="E643" s="1187"/>
      <c r="F643" s="1187"/>
      <c r="G643" s="1187"/>
      <c r="H643" s="1187"/>
      <c r="I643" s="1187"/>
      <c r="J643" s="1187"/>
      <c r="K643" s="1188"/>
      <c r="L643" s="1189"/>
      <c r="M643" s="1190"/>
      <c r="O643" s="283">
        <f t="shared" si="34"/>
        <v>0</v>
      </c>
      <c r="P643" s="284">
        <f t="shared" ref="P643:P706" si="35">I643*E643</f>
        <v>0</v>
      </c>
      <c r="Q643" s="118">
        <f t="shared" ref="Q643:Q706" si="36">M643*E643</f>
        <v>0</v>
      </c>
    </row>
    <row r="644" spans="1:17">
      <c r="A644" s="1106"/>
      <c r="B644" s="1106"/>
      <c r="C644" s="1186"/>
      <c r="D644" s="1187"/>
      <c r="E644" s="1187"/>
      <c r="F644" s="1187"/>
      <c r="G644" s="1187"/>
      <c r="H644" s="1187"/>
      <c r="I644" s="1187"/>
      <c r="J644" s="1187"/>
      <c r="K644" s="1188"/>
      <c r="L644" s="1189"/>
      <c r="M644" s="1190"/>
      <c r="O644" s="283">
        <f t="shared" si="34"/>
        <v>0</v>
      </c>
      <c r="P644" s="284">
        <f t="shared" si="35"/>
        <v>0</v>
      </c>
      <c r="Q644" s="118">
        <f t="shared" si="36"/>
        <v>0</v>
      </c>
    </row>
    <row r="645" spans="1:17">
      <c r="A645" s="1106"/>
      <c r="B645" s="1106"/>
      <c r="C645" s="1186"/>
      <c r="D645" s="1187"/>
      <c r="E645" s="1187"/>
      <c r="F645" s="1187"/>
      <c r="G645" s="1187"/>
      <c r="H645" s="1187"/>
      <c r="I645" s="1187"/>
      <c r="J645" s="1187"/>
      <c r="K645" s="1188"/>
      <c r="L645" s="1189"/>
      <c r="M645" s="1190"/>
      <c r="O645" s="283">
        <f t="shared" si="34"/>
        <v>0</v>
      </c>
      <c r="P645" s="284">
        <f t="shared" si="35"/>
        <v>0</v>
      </c>
      <c r="Q645" s="118">
        <f t="shared" si="36"/>
        <v>0</v>
      </c>
    </row>
    <row r="646" spans="1:17">
      <c r="A646" s="1106"/>
      <c r="B646" s="1106"/>
      <c r="C646" s="1186"/>
      <c r="D646" s="1187"/>
      <c r="E646" s="1187"/>
      <c r="F646" s="1187"/>
      <c r="G646" s="1187"/>
      <c r="H646" s="1187"/>
      <c r="I646" s="1187"/>
      <c r="J646" s="1187"/>
      <c r="K646" s="1188"/>
      <c r="L646" s="1189"/>
      <c r="M646" s="1190"/>
      <c r="O646" s="283">
        <f t="shared" si="34"/>
        <v>0</v>
      </c>
      <c r="P646" s="284">
        <f t="shared" si="35"/>
        <v>0</v>
      </c>
      <c r="Q646" s="118">
        <f t="shared" si="36"/>
        <v>0</v>
      </c>
    </row>
    <row r="647" spans="1:17">
      <c r="A647" s="1106"/>
      <c r="B647" s="1106"/>
      <c r="C647" s="1186"/>
      <c r="D647" s="1187"/>
      <c r="E647" s="1187"/>
      <c r="F647" s="1187"/>
      <c r="G647" s="1187"/>
      <c r="H647" s="1187"/>
      <c r="I647" s="1187"/>
      <c r="J647" s="1187"/>
      <c r="K647" s="1188"/>
      <c r="L647" s="1189"/>
      <c r="M647" s="1190"/>
      <c r="O647" s="283">
        <f t="shared" si="34"/>
        <v>0</v>
      </c>
      <c r="P647" s="284">
        <f t="shared" si="35"/>
        <v>0</v>
      </c>
      <c r="Q647" s="118">
        <f t="shared" si="36"/>
        <v>0</v>
      </c>
    </row>
    <row r="648" spans="1:17">
      <c r="A648" s="1106"/>
      <c r="B648" s="1106"/>
      <c r="C648" s="1186"/>
      <c r="D648" s="1187"/>
      <c r="E648" s="1187"/>
      <c r="F648" s="1187"/>
      <c r="G648" s="1187"/>
      <c r="H648" s="1187"/>
      <c r="I648" s="1187"/>
      <c r="J648" s="1187"/>
      <c r="K648" s="1188"/>
      <c r="L648" s="1189"/>
      <c r="M648" s="1190"/>
      <c r="O648" s="283">
        <f t="shared" si="34"/>
        <v>0</v>
      </c>
      <c r="P648" s="284">
        <f t="shared" si="35"/>
        <v>0</v>
      </c>
      <c r="Q648" s="118">
        <f t="shared" si="36"/>
        <v>0</v>
      </c>
    </row>
    <row r="649" spans="1:17">
      <c r="A649" s="1106"/>
      <c r="B649" s="1106"/>
      <c r="C649" s="1186"/>
      <c r="D649" s="1187"/>
      <c r="E649" s="1187"/>
      <c r="F649" s="1187"/>
      <c r="G649" s="1187"/>
      <c r="H649" s="1187"/>
      <c r="I649" s="1187"/>
      <c r="J649" s="1187"/>
      <c r="K649" s="1188"/>
      <c r="L649" s="1189"/>
      <c r="M649" s="1190"/>
      <c r="O649" s="283">
        <f t="shared" si="34"/>
        <v>0</v>
      </c>
      <c r="P649" s="284">
        <f t="shared" si="35"/>
        <v>0</v>
      </c>
      <c r="Q649" s="118">
        <f t="shared" si="36"/>
        <v>0</v>
      </c>
    </row>
    <row r="650" spans="1:17">
      <c r="A650" s="1106"/>
      <c r="B650" s="1106"/>
      <c r="C650" s="1186"/>
      <c r="D650" s="1187"/>
      <c r="E650" s="1187"/>
      <c r="F650" s="1187"/>
      <c r="G650" s="1187"/>
      <c r="H650" s="1187"/>
      <c r="I650" s="1187"/>
      <c r="J650" s="1187"/>
      <c r="K650" s="1188"/>
      <c r="L650" s="1189"/>
      <c r="M650" s="1190"/>
      <c r="O650" s="283">
        <f t="shared" si="34"/>
        <v>0</v>
      </c>
      <c r="P650" s="284">
        <f t="shared" si="35"/>
        <v>0</v>
      </c>
      <c r="Q650" s="118">
        <f t="shared" si="36"/>
        <v>0</v>
      </c>
    </row>
    <row r="651" spans="1:17">
      <c r="A651" s="1106"/>
      <c r="B651" s="1106"/>
      <c r="C651" s="1186"/>
      <c r="D651" s="1187"/>
      <c r="E651" s="1187"/>
      <c r="F651" s="1187"/>
      <c r="G651" s="1187"/>
      <c r="H651" s="1187"/>
      <c r="I651" s="1187"/>
      <c r="J651" s="1187"/>
      <c r="K651" s="1188"/>
      <c r="L651" s="1189"/>
      <c r="M651" s="1190"/>
      <c r="O651" s="283">
        <f t="shared" si="34"/>
        <v>0</v>
      </c>
      <c r="P651" s="284">
        <f t="shared" si="35"/>
        <v>0</v>
      </c>
      <c r="Q651" s="118">
        <f t="shared" si="36"/>
        <v>0</v>
      </c>
    </row>
    <row r="652" spans="1:17">
      <c r="A652" s="1106"/>
      <c r="B652" s="1106"/>
      <c r="C652" s="1186"/>
      <c r="D652" s="1187"/>
      <c r="E652" s="1187"/>
      <c r="F652" s="1187"/>
      <c r="G652" s="1187"/>
      <c r="H652" s="1187"/>
      <c r="I652" s="1187"/>
      <c r="J652" s="1187"/>
      <c r="K652" s="1188"/>
      <c r="L652" s="1189"/>
      <c r="M652" s="1190"/>
      <c r="O652" s="283">
        <f t="shared" si="34"/>
        <v>0</v>
      </c>
      <c r="P652" s="284">
        <f t="shared" si="35"/>
        <v>0</v>
      </c>
      <c r="Q652" s="118">
        <f t="shared" si="36"/>
        <v>0</v>
      </c>
    </row>
    <row r="653" spans="1:17">
      <c r="A653" s="1106"/>
      <c r="B653" s="1106"/>
      <c r="C653" s="1186"/>
      <c r="D653" s="1187"/>
      <c r="E653" s="1187"/>
      <c r="F653" s="1187"/>
      <c r="G653" s="1187"/>
      <c r="H653" s="1187"/>
      <c r="I653" s="1187"/>
      <c r="J653" s="1187"/>
      <c r="K653" s="1188"/>
      <c r="L653" s="1189"/>
      <c r="M653" s="1190"/>
      <c r="O653" s="283">
        <f t="shared" si="34"/>
        <v>0</v>
      </c>
      <c r="P653" s="284">
        <f t="shared" si="35"/>
        <v>0</v>
      </c>
      <c r="Q653" s="118">
        <f t="shared" si="36"/>
        <v>0</v>
      </c>
    </row>
    <row r="654" spans="1:17">
      <c r="A654" s="1106"/>
      <c r="B654" s="1106"/>
      <c r="C654" s="1186"/>
      <c r="D654" s="1187"/>
      <c r="E654" s="1187"/>
      <c r="F654" s="1187"/>
      <c r="G654" s="1187"/>
      <c r="H654" s="1187"/>
      <c r="I654" s="1187"/>
      <c r="J654" s="1187"/>
      <c r="K654" s="1188"/>
      <c r="L654" s="1189"/>
      <c r="M654" s="1190"/>
      <c r="O654" s="283">
        <f t="shared" si="34"/>
        <v>0</v>
      </c>
      <c r="P654" s="284">
        <f t="shared" si="35"/>
        <v>0</v>
      </c>
      <c r="Q654" s="118">
        <f t="shared" si="36"/>
        <v>0</v>
      </c>
    </row>
    <row r="655" spans="1:17">
      <c r="A655" s="1106"/>
      <c r="B655" s="1106"/>
      <c r="C655" s="1186"/>
      <c r="D655" s="1187"/>
      <c r="E655" s="1187"/>
      <c r="F655" s="1187"/>
      <c r="G655" s="1187"/>
      <c r="H655" s="1187"/>
      <c r="I655" s="1187"/>
      <c r="J655" s="1187"/>
      <c r="K655" s="1188"/>
      <c r="L655" s="1189"/>
      <c r="M655" s="1190"/>
      <c r="O655" s="283">
        <f t="shared" si="34"/>
        <v>0</v>
      </c>
      <c r="P655" s="284">
        <f t="shared" si="35"/>
        <v>0</v>
      </c>
      <c r="Q655" s="118">
        <f t="shared" si="36"/>
        <v>0</v>
      </c>
    </row>
    <row r="656" spans="1:17">
      <c r="A656" s="1106"/>
      <c r="B656" s="1106"/>
      <c r="C656" s="1186"/>
      <c r="D656" s="1187"/>
      <c r="E656" s="1187"/>
      <c r="F656" s="1187"/>
      <c r="G656" s="1187"/>
      <c r="H656" s="1187"/>
      <c r="I656" s="1187"/>
      <c r="J656" s="1187"/>
      <c r="K656" s="1188"/>
      <c r="L656" s="1189"/>
      <c r="M656" s="1190"/>
      <c r="O656" s="283">
        <f t="shared" si="34"/>
        <v>0</v>
      </c>
      <c r="P656" s="284">
        <f t="shared" si="35"/>
        <v>0</v>
      </c>
      <c r="Q656" s="118">
        <f t="shared" si="36"/>
        <v>0</v>
      </c>
    </row>
    <row r="657" spans="1:17">
      <c r="A657" s="1106"/>
      <c r="B657" s="1106"/>
      <c r="C657" s="1186"/>
      <c r="D657" s="1187"/>
      <c r="E657" s="1187"/>
      <c r="F657" s="1187"/>
      <c r="G657" s="1187"/>
      <c r="H657" s="1187"/>
      <c r="I657" s="1187"/>
      <c r="J657" s="1187"/>
      <c r="K657" s="1188"/>
      <c r="L657" s="1189"/>
      <c r="M657" s="1190"/>
      <c r="O657" s="283">
        <f t="shared" si="34"/>
        <v>0</v>
      </c>
      <c r="P657" s="284">
        <f t="shared" si="35"/>
        <v>0</v>
      </c>
      <c r="Q657" s="118">
        <f t="shared" si="36"/>
        <v>0</v>
      </c>
    </row>
    <row r="658" spans="1:17">
      <c r="A658" s="1106"/>
      <c r="B658" s="1106"/>
      <c r="C658" s="1186"/>
      <c r="D658" s="1187"/>
      <c r="E658" s="1187"/>
      <c r="F658" s="1187"/>
      <c r="G658" s="1187"/>
      <c r="H658" s="1187"/>
      <c r="I658" s="1187"/>
      <c r="J658" s="1187"/>
      <c r="K658" s="1188"/>
      <c r="L658" s="1189"/>
      <c r="M658" s="1190"/>
      <c r="O658" s="283">
        <f t="shared" si="34"/>
        <v>0</v>
      </c>
      <c r="P658" s="284">
        <f t="shared" si="35"/>
        <v>0</v>
      </c>
      <c r="Q658" s="118">
        <f t="shared" si="36"/>
        <v>0</v>
      </c>
    </row>
    <row r="659" spans="1:17">
      <c r="A659" s="1106"/>
      <c r="B659" s="1106"/>
      <c r="C659" s="1186"/>
      <c r="D659" s="1187"/>
      <c r="E659" s="1187"/>
      <c r="F659" s="1187"/>
      <c r="G659" s="1187"/>
      <c r="H659" s="1187"/>
      <c r="I659" s="1187"/>
      <c r="J659" s="1187"/>
      <c r="K659" s="1188"/>
      <c r="L659" s="1189"/>
      <c r="M659" s="1190"/>
      <c r="O659" s="283">
        <f t="shared" si="34"/>
        <v>0</v>
      </c>
      <c r="P659" s="284">
        <f t="shared" si="35"/>
        <v>0</v>
      </c>
      <c r="Q659" s="118">
        <f t="shared" si="36"/>
        <v>0</v>
      </c>
    </row>
    <row r="660" spans="1:17">
      <c r="A660" s="1106"/>
      <c r="B660" s="1106"/>
      <c r="C660" s="1186"/>
      <c r="D660" s="1187"/>
      <c r="E660" s="1187"/>
      <c r="F660" s="1187"/>
      <c r="G660" s="1187"/>
      <c r="H660" s="1187"/>
      <c r="I660" s="1187"/>
      <c r="J660" s="1187"/>
      <c r="K660" s="1188"/>
      <c r="L660" s="1189"/>
      <c r="M660" s="1190"/>
      <c r="O660" s="283">
        <f t="shared" si="34"/>
        <v>0</v>
      </c>
      <c r="P660" s="284">
        <f t="shared" si="35"/>
        <v>0</v>
      </c>
      <c r="Q660" s="118">
        <f t="shared" si="36"/>
        <v>0</v>
      </c>
    </row>
    <row r="661" spans="1:17">
      <c r="A661" s="1106"/>
      <c r="B661" s="1106"/>
      <c r="C661" s="1186"/>
      <c r="D661" s="1187"/>
      <c r="E661" s="1187"/>
      <c r="F661" s="1187"/>
      <c r="G661" s="1187"/>
      <c r="H661" s="1187"/>
      <c r="I661" s="1187"/>
      <c r="J661" s="1187"/>
      <c r="K661" s="1188"/>
      <c r="L661" s="1189"/>
      <c r="M661" s="1190"/>
      <c r="O661" s="283">
        <f t="shared" si="34"/>
        <v>0</v>
      </c>
      <c r="P661" s="284">
        <f t="shared" si="35"/>
        <v>0</v>
      </c>
      <c r="Q661" s="118">
        <f t="shared" si="36"/>
        <v>0</v>
      </c>
    </row>
    <row r="662" spans="1:17">
      <c r="A662" s="1106"/>
      <c r="B662" s="1106"/>
      <c r="C662" s="1186"/>
      <c r="D662" s="1187"/>
      <c r="E662" s="1187"/>
      <c r="F662" s="1187"/>
      <c r="G662" s="1187"/>
      <c r="H662" s="1187"/>
      <c r="I662" s="1187"/>
      <c r="J662" s="1187"/>
      <c r="K662" s="1188"/>
      <c r="L662" s="1189"/>
      <c r="M662" s="1190"/>
      <c r="O662" s="283">
        <f t="shared" si="34"/>
        <v>0</v>
      </c>
      <c r="P662" s="284">
        <f t="shared" si="35"/>
        <v>0</v>
      </c>
      <c r="Q662" s="118">
        <f t="shared" si="36"/>
        <v>0</v>
      </c>
    </row>
    <row r="663" spans="1:17">
      <c r="A663" s="1106"/>
      <c r="B663" s="1106"/>
      <c r="C663" s="1186"/>
      <c r="D663" s="1187"/>
      <c r="E663" s="1187"/>
      <c r="F663" s="1187"/>
      <c r="G663" s="1187"/>
      <c r="H663" s="1187"/>
      <c r="I663" s="1187"/>
      <c r="J663" s="1187"/>
      <c r="K663" s="1188"/>
      <c r="L663" s="1189"/>
      <c r="M663" s="1190"/>
      <c r="O663" s="283">
        <f t="shared" si="34"/>
        <v>0</v>
      </c>
      <c r="P663" s="284">
        <f t="shared" si="35"/>
        <v>0</v>
      </c>
      <c r="Q663" s="118">
        <f t="shared" si="36"/>
        <v>0</v>
      </c>
    </row>
    <row r="664" spans="1:17">
      <c r="A664" s="1106"/>
      <c r="B664" s="1106"/>
      <c r="C664" s="1186"/>
      <c r="D664" s="1187"/>
      <c r="E664" s="1187"/>
      <c r="F664" s="1187"/>
      <c r="G664" s="1187"/>
      <c r="H664" s="1187"/>
      <c r="I664" s="1187"/>
      <c r="J664" s="1187"/>
      <c r="K664" s="1188"/>
      <c r="L664" s="1189"/>
      <c r="M664" s="1190"/>
      <c r="O664" s="283">
        <f t="shared" si="34"/>
        <v>0</v>
      </c>
      <c r="P664" s="284">
        <f t="shared" si="35"/>
        <v>0</v>
      </c>
      <c r="Q664" s="118">
        <f t="shared" si="36"/>
        <v>0</v>
      </c>
    </row>
    <row r="665" spans="1:17">
      <c r="A665" s="1106"/>
      <c r="B665" s="1106"/>
      <c r="C665" s="1186"/>
      <c r="D665" s="1187"/>
      <c r="E665" s="1187"/>
      <c r="F665" s="1187"/>
      <c r="G665" s="1187"/>
      <c r="H665" s="1187"/>
      <c r="I665" s="1187"/>
      <c r="J665" s="1187"/>
      <c r="K665" s="1188"/>
      <c r="L665" s="1189"/>
      <c r="M665" s="1190"/>
      <c r="O665" s="283">
        <f t="shared" si="34"/>
        <v>0</v>
      </c>
      <c r="P665" s="284">
        <f t="shared" si="35"/>
        <v>0</v>
      </c>
      <c r="Q665" s="118">
        <f t="shared" si="36"/>
        <v>0</v>
      </c>
    </row>
    <row r="666" spans="1:17">
      <c r="A666" s="1106"/>
      <c r="B666" s="1106"/>
      <c r="C666" s="1186"/>
      <c r="D666" s="1187"/>
      <c r="E666" s="1187"/>
      <c r="F666" s="1187"/>
      <c r="G666" s="1187"/>
      <c r="H666" s="1187"/>
      <c r="I666" s="1187"/>
      <c r="J666" s="1187"/>
      <c r="K666" s="1188"/>
      <c r="L666" s="1189"/>
      <c r="M666" s="1190"/>
      <c r="O666" s="283">
        <f t="shared" si="34"/>
        <v>0</v>
      </c>
      <c r="P666" s="284">
        <f t="shared" si="35"/>
        <v>0</v>
      </c>
      <c r="Q666" s="118">
        <f t="shared" si="36"/>
        <v>0</v>
      </c>
    </row>
    <row r="667" spans="1:17">
      <c r="A667" s="1106"/>
      <c r="B667" s="1106"/>
      <c r="C667" s="1186"/>
      <c r="D667" s="1187"/>
      <c r="E667" s="1187"/>
      <c r="F667" s="1187"/>
      <c r="G667" s="1187"/>
      <c r="H667" s="1187"/>
      <c r="I667" s="1187"/>
      <c r="J667" s="1187"/>
      <c r="K667" s="1188"/>
      <c r="L667" s="1189"/>
      <c r="M667" s="1190"/>
      <c r="O667" s="283">
        <f t="shared" si="34"/>
        <v>0</v>
      </c>
      <c r="P667" s="284">
        <f t="shared" si="35"/>
        <v>0</v>
      </c>
      <c r="Q667" s="118">
        <f t="shared" si="36"/>
        <v>0</v>
      </c>
    </row>
    <row r="668" spans="1:17">
      <c r="A668" s="1106"/>
      <c r="B668" s="1106"/>
      <c r="C668" s="1186"/>
      <c r="D668" s="1187"/>
      <c r="E668" s="1187"/>
      <c r="F668" s="1187"/>
      <c r="G668" s="1187"/>
      <c r="H668" s="1187"/>
      <c r="I668" s="1187"/>
      <c r="J668" s="1187"/>
      <c r="K668" s="1188"/>
      <c r="L668" s="1189"/>
      <c r="M668" s="1190"/>
      <c r="O668" s="283">
        <f t="shared" si="34"/>
        <v>0</v>
      </c>
      <c r="P668" s="284">
        <f t="shared" si="35"/>
        <v>0</v>
      </c>
      <c r="Q668" s="118">
        <f t="shared" si="36"/>
        <v>0</v>
      </c>
    </row>
    <row r="669" spans="1:17">
      <c r="A669" s="1106"/>
      <c r="B669" s="1106"/>
      <c r="C669" s="1186"/>
      <c r="D669" s="1187"/>
      <c r="E669" s="1187"/>
      <c r="F669" s="1187"/>
      <c r="G669" s="1187"/>
      <c r="H669" s="1187"/>
      <c r="I669" s="1187"/>
      <c r="J669" s="1187"/>
      <c r="K669" s="1188"/>
      <c r="L669" s="1189"/>
      <c r="M669" s="1190"/>
      <c r="O669" s="283">
        <f t="shared" si="34"/>
        <v>0</v>
      </c>
      <c r="P669" s="284">
        <f t="shared" si="35"/>
        <v>0</v>
      </c>
      <c r="Q669" s="118">
        <f t="shared" si="36"/>
        <v>0</v>
      </c>
    </row>
    <row r="670" spans="1:17">
      <c r="A670" s="1106"/>
      <c r="B670" s="1106"/>
      <c r="C670" s="1186"/>
      <c r="D670" s="1187"/>
      <c r="E670" s="1187"/>
      <c r="F670" s="1187"/>
      <c r="G670" s="1187"/>
      <c r="H670" s="1187"/>
      <c r="I670" s="1187"/>
      <c r="J670" s="1187"/>
      <c r="K670" s="1188"/>
      <c r="L670" s="1189"/>
      <c r="M670" s="1190"/>
      <c r="O670" s="283">
        <f t="shared" si="34"/>
        <v>0</v>
      </c>
      <c r="P670" s="284">
        <f t="shared" si="35"/>
        <v>0</v>
      </c>
      <c r="Q670" s="118">
        <f t="shared" si="36"/>
        <v>0</v>
      </c>
    </row>
    <row r="671" spans="1:17">
      <c r="A671" s="1106"/>
      <c r="B671" s="1106"/>
      <c r="C671" s="1186"/>
      <c r="D671" s="1187"/>
      <c r="E671" s="1187"/>
      <c r="F671" s="1187"/>
      <c r="G671" s="1187"/>
      <c r="H671" s="1187"/>
      <c r="I671" s="1187"/>
      <c r="J671" s="1187"/>
      <c r="K671" s="1188"/>
      <c r="L671" s="1189"/>
      <c r="M671" s="1190"/>
      <c r="O671" s="283">
        <f t="shared" si="34"/>
        <v>0</v>
      </c>
      <c r="P671" s="284">
        <f t="shared" si="35"/>
        <v>0</v>
      </c>
      <c r="Q671" s="118">
        <f t="shared" si="36"/>
        <v>0</v>
      </c>
    </row>
    <row r="672" spans="1:17">
      <c r="A672" s="1106"/>
      <c r="B672" s="1106"/>
      <c r="C672" s="1186"/>
      <c r="D672" s="1187"/>
      <c r="E672" s="1187"/>
      <c r="F672" s="1187"/>
      <c r="G672" s="1187"/>
      <c r="H672" s="1187"/>
      <c r="I672" s="1187"/>
      <c r="J672" s="1187"/>
      <c r="K672" s="1188"/>
      <c r="L672" s="1189"/>
      <c r="M672" s="1190"/>
      <c r="O672" s="283">
        <f t="shared" si="34"/>
        <v>0</v>
      </c>
      <c r="P672" s="284">
        <f t="shared" si="35"/>
        <v>0</v>
      </c>
      <c r="Q672" s="118">
        <f t="shared" si="36"/>
        <v>0</v>
      </c>
    </row>
    <row r="673" spans="1:17">
      <c r="A673" s="1106"/>
      <c r="B673" s="1106"/>
      <c r="C673" s="1186"/>
      <c r="D673" s="1187"/>
      <c r="E673" s="1187"/>
      <c r="F673" s="1187"/>
      <c r="G673" s="1187"/>
      <c r="H673" s="1187"/>
      <c r="I673" s="1187"/>
      <c r="J673" s="1187"/>
      <c r="K673" s="1188"/>
      <c r="L673" s="1189"/>
      <c r="M673" s="1190"/>
      <c r="O673" s="283">
        <f t="shared" si="34"/>
        <v>0</v>
      </c>
      <c r="P673" s="284">
        <f t="shared" si="35"/>
        <v>0</v>
      </c>
      <c r="Q673" s="118">
        <f t="shared" si="36"/>
        <v>0</v>
      </c>
    </row>
    <row r="674" spans="1:17">
      <c r="A674" s="1106"/>
      <c r="B674" s="1106"/>
      <c r="C674" s="1186"/>
      <c r="D674" s="1187"/>
      <c r="E674" s="1187"/>
      <c r="F674" s="1187"/>
      <c r="G674" s="1187"/>
      <c r="H674" s="1187"/>
      <c r="I674" s="1187"/>
      <c r="J674" s="1187"/>
      <c r="K674" s="1188"/>
      <c r="L674" s="1189"/>
      <c r="M674" s="1190"/>
      <c r="O674" s="283">
        <f t="shared" si="34"/>
        <v>0</v>
      </c>
      <c r="P674" s="284">
        <f t="shared" si="35"/>
        <v>0</v>
      </c>
      <c r="Q674" s="118">
        <f t="shared" si="36"/>
        <v>0</v>
      </c>
    </row>
    <row r="675" spans="1:17">
      <c r="A675" s="1106"/>
      <c r="B675" s="1106"/>
      <c r="C675" s="1186"/>
      <c r="D675" s="1187"/>
      <c r="E675" s="1187"/>
      <c r="F675" s="1187"/>
      <c r="G675" s="1187"/>
      <c r="H675" s="1187"/>
      <c r="I675" s="1187"/>
      <c r="J675" s="1187"/>
      <c r="K675" s="1188"/>
      <c r="L675" s="1189"/>
      <c r="M675" s="1190"/>
      <c r="O675" s="283">
        <f t="shared" si="34"/>
        <v>0</v>
      </c>
      <c r="P675" s="284">
        <f t="shared" si="35"/>
        <v>0</v>
      </c>
      <c r="Q675" s="118">
        <f t="shared" si="36"/>
        <v>0</v>
      </c>
    </row>
    <row r="676" spans="1:17">
      <c r="A676" s="1106"/>
      <c r="B676" s="1106"/>
      <c r="C676" s="1186"/>
      <c r="D676" s="1187"/>
      <c r="E676" s="1187"/>
      <c r="F676" s="1187"/>
      <c r="G676" s="1187"/>
      <c r="H676" s="1187"/>
      <c r="I676" s="1187"/>
      <c r="J676" s="1187"/>
      <c r="K676" s="1188"/>
      <c r="L676" s="1189"/>
      <c r="M676" s="1190"/>
      <c r="O676" s="283">
        <f t="shared" si="34"/>
        <v>0</v>
      </c>
      <c r="P676" s="284">
        <f t="shared" si="35"/>
        <v>0</v>
      </c>
      <c r="Q676" s="118">
        <f t="shared" si="36"/>
        <v>0</v>
      </c>
    </row>
    <row r="677" spans="1:17">
      <c r="A677" s="1106"/>
      <c r="B677" s="1106"/>
      <c r="C677" s="1186"/>
      <c r="D677" s="1187"/>
      <c r="E677" s="1187"/>
      <c r="F677" s="1187"/>
      <c r="G677" s="1187"/>
      <c r="H677" s="1187"/>
      <c r="I677" s="1187"/>
      <c r="J677" s="1187"/>
      <c r="K677" s="1188"/>
      <c r="L677" s="1189"/>
      <c r="M677" s="1190"/>
      <c r="O677" s="283">
        <f t="shared" si="34"/>
        <v>0</v>
      </c>
      <c r="P677" s="284">
        <f t="shared" si="35"/>
        <v>0</v>
      </c>
      <c r="Q677" s="118">
        <f t="shared" si="36"/>
        <v>0</v>
      </c>
    </row>
    <row r="678" spans="1:17">
      <c r="A678" s="1106"/>
      <c r="B678" s="1106"/>
      <c r="C678" s="1186"/>
      <c r="D678" s="1187"/>
      <c r="E678" s="1187"/>
      <c r="F678" s="1187"/>
      <c r="G678" s="1187"/>
      <c r="H678" s="1187"/>
      <c r="I678" s="1187"/>
      <c r="J678" s="1187"/>
      <c r="K678" s="1188"/>
      <c r="L678" s="1189"/>
      <c r="M678" s="1190"/>
      <c r="O678" s="283">
        <f t="shared" si="34"/>
        <v>0</v>
      </c>
      <c r="P678" s="284">
        <f t="shared" si="35"/>
        <v>0</v>
      </c>
      <c r="Q678" s="118">
        <f t="shared" si="36"/>
        <v>0</v>
      </c>
    </row>
    <row r="679" spans="1:17">
      <c r="A679" s="1106"/>
      <c r="B679" s="1106"/>
      <c r="C679" s="1186"/>
      <c r="D679" s="1187"/>
      <c r="E679" s="1187"/>
      <c r="F679" s="1187"/>
      <c r="G679" s="1187"/>
      <c r="H679" s="1187"/>
      <c r="I679" s="1187"/>
      <c r="J679" s="1187"/>
      <c r="K679" s="1188"/>
      <c r="L679" s="1189"/>
      <c r="M679" s="1190"/>
      <c r="O679" s="283">
        <f t="shared" si="34"/>
        <v>0</v>
      </c>
      <c r="P679" s="284">
        <f t="shared" si="35"/>
        <v>0</v>
      </c>
      <c r="Q679" s="118">
        <f t="shared" si="36"/>
        <v>0</v>
      </c>
    </row>
    <row r="680" spans="1:17">
      <c r="A680" s="1106"/>
      <c r="B680" s="1106"/>
      <c r="C680" s="1186"/>
      <c r="D680" s="1187"/>
      <c r="E680" s="1187"/>
      <c r="F680" s="1187"/>
      <c r="G680" s="1187"/>
      <c r="H680" s="1187"/>
      <c r="I680" s="1187"/>
      <c r="J680" s="1187"/>
      <c r="K680" s="1188"/>
      <c r="L680" s="1189"/>
      <c r="M680" s="1190"/>
      <c r="O680" s="283">
        <f t="shared" si="34"/>
        <v>0</v>
      </c>
      <c r="P680" s="284">
        <f t="shared" si="35"/>
        <v>0</v>
      </c>
      <c r="Q680" s="118">
        <f t="shared" si="36"/>
        <v>0</v>
      </c>
    </row>
    <row r="681" spans="1:17">
      <c r="A681" s="1106"/>
      <c r="B681" s="1106"/>
      <c r="C681" s="1186"/>
      <c r="D681" s="1187"/>
      <c r="E681" s="1187"/>
      <c r="F681" s="1187"/>
      <c r="G681" s="1187"/>
      <c r="H681" s="1187"/>
      <c r="I681" s="1187"/>
      <c r="J681" s="1187"/>
      <c r="K681" s="1188"/>
      <c r="L681" s="1189"/>
      <c r="M681" s="1190"/>
      <c r="O681" s="283">
        <f t="shared" si="34"/>
        <v>0</v>
      </c>
      <c r="P681" s="284">
        <f t="shared" si="35"/>
        <v>0</v>
      </c>
      <c r="Q681" s="118">
        <f t="shared" si="36"/>
        <v>0</v>
      </c>
    </row>
    <row r="682" spans="1:17">
      <c r="A682" s="1106"/>
      <c r="B682" s="1106"/>
      <c r="C682" s="1186"/>
      <c r="D682" s="1187"/>
      <c r="E682" s="1187"/>
      <c r="F682" s="1187"/>
      <c r="G682" s="1187"/>
      <c r="H682" s="1187"/>
      <c r="I682" s="1187"/>
      <c r="J682" s="1187"/>
      <c r="K682" s="1188"/>
      <c r="L682" s="1189"/>
      <c r="M682" s="1190"/>
      <c r="O682" s="283">
        <f t="shared" si="34"/>
        <v>0</v>
      </c>
      <c r="P682" s="284">
        <f t="shared" si="35"/>
        <v>0</v>
      </c>
      <c r="Q682" s="118">
        <f t="shared" si="36"/>
        <v>0</v>
      </c>
    </row>
    <row r="683" spans="1:17">
      <c r="A683" s="1106"/>
      <c r="B683" s="1106"/>
      <c r="C683" s="1186"/>
      <c r="D683" s="1187"/>
      <c r="E683" s="1187"/>
      <c r="F683" s="1187"/>
      <c r="G683" s="1187"/>
      <c r="H683" s="1187"/>
      <c r="I683" s="1187"/>
      <c r="J683" s="1187"/>
      <c r="K683" s="1188"/>
      <c r="L683" s="1189"/>
      <c r="M683" s="1190"/>
      <c r="O683" s="283">
        <f t="shared" si="34"/>
        <v>0</v>
      </c>
      <c r="P683" s="284">
        <f t="shared" si="35"/>
        <v>0</v>
      </c>
      <c r="Q683" s="118">
        <f t="shared" si="36"/>
        <v>0</v>
      </c>
    </row>
    <row r="684" spans="1:17">
      <c r="A684" s="1106"/>
      <c r="B684" s="1106"/>
      <c r="C684" s="1186"/>
      <c r="D684" s="1187"/>
      <c r="E684" s="1187"/>
      <c r="F684" s="1187"/>
      <c r="G684" s="1187"/>
      <c r="H684" s="1187"/>
      <c r="I684" s="1187"/>
      <c r="J684" s="1187"/>
      <c r="K684" s="1188"/>
      <c r="L684" s="1189"/>
      <c r="M684" s="1190"/>
      <c r="O684" s="283">
        <f t="shared" si="34"/>
        <v>0</v>
      </c>
      <c r="P684" s="284">
        <f t="shared" si="35"/>
        <v>0</v>
      </c>
      <c r="Q684" s="118">
        <f t="shared" si="36"/>
        <v>0</v>
      </c>
    </row>
    <row r="685" spans="1:17">
      <c r="A685" s="1106"/>
      <c r="B685" s="1106"/>
      <c r="C685" s="1186"/>
      <c r="D685" s="1187"/>
      <c r="E685" s="1187"/>
      <c r="F685" s="1187"/>
      <c r="G685" s="1187"/>
      <c r="H685" s="1187"/>
      <c r="I685" s="1187"/>
      <c r="J685" s="1187"/>
      <c r="K685" s="1188"/>
      <c r="L685" s="1189"/>
      <c r="M685" s="1190"/>
      <c r="O685" s="283">
        <f t="shared" si="34"/>
        <v>0</v>
      </c>
      <c r="P685" s="284">
        <f t="shared" si="35"/>
        <v>0</v>
      </c>
      <c r="Q685" s="118">
        <f t="shared" si="36"/>
        <v>0</v>
      </c>
    </row>
    <row r="686" spans="1:17">
      <c r="A686" s="1106"/>
      <c r="B686" s="1106"/>
      <c r="C686" s="1186"/>
      <c r="D686" s="1187"/>
      <c r="E686" s="1187"/>
      <c r="F686" s="1187"/>
      <c r="G686" s="1187"/>
      <c r="H686" s="1187"/>
      <c r="I686" s="1187"/>
      <c r="J686" s="1187"/>
      <c r="K686" s="1188"/>
      <c r="L686" s="1189"/>
      <c r="M686" s="1190"/>
      <c r="O686" s="283">
        <f t="shared" si="34"/>
        <v>0</v>
      </c>
      <c r="P686" s="284">
        <f t="shared" si="35"/>
        <v>0</v>
      </c>
      <c r="Q686" s="118">
        <f t="shared" si="36"/>
        <v>0</v>
      </c>
    </row>
    <row r="687" spans="1:17">
      <c r="A687" s="1106"/>
      <c r="B687" s="1106"/>
      <c r="C687" s="1186"/>
      <c r="D687" s="1187"/>
      <c r="E687" s="1187"/>
      <c r="F687" s="1187"/>
      <c r="G687" s="1187"/>
      <c r="H687" s="1187"/>
      <c r="I687" s="1187"/>
      <c r="J687" s="1187"/>
      <c r="K687" s="1188"/>
      <c r="L687" s="1189"/>
      <c r="M687" s="1190"/>
      <c r="O687" s="283">
        <f t="shared" si="34"/>
        <v>0</v>
      </c>
      <c r="P687" s="284">
        <f t="shared" si="35"/>
        <v>0</v>
      </c>
      <c r="Q687" s="118">
        <f t="shared" si="36"/>
        <v>0</v>
      </c>
    </row>
    <row r="688" spans="1:17">
      <c r="A688" s="1106"/>
      <c r="B688" s="1106"/>
      <c r="C688" s="1186"/>
      <c r="D688" s="1187"/>
      <c r="E688" s="1187"/>
      <c r="F688" s="1187"/>
      <c r="G688" s="1187"/>
      <c r="H688" s="1187"/>
      <c r="I688" s="1187"/>
      <c r="J688" s="1187"/>
      <c r="K688" s="1188"/>
      <c r="L688" s="1189"/>
      <c r="M688" s="1190"/>
      <c r="O688" s="283">
        <f t="shared" si="34"/>
        <v>0</v>
      </c>
      <c r="P688" s="284">
        <f t="shared" si="35"/>
        <v>0</v>
      </c>
      <c r="Q688" s="118">
        <f t="shared" si="36"/>
        <v>0</v>
      </c>
    </row>
    <row r="689" spans="1:17">
      <c r="A689" s="1106"/>
      <c r="B689" s="1106"/>
      <c r="C689" s="1186"/>
      <c r="D689" s="1187"/>
      <c r="E689" s="1187"/>
      <c r="F689" s="1187"/>
      <c r="G689" s="1187"/>
      <c r="H689" s="1187"/>
      <c r="I689" s="1187"/>
      <c r="J689" s="1187"/>
      <c r="K689" s="1188"/>
      <c r="L689" s="1189"/>
      <c r="M689" s="1190"/>
      <c r="O689" s="283">
        <f t="shared" si="34"/>
        <v>0</v>
      </c>
      <c r="P689" s="284">
        <f t="shared" si="35"/>
        <v>0</v>
      </c>
      <c r="Q689" s="118">
        <f t="shared" si="36"/>
        <v>0</v>
      </c>
    </row>
    <row r="690" spans="1:17">
      <c r="A690" s="1106"/>
      <c r="B690" s="1106"/>
      <c r="C690" s="1186"/>
      <c r="D690" s="1187"/>
      <c r="E690" s="1187"/>
      <c r="F690" s="1187"/>
      <c r="G690" s="1187"/>
      <c r="H690" s="1187"/>
      <c r="I690" s="1187"/>
      <c r="J690" s="1187"/>
      <c r="K690" s="1188"/>
      <c r="L690" s="1189"/>
      <c r="M690" s="1190"/>
      <c r="O690" s="283">
        <f t="shared" si="34"/>
        <v>0</v>
      </c>
      <c r="P690" s="284">
        <f t="shared" si="35"/>
        <v>0</v>
      </c>
      <c r="Q690" s="118">
        <f t="shared" si="36"/>
        <v>0</v>
      </c>
    </row>
    <row r="691" spans="1:17">
      <c r="A691" s="1106"/>
      <c r="B691" s="1106"/>
      <c r="C691" s="1186"/>
      <c r="D691" s="1187"/>
      <c r="E691" s="1187"/>
      <c r="F691" s="1187"/>
      <c r="G691" s="1187"/>
      <c r="H691" s="1187"/>
      <c r="I691" s="1187"/>
      <c r="J691" s="1187"/>
      <c r="K691" s="1188"/>
      <c r="L691" s="1189"/>
      <c r="M691" s="1190"/>
      <c r="O691" s="283">
        <f t="shared" si="34"/>
        <v>0</v>
      </c>
      <c r="P691" s="284">
        <f t="shared" si="35"/>
        <v>0</v>
      </c>
      <c r="Q691" s="118">
        <f t="shared" si="36"/>
        <v>0</v>
      </c>
    </row>
    <row r="692" spans="1:17">
      <c r="A692" s="1106"/>
      <c r="B692" s="1106"/>
      <c r="C692" s="1186"/>
      <c r="D692" s="1187"/>
      <c r="E692" s="1187"/>
      <c r="F692" s="1187"/>
      <c r="G692" s="1187"/>
      <c r="H692" s="1187"/>
      <c r="I692" s="1187"/>
      <c r="J692" s="1187"/>
      <c r="K692" s="1188"/>
      <c r="L692" s="1189"/>
      <c r="M692" s="1190"/>
      <c r="O692" s="283">
        <f t="shared" si="34"/>
        <v>0</v>
      </c>
      <c r="P692" s="284">
        <f t="shared" si="35"/>
        <v>0</v>
      </c>
      <c r="Q692" s="118">
        <f t="shared" si="36"/>
        <v>0</v>
      </c>
    </row>
    <row r="693" spans="1:17">
      <c r="A693" s="1106"/>
      <c r="B693" s="1106"/>
      <c r="C693" s="1186"/>
      <c r="D693" s="1187"/>
      <c r="E693" s="1187"/>
      <c r="F693" s="1187"/>
      <c r="G693" s="1187"/>
      <c r="H693" s="1187"/>
      <c r="I693" s="1187"/>
      <c r="J693" s="1187"/>
      <c r="K693" s="1188"/>
      <c r="L693" s="1189"/>
      <c r="M693" s="1190"/>
      <c r="O693" s="283">
        <f t="shared" si="34"/>
        <v>0</v>
      </c>
      <c r="P693" s="284">
        <f t="shared" si="35"/>
        <v>0</v>
      </c>
      <c r="Q693" s="118">
        <f t="shared" si="36"/>
        <v>0</v>
      </c>
    </row>
    <row r="694" spans="1:17">
      <c r="A694" s="1106"/>
      <c r="B694" s="1106"/>
      <c r="C694" s="1186"/>
      <c r="D694" s="1187"/>
      <c r="E694" s="1187"/>
      <c r="F694" s="1187"/>
      <c r="G694" s="1187"/>
      <c r="H694" s="1187"/>
      <c r="I694" s="1187"/>
      <c r="J694" s="1187"/>
      <c r="K694" s="1188"/>
      <c r="L694" s="1189"/>
      <c r="M694" s="1190"/>
      <c r="O694" s="283">
        <f t="shared" si="34"/>
        <v>0</v>
      </c>
      <c r="P694" s="284">
        <f t="shared" si="35"/>
        <v>0</v>
      </c>
      <c r="Q694" s="118">
        <f t="shared" si="36"/>
        <v>0</v>
      </c>
    </row>
    <row r="695" spans="1:17">
      <c r="A695" s="1106"/>
      <c r="B695" s="1106"/>
      <c r="C695" s="1186"/>
      <c r="D695" s="1187"/>
      <c r="E695" s="1187"/>
      <c r="F695" s="1187"/>
      <c r="G695" s="1187"/>
      <c r="H695" s="1187"/>
      <c r="I695" s="1187"/>
      <c r="J695" s="1187"/>
      <c r="K695" s="1188"/>
      <c r="L695" s="1189"/>
      <c r="M695" s="1190"/>
      <c r="O695" s="283">
        <f t="shared" si="34"/>
        <v>0</v>
      </c>
      <c r="P695" s="284">
        <f t="shared" si="35"/>
        <v>0</v>
      </c>
      <c r="Q695" s="118">
        <f t="shared" si="36"/>
        <v>0</v>
      </c>
    </row>
    <row r="696" spans="1:17">
      <c r="A696" s="1106"/>
      <c r="B696" s="1106"/>
      <c r="C696" s="1186"/>
      <c r="D696" s="1187"/>
      <c r="E696" s="1187"/>
      <c r="F696" s="1187"/>
      <c r="G696" s="1187"/>
      <c r="H696" s="1187"/>
      <c r="I696" s="1187"/>
      <c r="J696" s="1187"/>
      <c r="K696" s="1188"/>
      <c r="L696" s="1189"/>
      <c r="M696" s="1190"/>
      <c r="O696" s="283">
        <f t="shared" si="34"/>
        <v>0</v>
      </c>
      <c r="P696" s="284">
        <f t="shared" si="35"/>
        <v>0</v>
      </c>
      <c r="Q696" s="118">
        <f t="shared" si="36"/>
        <v>0</v>
      </c>
    </row>
    <row r="697" spans="1:17">
      <c r="A697" s="1106"/>
      <c r="B697" s="1106"/>
      <c r="C697" s="1186"/>
      <c r="D697" s="1187"/>
      <c r="E697" s="1187"/>
      <c r="F697" s="1187"/>
      <c r="G697" s="1187"/>
      <c r="H697" s="1187"/>
      <c r="I697" s="1187"/>
      <c r="J697" s="1187"/>
      <c r="K697" s="1188"/>
      <c r="L697" s="1189"/>
      <c r="M697" s="1190"/>
      <c r="O697" s="283">
        <f t="shared" si="34"/>
        <v>0</v>
      </c>
      <c r="P697" s="284">
        <f t="shared" si="35"/>
        <v>0</v>
      </c>
      <c r="Q697" s="118">
        <f t="shared" si="36"/>
        <v>0</v>
      </c>
    </row>
    <row r="698" spans="1:17">
      <c r="A698" s="1106"/>
      <c r="B698" s="1106"/>
      <c r="C698" s="1186"/>
      <c r="D698" s="1187"/>
      <c r="E698" s="1187"/>
      <c r="F698" s="1187"/>
      <c r="G698" s="1187"/>
      <c r="H698" s="1187"/>
      <c r="I698" s="1187"/>
      <c r="J698" s="1187"/>
      <c r="K698" s="1188"/>
      <c r="L698" s="1189"/>
      <c r="M698" s="1190"/>
      <c r="O698" s="283">
        <f t="shared" si="34"/>
        <v>0</v>
      </c>
      <c r="P698" s="284">
        <f t="shared" si="35"/>
        <v>0</v>
      </c>
      <c r="Q698" s="118">
        <f t="shared" si="36"/>
        <v>0</v>
      </c>
    </row>
    <row r="699" spans="1:17">
      <c r="A699" s="1106"/>
      <c r="B699" s="1106"/>
      <c r="C699" s="1186"/>
      <c r="D699" s="1187"/>
      <c r="E699" s="1187"/>
      <c r="F699" s="1187"/>
      <c r="G699" s="1187"/>
      <c r="H699" s="1187"/>
      <c r="I699" s="1187"/>
      <c r="J699" s="1187"/>
      <c r="K699" s="1188"/>
      <c r="L699" s="1189"/>
      <c r="M699" s="1190"/>
      <c r="O699" s="283">
        <f t="shared" si="34"/>
        <v>0</v>
      </c>
      <c r="P699" s="284">
        <f t="shared" si="35"/>
        <v>0</v>
      </c>
      <c r="Q699" s="118">
        <f t="shared" si="36"/>
        <v>0</v>
      </c>
    </row>
    <row r="700" spans="1:17">
      <c r="A700" s="1106"/>
      <c r="B700" s="1106"/>
      <c r="C700" s="1186"/>
      <c r="D700" s="1187"/>
      <c r="E700" s="1187"/>
      <c r="F700" s="1187"/>
      <c r="G700" s="1187"/>
      <c r="H700" s="1187"/>
      <c r="I700" s="1187"/>
      <c r="J700" s="1187"/>
      <c r="K700" s="1188"/>
      <c r="L700" s="1189"/>
      <c r="M700" s="1190"/>
      <c r="O700" s="283">
        <f t="shared" ref="O700:O763" si="37">D700*E700</f>
        <v>0</v>
      </c>
      <c r="P700" s="284">
        <f t="shared" si="35"/>
        <v>0</v>
      </c>
      <c r="Q700" s="118">
        <f t="shared" si="36"/>
        <v>0</v>
      </c>
    </row>
    <row r="701" spans="1:17">
      <c r="A701" s="1106"/>
      <c r="B701" s="1106"/>
      <c r="C701" s="1186"/>
      <c r="D701" s="1187"/>
      <c r="E701" s="1187"/>
      <c r="F701" s="1187"/>
      <c r="G701" s="1187"/>
      <c r="H701" s="1187"/>
      <c r="I701" s="1187"/>
      <c r="J701" s="1187"/>
      <c r="K701" s="1188"/>
      <c r="L701" s="1189"/>
      <c r="M701" s="1190"/>
      <c r="O701" s="283">
        <f t="shared" si="37"/>
        <v>0</v>
      </c>
      <c r="P701" s="284">
        <f t="shared" si="35"/>
        <v>0</v>
      </c>
      <c r="Q701" s="118">
        <f t="shared" si="36"/>
        <v>0</v>
      </c>
    </row>
    <row r="702" spans="1:17">
      <c r="A702" s="1106"/>
      <c r="B702" s="1106"/>
      <c r="C702" s="1186"/>
      <c r="D702" s="1187"/>
      <c r="E702" s="1187"/>
      <c r="F702" s="1187"/>
      <c r="G702" s="1187"/>
      <c r="H702" s="1187"/>
      <c r="I702" s="1187"/>
      <c r="J702" s="1187"/>
      <c r="K702" s="1188"/>
      <c r="L702" s="1189"/>
      <c r="M702" s="1190"/>
      <c r="O702" s="283">
        <f t="shared" si="37"/>
        <v>0</v>
      </c>
      <c r="P702" s="284">
        <f t="shared" si="35"/>
        <v>0</v>
      </c>
      <c r="Q702" s="118">
        <f t="shared" si="36"/>
        <v>0</v>
      </c>
    </row>
    <row r="703" spans="1:17">
      <c r="A703" s="1106"/>
      <c r="B703" s="1106"/>
      <c r="C703" s="1186"/>
      <c r="D703" s="1187"/>
      <c r="E703" s="1187"/>
      <c r="F703" s="1187"/>
      <c r="G703" s="1187"/>
      <c r="H703" s="1187"/>
      <c r="I703" s="1187"/>
      <c r="J703" s="1187"/>
      <c r="K703" s="1188"/>
      <c r="L703" s="1189"/>
      <c r="M703" s="1190"/>
      <c r="O703" s="283">
        <f t="shared" si="37"/>
        <v>0</v>
      </c>
      <c r="P703" s="284">
        <f t="shared" si="35"/>
        <v>0</v>
      </c>
      <c r="Q703" s="118">
        <f t="shared" si="36"/>
        <v>0</v>
      </c>
    </row>
    <row r="704" spans="1:17">
      <c r="A704" s="1106"/>
      <c r="B704" s="1106"/>
      <c r="C704" s="1186"/>
      <c r="D704" s="1187"/>
      <c r="E704" s="1187"/>
      <c r="F704" s="1187"/>
      <c r="G704" s="1187"/>
      <c r="H704" s="1187"/>
      <c r="I704" s="1187"/>
      <c r="J704" s="1187"/>
      <c r="K704" s="1188"/>
      <c r="L704" s="1189"/>
      <c r="M704" s="1190"/>
      <c r="O704" s="283">
        <f t="shared" si="37"/>
        <v>0</v>
      </c>
      <c r="P704" s="284">
        <f t="shared" si="35"/>
        <v>0</v>
      </c>
      <c r="Q704" s="118">
        <f t="shared" si="36"/>
        <v>0</v>
      </c>
    </row>
    <row r="705" spans="1:17">
      <c r="A705" s="1106"/>
      <c r="B705" s="1106"/>
      <c r="C705" s="1186"/>
      <c r="D705" s="1187"/>
      <c r="E705" s="1187"/>
      <c r="F705" s="1187"/>
      <c r="G705" s="1187"/>
      <c r="H705" s="1187"/>
      <c r="I705" s="1187"/>
      <c r="J705" s="1187"/>
      <c r="K705" s="1188"/>
      <c r="L705" s="1189"/>
      <c r="M705" s="1190"/>
      <c r="O705" s="283">
        <f t="shared" si="37"/>
        <v>0</v>
      </c>
      <c r="P705" s="284">
        <f t="shared" si="35"/>
        <v>0</v>
      </c>
      <c r="Q705" s="118">
        <f t="shared" si="36"/>
        <v>0</v>
      </c>
    </row>
    <row r="706" spans="1:17">
      <c r="A706" s="1106"/>
      <c r="B706" s="1106"/>
      <c r="C706" s="1186"/>
      <c r="D706" s="1187"/>
      <c r="E706" s="1187"/>
      <c r="F706" s="1187"/>
      <c r="G706" s="1187"/>
      <c r="H706" s="1187"/>
      <c r="I706" s="1187"/>
      <c r="J706" s="1187"/>
      <c r="K706" s="1188"/>
      <c r="L706" s="1189"/>
      <c r="M706" s="1190"/>
      <c r="O706" s="283">
        <f t="shared" si="37"/>
        <v>0</v>
      </c>
      <c r="P706" s="284">
        <f t="shared" si="35"/>
        <v>0</v>
      </c>
      <c r="Q706" s="118">
        <f t="shared" si="36"/>
        <v>0</v>
      </c>
    </row>
    <row r="707" spans="1:17">
      <c r="A707" s="1106"/>
      <c r="B707" s="1106"/>
      <c r="C707" s="1186"/>
      <c r="D707" s="1187"/>
      <c r="E707" s="1187"/>
      <c r="F707" s="1187"/>
      <c r="G707" s="1187"/>
      <c r="H707" s="1187"/>
      <c r="I707" s="1187"/>
      <c r="J707" s="1187"/>
      <c r="K707" s="1188"/>
      <c r="L707" s="1189"/>
      <c r="M707" s="1190"/>
      <c r="O707" s="283">
        <f t="shared" si="37"/>
        <v>0</v>
      </c>
      <c r="P707" s="284">
        <f t="shared" ref="P707:P770" si="38">I707*E707</f>
        <v>0</v>
      </c>
      <c r="Q707" s="118">
        <f t="shared" ref="Q707:Q770" si="39">M707*E707</f>
        <v>0</v>
      </c>
    </row>
    <row r="708" spans="1:17">
      <c r="A708" s="1106"/>
      <c r="B708" s="1106"/>
      <c r="C708" s="1186"/>
      <c r="D708" s="1187"/>
      <c r="E708" s="1187"/>
      <c r="F708" s="1187"/>
      <c r="G708" s="1187"/>
      <c r="H708" s="1187"/>
      <c r="I708" s="1187"/>
      <c r="J708" s="1187"/>
      <c r="K708" s="1188"/>
      <c r="L708" s="1189"/>
      <c r="M708" s="1190"/>
      <c r="O708" s="283">
        <f t="shared" si="37"/>
        <v>0</v>
      </c>
      <c r="P708" s="284">
        <f t="shared" si="38"/>
        <v>0</v>
      </c>
      <c r="Q708" s="118">
        <f t="shared" si="39"/>
        <v>0</v>
      </c>
    </row>
    <row r="709" spans="1:17">
      <c r="A709" s="1106"/>
      <c r="B709" s="1106"/>
      <c r="C709" s="1186"/>
      <c r="D709" s="1187"/>
      <c r="E709" s="1187"/>
      <c r="F709" s="1187"/>
      <c r="G709" s="1187"/>
      <c r="H709" s="1187"/>
      <c r="I709" s="1187"/>
      <c r="J709" s="1187"/>
      <c r="K709" s="1188"/>
      <c r="L709" s="1189"/>
      <c r="M709" s="1190"/>
      <c r="O709" s="283">
        <f t="shared" si="37"/>
        <v>0</v>
      </c>
      <c r="P709" s="284">
        <f t="shared" si="38"/>
        <v>0</v>
      </c>
      <c r="Q709" s="118">
        <f t="shared" si="39"/>
        <v>0</v>
      </c>
    </row>
    <row r="710" spans="1:17">
      <c r="A710" s="1106"/>
      <c r="B710" s="1106"/>
      <c r="C710" s="1186"/>
      <c r="D710" s="1187"/>
      <c r="E710" s="1187"/>
      <c r="F710" s="1187"/>
      <c r="G710" s="1187"/>
      <c r="H710" s="1187"/>
      <c r="I710" s="1187"/>
      <c r="J710" s="1187"/>
      <c r="K710" s="1188"/>
      <c r="L710" s="1189"/>
      <c r="M710" s="1190"/>
      <c r="O710" s="283">
        <f t="shared" si="37"/>
        <v>0</v>
      </c>
      <c r="P710" s="284">
        <f t="shared" si="38"/>
        <v>0</v>
      </c>
      <c r="Q710" s="118">
        <f t="shared" si="39"/>
        <v>0</v>
      </c>
    </row>
    <row r="711" spans="1:17">
      <c r="A711" s="1106"/>
      <c r="B711" s="1106"/>
      <c r="C711" s="1186"/>
      <c r="D711" s="1187"/>
      <c r="E711" s="1187"/>
      <c r="F711" s="1187"/>
      <c r="G711" s="1187"/>
      <c r="H711" s="1187"/>
      <c r="I711" s="1187"/>
      <c r="J711" s="1187"/>
      <c r="K711" s="1188"/>
      <c r="L711" s="1189"/>
      <c r="M711" s="1190"/>
      <c r="O711" s="283">
        <f t="shared" si="37"/>
        <v>0</v>
      </c>
      <c r="P711" s="284">
        <f t="shared" si="38"/>
        <v>0</v>
      </c>
      <c r="Q711" s="118">
        <f t="shared" si="39"/>
        <v>0</v>
      </c>
    </row>
    <row r="712" spans="1:17">
      <c r="A712" s="1106"/>
      <c r="B712" s="1106"/>
      <c r="C712" s="1186"/>
      <c r="D712" s="1187"/>
      <c r="E712" s="1187"/>
      <c r="F712" s="1187"/>
      <c r="G712" s="1187"/>
      <c r="H712" s="1187"/>
      <c r="I712" s="1187"/>
      <c r="J712" s="1187"/>
      <c r="K712" s="1188"/>
      <c r="L712" s="1189"/>
      <c r="M712" s="1190"/>
      <c r="O712" s="283">
        <f t="shared" si="37"/>
        <v>0</v>
      </c>
      <c r="P712" s="284">
        <f t="shared" si="38"/>
        <v>0</v>
      </c>
      <c r="Q712" s="118">
        <f t="shared" si="39"/>
        <v>0</v>
      </c>
    </row>
    <row r="713" spans="1:17">
      <c r="A713" s="1106"/>
      <c r="B713" s="1106"/>
      <c r="C713" s="1186"/>
      <c r="D713" s="1187"/>
      <c r="E713" s="1187"/>
      <c r="F713" s="1187"/>
      <c r="G713" s="1187"/>
      <c r="H713" s="1187"/>
      <c r="I713" s="1187"/>
      <c r="J713" s="1187"/>
      <c r="K713" s="1188"/>
      <c r="L713" s="1189"/>
      <c r="M713" s="1190"/>
      <c r="O713" s="283">
        <f t="shared" si="37"/>
        <v>0</v>
      </c>
      <c r="P713" s="284">
        <f t="shared" si="38"/>
        <v>0</v>
      </c>
      <c r="Q713" s="118">
        <f t="shared" si="39"/>
        <v>0</v>
      </c>
    </row>
    <row r="714" spans="1:17">
      <c r="A714" s="1106"/>
      <c r="B714" s="1106"/>
      <c r="C714" s="1186"/>
      <c r="D714" s="1187"/>
      <c r="E714" s="1187"/>
      <c r="F714" s="1187"/>
      <c r="G714" s="1187"/>
      <c r="H714" s="1187"/>
      <c r="I714" s="1187"/>
      <c r="J714" s="1187"/>
      <c r="K714" s="1188"/>
      <c r="L714" s="1189"/>
      <c r="M714" s="1190"/>
      <c r="O714" s="283">
        <f t="shared" si="37"/>
        <v>0</v>
      </c>
      <c r="P714" s="284">
        <f t="shared" si="38"/>
        <v>0</v>
      </c>
      <c r="Q714" s="118">
        <f t="shared" si="39"/>
        <v>0</v>
      </c>
    </row>
    <row r="715" spans="1:17">
      <c r="A715" s="1106"/>
      <c r="B715" s="1106"/>
      <c r="C715" s="1186"/>
      <c r="D715" s="1187"/>
      <c r="E715" s="1187"/>
      <c r="F715" s="1187"/>
      <c r="G715" s="1187"/>
      <c r="H715" s="1187"/>
      <c r="I715" s="1187"/>
      <c r="J715" s="1187"/>
      <c r="K715" s="1188"/>
      <c r="L715" s="1189"/>
      <c r="M715" s="1190"/>
      <c r="O715" s="283">
        <f t="shared" si="37"/>
        <v>0</v>
      </c>
      <c r="P715" s="284">
        <f t="shared" si="38"/>
        <v>0</v>
      </c>
      <c r="Q715" s="118">
        <f t="shared" si="39"/>
        <v>0</v>
      </c>
    </row>
    <row r="716" spans="1:17">
      <c r="A716" s="1106"/>
      <c r="B716" s="1106"/>
      <c r="C716" s="1186"/>
      <c r="D716" s="1187"/>
      <c r="E716" s="1187"/>
      <c r="F716" s="1187"/>
      <c r="G716" s="1187"/>
      <c r="H716" s="1187"/>
      <c r="I716" s="1187"/>
      <c r="J716" s="1187"/>
      <c r="K716" s="1188"/>
      <c r="L716" s="1189"/>
      <c r="M716" s="1190"/>
      <c r="O716" s="283">
        <f t="shared" si="37"/>
        <v>0</v>
      </c>
      <c r="P716" s="284">
        <f t="shared" si="38"/>
        <v>0</v>
      </c>
      <c r="Q716" s="118">
        <f t="shared" si="39"/>
        <v>0</v>
      </c>
    </row>
    <row r="717" spans="1:17">
      <c r="A717" s="1106"/>
      <c r="B717" s="1106"/>
      <c r="C717" s="1186"/>
      <c r="D717" s="1187"/>
      <c r="E717" s="1187"/>
      <c r="F717" s="1187"/>
      <c r="G717" s="1187"/>
      <c r="H717" s="1187"/>
      <c r="I717" s="1187"/>
      <c r="J717" s="1187"/>
      <c r="K717" s="1188"/>
      <c r="L717" s="1189"/>
      <c r="M717" s="1190"/>
      <c r="O717" s="283">
        <f t="shared" si="37"/>
        <v>0</v>
      </c>
      <c r="P717" s="284">
        <f t="shared" si="38"/>
        <v>0</v>
      </c>
      <c r="Q717" s="118">
        <f t="shared" si="39"/>
        <v>0</v>
      </c>
    </row>
    <row r="718" spans="1:17">
      <c r="A718" s="1106"/>
      <c r="B718" s="1106"/>
      <c r="C718" s="1186"/>
      <c r="D718" s="1187"/>
      <c r="E718" s="1187"/>
      <c r="F718" s="1187"/>
      <c r="G718" s="1187"/>
      <c r="H718" s="1187"/>
      <c r="I718" s="1187"/>
      <c r="J718" s="1187"/>
      <c r="K718" s="1188"/>
      <c r="L718" s="1189"/>
      <c r="M718" s="1190"/>
      <c r="O718" s="283">
        <f t="shared" si="37"/>
        <v>0</v>
      </c>
      <c r="P718" s="284">
        <f t="shared" si="38"/>
        <v>0</v>
      </c>
      <c r="Q718" s="118">
        <f t="shared" si="39"/>
        <v>0</v>
      </c>
    </row>
    <row r="719" spans="1:17">
      <c r="A719" s="1106"/>
      <c r="B719" s="1106"/>
      <c r="C719" s="1186"/>
      <c r="D719" s="1187"/>
      <c r="E719" s="1187"/>
      <c r="F719" s="1187"/>
      <c r="G719" s="1187"/>
      <c r="H719" s="1187"/>
      <c r="I719" s="1187"/>
      <c r="J719" s="1187"/>
      <c r="K719" s="1188"/>
      <c r="L719" s="1189"/>
      <c r="M719" s="1190"/>
      <c r="O719" s="283">
        <f t="shared" si="37"/>
        <v>0</v>
      </c>
      <c r="P719" s="284">
        <f t="shared" si="38"/>
        <v>0</v>
      </c>
      <c r="Q719" s="118">
        <f t="shared" si="39"/>
        <v>0</v>
      </c>
    </row>
    <row r="720" spans="1:17">
      <c r="A720" s="1106"/>
      <c r="B720" s="1106"/>
      <c r="C720" s="1186"/>
      <c r="D720" s="1187"/>
      <c r="E720" s="1187"/>
      <c r="F720" s="1187"/>
      <c r="G720" s="1187"/>
      <c r="H720" s="1187"/>
      <c r="I720" s="1187"/>
      <c r="J720" s="1187"/>
      <c r="K720" s="1188"/>
      <c r="L720" s="1189"/>
      <c r="M720" s="1190"/>
      <c r="O720" s="283">
        <f t="shared" si="37"/>
        <v>0</v>
      </c>
      <c r="P720" s="284">
        <f t="shared" si="38"/>
        <v>0</v>
      </c>
      <c r="Q720" s="118">
        <f t="shared" si="39"/>
        <v>0</v>
      </c>
    </row>
    <row r="721" spans="1:17">
      <c r="A721" s="1106"/>
      <c r="B721" s="1106"/>
      <c r="C721" s="1186"/>
      <c r="D721" s="1187"/>
      <c r="E721" s="1187"/>
      <c r="F721" s="1187"/>
      <c r="G721" s="1187"/>
      <c r="H721" s="1187"/>
      <c r="I721" s="1187"/>
      <c r="J721" s="1187"/>
      <c r="K721" s="1188"/>
      <c r="L721" s="1189"/>
      <c r="M721" s="1190"/>
      <c r="O721" s="283">
        <f t="shared" si="37"/>
        <v>0</v>
      </c>
      <c r="P721" s="284">
        <f t="shared" si="38"/>
        <v>0</v>
      </c>
      <c r="Q721" s="118">
        <f t="shared" si="39"/>
        <v>0</v>
      </c>
    </row>
    <row r="722" spans="1:17">
      <c r="A722" s="1106"/>
      <c r="B722" s="1106"/>
      <c r="C722" s="1186"/>
      <c r="D722" s="1187"/>
      <c r="E722" s="1187"/>
      <c r="F722" s="1187"/>
      <c r="G722" s="1187"/>
      <c r="H722" s="1187"/>
      <c r="I722" s="1187"/>
      <c r="J722" s="1187"/>
      <c r="K722" s="1188"/>
      <c r="L722" s="1189"/>
      <c r="M722" s="1190"/>
      <c r="O722" s="283">
        <f t="shared" si="37"/>
        <v>0</v>
      </c>
      <c r="P722" s="284">
        <f t="shared" si="38"/>
        <v>0</v>
      </c>
      <c r="Q722" s="118">
        <f t="shared" si="39"/>
        <v>0</v>
      </c>
    </row>
    <row r="723" spans="1:17">
      <c r="A723" s="1106"/>
      <c r="B723" s="1106"/>
      <c r="C723" s="1186"/>
      <c r="D723" s="1187"/>
      <c r="E723" s="1187"/>
      <c r="F723" s="1187"/>
      <c r="G723" s="1187"/>
      <c r="H723" s="1187"/>
      <c r="I723" s="1187"/>
      <c r="J723" s="1187"/>
      <c r="K723" s="1188"/>
      <c r="L723" s="1189"/>
      <c r="M723" s="1190"/>
      <c r="O723" s="283">
        <f t="shared" si="37"/>
        <v>0</v>
      </c>
      <c r="P723" s="284">
        <f t="shared" si="38"/>
        <v>0</v>
      </c>
      <c r="Q723" s="118">
        <f t="shared" si="39"/>
        <v>0</v>
      </c>
    </row>
    <row r="724" spans="1:17">
      <c r="A724" s="1106"/>
      <c r="B724" s="1106"/>
      <c r="C724" s="1186"/>
      <c r="D724" s="1187"/>
      <c r="E724" s="1187"/>
      <c r="F724" s="1187"/>
      <c r="G724" s="1187"/>
      <c r="H724" s="1187"/>
      <c r="I724" s="1187"/>
      <c r="J724" s="1187"/>
      <c r="K724" s="1188"/>
      <c r="L724" s="1189"/>
      <c r="M724" s="1190"/>
      <c r="O724" s="283">
        <f t="shared" si="37"/>
        <v>0</v>
      </c>
      <c r="P724" s="284">
        <f t="shared" si="38"/>
        <v>0</v>
      </c>
      <c r="Q724" s="118">
        <f t="shared" si="39"/>
        <v>0</v>
      </c>
    </row>
    <row r="725" spans="1:17">
      <c r="A725" s="1106"/>
      <c r="B725" s="1106"/>
      <c r="C725" s="1186"/>
      <c r="D725" s="1187"/>
      <c r="E725" s="1187"/>
      <c r="F725" s="1187"/>
      <c r="G725" s="1187"/>
      <c r="H725" s="1187"/>
      <c r="I725" s="1187"/>
      <c r="J725" s="1187"/>
      <c r="K725" s="1188"/>
      <c r="L725" s="1189"/>
      <c r="M725" s="1190"/>
      <c r="O725" s="283">
        <f t="shared" si="37"/>
        <v>0</v>
      </c>
      <c r="P725" s="284">
        <f t="shared" si="38"/>
        <v>0</v>
      </c>
      <c r="Q725" s="118">
        <f t="shared" si="39"/>
        <v>0</v>
      </c>
    </row>
    <row r="726" spans="1:17">
      <c r="A726" s="1106"/>
      <c r="B726" s="1106"/>
      <c r="C726" s="1186"/>
      <c r="D726" s="1187"/>
      <c r="E726" s="1187"/>
      <c r="F726" s="1187"/>
      <c r="G726" s="1187"/>
      <c r="H726" s="1187"/>
      <c r="I726" s="1187"/>
      <c r="J726" s="1187"/>
      <c r="K726" s="1188"/>
      <c r="L726" s="1189"/>
      <c r="M726" s="1190"/>
      <c r="O726" s="283">
        <f t="shared" si="37"/>
        <v>0</v>
      </c>
      <c r="P726" s="284">
        <f t="shared" si="38"/>
        <v>0</v>
      </c>
      <c r="Q726" s="118">
        <f t="shared" si="39"/>
        <v>0</v>
      </c>
    </row>
    <row r="727" spans="1:17">
      <c r="A727" s="1106"/>
      <c r="B727" s="1106"/>
      <c r="C727" s="1186"/>
      <c r="D727" s="1187"/>
      <c r="E727" s="1187"/>
      <c r="F727" s="1187"/>
      <c r="G727" s="1187"/>
      <c r="H727" s="1187"/>
      <c r="I727" s="1187"/>
      <c r="J727" s="1187"/>
      <c r="K727" s="1188"/>
      <c r="L727" s="1189"/>
      <c r="M727" s="1190"/>
      <c r="O727" s="283">
        <f t="shared" si="37"/>
        <v>0</v>
      </c>
      <c r="P727" s="284">
        <f t="shared" si="38"/>
        <v>0</v>
      </c>
      <c r="Q727" s="118">
        <f t="shared" si="39"/>
        <v>0</v>
      </c>
    </row>
    <row r="728" spans="1:17">
      <c r="A728" s="1106"/>
      <c r="B728" s="1106"/>
      <c r="C728" s="1186"/>
      <c r="D728" s="1187"/>
      <c r="E728" s="1187"/>
      <c r="F728" s="1187"/>
      <c r="G728" s="1187"/>
      <c r="H728" s="1187"/>
      <c r="I728" s="1187"/>
      <c r="J728" s="1187"/>
      <c r="K728" s="1188"/>
      <c r="L728" s="1189"/>
      <c r="M728" s="1190"/>
      <c r="O728" s="283">
        <f t="shared" si="37"/>
        <v>0</v>
      </c>
      <c r="P728" s="284">
        <f t="shared" si="38"/>
        <v>0</v>
      </c>
      <c r="Q728" s="118">
        <f t="shared" si="39"/>
        <v>0</v>
      </c>
    </row>
    <row r="729" spans="1:17">
      <c r="A729" s="1106"/>
      <c r="B729" s="1106"/>
      <c r="C729" s="1186"/>
      <c r="D729" s="1187"/>
      <c r="E729" s="1187"/>
      <c r="F729" s="1187"/>
      <c r="G729" s="1187"/>
      <c r="H729" s="1187"/>
      <c r="I729" s="1187"/>
      <c r="J729" s="1187"/>
      <c r="K729" s="1188"/>
      <c r="L729" s="1189"/>
      <c r="M729" s="1190"/>
      <c r="O729" s="283">
        <f t="shared" si="37"/>
        <v>0</v>
      </c>
      <c r="P729" s="284">
        <f t="shared" si="38"/>
        <v>0</v>
      </c>
      <c r="Q729" s="118">
        <f t="shared" si="39"/>
        <v>0</v>
      </c>
    </row>
    <row r="730" spans="1:17">
      <c r="A730" s="1106"/>
      <c r="B730" s="1106"/>
      <c r="C730" s="1186"/>
      <c r="D730" s="1187"/>
      <c r="E730" s="1187"/>
      <c r="F730" s="1187"/>
      <c r="G730" s="1187"/>
      <c r="H730" s="1187"/>
      <c r="I730" s="1187"/>
      <c r="J730" s="1187"/>
      <c r="K730" s="1188"/>
      <c r="L730" s="1189"/>
      <c r="M730" s="1190"/>
      <c r="O730" s="283">
        <f t="shared" si="37"/>
        <v>0</v>
      </c>
      <c r="P730" s="284">
        <f t="shared" si="38"/>
        <v>0</v>
      </c>
      <c r="Q730" s="118">
        <f t="shared" si="39"/>
        <v>0</v>
      </c>
    </row>
    <row r="731" spans="1:17">
      <c r="A731" s="1106"/>
      <c r="B731" s="1106"/>
      <c r="C731" s="1186"/>
      <c r="D731" s="1187"/>
      <c r="E731" s="1187"/>
      <c r="F731" s="1187"/>
      <c r="G731" s="1187"/>
      <c r="H731" s="1187"/>
      <c r="I731" s="1187"/>
      <c r="J731" s="1187"/>
      <c r="K731" s="1188"/>
      <c r="L731" s="1189"/>
      <c r="M731" s="1190"/>
      <c r="O731" s="283">
        <f t="shared" si="37"/>
        <v>0</v>
      </c>
      <c r="P731" s="284">
        <f t="shared" si="38"/>
        <v>0</v>
      </c>
      <c r="Q731" s="118">
        <f t="shared" si="39"/>
        <v>0</v>
      </c>
    </row>
    <row r="732" spans="1:17">
      <c r="A732" s="1106"/>
      <c r="B732" s="1106"/>
      <c r="C732" s="1186"/>
      <c r="D732" s="1187"/>
      <c r="E732" s="1187"/>
      <c r="F732" s="1187"/>
      <c r="G732" s="1187"/>
      <c r="H732" s="1187"/>
      <c r="I732" s="1187"/>
      <c r="J732" s="1187"/>
      <c r="K732" s="1188"/>
      <c r="L732" s="1189"/>
      <c r="M732" s="1190"/>
      <c r="O732" s="283">
        <f t="shared" si="37"/>
        <v>0</v>
      </c>
      <c r="P732" s="284">
        <f t="shared" si="38"/>
        <v>0</v>
      </c>
      <c r="Q732" s="118">
        <f t="shared" si="39"/>
        <v>0</v>
      </c>
    </row>
    <row r="733" spans="1:17">
      <c r="A733" s="1106"/>
      <c r="B733" s="1106"/>
      <c r="C733" s="1186"/>
      <c r="D733" s="1187"/>
      <c r="E733" s="1187"/>
      <c r="F733" s="1187"/>
      <c r="G733" s="1187"/>
      <c r="H733" s="1187"/>
      <c r="I733" s="1187"/>
      <c r="J733" s="1187"/>
      <c r="K733" s="1188"/>
      <c r="L733" s="1189"/>
      <c r="M733" s="1190"/>
      <c r="O733" s="283">
        <f t="shared" si="37"/>
        <v>0</v>
      </c>
      <c r="P733" s="284">
        <f t="shared" si="38"/>
        <v>0</v>
      </c>
      <c r="Q733" s="118">
        <f t="shared" si="39"/>
        <v>0</v>
      </c>
    </row>
    <row r="734" spans="1:17">
      <c r="A734" s="1106"/>
      <c r="B734" s="1106"/>
      <c r="C734" s="1186"/>
      <c r="D734" s="1187"/>
      <c r="E734" s="1187"/>
      <c r="F734" s="1187"/>
      <c r="G734" s="1187"/>
      <c r="H734" s="1187"/>
      <c r="I734" s="1187"/>
      <c r="J734" s="1187"/>
      <c r="K734" s="1188"/>
      <c r="L734" s="1189"/>
      <c r="M734" s="1190"/>
      <c r="O734" s="283">
        <f t="shared" si="37"/>
        <v>0</v>
      </c>
      <c r="P734" s="284">
        <f t="shared" si="38"/>
        <v>0</v>
      </c>
      <c r="Q734" s="118">
        <f t="shared" si="39"/>
        <v>0</v>
      </c>
    </row>
    <row r="735" spans="1:17">
      <c r="A735" s="1106"/>
      <c r="B735" s="1106"/>
      <c r="C735" s="1186"/>
      <c r="D735" s="1187"/>
      <c r="E735" s="1187"/>
      <c r="F735" s="1187"/>
      <c r="G735" s="1187"/>
      <c r="H735" s="1187"/>
      <c r="I735" s="1187"/>
      <c r="J735" s="1187"/>
      <c r="K735" s="1188"/>
      <c r="L735" s="1189"/>
      <c r="M735" s="1190"/>
      <c r="O735" s="283">
        <f t="shared" si="37"/>
        <v>0</v>
      </c>
      <c r="P735" s="284">
        <f t="shared" si="38"/>
        <v>0</v>
      </c>
      <c r="Q735" s="118">
        <f t="shared" si="39"/>
        <v>0</v>
      </c>
    </row>
    <row r="736" spans="1:17">
      <c r="A736" s="1106"/>
      <c r="B736" s="1106"/>
      <c r="C736" s="1186"/>
      <c r="D736" s="1187"/>
      <c r="E736" s="1187"/>
      <c r="F736" s="1187"/>
      <c r="G736" s="1187"/>
      <c r="H736" s="1187"/>
      <c r="I736" s="1187"/>
      <c r="J736" s="1187"/>
      <c r="K736" s="1188"/>
      <c r="L736" s="1189"/>
      <c r="M736" s="1190"/>
      <c r="O736" s="283">
        <f t="shared" si="37"/>
        <v>0</v>
      </c>
      <c r="P736" s="284">
        <f t="shared" si="38"/>
        <v>0</v>
      </c>
      <c r="Q736" s="118">
        <f t="shared" si="39"/>
        <v>0</v>
      </c>
    </row>
    <row r="737" spans="1:17">
      <c r="A737" s="1106"/>
      <c r="B737" s="1106"/>
      <c r="C737" s="1186"/>
      <c r="D737" s="1187"/>
      <c r="E737" s="1187"/>
      <c r="F737" s="1187"/>
      <c r="G737" s="1187"/>
      <c r="H737" s="1187"/>
      <c r="I737" s="1187"/>
      <c r="J737" s="1187"/>
      <c r="K737" s="1188"/>
      <c r="L737" s="1189"/>
      <c r="M737" s="1190"/>
      <c r="O737" s="283">
        <f t="shared" si="37"/>
        <v>0</v>
      </c>
      <c r="P737" s="284">
        <f t="shared" si="38"/>
        <v>0</v>
      </c>
      <c r="Q737" s="118">
        <f t="shared" si="39"/>
        <v>0</v>
      </c>
    </row>
    <row r="738" spans="1:17">
      <c r="A738" s="1106"/>
      <c r="B738" s="1106"/>
      <c r="C738" s="1186"/>
      <c r="D738" s="1187"/>
      <c r="E738" s="1187"/>
      <c r="F738" s="1187"/>
      <c r="G738" s="1187"/>
      <c r="H738" s="1187"/>
      <c r="I738" s="1187"/>
      <c r="J738" s="1187"/>
      <c r="K738" s="1188"/>
      <c r="L738" s="1189"/>
      <c r="M738" s="1190"/>
      <c r="O738" s="283">
        <f t="shared" si="37"/>
        <v>0</v>
      </c>
      <c r="P738" s="284">
        <f t="shared" si="38"/>
        <v>0</v>
      </c>
      <c r="Q738" s="118">
        <f t="shared" si="39"/>
        <v>0</v>
      </c>
    </row>
    <row r="739" spans="1:17">
      <c r="A739" s="1106"/>
      <c r="B739" s="1106"/>
      <c r="C739" s="1186"/>
      <c r="D739" s="1187"/>
      <c r="E739" s="1187"/>
      <c r="F739" s="1187"/>
      <c r="G739" s="1187"/>
      <c r="H739" s="1187"/>
      <c r="I739" s="1187"/>
      <c r="J739" s="1187"/>
      <c r="K739" s="1188"/>
      <c r="L739" s="1189"/>
      <c r="M739" s="1190"/>
      <c r="O739" s="283">
        <f t="shared" si="37"/>
        <v>0</v>
      </c>
      <c r="P739" s="284">
        <f t="shared" si="38"/>
        <v>0</v>
      </c>
      <c r="Q739" s="118">
        <f t="shared" si="39"/>
        <v>0</v>
      </c>
    </row>
    <row r="740" spans="1:17">
      <c r="A740" s="1106"/>
      <c r="B740" s="1106"/>
      <c r="C740" s="1186"/>
      <c r="D740" s="1187"/>
      <c r="E740" s="1187"/>
      <c r="F740" s="1187"/>
      <c r="G740" s="1187"/>
      <c r="H740" s="1187"/>
      <c r="I740" s="1187"/>
      <c r="J740" s="1187"/>
      <c r="K740" s="1188"/>
      <c r="L740" s="1189"/>
      <c r="M740" s="1190"/>
      <c r="O740" s="283">
        <f t="shared" si="37"/>
        <v>0</v>
      </c>
      <c r="P740" s="284">
        <f t="shared" si="38"/>
        <v>0</v>
      </c>
      <c r="Q740" s="118">
        <f t="shared" si="39"/>
        <v>0</v>
      </c>
    </row>
    <row r="741" spans="1:17">
      <c r="A741" s="1106"/>
      <c r="B741" s="1106"/>
      <c r="C741" s="1186"/>
      <c r="D741" s="1187"/>
      <c r="E741" s="1187"/>
      <c r="F741" s="1187"/>
      <c r="G741" s="1187"/>
      <c r="H741" s="1187"/>
      <c r="I741" s="1187"/>
      <c r="J741" s="1187"/>
      <c r="K741" s="1188"/>
      <c r="L741" s="1189"/>
      <c r="M741" s="1190"/>
      <c r="O741" s="283">
        <f t="shared" si="37"/>
        <v>0</v>
      </c>
      <c r="P741" s="284">
        <f t="shared" si="38"/>
        <v>0</v>
      </c>
      <c r="Q741" s="118">
        <f t="shared" si="39"/>
        <v>0</v>
      </c>
    </row>
    <row r="742" spans="1:17">
      <c r="A742" s="1106"/>
      <c r="B742" s="1106"/>
      <c r="C742" s="1186"/>
      <c r="D742" s="1187"/>
      <c r="E742" s="1187"/>
      <c r="F742" s="1187"/>
      <c r="G742" s="1187"/>
      <c r="H742" s="1187"/>
      <c r="I742" s="1187"/>
      <c r="J742" s="1187"/>
      <c r="K742" s="1188"/>
      <c r="L742" s="1189"/>
      <c r="M742" s="1190"/>
      <c r="O742" s="283">
        <f t="shared" si="37"/>
        <v>0</v>
      </c>
      <c r="P742" s="284">
        <f t="shared" si="38"/>
        <v>0</v>
      </c>
      <c r="Q742" s="118">
        <f t="shared" si="39"/>
        <v>0</v>
      </c>
    </row>
    <row r="743" spans="1:17">
      <c r="A743" s="1106"/>
      <c r="B743" s="1106"/>
      <c r="C743" s="1186"/>
      <c r="D743" s="1187"/>
      <c r="E743" s="1187"/>
      <c r="F743" s="1187"/>
      <c r="G743" s="1187"/>
      <c r="H743" s="1187"/>
      <c r="I743" s="1187"/>
      <c r="J743" s="1187"/>
      <c r="K743" s="1188"/>
      <c r="L743" s="1189"/>
      <c r="M743" s="1190"/>
      <c r="O743" s="283">
        <f t="shared" si="37"/>
        <v>0</v>
      </c>
      <c r="P743" s="284">
        <f t="shared" si="38"/>
        <v>0</v>
      </c>
      <c r="Q743" s="118">
        <f t="shared" si="39"/>
        <v>0</v>
      </c>
    </row>
    <row r="744" spans="1:17">
      <c r="A744" s="1106"/>
      <c r="B744" s="1106"/>
      <c r="C744" s="1186"/>
      <c r="D744" s="1187"/>
      <c r="E744" s="1187"/>
      <c r="F744" s="1187"/>
      <c r="G744" s="1187"/>
      <c r="H744" s="1187"/>
      <c r="I744" s="1187"/>
      <c r="J744" s="1187"/>
      <c r="K744" s="1188"/>
      <c r="L744" s="1189"/>
      <c r="M744" s="1190"/>
      <c r="O744" s="283">
        <f t="shared" si="37"/>
        <v>0</v>
      </c>
      <c r="P744" s="284">
        <f t="shared" si="38"/>
        <v>0</v>
      </c>
      <c r="Q744" s="118">
        <f t="shared" si="39"/>
        <v>0</v>
      </c>
    </row>
    <row r="745" spans="1:17">
      <c r="A745" s="1106"/>
      <c r="B745" s="1106"/>
      <c r="C745" s="1186"/>
      <c r="D745" s="1187"/>
      <c r="E745" s="1187"/>
      <c r="F745" s="1187"/>
      <c r="G745" s="1187"/>
      <c r="H745" s="1187"/>
      <c r="I745" s="1187"/>
      <c r="J745" s="1187"/>
      <c r="K745" s="1188"/>
      <c r="L745" s="1189"/>
      <c r="M745" s="1190"/>
      <c r="O745" s="283">
        <f t="shared" si="37"/>
        <v>0</v>
      </c>
      <c r="P745" s="284">
        <f t="shared" si="38"/>
        <v>0</v>
      </c>
      <c r="Q745" s="118">
        <f t="shared" si="39"/>
        <v>0</v>
      </c>
    </row>
    <row r="746" spans="1:17">
      <c r="A746" s="1106"/>
      <c r="B746" s="1106"/>
      <c r="C746" s="1186"/>
      <c r="D746" s="1187"/>
      <c r="E746" s="1187"/>
      <c r="F746" s="1187"/>
      <c r="G746" s="1187"/>
      <c r="H746" s="1187"/>
      <c r="I746" s="1187"/>
      <c r="J746" s="1187"/>
      <c r="K746" s="1188"/>
      <c r="L746" s="1189"/>
      <c r="M746" s="1190"/>
      <c r="O746" s="283">
        <f t="shared" si="37"/>
        <v>0</v>
      </c>
      <c r="P746" s="284">
        <f t="shared" si="38"/>
        <v>0</v>
      </c>
      <c r="Q746" s="118">
        <f t="shared" si="39"/>
        <v>0</v>
      </c>
    </row>
    <row r="747" spans="1:17">
      <c r="A747" s="1106"/>
      <c r="B747" s="1106"/>
      <c r="C747" s="1186"/>
      <c r="D747" s="1187"/>
      <c r="E747" s="1187"/>
      <c r="F747" s="1187"/>
      <c r="G747" s="1187"/>
      <c r="H747" s="1187"/>
      <c r="I747" s="1187"/>
      <c r="J747" s="1187"/>
      <c r="K747" s="1188"/>
      <c r="L747" s="1189"/>
      <c r="M747" s="1190"/>
      <c r="O747" s="283">
        <f t="shared" si="37"/>
        <v>0</v>
      </c>
      <c r="P747" s="284">
        <f t="shared" si="38"/>
        <v>0</v>
      </c>
      <c r="Q747" s="118">
        <f t="shared" si="39"/>
        <v>0</v>
      </c>
    </row>
    <row r="748" spans="1:17">
      <c r="A748" s="1106"/>
      <c r="B748" s="1106"/>
      <c r="C748" s="1186"/>
      <c r="D748" s="1187"/>
      <c r="E748" s="1187"/>
      <c r="F748" s="1187"/>
      <c r="G748" s="1187"/>
      <c r="H748" s="1187"/>
      <c r="I748" s="1187"/>
      <c r="J748" s="1187"/>
      <c r="K748" s="1188"/>
      <c r="L748" s="1189"/>
      <c r="M748" s="1190"/>
      <c r="O748" s="283">
        <f t="shared" si="37"/>
        <v>0</v>
      </c>
      <c r="P748" s="284">
        <f t="shared" si="38"/>
        <v>0</v>
      </c>
      <c r="Q748" s="118">
        <f t="shared" si="39"/>
        <v>0</v>
      </c>
    </row>
    <row r="749" spans="1:17">
      <c r="A749" s="1106"/>
      <c r="B749" s="1106"/>
      <c r="C749" s="1186"/>
      <c r="D749" s="1187"/>
      <c r="E749" s="1187"/>
      <c r="F749" s="1187"/>
      <c r="G749" s="1187"/>
      <c r="H749" s="1187"/>
      <c r="I749" s="1187"/>
      <c r="J749" s="1187"/>
      <c r="K749" s="1188"/>
      <c r="L749" s="1189"/>
      <c r="M749" s="1190"/>
      <c r="O749" s="283">
        <f t="shared" si="37"/>
        <v>0</v>
      </c>
      <c r="P749" s="284">
        <f t="shared" si="38"/>
        <v>0</v>
      </c>
      <c r="Q749" s="118">
        <f t="shared" si="39"/>
        <v>0</v>
      </c>
    </row>
    <row r="750" spans="1:17">
      <c r="A750" s="1106"/>
      <c r="B750" s="1106"/>
      <c r="C750" s="1186"/>
      <c r="D750" s="1187"/>
      <c r="E750" s="1187"/>
      <c r="F750" s="1187"/>
      <c r="G750" s="1187"/>
      <c r="H750" s="1187"/>
      <c r="I750" s="1187"/>
      <c r="J750" s="1187"/>
      <c r="K750" s="1188"/>
      <c r="L750" s="1189"/>
      <c r="M750" s="1190"/>
      <c r="O750" s="283">
        <f t="shared" si="37"/>
        <v>0</v>
      </c>
      <c r="P750" s="284">
        <f t="shared" si="38"/>
        <v>0</v>
      </c>
      <c r="Q750" s="118">
        <f t="shared" si="39"/>
        <v>0</v>
      </c>
    </row>
    <row r="751" spans="1:17">
      <c r="A751" s="1106"/>
      <c r="B751" s="1106"/>
      <c r="C751" s="1186"/>
      <c r="D751" s="1187"/>
      <c r="E751" s="1187"/>
      <c r="F751" s="1187"/>
      <c r="G751" s="1187"/>
      <c r="H751" s="1187"/>
      <c r="I751" s="1187"/>
      <c r="J751" s="1187"/>
      <c r="K751" s="1188"/>
      <c r="L751" s="1189"/>
      <c r="M751" s="1190"/>
      <c r="O751" s="283">
        <f t="shared" si="37"/>
        <v>0</v>
      </c>
      <c r="P751" s="284">
        <f t="shared" si="38"/>
        <v>0</v>
      </c>
      <c r="Q751" s="118">
        <f t="shared" si="39"/>
        <v>0</v>
      </c>
    </row>
    <row r="752" spans="1:17">
      <c r="A752" s="1106"/>
      <c r="B752" s="1106"/>
      <c r="C752" s="1186"/>
      <c r="D752" s="1187"/>
      <c r="E752" s="1187"/>
      <c r="F752" s="1187"/>
      <c r="G752" s="1187"/>
      <c r="H752" s="1187"/>
      <c r="I752" s="1187"/>
      <c r="J752" s="1187"/>
      <c r="K752" s="1188"/>
      <c r="L752" s="1189"/>
      <c r="M752" s="1190"/>
      <c r="O752" s="283">
        <f t="shared" si="37"/>
        <v>0</v>
      </c>
      <c r="P752" s="284">
        <f t="shared" si="38"/>
        <v>0</v>
      </c>
      <c r="Q752" s="118">
        <f t="shared" si="39"/>
        <v>0</v>
      </c>
    </row>
    <row r="753" spans="1:17">
      <c r="A753" s="1106"/>
      <c r="B753" s="1106"/>
      <c r="C753" s="1186"/>
      <c r="D753" s="1187"/>
      <c r="E753" s="1187"/>
      <c r="F753" s="1187"/>
      <c r="G753" s="1187"/>
      <c r="H753" s="1187"/>
      <c r="I753" s="1187"/>
      <c r="J753" s="1187"/>
      <c r="K753" s="1188"/>
      <c r="L753" s="1189"/>
      <c r="M753" s="1190"/>
      <c r="O753" s="283">
        <f t="shared" si="37"/>
        <v>0</v>
      </c>
      <c r="P753" s="284">
        <f t="shared" si="38"/>
        <v>0</v>
      </c>
      <c r="Q753" s="118">
        <f t="shared" si="39"/>
        <v>0</v>
      </c>
    </row>
    <row r="754" spans="1:17">
      <c r="A754" s="1106"/>
      <c r="B754" s="1106"/>
      <c r="C754" s="1186"/>
      <c r="D754" s="1187"/>
      <c r="E754" s="1187"/>
      <c r="F754" s="1187"/>
      <c r="G754" s="1187"/>
      <c r="H754" s="1187"/>
      <c r="I754" s="1187"/>
      <c r="J754" s="1187"/>
      <c r="K754" s="1188"/>
      <c r="L754" s="1189"/>
      <c r="M754" s="1190"/>
      <c r="O754" s="283">
        <f t="shared" si="37"/>
        <v>0</v>
      </c>
      <c r="P754" s="284">
        <f t="shared" si="38"/>
        <v>0</v>
      </c>
      <c r="Q754" s="118">
        <f t="shared" si="39"/>
        <v>0</v>
      </c>
    </row>
    <row r="755" spans="1:17">
      <c r="A755" s="1106"/>
      <c r="B755" s="1106"/>
      <c r="C755" s="1186"/>
      <c r="D755" s="1187"/>
      <c r="E755" s="1187"/>
      <c r="F755" s="1187"/>
      <c r="G755" s="1187"/>
      <c r="H755" s="1187"/>
      <c r="I755" s="1187"/>
      <c r="J755" s="1187"/>
      <c r="K755" s="1188"/>
      <c r="L755" s="1189"/>
      <c r="M755" s="1190"/>
      <c r="O755" s="283">
        <f t="shared" si="37"/>
        <v>0</v>
      </c>
      <c r="P755" s="284">
        <f t="shared" si="38"/>
        <v>0</v>
      </c>
      <c r="Q755" s="118">
        <f t="shared" si="39"/>
        <v>0</v>
      </c>
    </row>
    <row r="756" spans="1:17">
      <c r="A756" s="1106"/>
      <c r="B756" s="1106"/>
      <c r="C756" s="1186"/>
      <c r="D756" s="1187"/>
      <c r="E756" s="1187"/>
      <c r="F756" s="1187"/>
      <c r="G756" s="1187"/>
      <c r="H756" s="1187"/>
      <c r="I756" s="1187"/>
      <c r="J756" s="1187"/>
      <c r="K756" s="1188"/>
      <c r="L756" s="1189"/>
      <c r="M756" s="1190"/>
      <c r="O756" s="283">
        <f t="shared" si="37"/>
        <v>0</v>
      </c>
      <c r="P756" s="284">
        <f t="shared" si="38"/>
        <v>0</v>
      </c>
      <c r="Q756" s="118">
        <f t="shared" si="39"/>
        <v>0</v>
      </c>
    </row>
    <row r="757" spans="1:17">
      <c r="A757" s="1106"/>
      <c r="B757" s="1106"/>
      <c r="C757" s="1186"/>
      <c r="D757" s="1187"/>
      <c r="E757" s="1187"/>
      <c r="F757" s="1187"/>
      <c r="G757" s="1187"/>
      <c r="H757" s="1187"/>
      <c r="I757" s="1187"/>
      <c r="J757" s="1187"/>
      <c r="K757" s="1188"/>
      <c r="L757" s="1189"/>
      <c r="M757" s="1190"/>
      <c r="O757" s="283">
        <f t="shared" si="37"/>
        <v>0</v>
      </c>
      <c r="P757" s="284">
        <f t="shared" si="38"/>
        <v>0</v>
      </c>
      <c r="Q757" s="118">
        <f t="shared" si="39"/>
        <v>0</v>
      </c>
    </row>
    <row r="758" spans="1:17">
      <c r="A758" s="1106"/>
      <c r="B758" s="1106"/>
      <c r="C758" s="1186"/>
      <c r="D758" s="1187"/>
      <c r="E758" s="1187"/>
      <c r="F758" s="1187"/>
      <c r="G758" s="1187"/>
      <c r="H758" s="1187"/>
      <c r="I758" s="1187"/>
      <c r="J758" s="1187"/>
      <c r="K758" s="1188"/>
      <c r="L758" s="1189"/>
      <c r="M758" s="1190"/>
      <c r="O758" s="283">
        <f t="shared" si="37"/>
        <v>0</v>
      </c>
      <c r="P758" s="284">
        <f t="shared" si="38"/>
        <v>0</v>
      </c>
      <c r="Q758" s="118">
        <f t="shared" si="39"/>
        <v>0</v>
      </c>
    </row>
    <row r="759" spans="1:17">
      <c r="A759" s="1106"/>
      <c r="B759" s="1106"/>
      <c r="C759" s="1186"/>
      <c r="D759" s="1187"/>
      <c r="E759" s="1187"/>
      <c r="F759" s="1187"/>
      <c r="G759" s="1187"/>
      <c r="H759" s="1187"/>
      <c r="I759" s="1187"/>
      <c r="J759" s="1187"/>
      <c r="K759" s="1188"/>
      <c r="L759" s="1189"/>
      <c r="M759" s="1190"/>
      <c r="O759" s="283">
        <f t="shared" si="37"/>
        <v>0</v>
      </c>
      <c r="P759" s="284">
        <f t="shared" si="38"/>
        <v>0</v>
      </c>
      <c r="Q759" s="118">
        <f t="shared" si="39"/>
        <v>0</v>
      </c>
    </row>
    <row r="760" spans="1:17">
      <c r="A760" s="1106"/>
      <c r="B760" s="1106"/>
      <c r="C760" s="1186"/>
      <c r="D760" s="1187"/>
      <c r="E760" s="1187"/>
      <c r="F760" s="1187"/>
      <c r="G760" s="1187"/>
      <c r="H760" s="1187"/>
      <c r="I760" s="1187"/>
      <c r="J760" s="1187"/>
      <c r="K760" s="1188"/>
      <c r="L760" s="1189"/>
      <c r="M760" s="1190"/>
      <c r="O760" s="283">
        <f t="shared" si="37"/>
        <v>0</v>
      </c>
      <c r="P760" s="284">
        <f t="shared" si="38"/>
        <v>0</v>
      </c>
      <c r="Q760" s="118">
        <f t="shared" si="39"/>
        <v>0</v>
      </c>
    </row>
    <row r="761" spans="1:17">
      <c r="A761" s="1106"/>
      <c r="B761" s="1106"/>
      <c r="C761" s="1186"/>
      <c r="D761" s="1187"/>
      <c r="E761" s="1187"/>
      <c r="F761" s="1187"/>
      <c r="G761" s="1187"/>
      <c r="H761" s="1187"/>
      <c r="I761" s="1187"/>
      <c r="J761" s="1187"/>
      <c r="K761" s="1188"/>
      <c r="L761" s="1189"/>
      <c r="M761" s="1190"/>
      <c r="O761" s="283">
        <f t="shared" si="37"/>
        <v>0</v>
      </c>
      <c r="P761" s="284">
        <f t="shared" si="38"/>
        <v>0</v>
      </c>
      <c r="Q761" s="118">
        <f t="shared" si="39"/>
        <v>0</v>
      </c>
    </row>
    <row r="762" spans="1:17">
      <c r="A762" s="1106"/>
      <c r="B762" s="1106"/>
      <c r="C762" s="1186"/>
      <c r="D762" s="1187"/>
      <c r="E762" s="1187"/>
      <c r="F762" s="1187"/>
      <c r="G762" s="1187"/>
      <c r="H762" s="1187"/>
      <c r="I762" s="1187"/>
      <c r="J762" s="1187"/>
      <c r="K762" s="1188"/>
      <c r="L762" s="1189"/>
      <c r="M762" s="1190"/>
      <c r="O762" s="283">
        <f t="shared" si="37"/>
        <v>0</v>
      </c>
      <c r="P762" s="284">
        <f t="shared" si="38"/>
        <v>0</v>
      </c>
      <c r="Q762" s="118">
        <f t="shared" si="39"/>
        <v>0</v>
      </c>
    </row>
    <row r="763" spans="1:17">
      <c r="A763" s="1106"/>
      <c r="B763" s="1106"/>
      <c r="C763" s="1186"/>
      <c r="D763" s="1187"/>
      <c r="E763" s="1187"/>
      <c r="F763" s="1187"/>
      <c r="G763" s="1187"/>
      <c r="H763" s="1187"/>
      <c r="I763" s="1187"/>
      <c r="J763" s="1187"/>
      <c r="K763" s="1188"/>
      <c r="L763" s="1189"/>
      <c r="M763" s="1190"/>
      <c r="O763" s="283">
        <f t="shared" si="37"/>
        <v>0</v>
      </c>
      <c r="P763" s="284">
        <f t="shared" si="38"/>
        <v>0</v>
      </c>
      <c r="Q763" s="118">
        <f t="shared" si="39"/>
        <v>0</v>
      </c>
    </row>
    <row r="764" spans="1:17">
      <c r="A764" s="1106"/>
      <c r="B764" s="1106"/>
      <c r="C764" s="1186"/>
      <c r="D764" s="1187"/>
      <c r="E764" s="1187"/>
      <c r="F764" s="1187"/>
      <c r="G764" s="1187"/>
      <c r="H764" s="1187"/>
      <c r="I764" s="1187"/>
      <c r="J764" s="1187"/>
      <c r="K764" s="1188"/>
      <c r="L764" s="1189"/>
      <c r="M764" s="1190"/>
      <c r="O764" s="283">
        <f t="shared" ref="O764:O827" si="40">D764*E764</f>
        <v>0</v>
      </c>
      <c r="P764" s="284">
        <f t="shared" si="38"/>
        <v>0</v>
      </c>
      <c r="Q764" s="118">
        <f t="shared" si="39"/>
        <v>0</v>
      </c>
    </row>
    <row r="765" spans="1:17">
      <c r="A765" s="1106"/>
      <c r="B765" s="1106"/>
      <c r="C765" s="1186"/>
      <c r="D765" s="1187"/>
      <c r="E765" s="1187"/>
      <c r="F765" s="1187"/>
      <c r="G765" s="1187"/>
      <c r="H765" s="1187"/>
      <c r="I765" s="1187"/>
      <c r="J765" s="1187"/>
      <c r="K765" s="1188"/>
      <c r="L765" s="1189"/>
      <c r="M765" s="1190"/>
      <c r="O765" s="283">
        <f t="shared" si="40"/>
        <v>0</v>
      </c>
      <c r="P765" s="284">
        <f t="shared" si="38"/>
        <v>0</v>
      </c>
      <c r="Q765" s="118">
        <f t="shared" si="39"/>
        <v>0</v>
      </c>
    </row>
    <row r="766" spans="1:17">
      <c r="A766" s="1106"/>
      <c r="B766" s="1106"/>
      <c r="C766" s="1186"/>
      <c r="D766" s="1187"/>
      <c r="E766" s="1187"/>
      <c r="F766" s="1187"/>
      <c r="G766" s="1187"/>
      <c r="H766" s="1187"/>
      <c r="I766" s="1187"/>
      <c r="J766" s="1187"/>
      <c r="K766" s="1188"/>
      <c r="L766" s="1189"/>
      <c r="M766" s="1190"/>
      <c r="O766" s="283">
        <f t="shared" si="40"/>
        <v>0</v>
      </c>
      <c r="P766" s="284">
        <f t="shared" si="38"/>
        <v>0</v>
      </c>
      <c r="Q766" s="118">
        <f t="shared" si="39"/>
        <v>0</v>
      </c>
    </row>
    <row r="767" spans="1:17">
      <c r="A767" s="1106"/>
      <c r="B767" s="1106"/>
      <c r="C767" s="1186"/>
      <c r="D767" s="1187"/>
      <c r="E767" s="1187"/>
      <c r="F767" s="1187"/>
      <c r="G767" s="1187"/>
      <c r="H767" s="1187"/>
      <c r="I767" s="1187"/>
      <c r="J767" s="1187"/>
      <c r="K767" s="1188"/>
      <c r="L767" s="1189"/>
      <c r="M767" s="1190"/>
      <c r="O767" s="283">
        <f t="shared" si="40"/>
        <v>0</v>
      </c>
      <c r="P767" s="284">
        <f t="shared" si="38"/>
        <v>0</v>
      </c>
      <c r="Q767" s="118">
        <f t="shared" si="39"/>
        <v>0</v>
      </c>
    </row>
    <row r="768" spans="1:17">
      <c r="A768" s="1106"/>
      <c r="B768" s="1106"/>
      <c r="C768" s="1186"/>
      <c r="D768" s="1187"/>
      <c r="E768" s="1187"/>
      <c r="F768" s="1187"/>
      <c r="G768" s="1187"/>
      <c r="H768" s="1187"/>
      <c r="I768" s="1187"/>
      <c r="J768" s="1187"/>
      <c r="K768" s="1188"/>
      <c r="L768" s="1189"/>
      <c r="M768" s="1190"/>
      <c r="O768" s="283">
        <f t="shared" si="40"/>
        <v>0</v>
      </c>
      <c r="P768" s="284">
        <f t="shared" si="38"/>
        <v>0</v>
      </c>
      <c r="Q768" s="118">
        <f t="shared" si="39"/>
        <v>0</v>
      </c>
    </row>
    <row r="769" spans="1:17">
      <c r="A769" s="1106"/>
      <c r="B769" s="1106"/>
      <c r="C769" s="1186"/>
      <c r="D769" s="1187"/>
      <c r="E769" s="1187"/>
      <c r="F769" s="1187"/>
      <c r="G769" s="1187"/>
      <c r="H769" s="1187"/>
      <c r="I769" s="1187"/>
      <c r="J769" s="1187"/>
      <c r="K769" s="1188"/>
      <c r="L769" s="1189"/>
      <c r="M769" s="1190"/>
      <c r="O769" s="283">
        <f t="shared" si="40"/>
        <v>0</v>
      </c>
      <c r="P769" s="284">
        <f t="shared" si="38"/>
        <v>0</v>
      </c>
      <c r="Q769" s="118">
        <f t="shared" si="39"/>
        <v>0</v>
      </c>
    </row>
    <row r="770" spans="1:17">
      <c r="A770" s="1106"/>
      <c r="B770" s="1106"/>
      <c r="C770" s="1186"/>
      <c r="D770" s="1187"/>
      <c r="E770" s="1187"/>
      <c r="F770" s="1187"/>
      <c r="G770" s="1187"/>
      <c r="H770" s="1187"/>
      <c r="I770" s="1187"/>
      <c r="J770" s="1187"/>
      <c r="K770" s="1188"/>
      <c r="L770" s="1189"/>
      <c r="M770" s="1190"/>
      <c r="O770" s="283">
        <f t="shared" si="40"/>
        <v>0</v>
      </c>
      <c r="P770" s="284">
        <f t="shared" si="38"/>
        <v>0</v>
      </c>
      <c r="Q770" s="118">
        <f t="shared" si="39"/>
        <v>0</v>
      </c>
    </row>
    <row r="771" spans="1:17">
      <c r="A771" s="1106"/>
      <c r="B771" s="1106"/>
      <c r="C771" s="1186"/>
      <c r="D771" s="1187"/>
      <c r="E771" s="1187"/>
      <c r="F771" s="1187"/>
      <c r="G771" s="1187"/>
      <c r="H771" s="1187"/>
      <c r="I771" s="1187"/>
      <c r="J771" s="1187"/>
      <c r="K771" s="1188"/>
      <c r="L771" s="1189"/>
      <c r="M771" s="1190"/>
      <c r="O771" s="283">
        <f t="shared" si="40"/>
        <v>0</v>
      </c>
      <c r="P771" s="284">
        <f t="shared" ref="P771:P834" si="41">I771*E771</f>
        <v>0</v>
      </c>
      <c r="Q771" s="118">
        <f t="shared" ref="Q771:Q834" si="42">M771*E771</f>
        <v>0</v>
      </c>
    </row>
    <row r="772" spans="1:17">
      <c r="A772" s="1106"/>
      <c r="B772" s="1106"/>
      <c r="C772" s="1186"/>
      <c r="D772" s="1187"/>
      <c r="E772" s="1187"/>
      <c r="F772" s="1187"/>
      <c r="G772" s="1187"/>
      <c r="H772" s="1187"/>
      <c r="I772" s="1187"/>
      <c r="J772" s="1187"/>
      <c r="K772" s="1188"/>
      <c r="L772" s="1189"/>
      <c r="M772" s="1190"/>
      <c r="O772" s="283">
        <f t="shared" si="40"/>
        <v>0</v>
      </c>
      <c r="P772" s="284">
        <f t="shared" si="41"/>
        <v>0</v>
      </c>
      <c r="Q772" s="118">
        <f t="shared" si="42"/>
        <v>0</v>
      </c>
    </row>
    <row r="773" spans="1:17">
      <c r="A773" s="1106"/>
      <c r="B773" s="1106"/>
      <c r="C773" s="1186"/>
      <c r="D773" s="1187"/>
      <c r="E773" s="1187"/>
      <c r="F773" s="1187"/>
      <c r="G773" s="1187"/>
      <c r="H773" s="1187"/>
      <c r="I773" s="1187"/>
      <c r="J773" s="1187"/>
      <c r="K773" s="1188"/>
      <c r="L773" s="1189"/>
      <c r="M773" s="1190"/>
      <c r="O773" s="283">
        <f t="shared" si="40"/>
        <v>0</v>
      </c>
      <c r="P773" s="284">
        <f t="shared" si="41"/>
        <v>0</v>
      </c>
      <c r="Q773" s="118">
        <f t="shared" si="42"/>
        <v>0</v>
      </c>
    </row>
    <row r="774" spans="1:17">
      <c r="A774" s="1106"/>
      <c r="B774" s="1106"/>
      <c r="C774" s="1186"/>
      <c r="D774" s="1187"/>
      <c r="E774" s="1187"/>
      <c r="F774" s="1187"/>
      <c r="G774" s="1187"/>
      <c r="H774" s="1187"/>
      <c r="I774" s="1187"/>
      <c r="J774" s="1187"/>
      <c r="K774" s="1188"/>
      <c r="L774" s="1189"/>
      <c r="M774" s="1190"/>
      <c r="O774" s="283">
        <f t="shared" si="40"/>
        <v>0</v>
      </c>
      <c r="P774" s="284">
        <f t="shared" si="41"/>
        <v>0</v>
      </c>
      <c r="Q774" s="118">
        <f t="shared" si="42"/>
        <v>0</v>
      </c>
    </row>
    <row r="775" spans="1:17">
      <c r="A775" s="1106"/>
      <c r="B775" s="1106"/>
      <c r="C775" s="1186"/>
      <c r="D775" s="1187"/>
      <c r="E775" s="1187"/>
      <c r="F775" s="1187"/>
      <c r="G775" s="1187"/>
      <c r="H775" s="1187"/>
      <c r="I775" s="1187"/>
      <c r="J775" s="1187"/>
      <c r="K775" s="1188"/>
      <c r="L775" s="1189"/>
      <c r="M775" s="1190"/>
      <c r="O775" s="283">
        <f t="shared" si="40"/>
        <v>0</v>
      </c>
      <c r="P775" s="284">
        <f t="shared" si="41"/>
        <v>0</v>
      </c>
      <c r="Q775" s="118">
        <f t="shared" si="42"/>
        <v>0</v>
      </c>
    </row>
    <row r="776" spans="1:17">
      <c r="A776" s="1106"/>
      <c r="B776" s="1106"/>
      <c r="C776" s="1186"/>
      <c r="D776" s="1187"/>
      <c r="E776" s="1187"/>
      <c r="F776" s="1187"/>
      <c r="G776" s="1187"/>
      <c r="H776" s="1187"/>
      <c r="I776" s="1187"/>
      <c r="J776" s="1187"/>
      <c r="K776" s="1188"/>
      <c r="L776" s="1189"/>
      <c r="M776" s="1190"/>
      <c r="O776" s="283">
        <f t="shared" si="40"/>
        <v>0</v>
      </c>
      <c r="P776" s="284">
        <f t="shared" si="41"/>
        <v>0</v>
      </c>
      <c r="Q776" s="118">
        <f t="shared" si="42"/>
        <v>0</v>
      </c>
    </row>
    <row r="777" spans="1:17">
      <c r="A777" s="1106"/>
      <c r="B777" s="1106"/>
      <c r="C777" s="1186"/>
      <c r="D777" s="1187"/>
      <c r="E777" s="1187"/>
      <c r="F777" s="1187"/>
      <c r="G777" s="1187"/>
      <c r="H777" s="1187"/>
      <c r="I777" s="1187"/>
      <c r="J777" s="1187"/>
      <c r="K777" s="1188"/>
      <c r="L777" s="1189"/>
      <c r="M777" s="1190"/>
      <c r="O777" s="283">
        <f t="shared" si="40"/>
        <v>0</v>
      </c>
      <c r="P777" s="284">
        <f t="shared" si="41"/>
        <v>0</v>
      </c>
      <c r="Q777" s="118">
        <f t="shared" si="42"/>
        <v>0</v>
      </c>
    </row>
    <row r="778" spans="1:17">
      <c r="A778" s="1106"/>
      <c r="B778" s="1106"/>
      <c r="C778" s="1186"/>
      <c r="D778" s="1187"/>
      <c r="E778" s="1187"/>
      <c r="F778" s="1187"/>
      <c r="G778" s="1187"/>
      <c r="H778" s="1187"/>
      <c r="I778" s="1187"/>
      <c r="J778" s="1187"/>
      <c r="K778" s="1188"/>
      <c r="L778" s="1189"/>
      <c r="M778" s="1190"/>
      <c r="O778" s="283">
        <f t="shared" si="40"/>
        <v>0</v>
      </c>
      <c r="P778" s="284">
        <f t="shared" si="41"/>
        <v>0</v>
      </c>
      <c r="Q778" s="118">
        <f t="shared" si="42"/>
        <v>0</v>
      </c>
    </row>
    <row r="779" spans="1:17">
      <c r="A779" s="1106"/>
      <c r="B779" s="1106"/>
      <c r="C779" s="1186"/>
      <c r="D779" s="1187"/>
      <c r="E779" s="1187"/>
      <c r="F779" s="1187"/>
      <c r="G779" s="1187"/>
      <c r="H779" s="1187"/>
      <c r="I779" s="1187"/>
      <c r="J779" s="1187"/>
      <c r="K779" s="1188"/>
      <c r="L779" s="1189"/>
      <c r="M779" s="1190"/>
      <c r="O779" s="283">
        <f t="shared" si="40"/>
        <v>0</v>
      </c>
      <c r="P779" s="284">
        <f t="shared" si="41"/>
        <v>0</v>
      </c>
      <c r="Q779" s="118">
        <f t="shared" si="42"/>
        <v>0</v>
      </c>
    </row>
    <row r="780" spans="1:17">
      <c r="A780" s="1106"/>
      <c r="B780" s="1106"/>
      <c r="C780" s="1186"/>
      <c r="D780" s="1187"/>
      <c r="E780" s="1187"/>
      <c r="F780" s="1187"/>
      <c r="G780" s="1187"/>
      <c r="H780" s="1187"/>
      <c r="I780" s="1187"/>
      <c r="J780" s="1187"/>
      <c r="K780" s="1188"/>
      <c r="L780" s="1189"/>
      <c r="M780" s="1190"/>
      <c r="O780" s="283">
        <f t="shared" si="40"/>
        <v>0</v>
      </c>
      <c r="P780" s="284">
        <f t="shared" si="41"/>
        <v>0</v>
      </c>
      <c r="Q780" s="118">
        <f t="shared" si="42"/>
        <v>0</v>
      </c>
    </row>
    <row r="781" spans="1:17">
      <c r="A781" s="1106"/>
      <c r="B781" s="1106"/>
      <c r="C781" s="1186"/>
      <c r="D781" s="1187"/>
      <c r="E781" s="1187"/>
      <c r="F781" s="1187"/>
      <c r="G781" s="1187"/>
      <c r="H781" s="1187"/>
      <c r="I781" s="1187"/>
      <c r="J781" s="1187"/>
      <c r="K781" s="1188"/>
      <c r="L781" s="1189"/>
      <c r="M781" s="1190"/>
      <c r="O781" s="283">
        <f t="shared" si="40"/>
        <v>0</v>
      </c>
      <c r="P781" s="284">
        <f t="shared" si="41"/>
        <v>0</v>
      </c>
      <c r="Q781" s="118">
        <f t="shared" si="42"/>
        <v>0</v>
      </c>
    </row>
    <row r="782" spans="1:17">
      <c r="A782" s="1106"/>
      <c r="B782" s="1106"/>
      <c r="C782" s="1186"/>
      <c r="D782" s="1187"/>
      <c r="E782" s="1187"/>
      <c r="F782" s="1187"/>
      <c r="G782" s="1187"/>
      <c r="H782" s="1187"/>
      <c r="I782" s="1187"/>
      <c r="J782" s="1187"/>
      <c r="K782" s="1188"/>
      <c r="L782" s="1189"/>
      <c r="M782" s="1190"/>
      <c r="O782" s="283">
        <f t="shared" si="40"/>
        <v>0</v>
      </c>
      <c r="P782" s="284">
        <f t="shared" si="41"/>
        <v>0</v>
      </c>
      <c r="Q782" s="118">
        <f t="shared" si="42"/>
        <v>0</v>
      </c>
    </row>
    <row r="783" spans="1:17">
      <c r="A783" s="1106"/>
      <c r="B783" s="1106"/>
      <c r="C783" s="1186"/>
      <c r="D783" s="1187"/>
      <c r="E783" s="1187"/>
      <c r="F783" s="1187"/>
      <c r="G783" s="1187"/>
      <c r="H783" s="1187"/>
      <c r="I783" s="1187"/>
      <c r="J783" s="1187"/>
      <c r="K783" s="1188"/>
      <c r="L783" s="1189"/>
      <c r="M783" s="1190"/>
      <c r="O783" s="283">
        <f t="shared" si="40"/>
        <v>0</v>
      </c>
      <c r="P783" s="284">
        <f t="shared" si="41"/>
        <v>0</v>
      </c>
      <c r="Q783" s="118">
        <f t="shared" si="42"/>
        <v>0</v>
      </c>
    </row>
    <row r="784" spans="1:17">
      <c r="A784" s="1106"/>
      <c r="B784" s="1106"/>
      <c r="C784" s="1186"/>
      <c r="D784" s="1187"/>
      <c r="E784" s="1187"/>
      <c r="F784" s="1187"/>
      <c r="G784" s="1187"/>
      <c r="H784" s="1187"/>
      <c r="I784" s="1187"/>
      <c r="J784" s="1187"/>
      <c r="K784" s="1188"/>
      <c r="L784" s="1189"/>
      <c r="M784" s="1190"/>
      <c r="O784" s="283">
        <f t="shared" si="40"/>
        <v>0</v>
      </c>
      <c r="P784" s="284">
        <f t="shared" si="41"/>
        <v>0</v>
      </c>
      <c r="Q784" s="118">
        <f t="shared" si="42"/>
        <v>0</v>
      </c>
    </row>
    <row r="785" spans="1:17">
      <c r="A785" s="1106"/>
      <c r="B785" s="1106"/>
      <c r="C785" s="1186"/>
      <c r="D785" s="1187"/>
      <c r="E785" s="1187"/>
      <c r="F785" s="1187"/>
      <c r="G785" s="1187"/>
      <c r="H785" s="1187"/>
      <c r="I785" s="1187"/>
      <c r="J785" s="1187"/>
      <c r="K785" s="1188"/>
      <c r="L785" s="1189"/>
      <c r="M785" s="1190"/>
      <c r="O785" s="283">
        <f t="shared" si="40"/>
        <v>0</v>
      </c>
      <c r="P785" s="284">
        <f t="shared" si="41"/>
        <v>0</v>
      </c>
      <c r="Q785" s="118">
        <f t="shared" si="42"/>
        <v>0</v>
      </c>
    </row>
    <row r="786" spans="1:17">
      <c r="A786" s="1106"/>
      <c r="B786" s="1106"/>
      <c r="C786" s="1186"/>
      <c r="D786" s="1187"/>
      <c r="E786" s="1187"/>
      <c r="F786" s="1187"/>
      <c r="G786" s="1187"/>
      <c r="H786" s="1187"/>
      <c r="I786" s="1187"/>
      <c r="J786" s="1187"/>
      <c r="K786" s="1188"/>
      <c r="L786" s="1189"/>
      <c r="M786" s="1190"/>
      <c r="O786" s="283">
        <f t="shared" si="40"/>
        <v>0</v>
      </c>
      <c r="P786" s="284">
        <f t="shared" si="41"/>
        <v>0</v>
      </c>
      <c r="Q786" s="118">
        <f t="shared" si="42"/>
        <v>0</v>
      </c>
    </row>
    <row r="787" spans="1:17">
      <c r="A787" s="1106"/>
      <c r="B787" s="1106"/>
      <c r="C787" s="1186"/>
      <c r="D787" s="1187"/>
      <c r="E787" s="1187"/>
      <c r="F787" s="1187"/>
      <c r="G787" s="1187"/>
      <c r="H787" s="1187"/>
      <c r="I787" s="1187"/>
      <c r="J787" s="1187"/>
      <c r="K787" s="1188"/>
      <c r="L787" s="1189"/>
      <c r="M787" s="1190"/>
      <c r="O787" s="283">
        <f t="shared" si="40"/>
        <v>0</v>
      </c>
      <c r="P787" s="284">
        <f t="shared" si="41"/>
        <v>0</v>
      </c>
      <c r="Q787" s="118">
        <f t="shared" si="42"/>
        <v>0</v>
      </c>
    </row>
    <row r="788" spans="1:17">
      <c r="A788" s="1106"/>
      <c r="B788" s="1106"/>
      <c r="C788" s="1186"/>
      <c r="D788" s="1187"/>
      <c r="E788" s="1187"/>
      <c r="F788" s="1187"/>
      <c r="G788" s="1187"/>
      <c r="H788" s="1187"/>
      <c r="I788" s="1187"/>
      <c r="J788" s="1187"/>
      <c r="K788" s="1188"/>
      <c r="L788" s="1189"/>
      <c r="M788" s="1190"/>
      <c r="O788" s="283">
        <f t="shared" si="40"/>
        <v>0</v>
      </c>
      <c r="P788" s="284">
        <f t="shared" si="41"/>
        <v>0</v>
      </c>
      <c r="Q788" s="118">
        <f t="shared" si="42"/>
        <v>0</v>
      </c>
    </row>
    <row r="789" spans="1:17">
      <c r="A789" s="1106"/>
      <c r="B789" s="1106"/>
      <c r="C789" s="1186"/>
      <c r="D789" s="1187"/>
      <c r="E789" s="1187"/>
      <c r="F789" s="1187"/>
      <c r="G789" s="1187"/>
      <c r="H789" s="1187"/>
      <c r="I789" s="1187"/>
      <c r="J789" s="1187"/>
      <c r="K789" s="1188"/>
      <c r="L789" s="1189"/>
      <c r="M789" s="1190"/>
      <c r="O789" s="283">
        <f t="shared" si="40"/>
        <v>0</v>
      </c>
      <c r="P789" s="284">
        <f t="shared" si="41"/>
        <v>0</v>
      </c>
      <c r="Q789" s="118">
        <f t="shared" si="42"/>
        <v>0</v>
      </c>
    </row>
    <row r="790" spans="1:17">
      <c r="A790" s="1106"/>
      <c r="B790" s="1106"/>
      <c r="C790" s="1186"/>
      <c r="D790" s="1187"/>
      <c r="E790" s="1187"/>
      <c r="F790" s="1187"/>
      <c r="G790" s="1187"/>
      <c r="H790" s="1187"/>
      <c r="I790" s="1187"/>
      <c r="J790" s="1187"/>
      <c r="K790" s="1188"/>
      <c r="L790" s="1189"/>
      <c r="M790" s="1190"/>
      <c r="O790" s="283">
        <f t="shared" si="40"/>
        <v>0</v>
      </c>
      <c r="P790" s="284">
        <f t="shared" si="41"/>
        <v>0</v>
      </c>
      <c r="Q790" s="118">
        <f t="shared" si="42"/>
        <v>0</v>
      </c>
    </row>
    <row r="791" spans="1:17">
      <c r="A791" s="1106"/>
      <c r="B791" s="1106"/>
      <c r="C791" s="1186"/>
      <c r="D791" s="1187"/>
      <c r="E791" s="1187"/>
      <c r="F791" s="1187"/>
      <c r="G791" s="1187"/>
      <c r="H791" s="1187"/>
      <c r="I791" s="1187"/>
      <c r="J791" s="1187"/>
      <c r="K791" s="1188"/>
      <c r="L791" s="1189"/>
      <c r="M791" s="1190"/>
      <c r="O791" s="283">
        <f t="shared" si="40"/>
        <v>0</v>
      </c>
      <c r="P791" s="284">
        <f t="shared" si="41"/>
        <v>0</v>
      </c>
      <c r="Q791" s="118">
        <f t="shared" si="42"/>
        <v>0</v>
      </c>
    </row>
    <row r="792" spans="1:17">
      <c r="A792" s="1106"/>
      <c r="B792" s="1106"/>
      <c r="C792" s="1186"/>
      <c r="D792" s="1187"/>
      <c r="E792" s="1187"/>
      <c r="F792" s="1187"/>
      <c r="G792" s="1187"/>
      <c r="H792" s="1187"/>
      <c r="I792" s="1187"/>
      <c r="J792" s="1187"/>
      <c r="K792" s="1188"/>
      <c r="L792" s="1189"/>
      <c r="M792" s="1190"/>
      <c r="O792" s="283">
        <f t="shared" si="40"/>
        <v>0</v>
      </c>
      <c r="P792" s="284">
        <f t="shared" si="41"/>
        <v>0</v>
      </c>
      <c r="Q792" s="118">
        <f t="shared" si="42"/>
        <v>0</v>
      </c>
    </row>
    <row r="793" spans="1:17">
      <c r="A793" s="1106"/>
      <c r="B793" s="1106"/>
      <c r="C793" s="1186"/>
      <c r="D793" s="1187"/>
      <c r="E793" s="1187"/>
      <c r="F793" s="1187"/>
      <c r="G793" s="1187"/>
      <c r="H793" s="1187"/>
      <c r="I793" s="1187"/>
      <c r="J793" s="1187"/>
      <c r="K793" s="1188"/>
      <c r="L793" s="1189"/>
      <c r="M793" s="1190"/>
      <c r="O793" s="283">
        <f t="shared" si="40"/>
        <v>0</v>
      </c>
      <c r="P793" s="284">
        <f t="shared" si="41"/>
        <v>0</v>
      </c>
      <c r="Q793" s="118">
        <f t="shared" si="42"/>
        <v>0</v>
      </c>
    </row>
    <row r="794" spans="1:17">
      <c r="A794" s="1106"/>
      <c r="B794" s="1106"/>
      <c r="C794" s="1186"/>
      <c r="D794" s="1187"/>
      <c r="E794" s="1187"/>
      <c r="F794" s="1187"/>
      <c r="G794" s="1187"/>
      <c r="H794" s="1187"/>
      <c r="I794" s="1187"/>
      <c r="J794" s="1187"/>
      <c r="K794" s="1188"/>
      <c r="L794" s="1189"/>
      <c r="M794" s="1190"/>
      <c r="O794" s="283">
        <f t="shared" si="40"/>
        <v>0</v>
      </c>
      <c r="P794" s="284">
        <f t="shared" si="41"/>
        <v>0</v>
      </c>
      <c r="Q794" s="118">
        <f t="shared" si="42"/>
        <v>0</v>
      </c>
    </row>
    <row r="795" spans="1:17">
      <c r="A795" s="1106"/>
      <c r="B795" s="1106"/>
      <c r="C795" s="1186"/>
      <c r="D795" s="1187"/>
      <c r="E795" s="1187"/>
      <c r="F795" s="1187"/>
      <c r="G795" s="1187"/>
      <c r="H795" s="1187"/>
      <c r="I795" s="1187"/>
      <c r="J795" s="1187"/>
      <c r="K795" s="1188"/>
      <c r="L795" s="1189"/>
      <c r="M795" s="1190"/>
      <c r="O795" s="283">
        <f t="shared" si="40"/>
        <v>0</v>
      </c>
      <c r="P795" s="284">
        <f t="shared" si="41"/>
        <v>0</v>
      </c>
      <c r="Q795" s="118">
        <f t="shared" si="42"/>
        <v>0</v>
      </c>
    </row>
    <row r="796" spans="1:17">
      <c r="A796" s="1106"/>
      <c r="B796" s="1106"/>
      <c r="C796" s="1186"/>
      <c r="D796" s="1187"/>
      <c r="E796" s="1187"/>
      <c r="F796" s="1187"/>
      <c r="G796" s="1187"/>
      <c r="H796" s="1187"/>
      <c r="I796" s="1187"/>
      <c r="J796" s="1187"/>
      <c r="K796" s="1188"/>
      <c r="L796" s="1189"/>
      <c r="M796" s="1190"/>
      <c r="O796" s="283">
        <f t="shared" si="40"/>
        <v>0</v>
      </c>
      <c r="P796" s="284">
        <f t="shared" si="41"/>
        <v>0</v>
      </c>
      <c r="Q796" s="118">
        <f t="shared" si="42"/>
        <v>0</v>
      </c>
    </row>
    <row r="797" spans="1:17">
      <c r="A797" s="1106"/>
      <c r="B797" s="1106"/>
      <c r="C797" s="1186"/>
      <c r="D797" s="1187"/>
      <c r="E797" s="1187"/>
      <c r="F797" s="1187"/>
      <c r="G797" s="1187"/>
      <c r="H797" s="1187"/>
      <c r="I797" s="1187"/>
      <c r="J797" s="1187"/>
      <c r="K797" s="1188"/>
      <c r="L797" s="1189"/>
      <c r="M797" s="1190"/>
      <c r="O797" s="283">
        <f t="shared" si="40"/>
        <v>0</v>
      </c>
      <c r="P797" s="284">
        <f t="shared" si="41"/>
        <v>0</v>
      </c>
      <c r="Q797" s="118">
        <f t="shared" si="42"/>
        <v>0</v>
      </c>
    </row>
    <row r="798" spans="1:17">
      <c r="A798" s="1106"/>
      <c r="B798" s="1106"/>
      <c r="C798" s="1186"/>
      <c r="D798" s="1187"/>
      <c r="E798" s="1187"/>
      <c r="F798" s="1187"/>
      <c r="G798" s="1187"/>
      <c r="H798" s="1187"/>
      <c r="I798" s="1187"/>
      <c r="J798" s="1187"/>
      <c r="K798" s="1188"/>
      <c r="L798" s="1189"/>
      <c r="M798" s="1190"/>
      <c r="O798" s="283">
        <f t="shared" si="40"/>
        <v>0</v>
      </c>
      <c r="P798" s="284">
        <f t="shared" si="41"/>
        <v>0</v>
      </c>
      <c r="Q798" s="118">
        <f t="shared" si="42"/>
        <v>0</v>
      </c>
    </row>
    <row r="799" spans="1:17">
      <c r="A799" s="1106"/>
      <c r="B799" s="1106"/>
      <c r="C799" s="1186"/>
      <c r="D799" s="1187"/>
      <c r="E799" s="1187"/>
      <c r="F799" s="1187"/>
      <c r="G799" s="1187"/>
      <c r="H799" s="1187"/>
      <c r="I799" s="1187"/>
      <c r="J799" s="1187"/>
      <c r="K799" s="1188"/>
      <c r="L799" s="1189"/>
      <c r="M799" s="1190"/>
      <c r="O799" s="283">
        <f t="shared" si="40"/>
        <v>0</v>
      </c>
      <c r="P799" s="284">
        <f t="shared" si="41"/>
        <v>0</v>
      </c>
      <c r="Q799" s="118">
        <f t="shared" si="42"/>
        <v>0</v>
      </c>
    </row>
    <row r="800" spans="1:17">
      <c r="A800" s="1106"/>
      <c r="B800" s="1106"/>
      <c r="C800" s="1186"/>
      <c r="D800" s="1187"/>
      <c r="E800" s="1187"/>
      <c r="F800" s="1187"/>
      <c r="G800" s="1187"/>
      <c r="H800" s="1187"/>
      <c r="I800" s="1187"/>
      <c r="J800" s="1187"/>
      <c r="K800" s="1188"/>
      <c r="L800" s="1189"/>
      <c r="M800" s="1190"/>
      <c r="O800" s="283">
        <f t="shared" si="40"/>
        <v>0</v>
      </c>
      <c r="P800" s="284">
        <f t="shared" si="41"/>
        <v>0</v>
      </c>
      <c r="Q800" s="118">
        <f t="shared" si="42"/>
        <v>0</v>
      </c>
    </row>
    <row r="801" spans="1:17">
      <c r="A801" s="1106"/>
      <c r="B801" s="1106"/>
      <c r="C801" s="1186"/>
      <c r="D801" s="1187"/>
      <c r="E801" s="1187"/>
      <c r="F801" s="1187"/>
      <c r="G801" s="1187"/>
      <c r="H801" s="1187"/>
      <c r="I801" s="1187"/>
      <c r="J801" s="1187"/>
      <c r="K801" s="1188"/>
      <c r="L801" s="1189"/>
      <c r="M801" s="1190"/>
      <c r="O801" s="283">
        <f t="shared" si="40"/>
        <v>0</v>
      </c>
      <c r="P801" s="284">
        <f t="shared" si="41"/>
        <v>0</v>
      </c>
      <c r="Q801" s="118">
        <f t="shared" si="42"/>
        <v>0</v>
      </c>
    </row>
    <row r="802" spans="1:17">
      <c r="A802" s="1106"/>
      <c r="B802" s="1106"/>
      <c r="C802" s="1186"/>
      <c r="D802" s="1187"/>
      <c r="E802" s="1187"/>
      <c r="F802" s="1187"/>
      <c r="G802" s="1187"/>
      <c r="H802" s="1187"/>
      <c r="I802" s="1187"/>
      <c r="J802" s="1187"/>
      <c r="K802" s="1188"/>
      <c r="L802" s="1189"/>
      <c r="M802" s="1190"/>
      <c r="O802" s="283">
        <f t="shared" si="40"/>
        <v>0</v>
      </c>
      <c r="P802" s="284">
        <f t="shared" si="41"/>
        <v>0</v>
      </c>
      <c r="Q802" s="118">
        <f t="shared" si="42"/>
        <v>0</v>
      </c>
    </row>
    <row r="803" spans="1:17">
      <c r="A803" s="1106"/>
      <c r="B803" s="1106"/>
      <c r="C803" s="1186"/>
      <c r="D803" s="1187"/>
      <c r="E803" s="1187"/>
      <c r="F803" s="1187"/>
      <c r="G803" s="1187"/>
      <c r="H803" s="1187"/>
      <c r="I803" s="1187"/>
      <c r="J803" s="1187"/>
      <c r="K803" s="1188"/>
      <c r="L803" s="1189"/>
      <c r="M803" s="1190"/>
      <c r="O803" s="283">
        <f t="shared" si="40"/>
        <v>0</v>
      </c>
      <c r="P803" s="284">
        <f t="shared" si="41"/>
        <v>0</v>
      </c>
      <c r="Q803" s="118">
        <f t="shared" si="42"/>
        <v>0</v>
      </c>
    </row>
    <row r="804" spans="1:17">
      <c r="A804" s="1106"/>
      <c r="B804" s="1106"/>
      <c r="C804" s="1186"/>
      <c r="D804" s="1187"/>
      <c r="E804" s="1187"/>
      <c r="F804" s="1187"/>
      <c r="G804" s="1187"/>
      <c r="H804" s="1187"/>
      <c r="I804" s="1187"/>
      <c r="J804" s="1187"/>
      <c r="K804" s="1188"/>
      <c r="L804" s="1189"/>
      <c r="M804" s="1190"/>
      <c r="O804" s="283">
        <f t="shared" si="40"/>
        <v>0</v>
      </c>
      <c r="P804" s="284">
        <f t="shared" si="41"/>
        <v>0</v>
      </c>
      <c r="Q804" s="118">
        <f t="shared" si="42"/>
        <v>0</v>
      </c>
    </row>
    <row r="805" spans="1:17">
      <c r="A805" s="1106"/>
      <c r="B805" s="1106"/>
      <c r="C805" s="1186"/>
      <c r="D805" s="1187"/>
      <c r="E805" s="1187"/>
      <c r="F805" s="1187"/>
      <c r="G805" s="1187"/>
      <c r="H805" s="1187"/>
      <c r="I805" s="1187"/>
      <c r="J805" s="1187"/>
      <c r="K805" s="1188"/>
      <c r="L805" s="1189"/>
      <c r="M805" s="1190"/>
      <c r="O805" s="283">
        <f t="shared" si="40"/>
        <v>0</v>
      </c>
      <c r="P805" s="284">
        <f t="shared" si="41"/>
        <v>0</v>
      </c>
      <c r="Q805" s="118">
        <f t="shared" si="42"/>
        <v>0</v>
      </c>
    </row>
    <row r="806" spans="1:17">
      <c r="A806" s="1106"/>
      <c r="B806" s="1106"/>
      <c r="C806" s="1186"/>
      <c r="D806" s="1187"/>
      <c r="E806" s="1187"/>
      <c r="F806" s="1187"/>
      <c r="G806" s="1187"/>
      <c r="H806" s="1187"/>
      <c r="I806" s="1187"/>
      <c r="J806" s="1187"/>
      <c r="K806" s="1188"/>
      <c r="L806" s="1189"/>
      <c r="M806" s="1190"/>
      <c r="O806" s="283">
        <f t="shared" si="40"/>
        <v>0</v>
      </c>
      <c r="P806" s="284">
        <f t="shared" si="41"/>
        <v>0</v>
      </c>
      <c r="Q806" s="118">
        <f t="shared" si="42"/>
        <v>0</v>
      </c>
    </row>
    <row r="807" spans="1:17">
      <c r="A807" s="1106"/>
      <c r="B807" s="1106"/>
      <c r="C807" s="1186"/>
      <c r="D807" s="1187"/>
      <c r="E807" s="1187"/>
      <c r="F807" s="1187"/>
      <c r="G807" s="1187"/>
      <c r="H807" s="1187"/>
      <c r="I807" s="1187"/>
      <c r="J807" s="1187"/>
      <c r="K807" s="1188"/>
      <c r="L807" s="1189"/>
      <c r="M807" s="1190"/>
      <c r="O807" s="283">
        <f t="shared" si="40"/>
        <v>0</v>
      </c>
      <c r="P807" s="284">
        <f t="shared" si="41"/>
        <v>0</v>
      </c>
      <c r="Q807" s="118">
        <f t="shared" si="42"/>
        <v>0</v>
      </c>
    </row>
    <row r="808" spans="1:17">
      <c r="A808" s="1106"/>
      <c r="B808" s="1106"/>
      <c r="C808" s="1186"/>
      <c r="D808" s="1187"/>
      <c r="E808" s="1187"/>
      <c r="F808" s="1187"/>
      <c r="G808" s="1187"/>
      <c r="H808" s="1187"/>
      <c r="I808" s="1187"/>
      <c r="J808" s="1187"/>
      <c r="K808" s="1188"/>
      <c r="L808" s="1189"/>
      <c r="M808" s="1190"/>
      <c r="O808" s="283">
        <f t="shared" si="40"/>
        <v>0</v>
      </c>
      <c r="P808" s="284">
        <f t="shared" si="41"/>
        <v>0</v>
      </c>
      <c r="Q808" s="118">
        <f t="shared" si="42"/>
        <v>0</v>
      </c>
    </row>
    <row r="809" spans="1:17">
      <c r="A809" s="1106"/>
      <c r="B809" s="1106"/>
      <c r="C809" s="1186"/>
      <c r="D809" s="1187"/>
      <c r="E809" s="1187"/>
      <c r="F809" s="1187"/>
      <c r="G809" s="1187"/>
      <c r="H809" s="1187"/>
      <c r="I809" s="1187"/>
      <c r="J809" s="1187"/>
      <c r="K809" s="1188"/>
      <c r="L809" s="1189"/>
      <c r="M809" s="1190"/>
      <c r="O809" s="283">
        <f t="shared" si="40"/>
        <v>0</v>
      </c>
      <c r="P809" s="284">
        <f t="shared" si="41"/>
        <v>0</v>
      </c>
      <c r="Q809" s="118">
        <f t="shared" si="42"/>
        <v>0</v>
      </c>
    </row>
    <row r="810" spans="1:17">
      <c r="A810" s="1106"/>
      <c r="B810" s="1106"/>
      <c r="C810" s="1186"/>
      <c r="D810" s="1187"/>
      <c r="E810" s="1187"/>
      <c r="F810" s="1187"/>
      <c r="G810" s="1187"/>
      <c r="H810" s="1187"/>
      <c r="I810" s="1187"/>
      <c r="J810" s="1187"/>
      <c r="K810" s="1188"/>
      <c r="L810" s="1189"/>
      <c r="M810" s="1190"/>
      <c r="O810" s="283">
        <f t="shared" si="40"/>
        <v>0</v>
      </c>
      <c r="P810" s="284">
        <f t="shared" si="41"/>
        <v>0</v>
      </c>
      <c r="Q810" s="118">
        <f t="shared" si="42"/>
        <v>0</v>
      </c>
    </row>
    <row r="811" spans="1:17">
      <c r="A811" s="1106"/>
      <c r="B811" s="1106"/>
      <c r="C811" s="1186"/>
      <c r="D811" s="1187"/>
      <c r="E811" s="1187"/>
      <c r="F811" s="1187"/>
      <c r="G811" s="1187"/>
      <c r="H811" s="1187"/>
      <c r="I811" s="1187"/>
      <c r="J811" s="1187"/>
      <c r="K811" s="1188"/>
      <c r="L811" s="1189"/>
      <c r="M811" s="1190"/>
      <c r="O811" s="283">
        <f t="shared" si="40"/>
        <v>0</v>
      </c>
      <c r="P811" s="284">
        <f t="shared" si="41"/>
        <v>0</v>
      </c>
      <c r="Q811" s="118">
        <f t="shared" si="42"/>
        <v>0</v>
      </c>
    </row>
    <row r="812" spans="1:17">
      <c r="A812" s="1106"/>
      <c r="B812" s="1106"/>
      <c r="C812" s="1186"/>
      <c r="D812" s="1187"/>
      <c r="E812" s="1187"/>
      <c r="F812" s="1187"/>
      <c r="G812" s="1187"/>
      <c r="H812" s="1187"/>
      <c r="I812" s="1187"/>
      <c r="J812" s="1187"/>
      <c r="K812" s="1188"/>
      <c r="L812" s="1189"/>
      <c r="M812" s="1190"/>
      <c r="O812" s="283">
        <f t="shared" si="40"/>
        <v>0</v>
      </c>
      <c r="P812" s="284">
        <f t="shared" si="41"/>
        <v>0</v>
      </c>
      <c r="Q812" s="118">
        <f t="shared" si="42"/>
        <v>0</v>
      </c>
    </row>
    <row r="813" spans="1:17">
      <c r="A813" s="1106"/>
      <c r="B813" s="1106"/>
      <c r="C813" s="1186"/>
      <c r="D813" s="1187"/>
      <c r="E813" s="1187"/>
      <c r="F813" s="1187"/>
      <c r="G813" s="1187"/>
      <c r="H813" s="1187"/>
      <c r="I813" s="1187"/>
      <c r="J813" s="1187"/>
      <c r="K813" s="1188"/>
      <c r="L813" s="1189"/>
      <c r="M813" s="1190"/>
      <c r="O813" s="283">
        <f t="shared" si="40"/>
        <v>0</v>
      </c>
      <c r="P813" s="284">
        <f t="shared" si="41"/>
        <v>0</v>
      </c>
      <c r="Q813" s="118">
        <f t="shared" si="42"/>
        <v>0</v>
      </c>
    </row>
    <row r="814" spans="1:17">
      <c r="A814" s="1106"/>
      <c r="B814" s="1106"/>
      <c r="C814" s="1186"/>
      <c r="D814" s="1187"/>
      <c r="E814" s="1187"/>
      <c r="F814" s="1187"/>
      <c r="G814" s="1187"/>
      <c r="H814" s="1187"/>
      <c r="I814" s="1187"/>
      <c r="J814" s="1187"/>
      <c r="K814" s="1188"/>
      <c r="L814" s="1189"/>
      <c r="M814" s="1190"/>
      <c r="O814" s="283">
        <f t="shared" si="40"/>
        <v>0</v>
      </c>
      <c r="P814" s="284">
        <f t="shared" si="41"/>
        <v>0</v>
      </c>
      <c r="Q814" s="118">
        <f t="shared" si="42"/>
        <v>0</v>
      </c>
    </row>
    <row r="815" spans="1:17">
      <c r="A815" s="1106"/>
      <c r="B815" s="1106"/>
      <c r="C815" s="1186"/>
      <c r="D815" s="1187"/>
      <c r="E815" s="1187"/>
      <c r="F815" s="1187"/>
      <c r="G815" s="1187"/>
      <c r="H815" s="1187"/>
      <c r="I815" s="1187"/>
      <c r="J815" s="1187"/>
      <c r="K815" s="1188"/>
      <c r="L815" s="1189"/>
      <c r="M815" s="1190"/>
      <c r="O815" s="283">
        <f t="shared" si="40"/>
        <v>0</v>
      </c>
      <c r="P815" s="284">
        <f t="shared" si="41"/>
        <v>0</v>
      </c>
      <c r="Q815" s="118">
        <f t="shared" si="42"/>
        <v>0</v>
      </c>
    </row>
    <row r="816" spans="1:17">
      <c r="A816" s="1106"/>
      <c r="B816" s="1106"/>
      <c r="C816" s="1186"/>
      <c r="D816" s="1187"/>
      <c r="E816" s="1187"/>
      <c r="F816" s="1187"/>
      <c r="G816" s="1187"/>
      <c r="H816" s="1187"/>
      <c r="I816" s="1187"/>
      <c r="J816" s="1187"/>
      <c r="K816" s="1188"/>
      <c r="L816" s="1189"/>
      <c r="M816" s="1190"/>
      <c r="O816" s="283">
        <f t="shared" si="40"/>
        <v>0</v>
      </c>
      <c r="P816" s="284">
        <f t="shared" si="41"/>
        <v>0</v>
      </c>
      <c r="Q816" s="118">
        <f t="shared" si="42"/>
        <v>0</v>
      </c>
    </row>
    <row r="817" spans="1:17">
      <c r="A817" s="1106"/>
      <c r="B817" s="1106"/>
      <c r="C817" s="1186"/>
      <c r="D817" s="1187"/>
      <c r="E817" s="1187"/>
      <c r="F817" s="1187"/>
      <c r="G817" s="1187"/>
      <c r="H817" s="1187"/>
      <c r="I817" s="1187"/>
      <c r="J817" s="1187"/>
      <c r="K817" s="1188"/>
      <c r="L817" s="1189"/>
      <c r="M817" s="1190"/>
      <c r="O817" s="283">
        <f t="shared" si="40"/>
        <v>0</v>
      </c>
      <c r="P817" s="284">
        <f t="shared" si="41"/>
        <v>0</v>
      </c>
      <c r="Q817" s="118">
        <f t="shared" si="42"/>
        <v>0</v>
      </c>
    </row>
    <row r="818" spans="1:17">
      <c r="A818" s="1106"/>
      <c r="B818" s="1106"/>
      <c r="C818" s="1186"/>
      <c r="D818" s="1187"/>
      <c r="E818" s="1187"/>
      <c r="F818" s="1187"/>
      <c r="G818" s="1187"/>
      <c r="H818" s="1187"/>
      <c r="I818" s="1187"/>
      <c r="J818" s="1187"/>
      <c r="K818" s="1188"/>
      <c r="L818" s="1189"/>
      <c r="M818" s="1190"/>
      <c r="O818" s="283">
        <f t="shared" si="40"/>
        <v>0</v>
      </c>
      <c r="P818" s="284">
        <f t="shared" si="41"/>
        <v>0</v>
      </c>
      <c r="Q818" s="118">
        <f t="shared" si="42"/>
        <v>0</v>
      </c>
    </row>
    <row r="819" spans="1:17">
      <c r="A819" s="1106"/>
      <c r="B819" s="1106"/>
      <c r="C819" s="1186"/>
      <c r="D819" s="1187"/>
      <c r="E819" s="1187"/>
      <c r="F819" s="1187"/>
      <c r="G819" s="1187"/>
      <c r="H819" s="1187"/>
      <c r="I819" s="1187"/>
      <c r="J819" s="1187"/>
      <c r="K819" s="1188"/>
      <c r="L819" s="1189"/>
      <c r="M819" s="1190"/>
      <c r="O819" s="283">
        <f t="shared" si="40"/>
        <v>0</v>
      </c>
      <c r="P819" s="284">
        <f t="shared" si="41"/>
        <v>0</v>
      </c>
      <c r="Q819" s="118">
        <f t="shared" si="42"/>
        <v>0</v>
      </c>
    </row>
    <row r="820" spans="1:17">
      <c r="A820" s="1106"/>
      <c r="B820" s="1106"/>
      <c r="C820" s="1186"/>
      <c r="D820" s="1187"/>
      <c r="E820" s="1187"/>
      <c r="F820" s="1187"/>
      <c r="G820" s="1187"/>
      <c r="H820" s="1187"/>
      <c r="I820" s="1187"/>
      <c r="J820" s="1187"/>
      <c r="K820" s="1188"/>
      <c r="L820" s="1189"/>
      <c r="M820" s="1190"/>
      <c r="O820" s="283">
        <f t="shared" si="40"/>
        <v>0</v>
      </c>
      <c r="P820" s="284">
        <f t="shared" si="41"/>
        <v>0</v>
      </c>
      <c r="Q820" s="118">
        <f t="shared" si="42"/>
        <v>0</v>
      </c>
    </row>
    <row r="821" spans="1:17">
      <c r="A821" s="1106"/>
      <c r="B821" s="1106"/>
      <c r="C821" s="1186"/>
      <c r="D821" s="1187"/>
      <c r="E821" s="1187"/>
      <c r="F821" s="1187"/>
      <c r="G821" s="1187"/>
      <c r="H821" s="1187"/>
      <c r="I821" s="1187"/>
      <c r="J821" s="1187"/>
      <c r="K821" s="1188"/>
      <c r="L821" s="1189"/>
      <c r="M821" s="1190"/>
      <c r="O821" s="283">
        <f t="shared" si="40"/>
        <v>0</v>
      </c>
      <c r="P821" s="284">
        <f t="shared" si="41"/>
        <v>0</v>
      </c>
      <c r="Q821" s="118">
        <f t="shared" si="42"/>
        <v>0</v>
      </c>
    </row>
    <row r="822" spans="1:17">
      <c r="A822" s="1106"/>
      <c r="B822" s="1106"/>
      <c r="C822" s="1186"/>
      <c r="D822" s="1187"/>
      <c r="E822" s="1187"/>
      <c r="F822" s="1187"/>
      <c r="G822" s="1187"/>
      <c r="H822" s="1187"/>
      <c r="I822" s="1187"/>
      <c r="J822" s="1187"/>
      <c r="K822" s="1188"/>
      <c r="L822" s="1189"/>
      <c r="M822" s="1190"/>
      <c r="O822" s="283">
        <f t="shared" si="40"/>
        <v>0</v>
      </c>
      <c r="P822" s="284">
        <f t="shared" si="41"/>
        <v>0</v>
      </c>
      <c r="Q822" s="118">
        <f t="shared" si="42"/>
        <v>0</v>
      </c>
    </row>
    <row r="823" spans="1:17">
      <c r="A823" s="1106"/>
      <c r="B823" s="1106"/>
      <c r="C823" s="1186"/>
      <c r="D823" s="1187"/>
      <c r="E823" s="1187"/>
      <c r="F823" s="1187"/>
      <c r="G823" s="1187"/>
      <c r="H823" s="1187"/>
      <c r="I823" s="1187"/>
      <c r="J823" s="1187"/>
      <c r="K823" s="1188"/>
      <c r="L823" s="1189"/>
      <c r="M823" s="1190"/>
      <c r="O823" s="283">
        <f t="shared" si="40"/>
        <v>0</v>
      </c>
      <c r="P823" s="284">
        <f t="shared" si="41"/>
        <v>0</v>
      </c>
      <c r="Q823" s="118">
        <f t="shared" si="42"/>
        <v>0</v>
      </c>
    </row>
    <row r="824" spans="1:17">
      <c r="A824" s="1106"/>
      <c r="B824" s="1106"/>
      <c r="C824" s="1186"/>
      <c r="D824" s="1187"/>
      <c r="E824" s="1187"/>
      <c r="F824" s="1187"/>
      <c r="G824" s="1187"/>
      <c r="H824" s="1187"/>
      <c r="I824" s="1187"/>
      <c r="J824" s="1187"/>
      <c r="K824" s="1188"/>
      <c r="L824" s="1189"/>
      <c r="M824" s="1190"/>
      <c r="O824" s="283">
        <f t="shared" si="40"/>
        <v>0</v>
      </c>
      <c r="P824" s="284">
        <f t="shared" si="41"/>
        <v>0</v>
      </c>
      <c r="Q824" s="118">
        <f t="shared" si="42"/>
        <v>0</v>
      </c>
    </row>
    <row r="825" spans="1:17">
      <c r="A825" s="1106"/>
      <c r="B825" s="1106"/>
      <c r="C825" s="1186"/>
      <c r="D825" s="1187"/>
      <c r="E825" s="1187"/>
      <c r="F825" s="1187"/>
      <c r="G825" s="1187"/>
      <c r="H825" s="1187"/>
      <c r="I825" s="1187"/>
      <c r="J825" s="1187"/>
      <c r="K825" s="1188"/>
      <c r="L825" s="1189"/>
      <c r="M825" s="1190"/>
      <c r="O825" s="283">
        <f t="shared" si="40"/>
        <v>0</v>
      </c>
      <c r="P825" s="284">
        <f t="shared" si="41"/>
        <v>0</v>
      </c>
      <c r="Q825" s="118">
        <f t="shared" si="42"/>
        <v>0</v>
      </c>
    </row>
    <row r="826" spans="1:17">
      <c r="A826" s="1106"/>
      <c r="B826" s="1106"/>
      <c r="C826" s="1186"/>
      <c r="D826" s="1187"/>
      <c r="E826" s="1187"/>
      <c r="F826" s="1187"/>
      <c r="G826" s="1187"/>
      <c r="H826" s="1187"/>
      <c r="I826" s="1187"/>
      <c r="J826" s="1187"/>
      <c r="K826" s="1188"/>
      <c r="L826" s="1189"/>
      <c r="M826" s="1190"/>
      <c r="O826" s="283">
        <f t="shared" si="40"/>
        <v>0</v>
      </c>
      <c r="P826" s="284">
        <f t="shared" si="41"/>
        <v>0</v>
      </c>
      <c r="Q826" s="118">
        <f t="shared" si="42"/>
        <v>0</v>
      </c>
    </row>
    <row r="827" spans="1:17">
      <c r="A827" s="1106"/>
      <c r="B827" s="1106"/>
      <c r="C827" s="1186"/>
      <c r="D827" s="1187"/>
      <c r="E827" s="1187"/>
      <c r="F827" s="1187"/>
      <c r="G827" s="1187"/>
      <c r="H827" s="1187"/>
      <c r="I827" s="1187"/>
      <c r="J827" s="1187"/>
      <c r="K827" s="1188"/>
      <c r="L827" s="1189"/>
      <c r="M827" s="1190"/>
      <c r="O827" s="283">
        <f t="shared" si="40"/>
        <v>0</v>
      </c>
      <c r="P827" s="284">
        <f t="shared" si="41"/>
        <v>0</v>
      </c>
      <c r="Q827" s="118">
        <f t="shared" si="42"/>
        <v>0</v>
      </c>
    </row>
    <row r="828" spans="1:17">
      <c r="A828" s="1106"/>
      <c r="B828" s="1106"/>
      <c r="C828" s="1186"/>
      <c r="D828" s="1187"/>
      <c r="E828" s="1187"/>
      <c r="F828" s="1187"/>
      <c r="G828" s="1187"/>
      <c r="H828" s="1187"/>
      <c r="I828" s="1187"/>
      <c r="J828" s="1187"/>
      <c r="K828" s="1188"/>
      <c r="L828" s="1189"/>
      <c r="M828" s="1190"/>
      <c r="O828" s="283">
        <f t="shared" ref="O828:O891" si="43">D828*E828</f>
        <v>0</v>
      </c>
      <c r="P828" s="284">
        <f t="shared" si="41"/>
        <v>0</v>
      </c>
      <c r="Q828" s="118">
        <f t="shared" si="42"/>
        <v>0</v>
      </c>
    </row>
    <row r="829" spans="1:17">
      <c r="A829" s="1106"/>
      <c r="B829" s="1106"/>
      <c r="C829" s="1186"/>
      <c r="D829" s="1187"/>
      <c r="E829" s="1187"/>
      <c r="F829" s="1187"/>
      <c r="G829" s="1187"/>
      <c r="H829" s="1187"/>
      <c r="I829" s="1187"/>
      <c r="J829" s="1187"/>
      <c r="K829" s="1188"/>
      <c r="L829" s="1189"/>
      <c r="M829" s="1190"/>
      <c r="O829" s="283">
        <f t="shared" si="43"/>
        <v>0</v>
      </c>
      <c r="P829" s="284">
        <f t="shared" si="41"/>
        <v>0</v>
      </c>
      <c r="Q829" s="118">
        <f t="shared" si="42"/>
        <v>0</v>
      </c>
    </row>
    <row r="830" spans="1:17">
      <c r="A830" s="1106"/>
      <c r="B830" s="1106"/>
      <c r="C830" s="1186"/>
      <c r="D830" s="1187"/>
      <c r="E830" s="1187"/>
      <c r="F830" s="1187"/>
      <c r="G830" s="1187"/>
      <c r="H830" s="1187"/>
      <c r="I830" s="1187"/>
      <c r="J830" s="1187"/>
      <c r="K830" s="1188"/>
      <c r="L830" s="1189"/>
      <c r="M830" s="1190"/>
      <c r="O830" s="283">
        <f t="shared" si="43"/>
        <v>0</v>
      </c>
      <c r="P830" s="284">
        <f t="shared" si="41"/>
        <v>0</v>
      </c>
      <c r="Q830" s="118">
        <f t="shared" si="42"/>
        <v>0</v>
      </c>
    </row>
    <row r="831" spans="1:17">
      <c r="A831" s="1106"/>
      <c r="B831" s="1106"/>
      <c r="C831" s="1186"/>
      <c r="D831" s="1187"/>
      <c r="E831" s="1187"/>
      <c r="F831" s="1187"/>
      <c r="G831" s="1187"/>
      <c r="H831" s="1187"/>
      <c r="I831" s="1187"/>
      <c r="J831" s="1187"/>
      <c r="K831" s="1188"/>
      <c r="L831" s="1189"/>
      <c r="M831" s="1190"/>
      <c r="O831" s="283">
        <f t="shared" si="43"/>
        <v>0</v>
      </c>
      <c r="P831" s="284">
        <f t="shared" si="41"/>
        <v>0</v>
      </c>
      <c r="Q831" s="118">
        <f t="shared" si="42"/>
        <v>0</v>
      </c>
    </row>
    <row r="832" spans="1:17">
      <c r="A832" s="1106"/>
      <c r="B832" s="1106"/>
      <c r="C832" s="1186"/>
      <c r="D832" s="1187"/>
      <c r="E832" s="1187"/>
      <c r="F832" s="1187"/>
      <c r="G832" s="1187"/>
      <c r="H832" s="1187"/>
      <c r="I832" s="1187"/>
      <c r="J832" s="1187"/>
      <c r="K832" s="1188"/>
      <c r="L832" s="1189"/>
      <c r="M832" s="1190"/>
      <c r="O832" s="283">
        <f t="shared" si="43"/>
        <v>0</v>
      </c>
      <c r="P832" s="284">
        <f t="shared" si="41"/>
        <v>0</v>
      </c>
      <c r="Q832" s="118">
        <f t="shared" si="42"/>
        <v>0</v>
      </c>
    </row>
    <row r="833" spans="1:17">
      <c r="A833" s="1106"/>
      <c r="B833" s="1106"/>
      <c r="C833" s="1186"/>
      <c r="D833" s="1187"/>
      <c r="E833" s="1187"/>
      <c r="F833" s="1187"/>
      <c r="G833" s="1187"/>
      <c r="H833" s="1187"/>
      <c r="I833" s="1187"/>
      <c r="J833" s="1187"/>
      <c r="K833" s="1188"/>
      <c r="L833" s="1189"/>
      <c r="M833" s="1190"/>
      <c r="O833" s="283">
        <f t="shared" si="43"/>
        <v>0</v>
      </c>
      <c r="P833" s="284">
        <f t="shared" si="41"/>
        <v>0</v>
      </c>
      <c r="Q833" s="118">
        <f t="shared" si="42"/>
        <v>0</v>
      </c>
    </row>
    <row r="834" spans="1:17">
      <c r="A834" s="1106"/>
      <c r="B834" s="1106"/>
      <c r="C834" s="1186"/>
      <c r="D834" s="1187"/>
      <c r="E834" s="1187"/>
      <c r="F834" s="1187"/>
      <c r="G834" s="1187"/>
      <c r="H834" s="1187"/>
      <c r="I834" s="1187"/>
      <c r="J834" s="1187"/>
      <c r="K834" s="1188"/>
      <c r="L834" s="1189"/>
      <c r="M834" s="1190"/>
      <c r="O834" s="283">
        <f t="shared" si="43"/>
        <v>0</v>
      </c>
      <c r="P834" s="284">
        <f t="shared" si="41"/>
        <v>0</v>
      </c>
      <c r="Q834" s="118">
        <f t="shared" si="42"/>
        <v>0</v>
      </c>
    </row>
    <row r="835" spans="1:17">
      <c r="A835" s="1106"/>
      <c r="B835" s="1106"/>
      <c r="C835" s="1186"/>
      <c r="D835" s="1187"/>
      <c r="E835" s="1187"/>
      <c r="F835" s="1187"/>
      <c r="G835" s="1187"/>
      <c r="H835" s="1187"/>
      <c r="I835" s="1187"/>
      <c r="J835" s="1187"/>
      <c r="K835" s="1188"/>
      <c r="L835" s="1189"/>
      <c r="M835" s="1190"/>
      <c r="O835" s="283">
        <f t="shared" si="43"/>
        <v>0</v>
      </c>
      <c r="P835" s="284">
        <f t="shared" ref="P835:P898" si="44">I835*E835</f>
        <v>0</v>
      </c>
      <c r="Q835" s="118">
        <f t="shared" ref="Q835:Q898" si="45">M835*E835</f>
        <v>0</v>
      </c>
    </row>
    <row r="836" spans="1:17">
      <c r="A836" s="1106"/>
      <c r="B836" s="1106"/>
      <c r="C836" s="1186"/>
      <c r="D836" s="1187"/>
      <c r="E836" s="1187"/>
      <c r="F836" s="1187"/>
      <c r="G836" s="1187"/>
      <c r="H836" s="1187"/>
      <c r="I836" s="1187"/>
      <c r="J836" s="1187"/>
      <c r="K836" s="1188"/>
      <c r="L836" s="1189"/>
      <c r="M836" s="1190"/>
      <c r="O836" s="283">
        <f t="shared" si="43"/>
        <v>0</v>
      </c>
      <c r="P836" s="284">
        <f t="shared" si="44"/>
        <v>0</v>
      </c>
      <c r="Q836" s="118">
        <f t="shared" si="45"/>
        <v>0</v>
      </c>
    </row>
    <row r="837" spans="1:17">
      <c r="A837" s="1106"/>
      <c r="B837" s="1106"/>
      <c r="C837" s="1186"/>
      <c r="D837" s="1187"/>
      <c r="E837" s="1187"/>
      <c r="F837" s="1187"/>
      <c r="G837" s="1187"/>
      <c r="H837" s="1187"/>
      <c r="I837" s="1187"/>
      <c r="J837" s="1187"/>
      <c r="K837" s="1188"/>
      <c r="L837" s="1189"/>
      <c r="M837" s="1190"/>
      <c r="O837" s="283">
        <f t="shared" si="43"/>
        <v>0</v>
      </c>
      <c r="P837" s="284">
        <f t="shared" si="44"/>
        <v>0</v>
      </c>
      <c r="Q837" s="118">
        <f t="shared" si="45"/>
        <v>0</v>
      </c>
    </row>
    <row r="838" spans="1:17">
      <c r="A838" s="1106"/>
      <c r="B838" s="1106"/>
      <c r="C838" s="1186"/>
      <c r="D838" s="1187"/>
      <c r="E838" s="1187"/>
      <c r="F838" s="1187"/>
      <c r="G838" s="1187"/>
      <c r="H838" s="1187"/>
      <c r="I838" s="1187"/>
      <c r="J838" s="1187"/>
      <c r="K838" s="1188"/>
      <c r="L838" s="1189"/>
      <c r="M838" s="1190"/>
      <c r="O838" s="283">
        <f t="shared" si="43"/>
        <v>0</v>
      </c>
      <c r="P838" s="284">
        <f t="shared" si="44"/>
        <v>0</v>
      </c>
      <c r="Q838" s="118">
        <f t="shared" si="45"/>
        <v>0</v>
      </c>
    </row>
    <row r="839" spans="1:17">
      <c r="A839" s="1106"/>
      <c r="B839" s="1106"/>
      <c r="C839" s="1186"/>
      <c r="D839" s="1187"/>
      <c r="E839" s="1187"/>
      <c r="F839" s="1187"/>
      <c r="G839" s="1187"/>
      <c r="H839" s="1187"/>
      <c r="I839" s="1187"/>
      <c r="J839" s="1187"/>
      <c r="K839" s="1188"/>
      <c r="L839" s="1189"/>
      <c r="M839" s="1190"/>
      <c r="O839" s="283">
        <f t="shared" si="43"/>
        <v>0</v>
      </c>
      <c r="P839" s="284">
        <f t="shared" si="44"/>
        <v>0</v>
      </c>
      <c r="Q839" s="118">
        <f t="shared" si="45"/>
        <v>0</v>
      </c>
    </row>
    <row r="840" spans="1:17">
      <c r="A840" s="1106"/>
      <c r="B840" s="1106"/>
      <c r="C840" s="1186"/>
      <c r="D840" s="1187"/>
      <c r="E840" s="1187"/>
      <c r="F840" s="1187"/>
      <c r="G840" s="1187"/>
      <c r="H840" s="1187"/>
      <c r="I840" s="1187"/>
      <c r="J840" s="1187"/>
      <c r="K840" s="1188"/>
      <c r="L840" s="1189"/>
      <c r="M840" s="1190"/>
      <c r="O840" s="283">
        <f t="shared" si="43"/>
        <v>0</v>
      </c>
      <c r="P840" s="284">
        <f t="shared" si="44"/>
        <v>0</v>
      </c>
      <c r="Q840" s="118">
        <f t="shared" si="45"/>
        <v>0</v>
      </c>
    </row>
    <row r="841" spans="1:17">
      <c r="A841" s="1106"/>
      <c r="B841" s="1106"/>
      <c r="C841" s="1186"/>
      <c r="D841" s="1187"/>
      <c r="E841" s="1187"/>
      <c r="F841" s="1187"/>
      <c r="G841" s="1187"/>
      <c r="H841" s="1187"/>
      <c r="I841" s="1187"/>
      <c r="J841" s="1187"/>
      <c r="K841" s="1188"/>
      <c r="L841" s="1189"/>
      <c r="M841" s="1190"/>
      <c r="O841" s="283">
        <f t="shared" si="43"/>
        <v>0</v>
      </c>
      <c r="P841" s="284">
        <f t="shared" si="44"/>
        <v>0</v>
      </c>
      <c r="Q841" s="118">
        <f t="shared" si="45"/>
        <v>0</v>
      </c>
    </row>
    <row r="842" spans="1:17">
      <c r="A842" s="1106"/>
      <c r="B842" s="1106"/>
      <c r="C842" s="1186"/>
      <c r="D842" s="1187"/>
      <c r="E842" s="1187"/>
      <c r="F842" s="1187"/>
      <c r="G842" s="1187"/>
      <c r="H842" s="1187"/>
      <c r="I842" s="1187"/>
      <c r="J842" s="1187"/>
      <c r="K842" s="1188"/>
      <c r="L842" s="1189"/>
      <c r="M842" s="1190"/>
      <c r="O842" s="283">
        <f t="shared" si="43"/>
        <v>0</v>
      </c>
      <c r="P842" s="284">
        <f t="shared" si="44"/>
        <v>0</v>
      </c>
      <c r="Q842" s="118">
        <f t="shared" si="45"/>
        <v>0</v>
      </c>
    </row>
    <row r="843" spans="1:17">
      <c r="A843" s="1106"/>
      <c r="B843" s="1106"/>
      <c r="C843" s="1186"/>
      <c r="D843" s="1187"/>
      <c r="E843" s="1187"/>
      <c r="F843" s="1187"/>
      <c r="G843" s="1187"/>
      <c r="H843" s="1187"/>
      <c r="I843" s="1187"/>
      <c r="J843" s="1187"/>
      <c r="K843" s="1188"/>
      <c r="L843" s="1189"/>
      <c r="M843" s="1190"/>
      <c r="O843" s="283">
        <f t="shared" si="43"/>
        <v>0</v>
      </c>
      <c r="P843" s="284">
        <f t="shared" si="44"/>
        <v>0</v>
      </c>
      <c r="Q843" s="118">
        <f t="shared" si="45"/>
        <v>0</v>
      </c>
    </row>
    <row r="844" spans="1:17">
      <c r="A844" s="1106"/>
      <c r="B844" s="1106"/>
      <c r="C844" s="1186"/>
      <c r="D844" s="1187"/>
      <c r="E844" s="1187"/>
      <c r="F844" s="1187"/>
      <c r="G844" s="1187"/>
      <c r="H844" s="1187"/>
      <c r="I844" s="1187"/>
      <c r="J844" s="1187"/>
      <c r="K844" s="1188"/>
      <c r="L844" s="1189"/>
      <c r="M844" s="1190"/>
      <c r="O844" s="283">
        <f t="shared" si="43"/>
        <v>0</v>
      </c>
      <c r="P844" s="284">
        <f t="shared" si="44"/>
        <v>0</v>
      </c>
      <c r="Q844" s="118">
        <f t="shared" si="45"/>
        <v>0</v>
      </c>
    </row>
    <row r="845" spans="1:17">
      <c r="A845" s="1106"/>
      <c r="B845" s="1106"/>
      <c r="C845" s="1186"/>
      <c r="D845" s="1187"/>
      <c r="E845" s="1187"/>
      <c r="F845" s="1187"/>
      <c r="G845" s="1187"/>
      <c r="H845" s="1187"/>
      <c r="I845" s="1187"/>
      <c r="J845" s="1187"/>
      <c r="K845" s="1188"/>
      <c r="L845" s="1189"/>
      <c r="M845" s="1190"/>
      <c r="O845" s="283">
        <f t="shared" si="43"/>
        <v>0</v>
      </c>
      <c r="P845" s="284">
        <f t="shared" si="44"/>
        <v>0</v>
      </c>
      <c r="Q845" s="118">
        <f t="shared" si="45"/>
        <v>0</v>
      </c>
    </row>
    <row r="846" spans="1:17">
      <c r="A846" s="1106"/>
      <c r="B846" s="1106"/>
      <c r="C846" s="1186"/>
      <c r="D846" s="1187"/>
      <c r="E846" s="1187"/>
      <c r="F846" s="1187"/>
      <c r="G846" s="1187"/>
      <c r="H846" s="1187"/>
      <c r="I846" s="1187"/>
      <c r="J846" s="1187"/>
      <c r="K846" s="1188"/>
      <c r="L846" s="1189"/>
      <c r="M846" s="1190"/>
      <c r="O846" s="283">
        <f t="shared" si="43"/>
        <v>0</v>
      </c>
      <c r="P846" s="284">
        <f t="shared" si="44"/>
        <v>0</v>
      </c>
      <c r="Q846" s="118">
        <f t="shared" si="45"/>
        <v>0</v>
      </c>
    </row>
    <row r="847" spans="1:17">
      <c r="A847" s="1106"/>
      <c r="B847" s="1106"/>
      <c r="C847" s="1186"/>
      <c r="D847" s="1187"/>
      <c r="E847" s="1187"/>
      <c r="F847" s="1187"/>
      <c r="G847" s="1187"/>
      <c r="H847" s="1187"/>
      <c r="I847" s="1187"/>
      <c r="J847" s="1187"/>
      <c r="K847" s="1188"/>
      <c r="L847" s="1189"/>
      <c r="M847" s="1190"/>
      <c r="O847" s="283">
        <f t="shared" si="43"/>
        <v>0</v>
      </c>
      <c r="P847" s="284">
        <f t="shared" si="44"/>
        <v>0</v>
      </c>
      <c r="Q847" s="118">
        <f t="shared" si="45"/>
        <v>0</v>
      </c>
    </row>
    <row r="848" spans="1:17">
      <c r="A848" s="1106"/>
      <c r="B848" s="1106"/>
      <c r="C848" s="1186"/>
      <c r="D848" s="1187"/>
      <c r="E848" s="1187"/>
      <c r="F848" s="1187"/>
      <c r="G848" s="1187"/>
      <c r="H848" s="1187"/>
      <c r="I848" s="1187"/>
      <c r="J848" s="1187"/>
      <c r="K848" s="1188"/>
      <c r="L848" s="1189"/>
      <c r="M848" s="1190"/>
      <c r="O848" s="283">
        <f t="shared" si="43"/>
        <v>0</v>
      </c>
      <c r="P848" s="284">
        <f t="shared" si="44"/>
        <v>0</v>
      </c>
      <c r="Q848" s="118">
        <f t="shared" si="45"/>
        <v>0</v>
      </c>
    </row>
    <row r="849" spans="1:17">
      <c r="A849" s="1106"/>
      <c r="B849" s="1106"/>
      <c r="C849" s="1186"/>
      <c r="D849" s="1187"/>
      <c r="E849" s="1187"/>
      <c r="F849" s="1187"/>
      <c r="G849" s="1187"/>
      <c r="H849" s="1187"/>
      <c r="I849" s="1187"/>
      <c r="J849" s="1187"/>
      <c r="K849" s="1188"/>
      <c r="L849" s="1189"/>
      <c r="M849" s="1190"/>
      <c r="O849" s="283">
        <f t="shared" si="43"/>
        <v>0</v>
      </c>
      <c r="P849" s="284">
        <f t="shared" si="44"/>
        <v>0</v>
      </c>
      <c r="Q849" s="118">
        <f t="shared" si="45"/>
        <v>0</v>
      </c>
    </row>
    <row r="850" spans="1:17">
      <c r="A850" s="1106"/>
      <c r="B850" s="1106"/>
      <c r="C850" s="1186"/>
      <c r="D850" s="1187"/>
      <c r="E850" s="1187"/>
      <c r="F850" s="1187"/>
      <c r="G850" s="1187"/>
      <c r="H850" s="1187"/>
      <c r="I850" s="1187"/>
      <c r="J850" s="1187"/>
      <c r="K850" s="1188"/>
      <c r="L850" s="1189"/>
      <c r="M850" s="1190"/>
      <c r="O850" s="283">
        <f t="shared" si="43"/>
        <v>0</v>
      </c>
      <c r="P850" s="284">
        <f t="shared" si="44"/>
        <v>0</v>
      </c>
      <c r="Q850" s="118">
        <f t="shared" si="45"/>
        <v>0</v>
      </c>
    </row>
    <row r="851" spans="1:17">
      <c r="A851" s="1106"/>
      <c r="B851" s="1106"/>
      <c r="C851" s="1186"/>
      <c r="D851" s="1187"/>
      <c r="E851" s="1187"/>
      <c r="F851" s="1187"/>
      <c r="G851" s="1187"/>
      <c r="H851" s="1187"/>
      <c r="I851" s="1187"/>
      <c r="J851" s="1187"/>
      <c r="K851" s="1188"/>
      <c r="L851" s="1189"/>
      <c r="M851" s="1190"/>
      <c r="O851" s="283">
        <f t="shared" si="43"/>
        <v>0</v>
      </c>
      <c r="P851" s="284">
        <f t="shared" si="44"/>
        <v>0</v>
      </c>
      <c r="Q851" s="118">
        <f t="shared" si="45"/>
        <v>0</v>
      </c>
    </row>
    <row r="852" spans="1:17">
      <c r="A852" s="1106"/>
      <c r="B852" s="1106"/>
      <c r="C852" s="1186"/>
      <c r="D852" s="1187"/>
      <c r="E852" s="1187"/>
      <c r="F852" s="1187"/>
      <c r="G852" s="1187"/>
      <c r="H852" s="1187"/>
      <c r="I852" s="1187"/>
      <c r="J852" s="1187"/>
      <c r="K852" s="1188"/>
      <c r="L852" s="1189"/>
      <c r="M852" s="1190"/>
      <c r="O852" s="283">
        <f t="shared" si="43"/>
        <v>0</v>
      </c>
      <c r="P852" s="284">
        <f t="shared" si="44"/>
        <v>0</v>
      </c>
      <c r="Q852" s="118">
        <f t="shared" si="45"/>
        <v>0</v>
      </c>
    </row>
    <row r="853" spans="1:17">
      <c r="A853" s="1106"/>
      <c r="B853" s="1106"/>
      <c r="C853" s="1186"/>
      <c r="D853" s="1187"/>
      <c r="E853" s="1187"/>
      <c r="F853" s="1187"/>
      <c r="G853" s="1187"/>
      <c r="H853" s="1187"/>
      <c r="I853" s="1187"/>
      <c r="J853" s="1187"/>
      <c r="K853" s="1188"/>
      <c r="L853" s="1189"/>
      <c r="M853" s="1190"/>
      <c r="O853" s="283">
        <f t="shared" si="43"/>
        <v>0</v>
      </c>
      <c r="P853" s="284">
        <f t="shared" si="44"/>
        <v>0</v>
      </c>
      <c r="Q853" s="118">
        <f t="shared" si="45"/>
        <v>0</v>
      </c>
    </row>
    <row r="854" spans="1:17">
      <c r="A854" s="1106"/>
      <c r="B854" s="1106"/>
      <c r="C854" s="1186"/>
      <c r="D854" s="1187"/>
      <c r="E854" s="1187"/>
      <c r="F854" s="1187"/>
      <c r="G854" s="1187"/>
      <c r="H854" s="1187"/>
      <c r="I854" s="1187"/>
      <c r="J854" s="1187"/>
      <c r="K854" s="1188"/>
      <c r="L854" s="1189"/>
      <c r="M854" s="1190"/>
      <c r="O854" s="283">
        <f t="shared" si="43"/>
        <v>0</v>
      </c>
      <c r="P854" s="284">
        <f t="shared" si="44"/>
        <v>0</v>
      </c>
      <c r="Q854" s="118">
        <f t="shared" si="45"/>
        <v>0</v>
      </c>
    </row>
    <row r="855" spans="1:17">
      <c r="A855" s="1106"/>
      <c r="B855" s="1106"/>
      <c r="C855" s="1186"/>
      <c r="D855" s="1187"/>
      <c r="E855" s="1187"/>
      <c r="F855" s="1187"/>
      <c r="G855" s="1187"/>
      <c r="H855" s="1187"/>
      <c r="I855" s="1187"/>
      <c r="J855" s="1187"/>
      <c r="K855" s="1188"/>
      <c r="L855" s="1189"/>
      <c r="M855" s="1190"/>
      <c r="O855" s="283">
        <f t="shared" si="43"/>
        <v>0</v>
      </c>
      <c r="P855" s="284">
        <f t="shared" si="44"/>
        <v>0</v>
      </c>
      <c r="Q855" s="118">
        <f t="shared" si="45"/>
        <v>0</v>
      </c>
    </row>
    <row r="856" spans="1:17">
      <c r="A856" s="1106"/>
      <c r="B856" s="1106"/>
      <c r="C856" s="1186"/>
      <c r="D856" s="1187"/>
      <c r="E856" s="1187"/>
      <c r="F856" s="1187"/>
      <c r="G856" s="1187"/>
      <c r="H856" s="1187"/>
      <c r="I856" s="1187"/>
      <c r="J856" s="1187"/>
      <c r="K856" s="1188"/>
      <c r="L856" s="1189"/>
      <c r="M856" s="1190"/>
      <c r="O856" s="283">
        <f t="shared" si="43"/>
        <v>0</v>
      </c>
      <c r="P856" s="284">
        <f t="shared" si="44"/>
        <v>0</v>
      </c>
      <c r="Q856" s="118">
        <f t="shared" si="45"/>
        <v>0</v>
      </c>
    </row>
    <row r="857" spans="1:17">
      <c r="A857" s="1106"/>
      <c r="B857" s="1106"/>
      <c r="C857" s="1186"/>
      <c r="D857" s="1187"/>
      <c r="E857" s="1187"/>
      <c r="F857" s="1187"/>
      <c r="G857" s="1187"/>
      <c r="H857" s="1187"/>
      <c r="I857" s="1187"/>
      <c r="J857" s="1187"/>
      <c r="K857" s="1188"/>
      <c r="L857" s="1189"/>
      <c r="M857" s="1190"/>
      <c r="O857" s="283">
        <f t="shared" si="43"/>
        <v>0</v>
      </c>
      <c r="P857" s="284">
        <f t="shared" si="44"/>
        <v>0</v>
      </c>
      <c r="Q857" s="118">
        <f t="shared" si="45"/>
        <v>0</v>
      </c>
    </row>
    <row r="858" spans="1:17">
      <c r="A858" s="1106"/>
      <c r="B858" s="1106"/>
      <c r="C858" s="1186"/>
      <c r="D858" s="1187"/>
      <c r="E858" s="1187"/>
      <c r="F858" s="1187"/>
      <c r="G858" s="1187"/>
      <c r="H858" s="1187"/>
      <c r="I858" s="1187"/>
      <c r="J858" s="1187"/>
      <c r="K858" s="1188"/>
      <c r="L858" s="1189"/>
      <c r="M858" s="1190"/>
      <c r="O858" s="283">
        <f t="shared" si="43"/>
        <v>0</v>
      </c>
      <c r="P858" s="284">
        <f t="shared" si="44"/>
        <v>0</v>
      </c>
      <c r="Q858" s="118">
        <f t="shared" si="45"/>
        <v>0</v>
      </c>
    </row>
    <row r="859" spans="1:17">
      <c r="A859" s="1106"/>
      <c r="B859" s="1106"/>
      <c r="C859" s="1186"/>
      <c r="D859" s="1187"/>
      <c r="E859" s="1187"/>
      <c r="F859" s="1187"/>
      <c r="G859" s="1187"/>
      <c r="H859" s="1187"/>
      <c r="I859" s="1187"/>
      <c r="J859" s="1187"/>
      <c r="K859" s="1188"/>
      <c r="L859" s="1189"/>
      <c r="M859" s="1190"/>
      <c r="O859" s="283">
        <f t="shared" si="43"/>
        <v>0</v>
      </c>
      <c r="P859" s="284">
        <f t="shared" si="44"/>
        <v>0</v>
      </c>
      <c r="Q859" s="118">
        <f t="shared" si="45"/>
        <v>0</v>
      </c>
    </row>
    <row r="860" spans="1:17">
      <c r="A860" s="1106"/>
      <c r="B860" s="1106"/>
      <c r="C860" s="1186"/>
      <c r="D860" s="1187"/>
      <c r="E860" s="1187"/>
      <c r="F860" s="1187"/>
      <c r="G860" s="1187"/>
      <c r="H860" s="1187"/>
      <c r="I860" s="1187"/>
      <c r="J860" s="1187"/>
      <c r="K860" s="1188"/>
      <c r="L860" s="1189"/>
      <c r="M860" s="1190"/>
      <c r="O860" s="283">
        <f t="shared" si="43"/>
        <v>0</v>
      </c>
      <c r="P860" s="284">
        <f t="shared" si="44"/>
        <v>0</v>
      </c>
      <c r="Q860" s="118">
        <f t="shared" si="45"/>
        <v>0</v>
      </c>
    </row>
    <row r="861" spans="1:17">
      <c r="A861" s="1106"/>
      <c r="B861" s="1106"/>
      <c r="C861" s="1186"/>
      <c r="D861" s="1187"/>
      <c r="E861" s="1187"/>
      <c r="F861" s="1187"/>
      <c r="G861" s="1187"/>
      <c r="H861" s="1187"/>
      <c r="I861" s="1187"/>
      <c r="J861" s="1187"/>
      <c r="K861" s="1188"/>
      <c r="L861" s="1189"/>
      <c r="M861" s="1190"/>
      <c r="O861" s="283">
        <f t="shared" si="43"/>
        <v>0</v>
      </c>
      <c r="P861" s="284">
        <f t="shared" si="44"/>
        <v>0</v>
      </c>
      <c r="Q861" s="118">
        <f t="shared" si="45"/>
        <v>0</v>
      </c>
    </row>
    <row r="862" spans="1:17">
      <c r="A862" s="1106"/>
      <c r="B862" s="1106"/>
      <c r="C862" s="1186"/>
      <c r="D862" s="1187"/>
      <c r="E862" s="1187"/>
      <c r="F862" s="1187"/>
      <c r="G862" s="1187"/>
      <c r="H862" s="1187"/>
      <c r="I862" s="1187"/>
      <c r="J862" s="1187"/>
      <c r="K862" s="1188"/>
      <c r="L862" s="1189"/>
      <c r="M862" s="1190"/>
      <c r="O862" s="283">
        <f t="shared" si="43"/>
        <v>0</v>
      </c>
      <c r="P862" s="284">
        <f t="shared" si="44"/>
        <v>0</v>
      </c>
      <c r="Q862" s="118">
        <f t="shared" si="45"/>
        <v>0</v>
      </c>
    </row>
    <row r="863" spans="1:17">
      <c r="A863" s="1106"/>
      <c r="B863" s="1106"/>
      <c r="C863" s="1186"/>
      <c r="D863" s="1187"/>
      <c r="E863" s="1187"/>
      <c r="F863" s="1187"/>
      <c r="G863" s="1187"/>
      <c r="H863" s="1187"/>
      <c r="I863" s="1187"/>
      <c r="J863" s="1187"/>
      <c r="K863" s="1188"/>
      <c r="L863" s="1189"/>
      <c r="M863" s="1190"/>
      <c r="O863" s="283">
        <f t="shared" si="43"/>
        <v>0</v>
      </c>
      <c r="P863" s="284">
        <f t="shared" si="44"/>
        <v>0</v>
      </c>
      <c r="Q863" s="118">
        <f t="shared" si="45"/>
        <v>0</v>
      </c>
    </row>
    <row r="864" spans="1:17">
      <c r="A864" s="1106"/>
      <c r="B864" s="1106"/>
      <c r="C864" s="1186"/>
      <c r="D864" s="1187"/>
      <c r="E864" s="1187"/>
      <c r="F864" s="1187"/>
      <c r="G864" s="1187"/>
      <c r="H864" s="1187"/>
      <c r="I864" s="1187"/>
      <c r="J864" s="1187"/>
      <c r="K864" s="1188"/>
      <c r="L864" s="1189"/>
      <c r="M864" s="1190"/>
      <c r="O864" s="283">
        <f t="shared" si="43"/>
        <v>0</v>
      </c>
      <c r="P864" s="284">
        <f t="shared" si="44"/>
        <v>0</v>
      </c>
      <c r="Q864" s="118">
        <f t="shared" si="45"/>
        <v>0</v>
      </c>
    </row>
    <row r="865" spans="1:17">
      <c r="A865" s="1106"/>
      <c r="B865" s="1106"/>
      <c r="C865" s="1186"/>
      <c r="D865" s="1187"/>
      <c r="E865" s="1187"/>
      <c r="F865" s="1187"/>
      <c r="G865" s="1187"/>
      <c r="H865" s="1187"/>
      <c r="I865" s="1187"/>
      <c r="J865" s="1187"/>
      <c r="K865" s="1188"/>
      <c r="L865" s="1189"/>
      <c r="M865" s="1190"/>
      <c r="O865" s="283">
        <f t="shared" si="43"/>
        <v>0</v>
      </c>
      <c r="P865" s="284">
        <f t="shared" si="44"/>
        <v>0</v>
      </c>
      <c r="Q865" s="118">
        <f t="shared" si="45"/>
        <v>0</v>
      </c>
    </row>
    <row r="866" spans="1:17">
      <c r="A866" s="1106"/>
      <c r="B866" s="1106"/>
      <c r="C866" s="1186"/>
      <c r="D866" s="1187"/>
      <c r="E866" s="1187"/>
      <c r="F866" s="1187"/>
      <c r="G866" s="1187"/>
      <c r="H866" s="1187"/>
      <c r="I866" s="1187"/>
      <c r="J866" s="1187"/>
      <c r="K866" s="1188"/>
      <c r="L866" s="1189"/>
      <c r="M866" s="1190"/>
      <c r="O866" s="283">
        <f t="shared" si="43"/>
        <v>0</v>
      </c>
      <c r="P866" s="284">
        <f t="shared" si="44"/>
        <v>0</v>
      </c>
      <c r="Q866" s="118">
        <f t="shared" si="45"/>
        <v>0</v>
      </c>
    </row>
    <row r="867" spans="1:17">
      <c r="A867" s="1106"/>
      <c r="B867" s="1106"/>
      <c r="C867" s="1186"/>
      <c r="D867" s="1187"/>
      <c r="E867" s="1187"/>
      <c r="F867" s="1187"/>
      <c r="G867" s="1187"/>
      <c r="H867" s="1187"/>
      <c r="I867" s="1187"/>
      <c r="J867" s="1187"/>
      <c r="K867" s="1188"/>
      <c r="L867" s="1189"/>
      <c r="M867" s="1190"/>
      <c r="O867" s="283">
        <f t="shared" si="43"/>
        <v>0</v>
      </c>
      <c r="P867" s="284">
        <f t="shared" si="44"/>
        <v>0</v>
      </c>
      <c r="Q867" s="118">
        <f t="shared" si="45"/>
        <v>0</v>
      </c>
    </row>
    <row r="868" spans="1:17">
      <c r="A868" s="1106"/>
      <c r="B868" s="1106"/>
      <c r="C868" s="1186"/>
      <c r="D868" s="1187"/>
      <c r="E868" s="1187"/>
      <c r="F868" s="1187"/>
      <c r="G868" s="1187"/>
      <c r="H868" s="1187"/>
      <c r="I868" s="1187"/>
      <c r="J868" s="1187"/>
      <c r="K868" s="1188"/>
      <c r="L868" s="1189"/>
      <c r="M868" s="1190"/>
      <c r="O868" s="283">
        <f t="shared" si="43"/>
        <v>0</v>
      </c>
      <c r="P868" s="284">
        <f t="shared" si="44"/>
        <v>0</v>
      </c>
      <c r="Q868" s="118">
        <f t="shared" si="45"/>
        <v>0</v>
      </c>
    </row>
    <row r="869" spans="1:17">
      <c r="A869" s="1106"/>
      <c r="B869" s="1106"/>
      <c r="C869" s="1186"/>
      <c r="D869" s="1187"/>
      <c r="E869" s="1187"/>
      <c r="F869" s="1187"/>
      <c r="G869" s="1187"/>
      <c r="H869" s="1187"/>
      <c r="I869" s="1187"/>
      <c r="J869" s="1187"/>
      <c r="K869" s="1188"/>
      <c r="L869" s="1189"/>
      <c r="M869" s="1190"/>
      <c r="O869" s="283">
        <f t="shared" si="43"/>
        <v>0</v>
      </c>
      <c r="P869" s="284">
        <f t="shared" si="44"/>
        <v>0</v>
      </c>
      <c r="Q869" s="118">
        <f t="shared" si="45"/>
        <v>0</v>
      </c>
    </row>
    <row r="870" spans="1:17">
      <c r="A870" s="1106"/>
      <c r="B870" s="1106"/>
      <c r="C870" s="1186"/>
      <c r="D870" s="1187"/>
      <c r="E870" s="1187"/>
      <c r="F870" s="1187"/>
      <c r="G870" s="1187"/>
      <c r="H870" s="1187"/>
      <c r="I870" s="1187"/>
      <c r="J870" s="1187"/>
      <c r="K870" s="1188"/>
      <c r="L870" s="1189"/>
      <c r="M870" s="1190"/>
      <c r="O870" s="283">
        <f t="shared" si="43"/>
        <v>0</v>
      </c>
      <c r="P870" s="284">
        <f t="shared" si="44"/>
        <v>0</v>
      </c>
      <c r="Q870" s="118">
        <f t="shared" si="45"/>
        <v>0</v>
      </c>
    </row>
    <row r="871" spans="1:17">
      <c r="A871" s="1106"/>
      <c r="B871" s="1106"/>
      <c r="C871" s="1186"/>
      <c r="D871" s="1187"/>
      <c r="E871" s="1187"/>
      <c r="F871" s="1187"/>
      <c r="G871" s="1187"/>
      <c r="H871" s="1187"/>
      <c r="I871" s="1187"/>
      <c r="J871" s="1187"/>
      <c r="K871" s="1188"/>
      <c r="L871" s="1189"/>
      <c r="M871" s="1190"/>
      <c r="O871" s="283">
        <f t="shared" si="43"/>
        <v>0</v>
      </c>
      <c r="P871" s="284">
        <f t="shared" si="44"/>
        <v>0</v>
      </c>
      <c r="Q871" s="118">
        <f t="shared" si="45"/>
        <v>0</v>
      </c>
    </row>
    <row r="872" spans="1:17">
      <c r="A872" s="1106"/>
      <c r="B872" s="1106"/>
      <c r="C872" s="1186"/>
      <c r="D872" s="1187"/>
      <c r="E872" s="1187"/>
      <c r="F872" s="1187"/>
      <c r="G872" s="1187"/>
      <c r="H872" s="1187"/>
      <c r="I872" s="1187"/>
      <c r="J872" s="1187"/>
      <c r="K872" s="1188"/>
      <c r="L872" s="1189"/>
      <c r="M872" s="1190"/>
      <c r="O872" s="283">
        <f t="shared" si="43"/>
        <v>0</v>
      </c>
      <c r="P872" s="284">
        <f t="shared" si="44"/>
        <v>0</v>
      </c>
      <c r="Q872" s="118">
        <f t="shared" si="45"/>
        <v>0</v>
      </c>
    </row>
    <row r="873" spans="1:17">
      <c r="A873" s="1106"/>
      <c r="B873" s="1106"/>
      <c r="C873" s="1186"/>
      <c r="D873" s="1187"/>
      <c r="E873" s="1187"/>
      <c r="F873" s="1187"/>
      <c r="G873" s="1187"/>
      <c r="H873" s="1187"/>
      <c r="I873" s="1187"/>
      <c r="J873" s="1187"/>
      <c r="K873" s="1188"/>
      <c r="L873" s="1189"/>
      <c r="M873" s="1190"/>
      <c r="O873" s="283">
        <f t="shared" si="43"/>
        <v>0</v>
      </c>
      <c r="P873" s="284">
        <f t="shared" si="44"/>
        <v>0</v>
      </c>
      <c r="Q873" s="118">
        <f t="shared" si="45"/>
        <v>0</v>
      </c>
    </row>
    <row r="874" spans="1:17">
      <c r="A874" s="1106"/>
      <c r="B874" s="1106"/>
      <c r="C874" s="1186"/>
      <c r="D874" s="1187"/>
      <c r="E874" s="1187"/>
      <c r="F874" s="1187"/>
      <c r="G874" s="1187"/>
      <c r="H874" s="1187"/>
      <c r="I874" s="1187"/>
      <c r="J874" s="1187"/>
      <c r="K874" s="1188"/>
      <c r="L874" s="1189"/>
      <c r="M874" s="1190"/>
      <c r="O874" s="283">
        <f t="shared" si="43"/>
        <v>0</v>
      </c>
      <c r="P874" s="284">
        <f t="shared" si="44"/>
        <v>0</v>
      </c>
      <c r="Q874" s="118">
        <f t="shared" si="45"/>
        <v>0</v>
      </c>
    </row>
    <row r="875" spans="1:17">
      <c r="A875" s="1106"/>
      <c r="B875" s="1106"/>
      <c r="C875" s="1186"/>
      <c r="D875" s="1187"/>
      <c r="E875" s="1187"/>
      <c r="F875" s="1187"/>
      <c r="G875" s="1187"/>
      <c r="H875" s="1187"/>
      <c r="I875" s="1187"/>
      <c r="J875" s="1187"/>
      <c r="K875" s="1188"/>
      <c r="L875" s="1189"/>
      <c r="M875" s="1190"/>
      <c r="O875" s="283">
        <f t="shared" si="43"/>
        <v>0</v>
      </c>
      <c r="P875" s="284">
        <f t="shared" si="44"/>
        <v>0</v>
      </c>
      <c r="Q875" s="118">
        <f t="shared" si="45"/>
        <v>0</v>
      </c>
    </row>
    <row r="876" spans="1:17">
      <c r="A876" s="1106"/>
      <c r="B876" s="1106"/>
      <c r="C876" s="1186"/>
      <c r="D876" s="1187"/>
      <c r="E876" s="1187"/>
      <c r="F876" s="1187"/>
      <c r="G876" s="1187"/>
      <c r="H876" s="1187"/>
      <c r="I876" s="1187"/>
      <c r="J876" s="1187"/>
      <c r="K876" s="1188"/>
      <c r="L876" s="1189"/>
      <c r="M876" s="1190"/>
      <c r="O876" s="283">
        <f t="shared" si="43"/>
        <v>0</v>
      </c>
      <c r="P876" s="284">
        <f t="shared" si="44"/>
        <v>0</v>
      </c>
      <c r="Q876" s="118">
        <f t="shared" si="45"/>
        <v>0</v>
      </c>
    </row>
    <row r="877" spans="1:17">
      <c r="A877" s="1106"/>
      <c r="B877" s="1106"/>
      <c r="C877" s="1186"/>
      <c r="D877" s="1187"/>
      <c r="E877" s="1187"/>
      <c r="F877" s="1187"/>
      <c r="G877" s="1187"/>
      <c r="H877" s="1187"/>
      <c r="I877" s="1187"/>
      <c r="J877" s="1187"/>
      <c r="K877" s="1188"/>
      <c r="L877" s="1189"/>
      <c r="M877" s="1190"/>
      <c r="O877" s="283">
        <f t="shared" si="43"/>
        <v>0</v>
      </c>
      <c r="P877" s="284">
        <f t="shared" si="44"/>
        <v>0</v>
      </c>
      <c r="Q877" s="118">
        <f t="shared" si="45"/>
        <v>0</v>
      </c>
    </row>
    <row r="878" spans="1:17">
      <c r="A878" s="1106"/>
      <c r="B878" s="1106"/>
      <c r="C878" s="1186"/>
      <c r="D878" s="1187"/>
      <c r="E878" s="1187"/>
      <c r="F878" s="1187"/>
      <c r="G878" s="1187"/>
      <c r="H878" s="1187"/>
      <c r="I878" s="1187"/>
      <c r="J878" s="1187"/>
      <c r="K878" s="1188"/>
      <c r="L878" s="1189"/>
      <c r="M878" s="1190"/>
      <c r="O878" s="283">
        <f t="shared" si="43"/>
        <v>0</v>
      </c>
      <c r="P878" s="284">
        <f t="shared" si="44"/>
        <v>0</v>
      </c>
      <c r="Q878" s="118">
        <f t="shared" si="45"/>
        <v>0</v>
      </c>
    </row>
    <row r="879" spans="1:17">
      <c r="A879" s="1106"/>
      <c r="B879" s="1106"/>
      <c r="C879" s="1186"/>
      <c r="D879" s="1187"/>
      <c r="E879" s="1187"/>
      <c r="F879" s="1187"/>
      <c r="G879" s="1187"/>
      <c r="H879" s="1187"/>
      <c r="I879" s="1187"/>
      <c r="J879" s="1187"/>
      <c r="K879" s="1188"/>
      <c r="L879" s="1189"/>
      <c r="M879" s="1190"/>
      <c r="O879" s="283">
        <f t="shared" si="43"/>
        <v>0</v>
      </c>
      <c r="P879" s="284">
        <f t="shared" si="44"/>
        <v>0</v>
      </c>
      <c r="Q879" s="118">
        <f t="shared" si="45"/>
        <v>0</v>
      </c>
    </row>
    <row r="880" spans="1:17">
      <c r="A880" s="1106"/>
      <c r="B880" s="1106"/>
      <c r="C880" s="1186"/>
      <c r="D880" s="1187"/>
      <c r="E880" s="1187"/>
      <c r="F880" s="1187"/>
      <c r="G880" s="1187"/>
      <c r="H880" s="1187"/>
      <c r="I880" s="1187"/>
      <c r="J880" s="1187"/>
      <c r="K880" s="1188"/>
      <c r="L880" s="1189"/>
      <c r="M880" s="1190"/>
      <c r="O880" s="283">
        <f t="shared" si="43"/>
        <v>0</v>
      </c>
      <c r="P880" s="284">
        <f t="shared" si="44"/>
        <v>0</v>
      </c>
      <c r="Q880" s="118">
        <f t="shared" si="45"/>
        <v>0</v>
      </c>
    </row>
    <row r="881" spans="1:17">
      <c r="A881" s="1106"/>
      <c r="B881" s="1106"/>
      <c r="C881" s="1186"/>
      <c r="D881" s="1187"/>
      <c r="E881" s="1187"/>
      <c r="F881" s="1187"/>
      <c r="G881" s="1187"/>
      <c r="H881" s="1187"/>
      <c r="I881" s="1187"/>
      <c r="J881" s="1187"/>
      <c r="K881" s="1188"/>
      <c r="L881" s="1189"/>
      <c r="M881" s="1190"/>
      <c r="O881" s="283">
        <f t="shared" si="43"/>
        <v>0</v>
      </c>
      <c r="P881" s="284">
        <f t="shared" si="44"/>
        <v>0</v>
      </c>
      <c r="Q881" s="118">
        <f t="shared" si="45"/>
        <v>0</v>
      </c>
    </row>
    <row r="882" spans="1:17">
      <c r="A882" s="1106"/>
      <c r="B882" s="1106"/>
      <c r="C882" s="1186"/>
      <c r="D882" s="1187"/>
      <c r="E882" s="1187"/>
      <c r="F882" s="1187"/>
      <c r="G882" s="1187"/>
      <c r="H882" s="1187"/>
      <c r="I882" s="1187"/>
      <c r="J882" s="1187"/>
      <c r="K882" s="1188"/>
      <c r="L882" s="1189"/>
      <c r="M882" s="1190"/>
      <c r="O882" s="283">
        <f t="shared" si="43"/>
        <v>0</v>
      </c>
      <c r="P882" s="284">
        <f t="shared" si="44"/>
        <v>0</v>
      </c>
      <c r="Q882" s="118">
        <f t="shared" si="45"/>
        <v>0</v>
      </c>
    </row>
    <row r="883" spans="1:17">
      <c r="A883" s="1106"/>
      <c r="B883" s="1106"/>
      <c r="C883" s="1186"/>
      <c r="D883" s="1187"/>
      <c r="E883" s="1187"/>
      <c r="F883" s="1187"/>
      <c r="G883" s="1187"/>
      <c r="H883" s="1187"/>
      <c r="I883" s="1187"/>
      <c r="J883" s="1187"/>
      <c r="K883" s="1188"/>
      <c r="L883" s="1189"/>
      <c r="M883" s="1190"/>
      <c r="O883" s="283">
        <f t="shared" si="43"/>
        <v>0</v>
      </c>
      <c r="P883" s="284">
        <f t="shared" si="44"/>
        <v>0</v>
      </c>
      <c r="Q883" s="118">
        <f t="shared" si="45"/>
        <v>0</v>
      </c>
    </row>
    <row r="884" spans="1:17">
      <c r="A884" s="1106"/>
      <c r="B884" s="1106"/>
      <c r="C884" s="1186"/>
      <c r="D884" s="1187"/>
      <c r="E884" s="1187"/>
      <c r="F884" s="1187"/>
      <c r="G884" s="1187"/>
      <c r="H884" s="1187"/>
      <c r="I884" s="1187"/>
      <c r="J884" s="1187"/>
      <c r="K884" s="1188"/>
      <c r="L884" s="1189"/>
      <c r="M884" s="1190"/>
      <c r="O884" s="283">
        <f t="shared" si="43"/>
        <v>0</v>
      </c>
      <c r="P884" s="284">
        <f t="shared" si="44"/>
        <v>0</v>
      </c>
      <c r="Q884" s="118">
        <f t="shared" si="45"/>
        <v>0</v>
      </c>
    </row>
    <row r="885" spans="1:17">
      <c r="A885" s="1106"/>
      <c r="B885" s="1106"/>
      <c r="C885" s="1186"/>
      <c r="D885" s="1187"/>
      <c r="E885" s="1187"/>
      <c r="F885" s="1187"/>
      <c r="G885" s="1187"/>
      <c r="H885" s="1187"/>
      <c r="I885" s="1187"/>
      <c r="J885" s="1187"/>
      <c r="K885" s="1188"/>
      <c r="L885" s="1189"/>
      <c r="M885" s="1190"/>
      <c r="O885" s="283">
        <f t="shared" si="43"/>
        <v>0</v>
      </c>
      <c r="P885" s="284">
        <f t="shared" si="44"/>
        <v>0</v>
      </c>
      <c r="Q885" s="118">
        <f t="shared" si="45"/>
        <v>0</v>
      </c>
    </row>
    <row r="886" spans="1:17">
      <c r="A886" s="1106"/>
      <c r="B886" s="1106"/>
      <c r="C886" s="1186"/>
      <c r="D886" s="1187"/>
      <c r="E886" s="1187"/>
      <c r="F886" s="1187"/>
      <c r="G886" s="1187"/>
      <c r="H886" s="1187"/>
      <c r="I886" s="1187"/>
      <c r="J886" s="1187"/>
      <c r="K886" s="1188"/>
      <c r="L886" s="1189"/>
      <c r="M886" s="1190"/>
      <c r="O886" s="283">
        <f t="shared" si="43"/>
        <v>0</v>
      </c>
      <c r="P886" s="284">
        <f t="shared" si="44"/>
        <v>0</v>
      </c>
      <c r="Q886" s="118">
        <f t="shared" si="45"/>
        <v>0</v>
      </c>
    </row>
    <row r="887" spans="1:17">
      <c r="A887" s="1106"/>
      <c r="B887" s="1106"/>
      <c r="C887" s="1186"/>
      <c r="D887" s="1187"/>
      <c r="E887" s="1187"/>
      <c r="F887" s="1187"/>
      <c r="G887" s="1187"/>
      <c r="H887" s="1187"/>
      <c r="I887" s="1187"/>
      <c r="J887" s="1187"/>
      <c r="K887" s="1188"/>
      <c r="L887" s="1189"/>
      <c r="M887" s="1190"/>
      <c r="O887" s="283">
        <f t="shared" si="43"/>
        <v>0</v>
      </c>
      <c r="P887" s="284">
        <f t="shared" si="44"/>
        <v>0</v>
      </c>
      <c r="Q887" s="118">
        <f t="shared" si="45"/>
        <v>0</v>
      </c>
    </row>
    <row r="888" spans="1:17">
      <c r="A888" s="1106"/>
      <c r="B888" s="1106"/>
      <c r="C888" s="1186"/>
      <c r="D888" s="1187"/>
      <c r="E888" s="1187"/>
      <c r="F888" s="1187"/>
      <c r="G888" s="1187"/>
      <c r="H888" s="1187"/>
      <c r="I888" s="1187"/>
      <c r="J888" s="1187"/>
      <c r="K888" s="1188"/>
      <c r="L888" s="1189"/>
      <c r="M888" s="1190"/>
      <c r="O888" s="283">
        <f t="shared" si="43"/>
        <v>0</v>
      </c>
      <c r="P888" s="284">
        <f t="shared" si="44"/>
        <v>0</v>
      </c>
      <c r="Q888" s="118">
        <f t="shared" si="45"/>
        <v>0</v>
      </c>
    </row>
    <row r="889" spans="1:17">
      <c r="A889" s="1106"/>
      <c r="B889" s="1106"/>
      <c r="C889" s="1186"/>
      <c r="D889" s="1187"/>
      <c r="E889" s="1187"/>
      <c r="F889" s="1187"/>
      <c r="G889" s="1187"/>
      <c r="H889" s="1187"/>
      <c r="I889" s="1187"/>
      <c r="J889" s="1187"/>
      <c r="K889" s="1188"/>
      <c r="L889" s="1189"/>
      <c r="M889" s="1190"/>
      <c r="O889" s="283">
        <f t="shared" si="43"/>
        <v>0</v>
      </c>
      <c r="P889" s="284">
        <f t="shared" si="44"/>
        <v>0</v>
      </c>
      <c r="Q889" s="118">
        <f t="shared" si="45"/>
        <v>0</v>
      </c>
    </row>
    <row r="890" spans="1:17">
      <c r="A890" s="1106"/>
      <c r="B890" s="1106"/>
      <c r="C890" s="1186"/>
      <c r="D890" s="1187"/>
      <c r="E890" s="1187"/>
      <c r="F890" s="1187"/>
      <c r="G890" s="1187"/>
      <c r="H890" s="1187"/>
      <c r="I890" s="1187"/>
      <c r="J890" s="1187"/>
      <c r="K890" s="1188"/>
      <c r="L890" s="1189"/>
      <c r="M890" s="1190"/>
      <c r="O890" s="283">
        <f t="shared" si="43"/>
        <v>0</v>
      </c>
      <c r="P890" s="284">
        <f t="shared" si="44"/>
        <v>0</v>
      </c>
      <c r="Q890" s="118">
        <f t="shared" si="45"/>
        <v>0</v>
      </c>
    </row>
    <row r="891" spans="1:17">
      <c r="A891" s="1106"/>
      <c r="B891" s="1106"/>
      <c r="C891" s="1186"/>
      <c r="D891" s="1187"/>
      <c r="E891" s="1187"/>
      <c r="F891" s="1187"/>
      <c r="G891" s="1187"/>
      <c r="H891" s="1187"/>
      <c r="I891" s="1187"/>
      <c r="J891" s="1187"/>
      <c r="K891" s="1188"/>
      <c r="L891" s="1189"/>
      <c r="M891" s="1190"/>
      <c r="O891" s="283">
        <f t="shared" si="43"/>
        <v>0</v>
      </c>
      <c r="P891" s="284">
        <f t="shared" si="44"/>
        <v>0</v>
      </c>
      <c r="Q891" s="118">
        <f t="shared" si="45"/>
        <v>0</v>
      </c>
    </row>
    <row r="892" spans="1:17">
      <c r="A892" s="1106"/>
      <c r="B892" s="1106"/>
      <c r="C892" s="1186"/>
      <c r="D892" s="1187"/>
      <c r="E892" s="1187"/>
      <c r="F892" s="1187"/>
      <c r="G892" s="1187"/>
      <c r="H892" s="1187"/>
      <c r="I892" s="1187"/>
      <c r="J892" s="1187"/>
      <c r="K892" s="1188"/>
      <c r="L892" s="1189"/>
      <c r="M892" s="1190"/>
      <c r="O892" s="283">
        <f t="shared" ref="O892:O955" si="46">D892*E892</f>
        <v>0</v>
      </c>
      <c r="P892" s="284">
        <f t="shared" si="44"/>
        <v>0</v>
      </c>
      <c r="Q892" s="118">
        <f t="shared" si="45"/>
        <v>0</v>
      </c>
    </row>
    <row r="893" spans="1:17">
      <c r="A893" s="1106"/>
      <c r="B893" s="1106"/>
      <c r="C893" s="1186"/>
      <c r="D893" s="1187"/>
      <c r="E893" s="1187"/>
      <c r="F893" s="1187"/>
      <c r="G893" s="1187"/>
      <c r="H893" s="1187"/>
      <c r="I893" s="1187"/>
      <c r="J893" s="1187"/>
      <c r="K893" s="1188"/>
      <c r="L893" s="1189"/>
      <c r="M893" s="1190"/>
      <c r="O893" s="283">
        <f t="shared" si="46"/>
        <v>0</v>
      </c>
      <c r="P893" s="284">
        <f t="shared" si="44"/>
        <v>0</v>
      </c>
      <c r="Q893" s="118">
        <f t="shared" si="45"/>
        <v>0</v>
      </c>
    </row>
    <row r="894" spans="1:17">
      <c r="A894" s="1106"/>
      <c r="B894" s="1106"/>
      <c r="C894" s="1186"/>
      <c r="D894" s="1187"/>
      <c r="E894" s="1187"/>
      <c r="F894" s="1187"/>
      <c r="G894" s="1187"/>
      <c r="H894" s="1187"/>
      <c r="I894" s="1187"/>
      <c r="J894" s="1187"/>
      <c r="K894" s="1188"/>
      <c r="L894" s="1189"/>
      <c r="M894" s="1190"/>
      <c r="O894" s="283">
        <f t="shared" si="46"/>
        <v>0</v>
      </c>
      <c r="P894" s="284">
        <f t="shared" si="44"/>
        <v>0</v>
      </c>
      <c r="Q894" s="118">
        <f t="shared" si="45"/>
        <v>0</v>
      </c>
    </row>
    <row r="895" spans="1:17">
      <c r="A895" s="1106"/>
      <c r="B895" s="1106"/>
      <c r="C895" s="1186"/>
      <c r="D895" s="1187"/>
      <c r="E895" s="1187"/>
      <c r="F895" s="1187"/>
      <c r="G895" s="1187"/>
      <c r="H895" s="1187"/>
      <c r="I895" s="1187"/>
      <c r="J895" s="1187"/>
      <c r="K895" s="1188"/>
      <c r="L895" s="1189"/>
      <c r="M895" s="1190"/>
      <c r="O895" s="283">
        <f t="shared" si="46"/>
        <v>0</v>
      </c>
      <c r="P895" s="284">
        <f t="shared" si="44"/>
        <v>0</v>
      </c>
      <c r="Q895" s="118">
        <f t="shared" si="45"/>
        <v>0</v>
      </c>
    </row>
    <row r="896" spans="1:17">
      <c r="A896" s="1106"/>
      <c r="B896" s="1106"/>
      <c r="C896" s="1186"/>
      <c r="D896" s="1187"/>
      <c r="E896" s="1187"/>
      <c r="F896" s="1187"/>
      <c r="G896" s="1187"/>
      <c r="H896" s="1187"/>
      <c r="I896" s="1187"/>
      <c r="J896" s="1187"/>
      <c r="K896" s="1188"/>
      <c r="L896" s="1189"/>
      <c r="M896" s="1190"/>
      <c r="O896" s="283">
        <f t="shared" si="46"/>
        <v>0</v>
      </c>
      <c r="P896" s="284">
        <f t="shared" si="44"/>
        <v>0</v>
      </c>
      <c r="Q896" s="118">
        <f t="shared" si="45"/>
        <v>0</v>
      </c>
    </row>
    <row r="897" spans="1:17">
      <c r="A897" s="1106"/>
      <c r="B897" s="1106"/>
      <c r="C897" s="1186"/>
      <c r="D897" s="1187"/>
      <c r="E897" s="1187"/>
      <c r="F897" s="1187"/>
      <c r="G897" s="1187"/>
      <c r="H897" s="1187"/>
      <c r="I897" s="1187"/>
      <c r="J897" s="1187"/>
      <c r="K897" s="1188"/>
      <c r="L897" s="1189"/>
      <c r="M897" s="1190"/>
      <c r="O897" s="283">
        <f t="shared" si="46"/>
        <v>0</v>
      </c>
      <c r="P897" s="284">
        <f t="shared" si="44"/>
        <v>0</v>
      </c>
      <c r="Q897" s="118">
        <f t="shared" si="45"/>
        <v>0</v>
      </c>
    </row>
    <row r="898" spans="1:17">
      <c r="A898" s="1106"/>
      <c r="B898" s="1106"/>
      <c r="C898" s="1186"/>
      <c r="D898" s="1187"/>
      <c r="E898" s="1187"/>
      <c r="F898" s="1187"/>
      <c r="G898" s="1187"/>
      <c r="H898" s="1187"/>
      <c r="I898" s="1187"/>
      <c r="J898" s="1187"/>
      <c r="K898" s="1188"/>
      <c r="L898" s="1189"/>
      <c r="M898" s="1190"/>
      <c r="O898" s="283">
        <f t="shared" si="46"/>
        <v>0</v>
      </c>
      <c r="P898" s="284">
        <f t="shared" si="44"/>
        <v>0</v>
      </c>
      <c r="Q898" s="118">
        <f t="shared" si="45"/>
        <v>0</v>
      </c>
    </row>
    <row r="899" spans="1:17">
      <c r="A899" s="1106"/>
      <c r="B899" s="1106"/>
      <c r="C899" s="1186"/>
      <c r="D899" s="1187"/>
      <c r="E899" s="1187"/>
      <c r="F899" s="1187"/>
      <c r="G899" s="1187"/>
      <c r="H899" s="1187"/>
      <c r="I899" s="1187"/>
      <c r="J899" s="1187"/>
      <c r="K899" s="1188"/>
      <c r="L899" s="1189"/>
      <c r="M899" s="1190"/>
      <c r="O899" s="283">
        <f t="shared" si="46"/>
        <v>0</v>
      </c>
      <c r="P899" s="284">
        <f t="shared" ref="P899:P962" si="47">I899*E899</f>
        <v>0</v>
      </c>
      <c r="Q899" s="118">
        <f t="shared" ref="Q899:Q962" si="48">M899*E899</f>
        <v>0</v>
      </c>
    </row>
    <row r="900" spans="1:17">
      <c r="A900" s="1106"/>
      <c r="B900" s="1106"/>
      <c r="C900" s="1186"/>
      <c r="D900" s="1187"/>
      <c r="E900" s="1187"/>
      <c r="F900" s="1187"/>
      <c r="G900" s="1187"/>
      <c r="H900" s="1187"/>
      <c r="I900" s="1187"/>
      <c r="J900" s="1187"/>
      <c r="K900" s="1188"/>
      <c r="L900" s="1189"/>
      <c r="M900" s="1190"/>
      <c r="O900" s="283">
        <f t="shared" si="46"/>
        <v>0</v>
      </c>
      <c r="P900" s="284">
        <f t="shared" si="47"/>
        <v>0</v>
      </c>
      <c r="Q900" s="118">
        <f t="shared" si="48"/>
        <v>0</v>
      </c>
    </row>
    <row r="901" spans="1:17">
      <c r="A901" s="1106"/>
      <c r="B901" s="1106"/>
      <c r="C901" s="1186"/>
      <c r="D901" s="1187"/>
      <c r="E901" s="1187"/>
      <c r="F901" s="1187"/>
      <c r="G901" s="1187"/>
      <c r="H901" s="1187"/>
      <c r="I901" s="1187"/>
      <c r="J901" s="1187"/>
      <c r="K901" s="1188"/>
      <c r="L901" s="1189"/>
      <c r="M901" s="1190"/>
      <c r="O901" s="283">
        <f t="shared" si="46"/>
        <v>0</v>
      </c>
      <c r="P901" s="284">
        <f t="shared" si="47"/>
        <v>0</v>
      </c>
      <c r="Q901" s="118">
        <f t="shared" si="48"/>
        <v>0</v>
      </c>
    </row>
    <row r="902" spans="1:17">
      <c r="A902" s="1106"/>
      <c r="B902" s="1106"/>
      <c r="C902" s="1186"/>
      <c r="D902" s="1187"/>
      <c r="E902" s="1187"/>
      <c r="F902" s="1187"/>
      <c r="G902" s="1187"/>
      <c r="H902" s="1187"/>
      <c r="I902" s="1187"/>
      <c r="J902" s="1187"/>
      <c r="K902" s="1188"/>
      <c r="L902" s="1189"/>
      <c r="M902" s="1190"/>
      <c r="O902" s="283">
        <f t="shared" si="46"/>
        <v>0</v>
      </c>
      <c r="P902" s="284">
        <f t="shared" si="47"/>
        <v>0</v>
      </c>
      <c r="Q902" s="118">
        <f t="shared" si="48"/>
        <v>0</v>
      </c>
    </row>
    <row r="903" spans="1:17">
      <c r="A903" s="1106"/>
      <c r="B903" s="1106"/>
      <c r="C903" s="1186"/>
      <c r="D903" s="1187"/>
      <c r="E903" s="1187"/>
      <c r="F903" s="1187"/>
      <c r="G903" s="1187"/>
      <c r="H903" s="1187"/>
      <c r="I903" s="1187"/>
      <c r="J903" s="1187"/>
      <c r="K903" s="1188"/>
      <c r="L903" s="1189"/>
      <c r="M903" s="1190"/>
      <c r="O903" s="283">
        <f t="shared" si="46"/>
        <v>0</v>
      </c>
      <c r="P903" s="284">
        <f t="shared" si="47"/>
        <v>0</v>
      </c>
      <c r="Q903" s="118">
        <f t="shared" si="48"/>
        <v>0</v>
      </c>
    </row>
    <row r="904" spans="1:17">
      <c r="A904" s="1106"/>
      <c r="B904" s="1106"/>
      <c r="C904" s="1186"/>
      <c r="D904" s="1187"/>
      <c r="E904" s="1187"/>
      <c r="F904" s="1187"/>
      <c r="G904" s="1187"/>
      <c r="H904" s="1187"/>
      <c r="I904" s="1187"/>
      <c r="J904" s="1187"/>
      <c r="K904" s="1188"/>
      <c r="L904" s="1189"/>
      <c r="M904" s="1190"/>
      <c r="O904" s="283">
        <f t="shared" si="46"/>
        <v>0</v>
      </c>
      <c r="P904" s="284">
        <f t="shared" si="47"/>
        <v>0</v>
      </c>
      <c r="Q904" s="118">
        <f t="shared" si="48"/>
        <v>0</v>
      </c>
    </row>
    <row r="905" spans="1:17">
      <c r="A905" s="1106"/>
      <c r="B905" s="1106"/>
      <c r="C905" s="1186"/>
      <c r="D905" s="1187"/>
      <c r="E905" s="1187"/>
      <c r="F905" s="1187"/>
      <c r="G905" s="1187"/>
      <c r="H905" s="1187"/>
      <c r="I905" s="1187"/>
      <c r="J905" s="1187"/>
      <c r="K905" s="1188"/>
      <c r="L905" s="1189"/>
      <c r="M905" s="1190"/>
      <c r="O905" s="283">
        <f t="shared" si="46"/>
        <v>0</v>
      </c>
      <c r="P905" s="284">
        <f t="shared" si="47"/>
        <v>0</v>
      </c>
      <c r="Q905" s="118">
        <f t="shared" si="48"/>
        <v>0</v>
      </c>
    </row>
    <row r="906" spans="1:17">
      <c r="A906" s="1106"/>
      <c r="B906" s="1106"/>
      <c r="C906" s="1186"/>
      <c r="D906" s="1187"/>
      <c r="E906" s="1187"/>
      <c r="F906" s="1187"/>
      <c r="G906" s="1187"/>
      <c r="H906" s="1187"/>
      <c r="I906" s="1187"/>
      <c r="J906" s="1187"/>
      <c r="K906" s="1188"/>
      <c r="L906" s="1189"/>
      <c r="M906" s="1190"/>
      <c r="O906" s="283">
        <f t="shared" si="46"/>
        <v>0</v>
      </c>
      <c r="P906" s="284">
        <f t="shared" si="47"/>
        <v>0</v>
      </c>
      <c r="Q906" s="118">
        <f t="shared" si="48"/>
        <v>0</v>
      </c>
    </row>
    <row r="907" spans="1:17">
      <c r="A907" s="1106"/>
      <c r="B907" s="1106"/>
      <c r="C907" s="1186"/>
      <c r="D907" s="1187"/>
      <c r="E907" s="1187"/>
      <c r="F907" s="1187"/>
      <c r="G907" s="1187"/>
      <c r="H907" s="1187"/>
      <c r="I907" s="1187"/>
      <c r="J907" s="1187"/>
      <c r="K907" s="1188"/>
      <c r="L907" s="1189"/>
      <c r="M907" s="1190"/>
      <c r="O907" s="283">
        <f t="shared" si="46"/>
        <v>0</v>
      </c>
      <c r="P907" s="284">
        <f t="shared" si="47"/>
        <v>0</v>
      </c>
      <c r="Q907" s="118">
        <f t="shared" si="48"/>
        <v>0</v>
      </c>
    </row>
    <row r="908" spans="1:17">
      <c r="A908" s="1106"/>
      <c r="B908" s="1106"/>
      <c r="C908" s="1186"/>
      <c r="D908" s="1187"/>
      <c r="E908" s="1187"/>
      <c r="F908" s="1187"/>
      <c r="G908" s="1187"/>
      <c r="H908" s="1187"/>
      <c r="I908" s="1187"/>
      <c r="J908" s="1187"/>
      <c r="K908" s="1188"/>
      <c r="L908" s="1189"/>
      <c r="M908" s="1190"/>
      <c r="O908" s="283">
        <f t="shared" si="46"/>
        <v>0</v>
      </c>
      <c r="P908" s="284">
        <f t="shared" si="47"/>
        <v>0</v>
      </c>
      <c r="Q908" s="118">
        <f t="shared" si="48"/>
        <v>0</v>
      </c>
    </row>
    <row r="909" spans="1:17">
      <c r="A909" s="1106"/>
      <c r="B909" s="1106"/>
      <c r="C909" s="1186"/>
      <c r="D909" s="1187"/>
      <c r="E909" s="1187"/>
      <c r="F909" s="1187"/>
      <c r="G909" s="1187"/>
      <c r="H909" s="1187"/>
      <c r="I909" s="1187"/>
      <c r="J909" s="1187"/>
      <c r="K909" s="1188"/>
      <c r="L909" s="1189"/>
      <c r="M909" s="1190"/>
      <c r="O909" s="283">
        <f t="shared" si="46"/>
        <v>0</v>
      </c>
      <c r="P909" s="284">
        <f t="shared" si="47"/>
        <v>0</v>
      </c>
      <c r="Q909" s="118">
        <f t="shared" si="48"/>
        <v>0</v>
      </c>
    </row>
    <row r="910" spans="1:17">
      <c r="A910" s="1106"/>
      <c r="B910" s="1106"/>
      <c r="C910" s="1186"/>
      <c r="D910" s="1187"/>
      <c r="E910" s="1187"/>
      <c r="F910" s="1187"/>
      <c r="G910" s="1187"/>
      <c r="H910" s="1187"/>
      <c r="I910" s="1187"/>
      <c r="J910" s="1187"/>
      <c r="K910" s="1188"/>
      <c r="L910" s="1189"/>
      <c r="M910" s="1190"/>
      <c r="O910" s="283">
        <f t="shared" si="46"/>
        <v>0</v>
      </c>
      <c r="P910" s="284">
        <f t="shared" si="47"/>
        <v>0</v>
      </c>
      <c r="Q910" s="118">
        <f t="shared" si="48"/>
        <v>0</v>
      </c>
    </row>
    <row r="911" spans="1:17">
      <c r="A911" s="1106"/>
      <c r="B911" s="1106"/>
      <c r="C911" s="1186"/>
      <c r="D911" s="1187"/>
      <c r="E911" s="1187"/>
      <c r="F911" s="1187"/>
      <c r="G911" s="1187"/>
      <c r="H911" s="1187"/>
      <c r="I911" s="1187"/>
      <c r="J911" s="1187"/>
      <c r="K911" s="1188"/>
      <c r="L911" s="1189"/>
      <c r="M911" s="1190"/>
      <c r="O911" s="283">
        <f t="shared" si="46"/>
        <v>0</v>
      </c>
      <c r="P911" s="284">
        <f t="shared" si="47"/>
        <v>0</v>
      </c>
      <c r="Q911" s="118">
        <f t="shared" si="48"/>
        <v>0</v>
      </c>
    </row>
    <row r="912" spans="1:17">
      <c r="A912" s="1106"/>
      <c r="B912" s="1106"/>
      <c r="C912" s="1186"/>
      <c r="D912" s="1187"/>
      <c r="E912" s="1187"/>
      <c r="F912" s="1187"/>
      <c r="G912" s="1187"/>
      <c r="H912" s="1187"/>
      <c r="I912" s="1187"/>
      <c r="J912" s="1187"/>
      <c r="K912" s="1188"/>
      <c r="L912" s="1189"/>
      <c r="M912" s="1190"/>
      <c r="O912" s="283">
        <f t="shared" si="46"/>
        <v>0</v>
      </c>
      <c r="P912" s="284">
        <f t="shared" si="47"/>
        <v>0</v>
      </c>
      <c r="Q912" s="118">
        <f t="shared" si="48"/>
        <v>0</v>
      </c>
    </row>
    <row r="913" spans="1:17">
      <c r="A913" s="1106"/>
      <c r="B913" s="1106"/>
      <c r="C913" s="1186"/>
      <c r="D913" s="1187"/>
      <c r="E913" s="1187"/>
      <c r="F913" s="1187"/>
      <c r="G913" s="1187"/>
      <c r="H913" s="1187"/>
      <c r="I913" s="1187"/>
      <c r="J913" s="1187"/>
      <c r="K913" s="1188"/>
      <c r="L913" s="1189"/>
      <c r="M913" s="1190"/>
      <c r="O913" s="283">
        <f t="shared" si="46"/>
        <v>0</v>
      </c>
      <c r="P913" s="284">
        <f t="shared" si="47"/>
        <v>0</v>
      </c>
      <c r="Q913" s="118">
        <f t="shared" si="48"/>
        <v>0</v>
      </c>
    </row>
    <row r="914" spans="1:17">
      <c r="A914" s="1106"/>
      <c r="B914" s="1106"/>
      <c r="C914" s="1186"/>
      <c r="D914" s="1187"/>
      <c r="E914" s="1187"/>
      <c r="F914" s="1187"/>
      <c r="G914" s="1187"/>
      <c r="H914" s="1187"/>
      <c r="I914" s="1187"/>
      <c r="J914" s="1187"/>
      <c r="K914" s="1188"/>
      <c r="L914" s="1189"/>
      <c r="M914" s="1190"/>
      <c r="O914" s="283">
        <f t="shared" si="46"/>
        <v>0</v>
      </c>
      <c r="P914" s="284">
        <f t="shared" si="47"/>
        <v>0</v>
      </c>
      <c r="Q914" s="118">
        <f t="shared" si="48"/>
        <v>0</v>
      </c>
    </row>
    <row r="915" spans="1:17">
      <c r="A915" s="1106"/>
      <c r="B915" s="1106"/>
      <c r="C915" s="1186"/>
      <c r="D915" s="1187"/>
      <c r="E915" s="1187"/>
      <c r="F915" s="1187"/>
      <c r="G915" s="1187"/>
      <c r="H915" s="1187"/>
      <c r="I915" s="1187"/>
      <c r="J915" s="1187"/>
      <c r="K915" s="1188"/>
      <c r="L915" s="1189"/>
      <c r="M915" s="1190"/>
      <c r="O915" s="283">
        <f t="shared" si="46"/>
        <v>0</v>
      </c>
      <c r="P915" s="284">
        <f t="shared" si="47"/>
        <v>0</v>
      </c>
      <c r="Q915" s="118">
        <f t="shared" si="48"/>
        <v>0</v>
      </c>
    </row>
    <row r="916" spans="1:17">
      <c r="A916" s="1106"/>
      <c r="B916" s="1106"/>
      <c r="C916" s="1186"/>
      <c r="D916" s="1187"/>
      <c r="E916" s="1187"/>
      <c r="F916" s="1187"/>
      <c r="G916" s="1187"/>
      <c r="H916" s="1187"/>
      <c r="I916" s="1187"/>
      <c r="J916" s="1187"/>
      <c r="K916" s="1188"/>
      <c r="L916" s="1189"/>
      <c r="M916" s="1190"/>
      <c r="O916" s="283">
        <f t="shared" si="46"/>
        <v>0</v>
      </c>
      <c r="P916" s="284">
        <f t="shared" si="47"/>
        <v>0</v>
      </c>
      <c r="Q916" s="118">
        <f t="shared" si="48"/>
        <v>0</v>
      </c>
    </row>
    <row r="917" spans="1:17">
      <c r="A917" s="1106"/>
      <c r="B917" s="1106"/>
      <c r="C917" s="1186"/>
      <c r="D917" s="1187"/>
      <c r="E917" s="1187"/>
      <c r="F917" s="1187"/>
      <c r="G917" s="1187"/>
      <c r="H917" s="1187"/>
      <c r="I917" s="1187"/>
      <c r="J917" s="1187"/>
      <c r="K917" s="1188"/>
      <c r="L917" s="1189"/>
      <c r="M917" s="1190"/>
      <c r="O917" s="283">
        <f t="shared" si="46"/>
        <v>0</v>
      </c>
      <c r="P917" s="284">
        <f t="shared" si="47"/>
        <v>0</v>
      </c>
      <c r="Q917" s="118">
        <f t="shared" si="48"/>
        <v>0</v>
      </c>
    </row>
    <row r="918" spans="1:17">
      <c r="A918" s="1106"/>
      <c r="B918" s="1106"/>
      <c r="C918" s="1186"/>
      <c r="D918" s="1187"/>
      <c r="E918" s="1187"/>
      <c r="F918" s="1187"/>
      <c r="G918" s="1187"/>
      <c r="H918" s="1187"/>
      <c r="I918" s="1187"/>
      <c r="J918" s="1187"/>
      <c r="K918" s="1188"/>
      <c r="L918" s="1189"/>
      <c r="M918" s="1190"/>
      <c r="O918" s="283">
        <f t="shared" si="46"/>
        <v>0</v>
      </c>
      <c r="P918" s="284">
        <f t="shared" si="47"/>
        <v>0</v>
      </c>
      <c r="Q918" s="118">
        <f t="shared" si="48"/>
        <v>0</v>
      </c>
    </row>
    <row r="919" spans="1:17">
      <c r="A919" s="1106"/>
      <c r="B919" s="1106"/>
      <c r="C919" s="1186"/>
      <c r="D919" s="1187"/>
      <c r="E919" s="1187"/>
      <c r="F919" s="1187"/>
      <c r="G919" s="1187"/>
      <c r="H919" s="1187"/>
      <c r="I919" s="1187"/>
      <c r="J919" s="1187"/>
      <c r="K919" s="1188"/>
      <c r="L919" s="1189"/>
      <c r="M919" s="1190"/>
      <c r="O919" s="283">
        <f t="shared" si="46"/>
        <v>0</v>
      </c>
      <c r="P919" s="284">
        <f t="shared" si="47"/>
        <v>0</v>
      </c>
      <c r="Q919" s="118">
        <f t="shared" si="48"/>
        <v>0</v>
      </c>
    </row>
    <row r="920" spans="1:17">
      <c r="A920" s="1106"/>
      <c r="B920" s="1106"/>
      <c r="C920" s="1186"/>
      <c r="D920" s="1187"/>
      <c r="E920" s="1187"/>
      <c r="F920" s="1187"/>
      <c r="G920" s="1187"/>
      <c r="H920" s="1187"/>
      <c r="I920" s="1187"/>
      <c r="J920" s="1187"/>
      <c r="K920" s="1188"/>
      <c r="L920" s="1189"/>
      <c r="M920" s="1190"/>
      <c r="O920" s="283">
        <f t="shared" si="46"/>
        <v>0</v>
      </c>
      <c r="P920" s="284">
        <f t="shared" si="47"/>
        <v>0</v>
      </c>
      <c r="Q920" s="118">
        <f t="shared" si="48"/>
        <v>0</v>
      </c>
    </row>
    <row r="921" spans="1:17">
      <c r="A921" s="1106"/>
      <c r="B921" s="1106"/>
      <c r="C921" s="1186"/>
      <c r="D921" s="1187"/>
      <c r="E921" s="1187"/>
      <c r="F921" s="1187"/>
      <c r="G921" s="1187"/>
      <c r="H921" s="1187"/>
      <c r="I921" s="1187"/>
      <c r="J921" s="1187"/>
      <c r="K921" s="1188"/>
      <c r="L921" s="1189"/>
      <c r="M921" s="1190"/>
      <c r="O921" s="283">
        <f t="shared" si="46"/>
        <v>0</v>
      </c>
      <c r="P921" s="284">
        <f t="shared" si="47"/>
        <v>0</v>
      </c>
      <c r="Q921" s="118">
        <f t="shared" si="48"/>
        <v>0</v>
      </c>
    </row>
    <row r="922" spans="1:17">
      <c r="A922" s="1106"/>
      <c r="B922" s="1106"/>
      <c r="C922" s="1186"/>
      <c r="D922" s="1187"/>
      <c r="E922" s="1187"/>
      <c r="F922" s="1187"/>
      <c r="G922" s="1187"/>
      <c r="H922" s="1187"/>
      <c r="I922" s="1187"/>
      <c r="J922" s="1187"/>
      <c r="K922" s="1188"/>
      <c r="L922" s="1189"/>
      <c r="M922" s="1190"/>
      <c r="O922" s="283">
        <f t="shared" si="46"/>
        <v>0</v>
      </c>
      <c r="P922" s="284">
        <f t="shared" si="47"/>
        <v>0</v>
      </c>
      <c r="Q922" s="118">
        <f t="shared" si="48"/>
        <v>0</v>
      </c>
    </row>
    <row r="923" spans="1:17">
      <c r="A923" s="1106"/>
      <c r="B923" s="1106"/>
      <c r="C923" s="1186"/>
      <c r="D923" s="1187"/>
      <c r="E923" s="1187"/>
      <c r="F923" s="1187"/>
      <c r="G923" s="1187"/>
      <c r="H923" s="1187"/>
      <c r="I923" s="1187"/>
      <c r="J923" s="1187"/>
      <c r="K923" s="1188"/>
      <c r="L923" s="1189"/>
      <c r="M923" s="1190"/>
      <c r="O923" s="283">
        <f t="shared" si="46"/>
        <v>0</v>
      </c>
      <c r="P923" s="284">
        <f t="shared" si="47"/>
        <v>0</v>
      </c>
      <c r="Q923" s="118">
        <f t="shared" si="48"/>
        <v>0</v>
      </c>
    </row>
    <row r="924" spans="1:17">
      <c r="A924" s="1106"/>
      <c r="B924" s="1106"/>
      <c r="C924" s="1186"/>
      <c r="D924" s="1187"/>
      <c r="E924" s="1187"/>
      <c r="F924" s="1187"/>
      <c r="G924" s="1187"/>
      <c r="H924" s="1187"/>
      <c r="I924" s="1187"/>
      <c r="J924" s="1187"/>
      <c r="K924" s="1188"/>
      <c r="L924" s="1189"/>
      <c r="M924" s="1190"/>
      <c r="O924" s="283">
        <f t="shared" si="46"/>
        <v>0</v>
      </c>
      <c r="P924" s="284">
        <f t="shared" si="47"/>
        <v>0</v>
      </c>
      <c r="Q924" s="118">
        <f t="shared" si="48"/>
        <v>0</v>
      </c>
    </row>
    <row r="925" spans="1:17">
      <c r="A925" s="1106"/>
      <c r="B925" s="1106"/>
      <c r="C925" s="1186"/>
      <c r="D925" s="1187"/>
      <c r="E925" s="1187"/>
      <c r="F925" s="1187"/>
      <c r="G925" s="1187"/>
      <c r="H925" s="1187"/>
      <c r="I925" s="1187"/>
      <c r="J925" s="1187"/>
      <c r="K925" s="1188"/>
      <c r="L925" s="1189"/>
      <c r="M925" s="1190"/>
      <c r="O925" s="283">
        <f t="shared" si="46"/>
        <v>0</v>
      </c>
      <c r="P925" s="284">
        <f t="shared" si="47"/>
        <v>0</v>
      </c>
      <c r="Q925" s="118">
        <f t="shared" si="48"/>
        <v>0</v>
      </c>
    </row>
    <row r="926" spans="1:17">
      <c r="A926" s="1106"/>
      <c r="B926" s="1106"/>
      <c r="C926" s="1186"/>
      <c r="D926" s="1187"/>
      <c r="E926" s="1187"/>
      <c r="F926" s="1187"/>
      <c r="G926" s="1187"/>
      <c r="H926" s="1187"/>
      <c r="I926" s="1187"/>
      <c r="J926" s="1187"/>
      <c r="K926" s="1188"/>
      <c r="L926" s="1189"/>
      <c r="M926" s="1190"/>
      <c r="O926" s="283">
        <f t="shared" si="46"/>
        <v>0</v>
      </c>
      <c r="P926" s="284">
        <f t="shared" si="47"/>
        <v>0</v>
      </c>
      <c r="Q926" s="118">
        <f t="shared" si="48"/>
        <v>0</v>
      </c>
    </row>
    <row r="927" spans="1:17">
      <c r="A927" s="1106"/>
      <c r="B927" s="1106"/>
      <c r="C927" s="1186"/>
      <c r="D927" s="1187"/>
      <c r="E927" s="1187"/>
      <c r="F927" s="1187"/>
      <c r="G927" s="1187"/>
      <c r="H927" s="1187"/>
      <c r="I927" s="1187"/>
      <c r="J927" s="1187"/>
      <c r="K927" s="1188"/>
      <c r="L927" s="1189"/>
      <c r="M927" s="1190"/>
      <c r="O927" s="283">
        <f t="shared" si="46"/>
        <v>0</v>
      </c>
      <c r="P927" s="284">
        <f t="shared" si="47"/>
        <v>0</v>
      </c>
      <c r="Q927" s="118">
        <f t="shared" si="48"/>
        <v>0</v>
      </c>
    </row>
    <row r="928" spans="1:17">
      <c r="A928" s="1106"/>
      <c r="B928" s="1106"/>
      <c r="C928" s="1186"/>
      <c r="D928" s="1187"/>
      <c r="E928" s="1187"/>
      <c r="F928" s="1187"/>
      <c r="G928" s="1187"/>
      <c r="H928" s="1187"/>
      <c r="I928" s="1187"/>
      <c r="J928" s="1187"/>
      <c r="K928" s="1188"/>
      <c r="L928" s="1189"/>
      <c r="M928" s="1190"/>
      <c r="O928" s="283">
        <f t="shared" si="46"/>
        <v>0</v>
      </c>
      <c r="P928" s="284">
        <f t="shared" si="47"/>
        <v>0</v>
      </c>
      <c r="Q928" s="118">
        <f t="shared" si="48"/>
        <v>0</v>
      </c>
    </row>
    <row r="929" spans="1:17">
      <c r="A929" s="1106"/>
      <c r="B929" s="1106"/>
      <c r="C929" s="1186"/>
      <c r="D929" s="1187"/>
      <c r="E929" s="1187"/>
      <c r="F929" s="1187"/>
      <c r="G929" s="1187"/>
      <c r="H929" s="1187"/>
      <c r="I929" s="1187"/>
      <c r="J929" s="1187"/>
      <c r="K929" s="1188"/>
      <c r="L929" s="1189"/>
      <c r="M929" s="1190"/>
      <c r="O929" s="283">
        <f t="shared" si="46"/>
        <v>0</v>
      </c>
      <c r="P929" s="284">
        <f t="shared" si="47"/>
        <v>0</v>
      </c>
      <c r="Q929" s="118">
        <f t="shared" si="48"/>
        <v>0</v>
      </c>
    </row>
    <row r="930" spans="1:17">
      <c r="A930" s="1106"/>
      <c r="B930" s="1106"/>
      <c r="C930" s="1186"/>
      <c r="D930" s="1187"/>
      <c r="E930" s="1187"/>
      <c r="F930" s="1187"/>
      <c r="G930" s="1187"/>
      <c r="H930" s="1187"/>
      <c r="I930" s="1187"/>
      <c r="J930" s="1187"/>
      <c r="K930" s="1188"/>
      <c r="L930" s="1189"/>
      <c r="M930" s="1190"/>
      <c r="O930" s="283">
        <f t="shared" si="46"/>
        <v>0</v>
      </c>
      <c r="P930" s="284">
        <f t="shared" si="47"/>
        <v>0</v>
      </c>
      <c r="Q930" s="118">
        <f t="shared" si="48"/>
        <v>0</v>
      </c>
    </row>
    <row r="931" spans="1:17">
      <c r="A931" s="1106"/>
      <c r="B931" s="1106"/>
      <c r="C931" s="1186"/>
      <c r="D931" s="1187"/>
      <c r="E931" s="1187"/>
      <c r="F931" s="1187"/>
      <c r="G931" s="1187"/>
      <c r="H931" s="1187"/>
      <c r="I931" s="1187"/>
      <c r="J931" s="1187"/>
      <c r="K931" s="1188"/>
      <c r="L931" s="1189"/>
      <c r="M931" s="1190"/>
      <c r="O931" s="283">
        <f t="shared" si="46"/>
        <v>0</v>
      </c>
      <c r="P931" s="284">
        <f t="shared" si="47"/>
        <v>0</v>
      </c>
      <c r="Q931" s="118">
        <f t="shared" si="48"/>
        <v>0</v>
      </c>
    </row>
    <row r="932" spans="1:17">
      <c r="A932" s="1106"/>
      <c r="B932" s="1106"/>
      <c r="C932" s="1186"/>
      <c r="D932" s="1187"/>
      <c r="E932" s="1187"/>
      <c r="F932" s="1187"/>
      <c r="G932" s="1187"/>
      <c r="H932" s="1187"/>
      <c r="I932" s="1187"/>
      <c r="J932" s="1187"/>
      <c r="K932" s="1188"/>
      <c r="L932" s="1189"/>
      <c r="M932" s="1190"/>
      <c r="O932" s="283">
        <f t="shared" si="46"/>
        <v>0</v>
      </c>
      <c r="P932" s="284">
        <f t="shared" si="47"/>
        <v>0</v>
      </c>
      <c r="Q932" s="118">
        <f t="shared" si="48"/>
        <v>0</v>
      </c>
    </row>
    <row r="933" spans="1:17">
      <c r="A933" s="1106"/>
      <c r="B933" s="1106"/>
      <c r="C933" s="1186"/>
      <c r="D933" s="1187"/>
      <c r="E933" s="1187"/>
      <c r="F933" s="1187"/>
      <c r="G933" s="1187"/>
      <c r="H933" s="1187"/>
      <c r="I933" s="1187"/>
      <c r="J933" s="1187"/>
      <c r="K933" s="1188"/>
      <c r="L933" s="1189"/>
      <c r="M933" s="1190"/>
      <c r="O933" s="283">
        <f t="shared" si="46"/>
        <v>0</v>
      </c>
      <c r="P933" s="284">
        <f t="shared" si="47"/>
        <v>0</v>
      </c>
      <c r="Q933" s="118">
        <f t="shared" si="48"/>
        <v>0</v>
      </c>
    </row>
    <row r="934" spans="1:17">
      <c r="A934" s="1106"/>
      <c r="B934" s="1106"/>
      <c r="C934" s="1186"/>
      <c r="D934" s="1187"/>
      <c r="E934" s="1187"/>
      <c r="F934" s="1187"/>
      <c r="G934" s="1187"/>
      <c r="H934" s="1187"/>
      <c r="I934" s="1187"/>
      <c r="J934" s="1187"/>
      <c r="K934" s="1188"/>
      <c r="L934" s="1189"/>
      <c r="M934" s="1190"/>
      <c r="O934" s="283">
        <f t="shared" si="46"/>
        <v>0</v>
      </c>
      <c r="P934" s="284">
        <f t="shared" si="47"/>
        <v>0</v>
      </c>
      <c r="Q934" s="118">
        <f t="shared" si="48"/>
        <v>0</v>
      </c>
    </row>
    <row r="935" spans="1:17">
      <c r="A935" s="1106"/>
      <c r="B935" s="1106"/>
      <c r="C935" s="1186"/>
      <c r="D935" s="1187"/>
      <c r="E935" s="1187"/>
      <c r="F935" s="1187"/>
      <c r="G935" s="1187"/>
      <c r="H935" s="1187"/>
      <c r="I935" s="1187"/>
      <c r="J935" s="1187"/>
      <c r="K935" s="1188"/>
      <c r="L935" s="1189"/>
      <c r="M935" s="1190"/>
      <c r="O935" s="283">
        <f t="shared" si="46"/>
        <v>0</v>
      </c>
      <c r="P935" s="284">
        <f t="shared" si="47"/>
        <v>0</v>
      </c>
      <c r="Q935" s="118">
        <f t="shared" si="48"/>
        <v>0</v>
      </c>
    </row>
    <row r="936" spans="1:17">
      <c r="A936" s="1106"/>
      <c r="B936" s="1106"/>
      <c r="C936" s="1186"/>
      <c r="D936" s="1187"/>
      <c r="E936" s="1187"/>
      <c r="F936" s="1187"/>
      <c r="G936" s="1187"/>
      <c r="H936" s="1187"/>
      <c r="I936" s="1187"/>
      <c r="J936" s="1187"/>
      <c r="K936" s="1188"/>
      <c r="L936" s="1189"/>
      <c r="M936" s="1190"/>
      <c r="O936" s="283">
        <f t="shared" si="46"/>
        <v>0</v>
      </c>
      <c r="P936" s="284">
        <f t="shared" si="47"/>
        <v>0</v>
      </c>
      <c r="Q936" s="118">
        <f t="shared" si="48"/>
        <v>0</v>
      </c>
    </row>
    <row r="937" spans="1:17">
      <c r="A937" s="1106"/>
      <c r="B937" s="1106"/>
      <c r="C937" s="1186"/>
      <c r="D937" s="1187"/>
      <c r="E937" s="1187"/>
      <c r="F937" s="1187"/>
      <c r="G937" s="1187"/>
      <c r="H937" s="1187"/>
      <c r="I937" s="1187"/>
      <c r="J937" s="1187"/>
      <c r="K937" s="1188"/>
      <c r="L937" s="1189"/>
      <c r="M937" s="1190"/>
      <c r="O937" s="283">
        <f t="shared" si="46"/>
        <v>0</v>
      </c>
      <c r="P937" s="284">
        <f t="shared" si="47"/>
        <v>0</v>
      </c>
      <c r="Q937" s="118">
        <f t="shared" si="48"/>
        <v>0</v>
      </c>
    </row>
    <row r="938" spans="1:17">
      <c r="A938" s="1106"/>
      <c r="B938" s="1106"/>
      <c r="C938" s="1186"/>
      <c r="D938" s="1187"/>
      <c r="E938" s="1187"/>
      <c r="F938" s="1187"/>
      <c r="G938" s="1187"/>
      <c r="H938" s="1187"/>
      <c r="I938" s="1187"/>
      <c r="J938" s="1187"/>
      <c r="K938" s="1188"/>
      <c r="L938" s="1189"/>
      <c r="M938" s="1190"/>
      <c r="O938" s="283">
        <f t="shared" si="46"/>
        <v>0</v>
      </c>
      <c r="P938" s="284">
        <f t="shared" si="47"/>
        <v>0</v>
      </c>
      <c r="Q938" s="118">
        <f t="shared" si="48"/>
        <v>0</v>
      </c>
    </row>
    <row r="939" spans="1:17">
      <c r="A939" s="1106"/>
      <c r="B939" s="1106"/>
      <c r="C939" s="1186"/>
      <c r="D939" s="1187"/>
      <c r="E939" s="1187"/>
      <c r="F939" s="1187"/>
      <c r="G939" s="1187"/>
      <c r="H939" s="1187"/>
      <c r="I939" s="1187"/>
      <c r="J939" s="1187"/>
      <c r="K939" s="1188"/>
      <c r="L939" s="1189"/>
      <c r="M939" s="1190"/>
      <c r="O939" s="283">
        <f t="shared" si="46"/>
        <v>0</v>
      </c>
      <c r="P939" s="284">
        <f t="shared" si="47"/>
        <v>0</v>
      </c>
      <c r="Q939" s="118">
        <f t="shared" si="48"/>
        <v>0</v>
      </c>
    </row>
    <row r="940" spans="1:17">
      <c r="A940" s="1106"/>
      <c r="B940" s="1106"/>
      <c r="C940" s="1186"/>
      <c r="D940" s="1187"/>
      <c r="E940" s="1187"/>
      <c r="F940" s="1187"/>
      <c r="G940" s="1187"/>
      <c r="H940" s="1187"/>
      <c r="I940" s="1187"/>
      <c r="J940" s="1187"/>
      <c r="K940" s="1188"/>
      <c r="L940" s="1189"/>
      <c r="M940" s="1190"/>
      <c r="O940" s="283">
        <f t="shared" si="46"/>
        <v>0</v>
      </c>
      <c r="P940" s="284">
        <f t="shared" si="47"/>
        <v>0</v>
      </c>
      <c r="Q940" s="118">
        <f t="shared" si="48"/>
        <v>0</v>
      </c>
    </row>
    <row r="941" spans="1:17">
      <c r="A941" s="1106"/>
      <c r="B941" s="1106"/>
      <c r="C941" s="1186"/>
      <c r="D941" s="1187"/>
      <c r="E941" s="1187"/>
      <c r="F941" s="1187"/>
      <c r="G941" s="1187"/>
      <c r="H941" s="1187"/>
      <c r="I941" s="1187"/>
      <c r="J941" s="1187"/>
      <c r="K941" s="1188"/>
      <c r="L941" s="1189"/>
      <c r="M941" s="1190"/>
      <c r="O941" s="283">
        <f t="shared" si="46"/>
        <v>0</v>
      </c>
      <c r="P941" s="284">
        <f t="shared" si="47"/>
        <v>0</v>
      </c>
      <c r="Q941" s="118">
        <f t="shared" si="48"/>
        <v>0</v>
      </c>
    </row>
    <row r="942" spans="1:17">
      <c r="A942" s="1106"/>
      <c r="B942" s="1106"/>
      <c r="C942" s="1186"/>
      <c r="D942" s="1187"/>
      <c r="E942" s="1187"/>
      <c r="F942" s="1187"/>
      <c r="G942" s="1187"/>
      <c r="H942" s="1187"/>
      <c r="I942" s="1187"/>
      <c r="J942" s="1187"/>
      <c r="K942" s="1188"/>
      <c r="L942" s="1189"/>
      <c r="M942" s="1190"/>
      <c r="O942" s="283">
        <f t="shared" si="46"/>
        <v>0</v>
      </c>
      <c r="P942" s="284">
        <f t="shared" si="47"/>
        <v>0</v>
      </c>
      <c r="Q942" s="118">
        <f t="shared" si="48"/>
        <v>0</v>
      </c>
    </row>
    <row r="943" spans="1:17">
      <c r="A943" s="1106"/>
      <c r="B943" s="1106"/>
      <c r="C943" s="1186"/>
      <c r="D943" s="1187"/>
      <c r="E943" s="1187"/>
      <c r="F943" s="1187"/>
      <c r="G943" s="1187"/>
      <c r="H943" s="1187"/>
      <c r="I943" s="1187"/>
      <c r="J943" s="1187"/>
      <c r="K943" s="1188"/>
      <c r="L943" s="1189"/>
      <c r="M943" s="1190"/>
      <c r="O943" s="283">
        <f t="shared" si="46"/>
        <v>0</v>
      </c>
      <c r="P943" s="284">
        <f t="shared" si="47"/>
        <v>0</v>
      </c>
      <c r="Q943" s="118">
        <f t="shared" si="48"/>
        <v>0</v>
      </c>
    </row>
    <row r="944" spans="1:17">
      <c r="A944" s="1106"/>
      <c r="B944" s="1106"/>
      <c r="C944" s="1186"/>
      <c r="D944" s="1187"/>
      <c r="E944" s="1187"/>
      <c r="F944" s="1187"/>
      <c r="G944" s="1187"/>
      <c r="H944" s="1187"/>
      <c r="I944" s="1187"/>
      <c r="J944" s="1187"/>
      <c r="K944" s="1188"/>
      <c r="L944" s="1189"/>
      <c r="M944" s="1190"/>
      <c r="O944" s="283">
        <f t="shared" si="46"/>
        <v>0</v>
      </c>
      <c r="P944" s="284">
        <f t="shared" si="47"/>
        <v>0</v>
      </c>
      <c r="Q944" s="118">
        <f t="shared" si="48"/>
        <v>0</v>
      </c>
    </row>
    <row r="945" spans="1:17">
      <c r="A945" s="1106"/>
      <c r="B945" s="1106"/>
      <c r="C945" s="1186"/>
      <c r="D945" s="1187"/>
      <c r="E945" s="1187"/>
      <c r="F945" s="1187"/>
      <c r="G945" s="1187"/>
      <c r="H945" s="1187"/>
      <c r="I945" s="1187"/>
      <c r="J945" s="1187"/>
      <c r="K945" s="1188"/>
      <c r="L945" s="1189"/>
      <c r="M945" s="1190"/>
      <c r="O945" s="283">
        <f t="shared" si="46"/>
        <v>0</v>
      </c>
      <c r="P945" s="284">
        <f t="shared" si="47"/>
        <v>0</v>
      </c>
      <c r="Q945" s="118">
        <f t="shared" si="48"/>
        <v>0</v>
      </c>
    </row>
    <row r="946" spans="1:17">
      <c r="A946" s="1106"/>
      <c r="B946" s="1106"/>
      <c r="C946" s="1186"/>
      <c r="D946" s="1187"/>
      <c r="E946" s="1187"/>
      <c r="F946" s="1187"/>
      <c r="G946" s="1187"/>
      <c r="H946" s="1187"/>
      <c r="I946" s="1187"/>
      <c r="J946" s="1187"/>
      <c r="K946" s="1188"/>
      <c r="L946" s="1189"/>
      <c r="M946" s="1190"/>
      <c r="O946" s="283">
        <f t="shared" si="46"/>
        <v>0</v>
      </c>
      <c r="P946" s="284">
        <f t="shared" si="47"/>
        <v>0</v>
      </c>
      <c r="Q946" s="118">
        <f t="shared" si="48"/>
        <v>0</v>
      </c>
    </row>
    <row r="947" spans="1:17">
      <c r="A947" s="1106"/>
      <c r="B947" s="1106"/>
      <c r="C947" s="1186"/>
      <c r="D947" s="1187"/>
      <c r="E947" s="1187"/>
      <c r="F947" s="1187"/>
      <c r="G947" s="1187"/>
      <c r="H947" s="1187"/>
      <c r="I947" s="1187"/>
      <c r="J947" s="1187"/>
      <c r="K947" s="1188"/>
      <c r="L947" s="1189"/>
      <c r="M947" s="1190"/>
      <c r="O947" s="283">
        <f t="shared" si="46"/>
        <v>0</v>
      </c>
      <c r="P947" s="284">
        <f t="shared" si="47"/>
        <v>0</v>
      </c>
      <c r="Q947" s="118">
        <f t="shared" si="48"/>
        <v>0</v>
      </c>
    </row>
    <row r="948" spans="1:17">
      <c r="A948" s="1106"/>
      <c r="B948" s="1106"/>
      <c r="C948" s="1186"/>
      <c r="D948" s="1187"/>
      <c r="E948" s="1187"/>
      <c r="F948" s="1187"/>
      <c r="G948" s="1187"/>
      <c r="H948" s="1187"/>
      <c r="I948" s="1187"/>
      <c r="J948" s="1187"/>
      <c r="K948" s="1188"/>
      <c r="L948" s="1189"/>
      <c r="M948" s="1190"/>
      <c r="O948" s="283">
        <f t="shared" si="46"/>
        <v>0</v>
      </c>
      <c r="P948" s="284">
        <f t="shared" si="47"/>
        <v>0</v>
      </c>
      <c r="Q948" s="118">
        <f t="shared" si="48"/>
        <v>0</v>
      </c>
    </row>
    <row r="949" spans="1:17">
      <c r="A949" s="1106"/>
      <c r="B949" s="1106"/>
      <c r="C949" s="1186"/>
      <c r="D949" s="1187"/>
      <c r="E949" s="1187"/>
      <c r="F949" s="1187"/>
      <c r="G949" s="1187"/>
      <c r="H949" s="1187"/>
      <c r="I949" s="1187"/>
      <c r="J949" s="1187"/>
      <c r="K949" s="1188"/>
      <c r="L949" s="1189"/>
      <c r="M949" s="1190"/>
      <c r="O949" s="283">
        <f t="shared" si="46"/>
        <v>0</v>
      </c>
      <c r="P949" s="284">
        <f t="shared" si="47"/>
        <v>0</v>
      </c>
      <c r="Q949" s="118">
        <f t="shared" si="48"/>
        <v>0</v>
      </c>
    </row>
    <row r="950" spans="1:17">
      <c r="A950" s="1106"/>
      <c r="B950" s="1106"/>
      <c r="C950" s="1186"/>
      <c r="D950" s="1187"/>
      <c r="E950" s="1187"/>
      <c r="F950" s="1187"/>
      <c r="G950" s="1187"/>
      <c r="H950" s="1187"/>
      <c r="I950" s="1187"/>
      <c r="J950" s="1187"/>
      <c r="K950" s="1188"/>
      <c r="L950" s="1189"/>
      <c r="M950" s="1190"/>
      <c r="O950" s="283">
        <f t="shared" si="46"/>
        <v>0</v>
      </c>
      <c r="P950" s="284">
        <f t="shared" si="47"/>
        <v>0</v>
      </c>
      <c r="Q950" s="118">
        <f t="shared" si="48"/>
        <v>0</v>
      </c>
    </row>
    <row r="951" spans="1:17">
      <c r="A951" s="1106"/>
      <c r="B951" s="1106"/>
      <c r="C951" s="1186"/>
      <c r="D951" s="1187"/>
      <c r="E951" s="1187"/>
      <c r="F951" s="1187"/>
      <c r="G951" s="1187"/>
      <c r="H951" s="1187"/>
      <c r="I951" s="1187"/>
      <c r="J951" s="1187"/>
      <c r="K951" s="1188"/>
      <c r="L951" s="1189"/>
      <c r="M951" s="1190"/>
      <c r="O951" s="283">
        <f t="shared" si="46"/>
        <v>0</v>
      </c>
      <c r="P951" s="284">
        <f t="shared" si="47"/>
        <v>0</v>
      </c>
      <c r="Q951" s="118">
        <f t="shared" si="48"/>
        <v>0</v>
      </c>
    </row>
    <row r="952" spans="1:17">
      <c r="A952" s="1106"/>
      <c r="B952" s="1106"/>
      <c r="C952" s="1186"/>
      <c r="D952" s="1187"/>
      <c r="E952" s="1187"/>
      <c r="F952" s="1187"/>
      <c r="G952" s="1187"/>
      <c r="H952" s="1187"/>
      <c r="I952" s="1187"/>
      <c r="J952" s="1187"/>
      <c r="K952" s="1188"/>
      <c r="L952" s="1189"/>
      <c r="M952" s="1190"/>
      <c r="O952" s="283">
        <f t="shared" si="46"/>
        <v>0</v>
      </c>
      <c r="P952" s="284">
        <f t="shared" si="47"/>
        <v>0</v>
      </c>
      <c r="Q952" s="118">
        <f t="shared" si="48"/>
        <v>0</v>
      </c>
    </row>
    <row r="953" spans="1:17">
      <c r="A953" s="1106"/>
      <c r="B953" s="1106"/>
      <c r="C953" s="1186"/>
      <c r="D953" s="1187"/>
      <c r="E953" s="1187"/>
      <c r="F953" s="1187"/>
      <c r="G953" s="1187"/>
      <c r="H953" s="1187"/>
      <c r="I953" s="1187"/>
      <c r="J953" s="1187"/>
      <c r="K953" s="1188"/>
      <c r="L953" s="1189"/>
      <c r="M953" s="1190"/>
      <c r="O953" s="283">
        <f t="shared" si="46"/>
        <v>0</v>
      </c>
      <c r="P953" s="284">
        <f t="shared" si="47"/>
        <v>0</v>
      </c>
      <c r="Q953" s="118">
        <f t="shared" si="48"/>
        <v>0</v>
      </c>
    </row>
    <row r="954" spans="1:17">
      <c r="A954" s="1106"/>
      <c r="B954" s="1106"/>
      <c r="C954" s="1186"/>
      <c r="D954" s="1187"/>
      <c r="E954" s="1187"/>
      <c r="F954" s="1187"/>
      <c r="G954" s="1187"/>
      <c r="H954" s="1187"/>
      <c r="I954" s="1187"/>
      <c r="J954" s="1187"/>
      <c r="K954" s="1188"/>
      <c r="L954" s="1189"/>
      <c r="M954" s="1190"/>
      <c r="O954" s="283">
        <f t="shared" si="46"/>
        <v>0</v>
      </c>
      <c r="P954" s="284">
        <f t="shared" si="47"/>
        <v>0</v>
      </c>
      <c r="Q954" s="118">
        <f t="shared" si="48"/>
        <v>0</v>
      </c>
    </row>
    <row r="955" spans="1:17">
      <c r="A955" s="1106"/>
      <c r="B955" s="1106"/>
      <c r="C955" s="1186"/>
      <c r="D955" s="1187"/>
      <c r="E955" s="1187"/>
      <c r="F955" s="1187"/>
      <c r="G955" s="1187"/>
      <c r="H955" s="1187"/>
      <c r="I955" s="1187"/>
      <c r="J955" s="1187"/>
      <c r="K955" s="1188"/>
      <c r="L955" s="1189"/>
      <c r="M955" s="1190"/>
      <c r="O955" s="283">
        <f t="shared" si="46"/>
        <v>0</v>
      </c>
      <c r="P955" s="284">
        <f t="shared" si="47"/>
        <v>0</v>
      </c>
      <c r="Q955" s="118">
        <f t="shared" si="48"/>
        <v>0</v>
      </c>
    </row>
    <row r="956" spans="1:17">
      <c r="A956" s="1106"/>
      <c r="B956" s="1106"/>
      <c r="C956" s="1186"/>
      <c r="D956" s="1187"/>
      <c r="E956" s="1187"/>
      <c r="F956" s="1187"/>
      <c r="G956" s="1187"/>
      <c r="H956" s="1187"/>
      <c r="I956" s="1187"/>
      <c r="J956" s="1187"/>
      <c r="K956" s="1188"/>
      <c r="L956" s="1189"/>
      <c r="M956" s="1190"/>
      <c r="O956" s="283">
        <f t="shared" ref="O956:O1000" si="49">D956*E956</f>
        <v>0</v>
      </c>
      <c r="P956" s="284">
        <f t="shared" si="47"/>
        <v>0</v>
      </c>
      <c r="Q956" s="118">
        <f t="shared" si="48"/>
        <v>0</v>
      </c>
    </row>
    <row r="957" spans="1:17">
      <c r="A957" s="1106"/>
      <c r="B957" s="1106"/>
      <c r="C957" s="1186"/>
      <c r="D957" s="1187"/>
      <c r="E957" s="1187"/>
      <c r="F957" s="1187"/>
      <c r="G957" s="1187"/>
      <c r="H957" s="1187"/>
      <c r="I957" s="1187"/>
      <c r="J957" s="1187"/>
      <c r="K957" s="1188"/>
      <c r="L957" s="1189"/>
      <c r="M957" s="1190"/>
      <c r="O957" s="283">
        <f t="shared" si="49"/>
        <v>0</v>
      </c>
      <c r="P957" s="284">
        <f t="shared" si="47"/>
        <v>0</v>
      </c>
      <c r="Q957" s="118">
        <f t="shared" si="48"/>
        <v>0</v>
      </c>
    </row>
    <row r="958" spans="1:17">
      <c r="A958" s="1106"/>
      <c r="B958" s="1106"/>
      <c r="C958" s="1186"/>
      <c r="D958" s="1187"/>
      <c r="E958" s="1187"/>
      <c r="F958" s="1187"/>
      <c r="G958" s="1187"/>
      <c r="H958" s="1187"/>
      <c r="I958" s="1187"/>
      <c r="J958" s="1187"/>
      <c r="K958" s="1188"/>
      <c r="L958" s="1189"/>
      <c r="M958" s="1190"/>
      <c r="O958" s="283">
        <f t="shared" si="49"/>
        <v>0</v>
      </c>
      <c r="P958" s="284">
        <f t="shared" si="47"/>
        <v>0</v>
      </c>
      <c r="Q958" s="118">
        <f t="shared" si="48"/>
        <v>0</v>
      </c>
    </row>
    <row r="959" spans="1:17">
      <c r="A959" s="1106"/>
      <c r="B959" s="1106"/>
      <c r="C959" s="1186"/>
      <c r="D959" s="1187"/>
      <c r="E959" s="1187"/>
      <c r="F959" s="1187"/>
      <c r="G959" s="1187"/>
      <c r="H959" s="1187"/>
      <c r="I959" s="1187"/>
      <c r="J959" s="1187"/>
      <c r="K959" s="1188"/>
      <c r="L959" s="1189"/>
      <c r="M959" s="1190"/>
      <c r="O959" s="283">
        <f t="shared" si="49"/>
        <v>0</v>
      </c>
      <c r="P959" s="284">
        <f t="shared" si="47"/>
        <v>0</v>
      </c>
      <c r="Q959" s="118">
        <f t="shared" si="48"/>
        <v>0</v>
      </c>
    </row>
    <row r="960" spans="1:17">
      <c r="A960" s="1106"/>
      <c r="B960" s="1106"/>
      <c r="C960" s="1186"/>
      <c r="D960" s="1187"/>
      <c r="E960" s="1187"/>
      <c r="F960" s="1187"/>
      <c r="G960" s="1187"/>
      <c r="H960" s="1187"/>
      <c r="I960" s="1187"/>
      <c r="J960" s="1187"/>
      <c r="K960" s="1188"/>
      <c r="L960" s="1189"/>
      <c r="M960" s="1190"/>
      <c r="O960" s="283">
        <f t="shared" si="49"/>
        <v>0</v>
      </c>
      <c r="P960" s="284">
        <f t="shared" si="47"/>
        <v>0</v>
      </c>
      <c r="Q960" s="118">
        <f t="shared" si="48"/>
        <v>0</v>
      </c>
    </row>
    <row r="961" spans="1:17">
      <c r="A961" s="1106"/>
      <c r="B961" s="1106"/>
      <c r="C961" s="1186"/>
      <c r="D961" s="1187"/>
      <c r="E961" s="1187"/>
      <c r="F961" s="1187"/>
      <c r="G961" s="1187"/>
      <c r="H961" s="1187"/>
      <c r="I961" s="1187"/>
      <c r="J961" s="1187"/>
      <c r="K961" s="1188"/>
      <c r="L961" s="1189"/>
      <c r="M961" s="1190"/>
      <c r="O961" s="283">
        <f t="shared" si="49"/>
        <v>0</v>
      </c>
      <c r="P961" s="284">
        <f t="shared" si="47"/>
        <v>0</v>
      </c>
      <c r="Q961" s="118">
        <f t="shared" si="48"/>
        <v>0</v>
      </c>
    </row>
    <row r="962" spans="1:17">
      <c r="A962" s="1106"/>
      <c r="B962" s="1106"/>
      <c r="C962" s="1186"/>
      <c r="D962" s="1187"/>
      <c r="E962" s="1187"/>
      <c r="F962" s="1187"/>
      <c r="G962" s="1187"/>
      <c r="H962" s="1187"/>
      <c r="I962" s="1187"/>
      <c r="J962" s="1187"/>
      <c r="K962" s="1188"/>
      <c r="L962" s="1189"/>
      <c r="M962" s="1190"/>
      <c r="O962" s="283">
        <f t="shared" si="49"/>
        <v>0</v>
      </c>
      <c r="P962" s="284">
        <f t="shared" si="47"/>
        <v>0</v>
      </c>
      <c r="Q962" s="118">
        <f t="shared" si="48"/>
        <v>0</v>
      </c>
    </row>
    <row r="963" spans="1:17">
      <c r="A963" s="1106"/>
      <c r="B963" s="1106"/>
      <c r="C963" s="1186"/>
      <c r="D963" s="1187"/>
      <c r="E963" s="1187"/>
      <c r="F963" s="1187"/>
      <c r="G963" s="1187"/>
      <c r="H963" s="1187"/>
      <c r="I963" s="1187"/>
      <c r="J963" s="1187"/>
      <c r="K963" s="1188"/>
      <c r="L963" s="1189"/>
      <c r="M963" s="1190"/>
      <c r="O963" s="283">
        <f t="shared" si="49"/>
        <v>0</v>
      </c>
      <c r="P963" s="284">
        <f t="shared" ref="P963:P999" si="50">I963*E963</f>
        <v>0</v>
      </c>
      <c r="Q963" s="118">
        <f t="shared" ref="Q963:Q1000" si="51">M963*E963</f>
        <v>0</v>
      </c>
    </row>
    <row r="964" spans="1:17">
      <c r="A964" s="1106"/>
      <c r="B964" s="1106"/>
      <c r="C964" s="1186"/>
      <c r="D964" s="1187"/>
      <c r="E964" s="1187"/>
      <c r="F964" s="1187"/>
      <c r="G964" s="1187"/>
      <c r="H964" s="1187"/>
      <c r="I964" s="1187"/>
      <c r="J964" s="1187"/>
      <c r="K964" s="1188"/>
      <c r="L964" s="1189"/>
      <c r="M964" s="1190"/>
      <c r="O964" s="283">
        <f t="shared" si="49"/>
        <v>0</v>
      </c>
      <c r="P964" s="284">
        <f t="shared" si="50"/>
        <v>0</v>
      </c>
      <c r="Q964" s="118">
        <f t="shared" si="51"/>
        <v>0</v>
      </c>
    </row>
    <row r="965" spans="1:17">
      <c r="A965" s="1106"/>
      <c r="B965" s="1106"/>
      <c r="C965" s="1186"/>
      <c r="D965" s="1187"/>
      <c r="E965" s="1187"/>
      <c r="F965" s="1187"/>
      <c r="G965" s="1187"/>
      <c r="H965" s="1187"/>
      <c r="I965" s="1187"/>
      <c r="J965" s="1187"/>
      <c r="K965" s="1188"/>
      <c r="L965" s="1189"/>
      <c r="M965" s="1190"/>
      <c r="O965" s="283">
        <f t="shared" si="49"/>
        <v>0</v>
      </c>
      <c r="P965" s="284">
        <f t="shared" si="50"/>
        <v>0</v>
      </c>
      <c r="Q965" s="118">
        <f t="shared" si="51"/>
        <v>0</v>
      </c>
    </row>
    <row r="966" spans="1:17">
      <c r="A966" s="1106"/>
      <c r="B966" s="1106"/>
      <c r="C966" s="1186"/>
      <c r="D966" s="1187"/>
      <c r="E966" s="1187"/>
      <c r="F966" s="1187"/>
      <c r="G966" s="1187"/>
      <c r="H966" s="1187"/>
      <c r="I966" s="1187"/>
      <c r="J966" s="1187"/>
      <c r="K966" s="1188"/>
      <c r="L966" s="1189"/>
      <c r="M966" s="1190"/>
      <c r="O966" s="283">
        <f t="shared" si="49"/>
        <v>0</v>
      </c>
      <c r="P966" s="284">
        <f t="shared" si="50"/>
        <v>0</v>
      </c>
      <c r="Q966" s="118">
        <f t="shared" si="51"/>
        <v>0</v>
      </c>
    </row>
    <row r="967" spans="1:17">
      <c r="A967" s="1106"/>
      <c r="B967" s="1106"/>
      <c r="C967" s="1186"/>
      <c r="D967" s="1187"/>
      <c r="E967" s="1187"/>
      <c r="F967" s="1187"/>
      <c r="G967" s="1187"/>
      <c r="H967" s="1187"/>
      <c r="I967" s="1187"/>
      <c r="J967" s="1187"/>
      <c r="K967" s="1188"/>
      <c r="L967" s="1189"/>
      <c r="M967" s="1190"/>
      <c r="O967" s="283">
        <f t="shared" si="49"/>
        <v>0</v>
      </c>
      <c r="P967" s="284">
        <f t="shared" si="50"/>
        <v>0</v>
      </c>
      <c r="Q967" s="118">
        <f t="shared" si="51"/>
        <v>0</v>
      </c>
    </row>
    <row r="968" spans="1:17">
      <c r="A968" s="1106"/>
      <c r="B968" s="1106"/>
      <c r="C968" s="1186"/>
      <c r="D968" s="1187"/>
      <c r="E968" s="1187"/>
      <c r="F968" s="1187"/>
      <c r="G968" s="1187"/>
      <c r="H968" s="1187"/>
      <c r="I968" s="1187"/>
      <c r="J968" s="1187"/>
      <c r="K968" s="1188"/>
      <c r="L968" s="1189"/>
      <c r="M968" s="1190"/>
      <c r="O968" s="283">
        <f t="shared" si="49"/>
        <v>0</v>
      </c>
      <c r="P968" s="284">
        <f t="shared" si="50"/>
        <v>0</v>
      </c>
      <c r="Q968" s="118">
        <f t="shared" si="51"/>
        <v>0</v>
      </c>
    </row>
    <row r="969" spans="1:17">
      <c r="A969" s="1106"/>
      <c r="B969" s="1106"/>
      <c r="C969" s="1186"/>
      <c r="D969" s="1187"/>
      <c r="E969" s="1187"/>
      <c r="F969" s="1187"/>
      <c r="G969" s="1187"/>
      <c r="H969" s="1187"/>
      <c r="I969" s="1187"/>
      <c r="J969" s="1187"/>
      <c r="K969" s="1188"/>
      <c r="L969" s="1189"/>
      <c r="M969" s="1190"/>
      <c r="O969" s="283">
        <f t="shared" si="49"/>
        <v>0</v>
      </c>
      <c r="P969" s="284">
        <f t="shared" si="50"/>
        <v>0</v>
      </c>
      <c r="Q969" s="118">
        <f t="shared" si="51"/>
        <v>0</v>
      </c>
    </row>
    <row r="970" spans="1:17">
      <c r="A970" s="1106"/>
      <c r="B970" s="1106"/>
      <c r="C970" s="1186"/>
      <c r="D970" s="1187"/>
      <c r="E970" s="1187"/>
      <c r="F970" s="1187"/>
      <c r="G970" s="1187"/>
      <c r="H970" s="1187"/>
      <c r="I970" s="1187"/>
      <c r="J970" s="1187"/>
      <c r="K970" s="1188"/>
      <c r="L970" s="1189"/>
      <c r="M970" s="1190"/>
      <c r="O970" s="283">
        <f t="shared" si="49"/>
        <v>0</v>
      </c>
      <c r="P970" s="284">
        <f t="shared" si="50"/>
        <v>0</v>
      </c>
      <c r="Q970" s="118">
        <f t="shared" si="51"/>
        <v>0</v>
      </c>
    </row>
    <row r="971" spans="1:17">
      <c r="A971" s="1106"/>
      <c r="B971" s="1106"/>
      <c r="C971" s="1186"/>
      <c r="D971" s="1187"/>
      <c r="E971" s="1187"/>
      <c r="F971" s="1187"/>
      <c r="G971" s="1187"/>
      <c r="H971" s="1187"/>
      <c r="I971" s="1187"/>
      <c r="J971" s="1187"/>
      <c r="K971" s="1188"/>
      <c r="L971" s="1189"/>
      <c r="M971" s="1190"/>
      <c r="O971" s="283">
        <f t="shared" si="49"/>
        <v>0</v>
      </c>
      <c r="P971" s="284">
        <f t="shared" si="50"/>
        <v>0</v>
      </c>
      <c r="Q971" s="118">
        <f t="shared" si="51"/>
        <v>0</v>
      </c>
    </row>
    <row r="972" spans="1:17">
      <c r="A972" s="1106"/>
      <c r="B972" s="1106"/>
      <c r="C972" s="1186"/>
      <c r="D972" s="1187"/>
      <c r="E972" s="1187"/>
      <c r="F972" s="1187"/>
      <c r="G972" s="1187"/>
      <c r="H972" s="1187"/>
      <c r="I972" s="1187"/>
      <c r="J972" s="1187"/>
      <c r="K972" s="1188"/>
      <c r="L972" s="1189"/>
      <c r="M972" s="1190"/>
      <c r="O972" s="283">
        <f t="shared" si="49"/>
        <v>0</v>
      </c>
      <c r="P972" s="284">
        <f t="shared" si="50"/>
        <v>0</v>
      </c>
      <c r="Q972" s="118">
        <f t="shared" si="51"/>
        <v>0</v>
      </c>
    </row>
    <row r="973" spans="1:17">
      <c r="A973" s="1106"/>
      <c r="B973" s="1106"/>
      <c r="C973" s="1186"/>
      <c r="D973" s="1187"/>
      <c r="E973" s="1187"/>
      <c r="F973" s="1187"/>
      <c r="G973" s="1187"/>
      <c r="H973" s="1187"/>
      <c r="I973" s="1187"/>
      <c r="J973" s="1187"/>
      <c r="K973" s="1188"/>
      <c r="L973" s="1189"/>
      <c r="M973" s="1190"/>
      <c r="O973" s="283">
        <f t="shared" si="49"/>
        <v>0</v>
      </c>
      <c r="P973" s="284">
        <f t="shared" si="50"/>
        <v>0</v>
      </c>
      <c r="Q973" s="118">
        <f t="shared" si="51"/>
        <v>0</v>
      </c>
    </row>
    <row r="974" spans="1:17">
      <c r="A974" s="1106"/>
      <c r="B974" s="1106"/>
      <c r="C974" s="1186"/>
      <c r="D974" s="1187"/>
      <c r="E974" s="1187"/>
      <c r="F974" s="1187"/>
      <c r="G974" s="1187"/>
      <c r="H974" s="1187"/>
      <c r="I974" s="1187"/>
      <c r="J974" s="1187"/>
      <c r="K974" s="1188"/>
      <c r="L974" s="1189"/>
      <c r="M974" s="1190"/>
      <c r="O974" s="283">
        <f t="shared" si="49"/>
        <v>0</v>
      </c>
      <c r="P974" s="284">
        <f t="shared" si="50"/>
        <v>0</v>
      </c>
      <c r="Q974" s="118">
        <f t="shared" si="51"/>
        <v>0</v>
      </c>
    </row>
    <row r="975" spans="1:17">
      <c r="A975" s="1106"/>
      <c r="B975" s="1106"/>
      <c r="C975" s="1186"/>
      <c r="D975" s="1187"/>
      <c r="E975" s="1187"/>
      <c r="F975" s="1187"/>
      <c r="G975" s="1187"/>
      <c r="H975" s="1187"/>
      <c r="I975" s="1187"/>
      <c r="J975" s="1187"/>
      <c r="K975" s="1188"/>
      <c r="L975" s="1189"/>
      <c r="M975" s="1190"/>
      <c r="O975" s="283">
        <f t="shared" si="49"/>
        <v>0</v>
      </c>
      <c r="P975" s="284">
        <f t="shared" si="50"/>
        <v>0</v>
      </c>
      <c r="Q975" s="118">
        <f t="shared" si="51"/>
        <v>0</v>
      </c>
    </row>
    <row r="976" spans="1:17">
      <c r="A976" s="1106"/>
      <c r="B976" s="1106"/>
      <c r="C976" s="1186"/>
      <c r="D976" s="1187"/>
      <c r="E976" s="1187"/>
      <c r="F976" s="1187"/>
      <c r="G976" s="1187"/>
      <c r="H976" s="1187"/>
      <c r="I976" s="1187"/>
      <c r="J976" s="1187"/>
      <c r="K976" s="1188"/>
      <c r="L976" s="1189"/>
      <c r="M976" s="1190"/>
      <c r="O976" s="283">
        <f t="shared" si="49"/>
        <v>0</v>
      </c>
      <c r="P976" s="284">
        <f t="shared" si="50"/>
        <v>0</v>
      </c>
      <c r="Q976" s="118">
        <f t="shared" si="51"/>
        <v>0</v>
      </c>
    </row>
    <row r="977" spans="1:17">
      <c r="A977" s="1106"/>
      <c r="B977" s="1106"/>
      <c r="C977" s="1186"/>
      <c r="D977" s="1187"/>
      <c r="E977" s="1187"/>
      <c r="F977" s="1187"/>
      <c r="G977" s="1187"/>
      <c r="H977" s="1187"/>
      <c r="I977" s="1187"/>
      <c r="J977" s="1187"/>
      <c r="K977" s="1188"/>
      <c r="L977" s="1189"/>
      <c r="M977" s="1190"/>
      <c r="O977" s="283">
        <f t="shared" si="49"/>
        <v>0</v>
      </c>
      <c r="P977" s="284">
        <f t="shared" si="50"/>
        <v>0</v>
      </c>
      <c r="Q977" s="118">
        <f t="shared" si="51"/>
        <v>0</v>
      </c>
    </row>
    <row r="978" spans="1:17">
      <c r="A978" s="1106"/>
      <c r="B978" s="1106"/>
      <c r="C978" s="1186"/>
      <c r="D978" s="1187"/>
      <c r="E978" s="1187"/>
      <c r="F978" s="1187"/>
      <c r="G978" s="1187"/>
      <c r="H978" s="1187"/>
      <c r="I978" s="1187"/>
      <c r="J978" s="1187"/>
      <c r="K978" s="1188"/>
      <c r="L978" s="1189"/>
      <c r="M978" s="1190"/>
      <c r="O978" s="283">
        <f t="shared" si="49"/>
        <v>0</v>
      </c>
      <c r="P978" s="284">
        <f t="shared" si="50"/>
        <v>0</v>
      </c>
      <c r="Q978" s="118">
        <f t="shared" si="51"/>
        <v>0</v>
      </c>
    </row>
    <row r="979" spans="1:17">
      <c r="A979" s="1106"/>
      <c r="B979" s="1106"/>
      <c r="C979" s="1186"/>
      <c r="D979" s="1187"/>
      <c r="E979" s="1187"/>
      <c r="F979" s="1187"/>
      <c r="G979" s="1187"/>
      <c r="H979" s="1187"/>
      <c r="I979" s="1187"/>
      <c r="J979" s="1187"/>
      <c r="K979" s="1188"/>
      <c r="L979" s="1189"/>
      <c r="M979" s="1190"/>
      <c r="O979" s="283">
        <f t="shared" si="49"/>
        <v>0</v>
      </c>
      <c r="P979" s="284">
        <f t="shared" si="50"/>
        <v>0</v>
      </c>
      <c r="Q979" s="118">
        <f t="shared" si="51"/>
        <v>0</v>
      </c>
    </row>
    <row r="980" spans="1:17">
      <c r="A980" s="1106"/>
      <c r="B980" s="1106"/>
      <c r="C980" s="1186"/>
      <c r="D980" s="1187"/>
      <c r="E980" s="1187"/>
      <c r="F980" s="1187"/>
      <c r="G980" s="1187"/>
      <c r="H980" s="1187"/>
      <c r="I980" s="1187"/>
      <c r="J980" s="1187"/>
      <c r="K980" s="1188"/>
      <c r="L980" s="1189"/>
      <c r="M980" s="1190"/>
      <c r="O980" s="283">
        <f t="shared" si="49"/>
        <v>0</v>
      </c>
      <c r="P980" s="284">
        <f t="shared" si="50"/>
        <v>0</v>
      </c>
      <c r="Q980" s="118">
        <f t="shared" si="51"/>
        <v>0</v>
      </c>
    </row>
    <row r="981" spans="1:17">
      <c r="A981" s="1106"/>
      <c r="B981" s="1106"/>
      <c r="C981" s="1186"/>
      <c r="D981" s="1187"/>
      <c r="E981" s="1187"/>
      <c r="F981" s="1187"/>
      <c r="G981" s="1187"/>
      <c r="H981" s="1187"/>
      <c r="I981" s="1187"/>
      <c r="J981" s="1187"/>
      <c r="K981" s="1188"/>
      <c r="L981" s="1189"/>
      <c r="M981" s="1190"/>
      <c r="O981" s="283">
        <f t="shared" si="49"/>
        <v>0</v>
      </c>
      <c r="P981" s="284">
        <f t="shared" si="50"/>
        <v>0</v>
      </c>
      <c r="Q981" s="118">
        <f t="shared" si="51"/>
        <v>0</v>
      </c>
    </row>
    <row r="982" spans="1:17">
      <c r="A982" s="1106"/>
      <c r="B982" s="1106"/>
      <c r="C982" s="1186"/>
      <c r="D982" s="1187"/>
      <c r="E982" s="1187"/>
      <c r="F982" s="1187"/>
      <c r="G982" s="1187"/>
      <c r="H982" s="1187"/>
      <c r="I982" s="1187"/>
      <c r="J982" s="1187"/>
      <c r="K982" s="1188"/>
      <c r="L982" s="1189"/>
      <c r="M982" s="1190"/>
      <c r="O982" s="283">
        <f t="shared" si="49"/>
        <v>0</v>
      </c>
      <c r="P982" s="284">
        <f t="shared" si="50"/>
        <v>0</v>
      </c>
      <c r="Q982" s="118">
        <f t="shared" si="51"/>
        <v>0</v>
      </c>
    </row>
    <row r="983" spans="1:17">
      <c r="A983" s="1106"/>
      <c r="B983" s="1106"/>
      <c r="C983" s="1186"/>
      <c r="D983" s="1187"/>
      <c r="E983" s="1187"/>
      <c r="F983" s="1187"/>
      <c r="G983" s="1187"/>
      <c r="H983" s="1187"/>
      <c r="I983" s="1187"/>
      <c r="J983" s="1187"/>
      <c r="K983" s="1188"/>
      <c r="L983" s="1189"/>
      <c r="M983" s="1190"/>
      <c r="O983" s="283">
        <f t="shared" si="49"/>
        <v>0</v>
      </c>
      <c r="P983" s="284">
        <f t="shared" si="50"/>
        <v>0</v>
      </c>
      <c r="Q983" s="118">
        <f t="shared" si="51"/>
        <v>0</v>
      </c>
    </row>
    <row r="984" spans="1:17">
      <c r="A984" s="1106"/>
      <c r="B984" s="1106"/>
      <c r="C984" s="1186"/>
      <c r="D984" s="1187"/>
      <c r="E984" s="1187"/>
      <c r="F984" s="1187"/>
      <c r="G984" s="1187"/>
      <c r="H984" s="1187"/>
      <c r="I984" s="1187"/>
      <c r="J984" s="1187"/>
      <c r="K984" s="1188"/>
      <c r="L984" s="1189"/>
      <c r="M984" s="1190"/>
      <c r="O984" s="283">
        <f t="shared" si="49"/>
        <v>0</v>
      </c>
      <c r="P984" s="284">
        <f t="shared" si="50"/>
        <v>0</v>
      </c>
      <c r="Q984" s="118">
        <f t="shared" si="51"/>
        <v>0</v>
      </c>
    </row>
    <row r="985" spans="1:17">
      <c r="A985" s="1106"/>
      <c r="B985" s="1106"/>
      <c r="C985" s="1186"/>
      <c r="D985" s="1187"/>
      <c r="E985" s="1187"/>
      <c r="F985" s="1187"/>
      <c r="G985" s="1187"/>
      <c r="H985" s="1187"/>
      <c r="I985" s="1187"/>
      <c r="J985" s="1187"/>
      <c r="K985" s="1188"/>
      <c r="L985" s="1189"/>
      <c r="M985" s="1190"/>
      <c r="O985" s="283">
        <f t="shared" si="49"/>
        <v>0</v>
      </c>
      <c r="P985" s="284">
        <f t="shared" si="50"/>
        <v>0</v>
      </c>
      <c r="Q985" s="118">
        <f t="shared" si="51"/>
        <v>0</v>
      </c>
    </row>
    <row r="986" spans="1:17">
      <c r="A986" s="1106"/>
      <c r="B986" s="1106"/>
      <c r="C986" s="1186"/>
      <c r="D986" s="1187"/>
      <c r="E986" s="1187"/>
      <c r="F986" s="1187"/>
      <c r="G986" s="1187"/>
      <c r="H986" s="1187"/>
      <c r="I986" s="1187"/>
      <c r="J986" s="1187"/>
      <c r="K986" s="1188"/>
      <c r="L986" s="1189"/>
      <c r="M986" s="1190"/>
      <c r="O986" s="283">
        <f t="shared" si="49"/>
        <v>0</v>
      </c>
      <c r="P986" s="284">
        <f t="shared" si="50"/>
        <v>0</v>
      </c>
      <c r="Q986" s="118">
        <f t="shared" si="51"/>
        <v>0</v>
      </c>
    </row>
    <row r="987" spans="1:17">
      <c r="A987" s="1106"/>
      <c r="B987" s="1106"/>
      <c r="C987" s="1186"/>
      <c r="D987" s="1187"/>
      <c r="E987" s="1187"/>
      <c r="F987" s="1187"/>
      <c r="G987" s="1187"/>
      <c r="H987" s="1187"/>
      <c r="I987" s="1187"/>
      <c r="J987" s="1187"/>
      <c r="K987" s="1188"/>
      <c r="L987" s="1189"/>
      <c r="M987" s="1190"/>
      <c r="O987" s="283">
        <f t="shared" si="49"/>
        <v>0</v>
      </c>
      <c r="P987" s="284">
        <f t="shared" si="50"/>
        <v>0</v>
      </c>
      <c r="Q987" s="118">
        <f t="shared" si="51"/>
        <v>0</v>
      </c>
    </row>
    <row r="988" spans="1:17">
      <c r="A988" s="1106"/>
      <c r="B988" s="1106"/>
      <c r="C988" s="1186"/>
      <c r="D988" s="1187"/>
      <c r="E988" s="1187"/>
      <c r="F988" s="1187"/>
      <c r="G988" s="1187"/>
      <c r="H988" s="1187"/>
      <c r="I988" s="1187"/>
      <c r="J988" s="1187"/>
      <c r="K988" s="1188"/>
      <c r="L988" s="1189"/>
      <c r="M988" s="1190"/>
      <c r="O988" s="283">
        <f t="shared" si="49"/>
        <v>0</v>
      </c>
      <c r="P988" s="284">
        <f t="shared" si="50"/>
        <v>0</v>
      </c>
      <c r="Q988" s="118">
        <f t="shared" si="51"/>
        <v>0</v>
      </c>
    </row>
    <row r="989" spans="1:17">
      <c r="A989" s="1106"/>
      <c r="B989" s="1106"/>
      <c r="C989" s="1186"/>
      <c r="D989" s="1187"/>
      <c r="E989" s="1187"/>
      <c r="F989" s="1187"/>
      <c r="G989" s="1187"/>
      <c r="H989" s="1187"/>
      <c r="I989" s="1187"/>
      <c r="J989" s="1187"/>
      <c r="K989" s="1188"/>
      <c r="L989" s="1189"/>
      <c r="M989" s="1190"/>
      <c r="O989" s="283">
        <f t="shared" si="49"/>
        <v>0</v>
      </c>
      <c r="P989" s="284">
        <f t="shared" si="50"/>
        <v>0</v>
      </c>
      <c r="Q989" s="118">
        <f t="shared" si="51"/>
        <v>0</v>
      </c>
    </row>
    <row r="990" spans="1:17">
      <c r="A990" s="1106"/>
      <c r="B990" s="1106"/>
      <c r="C990" s="1186"/>
      <c r="D990" s="1187"/>
      <c r="E990" s="1187"/>
      <c r="F990" s="1187"/>
      <c r="G990" s="1187"/>
      <c r="H990" s="1187"/>
      <c r="I990" s="1187"/>
      <c r="J990" s="1187"/>
      <c r="K990" s="1188"/>
      <c r="L990" s="1189"/>
      <c r="M990" s="1190"/>
      <c r="O990" s="283">
        <f t="shared" si="49"/>
        <v>0</v>
      </c>
      <c r="P990" s="284">
        <f t="shared" si="50"/>
        <v>0</v>
      </c>
      <c r="Q990" s="118">
        <f t="shared" si="51"/>
        <v>0</v>
      </c>
    </row>
    <row r="991" spans="1:17">
      <c r="A991" s="1106"/>
      <c r="B991" s="1106"/>
      <c r="C991" s="1186"/>
      <c r="D991" s="1187"/>
      <c r="E991" s="1187"/>
      <c r="F991" s="1187"/>
      <c r="G991" s="1187"/>
      <c r="H991" s="1187"/>
      <c r="I991" s="1187"/>
      <c r="J991" s="1187"/>
      <c r="K991" s="1188"/>
      <c r="L991" s="1189"/>
      <c r="M991" s="1190"/>
      <c r="O991" s="283">
        <f t="shared" si="49"/>
        <v>0</v>
      </c>
      <c r="P991" s="284">
        <f t="shared" si="50"/>
        <v>0</v>
      </c>
      <c r="Q991" s="118">
        <f t="shared" si="51"/>
        <v>0</v>
      </c>
    </row>
    <row r="992" spans="1:17">
      <c r="A992" s="1106"/>
      <c r="B992" s="1106"/>
      <c r="C992" s="1186"/>
      <c r="D992" s="1187"/>
      <c r="E992" s="1187"/>
      <c r="F992" s="1187"/>
      <c r="G992" s="1187"/>
      <c r="H992" s="1187"/>
      <c r="I992" s="1187"/>
      <c r="J992" s="1187"/>
      <c r="K992" s="1188"/>
      <c r="L992" s="1189"/>
      <c r="M992" s="1190"/>
      <c r="O992" s="283">
        <f t="shared" si="49"/>
        <v>0</v>
      </c>
      <c r="P992" s="284">
        <f t="shared" si="50"/>
        <v>0</v>
      </c>
      <c r="Q992" s="118">
        <f t="shared" si="51"/>
        <v>0</v>
      </c>
    </row>
    <row r="993" spans="1:17">
      <c r="A993" s="1106"/>
      <c r="B993" s="1106"/>
      <c r="C993" s="1186"/>
      <c r="D993" s="1187"/>
      <c r="E993" s="1187"/>
      <c r="F993" s="1187"/>
      <c r="G993" s="1187"/>
      <c r="H993" s="1187"/>
      <c r="I993" s="1187"/>
      <c r="J993" s="1187"/>
      <c r="K993" s="1188"/>
      <c r="L993" s="1189"/>
      <c r="M993" s="1190"/>
      <c r="O993" s="283">
        <f t="shared" si="49"/>
        <v>0</v>
      </c>
      <c r="P993" s="284">
        <f t="shared" si="50"/>
        <v>0</v>
      </c>
      <c r="Q993" s="118">
        <f t="shared" si="51"/>
        <v>0</v>
      </c>
    </row>
    <row r="994" spans="1:17">
      <c r="A994" s="1106"/>
      <c r="B994" s="1106"/>
      <c r="C994" s="1186"/>
      <c r="D994" s="1187"/>
      <c r="E994" s="1187"/>
      <c r="F994" s="1187"/>
      <c r="G994" s="1187"/>
      <c r="H994" s="1187"/>
      <c r="I994" s="1187"/>
      <c r="J994" s="1187"/>
      <c r="K994" s="1188"/>
      <c r="L994" s="1189"/>
      <c r="M994" s="1190"/>
      <c r="O994" s="283">
        <f t="shared" si="49"/>
        <v>0</v>
      </c>
      <c r="P994" s="284">
        <f t="shared" si="50"/>
        <v>0</v>
      </c>
      <c r="Q994" s="118">
        <f t="shared" si="51"/>
        <v>0</v>
      </c>
    </row>
    <row r="995" spans="1:17">
      <c r="A995" s="1106"/>
      <c r="B995" s="1106"/>
      <c r="C995" s="1186"/>
      <c r="D995" s="1187"/>
      <c r="E995" s="1187"/>
      <c r="F995" s="1187"/>
      <c r="G995" s="1187"/>
      <c r="H995" s="1187"/>
      <c r="I995" s="1187"/>
      <c r="J995" s="1187"/>
      <c r="K995" s="1188"/>
      <c r="L995" s="1189"/>
      <c r="M995" s="1190"/>
      <c r="O995" s="283">
        <f t="shared" si="49"/>
        <v>0</v>
      </c>
      <c r="P995" s="284">
        <f t="shared" si="50"/>
        <v>0</v>
      </c>
      <c r="Q995" s="118">
        <f t="shared" si="51"/>
        <v>0</v>
      </c>
    </row>
    <row r="996" spans="1:17">
      <c r="A996" s="1106"/>
      <c r="B996" s="1106"/>
      <c r="C996" s="1186"/>
      <c r="D996" s="1187"/>
      <c r="E996" s="1187"/>
      <c r="F996" s="1187"/>
      <c r="G996" s="1187"/>
      <c r="H996" s="1187"/>
      <c r="I996" s="1187"/>
      <c r="J996" s="1187"/>
      <c r="K996" s="1188"/>
      <c r="L996" s="1189"/>
      <c r="M996" s="1190"/>
      <c r="O996" s="283">
        <f t="shared" si="49"/>
        <v>0</v>
      </c>
      <c r="P996" s="284">
        <f t="shared" si="50"/>
        <v>0</v>
      </c>
      <c r="Q996" s="118">
        <f t="shared" si="51"/>
        <v>0</v>
      </c>
    </row>
    <row r="997" spans="1:17">
      <c r="A997" s="1106"/>
      <c r="B997" s="1106"/>
      <c r="C997" s="1186"/>
      <c r="D997" s="1187"/>
      <c r="E997" s="1187"/>
      <c r="F997" s="1187"/>
      <c r="G997" s="1187"/>
      <c r="H997" s="1187"/>
      <c r="I997" s="1187"/>
      <c r="J997" s="1187"/>
      <c r="K997" s="1188"/>
      <c r="L997" s="1189"/>
      <c r="M997" s="1190"/>
      <c r="O997" s="283">
        <f t="shared" si="49"/>
        <v>0</v>
      </c>
      <c r="P997" s="284">
        <f t="shared" si="50"/>
        <v>0</v>
      </c>
      <c r="Q997" s="118">
        <f t="shared" si="51"/>
        <v>0</v>
      </c>
    </row>
    <row r="998" spans="1:17">
      <c r="A998" s="1106"/>
      <c r="B998" s="1106"/>
      <c r="C998" s="1186"/>
      <c r="D998" s="1187"/>
      <c r="E998" s="1187"/>
      <c r="F998" s="1187"/>
      <c r="G998" s="1187"/>
      <c r="H998" s="1187"/>
      <c r="I998" s="1187"/>
      <c r="J998" s="1187"/>
      <c r="K998" s="1188"/>
      <c r="L998" s="1189"/>
      <c r="M998" s="1190"/>
      <c r="O998" s="283">
        <f t="shared" si="49"/>
        <v>0</v>
      </c>
      <c r="P998" s="284">
        <f t="shared" si="50"/>
        <v>0</v>
      </c>
      <c r="Q998" s="118">
        <f t="shared" si="51"/>
        <v>0</v>
      </c>
    </row>
    <row r="999" spans="1:17">
      <c r="A999" s="1106"/>
      <c r="B999" s="1106"/>
      <c r="C999" s="1186"/>
      <c r="D999" s="1187"/>
      <c r="E999" s="1187"/>
      <c r="F999" s="1187"/>
      <c r="G999" s="1187"/>
      <c r="H999" s="1187"/>
      <c r="I999" s="1187"/>
      <c r="J999" s="1187"/>
      <c r="K999" s="1188"/>
      <c r="L999" s="1189"/>
      <c r="M999" s="1190"/>
      <c r="O999" s="283">
        <f t="shared" si="49"/>
        <v>0</v>
      </c>
      <c r="P999" s="284">
        <f t="shared" si="50"/>
        <v>0</v>
      </c>
      <c r="Q999" s="118">
        <f t="shared" si="51"/>
        <v>0</v>
      </c>
    </row>
    <row r="1000" spans="1:17">
      <c r="A1000" s="1106"/>
      <c r="B1000" s="1106"/>
      <c r="C1000" s="1186"/>
      <c r="D1000" s="1187"/>
      <c r="E1000" s="1187"/>
      <c r="F1000" s="1187"/>
      <c r="G1000" s="1187"/>
      <c r="H1000" s="1187"/>
      <c r="I1000" s="1187"/>
      <c r="J1000" s="1187"/>
      <c r="K1000" s="1188"/>
      <c r="L1000" s="1189"/>
      <c r="M1000" s="1190"/>
      <c r="O1000" s="283">
        <f t="shared" si="49"/>
        <v>0</v>
      </c>
      <c r="P1000" s="284">
        <f>I1000*E1000</f>
        <v>0</v>
      </c>
      <c r="Q1000" s="118">
        <f t="shared" si="51"/>
        <v>0</v>
      </c>
    </row>
  </sheetData>
  <phoneticPr fontId="35"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42616D-C720-4EFB-AC14-FF18129B9717}">
  <sheetPr codeName="Sheet13"/>
  <dimension ref="A1:AP254"/>
  <sheetViews>
    <sheetView showGridLines="0" workbookViewId="0"/>
  </sheetViews>
  <sheetFormatPr defaultColWidth="9.1796875" defaultRowHeight="14.5"/>
  <cols>
    <col min="1" max="2" width="2.54296875" customWidth="1"/>
    <col min="3" max="3" width="14.54296875" customWidth="1"/>
    <col min="4" max="4" width="19.26953125" bestFit="1" customWidth="1"/>
    <col min="5" max="5" width="7.26953125" customWidth="1"/>
    <col min="6" max="6" width="5" style="76" bestFit="1" customWidth="1"/>
    <col min="7" max="7" width="14.54296875" customWidth="1"/>
    <col min="8" max="8" width="16.54296875" style="76" bestFit="1" customWidth="1"/>
    <col min="9" max="13" width="14.54296875" style="76" customWidth="1"/>
    <col min="14" max="14" width="2.54296875" style="47" customWidth="1"/>
    <col min="15" max="15" width="2.1796875" customWidth="1"/>
    <col min="16" max="16" width="2.54296875" customWidth="1"/>
    <col min="17" max="17" width="14.54296875" customWidth="1"/>
    <col min="18" max="18" width="19.26953125" bestFit="1" customWidth="1"/>
    <col min="19" max="19" width="7.26953125" bestFit="1" customWidth="1"/>
    <col min="20" max="20" width="5" style="76" bestFit="1" customWidth="1"/>
    <col min="21" max="21" width="14.54296875" customWidth="1"/>
    <col min="22" max="22" width="16.54296875" bestFit="1" customWidth="1"/>
    <col min="23" max="26" width="14.54296875" customWidth="1"/>
    <col min="27" max="27" width="14.54296875" style="76" customWidth="1"/>
    <col min="28" max="28" width="2.54296875" style="47" customWidth="1"/>
    <col min="29" max="29" width="2.1796875" customWidth="1"/>
    <col min="30" max="30" width="2.54296875" customWidth="1"/>
    <col min="31" max="31" width="14.54296875" customWidth="1"/>
    <col min="32" max="32" width="19.26953125" bestFit="1" customWidth="1"/>
    <col min="33" max="33" width="7.26953125" bestFit="1" customWidth="1"/>
    <col min="34" max="34" width="5" style="76" bestFit="1" customWidth="1"/>
    <col min="35" max="35" width="14.54296875" customWidth="1"/>
    <col min="36" max="36" width="16.54296875" bestFit="1" customWidth="1"/>
    <col min="37" max="40" width="14.54296875" customWidth="1"/>
    <col min="41" max="41" width="14.54296875" style="76" customWidth="1"/>
    <col min="42" max="42" width="2.54296875" style="47" customWidth="1"/>
  </cols>
  <sheetData>
    <row r="1" spans="1:42" s="1" customFormat="1">
      <c r="A1" s="37"/>
      <c r="F1" s="3"/>
      <c r="H1" s="3"/>
      <c r="I1" s="3"/>
      <c r="J1" s="750"/>
      <c r="K1" s="3"/>
      <c r="L1" s="3"/>
      <c r="M1" s="3"/>
      <c r="N1" s="74"/>
      <c r="O1" s="37" t="str">
        <f>Debt!F1</f>
        <v>Loan 2</v>
      </c>
      <c r="T1" s="3"/>
      <c r="X1" s="2"/>
      <c r="AA1" s="3"/>
      <c r="AB1" s="74"/>
      <c r="AC1" s="37" t="str">
        <f>Debt!K1</f>
        <v>Loan 3</v>
      </c>
      <c r="AH1" s="3"/>
      <c r="AL1" s="2"/>
      <c r="AO1" s="3"/>
      <c r="AP1" s="74"/>
    </row>
    <row r="2" spans="1:42" s="1" customFormat="1">
      <c r="B2" s="110" t="s">
        <v>170</v>
      </c>
      <c r="C2" s="26"/>
      <c r="D2" s="26"/>
      <c r="E2" s="26"/>
      <c r="F2" s="174"/>
      <c r="G2" s="601">
        <f>Debt!D3</f>
        <v>23200000</v>
      </c>
      <c r="H2" s="3"/>
      <c r="I2" s="3"/>
      <c r="J2" s="750"/>
      <c r="K2" s="3"/>
      <c r="L2" s="3"/>
      <c r="M2" s="3"/>
      <c r="N2" s="74"/>
      <c r="P2" s="110" t="s">
        <v>170</v>
      </c>
      <c r="Q2" s="26"/>
      <c r="R2" s="26"/>
      <c r="S2" s="26"/>
      <c r="T2" s="174"/>
      <c r="U2" s="601">
        <f>Debt!I3</f>
        <v>0</v>
      </c>
      <c r="X2" s="2"/>
      <c r="AA2" s="3"/>
      <c r="AB2" s="74"/>
      <c r="AD2" s="110" t="s">
        <v>170</v>
      </c>
      <c r="AE2" s="26"/>
      <c r="AF2" s="26"/>
      <c r="AG2" s="26"/>
      <c r="AH2" s="174"/>
      <c r="AI2" s="601">
        <f>Debt!N3</f>
        <v>0</v>
      </c>
      <c r="AL2" s="2"/>
      <c r="AO2" s="3"/>
      <c r="AP2" s="74"/>
    </row>
    <row r="3" spans="1:42" s="1" customFormat="1">
      <c r="B3" s="110" t="s">
        <v>178</v>
      </c>
      <c r="C3" s="26"/>
      <c r="D3" s="26"/>
      <c r="E3" s="26"/>
      <c r="F3" s="174"/>
      <c r="G3" s="111">
        <f>Debt!D15</f>
        <v>44075</v>
      </c>
      <c r="H3" s="3"/>
      <c r="I3" s="3"/>
      <c r="J3" s="750"/>
      <c r="K3" s="3"/>
      <c r="L3" s="3"/>
      <c r="M3" s="3"/>
      <c r="N3" s="74"/>
      <c r="P3" s="110" t="s">
        <v>178</v>
      </c>
      <c r="Q3" s="26"/>
      <c r="R3" s="26"/>
      <c r="S3" s="26"/>
      <c r="T3" s="174"/>
      <c r="U3" s="111">
        <f>Debt!I15</f>
        <v>45992</v>
      </c>
      <c r="X3" s="2"/>
      <c r="AA3" s="3"/>
      <c r="AB3" s="74"/>
      <c r="AD3" s="110" t="s">
        <v>178</v>
      </c>
      <c r="AE3" s="26"/>
      <c r="AF3" s="26"/>
      <c r="AG3" s="26"/>
      <c r="AH3" s="174"/>
      <c r="AI3" s="111">
        <f>Debt!N15</f>
        <v>45992</v>
      </c>
      <c r="AL3" s="2"/>
      <c r="AO3" s="3"/>
      <c r="AP3" s="74"/>
    </row>
    <row r="4" spans="1:42" s="1" customFormat="1">
      <c r="B4" s="110" t="s">
        <v>179</v>
      </c>
      <c r="C4" s="26"/>
      <c r="D4" s="26"/>
      <c r="E4" s="26"/>
      <c r="F4" s="174"/>
      <c r="G4" s="112">
        <f>Debt!D12</f>
        <v>420</v>
      </c>
      <c r="H4" s="3"/>
      <c r="I4" s="1808"/>
      <c r="J4" s="750"/>
      <c r="K4" s="3"/>
      <c r="L4" s="3"/>
      <c r="M4" s="3"/>
      <c r="N4" s="74"/>
      <c r="P4" s="110" t="s">
        <v>179</v>
      </c>
      <c r="Q4" s="26"/>
      <c r="R4" s="26"/>
      <c r="S4" s="26"/>
      <c r="T4" s="174"/>
      <c r="U4" s="112">
        <f>Debt!I12</f>
        <v>7</v>
      </c>
      <c r="W4" s="113"/>
      <c r="X4" s="2"/>
      <c r="AA4" s="3"/>
      <c r="AB4" s="74"/>
      <c r="AD4" s="110" t="s">
        <v>179</v>
      </c>
      <c r="AE4" s="26"/>
      <c r="AF4" s="26"/>
      <c r="AG4" s="26"/>
      <c r="AH4" s="174"/>
      <c r="AI4" s="112">
        <f>Debt!N12</f>
        <v>25</v>
      </c>
      <c r="AK4" s="113"/>
      <c r="AL4" s="2"/>
      <c r="AO4" s="3"/>
      <c r="AP4" s="74"/>
    </row>
    <row r="5" spans="1:42" s="1" customFormat="1">
      <c r="B5" s="110" t="s">
        <v>180</v>
      </c>
      <c r="C5" s="26"/>
      <c r="D5" s="26"/>
      <c r="E5" s="26"/>
      <c r="F5" s="174"/>
      <c r="G5" s="112">
        <f>Debt!D13</f>
        <v>0</v>
      </c>
      <c r="H5" s="1809"/>
      <c r="I5" s="3"/>
      <c r="J5" s="750"/>
      <c r="K5" s="3"/>
      <c r="L5" s="3"/>
      <c r="M5" s="3"/>
      <c r="N5" s="74"/>
      <c r="P5" s="110" t="s">
        <v>180</v>
      </c>
      <c r="Q5" s="26"/>
      <c r="R5" s="26"/>
      <c r="S5" s="26"/>
      <c r="T5" s="174"/>
      <c r="U5" s="112">
        <f>Debt!I13</f>
        <v>7</v>
      </c>
      <c r="V5" s="114"/>
      <c r="X5" s="2"/>
      <c r="AA5" s="3"/>
      <c r="AB5" s="74"/>
      <c r="AD5" s="110" t="s">
        <v>180</v>
      </c>
      <c r="AE5" s="26"/>
      <c r="AF5" s="26"/>
      <c r="AG5" s="26"/>
      <c r="AH5" s="174"/>
      <c r="AI5" s="112">
        <f>Debt!N13</f>
        <v>5</v>
      </c>
      <c r="AJ5" s="114"/>
      <c r="AL5" s="2"/>
      <c r="AO5" s="3"/>
      <c r="AP5" s="74"/>
    </row>
    <row r="6" spans="1:42" s="1" customFormat="1">
      <c r="B6" s="110" t="s">
        <v>245</v>
      </c>
      <c r="C6" s="26"/>
      <c r="D6" s="26"/>
      <c r="E6" s="26"/>
      <c r="F6" s="174"/>
      <c r="G6" s="602">
        <f>IF(Debt!D18="Fixed Rate",Debt!D23,Debt!D29)</f>
        <v>2.6800000000000001E-2</v>
      </c>
      <c r="H6" s="3"/>
      <c r="I6" s="3"/>
      <c r="J6" s="750"/>
      <c r="K6" s="3"/>
      <c r="L6" s="3"/>
      <c r="M6" s="3"/>
      <c r="N6" s="74"/>
      <c r="P6" s="110" t="s">
        <v>245</v>
      </c>
      <c r="Q6" s="26"/>
      <c r="R6" s="26"/>
      <c r="S6" s="26"/>
      <c r="T6" s="174"/>
      <c r="U6" s="602">
        <f>IF(Debt!I18="Fixed Rate",Debt!I23,Debt!I29)</f>
        <v>0.06</v>
      </c>
      <c r="X6" s="2"/>
      <c r="AA6" s="3"/>
      <c r="AB6" s="74"/>
      <c r="AD6" s="110" t="s">
        <v>245</v>
      </c>
      <c r="AE6" s="26"/>
      <c r="AF6" s="26"/>
      <c r="AG6" s="26"/>
      <c r="AH6" s="174"/>
      <c r="AI6" s="602">
        <f>IF(Debt!N18="Fixed Rate",Debt!N23,Debt!N29)</f>
        <v>0.04</v>
      </c>
      <c r="AL6" s="2"/>
      <c r="AO6" s="3"/>
      <c r="AP6" s="74"/>
    </row>
    <row r="7" spans="1:42" s="1" customFormat="1">
      <c r="B7" s="110" t="s">
        <v>184</v>
      </c>
      <c r="C7" s="26"/>
      <c r="D7" s="26"/>
      <c r="E7" s="26"/>
      <c r="F7" s="174"/>
      <c r="G7" s="115" t="str">
        <f>Debt!D18</f>
        <v>Fixed Rate</v>
      </c>
      <c r="H7" s="3"/>
      <c r="I7" s="3"/>
      <c r="J7" s="750"/>
      <c r="K7" s="3"/>
      <c r="L7" s="3"/>
      <c r="M7" s="3"/>
      <c r="N7" s="74"/>
      <c r="P7" s="110" t="s">
        <v>184</v>
      </c>
      <c r="Q7" s="26"/>
      <c r="R7" s="26"/>
      <c r="S7" s="26"/>
      <c r="T7" s="174"/>
      <c r="U7" s="115" t="str">
        <f>Debt!I18</f>
        <v>Fixed Rate</v>
      </c>
      <c r="X7" s="2"/>
      <c r="AA7" s="3"/>
      <c r="AB7" s="74"/>
      <c r="AD7" s="110" t="s">
        <v>184</v>
      </c>
      <c r="AE7" s="26"/>
      <c r="AF7" s="26"/>
      <c r="AG7" s="26"/>
      <c r="AH7" s="174"/>
      <c r="AI7" s="115" t="str">
        <f>Debt!N18</f>
        <v>Fixed Rate</v>
      </c>
      <c r="AL7" s="2"/>
      <c r="AO7" s="3"/>
      <c r="AP7" s="74"/>
    </row>
    <row r="8" spans="1:42" s="1" customFormat="1">
      <c r="B8" s="110" t="s">
        <v>181</v>
      </c>
      <c r="C8" s="26"/>
      <c r="D8" s="26"/>
      <c r="E8" s="26"/>
      <c r="F8" s="369"/>
      <c r="G8" s="112">
        <f>Debt!D14</f>
        <v>420</v>
      </c>
      <c r="H8" s="750"/>
      <c r="I8" s="750"/>
      <c r="J8" s="3"/>
      <c r="K8" s="3"/>
      <c r="L8" s="3"/>
      <c r="M8" s="3"/>
      <c r="N8" s="74"/>
      <c r="P8" s="110" t="s">
        <v>181</v>
      </c>
      <c r="Q8" s="26"/>
      <c r="R8" s="26"/>
      <c r="S8" s="26"/>
      <c r="T8" s="369"/>
      <c r="U8" s="112">
        <f>Debt!I14</f>
        <v>360</v>
      </c>
      <c r="V8" s="2"/>
      <c r="W8" s="2"/>
      <c r="AA8" s="3"/>
      <c r="AB8" s="74"/>
      <c r="AD8" s="110" t="s">
        <v>181</v>
      </c>
      <c r="AE8" s="26"/>
      <c r="AF8" s="26"/>
      <c r="AG8" s="26"/>
      <c r="AH8" s="369"/>
      <c r="AI8" s="112">
        <f>Debt!N14</f>
        <v>360</v>
      </c>
      <c r="AJ8" s="2"/>
      <c r="AK8" s="2"/>
      <c r="AO8" s="3"/>
      <c r="AP8" s="74"/>
    </row>
    <row r="9" spans="1:42" s="1" customFormat="1">
      <c r="B9" s="110" t="s">
        <v>680</v>
      </c>
      <c r="C9" s="26"/>
      <c r="D9" s="26"/>
      <c r="E9" s="26"/>
      <c r="F9" s="174"/>
      <c r="G9" s="602">
        <f>Debt!D17</f>
        <v>2.5000000000000001E-3</v>
      </c>
      <c r="H9" s="3"/>
      <c r="I9" s="3"/>
      <c r="J9" s="3"/>
      <c r="K9" s="3"/>
      <c r="L9" s="3"/>
      <c r="M9" s="1810"/>
      <c r="N9" s="74"/>
      <c r="P9" s="110" t="s">
        <v>680</v>
      </c>
      <c r="Q9" s="26"/>
      <c r="R9" s="26"/>
      <c r="S9" s="26"/>
      <c r="T9" s="174"/>
      <c r="U9" s="602">
        <f>Debt!I17</f>
        <v>0.25</v>
      </c>
      <c r="AA9" s="1810"/>
      <c r="AB9" s="74"/>
      <c r="AD9" s="110" t="s">
        <v>680</v>
      </c>
      <c r="AE9" s="26"/>
      <c r="AF9" s="26"/>
      <c r="AG9" s="26"/>
      <c r="AH9" s="174"/>
      <c r="AI9" s="602">
        <f>Debt!N17</f>
        <v>2.5000000000000001E-3</v>
      </c>
      <c r="AO9" s="1810"/>
      <c r="AP9" s="74"/>
    </row>
    <row r="10" spans="1:42" s="1" customFormat="1">
      <c r="A10" s="116"/>
      <c r="B10" s="2"/>
      <c r="C10" s="2"/>
      <c r="D10" s="2"/>
      <c r="F10" s="3"/>
      <c r="H10" s="3"/>
      <c r="I10" s="3"/>
      <c r="J10" s="3"/>
      <c r="K10" s="3"/>
      <c r="L10" s="3"/>
      <c r="M10" s="3"/>
      <c r="N10" s="74"/>
      <c r="O10" s="116"/>
      <c r="P10" s="2"/>
      <c r="Q10" s="2"/>
      <c r="R10" s="2"/>
      <c r="T10" s="3"/>
      <c r="AA10" s="3"/>
      <c r="AB10" s="74"/>
      <c r="AC10" s="116"/>
      <c r="AD10" s="2"/>
      <c r="AE10" s="2"/>
      <c r="AF10" s="2"/>
      <c r="AH10" s="3"/>
      <c r="AO10" s="3"/>
      <c r="AP10" s="74"/>
    </row>
    <row r="11" spans="1:42" s="3" customFormat="1">
      <c r="A11" s="1816"/>
      <c r="B11" s="750"/>
      <c r="C11" s="750"/>
      <c r="D11" s="750"/>
      <c r="H11" s="1811">
        <f>SUM(H13:H254)</f>
        <v>9862366.9558000248</v>
      </c>
      <c r="I11" s="1811">
        <f>SUM(I13:I254)</f>
        <v>10584192.980653521</v>
      </c>
      <c r="L11" s="3" t="s">
        <v>245</v>
      </c>
      <c r="N11" s="228"/>
      <c r="O11" s="1816"/>
      <c r="P11" s="750"/>
      <c r="Q11" s="750"/>
      <c r="R11" s="750"/>
      <c r="V11" s="1811">
        <f>SUM(V13:V254)</f>
        <v>0</v>
      </c>
      <c r="W11" s="1811">
        <f>SUM(W13:W254)</f>
        <v>0</v>
      </c>
      <c r="Z11" s="3" t="s">
        <v>245</v>
      </c>
      <c r="AB11" s="228"/>
      <c r="AC11" s="1816"/>
      <c r="AD11" s="750"/>
      <c r="AE11" s="750"/>
      <c r="AF11" s="750"/>
      <c r="AJ11" s="1811">
        <f>SUM(AJ13:AJ254)</f>
        <v>0</v>
      </c>
      <c r="AK11" s="1811">
        <f>SUM(AK13:AK254)</f>
        <v>0</v>
      </c>
      <c r="AN11" s="3" t="s">
        <v>245</v>
      </c>
      <c r="AP11" s="228"/>
    </row>
    <row r="12" spans="1:42" s="94" customFormat="1" ht="15" thickBot="1">
      <c r="C12" s="94" t="s">
        <v>246</v>
      </c>
      <c r="D12" s="94" t="s">
        <v>247</v>
      </c>
      <c r="E12" s="94" t="s">
        <v>248</v>
      </c>
      <c r="F12" s="94" t="s">
        <v>2</v>
      </c>
      <c r="G12" s="94" t="s">
        <v>249</v>
      </c>
      <c r="H12" s="94" t="s">
        <v>230</v>
      </c>
      <c r="I12" s="94" t="s">
        <v>170</v>
      </c>
      <c r="J12" s="94" t="s">
        <v>250</v>
      </c>
      <c r="K12" s="94" t="s">
        <v>251</v>
      </c>
      <c r="L12" s="93" t="str">
        <f>G7</f>
        <v>Fixed Rate</v>
      </c>
      <c r="M12" s="94" t="s">
        <v>680</v>
      </c>
      <c r="N12" s="117"/>
      <c r="Q12" s="94" t="s">
        <v>246</v>
      </c>
      <c r="R12" s="94" t="s">
        <v>247</v>
      </c>
      <c r="S12" s="94" t="s">
        <v>248</v>
      </c>
      <c r="T12" s="94" t="s">
        <v>2</v>
      </c>
      <c r="U12" s="94" t="s">
        <v>249</v>
      </c>
      <c r="V12" s="94" t="s">
        <v>230</v>
      </c>
      <c r="W12" s="94" t="s">
        <v>170</v>
      </c>
      <c r="X12" s="94" t="s">
        <v>250</v>
      </c>
      <c r="Y12" s="94" t="s">
        <v>251</v>
      </c>
      <c r="Z12" s="93" t="str">
        <f>U7</f>
        <v>Fixed Rate</v>
      </c>
      <c r="AA12" s="94" t="s">
        <v>680</v>
      </c>
      <c r="AB12" s="117"/>
      <c r="AE12" s="94" t="s">
        <v>246</v>
      </c>
      <c r="AF12" s="94" t="s">
        <v>247</v>
      </c>
      <c r="AG12" s="94" t="s">
        <v>248</v>
      </c>
      <c r="AH12" s="94" t="s">
        <v>2</v>
      </c>
      <c r="AI12" s="94" t="s">
        <v>249</v>
      </c>
      <c r="AJ12" s="94" t="s">
        <v>230</v>
      </c>
      <c r="AK12" s="94" t="s">
        <v>170</v>
      </c>
      <c r="AL12" s="94" t="s">
        <v>250</v>
      </c>
      <c r="AM12" s="94" t="s">
        <v>251</v>
      </c>
      <c r="AN12" s="93" t="str">
        <f>AI7</f>
        <v>Fixed Rate</v>
      </c>
      <c r="AO12" s="94" t="s">
        <v>680</v>
      </c>
      <c r="AP12" s="117"/>
    </row>
    <row r="13" spans="1:42" s="76" customFormat="1">
      <c r="C13" s="76">
        <f>IFERROR(C12+1,0)</f>
        <v>0</v>
      </c>
      <c r="E13" s="1817"/>
      <c r="G13" s="1811"/>
      <c r="H13" s="1811"/>
      <c r="I13" s="1811"/>
      <c r="J13" s="1811"/>
      <c r="K13" s="1812">
        <f>IF(C13&lt;=G$4,IF(C13=0,G$2,G13-I13),)</f>
        <v>23200000</v>
      </c>
      <c r="L13" s="1813"/>
      <c r="M13" s="1813"/>
      <c r="N13" s="229"/>
      <c r="Q13" s="76">
        <f>IFERROR(Q12+1,0)</f>
        <v>0</v>
      </c>
      <c r="S13" s="1817"/>
      <c r="U13" s="1811"/>
      <c r="V13" s="1811"/>
      <c r="W13" s="1811"/>
      <c r="X13" s="1811"/>
      <c r="Y13" s="1812">
        <f>IF(Q13&lt;=U$4,IF(Q13=0,U$2,U13-W13),)</f>
        <v>0</v>
      </c>
      <c r="Z13" s="1813"/>
      <c r="AA13" s="1813"/>
      <c r="AB13" s="229"/>
      <c r="AE13" s="76">
        <f>IFERROR(AE12+1,0)</f>
        <v>0</v>
      </c>
      <c r="AG13" s="1817"/>
      <c r="AI13" s="1811"/>
      <c r="AJ13" s="1811"/>
      <c r="AK13" s="1811"/>
      <c r="AL13" s="1811"/>
      <c r="AM13" s="1812">
        <f>IF(AE13&lt;=AI$4,IF(AE13=0,AI$2,AI13-AK13),)</f>
        <v>0</v>
      </c>
      <c r="AN13" s="1813"/>
      <c r="AO13" s="1813"/>
      <c r="AP13" s="229"/>
    </row>
    <row r="14" spans="1:42" s="76" customFormat="1">
      <c r="C14" s="76">
        <f t="shared" ref="C14:C77" si="0">IFERROR(C13+1,0)</f>
        <v>1</v>
      </c>
      <c r="D14" s="76">
        <f>IF(E14&lt;=EDATE(G$3,G$5),0,D13+1)</f>
        <v>0</v>
      </c>
      <c r="E14" s="1818">
        <f>G3</f>
        <v>44075</v>
      </c>
      <c r="F14" s="76">
        <f>ROUNDUP(C14/12,0)</f>
        <v>1</v>
      </c>
      <c r="G14" s="1811">
        <f>IF(C14&lt;=G$4,K13,)</f>
        <v>23200000</v>
      </c>
      <c r="H14" s="1811">
        <f>IF(C14&lt;=G$4,G14*L14,)</f>
        <v>51813.333333333328</v>
      </c>
      <c r="I14" s="1811">
        <f>IF(C14&lt;=G$5,0,J14-H14)</f>
        <v>33380.666401889772</v>
      </c>
      <c r="J14" s="1814">
        <f>IF(C14&lt;=G$4,IF(C14&lt;=G$5,H14,-PMT(L14,G$8-D14,G14)),)</f>
        <v>85193.9997352231</v>
      </c>
      <c r="K14" s="1812">
        <f t="shared" ref="K14:K77" si="1">IF(C14&lt;=G$4,IF(C14=0,G$2,G14-I14),)</f>
        <v>23166619.333598111</v>
      </c>
      <c r="L14" s="1815">
        <f>IF(L$12="Fixed Rate",G$6/360*30,('SOFR Curve'!$H3/12))</f>
        <v>2.2333333333333333E-3</v>
      </c>
      <c r="M14" s="1811">
        <f>IF(OR(TEXT(E14,"mmm")="Jan",C14=1),G$9/12*G14,M13)</f>
        <v>4833.3333333333339</v>
      </c>
      <c r="N14" s="229"/>
      <c r="Q14" s="76">
        <f>IFERROR(Q13+1,0)</f>
        <v>1</v>
      </c>
      <c r="R14" s="76">
        <f>IF(S14&lt;=EDATE(U$3,U$5),0,R13+1)</f>
        <v>0</v>
      </c>
      <c r="S14" s="1818">
        <f>U3</f>
        <v>45992</v>
      </c>
      <c r="T14" s="76">
        <f>ROUNDUP(Q14/12,0)</f>
        <v>1</v>
      </c>
      <c r="U14" s="1811">
        <f>IF(Q14&lt;=U$4,Y13,)</f>
        <v>0</v>
      </c>
      <c r="V14" s="1811">
        <f>IF(Q14&lt;=U$4,U14*Z14,)</f>
        <v>0</v>
      </c>
      <c r="W14" s="1811">
        <f>IF(Q14&lt;=U$5,0,X14-V14)</f>
        <v>0</v>
      </c>
      <c r="X14" s="1814">
        <f>IF(Q14&lt;=U$4,IF(Q14&lt;=U$5,V14,-PMT(Z14,U$8-R14,U14)),)</f>
        <v>0</v>
      </c>
      <c r="Y14" s="1812">
        <f t="shared" ref="Y14:Y77" si="2">IF(Q14&lt;=U$4,IF(Q14=0,U$2,U14-W14),)</f>
        <v>0</v>
      </c>
      <c r="Z14" s="1815">
        <f>IF(Z$12="Fixed Rate",U$6/360*30,('SOFR Curve'!$H3/12))</f>
        <v>5.0000000000000001E-3</v>
      </c>
      <c r="AA14" s="1811">
        <f>IF(OR(TEXT(S14,"mmm")="Jan",Q14=1),U$9/12*U14,AA13)</f>
        <v>0</v>
      </c>
      <c r="AB14" s="229"/>
      <c r="AE14" s="76">
        <f>IFERROR(AE13+1,0)</f>
        <v>1</v>
      </c>
      <c r="AF14" s="76">
        <f>IF(AG14&lt;=EDATE(AI$3,AI$5),0,AF13+1)</f>
        <v>0</v>
      </c>
      <c r="AG14" s="1818">
        <f>AI3</f>
        <v>45992</v>
      </c>
      <c r="AH14" s="76">
        <f>ROUNDUP(AE14/12,0)</f>
        <v>1</v>
      </c>
      <c r="AI14" s="1811">
        <f>IF(AE14&lt;=AI$4,AM13,)</f>
        <v>0</v>
      </c>
      <c r="AJ14" s="1811">
        <f>IF(AE14&lt;=AI$4,AI14*AN14,)</f>
        <v>0</v>
      </c>
      <c r="AK14" s="1811">
        <f>IF(AE14&lt;=AI$5,0,AL14-AJ14)</f>
        <v>0</v>
      </c>
      <c r="AL14" s="1814">
        <f>IF(AE14&lt;=AI$4,IF(AE14&lt;=AI$5,AJ14,-PMT(AN14,AI$8-AF14,AI14)),)</f>
        <v>0</v>
      </c>
      <c r="AM14" s="1812">
        <f>IF(AE14&lt;=AI$4,IF(AE14=0,AI$2,AI14-AK14),)</f>
        <v>0</v>
      </c>
      <c r="AN14" s="1815">
        <f>IF(AN$12="Fixed Rate",AI$6/360*30,('SOFR Curve'!$H3/12))</f>
        <v>3.3333333333333335E-3</v>
      </c>
      <c r="AO14" s="1811">
        <f>IF(OR(TEXT(AG14,"mmm")="Jan",AE14=1),AI$9/12*AI14,AO13)</f>
        <v>0</v>
      </c>
      <c r="AP14" s="229"/>
    </row>
    <row r="15" spans="1:42" s="76" customFormat="1">
      <c r="C15" s="76">
        <f t="shared" si="0"/>
        <v>2</v>
      </c>
      <c r="D15" s="76">
        <f t="shared" ref="D15:D78" si="3">IF(E15&lt;=EDATE(G$3,G$5),0,D14+1)</f>
        <v>1</v>
      </c>
      <c r="E15" s="1818">
        <f>DATE(YEAR(E14),MONTH(E14)+1,1)</f>
        <v>44105</v>
      </c>
      <c r="F15" s="76">
        <f t="shared" ref="F15:F78" si="4">ROUNDUP(C15/12,0)</f>
        <v>1</v>
      </c>
      <c r="G15" s="1811">
        <f t="shared" ref="G15:G78" si="5">IF(C15&lt;=G$4,K14,)</f>
        <v>23166619.333598111</v>
      </c>
      <c r="H15" s="1811">
        <f t="shared" ref="H15:H78" si="6">IF(C15&lt;=G$4,G15*L15,)</f>
        <v>51738.783178369114</v>
      </c>
      <c r="I15" s="1811">
        <f t="shared" ref="I15:I78" si="7">IF(C15&lt;=G$5,0,J15-H15)</f>
        <v>33455.216556853986</v>
      </c>
      <c r="J15" s="1814">
        <f t="shared" ref="J15:J78" si="8">IF(C15&lt;=G$4,IF(C15&lt;=G$5,H15,-PMT(L15,G$8-D15,G15)),)</f>
        <v>85193.9997352231</v>
      </c>
      <c r="K15" s="1812">
        <f t="shared" si="1"/>
        <v>23133164.117041256</v>
      </c>
      <c r="L15" s="1815">
        <f>IF(L$12="Fixed Rate",G$6/360*30,('SOFR Curve'!$H4/12))</f>
        <v>2.2333333333333333E-3</v>
      </c>
      <c r="M15" s="1811">
        <f t="shared" ref="M15:M78" si="9">IF(OR(TEXT(E15,"mmm")="Jan",C15=1),$G$9/12*G15,M14)</f>
        <v>4833.3333333333339</v>
      </c>
      <c r="N15" s="229"/>
      <c r="Q15" s="76">
        <f t="shared" ref="Q15:Q78" si="10">IFERROR(Q14+1,0)</f>
        <v>2</v>
      </c>
      <c r="R15" s="76">
        <f t="shared" ref="R15:R78" si="11">IF(S15&lt;=EDATE(U$3,U$5),0,R14+1)</f>
        <v>0</v>
      </c>
      <c r="S15" s="1818">
        <f>DATE(YEAR(S14),MONTH(S14)+1,1)</f>
        <v>46023</v>
      </c>
      <c r="T15" s="76">
        <f t="shared" ref="T15:T78" si="12">ROUNDUP(Q15/12,0)</f>
        <v>1</v>
      </c>
      <c r="U15" s="1811">
        <f t="shared" ref="U15:U78" si="13">IF(Q15&lt;=U$4,Y14,)</f>
        <v>0</v>
      </c>
      <c r="V15" s="1811">
        <f t="shared" ref="V15:V78" si="14">IF(Q15&lt;=U$4,U15*Z15,)</f>
        <v>0</v>
      </c>
      <c r="W15" s="1811">
        <f t="shared" ref="W15:W78" si="15">IF(Q15&lt;=U$5,0,X15-V15)</f>
        <v>0</v>
      </c>
      <c r="X15" s="1814">
        <f t="shared" ref="X15:X78" si="16">IF(Q15&lt;=U$4,IF(Q15&lt;=U$5,V15,-PMT(Z15,U$8-R15,U15)),)</f>
        <v>0</v>
      </c>
      <c r="Y15" s="1812">
        <f t="shared" si="2"/>
        <v>0</v>
      </c>
      <c r="Z15" s="1815">
        <f>IF(Z$12="Fixed Rate",U$6/360*30,('SOFR Curve'!$H4/12))</f>
        <v>5.0000000000000001E-3</v>
      </c>
      <c r="AA15" s="1811">
        <f t="shared" ref="AA15:AA78" si="17">IF(OR(TEXT(S15,"mmm")="Jan",Q15=1),$G$9/12*U15,AA14)</f>
        <v>0</v>
      </c>
      <c r="AB15" s="229"/>
      <c r="AE15" s="76">
        <f t="shared" ref="AE15:AE78" si="18">IFERROR(AE14+1,0)</f>
        <v>2</v>
      </c>
      <c r="AF15" s="76">
        <f t="shared" ref="AF15:AF78" si="19">IF(AG15&lt;=EDATE(AI$3,AI$5),0,AF14+1)</f>
        <v>0</v>
      </c>
      <c r="AG15" s="1818">
        <f>DATE(YEAR(AG14),MONTH(AG14)+1,1)</f>
        <v>46023</v>
      </c>
      <c r="AH15" s="76">
        <f t="shared" ref="AH15:AH78" si="20">ROUNDUP(AE15/12,0)</f>
        <v>1</v>
      </c>
      <c r="AI15" s="1811">
        <f t="shared" ref="AI15:AI78" si="21">IF(AE15&lt;=AI$4,AM14,)</f>
        <v>0</v>
      </c>
      <c r="AJ15" s="1811">
        <f>IF(AE15&lt;=AI$4,AI15*AN15,)</f>
        <v>0</v>
      </c>
      <c r="AK15" s="1811">
        <f t="shared" ref="AK15:AK78" si="22">IF(AE15&lt;=AI$5,0,AL15-AJ15)</f>
        <v>0</v>
      </c>
      <c r="AL15" s="1814">
        <f t="shared" ref="AL15:AL78" si="23">IF(AE15&lt;=AI$4,IF(AE15&lt;=AI$5,AJ15,-PMT(AN15,AI$8-AF15,AI15)),)</f>
        <v>0</v>
      </c>
      <c r="AM15" s="1812">
        <f t="shared" ref="AM15:AM78" si="24">IF(AE15&lt;=AI$4,IF(AE15=0,AI$2,AI15-AK15),)</f>
        <v>0</v>
      </c>
      <c r="AN15" s="1815">
        <f>IF(AN$12="Fixed Rate",AI$6/360*30,('SOFR Curve'!$H4/12))</f>
        <v>3.3333333333333335E-3</v>
      </c>
      <c r="AO15" s="1811">
        <f t="shared" ref="AO15:AO78" si="25">IF(OR(TEXT(AG15,"mmm")="Jan",AE15=1),$G$9/12*AI15,AO14)</f>
        <v>0</v>
      </c>
      <c r="AP15" s="229"/>
    </row>
    <row r="16" spans="1:42" s="76" customFormat="1">
      <c r="C16" s="76">
        <f t="shared" si="0"/>
        <v>3</v>
      </c>
      <c r="D16" s="76">
        <f t="shared" si="3"/>
        <v>2</v>
      </c>
      <c r="E16" s="1818">
        <f>DATE(YEAR(E15),MONTH(E15)+1,1)</f>
        <v>44136</v>
      </c>
      <c r="F16" s="76">
        <f t="shared" si="4"/>
        <v>1</v>
      </c>
      <c r="G16" s="1811">
        <f t="shared" si="5"/>
        <v>23133164.117041256</v>
      </c>
      <c r="H16" s="1811">
        <f t="shared" si="6"/>
        <v>51664.066528058807</v>
      </c>
      <c r="I16" s="1811">
        <f t="shared" si="7"/>
        <v>33529.933207164293</v>
      </c>
      <c r="J16" s="1814">
        <f t="shared" si="8"/>
        <v>85193.9997352231</v>
      </c>
      <c r="K16" s="1812">
        <f t="shared" si="1"/>
        <v>23099634.183834091</v>
      </c>
      <c r="L16" s="1815">
        <f>IF(L$12="Fixed Rate",G$6/360*30,('SOFR Curve'!$H5/12))</f>
        <v>2.2333333333333333E-3</v>
      </c>
      <c r="M16" s="1811">
        <f t="shared" si="9"/>
        <v>4833.3333333333339</v>
      </c>
      <c r="N16" s="229"/>
      <c r="Q16" s="76">
        <f t="shared" si="10"/>
        <v>3</v>
      </c>
      <c r="R16" s="76">
        <f t="shared" si="11"/>
        <v>0</v>
      </c>
      <c r="S16" s="1818">
        <f t="shared" ref="S16:S79" si="26">DATE(YEAR(S15),MONTH(S15)+1,1)</f>
        <v>46054</v>
      </c>
      <c r="T16" s="76">
        <f t="shared" si="12"/>
        <v>1</v>
      </c>
      <c r="U16" s="1811">
        <f t="shared" si="13"/>
        <v>0</v>
      </c>
      <c r="V16" s="1811">
        <f t="shared" si="14"/>
        <v>0</v>
      </c>
      <c r="W16" s="1811">
        <f t="shared" si="15"/>
        <v>0</v>
      </c>
      <c r="X16" s="1814">
        <f t="shared" si="16"/>
        <v>0</v>
      </c>
      <c r="Y16" s="1812">
        <f t="shared" si="2"/>
        <v>0</v>
      </c>
      <c r="Z16" s="1815">
        <f>IF(Z$12="Fixed Rate",U$6/360*30,('SOFR Curve'!$H5/12))</f>
        <v>5.0000000000000001E-3</v>
      </c>
      <c r="AA16" s="1811">
        <f t="shared" si="17"/>
        <v>0</v>
      </c>
      <c r="AB16" s="229"/>
      <c r="AE16" s="76">
        <f t="shared" si="18"/>
        <v>3</v>
      </c>
      <c r="AF16" s="76">
        <f t="shared" si="19"/>
        <v>0</v>
      </c>
      <c r="AG16" s="1818">
        <f t="shared" ref="AG16:AG79" si="27">DATE(YEAR(AG15),MONTH(AG15)+1,1)</f>
        <v>46054</v>
      </c>
      <c r="AH16" s="76">
        <f t="shared" si="20"/>
        <v>1</v>
      </c>
      <c r="AI16" s="1811">
        <f t="shared" si="21"/>
        <v>0</v>
      </c>
      <c r="AJ16" s="1811">
        <f t="shared" ref="AJ16:AJ79" si="28">IF(AE16&lt;=AI$4,AI16*AN16,)</f>
        <v>0</v>
      </c>
      <c r="AK16" s="1811">
        <f t="shared" si="22"/>
        <v>0</v>
      </c>
      <c r="AL16" s="1814">
        <f>IF(AE16&lt;=AI$4,IF(AE16&lt;=AI$5,AJ16,-PMT(AN16,AI$8-AF16,AI16)),)</f>
        <v>0</v>
      </c>
      <c r="AM16" s="1812">
        <f t="shared" si="24"/>
        <v>0</v>
      </c>
      <c r="AN16" s="1815">
        <f>IF(AN$12="Fixed Rate",AI$6/360*30,('SOFR Curve'!$H5/12))</f>
        <v>3.3333333333333335E-3</v>
      </c>
      <c r="AO16" s="1811">
        <f t="shared" si="25"/>
        <v>0</v>
      </c>
      <c r="AP16" s="229"/>
    </row>
    <row r="17" spans="3:42" s="76" customFormat="1">
      <c r="C17" s="76">
        <f t="shared" si="0"/>
        <v>4</v>
      </c>
      <c r="D17" s="76">
        <f t="shared" si="3"/>
        <v>3</v>
      </c>
      <c r="E17" s="1818">
        <f>DATE(YEAR(E16),MONTH(E16)+1,1)</f>
        <v>44166</v>
      </c>
      <c r="F17" s="76">
        <f t="shared" si="4"/>
        <v>1</v>
      </c>
      <c r="G17" s="1811">
        <f t="shared" si="5"/>
        <v>23099634.183834091</v>
      </c>
      <c r="H17" s="1811">
        <f t="shared" si="6"/>
        <v>51589.183010562803</v>
      </c>
      <c r="I17" s="1811">
        <f t="shared" si="7"/>
        <v>33604.816724660297</v>
      </c>
      <c r="J17" s="1814">
        <f t="shared" si="8"/>
        <v>85193.9997352231</v>
      </c>
      <c r="K17" s="1812">
        <f t="shared" si="1"/>
        <v>23066029.367109429</v>
      </c>
      <c r="L17" s="1815">
        <f>IF(L$12="Fixed Rate",G$6/360*30,('SOFR Curve'!$H6/12))</f>
        <v>2.2333333333333333E-3</v>
      </c>
      <c r="M17" s="1811">
        <f t="shared" si="9"/>
        <v>4833.3333333333339</v>
      </c>
      <c r="N17" s="229"/>
      <c r="Q17" s="76">
        <f t="shared" si="10"/>
        <v>4</v>
      </c>
      <c r="R17" s="76">
        <f t="shared" si="11"/>
        <v>0</v>
      </c>
      <c r="S17" s="1818">
        <f t="shared" si="26"/>
        <v>46082</v>
      </c>
      <c r="T17" s="76">
        <f t="shared" si="12"/>
        <v>1</v>
      </c>
      <c r="U17" s="1811">
        <f t="shared" si="13"/>
        <v>0</v>
      </c>
      <c r="V17" s="1811">
        <f t="shared" si="14"/>
        <v>0</v>
      </c>
      <c r="W17" s="1811">
        <f t="shared" si="15"/>
        <v>0</v>
      </c>
      <c r="X17" s="1814">
        <f t="shared" si="16"/>
        <v>0</v>
      </c>
      <c r="Y17" s="1812">
        <f t="shared" si="2"/>
        <v>0</v>
      </c>
      <c r="Z17" s="1815">
        <f>IF(Z$12="Fixed Rate",U$6/360*30,('SOFR Curve'!$H6/12))</f>
        <v>5.0000000000000001E-3</v>
      </c>
      <c r="AA17" s="1811">
        <f t="shared" si="17"/>
        <v>0</v>
      </c>
      <c r="AB17" s="229"/>
      <c r="AE17" s="76">
        <f t="shared" si="18"/>
        <v>4</v>
      </c>
      <c r="AF17" s="76">
        <f t="shared" si="19"/>
        <v>0</v>
      </c>
      <c r="AG17" s="1818">
        <f t="shared" si="27"/>
        <v>46082</v>
      </c>
      <c r="AH17" s="76">
        <f t="shared" si="20"/>
        <v>1</v>
      </c>
      <c r="AI17" s="1811">
        <f t="shared" si="21"/>
        <v>0</v>
      </c>
      <c r="AJ17" s="1811">
        <f t="shared" si="28"/>
        <v>0</v>
      </c>
      <c r="AK17" s="1811">
        <f>IF(AE17&lt;=AI$5,0,AL17-AJ17)</f>
        <v>0</v>
      </c>
      <c r="AL17" s="1814">
        <f t="shared" si="23"/>
        <v>0</v>
      </c>
      <c r="AM17" s="1812">
        <f t="shared" si="24"/>
        <v>0</v>
      </c>
      <c r="AN17" s="1815">
        <f>IF(AN$12="Fixed Rate",AI$6/360*30,('SOFR Curve'!$H6/12))</f>
        <v>3.3333333333333335E-3</v>
      </c>
      <c r="AO17" s="1811">
        <f t="shared" si="25"/>
        <v>0</v>
      </c>
      <c r="AP17" s="229"/>
    </row>
    <row r="18" spans="3:42" s="76" customFormat="1">
      <c r="C18" s="76">
        <f t="shared" si="0"/>
        <v>5</v>
      </c>
      <c r="D18" s="76">
        <f t="shared" si="3"/>
        <v>4</v>
      </c>
      <c r="E18" s="1818">
        <f t="shared" ref="E18:E79" si="29">DATE(YEAR(E17),MONTH(E17)+1,1)</f>
        <v>44197</v>
      </c>
      <c r="F18" s="76">
        <f t="shared" si="4"/>
        <v>1</v>
      </c>
      <c r="G18" s="1811">
        <f t="shared" si="5"/>
        <v>23066029.367109429</v>
      </c>
      <c r="H18" s="1811">
        <f t="shared" si="6"/>
        <v>51514.132253211057</v>
      </c>
      <c r="I18" s="1811">
        <f t="shared" si="7"/>
        <v>33679.867482012058</v>
      </c>
      <c r="J18" s="1814">
        <f t="shared" si="8"/>
        <v>85193.999735223115</v>
      </c>
      <c r="K18" s="1812">
        <f t="shared" si="1"/>
        <v>23032349.499627419</v>
      </c>
      <c r="L18" s="1815">
        <f>IF(L$12="Fixed Rate",G$6/360*30,('SOFR Curve'!$H7/12))</f>
        <v>2.2333333333333333E-3</v>
      </c>
      <c r="M18" s="1811">
        <f t="shared" si="9"/>
        <v>4805.4227848144646</v>
      </c>
      <c r="N18" s="229"/>
      <c r="Q18" s="76">
        <f t="shared" si="10"/>
        <v>5</v>
      </c>
      <c r="R18" s="76">
        <f t="shared" si="11"/>
        <v>0</v>
      </c>
      <c r="S18" s="1818">
        <f t="shared" si="26"/>
        <v>46113</v>
      </c>
      <c r="T18" s="76">
        <f t="shared" si="12"/>
        <v>1</v>
      </c>
      <c r="U18" s="1811">
        <f t="shared" si="13"/>
        <v>0</v>
      </c>
      <c r="V18" s="1811">
        <f t="shared" si="14"/>
        <v>0</v>
      </c>
      <c r="W18" s="1811">
        <f t="shared" si="15"/>
        <v>0</v>
      </c>
      <c r="X18" s="1814">
        <f t="shared" si="16"/>
        <v>0</v>
      </c>
      <c r="Y18" s="1812">
        <f t="shared" si="2"/>
        <v>0</v>
      </c>
      <c r="Z18" s="1815">
        <f>IF(Z$12="Fixed Rate",U$6/360*30,('SOFR Curve'!$H7/12))</f>
        <v>5.0000000000000001E-3</v>
      </c>
      <c r="AA18" s="1811">
        <f t="shared" si="17"/>
        <v>0</v>
      </c>
      <c r="AB18" s="229"/>
      <c r="AE18" s="76">
        <f t="shared" si="18"/>
        <v>5</v>
      </c>
      <c r="AF18" s="76">
        <f t="shared" si="19"/>
        <v>0</v>
      </c>
      <c r="AG18" s="1818">
        <f t="shared" si="27"/>
        <v>46113</v>
      </c>
      <c r="AH18" s="76">
        <f t="shared" si="20"/>
        <v>1</v>
      </c>
      <c r="AI18" s="1811">
        <f t="shared" si="21"/>
        <v>0</v>
      </c>
      <c r="AJ18" s="1811">
        <f t="shared" si="28"/>
        <v>0</v>
      </c>
      <c r="AK18" s="1811">
        <f t="shared" si="22"/>
        <v>0</v>
      </c>
      <c r="AL18" s="1814">
        <f t="shared" si="23"/>
        <v>0</v>
      </c>
      <c r="AM18" s="1812">
        <f t="shared" si="24"/>
        <v>0</v>
      </c>
      <c r="AN18" s="1815">
        <f>IF(AN$12="Fixed Rate",AI$6/360*30,('SOFR Curve'!$H7/12))</f>
        <v>3.3333333333333335E-3</v>
      </c>
      <c r="AO18" s="1811">
        <f t="shared" si="25"/>
        <v>0</v>
      </c>
      <c r="AP18" s="229"/>
    </row>
    <row r="19" spans="3:42" s="76" customFormat="1">
      <c r="C19" s="76">
        <f t="shared" si="0"/>
        <v>6</v>
      </c>
      <c r="D19" s="76">
        <f t="shared" si="3"/>
        <v>5</v>
      </c>
      <c r="E19" s="1818">
        <f t="shared" si="29"/>
        <v>44228</v>
      </c>
      <c r="F19" s="76">
        <f t="shared" si="4"/>
        <v>1</v>
      </c>
      <c r="G19" s="1811">
        <f t="shared" si="5"/>
        <v>23032349.499627419</v>
      </c>
      <c r="H19" s="1811">
        <f t="shared" si="6"/>
        <v>51438.913882501234</v>
      </c>
      <c r="I19" s="1811">
        <f t="shared" si="7"/>
        <v>33755.085852721866</v>
      </c>
      <c r="J19" s="1814">
        <f t="shared" si="8"/>
        <v>85193.9997352231</v>
      </c>
      <c r="K19" s="1812">
        <f t="shared" si="1"/>
        <v>22998594.413774695</v>
      </c>
      <c r="L19" s="1815">
        <f>IF(L$12="Fixed Rate",G$6/360*30,('SOFR Curve'!$H8/12))</f>
        <v>2.2333333333333333E-3</v>
      </c>
      <c r="M19" s="1811">
        <f t="shared" si="9"/>
        <v>4805.4227848144646</v>
      </c>
      <c r="N19" s="229"/>
      <c r="Q19" s="76">
        <f t="shared" si="10"/>
        <v>6</v>
      </c>
      <c r="R19" s="76">
        <f t="shared" si="11"/>
        <v>0</v>
      </c>
      <c r="S19" s="1818">
        <f t="shared" si="26"/>
        <v>46143</v>
      </c>
      <c r="T19" s="76">
        <f t="shared" si="12"/>
        <v>1</v>
      </c>
      <c r="U19" s="1811">
        <f t="shared" si="13"/>
        <v>0</v>
      </c>
      <c r="V19" s="1811">
        <f t="shared" si="14"/>
        <v>0</v>
      </c>
      <c r="W19" s="1811">
        <f t="shared" si="15"/>
        <v>0</v>
      </c>
      <c r="X19" s="1814">
        <f t="shared" si="16"/>
        <v>0</v>
      </c>
      <c r="Y19" s="1812">
        <f t="shared" si="2"/>
        <v>0</v>
      </c>
      <c r="Z19" s="1815">
        <f>IF(Z$12="Fixed Rate",U$6/360*30,('SOFR Curve'!$H8/12))</f>
        <v>5.0000000000000001E-3</v>
      </c>
      <c r="AA19" s="1811">
        <f t="shared" si="17"/>
        <v>0</v>
      </c>
      <c r="AB19" s="229"/>
      <c r="AE19" s="76">
        <f t="shared" si="18"/>
        <v>6</v>
      </c>
      <c r="AF19" s="76">
        <f t="shared" si="19"/>
        <v>0</v>
      </c>
      <c r="AG19" s="1818">
        <f t="shared" si="27"/>
        <v>46143</v>
      </c>
      <c r="AH19" s="76">
        <f t="shared" si="20"/>
        <v>1</v>
      </c>
      <c r="AI19" s="1811">
        <f t="shared" si="21"/>
        <v>0</v>
      </c>
      <c r="AJ19" s="1811">
        <f t="shared" si="28"/>
        <v>0</v>
      </c>
      <c r="AK19" s="1811">
        <f t="shared" si="22"/>
        <v>0</v>
      </c>
      <c r="AL19" s="1814">
        <f t="shared" si="23"/>
        <v>0</v>
      </c>
      <c r="AM19" s="1812">
        <f t="shared" si="24"/>
        <v>0</v>
      </c>
      <c r="AN19" s="1815">
        <f>IF(AN$12="Fixed Rate",AI$6/360*30,('SOFR Curve'!$H8/12))</f>
        <v>3.3333333333333335E-3</v>
      </c>
      <c r="AO19" s="1811">
        <f t="shared" si="25"/>
        <v>0</v>
      </c>
      <c r="AP19" s="229"/>
    </row>
    <row r="20" spans="3:42" s="76" customFormat="1">
      <c r="C20" s="76">
        <f t="shared" si="0"/>
        <v>7</v>
      </c>
      <c r="D20" s="76">
        <f t="shared" si="3"/>
        <v>6</v>
      </c>
      <c r="E20" s="1818">
        <f t="shared" si="29"/>
        <v>44256</v>
      </c>
      <c r="F20" s="76">
        <f t="shared" si="4"/>
        <v>1</v>
      </c>
      <c r="G20" s="1811">
        <f t="shared" si="5"/>
        <v>22998594.413774695</v>
      </c>
      <c r="H20" s="1811">
        <f t="shared" si="6"/>
        <v>51363.527524096819</v>
      </c>
      <c r="I20" s="1811">
        <f t="shared" si="7"/>
        <v>33830.472211126253</v>
      </c>
      <c r="J20" s="1814">
        <f t="shared" si="8"/>
        <v>85193.999735223071</v>
      </c>
      <c r="K20" s="1812">
        <f t="shared" si="1"/>
        <v>22964763.941563569</v>
      </c>
      <c r="L20" s="1815">
        <f>IF(L$12="Fixed Rate",G$6/360*30,('SOFR Curve'!$H9/12))</f>
        <v>2.2333333333333333E-3</v>
      </c>
      <c r="M20" s="1811">
        <f t="shared" si="9"/>
        <v>4805.4227848144646</v>
      </c>
      <c r="N20" s="229"/>
      <c r="Q20" s="76">
        <f t="shared" si="10"/>
        <v>7</v>
      </c>
      <c r="R20" s="76">
        <f t="shared" si="11"/>
        <v>0</v>
      </c>
      <c r="S20" s="1818">
        <f t="shared" si="26"/>
        <v>46174</v>
      </c>
      <c r="T20" s="76">
        <f t="shared" si="12"/>
        <v>1</v>
      </c>
      <c r="U20" s="1811">
        <f t="shared" si="13"/>
        <v>0</v>
      </c>
      <c r="V20" s="1811">
        <f t="shared" si="14"/>
        <v>0</v>
      </c>
      <c r="W20" s="1811">
        <f t="shared" si="15"/>
        <v>0</v>
      </c>
      <c r="X20" s="1814">
        <f t="shared" si="16"/>
        <v>0</v>
      </c>
      <c r="Y20" s="1812">
        <f t="shared" si="2"/>
        <v>0</v>
      </c>
      <c r="Z20" s="1815">
        <f>IF(Z$12="Fixed Rate",U$6/360*30,('SOFR Curve'!$H9/12))</f>
        <v>5.0000000000000001E-3</v>
      </c>
      <c r="AA20" s="1811">
        <f t="shared" si="17"/>
        <v>0</v>
      </c>
      <c r="AB20" s="229"/>
      <c r="AE20" s="76">
        <f t="shared" si="18"/>
        <v>7</v>
      </c>
      <c r="AF20" s="76">
        <f t="shared" si="19"/>
        <v>1</v>
      </c>
      <c r="AG20" s="1818">
        <f t="shared" si="27"/>
        <v>46174</v>
      </c>
      <c r="AH20" s="76">
        <f t="shared" si="20"/>
        <v>1</v>
      </c>
      <c r="AI20" s="1811">
        <f t="shared" si="21"/>
        <v>0</v>
      </c>
      <c r="AJ20" s="1811">
        <f t="shared" si="28"/>
        <v>0</v>
      </c>
      <c r="AK20" s="1811">
        <f t="shared" si="22"/>
        <v>0</v>
      </c>
      <c r="AL20" s="1814">
        <f t="shared" si="23"/>
        <v>0</v>
      </c>
      <c r="AM20" s="1812">
        <f t="shared" si="24"/>
        <v>0</v>
      </c>
      <c r="AN20" s="1815">
        <f>IF(AN$12="Fixed Rate",AI$6/360*30,('SOFR Curve'!$H9/12))</f>
        <v>3.3333333333333335E-3</v>
      </c>
      <c r="AO20" s="1811">
        <f t="shared" si="25"/>
        <v>0</v>
      </c>
      <c r="AP20" s="229"/>
    </row>
    <row r="21" spans="3:42" s="76" customFormat="1">
      <c r="C21" s="76">
        <f t="shared" si="0"/>
        <v>8</v>
      </c>
      <c r="D21" s="76">
        <f t="shared" si="3"/>
        <v>7</v>
      </c>
      <c r="E21" s="1818">
        <f t="shared" si="29"/>
        <v>44287</v>
      </c>
      <c r="F21" s="76">
        <f t="shared" si="4"/>
        <v>1</v>
      </c>
      <c r="G21" s="1811">
        <f t="shared" si="5"/>
        <v>22964763.941563569</v>
      </c>
      <c r="H21" s="1811">
        <f t="shared" si="6"/>
        <v>51287.972802825301</v>
      </c>
      <c r="I21" s="1811">
        <f t="shared" si="7"/>
        <v>33906.02693239777</v>
      </c>
      <c r="J21" s="1814">
        <f t="shared" si="8"/>
        <v>85193.999735223071</v>
      </c>
      <c r="K21" s="1812">
        <f t="shared" si="1"/>
        <v>22930857.914631173</v>
      </c>
      <c r="L21" s="1815">
        <f>IF(L$12="Fixed Rate",G$6/360*30,('SOFR Curve'!$H10/12))</f>
        <v>2.2333333333333333E-3</v>
      </c>
      <c r="M21" s="1811">
        <f t="shared" si="9"/>
        <v>4805.4227848144646</v>
      </c>
      <c r="N21" s="229"/>
      <c r="Q21" s="76">
        <f t="shared" si="10"/>
        <v>8</v>
      </c>
      <c r="R21" s="76">
        <f t="shared" si="11"/>
        <v>0</v>
      </c>
      <c r="S21" s="1818">
        <f t="shared" si="26"/>
        <v>46204</v>
      </c>
      <c r="T21" s="76">
        <f t="shared" si="12"/>
        <v>1</v>
      </c>
      <c r="U21" s="1811">
        <f t="shared" si="13"/>
        <v>0</v>
      </c>
      <c r="V21" s="1811">
        <f t="shared" si="14"/>
        <v>0</v>
      </c>
      <c r="W21" s="1811">
        <f t="shared" si="15"/>
        <v>0</v>
      </c>
      <c r="X21" s="1814">
        <f t="shared" si="16"/>
        <v>0</v>
      </c>
      <c r="Y21" s="1812">
        <f t="shared" si="2"/>
        <v>0</v>
      </c>
      <c r="Z21" s="1815">
        <f>IF(Z$12="Fixed Rate",U$6/360*30,('SOFR Curve'!$H10/12))</f>
        <v>5.0000000000000001E-3</v>
      </c>
      <c r="AA21" s="1811">
        <f t="shared" si="17"/>
        <v>0</v>
      </c>
      <c r="AB21" s="229"/>
      <c r="AE21" s="76">
        <f t="shared" si="18"/>
        <v>8</v>
      </c>
      <c r="AF21" s="76">
        <f t="shared" si="19"/>
        <v>2</v>
      </c>
      <c r="AG21" s="1818">
        <f t="shared" si="27"/>
        <v>46204</v>
      </c>
      <c r="AH21" s="76">
        <f t="shared" si="20"/>
        <v>1</v>
      </c>
      <c r="AI21" s="1811">
        <f t="shared" si="21"/>
        <v>0</v>
      </c>
      <c r="AJ21" s="1811">
        <f t="shared" si="28"/>
        <v>0</v>
      </c>
      <c r="AK21" s="1811">
        <f t="shared" si="22"/>
        <v>0</v>
      </c>
      <c r="AL21" s="1814">
        <f t="shared" si="23"/>
        <v>0</v>
      </c>
      <c r="AM21" s="1812">
        <f t="shared" si="24"/>
        <v>0</v>
      </c>
      <c r="AN21" s="1815">
        <f>IF(AN$12="Fixed Rate",AI$6/360*30,('SOFR Curve'!$H10/12))</f>
        <v>3.3333333333333335E-3</v>
      </c>
      <c r="AO21" s="1811">
        <f t="shared" si="25"/>
        <v>0</v>
      </c>
      <c r="AP21" s="229"/>
    </row>
    <row r="22" spans="3:42" s="76" customFormat="1">
      <c r="C22" s="76">
        <f t="shared" si="0"/>
        <v>9</v>
      </c>
      <c r="D22" s="76">
        <f t="shared" si="3"/>
        <v>8</v>
      </c>
      <c r="E22" s="1818">
        <f t="shared" si="29"/>
        <v>44317</v>
      </c>
      <c r="F22" s="76">
        <f t="shared" si="4"/>
        <v>1</v>
      </c>
      <c r="G22" s="1811">
        <f t="shared" si="5"/>
        <v>22930857.914631173</v>
      </c>
      <c r="H22" s="1811">
        <f t="shared" si="6"/>
        <v>51212.249342676281</v>
      </c>
      <c r="I22" s="1811">
        <f t="shared" si="7"/>
        <v>33981.75039254679</v>
      </c>
      <c r="J22" s="1814">
        <f t="shared" si="8"/>
        <v>85193.999735223071</v>
      </c>
      <c r="K22" s="1812">
        <f t="shared" si="1"/>
        <v>22896876.164238628</v>
      </c>
      <c r="L22" s="1815">
        <f>IF(L$12="Fixed Rate",G$6/360*30,('SOFR Curve'!$H11/12))</f>
        <v>2.2333333333333333E-3</v>
      </c>
      <c r="M22" s="1811">
        <f t="shared" si="9"/>
        <v>4805.4227848144646</v>
      </c>
      <c r="N22" s="229"/>
      <c r="Q22" s="76">
        <f t="shared" si="10"/>
        <v>9</v>
      </c>
      <c r="R22" s="76">
        <f t="shared" si="11"/>
        <v>1</v>
      </c>
      <c r="S22" s="1818">
        <f t="shared" si="26"/>
        <v>46235</v>
      </c>
      <c r="T22" s="76">
        <f t="shared" si="12"/>
        <v>1</v>
      </c>
      <c r="U22" s="1811">
        <f t="shared" si="13"/>
        <v>0</v>
      </c>
      <c r="V22" s="1811">
        <f t="shared" si="14"/>
        <v>0</v>
      </c>
      <c r="W22" s="1811">
        <f t="shared" si="15"/>
        <v>0</v>
      </c>
      <c r="X22" s="1814">
        <f t="shared" si="16"/>
        <v>0</v>
      </c>
      <c r="Y22" s="1812">
        <f t="shared" si="2"/>
        <v>0</v>
      </c>
      <c r="Z22" s="1815">
        <f>IF(Z$12="Fixed Rate",U$6/360*30,('SOFR Curve'!$H11/12))</f>
        <v>5.0000000000000001E-3</v>
      </c>
      <c r="AA22" s="1811">
        <f t="shared" si="17"/>
        <v>0</v>
      </c>
      <c r="AB22" s="229"/>
      <c r="AE22" s="76">
        <f t="shared" si="18"/>
        <v>9</v>
      </c>
      <c r="AF22" s="76">
        <f t="shared" si="19"/>
        <v>3</v>
      </c>
      <c r="AG22" s="1818">
        <f t="shared" si="27"/>
        <v>46235</v>
      </c>
      <c r="AH22" s="76">
        <f t="shared" si="20"/>
        <v>1</v>
      </c>
      <c r="AI22" s="1811">
        <f t="shared" si="21"/>
        <v>0</v>
      </c>
      <c r="AJ22" s="1811">
        <f t="shared" si="28"/>
        <v>0</v>
      </c>
      <c r="AK22" s="1811">
        <f t="shared" si="22"/>
        <v>0</v>
      </c>
      <c r="AL22" s="1814">
        <f t="shared" si="23"/>
        <v>0</v>
      </c>
      <c r="AM22" s="1812">
        <f t="shared" si="24"/>
        <v>0</v>
      </c>
      <c r="AN22" s="1815">
        <f>IF(AN$12="Fixed Rate",AI$6/360*30,('SOFR Curve'!$H11/12))</f>
        <v>3.3333333333333335E-3</v>
      </c>
      <c r="AO22" s="1811">
        <f t="shared" si="25"/>
        <v>0</v>
      </c>
      <c r="AP22" s="229"/>
    </row>
    <row r="23" spans="3:42" s="76" customFormat="1">
      <c r="C23" s="76">
        <f t="shared" si="0"/>
        <v>10</v>
      </c>
      <c r="D23" s="76">
        <f t="shared" si="3"/>
        <v>9</v>
      </c>
      <c r="E23" s="1818">
        <f t="shared" si="29"/>
        <v>44348</v>
      </c>
      <c r="F23" s="76">
        <f t="shared" si="4"/>
        <v>1</v>
      </c>
      <c r="G23" s="1811">
        <f t="shared" si="5"/>
        <v>22896876.164238628</v>
      </c>
      <c r="H23" s="1811">
        <f t="shared" si="6"/>
        <v>51136.356766799603</v>
      </c>
      <c r="I23" s="1811">
        <f t="shared" si="7"/>
        <v>34057.642968423497</v>
      </c>
      <c r="J23" s="1814">
        <f t="shared" si="8"/>
        <v>85193.9997352231</v>
      </c>
      <c r="K23" s="1812">
        <f t="shared" si="1"/>
        <v>22862818.521270204</v>
      </c>
      <c r="L23" s="1815">
        <f>IF(L$12="Fixed Rate",G$6/360*30,('SOFR Curve'!$H12/12))</f>
        <v>2.2333333333333333E-3</v>
      </c>
      <c r="M23" s="1811">
        <f t="shared" si="9"/>
        <v>4805.4227848144646</v>
      </c>
      <c r="N23" s="229"/>
      <c r="Q23" s="76">
        <f t="shared" si="10"/>
        <v>10</v>
      </c>
      <c r="R23" s="76">
        <f t="shared" si="11"/>
        <v>2</v>
      </c>
      <c r="S23" s="1818">
        <f t="shared" si="26"/>
        <v>46266</v>
      </c>
      <c r="T23" s="76">
        <f t="shared" si="12"/>
        <v>1</v>
      </c>
      <c r="U23" s="1811">
        <f t="shared" si="13"/>
        <v>0</v>
      </c>
      <c r="V23" s="1811">
        <f t="shared" si="14"/>
        <v>0</v>
      </c>
      <c r="W23" s="1811">
        <f t="shared" si="15"/>
        <v>0</v>
      </c>
      <c r="X23" s="1814">
        <f t="shared" si="16"/>
        <v>0</v>
      </c>
      <c r="Y23" s="1812">
        <f t="shared" si="2"/>
        <v>0</v>
      </c>
      <c r="Z23" s="1815">
        <f>IF(Z$12="Fixed Rate",U$6/360*30,('SOFR Curve'!$H12/12))</f>
        <v>5.0000000000000001E-3</v>
      </c>
      <c r="AA23" s="1811">
        <f t="shared" si="17"/>
        <v>0</v>
      </c>
      <c r="AB23" s="229"/>
      <c r="AE23" s="76">
        <f t="shared" si="18"/>
        <v>10</v>
      </c>
      <c r="AF23" s="76">
        <f t="shared" si="19"/>
        <v>4</v>
      </c>
      <c r="AG23" s="1818">
        <f t="shared" si="27"/>
        <v>46266</v>
      </c>
      <c r="AH23" s="76">
        <f t="shared" si="20"/>
        <v>1</v>
      </c>
      <c r="AI23" s="1811">
        <f t="shared" si="21"/>
        <v>0</v>
      </c>
      <c r="AJ23" s="1811">
        <f t="shared" si="28"/>
        <v>0</v>
      </c>
      <c r="AK23" s="1811">
        <f t="shared" si="22"/>
        <v>0</v>
      </c>
      <c r="AL23" s="1814">
        <f t="shared" si="23"/>
        <v>0</v>
      </c>
      <c r="AM23" s="1812">
        <f t="shared" si="24"/>
        <v>0</v>
      </c>
      <c r="AN23" s="1815">
        <f>IF(AN$12="Fixed Rate",AI$6/360*30,('SOFR Curve'!$H12/12))</f>
        <v>3.3333333333333335E-3</v>
      </c>
      <c r="AO23" s="1811">
        <f t="shared" si="25"/>
        <v>0</v>
      </c>
      <c r="AP23" s="229"/>
    </row>
    <row r="24" spans="3:42" s="76" customFormat="1">
      <c r="C24" s="76">
        <f t="shared" si="0"/>
        <v>11</v>
      </c>
      <c r="D24" s="76">
        <f t="shared" si="3"/>
        <v>10</v>
      </c>
      <c r="E24" s="1818">
        <f t="shared" si="29"/>
        <v>44378</v>
      </c>
      <c r="F24" s="76">
        <f t="shared" si="4"/>
        <v>1</v>
      </c>
      <c r="G24" s="1811">
        <f t="shared" si="5"/>
        <v>22862818.521270204</v>
      </c>
      <c r="H24" s="1811">
        <f t="shared" si="6"/>
        <v>51060.294697503457</v>
      </c>
      <c r="I24" s="1811">
        <f t="shared" si="7"/>
        <v>34133.705037719614</v>
      </c>
      <c r="J24" s="1814">
        <f t="shared" si="8"/>
        <v>85193.999735223071</v>
      </c>
      <c r="K24" s="1812">
        <f t="shared" si="1"/>
        <v>22828684.816232484</v>
      </c>
      <c r="L24" s="1815">
        <f>IF(L$12="Fixed Rate",G$6/360*30,('SOFR Curve'!$H13/12))</f>
        <v>2.2333333333333333E-3</v>
      </c>
      <c r="M24" s="1811">
        <f t="shared" si="9"/>
        <v>4805.4227848144646</v>
      </c>
      <c r="N24" s="229"/>
      <c r="Q24" s="76">
        <f t="shared" si="10"/>
        <v>11</v>
      </c>
      <c r="R24" s="76">
        <f t="shared" si="11"/>
        <v>3</v>
      </c>
      <c r="S24" s="1818">
        <f t="shared" si="26"/>
        <v>46296</v>
      </c>
      <c r="T24" s="76">
        <f t="shared" si="12"/>
        <v>1</v>
      </c>
      <c r="U24" s="1811">
        <f t="shared" si="13"/>
        <v>0</v>
      </c>
      <c r="V24" s="1811">
        <f t="shared" si="14"/>
        <v>0</v>
      </c>
      <c r="W24" s="1811">
        <f t="shared" si="15"/>
        <v>0</v>
      </c>
      <c r="X24" s="1814">
        <f t="shared" si="16"/>
        <v>0</v>
      </c>
      <c r="Y24" s="1812">
        <f t="shared" si="2"/>
        <v>0</v>
      </c>
      <c r="Z24" s="1815">
        <f>IF(Z$12="Fixed Rate",U$6/360*30,('SOFR Curve'!$H13/12))</f>
        <v>5.0000000000000001E-3</v>
      </c>
      <c r="AA24" s="1811">
        <f t="shared" si="17"/>
        <v>0</v>
      </c>
      <c r="AB24" s="229"/>
      <c r="AE24" s="76">
        <f t="shared" si="18"/>
        <v>11</v>
      </c>
      <c r="AF24" s="76">
        <f t="shared" si="19"/>
        <v>5</v>
      </c>
      <c r="AG24" s="1818">
        <f t="shared" si="27"/>
        <v>46296</v>
      </c>
      <c r="AH24" s="76">
        <f t="shared" si="20"/>
        <v>1</v>
      </c>
      <c r="AI24" s="1811">
        <f t="shared" si="21"/>
        <v>0</v>
      </c>
      <c r="AJ24" s="1811">
        <f t="shared" si="28"/>
        <v>0</v>
      </c>
      <c r="AK24" s="1811">
        <f t="shared" si="22"/>
        <v>0</v>
      </c>
      <c r="AL24" s="1814">
        <f t="shared" si="23"/>
        <v>0</v>
      </c>
      <c r="AM24" s="1812">
        <f t="shared" si="24"/>
        <v>0</v>
      </c>
      <c r="AN24" s="1815">
        <f>IF(AN$12="Fixed Rate",AI$6/360*30,('SOFR Curve'!$H13/12))</f>
        <v>3.3333333333333335E-3</v>
      </c>
      <c r="AO24" s="1811">
        <f t="shared" si="25"/>
        <v>0</v>
      </c>
      <c r="AP24" s="229"/>
    </row>
    <row r="25" spans="3:42" s="76" customFormat="1">
      <c r="C25" s="76">
        <f t="shared" si="0"/>
        <v>12</v>
      </c>
      <c r="D25" s="76">
        <f t="shared" si="3"/>
        <v>11</v>
      </c>
      <c r="E25" s="1818">
        <f t="shared" si="29"/>
        <v>44409</v>
      </c>
      <c r="F25" s="76">
        <f t="shared" si="4"/>
        <v>1</v>
      </c>
      <c r="G25" s="1811">
        <f t="shared" si="5"/>
        <v>22828684.816232484</v>
      </c>
      <c r="H25" s="1811">
        <f t="shared" si="6"/>
        <v>50984.062756252548</v>
      </c>
      <c r="I25" s="1811">
        <f t="shared" si="7"/>
        <v>34209.936978970552</v>
      </c>
      <c r="J25" s="1814">
        <f t="shared" si="8"/>
        <v>85193.9997352231</v>
      </c>
      <c r="K25" s="1812">
        <f t="shared" si="1"/>
        <v>22794474.879253514</v>
      </c>
      <c r="L25" s="1815">
        <f>IF(L$12="Fixed Rate",G$6/360*30,('SOFR Curve'!$H14/12))</f>
        <v>2.2333333333333333E-3</v>
      </c>
      <c r="M25" s="1811">
        <f t="shared" si="9"/>
        <v>4805.4227848144646</v>
      </c>
      <c r="N25" s="229"/>
      <c r="Q25" s="76">
        <f t="shared" si="10"/>
        <v>12</v>
      </c>
      <c r="R25" s="76">
        <f t="shared" si="11"/>
        <v>4</v>
      </c>
      <c r="S25" s="1818">
        <f t="shared" si="26"/>
        <v>46327</v>
      </c>
      <c r="T25" s="76">
        <f t="shared" si="12"/>
        <v>1</v>
      </c>
      <c r="U25" s="1811">
        <f t="shared" si="13"/>
        <v>0</v>
      </c>
      <c r="V25" s="1811">
        <f t="shared" si="14"/>
        <v>0</v>
      </c>
      <c r="W25" s="1811">
        <f t="shared" si="15"/>
        <v>0</v>
      </c>
      <c r="X25" s="1814">
        <f t="shared" si="16"/>
        <v>0</v>
      </c>
      <c r="Y25" s="1812">
        <f t="shared" si="2"/>
        <v>0</v>
      </c>
      <c r="Z25" s="1815">
        <f>IF(Z$12="Fixed Rate",U$6/360*30,('SOFR Curve'!$H14/12))</f>
        <v>5.0000000000000001E-3</v>
      </c>
      <c r="AA25" s="1811">
        <f t="shared" si="17"/>
        <v>0</v>
      </c>
      <c r="AB25" s="229"/>
      <c r="AE25" s="76">
        <f t="shared" si="18"/>
        <v>12</v>
      </c>
      <c r="AF25" s="76">
        <f t="shared" si="19"/>
        <v>6</v>
      </c>
      <c r="AG25" s="1818">
        <f t="shared" si="27"/>
        <v>46327</v>
      </c>
      <c r="AH25" s="76">
        <f t="shared" si="20"/>
        <v>1</v>
      </c>
      <c r="AI25" s="1811">
        <f t="shared" si="21"/>
        <v>0</v>
      </c>
      <c r="AJ25" s="1811">
        <f t="shared" si="28"/>
        <v>0</v>
      </c>
      <c r="AK25" s="1811">
        <f t="shared" si="22"/>
        <v>0</v>
      </c>
      <c r="AL25" s="1814">
        <f t="shared" si="23"/>
        <v>0</v>
      </c>
      <c r="AM25" s="1812">
        <f t="shared" si="24"/>
        <v>0</v>
      </c>
      <c r="AN25" s="1815">
        <f>IF(AN$12="Fixed Rate",AI$6/360*30,('SOFR Curve'!$H14/12))</f>
        <v>3.3333333333333335E-3</v>
      </c>
      <c r="AO25" s="1811">
        <f t="shared" si="25"/>
        <v>0</v>
      </c>
      <c r="AP25" s="229"/>
    </row>
    <row r="26" spans="3:42" s="76" customFormat="1">
      <c r="C26" s="76">
        <f t="shared" si="0"/>
        <v>13</v>
      </c>
      <c r="D26" s="76">
        <f t="shared" si="3"/>
        <v>12</v>
      </c>
      <c r="E26" s="1818">
        <f t="shared" si="29"/>
        <v>44440</v>
      </c>
      <c r="F26" s="76">
        <f t="shared" si="4"/>
        <v>2</v>
      </c>
      <c r="G26" s="1811">
        <f t="shared" si="5"/>
        <v>22794474.879253514</v>
      </c>
      <c r="H26" s="1811">
        <f t="shared" si="6"/>
        <v>50907.660563666177</v>
      </c>
      <c r="I26" s="1811">
        <f t="shared" si="7"/>
        <v>34286.339171556923</v>
      </c>
      <c r="J26" s="1814">
        <f t="shared" si="8"/>
        <v>85193.9997352231</v>
      </c>
      <c r="K26" s="1812">
        <f t="shared" si="1"/>
        <v>22760188.540081955</v>
      </c>
      <c r="L26" s="1815">
        <f>IF(L$12="Fixed Rate",G$6/360*30,('SOFR Curve'!$H15/12))</f>
        <v>2.2333333333333333E-3</v>
      </c>
      <c r="M26" s="1811">
        <f t="shared" si="9"/>
        <v>4805.4227848144646</v>
      </c>
      <c r="N26" s="229"/>
      <c r="Q26" s="76">
        <f t="shared" si="10"/>
        <v>13</v>
      </c>
      <c r="R26" s="76">
        <f t="shared" si="11"/>
        <v>5</v>
      </c>
      <c r="S26" s="1818">
        <f t="shared" si="26"/>
        <v>46357</v>
      </c>
      <c r="T26" s="76">
        <f t="shared" si="12"/>
        <v>2</v>
      </c>
      <c r="U26" s="1811">
        <f t="shared" si="13"/>
        <v>0</v>
      </c>
      <c r="V26" s="1811">
        <f t="shared" si="14"/>
        <v>0</v>
      </c>
      <c r="W26" s="1811">
        <f t="shared" si="15"/>
        <v>0</v>
      </c>
      <c r="X26" s="1814">
        <f t="shared" si="16"/>
        <v>0</v>
      </c>
      <c r="Y26" s="1812">
        <f t="shared" si="2"/>
        <v>0</v>
      </c>
      <c r="Z26" s="1815">
        <f>IF(Z$12="Fixed Rate",U$6/360*30,('SOFR Curve'!$H15/12))</f>
        <v>5.0000000000000001E-3</v>
      </c>
      <c r="AA26" s="1811">
        <f t="shared" si="17"/>
        <v>0</v>
      </c>
      <c r="AB26" s="229"/>
      <c r="AE26" s="76">
        <f t="shared" si="18"/>
        <v>13</v>
      </c>
      <c r="AF26" s="76">
        <f t="shared" si="19"/>
        <v>7</v>
      </c>
      <c r="AG26" s="1818">
        <f t="shared" si="27"/>
        <v>46357</v>
      </c>
      <c r="AH26" s="76">
        <f t="shared" si="20"/>
        <v>2</v>
      </c>
      <c r="AI26" s="1811">
        <f t="shared" si="21"/>
        <v>0</v>
      </c>
      <c r="AJ26" s="1811">
        <f t="shared" si="28"/>
        <v>0</v>
      </c>
      <c r="AK26" s="1811">
        <f t="shared" si="22"/>
        <v>0</v>
      </c>
      <c r="AL26" s="1814">
        <f t="shared" si="23"/>
        <v>0</v>
      </c>
      <c r="AM26" s="1812">
        <f t="shared" si="24"/>
        <v>0</v>
      </c>
      <c r="AN26" s="1815">
        <f>IF(AN$12="Fixed Rate",AI$6/360*30,('SOFR Curve'!$H15/12))</f>
        <v>3.3333333333333335E-3</v>
      </c>
      <c r="AO26" s="1811">
        <f t="shared" si="25"/>
        <v>0</v>
      </c>
      <c r="AP26" s="229"/>
    </row>
    <row r="27" spans="3:42" s="76" customFormat="1">
      <c r="C27" s="76">
        <f t="shared" si="0"/>
        <v>14</v>
      </c>
      <c r="D27" s="76">
        <f t="shared" si="3"/>
        <v>13</v>
      </c>
      <c r="E27" s="1818">
        <f t="shared" si="29"/>
        <v>44470</v>
      </c>
      <c r="F27" s="76">
        <f t="shared" si="4"/>
        <v>2</v>
      </c>
      <c r="G27" s="1811">
        <f t="shared" si="5"/>
        <v>22760188.540081955</v>
      </c>
      <c r="H27" s="1811">
        <f t="shared" si="6"/>
        <v>50831.087739516362</v>
      </c>
      <c r="I27" s="1811">
        <f t="shared" si="7"/>
        <v>34362.911995706738</v>
      </c>
      <c r="J27" s="1814">
        <f t="shared" si="8"/>
        <v>85193.9997352231</v>
      </c>
      <c r="K27" s="1812">
        <f t="shared" si="1"/>
        <v>22725825.62808625</v>
      </c>
      <c r="L27" s="1815">
        <f>IF(L$12="Fixed Rate",G$6/360*30,('SOFR Curve'!$H16/12))</f>
        <v>2.2333333333333333E-3</v>
      </c>
      <c r="M27" s="1811">
        <f t="shared" si="9"/>
        <v>4805.4227848144646</v>
      </c>
      <c r="N27" s="229"/>
      <c r="Q27" s="76">
        <f t="shared" si="10"/>
        <v>14</v>
      </c>
      <c r="R27" s="76">
        <f t="shared" si="11"/>
        <v>6</v>
      </c>
      <c r="S27" s="1818">
        <f t="shared" si="26"/>
        <v>46388</v>
      </c>
      <c r="T27" s="76">
        <f t="shared" si="12"/>
        <v>2</v>
      </c>
      <c r="U27" s="1811">
        <f t="shared" si="13"/>
        <v>0</v>
      </c>
      <c r="V27" s="1811">
        <f t="shared" si="14"/>
        <v>0</v>
      </c>
      <c r="W27" s="1811">
        <f t="shared" si="15"/>
        <v>0</v>
      </c>
      <c r="X27" s="1814">
        <f t="shared" si="16"/>
        <v>0</v>
      </c>
      <c r="Y27" s="1812">
        <f t="shared" si="2"/>
        <v>0</v>
      </c>
      <c r="Z27" s="1815">
        <f>IF(Z$12="Fixed Rate",U$6/360*30,('SOFR Curve'!$H16/12))</f>
        <v>5.0000000000000001E-3</v>
      </c>
      <c r="AA27" s="1811">
        <f t="shared" si="17"/>
        <v>0</v>
      </c>
      <c r="AB27" s="229"/>
      <c r="AE27" s="76">
        <f t="shared" si="18"/>
        <v>14</v>
      </c>
      <c r="AF27" s="76">
        <f t="shared" si="19"/>
        <v>8</v>
      </c>
      <c r="AG27" s="1818">
        <f t="shared" si="27"/>
        <v>46388</v>
      </c>
      <c r="AH27" s="76">
        <f t="shared" si="20"/>
        <v>2</v>
      </c>
      <c r="AI27" s="1811">
        <f t="shared" si="21"/>
        <v>0</v>
      </c>
      <c r="AJ27" s="1811">
        <f t="shared" si="28"/>
        <v>0</v>
      </c>
      <c r="AK27" s="1811">
        <f t="shared" si="22"/>
        <v>0</v>
      </c>
      <c r="AL27" s="1814">
        <f t="shared" si="23"/>
        <v>0</v>
      </c>
      <c r="AM27" s="1812">
        <f t="shared" si="24"/>
        <v>0</v>
      </c>
      <c r="AN27" s="1815">
        <f>IF(AN$12="Fixed Rate",AI$6/360*30,('SOFR Curve'!$H16/12))</f>
        <v>3.3333333333333335E-3</v>
      </c>
      <c r="AO27" s="1811">
        <f t="shared" si="25"/>
        <v>0</v>
      </c>
      <c r="AP27" s="229"/>
    </row>
    <row r="28" spans="3:42" s="76" customFormat="1">
      <c r="C28" s="76">
        <f t="shared" si="0"/>
        <v>15</v>
      </c>
      <c r="D28" s="76">
        <f t="shared" si="3"/>
        <v>14</v>
      </c>
      <c r="E28" s="1818">
        <f t="shared" si="29"/>
        <v>44501</v>
      </c>
      <c r="F28" s="76">
        <f t="shared" si="4"/>
        <v>2</v>
      </c>
      <c r="G28" s="1811">
        <f t="shared" si="5"/>
        <v>22725825.62808625</v>
      </c>
      <c r="H28" s="1811">
        <f t="shared" si="6"/>
        <v>50754.343902725959</v>
      </c>
      <c r="I28" s="1811">
        <f t="shared" si="7"/>
        <v>34439.655832497112</v>
      </c>
      <c r="J28" s="1814">
        <f t="shared" si="8"/>
        <v>85193.999735223071</v>
      </c>
      <c r="K28" s="1812">
        <f t="shared" si="1"/>
        <v>22691385.972253755</v>
      </c>
      <c r="L28" s="1815">
        <f>IF(L$12="Fixed Rate",G$6/360*30,('SOFR Curve'!$H17/12))</f>
        <v>2.2333333333333333E-3</v>
      </c>
      <c r="M28" s="1811">
        <f t="shared" si="9"/>
        <v>4805.4227848144646</v>
      </c>
      <c r="N28" s="229"/>
      <c r="Q28" s="76">
        <f t="shared" si="10"/>
        <v>15</v>
      </c>
      <c r="R28" s="76">
        <f t="shared" si="11"/>
        <v>7</v>
      </c>
      <c r="S28" s="1818">
        <f t="shared" si="26"/>
        <v>46419</v>
      </c>
      <c r="T28" s="76">
        <f t="shared" si="12"/>
        <v>2</v>
      </c>
      <c r="U28" s="1811">
        <f t="shared" si="13"/>
        <v>0</v>
      </c>
      <c r="V28" s="1811">
        <f t="shared" si="14"/>
        <v>0</v>
      </c>
      <c r="W28" s="1811">
        <f t="shared" si="15"/>
        <v>0</v>
      </c>
      <c r="X28" s="1814">
        <f t="shared" si="16"/>
        <v>0</v>
      </c>
      <c r="Y28" s="1812">
        <f t="shared" si="2"/>
        <v>0</v>
      </c>
      <c r="Z28" s="1815">
        <f>IF(Z$12="Fixed Rate",U$6/360*30,('SOFR Curve'!$H17/12))</f>
        <v>5.0000000000000001E-3</v>
      </c>
      <c r="AA28" s="1811">
        <f t="shared" si="17"/>
        <v>0</v>
      </c>
      <c r="AB28" s="229"/>
      <c r="AE28" s="76">
        <f t="shared" si="18"/>
        <v>15</v>
      </c>
      <c r="AF28" s="76">
        <f t="shared" si="19"/>
        <v>9</v>
      </c>
      <c r="AG28" s="1818">
        <f t="shared" si="27"/>
        <v>46419</v>
      </c>
      <c r="AH28" s="76">
        <f t="shared" si="20"/>
        <v>2</v>
      </c>
      <c r="AI28" s="1811">
        <f t="shared" si="21"/>
        <v>0</v>
      </c>
      <c r="AJ28" s="1811">
        <f t="shared" si="28"/>
        <v>0</v>
      </c>
      <c r="AK28" s="1811">
        <f t="shared" si="22"/>
        <v>0</v>
      </c>
      <c r="AL28" s="1814">
        <f t="shared" si="23"/>
        <v>0</v>
      </c>
      <c r="AM28" s="1812">
        <f t="shared" si="24"/>
        <v>0</v>
      </c>
      <c r="AN28" s="1815">
        <f>IF(AN$12="Fixed Rate",AI$6/360*30,('SOFR Curve'!$H17/12))</f>
        <v>3.3333333333333335E-3</v>
      </c>
      <c r="AO28" s="1811">
        <f t="shared" si="25"/>
        <v>0</v>
      </c>
      <c r="AP28" s="229"/>
    </row>
    <row r="29" spans="3:42" s="76" customFormat="1">
      <c r="C29" s="76">
        <f t="shared" si="0"/>
        <v>16</v>
      </c>
      <c r="D29" s="76">
        <f t="shared" si="3"/>
        <v>15</v>
      </c>
      <c r="E29" s="1818">
        <f t="shared" si="29"/>
        <v>44531</v>
      </c>
      <c r="F29" s="76">
        <f t="shared" si="4"/>
        <v>2</v>
      </c>
      <c r="G29" s="1811">
        <f t="shared" si="5"/>
        <v>22691385.972253755</v>
      </c>
      <c r="H29" s="1811">
        <f t="shared" si="6"/>
        <v>50677.428671366717</v>
      </c>
      <c r="I29" s="1811">
        <f t="shared" si="7"/>
        <v>34516.571063856383</v>
      </c>
      <c r="J29" s="1814">
        <f t="shared" si="8"/>
        <v>85193.9997352231</v>
      </c>
      <c r="K29" s="1812">
        <f t="shared" si="1"/>
        <v>22656869.401189897</v>
      </c>
      <c r="L29" s="1815">
        <f>IF(L$12="Fixed Rate",G$6/360*30,('SOFR Curve'!$H18/12))</f>
        <v>2.2333333333333333E-3</v>
      </c>
      <c r="M29" s="1811">
        <f t="shared" si="9"/>
        <v>4805.4227848144646</v>
      </c>
      <c r="N29" s="229"/>
      <c r="Q29" s="76">
        <f t="shared" si="10"/>
        <v>16</v>
      </c>
      <c r="R29" s="76">
        <f t="shared" si="11"/>
        <v>8</v>
      </c>
      <c r="S29" s="1818">
        <f t="shared" si="26"/>
        <v>46447</v>
      </c>
      <c r="T29" s="76">
        <f t="shared" si="12"/>
        <v>2</v>
      </c>
      <c r="U29" s="1811">
        <f t="shared" si="13"/>
        <v>0</v>
      </c>
      <c r="V29" s="1811">
        <f t="shared" si="14"/>
        <v>0</v>
      </c>
      <c r="W29" s="1811">
        <f t="shared" si="15"/>
        <v>0</v>
      </c>
      <c r="X29" s="1814">
        <f t="shared" si="16"/>
        <v>0</v>
      </c>
      <c r="Y29" s="1812">
        <f t="shared" si="2"/>
        <v>0</v>
      </c>
      <c r="Z29" s="1815">
        <f>IF(Z$12="Fixed Rate",U$6/360*30,('SOFR Curve'!$H18/12))</f>
        <v>5.0000000000000001E-3</v>
      </c>
      <c r="AA29" s="1811">
        <f t="shared" si="17"/>
        <v>0</v>
      </c>
      <c r="AB29" s="229"/>
      <c r="AE29" s="76">
        <f t="shared" si="18"/>
        <v>16</v>
      </c>
      <c r="AF29" s="76">
        <f t="shared" si="19"/>
        <v>10</v>
      </c>
      <c r="AG29" s="1818">
        <f t="shared" si="27"/>
        <v>46447</v>
      </c>
      <c r="AH29" s="76">
        <f t="shared" si="20"/>
        <v>2</v>
      </c>
      <c r="AI29" s="1811">
        <f t="shared" si="21"/>
        <v>0</v>
      </c>
      <c r="AJ29" s="1811">
        <f t="shared" si="28"/>
        <v>0</v>
      </c>
      <c r="AK29" s="1811">
        <f t="shared" si="22"/>
        <v>0</v>
      </c>
      <c r="AL29" s="1814">
        <f t="shared" si="23"/>
        <v>0</v>
      </c>
      <c r="AM29" s="1812">
        <f t="shared" si="24"/>
        <v>0</v>
      </c>
      <c r="AN29" s="1815">
        <f>IF(AN$12="Fixed Rate",AI$6/360*30,('SOFR Curve'!$H18/12))</f>
        <v>3.3333333333333335E-3</v>
      </c>
      <c r="AO29" s="1811">
        <f t="shared" si="25"/>
        <v>0</v>
      </c>
      <c r="AP29" s="229"/>
    </row>
    <row r="30" spans="3:42" s="76" customFormat="1">
      <c r="C30" s="76">
        <f t="shared" si="0"/>
        <v>17</v>
      </c>
      <c r="D30" s="76">
        <f t="shared" si="3"/>
        <v>16</v>
      </c>
      <c r="E30" s="1818">
        <f t="shared" si="29"/>
        <v>44562</v>
      </c>
      <c r="F30" s="76">
        <f t="shared" si="4"/>
        <v>2</v>
      </c>
      <c r="G30" s="1811">
        <f t="shared" si="5"/>
        <v>22656869.401189897</v>
      </c>
      <c r="H30" s="1811">
        <f t="shared" si="6"/>
        <v>50600.341662657433</v>
      </c>
      <c r="I30" s="1811">
        <f t="shared" si="7"/>
        <v>34593.658072565682</v>
      </c>
      <c r="J30" s="1814">
        <f t="shared" si="8"/>
        <v>85193.999735223115</v>
      </c>
      <c r="K30" s="1812">
        <f t="shared" si="1"/>
        <v>22622275.743117332</v>
      </c>
      <c r="L30" s="1815">
        <f>IF(L$12="Fixed Rate",G$6/360*30,('SOFR Curve'!$H19/12))</f>
        <v>2.2333333333333333E-3</v>
      </c>
      <c r="M30" s="1811">
        <f t="shared" si="9"/>
        <v>4720.1811252478956</v>
      </c>
      <c r="N30" s="229"/>
      <c r="Q30" s="76">
        <f t="shared" si="10"/>
        <v>17</v>
      </c>
      <c r="R30" s="76">
        <f t="shared" si="11"/>
        <v>9</v>
      </c>
      <c r="S30" s="1818">
        <f t="shared" si="26"/>
        <v>46478</v>
      </c>
      <c r="T30" s="76">
        <f t="shared" si="12"/>
        <v>2</v>
      </c>
      <c r="U30" s="1811">
        <f t="shared" si="13"/>
        <v>0</v>
      </c>
      <c r="V30" s="1811">
        <f t="shared" si="14"/>
        <v>0</v>
      </c>
      <c r="W30" s="1811">
        <f t="shared" si="15"/>
        <v>0</v>
      </c>
      <c r="X30" s="1814">
        <f t="shared" si="16"/>
        <v>0</v>
      </c>
      <c r="Y30" s="1812">
        <f t="shared" si="2"/>
        <v>0</v>
      </c>
      <c r="Z30" s="1815">
        <f>IF(Z$12="Fixed Rate",U$6/360*30,('SOFR Curve'!$H19/12))</f>
        <v>5.0000000000000001E-3</v>
      </c>
      <c r="AA30" s="1811">
        <f t="shared" si="17"/>
        <v>0</v>
      </c>
      <c r="AB30" s="229"/>
      <c r="AE30" s="76">
        <f t="shared" si="18"/>
        <v>17</v>
      </c>
      <c r="AF30" s="76">
        <f t="shared" si="19"/>
        <v>11</v>
      </c>
      <c r="AG30" s="1818">
        <f t="shared" si="27"/>
        <v>46478</v>
      </c>
      <c r="AH30" s="76">
        <f t="shared" si="20"/>
        <v>2</v>
      </c>
      <c r="AI30" s="1811">
        <f t="shared" si="21"/>
        <v>0</v>
      </c>
      <c r="AJ30" s="1811">
        <f t="shared" si="28"/>
        <v>0</v>
      </c>
      <c r="AK30" s="1811">
        <f t="shared" si="22"/>
        <v>0</v>
      </c>
      <c r="AL30" s="1814">
        <f t="shared" si="23"/>
        <v>0</v>
      </c>
      <c r="AM30" s="1812">
        <f t="shared" si="24"/>
        <v>0</v>
      </c>
      <c r="AN30" s="1815">
        <f>IF(AN$12="Fixed Rate",AI$6/360*30,('SOFR Curve'!$H19/12))</f>
        <v>3.3333333333333335E-3</v>
      </c>
      <c r="AO30" s="1811">
        <f t="shared" si="25"/>
        <v>0</v>
      </c>
      <c r="AP30" s="229"/>
    </row>
    <row r="31" spans="3:42" s="76" customFormat="1">
      <c r="C31" s="76">
        <f t="shared" si="0"/>
        <v>18</v>
      </c>
      <c r="D31" s="76">
        <f t="shared" si="3"/>
        <v>17</v>
      </c>
      <c r="E31" s="1818">
        <f t="shared" si="29"/>
        <v>44593</v>
      </c>
      <c r="F31" s="76">
        <f t="shared" si="4"/>
        <v>2</v>
      </c>
      <c r="G31" s="1811">
        <f t="shared" si="5"/>
        <v>22622275.743117332</v>
      </c>
      <c r="H31" s="1811">
        <f t="shared" si="6"/>
        <v>50523.082492962043</v>
      </c>
      <c r="I31" s="1811">
        <f t="shared" si="7"/>
        <v>34670.917242261057</v>
      </c>
      <c r="J31" s="1814">
        <f t="shared" si="8"/>
        <v>85193.9997352231</v>
      </c>
      <c r="K31" s="1812">
        <f t="shared" si="1"/>
        <v>22587604.82587507</v>
      </c>
      <c r="L31" s="1815">
        <f>IF(L$12="Fixed Rate",G$6/360*30,('SOFR Curve'!$H20/12))</f>
        <v>2.2333333333333333E-3</v>
      </c>
      <c r="M31" s="1811">
        <f t="shared" si="9"/>
        <v>4720.1811252478956</v>
      </c>
      <c r="N31" s="229"/>
      <c r="Q31" s="76">
        <f t="shared" si="10"/>
        <v>18</v>
      </c>
      <c r="R31" s="76">
        <f t="shared" si="11"/>
        <v>10</v>
      </c>
      <c r="S31" s="1818">
        <f t="shared" si="26"/>
        <v>46508</v>
      </c>
      <c r="T31" s="76">
        <f t="shared" si="12"/>
        <v>2</v>
      </c>
      <c r="U31" s="1811">
        <f t="shared" si="13"/>
        <v>0</v>
      </c>
      <c r="V31" s="1811">
        <f t="shared" si="14"/>
        <v>0</v>
      </c>
      <c r="W31" s="1811">
        <f t="shared" si="15"/>
        <v>0</v>
      </c>
      <c r="X31" s="1814">
        <f t="shared" si="16"/>
        <v>0</v>
      </c>
      <c r="Y31" s="1812">
        <f t="shared" si="2"/>
        <v>0</v>
      </c>
      <c r="Z31" s="1815">
        <f>IF(Z$12="Fixed Rate",U$6/360*30,('SOFR Curve'!$H20/12))</f>
        <v>5.0000000000000001E-3</v>
      </c>
      <c r="AA31" s="1811">
        <f t="shared" si="17"/>
        <v>0</v>
      </c>
      <c r="AB31" s="229"/>
      <c r="AE31" s="76">
        <f t="shared" si="18"/>
        <v>18</v>
      </c>
      <c r="AF31" s="76">
        <f t="shared" si="19"/>
        <v>12</v>
      </c>
      <c r="AG31" s="1818">
        <f t="shared" si="27"/>
        <v>46508</v>
      </c>
      <c r="AH31" s="76">
        <f t="shared" si="20"/>
        <v>2</v>
      </c>
      <c r="AI31" s="1811">
        <f t="shared" si="21"/>
        <v>0</v>
      </c>
      <c r="AJ31" s="1811">
        <f t="shared" si="28"/>
        <v>0</v>
      </c>
      <c r="AK31" s="1811">
        <f t="shared" si="22"/>
        <v>0</v>
      </c>
      <c r="AL31" s="1814">
        <f t="shared" si="23"/>
        <v>0</v>
      </c>
      <c r="AM31" s="1812">
        <f t="shared" si="24"/>
        <v>0</v>
      </c>
      <c r="AN31" s="1815">
        <f>IF(AN$12="Fixed Rate",AI$6/360*30,('SOFR Curve'!$H20/12))</f>
        <v>3.3333333333333335E-3</v>
      </c>
      <c r="AO31" s="1811">
        <f t="shared" si="25"/>
        <v>0</v>
      </c>
      <c r="AP31" s="229"/>
    </row>
    <row r="32" spans="3:42" s="76" customFormat="1">
      <c r="C32" s="76">
        <f t="shared" si="0"/>
        <v>19</v>
      </c>
      <c r="D32" s="76">
        <f t="shared" si="3"/>
        <v>18</v>
      </c>
      <c r="E32" s="1818">
        <f t="shared" si="29"/>
        <v>44621</v>
      </c>
      <c r="F32" s="76">
        <f t="shared" si="4"/>
        <v>2</v>
      </c>
      <c r="G32" s="1811">
        <f t="shared" si="5"/>
        <v>22587604.82587507</v>
      </c>
      <c r="H32" s="1811">
        <f t="shared" si="6"/>
        <v>50445.650777787654</v>
      </c>
      <c r="I32" s="1811">
        <f t="shared" si="7"/>
        <v>34748.348957435446</v>
      </c>
      <c r="J32" s="1814">
        <f t="shared" si="8"/>
        <v>85193.9997352231</v>
      </c>
      <c r="K32" s="1812">
        <f t="shared" si="1"/>
        <v>22552856.476917636</v>
      </c>
      <c r="L32" s="1815">
        <f>IF(L$12="Fixed Rate",G$6/360*30,('SOFR Curve'!$H21/12))</f>
        <v>2.2333333333333333E-3</v>
      </c>
      <c r="M32" s="1811">
        <f t="shared" si="9"/>
        <v>4720.1811252478956</v>
      </c>
      <c r="N32" s="229"/>
      <c r="Q32" s="76">
        <f t="shared" si="10"/>
        <v>19</v>
      </c>
      <c r="R32" s="76">
        <f t="shared" si="11"/>
        <v>11</v>
      </c>
      <c r="S32" s="1818">
        <f t="shared" si="26"/>
        <v>46539</v>
      </c>
      <c r="T32" s="76">
        <f t="shared" si="12"/>
        <v>2</v>
      </c>
      <c r="U32" s="1811">
        <f t="shared" si="13"/>
        <v>0</v>
      </c>
      <c r="V32" s="1811">
        <f t="shared" si="14"/>
        <v>0</v>
      </c>
      <c r="W32" s="1811">
        <f t="shared" si="15"/>
        <v>0</v>
      </c>
      <c r="X32" s="1814">
        <f t="shared" si="16"/>
        <v>0</v>
      </c>
      <c r="Y32" s="1812">
        <f t="shared" si="2"/>
        <v>0</v>
      </c>
      <c r="Z32" s="1815">
        <f>IF(Z$12="Fixed Rate",U$6/360*30,('SOFR Curve'!$H21/12))</f>
        <v>5.0000000000000001E-3</v>
      </c>
      <c r="AA32" s="1811">
        <f t="shared" si="17"/>
        <v>0</v>
      </c>
      <c r="AB32" s="229"/>
      <c r="AE32" s="76">
        <f t="shared" si="18"/>
        <v>19</v>
      </c>
      <c r="AF32" s="76">
        <f t="shared" si="19"/>
        <v>13</v>
      </c>
      <c r="AG32" s="1818">
        <f t="shared" si="27"/>
        <v>46539</v>
      </c>
      <c r="AH32" s="76">
        <f t="shared" si="20"/>
        <v>2</v>
      </c>
      <c r="AI32" s="1811">
        <f t="shared" si="21"/>
        <v>0</v>
      </c>
      <c r="AJ32" s="1811">
        <f t="shared" si="28"/>
        <v>0</v>
      </c>
      <c r="AK32" s="1811">
        <f t="shared" si="22"/>
        <v>0</v>
      </c>
      <c r="AL32" s="1814">
        <f t="shared" si="23"/>
        <v>0</v>
      </c>
      <c r="AM32" s="1812">
        <f t="shared" si="24"/>
        <v>0</v>
      </c>
      <c r="AN32" s="1815">
        <f>IF(AN$12="Fixed Rate",AI$6/360*30,('SOFR Curve'!$H21/12))</f>
        <v>3.3333333333333335E-3</v>
      </c>
      <c r="AO32" s="1811">
        <f t="shared" si="25"/>
        <v>0</v>
      </c>
      <c r="AP32" s="229"/>
    </row>
    <row r="33" spans="3:42" s="76" customFormat="1">
      <c r="C33" s="76">
        <f t="shared" si="0"/>
        <v>20</v>
      </c>
      <c r="D33" s="76">
        <f t="shared" si="3"/>
        <v>19</v>
      </c>
      <c r="E33" s="1818">
        <f t="shared" si="29"/>
        <v>44652</v>
      </c>
      <c r="F33" s="76">
        <f t="shared" si="4"/>
        <v>2</v>
      </c>
      <c r="G33" s="1811">
        <f t="shared" si="5"/>
        <v>22552856.476917636</v>
      </c>
      <c r="H33" s="1811">
        <f t="shared" si="6"/>
        <v>50368.046131782721</v>
      </c>
      <c r="I33" s="1811">
        <f t="shared" si="7"/>
        <v>34825.953603440379</v>
      </c>
      <c r="J33" s="1814">
        <f t="shared" si="8"/>
        <v>85193.9997352231</v>
      </c>
      <c r="K33" s="1812">
        <f t="shared" si="1"/>
        <v>22518030.523314197</v>
      </c>
      <c r="L33" s="1815">
        <f>IF(L$12="Fixed Rate",G$6/360*30,('SOFR Curve'!$H22/12))</f>
        <v>2.2333333333333333E-3</v>
      </c>
      <c r="M33" s="1811">
        <f t="shared" si="9"/>
        <v>4720.1811252478956</v>
      </c>
      <c r="N33" s="229"/>
      <c r="Q33" s="76">
        <f t="shared" si="10"/>
        <v>20</v>
      </c>
      <c r="R33" s="76">
        <f t="shared" si="11"/>
        <v>12</v>
      </c>
      <c r="S33" s="1818">
        <f t="shared" si="26"/>
        <v>46569</v>
      </c>
      <c r="T33" s="76">
        <f t="shared" si="12"/>
        <v>2</v>
      </c>
      <c r="U33" s="1811">
        <f t="shared" si="13"/>
        <v>0</v>
      </c>
      <c r="V33" s="1811">
        <f t="shared" si="14"/>
        <v>0</v>
      </c>
      <c r="W33" s="1811">
        <f t="shared" si="15"/>
        <v>0</v>
      </c>
      <c r="X33" s="1814">
        <f t="shared" si="16"/>
        <v>0</v>
      </c>
      <c r="Y33" s="1812">
        <f t="shared" si="2"/>
        <v>0</v>
      </c>
      <c r="Z33" s="1815">
        <f>IF(Z$12="Fixed Rate",U$6/360*30,('SOFR Curve'!$H22/12))</f>
        <v>5.0000000000000001E-3</v>
      </c>
      <c r="AA33" s="1811">
        <f t="shared" si="17"/>
        <v>0</v>
      </c>
      <c r="AB33" s="229"/>
      <c r="AE33" s="76">
        <f t="shared" si="18"/>
        <v>20</v>
      </c>
      <c r="AF33" s="76">
        <f t="shared" si="19"/>
        <v>14</v>
      </c>
      <c r="AG33" s="1818">
        <f t="shared" si="27"/>
        <v>46569</v>
      </c>
      <c r="AH33" s="76">
        <f t="shared" si="20"/>
        <v>2</v>
      </c>
      <c r="AI33" s="1811">
        <f t="shared" si="21"/>
        <v>0</v>
      </c>
      <c r="AJ33" s="1811">
        <f t="shared" si="28"/>
        <v>0</v>
      </c>
      <c r="AK33" s="1811">
        <f t="shared" si="22"/>
        <v>0</v>
      </c>
      <c r="AL33" s="1814">
        <f t="shared" si="23"/>
        <v>0</v>
      </c>
      <c r="AM33" s="1812">
        <f t="shared" si="24"/>
        <v>0</v>
      </c>
      <c r="AN33" s="1815">
        <f>IF(AN$12="Fixed Rate",AI$6/360*30,('SOFR Curve'!$H22/12))</f>
        <v>3.3333333333333335E-3</v>
      </c>
      <c r="AO33" s="1811">
        <f t="shared" si="25"/>
        <v>0</v>
      </c>
      <c r="AP33" s="229"/>
    </row>
    <row r="34" spans="3:42" s="76" customFormat="1">
      <c r="C34" s="76">
        <f t="shared" si="0"/>
        <v>21</v>
      </c>
      <c r="D34" s="76">
        <f t="shared" si="3"/>
        <v>20</v>
      </c>
      <c r="E34" s="1818">
        <f t="shared" si="29"/>
        <v>44682</v>
      </c>
      <c r="F34" s="76">
        <f t="shared" si="4"/>
        <v>2</v>
      </c>
      <c r="G34" s="1811">
        <f t="shared" si="5"/>
        <v>22518030.523314197</v>
      </c>
      <c r="H34" s="1811">
        <f t="shared" si="6"/>
        <v>50290.268168735034</v>
      </c>
      <c r="I34" s="1811">
        <f t="shared" si="7"/>
        <v>34903.731566488066</v>
      </c>
      <c r="J34" s="1814">
        <f t="shared" si="8"/>
        <v>85193.9997352231</v>
      </c>
      <c r="K34" s="1812">
        <f t="shared" si="1"/>
        <v>22483126.791747708</v>
      </c>
      <c r="L34" s="1815">
        <f>IF(L$12="Fixed Rate",G$6/360*30,('SOFR Curve'!$H23/12))</f>
        <v>2.2333333333333333E-3</v>
      </c>
      <c r="M34" s="1811">
        <f t="shared" si="9"/>
        <v>4720.1811252478956</v>
      </c>
      <c r="N34" s="229"/>
      <c r="Q34" s="76">
        <f t="shared" si="10"/>
        <v>21</v>
      </c>
      <c r="R34" s="76">
        <f t="shared" si="11"/>
        <v>13</v>
      </c>
      <c r="S34" s="1818">
        <f t="shared" si="26"/>
        <v>46600</v>
      </c>
      <c r="T34" s="76">
        <f t="shared" si="12"/>
        <v>2</v>
      </c>
      <c r="U34" s="1811">
        <f t="shared" si="13"/>
        <v>0</v>
      </c>
      <c r="V34" s="1811">
        <f t="shared" si="14"/>
        <v>0</v>
      </c>
      <c r="W34" s="1811">
        <f t="shared" si="15"/>
        <v>0</v>
      </c>
      <c r="X34" s="1814">
        <f t="shared" si="16"/>
        <v>0</v>
      </c>
      <c r="Y34" s="1812">
        <f t="shared" si="2"/>
        <v>0</v>
      </c>
      <c r="Z34" s="1815">
        <f>IF(Z$12="Fixed Rate",U$6/360*30,('SOFR Curve'!$H23/12))</f>
        <v>5.0000000000000001E-3</v>
      </c>
      <c r="AA34" s="1811">
        <f t="shared" si="17"/>
        <v>0</v>
      </c>
      <c r="AB34" s="229"/>
      <c r="AE34" s="76">
        <f t="shared" si="18"/>
        <v>21</v>
      </c>
      <c r="AF34" s="76">
        <f t="shared" si="19"/>
        <v>15</v>
      </c>
      <c r="AG34" s="1818">
        <f t="shared" si="27"/>
        <v>46600</v>
      </c>
      <c r="AH34" s="76">
        <f t="shared" si="20"/>
        <v>2</v>
      </c>
      <c r="AI34" s="1811">
        <f t="shared" si="21"/>
        <v>0</v>
      </c>
      <c r="AJ34" s="1811">
        <f t="shared" si="28"/>
        <v>0</v>
      </c>
      <c r="AK34" s="1811">
        <f t="shared" si="22"/>
        <v>0</v>
      </c>
      <c r="AL34" s="1814">
        <f t="shared" si="23"/>
        <v>0</v>
      </c>
      <c r="AM34" s="1812">
        <f t="shared" si="24"/>
        <v>0</v>
      </c>
      <c r="AN34" s="1815">
        <f>IF(AN$12="Fixed Rate",AI$6/360*30,('SOFR Curve'!$H23/12))</f>
        <v>3.3333333333333335E-3</v>
      </c>
      <c r="AO34" s="1811">
        <f t="shared" si="25"/>
        <v>0</v>
      </c>
      <c r="AP34" s="229"/>
    </row>
    <row r="35" spans="3:42" s="76" customFormat="1">
      <c r="C35" s="76">
        <f t="shared" si="0"/>
        <v>22</v>
      </c>
      <c r="D35" s="76">
        <f t="shared" si="3"/>
        <v>21</v>
      </c>
      <c r="E35" s="1818">
        <f t="shared" si="29"/>
        <v>44713</v>
      </c>
      <c r="F35" s="76">
        <f t="shared" si="4"/>
        <v>2</v>
      </c>
      <c r="G35" s="1811">
        <f t="shared" si="5"/>
        <v>22483126.791747708</v>
      </c>
      <c r="H35" s="1811">
        <f t="shared" si="6"/>
        <v>50212.316501569876</v>
      </c>
      <c r="I35" s="1811">
        <f t="shared" si="7"/>
        <v>34981.683233653224</v>
      </c>
      <c r="J35" s="1814">
        <f t="shared" si="8"/>
        <v>85193.9997352231</v>
      </c>
      <c r="K35" s="1812">
        <f t="shared" si="1"/>
        <v>22448145.108514056</v>
      </c>
      <c r="L35" s="1815">
        <f>IF(L$12="Fixed Rate",G$6/360*30,('SOFR Curve'!$H24/12))</f>
        <v>2.2333333333333333E-3</v>
      </c>
      <c r="M35" s="1811">
        <f t="shared" si="9"/>
        <v>4720.1811252478956</v>
      </c>
      <c r="N35" s="229"/>
      <c r="Q35" s="76">
        <f t="shared" si="10"/>
        <v>22</v>
      </c>
      <c r="R35" s="76">
        <f t="shared" si="11"/>
        <v>14</v>
      </c>
      <c r="S35" s="1818">
        <f t="shared" si="26"/>
        <v>46631</v>
      </c>
      <c r="T35" s="76">
        <f t="shared" si="12"/>
        <v>2</v>
      </c>
      <c r="U35" s="1811">
        <f t="shared" si="13"/>
        <v>0</v>
      </c>
      <c r="V35" s="1811">
        <f t="shared" si="14"/>
        <v>0</v>
      </c>
      <c r="W35" s="1811">
        <f t="shared" si="15"/>
        <v>0</v>
      </c>
      <c r="X35" s="1814">
        <f t="shared" si="16"/>
        <v>0</v>
      </c>
      <c r="Y35" s="1812">
        <f t="shared" si="2"/>
        <v>0</v>
      </c>
      <c r="Z35" s="1815">
        <f>IF(Z$12="Fixed Rate",U$6/360*30,('SOFR Curve'!$H24/12))</f>
        <v>5.0000000000000001E-3</v>
      </c>
      <c r="AA35" s="1811">
        <f t="shared" si="17"/>
        <v>0</v>
      </c>
      <c r="AB35" s="229"/>
      <c r="AE35" s="76">
        <f t="shared" si="18"/>
        <v>22</v>
      </c>
      <c r="AF35" s="76">
        <f t="shared" si="19"/>
        <v>16</v>
      </c>
      <c r="AG35" s="1818">
        <f t="shared" si="27"/>
        <v>46631</v>
      </c>
      <c r="AH35" s="76">
        <f t="shared" si="20"/>
        <v>2</v>
      </c>
      <c r="AI35" s="1811">
        <f t="shared" si="21"/>
        <v>0</v>
      </c>
      <c r="AJ35" s="1811">
        <f t="shared" si="28"/>
        <v>0</v>
      </c>
      <c r="AK35" s="1811">
        <f t="shared" si="22"/>
        <v>0</v>
      </c>
      <c r="AL35" s="1814">
        <f t="shared" si="23"/>
        <v>0</v>
      </c>
      <c r="AM35" s="1812">
        <f t="shared" si="24"/>
        <v>0</v>
      </c>
      <c r="AN35" s="1815">
        <f>IF(AN$12="Fixed Rate",AI$6/360*30,('SOFR Curve'!$H24/12))</f>
        <v>3.3333333333333335E-3</v>
      </c>
      <c r="AO35" s="1811">
        <f t="shared" si="25"/>
        <v>0</v>
      </c>
      <c r="AP35" s="229"/>
    </row>
    <row r="36" spans="3:42" s="76" customFormat="1">
      <c r="C36" s="76">
        <f t="shared" si="0"/>
        <v>23</v>
      </c>
      <c r="D36" s="76">
        <f t="shared" si="3"/>
        <v>22</v>
      </c>
      <c r="E36" s="1818">
        <f t="shared" si="29"/>
        <v>44743</v>
      </c>
      <c r="F36" s="76">
        <f t="shared" si="4"/>
        <v>2</v>
      </c>
      <c r="G36" s="1811">
        <f t="shared" si="5"/>
        <v>22448145.108514056</v>
      </c>
      <c r="H36" s="1811">
        <f t="shared" si="6"/>
        <v>50134.190742348059</v>
      </c>
      <c r="I36" s="1811">
        <f t="shared" si="7"/>
        <v>35059.808992875041</v>
      </c>
      <c r="J36" s="1814">
        <f t="shared" si="8"/>
        <v>85193.9997352231</v>
      </c>
      <c r="K36" s="1812">
        <f t="shared" si="1"/>
        <v>22413085.299521182</v>
      </c>
      <c r="L36" s="1815">
        <f>IF(L$12="Fixed Rate",G$6/360*30,('SOFR Curve'!$H25/12))</f>
        <v>2.2333333333333333E-3</v>
      </c>
      <c r="M36" s="1811">
        <f t="shared" si="9"/>
        <v>4720.1811252478956</v>
      </c>
      <c r="N36" s="229"/>
      <c r="Q36" s="76">
        <f t="shared" si="10"/>
        <v>23</v>
      </c>
      <c r="R36" s="76">
        <f t="shared" si="11"/>
        <v>15</v>
      </c>
      <c r="S36" s="1818">
        <f t="shared" si="26"/>
        <v>46661</v>
      </c>
      <c r="T36" s="76">
        <f t="shared" si="12"/>
        <v>2</v>
      </c>
      <c r="U36" s="1811">
        <f t="shared" si="13"/>
        <v>0</v>
      </c>
      <c r="V36" s="1811">
        <f t="shared" si="14"/>
        <v>0</v>
      </c>
      <c r="W36" s="1811">
        <f t="shared" si="15"/>
        <v>0</v>
      </c>
      <c r="X36" s="1814">
        <f t="shared" si="16"/>
        <v>0</v>
      </c>
      <c r="Y36" s="1812">
        <f t="shared" si="2"/>
        <v>0</v>
      </c>
      <c r="Z36" s="1815">
        <f>IF(Z$12="Fixed Rate",U$6/360*30,('SOFR Curve'!$H25/12))</f>
        <v>5.0000000000000001E-3</v>
      </c>
      <c r="AA36" s="1811">
        <f t="shared" si="17"/>
        <v>0</v>
      </c>
      <c r="AB36" s="229"/>
      <c r="AE36" s="76">
        <f t="shared" si="18"/>
        <v>23</v>
      </c>
      <c r="AF36" s="76">
        <f t="shared" si="19"/>
        <v>17</v>
      </c>
      <c r="AG36" s="1818">
        <f t="shared" si="27"/>
        <v>46661</v>
      </c>
      <c r="AH36" s="76">
        <f t="shared" si="20"/>
        <v>2</v>
      </c>
      <c r="AI36" s="1811">
        <f t="shared" si="21"/>
        <v>0</v>
      </c>
      <c r="AJ36" s="1811">
        <f t="shared" si="28"/>
        <v>0</v>
      </c>
      <c r="AK36" s="1811">
        <f t="shared" si="22"/>
        <v>0</v>
      </c>
      <c r="AL36" s="1814">
        <f t="shared" si="23"/>
        <v>0</v>
      </c>
      <c r="AM36" s="1812">
        <f t="shared" si="24"/>
        <v>0</v>
      </c>
      <c r="AN36" s="1815">
        <f>IF(AN$12="Fixed Rate",AI$6/360*30,('SOFR Curve'!$H25/12))</f>
        <v>3.3333333333333335E-3</v>
      </c>
      <c r="AO36" s="1811">
        <f t="shared" si="25"/>
        <v>0</v>
      </c>
      <c r="AP36" s="229"/>
    </row>
    <row r="37" spans="3:42" s="76" customFormat="1">
      <c r="C37" s="76">
        <f t="shared" si="0"/>
        <v>24</v>
      </c>
      <c r="D37" s="76">
        <f t="shared" si="3"/>
        <v>23</v>
      </c>
      <c r="E37" s="1818">
        <f t="shared" si="29"/>
        <v>44774</v>
      </c>
      <c r="F37" s="76">
        <f t="shared" si="4"/>
        <v>2</v>
      </c>
      <c r="G37" s="1811">
        <f t="shared" si="5"/>
        <v>22413085.299521182</v>
      </c>
      <c r="H37" s="1811">
        <f t="shared" si="6"/>
        <v>50055.890502263974</v>
      </c>
      <c r="I37" s="1811">
        <f t="shared" si="7"/>
        <v>35138.109232959141</v>
      </c>
      <c r="J37" s="1814">
        <f t="shared" si="8"/>
        <v>85193.999735223115</v>
      </c>
      <c r="K37" s="1812">
        <f t="shared" si="1"/>
        <v>22377947.190288223</v>
      </c>
      <c r="L37" s="1815">
        <f>IF(L$12="Fixed Rate",G$6/360*30,('SOFR Curve'!$H26/12))</f>
        <v>2.2333333333333333E-3</v>
      </c>
      <c r="M37" s="1811">
        <f t="shared" si="9"/>
        <v>4720.1811252478956</v>
      </c>
      <c r="N37" s="229"/>
      <c r="Q37" s="76">
        <f t="shared" si="10"/>
        <v>24</v>
      </c>
      <c r="R37" s="76">
        <f t="shared" si="11"/>
        <v>16</v>
      </c>
      <c r="S37" s="1818">
        <f t="shared" si="26"/>
        <v>46692</v>
      </c>
      <c r="T37" s="76">
        <f t="shared" si="12"/>
        <v>2</v>
      </c>
      <c r="U37" s="1811">
        <f t="shared" si="13"/>
        <v>0</v>
      </c>
      <c r="V37" s="1811">
        <f t="shared" si="14"/>
        <v>0</v>
      </c>
      <c r="W37" s="1811">
        <f t="shared" si="15"/>
        <v>0</v>
      </c>
      <c r="X37" s="1814">
        <f t="shared" si="16"/>
        <v>0</v>
      </c>
      <c r="Y37" s="1812">
        <f t="shared" si="2"/>
        <v>0</v>
      </c>
      <c r="Z37" s="1815">
        <f>IF(Z$12="Fixed Rate",U$6/360*30,('SOFR Curve'!$H26/12))</f>
        <v>5.0000000000000001E-3</v>
      </c>
      <c r="AA37" s="1811">
        <f t="shared" si="17"/>
        <v>0</v>
      </c>
      <c r="AB37" s="229"/>
      <c r="AE37" s="76">
        <f t="shared" si="18"/>
        <v>24</v>
      </c>
      <c r="AF37" s="76">
        <f t="shared" si="19"/>
        <v>18</v>
      </c>
      <c r="AG37" s="1818">
        <f t="shared" si="27"/>
        <v>46692</v>
      </c>
      <c r="AH37" s="76">
        <f t="shared" si="20"/>
        <v>2</v>
      </c>
      <c r="AI37" s="1811">
        <f t="shared" si="21"/>
        <v>0</v>
      </c>
      <c r="AJ37" s="1811">
        <f t="shared" si="28"/>
        <v>0</v>
      </c>
      <c r="AK37" s="1811">
        <f t="shared" si="22"/>
        <v>0</v>
      </c>
      <c r="AL37" s="1814">
        <f t="shared" si="23"/>
        <v>0</v>
      </c>
      <c r="AM37" s="1812">
        <f t="shared" si="24"/>
        <v>0</v>
      </c>
      <c r="AN37" s="1815">
        <f>IF(AN$12="Fixed Rate",AI$6/360*30,('SOFR Curve'!$H26/12))</f>
        <v>3.3333333333333335E-3</v>
      </c>
      <c r="AO37" s="1811">
        <f t="shared" si="25"/>
        <v>0</v>
      </c>
      <c r="AP37" s="229"/>
    </row>
    <row r="38" spans="3:42" s="76" customFormat="1">
      <c r="C38" s="76">
        <f t="shared" si="0"/>
        <v>25</v>
      </c>
      <c r="D38" s="76">
        <f t="shared" si="3"/>
        <v>24</v>
      </c>
      <c r="E38" s="1818">
        <f t="shared" si="29"/>
        <v>44805</v>
      </c>
      <c r="F38" s="76">
        <f t="shared" si="4"/>
        <v>3</v>
      </c>
      <c r="G38" s="1811">
        <f t="shared" si="5"/>
        <v>22377947.190288223</v>
      </c>
      <c r="H38" s="1811">
        <f t="shared" si="6"/>
        <v>49977.415391643699</v>
      </c>
      <c r="I38" s="1811">
        <f t="shared" si="7"/>
        <v>35216.584343579416</v>
      </c>
      <c r="J38" s="1814">
        <f t="shared" si="8"/>
        <v>85193.999735223115</v>
      </c>
      <c r="K38" s="1812">
        <f t="shared" si="1"/>
        <v>22342730.605944645</v>
      </c>
      <c r="L38" s="1815">
        <f>IF(L$12="Fixed Rate",G$6/360*30,('SOFR Curve'!$H27/12))</f>
        <v>2.2333333333333333E-3</v>
      </c>
      <c r="M38" s="1811">
        <f t="shared" si="9"/>
        <v>4720.1811252478956</v>
      </c>
      <c r="N38" s="229"/>
      <c r="Q38" s="76">
        <f t="shared" si="10"/>
        <v>25</v>
      </c>
      <c r="R38" s="76">
        <f t="shared" si="11"/>
        <v>17</v>
      </c>
      <c r="S38" s="1818">
        <f t="shared" si="26"/>
        <v>46722</v>
      </c>
      <c r="T38" s="76">
        <f t="shared" si="12"/>
        <v>3</v>
      </c>
      <c r="U38" s="1811">
        <f t="shared" si="13"/>
        <v>0</v>
      </c>
      <c r="V38" s="1811">
        <f t="shared" si="14"/>
        <v>0</v>
      </c>
      <c r="W38" s="1811">
        <f t="shared" si="15"/>
        <v>0</v>
      </c>
      <c r="X38" s="1814">
        <f t="shared" si="16"/>
        <v>0</v>
      </c>
      <c r="Y38" s="1812">
        <f t="shared" si="2"/>
        <v>0</v>
      </c>
      <c r="Z38" s="1815">
        <f>IF(Z$12="Fixed Rate",U$6/360*30,('SOFR Curve'!$H27/12))</f>
        <v>5.0000000000000001E-3</v>
      </c>
      <c r="AA38" s="1811">
        <f t="shared" si="17"/>
        <v>0</v>
      </c>
      <c r="AB38" s="229"/>
      <c r="AE38" s="76">
        <f t="shared" si="18"/>
        <v>25</v>
      </c>
      <c r="AF38" s="76">
        <f t="shared" si="19"/>
        <v>19</v>
      </c>
      <c r="AG38" s="1818">
        <f t="shared" si="27"/>
        <v>46722</v>
      </c>
      <c r="AH38" s="76">
        <f t="shared" si="20"/>
        <v>3</v>
      </c>
      <c r="AI38" s="1811">
        <f t="shared" si="21"/>
        <v>0</v>
      </c>
      <c r="AJ38" s="1811">
        <f t="shared" si="28"/>
        <v>0</v>
      </c>
      <c r="AK38" s="1811">
        <f t="shared" si="22"/>
        <v>0</v>
      </c>
      <c r="AL38" s="1814">
        <f t="shared" si="23"/>
        <v>0</v>
      </c>
      <c r="AM38" s="1812">
        <f t="shared" si="24"/>
        <v>0</v>
      </c>
      <c r="AN38" s="1815">
        <f>IF(AN$12="Fixed Rate",AI$6/360*30,('SOFR Curve'!$H27/12))</f>
        <v>3.3333333333333335E-3</v>
      </c>
      <c r="AO38" s="1811">
        <f t="shared" si="25"/>
        <v>0</v>
      </c>
      <c r="AP38" s="229"/>
    </row>
    <row r="39" spans="3:42" s="76" customFormat="1">
      <c r="C39" s="76">
        <f t="shared" si="0"/>
        <v>26</v>
      </c>
      <c r="D39" s="76">
        <f t="shared" si="3"/>
        <v>25</v>
      </c>
      <c r="E39" s="1818">
        <f t="shared" si="29"/>
        <v>44835</v>
      </c>
      <c r="F39" s="76">
        <f t="shared" si="4"/>
        <v>3</v>
      </c>
      <c r="G39" s="1811">
        <f t="shared" si="5"/>
        <v>22342730.605944645</v>
      </c>
      <c r="H39" s="1811">
        <f t="shared" si="6"/>
        <v>49898.765019943035</v>
      </c>
      <c r="I39" s="1811">
        <f t="shared" si="7"/>
        <v>35295.234715280079</v>
      </c>
      <c r="J39" s="1814">
        <f t="shared" si="8"/>
        <v>85193.999735223115</v>
      </c>
      <c r="K39" s="1812">
        <f t="shared" si="1"/>
        <v>22307435.371229365</v>
      </c>
      <c r="L39" s="1815">
        <f>IF(L$12="Fixed Rate",G$6/360*30,('SOFR Curve'!$H28/12))</f>
        <v>2.2333333333333333E-3</v>
      </c>
      <c r="M39" s="1811">
        <f t="shared" si="9"/>
        <v>4720.1811252478956</v>
      </c>
      <c r="N39" s="229"/>
      <c r="Q39" s="76">
        <f t="shared" si="10"/>
        <v>26</v>
      </c>
      <c r="R39" s="76">
        <f t="shared" si="11"/>
        <v>18</v>
      </c>
      <c r="S39" s="1818">
        <f t="shared" si="26"/>
        <v>46753</v>
      </c>
      <c r="T39" s="76">
        <f t="shared" si="12"/>
        <v>3</v>
      </c>
      <c r="U39" s="1811">
        <f t="shared" si="13"/>
        <v>0</v>
      </c>
      <c r="V39" s="1811">
        <f t="shared" si="14"/>
        <v>0</v>
      </c>
      <c r="W39" s="1811">
        <f t="shared" si="15"/>
        <v>0</v>
      </c>
      <c r="X39" s="1814">
        <f t="shared" si="16"/>
        <v>0</v>
      </c>
      <c r="Y39" s="1812">
        <f t="shared" si="2"/>
        <v>0</v>
      </c>
      <c r="Z39" s="1815">
        <f>IF(Z$12="Fixed Rate",U$6/360*30,('SOFR Curve'!$H28/12))</f>
        <v>5.0000000000000001E-3</v>
      </c>
      <c r="AA39" s="1811">
        <f t="shared" si="17"/>
        <v>0</v>
      </c>
      <c r="AB39" s="229"/>
      <c r="AE39" s="76">
        <f t="shared" si="18"/>
        <v>26</v>
      </c>
      <c r="AF39" s="76">
        <f t="shared" si="19"/>
        <v>20</v>
      </c>
      <c r="AG39" s="1818">
        <f t="shared" si="27"/>
        <v>46753</v>
      </c>
      <c r="AH39" s="76">
        <f t="shared" si="20"/>
        <v>3</v>
      </c>
      <c r="AI39" s="1811">
        <f t="shared" si="21"/>
        <v>0</v>
      </c>
      <c r="AJ39" s="1811">
        <f t="shared" si="28"/>
        <v>0</v>
      </c>
      <c r="AK39" s="1811">
        <f t="shared" si="22"/>
        <v>0</v>
      </c>
      <c r="AL39" s="1814">
        <f t="shared" si="23"/>
        <v>0</v>
      </c>
      <c r="AM39" s="1812">
        <f t="shared" si="24"/>
        <v>0</v>
      </c>
      <c r="AN39" s="1815">
        <f>IF(AN$12="Fixed Rate",AI$6/360*30,('SOFR Curve'!$H28/12))</f>
        <v>3.3333333333333335E-3</v>
      </c>
      <c r="AO39" s="1811">
        <f t="shared" si="25"/>
        <v>0</v>
      </c>
      <c r="AP39" s="229"/>
    </row>
    <row r="40" spans="3:42" s="76" customFormat="1">
      <c r="C40" s="76">
        <f t="shared" si="0"/>
        <v>27</v>
      </c>
      <c r="D40" s="76">
        <f t="shared" si="3"/>
        <v>26</v>
      </c>
      <c r="E40" s="1818">
        <f t="shared" si="29"/>
        <v>44866</v>
      </c>
      <c r="F40" s="76">
        <f t="shared" si="4"/>
        <v>3</v>
      </c>
      <c r="G40" s="1811">
        <f t="shared" si="5"/>
        <v>22307435.371229365</v>
      </c>
      <c r="H40" s="1811">
        <f t="shared" si="6"/>
        <v>49819.938995745579</v>
      </c>
      <c r="I40" s="1811">
        <f t="shared" si="7"/>
        <v>35374.060739477536</v>
      </c>
      <c r="J40" s="1814">
        <f t="shared" si="8"/>
        <v>85193.999735223115</v>
      </c>
      <c r="K40" s="1812">
        <f t="shared" si="1"/>
        <v>22272061.310489889</v>
      </c>
      <c r="L40" s="1815">
        <f>IF(L$12="Fixed Rate",G$6/360*30,('SOFR Curve'!$H29/12))</f>
        <v>2.2333333333333333E-3</v>
      </c>
      <c r="M40" s="1811">
        <f t="shared" si="9"/>
        <v>4720.1811252478956</v>
      </c>
      <c r="N40" s="229"/>
      <c r="Q40" s="76">
        <f t="shared" si="10"/>
        <v>27</v>
      </c>
      <c r="R40" s="76">
        <f t="shared" si="11"/>
        <v>19</v>
      </c>
      <c r="S40" s="1818">
        <f t="shared" si="26"/>
        <v>46784</v>
      </c>
      <c r="T40" s="76">
        <f t="shared" si="12"/>
        <v>3</v>
      </c>
      <c r="U40" s="1811">
        <f t="shared" si="13"/>
        <v>0</v>
      </c>
      <c r="V40" s="1811">
        <f t="shared" si="14"/>
        <v>0</v>
      </c>
      <c r="W40" s="1811">
        <f t="shared" si="15"/>
        <v>0</v>
      </c>
      <c r="X40" s="1814">
        <f t="shared" si="16"/>
        <v>0</v>
      </c>
      <c r="Y40" s="1812">
        <f t="shared" si="2"/>
        <v>0</v>
      </c>
      <c r="Z40" s="1815">
        <f>IF(Z$12="Fixed Rate",U$6/360*30,('SOFR Curve'!$H29/12))</f>
        <v>5.0000000000000001E-3</v>
      </c>
      <c r="AA40" s="1811">
        <f t="shared" si="17"/>
        <v>0</v>
      </c>
      <c r="AB40" s="229"/>
      <c r="AE40" s="76">
        <f t="shared" si="18"/>
        <v>27</v>
      </c>
      <c r="AF40" s="76">
        <f t="shared" si="19"/>
        <v>21</v>
      </c>
      <c r="AG40" s="1818">
        <f t="shared" si="27"/>
        <v>46784</v>
      </c>
      <c r="AH40" s="76">
        <f t="shared" si="20"/>
        <v>3</v>
      </c>
      <c r="AI40" s="1811">
        <f t="shared" si="21"/>
        <v>0</v>
      </c>
      <c r="AJ40" s="1811">
        <f t="shared" si="28"/>
        <v>0</v>
      </c>
      <c r="AK40" s="1811">
        <f t="shared" si="22"/>
        <v>0</v>
      </c>
      <c r="AL40" s="1814">
        <f t="shared" si="23"/>
        <v>0</v>
      </c>
      <c r="AM40" s="1812">
        <f t="shared" si="24"/>
        <v>0</v>
      </c>
      <c r="AN40" s="1815">
        <f>IF(AN$12="Fixed Rate",AI$6/360*30,('SOFR Curve'!$H29/12))</f>
        <v>3.3333333333333335E-3</v>
      </c>
      <c r="AO40" s="1811">
        <f t="shared" si="25"/>
        <v>0</v>
      </c>
      <c r="AP40" s="229"/>
    </row>
    <row r="41" spans="3:42" s="76" customFormat="1">
      <c r="C41" s="76">
        <f t="shared" si="0"/>
        <v>28</v>
      </c>
      <c r="D41" s="76">
        <f t="shared" si="3"/>
        <v>27</v>
      </c>
      <c r="E41" s="1818">
        <f t="shared" si="29"/>
        <v>44896</v>
      </c>
      <c r="F41" s="76">
        <f t="shared" si="4"/>
        <v>3</v>
      </c>
      <c r="G41" s="1811">
        <f t="shared" si="5"/>
        <v>22272061.310489889</v>
      </c>
      <c r="H41" s="1811">
        <f t="shared" si="6"/>
        <v>49740.936926760754</v>
      </c>
      <c r="I41" s="1811">
        <f t="shared" si="7"/>
        <v>35453.062808462375</v>
      </c>
      <c r="J41" s="1814">
        <f t="shared" si="8"/>
        <v>85193.999735223129</v>
      </c>
      <c r="K41" s="1812">
        <f t="shared" si="1"/>
        <v>22236608.247681428</v>
      </c>
      <c r="L41" s="1815">
        <f>IF(L$12="Fixed Rate",G$6/360*30,('SOFR Curve'!$H30/12))</f>
        <v>2.2333333333333333E-3</v>
      </c>
      <c r="M41" s="1811">
        <f t="shared" si="9"/>
        <v>4720.1811252478956</v>
      </c>
      <c r="N41" s="229"/>
      <c r="Q41" s="76">
        <f t="shared" si="10"/>
        <v>28</v>
      </c>
      <c r="R41" s="76">
        <f t="shared" si="11"/>
        <v>20</v>
      </c>
      <c r="S41" s="1818">
        <f t="shared" si="26"/>
        <v>46813</v>
      </c>
      <c r="T41" s="76">
        <f t="shared" si="12"/>
        <v>3</v>
      </c>
      <c r="U41" s="1811">
        <f t="shared" si="13"/>
        <v>0</v>
      </c>
      <c r="V41" s="1811">
        <f t="shared" si="14"/>
        <v>0</v>
      </c>
      <c r="W41" s="1811">
        <f t="shared" si="15"/>
        <v>0</v>
      </c>
      <c r="X41" s="1814">
        <f t="shared" si="16"/>
        <v>0</v>
      </c>
      <c r="Y41" s="1812">
        <f t="shared" si="2"/>
        <v>0</v>
      </c>
      <c r="Z41" s="1815">
        <f>IF(Z$12="Fixed Rate",U$6/360*30,('SOFR Curve'!$H30/12))</f>
        <v>5.0000000000000001E-3</v>
      </c>
      <c r="AA41" s="1811">
        <f t="shared" si="17"/>
        <v>0</v>
      </c>
      <c r="AB41" s="229"/>
      <c r="AE41" s="76">
        <f t="shared" si="18"/>
        <v>28</v>
      </c>
      <c r="AF41" s="76">
        <f t="shared" si="19"/>
        <v>22</v>
      </c>
      <c r="AG41" s="1818">
        <f t="shared" si="27"/>
        <v>46813</v>
      </c>
      <c r="AH41" s="76">
        <f t="shared" si="20"/>
        <v>3</v>
      </c>
      <c r="AI41" s="1811">
        <f t="shared" si="21"/>
        <v>0</v>
      </c>
      <c r="AJ41" s="1811">
        <f t="shared" si="28"/>
        <v>0</v>
      </c>
      <c r="AK41" s="1811">
        <f t="shared" si="22"/>
        <v>0</v>
      </c>
      <c r="AL41" s="1814">
        <f t="shared" si="23"/>
        <v>0</v>
      </c>
      <c r="AM41" s="1812">
        <f t="shared" si="24"/>
        <v>0</v>
      </c>
      <c r="AN41" s="1815">
        <f>IF(AN$12="Fixed Rate",AI$6/360*30,('SOFR Curve'!$H30/12))</f>
        <v>3.3333333333333335E-3</v>
      </c>
      <c r="AO41" s="1811">
        <f t="shared" si="25"/>
        <v>0</v>
      </c>
      <c r="AP41" s="229"/>
    </row>
    <row r="42" spans="3:42" s="76" customFormat="1">
      <c r="C42" s="76">
        <f t="shared" si="0"/>
        <v>29</v>
      </c>
      <c r="D42" s="76">
        <f t="shared" si="3"/>
        <v>28</v>
      </c>
      <c r="E42" s="1818">
        <f t="shared" si="29"/>
        <v>44927</v>
      </c>
      <c r="F42" s="76">
        <f t="shared" si="4"/>
        <v>3</v>
      </c>
      <c r="G42" s="1811">
        <f t="shared" si="5"/>
        <v>22236608.247681428</v>
      </c>
      <c r="H42" s="1811">
        <f t="shared" si="6"/>
        <v>49661.758419821854</v>
      </c>
      <c r="I42" s="1811">
        <f t="shared" si="7"/>
        <v>35532.241315401261</v>
      </c>
      <c r="J42" s="1814">
        <f t="shared" si="8"/>
        <v>85193.999735223115</v>
      </c>
      <c r="K42" s="1812">
        <f t="shared" si="1"/>
        <v>22201076.006366026</v>
      </c>
      <c r="L42" s="1815">
        <f>IF(L$12="Fixed Rate",G$6/360*30,('SOFR Curve'!$H31/12))</f>
        <v>2.2333333333333333E-3</v>
      </c>
      <c r="M42" s="1811">
        <f t="shared" si="9"/>
        <v>4632.6267182669644</v>
      </c>
      <c r="N42" s="229"/>
      <c r="Q42" s="76">
        <f t="shared" si="10"/>
        <v>29</v>
      </c>
      <c r="R42" s="76">
        <f t="shared" si="11"/>
        <v>21</v>
      </c>
      <c r="S42" s="1818">
        <f t="shared" si="26"/>
        <v>46844</v>
      </c>
      <c r="T42" s="76">
        <f t="shared" si="12"/>
        <v>3</v>
      </c>
      <c r="U42" s="1811">
        <f t="shared" si="13"/>
        <v>0</v>
      </c>
      <c r="V42" s="1811">
        <f t="shared" si="14"/>
        <v>0</v>
      </c>
      <c r="W42" s="1811">
        <f t="shared" si="15"/>
        <v>0</v>
      </c>
      <c r="X42" s="1814">
        <f t="shared" si="16"/>
        <v>0</v>
      </c>
      <c r="Y42" s="1812">
        <f t="shared" si="2"/>
        <v>0</v>
      </c>
      <c r="Z42" s="1815">
        <f>IF(Z$12="Fixed Rate",U$6/360*30,('SOFR Curve'!$H31/12))</f>
        <v>5.0000000000000001E-3</v>
      </c>
      <c r="AA42" s="1811">
        <f t="shared" si="17"/>
        <v>0</v>
      </c>
      <c r="AB42" s="229"/>
      <c r="AE42" s="76">
        <f t="shared" si="18"/>
        <v>29</v>
      </c>
      <c r="AF42" s="76">
        <f t="shared" si="19"/>
        <v>23</v>
      </c>
      <c r="AG42" s="1818">
        <f t="shared" si="27"/>
        <v>46844</v>
      </c>
      <c r="AH42" s="76">
        <f t="shared" si="20"/>
        <v>3</v>
      </c>
      <c r="AI42" s="1811">
        <f t="shared" si="21"/>
        <v>0</v>
      </c>
      <c r="AJ42" s="1811">
        <f t="shared" si="28"/>
        <v>0</v>
      </c>
      <c r="AK42" s="1811">
        <f t="shared" si="22"/>
        <v>0</v>
      </c>
      <c r="AL42" s="1814">
        <f t="shared" si="23"/>
        <v>0</v>
      </c>
      <c r="AM42" s="1812">
        <f t="shared" si="24"/>
        <v>0</v>
      </c>
      <c r="AN42" s="1815">
        <f>IF(AN$12="Fixed Rate",AI$6/360*30,('SOFR Curve'!$H31/12))</f>
        <v>3.3333333333333335E-3</v>
      </c>
      <c r="AO42" s="1811">
        <f t="shared" si="25"/>
        <v>0</v>
      </c>
      <c r="AP42" s="229"/>
    </row>
    <row r="43" spans="3:42" s="76" customFormat="1">
      <c r="C43" s="76">
        <f t="shared" si="0"/>
        <v>30</v>
      </c>
      <c r="D43" s="76">
        <f t="shared" si="3"/>
        <v>29</v>
      </c>
      <c r="E43" s="1818">
        <f t="shared" si="29"/>
        <v>44958</v>
      </c>
      <c r="F43" s="76">
        <f t="shared" si="4"/>
        <v>3</v>
      </c>
      <c r="G43" s="1811">
        <f t="shared" si="5"/>
        <v>22201076.006366026</v>
      </c>
      <c r="H43" s="1811">
        <f t="shared" si="6"/>
        <v>49582.40308088412</v>
      </c>
      <c r="I43" s="1811">
        <f t="shared" si="7"/>
        <v>35611.596654339024</v>
      </c>
      <c r="J43" s="1814">
        <f t="shared" si="8"/>
        <v>85193.999735223144</v>
      </c>
      <c r="K43" s="1812">
        <f t="shared" si="1"/>
        <v>22165464.409711685</v>
      </c>
      <c r="L43" s="1815">
        <f>IF(L$12="Fixed Rate",G$6/360*30,('SOFR Curve'!$H32/12))</f>
        <v>2.2333333333333333E-3</v>
      </c>
      <c r="M43" s="1811">
        <f t="shared" si="9"/>
        <v>4632.6267182669644</v>
      </c>
      <c r="N43" s="229"/>
      <c r="Q43" s="76">
        <f t="shared" si="10"/>
        <v>30</v>
      </c>
      <c r="R43" s="76">
        <f t="shared" si="11"/>
        <v>22</v>
      </c>
      <c r="S43" s="1818">
        <f t="shared" si="26"/>
        <v>46874</v>
      </c>
      <c r="T43" s="76">
        <f t="shared" si="12"/>
        <v>3</v>
      </c>
      <c r="U43" s="1811">
        <f t="shared" si="13"/>
        <v>0</v>
      </c>
      <c r="V43" s="1811">
        <f t="shared" si="14"/>
        <v>0</v>
      </c>
      <c r="W43" s="1811">
        <f t="shared" si="15"/>
        <v>0</v>
      </c>
      <c r="X43" s="1814">
        <f t="shared" si="16"/>
        <v>0</v>
      </c>
      <c r="Y43" s="1812">
        <f t="shared" si="2"/>
        <v>0</v>
      </c>
      <c r="Z43" s="1815">
        <f>IF(Z$12="Fixed Rate",U$6/360*30,('SOFR Curve'!$H32/12))</f>
        <v>5.0000000000000001E-3</v>
      </c>
      <c r="AA43" s="1811">
        <f t="shared" si="17"/>
        <v>0</v>
      </c>
      <c r="AB43" s="229"/>
      <c r="AE43" s="76">
        <f t="shared" si="18"/>
        <v>30</v>
      </c>
      <c r="AF43" s="76">
        <f t="shared" si="19"/>
        <v>24</v>
      </c>
      <c r="AG43" s="1818">
        <f t="shared" si="27"/>
        <v>46874</v>
      </c>
      <c r="AH43" s="76">
        <f t="shared" si="20"/>
        <v>3</v>
      </c>
      <c r="AI43" s="1811">
        <f t="shared" si="21"/>
        <v>0</v>
      </c>
      <c r="AJ43" s="1811">
        <f t="shared" si="28"/>
        <v>0</v>
      </c>
      <c r="AK43" s="1811">
        <f t="shared" si="22"/>
        <v>0</v>
      </c>
      <c r="AL43" s="1814">
        <f t="shared" si="23"/>
        <v>0</v>
      </c>
      <c r="AM43" s="1812">
        <f t="shared" si="24"/>
        <v>0</v>
      </c>
      <c r="AN43" s="1815">
        <f>IF(AN$12="Fixed Rate",AI$6/360*30,('SOFR Curve'!$H32/12))</f>
        <v>3.3333333333333335E-3</v>
      </c>
      <c r="AO43" s="1811">
        <f t="shared" si="25"/>
        <v>0</v>
      </c>
      <c r="AP43" s="229"/>
    </row>
    <row r="44" spans="3:42" s="76" customFormat="1">
      <c r="C44" s="76">
        <f t="shared" si="0"/>
        <v>31</v>
      </c>
      <c r="D44" s="76">
        <f t="shared" si="3"/>
        <v>30</v>
      </c>
      <c r="E44" s="1818">
        <f t="shared" si="29"/>
        <v>44986</v>
      </c>
      <c r="F44" s="76">
        <f t="shared" si="4"/>
        <v>3</v>
      </c>
      <c r="G44" s="1811">
        <f t="shared" si="5"/>
        <v>22165464.409711685</v>
      </c>
      <c r="H44" s="1811">
        <f t="shared" si="6"/>
        <v>49502.870515022762</v>
      </c>
      <c r="I44" s="1811">
        <f t="shared" si="7"/>
        <v>35691.129220200368</v>
      </c>
      <c r="J44" s="1814">
        <f t="shared" si="8"/>
        <v>85193.999735223129</v>
      </c>
      <c r="K44" s="1812">
        <f t="shared" si="1"/>
        <v>22129773.280491486</v>
      </c>
      <c r="L44" s="1815">
        <f>IF(L$12="Fixed Rate",G$6/360*30,('SOFR Curve'!$H33/12))</f>
        <v>2.2333333333333333E-3</v>
      </c>
      <c r="M44" s="1811">
        <f t="shared" si="9"/>
        <v>4632.6267182669644</v>
      </c>
      <c r="N44" s="229"/>
      <c r="Q44" s="76">
        <f t="shared" si="10"/>
        <v>31</v>
      </c>
      <c r="R44" s="76">
        <f t="shared" si="11"/>
        <v>23</v>
      </c>
      <c r="S44" s="1818">
        <f t="shared" si="26"/>
        <v>46905</v>
      </c>
      <c r="T44" s="76">
        <f t="shared" si="12"/>
        <v>3</v>
      </c>
      <c r="U44" s="1811">
        <f t="shared" si="13"/>
        <v>0</v>
      </c>
      <c r="V44" s="1811">
        <f t="shared" si="14"/>
        <v>0</v>
      </c>
      <c r="W44" s="1811">
        <f t="shared" si="15"/>
        <v>0</v>
      </c>
      <c r="X44" s="1814">
        <f t="shared" si="16"/>
        <v>0</v>
      </c>
      <c r="Y44" s="1812">
        <f t="shared" si="2"/>
        <v>0</v>
      </c>
      <c r="Z44" s="1815">
        <f>IF(Z$12="Fixed Rate",U$6/360*30,('SOFR Curve'!$H33/12))</f>
        <v>5.0000000000000001E-3</v>
      </c>
      <c r="AA44" s="1811">
        <f t="shared" si="17"/>
        <v>0</v>
      </c>
      <c r="AB44" s="229"/>
      <c r="AE44" s="76">
        <f t="shared" si="18"/>
        <v>31</v>
      </c>
      <c r="AF44" s="76">
        <f t="shared" si="19"/>
        <v>25</v>
      </c>
      <c r="AG44" s="1818">
        <f t="shared" si="27"/>
        <v>46905</v>
      </c>
      <c r="AH44" s="76">
        <f t="shared" si="20"/>
        <v>3</v>
      </c>
      <c r="AI44" s="1811">
        <f t="shared" si="21"/>
        <v>0</v>
      </c>
      <c r="AJ44" s="1811">
        <f t="shared" si="28"/>
        <v>0</v>
      </c>
      <c r="AK44" s="1811">
        <f t="shared" si="22"/>
        <v>0</v>
      </c>
      <c r="AL44" s="1814">
        <f t="shared" si="23"/>
        <v>0</v>
      </c>
      <c r="AM44" s="1812">
        <f t="shared" si="24"/>
        <v>0</v>
      </c>
      <c r="AN44" s="1815">
        <f>IF(AN$12="Fixed Rate",AI$6/360*30,('SOFR Curve'!$H33/12))</f>
        <v>3.3333333333333335E-3</v>
      </c>
      <c r="AO44" s="1811">
        <f t="shared" si="25"/>
        <v>0</v>
      </c>
      <c r="AP44" s="229"/>
    </row>
    <row r="45" spans="3:42" s="76" customFormat="1">
      <c r="C45" s="76">
        <f t="shared" si="0"/>
        <v>32</v>
      </c>
      <c r="D45" s="76">
        <f t="shared" si="3"/>
        <v>31</v>
      </c>
      <c r="E45" s="1818">
        <f t="shared" si="29"/>
        <v>45017</v>
      </c>
      <c r="F45" s="76">
        <f t="shared" si="4"/>
        <v>3</v>
      </c>
      <c r="G45" s="1811">
        <f t="shared" si="5"/>
        <v>22129773.280491486</v>
      </c>
      <c r="H45" s="1811">
        <f t="shared" si="6"/>
        <v>49423.160326430982</v>
      </c>
      <c r="I45" s="1811">
        <f t="shared" si="7"/>
        <v>35770.839408792148</v>
      </c>
      <c r="J45" s="1814">
        <f t="shared" si="8"/>
        <v>85193.999735223129</v>
      </c>
      <c r="K45" s="1812">
        <f t="shared" si="1"/>
        <v>22094002.441082694</v>
      </c>
      <c r="L45" s="1815">
        <f>IF(L$12="Fixed Rate",G$6/360*30,('SOFR Curve'!$H34/12))</f>
        <v>2.2333333333333333E-3</v>
      </c>
      <c r="M45" s="1811">
        <f t="shared" si="9"/>
        <v>4632.6267182669644</v>
      </c>
      <c r="N45" s="229"/>
      <c r="Q45" s="76">
        <f t="shared" si="10"/>
        <v>32</v>
      </c>
      <c r="R45" s="76">
        <f t="shared" si="11"/>
        <v>24</v>
      </c>
      <c r="S45" s="1818">
        <f t="shared" si="26"/>
        <v>46935</v>
      </c>
      <c r="T45" s="76">
        <f t="shared" si="12"/>
        <v>3</v>
      </c>
      <c r="U45" s="1811">
        <f t="shared" si="13"/>
        <v>0</v>
      </c>
      <c r="V45" s="1811">
        <f t="shared" si="14"/>
        <v>0</v>
      </c>
      <c r="W45" s="1811">
        <f t="shared" si="15"/>
        <v>0</v>
      </c>
      <c r="X45" s="1814">
        <f t="shared" si="16"/>
        <v>0</v>
      </c>
      <c r="Y45" s="1812">
        <f t="shared" si="2"/>
        <v>0</v>
      </c>
      <c r="Z45" s="1815">
        <f>IF(Z$12="Fixed Rate",U$6/360*30,('SOFR Curve'!$H34/12))</f>
        <v>5.0000000000000001E-3</v>
      </c>
      <c r="AA45" s="1811">
        <f t="shared" si="17"/>
        <v>0</v>
      </c>
      <c r="AB45" s="229"/>
      <c r="AE45" s="76">
        <f t="shared" si="18"/>
        <v>32</v>
      </c>
      <c r="AF45" s="76">
        <f t="shared" si="19"/>
        <v>26</v>
      </c>
      <c r="AG45" s="1818">
        <f t="shared" si="27"/>
        <v>46935</v>
      </c>
      <c r="AH45" s="76">
        <f t="shared" si="20"/>
        <v>3</v>
      </c>
      <c r="AI45" s="1811">
        <f t="shared" si="21"/>
        <v>0</v>
      </c>
      <c r="AJ45" s="1811">
        <f t="shared" si="28"/>
        <v>0</v>
      </c>
      <c r="AK45" s="1811">
        <f t="shared" si="22"/>
        <v>0</v>
      </c>
      <c r="AL45" s="1814">
        <f t="shared" si="23"/>
        <v>0</v>
      </c>
      <c r="AM45" s="1812">
        <f t="shared" si="24"/>
        <v>0</v>
      </c>
      <c r="AN45" s="1815">
        <f>IF(AN$12="Fixed Rate",AI$6/360*30,('SOFR Curve'!$H34/12))</f>
        <v>3.3333333333333335E-3</v>
      </c>
      <c r="AO45" s="1811">
        <f t="shared" si="25"/>
        <v>0</v>
      </c>
      <c r="AP45" s="229"/>
    </row>
    <row r="46" spans="3:42" s="76" customFormat="1">
      <c r="C46" s="76">
        <f t="shared" si="0"/>
        <v>33</v>
      </c>
      <c r="D46" s="76">
        <f t="shared" si="3"/>
        <v>32</v>
      </c>
      <c r="E46" s="1818">
        <f t="shared" si="29"/>
        <v>45047</v>
      </c>
      <c r="F46" s="76">
        <f t="shared" si="4"/>
        <v>3</v>
      </c>
      <c r="G46" s="1811">
        <f t="shared" si="5"/>
        <v>22094002.441082694</v>
      </c>
      <c r="H46" s="1811">
        <f t="shared" si="6"/>
        <v>49343.272118418012</v>
      </c>
      <c r="I46" s="1811">
        <f t="shared" si="7"/>
        <v>35850.727616805118</v>
      </c>
      <c r="J46" s="1814">
        <f t="shared" si="8"/>
        <v>85193.999735223129</v>
      </c>
      <c r="K46" s="1812">
        <f t="shared" si="1"/>
        <v>22058151.713465888</v>
      </c>
      <c r="L46" s="1815">
        <f>IF(L$12="Fixed Rate",G$6/360*30,('SOFR Curve'!$H35/12))</f>
        <v>2.2333333333333333E-3</v>
      </c>
      <c r="M46" s="1811">
        <f t="shared" si="9"/>
        <v>4632.6267182669644</v>
      </c>
      <c r="N46" s="229"/>
      <c r="Q46" s="76">
        <f t="shared" si="10"/>
        <v>33</v>
      </c>
      <c r="R46" s="76">
        <f t="shared" si="11"/>
        <v>25</v>
      </c>
      <c r="S46" s="1818">
        <f t="shared" si="26"/>
        <v>46966</v>
      </c>
      <c r="T46" s="76">
        <f t="shared" si="12"/>
        <v>3</v>
      </c>
      <c r="U46" s="1811">
        <f t="shared" si="13"/>
        <v>0</v>
      </c>
      <c r="V46" s="1811">
        <f t="shared" si="14"/>
        <v>0</v>
      </c>
      <c r="W46" s="1811">
        <f t="shared" si="15"/>
        <v>0</v>
      </c>
      <c r="X46" s="1814">
        <f t="shared" si="16"/>
        <v>0</v>
      </c>
      <c r="Y46" s="1812">
        <f t="shared" si="2"/>
        <v>0</v>
      </c>
      <c r="Z46" s="1815">
        <f>IF(Z$12="Fixed Rate",U$6/360*30,('SOFR Curve'!$H35/12))</f>
        <v>5.0000000000000001E-3</v>
      </c>
      <c r="AA46" s="1811">
        <f t="shared" si="17"/>
        <v>0</v>
      </c>
      <c r="AB46" s="229"/>
      <c r="AE46" s="76">
        <f t="shared" si="18"/>
        <v>33</v>
      </c>
      <c r="AF46" s="76">
        <f t="shared" si="19"/>
        <v>27</v>
      </c>
      <c r="AG46" s="1818">
        <f t="shared" si="27"/>
        <v>46966</v>
      </c>
      <c r="AH46" s="76">
        <f t="shared" si="20"/>
        <v>3</v>
      </c>
      <c r="AI46" s="1811">
        <f t="shared" si="21"/>
        <v>0</v>
      </c>
      <c r="AJ46" s="1811">
        <f t="shared" si="28"/>
        <v>0</v>
      </c>
      <c r="AK46" s="1811">
        <f t="shared" si="22"/>
        <v>0</v>
      </c>
      <c r="AL46" s="1814">
        <f t="shared" si="23"/>
        <v>0</v>
      </c>
      <c r="AM46" s="1812">
        <f t="shared" si="24"/>
        <v>0</v>
      </c>
      <c r="AN46" s="1815">
        <f>IF(AN$12="Fixed Rate",AI$6/360*30,('SOFR Curve'!$H35/12))</f>
        <v>3.3333333333333335E-3</v>
      </c>
      <c r="AO46" s="1811">
        <f t="shared" si="25"/>
        <v>0</v>
      </c>
      <c r="AP46" s="229"/>
    </row>
    <row r="47" spans="3:42" s="76" customFormat="1">
      <c r="C47" s="76">
        <f t="shared" si="0"/>
        <v>34</v>
      </c>
      <c r="D47" s="76">
        <f t="shared" si="3"/>
        <v>33</v>
      </c>
      <c r="E47" s="1818">
        <f t="shared" si="29"/>
        <v>45078</v>
      </c>
      <c r="F47" s="76">
        <f t="shared" si="4"/>
        <v>3</v>
      </c>
      <c r="G47" s="1811">
        <f t="shared" si="5"/>
        <v>22058151.713465888</v>
      </c>
      <c r="H47" s="1811">
        <f t="shared" si="6"/>
        <v>49263.205493407149</v>
      </c>
      <c r="I47" s="1811">
        <f t="shared" si="7"/>
        <v>35930.794241815966</v>
      </c>
      <c r="J47" s="1814">
        <f t="shared" si="8"/>
        <v>85193.999735223115</v>
      </c>
      <c r="K47" s="1812">
        <f t="shared" si="1"/>
        <v>22022220.919224072</v>
      </c>
      <c r="L47" s="1815">
        <f>IF(L$12="Fixed Rate",G$6/360*30,('SOFR Curve'!$H36/12))</f>
        <v>2.2333333333333333E-3</v>
      </c>
      <c r="M47" s="1811">
        <f t="shared" si="9"/>
        <v>4632.6267182669644</v>
      </c>
      <c r="N47" s="229"/>
      <c r="Q47" s="76">
        <f t="shared" si="10"/>
        <v>34</v>
      </c>
      <c r="R47" s="76">
        <f t="shared" si="11"/>
        <v>26</v>
      </c>
      <c r="S47" s="1818">
        <f t="shared" si="26"/>
        <v>46997</v>
      </c>
      <c r="T47" s="76">
        <f t="shared" si="12"/>
        <v>3</v>
      </c>
      <c r="U47" s="1811">
        <f t="shared" si="13"/>
        <v>0</v>
      </c>
      <c r="V47" s="1811">
        <f t="shared" si="14"/>
        <v>0</v>
      </c>
      <c r="W47" s="1811">
        <f t="shared" si="15"/>
        <v>0</v>
      </c>
      <c r="X47" s="1814">
        <f t="shared" si="16"/>
        <v>0</v>
      </c>
      <c r="Y47" s="1812">
        <f t="shared" si="2"/>
        <v>0</v>
      </c>
      <c r="Z47" s="1815">
        <f>IF(Z$12="Fixed Rate",U$6/360*30,('SOFR Curve'!$H36/12))</f>
        <v>5.0000000000000001E-3</v>
      </c>
      <c r="AA47" s="1811">
        <f t="shared" si="17"/>
        <v>0</v>
      </c>
      <c r="AB47" s="229"/>
      <c r="AE47" s="76">
        <f t="shared" si="18"/>
        <v>34</v>
      </c>
      <c r="AF47" s="76">
        <f t="shared" si="19"/>
        <v>28</v>
      </c>
      <c r="AG47" s="1818">
        <f t="shared" si="27"/>
        <v>46997</v>
      </c>
      <c r="AH47" s="76">
        <f t="shared" si="20"/>
        <v>3</v>
      </c>
      <c r="AI47" s="1811">
        <f t="shared" si="21"/>
        <v>0</v>
      </c>
      <c r="AJ47" s="1811">
        <f t="shared" si="28"/>
        <v>0</v>
      </c>
      <c r="AK47" s="1811">
        <f t="shared" si="22"/>
        <v>0</v>
      </c>
      <c r="AL47" s="1814">
        <f t="shared" si="23"/>
        <v>0</v>
      </c>
      <c r="AM47" s="1812">
        <f t="shared" si="24"/>
        <v>0</v>
      </c>
      <c r="AN47" s="1815">
        <f>IF(AN$12="Fixed Rate",AI$6/360*30,('SOFR Curve'!$H36/12))</f>
        <v>3.3333333333333335E-3</v>
      </c>
      <c r="AO47" s="1811">
        <f t="shared" si="25"/>
        <v>0</v>
      </c>
      <c r="AP47" s="229"/>
    </row>
    <row r="48" spans="3:42" s="76" customFormat="1">
      <c r="C48" s="76">
        <f t="shared" si="0"/>
        <v>35</v>
      </c>
      <c r="D48" s="76">
        <f t="shared" si="3"/>
        <v>34</v>
      </c>
      <c r="E48" s="1818">
        <f t="shared" si="29"/>
        <v>45108</v>
      </c>
      <c r="F48" s="76">
        <f t="shared" si="4"/>
        <v>3</v>
      </c>
      <c r="G48" s="1811">
        <f t="shared" si="5"/>
        <v>22022220.919224072</v>
      </c>
      <c r="H48" s="1811">
        <f t="shared" si="6"/>
        <v>49182.960052933762</v>
      </c>
      <c r="I48" s="1811">
        <f t="shared" si="7"/>
        <v>36011.039682289338</v>
      </c>
      <c r="J48" s="1814">
        <f t="shared" si="8"/>
        <v>85193.9997352231</v>
      </c>
      <c r="K48" s="1812">
        <f t="shared" si="1"/>
        <v>21986209.879541785</v>
      </c>
      <c r="L48" s="1815">
        <f>IF(L$12="Fixed Rate",G$6/360*30,('SOFR Curve'!$H37/12))</f>
        <v>2.2333333333333333E-3</v>
      </c>
      <c r="M48" s="1811">
        <f t="shared" si="9"/>
        <v>4632.6267182669644</v>
      </c>
      <c r="N48" s="229"/>
      <c r="Q48" s="76">
        <f t="shared" si="10"/>
        <v>35</v>
      </c>
      <c r="R48" s="76">
        <f t="shared" si="11"/>
        <v>27</v>
      </c>
      <c r="S48" s="1818">
        <f t="shared" si="26"/>
        <v>47027</v>
      </c>
      <c r="T48" s="76">
        <f t="shared" si="12"/>
        <v>3</v>
      </c>
      <c r="U48" s="1811">
        <f t="shared" si="13"/>
        <v>0</v>
      </c>
      <c r="V48" s="1811">
        <f t="shared" si="14"/>
        <v>0</v>
      </c>
      <c r="W48" s="1811">
        <f t="shared" si="15"/>
        <v>0</v>
      </c>
      <c r="X48" s="1814">
        <f t="shared" si="16"/>
        <v>0</v>
      </c>
      <c r="Y48" s="1812">
        <f t="shared" si="2"/>
        <v>0</v>
      </c>
      <c r="Z48" s="1815">
        <f>IF(Z$12="Fixed Rate",U$6/360*30,('SOFR Curve'!$H37/12))</f>
        <v>5.0000000000000001E-3</v>
      </c>
      <c r="AA48" s="1811">
        <f t="shared" si="17"/>
        <v>0</v>
      </c>
      <c r="AB48" s="229"/>
      <c r="AE48" s="76">
        <f t="shared" si="18"/>
        <v>35</v>
      </c>
      <c r="AF48" s="76">
        <f t="shared" si="19"/>
        <v>29</v>
      </c>
      <c r="AG48" s="1818">
        <f t="shared" si="27"/>
        <v>47027</v>
      </c>
      <c r="AH48" s="76">
        <f t="shared" si="20"/>
        <v>3</v>
      </c>
      <c r="AI48" s="1811">
        <f t="shared" si="21"/>
        <v>0</v>
      </c>
      <c r="AJ48" s="1811">
        <f t="shared" si="28"/>
        <v>0</v>
      </c>
      <c r="AK48" s="1811">
        <f t="shared" si="22"/>
        <v>0</v>
      </c>
      <c r="AL48" s="1814">
        <f t="shared" si="23"/>
        <v>0</v>
      </c>
      <c r="AM48" s="1812">
        <f t="shared" si="24"/>
        <v>0</v>
      </c>
      <c r="AN48" s="1815">
        <f>IF(AN$12="Fixed Rate",AI$6/360*30,('SOFR Curve'!$H37/12))</f>
        <v>3.3333333333333335E-3</v>
      </c>
      <c r="AO48" s="1811">
        <f t="shared" si="25"/>
        <v>0</v>
      </c>
      <c r="AP48" s="229"/>
    </row>
    <row r="49" spans="3:42" s="76" customFormat="1">
      <c r="C49" s="76">
        <f t="shared" si="0"/>
        <v>36</v>
      </c>
      <c r="D49" s="76">
        <f t="shared" si="3"/>
        <v>35</v>
      </c>
      <c r="E49" s="1818">
        <f t="shared" si="29"/>
        <v>45139</v>
      </c>
      <c r="F49" s="76">
        <f t="shared" si="4"/>
        <v>3</v>
      </c>
      <c r="G49" s="1811">
        <f t="shared" si="5"/>
        <v>21986209.879541785</v>
      </c>
      <c r="H49" s="1811">
        <f t="shared" si="6"/>
        <v>49102.535397643318</v>
      </c>
      <c r="I49" s="1811">
        <f t="shared" si="7"/>
        <v>36091.464337579811</v>
      </c>
      <c r="J49" s="1814">
        <f t="shared" si="8"/>
        <v>85193.999735223129</v>
      </c>
      <c r="K49" s="1812">
        <f t="shared" si="1"/>
        <v>21950118.415204205</v>
      </c>
      <c r="L49" s="1815">
        <f>IF(L$12="Fixed Rate",G$6/360*30,('SOFR Curve'!$H38/12))</f>
        <v>2.2333333333333333E-3</v>
      </c>
      <c r="M49" s="1811">
        <f t="shared" si="9"/>
        <v>4632.6267182669644</v>
      </c>
      <c r="N49" s="229"/>
      <c r="Q49" s="76">
        <f t="shared" si="10"/>
        <v>36</v>
      </c>
      <c r="R49" s="76">
        <f t="shared" si="11"/>
        <v>28</v>
      </c>
      <c r="S49" s="1818">
        <f t="shared" si="26"/>
        <v>47058</v>
      </c>
      <c r="T49" s="76">
        <f t="shared" si="12"/>
        <v>3</v>
      </c>
      <c r="U49" s="1811">
        <f t="shared" si="13"/>
        <v>0</v>
      </c>
      <c r="V49" s="1811">
        <f t="shared" si="14"/>
        <v>0</v>
      </c>
      <c r="W49" s="1811">
        <f t="shared" si="15"/>
        <v>0</v>
      </c>
      <c r="X49" s="1814">
        <f t="shared" si="16"/>
        <v>0</v>
      </c>
      <c r="Y49" s="1812">
        <f t="shared" si="2"/>
        <v>0</v>
      </c>
      <c r="Z49" s="1815">
        <f>IF(Z$12="Fixed Rate",U$6/360*30,('SOFR Curve'!$H38/12))</f>
        <v>5.0000000000000001E-3</v>
      </c>
      <c r="AA49" s="1811">
        <f t="shared" si="17"/>
        <v>0</v>
      </c>
      <c r="AB49" s="229"/>
      <c r="AE49" s="76">
        <f t="shared" si="18"/>
        <v>36</v>
      </c>
      <c r="AF49" s="76">
        <f t="shared" si="19"/>
        <v>30</v>
      </c>
      <c r="AG49" s="1818">
        <f t="shared" si="27"/>
        <v>47058</v>
      </c>
      <c r="AH49" s="76">
        <f t="shared" si="20"/>
        <v>3</v>
      </c>
      <c r="AI49" s="1811">
        <f t="shared" si="21"/>
        <v>0</v>
      </c>
      <c r="AJ49" s="1811">
        <f t="shared" si="28"/>
        <v>0</v>
      </c>
      <c r="AK49" s="1811">
        <f t="shared" si="22"/>
        <v>0</v>
      </c>
      <c r="AL49" s="1814">
        <f t="shared" si="23"/>
        <v>0</v>
      </c>
      <c r="AM49" s="1812">
        <f t="shared" si="24"/>
        <v>0</v>
      </c>
      <c r="AN49" s="1815">
        <f>IF(AN$12="Fixed Rate",AI$6/360*30,('SOFR Curve'!$H38/12))</f>
        <v>3.3333333333333335E-3</v>
      </c>
      <c r="AO49" s="1811">
        <f t="shared" si="25"/>
        <v>0</v>
      </c>
      <c r="AP49" s="229"/>
    </row>
    <row r="50" spans="3:42" s="76" customFormat="1">
      <c r="C50" s="76">
        <f t="shared" si="0"/>
        <v>37</v>
      </c>
      <c r="D50" s="76">
        <f t="shared" si="3"/>
        <v>36</v>
      </c>
      <c r="E50" s="1818">
        <f t="shared" si="29"/>
        <v>45170</v>
      </c>
      <c r="F50" s="76">
        <f t="shared" si="4"/>
        <v>4</v>
      </c>
      <c r="G50" s="1811">
        <f t="shared" si="5"/>
        <v>21950118.415204205</v>
      </c>
      <c r="H50" s="1811">
        <f t="shared" si="6"/>
        <v>49021.93112728939</v>
      </c>
      <c r="I50" s="1811">
        <f t="shared" si="7"/>
        <v>36172.068607933739</v>
      </c>
      <c r="J50" s="1814">
        <f t="shared" si="8"/>
        <v>85193.999735223129</v>
      </c>
      <c r="K50" s="1812">
        <f t="shared" si="1"/>
        <v>21913946.346596271</v>
      </c>
      <c r="L50" s="1815">
        <f>IF(L$12="Fixed Rate",G$6/360*30,('SOFR Curve'!$H39/12))</f>
        <v>2.2333333333333333E-3</v>
      </c>
      <c r="M50" s="1811">
        <f t="shared" si="9"/>
        <v>4632.6267182669644</v>
      </c>
      <c r="N50" s="229"/>
      <c r="Q50" s="76">
        <f t="shared" si="10"/>
        <v>37</v>
      </c>
      <c r="R50" s="76">
        <f t="shared" si="11"/>
        <v>29</v>
      </c>
      <c r="S50" s="1818">
        <f t="shared" si="26"/>
        <v>47088</v>
      </c>
      <c r="T50" s="76">
        <f t="shared" si="12"/>
        <v>4</v>
      </c>
      <c r="U50" s="1811">
        <f t="shared" si="13"/>
        <v>0</v>
      </c>
      <c r="V50" s="1811">
        <f t="shared" si="14"/>
        <v>0</v>
      </c>
      <c r="W50" s="1811">
        <f t="shared" si="15"/>
        <v>0</v>
      </c>
      <c r="X50" s="1814">
        <f t="shared" si="16"/>
        <v>0</v>
      </c>
      <c r="Y50" s="1812">
        <f t="shared" si="2"/>
        <v>0</v>
      </c>
      <c r="Z50" s="1815">
        <f>IF(Z$12="Fixed Rate",U$6/360*30,('SOFR Curve'!$H39/12))</f>
        <v>5.0000000000000001E-3</v>
      </c>
      <c r="AA50" s="1811">
        <f t="shared" si="17"/>
        <v>0</v>
      </c>
      <c r="AB50" s="229"/>
      <c r="AE50" s="76">
        <f t="shared" si="18"/>
        <v>37</v>
      </c>
      <c r="AF50" s="76">
        <f t="shared" si="19"/>
        <v>31</v>
      </c>
      <c r="AG50" s="1818">
        <f t="shared" si="27"/>
        <v>47088</v>
      </c>
      <c r="AH50" s="76">
        <f t="shared" si="20"/>
        <v>4</v>
      </c>
      <c r="AI50" s="1811">
        <f t="shared" si="21"/>
        <v>0</v>
      </c>
      <c r="AJ50" s="1811">
        <f t="shared" si="28"/>
        <v>0</v>
      </c>
      <c r="AK50" s="1811">
        <f t="shared" si="22"/>
        <v>0</v>
      </c>
      <c r="AL50" s="1814">
        <f t="shared" si="23"/>
        <v>0</v>
      </c>
      <c r="AM50" s="1812">
        <f t="shared" si="24"/>
        <v>0</v>
      </c>
      <c r="AN50" s="1815">
        <f>IF(AN$12="Fixed Rate",AI$6/360*30,('SOFR Curve'!$H39/12))</f>
        <v>3.3333333333333335E-3</v>
      </c>
      <c r="AO50" s="1811">
        <f t="shared" si="25"/>
        <v>0</v>
      </c>
      <c r="AP50" s="229"/>
    </row>
    <row r="51" spans="3:42" s="76" customFormat="1">
      <c r="C51" s="76">
        <f t="shared" si="0"/>
        <v>38</v>
      </c>
      <c r="D51" s="76">
        <f t="shared" si="3"/>
        <v>37</v>
      </c>
      <c r="E51" s="1818">
        <f t="shared" si="29"/>
        <v>45200</v>
      </c>
      <c r="F51" s="76">
        <f t="shared" si="4"/>
        <v>4</v>
      </c>
      <c r="G51" s="1811">
        <f t="shared" si="5"/>
        <v>21913946.346596271</v>
      </c>
      <c r="H51" s="1811">
        <f t="shared" si="6"/>
        <v>48941.146840731672</v>
      </c>
      <c r="I51" s="1811">
        <f t="shared" si="7"/>
        <v>36252.852894491458</v>
      </c>
      <c r="J51" s="1814">
        <f t="shared" si="8"/>
        <v>85193.999735223129</v>
      </c>
      <c r="K51" s="1812">
        <f t="shared" si="1"/>
        <v>21877693.493701778</v>
      </c>
      <c r="L51" s="1815">
        <f>IF(L$12="Fixed Rate",G$6/360*30,('SOFR Curve'!$H40/12))</f>
        <v>2.2333333333333333E-3</v>
      </c>
      <c r="M51" s="1811">
        <f t="shared" si="9"/>
        <v>4632.6267182669644</v>
      </c>
      <c r="N51" s="229"/>
      <c r="Q51" s="76">
        <f t="shared" si="10"/>
        <v>38</v>
      </c>
      <c r="R51" s="76">
        <f t="shared" si="11"/>
        <v>30</v>
      </c>
      <c r="S51" s="1818">
        <f t="shared" si="26"/>
        <v>47119</v>
      </c>
      <c r="T51" s="76">
        <f t="shared" si="12"/>
        <v>4</v>
      </c>
      <c r="U51" s="1811">
        <f t="shared" si="13"/>
        <v>0</v>
      </c>
      <c r="V51" s="1811">
        <f t="shared" si="14"/>
        <v>0</v>
      </c>
      <c r="W51" s="1811">
        <f t="shared" si="15"/>
        <v>0</v>
      </c>
      <c r="X51" s="1814">
        <f t="shared" si="16"/>
        <v>0</v>
      </c>
      <c r="Y51" s="1812">
        <f t="shared" si="2"/>
        <v>0</v>
      </c>
      <c r="Z51" s="1815">
        <f>IF(Z$12="Fixed Rate",U$6/360*30,('SOFR Curve'!$H40/12))</f>
        <v>5.0000000000000001E-3</v>
      </c>
      <c r="AA51" s="1811">
        <f t="shared" si="17"/>
        <v>0</v>
      </c>
      <c r="AB51" s="229"/>
      <c r="AE51" s="76">
        <f t="shared" si="18"/>
        <v>38</v>
      </c>
      <c r="AF51" s="76">
        <f t="shared" si="19"/>
        <v>32</v>
      </c>
      <c r="AG51" s="1818">
        <f t="shared" si="27"/>
        <v>47119</v>
      </c>
      <c r="AH51" s="76">
        <f t="shared" si="20"/>
        <v>4</v>
      </c>
      <c r="AI51" s="1811">
        <f t="shared" si="21"/>
        <v>0</v>
      </c>
      <c r="AJ51" s="1811">
        <f t="shared" si="28"/>
        <v>0</v>
      </c>
      <c r="AK51" s="1811">
        <f t="shared" si="22"/>
        <v>0</v>
      </c>
      <c r="AL51" s="1814">
        <f t="shared" si="23"/>
        <v>0</v>
      </c>
      <c r="AM51" s="1812">
        <f t="shared" si="24"/>
        <v>0</v>
      </c>
      <c r="AN51" s="1815">
        <f>IF(AN$12="Fixed Rate",AI$6/360*30,('SOFR Curve'!$H40/12))</f>
        <v>3.3333333333333335E-3</v>
      </c>
      <c r="AO51" s="1811">
        <f t="shared" si="25"/>
        <v>0</v>
      </c>
      <c r="AP51" s="229"/>
    </row>
    <row r="52" spans="3:42" s="76" customFormat="1">
      <c r="C52" s="76">
        <f t="shared" si="0"/>
        <v>39</v>
      </c>
      <c r="D52" s="76">
        <f t="shared" si="3"/>
        <v>38</v>
      </c>
      <c r="E52" s="1818">
        <f t="shared" si="29"/>
        <v>45231</v>
      </c>
      <c r="F52" s="76">
        <f t="shared" si="4"/>
        <v>4</v>
      </c>
      <c r="G52" s="1811">
        <f t="shared" si="5"/>
        <v>21877693.493701778</v>
      </c>
      <c r="H52" s="1811">
        <f t="shared" si="6"/>
        <v>48860.182135933974</v>
      </c>
      <c r="I52" s="1811">
        <f t="shared" si="7"/>
        <v>36333.817599289141</v>
      </c>
      <c r="J52" s="1814">
        <f t="shared" si="8"/>
        <v>85193.999735223115</v>
      </c>
      <c r="K52" s="1812">
        <f t="shared" si="1"/>
        <v>21841359.676102489</v>
      </c>
      <c r="L52" s="1815">
        <f>IF(L$12="Fixed Rate",G$6/360*30,('SOFR Curve'!$H41/12))</f>
        <v>2.2333333333333333E-3</v>
      </c>
      <c r="M52" s="1811">
        <f t="shared" si="9"/>
        <v>4632.6267182669644</v>
      </c>
      <c r="N52" s="229"/>
      <c r="Q52" s="76">
        <f t="shared" si="10"/>
        <v>39</v>
      </c>
      <c r="R52" s="76">
        <f t="shared" si="11"/>
        <v>31</v>
      </c>
      <c r="S52" s="1818">
        <f t="shared" si="26"/>
        <v>47150</v>
      </c>
      <c r="T52" s="76">
        <f t="shared" si="12"/>
        <v>4</v>
      </c>
      <c r="U52" s="1811">
        <f t="shared" si="13"/>
        <v>0</v>
      </c>
      <c r="V52" s="1811">
        <f t="shared" si="14"/>
        <v>0</v>
      </c>
      <c r="W52" s="1811">
        <f t="shared" si="15"/>
        <v>0</v>
      </c>
      <c r="X52" s="1814">
        <f t="shared" si="16"/>
        <v>0</v>
      </c>
      <c r="Y52" s="1812">
        <f t="shared" si="2"/>
        <v>0</v>
      </c>
      <c r="Z52" s="1815">
        <f>IF(Z$12="Fixed Rate",U$6/360*30,('SOFR Curve'!$H41/12))</f>
        <v>5.0000000000000001E-3</v>
      </c>
      <c r="AA52" s="1811">
        <f t="shared" si="17"/>
        <v>0</v>
      </c>
      <c r="AB52" s="229"/>
      <c r="AE52" s="76">
        <f t="shared" si="18"/>
        <v>39</v>
      </c>
      <c r="AF52" s="76">
        <f t="shared" si="19"/>
        <v>33</v>
      </c>
      <c r="AG52" s="1818">
        <f t="shared" si="27"/>
        <v>47150</v>
      </c>
      <c r="AH52" s="76">
        <f t="shared" si="20"/>
        <v>4</v>
      </c>
      <c r="AI52" s="1811">
        <f t="shared" si="21"/>
        <v>0</v>
      </c>
      <c r="AJ52" s="1811">
        <f t="shared" si="28"/>
        <v>0</v>
      </c>
      <c r="AK52" s="1811">
        <f t="shared" si="22"/>
        <v>0</v>
      </c>
      <c r="AL52" s="1814">
        <f t="shared" si="23"/>
        <v>0</v>
      </c>
      <c r="AM52" s="1812">
        <f t="shared" si="24"/>
        <v>0</v>
      </c>
      <c r="AN52" s="1815">
        <f>IF(AN$12="Fixed Rate",AI$6/360*30,('SOFR Curve'!$H41/12))</f>
        <v>3.3333333333333335E-3</v>
      </c>
      <c r="AO52" s="1811">
        <f t="shared" si="25"/>
        <v>0</v>
      </c>
      <c r="AP52" s="229"/>
    </row>
    <row r="53" spans="3:42" s="76" customFormat="1">
      <c r="C53" s="76">
        <f t="shared" si="0"/>
        <v>40</v>
      </c>
      <c r="D53" s="76">
        <f t="shared" si="3"/>
        <v>39</v>
      </c>
      <c r="E53" s="1818">
        <f t="shared" si="29"/>
        <v>45261</v>
      </c>
      <c r="F53" s="76">
        <f t="shared" si="4"/>
        <v>4</v>
      </c>
      <c r="G53" s="1811">
        <f t="shared" si="5"/>
        <v>21841359.676102489</v>
      </c>
      <c r="H53" s="1811">
        <f t="shared" si="6"/>
        <v>48779.036609962226</v>
      </c>
      <c r="I53" s="1811">
        <f t="shared" si="7"/>
        <v>36414.963125260889</v>
      </c>
      <c r="J53" s="1814">
        <f t="shared" si="8"/>
        <v>85193.999735223115</v>
      </c>
      <c r="K53" s="1812">
        <f t="shared" si="1"/>
        <v>21804944.712977227</v>
      </c>
      <c r="L53" s="1815">
        <f>IF(L$12="Fixed Rate",G$6/360*30,('SOFR Curve'!$H42/12))</f>
        <v>2.2333333333333333E-3</v>
      </c>
      <c r="M53" s="1811">
        <f t="shared" si="9"/>
        <v>4632.6267182669644</v>
      </c>
      <c r="N53" s="229"/>
      <c r="Q53" s="76">
        <f t="shared" si="10"/>
        <v>40</v>
      </c>
      <c r="R53" s="76">
        <f t="shared" si="11"/>
        <v>32</v>
      </c>
      <c r="S53" s="1818">
        <f t="shared" si="26"/>
        <v>47178</v>
      </c>
      <c r="T53" s="76">
        <f t="shared" si="12"/>
        <v>4</v>
      </c>
      <c r="U53" s="1811">
        <f t="shared" si="13"/>
        <v>0</v>
      </c>
      <c r="V53" s="1811">
        <f t="shared" si="14"/>
        <v>0</v>
      </c>
      <c r="W53" s="1811">
        <f t="shared" si="15"/>
        <v>0</v>
      </c>
      <c r="X53" s="1814">
        <f t="shared" si="16"/>
        <v>0</v>
      </c>
      <c r="Y53" s="1812">
        <f t="shared" si="2"/>
        <v>0</v>
      </c>
      <c r="Z53" s="1815">
        <f>IF(Z$12="Fixed Rate",U$6/360*30,('SOFR Curve'!$H42/12))</f>
        <v>5.0000000000000001E-3</v>
      </c>
      <c r="AA53" s="1811">
        <f t="shared" si="17"/>
        <v>0</v>
      </c>
      <c r="AB53" s="229"/>
      <c r="AE53" s="76">
        <f t="shared" si="18"/>
        <v>40</v>
      </c>
      <c r="AF53" s="76">
        <f t="shared" si="19"/>
        <v>34</v>
      </c>
      <c r="AG53" s="1818">
        <f t="shared" si="27"/>
        <v>47178</v>
      </c>
      <c r="AH53" s="76">
        <f t="shared" si="20"/>
        <v>4</v>
      </c>
      <c r="AI53" s="1811">
        <f t="shared" si="21"/>
        <v>0</v>
      </c>
      <c r="AJ53" s="1811">
        <f t="shared" si="28"/>
        <v>0</v>
      </c>
      <c r="AK53" s="1811">
        <f t="shared" si="22"/>
        <v>0</v>
      </c>
      <c r="AL53" s="1814">
        <f t="shared" si="23"/>
        <v>0</v>
      </c>
      <c r="AM53" s="1812">
        <f t="shared" si="24"/>
        <v>0</v>
      </c>
      <c r="AN53" s="1815">
        <f>IF(AN$12="Fixed Rate",AI$6/360*30,('SOFR Curve'!$H42/12))</f>
        <v>3.3333333333333335E-3</v>
      </c>
      <c r="AO53" s="1811">
        <f t="shared" si="25"/>
        <v>0</v>
      </c>
      <c r="AP53" s="229"/>
    </row>
    <row r="54" spans="3:42" s="76" customFormat="1">
      <c r="C54" s="76">
        <f t="shared" si="0"/>
        <v>41</v>
      </c>
      <c r="D54" s="76">
        <f t="shared" si="3"/>
        <v>40</v>
      </c>
      <c r="E54" s="1818">
        <f t="shared" si="29"/>
        <v>45292</v>
      </c>
      <c r="F54" s="76">
        <f t="shared" si="4"/>
        <v>4</v>
      </c>
      <c r="G54" s="1811">
        <f t="shared" si="5"/>
        <v>21804944.712977227</v>
      </c>
      <c r="H54" s="1811">
        <f t="shared" si="6"/>
        <v>48697.709858982475</v>
      </c>
      <c r="I54" s="1811">
        <f t="shared" si="7"/>
        <v>36496.28987624064</v>
      </c>
      <c r="J54" s="1814">
        <f t="shared" si="8"/>
        <v>85193.999735223115</v>
      </c>
      <c r="K54" s="1812">
        <f t="shared" si="1"/>
        <v>21768448.423100986</v>
      </c>
      <c r="L54" s="1815">
        <f>IF(L$12="Fixed Rate",G$6/360*30,('SOFR Curve'!$H43/12))</f>
        <v>2.2333333333333333E-3</v>
      </c>
      <c r="M54" s="1811">
        <f t="shared" si="9"/>
        <v>4542.6968152035888</v>
      </c>
      <c r="N54" s="229"/>
      <c r="Q54" s="76">
        <f t="shared" si="10"/>
        <v>41</v>
      </c>
      <c r="R54" s="76">
        <f t="shared" si="11"/>
        <v>33</v>
      </c>
      <c r="S54" s="1818">
        <f t="shared" si="26"/>
        <v>47209</v>
      </c>
      <c r="T54" s="76">
        <f t="shared" si="12"/>
        <v>4</v>
      </c>
      <c r="U54" s="1811">
        <f t="shared" si="13"/>
        <v>0</v>
      </c>
      <c r="V54" s="1811">
        <f t="shared" si="14"/>
        <v>0</v>
      </c>
      <c r="W54" s="1811">
        <f t="shared" si="15"/>
        <v>0</v>
      </c>
      <c r="X54" s="1814">
        <f t="shared" si="16"/>
        <v>0</v>
      </c>
      <c r="Y54" s="1812">
        <f t="shared" si="2"/>
        <v>0</v>
      </c>
      <c r="Z54" s="1815">
        <f>IF(Z$12="Fixed Rate",U$6/360*30,('SOFR Curve'!$H43/12))</f>
        <v>5.0000000000000001E-3</v>
      </c>
      <c r="AA54" s="1811">
        <f t="shared" si="17"/>
        <v>0</v>
      </c>
      <c r="AB54" s="229"/>
      <c r="AE54" s="76">
        <f t="shared" si="18"/>
        <v>41</v>
      </c>
      <c r="AF54" s="76">
        <f t="shared" si="19"/>
        <v>35</v>
      </c>
      <c r="AG54" s="1818">
        <f t="shared" si="27"/>
        <v>47209</v>
      </c>
      <c r="AH54" s="76">
        <f t="shared" si="20"/>
        <v>4</v>
      </c>
      <c r="AI54" s="1811">
        <f t="shared" si="21"/>
        <v>0</v>
      </c>
      <c r="AJ54" s="1811">
        <f t="shared" si="28"/>
        <v>0</v>
      </c>
      <c r="AK54" s="1811">
        <f t="shared" si="22"/>
        <v>0</v>
      </c>
      <c r="AL54" s="1814">
        <f t="shared" si="23"/>
        <v>0</v>
      </c>
      <c r="AM54" s="1812">
        <f t="shared" si="24"/>
        <v>0</v>
      </c>
      <c r="AN54" s="1815">
        <f>IF(AN$12="Fixed Rate",AI$6/360*30,('SOFR Curve'!$H43/12))</f>
        <v>3.3333333333333335E-3</v>
      </c>
      <c r="AO54" s="1811">
        <f t="shared" si="25"/>
        <v>0</v>
      </c>
      <c r="AP54" s="229"/>
    </row>
    <row r="55" spans="3:42" s="76" customFormat="1">
      <c r="C55" s="76">
        <f t="shared" si="0"/>
        <v>42</v>
      </c>
      <c r="D55" s="76">
        <f t="shared" si="3"/>
        <v>41</v>
      </c>
      <c r="E55" s="1818">
        <f t="shared" si="29"/>
        <v>45323</v>
      </c>
      <c r="F55" s="76">
        <f t="shared" si="4"/>
        <v>4</v>
      </c>
      <c r="G55" s="1811">
        <f t="shared" si="5"/>
        <v>21768448.423100986</v>
      </c>
      <c r="H55" s="1811">
        <f t="shared" si="6"/>
        <v>48616.201478258867</v>
      </c>
      <c r="I55" s="1811">
        <f t="shared" si="7"/>
        <v>36577.798256964248</v>
      </c>
      <c r="J55" s="1814">
        <f t="shared" si="8"/>
        <v>85193.999735223115</v>
      </c>
      <c r="K55" s="1812">
        <f t="shared" si="1"/>
        <v>21731870.624844022</v>
      </c>
      <c r="L55" s="1815">
        <f>IF(L$12="Fixed Rate",G$6/360*30,('SOFR Curve'!$H44/12))</f>
        <v>2.2333333333333333E-3</v>
      </c>
      <c r="M55" s="1811">
        <f t="shared" si="9"/>
        <v>4542.6968152035888</v>
      </c>
      <c r="N55" s="229"/>
      <c r="Q55" s="76">
        <f t="shared" si="10"/>
        <v>42</v>
      </c>
      <c r="R55" s="76">
        <f t="shared" si="11"/>
        <v>34</v>
      </c>
      <c r="S55" s="1818">
        <f t="shared" si="26"/>
        <v>47239</v>
      </c>
      <c r="T55" s="76">
        <f t="shared" si="12"/>
        <v>4</v>
      </c>
      <c r="U55" s="1811">
        <f t="shared" si="13"/>
        <v>0</v>
      </c>
      <c r="V55" s="1811">
        <f t="shared" si="14"/>
        <v>0</v>
      </c>
      <c r="W55" s="1811">
        <f t="shared" si="15"/>
        <v>0</v>
      </c>
      <c r="X55" s="1814">
        <f t="shared" si="16"/>
        <v>0</v>
      </c>
      <c r="Y55" s="1812">
        <f t="shared" si="2"/>
        <v>0</v>
      </c>
      <c r="Z55" s="1815">
        <f>IF(Z$12="Fixed Rate",U$6/360*30,('SOFR Curve'!$H44/12))</f>
        <v>5.0000000000000001E-3</v>
      </c>
      <c r="AA55" s="1811">
        <f t="shared" si="17"/>
        <v>0</v>
      </c>
      <c r="AB55" s="229"/>
      <c r="AE55" s="76">
        <f t="shared" si="18"/>
        <v>42</v>
      </c>
      <c r="AF55" s="76">
        <f t="shared" si="19"/>
        <v>36</v>
      </c>
      <c r="AG55" s="1818">
        <f t="shared" si="27"/>
        <v>47239</v>
      </c>
      <c r="AH55" s="76">
        <f t="shared" si="20"/>
        <v>4</v>
      </c>
      <c r="AI55" s="1811">
        <f t="shared" si="21"/>
        <v>0</v>
      </c>
      <c r="AJ55" s="1811">
        <f t="shared" si="28"/>
        <v>0</v>
      </c>
      <c r="AK55" s="1811">
        <f t="shared" si="22"/>
        <v>0</v>
      </c>
      <c r="AL55" s="1814">
        <f t="shared" si="23"/>
        <v>0</v>
      </c>
      <c r="AM55" s="1812">
        <f t="shared" si="24"/>
        <v>0</v>
      </c>
      <c r="AN55" s="1815">
        <f>IF(AN$12="Fixed Rate",AI$6/360*30,('SOFR Curve'!$H44/12))</f>
        <v>3.3333333333333335E-3</v>
      </c>
      <c r="AO55" s="1811">
        <f t="shared" si="25"/>
        <v>0</v>
      </c>
      <c r="AP55" s="229"/>
    </row>
    <row r="56" spans="3:42" s="76" customFormat="1">
      <c r="C56" s="76">
        <f t="shared" si="0"/>
        <v>43</v>
      </c>
      <c r="D56" s="76">
        <f t="shared" si="3"/>
        <v>42</v>
      </c>
      <c r="E56" s="1818">
        <f t="shared" si="29"/>
        <v>45352</v>
      </c>
      <c r="F56" s="76">
        <f t="shared" si="4"/>
        <v>4</v>
      </c>
      <c r="G56" s="1811">
        <f t="shared" si="5"/>
        <v>21731870.624844022</v>
      </c>
      <c r="H56" s="1811">
        <f t="shared" si="6"/>
        <v>48534.511062151651</v>
      </c>
      <c r="I56" s="1811">
        <f t="shared" si="7"/>
        <v>36659.488673071493</v>
      </c>
      <c r="J56" s="1814">
        <f t="shared" si="8"/>
        <v>85193.999735223144</v>
      </c>
      <c r="K56" s="1812">
        <f t="shared" si="1"/>
        <v>21695211.13617095</v>
      </c>
      <c r="L56" s="1815">
        <f>IF(L$12="Fixed Rate",G$6/360*30,('SOFR Curve'!$H45/12))</f>
        <v>2.2333333333333333E-3</v>
      </c>
      <c r="M56" s="1811">
        <f t="shared" si="9"/>
        <v>4542.6968152035888</v>
      </c>
      <c r="N56" s="229"/>
      <c r="Q56" s="76">
        <f t="shared" si="10"/>
        <v>43</v>
      </c>
      <c r="R56" s="76">
        <f t="shared" si="11"/>
        <v>35</v>
      </c>
      <c r="S56" s="1818">
        <f t="shared" si="26"/>
        <v>47270</v>
      </c>
      <c r="T56" s="76">
        <f t="shared" si="12"/>
        <v>4</v>
      </c>
      <c r="U56" s="1811">
        <f t="shared" si="13"/>
        <v>0</v>
      </c>
      <c r="V56" s="1811">
        <f t="shared" si="14"/>
        <v>0</v>
      </c>
      <c r="W56" s="1811">
        <f t="shared" si="15"/>
        <v>0</v>
      </c>
      <c r="X56" s="1814">
        <f t="shared" si="16"/>
        <v>0</v>
      </c>
      <c r="Y56" s="1812">
        <f t="shared" si="2"/>
        <v>0</v>
      </c>
      <c r="Z56" s="1815">
        <f>IF(Z$12="Fixed Rate",U$6/360*30,('SOFR Curve'!$H45/12))</f>
        <v>5.0000000000000001E-3</v>
      </c>
      <c r="AA56" s="1811">
        <f t="shared" si="17"/>
        <v>0</v>
      </c>
      <c r="AB56" s="229"/>
      <c r="AE56" s="76">
        <f t="shared" si="18"/>
        <v>43</v>
      </c>
      <c r="AF56" s="76">
        <f t="shared" si="19"/>
        <v>37</v>
      </c>
      <c r="AG56" s="1818">
        <f t="shared" si="27"/>
        <v>47270</v>
      </c>
      <c r="AH56" s="76">
        <f t="shared" si="20"/>
        <v>4</v>
      </c>
      <c r="AI56" s="1811">
        <f t="shared" si="21"/>
        <v>0</v>
      </c>
      <c r="AJ56" s="1811">
        <f t="shared" si="28"/>
        <v>0</v>
      </c>
      <c r="AK56" s="1811">
        <f t="shared" si="22"/>
        <v>0</v>
      </c>
      <c r="AL56" s="1814">
        <f t="shared" si="23"/>
        <v>0</v>
      </c>
      <c r="AM56" s="1812">
        <f t="shared" si="24"/>
        <v>0</v>
      </c>
      <c r="AN56" s="1815">
        <f>IF(AN$12="Fixed Rate",AI$6/360*30,('SOFR Curve'!$H45/12))</f>
        <v>3.3333333333333335E-3</v>
      </c>
      <c r="AO56" s="1811">
        <f t="shared" si="25"/>
        <v>0</v>
      </c>
      <c r="AP56" s="229"/>
    </row>
    <row r="57" spans="3:42" s="76" customFormat="1">
      <c r="C57" s="76">
        <f t="shared" si="0"/>
        <v>44</v>
      </c>
      <c r="D57" s="76">
        <f t="shared" si="3"/>
        <v>43</v>
      </c>
      <c r="E57" s="1818">
        <f t="shared" si="29"/>
        <v>45383</v>
      </c>
      <c r="F57" s="76">
        <f t="shared" si="4"/>
        <v>4</v>
      </c>
      <c r="G57" s="1811">
        <f t="shared" si="5"/>
        <v>21695211.13617095</v>
      </c>
      <c r="H57" s="1811">
        <f t="shared" si="6"/>
        <v>48452.638204115123</v>
      </c>
      <c r="I57" s="1811">
        <f t="shared" si="7"/>
        <v>36741.361531108007</v>
      </c>
      <c r="J57" s="1814">
        <f t="shared" si="8"/>
        <v>85193.999735223129</v>
      </c>
      <c r="K57" s="1812">
        <f t="shared" si="1"/>
        <v>21658469.774639841</v>
      </c>
      <c r="L57" s="1815">
        <f>IF(L$12="Fixed Rate",G$6/360*30,('SOFR Curve'!$H46/12))</f>
        <v>2.2333333333333333E-3</v>
      </c>
      <c r="M57" s="1811">
        <f t="shared" si="9"/>
        <v>4542.6968152035888</v>
      </c>
      <c r="N57" s="229"/>
      <c r="Q57" s="76">
        <f t="shared" si="10"/>
        <v>44</v>
      </c>
      <c r="R57" s="76">
        <f t="shared" si="11"/>
        <v>36</v>
      </c>
      <c r="S57" s="1818">
        <f t="shared" si="26"/>
        <v>47300</v>
      </c>
      <c r="T57" s="76">
        <f t="shared" si="12"/>
        <v>4</v>
      </c>
      <c r="U57" s="1811">
        <f t="shared" si="13"/>
        <v>0</v>
      </c>
      <c r="V57" s="1811">
        <f t="shared" si="14"/>
        <v>0</v>
      </c>
      <c r="W57" s="1811">
        <f t="shared" si="15"/>
        <v>0</v>
      </c>
      <c r="X57" s="1814">
        <f t="shared" si="16"/>
        <v>0</v>
      </c>
      <c r="Y57" s="1812">
        <f t="shared" si="2"/>
        <v>0</v>
      </c>
      <c r="Z57" s="1815">
        <f>IF(Z$12="Fixed Rate",U$6/360*30,('SOFR Curve'!$H46/12))</f>
        <v>5.0000000000000001E-3</v>
      </c>
      <c r="AA57" s="1811">
        <f t="shared" si="17"/>
        <v>0</v>
      </c>
      <c r="AB57" s="229"/>
      <c r="AE57" s="76">
        <f t="shared" si="18"/>
        <v>44</v>
      </c>
      <c r="AF57" s="76">
        <f t="shared" si="19"/>
        <v>38</v>
      </c>
      <c r="AG57" s="1818">
        <f t="shared" si="27"/>
        <v>47300</v>
      </c>
      <c r="AH57" s="76">
        <f t="shared" si="20"/>
        <v>4</v>
      </c>
      <c r="AI57" s="1811">
        <f t="shared" si="21"/>
        <v>0</v>
      </c>
      <c r="AJ57" s="1811">
        <f t="shared" si="28"/>
        <v>0</v>
      </c>
      <c r="AK57" s="1811">
        <f t="shared" si="22"/>
        <v>0</v>
      </c>
      <c r="AL57" s="1814">
        <f t="shared" si="23"/>
        <v>0</v>
      </c>
      <c r="AM57" s="1812">
        <f t="shared" si="24"/>
        <v>0</v>
      </c>
      <c r="AN57" s="1815">
        <f>IF(AN$12="Fixed Rate",AI$6/360*30,('SOFR Curve'!$H46/12))</f>
        <v>3.3333333333333335E-3</v>
      </c>
      <c r="AO57" s="1811">
        <f t="shared" si="25"/>
        <v>0</v>
      </c>
      <c r="AP57" s="229"/>
    </row>
    <row r="58" spans="3:42" s="76" customFormat="1">
      <c r="C58" s="76">
        <f t="shared" si="0"/>
        <v>45</v>
      </c>
      <c r="D58" s="76">
        <f t="shared" si="3"/>
        <v>44</v>
      </c>
      <c r="E58" s="1818">
        <f t="shared" si="29"/>
        <v>45413</v>
      </c>
      <c r="F58" s="76">
        <f t="shared" si="4"/>
        <v>4</v>
      </c>
      <c r="G58" s="1811">
        <f t="shared" si="5"/>
        <v>21658469.774639841</v>
      </c>
      <c r="H58" s="1811">
        <f t="shared" si="6"/>
        <v>48370.582496695642</v>
      </c>
      <c r="I58" s="1811">
        <f t="shared" si="7"/>
        <v>36823.417238527472</v>
      </c>
      <c r="J58" s="1814">
        <f t="shared" si="8"/>
        <v>85193.999735223115</v>
      </c>
      <c r="K58" s="1812">
        <f t="shared" si="1"/>
        <v>21621646.357401315</v>
      </c>
      <c r="L58" s="1815">
        <f>IF(L$12="Fixed Rate",G$6/360*30,('SOFR Curve'!$H47/12))</f>
        <v>2.2333333333333333E-3</v>
      </c>
      <c r="M58" s="1811">
        <f t="shared" si="9"/>
        <v>4542.6968152035888</v>
      </c>
      <c r="N58" s="229"/>
      <c r="Q58" s="76">
        <f t="shared" si="10"/>
        <v>45</v>
      </c>
      <c r="R58" s="76">
        <f t="shared" si="11"/>
        <v>37</v>
      </c>
      <c r="S58" s="1818">
        <f t="shared" si="26"/>
        <v>47331</v>
      </c>
      <c r="T58" s="76">
        <f t="shared" si="12"/>
        <v>4</v>
      </c>
      <c r="U58" s="1811">
        <f t="shared" si="13"/>
        <v>0</v>
      </c>
      <c r="V58" s="1811">
        <f t="shared" si="14"/>
        <v>0</v>
      </c>
      <c r="W58" s="1811">
        <f t="shared" si="15"/>
        <v>0</v>
      </c>
      <c r="X58" s="1814">
        <f t="shared" si="16"/>
        <v>0</v>
      </c>
      <c r="Y58" s="1812">
        <f t="shared" si="2"/>
        <v>0</v>
      </c>
      <c r="Z58" s="1815">
        <f>IF(Z$12="Fixed Rate",U$6/360*30,('SOFR Curve'!$H47/12))</f>
        <v>5.0000000000000001E-3</v>
      </c>
      <c r="AA58" s="1811">
        <f t="shared" si="17"/>
        <v>0</v>
      </c>
      <c r="AB58" s="229"/>
      <c r="AE58" s="76">
        <f t="shared" si="18"/>
        <v>45</v>
      </c>
      <c r="AF58" s="76">
        <f t="shared" si="19"/>
        <v>39</v>
      </c>
      <c r="AG58" s="1818">
        <f t="shared" si="27"/>
        <v>47331</v>
      </c>
      <c r="AH58" s="76">
        <f t="shared" si="20"/>
        <v>4</v>
      </c>
      <c r="AI58" s="1811">
        <f t="shared" si="21"/>
        <v>0</v>
      </c>
      <c r="AJ58" s="1811">
        <f t="shared" si="28"/>
        <v>0</v>
      </c>
      <c r="AK58" s="1811">
        <f t="shared" si="22"/>
        <v>0</v>
      </c>
      <c r="AL58" s="1814">
        <f t="shared" si="23"/>
        <v>0</v>
      </c>
      <c r="AM58" s="1812">
        <f t="shared" si="24"/>
        <v>0</v>
      </c>
      <c r="AN58" s="1815">
        <f>IF(AN$12="Fixed Rate",AI$6/360*30,('SOFR Curve'!$H47/12))</f>
        <v>3.3333333333333335E-3</v>
      </c>
      <c r="AO58" s="1811">
        <f t="shared" si="25"/>
        <v>0</v>
      </c>
      <c r="AP58" s="229"/>
    </row>
    <row r="59" spans="3:42" s="76" customFormat="1">
      <c r="C59" s="76">
        <f t="shared" si="0"/>
        <v>46</v>
      </c>
      <c r="D59" s="76">
        <f t="shared" si="3"/>
        <v>45</v>
      </c>
      <c r="E59" s="1818">
        <f t="shared" si="29"/>
        <v>45444</v>
      </c>
      <c r="F59" s="76">
        <f t="shared" si="4"/>
        <v>4</v>
      </c>
      <c r="G59" s="1811">
        <f t="shared" si="5"/>
        <v>21621646.357401315</v>
      </c>
      <c r="H59" s="1811">
        <f t="shared" si="6"/>
        <v>48288.343531529601</v>
      </c>
      <c r="I59" s="1811">
        <f t="shared" si="7"/>
        <v>36905.656203693499</v>
      </c>
      <c r="J59" s="1814">
        <f t="shared" si="8"/>
        <v>85193.9997352231</v>
      </c>
      <c r="K59" s="1812">
        <f t="shared" si="1"/>
        <v>21584740.70119762</v>
      </c>
      <c r="L59" s="1815">
        <f>IF(L$12="Fixed Rate",G$6/360*30,('SOFR Curve'!$H48/12))</f>
        <v>2.2333333333333333E-3</v>
      </c>
      <c r="M59" s="1811">
        <f t="shared" si="9"/>
        <v>4542.6968152035888</v>
      </c>
      <c r="N59" s="229"/>
      <c r="Q59" s="76">
        <f t="shared" si="10"/>
        <v>46</v>
      </c>
      <c r="R59" s="76">
        <f t="shared" si="11"/>
        <v>38</v>
      </c>
      <c r="S59" s="1818">
        <f t="shared" si="26"/>
        <v>47362</v>
      </c>
      <c r="T59" s="76">
        <f t="shared" si="12"/>
        <v>4</v>
      </c>
      <c r="U59" s="1811">
        <f t="shared" si="13"/>
        <v>0</v>
      </c>
      <c r="V59" s="1811">
        <f t="shared" si="14"/>
        <v>0</v>
      </c>
      <c r="W59" s="1811">
        <f t="shared" si="15"/>
        <v>0</v>
      </c>
      <c r="X59" s="1814">
        <f t="shared" si="16"/>
        <v>0</v>
      </c>
      <c r="Y59" s="1812">
        <f t="shared" si="2"/>
        <v>0</v>
      </c>
      <c r="Z59" s="1815">
        <f>IF(Z$12="Fixed Rate",U$6/360*30,('SOFR Curve'!$H48/12))</f>
        <v>5.0000000000000001E-3</v>
      </c>
      <c r="AA59" s="1811">
        <f t="shared" si="17"/>
        <v>0</v>
      </c>
      <c r="AB59" s="229"/>
      <c r="AE59" s="76">
        <f t="shared" si="18"/>
        <v>46</v>
      </c>
      <c r="AF59" s="76">
        <f t="shared" si="19"/>
        <v>40</v>
      </c>
      <c r="AG59" s="1818">
        <f t="shared" si="27"/>
        <v>47362</v>
      </c>
      <c r="AH59" s="76">
        <f t="shared" si="20"/>
        <v>4</v>
      </c>
      <c r="AI59" s="1811">
        <f t="shared" si="21"/>
        <v>0</v>
      </c>
      <c r="AJ59" s="1811">
        <f t="shared" si="28"/>
        <v>0</v>
      </c>
      <c r="AK59" s="1811">
        <f t="shared" si="22"/>
        <v>0</v>
      </c>
      <c r="AL59" s="1814">
        <f t="shared" si="23"/>
        <v>0</v>
      </c>
      <c r="AM59" s="1812">
        <f t="shared" si="24"/>
        <v>0</v>
      </c>
      <c r="AN59" s="1815">
        <f>IF(AN$12="Fixed Rate",AI$6/360*30,('SOFR Curve'!$H48/12))</f>
        <v>3.3333333333333335E-3</v>
      </c>
      <c r="AO59" s="1811">
        <f t="shared" si="25"/>
        <v>0</v>
      </c>
      <c r="AP59" s="229"/>
    </row>
    <row r="60" spans="3:42" s="76" customFormat="1">
      <c r="C60" s="76">
        <f t="shared" si="0"/>
        <v>47</v>
      </c>
      <c r="D60" s="76">
        <f t="shared" si="3"/>
        <v>46</v>
      </c>
      <c r="E60" s="1818">
        <f t="shared" si="29"/>
        <v>45474</v>
      </c>
      <c r="F60" s="76">
        <f t="shared" si="4"/>
        <v>4</v>
      </c>
      <c r="G60" s="1811">
        <f t="shared" si="5"/>
        <v>21584740.70119762</v>
      </c>
      <c r="H60" s="1811">
        <f t="shared" si="6"/>
        <v>48205.920899341349</v>
      </c>
      <c r="I60" s="1811">
        <f t="shared" si="7"/>
        <v>36988.078835881766</v>
      </c>
      <c r="J60" s="1814">
        <f t="shared" si="8"/>
        <v>85193.999735223115</v>
      </c>
      <c r="K60" s="1812">
        <f t="shared" si="1"/>
        <v>21547752.622361738</v>
      </c>
      <c r="L60" s="1815">
        <f>IF(L$12="Fixed Rate",G$6/360*30,('SOFR Curve'!$H49/12))</f>
        <v>2.2333333333333333E-3</v>
      </c>
      <c r="M60" s="1811">
        <f t="shared" si="9"/>
        <v>4542.6968152035888</v>
      </c>
      <c r="N60" s="229"/>
      <c r="Q60" s="76">
        <f t="shared" si="10"/>
        <v>47</v>
      </c>
      <c r="R60" s="76">
        <f t="shared" si="11"/>
        <v>39</v>
      </c>
      <c r="S60" s="1818">
        <f t="shared" si="26"/>
        <v>47392</v>
      </c>
      <c r="T60" s="76">
        <f t="shared" si="12"/>
        <v>4</v>
      </c>
      <c r="U60" s="1811">
        <f t="shared" si="13"/>
        <v>0</v>
      </c>
      <c r="V60" s="1811">
        <f t="shared" si="14"/>
        <v>0</v>
      </c>
      <c r="W60" s="1811">
        <f t="shared" si="15"/>
        <v>0</v>
      </c>
      <c r="X60" s="1814">
        <f t="shared" si="16"/>
        <v>0</v>
      </c>
      <c r="Y60" s="1812">
        <f t="shared" si="2"/>
        <v>0</v>
      </c>
      <c r="Z60" s="1815">
        <f>IF(Z$12="Fixed Rate",U$6/360*30,('SOFR Curve'!$H49/12))</f>
        <v>5.0000000000000001E-3</v>
      </c>
      <c r="AA60" s="1811">
        <f t="shared" si="17"/>
        <v>0</v>
      </c>
      <c r="AB60" s="229"/>
      <c r="AE60" s="76">
        <f t="shared" si="18"/>
        <v>47</v>
      </c>
      <c r="AF60" s="76">
        <f t="shared" si="19"/>
        <v>41</v>
      </c>
      <c r="AG60" s="1818">
        <f t="shared" si="27"/>
        <v>47392</v>
      </c>
      <c r="AH60" s="76">
        <f t="shared" si="20"/>
        <v>4</v>
      </c>
      <c r="AI60" s="1811">
        <f t="shared" si="21"/>
        <v>0</v>
      </c>
      <c r="AJ60" s="1811">
        <f t="shared" si="28"/>
        <v>0</v>
      </c>
      <c r="AK60" s="1811">
        <f t="shared" si="22"/>
        <v>0</v>
      </c>
      <c r="AL60" s="1814">
        <f t="shared" si="23"/>
        <v>0</v>
      </c>
      <c r="AM60" s="1812">
        <f t="shared" si="24"/>
        <v>0</v>
      </c>
      <c r="AN60" s="1815">
        <f>IF(AN$12="Fixed Rate",AI$6/360*30,('SOFR Curve'!$H49/12))</f>
        <v>3.3333333333333335E-3</v>
      </c>
      <c r="AO60" s="1811">
        <f t="shared" si="25"/>
        <v>0</v>
      </c>
      <c r="AP60" s="229"/>
    </row>
    <row r="61" spans="3:42" s="76" customFormat="1">
      <c r="C61" s="76">
        <f t="shared" si="0"/>
        <v>48</v>
      </c>
      <c r="D61" s="76">
        <f t="shared" si="3"/>
        <v>47</v>
      </c>
      <c r="E61" s="1818">
        <f t="shared" si="29"/>
        <v>45505</v>
      </c>
      <c r="F61" s="76">
        <f t="shared" si="4"/>
        <v>4</v>
      </c>
      <c r="G61" s="1811">
        <f t="shared" si="5"/>
        <v>21547752.622361738</v>
      </c>
      <c r="H61" s="1811">
        <f t="shared" si="6"/>
        <v>48123.314189941215</v>
      </c>
      <c r="I61" s="1811">
        <f t="shared" si="7"/>
        <v>37070.6855452819</v>
      </c>
      <c r="J61" s="1814">
        <f t="shared" si="8"/>
        <v>85193.999735223115</v>
      </c>
      <c r="K61" s="1812">
        <f t="shared" si="1"/>
        <v>21510681.936816458</v>
      </c>
      <c r="L61" s="1815">
        <f>IF(L$12="Fixed Rate",G$6/360*30,('SOFR Curve'!$H50/12))</f>
        <v>2.2333333333333333E-3</v>
      </c>
      <c r="M61" s="1811">
        <f t="shared" si="9"/>
        <v>4542.6968152035888</v>
      </c>
      <c r="N61" s="229"/>
      <c r="Q61" s="76">
        <f t="shared" si="10"/>
        <v>48</v>
      </c>
      <c r="R61" s="76">
        <f t="shared" si="11"/>
        <v>40</v>
      </c>
      <c r="S61" s="1818">
        <f t="shared" si="26"/>
        <v>47423</v>
      </c>
      <c r="T61" s="76">
        <f t="shared" si="12"/>
        <v>4</v>
      </c>
      <c r="U61" s="1811">
        <f t="shared" si="13"/>
        <v>0</v>
      </c>
      <c r="V61" s="1811">
        <f t="shared" si="14"/>
        <v>0</v>
      </c>
      <c r="W61" s="1811">
        <f t="shared" si="15"/>
        <v>0</v>
      </c>
      <c r="X61" s="1814">
        <f t="shared" si="16"/>
        <v>0</v>
      </c>
      <c r="Y61" s="1812">
        <f t="shared" si="2"/>
        <v>0</v>
      </c>
      <c r="Z61" s="1815">
        <f>IF(Z$12="Fixed Rate",U$6/360*30,('SOFR Curve'!$H50/12))</f>
        <v>5.0000000000000001E-3</v>
      </c>
      <c r="AA61" s="1811">
        <f t="shared" si="17"/>
        <v>0</v>
      </c>
      <c r="AB61" s="229"/>
      <c r="AE61" s="76">
        <f t="shared" si="18"/>
        <v>48</v>
      </c>
      <c r="AF61" s="76">
        <f t="shared" si="19"/>
        <v>42</v>
      </c>
      <c r="AG61" s="1818">
        <f t="shared" si="27"/>
        <v>47423</v>
      </c>
      <c r="AH61" s="76">
        <f t="shared" si="20"/>
        <v>4</v>
      </c>
      <c r="AI61" s="1811">
        <f t="shared" si="21"/>
        <v>0</v>
      </c>
      <c r="AJ61" s="1811">
        <f t="shared" si="28"/>
        <v>0</v>
      </c>
      <c r="AK61" s="1811">
        <f t="shared" si="22"/>
        <v>0</v>
      </c>
      <c r="AL61" s="1814">
        <f t="shared" si="23"/>
        <v>0</v>
      </c>
      <c r="AM61" s="1812">
        <f t="shared" si="24"/>
        <v>0</v>
      </c>
      <c r="AN61" s="1815">
        <f>IF(AN$12="Fixed Rate",AI$6/360*30,('SOFR Curve'!$H50/12))</f>
        <v>3.3333333333333335E-3</v>
      </c>
      <c r="AO61" s="1811">
        <f t="shared" si="25"/>
        <v>0</v>
      </c>
      <c r="AP61" s="229"/>
    </row>
    <row r="62" spans="3:42" s="76" customFormat="1">
      <c r="C62" s="76">
        <f t="shared" si="0"/>
        <v>49</v>
      </c>
      <c r="D62" s="76">
        <f t="shared" si="3"/>
        <v>48</v>
      </c>
      <c r="E62" s="1818">
        <f t="shared" si="29"/>
        <v>45536</v>
      </c>
      <c r="F62" s="76">
        <f t="shared" si="4"/>
        <v>5</v>
      </c>
      <c r="G62" s="1811">
        <f t="shared" si="5"/>
        <v>21510681.936816458</v>
      </c>
      <c r="H62" s="1811">
        <f t="shared" si="6"/>
        <v>48040.522992223421</v>
      </c>
      <c r="I62" s="1811">
        <f t="shared" si="7"/>
        <v>37153.476742999694</v>
      </c>
      <c r="J62" s="1814">
        <f t="shared" si="8"/>
        <v>85193.999735223115</v>
      </c>
      <c r="K62" s="1812">
        <f t="shared" si="1"/>
        <v>21473528.460073456</v>
      </c>
      <c r="L62" s="1815">
        <f>IF(L$12="Fixed Rate",G$6/360*30,('SOFR Curve'!$H51/12))</f>
        <v>2.2333333333333333E-3</v>
      </c>
      <c r="M62" s="1811">
        <f t="shared" si="9"/>
        <v>4542.6968152035888</v>
      </c>
      <c r="N62" s="229"/>
      <c r="Q62" s="76">
        <f t="shared" si="10"/>
        <v>49</v>
      </c>
      <c r="R62" s="76">
        <f t="shared" si="11"/>
        <v>41</v>
      </c>
      <c r="S62" s="1818">
        <f t="shared" si="26"/>
        <v>47453</v>
      </c>
      <c r="T62" s="76">
        <f t="shared" si="12"/>
        <v>5</v>
      </c>
      <c r="U62" s="1811">
        <f t="shared" si="13"/>
        <v>0</v>
      </c>
      <c r="V62" s="1811">
        <f t="shared" si="14"/>
        <v>0</v>
      </c>
      <c r="W62" s="1811">
        <f t="shared" si="15"/>
        <v>0</v>
      </c>
      <c r="X62" s="1814">
        <f t="shared" si="16"/>
        <v>0</v>
      </c>
      <c r="Y62" s="1812">
        <f t="shared" si="2"/>
        <v>0</v>
      </c>
      <c r="Z62" s="1815">
        <f>IF(Z$12="Fixed Rate",U$6/360*30,('SOFR Curve'!$H51/12))</f>
        <v>5.0000000000000001E-3</v>
      </c>
      <c r="AA62" s="1811">
        <f t="shared" si="17"/>
        <v>0</v>
      </c>
      <c r="AB62" s="229"/>
      <c r="AE62" s="76">
        <f t="shared" si="18"/>
        <v>49</v>
      </c>
      <c r="AF62" s="76">
        <f t="shared" si="19"/>
        <v>43</v>
      </c>
      <c r="AG62" s="1818">
        <f t="shared" si="27"/>
        <v>47453</v>
      </c>
      <c r="AH62" s="76">
        <f t="shared" si="20"/>
        <v>5</v>
      </c>
      <c r="AI62" s="1811">
        <f t="shared" si="21"/>
        <v>0</v>
      </c>
      <c r="AJ62" s="1811">
        <f t="shared" si="28"/>
        <v>0</v>
      </c>
      <c r="AK62" s="1811">
        <f t="shared" si="22"/>
        <v>0</v>
      </c>
      <c r="AL62" s="1814">
        <f t="shared" si="23"/>
        <v>0</v>
      </c>
      <c r="AM62" s="1812">
        <f t="shared" si="24"/>
        <v>0</v>
      </c>
      <c r="AN62" s="1815">
        <f>IF(AN$12="Fixed Rate",AI$6/360*30,('SOFR Curve'!$H51/12))</f>
        <v>3.3333333333333335E-3</v>
      </c>
      <c r="AO62" s="1811">
        <f t="shared" si="25"/>
        <v>0</v>
      </c>
      <c r="AP62" s="229"/>
    </row>
    <row r="63" spans="3:42" s="76" customFormat="1">
      <c r="C63" s="76">
        <f t="shared" si="0"/>
        <v>50</v>
      </c>
      <c r="D63" s="76">
        <f t="shared" si="3"/>
        <v>49</v>
      </c>
      <c r="E63" s="1818">
        <f t="shared" si="29"/>
        <v>45566</v>
      </c>
      <c r="F63" s="76">
        <f t="shared" si="4"/>
        <v>5</v>
      </c>
      <c r="G63" s="1811">
        <f t="shared" si="5"/>
        <v>21473528.460073456</v>
      </c>
      <c r="H63" s="1811">
        <f t="shared" si="6"/>
        <v>47957.54689416405</v>
      </c>
      <c r="I63" s="1811">
        <f t="shared" si="7"/>
        <v>37236.452841059065</v>
      </c>
      <c r="J63" s="1814">
        <f t="shared" si="8"/>
        <v>85193.999735223115</v>
      </c>
      <c r="K63" s="1812">
        <f t="shared" si="1"/>
        <v>21436292.007232398</v>
      </c>
      <c r="L63" s="1815">
        <f>IF(L$12="Fixed Rate",G$6/360*30,('SOFR Curve'!$H52/12))</f>
        <v>2.2333333333333333E-3</v>
      </c>
      <c r="M63" s="1811">
        <f t="shared" si="9"/>
        <v>4542.6968152035888</v>
      </c>
      <c r="N63" s="229"/>
      <c r="Q63" s="76">
        <f t="shared" si="10"/>
        <v>50</v>
      </c>
      <c r="R63" s="76">
        <f t="shared" si="11"/>
        <v>42</v>
      </c>
      <c r="S63" s="1818">
        <f t="shared" si="26"/>
        <v>47484</v>
      </c>
      <c r="T63" s="76">
        <f t="shared" si="12"/>
        <v>5</v>
      </c>
      <c r="U63" s="1811">
        <f t="shared" si="13"/>
        <v>0</v>
      </c>
      <c r="V63" s="1811">
        <f t="shared" si="14"/>
        <v>0</v>
      </c>
      <c r="W63" s="1811">
        <f t="shared" si="15"/>
        <v>0</v>
      </c>
      <c r="X63" s="1814">
        <f t="shared" si="16"/>
        <v>0</v>
      </c>
      <c r="Y63" s="1812">
        <f t="shared" si="2"/>
        <v>0</v>
      </c>
      <c r="Z63" s="1815">
        <f>IF(Z$12="Fixed Rate",U$6/360*30,('SOFR Curve'!$H52/12))</f>
        <v>5.0000000000000001E-3</v>
      </c>
      <c r="AA63" s="1811">
        <f t="shared" si="17"/>
        <v>0</v>
      </c>
      <c r="AB63" s="229"/>
      <c r="AE63" s="76">
        <f t="shared" si="18"/>
        <v>50</v>
      </c>
      <c r="AF63" s="76">
        <f t="shared" si="19"/>
        <v>44</v>
      </c>
      <c r="AG63" s="1818">
        <f t="shared" si="27"/>
        <v>47484</v>
      </c>
      <c r="AH63" s="76">
        <f t="shared" si="20"/>
        <v>5</v>
      </c>
      <c r="AI63" s="1811">
        <f t="shared" si="21"/>
        <v>0</v>
      </c>
      <c r="AJ63" s="1811">
        <f t="shared" si="28"/>
        <v>0</v>
      </c>
      <c r="AK63" s="1811">
        <f t="shared" si="22"/>
        <v>0</v>
      </c>
      <c r="AL63" s="1814">
        <f t="shared" si="23"/>
        <v>0</v>
      </c>
      <c r="AM63" s="1812">
        <f t="shared" si="24"/>
        <v>0</v>
      </c>
      <c r="AN63" s="1815">
        <f>IF(AN$12="Fixed Rate",AI$6/360*30,('SOFR Curve'!$H52/12))</f>
        <v>3.3333333333333335E-3</v>
      </c>
      <c r="AO63" s="1811">
        <f t="shared" si="25"/>
        <v>0</v>
      </c>
      <c r="AP63" s="229"/>
    </row>
    <row r="64" spans="3:42" s="76" customFormat="1">
      <c r="C64" s="76">
        <f t="shared" si="0"/>
        <v>51</v>
      </c>
      <c r="D64" s="76">
        <f t="shared" si="3"/>
        <v>50</v>
      </c>
      <c r="E64" s="1818">
        <f t="shared" si="29"/>
        <v>45597</v>
      </c>
      <c r="F64" s="76">
        <f t="shared" si="4"/>
        <v>5</v>
      </c>
      <c r="G64" s="1811">
        <f t="shared" si="5"/>
        <v>21436292.007232398</v>
      </c>
      <c r="H64" s="1811">
        <f t="shared" si="6"/>
        <v>47874.385482819023</v>
      </c>
      <c r="I64" s="1811">
        <f t="shared" si="7"/>
        <v>37319.614252404092</v>
      </c>
      <c r="J64" s="1814">
        <f t="shared" si="8"/>
        <v>85193.999735223115</v>
      </c>
      <c r="K64" s="1812">
        <f t="shared" si="1"/>
        <v>21398972.392979994</v>
      </c>
      <c r="L64" s="1815">
        <f>IF(L$12="Fixed Rate",G$6/360*30,('SOFR Curve'!$H53/12))</f>
        <v>2.2333333333333333E-3</v>
      </c>
      <c r="M64" s="1811">
        <f t="shared" si="9"/>
        <v>4542.6968152035888</v>
      </c>
      <c r="N64" s="229"/>
      <c r="Q64" s="76">
        <f t="shared" si="10"/>
        <v>51</v>
      </c>
      <c r="R64" s="76">
        <f t="shared" si="11"/>
        <v>43</v>
      </c>
      <c r="S64" s="1818">
        <f t="shared" si="26"/>
        <v>47515</v>
      </c>
      <c r="T64" s="76">
        <f t="shared" si="12"/>
        <v>5</v>
      </c>
      <c r="U64" s="1811">
        <f t="shared" si="13"/>
        <v>0</v>
      </c>
      <c r="V64" s="1811">
        <f t="shared" si="14"/>
        <v>0</v>
      </c>
      <c r="W64" s="1811">
        <f t="shared" si="15"/>
        <v>0</v>
      </c>
      <c r="X64" s="1814">
        <f t="shared" si="16"/>
        <v>0</v>
      </c>
      <c r="Y64" s="1812">
        <f t="shared" si="2"/>
        <v>0</v>
      </c>
      <c r="Z64" s="1815">
        <f>IF(Z$12="Fixed Rate",U$6/360*30,('SOFR Curve'!$H53/12))</f>
        <v>5.0000000000000001E-3</v>
      </c>
      <c r="AA64" s="1811">
        <f t="shared" si="17"/>
        <v>0</v>
      </c>
      <c r="AB64" s="229"/>
      <c r="AE64" s="76">
        <f t="shared" si="18"/>
        <v>51</v>
      </c>
      <c r="AF64" s="76">
        <f t="shared" si="19"/>
        <v>45</v>
      </c>
      <c r="AG64" s="1818">
        <f t="shared" si="27"/>
        <v>47515</v>
      </c>
      <c r="AH64" s="76">
        <f t="shared" si="20"/>
        <v>5</v>
      </c>
      <c r="AI64" s="1811">
        <f t="shared" si="21"/>
        <v>0</v>
      </c>
      <c r="AJ64" s="1811">
        <f t="shared" si="28"/>
        <v>0</v>
      </c>
      <c r="AK64" s="1811">
        <f t="shared" si="22"/>
        <v>0</v>
      </c>
      <c r="AL64" s="1814">
        <f t="shared" si="23"/>
        <v>0</v>
      </c>
      <c r="AM64" s="1812">
        <f t="shared" si="24"/>
        <v>0</v>
      </c>
      <c r="AN64" s="1815">
        <f>IF(AN$12="Fixed Rate",AI$6/360*30,('SOFR Curve'!$H53/12))</f>
        <v>3.3333333333333335E-3</v>
      </c>
      <c r="AO64" s="1811">
        <f t="shared" si="25"/>
        <v>0</v>
      </c>
      <c r="AP64" s="229"/>
    </row>
    <row r="65" spans="3:42" s="76" customFormat="1">
      <c r="C65" s="76">
        <f t="shared" si="0"/>
        <v>52</v>
      </c>
      <c r="D65" s="76">
        <f t="shared" si="3"/>
        <v>51</v>
      </c>
      <c r="E65" s="1818">
        <f t="shared" si="29"/>
        <v>45627</v>
      </c>
      <c r="F65" s="76">
        <f t="shared" si="4"/>
        <v>5</v>
      </c>
      <c r="G65" s="1811">
        <f t="shared" si="5"/>
        <v>21398972.392979994</v>
      </c>
      <c r="H65" s="1811">
        <f t="shared" si="6"/>
        <v>47791.038344321983</v>
      </c>
      <c r="I65" s="1811">
        <f t="shared" si="7"/>
        <v>37402.961390901131</v>
      </c>
      <c r="J65" s="1814">
        <f t="shared" si="8"/>
        <v>85193.999735223115</v>
      </c>
      <c r="K65" s="1812">
        <f t="shared" si="1"/>
        <v>21361569.431589093</v>
      </c>
      <c r="L65" s="1815">
        <f>IF(L$12="Fixed Rate",G$6/360*30,('SOFR Curve'!$H54/12))</f>
        <v>2.2333333333333333E-3</v>
      </c>
      <c r="M65" s="1811">
        <f t="shared" si="9"/>
        <v>4542.6968152035888</v>
      </c>
      <c r="N65" s="229"/>
      <c r="Q65" s="76">
        <f t="shared" si="10"/>
        <v>52</v>
      </c>
      <c r="R65" s="76">
        <f t="shared" si="11"/>
        <v>44</v>
      </c>
      <c r="S65" s="1818">
        <f t="shared" si="26"/>
        <v>47543</v>
      </c>
      <c r="T65" s="76">
        <f t="shared" si="12"/>
        <v>5</v>
      </c>
      <c r="U65" s="1811">
        <f t="shared" si="13"/>
        <v>0</v>
      </c>
      <c r="V65" s="1811">
        <f t="shared" si="14"/>
        <v>0</v>
      </c>
      <c r="W65" s="1811">
        <f t="shared" si="15"/>
        <v>0</v>
      </c>
      <c r="X65" s="1814">
        <f t="shared" si="16"/>
        <v>0</v>
      </c>
      <c r="Y65" s="1812">
        <f t="shared" si="2"/>
        <v>0</v>
      </c>
      <c r="Z65" s="1815">
        <f>IF(Z$12="Fixed Rate",U$6/360*30,('SOFR Curve'!$H54/12))</f>
        <v>5.0000000000000001E-3</v>
      </c>
      <c r="AA65" s="1811">
        <f t="shared" si="17"/>
        <v>0</v>
      </c>
      <c r="AB65" s="229"/>
      <c r="AE65" s="76">
        <f t="shared" si="18"/>
        <v>52</v>
      </c>
      <c r="AF65" s="76">
        <f t="shared" si="19"/>
        <v>46</v>
      </c>
      <c r="AG65" s="1818">
        <f t="shared" si="27"/>
        <v>47543</v>
      </c>
      <c r="AH65" s="76">
        <f t="shared" si="20"/>
        <v>5</v>
      </c>
      <c r="AI65" s="1811">
        <f t="shared" si="21"/>
        <v>0</v>
      </c>
      <c r="AJ65" s="1811">
        <f t="shared" si="28"/>
        <v>0</v>
      </c>
      <c r="AK65" s="1811">
        <f t="shared" si="22"/>
        <v>0</v>
      </c>
      <c r="AL65" s="1814">
        <f t="shared" si="23"/>
        <v>0</v>
      </c>
      <c r="AM65" s="1812">
        <f t="shared" si="24"/>
        <v>0</v>
      </c>
      <c r="AN65" s="1815">
        <f>IF(AN$12="Fixed Rate",AI$6/360*30,('SOFR Curve'!$H54/12))</f>
        <v>3.3333333333333335E-3</v>
      </c>
      <c r="AO65" s="1811">
        <f t="shared" si="25"/>
        <v>0</v>
      </c>
      <c r="AP65" s="229"/>
    </row>
    <row r="66" spans="3:42" s="76" customFormat="1">
      <c r="C66" s="76">
        <f t="shared" si="0"/>
        <v>53</v>
      </c>
      <c r="D66" s="76">
        <f t="shared" si="3"/>
        <v>52</v>
      </c>
      <c r="E66" s="1818">
        <f t="shared" si="29"/>
        <v>45658</v>
      </c>
      <c r="F66" s="76">
        <f t="shared" si="4"/>
        <v>5</v>
      </c>
      <c r="G66" s="1811">
        <f t="shared" si="5"/>
        <v>21361569.431589093</v>
      </c>
      <c r="H66" s="1811">
        <f t="shared" si="6"/>
        <v>47707.505063882309</v>
      </c>
      <c r="I66" s="1811">
        <f t="shared" si="7"/>
        <v>37486.494671340806</v>
      </c>
      <c r="J66" s="1814">
        <f t="shared" si="8"/>
        <v>85193.999735223115</v>
      </c>
      <c r="K66" s="1812">
        <f t="shared" si="1"/>
        <v>21324082.936917752</v>
      </c>
      <c r="L66" s="1815">
        <f>IF(L$12="Fixed Rate",G$6/360*30,('SOFR Curve'!$H55/12))</f>
        <v>2.2333333333333333E-3</v>
      </c>
      <c r="M66" s="1811">
        <f t="shared" si="9"/>
        <v>4450.3269649143949</v>
      </c>
      <c r="N66" s="229"/>
      <c r="Q66" s="76">
        <f t="shared" si="10"/>
        <v>53</v>
      </c>
      <c r="R66" s="76">
        <f t="shared" si="11"/>
        <v>45</v>
      </c>
      <c r="S66" s="1818">
        <f t="shared" si="26"/>
        <v>47574</v>
      </c>
      <c r="T66" s="76">
        <f t="shared" si="12"/>
        <v>5</v>
      </c>
      <c r="U66" s="1811">
        <f t="shared" si="13"/>
        <v>0</v>
      </c>
      <c r="V66" s="1811">
        <f t="shared" si="14"/>
        <v>0</v>
      </c>
      <c r="W66" s="1811">
        <f t="shared" si="15"/>
        <v>0</v>
      </c>
      <c r="X66" s="1814">
        <f t="shared" si="16"/>
        <v>0</v>
      </c>
      <c r="Y66" s="1812">
        <f t="shared" si="2"/>
        <v>0</v>
      </c>
      <c r="Z66" s="1815">
        <f>IF(Z$12="Fixed Rate",U$6/360*30,('SOFR Curve'!$H55/12))</f>
        <v>5.0000000000000001E-3</v>
      </c>
      <c r="AA66" s="1811">
        <f t="shared" si="17"/>
        <v>0</v>
      </c>
      <c r="AB66" s="229"/>
      <c r="AE66" s="76">
        <f t="shared" si="18"/>
        <v>53</v>
      </c>
      <c r="AF66" s="76">
        <f t="shared" si="19"/>
        <v>47</v>
      </c>
      <c r="AG66" s="1818">
        <f t="shared" si="27"/>
        <v>47574</v>
      </c>
      <c r="AH66" s="76">
        <f t="shared" si="20"/>
        <v>5</v>
      </c>
      <c r="AI66" s="1811">
        <f t="shared" si="21"/>
        <v>0</v>
      </c>
      <c r="AJ66" s="1811">
        <f t="shared" si="28"/>
        <v>0</v>
      </c>
      <c r="AK66" s="1811">
        <f t="shared" si="22"/>
        <v>0</v>
      </c>
      <c r="AL66" s="1814">
        <f t="shared" si="23"/>
        <v>0</v>
      </c>
      <c r="AM66" s="1812">
        <f t="shared" si="24"/>
        <v>0</v>
      </c>
      <c r="AN66" s="1815">
        <f>IF(AN$12="Fixed Rate",AI$6/360*30,('SOFR Curve'!$H55/12))</f>
        <v>3.3333333333333335E-3</v>
      </c>
      <c r="AO66" s="1811">
        <f t="shared" si="25"/>
        <v>0</v>
      </c>
      <c r="AP66" s="229"/>
    </row>
    <row r="67" spans="3:42" s="76" customFormat="1">
      <c r="C67" s="76">
        <f t="shared" si="0"/>
        <v>54</v>
      </c>
      <c r="D67" s="76">
        <f t="shared" si="3"/>
        <v>53</v>
      </c>
      <c r="E67" s="1818">
        <f t="shared" si="29"/>
        <v>45689</v>
      </c>
      <c r="F67" s="76">
        <f t="shared" si="4"/>
        <v>5</v>
      </c>
      <c r="G67" s="1811">
        <f t="shared" si="5"/>
        <v>21324082.936917752</v>
      </c>
      <c r="H67" s="1811">
        <f t="shared" si="6"/>
        <v>47623.78522578298</v>
      </c>
      <c r="I67" s="1811">
        <f t="shared" si="7"/>
        <v>37570.214509440149</v>
      </c>
      <c r="J67" s="1814">
        <f t="shared" si="8"/>
        <v>85193.999735223129</v>
      </c>
      <c r="K67" s="1812">
        <f t="shared" si="1"/>
        <v>21286512.722408313</v>
      </c>
      <c r="L67" s="1815">
        <f>IF(L$12="Fixed Rate",G$6/360*30,('SOFR Curve'!$H56/12))</f>
        <v>2.2333333333333333E-3</v>
      </c>
      <c r="M67" s="1811">
        <f t="shared" si="9"/>
        <v>4450.3269649143949</v>
      </c>
      <c r="N67" s="229"/>
      <c r="Q67" s="76">
        <f t="shared" si="10"/>
        <v>54</v>
      </c>
      <c r="R67" s="76">
        <f t="shared" si="11"/>
        <v>46</v>
      </c>
      <c r="S67" s="1818">
        <f t="shared" si="26"/>
        <v>47604</v>
      </c>
      <c r="T67" s="76">
        <f t="shared" si="12"/>
        <v>5</v>
      </c>
      <c r="U67" s="1811">
        <f t="shared" si="13"/>
        <v>0</v>
      </c>
      <c r="V67" s="1811">
        <f t="shared" si="14"/>
        <v>0</v>
      </c>
      <c r="W67" s="1811">
        <f t="shared" si="15"/>
        <v>0</v>
      </c>
      <c r="X67" s="1814">
        <f t="shared" si="16"/>
        <v>0</v>
      </c>
      <c r="Y67" s="1812">
        <f t="shared" si="2"/>
        <v>0</v>
      </c>
      <c r="Z67" s="1815">
        <f>IF(Z$12="Fixed Rate",U$6/360*30,('SOFR Curve'!$H56/12))</f>
        <v>5.0000000000000001E-3</v>
      </c>
      <c r="AA67" s="1811">
        <f t="shared" si="17"/>
        <v>0</v>
      </c>
      <c r="AB67" s="229"/>
      <c r="AE67" s="76">
        <f t="shared" si="18"/>
        <v>54</v>
      </c>
      <c r="AF67" s="76">
        <f t="shared" si="19"/>
        <v>48</v>
      </c>
      <c r="AG67" s="1818">
        <f t="shared" si="27"/>
        <v>47604</v>
      </c>
      <c r="AH67" s="76">
        <f t="shared" si="20"/>
        <v>5</v>
      </c>
      <c r="AI67" s="1811">
        <f t="shared" si="21"/>
        <v>0</v>
      </c>
      <c r="AJ67" s="1811">
        <f t="shared" si="28"/>
        <v>0</v>
      </c>
      <c r="AK67" s="1811">
        <f t="shared" si="22"/>
        <v>0</v>
      </c>
      <c r="AL67" s="1814">
        <f t="shared" si="23"/>
        <v>0</v>
      </c>
      <c r="AM67" s="1812">
        <f t="shared" si="24"/>
        <v>0</v>
      </c>
      <c r="AN67" s="1815">
        <f>IF(AN$12="Fixed Rate",AI$6/360*30,('SOFR Curve'!$H56/12))</f>
        <v>3.3333333333333335E-3</v>
      </c>
      <c r="AO67" s="1811">
        <f t="shared" si="25"/>
        <v>0</v>
      </c>
      <c r="AP67" s="229"/>
    </row>
    <row r="68" spans="3:42" s="76" customFormat="1">
      <c r="C68" s="76">
        <f t="shared" si="0"/>
        <v>55</v>
      </c>
      <c r="D68" s="76">
        <f t="shared" si="3"/>
        <v>54</v>
      </c>
      <c r="E68" s="1818">
        <f t="shared" si="29"/>
        <v>45717</v>
      </c>
      <c r="F68" s="76">
        <f t="shared" si="4"/>
        <v>5</v>
      </c>
      <c r="G68" s="1811">
        <f t="shared" si="5"/>
        <v>21286512.722408313</v>
      </c>
      <c r="H68" s="1811">
        <f t="shared" si="6"/>
        <v>47539.878413378567</v>
      </c>
      <c r="I68" s="1811">
        <f t="shared" si="7"/>
        <v>37654.121321844548</v>
      </c>
      <c r="J68" s="1814">
        <f t="shared" si="8"/>
        <v>85193.999735223115</v>
      </c>
      <c r="K68" s="1812">
        <f t="shared" si="1"/>
        <v>21248858.601086468</v>
      </c>
      <c r="L68" s="1815">
        <f>IF(L$12="Fixed Rate",G$6/360*30,('SOFR Curve'!$H57/12))</f>
        <v>2.2333333333333333E-3</v>
      </c>
      <c r="M68" s="1811">
        <f t="shared" si="9"/>
        <v>4450.3269649143949</v>
      </c>
      <c r="N68" s="229"/>
      <c r="Q68" s="76">
        <f t="shared" si="10"/>
        <v>55</v>
      </c>
      <c r="R68" s="76">
        <f t="shared" si="11"/>
        <v>47</v>
      </c>
      <c r="S68" s="1818">
        <f t="shared" si="26"/>
        <v>47635</v>
      </c>
      <c r="T68" s="76">
        <f t="shared" si="12"/>
        <v>5</v>
      </c>
      <c r="U68" s="1811">
        <f t="shared" si="13"/>
        <v>0</v>
      </c>
      <c r="V68" s="1811">
        <f t="shared" si="14"/>
        <v>0</v>
      </c>
      <c r="W68" s="1811">
        <f t="shared" si="15"/>
        <v>0</v>
      </c>
      <c r="X68" s="1814">
        <f t="shared" si="16"/>
        <v>0</v>
      </c>
      <c r="Y68" s="1812">
        <f t="shared" si="2"/>
        <v>0</v>
      </c>
      <c r="Z68" s="1815">
        <f>IF(Z$12="Fixed Rate",U$6/360*30,('SOFR Curve'!$H57/12))</f>
        <v>5.0000000000000001E-3</v>
      </c>
      <c r="AA68" s="1811">
        <f t="shared" si="17"/>
        <v>0</v>
      </c>
      <c r="AB68" s="229"/>
      <c r="AE68" s="76">
        <f t="shared" si="18"/>
        <v>55</v>
      </c>
      <c r="AF68" s="76">
        <f t="shared" si="19"/>
        <v>49</v>
      </c>
      <c r="AG68" s="1818">
        <f t="shared" si="27"/>
        <v>47635</v>
      </c>
      <c r="AH68" s="76">
        <f t="shared" si="20"/>
        <v>5</v>
      </c>
      <c r="AI68" s="1811">
        <f t="shared" si="21"/>
        <v>0</v>
      </c>
      <c r="AJ68" s="1811">
        <f t="shared" si="28"/>
        <v>0</v>
      </c>
      <c r="AK68" s="1811">
        <f t="shared" si="22"/>
        <v>0</v>
      </c>
      <c r="AL68" s="1814">
        <f t="shared" si="23"/>
        <v>0</v>
      </c>
      <c r="AM68" s="1812">
        <f t="shared" si="24"/>
        <v>0</v>
      </c>
      <c r="AN68" s="1815">
        <f>IF(AN$12="Fixed Rate",AI$6/360*30,('SOFR Curve'!$H57/12))</f>
        <v>3.3333333333333335E-3</v>
      </c>
      <c r="AO68" s="1811">
        <f t="shared" si="25"/>
        <v>0</v>
      </c>
      <c r="AP68" s="229"/>
    </row>
    <row r="69" spans="3:42" s="76" customFormat="1">
      <c r="C69" s="76">
        <f t="shared" si="0"/>
        <v>56</v>
      </c>
      <c r="D69" s="76">
        <f t="shared" si="3"/>
        <v>55</v>
      </c>
      <c r="E69" s="1818">
        <f t="shared" si="29"/>
        <v>45748</v>
      </c>
      <c r="F69" s="76">
        <f t="shared" si="4"/>
        <v>5</v>
      </c>
      <c r="G69" s="1811">
        <f t="shared" si="5"/>
        <v>21248858.601086468</v>
      </c>
      <c r="H69" s="1811">
        <f t="shared" si="6"/>
        <v>47455.784209093108</v>
      </c>
      <c r="I69" s="1811">
        <f t="shared" si="7"/>
        <v>37738.215526130007</v>
      </c>
      <c r="J69" s="1814">
        <f t="shared" si="8"/>
        <v>85193.999735223115</v>
      </c>
      <c r="K69" s="1812">
        <f t="shared" si="1"/>
        <v>21211120.385560337</v>
      </c>
      <c r="L69" s="1815">
        <f>IF(L$12="Fixed Rate",G$6/360*30,('SOFR Curve'!$H58/12))</f>
        <v>2.2333333333333333E-3</v>
      </c>
      <c r="M69" s="1811">
        <f t="shared" si="9"/>
        <v>4450.3269649143949</v>
      </c>
      <c r="N69" s="229"/>
      <c r="Q69" s="76">
        <f t="shared" si="10"/>
        <v>56</v>
      </c>
      <c r="R69" s="76">
        <f t="shared" si="11"/>
        <v>48</v>
      </c>
      <c r="S69" s="1818">
        <f t="shared" si="26"/>
        <v>47665</v>
      </c>
      <c r="T69" s="76">
        <f t="shared" si="12"/>
        <v>5</v>
      </c>
      <c r="U69" s="1811">
        <f t="shared" si="13"/>
        <v>0</v>
      </c>
      <c r="V69" s="1811">
        <f t="shared" si="14"/>
        <v>0</v>
      </c>
      <c r="W69" s="1811">
        <f t="shared" si="15"/>
        <v>0</v>
      </c>
      <c r="X69" s="1814">
        <f t="shared" si="16"/>
        <v>0</v>
      </c>
      <c r="Y69" s="1812">
        <f t="shared" si="2"/>
        <v>0</v>
      </c>
      <c r="Z69" s="1815">
        <f>IF(Z$12="Fixed Rate",U$6/360*30,('SOFR Curve'!$H58/12))</f>
        <v>5.0000000000000001E-3</v>
      </c>
      <c r="AA69" s="1811">
        <f t="shared" si="17"/>
        <v>0</v>
      </c>
      <c r="AB69" s="229"/>
      <c r="AE69" s="76">
        <f t="shared" si="18"/>
        <v>56</v>
      </c>
      <c r="AF69" s="76">
        <f t="shared" si="19"/>
        <v>50</v>
      </c>
      <c r="AG69" s="1818">
        <f t="shared" si="27"/>
        <v>47665</v>
      </c>
      <c r="AH69" s="76">
        <f t="shared" si="20"/>
        <v>5</v>
      </c>
      <c r="AI69" s="1811">
        <f t="shared" si="21"/>
        <v>0</v>
      </c>
      <c r="AJ69" s="1811">
        <f t="shared" si="28"/>
        <v>0</v>
      </c>
      <c r="AK69" s="1811">
        <f t="shared" si="22"/>
        <v>0</v>
      </c>
      <c r="AL69" s="1814">
        <f t="shared" si="23"/>
        <v>0</v>
      </c>
      <c r="AM69" s="1812">
        <f t="shared" si="24"/>
        <v>0</v>
      </c>
      <c r="AN69" s="1815">
        <f>IF(AN$12="Fixed Rate",AI$6/360*30,('SOFR Curve'!$H58/12))</f>
        <v>3.3333333333333335E-3</v>
      </c>
      <c r="AO69" s="1811">
        <f t="shared" si="25"/>
        <v>0</v>
      </c>
      <c r="AP69" s="229"/>
    </row>
    <row r="70" spans="3:42" s="76" customFormat="1">
      <c r="C70" s="76">
        <f t="shared" si="0"/>
        <v>57</v>
      </c>
      <c r="D70" s="76">
        <f t="shared" si="3"/>
        <v>56</v>
      </c>
      <c r="E70" s="1818">
        <f t="shared" si="29"/>
        <v>45778</v>
      </c>
      <c r="F70" s="76">
        <f t="shared" si="4"/>
        <v>5</v>
      </c>
      <c r="G70" s="1811">
        <f t="shared" si="5"/>
        <v>21211120.385560337</v>
      </c>
      <c r="H70" s="1811">
        <f t="shared" si="6"/>
        <v>47371.502194418084</v>
      </c>
      <c r="I70" s="1811">
        <f t="shared" si="7"/>
        <v>37822.49754080503</v>
      </c>
      <c r="J70" s="1814">
        <f t="shared" si="8"/>
        <v>85193.999735223115</v>
      </c>
      <c r="K70" s="1812">
        <f t="shared" si="1"/>
        <v>21173297.888019532</v>
      </c>
      <c r="L70" s="1815">
        <f>IF(L$12="Fixed Rate",G$6/360*30,('SOFR Curve'!$H59/12))</f>
        <v>2.2333333333333333E-3</v>
      </c>
      <c r="M70" s="1811">
        <f t="shared" si="9"/>
        <v>4450.3269649143949</v>
      </c>
      <c r="N70" s="229"/>
      <c r="Q70" s="76">
        <f t="shared" si="10"/>
        <v>57</v>
      </c>
      <c r="R70" s="76">
        <f t="shared" si="11"/>
        <v>49</v>
      </c>
      <c r="S70" s="1818">
        <f t="shared" si="26"/>
        <v>47696</v>
      </c>
      <c r="T70" s="76">
        <f t="shared" si="12"/>
        <v>5</v>
      </c>
      <c r="U70" s="1811">
        <f t="shared" si="13"/>
        <v>0</v>
      </c>
      <c r="V70" s="1811">
        <f t="shared" si="14"/>
        <v>0</v>
      </c>
      <c r="W70" s="1811">
        <f t="shared" si="15"/>
        <v>0</v>
      </c>
      <c r="X70" s="1814">
        <f t="shared" si="16"/>
        <v>0</v>
      </c>
      <c r="Y70" s="1812">
        <f t="shared" si="2"/>
        <v>0</v>
      </c>
      <c r="Z70" s="1815">
        <f>IF(Z$12="Fixed Rate",U$6/360*30,('SOFR Curve'!$H59/12))</f>
        <v>5.0000000000000001E-3</v>
      </c>
      <c r="AA70" s="1811">
        <f t="shared" si="17"/>
        <v>0</v>
      </c>
      <c r="AB70" s="229"/>
      <c r="AE70" s="76">
        <f t="shared" si="18"/>
        <v>57</v>
      </c>
      <c r="AF70" s="76">
        <f t="shared" si="19"/>
        <v>51</v>
      </c>
      <c r="AG70" s="1818">
        <f t="shared" si="27"/>
        <v>47696</v>
      </c>
      <c r="AH70" s="76">
        <f t="shared" si="20"/>
        <v>5</v>
      </c>
      <c r="AI70" s="1811">
        <f t="shared" si="21"/>
        <v>0</v>
      </c>
      <c r="AJ70" s="1811">
        <f t="shared" si="28"/>
        <v>0</v>
      </c>
      <c r="AK70" s="1811">
        <f t="shared" si="22"/>
        <v>0</v>
      </c>
      <c r="AL70" s="1814">
        <f t="shared" si="23"/>
        <v>0</v>
      </c>
      <c r="AM70" s="1812">
        <f t="shared" si="24"/>
        <v>0</v>
      </c>
      <c r="AN70" s="1815">
        <f>IF(AN$12="Fixed Rate",AI$6/360*30,('SOFR Curve'!$H59/12))</f>
        <v>3.3333333333333335E-3</v>
      </c>
      <c r="AO70" s="1811">
        <f t="shared" si="25"/>
        <v>0</v>
      </c>
      <c r="AP70" s="229"/>
    </row>
    <row r="71" spans="3:42" s="76" customFormat="1">
      <c r="C71" s="76">
        <f t="shared" si="0"/>
        <v>58</v>
      </c>
      <c r="D71" s="76">
        <f t="shared" si="3"/>
        <v>57</v>
      </c>
      <c r="E71" s="1818">
        <f t="shared" si="29"/>
        <v>45809</v>
      </c>
      <c r="F71" s="76">
        <f t="shared" si="4"/>
        <v>5</v>
      </c>
      <c r="G71" s="1811">
        <f t="shared" si="5"/>
        <v>21173297.888019532</v>
      </c>
      <c r="H71" s="1811">
        <f t="shared" si="6"/>
        <v>47287.031949910284</v>
      </c>
      <c r="I71" s="1811">
        <f t="shared" si="7"/>
        <v>37906.967785312831</v>
      </c>
      <c r="J71" s="1814">
        <f t="shared" si="8"/>
        <v>85193.999735223115</v>
      </c>
      <c r="K71" s="1812">
        <f t="shared" si="1"/>
        <v>21135390.920234218</v>
      </c>
      <c r="L71" s="1815">
        <f>IF(L$12="Fixed Rate",G$6/360*30,('SOFR Curve'!$H60/12))</f>
        <v>2.2333333333333333E-3</v>
      </c>
      <c r="M71" s="1811">
        <f t="shared" si="9"/>
        <v>4450.3269649143949</v>
      </c>
      <c r="N71" s="229"/>
      <c r="Q71" s="76">
        <f t="shared" si="10"/>
        <v>58</v>
      </c>
      <c r="R71" s="76">
        <f t="shared" si="11"/>
        <v>50</v>
      </c>
      <c r="S71" s="1818">
        <f t="shared" si="26"/>
        <v>47727</v>
      </c>
      <c r="T71" s="76">
        <f t="shared" si="12"/>
        <v>5</v>
      </c>
      <c r="U71" s="1811">
        <f t="shared" si="13"/>
        <v>0</v>
      </c>
      <c r="V71" s="1811">
        <f t="shared" si="14"/>
        <v>0</v>
      </c>
      <c r="W71" s="1811">
        <f t="shared" si="15"/>
        <v>0</v>
      </c>
      <c r="X71" s="1814">
        <f t="shared" si="16"/>
        <v>0</v>
      </c>
      <c r="Y71" s="1812">
        <f t="shared" si="2"/>
        <v>0</v>
      </c>
      <c r="Z71" s="1815">
        <f>IF(Z$12="Fixed Rate",U$6/360*30,('SOFR Curve'!$H60/12))</f>
        <v>5.0000000000000001E-3</v>
      </c>
      <c r="AA71" s="1811">
        <f t="shared" si="17"/>
        <v>0</v>
      </c>
      <c r="AB71" s="229"/>
      <c r="AE71" s="76">
        <f t="shared" si="18"/>
        <v>58</v>
      </c>
      <c r="AF71" s="76">
        <f t="shared" si="19"/>
        <v>52</v>
      </c>
      <c r="AG71" s="1818">
        <f t="shared" si="27"/>
        <v>47727</v>
      </c>
      <c r="AH71" s="76">
        <f t="shared" si="20"/>
        <v>5</v>
      </c>
      <c r="AI71" s="1811">
        <f t="shared" si="21"/>
        <v>0</v>
      </c>
      <c r="AJ71" s="1811">
        <f t="shared" si="28"/>
        <v>0</v>
      </c>
      <c r="AK71" s="1811">
        <f t="shared" si="22"/>
        <v>0</v>
      </c>
      <c r="AL71" s="1814">
        <f t="shared" si="23"/>
        <v>0</v>
      </c>
      <c r="AM71" s="1812">
        <f t="shared" si="24"/>
        <v>0</v>
      </c>
      <c r="AN71" s="1815">
        <f>IF(AN$12="Fixed Rate",AI$6/360*30,('SOFR Curve'!$H60/12))</f>
        <v>3.3333333333333335E-3</v>
      </c>
      <c r="AO71" s="1811">
        <f t="shared" si="25"/>
        <v>0</v>
      </c>
      <c r="AP71" s="229"/>
    </row>
    <row r="72" spans="3:42" s="76" customFormat="1">
      <c r="C72" s="76">
        <f t="shared" si="0"/>
        <v>59</v>
      </c>
      <c r="D72" s="76">
        <f t="shared" si="3"/>
        <v>58</v>
      </c>
      <c r="E72" s="1818">
        <f t="shared" si="29"/>
        <v>45839</v>
      </c>
      <c r="F72" s="76">
        <f t="shared" si="4"/>
        <v>5</v>
      </c>
      <c r="G72" s="1811">
        <f t="shared" si="5"/>
        <v>21135390.920234218</v>
      </c>
      <c r="H72" s="1811">
        <f t="shared" si="6"/>
        <v>47202.373055189753</v>
      </c>
      <c r="I72" s="1811">
        <f t="shared" si="7"/>
        <v>37991.626680033361</v>
      </c>
      <c r="J72" s="1814">
        <f t="shared" si="8"/>
        <v>85193.999735223115</v>
      </c>
      <c r="K72" s="1812">
        <f t="shared" si="1"/>
        <v>21097399.293554183</v>
      </c>
      <c r="L72" s="1815">
        <f>IF(L$12="Fixed Rate",G$6/360*30,('SOFR Curve'!$H61/12))</f>
        <v>2.2333333333333333E-3</v>
      </c>
      <c r="M72" s="1811">
        <f t="shared" si="9"/>
        <v>4450.3269649143949</v>
      </c>
      <c r="N72" s="229"/>
      <c r="Q72" s="76">
        <f t="shared" si="10"/>
        <v>59</v>
      </c>
      <c r="R72" s="76">
        <f t="shared" si="11"/>
        <v>51</v>
      </c>
      <c r="S72" s="1818">
        <f t="shared" si="26"/>
        <v>47757</v>
      </c>
      <c r="T72" s="76">
        <f t="shared" si="12"/>
        <v>5</v>
      </c>
      <c r="U72" s="1811">
        <f t="shared" si="13"/>
        <v>0</v>
      </c>
      <c r="V72" s="1811">
        <f t="shared" si="14"/>
        <v>0</v>
      </c>
      <c r="W72" s="1811">
        <f t="shared" si="15"/>
        <v>0</v>
      </c>
      <c r="X72" s="1814">
        <f t="shared" si="16"/>
        <v>0</v>
      </c>
      <c r="Y72" s="1812">
        <f t="shared" si="2"/>
        <v>0</v>
      </c>
      <c r="Z72" s="1815">
        <f>IF(Z$12="Fixed Rate",U$6/360*30,('SOFR Curve'!$H61/12))</f>
        <v>5.0000000000000001E-3</v>
      </c>
      <c r="AA72" s="1811">
        <f t="shared" si="17"/>
        <v>0</v>
      </c>
      <c r="AB72" s="229"/>
      <c r="AE72" s="76">
        <f t="shared" si="18"/>
        <v>59</v>
      </c>
      <c r="AF72" s="76">
        <f t="shared" si="19"/>
        <v>53</v>
      </c>
      <c r="AG72" s="1818">
        <f t="shared" si="27"/>
        <v>47757</v>
      </c>
      <c r="AH72" s="76">
        <f t="shared" si="20"/>
        <v>5</v>
      </c>
      <c r="AI72" s="1811">
        <f t="shared" si="21"/>
        <v>0</v>
      </c>
      <c r="AJ72" s="1811">
        <f t="shared" si="28"/>
        <v>0</v>
      </c>
      <c r="AK72" s="1811">
        <f t="shared" si="22"/>
        <v>0</v>
      </c>
      <c r="AL72" s="1814">
        <f t="shared" si="23"/>
        <v>0</v>
      </c>
      <c r="AM72" s="1812">
        <f t="shared" si="24"/>
        <v>0</v>
      </c>
      <c r="AN72" s="1815">
        <f>IF(AN$12="Fixed Rate",AI$6/360*30,('SOFR Curve'!$H61/12))</f>
        <v>3.3333333333333335E-3</v>
      </c>
      <c r="AO72" s="1811">
        <f t="shared" si="25"/>
        <v>0</v>
      </c>
      <c r="AP72" s="229"/>
    </row>
    <row r="73" spans="3:42" s="76" customFormat="1">
      <c r="C73" s="76">
        <f t="shared" si="0"/>
        <v>60</v>
      </c>
      <c r="D73" s="76">
        <f t="shared" si="3"/>
        <v>59</v>
      </c>
      <c r="E73" s="1818">
        <f t="shared" si="29"/>
        <v>45870</v>
      </c>
      <c r="F73" s="76">
        <f t="shared" si="4"/>
        <v>5</v>
      </c>
      <c r="G73" s="1811">
        <f t="shared" si="5"/>
        <v>21097399.293554183</v>
      </c>
      <c r="H73" s="1811">
        <f t="shared" si="6"/>
        <v>47117.525088937677</v>
      </c>
      <c r="I73" s="1811">
        <f t="shared" si="7"/>
        <v>38076.474646285424</v>
      </c>
      <c r="J73" s="1814">
        <f t="shared" si="8"/>
        <v>85193.9997352231</v>
      </c>
      <c r="K73" s="1812">
        <f t="shared" si="1"/>
        <v>21059322.818907898</v>
      </c>
      <c r="L73" s="1815">
        <f>IF(L$12="Fixed Rate",G$6/360*30,('SOFR Curve'!$H62/12))</f>
        <v>2.2333333333333333E-3</v>
      </c>
      <c r="M73" s="1811">
        <f t="shared" si="9"/>
        <v>4450.3269649143949</v>
      </c>
      <c r="N73" s="229"/>
      <c r="Q73" s="76">
        <f t="shared" si="10"/>
        <v>60</v>
      </c>
      <c r="R73" s="76">
        <f t="shared" si="11"/>
        <v>52</v>
      </c>
      <c r="S73" s="1818">
        <f t="shared" si="26"/>
        <v>47788</v>
      </c>
      <c r="T73" s="76">
        <f t="shared" si="12"/>
        <v>5</v>
      </c>
      <c r="U73" s="1811">
        <f t="shared" si="13"/>
        <v>0</v>
      </c>
      <c r="V73" s="1811">
        <f t="shared" si="14"/>
        <v>0</v>
      </c>
      <c r="W73" s="1811">
        <f t="shared" si="15"/>
        <v>0</v>
      </c>
      <c r="X73" s="1814">
        <f t="shared" si="16"/>
        <v>0</v>
      </c>
      <c r="Y73" s="1812">
        <f t="shared" si="2"/>
        <v>0</v>
      </c>
      <c r="Z73" s="1815">
        <f>IF(Z$12="Fixed Rate",U$6/360*30,('SOFR Curve'!$H62/12))</f>
        <v>5.0000000000000001E-3</v>
      </c>
      <c r="AA73" s="1811">
        <f t="shared" si="17"/>
        <v>0</v>
      </c>
      <c r="AB73" s="229"/>
      <c r="AE73" s="76">
        <f t="shared" si="18"/>
        <v>60</v>
      </c>
      <c r="AF73" s="76">
        <f t="shared" si="19"/>
        <v>54</v>
      </c>
      <c r="AG73" s="1818">
        <f t="shared" si="27"/>
        <v>47788</v>
      </c>
      <c r="AH73" s="76">
        <f t="shared" si="20"/>
        <v>5</v>
      </c>
      <c r="AI73" s="1811">
        <f t="shared" si="21"/>
        <v>0</v>
      </c>
      <c r="AJ73" s="1811">
        <f t="shared" si="28"/>
        <v>0</v>
      </c>
      <c r="AK73" s="1811">
        <f t="shared" si="22"/>
        <v>0</v>
      </c>
      <c r="AL73" s="1814">
        <f t="shared" si="23"/>
        <v>0</v>
      </c>
      <c r="AM73" s="1812">
        <f t="shared" si="24"/>
        <v>0</v>
      </c>
      <c r="AN73" s="1815">
        <f>IF(AN$12="Fixed Rate",AI$6/360*30,('SOFR Curve'!$H62/12))</f>
        <v>3.3333333333333335E-3</v>
      </c>
      <c r="AO73" s="1811">
        <f t="shared" si="25"/>
        <v>0</v>
      </c>
      <c r="AP73" s="229"/>
    </row>
    <row r="74" spans="3:42" s="76" customFormat="1">
      <c r="C74" s="76">
        <f t="shared" si="0"/>
        <v>61</v>
      </c>
      <c r="D74" s="76">
        <f t="shared" si="3"/>
        <v>60</v>
      </c>
      <c r="E74" s="1818">
        <f t="shared" si="29"/>
        <v>45901</v>
      </c>
      <c r="F74" s="76">
        <f t="shared" si="4"/>
        <v>6</v>
      </c>
      <c r="G74" s="1811">
        <f t="shared" si="5"/>
        <v>21059322.818907898</v>
      </c>
      <c r="H74" s="1811">
        <f t="shared" si="6"/>
        <v>47032.487628894305</v>
      </c>
      <c r="I74" s="1811">
        <f t="shared" si="7"/>
        <v>38161.512106328795</v>
      </c>
      <c r="J74" s="1814">
        <f t="shared" si="8"/>
        <v>85193.9997352231</v>
      </c>
      <c r="K74" s="1812">
        <f t="shared" si="1"/>
        <v>21021161.306801569</v>
      </c>
      <c r="L74" s="1815">
        <f>IF(L$12="Fixed Rate",G$6/360*30,('SOFR Curve'!$H63/12))</f>
        <v>2.2333333333333333E-3</v>
      </c>
      <c r="M74" s="1811">
        <f t="shared" si="9"/>
        <v>4450.3269649143949</v>
      </c>
      <c r="N74" s="229"/>
      <c r="Q74" s="76">
        <f t="shared" si="10"/>
        <v>61</v>
      </c>
      <c r="R74" s="76">
        <f t="shared" si="11"/>
        <v>53</v>
      </c>
      <c r="S74" s="1818">
        <f t="shared" si="26"/>
        <v>47818</v>
      </c>
      <c r="T74" s="76">
        <f t="shared" si="12"/>
        <v>6</v>
      </c>
      <c r="U74" s="1811">
        <f t="shared" si="13"/>
        <v>0</v>
      </c>
      <c r="V74" s="1811">
        <f t="shared" si="14"/>
        <v>0</v>
      </c>
      <c r="W74" s="1811">
        <f t="shared" si="15"/>
        <v>0</v>
      </c>
      <c r="X74" s="1814">
        <f t="shared" si="16"/>
        <v>0</v>
      </c>
      <c r="Y74" s="1812">
        <f t="shared" si="2"/>
        <v>0</v>
      </c>
      <c r="Z74" s="1815">
        <f>IF(Z$12="Fixed Rate",U$6/360*30,('SOFR Curve'!$H63/12))</f>
        <v>5.0000000000000001E-3</v>
      </c>
      <c r="AA74" s="1811">
        <f t="shared" si="17"/>
        <v>0</v>
      </c>
      <c r="AB74" s="229"/>
      <c r="AE74" s="76">
        <f t="shared" si="18"/>
        <v>61</v>
      </c>
      <c r="AF74" s="76">
        <f t="shared" si="19"/>
        <v>55</v>
      </c>
      <c r="AG74" s="1818">
        <f t="shared" si="27"/>
        <v>47818</v>
      </c>
      <c r="AH74" s="76">
        <f t="shared" si="20"/>
        <v>6</v>
      </c>
      <c r="AI74" s="1811">
        <f t="shared" si="21"/>
        <v>0</v>
      </c>
      <c r="AJ74" s="1811">
        <f t="shared" si="28"/>
        <v>0</v>
      </c>
      <c r="AK74" s="1811">
        <f t="shared" si="22"/>
        <v>0</v>
      </c>
      <c r="AL74" s="1814">
        <f t="shared" si="23"/>
        <v>0</v>
      </c>
      <c r="AM74" s="1812">
        <f t="shared" si="24"/>
        <v>0</v>
      </c>
      <c r="AN74" s="1815">
        <f>IF(AN$12="Fixed Rate",AI$6/360*30,('SOFR Curve'!$H63/12))</f>
        <v>3.3333333333333335E-3</v>
      </c>
      <c r="AO74" s="1811">
        <f t="shared" si="25"/>
        <v>0</v>
      </c>
      <c r="AP74" s="229"/>
    </row>
    <row r="75" spans="3:42" s="76" customFormat="1">
      <c r="C75" s="76">
        <f t="shared" si="0"/>
        <v>62</v>
      </c>
      <c r="D75" s="76">
        <f t="shared" si="3"/>
        <v>61</v>
      </c>
      <c r="E75" s="1818">
        <f t="shared" si="29"/>
        <v>45931</v>
      </c>
      <c r="F75" s="76">
        <f t="shared" si="4"/>
        <v>6</v>
      </c>
      <c r="G75" s="1811">
        <f t="shared" si="5"/>
        <v>21021161.306801569</v>
      </c>
      <c r="H75" s="1811">
        <f t="shared" si="6"/>
        <v>46947.260251856838</v>
      </c>
      <c r="I75" s="1811">
        <f t="shared" si="7"/>
        <v>38246.739483366277</v>
      </c>
      <c r="J75" s="1814">
        <f t="shared" si="8"/>
        <v>85193.999735223115</v>
      </c>
      <c r="K75" s="1812">
        <f t="shared" si="1"/>
        <v>20982914.567318201</v>
      </c>
      <c r="L75" s="1815">
        <f>IF(L$12="Fixed Rate",G$6/360*30,('SOFR Curve'!$H64/12))</f>
        <v>2.2333333333333333E-3</v>
      </c>
      <c r="M75" s="1811">
        <f t="shared" si="9"/>
        <v>4450.3269649143949</v>
      </c>
      <c r="N75" s="229"/>
      <c r="Q75" s="76">
        <f t="shared" si="10"/>
        <v>62</v>
      </c>
      <c r="R75" s="76">
        <f t="shared" si="11"/>
        <v>54</v>
      </c>
      <c r="S75" s="1818">
        <f t="shared" si="26"/>
        <v>47849</v>
      </c>
      <c r="T75" s="76">
        <f t="shared" si="12"/>
        <v>6</v>
      </c>
      <c r="U75" s="1811">
        <f t="shared" si="13"/>
        <v>0</v>
      </c>
      <c r="V75" s="1811">
        <f t="shared" si="14"/>
        <v>0</v>
      </c>
      <c r="W75" s="1811">
        <f t="shared" si="15"/>
        <v>0</v>
      </c>
      <c r="X75" s="1814">
        <f t="shared" si="16"/>
        <v>0</v>
      </c>
      <c r="Y75" s="1812">
        <f t="shared" si="2"/>
        <v>0</v>
      </c>
      <c r="Z75" s="1815">
        <f>IF(Z$12="Fixed Rate",U$6/360*30,('SOFR Curve'!$H64/12))</f>
        <v>5.0000000000000001E-3</v>
      </c>
      <c r="AA75" s="1811">
        <f t="shared" si="17"/>
        <v>0</v>
      </c>
      <c r="AB75" s="229"/>
      <c r="AE75" s="76">
        <f t="shared" si="18"/>
        <v>62</v>
      </c>
      <c r="AF75" s="76">
        <f t="shared" si="19"/>
        <v>56</v>
      </c>
      <c r="AG75" s="1818">
        <f t="shared" si="27"/>
        <v>47849</v>
      </c>
      <c r="AH75" s="76">
        <f t="shared" si="20"/>
        <v>6</v>
      </c>
      <c r="AI75" s="1811">
        <f t="shared" si="21"/>
        <v>0</v>
      </c>
      <c r="AJ75" s="1811">
        <f t="shared" si="28"/>
        <v>0</v>
      </c>
      <c r="AK75" s="1811">
        <f t="shared" si="22"/>
        <v>0</v>
      </c>
      <c r="AL75" s="1814">
        <f t="shared" si="23"/>
        <v>0</v>
      </c>
      <c r="AM75" s="1812">
        <f t="shared" si="24"/>
        <v>0</v>
      </c>
      <c r="AN75" s="1815">
        <f>IF(AN$12="Fixed Rate",AI$6/360*30,('SOFR Curve'!$H64/12))</f>
        <v>3.3333333333333335E-3</v>
      </c>
      <c r="AO75" s="1811">
        <f t="shared" si="25"/>
        <v>0</v>
      </c>
      <c r="AP75" s="229"/>
    </row>
    <row r="76" spans="3:42" s="76" customFormat="1">
      <c r="C76" s="76">
        <f t="shared" si="0"/>
        <v>63</v>
      </c>
      <c r="D76" s="76">
        <f t="shared" si="3"/>
        <v>62</v>
      </c>
      <c r="E76" s="1818">
        <f t="shared" si="29"/>
        <v>45962</v>
      </c>
      <c r="F76" s="76">
        <f t="shared" si="4"/>
        <v>6</v>
      </c>
      <c r="G76" s="1811">
        <f t="shared" si="5"/>
        <v>20982914.567318201</v>
      </c>
      <c r="H76" s="1811">
        <f t="shared" si="6"/>
        <v>46861.842533677314</v>
      </c>
      <c r="I76" s="1811">
        <f t="shared" si="7"/>
        <v>38332.157201545786</v>
      </c>
      <c r="J76" s="1814">
        <f t="shared" si="8"/>
        <v>85193.9997352231</v>
      </c>
      <c r="K76" s="1812">
        <f t="shared" si="1"/>
        <v>20944582.410116654</v>
      </c>
      <c r="L76" s="1815">
        <f>IF(L$12="Fixed Rate",G$6/360*30,('SOFR Curve'!$H65/12))</f>
        <v>2.2333333333333333E-3</v>
      </c>
      <c r="M76" s="1811">
        <f t="shared" si="9"/>
        <v>4450.3269649143949</v>
      </c>
      <c r="N76" s="229"/>
      <c r="Q76" s="76">
        <f t="shared" si="10"/>
        <v>63</v>
      </c>
      <c r="R76" s="76">
        <f t="shared" si="11"/>
        <v>55</v>
      </c>
      <c r="S76" s="1818">
        <f t="shared" si="26"/>
        <v>47880</v>
      </c>
      <c r="T76" s="76">
        <f t="shared" si="12"/>
        <v>6</v>
      </c>
      <c r="U76" s="1811">
        <f t="shared" si="13"/>
        <v>0</v>
      </c>
      <c r="V76" s="1811">
        <f t="shared" si="14"/>
        <v>0</v>
      </c>
      <c r="W76" s="1811">
        <f t="shared" si="15"/>
        <v>0</v>
      </c>
      <c r="X76" s="1814">
        <f t="shared" si="16"/>
        <v>0</v>
      </c>
      <c r="Y76" s="1812">
        <f t="shared" si="2"/>
        <v>0</v>
      </c>
      <c r="Z76" s="1815">
        <f>IF(Z$12="Fixed Rate",U$6/360*30,('SOFR Curve'!$H65/12))</f>
        <v>5.0000000000000001E-3</v>
      </c>
      <c r="AA76" s="1811">
        <f t="shared" si="17"/>
        <v>0</v>
      </c>
      <c r="AB76" s="229"/>
      <c r="AE76" s="76">
        <f t="shared" si="18"/>
        <v>63</v>
      </c>
      <c r="AF76" s="76">
        <f t="shared" si="19"/>
        <v>57</v>
      </c>
      <c r="AG76" s="1818">
        <f t="shared" si="27"/>
        <v>47880</v>
      </c>
      <c r="AH76" s="76">
        <f t="shared" si="20"/>
        <v>6</v>
      </c>
      <c r="AI76" s="1811">
        <f t="shared" si="21"/>
        <v>0</v>
      </c>
      <c r="AJ76" s="1811">
        <f t="shared" si="28"/>
        <v>0</v>
      </c>
      <c r="AK76" s="1811">
        <f t="shared" si="22"/>
        <v>0</v>
      </c>
      <c r="AL76" s="1814">
        <f t="shared" si="23"/>
        <v>0</v>
      </c>
      <c r="AM76" s="1812">
        <f t="shared" si="24"/>
        <v>0</v>
      </c>
      <c r="AN76" s="1815">
        <f>IF(AN$12="Fixed Rate",AI$6/360*30,('SOFR Curve'!$H65/12))</f>
        <v>3.3333333333333335E-3</v>
      </c>
      <c r="AO76" s="1811">
        <f t="shared" si="25"/>
        <v>0</v>
      </c>
      <c r="AP76" s="229"/>
    </row>
    <row r="77" spans="3:42" s="76" customFormat="1">
      <c r="C77" s="76">
        <f t="shared" si="0"/>
        <v>64</v>
      </c>
      <c r="D77" s="76">
        <f t="shared" si="3"/>
        <v>63</v>
      </c>
      <c r="E77" s="1818">
        <f t="shared" si="29"/>
        <v>45992</v>
      </c>
      <c r="F77" s="76">
        <f t="shared" si="4"/>
        <v>6</v>
      </c>
      <c r="G77" s="1811">
        <f t="shared" si="5"/>
        <v>20944582.410116654</v>
      </c>
      <c r="H77" s="1811">
        <f t="shared" si="6"/>
        <v>46776.234049260529</v>
      </c>
      <c r="I77" s="1811">
        <f t="shared" si="7"/>
        <v>38417.765685962542</v>
      </c>
      <c r="J77" s="1814">
        <f t="shared" si="8"/>
        <v>85193.999735223071</v>
      </c>
      <c r="K77" s="1812">
        <f t="shared" si="1"/>
        <v>20906164.64443069</v>
      </c>
      <c r="L77" s="1815">
        <f>IF(L$12="Fixed Rate",G$6/360*30,('SOFR Curve'!$H66/12))</f>
        <v>2.2333333333333333E-3</v>
      </c>
      <c r="M77" s="1811">
        <f t="shared" si="9"/>
        <v>4450.3269649143949</v>
      </c>
      <c r="N77" s="229"/>
      <c r="Q77" s="76">
        <f t="shared" si="10"/>
        <v>64</v>
      </c>
      <c r="R77" s="76">
        <f t="shared" si="11"/>
        <v>56</v>
      </c>
      <c r="S77" s="1818">
        <f t="shared" si="26"/>
        <v>47908</v>
      </c>
      <c r="T77" s="76">
        <f t="shared" si="12"/>
        <v>6</v>
      </c>
      <c r="U77" s="1811">
        <f t="shared" si="13"/>
        <v>0</v>
      </c>
      <c r="V77" s="1811">
        <f t="shared" si="14"/>
        <v>0</v>
      </c>
      <c r="W77" s="1811">
        <f t="shared" si="15"/>
        <v>0</v>
      </c>
      <c r="X77" s="1814">
        <f t="shared" si="16"/>
        <v>0</v>
      </c>
      <c r="Y77" s="1812">
        <f t="shared" si="2"/>
        <v>0</v>
      </c>
      <c r="Z77" s="1815">
        <f>IF(Z$12="Fixed Rate",U$6/360*30,('SOFR Curve'!$H66/12))</f>
        <v>5.0000000000000001E-3</v>
      </c>
      <c r="AA77" s="1811">
        <f t="shared" si="17"/>
        <v>0</v>
      </c>
      <c r="AB77" s="229"/>
      <c r="AE77" s="76">
        <f t="shared" si="18"/>
        <v>64</v>
      </c>
      <c r="AF77" s="76">
        <f t="shared" si="19"/>
        <v>58</v>
      </c>
      <c r="AG77" s="1818">
        <f t="shared" si="27"/>
        <v>47908</v>
      </c>
      <c r="AH77" s="76">
        <f t="shared" si="20"/>
        <v>6</v>
      </c>
      <c r="AI77" s="1811">
        <f t="shared" si="21"/>
        <v>0</v>
      </c>
      <c r="AJ77" s="1811">
        <f t="shared" si="28"/>
        <v>0</v>
      </c>
      <c r="AK77" s="1811">
        <f t="shared" si="22"/>
        <v>0</v>
      </c>
      <c r="AL77" s="1814">
        <f t="shared" si="23"/>
        <v>0</v>
      </c>
      <c r="AM77" s="1812">
        <f t="shared" si="24"/>
        <v>0</v>
      </c>
      <c r="AN77" s="1815">
        <f>IF(AN$12="Fixed Rate",AI$6/360*30,('SOFR Curve'!$H66/12))</f>
        <v>3.3333333333333335E-3</v>
      </c>
      <c r="AO77" s="1811">
        <f t="shared" si="25"/>
        <v>0</v>
      </c>
      <c r="AP77" s="229"/>
    </row>
    <row r="78" spans="3:42" s="76" customFormat="1">
      <c r="C78" s="76">
        <f t="shared" ref="C78:C141" si="30">IFERROR(C77+1,0)</f>
        <v>65</v>
      </c>
      <c r="D78" s="76">
        <f t="shared" si="3"/>
        <v>64</v>
      </c>
      <c r="E78" s="1818">
        <f t="shared" si="29"/>
        <v>46023</v>
      </c>
      <c r="F78" s="76">
        <f t="shared" si="4"/>
        <v>6</v>
      </c>
      <c r="G78" s="1811">
        <f t="shared" si="5"/>
        <v>20906164.64443069</v>
      </c>
      <c r="H78" s="1811">
        <f t="shared" si="6"/>
        <v>46690.434372561875</v>
      </c>
      <c r="I78" s="1811">
        <f t="shared" si="7"/>
        <v>38503.565362661226</v>
      </c>
      <c r="J78" s="1814">
        <f t="shared" si="8"/>
        <v>85193.9997352231</v>
      </c>
      <c r="K78" s="1812">
        <f t="shared" ref="K78:K141" si="31">IF(C78&lt;=G$4,IF(C78=0,G$2,G78-I78),)</f>
        <v>20867661.079068027</v>
      </c>
      <c r="L78" s="1815">
        <f>IF(L$12="Fixed Rate",G$6/360*30,('SOFR Curve'!$H67/12))</f>
        <v>2.2333333333333333E-3</v>
      </c>
      <c r="M78" s="1811">
        <f t="shared" si="9"/>
        <v>4355.450967589727</v>
      </c>
      <c r="N78" s="229"/>
      <c r="Q78" s="76">
        <f t="shared" si="10"/>
        <v>65</v>
      </c>
      <c r="R78" s="76">
        <f t="shared" si="11"/>
        <v>57</v>
      </c>
      <c r="S78" s="1818">
        <f t="shared" si="26"/>
        <v>47939</v>
      </c>
      <c r="T78" s="76">
        <f t="shared" si="12"/>
        <v>6</v>
      </c>
      <c r="U78" s="1811">
        <f t="shared" si="13"/>
        <v>0</v>
      </c>
      <c r="V78" s="1811">
        <f t="shared" si="14"/>
        <v>0</v>
      </c>
      <c r="W78" s="1811">
        <f t="shared" si="15"/>
        <v>0</v>
      </c>
      <c r="X78" s="1814">
        <f t="shared" si="16"/>
        <v>0</v>
      </c>
      <c r="Y78" s="1812">
        <f t="shared" ref="Y78:Y141" si="32">IF(Q78&lt;=U$4,IF(Q78=0,U$2,U78-W78),)</f>
        <v>0</v>
      </c>
      <c r="Z78" s="1815">
        <f>IF(Z$12="Fixed Rate",U$6/360*30,('SOFR Curve'!$H67/12))</f>
        <v>5.0000000000000001E-3</v>
      </c>
      <c r="AA78" s="1811">
        <f t="shared" si="17"/>
        <v>0</v>
      </c>
      <c r="AB78" s="229"/>
      <c r="AE78" s="76">
        <f t="shared" si="18"/>
        <v>65</v>
      </c>
      <c r="AF78" s="76">
        <f t="shared" si="19"/>
        <v>59</v>
      </c>
      <c r="AG78" s="1818">
        <f t="shared" si="27"/>
        <v>47939</v>
      </c>
      <c r="AH78" s="76">
        <f t="shared" si="20"/>
        <v>6</v>
      </c>
      <c r="AI78" s="1811">
        <f t="shared" si="21"/>
        <v>0</v>
      </c>
      <c r="AJ78" s="1811">
        <f t="shared" si="28"/>
        <v>0</v>
      </c>
      <c r="AK78" s="1811">
        <f t="shared" si="22"/>
        <v>0</v>
      </c>
      <c r="AL78" s="1814">
        <f t="shared" si="23"/>
        <v>0</v>
      </c>
      <c r="AM78" s="1812">
        <f t="shared" si="24"/>
        <v>0</v>
      </c>
      <c r="AN78" s="1815">
        <f>IF(AN$12="Fixed Rate",AI$6/360*30,('SOFR Curve'!$H67/12))</f>
        <v>3.3333333333333335E-3</v>
      </c>
      <c r="AO78" s="1811">
        <f t="shared" si="25"/>
        <v>0</v>
      </c>
      <c r="AP78" s="229"/>
    </row>
    <row r="79" spans="3:42" s="76" customFormat="1">
      <c r="C79" s="76">
        <f t="shared" si="30"/>
        <v>66</v>
      </c>
      <c r="D79" s="76">
        <f t="shared" ref="D79:D142" si="33">IF(E79&lt;=EDATE(G$3,G$5),0,D78+1)</f>
        <v>65</v>
      </c>
      <c r="E79" s="1818">
        <f t="shared" si="29"/>
        <v>46054</v>
      </c>
      <c r="F79" s="76">
        <f t="shared" ref="F79:F142" si="34">ROUNDUP(C79/12,0)</f>
        <v>6</v>
      </c>
      <c r="G79" s="1811">
        <f t="shared" ref="G79:G142" si="35">IF(C79&lt;=G$4,K78,)</f>
        <v>20867661.079068027</v>
      </c>
      <c r="H79" s="1811">
        <f t="shared" ref="H79:H142" si="36">IF(C79&lt;=G$4,G79*L79,)</f>
        <v>46604.443076585259</v>
      </c>
      <c r="I79" s="1811">
        <f t="shared" ref="I79:I142" si="37">IF(C79&lt;=G$5,0,J79-H79)</f>
        <v>38589.556658637812</v>
      </c>
      <c r="J79" s="1814">
        <f t="shared" ref="J79:J142" si="38">IF(C79&lt;=G$4,IF(C79&lt;=G$5,H79,-PMT(L79,G$8-D79,G79)),)</f>
        <v>85193.999735223071</v>
      </c>
      <c r="K79" s="1812">
        <f t="shared" si="31"/>
        <v>20829071.522409391</v>
      </c>
      <c r="L79" s="1815">
        <f>IF(L$12="Fixed Rate",G$6/360*30,('SOFR Curve'!$H68/12))</f>
        <v>2.2333333333333333E-3</v>
      </c>
      <c r="M79" s="1811">
        <f t="shared" ref="M79:M142" si="39">IF(OR(TEXT(E79,"mmm")="Jan",C79=1),$G$9/12*G79,M78)</f>
        <v>4355.450967589727</v>
      </c>
      <c r="N79" s="229"/>
      <c r="Q79" s="76">
        <f t="shared" ref="Q79:Q142" si="40">IFERROR(Q78+1,0)</f>
        <v>66</v>
      </c>
      <c r="R79" s="76">
        <f t="shared" ref="R79:R142" si="41">IF(S79&lt;=EDATE(U$3,U$5),0,R78+1)</f>
        <v>58</v>
      </c>
      <c r="S79" s="1818">
        <f t="shared" si="26"/>
        <v>47969</v>
      </c>
      <c r="T79" s="76">
        <f t="shared" ref="T79:T142" si="42">ROUNDUP(Q79/12,0)</f>
        <v>6</v>
      </c>
      <c r="U79" s="1811">
        <f t="shared" ref="U79:U142" si="43">IF(Q79&lt;=U$4,Y78,)</f>
        <v>0</v>
      </c>
      <c r="V79" s="1811">
        <f t="shared" ref="V79:V142" si="44">IF(Q79&lt;=U$4,U79*Z79,)</f>
        <v>0</v>
      </c>
      <c r="W79" s="1811">
        <f t="shared" ref="W79:W142" si="45">IF(Q79&lt;=U$5,0,X79-V79)</f>
        <v>0</v>
      </c>
      <c r="X79" s="1814">
        <f t="shared" ref="X79:X142" si="46">IF(Q79&lt;=U$4,IF(Q79&lt;=U$5,V79,-PMT(Z79,U$8-R79,U79)),)</f>
        <v>0</v>
      </c>
      <c r="Y79" s="1812">
        <f t="shared" si="32"/>
        <v>0</v>
      </c>
      <c r="Z79" s="1815">
        <f>IF(Z$12="Fixed Rate",U$6/360*30,('SOFR Curve'!$H68/12))</f>
        <v>5.0000000000000001E-3</v>
      </c>
      <c r="AA79" s="1811">
        <f t="shared" ref="AA79:AA142" si="47">IF(OR(TEXT(S79,"mmm")="Jan",Q79=1),$G$9/12*U79,AA78)</f>
        <v>0</v>
      </c>
      <c r="AB79" s="229"/>
      <c r="AE79" s="76">
        <f t="shared" ref="AE79:AE142" si="48">IFERROR(AE78+1,0)</f>
        <v>66</v>
      </c>
      <c r="AF79" s="76">
        <f t="shared" ref="AF79:AF142" si="49">IF(AG79&lt;=EDATE(AI$3,AI$5),0,AF78+1)</f>
        <v>60</v>
      </c>
      <c r="AG79" s="1818">
        <f t="shared" si="27"/>
        <v>47969</v>
      </c>
      <c r="AH79" s="76">
        <f t="shared" ref="AH79:AH142" si="50">ROUNDUP(AE79/12,0)</f>
        <v>6</v>
      </c>
      <c r="AI79" s="1811">
        <f t="shared" ref="AI79:AI142" si="51">IF(AE79&lt;=AI$4,AM78,)</f>
        <v>0</v>
      </c>
      <c r="AJ79" s="1811">
        <f t="shared" si="28"/>
        <v>0</v>
      </c>
      <c r="AK79" s="1811">
        <f t="shared" ref="AK79:AK142" si="52">IF(AE79&lt;=AI$5,0,AL79-AJ79)</f>
        <v>0</v>
      </c>
      <c r="AL79" s="1814">
        <f t="shared" ref="AL79:AL142" si="53">IF(AE79&lt;=AI$4,IF(AE79&lt;=AI$5,AJ79,-PMT(AN79,AI$8-AF79,AI79)),)</f>
        <v>0</v>
      </c>
      <c r="AM79" s="1812">
        <f t="shared" ref="AM79:AM142" si="54">IF(AE79&lt;=AI$4,IF(AE79=0,AI$2,AI79-AK79),)</f>
        <v>0</v>
      </c>
      <c r="AN79" s="1815">
        <f>IF(AN$12="Fixed Rate",AI$6/360*30,('SOFR Curve'!$H68/12))</f>
        <v>3.3333333333333335E-3</v>
      </c>
      <c r="AO79" s="1811">
        <f t="shared" ref="AO79:AO142" si="55">IF(OR(TEXT(AG79,"mmm")="Jan",AE79=1),$G$9/12*AI79,AO78)</f>
        <v>0</v>
      </c>
      <c r="AP79" s="229"/>
    </row>
    <row r="80" spans="3:42" s="76" customFormat="1">
      <c r="C80" s="76">
        <f t="shared" si="30"/>
        <v>67</v>
      </c>
      <c r="D80" s="76">
        <f t="shared" si="33"/>
        <v>66</v>
      </c>
      <c r="E80" s="1818">
        <f t="shared" ref="E80:E143" si="56">DATE(YEAR(E79),MONTH(E79)+1,1)</f>
        <v>46082</v>
      </c>
      <c r="F80" s="76">
        <f t="shared" si="34"/>
        <v>6</v>
      </c>
      <c r="G80" s="1811">
        <f t="shared" si="35"/>
        <v>20829071.522409391</v>
      </c>
      <c r="H80" s="1811">
        <f t="shared" si="36"/>
        <v>46518.259733380968</v>
      </c>
      <c r="I80" s="1811">
        <f t="shared" si="37"/>
        <v>38675.740001842132</v>
      </c>
      <c r="J80" s="1814">
        <f t="shared" si="38"/>
        <v>85193.9997352231</v>
      </c>
      <c r="K80" s="1812">
        <f t="shared" si="31"/>
        <v>20790395.782407548</v>
      </c>
      <c r="L80" s="1815">
        <f>IF(L$12="Fixed Rate",G$6/360*30,('SOFR Curve'!$H69/12))</f>
        <v>2.2333333333333333E-3</v>
      </c>
      <c r="M80" s="1811">
        <f t="shared" si="39"/>
        <v>4355.450967589727</v>
      </c>
      <c r="N80" s="229"/>
      <c r="Q80" s="76">
        <f t="shared" si="40"/>
        <v>67</v>
      </c>
      <c r="R80" s="76">
        <f t="shared" si="41"/>
        <v>59</v>
      </c>
      <c r="S80" s="1818">
        <f t="shared" ref="S80:S143" si="57">DATE(YEAR(S79),MONTH(S79)+1,1)</f>
        <v>48000</v>
      </c>
      <c r="T80" s="76">
        <f t="shared" si="42"/>
        <v>6</v>
      </c>
      <c r="U80" s="1811">
        <f t="shared" si="43"/>
        <v>0</v>
      </c>
      <c r="V80" s="1811">
        <f t="shared" si="44"/>
        <v>0</v>
      </c>
      <c r="W80" s="1811">
        <f t="shared" si="45"/>
        <v>0</v>
      </c>
      <c r="X80" s="1814">
        <f t="shared" si="46"/>
        <v>0</v>
      </c>
      <c r="Y80" s="1812">
        <f t="shared" si="32"/>
        <v>0</v>
      </c>
      <c r="Z80" s="1815">
        <f>IF(Z$12="Fixed Rate",U$6/360*30,('SOFR Curve'!$H69/12))</f>
        <v>5.0000000000000001E-3</v>
      </c>
      <c r="AA80" s="1811">
        <f t="shared" si="47"/>
        <v>0</v>
      </c>
      <c r="AB80" s="229"/>
      <c r="AE80" s="76">
        <f t="shared" si="48"/>
        <v>67</v>
      </c>
      <c r="AF80" s="76">
        <f t="shared" si="49"/>
        <v>61</v>
      </c>
      <c r="AG80" s="1818">
        <f t="shared" ref="AG80:AG143" si="58">DATE(YEAR(AG79),MONTH(AG79)+1,1)</f>
        <v>48000</v>
      </c>
      <c r="AH80" s="76">
        <f t="shared" si="50"/>
        <v>6</v>
      </c>
      <c r="AI80" s="1811">
        <f t="shared" si="51"/>
        <v>0</v>
      </c>
      <c r="AJ80" s="1811">
        <f t="shared" ref="AJ80:AJ143" si="59">IF(AE80&lt;=AI$4,AI80*AN80,)</f>
        <v>0</v>
      </c>
      <c r="AK80" s="1811">
        <f t="shared" si="52"/>
        <v>0</v>
      </c>
      <c r="AL80" s="1814">
        <f t="shared" si="53"/>
        <v>0</v>
      </c>
      <c r="AM80" s="1812">
        <f t="shared" si="54"/>
        <v>0</v>
      </c>
      <c r="AN80" s="1815">
        <f>IF(AN$12="Fixed Rate",AI$6/360*30,('SOFR Curve'!$H69/12))</f>
        <v>3.3333333333333335E-3</v>
      </c>
      <c r="AO80" s="1811">
        <f t="shared" si="55"/>
        <v>0</v>
      </c>
      <c r="AP80" s="229"/>
    </row>
    <row r="81" spans="3:42" s="76" customFormat="1">
      <c r="C81" s="76">
        <f t="shared" si="30"/>
        <v>68</v>
      </c>
      <c r="D81" s="76">
        <f t="shared" si="33"/>
        <v>67</v>
      </c>
      <c r="E81" s="1818">
        <f t="shared" si="56"/>
        <v>46113</v>
      </c>
      <c r="F81" s="76">
        <f t="shared" si="34"/>
        <v>6</v>
      </c>
      <c r="G81" s="1811">
        <f t="shared" si="35"/>
        <v>20790395.782407548</v>
      </c>
      <c r="H81" s="1811">
        <f t="shared" si="36"/>
        <v>46431.883914043523</v>
      </c>
      <c r="I81" s="1811">
        <f t="shared" si="37"/>
        <v>38762.115821179548</v>
      </c>
      <c r="J81" s="1814">
        <f t="shared" si="38"/>
        <v>85193.999735223071</v>
      </c>
      <c r="K81" s="1812">
        <f t="shared" si="31"/>
        <v>20751633.666586369</v>
      </c>
      <c r="L81" s="1815">
        <f>IF(L$12="Fixed Rate",G$6/360*30,('SOFR Curve'!$H70/12))</f>
        <v>2.2333333333333333E-3</v>
      </c>
      <c r="M81" s="1811">
        <f t="shared" si="39"/>
        <v>4355.450967589727</v>
      </c>
      <c r="N81" s="229"/>
      <c r="Q81" s="76">
        <f t="shared" si="40"/>
        <v>68</v>
      </c>
      <c r="R81" s="76">
        <f t="shared" si="41"/>
        <v>60</v>
      </c>
      <c r="S81" s="1818">
        <f t="shared" si="57"/>
        <v>48030</v>
      </c>
      <c r="T81" s="76">
        <f t="shared" si="42"/>
        <v>6</v>
      </c>
      <c r="U81" s="1811">
        <f t="shared" si="43"/>
        <v>0</v>
      </c>
      <c r="V81" s="1811">
        <f t="shared" si="44"/>
        <v>0</v>
      </c>
      <c r="W81" s="1811">
        <f t="shared" si="45"/>
        <v>0</v>
      </c>
      <c r="X81" s="1814">
        <f t="shared" si="46"/>
        <v>0</v>
      </c>
      <c r="Y81" s="1812">
        <f t="shared" si="32"/>
        <v>0</v>
      </c>
      <c r="Z81" s="1815">
        <f>IF(Z$12="Fixed Rate",U$6/360*30,('SOFR Curve'!$H70/12))</f>
        <v>5.0000000000000001E-3</v>
      </c>
      <c r="AA81" s="1811">
        <f t="shared" si="47"/>
        <v>0</v>
      </c>
      <c r="AB81" s="229"/>
      <c r="AE81" s="76">
        <f t="shared" si="48"/>
        <v>68</v>
      </c>
      <c r="AF81" s="76">
        <f t="shared" si="49"/>
        <v>62</v>
      </c>
      <c r="AG81" s="1818">
        <f t="shared" si="58"/>
        <v>48030</v>
      </c>
      <c r="AH81" s="76">
        <f t="shared" si="50"/>
        <v>6</v>
      </c>
      <c r="AI81" s="1811">
        <f t="shared" si="51"/>
        <v>0</v>
      </c>
      <c r="AJ81" s="1811">
        <f t="shared" si="59"/>
        <v>0</v>
      </c>
      <c r="AK81" s="1811">
        <f t="shared" si="52"/>
        <v>0</v>
      </c>
      <c r="AL81" s="1814">
        <f t="shared" si="53"/>
        <v>0</v>
      </c>
      <c r="AM81" s="1812">
        <f t="shared" si="54"/>
        <v>0</v>
      </c>
      <c r="AN81" s="1815">
        <f>IF(AN$12="Fixed Rate",AI$6/360*30,('SOFR Curve'!$H70/12))</f>
        <v>3.3333333333333335E-3</v>
      </c>
      <c r="AO81" s="1811">
        <f t="shared" si="55"/>
        <v>0</v>
      </c>
      <c r="AP81" s="229"/>
    </row>
    <row r="82" spans="3:42" s="76" customFormat="1">
      <c r="C82" s="76">
        <f t="shared" si="30"/>
        <v>69</v>
      </c>
      <c r="D82" s="76">
        <f t="shared" si="33"/>
        <v>68</v>
      </c>
      <c r="E82" s="1818">
        <f t="shared" si="56"/>
        <v>46143</v>
      </c>
      <c r="F82" s="76">
        <f t="shared" si="34"/>
        <v>6</v>
      </c>
      <c r="G82" s="1811">
        <f t="shared" si="35"/>
        <v>20751633.666586369</v>
      </c>
      <c r="H82" s="1811">
        <f t="shared" si="36"/>
        <v>46345.315188709559</v>
      </c>
      <c r="I82" s="1811">
        <f t="shared" si="37"/>
        <v>38848.684546513512</v>
      </c>
      <c r="J82" s="1814">
        <f t="shared" si="38"/>
        <v>85193.999735223071</v>
      </c>
      <c r="K82" s="1812">
        <f t="shared" si="31"/>
        <v>20712784.982039854</v>
      </c>
      <c r="L82" s="1815">
        <f>IF(L$12="Fixed Rate",G$6/360*30,('SOFR Curve'!$H71/12))</f>
        <v>2.2333333333333333E-3</v>
      </c>
      <c r="M82" s="1811">
        <f t="shared" si="39"/>
        <v>4355.450967589727</v>
      </c>
      <c r="N82" s="229"/>
      <c r="Q82" s="76">
        <f t="shared" si="40"/>
        <v>69</v>
      </c>
      <c r="R82" s="76">
        <f t="shared" si="41"/>
        <v>61</v>
      </c>
      <c r="S82" s="1818">
        <f t="shared" si="57"/>
        <v>48061</v>
      </c>
      <c r="T82" s="76">
        <f t="shared" si="42"/>
        <v>6</v>
      </c>
      <c r="U82" s="1811">
        <f t="shared" si="43"/>
        <v>0</v>
      </c>
      <c r="V82" s="1811">
        <f t="shared" si="44"/>
        <v>0</v>
      </c>
      <c r="W82" s="1811">
        <f t="shared" si="45"/>
        <v>0</v>
      </c>
      <c r="X82" s="1814">
        <f t="shared" si="46"/>
        <v>0</v>
      </c>
      <c r="Y82" s="1812">
        <f t="shared" si="32"/>
        <v>0</v>
      </c>
      <c r="Z82" s="1815">
        <f>IF(Z$12="Fixed Rate",U$6/360*30,('SOFR Curve'!$H71/12))</f>
        <v>5.0000000000000001E-3</v>
      </c>
      <c r="AA82" s="1811">
        <f t="shared" si="47"/>
        <v>0</v>
      </c>
      <c r="AB82" s="229"/>
      <c r="AE82" s="76">
        <f t="shared" si="48"/>
        <v>69</v>
      </c>
      <c r="AF82" s="76">
        <f t="shared" si="49"/>
        <v>63</v>
      </c>
      <c r="AG82" s="1818">
        <f t="shared" si="58"/>
        <v>48061</v>
      </c>
      <c r="AH82" s="76">
        <f t="shared" si="50"/>
        <v>6</v>
      </c>
      <c r="AI82" s="1811">
        <f t="shared" si="51"/>
        <v>0</v>
      </c>
      <c r="AJ82" s="1811">
        <f t="shared" si="59"/>
        <v>0</v>
      </c>
      <c r="AK82" s="1811">
        <f t="shared" si="52"/>
        <v>0</v>
      </c>
      <c r="AL82" s="1814">
        <f t="shared" si="53"/>
        <v>0</v>
      </c>
      <c r="AM82" s="1812">
        <f t="shared" si="54"/>
        <v>0</v>
      </c>
      <c r="AN82" s="1815">
        <f>IF(AN$12="Fixed Rate",AI$6/360*30,('SOFR Curve'!$H71/12))</f>
        <v>3.3333333333333335E-3</v>
      </c>
      <c r="AO82" s="1811">
        <f t="shared" si="55"/>
        <v>0</v>
      </c>
      <c r="AP82" s="229"/>
    </row>
    <row r="83" spans="3:42" s="76" customFormat="1">
      <c r="C83" s="76">
        <f t="shared" si="30"/>
        <v>70</v>
      </c>
      <c r="D83" s="76">
        <f t="shared" si="33"/>
        <v>69</v>
      </c>
      <c r="E83" s="1818">
        <f t="shared" si="56"/>
        <v>46174</v>
      </c>
      <c r="F83" s="76">
        <f t="shared" si="34"/>
        <v>6</v>
      </c>
      <c r="G83" s="1811">
        <f t="shared" si="35"/>
        <v>20712784.982039854</v>
      </c>
      <c r="H83" s="1811">
        <f t="shared" si="36"/>
        <v>46258.553126555671</v>
      </c>
      <c r="I83" s="1811">
        <f t="shared" si="37"/>
        <v>38935.446608667386</v>
      </c>
      <c r="J83" s="1814">
        <f t="shared" si="38"/>
        <v>85193.999735223057</v>
      </c>
      <c r="K83" s="1812">
        <f t="shared" si="31"/>
        <v>20673849.535431188</v>
      </c>
      <c r="L83" s="1815">
        <f>IF(L$12="Fixed Rate",G$6/360*30,('SOFR Curve'!$H72/12))</f>
        <v>2.2333333333333333E-3</v>
      </c>
      <c r="M83" s="1811">
        <f t="shared" si="39"/>
        <v>4355.450967589727</v>
      </c>
      <c r="N83" s="229"/>
      <c r="Q83" s="76">
        <f t="shared" si="40"/>
        <v>70</v>
      </c>
      <c r="R83" s="76">
        <f t="shared" si="41"/>
        <v>62</v>
      </c>
      <c r="S83" s="1818">
        <f t="shared" si="57"/>
        <v>48092</v>
      </c>
      <c r="T83" s="76">
        <f t="shared" si="42"/>
        <v>6</v>
      </c>
      <c r="U83" s="1811">
        <f t="shared" si="43"/>
        <v>0</v>
      </c>
      <c r="V83" s="1811">
        <f t="shared" si="44"/>
        <v>0</v>
      </c>
      <c r="W83" s="1811">
        <f t="shared" si="45"/>
        <v>0</v>
      </c>
      <c r="X83" s="1814">
        <f t="shared" si="46"/>
        <v>0</v>
      </c>
      <c r="Y83" s="1812">
        <f t="shared" si="32"/>
        <v>0</v>
      </c>
      <c r="Z83" s="1815">
        <f>IF(Z$12="Fixed Rate",U$6/360*30,('SOFR Curve'!$H72/12))</f>
        <v>5.0000000000000001E-3</v>
      </c>
      <c r="AA83" s="1811">
        <f t="shared" si="47"/>
        <v>0</v>
      </c>
      <c r="AB83" s="229"/>
      <c r="AE83" s="76">
        <f t="shared" si="48"/>
        <v>70</v>
      </c>
      <c r="AF83" s="76">
        <f t="shared" si="49"/>
        <v>64</v>
      </c>
      <c r="AG83" s="1818">
        <f t="shared" si="58"/>
        <v>48092</v>
      </c>
      <c r="AH83" s="76">
        <f t="shared" si="50"/>
        <v>6</v>
      </c>
      <c r="AI83" s="1811">
        <f t="shared" si="51"/>
        <v>0</v>
      </c>
      <c r="AJ83" s="1811">
        <f t="shared" si="59"/>
        <v>0</v>
      </c>
      <c r="AK83" s="1811">
        <f t="shared" si="52"/>
        <v>0</v>
      </c>
      <c r="AL83" s="1814">
        <f t="shared" si="53"/>
        <v>0</v>
      </c>
      <c r="AM83" s="1812">
        <f t="shared" si="54"/>
        <v>0</v>
      </c>
      <c r="AN83" s="1815">
        <f>IF(AN$12="Fixed Rate",AI$6/360*30,('SOFR Curve'!$H72/12))</f>
        <v>3.3333333333333335E-3</v>
      </c>
      <c r="AO83" s="1811">
        <f t="shared" si="55"/>
        <v>0</v>
      </c>
      <c r="AP83" s="229"/>
    </row>
    <row r="84" spans="3:42" s="76" customFormat="1">
      <c r="C84" s="76">
        <f t="shared" si="30"/>
        <v>71</v>
      </c>
      <c r="D84" s="76">
        <f t="shared" si="33"/>
        <v>70</v>
      </c>
      <c r="E84" s="1818">
        <f t="shared" si="56"/>
        <v>46204</v>
      </c>
      <c r="F84" s="76">
        <f t="shared" si="34"/>
        <v>6</v>
      </c>
      <c r="G84" s="1811">
        <f t="shared" si="35"/>
        <v>20673849.535431188</v>
      </c>
      <c r="H84" s="1811">
        <f t="shared" si="36"/>
        <v>46171.597295796317</v>
      </c>
      <c r="I84" s="1811">
        <f t="shared" si="37"/>
        <v>39022.402439426754</v>
      </c>
      <c r="J84" s="1814">
        <f t="shared" si="38"/>
        <v>85193.999735223071</v>
      </c>
      <c r="K84" s="1812">
        <f t="shared" si="31"/>
        <v>20634827.132991761</v>
      </c>
      <c r="L84" s="1815">
        <f>IF(L$12="Fixed Rate",G$6/360*30,('SOFR Curve'!$H73/12))</f>
        <v>2.2333333333333333E-3</v>
      </c>
      <c r="M84" s="1811">
        <f t="shared" si="39"/>
        <v>4355.450967589727</v>
      </c>
      <c r="N84" s="229"/>
      <c r="Q84" s="76">
        <f t="shared" si="40"/>
        <v>71</v>
      </c>
      <c r="R84" s="76">
        <f t="shared" si="41"/>
        <v>63</v>
      </c>
      <c r="S84" s="1818">
        <f t="shared" si="57"/>
        <v>48122</v>
      </c>
      <c r="T84" s="76">
        <f t="shared" si="42"/>
        <v>6</v>
      </c>
      <c r="U84" s="1811">
        <f t="shared" si="43"/>
        <v>0</v>
      </c>
      <c r="V84" s="1811">
        <f t="shared" si="44"/>
        <v>0</v>
      </c>
      <c r="W84" s="1811">
        <f t="shared" si="45"/>
        <v>0</v>
      </c>
      <c r="X84" s="1814">
        <f t="shared" si="46"/>
        <v>0</v>
      </c>
      <c r="Y84" s="1812">
        <f t="shared" si="32"/>
        <v>0</v>
      </c>
      <c r="Z84" s="1815">
        <f>IF(Z$12="Fixed Rate",U$6/360*30,('SOFR Curve'!$H73/12))</f>
        <v>5.0000000000000001E-3</v>
      </c>
      <c r="AA84" s="1811">
        <f t="shared" si="47"/>
        <v>0</v>
      </c>
      <c r="AB84" s="229"/>
      <c r="AE84" s="76">
        <f t="shared" si="48"/>
        <v>71</v>
      </c>
      <c r="AF84" s="76">
        <f t="shared" si="49"/>
        <v>65</v>
      </c>
      <c r="AG84" s="1818">
        <f t="shared" si="58"/>
        <v>48122</v>
      </c>
      <c r="AH84" s="76">
        <f t="shared" si="50"/>
        <v>6</v>
      </c>
      <c r="AI84" s="1811">
        <f t="shared" si="51"/>
        <v>0</v>
      </c>
      <c r="AJ84" s="1811">
        <f t="shared" si="59"/>
        <v>0</v>
      </c>
      <c r="AK84" s="1811">
        <f t="shared" si="52"/>
        <v>0</v>
      </c>
      <c r="AL84" s="1814">
        <f t="shared" si="53"/>
        <v>0</v>
      </c>
      <c r="AM84" s="1812">
        <f t="shared" si="54"/>
        <v>0</v>
      </c>
      <c r="AN84" s="1815">
        <f>IF(AN$12="Fixed Rate",AI$6/360*30,('SOFR Curve'!$H73/12))</f>
        <v>3.3333333333333335E-3</v>
      </c>
      <c r="AO84" s="1811">
        <f t="shared" si="55"/>
        <v>0</v>
      </c>
      <c r="AP84" s="229"/>
    </row>
    <row r="85" spans="3:42" s="76" customFormat="1">
      <c r="C85" s="76">
        <f t="shared" si="30"/>
        <v>72</v>
      </c>
      <c r="D85" s="76">
        <f t="shared" si="33"/>
        <v>71</v>
      </c>
      <c r="E85" s="1818">
        <f t="shared" si="56"/>
        <v>46235</v>
      </c>
      <c r="F85" s="76">
        <f t="shared" si="34"/>
        <v>6</v>
      </c>
      <c r="G85" s="1811">
        <f t="shared" si="35"/>
        <v>20634827.132991761</v>
      </c>
      <c r="H85" s="1811">
        <f t="shared" si="36"/>
        <v>46084.447263681599</v>
      </c>
      <c r="I85" s="1811">
        <f t="shared" si="37"/>
        <v>39109.552471541472</v>
      </c>
      <c r="J85" s="1814">
        <f t="shared" si="38"/>
        <v>85193.999735223071</v>
      </c>
      <c r="K85" s="1812">
        <f t="shared" si="31"/>
        <v>20595717.58052022</v>
      </c>
      <c r="L85" s="1815">
        <f>IF(L$12="Fixed Rate",G$6/360*30,('SOFR Curve'!$H74/12))</f>
        <v>2.2333333333333333E-3</v>
      </c>
      <c r="M85" s="1811">
        <f t="shared" si="39"/>
        <v>4355.450967589727</v>
      </c>
      <c r="N85" s="229"/>
      <c r="Q85" s="76">
        <f t="shared" si="40"/>
        <v>72</v>
      </c>
      <c r="R85" s="76">
        <f t="shared" si="41"/>
        <v>64</v>
      </c>
      <c r="S85" s="1818">
        <f t="shared" si="57"/>
        <v>48153</v>
      </c>
      <c r="T85" s="76">
        <f t="shared" si="42"/>
        <v>6</v>
      </c>
      <c r="U85" s="1811">
        <f t="shared" si="43"/>
        <v>0</v>
      </c>
      <c r="V85" s="1811">
        <f t="shared" si="44"/>
        <v>0</v>
      </c>
      <c r="W85" s="1811">
        <f t="shared" si="45"/>
        <v>0</v>
      </c>
      <c r="X85" s="1814">
        <f t="shared" si="46"/>
        <v>0</v>
      </c>
      <c r="Y85" s="1812">
        <f t="shared" si="32"/>
        <v>0</v>
      </c>
      <c r="Z85" s="1815">
        <f>IF(Z$12="Fixed Rate",U$6/360*30,('SOFR Curve'!$H74/12))</f>
        <v>5.0000000000000001E-3</v>
      </c>
      <c r="AA85" s="1811">
        <f t="shared" si="47"/>
        <v>0</v>
      </c>
      <c r="AB85" s="229"/>
      <c r="AE85" s="76">
        <f t="shared" si="48"/>
        <v>72</v>
      </c>
      <c r="AF85" s="76">
        <f t="shared" si="49"/>
        <v>66</v>
      </c>
      <c r="AG85" s="1818">
        <f t="shared" si="58"/>
        <v>48153</v>
      </c>
      <c r="AH85" s="76">
        <f t="shared" si="50"/>
        <v>6</v>
      </c>
      <c r="AI85" s="1811">
        <f t="shared" si="51"/>
        <v>0</v>
      </c>
      <c r="AJ85" s="1811">
        <f t="shared" si="59"/>
        <v>0</v>
      </c>
      <c r="AK85" s="1811">
        <f t="shared" si="52"/>
        <v>0</v>
      </c>
      <c r="AL85" s="1814">
        <f t="shared" si="53"/>
        <v>0</v>
      </c>
      <c r="AM85" s="1812">
        <f t="shared" si="54"/>
        <v>0</v>
      </c>
      <c r="AN85" s="1815">
        <f>IF(AN$12="Fixed Rate",AI$6/360*30,('SOFR Curve'!$H74/12))</f>
        <v>3.3333333333333335E-3</v>
      </c>
      <c r="AO85" s="1811">
        <f t="shared" si="55"/>
        <v>0</v>
      </c>
      <c r="AP85" s="229"/>
    </row>
    <row r="86" spans="3:42" s="76" customFormat="1">
      <c r="C86" s="76">
        <f t="shared" si="30"/>
        <v>73</v>
      </c>
      <c r="D86" s="76">
        <f t="shared" si="33"/>
        <v>72</v>
      </c>
      <c r="E86" s="1818">
        <f t="shared" si="56"/>
        <v>46266</v>
      </c>
      <c r="F86" s="76">
        <f t="shared" si="34"/>
        <v>7</v>
      </c>
      <c r="G86" s="1811">
        <f t="shared" si="35"/>
        <v>20595717.58052022</v>
      </c>
      <c r="H86" s="1811">
        <f t="shared" si="36"/>
        <v>45997.102596495155</v>
      </c>
      <c r="I86" s="1811">
        <f t="shared" si="37"/>
        <v>39196.897138727916</v>
      </c>
      <c r="J86" s="1814">
        <f t="shared" si="38"/>
        <v>85193.999735223071</v>
      </c>
      <c r="K86" s="1812">
        <f t="shared" si="31"/>
        <v>20556520.68338149</v>
      </c>
      <c r="L86" s="1815">
        <f>IF(L$12="Fixed Rate",G$6/360*30,('SOFR Curve'!$H75/12))</f>
        <v>2.2333333333333333E-3</v>
      </c>
      <c r="M86" s="1811">
        <f t="shared" si="39"/>
        <v>4355.450967589727</v>
      </c>
      <c r="N86" s="229"/>
      <c r="Q86" s="76">
        <f t="shared" si="40"/>
        <v>73</v>
      </c>
      <c r="R86" s="76">
        <f t="shared" si="41"/>
        <v>65</v>
      </c>
      <c r="S86" s="1818">
        <f t="shared" si="57"/>
        <v>48183</v>
      </c>
      <c r="T86" s="76">
        <f t="shared" si="42"/>
        <v>7</v>
      </c>
      <c r="U86" s="1811">
        <f t="shared" si="43"/>
        <v>0</v>
      </c>
      <c r="V86" s="1811">
        <f t="shared" si="44"/>
        <v>0</v>
      </c>
      <c r="W86" s="1811">
        <f t="shared" si="45"/>
        <v>0</v>
      </c>
      <c r="X86" s="1814">
        <f t="shared" si="46"/>
        <v>0</v>
      </c>
      <c r="Y86" s="1812">
        <f t="shared" si="32"/>
        <v>0</v>
      </c>
      <c r="Z86" s="1815">
        <f>IF(Z$12="Fixed Rate",U$6/360*30,('SOFR Curve'!$H75/12))</f>
        <v>5.0000000000000001E-3</v>
      </c>
      <c r="AA86" s="1811">
        <f t="shared" si="47"/>
        <v>0</v>
      </c>
      <c r="AB86" s="229"/>
      <c r="AE86" s="76">
        <f t="shared" si="48"/>
        <v>73</v>
      </c>
      <c r="AF86" s="76">
        <f t="shared" si="49"/>
        <v>67</v>
      </c>
      <c r="AG86" s="1818">
        <f t="shared" si="58"/>
        <v>48183</v>
      </c>
      <c r="AH86" s="76">
        <f t="shared" si="50"/>
        <v>7</v>
      </c>
      <c r="AI86" s="1811">
        <f t="shared" si="51"/>
        <v>0</v>
      </c>
      <c r="AJ86" s="1811">
        <f t="shared" si="59"/>
        <v>0</v>
      </c>
      <c r="AK86" s="1811">
        <f t="shared" si="52"/>
        <v>0</v>
      </c>
      <c r="AL86" s="1814">
        <f t="shared" si="53"/>
        <v>0</v>
      </c>
      <c r="AM86" s="1812">
        <f t="shared" si="54"/>
        <v>0</v>
      </c>
      <c r="AN86" s="1815">
        <f>IF(AN$12="Fixed Rate",AI$6/360*30,('SOFR Curve'!$H75/12))</f>
        <v>3.3333333333333335E-3</v>
      </c>
      <c r="AO86" s="1811">
        <f t="shared" si="55"/>
        <v>0</v>
      </c>
      <c r="AP86" s="229"/>
    </row>
    <row r="87" spans="3:42" s="76" customFormat="1">
      <c r="C87" s="76">
        <f t="shared" si="30"/>
        <v>74</v>
      </c>
      <c r="D87" s="76">
        <f t="shared" si="33"/>
        <v>73</v>
      </c>
      <c r="E87" s="1818">
        <f t="shared" si="56"/>
        <v>46296</v>
      </c>
      <c r="F87" s="76">
        <f t="shared" si="34"/>
        <v>7</v>
      </c>
      <c r="G87" s="1811">
        <f t="shared" si="35"/>
        <v>20556520.68338149</v>
      </c>
      <c r="H87" s="1811">
        <f t="shared" si="36"/>
        <v>45909.562859551996</v>
      </c>
      <c r="I87" s="1811">
        <f t="shared" si="37"/>
        <v>39284.436875671076</v>
      </c>
      <c r="J87" s="1814">
        <f t="shared" si="38"/>
        <v>85193.999735223071</v>
      </c>
      <c r="K87" s="1812">
        <f t="shared" si="31"/>
        <v>20517236.246505819</v>
      </c>
      <c r="L87" s="1815">
        <f>IF(L$12="Fixed Rate",G$6/360*30,('SOFR Curve'!$H76/12))</f>
        <v>2.2333333333333333E-3</v>
      </c>
      <c r="M87" s="1811">
        <f t="shared" si="39"/>
        <v>4355.450967589727</v>
      </c>
      <c r="N87" s="229"/>
      <c r="Q87" s="76">
        <f t="shared" si="40"/>
        <v>74</v>
      </c>
      <c r="R87" s="76">
        <f t="shared" si="41"/>
        <v>66</v>
      </c>
      <c r="S87" s="1818">
        <f t="shared" si="57"/>
        <v>48214</v>
      </c>
      <c r="T87" s="76">
        <f t="shared" si="42"/>
        <v>7</v>
      </c>
      <c r="U87" s="1811">
        <f t="shared" si="43"/>
        <v>0</v>
      </c>
      <c r="V87" s="1811">
        <f t="shared" si="44"/>
        <v>0</v>
      </c>
      <c r="W87" s="1811">
        <f t="shared" si="45"/>
        <v>0</v>
      </c>
      <c r="X87" s="1814">
        <f t="shared" si="46"/>
        <v>0</v>
      </c>
      <c r="Y87" s="1812">
        <f t="shared" si="32"/>
        <v>0</v>
      </c>
      <c r="Z87" s="1815">
        <f>IF(Z$12="Fixed Rate",U$6/360*30,('SOFR Curve'!$H76/12))</f>
        <v>5.0000000000000001E-3</v>
      </c>
      <c r="AA87" s="1811">
        <f t="shared" si="47"/>
        <v>0</v>
      </c>
      <c r="AB87" s="229"/>
      <c r="AE87" s="76">
        <f t="shared" si="48"/>
        <v>74</v>
      </c>
      <c r="AF87" s="76">
        <f t="shared" si="49"/>
        <v>68</v>
      </c>
      <c r="AG87" s="1818">
        <f t="shared" si="58"/>
        <v>48214</v>
      </c>
      <c r="AH87" s="76">
        <f t="shared" si="50"/>
        <v>7</v>
      </c>
      <c r="AI87" s="1811">
        <f t="shared" si="51"/>
        <v>0</v>
      </c>
      <c r="AJ87" s="1811">
        <f t="shared" si="59"/>
        <v>0</v>
      </c>
      <c r="AK87" s="1811">
        <f t="shared" si="52"/>
        <v>0</v>
      </c>
      <c r="AL87" s="1814">
        <f t="shared" si="53"/>
        <v>0</v>
      </c>
      <c r="AM87" s="1812">
        <f t="shared" si="54"/>
        <v>0</v>
      </c>
      <c r="AN87" s="1815">
        <f>IF(AN$12="Fixed Rate",AI$6/360*30,('SOFR Curve'!$H76/12))</f>
        <v>3.3333333333333335E-3</v>
      </c>
      <c r="AO87" s="1811">
        <f t="shared" si="55"/>
        <v>0</v>
      </c>
      <c r="AP87" s="229"/>
    </row>
    <row r="88" spans="3:42" s="76" customFormat="1">
      <c r="C88" s="76">
        <f t="shared" si="30"/>
        <v>75</v>
      </c>
      <c r="D88" s="76">
        <f t="shared" si="33"/>
        <v>74</v>
      </c>
      <c r="E88" s="1818">
        <f t="shared" si="56"/>
        <v>46327</v>
      </c>
      <c r="F88" s="76">
        <f t="shared" si="34"/>
        <v>7</v>
      </c>
      <c r="G88" s="1811">
        <f t="shared" si="35"/>
        <v>20517236.246505819</v>
      </c>
      <c r="H88" s="1811">
        <f t="shared" si="36"/>
        <v>45821.82761719633</v>
      </c>
      <c r="I88" s="1811">
        <f t="shared" si="37"/>
        <v>39372.172118026741</v>
      </c>
      <c r="J88" s="1814">
        <f t="shared" si="38"/>
        <v>85193.999735223071</v>
      </c>
      <c r="K88" s="1812">
        <f t="shared" si="31"/>
        <v>20477864.074387792</v>
      </c>
      <c r="L88" s="1815">
        <f>IF(L$12="Fixed Rate",G$6/360*30,('SOFR Curve'!$H77/12))</f>
        <v>2.2333333333333333E-3</v>
      </c>
      <c r="M88" s="1811">
        <f t="shared" si="39"/>
        <v>4355.450967589727</v>
      </c>
      <c r="N88" s="229"/>
      <c r="Q88" s="76">
        <f t="shared" si="40"/>
        <v>75</v>
      </c>
      <c r="R88" s="76">
        <f t="shared" si="41"/>
        <v>67</v>
      </c>
      <c r="S88" s="1818">
        <f t="shared" si="57"/>
        <v>48245</v>
      </c>
      <c r="T88" s="76">
        <f t="shared" si="42"/>
        <v>7</v>
      </c>
      <c r="U88" s="1811">
        <f t="shared" si="43"/>
        <v>0</v>
      </c>
      <c r="V88" s="1811">
        <f t="shared" si="44"/>
        <v>0</v>
      </c>
      <c r="W88" s="1811">
        <f t="shared" si="45"/>
        <v>0</v>
      </c>
      <c r="X88" s="1814">
        <f t="shared" si="46"/>
        <v>0</v>
      </c>
      <c r="Y88" s="1812">
        <f t="shared" si="32"/>
        <v>0</v>
      </c>
      <c r="Z88" s="1815">
        <f>IF(Z$12="Fixed Rate",U$6/360*30,('SOFR Curve'!$H77/12))</f>
        <v>5.0000000000000001E-3</v>
      </c>
      <c r="AA88" s="1811">
        <f t="shared" si="47"/>
        <v>0</v>
      </c>
      <c r="AB88" s="229"/>
      <c r="AE88" s="76">
        <f t="shared" si="48"/>
        <v>75</v>
      </c>
      <c r="AF88" s="76">
        <f t="shared" si="49"/>
        <v>69</v>
      </c>
      <c r="AG88" s="1818">
        <f t="shared" si="58"/>
        <v>48245</v>
      </c>
      <c r="AH88" s="76">
        <f t="shared" si="50"/>
        <v>7</v>
      </c>
      <c r="AI88" s="1811">
        <f t="shared" si="51"/>
        <v>0</v>
      </c>
      <c r="AJ88" s="1811">
        <f t="shared" si="59"/>
        <v>0</v>
      </c>
      <c r="AK88" s="1811">
        <f t="shared" si="52"/>
        <v>0</v>
      </c>
      <c r="AL88" s="1814">
        <f t="shared" si="53"/>
        <v>0</v>
      </c>
      <c r="AM88" s="1812">
        <f t="shared" si="54"/>
        <v>0</v>
      </c>
      <c r="AN88" s="1815">
        <f>IF(AN$12="Fixed Rate",AI$6/360*30,('SOFR Curve'!$H77/12))</f>
        <v>3.3333333333333335E-3</v>
      </c>
      <c r="AO88" s="1811">
        <f t="shared" si="55"/>
        <v>0</v>
      </c>
      <c r="AP88" s="229"/>
    </row>
    <row r="89" spans="3:42" s="76" customFormat="1">
      <c r="C89" s="76">
        <f t="shared" si="30"/>
        <v>76</v>
      </c>
      <c r="D89" s="76">
        <f t="shared" si="33"/>
        <v>75</v>
      </c>
      <c r="E89" s="1818">
        <f t="shared" si="56"/>
        <v>46357</v>
      </c>
      <c r="F89" s="76">
        <f t="shared" si="34"/>
        <v>7</v>
      </c>
      <c r="G89" s="1811">
        <f t="shared" si="35"/>
        <v>20477864.074387792</v>
      </c>
      <c r="H89" s="1811">
        <f t="shared" si="36"/>
        <v>45733.896432799404</v>
      </c>
      <c r="I89" s="1811">
        <f t="shared" si="37"/>
        <v>39460.103302423668</v>
      </c>
      <c r="J89" s="1814">
        <f t="shared" si="38"/>
        <v>85193.999735223071</v>
      </c>
      <c r="K89" s="1812">
        <f t="shared" si="31"/>
        <v>20438403.97108537</v>
      </c>
      <c r="L89" s="1815">
        <f>IF(L$12="Fixed Rate",G$6/360*30,('SOFR Curve'!$H78/12))</f>
        <v>2.2333333333333333E-3</v>
      </c>
      <c r="M89" s="1811">
        <f t="shared" si="39"/>
        <v>4355.450967589727</v>
      </c>
      <c r="N89" s="229"/>
      <c r="Q89" s="76">
        <f t="shared" si="40"/>
        <v>76</v>
      </c>
      <c r="R89" s="76">
        <f t="shared" si="41"/>
        <v>68</v>
      </c>
      <c r="S89" s="1818">
        <f t="shared" si="57"/>
        <v>48274</v>
      </c>
      <c r="T89" s="76">
        <f t="shared" si="42"/>
        <v>7</v>
      </c>
      <c r="U89" s="1811">
        <f t="shared" si="43"/>
        <v>0</v>
      </c>
      <c r="V89" s="1811">
        <f t="shared" si="44"/>
        <v>0</v>
      </c>
      <c r="W89" s="1811">
        <f t="shared" si="45"/>
        <v>0</v>
      </c>
      <c r="X89" s="1814">
        <f t="shared" si="46"/>
        <v>0</v>
      </c>
      <c r="Y89" s="1812">
        <f t="shared" si="32"/>
        <v>0</v>
      </c>
      <c r="Z89" s="1815">
        <f>IF(Z$12="Fixed Rate",U$6/360*30,('SOFR Curve'!$H78/12))</f>
        <v>5.0000000000000001E-3</v>
      </c>
      <c r="AA89" s="1811">
        <f t="shared" si="47"/>
        <v>0</v>
      </c>
      <c r="AB89" s="229"/>
      <c r="AE89" s="76">
        <f t="shared" si="48"/>
        <v>76</v>
      </c>
      <c r="AF89" s="76">
        <f t="shared" si="49"/>
        <v>70</v>
      </c>
      <c r="AG89" s="1818">
        <f t="shared" si="58"/>
        <v>48274</v>
      </c>
      <c r="AH89" s="76">
        <f t="shared" si="50"/>
        <v>7</v>
      </c>
      <c r="AI89" s="1811">
        <f t="shared" si="51"/>
        <v>0</v>
      </c>
      <c r="AJ89" s="1811">
        <f t="shared" si="59"/>
        <v>0</v>
      </c>
      <c r="AK89" s="1811">
        <f t="shared" si="52"/>
        <v>0</v>
      </c>
      <c r="AL89" s="1814">
        <f t="shared" si="53"/>
        <v>0</v>
      </c>
      <c r="AM89" s="1812">
        <f t="shared" si="54"/>
        <v>0</v>
      </c>
      <c r="AN89" s="1815">
        <f>IF(AN$12="Fixed Rate",AI$6/360*30,('SOFR Curve'!$H78/12))</f>
        <v>3.3333333333333335E-3</v>
      </c>
      <c r="AO89" s="1811">
        <f t="shared" si="55"/>
        <v>0</v>
      </c>
      <c r="AP89" s="229"/>
    </row>
    <row r="90" spans="3:42" s="76" customFormat="1">
      <c r="C90" s="76">
        <f t="shared" si="30"/>
        <v>77</v>
      </c>
      <c r="D90" s="76">
        <f t="shared" si="33"/>
        <v>76</v>
      </c>
      <c r="E90" s="1818">
        <f t="shared" si="56"/>
        <v>46388</v>
      </c>
      <c r="F90" s="76">
        <f t="shared" si="34"/>
        <v>7</v>
      </c>
      <c r="G90" s="1811">
        <f t="shared" si="35"/>
        <v>20438403.97108537</v>
      </c>
      <c r="H90" s="1811">
        <f t="shared" si="36"/>
        <v>45645.768868757325</v>
      </c>
      <c r="I90" s="1811">
        <f t="shared" si="37"/>
        <v>39548.230866465747</v>
      </c>
      <c r="J90" s="1814">
        <f t="shared" si="38"/>
        <v>85193.999735223071</v>
      </c>
      <c r="K90" s="1812">
        <f t="shared" si="31"/>
        <v>20398855.740218904</v>
      </c>
      <c r="L90" s="1815">
        <f>IF(L$12="Fixed Rate",G$6/360*30,('SOFR Curve'!$H79/12))</f>
        <v>2.2333333333333333E-3</v>
      </c>
      <c r="M90" s="1811">
        <f t="shared" si="39"/>
        <v>4258.0008273094527</v>
      </c>
      <c r="N90" s="229"/>
      <c r="Q90" s="76">
        <f t="shared" si="40"/>
        <v>77</v>
      </c>
      <c r="R90" s="76">
        <f t="shared" si="41"/>
        <v>69</v>
      </c>
      <c r="S90" s="1818">
        <f t="shared" si="57"/>
        <v>48305</v>
      </c>
      <c r="T90" s="76">
        <f t="shared" si="42"/>
        <v>7</v>
      </c>
      <c r="U90" s="1811">
        <f t="shared" si="43"/>
        <v>0</v>
      </c>
      <c r="V90" s="1811">
        <f t="shared" si="44"/>
        <v>0</v>
      </c>
      <c r="W90" s="1811">
        <f t="shared" si="45"/>
        <v>0</v>
      </c>
      <c r="X90" s="1814">
        <f t="shared" si="46"/>
        <v>0</v>
      </c>
      <c r="Y90" s="1812">
        <f t="shared" si="32"/>
        <v>0</v>
      </c>
      <c r="Z90" s="1815">
        <f>IF(Z$12="Fixed Rate",U$6/360*30,('SOFR Curve'!$H79/12))</f>
        <v>5.0000000000000001E-3</v>
      </c>
      <c r="AA90" s="1811">
        <f t="shared" si="47"/>
        <v>0</v>
      </c>
      <c r="AB90" s="229"/>
      <c r="AE90" s="76">
        <f t="shared" si="48"/>
        <v>77</v>
      </c>
      <c r="AF90" s="76">
        <f t="shared" si="49"/>
        <v>71</v>
      </c>
      <c r="AG90" s="1818">
        <f t="shared" si="58"/>
        <v>48305</v>
      </c>
      <c r="AH90" s="76">
        <f t="shared" si="50"/>
        <v>7</v>
      </c>
      <c r="AI90" s="1811">
        <f t="shared" si="51"/>
        <v>0</v>
      </c>
      <c r="AJ90" s="1811">
        <f t="shared" si="59"/>
        <v>0</v>
      </c>
      <c r="AK90" s="1811">
        <f t="shared" si="52"/>
        <v>0</v>
      </c>
      <c r="AL90" s="1814">
        <f t="shared" si="53"/>
        <v>0</v>
      </c>
      <c r="AM90" s="1812">
        <f t="shared" si="54"/>
        <v>0</v>
      </c>
      <c r="AN90" s="1815">
        <f>IF(AN$12="Fixed Rate",AI$6/360*30,('SOFR Curve'!$H79/12))</f>
        <v>3.3333333333333335E-3</v>
      </c>
      <c r="AO90" s="1811">
        <f t="shared" si="55"/>
        <v>0</v>
      </c>
      <c r="AP90" s="229"/>
    </row>
    <row r="91" spans="3:42" s="76" customFormat="1">
      <c r="C91" s="76">
        <f t="shared" si="30"/>
        <v>78</v>
      </c>
      <c r="D91" s="76">
        <f t="shared" si="33"/>
        <v>77</v>
      </c>
      <c r="E91" s="1818">
        <f t="shared" si="56"/>
        <v>46419</v>
      </c>
      <c r="F91" s="76">
        <f t="shared" si="34"/>
        <v>7</v>
      </c>
      <c r="G91" s="1811">
        <f t="shared" si="35"/>
        <v>20398855.740218904</v>
      </c>
      <c r="H91" s="1811">
        <f t="shared" si="36"/>
        <v>45557.444486488886</v>
      </c>
      <c r="I91" s="1811">
        <f t="shared" si="37"/>
        <v>39636.555248734185</v>
      </c>
      <c r="J91" s="1814">
        <f t="shared" si="38"/>
        <v>85193.999735223071</v>
      </c>
      <c r="K91" s="1812">
        <f t="shared" si="31"/>
        <v>20359219.18497017</v>
      </c>
      <c r="L91" s="1815">
        <f>IF(L$12="Fixed Rate",G$6/360*30,('SOFR Curve'!$H80/12))</f>
        <v>2.2333333333333333E-3</v>
      </c>
      <c r="M91" s="1811">
        <f t="shared" si="39"/>
        <v>4258.0008273094527</v>
      </c>
      <c r="N91" s="229"/>
      <c r="Q91" s="76">
        <f t="shared" si="40"/>
        <v>78</v>
      </c>
      <c r="R91" s="76">
        <f t="shared" si="41"/>
        <v>70</v>
      </c>
      <c r="S91" s="1818">
        <f t="shared" si="57"/>
        <v>48335</v>
      </c>
      <c r="T91" s="76">
        <f t="shared" si="42"/>
        <v>7</v>
      </c>
      <c r="U91" s="1811">
        <f t="shared" si="43"/>
        <v>0</v>
      </c>
      <c r="V91" s="1811">
        <f t="shared" si="44"/>
        <v>0</v>
      </c>
      <c r="W91" s="1811">
        <f t="shared" si="45"/>
        <v>0</v>
      </c>
      <c r="X91" s="1814">
        <f t="shared" si="46"/>
        <v>0</v>
      </c>
      <c r="Y91" s="1812">
        <f t="shared" si="32"/>
        <v>0</v>
      </c>
      <c r="Z91" s="1815">
        <f>IF(Z$12="Fixed Rate",U$6/360*30,('SOFR Curve'!$H80/12))</f>
        <v>5.0000000000000001E-3</v>
      </c>
      <c r="AA91" s="1811">
        <f t="shared" si="47"/>
        <v>0</v>
      </c>
      <c r="AB91" s="229"/>
      <c r="AE91" s="76">
        <f t="shared" si="48"/>
        <v>78</v>
      </c>
      <c r="AF91" s="76">
        <f t="shared" si="49"/>
        <v>72</v>
      </c>
      <c r="AG91" s="1818">
        <f t="shared" si="58"/>
        <v>48335</v>
      </c>
      <c r="AH91" s="76">
        <f t="shared" si="50"/>
        <v>7</v>
      </c>
      <c r="AI91" s="1811">
        <f t="shared" si="51"/>
        <v>0</v>
      </c>
      <c r="AJ91" s="1811">
        <f t="shared" si="59"/>
        <v>0</v>
      </c>
      <c r="AK91" s="1811">
        <f t="shared" si="52"/>
        <v>0</v>
      </c>
      <c r="AL91" s="1814">
        <f t="shared" si="53"/>
        <v>0</v>
      </c>
      <c r="AM91" s="1812">
        <f t="shared" si="54"/>
        <v>0</v>
      </c>
      <c r="AN91" s="1815">
        <f>IF(AN$12="Fixed Rate",AI$6/360*30,('SOFR Curve'!$H80/12))</f>
        <v>3.3333333333333335E-3</v>
      </c>
      <c r="AO91" s="1811">
        <f t="shared" si="55"/>
        <v>0</v>
      </c>
      <c r="AP91" s="229"/>
    </row>
    <row r="92" spans="3:42" s="76" customFormat="1">
      <c r="C92" s="76">
        <f t="shared" si="30"/>
        <v>79</v>
      </c>
      <c r="D92" s="76">
        <f t="shared" si="33"/>
        <v>78</v>
      </c>
      <c r="E92" s="1818">
        <f t="shared" si="56"/>
        <v>46447</v>
      </c>
      <c r="F92" s="76">
        <f t="shared" si="34"/>
        <v>7</v>
      </c>
      <c r="G92" s="1811">
        <f t="shared" si="35"/>
        <v>20359219.18497017</v>
      </c>
      <c r="H92" s="1811">
        <f t="shared" si="36"/>
        <v>45468.922846433379</v>
      </c>
      <c r="I92" s="1811">
        <f t="shared" si="37"/>
        <v>39725.076888789692</v>
      </c>
      <c r="J92" s="1814">
        <f t="shared" si="38"/>
        <v>85193.999735223071</v>
      </c>
      <c r="K92" s="1812">
        <f t="shared" si="31"/>
        <v>20319494.108081382</v>
      </c>
      <c r="L92" s="1815">
        <f>IF(L$12="Fixed Rate",G$6/360*30,('SOFR Curve'!$H81/12))</f>
        <v>2.2333333333333333E-3</v>
      </c>
      <c r="M92" s="1811">
        <f t="shared" si="39"/>
        <v>4258.0008273094527</v>
      </c>
      <c r="N92" s="229"/>
      <c r="Q92" s="76">
        <f t="shared" si="40"/>
        <v>79</v>
      </c>
      <c r="R92" s="76">
        <f t="shared" si="41"/>
        <v>71</v>
      </c>
      <c r="S92" s="1818">
        <f t="shared" si="57"/>
        <v>48366</v>
      </c>
      <c r="T92" s="76">
        <f t="shared" si="42"/>
        <v>7</v>
      </c>
      <c r="U92" s="1811">
        <f t="shared" si="43"/>
        <v>0</v>
      </c>
      <c r="V92" s="1811">
        <f t="shared" si="44"/>
        <v>0</v>
      </c>
      <c r="W92" s="1811">
        <f t="shared" si="45"/>
        <v>0</v>
      </c>
      <c r="X92" s="1814">
        <f t="shared" si="46"/>
        <v>0</v>
      </c>
      <c r="Y92" s="1812">
        <f t="shared" si="32"/>
        <v>0</v>
      </c>
      <c r="Z92" s="1815">
        <f>IF(Z$12="Fixed Rate",U$6/360*30,('SOFR Curve'!$H81/12))</f>
        <v>5.0000000000000001E-3</v>
      </c>
      <c r="AA92" s="1811">
        <f t="shared" si="47"/>
        <v>0</v>
      </c>
      <c r="AB92" s="229"/>
      <c r="AE92" s="76">
        <f t="shared" si="48"/>
        <v>79</v>
      </c>
      <c r="AF92" s="76">
        <f t="shared" si="49"/>
        <v>73</v>
      </c>
      <c r="AG92" s="1818">
        <f t="shared" si="58"/>
        <v>48366</v>
      </c>
      <c r="AH92" s="76">
        <f t="shared" si="50"/>
        <v>7</v>
      </c>
      <c r="AI92" s="1811">
        <f t="shared" si="51"/>
        <v>0</v>
      </c>
      <c r="AJ92" s="1811">
        <f t="shared" si="59"/>
        <v>0</v>
      </c>
      <c r="AK92" s="1811">
        <f t="shared" si="52"/>
        <v>0</v>
      </c>
      <c r="AL92" s="1814">
        <f t="shared" si="53"/>
        <v>0</v>
      </c>
      <c r="AM92" s="1812">
        <f t="shared" si="54"/>
        <v>0</v>
      </c>
      <c r="AN92" s="1815">
        <f>IF(AN$12="Fixed Rate",AI$6/360*30,('SOFR Curve'!$H81/12))</f>
        <v>3.3333333333333335E-3</v>
      </c>
      <c r="AO92" s="1811">
        <f t="shared" si="55"/>
        <v>0</v>
      </c>
      <c r="AP92" s="229"/>
    </row>
    <row r="93" spans="3:42" s="76" customFormat="1">
      <c r="C93" s="76">
        <f t="shared" si="30"/>
        <v>80</v>
      </c>
      <c r="D93" s="76">
        <f t="shared" si="33"/>
        <v>79</v>
      </c>
      <c r="E93" s="1818">
        <f t="shared" si="56"/>
        <v>46478</v>
      </c>
      <c r="F93" s="76">
        <f t="shared" si="34"/>
        <v>7</v>
      </c>
      <c r="G93" s="1811">
        <f t="shared" si="35"/>
        <v>20319494.108081382</v>
      </c>
      <c r="H93" s="1811">
        <f t="shared" si="36"/>
        <v>45380.20350804842</v>
      </c>
      <c r="I93" s="1811">
        <f t="shared" si="37"/>
        <v>39813.796227174651</v>
      </c>
      <c r="J93" s="1814">
        <f t="shared" si="38"/>
        <v>85193.999735223071</v>
      </c>
      <c r="K93" s="1812">
        <f t="shared" si="31"/>
        <v>20279680.311854206</v>
      </c>
      <c r="L93" s="1815">
        <f>IF(L$12="Fixed Rate",G$6/360*30,('SOFR Curve'!$H82/12))</f>
        <v>2.2333333333333333E-3</v>
      </c>
      <c r="M93" s="1811">
        <f t="shared" si="39"/>
        <v>4258.0008273094527</v>
      </c>
      <c r="N93" s="229"/>
      <c r="Q93" s="76">
        <f t="shared" si="40"/>
        <v>80</v>
      </c>
      <c r="R93" s="76">
        <f t="shared" si="41"/>
        <v>72</v>
      </c>
      <c r="S93" s="1818">
        <f t="shared" si="57"/>
        <v>48396</v>
      </c>
      <c r="T93" s="76">
        <f t="shared" si="42"/>
        <v>7</v>
      </c>
      <c r="U93" s="1811">
        <f t="shared" si="43"/>
        <v>0</v>
      </c>
      <c r="V93" s="1811">
        <f t="shared" si="44"/>
        <v>0</v>
      </c>
      <c r="W93" s="1811">
        <f t="shared" si="45"/>
        <v>0</v>
      </c>
      <c r="X93" s="1814">
        <f t="shared" si="46"/>
        <v>0</v>
      </c>
      <c r="Y93" s="1812">
        <f t="shared" si="32"/>
        <v>0</v>
      </c>
      <c r="Z93" s="1815">
        <f>IF(Z$12="Fixed Rate",U$6/360*30,('SOFR Curve'!$H82/12))</f>
        <v>5.0000000000000001E-3</v>
      </c>
      <c r="AA93" s="1811">
        <f t="shared" si="47"/>
        <v>0</v>
      </c>
      <c r="AB93" s="229"/>
      <c r="AE93" s="76">
        <f t="shared" si="48"/>
        <v>80</v>
      </c>
      <c r="AF93" s="76">
        <f t="shared" si="49"/>
        <v>74</v>
      </c>
      <c r="AG93" s="1818">
        <f t="shared" si="58"/>
        <v>48396</v>
      </c>
      <c r="AH93" s="76">
        <f t="shared" si="50"/>
        <v>7</v>
      </c>
      <c r="AI93" s="1811">
        <f t="shared" si="51"/>
        <v>0</v>
      </c>
      <c r="AJ93" s="1811">
        <f t="shared" si="59"/>
        <v>0</v>
      </c>
      <c r="AK93" s="1811">
        <f t="shared" si="52"/>
        <v>0</v>
      </c>
      <c r="AL93" s="1814">
        <f t="shared" si="53"/>
        <v>0</v>
      </c>
      <c r="AM93" s="1812">
        <f t="shared" si="54"/>
        <v>0</v>
      </c>
      <c r="AN93" s="1815">
        <f>IF(AN$12="Fixed Rate",AI$6/360*30,('SOFR Curve'!$H82/12))</f>
        <v>3.3333333333333335E-3</v>
      </c>
      <c r="AO93" s="1811">
        <f t="shared" si="55"/>
        <v>0</v>
      </c>
      <c r="AP93" s="229"/>
    </row>
    <row r="94" spans="3:42" s="76" customFormat="1">
      <c r="C94" s="76">
        <f t="shared" si="30"/>
        <v>81</v>
      </c>
      <c r="D94" s="76">
        <f t="shared" si="33"/>
        <v>80</v>
      </c>
      <c r="E94" s="1818">
        <f t="shared" si="56"/>
        <v>46508</v>
      </c>
      <c r="F94" s="76">
        <f t="shared" si="34"/>
        <v>7</v>
      </c>
      <c r="G94" s="1811">
        <f t="shared" si="35"/>
        <v>20279680.311854206</v>
      </c>
      <c r="H94" s="1811">
        <f t="shared" si="36"/>
        <v>45291.286029807728</v>
      </c>
      <c r="I94" s="1811">
        <f t="shared" si="37"/>
        <v>39902.713705415343</v>
      </c>
      <c r="J94" s="1814">
        <f t="shared" si="38"/>
        <v>85193.999735223071</v>
      </c>
      <c r="K94" s="1812">
        <f t="shared" si="31"/>
        <v>20239777.598148789</v>
      </c>
      <c r="L94" s="1815">
        <f>IF(L$12="Fixed Rate",G$6/360*30,('SOFR Curve'!$H83/12))</f>
        <v>2.2333333333333333E-3</v>
      </c>
      <c r="M94" s="1811">
        <f t="shared" si="39"/>
        <v>4258.0008273094527</v>
      </c>
      <c r="N94" s="229"/>
      <c r="Q94" s="76">
        <f t="shared" si="40"/>
        <v>81</v>
      </c>
      <c r="R94" s="76">
        <f t="shared" si="41"/>
        <v>73</v>
      </c>
      <c r="S94" s="1818">
        <f t="shared" si="57"/>
        <v>48427</v>
      </c>
      <c r="T94" s="76">
        <f t="shared" si="42"/>
        <v>7</v>
      </c>
      <c r="U94" s="1811">
        <f t="shared" si="43"/>
        <v>0</v>
      </c>
      <c r="V94" s="1811">
        <f t="shared" si="44"/>
        <v>0</v>
      </c>
      <c r="W94" s="1811">
        <f t="shared" si="45"/>
        <v>0</v>
      </c>
      <c r="X94" s="1814">
        <f t="shared" si="46"/>
        <v>0</v>
      </c>
      <c r="Y94" s="1812">
        <f t="shared" si="32"/>
        <v>0</v>
      </c>
      <c r="Z94" s="1815">
        <f>IF(Z$12="Fixed Rate",U$6/360*30,('SOFR Curve'!$H83/12))</f>
        <v>5.0000000000000001E-3</v>
      </c>
      <c r="AA94" s="1811">
        <f t="shared" si="47"/>
        <v>0</v>
      </c>
      <c r="AB94" s="229"/>
      <c r="AE94" s="76">
        <f t="shared" si="48"/>
        <v>81</v>
      </c>
      <c r="AF94" s="76">
        <f t="shared" si="49"/>
        <v>75</v>
      </c>
      <c r="AG94" s="1818">
        <f t="shared" si="58"/>
        <v>48427</v>
      </c>
      <c r="AH94" s="76">
        <f t="shared" si="50"/>
        <v>7</v>
      </c>
      <c r="AI94" s="1811">
        <f t="shared" si="51"/>
        <v>0</v>
      </c>
      <c r="AJ94" s="1811">
        <f t="shared" si="59"/>
        <v>0</v>
      </c>
      <c r="AK94" s="1811">
        <f t="shared" si="52"/>
        <v>0</v>
      </c>
      <c r="AL94" s="1814">
        <f t="shared" si="53"/>
        <v>0</v>
      </c>
      <c r="AM94" s="1812">
        <f t="shared" si="54"/>
        <v>0</v>
      </c>
      <c r="AN94" s="1815">
        <f>IF(AN$12="Fixed Rate",AI$6/360*30,('SOFR Curve'!$H83/12))</f>
        <v>3.3333333333333335E-3</v>
      </c>
      <c r="AO94" s="1811">
        <f t="shared" si="55"/>
        <v>0</v>
      </c>
      <c r="AP94" s="229"/>
    </row>
    <row r="95" spans="3:42" s="76" customFormat="1">
      <c r="C95" s="76">
        <f t="shared" si="30"/>
        <v>82</v>
      </c>
      <c r="D95" s="76">
        <f t="shared" si="33"/>
        <v>81</v>
      </c>
      <c r="E95" s="1818">
        <f t="shared" si="56"/>
        <v>46539</v>
      </c>
      <c r="F95" s="76">
        <f t="shared" si="34"/>
        <v>7</v>
      </c>
      <c r="G95" s="1811">
        <f t="shared" si="35"/>
        <v>20239777.598148789</v>
      </c>
      <c r="H95" s="1811">
        <f t="shared" si="36"/>
        <v>45202.169969198963</v>
      </c>
      <c r="I95" s="1811">
        <f t="shared" si="37"/>
        <v>39991.829766024093</v>
      </c>
      <c r="J95" s="1814">
        <f t="shared" si="38"/>
        <v>85193.999735223057</v>
      </c>
      <c r="K95" s="1812">
        <f t="shared" si="31"/>
        <v>20199785.768382765</v>
      </c>
      <c r="L95" s="1815">
        <f>IF(L$12="Fixed Rate",G$6/360*30,('SOFR Curve'!$H84/12))</f>
        <v>2.2333333333333333E-3</v>
      </c>
      <c r="M95" s="1811">
        <f t="shared" si="39"/>
        <v>4258.0008273094527</v>
      </c>
      <c r="N95" s="229"/>
      <c r="Q95" s="76">
        <f t="shared" si="40"/>
        <v>82</v>
      </c>
      <c r="R95" s="76">
        <f t="shared" si="41"/>
        <v>74</v>
      </c>
      <c r="S95" s="1818">
        <f t="shared" si="57"/>
        <v>48458</v>
      </c>
      <c r="T95" s="76">
        <f t="shared" si="42"/>
        <v>7</v>
      </c>
      <c r="U95" s="1811">
        <f t="shared" si="43"/>
        <v>0</v>
      </c>
      <c r="V95" s="1811">
        <f t="shared" si="44"/>
        <v>0</v>
      </c>
      <c r="W95" s="1811">
        <f t="shared" si="45"/>
        <v>0</v>
      </c>
      <c r="X95" s="1814">
        <f t="shared" si="46"/>
        <v>0</v>
      </c>
      <c r="Y95" s="1812">
        <f t="shared" si="32"/>
        <v>0</v>
      </c>
      <c r="Z95" s="1815">
        <f>IF(Z$12="Fixed Rate",U$6/360*30,('SOFR Curve'!$H84/12))</f>
        <v>5.0000000000000001E-3</v>
      </c>
      <c r="AA95" s="1811">
        <f t="shared" si="47"/>
        <v>0</v>
      </c>
      <c r="AB95" s="229"/>
      <c r="AE95" s="76">
        <f t="shared" si="48"/>
        <v>82</v>
      </c>
      <c r="AF95" s="76">
        <f t="shared" si="49"/>
        <v>76</v>
      </c>
      <c r="AG95" s="1818">
        <f t="shared" si="58"/>
        <v>48458</v>
      </c>
      <c r="AH95" s="76">
        <f t="shared" si="50"/>
        <v>7</v>
      </c>
      <c r="AI95" s="1811">
        <f t="shared" si="51"/>
        <v>0</v>
      </c>
      <c r="AJ95" s="1811">
        <f t="shared" si="59"/>
        <v>0</v>
      </c>
      <c r="AK95" s="1811">
        <f t="shared" si="52"/>
        <v>0</v>
      </c>
      <c r="AL95" s="1814">
        <f t="shared" si="53"/>
        <v>0</v>
      </c>
      <c r="AM95" s="1812">
        <f t="shared" si="54"/>
        <v>0</v>
      </c>
      <c r="AN95" s="1815">
        <f>IF(AN$12="Fixed Rate",AI$6/360*30,('SOFR Curve'!$H84/12))</f>
        <v>3.3333333333333335E-3</v>
      </c>
      <c r="AO95" s="1811">
        <f t="shared" si="55"/>
        <v>0</v>
      </c>
      <c r="AP95" s="229"/>
    </row>
    <row r="96" spans="3:42" s="76" customFormat="1">
      <c r="C96" s="76">
        <f t="shared" si="30"/>
        <v>83</v>
      </c>
      <c r="D96" s="76">
        <f t="shared" si="33"/>
        <v>82</v>
      </c>
      <c r="E96" s="1818">
        <f t="shared" si="56"/>
        <v>46569</v>
      </c>
      <c r="F96" s="76">
        <f t="shared" si="34"/>
        <v>7</v>
      </c>
      <c r="G96" s="1811">
        <f t="shared" si="35"/>
        <v>20199785.768382765</v>
      </c>
      <c r="H96" s="1811">
        <f t="shared" si="36"/>
        <v>45112.854882721505</v>
      </c>
      <c r="I96" s="1811">
        <f t="shared" si="37"/>
        <v>40081.144852501551</v>
      </c>
      <c r="J96" s="1814">
        <f t="shared" si="38"/>
        <v>85193.999735223057</v>
      </c>
      <c r="K96" s="1812">
        <f t="shared" si="31"/>
        <v>20159704.623530265</v>
      </c>
      <c r="L96" s="1815">
        <f>IF(L$12="Fixed Rate",G$6/360*30,('SOFR Curve'!$H85/12))</f>
        <v>2.2333333333333333E-3</v>
      </c>
      <c r="M96" s="1811">
        <f t="shared" si="39"/>
        <v>4258.0008273094527</v>
      </c>
      <c r="N96" s="229"/>
      <c r="Q96" s="76">
        <f t="shared" si="40"/>
        <v>83</v>
      </c>
      <c r="R96" s="76">
        <f t="shared" si="41"/>
        <v>75</v>
      </c>
      <c r="S96" s="1818">
        <f t="shared" si="57"/>
        <v>48488</v>
      </c>
      <c r="T96" s="76">
        <f t="shared" si="42"/>
        <v>7</v>
      </c>
      <c r="U96" s="1811">
        <f t="shared" si="43"/>
        <v>0</v>
      </c>
      <c r="V96" s="1811">
        <f t="shared" si="44"/>
        <v>0</v>
      </c>
      <c r="W96" s="1811">
        <f t="shared" si="45"/>
        <v>0</v>
      </c>
      <c r="X96" s="1814">
        <f t="shared" si="46"/>
        <v>0</v>
      </c>
      <c r="Y96" s="1812">
        <f t="shared" si="32"/>
        <v>0</v>
      </c>
      <c r="Z96" s="1815">
        <f>IF(Z$12="Fixed Rate",U$6/360*30,('SOFR Curve'!$H85/12))</f>
        <v>5.0000000000000001E-3</v>
      </c>
      <c r="AA96" s="1811">
        <f t="shared" si="47"/>
        <v>0</v>
      </c>
      <c r="AB96" s="229"/>
      <c r="AE96" s="76">
        <f t="shared" si="48"/>
        <v>83</v>
      </c>
      <c r="AF96" s="76">
        <f t="shared" si="49"/>
        <v>77</v>
      </c>
      <c r="AG96" s="1818">
        <f t="shared" si="58"/>
        <v>48488</v>
      </c>
      <c r="AH96" s="76">
        <f t="shared" si="50"/>
        <v>7</v>
      </c>
      <c r="AI96" s="1811">
        <f t="shared" si="51"/>
        <v>0</v>
      </c>
      <c r="AJ96" s="1811">
        <f t="shared" si="59"/>
        <v>0</v>
      </c>
      <c r="AK96" s="1811">
        <f t="shared" si="52"/>
        <v>0</v>
      </c>
      <c r="AL96" s="1814">
        <f t="shared" si="53"/>
        <v>0</v>
      </c>
      <c r="AM96" s="1812">
        <f t="shared" si="54"/>
        <v>0</v>
      </c>
      <c r="AN96" s="1815">
        <f>IF(AN$12="Fixed Rate",AI$6/360*30,('SOFR Curve'!$H85/12))</f>
        <v>3.3333333333333335E-3</v>
      </c>
      <c r="AO96" s="1811">
        <f t="shared" si="55"/>
        <v>0</v>
      </c>
      <c r="AP96" s="229"/>
    </row>
    <row r="97" spans="3:42" s="76" customFormat="1">
      <c r="C97" s="76">
        <f t="shared" si="30"/>
        <v>84</v>
      </c>
      <c r="D97" s="76">
        <f t="shared" si="33"/>
        <v>83</v>
      </c>
      <c r="E97" s="1818">
        <f t="shared" si="56"/>
        <v>46600</v>
      </c>
      <c r="F97" s="76">
        <f t="shared" si="34"/>
        <v>7</v>
      </c>
      <c r="G97" s="1811">
        <f t="shared" si="35"/>
        <v>20159704.623530265</v>
      </c>
      <c r="H97" s="1811">
        <f t="shared" si="36"/>
        <v>45023.340325884259</v>
      </c>
      <c r="I97" s="1811">
        <f t="shared" si="37"/>
        <v>40170.659409338841</v>
      </c>
      <c r="J97" s="1814">
        <f t="shared" si="38"/>
        <v>85193.9997352231</v>
      </c>
      <c r="K97" s="1812">
        <f t="shared" si="31"/>
        <v>20119533.964120924</v>
      </c>
      <c r="L97" s="1815">
        <f>IF(L$12="Fixed Rate",G$6/360*30,('SOFR Curve'!$H86/12))</f>
        <v>2.2333333333333333E-3</v>
      </c>
      <c r="M97" s="1811">
        <f t="shared" si="39"/>
        <v>4258.0008273094527</v>
      </c>
      <c r="N97" s="229"/>
      <c r="Q97" s="76">
        <f t="shared" si="40"/>
        <v>84</v>
      </c>
      <c r="R97" s="76">
        <f t="shared" si="41"/>
        <v>76</v>
      </c>
      <c r="S97" s="1818">
        <f t="shared" si="57"/>
        <v>48519</v>
      </c>
      <c r="T97" s="76">
        <f t="shared" si="42"/>
        <v>7</v>
      </c>
      <c r="U97" s="1811">
        <f t="shared" si="43"/>
        <v>0</v>
      </c>
      <c r="V97" s="1811">
        <f t="shared" si="44"/>
        <v>0</v>
      </c>
      <c r="W97" s="1811">
        <f t="shared" si="45"/>
        <v>0</v>
      </c>
      <c r="X97" s="1814">
        <f t="shared" si="46"/>
        <v>0</v>
      </c>
      <c r="Y97" s="1812">
        <f t="shared" si="32"/>
        <v>0</v>
      </c>
      <c r="Z97" s="1815">
        <f>IF(Z$12="Fixed Rate",U$6/360*30,('SOFR Curve'!$H86/12))</f>
        <v>5.0000000000000001E-3</v>
      </c>
      <c r="AA97" s="1811">
        <f t="shared" si="47"/>
        <v>0</v>
      </c>
      <c r="AB97" s="229"/>
      <c r="AE97" s="76">
        <f t="shared" si="48"/>
        <v>84</v>
      </c>
      <c r="AF97" s="76">
        <f t="shared" si="49"/>
        <v>78</v>
      </c>
      <c r="AG97" s="1818">
        <f t="shared" si="58"/>
        <v>48519</v>
      </c>
      <c r="AH97" s="76">
        <f t="shared" si="50"/>
        <v>7</v>
      </c>
      <c r="AI97" s="1811">
        <f t="shared" si="51"/>
        <v>0</v>
      </c>
      <c r="AJ97" s="1811">
        <f t="shared" si="59"/>
        <v>0</v>
      </c>
      <c r="AK97" s="1811">
        <f t="shared" si="52"/>
        <v>0</v>
      </c>
      <c r="AL97" s="1814">
        <f t="shared" si="53"/>
        <v>0</v>
      </c>
      <c r="AM97" s="1812">
        <f t="shared" si="54"/>
        <v>0</v>
      </c>
      <c r="AN97" s="1815">
        <f>IF(AN$12="Fixed Rate",AI$6/360*30,('SOFR Curve'!$H86/12))</f>
        <v>3.3333333333333335E-3</v>
      </c>
      <c r="AO97" s="1811">
        <f t="shared" si="55"/>
        <v>0</v>
      </c>
      <c r="AP97" s="229"/>
    </row>
    <row r="98" spans="3:42" s="76" customFormat="1">
      <c r="C98" s="76">
        <f t="shared" si="30"/>
        <v>85</v>
      </c>
      <c r="D98" s="76">
        <f t="shared" si="33"/>
        <v>84</v>
      </c>
      <c r="E98" s="1818">
        <f t="shared" si="56"/>
        <v>46631</v>
      </c>
      <c r="F98" s="76">
        <f t="shared" si="34"/>
        <v>8</v>
      </c>
      <c r="G98" s="1811">
        <f t="shared" si="35"/>
        <v>20119533.964120924</v>
      </c>
      <c r="H98" s="1811">
        <f t="shared" si="36"/>
        <v>44933.625853203397</v>
      </c>
      <c r="I98" s="1811">
        <f t="shared" si="37"/>
        <v>40260.373882019674</v>
      </c>
      <c r="J98" s="1814">
        <f t="shared" si="38"/>
        <v>85193.999735223071</v>
      </c>
      <c r="K98" s="1812">
        <f t="shared" si="31"/>
        <v>20079273.590238906</v>
      </c>
      <c r="L98" s="1815">
        <f>IF(L$12="Fixed Rate",G$6/360*30,('SOFR Curve'!$H87/12))</f>
        <v>2.2333333333333333E-3</v>
      </c>
      <c r="M98" s="1811">
        <f t="shared" si="39"/>
        <v>4258.0008273094527</v>
      </c>
      <c r="N98" s="229"/>
      <c r="Q98" s="76">
        <f t="shared" si="40"/>
        <v>85</v>
      </c>
      <c r="R98" s="76">
        <f t="shared" si="41"/>
        <v>77</v>
      </c>
      <c r="S98" s="1818">
        <f t="shared" si="57"/>
        <v>48549</v>
      </c>
      <c r="T98" s="76">
        <f t="shared" si="42"/>
        <v>8</v>
      </c>
      <c r="U98" s="1811">
        <f t="shared" si="43"/>
        <v>0</v>
      </c>
      <c r="V98" s="1811">
        <f t="shared" si="44"/>
        <v>0</v>
      </c>
      <c r="W98" s="1811">
        <f t="shared" si="45"/>
        <v>0</v>
      </c>
      <c r="X98" s="1814">
        <f t="shared" si="46"/>
        <v>0</v>
      </c>
      <c r="Y98" s="1812">
        <f t="shared" si="32"/>
        <v>0</v>
      </c>
      <c r="Z98" s="1815">
        <f>IF(Z$12="Fixed Rate",U$6/360*30,('SOFR Curve'!$H87/12))</f>
        <v>5.0000000000000001E-3</v>
      </c>
      <c r="AA98" s="1811">
        <f t="shared" si="47"/>
        <v>0</v>
      </c>
      <c r="AB98" s="229"/>
      <c r="AE98" s="76">
        <f t="shared" si="48"/>
        <v>85</v>
      </c>
      <c r="AF98" s="76">
        <f t="shared" si="49"/>
        <v>79</v>
      </c>
      <c r="AG98" s="1818">
        <f t="shared" si="58"/>
        <v>48549</v>
      </c>
      <c r="AH98" s="76">
        <f t="shared" si="50"/>
        <v>8</v>
      </c>
      <c r="AI98" s="1811">
        <f t="shared" si="51"/>
        <v>0</v>
      </c>
      <c r="AJ98" s="1811">
        <f t="shared" si="59"/>
        <v>0</v>
      </c>
      <c r="AK98" s="1811">
        <f t="shared" si="52"/>
        <v>0</v>
      </c>
      <c r="AL98" s="1814">
        <f t="shared" si="53"/>
        <v>0</v>
      </c>
      <c r="AM98" s="1812">
        <f t="shared" si="54"/>
        <v>0</v>
      </c>
      <c r="AN98" s="1815">
        <f>IF(AN$12="Fixed Rate",AI$6/360*30,('SOFR Curve'!$H87/12))</f>
        <v>3.3333333333333335E-3</v>
      </c>
      <c r="AO98" s="1811">
        <f t="shared" si="55"/>
        <v>0</v>
      </c>
      <c r="AP98" s="229"/>
    </row>
    <row r="99" spans="3:42" s="76" customFormat="1">
      <c r="C99" s="76">
        <f t="shared" si="30"/>
        <v>86</v>
      </c>
      <c r="D99" s="76">
        <f t="shared" si="33"/>
        <v>85</v>
      </c>
      <c r="E99" s="1818">
        <f t="shared" si="56"/>
        <v>46661</v>
      </c>
      <c r="F99" s="76">
        <f t="shared" si="34"/>
        <v>8</v>
      </c>
      <c r="G99" s="1811">
        <f t="shared" si="35"/>
        <v>20079273.590238906</v>
      </c>
      <c r="H99" s="1811">
        <f t="shared" si="36"/>
        <v>44843.711018200222</v>
      </c>
      <c r="I99" s="1811">
        <f t="shared" si="37"/>
        <v>40350.28871702285</v>
      </c>
      <c r="J99" s="1814">
        <f t="shared" si="38"/>
        <v>85193.999735223071</v>
      </c>
      <c r="K99" s="1812">
        <f t="shared" si="31"/>
        <v>20038923.301521882</v>
      </c>
      <c r="L99" s="1815">
        <f>IF(L$12="Fixed Rate",G$6/360*30,('SOFR Curve'!$H88/12))</f>
        <v>2.2333333333333333E-3</v>
      </c>
      <c r="M99" s="1811">
        <f t="shared" si="39"/>
        <v>4258.0008273094527</v>
      </c>
      <c r="N99" s="229"/>
      <c r="Q99" s="76">
        <f t="shared" si="40"/>
        <v>86</v>
      </c>
      <c r="R99" s="76">
        <f t="shared" si="41"/>
        <v>78</v>
      </c>
      <c r="S99" s="1818">
        <f t="shared" si="57"/>
        <v>48580</v>
      </c>
      <c r="T99" s="76">
        <f t="shared" si="42"/>
        <v>8</v>
      </c>
      <c r="U99" s="1811">
        <f t="shared" si="43"/>
        <v>0</v>
      </c>
      <c r="V99" s="1811">
        <f t="shared" si="44"/>
        <v>0</v>
      </c>
      <c r="W99" s="1811">
        <f t="shared" si="45"/>
        <v>0</v>
      </c>
      <c r="X99" s="1814">
        <f t="shared" si="46"/>
        <v>0</v>
      </c>
      <c r="Y99" s="1812">
        <f t="shared" si="32"/>
        <v>0</v>
      </c>
      <c r="Z99" s="1815">
        <f>IF(Z$12="Fixed Rate",U$6/360*30,('SOFR Curve'!$H88/12))</f>
        <v>5.0000000000000001E-3</v>
      </c>
      <c r="AA99" s="1811">
        <f t="shared" si="47"/>
        <v>0</v>
      </c>
      <c r="AB99" s="229"/>
      <c r="AE99" s="76">
        <f t="shared" si="48"/>
        <v>86</v>
      </c>
      <c r="AF99" s="76">
        <f t="shared" si="49"/>
        <v>80</v>
      </c>
      <c r="AG99" s="1818">
        <f t="shared" si="58"/>
        <v>48580</v>
      </c>
      <c r="AH99" s="76">
        <f t="shared" si="50"/>
        <v>8</v>
      </c>
      <c r="AI99" s="1811">
        <f t="shared" si="51"/>
        <v>0</v>
      </c>
      <c r="AJ99" s="1811">
        <f t="shared" si="59"/>
        <v>0</v>
      </c>
      <c r="AK99" s="1811">
        <f t="shared" si="52"/>
        <v>0</v>
      </c>
      <c r="AL99" s="1814">
        <f t="shared" si="53"/>
        <v>0</v>
      </c>
      <c r="AM99" s="1812">
        <f t="shared" si="54"/>
        <v>0</v>
      </c>
      <c r="AN99" s="1815">
        <f>IF(AN$12="Fixed Rate",AI$6/360*30,('SOFR Curve'!$H88/12))</f>
        <v>3.3333333333333335E-3</v>
      </c>
      <c r="AO99" s="1811">
        <f t="shared" si="55"/>
        <v>0</v>
      </c>
      <c r="AP99" s="229"/>
    </row>
    <row r="100" spans="3:42" s="76" customFormat="1">
      <c r="C100" s="76">
        <f t="shared" si="30"/>
        <v>87</v>
      </c>
      <c r="D100" s="76">
        <f t="shared" si="33"/>
        <v>86</v>
      </c>
      <c r="E100" s="1818">
        <f t="shared" si="56"/>
        <v>46692</v>
      </c>
      <c r="F100" s="76">
        <f t="shared" si="34"/>
        <v>8</v>
      </c>
      <c r="G100" s="1811">
        <f t="shared" si="35"/>
        <v>20038923.301521882</v>
      </c>
      <c r="H100" s="1811">
        <f t="shared" si="36"/>
        <v>44753.595373398872</v>
      </c>
      <c r="I100" s="1811">
        <f t="shared" si="37"/>
        <v>40440.404361824199</v>
      </c>
      <c r="J100" s="1814">
        <f t="shared" si="38"/>
        <v>85193.999735223071</v>
      </c>
      <c r="K100" s="1812">
        <f t="shared" si="31"/>
        <v>19998482.897160057</v>
      </c>
      <c r="L100" s="1815">
        <f>IF(L$12="Fixed Rate",G$6/360*30,('SOFR Curve'!$H89/12))</f>
        <v>2.2333333333333333E-3</v>
      </c>
      <c r="M100" s="1811">
        <f t="shared" si="39"/>
        <v>4258.0008273094527</v>
      </c>
      <c r="N100" s="229"/>
      <c r="Q100" s="76">
        <f t="shared" si="40"/>
        <v>87</v>
      </c>
      <c r="R100" s="76">
        <f t="shared" si="41"/>
        <v>79</v>
      </c>
      <c r="S100" s="1818">
        <f t="shared" si="57"/>
        <v>48611</v>
      </c>
      <c r="T100" s="76">
        <f t="shared" si="42"/>
        <v>8</v>
      </c>
      <c r="U100" s="1811">
        <f t="shared" si="43"/>
        <v>0</v>
      </c>
      <c r="V100" s="1811">
        <f t="shared" si="44"/>
        <v>0</v>
      </c>
      <c r="W100" s="1811">
        <f t="shared" si="45"/>
        <v>0</v>
      </c>
      <c r="X100" s="1814">
        <f t="shared" si="46"/>
        <v>0</v>
      </c>
      <c r="Y100" s="1812">
        <f t="shared" si="32"/>
        <v>0</v>
      </c>
      <c r="Z100" s="1815">
        <f>IF(Z$12="Fixed Rate",U$6/360*30,('SOFR Curve'!$H89/12))</f>
        <v>5.0000000000000001E-3</v>
      </c>
      <c r="AA100" s="1811">
        <f t="shared" si="47"/>
        <v>0</v>
      </c>
      <c r="AB100" s="229"/>
      <c r="AE100" s="76">
        <f t="shared" si="48"/>
        <v>87</v>
      </c>
      <c r="AF100" s="76">
        <f t="shared" si="49"/>
        <v>81</v>
      </c>
      <c r="AG100" s="1818">
        <f t="shared" si="58"/>
        <v>48611</v>
      </c>
      <c r="AH100" s="76">
        <f t="shared" si="50"/>
        <v>8</v>
      </c>
      <c r="AI100" s="1811">
        <f t="shared" si="51"/>
        <v>0</v>
      </c>
      <c r="AJ100" s="1811">
        <f t="shared" si="59"/>
        <v>0</v>
      </c>
      <c r="AK100" s="1811">
        <f t="shared" si="52"/>
        <v>0</v>
      </c>
      <c r="AL100" s="1814">
        <f t="shared" si="53"/>
        <v>0</v>
      </c>
      <c r="AM100" s="1812">
        <f t="shared" si="54"/>
        <v>0</v>
      </c>
      <c r="AN100" s="1815">
        <f>IF(AN$12="Fixed Rate",AI$6/360*30,('SOFR Curve'!$H89/12))</f>
        <v>3.3333333333333335E-3</v>
      </c>
      <c r="AO100" s="1811">
        <f t="shared" si="55"/>
        <v>0</v>
      </c>
      <c r="AP100" s="229"/>
    </row>
    <row r="101" spans="3:42" s="76" customFormat="1">
      <c r="C101" s="76">
        <f t="shared" si="30"/>
        <v>88</v>
      </c>
      <c r="D101" s="76">
        <f t="shared" si="33"/>
        <v>87</v>
      </c>
      <c r="E101" s="1818">
        <f t="shared" si="56"/>
        <v>46722</v>
      </c>
      <c r="F101" s="76">
        <f t="shared" si="34"/>
        <v>8</v>
      </c>
      <c r="G101" s="1811">
        <f t="shared" si="35"/>
        <v>19998482.897160057</v>
      </c>
      <c r="H101" s="1811">
        <f t="shared" si="36"/>
        <v>44663.278470324127</v>
      </c>
      <c r="I101" s="1811">
        <f t="shared" si="37"/>
        <v>40530.721264898944</v>
      </c>
      <c r="J101" s="1814">
        <f t="shared" si="38"/>
        <v>85193.999735223071</v>
      </c>
      <c r="K101" s="1812">
        <f t="shared" si="31"/>
        <v>19957952.175895158</v>
      </c>
      <c r="L101" s="1815">
        <f>IF(L$12="Fixed Rate",G$6/360*30,('SOFR Curve'!$H90/12))</f>
        <v>2.2333333333333333E-3</v>
      </c>
      <c r="M101" s="1811">
        <f t="shared" si="39"/>
        <v>4258.0008273094527</v>
      </c>
      <c r="N101" s="229"/>
      <c r="Q101" s="76">
        <f t="shared" si="40"/>
        <v>88</v>
      </c>
      <c r="R101" s="76">
        <f t="shared" si="41"/>
        <v>80</v>
      </c>
      <c r="S101" s="1818">
        <f t="shared" si="57"/>
        <v>48639</v>
      </c>
      <c r="T101" s="76">
        <f t="shared" si="42"/>
        <v>8</v>
      </c>
      <c r="U101" s="1811">
        <f t="shared" si="43"/>
        <v>0</v>
      </c>
      <c r="V101" s="1811">
        <f t="shared" si="44"/>
        <v>0</v>
      </c>
      <c r="W101" s="1811">
        <f t="shared" si="45"/>
        <v>0</v>
      </c>
      <c r="X101" s="1814">
        <f t="shared" si="46"/>
        <v>0</v>
      </c>
      <c r="Y101" s="1812">
        <f t="shared" si="32"/>
        <v>0</v>
      </c>
      <c r="Z101" s="1815">
        <f>IF(Z$12="Fixed Rate",U$6/360*30,('SOFR Curve'!$H90/12))</f>
        <v>5.0000000000000001E-3</v>
      </c>
      <c r="AA101" s="1811">
        <f t="shared" si="47"/>
        <v>0</v>
      </c>
      <c r="AB101" s="229"/>
      <c r="AE101" s="76">
        <f t="shared" si="48"/>
        <v>88</v>
      </c>
      <c r="AF101" s="76">
        <f t="shared" si="49"/>
        <v>82</v>
      </c>
      <c r="AG101" s="1818">
        <f t="shared" si="58"/>
        <v>48639</v>
      </c>
      <c r="AH101" s="76">
        <f t="shared" si="50"/>
        <v>8</v>
      </c>
      <c r="AI101" s="1811">
        <f t="shared" si="51"/>
        <v>0</v>
      </c>
      <c r="AJ101" s="1811">
        <f t="shared" si="59"/>
        <v>0</v>
      </c>
      <c r="AK101" s="1811">
        <f t="shared" si="52"/>
        <v>0</v>
      </c>
      <c r="AL101" s="1814">
        <f t="shared" si="53"/>
        <v>0</v>
      </c>
      <c r="AM101" s="1812">
        <f t="shared" si="54"/>
        <v>0</v>
      </c>
      <c r="AN101" s="1815">
        <f>IF(AN$12="Fixed Rate",AI$6/360*30,('SOFR Curve'!$H90/12))</f>
        <v>3.3333333333333335E-3</v>
      </c>
      <c r="AO101" s="1811">
        <f t="shared" si="55"/>
        <v>0</v>
      </c>
      <c r="AP101" s="229"/>
    </row>
    <row r="102" spans="3:42" s="76" customFormat="1">
      <c r="C102" s="76">
        <f t="shared" si="30"/>
        <v>89</v>
      </c>
      <c r="D102" s="76">
        <f t="shared" si="33"/>
        <v>88</v>
      </c>
      <c r="E102" s="1818">
        <f t="shared" si="56"/>
        <v>46753</v>
      </c>
      <c r="F102" s="76">
        <f t="shared" si="34"/>
        <v>8</v>
      </c>
      <c r="G102" s="1811">
        <f t="shared" si="35"/>
        <v>19957952.175895158</v>
      </c>
      <c r="H102" s="1811">
        <f t="shared" si="36"/>
        <v>44572.759859499187</v>
      </c>
      <c r="I102" s="1811">
        <f t="shared" si="37"/>
        <v>40621.239875723884</v>
      </c>
      <c r="J102" s="1814">
        <f t="shared" si="38"/>
        <v>85193.999735223071</v>
      </c>
      <c r="K102" s="1812">
        <f t="shared" si="31"/>
        <v>19917330.936019436</v>
      </c>
      <c r="L102" s="1815">
        <f>IF(L$12="Fixed Rate",G$6/360*30,('SOFR Curve'!$H91/12))</f>
        <v>2.2333333333333333E-3</v>
      </c>
      <c r="M102" s="1811">
        <f t="shared" si="39"/>
        <v>4157.9067033114916</v>
      </c>
      <c r="N102" s="229"/>
      <c r="Q102" s="76">
        <f t="shared" si="40"/>
        <v>89</v>
      </c>
      <c r="R102" s="76">
        <f t="shared" si="41"/>
        <v>81</v>
      </c>
      <c r="S102" s="1818">
        <f t="shared" si="57"/>
        <v>48670</v>
      </c>
      <c r="T102" s="76">
        <f t="shared" si="42"/>
        <v>8</v>
      </c>
      <c r="U102" s="1811">
        <f t="shared" si="43"/>
        <v>0</v>
      </c>
      <c r="V102" s="1811">
        <f t="shared" si="44"/>
        <v>0</v>
      </c>
      <c r="W102" s="1811">
        <f t="shared" si="45"/>
        <v>0</v>
      </c>
      <c r="X102" s="1814">
        <f t="shared" si="46"/>
        <v>0</v>
      </c>
      <c r="Y102" s="1812">
        <f t="shared" si="32"/>
        <v>0</v>
      </c>
      <c r="Z102" s="1815">
        <f>IF(Z$12="Fixed Rate",U$6/360*30,('SOFR Curve'!$H91/12))</f>
        <v>5.0000000000000001E-3</v>
      </c>
      <c r="AA102" s="1811">
        <f t="shared" si="47"/>
        <v>0</v>
      </c>
      <c r="AB102" s="229"/>
      <c r="AE102" s="76">
        <f t="shared" si="48"/>
        <v>89</v>
      </c>
      <c r="AF102" s="76">
        <f t="shared" si="49"/>
        <v>83</v>
      </c>
      <c r="AG102" s="1818">
        <f t="shared" si="58"/>
        <v>48670</v>
      </c>
      <c r="AH102" s="76">
        <f t="shared" si="50"/>
        <v>8</v>
      </c>
      <c r="AI102" s="1811">
        <f t="shared" si="51"/>
        <v>0</v>
      </c>
      <c r="AJ102" s="1811">
        <f t="shared" si="59"/>
        <v>0</v>
      </c>
      <c r="AK102" s="1811">
        <f t="shared" si="52"/>
        <v>0</v>
      </c>
      <c r="AL102" s="1814">
        <f t="shared" si="53"/>
        <v>0</v>
      </c>
      <c r="AM102" s="1812">
        <f t="shared" si="54"/>
        <v>0</v>
      </c>
      <c r="AN102" s="1815">
        <f>IF(AN$12="Fixed Rate",AI$6/360*30,('SOFR Curve'!$H91/12))</f>
        <v>3.3333333333333335E-3</v>
      </c>
      <c r="AO102" s="1811">
        <f t="shared" si="55"/>
        <v>0</v>
      </c>
      <c r="AP102" s="229"/>
    </row>
    <row r="103" spans="3:42" s="76" customFormat="1">
      <c r="C103" s="76">
        <f t="shared" si="30"/>
        <v>90</v>
      </c>
      <c r="D103" s="76">
        <f t="shared" si="33"/>
        <v>89</v>
      </c>
      <c r="E103" s="1818">
        <f t="shared" si="56"/>
        <v>46784</v>
      </c>
      <c r="F103" s="76">
        <f t="shared" si="34"/>
        <v>8</v>
      </c>
      <c r="G103" s="1811">
        <f t="shared" si="35"/>
        <v>19917330.936019436</v>
      </c>
      <c r="H103" s="1811">
        <f t="shared" si="36"/>
        <v>44482.039090443403</v>
      </c>
      <c r="I103" s="1811">
        <f t="shared" si="37"/>
        <v>40711.960644779669</v>
      </c>
      <c r="J103" s="1814">
        <f t="shared" si="38"/>
        <v>85193.999735223071</v>
      </c>
      <c r="K103" s="1812">
        <f t="shared" si="31"/>
        <v>19876618.975374658</v>
      </c>
      <c r="L103" s="1815">
        <f>IF(L$12="Fixed Rate",G$6/360*30,('SOFR Curve'!$H92/12))</f>
        <v>2.2333333333333333E-3</v>
      </c>
      <c r="M103" s="1811">
        <f t="shared" si="39"/>
        <v>4157.9067033114916</v>
      </c>
      <c r="N103" s="229"/>
      <c r="Q103" s="76">
        <f t="shared" si="40"/>
        <v>90</v>
      </c>
      <c r="R103" s="76">
        <f t="shared" si="41"/>
        <v>82</v>
      </c>
      <c r="S103" s="1818">
        <f t="shared" si="57"/>
        <v>48700</v>
      </c>
      <c r="T103" s="76">
        <f t="shared" si="42"/>
        <v>8</v>
      </c>
      <c r="U103" s="1811">
        <f t="shared" si="43"/>
        <v>0</v>
      </c>
      <c r="V103" s="1811">
        <f t="shared" si="44"/>
        <v>0</v>
      </c>
      <c r="W103" s="1811">
        <f t="shared" si="45"/>
        <v>0</v>
      </c>
      <c r="X103" s="1814">
        <f t="shared" si="46"/>
        <v>0</v>
      </c>
      <c r="Y103" s="1812">
        <f t="shared" si="32"/>
        <v>0</v>
      </c>
      <c r="Z103" s="1815">
        <f>IF(Z$12="Fixed Rate",U$6/360*30,('SOFR Curve'!$H92/12))</f>
        <v>5.0000000000000001E-3</v>
      </c>
      <c r="AA103" s="1811">
        <f t="shared" si="47"/>
        <v>0</v>
      </c>
      <c r="AB103" s="229"/>
      <c r="AE103" s="76">
        <f t="shared" si="48"/>
        <v>90</v>
      </c>
      <c r="AF103" s="76">
        <f t="shared" si="49"/>
        <v>84</v>
      </c>
      <c r="AG103" s="1818">
        <f t="shared" si="58"/>
        <v>48700</v>
      </c>
      <c r="AH103" s="76">
        <f t="shared" si="50"/>
        <v>8</v>
      </c>
      <c r="AI103" s="1811">
        <f t="shared" si="51"/>
        <v>0</v>
      </c>
      <c r="AJ103" s="1811">
        <f t="shared" si="59"/>
        <v>0</v>
      </c>
      <c r="AK103" s="1811">
        <f t="shared" si="52"/>
        <v>0</v>
      </c>
      <c r="AL103" s="1814">
        <f t="shared" si="53"/>
        <v>0</v>
      </c>
      <c r="AM103" s="1812">
        <f t="shared" si="54"/>
        <v>0</v>
      </c>
      <c r="AN103" s="1815">
        <f>IF(AN$12="Fixed Rate",AI$6/360*30,('SOFR Curve'!$H92/12))</f>
        <v>3.3333333333333335E-3</v>
      </c>
      <c r="AO103" s="1811">
        <f t="shared" si="55"/>
        <v>0</v>
      </c>
      <c r="AP103" s="229"/>
    </row>
    <row r="104" spans="3:42" s="76" customFormat="1">
      <c r="C104" s="76">
        <f t="shared" si="30"/>
        <v>91</v>
      </c>
      <c r="D104" s="76">
        <f t="shared" si="33"/>
        <v>90</v>
      </c>
      <c r="E104" s="1818">
        <f t="shared" si="56"/>
        <v>46813</v>
      </c>
      <c r="F104" s="76">
        <f t="shared" si="34"/>
        <v>8</v>
      </c>
      <c r="G104" s="1811">
        <f t="shared" si="35"/>
        <v>19876618.975374658</v>
      </c>
      <c r="H104" s="1811">
        <f t="shared" si="36"/>
        <v>44391.115711670071</v>
      </c>
      <c r="I104" s="1811">
        <f t="shared" si="37"/>
        <v>40802.884023553001</v>
      </c>
      <c r="J104" s="1814">
        <f t="shared" si="38"/>
        <v>85193.999735223071</v>
      </c>
      <c r="K104" s="1812">
        <f t="shared" si="31"/>
        <v>19835816.091351103</v>
      </c>
      <c r="L104" s="1815">
        <f>IF(L$12="Fixed Rate",G$6/360*30,('SOFR Curve'!$H93/12))</f>
        <v>2.2333333333333333E-3</v>
      </c>
      <c r="M104" s="1811">
        <f t="shared" si="39"/>
        <v>4157.9067033114916</v>
      </c>
      <c r="N104" s="229"/>
      <c r="Q104" s="76">
        <f t="shared" si="40"/>
        <v>91</v>
      </c>
      <c r="R104" s="76">
        <f t="shared" si="41"/>
        <v>83</v>
      </c>
      <c r="S104" s="1818">
        <f t="shared" si="57"/>
        <v>48731</v>
      </c>
      <c r="T104" s="76">
        <f t="shared" si="42"/>
        <v>8</v>
      </c>
      <c r="U104" s="1811">
        <f t="shared" si="43"/>
        <v>0</v>
      </c>
      <c r="V104" s="1811">
        <f t="shared" si="44"/>
        <v>0</v>
      </c>
      <c r="W104" s="1811">
        <f t="shared" si="45"/>
        <v>0</v>
      </c>
      <c r="X104" s="1814">
        <f t="shared" si="46"/>
        <v>0</v>
      </c>
      <c r="Y104" s="1812">
        <f t="shared" si="32"/>
        <v>0</v>
      </c>
      <c r="Z104" s="1815">
        <f>IF(Z$12="Fixed Rate",U$6/360*30,('SOFR Curve'!$H93/12))</f>
        <v>5.0000000000000001E-3</v>
      </c>
      <c r="AA104" s="1811">
        <f t="shared" si="47"/>
        <v>0</v>
      </c>
      <c r="AB104" s="229"/>
      <c r="AE104" s="76">
        <f t="shared" si="48"/>
        <v>91</v>
      </c>
      <c r="AF104" s="76">
        <f t="shared" si="49"/>
        <v>85</v>
      </c>
      <c r="AG104" s="1818">
        <f t="shared" si="58"/>
        <v>48731</v>
      </c>
      <c r="AH104" s="76">
        <f t="shared" si="50"/>
        <v>8</v>
      </c>
      <c r="AI104" s="1811">
        <f t="shared" si="51"/>
        <v>0</v>
      </c>
      <c r="AJ104" s="1811">
        <f t="shared" si="59"/>
        <v>0</v>
      </c>
      <c r="AK104" s="1811">
        <f t="shared" si="52"/>
        <v>0</v>
      </c>
      <c r="AL104" s="1814">
        <f t="shared" si="53"/>
        <v>0</v>
      </c>
      <c r="AM104" s="1812">
        <f t="shared" si="54"/>
        <v>0</v>
      </c>
      <c r="AN104" s="1815">
        <f>IF(AN$12="Fixed Rate",AI$6/360*30,('SOFR Curve'!$H93/12))</f>
        <v>3.3333333333333335E-3</v>
      </c>
      <c r="AO104" s="1811">
        <f t="shared" si="55"/>
        <v>0</v>
      </c>
      <c r="AP104" s="229"/>
    </row>
    <row r="105" spans="3:42" s="76" customFormat="1">
      <c r="C105" s="76">
        <f t="shared" si="30"/>
        <v>92</v>
      </c>
      <c r="D105" s="76">
        <f t="shared" si="33"/>
        <v>91</v>
      </c>
      <c r="E105" s="1818">
        <f t="shared" si="56"/>
        <v>46844</v>
      </c>
      <c r="F105" s="76">
        <f t="shared" si="34"/>
        <v>8</v>
      </c>
      <c r="G105" s="1811">
        <f t="shared" si="35"/>
        <v>19835816.091351103</v>
      </c>
      <c r="H105" s="1811">
        <f t="shared" si="36"/>
        <v>44299.989270684127</v>
      </c>
      <c r="I105" s="1811">
        <f t="shared" si="37"/>
        <v>40894.010464538929</v>
      </c>
      <c r="J105" s="1814">
        <f t="shared" si="38"/>
        <v>85193.999735223057</v>
      </c>
      <c r="K105" s="1812">
        <f t="shared" si="31"/>
        <v>19794922.080886565</v>
      </c>
      <c r="L105" s="1815">
        <f>IF(L$12="Fixed Rate",G$6/360*30,('SOFR Curve'!$H94/12))</f>
        <v>2.2333333333333333E-3</v>
      </c>
      <c r="M105" s="1811">
        <f t="shared" si="39"/>
        <v>4157.9067033114916</v>
      </c>
      <c r="N105" s="229"/>
      <c r="Q105" s="76">
        <f t="shared" si="40"/>
        <v>92</v>
      </c>
      <c r="R105" s="76">
        <f t="shared" si="41"/>
        <v>84</v>
      </c>
      <c r="S105" s="1818">
        <f t="shared" si="57"/>
        <v>48761</v>
      </c>
      <c r="T105" s="76">
        <f t="shared" si="42"/>
        <v>8</v>
      </c>
      <c r="U105" s="1811">
        <f t="shared" si="43"/>
        <v>0</v>
      </c>
      <c r="V105" s="1811">
        <f t="shared" si="44"/>
        <v>0</v>
      </c>
      <c r="W105" s="1811">
        <f t="shared" si="45"/>
        <v>0</v>
      </c>
      <c r="X105" s="1814">
        <f t="shared" si="46"/>
        <v>0</v>
      </c>
      <c r="Y105" s="1812">
        <f t="shared" si="32"/>
        <v>0</v>
      </c>
      <c r="Z105" s="1815">
        <f>IF(Z$12="Fixed Rate",U$6/360*30,('SOFR Curve'!$H94/12))</f>
        <v>5.0000000000000001E-3</v>
      </c>
      <c r="AA105" s="1811">
        <f t="shared" si="47"/>
        <v>0</v>
      </c>
      <c r="AB105" s="229"/>
      <c r="AE105" s="76">
        <f t="shared" si="48"/>
        <v>92</v>
      </c>
      <c r="AF105" s="76">
        <f t="shared" si="49"/>
        <v>86</v>
      </c>
      <c r="AG105" s="1818">
        <f t="shared" si="58"/>
        <v>48761</v>
      </c>
      <c r="AH105" s="76">
        <f t="shared" si="50"/>
        <v>8</v>
      </c>
      <c r="AI105" s="1811">
        <f t="shared" si="51"/>
        <v>0</v>
      </c>
      <c r="AJ105" s="1811">
        <f t="shared" si="59"/>
        <v>0</v>
      </c>
      <c r="AK105" s="1811">
        <f t="shared" si="52"/>
        <v>0</v>
      </c>
      <c r="AL105" s="1814">
        <f t="shared" si="53"/>
        <v>0</v>
      </c>
      <c r="AM105" s="1812">
        <f t="shared" si="54"/>
        <v>0</v>
      </c>
      <c r="AN105" s="1815">
        <f>IF(AN$12="Fixed Rate",AI$6/360*30,('SOFR Curve'!$H94/12))</f>
        <v>3.3333333333333335E-3</v>
      </c>
      <c r="AO105" s="1811">
        <f t="shared" si="55"/>
        <v>0</v>
      </c>
      <c r="AP105" s="229"/>
    </row>
    <row r="106" spans="3:42" s="76" customFormat="1">
      <c r="C106" s="76">
        <f t="shared" si="30"/>
        <v>93</v>
      </c>
      <c r="D106" s="76">
        <f t="shared" si="33"/>
        <v>92</v>
      </c>
      <c r="E106" s="1818">
        <f t="shared" si="56"/>
        <v>46874</v>
      </c>
      <c r="F106" s="76">
        <f t="shared" si="34"/>
        <v>8</v>
      </c>
      <c r="G106" s="1811">
        <f t="shared" si="35"/>
        <v>19794922.080886565</v>
      </c>
      <c r="H106" s="1811">
        <f t="shared" si="36"/>
        <v>44208.659313979995</v>
      </c>
      <c r="I106" s="1811">
        <f t="shared" si="37"/>
        <v>40985.340421243076</v>
      </c>
      <c r="J106" s="1814">
        <f t="shared" si="38"/>
        <v>85193.999735223071</v>
      </c>
      <c r="K106" s="1812">
        <f t="shared" si="31"/>
        <v>19753936.740465321</v>
      </c>
      <c r="L106" s="1815">
        <f>IF(L$12="Fixed Rate",G$6/360*30,('SOFR Curve'!$H95/12))</f>
        <v>2.2333333333333333E-3</v>
      </c>
      <c r="M106" s="1811">
        <f t="shared" si="39"/>
        <v>4157.9067033114916</v>
      </c>
      <c r="N106" s="229"/>
      <c r="Q106" s="76">
        <f t="shared" si="40"/>
        <v>93</v>
      </c>
      <c r="R106" s="76">
        <f t="shared" si="41"/>
        <v>85</v>
      </c>
      <c r="S106" s="1818">
        <f t="shared" si="57"/>
        <v>48792</v>
      </c>
      <c r="T106" s="76">
        <f t="shared" si="42"/>
        <v>8</v>
      </c>
      <c r="U106" s="1811">
        <f t="shared" si="43"/>
        <v>0</v>
      </c>
      <c r="V106" s="1811">
        <f t="shared" si="44"/>
        <v>0</v>
      </c>
      <c r="W106" s="1811">
        <f t="shared" si="45"/>
        <v>0</v>
      </c>
      <c r="X106" s="1814">
        <f t="shared" si="46"/>
        <v>0</v>
      </c>
      <c r="Y106" s="1812">
        <f t="shared" si="32"/>
        <v>0</v>
      </c>
      <c r="Z106" s="1815">
        <f>IF(Z$12="Fixed Rate",U$6/360*30,('SOFR Curve'!$H95/12))</f>
        <v>5.0000000000000001E-3</v>
      </c>
      <c r="AA106" s="1811">
        <f t="shared" si="47"/>
        <v>0</v>
      </c>
      <c r="AB106" s="229"/>
      <c r="AE106" s="76">
        <f t="shared" si="48"/>
        <v>93</v>
      </c>
      <c r="AF106" s="76">
        <f t="shared" si="49"/>
        <v>87</v>
      </c>
      <c r="AG106" s="1818">
        <f t="shared" si="58"/>
        <v>48792</v>
      </c>
      <c r="AH106" s="76">
        <f t="shared" si="50"/>
        <v>8</v>
      </c>
      <c r="AI106" s="1811">
        <f t="shared" si="51"/>
        <v>0</v>
      </c>
      <c r="AJ106" s="1811">
        <f t="shared" si="59"/>
        <v>0</v>
      </c>
      <c r="AK106" s="1811">
        <f t="shared" si="52"/>
        <v>0</v>
      </c>
      <c r="AL106" s="1814">
        <f t="shared" si="53"/>
        <v>0</v>
      </c>
      <c r="AM106" s="1812">
        <f t="shared" si="54"/>
        <v>0</v>
      </c>
      <c r="AN106" s="1815">
        <f>IF(AN$12="Fixed Rate",AI$6/360*30,('SOFR Curve'!$H95/12))</f>
        <v>3.3333333333333335E-3</v>
      </c>
      <c r="AO106" s="1811">
        <f t="shared" si="55"/>
        <v>0</v>
      </c>
      <c r="AP106" s="229"/>
    </row>
    <row r="107" spans="3:42" s="76" customFormat="1">
      <c r="C107" s="76">
        <f t="shared" si="30"/>
        <v>94</v>
      </c>
      <c r="D107" s="76">
        <f t="shared" si="33"/>
        <v>93</v>
      </c>
      <c r="E107" s="1818">
        <f t="shared" si="56"/>
        <v>46905</v>
      </c>
      <c r="F107" s="76">
        <f t="shared" si="34"/>
        <v>8</v>
      </c>
      <c r="G107" s="1811">
        <f t="shared" si="35"/>
        <v>19753936.740465321</v>
      </c>
      <c r="H107" s="1811">
        <f t="shared" si="36"/>
        <v>44117.125387039217</v>
      </c>
      <c r="I107" s="1811">
        <f t="shared" si="37"/>
        <v>41076.874348183854</v>
      </c>
      <c r="J107" s="1814">
        <f t="shared" si="38"/>
        <v>85193.999735223071</v>
      </c>
      <c r="K107" s="1812">
        <f t="shared" si="31"/>
        <v>19712859.866117138</v>
      </c>
      <c r="L107" s="1815">
        <f>IF(L$12="Fixed Rate",G$6/360*30,('SOFR Curve'!$H96/12))</f>
        <v>2.2333333333333333E-3</v>
      </c>
      <c r="M107" s="1811">
        <f t="shared" si="39"/>
        <v>4157.9067033114916</v>
      </c>
      <c r="N107" s="229"/>
      <c r="Q107" s="76">
        <f t="shared" si="40"/>
        <v>94</v>
      </c>
      <c r="R107" s="76">
        <f t="shared" si="41"/>
        <v>86</v>
      </c>
      <c r="S107" s="1818">
        <f t="shared" si="57"/>
        <v>48823</v>
      </c>
      <c r="T107" s="76">
        <f t="shared" si="42"/>
        <v>8</v>
      </c>
      <c r="U107" s="1811">
        <f t="shared" si="43"/>
        <v>0</v>
      </c>
      <c r="V107" s="1811">
        <f t="shared" si="44"/>
        <v>0</v>
      </c>
      <c r="W107" s="1811">
        <f t="shared" si="45"/>
        <v>0</v>
      </c>
      <c r="X107" s="1814">
        <f t="shared" si="46"/>
        <v>0</v>
      </c>
      <c r="Y107" s="1812">
        <f t="shared" si="32"/>
        <v>0</v>
      </c>
      <c r="Z107" s="1815">
        <f>IF(Z$12="Fixed Rate",U$6/360*30,('SOFR Curve'!$H96/12))</f>
        <v>5.0000000000000001E-3</v>
      </c>
      <c r="AA107" s="1811">
        <f t="shared" si="47"/>
        <v>0</v>
      </c>
      <c r="AB107" s="229"/>
      <c r="AE107" s="76">
        <f t="shared" si="48"/>
        <v>94</v>
      </c>
      <c r="AF107" s="76">
        <f t="shared" si="49"/>
        <v>88</v>
      </c>
      <c r="AG107" s="1818">
        <f t="shared" si="58"/>
        <v>48823</v>
      </c>
      <c r="AH107" s="76">
        <f t="shared" si="50"/>
        <v>8</v>
      </c>
      <c r="AI107" s="1811">
        <f t="shared" si="51"/>
        <v>0</v>
      </c>
      <c r="AJ107" s="1811">
        <f t="shared" si="59"/>
        <v>0</v>
      </c>
      <c r="AK107" s="1811">
        <f t="shared" si="52"/>
        <v>0</v>
      </c>
      <c r="AL107" s="1814">
        <f t="shared" si="53"/>
        <v>0</v>
      </c>
      <c r="AM107" s="1812">
        <f t="shared" si="54"/>
        <v>0</v>
      </c>
      <c r="AN107" s="1815">
        <f>IF(AN$12="Fixed Rate",AI$6/360*30,('SOFR Curve'!$H96/12))</f>
        <v>3.3333333333333335E-3</v>
      </c>
      <c r="AO107" s="1811">
        <f t="shared" si="55"/>
        <v>0</v>
      </c>
      <c r="AP107" s="229"/>
    </row>
    <row r="108" spans="3:42" s="76" customFormat="1">
      <c r="C108" s="76">
        <f t="shared" si="30"/>
        <v>95</v>
      </c>
      <c r="D108" s="76">
        <f t="shared" si="33"/>
        <v>94</v>
      </c>
      <c r="E108" s="1818">
        <f t="shared" si="56"/>
        <v>46935</v>
      </c>
      <c r="F108" s="76">
        <f t="shared" si="34"/>
        <v>8</v>
      </c>
      <c r="G108" s="1811">
        <f t="shared" si="35"/>
        <v>19712859.866117138</v>
      </c>
      <c r="H108" s="1811">
        <f t="shared" si="36"/>
        <v>44025.387034328276</v>
      </c>
      <c r="I108" s="1811">
        <f t="shared" si="37"/>
        <v>41168.612700894795</v>
      </c>
      <c r="J108" s="1814">
        <f t="shared" si="38"/>
        <v>85193.999735223071</v>
      </c>
      <c r="K108" s="1812">
        <f t="shared" si="31"/>
        <v>19671691.253416244</v>
      </c>
      <c r="L108" s="1815">
        <f>IF(L$12="Fixed Rate",G$6/360*30,('SOFR Curve'!$H97/12))</f>
        <v>2.2333333333333333E-3</v>
      </c>
      <c r="M108" s="1811">
        <f t="shared" si="39"/>
        <v>4157.9067033114916</v>
      </c>
      <c r="N108" s="229"/>
      <c r="Q108" s="76">
        <f t="shared" si="40"/>
        <v>95</v>
      </c>
      <c r="R108" s="76">
        <f t="shared" si="41"/>
        <v>87</v>
      </c>
      <c r="S108" s="1818">
        <f t="shared" si="57"/>
        <v>48853</v>
      </c>
      <c r="T108" s="76">
        <f t="shared" si="42"/>
        <v>8</v>
      </c>
      <c r="U108" s="1811">
        <f t="shared" si="43"/>
        <v>0</v>
      </c>
      <c r="V108" s="1811">
        <f t="shared" si="44"/>
        <v>0</v>
      </c>
      <c r="W108" s="1811">
        <f t="shared" si="45"/>
        <v>0</v>
      </c>
      <c r="X108" s="1814">
        <f t="shared" si="46"/>
        <v>0</v>
      </c>
      <c r="Y108" s="1812">
        <f t="shared" si="32"/>
        <v>0</v>
      </c>
      <c r="Z108" s="1815">
        <f>IF(Z$12="Fixed Rate",U$6/360*30,('SOFR Curve'!$H97/12))</f>
        <v>5.0000000000000001E-3</v>
      </c>
      <c r="AA108" s="1811">
        <f t="shared" si="47"/>
        <v>0</v>
      </c>
      <c r="AB108" s="229"/>
      <c r="AE108" s="76">
        <f t="shared" si="48"/>
        <v>95</v>
      </c>
      <c r="AF108" s="76">
        <f t="shared" si="49"/>
        <v>89</v>
      </c>
      <c r="AG108" s="1818">
        <f t="shared" si="58"/>
        <v>48853</v>
      </c>
      <c r="AH108" s="76">
        <f t="shared" si="50"/>
        <v>8</v>
      </c>
      <c r="AI108" s="1811">
        <f t="shared" si="51"/>
        <v>0</v>
      </c>
      <c r="AJ108" s="1811">
        <f t="shared" si="59"/>
        <v>0</v>
      </c>
      <c r="AK108" s="1811">
        <f t="shared" si="52"/>
        <v>0</v>
      </c>
      <c r="AL108" s="1814">
        <f t="shared" si="53"/>
        <v>0</v>
      </c>
      <c r="AM108" s="1812">
        <f t="shared" si="54"/>
        <v>0</v>
      </c>
      <c r="AN108" s="1815">
        <f>IF(AN$12="Fixed Rate",AI$6/360*30,('SOFR Curve'!$H97/12))</f>
        <v>3.3333333333333335E-3</v>
      </c>
      <c r="AO108" s="1811">
        <f t="shared" si="55"/>
        <v>0</v>
      </c>
      <c r="AP108" s="229"/>
    </row>
    <row r="109" spans="3:42" s="76" customFormat="1">
      <c r="C109" s="76">
        <f t="shared" si="30"/>
        <v>96</v>
      </c>
      <c r="D109" s="76">
        <f t="shared" si="33"/>
        <v>95</v>
      </c>
      <c r="E109" s="1818">
        <f t="shared" si="56"/>
        <v>46966</v>
      </c>
      <c r="F109" s="76">
        <f t="shared" si="34"/>
        <v>8</v>
      </c>
      <c r="G109" s="1811">
        <f t="shared" si="35"/>
        <v>19671691.253416244</v>
      </c>
      <c r="H109" s="1811">
        <f t="shared" si="36"/>
        <v>43933.443799296278</v>
      </c>
      <c r="I109" s="1811">
        <f t="shared" si="37"/>
        <v>41260.555935926823</v>
      </c>
      <c r="J109" s="1814">
        <f t="shared" si="38"/>
        <v>85193.9997352231</v>
      </c>
      <c r="K109" s="1812">
        <f t="shared" si="31"/>
        <v>19630430.697480317</v>
      </c>
      <c r="L109" s="1815">
        <f>IF(L$12="Fixed Rate",G$6/360*30,('SOFR Curve'!$H98/12))</f>
        <v>2.2333333333333333E-3</v>
      </c>
      <c r="M109" s="1811">
        <f t="shared" si="39"/>
        <v>4157.9067033114916</v>
      </c>
      <c r="N109" s="229"/>
      <c r="Q109" s="76">
        <f t="shared" si="40"/>
        <v>96</v>
      </c>
      <c r="R109" s="76">
        <f t="shared" si="41"/>
        <v>88</v>
      </c>
      <c r="S109" s="1818">
        <f t="shared" si="57"/>
        <v>48884</v>
      </c>
      <c r="T109" s="76">
        <f t="shared" si="42"/>
        <v>8</v>
      </c>
      <c r="U109" s="1811">
        <f t="shared" si="43"/>
        <v>0</v>
      </c>
      <c r="V109" s="1811">
        <f t="shared" si="44"/>
        <v>0</v>
      </c>
      <c r="W109" s="1811">
        <f t="shared" si="45"/>
        <v>0</v>
      </c>
      <c r="X109" s="1814">
        <f t="shared" si="46"/>
        <v>0</v>
      </c>
      <c r="Y109" s="1812">
        <f t="shared" si="32"/>
        <v>0</v>
      </c>
      <c r="Z109" s="1815">
        <f>IF(Z$12="Fixed Rate",U$6/360*30,('SOFR Curve'!$H98/12))</f>
        <v>5.0000000000000001E-3</v>
      </c>
      <c r="AA109" s="1811">
        <f t="shared" si="47"/>
        <v>0</v>
      </c>
      <c r="AB109" s="229"/>
      <c r="AE109" s="76">
        <f t="shared" si="48"/>
        <v>96</v>
      </c>
      <c r="AF109" s="76">
        <f t="shared" si="49"/>
        <v>90</v>
      </c>
      <c r="AG109" s="1818">
        <f t="shared" si="58"/>
        <v>48884</v>
      </c>
      <c r="AH109" s="76">
        <f t="shared" si="50"/>
        <v>8</v>
      </c>
      <c r="AI109" s="1811">
        <f t="shared" si="51"/>
        <v>0</v>
      </c>
      <c r="AJ109" s="1811">
        <f t="shared" si="59"/>
        <v>0</v>
      </c>
      <c r="AK109" s="1811">
        <f t="shared" si="52"/>
        <v>0</v>
      </c>
      <c r="AL109" s="1814">
        <f t="shared" si="53"/>
        <v>0</v>
      </c>
      <c r="AM109" s="1812">
        <f t="shared" si="54"/>
        <v>0</v>
      </c>
      <c r="AN109" s="1815">
        <f>IF(AN$12="Fixed Rate",AI$6/360*30,('SOFR Curve'!$H98/12))</f>
        <v>3.3333333333333335E-3</v>
      </c>
      <c r="AO109" s="1811">
        <f t="shared" si="55"/>
        <v>0</v>
      </c>
      <c r="AP109" s="229"/>
    </row>
    <row r="110" spans="3:42" s="76" customFormat="1">
      <c r="C110" s="76">
        <f t="shared" si="30"/>
        <v>97</v>
      </c>
      <c r="D110" s="76">
        <f t="shared" si="33"/>
        <v>96</v>
      </c>
      <c r="E110" s="1818">
        <f t="shared" si="56"/>
        <v>46997</v>
      </c>
      <c r="F110" s="76">
        <f t="shared" si="34"/>
        <v>9</v>
      </c>
      <c r="G110" s="1811">
        <f t="shared" si="35"/>
        <v>19630430.697480317</v>
      </c>
      <c r="H110" s="1811">
        <f t="shared" si="36"/>
        <v>43841.295224372705</v>
      </c>
      <c r="I110" s="1811">
        <f t="shared" si="37"/>
        <v>41352.704510850395</v>
      </c>
      <c r="J110" s="1814">
        <f t="shared" si="38"/>
        <v>85193.9997352231</v>
      </c>
      <c r="K110" s="1812">
        <f t="shared" si="31"/>
        <v>19589077.992969468</v>
      </c>
      <c r="L110" s="1815">
        <f>IF(L$12="Fixed Rate",G$6/360*30,('SOFR Curve'!$H99/12))</f>
        <v>2.2333333333333333E-3</v>
      </c>
      <c r="M110" s="1811">
        <f t="shared" si="39"/>
        <v>4157.9067033114916</v>
      </c>
      <c r="N110" s="229"/>
      <c r="Q110" s="76">
        <f t="shared" si="40"/>
        <v>97</v>
      </c>
      <c r="R110" s="76">
        <f t="shared" si="41"/>
        <v>89</v>
      </c>
      <c r="S110" s="1818">
        <f t="shared" si="57"/>
        <v>48914</v>
      </c>
      <c r="T110" s="76">
        <f t="shared" si="42"/>
        <v>9</v>
      </c>
      <c r="U110" s="1811">
        <f t="shared" si="43"/>
        <v>0</v>
      </c>
      <c r="V110" s="1811">
        <f t="shared" si="44"/>
        <v>0</v>
      </c>
      <c r="W110" s="1811">
        <f t="shared" si="45"/>
        <v>0</v>
      </c>
      <c r="X110" s="1814">
        <f t="shared" si="46"/>
        <v>0</v>
      </c>
      <c r="Y110" s="1812">
        <f t="shared" si="32"/>
        <v>0</v>
      </c>
      <c r="Z110" s="1815">
        <f>IF(Z$12="Fixed Rate",U$6/360*30,('SOFR Curve'!$H99/12))</f>
        <v>5.0000000000000001E-3</v>
      </c>
      <c r="AA110" s="1811">
        <f t="shared" si="47"/>
        <v>0</v>
      </c>
      <c r="AB110" s="229"/>
      <c r="AE110" s="76">
        <f t="shared" si="48"/>
        <v>97</v>
      </c>
      <c r="AF110" s="76">
        <f t="shared" si="49"/>
        <v>91</v>
      </c>
      <c r="AG110" s="1818">
        <f t="shared" si="58"/>
        <v>48914</v>
      </c>
      <c r="AH110" s="76">
        <f t="shared" si="50"/>
        <v>9</v>
      </c>
      <c r="AI110" s="1811">
        <f t="shared" si="51"/>
        <v>0</v>
      </c>
      <c r="AJ110" s="1811">
        <f t="shared" si="59"/>
        <v>0</v>
      </c>
      <c r="AK110" s="1811">
        <f t="shared" si="52"/>
        <v>0</v>
      </c>
      <c r="AL110" s="1814">
        <f t="shared" si="53"/>
        <v>0</v>
      </c>
      <c r="AM110" s="1812">
        <f t="shared" si="54"/>
        <v>0</v>
      </c>
      <c r="AN110" s="1815">
        <f>IF(AN$12="Fixed Rate",AI$6/360*30,('SOFR Curve'!$H99/12))</f>
        <v>3.3333333333333335E-3</v>
      </c>
      <c r="AO110" s="1811">
        <f t="shared" si="55"/>
        <v>0</v>
      </c>
      <c r="AP110" s="229"/>
    </row>
    <row r="111" spans="3:42" s="76" customFormat="1">
      <c r="C111" s="76">
        <f t="shared" si="30"/>
        <v>98</v>
      </c>
      <c r="D111" s="76">
        <f t="shared" si="33"/>
        <v>97</v>
      </c>
      <c r="E111" s="1818">
        <f t="shared" si="56"/>
        <v>47027</v>
      </c>
      <c r="F111" s="76">
        <f t="shared" si="34"/>
        <v>9</v>
      </c>
      <c r="G111" s="1811">
        <f t="shared" si="35"/>
        <v>19589077.992969468</v>
      </c>
      <c r="H111" s="1811">
        <f t="shared" si="36"/>
        <v>43748.940850965148</v>
      </c>
      <c r="I111" s="1811">
        <f t="shared" si="37"/>
        <v>41445.058884257953</v>
      </c>
      <c r="J111" s="1814">
        <f t="shared" si="38"/>
        <v>85193.9997352231</v>
      </c>
      <c r="K111" s="1812">
        <f t="shared" si="31"/>
        <v>19547632.934085209</v>
      </c>
      <c r="L111" s="1815">
        <f>IF(L$12="Fixed Rate",G$6/360*30,('SOFR Curve'!$H100/12))</f>
        <v>2.2333333333333333E-3</v>
      </c>
      <c r="M111" s="1811">
        <f t="shared" si="39"/>
        <v>4157.9067033114916</v>
      </c>
      <c r="N111" s="229"/>
      <c r="Q111" s="76">
        <f t="shared" si="40"/>
        <v>98</v>
      </c>
      <c r="R111" s="76">
        <f t="shared" si="41"/>
        <v>90</v>
      </c>
      <c r="S111" s="1818">
        <f t="shared" si="57"/>
        <v>48945</v>
      </c>
      <c r="T111" s="76">
        <f t="shared" si="42"/>
        <v>9</v>
      </c>
      <c r="U111" s="1811">
        <f t="shared" si="43"/>
        <v>0</v>
      </c>
      <c r="V111" s="1811">
        <f t="shared" si="44"/>
        <v>0</v>
      </c>
      <c r="W111" s="1811">
        <f t="shared" si="45"/>
        <v>0</v>
      </c>
      <c r="X111" s="1814">
        <f t="shared" si="46"/>
        <v>0</v>
      </c>
      <c r="Y111" s="1812">
        <f t="shared" si="32"/>
        <v>0</v>
      </c>
      <c r="Z111" s="1815">
        <f>IF(Z$12="Fixed Rate",U$6/360*30,('SOFR Curve'!$H100/12))</f>
        <v>5.0000000000000001E-3</v>
      </c>
      <c r="AA111" s="1811">
        <f t="shared" si="47"/>
        <v>0</v>
      </c>
      <c r="AB111" s="229"/>
      <c r="AE111" s="76">
        <f t="shared" si="48"/>
        <v>98</v>
      </c>
      <c r="AF111" s="76">
        <f t="shared" si="49"/>
        <v>92</v>
      </c>
      <c r="AG111" s="1818">
        <f t="shared" si="58"/>
        <v>48945</v>
      </c>
      <c r="AH111" s="76">
        <f t="shared" si="50"/>
        <v>9</v>
      </c>
      <c r="AI111" s="1811">
        <f t="shared" si="51"/>
        <v>0</v>
      </c>
      <c r="AJ111" s="1811">
        <f t="shared" si="59"/>
        <v>0</v>
      </c>
      <c r="AK111" s="1811">
        <f t="shared" si="52"/>
        <v>0</v>
      </c>
      <c r="AL111" s="1814">
        <f t="shared" si="53"/>
        <v>0</v>
      </c>
      <c r="AM111" s="1812">
        <f t="shared" si="54"/>
        <v>0</v>
      </c>
      <c r="AN111" s="1815">
        <f>IF(AN$12="Fixed Rate",AI$6/360*30,('SOFR Curve'!$H100/12))</f>
        <v>3.3333333333333335E-3</v>
      </c>
      <c r="AO111" s="1811">
        <f t="shared" si="55"/>
        <v>0</v>
      </c>
      <c r="AP111" s="229"/>
    </row>
    <row r="112" spans="3:42" s="76" customFormat="1">
      <c r="C112" s="76">
        <f t="shared" si="30"/>
        <v>99</v>
      </c>
      <c r="D112" s="76">
        <f t="shared" si="33"/>
        <v>98</v>
      </c>
      <c r="E112" s="1818">
        <f t="shared" si="56"/>
        <v>47058</v>
      </c>
      <c r="F112" s="76">
        <f t="shared" si="34"/>
        <v>9</v>
      </c>
      <c r="G112" s="1811">
        <f t="shared" si="35"/>
        <v>19547632.934085209</v>
      </c>
      <c r="H112" s="1811">
        <f t="shared" si="36"/>
        <v>43656.380219456965</v>
      </c>
      <c r="I112" s="1811">
        <f t="shared" si="37"/>
        <v>41537.619515766106</v>
      </c>
      <c r="J112" s="1814">
        <f t="shared" si="38"/>
        <v>85193.999735223071</v>
      </c>
      <c r="K112" s="1812">
        <f t="shared" si="31"/>
        <v>19506095.314569443</v>
      </c>
      <c r="L112" s="1815">
        <f>IF(L$12="Fixed Rate",G$6/360*30,('SOFR Curve'!$H101/12))</f>
        <v>2.2333333333333333E-3</v>
      </c>
      <c r="M112" s="1811">
        <f t="shared" si="39"/>
        <v>4157.9067033114916</v>
      </c>
      <c r="N112" s="229"/>
      <c r="Q112" s="76">
        <f t="shared" si="40"/>
        <v>99</v>
      </c>
      <c r="R112" s="76">
        <f t="shared" si="41"/>
        <v>91</v>
      </c>
      <c r="S112" s="1818">
        <f t="shared" si="57"/>
        <v>48976</v>
      </c>
      <c r="T112" s="76">
        <f t="shared" si="42"/>
        <v>9</v>
      </c>
      <c r="U112" s="1811">
        <f t="shared" si="43"/>
        <v>0</v>
      </c>
      <c r="V112" s="1811">
        <f t="shared" si="44"/>
        <v>0</v>
      </c>
      <c r="W112" s="1811">
        <f t="shared" si="45"/>
        <v>0</v>
      </c>
      <c r="X112" s="1814">
        <f t="shared" si="46"/>
        <v>0</v>
      </c>
      <c r="Y112" s="1812">
        <f t="shared" si="32"/>
        <v>0</v>
      </c>
      <c r="Z112" s="1815">
        <f>IF(Z$12="Fixed Rate",U$6/360*30,('SOFR Curve'!$H101/12))</f>
        <v>5.0000000000000001E-3</v>
      </c>
      <c r="AA112" s="1811">
        <f t="shared" si="47"/>
        <v>0</v>
      </c>
      <c r="AB112" s="229"/>
      <c r="AE112" s="76">
        <f t="shared" si="48"/>
        <v>99</v>
      </c>
      <c r="AF112" s="76">
        <f t="shared" si="49"/>
        <v>93</v>
      </c>
      <c r="AG112" s="1818">
        <f t="shared" si="58"/>
        <v>48976</v>
      </c>
      <c r="AH112" s="76">
        <f t="shared" si="50"/>
        <v>9</v>
      </c>
      <c r="AI112" s="1811">
        <f t="shared" si="51"/>
        <v>0</v>
      </c>
      <c r="AJ112" s="1811">
        <f t="shared" si="59"/>
        <v>0</v>
      </c>
      <c r="AK112" s="1811">
        <f t="shared" si="52"/>
        <v>0</v>
      </c>
      <c r="AL112" s="1814">
        <f t="shared" si="53"/>
        <v>0</v>
      </c>
      <c r="AM112" s="1812">
        <f t="shared" si="54"/>
        <v>0</v>
      </c>
      <c r="AN112" s="1815">
        <f>IF(AN$12="Fixed Rate",AI$6/360*30,('SOFR Curve'!$H101/12))</f>
        <v>3.3333333333333335E-3</v>
      </c>
      <c r="AO112" s="1811">
        <f t="shared" si="55"/>
        <v>0</v>
      </c>
      <c r="AP112" s="229"/>
    </row>
    <row r="113" spans="3:42" s="76" customFormat="1">
      <c r="C113" s="76">
        <f t="shared" si="30"/>
        <v>100</v>
      </c>
      <c r="D113" s="76">
        <f t="shared" si="33"/>
        <v>99</v>
      </c>
      <c r="E113" s="1818">
        <f t="shared" si="56"/>
        <v>47088</v>
      </c>
      <c r="F113" s="76">
        <f t="shared" si="34"/>
        <v>9</v>
      </c>
      <c r="G113" s="1811">
        <f t="shared" si="35"/>
        <v>19506095.314569443</v>
      </c>
      <c r="H113" s="1811">
        <f t="shared" si="36"/>
        <v>43563.612869205092</v>
      </c>
      <c r="I113" s="1811">
        <f t="shared" si="37"/>
        <v>41630.386866018009</v>
      </c>
      <c r="J113" s="1814">
        <f t="shared" si="38"/>
        <v>85193.9997352231</v>
      </c>
      <c r="K113" s="1812">
        <f t="shared" si="31"/>
        <v>19464464.927703425</v>
      </c>
      <c r="L113" s="1815">
        <f>IF(L$12="Fixed Rate",G$6/360*30,('SOFR Curve'!$H102/12))</f>
        <v>2.2333333333333333E-3</v>
      </c>
      <c r="M113" s="1811">
        <f t="shared" si="39"/>
        <v>4157.9067033114916</v>
      </c>
      <c r="N113" s="229"/>
      <c r="Q113" s="76">
        <f t="shared" si="40"/>
        <v>100</v>
      </c>
      <c r="R113" s="76">
        <f t="shared" si="41"/>
        <v>92</v>
      </c>
      <c r="S113" s="1818">
        <f t="shared" si="57"/>
        <v>49004</v>
      </c>
      <c r="T113" s="76">
        <f t="shared" si="42"/>
        <v>9</v>
      </c>
      <c r="U113" s="1811">
        <f t="shared" si="43"/>
        <v>0</v>
      </c>
      <c r="V113" s="1811">
        <f t="shared" si="44"/>
        <v>0</v>
      </c>
      <c r="W113" s="1811">
        <f t="shared" si="45"/>
        <v>0</v>
      </c>
      <c r="X113" s="1814">
        <f t="shared" si="46"/>
        <v>0</v>
      </c>
      <c r="Y113" s="1812">
        <f t="shared" si="32"/>
        <v>0</v>
      </c>
      <c r="Z113" s="1815">
        <f>IF(Z$12="Fixed Rate",U$6/360*30,('SOFR Curve'!$H102/12))</f>
        <v>5.0000000000000001E-3</v>
      </c>
      <c r="AA113" s="1811">
        <f t="shared" si="47"/>
        <v>0</v>
      </c>
      <c r="AB113" s="229"/>
      <c r="AE113" s="76">
        <f t="shared" si="48"/>
        <v>100</v>
      </c>
      <c r="AF113" s="76">
        <f t="shared" si="49"/>
        <v>94</v>
      </c>
      <c r="AG113" s="1818">
        <f t="shared" si="58"/>
        <v>49004</v>
      </c>
      <c r="AH113" s="76">
        <f t="shared" si="50"/>
        <v>9</v>
      </c>
      <c r="AI113" s="1811">
        <f t="shared" si="51"/>
        <v>0</v>
      </c>
      <c r="AJ113" s="1811">
        <f t="shared" si="59"/>
        <v>0</v>
      </c>
      <c r="AK113" s="1811">
        <f t="shared" si="52"/>
        <v>0</v>
      </c>
      <c r="AL113" s="1814">
        <f t="shared" si="53"/>
        <v>0</v>
      </c>
      <c r="AM113" s="1812">
        <f t="shared" si="54"/>
        <v>0</v>
      </c>
      <c r="AN113" s="1815">
        <f>IF(AN$12="Fixed Rate",AI$6/360*30,('SOFR Curve'!$H102/12))</f>
        <v>3.3333333333333335E-3</v>
      </c>
      <c r="AO113" s="1811">
        <f t="shared" si="55"/>
        <v>0</v>
      </c>
      <c r="AP113" s="229"/>
    </row>
    <row r="114" spans="3:42" s="76" customFormat="1">
      <c r="C114" s="76">
        <f t="shared" si="30"/>
        <v>101</v>
      </c>
      <c r="D114" s="76">
        <f t="shared" si="33"/>
        <v>100</v>
      </c>
      <c r="E114" s="1818">
        <f t="shared" si="56"/>
        <v>47119</v>
      </c>
      <c r="F114" s="76">
        <f t="shared" si="34"/>
        <v>9</v>
      </c>
      <c r="G114" s="1811">
        <f t="shared" si="35"/>
        <v>19464464.927703425</v>
      </c>
      <c r="H114" s="1811">
        <f t="shared" si="36"/>
        <v>43470.638338537647</v>
      </c>
      <c r="I114" s="1811">
        <f t="shared" si="37"/>
        <v>41723.361396685454</v>
      </c>
      <c r="J114" s="1814">
        <f t="shared" si="38"/>
        <v>85193.9997352231</v>
      </c>
      <c r="K114" s="1812">
        <f t="shared" si="31"/>
        <v>19422741.56630674</v>
      </c>
      <c r="L114" s="1815">
        <f>IF(L$12="Fixed Rate",G$6/360*30,('SOFR Curve'!$H103/12))</f>
        <v>2.2333333333333333E-3</v>
      </c>
      <c r="M114" s="1811">
        <f t="shared" si="39"/>
        <v>4055.096859938214</v>
      </c>
      <c r="N114" s="229"/>
      <c r="Q114" s="76">
        <f t="shared" si="40"/>
        <v>101</v>
      </c>
      <c r="R114" s="76">
        <f t="shared" si="41"/>
        <v>93</v>
      </c>
      <c r="S114" s="1818">
        <f t="shared" si="57"/>
        <v>49035</v>
      </c>
      <c r="T114" s="76">
        <f t="shared" si="42"/>
        <v>9</v>
      </c>
      <c r="U114" s="1811">
        <f t="shared" si="43"/>
        <v>0</v>
      </c>
      <c r="V114" s="1811">
        <f t="shared" si="44"/>
        <v>0</v>
      </c>
      <c r="W114" s="1811">
        <f t="shared" si="45"/>
        <v>0</v>
      </c>
      <c r="X114" s="1814">
        <f t="shared" si="46"/>
        <v>0</v>
      </c>
      <c r="Y114" s="1812">
        <f t="shared" si="32"/>
        <v>0</v>
      </c>
      <c r="Z114" s="1815">
        <f>IF(Z$12="Fixed Rate",U$6/360*30,('SOFR Curve'!$H103/12))</f>
        <v>5.0000000000000001E-3</v>
      </c>
      <c r="AA114" s="1811">
        <f t="shared" si="47"/>
        <v>0</v>
      </c>
      <c r="AB114" s="229"/>
      <c r="AE114" s="76">
        <f t="shared" si="48"/>
        <v>101</v>
      </c>
      <c r="AF114" s="76">
        <f t="shared" si="49"/>
        <v>95</v>
      </c>
      <c r="AG114" s="1818">
        <f t="shared" si="58"/>
        <v>49035</v>
      </c>
      <c r="AH114" s="76">
        <f t="shared" si="50"/>
        <v>9</v>
      </c>
      <c r="AI114" s="1811">
        <f t="shared" si="51"/>
        <v>0</v>
      </c>
      <c r="AJ114" s="1811">
        <f t="shared" si="59"/>
        <v>0</v>
      </c>
      <c r="AK114" s="1811">
        <f t="shared" si="52"/>
        <v>0</v>
      </c>
      <c r="AL114" s="1814">
        <f t="shared" si="53"/>
        <v>0</v>
      </c>
      <c r="AM114" s="1812">
        <f t="shared" si="54"/>
        <v>0</v>
      </c>
      <c r="AN114" s="1815">
        <f>IF(AN$12="Fixed Rate",AI$6/360*30,('SOFR Curve'!$H103/12))</f>
        <v>3.3333333333333335E-3</v>
      </c>
      <c r="AO114" s="1811">
        <f t="shared" si="55"/>
        <v>0</v>
      </c>
      <c r="AP114" s="229"/>
    </row>
    <row r="115" spans="3:42" s="76" customFormat="1">
      <c r="C115" s="76">
        <f t="shared" si="30"/>
        <v>102</v>
      </c>
      <c r="D115" s="76">
        <f t="shared" si="33"/>
        <v>101</v>
      </c>
      <c r="E115" s="1818">
        <f t="shared" si="56"/>
        <v>47150</v>
      </c>
      <c r="F115" s="76">
        <f t="shared" si="34"/>
        <v>9</v>
      </c>
      <c r="G115" s="1811">
        <f t="shared" si="35"/>
        <v>19422741.56630674</v>
      </c>
      <c r="H115" s="1811">
        <f t="shared" si="36"/>
        <v>43377.456164751718</v>
      </c>
      <c r="I115" s="1811">
        <f t="shared" si="37"/>
        <v>41816.543570471353</v>
      </c>
      <c r="J115" s="1814">
        <f t="shared" si="38"/>
        <v>85193.999735223071</v>
      </c>
      <c r="K115" s="1812">
        <f t="shared" si="31"/>
        <v>19380925.02273627</v>
      </c>
      <c r="L115" s="1815">
        <f>IF(L$12="Fixed Rate",G$6/360*30,('SOFR Curve'!$H104/12))</f>
        <v>2.2333333333333333E-3</v>
      </c>
      <c r="M115" s="1811">
        <f t="shared" si="39"/>
        <v>4055.096859938214</v>
      </c>
      <c r="N115" s="229"/>
      <c r="Q115" s="76">
        <f t="shared" si="40"/>
        <v>102</v>
      </c>
      <c r="R115" s="76">
        <f t="shared" si="41"/>
        <v>94</v>
      </c>
      <c r="S115" s="1818">
        <f t="shared" si="57"/>
        <v>49065</v>
      </c>
      <c r="T115" s="76">
        <f t="shared" si="42"/>
        <v>9</v>
      </c>
      <c r="U115" s="1811">
        <f t="shared" si="43"/>
        <v>0</v>
      </c>
      <c r="V115" s="1811">
        <f t="shared" si="44"/>
        <v>0</v>
      </c>
      <c r="W115" s="1811">
        <f t="shared" si="45"/>
        <v>0</v>
      </c>
      <c r="X115" s="1814">
        <f t="shared" si="46"/>
        <v>0</v>
      </c>
      <c r="Y115" s="1812">
        <f t="shared" si="32"/>
        <v>0</v>
      </c>
      <c r="Z115" s="1815">
        <f>IF(Z$12="Fixed Rate",U$6/360*30,('SOFR Curve'!$H104/12))</f>
        <v>5.0000000000000001E-3</v>
      </c>
      <c r="AA115" s="1811">
        <f t="shared" si="47"/>
        <v>0</v>
      </c>
      <c r="AB115" s="229"/>
      <c r="AE115" s="76">
        <f t="shared" si="48"/>
        <v>102</v>
      </c>
      <c r="AF115" s="76">
        <f t="shared" si="49"/>
        <v>96</v>
      </c>
      <c r="AG115" s="1818">
        <f t="shared" si="58"/>
        <v>49065</v>
      </c>
      <c r="AH115" s="76">
        <f t="shared" si="50"/>
        <v>9</v>
      </c>
      <c r="AI115" s="1811">
        <f t="shared" si="51"/>
        <v>0</v>
      </c>
      <c r="AJ115" s="1811">
        <f t="shared" si="59"/>
        <v>0</v>
      </c>
      <c r="AK115" s="1811">
        <f t="shared" si="52"/>
        <v>0</v>
      </c>
      <c r="AL115" s="1814">
        <f t="shared" si="53"/>
        <v>0</v>
      </c>
      <c r="AM115" s="1812">
        <f t="shared" si="54"/>
        <v>0</v>
      </c>
      <c r="AN115" s="1815">
        <f>IF(AN$12="Fixed Rate",AI$6/360*30,('SOFR Curve'!$H104/12))</f>
        <v>3.3333333333333335E-3</v>
      </c>
      <c r="AO115" s="1811">
        <f t="shared" si="55"/>
        <v>0</v>
      </c>
      <c r="AP115" s="229"/>
    </row>
    <row r="116" spans="3:42" s="76" customFormat="1">
      <c r="C116" s="76">
        <f t="shared" si="30"/>
        <v>103</v>
      </c>
      <c r="D116" s="76">
        <f t="shared" si="33"/>
        <v>102</v>
      </c>
      <c r="E116" s="1818">
        <f t="shared" si="56"/>
        <v>47178</v>
      </c>
      <c r="F116" s="76">
        <f t="shared" si="34"/>
        <v>9</v>
      </c>
      <c r="G116" s="1811">
        <f t="shared" si="35"/>
        <v>19380925.02273627</v>
      </c>
      <c r="H116" s="1811">
        <f t="shared" si="36"/>
        <v>43284.065884110998</v>
      </c>
      <c r="I116" s="1811">
        <f t="shared" si="37"/>
        <v>41909.933851112102</v>
      </c>
      <c r="J116" s="1814">
        <f t="shared" si="38"/>
        <v>85193.9997352231</v>
      </c>
      <c r="K116" s="1812">
        <f t="shared" si="31"/>
        <v>19339015.088885158</v>
      </c>
      <c r="L116" s="1815">
        <f>IF(L$12="Fixed Rate",G$6/360*30,('SOFR Curve'!$H105/12))</f>
        <v>2.2333333333333333E-3</v>
      </c>
      <c r="M116" s="1811">
        <f t="shared" si="39"/>
        <v>4055.096859938214</v>
      </c>
      <c r="N116" s="229"/>
      <c r="Q116" s="76">
        <f t="shared" si="40"/>
        <v>103</v>
      </c>
      <c r="R116" s="76">
        <f t="shared" si="41"/>
        <v>95</v>
      </c>
      <c r="S116" s="1818">
        <f t="shared" si="57"/>
        <v>49096</v>
      </c>
      <c r="T116" s="76">
        <f t="shared" si="42"/>
        <v>9</v>
      </c>
      <c r="U116" s="1811">
        <f t="shared" si="43"/>
        <v>0</v>
      </c>
      <c r="V116" s="1811">
        <f t="shared" si="44"/>
        <v>0</v>
      </c>
      <c r="W116" s="1811">
        <f t="shared" si="45"/>
        <v>0</v>
      </c>
      <c r="X116" s="1814">
        <f t="shared" si="46"/>
        <v>0</v>
      </c>
      <c r="Y116" s="1812">
        <f t="shared" si="32"/>
        <v>0</v>
      </c>
      <c r="Z116" s="1815">
        <f>IF(Z$12="Fixed Rate",U$6/360*30,('SOFR Curve'!$H105/12))</f>
        <v>5.0000000000000001E-3</v>
      </c>
      <c r="AA116" s="1811">
        <f t="shared" si="47"/>
        <v>0</v>
      </c>
      <c r="AB116" s="229"/>
      <c r="AE116" s="76">
        <f t="shared" si="48"/>
        <v>103</v>
      </c>
      <c r="AF116" s="76">
        <f t="shared" si="49"/>
        <v>97</v>
      </c>
      <c r="AG116" s="1818">
        <f t="shared" si="58"/>
        <v>49096</v>
      </c>
      <c r="AH116" s="76">
        <f t="shared" si="50"/>
        <v>9</v>
      </c>
      <c r="AI116" s="1811">
        <f t="shared" si="51"/>
        <v>0</v>
      </c>
      <c r="AJ116" s="1811">
        <f t="shared" si="59"/>
        <v>0</v>
      </c>
      <c r="AK116" s="1811">
        <f t="shared" si="52"/>
        <v>0</v>
      </c>
      <c r="AL116" s="1814">
        <f t="shared" si="53"/>
        <v>0</v>
      </c>
      <c r="AM116" s="1812">
        <f t="shared" si="54"/>
        <v>0</v>
      </c>
      <c r="AN116" s="1815">
        <f>IF(AN$12="Fixed Rate",AI$6/360*30,('SOFR Curve'!$H105/12))</f>
        <v>3.3333333333333335E-3</v>
      </c>
      <c r="AO116" s="1811">
        <f t="shared" si="55"/>
        <v>0</v>
      </c>
      <c r="AP116" s="229"/>
    </row>
    <row r="117" spans="3:42" s="76" customFormat="1">
      <c r="C117" s="76">
        <f t="shared" si="30"/>
        <v>104</v>
      </c>
      <c r="D117" s="76">
        <f t="shared" si="33"/>
        <v>103</v>
      </c>
      <c r="E117" s="1818">
        <f t="shared" si="56"/>
        <v>47209</v>
      </c>
      <c r="F117" s="76">
        <f t="shared" si="34"/>
        <v>9</v>
      </c>
      <c r="G117" s="1811">
        <f t="shared" si="35"/>
        <v>19339015.088885158</v>
      </c>
      <c r="H117" s="1811">
        <f t="shared" si="36"/>
        <v>43190.467031843516</v>
      </c>
      <c r="I117" s="1811">
        <f t="shared" si="37"/>
        <v>42003.532703379584</v>
      </c>
      <c r="J117" s="1814">
        <f t="shared" si="38"/>
        <v>85193.9997352231</v>
      </c>
      <c r="K117" s="1812">
        <f t="shared" si="31"/>
        <v>19297011.556181777</v>
      </c>
      <c r="L117" s="1815">
        <f>IF(L$12="Fixed Rate",G$6/360*30,('SOFR Curve'!$H106/12))</f>
        <v>2.2333333333333333E-3</v>
      </c>
      <c r="M117" s="1811">
        <f t="shared" si="39"/>
        <v>4055.096859938214</v>
      </c>
      <c r="N117" s="229"/>
      <c r="Q117" s="76">
        <f t="shared" si="40"/>
        <v>104</v>
      </c>
      <c r="R117" s="76">
        <f t="shared" si="41"/>
        <v>96</v>
      </c>
      <c r="S117" s="1818">
        <f t="shared" si="57"/>
        <v>49126</v>
      </c>
      <c r="T117" s="76">
        <f t="shared" si="42"/>
        <v>9</v>
      </c>
      <c r="U117" s="1811">
        <f t="shared" si="43"/>
        <v>0</v>
      </c>
      <c r="V117" s="1811">
        <f t="shared" si="44"/>
        <v>0</v>
      </c>
      <c r="W117" s="1811">
        <f t="shared" si="45"/>
        <v>0</v>
      </c>
      <c r="X117" s="1814">
        <f t="shared" si="46"/>
        <v>0</v>
      </c>
      <c r="Y117" s="1812">
        <f t="shared" si="32"/>
        <v>0</v>
      </c>
      <c r="Z117" s="1815">
        <f>IF(Z$12="Fixed Rate",U$6/360*30,('SOFR Curve'!$H106/12))</f>
        <v>5.0000000000000001E-3</v>
      </c>
      <c r="AA117" s="1811">
        <f t="shared" si="47"/>
        <v>0</v>
      </c>
      <c r="AB117" s="229"/>
      <c r="AE117" s="76">
        <f t="shared" si="48"/>
        <v>104</v>
      </c>
      <c r="AF117" s="76">
        <f t="shared" si="49"/>
        <v>98</v>
      </c>
      <c r="AG117" s="1818">
        <f t="shared" si="58"/>
        <v>49126</v>
      </c>
      <c r="AH117" s="76">
        <f t="shared" si="50"/>
        <v>9</v>
      </c>
      <c r="AI117" s="1811">
        <f t="shared" si="51"/>
        <v>0</v>
      </c>
      <c r="AJ117" s="1811">
        <f t="shared" si="59"/>
        <v>0</v>
      </c>
      <c r="AK117" s="1811">
        <f t="shared" si="52"/>
        <v>0</v>
      </c>
      <c r="AL117" s="1814">
        <f t="shared" si="53"/>
        <v>0</v>
      </c>
      <c r="AM117" s="1812">
        <f t="shared" si="54"/>
        <v>0</v>
      </c>
      <c r="AN117" s="1815">
        <f>IF(AN$12="Fixed Rate",AI$6/360*30,('SOFR Curve'!$H106/12))</f>
        <v>3.3333333333333335E-3</v>
      </c>
      <c r="AO117" s="1811">
        <f t="shared" si="55"/>
        <v>0</v>
      </c>
      <c r="AP117" s="229"/>
    </row>
    <row r="118" spans="3:42" s="76" customFormat="1">
      <c r="C118" s="76">
        <f t="shared" si="30"/>
        <v>105</v>
      </c>
      <c r="D118" s="76">
        <f t="shared" si="33"/>
        <v>104</v>
      </c>
      <c r="E118" s="1818">
        <f t="shared" si="56"/>
        <v>47239</v>
      </c>
      <c r="F118" s="76">
        <f t="shared" si="34"/>
        <v>9</v>
      </c>
      <c r="G118" s="1811">
        <f t="shared" si="35"/>
        <v>19297011.556181777</v>
      </c>
      <c r="H118" s="1811">
        <f t="shared" si="36"/>
        <v>43096.659142139302</v>
      </c>
      <c r="I118" s="1811">
        <f t="shared" si="37"/>
        <v>42097.340593083769</v>
      </c>
      <c r="J118" s="1814">
        <f t="shared" si="38"/>
        <v>85193.999735223071</v>
      </c>
      <c r="K118" s="1812">
        <f t="shared" si="31"/>
        <v>19254914.215588693</v>
      </c>
      <c r="L118" s="1815">
        <f>IF(L$12="Fixed Rate",G$6/360*30,('SOFR Curve'!$H107/12))</f>
        <v>2.2333333333333333E-3</v>
      </c>
      <c r="M118" s="1811">
        <f t="shared" si="39"/>
        <v>4055.096859938214</v>
      </c>
      <c r="N118" s="229"/>
      <c r="Q118" s="76">
        <f t="shared" si="40"/>
        <v>105</v>
      </c>
      <c r="R118" s="76">
        <f t="shared" si="41"/>
        <v>97</v>
      </c>
      <c r="S118" s="1818">
        <f t="shared" si="57"/>
        <v>49157</v>
      </c>
      <c r="T118" s="76">
        <f t="shared" si="42"/>
        <v>9</v>
      </c>
      <c r="U118" s="1811">
        <f t="shared" si="43"/>
        <v>0</v>
      </c>
      <c r="V118" s="1811">
        <f t="shared" si="44"/>
        <v>0</v>
      </c>
      <c r="W118" s="1811">
        <f t="shared" si="45"/>
        <v>0</v>
      </c>
      <c r="X118" s="1814">
        <f t="shared" si="46"/>
        <v>0</v>
      </c>
      <c r="Y118" s="1812">
        <f t="shared" si="32"/>
        <v>0</v>
      </c>
      <c r="Z118" s="1815">
        <f>IF(Z$12="Fixed Rate",U$6/360*30,('SOFR Curve'!$H107/12))</f>
        <v>5.0000000000000001E-3</v>
      </c>
      <c r="AA118" s="1811">
        <f t="shared" si="47"/>
        <v>0</v>
      </c>
      <c r="AB118" s="229"/>
      <c r="AE118" s="76">
        <f t="shared" si="48"/>
        <v>105</v>
      </c>
      <c r="AF118" s="76">
        <f t="shared" si="49"/>
        <v>99</v>
      </c>
      <c r="AG118" s="1818">
        <f t="shared" si="58"/>
        <v>49157</v>
      </c>
      <c r="AH118" s="76">
        <f t="shared" si="50"/>
        <v>9</v>
      </c>
      <c r="AI118" s="1811">
        <f t="shared" si="51"/>
        <v>0</v>
      </c>
      <c r="AJ118" s="1811">
        <f t="shared" si="59"/>
        <v>0</v>
      </c>
      <c r="AK118" s="1811">
        <f t="shared" si="52"/>
        <v>0</v>
      </c>
      <c r="AL118" s="1814">
        <f t="shared" si="53"/>
        <v>0</v>
      </c>
      <c r="AM118" s="1812">
        <f t="shared" si="54"/>
        <v>0</v>
      </c>
      <c r="AN118" s="1815">
        <f>IF(AN$12="Fixed Rate",AI$6/360*30,('SOFR Curve'!$H107/12))</f>
        <v>3.3333333333333335E-3</v>
      </c>
      <c r="AO118" s="1811">
        <f t="shared" si="55"/>
        <v>0</v>
      </c>
      <c r="AP118" s="229"/>
    </row>
    <row r="119" spans="3:42" s="76" customFormat="1">
      <c r="C119" s="76">
        <f t="shared" si="30"/>
        <v>106</v>
      </c>
      <c r="D119" s="76">
        <f t="shared" si="33"/>
        <v>105</v>
      </c>
      <c r="E119" s="1818">
        <f t="shared" si="56"/>
        <v>47270</v>
      </c>
      <c r="F119" s="76">
        <f t="shared" si="34"/>
        <v>9</v>
      </c>
      <c r="G119" s="1811">
        <f t="shared" si="35"/>
        <v>19254914.215588693</v>
      </c>
      <c r="H119" s="1811">
        <f t="shared" si="36"/>
        <v>43002.641748148082</v>
      </c>
      <c r="I119" s="1811">
        <f t="shared" si="37"/>
        <v>42191.357987074989</v>
      </c>
      <c r="J119" s="1814">
        <f t="shared" si="38"/>
        <v>85193.999735223071</v>
      </c>
      <c r="K119" s="1812">
        <f t="shared" si="31"/>
        <v>19212722.857601617</v>
      </c>
      <c r="L119" s="1815">
        <f>IF(L$12="Fixed Rate",G$6/360*30,('SOFR Curve'!$H108/12))</f>
        <v>2.2333333333333333E-3</v>
      </c>
      <c r="M119" s="1811">
        <f t="shared" si="39"/>
        <v>4055.096859938214</v>
      </c>
      <c r="N119" s="229"/>
      <c r="Q119" s="76">
        <f t="shared" si="40"/>
        <v>106</v>
      </c>
      <c r="R119" s="76">
        <f t="shared" si="41"/>
        <v>98</v>
      </c>
      <c r="S119" s="1818">
        <f t="shared" si="57"/>
        <v>49188</v>
      </c>
      <c r="T119" s="76">
        <f t="shared" si="42"/>
        <v>9</v>
      </c>
      <c r="U119" s="1811">
        <f t="shared" si="43"/>
        <v>0</v>
      </c>
      <c r="V119" s="1811">
        <f t="shared" si="44"/>
        <v>0</v>
      </c>
      <c r="W119" s="1811">
        <f t="shared" si="45"/>
        <v>0</v>
      </c>
      <c r="X119" s="1814">
        <f t="shared" si="46"/>
        <v>0</v>
      </c>
      <c r="Y119" s="1812">
        <f t="shared" si="32"/>
        <v>0</v>
      </c>
      <c r="Z119" s="1815">
        <f>IF(Z$12="Fixed Rate",U$6/360*30,('SOFR Curve'!$H108/12))</f>
        <v>5.0000000000000001E-3</v>
      </c>
      <c r="AA119" s="1811">
        <f t="shared" si="47"/>
        <v>0</v>
      </c>
      <c r="AB119" s="229"/>
      <c r="AE119" s="76">
        <f t="shared" si="48"/>
        <v>106</v>
      </c>
      <c r="AF119" s="76">
        <f t="shared" si="49"/>
        <v>100</v>
      </c>
      <c r="AG119" s="1818">
        <f t="shared" si="58"/>
        <v>49188</v>
      </c>
      <c r="AH119" s="76">
        <f t="shared" si="50"/>
        <v>9</v>
      </c>
      <c r="AI119" s="1811">
        <f t="shared" si="51"/>
        <v>0</v>
      </c>
      <c r="AJ119" s="1811">
        <f t="shared" si="59"/>
        <v>0</v>
      </c>
      <c r="AK119" s="1811">
        <f t="shared" si="52"/>
        <v>0</v>
      </c>
      <c r="AL119" s="1814">
        <f t="shared" si="53"/>
        <v>0</v>
      </c>
      <c r="AM119" s="1812">
        <f t="shared" si="54"/>
        <v>0</v>
      </c>
      <c r="AN119" s="1815">
        <f>IF(AN$12="Fixed Rate",AI$6/360*30,('SOFR Curve'!$H108/12))</f>
        <v>3.3333333333333335E-3</v>
      </c>
      <c r="AO119" s="1811">
        <f t="shared" si="55"/>
        <v>0</v>
      </c>
      <c r="AP119" s="229"/>
    </row>
    <row r="120" spans="3:42" s="76" customFormat="1">
      <c r="C120" s="76">
        <f t="shared" si="30"/>
        <v>107</v>
      </c>
      <c r="D120" s="76">
        <f t="shared" si="33"/>
        <v>106</v>
      </c>
      <c r="E120" s="1818">
        <f t="shared" si="56"/>
        <v>47300</v>
      </c>
      <c r="F120" s="76">
        <f t="shared" si="34"/>
        <v>9</v>
      </c>
      <c r="G120" s="1811">
        <f t="shared" si="35"/>
        <v>19212722.857601617</v>
      </c>
      <c r="H120" s="1811">
        <f t="shared" si="36"/>
        <v>42908.414381976945</v>
      </c>
      <c r="I120" s="1811">
        <f t="shared" si="37"/>
        <v>42285.585353246126</v>
      </c>
      <c r="J120" s="1814">
        <f t="shared" si="38"/>
        <v>85193.999735223071</v>
      </c>
      <c r="K120" s="1812">
        <f t="shared" si="31"/>
        <v>19170437.272248369</v>
      </c>
      <c r="L120" s="1815">
        <f>IF(L$12="Fixed Rate",G$6/360*30,('SOFR Curve'!$H109/12))</f>
        <v>2.2333333333333333E-3</v>
      </c>
      <c r="M120" s="1811">
        <f t="shared" si="39"/>
        <v>4055.096859938214</v>
      </c>
      <c r="N120" s="229"/>
      <c r="Q120" s="76">
        <f t="shared" si="40"/>
        <v>107</v>
      </c>
      <c r="R120" s="76">
        <f t="shared" si="41"/>
        <v>99</v>
      </c>
      <c r="S120" s="1818">
        <f t="shared" si="57"/>
        <v>49218</v>
      </c>
      <c r="T120" s="76">
        <f t="shared" si="42"/>
        <v>9</v>
      </c>
      <c r="U120" s="1811">
        <f t="shared" si="43"/>
        <v>0</v>
      </c>
      <c r="V120" s="1811">
        <f t="shared" si="44"/>
        <v>0</v>
      </c>
      <c r="W120" s="1811">
        <f t="shared" si="45"/>
        <v>0</v>
      </c>
      <c r="X120" s="1814">
        <f t="shared" si="46"/>
        <v>0</v>
      </c>
      <c r="Y120" s="1812">
        <f t="shared" si="32"/>
        <v>0</v>
      </c>
      <c r="Z120" s="1815">
        <f>IF(Z$12="Fixed Rate",U$6/360*30,('SOFR Curve'!$H109/12))</f>
        <v>5.0000000000000001E-3</v>
      </c>
      <c r="AA120" s="1811">
        <f t="shared" si="47"/>
        <v>0</v>
      </c>
      <c r="AB120" s="229"/>
      <c r="AE120" s="76">
        <f t="shared" si="48"/>
        <v>107</v>
      </c>
      <c r="AF120" s="76">
        <f t="shared" si="49"/>
        <v>101</v>
      </c>
      <c r="AG120" s="1818">
        <f t="shared" si="58"/>
        <v>49218</v>
      </c>
      <c r="AH120" s="76">
        <f t="shared" si="50"/>
        <v>9</v>
      </c>
      <c r="AI120" s="1811">
        <f t="shared" si="51"/>
        <v>0</v>
      </c>
      <c r="AJ120" s="1811">
        <f t="shared" si="59"/>
        <v>0</v>
      </c>
      <c r="AK120" s="1811">
        <f t="shared" si="52"/>
        <v>0</v>
      </c>
      <c r="AL120" s="1814">
        <f t="shared" si="53"/>
        <v>0</v>
      </c>
      <c r="AM120" s="1812">
        <f t="shared" si="54"/>
        <v>0</v>
      </c>
      <c r="AN120" s="1815">
        <f>IF(AN$12="Fixed Rate",AI$6/360*30,('SOFR Curve'!$H109/12))</f>
        <v>3.3333333333333335E-3</v>
      </c>
      <c r="AO120" s="1811">
        <f t="shared" si="55"/>
        <v>0</v>
      </c>
      <c r="AP120" s="229"/>
    </row>
    <row r="121" spans="3:42" s="76" customFormat="1">
      <c r="C121" s="76">
        <f t="shared" si="30"/>
        <v>108</v>
      </c>
      <c r="D121" s="76">
        <f t="shared" si="33"/>
        <v>107</v>
      </c>
      <c r="E121" s="1818">
        <f t="shared" si="56"/>
        <v>47331</v>
      </c>
      <c r="F121" s="76">
        <f t="shared" si="34"/>
        <v>9</v>
      </c>
      <c r="G121" s="1811">
        <f t="shared" si="35"/>
        <v>19170437.272248369</v>
      </c>
      <c r="H121" s="1811">
        <f t="shared" si="36"/>
        <v>42813.976574688022</v>
      </c>
      <c r="I121" s="1811">
        <f t="shared" si="37"/>
        <v>42380.023160535049</v>
      </c>
      <c r="J121" s="1814">
        <f t="shared" si="38"/>
        <v>85193.999735223071</v>
      </c>
      <c r="K121" s="1812">
        <f t="shared" si="31"/>
        <v>19128057.249087833</v>
      </c>
      <c r="L121" s="1815">
        <f>IF(L$12="Fixed Rate",G$6/360*30,('SOFR Curve'!$H110/12))</f>
        <v>2.2333333333333333E-3</v>
      </c>
      <c r="M121" s="1811">
        <f t="shared" si="39"/>
        <v>4055.096859938214</v>
      </c>
      <c r="N121" s="229"/>
      <c r="Q121" s="76">
        <f t="shared" si="40"/>
        <v>108</v>
      </c>
      <c r="R121" s="76">
        <f t="shared" si="41"/>
        <v>100</v>
      </c>
      <c r="S121" s="1818">
        <f t="shared" si="57"/>
        <v>49249</v>
      </c>
      <c r="T121" s="76">
        <f t="shared" si="42"/>
        <v>9</v>
      </c>
      <c r="U121" s="1811">
        <f t="shared" si="43"/>
        <v>0</v>
      </c>
      <c r="V121" s="1811">
        <f t="shared" si="44"/>
        <v>0</v>
      </c>
      <c r="W121" s="1811">
        <f t="shared" si="45"/>
        <v>0</v>
      </c>
      <c r="X121" s="1814">
        <f t="shared" si="46"/>
        <v>0</v>
      </c>
      <c r="Y121" s="1812">
        <f t="shared" si="32"/>
        <v>0</v>
      </c>
      <c r="Z121" s="1815">
        <f>IF(Z$12="Fixed Rate",U$6/360*30,('SOFR Curve'!$H110/12))</f>
        <v>5.0000000000000001E-3</v>
      </c>
      <c r="AA121" s="1811">
        <f t="shared" si="47"/>
        <v>0</v>
      </c>
      <c r="AB121" s="229"/>
      <c r="AE121" s="76">
        <f t="shared" si="48"/>
        <v>108</v>
      </c>
      <c r="AF121" s="76">
        <f t="shared" si="49"/>
        <v>102</v>
      </c>
      <c r="AG121" s="1818">
        <f t="shared" si="58"/>
        <v>49249</v>
      </c>
      <c r="AH121" s="76">
        <f t="shared" si="50"/>
        <v>9</v>
      </c>
      <c r="AI121" s="1811">
        <f t="shared" si="51"/>
        <v>0</v>
      </c>
      <c r="AJ121" s="1811">
        <f t="shared" si="59"/>
        <v>0</v>
      </c>
      <c r="AK121" s="1811">
        <f t="shared" si="52"/>
        <v>0</v>
      </c>
      <c r="AL121" s="1814">
        <f t="shared" si="53"/>
        <v>0</v>
      </c>
      <c r="AM121" s="1812">
        <f t="shared" si="54"/>
        <v>0</v>
      </c>
      <c r="AN121" s="1815">
        <f>IF(AN$12="Fixed Rate",AI$6/360*30,('SOFR Curve'!$H110/12))</f>
        <v>3.3333333333333335E-3</v>
      </c>
      <c r="AO121" s="1811">
        <f t="shared" si="55"/>
        <v>0</v>
      </c>
      <c r="AP121" s="229"/>
    </row>
    <row r="122" spans="3:42" s="76" customFormat="1">
      <c r="C122" s="76">
        <f t="shared" si="30"/>
        <v>109</v>
      </c>
      <c r="D122" s="76">
        <f t="shared" si="33"/>
        <v>108</v>
      </c>
      <c r="E122" s="1818">
        <f t="shared" si="56"/>
        <v>47362</v>
      </c>
      <c r="F122" s="76">
        <f t="shared" si="34"/>
        <v>10</v>
      </c>
      <c r="G122" s="1811">
        <f t="shared" si="35"/>
        <v>19128057.249087833</v>
      </c>
      <c r="H122" s="1811">
        <f t="shared" si="36"/>
        <v>42719.327856296157</v>
      </c>
      <c r="I122" s="1811">
        <f t="shared" si="37"/>
        <v>42474.671878926914</v>
      </c>
      <c r="J122" s="1814">
        <f t="shared" si="38"/>
        <v>85193.999735223071</v>
      </c>
      <c r="K122" s="1812">
        <f t="shared" si="31"/>
        <v>19085582.577208906</v>
      </c>
      <c r="L122" s="1815">
        <f>IF(L$12="Fixed Rate",G$6/360*30,('SOFR Curve'!$H111/12))</f>
        <v>2.2333333333333333E-3</v>
      </c>
      <c r="M122" s="1811">
        <f t="shared" si="39"/>
        <v>4055.096859938214</v>
      </c>
      <c r="N122" s="229"/>
      <c r="Q122" s="76">
        <f t="shared" si="40"/>
        <v>109</v>
      </c>
      <c r="R122" s="76">
        <f t="shared" si="41"/>
        <v>101</v>
      </c>
      <c r="S122" s="1818">
        <f t="shared" si="57"/>
        <v>49279</v>
      </c>
      <c r="T122" s="76">
        <f t="shared" si="42"/>
        <v>10</v>
      </c>
      <c r="U122" s="1811">
        <f t="shared" si="43"/>
        <v>0</v>
      </c>
      <c r="V122" s="1811">
        <f t="shared" si="44"/>
        <v>0</v>
      </c>
      <c r="W122" s="1811">
        <f t="shared" si="45"/>
        <v>0</v>
      </c>
      <c r="X122" s="1814">
        <f t="shared" si="46"/>
        <v>0</v>
      </c>
      <c r="Y122" s="1812">
        <f t="shared" si="32"/>
        <v>0</v>
      </c>
      <c r="Z122" s="1815">
        <f>IF(Z$12="Fixed Rate",U$6/360*30,('SOFR Curve'!$H111/12))</f>
        <v>5.0000000000000001E-3</v>
      </c>
      <c r="AA122" s="1811">
        <f t="shared" si="47"/>
        <v>0</v>
      </c>
      <c r="AB122" s="229"/>
      <c r="AE122" s="76">
        <f t="shared" si="48"/>
        <v>109</v>
      </c>
      <c r="AF122" s="76">
        <f t="shared" si="49"/>
        <v>103</v>
      </c>
      <c r="AG122" s="1818">
        <f t="shared" si="58"/>
        <v>49279</v>
      </c>
      <c r="AH122" s="76">
        <f t="shared" si="50"/>
        <v>10</v>
      </c>
      <c r="AI122" s="1811">
        <f t="shared" si="51"/>
        <v>0</v>
      </c>
      <c r="AJ122" s="1811">
        <f t="shared" si="59"/>
        <v>0</v>
      </c>
      <c r="AK122" s="1811">
        <f t="shared" si="52"/>
        <v>0</v>
      </c>
      <c r="AL122" s="1814">
        <f t="shared" si="53"/>
        <v>0</v>
      </c>
      <c r="AM122" s="1812">
        <f t="shared" si="54"/>
        <v>0</v>
      </c>
      <c r="AN122" s="1815">
        <f>IF(AN$12="Fixed Rate",AI$6/360*30,('SOFR Curve'!$H111/12))</f>
        <v>3.3333333333333335E-3</v>
      </c>
      <c r="AO122" s="1811">
        <f t="shared" si="55"/>
        <v>0</v>
      </c>
      <c r="AP122" s="229"/>
    </row>
    <row r="123" spans="3:42" s="76" customFormat="1">
      <c r="C123" s="76">
        <f t="shared" si="30"/>
        <v>110</v>
      </c>
      <c r="D123" s="76">
        <f t="shared" si="33"/>
        <v>109</v>
      </c>
      <c r="E123" s="1818">
        <f t="shared" si="56"/>
        <v>47392</v>
      </c>
      <c r="F123" s="76">
        <f t="shared" si="34"/>
        <v>10</v>
      </c>
      <c r="G123" s="1811">
        <f t="shared" si="35"/>
        <v>19085582.577208906</v>
      </c>
      <c r="H123" s="1811">
        <f t="shared" si="36"/>
        <v>42624.467755766556</v>
      </c>
      <c r="I123" s="1811">
        <f t="shared" si="37"/>
        <v>42569.531979456515</v>
      </c>
      <c r="J123" s="1814">
        <f t="shared" si="38"/>
        <v>85193.999735223071</v>
      </c>
      <c r="K123" s="1812">
        <f t="shared" si="31"/>
        <v>19043013.04522945</v>
      </c>
      <c r="L123" s="1815">
        <f>IF(L$12="Fixed Rate",G$6/360*30,('SOFR Curve'!$H112/12))</f>
        <v>2.2333333333333333E-3</v>
      </c>
      <c r="M123" s="1811">
        <f t="shared" si="39"/>
        <v>4055.096859938214</v>
      </c>
      <c r="N123" s="229"/>
      <c r="Q123" s="76">
        <f t="shared" si="40"/>
        <v>110</v>
      </c>
      <c r="R123" s="76">
        <f t="shared" si="41"/>
        <v>102</v>
      </c>
      <c r="S123" s="1818">
        <f t="shared" si="57"/>
        <v>49310</v>
      </c>
      <c r="T123" s="76">
        <f t="shared" si="42"/>
        <v>10</v>
      </c>
      <c r="U123" s="1811">
        <f t="shared" si="43"/>
        <v>0</v>
      </c>
      <c r="V123" s="1811">
        <f t="shared" si="44"/>
        <v>0</v>
      </c>
      <c r="W123" s="1811">
        <f t="shared" si="45"/>
        <v>0</v>
      </c>
      <c r="X123" s="1814">
        <f t="shared" si="46"/>
        <v>0</v>
      </c>
      <c r="Y123" s="1812">
        <f t="shared" si="32"/>
        <v>0</v>
      </c>
      <c r="Z123" s="1815">
        <f>IF(Z$12="Fixed Rate",U$6/360*30,('SOFR Curve'!$H112/12))</f>
        <v>5.0000000000000001E-3</v>
      </c>
      <c r="AA123" s="1811">
        <f t="shared" si="47"/>
        <v>0</v>
      </c>
      <c r="AB123" s="229"/>
      <c r="AE123" s="76">
        <f t="shared" si="48"/>
        <v>110</v>
      </c>
      <c r="AF123" s="76">
        <f t="shared" si="49"/>
        <v>104</v>
      </c>
      <c r="AG123" s="1818">
        <f t="shared" si="58"/>
        <v>49310</v>
      </c>
      <c r="AH123" s="76">
        <f t="shared" si="50"/>
        <v>10</v>
      </c>
      <c r="AI123" s="1811">
        <f t="shared" si="51"/>
        <v>0</v>
      </c>
      <c r="AJ123" s="1811">
        <f t="shared" si="59"/>
        <v>0</v>
      </c>
      <c r="AK123" s="1811">
        <f t="shared" si="52"/>
        <v>0</v>
      </c>
      <c r="AL123" s="1814">
        <f t="shared" si="53"/>
        <v>0</v>
      </c>
      <c r="AM123" s="1812">
        <f t="shared" si="54"/>
        <v>0</v>
      </c>
      <c r="AN123" s="1815">
        <f>IF(AN$12="Fixed Rate",AI$6/360*30,('SOFR Curve'!$H112/12))</f>
        <v>3.3333333333333335E-3</v>
      </c>
      <c r="AO123" s="1811">
        <f t="shared" si="55"/>
        <v>0</v>
      </c>
      <c r="AP123" s="229"/>
    </row>
    <row r="124" spans="3:42" s="76" customFormat="1">
      <c r="C124" s="76">
        <f t="shared" si="30"/>
        <v>111</v>
      </c>
      <c r="D124" s="76">
        <f t="shared" si="33"/>
        <v>110</v>
      </c>
      <c r="E124" s="1818">
        <f t="shared" si="56"/>
        <v>47423</v>
      </c>
      <c r="F124" s="76">
        <f t="shared" si="34"/>
        <v>10</v>
      </c>
      <c r="G124" s="1811">
        <f t="shared" si="35"/>
        <v>19043013.04522945</v>
      </c>
      <c r="H124" s="1811">
        <f t="shared" si="36"/>
        <v>42529.395801012433</v>
      </c>
      <c r="I124" s="1811">
        <f t="shared" si="37"/>
        <v>42664.603934210638</v>
      </c>
      <c r="J124" s="1814">
        <f t="shared" si="38"/>
        <v>85193.999735223071</v>
      </c>
      <c r="K124" s="1812">
        <f t="shared" si="31"/>
        <v>19000348.44129524</v>
      </c>
      <c r="L124" s="1815">
        <f>IF(L$12="Fixed Rate",G$6/360*30,('SOFR Curve'!$H113/12))</f>
        <v>2.2333333333333333E-3</v>
      </c>
      <c r="M124" s="1811">
        <f t="shared" si="39"/>
        <v>4055.096859938214</v>
      </c>
      <c r="N124" s="229"/>
      <c r="Q124" s="76">
        <f t="shared" si="40"/>
        <v>111</v>
      </c>
      <c r="R124" s="76">
        <f t="shared" si="41"/>
        <v>103</v>
      </c>
      <c r="S124" s="1818">
        <f t="shared" si="57"/>
        <v>49341</v>
      </c>
      <c r="T124" s="76">
        <f t="shared" si="42"/>
        <v>10</v>
      </c>
      <c r="U124" s="1811">
        <f t="shared" si="43"/>
        <v>0</v>
      </c>
      <c r="V124" s="1811">
        <f t="shared" si="44"/>
        <v>0</v>
      </c>
      <c r="W124" s="1811">
        <f t="shared" si="45"/>
        <v>0</v>
      </c>
      <c r="X124" s="1814">
        <f t="shared" si="46"/>
        <v>0</v>
      </c>
      <c r="Y124" s="1812">
        <f t="shared" si="32"/>
        <v>0</v>
      </c>
      <c r="Z124" s="1815">
        <f>IF(Z$12="Fixed Rate",U$6/360*30,('SOFR Curve'!$H113/12))</f>
        <v>5.0000000000000001E-3</v>
      </c>
      <c r="AA124" s="1811">
        <f t="shared" si="47"/>
        <v>0</v>
      </c>
      <c r="AB124" s="229"/>
      <c r="AE124" s="76">
        <f t="shared" si="48"/>
        <v>111</v>
      </c>
      <c r="AF124" s="76">
        <f t="shared" si="49"/>
        <v>105</v>
      </c>
      <c r="AG124" s="1818">
        <f t="shared" si="58"/>
        <v>49341</v>
      </c>
      <c r="AH124" s="76">
        <f t="shared" si="50"/>
        <v>10</v>
      </c>
      <c r="AI124" s="1811">
        <f t="shared" si="51"/>
        <v>0</v>
      </c>
      <c r="AJ124" s="1811">
        <f t="shared" si="59"/>
        <v>0</v>
      </c>
      <c r="AK124" s="1811">
        <f t="shared" si="52"/>
        <v>0</v>
      </c>
      <c r="AL124" s="1814">
        <f t="shared" si="53"/>
        <v>0</v>
      </c>
      <c r="AM124" s="1812">
        <f t="shared" si="54"/>
        <v>0</v>
      </c>
      <c r="AN124" s="1815">
        <f>IF(AN$12="Fixed Rate",AI$6/360*30,('SOFR Curve'!$H113/12))</f>
        <v>3.3333333333333335E-3</v>
      </c>
      <c r="AO124" s="1811">
        <f t="shared" si="55"/>
        <v>0</v>
      </c>
      <c r="AP124" s="229"/>
    </row>
    <row r="125" spans="3:42" s="76" customFormat="1">
      <c r="C125" s="76">
        <f t="shared" si="30"/>
        <v>112</v>
      </c>
      <c r="D125" s="76">
        <f t="shared" si="33"/>
        <v>111</v>
      </c>
      <c r="E125" s="1818">
        <f t="shared" si="56"/>
        <v>47453</v>
      </c>
      <c r="F125" s="76">
        <f t="shared" si="34"/>
        <v>10</v>
      </c>
      <c r="G125" s="1811">
        <f t="shared" si="35"/>
        <v>19000348.44129524</v>
      </c>
      <c r="H125" s="1811">
        <f t="shared" si="36"/>
        <v>42434.1115188927</v>
      </c>
      <c r="I125" s="1811">
        <f t="shared" si="37"/>
        <v>42759.888216330372</v>
      </c>
      <c r="J125" s="1814">
        <f t="shared" si="38"/>
        <v>85193.999735223071</v>
      </c>
      <c r="K125" s="1812">
        <f t="shared" si="31"/>
        <v>18957588.553078908</v>
      </c>
      <c r="L125" s="1815">
        <f>IF(L$12="Fixed Rate",G$6/360*30,('SOFR Curve'!$H114/12))</f>
        <v>2.2333333333333333E-3</v>
      </c>
      <c r="M125" s="1811">
        <f t="shared" si="39"/>
        <v>4055.096859938214</v>
      </c>
      <c r="N125" s="229"/>
      <c r="Q125" s="76">
        <f t="shared" si="40"/>
        <v>112</v>
      </c>
      <c r="R125" s="76">
        <f t="shared" si="41"/>
        <v>104</v>
      </c>
      <c r="S125" s="1818">
        <f t="shared" si="57"/>
        <v>49369</v>
      </c>
      <c r="T125" s="76">
        <f t="shared" si="42"/>
        <v>10</v>
      </c>
      <c r="U125" s="1811">
        <f t="shared" si="43"/>
        <v>0</v>
      </c>
      <c r="V125" s="1811">
        <f t="shared" si="44"/>
        <v>0</v>
      </c>
      <c r="W125" s="1811">
        <f t="shared" si="45"/>
        <v>0</v>
      </c>
      <c r="X125" s="1814">
        <f t="shared" si="46"/>
        <v>0</v>
      </c>
      <c r="Y125" s="1812">
        <f t="shared" si="32"/>
        <v>0</v>
      </c>
      <c r="Z125" s="1815">
        <f>IF(Z$12="Fixed Rate",U$6/360*30,('SOFR Curve'!$H114/12))</f>
        <v>5.0000000000000001E-3</v>
      </c>
      <c r="AA125" s="1811">
        <f t="shared" si="47"/>
        <v>0</v>
      </c>
      <c r="AB125" s="229"/>
      <c r="AE125" s="76">
        <f t="shared" si="48"/>
        <v>112</v>
      </c>
      <c r="AF125" s="76">
        <f t="shared" si="49"/>
        <v>106</v>
      </c>
      <c r="AG125" s="1818">
        <f t="shared" si="58"/>
        <v>49369</v>
      </c>
      <c r="AH125" s="76">
        <f t="shared" si="50"/>
        <v>10</v>
      </c>
      <c r="AI125" s="1811">
        <f t="shared" si="51"/>
        <v>0</v>
      </c>
      <c r="AJ125" s="1811">
        <f t="shared" si="59"/>
        <v>0</v>
      </c>
      <c r="AK125" s="1811">
        <f t="shared" si="52"/>
        <v>0</v>
      </c>
      <c r="AL125" s="1814">
        <f t="shared" si="53"/>
        <v>0</v>
      </c>
      <c r="AM125" s="1812">
        <f t="shared" si="54"/>
        <v>0</v>
      </c>
      <c r="AN125" s="1815">
        <f>IF(AN$12="Fixed Rate",AI$6/360*30,('SOFR Curve'!$H114/12))</f>
        <v>3.3333333333333335E-3</v>
      </c>
      <c r="AO125" s="1811">
        <f t="shared" si="55"/>
        <v>0</v>
      </c>
      <c r="AP125" s="229"/>
    </row>
    <row r="126" spans="3:42" s="76" customFormat="1">
      <c r="C126" s="76">
        <f t="shared" si="30"/>
        <v>113</v>
      </c>
      <c r="D126" s="76">
        <f t="shared" si="33"/>
        <v>112</v>
      </c>
      <c r="E126" s="1818">
        <f t="shared" si="56"/>
        <v>47484</v>
      </c>
      <c r="F126" s="76">
        <f t="shared" si="34"/>
        <v>10</v>
      </c>
      <c r="G126" s="1811">
        <f t="shared" si="35"/>
        <v>18957588.553078908</v>
      </c>
      <c r="H126" s="1811">
        <f t="shared" si="36"/>
        <v>42338.614435209558</v>
      </c>
      <c r="I126" s="1811">
        <f t="shared" si="37"/>
        <v>42855.385300013499</v>
      </c>
      <c r="J126" s="1814">
        <f t="shared" si="38"/>
        <v>85193.999735223057</v>
      </c>
      <c r="K126" s="1812">
        <f t="shared" si="31"/>
        <v>18914733.167778894</v>
      </c>
      <c r="L126" s="1815">
        <f>IF(L$12="Fixed Rate",G$6/360*30,('SOFR Curve'!$H115/12))</f>
        <v>2.2333333333333333E-3</v>
      </c>
      <c r="M126" s="1811">
        <f t="shared" si="39"/>
        <v>3949.4976152247727</v>
      </c>
      <c r="N126" s="229"/>
      <c r="Q126" s="76">
        <f t="shared" si="40"/>
        <v>113</v>
      </c>
      <c r="R126" s="76">
        <f t="shared" si="41"/>
        <v>105</v>
      </c>
      <c r="S126" s="1818">
        <f t="shared" si="57"/>
        <v>49400</v>
      </c>
      <c r="T126" s="76">
        <f t="shared" si="42"/>
        <v>10</v>
      </c>
      <c r="U126" s="1811">
        <f t="shared" si="43"/>
        <v>0</v>
      </c>
      <c r="V126" s="1811">
        <f t="shared" si="44"/>
        <v>0</v>
      </c>
      <c r="W126" s="1811">
        <f t="shared" si="45"/>
        <v>0</v>
      </c>
      <c r="X126" s="1814">
        <f t="shared" si="46"/>
        <v>0</v>
      </c>
      <c r="Y126" s="1812">
        <f t="shared" si="32"/>
        <v>0</v>
      </c>
      <c r="Z126" s="1815">
        <f>IF(Z$12="Fixed Rate",U$6/360*30,('SOFR Curve'!$H115/12))</f>
        <v>5.0000000000000001E-3</v>
      </c>
      <c r="AA126" s="1811">
        <f t="shared" si="47"/>
        <v>0</v>
      </c>
      <c r="AB126" s="229"/>
      <c r="AE126" s="76">
        <f t="shared" si="48"/>
        <v>113</v>
      </c>
      <c r="AF126" s="76">
        <f t="shared" si="49"/>
        <v>107</v>
      </c>
      <c r="AG126" s="1818">
        <f t="shared" si="58"/>
        <v>49400</v>
      </c>
      <c r="AH126" s="76">
        <f t="shared" si="50"/>
        <v>10</v>
      </c>
      <c r="AI126" s="1811">
        <f t="shared" si="51"/>
        <v>0</v>
      </c>
      <c r="AJ126" s="1811">
        <f t="shared" si="59"/>
        <v>0</v>
      </c>
      <c r="AK126" s="1811">
        <f t="shared" si="52"/>
        <v>0</v>
      </c>
      <c r="AL126" s="1814">
        <f t="shared" si="53"/>
        <v>0</v>
      </c>
      <c r="AM126" s="1812">
        <f t="shared" si="54"/>
        <v>0</v>
      </c>
      <c r="AN126" s="1815">
        <f>IF(AN$12="Fixed Rate",AI$6/360*30,('SOFR Curve'!$H115/12))</f>
        <v>3.3333333333333335E-3</v>
      </c>
      <c r="AO126" s="1811">
        <f t="shared" si="55"/>
        <v>0</v>
      </c>
      <c r="AP126" s="229"/>
    </row>
    <row r="127" spans="3:42" s="76" customFormat="1">
      <c r="C127" s="76">
        <f t="shared" si="30"/>
        <v>114</v>
      </c>
      <c r="D127" s="76">
        <f t="shared" si="33"/>
        <v>113</v>
      </c>
      <c r="E127" s="1818">
        <f t="shared" si="56"/>
        <v>47515</v>
      </c>
      <c r="F127" s="76">
        <f t="shared" si="34"/>
        <v>10</v>
      </c>
      <c r="G127" s="1811">
        <f t="shared" si="35"/>
        <v>18914733.167778894</v>
      </c>
      <c r="H127" s="1811">
        <f t="shared" si="36"/>
        <v>42242.904074706195</v>
      </c>
      <c r="I127" s="1811">
        <f t="shared" si="37"/>
        <v>42951.095660516861</v>
      </c>
      <c r="J127" s="1814">
        <f t="shared" si="38"/>
        <v>85193.999735223057</v>
      </c>
      <c r="K127" s="1812">
        <f t="shared" si="31"/>
        <v>18871782.072118379</v>
      </c>
      <c r="L127" s="1815">
        <f>IF(L$12="Fixed Rate",G$6/360*30,('SOFR Curve'!$H116/12))</f>
        <v>2.2333333333333333E-3</v>
      </c>
      <c r="M127" s="1811">
        <f t="shared" si="39"/>
        <v>3949.4976152247727</v>
      </c>
      <c r="N127" s="229"/>
      <c r="Q127" s="76">
        <f t="shared" si="40"/>
        <v>114</v>
      </c>
      <c r="R127" s="76">
        <f t="shared" si="41"/>
        <v>106</v>
      </c>
      <c r="S127" s="1818">
        <f t="shared" si="57"/>
        <v>49430</v>
      </c>
      <c r="T127" s="76">
        <f t="shared" si="42"/>
        <v>10</v>
      </c>
      <c r="U127" s="1811">
        <f t="shared" si="43"/>
        <v>0</v>
      </c>
      <c r="V127" s="1811">
        <f t="shared" si="44"/>
        <v>0</v>
      </c>
      <c r="W127" s="1811">
        <f t="shared" si="45"/>
        <v>0</v>
      </c>
      <c r="X127" s="1814">
        <f t="shared" si="46"/>
        <v>0</v>
      </c>
      <c r="Y127" s="1812">
        <f t="shared" si="32"/>
        <v>0</v>
      </c>
      <c r="Z127" s="1815">
        <f>IF(Z$12="Fixed Rate",U$6/360*30,('SOFR Curve'!$H116/12))</f>
        <v>5.0000000000000001E-3</v>
      </c>
      <c r="AA127" s="1811">
        <f t="shared" si="47"/>
        <v>0</v>
      </c>
      <c r="AB127" s="229"/>
      <c r="AE127" s="76">
        <f t="shared" si="48"/>
        <v>114</v>
      </c>
      <c r="AF127" s="76">
        <f t="shared" si="49"/>
        <v>108</v>
      </c>
      <c r="AG127" s="1818">
        <f t="shared" si="58"/>
        <v>49430</v>
      </c>
      <c r="AH127" s="76">
        <f t="shared" si="50"/>
        <v>10</v>
      </c>
      <c r="AI127" s="1811">
        <f t="shared" si="51"/>
        <v>0</v>
      </c>
      <c r="AJ127" s="1811">
        <f t="shared" si="59"/>
        <v>0</v>
      </c>
      <c r="AK127" s="1811">
        <f t="shared" si="52"/>
        <v>0</v>
      </c>
      <c r="AL127" s="1814">
        <f t="shared" si="53"/>
        <v>0</v>
      </c>
      <c r="AM127" s="1812">
        <f t="shared" si="54"/>
        <v>0</v>
      </c>
      <c r="AN127" s="1815">
        <f>IF(AN$12="Fixed Rate",AI$6/360*30,('SOFR Curve'!$H116/12))</f>
        <v>3.3333333333333335E-3</v>
      </c>
      <c r="AO127" s="1811">
        <f t="shared" si="55"/>
        <v>0</v>
      </c>
      <c r="AP127" s="229"/>
    </row>
    <row r="128" spans="3:42" s="76" customFormat="1">
      <c r="C128" s="76">
        <f t="shared" si="30"/>
        <v>115</v>
      </c>
      <c r="D128" s="76">
        <f t="shared" si="33"/>
        <v>114</v>
      </c>
      <c r="E128" s="1818">
        <f t="shared" si="56"/>
        <v>47543</v>
      </c>
      <c r="F128" s="76">
        <f t="shared" si="34"/>
        <v>10</v>
      </c>
      <c r="G128" s="1811">
        <f t="shared" si="35"/>
        <v>18871782.072118379</v>
      </c>
      <c r="H128" s="1811">
        <f t="shared" si="36"/>
        <v>42146.979961064382</v>
      </c>
      <c r="I128" s="1811">
        <f t="shared" si="37"/>
        <v>43047.019774158674</v>
      </c>
      <c r="J128" s="1814">
        <f t="shared" si="38"/>
        <v>85193.999735223057</v>
      </c>
      <c r="K128" s="1812">
        <f t="shared" si="31"/>
        <v>18828735.052344222</v>
      </c>
      <c r="L128" s="1815">
        <f>IF(L$12="Fixed Rate",G$6/360*30,('SOFR Curve'!$H117/12))</f>
        <v>2.2333333333333333E-3</v>
      </c>
      <c r="M128" s="1811">
        <f t="shared" si="39"/>
        <v>3949.4976152247727</v>
      </c>
      <c r="N128" s="229"/>
      <c r="Q128" s="76">
        <f t="shared" si="40"/>
        <v>115</v>
      </c>
      <c r="R128" s="76">
        <f t="shared" si="41"/>
        <v>107</v>
      </c>
      <c r="S128" s="1818">
        <f t="shared" si="57"/>
        <v>49461</v>
      </c>
      <c r="T128" s="76">
        <f t="shared" si="42"/>
        <v>10</v>
      </c>
      <c r="U128" s="1811">
        <f t="shared" si="43"/>
        <v>0</v>
      </c>
      <c r="V128" s="1811">
        <f t="shared" si="44"/>
        <v>0</v>
      </c>
      <c r="W128" s="1811">
        <f t="shared" si="45"/>
        <v>0</v>
      </c>
      <c r="X128" s="1814">
        <f t="shared" si="46"/>
        <v>0</v>
      </c>
      <c r="Y128" s="1812">
        <f t="shared" si="32"/>
        <v>0</v>
      </c>
      <c r="Z128" s="1815">
        <f>IF(Z$12="Fixed Rate",U$6/360*30,('SOFR Curve'!$H117/12))</f>
        <v>5.0000000000000001E-3</v>
      </c>
      <c r="AA128" s="1811">
        <f t="shared" si="47"/>
        <v>0</v>
      </c>
      <c r="AB128" s="229"/>
      <c r="AE128" s="76">
        <f t="shared" si="48"/>
        <v>115</v>
      </c>
      <c r="AF128" s="76">
        <f t="shared" si="49"/>
        <v>109</v>
      </c>
      <c r="AG128" s="1818">
        <f t="shared" si="58"/>
        <v>49461</v>
      </c>
      <c r="AH128" s="76">
        <f t="shared" si="50"/>
        <v>10</v>
      </c>
      <c r="AI128" s="1811">
        <f t="shared" si="51"/>
        <v>0</v>
      </c>
      <c r="AJ128" s="1811">
        <f t="shared" si="59"/>
        <v>0</v>
      </c>
      <c r="AK128" s="1811">
        <f t="shared" si="52"/>
        <v>0</v>
      </c>
      <c r="AL128" s="1814">
        <f t="shared" si="53"/>
        <v>0</v>
      </c>
      <c r="AM128" s="1812">
        <f t="shared" si="54"/>
        <v>0</v>
      </c>
      <c r="AN128" s="1815">
        <f>IF(AN$12="Fixed Rate",AI$6/360*30,('SOFR Curve'!$H117/12))</f>
        <v>3.3333333333333335E-3</v>
      </c>
      <c r="AO128" s="1811">
        <f t="shared" si="55"/>
        <v>0</v>
      </c>
      <c r="AP128" s="229"/>
    </row>
    <row r="129" spans="3:42" s="76" customFormat="1">
      <c r="C129" s="76">
        <f t="shared" si="30"/>
        <v>116</v>
      </c>
      <c r="D129" s="76">
        <f t="shared" si="33"/>
        <v>115</v>
      </c>
      <c r="E129" s="1818">
        <f t="shared" si="56"/>
        <v>47574</v>
      </c>
      <c r="F129" s="76">
        <f t="shared" si="34"/>
        <v>10</v>
      </c>
      <c r="G129" s="1811">
        <f t="shared" si="35"/>
        <v>18828735.052344222</v>
      </c>
      <c r="H129" s="1811">
        <f t="shared" si="36"/>
        <v>42050.841616902093</v>
      </c>
      <c r="I129" s="1811">
        <f t="shared" si="37"/>
        <v>43143.158118320978</v>
      </c>
      <c r="J129" s="1814">
        <f t="shared" si="38"/>
        <v>85193.999735223071</v>
      </c>
      <c r="K129" s="1812">
        <f t="shared" si="31"/>
        <v>18785591.894225899</v>
      </c>
      <c r="L129" s="1815">
        <f>IF(L$12="Fixed Rate",G$6/360*30,('SOFR Curve'!$H118/12))</f>
        <v>2.2333333333333333E-3</v>
      </c>
      <c r="M129" s="1811">
        <f t="shared" si="39"/>
        <v>3949.4976152247727</v>
      </c>
      <c r="N129" s="229"/>
      <c r="Q129" s="76">
        <f t="shared" si="40"/>
        <v>116</v>
      </c>
      <c r="R129" s="76">
        <f t="shared" si="41"/>
        <v>108</v>
      </c>
      <c r="S129" s="1818">
        <f t="shared" si="57"/>
        <v>49491</v>
      </c>
      <c r="T129" s="76">
        <f t="shared" si="42"/>
        <v>10</v>
      </c>
      <c r="U129" s="1811">
        <f t="shared" si="43"/>
        <v>0</v>
      </c>
      <c r="V129" s="1811">
        <f t="shared" si="44"/>
        <v>0</v>
      </c>
      <c r="W129" s="1811">
        <f t="shared" si="45"/>
        <v>0</v>
      </c>
      <c r="X129" s="1814">
        <f t="shared" si="46"/>
        <v>0</v>
      </c>
      <c r="Y129" s="1812">
        <f t="shared" si="32"/>
        <v>0</v>
      </c>
      <c r="Z129" s="1815">
        <f>IF(Z$12="Fixed Rate",U$6/360*30,('SOFR Curve'!$H118/12))</f>
        <v>5.0000000000000001E-3</v>
      </c>
      <c r="AA129" s="1811">
        <f t="shared" si="47"/>
        <v>0</v>
      </c>
      <c r="AB129" s="229"/>
      <c r="AE129" s="76">
        <f t="shared" si="48"/>
        <v>116</v>
      </c>
      <c r="AF129" s="76">
        <f t="shared" si="49"/>
        <v>110</v>
      </c>
      <c r="AG129" s="1818">
        <f t="shared" si="58"/>
        <v>49491</v>
      </c>
      <c r="AH129" s="76">
        <f t="shared" si="50"/>
        <v>10</v>
      </c>
      <c r="AI129" s="1811">
        <f t="shared" si="51"/>
        <v>0</v>
      </c>
      <c r="AJ129" s="1811">
        <f t="shared" si="59"/>
        <v>0</v>
      </c>
      <c r="AK129" s="1811">
        <f t="shared" si="52"/>
        <v>0</v>
      </c>
      <c r="AL129" s="1814">
        <f t="shared" si="53"/>
        <v>0</v>
      </c>
      <c r="AM129" s="1812">
        <f t="shared" si="54"/>
        <v>0</v>
      </c>
      <c r="AN129" s="1815">
        <f>IF(AN$12="Fixed Rate",AI$6/360*30,('SOFR Curve'!$H118/12))</f>
        <v>3.3333333333333335E-3</v>
      </c>
      <c r="AO129" s="1811">
        <f t="shared" si="55"/>
        <v>0</v>
      </c>
      <c r="AP129" s="229"/>
    </row>
    <row r="130" spans="3:42" s="76" customFormat="1">
      <c r="C130" s="76">
        <f t="shared" si="30"/>
        <v>117</v>
      </c>
      <c r="D130" s="76">
        <f t="shared" si="33"/>
        <v>116</v>
      </c>
      <c r="E130" s="1818">
        <f t="shared" si="56"/>
        <v>47604</v>
      </c>
      <c r="F130" s="76">
        <f t="shared" si="34"/>
        <v>10</v>
      </c>
      <c r="G130" s="1811">
        <f t="shared" si="35"/>
        <v>18785591.894225899</v>
      </c>
      <c r="H130" s="1811">
        <f t="shared" si="36"/>
        <v>41954.48856377117</v>
      </c>
      <c r="I130" s="1811">
        <f t="shared" si="37"/>
        <v>43239.511171451901</v>
      </c>
      <c r="J130" s="1814">
        <f t="shared" si="38"/>
        <v>85193.999735223071</v>
      </c>
      <c r="K130" s="1812">
        <f t="shared" si="31"/>
        <v>18742352.383054446</v>
      </c>
      <c r="L130" s="1815">
        <f>IF(L$12="Fixed Rate",G$6/360*30,('SOFR Curve'!$H119/12))</f>
        <v>2.2333333333333333E-3</v>
      </c>
      <c r="M130" s="1811">
        <f t="shared" si="39"/>
        <v>3949.4976152247727</v>
      </c>
      <c r="N130" s="229"/>
      <c r="Q130" s="76">
        <f t="shared" si="40"/>
        <v>117</v>
      </c>
      <c r="R130" s="76">
        <f t="shared" si="41"/>
        <v>109</v>
      </c>
      <c r="S130" s="1818">
        <f t="shared" si="57"/>
        <v>49522</v>
      </c>
      <c r="T130" s="76">
        <f t="shared" si="42"/>
        <v>10</v>
      </c>
      <c r="U130" s="1811">
        <f t="shared" si="43"/>
        <v>0</v>
      </c>
      <c r="V130" s="1811">
        <f t="shared" si="44"/>
        <v>0</v>
      </c>
      <c r="W130" s="1811">
        <f t="shared" si="45"/>
        <v>0</v>
      </c>
      <c r="X130" s="1814">
        <f t="shared" si="46"/>
        <v>0</v>
      </c>
      <c r="Y130" s="1812">
        <f t="shared" si="32"/>
        <v>0</v>
      </c>
      <c r="Z130" s="1815">
        <f>IF(Z$12="Fixed Rate",U$6/360*30,('SOFR Curve'!$H119/12))</f>
        <v>5.0000000000000001E-3</v>
      </c>
      <c r="AA130" s="1811">
        <f t="shared" si="47"/>
        <v>0</v>
      </c>
      <c r="AB130" s="229"/>
      <c r="AE130" s="76">
        <f t="shared" si="48"/>
        <v>117</v>
      </c>
      <c r="AF130" s="76">
        <f t="shared" si="49"/>
        <v>111</v>
      </c>
      <c r="AG130" s="1818">
        <f t="shared" si="58"/>
        <v>49522</v>
      </c>
      <c r="AH130" s="76">
        <f t="shared" si="50"/>
        <v>10</v>
      </c>
      <c r="AI130" s="1811">
        <f t="shared" si="51"/>
        <v>0</v>
      </c>
      <c r="AJ130" s="1811">
        <f t="shared" si="59"/>
        <v>0</v>
      </c>
      <c r="AK130" s="1811">
        <f t="shared" si="52"/>
        <v>0</v>
      </c>
      <c r="AL130" s="1814">
        <f t="shared" si="53"/>
        <v>0</v>
      </c>
      <c r="AM130" s="1812">
        <f t="shared" si="54"/>
        <v>0</v>
      </c>
      <c r="AN130" s="1815">
        <f>IF(AN$12="Fixed Rate",AI$6/360*30,('SOFR Curve'!$H119/12))</f>
        <v>3.3333333333333335E-3</v>
      </c>
      <c r="AO130" s="1811">
        <f t="shared" si="55"/>
        <v>0</v>
      </c>
      <c r="AP130" s="229"/>
    </row>
    <row r="131" spans="3:42" s="76" customFormat="1">
      <c r="C131" s="76">
        <f t="shared" si="30"/>
        <v>118</v>
      </c>
      <c r="D131" s="76">
        <f t="shared" si="33"/>
        <v>117</v>
      </c>
      <c r="E131" s="1818">
        <f t="shared" si="56"/>
        <v>47635</v>
      </c>
      <c r="F131" s="76">
        <f t="shared" si="34"/>
        <v>10</v>
      </c>
      <c r="G131" s="1811">
        <f t="shared" si="35"/>
        <v>18742352.383054446</v>
      </c>
      <c r="H131" s="1811">
        <f t="shared" si="36"/>
        <v>41857.920322154932</v>
      </c>
      <c r="I131" s="1811">
        <f t="shared" si="37"/>
        <v>43336.079413068139</v>
      </c>
      <c r="J131" s="1814">
        <f t="shared" si="38"/>
        <v>85193.999735223071</v>
      </c>
      <c r="K131" s="1812">
        <f t="shared" si="31"/>
        <v>18699016.303641379</v>
      </c>
      <c r="L131" s="1815">
        <f>IF(L$12="Fixed Rate",G$6/360*30,('SOFR Curve'!$H120/12))</f>
        <v>2.2333333333333333E-3</v>
      </c>
      <c r="M131" s="1811">
        <f t="shared" si="39"/>
        <v>3949.4976152247727</v>
      </c>
      <c r="N131" s="229"/>
      <c r="Q131" s="76">
        <f t="shared" si="40"/>
        <v>118</v>
      </c>
      <c r="R131" s="76">
        <f t="shared" si="41"/>
        <v>110</v>
      </c>
      <c r="S131" s="1818">
        <f t="shared" si="57"/>
        <v>49553</v>
      </c>
      <c r="T131" s="76">
        <f t="shared" si="42"/>
        <v>10</v>
      </c>
      <c r="U131" s="1811">
        <f t="shared" si="43"/>
        <v>0</v>
      </c>
      <c r="V131" s="1811">
        <f t="shared" si="44"/>
        <v>0</v>
      </c>
      <c r="W131" s="1811">
        <f t="shared" si="45"/>
        <v>0</v>
      </c>
      <c r="X131" s="1814">
        <f t="shared" si="46"/>
        <v>0</v>
      </c>
      <c r="Y131" s="1812">
        <f t="shared" si="32"/>
        <v>0</v>
      </c>
      <c r="Z131" s="1815">
        <f>IF(Z$12="Fixed Rate",U$6/360*30,('SOFR Curve'!$H120/12))</f>
        <v>5.0000000000000001E-3</v>
      </c>
      <c r="AA131" s="1811">
        <f t="shared" si="47"/>
        <v>0</v>
      </c>
      <c r="AB131" s="229"/>
      <c r="AE131" s="76">
        <f t="shared" si="48"/>
        <v>118</v>
      </c>
      <c r="AF131" s="76">
        <f t="shared" si="49"/>
        <v>112</v>
      </c>
      <c r="AG131" s="1818">
        <f t="shared" si="58"/>
        <v>49553</v>
      </c>
      <c r="AH131" s="76">
        <f t="shared" si="50"/>
        <v>10</v>
      </c>
      <c r="AI131" s="1811">
        <f t="shared" si="51"/>
        <v>0</v>
      </c>
      <c r="AJ131" s="1811">
        <f t="shared" si="59"/>
        <v>0</v>
      </c>
      <c r="AK131" s="1811">
        <f t="shared" si="52"/>
        <v>0</v>
      </c>
      <c r="AL131" s="1814">
        <f t="shared" si="53"/>
        <v>0</v>
      </c>
      <c r="AM131" s="1812">
        <f t="shared" si="54"/>
        <v>0</v>
      </c>
      <c r="AN131" s="1815">
        <f>IF(AN$12="Fixed Rate",AI$6/360*30,('SOFR Curve'!$H120/12))</f>
        <v>3.3333333333333335E-3</v>
      </c>
      <c r="AO131" s="1811">
        <f t="shared" si="55"/>
        <v>0</v>
      </c>
      <c r="AP131" s="229"/>
    </row>
    <row r="132" spans="3:42" s="76" customFormat="1">
      <c r="C132" s="76">
        <f t="shared" si="30"/>
        <v>119</v>
      </c>
      <c r="D132" s="76">
        <f t="shared" si="33"/>
        <v>118</v>
      </c>
      <c r="E132" s="1818">
        <f t="shared" si="56"/>
        <v>47665</v>
      </c>
      <c r="F132" s="76">
        <f t="shared" si="34"/>
        <v>10</v>
      </c>
      <c r="G132" s="1811">
        <f t="shared" si="35"/>
        <v>18699016.303641379</v>
      </c>
      <c r="H132" s="1811">
        <f t="shared" si="36"/>
        <v>41761.136411465748</v>
      </c>
      <c r="I132" s="1811">
        <f t="shared" si="37"/>
        <v>43432.863323757323</v>
      </c>
      <c r="J132" s="1814">
        <f t="shared" si="38"/>
        <v>85193.999735223071</v>
      </c>
      <c r="K132" s="1812">
        <f t="shared" si="31"/>
        <v>18655583.440317623</v>
      </c>
      <c r="L132" s="1815">
        <f>IF(L$12="Fixed Rate",G$6/360*30,('SOFR Curve'!$H121/12))</f>
        <v>2.2333333333333333E-3</v>
      </c>
      <c r="M132" s="1811">
        <f t="shared" si="39"/>
        <v>3949.4976152247727</v>
      </c>
      <c r="N132" s="229"/>
      <c r="Q132" s="76">
        <f t="shared" si="40"/>
        <v>119</v>
      </c>
      <c r="R132" s="76">
        <f t="shared" si="41"/>
        <v>111</v>
      </c>
      <c r="S132" s="1818">
        <f t="shared" si="57"/>
        <v>49583</v>
      </c>
      <c r="T132" s="76">
        <f t="shared" si="42"/>
        <v>10</v>
      </c>
      <c r="U132" s="1811">
        <f t="shared" si="43"/>
        <v>0</v>
      </c>
      <c r="V132" s="1811">
        <f t="shared" si="44"/>
        <v>0</v>
      </c>
      <c r="W132" s="1811">
        <f t="shared" si="45"/>
        <v>0</v>
      </c>
      <c r="X132" s="1814">
        <f t="shared" si="46"/>
        <v>0</v>
      </c>
      <c r="Y132" s="1812">
        <f t="shared" si="32"/>
        <v>0</v>
      </c>
      <c r="Z132" s="1815">
        <f>IF(Z$12="Fixed Rate",U$6/360*30,('SOFR Curve'!$H121/12))</f>
        <v>5.0000000000000001E-3</v>
      </c>
      <c r="AA132" s="1811">
        <f t="shared" si="47"/>
        <v>0</v>
      </c>
      <c r="AB132" s="229"/>
      <c r="AE132" s="76">
        <f t="shared" si="48"/>
        <v>119</v>
      </c>
      <c r="AF132" s="76">
        <f t="shared" si="49"/>
        <v>113</v>
      </c>
      <c r="AG132" s="1818">
        <f t="shared" si="58"/>
        <v>49583</v>
      </c>
      <c r="AH132" s="76">
        <f t="shared" si="50"/>
        <v>10</v>
      </c>
      <c r="AI132" s="1811">
        <f t="shared" si="51"/>
        <v>0</v>
      </c>
      <c r="AJ132" s="1811">
        <f t="shared" si="59"/>
        <v>0</v>
      </c>
      <c r="AK132" s="1811">
        <f t="shared" si="52"/>
        <v>0</v>
      </c>
      <c r="AL132" s="1814">
        <f t="shared" si="53"/>
        <v>0</v>
      </c>
      <c r="AM132" s="1812">
        <f t="shared" si="54"/>
        <v>0</v>
      </c>
      <c r="AN132" s="1815">
        <f>IF(AN$12="Fixed Rate",AI$6/360*30,('SOFR Curve'!$H121/12))</f>
        <v>3.3333333333333335E-3</v>
      </c>
      <c r="AO132" s="1811">
        <f t="shared" si="55"/>
        <v>0</v>
      </c>
      <c r="AP132" s="229"/>
    </row>
    <row r="133" spans="3:42" s="76" customFormat="1">
      <c r="C133" s="76">
        <f t="shared" si="30"/>
        <v>120</v>
      </c>
      <c r="D133" s="76">
        <f t="shared" si="33"/>
        <v>119</v>
      </c>
      <c r="E133" s="1818">
        <f t="shared" si="56"/>
        <v>47696</v>
      </c>
      <c r="F133" s="76">
        <f t="shared" si="34"/>
        <v>10</v>
      </c>
      <c r="G133" s="1811">
        <f t="shared" si="35"/>
        <v>18655583.440317623</v>
      </c>
      <c r="H133" s="1811">
        <f t="shared" si="36"/>
        <v>41664.136350042689</v>
      </c>
      <c r="I133" s="1811">
        <f t="shared" si="37"/>
        <v>43529.863385180382</v>
      </c>
      <c r="J133" s="1814">
        <f t="shared" si="38"/>
        <v>85193.999735223071</v>
      </c>
      <c r="K133" s="1812">
        <f t="shared" si="31"/>
        <v>18612053.576932441</v>
      </c>
      <c r="L133" s="1815">
        <f>IF(L$12="Fixed Rate",G$6/360*30,('SOFR Curve'!$H122/12))</f>
        <v>2.2333333333333333E-3</v>
      </c>
      <c r="M133" s="1811">
        <f t="shared" si="39"/>
        <v>3949.4976152247727</v>
      </c>
      <c r="N133" s="229"/>
      <c r="Q133" s="76">
        <f t="shared" si="40"/>
        <v>120</v>
      </c>
      <c r="R133" s="76">
        <f t="shared" si="41"/>
        <v>112</v>
      </c>
      <c r="S133" s="1818">
        <f t="shared" si="57"/>
        <v>49614</v>
      </c>
      <c r="T133" s="76">
        <f t="shared" si="42"/>
        <v>10</v>
      </c>
      <c r="U133" s="1811">
        <f t="shared" si="43"/>
        <v>0</v>
      </c>
      <c r="V133" s="1811">
        <f t="shared" si="44"/>
        <v>0</v>
      </c>
      <c r="W133" s="1811">
        <f t="shared" si="45"/>
        <v>0</v>
      </c>
      <c r="X133" s="1814">
        <f t="shared" si="46"/>
        <v>0</v>
      </c>
      <c r="Y133" s="1812">
        <f t="shared" si="32"/>
        <v>0</v>
      </c>
      <c r="Z133" s="1815">
        <f>IF(Z$12="Fixed Rate",U$6/360*30,('SOFR Curve'!$H122/12))</f>
        <v>5.0000000000000001E-3</v>
      </c>
      <c r="AA133" s="1811">
        <f t="shared" si="47"/>
        <v>0</v>
      </c>
      <c r="AB133" s="229"/>
      <c r="AE133" s="76">
        <f t="shared" si="48"/>
        <v>120</v>
      </c>
      <c r="AF133" s="76">
        <f t="shared" si="49"/>
        <v>114</v>
      </c>
      <c r="AG133" s="1818">
        <f t="shared" si="58"/>
        <v>49614</v>
      </c>
      <c r="AH133" s="76">
        <f t="shared" si="50"/>
        <v>10</v>
      </c>
      <c r="AI133" s="1811">
        <f t="shared" si="51"/>
        <v>0</v>
      </c>
      <c r="AJ133" s="1811">
        <f t="shared" si="59"/>
        <v>0</v>
      </c>
      <c r="AK133" s="1811">
        <f t="shared" si="52"/>
        <v>0</v>
      </c>
      <c r="AL133" s="1814">
        <f t="shared" si="53"/>
        <v>0</v>
      </c>
      <c r="AM133" s="1812">
        <f t="shared" si="54"/>
        <v>0</v>
      </c>
      <c r="AN133" s="1815">
        <f>IF(AN$12="Fixed Rate",AI$6/360*30,('SOFR Curve'!$H122/12))</f>
        <v>3.3333333333333335E-3</v>
      </c>
      <c r="AO133" s="1811">
        <f t="shared" si="55"/>
        <v>0</v>
      </c>
      <c r="AP133" s="229"/>
    </row>
    <row r="134" spans="3:42" s="76" customFormat="1">
      <c r="C134" s="76">
        <f t="shared" si="30"/>
        <v>121</v>
      </c>
      <c r="D134" s="76">
        <f t="shared" si="33"/>
        <v>120</v>
      </c>
      <c r="E134" s="1818">
        <f t="shared" si="56"/>
        <v>47727</v>
      </c>
      <c r="F134" s="76">
        <f t="shared" si="34"/>
        <v>11</v>
      </c>
      <c r="G134" s="1811">
        <f t="shared" si="35"/>
        <v>18612053.576932441</v>
      </c>
      <c r="H134" s="1811">
        <f t="shared" si="36"/>
        <v>41566.919655149119</v>
      </c>
      <c r="I134" s="1811">
        <f t="shared" si="37"/>
        <v>43627.080080073953</v>
      </c>
      <c r="J134" s="1814">
        <f t="shared" si="38"/>
        <v>85193.999735223071</v>
      </c>
      <c r="K134" s="1812">
        <f t="shared" si="31"/>
        <v>18568426.496852368</v>
      </c>
      <c r="L134" s="1815">
        <f>IF(L$12="Fixed Rate",G$6/360*30,('SOFR Curve'!$H123/12))</f>
        <v>2.2333333333333333E-3</v>
      </c>
      <c r="M134" s="1811">
        <f t="shared" si="39"/>
        <v>3949.4976152247727</v>
      </c>
      <c r="N134" s="229"/>
      <c r="Q134" s="76">
        <f t="shared" si="40"/>
        <v>121</v>
      </c>
      <c r="R134" s="76">
        <f t="shared" si="41"/>
        <v>113</v>
      </c>
      <c r="S134" s="1818">
        <f t="shared" si="57"/>
        <v>49644</v>
      </c>
      <c r="T134" s="76">
        <f t="shared" si="42"/>
        <v>11</v>
      </c>
      <c r="U134" s="1811">
        <f t="shared" si="43"/>
        <v>0</v>
      </c>
      <c r="V134" s="1811">
        <f t="shared" si="44"/>
        <v>0</v>
      </c>
      <c r="W134" s="1811">
        <f t="shared" si="45"/>
        <v>0</v>
      </c>
      <c r="X134" s="1814">
        <f t="shared" si="46"/>
        <v>0</v>
      </c>
      <c r="Y134" s="1812">
        <f t="shared" si="32"/>
        <v>0</v>
      </c>
      <c r="Z134" s="1815">
        <f>IF(Z$12="Fixed Rate",U$6/360*30,('SOFR Curve'!$H123/12))</f>
        <v>5.0000000000000001E-3</v>
      </c>
      <c r="AA134" s="1811">
        <f t="shared" si="47"/>
        <v>0</v>
      </c>
      <c r="AB134" s="229"/>
      <c r="AE134" s="76">
        <f t="shared" si="48"/>
        <v>121</v>
      </c>
      <c r="AF134" s="76">
        <f t="shared" si="49"/>
        <v>115</v>
      </c>
      <c r="AG134" s="1818">
        <f t="shared" si="58"/>
        <v>49644</v>
      </c>
      <c r="AH134" s="76">
        <f t="shared" si="50"/>
        <v>11</v>
      </c>
      <c r="AI134" s="1811">
        <f t="shared" si="51"/>
        <v>0</v>
      </c>
      <c r="AJ134" s="1811">
        <f t="shared" si="59"/>
        <v>0</v>
      </c>
      <c r="AK134" s="1811">
        <f t="shared" si="52"/>
        <v>0</v>
      </c>
      <c r="AL134" s="1814">
        <f t="shared" si="53"/>
        <v>0</v>
      </c>
      <c r="AM134" s="1812">
        <f t="shared" si="54"/>
        <v>0</v>
      </c>
      <c r="AN134" s="1815">
        <f>IF(AN$12="Fixed Rate",AI$6/360*30,('SOFR Curve'!$H123/12))</f>
        <v>3.3333333333333335E-3</v>
      </c>
      <c r="AO134" s="1811">
        <f t="shared" si="55"/>
        <v>0</v>
      </c>
      <c r="AP134" s="229"/>
    </row>
    <row r="135" spans="3:42" s="76" customFormat="1">
      <c r="C135" s="76">
        <f t="shared" si="30"/>
        <v>122</v>
      </c>
      <c r="D135" s="76">
        <f t="shared" si="33"/>
        <v>121</v>
      </c>
      <c r="E135" s="1818">
        <f t="shared" si="56"/>
        <v>47757</v>
      </c>
      <c r="F135" s="76">
        <f t="shared" si="34"/>
        <v>11</v>
      </c>
      <c r="G135" s="1811">
        <f t="shared" si="35"/>
        <v>18568426.496852368</v>
      </c>
      <c r="H135" s="1811">
        <f t="shared" si="36"/>
        <v>41469.485842970287</v>
      </c>
      <c r="I135" s="1811">
        <f t="shared" si="37"/>
        <v>43724.513892252769</v>
      </c>
      <c r="J135" s="1814">
        <f t="shared" si="38"/>
        <v>85193.999735223057</v>
      </c>
      <c r="K135" s="1812">
        <f t="shared" si="31"/>
        <v>18524701.982960116</v>
      </c>
      <c r="L135" s="1815">
        <f>IF(L$12="Fixed Rate",G$6/360*30,('SOFR Curve'!$H124/12))</f>
        <v>2.2333333333333333E-3</v>
      </c>
      <c r="M135" s="1811">
        <f t="shared" si="39"/>
        <v>3949.4976152247727</v>
      </c>
      <c r="N135" s="229"/>
      <c r="Q135" s="76">
        <f t="shared" si="40"/>
        <v>122</v>
      </c>
      <c r="R135" s="76">
        <f t="shared" si="41"/>
        <v>114</v>
      </c>
      <c r="S135" s="1818">
        <f t="shared" si="57"/>
        <v>49675</v>
      </c>
      <c r="T135" s="76">
        <f t="shared" si="42"/>
        <v>11</v>
      </c>
      <c r="U135" s="1811">
        <f t="shared" si="43"/>
        <v>0</v>
      </c>
      <c r="V135" s="1811">
        <f t="shared" si="44"/>
        <v>0</v>
      </c>
      <c r="W135" s="1811">
        <f t="shared" si="45"/>
        <v>0</v>
      </c>
      <c r="X135" s="1814">
        <f t="shared" si="46"/>
        <v>0</v>
      </c>
      <c r="Y135" s="1812">
        <f t="shared" si="32"/>
        <v>0</v>
      </c>
      <c r="Z135" s="1815">
        <f>IF(Z$12="Fixed Rate",U$6/360*30,('SOFR Curve'!$H124/12))</f>
        <v>5.0000000000000001E-3</v>
      </c>
      <c r="AA135" s="1811">
        <f t="shared" si="47"/>
        <v>0</v>
      </c>
      <c r="AB135" s="229"/>
      <c r="AE135" s="76">
        <f t="shared" si="48"/>
        <v>122</v>
      </c>
      <c r="AF135" s="76">
        <f t="shared" si="49"/>
        <v>116</v>
      </c>
      <c r="AG135" s="1818">
        <f t="shared" si="58"/>
        <v>49675</v>
      </c>
      <c r="AH135" s="76">
        <f t="shared" si="50"/>
        <v>11</v>
      </c>
      <c r="AI135" s="1811">
        <f t="shared" si="51"/>
        <v>0</v>
      </c>
      <c r="AJ135" s="1811">
        <f t="shared" si="59"/>
        <v>0</v>
      </c>
      <c r="AK135" s="1811">
        <f t="shared" si="52"/>
        <v>0</v>
      </c>
      <c r="AL135" s="1814">
        <f t="shared" si="53"/>
        <v>0</v>
      </c>
      <c r="AM135" s="1812">
        <f t="shared" si="54"/>
        <v>0</v>
      </c>
      <c r="AN135" s="1815">
        <f>IF(AN$12="Fixed Rate",AI$6/360*30,('SOFR Curve'!$H124/12))</f>
        <v>3.3333333333333335E-3</v>
      </c>
      <c r="AO135" s="1811">
        <f t="shared" si="55"/>
        <v>0</v>
      </c>
      <c r="AP135" s="229"/>
    </row>
    <row r="136" spans="3:42" s="76" customFormat="1">
      <c r="C136" s="76">
        <f t="shared" si="30"/>
        <v>123</v>
      </c>
      <c r="D136" s="76">
        <f t="shared" si="33"/>
        <v>122</v>
      </c>
      <c r="E136" s="1818">
        <f t="shared" si="56"/>
        <v>47788</v>
      </c>
      <c r="F136" s="76">
        <f t="shared" si="34"/>
        <v>11</v>
      </c>
      <c r="G136" s="1811">
        <f t="shared" si="35"/>
        <v>18524701.982960116</v>
      </c>
      <c r="H136" s="1811">
        <f t="shared" si="36"/>
        <v>41371.834428610928</v>
      </c>
      <c r="I136" s="1811">
        <f t="shared" si="37"/>
        <v>43822.165306612173</v>
      </c>
      <c r="J136" s="1814">
        <f t="shared" si="38"/>
        <v>85193.9997352231</v>
      </c>
      <c r="K136" s="1812">
        <f t="shared" si="31"/>
        <v>18480879.817653503</v>
      </c>
      <c r="L136" s="1815">
        <f>IF(L$12="Fixed Rate",G$6/360*30,('SOFR Curve'!$H125/12))</f>
        <v>2.2333333333333333E-3</v>
      </c>
      <c r="M136" s="1811">
        <f t="shared" si="39"/>
        <v>3949.4976152247727</v>
      </c>
      <c r="N136" s="229"/>
      <c r="Q136" s="76">
        <f t="shared" si="40"/>
        <v>123</v>
      </c>
      <c r="R136" s="76">
        <f t="shared" si="41"/>
        <v>115</v>
      </c>
      <c r="S136" s="1818">
        <f t="shared" si="57"/>
        <v>49706</v>
      </c>
      <c r="T136" s="76">
        <f t="shared" si="42"/>
        <v>11</v>
      </c>
      <c r="U136" s="1811">
        <f t="shared" si="43"/>
        <v>0</v>
      </c>
      <c r="V136" s="1811">
        <f t="shared" si="44"/>
        <v>0</v>
      </c>
      <c r="W136" s="1811">
        <f t="shared" si="45"/>
        <v>0</v>
      </c>
      <c r="X136" s="1814">
        <f t="shared" si="46"/>
        <v>0</v>
      </c>
      <c r="Y136" s="1812">
        <f t="shared" si="32"/>
        <v>0</v>
      </c>
      <c r="Z136" s="1815">
        <f>IF(Z$12="Fixed Rate",U$6/360*30,('SOFR Curve'!$H125/12))</f>
        <v>5.0000000000000001E-3</v>
      </c>
      <c r="AA136" s="1811">
        <f t="shared" si="47"/>
        <v>0</v>
      </c>
      <c r="AB136" s="229"/>
      <c r="AE136" s="76">
        <f t="shared" si="48"/>
        <v>123</v>
      </c>
      <c r="AF136" s="76">
        <f t="shared" si="49"/>
        <v>117</v>
      </c>
      <c r="AG136" s="1818">
        <f t="shared" si="58"/>
        <v>49706</v>
      </c>
      <c r="AH136" s="76">
        <f t="shared" si="50"/>
        <v>11</v>
      </c>
      <c r="AI136" s="1811">
        <f t="shared" si="51"/>
        <v>0</v>
      </c>
      <c r="AJ136" s="1811">
        <f t="shared" si="59"/>
        <v>0</v>
      </c>
      <c r="AK136" s="1811">
        <f t="shared" si="52"/>
        <v>0</v>
      </c>
      <c r="AL136" s="1814">
        <f t="shared" si="53"/>
        <v>0</v>
      </c>
      <c r="AM136" s="1812">
        <f t="shared" si="54"/>
        <v>0</v>
      </c>
      <c r="AN136" s="1815">
        <f>IF(AN$12="Fixed Rate",AI$6/360*30,('SOFR Curve'!$H125/12))</f>
        <v>3.3333333333333335E-3</v>
      </c>
      <c r="AO136" s="1811">
        <f t="shared" si="55"/>
        <v>0</v>
      </c>
      <c r="AP136" s="229"/>
    </row>
    <row r="137" spans="3:42" s="76" customFormat="1">
      <c r="C137" s="76">
        <f t="shared" si="30"/>
        <v>124</v>
      </c>
      <c r="D137" s="76">
        <f t="shared" si="33"/>
        <v>123</v>
      </c>
      <c r="E137" s="1818">
        <f t="shared" si="56"/>
        <v>47818</v>
      </c>
      <c r="F137" s="76">
        <f t="shared" si="34"/>
        <v>11</v>
      </c>
      <c r="G137" s="1811">
        <f t="shared" si="35"/>
        <v>18480879.817653503</v>
      </c>
      <c r="H137" s="1811">
        <f t="shared" si="36"/>
        <v>41273.96492609282</v>
      </c>
      <c r="I137" s="1811">
        <f t="shared" si="37"/>
        <v>43920.034809130251</v>
      </c>
      <c r="J137" s="1814">
        <f t="shared" si="38"/>
        <v>85193.999735223071</v>
      </c>
      <c r="K137" s="1812">
        <f t="shared" si="31"/>
        <v>18436959.782844372</v>
      </c>
      <c r="L137" s="1815">
        <f>IF(L$12="Fixed Rate",G$6/360*30,('SOFR Curve'!$H126/12))</f>
        <v>2.2333333333333333E-3</v>
      </c>
      <c r="M137" s="1811">
        <f t="shared" si="39"/>
        <v>3949.4976152247727</v>
      </c>
      <c r="N137" s="229"/>
      <c r="Q137" s="76">
        <f t="shared" si="40"/>
        <v>124</v>
      </c>
      <c r="R137" s="76">
        <f t="shared" si="41"/>
        <v>116</v>
      </c>
      <c r="S137" s="1818">
        <f t="shared" si="57"/>
        <v>49735</v>
      </c>
      <c r="T137" s="76">
        <f t="shared" si="42"/>
        <v>11</v>
      </c>
      <c r="U137" s="1811">
        <f t="shared" si="43"/>
        <v>0</v>
      </c>
      <c r="V137" s="1811">
        <f t="shared" si="44"/>
        <v>0</v>
      </c>
      <c r="W137" s="1811">
        <f t="shared" si="45"/>
        <v>0</v>
      </c>
      <c r="X137" s="1814">
        <f t="shared" si="46"/>
        <v>0</v>
      </c>
      <c r="Y137" s="1812">
        <f t="shared" si="32"/>
        <v>0</v>
      </c>
      <c r="Z137" s="1815">
        <f>IF(Z$12="Fixed Rate",U$6/360*30,('SOFR Curve'!$H126/12))</f>
        <v>5.0000000000000001E-3</v>
      </c>
      <c r="AA137" s="1811">
        <f t="shared" si="47"/>
        <v>0</v>
      </c>
      <c r="AB137" s="229"/>
      <c r="AE137" s="76">
        <f t="shared" si="48"/>
        <v>124</v>
      </c>
      <c r="AF137" s="76">
        <f t="shared" si="49"/>
        <v>118</v>
      </c>
      <c r="AG137" s="1818">
        <f t="shared" si="58"/>
        <v>49735</v>
      </c>
      <c r="AH137" s="76">
        <f t="shared" si="50"/>
        <v>11</v>
      </c>
      <c r="AI137" s="1811">
        <f t="shared" si="51"/>
        <v>0</v>
      </c>
      <c r="AJ137" s="1811">
        <f t="shared" si="59"/>
        <v>0</v>
      </c>
      <c r="AK137" s="1811">
        <f t="shared" si="52"/>
        <v>0</v>
      </c>
      <c r="AL137" s="1814">
        <f t="shared" si="53"/>
        <v>0</v>
      </c>
      <c r="AM137" s="1812">
        <f t="shared" si="54"/>
        <v>0</v>
      </c>
      <c r="AN137" s="1815">
        <f>IF(AN$12="Fixed Rate",AI$6/360*30,('SOFR Curve'!$H126/12))</f>
        <v>3.3333333333333335E-3</v>
      </c>
      <c r="AO137" s="1811">
        <f t="shared" si="55"/>
        <v>0</v>
      </c>
      <c r="AP137" s="229"/>
    </row>
    <row r="138" spans="3:42" s="76" customFormat="1">
      <c r="C138" s="76">
        <f t="shared" si="30"/>
        <v>125</v>
      </c>
      <c r="D138" s="76">
        <f t="shared" si="33"/>
        <v>124</v>
      </c>
      <c r="E138" s="1818">
        <f t="shared" si="56"/>
        <v>47849</v>
      </c>
      <c r="F138" s="76">
        <f t="shared" si="34"/>
        <v>11</v>
      </c>
      <c r="G138" s="1811">
        <f t="shared" si="35"/>
        <v>18436959.782844372</v>
      </c>
      <c r="H138" s="1811">
        <f t="shared" si="36"/>
        <v>41175.876848352433</v>
      </c>
      <c r="I138" s="1811">
        <f t="shared" si="37"/>
        <v>44018.122886870638</v>
      </c>
      <c r="J138" s="1814">
        <f t="shared" si="38"/>
        <v>85193.999735223071</v>
      </c>
      <c r="K138" s="1812">
        <f t="shared" si="31"/>
        <v>18392941.659957502</v>
      </c>
      <c r="L138" s="1815">
        <f>IF(L$12="Fixed Rate",G$6/360*30,('SOFR Curve'!$H127/12))</f>
        <v>2.2333333333333333E-3</v>
      </c>
      <c r="M138" s="1811">
        <f t="shared" si="39"/>
        <v>3841.0332880925775</v>
      </c>
      <c r="N138" s="229"/>
      <c r="Q138" s="76">
        <f t="shared" si="40"/>
        <v>125</v>
      </c>
      <c r="R138" s="76">
        <f t="shared" si="41"/>
        <v>117</v>
      </c>
      <c r="S138" s="1818">
        <f t="shared" si="57"/>
        <v>49766</v>
      </c>
      <c r="T138" s="76">
        <f t="shared" si="42"/>
        <v>11</v>
      </c>
      <c r="U138" s="1811">
        <f t="shared" si="43"/>
        <v>0</v>
      </c>
      <c r="V138" s="1811">
        <f t="shared" si="44"/>
        <v>0</v>
      </c>
      <c r="W138" s="1811">
        <f t="shared" si="45"/>
        <v>0</v>
      </c>
      <c r="X138" s="1814">
        <f t="shared" si="46"/>
        <v>0</v>
      </c>
      <c r="Y138" s="1812">
        <f t="shared" si="32"/>
        <v>0</v>
      </c>
      <c r="Z138" s="1815">
        <f>IF(Z$12="Fixed Rate",U$6/360*30,('SOFR Curve'!$H127/12))</f>
        <v>5.0000000000000001E-3</v>
      </c>
      <c r="AA138" s="1811">
        <f t="shared" si="47"/>
        <v>0</v>
      </c>
      <c r="AB138" s="229"/>
      <c r="AE138" s="76">
        <f t="shared" si="48"/>
        <v>125</v>
      </c>
      <c r="AF138" s="76">
        <f t="shared" si="49"/>
        <v>119</v>
      </c>
      <c r="AG138" s="1818">
        <f t="shared" si="58"/>
        <v>49766</v>
      </c>
      <c r="AH138" s="76">
        <f t="shared" si="50"/>
        <v>11</v>
      </c>
      <c r="AI138" s="1811">
        <f t="shared" si="51"/>
        <v>0</v>
      </c>
      <c r="AJ138" s="1811">
        <f t="shared" si="59"/>
        <v>0</v>
      </c>
      <c r="AK138" s="1811">
        <f t="shared" si="52"/>
        <v>0</v>
      </c>
      <c r="AL138" s="1814">
        <f t="shared" si="53"/>
        <v>0</v>
      </c>
      <c r="AM138" s="1812">
        <f t="shared" si="54"/>
        <v>0</v>
      </c>
      <c r="AN138" s="1815">
        <f>IF(AN$12="Fixed Rate",AI$6/360*30,('SOFR Curve'!$H127/12))</f>
        <v>3.3333333333333335E-3</v>
      </c>
      <c r="AO138" s="1811">
        <f t="shared" si="55"/>
        <v>0</v>
      </c>
      <c r="AP138" s="229"/>
    </row>
    <row r="139" spans="3:42" s="76" customFormat="1">
      <c r="C139" s="76">
        <f t="shared" si="30"/>
        <v>126</v>
      </c>
      <c r="D139" s="76">
        <f t="shared" si="33"/>
        <v>125</v>
      </c>
      <c r="E139" s="1818">
        <f t="shared" si="56"/>
        <v>47880</v>
      </c>
      <c r="F139" s="76">
        <f t="shared" si="34"/>
        <v>11</v>
      </c>
      <c r="G139" s="1811">
        <f t="shared" si="35"/>
        <v>18392941.659957502</v>
      </c>
      <c r="H139" s="1811">
        <f t="shared" si="36"/>
        <v>41077.569707238421</v>
      </c>
      <c r="I139" s="1811">
        <f t="shared" si="37"/>
        <v>44116.43002798465</v>
      </c>
      <c r="J139" s="1814">
        <f t="shared" si="38"/>
        <v>85193.999735223071</v>
      </c>
      <c r="K139" s="1812">
        <f t="shared" si="31"/>
        <v>18348825.229929518</v>
      </c>
      <c r="L139" s="1815">
        <f>IF(L$12="Fixed Rate",G$6/360*30,('SOFR Curve'!$H128/12))</f>
        <v>2.2333333333333333E-3</v>
      </c>
      <c r="M139" s="1811">
        <f t="shared" si="39"/>
        <v>3841.0332880925775</v>
      </c>
      <c r="N139" s="229"/>
      <c r="Q139" s="76">
        <f t="shared" si="40"/>
        <v>126</v>
      </c>
      <c r="R139" s="76">
        <f t="shared" si="41"/>
        <v>118</v>
      </c>
      <c r="S139" s="1818">
        <f t="shared" si="57"/>
        <v>49796</v>
      </c>
      <c r="T139" s="76">
        <f t="shared" si="42"/>
        <v>11</v>
      </c>
      <c r="U139" s="1811">
        <f t="shared" si="43"/>
        <v>0</v>
      </c>
      <c r="V139" s="1811">
        <f t="shared" si="44"/>
        <v>0</v>
      </c>
      <c r="W139" s="1811">
        <f t="shared" si="45"/>
        <v>0</v>
      </c>
      <c r="X139" s="1814">
        <f t="shared" si="46"/>
        <v>0</v>
      </c>
      <c r="Y139" s="1812">
        <f t="shared" si="32"/>
        <v>0</v>
      </c>
      <c r="Z139" s="1815">
        <f>IF(Z$12="Fixed Rate",U$6/360*30,('SOFR Curve'!$H128/12))</f>
        <v>5.0000000000000001E-3</v>
      </c>
      <c r="AA139" s="1811">
        <f t="shared" si="47"/>
        <v>0</v>
      </c>
      <c r="AB139" s="229"/>
      <c r="AE139" s="76">
        <f t="shared" si="48"/>
        <v>126</v>
      </c>
      <c r="AF139" s="76">
        <f t="shared" si="49"/>
        <v>120</v>
      </c>
      <c r="AG139" s="1818">
        <f t="shared" si="58"/>
        <v>49796</v>
      </c>
      <c r="AH139" s="76">
        <f t="shared" si="50"/>
        <v>11</v>
      </c>
      <c r="AI139" s="1811">
        <f t="shared" si="51"/>
        <v>0</v>
      </c>
      <c r="AJ139" s="1811">
        <f t="shared" si="59"/>
        <v>0</v>
      </c>
      <c r="AK139" s="1811">
        <f t="shared" si="52"/>
        <v>0</v>
      </c>
      <c r="AL139" s="1814">
        <f t="shared" si="53"/>
        <v>0</v>
      </c>
      <c r="AM139" s="1812">
        <f t="shared" si="54"/>
        <v>0</v>
      </c>
      <c r="AN139" s="1815">
        <f>IF(AN$12="Fixed Rate",AI$6/360*30,('SOFR Curve'!$H128/12))</f>
        <v>3.3333333333333335E-3</v>
      </c>
      <c r="AO139" s="1811">
        <f t="shared" si="55"/>
        <v>0</v>
      </c>
      <c r="AP139" s="229"/>
    </row>
    <row r="140" spans="3:42" s="76" customFormat="1">
      <c r="C140" s="76">
        <f t="shared" si="30"/>
        <v>127</v>
      </c>
      <c r="D140" s="76">
        <f t="shared" si="33"/>
        <v>126</v>
      </c>
      <c r="E140" s="1818">
        <f t="shared" si="56"/>
        <v>47908</v>
      </c>
      <c r="F140" s="76">
        <f t="shared" si="34"/>
        <v>11</v>
      </c>
      <c r="G140" s="1811">
        <f t="shared" si="35"/>
        <v>18348825.229929518</v>
      </c>
      <c r="H140" s="1811">
        <f t="shared" si="36"/>
        <v>40979.043013509254</v>
      </c>
      <c r="I140" s="1811">
        <f t="shared" si="37"/>
        <v>44214.956721713846</v>
      </c>
      <c r="J140" s="1814">
        <f t="shared" si="38"/>
        <v>85193.9997352231</v>
      </c>
      <c r="K140" s="1812">
        <f t="shared" si="31"/>
        <v>18304610.273207802</v>
      </c>
      <c r="L140" s="1815">
        <f>IF(L$12="Fixed Rate",G$6/360*30,('SOFR Curve'!$H129/12))</f>
        <v>2.2333333333333333E-3</v>
      </c>
      <c r="M140" s="1811">
        <f t="shared" si="39"/>
        <v>3841.0332880925775</v>
      </c>
      <c r="N140" s="229"/>
      <c r="Q140" s="76">
        <f t="shared" si="40"/>
        <v>127</v>
      </c>
      <c r="R140" s="76">
        <f t="shared" si="41"/>
        <v>119</v>
      </c>
      <c r="S140" s="1818">
        <f t="shared" si="57"/>
        <v>49827</v>
      </c>
      <c r="T140" s="76">
        <f t="shared" si="42"/>
        <v>11</v>
      </c>
      <c r="U140" s="1811">
        <f t="shared" si="43"/>
        <v>0</v>
      </c>
      <c r="V140" s="1811">
        <f t="shared" si="44"/>
        <v>0</v>
      </c>
      <c r="W140" s="1811">
        <f t="shared" si="45"/>
        <v>0</v>
      </c>
      <c r="X140" s="1814">
        <f t="shared" si="46"/>
        <v>0</v>
      </c>
      <c r="Y140" s="1812">
        <f t="shared" si="32"/>
        <v>0</v>
      </c>
      <c r="Z140" s="1815">
        <f>IF(Z$12="Fixed Rate",U$6/360*30,('SOFR Curve'!$H129/12))</f>
        <v>5.0000000000000001E-3</v>
      </c>
      <c r="AA140" s="1811">
        <f t="shared" si="47"/>
        <v>0</v>
      </c>
      <c r="AB140" s="229"/>
      <c r="AE140" s="76">
        <f t="shared" si="48"/>
        <v>127</v>
      </c>
      <c r="AF140" s="76">
        <f t="shared" si="49"/>
        <v>121</v>
      </c>
      <c r="AG140" s="1818">
        <f t="shared" si="58"/>
        <v>49827</v>
      </c>
      <c r="AH140" s="76">
        <f t="shared" si="50"/>
        <v>11</v>
      </c>
      <c r="AI140" s="1811">
        <f t="shared" si="51"/>
        <v>0</v>
      </c>
      <c r="AJ140" s="1811">
        <f t="shared" si="59"/>
        <v>0</v>
      </c>
      <c r="AK140" s="1811">
        <f t="shared" si="52"/>
        <v>0</v>
      </c>
      <c r="AL140" s="1814">
        <f t="shared" si="53"/>
        <v>0</v>
      </c>
      <c r="AM140" s="1812">
        <f t="shared" si="54"/>
        <v>0</v>
      </c>
      <c r="AN140" s="1815">
        <f>IF(AN$12="Fixed Rate",AI$6/360*30,('SOFR Curve'!$H129/12))</f>
        <v>3.3333333333333335E-3</v>
      </c>
      <c r="AO140" s="1811">
        <f t="shared" si="55"/>
        <v>0</v>
      </c>
      <c r="AP140" s="229"/>
    </row>
    <row r="141" spans="3:42" s="76" customFormat="1">
      <c r="C141" s="76">
        <f t="shared" si="30"/>
        <v>128</v>
      </c>
      <c r="D141" s="76">
        <f t="shared" si="33"/>
        <v>127</v>
      </c>
      <c r="E141" s="1818">
        <f t="shared" si="56"/>
        <v>47939</v>
      </c>
      <c r="F141" s="76">
        <f t="shared" si="34"/>
        <v>11</v>
      </c>
      <c r="G141" s="1811">
        <f t="shared" si="35"/>
        <v>18304610.273207802</v>
      </c>
      <c r="H141" s="1811">
        <f t="shared" si="36"/>
        <v>40880.296276830755</v>
      </c>
      <c r="I141" s="1811">
        <f t="shared" si="37"/>
        <v>44313.703458392316</v>
      </c>
      <c r="J141" s="1814">
        <f t="shared" si="38"/>
        <v>85193.999735223071</v>
      </c>
      <c r="K141" s="1812">
        <f t="shared" si="31"/>
        <v>18260296.569749411</v>
      </c>
      <c r="L141" s="1815">
        <f>IF(L$12="Fixed Rate",G$6/360*30,('SOFR Curve'!$H130/12))</f>
        <v>2.2333333333333333E-3</v>
      </c>
      <c r="M141" s="1811">
        <f t="shared" si="39"/>
        <v>3841.0332880925775</v>
      </c>
      <c r="N141" s="229"/>
      <c r="Q141" s="76">
        <f t="shared" si="40"/>
        <v>128</v>
      </c>
      <c r="R141" s="76">
        <f t="shared" si="41"/>
        <v>120</v>
      </c>
      <c r="S141" s="1818">
        <f t="shared" si="57"/>
        <v>49857</v>
      </c>
      <c r="T141" s="76">
        <f t="shared" si="42"/>
        <v>11</v>
      </c>
      <c r="U141" s="1811">
        <f t="shared" si="43"/>
        <v>0</v>
      </c>
      <c r="V141" s="1811">
        <f t="shared" si="44"/>
        <v>0</v>
      </c>
      <c r="W141" s="1811">
        <f t="shared" si="45"/>
        <v>0</v>
      </c>
      <c r="X141" s="1814">
        <f t="shared" si="46"/>
        <v>0</v>
      </c>
      <c r="Y141" s="1812">
        <f t="shared" si="32"/>
        <v>0</v>
      </c>
      <c r="Z141" s="1815">
        <f>IF(Z$12="Fixed Rate",U$6/360*30,('SOFR Curve'!$H130/12))</f>
        <v>5.0000000000000001E-3</v>
      </c>
      <c r="AA141" s="1811">
        <f t="shared" si="47"/>
        <v>0</v>
      </c>
      <c r="AB141" s="229"/>
      <c r="AE141" s="76">
        <f t="shared" si="48"/>
        <v>128</v>
      </c>
      <c r="AF141" s="76">
        <f t="shared" si="49"/>
        <v>122</v>
      </c>
      <c r="AG141" s="1818">
        <f t="shared" si="58"/>
        <v>49857</v>
      </c>
      <c r="AH141" s="76">
        <f t="shared" si="50"/>
        <v>11</v>
      </c>
      <c r="AI141" s="1811">
        <f t="shared" si="51"/>
        <v>0</v>
      </c>
      <c r="AJ141" s="1811">
        <f t="shared" si="59"/>
        <v>0</v>
      </c>
      <c r="AK141" s="1811">
        <f t="shared" si="52"/>
        <v>0</v>
      </c>
      <c r="AL141" s="1814">
        <f t="shared" si="53"/>
        <v>0</v>
      </c>
      <c r="AM141" s="1812">
        <f t="shared" si="54"/>
        <v>0</v>
      </c>
      <c r="AN141" s="1815">
        <f>IF(AN$12="Fixed Rate",AI$6/360*30,('SOFR Curve'!$H130/12))</f>
        <v>3.3333333333333335E-3</v>
      </c>
      <c r="AO141" s="1811">
        <f t="shared" si="55"/>
        <v>0</v>
      </c>
      <c r="AP141" s="229"/>
    </row>
    <row r="142" spans="3:42" s="76" customFormat="1">
      <c r="C142" s="76">
        <f t="shared" ref="C142:C205" si="60">IFERROR(C141+1,0)</f>
        <v>129</v>
      </c>
      <c r="D142" s="76">
        <f t="shared" si="33"/>
        <v>128</v>
      </c>
      <c r="E142" s="1818">
        <f t="shared" si="56"/>
        <v>47969</v>
      </c>
      <c r="F142" s="76">
        <f t="shared" si="34"/>
        <v>11</v>
      </c>
      <c r="G142" s="1811">
        <f t="shared" si="35"/>
        <v>18260296.569749411</v>
      </c>
      <c r="H142" s="1811">
        <f t="shared" si="36"/>
        <v>40781.329005773681</v>
      </c>
      <c r="I142" s="1811">
        <f t="shared" si="37"/>
        <v>44412.67072944939</v>
      </c>
      <c r="J142" s="1814">
        <f t="shared" si="38"/>
        <v>85193.999735223071</v>
      </c>
      <c r="K142" s="1812">
        <f t="shared" ref="K142:K205" si="61">IF(C142&lt;=G$4,IF(C142=0,G$2,G142-I142),)</f>
        <v>18215883.89901996</v>
      </c>
      <c r="L142" s="1815">
        <f>IF(L$12="Fixed Rate",G$6/360*30,('SOFR Curve'!$H131/12))</f>
        <v>2.2333333333333333E-3</v>
      </c>
      <c r="M142" s="1811">
        <f t="shared" si="39"/>
        <v>3841.0332880925775</v>
      </c>
      <c r="N142" s="229"/>
      <c r="Q142" s="76">
        <f t="shared" si="40"/>
        <v>129</v>
      </c>
      <c r="R142" s="76">
        <f t="shared" si="41"/>
        <v>121</v>
      </c>
      <c r="S142" s="1818">
        <f t="shared" si="57"/>
        <v>49888</v>
      </c>
      <c r="T142" s="76">
        <f t="shared" si="42"/>
        <v>11</v>
      </c>
      <c r="U142" s="1811">
        <f t="shared" si="43"/>
        <v>0</v>
      </c>
      <c r="V142" s="1811">
        <f t="shared" si="44"/>
        <v>0</v>
      </c>
      <c r="W142" s="1811">
        <f t="shared" si="45"/>
        <v>0</v>
      </c>
      <c r="X142" s="1814">
        <f t="shared" si="46"/>
        <v>0</v>
      </c>
      <c r="Y142" s="1812">
        <f t="shared" ref="Y142:Y205" si="62">IF(Q142&lt;=U$4,IF(Q142=0,U$2,U142-W142),)</f>
        <v>0</v>
      </c>
      <c r="Z142" s="1815">
        <f>IF(Z$12="Fixed Rate",U$6/360*30,('SOFR Curve'!$H131/12))</f>
        <v>5.0000000000000001E-3</v>
      </c>
      <c r="AA142" s="1811">
        <f t="shared" si="47"/>
        <v>0</v>
      </c>
      <c r="AB142" s="229"/>
      <c r="AE142" s="76">
        <f t="shared" si="48"/>
        <v>129</v>
      </c>
      <c r="AF142" s="76">
        <f t="shared" si="49"/>
        <v>123</v>
      </c>
      <c r="AG142" s="1818">
        <f t="shared" si="58"/>
        <v>49888</v>
      </c>
      <c r="AH142" s="76">
        <f t="shared" si="50"/>
        <v>11</v>
      </c>
      <c r="AI142" s="1811">
        <f t="shared" si="51"/>
        <v>0</v>
      </c>
      <c r="AJ142" s="1811">
        <f t="shared" si="59"/>
        <v>0</v>
      </c>
      <c r="AK142" s="1811">
        <f t="shared" si="52"/>
        <v>0</v>
      </c>
      <c r="AL142" s="1814">
        <f t="shared" si="53"/>
        <v>0</v>
      </c>
      <c r="AM142" s="1812">
        <f t="shared" si="54"/>
        <v>0</v>
      </c>
      <c r="AN142" s="1815">
        <f>IF(AN$12="Fixed Rate",AI$6/360*30,('SOFR Curve'!$H131/12))</f>
        <v>3.3333333333333335E-3</v>
      </c>
      <c r="AO142" s="1811">
        <f t="shared" si="55"/>
        <v>0</v>
      </c>
      <c r="AP142" s="229"/>
    </row>
    <row r="143" spans="3:42" s="76" customFormat="1">
      <c r="C143" s="76">
        <f t="shared" si="60"/>
        <v>130</v>
      </c>
      <c r="D143" s="76">
        <f t="shared" ref="D143:D206" si="63">IF(E143&lt;=EDATE(G$3,G$5),0,D142+1)</f>
        <v>129</v>
      </c>
      <c r="E143" s="1818">
        <f t="shared" si="56"/>
        <v>48000</v>
      </c>
      <c r="F143" s="76">
        <f t="shared" ref="F143:F206" si="64">ROUNDUP(C143/12,0)</f>
        <v>11</v>
      </c>
      <c r="G143" s="1811">
        <f t="shared" ref="G143:G206" si="65">IF(C143&lt;=G$4,K142,)</f>
        <v>18215883.89901996</v>
      </c>
      <c r="H143" s="1811">
        <f t="shared" ref="H143:H206" si="66">IF(C143&lt;=G$4,G143*L143,)</f>
        <v>40682.140707811246</v>
      </c>
      <c r="I143" s="1811">
        <f t="shared" ref="I143:I206" si="67">IF(C143&lt;=G$5,0,J143-H143)</f>
        <v>44511.859027411811</v>
      </c>
      <c r="J143" s="1814">
        <f t="shared" ref="J143:J206" si="68">IF(C143&lt;=G$4,IF(C143&lt;=G$5,H143,-PMT(L143,G$8-D143,G143)),)</f>
        <v>85193.999735223057</v>
      </c>
      <c r="K143" s="1812">
        <f t="shared" si="61"/>
        <v>18171372.039992549</v>
      </c>
      <c r="L143" s="1815">
        <f>IF(L$12="Fixed Rate",G$6/360*30,('SOFR Curve'!$H132/12))</f>
        <v>2.2333333333333333E-3</v>
      </c>
      <c r="M143" s="1811">
        <f t="shared" ref="M143:M206" si="69">IF(OR(TEXT(E143,"mmm")="Jan",C143=1),$G$9/12*G143,M142)</f>
        <v>3841.0332880925775</v>
      </c>
      <c r="N143" s="229"/>
      <c r="Q143" s="76">
        <f t="shared" ref="Q143:Q206" si="70">IFERROR(Q142+1,0)</f>
        <v>130</v>
      </c>
      <c r="R143" s="76">
        <f t="shared" ref="R143:R206" si="71">IF(S143&lt;=EDATE(U$3,U$5),0,R142+1)</f>
        <v>122</v>
      </c>
      <c r="S143" s="1818">
        <f t="shared" si="57"/>
        <v>49919</v>
      </c>
      <c r="T143" s="76">
        <f t="shared" ref="T143:T206" si="72">ROUNDUP(Q143/12,0)</f>
        <v>11</v>
      </c>
      <c r="U143" s="1811">
        <f t="shared" ref="U143:U206" si="73">IF(Q143&lt;=U$4,Y142,)</f>
        <v>0</v>
      </c>
      <c r="V143" s="1811">
        <f t="shared" ref="V143:V206" si="74">IF(Q143&lt;=U$4,U143*Z143,)</f>
        <v>0</v>
      </c>
      <c r="W143" s="1811">
        <f t="shared" ref="W143:W206" si="75">IF(Q143&lt;=U$5,0,X143-V143)</f>
        <v>0</v>
      </c>
      <c r="X143" s="1814">
        <f t="shared" ref="X143:X206" si="76">IF(Q143&lt;=U$4,IF(Q143&lt;=U$5,V143,-PMT(Z143,U$8-R143,U143)),)</f>
        <v>0</v>
      </c>
      <c r="Y143" s="1812">
        <f t="shared" si="62"/>
        <v>0</v>
      </c>
      <c r="Z143" s="1815">
        <f>IF(Z$12="Fixed Rate",U$6/360*30,('SOFR Curve'!$H132/12))</f>
        <v>5.0000000000000001E-3</v>
      </c>
      <c r="AA143" s="1811">
        <f t="shared" ref="AA143:AA206" si="77">IF(OR(TEXT(S143,"mmm")="Jan",Q143=1),$G$9/12*U143,AA142)</f>
        <v>0</v>
      </c>
      <c r="AB143" s="229"/>
      <c r="AE143" s="76">
        <f t="shared" ref="AE143:AE206" si="78">IFERROR(AE142+1,0)</f>
        <v>130</v>
      </c>
      <c r="AF143" s="76">
        <f t="shared" ref="AF143:AF206" si="79">IF(AG143&lt;=EDATE(AI$3,AI$5),0,AF142+1)</f>
        <v>124</v>
      </c>
      <c r="AG143" s="1818">
        <f t="shared" si="58"/>
        <v>49919</v>
      </c>
      <c r="AH143" s="76">
        <f t="shared" ref="AH143:AH206" si="80">ROUNDUP(AE143/12,0)</f>
        <v>11</v>
      </c>
      <c r="AI143" s="1811">
        <f t="shared" ref="AI143:AI206" si="81">IF(AE143&lt;=AI$4,AM142,)</f>
        <v>0</v>
      </c>
      <c r="AJ143" s="1811">
        <f t="shared" si="59"/>
        <v>0</v>
      </c>
      <c r="AK143" s="1811">
        <f t="shared" ref="AK143:AK206" si="82">IF(AE143&lt;=AI$5,0,AL143-AJ143)</f>
        <v>0</v>
      </c>
      <c r="AL143" s="1814">
        <f t="shared" ref="AL143:AL206" si="83">IF(AE143&lt;=AI$4,IF(AE143&lt;=AI$5,AJ143,-PMT(AN143,AI$8-AF143,AI143)),)</f>
        <v>0</v>
      </c>
      <c r="AM143" s="1812">
        <f t="shared" ref="AM143:AM206" si="84">IF(AE143&lt;=AI$4,IF(AE143=0,AI$2,AI143-AK143),)</f>
        <v>0</v>
      </c>
      <c r="AN143" s="1815">
        <f>IF(AN$12="Fixed Rate",AI$6/360*30,('SOFR Curve'!$H132/12))</f>
        <v>3.3333333333333335E-3</v>
      </c>
      <c r="AO143" s="1811">
        <f t="shared" ref="AO143:AO206" si="85">IF(OR(TEXT(AG143,"mmm")="Jan",AE143=1),$G$9/12*AI143,AO142)</f>
        <v>0</v>
      </c>
      <c r="AP143" s="229"/>
    </row>
    <row r="144" spans="3:42" s="76" customFormat="1">
      <c r="C144" s="76">
        <f t="shared" si="60"/>
        <v>131</v>
      </c>
      <c r="D144" s="76">
        <f t="shared" si="63"/>
        <v>130</v>
      </c>
      <c r="E144" s="1818">
        <f t="shared" ref="E144:E207" si="86">DATE(YEAR(E143),MONTH(E143)+1,1)</f>
        <v>48030</v>
      </c>
      <c r="F144" s="76">
        <f t="shared" si="64"/>
        <v>11</v>
      </c>
      <c r="G144" s="1811">
        <f t="shared" si="65"/>
        <v>18171372.039992549</v>
      </c>
      <c r="H144" s="1811">
        <f t="shared" si="66"/>
        <v>40582.730889316692</v>
      </c>
      <c r="I144" s="1811">
        <f t="shared" si="67"/>
        <v>44611.268845906365</v>
      </c>
      <c r="J144" s="1814">
        <f t="shared" si="68"/>
        <v>85193.999735223057</v>
      </c>
      <c r="K144" s="1812">
        <f t="shared" si="61"/>
        <v>18126760.771146644</v>
      </c>
      <c r="L144" s="1815">
        <f>IF(L$12="Fixed Rate",G$6/360*30,('SOFR Curve'!$H133/12))</f>
        <v>2.2333333333333333E-3</v>
      </c>
      <c r="M144" s="1811">
        <f t="shared" si="69"/>
        <v>3841.0332880925775</v>
      </c>
      <c r="N144" s="229"/>
      <c r="Q144" s="76">
        <f t="shared" si="70"/>
        <v>131</v>
      </c>
      <c r="R144" s="76">
        <f t="shared" si="71"/>
        <v>123</v>
      </c>
      <c r="S144" s="1818">
        <f t="shared" ref="S144:S207" si="87">DATE(YEAR(S143),MONTH(S143)+1,1)</f>
        <v>49949</v>
      </c>
      <c r="T144" s="76">
        <f t="shared" si="72"/>
        <v>11</v>
      </c>
      <c r="U144" s="1811">
        <f t="shared" si="73"/>
        <v>0</v>
      </c>
      <c r="V144" s="1811">
        <f t="shared" si="74"/>
        <v>0</v>
      </c>
      <c r="W144" s="1811">
        <f t="shared" si="75"/>
        <v>0</v>
      </c>
      <c r="X144" s="1814">
        <f t="shared" si="76"/>
        <v>0</v>
      </c>
      <c r="Y144" s="1812">
        <f t="shared" si="62"/>
        <v>0</v>
      </c>
      <c r="Z144" s="1815">
        <f>IF(Z$12="Fixed Rate",U$6/360*30,('SOFR Curve'!$H133/12))</f>
        <v>5.0000000000000001E-3</v>
      </c>
      <c r="AA144" s="1811">
        <f t="shared" si="77"/>
        <v>0</v>
      </c>
      <c r="AB144" s="229"/>
      <c r="AE144" s="76">
        <f t="shared" si="78"/>
        <v>131</v>
      </c>
      <c r="AF144" s="76">
        <f t="shared" si="79"/>
        <v>125</v>
      </c>
      <c r="AG144" s="1818">
        <f t="shared" ref="AG144:AG207" si="88">DATE(YEAR(AG143),MONTH(AG143)+1,1)</f>
        <v>49949</v>
      </c>
      <c r="AH144" s="76">
        <f t="shared" si="80"/>
        <v>11</v>
      </c>
      <c r="AI144" s="1811">
        <f t="shared" si="81"/>
        <v>0</v>
      </c>
      <c r="AJ144" s="1811">
        <f t="shared" ref="AJ144:AJ207" si="89">IF(AE144&lt;=AI$4,AI144*AN144,)</f>
        <v>0</v>
      </c>
      <c r="AK144" s="1811">
        <f t="shared" si="82"/>
        <v>0</v>
      </c>
      <c r="AL144" s="1814">
        <f t="shared" si="83"/>
        <v>0</v>
      </c>
      <c r="AM144" s="1812">
        <f t="shared" si="84"/>
        <v>0</v>
      </c>
      <c r="AN144" s="1815">
        <f>IF(AN$12="Fixed Rate",AI$6/360*30,('SOFR Curve'!$H133/12))</f>
        <v>3.3333333333333335E-3</v>
      </c>
      <c r="AO144" s="1811">
        <f t="shared" si="85"/>
        <v>0</v>
      </c>
      <c r="AP144" s="229"/>
    </row>
    <row r="145" spans="3:42" s="76" customFormat="1">
      <c r="C145" s="76">
        <f t="shared" si="60"/>
        <v>132</v>
      </c>
      <c r="D145" s="76">
        <f t="shared" si="63"/>
        <v>131</v>
      </c>
      <c r="E145" s="1818">
        <f t="shared" si="86"/>
        <v>48061</v>
      </c>
      <c r="F145" s="76">
        <f t="shared" si="64"/>
        <v>11</v>
      </c>
      <c r="G145" s="1811">
        <f t="shared" si="65"/>
        <v>18126760.771146644</v>
      </c>
      <c r="H145" s="1811">
        <f t="shared" si="66"/>
        <v>40483.099055560837</v>
      </c>
      <c r="I145" s="1811">
        <f t="shared" si="67"/>
        <v>44710.900679662263</v>
      </c>
      <c r="J145" s="1814">
        <f t="shared" si="68"/>
        <v>85193.9997352231</v>
      </c>
      <c r="K145" s="1812">
        <f t="shared" si="61"/>
        <v>18082049.870466981</v>
      </c>
      <c r="L145" s="1815">
        <f>IF(L$12="Fixed Rate",G$6/360*30,('SOFR Curve'!$H134/12))</f>
        <v>2.2333333333333333E-3</v>
      </c>
      <c r="M145" s="1811">
        <f t="shared" si="69"/>
        <v>3841.0332880925775</v>
      </c>
      <c r="N145" s="229"/>
      <c r="Q145" s="76">
        <f t="shared" si="70"/>
        <v>132</v>
      </c>
      <c r="R145" s="76">
        <f t="shared" si="71"/>
        <v>124</v>
      </c>
      <c r="S145" s="1818">
        <f t="shared" si="87"/>
        <v>49980</v>
      </c>
      <c r="T145" s="76">
        <f t="shared" si="72"/>
        <v>11</v>
      </c>
      <c r="U145" s="1811">
        <f t="shared" si="73"/>
        <v>0</v>
      </c>
      <c r="V145" s="1811">
        <f t="shared" si="74"/>
        <v>0</v>
      </c>
      <c r="W145" s="1811">
        <f t="shared" si="75"/>
        <v>0</v>
      </c>
      <c r="X145" s="1814">
        <f t="shared" si="76"/>
        <v>0</v>
      </c>
      <c r="Y145" s="1812">
        <f t="shared" si="62"/>
        <v>0</v>
      </c>
      <c r="Z145" s="1815">
        <f>IF(Z$12="Fixed Rate",U$6/360*30,('SOFR Curve'!$H134/12))</f>
        <v>5.0000000000000001E-3</v>
      </c>
      <c r="AA145" s="1811">
        <f t="shared" si="77"/>
        <v>0</v>
      </c>
      <c r="AB145" s="229"/>
      <c r="AE145" s="76">
        <f t="shared" si="78"/>
        <v>132</v>
      </c>
      <c r="AF145" s="76">
        <f t="shared" si="79"/>
        <v>126</v>
      </c>
      <c r="AG145" s="1818">
        <f t="shared" si="88"/>
        <v>49980</v>
      </c>
      <c r="AH145" s="76">
        <f t="shared" si="80"/>
        <v>11</v>
      </c>
      <c r="AI145" s="1811">
        <f t="shared" si="81"/>
        <v>0</v>
      </c>
      <c r="AJ145" s="1811">
        <f t="shared" si="89"/>
        <v>0</v>
      </c>
      <c r="AK145" s="1811">
        <f t="shared" si="82"/>
        <v>0</v>
      </c>
      <c r="AL145" s="1814">
        <f t="shared" si="83"/>
        <v>0</v>
      </c>
      <c r="AM145" s="1812">
        <f t="shared" si="84"/>
        <v>0</v>
      </c>
      <c r="AN145" s="1815">
        <f>IF(AN$12="Fixed Rate",AI$6/360*30,('SOFR Curve'!$H134/12))</f>
        <v>3.3333333333333335E-3</v>
      </c>
      <c r="AO145" s="1811">
        <f t="shared" si="85"/>
        <v>0</v>
      </c>
      <c r="AP145" s="229"/>
    </row>
    <row r="146" spans="3:42" s="76" customFormat="1">
      <c r="C146" s="76">
        <f t="shared" si="60"/>
        <v>133</v>
      </c>
      <c r="D146" s="76">
        <f t="shared" si="63"/>
        <v>132</v>
      </c>
      <c r="E146" s="1818">
        <f t="shared" si="86"/>
        <v>48092</v>
      </c>
      <c r="F146" s="76">
        <f t="shared" si="64"/>
        <v>12</v>
      </c>
      <c r="G146" s="1811">
        <f t="shared" si="65"/>
        <v>18082049.870466981</v>
      </c>
      <c r="H146" s="1811">
        <f t="shared" si="66"/>
        <v>40383.244710709587</v>
      </c>
      <c r="I146" s="1811">
        <f t="shared" si="67"/>
        <v>44810.75502451347</v>
      </c>
      <c r="J146" s="1814">
        <f t="shared" si="68"/>
        <v>85193.999735223057</v>
      </c>
      <c r="K146" s="1812">
        <f t="shared" si="61"/>
        <v>18037239.115442466</v>
      </c>
      <c r="L146" s="1815">
        <f>IF(L$12="Fixed Rate",G$6/360*30,('SOFR Curve'!$H135/12))</f>
        <v>2.2333333333333333E-3</v>
      </c>
      <c r="M146" s="1811">
        <f t="shared" si="69"/>
        <v>3841.0332880925775</v>
      </c>
      <c r="N146" s="229"/>
      <c r="Q146" s="76">
        <f t="shared" si="70"/>
        <v>133</v>
      </c>
      <c r="R146" s="76">
        <f t="shared" si="71"/>
        <v>125</v>
      </c>
      <c r="S146" s="1818">
        <f t="shared" si="87"/>
        <v>50010</v>
      </c>
      <c r="T146" s="76">
        <f t="shared" si="72"/>
        <v>12</v>
      </c>
      <c r="U146" s="1811">
        <f t="shared" si="73"/>
        <v>0</v>
      </c>
      <c r="V146" s="1811">
        <f t="shared" si="74"/>
        <v>0</v>
      </c>
      <c r="W146" s="1811">
        <f t="shared" si="75"/>
        <v>0</v>
      </c>
      <c r="X146" s="1814">
        <f t="shared" si="76"/>
        <v>0</v>
      </c>
      <c r="Y146" s="1812">
        <f t="shared" si="62"/>
        <v>0</v>
      </c>
      <c r="Z146" s="1815">
        <f>IF(Z$12="Fixed Rate",U$6/360*30,('SOFR Curve'!$H135/12))</f>
        <v>5.0000000000000001E-3</v>
      </c>
      <c r="AA146" s="1811">
        <f t="shared" si="77"/>
        <v>0</v>
      </c>
      <c r="AB146" s="229"/>
      <c r="AE146" s="76">
        <f t="shared" si="78"/>
        <v>133</v>
      </c>
      <c r="AF146" s="76">
        <f t="shared" si="79"/>
        <v>127</v>
      </c>
      <c r="AG146" s="1818">
        <f t="shared" si="88"/>
        <v>50010</v>
      </c>
      <c r="AH146" s="76">
        <f t="shared" si="80"/>
        <v>12</v>
      </c>
      <c r="AI146" s="1811">
        <f t="shared" si="81"/>
        <v>0</v>
      </c>
      <c r="AJ146" s="1811">
        <f t="shared" si="89"/>
        <v>0</v>
      </c>
      <c r="AK146" s="1811">
        <f t="shared" si="82"/>
        <v>0</v>
      </c>
      <c r="AL146" s="1814">
        <f t="shared" si="83"/>
        <v>0</v>
      </c>
      <c r="AM146" s="1812">
        <f t="shared" si="84"/>
        <v>0</v>
      </c>
      <c r="AN146" s="1815">
        <f>IF(AN$12="Fixed Rate",AI$6/360*30,('SOFR Curve'!$H135/12))</f>
        <v>3.3333333333333335E-3</v>
      </c>
      <c r="AO146" s="1811">
        <f t="shared" si="85"/>
        <v>0</v>
      </c>
      <c r="AP146" s="229"/>
    </row>
    <row r="147" spans="3:42" s="76" customFormat="1">
      <c r="C147" s="76">
        <f t="shared" si="60"/>
        <v>134</v>
      </c>
      <c r="D147" s="76">
        <f t="shared" si="63"/>
        <v>133</v>
      </c>
      <c r="E147" s="1818">
        <f t="shared" si="86"/>
        <v>48122</v>
      </c>
      <c r="F147" s="76">
        <f t="shared" si="64"/>
        <v>12</v>
      </c>
      <c r="G147" s="1811">
        <f t="shared" si="65"/>
        <v>18037239.115442466</v>
      </c>
      <c r="H147" s="1811">
        <f t="shared" si="66"/>
        <v>40283.167357821505</v>
      </c>
      <c r="I147" s="1811">
        <f t="shared" si="67"/>
        <v>44910.832377401552</v>
      </c>
      <c r="J147" s="1814">
        <f t="shared" si="68"/>
        <v>85193.999735223057</v>
      </c>
      <c r="K147" s="1812">
        <f t="shared" si="61"/>
        <v>17992328.283065066</v>
      </c>
      <c r="L147" s="1815">
        <f>IF(L$12="Fixed Rate",G$6/360*30,('SOFR Curve'!$H136/12))</f>
        <v>2.2333333333333333E-3</v>
      </c>
      <c r="M147" s="1811">
        <f t="shared" si="69"/>
        <v>3841.0332880925775</v>
      </c>
      <c r="N147" s="229"/>
      <c r="Q147" s="76">
        <f t="shared" si="70"/>
        <v>134</v>
      </c>
      <c r="R147" s="76">
        <f t="shared" si="71"/>
        <v>126</v>
      </c>
      <c r="S147" s="1818">
        <f t="shared" si="87"/>
        <v>50041</v>
      </c>
      <c r="T147" s="76">
        <f t="shared" si="72"/>
        <v>12</v>
      </c>
      <c r="U147" s="1811">
        <f t="shared" si="73"/>
        <v>0</v>
      </c>
      <c r="V147" s="1811">
        <f t="shared" si="74"/>
        <v>0</v>
      </c>
      <c r="W147" s="1811">
        <f t="shared" si="75"/>
        <v>0</v>
      </c>
      <c r="X147" s="1814">
        <f t="shared" si="76"/>
        <v>0</v>
      </c>
      <c r="Y147" s="1812">
        <f t="shared" si="62"/>
        <v>0</v>
      </c>
      <c r="Z147" s="1815">
        <f>IF(Z$12="Fixed Rate",U$6/360*30,('SOFR Curve'!$H136/12))</f>
        <v>5.0000000000000001E-3</v>
      </c>
      <c r="AA147" s="1811">
        <f t="shared" si="77"/>
        <v>0</v>
      </c>
      <c r="AB147" s="229"/>
      <c r="AE147" s="76">
        <f t="shared" si="78"/>
        <v>134</v>
      </c>
      <c r="AF147" s="76">
        <f t="shared" si="79"/>
        <v>128</v>
      </c>
      <c r="AG147" s="1818">
        <f t="shared" si="88"/>
        <v>50041</v>
      </c>
      <c r="AH147" s="76">
        <f t="shared" si="80"/>
        <v>12</v>
      </c>
      <c r="AI147" s="1811">
        <f t="shared" si="81"/>
        <v>0</v>
      </c>
      <c r="AJ147" s="1811">
        <f t="shared" si="89"/>
        <v>0</v>
      </c>
      <c r="AK147" s="1811">
        <f t="shared" si="82"/>
        <v>0</v>
      </c>
      <c r="AL147" s="1814">
        <f t="shared" si="83"/>
        <v>0</v>
      </c>
      <c r="AM147" s="1812">
        <f t="shared" si="84"/>
        <v>0</v>
      </c>
      <c r="AN147" s="1815">
        <f>IF(AN$12="Fixed Rate",AI$6/360*30,('SOFR Curve'!$H136/12))</f>
        <v>3.3333333333333335E-3</v>
      </c>
      <c r="AO147" s="1811">
        <f t="shared" si="85"/>
        <v>0</v>
      </c>
      <c r="AP147" s="229"/>
    </row>
    <row r="148" spans="3:42" s="76" customFormat="1">
      <c r="C148" s="76">
        <f t="shared" si="60"/>
        <v>135</v>
      </c>
      <c r="D148" s="76">
        <f t="shared" si="63"/>
        <v>134</v>
      </c>
      <c r="E148" s="1818">
        <f t="shared" si="86"/>
        <v>48153</v>
      </c>
      <c r="F148" s="76">
        <f t="shared" si="64"/>
        <v>12</v>
      </c>
      <c r="G148" s="1811">
        <f t="shared" si="65"/>
        <v>17992328.283065066</v>
      </c>
      <c r="H148" s="1811">
        <f t="shared" si="66"/>
        <v>40182.866498845309</v>
      </c>
      <c r="I148" s="1811">
        <f t="shared" si="67"/>
        <v>45011.133236377762</v>
      </c>
      <c r="J148" s="1814">
        <f t="shared" si="68"/>
        <v>85193.999735223071</v>
      </c>
      <c r="K148" s="1812">
        <f t="shared" si="61"/>
        <v>17947317.149828687</v>
      </c>
      <c r="L148" s="1815">
        <f>IF(L$12="Fixed Rate",G$6/360*30,('SOFR Curve'!$H137/12))</f>
        <v>2.2333333333333333E-3</v>
      </c>
      <c r="M148" s="1811">
        <f t="shared" si="69"/>
        <v>3841.0332880925775</v>
      </c>
      <c r="N148" s="229"/>
      <c r="Q148" s="76">
        <f t="shared" si="70"/>
        <v>135</v>
      </c>
      <c r="R148" s="76">
        <f t="shared" si="71"/>
        <v>127</v>
      </c>
      <c r="S148" s="1818">
        <f t="shared" si="87"/>
        <v>50072</v>
      </c>
      <c r="T148" s="76">
        <f t="shared" si="72"/>
        <v>12</v>
      </c>
      <c r="U148" s="1811">
        <f t="shared" si="73"/>
        <v>0</v>
      </c>
      <c r="V148" s="1811">
        <f t="shared" si="74"/>
        <v>0</v>
      </c>
      <c r="W148" s="1811">
        <f t="shared" si="75"/>
        <v>0</v>
      </c>
      <c r="X148" s="1814">
        <f t="shared" si="76"/>
        <v>0</v>
      </c>
      <c r="Y148" s="1812">
        <f t="shared" si="62"/>
        <v>0</v>
      </c>
      <c r="Z148" s="1815">
        <f>IF(Z$12="Fixed Rate",U$6/360*30,('SOFR Curve'!$H137/12))</f>
        <v>5.0000000000000001E-3</v>
      </c>
      <c r="AA148" s="1811">
        <f t="shared" si="77"/>
        <v>0</v>
      </c>
      <c r="AB148" s="229"/>
      <c r="AE148" s="76">
        <f t="shared" si="78"/>
        <v>135</v>
      </c>
      <c r="AF148" s="76">
        <f t="shared" si="79"/>
        <v>129</v>
      </c>
      <c r="AG148" s="1818">
        <f t="shared" si="88"/>
        <v>50072</v>
      </c>
      <c r="AH148" s="76">
        <f t="shared" si="80"/>
        <v>12</v>
      </c>
      <c r="AI148" s="1811">
        <f t="shared" si="81"/>
        <v>0</v>
      </c>
      <c r="AJ148" s="1811">
        <f t="shared" si="89"/>
        <v>0</v>
      </c>
      <c r="AK148" s="1811">
        <f t="shared" si="82"/>
        <v>0</v>
      </c>
      <c r="AL148" s="1814">
        <f t="shared" si="83"/>
        <v>0</v>
      </c>
      <c r="AM148" s="1812">
        <f t="shared" si="84"/>
        <v>0</v>
      </c>
      <c r="AN148" s="1815">
        <f>IF(AN$12="Fixed Rate",AI$6/360*30,('SOFR Curve'!$H137/12))</f>
        <v>3.3333333333333335E-3</v>
      </c>
      <c r="AO148" s="1811">
        <f t="shared" si="85"/>
        <v>0</v>
      </c>
      <c r="AP148" s="229"/>
    </row>
    <row r="149" spans="3:42" s="76" customFormat="1">
      <c r="C149" s="76">
        <f t="shared" si="60"/>
        <v>136</v>
      </c>
      <c r="D149" s="76">
        <f t="shared" si="63"/>
        <v>135</v>
      </c>
      <c r="E149" s="1818">
        <f t="shared" si="86"/>
        <v>48183</v>
      </c>
      <c r="F149" s="76">
        <f t="shared" si="64"/>
        <v>12</v>
      </c>
      <c r="G149" s="1811">
        <f t="shared" si="65"/>
        <v>17947317.149828687</v>
      </c>
      <c r="H149" s="1811">
        <f t="shared" si="66"/>
        <v>40082.341634617398</v>
      </c>
      <c r="I149" s="1811">
        <f t="shared" si="67"/>
        <v>45111.658100605659</v>
      </c>
      <c r="J149" s="1814">
        <f t="shared" si="68"/>
        <v>85193.999735223057</v>
      </c>
      <c r="K149" s="1812">
        <f t="shared" si="61"/>
        <v>17902205.491728082</v>
      </c>
      <c r="L149" s="1815">
        <f>IF(L$12="Fixed Rate",G$6/360*30,('SOFR Curve'!$H138/12))</f>
        <v>2.2333333333333333E-3</v>
      </c>
      <c r="M149" s="1811">
        <f t="shared" si="69"/>
        <v>3841.0332880925775</v>
      </c>
      <c r="N149" s="229"/>
      <c r="Q149" s="76">
        <f t="shared" si="70"/>
        <v>136</v>
      </c>
      <c r="R149" s="76">
        <f t="shared" si="71"/>
        <v>128</v>
      </c>
      <c r="S149" s="1818">
        <f t="shared" si="87"/>
        <v>50100</v>
      </c>
      <c r="T149" s="76">
        <f t="shared" si="72"/>
        <v>12</v>
      </c>
      <c r="U149" s="1811">
        <f t="shared" si="73"/>
        <v>0</v>
      </c>
      <c r="V149" s="1811">
        <f t="shared" si="74"/>
        <v>0</v>
      </c>
      <c r="W149" s="1811">
        <f t="shared" si="75"/>
        <v>0</v>
      </c>
      <c r="X149" s="1814">
        <f t="shared" si="76"/>
        <v>0</v>
      </c>
      <c r="Y149" s="1812">
        <f t="shared" si="62"/>
        <v>0</v>
      </c>
      <c r="Z149" s="1815">
        <f>IF(Z$12="Fixed Rate",U$6/360*30,('SOFR Curve'!$H138/12))</f>
        <v>5.0000000000000001E-3</v>
      </c>
      <c r="AA149" s="1811">
        <f t="shared" si="77"/>
        <v>0</v>
      </c>
      <c r="AB149" s="229"/>
      <c r="AE149" s="76">
        <f t="shared" si="78"/>
        <v>136</v>
      </c>
      <c r="AF149" s="76">
        <f t="shared" si="79"/>
        <v>130</v>
      </c>
      <c r="AG149" s="1818">
        <f t="shared" si="88"/>
        <v>50100</v>
      </c>
      <c r="AH149" s="76">
        <f t="shared" si="80"/>
        <v>12</v>
      </c>
      <c r="AI149" s="1811">
        <f t="shared" si="81"/>
        <v>0</v>
      </c>
      <c r="AJ149" s="1811">
        <f t="shared" si="89"/>
        <v>0</v>
      </c>
      <c r="AK149" s="1811">
        <f t="shared" si="82"/>
        <v>0</v>
      </c>
      <c r="AL149" s="1814">
        <f t="shared" si="83"/>
        <v>0</v>
      </c>
      <c r="AM149" s="1812">
        <f t="shared" si="84"/>
        <v>0</v>
      </c>
      <c r="AN149" s="1815">
        <f>IF(AN$12="Fixed Rate",AI$6/360*30,('SOFR Curve'!$H138/12))</f>
        <v>3.3333333333333335E-3</v>
      </c>
      <c r="AO149" s="1811">
        <f t="shared" si="85"/>
        <v>0</v>
      </c>
      <c r="AP149" s="229"/>
    </row>
    <row r="150" spans="3:42" s="76" customFormat="1">
      <c r="C150" s="76">
        <f t="shared" si="60"/>
        <v>137</v>
      </c>
      <c r="D150" s="76">
        <f t="shared" si="63"/>
        <v>136</v>
      </c>
      <c r="E150" s="1818">
        <f t="shared" si="86"/>
        <v>48214</v>
      </c>
      <c r="F150" s="76">
        <f t="shared" si="64"/>
        <v>12</v>
      </c>
      <c r="G150" s="1811">
        <f t="shared" si="65"/>
        <v>17902205.491728082</v>
      </c>
      <c r="H150" s="1811">
        <f t="shared" si="66"/>
        <v>39981.592264859384</v>
      </c>
      <c r="I150" s="1811">
        <f t="shared" si="67"/>
        <v>45212.407470363687</v>
      </c>
      <c r="J150" s="1814">
        <f t="shared" si="68"/>
        <v>85193.999735223071</v>
      </c>
      <c r="K150" s="1812">
        <f t="shared" si="61"/>
        <v>17856993.084257718</v>
      </c>
      <c r="L150" s="1815">
        <f>IF(L$12="Fixed Rate",G$6/360*30,('SOFR Curve'!$H139/12))</f>
        <v>2.2333333333333333E-3</v>
      </c>
      <c r="M150" s="1811">
        <f t="shared" si="69"/>
        <v>3729.6261441100173</v>
      </c>
      <c r="N150" s="229"/>
      <c r="Q150" s="76">
        <f t="shared" si="70"/>
        <v>137</v>
      </c>
      <c r="R150" s="76">
        <f t="shared" si="71"/>
        <v>129</v>
      </c>
      <c r="S150" s="1818">
        <f t="shared" si="87"/>
        <v>50131</v>
      </c>
      <c r="T150" s="76">
        <f t="shared" si="72"/>
        <v>12</v>
      </c>
      <c r="U150" s="1811">
        <f t="shared" si="73"/>
        <v>0</v>
      </c>
      <c r="V150" s="1811">
        <f t="shared" si="74"/>
        <v>0</v>
      </c>
      <c r="W150" s="1811">
        <f t="shared" si="75"/>
        <v>0</v>
      </c>
      <c r="X150" s="1814">
        <f t="shared" si="76"/>
        <v>0</v>
      </c>
      <c r="Y150" s="1812">
        <f t="shared" si="62"/>
        <v>0</v>
      </c>
      <c r="Z150" s="1815">
        <f>IF(Z$12="Fixed Rate",U$6/360*30,('SOFR Curve'!$H139/12))</f>
        <v>5.0000000000000001E-3</v>
      </c>
      <c r="AA150" s="1811">
        <f t="shared" si="77"/>
        <v>0</v>
      </c>
      <c r="AB150" s="229"/>
      <c r="AE150" s="76">
        <f t="shared" si="78"/>
        <v>137</v>
      </c>
      <c r="AF150" s="76">
        <f t="shared" si="79"/>
        <v>131</v>
      </c>
      <c r="AG150" s="1818">
        <f t="shared" si="88"/>
        <v>50131</v>
      </c>
      <c r="AH150" s="76">
        <f t="shared" si="80"/>
        <v>12</v>
      </c>
      <c r="AI150" s="1811">
        <f t="shared" si="81"/>
        <v>0</v>
      </c>
      <c r="AJ150" s="1811">
        <f t="shared" si="89"/>
        <v>0</v>
      </c>
      <c r="AK150" s="1811">
        <f t="shared" si="82"/>
        <v>0</v>
      </c>
      <c r="AL150" s="1814">
        <f t="shared" si="83"/>
        <v>0</v>
      </c>
      <c r="AM150" s="1812">
        <f t="shared" si="84"/>
        <v>0</v>
      </c>
      <c r="AN150" s="1815">
        <f>IF(AN$12="Fixed Rate",AI$6/360*30,('SOFR Curve'!$H139/12))</f>
        <v>3.3333333333333335E-3</v>
      </c>
      <c r="AO150" s="1811">
        <f t="shared" si="85"/>
        <v>0</v>
      </c>
      <c r="AP150" s="229"/>
    </row>
    <row r="151" spans="3:42" s="76" customFormat="1">
      <c r="C151" s="76">
        <f t="shared" si="60"/>
        <v>138</v>
      </c>
      <c r="D151" s="76">
        <f t="shared" si="63"/>
        <v>137</v>
      </c>
      <c r="E151" s="1818">
        <f t="shared" si="86"/>
        <v>48245</v>
      </c>
      <c r="F151" s="76">
        <f t="shared" si="64"/>
        <v>12</v>
      </c>
      <c r="G151" s="1811">
        <f t="shared" si="65"/>
        <v>17856993.084257718</v>
      </c>
      <c r="H151" s="1811">
        <f t="shared" si="66"/>
        <v>39880.61788817557</v>
      </c>
      <c r="I151" s="1811">
        <f t="shared" si="67"/>
        <v>45313.381847047487</v>
      </c>
      <c r="J151" s="1814">
        <f t="shared" si="68"/>
        <v>85193.999735223057</v>
      </c>
      <c r="K151" s="1812">
        <f t="shared" si="61"/>
        <v>17811679.702410672</v>
      </c>
      <c r="L151" s="1815">
        <f>IF(L$12="Fixed Rate",G$6/360*30,('SOFR Curve'!$H140/12))</f>
        <v>2.2333333333333333E-3</v>
      </c>
      <c r="M151" s="1811">
        <f t="shared" si="69"/>
        <v>3729.6261441100173</v>
      </c>
      <c r="N151" s="229"/>
      <c r="Q151" s="76">
        <f t="shared" si="70"/>
        <v>138</v>
      </c>
      <c r="R151" s="76">
        <f t="shared" si="71"/>
        <v>130</v>
      </c>
      <c r="S151" s="1818">
        <f t="shared" si="87"/>
        <v>50161</v>
      </c>
      <c r="T151" s="76">
        <f t="shared" si="72"/>
        <v>12</v>
      </c>
      <c r="U151" s="1811">
        <f t="shared" si="73"/>
        <v>0</v>
      </c>
      <c r="V151" s="1811">
        <f t="shared" si="74"/>
        <v>0</v>
      </c>
      <c r="W151" s="1811">
        <f t="shared" si="75"/>
        <v>0</v>
      </c>
      <c r="X151" s="1814">
        <f t="shared" si="76"/>
        <v>0</v>
      </c>
      <c r="Y151" s="1812">
        <f t="shared" si="62"/>
        <v>0</v>
      </c>
      <c r="Z151" s="1815">
        <f>IF(Z$12="Fixed Rate",U$6/360*30,('SOFR Curve'!$H140/12))</f>
        <v>5.0000000000000001E-3</v>
      </c>
      <c r="AA151" s="1811">
        <f t="shared" si="77"/>
        <v>0</v>
      </c>
      <c r="AB151" s="229"/>
      <c r="AE151" s="76">
        <f t="shared" si="78"/>
        <v>138</v>
      </c>
      <c r="AF151" s="76">
        <f t="shared" si="79"/>
        <v>132</v>
      </c>
      <c r="AG151" s="1818">
        <f t="shared" si="88"/>
        <v>50161</v>
      </c>
      <c r="AH151" s="76">
        <f t="shared" si="80"/>
        <v>12</v>
      </c>
      <c r="AI151" s="1811">
        <f t="shared" si="81"/>
        <v>0</v>
      </c>
      <c r="AJ151" s="1811">
        <f t="shared" si="89"/>
        <v>0</v>
      </c>
      <c r="AK151" s="1811">
        <f t="shared" si="82"/>
        <v>0</v>
      </c>
      <c r="AL151" s="1814">
        <f t="shared" si="83"/>
        <v>0</v>
      </c>
      <c r="AM151" s="1812">
        <f t="shared" si="84"/>
        <v>0</v>
      </c>
      <c r="AN151" s="1815">
        <f>IF(AN$12="Fixed Rate",AI$6/360*30,('SOFR Curve'!$H140/12))</f>
        <v>3.3333333333333335E-3</v>
      </c>
      <c r="AO151" s="1811">
        <f t="shared" si="85"/>
        <v>0</v>
      </c>
      <c r="AP151" s="229"/>
    </row>
    <row r="152" spans="3:42" s="76" customFormat="1">
      <c r="C152" s="76">
        <f t="shared" si="60"/>
        <v>139</v>
      </c>
      <c r="D152" s="76">
        <f t="shared" si="63"/>
        <v>138</v>
      </c>
      <c r="E152" s="1818">
        <f t="shared" si="86"/>
        <v>48274</v>
      </c>
      <c r="F152" s="76">
        <f t="shared" si="64"/>
        <v>12</v>
      </c>
      <c r="G152" s="1811">
        <f t="shared" si="65"/>
        <v>17811679.702410672</v>
      </c>
      <c r="H152" s="1811">
        <f t="shared" si="66"/>
        <v>39779.418002050501</v>
      </c>
      <c r="I152" s="1811">
        <f t="shared" si="67"/>
        <v>45414.58173317257</v>
      </c>
      <c r="J152" s="1814">
        <f t="shared" si="68"/>
        <v>85193.999735223071</v>
      </c>
      <c r="K152" s="1812">
        <f t="shared" si="61"/>
        <v>17766265.120677501</v>
      </c>
      <c r="L152" s="1815">
        <f>IF(L$12="Fixed Rate",G$6/360*30,('SOFR Curve'!$H141/12))</f>
        <v>2.2333333333333333E-3</v>
      </c>
      <c r="M152" s="1811">
        <f t="shared" si="69"/>
        <v>3729.6261441100173</v>
      </c>
      <c r="N152" s="229"/>
      <c r="Q152" s="76">
        <f t="shared" si="70"/>
        <v>139</v>
      </c>
      <c r="R152" s="76">
        <f t="shared" si="71"/>
        <v>131</v>
      </c>
      <c r="S152" s="1818">
        <f t="shared" si="87"/>
        <v>50192</v>
      </c>
      <c r="T152" s="76">
        <f t="shared" si="72"/>
        <v>12</v>
      </c>
      <c r="U152" s="1811">
        <f t="shared" si="73"/>
        <v>0</v>
      </c>
      <c r="V152" s="1811">
        <f t="shared" si="74"/>
        <v>0</v>
      </c>
      <c r="W152" s="1811">
        <f t="shared" si="75"/>
        <v>0</v>
      </c>
      <c r="X152" s="1814">
        <f t="shared" si="76"/>
        <v>0</v>
      </c>
      <c r="Y152" s="1812">
        <f t="shared" si="62"/>
        <v>0</v>
      </c>
      <c r="Z152" s="1815">
        <f>IF(Z$12="Fixed Rate",U$6/360*30,('SOFR Curve'!$H141/12))</f>
        <v>5.0000000000000001E-3</v>
      </c>
      <c r="AA152" s="1811">
        <f t="shared" si="77"/>
        <v>0</v>
      </c>
      <c r="AB152" s="229"/>
      <c r="AE152" s="76">
        <f t="shared" si="78"/>
        <v>139</v>
      </c>
      <c r="AF152" s="76">
        <f t="shared" si="79"/>
        <v>133</v>
      </c>
      <c r="AG152" s="1818">
        <f t="shared" si="88"/>
        <v>50192</v>
      </c>
      <c r="AH152" s="76">
        <f t="shared" si="80"/>
        <v>12</v>
      </c>
      <c r="AI152" s="1811">
        <f t="shared" si="81"/>
        <v>0</v>
      </c>
      <c r="AJ152" s="1811">
        <f t="shared" si="89"/>
        <v>0</v>
      </c>
      <c r="AK152" s="1811">
        <f t="shared" si="82"/>
        <v>0</v>
      </c>
      <c r="AL152" s="1814">
        <f t="shared" si="83"/>
        <v>0</v>
      </c>
      <c r="AM152" s="1812">
        <f t="shared" si="84"/>
        <v>0</v>
      </c>
      <c r="AN152" s="1815">
        <f>IF(AN$12="Fixed Rate",AI$6/360*30,('SOFR Curve'!$H141/12))</f>
        <v>3.3333333333333335E-3</v>
      </c>
      <c r="AO152" s="1811">
        <f t="shared" si="85"/>
        <v>0</v>
      </c>
      <c r="AP152" s="229"/>
    </row>
    <row r="153" spans="3:42" s="76" customFormat="1">
      <c r="C153" s="76">
        <f t="shared" si="60"/>
        <v>140</v>
      </c>
      <c r="D153" s="76">
        <f t="shared" si="63"/>
        <v>139</v>
      </c>
      <c r="E153" s="1818">
        <f t="shared" si="86"/>
        <v>48305</v>
      </c>
      <c r="F153" s="76">
        <f t="shared" si="64"/>
        <v>12</v>
      </c>
      <c r="G153" s="1811">
        <f t="shared" si="65"/>
        <v>17766265.120677501</v>
      </c>
      <c r="H153" s="1811">
        <f t="shared" si="66"/>
        <v>39677.992102846416</v>
      </c>
      <c r="I153" s="1811">
        <f t="shared" si="67"/>
        <v>45516.007632376655</v>
      </c>
      <c r="J153" s="1814">
        <f t="shared" si="68"/>
        <v>85193.999735223071</v>
      </c>
      <c r="K153" s="1812">
        <f t="shared" si="61"/>
        <v>17720749.113045122</v>
      </c>
      <c r="L153" s="1815">
        <f>IF(L$12="Fixed Rate",G$6/360*30,('SOFR Curve'!$H142/12))</f>
        <v>2.2333333333333333E-3</v>
      </c>
      <c r="M153" s="1811">
        <f t="shared" si="69"/>
        <v>3729.6261441100173</v>
      </c>
      <c r="N153" s="229"/>
      <c r="Q153" s="76">
        <f t="shared" si="70"/>
        <v>140</v>
      </c>
      <c r="R153" s="76">
        <f t="shared" si="71"/>
        <v>132</v>
      </c>
      <c r="S153" s="1818">
        <f t="shared" si="87"/>
        <v>50222</v>
      </c>
      <c r="T153" s="76">
        <f t="shared" si="72"/>
        <v>12</v>
      </c>
      <c r="U153" s="1811">
        <f t="shared" si="73"/>
        <v>0</v>
      </c>
      <c r="V153" s="1811">
        <f t="shared" si="74"/>
        <v>0</v>
      </c>
      <c r="W153" s="1811">
        <f t="shared" si="75"/>
        <v>0</v>
      </c>
      <c r="X153" s="1814">
        <f t="shared" si="76"/>
        <v>0</v>
      </c>
      <c r="Y153" s="1812">
        <f t="shared" si="62"/>
        <v>0</v>
      </c>
      <c r="Z153" s="1815">
        <f>IF(Z$12="Fixed Rate",U$6/360*30,('SOFR Curve'!$H142/12))</f>
        <v>5.0000000000000001E-3</v>
      </c>
      <c r="AA153" s="1811">
        <f t="shared" si="77"/>
        <v>0</v>
      </c>
      <c r="AB153" s="229"/>
      <c r="AE153" s="76">
        <f t="shared" si="78"/>
        <v>140</v>
      </c>
      <c r="AF153" s="76">
        <f t="shared" si="79"/>
        <v>134</v>
      </c>
      <c r="AG153" s="1818">
        <f t="shared" si="88"/>
        <v>50222</v>
      </c>
      <c r="AH153" s="76">
        <f t="shared" si="80"/>
        <v>12</v>
      </c>
      <c r="AI153" s="1811">
        <f t="shared" si="81"/>
        <v>0</v>
      </c>
      <c r="AJ153" s="1811">
        <f t="shared" si="89"/>
        <v>0</v>
      </c>
      <c r="AK153" s="1811">
        <f t="shared" si="82"/>
        <v>0</v>
      </c>
      <c r="AL153" s="1814">
        <f t="shared" si="83"/>
        <v>0</v>
      </c>
      <c r="AM153" s="1812">
        <f t="shared" si="84"/>
        <v>0</v>
      </c>
      <c r="AN153" s="1815">
        <f>IF(AN$12="Fixed Rate",AI$6/360*30,('SOFR Curve'!$H142/12))</f>
        <v>3.3333333333333335E-3</v>
      </c>
      <c r="AO153" s="1811">
        <f t="shared" si="85"/>
        <v>0</v>
      </c>
      <c r="AP153" s="229"/>
    </row>
    <row r="154" spans="3:42" s="76" customFormat="1">
      <c r="C154" s="76">
        <f t="shared" si="60"/>
        <v>141</v>
      </c>
      <c r="D154" s="76">
        <f t="shared" si="63"/>
        <v>140</v>
      </c>
      <c r="E154" s="1818">
        <f t="shared" si="86"/>
        <v>48335</v>
      </c>
      <c r="F154" s="76">
        <f t="shared" si="64"/>
        <v>12</v>
      </c>
      <c r="G154" s="1811">
        <f t="shared" si="65"/>
        <v>17720749.113045122</v>
      </c>
      <c r="H154" s="1811">
        <f t="shared" si="66"/>
        <v>39576.339685800769</v>
      </c>
      <c r="I154" s="1811">
        <f t="shared" si="67"/>
        <v>45617.660049422288</v>
      </c>
      <c r="J154" s="1814">
        <f t="shared" si="68"/>
        <v>85193.999735223057</v>
      </c>
      <c r="K154" s="1812">
        <f t="shared" si="61"/>
        <v>17675131.452995699</v>
      </c>
      <c r="L154" s="1815">
        <f>IF(L$12="Fixed Rate",G$6/360*30,('SOFR Curve'!$H143/12))</f>
        <v>2.2333333333333333E-3</v>
      </c>
      <c r="M154" s="1811">
        <f t="shared" si="69"/>
        <v>3729.6261441100173</v>
      </c>
      <c r="N154" s="229"/>
      <c r="Q154" s="76">
        <f t="shared" si="70"/>
        <v>141</v>
      </c>
      <c r="R154" s="76">
        <f t="shared" si="71"/>
        <v>133</v>
      </c>
      <c r="S154" s="1818">
        <f t="shared" si="87"/>
        <v>50253</v>
      </c>
      <c r="T154" s="76">
        <f t="shared" si="72"/>
        <v>12</v>
      </c>
      <c r="U154" s="1811">
        <f t="shared" si="73"/>
        <v>0</v>
      </c>
      <c r="V154" s="1811">
        <f t="shared" si="74"/>
        <v>0</v>
      </c>
      <c r="W154" s="1811">
        <f t="shared" si="75"/>
        <v>0</v>
      </c>
      <c r="X154" s="1814">
        <f t="shared" si="76"/>
        <v>0</v>
      </c>
      <c r="Y154" s="1812">
        <f t="shared" si="62"/>
        <v>0</v>
      </c>
      <c r="Z154" s="1815">
        <f>IF(Z$12="Fixed Rate",U$6/360*30,('SOFR Curve'!$H143/12))</f>
        <v>5.0000000000000001E-3</v>
      </c>
      <c r="AA154" s="1811">
        <f t="shared" si="77"/>
        <v>0</v>
      </c>
      <c r="AB154" s="229"/>
      <c r="AE154" s="76">
        <f t="shared" si="78"/>
        <v>141</v>
      </c>
      <c r="AF154" s="76">
        <f t="shared" si="79"/>
        <v>135</v>
      </c>
      <c r="AG154" s="1818">
        <f t="shared" si="88"/>
        <v>50253</v>
      </c>
      <c r="AH154" s="76">
        <f t="shared" si="80"/>
        <v>12</v>
      </c>
      <c r="AI154" s="1811">
        <f t="shared" si="81"/>
        <v>0</v>
      </c>
      <c r="AJ154" s="1811">
        <f t="shared" si="89"/>
        <v>0</v>
      </c>
      <c r="AK154" s="1811">
        <f t="shared" si="82"/>
        <v>0</v>
      </c>
      <c r="AL154" s="1814">
        <f t="shared" si="83"/>
        <v>0</v>
      </c>
      <c r="AM154" s="1812">
        <f t="shared" si="84"/>
        <v>0</v>
      </c>
      <c r="AN154" s="1815">
        <f>IF(AN$12="Fixed Rate",AI$6/360*30,('SOFR Curve'!$H143/12))</f>
        <v>3.3333333333333335E-3</v>
      </c>
      <c r="AO154" s="1811">
        <f t="shared" si="85"/>
        <v>0</v>
      </c>
      <c r="AP154" s="229"/>
    </row>
    <row r="155" spans="3:42" s="76" customFormat="1">
      <c r="C155" s="76">
        <f t="shared" si="60"/>
        <v>142</v>
      </c>
      <c r="D155" s="76">
        <f t="shared" si="63"/>
        <v>141</v>
      </c>
      <c r="E155" s="1818">
        <f t="shared" si="86"/>
        <v>48366</v>
      </c>
      <c r="F155" s="76">
        <f t="shared" si="64"/>
        <v>12</v>
      </c>
      <c r="G155" s="1811">
        <f t="shared" si="65"/>
        <v>17675131.452995699</v>
      </c>
      <c r="H155" s="1811">
        <f t="shared" si="66"/>
        <v>39474.460245023729</v>
      </c>
      <c r="I155" s="1811">
        <f t="shared" si="67"/>
        <v>45719.539490199342</v>
      </c>
      <c r="J155" s="1814">
        <f t="shared" si="68"/>
        <v>85193.999735223071</v>
      </c>
      <c r="K155" s="1812">
        <f t="shared" si="61"/>
        <v>17629411.913505498</v>
      </c>
      <c r="L155" s="1815">
        <f>IF(L$12="Fixed Rate",G$6/360*30,('SOFR Curve'!$H144/12))</f>
        <v>2.2333333333333333E-3</v>
      </c>
      <c r="M155" s="1811">
        <f t="shared" si="69"/>
        <v>3729.6261441100173</v>
      </c>
      <c r="N155" s="229"/>
      <c r="Q155" s="76">
        <f t="shared" si="70"/>
        <v>142</v>
      </c>
      <c r="R155" s="76">
        <f t="shared" si="71"/>
        <v>134</v>
      </c>
      <c r="S155" s="1818">
        <f t="shared" si="87"/>
        <v>50284</v>
      </c>
      <c r="T155" s="76">
        <f t="shared" si="72"/>
        <v>12</v>
      </c>
      <c r="U155" s="1811">
        <f t="shared" si="73"/>
        <v>0</v>
      </c>
      <c r="V155" s="1811">
        <f t="shared" si="74"/>
        <v>0</v>
      </c>
      <c r="W155" s="1811">
        <f t="shared" si="75"/>
        <v>0</v>
      </c>
      <c r="X155" s="1814">
        <f t="shared" si="76"/>
        <v>0</v>
      </c>
      <c r="Y155" s="1812">
        <f t="shared" si="62"/>
        <v>0</v>
      </c>
      <c r="Z155" s="1815">
        <f>IF(Z$12="Fixed Rate",U$6/360*30,('SOFR Curve'!$H144/12))</f>
        <v>5.0000000000000001E-3</v>
      </c>
      <c r="AA155" s="1811">
        <f t="shared" si="77"/>
        <v>0</v>
      </c>
      <c r="AB155" s="229"/>
      <c r="AE155" s="76">
        <f t="shared" si="78"/>
        <v>142</v>
      </c>
      <c r="AF155" s="76">
        <f t="shared" si="79"/>
        <v>136</v>
      </c>
      <c r="AG155" s="1818">
        <f t="shared" si="88"/>
        <v>50284</v>
      </c>
      <c r="AH155" s="76">
        <f t="shared" si="80"/>
        <v>12</v>
      </c>
      <c r="AI155" s="1811">
        <f t="shared" si="81"/>
        <v>0</v>
      </c>
      <c r="AJ155" s="1811">
        <f t="shared" si="89"/>
        <v>0</v>
      </c>
      <c r="AK155" s="1811">
        <f t="shared" si="82"/>
        <v>0</v>
      </c>
      <c r="AL155" s="1814">
        <f t="shared" si="83"/>
        <v>0</v>
      </c>
      <c r="AM155" s="1812">
        <f t="shared" si="84"/>
        <v>0</v>
      </c>
      <c r="AN155" s="1815">
        <f>IF(AN$12="Fixed Rate",AI$6/360*30,('SOFR Curve'!$H144/12))</f>
        <v>3.3333333333333335E-3</v>
      </c>
      <c r="AO155" s="1811">
        <f t="shared" si="85"/>
        <v>0</v>
      </c>
      <c r="AP155" s="229"/>
    </row>
    <row r="156" spans="3:42" s="76" customFormat="1">
      <c r="C156" s="76">
        <f t="shared" si="60"/>
        <v>143</v>
      </c>
      <c r="D156" s="76">
        <f t="shared" si="63"/>
        <v>142</v>
      </c>
      <c r="E156" s="1818">
        <f t="shared" si="86"/>
        <v>48396</v>
      </c>
      <c r="F156" s="76">
        <f t="shared" si="64"/>
        <v>12</v>
      </c>
      <c r="G156" s="1811">
        <f t="shared" si="65"/>
        <v>17629411.913505498</v>
      </c>
      <c r="H156" s="1811">
        <f t="shared" si="66"/>
        <v>39372.35327349561</v>
      </c>
      <c r="I156" s="1811">
        <f t="shared" si="67"/>
        <v>45821.646461727447</v>
      </c>
      <c r="J156" s="1814">
        <f t="shared" si="68"/>
        <v>85193.999735223057</v>
      </c>
      <c r="K156" s="1812">
        <f t="shared" si="61"/>
        <v>17583590.267043769</v>
      </c>
      <c r="L156" s="1815">
        <f>IF(L$12="Fixed Rate",G$6/360*30,('SOFR Curve'!$H145/12))</f>
        <v>2.2333333333333333E-3</v>
      </c>
      <c r="M156" s="1811">
        <f t="shared" si="69"/>
        <v>3729.6261441100173</v>
      </c>
      <c r="N156" s="229"/>
      <c r="Q156" s="76">
        <f t="shared" si="70"/>
        <v>143</v>
      </c>
      <c r="R156" s="76">
        <f t="shared" si="71"/>
        <v>135</v>
      </c>
      <c r="S156" s="1818">
        <f t="shared" si="87"/>
        <v>50314</v>
      </c>
      <c r="T156" s="76">
        <f t="shared" si="72"/>
        <v>12</v>
      </c>
      <c r="U156" s="1811">
        <f t="shared" si="73"/>
        <v>0</v>
      </c>
      <c r="V156" s="1811">
        <f t="shared" si="74"/>
        <v>0</v>
      </c>
      <c r="W156" s="1811">
        <f t="shared" si="75"/>
        <v>0</v>
      </c>
      <c r="X156" s="1814">
        <f t="shared" si="76"/>
        <v>0</v>
      </c>
      <c r="Y156" s="1812">
        <f t="shared" si="62"/>
        <v>0</v>
      </c>
      <c r="Z156" s="1815">
        <f>IF(Z$12="Fixed Rate",U$6/360*30,('SOFR Curve'!$H145/12))</f>
        <v>5.0000000000000001E-3</v>
      </c>
      <c r="AA156" s="1811">
        <f t="shared" si="77"/>
        <v>0</v>
      </c>
      <c r="AB156" s="229"/>
      <c r="AE156" s="76">
        <f t="shared" si="78"/>
        <v>143</v>
      </c>
      <c r="AF156" s="76">
        <f t="shared" si="79"/>
        <v>137</v>
      </c>
      <c r="AG156" s="1818">
        <f t="shared" si="88"/>
        <v>50314</v>
      </c>
      <c r="AH156" s="76">
        <f t="shared" si="80"/>
        <v>12</v>
      </c>
      <c r="AI156" s="1811">
        <f t="shared" si="81"/>
        <v>0</v>
      </c>
      <c r="AJ156" s="1811">
        <f t="shared" si="89"/>
        <v>0</v>
      </c>
      <c r="AK156" s="1811">
        <f t="shared" si="82"/>
        <v>0</v>
      </c>
      <c r="AL156" s="1814">
        <f t="shared" si="83"/>
        <v>0</v>
      </c>
      <c r="AM156" s="1812">
        <f t="shared" si="84"/>
        <v>0</v>
      </c>
      <c r="AN156" s="1815">
        <f>IF(AN$12="Fixed Rate",AI$6/360*30,('SOFR Curve'!$H145/12))</f>
        <v>3.3333333333333335E-3</v>
      </c>
      <c r="AO156" s="1811">
        <f t="shared" si="85"/>
        <v>0</v>
      </c>
      <c r="AP156" s="229"/>
    </row>
    <row r="157" spans="3:42" s="76" customFormat="1">
      <c r="C157" s="76">
        <f t="shared" si="60"/>
        <v>144</v>
      </c>
      <c r="D157" s="76">
        <f t="shared" si="63"/>
        <v>143</v>
      </c>
      <c r="E157" s="1818">
        <f t="shared" si="86"/>
        <v>48427</v>
      </c>
      <c r="F157" s="76">
        <f t="shared" si="64"/>
        <v>12</v>
      </c>
      <c r="G157" s="1811">
        <f t="shared" si="65"/>
        <v>17583590.267043769</v>
      </c>
      <c r="H157" s="1811">
        <f t="shared" si="66"/>
        <v>39270.018263064419</v>
      </c>
      <c r="I157" s="1811">
        <f t="shared" si="67"/>
        <v>45923.981472158623</v>
      </c>
      <c r="J157" s="1814">
        <f t="shared" si="68"/>
        <v>85193.999735223042</v>
      </c>
      <c r="K157" s="1812">
        <f t="shared" si="61"/>
        <v>17537666.285571612</v>
      </c>
      <c r="L157" s="1815">
        <f>IF(L$12="Fixed Rate",G$6/360*30,('SOFR Curve'!$H146/12))</f>
        <v>2.2333333333333333E-3</v>
      </c>
      <c r="M157" s="1811">
        <f t="shared" si="69"/>
        <v>3729.6261441100173</v>
      </c>
      <c r="N157" s="229"/>
      <c r="Q157" s="76">
        <f t="shared" si="70"/>
        <v>144</v>
      </c>
      <c r="R157" s="76">
        <f t="shared" si="71"/>
        <v>136</v>
      </c>
      <c r="S157" s="1818">
        <f t="shared" si="87"/>
        <v>50345</v>
      </c>
      <c r="T157" s="76">
        <f t="shared" si="72"/>
        <v>12</v>
      </c>
      <c r="U157" s="1811">
        <f t="shared" si="73"/>
        <v>0</v>
      </c>
      <c r="V157" s="1811">
        <f t="shared" si="74"/>
        <v>0</v>
      </c>
      <c r="W157" s="1811">
        <f t="shared" si="75"/>
        <v>0</v>
      </c>
      <c r="X157" s="1814">
        <f t="shared" si="76"/>
        <v>0</v>
      </c>
      <c r="Y157" s="1812">
        <f t="shared" si="62"/>
        <v>0</v>
      </c>
      <c r="Z157" s="1815">
        <f>IF(Z$12="Fixed Rate",U$6/360*30,('SOFR Curve'!$H146/12))</f>
        <v>5.0000000000000001E-3</v>
      </c>
      <c r="AA157" s="1811">
        <f t="shared" si="77"/>
        <v>0</v>
      </c>
      <c r="AB157" s="229"/>
      <c r="AE157" s="76">
        <f t="shared" si="78"/>
        <v>144</v>
      </c>
      <c r="AF157" s="76">
        <f t="shared" si="79"/>
        <v>138</v>
      </c>
      <c r="AG157" s="1818">
        <f t="shared" si="88"/>
        <v>50345</v>
      </c>
      <c r="AH157" s="76">
        <f t="shared" si="80"/>
        <v>12</v>
      </c>
      <c r="AI157" s="1811">
        <f t="shared" si="81"/>
        <v>0</v>
      </c>
      <c r="AJ157" s="1811">
        <f t="shared" si="89"/>
        <v>0</v>
      </c>
      <c r="AK157" s="1811">
        <f t="shared" si="82"/>
        <v>0</v>
      </c>
      <c r="AL157" s="1814">
        <f t="shared" si="83"/>
        <v>0</v>
      </c>
      <c r="AM157" s="1812">
        <f t="shared" si="84"/>
        <v>0</v>
      </c>
      <c r="AN157" s="1815">
        <f>IF(AN$12="Fixed Rate",AI$6/360*30,('SOFR Curve'!$H146/12))</f>
        <v>3.3333333333333335E-3</v>
      </c>
      <c r="AO157" s="1811">
        <f t="shared" si="85"/>
        <v>0</v>
      </c>
      <c r="AP157" s="229"/>
    </row>
    <row r="158" spans="3:42" s="76" customFormat="1">
      <c r="C158" s="76">
        <f t="shared" si="60"/>
        <v>145</v>
      </c>
      <c r="D158" s="76">
        <f t="shared" si="63"/>
        <v>144</v>
      </c>
      <c r="E158" s="1818">
        <f t="shared" si="86"/>
        <v>48458</v>
      </c>
      <c r="F158" s="76">
        <f t="shared" si="64"/>
        <v>13</v>
      </c>
      <c r="G158" s="1811">
        <f t="shared" si="65"/>
        <v>17537666.285571612</v>
      </c>
      <c r="H158" s="1811">
        <f t="shared" si="66"/>
        <v>39167.454704443269</v>
      </c>
      <c r="I158" s="1811">
        <f t="shared" si="67"/>
        <v>46026.545030779787</v>
      </c>
      <c r="J158" s="1814">
        <f t="shared" si="68"/>
        <v>85193.999735223057</v>
      </c>
      <c r="K158" s="1812">
        <f t="shared" si="61"/>
        <v>17491639.740540832</v>
      </c>
      <c r="L158" s="1815">
        <f>IF(L$12="Fixed Rate",G$6/360*30,('SOFR Curve'!$H147/12))</f>
        <v>2.2333333333333333E-3</v>
      </c>
      <c r="M158" s="1811">
        <f t="shared" si="69"/>
        <v>3729.6261441100173</v>
      </c>
      <c r="N158" s="229"/>
      <c r="Q158" s="76">
        <f t="shared" si="70"/>
        <v>145</v>
      </c>
      <c r="R158" s="76">
        <f t="shared" si="71"/>
        <v>137</v>
      </c>
      <c r="S158" s="1818">
        <f t="shared" si="87"/>
        <v>50375</v>
      </c>
      <c r="T158" s="76">
        <f t="shared" si="72"/>
        <v>13</v>
      </c>
      <c r="U158" s="1811">
        <f t="shared" si="73"/>
        <v>0</v>
      </c>
      <c r="V158" s="1811">
        <f t="shared" si="74"/>
        <v>0</v>
      </c>
      <c r="W158" s="1811">
        <f t="shared" si="75"/>
        <v>0</v>
      </c>
      <c r="X158" s="1814">
        <f t="shared" si="76"/>
        <v>0</v>
      </c>
      <c r="Y158" s="1812">
        <f t="shared" si="62"/>
        <v>0</v>
      </c>
      <c r="Z158" s="1815">
        <f>IF(Z$12="Fixed Rate",U$6/360*30,('SOFR Curve'!$H147/12))</f>
        <v>5.0000000000000001E-3</v>
      </c>
      <c r="AA158" s="1811">
        <f t="shared" si="77"/>
        <v>0</v>
      </c>
      <c r="AB158" s="229"/>
      <c r="AE158" s="76">
        <f t="shared" si="78"/>
        <v>145</v>
      </c>
      <c r="AF158" s="76">
        <f t="shared" si="79"/>
        <v>139</v>
      </c>
      <c r="AG158" s="1818">
        <f t="shared" si="88"/>
        <v>50375</v>
      </c>
      <c r="AH158" s="76">
        <f t="shared" si="80"/>
        <v>13</v>
      </c>
      <c r="AI158" s="1811">
        <f t="shared" si="81"/>
        <v>0</v>
      </c>
      <c r="AJ158" s="1811">
        <f t="shared" si="89"/>
        <v>0</v>
      </c>
      <c r="AK158" s="1811">
        <f t="shared" si="82"/>
        <v>0</v>
      </c>
      <c r="AL158" s="1814">
        <f t="shared" si="83"/>
        <v>0</v>
      </c>
      <c r="AM158" s="1812">
        <f t="shared" si="84"/>
        <v>0</v>
      </c>
      <c r="AN158" s="1815">
        <f>IF(AN$12="Fixed Rate",AI$6/360*30,('SOFR Curve'!$H147/12))</f>
        <v>3.3333333333333335E-3</v>
      </c>
      <c r="AO158" s="1811">
        <f t="shared" si="85"/>
        <v>0</v>
      </c>
      <c r="AP158" s="229"/>
    </row>
    <row r="159" spans="3:42" s="76" customFormat="1">
      <c r="C159" s="76">
        <f t="shared" si="60"/>
        <v>146</v>
      </c>
      <c r="D159" s="76">
        <f t="shared" si="63"/>
        <v>145</v>
      </c>
      <c r="E159" s="1818">
        <f t="shared" si="86"/>
        <v>48488</v>
      </c>
      <c r="F159" s="76">
        <f t="shared" si="64"/>
        <v>13</v>
      </c>
      <c r="G159" s="1811">
        <f t="shared" si="65"/>
        <v>17491639.740540832</v>
      </c>
      <c r="H159" s="1811">
        <f t="shared" si="66"/>
        <v>39064.662087207857</v>
      </c>
      <c r="I159" s="1811">
        <f t="shared" si="67"/>
        <v>46129.337648015186</v>
      </c>
      <c r="J159" s="1814">
        <f t="shared" si="68"/>
        <v>85193.999735223042</v>
      </c>
      <c r="K159" s="1812">
        <f t="shared" si="61"/>
        <v>17445510.402892817</v>
      </c>
      <c r="L159" s="1815">
        <f>IF(L$12="Fixed Rate",G$6/360*30,('SOFR Curve'!$H148/12))</f>
        <v>2.2333333333333333E-3</v>
      </c>
      <c r="M159" s="1811">
        <f t="shared" si="69"/>
        <v>3729.6261441100173</v>
      </c>
      <c r="N159" s="229"/>
      <c r="Q159" s="76">
        <f t="shared" si="70"/>
        <v>146</v>
      </c>
      <c r="R159" s="76">
        <f t="shared" si="71"/>
        <v>138</v>
      </c>
      <c r="S159" s="1818">
        <f t="shared" si="87"/>
        <v>50406</v>
      </c>
      <c r="T159" s="76">
        <f t="shared" si="72"/>
        <v>13</v>
      </c>
      <c r="U159" s="1811">
        <f t="shared" si="73"/>
        <v>0</v>
      </c>
      <c r="V159" s="1811">
        <f t="shared" si="74"/>
        <v>0</v>
      </c>
      <c r="W159" s="1811">
        <f t="shared" si="75"/>
        <v>0</v>
      </c>
      <c r="X159" s="1814">
        <f t="shared" si="76"/>
        <v>0</v>
      </c>
      <c r="Y159" s="1812">
        <f t="shared" si="62"/>
        <v>0</v>
      </c>
      <c r="Z159" s="1815">
        <f>IF(Z$12="Fixed Rate",U$6/360*30,('SOFR Curve'!$H148/12))</f>
        <v>5.0000000000000001E-3</v>
      </c>
      <c r="AA159" s="1811">
        <f t="shared" si="77"/>
        <v>0</v>
      </c>
      <c r="AB159" s="229"/>
      <c r="AE159" s="76">
        <f t="shared" si="78"/>
        <v>146</v>
      </c>
      <c r="AF159" s="76">
        <f t="shared" si="79"/>
        <v>140</v>
      </c>
      <c r="AG159" s="1818">
        <f t="shared" si="88"/>
        <v>50406</v>
      </c>
      <c r="AH159" s="76">
        <f t="shared" si="80"/>
        <v>13</v>
      </c>
      <c r="AI159" s="1811">
        <f t="shared" si="81"/>
        <v>0</v>
      </c>
      <c r="AJ159" s="1811">
        <f t="shared" si="89"/>
        <v>0</v>
      </c>
      <c r="AK159" s="1811">
        <f t="shared" si="82"/>
        <v>0</v>
      </c>
      <c r="AL159" s="1814">
        <f t="shared" si="83"/>
        <v>0</v>
      </c>
      <c r="AM159" s="1812">
        <f t="shared" si="84"/>
        <v>0</v>
      </c>
      <c r="AN159" s="1815">
        <f>IF(AN$12="Fixed Rate",AI$6/360*30,('SOFR Curve'!$H148/12))</f>
        <v>3.3333333333333335E-3</v>
      </c>
      <c r="AO159" s="1811">
        <f t="shared" si="85"/>
        <v>0</v>
      </c>
      <c r="AP159" s="229"/>
    </row>
    <row r="160" spans="3:42" s="76" customFormat="1">
      <c r="C160" s="76">
        <f t="shared" si="60"/>
        <v>147</v>
      </c>
      <c r="D160" s="76">
        <f t="shared" si="63"/>
        <v>146</v>
      </c>
      <c r="E160" s="1818">
        <f t="shared" si="86"/>
        <v>48519</v>
      </c>
      <c r="F160" s="76">
        <f t="shared" si="64"/>
        <v>13</v>
      </c>
      <c r="G160" s="1811">
        <f t="shared" si="65"/>
        <v>17445510.402892817</v>
      </c>
      <c r="H160" s="1811">
        <f t="shared" si="66"/>
        <v>38961.639899793954</v>
      </c>
      <c r="I160" s="1811">
        <f t="shared" si="67"/>
        <v>46232.359835429103</v>
      </c>
      <c r="J160" s="1814">
        <f t="shared" si="68"/>
        <v>85193.999735223057</v>
      </c>
      <c r="K160" s="1812">
        <f t="shared" si="61"/>
        <v>17399278.04305739</v>
      </c>
      <c r="L160" s="1815">
        <f>IF(L$12="Fixed Rate",G$6/360*30,('SOFR Curve'!$H149/12))</f>
        <v>2.2333333333333333E-3</v>
      </c>
      <c r="M160" s="1811">
        <f t="shared" si="69"/>
        <v>3729.6261441100173</v>
      </c>
      <c r="N160" s="229"/>
      <c r="Q160" s="76">
        <f t="shared" si="70"/>
        <v>147</v>
      </c>
      <c r="R160" s="76">
        <f t="shared" si="71"/>
        <v>139</v>
      </c>
      <c r="S160" s="1818">
        <f t="shared" si="87"/>
        <v>50437</v>
      </c>
      <c r="T160" s="76">
        <f t="shared" si="72"/>
        <v>13</v>
      </c>
      <c r="U160" s="1811">
        <f t="shared" si="73"/>
        <v>0</v>
      </c>
      <c r="V160" s="1811">
        <f t="shared" si="74"/>
        <v>0</v>
      </c>
      <c r="W160" s="1811">
        <f t="shared" si="75"/>
        <v>0</v>
      </c>
      <c r="X160" s="1814">
        <f t="shared" si="76"/>
        <v>0</v>
      </c>
      <c r="Y160" s="1812">
        <f t="shared" si="62"/>
        <v>0</v>
      </c>
      <c r="Z160" s="1815">
        <f>IF(Z$12="Fixed Rate",U$6/360*30,('SOFR Curve'!$H149/12))</f>
        <v>5.0000000000000001E-3</v>
      </c>
      <c r="AA160" s="1811">
        <f t="shared" si="77"/>
        <v>0</v>
      </c>
      <c r="AB160" s="229"/>
      <c r="AE160" s="76">
        <f t="shared" si="78"/>
        <v>147</v>
      </c>
      <c r="AF160" s="76">
        <f t="shared" si="79"/>
        <v>141</v>
      </c>
      <c r="AG160" s="1818">
        <f t="shared" si="88"/>
        <v>50437</v>
      </c>
      <c r="AH160" s="76">
        <f t="shared" si="80"/>
        <v>13</v>
      </c>
      <c r="AI160" s="1811">
        <f t="shared" si="81"/>
        <v>0</v>
      </c>
      <c r="AJ160" s="1811">
        <f t="shared" si="89"/>
        <v>0</v>
      </c>
      <c r="AK160" s="1811">
        <f t="shared" si="82"/>
        <v>0</v>
      </c>
      <c r="AL160" s="1814">
        <f t="shared" si="83"/>
        <v>0</v>
      </c>
      <c r="AM160" s="1812">
        <f t="shared" si="84"/>
        <v>0</v>
      </c>
      <c r="AN160" s="1815">
        <f>IF(AN$12="Fixed Rate",AI$6/360*30,('SOFR Curve'!$H149/12))</f>
        <v>3.3333333333333335E-3</v>
      </c>
      <c r="AO160" s="1811">
        <f t="shared" si="85"/>
        <v>0</v>
      </c>
      <c r="AP160" s="229"/>
    </row>
    <row r="161" spans="3:42" s="76" customFormat="1">
      <c r="C161" s="76">
        <f t="shared" si="60"/>
        <v>148</v>
      </c>
      <c r="D161" s="76">
        <f t="shared" si="63"/>
        <v>147</v>
      </c>
      <c r="E161" s="1818">
        <f t="shared" si="86"/>
        <v>48549</v>
      </c>
      <c r="F161" s="76">
        <f t="shared" si="64"/>
        <v>13</v>
      </c>
      <c r="G161" s="1811">
        <f t="shared" si="65"/>
        <v>17399278.04305739</v>
      </c>
      <c r="H161" s="1811">
        <f t="shared" si="66"/>
        <v>38858.387629494835</v>
      </c>
      <c r="I161" s="1811">
        <f t="shared" si="67"/>
        <v>46335.612105728236</v>
      </c>
      <c r="J161" s="1814">
        <f t="shared" si="68"/>
        <v>85193.999735223071</v>
      </c>
      <c r="K161" s="1812">
        <f t="shared" si="61"/>
        <v>17352942.430951662</v>
      </c>
      <c r="L161" s="1815">
        <f>IF(L$12="Fixed Rate",G$6/360*30,('SOFR Curve'!$H150/12))</f>
        <v>2.2333333333333333E-3</v>
      </c>
      <c r="M161" s="1811">
        <f t="shared" si="69"/>
        <v>3729.6261441100173</v>
      </c>
      <c r="N161" s="229"/>
      <c r="Q161" s="76">
        <f t="shared" si="70"/>
        <v>148</v>
      </c>
      <c r="R161" s="76">
        <f t="shared" si="71"/>
        <v>140</v>
      </c>
      <c r="S161" s="1818">
        <f t="shared" si="87"/>
        <v>50465</v>
      </c>
      <c r="T161" s="76">
        <f t="shared" si="72"/>
        <v>13</v>
      </c>
      <c r="U161" s="1811">
        <f t="shared" si="73"/>
        <v>0</v>
      </c>
      <c r="V161" s="1811">
        <f t="shared" si="74"/>
        <v>0</v>
      </c>
      <c r="W161" s="1811">
        <f t="shared" si="75"/>
        <v>0</v>
      </c>
      <c r="X161" s="1814">
        <f t="shared" si="76"/>
        <v>0</v>
      </c>
      <c r="Y161" s="1812">
        <f t="shared" si="62"/>
        <v>0</v>
      </c>
      <c r="Z161" s="1815">
        <f>IF(Z$12="Fixed Rate",U$6/360*30,('SOFR Curve'!$H150/12))</f>
        <v>5.0000000000000001E-3</v>
      </c>
      <c r="AA161" s="1811">
        <f t="shared" si="77"/>
        <v>0</v>
      </c>
      <c r="AB161" s="229"/>
      <c r="AE161" s="76">
        <f t="shared" si="78"/>
        <v>148</v>
      </c>
      <c r="AF161" s="76">
        <f t="shared" si="79"/>
        <v>142</v>
      </c>
      <c r="AG161" s="1818">
        <f t="shared" si="88"/>
        <v>50465</v>
      </c>
      <c r="AH161" s="76">
        <f t="shared" si="80"/>
        <v>13</v>
      </c>
      <c r="AI161" s="1811">
        <f t="shared" si="81"/>
        <v>0</v>
      </c>
      <c r="AJ161" s="1811">
        <f t="shared" si="89"/>
        <v>0</v>
      </c>
      <c r="AK161" s="1811">
        <f t="shared" si="82"/>
        <v>0</v>
      </c>
      <c r="AL161" s="1814">
        <f t="shared" si="83"/>
        <v>0</v>
      </c>
      <c r="AM161" s="1812">
        <f t="shared" si="84"/>
        <v>0</v>
      </c>
      <c r="AN161" s="1815">
        <f>IF(AN$12="Fixed Rate",AI$6/360*30,('SOFR Curve'!$H150/12))</f>
        <v>3.3333333333333335E-3</v>
      </c>
      <c r="AO161" s="1811">
        <f t="shared" si="85"/>
        <v>0</v>
      </c>
      <c r="AP161" s="229"/>
    </row>
    <row r="162" spans="3:42" s="76" customFormat="1">
      <c r="C162" s="76">
        <f t="shared" si="60"/>
        <v>149</v>
      </c>
      <c r="D162" s="76">
        <f t="shared" si="63"/>
        <v>148</v>
      </c>
      <c r="E162" s="1818">
        <f t="shared" si="86"/>
        <v>48580</v>
      </c>
      <c r="F162" s="76">
        <f t="shared" si="64"/>
        <v>13</v>
      </c>
      <c r="G162" s="1811">
        <f t="shared" si="65"/>
        <v>17352942.430951662</v>
      </c>
      <c r="H162" s="1811">
        <f t="shared" si="66"/>
        <v>38754.904762458711</v>
      </c>
      <c r="I162" s="1811">
        <f t="shared" si="67"/>
        <v>46439.094972764346</v>
      </c>
      <c r="J162" s="1814">
        <f t="shared" si="68"/>
        <v>85193.999735223057</v>
      </c>
      <c r="K162" s="1812">
        <f t="shared" si="61"/>
        <v>17306503.335978899</v>
      </c>
      <c r="L162" s="1815">
        <f>IF(L$12="Fixed Rate",G$6/360*30,('SOFR Curve'!$H151/12))</f>
        <v>2.2333333333333333E-3</v>
      </c>
      <c r="M162" s="1811">
        <f t="shared" si="69"/>
        <v>3615.1963397815966</v>
      </c>
      <c r="N162" s="229"/>
      <c r="Q162" s="76">
        <f t="shared" si="70"/>
        <v>149</v>
      </c>
      <c r="R162" s="76">
        <f t="shared" si="71"/>
        <v>141</v>
      </c>
      <c r="S162" s="1818">
        <f t="shared" si="87"/>
        <v>50496</v>
      </c>
      <c r="T162" s="76">
        <f t="shared" si="72"/>
        <v>13</v>
      </c>
      <c r="U162" s="1811">
        <f t="shared" si="73"/>
        <v>0</v>
      </c>
      <c r="V162" s="1811">
        <f t="shared" si="74"/>
        <v>0</v>
      </c>
      <c r="W162" s="1811">
        <f t="shared" si="75"/>
        <v>0</v>
      </c>
      <c r="X162" s="1814">
        <f t="shared" si="76"/>
        <v>0</v>
      </c>
      <c r="Y162" s="1812">
        <f t="shared" si="62"/>
        <v>0</v>
      </c>
      <c r="Z162" s="1815">
        <f>IF(Z$12="Fixed Rate",U$6/360*30,('SOFR Curve'!$H151/12))</f>
        <v>5.0000000000000001E-3</v>
      </c>
      <c r="AA162" s="1811">
        <f t="shared" si="77"/>
        <v>0</v>
      </c>
      <c r="AB162" s="229"/>
      <c r="AE162" s="76">
        <f t="shared" si="78"/>
        <v>149</v>
      </c>
      <c r="AF162" s="76">
        <f t="shared" si="79"/>
        <v>143</v>
      </c>
      <c r="AG162" s="1818">
        <f t="shared" si="88"/>
        <v>50496</v>
      </c>
      <c r="AH162" s="76">
        <f t="shared" si="80"/>
        <v>13</v>
      </c>
      <c r="AI162" s="1811">
        <f t="shared" si="81"/>
        <v>0</v>
      </c>
      <c r="AJ162" s="1811">
        <f t="shared" si="89"/>
        <v>0</v>
      </c>
      <c r="AK162" s="1811">
        <f t="shared" si="82"/>
        <v>0</v>
      </c>
      <c r="AL162" s="1814">
        <f t="shared" si="83"/>
        <v>0</v>
      </c>
      <c r="AM162" s="1812">
        <f t="shared" si="84"/>
        <v>0</v>
      </c>
      <c r="AN162" s="1815">
        <f>IF(AN$12="Fixed Rate",AI$6/360*30,('SOFR Curve'!$H151/12))</f>
        <v>3.3333333333333335E-3</v>
      </c>
      <c r="AO162" s="1811">
        <f t="shared" si="85"/>
        <v>0</v>
      </c>
      <c r="AP162" s="229"/>
    </row>
    <row r="163" spans="3:42" s="76" customFormat="1">
      <c r="C163" s="76">
        <f t="shared" si="60"/>
        <v>150</v>
      </c>
      <c r="D163" s="76">
        <f t="shared" si="63"/>
        <v>149</v>
      </c>
      <c r="E163" s="1818">
        <f t="shared" si="86"/>
        <v>48611</v>
      </c>
      <c r="F163" s="76">
        <f t="shared" si="64"/>
        <v>13</v>
      </c>
      <c r="G163" s="1811">
        <f t="shared" si="65"/>
        <v>17306503.335978899</v>
      </c>
      <c r="H163" s="1811">
        <f t="shared" si="66"/>
        <v>38651.190783686208</v>
      </c>
      <c r="I163" s="1811">
        <f t="shared" si="67"/>
        <v>46542.808951536863</v>
      </c>
      <c r="J163" s="1814">
        <f t="shared" si="68"/>
        <v>85193.999735223071</v>
      </c>
      <c r="K163" s="1812">
        <f t="shared" si="61"/>
        <v>17259960.527027361</v>
      </c>
      <c r="L163" s="1815">
        <f>IF(L$12="Fixed Rate",G$6/360*30,('SOFR Curve'!$H152/12))</f>
        <v>2.2333333333333333E-3</v>
      </c>
      <c r="M163" s="1811">
        <f t="shared" si="69"/>
        <v>3615.1963397815966</v>
      </c>
      <c r="N163" s="229"/>
      <c r="Q163" s="76">
        <f t="shared" si="70"/>
        <v>150</v>
      </c>
      <c r="R163" s="76">
        <f t="shared" si="71"/>
        <v>142</v>
      </c>
      <c r="S163" s="1818">
        <f t="shared" si="87"/>
        <v>50526</v>
      </c>
      <c r="T163" s="76">
        <f t="shared" si="72"/>
        <v>13</v>
      </c>
      <c r="U163" s="1811">
        <f t="shared" si="73"/>
        <v>0</v>
      </c>
      <c r="V163" s="1811">
        <f t="shared" si="74"/>
        <v>0</v>
      </c>
      <c r="W163" s="1811">
        <f t="shared" si="75"/>
        <v>0</v>
      </c>
      <c r="X163" s="1814">
        <f t="shared" si="76"/>
        <v>0</v>
      </c>
      <c r="Y163" s="1812">
        <f t="shared" si="62"/>
        <v>0</v>
      </c>
      <c r="Z163" s="1815">
        <f>IF(Z$12="Fixed Rate",U$6/360*30,('SOFR Curve'!$H152/12))</f>
        <v>5.0000000000000001E-3</v>
      </c>
      <c r="AA163" s="1811">
        <f t="shared" si="77"/>
        <v>0</v>
      </c>
      <c r="AB163" s="229"/>
      <c r="AE163" s="76">
        <f t="shared" si="78"/>
        <v>150</v>
      </c>
      <c r="AF163" s="76">
        <f t="shared" si="79"/>
        <v>144</v>
      </c>
      <c r="AG163" s="1818">
        <f t="shared" si="88"/>
        <v>50526</v>
      </c>
      <c r="AH163" s="76">
        <f t="shared" si="80"/>
        <v>13</v>
      </c>
      <c r="AI163" s="1811">
        <f t="shared" si="81"/>
        <v>0</v>
      </c>
      <c r="AJ163" s="1811">
        <f t="shared" si="89"/>
        <v>0</v>
      </c>
      <c r="AK163" s="1811">
        <f t="shared" si="82"/>
        <v>0</v>
      </c>
      <c r="AL163" s="1814">
        <f t="shared" si="83"/>
        <v>0</v>
      </c>
      <c r="AM163" s="1812">
        <f t="shared" si="84"/>
        <v>0</v>
      </c>
      <c r="AN163" s="1815">
        <f>IF(AN$12="Fixed Rate",AI$6/360*30,('SOFR Curve'!$H152/12))</f>
        <v>3.3333333333333335E-3</v>
      </c>
      <c r="AO163" s="1811">
        <f t="shared" si="85"/>
        <v>0</v>
      </c>
      <c r="AP163" s="229"/>
    </row>
    <row r="164" spans="3:42" s="76" customFormat="1">
      <c r="C164" s="76">
        <f t="shared" si="60"/>
        <v>151</v>
      </c>
      <c r="D164" s="76">
        <f t="shared" si="63"/>
        <v>150</v>
      </c>
      <c r="E164" s="1818">
        <f t="shared" si="86"/>
        <v>48639</v>
      </c>
      <c r="F164" s="76">
        <f t="shared" si="64"/>
        <v>13</v>
      </c>
      <c r="G164" s="1811">
        <f t="shared" si="65"/>
        <v>17259960.527027361</v>
      </c>
      <c r="H164" s="1811">
        <f t="shared" si="66"/>
        <v>38547.245177027769</v>
      </c>
      <c r="I164" s="1811">
        <f t="shared" si="67"/>
        <v>46646.754558195331</v>
      </c>
      <c r="J164" s="1814">
        <f t="shared" si="68"/>
        <v>85193.9997352231</v>
      </c>
      <c r="K164" s="1812">
        <f t="shared" si="61"/>
        <v>17213313.772469167</v>
      </c>
      <c r="L164" s="1815">
        <f>IF(L$12="Fixed Rate",G$6/360*30,('SOFR Curve'!$H153/12))</f>
        <v>2.2333333333333333E-3</v>
      </c>
      <c r="M164" s="1811">
        <f t="shared" si="69"/>
        <v>3615.1963397815966</v>
      </c>
      <c r="N164" s="229"/>
      <c r="Q164" s="76">
        <f t="shared" si="70"/>
        <v>151</v>
      </c>
      <c r="R164" s="76">
        <f t="shared" si="71"/>
        <v>143</v>
      </c>
      <c r="S164" s="1818">
        <f t="shared" si="87"/>
        <v>50557</v>
      </c>
      <c r="T164" s="76">
        <f t="shared" si="72"/>
        <v>13</v>
      </c>
      <c r="U164" s="1811">
        <f t="shared" si="73"/>
        <v>0</v>
      </c>
      <c r="V164" s="1811">
        <f t="shared" si="74"/>
        <v>0</v>
      </c>
      <c r="W164" s="1811">
        <f t="shared" si="75"/>
        <v>0</v>
      </c>
      <c r="X164" s="1814">
        <f t="shared" si="76"/>
        <v>0</v>
      </c>
      <c r="Y164" s="1812">
        <f t="shared" si="62"/>
        <v>0</v>
      </c>
      <c r="Z164" s="1815">
        <f>IF(Z$12="Fixed Rate",U$6/360*30,('SOFR Curve'!$H153/12))</f>
        <v>5.0000000000000001E-3</v>
      </c>
      <c r="AA164" s="1811">
        <f t="shared" si="77"/>
        <v>0</v>
      </c>
      <c r="AB164" s="229"/>
      <c r="AE164" s="76">
        <f t="shared" si="78"/>
        <v>151</v>
      </c>
      <c r="AF164" s="76">
        <f t="shared" si="79"/>
        <v>145</v>
      </c>
      <c r="AG164" s="1818">
        <f t="shared" si="88"/>
        <v>50557</v>
      </c>
      <c r="AH164" s="76">
        <f t="shared" si="80"/>
        <v>13</v>
      </c>
      <c r="AI164" s="1811">
        <f t="shared" si="81"/>
        <v>0</v>
      </c>
      <c r="AJ164" s="1811">
        <f t="shared" si="89"/>
        <v>0</v>
      </c>
      <c r="AK164" s="1811">
        <f t="shared" si="82"/>
        <v>0</v>
      </c>
      <c r="AL164" s="1814">
        <f t="shared" si="83"/>
        <v>0</v>
      </c>
      <c r="AM164" s="1812">
        <f t="shared" si="84"/>
        <v>0</v>
      </c>
      <c r="AN164" s="1815">
        <f>IF(AN$12="Fixed Rate",AI$6/360*30,('SOFR Curve'!$H153/12))</f>
        <v>3.3333333333333335E-3</v>
      </c>
      <c r="AO164" s="1811">
        <f t="shared" si="85"/>
        <v>0</v>
      </c>
      <c r="AP164" s="229"/>
    </row>
    <row r="165" spans="3:42" s="76" customFormat="1">
      <c r="C165" s="76">
        <f t="shared" si="60"/>
        <v>152</v>
      </c>
      <c r="D165" s="76">
        <f t="shared" si="63"/>
        <v>151</v>
      </c>
      <c r="E165" s="1818">
        <f t="shared" si="86"/>
        <v>48670</v>
      </c>
      <c r="F165" s="76">
        <f t="shared" si="64"/>
        <v>13</v>
      </c>
      <c r="G165" s="1811">
        <f t="shared" si="65"/>
        <v>17213313.772469167</v>
      </c>
      <c r="H165" s="1811">
        <f t="shared" si="66"/>
        <v>38443.067425181136</v>
      </c>
      <c r="I165" s="1811">
        <f t="shared" si="67"/>
        <v>46750.932310041921</v>
      </c>
      <c r="J165" s="1814">
        <f t="shared" si="68"/>
        <v>85193.999735223057</v>
      </c>
      <c r="K165" s="1812">
        <f t="shared" si="61"/>
        <v>17166562.840159126</v>
      </c>
      <c r="L165" s="1815">
        <f>IF(L$12="Fixed Rate",G$6/360*30,('SOFR Curve'!$H154/12))</f>
        <v>2.2333333333333333E-3</v>
      </c>
      <c r="M165" s="1811">
        <f t="shared" si="69"/>
        <v>3615.1963397815966</v>
      </c>
      <c r="N165" s="229"/>
      <c r="Q165" s="76">
        <f t="shared" si="70"/>
        <v>152</v>
      </c>
      <c r="R165" s="76">
        <f t="shared" si="71"/>
        <v>144</v>
      </c>
      <c r="S165" s="1818">
        <f t="shared" si="87"/>
        <v>50587</v>
      </c>
      <c r="T165" s="76">
        <f t="shared" si="72"/>
        <v>13</v>
      </c>
      <c r="U165" s="1811">
        <f t="shared" si="73"/>
        <v>0</v>
      </c>
      <c r="V165" s="1811">
        <f t="shared" si="74"/>
        <v>0</v>
      </c>
      <c r="W165" s="1811">
        <f t="shared" si="75"/>
        <v>0</v>
      </c>
      <c r="X165" s="1814">
        <f t="shared" si="76"/>
        <v>0</v>
      </c>
      <c r="Y165" s="1812">
        <f t="shared" si="62"/>
        <v>0</v>
      </c>
      <c r="Z165" s="1815">
        <f>IF(Z$12="Fixed Rate",U$6/360*30,('SOFR Curve'!$H154/12))</f>
        <v>5.0000000000000001E-3</v>
      </c>
      <c r="AA165" s="1811">
        <f t="shared" si="77"/>
        <v>0</v>
      </c>
      <c r="AB165" s="229"/>
      <c r="AE165" s="76">
        <f t="shared" si="78"/>
        <v>152</v>
      </c>
      <c r="AF165" s="76">
        <f t="shared" si="79"/>
        <v>146</v>
      </c>
      <c r="AG165" s="1818">
        <f t="shared" si="88"/>
        <v>50587</v>
      </c>
      <c r="AH165" s="76">
        <f t="shared" si="80"/>
        <v>13</v>
      </c>
      <c r="AI165" s="1811">
        <f t="shared" si="81"/>
        <v>0</v>
      </c>
      <c r="AJ165" s="1811">
        <f t="shared" si="89"/>
        <v>0</v>
      </c>
      <c r="AK165" s="1811">
        <f t="shared" si="82"/>
        <v>0</v>
      </c>
      <c r="AL165" s="1814">
        <f t="shared" si="83"/>
        <v>0</v>
      </c>
      <c r="AM165" s="1812">
        <f t="shared" si="84"/>
        <v>0</v>
      </c>
      <c r="AN165" s="1815">
        <f>IF(AN$12="Fixed Rate",AI$6/360*30,('SOFR Curve'!$H154/12))</f>
        <v>3.3333333333333335E-3</v>
      </c>
      <c r="AO165" s="1811">
        <f t="shared" si="85"/>
        <v>0</v>
      </c>
      <c r="AP165" s="229"/>
    </row>
    <row r="166" spans="3:42" s="76" customFormat="1">
      <c r="C166" s="76">
        <f t="shared" si="60"/>
        <v>153</v>
      </c>
      <c r="D166" s="76">
        <f t="shared" si="63"/>
        <v>152</v>
      </c>
      <c r="E166" s="1818">
        <f t="shared" si="86"/>
        <v>48700</v>
      </c>
      <c r="F166" s="76">
        <f t="shared" si="64"/>
        <v>13</v>
      </c>
      <c r="G166" s="1811">
        <f t="shared" si="65"/>
        <v>17166562.840159126</v>
      </c>
      <c r="H166" s="1811">
        <f t="shared" si="66"/>
        <v>38338.657009688715</v>
      </c>
      <c r="I166" s="1811">
        <f t="shared" si="67"/>
        <v>46855.342725534385</v>
      </c>
      <c r="J166" s="1814">
        <f t="shared" si="68"/>
        <v>85193.9997352231</v>
      </c>
      <c r="K166" s="1812">
        <f t="shared" si="61"/>
        <v>17119707.497433592</v>
      </c>
      <c r="L166" s="1815">
        <f>IF(L$12="Fixed Rate",G$6/360*30,('SOFR Curve'!$H155/12))</f>
        <v>2.2333333333333333E-3</v>
      </c>
      <c r="M166" s="1811">
        <f t="shared" si="69"/>
        <v>3615.1963397815966</v>
      </c>
      <c r="N166" s="229"/>
      <c r="Q166" s="76">
        <f t="shared" si="70"/>
        <v>153</v>
      </c>
      <c r="R166" s="76">
        <f t="shared" si="71"/>
        <v>145</v>
      </c>
      <c r="S166" s="1818">
        <f t="shared" si="87"/>
        <v>50618</v>
      </c>
      <c r="T166" s="76">
        <f t="shared" si="72"/>
        <v>13</v>
      </c>
      <c r="U166" s="1811">
        <f t="shared" si="73"/>
        <v>0</v>
      </c>
      <c r="V166" s="1811">
        <f t="shared" si="74"/>
        <v>0</v>
      </c>
      <c r="W166" s="1811">
        <f t="shared" si="75"/>
        <v>0</v>
      </c>
      <c r="X166" s="1814">
        <f t="shared" si="76"/>
        <v>0</v>
      </c>
      <c r="Y166" s="1812">
        <f t="shared" si="62"/>
        <v>0</v>
      </c>
      <c r="Z166" s="1815">
        <f>IF(Z$12="Fixed Rate",U$6/360*30,('SOFR Curve'!$H155/12))</f>
        <v>5.0000000000000001E-3</v>
      </c>
      <c r="AA166" s="1811">
        <f t="shared" si="77"/>
        <v>0</v>
      </c>
      <c r="AB166" s="229"/>
      <c r="AE166" s="76">
        <f t="shared" si="78"/>
        <v>153</v>
      </c>
      <c r="AF166" s="76">
        <f t="shared" si="79"/>
        <v>147</v>
      </c>
      <c r="AG166" s="1818">
        <f t="shared" si="88"/>
        <v>50618</v>
      </c>
      <c r="AH166" s="76">
        <f t="shared" si="80"/>
        <v>13</v>
      </c>
      <c r="AI166" s="1811">
        <f t="shared" si="81"/>
        <v>0</v>
      </c>
      <c r="AJ166" s="1811">
        <f t="shared" si="89"/>
        <v>0</v>
      </c>
      <c r="AK166" s="1811">
        <f t="shared" si="82"/>
        <v>0</v>
      </c>
      <c r="AL166" s="1814">
        <f t="shared" si="83"/>
        <v>0</v>
      </c>
      <c r="AM166" s="1812">
        <f t="shared" si="84"/>
        <v>0</v>
      </c>
      <c r="AN166" s="1815">
        <f>IF(AN$12="Fixed Rate",AI$6/360*30,('SOFR Curve'!$H155/12))</f>
        <v>3.3333333333333335E-3</v>
      </c>
      <c r="AO166" s="1811">
        <f t="shared" si="85"/>
        <v>0</v>
      </c>
      <c r="AP166" s="229"/>
    </row>
    <row r="167" spans="3:42" s="76" customFormat="1">
      <c r="C167" s="76">
        <f t="shared" si="60"/>
        <v>154</v>
      </c>
      <c r="D167" s="76">
        <f t="shared" si="63"/>
        <v>153</v>
      </c>
      <c r="E167" s="1818">
        <f t="shared" si="86"/>
        <v>48731</v>
      </c>
      <c r="F167" s="76">
        <f t="shared" si="64"/>
        <v>13</v>
      </c>
      <c r="G167" s="1811">
        <f t="shared" si="65"/>
        <v>17119707.497433592</v>
      </c>
      <c r="H167" s="1811">
        <f t="shared" si="66"/>
        <v>38234.013410935018</v>
      </c>
      <c r="I167" s="1811">
        <f t="shared" si="67"/>
        <v>46959.986324288053</v>
      </c>
      <c r="J167" s="1814">
        <f t="shared" si="68"/>
        <v>85193.999735223071</v>
      </c>
      <c r="K167" s="1812">
        <f t="shared" si="61"/>
        <v>17072747.511109304</v>
      </c>
      <c r="L167" s="1815">
        <f>IF(L$12="Fixed Rate",G$6/360*30,('SOFR Curve'!$H156/12))</f>
        <v>2.2333333333333333E-3</v>
      </c>
      <c r="M167" s="1811">
        <f t="shared" si="69"/>
        <v>3615.1963397815966</v>
      </c>
      <c r="N167" s="229"/>
      <c r="Q167" s="76">
        <f t="shared" si="70"/>
        <v>154</v>
      </c>
      <c r="R167" s="76">
        <f t="shared" si="71"/>
        <v>146</v>
      </c>
      <c r="S167" s="1818">
        <f t="shared" si="87"/>
        <v>50649</v>
      </c>
      <c r="T167" s="76">
        <f t="shared" si="72"/>
        <v>13</v>
      </c>
      <c r="U167" s="1811">
        <f t="shared" si="73"/>
        <v>0</v>
      </c>
      <c r="V167" s="1811">
        <f t="shared" si="74"/>
        <v>0</v>
      </c>
      <c r="W167" s="1811">
        <f t="shared" si="75"/>
        <v>0</v>
      </c>
      <c r="X167" s="1814">
        <f t="shared" si="76"/>
        <v>0</v>
      </c>
      <c r="Y167" s="1812">
        <f t="shared" si="62"/>
        <v>0</v>
      </c>
      <c r="Z167" s="1815">
        <f>IF(Z$12="Fixed Rate",U$6/360*30,('SOFR Curve'!$H156/12))</f>
        <v>5.0000000000000001E-3</v>
      </c>
      <c r="AA167" s="1811">
        <f t="shared" si="77"/>
        <v>0</v>
      </c>
      <c r="AB167" s="229"/>
      <c r="AE167" s="76">
        <f t="shared" si="78"/>
        <v>154</v>
      </c>
      <c r="AF167" s="76">
        <f t="shared" si="79"/>
        <v>148</v>
      </c>
      <c r="AG167" s="1818">
        <f t="shared" si="88"/>
        <v>50649</v>
      </c>
      <c r="AH167" s="76">
        <f t="shared" si="80"/>
        <v>13</v>
      </c>
      <c r="AI167" s="1811">
        <f t="shared" si="81"/>
        <v>0</v>
      </c>
      <c r="AJ167" s="1811">
        <f t="shared" si="89"/>
        <v>0</v>
      </c>
      <c r="AK167" s="1811">
        <f t="shared" si="82"/>
        <v>0</v>
      </c>
      <c r="AL167" s="1814">
        <f t="shared" si="83"/>
        <v>0</v>
      </c>
      <c r="AM167" s="1812">
        <f t="shared" si="84"/>
        <v>0</v>
      </c>
      <c r="AN167" s="1815">
        <f>IF(AN$12="Fixed Rate",AI$6/360*30,('SOFR Curve'!$H156/12))</f>
        <v>3.3333333333333335E-3</v>
      </c>
      <c r="AO167" s="1811">
        <f t="shared" si="85"/>
        <v>0</v>
      </c>
      <c r="AP167" s="229"/>
    </row>
    <row r="168" spans="3:42" s="76" customFormat="1">
      <c r="C168" s="76">
        <f t="shared" si="60"/>
        <v>155</v>
      </c>
      <c r="D168" s="76">
        <f t="shared" si="63"/>
        <v>154</v>
      </c>
      <c r="E168" s="1818">
        <f t="shared" si="86"/>
        <v>48761</v>
      </c>
      <c r="F168" s="76">
        <f t="shared" si="64"/>
        <v>13</v>
      </c>
      <c r="G168" s="1811">
        <f t="shared" si="65"/>
        <v>17072747.511109304</v>
      </c>
      <c r="H168" s="1811">
        <f t="shared" si="66"/>
        <v>38129.136108144114</v>
      </c>
      <c r="I168" s="1811">
        <f t="shared" si="67"/>
        <v>47064.863627078958</v>
      </c>
      <c r="J168" s="1814">
        <f t="shared" si="68"/>
        <v>85193.999735223071</v>
      </c>
      <c r="K168" s="1812">
        <f t="shared" si="61"/>
        <v>17025682.647482224</v>
      </c>
      <c r="L168" s="1815">
        <f>IF(L$12="Fixed Rate",G$6/360*30,('SOFR Curve'!$H157/12))</f>
        <v>2.2333333333333333E-3</v>
      </c>
      <c r="M168" s="1811">
        <f t="shared" si="69"/>
        <v>3615.1963397815966</v>
      </c>
      <c r="N168" s="229"/>
      <c r="Q168" s="76">
        <f t="shared" si="70"/>
        <v>155</v>
      </c>
      <c r="R168" s="76">
        <f t="shared" si="71"/>
        <v>147</v>
      </c>
      <c r="S168" s="1818">
        <f t="shared" si="87"/>
        <v>50679</v>
      </c>
      <c r="T168" s="76">
        <f t="shared" si="72"/>
        <v>13</v>
      </c>
      <c r="U168" s="1811">
        <f t="shared" si="73"/>
        <v>0</v>
      </c>
      <c r="V168" s="1811">
        <f t="shared" si="74"/>
        <v>0</v>
      </c>
      <c r="W168" s="1811">
        <f t="shared" si="75"/>
        <v>0</v>
      </c>
      <c r="X168" s="1814">
        <f t="shared" si="76"/>
        <v>0</v>
      </c>
      <c r="Y168" s="1812">
        <f t="shared" si="62"/>
        <v>0</v>
      </c>
      <c r="Z168" s="1815">
        <f>IF(Z$12="Fixed Rate",U$6/360*30,('SOFR Curve'!$H157/12))</f>
        <v>5.0000000000000001E-3</v>
      </c>
      <c r="AA168" s="1811">
        <f t="shared" si="77"/>
        <v>0</v>
      </c>
      <c r="AB168" s="229"/>
      <c r="AE168" s="76">
        <f t="shared" si="78"/>
        <v>155</v>
      </c>
      <c r="AF168" s="76">
        <f t="shared" si="79"/>
        <v>149</v>
      </c>
      <c r="AG168" s="1818">
        <f t="shared" si="88"/>
        <v>50679</v>
      </c>
      <c r="AH168" s="76">
        <f t="shared" si="80"/>
        <v>13</v>
      </c>
      <c r="AI168" s="1811">
        <f t="shared" si="81"/>
        <v>0</v>
      </c>
      <c r="AJ168" s="1811">
        <f t="shared" si="89"/>
        <v>0</v>
      </c>
      <c r="AK168" s="1811">
        <f t="shared" si="82"/>
        <v>0</v>
      </c>
      <c r="AL168" s="1814">
        <f t="shared" si="83"/>
        <v>0</v>
      </c>
      <c r="AM168" s="1812">
        <f t="shared" si="84"/>
        <v>0</v>
      </c>
      <c r="AN168" s="1815">
        <f>IF(AN$12="Fixed Rate",AI$6/360*30,('SOFR Curve'!$H157/12))</f>
        <v>3.3333333333333335E-3</v>
      </c>
      <c r="AO168" s="1811">
        <f t="shared" si="85"/>
        <v>0</v>
      </c>
      <c r="AP168" s="229"/>
    </row>
    <row r="169" spans="3:42" s="76" customFormat="1">
      <c r="C169" s="76">
        <f t="shared" si="60"/>
        <v>156</v>
      </c>
      <c r="D169" s="76">
        <f t="shared" si="63"/>
        <v>155</v>
      </c>
      <c r="E169" s="1818">
        <f t="shared" si="86"/>
        <v>48792</v>
      </c>
      <c r="F169" s="76">
        <f t="shared" si="64"/>
        <v>13</v>
      </c>
      <c r="G169" s="1811">
        <f t="shared" si="65"/>
        <v>17025682.647482224</v>
      </c>
      <c r="H169" s="1811">
        <f t="shared" si="66"/>
        <v>38024.024579376965</v>
      </c>
      <c r="I169" s="1811">
        <f t="shared" si="67"/>
        <v>47169.975155846107</v>
      </c>
      <c r="J169" s="1814">
        <f t="shared" si="68"/>
        <v>85193.999735223071</v>
      </c>
      <c r="K169" s="1812">
        <f t="shared" si="61"/>
        <v>16978512.672326379</v>
      </c>
      <c r="L169" s="1815">
        <f>IF(L$12="Fixed Rate",G$6/360*30,('SOFR Curve'!$H158/12))</f>
        <v>2.2333333333333333E-3</v>
      </c>
      <c r="M169" s="1811">
        <f t="shared" si="69"/>
        <v>3615.1963397815966</v>
      </c>
      <c r="N169" s="229"/>
      <c r="Q169" s="76">
        <f t="shared" si="70"/>
        <v>156</v>
      </c>
      <c r="R169" s="76">
        <f t="shared" si="71"/>
        <v>148</v>
      </c>
      <c r="S169" s="1818">
        <f t="shared" si="87"/>
        <v>50710</v>
      </c>
      <c r="T169" s="76">
        <f t="shared" si="72"/>
        <v>13</v>
      </c>
      <c r="U169" s="1811">
        <f t="shared" si="73"/>
        <v>0</v>
      </c>
      <c r="V169" s="1811">
        <f t="shared" si="74"/>
        <v>0</v>
      </c>
      <c r="W169" s="1811">
        <f t="shared" si="75"/>
        <v>0</v>
      </c>
      <c r="X169" s="1814">
        <f t="shared" si="76"/>
        <v>0</v>
      </c>
      <c r="Y169" s="1812">
        <f t="shared" si="62"/>
        <v>0</v>
      </c>
      <c r="Z169" s="1815">
        <f>IF(Z$12="Fixed Rate",U$6/360*30,('SOFR Curve'!$H158/12))</f>
        <v>5.0000000000000001E-3</v>
      </c>
      <c r="AA169" s="1811">
        <f t="shared" si="77"/>
        <v>0</v>
      </c>
      <c r="AB169" s="229"/>
      <c r="AE169" s="76">
        <f t="shared" si="78"/>
        <v>156</v>
      </c>
      <c r="AF169" s="76">
        <f t="shared" si="79"/>
        <v>150</v>
      </c>
      <c r="AG169" s="1818">
        <f t="shared" si="88"/>
        <v>50710</v>
      </c>
      <c r="AH169" s="76">
        <f t="shared" si="80"/>
        <v>13</v>
      </c>
      <c r="AI169" s="1811">
        <f t="shared" si="81"/>
        <v>0</v>
      </c>
      <c r="AJ169" s="1811">
        <f t="shared" si="89"/>
        <v>0</v>
      </c>
      <c r="AK169" s="1811">
        <f t="shared" si="82"/>
        <v>0</v>
      </c>
      <c r="AL169" s="1814">
        <f t="shared" si="83"/>
        <v>0</v>
      </c>
      <c r="AM169" s="1812">
        <f t="shared" si="84"/>
        <v>0</v>
      </c>
      <c r="AN169" s="1815">
        <f>IF(AN$12="Fixed Rate",AI$6/360*30,('SOFR Curve'!$H158/12))</f>
        <v>3.3333333333333335E-3</v>
      </c>
      <c r="AO169" s="1811">
        <f t="shared" si="85"/>
        <v>0</v>
      </c>
      <c r="AP169" s="229"/>
    </row>
    <row r="170" spans="3:42" s="76" customFormat="1">
      <c r="C170" s="76">
        <f t="shared" si="60"/>
        <v>157</v>
      </c>
      <c r="D170" s="76">
        <f t="shared" si="63"/>
        <v>156</v>
      </c>
      <c r="E170" s="1818">
        <f t="shared" si="86"/>
        <v>48823</v>
      </c>
      <c r="F170" s="76">
        <f t="shared" si="64"/>
        <v>14</v>
      </c>
      <c r="G170" s="1811">
        <f t="shared" si="65"/>
        <v>16978512.672326379</v>
      </c>
      <c r="H170" s="1811">
        <f t="shared" si="66"/>
        <v>37918.678301528911</v>
      </c>
      <c r="I170" s="1811">
        <f t="shared" si="67"/>
        <v>47275.321433694189</v>
      </c>
      <c r="J170" s="1814">
        <f t="shared" si="68"/>
        <v>85193.9997352231</v>
      </c>
      <c r="K170" s="1812">
        <f t="shared" si="61"/>
        <v>16931237.350892685</v>
      </c>
      <c r="L170" s="1815">
        <f>IF(L$12="Fixed Rate",G$6/360*30,('SOFR Curve'!$H159/12))</f>
        <v>2.2333333333333333E-3</v>
      </c>
      <c r="M170" s="1811">
        <f t="shared" si="69"/>
        <v>3615.1963397815966</v>
      </c>
      <c r="N170" s="229"/>
      <c r="Q170" s="76">
        <f t="shared" si="70"/>
        <v>157</v>
      </c>
      <c r="R170" s="76">
        <f t="shared" si="71"/>
        <v>149</v>
      </c>
      <c r="S170" s="1818">
        <f t="shared" si="87"/>
        <v>50740</v>
      </c>
      <c r="T170" s="76">
        <f t="shared" si="72"/>
        <v>14</v>
      </c>
      <c r="U170" s="1811">
        <f t="shared" si="73"/>
        <v>0</v>
      </c>
      <c r="V170" s="1811">
        <f t="shared" si="74"/>
        <v>0</v>
      </c>
      <c r="W170" s="1811">
        <f t="shared" si="75"/>
        <v>0</v>
      </c>
      <c r="X170" s="1814">
        <f t="shared" si="76"/>
        <v>0</v>
      </c>
      <c r="Y170" s="1812">
        <f t="shared" si="62"/>
        <v>0</v>
      </c>
      <c r="Z170" s="1815">
        <f>IF(Z$12="Fixed Rate",U$6/360*30,('SOFR Curve'!$H159/12))</f>
        <v>5.0000000000000001E-3</v>
      </c>
      <c r="AA170" s="1811">
        <f t="shared" si="77"/>
        <v>0</v>
      </c>
      <c r="AB170" s="229"/>
      <c r="AE170" s="76">
        <f t="shared" si="78"/>
        <v>157</v>
      </c>
      <c r="AF170" s="76">
        <f t="shared" si="79"/>
        <v>151</v>
      </c>
      <c r="AG170" s="1818">
        <f t="shared" si="88"/>
        <v>50740</v>
      </c>
      <c r="AH170" s="76">
        <f t="shared" si="80"/>
        <v>14</v>
      </c>
      <c r="AI170" s="1811">
        <f t="shared" si="81"/>
        <v>0</v>
      </c>
      <c r="AJ170" s="1811">
        <f t="shared" si="89"/>
        <v>0</v>
      </c>
      <c r="AK170" s="1811">
        <f t="shared" si="82"/>
        <v>0</v>
      </c>
      <c r="AL170" s="1814">
        <f t="shared" si="83"/>
        <v>0</v>
      </c>
      <c r="AM170" s="1812">
        <f t="shared" si="84"/>
        <v>0</v>
      </c>
      <c r="AN170" s="1815">
        <f>IF(AN$12="Fixed Rate",AI$6/360*30,('SOFR Curve'!$H159/12))</f>
        <v>3.3333333333333335E-3</v>
      </c>
      <c r="AO170" s="1811">
        <f t="shared" si="85"/>
        <v>0</v>
      </c>
      <c r="AP170" s="229"/>
    </row>
    <row r="171" spans="3:42" s="76" customFormat="1">
      <c r="C171" s="76">
        <f t="shared" si="60"/>
        <v>158</v>
      </c>
      <c r="D171" s="76">
        <f t="shared" si="63"/>
        <v>157</v>
      </c>
      <c r="E171" s="1818">
        <f t="shared" si="86"/>
        <v>48853</v>
      </c>
      <c r="F171" s="76">
        <f t="shared" si="64"/>
        <v>14</v>
      </c>
      <c r="G171" s="1811">
        <f t="shared" si="65"/>
        <v>16931237.350892685</v>
      </c>
      <c r="H171" s="1811">
        <f t="shared" si="66"/>
        <v>37813.096750326993</v>
      </c>
      <c r="I171" s="1811">
        <f t="shared" si="67"/>
        <v>47380.902984896122</v>
      </c>
      <c r="J171" s="1814">
        <f t="shared" si="68"/>
        <v>85193.999735223115</v>
      </c>
      <c r="K171" s="1812">
        <f t="shared" si="61"/>
        <v>16883856.447907791</v>
      </c>
      <c r="L171" s="1815">
        <f>IF(L$12="Fixed Rate",G$6/360*30,('SOFR Curve'!$H160/12))</f>
        <v>2.2333333333333333E-3</v>
      </c>
      <c r="M171" s="1811">
        <f t="shared" si="69"/>
        <v>3615.1963397815966</v>
      </c>
      <c r="N171" s="229"/>
      <c r="Q171" s="76">
        <f t="shared" si="70"/>
        <v>158</v>
      </c>
      <c r="R171" s="76">
        <f t="shared" si="71"/>
        <v>150</v>
      </c>
      <c r="S171" s="1818">
        <f t="shared" si="87"/>
        <v>50771</v>
      </c>
      <c r="T171" s="76">
        <f t="shared" si="72"/>
        <v>14</v>
      </c>
      <c r="U171" s="1811">
        <f t="shared" si="73"/>
        <v>0</v>
      </c>
      <c r="V171" s="1811">
        <f t="shared" si="74"/>
        <v>0</v>
      </c>
      <c r="W171" s="1811">
        <f t="shared" si="75"/>
        <v>0</v>
      </c>
      <c r="X171" s="1814">
        <f t="shared" si="76"/>
        <v>0</v>
      </c>
      <c r="Y171" s="1812">
        <f t="shared" si="62"/>
        <v>0</v>
      </c>
      <c r="Z171" s="1815">
        <f>IF(Z$12="Fixed Rate",U$6/360*30,('SOFR Curve'!$H160/12))</f>
        <v>5.0000000000000001E-3</v>
      </c>
      <c r="AA171" s="1811">
        <f t="shared" si="77"/>
        <v>0</v>
      </c>
      <c r="AB171" s="229"/>
      <c r="AE171" s="76">
        <f t="shared" si="78"/>
        <v>158</v>
      </c>
      <c r="AF171" s="76">
        <f t="shared" si="79"/>
        <v>152</v>
      </c>
      <c r="AG171" s="1818">
        <f t="shared" si="88"/>
        <v>50771</v>
      </c>
      <c r="AH171" s="76">
        <f t="shared" si="80"/>
        <v>14</v>
      </c>
      <c r="AI171" s="1811">
        <f t="shared" si="81"/>
        <v>0</v>
      </c>
      <c r="AJ171" s="1811">
        <f t="shared" si="89"/>
        <v>0</v>
      </c>
      <c r="AK171" s="1811">
        <f t="shared" si="82"/>
        <v>0</v>
      </c>
      <c r="AL171" s="1814">
        <f t="shared" si="83"/>
        <v>0</v>
      </c>
      <c r="AM171" s="1812">
        <f t="shared" si="84"/>
        <v>0</v>
      </c>
      <c r="AN171" s="1815">
        <f>IF(AN$12="Fixed Rate",AI$6/360*30,('SOFR Curve'!$H160/12))</f>
        <v>3.3333333333333335E-3</v>
      </c>
      <c r="AO171" s="1811">
        <f t="shared" si="85"/>
        <v>0</v>
      </c>
      <c r="AP171" s="229"/>
    </row>
    <row r="172" spans="3:42" s="76" customFormat="1">
      <c r="C172" s="76">
        <f t="shared" si="60"/>
        <v>159</v>
      </c>
      <c r="D172" s="76">
        <f t="shared" si="63"/>
        <v>158</v>
      </c>
      <c r="E172" s="1818">
        <f t="shared" si="86"/>
        <v>48884</v>
      </c>
      <c r="F172" s="76">
        <f t="shared" si="64"/>
        <v>14</v>
      </c>
      <c r="G172" s="1811">
        <f t="shared" si="65"/>
        <v>16883856.447907791</v>
      </c>
      <c r="H172" s="1811">
        <f t="shared" si="66"/>
        <v>37707.279400327396</v>
      </c>
      <c r="I172" s="1811">
        <f t="shared" si="67"/>
        <v>47486.720334895705</v>
      </c>
      <c r="J172" s="1814">
        <f t="shared" si="68"/>
        <v>85193.9997352231</v>
      </c>
      <c r="K172" s="1812">
        <f t="shared" si="61"/>
        <v>16836369.727572896</v>
      </c>
      <c r="L172" s="1815">
        <f>IF(L$12="Fixed Rate",G$6/360*30,('SOFR Curve'!$H161/12))</f>
        <v>2.2333333333333333E-3</v>
      </c>
      <c r="M172" s="1811">
        <f t="shared" si="69"/>
        <v>3615.1963397815966</v>
      </c>
      <c r="N172" s="229"/>
      <c r="Q172" s="76">
        <f t="shared" si="70"/>
        <v>159</v>
      </c>
      <c r="R172" s="76">
        <f t="shared" si="71"/>
        <v>151</v>
      </c>
      <c r="S172" s="1818">
        <f t="shared" si="87"/>
        <v>50802</v>
      </c>
      <c r="T172" s="76">
        <f t="shared" si="72"/>
        <v>14</v>
      </c>
      <c r="U172" s="1811">
        <f t="shared" si="73"/>
        <v>0</v>
      </c>
      <c r="V172" s="1811">
        <f t="shared" si="74"/>
        <v>0</v>
      </c>
      <c r="W172" s="1811">
        <f t="shared" si="75"/>
        <v>0</v>
      </c>
      <c r="X172" s="1814">
        <f t="shared" si="76"/>
        <v>0</v>
      </c>
      <c r="Y172" s="1812">
        <f t="shared" si="62"/>
        <v>0</v>
      </c>
      <c r="Z172" s="1815">
        <f>IF(Z$12="Fixed Rate",U$6/360*30,('SOFR Curve'!$H161/12))</f>
        <v>5.0000000000000001E-3</v>
      </c>
      <c r="AA172" s="1811">
        <f t="shared" si="77"/>
        <v>0</v>
      </c>
      <c r="AB172" s="229"/>
      <c r="AE172" s="76">
        <f t="shared" si="78"/>
        <v>159</v>
      </c>
      <c r="AF172" s="76">
        <f t="shared" si="79"/>
        <v>153</v>
      </c>
      <c r="AG172" s="1818">
        <f t="shared" si="88"/>
        <v>50802</v>
      </c>
      <c r="AH172" s="76">
        <f t="shared" si="80"/>
        <v>14</v>
      </c>
      <c r="AI172" s="1811">
        <f t="shared" si="81"/>
        <v>0</v>
      </c>
      <c r="AJ172" s="1811">
        <f t="shared" si="89"/>
        <v>0</v>
      </c>
      <c r="AK172" s="1811">
        <f t="shared" si="82"/>
        <v>0</v>
      </c>
      <c r="AL172" s="1814">
        <f t="shared" si="83"/>
        <v>0</v>
      </c>
      <c r="AM172" s="1812">
        <f t="shared" si="84"/>
        <v>0</v>
      </c>
      <c r="AN172" s="1815">
        <f>IF(AN$12="Fixed Rate",AI$6/360*30,('SOFR Curve'!$H161/12))</f>
        <v>3.3333333333333335E-3</v>
      </c>
      <c r="AO172" s="1811">
        <f t="shared" si="85"/>
        <v>0</v>
      </c>
      <c r="AP172" s="229"/>
    </row>
    <row r="173" spans="3:42" s="76" customFormat="1">
      <c r="C173" s="76">
        <f t="shared" si="60"/>
        <v>160</v>
      </c>
      <c r="D173" s="76">
        <f t="shared" si="63"/>
        <v>159</v>
      </c>
      <c r="E173" s="1818">
        <f t="shared" si="86"/>
        <v>48914</v>
      </c>
      <c r="F173" s="76">
        <f t="shared" si="64"/>
        <v>14</v>
      </c>
      <c r="G173" s="1811">
        <f t="shared" si="65"/>
        <v>16836369.727572896</v>
      </c>
      <c r="H173" s="1811">
        <f t="shared" si="66"/>
        <v>37601.225724912802</v>
      </c>
      <c r="I173" s="1811">
        <f t="shared" si="67"/>
        <v>47592.774010310299</v>
      </c>
      <c r="J173" s="1814">
        <f t="shared" si="68"/>
        <v>85193.9997352231</v>
      </c>
      <c r="K173" s="1812">
        <f t="shared" si="61"/>
        <v>16788776.953562584</v>
      </c>
      <c r="L173" s="1815">
        <f>IF(L$12="Fixed Rate",G$6/360*30,('SOFR Curve'!$H162/12))</f>
        <v>2.2333333333333333E-3</v>
      </c>
      <c r="M173" s="1811">
        <f t="shared" si="69"/>
        <v>3615.1963397815966</v>
      </c>
      <c r="N173" s="229"/>
      <c r="Q173" s="76">
        <f t="shared" si="70"/>
        <v>160</v>
      </c>
      <c r="R173" s="76">
        <f t="shared" si="71"/>
        <v>152</v>
      </c>
      <c r="S173" s="1818">
        <f t="shared" si="87"/>
        <v>50830</v>
      </c>
      <c r="T173" s="76">
        <f t="shared" si="72"/>
        <v>14</v>
      </c>
      <c r="U173" s="1811">
        <f t="shared" si="73"/>
        <v>0</v>
      </c>
      <c r="V173" s="1811">
        <f t="shared" si="74"/>
        <v>0</v>
      </c>
      <c r="W173" s="1811">
        <f t="shared" si="75"/>
        <v>0</v>
      </c>
      <c r="X173" s="1814">
        <f t="shared" si="76"/>
        <v>0</v>
      </c>
      <c r="Y173" s="1812">
        <f t="shared" si="62"/>
        <v>0</v>
      </c>
      <c r="Z173" s="1815">
        <f>IF(Z$12="Fixed Rate",U$6/360*30,('SOFR Curve'!$H162/12))</f>
        <v>5.0000000000000001E-3</v>
      </c>
      <c r="AA173" s="1811">
        <f t="shared" si="77"/>
        <v>0</v>
      </c>
      <c r="AB173" s="229"/>
      <c r="AE173" s="76">
        <f t="shared" si="78"/>
        <v>160</v>
      </c>
      <c r="AF173" s="76">
        <f t="shared" si="79"/>
        <v>154</v>
      </c>
      <c r="AG173" s="1818">
        <f t="shared" si="88"/>
        <v>50830</v>
      </c>
      <c r="AH173" s="76">
        <f t="shared" si="80"/>
        <v>14</v>
      </c>
      <c r="AI173" s="1811">
        <f t="shared" si="81"/>
        <v>0</v>
      </c>
      <c r="AJ173" s="1811">
        <f t="shared" si="89"/>
        <v>0</v>
      </c>
      <c r="AK173" s="1811">
        <f t="shared" si="82"/>
        <v>0</v>
      </c>
      <c r="AL173" s="1814">
        <f t="shared" si="83"/>
        <v>0</v>
      </c>
      <c r="AM173" s="1812">
        <f t="shared" si="84"/>
        <v>0</v>
      </c>
      <c r="AN173" s="1815">
        <f>IF(AN$12="Fixed Rate",AI$6/360*30,('SOFR Curve'!$H162/12))</f>
        <v>3.3333333333333335E-3</v>
      </c>
      <c r="AO173" s="1811">
        <f t="shared" si="85"/>
        <v>0</v>
      </c>
      <c r="AP173" s="229"/>
    </row>
    <row r="174" spans="3:42" s="76" customFormat="1">
      <c r="C174" s="76">
        <f t="shared" si="60"/>
        <v>161</v>
      </c>
      <c r="D174" s="76">
        <f t="shared" si="63"/>
        <v>160</v>
      </c>
      <c r="E174" s="1818">
        <f t="shared" si="86"/>
        <v>48945</v>
      </c>
      <c r="F174" s="76">
        <f t="shared" si="64"/>
        <v>14</v>
      </c>
      <c r="G174" s="1811">
        <f t="shared" si="65"/>
        <v>16788776.953562584</v>
      </c>
      <c r="H174" s="1811">
        <f t="shared" si="66"/>
        <v>37494.935196289771</v>
      </c>
      <c r="I174" s="1811">
        <f t="shared" si="67"/>
        <v>47699.0645389333</v>
      </c>
      <c r="J174" s="1814">
        <f t="shared" si="68"/>
        <v>85193.999735223071</v>
      </c>
      <c r="K174" s="1812">
        <f t="shared" si="61"/>
        <v>16741077.88902365</v>
      </c>
      <c r="L174" s="1815">
        <f>IF(L$12="Fixed Rate",G$6/360*30,('SOFR Curve'!$H163/12))</f>
        <v>2.2333333333333333E-3</v>
      </c>
      <c r="M174" s="1811">
        <f t="shared" si="69"/>
        <v>3497.6618653255387</v>
      </c>
      <c r="N174" s="229"/>
      <c r="Q174" s="76">
        <f t="shared" si="70"/>
        <v>161</v>
      </c>
      <c r="R174" s="76">
        <f t="shared" si="71"/>
        <v>153</v>
      </c>
      <c r="S174" s="1818">
        <f t="shared" si="87"/>
        <v>50861</v>
      </c>
      <c r="T174" s="76">
        <f t="shared" si="72"/>
        <v>14</v>
      </c>
      <c r="U174" s="1811">
        <f t="shared" si="73"/>
        <v>0</v>
      </c>
      <c r="V174" s="1811">
        <f t="shared" si="74"/>
        <v>0</v>
      </c>
      <c r="W174" s="1811">
        <f t="shared" si="75"/>
        <v>0</v>
      </c>
      <c r="X174" s="1814">
        <f t="shared" si="76"/>
        <v>0</v>
      </c>
      <c r="Y174" s="1812">
        <f t="shared" si="62"/>
        <v>0</v>
      </c>
      <c r="Z174" s="1815">
        <f>IF(Z$12="Fixed Rate",U$6/360*30,('SOFR Curve'!$H163/12))</f>
        <v>5.0000000000000001E-3</v>
      </c>
      <c r="AA174" s="1811">
        <f t="shared" si="77"/>
        <v>0</v>
      </c>
      <c r="AB174" s="229"/>
      <c r="AE174" s="76">
        <f t="shared" si="78"/>
        <v>161</v>
      </c>
      <c r="AF174" s="76">
        <f t="shared" si="79"/>
        <v>155</v>
      </c>
      <c r="AG174" s="1818">
        <f t="shared" si="88"/>
        <v>50861</v>
      </c>
      <c r="AH174" s="76">
        <f t="shared" si="80"/>
        <v>14</v>
      </c>
      <c r="AI174" s="1811">
        <f t="shared" si="81"/>
        <v>0</v>
      </c>
      <c r="AJ174" s="1811">
        <f t="shared" si="89"/>
        <v>0</v>
      </c>
      <c r="AK174" s="1811">
        <f t="shared" si="82"/>
        <v>0</v>
      </c>
      <c r="AL174" s="1814">
        <f t="shared" si="83"/>
        <v>0</v>
      </c>
      <c r="AM174" s="1812">
        <f t="shared" si="84"/>
        <v>0</v>
      </c>
      <c r="AN174" s="1815">
        <f>IF(AN$12="Fixed Rate",AI$6/360*30,('SOFR Curve'!$H163/12))</f>
        <v>3.3333333333333335E-3</v>
      </c>
      <c r="AO174" s="1811">
        <f t="shared" si="85"/>
        <v>0</v>
      </c>
      <c r="AP174" s="229"/>
    </row>
    <row r="175" spans="3:42" s="76" customFormat="1">
      <c r="C175" s="76">
        <f t="shared" si="60"/>
        <v>162</v>
      </c>
      <c r="D175" s="76">
        <f t="shared" si="63"/>
        <v>161</v>
      </c>
      <c r="E175" s="1818">
        <f t="shared" si="86"/>
        <v>48976</v>
      </c>
      <c r="F175" s="76">
        <f t="shared" si="64"/>
        <v>14</v>
      </c>
      <c r="G175" s="1811">
        <f t="shared" si="65"/>
        <v>16741077.88902365</v>
      </c>
      <c r="H175" s="1811">
        <f t="shared" si="66"/>
        <v>37388.407285486152</v>
      </c>
      <c r="I175" s="1811">
        <f t="shared" si="67"/>
        <v>47805.592449736963</v>
      </c>
      <c r="J175" s="1814">
        <f t="shared" si="68"/>
        <v>85193.999735223115</v>
      </c>
      <c r="K175" s="1812">
        <f t="shared" si="61"/>
        <v>16693272.296573913</v>
      </c>
      <c r="L175" s="1815">
        <f>IF(L$12="Fixed Rate",G$6/360*30,('SOFR Curve'!$H164/12))</f>
        <v>2.2333333333333333E-3</v>
      </c>
      <c r="M175" s="1811">
        <f t="shared" si="69"/>
        <v>3497.6618653255387</v>
      </c>
      <c r="N175" s="229"/>
      <c r="Q175" s="76">
        <f t="shared" si="70"/>
        <v>162</v>
      </c>
      <c r="R175" s="76">
        <f t="shared" si="71"/>
        <v>154</v>
      </c>
      <c r="S175" s="1818">
        <f t="shared" si="87"/>
        <v>50891</v>
      </c>
      <c r="T175" s="76">
        <f t="shared" si="72"/>
        <v>14</v>
      </c>
      <c r="U175" s="1811">
        <f t="shared" si="73"/>
        <v>0</v>
      </c>
      <c r="V175" s="1811">
        <f t="shared" si="74"/>
        <v>0</v>
      </c>
      <c r="W175" s="1811">
        <f t="shared" si="75"/>
        <v>0</v>
      </c>
      <c r="X175" s="1814">
        <f t="shared" si="76"/>
        <v>0</v>
      </c>
      <c r="Y175" s="1812">
        <f t="shared" si="62"/>
        <v>0</v>
      </c>
      <c r="Z175" s="1815">
        <f>IF(Z$12="Fixed Rate",U$6/360*30,('SOFR Curve'!$H164/12))</f>
        <v>5.0000000000000001E-3</v>
      </c>
      <c r="AA175" s="1811">
        <f t="shared" si="77"/>
        <v>0</v>
      </c>
      <c r="AB175" s="229"/>
      <c r="AE175" s="76">
        <f t="shared" si="78"/>
        <v>162</v>
      </c>
      <c r="AF175" s="76">
        <f t="shared" si="79"/>
        <v>156</v>
      </c>
      <c r="AG175" s="1818">
        <f t="shared" si="88"/>
        <v>50891</v>
      </c>
      <c r="AH175" s="76">
        <f t="shared" si="80"/>
        <v>14</v>
      </c>
      <c r="AI175" s="1811">
        <f t="shared" si="81"/>
        <v>0</v>
      </c>
      <c r="AJ175" s="1811">
        <f t="shared" si="89"/>
        <v>0</v>
      </c>
      <c r="AK175" s="1811">
        <f t="shared" si="82"/>
        <v>0</v>
      </c>
      <c r="AL175" s="1814">
        <f t="shared" si="83"/>
        <v>0</v>
      </c>
      <c r="AM175" s="1812">
        <f t="shared" si="84"/>
        <v>0</v>
      </c>
      <c r="AN175" s="1815">
        <f>IF(AN$12="Fixed Rate",AI$6/360*30,('SOFR Curve'!$H164/12))</f>
        <v>3.3333333333333335E-3</v>
      </c>
      <c r="AO175" s="1811">
        <f t="shared" si="85"/>
        <v>0</v>
      </c>
      <c r="AP175" s="229"/>
    </row>
    <row r="176" spans="3:42" s="76" customFormat="1">
      <c r="C176" s="76">
        <f t="shared" si="60"/>
        <v>163</v>
      </c>
      <c r="D176" s="76">
        <f t="shared" si="63"/>
        <v>162</v>
      </c>
      <c r="E176" s="1818">
        <f t="shared" si="86"/>
        <v>49004</v>
      </c>
      <c r="F176" s="76">
        <f t="shared" si="64"/>
        <v>14</v>
      </c>
      <c r="G176" s="1811">
        <f t="shared" si="65"/>
        <v>16693272.296573913</v>
      </c>
      <c r="H176" s="1811">
        <f t="shared" si="66"/>
        <v>37281.641462348402</v>
      </c>
      <c r="I176" s="1811">
        <f t="shared" si="67"/>
        <v>47912.358272874699</v>
      </c>
      <c r="J176" s="1814">
        <f t="shared" si="68"/>
        <v>85193.9997352231</v>
      </c>
      <c r="K176" s="1812">
        <f t="shared" si="61"/>
        <v>16645359.938301038</v>
      </c>
      <c r="L176" s="1815">
        <f>IF(L$12="Fixed Rate",G$6/360*30,('SOFR Curve'!$H165/12))</f>
        <v>2.2333333333333333E-3</v>
      </c>
      <c r="M176" s="1811">
        <f t="shared" si="69"/>
        <v>3497.6618653255387</v>
      </c>
      <c r="N176" s="229"/>
      <c r="Q176" s="76">
        <f t="shared" si="70"/>
        <v>163</v>
      </c>
      <c r="R176" s="76">
        <f t="shared" si="71"/>
        <v>155</v>
      </c>
      <c r="S176" s="1818">
        <f t="shared" si="87"/>
        <v>50922</v>
      </c>
      <c r="T176" s="76">
        <f t="shared" si="72"/>
        <v>14</v>
      </c>
      <c r="U176" s="1811">
        <f t="shared" si="73"/>
        <v>0</v>
      </c>
      <c r="V176" s="1811">
        <f t="shared" si="74"/>
        <v>0</v>
      </c>
      <c r="W176" s="1811">
        <f t="shared" si="75"/>
        <v>0</v>
      </c>
      <c r="X176" s="1814">
        <f t="shared" si="76"/>
        <v>0</v>
      </c>
      <c r="Y176" s="1812">
        <f t="shared" si="62"/>
        <v>0</v>
      </c>
      <c r="Z176" s="1815">
        <f>IF(Z$12="Fixed Rate",U$6/360*30,('SOFR Curve'!$H165/12))</f>
        <v>5.0000000000000001E-3</v>
      </c>
      <c r="AA176" s="1811">
        <f t="shared" si="77"/>
        <v>0</v>
      </c>
      <c r="AB176" s="229"/>
      <c r="AE176" s="76">
        <f t="shared" si="78"/>
        <v>163</v>
      </c>
      <c r="AF176" s="76">
        <f t="shared" si="79"/>
        <v>157</v>
      </c>
      <c r="AG176" s="1818">
        <f t="shared" si="88"/>
        <v>50922</v>
      </c>
      <c r="AH176" s="76">
        <f t="shared" si="80"/>
        <v>14</v>
      </c>
      <c r="AI176" s="1811">
        <f t="shared" si="81"/>
        <v>0</v>
      </c>
      <c r="AJ176" s="1811">
        <f t="shared" si="89"/>
        <v>0</v>
      </c>
      <c r="AK176" s="1811">
        <f t="shared" si="82"/>
        <v>0</v>
      </c>
      <c r="AL176" s="1814">
        <f t="shared" si="83"/>
        <v>0</v>
      </c>
      <c r="AM176" s="1812">
        <f t="shared" si="84"/>
        <v>0</v>
      </c>
      <c r="AN176" s="1815">
        <f>IF(AN$12="Fixed Rate",AI$6/360*30,('SOFR Curve'!$H165/12))</f>
        <v>3.3333333333333335E-3</v>
      </c>
      <c r="AO176" s="1811">
        <f t="shared" si="85"/>
        <v>0</v>
      </c>
      <c r="AP176" s="229"/>
    </row>
    <row r="177" spans="3:42" s="76" customFormat="1">
      <c r="C177" s="76">
        <f t="shared" si="60"/>
        <v>164</v>
      </c>
      <c r="D177" s="76">
        <f t="shared" si="63"/>
        <v>163</v>
      </c>
      <c r="E177" s="1818">
        <f t="shared" si="86"/>
        <v>49035</v>
      </c>
      <c r="F177" s="76">
        <f t="shared" si="64"/>
        <v>14</v>
      </c>
      <c r="G177" s="1811">
        <f t="shared" si="65"/>
        <v>16645359.938301038</v>
      </c>
      <c r="H177" s="1811">
        <f t="shared" si="66"/>
        <v>37174.637195538984</v>
      </c>
      <c r="I177" s="1811">
        <f t="shared" si="67"/>
        <v>48019.362539684131</v>
      </c>
      <c r="J177" s="1814">
        <f t="shared" si="68"/>
        <v>85193.999735223115</v>
      </c>
      <c r="K177" s="1812">
        <f t="shared" si="61"/>
        <v>16597340.575761354</v>
      </c>
      <c r="L177" s="1815">
        <f>IF(L$12="Fixed Rate",G$6/360*30,('SOFR Curve'!$H166/12))</f>
        <v>2.2333333333333333E-3</v>
      </c>
      <c r="M177" s="1811">
        <f t="shared" si="69"/>
        <v>3497.6618653255387</v>
      </c>
      <c r="N177" s="229"/>
      <c r="Q177" s="76">
        <f t="shared" si="70"/>
        <v>164</v>
      </c>
      <c r="R177" s="76">
        <f t="shared" si="71"/>
        <v>156</v>
      </c>
      <c r="S177" s="1818">
        <f t="shared" si="87"/>
        <v>50952</v>
      </c>
      <c r="T177" s="76">
        <f t="shared" si="72"/>
        <v>14</v>
      </c>
      <c r="U177" s="1811">
        <f t="shared" si="73"/>
        <v>0</v>
      </c>
      <c r="V177" s="1811">
        <f t="shared" si="74"/>
        <v>0</v>
      </c>
      <c r="W177" s="1811">
        <f t="shared" si="75"/>
        <v>0</v>
      </c>
      <c r="X177" s="1814">
        <f t="shared" si="76"/>
        <v>0</v>
      </c>
      <c r="Y177" s="1812">
        <f t="shared" si="62"/>
        <v>0</v>
      </c>
      <c r="Z177" s="1815">
        <f>IF(Z$12="Fixed Rate",U$6/360*30,('SOFR Curve'!$H166/12))</f>
        <v>5.0000000000000001E-3</v>
      </c>
      <c r="AA177" s="1811">
        <f t="shared" si="77"/>
        <v>0</v>
      </c>
      <c r="AB177" s="229"/>
      <c r="AE177" s="76">
        <f t="shared" si="78"/>
        <v>164</v>
      </c>
      <c r="AF177" s="76">
        <f t="shared" si="79"/>
        <v>158</v>
      </c>
      <c r="AG177" s="1818">
        <f t="shared" si="88"/>
        <v>50952</v>
      </c>
      <c r="AH177" s="76">
        <f t="shared" si="80"/>
        <v>14</v>
      </c>
      <c r="AI177" s="1811">
        <f t="shared" si="81"/>
        <v>0</v>
      </c>
      <c r="AJ177" s="1811">
        <f t="shared" si="89"/>
        <v>0</v>
      </c>
      <c r="AK177" s="1811">
        <f t="shared" si="82"/>
        <v>0</v>
      </c>
      <c r="AL177" s="1814">
        <f t="shared" si="83"/>
        <v>0</v>
      </c>
      <c r="AM177" s="1812">
        <f t="shared" si="84"/>
        <v>0</v>
      </c>
      <c r="AN177" s="1815">
        <f>IF(AN$12="Fixed Rate",AI$6/360*30,('SOFR Curve'!$H166/12))</f>
        <v>3.3333333333333335E-3</v>
      </c>
      <c r="AO177" s="1811">
        <f t="shared" si="85"/>
        <v>0</v>
      </c>
      <c r="AP177" s="229"/>
    </row>
    <row r="178" spans="3:42" s="76" customFormat="1">
      <c r="C178" s="76">
        <f t="shared" si="60"/>
        <v>165</v>
      </c>
      <c r="D178" s="76">
        <f t="shared" si="63"/>
        <v>164</v>
      </c>
      <c r="E178" s="1818">
        <f t="shared" si="86"/>
        <v>49065</v>
      </c>
      <c r="F178" s="76">
        <f t="shared" si="64"/>
        <v>14</v>
      </c>
      <c r="G178" s="1811">
        <f t="shared" si="65"/>
        <v>16597340.575761354</v>
      </c>
      <c r="H178" s="1811">
        <f t="shared" si="66"/>
        <v>37067.39395253369</v>
      </c>
      <c r="I178" s="1811">
        <f t="shared" si="67"/>
        <v>48126.60578268941</v>
      </c>
      <c r="J178" s="1814">
        <f t="shared" si="68"/>
        <v>85193.9997352231</v>
      </c>
      <c r="K178" s="1812">
        <f t="shared" si="61"/>
        <v>16549213.969978664</v>
      </c>
      <c r="L178" s="1815">
        <f>IF(L$12="Fixed Rate",G$6/360*30,('SOFR Curve'!$H167/12))</f>
        <v>2.2333333333333333E-3</v>
      </c>
      <c r="M178" s="1811">
        <f t="shared" si="69"/>
        <v>3497.6618653255387</v>
      </c>
      <c r="N178" s="229"/>
      <c r="Q178" s="76">
        <f t="shared" si="70"/>
        <v>165</v>
      </c>
      <c r="R178" s="76">
        <f t="shared" si="71"/>
        <v>157</v>
      </c>
      <c r="S178" s="1818">
        <f t="shared" si="87"/>
        <v>50983</v>
      </c>
      <c r="T178" s="76">
        <f t="shared" si="72"/>
        <v>14</v>
      </c>
      <c r="U178" s="1811">
        <f t="shared" si="73"/>
        <v>0</v>
      </c>
      <c r="V178" s="1811">
        <f t="shared" si="74"/>
        <v>0</v>
      </c>
      <c r="W178" s="1811">
        <f t="shared" si="75"/>
        <v>0</v>
      </c>
      <c r="X178" s="1814">
        <f t="shared" si="76"/>
        <v>0</v>
      </c>
      <c r="Y178" s="1812">
        <f t="shared" si="62"/>
        <v>0</v>
      </c>
      <c r="Z178" s="1815">
        <f>IF(Z$12="Fixed Rate",U$6/360*30,('SOFR Curve'!$H167/12))</f>
        <v>5.0000000000000001E-3</v>
      </c>
      <c r="AA178" s="1811">
        <f t="shared" si="77"/>
        <v>0</v>
      </c>
      <c r="AB178" s="229"/>
      <c r="AE178" s="76">
        <f t="shared" si="78"/>
        <v>165</v>
      </c>
      <c r="AF178" s="76">
        <f t="shared" si="79"/>
        <v>159</v>
      </c>
      <c r="AG178" s="1818">
        <f t="shared" si="88"/>
        <v>50983</v>
      </c>
      <c r="AH178" s="76">
        <f t="shared" si="80"/>
        <v>14</v>
      </c>
      <c r="AI178" s="1811">
        <f t="shared" si="81"/>
        <v>0</v>
      </c>
      <c r="AJ178" s="1811">
        <f t="shared" si="89"/>
        <v>0</v>
      </c>
      <c r="AK178" s="1811">
        <f t="shared" si="82"/>
        <v>0</v>
      </c>
      <c r="AL178" s="1814">
        <f t="shared" si="83"/>
        <v>0</v>
      </c>
      <c r="AM178" s="1812">
        <f t="shared" si="84"/>
        <v>0</v>
      </c>
      <c r="AN178" s="1815">
        <f>IF(AN$12="Fixed Rate",AI$6/360*30,('SOFR Curve'!$H167/12))</f>
        <v>3.3333333333333335E-3</v>
      </c>
      <c r="AO178" s="1811">
        <f t="shared" si="85"/>
        <v>0</v>
      </c>
      <c r="AP178" s="229"/>
    </row>
    <row r="179" spans="3:42" s="76" customFormat="1">
      <c r="C179" s="76">
        <f t="shared" si="60"/>
        <v>166</v>
      </c>
      <c r="D179" s="76">
        <f t="shared" si="63"/>
        <v>165</v>
      </c>
      <c r="E179" s="1818">
        <f t="shared" si="86"/>
        <v>49096</v>
      </c>
      <c r="F179" s="76">
        <f t="shared" si="64"/>
        <v>14</v>
      </c>
      <c r="G179" s="1811">
        <f t="shared" si="65"/>
        <v>16549213.969978664</v>
      </c>
      <c r="H179" s="1811">
        <f t="shared" si="66"/>
        <v>36959.911199619019</v>
      </c>
      <c r="I179" s="1811">
        <f t="shared" si="67"/>
        <v>48234.088535604082</v>
      </c>
      <c r="J179" s="1814">
        <f t="shared" si="68"/>
        <v>85193.9997352231</v>
      </c>
      <c r="K179" s="1812">
        <f t="shared" si="61"/>
        <v>16500979.881443059</v>
      </c>
      <c r="L179" s="1815">
        <f>IF(L$12="Fixed Rate",G$6/360*30,('SOFR Curve'!$H168/12))</f>
        <v>2.2333333333333333E-3</v>
      </c>
      <c r="M179" s="1811">
        <f t="shared" si="69"/>
        <v>3497.6618653255387</v>
      </c>
      <c r="N179" s="229"/>
      <c r="Q179" s="76">
        <f t="shared" si="70"/>
        <v>166</v>
      </c>
      <c r="R179" s="76">
        <f t="shared" si="71"/>
        <v>158</v>
      </c>
      <c r="S179" s="1818">
        <f t="shared" si="87"/>
        <v>51014</v>
      </c>
      <c r="T179" s="76">
        <f t="shared" si="72"/>
        <v>14</v>
      </c>
      <c r="U179" s="1811">
        <f t="shared" si="73"/>
        <v>0</v>
      </c>
      <c r="V179" s="1811">
        <f t="shared" si="74"/>
        <v>0</v>
      </c>
      <c r="W179" s="1811">
        <f t="shared" si="75"/>
        <v>0</v>
      </c>
      <c r="X179" s="1814">
        <f t="shared" si="76"/>
        <v>0</v>
      </c>
      <c r="Y179" s="1812">
        <f t="shared" si="62"/>
        <v>0</v>
      </c>
      <c r="Z179" s="1815">
        <f>IF(Z$12="Fixed Rate",U$6/360*30,('SOFR Curve'!$H168/12))</f>
        <v>5.0000000000000001E-3</v>
      </c>
      <c r="AA179" s="1811">
        <f t="shared" si="77"/>
        <v>0</v>
      </c>
      <c r="AB179" s="229"/>
      <c r="AE179" s="76">
        <f t="shared" si="78"/>
        <v>166</v>
      </c>
      <c r="AF179" s="76">
        <f t="shared" si="79"/>
        <v>160</v>
      </c>
      <c r="AG179" s="1818">
        <f t="shared" si="88"/>
        <v>51014</v>
      </c>
      <c r="AH179" s="76">
        <f t="shared" si="80"/>
        <v>14</v>
      </c>
      <c r="AI179" s="1811">
        <f t="shared" si="81"/>
        <v>0</v>
      </c>
      <c r="AJ179" s="1811">
        <f t="shared" si="89"/>
        <v>0</v>
      </c>
      <c r="AK179" s="1811">
        <f t="shared" si="82"/>
        <v>0</v>
      </c>
      <c r="AL179" s="1814">
        <f t="shared" si="83"/>
        <v>0</v>
      </c>
      <c r="AM179" s="1812">
        <f t="shared" si="84"/>
        <v>0</v>
      </c>
      <c r="AN179" s="1815">
        <f>IF(AN$12="Fixed Rate",AI$6/360*30,('SOFR Curve'!$H168/12))</f>
        <v>3.3333333333333335E-3</v>
      </c>
      <c r="AO179" s="1811">
        <f t="shared" si="85"/>
        <v>0</v>
      </c>
      <c r="AP179" s="229"/>
    </row>
    <row r="180" spans="3:42" s="76" customFormat="1">
      <c r="C180" s="76">
        <f t="shared" si="60"/>
        <v>167</v>
      </c>
      <c r="D180" s="76">
        <f t="shared" si="63"/>
        <v>166</v>
      </c>
      <c r="E180" s="1818">
        <f t="shared" si="86"/>
        <v>49126</v>
      </c>
      <c r="F180" s="76">
        <f t="shared" si="64"/>
        <v>14</v>
      </c>
      <c r="G180" s="1811">
        <f t="shared" si="65"/>
        <v>16500979.881443059</v>
      </c>
      <c r="H180" s="1811">
        <f t="shared" si="66"/>
        <v>36852.1884018895</v>
      </c>
      <c r="I180" s="1811">
        <f t="shared" si="67"/>
        <v>48341.8113333336</v>
      </c>
      <c r="J180" s="1814">
        <f t="shared" si="68"/>
        <v>85193.9997352231</v>
      </c>
      <c r="K180" s="1812">
        <f t="shared" si="61"/>
        <v>16452638.070109725</v>
      </c>
      <c r="L180" s="1815">
        <f>IF(L$12="Fixed Rate",G$6/360*30,('SOFR Curve'!$H169/12))</f>
        <v>2.2333333333333333E-3</v>
      </c>
      <c r="M180" s="1811">
        <f t="shared" si="69"/>
        <v>3497.6618653255387</v>
      </c>
      <c r="N180" s="229"/>
      <c r="Q180" s="76">
        <f t="shared" si="70"/>
        <v>167</v>
      </c>
      <c r="R180" s="76">
        <f t="shared" si="71"/>
        <v>159</v>
      </c>
      <c r="S180" s="1818">
        <f t="shared" si="87"/>
        <v>51044</v>
      </c>
      <c r="T180" s="76">
        <f t="shared" si="72"/>
        <v>14</v>
      </c>
      <c r="U180" s="1811">
        <f t="shared" si="73"/>
        <v>0</v>
      </c>
      <c r="V180" s="1811">
        <f t="shared" si="74"/>
        <v>0</v>
      </c>
      <c r="W180" s="1811">
        <f t="shared" si="75"/>
        <v>0</v>
      </c>
      <c r="X180" s="1814">
        <f t="shared" si="76"/>
        <v>0</v>
      </c>
      <c r="Y180" s="1812">
        <f t="shared" si="62"/>
        <v>0</v>
      </c>
      <c r="Z180" s="1815">
        <f>IF(Z$12="Fixed Rate",U$6/360*30,('SOFR Curve'!$H169/12))</f>
        <v>5.0000000000000001E-3</v>
      </c>
      <c r="AA180" s="1811">
        <f t="shared" si="77"/>
        <v>0</v>
      </c>
      <c r="AB180" s="229"/>
      <c r="AE180" s="76">
        <f t="shared" si="78"/>
        <v>167</v>
      </c>
      <c r="AF180" s="76">
        <f t="shared" si="79"/>
        <v>161</v>
      </c>
      <c r="AG180" s="1818">
        <f t="shared" si="88"/>
        <v>51044</v>
      </c>
      <c r="AH180" s="76">
        <f t="shared" si="80"/>
        <v>14</v>
      </c>
      <c r="AI180" s="1811">
        <f t="shared" si="81"/>
        <v>0</v>
      </c>
      <c r="AJ180" s="1811">
        <f t="shared" si="89"/>
        <v>0</v>
      </c>
      <c r="AK180" s="1811">
        <f t="shared" si="82"/>
        <v>0</v>
      </c>
      <c r="AL180" s="1814">
        <f t="shared" si="83"/>
        <v>0</v>
      </c>
      <c r="AM180" s="1812">
        <f t="shared" si="84"/>
        <v>0</v>
      </c>
      <c r="AN180" s="1815">
        <f>IF(AN$12="Fixed Rate",AI$6/360*30,('SOFR Curve'!$H169/12))</f>
        <v>3.3333333333333335E-3</v>
      </c>
      <c r="AO180" s="1811">
        <f t="shared" si="85"/>
        <v>0</v>
      </c>
      <c r="AP180" s="229"/>
    </row>
    <row r="181" spans="3:42" s="76" customFormat="1">
      <c r="C181" s="76">
        <f t="shared" si="60"/>
        <v>168</v>
      </c>
      <c r="D181" s="76">
        <f t="shared" si="63"/>
        <v>167</v>
      </c>
      <c r="E181" s="1818">
        <f t="shared" si="86"/>
        <v>49157</v>
      </c>
      <c r="F181" s="76">
        <f t="shared" si="64"/>
        <v>14</v>
      </c>
      <c r="G181" s="1811">
        <f t="shared" si="65"/>
        <v>16452638.070109725</v>
      </c>
      <c r="H181" s="1811">
        <f t="shared" si="66"/>
        <v>36744.225023245053</v>
      </c>
      <c r="I181" s="1811">
        <f t="shared" si="67"/>
        <v>48449.774711978003</v>
      </c>
      <c r="J181" s="1814">
        <f t="shared" si="68"/>
        <v>85193.999735223057</v>
      </c>
      <c r="K181" s="1812">
        <f t="shared" si="61"/>
        <v>16404188.295397747</v>
      </c>
      <c r="L181" s="1815">
        <f>IF(L$12="Fixed Rate",G$6/360*30,('SOFR Curve'!$H170/12))</f>
        <v>2.2333333333333333E-3</v>
      </c>
      <c r="M181" s="1811">
        <f t="shared" si="69"/>
        <v>3497.6618653255387</v>
      </c>
      <c r="N181" s="229"/>
      <c r="Q181" s="76">
        <f t="shared" si="70"/>
        <v>168</v>
      </c>
      <c r="R181" s="76">
        <f t="shared" si="71"/>
        <v>160</v>
      </c>
      <c r="S181" s="1818">
        <f t="shared" si="87"/>
        <v>51075</v>
      </c>
      <c r="T181" s="76">
        <f t="shared" si="72"/>
        <v>14</v>
      </c>
      <c r="U181" s="1811">
        <f t="shared" si="73"/>
        <v>0</v>
      </c>
      <c r="V181" s="1811">
        <f t="shared" si="74"/>
        <v>0</v>
      </c>
      <c r="W181" s="1811">
        <f t="shared" si="75"/>
        <v>0</v>
      </c>
      <c r="X181" s="1814">
        <f t="shared" si="76"/>
        <v>0</v>
      </c>
      <c r="Y181" s="1812">
        <f t="shared" si="62"/>
        <v>0</v>
      </c>
      <c r="Z181" s="1815">
        <f>IF(Z$12="Fixed Rate",U$6/360*30,('SOFR Curve'!$H170/12))</f>
        <v>5.0000000000000001E-3</v>
      </c>
      <c r="AA181" s="1811">
        <f t="shared" si="77"/>
        <v>0</v>
      </c>
      <c r="AB181" s="229"/>
      <c r="AE181" s="76">
        <f t="shared" si="78"/>
        <v>168</v>
      </c>
      <c r="AF181" s="76">
        <f t="shared" si="79"/>
        <v>162</v>
      </c>
      <c r="AG181" s="1818">
        <f t="shared" si="88"/>
        <v>51075</v>
      </c>
      <c r="AH181" s="76">
        <f t="shared" si="80"/>
        <v>14</v>
      </c>
      <c r="AI181" s="1811">
        <f t="shared" si="81"/>
        <v>0</v>
      </c>
      <c r="AJ181" s="1811">
        <f t="shared" si="89"/>
        <v>0</v>
      </c>
      <c r="AK181" s="1811">
        <f t="shared" si="82"/>
        <v>0</v>
      </c>
      <c r="AL181" s="1814">
        <f t="shared" si="83"/>
        <v>0</v>
      </c>
      <c r="AM181" s="1812">
        <f t="shared" si="84"/>
        <v>0</v>
      </c>
      <c r="AN181" s="1815">
        <f>IF(AN$12="Fixed Rate",AI$6/360*30,('SOFR Curve'!$H170/12))</f>
        <v>3.3333333333333335E-3</v>
      </c>
      <c r="AO181" s="1811">
        <f t="shared" si="85"/>
        <v>0</v>
      </c>
      <c r="AP181" s="229"/>
    </row>
    <row r="182" spans="3:42" s="76" customFormat="1">
      <c r="C182" s="76">
        <f t="shared" si="60"/>
        <v>169</v>
      </c>
      <c r="D182" s="76">
        <f t="shared" si="63"/>
        <v>168</v>
      </c>
      <c r="E182" s="1818">
        <f t="shared" si="86"/>
        <v>49188</v>
      </c>
      <c r="F182" s="76">
        <f t="shared" si="64"/>
        <v>15</v>
      </c>
      <c r="G182" s="1811">
        <f t="shared" si="65"/>
        <v>16404188.295397747</v>
      </c>
      <c r="H182" s="1811">
        <f t="shared" si="66"/>
        <v>36636.020526388304</v>
      </c>
      <c r="I182" s="1811">
        <f t="shared" si="67"/>
        <v>48557.979208834797</v>
      </c>
      <c r="J182" s="1814">
        <f t="shared" si="68"/>
        <v>85193.9997352231</v>
      </c>
      <c r="K182" s="1812">
        <f t="shared" si="61"/>
        <v>16355630.316188913</v>
      </c>
      <c r="L182" s="1815">
        <f>IF(L$12="Fixed Rate",G$6/360*30,('SOFR Curve'!$H171/12))</f>
        <v>2.2333333333333333E-3</v>
      </c>
      <c r="M182" s="1811">
        <f t="shared" si="69"/>
        <v>3497.6618653255387</v>
      </c>
      <c r="N182" s="229"/>
      <c r="Q182" s="76">
        <f t="shared" si="70"/>
        <v>169</v>
      </c>
      <c r="R182" s="76">
        <f t="shared" si="71"/>
        <v>161</v>
      </c>
      <c r="S182" s="1818">
        <f t="shared" si="87"/>
        <v>51105</v>
      </c>
      <c r="T182" s="76">
        <f t="shared" si="72"/>
        <v>15</v>
      </c>
      <c r="U182" s="1811">
        <f t="shared" si="73"/>
        <v>0</v>
      </c>
      <c r="V182" s="1811">
        <f t="shared" si="74"/>
        <v>0</v>
      </c>
      <c r="W182" s="1811">
        <f t="shared" si="75"/>
        <v>0</v>
      </c>
      <c r="X182" s="1814">
        <f t="shared" si="76"/>
        <v>0</v>
      </c>
      <c r="Y182" s="1812">
        <f t="shared" si="62"/>
        <v>0</v>
      </c>
      <c r="Z182" s="1815">
        <f>IF(Z$12="Fixed Rate",U$6/360*30,('SOFR Curve'!$H171/12))</f>
        <v>5.0000000000000001E-3</v>
      </c>
      <c r="AA182" s="1811">
        <f t="shared" si="77"/>
        <v>0</v>
      </c>
      <c r="AB182" s="229"/>
      <c r="AE182" s="76">
        <f t="shared" si="78"/>
        <v>169</v>
      </c>
      <c r="AF182" s="76">
        <f t="shared" si="79"/>
        <v>163</v>
      </c>
      <c r="AG182" s="1818">
        <f t="shared" si="88"/>
        <v>51105</v>
      </c>
      <c r="AH182" s="76">
        <f t="shared" si="80"/>
        <v>15</v>
      </c>
      <c r="AI182" s="1811">
        <f t="shared" si="81"/>
        <v>0</v>
      </c>
      <c r="AJ182" s="1811">
        <f t="shared" si="89"/>
        <v>0</v>
      </c>
      <c r="AK182" s="1811">
        <f t="shared" si="82"/>
        <v>0</v>
      </c>
      <c r="AL182" s="1814">
        <f t="shared" si="83"/>
        <v>0</v>
      </c>
      <c r="AM182" s="1812">
        <f t="shared" si="84"/>
        <v>0</v>
      </c>
      <c r="AN182" s="1815">
        <f>IF(AN$12="Fixed Rate",AI$6/360*30,('SOFR Curve'!$H171/12))</f>
        <v>3.3333333333333335E-3</v>
      </c>
      <c r="AO182" s="1811">
        <f t="shared" si="85"/>
        <v>0</v>
      </c>
      <c r="AP182" s="229"/>
    </row>
    <row r="183" spans="3:42" s="76" customFormat="1">
      <c r="C183" s="76">
        <f t="shared" si="60"/>
        <v>170</v>
      </c>
      <c r="D183" s="76">
        <f t="shared" si="63"/>
        <v>169</v>
      </c>
      <c r="E183" s="1818">
        <f t="shared" si="86"/>
        <v>49218</v>
      </c>
      <c r="F183" s="76">
        <f t="shared" si="64"/>
        <v>15</v>
      </c>
      <c r="G183" s="1811">
        <f t="shared" si="65"/>
        <v>16355630.316188913</v>
      </c>
      <c r="H183" s="1811">
        <f t="shared" si="66"/>
        <v>36527.574372821902</v>
      </c>
      <c r="I183" s="1811">
        <f t="shared" si="67"/>
        <v>48666.425362401169</v>
      </c>
      <c r="J183" s="1814">
        <f t="shared" si="68"/>
        <v>85193.999735223071</v>
      </c>
      <c r="K183" s="1812">
        <f t="shared" si="61"/>
        <v>16306963.890826512</v>
      </c>
      <c r="L183" s="1815">
        <f>IF(L$12="Fixed Rate",G$6/360*30,('SOFR Curve'!$H172/12))</f>
        <v>2.2333333333333333E-3</v>
      </c>
      <c r="M183" s="1811">
        <f t="shared" si="69"/>
        <v>3497.6618653255387</v>
      </c>
      <c r="N183" s="229"/>
      <c r="Q183" s="76">
        <f t="shared" si="70"/>
        <v>170</v>
      </c>
      <c r="R183" s="76">
        <f t="shared" si="71"/>
        <v>162</v>
      </c>
      <c r="S183" s="1818">
        <f t="shared" si="87"/>
        <v>51136</v>
      </c>
      <c r="T183" s="76">
        <f t="shared" si="72"/>
        <v>15</v>
      </c>
      <c r="U183" s="1811">
        <f t="shared" si="73"/>
        <v>0</v>
      </c>
      <c r="V183" s="1811">
        <f t="shared" si="74"/>
        <v>0</v>
      </c>
      <c r="W183" s="1811">
        <f t="shared" si="75"/>
        <v>0</v>
      </c>
      <c r="X183" s="1814">
        <f t="shared" si="76"/>
        <v>0</v>
      </c>
      <c r="Y183" s="1812">
        <f t="shared" si="62"/>
        <v>0</v>
      </c>
      <c r="Z183" s="1815">
        <f>IF(Z$12="Fixed Rate",U$6/360*30,('SOFR Curve'!$H172/12))</f>
        <v>5.0000000000000001E-3</v>
      </c>
      <c r="AA183" s="1811">
        <f t="shared" si="77"/>
        <v>0</v>
      </c>
      <c r="AB183" s="229"/>
      <c r="AE183" s="76">
        <f t="shared" si="78"/>
        <v>170</v>
      </c>
      <c r="AF183" s="76">
        <f t="shared" si="79"/>
        <v>164</v>
      </c>
      <c r="AG183" s="1818">
        <f t="shared" si="88"/>
        <v>51136</v>
      </c>
      <c r="AH183" s="76">
        <f t="shared" si="80"/>
        <v>15</v>
      </c>
      <c r="AI183" s="1811">
        <f t="shared" si="81"/>
        <v>0</v>
      </c>
      <c r="AJ183" s="1811">
        <f t="shared" si="89"/>
        <v>0</v>
      </c>
      <c r="AK183" s="1811">
        <f t="shared" si="82"/>
        <v>0</v>
      </c>
      <c r="AL183" s="1814">
        <f t="shared" si="83"/>
        <v>0</v>
      </c>
      <c r="AM183" s="1812">
        <f t="shared" si="84"/>
        <v>0</v>
      </c>
      <c r="AN183" s="1815">
        <f>IF(AN$12="Fixed Rate",AI$6/360*30,('SOFR Curve'!$H172/12))</f>
        <v>3.3333333333333335E-3</v>
      </c>
      <c r="AO183" s="1811">
        <f t="shared" si="85"/>
        <v>0</v>
      </c>
      <c r="AP183" s="229"/>
    </row>
    <row r="184" spans="3:42" s="76" customFormat="1">
      <c r="C184" s="76">
        <f t="shared" si="60"/>
        <v>171</v>
      </c>
      <c r="D184" s="76">
        <f t="shared" si="63"/>
        <v>170</v>
      </c>
      <c r="E184" s="1818">
        <f t="shared" si="86"/>
        <v>49249</v>
      </c>
      <c r="F184" s="76">
        <f t="shared" si="64"/>
        <v>15</v>
      </c>
      <c r="G184" s="1811">
        <f t="shared" si="65"/>
        <v>16306963.890826512</v>
      </c>
      <c r="H184" s="1811">
        <f t="shared" si="66"/>
        <v>36418.886022845873</v>
      </c>
      <c r="I184" s="1811">
        <f t="shared" si="67"/>
        <v>48775.113712377228</v>
      </c>
      <c r="J184" s="1814">
        <f t="shared" si="68"/>
        <v>85193.9997352231</v>
      </c>
      <c r="K184" s="1812">
        <f t="shared" si="61"/>
        <v>16258188.777114134</v>
      </c>
      <c r="L184" s="1815">
        <f>IF(L$12="Fixed Rate",G$6/360*30,('SOFR Curve'!$H173/12))</f>
        <v>2.2333333333333333E-3</v>
      </c>
      <c r="M184" s="1811">
        <f t="shared" si="69"/>
        <v>3497.6618653255387</v>
      </c>
      <c r="N184" s="229"/>
      <c r="Q184" s="76">
        <f t="shared" si="70"/>
        <v>171</v>
      </c>
      <c r="R184" s="76">
        <f t="shared" si="71"/>
        <v>163</v>
      </c>
      <c r="S184" s="1818">
        <f t="shared" si="87"/>
        <v>51167</v>
      </c>
      <c r="T184" s="76">
        <f t="shared" si="72"/>
        <v>15</v>
      </c>
      <c r="U184" s="1811">
        <f t="shared" si="73"/>
        <v>0</v>
      </c>
      <c r="V184" s="1811">
        <f t="shared" si="74"/>
        <v>0</v>
      </c>
      <c r="W184" s="1811">
        <f t="shared" si="75"/>
        <v>0</v>
      </c>
      <c r="X184" s="1814">
        <f t="shared" si="76"/>
        <v>0</v>
      </c>
      <c r="Y184" s="1812">
        <f t="shared" si="62"/>
        <v>0</v>
      </c>
      <c r="Z184" s="1815">
        <f>IF(Z$12="Fixed Rate",U$6/360*30,('SOFR Curve'!$H173/12))</f>
        <v>5.0000000000000001E-3</v>
      </c>
      <c r="AA184" s="1811">
        <f t="shared" si="77"/>
        <v>0</v>
      </c>
      <c r="AB184" s="229"/>
      <c r="AE184" s="76">
        <f t="shared" si="78"/>
        <v>171</v>
      </c>
      <c r="AF184" s="76">
        <f t="shared" si="79"/>
        <v>165</v>
      </c>
      <c r="AG184" s="1818">
        <f t="shared" si="88"/>
        <v>51167</v>
      </c>
      <c r="AH184" s="76">
        <f t="shared" si="80"/>
        <v>15</v>
      </c>
      <c r="AI184" s="1811">
        <f t="shared" si="81"/>
        <v>0</v>
      </c>
      <c r="AJ184" s="1811">
        <f t="shared" si="89"/>
        <v>0</v>
      </c>
      <c r="AK184" s="1811">
        <f t="shared" si="82"/>
        <v>0</v>
      </c>
      <c r="AL184" s="1814">
        <f t="shared" si="83"/>
        <v>0</v>
      </c>
      <c r="AM184" s="1812">
        <f t="shared" si="84"/>
        <v>0</v>
      </c>
      <c r="AN184" s="1815">
        <f>IF(AN$12="Fixed Rate",AI$6/360*30,('SOFR Curve'!$H173/12))</f>
        <v>3.3333333333333335E-3</v>
      </c>
      <c r="AO184" s="1811">
        <f t="shared" si="85"/>
        <v>0</v>
      </c>
      <c r="AP184" s="229"/>
    </row>
    <row r="185" spans="3:42" s="76" customFormat="1">
      <c r="C185" s="76">
        <f t="shared" si="60"/>
        <v>172</v>
      </c>
      <c r="D185" s="76">
        <f t="shared" si="63"/>
        <v>171</v>
      </c>
      <c r="E185" s="1818">
        <f t="shared" si="86"/>
        <v>49279</v>
      </c>
      <c r="F185" s="76">
        <f t="shared" si="64"/>
        <v>15</v>
      </c>
      <c r="G185" s="1811">
        <f t="shared" si="65"/>
        <v>16258188.777114134</v>
      </c>
      <c r="H185" s="1811">
        <f t="shared" si="66"/>
        <v>36309.954935554895</v>
      </c>
      <c r="I185" s="1811">
        <f t="shared" si="67"/>
        <v>48884.044799668176</v>
      </c>
      <c r="J185" s="1814">
        <f t="shared" si="68"/>
        <v>85193.999735223071</v>
      </c>
      <c r="K185" s="1812">
        <f t="shared" si="61"/>
        <v>16209304.732314466</v>
      </c>
      <c r="L185" s="1815">
        <f>IF(L$12="Fixed Rate",G$6/360*30,('SOFR Curve'!$H174/12))</f>
        <v>2.2333333333333333E-3</v>
      </c>
      <c r="M185" s="1811">
        <f t="shared" si="69"/>
        <v>3497.6618653255387</v>
      </c>
      <c r="N185" s="229"/>
      <c r="Q185" s="76">
        <f t="shared" si="70"/>
        <v>172</v>
      </c>
      <c r="R185" s="76">
        <f t="shared" si="71"/>
        <v>164</v>
      </c>
      <c r="S185" s="1818">
        <f t="shared" si="87"/>
        <v>51196</v>
      </c>
      <c r="T185" s="76">
        <f t="shared" si="72"/>
        <v>15</v>
      </c>
      <c r="U185" s="1811">
        <f t="shared" si="73"/>
        <v>0</v>
      </c>
      <c r="V185" s="1811">
        <f t="shared" si="74"/>
        <v>0</v>
      </c>
      <c r="W185" s="1811">
        <f t="shared" si="75"/>
        <v>0</v>
      </c>
      <c r="X185" s="1814">
        <f t="shared" si="76"/>
        <v>0</v>
      </c>
      <c r="Y185" s="1812">
        <f t="shared" si="62"/>
        <v>0</v>
      </c>
      <c r="Z185" s="1815">
        <f>IF(Z$12="Fixed Rate",U$6/360*30,('SOFR Curve'!$H174/12))</f>
        <v>5.0000000000000001E-3</v>
      </c>
      <c r="AA185" s="1811">
        <f t="shared" si="77"/>
        <v>0</v>
      </c>
      <c r="AB185" s="229"/>
      <c r="AE185" s="76">
        <f t="shared" si="78"/>
        <v>172</v>
      </c>
      <c r="AF185" s="76">
        <f t="shared" si="79"/>
        <v>166</v>
      </c>
      <c r="AG185" s="1818">
        <f t="shared" si="88"/>
        <v>51196</v>
      </c>
      <c r="AH185" s="76">
        <f t="shared" si="80"/>
        <v>15</v>
      </c>
      <c r="AI185" s="1811">
        <f t="shared" si="81"/>
        <v>0</v>
      </c>
      <c r="AJ185" s="1811">
        <f t="shared" si="89"/>
        <v>0</v>
      </c>
      <c r="AK185" s="1811">
        <f t="shared" si="82"/>
        <v>0</v>
      </c>
      <c r="AL185" s="1814">
        <f t="shared" si="83"/>
        <v>0</v>
      </c>
      <c r="AM185" s="1812">
        <f t="shared" si="84"/>
        <v>0</v>
      </c>
      <c r="AN185" s="1815">
        <f>IF(AN$12="Fixed Rate",AI$6/360*30,('SOFR Curve'!$H174/12))</f>
        <v>3.3333333333333335E-3</v>
      </c>
      <c r="AO185" s="1811">
        <f t="shared" si="85"/>
        <v>0</v>
      </c>
      <c r="AP185" s="229"/>
    </row>
    <row r="186" spans="3:42" s="76" customFormat="1">
      <c r="C186" s="76">
        <f t="shared" si="60"/>
        <v>173</v>
      </c>
      <c r="D186" s="76">
        <f t="shared" si="63"/>
        <v>172</v>
      </c>
      <c r="E186" s="1818">
        <f t="shared" si="86"/>
        <v>49310</v>
      </c>
      <c r="F186" s="76">
        <f t="shared" si="64"/>
        <v>15</v>
      </c>
      <c r="G186" s="1811">
        <f t="shared" si="65"/>
        <v>16209304.732314466</v>
      </c>
      <c r="H186" s="1811">
        <f t="shared" si="66"/>
        <v>36200.780568835638</v>
      </c>
      <c r="I186" s="1811">
        <f t="shared" si="67"/>
        <v>48993.219166387462</v>
      </c>
      <c r="J186" s="1814">
        <f t="shared" si="68"/>
        <v>85193.9997352231</v>
      </c>
      <c r="K186" s="1812">
        <f t="shared" si="61"/>
        <v>16160311.513148079</v>
      </c>
      <c r="L186" s="1815">
        <f>IF(L$12="Fixed Rate",G$6/360*30,('SOFR Curve'!$H175/12))</f>
        <v>2.2333333333333333E-3</v>
      </c>
      <c r="M186" s="1811">
        <f t="shared" si="69"/>
        <v>3376.9384858988474</v>
      </c>
      <c r="N186" s="229"/>
      <c r="Q186" s="76">
        <f t="shared" si="70"/>
        <v>173</v>
      </c>
      <c r="R186" s="76">
        <f t="shared" si="71"/>
        <v>165</v>
      </c>
      <c r="S186" s="1818">
        <f t="shared" si="87"/>
        <v>51227</v>
      </c>
      <c r="T186" s="76">
        <f t="shared" si="72"/>
        <v>15</v>
      </c>
      <c r="U186" s="1811">
        <f t="shared" si="73"/>
        <v>0</v>
      </c>
      <c r="V186" s="1811">
        <f t="shared" si="74"/>
        <v>0</v>
      </c>
      <c r="W186" s="1811">
        <f t="shared" si="75"/>
        <v>0</v>
      </c>
      <c r="X186" s="1814">
        <f t="shared" si="76"/>
        <v>0</v>
      </c>
      <c r="Y186" s="1812">
        <f t="shared" si="62"/>
        <v>0</v>
      </c>
      <c r="Z186" s="1815">
        <f>IF(Z$12="Fixed Rate",U$6/360*30,('SOFR Curve'!$H175/12))</f>
        <v>5.0000000000000001E-3</v>
      </c>
      <c r="AA186" s="1811">
        <f t="shared" si="77"/>
        <v>0</v>
      </c>
      <c r="AB186" s="229"/>
      <c r="AE186" s="76">
        <f t="shared" si="78"/>
        <v>173</v>
      </c>
      <c r="AF186" s="76">
        <f t="shared" si="79"/>
        <v>167</v>
      </c>
      <c r="AG186" s="1818">
        <f t="shared" si="88"/>
        <v>51227</v>
      </c>
      <c r="AH186" s="76">
        <f t="shared" si="80"/>
        <v>15</v>
      </c>
      <c r="AI186" s="1811">
        <f t="shared" si="81"/>
        <v>0</v>
      </c>
      <c r="AJ186" s="1811">
        <f t="shared" si="89"/>
        <v>0</v>
      </c>
      <c r="AK186" s="1811">
        <f t="shared" si="82"/>
        <v>0</v>
      </c>
      <c r="AL186" s="1814">
        <f t="shared" si="83"/>
        <v>0</v>
      </c>
      <c r="AM186" s="1812">
        <f t="shared" si="84"/>
        <v>0</v>
      </c>
      <c r="AN186" s="1815">
        <f>IF(AN$12="Fixed Rate",AI$6/360*30,('SOFR Curve'!$H175/12))</f>
        <v>3.3333333333333335E-3</v>
      </c>
      <c r="AO186" s="1811">
        <f t="shared" si="85"/>
        <v>0</v>
      </c>
      <c r="AP186" s="229"/>
    </row>
    <row r="187" spans="3:42" s="76" customFormat="1">
      <c r="C187" s="76">
        <f t="shared" si="60"/>
        <v>174</v>
      </c>
      <c r="D187" s="76">
        <f t="shared" si="63"/>
        <v>173</v>
      </c>
      <c r="E187" s="1818">
        <f t="shared" si="86"/>
        <v>49341</v>
      </c>
      <c r="F187" s="76">
        <f t="shared" si="64"/>
        <v>15</v>
      </c>
      <c r="G187" s="1811">
        <f t="shared" si="65"/>
        <v>16160311.513148079</v>
      </c>
      <c r="H187" s="1811">
        <f t="shared" si="66"/>
        <v>36091.362379364044</v>
      </c>
      <c r="I187" s="1811">
        <f t="shared" si="67"/>
        <v>49102.637355859028</v>
      </c>
      <c r="J187" s="1814">
        <f t="shared" si="68"/>
        <v>85193.999735223071</v>
      </c>
      <c r="K187" s="1812">
        <f t="shared" si="61"/>
        <v>16111208.87579222</v>
      </c>
      <c r="L187" s="1815">
        <f>IF(L$12="Fixed Rate",G$6/360*30,('SOFR Curve'!$H176/12))</f>
        <v>2.2333333333333333E-3</v>
      </c>
      <c r="M187" s="1811">
        <f t="shared" si="69"/>
        <v>3376.9384858988474</v>
      </c>
      <c r="N187" s="229"/>
      <c r="Q187" s="76">
        <f t="shared" si="70"/>
        <v>174</v>
      </c>
      <c r="R187" s="76">
        <f t="shared" si="71"/>
        <v>166</v>
      </c>
      <c r="S187" s="1818">
        <f t="shared" si="87"/>
        <v>51257</v>
      </c>
      <c r="T187" s="76">
        <f t="shared" si="72"/>
        <v>15</v>
      </c>
      <c r="U187" s="1811">
        <f t="shared" si="73"/>
        <v>0</v>
      </c>
      <c r="V187" s="1811">
        <f t="shared" si="74"/>
        <v>0</v>
      </c>
      <c r="W187" s="1811">
        <f t="shared" si="75"/>
        <v>0</v>
      </c>
      <c r="X187" s="1814">
        <f t="shared" si="76"/>
        <v>0</v>
      </c>
      <c r="Y187" s="1812">
        <f t="shared" si="62"/>
        <v>0</v>
      </c>
      <c r="Z187" s="1815">
        <f>IF(Z$12="Fixed Rate",U$6/360*30,('SOFR Curve'!$H176/12))</f>
        <v>5.0000000000000001E-3</v>
      </c>
      <c r="AA187" s="1811">
        <f t="shared" si="77"/>
        <v>0</v>
      </c>
      <c r="AB187" s="229"/>
      <c r="AE187" s="76">
        <f t="shared" si="78"/>
        <v>174</v>
      </c>
      <c r="AF187" s="76">
        <f t="shared" si="79"/>
        <v>168</v>
      </c>
      <c r="AG187" s="1818">
        <f t="shared" si="88"/>
        <v>51257</v>
      </c>
      <c r="AH187" s="76">
        <f t="shared" si="80"/>
        <v>15</v>
      </c>
      <c r="AI187" s="1811">
        <f t="shared" si="81"/>
        <v>0</v>
      </c>
      <c r="AJ187" s="1811">
        <f t="shared" si="89"/>
        <v>0</v>
      </c>
      <c r="AK187" s="1811">
        <f t="shared" si="82"/>
        <v>0</v>
      </c>
      <c r="AL187" s="1814">
        <f t="shared" si="83"/>
        <v>0</v>
      </c>
      <c r="AM187" s="1812">
        <f t="shared" si="84"/>
        <v>0</v>
      </c>
      <c r="AN187" s="1815">
        <f>IF(AN$12="Fixed Rate",AI$6/360*30,('SOFR Curve'!$H176/12))</f>
        <v>3.3333333333333335E-3</v>
      </c>
      <c r="AO187" s="1811">
        <f t="shared" si="85"/>
        <v>0</v>
      </c>
      <c r="AP187" s="229"/>
    </row>
    <row r="188" spans="3:42" s="76" customFormat="1">
      <c r="C188" s="76">
        <f t="shared" si="60"/>
        <v>175</v>
      </c>
      <c r="D188" s="76">
        <f t="shared" si="63"/>
        <v>174</v>
      </c>
      <c r="E188" s="1818">
        <f t="shared" si="86"/>
        <v>49369</v>
      </c>
      <c r="F188" s="76">
        <f t="shared" si="64"/>
        <v>15</v>
      </c>
      <c r="G188" s="1811">
        <f t="shared" si="65"/>
        <v>16111208.87579222</v>
      </c>
      <c r="H188" s="1811">
        <f t="shared" si="66"/>
        <v>35981.699822602626</v>
      </c>
      <c r="I188" s="1811">
        <f t="shared" si="67"/>
        <v>49212.299912620474</v>
      </c>
      <c r="J188" s="1814">
        <f t="shared" si="68"/>
        <v>85193.9997352231</v>
      </c>
      <c r="K188" s="1812">
        <f t="shared" si="61"/>
        <v>16061996.5758796</v>
      </c>
      <c r="L188" s="1815">
        <f>IF(L$12="Fixed Rate",G$6/360*30,('SOFR Curve'!$H177/12))</f>
        <v>2.2333333333333333E-3</v>
      </c>
      <c r="M188" s="1811">
        <f t="shared" si="69"/>
        <v>3376.9384858988474</v>
      </c>
      <c r="N188" s="229"/>
      <c r="Q188" s="76">
        <f t="shared" si="70"/>
        <v>175</v>
      </c>
      <c r="R188" s="76">
        <f t="shared" si="71"/>
        <v>167</v>
      </c>
      <c r="S188" s="1818">
        <f t="shared" si="87"/>
        <v>51288</v>
      </c>
      <c r="T188" s="76">
        <f t="shared" si="72"/>
        <v>15</v>
      </c>
      <c r="U188" s="1811">
        <f t="shared" si="73"/>
        <v>0</v>
      </c>
      <c r="V188" s="1811">
        <f t="shared" si="74"/>
        <v>0</v>
      </c>
      <c r="W188" s="1811">
        <f t="shared" si="75"/>
        <v>0</v>
      </c>
      <c r="X188" s="1814">
        <f t="shared" si="76"/>
        <v>0</v>
      </c>
      <c r="Y188" s="1812">
        <f t="shared" si="62"/>
        <v>0</v>
      </c>
      <c r="Z188" s="1815">
        <f>IF(Z$12="Fixed Rate",U$6/360*30,('SOFR Curve'!$H177/12))</f>
        <v>5.0000000000000001E-3</v>
      </c>
      <c r="AA188" s="1811">
        <f t="shared" si="77"/>
        <v>0</v>
      </c>
      <c r="AB188" s="229"/>
      <c r="AE188" s="76">
        <f t="shared" si="78"/>
        <v>175</v>
      </c>
      <c r="AF188" s="76">
        <f t="shared" si="79"/>
        <v>169</v>
      </c>
      <c r="AG188" s="1818">
        <f t="shared" si="88"/>
        <v>51288</v>
      </c>
      <c r="AH188" s="76">
        <f t="shared" si="80"/>
        <v>15</v>
      </c>
      <c r="AI188" s="1811">
        <f t="shared" si="81"/>
        <v>0</v>
      </c>
      <c r="AJ188" s="1811">
        <f t="shared" si="89"/>
        <v>0</v>
      </c>
      <c r="AK188" s="1811">
        <f t="shared" si="82"/>
        <v>0</v>
      </c>
      <c r="AL188" s="1814">
        <f t="shared" si="83"/>
        <v>0</v>
      </c>
      <c r="AM188" s="1812">
        <f t="shared" si="84"/>
        <v>0</v>
      </c>
      <c r="AN188" s="1815">
        <f>IF(AN$12="Fixed Rate",AI$6/360*30,('SOFR Curve'!$H177/12))</f>
        <v>3.3333333333333335E-3</v>
      </c>
      <c r="AO188" s="1811">
        <f t="shared" si="85"/>
        <v>0</v>
      </c>
      <c r="AP188" s="229"/>
    </row>
    <row r="189" spans="3:42" s="76" customFormat="1">
      <c r="C189" s="76">
        <f t="shared" si="60"/>
        <v>176</v>
      </c>
      <c r="D189" s="76">
        <f t="shared" si="63"/>
        <v>175</v>
      </c>
      <c r="E189" s="1818">
        <f t="shared" si="86"/>
        <v>49400</v>
      </c>
      <c r="F189" s="76">
        <f t="shared" si="64"/>
        <v>15</v>
      </c>
      <c r="G189" s="1811">
        <f t="shared" si="65"/>
        <v>16061996.5758796</v>
      </c>
      <c r="H189" s="1811">
        <f t="shared" si="66"/>
        <v>35871.792352797769</v>
      </c>
      <c r="I189" s="1811">
        <f t="shared" si="67"/>
        <v>49322.207382425331</v>
      </c>
      <c r="J189" s="1814">
        <f t="shared" si="68"/>
        <v>85193.9997352231</v>
      </c>
      <c r="K189" s="1812">
        <f t="shared" si="61"/>
        <v>16012674.368497174</v>
      </c>
      <c r="L189" s="1815">
        <f>IF(L$12="Fixed Rate",G$6/360*30,('SOFR Curve'!$H178/12))</f>
        <v>2.2333333333333333E-3</v>
      </c>
      <c r="M189" s="1811">
        <f t="shared" si="69"/>
        <v>3376.9384858988474</v>
      </c>
      <c r="N189" s="229"/>
      <c r="Q189" s="76">
        <f t="shared" si="70"/>
        <v>176</v>
      </c>
      <c r="R189" s="76">
        <f t="shared" si="71"/>
        <v>168</v>
      </c>
      <c r="S189" s="1818">
        <f t="shared" si="87"/>
        <v>51318</v>
      </c>
      <c r="T189" s="76">
        <f t="shared" si="72"/>
        <v>15</v>
      </c>
      <c r="U189" s="1811">
        <f t="shared" si="73"/>
        <v>0</v>
      </c>
      <c r="V189" s="1811">
        <f t="shared" si="74"/>
        <v>0</v>
      </c>
      <c r="W189" s="1811">
        <f t="shared" si="75"/>
        <v>0</v>
      </c>
      <c r="X189" s="1814">
        <f t="shared" si="76"/>
        <v>0</v>
      </c>
      <c r="Y189" s="1812">
        <f t="shared" si="62"/>
        <v>0</v>
      </c>
      <c r="Z189" s="1815">
        <f>IF(Z$12="Fixed Rate",U$6/360*30,('SOFR Curve'!$H178/12))</f>
        <v>5.0000000000000001E-3</v>
      </c>
      <c r="AA189" s="1811">
        <f t="shared" si="77"/>
        <v>0</v>
      </c>
      <c r="AB189" s="229"/>
      <c r="AE189" s="76">
        <f t="shared" si="78"/>
        <v>176</v>
      </c>
      <c r="AF189" s="76">
        <f t="shared" si="79"/>
        <v>170</v>
      </c>
      <c r="AG189" s="1818">
        <f t="shared" si="88"/>
        <v>51318</v>
      </c>
      <c r="AH189" s="76">
        <f t="shared" si="80"/>
        <v>15</v>
      </c>
      <c r="AI189" s="1811">
        <f t="shared" si="81"/>
        <v>0</v>
      </c>
      <c r="AJ189" s="1811">
        <f t="shared" si="89"/>
        <v>0</v>
      </c>
      <c r="AK189" s="1811">
        <f t="shared" si="82"/>
        <v>0</v>
      </c>
      <c r="AL189" s="1814">
        <f t="shared" si="83"/>
        <v>0</v>
      </c>
      <c r="AM189" s="1812">
        <f t="shared" si="84"/>
        <v>0</v>
      </c>
      <c r="AN189" s="1815">
        <f>IF(AN$12="Fixed Rate",AI$6/360*30,('SOFR Curve'!$H178/12))</f>
        <v>3.3333333333333335E-3</v>
      </c>
      <c r="AO189" s="1811">
        <f t="shared" si="85"/>
        <v>0</v>
      </c>
      <c r="AP189" s="229"/>
    </row>
    <row r="190" spans="3:42" s="76" customFormat="1">
      <c r="C190" s="76">
        <f t="shared" si="60"/>
        <v>177</v>
      </c>
      <c r="D190" s="76">
        <f t="shared" si="63"/>
        <v>176</v>
      </c>
      <c r="E190" s="1818">
        <f t="shared" si="86"/>
        <v>49430</v>
      </c>
      <c r="F190" s="76">
        <f t="shared" si="64"/>
        <v>15</v>
      </c>
      <c r="G190" s="1811">
        <f t="shared" si="65"/>
        <v>16012674.368497174</v>
      </c>
      <c r="H190" s="1811">
        <f t="shared" si="66"/>
        <v>35761.639422977023</v>
      </c>
      <c r="I190" s="1811">
        <f t="shared" si="67"/>
        <v>49432.360312246048</v>
      </c>
      <c r="J190" s="1814">
        <f t="shared" si="68"/>
        <v>85193.999735223071</v>
      </c>
      <c r="K190" s="1812">
        <f t="shared" si="61"/>
        <v>15963242.008184928</v>
      </c>
      <c r="L190" s="1815">
        <f>IF(L$12="Fixed Rate",G$6/360*30,('SOFR Curve'!$H179/12))</f>
        <v>2.2333333333333333E-3</v>
      </c>
      <c r="M190" s="1811">
        <f t="shared" si="69"/>
        <v>3376.9384858988474</v>
      </c>
      <c r="N190" s="229"/>
      <c r="Q190" s="76">
        <f t="shared" si="70"/>
        <v>177</v>
      </c>
      <c r="R190" s="76">
        <f t="shared" si="71"/>
        <v>169</v>
      </c>
      <c r="S190" s="1818">
        <f t="shared" si="87"/>
        <v>51349</v>
      </c>
      <c r="T190" s="76">
        <f t="shared" si="72"/>
        <v>15</v>
      </c>
      <c r="U190" s="1811">
        <f t="shared" si="73"/>
        <v>0</v>
      </c>
      <c r="V190" s="1811">
        <f t="shared" si="74"/>
        <v>0</v>
      </c>
      <c r="W190" s="1811">
        <f t="shared" si="75"/>
        <v>0</v>
      </c>
      <c r="X190" s="1814">
        <f t="shared" si="76"/>
        <v>0</v>
      </c>
      <c r="Y190" s="1812">
        <f t="shared" si="62"/>
        <v>0</v>
      </c>
      <c r="Z190" s="1815">
        <f>IF(Z$12="Fixed Rate",U$6/360*30,('SOFR Curve'!$H179/12))</f>
        <v>5.0000000000000001E-3</v>
      </c>
      <c r="AA190" s="1811">
        <f t="shared" si="77"/>
        <v>0</v>
      </c>
      <c r="AB190" s="229"/>
      <c r="AE190" s="76">
        <f t="shared" si="78"/>
        <v>177</v>
      </c>
      <c r="AF190" s="76">
        <f t="shared" si="79"/>
        <v>171</v>
      </c>
      <c r="AG190" s="1818">
        <f t="shared" si="88"/>
        <v>51349</v>
      </c>
      <c r="AH190" s="76">
        <f t="shared" si="80"/>
        <v>15</v>
      </c>
      <c r="AI190" s="1811">
        <f t="shared" si="81"/>
        <v>0</v>
      </c>
      <c r="AJ190" s="1811">
        <f t="shared" si="89"/>
        <v>0</v>
      </c>
      <c r="AK190" s="1811">
        <f t="shared" si="82"/>
        <v>0</v>
      </c>
      <c r="AL190" s="1814">
        <f t="shared" si="83"/>
        <v>0</v>
      </c>
      <c r="AM190" s="1812">
        <f t="shared" si="84"/>
        <v>0</v>
      </c>
      <c r="AN190" s="1815">
        <f>IF(AN$12="Fixed Rate",AI$6/360*30,('SOFR Curve'!$H179/12))</f>
        <v>3.3333333333333335E-3</v>
      </c>
      <c r="AO190" s="1811">
        <f t="shared" si="85"/>
        <v>0</v>
      </c>
      <c r="AP190" s="229"/>
    </row>
    <row r="191" spans="3:42" s="76" customFormat="1">
      <c r="C191" s="76">
        <f t="shared" si="60"/>
        <v>178</v>
      </c>
      <c r="D191" s="76">
        <f t="shared" si="63"/>
        <v>177</v>
      </c>
      <c r="E191" s="1818">
        <f t="shared" si="86"/>
        <v>49461</v>
      </c>
      <c r="F191" s="76">
        <f t="shared" si="64"/>
        <v>15</v>
      </c>
      <c r="G191" s="1811">
        <f t="shared" si="65"/>
        <v>15963242.008184928</v>
      </c>
      <c r="H191" s="1811">
        <f t="shared" si="66"/>
        <v>35651.240484946342</v>
      </c>
      <c r="I191" s="1811">
        <f t="shared" si="67"/>
        <v>49542.759250276729</v>
      </c>
      <c r="J191" s="1814">
        <f t="shared" si="68"/>
        <v>85193.999735223071</v>
      </c>
      <c r="K191" s="1812">
        <f t="shared" si="61"/>
        <v>15913699.248934651</v>
      </c>
      <c r="L191" s="1815">
        <f>IF(L$12="Fixed Rate",G$6/360*30,('SOFR Curve'!$H180/12))</f>
        <v>2.2333333333333333E-3</v>
      </c>
      <c r="M191" s="1811">
        <f t="shared" si="69"/>
        <v>3376.9384858988474</v>
      </c>
      <c r="N191" s="229"/>
      <c r="Q191" s="76">
        <f t="shared" si="70"/>
        <v>178</v>
      </c>
      <c r="R191" s="76">
        <f t="shared" si="71"/>
        <v>170</v>
      </c>
      <c r="S191" s="1818">
        <f t="shared" si="87"/>
        <v>51380</v>
      </c>
      <c r="T191" s="76">
        <f t="shared" si="72"/>
        <v>15</v>
      </c>
      <c r="U191" s="1811">
        <f t="shared" si="73"/>
        <v>0</v>
      </c>
      <c r="V191" s="1811">
        <f t="shared" si="74"/>
        <v>0</v>
      </c>
      <c r="W191" s="1811">
        <f t="shared" si="75"/>
        <v>0</v>
      </c>
      <c r="X191" s="1814">
        <f t="shared" si="76"/>
        <v>0</v>
      </c>
      <c r="Y191" s="1812">
        <f t="shared" si="62"/>
        <v>0</v>
      </c>
      <c r="Z191" s="1815">
        <f>IF(Z$12="Fixed Rate",U$6/360*30,('SOFR Curve'!$H180/12))</f>
        <v>5.0000000000000001E-3</v>
      </c>
      <c r="AA191" s="1811">
        <f t="shared" si="77"/>
        <v>0</v>
      </c>
      <c r="AB191" s="229"/>
      <c r="AE191" s="76">
        <f t="shared" si="78"/>
        <v>178</v>
      </c>
      <c r="AF191" s="76">
        <f t="shared" si="79"/>
        <v>172</v>
      </c>
      <c r="AG191" s="1818">
        <f t="shared" si="88"/>
        <v>51380</v>
      </c>
      <c r="AH191" s="76">
        <f t="shared" si="80"/>
        <v>15</v>
      </c>
      <c r="AI191" s="1811">
        <f t="shared" si="81"/>
        <v>0</v>
      </c>
      <c r="AJ191" s="1811">
        <f t="shared" si="89"/>
        <v>0</v>
      </c>
      <c r="AK191" s="1811">
        <f t="shared" si="82"/>
        <v>0</v>
      </c>
      <c r="AL191" s="1814">
        <f t="shared" si="83"/>
        <v>0</v>
      </c>
      <c r="AM191" s="1812">
        <f t="shared" si="84"/>
        <v>0</v>
      </c>
      <c r="AN191" s="1815">
        <f>IF(AN$12="Fixed Rate",AI$6/360*30,('SOFR Curve'!$H180/12))</f>
        <v>3.3333333333333335E-3</v>
      </c>
      <c r="AO191" s="1811">
        <f t="shared" si="85"/>
        <v>0</v>
      </c>
      <c r="AP191" s="229"/>
    </row>
    <row r="192" spans="3:42" s="76" customFormat="1">
      <c r="C192" s="76">
        <f t="shared" si="60"/>
        <v>179</v>
      </c>
      <c r="D192" s="76">
        <f t="shared" si="63"/>
        <v>178</v>
      </c>
      <c r="E192" s="1818">
        <f t="shared" si="86"/>
        <v>49491</v>
      </c>
      <c r="F192" s="76">
        <f t="shared" si="64"/>
        <v>15</v>
      </c>
      <c r="G192" s="1811">
        <f t="shared" si="65"/>
        <v>15913699.248934651</v>
      </c>
      <c r="H192" s="1811">
        <f t="shared" si="66"/>
        <v>35540.594989287383</v>
      </c>
      <c r="I192" s="1811">
        <f t="shared" si="67"/>
        <v>49653.404745935688</v>
      </c>
      <c r="J192" s="1814">
        <f t="shared" si="68"/>
        <v>85193.999735223071</v>
      </c>
      <c r="K192" s="1812">
        <f t="shared" si="61"/>
        <v>15864045.844188714</v>
      </c>
      <c r="L192" s="1815">
        <f>IF(L$12="Fixed Rate",G$6/360*30,('SOFR Curve'!$H181/12))</f>
        <v>2.2333333333333333E-3</v>
      </c>
      <c r="M192" s="1811">
        <f t="shared" si="69"/>
        <v>3376.9384858988474</v>
      </c>
      <c r="N192" s="229"/>
      <c r="Q192" s="76">
        <f t="shared" si="70"/>
        <v>179</v>
      </c>
      <c r="R192" s="76">
        <f t="shared" si="71"/>
        <v>171</v>
      </c>
      <c r="S192" s="1818">
        <f t="shared" si="87"/>
        <v>51410</v>
      </c>
      <c r="T192" s="76">
        <f t="shared" si="72"/>
        <v>15</v>
      </c>
      <c r="U192" s="1811">
        <f t="shared" si="73"/>
        <v>0</v>
      </c>
      <c r="V192" s="1811">
        <f t="shared" si="74"/>
        <v>0</v>
      </c>
      <c r="W192" s="1811">
        <f t="shared" si="75"/>
        <v>0</v>
      </c>
      <c r="X192" s="1814">
        <f t="shared" si="76"/>
        <v>0</v>
      </c>
      <c r="Y192" s="1812">
        <f t="shared" si="62"/>
        <v>0</v>
      </c>
      <c r="Z192" s="1815">
        <f>IF(Z$12="Fixed Rate",U$6/360*30,('SOFR Curve'!$H181/12))</f>
        <v>5.0000000000000001E-3</v>
      </c>
      <c r="AA192" s="1811">
        <f t="shared" si="77"/>
        <v>0</v>
      </c>
      <c r="AB192" s="229"/>
      <c r="AE192" s="76">
        <f t="shared" si="78"/>
        <v>179</v>
      </c>
      <c r="AF192" s="76">
        <f t="shared" si="79"/>
        <v>173</v>
      </c>
      <c r="AG192" s="1818">
        <f t="shared" si="88"/>
        <v>51410</v>
      </c>
      <c r="AH192" s="76">
        <f t="shared" si="80"/>
        <v>15</v>
      </c>
      <c r="AI192" s="1811">
        <f t="shared" si="81"/>
        <v>0</v>
      </c>
      <c r="AJ192" s="1811">
        <f t="shared" si="89"/>
        <v>0</v>
      </c>
      <c r="AK192" s="1811">
        <f t="shared" si="82"/>
        <v>0</v>
      </c>
      <c r="AL192" s="1814">
        <f t="shared" si="83"/>
        <v>0</v>
      </c>
      <c r="AM192" s="1812">
        <f t="shared" si="84"/>
        <v>0</v>
      </c>
      <c r="AN192" s="1815">
        <f>IF(AN$12="Fixed Rate",AI$6/360*30,('SOFR Curve'!$H181/12))</f>
        <v>3.3333333333333335E-3</v>
      </c>
      <c r="AO192" s="1811">
        <f t="shared" si="85"/>
        <v>0</v>
      </c>
      <c r="AP192" s="229"/>
    </row>
    <row r="193" spans="3:42" s="76" customFormat="1">
      <c r="C193" s="76">
        <f t="shared" si="60"/>
        <v>180</v>
      </c>
      <c r="D193" s="76">
        <f t="shared" si="63"/>
        <v>179</v>
      </c>
      <c r="E193" s="1818">
        <f t="shared" si="86"/>
        <v>49522</v>
      </c>
      <c r="F193" s="76">
        <f t="shared" si="64"/>
        <v>15</v>
      </c>
      <c r="G193" s="1811">
        <f t="shared" si="65"/>
        <v>15864045.844188714</v>
      </c>
      <c r="H193" s="1811">
        <f t="shared" si="66"/>
        <v>35429.702385354794</v>
      </c>
      <c r="I193" s="1811">
        <f t="shared" si="67"/>
        <v>49764.297349868277</v>
      </c>
      <c r="J193" s="1814">
        <f t="shared" si="68"/>
        <v>85193.999735223071</v>
      </c>
      <c r="K193" s="1812">
        <f t="shared" si="61"/>
        <v>15814281.546838846</v>
      </c>
      <c r="L193" s="1815">
        <f>IF(L$12="Fixed Rate",G$6/360*30,('SOFR Curve'!$H182/12))</f>
        <v>2.2333333333333333E-3</v>
      </c>
      <c r="M193" s="1811">
        <f t="shared" si="69"/>
        <v>3376.9384858988474</v>
      </c>
      <c r="N193" s="229"/>
      <c r="Q193" s="76">
        <f t="shared" si="70"/>
        <v>180</v>
      </c>
      <c r="R193" s="76">
        <f t="shared" si="71"/>
        <v>172</v>
      </c>
      <c r="S193" s="1818">
        <f t="shared" si="87"/>
        <v>51441</v>
      </c>
      <c r="T193" s="76">
        <f t="shared" si="72"/>
        <v>15</v>
      </c>
      <c r="U193" s="1811">
        <f t="shared" si="73"/>
        <v>0</v>
      </c>
      <c r="V193" s="1811">
        <f t="shared" si="74"/>
        <v>0</v>
      </c>
      <c r="W193" s="1811">
        <f t="shared" si="75"/>
        <v>0</v>
      </c>
      <c r="X193" s="1814">
        <f t="shared" si="76"/>
        <v>0</v>
      </c>
      <c r="Y193" s="1812">
        <f t="shared" si="62"/>
        <v>0</v>
      </c>
      <c r="Z193" s="1815">
        <f>IF(Z$12="Fixed Rate",U$6/360*30,('SOFR Curve'!$H182/12))</f>
        <v>5.0000000000000001E-3</v>
      </c>
      <c r="AA193" s="1811">
        <f t="shared" si="77"/>
        <v>0</v>
      </c>
      <c r="AB193" s="229"/>
      <c r="AE193" s="76">
        <f t="shared" si="78"/>
        <v>180</v>
      </c>
      <c r="AF193" s="76">
        <f t="shared" si="79"/>
        <v>174</v>
      </c>
      <c r="AG193" s="1818">
        <f t="shared" si="88"/>
        <v>51441</v>
      </c>
      <c r="AH193" s="76">
        <f t="shared" si="80"/>
        <v>15</v>
      </c>
      <c r="AI193" s="1811">
        <f t="shared" si="81"/>
        <v>0</v>
      </c>
      <c r="AJ193" s="1811">
        <f t="shared" si="89"/>
        <v>0</v>
      </c>
      <c r="AK193" s="1811">
        <f t="shared" si="82"/>
        <v>0</v>
      </c>
      <c r="AL193" s="1814">
        <f t="shared" si="83"/>
        <v>0</v>
      </c>
      <c r="AM193" s="1812">
        <f t="shared" si="84"/>
        <v>0</v>
      </c>
      <c r="AN193" s="1815">
        <f>IF(AN$12="Fixed Rate",AI$6/360*30,('SOFR Curve'!$H182/12))</f>
        <v>3.3333333333333335E-3</v>
      </c>
      <c r="AO193" s="1811">
        <f t="shared" si="85"/>
        <v>0</v>
      </c>
      <c r="AP193" s="229"/>
    </row>
    <row r="194" spans="3:42" s="76" customFormat="1">
      <c r="C194" s="76">
        <f t="shared" si="60"/>
        <v>181</v>
      </c>
      <c r="D194" s="76">
        <f t="shared" si="63"/>
        <v>180</v>
      </c>
      <c r="E194" s="1818">
        <f t="shared" si="86"/>
        <v>49553</v>
      </c>
      <c r="F194" s="76">
        <f t="shared" si="64"/>
        <v>16</v>
      </c>
      <c r="G194" s="1811">
        <f t="shared" si="65"/>
        <v>15814281.546838846</v>
      </c>
      <c r="H194" s="1811">
        <f t="shared" si="66"/>
        <v>35318.562121273419</v>
      </c>
      <c r="I194" s="1811">
        <f t="shared" si="67"/>
        <v>49875.437613949653</v>
      </c>
      <c r="J194" s="1814">
        <f t="shared" si="68"/>
        <v>85193.999735223071</v>
      </c>
      <c r="K194" s="1812">
        <f t="shared" si="61"/>
        <v>15764406.109224897</v>
      </c>
      <c r="L194" s="1815">
        <f>IF(L$12="Fixed Rate",G$6/360*30,('SOFR Curve'!$H183/12))</f>
        <v>2.2333333333333333E-3</v>
      </c>
      <c r="M194" s="1811">
        <f t="shared" si="69"/>
        <v>3376.9384858988474</v>
      </c>
      <c r="N194" s="229"/>
      <c r="Q194" s="76">
        <f t="shared" si="70"/>
        <v>181</v>
      </c>
      <c r="R194" s="76">
        <f t="shared" si="71"/>
        <v>173</v>
      </c>
      <c r="S194" s="1818">
        <f t="shared" si="87"/>
        <v>51471</v>
      </c>
      <c r="T194" s="76">
        <f t="shared" si="72"/>
        <v>16</v>
      </c>
      <c r="U194" s="1811">
        <f t="shared" si="73"/>
        <v>0</v>
      </c>
      <c r="V194" s="1811">
        <f t="shared" si="74"/>
        <v>0</v>
      </c>
      <c r="W194" s="1811">
        <f t="shared" si="75"/>
        <v>0</v>
      </c>
      <c r="X194" s="1814">
        <f t="shared" si="76"/>
        <v>0</v>
      </c>
      <c r="Y194" s="1812">
        <f t="shared" si="62"/>
        <v>0</v>
      </c>
      <c r="Z194" s="1815">
        <f>IF(Z$12="Fixed Rate",U$6/360*30,('SOFR Curve'!$H183/12))</f>
        <v>5.0000000000000001E-3</v>
      </c>
      <c r="AA194" s="1811">
        <f t="shared" si="77"/>
        <v>0</v>
      </c>
      <c r="AB194" s="229"/>
      <c r="AE194" s="76">
        <f t="shared" si="78"/>
        <v>181</v>
      </c>
      <c r="AF194" s="76">
        <f t="shared" si="79"/>
        <v>175</v>
      </c>
      <c r="AG194" s="1818">
        <f t="shared" si="88"/>
        <v>51471</v>
      </c>
      <c r="AH194" s="76">
        <f t="shared" si="80"/>
        <v>16</v>
      </c>
      <c r="AI194" s="1811">
        <f t="shared" si="81"/>
        <v>0</v>
      </c>
      <c r="AJ194" s="1811">
        <f t="shared" si="89"/>
        <v>0</v>
      </c>
      <c r="AK194" s="1811">
        <f t="shared" si="82"/>
        <v>0</v>
      </c>
      <c r="AL194" s="1814">
        <f t="shared" si="83"/>
        <v>0</v>
      </c>
      <c r="AM194" s="1812">
        <f t="shared" si="84"/>
        <v>0</v>
      </c>
      <c r="AN194" s="1815">
        <f>IF(AN$12="Fixed Rate",AI$6/360*30,('SOFR Curve'!$H183/12))</f>
        <v>3.3333333333333335E-3</v>
      </c>
      <c r="AO194" s="1811">
        <f t="shared" si="85"/>
        <v>0</v>
      </c>
      <c r="AP194" s="229"/>
    </row>
    <row r="195" spans="3:42" s="76" customFormat="1">
      <c r="C195" s="76">
        <f t="shared" si="60"/>
        <v>182</v>
      </c>
      <c r="D195" s="76">
        <f t="shared" si="63"/>
        <v>181</v>
      </c>
      <c r="E195" s="1818">
        <f t="shared" si="86"/>
        <v>49583</v>
      </c>
      <c r="F195" s="76">
        <f t="shared" si="64"/>
        <v>16</v>
      </c>
      <c r="G195" s="1811">
        <f t="shared" si="65"/>
        <v>15764406.109224897</v>
      </c>
      <c r="H195" s="1811">
        <f t="shared" si="66"/>
        <v>35207.173643935603</v>
      </c>
      <c r="I195" s="1811">
        <f t="shared" si="67"/>
        <v>49986.826091287468</v>
      </c>
      <c r="J195" s="1814">
        <f t="shared" si="68"/>
        <v>85193.999735223071</v>
      </c>
      <c r="K195" s="1812">
        <f t="shared" si="61"/>
        <v>15714419.283133609</v>
      </c>
      <c r="L195" s="1815">
        <f>IF(L$12="Fixed Rate",G$6/360*30,('SOFR Curve'!$H184/12))</f>
        <v>2.2333333333333333E-3</v>
      </c>
      <c r="M195" s="1811">
        <f t="shared" si="69"/>
        <v>3376.9384858988474</v>
      </c>
      <c r="N195" s="229"/>
      <c r="Q195" s="76">
        <f t="shared" si="70"/>
        <v>182</v>
      </c>
      <c r="R195" s="76">
        <f t="shared" si="71"/>
        <v>174</v>
      </c>
      <c r="S195" s="1818">
        <f t="shared" si="87"/>
        <v>51502</v>
      </c>
      <c r="T195" s="76">
        <f t="shared" si="72"/>
        <v>16</v>
      </c>
      <c r="U195" s="1811">
        <f t="shared" si="73"/>
        <v>0</v>
      </c>
      <c r="V195" s="1811">
        <f t="shared" si="74"/>
        <v>0</v>
      </c>
      <c r="W195" s="1811">
        <f t="shared" si="75"/>
        <v>0</v>
      </c>
      <c r="X195" s="1814">
        <f t="shared" si="76"/>
        <v>0</v>
      </c>
      <c r="Y195" s="1812">
        <f t="shared" si="62"/>
        <v>0</v>
      </c>
      <c r="Z195" s="1815">
        <f>IF(Z$12="Fixed Rate",U$6/360*30,('SOFR Curve'!$H184/12))</f>
        <v>5.0000000000000001E-3</v>
      </c>
      <c r="AA195" s="1811">
        <f t="shared" si="77"/>
        <v>0</v>
      </c>
      <c r="AB195" s="229"/>
      <c r="AE195" s="76">
        <f t="shared" si="78"/>
        <v>182</v>
      </c>
      <c r="AF195" s="76">
        <f t="shared" si="79"/>
        <v>176</v>
      </c>
      <c r="AG195" s="1818">
        <f t="shared" si="88"/>
        <v>51502</v>
      </c>
      <c r="AH195" s="76">
        <f t="shared" si="80"/>
        <v>16</v>
      </c>
      <c r="AI195" s="1811">
        <f t="shared" si="81"/>
        <v>0</v>
      </c>
      <c r="AJ195" s="1811">
        <f t="shared" si="89"/>
        <v>0</v>
      </c>
      <c r="AK195" s="1811">
        <f t="shared" si="82"/>
        <v>0</v>
      </c>
      <c r="AL195" s="1814">
        <f t="shared" si="83"/>
        <v>0</v>
      </c>
      <c r="AM195" s="1812">
        <f t="shared" si="84"/>
        <v>0</v>
      </c>
      <c r="AN195" s="1815">
        <f>IF(AN$12="Fixed Rate",AI$6/360*30,('SOFR Curve'!$H184/12))</f>
        <v>3.3333333333333335E-3</v>
      </c>
      <c r="AO195" s="1811">
        <f t="shared" si="85"/>
        <v>0</v>
      </c>
      <c r="AP195" s="229"/>
    </row>
    <row r="196" spans="3:42" s="76" customFormat="1">
      <c r="C196" s="76">
        <f t="shared" si="60"/>
        <v>183</v>
      </c>
      <c r="D196" s="76">
        <f t="shared" si="63"/>
        <v>182</v>
      </c>
      <c r="E196" s="1818">
        <f t="shared" si="86"/>
        <v>49614</v>
      </c>
      <c r="F196" s="76">
        <f t="shared" si="64"/>
        <v>16</v>
      </c>
      <c r="G196" s="1811">
        <f t="shared" si="65"/>
        <v>15714419.283133609</v>
      </c>
      <c r="H196" s="1811">
        <f t="shared" si="66"/>
        <v>35095.536398998396</v>
      </c>
      <c r="I196" s="1811">
        <f t="shared" si="67"/>
        <v>50098.463336224675</v>
      </c>
      <c r="J196" s="1814">
        <f t="shared" si="68"/>
        <v>85193.999735223071</v>
      </c>
      <c r="K196" s="1812">
        <f t="shared" si="61"/>
        <v>15664320.819797384</v>
      </c>
      <c r="L196" s="1815">
        <f>IF(L$12="Fixed Rate",G$6/360*30,('SOFR Curve'!$H185/12))</f>
        <v>2.2333333333333333E-3</v>
      </c>
      <c r="M196" s="1811">
        <f t="shared" si="69"/>
        <v>3376.9384858988474</v>
      </c>
      <c r="N196" s="229"/>
      <c r="Q196" s="76">
        <f t="shared" si="70"/>
        <v>183</v>
      </c>
      <c r="R196" s="76">
        <f t="shared" si="71"/>
        <v>175</v>
      </c>
      <c r="S196" s="1818">
        <f t="shared" si="87"/>
        <v>51533</v>
      </c>
      <c r="T196" s="76">
        <f t="shared" si="72"/>
        <v>16</v>
      </c>
      <c r="U196" s="1811">
        <f t="shared" si="73"/>
        <v>0</v>
      </c>
      <c r="V196" s="1811">
        <f t="shared" si="74"/>
        <v>0</v>
      </c>
      <c r="W196" s="1811">
        <f t="shared" si="75"/>
        <v>0</v>
      </c>
      <c r="X196" s="1814">
        <f t="shared" si="76"/>
        <v>0</v>
      </c>
      <c r="Y196" s="1812">
        <f t="shared" si="62"/>
        <v>0</v>
      </c>
      <c r="Z196" s="1815">
        <f>IF(Z$12="Fixed Rate",U$6/360*30,('SOFR Curve'!$H185/12))</f>
        <v>5.0000000000000001E-3</v>
      </c>
      <c r="AA196" s="1811">
        <f t="shared" si="77"/>
        <v>0</v>
      </c>
      <c r="AB196" s="229"/>
      <c r="AE196" s="76">
        <f t="shared" si="78"/>
        <v>183</v>
      </c>
      <c r="AF196" s="76">
        <f t="shared" si="79"/>
        <v>177</v>
      </c>
      <c r="AG196" s="1818">
        <f t="shared" si="88"/>
        <v>51533</v>
      </c>
      <c r="AH196" s="76">
        <f t="shared" si="80"/>
        <v>16</v>
      </c>
      <c r="AI196" s="1811">
        <f t="shared" si="81"/>
        <v>0</v>
      </c>
      <c r="AJ196" s="1811">
        <f t="shared" si="89"/>
        <v>0</v>
      </c>
      <c r="AK196" s="1811">
        <f t="shared" si="82"/>
        <v>0</v>
      </c>
      <c r="AL196" s="1814">
        <f t="shared" si="83"/>
        <v>0</v>
      </c>
      <c r="AM196" s="1812">
        <f t="shared" si="84"/>
        <v>0</v>
      </c>
      <c r="AN196" s="1815">
        <f>IF(AN$12="Fixed Rate",AI$6/360*30,('SOFR Curve'!$H185/12))</f>
        <v>3.3333333333333335E-3</v>
      </c>
      <c r="AO196" s="1811">
        <f t="shared" si="85"/>
        <v>0</v>
      </c>
      <c r="AP196" s="229"/>
    </row>
    <row r="197" spans="3:42" s="76" customFormat="1">
      <c r="C197" s="76">
        <f t="shared" si="60"/>
        <v>184</v>
      </c>
      <c r="D197" s="76">
        <f t="shared" si="63"/>
        <v>183</v>
      </c>
      <c r="E197" s="1818">
        <f t="shared" si="86"/>
        <v>49644</v>
      </c>
      <c r="F197" s="76">
        <f t="shared" si="64"/>
        <v>16</v>
      </c>
      <c r="G197" s="1811">
        <f t="shared" si="65"/>
        <v>15664320.819797384</v>
      </c>
      <c r="H197" s="1811">
        <f t="shared" si="66"/>
        <v>34983.649830880822</v>
      </c>
      <c r="I197" s="1811">
        <f t="shared" si="67"/>
        <v>50210.349904342234</v>
      </c>
      <c r="J197" s="1814">
        <f t="shared" si="68"/>
        <v>85193.999735223057</v>
      </c>
      <c r="K197" s="1812">
        <f t="shared" si="61"/>
        <v>15614110.469893042</v>
      </c>
      <c r="L197" s="1815">
        <f>IF(L$12="Fixed Rate",G$6/360*30,('SOFR Curve'!$H186/12))</f>
        <v>2.2333333333333333E-3</v>
      </c>
      <c r="M197" s="1811">
        <f t="shared" si="69"/>
        <v>3376.9384858988474</v>
      </c>
      <c r="N197" s="229"/>
      <c r="Q197" s="76">
        <f t="shared" si="70"/>
        <v>184</v>
      </c>
      <c r="R197" s="76">
        <f t="shared" si="71"/>
        <v>176</v>
      </c>
      <c r="S197" s="1818">
        <f t="shared" si="87"/>
        <v>51561</v>
      </c>
      <c r="T197" s="76">
        <f t="shared" si="72"/>
        <v>16</v>
      </c>
      <c r="U197" s="1811">
        <f t="shared" si="73"/>
        <v>0</v>
      </c>
      <c r="V197" s="1811">
        <f t="shared" si="74"/>
        <v>0</v>
      </c>
      <c r="W197" s="1811">
        <f t="shared" si="75"/>
        <v>0</v>
      </c>
      <c r="X197" s="1814">
        <f t="shared" si="76"/>
        <v>0</v>
      </c>
      <c r="Y197" s="1812">
        <f t="shared" si="62"/>
        <v>0</v>
      </c>
      <c r="Z197" s="1815">
        <f>IF(Z$12="Fixed Rate",U$6/360*30,('SOFR Curve'!$H186/12))</f>
        <v>5.0000000000000001E-3</v>
      </c>
      <c r="AA197" s="1811">
        <f t="shared" si="77"/>
        <v>0</v>
      </c>
      <c r="AB197" s="229"/>
      <c r="AE197" s="76">
        <f t="shared" si="78"/>
        <v>184</v>
      </c>
      <c r="AF197" s="76">
        <f t="shared" si="79"/>
        <v>178</v>
      </c>
      <c r="AG197" s="1818">
        <f t="shared" si="88"/>
        <v>51561</v>
      </c>
      <c r="AH197" s="76">
        <f t="shared" si="80"/>
        <v>16</v>
      </c>
      <c r="AI197" s="1811">
        <f t="shared" si="81"/>
        <v>0</v>
      </c>
      <c r="AJ197" s="1811">
        <f t="shared" si="89"/>
        <v>0</v>
      </c>
      <c r="AK197" s="1811">
        <f t="shared" si="82"/>
        <v>0</v>
      </c>
      <c r="AL197" s="1814">
        <f t="shared" si="83"/>
        <v>0</v>
      </c>
      <c r="AM197" s="1812">
        <f t="shared" si="84"/>
        <v>0</v>
      </c>
      <c r="AN197" s="1815">
        <f>IF(AN$12="Fixed Rate",AI$6/360*30,('SOFR Curve'!$H186/12))</f>
        <v>3.3333333333333335E-3</v>
      </c>
      <c r="AO197" s="1811">
        <f t="shared" si="85"/>
        <v>0</v>
      </c>
      <c r="AP197" s="229"/>
    </row>
    <row r="198" spans="3:42" s="76" customFormat="1">
      <c r="C198" s="76">
        <f t="shared" si="60"/>
        <v>185</v>
      </c>
      <c r="D198" s="76">
        <f t="shared" si="63"/>
        <v>184</v>
      </c>
      <c r="E198" s="1818">
        <f t="shared" si="86"/>
        <v>49675</v>
      </c>
      <c r="F198" s="76">
        <f t="shared" si="64"/>
        <v>16</v>
      </c>
      <c r="G198" s="1811">
        <f t="shared" si="65"/>
        <v>15614110.469893042</v>
      </c>
      <c r="H198" s="1811">
        <f t="shared" si="66"/>
        <v>34871.513382761128</v>
      </c>
      <c r="I198" s="1811">
        <f t="shared" si="67"/>
        <v>50322.486352461943</v>
      </c>
      <c r="J198" s="1814">
        <f t="shared" si="68"/>
        <v>85193.999735223071</v>
      </c>
      <c r="K198" s="1812">
        <f t="shared" si="61"/>
        <v>15563787.98354058</v>
      </c>
      <c r="L198" s="1815">
        <f>IF(L$12="Fixed Rate",G$6/360*30,('SOFR Curve'!$H187/12))</f>
        <v>2.2333333333333333E-3</v>
      </c>
      <c r="M198" s="1811">
        <f t="shared" si="69"/>
        <v>3252.9396812277173</v>
      </c>
      <c r="N198" s="229"/>
      <c r="Q198" s="76">
        <f t="shared" si="70"/>
        <v>185</v>
      </c>
      <c r="R198" s="76">
        <f t="shared" si="71"/>
        <v>177</v>
      </c>
      <c r="S198" s="1818">
        <f t="shared" si="87"/>
        <v>51592</v>
      </c>
      <c r="T198" s="76">
        <f t="shared" si="72"/>
        <v>16</v>
      </c>
      <c r="U198" s="1811">
        <f t="shared" si="73"/>
        <v>0</v>
      </c>
      <c r="V198" s="1811">
        <f t="shared" si="74"/>
        <v>0</v>
      </c>
      <c r="W198" s="1811">
        <f t="shared" si="75"/>
        <v>0</v>
      </c>
      <c r="X198" s="1814">
        <f t="shared" si="76"/>
        <v>0</v>
      </c>
      <c r="Y198" s="1812">
        <f t="shared" si="62"/>
        <v>0</v>
      </c>
      <c r="Z198" s="1815">
        <f>IF(Z$12="Fixed Rate",U$6/360*30,('SOFR Curve'!$H187/12))</f>
        <v>5.0000000000000001E-3</v>
      </c>
      <c r="AA198" s="1811">
        <f t="shared" si="77"/>
        <v>0</v>
      </c>
      <c r="AB198" s="229"/>
      <c r="AE198" s="76">
        <f t="shared" si="78"/>
        <v>185</v>
      </c>
      <c r="AF198" s="76">
        <f t="shared" si="79"/>
        <v>179</v>
      </c>
      <c r="AG198" s="1818">
        <f t="shared" si="88"/>
        <v>51592</v>
      </c>
      <c r="AH198" s="76">
        <f t="shared" si="80"/>
        <v>16</v>
      </c>
      <c r="AI198" s="1811">
        <f t="shared" si="81"/>
        <v>0</v>
      </c>
      <c r="AJ198" s="1811">
        <f t="shared" si="89"/>
        <v>0</v>
      </c>
      <c r="AK198" s="1811">
        <f t="shared" si="82"/>
        <v>0</v>
      </c>
      <c r="AL198" s="1814">
        <f t="shared" si="83"/>
        <v>0</v>
      </c>
      <c r="AM198" s="1812">
        <f t="shared" si="84"/>
        <v>0</v>
      </c>
      <c r="AN198" s="1815">
        <f>IF(AN$12="Fixed Rate",AI$6/360*30,('SOFR Curve'!$H187/12))</f>
        <v>3.3333333333333335E-3</v>
      </c>
      <c r="AO198" s="1811">
        <f t="shared" si="85"/>
        <v>0</v>
      </c>
      <c r="AP198" s="229"/>
    </row>
    <row r="199" spans="3:42" s="76" customFormat="1">
      <c r="C199" s="76">
        <f t="shared" si="60"/>
        <v>186</v>
      </c>
      <c r="D199" s="76">
        <f t="shared" si="63"/>
        <v>185</v>
      </c>
      <c r="E199" s="1818">
        <f t="shared" si="86"/>
        <v>49706</v>
      </c>
      <c r="F199" s="76">
        <f t="shared" si="64"/>
        <v>16</v>
      </c>
      <c r="G199" s="1811">
        <f t="shared" si="65"/>
        <v>15563787.98354058</v>
      </c>
      <c r="H199" s="1811">
        <f t="shared" si="66"/>
        <v>34759.126496573961</v>
      </c>
      <c r="I199" s="1811">
        <f t="shared" si="67"/>
        <v>50434.87323864911</v>
      </c>
      <c r="J199" s="1814">
        <f t="shared" si="68"/>
        <v>85193.999735223071</v>
      </c>
      <c r="K199" s="1812">
        <f t="shared" si="61"/>
        <v>15513353.11030193</v>
      </c>
      <c r="L199" s="1815">
        <f>IF(L$12="Fixed Rate",G$6/360*30,('SOFR Curve'!$H188/12))</f>
        <v>2.2333333333333333E-3</v>
      </c>
      <c r="M199" s="1811">
        <f t="shared" si="69"/>
        <v>3252.9396812277173</v>
      </c>
      <c r="N199" s="229"/>
      <c r="Q199" s="76">
        <f t="shared" si="70"/>
        <v>186</v>
      </c>
      <c r="R199" s="76">
        <f t="shared" si="71"/>
        <v>178</v>
      </c>
      <c r="S199" s="1818">
        <f t="shared" si="87"/>
        <v>51622</v>
      </c>
      <c r="T199" s="76">
        <f t="shared" si="72"/>
        <v>16</v>
      </c>
      <c r="U199" s="1811">
        <f t="shared" si="73"/>
        <v>0</v>
      </c>
      <c r="V199" s="1811">
        <f t="shared" si="74"/>
        <v>0</v>
      </c>
      <c r="W199" s="1811">
        <f t="shared" si="75"/>
        <v>0</v>
      </c>
      <c r="X199" s="1814">
        <f t="shared" si="76"/>
        <v>0</v>
      </c>
      <c r="Y199" s="1812">
        <f t="shared" si="62"/>
        <v>0</v>
      </c>
      <c r="Z199" s="1815">
        <f>IF(Z$12="Fixed Rate",U$6/360*30,('SOFR Curve'!$H188/12))</f>
        <v>5.0000000000000001E-3</v>
      </c>
      <c r="AA199" s="1811">
        <f t="shared" si="77"/>
        <v>0</v>
      </c>
      <c r="AB199" s="229"/>
      <c r="AE199" s="76">
        <f t="shared" si="78"/>
        <v>186</v>
      </c>
      <c r="AF199" s="76">
        <f t="shared" si="79"/>
        <v>180</v>
      </c>
      <c r="AG199" s="1818">
        <f t="shared" si="88"/>
        <v>51622</v>
      </c>
      <c r="AH199" s="76">
        <f t="shared" si="80"/>
        <v>16</v>
      </c>
      <c r="AI199" s="1811">
        <f t="shared" si="81"/>
        <v>0</v>
      </c>
      <c r="AJ199" s="1811">
        <f t="shared" si="89"/>
        <v>0</v>
      </c>
      <c r="AK199" s="1811">
        <f t="shared" si="82"/>
        <v>0</v>
      </c>
      <c r="AL199" s="1814">
        <f t="shared" si="83"/>
        <v>0</v>
      </c>
      <c r="AM199" s="1812">
        <f t="shared" si="84"/>
        <v>0</v>
      </c>
      <c r="AN199" s="1815">
        <f>IF(AN$12="Fixed Rate",AI$6/360*30,('SOFR Curve'!$H188/12))</f>
        <v>3.3333333333333335E-3</v>
      </c>
      <c r="AO199" s="1811">
        <f t="shared" si="85"/>
        <v>0</v>
      </c>
      <c r="AP199" s="229"/>
    </row>
    <row r="200" spans="3:42" s="76" customFormat="1">
      <c r="C200" s="76">
        <f t="shared" si="60"/>
        <v>187</v>
      </c>
      <c r="D200" s="76">
        <f t="shared" si="63"/>
        <v>186</v>
      </c>
      <c r="E200" s="1818">
        <f t="shared" si="86"/>
        <v>49735</v>
      </c>
      <c r="F200" s="76">
        <f t="shared" si="64"/>
        <v>16</v>
      </c>
      <c r="G200" s="1811">
        <f t="shared" si="65"/>
        <v>15513353.11030193</v>
      </c>
      <c r="H200" s="1811">
        <f t="shared" si="66"/>
        <v>34646.488613007641</v>
      </c>
      <c r="I200" s="1811">
        <f t="shared" si="67"/>
        <v>50547.51112221543</v>
      </c>
      <c r="J200" s="1814">
        <f t="shared" si="68"/>
        <v>85193.999735223071</v>
      </c>
      <c r="K200" s="1812">
        <f t="shared" si="61"/>
        <v>15462805.599179715</v>
      </c>
      <c r="L200" s="1815">
        <f>IF(L$12="Fixed Rate",G$6/360*30,('SOFR Curve'!$H189/12))</f>
        <v>2.2333333333333333E-3</v>
      </c>
      <c r="M200" s="1811">
        <f t="shared" si="69"/>
        <v>3252.9396812277173</v>
      </c>
      <c r="N200" s="229"/>
      <c r="Q200" s="76">
        <f t="shared" si="70"/>
        <v>187</v>
      </c>
      <c r="R200" s="76">
        <f t="shared" si="71"/>
        <v>179</v>
      </c>
      <c r="S200" s="1818">
        <f t="shared" si="87"/>
        <v>51653</v>
      </c>
      <c r="T200" s="76">
        <f t="shared" si="72"/>
        <v>16</v>
      </c>
      <c r="U200" s="1811">
        <f t="shared" si="73"/>
        <v>0</v>
      </c>
      <c r="V200" s="1811">
        <f t="shared" si="74"/>
        <v>0</v>
      </c>
      <c r="W200" s="1811">
        <f t="shared" si="75"/>
        <v>0</v>
      </c>
      <c r="X200" s="1814">
        <f t="shared" si="76"/>
        <v>0</v>
      </c>
      <c r="Y200" s="1812">
        <f t="shared" si="62"/>
        <v>0</v>
      </c>
      <c r="Z200" s="1815">
        <f>IF(Z$12="Fixed Rate",U$6/360*30,('SOFR Curve'!$H189/12))</f>
        <v>5.0000000000000001E-3</v>
      </c>
      <c r="AA200" s="1811">
        <f t="shared" si="77"/>
        <v>0</v>
      </c>
      <c r="AB200" s="229"/>
      <c r="AE200" s="76">
        <f t="shared" si="78"/>
        <v>187</v>
      </c>
      <c r="AF200" s="76">
        <f t="shared" si="79"/>
        <v>181</v>
      </c>
      <c r="AG200" s="1818">
        <f t="shared" si="88"/>
        <v>51653</v>
      </c>
      <c r="AH200" s="76">
        <f t="shared" si="80"/>
        <v>16</v>
      </c>
      <c r="AI200" s="1811">
        <f t="shared" si="81"/>
        <v>0</v>
      </c>
      <c r="AJ200" s="1811">
        <f t="shared" si="89"/>
        <v>0</v>
      </c>
      <c r="AK200" s="1811">
        <f t="shared" si="82"/>
        <v>0</v>
      </c>
      <c r="AL200" s="1814">
        <f t="shared" si="83"/>
        <v>0</v>
      </c>
      <c r="AM200" s="1812">
        <f t="shared" si="84"/>
        <v>0</v>
      </c>
      <c r="AN200" s="1815">
        <f>IF(AN$12="Fixed Rate",AI$6/360*30,('SOFR Curve'!$H189/12))</f>
        <v>3.3333333333333335E-3</v>
      </c>
      <c r="AO200" s="1811">
        <f t="shared" si="85"/>
        <v>0</v>
      </c>
      <c r="AP200" s="229"/>
    </row>
    <row r="201" spans="3:42" s="76" customFormat="1">
      <c r="C201" s="76">
        <f t="shared" si="60"/>
        <v>188</v>
      </c>
      <c r="D201" s="76">
        <f t="shared" si="63"/>
        <v>187</v>
      </c>
      <c r="E201" s="1818">
        <f t="shared" si="86"/>
        <v>49766</v>
      </c>
      <c r="F201" s="76">
        <f t="shared" si="64"/>
        <v>16</v>
      </c>
      <c r="G201" s="1811">
        <f t="shared" si="65"/>
        <v>15462805.599179715</v>
      </c>
      <c r="H201" s="1811">
        <f t="shared" si="66"/>
        <v>34533.599171501359</v>
      </c>
      <c r="I201" s="1811">
        <f t="shared" si="67"/>
        <v>50660.400563721712</v>
      </c>
      <c r="J201" s="1814">
        <f t="shared" si="68"/>
        <v>85193.999735223071</v>
      </c>
      <c r="K201" s="1812">
        <f t="shared" si="61"/>
        <v>15412145.198615992</v>
      </c>
      <c r="L201" s="1815">
        <f>IF(L$12="Fixed Rate",G$6/360*30,('SOFR Curve'!$H190/12))</f>
        <v>2.2333333333333333E-3</v>
      </c>
      <c r="M201" s="1811">
        <f t="shared" si="69"/>
        <v>3252.9396812277173</v>
      </c>
      <c r="N201" s="229"/>
      <c r="Q201" s="76">
        <f t="shared" si="70"/>
        <v>188</v>
      </c>
      <c r="R201" s="76">
        <f t="shared" si="71"/>
        <v>180</v>
      </c>
      <c r="S201" s="1818">
        <f t="shared" si="87"/>
        <v>51683</v>
      </c>
      <c r="T201" s="76">
        <f t="shared" si="72"/>
        <v>16</v>
      </c>
      <c r="U201" s="1811">
        <f t="shared" si="73"/>
        <v>0</v>
      </c>
      <c r="V201" s="1811">
        <f t="shared" si="74"/>
        <v>0</v>
      </c>
      <c r="W201" s="1811">
        <f t="shared" si="75"/>
        <v>0</v>
      </c>
      <c r="X201" s="1814">
        <f t="shared" si="76"/>
        <v>0</v>
      </c>
      <c r="Y201" s="1812">
        <f t="shared" si="62"/>
        <v>0</v>
      </c>
      <c r="Z201" s="1815">
        <f>IF(Z$12="Fixed Rate",U$6/360*30,('SOFR Curve'!$H190/12))</f>
        <v>5.0000000000000001E-3</v>
      </c>
      <c r="AA201" s="1811">
        <f t="shared" si="77"/>
        <v>0</v>
      </c>
      <c r="AB201" s="229"/>
      <c r="AE201" s="76">
        <f t="shared" si="78"/>
        <v>188</v>
      </c>
      <c r="AF201" s="76">
        <f t="shared" si="79"/>
        <v>182</v>
      </c>
      <c r="AG201" s="1818">
        <f t="shared" si="88"/>
        <v>51683</v>
      </c>
      <c r="AH201" s="76">
        <f t="shared" si="80"/>
        <v>16</v>
      </c>
      <c r="AI201" s="1811">
        <f t="shared" si="81"/>
        <v>0</v>
      </c>
      <c r="AJ201" s="1811">
        <f t="shared" si="89"/>
        <v>0</v>
      </c>
      <c r="AK201" s="1811">
        <f t="shared" si="82"/>
        <v>0</v>
      </c>
      <c r="AL201" s="1814">
        <f t="shared" si="83"/>
        <v>0</v>
      </c>
      <c r="AM201" s="1812">
        <f t="shared" si="84"/>
        <v>0</v>
      </c>
      <c r="AN201" s="1815">
        <f>IF(AN$12="Fixed Rate",AI$6/360*30,('SOFR Curve'!$H190/12))</f>
        <v>3.3333333333333335E-3</v>
      </c>
      <c r="AO201" s="1811">
        <f t="shared" si="85"/>
        <v>0</v>
      </c>
      <c r="AP201" s="229"/>
    </row>
    <row r="202" spans="3:42" s="76" customFormat="1">
      <c r="C202" s="76">
        <f t="shared" si="60"/>
        <v>189</v>
      </c>
      <c r="D202" s="76">
        <f t="shared" si="63"/>
        <v>188</v>
      </c>
      <c r="E202" s="1818">
        <f t="shared" si="86"/>
        <v>49796</v>
      </c>
      <c r="F202" s="76">
        <f t="shared" si="64"/>
        <v>16</v>
      </c>
      <c r="G202" s="1811">
        <f t="shared" si="65"/>
        <v>15412145.198615992</v>
      </c>
      <c r="H202" s="1811">
        <f t="shared" si="66"/>
        <v>34420.457610242382</v>
      </c>
      <c r="I202" s="1811">
        <f t="shared" si="67"/>
        <v>50773.542124980675</v>
      </c>
      <c r="J202" s="1814">
        <f t="shared" si="68"/>
        <v>85193.999735223057</v>
      </c>
      <c r="K202" s="1812">
        <f t="shared" si="61"/>
        <v>15361371.656491011</v>
      </c>
      <c r="L202" s="1815">
        <f>IF(L$12="Fixed Rate",G$6/360*30,('SOFR Curve'!$H191/12))</f>
        <v>2.2333333333333333E-3</v>
      </c>
      <c r="M202" s="1811">
        <f t="shared" si="69"/>
        <v>3252.9396812277173</v>
      </c>
      <c r="N202" s="229"/>
      <c r="Q202" s="76">
        <f t="shared" si="70"/>
        <v>189</v>
      </c>
      <c r="R202" s="76">
        <f t="shared" si="71"/>
        <v>181</v>
      </c>
      <c r="S202" s="1818">
        <f t="shared" si="87"/>
        <v>51714</v>
      </c>
      <c r="T202" s="76">
        <f t="shared" si="72"/>
        <v>16</v>
      </c>
      <c r="U202" s="1811">
        <f t="shared" si="73"/>
        <v>0</v>
      </c>
      <c r="V202" s="1811">
        <f t="shared" si="74"/>
        <v>0</v>
      </c>
      <c r="W202" s="1811">
        <f t="shared" si="75"/>
        <v>0</v>
      </c>
      <c r="X202" s="1814">
        <f t="shared" si="76"/>
        <v>0</v>
      </c>
      <c r="Y202" s="1812">
        <f t="shared" si="62"/>
        <v>0</v>
      </c>
      <c r="Z202" s="1815">
        <f>IF(Z$12="Fixed Rate",U$6/360*30,('SOFR Curve'!$H191/12))</f>
        <v>5.0000000000000001E-3</v>
      </c>
      <c r="AA202" s="1811">
        <f t="shared" si="77"/>
        <v>0</v>
      </c>
      <c r="AB202" s="229"/>
      <c r="AE202" s="76">
        <f t="shared" si="78"/>
        <v>189</v>
      </c>
      <c r="AF202" s="76">
        <f t="shared" si="79"/>
        <v>183</v>
      </c>
      <c r="AG202" s="1818">
        <f t="shared" si="88"/>
        <v>51714</v>
      </c>
      <c r="AH202" s="76">
        <f t="shared" si="80"/>
        <v>16</v>
      </c>
      <c r="AI202" s="1811">
        <f t="shared" si="81"/>
        <v>0</v>
      </c>
      <c r="AJ202" s="1811">
        <f t="shared" si="89"/>
        <v>0</v>
      </c>
      <c r="AK202" s="1811">
        <f t="shared" si="82"/>
        <v>0</v>
      </c>
      <c r="AL202" s="1814">
        <f t="shared" si="83"/>
        <v>0</v>
      </c>
      <c r="AM202" s="1812">
        <f t="shared" si="84"/>
        <v>0</v>
      </c>
      <c r="AN202" s="1815">
        <f>IF(AN$12="Fixed Rate",AI$6/360*30,('SOFR Curve'!$H191/12))</f>
        <v>3.3333333333333335E-3</v>
      </c>
      <c r="AO202" s="1811">
        <f t="shared" si="85"/>
        <v>0</v>
      </c>
      <c r="AP202" s="229"/>
    </row>
    <row r="203" spans="3:42" s="76" customFormat="1">
      <c r="C203" s="76">
        <f t="shared" si="60"/>
        <v>190</v>
      </c>
      <c r="D203" s="76">
        <f t="shared" si="63"/>
        <v>189</v>
      </c>
      <c r="E203" s="1818">
        <f t="shared" si="86"/>
        <v>49827</v>
      </c>
      <c r="F203" s="76">
        <f t="shared" si="64"/>
        <v>16</v>
      </c>
      <c r="G203" s="1811">
        <f t="shared" si="65"/>
        <v>15361371.656491011</v>
      </c>
      <c r="H203" s="1811">
        <f t="shared" si="66"/>
        <v>34307.06336616326</v>
      </c>
      <c r="I203" s="1811">
        <f t="shared" si="67"/>
        <v>50886.936369059797</v>
      </c>
      <c r="J203" s="1814">
        <f t="shared" si="68"/>
        <v>85193.999735223057</v>
      </c>
      <c r="K203" s="1812">
        <f t="shared" si="61"/>
        <v>15310484.720121952</v>
      </c>
      <c r="L203" s="1815">
        <f>IF(L$12="Fixed Rate",G$6/360*30,('SOFR Curve'!$H192/12))</f>
        <v>2.2333333333333333E-3</v>
      </c>
      <c r="M203" s="1811">
        <f t="shared" si="69"/>
        <v>3252.9396812277173</v>
      </c>
      <c r="N203" s="229"/>
      <c r="Q203" s="76">
        <f t="shared" si="70"/>
        <v>190</v>
      </c>
      <c r="R203" s="76">
        <f t="shared" si="71"/>
        <v>182</v>
      </c>
      <c r="S203" s="1818">
        <f t="shared" si="87"/>
        <v>51745</v>
      </c>
      <c r="T203" s="76">
        <f t="shared" si="72"/>
        <v>16</v>
      </c>
      <c r="U203" s="1811">
        <f t="shared" si="73"/>
        <v>0</v>
      </c>
      <c r="V203" s="1811">
        <f t="shared" si="74"/>
        <v>0</v>
      </c>
      <c r="W203" s="1811">
        <f t="shared" si="75"/>
        <v>0</v>
      </c>
      <c r="X203" s="1814">
        <f t="shared" si="76"/>
        <v>0</v>
      </c>
      <c r="Y203" s="1812">
        <f t="shared" si="62"/>
        <v>0</v>
      </c>
      <c r="Z203" s="1815">
        <f>IF(Z$12="Fixed Rate",U$6/360*30,('SOFR Curve'!$H192/12))</f>
        <v>5.0000000000000001E-3</v>
      </c>
      <c r="AA203" s="1811">
        <f t="shared" si="77"/>
        <v>0</v>
      </c>
      <c r="AB203" s="229"/>
      <c r="AE203" s="76">
        <f t="shared" si="78"/>
        <v>190</v>
      </c>
      <c r="AF203" s="76">
        <f t="shared" si="79"/>
        <v>184</v>
      </c>
      <c r="AG203" s="1818">
        <f t="shared" si="88"/>
        <v>51745</v>
      </c>
      <c r="AH203" s="76">
        <f t="shared" si="80"/>
        <v>16</v>
      </c>
      <c r="AI203" s="1811">
        <f t="shared" si="81"/>
        <v>0</v>
      </c>
      <c r="AJ203" s="1811">
        <f t="shared" si="89"/>
        <v>0</v>
      </c>
      <c r="AK203" s="1811">
        <f t="shared" si="82"/>
        <v>0</v>
      </c>
      <c r="AL203" s="1814">
        <f t="shared" si="83"/>
        <v>0</v>
      </c>
      <c r="AM203" s="1812">
        <f t="shared" si="84"/>
        <v>0</v>
      </c>
      <c r="AN203" s="1815">
        <f>IF(AN$12="Fixed Rate",AI$6/360*30,('SOFR Curve'!$H192/12))</f>
        <v>3.3333333333333335E-3</v>
      </c>
      <c r="AO203" s="1811">
        <f t="shared" si="85"/>
        <v>0</v>
      </c>
      <c r="AP203" s="229"/>
    </row>
    <row r="204" spans="3:42" s="76" customFormat="1">
      <c r="C204" s="76">
        <f t="shared" si="60"/>
        <v>191</v>
      </c>
      <c r="D204" s="76">
        <f t="shared" si="63"/>
        <v>190</v>
      </c>
      <c r="E204" s="1818">
        <f t="shared" si="86"/>
        <v>49857</v>
      </c>
      <c r="F204" s="76">
        <f t="shared" si="64"/>
        <v>16</v>
      </c>
      <c r="G204" s="1811">
        <f t="shared" si="65"/>
        <v>15310484.720121952</v>
      </c>
      <c r="H204" s="1811">
        <f t="shared" si="66"/>
        <v>34193.415874939026</v>
      </c>
      <c r="I204" s="1811">
        <f t="shared" si="67"/>
        <v>51000.583860284016</v>
      </c>
      <c r="J204" s="1814">
        <f t="shared" si="68"/>
        <v>85193.999735223042</v>
      </c>
      <c r="K204" s="1812">
        <f t="shared" si="61"/>
        <v>15259484.136261668</v>
      </c>
      <c r="L204" s="1815">
        <f>IF(L$12="Fixed Rate",G$6/360*30,('SOFR Curve'!$H193/12))</f>
        <v>2.2333333333333333E-3</v>
      </c>
      <c r="M204" s="1811">
        <f t="shared" si="69"/>
        <v>3252.9396812277173</v>
      </c>
      <c r="N204" s="229"/>
      <c r="Q204" s="76">
        <f t="shared" si="70"/>
        <v>191</v>
      </c>
      <c r="R204" s="76">
        <f t="shared" si="71"/>
        <v>183</v>
      </c>
      <c r="S204" s="1818">
        <f t="shared" si="87"/>
        <v>51775</v>
      </c>
      <c r="T204" s="76">
        <f t="shared" si="72"/>
        <v>16</v>
      </c>
      <c r="U204" s="1811">
        <f t="shared" si="73"/>
        <v>0</v>
      </c>
      <c r="V204" s="1811">
        <f t="shared" si="74"/>
        <v>0</v>
      </c>
      <c r="W204" s="1811">
        <f t="shared" si="75"/>
        <v>0</v>
      </c>
      <c r="X204" s="1814">
        <f t="shared" si="76"/>
        <v>0</v>
      </c>
      <c r="Y204" s="1812">
        <f t="shared" si="62"/>
        <v>0</v>
      </c>
      <c r="Z204" s="1815">
        <f>IF(Z$12="Fixed Rate",U$6/360*30,('SOFR Curve'!$H193/12))</f>
        <v>5.0000000000000001E-3</v>
      </c>
      <c r="AA204" s="1811">
        <f t="shared" si="77"/>
        <v>0</v>
      </c>
      <c r="AB204" s="229"/>
      <c r="AE204" s="76">
        <f t="shared" si="78"/>
        <v>191</v>
      </c>
      <c r="AF204" s="76">
        <f t="shared" si="79"/>
        <v>185</v>
      </c>
      <c r="AG204" s="1818">
        <f t="shared" si="88"/>
        <v>51775</v>
      </c>
      <c r="AH204" s="76">
        <f t="shared" si="80"/>
        <v>16</v>
      </c>
      <c r="AI204" s="1811">
        <f t="shared" si="81"/>
        <v>0</v>
      </c>
      <c r="AJ204" s="1811">
        <f t="shared" si="89"/>
        <v>0</v>
      </c>
      <c r="AK204" s="1811">
        <f t="shared" si="82"/>
        <v>0</v>
      </c>
      <c r="AL204" s="1814">
        <f t="shared" si="83"/>
        <v>0</v>
      </c>
      <c r="AM204" s="1812">
        <f t="shared" si="84"/>
        <v>0</v>
      </c>
      <c r="AN204" s="1815">
        <f>IF(AN$12="Fixed Rate",AI$6/360*30,('SOFR Curve'!$H193/12))</f>
        <v>3.3333333333333335E-3</v>
      </c>
      <c r="AO204" s="1811">
        <f t="shared" si="85"/>
        <v>0</v>
      </c>
      <c r="AP204" s="229"/>
    </row>
    <row r="205" spans="3:42" s="76" customFormat="1">
      <c r="C205" s="76">
        <f t="shared" si="60"/>
        <v>192</v>
      </c>
      <c r="D205" s="76">
        <f t="shared" si="63"/>
        <v>191</v>
      </c>
      <c r="E205" s="1818">
        <f t="shared" si="86"/>
        <v>49888</v>
      </c>
      <c r="F205" s="76">
        <f t="shared" si="64"/>
        <v>16</v>
      </c>
      <c r="G205" s="1811">
        <f t="shared" si="65"/>
        <v>15259484.136261668</v>
      </c>
      <c r="H205" s="1811">
        <f t="shared" si="66"/>
        <v>34079.514570984393</v>
      </c>
      <c r="I205" s="1811">
        <f t="shared" si="67"/>
        <v>51114.485164238678</v>
      </c>
      <c r="J205" s="1814">
        <f t="shared" si="68"/>
        <v>85193.999735223071</v>
      </c>
      <c r="K205" s="1812">
        <f t="shared" si="61"/>
        <v>15208369.65109743</v>
      </c>
      <c r="L205" s="1815">
        <f>IF(L$12="Fixed Rate",G$6/360*30,('SOFR Curve'!$H194/12))</f>
        <v>2.2333333333333333E-3</v>
      </c>
      <c r="M205" s="1811">
        <f t="shared" si="69"/>
        <v>3252.9396812277173</v>
      </c>
      <c r="N205" s="229"/>
      <c r="Q205" s="76">
        <f t="shared" si="70"/>
        <v>192</v>
      </c>
      <c r="R205" s="76">
        <f t="shared" si="71"/>
        <v>184</v>
      </c>
      <c r="S205" s="1818">
        <f t="shared" si="87"/>
        <v>51806</v>
      </c>
      <c r="T205" s="76">
        <f t="shared" si="72"/>
        <v>16</v>
      </c>
      <c r="U205" s="1811">
        <f t="shared" si="73"/>
        <v>0</v>
      </c>
      <c r="V205" s="1811">
        <f t="shared" si="74"/>
        <v>0</v>
      </c>
      <c r="W205" s="1811">
        <f t="shared" si="75"/>
        <v>0</v>
      </c>
      <c r="X205" s="1814">
        <f t="shared" si="76"/>
        <v>0</v>
      </c>
      <c r="Y205" s="1812">
        <f t="shared" si="62"/>
        <v>0</v>
      </c>
      <c r="Z205" s="1815">
        <f>IF(Z$12="Fixed Rate",U$6/360*30,('SOFR Curve'!$H194/12))</f>
        <v>5.0000000000000001E-3</v>
      </c>
      <c r="AA205" s="1811">
        <f t="shared" si="77"/>
        <v>0</v>
      </c>
      <c r="AB205" s="229"/>
      <c r="AE205" s="76">
        <f t="shared" si="78"/>
        <v>192</v>
      </c>
      <c r="AF205" s="76">
        <f t="shared" si="79"/>
        <v>186</v>
      </c>
      <c r="AG205" s="1818">
        <f t="shared" si="88"/>
        <v>51806</v>
      </c>
      <c r="AH205" s="76">
        <f t="shared" si="80"/>
        <v>16</v>
      </c>
      <c r="AI205" s="1811">
        <f t="shared" si="81"/>
        <v>0</v>
      </c>
      <c r="AJ205" s="1811">
        <f t="shared" si="89"/>
        <v>0</v>
      </c>
      <c r="AK205" s="1811">
        <f t="shared" si="82"/>
        <v>0</v>
      </c>
      <c r="AL205" s="1814">
        <f t="shared" si="83"/>
        <v>0</v>
      </c>
      <c r="AM205" s="1812">
        <f t="shared" si="84"/>
        <v>0</v>
      </c>
      <c r="AN205" s="1815">
        <f>IF(AN$12="Fixed Rate",AI$6/360*30,('SOFR Curve'!$H194/12))</f>
        <v>3.3333333333333335E-3</v>
      </c>
      <c r="AO205" s="1811">
        <f t="shared" si="85"/>
        <v>0</v>
      </c>
      <c r="AP205" s="229"/>
    </row>
    <row r="206" spans="3:42" s="76" customFormat="1">
      <c r="C206" s="76">
        <f t="shared" ref="C206:C253" si="90">IFERROR(C205+1,0)</f>
        <v>193</v>
      </c>
      <c r="D206" s="76">
        <f t="shared" si="63"/>
        <v>192</v>
      </c>
      <c r="E206" s="1818">
        <f t="shared" si="86"/>
        <v>49919</v>
      </c>
      <c r="F206" s="76">
        <f t="shared" si="64"/>
        <v>17</v>
      </c>
      <c r="G206" s="1811">
        <f t="shared" si="65"/>
        <v>15208369.65109743</v>
      </c>
      <c r="H206" s="1811">
        <f t="shared" si="66"/>
        <v>33965.358887450922</v>
      </c>
      <c r="I206" s="1811">
        <f t="shared" si="67"/>
        <v>51228.640847772149</v>
      </c>
      <c r="J206" s="1814">
        <f t="shared" si="68"/>
        <v>85193.999735223071</v>
      </c>
      <c r="K206" s="1812">
        <f t="shared" ref="K206:K253" si="91">IF(C206&lt;=G$4,IF(C206=0,G$2,G206-I206),)</f>
        <v>15157141.010249658</v>
      </c>
      <c r="L206" s="1815">
        <f>IF(L$12="Fixed Rate",G$6/360*30,('SOFR Curve'!$H195/12))</f>
        <v>2.2333333333333333E-3</v>
      </c>
      <c r="M206" s="1811">
        <f t="shared" si="69"/>
        <v>3252.9396812277173</v>
      </c>
      <c r="N206" s="229"/>
      <c r="Q206" s="76">
        <f t="shared" si="70"/>
        <v>193</v>
      </c>
      <c r="R206" s="76">
        <f t="shared" si="71"/>
        <v>185</v>
      </c>
      <c r="S206" s="1818">
        <f t="shared" si="87"/>
        <v>51836</v>
      </c>
      <c r="T206" s="76">
        <f t="shared" si="72"/>
        <v>17</v>
      </c>
      <c r="U206" s="1811">
        <f t="shared" si="73"/>
        <v>0</v>
      </c>
      <c r="V206" s="1811">
        <f t="shared" si="74"/>
        <v>0</v>
      </c>
      <c r="W206" s="1811">
        <f t="shared" si="75"/>
        <v>0</v>
      </c>
      <c r="X206" s="1814">
        <f t="shared" si="76"/>
        <v>0</v>
      </c>
      <c r="Y206" s="1812">
        <f t="shared" ref="Y206:Y253" si="92">IF(Q206&lt;=U$4,IF(Q206=0,U$2,U206-W206),)</f>
        <v>0</v>
      </c>
      <c r="Z206" s="1815">
        <f>IF(Z$12="Fixed Rate",U$6/360*30,('SOFR Curve'!$H195/12))</f>
        <v>5.0000000000000001E-3</v>
      </c>
      <c r="AA206" s="1811">
        <f t="shared" si="77"/>
        <v>0</v>
      </c>
      <c r="AB206" s="229"/>
      <c r="AE206" s="76">
        <f t="shared" si="78"/>
        <v>193</v>
      </c>
      <c r="AF206" s="76">
        <f t="shared" si="79"/>
        <v>187</v>
      </c>
      <c r="AG206" s="1818">
        <f t="shared" si="88"/>
        <v>51836</v>
      </c>
      <c r="AH206" s="76">
        <f t="shared" si="80"/>
        <v>17</v>
      </c>
      <c r="AI206" s="1811">
        <f t="shared" si="81"/>
        <v>0</v>
      </c>
      <c r="AJ206" s="1811">
        <f t="shared" si="89"/>
        <v>0</v>
      </c>
      <c r="AK206" s="1811">
        <f t="shared" si="82"/>
        <v>0</v>
      </c>
      <c r="AL206" s="1814">
        <f t="shared" si="83"/>
        <v>0</v>
      </c>
      <c r="AM206" s="1812">
        <f t="shared" si="84"/>
        <v>0</v>
      </c>
      <c r="AN206" s="1815">
        <f>IF(AN$12="Fixed Rate",AI$6/360*30,('SOFR Curve'!$H195/12))</f>
        <v>3.3333333333333335E-3</v>
      </c>
      <c r="AO206" s="1811">
        <f t="shared" si="85"/>
        <v>0</v>
      </c>
      <c r="AP206" s="229"/>
    </row>
    <row r="207" spans="3:42" s="76" customFormat="1">
      <c r="C207" s="76">
        <f t="shared" si="90"/>
        <v>194</v>
      </c>
      <c r="D207" s="76">
        <f t="shared" ref="D207:D253" si="93">IF(E207&lt;=EDATE(G$3,G$5),0,D206+1)</f>
        <v>193</v>
      </c>
      <c r="E207" s="1818">
        <f t="shared" si="86"/>
        <v>49949</v>
      </c>
      <c r="F207" s="76">
        <f t="shared" ref="F207:F253" si="94">ROUNDUP(C207/12,0)</f>
        <v>17</v>
      </c>
      <c r="G207" s="1811">
        <f t="shared" ref="G207:G253" si="95">IF(C207&lt;=G$4,K206,)</f>
        <v>15157141.010249658</v>
      </c>
      <c r="H207" s="1811">
        <f t="shared" ref="H207:H253" si="96">IF(C207&lt;=G$4,G207*L207,)</f>
        <v>33850.948256224234</v>
      </c>
      <c r="I207" s="1811">
        <f t="shared" ref="I207:I253" si="97">IF(C207&lt;=G$5,0,J207-H207)</f>
        <v>51343.051478998837</v>
      </c>
      <c r="J207" s="1814">
        <f t="shared" ref="J207:J253" si="98">IF(C207&lt;=G$4,IF(C207&lt;=G$5,H207,-PMT(L207,G$8-D207,G207)),)</f>
        <v>85193.999735223071</v>
      </c>
      <c r="K207" s="1812">
        <f t="shared" si="91"/>
        <v>15105797.958770659</v>
      </c>
      <c r="L207" s="1815">
        <f>IF(L$12="Fixed Rate",G$6/360*30,('SOFR Curve'!$H196/12))</f>
        <v>2.2333333333333333E-3</v>
      </c>
      <c r="M207" s="1811">
        <f t="shared" ref="M207:M253" si="99">IF(OR(TEXT(E207,"mmm")="Jan",C207=1),$G$9/12*G207,M206)</f>
        <v>3252.9396812277173</v>
      </c>
      <c r="N207" s="229"/>
      <c r="Q207" s="76">
        <f t="shared" ref="Q207:Q253" si="100">IFERROR(Q206+1,0)</f>
        <v>194</v>
      </c>
      <c r="R207" s="76">
        <f t="shared" ref="R207:R253" si="101">IF(S207&lt;=EDATE(U$3,U$5),0,R206+1)</f>
        <v>186</v>
      </c>
      <c r="S207" s="1818">
        <f t="shared" si="87"/>
        <v>51867</v>
      </c>
      <c r="T207" s="76">
        <f t="shared" ref="T207:T253" si="102">ROUNDUP(Q207/12,0)</f>
        <v>17</v>
      </c>
      <c r="U207" s="1811">
        <f t="shared" ref="U207:U253" si="103">IF(Q207&lt;=U$4,Y206,)</f>
        <v>0</v>
      </c>
      <c r="V207" s="1811">
        <f t="shared" ref="V207:V253" si="104">IF(Q207&lt;=U$4,U207*Z207,)</f>
        <v>0</v>
      </c>
      <c r="W207" s="1811">
        <f t="shared" ref="W207:W253" si="105">IF(Q207&lt;=U$5,0,X207-V207)</f>
        <v>0</v>
      </c>
      <c r="X207" s="1814">
        <f t="shared" ref="X207:X253" si="106">IF(Q207&lt;=U$4,IF(Q207&lt;=U$5,V207,-PMT(Z207,U$8-R207,U207)),)</f>
        <v>0</v>
      </c>
      <c r="Y207" s="1812">
        <f t="shared" si="92"/>
        <v>0</v>
      </c>
      <c r="Z207" s="1815">
        <f>IF(Z$12="Fixed Rate",U$6/360*30,('SOFR Curve'!$H196/12))</f>
        <v>5.0000000000000001E-3</v>
      </c>
      <c r="AA207" s="1811">
        <f t="shared" ref="AA207:AA253" si="107">IF(OR(TEXT(S207,"mmm")="Jan",Q207=1),$G$9/12*U207,AA206)</f>
        <v>0</v>
      </c>
      <c r="AB207" s="229"/>
      <c r="AE207" s="76">
        <f t="shared" ref="AE207:AE253" si="108">IFERROR(AE206+1,0)</f>
        <v>194</v>
      </c>
      <c r="AF207" s="76">
        <f t="shared" ref="AF207:AF253" si="109">IF(AG207&lt;=EDATE(AI$3,AI$5),0,AF206+1)</f>
        <v>188</v>
      </c>
      <c r="AG207" s="1818">
        <f t="shared" si="88"/>
        <v>51867</v>
      </c>
      <c r="AH207" s="76">
        <f t="shared" ref="AH207:AH253" si="110">ROUNDUP(AE207/12,0)</f>
        <v>17</v>
      </c>
      <c r="AI207" s="1811">
        <f t="shared" ref="AI207:AI253" si="111">IF(AE207&lt;=AI$4,AM206,)</f>
        <v>0</v>
      </c>
      <c r="AJ207" s="1811">
        <f t="shared" si="89"/>
        <v>0</v>
      </c>
      <c r="AK207" s="1811">
        <f t="shared" ref="AK207:AK253" si="112">IF(AE207&lt;=AI$5,0,AL207-AJ207)</f>
        <v>0</v>
      </c>
      <c r="AL207" s="1814">
        <f t="shared" ref="AL207:AL253" si="113">IF(AE207&lt;=AI$4,IF(AE207&lt;=AI$5,AJ207,-PMT(AN207,AI$8-AF207,AI207)),)</f>
        <v>0</v>
      </c>
      <c r="AM207" s="1812">
        <f t="shared" ref="AM207:AM253" si="114">IF(AE207&lt;=AI$4,IF(AE207=0,AI$2,AI207-AK207),)</f>
        <v>0</v>
      </c>
      <c r="AN207" s="1815">
        <f>IF(AN$12="Fixed Rate",AI$6/360*30,('SOFR Curve'!$H196/12))</f>
        <v>3.3333333333333335E-3</v>
      </c>
      <c r="AO207" s="1811">
        <f t="shared" ref="AO207:AO253" si="115">IF(OR(TEXT(AG207,"mmm")="Jan",AE207=1),$G$9/12*AI207,AO206)</f>
        <v>0</v>
      </c>
      <c r="AP207" s="229"/>
    </row>
    <row r="208" spans="3:42" s="76" customFormat="1">
      <c r="C208" s="76">
        <f t="shared" si="90"/>
        <v>195</v>
      </c>
      <c r="D208" s="76">
        <f t="shared" si="93"/>
        <v>194</v>
      </c>
      <c r="E208" s="1818">
        <f t="shared" ref="E208:E253" si="116">DATE(YEAR(E207),MONTH(E207)+1,1)</f>
        <v>49980</v>
      </c>
      <c r="F208" s="76">
        <f t="shared" si="94"/>
        <v>17</v>
      </c>
      <c r="G208" s="1811">
        <f t="shared" si="95"/>
        <v>15105797.958770659</v>
      </c>
      <c r="H208" s="1811">
        <f t="shared" si="96"/>
        <v>33736.282107921135</v>
      </c>
      <c r="I208" s="1811">
        <f t="shared" si="97"/>
        <v>51457.717627301921</v>
      </c>
      <c r="J208" s="1814">
        <f t="shared" si="98"/>
        <v>85193.999735223057</v>
      </c>
      <c r="K208" s="1812">
        <f t="shared" si="91"/>
        <v>15054340.241143357</v>
      </c>
      <c r="L208" s="1815">
        <f>IF(L$12="Fixed Rate",G$6/360*30,('SOFR Curve'!$H197/12))</f>
        <v>2.2333333333333333E-3</v>
      </c>
      <c r="M208" s="1811">
        <f t="shared" si="99"/>
        <v>3252.9396812277173</v>
      </c>
      <c r="N208" s="229"/>
      <c r="Q208" s="76">
        <f t="shared" si="100"/>
        <v>195</v>
      </c>
      <c r="R208" s="76">
        <f t="shared" si="101"/>
        <v>187</v>
      </c>
      <c r="S208" s="1818">
        <f t="shared" ref="S208:S253" si="117">DATE(YEAR(S207),MONTH(S207)+1,1)</f>
        <v>51898</v>
      </c>
      <c r="T208" s="76">
        <f t="shared" si="102"/>
        <v>17</v>
      </c>
      <c r="U208" s="1811">
        <f t="shared" si="103"/>
        <v>0</v>
      </c>
      <c r="V208" s="1811">
        <f t="shared" si="104"/>
        <v>0</v>
      </c>
      <c r="W208" s="1811">
        <f t="shared" si="105"/>
        <v>0</v>
      </c>
      <c r="X208" s="1814">
        <f t="shared" si="106"/>
        <v>0</v>
      </c>
      <c r="Y208" s="1812">
        <f t="shared" si="92"/>
        <v>0</v>
      </c>
      <c r="Z208" s="1815">
        <f>IF(Z$12="Fixed Rate",U$6/360*30,('SOFR Curve'!$H197/12))</f>
        <v>5.0000000000000001E-3</v>
      </c>
      <c r="AA208" s="1811">
        <f t="shared" si="107"/>
        <v>0</v>
      </c>
      <c r="AB208" s="229"/>
      <c r="AE208" s="76">
        <f t="shared" si="108"/>
        <v>195</v>
      </c>
      <c r="AF208" s="76">
        <f t="shared" si="109"/>
        <v>189</v>
      </c>
      <c r="AG208" s="1818">
        <f t="shared" ref="AG208:AG253" si="118">DATE(YEAR(AG207),MONTH(AG207)+1,1)</f>
        <v>51898</v>
      </c>
      <c r="AH208" s="76">
        <f t="shared" si="110"/>
        <v>17</v>
      </c>
      <c r="AI208" s="1811">
        <f t="shared" si="111"/>
        <v>0</v>
      </c>
      <c r="AJ208" s="1811">
        <f t="shared" ref="AJ208:AJ253" si="119">IF(AE208&lt;=AI$4,AI208*AN208,)</f>
        <v>0</v>
      </c>
      <c r="AK208" s="1811">
        <f t="shared" si="112"/>
        <v>0</v>
      </c>
      <c r="AL208" s="1814">
        <f t="shared" si="113"/>
        <v>0</v>
      </c>
      <c r="AM208" s="1812">
        <f t="shared" si="114"/>
        <v>0</v>
      </c>
      <c r="AN208" s="1815">
        <f>IF(AN$12="Fixed Rate",AI$6/360*30,('SOFR Curve'!$H197/12))</f>
        <v>3.3333333333333335E-3</v>
      </c>
      <c r="AO208" s="1811">
        <f t="shared" si="115"/>
        <v>0</v>
      </c>
      <c r="AP208" s="229"/>
    </row>
    <row r="209" spans="3:42" s="76" customFormat="1">
      <c r="C209" s="76">
        <f t="shared" si="90"/>
        <v>196</v>
      </c>
      <c r="D209" s="76">
        <f t="shared" si="93"/>
        <v>195</v>
      </c>
      <c r="E209" s="1818">
        <f t="shared" si="116"/>
        <v>50010</v>
      </c>
      <c r="F209" s="76">
        <f t="shared" si="94"/>
        <v>17</v>
      </c>
      <c r="G209" s="1811">
        <f t="shared" si="95"/>
        <v>15054340.241143357</v>
      </c>
      <c r="H209" s="1811">
        <f t="shared" si="96"/>
        <v>33621.359871886831</v>
      </c>
      <c r="I209" s="1811">
        <f t="shared" si="97"/>
        <v>51572.639863336226</v>
      </c>
      <c r="J209" s="1814">
        <f t="shared" si="98"/>
        <v>85193.999735223057</v>
      </c>
      <c r="K209" s="1812">
        <f t="shared" si="91"/>
        <v>15002767.601280021</v>
      </c>
      <c r="L209" s="1815">
        <f>IF(L$12="Fixed Rate",G$6/360*30,('SOFR Curve'!$H198/12))</f>
        <v>2.2333333333333333E-3</v>
      </c>
      <c r="M209" s="1811">
        <f t="shared" si="99"/>
        <v>3252.9396812277173</v>
      </c>
      <c r="N209" s="229"/>
      <c r="Q209" s="76">
        <f t="shared" si="100"/>
        <v>196</v>
      </c>
      <c r="R209" s="76">
        <f t="shared" si="101"/>
        <v>188</v>
      </c>
      <c r="S209" s="1818">
        <f t="shared" si="117"/>
        <v>51926</v>
      </c>
      <c r="T209" s="76">
        <f t="shared" si="102"/>
        <v>17</v>
      </c>
      <c r="U209" s="1811">
        <f t="shared" si="103"/>
        <v>0</v>
      </c>
      <c r="V209" s="1811">
        <f t="shared" si="104"/>
        <v>0</v>
      </c>
      <c r="W209" s="1811">
        <f t="shared" si="105"/>
        <v>0</v>
      </c>
      <c r="X209" s="1814">
        <f t="shared" si="106"/>
        <v>0</v>
      </c>
      <c r="Y209" s="1812">
        <f t="shared" si="92"/>
        <v>0</v>
      </c>
      <c r="Z209" s="1815">
        <f>IF(Z$12="Fixed Rate",U$6/360*30,('SOFR Curve'!$H198/12))</f>
        <v>5.0000000000000001E-3</v>
      </c>
      <c r="AA209" s="1811">
        <f t="shared" si="107"/>
        <v>0</v>
      </c>
      <c r="AB209" s="229"/>
      <c r="AE209" s="76">
        <f t="shared" si="108"/>
        <v>196</v>
      </c>
      <c r="AF209" s="76">
        <f t="shared" si="109"/>
        <v>190</v>
      </c>
      <c r="AG209" s="1818">
        <f t="shared" si="118"/>
        <v>51926</v>
      </c>
      <c r="AH209" s="76">
        <f t="shared" si="110"/>
        <v>17</v>
      </c>
      <c r="AI209" s="1811">
        <f t="shared" si="111"/>
        <v>0</v>
      </c>
      <c r="AJ209" s="1811">
        <f t="shared" si="119"/>
        <v>0</v>
      </c>
      <c r="AK209" s="1811">
        <f t="shared" si="112"/>
        <v>0</v>
      </c>
      <c r="AL209" s="1814">
        <f t="shared" si="113"/>
        <v>0</v>
      </c>
      <c r="AM209" s="1812">
        <f t="shared" si="114"/>
        <v>0</v>
      </c>
      <c r="AN209" s="1815">
        <f>IF(AN$12="Fixed Rate",AI$6/360*30,('SOFR Curve'!$H198/12))</f>
        <v>3.3333333333333335E-3</v>
      </c>
      <c r="AO209" s="1811">
        <f t="shared" si="115"/>
        <v>0</v>
      </c>
      <c r="AP209" s="229"/>
    </row>
    <row r="210" spans="3:42" s="76" customFormat="1">
      <c r="C210" s="76">
        <f t="shared" si="90"/>
        <v>197</v>
      </c>
      <c r="D210" s="76">
        <f t="shared" si="93"/>
        <v>196</v>
      </c>
      <c r="E210" s="1818">
        <f t="shared" si="116"/>
        <v>50041</v>
      </c>
      <c r="F210" s="76">
        <f t="shared" si="94"/>
        <v>17</v>
      </c>
      <c r="G210" s="1811">
        <f t="shared" si="95"/>
        <v>15002767.601280021</v>
      </c>
      <c r="H210" s="1811">
        <f t="shared" si="96"/>
        <v>33506.180976192045</v>
      </c>
      <c r="I210" s="1811">
        <f t="shared" si="97"/>
        <v>51687.818759031026</v>
      </c>
      <c r="J210" s="1814">
        <f t="shared" si="98"/>
        <v>85193.999735223071</v>
      </c>
      <c r="K210" s="1812">
        <f t="shared" si="91"/>
        <v>14951079.782520989</v>
      </c>
      <c r="L210" s="1815">
        <f>IF(L$12="Fixed Rate",G$6/360*30,('SOFR Curve'!$H199/12))</f>
        <v>2.2333333333333333E-3</v>
      </c>
      <c r="M210" s="1811">
        <f t="shared" si="99"/>
        <v>3125.5765836000046</v>
      </c>
      <c r="N210" s="229"/>
      <c r="Q210" s="76">
        <f t="shared" si="100"/>
        <v>197</v>
      </c>
      <c r="R210" s="76">
        <f t="shared" si="101"/>
        <v>189</v>
      </c>
      <c r="S210" s="1818">
        <f t="shared" si="117"/>
        <v>51957</v>
      </c>
      <c r="T210" s="76">
        <f t="shared" si="102"/>
        <v>17</v>
      </c>
      <c r="U210" s="1811">
        <f t="shared" si="103"/>
        <v>0</v>
      </c>
      <c r="V210" s="1811">
        <f t="shared" si="104"/>
        <v>0</v>
      </c>
      <c r="W210" s="1811">
        <f t="shared" si="105"/>
        <v>0</v>
      </c>
      <c r="X210" s="1814">
        <f t="shared" si="106"/>
        <v>0</v>
      </c>
      <c r="Y210" s="1812">
        <f t="shared" si="92"/>
        <v>0</v>
      </c>
      <c r="Z210" s="1815">
        <f>IF(Z$12="Fixed Rate",U$6/360*30,('SOFR Curve'!$H199/12))</f>
        <v>5.0000000000000001E-3</v>
      </c>
      <c r="AA210" s="1811">
        <f t="shared" si="107"/>
        <v>0</v>
      </c>
      <c r="AB210" s="229"/>
      <c r="AE210" s="76">
        <f t="shared" si="108"/>
        <v>197</v>
      </c>
      <c r="AF210" s="76">
        <f t="shared" si="109"/>
        <v>191</v>
      </c>
      <c r="AG210" s="1818">
        <f t="shared" si="118"/>
        <v>51957</v>
      </c>
      <c r="AH210" s="76">
        <f t="shared" si="110"/>
        <v>17</v>
      </c>
      <c r="AI210" s="1811">
        <f t="shared" si="111"/>
        <v>0</v>
      </c>
      <c r="AJ210" s="1811">
        <f t="shared" si="119"/>
        <v>0</v>
      </c>
      <c r="AK210" s="1811">
        <f t="shared" si="112"/>
        <v>0</v>
      </c>
      <c r="AL210" s="1814">
        <f t="shared" si="113"/>
        <v>0</v>
      </c>
      <c r="AM210" s="1812">
        <f t="shared" si="114"/>
        <v>0</v>
      </c>
      <c r="AN210" s="1815">
        <f>IF(AN$12="Fixed Rate",AI$6/360*30,('SOFR Curve'!$H199/12))</f>
        <v>3.3333333333333335E-3</v>
      </c>
      <c r="AO210" s="1811">
        <f t="shared" si="115"/>
        <v>0</v>
      </c>
      <c r="AP210" s="229"/>
    </row>
    <row r="211" spans="3:42" s="76" customFormat="1">
      <c r="C211" s="76">
        <f t="shared" si="90"/>
        <v>198</v>
      </c>
      <c r="D211" s="76">
        <f t="shared" si="93"/>
        <v>197</v>
      </c>
      <c r="E211" s="1818">
        <f t="shared" si="116"/>
        <v>50072</v>
      </c>
      <c r="F211" s="76">
        <f t="shared" si="94"/>
        <v>17</v>
      </c>
      <c r="G211" s="1811">
        <f t="shared" si="95"/>
        <v>14951079.782520989</v>
      </c>
      <c r="H211" s="1811">
        <f t="shared" si="96"/>
        <v>33390.744847630209</v>
      </c>
      <c r="I211" s="1811">
        <f t="shared" si="97"/>
        <v>51803.254887592862</v>
      </c>
      <c r="J211" s="1814">
        <f t="shared" si="98"/>
        <v>85193.999735223071</v>
      </c>
      <c r="K211" s="1812">
        <f t="shared" si="91"/>
        <v>14899276.527633397</v>
      </c>
      <c r="L211" s="1815">
        <f>IF(L$12="Fixed Rate",G$6/360*30,('SOFR Curve'!$H200/12))</f>
        <v>2.2333333333333333E-3</v>
      </c>
      <c r="M211" s="1811">
        <f t="shared" si="99"/>
        <v>3125.5765836000046</v>
      </c>
      <c r="N211" s="229"/>
      <c r="Q211" s="76">
        <f t="shared" si="100"/>
        <v>198</v>
      </c>
      <c r="R211" s="76">
        <f t="shared" si="101"/>
        <v>190</v>
      </c>
      <c r="S211" s="1818">
        <f t="shared" si="117"/>
        <v>51987</v>
      </c>
      <c r="T211" s="76">
        <f t="shared" si="102"/>
        <v>17</v>
      </c>
      <c r="U211" s="1811">
        <f t="shared" si="103"/>
        <v>0</v>
      </c>
      <c r="V211" s="1811">
        <f t="shared" si="104"/>
        <v>0</v>
      </c>
      <c r="W211" s="1811">
        <f t="shared" si="105"/>
        <v>0</v>
      </c>
      <c r="X211" s="1814">
        <f t="shared" si="106"/>
        <v>0</v>
      </c>
      <c r="Y211" s="1812">
        <f t="shared" si="92"/>
        <v>0</v>
      </c>
      <c r="Z211" s="1815">
        <f>IF(Z$12="Fixed Rate",U$6/360*30,('SOFR Curve'!$H200/12))</f>
        <v>5.0000000000000001E-3</v>
      </c>
      <c r="AA211" s="1811">
        <f t="shared" si="107"/>
        <v>0</v>
      </c>
      <c r="AB211" s="229"/>
      <c r="AE211" s="76">
        <f t="shared" si="108"/>
        <v>198</v>
      </c>
      <c r="AF211" s="76">
        <f t="shared" si="109"/>
        <v>192</v>
      </c>
      <c r="AG211" s="1818">
        <f t="shared" si="118"/>
        <v>51987</v>
      </c>
      <c r="AH211" s="76">
        <f t="shared" si="110"/>
        <v>17</v>
      </c>
      <c r="AI211" s="1811">
        <f t="shared" si="111"/>
        <v>0</v>
      </c>
      <c r="AJ211" s="1811">
        <f t="shared" si="119"/>
        <v>0</v>
      </c>
      <c r="AK211" s="1811">
        <f t="shared" si="112"/>
        <v>0</v>
      </c>
      <c r="AL211" s="1814">
        <f t="shared" si="113"/>
        <v>0</v>
      </c>
      <c r="AM211" s="1812">
        <f t="shared" si="114"/>
        <v>0</v>
      </c>
      <c r="AN211" s="1815">
        <f>IF(AN$12="Fixed Rate",AI$6/360*30,('SOFR Curve'!$H200/12))</f>
        <v>3.3333333333333335E-3</v>
      </c>
      <c r="AO211" s="1811">
        <f t="shared" si="115"/>
        <v>0</v>
      </c>
      <c r="AP211" s="229"/>
    </row>
    <row r="212" spans="3:42" s="76" customFormat="1">
      <c r="C212" s="76">
        <f t="shared" si="90"/>
        <v>199</v>
      </c>
      <c r="D212" s="76">
        <f t="shared" si="93"/>
        <v>198</v>
      </c>
      <c r="E212" s="1818">
        <f t="shared" si="116"/>
        <v>50100</v>
      </c>
      <c r="F212" s="76">
        <f t="shared" si="94"/>
        <v>17</v>
      </c>
      <c r="G212" s="1811">
        <f t="shared" si="95"/>
        <v>14899276.527633397</v>
      </c>
      <c r="H212" s="1811">
        <f t="shared" si="96"/>
        <v>33275.050911714585</v>
      </c>
      <c r="I212" s="1811">
        <f t="shared" si="97"/>
        <v>51918.948823508486</v>
      </c>
      <c r="J212" s="1814">
        <f t="shared" si="98"/>
        <v>85193.999735223071</v>
      </c>
      <c r="K212" s="1812">
        <f t="shared" si="91"/>
        <v>14847357.578809889</v>
      </c>
      <c r="L212" s="1815">
        <f>IF(L$12="Fixed Rate",G$6/360*30,('SOFR Curve'!$H201/12))</f>
        <v>2.2333333333333333E-3</v>
      </c>
      <c r="M212" s="1811">
        <f t="shared" si="99"/>
        <v>3125.5765836000046</v>
      </c>
      <c r="N212" s="229"/>
      <c r="Q212" s="76">
        <f t="shared" si="100"/>
        <v>199</v>
      </c>
      <c r="R212" s="76">
        <f t="shared" si="101"/>
        <v>191</v>
      </c>
      <c r="S212" s="1818">
        <f t="shared" si="117"/>
        <v>52018</v>
      </c>
      <c r="T212" s="76">
        <f t="shared" si="102"/>
        <v>17</v>
      </c>
      <c r="U212" s="1811">
        <f t="shared" si="103"/>
        <v>0</v>
      </c>
      <c r="V212" s="1811">
        <f t="shared" si="104"/>
        <v>0</v>
      </c>
      <c r="W212" s="1811">
        <f t="shared" si="105"/>
        <v>0</v>
      </c>
      <c r="X212" s="1814">
        <f t="shared" si="106"/>
        <v>0</v>
      </c>
      <c r="Y212" s="1812">
        <f t="shared" si="92"/>
        <v>0</v>
      </c>
      <c r="Z212" s="1815">
        <f>IF(Z$12="Fixed Rate",U$6/360*30,('SOFR Curve'!$H201/12))</f>
        <v>5.0000000000000001E-3</v>
      </c>
      <c r="AA212" s="1811">
        <f t="shared" si="107"/>
        <v>0</v>
      </c>
      <c r="AB212" s="229"/>
      <c r="AE212" s="76">
        <f t="shared" si="108"/>
        <v>199</v>
      </c>
      <c r="AF212" s="76">
        <f t="shared" si="109"/>
        <v>193</v>
      </c>
      <c r="AG212" s="1818">
        <f t="shared" si="118"/>
        <v>52018</v>
      </c>
      <c r="AH212" s="76">
        <f t="shared" si="110"/>
        <v>17</v>
      </c>
      <c r="AI212" s="1811">
        <f t="shared" si="111"/>
        <v>0</v>
      </c>
      <c r="AJ212" s="1811">
        <f t="shared" si="119"/>
        <v>0</v>
      </c>
      <c r="AK212" s="1811">
        <f t="shared" si="112"/>
        <v>0</v>
      </c>
      <c r="AL212" s="1814">
        <f t="shared" si="113"/>
        <v>0</v>
      </c>
      <c r="AM212" s="1812">
        <f t="shared" si="114"/>
        <v>0</v>
      </c>
      <c r="AN212" s="1815">
        <f>IF(AN$12="Fixed Rate",AI$6/360*30,('SOFR Curve'!$H201/12))</f>
        <v>3.3333333333333335E-3</v>
      </c>
      <c r="AO212" s="1811">
        <f t="shared" si="115"/>
        <v>0</v>
      </c>
      <c r="AP212" s="229"/>
    </row>
    <row r="213" spans="3:42" s="76" customFormat="1">
      <c r="C213" s="76">
        <f t="shared" si="90"/>
        <v>200</v>
      </c>
      <c r="D213" s="76">
        <f t="shared" si="93"/>
        <v>199</v>
      </c>
      <c r="E213" s="1818">
        <f t="shared" si="116"/>
        <v>50131</v>
      </c>
      <c r="F213" s="76">
        <f t="shared" si="94"/>
        <v>17</v>
      </c>
      <c r="G213" s="1811">
        <f t="shared" si="95"/>
        <v>14847357.578809889</v>
      </c>
      <c r="H213" s="1811">
        <f t="shared" si="96"/>
        <v>33159.098592675415</v>
      </c>
      <c r="I213" s="1811">
        <f t="shared" si="97"/>
        <v>52034.901142547656</v>
      </c>
      <c r="J213" s="1814">
        <f t="shared" si="98"/>
        <v>85193.999735223071</v>
      </c>
      <c r="K213" s="1812">
        <f t="shared" si="91"/>
        <v>14795322.677667342</v>
      </c>
      <c r="L213" s="1815">
        <f>IF(L$12="Fixed Rate",G$6/360*30,('SOFR Curve'!$H202/12))</f>
        <v>2.2333333333333333E-3</v>
      </c>
      <c r="M213" s="1811">
        <f t="shared" si="99"/>
        <v>3125.5765836000046</v>
      </c>
      <c r="N213" s="229"/>
      <c r="Q213" s="76">
        <f t="shared" si="100"/>
        <v>200</v>
      </c>
      <c r="R213" s="76">
        <f t="shared" si="101"/>
        <v>192</v>
      </c>
      <c r="S213" s="1818">
        <f t="shared" si="117"/>
        <v>52048</v>
      </c>
      <c r="T213" s="76">
        <f t="shared" si="102"/>
        <v>17</v>
      </c>
      <c r="U213" s="1811">
        <f t="shared" si="103"/>
        <v>0</v>
      </c>
      <c r="V213" s="1811">
        <f t="shared" si="104"/>
        <v>0</v>
      </c>
      <c r="W213" s="1811">
        <f t="shared" si="105"/>
        <v>0</v>
      </c>
      <c r="X213" s="1814">
        <f t="shared" si="106"/>
        <v>0</v>
      </c>
      <c r="Y213" s="1812">
        <f t="shared" si="92"/>
        <v>0</v>
      </c>
      <c r="Z213" s="1815">
        <f>IF(Z$12="Fixed Rate",U$6/360*30,('SOFR Curve'!$H202/12))</f>
        <v>5.0000000000000001E-3</v>
      </c>
      <c r="AA213" s="1811">
        <f t="shared" si="107"/>
        <v>0</v>
      </c>
      <c r="AB213" s="229"/>
      <c r="AE213" s="76">
        <f t="shared" si="108"/>
        <v>200</v>
      </c>
      <c r="AF213" s="76">
        <f t="shared" si="109"/>
        <v>194</v>
      </c>
      <c r="AG213" s="1818">
        <f t="shared" si="118"/>
        <v>52048</v>
      </c>
      <c r="AH213" s="76">
        <f t="shared" si="110"/>
        <v>17</v>
      </c>
      <c r="AI213" s="1811">
        <f t="shared" si="111"/>
        <v>0</v>
      </c>
      <c r="AJ213" s="1811">
        <f t="shared" si="119"/>
        <v>0</v>
      </c>
      <c r="AK213" s="1811">
        <f t="shared" si="112"/>
        <v>0</v>
      </c>
      <c r="AL213" s="1814">
        <f t="shared" si="113"/>
        <v>0</v>
      </c>
      <c r="AM213" s="1812">
        <f t="shared" si="114"/>
        <v>0</v>
      </c>
      <c r="AN213" s="1815">
        <f>IF(AN$12="Fixed Rate",AI$6/360*30,('SOFR Curve'!$H202/12))</f>
        <v>3.3333333333333335E-3</v>
      </c>
      <c r="AO213" s="1811">
        <f t="shared" si="115"/>
        <v>0</v>
      </c>
      <c r="AP213" s="229"/>
    </row>
    <row r="214" spans="3:42" s="76" customFormat="1">
      <c r="C214" s="76">
        <f t="shared" si="90"/>
        <v>201</v>
      </c>
      <c r="D214" s="76">
        <f t="shared" si="93"/>
        <v>200</v>
      </c>
      <c r="E214" s="1818">
        <f t="shared" si="116"/>
        <v>50161</v>
      </c>
      <c r="F214" s="76">
        <f t="shared" si="94"/>
        <v>17</v>
      </c>
      <c r="G214" s="1811">
        <f t="shared" si="95"/>
        <v>14795322.677667342</v>
      </c>
      <c r="H214" s="1811">
        <f t="shared" si="96"/>
        <v>33042.88731345706</v>
      </c>
      <c r="I214" s="1811">
        <f t="shared" si="97"/>
        <v>52151.112421766011</v>
      </c>
      <c r="J214" s="1814">
        <f t="shared" si="98"/>
        <v>85193.999735223071</v>
      </c>
      <c r="K214" s="1812">
        <f t="shared" si="91"/>
        <v>14743171.565245576</v>
      </c>
      <c r="L214" s="1815">
        <f>IF(L$12="Fixed Rate",G$6/360*30,('SOFR Curve'!$H203/12))</f>
        <v>2.2333333333333333E-3</v>
      </c>
      <c r="M214" s="1811">
        <f t="shared" si="99"/>
        <v>3125.5765836000046</v>
      </c>
      <c r="N214" s="229"/>
      <c r="Q214" s="76">
        <f t="shared" si="100"/>
        <v>201</v>
      </c>
      <c r="R214" s="76">
        <f t="shared" si="101"/>
        <v>193</v>
      </c>
      <c r="S214" s="1818">
        <f t="shared" si="117"/>
        <v>52079</v>
      </c>
      <c r="T214" s="76">
        <f t="shared" si="102"/>
        <v>17</v>
      </c>
      <c r="U214" s="1811">
        <f t="shared" si="103"/>
        <v>0</v>
      </c>
      <c r="V214" s="1811">
        <f t="shared" si="104"/>
        <v>0</v>
      </c>
      <c r="W214" s="1811">
        <f t="shared" si="105"/>
        <v>0</v>
      </c>
      <c r="X214" s="1814">
        <f t="shared" si="106"/>
        <v>0</v>
      </c>
      <c r="Y214" s="1812">
        <f t="shared" si="92"/>
        <v>0</v>
      </c>
      <c r="Z214" s="1815">
        <f>IF(Z$12="Fixed Rate",U$6/360*30,('SOFR Curve'!$H203/12))</f>
        <v>5.0000000000000001E-3</v>
      </c>
      <c r="AA214" s="1811">
        <f t="shared" si="107"/>
        <v>0</v>
      </c>
      <c r="AB214" s="229"/>
      <c r="AE214" s="76">
        <f t="shared" si="108"/>
        <v>201</v>
      </c>
      <c r="AF214" s="76">
        <f t="shared" si="109"/>
        <v>195</v>
      </c>
      <c r="AG214" s="1818">
        <f t="shared" si="118"/>
        <v>52079</v>
      </c>
      <c r="AH214" s="76">
        <f t="shared" si="110"/>
        <v>17</v>
      </c>
      <c r="AI214" s="1811">
        <f t="shared" si="111"/>
        <v>0</v>
      </c>
      <c r="AJ214" s="1811">
        <f t="shared" si="119"/>
        <v>0</v>
      </c>
      <c r="AK214" s="1811">
        <f t="shared" si="112"/>
        <v>0</v>
      </c>
      <c r="AL214" s="1814">
        <f t="shared" si="113"/>
        <v>0</v>
      </c>
      <c r="AM214" s="1812">
        <f t="shared" si="114"/>
        <v>0</v>
      </c>
      <c r="AN214" s="1815">
        <f>IF(AN$12="Fixed Rate",AI$6/360*30,('SOFR Curve'!$H203/12))</f>
        <v>3.3333333333333335E-3</v>
      </c>
      <c r="AO214" s="1811">
        <f t="shared" si="115"/>
        <v>0</v>
      </c>
      <c r="AP214" s="229"/>
    </row>
    <row r="215" spans="3:42" s="76" customFormat="1">
      <c r="C215" s="76">
        <f t="shared" si="90"/>
        <v>202</v>
      </c>
      <c r="D215" s="76">
        <f t="shared" si="93"/>
        <v>201</v>
      </c>
      <c r="E215" s="1818">
        <f t="shared" si="116"/>
        <v>50192</v>
      </c>
      <c r="F215" s="76">
        <f t="shared" si="94"/>
        <v>17</v>
      </c>
      <c r="G215" s="1811">
        <f t="shared" si="95"/>
        <v>14743171.565245576</v>
      </c>
      <c r="H215" s="1811">
        <f t="shared" si="96"/>
        <v>32926.416495715122</v>
      </c>
      <c r="I215" s="1811">
        <f t="shared" si="97"/>
        <v>52267.583239507949</v>
      </c>
      <c r="J215" s="1814">
        <f t="shared" si="98"/>
        <v>85193.999735223071</v>
      </c>
      <c r="K215" s="1812">
        <f t="shared" si="91"/>
        <v>14690903.982006067</v>
      </c>
      <c r="L215" s="1815">
        <f>IF(L$12="Fixed Rate",G$6/360*30,('SOFR Curve'!$H204/12))</f>
        <v>2.2333333333333333E-3</v>
      </c>
      <c r="M215" s="1811">
        <f t="shared" si="99"/>
        <v>3125.5765836000046</v>
      </c>
      <c r="N215" s="229"/>
      <c r="Q215" s="76">
        <f t="shared" si="100"/>
        <v>202</v>
      </c>
      <c r="R215" s="76">
        <f t="shared" si="101"/>
        <v>194</v>
      </c>
      <c r="S215" s="1818">
        <f t="shared" si="117"/>
        <v>52110</v>
      </c>
      <c r="T215" s="76">
        <f t="shared" si="102"/>
        <v>17</v>
      </c>
      <c r="U215" s="1811">
        <f t="shared" si="103"/>
        <v>0</v>
      </c>
      <c r="V215" s="1811">
        <f t="shared" si="104"/>
        <v>0</v>
      </c>
      <c r="W215" s="1811">
        <f t="shared" si="105"/>
        <v>0</v>
      </c>
      <c r="X215" s="1814">
        <f t="shared" si="106"/>
        <v>0</v>
      </c>
      <c r="Y215" s="1812">
        <f t="shared" si="92"/>
        <v>0</v>
      </c>
      <c r="Z215" s="1815">
        <f>IF(Z$12="Fixed Rate",U$6/360*30,('SOFR Curve'!$H204/12))</f>
        <v>5.0000000000000001E-3</v>
      </c>
      <c r="AA215" s="1811">
        <f t="shared" si="107"/>
        <v>0</v>
      </c>
      <c r="AB215" s="229"/>
      <c r="AE215" s="76">
        <f t="shared" si="108"/>
        <v>202</v>
      </c>
      <c r="AF215" s="76">
        <f t="shared" si="109"/>
        <v>196</v>
      </c>
      <c r="AG215" s="1818">
        <f t="shared" si="118"/>
        <v>52110</v>
      </c>
      <c r="AH215" s="76">
        <f t="shared" si="110"/>
        <v>17</v>
      </c>
      <c r="AI215" s="1811">
        <f t="shared" si="111"/>
        <v>0</v>
      </c>
      <c r="AJ215" s="1811">
        <f t="shared" si="119"/>
        <v>0</v>
      </c>
      <c r="AK215" s="1811">
        <f t="shared" si="112"/>
        <v>0</v>
      </c>
      <c r="AL215" s="1814">
        <f t="shared" si="113"/>
        <v>0</v>
      </c>
      <c r="AM215" s="1812">
        <f t="shared" si="114"/>
        <v>0</v>
      </c>
      <c r="AN215" s="1815">
        <f>IF(AN$12="Fixed Rate",AI$6/360*30,('SOFR Curve'!$H204/12))</f>
        <v>3.3333333333333335E-3</v>
      </c>
      <c r="AO215" s="1811">
        <f t="shared" si="115"/>
        <v>0</v>
      </c>
      <c r="AP215" s="229"/>
    </row>
    <row r="216" spans="3:42" s="76" customFormat="1">
      <c r="C216" s="76">
        <f t="shared" si="90"/>
        <v>203</v>
      </c>
      <c r="D216" s="76">
        <f t="shared" si="93"/>
        <v>202</v>
      </c>
      <c r="E216" s="1818">
        <f t="shared" si="116"/>
        <v>50222</v>
      </c>
      <c r="F216" s="76">
        <f t="shared" si="94"/>
        <v>17</v>
      </c>
      <c r="G216" s="1811">
        <f t="shared" si="95"/>
        <v>14690903.982006067</v>
      </c>
      <c r="H216" s="1811">
        <f t="shared" si="96"/>
        <v>32809.685559813552</v>
      </c>
      <c r="I216" s="1811">
        <f t="shared" si="97"/>
        <v>52384.31417540952</v>
      </c>
      <c r="J216" s="1814">
        <f t="shared" si="98"/>
        <v>85193.999735223071</v>
      </c>
      <c r="K216" s="1812">
        <f t="shared" si="91"/>
        <v>14638519.667830657</v>
      </c>
      <c r="L216" s="1815">
        <f>IF(L$12="Fixed Rate",G$6/360*30,('SOFR Curve'!$H205/12))</f>
        <v>2.2333333333333333E-3</v>
      </c>
      <c r="M216" s="1811">
        <f t="shared" si="99"/>
        <v>3125.5765836000046</v>
      </c>
      <c r="N216" s="229"/>
      <c r="Q216" s="76">
        <f t="shared" si="100"/>
        <v>203</v>
      </c>
      <c r="R216" s="76">
        <f t="shared" si="101"/>
        <v>195</v>
      </c>
      <c r="S216" s="1818">
        <f t="shared" si="117"/>
        <v>52140</v>
      </c>
      <c r="T216" s="76">
        <f t="shared" si="102"/>
        <v>17</v>
      </c>
      <c r="U216" s="1811">
        <f t="shared" si="103"/>
        <v>0</v>
      </c>
      <c r="V216" s="1811">
        <f t="shared" si="104"/>
        <v>0</v>
      </c>
      <c r="W216" s="1811">
        <f t="shared" si="105"/>
        <v>0</v>
      </c>
      <c r="X216" s="1814">
        <f t="shared" si="106"/>
        <v>0</v>
      </c>
      <c r="Y216" s="1812">
        <f t="shared" si="92"/>
        <v>0</v>
      </c>
      <c r="Z216" s="1815">
        <f>IF(Z$12="Fixed Rate",U$6/360*30,('SOFR Curve'!$H205/12))</f>
        <v>5.0000000000000001E-3</v>
      </c>
      <c r="AA216" s="1811">
        <f t="shared" si="107"/>
        <v>0</v>
      </c>
      <c r="AB216" s="229"/>
      <c r="AE216" s="76">
        <f t="shared" si="108"/>
        <v>203</v>
      </c>
      <c r="AF216" s="76">
        <f t="shared" si="109"/>
        <v>197</v>
      </c>
      <c r="AG216" s="1818">
        <f t="shared" si="118"/>
        <v>52140</v>
      </c>
      <c r="AH216" s="76">
        <f t="shared" si="110"/>
        <v>17</v>
      </c>
      <c r="AI216" s="1811">
        <f t="shared" si="111"/>
        <v>0</v>
      </c>
      <c r="AJ216" s="1811">
        <f t="shared" si="119"/>
        <v>0</v>
      </c>
      <c r="AK216" s="1811">
        <f t="shared" si="112"/>
        <v>0</v>
      </c>
      <c r="AL216" s="1814">
        <f t="shared" si="113"/>
        <v>0</v>
      </c>
      <c r="AM216" s="1812">
        <f t="shared" si="114"/>
        <v>0</v>
      </c>
      <c r="AN216" s="1815">
        <f>IF(AN$12="Fixed Rate",AI$6/360*30,('SOFR Curve'!$H205/12))</f>
        <v>3.3333333333333335E-3</v>
      </c>
      <c r="AO216" s="1811">
        <f t="shared" si="115"/>
        <v>0</v>
      </c>
      <c r="AP216" s="229"/>
    </row>
    <row r="217" spans="3:42" s="76" customFormat="1">
      <c r="C217" s="76">
        <f t="shared" si="90"/>
        <v>204</v>
      </c>
      <c r="D217" s="76">
        <f t="shared" si="93"/>
        <v>203</v>
      </c>
      <c r="E217" s="1818">
        <f t="shared" si="116"/>
        <v>50253</v>
      </c>
      <c r="F217" s="76">
        <f t="shared" si="94"/>
        <v>17</v>
      </c>
      <c r="G217" s="1811">
        <f t="shared" si="95"/>
        <v>14638519.667830657</v>
      </c>
      <c r="H217" s="1811">
        <f t="shared" si="96"/>
        <v>32692.6939248218</v>
      </c>
      <c r="I217" s="1811">
        <f t="shared" si="97"/>
        <v>52501.305810401274</v>
      </c>
      <c r="J217" s="1814">
        <f t="shared" si="98"/>
        <v>85193.999735223071</v>
      </c>
      <c r="K217" s="1812">
        <f t="shared" si="91"/>
        <v>14586018.362020256</v>
      </c>
      <c r="L217" s="1815">
        <f>IF(L$12="Fixed Rate",G$6/360*30,('SOFR Curve'!$H206/12))</f>
        <v>2.2333333333333333E-3</v>
      </c>
      <c r="M217" s="1811">
        <f t="shared" si="99"/>
        <v>3125.5765836000046</v>
      </c>
      <c r="N217" s="229"/>
      <c r="Q217" s="76">
        <f t="shared" si="100"/>
        <v>204</v>
      </c>
      <c r="R217" s="76">
        <f t="shared" si="101"/>
        <v>196</v>
      </c>
      <c r="S217" s="1818">
        <f t="shared" si="117"/>
        <v>52171</v>
      </c>
      <c r="T217" s="76">
        <f t="shared" si="102"/>
        <v>17</v>
      </c>
      <c r="U217" s="1811">
        <f t="shared" si="103"/>
        <v>0</v>
      </c>
      <c r="V217" s="1811">
        <f t="shared" si="104"/>
        <v>0</v>
      </c>
      <c r="W217" s="1811">
        <f t="shared" si="105"/>
        <v>0</v>
      </c>
      <c r="X217" s="1814">
        <f t="shared" si="106"/>
        <v>0</v>
      </c>
      <c r="Y217" s="1812">
        <f t="shared" si="92"/>
        <v>0</v>
      </c>
      <c r="Z217" s="1815">
        <f>IF(Z$12="Fixed Rate",U$6/360*30,('SOFR Curve'!$H206/12))</f>
        <v>5.0000000000000001E-3</v>
      </c>
      <c r="AA217" s="1811">
        <f t="shared" si="107"/>
        <v>0</v>
      </c>
      <c r="AB217" s="229"/>
      <c r="AE217" s="76">
        <f t="shared" si="108"/>
        <v>204</v>
      </c>
      <c r="AF217" s="76">
        <f t="shared" si="109"/>
        <v>198</v>
      </c>
      <c r="AG217" s="1818">
        <f t="shared" si="118"/>
        <v>52171</v>
      </c>
      <c r="AH217" s="76">
        <f t="shared" si="110"/>
        <v>17</v>
      </c>
      <c r="AI217" s="1811">
        <f t="shared" si="111"/>
        <v>0</v>
      </c>
      <c r="AJ217" s="1811">
        <f t="shared" si="119"/>
        <v>0</v>
      </c>
      <c r="AK217" s="1811">
        <f t="shared" si="112"/>
        <v>0</v>
      </c>
      <c r="AL217" s="1814">
        <f t="shared" si="113"/>
        <v>0</v>
      </c>
      <c r="AM217" s="1812">
        <f t="shared" si="114"/>
        <v>0</v>
      </c>
      <c r="AN217" s="1815">
        <f>IF(AN$12="Fixed Rate",AI$6/360*30,('SOFR Curve'!$H206/12))</f>
        <v>3.3333333333333335E-3</v>
      </c>
      <c r="AO217" s="1811">
        <f t="shared" si="115"/>
        <v>0</v>
      </c>
      <c r="AP217" s="229"/>
    </row>
    <row r="218" spans="3:42" s="76" customFormat="1">
      <c r="C218" s="76">
        <f t="shared" si="90"/>
        <v>205</v>
      </c>
      <c r="D218" s="76">
        <f t="shared" si="93"/>
        <v>204</v>
      </c>
      <c r="E218" s="1818">
        <f t="shared" si="116"/>
        <v>50284</v>
      </c>
      <c r="F218" s="76">
        <f t="shared" si="94"/>
        <v>18</v>
      </c>
      <c r="G218" s="1811">
        <f t="shared" si="95"/>
        <v>14586018.362020256</v>
      </c>
      <c r="H218" s="1811">
        <f t="shared" si="96"/>
        <v>32575.441008511905</v>
      </c>
      <c r="I218" s="1811">
        <f t="shared" si="97"/>
        <v>52618.558726711155</v>
      </c>
      <c r="J218" s="1814">
        <f t="shared" si="98"/>
        <v>85193.999735223057</v>
      </c>
      <c r="K218" s="1812">
        <f t="shared" si="91"/>
        <v>14533399.803293545</v>
      </c>
      <c r="L218" s="1815">
        <f>IF(L$12="Fixed Rate",G$6/360*30,('SOFR Curve'!$H207/12))</f>
        <v>2.2333333333333333E-3</v>
      </c>
      <c r="M218" s="1811">
        <f t="shared" si="99"/>
        <v>3125.5765836000046</v>
      </c>
      <c r="N218" s="229"/>
      <c r="Q218" s="76">
        <f t="shared" si="100"/>
        <v>205</v>
      </c>
      <c r="R218" s="76">
        <f t="shared" si="101"/>
        <v>197</v>
      </c>
      <c r="S218" s="1818">
        <f t="shared" si="117"/>
        <v>52201</v>
      </c>
      <c r="T218" s="76">
        <f t="shared" si="102"/>
        <v>18</v>
      </c>
      <c r="U218" s="1811">
        <f t="shared" si="103"/>
        <v>0</v>
      </c>
      <c r="V218" s="1811">
        <f t="shared" si="104"/>
        <v>0</v>
      </c>
      <c r="W218" s="1811">
        <f t="shared" si="105"/>
        <v>0</v>
      </c>
      <c r="X218" s="1814">
        <f t="shared" si="106"/>
        <v>0</v>
      </c>
      <c r="Y218" s="1812">
        <f t="shared" si="92"/>
        <v>0</v>
      </c>
      <c r="Z218" s="1815">
        <f>IF(Z$12="Fixed Rate",U$6/360*30,('SOFR Curve'!$H207/12))</f>
        <v>5.0000000000000001E-3</v>
      </c>
      <c r="AA218" s="1811">
        <f t="shared" si="107"/>
        <v>0</v>
      </c>
      <c r="AB218" s="229"/>
      <c r="AE218" s="76">
        <f t="shared" si="108"/>
        <v>205</v>
      </c>
      <c r="AF218" s="76">
        <f t="shared" si="109"/>
        <v>199</v>
      </c>
      <c r="AG218" s="1818">
        <f t="shared" si="118"/>
        <v>52201</v>
      </c>
      <c r="AH218" s="76">
        <f t="shared" si="110"/>
        <v>18</v>
      </c>
      <c r="AI218" s="1811">
        <f t="shared" si="111"/>
        <v>0</v>
      </c>
      <c r="AJ218" s="1811">
        <f t="shared" si="119"/>
        <v>0</v>
      </c>
      <c r="AK218" s="1811">
        <f t="shared" si="112"/>
        <v>0</v>
      </c>
      <c r="AL218" s="1814">
        <f t="shared" si="113"/>
        <v>0</v>
      </c>
      <c r="AM218" s="1812">
        <f t="shared" si="114"/>
        <v>0</v>
      </c>
      <c r="AN218" s="1815">
        <f>IF(AN$12="Fixed Rate",AI$6/360*30,('SOFR Curve'!$H207/12))</f>
        <v>3.3333333333333335E-3</v>
      </c>
      <c r="AO218" s="1811">
        <f t="shared" si="115"/>
        <v>0</v>
      </c>
      <c r="AP218" s="229"/>
    </row>
    <row r="219" spans="3:42" s="76" customFormat="1">
      <c r="C219" s="76">
        <f t="shared" si="90"/>
        <v>206</v>
      </c>
      <c r="D219" s="76">
        <f t="shared" si="93"/>
        <v>205</v>
      </c>
      <c r="E219" s="1818">
        <f t="shared" si="116"/>
        <v>50314</v>
      </c>
      <c r="F219" s="76">
        <f t="shared" si="94"/>
        <v>18</v>
      </c>
      <c r="G219" s="1811">
        <f t="shared" si="95"/>
        <v>14533399.803293545</v>
      </c>
      <c r="H219" s="1811">
        <f t="shared" si="96"/>
        <v>32457.926227355583</v>
      </c>
      <c r="I219" s="1811">
        <f t="shared" si="97"/>
        <v>52736.073507867492</v>
      </c>
      <c r="J219" s="1814">
        <f t="shared" si="98"/>
        <v>85193.999735223071</v>
      </c>
      <c r="K219" s="1812">
        <f t="shared" si="91"/>
        <v>14480663.729785677</v>
      </c>
      <c r="L219" s="1815">
        <f>IF(L$12="Fixed Rate",G$6/360*30,('SOFR Curve'!$H208/12))</f>
        <v>2.2333333333333333E-3</v>
      </c>
      <c r="M219" s="1811">
        <f t="shared" si="99"/>
        <v>3125.5765836000046</v>
      </c>
      <c r="N219" s="229"/>
      <c r="Q219" s="76">
        <f t="shared" si="100"/>
        <v>206</v>
      </c>
      <c r="R219" s="76">
        <f t="shared" si="101"/>
        <v>198</v>
      </c>
      <c r="S219" s="1818">
        <f t="shared" si="117"/>
        <v>52232</v>
      </c>
      <c r="T219" s="76">
        <f t="shared" si="102"/>
        <v>18</v>
      </c>
      <c r="U219" s="1811">
        <f t="shared" si="103"/>
        <v>0</v>
      </c>
      <c r="V219" s="1811">
        <f t="shared" si="104"/>
        <v>0</v>
      </c>
      <c r="W219" s="1811">
        <f t="shared" si="105"/>
        <v>0</v>
      </c>
      <c r="X219" s="1814">
        <f t="shared" si="106"/>
        <v>0</v>
      </c>
      <c r="Y219" s="1812">
        <f t="shared" si="92"/>
        <v>0</v>
      </c>
      <c r="Z219" s="1815">
        <f>IF(Z$12="Fixed Rate",U$6/360*30,('SOFR Curve'!$H208/12))</f>
        <v>5.0000000000000001E-3</v>
      </c>
      <c r="AA219" s="1811">
        <f t="shared" si="107"/>
        <v>0</v>
      </c>
      <c r="AB219" s="229"/>
      <c r="AE219" s="76">
        <f t="shared" si="108"/>
        <v>206</v>
      </c>
      <c r="AF219" s="76">
        <f t="shared" si="109"/>
        <v>200</v>
      </c>
      <c r="AG219" s="1818">
        <f t="shared" si="118"/>
        <v>52232</v>
      </c>
      <c r="AH219" s="76">
        <f t="shared" si="110"/>
        <v>18</v>
      </c>
      <c r="AI219" s="1811">
        <f t="shared" si="111"/>
        <v>0</v>
      </c>
      <c r="AJ219" s="1811">
        <f t="shared" si="119"/>
        <v>0</v>
      </c>
      <c r="AK219" s="1811">
        <f t="shared" si="112"/>
        <v>0</v>
      </c>
      <c r="AL219" s="1814">
        <f t="shared" si="113"/>
        <v>0</v>
      </c>
      <c r="AM219" s="1812">
        <f t="shared" si="114"/>
        <v>0</v>
      </c>
      <c r="AN219" s="1815">
        <f>IF(AN$12="Fixed Rate",AI$6/360*30,('SOFR Curve'!$H208/12))</f>
        <v>3.3333333333333335E-3</v>
      </c>
      <c r="AO219" s="1811">
        <f t="shared" si="115"/>
        <v>0</v>
      </c>
      <c r="AP219" s="229"/>
    </row>
    <row r="220" spans="3:42" s="76" customFormat="1">
      <c r="C220" s="76">
        <f t="shared" si="90"/>
        <v>207</v>
      </c>
      <c r="D220" s="76">
        <f t="shared" si="93"/>
        <v>206</v>
      </c>
      <c r="E220" s="1818">
        <f t="shared" si="116"/>
        <v>50345</v>
      </c>
      <c r="F220" s="76">
        <f t="shared" si="94"/>
        <v>18</v>
      </c>
      <c r="G220" s="1811">
        <f t="shared" si="95"/>
        <v>14480663.729785677</v>
      </c>
      <c r="H220" s="1811">
        <f t="shared" si="96"/>
        <v>32340.148996521344</v>
      </c>
      <c r="I220" s="1811">
        <f t="shared" si="97"/>
        <v>52853.850738701716</v>
      </c>
      <c r="J220" s="1814">
        <f t="shared" si="98"/>
        <v>85193.999735223057</v>
      </c>
      <c r="K220" s="1812">
        <f t="shared" si="91"/>
        <v>14427809.879046975</v>
      </c>
      <c r="L220" s="1815">
        <f>IF(L$12="Fixed Rate",G$6/360*30,('SOFR Curve'!$H209/12))</f>
        <v>2.2333333333333333E-3</v>
      </c>
      <c r="M220" s="1811">
        <f t="shared" si="99"/>
        <v>3125.5765836000046</v>
      </c>
      <c r="N220" s="229"/>
      <c r="Q220" s="76">
        <f t="shared" si="100"/>
        <v>207</v>
      </c>
      <c r="R220" s="76">
        <f t="shared" si="101"/>
        <v>199</v>
      </c>
      <c r="S220" s="1818">
        <f t="shared" si="117"/>
        <v>52263</v>
      </c>
      <c r="T220" s="76">
        <f t="shared" si="102"/>
        <v>18</v>
      </c>
      <c r="U220" s="1811">
        <f t="shared" si="103"/>
        <v>0</v>
      </c>
      <c r="V220" s="1811">
        <f t="shared" si="104"/>
        <v>0</v>
      </c>
      <c r="W220" s="1811">
        <f t="shared" si="105"/>
        <v>0</v>
      </c>
      <c r="X220" s="1814">
        <f t="shared" si="106"/>
        <v>0</v>
      </c>
      <c r="Y220" s="1812">
        <f t="shared" si="92"/>
        <v>0</v>
      </c>
      <c r="Z220" s="1815">
        <f>IF(Z$12="Fixed Rate",U$6/360*30,('SOFR Curve'!$H209/12))</f>
        <v>5.0000000000000001E-3</v>
      </c>
      <c r="AA220" s="1811">
        <f t="shared" si="107"/>
        <v>0</v>
      </c>
      <c r="AB220" s="229"/>
      <c r="AE220" s="76">
        <f t="shared" si="108"/>
        <v>207</v>
      </c>
      <c r="AF220" s="76">
        <f t="shared" si="109"/>
        <v>201</v>
      </c>
      <c r="AG220" s="1818">
        <f t="shared" si="118"/>
        <v>52263</v>
      </c>
      <c r="AH220" s="76">
        <f t="shared" si="110"/>
        <v>18</v>
      </c>
      <c r="AI220" s="1811">
        <f t="shared" si="111"/>
        <v>0</v>
      </c>
      <c r="AJ220" s="1811">
        <f t="shared" si="119"/>
        <v>0</v>
      </c>
      <c r="AK220" s="1811">
        <f t="shared" si="112"/>
        <v>0</v>
      </c>
      <c r="AL220" s="1814">
        <f t="shared" si="113"/>
        <v>0</v>
      </c>
      <c r="AM220" s="1812">
        <f t="shared" si="114"/>
        <v>0</v>
      </c>
      <c r="AN220" s="1815">
        <f>IF(AN$12="Fixed Rate",AI$6/360*30,('SOFR Curve'!$H209/12))</f>
        <v>3.3333333333333335E-3</v>
      </c>
      <c r="AO220" s="1811">
        <f t="shared" si="115"/>
        <v>0</v>
      </c>
      <c r="AP220" s="229"/>
    </row>
    <row r="221" spans="3:42" s="76" customFormat="1">
      <c r="C221" s="76">
        <f t="shared" si="90"/>
        <v>208</v>
      </c>
      <c r="D221" s="76">
        <f t="shared" si="93"/>
        <v>207</v>
      </c>
      <c r="E221" s="1818">
        <f t="shared" si="116"/>
        <v>50375</v>
      </c>
      <c r="F221" s="76">
        <f t="shared" si="94"/>
        <v>18</v>
      </c>
      <c r="G221" s="1811">
        <f t="shared" si="95"/>
        <v>14427809.879046975</v>
      </c>
      <c r="H221" s="1811">
        <f t="shared" si="96"/>
        <v>32222.108729871576</v>
      </c>
      <c r="I221" s="1811">
        <f t="shared" si="97"/>
        <v>52971.891005351499</v>
      </c>
      <c r="J221" s="1814">
        <f t="shared" si="98"/>
        <v>85193.999735223071</v>
      </c>
      <c r="K221" s="1812">
        <f t="shared" si="91"/>
        <v>14374837.988041623</v>
      </c>
      <c r="L221" s="1815">
        <f>IF(L$12="Fixed Rate",G$6/360*30,('SOFR Curve'!$H210/12))</f>
        <v>2.2333333333333333E-3</v>
      </c>
      <c r="M221" s="1811">
        <f t="shared" si="99"/>
        <v>3125.5765836000046</v>
      </c>
      <c r="N221" s="229"/>
      <c r="Q221" s="76">
        <f t="shared" si="100"/>
        <v>208</v>
      </c>
      <c r="R221" s="76">
        <f t="shared" si="101"/>
        <v>200</v>
      </c>
      <c r="S221" s="1818">
        <f t="shared" si="117"/>
        <v>52291</v>
      </c>
      <c r="T221" s="76">
        <f t="shared" si="102"/>
        <v>18</v>
      </c>
      <c r="U221" s="1811">
        <f t="shared" si="103"/>
        <v>0</v>
      </c>
      <c r="V221" s="1811">
        <f t="shared" si="104"/>
        <v>0</v>
      </c>
      <c r="W221" s="1811">
        <f t="shared" si="105"/>
        <v>0</v>
      </c>
      <c r="X221" s="1814">
        <f t="shared" si="106"/>
        <v>0</v>
      </c>
      <c r="Y221" s="1812">
        <f t="shared" si="92"/>
        <v>0</v>
      </c>
      <c r="Z221" s="1815">
        <f>IF(Z$12="Fixed Rate",U$6/360*30,('SOFR Curve'!$H210/12))</f>
        <v>5.0000000000000001E-3</v>
      </c>
      <c r="AA221" s="1811">
        <f t="shared" si="107"/>
        <v>0</v>
      </c>
      <c r="AB221" s="229"/>
      <c r="AE221" s="76">
        <f t="shared" si="108"/>
        <v>208</v>
      </c>
      <c r="AF221" s="76">
        <f t="shared" si="109"/>
        <v>202</v>
      </c>
      <c r="AG221" s="1818">
        <f t="shared" si="118"/>
        <v>52291</v>
      </c>
      <c r="AH221" s="76">
        <f t="shared" si="110"/>
        <v>18</v>
      </c>
      <c r="AI221" s="1811">
        <f t="shared" si="111"/>
        <v>0</v>
      </c>
      <c r="AJ221" s="1811">
        <f t="shared" si="119"/>
        <v>0</v>
      </c>
      <c r="AK221" s="1811">
        <f t="shared" si="112"/>
        <v>0</v>
      </c>
      <c r="AL221" s="1814">
        <f t="shared" si="113"/>
        <v>0</v>
      </c>
      <c r="AM221" s="1812">
        <f t="shared" si="114"/>
        <v>0</v>
      </c>
      <c r="AN221" s="1815">
        <f>IF(AN$12="Fixed Rate",AI$6/360*30,('SOFR Curve'!$H210/12))</f>
        <v>3.3333333333333335E-3</v>
      </c>
      <c r="AO221" s="1811">
        <f t="shared" si="115"/>
        <v>0</v>
      </c>
      <c r="AP221" s="229"/>
    </row>
    <row r="222" spans="3:42" s="76" customFormat="1">
      <c r="C222" s="76">
        <f t="shared" si="90"/>
        <v>209</v>
      </c>
      <c r="D222" s="76">
        <f t="shared" si="93"/>
        <v>208</v>
      </c>
      <c r="E222" s="1818">
        <f t="shared" si="116"/>
        <v>50406</v>
      </c>
      <c r="F222" s="76">
        <f t="shared" si="94"/>
        <v>18</v>
      </c>
      <c r="G222" s="1811">
        <f t="shared" si="95"/>
        <v>14374837.988041623</v>
      </c>
      <c r="H222" s="1811">
        <f t="shared" si="96"/>
        <v>32103.804839959623</v>
      </c>
      <c r="I222" s="1811">
        <f t="shared" si="97"/>
        <v>53090.194895263434</v>
      </c>
      <c r="J222" s="1814">
        <f t="shared" si="98"/>
        <v>85193.999735223057</v>
      </c>
      <c r="K222" s="1812">
        <f t="shared" si="91"/>
        <v>14321747.793146359</v>
      </c>
      <c r="L222" s="1815">
        <f>IF(L$12="Fixed Rate",G$6/360*30,('SOFR Curve'!$H211/12))</f>
        <v>2.2333333333333333E-3</v>
      </c>
      <c r="M222" s="1811">
        <f t="shared" si="99"/>
        <v>2994.7579141753381</v>
      </c>
      <c r="N222" s="229"/>
      <c r="Q222" s="76">
        <f t="shared" si="100"/>
        <v>209</v>
      </c>
      <c r="R222" s="76">
        <f t="shared" si="101"/>
        <v>201</v>
      </c>
      <c r="S222" s="1818">
        <f t="shared" si="117"/>
        <v>52322</v>
      </c>
      <c r="T222" s="76">
        <f t="shared" si="102"/>
        <v>18</v>
      </c>
      <c r="U222" s="1811">
        <f t="shared" si="103"/>
        <v>0</v>
      </c>
      <c r="V222" s="1811">
        <f t="shared" si="104"/>
        <v>0</v>
      </c>
      <c r="W222" s="1811">
        <f t="shared" si="105"/>
        <v>0</v>
      </c>
      <c r="X222" s="1814">
        <f t="shared" si="106"/>
        <v>0</v>
      </c>
      <c r="Y222" s="1812">
        <f t="shared" si="92"/>
        <v>0</v>
      </c>
      <c r="Z222" s="1815">
        <f>IF(Z$12="Fixed Rate",U$6/360*30,('SOFR Curve'!$H211/12))</f>
        <v>5.0000000000000001E-3</v>
      </c>
      <c r="AA222" s="1811">
        <f t="shared" si="107"/>
        <v>0</v>
      </c>
      <c r="AB222" s="229"/>
      <c r="AE222" s="76">
        <f t="shared" si="108"/>
        <v>209</v>
      </c>
      <c r="AF222" s="76">
        <f t="shared" si="109"/>
        <v>203</v>
      </c>
      <c r="AG222" s="1818">
        <f t="shared" si="118"/>
        <v>52322</v>
      </c>
      <c r="AH222" s="76">
        <f t="shared" si="110"/>
        <v>18</v>
      </c>
      <c r="AI222" s="1811">
        <f t="shared" si="111"/>
        <v>0</v>
      </c>
      <c r="AJ222" s="1811">
        <f t="shared" si="119"/>
        <v>0</v>
      </c>
      <c r="AK222" s="1811">
        <f t="shared" si="112"/>
        <v>0</v>
      </c>
      <c r="AL222" s="1814">
        <f t="shared" si="113"/>
        <v>0</v>
      </c>
      <c r="AM222" s="1812">
        <f t="shared" si="114"/>
        <v>0</v>
      </c>
      <c r="AN222" s="1815">
        <f>IF(AN$12="Fixed Rate",AI$6/360*30,('SOFR Curve'!$H211/12))</f>
        <v>3.3333333333333335E-3</v>
      </c>
      <c r="AO222" s="1811">
        <f t="shared" si="115"/>
        <v>0</v>
      </c>
      <c r="AP222" s="229"/>
    </row>
    <row r="223" spans="3:42" s="76" customFormat="1">
      <c r="C223" s="76">
        <f t="shared" si="90"/>
        <v>210</v>
      </c>
      <c r="D223" s="76">
        <f t="shared" si="93"/>
        <v>209</v>
      </c>
      <c r="E223" s="1818">
        <f t="shared" si="116"/>
        <v>50437</v>
      </c>
      <c r="F223" s="76">
        <f t="shared" si="94"/>
        <v>18</v>
      </c>
      <c r="G223" s="1811">
        <f t="shared" si="95"/>
        <v>14321747.793146359</v>
      </c>
      <c r="H223" s="1811">
        <f t="shared" si="96"/>
        <v>31985.236738026866</v>
      </c>
      <c r="I223" s="1811">
        <f t="shared" si="97"/>
        <v>53208.762997196187</v>
      </c>
      <c r="J223" s="1814">
        <f t="shared" si="98"/>
        <v>85193.999735223057</v>
      </c>
      <c r="K223" s="1812">
        <f t="shared" si="91"/>
        <v>14268539.030149162</v>
      </c>
      <c r="L223" s="1815">
        <f>IF(L$12="Fixed Rate",G$6/360*30,('SOFR Curve'!$H212/12))</f>
        <v>2.2333333333333333E-3</v>
      </c>
      <c r="M223" s="1811">
        <f t="shared" si="99"/>
        <v>2994.7579141753381</v>
      </c>
      <c r="N223" s="229"/>
      <c r="Q223" s="76">
        <f t="shared" si="100"/>
        <v>210</v>
      </c>
      <c r="R223" s="76">
        <f t="shared" si="101"/>
        <v>202</v>
      </c>
      <c r="S223" s="1818">
        <f t="shared" si="117"/>
        <v>52352</v>
      </c>
      <c r="T223" s="76">
        <f t="shared" si="102"/>
        <v>18</v>
      </c>
      <c r="U223" s="1811">
        <f t="shared" si="103"/>
        <v>0</v>
      </c>
      <c r="V223" s="1811">
        <f t="shared" si="104"/>
        <v>0</v>
      </c>
      <c r="W223" s="1811">
        <f t="shared" si="105"/>
        <v>0</v>
      </c>
      <c r="X223" s="1814">
        <f t="shared" si="106"/>
        <v>0</v>
      </c>
      <c r="Y223" s="1812">
        <f t="shared" si="92"/>
        <v>0</v>
      </c>
      <c r="Z223" s="1815">
        <f>IF(Z$12="Fixed Rate",U$6/360*30,('SOFR Curve'!$H212/12))</f>
        <v>5.0000000000000001E-3</v>
      </c>
      <c r="AA223" s="1811">
        <f t="shared" si="107"/>
        <v>0</v>
      </c>
      <c r="AB223" s="229"/>
      <c r="AE223" s="76">
        <f t="shared" si="108"/>
        <v>210</v>
      </c>
      <c r="AF223" s="76">
        <f t="shared" si="109"/>
        <v>204</v>
      </c>
      <c r="AG223" s="1818">
        <f t="shared" si="118"/>
        <v>52352</v>
      </c>
      <c r="AH223" s="76">
        <f t="shared" si="110"/>
        <v>18</v>
      </c>
      <c r="AI223" s="1811">
        <f t="shared" si="111"/>
        <v>0</v>
      </c>
      <c r="AJ223" s="1811">
        <f t="shared" si="119"/>
        <v>0</v>
      </c>
      <c r="AK223" s="1811">
        <f t="shared" si="112"/>
        <v>0</v>
      </c>
      <c r="AL223" s="1814">
        <f t="shared" si="113"/>
        <v>0</v>
      </c>
      <c r="AM223" s="1812">
        <f t="shared" si="114"/>
        <v>0</v>
      </c>
      <c r="AN223" s="1815">
        <f>IF(AN$12="Fixed Rate",AI$6/360*30,('SOFR Curve'!$H212/12))</f>
        <v>3.3333333333333335E-3</v>
      </c>
      <c r="AO223" s="1811">
        <f t="shared" si="115"/>
        <v>0</v>
      </c>
      <c r="AP223" s="229"/>
    </row>
    <row r="224" spans="3:42" s="76" customFormat="1">
      <c r="C224" s="76">
        <f t="shared" si="90"/>
        <v>211</v>
      </c>
      <c r="D224" s="76">
        <f t="shared" si="93"/>
        <v>210</v>
      </c>
      <c r="E224" s="1818">
        <f t="shared" si="116"/>
        <v>50465</v>
      </c>
      <c r="F224" s="76">
        <f t="shared" si="94"/>
        <v>18</v>
      </c>
      <c r="G224" s="1811">
        <f t="shared" si="95"/>
        <v>14268539.030149162</v>
      </c>
      <c r="H224" s="1811">
        <f t="shared" si="96"/>
        <v>31866.403833999793</v>
      </c>
      <c r="I224" s="1811">
        <f t="shared" si="97"/>
        <v>53327.595901223263</v>
      </c>
      <c r="J224" s="1814">
        <f t="shared" si="98"/>
        <v>85193.999735223057</v>
      </c>
      <c r="K224" s="1812">
        <f t="shared" si="91"/>
        <v>14215211.434247939</v>
      </c>
      <c r="L224" s="1815">
        <f>IF(L$12="Fixed Rate",G$6/360*30,('SOFR Curve'!$H213/12))</f>
        <v>2.2333333333333333E-3</v>
      </c>
      <c r="M224" s="1811">
        <f t="shared" si="99"/>
        <v>2994.7579141753381</v>
      </c>
      <c r="N224" s="229"/>
      <c r="Q224" s="76">
        <f t="shared" si="100"/>
        <v>211</v>
      </c>
      <c r="R224" s="76">
        <f t="shared" si="101"/>
        <v>203</v>
      </c>
      <c r="S224" s="1818">
        <f t="shared" si="117"/>
        <v>52383</v>
      </c>
      <c r="T224" s="76">
        <f t="shared" si="102"/>
        <v>18</v>
      </c>
      <c r="U224" s="1811">
        <f t="shared" si="103"/>
        <v>0</v>
      </c>
      <c r="V224" s="1811">
        <f t="shared" si="104"/>
        <v>0</v>
      </c>
      <c r="W224" s="1811">
        <f t="shared" si="105"/>
        <v>0</v>
      </c>
      <c r="X224" s="1814">
        <f t="shared" si="106"/>
        <v>0</v>
      </c>
      <c r="Y224" s="1812">
        <f t="shared" si="92"/>
        <v>0</v>
      </c>
      <c r="Z224" s="1815">
        <f>IF(Z$12="Fixed Rate",U$6/360*30,('SOFR Curve'!$H213/12))</f>
        <v>5.0000000000000001E-3</v>
      </c>
      <c r="AA224" s="1811">
        <f t="shared" si="107"/>
        <v>0</v>
      </c>
      <c r="AB224" s="229"/>
      <c r="AE224" s="76">
        <f t="shared" si="108"/>
        <v>211</v>
      </c>
      <c r="AF224" s="76">
        <f t="shared" si="109"/>
        <v>205</v>
      </c>
      <c r="AG224" s="1818">
        <f t="shared" si="118"/>
        <v>52383</v>
      </c>
      <c r="AH224" s="76">
        <f t="shared" si="110"/>
        <v>18</v>
      </c>
      <c r="AI224" s="1811">
        <f t="shared" si="111"/>
        <v>0</v>
      </c>
      <c r="AJ224" s="1811">
        <f t="shared" si="119"/>
        <v>0</v>
      </c>
      <c r="AK224" s="1811">
        <f t="shared" si="112"/>
        <v>0</v>
      </c>
      <c r="AL224" s="1814">
        <f t="shared" si="113"/>
        <v>0</v>
      </c>
      <c r="AM224" s="1812">
        <f t="shared" si="114"/>
        <v>0</v>
      </c>
      <c r="AN224" s="1815">
        <f>IF(AN$12="Fixed Rate",AI$6/360*30,('SOFR Curve'!$H213/12))</f>
        <v>3.3333333333333335E-3</v>
      </c>
      <c r="AO224" s="1811">
        <f t="shared" si="115"/>
        <v>0</v>
      </c>
      <c r="AP224" s="229"/>
    </row>
    <row r="225" spans="3:42" s="76" customFormat="1">
      <c r="C225" s="76">
        <f t="shared" si="90"/>
        <v>212</v>
      </c>
      <c r="D225" s="76">
        <f t="shared" si="93"/>
        <v>211</v>
      </c>
      <c r="E225" s="1818">
        <f t="shared" si="116"/>
        <v>50496</v>
      </c>
      <c r="F225" s="76">
        <f t="shared" si="94"/>
        <v>18</v>
      </c>
      <c r="G225" s="1811">
        <f t="shared" si="95"/>
        <v>14215211.434247939</v>
      </c>
      <c r="H225" s="1811">
        <f t="shared" si="96"/>
        <v>31747.305536487063</v>
      </c>
      <c r="I225" s="1811">
        <f t="shared" si="97"/>
        <v>53446.69419873599</v>
      </c>
      <c r="J225" s="1814">
        <f t="shared" si="98"/>
        <v>85193.999735223057</v>
      </c>
      <c r="K225" s="1812">
        <f t="shared" si="91"/>
        <v>14161764.740049202</v>
      </c>
      <c r="L225" s="1815">
        <f>IF(L$12="Fixed Rate",G$6/360*30,('SOFR Curve'!$H214/12))</f>
        <v>2.2333333333333333E-3</v>
      </c>
      <c r="M225" s="1811">
        <f t="shared" si="99"/>
        <v>2994.7579141753381</v>
      </c>
      <c r="N225" s="229"/>
      <c r="Q225" s="76">
        <f t="shared" si="100"/>
        <v>212</v>
      </c>
      <c r="R225" s="76">
        <f t="shared" si="101"/>
        <v>204</v>
      </c>
      <c r="S225" s="1818">
        <f t="shared" si="117"/>
        <v>52413</v>
      </c>
      <c r="T225" s="76">
        <f t="shared" si="102"/>
        <v>18</v>
      </c>
      <c r="U225" s="1811">
        <f t="shared" si="103"/>
        <v>0</v>
      </c>
      <c r="V225" s="1811">
        <f t="shared" si="104"/>
        <v>0</v>
      </c>
      <c r="W225" s="1811">
        <f t="shared" si="105"/>
        <v>0</v>
      </c>
      <c r="X225" s="1814">
        <f t="shared" si="106"/>
        <v>0</v>
      </c>
      <c r="Y225" s="1812">
        <f t="shared" si="92"/>
        <v>0</v>
      </c>
      <c r="Z225" s="1815">
        <f>IF(Z$12="Fixed Rate",U$6/360*30,('SOFR Curve'!$H214/12))</f>
        <v>5.0000000000000001E-3</v>
      </c>
      <c r="AA225" s="1811">
        <f t="shared" si="107"/>
        <v>0</v>
      </c>
      <c r="AB225" s="229"/>
      <c r="AE225" s="76">
        <f t="shared" si="108"/>
        <v>212</v>
      </c>
      <c r="AF225" s="76">
        <f t="shared" si="109"/>
        <v>206</v>
      </c>
      <c r="AG225" s="1818">
        <f t="shared" si="118"/>
        <v>52413</v>
      </c>
      <c r="AH225" s="76">
        <f t="shared" si="110"/>
        <v>18</v>
      </c>
      <c r="AI225" s="1811">
        <f t="shared" si="111"/>
        <v>0</v>
      </c>
      <c r="AJ225" s="1811">
        <f t="shared" si="119"/>
        <v>0</v>
      </c>
      <c r="AK225" s="1811">
        <f t="shared" si="112"/>
        <v>0</v>
      </c>
      <c r="AL225" s="1814">
        <f t="shared" si="113"/>
        <v>0</v>
      </c>
      <c r="AM225" s="1812">
        <f t="shared" si="114"/>
        <v>0</v>
      </c>
      <c r="AN225" s="1815">
        <f>IF(AN$12="Fixed Rate",AI$6/360*30,('SOFR Curve'!$H214/12))</f>
        <v>3.3333333333333335E-3</v>
      </c>
      <c r="AO225" s="1811">
        <f t="shared" si="115"/>
        <v>0</v>
      </c>
      <c r="AP225" s="229"/>
    </row>
    <row r="226" spans="3:42" s="76" customFormat="1">
      <c r="C226" s="76">
        <f t="shared" si="90"/>
        <v>213</v>
      </c>
      <c r="D226" s="76">
        <f t="shared" si="93"/>
        <v>212</v>
      </c>
      <c r="E226" s="1818">
        <f t="shared" si="116"/>
        <v>50526</v>
      </c>
      <c r="F226" s="76">
        <f t="shared" si="94"/>
        <v>18</v>
      </c>
      <c r="G226" s="1811">
        <f t="shared" si="95"/>
        <v>14161764.740049202</v>
      </c>
      <c r="H226" s="1811">
        <f t="shared" si="96"/>
        <v>31627.941252776549</v>
      </c>
      <c r="I226" s="1811">
        <f t="shared" si="97"/>
        <v>53566.058482446504</v>
      </c>
      <c r="J226" s="1814">
        <f t="shared" si="98"/>
        <v>85193.999735223057</v>
      </c>
      <c r="K226" s="1812">
        <f t="shared" si="91"/>
        <v>14108198.681566756</v>
      </c>
      <c r="L226" s="1815">
        <f>IF(L$12="Fixed Rate",G$6/360*30,('SOFR Curve'!$H215/12))</f>
        <v>2.2333333333333333E-3</v>
      </c>
      <c r="M226" s="1811">
        <f t="shared" si="99"/>
        <v>2994.7579141753381</v>
      </c>
      <c r="N226" s="229"/>
      <c r="Q226" s="76">
        <f t="shared" si="100"/>
        <v>213</v>
      </c>
      <c r="R226" s="76">
        <f t="shared" si="101"/>
        <v>205</v>
      </c>
      <c r="S226" s="1818">
        <f t="shared" si="117"/>
        <v>52444</v>
      </c>
      <c r="T226" s="76">
        <f t="shared" si="102"/>
        <v>18</v>
      </c>
      <c r="U226" s="1811">
        <f t="shared" si="103"/>
        <v>0</v>
      </c>
      <c r="V226" s="1811">
        <f t="shared" si="104"/>
        <v>0</v>
      </c>
      <c r="W226" s="1811">
        <f t="shared" si="105"/>
        <v>0</v>
      </c>
      <c r="X226" s="1814">
        <f t="shared" si="106"/>
        <v>0</v>
      </c>
      <c r="Y226" s="1812">
        <f t="shared" si="92"/>
        <v>0</v>
      </c>
      <c r="Z226" s="1815">
        <f>IF(Z$12="Fixed Rate",U$6/360*30,('SOFR Curve'!$H215/12))</f>
        <v>5.0000000000000001E-3</v>
      </c>
      <c r="AA226" s="1811">
        <f t="shared" si="107"/>
        <v>0</v>
      </c>
      <c r="AB226" s="229"/>
      <c r="AE226" s="76">
        <f t="shared" si="108"/>
        <v>213</v>
      </c>
      <c r="AF226" s="76">
        <f t="shared" si="109"/>
        <v>207</v>
      </c>
      <c r="AG226" s="1818">
        <f t="shared" si="118"/>
        <v>52444</v>
      </c>
      <c r="AH226" s="76">
        <f t="shared" si="110"/>
        <v>18</v>
      </c>
      <c r="AI226" s="1811">
        <f t="shared" si="111"/>
        <v>0</v>
      </c>
      <c r="AJ226" s="1811">
        <f t="shared" si="119"/>
        <v>0</v>
      </c>
      <c r="AK226" s="1811">
        <f t="shared" si="112"/>
        <v>0</v>
      </c>
      <c r="AL226" s="1814">
        <f t="shared" si="113"/>
        <v>0</v>
      </c>
      <c r="AM226" s="1812">
        <f t="shared" si="114"/>
        <v>0</v>
      </c>
      <c r="AN226" s="1815">
        <f>IF(AN$12="Fixed Rate",AI$6/360*30,('SOFR Curve'!$H215/12))</f>
        <v>3.3333333333333335E-3</v>
      </c>
      <c r="AO226" s="1811">
        <f t="shared" si="115"/>
        <v>0</v>
      </c>
      <c r="AP226" s="229"/>
    </row>
    <row r="227" spans="3:42" s="76" customFormat="1">
      <c r="C227" s="76">
        <f t="shared" si="90"/>
        <v>214</v>
      </c>
      <c r="D227" s="76">
        <f t="shared" si="93"/>
        <v>213</v>
      </c>
      <c r="E227" s="1818">
        <f t="shared" si="116"/>
        <v>50557</v>
      </c>
      <c r="F227" s="76">
        <f t="shared" si="94"/>
        <v>18</v>
      </c>
      <c r="G227" s="1811">
        <f t="shared" si="95"/>
        <v>14108198.681566756</v>
      </c>
      <c r="H227" s="1811">
        <f t="shared" si="96"/>
        <v>31508.310388832422</v>
      </c>
      <c r="I227" s="1811">
        <f t="shared" si="97"/>
        <v>53685.689346390616</v>
      </c>
      <c r="J227" s="1814">
        <f t="shared" si="98"/>
        <v>85193.999735223042</v>
      </c>
      <c r="K227" s="1812">
        <f t="shared" si="91"/>
        <v>14054512.992220366</v>
      </c>
      <c r="L227" s="1815">
        <f>IF(L$12="Fixed Rate",G$6/360*30,('SOFR Curve'!$H216/12))</f>
        <v>2.2333333333333333E-3</v>
      </c>
      <c r="M227" s="1811">
        <f t="shared" si="99"/>
        <v>2994.7579141753381</v>
      </c>
      <c r="N227" s="229"/>
      <c r="Q227" s="76">
        <f t="shared" si="100"/>
        <v>214</v>
      </c>
      <c r="R227" s="76">
        <f t="shared" si="101"/>
        <v>206</v>
      </c>
      <c r="S227" s="1818">
        <f t="shared" si="117"/>
        <v>52475</v>
      </c>
      <c r="T227" s="76">
        <f t="shared" si="102"/>
        <v>18</v>
      </c>
      <c r="U227" s="1811">
        <f t="shared" si="103"/>
        <v>0</v>
      </c>
      <c r="V227" s="1811">
        <f t="shared" si="104"/>
        <v>0</v>
      </c>
      <c r="W227" s="1811">
        <f t="shared" si="105"/>
        <v>0</v>
      </c>
      <c r="X227" s="1814">
        <f t="shared" si="106"/>
        <v>0</v>
      </c>
      <c r="Y227" s="1812">
        <f t="shared" si="92"/>
        <v>0</v>
      </c>
      <c r="Z227" s="1815">
        <f>IF(Z$12="Fixed Rate",U$6/360*30,('SOFR Curve'!$H216/12))</f>
        <v>5.0000000000000001E-3</v>
      </c>
      <c r="AA227" s="1811">
        <f t="shared" si="107"/>
        <v>0</v>
      </c>
      <c r="AB227" s="229"/>
      <c r="AE227" s="76">
        <f t="shared" si="108"/>
        <v>214</v>
      </c>
      <c r="AF227" s="76">
        <f t="shared" si="109"/>
        <v>208</v>
      </c>
      <c r="AG227" s="1818">
        <f t="shared" si="118"/>
        <v>52475</v>
      </c>
      <c r="AH227" s="76">
        <f t="shared" si="110"/>
        <v>18</v>
      </c>
      <c r="AI227" s="1811">
        <f t="shared" si="111"/>
        <v>0</v>
      </c>
      <c r="AJ227" s="1811">
        <f t="shared" si="119"/>
        <v>0</v>
      </c>
      <c r="AK227" s="1811">
        <f t="shared" si="112"/>
        <v>0</v>
      </c>
      <c r="AL227" s="1814">
        <f t="shared" si="113"/>
        <v>0</v>
      </c>
      <c r="AM227" s="1812">
        <f t="shared" si="114"/>
        <v>0</v>
      </c>
      <c r="AN227" s="1815">
        <f>IF(AN$12="Fixed Rate",AI$6/360*30,('SOFR Curve'!$H216/12))</f>
        <v>3.3333333333333335E-3</v>
      </c>
      <c r="AO227" s="1811">
        <f t="shared" si="115"/>
        <v>0</v>
      </c>
      <c r="AP227" s="229"/>
    </row>
    <row r="228" spans="3:42" s="76" customFormat="1">
      <c r="C228" s="76">
        <f t="shared" si="90"/>
        <v>215</v>
      </c>
      <c r="D228" s="76">
        <f t="shared" si="93"/>
        <v>214</v>
      </c>
      <c r="E228" s="1818">
        <f t="shared" si="116"/>
        <v>50587</v>
      </c>
      <c r="F228" s="76">
        <f t="shared" si="94"/>
        <v>18</v>
      </c>
      <c r="G228" s="1811">
        <f t="shared" si="95"/>
        <v>14054512.992220366</v>
      </c>
      <c r="H228" s="1811">
        <f t="shared" si="96"/>
        <v>31388.41234929215</v>
      </c>
      <c r="I228" s="1811">
        <f t="shared" si="97"/>
        <v>53805.587385930921</v>
      </c>
      <c r="J228" s="1814">
        <f t="shared" si="98"/>
        <v>85193.999735223071</v>
      </c>
      <c r="K228" s="1812">
        <f t="shared" si="91"/>
        <v>14000707.404834436</v>
      </c>
      <c r="L228" s="1815">
        <f>IF(L$12="Fixed Rate",G$6/360*30,('SOFR Curve'!$H217/12))</f>
        <v>2.2333333333333333E-3</v>
      </c>
      <c r="M228" s="1811">
        <f t="shared" si="99"/>
        <v>2994.7579141753381</v>
      </c>
      <c r="N228" s="229"/>
      <c r="Q228" s="76">
        <f t="shared" si="100"/>
        <v>215</v>
      </c>
      <c r="R228" s="76">
        <f t="shared" si="101"/>
        <v>207</v>
      </c>
      <c r="S228" s="1818">
        <f t="shared" si="117"/>
        <v>52505</v>
      </c>
      <c r="T228" s="76">
        <f t="shared" si="102"/>
        <v>18</v>
      </c>
      <c r="U228" s="1811">
        <f t="shared" si="103"/>
        <v>0</v>
      </c>
      <c r="V228" s="1811">
        <f t="shared" si="104"/>
        <v>0</v>
      </c>
      <c r="W228" s="1811">
        <f t="shared" si="105"/>
        <v>0</v>
      </c>
      <c r="X228" s="1814">
        <f t="shared" si="106"/>
        <v>0</v>
      </c>
      <c r="Y228" s="1812">
        <f t="shared" si="92"/>
        <v>0</v>
      </c>
      <c r="Z228" s="1815">
        <f>IF(Z$12="Fixed Rate",U$6/360*30,('SOFR Curve'!$H217/12))</f>
        <v>5.0000000000000001E-3</v>
      </c>
      <c r="AA228" s="1811">
        <f t="shared" si="107"/>
        <v>0</v>
      </c>
      <c r="AB228" s="229"/>
      <c r="AE228" s="76">
        <f t="shared" si="108"/>
        <v>215</v>
      </c>
      <c r="AF228" s="76">
        <f t="shared" si="109"/>
        <v>209</v>
      </c>
      <c r="AG228" s="1818">
        <f t="shared" si="118"/>
        <v>52505</v>
      </c>
      <c r="AH228" s="76">
        <f t="shared" si="110"/>
        <v>18</v>
      </c>
      <c r="AI228" s="1811">
        <f t="shared" si="111"/>
        <v>0</v>
      </c>
      <c r="AJ228" s="1811">
        <f t="shared" si="119"/>
        <v>0</v>
      </c>
      <c r="AK228" s="1811">
        <f t="shared" si="112"/>
        <v>0</v>
      </c>
      <c r="AL228" s="1814">
        <f t="shared" si="113"/>
        <v>0</v>
      </c>
      <c r="AM228" s="1812">
        <f t="shared" si="114"/>
        <v>0</v>
      </c>
      <c r="AN228" s="1815">
        <f>IF(AN$12="Fixed Rate",AI$6/360*30,('SOFR Curve'!$H217/12))</f>
        <v>3.3333333333333335E-3</v>
      </c>
      <c r="AO228" s="1811">
        <f t="shared" si="115"/>
        <v>0</v>
      </c>
      <c r="AP228" s="229"/>
    </row>
    <row r="229" spans="3:42" s="76" customFormat="1">
      <c r="C229" s="76">
        <f t="shared" si="90"/>
        <v>216</v>
      </c>
      <c r="D229" s="76">
        <f t="shared" si="93"/>
        <v>215</v>
      </c>
      <c r="E229" s="1818">
        <f t="shared" si="116"/>
        <v>50618</v>
      </c>
      <c r="F229" s="76">
        <f t="shared" si="94"/>
        <v>18</v>
      </c>
      <c r="G229" s="1811">
        <f t="shared" si="95"/>
        <v>14000707.404834436</v>
      </c>
      <c r="H229" s="1811">
        <f t="shared" si="96"/>
        <v>31268.246537463572</v>
      </c>
      <c r="I229" s="1811">
        <f t="shared" si="97"/>
        <v>53925.753197759499</v>
      </c>
      <c r="J229" s="1814">
        <f t="shared" si="98"/>
        <v>85193.999735223071</v>
      </c>
      <c r="K229" s="1812">
        <f t="shared" si="91"/>
        <v>13946781.651636677</v>
      </c>
      <c r="L229" s="1815">
        <f>IF(L$12="Fixed Rate",G$6/360*30,('SOFR Curve'!$H218/12))</f>
        <v>2.2333333333333333E-3</v>
      </c>
      <c r="M229" s="1811">
        <f t="shared" si="99"/>
        <v>2994.7579141753381</v>
      </c>
      <c r="N229" s="229"/>
      <c r="Q229" s="76">
        <f t="shared" si="100"/>
        <v>216</v>
      </c>
      <c r="R229" s="76">
        <f t="shared" si="101"/>
        <v>208</v>
      </c>
      <c r="S229" s="1818">
        <f t="shared" si="117"/>
        <v>52536</v>
      </c>
      <c r="T229" s="76">
        <f t="shared" si="102"/>
        <v>18</v>
      </c>
      <c r="U229" s="1811">
        <f t="shared" si="103"/>
        <v>0</v>
      </c>
      <c r="V229" s="1811">
        <f t="shared" si="104"/>
        <v>0</v>
      </c>
      <c r="W229" s="1811">
        <f t="shared" si="105"/>
        <v>0</v>
      </c>
      <c r="X229" s="1814">
        <f t="shared" si="106"/>
        <v>0</v>
      </c>
      <c r="Y229" s="1812">
        <f t="shared" si="92"/>
        <v>0</v>
      </c>
      <c r="Z229" s="1815">
        <f>IF(Z$12="Fixed Rate",U$6/360*30,('SOFR Curve'!$H218/12))</f>
        <v>5.0000000000000001E-3</v>
      </c>
      <c r="AA229" s="1811">
        <f t="shared" si="107"/>
        <v>0</v>
      </c>
      <c r="AB229" s="229"/>
      <c r="AE229" s="76">
        <f t="shared" si="108"/>
        <v>216</v>
      </c>
      <c r="AF229" s="76">
        <f t="shared" si="109"/>
        <v>210</v>
      </c>
      <c r="AG229" s="1818">
        <f t="shared" si="118"/>
        <v>52536</v>
      </c>
      <c r="AH229" s="76">
        <f t="shared" si="110"/>
        <v>18</v>
      </c>
      <c r="AI229" s="1811">
        <f t="shared" si="111"/>
        <v>0</v>
      </c>
      <c r="AJ229" s="1811">
        <f t="shared" si="119"/>
        <v>0</v>
      </c>
      <c r="AK229" s="1811">
        <f t="shared" si="112"/>
        <v>0</v>
      </c>
      <c r="AL229" s="1814">
        <f t="shared" si="113"/>
        <v>0</v>
      </c>
      <c r="AM229" s="1812">
        <f t="shared" si="114"/>
        <v>0</v>
      </c>
      <c r="AN229" s="1815">
        <f>IF(AN$12="Fixed Rate",AI$6/360*30,('SOFR Curve'!$H218/12))</f>
        <v>3.3333333333333335E-3</v>
      </c>
      <c r="AO229" s="1811">
        <f t="shared" si="115"/>
        <v>0</v>
      </c>
      <c r="AP229" s="229"/>
    </row>
    <row r="230" spans="3:42" s="76" customFormat="1">
      <c r="C230" s="76">
        <f t="shared" si="90"/>
        <v>217</v>
      </c>
      <c r="D230" s="76">
        <f t="shared" si="93"/>
        <v>216</v>
      </c>
      <c r="E230" s="1818">
        <f t="shared" si="116"/>
        <v>50649</v>
      </c>
      <c r="F230" s="76">
        <f t="shared" si="94"/>
        <v>19</v>
      </c>
      <c r="G230" s="1811">
        <f t="shared" si="95"/>
        <v>13946781.651636677</v>
      </c>
      <c r="H230" s="1811">
        <f t="shared" si="96"/>
        <v>31147.812355321912</v>
      </c>
      <c r="I230" s="1811">
        <f t="shared" si="97"/>
        <v>54046.187379901159</v>
      </c>
      <c r="J230" s="1814">
        <f t="shared" si="98"/>
        <v>85193.999735223071</v>
      </c>
      <c r="K230" s="1812">
        <f t="shared" si="91"/>
        <v>13892735.464256776</v>
      </c>
      <c r="L230" s="1815">
        <f>IF(L$12="Fixed Rate",G$6/360*30,('SOFR Curve'!$H219/12))</f>
        <v>2.2333333333333333E-3</v>
      </c>
      <c r="M230" s="1811">
        <f t="shared" si="99"/>
        <v>2994.7579141753381</v>
      </c>
      <c r="N230" s="229"/>
      <c r="Q230" s="76">
        <f t="shared" si="100"/>
        <v>217</v>
      </c>
      <c r="R230" s="76">
        <f t="shared" si="101"/>
        <v>209</v>
      </c>
      <c r="S230" s="1818">
        <f t="shared" si="117"/>
        <v>52566</v>
      </c>
      <c r="T230" s="76">
        <f t="shared" si="102"/>
        <v>19</v>
      </c>
      <c r="U230" s="1811">
        <f t="shared" si="103"/>
        <v>0</v>
      </c>
      <c r="V230" s="1811">
        <f t="shared" si="104"/>
        <v>0</v>
      </c>
      <c r="W230" s="1811">
        <f t="shared" si="105"/>
        <v>0</v>
      </c>
      <c r="X230" s="1814">
        <f t="shared" si="106"/>
        <v>0</v>
      </c>
      <c r="Y230" s="1812">
        <f t="shared" si="92"/>
        <v>0</v>
      </c>
      <c r="Z230" s="1815">
        <f>IF(Z$12="Fixed Rate",U$6/360*30,('SOFR Curve'!$H219/12))</f>
        <v>5.0000000000000001E-3</v>
      </c>
      <c r="AA230" s="1811">
        <f t="shared" si="107"/>
        <v>0</v>
      </c>
      <c r="AB230" s="229"/>
      <c r="AE230" s="76">
        <f t="shared" si="108"/>
        <v>217</v>
      </c>
      <c r="AF230" s="76">
        <f t="shared" si="109"/>
        <v>211</v>
      </c>
      <c r="AG230" s="1818">
        <f t="shared" si="118"/>
        <v>52566</v>
      </c>
      <c r="AH230" s="76">
        <f t="shared" si="110"/>
        <v>19</v>
      </c>
      <c r="AI230" s="1811">
        <f t="shared" si="111"/>
        <v>0</v>
      </c>
      <c r="AJ230" s="1811">
        <f t="shared" si="119"/>
        <v>0</v>
      </c>
      <c r="AK230" s="1811">
        <f t="shared" si="112"/>
        <v>0</v>
      </c>
      <c r="AL230" s="1814">
        <f t="shared" si="113"/>
        <v>0</v>
      </c>
      <c r="AM230" s="1812">
        <f t="shared" si="114"/>
        <v>0</v>
      </c>
      <c r="AN230" s="1815">
        <f>IF(AN$12="Fixed Rate",AI$6/360*30,('SOFR Curve'!$H219/12))</f>
        <v>3.3333333333333335E-3</v>
      </c>
      <c r="AO230" s="1811">
        <f t="shared" si="115"/>
        <v>0</v>
      </c>
      <c r="AP230" s="229"/>
    </row>
    <row r="231" spans="3:42" s="76" customFormat="1">
      <c r="C231" s="76">
        <f t="shared" si="90"/>
        <v>218</v>
      </c>
      <c r="D231" s="76">
        <f t="shared" si="93"/>
        <v>217</v>
      </c>
      <c r="E231" s="1818">
        <f t="shared" si="116"/>
        <v>50679</v>
      </c>
      <c r="F231" s="76">
        <f t="shared" si="94"/>
        <v>19</v>
      </c>
      <c r="G231" s="1811">
        <f t="shared" si="95"/>
        <v>13892735.464256776</v>
      </c>
      <c r="H231" s="1811">
        <f t="shared" si="96"/>
        <v>31027.1092035068</v>
      </c>
      <c r="I231" s="1811">
        <f t="shared" si="97"/>
        <v>54166.890531716272</v>
      </c>
      <c r="J231" s="1814">
        <f t="shared" si="98"/>
        <v>85193.999735223071</v>
      </c>
      <c r="K231" s="1812">
        <f t="shared" si="91"/>
        <v>13838568.57372506</v>
      </c>
      <c r="L231" s="1815">
        <f>IF(L$12="Fixed Rate",G$6/360*30,('SOFR Curve'!$H220/12))</f>
        <v>2.2333333333333333E-3</v>
      </c>
      <c r="M231" s="1811">
        <f t="shared" si="99"/>
        <v>2994.7579141753381</v>
      </c>
      <c r="N231" s="229"/>
      <c r="Q231" s="76">
        <f t="shared" si="100"/>
        <v>218</v>
      </c>
      <c r="R231" s="76">
        <f t="shared" si="101"/>
        <v>210</v>
      </c>
      <c r="S231" s="1818">
        <f t="shared" si="117"/>
        <v>52597</v>
      </c>
      <c r="T231" s="76">
        <f t="shared" si="102"/>
        <v>19</v>
      </c>
      <c r="U231" s="1811">
        <f t="shared" si="103"/>
        <v>0</v>
      </c>
      <c r="V231" s="1811">
        <f t="shared" si="104"/>
        <v>0</v>
      </c>
      <c r="W231" s="1811">
        <f t="shared" si="105"/>
        <v>0</v>
      </c>
      <c r="X231" s="1814">
        <f t="shared" si="106"/>
        <v>0</v>
      </c>
      <c r="Y231" s="1812">
        <f t="shared" si="92"/>
        <v>0</v>
      </c>
      <c r="Z231" s="1815">
        <f>IF(Z$12="Fixed Rate",U$6/360*30,('SOFR Curve'!$H220/12))</f>
        <v>5.0000000000000001E-3</v>
      </c>
      <c r="AA231" s="1811">
        <f t="shared" si="107"/>
        <v>0</v>
      </c>
      <c r="AB231" s="229"/>
      <c r="AE231" s="76">
        <f t="shared" si="108"/>
        <v>218</v>
      </c>
      <c r="AF231" s="76">
        <f t="shared" si="109"/>
        <v>212</v>
      </c>
      <c r="AG231" s="1818">
        <f t="shared" si="118"/>
        <v>52597</v>
      </c>
      <c r="AH231" s="76">
        <f t="shared" si="110"/>
        <v>19</v>
      </c>
      <c r="AI231" s="1811">
        <f t="shared" si="111"/>
        <v>0</v>
      </c>
      <c r="AJ231" s="1811">
        <f t="shared" si="119"/>
        <v>0</v>
      </c>
      <c r="AK231" s="1811">
        <f t="shared" si="112"/>
        <v>0</v>
      </c>
      <c r="AL231" s="1814">
        <f t="shared" si="113"/>
        <v>0</v>
      </c>
      <c r="AM231" s="1812">
        <f t="shared" si="114"/>
        <v>0</v>
      </c>
      <c r="AN231" s="1815">
        <f>IF(AN$12="Fixed Rate",AI$6/360*30,('SOFR Curve'!$H220/12))</f>
        <v>3.3333333333333335E-3</v>
      </c>
      <c r="AO231" s="1811">
        <f t="shared" si="115"/>
        <v>0</v>
      </c>
      <c r="AP231" s="229"/>
    </row>
    <row r="232" spans="3:42" s="76" customFormat="1">
      <c r="C232" s="76">
        <f t="shared" si="90"/>
        <v>219</v>
      </c>
      <c r="D232" s="76">
        <f t="shared" si="93"/>
        <v>218</v>
      </c>
      <c r="E232" s="1818">
        <f t="shared" si="116"/>
        <v>50710</v>
      </c>
      <c r="F232" s="76">
        <f t="shared" si="94"/>
        <v>19</v>
      </c>
      <c r="G232" s="1811">
        <f t="shared" si="95"/>
        <v>13838568.57372506</v>
      </c>
      <c r="H232" s="1811">
        <f t="shared" si="96"/>
        <v>30906.136481319299</v>
      </c>
      <c r="I232" s="1811">
        <f t="shared" si="97"/>
        <v>54287.863253903772</v>
      </c>
      <c r="J232" s="1814">
        <f t="shared" si="98"/>
        <v>85193.999735223071</v>
      </c>
      <c r="K232" s="1812">
        <f t="shared" si="91"/>
        <v>13784280.710471155</v>
      </c>
      <c r="L232" s="1815">
        <f>IF(L$12="Fixed Rate",G$6/360*30,('SOFR Curve'!$H221/12))</f>
        <v>2.2333333333333333E-3</v>
      </c>
      <c r="M232" s="1811">
        <f t="shared" si="99"/>
        <v>2994.7579141753381</v>
      </c>
      <c r="N232" s="229"/>
      <c r="Q232" s="76">
        <f t="shared" si="100"/>
        <v>219</v>
      </c>
      <c r="R232" s="76">
        <f t="shared" si="101"/>
        <v>211</v>
      </c>
      <c r="S232" s="1818">
        <f t="shared" si="117"/>
        <v>52628</v>
      </c>
      <c r="T232" s="76">
        <f t="shared" si="102"/>
        <v>19</v>
      </c>
      <c r="U232" s="1811">
        <f t="shared" si="103"/>
        <v>0</v>
      </c>
      <c r="V232" s="1811">
        <f t="shared" si="104"/>
        <v>0</v>
      </c>
      <c r="W232" s="1811">
        <f t="shared" si="105"/>
        <v>0</v>
      </c>
      <c r="X232" s="1814">
        <f t="shared" si="106"/>
        <v>0</v>
      </c>
      <c r="Y232" s="1812">
        <f t="shared" si="92"/>
        <v>0</v>
      </c>
      <c r="Z232" s="1815">
        <f>IF(Z$12="Fixed Rate",U$6/360*30,('SOFR Curve'!$H221/12))</f>
        <v>5.0000000000000001E-3</v>
      </c>
      <c r="AA232" s="1811">
        <f t="shared" si="107"/>
        <v>0</v>
      </c>
      <c r="AB232" s="229"/>
      <c r="AE232" s="76">
        <f t="shared" si="108"/>
        <v>219</v>
      </c>
      <c r="AF232" s="76">
        <f t="shared" si="109"/>
        <v>213</v>
      </c>
      <c r="AG232" s="1818">
        <f t="shared" si="118"/>
        <v>52628</v>
      </c>
      <c r="AH232" s="76">
        <f t="shared" si="110"/>
        <v>19</v>
      </c>
      <c r="AI232" s="1811">
        <f t="shared" si="111"/>
        <v>0</v>
      </c>
      <c r="AJ232" s="1811">
        <f t="shared" si="119"/>
        <v>0</v>
      </c>
      <c r="AK232" s="1811">
        <f t="shared" si="112"/>
        <v>0</v>
      </c>
      <c r="AL232" s="1814">
        <f t="shared" si="113"/>
        <v>0</v>
      </c>
      <c r="AM232" s="1812">
        <f t="shared" si="114"/>
        <v>0</v>
      </c>
      <c r="AN232" s="1815">
        <f>IF(AN$12="Fixed Rate",AI$6/360*30,('SOFR Curve'!$H221/12))</f>
        <v>3.3333333333333335E-3</v>
      </c>
      <c r="AO232" s="1811">
        <f t="shared" si="115"/>
        <v>0</v>
      </c>
      <c r="AP232" s="229"/>
    </row>
    <row r="233" spans="3:42" s="76" customFormat="1">
      <c r="C233" s="76">
        <f t="shared" si="90"/>
        <v>220</v>
      </c>
      <c r="D233" s="76">
        <f t="shared" si="93"/>
        <v>219</v>
      </c>
      <c r="E233" s="1818">
        <f t="shared" si="116"/>
        <v>50740</v>
      </c>
      <c r="F233" s="76">
        <f t="shared" si="94"/>
        <v>19</v>
      </c>
      <c r="G233" s="1811">
        <f t="shared" si="95"/>
        <v>13784280.710471155</v>
      </c>
      <c r="H233" s="1811">
        <f t="shared" si="96"/>
        <v>30784.893586718914</v>
      </c>
      <c r="I233" s="1811">
        <f t="shared" si="97"/>
        <v>54409.106148504143</v>
      </c>
      <c r="J233" s="1814">
        <f t="shared" si="98"/>
        <v>85193.999735223057</v>
      </c>
      <c r="K233" s="1812">
        <f t="shared" si="91"/>
        <v>13729871.604322651</v>
      </c>
      <c r="L233" s="1815">
        <f>IF(L$12="Fixed Rate",G$6/360*30,('SOFR Curve'!$H222/12))</f>
        <v>2.2333333333333333E-3</v>
      </c>
      <c r="M233" s="1811">
        <f t="shared" si="99"/>
        <v>2994.7579141753381</v>
      </c>
      <c r="N233" s="229"/>
      <c r="Q233" s="76">
        <f t="shared" si="100"/>
        <v>220</v>
      </c>
      <c r="R233" s="76">
        <f t="shared" si="101"/>
        <v>212</v>
      </c>
      <c r="S233" s="1818">
        <f t="shared" si="117"/>
        <v>52657</v>
      </c>
      <c r="T233" s="76">
        <f t="shared" si="102"/>
        <v>19</v>
      </c>
      <c r="U233" s="1811">
        <f t="shared" si="103"/>
        <v>0</v>
      </c>
      <c r="V233" s="1811">
        <f t="shared" si="104"/>
        <v>0</v>
      </c>
      <c r="W233" s="1811">
        <f t="shared" si="105"/>
        <v>0</v>
      </c>
      <c r="X233" s="1814">
        <f t="shared" si="106"/>
        <v>0</v>
      </c>
      <c r="Y233" s="1812">
        <f t="shared" si="92"/>
        <v>0</v>
      </c>
      <c r="Z233" s="1815">
        <f>IF(Z$12="Fixed Rate",U$6/360*30,('SOFR Curve'!$H222/12))</f>
        <v>5.0000000000000001E-3</v>
      </c>
      <c r="AA233" s="1811">
        <f t="shared" si="107"/>
        <v>0</v>
      </c>
      <c r="AB233" s="229"/>
      <c r="AE233" s="76">
        <f t="shared" si="108"/>
        <v>220</v>
      </c>
      <c r="AF233" s="76">
        <f t="shared" si="109"/>
        <v>214</v>
      </c>
      <c r="AG233" s="1818">
        <f t="shared" si="118"/>
        <v>52657</v>
      </c>
      <c r="AH233" s="76">
        <f t="shared" si="110"/>
        <v>19</v>
      </c>
      <c r="AI233" s="1811">
        <f t="shared" si="111"/>
        <v>0</v>
      </c>
      <c r="AJ233" s="1811">
        <f t="shared" si="119"/>
        <v>0</v>
      </c>
      <c r="AK233" s="1811">
        <f t="shared" si="112"/>
        <v>0</v>
      </c>
      <c r="AL233" s="1814">
        <f t="shared" si="113"/>
        <v>0</v>
      </c>
      <c r="AM233" s="1812">
        <f t="shared" si="114"/>
        <v>0</v>
      </c>
      <c r="AN233" s="1815">
        <f>IF(AN$12="Fixed Rate",AI$6/360*30,('SOFR Curve'!$H222/12))</f>
        <v>3.3333333333333335E-3</v>
      </c>
      <c r="AO233" s="1811">
        <f t="shared" si="115"/>
        <v>0</v>
      </c>
      <c r="AP233" s="229"/>
    </row>
    <row r="234" spans="3:42" s="76" customFormat="1">
      <c r="C234" s="76">
        <f t="shared" si="90"/>
        <v>221</v>
      </c>
      <c r="D234" s="76">
        <f t="shared" si="93"/>
        <v>220</v>
      </c>
      <c r="E234" s="1818">
        <f t="shared" si="116"/>
        <v>50771</v>
      </c>
      <c r="F234" s="76">
        <f t="shared" si="94"/>
        <v>19</v>
      </c>
      <c r="G234" s="1811">
        <f t="shared" si="95"/>
        <v>13729871.604322651</v>
      </c>
      <c r="H234" s="1811">
        <f t="shared" si="96"/>
        <v>30663.379916320588</v>
      </c>
      <c r="I234" s="1811">
        <f t="shared" si="97"/>
        <v>54530.619818902473</v>
      </c>
      <c r="J234" s="1814">
        <f t="shared" si="98"/>
        <v>85193.999735223057</v>
      </c>
      <c r="K234" s="1812">
        <f t="shared" si="91"/>
        <v>13675340.98450375</v>
      </c>
      <c r="L234" s="1815">
        <f>IF(L$12="Fixed Rate",G$6/360*30,('SOFR Curve'!$H223/12))</f>
        <v>2.2333333333333333E-3</v>
      </c>
      <c r="M234" s="1811">
        <f t="shared" si="99"/>
        <v>2860.3899175672191</v>
      </c>
      <c r="N234" s="229"/>
      <c r="Q234" s="76">
        <f t="shared" si="100"/>
        <v>221</v>
      </c>
      <c r="R234" s="76">
        <f t="shared" si="101"/>
        <v>213</v>
      </c>
      <c r="S234" s="1818">
        <f t="shared" si="117"/>
        <v>52688</v>
      </c>
      <c r="T234" s="76">
        <f t="shared" si="102"/>
        <v>19</v>
      </c>
      <c r="U234" s="1811">
        <f t="shared" si="103"/>
        <v>0</v>
      </c>
      <c r="V234" s="1811">
        <f t="shared" si="104"/>
        <v>0</v>
      </c>
      <c r="W234" s="1811">
        <f t="shared" si="105"/>
        <v>0</v>
      </c>
      <c r="X234" s="1814">
        <f t="shared" si="106"/>
        <v>0</v>
      </c>
      <c r="Y234" s="1812">
        <f t="shared" si="92"/>
        <v>0</v>
      </c>
      <c r="Z234" s="1815">
        <f>IF(Z$12="Fixed Rate",U$6/360*30,('SOFR Curve'!$H223/12))</f>
        <v>5.0000000000000001E-3</v>
      </c>
      <c r="AA234" s="1811">
        <f t="shared" si="107"/>
        <v>0</v>
      </c>
      <c r="AB234" s="229"/>
      <c r="AE234" s="76">
        <f t="shared" si="108"/>
        <v>221</v>
      </c>
      <c r="AF234" s="76">
        <f t="shared" si="109"/>
        <v>215</v>
      </c>
      <c r="AG234" s="1818">
        <f t="shared" si="118"/>
        <v>52688</v>
      </c>
      <c r="AH234" s="76">
        <f t="shared" si="110"/>
        <v>19</v>
      </c>
      <c r="AI234" s="1811">
        <f t="shared" si="111"/>
        <v>0</v>
      </c>
      <c r="AJ234" s="1811">
        <f t="shared" si="119"/>
        <v>0</v>
      </c>
      <c r="AK234" s="1811">
        <f t="shared" si="112"/>
        <v>0</v>
      </c>
      <c r="AL234" s="1814">
        <f t="shared" si="113"/>
        <v>0</v>
      </c>
      <c r="AM234" s="1812">
        <f t="shared" si="114"/>
        <v>0</v>
      </c>
      <c r="AN234" s="1815">
        <f>IF(AN$12="Fixed Rate",AI$6/360*30,('SOFR Curve'!$H223/12))</f>
        <v>3.3333333333333335E-3</v>
      </c>
      <c r="AO234" s="1811">
        <f t="shared" si="115"/>
        <v>0</v>
      </c>
      <c r="AP234" s="229"/>
    </row>
    <row r="235" spans="3:42" s="76" customFormat="1">
      <c r="C235" s="76">
        <f t="shared" si="90"/>
        <v>222</v>
      </c>
      <c r="D235" s="76">
        <f t="shared" si="93"/>
        <v>221</v>
      </c>
      <c r="E235" s="1818">
        <f t="shared" si="116"/>
        <v>50802</v>
      </c>
      <c r="F235" s="76">
        <f t="shared" si="94"/>
        <v>19</v>
      </c>
      <c r="G235" s="1811">
        <f t="shared" si="95"/>
        <v>13675340.98450375</v>
      </c>
      <c r="H235" s="1811">
        <f t="shared" si="96"/>
        <v>30541.594865391708</v>
      </c>
      <c r="I235" s="1811">
        <f t="shared" si="97"/>
        <v>54652.404869831349</v>
      </c>
      <c r="J235" s="1814">
        <f t="shared" si="98"/>
        <v>85193.999735223057</v>
      </c>
      <c r="K235" s="1812">
        <f t="shared" si="91"/>
        <v>13620688.579633918</v>
      </c>
      <c r="L235" s="1815">
        <f>IF(L$12="Fixed Rate",G$6/360*30,('SOFR Curve'!$H224/12))</f>
        <v>2.2333333333333333E-3</v>
      </c>
      <c r="M235" s="1811">
        <f t="shared" si="99"/>
        <v>2860.3899175672191</v>
      </c>
      <c r="N235" s="229"/>
      <c r="Q235" s="76">
        <f t="shared" si="100"/>
        <v>222</v>
      </c>
      <c r="R235" s="76">
        <f t="shared" si="101"/>
        <v>214</v>
      </c>
      <c r="S235" s="1818">
        <f t="shared" si="117"/>
        <v>52718</v>
      </c>
      <c r="T235" s="76">
        <f t="shared" si="102"/>
        <v>19</v>
      </c>
      <c r="U235" s="1811">
        <f t="shared" si="103"/>
        <v>0</v>
      </c>
      <c r="V235" s="1811">
        <f t="shared" si="104"/>
        <v>0</v>
      </c>
      <c r="W235" s="1811">
        <f t="shared" si="105"/>
        <v>0</v>
      </c>
      <c r="X235" s="1814">
        <f t="shared" si="106"/>
        <v>0</v>
      </c>
      <c r="Y235" s="1812">
        <f t="shared" si="92"/>
        <v>0</v>
      </c>
      <c r="Z235" s="1815">
        <f>IF(Z$12="Fixed Rate",U$6/360*30,('SOFR Curve'!$H224/12))</f>
        <v>5.0000000000000001E-3</v>
      </c>
      <c r="AA235" s="1811">
        <f t="shared" si="107"/>
        <v>0</v>
      </c>
      <c r="AB235" s="229"/>
      <c r="AE235" s="76">
        <f t="shared" si="108"/>
        <v>222</v>
      </c>
      <c r="AF235" s="76">
        <f t="shared" si="109"/>
        <v>216</v>
      </c>
      <c r="AG235" s="1818">
        <f t="shared" si="118"/>
        <v>52718</v>
      </c>
      <c r="AH235" s="76">
        <f t="shared" si="110"/>
        <v>19</v>
      </c>
      <c r="AI235" s="1811">
        <f t="shared" si="111"/>
        <v>0</v>
      </c>
      <c r="AJ235" s="1811">
        <f t="shared" si="119"/>
        <v>0</v>
      </c>
      <c r="AK235" s="1811">
        <f t="shared" si="112"/>
        <v>0</v>
      </c>
      <c r="AL235" s="1814">
        <f t="shared" si="113"/>
        <v>0</v>
      </c>
      <c r="AM235" s="1812">
        <f t="shared" si="114"/>
        <v>0</v>
      </c>
      <c r="AN235" s="1815">
        <f>IF(AN$12="Fixed Rate",AI$6/360*30,('SOFR Curve'!$H224/12))</f>
        <v>3.3333333333333335E-3</v>
      </c>
      <c r="AO235" s="1811">
        <f t="shared" si="115"/>
        <v>0</v>
      </c>
      <c r="AP235" s="229"/>
    </row>
    <row r="236" spans="3:42" s="76" customFormat="1">
      <c r="C236" s="76">
        <f t="shared" si="90"/>
        <v>223</v>
      </c>
      <c r="D236" s="76">
        <f t="shared" si="93"/>
        <v>222</v>
      </c>
      <c r="E236" s="1818">
        <f t="shared" si="116"/>
        <v>50830</v>
      </c>
      <c r="F236" s="76">
        <f t="shared" si="94"/>
        <v>19</v>
      </c>
      <c r="G236" s="1811">
        <f t="shared" si="95"/>
        <v>13620688.579633918</v>
      </c>
      <c r="H236" s="1811">
        <f t="shared" si="96"/>
        <v>30419.537827849083</v>
      </c>
      <c r="I236" s="1811">
        <f t="shared" si="97"/>
        <v>54774.461907373974</v>
      </c>
      <c r="J236" s="1814">
        <f t="shared" si="98"/>
        <v>85193.999735223057</v>
      </c>
      <c r="K236" s="1812">
        <f t="shared" si="91"/>
        <v>13565914.117726544</v>
      </c>
      <c r="L236" s="1815">
        <f>IF(L$12="Fixed Rate",G$6/360*30,('SOFR Curve'!$H225/12))</f>
        <v>2.2333333333333333E-3</v>
      </c>
      <c r="M236" s="1811">
        <f t="shared" si="99"/>
        <v>2860.3899175672191</v>
      </c>
      <c r="N236" s="229"/>
      <c r="Q236" s="76">
        <f t="shared" si="100"/>
        <v>223</v>
      </c>
      <c r="R236" s="76">
        <f t="shared" si="101"/>
        <v>215</v>
      </c>
      <c r="S236" s="1818">
        <f t="shared" si="117"/>
        <v>52749</v>
      </c>
      <c r="T236" s="76">
        <f t="shared" si="102"/>
        <v>19</v>
      </c>
      <c r="U236" s="1811">
        <f t="shared" si="103"/>
        <v>0</v>
      </c>
      <c r="V236" s="1811">
        <f t="shared" si="104"/>
        <v>0</v>
      </c>
      <c r="W236" s="1811">
        <f t="shared" si="105"/>
        <v>0</v>
      </c>
      <c r="X236" s="1814">
        <f t="shared" si="106"/>
        <v>0</v>
      </c>
      <c r="Y236" s="1812">
        <f t="shared" si="92"/>
        <v>0</v>
      </c>
      <c r="Z236" s="1815">
        <f>IF(Z$12="Fixed Rate",U$6/360*30,('SOFR Curve'!$H225/12))</f>
        <v>5.0000000000000001E-3</v>
      </c>
      <c r="AA236" s="1811">
        <f t="shared" si="107"/>
        <v>0</v>
      </c>
      <c r="AB236" s="229"/>
      <c r="AE236" s="76">
        <f t="shared" si="108"/>
        <v>223</v>
      </c>
      <c r="AF236" s="76">
        <f t="shared" si="109"/>
        <v>217</v>
      </c>
      <c r="AG236" s="1818">
        <f t="shared" si="118"/>
        <v>52749</v>
      </c>
      <c r="AH236" s="76">
        <f t="shared" si="110"/>
        <v>19</v>
      </c>
      <c r="AI236" s="1811">
        <f t="shared" si="111"/>
        <v>0</v>
      </c>
      <c r="AJ236" s="1811">
        <f t="shared" si="119"/>
        <v>0</v>
      </c>
      <c r="AK236" s="1811">
        <f t="shared" si="112"/>
        <v>0</v>
      </c>
      <c r="AL236" s="1814">
        <f t="shared" si="113"/>
        <v>0</v>
      </c>
      <c r="AM236" s="1812">
        <f t="shared" si="114"/>
        <v>0</v>
      </c>
      <c r="AN236" s="1815">
        <f>IF(AN$12="Fixed Rate",AI$6/360*30,('SOFR Curve'!$H225/12))</f>
        <v>3.3333333333333335E-3</v>
      </c>
      <c r="AO236" s="1811">
        <f t="shared" si="115"/>
        <v>0</v>
      </c>
      <c r="AP236" s="229"/>
    </row>
    <row r="237" spans="3:42" s="76" customFormat="1">
      <c r="C237" s="76">
        <f t="shared" si="90"/>
        <v>224</v>
      </c>
      <c r="D237" s="76">
        <f t="shared" si="93"/>
        <v>223</v>
      </c>
      <c r="E237" s="1818">
        <f t="shared" si="116"/>
        <v>50861</v>
      </c>
      <c r="F237" s="76">
        <f t="shared" si="94"/>
        <v>19</v>
      </c>
      <c r="G237" s="1811">
        <f t="shared" si="95"/>
        <v>13565914.117726544</v>
      </c>
      <c r="H237" s="1811">
        <f t="shared" si="96"/>
        <v>30297.208196255946</v>
      </c>
      <c r="I237" s="1811">
        <f t="shared" si="97"/>
        <v>54896.791538967125</v>
      </c>
      <c r="J237" s="1814">
        <f t="shared" si="98"/>
        <v>85193.999735223071</v>
      </c>
      <c r="K237" s="1812">
        <f t="shared" si="91"/>
        <v>13511017.326187577</v>
      </c>
      <c r="L237" s="1815">
        <f>IF(L$12="Fixed Rate",G$6/360*30,('SOFR Curve'!$H226/12))</f>
        <v>2.2333333333333333E-3</v>
      </c>
      <c r="M237" s="1811">
        <f t="shared" si="99"/>
        <v>2860.3899175672191</v>
      </c>
      <c r="N237" s="229"/>
      <c r="Q237" s="76">
        <f t="shared" si="100"/>
        <v>224</v>
      </c>
      <c r="R237" s="76">
        <f t="shared" si="101"/>
        <v>216</v>
      </c>
      <c r="S237" s="1818">
        <f t="shared" si="117"/>
        <v>52779</v>
      </c>
      <c r="T237" s="76">
        <f t="shared" si="102"/>
        <v>19</v>
      </c>
      <c r="U237" s="1811">
        <f t="shared" si="103"/>
        <v>0</v>
      </c>
      <c r="V237" s="1811">
        <f t="shared" si="104"/>
        <v>0</v>
      </c>
      <c r="W237" s="1811">
        <f t="shared" si="105"/>
        <v>0</v>
      </c>
      <c r="X237" s="1814">
        <f t="shared" si="106"/>
        <v>0</v>
      </c>
      <c r="Y237" s="1812">
        <f t="shared" si="92"/>
        <v>0</v>
      </c>
      <c r="Z237" s="1815">
        <f>IF(Z$12="Fixed Rate",U$6/360*30,('SOFR Curve'!$H226/12))</f>
        <v>5.0000000000000001E-3</v>
      </c>
      <c r="AA237" s="1811">
        <f t="shared" si="107"/>
        <v>0</v>
      </c>
      <c r="AB237" s="229"/>
      <c r="AE237" s="76">
        <f t="shared" si="108"/>
        <v>224</v>
      </c>
      <c r="AF237" s="76">
        <f t="shared" si="109"/>
        <v>218</v>
      </c>
      <c r="AG237" s="1818">
        <f t="shared" si="118"/>
        <v>52779</v>
      </c>
      <c r="AH237" s="76">
        <f t="shared" si="110"/>
        <v>19</v>
      </c>
      <c r="AI237" s="1811">
        <f t="shared" si="111"/>
        <v>0</v>
      </c>
      <c r="AJ237" s="1811">
        <f t="shared" si="119"/>
        <v>0</v>
      </c>
      <c r="AK237" s="1811">
        <f t="shared" si="112"/>
        <v>0</v>
      </c>
      <c r="AL237" s="1814">
        <f t="shared" si="113"/>
        <v>0</v>
      </c>
      <c r="AM237" s="1812">
        <f t="shared" si="114"/>
        <v>0</v>
      </c>
      <c r="AN237" s="1815">
        <f>IF(AN$12="Fixed Rate",AI$6/360*30,('SOFR Curve'!$H226/12))</f>
        <v>3.3333333333333335E-3</v>
      </c>
      <c r="AO237" s="1811">
        <f t="shared" si="115"/>
        <v>0</v>
      </c>
      <c r="AP237" s="229"/>
    </row>
    <row r="238" spans="3:42" s="76" customFormat="1">
      <c r="C238" s="76">
        <f t="shared" si="90"/>
        <v>225</v>
      </c>
      <c r="D238" s="76">
        <f t="shared" si="93"/>
        <v>224</v>
      </c>
      <c r="E238" s="1818">
        <f t="shared" si="116"/>
        <v>50891</v>
      </c>
      <c r="F238" s="76">
        <f t="shared" si="94"/>
        <v>19</v>
      </c>
      <c r="G238" s="1811">
        <f t="shared" si="95"/>
        <v>13511017.326187577</v>
      </c>
      <c r="H238" s="1811">
        <f t="shared" si="96"/>
        <v>30174.605361818922</v>
      </c>
      <c r="I238" s="1811">
        <f t="shared" si="97"/>
        <v>55019.394373404139</v>
      </c>
      <c r="J238" s="1814">
        <f t="shared" si="98"/>
        <v>85193.999735223057</v>
      </c>
      <c r="K238" s="1812">
        <f t="shared" si="91"/>
        <v>13455997.931814173</v>
      </c>
      <c r="L238" s="1815">
        <f>IF(L$12="Fixed Rate",G$6/360*30,('SOFR Curve'!$H227/12))</f>
        <v>2.2333333333333333E-3</v>
      </c>
      <c r="M238" s="1811">
        <f t="shared" si="99"/>
        <v>2860.3899175672191</v>
      </c>
      <c r="N238" s="229"/>
      <c r="Q238" s="76">
        <f t="shared" si="100"/>
        <v>225</v>
      </c>
      <c r="R238" s="76">
        <f t="shared" si="101"/>
        <v>217</v>
      </c>
      <c r="S238" s="1818">
        <f t="shared" si="117"/>
        <v>52810</v>
      </c>
      <c r="T238" s="76">
        <f t="shared" si="102"/>
        <v>19</v>
      </c>
      <c r="U238" s="1811">
        <f t="shared" si="103"/>
        <v>0</v>
      </c>
      <c r="V238" s="1811">
        <f t="shared" si="104"/>
        <v>0</v>
      </c>
      <c r="W238" s="1811">
        <f t="shared" si="105"/>
        <v>0</v>
      </c>
      <c r="X238" s="1814">
        <f t="shared" si="106"/>
        <v>0</v>
      </c>
      <c r="Y238" s="1812">
        <f t="shared" si="92"/>
        <v>0</v>
      </c>
      <c r="Z238" s="1815">
        <f>IF(Z$12="Fixed Rate",U$6/360*30,('SOFR Curve'!$H227/12))</f>
        <v>5.0000000000000001E-3</v>
      </c>
      <c r="AA238" s="1811">
        <f t="shared" si="107"/>
        <v>0</v>
      </c>
      <c r="AB238" s="229"/>
      <c r="AE238" s="76">
        <f t="shared" si="108"/>
        <v>225</v>
      </c>
      <c r="AF238" s="76">
        <f t="shared" si="109"/>
        <v>219</v>
      </c>
      <c r="AG238" s="1818">
        <f t="shared" si="118"/>
        <v>52810</v>
      </c>
      <c r="AH238" s="76">
        <f t="shared" si="110"/>
        <v>19</v>
      </c>
      <c r="AI238" s="1811">
        <f t="shared" si="111"/>
        <v>0</v>
      </c>
      <c r="AJ238" s="1811">
        <f t="shared" si="119"/>
        <v>0</v>
      </c>
      <c r="AK238" s="1811">
        <f t="shared" si="112"/>
        <v>0</v>
      </c>
      <c r="AL238" s="1814">
        <f t="shared" si="113"/>
        <v>0</v>
      </c>
      <c r="AM238" s="1812">
        <f t="shared" si="114"/>
        <v>0</v>
      </c>
      <c r="AN238" s="1815">
        <f>IF(AN$12="Fixed Rate",AI$6/360*30,('SOFR Curve'!$H227/12))</f>
        <v>3.3333333333333335E-3</v>
      </c>
      <c r="AO238" s="1811">
        <f t="shared" si="115"/>
        <v>0</v>
      </c>
      <c r="AP238" s="229"/>
    </row>
    <row r="239" spans="3:42" s="76" customFormat="1">
      <c r="C239" s="76">
        <f t="shared" si="90"/>
        <v>226</v>
      </c>
      <c r="D239" s="76">
        <f t="shared" si="93"/>
        <v>225</v>
      </c>
      <c r="E239" s="1818">
        <f t="shared" si="116"/>
        <v>50922</v>
      </c>
      <c r="F239" s="76">
        <f t="shared" si="94"/>
        <v>19</v>
      </c>
      <c r="G239" s="1811">
        <f t="shared" si="95"/>
        <v>13455997.931814173</v>
      </c>
      <c r="H239" s="1811">
        <f t="shared" si="96"/>
        <v>30051.728714384986</v>
      </c>
      <c r="I239" s="1811">
        <f t="shared" si="97"/>
        <v>55142.271020838074</v>
      </c>
      <c r="J239" s="1814">
        <f t="shared" si="98"/>
        <v>85193.999735223057</v>
      </c>
      <c r="K239" s="1812">
        <f t="shared" si="91"/>
        <v>13400855.660793334</v>
      </c>
      <c r="L239" s="1815">
        <f>IF(L$12="Fixed Rate",G$6/360*30,('SOFR Curve'!$H228/12))</f>
        <v>2.2333333333333333E-3</v>
      </c>
      <c r="M239" s="1811">
        <f t="shared" si="99"/>
        <v>2860.3899175672191</v>
      </c>
      <c r="N239" s="229"/>
      <c r="Q239" s="76">
        <f t="shared" si="100"/>
        <v>226</v>
      </c>
      <c r="R239" s="76">
        <f t="shared" si="101"/>
        <v>218</v>
      </c>
      <c r="S239" s="1818">
        <f t="shared" si="117"/>
        <v>52841</v>
      </c>
      <c r="T239" s="76">
        <f t="shared" si="102"/>
        <v>19</v>
      </c>
      <c r="U239" s="1811">
        <f t="shared" si="103"/>
        <v>0</v>
      </c>
      <c r="V239" s="1811">
        <f t="shared" si="104"/>
        <v>0</v>
      </c>
      <c r="W239" s="1811">
        <f t="shared" si="105"/>
        <v>0</v>
      </c>
      <c r="X239" s="1814">
        <f t="shared" si="106"/>
        <v>0</v>
      </c>
      <c r="Y239" s="1812">
        <f t="shared" si="92"/>
        <v>0</v>
      </c>
      <c r="Z239" s="1815">
        <f>IF(Z$12="Fixed Rate",U$6/360*30,('SOFR Curve'!$H228/12))</f>
        <v>5.0000000000000001E-3</v>
      </c>
      <c r="AA239" s="1811">
        <f t="shared" si="107"/>
        <v>0</v>
      </c>
      <c r="AB239" s="229"/>
      <c r="AE239" s="76">
        <f t="shared" si="108"/>
        <v>226</v>
      </c>
      <c r="AF239" s="76">
        <f t="shared" si="109"/>
        <v>220</v>
      </c>
      <c r="AG239" s="1818">
        <f t="shared" si="118"/>
        <v>52841</v>
      </c>
      <c r="AH239" s="76">
        <f t="shared" si="110"/>
        <v>19</v>
      </c>
      <c r="AI239" s="1811">
        <f t="shared" si="111"/>
        <v>0</v>
      </c>
      <c r="AJ239" s="1811">
        <f t="shared" si="119"/>
        <v>0</v>
      </c>
      <c r="AK239" s="1811">
        <f t="shared" si="112"/>
        <v>0</v>
      </c>
      <c r="AL239" s="1814">
        <f t="shared" si="113"/>
        <v>0</v>
      </c>
      <c r="AM239" s="1812">
        <f t="shared" si="114"/>
        <v>0</v>
      </c>
      <c r="AN239" s="1815">
        <f>IF(AN$12="Fixed Rate",AI$6/360*30,('SOFR Curve'!$H228/12))</f>
        <v>3.3333333333333335E-3</v>
      </c>
      <c r="AO239" s="1811">
        <f t="shared" si="115"/>
        <v>0</v>
      </c>
      <c r="AP239" s="229"/>
    </row>
    <row r="240" spans="3:42" s="76" customFormat="1">
      <c r="C240" s="76">
        <f t="shared" si="90"/>
        <v>227</v>
      </c>
      <c r="D240" s="76">
        <f t="shared" si="93"/>
        <v>226</v>
      </c>
      <c r="E240" s="1818">
        <f t="shared" si="116"/>
        <v>50952</v>
      </c>
      <c r="F240" s="76">
        <f t="shared" si="94"/>
        <v>19</v>
      </c>
      <c r="G240" s="1811">
        <f t="shared" si="95"/>
        <v>13400855.660793334</v>
      </c>
      <c r="H240" s="1811">
        <f t="shared" si="96"/>
        <v>29928.577642438446</v>
      </c>
      <c r="I240" s="1811">
        <f t="shared" si="97"/>
        <v>55265.422092784625</v>
      </c>
      <c r="J240" s="1814">
        <f t="shared" si="98"/>
        <v>85193.999735223071</v>
      </c>
      <c r="K240" s="1812">
        <f t="shared" si="91"/>
        <v>13345590.23870055</v>
      </c>
      <c r="L240" s="1815">
        <f>IF(L$12="Fixed Rate",G$6/360*30,('SOFR Curve'!$H229/12))</f>
        <v>2.2333333333333333E-3</v>
      </c>
      <c r="M240" s="1811">
        <f t="shared" si="99"/>
        <v>2860.3899175672191</v>
      </c>
      <c r="N240" s="229"/>
      <c r="Q240" s="76">
        <f t="shared" si="100"/>
        <v>227</v>
      </c>
      <c r="R240" s="76">
        <f t="shared" si="101"/>
        <v>219</v>
      </c>
      <c r="S240" s="1818">
        <f t="shared" si="117"/>
        <v>52871</v>
      </c>
      <c r="T240" s="76">
        <f t="shared" si="102"/>
        <v>19</v>
      </c>
      <c r="U240" s="1811">
        <f t="shared" si="103"/>
        <v>0</v>
      </c>
      <c r="V240" s="1811">
        <f t="shared" si="104"/>
        <v>0</v>
      </c>
      <c r="W240" s="1811">
        <f t="shared" si="105"/>
        <v>0</v>
      </c>
      <c r="X240" s="1814">
        <f t="shared" si="106"/>
        <v>0</v>
      </c>
      <c r="Y240" s="1812">
        <f t="shared" si="92"/>
        <v>0</v>
      </c>
      <c r="Z240" s="1815">
        <f>IF(Z$12="Fixed Rate",U$6/360*30,('SOFR Curve'!$H229/12))</f>
        <v>5.0000000000000001E-3</v>
      </c>
      <c r="AA240" s="1811">
        <f t="shared" si="107"/>
        <v>0</v>
      </c>
      <c r="AB240" s="229"/>
      <c r="AE240" s="76">
        <f t="shared" si="108"/>
        <v>227</v>
      </c>
      <c r="AF240" s="76">
        <f t="shared" si="109"/>
        <v>221</v>
      </c>
      <c r="AG240" s="1818">
        <f t="shared" si="118"/>
        <v>52871</v>
      </c>
      <c r="AH240" s="76">
        <f t="shared" si="110"/>
        <v>19</v>
      </c>
      <c r="AI240" s="1811">
        <f t="shared" si="111"/>
        <v>0</v>
      </c>
      <c r="AJ240" s="1811">
        <f t="shared" si="119"/>
        <v>0</v>
      </c>
      <c r="AK240" s="1811">
        <f t="shared" si="112"/>
        <v>0</v>
      </c>
      <c r="AL240" s="1814">
        <f t="shared" si="113"/>
        <v>0</v>
      </c>
      <c r="AM240" s="1812">
        <f t="shared" si="114"/>
        <v>0</v>
      </c>
      <c r="AN240" s="1815">
        <f>IF(AN$12="Fixed Rate",AI$6/360*30,('SOFR Curve'!$H229/12))</f>
        <v>3.3333333333333335E-3</v>
      </c>
      <c r="AO240" s="1811">
        <f t="shared" si="115"/>
        <v>0</v>
      </c>
      <c r="AP240" s="229"/>
    </row>
    <row r="241" spans="3:42" s="76" customFormat="1">
      <c r="C241" s="76">
        <f t="shared" si="90"/>
        <v>228</v>
      </c>
      <c r="D241" s="76">
        <f t="shared" si="93"/>
        <v>227</v>
      </c>
      <c r="E241" s="1818">
        <f t="shared" si="116"/>
        <v>50983</v>
      </c>
      <c r="F241" s="76">
        <f t="shared" si="94"/>
        <v>19</v>
      </c>
      <c r="G241" s="1811">
        <f t="shared" si="95"/>
        <v>13345590.23870055</v>
      </c>
      <c r="H241" s="1811">
        <f t="shared" si="96"/>
        <v>29805.151533097895</v>
      </c>
      <c r="I241" s="1811">
        <f t="shared" si="97"/>
        <v>55388.848202125162</v>
      </c>
      <c r="J241" s="1814">
        <f t="shared" si="98"/>
        <v>85193.999735223057</v>
      </c>
      <c r="K241" s="1812">
        <f t="shared" si="91"/>
        <v>13290201.390498426</v>
      </c>
      <c r="L241" s="1815">
        <f>IF(L$12="Fixed Rate",G$6/360*30,('SOFR Curve'!$H230/12))</f>
        <v>2.2333333333333333E-3</v>
      </c>
      <c r="M241" s="1811">
        <f t="shared" si="99"/>
        <v>2860.3899175672191</v>
      </c>
      <c r="N241" s="229"/>
      <c r="Q241" s="76">
        <f t="shared" si="100"/>
        <v>228</v>
      </c>
      <c r="R241" s="76">
        <f t="shared" si="101"/>
        <v>220</v>
      </c>
      <c r="S241" s="1818">
        <f t="shared" si="117"/>
        <v>52902</v>
      </c>
      <c r="T241" s="76">
        <f t="shared" si="102"/>
        <v>19</v>
      </c>
      <c r="U241" s="1811">
        <f t="shared" si="103"/>
        <v>0</v>
      </c>
      <c r="V241" s="1811">
        <f t="shared" si="104"/>
        <v>0</v>
      </c>
      <c r="W241" s="1811">
        <f t="shared" si="105"/>
        <v>0</v>
      </c>
      <c r="X241" s="1814">
        <f t="shared" si="106"/>
        <v>0</v>
      </c>
      <c r="Y241" s="1812">
        <f t="shared" si="92"/>
        <v>0</v>
      </c>
      <c r="Z241" s="1815">
        <f>IF(Z$12="Fixed Rate",U$6/360*30,('SOFR Curve'!$H230/12))</f>
        <v>5.0000000000000001E-3</v>
      </c>
      <c r="AA241" s="1811">
        <f t="shared" si="107"/>
        <v>0</v>
      </c>
      <c r="AB241" s="229"/>
      <c r="AE241" s="76">
        <f t="shared" si="108"/>
        <v>228</v>
      </c>
      <c r="AF241" s="76">
        <f t="shared" si="109"/>
        <v>222</v>
      </c>
      <c r="AG241" s="1818">
        <f t="shared" si="118"/>
        <v>52902</v>
      </c>
      <c r="AH241" s="76">
        <f t="shared" si="110"/>
        <v>19</v>
      </c>
      <c r="AI241" s="1811">
        <f t="shared" si="111"/>
        <v>0</v>
      </c>
      <c r="AJ241" s="1811">
        <f t="shared" si="119"/>
        <v>0</v>
      </c>
      <c r="AK241" s="1811">
        <f t="shared" si="112"/>
        <v>0</v>
      </c>
      <c r="AL241" s="1814">
        <f t="shared" si="113"/>
        <v>0</v>
      </c>
      <c r="AM241" s="1812">
        <f t="shared" si="114"/>
        <v>0</v>
      </c>
      <c r="AN241" s="1815">
        <f>IF(AN$12="Fixed Rate",AI$6/360*30,('SOFR Curve'!$H230/12))</f>
        <v>3.3333333333333335E-3</v>
      </c>
      <c r="AO241" s="1811">
        <f t="shared" si="115"/>
        <v>0</v>
      </c>
      <c r="AP241" s="229"/>
    </row>
    <row r="242" spans="3:42" s="76" customFormat="1">
      <c r="C242" s="76">
        <f t="shared" si="90"/>
        <v>229</v>
      </c>
      <c r="D242" s="76">
        <f t="shared" si="93"/>
        <v>228</v>
      </c>
      <c r="E242" s="1818">
        <f t="shared" si="116"/>
        <v>51014</v>
      </c>
      <c r="F242" s="76">
        <f t="shared" si="94"/>
        <v>20</v>
      </c>
      <c r="G242" s="1811">
        <f t="shared" si="95"/>
        <v>13290201.390498426</v>
      </c>
      <c r="H242" s="1811">
        <f t="shared" si="96"/>
        <v>29681.449772113148</v>
      </c>
      <c r="I242" s="1811">
        <f t="shared" si="97"/>
        <v>55512.549963109923</v>
      </c>
      <c r="J242" s="1814">
        <f t="shared" si="98"/>
        <v>85193.999735223071</v>
      </c>
      <c r="K242" s="1812">
        <f t="shared" si="91"/>
        <v>13234688.840535317</v>
      </c>
      <c r="L242" s="1815">
        <f>IF(L$12="Fixed Rate",G$6/360*30,('SOFR Curve'!$H231/12))</f>
        <v>2.2333333333333333E-3</v>
      </c>
      <c r="M242" s="1811">
        <f t="shared" si="99"/>
        <v>2860.3899175672191</v>
      </c>
      <c r="N242" s="229"/>
      <c r="Q242" s="76">
        <f t="shared" si="100"/>
        <v>229</v>
      </c>
      <c r="R242" s="76">
        <f t="shared" si="101"/>
        <v>221</v>
      </c>
      <c r="S242" s="1818">
        <f t="shared" si="117"/>
        <v>52932</v>
      </c>
      <c r="T242" s="76">
        <f t="shared" si="102"/>
        <v>20</v>
      </c>
      <c r="U242" s="1811">
        <f t="shared" si="103"/>
        <v>0</v>
      </c>
      <c r="V242" s="1811">
        <f t="shared" si="104"/>
        <v>0</v>
      </c>
      <c r="W242" s="1811">
        <f t="shared" si="105"/>
        <v>0</v>
      </c>
      <c r="X242" s="1814">
        <f t="shared" si="106"/>
        <v>0</v>
      </c>
      <c r="Y242" s="1812">
        <f t="shared" si="92"/>
        <v>0</v>
      </c>
      <c r="Z242" s="1815">
        <f>IF(Z$12="Fixed Rate",U$6/360*30,('SOFR Curve'!$H231/12))</f>
        <v>5.0000000000000001E-3</v>
      </c>
      <c r="AA242" s="1811">
        <f t="shared" si="107"/>
        <v>0</v>
      </c>
      <c r="AB242" s="229"/>
      <c r="AE242" s="76">
        <f t="shared" si="108"/>
        <v>229</v>
      </c>
      <c r="AF242" s="76">
        <f t="shared" si="109"/>
        <v>223</v>
      </c>
      <c r="AG242" s="1818">
        <f t="shared" si="118"/>
        <v>52932</v>
      </c>
      <c r="AH242" s="76">
        <f t="shared" si="110"/>
        <v>20</v>
      </c>
      <c r="AI242" s="1811">
        <f t="shared" si="111"/>
        <v>0</v>
      </c>
      <c r="AJ242" s="1811">
        <f t="shared" si="119"/>
        <v>0</v>
      </c>
      <c r="AK242" s="1811">
        <f t="shared" si="112"/>
        <v>0</v>
      </c>
      <c r="AL242" s="1814">
        <f t="shared" si="113"/>
        <v>0</v>
      </c>
      <c r="AM242" s="1812">
        <f t="shared" si="114"/>
        <v>0</v>
      </c>
      <c r="AN242" s="1815">
        <f>IF(AN$12="Fixed Rate",AI$6/360*30,('SOFR Curve'!$H231/12))</f>
        <v>3.3333333333333335E-3</v>
      </c>
      <c r="AO242" s="1811">
        <f t="shared" si="115"/>
        <v>0</v>
      </c>
      <c r="AP242" s="229"/>
    </row>
    <row r="243" spans="3:42" s="76" customFormat="1">
      <c r="C243" s="76">
        <f t="shared" si="90"/>
        <v>230</v>
      </c>
      <c r="D243" s="76">
        <f t="shared" si="93"/>
        <v>229</v>
      </c>
      <c r="E243" s="1818">
        <f t="shared" si="116"/>
        <v>51044</v>
      </c>
      <c r="F243" s="76">
        <f t="shared" si="94"/>
        <v>20</v>
      </c>
      <c r="G243" s="1811">
        <f t="shared" si="95"/>
        <v>13234688.840535317</v>
      </c>
      <c r="H243" s="1811">
        <f t="shared" si="96"/>
        <v>29557.471743862206</v>
      </c>
      <c r="I243" s="1811">
        <f t="shared" si="97"/>
        <v>55636.527991360868</v>
      </c>
      <c r="J243" s="1814">
        <f t="shared" si="98"/>
        <v>85193.999735223071</v>
      </c>
      <c r="K243" s="1812">
        <f t="shared" si="91"/>
        <v>13179052.312543957</v>
      </c>
      <c r="L243" s="1815">
        <f>IF(L$12="Fixed Rate",G$6/360*30,('SOFR Curve'!$H232/12))</f>
        <v>2.2333333333333333E-3</v>
      </c>
      <c r="M243" s="1811">
        <f t="shared" si="99"/>
        <v>2860.3899175672191</v>
      </c>
      <c r="N243" s="229"/>
      <c r="Q243" s="76">
        <f t="shared" si="100"/>
        <v>230</v>
      </c>
      <c r="R243" s="76">
        <f t="shared" si="101"/>
        <v>222</v>
      </c>
      <c r="S243" s="1818">
        <f t="shared" si="117"/>
        <v>52963</v>
      </c>
      <c r="T243" s="76">
        <f t="shared" si="102"/>
        <v>20</v>
      </c>
      <c r="U243" s="1811">
        <f t="shared" si="103"/>
        <v>0</v>
      </c>
      <c r="V243" s="1811">
        <f t="shared" si="104"/>
        <v>0</v>
      </c>
      <c r="W243" s="1811">
        <f t="shared" si="105"/>
        <v>0</v>
      </c>
      <c r="X243" s="1814">
        <f t="shared" si="106"/>
        <v>0</v>
      </c>
      <c r="Y243" s="1812">
        <f t="shared" si="92"/>
        <v>0</v>
      </c>
      <c r="Z243" s="1815">
        <f>IF(Z$12="Fixed Rate",U$6/360*30,('SOFR Curve'!$H232/12))</f>
        <v>5.0000000000000001E-3</v>
      </c>
      <c r="AA243" s="1811">
        <f t="shared" si="107"/>
        <v>0</v>
      </c>
      <c r="AB243" s="229"/>
      <c r="AE243" s="76">
        <f t="shared" si="108"/>
        <v>230</v>
      </c>
      <c r="AF243" s="76">
        <f t="shared" si="109"/>
        <v>224</v>
      </c>
      <c r="AG243" s="1818">
        <f t="shared" si="118"/>
        <v>52963</v>
      </c>
      <c r="AH243" s="76">
        <f t="shared" si="110"/>
        <v>20</v>
      </c>
      <c r="AI243" s="1811">
        <f t="shared" si="111"/>
        <v>0</v>
      </c>
      <c r="AJ243" s="1811">
        <f t="shared" si="119"/>
        <v>0</v>
      </c>
      <c r="AK243" s="1811">
        <f t="shared" si="112"/>
        <v>0</v>
      </c>
      <c r="AL243" s="1814">
        <f t="shared" si="113"/>
        <v>0</v>
      </c>
      <c r="AM243" s="1812">
        <f t="shared" si="114"/>
        <v>0</v>
      </c>
      <c r="AN243" s="1815">
        <f>IF(AN$12="Fixed Rate",AI$6/360*30,('SOFR Curve'!$H232/12))</f>
        <v>3.3333333333333335E-3</v>
      </c>
      <c r="AO243" s="1811">
        <f t="shared" si="115"/>
        <v>0</v>
      </c>
      <c r="AP243" s="229"/>
    </row>
    <row r="244" spans="3:42" s="76" customFormat="1">
      <c r="C244" s="76">
        <f t="shared" si="90"/>
        <v>231</v>
      </c>
      <c r="D244" s="76">
        <f t="shared" si="93"/>
        <v>230</v>
      </c>
      <c r="E244" s="1818">
        <f t="shared" si="116"/>
        <v>51075</v>
      </c>
      <c r="F244" s="76">
        <f t="shared" si="94"/>
        <v>20</v>
      </c>
      <c r="G244" s="1811">
        <f t="shared" si="95"/>
        <v>13179052.312543957</v>
      </c>
      <c r="H244" s="1811">
        <f t="shared" si="96"/>
        <v>29433.216831348167</v>
      </c>
      <c r="I244" s="1811">
        <f t="shared" si="97"/>
        <v>55760.782903874933</v>
      </c>
      <c r="J244" s="1814">
        <f t="shared" si="98"/>
        <v>85193.9997352231</v>
      </c>
      <c r="K244" s="1812">
        <f t="shared" si="91"/>
        <v>13123291.529640082</v>
      </c>
      <c r="L244" s="1815">
        <f>IF(L$12="Fixed Rate",G$6/360*30,('SOFR Curve'!$H233/12))</f>
        <v>2.2333333333333333E-3</v>
      </c>
      <c r="M244" s="1811">
        <f t="shared" si="99"/>
        <v>2860.3899175672191</v>
      </c>
      <c r="N244" s="229"/>
      <c r="Q244" s="76">
        <f t="shared" si="100"/>
        <v>231</v>
      </c>
      <c r="R244" s="76">
        <f t="shared" si="101"/>
        <v>223</v>
      </c>
      <c r="S244" s="1818">
        <f t="shared" si="117"/>
        <v>52994</v>
      </c>
      <c r="T244" s="76">
        <f t="shared" si="102"/>
        <v>20</v>
      </c>
      <c r="U244" s="1811">
        <f t="shared" si="103"/>
        <v>0</v>
      </c>
      <c r="V244" s="1811">
        <f t="shared" si="104"/>
        <v>0</v>
      </c>
      <c r="W244" s="1811">
        <f t="shared" si="105"/>
        <v>0</v>
      </c>
      <c r="X244" s="1814">
        <f t="shared" si="106"/>
        <v>0</v>
      </c>
      <c r="Y244" s="1812">
        <f t="shared" si="92"/>
        <v>0</v>
      </c>
      <c r="Z244" s="1815">
        <f>IF(Z$12="Fixed Rate",U$6/360*30,('SOFR Curve'!$H233/12))</f>
        <v>5.0000000000000001E-3</v>
      </c>
      <c r="AA244" s="1811">
        <f t="shared" si="107"/>
        <v>0</v>
      </c>
      <c r="AB244" s="229"/>
      <c r="AE244" s="76">
        <f t="shared" si="108"/>
        <v>231</v>
      </c>
      <c r="AF244" s="76">
        <f t="shared" si="109"/>
        <v>225</v>
      </c>
      <c r="AG244" s="1818">
        <f t="shared" si="118"/>
        <v>52994</v>
      </c>
      <c r="AH244" s="76">
        <f t="shared" si="110"/>
        <v>20</v>
      </c>
      <c r="AI244" s="1811">
        <f t="shared" si="111"/>
        <v>0</v>
      </c>
      <c r="AJ244" s="1811">
        <f t="shared" si="119"/>
        <v>0</v>
      </c>
      <c r="AK244" s="1811">
        <f t="shared" si="112"/>
        <v>0</v>
      </c>
      <c r="AL244" s="1814">
        <f t="shared" si="113"/>
        <v>0</v>
      </c>
      <c r="AM244" s="1812">
        <f t="shared" si="114"/>
        <v>0</v>
      </c>
      <c r="AN244" s="1815">
        <f>IF(AN$12="Fixed Rate",AI$6/360*30,('SOFR Curve'!$H233/12))</f>
        <v>3.3333333333333335E-3</v>
      </c>
      <c r="AO244" s="1811">
        <f t="shared" si="115"/>
        <v>0</v>
      </c>
      <c r="AP244" s="229"/>
    </row>
    <row r="245" spans="3:42" s="76" customFormat="1">
      <c r="C245" s="76">
        <f t="shared" si="90"/>
        <v>232</v>
      </c>
      <c r="D245" s="76">
        <f t="shared" si="93"/>
        <v>231</v>
      </c>
      <c r="E245" s="1818">
        <f t="shared" si="116"/>
        <v>51105</v>
      </c>
      <c r="F245" s="76">
        <f t="shared" si="94"/>
        <v>20</v>
      </c>
      <c r="G245" s="1811">
        <f t="shared" si="95"/>
        <v>13123291.529640082</v>
      </c>
      <c r="H245" s="1811">
        <f t="shared" si="96"/>
        <v>29308.684416196182</v>
      </c>
      <c r="I245" s="1811">
        <f t="shared" si="97"/>
        <v>55885.315319026922</v>
      </c>
      <c r="J245" s="1814">
        <f t="shared" si="98"/>
        <v>85193.9997352231</v>
      </c>
      <c r="K245" s="1812">
        <f t="shared" si="91"/>
        <v>13067406.214321055</v>
      </c>
      <c r="L245" s="1815">
        <f>IF(L$12="Fixed Rate",G$6/360*30,('SOFR Curve'!$H234/12))</f>
        <v>2.2333333333333333E-3</v>
      </c>
      <c r="M245" s="1811">
        <f t="shared" si="99"/>
        <v>2860.3899175672191</v>
      </c>
      <c r="N245" s="229"/>
      <c r="Q245" s="76">
        <f t="shared" si="100"/>
        <v>232</v>
      </c>
      <c r="R245" s="76">
        <f t="shared" si="101"/>
        <v>224</v>
      </c>
      <c r="S245" s="1818">
        <f t="shared" si="117"/>
        <v>53022</v>
      </c>
      <c r="T245" s="76">
        <f t="shared" si="102"/>
        <v>20</v>
      </c>
      <c r="U245" s="1811">
        <f t="shared" si="103"/>
        <v>0</v>
      </c>
      <c r="V245" s="1811">
        <f t="shared" si="104"/>
        <v>0</v>
      </c>
      <c r="W245" s="1811">
        <f t="shared" si="105"/>
        <v>0</v>
      </c>
      <c r="X245" s="1814">
        <f t="shared" si="106"/>
        <v>0</v>
      </c>
      <c r="Y245" s="1812">
        <f t="shared" si="92"/>
        <v>0</v>
      </c>
      <c r="Z245" s="1815">
        <f>IF(Z$12="Fixed Rate",U$6/360*30,('SOFR Curve'!$H234/12))</f>
        <v>5.0000000000000001E-3</v>
      </c>
      <c r="AA245" s="1811">
        <f t="shared" si="107"/>
        <v>0</v>
      </c>
      <c r="AB245" s="229"/>
      <c r="AE245" s="76">
        <f t="shared" si="108"/>
        <v>232</v>
      </c>
      <c r="AF245" s="76">
        <f t="shared" si="109"/>
        <v>226</v>
      </c>
      <c r="AG245" s="1818">
        <f t="shared" si="118"/>
        <v>53022</v>
      </c>
      <c r="AH245" s="76">
        <f t="shared" si="110"/>
        <v>20</v>
      </c>
      <c r="AI245" s="1811">
        <f t="shared" si="111"/>
        <v>0</v>
      </c>
      <c r="AJ245" s="1811">
        <f t="shared" si="119"/>
        <v>0</v>
      </c>
      <c r="AK245" s="1811">
        <f t="shared" si="112"/>
        <v>0</v>
      </c>
      <c r="AL245" s="1814">
        <f t="shared" si="113"/>
        <v>0</v>
      </c>
      <c r="AM245" s="1812">
        <f t="shared" si="114"/>
        <v>0</v>
      </c>
      <c r="AN245" s="1815">
        <f>IF(AN$12="Fixed Rate",AI$6/360*30,('SOFR Curve'!$H234/12))</f>
        <v>3.3333333333333335E-3</v>
      </c>
      <c r="AO245" s="1811">
        <f t="shared" si="115"/>
        <v>0</v>
      </c>
      <c r="AP245" s="229"/>
    </row>
    <row r="246" spans="3:42" s="76" customFormat="1">
      <c r="C246" s="76">
        <f t="shared" si="90"/>
        <v>233</v>
      </c>
      <c r="D246" s="76">
        <f t="shared" si="93"/>
        <v>232</v>
      </c>
      <c r="E246" s="1818">
        <f t="shared" si="116"/>
        <v>51136</v>
      </c>
      <c r="F246" s="76">
        <f t="shared" si="94"/>
        <v>20</v>
      </c>
      <c r="G246" s="1811">
        <f t="shared" si="95"/>
        <v>13067406.214321055</v>
      </c>
      <c r="H246" s="1811">
        <f t="shared" si="96"/>
        <v>29183.873878650353</v>
      </c>
      <c r="I246" s="1811">
        <f t="shared" si="97"/>
        <v>56010.125856572718</v>
      </c>
      <c r="J246" s="1814">
        <f t="shared" si="98"/>
        <v>85193.999735223071</v>
      </c>
      <c r="K246" s="1812">
        <f t="shared" si="91"/>
        <v>13011396.088464482</v>
      </c>
      <c r="L246" s="1815">
        <f>IF(L$12="Fixed Rate",G$6/360*30,('SOFR Curve'!$H235/12))</f>
        <v>2.2333333333333333E-3</v>
      </c>
      <c r="M246" s="1811">
        <f t="shared" si="99"/>
        <v>2722.3762946502197</v>
      </c>
      <c r="N246" s="229"/>
      <c r="Q246" s="76">
        <f t="shared" si="100"/>
        <v>233</v>
      </c>
      <c r="R246" s="76">
        <f t="shared" si="101"/>
        <v>225</v>
      </c>
      <c r="S246" s="1818">
        <f t="shared" si="117"/>
        <v>53053</v>
      </c>
      <c r="T246" s="76">
        <f t="shared" si="102"/>
        <v>20</v>
      </c>
      <c r="U246" s="1811">
        <f t="shared" si="103"/>
        <v>0</v>
      </c>
      <c r="V246" s="1811">
        <f t="shared" si="104"/>
        <v>0</v>
      </c>
      <c r="W246" s="1811">
        <f t="shared" si="105"/>
        <v>0</v>
      </c>
      <c r="X246" s="1814">
        <f t="shared" si="106"/>
        <v>0</v>
      </c>
      <c r="Y246" s="1812">
        <f t="shared" si="92"/>
        <v>0</v>
      </c>
      <c r="Z246" s="1815">
        <f>IF(Z$12="Fixed Rate",U$6/360*30,('SOFR Curve'!$H235/12))</f>
        <v>5.0000000000000001E-3</v>
      </c>
      <c r="AA246" s="1811">
        <f t="shared" si="107"/>
        <v>0</v>
      </c>
      <c r="AB246" s="229"/>
      <c r="AE246" s="76">
        <f t="shared" si="108"/>
        <v>233</v>
      </c>
      <c r="AF246" s="76">
        <f t="shared" si="109"/>
        <v>227</v>
      </c>
      <c r="AG246" s="1818">
        <f t="shared" si="118"/>
        <v>53053</v>
      </c>
      <c r="AH246" s="76">
        <f t="shared" si="110"/>
        <v>20</v>
      </c>
      <c r="AI246" s="1811">
        <f t="shared" si="111"/>
        <v>0</v>
      </c>
      <c r="AJ246" s="1811">
        <f t="shared" si="119"/>
        <v>0</v>
      </c>
      <c r="AK246" s="1811">
        <f t="shared" si="112"/>
        <v>0</v>
      </c>
      <c r="AL246" s="1814">
        <f t="shared" si="113"/>
        <v>0</v>
      </c>
      <c r="AM246" s="1812">
        <f t="shared" si="114"/>
        <v>0</v>
      </c>
      <c r="AN246" s="1815">
        <f>IF(AN$12="Fixed Rate",AI$6/360*30,('SOFR Curve'!$H235/12))</f>
        <v>3.3333333333333335E-3</v>
      </c>
      <c r="AO246" s="1811">
        <f t="shared" si="115"/>
        <v>0</v>
      </c>
      <c r="AP246" s="229"/>
    </row>
    <row r="247" spans="3:42" s="76" customFormat="1">
      <c r="C247" s="76">
        <f t="shared" si="90"/>
        <v>234</v>
      </c>
      <c r="D247" s="76">
        <f t="shared" si="93"/>
        <v>233</v>
      </c>
      <c r="E247" s="1818">
        <f t="shared" si="116"/>
        <v>51167</v>
      </c>
      <c r="F247" s="76">
        <f t="shared" si="94"/>
        <v>20</v>
      </c>
      <c r="G247" s="1811">
        <f t="shared" si="95"/>
        <v>13011396.088464482</v>
      </c>
      <c r="H247" s="1811">
        <f t="shared" si="96"/>
        <v>29058.784597570673</v>
      </c>
      <c r="I247" s="1811">
        <f t="shared" si="97"/>
        <v>56135.215137652398</v>
      </c>
      <c r="J247" s="1814">
        <f t="shared" si="98"/>
        <v>85193.999735223071</v>
      </c>
      <c r="K247" s="1812">
        <f t="shared" si="91"/>
        <v>12955260.873326829</v>
      </c>
      <c r="L247" s="1815">
        <f>IF(L$12="Fixed Rate",G$6/360*30,('SOFR Curve'!$H236/12))</f>
        <v>2.2333333333333333E-3</v>
      </c>
      <c r="M247" s="1811">
        <f t="shared" si="99"/>
        <v>2722.3762946502197</v>
      </c>
      <c r="N247" s="229"/>
      <c r="Q247" s="76">
        <f t="shared" si="100"/>
        <v>234</v>
      </c>
      <c r="R247" s="76">
        <f t="shared" si="101"/>
        <v>226</v>
      </c>
      <c r="S247" s="1818">
        <f t="shared" si="117"/>
        <v>53083</v>
      </c>
      <c r="T247" s="76">
        <f t="shared" si="102"/>
        <v>20</v>
      </c>
      <c r="U247" s="1811">
        <f t="shared" si="103"/>
        <v>0</v>
      </c>
      <c r="V247" s="1811">
        <f t="shared" si="104"/>
        <v>0</v>
      </c>
      <c r="W247" s="1811">
        <f t="shared" si="105"/>
        <v>0</v>
      </c>
      <c r="X247" s="1814">
        <f t="shared" si="106"/>
        <v>0</v>
      </c>
      <c r="Y247" s="1812">
        <f t="shared" si="92"/>
        <v>0</v>
      </c>
      <c r="Z247" s="1815">
        <f>IF(Z$12="Fixed Rate",U$6/360*30,('SOFR Curve'!$H236/12))</f>
        <v>5.0000000000000001E-3</v>
      </c>
      <c r="AA247" s="1811">
        <f t="shared" si="107"/>
        <v>0</v>
      </c>
      <c r="AB247" s="229"/>
      <c r="AE247" s="76">
        <f t="shared" si="108"/>
        <v>234</v>
      </c>
      <c r="AF247" s="76">
        <f t="shared" si="109"/>
        <v>228</v>
      </c>
      <c r="AG247" s="1818">
        <f t="shared" si="118"/>
        <v>53083</v>
      </c>
      <c r="AH247" s="76">
        <f t="shared" si="110"/>
        <v>20</v>
      </c>
      <c r="AI247" s="1811">
        <f t="shared" si="111"/>
        <v>0</v>
      </c>
      <c r="AJ247" s="1811">
        <f t="shared" si="119"/>
        <v>0</v>
      </c>
      <c r="AK247" s="1811">
        <f t="shared" si="112"/>
        <v>0</v>
      </c>
      <c r="AL247" s="1814">
        <f t="shared" si="113"/>
        <v>0</v>
      </c>
      <c r="AM247" s="1812">
        <f t="shared" si="114"/>
        <v>0</v>
      </c>
      <c r="AN247" s="1815">
        <f>IF(AN$12="Fixed Rate",AI$6/360*30,('SOFR Curve'!$H236/12))</f>
        <v>3.3333333333333335E-3</v>
      </c>
      <c r="AO247" s="1811">
        <f t="shared" si="115"/>
        <v>0</v>
      </c>
      <c r="AP247" s="229"/>
    </row>
    <row r="248" spans="3:42" s="76" customFormat="1">
      <c r="C248" s="76">
        <f t="shared" si="90"/>
        <v>235</v>
      </c>
      <c r="D248" s="76">
        <f t="shared" si="93"/>
        <v>234</v>
      </c>
      <c r="E248" s="1818">
        <f t="shared" si="116"/>
        <v>51196</v>
      </c>
      <c r="F248" s="76">
        <f t="shared" si="94"/>
        <v>20</v>
      </c>
      <c r="G248" s="1811">
        <f t="shared" si="95"/>
        <v>12955260.873326829</v>
      </c>
      <c r="H248" s="1811">
        <f t="shared" si="96"/>
        <v>28933.415950429917</v>
      </c>
      <c r="I248" s="1811">
        <f t="shared" si="97"/>
        <v>56260.58378479314</v>
      </c>
      <c r="J248" s="1814">
        <f t="shared" si="98"/>
        <v>85193.999735223057</v>
      </c>
      <c r="K248" s="1812">
        <f t="shared" si="91"/>
        <v>12899000.289542036</v>
      </c>
      <c r="L248" s="1815">
        <f>IF(L$12="Fixed Rate",G$6/360*30,('SOFR Curve'!$H237/12))</f>
        <v>2.2333333333333333E-3</v>
      </c>
      <c r="M248" s="1811">
        <f t="shared" si="99"/>
        <v>2722.3762946502197</v>
      </c>
      <c r="N248" s="229"/>
      <c r="Q248" s="76">
        <f t="shared" si="100"/>
        <v>235</v>
      </c>
      <c r="R248" s="76">
        <f t="shared" si="101"/>
        <v>227</v>
      </c>
      <c r="S248" s="1818">
        <f t="shared" si="117"/>
        <v>53114</v>
      </c>
      <c r="T248" s="76">
        <f t="shared" si="102"/>
        <v>20</v>
      </c>
      <c r="U248" s="1811">
        <f t="shared" si="103"/>
        <v>0</v>
      </c>
      <c r="V248" s="1811">
        <f t="shared" si="104"/>
        <v>0</v>
      </c>
      <c r="W248" s="1811">
        <f t="shared" si="105"/>
        <v>0</v>
      </c>
      <c r="X248" s="1814">
        <f t="shared" si="106"/>
        <v>0</v>
      </c>
      <c r="Y248" s="1812">
        <f t="shared" si="92"/>
        <v>0</v>
      </c>
      <c r="Z248" s="1815">
        <f>IF(Z$12="Fixed Rate",U$6/360*30,('SOFR Curve'!$H237/12))</f>
        <v>5.0000000000000001E-3</v>
      </c>
      <c r="AA248" s="1811">
        <f t="shared" si="107"/>
        <v>0</v>
      </c>
      <c r="AB248" s="229"/>
      <c r="AE248" s="76">
        <f t="shared" si="108"/>
        <v>235</v>
      </c>
      <c r="AF248" s="76">
        <f t="shared" si="109"/>
        <v>229</v>
      </c>
      <c r="AG248" s="1818">
        <f t="shared" si="118"/>
        <v>53114</v>
      </c>
      <c r="AH248" s="76">
        <f t="shared" si="110"/>
        <v>20</v>
      </c>
      <c r="AI248" s="1811">
        <f t="shared" si="111"/>
        <v>0</v>
      </c>
      <c r="AJ248" s="1811">
        <f t="shared" si="119"/>
        <v>0</v>
      </c>
      <c r="AK248" s="1811">
        <f t="shared" si="112"/>
        <v>0</v>
      </c>
      <c r="AL248" s="1814">
        <f t="shared" si="113"/>
        <v>0</v>
      </c>
      <c r="AM248" s="1812">
        <f t="shared" si="114"/>
        <v>0</v>
      </c>
      <c r="AN248" s="1815">
        <f>IF(AN$12="Fixed Rate",AI$6/360*30,('SOFR Curve'!$H237/12))</f>
        <v>3.3333333333333335E-3</v>
      </c>
      <c r="AO248" s="1811">
        <f t="shared" si="115"/>
        <v>0</v>
      </c>
      <c r="AP248" s="229"/>
    </row>
    <row r="249" spans="3:42" s="76" customFormat="1">
      <c r="C249" s="76">
        <f t="shared" si="90"/>
        <v>236</v>
      </c>
      <c r="D249" s="76">
        <f t="shared" si="93"/>
        <v>235</v>
      </c>
      <c r="E249" s="1818">
        <f t="shared" si="116"/>
        <v>51227</v>
      </c>
      <c r="F249" s="76">
        <f t="shared" si="94"/>
        <v>20</v>
      </c>
      <c r="G249" s="1811">
        <f t="shared" si="95"/>
        <v>12899000.289542036</v>
      </c>
      <c r="H249" s="1811">
        <f t="shared" si="96"/>
        <v>28807.767313310545</v>
      </c>
      <c r="I249" s="1811">
        <f t="shared" si="97"/>
        <v>56386.232421912529</v>
      </c>
      <c r="J249" s="1814">
        <f t="shared" si="98"/>
        <v>85193.999735223071</v>
      </c>
      <c r="K249" s="1812">
        <f t="shared" si="91"/>
        <v>12842614.057120124</v>
      </c>
      <c r="L249" s="1815">
        <f>IF(L$12="Fixed Rate",G$6/360*30,('SOFR Curve'!$H238/12))</f>
        <v>2.2333333333333333E-3</v>
      </c>
      <c r="M249" s="1811">
        <f t="shared" si="99"/>
        <v>2722.3762946502197</v>
      </c>
      <c r="N249" s="229"/>
      <c r="Q249" s="76">
        <f t="shared" si="100"/>
        <v>236</v>
      </c>
      <c r="R249" s="76">
        <f t="shared" si="101"/>
        <v>228</v>
      </c>
      <c r="S249" s="1818">
        <f t="shared" si="117"/>
        <v>53144</v>
      </c>
      <c r="T249" s="76">
        <f t="shared" si="102"/>
        <v>20</v>
      </c>
      <c r="U249" s="1811">
        <f t="shared" si="103"/>
        <v>0</v>
      </c>
      <c r="V249" s="1811">
        <f t="shared" si="104"/>
        <v>0</v>
      </c>
      <c r="W249" s="1811">
        <f t="shared" si="105"/>
        <v>0</v>
      </c>
      <c r="X249" s="1814">
        <f t="shared" si="106"/>
        <v>0</v>
      </c>
      <c r="Y249" s="1812">
        <f t="shared" si="92"/>
        <v>0</v>
      </c>
      <c r="Z249" s="1815">
        <f>IF(Z$12="Fixed Rate",U$6/360*30,('SOFR Curve'!$H238/12))</f>
        <v>5.0000000000000001E-3</v>
      </c>
      <c r="AA249" s="1811">
        <f t="shared" si="107"/>
        <v>0</v>
      </c>
      <c r="AB249" s="229"/>
      <c r="AE249" s="76">
        <f t="shared" si="108"/>
        <v>236</v>
      </c>
      <c r="AF249" s="76">
        <f t="shared" si="109"/>
        <v>230</v>
      </c>
      <c r="AG249" s="1818">
        <f t="shared" si="118"/>
        <v>53144</v>
      </c>
      <c r="AH249" s="76">
        <f t="shared" si="110"/>
        <v>20</v>
      </c>
      <c r="AI249" s="1811">
        <f t="shared" si="111"/>
        <v>0</v>
      </c>
      <c r="AJ249" s="1811">
        <f t="shared" si="119"/>
        <v>0</v>
      </c>
      <c r="AK249" s="1811">
        <f t="shared" si="112"/>
        <v>0</v>
      </c>
      <c r="AL249" s="1814">
        <f t="shared" si="113"/>
        <v>0</v>
      </c>
      <c r="AM249" s="1812">
        <f t="shared" si="114"/>
        <v>0</v>
      </c>
      <c r="AN249" s="1815">
        <f>IF(AN$12="Fixed Rate",AI$6/360*30,('SOFR Curve'!$H238/12))</f>
        <v>3.3333333333333335E-3</v>
      </c>
      <c r="AO249" s="1811">
        <f t="shared" si="115"/>
        <v>0</v>
      </c>
      <c r="AP249" s="229"/>
    </row>
    <row r="250" spans="3:42" s="76" customFormat="1">
      <c r="C250" s="76">
        <f t="shared" si="90"/>
        <v>237</v>
      </c>
      <c r="D250" s="76">
        <f t="shared" si="93"/>
        <v>236</v>
      </c>
      <c r="E250" s="1818">
        <f t="shared" si="116"/>
        <v>51257</v>
      </c>
      <c r="F250" s="76">
        <f t="shared" si="94"/>
        <v>20</v>
      </c>
      <c r="G250" s="1811">
        <f t="shared" si="95"/>
        <v>12842614.057120124</v>
      </c>
      <c r="H250" s="1811">
        <f t="shared" si="96"/>
        <v>28681.838060901609</v>
      </c>
      <c r="I250" s="1811">
        <f t="shared" si="97"/>
        <v>56512.161674321462</v>
      </c>
      <c r="J250" s="1814">
        <f t="shared" si="98"/>
        <v>85193.999735223071</v>
      </c>
      <c r="K250" s="1812">
        <f t="shared" si="91"/>
        <v>12786101.895445803</v>
      </c>
      <c r="L250" s="1815">
        <f>IF(L$12="Fixed Rate",G$6/360*30,('SOFR Curve'!$H239/12))</f>
        <v>2.2333333333333333E-3</v>
      </c>
      <c r="M250" s="1811">
        <f t="shared" si="99"/>
        <v>2722.3762946502197</v>
      </c>
      <c r="N250" s="229"/>
      <c r="Q250" s="76">
        <f t="shared" si="100"/>
        <v>237</v>
      </c>
      <c r="R250" s="76">
        <f t="shared" si="101"/>
        <v>229</v>
      </c>
      <c r="S250" s="1818">
        <f t="shared" si="117"/>
        <v>53175</v>
      </c>
      <c r="T250" s="76">
        <f t="shared" si="102"/>
        <v>20</v>
      </c>
      <c r="U250" s="1811">
        <f t="shared" si="103"/>
        <v>0</v>
      </c>
      <c r="V250" s="1811">
        <f t="shared" si="104"/>
        <v>0</v>
      </c>
      <c r="W250" s="1811">
        <f t="shared" si="105"/>
        <v>0</v>
      </c>
      <c r="X250" s="1814">
        <f t="shared" si="106"/>
        <v>0</v>
      </c>
      <c r="Y250" s="1812">
        <f t="shared" si="92"/>
        <v>0</v>
      </c>
      <c r="Z250" s="1815">
        <f>IF(Z$12="Fixed Rate",U$6/360*30,('SOFR Curve'!$H239/12))</f>
        <v>5.0000000000000001E-3</v>
      </c>
      <c r="AA250" s="1811">
        <f t="shared" si="107"/>
        <v>0</v>
      </c>
      <c r="AB250" s="229"/>
      <c r="AE250" s="76">
        <f t="shared" si="108"/>
        <v>237</v>
      </c>
      <c r="AF250" s="76">
        <f t="shared" si="109"/>
        <v>231</v>
      </c>
      <c r="AG250" s="1818">
        <f t="shared" si="118"/>
        <v>53175</v>
      </c>
      <c r="AH250" s="76">
        <f t="shared" si="110"/>
        <v>20</v>
      </c>
      <c r="AI250" s="1811">
        <f t="shared" si="111"/>
        <v>0</v>
      </c>
      <c r="AJ250" s="1811">
        <f t="shared" si="119"/>
        <v>0</v>
      </c>
      <c r="AK250" s="1811">
        <f t="shared" si="112"/>
        <v>0</v>
      </c>
      <c r="AL250" s="1814">
        <f t="shared" si="113"/>
        <v>0</v>
      </c>
      <c r="AM250" s="1812">
        <f t="shared" si="114"/>
        <v>0</v>
      </c>
      <c r="AN250" s="1815">
        <f>IF(AN$12="Fixed Rate",AI$6/360*30,('SOFR Curve'!$H239/12))</f>
        <v>3.3333333333333335E-3</v>
      </c>
      <c r="AO250" s="1811">
        <f t="shared" si="115"/>
        <v>0</v>
      </c>
      <c r="AP250" s="229"/>
    </row>
    <row r="251" spans="3:42" s="76" customFormat="1">
      <c r="C251" s="76">
        <f t="shared" si="90"/>
        <v>238</v>
      </c>
      <c r="D251" s="76">
        <f t="shared" si="93"/>
        <v>237</v>
      </c>
      <c r="E251" s="1818">
        <f t="shared" si="116"/>
        <v>51288</v>
      </c>
      <c r="F251" s="76">
        <f t="shared" si="94"/>
        <v>20</v>
      </c>
      <c r="G251" s="1811">
        <f t="shared" si="95"/>
        <v>12786101.895445803</v>
      </c>
      <c r="H251" s="1811">
        <f t="shared" si="96"/>
        <v>28555.627566495627</v>
      </c>
      <c r="I251" s="1811">
        <f t="shared" si="97"/>
        <v>56638.372168727445</v>
      </c>
      <c r="J251" s="1814">
        <f t="shared" si="98"/>
        <v>85193.999735223071</v>
      </c>
      <c r="K251" s="1812">
        <f t="shared" si="91"/>
        <v>12729463.523277076</v>
      </c>
      <c r="L251" s="1815">
        <f>IF(L$12="Fixed Rate",G$6/360*30,('SOFR Curve'!$H240/12))</f>
        <v>2.2333333333333333E-3</v>
      </c>
      <c r="M251" s="1811">
        <f t="shared" si="99"/>
        <v>2722.3762946502197</v>
      </c>
      <c r="N251" s="229"/>
      <c r="Q251" s="76">
        <f t="shared" si="100"/>
        <v>238</v>
      </c>
      <c r="R251" s="76">
        <f t="shared" si="101"/>
        <v>230</v>
      </c>
      <c r="S251" s="1818">
        <f t="shared" si="117"/>
        <v>53206</v>
      </c>
      <c r="T251" s="76">
        <f t="shared" si="102"/>
        <v>20</v>
      </c>
      <c r="U251" s="1811">
        <f t="shared" si="103"/>
        <v>0</v>
      </c>
      <c r="V251" s="1811">
        <f t="shared" si="104"/>
        <v>0</v>
      </c>
      <c r="W251" s="1811">
        <f t="shared" si="105"/>
        <v>0</v>
      </c>
      <c r="X251" s="1814">
        <f t="shared" si="106"/>
        <v>0</v>
      </c>
      <c r="Y251" s="1812">
        <f t="shared" si="92"/>
        <v>0</v>
      </c>
      <c r="Z251" s="1815">
        <f>IF(Z$12="Fixed Rate",U$6/360*30,('SOFR Curve'!$H240/12))</f>
        <v>5.0000000000000001E-3</v>
      </c>
      <c r="AA251" s="1811">
        <f t="shared" si="107"/>
        <v>0</v>
      </c>
      <c r="AB251" s="229"/>
      <c r="AE251" s="76">
        <f t="shared" si="108"/>
        <v>238</v>
      </c>
      <c r="AF251" s="76">
        <f t="shared" si="109"/>
        <v>232</v>
      </c>
      <c r="AG251" s="1818">
        <f t="shared" si="118"/>
        <v>53206</v>
      </c>
      <c r="AH251" s="76">
        <f t="shared" si="110"/>
        <v>20</v>
      </c>
      <c r="AI251" s="1811">
        <f t="shared" si="111"/>
        <v>0</v>
      </c>
      <c r="AJ251" s="1811">
        <f t="shared" si="119"/>
        <v>0</v>
      </c>
      <c r="AK251" s="1811">
        <f t="shared" si="112"/>
        <v>0</v>
      </c>
      <c r="AL251" s="1814">
        <f t="shared" si="113"/>
        <v>0</v>
      </c>
      <c r="AM251" s="1812">
        <f t="shared" si="114"/>
        <v>0</v>
      </c>
      <c r="AN251" s="1815">
        <f>IF(AN$12="Fixed Rate",AI$6/360*30,('SOFR Curve'!$H240/12))</f>
        <v>3.3333333333333335E-3</v>
      </c>
      <c r="AO251" s="1811">
        <f t="shared" si="115"/>
        <v>0</v>
      </c>
      <c r="AP251" s="229"/>
    </row>
    <row r="252" spans="3:42" s="76" customFormat="1">
      <c r="C252" s="76">
        <f t="shared" si="90"/>
        <v>239</v>
      </c>
      <c r="D252" s="76">
        <f t="shared" si="93"/>
        <v>238</v>
      </c>
      <c r="E252" s="1818">
        <f t="shared" si="116"/>
        <v>51318</v>
      </c>
      <c r="F252" s="76">
        <f t="shared" si="94"/>
        <v>20</v>
      </c>
      <c r="G252" s="1811">
        <f t="shared" si="95"/>
        <v>12729463.523277076</v>
      </c>
      <c r="H252" s="1811">
        <f t="shared" si="96"/>
        <v>28429.135201985468</v>
      </c>
      <c r="I252" s="1811">
        <f t="shared" si="97"/>
        <v>56764.864533237633</v>
      </c>
      <c r="J252" s="1814">
        <f t="shared" si="98"/>
        <v>85193.9997352231</v>
      </c>
      <c r="K252" s="1812">
        <f t="shared" si="91"/>
        <v>12672698.658743838</v>
      </c>
      <c r="L252" s="1815">
        <f>IF(L$12="Fixed Rate",G$6/360*30,('SOFR Curve'!$H241/12))</f>
        <v>2.2333333333333333E-3</v>
      </c>
      <c r="M252" s="1811">
        <f t="shared" si="99"/>
        <v>2722.3762946502197</v>
      </c>
      <c r="N252" s="229"/>
      <c r="Q252" s="76">
        <f t="shared" si="100"/>
        <v>239</v>
      </c>
      <c r="R252" s="76">
        <f t="shared" si="101"/>
        <v>231</v>
      </c>
      <c r="S252" s="1818">
        <f t="shared" si="117"/>
        <v>53236</v>
      </c>
      <c r="T252" s="76">
        <f t="shared" si="102"/>
        <v>20</v>
      </c>
      <c r="U252" s="1811">
        <f t="shared" si="103"/>
        <v>0</v>
      </c>
      <c r="V252" s="1811">
        <f t="shared" si="104"/>
        <v>0</v>
      </c>
      <c r="W252" s="1811">
        <f t="shared" si="105"/>
        <v>0</v>
      </c>
      <c r="X252" s="1814">
        <f t="shared" si="106"/>
        <v>0</v>
      </c>
      <c r="Y252" s="1812">
        <f t="shared" si="92"/>
        <v>0</v>
      </c>
      <c r="Z252" s="1815">
        <f>IF(Z$12="Fixed Rate",U$6/360*30,('SOFR Curve'!$H241/12))</f>
        <v>5.0000000000000001E-3</v>
      </c>
      <c r="AA252" s="1811">
        <f t="shared" si="107"/>
        <v>0</v>
      </c>
      <c r="AB252" s="229"/>
      <c r="AE252" s="76">
        <f t="shared" si="108"/>
        <v>239</v>
      </c>
      <c r="AF252" s="76">
        <f t="shared" si="109"/>
        <v>233</v>
      </c>
      <c r="AG252" s="1818">
        <f t="shared" si="118"/>
        <v>53236</v>
      </c>
      <c r="AH252" s="76">
        <f t="shared" si="110"/>
        <v>20</v>
      </c>
      <c r="AI252" s="1811">
        <f t="shared" si="111"/>
        <v>0</v>
      </c>
      <c r="AJ252" s="1811">
        <f t="shared" si="119"/>
        <v>0</v>
      </c>
      <c r="AK252" s="1811">
        <f t="shared" si="112"/>
        <v>0</v>
      </c>
      <c r="AL252" s="1814">
        <f t="shared" si="113"/>
        <v>0</v>
      </c>
      <c r="AM252" s="1812">
        <f t="shared" si="114"/>
        <v>0</v>
      </c>
      <c r="AN252" s="1815">
        <f>IF(AN$12="Fixed Rate",AI$6/360*30,('SOFR Curve'!$H241/12))</f>
        <v>3.3333333333333335E-3</v>
      </c>
      <c r="AO252" s="1811">
        <f t="shared" si="115"/>
        <v>0</v>
      </c>
      <c r="AP252" s="229"/>
    </row>
    <row r="253" spans="3:42" s="76" customFormat="1">
      <c r="C253" s="76">
        <f t="shared" si="90"/>
        <v>240</v>
      </c>
      <c r="D253" s="76">
        <f t="shared" si="93"/>
        <v>239</v>
      </c>
      <c r="E253" s="1818">
        <f t="shared" si="116"/>
        <v>51349</v>
      </c>
      <c r="F253" s="76">
        <f t="shared" si="94"/>
        <v>20</v>
      </c>
      <c r="G253" s="1811">
        <f t="shared" si="95"/>
        <v>12672698.658743838</v>
      </c>
      <c r="H253" s="1811">
        <f t="shared" si="96"/>
        <v>28302.360337861239</v>
      </c>
      <c r="I253" s="1811">
        <f t="shared" si="97"/>
        <v>56891.639397361861</v>
      </c>
      <c r="J253" s="1814">
        <f t="shared" si="98"/>
        <v>85193.9997352231</v>
      </c>
      <c r="K253" s="1812">
        <f t="shared" si="91"/>
        <v>12615807.019346476</v>
      </c>
      <c r="L253" s="1815">
        <f>IF(L$12="Fixed Rate",G$6/360*30,('SOFR Curve'!$H242/12))</f>
        <v>2.2333333333333333E-3</v>
      </c>
      <c r="M253" s="1811">
        <f t="shared" si="99"/>
        <v>2722.3762946502197</v>
      </c>
      <c r="N253" s="229"/>
      <c r="Q253" s="76">
        <f t="shared" si="100"/>
        <v>240</v>
      </c>
      <c r="R253" s="76">
        <f t="shared" si="101"/>
        <v>232</v>
      </c>
      <c r="S253" s="1818">
        <f t="shared" si="117"/>
        <v>53267</v>
      </c>
      <c r="T253" s="76">
        <f t="shared" si="102"/>
        <v>20</v>
      </c>
      <c r="U253" s="1811">
        <f t="shared" si="103"/>
        <v>0</v>
      </c>
      <c r="V253" s="1811">
        <f t="shared" si="104"/>
        <v>0</v>
      </c>
      <c r="W253" s="1811">
        <f t="shared" si="105"/>
        <v>0</v>
      </c>
      <c r="X253" s="1814">
        <f t="shared" si="106"/>
        <v>0</v>
      </c>
      <c r="Y253" s="1812">
        <f t="shared" si="92"/>
        <v>0</v>
      </c>
      <c r="Z253" s="1815">
        <f>IF(Z$12="Fixed Rate",U$6/360*30,('SOFR Curve'!$H242/12))</f>
        <v>5.0000000000000001E-3</v>
      </c>
      <c r="AA253" s="1811">
        <f t="shared" si="107"/>
        <v>0</v>
      </c>
      <c r="AB253" s="229"/>
      <c r="AE253" s="76">
        <f t="shared" si="108"/>
        <v>240</v>
      </c>
      <c r="AF253" s="76">
        <f t="shared" si="109"/>
        <v>234</v>
      </c>
      <c r="AG253" s="1818">
        <f t="shared" si="118"/>
        <v>53267</v>
      </c>
      <c r="AH253" s="76">
        <f t="shared" si="110"/>
        <v>20</v>
      </c>
      <c r="AI253" s="1811">
        <f t="shared" si="111"/>
        <v>0</v>
      </c>
      <c r="AJ253" s="1811">
        <f t="shared" si="119"/>
        <v>0</v>
      </c>
      <c r="AK253" s="1811">
        <f t="shared" si="112"/>
        <v>0</v>
      </c>
      <c r="AL253" s="1814">
        <f t="shared" si="113"/>
        <v>0</v>
      </c>
      <c r="AM253" s="1812">
        <f t="shared" si="114"/>
        <v>0</v>
      </c>
      <c r="AN253" s="1815">
        <f>IF(AN$12="Fixed Rate",AI$6/360*30,('SOFR Curve'!$H242/12))</f>
        <v>3.3333333333333335E-3</v>
      </c>
      <c r="AO253" s="1811">
        <f t="shared" si="115"/>
        <v>0</v>
      </c>
      <c r="AP253" s="229"/>
    </row>
    <row r="254" spans="3:42" s="47" customFormat="1">
      <c r="F254" s="229"/>
      <c r="H254" s="229"/>
      <c r="I254" s="229"/>
      <c r="J254" s="229"/>
      <c r="K254" s="229"/>
      <c r="L254" s="229"/>
      <c r="M254" s="229"/>
      <c r="T254" s="229"/>
      <c r="AA254" s="229"/>
      <c r="AH254" s="229"/>
      <c r="AO254" s="229"/>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79D2F-8CFC-4B78-A3D5-39B9B0BC4F00}">
  <sheetPr codeName="Sheet12"/>
  <dimension ref="A1:EM501"/>
  <sheetViews>
    <sheetView showGridLines="0" zoomScale="85" zoomScaleNormal="85" workbookViewId="0"/>
  </sheetViews>
  <sheetFormatPr defaultColWidth="9.1796875" defaultRowHeight="14.5"/>
  <cols>
    <col min="1" max="1" width="8.1796875" style="7" bestFit="1" customWidth="1"/>
    <col min="2" max="2" width="13.1796875" style="7" bestFit="1" customWidth="1"/>
    <col min="3" max="3" width="19.26953125" style="134" bestFit="1" customWidth="1"/>
    <col min="4" max="4" width="27.54296875" style="190" bestFit="1" customWidth="1"/>
    <col min="5" max="5" width="13.54296875" customWidth="1"/>
    <col min="6" max="7" width="10.26953125" customWidth="1"/>
    <col min="8" max="8" width="18.81640625" bestFit="1" customWidth="1"/>
    <col min="9" max="9" width="13.54296875" style="138" bestFit="1" customWidth="1"/>
    <col min="10" max="10" width="18.81640625" style="7" bestFit="1" customWidth="1"/>
    <col min="11" max="11" width="13.54296875" style="138" bestFit="1" customWidth="1"/>
    <col min="12" max="12" width="18.81640625" style="7" bestFit="1" customWidth="1"/>
    <col min="13" max="13" width="13.54296875" style="138" bestFit="1" customWidth="1"/>
    <col min="14" max="20" width="14.81640625" style="7" bestFit="1" customWidth="1"/>
    <col min="21" max="21" width="5.7265625" style="7" customWidth="1"/>
    <col min="22" max="22" width="46.26953125" style="7" bestFit="1" customWidth="1"/>
    <col min="23" max="23" width="14" style="144" bestFit="1" customWidth="1"/>
    <col min="24" max="24" width="13.54296875" style="144" bestFit="1" customWidth="1"/>
    <col min="25" max="31" width="14" style="144" bestFit="1" customWidth="1"/>
    <col min="32" max="32" width="14" style="7" bestFit="1" customWidth="1"/>
    <col min="33" max="33" width="13.54296875" style="7" bestFit="1" customWidth="1"/>
    <col min="34" max="36" width="14" style="7" bestFit="1" customWidth="1"/>
    <col min="37" max="39" width="13.54296875" style="7" bestFit="1" customWidth="1"/>
    <col min="40" max="47" width="14" style="7" bestFit="1" customWidth="1"/>
    <col min="48" max="48" width="13.54296875" style="7" bestFit="1" customWidth="1"/>
    <col min="49" max="49" width="14" style="7" bestFit="1" customWidth="1"/>
    <col min="50" max="50" width="13.54296875" style="7" bestFit="1" customWidth="1"/>
    <col min="51" max="52" width="14" style="7" bestFit="1" customWidth="1"/>
    <col min="53" max="54" width="13.54296875" style="7" bestFit="1" customWidth="1"/>
    <col min="55" max="56" width="14" style="7" bestFit="1" customWidth="1"/>
    <col min="57" max="58" width="13.54296875" style="7" bestFit="1" customWidth="1"/>
    <col min="59" max="61" width="14" style="7" bestFit="1" customWidth="1"/>
    <col min="62" max="62" width="13.54296875" style="7" bestFit="1" customWidth="1"/>
    <col min="63" max="83" width="14" style="7" bestFit="1" customWidth="1"/>
    <col min="84" max="84" width="13.54296875" style="7" bestFit="1" customWidth="1"/>
    <col min="85" max="102" width="14" style="7" bestFit="1" customWidth="1"/>
    <col min="103" max="103" width="13.54296875" style="7" bestFit="1" customWidth="1"/>
    <col min="104" max="110" width="14" style="7" bestFit="1" customWidth="1"/>
    <col min="111" max="111" width="13.54296875" style="7" bestFit="1" customWidth="1"/>
    <col min="112" max="112" width="14" style="7" bestFit="1" customWidth="1"/>
    <col min="113" max="113" width="13.54296875" style="7" bestFit="1" customWidth="1"/>
    <col min="114" max="122" width="14" style="7" bestFit="1" customWidth="1"/>
    <col min="123" max="123" width="13.54296875" style="7" bestFit="1" customWidth="1"/>
    <col min="124" max="130" width="14" style="7" bestFit="1" customWidth="1"/>
    <col min="131" max="131" width="13.54296875" style="7" bestFit="1" customWidth="1"/>
    <col min="132" max="134" width="14" style="7" bestFit="1" customWidth="1"/>
    <col min="135" max="135" width="13.54296875" style="7" bestFit="1" customWidth="1"/>
    <col min="136" max="137" width="14" style="7" bestFit="1" customWidth="1"/>
    <col min="138" max="138" width="13.54296875" style="7" bestFit="1" customWidth="1"/>
    <col min="139" max="139" width="14" style="7" bestFit="1" customWidth="1"/>
    <col min="140" max="141" width="13.54296875" style="7" bestFit="1" customWidth="1"/>
    <col min="142" max="142" width="14" style="7" bestFit="1" customWidth="1"/>
    <col min="143" max="143" width="2.81640625" style="390" customWidth="1"/>
    <col min="144" max="16384" width="9.1796875" style="7"/>
  </cols>
  <sheetData>
    <row r="1" spans="1:143">
      <c r="A1" s="7" t="s">
        <v>573</v>
      </c>
      <c r="V1" s="7" t="s">
        <v>2</v>
      </c>
      <c r="W1" s="135">
        <v>1</v>
      </c>
      <c r="X1" s="135">
        <v>1</v>
      </c>
      <c r="Y1" s="135">
        <v>1</v>
      </c>
      <c r="Z1" s="135">
        <v>1</v>
      </c>
      <c r="AA1" s="135">
        <v>1</v>
      </c>
      <c r="AB1" s="135">
        <v>1</v>
      </c>
      <c r="AC1" s="135">
        <v>1</v>
      </c>
      <c r="AD1" s="135">
        <v>1</v>
      </c>
      <c r="AE1" s="135">
        <v>1</v>
      </c>
      <c r="AF1" s="135">
        <v>1</v>
      </c>
      <c r="AG1" s="135">
        <v>1</v>
      </c>
      <c r="AH1" s="135">
        <v>1</v>
      </c>
      <c r="AI1" s="135">
        <v>2</v>
      </c>
      <c r="AJ1" s="135">
        <v>2</v>
      </c>
      <c r="AK1" s="135">
        <v>2</v>
      </c>
      <c r="AL1" s="135">
        <v>2</v>
      </c>
      <c r="AM1" s="135">
        <v>2</v>
      </c>
      <c r="AN1" s="135">
        <v>2</v>
      </c>
      <c r="AO1" s="135">
        <v>2</v>
      </c>
      <c r="AP1" s="135">
        <v>2</v>
      </c>
      <c r="AQ1" s="135">
        <v>2</v>
      </c>
      <c r="AR1" s="135">
        <v>2</v>
      </c>
      <c r="AS1" s="135">
        <v>2</v>
      </c>
      <c r="AT1" s="135">
        <v>2</v>
      </c>
      <c r="AU1" s="135">
        <v>3</v>
      </c>
      <c r="AV1" s="135">
        <v>3</v>
      </c>
      <c r="AW1" s="135">
        <v>3</v>
      </c>
      <c r="AX1" s="135">
        <v>3</v>
      </c>
      <c r="AY1" s="135">
        <v>3</v>
      </c>
      <c r="AZ1" s="135">
        <v>3</v>
      </c>
      <c r="BA1" s="135">
        <v>3</v>
      </c>
      <c r="BB1" s="135">
        <v>3</v>
      </c>
      <c r="BC1" s="135">
        <v>3</v>
      </c>
      <c r="BD1" s="135">
        <v>3</v>
      </c>
      <c r="BE1" s="135">
        <v>3</v>
      </c>
      <c r="BF1" s="135">
        <v>3</v>
      </c>
      <c r="BG1" s="135">
        <v>4</v>
      </c>
      <c r="BH1" s="135">
        <v>4</v>
      </c>
      <c r="BI1" s="135">
        <v>4</v>
      </c>
      <c r="BJ1" s="135">
        <v>4</v>
      </c>
      <c r="BK1" s="135">
        <v>4</v>
      </c>
      <c r="BL1" s="135">
        <v>4</v>
      </c>
      <c r="BM1" s="135">
        <v>4</v>
      </c>
      <c r="BN1" s="135">
        <v>4</v>
      </c>
      <c r="BO1" s="135">
        <v>4</v>
      </c>
      <c r="BP1" s="135">
        <v>4</v>
      </c>
      <c r="BQ1" s="135">
        <v>4</v>
      </c>
      <c r="BR1" s="135">
        <v>4</v>
      </c>
      <c r="BS1" s="135">
        <v>5</v>
      </c>
      <c r="BT1" s="135">
        <v>5</v>
      </c>
      <c r="BU1" s="135">
        <v>5</v>
      </c>
      <c r="BV1" s="135">
        <v>5</v>
      </c>
      <c r="BW1" s="135">
        <v>5</v>
      </c>
      <c r="BX1" s="135">
        <v>5</v>
      </c>
      <c r="BY1" s="135">
        <v>5</v>
      </c>
      <c r="BZ1" s="135">
        <v>5</v>
      </c>
      <c r="CA1" s="135">
        <v>5</v>
      </c>
      <c r="CB1" s="135">
        <v>5</v>
      </c>
      <c r="CC1" s="135">
        <v>5</v>
      </c>
      <c r="CD1" s="135">
        <v>5</v>
      </c>
      <c r="CE1" s="135">
        <v>6</v>
      </c>
      <c r="CF1" s="135">
        <v>6</v>
      </c>
      <c r="CG1" s="135">
        <v>6</v>
      </c>
      <c r="CH1" s="135">
        <v>6</v>
      </c>
      <c r="CI1" s="135">
        <v>6</v>
      </c>
      <c r="CJ1" s="135">
        <v>6</v>
      </c>
      <c r="CK1" s="135">
        <v>6</v>
      </c>
      <c r="CL1" s="135">
        <v>6</v>
      </c>
      <c r="CM1" s="135">
        <v>6</v>
      </c>
      <c r="CN1" s="135">
        <v>6</v>
      </c>
      <c r="CO1" s="135">
        <v>6</v>
      </c>
      <c r="CP1" s="135">
        <v>6</v>
      </c>
      <c r="CQ1" s="135">
        <v>7</v>
      </c>
      <c r="CR1" s="135">
        <v>7</v>
      </c>
      <c r="CS1" s="135">
        <v>7</v>
      </c>
      <c r="CT1" s="135">
        <v>7</v>
      </c>
      <c r="CU1" s="135">
        <v>7</v>
      </c>
      <c r="CV1" s="135">
        <v>7</v>
      </c>
      <c r="CW1" s="135">
        <v>7</v>
      </c>
      <c r="CX1" s="135">
        <v>7</v>
      </c>
      <c r="CY1" s="135">
        <v>7</v>
      </c>
      <c r="CZ1" s="135">
        <v>7</v>
      </c>
      <c r="DA1" s="135">
        <v>7</v>
      </c>
      <c r="DB1" s="135">
        <v>7</v>
      </c>
      <c r="DC1" s="135">
        <v>8</v>
      </c>
      <c r="DD1" s="135">
        <v>8</v>
      </c>
      <c r="DE1" s="135">
        <v>8</v>
      </c>
      <c r="DF1" s="135">
        <v>8</v>
      </c>
      <c r="DG1" s="135">
        <v>8</v>
      </c>
      <c r="DH1" s="135">
        <v>8</v>
      </c>
      <c r="DI1" s="135">
        <v>8</v>
      </c>
      <c r="DJ1" s="135">
        <v>8</v>
      </c>
      <c r="DK1" s="135">
        <v>8</v>
      </c>
      <c r="DL1" s="135">
        <v>8</v>
      </c>
      <c r="DM1" s="135">
        <v>8</v>
      </c>
      <c r="DN1" s="135">
        <v>8</v>
      </c>
      <c r="DO1" s="135">
        <v>9</v>
      </c>
      <c r="DP1" s="135">
        <v>9</v>
      </c>
      <c r="DQ1" s="135">
        <v>9</v>
      </c>
      <c r="DR1" s="135">
        <v>9</v>
      </c>
      <c r="DS1" s="135">
        <v>9</v>
      </c>
      <c r="DT1" s="135">
        <v>9</v>
      </c>
      <c r="DU1" s="135">
        <v>9</v>
      </c>
      <c r="DV1" s="135">
        <v>9</v>
      </c>
      <c r="DW1" s="135">
        <v>9</v>
      </c>
      <c r="DX1" s="135">
        <v>9</v>
      </c>
      <c r="DY1" s="135">
        <v>9</v>
      </c>
      <c r="DZ1" s="135">
        <v>9</v>
      </c>
      <c r="EA1" s="135">
        <v>10</v>
      </c>
      <c r="EB1" s="135">
        <v>10</v>
      </c>
      <c r="EC1" s="135">
        <v>10</v>
      </c>
      <c r="ED1" s="135">
        <v>10</v>
      </c>
      <c r="EE1" s="135">
        <v>10</v>
      </c>
      <c r="EF1" s="135">
        <v>10</v>
      </c>
      <c r="EG1" s="135">
        <v>10</v>
      </c>
      <c r="EH1" s="135">
        <v>10</v>
      </c>
      <c r="EI1" s="135">
        <v>10</v>
      </c>
      <c r="EJ1" s="135">
        <v>10</v>
      </c>
      <c r="EK1" s="135">
        <v>10</v>
      </c>
      <c r="EL1" s="135">
        <v>10</v>
      </c>
    </row>
    <row r="2" spans="1:143" s="37" customFormat="1">
      <c r="C2" s="136"/>
      <c r="D2" s="191"/>
      <c r="I2" s="199"/>
      <c r="J2" s="199"/>
      <c r="K2" s="199"/>
      <c r="L2" s="199"/>
      <c r="M2" s="199"/>
      <c r="N2" s="137"/>
      <c r="O2" s="137"/>
      <c r="P2" s="137"/>
      <c r="Q2" s="137"/>
      <c r="R2" s="137"/>
      <c r="S2" s="137"/>
      <c r="T2" s="137"/>
      <c r="U2" s="199"/>
      <c r="V2" s="37" t="s">
        <v>563</v>
      </c>
      <c r="W2" s="619">
        <f>AVERAGE(W12:W1005)</f>
        <v>1375.787037037037</v>
      </c>
      <c r="X2" s="619">
        <f t="shared" ref="X2:CI2" si="0">AVERAGE(X12:X1005)</f>
        <v>1375.787037037037</v>
      </c>
      <c r="Y2" s="619">
        <f t="shared" si="0"/>
        <v>1375.787037037037</v>
      </c>
      <c r="Z2" s="619">
        <f t="shared" si="0"/>
        <v>1375.787037037037</v>
      </c>
      <c r="AA2" s="619">
        <f t="shared" si="0"/>
        <v>1375.787037037037</v>
      </c>
      <c r="AB2" s="619">
        <f t="shared" si="0"/>
        <v>1375.787037037037</v>
      </c>
      <c r="AC2" s="619">
        <f t="shared" si="0"/>
        <v>1375.787037037037</v>
      </c>
      <c r="AD2" s="619">
        <f t="shared" si="0"/>
        <v>1375.787037037037</v>
      </c>
      <c r="AE2" s="619">
        <f t="shared" si="0"/>
        <v>1375.787037037037</v>
      </c>
      <c r="AF2" s="619">
        <f t="shared" si="0"/>
        <v>1375.787037037037</v>
      </c>
      <c r="AG2" s="619">
        <f t="shared" si="0"/>
        <v>1375.787037037037</v>
      </c>
      <c r="AH2" s="619">
        <f t="shared" si="0"/>
        <v>1375.787037037037</v>
      </c>
      <c r="AI2" s="619">
        <f t="shared" si="0"/>
        <v>1375.787037037037</v>
      </c>
      <c r="AJ2" s="619">
        <f t="shared" si="0"/>
        <v>1375.787037037037</v>
      </c>
      <c r="AK2" s="619">
        <f t="shared" si="0"/>
        <v>1375.787037037037</v>
      </c>
      <c r="AL2" s="619">
        <f t="shared" si="0"/>
        <v>1375.787037037037</v>
      </c>
      <c r="AM2" s="619">
        <f t="shared" si="0"/>
        <v>1375.787037037037</v>
      </c>
      <c r="AN2" s="619">
        <f t="shared" si="0"/>
        <v>1375.787037037037</v>
      </c>
      <c r="AO2" s="619">
        <f t="shared" si="0"/>
        <v>1375.787037037037</v>
      </c>
      <c r="AP2" s="619">
        <f t="shared" si="0"/>
        <v>1375.787037037037</v>
      </c>
      <c r="AQ2" s="619">
        <f t="shared" si="0"/>
        <v>1375.787037037037</v>
      </c>
      <c r="AR2" s="619">
        <f t="shared" si="0"/>
        <v>1375.787037037037</v>
      </c>
      <c r="AS2" s="619">
        <f t="shared" si="0"/>
        <v>1375.787037037037</v>
      </c>
      <c r="AT2" s="619">
        <f t="shared" si="0"/>
        <v>1375.787037037037</v>
      </c>
      <c r="AU2" s="619">
        <f t="shared" si="0"/>
        <v>1375.787037037037</v>
      </c>
      <c r="AV2" s="619">
        <f t="shared" si="0"/>
        <v>1375.787037037037</v>
      </c>
      <c r="AW2" s="619">
        <f t="shared" si="0"/>
        <v>1375.787037037037</v>
      </c>
      <c r="AX2" s="619">
        <f t="shared" si="0"/>
        <v>1375.787037037037</v>
      </c>
      <c r="AY2" s="619">
        <f t="shared" si="0"/>
        <v>1375.787037037037</v>
      </c>
      <c r="AZ2" s="619">
        <f t="shared" si="0"/>
        <v>1375.787037037037</v>
      </c>
      <c r="BA2" s="619">
        <f t="shared" si="0"/>
        <v>1375.787037037037</v>
      </c>
      <c r="BB2" s="619">
        <f t="shared" si="0"/>
        <v>1375.787037037037</v>
      </c>
      <c r="BC2" s="619">
        <f t="shared" si="0"/>
        <v>1375.787037037037</v>
      </c>
      <c r="BD2" s="619">
        <f t="shared" si="0"/>
        <v>1375.787037037037</v>
      </c>
      <c r="BE2" s="619">
        <f t="shared" si="0"/>
        <v>1375.787037037037</v>
      </c>
      <c r="BF2" s="619">
        <f t="shared" si="0"/>
        <v>1375.787037037037</v>
      </c>
      <c r="BG2" s="619">
        <f>AVERAGE(BG12:BG1005)</f>
        <v>1375.787037037037</v>
      </c>
      <c r="BH2" s="619">
        <f t="shared" si="0"/>
        <v>1375.787037037037</v>
      </c>
      <c r="BI2" s="619">
        <f t="shared" si="0"/>
        <v>1375.787037037037</v>
      </c>
      <c r="BJ2" s="619">
        <f t="shared" si="0"/>
        <v>1375.787037037037</v>
      </c>
      <c r="BK2" s="619">
        <f t="shared" si="0"/>
        <v>1375.787037037037</v>
      </c>
      <c r="BL2" s="619">
        <f t="shared" si="0"/>
        <v>1375.787037037037</v>
      </c>
      <c r="BM2" s="619">
        <f t="shared" si="0"/>
        <v>1375.787037037037</v>
      </c>
      <c r="BN2" s="619">
        <f t="shared" si="0"/>
        <v>1375.787037037037</v>
      </c>
      <c r="BO2" s="619">
        <f t="shared" si="0"/>
        <v>1375.787037037037</v>
      </c>
      <c r="BP2" s="619">
        <f t="shared" si="0"/>
        <v>1375.787037037037</v>
      </c>
      <c r="BQ2" s="619">
        <f t="shared" si="0"/>
        <v>1375.787037037037</v>
      </c>
      <c r="BR2" s="619">
        <f t="shared" si="0"/>
        <v>1375.787037037037</v>
      </c>
      <c r="BS2" s="619">
        <f t="shared" si="0"/>
        <v>1375.787037037037</v>
      </c>
      <c r="BT2" s="619">
        <f t="shared" si="0"/>
        <v>1375.787037037037</v>
      </c>
      <c r="BU2" s="619">
        <f t="shared" si="0"/>
        <v>1375.787037037037</v>
      </c>
      <c r="BV2" s="619">
        <f t="shared" si="0"/>
        <v>1375.787037037037</v>
      </c>
      <c r="BW2" s="619">
        <f t="shared" si="0"/>
        <v>1375.787037037037</v>
      </c>
      <c r="BX2" s="619">
        <f t="shared" si="0"/>
        <v>1375.787037037037</v>
      </c>
      <c r="BY2" s="619">
        <f t="shared" si="0"/>
        <v>1375.787037037037</v>
      </c>
      <c r="BZ2" s="619">
        <f t="shared" si="0"/>
        <v>1375.787037037037</v>
      </c>
      <c r="CA2" s="619">
        <f t="shared" si="0"/>
        <v>1375.787037037037</v>
      </c>
      <c r="CB2" s="619">
        <f t="shared" si="0"/>
        <v>1375.787037037037</v>
      </c>
      <c r="CC2" s="619">
        <f t="shared" si="0"/>
        <v>1375.787037037037</v>
      </c>
      <c r="CD2" s="619">
        <f t="shared" si="0"/>
        <v>1375.787037037037</v>
      </c>
      <c r="CE2" s="619">
        <f t="shared" si="0"/>
        <v>1375.787037037037</v>
      </c>
      <c r="CF2" s="619">
        <f t="shared" si="0"/>
        <v>1375.787037037037</v>
      </c>
      <c r="CG2" s="619">
        <f t="shared" si="0"/>
        <v>1375.787037037037</v>
      </c>
      <c r="CH2" s="619">
        <f t="shared" si="0"/>
        <v>1375.787037037037</v>
      </c>
      <c r="CI2" s="619">
        <f t="shared" si="0"/>
        <v>1375.787037037037</v>
      </c>
      <c r="CJ2" s="619">
        <f t="shared" ref="CJ2:DO2" si="1">AVERAGE(CJ12:CJ1005)</f>
        <v>1375.787037037037</v>
      </c>
      <c r="CK2" s="619">
        <f t="shared" si="1"/>
        <v>1375.787037037037</v>
      </c>
      <c r="CL2" s="619">
        <f t="shared" si="1"/>
        <v>1375.787037037037</v>
      </c>
      <c r="CM2" s="619">
        <f t="shared" si="1"/>
        <v>1375.787037037037</v>
      </c>
      <c r="CN2" s="619">
        <f t="shared" si="1"/>
        <v>1375.787037037037</v>
      </c>
      <c r="CO2" s="619">
        <f t="shared" si="1"/>
        <v>1375.787037037037</v>
      </c>
      <c r="CP2" s="619">
        <f t="shared" si="1"/>
        <v>1375.787037037037</v>
      </c>
      <c r="CQ2" s="619">
        <f t="shared" si="1"/>
        <v>1375.787037037037</v>
      </c>
      <c r="CR2" s="619">
        <f t="shared" si="1"/>
        <v>1375.787037037037</v>
      </c>
      <c r="CS2" s="619">
        <f t="shared" si="1"/>
        <v>1375.787037037037</v>
      </c>
      <c r="CT2" s="619">
        <f t="shared" si="1"/>
        <v>1375.787037037037</v>
      </c>
      <c r="CU2" s="619">
        <f t="shared" si="1"/>
        <v>1375.787037037037</v>
      </c>
      <c r="CV2" s="619">
        <f t="shared" si="1"/>
        <v>1375.787037037037</v>
      </c>
      <c r="CW2" s="619">
        <f t="shared" si="1"/>
        <v>1375.787037037037</v>
      </c>
      <c r="CX2" s="619">
        <f t="shared" si="1"/>
        <v>1375.787037037037</v>
      </c>
      <c r="CY2" s="619">
        <f t="shared" si="1"/>
        <v>1375.787037037037</v>
      </c>
      <c r="CZ2" s="619">
        <f t="shared" si="1"/>
        <v>1375.787037037037</v>
      </c>
      <c r="DA2" s="619">
        <f t="shared" si="1"/>
        <v>1375.787037037037</v>
      </c>
      <c r="DB2" s="619">
        <f t="shared" si="1"/>
        <v>1375.787037037037</v>
      </c>
      <c r="DC2" s="619">
        <f t="shared" si="1"/>
        <v>1375.787037037037</v>
      </c>
      <c r="DD2" s="619">
        <f t="shared" si="1"/>
        <v>1375.787037037037</v>
      </c>
      <c r="DE2" s="619">
        <f t="shared" si="1"/>
        <v>1375.787037037037</v>
      </c>
      <c r="DF2" s="619">
        <f t="shared" si="1"/>
        <v>1375.787037037037</v>
      </c>
      <c r="DG2" s="619">
        <f t="shared" si="1"/>
        <v>1375.787037037037</v>
      </c>
      <c r="DH2" s="619">
        <f t="shared" si="1"/>
        <v>1375.787037037037</v>
      </c>
      <c r="DI2" s="619">
        <f t="shared" si="1"/>
        <v>1375.787037037037</v>
      </c>
      <c r="DJ2" s="619">
        <f t="shared" si="1"/>
        <v>1375.787037037037</v>
      </c>
      <c r="DK2" s="619">
        <f t="shared" si="1"/>
        <v>1375.787037037037</v>
      </c>
      <c r="DL2" s="619">
        <f t="shared" si="1"/>
        <v>1375.787037037037</v>
      </c>
      <c r="DM2" s="619">
        <f t="shared" si="1"/>
        <v>1375.787037037037</v>
      </c>
      <c r="DN2" s="619">
        <f t="shared" si="1"/>
        <v>1375.787037037037</v>
      </c>
      <c r="DO2" s="619">
        <f t="shared" si="1"/>
        <v>1375.787037037037</v>
      </c>
      <c r="DP2" s="619">
        <f t="shared" ref="DP2:EL2" si="2">AVERAGE(DP12:DP1005)</f>
        <v>1375.787037037037</v>
      </c>
      <c r="DQ2" s="619">
        <f t="shared" si="2"/>
        <v>1375.787037037037</v>
      </c>
      <c r="DR2" s="619">
        <f t="shared" si="2"/>
        <v>1375.787037037037</v>
      </c>
      <c r="DS2" s="619">
        <f t="shared" si="2"/>
        <v>1375.787037037037</v>
      </c>
      <c r="DT2" s="619">
        <f t="shared" si="2"/>
        <v>1375.787037037037</v>
      </c>
      <c r="DU2" s="619">
        <f t="shared" si="2"/>
        <v>1375.787037037037</v>
      </c>
      <c r="DV2" s="619">
        <f t="shared" si="2"/>
        <v>1375.787037037037</v>
      </c>
      <c r="DW2" s="619">
        <f t="shared" si="2"/>
        <v>1375.787037037037</v>
      </c>
      <c r="DX2" s="619">
        <f t="shared" si="2"/>
        <v>1375.787037037037</v>
      </c>
      <c r="DY2" s="619">
        <f t="shared" si="2"/>
        <v>1375.787037037037</v>
      </c>
      <c r="DZ2" s="619">
        <f t="shared" si="2"/>
        <v>1375.787037037037</v>
      </c>
      <c r="EA2" s="619">
        <f t="shared" si="2"/>
        <v>1375.787037037037</v>
      </c>
      <c r="EB2" s="619">
        <f t="shared" si="2"/>
        <v>1375.787037037037</v>
      </c>
      <c r="EC2" s="619">
        <f t="shared" si="2"/>
        <v>1375.787037037037</v>
      </c>
      <c r="ED2" s="619">
        <f t="shared" si="2"/>
        <v>1375.787037037037</v>
      </c>
      <c r="EE2" s="619">
        <f t="shared" si="2"/>
        <v>1375.787037037037</v>
      </c>
      <c r="EF2" s="619">
        <f t="shared" si="2"/>
        <v>1375.787037037037</v>
      </c>
      <c r="EG2" s="619">
        <f t="shared" si="2"/>
        <v>1375.787037037037</v>
      </c>
      <c r="EH2" s="619">
        <f t="shared" si="2"/>
        <v>1375.787037037037</v>
      </c>
      <c r="EI2" s="619">
        <f t="shared" si="2"/>
        <v>1375.787037037037</v>
      </c>
      <c r="EJ2" s="619">
        <f t="shared" si="2"/>
        <v>1375.787037037037</v>
      </c>
      <c r="EK2" s="619">
        <f t="shared" si="2"/>
        <v>1375.787037037037</v>
      </c>
      <c r="EL2" s="619">
        <f t="shared" si="2"/>
        <v>1375.787037037037</v>
      </c>
      <c r="EM2" s="391"/>
    </row>
    <row r="3" spans="1:143">
      <c r="V3" s="37" t="s">
        <v>304</v>
      </c>
      <c r="W3" s="619">
        <f>W2*'Rent Roll_RedIQ 2'!$G$81</f>
        <v>297170</v>
      </c>
      <c r="X3" s="619">
        <f>X2*'Rent Roll_RedIQ 2'!$G$81</f>
        <v>297170</v>
      </c>
      <c r="Y3" s="619">
        <f>Y2*'Rent Roll_RedIQ 2'!$G$81</f>
        <v>297170</v>
      </c>
      <c r="Z3" s="619">
        <f>Z2*'Rent Roll_RedIQ 2'!$G$81</f>
        <v>297170</v>
      </c>
      <c r="AA3" s="619">
        <f>AA2*'Rent Roll_RedIQ 2'!$G$81</f>
        <v>297170</v>
      </c>
      <c r="AB3" s="619">
        <f>AB2*'Rent Roll_RedIQ 2'!$G$81</f>
        <v>297170</v>
      </c>
      <c r="AC3" s="619">
        <f>AC2*'Rent Roll_RedIQ 2'!$G$81</f>
        <v>297170</v>
      </c>
      <c r="AD3" s="619">
        <f>AD2*'Rent Roll_RedIQ 2'!$G$81</f>
        <v>297170</v>
      </c>
      <c r="AE3" s="619">
        <f>AE2*'Rent Roll_RedIQ 2'!$G$81</f>
        <v>297170</v>
      </c>
      <c r="AF3" s="619">
        <f>AF2*'Rent Roll_RedIQ 2'!$G$81</f>
        <v>297170</v>
      </c>
      <c r="AG3" s="619">
        <f>AG2*'Rent Roll_RedIQ 2'!$G$81</f>
        <v>297170</v>
      </c>
      <c r="AH3" s="619">
        <f>AH2*'Rent Roll_RedIQ 2'!$G$81</f>
        <v>297170</v>
      </c>
      <c r="AI3" s="619">
        <f>AI2*'Rent Roll_RedIQ 2'!$G$81</f>
        <v>297170</v>
      </c>
      <c r="AJ3" s="619">
        <f>AJ2*'Rent Roll_RedIQ 2'!$G$81</f>
        <v>297170</v>
      </c>
      <c r="AK3" s="619">
        <f>AK2*'Rent Roll_RedIQ 2'!$G$81</f>
        <v>297170</v>
      </c>
      <c r="AL3" s="619">
        <f>AL2*'Rent Roll_RedIQ 2'!$G$81</f>
        <v>297170</v>
      </c>
      <c r="AM3" s="619">
        <f>AM2*'Rent Roll_RedIQ 2'!$G$81</f>
        <v>297170</v>
      </c>
      <c r="AN3" s="619">
        <f>AN2*'Rent Roll_RedIQ 2'!$G$81</f>
        <v>297170</v>
      </c>
      <c r="AO3" s="619">
        <f>AO2*'Rent Roll_RedIQ 2'!$G$81</f>
        <v>297170</v>
      </c>
      <c r="AP3" s="619">
        <f>AP2*'Rent Roll_RedIQ 2'!$G$81</f>
        <v>297170</v>
      </c>
      <c r="AQ3" s="619">
        <f>AQ2*'Rent Roll_RedIQ 2'!$G$81</f>
        <v>297170</v>
      </c>
      <c r="AR3" s="619">
        <f>AR2*'Rent Roll_RedIQ 2'!$G$81</f>
        <v>297170</v>
      </c>
      <c r="AS3" s="619">
        <f>AS2*'Rent Roll_RedIQ 2'!$G$81</f>
        <v>297170</v>
      </c>
      <c r="AT3" s="619">
        <f>AT2*'Rent Roll_RedIQ 2'!$G$81</f>
        <v>297170</v>
      </c>
      <c r="AU3" s="619">
        <f>AU2*'Rent Roll_RedIQ 2'!$G$81</f>
        <v>297170</v>
      </c>
      <c r="AV3" s="619">
        <f>AV2*'Rent Roll_RedIQ 2'!$G$81</f>
        <v>297170</v>
      </c>
      <c r="AW3" s="619">
        <f>AW2*'Rent Roll_RedIQ 2'!$G$81</f>
        <v>297170</v>
      </c>
      <c r="AX3" s="619">
        <f>AX2*'Rent Roll_RedIQ 2'!$G$81</f>
        <v>297170</v>
      </c>
      <c r="AY3" s="619">
        <f>AY2*'Rent Roll_RedIQ 2'!$G$81</f>
        <v>297170</v>
      </c>
      <c r="AZ3" s="619">
        <f>AZ2*'Rent Roll_RedIQ 2'!$G$81</f>
        <v>297170</v>
      </c>
      <c r="BA3" s="619">
        <f>BA2*'Rent Roll_RedIQ 2'!$G$81</f>
        <v>297170</v>
      </c>
      <c r="BB3" s="619">
        <f>BB2*'Rent Roll_RedIQ 2'!$G$81</f>
        <v>297170</v>
      </c>
      <c r="BC3" s="619">
        <f>BC2*'Rent Roll_RedIQ 2'!$G$81</f>
        <v>297170</v>
      </c>
      <c r="BD3" s="619">
        <f>BD2*'Rent Roll_RedIQ 2'!$G$81</f>
        <v>297170</v>
      </c>
      <c r="BE3" s="619">
        <f>BE2*'Rent Roll_RedIQ 2'!$G$81</f>
        <v>297170</v>
      </c>
      <c r="BF3" s="619">
        <f>BF2*'Rent Roll_RedIQ 2'!$G$81</f>
        <v>297170</v>
      </c>
      <c r="BG3" s="619">
        <f>BG2*'Rent Roll_RedIQ 2'!$G$81</f>
        <v>297170</v>
      </c>
      <c r="BH3" s="619">
        <f>BH2*'Rent Roll_RedIQ 2'!$G$81</f>
        <v>297170</v>
      </c>
      <c r="BI3" s="619">
        <f>BI2*'Rent Roll_RedIQ 2'!$G$81</f>
        <v>297170</v>
      </c>
      <c r="BJ3" s="619">
        <f>BJ2*'Rent Roll_RedIQ 2'!$G$81</f>
        <v>297170</v>
      </c>
      <c r="BK3" s="619">
        <f>BK2*'Rent Roll_RedIQ 2'!$G$81</f>
        <v>297170</v>
      </c>
      <c r="BL3" s="619">
        <f>BL2*'Rent Roll_RedIQ 2'!$G$81</f>
        <v>297170</v>
      </c>
      <c r="BM3" s="619">
        <f>BM2*'Rent Roll_RedIQ 2'!$G$81</f>
        <v>297170</v>
      </c>
      <c r="BN3" s="619">
        <f>BN2*'Rent Roll_RedIQ 2'!$G$81</f>
        <v>297170</v>
      </c>
      <c r="BO3" s="619">
        <f>BO2*'Rent Roll_RedIQ 2'!$G$81</f>
        <v>297170</v>
      </c>
      <c r="BP3" s="619">
        <f>BP2*'Rent Roll_RedIQ 2'!$G$81</f>
        <v>297170</v>
      </c>
      <c r="BQ3" s="619">
        <f>BQ2*'Rent Roll_RedIQ 2'!$G$81</f>
        <v>297170</v>
      </c>
      <c r="BR3" s="619">
        <f>BR2*'Rent Roll_RedIQ 2'!$G$81</f>
        <v>297170</v>
      </c>
      <c r="BS3" s="619">
        <f>BS2*'Rent Roll_RedIQ 2'!$G$81</f>
        <v>297170</v>
      </c>
      <c r="BT3" s="619">
        <f>BT2*'Rent Roll_RedIQ 2'!$G$81</f>
        <v>297170</v>
      </c>
      <c r="BU3" s="619">
        <f>BU2*'Rent Roll_RedIQ 2'!$G$81</f>
        <v>297170</v>
      </c>
      <c r="BV3" s="619">
        <f>BV2*'Rent Roll_RedIQ 2'!$G$81</f>
        <v>297170</v>
      </c>
      <c r="BW3" s="619">
        <f>BW2*'Rent Roll_RedIQ 2'!$G$81</f>
        <v>297170</v>
      </c>
      <c r="BX3" s="619">
        <f>BX2*'Rent Roll_RedIQ 2'!$G$81</f>
        <v>297170</v>
      </c>
      <c r="BY3" s="619">
        <f>BY2*'Rent Roll_RedIQ 2'!$G$81</f>
        <v>297170</v>
      </c>
      <c r="BZ3" s="619">
        <f>BZ2*'Rent Roll_RedIQ 2'!$G$81</f>
        <v>297170</v>
      </c>
      <c r="CA3" s="619">
        <f>CA2*'Rent Roll_RedIQ 2'!$G$81</f>
        <v>297170</v>
      </c>
      <c r="CB3" s="619">
        <f>CB2*'Rent Roll_RedIQ 2'!$G$81</f>
        <v>297170</v>
      </c>
      <c r="CC3" s="619">
        <f>CC2*'Rent Roll_RedIQ 2'!$G$81</f>
        <v>297170</v>
      </c>
      <c r="CD3" s="619">
        <f>CD2*'Rent Roll_RedIQ 2'!$G$81</f>
        <v>297170</v>
      </c>
      <c r="CE3" s="619">
        <f>CE2*'Rent Roll_RedIQ 2'!$G$81</f>
        <v>297170</v>
      </c>
      <c r="CF3" s="619">
        <f>CF2*'Rent Roll_RedIQ 2'!$G$81</f>
        <v>297170</v>
      </c>
      <c r="CG3" s="619">
        <f>CG2*'Rent Roll_RedIQ 2'!$G$81</f>
        <v>297170</v>
      </c>
      <c r="CH3" s="619">
        <f>CH2*'Rent Roll_RedIQ 2'!$G$81</f>
        <v>297170</v>
      </c>
      <c r="CI3" s="619">
        <f>CI2*'Rent Roll_RedIQ 2'!$G$81</f>
        <v>297170</v>
      </c>
      <c r="CJ3" s="619">
        <f>CJ2*'Rent Roll_RedIQ 2'!$G$81</f>
        <v>297170</v>
      </c>
      <c r="CK3" s="619">
        <f>CK2*'Rent Roll_RedIQ 2'!$G$81</f>
        <v>297170</v>
      </c>
      <c r="CL3" s="619">
        <f>CL2*'Rent Roll_RedIQ 2'!$G$81</f>
        <v>297170</v>
      </c>
      <c r="CM3" s="619">
        <f>CM2*'Rent Roll_RedIQ 2'!$G$81</f>
        <v>297170</v>
      </c>
      <c r="CN3" s="619">
        <f>CN2*'Rent Roll_RedIQ 2'!$G$81</f>
        <v>297170</v>
      </c>
      <c r="CO3" s="619">
        <f>CO2*'Rent Roll_RedIQ 2'!$G$81</f>
        <v>297170</v>
      </c>
      <c r="CP3" s="619">
        <f>CP2*'Rent Roll_RedIQ 2'!$G$81</f>
        <v>297170</v>
      </c>
      <c r="CQ3" s="619">
        <f>CQ2*'Rent Roll_RedIQ 2'!$G$81</f>
        <v>297170</v>
      </c>
      <c r="CR3" s="619">
        <f>CR2*'Rent Roll_RedIQ 2'!$G$81</f>
        <v>297170</v>
      </c>
      <c r="CS3" s="619">
        <f>CS2*'Rent Roll_RedIQ 2'!$G$81</f>
        <v>297170</v>
      </c>
      <c r="CT3" s="619">
        <f>CT2*'Rent Roll_RedIQ 2'!$G$81</f>
        <v>297170</v>
      </c>
      <c r="CU3" s="619">
        <f>CU2*'Rent Roll_RedIQ 2'!$G$81</f>
        <v>297170</v>
      </c>
      <c r="CV3" s="619">
        <f>CV2*'Rent Roll_RedIQ 2'!$G$81</f>
        <v>297170</v>
      </c>
      <c r="CW3" s="619">
        <f>CW2*'Rent Roll_RedIQ 2'!$G$81</f>
        <v>297170</v>
      </c>
      <c r="CX3" s="619">
        <f>CX2*'Rent Roll_RedIQ 2'!$G$81</f>
        <v>297170</v>
      </c>
      <c r="CY3" s="619">
        <f>CY2*'Rent Roll_RedIQ 2'!$G$81</f>
        <v>297170</v>
      </c>
      <c r="CZ3" s="619">
        <f>CZ2*'Rent Roll_RedIQ 2'!$G$81</f>
        <v>297170</v>
      </c>
      <c r="DA3" s="619">
        <f>DA2*'Rent Roll_RedIQ 2'!$G$81</f>
        <v>297170</v>
      </c>
      <c r="DB3" s="619">
        <f>DB2*'Rent Roll_RedIQ 2'!$G$81</f>
        <v>297170</v>
      </c>
      <c r="DC3" s="619">
        <f>DC2*'Rent Roll_RedIQ 2'!$G$81</f>
        <v>297170</v>
      </c>
      <c r="DD3" s="619">
        <f>DD2*'Rent Roll_RedIQ 2'!$G$81</f>
        <v>297170</v>
      </c>
      <c r="DE3" s="619">
        <f>DE2*'Rent Roll_RedIQ 2'!$G$81</f>
        <v>297170</v>
      </c>
      <c r="DF3" s="619">
        <f>DF2*'Rent Roll_RedIQ 2'!$G$81</f>
        <v>297170</v>
      </c>
      <c r="DG3" s="619">
        <f>DG2*'Rent Roll_RedIQ 2'!$G$81</f>
        <v>297170</v>
      </c>
      <c r="DH3" s="619">
        <f>DH2*'Rent Roll_RedIQ 2'!$G$81</f>
        <v>297170</v>
      </c>
      <c r="DI3" s="619">
        <f>DI2*'Rent Roll_RedIQ 2'!$G$81</f>
        <v>297170</v>
      </c>
      <c r="DJ3" s="619">
        <f>DJ2*'Rent Roll_RedIQ 2'!$G$81</f>
        <v>297170</v>
      </c>
      <c r="DK3" s="619">
        <f>DK2*'Rent Roll_RedIQ 2'!$G$81</f>
        <v>297170</v>
      </c>
      <c r="DL3" s="619">
        <f>DL2*'Rent Roll_RedIQ 2'!$G$81</f>
        <v>297170</v>
      </c>
      <c r="DM3" s="619">
        <f>DM2*'Rent Roll_RedIQ 2'!$G$81</f>
        <v>297170</v>
      </c>
      <c r="DN3" s="619">
        <f>DN2*'Rent Roll_RedIQ 2'!$G$81</f>
        <v>297170</v>
      </c>
      <c r="DO3" s="619">
        <f>DO2*'Rent Roll_RedIQ 2'!$G$81</f>
        <v>297170</v>
      </c>
      <c r="DP3" s="619">
        <f>DP2*'Rent Roll_RedIQ 2'!$G$81</f>
        <v>297170</v>
      </c>
      <c r="DQ3" s="619">
        <f>DQ2*'Rent Roll_RedIQ 2'!$G$81</f>
        <v>297170</v>
      </c>
      <c r="DR3" s="619">
        <f>DR2*'Rent Roll_RedIQ 2'!$G$81</f>
        <v>297170</v>
      </c>
      <c r="DS3" s="619">
        <f>DS2*'Rent Roll_RedIQ 2'!$G$81</f>
        <v>297170</v>
      </c>
      <c r="DT3" s="619">
        <f>DT2*'Rent Roll_RedIQ 2'!$G$81</f>
        <v>297170</v>
      </c>
      <c r="DU3" s="619">
        <f>DU2*'Rent Roll_RedIQ 2'!$G$81</f>
        <v>297170</v>
      </c>
      <c r="DV3" s="619">
        <f>DV2*'Rent Roll_RedIQ 2'!$G$81</f>
        <v>297170</v>
      </c>
      <c r="DW3" s="619">
        <f>DW2*'Rent Roll_RedIQ 2'!$G$81</f>
        <v>297170</v>
      </c>
      <c r="DX3" s="619">
        <f>DX2*'Rent Roll_RedIQ 2'!$G$81</f>
        <v>297170</v>
      </c>
      <c r="DY3" s="619">
        <f>DY2*'Rent Roll_RedIQ 2'!$G$81</f>
        <v>297170</v>
      </c>
      <c r="DZ3" s="619">
        <f>DZ2*'Rent Roll_RedIQ 2'!$G$81</f>
        <v>297170</v>
      </c>
      <c r="EA3" s="619">
        <f>EA2*'Rent Roll_RedIQ 2'!$G$81</f>
        <v>297170</v>
      </c>
      <c r="EB3" s="619">
        <f>EB2*'Rent Roll_RedIQ 2'!$G$81</f>
        <v>297170</v>
      </c>
      <c r="EC3" s="619">
        <f>EC2*'Rent Roll_RedIQ 2'!$G$81</f>
        <v>297170</v>
      </c>
      <c r="ED3" s="619">
        <f>ED2*'Rent Roll_RedIQ 2'!$G$81</f>
        <v>297170</v>
      </c>
      <c r="EE3" s="619">
        <f>EE2*'Rent Roll_RedIQ 2'!$G$81</f>
        <v>297170</v>
      </c>
      <c r="EF3" s="619">
        <f>EF2*'Rent Roll_RedIQ 2'!$G$81</f>
        <v>297170</v>
      </c>
      <c r="EG3" s="619">
        <f>EG2*'Rent Roll_RedIQ 2'!$G$81</f>
        <v>297170</v>
      </c>
      <c r="EH3" s="619">
        <f>EH2*'Rent Roll_RedIQ 2'!$G$81</f>
        <v>297170</v>
      </c>
      <c r="EI3" s="619">
        <f>EI2*'Rent Roll_RedIQ 2'!$G$81</f>
        <v>297170</v>
      </c>
      <c r="EJ3" s="619">
        <f>EJ2*'Rent Roll_RedIQ 2'!$G$81</f>
        <v>297170</v>
      </c>
      <c r="EK3" s="619">
        <f>EK2*'Rent Roll_RedIQ 2'!$G$81</f>
        <v>297170</v>
      </c>
      <c r="EL3" s="619">
        <f>EL2*'Rent Roll_RedIQ 2'!$G$81</f>
        <v>297170</v>
      </c>
    </row>
    <row r="4" spans="1:143">
      <c r="E4" s="7"/>
      <c r="F4" s="7"/>
      <c r="G4" s="7"/>
      <c r="H4" s="7"/>
      <c r="V4" s="37" t="s">
        <v>446</v>
      </c>
      <c r="W4" s="742">
        <f>IF(W11&lt;'Project Summary'!$G$6,0,IF(W11='Project Summary'!$G$6,'Rent Roll (MF &amp; Retail)'!L79,'Rent Roll_Tradeouts'!V4*(1+W5)))</f>
        <v>0</v>
      </c>
      <c r="X4" s="742">
        <f>IF(X11&lt;'Project Summary'!$G$6,0,IF(X11='Project Summary'!$G$6,'Rent Roll (MF &amp; Retail)'!M79,'Rent Roll_Tradeouts'!W4*(1+X5)))</f>
        <v>0</v>
      </c>
      <c r="Y4" s="742">
        <f>IF(Y11&lt;'Project Summary'!$G$6,0,IF(Y11='Project Summary'!$G$6,'Rent Roll (MF &amp; Retail)'!N79,'Rent Roll_Tradeouts'!X4*(1+Y5)))</f>
        <v>0</v>
      </c>
      <c r="Z4" s="742">
        <f>IF(Z11&lt;'Project Summary'!$G$6,0,IF(Z11='Project Summary'!$G$6,'Rent Roll (MF &amp; Retail)'!O79,'Rent Roll_Tradeouts'!Y4*(1+Z5)))</f>
        <v>0</v>
      </c>
      <c r="AA4" s="742">
        <f>IF(AA11&lt;'Project Summary'!$G$6,0,IF(AA11='Project Summary'!$G$6,'Rent Roll (MF &amp; Retail)'!P79,'Rent Roll_Tradeouts'!Z4*(1+AA5)))</f>
        <v>0</v>
      </c>
      <c r="AB4" s="742">
        <f>IF(AB11&lt;'Project Summary'!$G$6,0,IF(AB11='Project Summary'!$G$6,'Rent Roll (MF &amp; Retail)'!Q79,'Rent Roll_Tradeouts'!AA4*(1+AB5)))</f>
        <v>0</v>
      </c>
      <c r="AC4" s="742">
        <f>IF(AC11&lt;'Project Summary'!$G$6,0,IF(AC11='Project Summary'!$G$6,'Rent Roll (MF &amp; Retail)'!R79,'Rent Roll_Tradeouts'!AB4*(1+AC5)))</f>
        <v>0</v>
      </c>
      <c r="AD4" s="742">
        <f>IF(AD11&lt;'Project Summary'!$G$6,0,IF(AD11='Project Summary'!$G$6,'Rent Roll (MF &amp; Retail)'!S79,'Rent Roll_Tradeouts'!AC4*(1+AD5)))</f>
        <v>0</v>
      </c>
      <c r="AE4" s="742">
        <f>IF(AE11&lt;'Project Summary'!$G$6,0,IF(AE11='Project Summary'!$G$6,'Rent Roll (MF &amp; Retail)'!T79,'Rent Roll_Tradeouts'!AD4*(1+AE5)))</f>
        <v>0</v>
      </c>
      <c r="AF4" s="742">
        <f>IF(AF11&lt;'Project Summary'!$G$6,0,IF(AF11='Project Summary'!$G$6,'Rent Roll (MF &amp; Retail)'!U79,'Rent Roll_Tradeouts'!AE4*(1+AF5)))</f>
        <v>0</v>
      </c>
      <c r="AG4" s="742">
        <f>IF(AG11&lt;'Project Summary'!$G$6,0,IF(AG11='Project Summary'!$G$6,'Rent Roll (MF &amp; Retail)'!V79,'Rent Roll_Tradeouts'!AF4*(1+AG5)))</f>
        <v>0</v>
      </c>
      <c r="AH4" s="742">
        <f>IF(AH11&lt;'Project Summary'!$G$6,0,IF(AH11='Project Summary'!$G$6,'Rent Roll (MF &amp; Retail)'!W79,'Rent Roll_Tradeouts'!AG4*(1+AH5)))</f>
        <v>0</v>
      </c>
      <c r="AI4" s="742">
        <f>IF(AI11&lt;'Project Summary'!$G$6,0,IF(AI11='Project Summary'!$G$6,'Rent Roll (MF &amp; Retail)'!X79,'Rent Roll_Tradeouts'!AH4*(1+AI5)))</f>
        <v>0</v>
      </c>
      <c r="AJ4" s="742">
        <f>IF(AJ11&lt;'Project Summary'!$G$6,0,IF(AJ11='Project Summary'!$G$6,'Rent Roll (MF &amp; Retail)'!Y79,'Rent Roll_Tradeouts'!AI4*(1+AJ5)))</f>
        <v>0</v>
      </c>
      <c r="AK4" s="742">
        <f>IF(AK11&lt;'Project Summary'!$G$6,0,IF(AK11='Project Summary'!$G$6,'Rent Roll (MF &amp; Retail)'!Z79,'Rent Roll_Tradeouts'!AJ4*(1+AK5)))</f>
        <v>0</v>
      </c>
      <c r="AL4" s="742">
        <f>IF(AL11&lt;'Project Summary'!$G$6,0,IF(AL11='Project Summary'!$G$6,'Rent Roll (MF &amp; Retail)'!AA79,'Rent Roll_Tradeouts'!AK4*(1+AL5)))</f>
        <v>0</v>
      </c>
      <c r="AM4" s="742">
        <f>IF(AM11&lt;'Project Summary'!$G$6,0,IF(AM11='Project Summary'!$G$6,'Rent Roll (MF &amp; Retail)'!AB79,'Rent Roll_Tradeouts'!AL4*(1+AM5)))</f>
        <v>0</v>
      </c>
      <c r="AN4" s="742">
        <f>IF(AN11&lt;'Project Summary'!$G$6,0,IF(AN11='Project Summary'!$G$6,'Rent Roll (MF &amp; Retail)'!AC79,'Rent Roll_Tradeouts'!AM4*(1+AN5)))</f>
        <v>0</v>
      </c>
      <c r="AO4" s="742">
        <f>IF(AO11&lt;'Project Summary'!$G$6,0,IF(AO11='Project Summary'!$G$6,'Rent Roll (MF &amp; Retail)'!AD79,'Rent Roll_Tradeouts'!AN4*(1+AO5)))</f>
        <v>0</v>
      </c>
      <c r="AP4" s="742">
        <f>IF(AP11&lt;'Project Summary'!$G$6,0,IF(AP11='Project Summary'!$G$6,'Rent Roll (MF &amp; Retail)'!AE79,'Rent Roll_Tradeouts'!AO4*(1+AP5)))</f>
        <v>0</v>
      </c>
      <c r="AQ4" s="742">
        <f>IF(AQ11&lt;'Project Summary'!$G$6,0,IF(AQ11='Project Summary'!$G$6,'Rent Roll (MF &amp; Retail)'!AF79,'Rent Roll_Tradeouts'!AP4*(1+AQ5)))</f>
        <v>0</v>
      </c>
      <c r="AR4" s="742">
        <f>IF(AR11&lt;'Project Summary'!$G$6,0,IF(AR11='Project Summary'!$G$6,'Rent Roll (MF &amp; Retail)'!AG79,'Rent Roll_Tradeouts'!AQ4*(1+AR5)))</f>
        <v>0</v>
      </c>
      <c r="AS4" s="742">
        <f>IF(AS11&lt;'Project Summary'!$G$6,0,IF(AS11='Project Summary'!$G$6,'Rent Roll (MF &amp; Retail)'!AH79,'Rent Roll_Tradeouts'!AR4*(1+AS5)))</f>
        <v>0</v>
      </c>
      <c r="AT4" s="742">
        <f>IF(AT11&lt;'Project Summary'!$G$6,0,IF(AT11='Project Summary'!$G$6,'Rent Roll (MF &amp; Retail)'!AI79,'Rent Roll_Tradeouts'!AS4*(1+AT5)))</f>
        <v>0</v>
      </c>
      <c r="AU4" s="742">
        <f>IF(AU11&lt;'Project Summary'!$G$6,0,IF(AU11='Project Summary'!$G$6,'Rent Roll (MF &amp; Retail)'!AJ79,'Rent Roll_Tradeouts'!AT4*(1+AU5)))</f>
        <v>0</v>
      </c>
      <c r="AV4" s="742">
        <f>IF(AV11&lt;'Project Summary'!$G$6,0,IF(AV11='Project Summary'!$G$6,'Rent Roll (MF &amp; Retail)'!AK79,'Rent Roll_Tradeouts'!AU4*(1+AV5)))</f>
        <v>0</v>
      </c>
      <c r="AW4" s="742">
        <f>IF(AW11&lt;'Project Summary'!$G$6,0,IF(AW11='Project Summary'!$G$6,'Rent Roll (MF &amp; Retail)'!AL79,'Rent Roll_Tradeouts'!AV4*(1+AW5)))</f>
        <v>0</v>
      </c>
      <c r="AX4" s="742">
        <f>IF(AX11&lt;'Project Summary'!$G$6,0,IF(AX11='Project Summary'!$G$6,'Rent Roll (MF &amp; Retail)'!AM79,'Rent Roll_Tradeouts'!AW4*(1+AX5)))</f>
        <v>0</v>
      </c>
      <c r="AY4" s="742">
        <f>IF(AY11&lt;'Project Summary'!$G$6,0,IF(AY11='Project Summary'!$G$6,'Rent Roll (MF &amp; Retail)'!AN79,'Rent Roll_Tradeouts'!AX4*(1+AY5)))</f>
        <v>0</v>
      </c>
      <c r="AZ4" s="742">
        <f>IF(AZ11&lt;'Project Summary'!$G$6,0,IF(AZ11='Project Summary'!$G$6,'Rent Roll (MF &amp; Retail)'!AO79,'Rent Roll_Tradeouts'!AY4*(1+AZ5)))</f>
        <v>0</v>
      </c>
      <c r="BA4" s="742">
        <f>IF(BA11&lt;'Project Summary'!$G$6,0,IF(BA11='Project Summary'!$G$6,'Rent Roll (MF &amp; Retail)'!AP79,'Rent Roll_Tradeouts'!AZ4*(1+BA5)))</f>
        <v>0</v>
      </c>
      <c r="BB4" s="742">
        <f>IF(BB11&lt;'Project Summary'!$G$6,0,IF(BB11='Project Summary'!$G$6,'Rent Roll (MF &amp; Retail)'!AQ79,'Rent Roll_Tradeouts'!BA4*(1+BB5)))</f>
        <v>0</v>
      </c>
      <c r="BC4" s="742">
        <f>IF(BC11&lt;'Project Summary'!$G$6,0,IF(BC11='Project Summary'!$G$6,'Rent Roll (MF &amp; Retail)'!AR79,'Rent Roll_Tradeouts'!BB4*(1+BC5)))</f>
        <v>0</v>
      </c>
      <c r="BD4" s="742">
        <f>IF(BD11&lt;'Project Summary'!$G$6,0,IF(BD11='Project Summary'!$G$6,'Rent Roll (MF &amp; Retail)'!AS79,'Rent Roll_Tradeouts'!BC4*(1+BD5)))</f>
        <v>0</v>
      </c>
      <c r="BE4" s="742">
        <f>IF(BE11&lt;'Project Summary'!$G$6,0,IF(BE11='Project Summary'!$G$6,'Rent Roll (MF &amp; Retail)'!AT79,'Rent Roll_Tradeouts'!BD4*(1+BE5)))</f>
        <v>0</v>
      </c>
      <c r="BF4" s="742">
        <f>IF(BF11&lt;'Project Summary'!$G$6,0,IF(BF11='Project Summary'!$G$6,'Rent Roll (MF &amp; Retail)'!AU79,'Rent Roll_Tradeouts'!BE4*(1+BF5)))</f>
        <v>0</v>
      </c>
      <c r="BG4" s="742">
        <f>IF(BG11&lt;'Project Summary'!$G$6,0,IF(BG11='Project Summary'!$G$6,'Rent Roll (MF &amp; Retail)'!AV79,'Rent Roll_Tradeouts'!BF4*(1+BG5)))</f>
        <v>0</v>
      </c>
      <c r="BH4" s="742">
        <f>IF(BH11&lt;'Project Summary'!$G$6,0,IF(BH11='Project Summary'!$G$6,'Rent Roll (MF &amp; Retail)'!AW79,'Rent Roll_Tradeouts'!BG4*(1+BH5)))</f>
        <v>0</v>
      </c>
      <c r="BI4" s="742">
        <f>IF(BI11&lt;'Project Summary'!$G$6,0,IF(BI11='Project Summary'!$G$6,'Rent Roll (MF &amp; Retail)'!AX79,'Rent Roll_Tradeouts'!BH4*(1+BI5)))</f>
        <v>0</v>
      </c>
      <c r="BJ4" s="742">
        <f>IF(BJ11&lt;'Project Summary'!$G$6,0,IF(BJ11='Project Summary'!$G$6,'Rent Roll (MF &amp; Retail)'!AY79,'Rent Roll_Tradeouts'!BI4*(1+BJ5)))</f>
        <v>0</v>
      </c>
      <c r="BK4" s="742">
        <f>IF(BK11&lt;'Project Summary'!$G$6,0,IF(BK11='Project Summary'!$G$6,'Rent Roll (MF &amp; Retail)'!AZ79,'Rent Roll_Tradeouts'!BJ4*(1+BK5)))</f>
        <v>0</v>
      </c>
      <c r="BL4" s="742">
        <f>IF(BL11&lt;'Project Summary'!$G$6,0,IF(BL11='Project Summary'!$G$6,'Rent Roll (MF &amp; Retail)'!BA79,'Rent Roll_Tradeouts'!BK4*(1+BL5)))</f>
        <v>0</v>
      </c>
      <c r="BM4" s="742">
        <f>IF(BM11&lt;'Project Summary'!$G$6,0,IF(BM11='Project Summary'!$G$6,'Rent Roll (MF &amp; Retail)'!BB79,'Rent Roll_Tradeouts'!BL4*(1+BM5)))</f>
        <v>0</v>
      </c>
      <c r="BN4" s="742">
        <f>IF(BN11&lt;'Project Summary'!$G$6,0,IF(BN11='Project Summary'!$G$6,'Rent Roll (MF &amp; Retail)'!BC79,'Rent Roll_Tradeouts'!BM4*(1+BN5)))</f>
        <v>0</v>
      </c>
      <c r="BO4" s="742">
        <f>IF(BO11&lt;'Project Summary'!$G$6,0,IF(BO11='Project Summary'!$G$6,'Rent Roll (MF &amp; Retail)'!BD79,'Rent Roll_Tradeouts'!BN4*(1+BO5)))</f>
        <v>0</v>
      </c>
      <c r="BP4" s="742">
        <f>IF(BP11&lt;'Project Summary'!$G$6,0,IF(BP11='Project Summary'!$G$6,'Rent Roll (MF &amp; Retail)'!BE79,'Rent Roll_Tradeouts'!BO4*(1+BP5)))</f>
        <v>0</v>
      </c>
      <c r="BQ4" s="742">
        <f>IF(BQ11&lt;'Project Summary'!$G$6,0,IF(BQ11='Project Summary'!$G$6,'Rent Roll (MF &amp; Retail)'!BF79,'Rent Roll_Tradeouts'!BP4*(1+BQ5)))</f>
        <v>0</v>
      </c>
      <c r="BR4" s="742">
        <f>IF(BR11&lt;'Project Summary'!$G$6,0,IF(BR11='Project Summary'!$G$6,'Rent Roll (MF &amp; Retail)'!BG79,'Rent Roll_Tradeouts'!BQ4*(1+BR5)))</f>
        <v>0</v>
      </c>
      <c r="BS4" s="742">
        <f>IF(BS11&lt;'Project Summary'!$G$6,0,IF(BS11='Project Summary'!$G$6,'Rent Roll (MF &amp; Retail)'!BH79,'Rent Roll_Tradeouts'!BR4*(1+BS5)))</f>
        <v>0</v>
      </c>
      <c r="BT4" s="742">
        <f>IF(BT11&lt;'Project Summary'!$G$6,0,IF(BT11='Project Summary'!$G$6,'Rent Roll (MF &amp; Retail)'!BI79,'Rent Roll_Tradeouts'!BS4*(1+BT5)))</f>
        <v>0</v>
      </c>
      <c r="BU4" s="742">
        <f>IF(BU11&lt;'Project Summary'!$G$6,0,IF(BU11='Project Summary'!$G$6,'Rent Roll (MF &amp; Retail)'!BJ79,'Rent Roll_Tradeouts'!BT4*(1+BU5)))</f>
        <v>0</v>
      </c>
      <c r="BV4" s="742">
        <f>IF(BV11&lt;'Project Summary'!$G$6,0,IF(BV11='Project Summary'!$G$6,'Rent Roll (MF &amp; Retail)'!BK79,'Rent Roll_Tradeouts'!BU4*(1+BV5)))</f>
        <v>0</v>
      </c>
      <c r="BW4" s="742">
        <f>IF(BW11&lt;'Project Summary'!$G$6,0,IF(BW11='Project Summary'!$G$6,'Rent Roll (MF &amp; Retail)'!BL79,'Rent Roll_Tradeouts'!BV4*(1+BW5)))</f>
        <v>0</v>
      </c>
      <c r="BX4" s="742">
        <f>IF(BX11&lt;'Project Summary'!$G$6,0,IF(BX11='Project Summary'!$G$6,'Rent Roll (MF &amp; Retail)'!BM79,'Rent Roll_Tradeouts'!BW4*(1+BX5)))</f>
        <v>0</v>
      </c>
      <c r="BY4" s="742">
        <f>IF(BY11&lt;'Project Summary'!$G$6,0,IF(BY11='Project Summary'!$G$6,'Rent Roll (MF &amp; Retail)'!BN79,'Rent Roll_Tradeouts'!BX4*(1+BY5)))</f>
        <v>0</v>
      </c>
      <c r="BZ4" s="742">
        <f>IF(BZ11&lt;'Project Summary'!$G$6,0,IF(BZ11='Project Summary'!$G$6,'Rent Roll (MF &amp; Retail)'!BO79,'Rent Roll_Tradeouts'!BY4*(1+BZ5)))</f>
        <v>0</v>
      </c>
      <c r="CA4" s="742">
        <f>IF(CA11&lt;'Project Summary'!$G$6,0,IF(CA11='Project Summary'!$G$6,'Rent Roll (MF &amp; Retail)'!BP79,'Rent Roll_Tradeouts'!BZ4*(1+CA5)))</f>
        <v>0</v>
      </c>
      <c r="CB4" s="742">
        <f>IF(CB11&lt;'Project Summary'!$G$6,0,IF(CB11='Project Summary'!$G$6,'Rent Roll (MF &amp; Retail)'!BQ79,'Rent Roll_Tradeouts'!CA4*(1+CB5)))</f>
        <v>0</v>
      </c>
      <c r="CC4" s="742">
        <f>IF(CC11&lt;'Project Summary'!$G$6,0,IF(CC11='Project Summary'!$G$6,'Rent Roll (MF &amp; Retail)'!BR79,'Rent Roll_Tradeouts'!CB4*(1+CC5)))</f>
        <v>0</v>
      </c>
      <c r="CD4" s="742">
        <f>IF(CD11&lt;'Project Summary'!$G$6,0,IF(CD11='Project Summary'!$G$6,'Rent Roll (MF &amp; Retail)'!BS79,'Rent Roll_Tradeouts'!CC4*(1+CD5)))</f>
        <v>0</v>
      </c>
      <c r="CE4" s="742">
        <f>IF(CE11&lt;'Project Summary'!$G$6,0,IF(CE11='Project Summary'!$G$6,'Rent Roll (MF &amp; Retail)'!BT79,'Rent Roll_Tradeouts'!CD4*(1+CE5)))</f>
        <v>0</v>
      </c>
      <c r="CF4" s="742">
        <f>IF(CF11&lt;'Project Summary'!$G$6,0,IF(CF11='Project Summary'!$G$6,'Rent Roll (MF &amp; Retail)'!BU79,'Rent Roll_Tradeouts'!CE4*(1+CF5)))</f>
        <v>0</v>
      </c>
      <c r="CG4" s="742">
        <f>IF(CG11&lt;'Project Summary'!$G$6,0,IF(CG11='Project Summary'!$G$6,'Rent Roll (MF &amp; Retail)'!BV79,'Rent Roll_Tradeouts'!CF4*(1+CG5)))</f>
        <v>0</v>
      </c>
      <c r="CH4" s="742">
        <f>IF(CH11&lt;'Project Summary'!$G$6,0,IF(CH11='Project Summary'!$G$6,'Rent Roll (MF &amp; Retail)'!BW79,'Rent Roll_Tradeouts'!CG4*(1+CH5)))</f>
        <v>0</v>
      </c>
      <c r="CI4" s="742">
        <f>IF(CI11&lt;'Project Summary'!$G$6,0,IF(CI11='Project Summary'!$G$6,'Rent Roll (MF &amp; Retail)'!BX79,'Rent Roll_Tradeouts'!CH4*(1+CI5)))</f>
        <v>0</v>
      </c>
      <c r="CJ4" s="742">
        <f>IF(CJ11&lt;'Project Summary'!$G$6,0,IF(CJ11='Project Summary'!$G$6,'Rent Roll (MF &amp; Retail)'!BY79,'Rent Roll_Tradeouts'!CI4*(1+CJ5)))</f>
        <v>0</v>
      </c>
      <c r="CK4" s="742">
        <f>IF(CK11&lt;'Project Summary'!$G$6,0,IF(CK11='Project Summary'!$G$6,'Rent Roll (MF &amp; Retail)'!BZ79,'Rent Roll_Tradeouts'!CJ4*(1+CK5)))</f>
        <v>0</v>
      </c>
      <c r="CL4" s="742">
        <f>IF(CL11&lt;'Project Summary'!$G$6,0,IF(CL11='Project Summary'!$G$6,'Rent Roll (MF &amp; Retail)'!CA79,'Rent Roll_Tradeouts'!CK4*(1+CL5)))</f>
        <v>0</v>
      </c>
      <c r="CM4" s="742">
        <f>IF(CM11&lt;'Project Summary'!$G$6,0,IF(CM11='Project Summary'!$G$6,'Rent Roll (MF &amp; Retail)'!CB79,'Rent Roll_Tradeouts'!CL4*(1+CM5)))</f>
        <v>0</v>
      </c>
      <c r="CN4" s="742">
        <f>IF(CN11&lt;'Project Summary'!$G$6,0,IF(CN11='Project Summary'!$G$6,'Rent Roll (MF &amp; Retail)'!CC79,'Rent Roll_Tradeouts'!CM4*(1+CN5)))</f>
        <v>0</v>
      </c>
      <c r="CO4" s="742">
        <f>IF(CO11&lt;'Project Summary'!$G$6,0,IF(CO11='Project Summary'!$G$6,'Rent Roll (MF &amp; Retail)'!CD79,'Rent Roll_Tradeouts'!CN4*(1+CO5)))</f>
        <v>0</v>
      </c>
      <c r="CP4" s="742">
        <f>IF(CP11&lt;'Project Summary'!$G$6,0,IF(CP11='Project Summary'!$G$6,'Rent Roll (MF &amp; Retail)'!CE79,'Rent Roll_Tradeouts'!CO4*(1+CP5)))</f>
        <v>0</v>
      </c>
      <c r="CQ4" s="742">
        <f>IF(CQ11&lt;'Project Summary'!$G$6,0,IF(CQ11='Project Summary'!$G$6,'Rent Roll (MF &amp; Retail)'!CF79,'Rent Roll_Tradeouts'!CP4*(1+CQ5)))</f>
        <v>0</v>
      </c>
      <c r="CR4" s="742">
        <f>IF(CR11&lt;'Project Summary'!$G$6,0,IF(CR11='Project Summary'!$G$6,'Rent Roll (MF &amp; Retail)'!CG79,'Rent Roll_Tradeouts'!CQ4*(1+CR5)))</f>
        <v>0</v>
      </c>
      <c r="CS4" s="742">
        <f>IF(CS11&lt;'Project Summary'!$G$6,0,IF(CS11='Project Summary'!$G$6,'Rent Roll (MF &amp; Retail)'!CH79,'Rent Roll_Tradeouts'!CR4*(1+CS5)))</f>
        <v>0</v>
      </c>
      <c r="CT4" s="742">
        <f>IF(CT11&lt;'Project Summary'!$G$6,0,IF(CT11='Project Summary'!$G$6,'Rent Roll (MF &amp; Retail)'!CI79,'Rent Roll_Tradeouts'!CS4*(1+CT5)))</f>
        <v>0</v>
      </c>
      <c r="CU4" s="742">
        <f>IF(CU11&lt;'Project Summary'!$G$6,0,IF(CU11='Project Summary'!$G$6,'Rent Roll (MF &amp; Retail)'!CJ79,'Rent Roll_Tradeouts'!CT4*(1+CU5)))</f>
        <v>0</v>
      </c>
      <c r="CV4" s="742">
        <f>IF(CV11&lt;'Project Summary'!$G$6,0,IF(CV11='Project Summary'!$G$6,'Rent Roll (MF &amp; Retail)'!CK79,'Rent Roll_Tradeouts'!CU4*(1+CV5)))</f>
        <v>0</v>
      </c>
      <c r="CW4" s="742">
        <f>IF(CW11&lt;'Project Summary'!$G$6,0,IF(CW11='Project Summary'!$G$6,'Rent Roll (MF &amp; Retail)'!CL79,'Rent Roll_Tradeouts'!CV4*(1+CW5)))</f>
        <v>0</v>
      </c>
      <c r="CX4" s="742">
        <f>IF(CX11&lt;'Project Summary'!$G$6,0,IF(CX11='Project Summary'!$G$6,'Rent Roll (MF &amp; Retail)'!CM79,'Rent Roll_Tradeouts'!CW4*(1+CX5)))</f>
        <v>0</v>
      </c>
      <c r="CY4" s="742">
        <f>IF(CY11&lt;'Project Summary'!$G$6,0,IF(CY11='Project Summary'!$G$6,'Rent Roll (MF &amp; Retail)'!CN79,'Rent Roll_Tradeouts'!CX4*(1+CY5)))</f>
        <v>0</v>
      </c>
      <c r="CZ4" s="742">
        <f>IF(CZ11&lt;'Project Summary'!$G$6,0,IF(CZ11='Project Summary'!$G$6,'Rent Roll (MF &amp; Retail)'!CO79,'Rent Roll_Tradeouts'!CY4*(1+CZ5)))</f>
        <v>0</v>
      </c>
      <c r="DA4" s="742">
        <f>IF(DA11&lt;'Project Summary'!$G$6,0,IF(DA11='Project Summary'!$G$6,'Rent Roll (MF &amp; Retail)'!CP79,'Rent Roll_Tradeouts'!CZ4*(1+DA5)))</f>
        <v>0</v>
      </c>
      <c r="DB4" s="742">
        <f>IF(DB11&lt;'Project Summary'!$G$6,0,IF(DB11='Project Summary'!$G$6,'Rent Roll (MF &amp; Retail)'!CQ79,'Rent Roll_Tradeouts'!DA4*(1+DB5)))</f>
        <v>0</v>
      </c>
      <c r="DC4" s="742">
        <f>IF(DC11&lt;'Project Summary'!$G$6,0,IF(DC11='Project Summary'!$G$6,'Rent Roll (MF &amp; Retail)'!CR79,'Rent Roll_Tradeouts'!DB4*(1+DC5)))</f>
        <v>0</v>
      </c>
      <c r="DD4" s="742">
        <f>IF(DD11&lt;'Project Summary'!$G$6,0,IF(DD11='Project Summary'!$G$6,'Rent Roll (MF &amp; Retail)'!CS79,'Rent Roll_Tradeouts'!DC4*(1+DD5)))</f>
        <v>0</v>
      </c>
      <c r="DE4" s="742">
        <f>IF(DE11&lt;'Project Summary'!$G$6,0,IF(DE11='Project Summary'!$G$6,'Rent Roll (MF &amp; Retail)'!CT79,'Rent Roll_Tradeouts'!DD4*(1+DE5)))</f>
        <v>0</v>
      </c>
      <c r="DF4" s="742">
        <f>IF(DF11&lt;'Project Summary'!$G$6,0,IF(DF11='Project Summary'!$G$6,'Rent Roll (MF &amp; Retail)'!CU79,'Rent Roll_Tradeouts'!DE4*(1+DF5)))</f>
        <v>0</v>
      </c>
      <c r="DG4" s="742">
        <f>IF(DG11&lt;'Project Summary'!$G$6,0,IF(DG11='Project Summary'!$G$6,'Rent Roll (MF &amp; Retail)'!CV79,'Rent Roll_Tradeouts'!DF4*(1+DG5)))</f>
        <v>0</v>
      </c>
      <c r="DH4" s="742">
        <f>IF(DH11&lt;'Project Summary'!$G$6,0,IF(DH11='Project Summary'!$G$6,'Rent Roll (MF &amp; Retail)'!CW79,'Rent Roll_Tradeouts'!DG4*(1+DH5)))</f>
        <v>0</v>
      </c>
      <c r="DI4" s="742">
        <f>IF(DI11&lt;'Project Summary'!$G$6,0,IF(DI11='Project Summary'!$G$6,'Rent Roll (MF &amp; Retail)'!CX79,'Rent Roll_Tradeouts'!DH4*(1+DI5)))</f>
        <v>0</v>
      </c>
      <c r="DJ4" s="742">
        <f>IF(DJ11&lt;'Project Summary'!$G$6,0,IF(DJ11='Project Summary'!$G$6,'Rent Roll (MF &amp; Retail)'!CY79,'Rent Roll_Tradeouts'!DI4*(1+DJ5)))</f>
        <v>0</v>
      </c>
      <c r="DK4" s="742">
        <f>IF(DK11&lt;'Project Summary'!$G$6,0,IF(DK11='Project Summary'!$G$6,'Rent Roll (MF &amp; Retail)'!CZ79,'Rent Roll_Tradeouts'!DJ4*(1+DK5)))</f>
        <v>0</v>
      </c>
      <c r="DL4" s="742">
        <f>IF(DL11&lt;'Project Summary'!$G$6,0,IF(DL11='Project Summary'!$G$6,'Rent Roll (MF &amp; Retail)'!DA79,'Rent Roll_Tradeouts'!DK4*(1+DL5)))</f>
        <v>0</v>
      </c>
      <c r="DM4" s="742">
        <f>IF(DM11&lt;'Project Summary'!$G$6,0,IF(DM11='Project Summary'!$G$6,'Rent Roll (MF &amp; Retail)'!DB79,'Rent Roll_Tradeouts'!DL4*(1+DM5)))</f>
        <v>0</v>
      </c>
      <c r="DN4" s="742">
        <f>IF(DN11&lt;'Project Summary'!$G$6,0,IF(DN11='Project Summary'!$G$6,'Rent Roll (MF &amp; Retail)'!DC79,'Rent Roll_Tradeouts'!DM4*(1+DN5)))</f>
        <v>0</v>
      </c>
      <c r="DO4" s="742">
        <f>IF(DO11&lt;'Project Summary'!$G$6,0,IF(DO11='Project Summary'!$G$6,'Rent Roll (MF &amp; Retail)'!DD79,'Rent Roll_Tradeouts'!DN4*(1+DO5)))</f>
        <v>0</v>
      </c>
      <c r="DP4" s="742">
        <f>IF(DP11&lt;'Project Summary'!$G$6,0,IF(DP11='Project Summary'!$G$6,'Rent Roll (MF &amp; Retail)'!DE79,'Rent Roll_Tradeouts'!DO4*(1+DP5)))</f>
        <v>0</v>
      </c>
      <c r="DQ4" s="742">
        <f>IF(DQ11&lt;'Project Summary'!$G$6,0,IF(DQ11='Project Summary'!$G$6,'Rent Roll (MF &amp; Retail)'!DF79,'Rent Roll_Tradeouts'!DP4*(1+DQ5)))</f>
        <v>0</v>
      </c>
      <c r="DR4" s="742">
        <f>IF(DR11&lt;'Project Summary'!$G$6,0,IF(DR11='Project Summary'!$G$6,'Rent Roll (MF &amp; Retail)'!DG79,'Rent Roll_Tradeouts'!DQ4*(1+DR5)))</f>
        <v>0</v>
      </c>
      <c r="DS4" s="742">
        <f>IF(DS11&lt;'Project Summary'!$G$6,0,IF(DS11='Project Summary'!$G$6,'Rent Roll (MF &amp; Retail)'!DH79,'Rent Roll_Tradeouts'!DR4*(1+DS5)))</f>
        <v>0</v>
      </c>
      <c r="DT4" s="742">
        <f>IF(DT11&lt;'Project Summary'!$G$6,0,IF(DT11='Project Summary'!$G$6,'Rent Roll (MF &amp; Retail)'!DI79,'Rent Roll_Tradeouts'!DS4*(1+DT5)))</f>
        <v>0</v>
      </c>
      <c r="DU4" s="742">
        <f>IF(DU11&lt;'Project Summary'!$G$6,0,IF(DU11='Project Summary'!$G$6,'Rent Roll (MF &amp; Retail)'!DJ79,'Rent Roll_Tradeouts'!DT4*(1+DU5)))</f>
        <v>0</v>
      </c>
      <c r="DV4" s="742">
        <f>IF(DV11&lt;'Project Summary'!$G$6,0,IF(DV11='Project Summary'!$G$6,'Rent Roll (MF &amp; Retail)'!DK79,'Rent Roll_Tradeouts'!DU4*(1+DV5)))</f>
        <v>0</v>
      </c>
      <c r="DW4" s="742">
        <f>IF(DW11&lt;'Project Summary'!$G$6,0,IF(DW11='Project Summary'!$G$6,'Rent Roll (MF &amp; Retail)'!DL79,'Rent Roll_Tradeouts'!DV4*(1+DW5)))</f>
        <v>0</v>
      </c>
      <c r="DX4" s="742">
        <f>IF(DX11&lt;'Project Summary'!$G$6,0,IF(DX11='Project Summary'!$G$6,'Rent Roll (MF &amp; Retail)'!DM79,'Rent Roll_Tradeouts'!DW4*(1+DX5)))</f>
        <v>0</v>
      </c>
      <c r="DY4" s="742">
        <f>IF(DY11&lt;'Project Summary'!$G$6,0,IF(DY11='Project Summary'!$G$6,'Rent Roll (MF &amp; Retail)'!DN79,'Rent Roll_Tradeouts'!DX4*(1+DY5)))</f>
        <v>0</v>
      </c>
      <c r="DZ4" s="742">
        <f>IF(DZ11&lt;'Project Summary'!$G$6,0,IF(DZ11='Project Summary'!$G$6,'Rent Roll (MF &amp; Retail)'!DO79,'Rent Roll_Tradeouts'!DY4*(1+DZ5)))</f>
        <v>0</v>
      </c>
      <c r="EA4" s="742">
        <f>IF(EA11&lt;'Project Summary'!$G$6,0,IF(EA11='Project Summary'!$G$6,'Rent Roll (MF &amp; Retail)'!DP79,'Rent Roll_Tradeouts'!DZ4*(1+EA5)))</f>
        <v>0</v>
      </c>
      <c r="EB4" s="742">
        <f>IF(EB11&lt;'Project Summary'!$G$6,0,IF(EB11='Project Summary'!$G$6,'Rent Roll (MF &amp; Retail)'!DQ79,'Rent Roll_Tradeouts'!EA4*(1+EB5)))</f>
        <v>0</v>
      </c>
      <c r="EC4" s="742">
        <f>IF(EC11&lt;'Project Summary'!$G$6,0,IF(EC11='Project Summary'!$G$6,'Rent Roll (MF &amp; Retail)'!DR79,'Rent Roll_Tradeouts'!EB4*(1+EC5)))</f>
        <v>0</v>
      </c>
      <c r="ED4" s="742">
        <f>IF(ED11&lt;'Project Summary'!$G$6,0,IF(ED11='Project Summary'!$G$6,'Rent Roll (MF &amp; Retail)'!DS79,'Rent Roll_Tradeouts'!EC4*(1+ED5)))</f>
        <v>0</v>
      </c>
      <c r="EE4" s="742">
        <f>IF(EE11&lt;'Project Summary'!$G$6,0,IF(EE11='Project Summary'!$G$6,'Rent Roll (MF &amp; Retail)'!DT79,'Rent Roll_Tradeouts'!ED4*(1+EE5)))</f>
        <v>0</v>
      </c>
      <c r="EF4" s="742">
        <f>IF(EF11&lt;'Project Summary'!$G$6,0,IF(EF11='Project Summary'!$G$6,'Rent Roll (MF &amp; Retail)'!DU79,'Rent Roll_Tradeouts'!EE4*(1+EF5)))</f>
        <v>0</v>
      </c>
      <c r="EG4" s="742">
        <f>IF(EG11&lt;'Project Summary'!$G$6,0,IF(EG11='Project Summary'!$G$6,'Rent Roll (MF &amp; Retail)'!DV79,'Rent Roll_Tradeouts'!EF4*(1+EG5)))</f>
        <v>0</v>
      </c>
      <c r="EH4" s="742">
        <f>IF(EH11&lt;'Project Summary'!$G$6,0,IF(EH11='Project Summary'!$G$6,'Rent Roll (MF &amp; Retail)'!DW79,'Rent Roll_Tradeouts'!EG4*(1+EH5)))</f>
        <v>0</v>
      </c>
      <c r="EI4" s="742">
        <f>IF(EI11&lt;'Project Summary'!$G$6,0,IF(EI11='Project Summary'!$G$6,'Rent Roll (MF &amp; Retail)'!DX79,'Rent Roll_Tradeouts'!EH4*(1+EI5)))</f>
        <v>0</v>
      </c>
      <c r="EJ4" s="742">
        <f>IF(EJ11&lt;'Project Summary'!$G$6,0,IF(EJ11='Project Summary'!$G$6,'Rent Roll (MF &amp; Retail)'!DY79,'Rent Roll_Tradeouts'!EI4*(1+EJ5)))</f>
        <v>0</v>
      </c>
      <c r="EK4" s="742">
        <f>IF(EK11&lt;'Project Summary'!$G$6,0,IF(EK11='Project Summary'!$G$6,'Rent Roll (MF &amp; Retail)'!DZ79,'Rent Roll_Tradeouts'!EJ4*(1+EK5)))</f>
        <v>0</v>
      </c>
      <c r="EL4" s="742">
        <f>IF(EL11&lt;'Project Summary'!$G$6,0,IF(EL11='Project Summary'!$G$6,'Rent Roll (MF &amp; Retail)'!EA79,'Rent Roll_Tradeouts'!EK4*(1+EL5)))</f>
        <v>0</v>
      </c>
    </row>
    <row r="5" spans="1:143">
      <c r="E5" s="7"/>
      <c r="F5" s="7"/>
      <c r="G5" s="7"/>
      <c r="H5" s="7"/>
      <c r="V5" s="37" t="s">
        <v>447</v>
      </c>
      <c r="W5" s="743">
        <f>INDEX('Pro Forma'!$Q$8:$Z$9,2,MATCH('Rent Roll_Tradeouts'!W1,'Pro Forma'!$Q$8:$Z$8,0))/12</f>
        <v>0</v>
      </c>
      <c r="X5" s="743">
        <f>INDEX('Pro Forma'!$Q$8:$Z$9,2,MATCH('Rent Roll_Tradeouts'!X1,'Pro Forma'!$Q$8:$Z$8,0))/12</f>
        <v>0</v>
      </c>
      <c r="Y5" s="743">
        <f>INDEX('Pro Forma'!$Q$8:$Z$9,2,MATCH('Rent Roll_Tradeouts'!Y1,'Pro Forma'!$Q$8:$Z$8,0))/12</f>
        <v>0</v>
      </c>
      <c r="Z5" s="743">
        <f>INDEX('Pro Forma'!$Q$8:$Z$9,2,MATCH('Rent Roll_Tradeouts'!Z1,'Pro Forma'!$Q$8:$Z$8,0))/12</f>
        <v>0</v>
      </c>
      <c r="AA5" s="743">
        <f>INDEX('Pro Forma'!$Q$8:$Z$9,2,MATCH('Rent Roll_Tradeouts'!AA1,'Pro Forma'!$Q$8:$Z$8,0))/12</f>
        <v>0</v>
      </c>
      <c r="AB5" s="743">
        <f>INDEX('Pro Forma'!$Q$8:$Z$9,2,MATCH('Rent Roll_Tradeouts'!AB1,'Pro Forma'!$Q$8:$Z$8,0))/12</f>
        <v>0</v>
      </c>
      <c r="AC5" s="743">
        <f>INDEX('Pro Forma'!$Q$8:$Z$9,2,MATCH('Rent Roll_Tradeouts'!AC1,'Pro Forma'!$Q$8:$Z$8,0))/12</f>
        <v>0</v>
      </c>
      <c r="AD5" s="743">
        <f>INDEX('Pro Forma'!$Q$8:$Z$9,2,MATCH('Rent Roll_Tradeouts'!AD1,'Pro Forma'!$Q$8:$Z$8,0))/12</f>
        <v>0</v>
      </c>
      <c r="AE5" s="743">
        <f>INDEX('Pro Forma'!$Q$8:$Z$9,2,MATCH('Rent Roll_Tradeouts'!AE1,'Pro Forma'!$Q$8:$Z$8,0))/12</f>
        <v>0</v>
      </c>
      <c r="AF5" s="743">
        <f>INDEX('Pro Forma'!$Q$8:$Z$9,2,MATCH('Rent Roll_Tradeouts'!AF1,'Pro Forma'!$Q$8:$Z$8,0))/12</f>
        <v>0</v>
      </c>
      <c r="AG5" s="743">
        <f>INDEX('Pro Forma'!$Q$8:$Z$9,2,MATCH('Rent Roll_Tradeouts'!AG1,'Pro Forma'!$Q$8:$Z$8,0))/12</f>
        <v>0</v>
      </c>
      <c r="AH5" s="743">
        <f>INDEX('Pro Forma'!$Q$8:$Z$9,2,MATCH('Rent Roll_Tradeouts'!AH1,'Pro Forma'!$Q$8:$Z$8,0))/12</f>
        <v>0</v>
      </c>
      <c r="AI5" s="743">
        <f>INDEX('Pro Forma'!$Q$8:$Z$9,2,MATCH('Rent Roll_Tradeouts'!AI1,'Pro Forma'!$Q$8:$Z$8,0))/12</f>
        <v>0</v>
      </c>
      <c r="AJ5" s="743">
        <f>INDEX('Pro Forma'!$Q$8:$Z$9,2,MATCH('Rent Roll_Tradeouts'!AJ1,'Pro Forma'!$Q$8:$Z$8,0))/12</f>
        <v>0</v>
      </c>
      <c r="AK5" s="743">
        <f>INDEX('Pro Forma'!$Q$8:$Z$9,2,MATCH('Rent Roll_Tradeouts'!AK1,'Pro Forma'!$Q$8:$Z$8,0))/12</f>
        <v>0</v>
      </c>
      <c r="AL5" s="743">
        <f>INDEX('Pro Forma'!$Q$8:$Z$9,2,MATCH('Rent Roll_Tradeouts'!AL1,'Pro Forma'!$Q$8:$Z$8,0))/12</f>
        <v>0</v>
      </c>
      <c r="AM5" s="743">
        <f>INDEX('Pro Forma'!$Q$8:$Z$9,2,MATCH('Rent Roll_Tradeouts'!AM1,'Pro Forma'!$Q$8:$Z$8,0))/12</f>
        <v>0</v>
      </c>
      <c r="AN5" s="743">
        <f>INDEX('Pro Forma'!$Q$8:$Z$9,2,MATCH('Rent Roll_Tradeouts'!AN1,'Pro Forma'!$Q$8:$Z$8,0))/12</f>
        <v>0</v>
      </c>
      <c r="AO5" s="743">
        <f>INDEX('Pro Forma'!$Q$8:$Z$9,2,MATCH('Rent Roll_Tradeouts'!AO1,'Pro Forma'!$Q$8:$Z$8,0))/12</f>
        <v>0</v>
      </c>
      <c r="AP5" s="743">
        <f>INDEX('Pro Forma'!$Q$8:$Z$9,2,MATCH('Rent Roll_Tradeouts'!AP1,'Pro Forma'!$Q$8:$Z$8,0))/12</f>
        <v>0</v>
      </c>
      <c r="AQ5" s="743">
        <f>INDEX('Pro Forma'!$Q$8:$Z$9,2,MATCH('Rent Roll_Tradeouts'!AQ1,'Pro Forma'!$Q$8:$Z$8,0))/12</f>
        <v>0</v>
      </c>
      <c r="AR5" s="743">
        <f>INDEX('Pro Forma'!$Q$8:$Z$9,2,MATCH('Rent Roll_Tradeouts'!AR1,'Pro Forma'!$Q$8:$Z$8,0))/12</f>
        <v>0</v>
      </c>
      <c r="AS5" s="743">
        <f>INDEX('Pro Forma'!$Q$8:$Z$9,2,MATCH('Rent Roll_Tradeouts'!AS1,'Pro Forma'!$Q$8:$Z$8,0))/12</f>
        <v>0</v>
      </c>
      <c r="AT5" s="743">
        <f>INDEX('Pro Forma'!$Q$8:$Z$9,2,MATCH('Rent Roll_Tradeouts'!AT1,'Pro Forma'!$Q$8:$Z$8,0))/12</f>
        <v>0</v>
      </c>
      <c r="AU5" s="743">
        <f>INDEX('Pro Forma'!$Q$8:$Z$9,2,MATCH('Rent Roll_Tradeouts'!AU1,'Pro Forma'!$Q$8:$Z$8,0))/12</f>
        <v>0</v>
      </c>
      <c r="AV5" s="743">
        <f>INDEX('Pro Forma'!$Q$8:$Z$9,2,MATCH('Rent Roll_Tradeouts'!AV1,'Pro Forma'!$Q$8:$Z$8,0))/12</f>
        <v>0</v>
      </c>
      <c r="AW5" s="743">
        <f>INDEX('Pro Forma'!$Q$8:$Z$9,2,MATCH('Rent Roll_Tradeouts'!AW1,'Pro Forma'!$Q$8:$Z$8,0))/12</f>
        <v>0</v>
      </c>
      <c r="AX5" s="743">
        <f>INDEX('Pro Forma'!$Q$8:$Z$9,2,MATCH('Rent Roll_Tradeouts'!AX1,'Pro Forma'!$Q$8:$Z$8,0))/12</f>
        <v>0</v>
      </c>
      <c r="AY5" s="743">
        <f>INDEX('Pro Forma'!$Q$8:$Z$9,2,MATCH('Rent Roll_Tradeouts'!AY1,'Pro Forma'!$Q$8:$Z$8,0))/12</f>
        <v>0</v>
      </c>
      <c r="AZ5" s="743">
        <f>INDEX('Pro Forma'!$Q$8:$Z$9,2,MATCH('Rent Roll_Tradeouts'!AZ1,'Pro Forma'!$Q$8:$Z$8,0))/12</f>
        <v>0</v>
      </c>
      <c r="BA5" s="743">
        <f>INDEX('Pro Forma'!$Q$8:$Z$9,2,MATCH('Rent Roll_Tradeouts'!BA1,'Pro Forma'!$Q$8:$Z$8,0))/12</f>
        <v>0</v>
      </c>
      <c r="BB5" s="743">
        <f>INDEX('Pro Forma'!$Q$8:$Z$9,2,MATCH('Rent Roll_Tradeouts'!BB1,'Pro Forma'!$Q$8:$Z$8,0))/12</f>
        <v>0</v>
      </c>
      <c r="BC5" s="743">
        <f>INDEX('Pro Forma'!$Q$8:$Z$9,2,MATCH('Rent Roll_Tradeouts'!BC1,'Pro Forma'!$Q$8:$Z$8,0))/12</f>
        <v>0</v>
      </c>
      <c r="BD5" s="743">
        <f>INDEX('Pro Forma'!$Q$8:$Z$9,2,MATCH('Rent Roll_Tradeouts'!BD1,'Pro Forma'!$Q$8:$Z$8,0))/12</f>
        <v>0</v>
      </c>
      <c r="BE5" s="743">
        <f>INDEX('Pro Forma'!$Q$8:$Z$9,2,MATCH('Rent Roll_Tradeouts'!BE1,'Pro Forma'!$Q$8:$Z$8,0))/12</f>
        <v>0</v>
      </c>
      <c r="BF5" s="743">
        <f>INDEX('Pro Forma'!$Q$8:$Z$9,2,MATCH('Rent Roll_Tradeouts'!BF1,'Pro Forma'!$Q$8:$Z$8,0))/12</f>
        <v>0</v>
      </c>
      <c r="BG5" s="743">
        <f>INDEX('Pro Forma'!$Q$8:$Z$9,2,MATCH('Rent Roll_Tradeouts'!BG1,'Pro Forma'!$Q$8:$Z$8,0))/12</f>
        <v>0</v>
      </c>
      <c r="BH5" s="743">
        <f>INDEX('Pro Forma'!$Q$8:$Z$9,2,MATCH('Rent Roll_Tradeouts'!BH1,'Pro Forma'!$Q$8:$Z$8,0))/12</f>
        <v>0</v>
      </c>
      <c r="BI5" s="743">
        <f>INDEX('Pro Forma'!$Q$8:$Z$9,2,MATCH('Rent Roll_Tradeouts'!BI1,'Pro Forma'!$Q$8:$Z$8,0))/12</f>
        <v>0</v>
      </c>
      <c r="BJ5" s="743">
        <f>INDEX('Pro Forma'!$Q$8:$Z$9,2,MATCH('Rent Roll_Tradeouts'!BJ1,'Pro Forma'!$Q$8:$Z$8,0))/12</f>
        <v>0</v>
      </c>
      <c r="BK5" s="743">
        <f>INDEX('Pro Forma'!$Q$8:$Z$9,2,MATCH('Rent Roll_Tradeouts'!BK1,'Pro Forma'!$Q$8:$Z$8,0))/12</f>
        <v>0</v>
      </c>
      <c r="BL5" s="743">
        <f>INDEX('Pro Forma'!$Q$8:$Z$9,2,MATCH('Rent Roll_Tradeouts'!BL1,'Pro Forma'!$Q$8:$Z$8,0))/12</f>
        <v>0</v>
      </c>
      <c r="BM5" s="743">
        <f>INDEX('Pro Forma'!$Q$8:$Z$9,2,MATCH('Rent Roll_Tradeouts'!BM1,'Pro Forma'!$Q$8:$Z$8,0))/12</f>
        <v>0</v>
      </c>
      <c r="BN5" s="743">
        <f>INDEX('Pro Forma'!$Q$8:$Z$9,2,MATCH('Rent Roll_Tradeouts'!BN1,'Pro Forma'!$Q$8:$Z$8,0))/12</f>
        <v>0</v>
      </c>
      <c r="BO5" s="743">
        <f>INDEX('Pro Forma'!$Q$8:$Z$9,2,MATCH('Rent Roll_Tradeouts'!BO1,'Pro Forma'!$Q$8:$Z$8,0))/12</f>
        <v>0</v>
      </c>
      <c r="BP5" s="743">
        <f>INDEX('Pro Forma'!$Q$8:$Z$9,2,MATCH('Rent Roll_Tradeouts'!BP1,'Pro Forma'!$Q$8:$Z$8,0))/12</f>
        <v>0</v>
      </c>
      <c r="BQ5" s="743">
        <f>INDEX('Pro Forma'!$Q$8:$Z$9,2,MATCH('Rent Roll_Tradeouts'!BQ1,'Pro Forma'!$Q$8:$Z$8,0))/12</f>
        <v>0</v>
      </c>
      <c r="BR5" s="743">
        <f>INDEX('Pro Forma'!$Q$8:$Z$9,2,MATCH('Rent Roll_Tradeouts'!BR1,'Pro Forma'!$Q$8:$Z$8,0))/12</f>
        <v>0</v>
      </c>
      <c r="BS5" s="743">
        <f>INDEX('Pro Forma'!$Q$8:$Z$9,2,MATCH('Rent Roll_Tradeouts'!BS1,'Pro Forma'!$Q$8:$Z$8,0))/12</f>
        <v>0</v>
      </c>
      <c r="BT5" s="743">
        <f>INDEX('Pro Forma'!$Q$8:$Z$9,2,MATCH('Rent Roll_Tradeouts'!BT1,'Pro Forma'!$Q$8:$Z$8,0))/12</f>
        <v>0</v>
      </c>
      <c r="BU5" s="743">
        <f>INDEX('Pro Forma'!$Q$8:$Z$9,2,MATCH('Rent Roll_Tradeouts'!BU1,'Pro Forma'!$Q$8:$Z$8,0))/12</f>
        <v>0</v>
      </c>
      <c r="BV5" s="743">
        <f>INDEX('Pro Forma'!$Q$8:$Z$9,2,MATCH('Rent Roll_Tradeouts'!BV1,'Pro Forma'!$Q$8:$Z$8,0))/12</f>
        <v>0</v>
      </c>
      <c r="BW5" s="743">
        <f>INDEX('Pro Forma'!$Q$8:$Z$9,2,MATCH('Rent Roll_Tradeouts'!BW1,'Pro Forma'!$Q$8:$Z$8,0))/12</f>
        <v>0</v>
      </c>
      <c r="BX5" s="743">
        <f>INDEX('Pro Forma'!$Q$8:$Z$9,2,MATCH('Rent Roll_Tradeouts'!BX1,'Pro Forma'!$Q$8:$Z$8,0))/12</f>
        <v>0</v>
      </c>
      <c r="BY5" s="743">
        <f>INDEX('Pro Forma'!$Q$8:$Z$9,2,MATCH('Rent Roll_Tradeouts'!BY1,'Pro Forma'!$Q$8:$Z$8,0))/12</f>
        <v>0</v>
      </c>
      <c r="BZ5" s="743">
        <f>INDEX('Pro Forma'!$Q$8:$Z$9,2,MATCH('Rent Roll_Tradeouts'!BZ1,'Pro Forma'!$Q$8:$Z$8,0))/12</f>
        <v>0</v>
      </c>
      <c r="CA5" s="743">
        <f>INDEX('Pro Forma'!$Q$8:$Z$9,2,MATCH('Rent Roll_Tradeouts'!CA1,'Pro Forma'!$Q$8:$Z$8,0))/12</f>
        <v>0</v>
      </c>
      <c r="CB5" s="743">
        <f>INDEX('Pro Forma'!$Q$8:$Z$9,2,MATCH('Rent Roll_Tradeouts'!CB1,'Pro Forma'!$Q$8:$Z$8,0))/12</f>
        <v>0</v>
      </c>
      <c r="CC5" s="743">
        <f>INDEX('Pro Forma'!$Q$8:$Z$9,2,MATCH('Rent Roll_Tradeouts'!CC1,'Pro Forma'!$Q$8:$Z$8,0))/12</f>
        <v>0</v>
      </c>
      <c r="CD5" s="743">
        <f>INDEX('Pro Forma'!$Q$8:$Z$9,2,MATCH('Rent Roll_Tradeouts'!CD1,'Pro Forma'!$Q$8:$Z$8,0))/12</f>
        <v>0</v>
      </c>
      <c r="CE5" s="743">
        <f>INDEX('Pro Forma'!$Q$8:$Z$9,2,MATCH('Rent Roll_Tradeouts'!CE1,'Pro Forma'!$Q$8:$Z$8,0))/12</f>
        <v>0</v>
      </c>
      <c r="CF5" s="743">
        <f>INDEX('Pro Forma'!$Q$8:$Z$9,2,MATCH('Rent Roll_Tradeouts'!CF1,'Pro Forma'!$Q$8:$Z$8,0))/12</f>
        <v>0</v>
      </c>
      <c r="CG5" s="743">
        <f>INDEX('Pro Forma'!$Q$8:$Z$9,2,MATCH('Rent Roll_Tradeouts'!CG1,'Pro Forma'!$Q$8:$Z$8,0))/12</f>
        <v>0</v>
      </c>
      <c r="CH5" s="743">
        <f>INDEX('Pro Forma'!$Q$8:$Z$9,2,MATCH('Rent Roll_Tradeouts'!CH1,'Pro Forma'!$Q$8:$Z$8,0))/12</f>
        <v>0</v>
      </c>
      <c r="CI5" s="743">
        <f>INDEX('Pro Forma'!$Q$8:$Z$9,2,MATCH('Rent Roll_Tradeouts'!CI1,'Pro Forma'!$Q$8:$Z$8,0))/12</f>
        <v>0</v>
      </c>
      <c r="CJ5" s="743">
        <f>INDEX('Pro Forma'!$Q$8:$Z$9,2,MATCH('Rent Roll_Tradeouts'!CJ1,'Pro Forma'!$Q$8:$Z$8,0))/12</f>
        <v>0</v>
      </c>
      <c r="CK5" s="743">
        <f>INDEX('Pro Forma'!$Q$8:$Z$9,2,MATCH('Rent Roll_Tradeouts'!CK1,'Pro Forma'!$Q$8:$Z$8,0))/12</f>
        <v>0</v>
      </c>
      <c r="CL5" s="743">
        <f>INDEX('Pro Forma'!$Q$8:$Z$9,2,MATCH('Rent Roll_Tradeouts'!CL1,'Pro Forma'!$Q$8:$Z$8,0))/12</f>
        <v>0</v>
      </c>
      <c r="CM5" s="743">
        <f>INDEX('Pro Forma'!$Q$8:$Z$9,2,MATCH('Rent Roll_Tradeouts'!CM1,'Pro Forma'!$Q$8:$Z$8,0))/12</f>
        <v>0</v>
      </c>
      <c r="CN5" s="743">
        <f>INDEX('Pro Forma'!$Q$8:$Z$9,2,MATCH('Rent Roll_Tradeouts'!CN1,'Pro Forma'!$Q$8:$Z$8,0))/12</f>
        <v>0</v>
      </c>
      <c r="CO5" s="743">
        <f>INDEX('Pro Forma'!$Q$8:$Z$9,2,MATCH('Rent Roll_Tradeouts'!CO1,'Pro Forma'!$Q$8:$Z$8,0))/12</f>
        <v>0</v>
      </c>
      <c r="CP5" s="743">
        <f>INDEX('Pro Forma'!$Q$8:$Z$9,2,MATCH('Rent Roll_Tradeouts'!CP1,'Pro Forma'!$Q$8:$Z$8,0))/12</f>
        <v>0</v>
      </c>
      <c r="CQ5" s="743">
        <f>INDEX('Pro Forma'!$Q$8:$Z$9,2,MATCH('Rent Roll_Tradeouts'!CQ1,'Pro Forma'!$Q$8:$Z$8,0))/12</f>
        <v>0</v>
      </c>
      <c r="CR5" s="743">
        <f>INDEX('Pro Forma'!$Q$8:$Z$9,2,MATCH('Rent Roll_Tradeouts'!CR1,'Pro Forma'!$Q$8:$Z$8,0))/12</f>
        <v>0</v>
      </c>
      <c r="CS5" s="743">
        <f>INDEX('Pro Forma'!$Q$8:$Z$9,2,MATCH('Rent Roll_Tradeouts'!CS1,'Pro Forma'!$Q$8:$Z$8,0))/12</f>
        <v>0</v>
      </c>
      <c r="CT5" s="743">
        <f>INDEX('Pro Forma'!$Q$8:$Z$9,2,MATCH('Rent Roll_Tradeouts'!CT1,'Pro Forma'!$Q$8:$Z$8,0))/12</f>
        <v>0</v>
      </c>
      <c r="CU5" s="743">
        <f>INDEX('Pro Forma'!$Q$8:$Z$9,2,MATCH('Rent Roll_Tradeouts'!CU1,'Pro Forma'!$Q$8:$Z$8,0))/12</f>
        <v>0</v>
      </c>
      <c r="CV5" s="743">
        <f>INDEX('Pro Forma'!$Q$8:$Z$9,2,MATCH('Rent Roll_Tradeouts'!CV1,'Pro Forma'!$Q$8:$Z$8,0))/12</f>
        <v>0</v>
      </c>
      <c r="CW5" s="743">
        <f>INDEX('Pro Forma'!$Q$8:$Z$9,2,MATCH('Rent Roll_Tradeouts'!CW1,'Pro Forma'!$Q$8:$Z$8,0))/12</f>
        <v>0</v>
      </c>
      <c r="CX5" s="743">
        <f>INDEX('Pro Forma'!$Q$8:$Z$9,2,MATCH('Rent Roll_Tradeouts'!CX1,'Pro Forma'!$Q$8:$Z$8,0))/12</f>
        <v>0</v>
      </c>
      <c r="CY5" s="743">
        <f>INDEX('Pro Forma'!$Q$8:$Z$9,2,MATCH('Rent Roll_Tradeouts'!CY1,'Pro Forma'!$Q$8:$Z$8,0))/12</f>
        <v>0</v>
      </c>
      <c r="CZ5" s="743">
        <f>INDEX('Pro Forma'!$Q$8:$Z$9,2,MATCH('Rent Roll_Tradeouts'!CZ1,'Pro Forma'!$Q$8:$Z$8,0))/12</f>
        <v>0</v>
      </c>
      <c r="DA5" s="743">
        <f>INDEX('Pro Forma'!$Q$8:$Z$9,2,MATCH('Rent Roll_Tradeouts'!DA1,'Pro Forma'!$Q$8:$Z$8,0))/12</f>
        <v>0</v>
      </c>
      <c r="DB5" s="743">
        <f>INDEX('Pro Forma'!$Q$8:$Z$9,2,MATCH('Rent Roll_Tradeouts'!DB1,'Pro Forma'!$Q$8:$Z$8,0))/12</f>
        <v>0</v>
      </c>
      <c r="DC5" s="743">
        <f>INDEX('Pro Forma'!$Q$8:$Z$9,2,MATCH('Rent Roll_Tradeouts'!DC1,'Pro Forma'!$Q$8:$Z$8,0))/12</f>
        <v>0</v>
      </c>
      <c r="DD5" s="743">
        <f>INDEX('Pro Forma'!$Q$8:$Z$9,2,MATCH('Rent Roll_Tradeouts'!DD1,'Pro Forma'!$Q$8:$Z$8,0))/12</f>
        <v>0</v>
      </c>
      <c r="DE5" s="743">
        <f>INDEX('Pro Forma'!$Q$8:$Z$9,2,MATCH('Rent Roll_Tradeouts'!DE1,'Pro Forma'!$Q$8:$Z$8,0))/12</f>
        <v>0</v>
      </c>
      <c r="DF5" s="743">
        <f>INDEX('Pro Forma'!$Q$8:$Z$9,2,MATCH('Rent Roll_Tradeouts'!DF1,'Pro Forma'!$Q$8:$Z$8,0))/12</f>
        <v>0</v>
      </c>
      <c r="DG5" s="743">
        <f>INDEX('Pro Forma'!$Q$8:$Z$9,2,MATCH('Rent Roll_Tradeouts'!DG1,'Pro Forma'!$Q$8:$Z$8,0))/12</f>
        <v>0</v>
      </c>
      <c r="DH5" s="743">
        <f>INDEX('Pro Forma'!$Q$8:$Z$9,2,MATCH('Rent Roll_Tradeouts'!DH1,'Pro Forma'!$Q$8:$Z$8,0))/12</f>
        <v>0</v>
      </c>
      <c r="DI5" s="743">
        <f>INDEX('Pro Forma'!$Q$8:$Z$9,2,MATCH('Rent Roll_Tradeouts'!DI1,'Pro Forma'!$Q$8:$Z$8,0))/12</f>
        <v>0</v>
      </c>
      <c r="DJ5" s="743">
        <f>INDEX('Pro Forma'!$Q$8:$Z$9,2,MATCH('Rent Roll_Tradeouts'!DJ1,'Pro Forma'!$Q$8:$Z$8,0))/12</f>
        <v>0</v>
      </c>
      <c r="DK5" s="743">
        <f>INDEX('Pro Forma'!$Q$8:$Z$9,2,MATCH('Rent Roll_Tradeouts'!DK1,'Pro Forma'!$Q$8:$Z$8,0))/12</f>
        <v>0</v>
      </c>
      <c r="DL5" s="743">
        <f>INDEX('Pro Forma'!$Q$8:$Z$9,2,MATCH('Rent Roll_Tradeouts'!DL1,'Pro Forma'!$Q$8:$Z$8,0))/12</f>
        <v>0</v>
      </c>
      <c r="DM5" s="743">
        <f>INDEX('Pro Forma'!$Q$8:$Z$9,2,MATCH('Rent Roll_Tradeouts'!DM1,'Pro Forma'!$Q$8:$Z$8,0))/12</f>
        <v>0</v>
      </c>
      <c r="DN5" s="743">
        <f>INDEX('Pro Forma'!$Q$8:$Z$9,2,MATCH('Rent Roll_Tradeouts'!DN1,'Pro Forma'!$Q$8:$Z$8,0))/12</f>
        <v>0</v>
      </c>
      <c r="DO5" s="743">
        <f>INDEX('Pro Forma'!$Q$8:$Z$9,2,MATCH('Rent Roll_Tradeouts'!DO1,'Pro Forma'!$Q$8:$Z$8,0))/12</f>
        <v>0</v>
      </c>
      <c r="DP5" s="743">
        <f>INDEX('Pro Forma'!$Q$8:$Z$9,2,MATCH('Rent Roll_Tradeouts'!DP1,'Pro Forma'!$Q$8:$Z$8,0))/12</f>
        <v>0</v>
      </c>
      <c r="DQ5" s="743">
        <f>INDEX('Pro Forma'!$Q$8:$Z$9,2,MATCH('Rent Roll_Tradeouts'!DQ1,'Pro Forma'!$Q$8:$Z$8,0))/12</f>
        <v>0</v>
      </c>
      <c r="DR5" s="743">
        <f>INDEX('Pro Forma'!$Q$8:$Z$9,2,MATCH('Rent Roll_Tradeouts'!DR1,'Pro Forma'!$Q$8:$Z$8,0))/12</f>
        <v>0</v>
      </c>
      <c r="DS5" s="743">
        <f>INDEX('Pro Forma'!$Q$8:$Z$9,2,MATCH('Rent Roll_Tradeouts'!DS1,'Pro Forma'!$Q$8:$Z$8,0))/12</f>
        <v>0</v>
      </c>
      <c r="DT5" s="743">
        <f>INDEX('Pro Forma'!$Q$8:$Z$9,2,MATCH('Rent Roll_Tradeouts'!DT1,'Pro Forma'!$Q$8:$Z$8,0))/12</f>
        <v>0</v>
      </c>
      <c r="DU5" s="743">
        <f>INDEX('Pro Forma'!$Q$8:$Z$9,2,MATCH('Rent Roll_Tradeouts'!DU1,'Pro Forma'!$Q$8:$Z$8,0))/12</f>
        <v>0</v>
      </c>
      <c r="DV5" s="743">
        <f>INDEX('Pro Forma'!$Q$8:$Z$9,2,MATCH('Rent Roll_Tradeouts'!DV1,'Pro Forma'!$Q$8:$Z$8,0))/12</f>
        <v>0</v>
      </c>
      <c r="DW5" s="743">
        <f>INDEX('Pro Forma'!$Q$8:$Z$9,2,MATCH('Rent Roll_Tradeouts'!DW1,'Pro Forma'!$Q$8:$Z$8,0))/12</f>
        <v>0</v>
      </c>
      <c r="DX5" s="743">
        <f>INDEX('Pro Forma'!$Q$8:$Z$9,2,MATCH('Rent Roll_Tradeouts'!DX1,'Pro Forma'!$Q$8:$Z$8,0))/12</f>
        <v>0</v>
      </c>
      <c r="DY5" s="743">
        <f>INDEX('Pro Forma'!$Q$8:$Z$9,2,MATCH('Rent Roll_Tradeouts'!DY1,'Pro Forma'!$Q$8:$Z$8,0))/12</f>
        <v>0</v>
      </c>
      <c r="DZ5" s="743">
        <f>INDEX('Pro Forma'!$Q$8:$Z$9,2,MATCH('Rent Roll_Tradeouts'!DZ1,'Pro Forma'!$Q$8:$Z$8,0))/12</f>
        <v>0</v>
      </c>
      <c r="EA5" s="743">
        <f>INDEX('Pro Forma'!$Q$8:$Z$9,2,MATCH('Rent Roll_Tradeouts'!EA1,'Pro Forma'!$Q$8:$Z$8,0))/12</f>
        <v>0</v>
      </c>
      <c r="EB5" s="743">
        <f>INDEX('Pro Forma'!$Q$8:$Z$9,2,MATCH('Rent Roll_Tradeouts'!EB1,'Pro Forma'!$Q$8:$Z$8,0))/12</f>
        <v>0</v>
      </c>
      <c r="EC5" s="743">
        <f>INDEX('Pro Forma'!$Q$8:$Z$9,2,MATCH('Rent Roll_Tradeouts'!EC1,'Pro Forma'!$Q$8:$Z$8,0))/12</f>
        <v>0</v>
      </c>
      <c r="ED5" s="743">
        <f>INDEX('Pro Forma'!$Q$8:$Z$9,2,MATCH('Rent Roll_Tradeouts'!ED1,'Pro Forma'!$Q$8:$Z$8,0))/12</f>
        <v>0</v>
      </c>
      <c r="EE5" s="743">
        <f>INDEX('Pro Forma'!$Q$8:$Z$9,2,MATCH('Rent Roll_Tradeouts'!EE1,'Pro Forma'!$Q$8:$Z$8,0))/12</f>
        <v>0</v>
      </c>
      <c r="EF5" s="743">
        <f>INDEX('Pro Forma'!$Q$8:$Z$9,2,MATCH('Rent Roll_Tradeouts'!EF1,'Pro Forma'!$Q$8:$Z$8,0))/12</f>
        <v>0</v>
      </c>
      <c r="EG5" s="743">
        <f>INDEX('Pro Forma'!$Q$8:$Z$9,2,MATCH('Rent Roll_Tradeouts'!EG1,'Pro Forma'!$Q$8:$Z$8,0))/12</f>
        <v>0</v>
      </c>
      <c r="EH5" s="743">
        <f>INDEX('Pro Forma'!$Q$8:$Z$9,2,MATCH('Rent Roll_Tradeouts'!EH1,'Pro Forma'!$Q$8:$Z$8,0))/12</f>
        <v>0</v>
      </c>
      <c r="EI5" s="743">
        <f>INDEX('Pro Forma'!$Q$8:$Z$9,2,MATCH('Rent Roll_Tradeouts'!EI1,'Pro Forma'!$Q$8:$Z$8,0))/12</f>
        <v>0</v>
      </c>
      <c r="EJ5" s="743">
        <f>INDEX('Pro Forma'!$Q$8:$Z$9,2,MATCH('Rent Roll_Tradeouts'!EJ1,'Pro Forma'!$Q$8:$Z$8,0))/12</f>
        <v>0</v>
      </c>
      <c r="EK5" s="743">
        <f>INDEX('Pro Forma'!$Q$8:$Z$9,2,MATCH('Rent Roll_Tradeouts'!EK1,'Pro Forma'!$Q$8:$Z$8,0))/12</f>
        <v>0</v>
      </c>
      <c r="EL5" s="743">
        <f>INDEX('Pro Forma'!$Q$8:$Z$9,2,MATCH('Rent Roll_Tradeouts'!EL1,'Pro Forma'!$Q$8:$Z$8,0))/12</f>
        <v>0</v>
      </c>
    </row>
    <row r="6" spans="1:143">
      <c r="J6" s="619"/>
      <c r="V6" s="37" t="s">
        <v>448</v>
      </c>
      <c r="W6" s="625">
        <f>SUM(W3:W4)</f>
        <v>297170</v>
      </c>
      <c r="X6" s="625">
        <f t="shared" ref="X6:BB6" si="3">SUM(X3:X4)</f>
        <v>297170</v>
      </c>
      <c r="Y6" s="625">
        <f t="shared" si="3"/>
        <v>297170</v>
      </c>
      <c r="Z6" s="625">
        <f t="shared" si="3"/>
        <v>297170</v>
      </c>
      <c r="AA6" s="625">
        <f t="shared" si="3"/>
        <v>297170</v>
      </c>
      <c r="AB6" s="625">
        <f t="shared" si="3"/>
        <v>297170</v>
      </c>
      <c r="AC6" s="625">
        <f t="shared" si="3"/>
        <v>297170</v>
      </c>
      <c r="AD6" s="625">
        <f t="shared" si="3"/>
        <v>297170</v>
      </c>
      <c r="AE6" s="625">
        <f t="shared" si="3"/>
        <v>297170</v>
      </c>
      <c r="AF6" s="625">
        <f t="shared" si="3"/>
        <v>297170</v>
      </c>
      <c r="AG6" s="625">
        <f t="shared" si="3"/>
        <v>297170</v>
      </c>
      <c r="AH6" s="625">
        <f t="shared" si="3"/>
        <v>297170</v>
      </c>
      <c r="AI6" s="625">
        <f t="shared" si="3"/>
        <v>297170</v>
      </c>
      <c r="AJ6" s="625">
        <f t="shared" si="3"/>
        <v>297170</v>
      </c>
      <c r="AK6" s="625">
        <f t="shared" si="3"/>
        <v>297170</v>
      </c>
      <c r="AL6" s="625">
        <f t="shared" si="3"/>
        <v>297170</v>
      </c>
      <c r="AM6" s="625">
        <f t="shared" si="3"/>
        <v>297170</v>
      </c>
      <c r="AN6" s="625">
        <f t="shared" si="3"/>
        <v>297170</v>
      </c>
      <c r="AO6" s="625">
        <f t="shared" si="3"/>
        <v>297170</v>
      </c>
      <c r="AP6" s="625">
        <f t="shared" si="3"/>
        <v>297170</v>
      </c>
      <c r="AQ6" s="625">
        <f>SUM(AQ3:AQ4)</f>
        <v>297170</v>
      </c>
      <c r="AR6" s="625">
        <f t="shared" si="3"/>
        <v>297170</v>
      </c>
      <c r="AS6" s="625">
        <f t="shared" si="3"/>
        <v>297170</v>
      </c>
      <c r="AT6" s="625">
        <f t="shared" si="3"/>
        <v>297170</v>
      </c>
      <c r="AU6" s="625">
        <f t="shared" si="3"/>
        <v>297170</v>
      </c>
      <c r="AV6" s="625">
        <f t="shared" si="3"/>
        <v>297170</v>
      </c>
      <c r="AW6" s="625">
        <f t="shared" si="3"/>
        <v>297170</v>
      </c>
      <c r="AX6" s="625">
        <f t="shared" si="3"/>
        <v>297170</v>
      </c>
      <c r="AY6" s="625">
        <f t="shared" si="3"/>
        <v>297170</v>
      </c>
      <c r="AZ6" s="625">
        <f t="shared" si="3"/>
        <v>297170</v>
      </c>
      <c r="BA6" s="625">
        <f t="shared" si="3"/>
        <v>297170</v>
      </c>
      <c r="BB6" s="625">
        <f t="shared" si="3"/>
        <v>297170</v>
      </c>
      <c r="BC6" s="625">
        <f t="shared" ref="BC6:CH6" si="4">SUM(BC3:BC4)</f>
        <v>297170</v>
      </c>
      <c r="BD6" s="625">
        <f t="shared" si="4"/>
        <v>297170</v>
      </c>
      <c r="BE6" s="625">
        <f t="shared" si="4"/>
        <v>297170</v>
      </c>
      <c r="BF6" s="625">
        <f t="shared" si="4"/>
        <v>297170</v>
      </c>
      <c r="BG6" s="625">
        <f t="shared" si="4"/>
        <v>297170</v>
      </c>
      <c r="BH6" s="625">
        <f t="shared" si="4"/>
        <v>297170</v>
      </c>
      <c r="BI6" s="625">
        <f t="shared" si="4"/>
        <v>297170</v>
      </c>
      <c r="BJ6" s="625">
        <f t="shared" si="4"/>
        <v>297170</v>
      </c>
      <c r="BK6" s="625">
        <f t="shared" si="4"/>
        <v>297170</v>
      </c>
      <c r="BL6" s="625">
        <f t="shared" si="4"/>
        <v>297170</v>
      </c>
      <c r="BM6" s="625">
        <f t="shared" si="4"/>
        <v>297170</v>
      </c>
      <c r="BN6" s="625">
        <f t="shared" si="4"/>
        <v>297170</v>
      </c>
      <c r="BO6" s="625">
        <f t="shared" si="4"/>
        <v>297170</v>
      </c>
      <c r="BP6" s="625">
        <f t="shared" si="4"/>
        <v>297170</v>
      </c>
      <c r="BQ6" s="625">
        <f t="shared" si="4"/>
        <v>297170</v>
      </c>
      <c r="BR6" s="625">
        <f t="shared" si="4"/>
        <v>297170</v>
      </c>
      <c r="BS6" s="625">
        <f t="shared" si="4"/>
        <v>297170</v>
      </c>
      <c r="BT6" s="625">
        <f t="shared" si="4"/>
        <v>297170</v>
      </c>
      <c r="BU6" s="625">
        <f t="shared" si="4"/>
        <v>297170</v>
      </c>
      <c r="BV6" s="625">
        <f t="shared" si="4"/>
        <v>297170</v>
      </c>
      <c r="BW6" s="625">
        <f t="shared" si="4"/>
        <v>297170</v>
      </c>
      <c r="BX6" s="625">
        <f t="shared" si="4"/>
        <v>297170</v>
      </c>
      <c r="BY6" s="625">
        <f t="shared" si="4"/>
        <v>297170</v>
      </c>
      <c r="BZ6" s="625">
        <f t="shared" si="4"/>
        <v>297170</v>
      </c>
      <c r="CA6" s="625">
        <f t="shared" si="4"/>
        <v>297170</v>
      </c>
      <c r="CB6" s="625">
        <f t="shared" si="4"/>
        <v>297170</v>
      </c>
      <c r="CC6" s="625">
        <f t="shared" si="4"/>
        <v>297170</v>
      </c>
      <c r="CD6" s="625">
        <f t="shared" si="4"/>
        <v>297170</v>
      </c>
      <c r="CE6" s="625">
        <f t="shared" si="4"/>
        <v>297170</v>
      </c>
      <c r="CF6" s="625">
        <f t="shared" si="4"/>
        <v>297170</v>
      </c>
      <c r="CG6" s="625">
        <f t="shared" si="4"/>
        <v>297170</v>
      </c>
      <c r="CH6" s="625">
        <f t="shared" si="4"/>
        <v>297170</v>
      </c>
      <c r="CI6" s="625">
        <f t="shared" ref="CI6:DN6" si="5">SUM(CI3:CI4)</f>
        <v>297170</v>
      </c>
      <c r="CJ6" s="625">
        <f t="shared" si="5"/>
        <v>297170</v>
      </c>
      <c r="CK6" s="625">
        <f t="shared" si="5"/>
        <v>297170</v>
      </c>
      <c r="CL6" s="625">
        <f t="shared" si="5"/>
        <v>297170</v>
      </c>
      <c r="CM6" s="625">
        <f t="shared" si="5"/>
        <v>297170</v>
      </c>
      <c r="CN6" s="625">
        <f t="shared" si="5"/>
        <v>297170</v>
      </c>
      <c r="CO6" s="625">
        <f t="shared" si="5"/>
        <v>297170</v>
      </c>
      <c r="CP6" s="625">
        <f t="shared" si="5"/>
        <v>297170</v>
      </c>
      <c r="CQ6" s="625">
        <f t="shared" si="5"/>
        <v>297170</v>
      </c>
      <c r="CR6" s="625">
        <f t="shared" si="5"/>
        <v>297170</v>
      </c>
      <c r="CS6" s="625">
        <f t="shared" si="5"/>
        <v>297170</v>
      </c>
      <c r="CT6" s="625">
        <f t="shared" si="5"/>
        <v>297170</v>
      </c>
      <c r="CU6" s="625">
        <f t="shared" si="5"/>
        <v>297170</v>
      </c>
      <c r="CV6" s="625">
        <f t="shared" si="5"/>
        <v>297170</v>
      </c>
      <c r="CW6" s="625">
        <f t="shared" si="5"/>
        <v>297170</v>
      </c>
      <c r="CX6" s="625">
        <f t="shared" si="5"/>
        <v>297170</v>
      </c>
      <c r="CY6" s="625">
        <f t="shared" si="5"/>
        <v>297170</v>
      </c>
      <c r="CZ6" s="625">
        <f t="shared" si="5"/>
        <v>297170</v>
      </c>
      <c r="DA6" s="625">
        <f t="shared" si="5"/>
        <v>297170</v>
      </c>
      <c r="DB6" s="625">
        <f t="shared" si="5"/>
        <v>297170</v>
      </c>
      <c r="DC6" s="625">
        <f t="shared" si="5"/>
        <v>297170</v>
      </c>
      <c r="DD6" s="625">
        <f t="shared" si="5"/>
        <v>297170</v>
      </c>
      <c r="DE6" s="625">
        <f t="shared" si="5"/>
        <v>297170</v>
      </c>
      <c r="DF6" s="625">
        <f t="shared" si="5"/>
        <v>297170</v>
      </c>
      <c r="DG6" s="625">
        <f t="shared" si="5"/>
        <v>297170</v>
      </c>
      <c r="DH6" s="625">
        <f t="shared" si="5"/>
        <v>297170</v>
      </c>
      <c r="DI6" s="625">
        <f t="shared" si="5"/>
        <v>297170</v>
      </c>
      <c r="DJ6" s="625">
        <f t="shared" si="5"/>
        <v>297170</v>
      </c>
      <c r="DK6" s="625">
        <f t="shared" si="5"/>
        <v>297170</v>
      </c>
      <c r="DL6" s="625">
        <f t="shared" si="5"/>
        <v>297170</v>
      </c>
      <c r="DM6" s="625">
        <f t="shared" si="5"/>
        <v>297170</v>
      </c>
      <c r="DN6" s="625">
        <f t="shared" si="5"/>
        <v>297170</v>
      </c>
      <c r="DO6" s="625">
        <f t="shared" ref="DO6:EL6" si="6">SUM(DO3:DO4)</f>
        <v>297170</v>
      </c>
      <c r="DP6" s="625">
        <f t="shared" si="6"/>
        <v>297170</v>
      </c>
      <c r="DQ6" s="625">
        <f t="shared" si="6"/>
        <v>297170</v>
      </c>
      <c r="DR6" s="625">
        <f t="shared" si="6"/>
        <v>297170</v>
      </c>
      <c r="DS6" s="625">
        <f t="shared" si="6"/>
        <v>297170</v>
      </c>
      <c r="DT6" s="625">
        <f t="shared" si="6"/>
        <v>297170</v>
      </c>
      <c r="DU6" s="625">
        <f t="shared" si="6"/>
        <v>297170</v>
      </c>
      <c r="DV6" s="625">
        <f t="shared" si="6"/>
        <v>297170</v>
      </c>
      <c r="DW6" s="625">
        <f t="shared" si="6"/>
        <v>297170</v>
      </c>
      <c r="DX6" s="625">
        <f t="shared" si="6"/>
        <v>297170</v>
      </c>
      <c r="DY6" s="625">
        <f t="shared" si="6"/>
        <v>297170</v>
      </c>
      <c r="DZ6" s="625">
        <f t="shared" si="6"/>
        <v>297170</v>
      </c>
      <c r="EA6" s="625">
        <f t="shared" si="6"/>
        <v>297170</v>
      </c>
      <c r="EB6" s="625">
        <f t="shared" si="6"/>
        <v>297170</v>
      </c>
      <c r="EC6" s="625">
        <f t="shared" si="6"/>
        <v>297170</v>
      </c>
      <c r="ED6" s="625">
        <f t="shared" si="6"/>
        <v>297170</v>
      </c>
      <c r="EE6" s="625">
        <f t="shared" si="6"/>
        <v>297170</v>
      </c>
      <c r="EF6" s="625">
        <f t="shared" si="6"/>
        <v>297170</v>
      </c>
      <c r="EG6" s="625">
        <f t="shared" si="6"/>
        <v>297170</v>
      </c>
      <c r="EH6" s="625">
        <f t="shared" si="6"/>
        <v>297170</v>
      </c>
      <c r="EI6" s="625">
        <f t="shared" si="6"/>
        <v>297170</v>
      </c>
      <c r="EJ6" s="625">
        <f t="shared" si="6"/>
        <v>297170</v>
      </c>
      <c r="EK6" s="625">
        <f t="shared" si="6"/>
        <v>297170</v>
      </c>
      <c r="EL6" s="625">
        <f t="shared" si="6"/>
        <v>297170</v>
      </c>
    </row>
    <row r="7" spans="1:143">
      <c r="H7" s="619"/>
      <c r="J7" s="619"/>
      <c r="L7" s="619"/>
      <c r="V7" s="7" t="s">
        <v>564</v>
      </c>
      <c r="W7" s="625"/>
      <c r="X7" s="625"/>
      <c r="Y7" s="625"/>
      <c r="Z7" s="625"/>
      <c r="AA7" s="625"/>
      <c r="AB7" s="625"/>
      <c r="AC7" s="625"/>
      <c r="AD7" s="625"/>
      <c r="AE7" s="625"/>
      <c r="AF7" s="625"/>
      <c r="AG7" s="625"/>
      <c r="AH7" s="625"/>
      <c r="AI7" s="625"/>
      <c r="AJ7" s="625"/>
      <c r="AK7" s="625"/>
      <c r="AL7" s="625"/>
      <c r="AM7" s="625"/>
      <c r="AN7" s="625"/>
      <c r="AO7" s="625"/>
      <c r="AP7" s="625"/>
      <c r="AQ7" s="625"/>
      <c r="AR7" s="625"/>
      <c r="AS7" s="625"/>
      <c r="AT7" s="625"/>
      <c r="AU7" s="625"/>
      <c r="AV7" s="625"/>
      <c r="AW7" s="625"/>
      <c r="AX7" s="625"/>
      <c r="AY7" s="625"/>
      <c r="AZ7" s="625"/>
      <c r="BA7" s="625"/>
      <c r="BB7" s="625"/>
      <c r="BC7" s="625"/>
      <c r="BD7" s="625"/>
      <c r="BE7" s="625"/>
      <c r="BF7" s="625"/>
      <c r="BG7" s="625"/>
      <c r="BH7" s="625"/>
      <c r="BI7" s="625"/>
      <c r="BJ7" s="625"/>
      <c r="BK7" s="625"/>
      <c r="BL7" s="625"/>
      <c r="BM7" s="625"/>
      <c r="BN7" s="625"/>
      <c r="BO7" s="625"/>
      <c r="BP7" s="625"/>
      <c r="BQ7" s="625"/>
      <c r="BR7" s="625"/>
      <c r="BS7" s="625"/>
      <c r="BT7" s="625"/>
      <c r="BU7" s="625"/>
      <c r="BV7" s="625"/>
      <c r="BW7" s="625"/>
      <c r="BX7" s="625"/>
      <c r="BY7" s="625"/>
      <c r="BZ7" s="625"/>
      <c r="CA7" s="625"/>
      <c r="CB7" s="625"/>
      <c r="CC7" s="625"/>
      <c r="CD7" s="625"/>
      <c r="CE7" s="625"/>
      <c r="CF7" s="625"/>
      <c r="CG7" s="625"/>
      <c r="CH7" s="625"/>
      <c r="CI7" s="625"/>
      <c r="CJ7" s="625"/>
      <c r="CK7" s="625"/>
      <c r="CL7" s="625"/>
      <c r="CM7" s="625"/>
      <c r="CN7" s="625"/>
      <c r="CO7" s="625"/>
      <c r="CP7" s="625"/>
      <c r="CQ7" s="625"/>
      <c r="CR7" s="625"/>
      <c r="CS7" s="625"/>
      <c r="CT7" s="625"/>
      <c r="CU7" s="625"/>
      <c r="CV7" s="625"/>
      <c r="CW7" s="625"/>
      <c r="CX7" s="625"/>
      <c r="CY7" s="625"/>
      <c r="CZ7" s="625"/>
      <c r="DA7" s="625"/>
      <c r="DB7" s="625"/>
      <c r="DC7" s="625"/>
      <c r="DD7" s="625"/>
      <c r="DE7" s="625"/>
      <c r="DF7" s="625"/>
      <c r="DG7" s="625"/>
      <c r="DH7" s="625"/>
      <c r="DI7" s="625"/>
      <c r="DJ7" s="625"/>
      <c r="DK7" s="625"/>
      <c r="DL7" s="625"/>
      <c r="DM7" s="625"/>
      <c r="DN7" s="625"/>
      <c r="DO7" s="625"/>
      <c r="DP7" s="625"/>
      <c r="DQ7" s="625"/>
      <c r="DR7" s="625"/>
      <c r="DS7" s="625"/>
      <c r="DT7" s="625"/>
      <c r="DU7" s="625"/>
      <c r="DV7" s="625"/>
      <c r="DW7" s="625"/>
      <c r="DX7" s="625"/>
      <c r="DY7" s="625"/>
      <c r="DZ7" s="625"/>
      <c r="EA7" s="625"/>
      <c r="EB7" s="625"/>
      <c r="EC7" s="625"/>
      <c r="ED7" s="625"/>
      <c r="EE7" s="625"/>
      <c r="EF7" s="625"/>
      <c r="EG7" s="625"/>
      <c r="EH7" s="625"/>
      <c r="EI7" s="625"/>
      <c r="EJ7" s="625"/>
      <c r="EK7" s="625"/>
      <c r="EL7" s="625"/>
    </row>
    <row r="8" spans="1:143">
      <c r="O8" s="793"/>
      <c r="P8" s="793"/>
      <c r="Q8" s="793"/>
      <c r="R8" s="793"/>
      <c r="S8" s="793"/>
      <c r="T8" s="793"/>
      <c r="V8" s="37"/>
      <c r="W8" s="37"/>
      <c r="X8" s="625"/>
      <c r="Y8" s="625"/>
      <c r="Z8" s="625"/>
      <c r="AA8" s="625"/>
      <c r="AB8" s="625"/>
      <c r="AC8" s="625"/>
      <c r="AD8" s="625"/>
      <c r="AE8" s="625"/>
      <c r="AF8" s="625"/>
      <c r="AG8" s="625"/>
      <c r="AH8" s="625"/>
      <c r="AI8" s="625"/>
      <c r="AJ8" s="625"/>
      <c r="AK8" s="625"/>
      <c r="AL8" s="625"/>
      <c r="AM8" s="625"/>
      <c r="AN8" s="625"/>
      <c r="AO8" s="625"/>
      <c r="AP8" s="625"/>
      <c r="AQ8" s="625"/>
      <c r="AR8" s="625"/>
      <c r="AS8" s="625"/>
      <c r="AT8" s="625"/>
      <c r="AU8" s="625"/>
      <c r="AV8" s="625"/>
      <c r="AW8" s="625"/>
      <c r="AX8" s="625"/>
      <c r="AY8" s="625"/>
      <c r="AZ8" s="625"/>
      <c r="BA8" s="625"/>
      <c r="BB8" s="625"/>
      <c r="BC8" s="625"/>
      <c r="BD8" s="625"/>
      <c r="BE8" s="625"/>
      <c r="BF8" s="625"/>
      <c r="BG8" s="625"/>
      <c r="BH8" s="625"/>
      <c r="BI8" s="625"/>
      <c r="BJ8" s="625"/>
      <c r="BK8" s="625"/>
      <c r="BL8" s="625"/>
      <c r="BM8" s="625"/>
      <c r="BN8" s="625"/>
      <c r="BO8" s="625"/>
      <c r="BP8" s="625"/>
      <c r="BQ8" s="625"/>
      <c r="BR8" s="625"/>
      <c r="BS8" s="1458"/>
      <c r="BT8" s="625"/>
      <c r="BU8" s="625"/>
      <c r="BV8" s="625"/>
      <c r="BW8" s="625"/>
      <c r="BX8" s="625"/>
      <c r="BY8" s="625"/>
      <c r="BZ8" s="625"/>
      <c r="CA8" s="625"/>
      <c r="CB8" s="625"/>
      <c r="CC8" s="625"/>
      <c r="CD8" s="625"/>
      <c r="CE8" s="625"/>
      <c r="CF8" s="625"/>
      <c r="CG8" s="625"/>
      <c r="CH8" s="625"/>
      <c r="CI8" s="625"/>
      <c r="CJ8" s="625"/>
      <c r="CK8" s="625"/>
      <c r="CL8" s="625"/>
      <c r="CM8" s="625"/>
      <c r="CN8" s="625"/>
      <c r="CO8" s="625"/>
      <c r="CP8" s="625"/>
      <c r="CQ8" s="625"/>
      <c r="CR8" s="625"/>
      <c r="CS8" s="625"/>
      <c r="CT8" s="625"/>
      <c r="CU8" s="625"/>
      <c r="CV8" s="625"/>
      <c r="CW8" s="625"/>
      <c r="CX8" s="625"/>
      <c r="CY8" s="625"/>
      <c r="CZ8" s="625"/>
      <c r="DA8" s="625"/>
      <c r="DB8" s="625"/>
      <c r="DC8" s="625"/>
      <c r="DD8" s="625"/>
      <c r="DE8" s="625"/>
      <c r="DF8" s="625"/>
      <c r="DG8" s="625"/>
      <c r="DH8" s="625"/>
      <c r="DI8" s="625"/>
      <c r="DJ8" s="625"/>
      <c r="DK8" s="625"/>
      <c r="DL8" s="625"/>
      <c r="DM8" s="625"/>
      <c r="DN8" s="625"/>
      <c r="DO8" s="625"/>
      <c r="DP8" s="625"/>
      <c r="DQ8" s="625"/>
      <c r="DR8" s="625"/>
      <c r="DS8" s="625"/>
      <c r="DT8" s="625"/>
      <c r="DU8" s="625"/>
      <c r="DV8" s="625"/>
      <c r="DW8" s="625"/>
      <c r="DX8" s="625"/>
      <c r="DY8" s="625"/>
      <c r="DZ8" s="625"/>
      <c r="EA8" s="625"/>
      <c r="EB8" s="625"/>
      <c r="EC8" s="625"/>
      <c r="ED8" s="625"/>
      <c r="EE8" s="625"/>
      <c r="EF8" s="625"/>
      <c r="EG8" s="625"/>
      <c r="EH8" s="625"/>
      <c r="EI8" s="625"/>
      <c r="EJ8" s="625"/>
      <c r="EK8" s="625"/>
      <c r="EL8" s="625"/>
    </row>
    <row r="9" spans="1:143" s="78" customFormat="1">
      <c r="C9" s="134"/>
      <c r="D9" s="615"/>
      <c r="H9" s="1209" t="s">
        <v>20</v>
      </c>
      <c r="I9" s="1210"/>
      <c r="J9" s="1211" t="s">
        <v>21</v>
      </c>
      <c r="K9" s="1212"/>
      <c r="L9" s="1213" t="s">
        <v>22</v>
      </c>
      <c r="M9" s="1214"/>
      <c r="N9" s="1215" t="s">
        <v>23</v>
      </c>
      <c r="O9" s="1215" t="s">
        <v>24</v>
      </c>
      <c r="P9" s="1215" t="s">
        <v>25</v>
      </c>
      <c r="Q9" s="1215" t="s">
        <v>26</v>
      </c>
      <c r="R9" s="1215" t="s">
        <v>27</v>
      </c>
      <c r="S9" s="1215" t="s">
        <v>28</v>
      </c>
      <c r="T9" s="1215" t="s">
        <v>29</v>
      </c>
      <c r="U9" s="7"/>
      <c r="V9" s="757"/>
      <c r="AQ9" s="389"/>
      <c r="AR9" s="389"/>
      <c r="AS9" s="389"/>
      <c r="BG9" s="1457"/>
      <c r="BS9" s="1457"/>
      <c r="EM9" s="392"/>
    </row>
    <row r="10" spans="1:143" s="78" customFormat="1">
      <c r="C10" s="134"/>
      <c r="D10" s="190"/>
      <c r="H10" s="1453">
        <f>'Pro Forma'!Q9</f>
        <v>0</v>
      </c>
      <c r="I10" s="1201"/>
      <c r="J10" s="1454">
        <f>'Pro Forma'!R9</f>
        <v>0</v>
      </c>
      <c r="K10" s="1203"/>
      <c r="L10" s="1455">
        <f>'Pro Forma'!S9</f>
        <v>0</v>
      </c>
      <c r="M10" s="1206"/>
      <c r="N10" s="201">
        <f>'Pro Forma'!T9</f>
        <v>0</v>
      </c>
      <c r="O10" s="201">
        <f>'Pro Forma'!U9</f>
        <v>0</v>
      </c>
      <c r="P10" s="201">
        <f>'Pro Forma'!V9</f>
        <v>0</v>
      </c>
      <c r="Q10" s="201">
        <f>'Pro Forma'!W9</f>
        <v>0</v>
      </c>
      <c r="R10" s="201">
        <f>'Pro Forma'!X9</f>
        <v>0</v>
      </c>
      <c r="S10" s="201">
        <f>'Pro Forma'!Y9</f>
        <v>0</v>
      </c>
      <c r="T10" s="201">
        <f>'Pro Forma'!Z9</f>
        <v>0</v>
      </c>
      <c r="U10" s="7"/>
      <c r="V10" s="139" t="s">
        <v>634</v>
      </c>
      <c r="W10" s="1699">
        <f>COUNTIFS($I$12:$I$500,"&gt;="&amp;W11,$I$12:$I$500,"&lt;"&amp;X11)</f>
        <v>12</v>
      </c>
      <c r="X10" s="1699">
        <f t="shared" ref="X10:AH10" si="7">COUNTIFS($I$12:$I$500,"&gt;="&amp;X11,$I$12:$I$500,"&lt;"&amp;Y11)</f>
        <v>0</v>
      </c>
      <c r="Y10" s="1699">
        <f t="shared" si="7"/>
        <v>0</v>
      </c>
      <c r="Z10" s="1699">
        <f t="shared" si="7"/>
        <v>0</v>
      </c>
      <c r="AA10" s="1699">
        <f t="shared" si="7"/>
        <v>0</v>
      </c>
      <c r="AB10" s="1699">
        <f t="shared" si="7"/>
        <v>0</v>
      </c>
      <c r="AC10" s="1699">
        <f t="shared" si="7"/>
        <v>0</v>
      </c>
      <c r="AD10" s="1699">
        <f t="shared" si="7"/>
        <v>0</v>
      </c>
      <c r="AE10" s="1699">
        <f t="shared" si="7"/>
        <v>0</v>
      </c>
      <c r="AF10" s="1699">
        <f t="shared" si="7"/>
        <v>0</v>
      </c>
      <c r="AG10" s="1699">
        <f t="shared" si="7"/>
        <v>0</v>
      </c>
      <c r="AH10" s="1699">
        <f t="shared" si="7"/>
        <v>0</v>
      </c>
      <c r="AI10" s="139"/>
      <c r="AJ10" s="139"/>
      <c r="AK10" s="139"/>
      <c r="AL10" s="139"/>
      <c r="AM10" s="139"/>
      <c r="AN10" s="139"/>
      <c r="AO10" s="139"/>
      <c r="AP10" s="139"/>
      <c r="AQ10" s="139"/>
      <c r="AR10" s="139"/>
      <c r="AS10" s="139"/>
      <c r="AT10" s="139"/>
      <c r="AU10" s="139"/>
      <c r="AV10" s="1460"/>
      <c r="AW10" s="139"/>
      <c r="AX10" s="139"/>
      <c r="AY10" s="139"/>
      <c r="AZ10" s="139"/>
      <c r="BA10" s="139"/>
      <c r="BB10" s="139"/>
      <c r="BC10" s="139"/>
      <c r="BD10" s="139"/>
      <c r="BE10" s="139"/>
      <c r="BF10" s="139"/>
      <c r="BG10" s="441"/>
      <c r="BH10" s="441"/>
      <c r="BI10" s="441"/>
      <c r="BJ10" s="441"/>
      <c r="BK10" s="441"/>
      <c r="BL10" s="441"/>
      <c r="BM10" s="441"/>
      <c r="BN10" s="441"/>
      <c r="BO10" s="441"/>
      <c r="BP10" s="441"/>
      <c r="BQ10" s="441"/>
      <c r="BR10" s="441"/>
      <c r="BS10" s="441"/>
      <c r="BT10" s="441"/>
      <c r="BU10" s="441"/>
      <c r="BV10" s="441"/>
      <c r="BW10" s="441"/>
      <c r="BX10" s="441"/>
      <c r="BY10" s="441"/>
      <c r="BZ10" s="441"/>
      <c r="CA10" s="441"/>
      <c r="CB10" s="441"/>
      <c r="CC10" s="441"/>
      <c r="CD10" s="441"/>
      <c r="CE10" s="441"/>
      <c r="CF10" s="441"/>
      <c r="CG10" s="441"/>
      <c r="CH10" s="441"/>
      <c r="CI10" s="441"/>
      <c r="CJ10" s="441"/>
      <c r="CK10" s="441"/>
      <c r="CL10" s="441"/>
      <c r="CM10" s="441"/>
      <c r="CN10" s="441"/>
      <c r="CO10" s="441"/>
      <c r="CP10" s="441"/>
      <c r="CQ10" s="441"/>
      <c r="CR10" s="441"/>
      <c r="CS10" s="441"/>
      <c r="CT10" s="441"/>
      <c r="CU10" s="441"/>
      <c r="CV10" s="441"/>
      <c r="CW10" s="441"/>
      <c r="CX10" s="441"/>
      <c r="CY10" s="441"/>
      <c r="CZ10" s="441"/>
      <c r="DA10" s="441"/>
      <c r="DB10" s="441"/>
      <c r="DC10" s="441"/>
      <c r="DD10" s="441"/>
      <c r="DE10" s="441"/>
      <c r="DF10" s="441"/>
      <c r="DG10" s="441"/>
      <c r="DH10" s="441"/>
      <c r="DI10" s="441"/>
      <c r="DJ10" s="441"/>
      <c r="DK10" s="441"/>
      <c r="DL10" s="441"/>
      <c r="DM10" s="441"/>
      <c r="DN10" s="441"/>
      <c r="DO10" s="441"/>
      <c r="DP10" s="441"/>
      <c r="DQ10" s="441"/>
      <c r="DR10" s="441"/>
      <c r="DS10" s="441"/>
      <c r="DT10" s="441"/>
      <c r="DU10" s="441"/>
      <c r="DV10" s="441"/>
      <c r="DW10" s="441"/>
      <c r="DX10" s="441"/>
      <c r="DY10" s="441"/>
      <c r="DZ10" s="441"/>
      <c r="EA10" s="441"/>
      <c r="EB10" s="441"/>
      <c r="EC10" s="441"/>
      <c r="ED10" s="441"/>
      <c r="EE10" s="441"/>
      <c r="EF10" s="441"/>
      <c r="EG10" s="441"/>
      <c r="EH10" s="441"/>
      <c r="EI10" s="441"/>
      <c r="EJ10" s="441"/>
      <c r="EK10" s="441"/>
      <c r="EL10" s="441"/>
      <c r="EM10" s="392"/>
    </row>
    <row r="11" spans="1:143">
      <c r="A11" s="140" t="s">
        <v>272</v>
      </c>
      <c r="B11" s="140" t="s">
        <v>138</v>
      </c>
      <c r="C11" s="141" t="s">
        <v>297</v>
      </c>
      <c r="D11" s="192" t="s">
        <v>338</v>
      </c>
      <c r="E11" s="192" t="s">
        <v>340</v>
      </c>
      <c r="F11" s="192"/>
      <c r="G11" s="192"/>
      <c r="H11" s="379" t="s">
        <v>341</v>
      </c>
      <c r="I11" s="195" t="s">
        <v>337</v>
      </c>
      <c r="J11" s="380" t="s">
        <v>341</v>
      </c>
      <c r="K11" s="1204" t="s">
        <v>337</v>
      </c>
      <c r="L11" s="381" t="s">
        <v>341</v>
      </c>
      <c r="M11" s="1207" t="s">
        <v>337</v>
      </c>
      <c r="N11" s="192" t="s">
        <v>342</v>
      </c>
      <c r="O11" s="192" t="s">
        <v>342</v>
      </c>
      <c r="P11" s="192" t="s">
        <v>342</v>
      </c>
      <c r="Q11" s="192" t="s">
        <v>342</v>
      </c>
      <c r="R11" s="192" t="s">
        <v>342</v>
      </c>
      <c r="S11" s="192" t="s">
        <v>342</v>
      </c>
      <c r="T11" s="192" t="s">
        <v>342</v>
      </c>
      <c r="U11" s="142"/>
      <c r="V11" s="143">
        <f>EDATE(W11,-1)</f>
        <v>45962</v>
      </c>
      <c r="W11" s="195">
        <f>Purchase_Date</f>
        <v>45992</v>
      </c>
      <c r="X11" s="196">
        <f t="shared" ref="X11:AD11" si="8">EDATE(W11,1)</f>
        <v>46023</v>
      </c>
      <c r="Y11" s="196">
        <f t="shared" si="8"/>
        <v>46054</v>
      </c>
      <c r="Z11" s="196">
        <f t="shared" si="8"/>
        <v>46082</v>
      </c>
      <c r="AA11" s="196">
        <f t="shared" si="8"/>
        <v>46113</v>
      </c>
      <c r="AB11" s="196">
        <f t="shared" si="8"/>
        <v>46143</v>
      </c>
      <c r="AC11" s="196">
        <f>EDATE(AB11,1)</f>
        <v>46174</v>
      </c>
      <c r="AD11" s="196">
        <f t="shared" si="8"/>
        <v>46204</v>
      </c>
      <c r="AE11" s="196">
        <f>EDATE(AD11,1)</f>
        <v>46235</v>
      </c>
      <c r="AF11" s="196">
        <f t="shared" ref="AF11:CP11" si="9">EDATE(AE11,1)</f>
        <v>46266</v>
      </c>
      <c r="AG11" s="196">
        <f t="shared" si="9"/>
        <v>46296</v>
      </c>
      <c r="AH11" s="196">
        <f>EDATE(AG11,1)</f>
        <v>46327</v>
      </c>
      <c r="AI11" s="197">
        <f>EDATE(AH11,1)</f>
        <v>46357</v>
      </c>
      <c r="AJ11" s="197">
        <f t="shared" si="9"/>
        <v>46388</v>
      </c>
      <c r="AK11" s="197">
        <f t="shared" si="9"/>
        <v>46419</v>
      </c>
      <c r="AL11" s="197">
        <f t="shared" si="9"/>
        <v>46447</v>
      </c>
      <c r="AM11" s="197">
        <f t="shared" si="9"/>
        <v>46478</v>
      </c>
      <c r="AN11" s="197">
        <f t="shared" si="9"/>
        <v>46508</v>
      </c>
      <c r="AO11" s="197">
        <f t="shared" si="9"/>
        <v>46539</v>
      </c>
      <c r="AP11" s="197">
        <f t="shared" si="9"/>
        <v>46569</v>
      </c>
      <c r="AQ11" s="197">
        <f t="shared" si="9"/>
        <v>46600</v>
      </c>
      <c r="AR11" s="197">
        <f t="shared" si="9"/>
        <v>46631</v>
      </c>
      <c r="AS11" s="197">
        <f t="shared" si="9"/>
        <v>46661</v>
      </c>
      <c r="AT11" s="197">
        <f t="shared" si="9"/>
        <v>46692</v>
      </c>
      <c r="AU11" s="198">
        <f>EDATE(AT11,1)</f>
        <v>46722</v>
      </c>
      <c r="AV11" s="198">
        <f t="shared" si="9"/>
        <v>46753</v>
      </c>
      <c r="AW11" s="198">
        <f t="shared" si="9"/>
        <v>46784</v>
      </c>
      <c r="AX11" s="198">
        <f t="shared" si="9"/>
        <v>46813</v>
      </c>
      <c r="AY11" s="198">
        <f t="shared" si="9"/>
        <v>46844</v>
      </c>
      <c r="AZ11" s="198">
        <f t="shared" si="9"/>
        <v>46874</v>
      </c>
      <c r="BA11" s="198">
        <f t="shared" si="9"/>
        <v>46905</v>
      </c>
      <c r="BB11" s="198">
        <f t="shared" si="9"/>
        <v>46935</v>
      </c>
      <c r="BC11" s="198">
        <f t="shared" si="9"/>
        <v>46966</v>
      </c>
      <c r="BD11" s="198">
        <f t="shared" si="9"/>
        <v>46997</v>
      </c>
      <c r="BE11" s="198">
        <f t="shared" si="9"/>
        <v>47027</v>
      </c>
      <c r="BF11" s="198">
        <f t="shared" si="9"/>
        <v>47058</v>
      </c>
      <c r="BG11" s="1280">
        <f>EDATE(BF11,1)</f>
        <v>47088</v>
      </c>
      <c r="BH11" s="1280">
        <f t="shared" si="9"/>
        <v>47119</v>
      </c>
      <c r="BI11" s="1280">
        <f t="shared" si="9"/>
        <v>47150</v>
      </c>
      <c r="BJ11" s="1280">
        <f t="shared" si="9"/>
        <v>47178</v>
      </c>
      <c r="BK11" s="1280">
        <f t="shared" si="9"/>
        <v>47209</v>
      </c>
      <c r="BL11" s="1280">
        <f t="shared" si="9"/>
        <v>47239</v>
      </c>
      <c r="BM11" s="1280">
        <f t="shared" si="9"/>
        <v>47270</v>
      </c>
      <c r="BN11" s="1280">
        <f t="shared" si="9"/>
        <v>47300</v>
      </c>
      <c r="BO11" s="1280">
        <f t="shared" si="9"/>
        <v>47331</v>
      </c>
      <c r="BP11" s="1280">
        <f t="shared" si="9"/>
        <v>47362</v>
      </c>
      <c r="BQ11" s="1280">
        <f t="shared" si="9"/>
        <v>47392</v>
      </c>
      <c r="BR11" s="1280">
        <f t="shared" si="9"/>
        <v>47423</v>
      </c>
      <c r="BS11" s="1279">
        <f>EDATE(BR11,1)</f>
        <v>47453</v>
      </c>
      <c r="BT11" s="1279">
        <f t="shared" si="9"/>
        <v>47484</v>
      </c>
      <c r="BU11" s="1279">
        <f t="shared" si="9"/>
        <v>47515</v>
      </c>
      <c r="BV11" s="1279">
        <f t="shared" si="9"/>
        <v>47543</v>
      </c>
      <c r="BW11" s="1279">
        <f t="shared" si="9"/>
        <v>47574</v>
      </c>
      <c r="BX11" s="1279">
        <f t="shared" si="9"/>
        <v>47604</v>
      </c>
      <c r="BY11" s="1279">
        <f t="shared" si="9"/>
        <v>47635</v>
      </c>
      <c r="BZ11" s="1279">
        <f t="shared" si="9"/>
        <v>47665</v>
      </c>
      <c r="CA11" s="1279">
        <f t="shared" si="9"/>
        <v>47696</v>
      </c>
      <c r="CB11" s="1279">
        <f t="shared" si="9"/>
        <v>47727</v>
      </c>
      <c r="CC11" s="1279">
        <f t="shared" si="9"/>
        <v>47757</v>
      </c>
      <c r="CD11" s="1279">
        <f t="shared" si="9"/>
        <v>47788</v>
      </c>
      <c r="CE11" s="200">
        <f>EDATE(CD11,1)</f>
        <v>47818</v>
      </c>
      <c r="CF11" s="200">
        <f t="shared" si="9"/>
        <v>47849</v>
      </c>
      <c r="CG11" s="200">
        <f t="shared" si="9"/>
        <v>47880</v>
      </c>
      <c r="CH11" s="200">
        <f t="shared" si="9"/>
        <v>47908</v>
      </c>
      <c r="CI11" s="200">
        <f t="shared" si="9"/>
        <v>47939</v>
      </c>
      <c r="CJ11" s="200">
        <f t="shared" si="9"/>
        <v>47969</v>
      </c>
      <c r="CK11" s="200">
        <f t="shared" si="9"/>
        <v>48000</v>
      </c>
      <c r="CL11" s="200">
        <f t="shared" si="9"/>
        <v>48030</v>
      </c>
      <c r="CM11" s="200">
        <f t="shared" si="9"/>
        <v>48061</v>
      </c>
      <c r="CN11" s="200">
        <f t="shared" si="9"/>
        <v>48092</v>
      </c>
      <c r="CO11" s="200">
        <f t="shared" si="9"/>
        <v>48122</v>
      </c>
      <c r="CP11" s="200">
        <f t="shared" si="9"/>
        <v>48153</v>
      </c>
      <c r="CQ11" s="1279">
        <f>EDATE(CP11,1)</f>
        <v>48183</v>
      </c>
      <c r="CR11" s="1279">
        <f t="shared" ref="CR11:EL11" si="10">EDATE(CQ11,1)</f>
        <v>48214</v>
      </c>
      <c r="CS11" s="1279">
        <f t="shared" si="10"/>
        <v>48245</v>
      </c>
      <c r="CT11" s="1279">
        <f t="shared" si="10"/>
        <v>48274</v>
      </c>
      <c r="CU11" s="1279">
        <f t="shared" si="10"/>
        <v>48305</v>
      </c>
      <c r="CV11" s="1279">
        <f t="shared" si="10"/>
        <v>48335</v>
      </c>
      <c r="CW11" s="1279">
        <f t="shared" si="10"/>
        <v>48366</v>
      </c>
      <c r="CX11" s="1279">
        <f t="shared" si="10"/>
        <v>48396</v>
      </c>
      <c r="CY11" s="1279">
        <f t="shared" si="10"/>
        <v>48427</v>
      </c>
      <c r="CZ11" s="1279">
        <f t="shared" si="10"/>
        <v>48458</v>
      </c>
      <c r="DA11" s="1279">
        <f t="shared" si="10"/>
        <v>48488</v>
      </c>
      <c r="DB11" s="1279">
        <f t="shared" si="10"/>
        <v>48519</v>
      </c>
      <c r="DC11" s="200">
        <f>EDATE(DB11,1)</f>
        <v>48549</v>
      </c>
      <c r="DD11" s="200">
        <f t="shared" si="10"/>
        <v>48580</v>
      </c>
      <c r="DE11" s="200">
        <f t="shared" si="10"/>
        <v>48611</v>
      </c>
      <c r="DF11" s="200">
        <f t="shared" si="10"/>
        <v>48639</v>
      </c>
      <c r="DG11" s="200">
        <f t="shared" si="10"/>
        <v>48670</v>
      </c>
      <c r="DH11" s="200">
        <f t="shared" si="10"/>
        <v>48700</v>
      </c>
      <c r="DI11" s="200">
        <f t="shared" si="10"/>
        <v>48731</v>
      </c>
      <c r="DJ11" s="200">
        <f t="shared" si="10"/>
        <v>48761</v>
      </c>
      <c r="DK11" s="200">
        <f t="shared" si="10"/>
        <v>48792</v>
      </c>
      <c r="DL11" s="200">
        <f t="shared" si="10"/>
        <v>48823</v>
      </c>
      <c r="DM11" s="200">
        <f t="shared" si="10"/>
        <v>48853</v>
      </c>
      <c r="DN11" s="200">
        <f t="shared" si="10"/>
        <v>48884</v>
      </c>
      <c r="DO11" s="1279">
        <f>EDATE(DN11,1)</f>
        <v>48914</v>
      </c>
      <c r="DP11" s="1279">
        <f t="shared" si="10"/>
        <v>48945</v>
      </c>
      <c r="DQ11" s="1279">
        <f t="shared" si="10"/>
        <v>48976</v>
      </c>
      <c r="DR11" s="1279">
        <f t="shared" si="10"/>
        <v>49004</v>
      </c>
      <c r="DS11" s="1279">
        <f t="shared" si="10"/>
        <v>49035</v>
      </c>
      <c r="DT11" s="1279">
        <f t="shared" si="10"/>
        <v>49065</v>
      </c>
      <c r="DU11" s="1279">
        <f t="shared" si="10"/>
        <v>49096</v>
      </c>
      <c r="DV11" s="1279">
        <f t="shared" si="10"/>
        <v>49126</v>
      </c>
      <c r="DW11" s="1279">
        <f t="shared" si="10"/>
        <v>49157</v>
      </c>
      <c r="DX11" s="1279">
        <f t="shared" si="10"/>
        <v>49188</v>
      </c>
      <c r="DY11" s="1279">
        <f t="shared" si="10"/>
        <v>49218</v>
      </c>
      <c r="DZ11" s="1279">
        <f t="shared" si="10"/>
        <v>49249</v>
      </c>
      <c r="EA11" s="200">
        <f>EDATE(DZ11,1)</f>
        <v>49279</v>
      </c>
      <c r="EB11" s="200">
        <f t="shared" si="10"/>
        <v>49310</v>
      </c>
      <c r="EC11" s="200">
        <f t="shared" si="10"/>
        <v>49341</v>
      </c>
      <c r="ED11" s="200">
        <f t="shared" si="10"/>
        <v>49369</v>
      </c>
      <c r="EE11" s="200">
        <f t="shared" si="10"/>
        <v>49400</v>
      </c>
      <c r="EF11" s="200">
        <f t="shared" si="10"/>
        <v>49430</v>
      </c>
      <c r="EG11" s="200">
        <f t="shared" si="10"/>
        <v>49461</v>
      </c>
      <c r="EH11" s="200">
        <f t="shared" si="10"/>
        <v>49491</v>
      </c>
      <c r="EI11" s="200">
        <f t="shared" si="10"/>
        <v>49522</v>
      </c>
      <c r="EJ11" s="200">
        <f t="shared" si="10"/>
        <v>49553</v>
      </c>
      <c r="EK11" s="200">
        <f t="shared" si="10"/>
        <v>49583</v>
      </c>
      <c r="EL11" s="200">
        <f t="shared" si="10"/>
        <v>49614</v>
      </c>
    </row>
    <row r="12" spans="1:143">
      <c r="A12" s="7" t="str">
        <f>IF('Rent Roll_RedIQ 1'!B5&gt;0,'Rent Roll_RedIQ 1'!B5,"")</f>
        <v>215</v>
      </c>
      <c r="B12" s="7" t="str">
        <f>IF('Rent Roll_RedIQ 1'!C5&gt;0,'Rent Roll_RedIQ 1'!C5,"")</f>
        <v>A1</v>
      </c>
      <c r="C12" s="614">
        <f>IF('Rent Roll_RedIQ 1'!K5&gt;0,'Rent Roll_RedIQ 1'!K5,0)</f>
        <v>1200</v>
      </c>
      <c r="D12" s="615">
        <f>IF('Rent Roll_RedIQ 1'!J5&gt;0,'Rent Roll_RedIQ 1'!J5,"")</f>
        <v>1200</v>
      </c>
      <c r="E12" s="624">
        <f>IFERROR(IF(C12&gt;0,D12/C12-1,""),"")</f>
        <v>0</v>
      </c>
      <c r="F12" s="194"/>
      <c r="G12" s="194"/>
      <c r="H12" s="616">
        <f>IFERROR(IF($C12&gt;0,C12*(1+H$10),D12*(1+H$10)),"")</f>
        <v>1200</v>
      </c>
      <c r="I12" s="1200">
        <f>IF('Rent Roll_RedIQ 1'!S5&gt;0,'Rent Roll_RedIQ 1'!S5,Purchase_Date-1)</f>
        <v>46022</v>
      </c>
      <c r="J12" s="617">
        <f>IFERROR(H12*(1+J$10),"")</f>
        <v>1200</v>
      </c>
      <c r="K12" s="1205">
        <f>IFERROR(EOMONTH(I12,12),"")</f>
        <v>46387</v>
      </c>
      <c r="L12" s="618">
        <f>IFERROR(J12*(1+L$10),"")</f>
        <v>1200</v>
      </c>
      <c r="M12" s="1208">
        <f>IFERROR(EOMONTH(K12,12),"")</f>
        <v>46752</v>
      </c>
      <c r="N12" s="614">
        <f>IFERROR(AVERAGE(AU12:BF12),"")</f>
        <v>1200</v>
      </c>
      <c r="O12" s="614">
        <f>IFERROR(AVERAGE(BG12:BR12),"")</f>
        <v>1200</v>
      </c>
      <c r="P12" s="614">
        <f t="shared" ref="P12:P43" si="11">IFERROR(AVERAGE(BS12:CD12),"")</f>
        <v>1200</v>
      </c>
      <c r="Q12" s="614">
        <f t="shared" ref="Q12:Q43" si="12">IFERROR(AVERAGE(CE12:CP12),"")</f>
        <v>1200</v>
      </c>
      <c r="R12" s="614">
        <f t="shared" ref="R12:R43" si="13">IFERROR(AVERAGE(CQ12:DB12),"")</f>
        <v>1200</v>
      </c>
      <c r="S12" s="614">
        <f t="shared" ref="S12:S43" si="14">IFERROR(AVERAGE(DC12:DN12),"")</f>
        <v>1200</v>
      </c>
      <c r="T12" s="614">
        <f t="shared" ref="T12:T43" si="15">IFERROR(AVERAGE(DO12:DZ12),"")</f>
        <v>1200</v>
      </c>
      <c r="U12" s="619"/>
      <c r="V12" s="614"/>
      <c r="W12" s="620">
        <f t="shared" ref="W12:AH12" si="16">IF($I12&gt;=W$11,$C12,$H12)</f>
        <v>1200</v>
      </c>
      <c r="X12" s="620">
        <f t="shared" si="16"/>
        <v>1200</v>
      </c>
      <c r="Y12" s="620">
        <f t="shared" si="16"/>
        <v>1200</v>
      </c>
      <c r="Z12" s="620">
        <f t="shared" si="16"/>
        <v>1200</v>
      </c>
      <c r="AA12" s="620">
        <f t="shared" si="16"/>
        <v>1200</v>
      </c>
      <c r="AB12" s="620">
        <f t="shared" si="16"/>
        <v>1200</v>
      </c>
      <c r="AC12" s="620">
        <f t="shared" si="16"/>
        <v>1200</v>
      </c>
      <c r="AD12" s="620">
        <f t="shared" si="16"/>
        <v>1200</v>
      </c>
      <c r="AE12" s="620">
        <f t="shared" si="16"/>
        <v>1200</v>
      </c>
      <c r="AF12" s="620">
        <f t="shared" si="16"/>
        <v>1200</v>
      </c>
      <c r="AG12" s="620">
        <f t="shared" si="16"/>
        <v>1200</v>
      </c>
      <c r="AH12" s="620">
        <f t="shared" si="16"/>
        <v>1200</v>
      </c>
      <c r="AI12" s="621">
        <f t="shared" ref="AI12:AI43" si="17">IF($K12&gt;=AI$11,$H12,$J12)</f>
        <v>1200</v>
      </c>
      <c r="AJ12" s="621">
        <f t="shared" ref="AJ12:AT24" si="18">IF($K12&gt;=AJ$11,$H12,$J12)</f>
        <v>1200</v>
      </c>
      <c r="AK12" s="621">
        <f t="shared" si="18"/>
        <v>1200</v>
      </c>
      <c r="AL12" s="621">
        <f t="shared" si="18"/>
        <v>1200</v>
      </c>
      <c r="AM12" s="621">
        <f t="shared" si="18"/>
        <v>1200</v>
      </c>
      <c r="AN12" s="621">
        <f t="shared" si="18"/>
        <v>1200</v>
      </c>
      <c r="AO12" s="621">
        <f t="shared" si="18"/>
        <v>1200</v>
      </c>
      <c r="AP12" s="621">
        <f t="shared" si="18"/>
        <v>1200</v>
      </c>
      <c r="AQ12" s="621">
        <f t="shared" si="18"/>
        <v>1200</v>
      </c>
      <c r="AR12" s="621">
        <f t="shared" si="18"/>
        <v>1200</v>
      </c>
      <c r="AS12" s="621">
        <f t="shared" si="18"/>
        <v>1200</v>
      </c>
      <c r="AT12" s="621">
        <f t="shared" si="18"/>
        <v>1200</v>
      </c>
      <c r="AU12" s="622">
        <f t="shared" ref="AU12:AU43" si="19">IF($M12&gt;=AU$11,$J12,$L12)</f>
        <v>1200</v>
      </c>
      <c r="AV12" s="622">
        <f t="shared" ref="AV12:BF27" si="20">IF($M12&gt;=AV$11,$J12,$L12)</f>
        <v>1200</v>
      </c>
      <c r="AW12" s="622">
        <f t="shared" si="20"/>
        <v>1200</v>
      </c>
      <c r="AX12" s="622">
        <f t="shared" si="20"/>
        <v>1200</v>
      </c>
      <c r="AY12" s="622">
        <f t="shared" si="20"/>
        <v>1200</v>
      </c>
      <c r="AZ12" s="622">
        <f t="shared" si="20"/>
        <v>1200</v>
      </c>
      <c r="BA12" s="622">
        <f t="shared" si="20"/>
        <v>1200</v>
      </c>
      <c r="BB12" s="622">
        <f t="shared" si="20"/>
        <v>1200</v>
      </c>
      <c r="BC12" s="622">
        <f t="shared" si="20"/>
        <v>1200</v>
      </c>
      <c r="BD12" s="622">
        <f t="shared" si="20"/>
        <v>1200</v>
      </c>
      <c r="BE12" s="622">
        <f t="shared" si="20"/>
        <v>1200</v>
      </c>
      <c r="BF12" s="622">
        <f t="shared" si="20"/>
        <v>1200</v>
      </c>
      <c r="BG12" s="623">
        <f>IFERROR((($N12*(1+$N$10)-$N12)/6.5)+N12,"")</f>
        <v>1200</v>
      </c>
      <c r="BH12" s="623">
        <f t="shared" ref="BH12:BR27" si="21">IFERROR((($N12*(1+$N$10)-$N12)/6.5)+BG12,"")</f>
        <v>1200</v>
      </c>
      <c r="BI12" s="623">
        <f t="shared" si="21"/>
        <v>1200</v>
      </c>
      <c r="BJ12" s="623">
        <f t="shared" si="21"/>
        <v>1200</v>
      </c>
      <c r="BK12" s="623">
        <f t="shared" si="21"/>
        <v>1200</v>
      </c>
      <c r="BL12" s="623">
        <f t="shared" si="21"/>
        <v>1200</v>
      </c>
      <c r="BM12" s="623">
        <f t="shared" si="21"/>
        <v>1200</v>
      </c>
      <c r="BN12" s="623">
        <f t="shared" si="21"/>
        <v>1200</v>
      </c>
      <c r="BO12" s="623">
        <f t="shared" si="21"/>
        <v>1200</v>
      </c>
      <c r="BP12" s="623">
        <f t="shared" si="21"/>
        <v>1200</v>
      </c>
      <c r="BQ12" s="623">
        <f t="shared" si="21"/>
        <v>1200</v>
      </c>
      <c r="BR12" s="623">
        <f t="shared" si="21"/>
        <v>1200</v>
      </c>
      <c r="BS12" s="1281">
        <f>IFERROR((($O12*(1+$O$10)-$O12)/6.5)+O12,"")</f>
        <v>1200</v>
      </c>
      <c r="BT12" s="1281">
        <f t="shared" ref="BT12:CD27" si="22">IFERROR((($O12*(1+$O$10)-$O12)/6.5)+BS12,"")</f>
        <v>1200</v>
      </c>
      <c r="BU12" s="1281">
        <f t="shared" si="22"/>
        <v>1200</v>
      </c>
      <c r="BV12" s="1281">
        <f t="shared" si="22"/>
        <v>1200</v>
      </c>
      <c r="BW12" s="1281">
        <f t="shared" si="22"/>
        <v>1200</v>
      </c>
      <c r="BX12" s="1281">
        <f t="shared" si="22"/>
        <v>1200</v>
      </c>
      <c r="BY12" s="1281">
        <f t="shared" si="22"/>
        <v>1200</v>
      </c>
      <c r="BZ12" s="1281">
        <f t="shared" si="22"/>
        <v>1200</v>
      </c>
      <c r="CA12" s="1281">
        <f t="shared" si="22"/>
        <v>1200</v>
      </c>
      <c r="CB12" s="1281">
        <f t="shared" si="22"/>
        <v>1200</v>
      </c>
      <c r="CC12" s="1281">
        <f t="shared" si="22"/>
        <v>1200</v>
      </c>
      <c r="CD12" s="1281">
        <f t="shared" si="22"/>
        <v>1200</v>
      </c>
      <c r="CE12" s="623">
        <f t="shared" ref="CE12:CE75" si="23">IFERROR((($P12*(1+$P$10)-$P12)/6.5)+P12,"")</f>
        <v>1200</v>
      </c>
      <c r="CF12" s="623">
        <f t="shared" ref="CF12:CP27" si="24">IFERROR((($P12*(1+$P$10)-$P12)/6.5)+CE12,"")</f>
        <v>1200</v>
      </c>
      <c r="CG12" s="623">
        <f t="shared" si="24"/>
        <v>1200</v>
      </c>
      <c r="CH12" s="623">
        <f t="shared" si="24"/>
        <v>1200</v>
      </c>
      <c r="CI12" s="623">
        <f t="shared" si="24"/>
        <v>1200</v>
      </c>
      <c r="CJ12" s="623">
        <f t="shared" si="24"/>
        <v>1200</v>
      </c>
      <c r="CK12" s="623">
        <f t="shared" si="24"/>
        <v>1200</v>
      </c>
      <c r="CL12" s="623">
        <f t="shared" si="24"/>
        <v>1200</v>
      </c>
      <c r="CM12" s="623">
        <f t="shared" si="24"/>
        <v>1200</v>
      </c>
      <c r="CN12" s="623">
        <f t="shared" si="24"/>
        <v>1200</v>
      </c>
      <c r="CO12" s="623">
        <f t="shared" si="24"/>
        <v>1200</v>
      </c>
      <c r="CP12" s="623">
        <f t="shared" si="24"/>
        <v>1200</v>
      </c>
      <c r="CQ12" s="1281">
        <f t="shared" ref="CQ12:CQ75" si="25">IFERROR((($Q12*(1+$Q$10)-$Q12)/6.5)+Q12,"")</f>
        <v>1200</v>
      </c>
      <c r="CR12" s="1281">
        <f t="shared" ref="CR12:DB27" si="26">IFERROR((($Q12*(1+$Q$10)-$Q12)/6.5)+CQ12,"")</f>
        <v>1200</v>
      </c>
      <c r="CS12" s="1281">
        <f t="shared" si="26"/>
        <v>1200</v>
      </c>
      <c r="CT12" s="1281">
        <f t="shared" si="26"/>
        <v>1200</v>
      </c>
      <c r="CU12" s="1281">
        <f t="shared" si="26"/>
        <v>1200</v>
      </c>
      <c r="CV12" s="1281">
        <f t="shared" si="26"/>
        <v>1200</v>
      </c>
      <c r="CW12" s="1281">
        <f t="shared" si="26"/>
        <v>1200</v>
      </c>
      <c r="CX12" s="1281">
        <f t="shared" si="26"/>
        <v>1200</v>
      </c>
      <c r="CY12" s="1281">
        <f t="shared" si="26"/>
        <v>1200</v>
      </c>
      <c r="CZ12" s="1281">
        <f t="shared" si="26"/>
        <v>1200</v>
      </c>
      <c r="DA12" s="1281">
        <f t="shared" si="26"/>
        <v>1200</v>
      </c>
      <c r="DB12" s="1281">
        <f t="shared" si="26"/>
        <v>1200</v>
      </c>
      <c r="DC12" s="623">
        <f t="shared" ref="DC12:DC75" si="27">IFERROR((($R12*(1+$R$10)-$R12)/6.5)+R12,"")</f>
        <v>1200</v>
      </c>
      <c r="DD12" s="623">
        <f t="shared" ref="DD12:DN27" si="28">IFERROR((($R12*(1+$R$10)-$R12)/6.5)+DC12,"")</f>
        <v>1200</v>
      </c>
      <c r="DE12" s="623">
        <f t="shared" si="28"/>
        <v>1200</v>
      </c>
      <c r="DF12" s="623">
        <f t="shared" si="28"/>
        <v>1200</v>
      </c>
      <c r="DG12" s="623">
        <f t="shared" si="28"/>
        <v>1200</v>
      </c>
      <c r="DH12" s="623">
        <f t="shared" si="28"/>
        <v>1200</v>
      </c>
      <c r="DI12" s="623">
        <f t="shared" si="28"/>
        <v>1200</v>
      </c>
      <c r="DJ12" s="623">
        <f t="shared" si="28"/>
        <v>1200</v>
      </c>
      <c r="DK12" s="623">
        <f t="shared" si="28"/>
        <v>1200</v>
      </c>
      <c r="DL12" s="623">
        <f t="shared" si="28"/>
        <v>1200</v>
      </c>
      <c r="DM12" s="623">
        <f t="shared" si="28"/>
        <v>1200</v>
      </c>
      <c r="DN12" s="623">
        <f t="shared" si="28"/>
        <v>1200</v>
      </c>
      <c r="DO12" s="1281">
        <f t="shared" ref="DO12:DO75" si="29">IFERROR((($S12*(1+$S$10)-$S12)/6.5)+S12,"")</f>
        <v>1200</v>
      </c>
      <c r="DP12" s="1281">
        <f t="shared" ref="DP12:DZ27" si="30">IFERROR((($S12*(1+$S$10)-$S12)/6.5)+DO12,"")</f>
        <v>1200</v>
      </c>
      <c r="DQ12" s="1281">
        <f t="shared" si="30"/>
        <v>1200</v>
      </c>
      <c r="DR12" s="1281">
        <f t="shared" si="30"/>
        <v>1200</v>
      </c>
      <c r="DS12" s="1281">
        <f t="shared" si="30"/>
        <v>1200</v>
      </c>
      <c r="DT12" s="1281">
        <f t="shared" si="30"/>
        <v>1200</v>
      </c>
      <c r="DU12" s="1281">
        <f t="shared" si="30"/>
        <v>1200</v>
      </c>
      <c r="DV12" s="1281">
        <f t="shared" si="30"/>
        <v>1200</v>
      </c>
      <c r="DW12" s="1281">
        <f t="shared" si="30"/>
        <v>1200</v>
      </c>
      <c r="DX12" s="1281">
        <f t="shared" si="30"/>
        <v>1200</v>
      </c>
      <c r="DY12" s="1281">
        <f t="shared" si="30"/>
        <v>1200</v>
      </c>
      <c r="DZ12" s="1281">
        <f t="shared" si="30"/>
        <v>1200</v>
      </c>
      <c r="EA12" s="623">
        <f t="shared" ref="EA12:EA75" si="31">IFERROR((($T12*(1+$T$10)-$T12)/6.5)+T12,"")</f>
        <v>1200</v>
      </c>
      <c r="EB12" s="623">
        <f t="shared" ref="EB12:EL27" si="32">IFERROR((($T12*(1+$T$10)-$T12)/6.5)+EA12,"")</f>
        <v>1200</v>
      </c>
      <c r="EC12" s="623">
        <f t="shared" si="32"/>
        <v>1200</v>
      </c>
      <c r="ED12" s="623">
        <f t="shared" si="32"/>
        <v>1200</v>
      </c>
      <c r="EE12" s="623">
        <f t="shared" si="32"/>
        <v>1200</v>
      </c>
      <c r="EF12" s="623">
        <f t="shared" si="32"/>
        <v>1200</v>
      </c>
      <c r="EG12" s="623">
        <f t="shared" si="32"/>
        <v>1200</v>
      </c>
      <c r="EH12" s="623">
        <f t="shared" si="32"/>
        <v>1200</v>
      </c>
      <c r="EI12" s="623">
        <f t="shared" si="32"/>
        <v>1200</v>
      </c>
      <c r="EJ12" s="623">
        <f t="shared" si="32"/>
        <v>1200</v>
      </c>
      <c r="EK12" s="623">
        <f t="shared" si="32"/>
        <v>1200</v>
      </c>
      <c r="EL12" s="623">
        <f t="shared" si="32"/>
        <v>1200</v>
      </c>
    </row>
    <row r="13" spans="1:143">
      <c r="A13" s="7" t="str">
        <f>IF('Rent Roll_RedIQ 1'!B6&gt;0,'Rent Roll_RedIQ 1'!B6,"")</f>
        <v>317</v>
      </c>
      <c r="B13" s="7" t="str">
        <f>IF('Rent Roll_RedIQ 1'!C6&gt;0,'Rent Roll_RedIQ 1'!C6,"")</f>
        <v>A1</v>
      </c>
      <c r="C13" s="614">
        <f>IF('Rent Roll_RedIQ 1'!K6&gt;0,'Rent Roll_RedIQ 1'!K6,0)</f>
        <v>1150</v>
      </c>
      <c r="D13" s="615">
        <f>IF('Rent Roll_RedIQ 1'!J6&gt;0,'Rent Roll_RedIQ 1'!J6,"")</f>
        <v>1200</v>
      </c>
      <c r="E13" s="624">
        <f>IFERROR(IF(C13&gt;0,D13/C13-1,""),"")</f>
        <v>4.3478260869565188E-2</v>
      </c>
      <c r="F13" s="194"/>
      <c r="G13" s="194"/>
      <c r="H13" s="616">
        <f t="shared" ref="H13:H76" si="33">IFERROR(IF($C13&gt;0,C13*(1+H$10),D13*(1+H$10)),"")</f>
        <v>1150</v>
      </c>
      <c r="I13" s="1200">
        <f>IF('Rent Roll_RedIQ 1'!S6&gt;0,'Rent Roll_RedIQ 1'!S6,Purchase_Date-1)</f>
        <v>46022</v>
      </c>
      <c r="J13" s="617">
        <f t="shared" ref="J13:L76" si="34">IFERROR(H13*(1+J$10),"")</f>
        <v>1150</v>
      </c>
      <c r="K13" s="1205">
        <f t="shared" ref="K13:K76" si="35">IFERROR(EOMONTH(I13,12),"")</f>
        <v>46387</v>
      </c>
      <c r="L13" s="618">
        <f t="shared" si="34"/>
        <v>1150</v>
      </c>
      <c r="M13" s="1208">
        <f t="shared" ref="M13:M76" si="36">IFERROR(EOMONTH(K13,12),"")</f>
        <v>46752</v>
      </c>
      <c r="N13" s="614">
        <f>IFERROR(AVERAGE(AU13:BF13),"")</f>
        <v>1150</v>
      </c>
      <c r="O13" s="614">
        <f t="shared" ref="O13:O43" si="37">IFERROR(AVERAGE(BG13:BR13),"")</f>
        <v>1150</v>
      </c>
      <c r="P13" s="614">
        <f t="shared" si="11"/>
        <v>1150</v>
      </c>
      <c r="Q13" s="614">
        <f t="shared" si="12"/>
        <v>1150</v>
      </c>
      <c r="R13" s="614">
        <f t="shared" si="13"/>
        <v>1150</v>
      </c>
      <c r="S13" s="614">
        <f t="shared" si="14"/>
        <v>1150</v>
      </c>
      <c r="T13" s="614">
        <f t="shared" si="15"/>
        <v>1150</v>
      </c>
      <c r="U13" s="619"/>
      <c r="V13" s="614"/>
      <c r="W13" s="620">
        <f>IF($I13&gt;=W$11,$C13,$H13)</f>
        <v>1150</v>
      </c>
      <c r="X13" s="620">
        <f t="shared" ref="X13:AH16" si="38">IF($I13&gt;=X$11,$C13,$H13)</f>
        <v>1150</v>
      </c>
      <c r="Y13" s="620">
        <f t="shared" si="38"/>
        <v>1150</v>
      </c>
      <c r="Z13" s="620">
        <f t="shared" si="38"/>
        <v>1150</v>
      </c>
      <c r="AA13" s="620">
        <f t="shared" si="38"/>
        <v>1150</v>
      </c>
      <c r="AB13" s="620">
        <f t="shared" si="38"/>
        <v>1150</v>
      </c>
      <c r="AC13" s="620">
        <f t="shared" si="38"/>
        <v>1150</v>
      </c>
      <c r="AD13" s="620">
        <f t="shared" si="38"/>
        <v>1150</v>
      </c>
      <c r="AE13" s="620">
        <f t="shared" si="38"/>
        <v>1150</v>
      </c>
      <c r="AF13" s="620">
        <f t="shared" si="38"/>
        <v>1150</v>
      </c>
      <c r="AG13" s="620">
        <f t="shared" si="38"/>
        <v>1150</v>
      </c>
      <c r="AH13" s="620">
        <f t="shared" si="38"/>
        <v>1150</v>
      </c>
      <c r="AI13" s="621">
        <f t="shared" si="17"/>
        <v>1150</v>
      </c>
      <c r="AJ13" s="621">
        <f t="shared" ref="AJ13:AT13" si="39">IF($K13&gt;=AJ$11,$H13,$J13)</f>
        <v>1150</v>
      </c>
      <c r="AK13" s="621">
        <f t="shared" si="39"/>
        <v>1150</v>
      </c>
      <c r="AL13" s="621">
        <f t="shared" si="39"/>
        <v>1150</v>
      </c>
      <c r="AM13" s="621">
        <f t="shared" si="39"/>
        <v>1150</v>
      </c>
      <c r="AN13" s="621">
        <f t="shared" si="39"/>
        <v>1150</v>
      </c>
      <c r="AO13" s="621">
        <f t="shared" si="39"/>
        <v>1150</v>
      </c>
      <c r="AP13" s="621">
        <f t="shared" si="39"/>
        <v>1150</v>
      </c>
      <c r="AQ13" s="621">
        <f t="shared" si="39"/>
        <v>1150</v>
      </c>
      <c r="AR13" s="621">
        <f t="shared" si="39"/>
        <v>1150</v>
      </c>
      <c r="AS13" s="621">
        <f t="shared" si="39"/>
        <v>1150</v>
      </c>
      <c r="AT13" s="621">
        <f t="shared" si="39"/>
        <v>1150</v>
      </c>
      <c r="AU13" s="622">
        <f t="shared" si="19"/>
        <v>1150</v>
      </c>
      <c r="AV13" s="622">
        <f t="shared" ref="AV13:BF13" si="40">IF($M13&gt;=AV$11,$J13,$L13)</f>
        <v>1150</v>
      </c>
      <c r="AW13" s="622">
        <f t="shared" si="40"/>
        <v>1150</v>
      </c>
      <c r="AX13" s="622">
        <f t="shared" si="40"/>
        <v>1150</v>
      </c>
      <c r="AY13" s="622">
        <f t="shared" si="40"/>
        <v>1150</v>
      </c>
      <c r="AZ13" s="622">
        <f t="shared" si="40"/>
        <v>1150</v>
      </c>
      <c r="BA13" s="622">
        <f t="shared" si="40"/>
        <v>1150</v>
      </c>
      <c r="BB13" s="622">
        <f t="shared" si="40"/>
        <v>1150</v>
      </c>
      <c r="BC13" s="622">
        <f t="shared" si="40"/>
        <v>1150</v>
      </c>
      <c r="BD13" s="622">
        <f t="shared" si="40"/>
        <v>1150</v>
      </c>
      <c r="BE13" s="622">
        <f t="shared" si="40"/>
        <v>1150</v>
      </c>
      <c r="BF13" s="622">
        <f t="shared" si="40"/>
        <v>1150</v>
      </c>
      <c r="BG13" s="623">
        <f t="shared" ref="BG13:BG76" si="41">IFERROR((($N13*(1+$N$10)-$N13)/6.5)+N13,"")</f>
        <v>1150</v>
      </c>
      <c r="BH13" s="623">
        <f t="shared" si="21"/>
        <v>1150</v>
      </c>
      <c r="BI13" s="623">
        <f t="shared" si="21"/>
        <v>1150</v>
      </c>
      <c r="BJ13" s="623">
        <f t="shared" si="21"/>
        <v>1150</v>
      </c>
      <c r="BK13" s="623">
        <f t="shared" si="21"/>
        <v>1150</v>
      </c>
      <c r="BL13" s="623">
        <f t="shared" si="21"/>
        <v>1150</v>
      </c>
      <c r="BM13" s="623">
        <f t="shared" si="21"/>
        <v>1150</v>
      </c>
      <c r="BN13" s="623">
        <f t="shared" si="21"/>
        <v>1150</v>
      </c>
      <c r="BO13" s="623">
        <f t="shared" si="21"/>
        <v>1150</v>
      </c>
      <c r="BP13" s="623">
        <f t="shared" si="21"/>
        <v>1150</v>
      </c>
      <c r="BQ13" s="623">
        <f t="shared" si="21"/>
        <v>1150</v>
      </c>
      <c r="BR13" s="623">
        <f t="shared" si="21"/>
        <v>1150</v>
      </c>
      <c r="BS13" s="1281">
        <f>IFERROR((($O13*(1+$O$10)-$O13)/6.5)+O13,"")</f>
        <v>1150</v>
      </c>
      <c r="BT13" s="1281">
        <f t="shared" si="22"/>
        <v>1150</v>
      </c>
      <c r="BU13" s="1281">
        <f t="shared" si="22"/>
        <v>1150</v>
      </c>
      <c r="BV13" s="1281">
        <f>IFERROR((($O13*(1+$O$10)-$O13)/6.5)+BU13,"")</f>
        <v>1150</v>
      </c>
      <c r="BW13" s="1281">
        <f t="shared" si="22"/>
        <v>1150</v>
      </c>
      <c r="BX13" s="1281">
        <f t="shared" si="22"/>
        <v>1150</v>
      </c>
      <c r="BY13" s="1281">
        <f t="shared" si="22"/>
        <v>1150</v>
      </c>
      <c r="BZ13" s="1281">
        <f t="shared" si="22"/>
        <v>1150</v>
      </c>
      <c r="CA13" s="1281">
        <f t="shared" si="22"/>
        <v>1150</v>
      </c>
      <c r="CB13" s="1281">
        <f t="shared" si="22"/>
        <v>1150</v>
      </c>
      <c r="CC13" s="1281">
        <f t="shared" si="22"/>
        <v>1150</v>
      </c>
      <c r="CD13" s="1281">
        <f t="shared" si="22"/>
        <v>1150</v>
      </c>
      <c r="CE13" s="623">
        <f t="shared" si="23"/>
        <v>1150</v>
      </c>
      <c r="CF13" s="623">
        <f t="shared" si="24"/>
        <v>1150</v>
      </c>
      <c r="CG13" s="623">
        <f t="shared" si="24"/>
        <v>1150</v>
      </c>
      <c r="CH13" s="623">
        <f t="shared" si="24"/>
        <v>1150</v>
      </c>
      <c r="CI13" s="623">
        <f t="shared" si="24"/>
        <v>1150</v>
      </c>
      <c r="CJ13" s="623">
        <f t="shared" si="24"/>
        <v>1150</v>
      </c>
      <c r="CK13" s="623">
        <f t="shared" si="24"/>
        <v>1150</v>
      </c>
      <c r="CL13" s="623">
        <f t="shared" si="24"/>
        <v>1150</v>
      </c>
      <c r="CM13" s="623">
        <f t="shared" si="24"/>
        <v>1150</v>
      </c>
      <c r="CN13" s="623">
        <f t="shared" si="24"/>
        <v>1150</v>
      </c>
      <c r="CO13" s="623">
        <f t="shared" si="24"/>
        <v>1150</v>
      </c>
      <c r="CP13" s="623">
        <f t="shared" si="24"/>
        <v>1150</v>
      </c>
      <c r="CQ13" s="1281">
        <f t="shared" si="25"/>
        <v>1150</v>
      </c>
      <c r="CR13" s="1281">
        <f t="shared" si="26"/>
        <v>1150</v>
      </c>
      <c r="CS13" s="1281">
        <f t="shared" si="26"/>
        <v>1150</v>
      </c>
      <c r="CT13" s="1281">
        <f t="shared" si="26"/>
        <v>1150</v>
      </c>
      <c r="CU13" s="1281">
        <f t="shared" si="26"/>
        <v>1150</v>
      </c>
      <c r="CV13" s="1281">
        <f t="shared" si="26"/>
        <v>1150</v>
      </c>
      <c r="CW13" s="1281">
        <f t="shared" si="26"/>
        <v>1150</v>
      </c>
      <c r="CX13" s="1281">
        <f t="shared" si="26"/>
        <v>1150</v>
      </c>
      <c r="CY13" s="1281">
        <f t="shared" si="26"/>
        <v>1150</v>
      </c>
      <c r="CZ13" s="1281">
        <f t="shared" si="26"/>
        <v>1150</v>
      </c>
      <c r="DA13" s="1281">
        <f t="shared" si="26"/>
        <v>1150</v>
      </c>
      <c r="DB13" s="1281">
        <f t="shared" si="26"/>
        <v>1150</v>
      </c>
      <c r="DC13" s="623">
        <f t="shared" si="27"/>
        <v>1150</v>
      </c>
      <c r="DD13" s="623">
        <f t="shared" si="28"/>
        <v>1150</v>
      </c>
      <c r="DE13" s="623">
        <f t="shared" si="28"/>
        <v>1150</v>
      </c>
      <c r="DF13" s="623">
        <f t="shared" si="28"/>
        <v>1150</v>
      </c>
      <c r="DG13" s="623">
        <f t="shared" si="28"/>
        <v>1150</v>
      </c>
      <c r="DH13" s="623">
        <f t="shared" si="28"/>
        <v>1150</v>
      </c>
      <c r="DI13" s="623">
        <f t="shared" si="28"/>
        <v>1150</v>
      </c>
      <c r="DJ13" s="623">
        <f t="shared" si="28"/>
        <v>1150</v>
      </c>
      <c r="DK13" s="623">
        <f t="shared" si="28"/>
        <v>1150</v>
      </c>
      <c r="DL13" s="623">
        <f t="shared" si="28"/>
        <v>1150</v>
      </c>
      <c r="DM13" s="623">
        <f t="shared" si="28"/>
        <v>1150</v>
      </c>
      <c r="DN13" s="623">
        <f t="shared" si="28"/>
        <v>1150</v>
      </c>
      <c r="DO13" s="1281">
        <f t="shared" si="29"/>
        <v>1150</v>
      </c>
      <c r="DP13" s="1281">
        <f t="shared" si="30"/>
        <v>1150</v>
      </c>
      <c r="DQ13" s="1281">
        <f t="shared" si="30"/>
        <v>1150</v>
      </c>
      <c r="DR13" s="1281">
        <f t="shared" si="30"/>
        <v>1150</v>
      </c>
      <c r="DS13" s="1281">
        <f t="shared" si="30"/>
        <v>1150</v>
      </c>
      <c r="DT13" s="1281">
        <f t="shared" si="30"/>
        <v>1150</v>
      </c>
      <c r="DU13" s="1281">
        <f t="shared" si="30"/>
        <v>1150</v>
      </c>
      <c r="DV13" s="1281">
        <f t="shared" si="30"/>
        <v>1150</v>
      </c>
      <c r="DW13" s="1281">
        <f t="shared" si="30"/>
        <v>1150</v>
      </c>
      <c r="DX13" s="1281">
        <f t="shared" si="30"/>
        <v>1150</v>
      </c>
      <c r="DY13" s="1281">
        <f t="shared" si="30"/>
        <v>1150</v>
      </c>
      <c r="DZ13" s="1281">
        <f t="shared" si="30"/>
        <v>1150</v>
      </c>
      <c r="EA13" s="623">
        <f t="shared" si="31"/>
        <v>1150</v>
      </c>
      <c r="EB13" s="623">
        <f t="shared" si="32"/>
        <v>1150</v>
      </c>
      <c r="EC13" s="623">
        <f t="shared" si="32"/>
        <v>1150</v>
      </c>
      <c r="ED13" s="623">
        <f t="shared" si="32"/>
        <v>1150</v>
      </c>
      <c r="EE13" s="623">
        <f t="shared" si="32"/>
        <v>1150</v>
      </c>
      <c r="EF13" s="623">
        <f t="shared" si="32"/>
        <v>1150</v>
      </c>
      <c r="EG13" s="623">
        <f t="shared" si="32"/>
        <v>1150</v>
      </c>
      <c r="EH13" s="623">
        <f t="shared" si="32"/>
        <v>1150</v>
      </c>
      <c r="EI13" s="623">
        <f t="shared" si="32"/>
        <v>1150</v>
      </c>
      <c r="EJ13" s="623">
        <f t="shared" si="32"/>
        <v>1150</v>
      </c>
      <c r="EK13" s="623">
        <f t="shared" si="32"/>
        <v>1150</v>
      </c>
      <c r="EL13" s="623">
        <f t="shared" si="32"/>
        <v>1150</v>
      </c>
    </row>
    <row r="14" spans="1:143">
      <c r="A14" s="7" t="str">
        <f>IF('Rent Roll_RedIQ 1'!B7&gt;0,'Rent Roll_RedIQ 1'!B7,"")</f>
        <v>424</v>
      </c>
      <c r="B14" s="7" t="str">
        <f>IF('Rent Roll_RedIQ 1'!C7&gt;0,'Rent Roll_RedIQ 1'!C7,"")</f>
        <v>B1</v>
      </c>
      <c r="C14" s="614">
        <f>IF('Rent Roll_RedIQ 1'!K7&gt;0,'Rent Roll_RedIQ 1'!K7,0)</f>
        <v>1350</v>
      </c>
      <c r="D14" s="615">
        <f>IF('Rent Roll_RedIQ 1'!J7&gt;0,'Rent Roll_RedIQ 1'!J7,"")</f>
        <v>1400</v>
      </c>
      <c r="E14" s="624">
        <f t="shared" ref="E14:E76" si="42">IFERROR(IF(C14&gt;0,D14/C14-1,""),"")</f>
        <v>3.7037037037036979E-2</v>
      </c>
      <c r="F14" s="194"/>
      <c r="G14" s="194"/>
      <c r="H14" s="616">
        <f t="shared" si="33"/>
        <v>1350</v>
      </c>
      <c r="I14" s="1200">
        <f>IF('Rent Roll_RedIQ 1'!S7&gt;0,'Rent Roll_RedIQ 1'!S7,Purchase_Date-1)</f>
        <v>46022</v>
      </c>
      <c r="J14" s="617">
        <f t="shared" si="34"/>
        <v>1350</v>
      </c>
      <c r="K14" s="1205">
        <f t="shared" si="35"/>
        <v>46387</v>
      </c>
      <c r="L14" s="618">
        <f t="shared" si="34"/>
        <v>1350</v>
      </c>
      <c r="M14" s="1208">
        <f t="shared" si="36"/>
        <v>46752</v>
      </c>
      <c r="N14" s="614">
        <f t="shared" ref="N14:N43" si="43">IFERROR(AVERAGE(AU14:BF14),"")</f>
        <v>1350</v>
      </c>
      <c r="O14" s="614">
        <f t="shared" si="37"/>
        <v>1350</v>
      </c>
      <c r="P14" s="614">
        <f t="shared" si="11"/>
        <v>1350</v>
      </c>
      <c r="Q14" s="614">
        <f t="shared" si="12"/>
        <v>1350</v>
      </c>
      <c r="R14" s="614">
        <f t="shared" si="13"/>
        <v>1350</v>
      </c>
      <c r="S14" s="614">
        <f t="shared" si="14"/>
        <v>1350</v>
      </c>
      <c r="T14" s="614">
        <f t="shared" si="15"/>
        <v>1350</v>
      </c>
      <c r="U14" s="619"/>
      <c r="V14" s="614"/>
      <c r="W14" s="620">
        <f t="shared" ref="W14:W21" si="44">IF($I14&gt;=W$11,$C14,$H14)</f>
        <v>1350</v>
      </c>
      <c r="X14" s="620">
        <f t="shared" si="38"/>
        <v>1350</v>
      </c>
      <c r="Y14" s="620">
        <f t="shared" si="38"/>
        <v>1350</v>
      </c>
      <c r="Z14" s="620">
        <f t="shared" si="38"/>
        <v>1350</v>
      </c>
      <c r="AA14" s="620">
        <f t="shared" si="38"/>
        <v>1350</v>
      </c>
      <c r="AB14" s="620">
        <f t="shared" si="38"/>
        <v>1350</v>
      </c>
      <c r="AC14" s="620">
        <f t="shared" si="38"/>
        <v>1350</v>
      </c>
      <c r="AD14" s="620">
        <f t="shared" si="38"/>
        <v>1350</v>
      </c>
      <c r="AE14" s="620">
        <f t="shared" si="38"/>
        <v>1350</v>
      </c>
      <c r="AF14" s="620">
        <f t="shared" si="38"/>
        <v>1350</v>
      </c>
      <c r="AG14" s="620">
        <f t="shared" si="38"/>
        <v>1350</v>
      </c>
      <c r="AH14" s="620">
        <f t="shared" si="38"/>
        <v>1350</v>
      </c>
      <c r="AI14" s="621">
        <f t="shared" si="17"/>
        <v>1350</v>
      </c>
      <c r="AJ14" s="621">
        <f t="shared" si="18"/>
        <v>1350</v>
      </c>
      <c r="AK14" s="621">
        <f t="shared" si="18"/>
        <v>1350</v>
      </c>
      <c r="AL14" s="621">
        <f t="shared" si="18"/>
        <v>1350</v>
      </c>
      <c r="AM14" s="621">
        <f t="shared" si="18"/>
        <v>1350</v>
      </c>
      <c r="AN14" s="621">
        <f t="shared" si="18"/>
        <v>1350</v>
      </c>
      <c r="AO14" s="621">
        <f t="shared" si="18"/>
        <v>1350</v>
      </c>
      <c r="AP14" s="621">
        <f t="shared" si="18"/>
        <v>1350</v>
      </c>
      <c r="AQ14" s="621">
        <f t="shared" si="18"/>
        <v>1350</v>
      </c>
      <c r="AR14" s="621">
        <f t="shared" si="18"/>
        <v>1350</v>
      </c>
      <c r="AS14" s="621">
        <f t="shared" si="18"/>
        <v>1350</v>
      </c>
      <c r="AT14" s="621">
        <f t="shared" si="18"/>
        <v>1350</v>
      </c>
      <c r="AU14" s="622">
        <f t="shared" si="19"/>
        <v>1350</v>
      </c>
      <c r="AV14" s="622">
        <f t="shared" si="20"/>
        <v>1350</v>
      </c>
      <c r="AW14" s="622">
        <f t="shared" si="20"/>
        <v>1350</v>
      </c>
      <c r="AX14" s="622">
        <f t="shared" si="20"/>
        <v>1350</v>
      </c>
      <c r="AY14" s="622">
        <f t="shared" si="20"/>
        <v>1350</v>
      </c>
      <c r="AZ14" s="622">
        <f t="shared" si="20"/>
        <v>1350</v>
      </c>
      <c r="BA14" s="622">
        <f t="shared" si="20"/>
        <v>1350</v>
      </c>
      <c r="BB14" s="622">
        <f t="shared" si="20"/>
        <v>1350</v>
      </c>
      <c r="BC14" s="622">
        <f t="shared" si="20"/>
        <v>1350</v>
      </c>
      <c r="BD14" s="622">
        <f t="shared" si="20"/>
        <v>1350</v>
      </c>
      <c r="BE14" s="622">
        <f t="shared" si="20"/>
        <v>1350</v>
      </c>
      <c r="BF14" s="622">
        <f t="shared" si="20"/>
        <v>1350</v>
      </c>
      <c r="BG14" s="623">
        <f t="shared" si="41"/>
        <v>1350</v>
      </c>
      <c r="BH14" s="623">
        <f t="shared" si="21"/>
        <v>1350</v>
      </c>
      <c r="BI14" s="623">
        <f t="shared" si="21"/>
        <v>1350</v>
      </c>
      <c r="BJ14" s="623">
        <f t="shared" si="21"/>
        <v>1350</v>
      </c>
      <c r="BK14" s="623">
        <f t="shared" si="21"/>
        <v>1350</v>
      </c>
      <c r="BL14" s="623">
        <f t="shared" si="21"/>
        <v>1350</v>
      </c>
      <c r="BM14" s="623">
        <f t="shared" si="21"/>
        <v>1350</v>
      </c>
      <c r="BN14" s="623">
        <f t="shared" si="21"/>
        <v>1350</v>
      </c>
      <c r="BO14" s="623">
        <f t="shared" si="21"/>
        <v>1350</v>
      </c>
      <c r="BP14" s="623">
        <f t="shared" si="21"/>
        <v>1350</v>
      </c>
      <c r="BQ14" s="623">
        <f t="shared" si="21"/>
        <v>1350</v>
      </c>
      <c r="BR14" s="623">
        <f t="shared" si="21"/>
        <v>1350</v>
      </c>
      <c r="BS14" s="1281">
        <f t="shared" ref="BS14:BS75" si="45">IFERROR((($O14*(1+$O$10)-$O14)/6.5)+O14,"")</f>
        <v>1350</v>
      </c>
      <c r="BT14" s="1281">
        <f t="shared" si="22"/>
        <v>1350</v>
      </c>
      <c r="BU14" s="1281">
        <f t="shared" si="22"/>
        <v>1350</v>
      </c>
      <c r="BV14" s="1281">
        <f t="shared" si="22"/>
        <v>1350</v>
      </c>
      <c r="BW14" s="1281">
        <f t="shared" si="22"/>
        <v>1350</v>
      </c>
      <c r="BX14" s="1281">
        <f t="shared" si="22"/>
        <v>1350</v>
      </c>
      <c r="BY14" s="1281">
        <f t="shared" si="22"/>
        <v>1350</v>
      </c>
      <c r="BZ14" s="1281">
        <f t="shared" si="22"/>
        <v>1350</v>
      </c>
      <c r="CA14" s="1281">
        <f t="shared" si="22"/>
        <v>1350</v>
      </c>
      <c r="CB14" s="1281">
        <f t="shared" si="22"/>
        <v>1350</v>
      </c>
      <c r="CC14" s="1281">
        <f t="shared" si="22"/>
        <v>1350</v>
      </c>
      <c r="CD14" s="1281">
        <f t="shared" si="22"/>
        <v>1350</v>
      </c>
      <c r="CE14" s="623">
        <f t="shared" si="23"/>
        <v>1350</v>
      </c>
      <c r="CF14" s="623">
        <f t="shared" si="24"/>
        <v>1350</v>
      </c>
      <c r="CG14" s="623">
        <f t="shared" si="24"/>
        <v>1350</v>
      </c>
      <c r="CH14" s="623">
        <f t="shared" si="24"/>
        <v>1350</v>
      </c>
      <c r="CI14" s="623">
        <f t="shared" si="24"/>
        <v>1350</v>
      </c>
      <c r="CJ14" s="623">
        <f t="shared" si="24"/>
        <v>1350</v>
      </c>
      <c r="CK14" s="623">
        <f t="shared" si="24"/>
        <v>1350</v>
      </c>
      <c r="CL14" s="623">
        <f t="shared" si="24"/>
        <v>1350</v>
      </c>
      <c r="CM14" s="623">
        <f t="shared" si="24"/>
        <v>1350</v>
      </c>
      <c r="CN14" s="623">
        <f t="shared" si="24"/>
        <v>1350</v>
      </c>
      <c r="CO14" s="623">
        <f t="shared" si="24"/>
        <v>1350</v>
      </c>
      <c r="CP14" s="623">
        <f t="shared" si="24"/>
        <v>1350</v>
      </c>
      <c r="CQ14" s="1281">
        <f t="shared" si="25"/>
        <v>1350</v>
      </c>
      <c r="CR14" s="1281">
        <f t="shared" si="26"/>
        <v>1350</v>
      </c>
      <c r="CS14" s="1281">
        <f t="shared" si="26"/>
        <v>1350</v>
      </c>
      <c r="CT14" s="1281">
        <f t="shared" si="26"/>
        <v>1350</v>
      </c>
      <c r="CU14" s="1281">
        <f t="shared" si="26"/>
        <v>1350</v>
      </c>
      <c r="CV14" s="1281">
        <f t="shared" si="26"/>
        <v>1350</v>
      </c>
      <c r="CW14" s="1281">
        <f t="shared" si="26"/>
        <v>1350</v>
      </c>
      <c r="CX14" s="1281">
        <f t="shared" si="26"/>
        <v>1350</v>
      </c>
      <c r="CY14" s="1281">
        <f t="shared" si="26"/>
        <v>1350</v>
      </c>
      <c r="CZ14" s="1281">
        <f t="shared" si="26"/>
        <v>1350</v>
      </c>
      <c r="DA14" s="1281">
        <f t="shared" si="26"/>
        <v>1350</v>
      </c>
      <c r="DB14" s="1281">
        <f t="shared" si="26"/>
        <v>1350</v>
      </c>
      <c r="DC14" s="623">
        <f t="shared" si="27"/>
        <v>1350</v>
      </c>
      <c r="DD14" s="623">
        <f t="shared" si="28"/>
        <v>1350</v>
      </c>
      <c r="DE14" s="623">
        <f t="shared" si="28"/>
        <v>1350</v>
      </c>
      <c r="DF14" s="623">
        <f t="shared" si="28"/>
        <v>1350</v>
      </c>
      <c r="DG14" s="623">
        <f t="shared" si="28"/>
        <v>1350</v>
      </c>
      <c r="DH14" s="623">
        <f t="shared" si="28"/>
        <v>1350</v>
      </c>
      <c r="DI14" s="623">
        <f t="shared" si="28"/>
        <v>1350</v>
      </c>
      <c r="DJ14" s="623">
        <f t="shared" si="28"/>
        <v>1350</v>
      </c>
      <c r="DK14" s="623">
        <f t="shared" si="28"/>
        <v>1350</v>
      </c>
      <c r="DL14" s="623">
        <f t="shared" si="28"/>
        <v>1350</v>
      </c>
      <c r="DM14" s="623">
        <f t="shared" si="28"/>
        <v>1350</v>
      </c>
      <c r="DN14" s="623">
        <f t="shared" si="28"/>
        <v>1350</v>
      </c>
      <c r="DO14" s="1281">
        <f t="shared" si="29"/>
        <v>1350</v>
      </c>
      <c r="DP14" s="1281">
        <f t="shared" si="30"/>
        <v>1350</v>
      </c>
      <c r="DQ14" s="1281">
        <f t="shared" si="30"/>
        <v>1350</v>
      </c>
      <c r="DR14" s="1281">
        <f t="shared" si="30"/>
        <v>1350</v>
      </c>
      <c r="DS14" s="1281">
        <f t="shared" si="30"/>
        <v>1350</v>
      </c>
      <c r="DT14" s="1281">
        <f t="shared" si="30"/>
        <v>1350</v>
      </c>
      <c r="DU14" s="1281">
        <f t="shared" si="30"/>
        <v>1350</v>
      </c>
      <c r="DV14" s="1281">
        <f t="shared" si="30"/>
        <v>1350</v>
      </c>
      <c r="DW14" s="1281">
        <f t="shared" si="30"/>
        <v>1350</v>
      </c>
      <c r="DX14" s="1281">
        <f t="shared" si="30"/>
        <v>1350</v>
      </c>
      <c r="DY14" s="1281">
        <f t="shared" si="30"/>
        <v>1350</v>
      </c>
      <c r="DZ14" s="1281">
        <f t="shared" si="30"/>
        <v>1350</v>
      </c>
      <c r="EA14" s="623">
        <f t="shared" si="31"/>
        <v>1350</v>
      </c>
      <c r="EB14" s="623">
        <f t="shared" si="32"/>
        <v>1350</v>
      </c>
      <c r="EC14" s="623">
        <f t="shared" si="32"/>
        <v>1350</v>
      </c>
      <c r="ED14" s="623">
        <f t="shared" si="32"/>
        <v>1350</v>
      </c>
      <c r="EE14" s="623">
        <f t="shared" si="32"/>
        <v>1350</v>
      </c>
      <c r="EF14" s="623">
        <f t="shared" si="32"/>
        <v>1350</v>
      </c>
      <c r="EG14" s="623">
        <f t="shared" si="32"/>
        <v>1350</v>
      </c>
      <c r="EH14" s="623">
        <f t="shared" si="32"/>
        <v>1350</v>
      </c>
      <c r="EI14" s="623">
        <f t="shared" si="32"/>
        <v>1350</v>
      </c>
      <c r="EJ14" s="623">
        <f t="shared" si="32"/>
        <v>1350</v>
      </c>
      <c r="EK14" s="623">
        <f t="shared" si="32"/>
        <v>1350</v>
      </c>
      <c r="EL14" s="623">
        <f t="shared" si="32"/>
        <v>1350</v>
      </c>
    </row>
    <row r="15" spans="1:143">
      <c r="A15" s="7" t="str">
        <f>IF('Rent Roll_RedIQ 1'!B8&gt;0,'Rent Roll_RedIQ 1'!B8,"")</f>
        <v>432</v>
      </c>
      <c r="B15" s="7" t="str">
        <f>IF('Rent Roll_RedIQ 1'!C8&gt;0,'Rent Roll_RedIQ 1'!C8,"")</f>
        <v>B1</v>
      </c>
      <c r="C15" s="614">
        <f>IF('Rent Roll_RedIQ 1'!K8&gt;0,'Rent Roll_RedIQ 1'!K8,0)</f>
        <v>1400</v>
      </c>
      <c r="D15" s="615">
        <f>IF('Rent Roll_RedIQ 1'!J8&gt;0,'Rent Roll_RedIQ 1'!J8,"")</f>
        <v>1400</v>
      </c>
      <c r="E15" s="624">
        <f t="shared" si="42"/>
        <v>0</v>
      </c>
      <c r="F15" s="194"/>
      <c r="G15" s="194"/>
      <c r="H15" s="616">
        <f t="shared" si="33"/>
        <v>1400</v>
      </c>
      <c r="I15" s="1200">
        <f>IF('Rent Roll_RedIQ 1'!S8&gt;0,'Rent Roll_RedIQ 1'!S8,Purchase_Date-1)</f>
        <v>46022</v>
      </c>
      <c r="J15" s="617">
        <f t="shared" si="34"/>
        <v>1400</v>
      </c>
      <c r="K15" s="1205">
        <f t="shared" si="35"/>
        <v>46387</v>
      </c>
      <c r="L15" s="618">
        <f t="shared" si="34"/>
        <v>1400</v>
      </c>
      <c r="M15" s="1208">
        <f t="shared" si="36"/>
        <v>46752</v>
      </c>
      <c r="N15" s="614">
        <f t="shared" si="43"/>
        <v>1400</v>
      </c>
      <c r="O15" s="614">
        <f t="shared" si="37"/>
        <v>1400</v>
      </c>
      <c r="P15" s="614">
        <f t="shared" si="11"/>
        <v>1400</v>
      </c>
      <c r="Q15" s="614">
        <f t="shared" si="12"/>
        <v>1400</v>
      </c>
      <c r="R15" s="614">
        <f t="shared" si="13"/>
        <v>1400</v>
      </c>
      <c r="S15" s="614">
        <f t="shared" si="14"/>
        <v>1400</v>
      </c>
      <c r="T15" s="614">
        <f t="shared" si="15"/>
        <v>1400</v>
      </c>
      <c r="U15" s="619"/>
      <c r="V15" s="614"/>
      <c r="W15" s="620">
        <f t="shared" si="44"/>
        <v>1400</v>
      </c>
      <c r="X15" s="620">
        <f t="shared" si="38"/>
        <v>1400</v>
      </c>
      <c r="Y15" s="620">
        <f t="shared" si="38"/>
        <v>1400</v>
      </c>
      <c r="Z15" s="620">
        <f t="shared" si="38"/>
        <v>1400</v>
      </c>
      <c r="AA15" s="620">
        <f t="shared" si="38"/>
        <v>1400</v>
      </c>
      <c r="AB15" s="620">
        <f t="shared" si="38"/>
        <v>1400</v>
      </c>
      <c r="AC15" s="620">
        <f t="shared" si="38"/>
        <v>1400</v>
      </c>
      <c r="AD15" s="620">
        <f t="shared" si="38"/>
        <v>1400</v>
      </c>
      <c r="AE15" s="620">
        <f t="shared" si="38"/>
        <v>1400</v>
      </c>
      <c r="AF15" s="620">
        <f t="shared" si="38"/>
        <v>1400</v>
      </c>
      <c r="AG15" s="620">
        <f t="shared" si="38"/>
        <v>1400</v>
      </c>
      <c r="AH15" s="620">
        <f t="shared" si="38"/>
        <v>1400</v>
      </c>
      <c r="AI15" s="621">
        <f t="shared" si="17"/>
        <v>1400</v>
      </c>
      <c r="AJ15" s="621">
        <f t="shared" si="18"/>
        <v>1400</v>
      </c>
      <c r="AK15" s="621">
        <f t="shared" si="18"/>
        <v>1400</v>
      </c>
      <c r="AL15" s="621">
        <f t="shared" si="18"/>
        <v>1400</v>
      </c>
      <c r="AM15" s="621">
        <f t="shared" si="18"/>
        <v>1400</v>
      </c>
      <c r="AN15" s="621">
        <f t="shared" si="18"/>
        <v>1400</v>
      </c>
      <c r="AO15" s="621">
        <f t="shared" si="18"/>
        <v>1400</v>
      </c>
      <c r="AP15" s="621">
        <f t="shared" si="18"/>
        <v>1400</v>
      </c>
      <c r="AQ15" s="621">
        <f t="shared" si="18"/>
        <v>1400</v>
      </c>
      <c r="AR15" s="621">
        <f t="shared" si="18"/>
        <v>1400</v>
      </c>
      <c r="AS15" s="621">
        <f t="shared" si="18"/>
        <v>1400</v>
      </c>
      <c r="AT15" s="621">
        <f t="shared" si="18"/>
        <v>1400</v>
      </c>
      <c r="AU15" s="622">
        <f t="shared" si="19"/>
        <v>1400</v>
      </c>
      <c r="AV15" s="622">
        <f t="shared" si="20"/>
        <v>1400</v>
      </c>
      <c r="AW15" s="622">
        <f t="shared" si="20"/>
        <v>1400</v>
      </c>
      <c r="AX15" s="622">
        <f t="shared" si="20"/>
        <v>1400</v>
      </c>
      <c r="AY15" s="622">
        <f t="shared" si="20"/>
        <v>1400</v>
      </c>
      <c r="AZ15" s="622">
        <f t="shared" si="20"/>
        <v>1400</v>
      </c>
      <c r="BA15" s="622">
        <f t="shared" si="20"/>
        <v>1400</v>
      </c>
      <c r="BB15" s="622">
        <f t="shared" si="20"/>
        <v>1400</v>
      </c>
      <c r="BC15" s="622">
        <f t="shared" si="20"/>
        <v>1400</v>
      </c>
      <c r="BD15" s="622">
        <f t="shared" si="20"/>
        <v>1400</v>
      </c>
      <c r="BE15" s="622">
        <f t="shared" si="20"/>
        <v>1400</v>
      </c>
      <c r="BF15" s="622">
        <f t="shared" si="20"/>
        <v>1400</v>
      </c>
      <c r="BG15" s="623">
        <f t="shared" si="41"/>
        <v>1400</v>
      </c>
      <c r="BH15" s="623">
        <f t="shared" si="21"/>
        <v>1400</v>
      </c>
      <c r="BI15" s="623">
        <f t="shared" si="21"/>
        <v>1400</v>
      </c>
      <c r="BJ15" s="623">
        <f t="shared" si="21"/>
        <v>1400</v>
      </c>
      <c r="BK15" s="623">
        <f t="shared" si="21"/>
        <v>1400</v>
      </c>
      <c r="BL15" s="623">
        <f t="shared" si="21"/>
        <v>1400</v>
      </c>
      <c r="BM15" s="623">
        <f t="shared" si="21"/>
        <v>1400</v>
      </c>
      <c r="BN15" s="623">
        <f t="shared" si="21"/>
        <v>1400</v>
      </c>
      <c r="BO15" s="623">
        <f t="shared" si="21"/>
        <v>1400</v>
      </c>
      <c r="BP15" s="623">
        <f t="shared" si="21"/>
        <v>1400</v>
      </c>
      <c r="BQ15" s="623">
        <f t="shared" si="21"/>
        <v>1400</v>
      </c>
      <c r="BR15" s="623">
        <f t="shared" si="21"/>
        <v>1400</v>
      </c>
      <c r="BS15" s="1281">
        <f t="shared" si="45"/>
        <v>1400</v>
      </c>
      <c r="BT15" s="1281">
        <f t="shared" si="22"/>
        <v>1400</v>
      </c>
      <c r="BU15" s="1281">
        <f t="shared" si="22"/>
        <v>1400</v>
      </c>
      <c r="BV15" s="1281">
        <f t="shared" si="22"/>
        <v>1400</v>
      </c>
      <c r="BW15" s="1281">
        <f t="shared" si="22"/>
        <v>1400</v>
      </c>
      <c r="BX15" s="1281">
        <f t="shared" si="22"/>
        <v>1400</v>
      </c>
      <c r="BY15" s="1281">
        <f t="shared" si="22"/>
        <v>1400</v>
      </c>
      <c r="BZ15" s="1281">
        <f t="shared" si="22"/>
        <v>1400</v>
      </c>
      <c r="CA15" s="1281">
        <f t="shared" si="22"/>
        <v>1400</v>
      </c>
      <c r="CB15" s="1281">
        <f t="shared" si="22"/>
        <v>1400</v>
      </c>
      <c r="CC15" s="1281">
        <f t="shared" si="22"/>
        <v>1400</v>
      </c>
      <c r="CD15" s="1281">
        <f t="shared" si="22"/>
        <v>1400</v>
      </c>
      <c r="CE15" s="623">
        <f t="shared" si="23"/>
        <v>1400</v>
      </c>
      <c r="CF15" s="623">
        <f t="shared" si="24"/>
        <v>1400</v>
      </c>
      <c r="CG15" s="623">
        <f t="shared" si="24"/>
        <v>1400</v>
      </c>
      <c r="CH15" s="623">
        <f t="shared" si="24"/>
        <v>1400</v>
      </c>
      <c r="CI15" s="623">
        <f t="shared" si="24"/>
        <v>1400</v>
      </c>
      <c r="CJ15" s="623">
        <f t="shared" si="24"/>
        <v>1400</v>
      </c>
      <c r="CK15" s="623">
        <f t="shared" si="24"/>
        <v>1400</v>
      </c>
      <c r="CL15" s="623">
        <f t="shared" si="24"/>
        <v>1400</v>
      </c>
      <c r="CM15" s="623">
        <f t="shared" si="24"/>
        <v>1400</v>
      </c>
      <c r="CN15" s="623">
        <f t="shared" si="24"/>
        <v>1400</v>
      </c>
      <c r="CO15" s="623">
        <f t="shared" si="24"/>
        <v>1400</v>
      </c>
      <c r="CP15" s="623">
        <f t="shared" si="24"/>
        <v>1400</v>
      </c>
      <c r="CQ15" s="1281">
        <f t="shared" si="25"/>
        <v>1400</v>
      </c>
      <c r="CR15" s="1281">
        <f t="shared" si="26"/>
        <v>1400</v>
      </c>
      <c r="CS15" s="1281">
        <f t="shared" si="26"/>
        <v>1400</v>
      </c>
      <c r="CT15" s="1281">
        <f t="shared" si="26"/>
        <v>1400</v>
      </c>
      <c r="CU15" s="1281">
        <f t="shared" si="26"/>
        <v>1400</v>
      </c>
      <c r="CV15" s="1281">
        <f t="shared" si="26"/>
        <v>1400</v>
      </c>
      <c r="CW15" s="1281">
        <f t="shared" si="26"/>
        <v>1400</v>
      </c>
      <c r="CX15" s="1281">
        <f t="shared" si="26"/>
        <v>1400</v>
      </c>
      <c r="CY15" s="1281">
        <f t="shared" si="26"/>
        <v>1400</v>
      </c>
      <c r="CZ15" s="1281">
        <f t="shared" si="26"/>
        <v>1400</v>
      </c>
      <c r="DA15" s="1281">
        <f t="shared" si="26"/>
        <v>1400</v>
      </c>
      <c r="DB15" s="1281">
        <f t="shared" si="26"/>
        <v>1400</v>
      </c>
      <c r="DC15" s="623">
        <f t="shared" si="27"/>
        <v>1400</v>
      </c>
      <c r="DD15" s="623">
        <f t="shared" si="28"/>
        <v>1400</v>
      </c>
      <c r="DE15" s="623">
        <f t="shared" si="28"/>
        <v>1400</v>
      </c>
      <c r="DF15" s="623">
        <f t="shared" si="28"/>
        <v>1400</v>
      </c>
      <c r="DG15" s="623">
        <f t="shared" si="28"/>
        <v>1400</v>
      </c>
      <c r="DH15" s="623">
        <f t="shared" si="28"/>
        <v>1400</v>
      </c>
      <c r="DI15" s="623">
        <f t="shared" si="28"/>
        <v>1400</v>
      </c>
      <c r="DJ15" s="623">
        <f t="shared" si="28"/>
        <v>1400</v>
      </c>
      <c r="DK15" s="623">
        <f t="shared" si="28"/>
        <v>1400</v>
      </c>
      <c r="DL15" s="623">
        <f t="shared" si="28"/>
        <v>1400</v>
      </c>
      <c r="DM15" s="623">
        <f t="shared" si="28"/>
        <v>1400</v>
      </c>
      <c r="DN15" s="623">
        <f t="shared" si="28"/>
        <v>1400</v>
      </c>
      <c r="DO15" s="1281">
        <f t="shared" si="29"/>
        <v>1400</v>
      </c>
      <c r="DP15" s="1281">
        <f t="shared" si="30"/>
        <v>1400</v>
      </c>
      <c r="DQ15" s="1281">
        <f t="shared" si="30"/>
        <v>1400</v>
      </c>
      <c r="DR15" s="1281">
        <f t="shared" si="30"/>
        <v>1400</v>
      </c>
      <c r="DS15" s="1281">
        <f t="shared" si="30"/>
        <v>1400</v>
      </c>
      <c r="DT15" s="1281">
        <f t="shared" si="30"/>
        <v>1400</v>
      </c>
      <c r="DU15" s="1281">
        <f t="shared" si="30"/>
        <v>1400</v>
      </c>
      <c r="DV15" s="1281">
        <f t="shared" si="30"/>
        <v>1400</v>
      </c>
      <c r="DW15" s="1281">
        <f t="shared" si="30"/>
        <v>1400</v>
      </c>
      <c r="DX15" s="1281">
        <f t="shared" si="30"/>
        <v>1400</v>
      </c>
      <c r="DY15" s="1281">
        <f t="shared" si="30"/>
        <v>1400</v>
      </c>
      <c r="DZ15" s="1281">
        <f t="shared" si="30"/>
        <v>1400</v>
      </c>
      <c r="EA15" s="623">
        <f t="shared" si="31"/>
        <v>1400</v>
      </c>
      <c r="EB15" s="623">
        <f t="shared" si="32"/>
        <v>1400</v>
      </c>
      <c r="EC15" s="623">
        <f t="shared" si="32"/>
        <v>1400</v>
      </c>
      <c r="ED15" s="623">
        <f t="shared" si="32"/>
        <v>1400</v>
      </c>
      <c r="EE15" s="623">
        <f t="shared" si="32"/>
        <v>1400</v>
      </c>
      <c r="EF15" s="623">
        <f t="shared" si="32"/>
        <v>1400</v>
      </c>
      <c r="EG15" s="623">
        <f t="shared" si="32"/>
        <v>1400</v>
      </c>
      <c r="EH15" s="623">
        <f t="shared" si="32"/>
        <v>1400</v>
      </c>
      <c r="EI15" s="623">
        <f t="shared" si="32"/>
        <v>1400</v>
      </c>
      <c r="EJ15" s="623">
        <f t="shared" si="32"/>
        <v>1400</v>
      </c>
      <c r="EK15" s="623">
        <f t="shared" si="32"/>
        <v>1400</v>
      </c>
      <c r="EL15" s="623">
        <f t="shared" si="32"/>
        <v>1400</v>
      </c>
    </row>
    <row r="16" spans="1:143">
      <c r="A16" s="7" t="str">
        <f>IF('Rent Roll_RedIQ 1'!B9&gt;0,'Rent Roll_RedIQ 1'!B9,"")</f>
        <v>624</v>
      </c>
      <c r="B16" s="7" t="str">
        <f>IF('Rent Roll_RedIQ 1'!C9&gt;0,'Rent Roll_RedIQ 1'!C9,"")</f>
        <v>A1</v>
      </c>
      <c r="C16" s="614">
        <f>IF('Rent Roll_RedIQ 1'!K9&gt;0,'Rent Roll_RedIQ 1'!K9,0)</f>
        <v>1000</v>
      </c>
      <c r="D16" s="615">
        <f>IF('Rent Roll_RedIQ 1'!J9&gt;0,'Rent Roll_RedIQ 1'!J9,"")</f>
        <v>1200</v>
      </c>
      <c r="E16" s="624">
        <f t="shared" si="42"/>
        <v>0.19999999999999996</v>
      </c>
      <c r="F16" s="194"/>
      <c r="G16" s="194"/>
      <c r="H16" s="616">
        <f t="shared" si="33"/>
        <v>1000</v>
      </c>
      <c r="I16" s="1200">
        <f>IF('Rent Roll_RedIQ 1'!S9&gt;0,'Rent Roll_RedIQ 1'!S9,Purchase_Date-1)</f>
        <v>46022</v>
      </c>
      <c r="J16" s="617">
        <f t="shared" si="34"/>
        <v>1000</v>
      </c>
      <c r="K16" s="1205">
        <f t="shared" si="35"/>
        <v>46387</v>
      </c>
      <c r="L16" s="618">
        <f t="shared" si="34"/>
        <v>1000</v>
      </c>
      <c r="M16" s="1208">
        <f t="shared" si="36"/>
        <v>46752</v>
      </c>
      <c r="N16" s="614">
        <f t="shared" si="43"/>
        <v>1000</v>
      </c>
      <c r="O16" s="614">
        <f t="shared" si="37"/>
        <v>1000</v>
      </c>
      <c r="P16" s="614">
        <f t="shared" si="11"/>
        <v>1000</v>
      </c>
      <c r="Q16" s="614">
        <f t="shared" si="12"/>
        <v>1000</v>
      </c>
      <c r="R16" s="614">
        <f t="shared" si="13"/>
        <v>1000</v>
      </c>
      <c r="S16" s="614">
        <f t="shared" si="14"/>
        <v>1000</v>
      </c>
      <c r="T16" s="614">
        <f t="shared" si="15"/>
        <v>1000</v>
      </c>
      <c r="U16" s="619"/>
      <c r="V16" s="614"/>
      <c r="W16" s="620">
        <f t="shared" si="44"/>
        <v>1000</v>
      </c>
      <c r="X16" s="620">
        <f t="shared" si="38"/>
        <v>1000</v>
      </c>
      <c r="Y16" s="620">
        <f t="shared" si="38"/>
        <v>1000</v>
      </c>
      <c r="Z16" s="620">
        <f t="shared" si="38"/>
        <v>1000</v>
      </c>
      <c r="AA16" s="620">
        <f t="shared" si="38"/>
        <v>1000</v>
      </c>
      <c r="AB16" s="620">
        <f t="shared" si="38"/>
        <v>1000</v>
      </c>
      <c r="AC16" s="620">
        <f t="shared" si="38"/>
        <v>1000</v>
      </c>
      <c r="AD16" s="620">
        <f t="shared" si="38"/>
        <v>1000</v>
      </c>
      <c r="AE16" s="620">
        <f t="shared" si="38"/>
        <v>1000</v>
      </c>
      <c r="AF16" s="620">
        <f t="shared" si="38"/>
        <v>1000</v>
      </c>
      <c r="AG16" s="620">
        <f t="shared" si="38"/>
        <v>1000</v>
      </c>
      <c r="AH16" s="620">
        <f t="shared" si="38"/>
        <v>1000</v>
      </c>
      <c r="AI16" s="621">
        <f t="shared" si="17"/>
        <v>1000</v>
      </c>
      <c r="AJ16" s="621">
        <f t="shared" si="18"/>
        <v>1000</v>
      </c>
      <c r="AK16" s="621">
        <f t="shared" si="18"/>
        <v>1000</v>
      </c>
      <c r="AL16" s="621">
        <f t="shared" si="18"/>
        <v>1000</v>
      </c>
      <c r="AM16" s="621">
        <f t="shared" si="18"/>
        <v>1000</v>
      </c>
      <c r="AN16" s="621">
        <f t="shared" si="18"/>
        <v>1000</v>
      </c>
      <c r="AO16" s="621">
        <f t="shared" si="18"/>
        <v>1000</v>
      </c>
      <c r="AP16" s="621">
        <f t="shared" si="18"/>
        <v>1000</v>
      </c>
      <c r="AQ16" s="621">
        <f t="shared" si="18"/>
        <v>1000</v>
      </c>
      <c r="AR16" s="621">
        <f t="shared" si="18"/>
        <v>1000</v>
      </c>
      <c r="AS16" s="621">
        <f t="shared" si="18"/>
        <v>1000</v>
      </c>
      <c r="AT16" s="621">
        <f t="shared" si="18"/>
        <v>1000</v>
      </c>
      <c r="AU16" s="622">
        <f t="shared" si="19"/>
        <v>1000</v>
      </c>
      <c r="AV16" s="622">
        <f t="shared" si="20"/>
        <v>1000</v>
      </c>
      <c r="AW16" s="622">
        <f t="shared" si="20"/>
        <v>1000</v>
      </c>
      <c r="AX16" s="622">
        <f t="shared" si="20"/>
        <v>1000</v>
      </c>
      <c r="AY16" s="622">
        <f t="shared" si="20"/>
        <v>1000</v>
      </c>
      <c r="AZ16" s="622">
        <f t="shared" si="20"/>
        <v>1000</v>
      </c>
      <c r="BA16" s="622">
        <f t="shared" si="20"/>
        <v>1000</v>
      </c>
      <c r="BB16" s="622">
        <f t="shared" si="20"/>
        <v>1000</v>
      </c>
      <c r="BC16" s="622">
        <f t="shared" si="20"/>
        <v>1000</v>
      </c>
      <c r="BD16" s="622">
        <f t="shared" si="20"/>
        <v>1000</v>
      </c>
      <c r="BE16" s="622">
        <f t="shared" si="20"/>
        <v>1000</v>
      </c>
      <c r="BF16" s="622">
        <f t="shared" si="20"/>
        <v>1000</v>
      </c>
      <c r="BG16" s="623">
        <f t="shared" si="41"/>
        <v>1000</v>
      </c>
      <c r="BH16" s="623">
        <f t="shared" si="21"/>
        <v>1000</v>
      </c>
      <c r="BI16" s="623">
        <f t="shared" si="21"/>
        <v>1000</v>
      </c>
      <c r="BJ16" s="623">
        <f t="shared" si="21"/>
        <v>1000</v>
      </c>
      <c r="BK16" s="623">
        <f t="shared" si="21"/>
        <v>1000</v>
      </c>
      <c r="BL16" s="623">
        <f t="shared" si="21"/>
        <v>1000</v>
      </c>
      <c r="BM16" s="623">
        <f t="shared" si="21"/>
        <v>1000</v>
      </c>
      <c r="BN16" s="623">
        <f t="shared" si="21"/>
        <v>1000</v>
      </c>
      <c r="BO16" s="623">
        <f t="shared" si="21"/>
        <v>1000</v>
      </c>
      <c r="BP16" s="623">
        <f t="shared" si="21"/>
        <v>1000</v>
      </c>
      <c r="BQ16" s="623">
        <f t="shared" si="21"/>
        <v>1000</v>
      </c>
      <c r="BR16" s="623">
        <f t="shared" si="21"/>
        <v>1000</v>
      </c>
      <c r="BS16" s="1281">
        <f t="shared" si="45"/>
        <v>1000</v>
      </c>
      <c r="BT16" s="1281">
        <f t="shared" si="22"/>
        <v>1000</v>
      </c>
      <c r="BU16" s="1281">
        <f t="shared" si="22"/>
        <v>1000</v>
      </c>
      <c r="BV16" s="1281">
        <f t="shared" si="22"/>
        <v>1000</v>
      </c>
      <c r="BW16" s="1281">
        <f t="shared" si="22"/>
        <v>1000</v>
      </c>
      <c r="BX16" s="1281">
        <f t="shared" si="22"/>
        <v>1000</v>
      </c>
      <c r="BY16" s="1281">
        <f t="shared" si="22"/>
        <v>1000</v>
      </c>
      <c r="BZ16" s="1281">
        <f t="shared" si="22"/>
        <v>1000</v>
      </c>
      <c r="CA16" s="1281">
        <f t="shared" si="22"/>
        <v>1000</v>
      </c>
      <c r="CB16" s="1281">
        <f t="shared" si="22"/>
        <v>1000</v>
      </c>
      <c r="CC16" s="1281">
        <f t="shared" si="22"/>
        <v>1000</v>
      </c>
      <c r="CD16" s="1281">
        <f t="shared" si="22"/>
        <v>1000</v>
      </c>
      <c r="CE16" s="623">
        <f t="shared" si="23"/>
        <v>1000</v>
      </c>
      <c r="CF16" s="623">
        <f t="shared" si="24"/>
        <v>1000</v>
      </c>
      <c r="CG16" s="623">
        <f t="shared" si="24"/>
        <v>1000</v>
      </c>
      <c r="CH16" s="623">
        <f t="shared" si="24"/>
        <v>1000</v>
      </c>
      <c r="CI16" s="623">
        <f t="shared" si="24"/>
        <v>1000</v>
      </c>
      <c r="CJ16" s="623">
        <f t="shared" si="24"/>
        <v>1000</v>
      </c>
      <c r="CK16" s="623">
        <f t="shared" si="24"/>
        <v>1000</v>
      </c>
      <c r="CL16" s="623">
        <f t="shared" si="24"/>
        <v>1000</v>
      </c>
      <c r="CM16" s="623">
        <f t="shared" si="24"/>
        <v>1000</v>
      </c>
      <c r="CN16" s="623">
        <f t="shared" si="24"/>
        <v>1000</v>
      </c>
      <c r="CO16" s="623">
        <f t="shared" si="24"/>
        <v>1000</v>
      </c>
      <c r="CP16" s="623">
        <f t="shared" si="24"/>
        <v>1000</v>
      </c>
      <c r="CQ16" s="1281">
        <f t="shared" si="25"/>
        <v>1000</v>
      </c>
      <c r="CR16" s="1281">
        <f t="shared" si="26"/>
        <v>1000</v>
      </c>
      <c r="CS16" s="1281">
        <f t="shared" si="26"/>
        <v>1000</v>
      </c>
      <c r="CT16" s="1281">
        <f t="shared" si="26"/>
        <v>1000</v>
      </c>
      <c r="CU16" s="1281">
        <f t="shared" si="26"/>
        <v>1000</v>
      </c>
      <c r="CV16" s="1281">
        <f t="shared" si="26"/>
        <v>1000</v>
      </c>
      <c r="CW16" s="1281">
        <f t="shared" si="26"/>
        <v>1000</v>
      </c>
      <c r="CX16" s="1281">
        <f t="shared" si="26"/>
        <v>1000</v>
      </c>
      <c r="CY16" s="1281">
        <f t="shared" si="26"/>
        <v>1000</v>
      </c>
      <c r="CZ16" s="1281">
        <f t="shared" si="26"/>
        <v>1000</v>
      </c>
      <c r="DA16" s="1281">
        <f t="shared" si="26"/>
        <v>1000</v>
      </c>
      <c r="DB16" s="1281">
        <f t="shared" si="26"/>
        <v>1000</v>
      </c>
      <c r="DC16" s="623">
        <f t="shared" si="27"/>
        <v>1000</v>
      </c>
      <c r="DD16" s="623">
        <f t="shared" si="28"/>
        <v>1000</v>
      </c>
      <c r="DE16" s="623">
        <f t="shared" si="28"/>
        <v>1000</v>
      </c>
      <c r="DF16" s="623">
        <f t="shared" si="28"/>
        <v>1000</v>
      </c>
      <c r="DG16" s="623">
        <f t="shared" si="28"/>
        <v>1000</v>
      </c>
      <c r="DH16" s="623">
        <f t="shared" si="28"/>
        <v>1000</v>
      </c>
      <c r="DI16" s="623">
        <f t="shared" si="28"/>
        <v>1000</v>
      </c>
      <c r="DJ16" s="623">
        <f t="shared" si="28"/>
        <v>1000</v>
      </c>
      <c r="DK16" s="623">
        <f t="shared" si="28"/>
        <v>1000</v>
      </c>
      <c r="DL16" s="623">
        <f t="shared" si="28"/>
        <v>1000</v>
      </c>
      <c r="DM16" s="623">
        <f t="shared" si="28"/>
        <v>1000</v>
      </c>
      <c r="DN16" s="623">
        <f t="shared" si="28"/>
        <v>1000</v>
      </c>
      <c r="DO16" s="1281">
        <f t="shared" si="29"/>
        <v>1000</v>
      </c>
      <c r="DP16" s="1281">
        <f t="shared" si="30"/>
        <v>1000</v>
      </c>
      <c r="DQ16" s="1281">
        <f t="shared" si="30"/>
        <v>1000</v>
      </c>
      <c r="DR16" s="1281">
        <f t="shared" si="30"/>
        <v>1000</v>
      </c>
      <c r="DS16" s="1281">
        <f t="shared" si="30"/>
        <v>1000</v>
      </c>
      <c r="DT16" s="1281">
        <f t="shared" si="30"/>
        <v>1000</v>
      </c>
      <c r="DU16" s="1281">
        <f t="shared" si="30"/>
        <v>1000</v>
      </c>
      <c r="DV16" s="1281">
        <f t="shared" si="30"/>
        <v>1000</v>
      </c>
      <c r="DW16" s="1281">
        <f t="shared" si="30"/>
        <v>1000</v>
      </c>
      <c r="DX16" s="1281">
        <f t="shared" si="30"/>
        <v>1000</v>
      </c>
      <c r="DY16" s="1281">
        <f t="shared" si="30"/>
        <v>1000</v>
      </c>
      <c r="DZ16" s="1281">
        <f t="shared" si="30"/>
        <v>1000</v>
      </c>
      <c r="EA16" s="623">
        <f t="shared" si="31"/>
        <v>1000</v>
      </c>
      <c r="EB16" s="623">
        <f t="shared" si="32"/>
        <v>1000</v>
      </c>
      <c r="EC16" s="623">
        <f t="shared" si="32"/>
        <v>1000</v>
      </c>
      <c r="ED16" s="623">
        <f t="shared" si="32"/>
        <v>1000</v>
      </c>
      <c r="EE16" s="623">
        <f t="shared" si="32"/>
        <v>1000</v>
      </c>
      <c r="EF16" s="623">
        <f t="shared" si="32"/>
        <v>1000</v>
      </c>
      <c r="EG16" s="623">
        <f t="shared" si="32"/>
        <v>1000</v>
      </c>
      <c r="EH16" s="623">
        <f t="shared" si="32"/>
        <v>1000</v>
      </c>
      <c r="EI16" s="623">
        <f t="shared" si="32"/>
        <v>1000</v>
      </c>
      <c r="EJ16" s="623">
        <f t="shared" si="32"/>
        <v>1000</v>
      </c>
      <c r="EK16" s="623">
        <f t="shared" si="32"/>
        <v>1000</v>
      </c>
      <c r="EL16" s="623">
        <f t="shared" si="32"/>
        <v>1000</v>
      </c>
    </row>
    <row r="17" spans="1:142">
      <c r="A17" s="7" t="str">
        <f>IF('Rent Roll_RedIQ 1'!B10&gt;0,'Rent Roll_RedIQ 1'!B10,"")</f>
        <v>711</v>
      </c>
      <c r="B17" s="7" t="str">
        <f>IF('Rent Roll_RedIQ 1'!C10&gt;0,'Rent Roll_RedIQ 1'!C10,"")</f>
        <v>B2</v>
      </c>
      <c r="C17" s="614">
        <f>IF('Rent Roll_RedIQ 1'!K10&gt;0,'Rent Roll_RedIQ 1'!K10,0)</f>
        <v>1450</v>
      </c>
      <c r="D17" s="615">
        <f>IF('Rent Roll_RedIQ 1'!J10&gt;0,'Rent Roll_RedIQ 1'!J10,"")</f>
        <v>1500</v>
      </c>
      <c r="E17" s="624">
        <f t="shared" si="42"/>
        <v>3.4482758620689724E-2</v>
      </c>
      <c r="F17" s="194"/>
      <c r="G17" s="194"/>
      <c r="H17" s="616">
        <f t="shared" si="33"/>
        <v>1450</v>
      </c>
      <c r="I17" s="1200">
        <f>IF('Rent Roll_RedIQ 1'!S10&gt;0,'Rent Roll_RedIQ 1'!S10,Purchase_Date-1)</f>
        <v>46022</v>
      </c>
      <c r="J17" s="617">
        <f t="shared" si="34"/>
        <v>1450</v>
      </c>
      <c r="K17" s="1205">
        <f t="shared" si="35"/>
        <v>46387</v>
      </c>
      <c r="L17" s="618">
        <f t="shared" si="34"/>
        <v>1450</v>
      </c>
      <c r="M17" s="1208">
        <f t="shared" si="36"/>
        <v>46752</v>
      </c>
      <c r="N17" s="614">
        <f t="shared" si="43"/>
        <v>1450</v>
      </c>
      <c r="O17" s="614">
        <f t="shared" si="37"/>
        <v>1450</v>
      </c>
      <c r="P17" s="614">
        <f t="shared" si="11"/>
        <v>1450</v>
      </c>
      <c r="Q17" s="614">
        <f t="shared" si="12"/>
        <v>1450</v>
      </c>
      <c r="R17" s="614">
        <f t="shared" si="13"/>
        <v>1450</v>
      </c>
      <c r="S17" s="614">
        <f t="shared" si="14"/>
        <v>1450</v>
      </c>
      <c r="T17" s="614">
        <f t="shared" si="15"/>
        <v>1450</v>
      </c>
      <c r="U17" s="619"/>
      <c r="V17" s="614"/>
      <c r="W17" s="620">
        <f t="shared" si="44"/>
        <v>1450</v>
      </c>
      <c r="X17" s="620">
        <f t="shared" ref="X17:AH20" si="46">IF($I17&gt;=X$11,$C17,$H17)</f>
        <v>1450</v>
      </c>
      <c r="Y17" s="620">
        <f t="shared" si="46"/>
        <v>1450</v>
      </c>
      <c r="Z17" s="620">
        <f t="shared" si="46"/>
        <v>1450</v>
      </c>
      <c r="AA17" s="620">
        <f t="shared" si="46"/>
        <v>1450</v>
      </c>
      <c r="AB17" s="620">
        <f t="shared" si="46"/>
        <v>1450</v>
      </c>
      <c r="AC17" s="620">
        <f t="shared" si="46"/>
        <v>1450</v>
      </c>
      <c r="AD17" s="620">
        <f t="shared" si="46"/>
        <v>1450</v>
      </c>
      <c r="AE17" s="620">
        <f t="shared" si="46"/>
        <v>1450</v>
      </c>
      <c r="AF17" s="620">
        <f t="shared" si="46"/>
        <v>1450</v>
      </c>
      <c r="AG17" s="620">
        <f t="shared" si="46"/>
        <v>1450</v>
      </c>
      <c r="AH17" s="620">
        <f t="shared" si="46"/>
        <v>1450</v>
      </c>
      <c r="AI17" s="621">
        <f t="shared" si="17"/>
        <v>1450</v>
      </c>
      <c r="AJ17" s="621">
        <f t="shared" si="18"/>
        <v>1450</v>
      </c>
      <c r="AK17" s="621">
        <f t="shared" si="18"/>
        <v>1450</v>
      </c>
      <c r="AL17" s="621">
        <f t="shared" si="18"/>
        <v>1450</v>
      </c>
      <c r="AM17" s="621">
        <f t="shared" si="18"/>
        <v>1450</v>
      </c>
      <c r="AN17" s="621">
        <f t="shared" si="18"/>
        <v>1450</v>
      </c>
      <c r="AO17" s="621">
        <f t="shared" si="18"/>
        <v>1450</v>
      </c>
      <c r="AP17" s="621">
        <f t="shared" si="18"/>
        <v>1450</v>
      </c>
      <c r="AQ17" s="621">
        <f t="shared" si="18"/>
        <v>1450</v>
      </c>
      <c r="AR17" s="621">
        <f t="shared" si="18"/>
        <v>1450</v>
      </c>
      <c r="AS17" s="621">
        <f t="shared" si="18"/>
        <v>1450</v>
      </c>
      <c r="AT17" s="621">
        <f t="shared" si="18"/>
        <v>1450</v>
      </c>
      <c r="AU17" s="622">
        <f t="shared" si="19"/>
        <v>1450</v>
      </c>
      <c r="AV17" s="622">
        <f t="shared" si="20"/>
        <v>1450</v>
      </c>
      <c r="AW17" s="622">
        <f t="shared" si="20"/>
        <v>1450</v>
      </c>
      <c r="AX17" s="622">
        <f t="shared" si="20"/>
        <v>1450</v>
      </c>
      <c r="AY17" s="622">
        <f t="shared" si="20"/>
        <v>1450</v>
      </c>
      <c r="AZ17" s="622">
        <f t="shared" si="20"/>
        <v>1450</v>
      </c>
      <c r="BA17" s="622">
        <f t="shared" si="20"/>
        <v>1450</v>
      </c>
      <c r="BB17" s="622">
        <f t="shared" si="20"/>
        <v>1450</v>
      </c>
      <c r="BC17" s="622">
        <f t="shared" si="20"/>
        <v>1450</v>
      </c>
      <c r="BD17" s="622">
        <f t="shared" si="20"/>
        <v>1450</v>
      </c>
      <c r="BE17" s="622">
        <f t="shared" si="20"/>
        <v>1450</v>
      </c>
      <c r="BF17" s="622">
        <f t="shared" si="20"/>
        <v>1450</v>
      </c>
      <c r="BG17" s="623">
        <f t="shared" si="41"/>
        <v>1450</v>
      </c>
      <c r="BH17" s="623">
        <f t="shared" si="21"/>
        <v>1450</v>
      </c>
      <c r="BI17" s="623">
        <f t="shared" si="21"/>
        <v>1450</v>
      </c>
      <c r="BJ17" s="623">
        <f t="shared" si="21"/>
        <v>1450</v>
      </c>
      <c r="BK17" s="623">
        <f t="shared" si="21"/>
        <v>1450</v>
      </c>
      <c r="BL17" s="623">
        <f t="shared" si="21"/>
        <v>1450</v>
      </c>
      <c r="BM17" s="623">
        <f t="shared" si="21"/>
        <v>1450</v>
      </c>
      <c r="BN17" s="623">
        <f t="shared" si="21"/>
        <v>1450</v>
      </c>
      <c r="BO17" s="623">
        <f t="shared" si="21"/>
        <v>1450</v>
      </c>
      <c r="BP17" s="623">
        <f t="shared" si="21"/>
        <v>1450</v>
      </c>
      <c r="BQ17" s="623">
        <f t="shared" si="21"/>
        <v>1450</v>
      </c>
      <c r="BR17" s="623">
        <f t="shared" si="21"/>
        <v>1450</v>
      </c>
      <c r="BS17" s="1281">
        <f t="shared" si="45"/>
        <v>1450</v>
      </c>
      <c r="BT17" s="1281">
        <f t="shared" si="22"/>
        <v>1450</v>
      </c>
      <c r="BU17" s="1281">
        <f t="shared" si="22"/>
        <v>1450</v>
      </c>
      <c r="BV17" s="1281">
        <f t="shared" si="22"/>
        <v>1450</v>
      </c>
      <c r="BW17" s="1281">
        <f t="shared" si="22"/>
        <v>1450</v>
      </c>
      <c r="BX17" s="1281">
        <f t="shared" si="22"/>
        <v>1450</v>
      </c>
      <c r="BY17" s="1281">
        <f t="shared" si="22"/>
        <v>1450</v>
      </c>
      <c r="BZ17" s="1281">
        <f t="shared" si="22"/>
        <v>1450</v>
      </c>
      <c r="CA17" s="1281">
        <f t="shared" si="22"/>
        <v>1450</v>
      </c>
      <c r="CB17" s="1281">
        <f t="shared" si="22"/>
        <v>1450</v>
      </c>
      <c r="CC17" s="1281">
        <f t="shared" si="22"/>
        <v>1450</v>
      </c>
      <c r="CD17" s="1281">
        <f t="shared" si="22"/>
        <v>1450</v>
      </c>
      <c r="CE17" s="623">
        <f t="shared" si="23"/>
        <v>1450</v>
      </c>
      <c r="CF17" s="623">
        <f t="shared" si="24"/>
        <v>1450</v>
      </c>
      <c r="CG17" s="623">
        <f t="shared" si="24"/>
        <v>1450</v>
      </c>
      <c r="CH17" s="623">
        <f t="shared" si="24"/>
        <v>1450</v>
      </c>
      <c r="CI17" s="623">
        <f t="shared" si="24"/>
        <v>1450</v>
      </c>
      <c r="CJ17" s="623">
        <f t="shared" si="24"/>
        <v>1450</v>
      </c>
      <c r="CK17" s="623">
        <f t="shared" si="24"/>
        <v>1450</v>
      </c>
      <c r="CL17" s="623">
        <f t="shared" si="24"/>
        <v>1450</v>
      </c>
      <c r="CM17" s="623">
        <f t="shared" si="24"/>
        <v>1450</v>
      </c>
      <c r="CN17" s="623">
        <f t="shared" si="24"/>
        <v>1450</v>
      </c>
      <c r="CO17" s="623">
        <f t="shared" si="24"/>
        <v>1450</v>
      </c>
      <c r="CP17" s="623">
        <f t="shared" si="24"/>
        <v>1450</v>
      </c>
      <c r="CQ17" s="1281">
        <f t="shared" si="25"/>
        <v>1450</v>
      </c>
      <c r="CR17" s="1281">
        <f t="shared" si="26"/>
        <v>1450</v>
      </c>
      <c r="CS17" s="1281">
        <f t="shared" si="26"/>
        <v>1450</v>
      </c>
      <c r="CT17" s="1281">
        <f t="shared" si="26"/>
        <v>1450</v>
      </c>
      <c r="CU17" s="1281">
        <f t="shared" si="26"/>
        <v>1450</v>
      </c>
      <c r="CV17" s="1281">
        <f t="shared" si="26"/>
        <v>1450</v>
      </c>
      <c r="CW17" s="1281">
        <f t="shared" si="26"/>
        <v>1450</v>
      </c>
      <c r="CX17" s="1281">
        <f t="shared" si="26"/>
        <v>1450</v>
      </c>
      <c r="CY17" s="1281">
        <f t="shared" si="26"/>
        <v>1450</v>
      </c>
      <c r="CZ17" s="1281">
        <f t="shared" si="26"/>
        <v>1450</v>
      </c>
      <c r="DA17" s="1281">
        <f t="shared" si="26"/>
        <v>1450</v>
      </c>
      <c r="DB17" s="1281">
        <f t="shared" si="26"/>
        <v>1450</v>
      </c>
      <c r="DC17" s="623">
        <f t="shared" si="27"/>
        <v>1450</v>
      </c>
      <c r="DD17" s="623">
        <f t="shared" si="28"/>
        <v>1450</v>
      </c>
      <c r="DE17" s="623">
        <f t="shared" si="28"/>
        <v>1450</v>
      </c>
      <c r="DF17" s="623">
        <f t="shared" si="28"/>
        <v>1450</v>
      </c>
      <c r="DG17" s="623">
        <f t="shared" si="28"/>
        <v>1450</v>
      </c>
      <c r="DH17" s="623">
        <f t="shared" si="28"/>
        <v>1450</v>
      </c>
      <c r="DI17" s="623">
        <f t="shared" si="28"/>
        <v>1450</v>
      </c>
      <c r="DJ17" s="623">
        <f t="shared" si="28"/>
        <v>1450</v>
      </c>
      <c r="DK17" s="623">
        <f t="shared" si="28"/>
        <v>1450</v>
      </c>
      <c r="DL17" s="623">
        <f t="shared" si="28"/>
        <v>1450</v>
      </c>
      <c r="DM17" s="623">
        <f t="shared" si="28"/>
        <v>1450</v>
      </c>
      <c r="DN17" s="623">
        <f t="shared" si="28"/>
        <v>1450</v>
      </c>
      <c r="DO17" s="1281">
        <f t="shared" si="29"/>
        <v>1450</v>
      </c>
      <c r="DP17" s="1281">
        <f t="shared" si="30"/>
        <v>1450</v>
      </c>
      <c r="DQ17" s="1281">
        <f t="shared" si="30"/>
        <v>1450</v>
      </c>
      <c r="DR17" s="1281">
        <f t="shared" si="30"/>
        <v>1450</v>
      </c>
      <c r="DS17" s="1281">
        <f t="shared" si="30"/>
        <v>1450</v>
      </c>
      <c r="DT17" s="1281">
        <f t="shared" si="30"/>
        <v>1450</v>
      </c>
      <c r="DU17" s="1281">
        <f t="shared" si="30"/>
        <v>1450</v>
      </c>
      <c r="DV17" s="1281">
        <f t="shared" si="30"/>
        <v>1450</v>
      </c>
      <c r="DW17" s="1281">
        <f t="shared" si="30"/>
        <v>1450</v>
      </c>
      <c r="DX17" s="1281">
        <f t="shared" si="30"/>
        <v>1450</v>
      </c>
      <c r="DY17" s="1281">
        <f t="shared" si="30"/>
        <v>1450</v>
      </c>
      <c r="DZ17" s="1281">
        <f t="shared" si="30"/>
        <v>1450</v>
      </c>
      <c r="EA17" s="623">
        <f t="shared" si="31"/>
        <v>1450</v>
      </c>
      <c r="EB17" s="623">
        <f t="shared" si="32"/>
        <v>1450</v>
      </c>
      <c r="EC17" s="623">
        <f t="shared" si="32"/>
        <v>1450</v>
      </c>
      <c r="ED17" s="623">
        <f t="shared" si="32"/>
        <v>1450</v>
      </c>
      <c r="EE17" s="623">
        <f t="shared" si="32"/>
        <v>1450</v>
      </c>
      <c r="EF17" s="623">
        <f t="shared" si="32"/>
        <v>1450</v>
      </c>
      <c r="EG17" s="623">
        <f t="shared" si="32"/>
        <v>1450</v>
      </c>
      <c r="EH17" s="623">
        <f t="shared" si="32"/>
        <v>1450</v>
      </c>
      <c r="EI17" s="623">
        <f t="shared" si="32"/>
        <v>1450</v>
      </c>
      <c r="EJ17" s="623">
        <f t="shared" si="32"/>
        <v>1450</v>
      </c>
      <c r="EK17" s="623">
        <f t="shared" si="32"/>
        <v>1450</v>
      </c>
      <c r="EL17" s="623">
        <f t="shared" si="32"/>
        <v>1450</v>
      </c>
    </row>
    <row r="18" spans="1:142">
      <c r="A18" s="7" t="str">
        <f>IF('Rent Roll_RedIQ 1'!B11&gt;0,'Rent Roll_RedIQ 1'!B11,"")</f>
        <v>812</v>
      </c>
      <c r="B18" s="7" t="str">
        <f>IF('Rent Roll_RedIQ 1'!C11&gt;0,'Rent Roll_RedIQ 1'!C11,"")</f>
        <v>A1</v>
      </c>
      <c r="C18" s="614">
        <f>IF('Rent Roll_RedIQ 1'!K11&gt;0,'Rent Roll_RedIQ 1'!K11,0)</f>
        <v>1000</v>
      </c>
      <c r="D18" s="615">
        <f>IF('Rent Roll_RedIQ 1'!J11&gt;0,'Rent Roll_RedIQ 1'!J11,"")</f>
        <v>1200</v>
      </c>
      <c r="E18" s="624">
        <f t="shared" si="42"/>
        <v>0.19999999999999996</v>
      </c>
      <c r="F18" s="194"/>
      <c r="G18" s="194"/>
      <c r="H18" s="616">
        <f t="shared" si="33"/>
        <v>1000</v>
      </c>
      <c r="I18" s="1200">
        <f>IF('Rent Roll_RedIQ 1'!S11&gt;0,'Rent Roll_RedIQ 1'!S11,Purchase_Date-1)</f>
        <v>46022</v>
      </c>
      <c r="J18" s="617">
        <f t="shared" si="34"/>
        <v>1000</v>
      </c>
      <c r="K18" s="1205">
        <f t="shared" si="35"/>
        <v>46387</v>
      </c>
      <c r="L18" s="618">
        <f t="shared" si="34"/>
        <v>1000</v>
      </c>
      <c r="M18" s="1208">
        <f t="shared" si="36"/>
        <v>46752</v>
      </c>
      <c r="N18" s="614">
        <f t="shared" si="43"/>
        <v>1000</v>
      </c>
      <c r="O18" s="614">
        <f t="shared" si="37"/>
        <v>1000</v>
      </c>
      <c r="P18" s="614">
        <f t="shared" si="11"/>
        <v>1000</v>
      </c>
      <c r="Q18" s="614">
        <f t="shared" si="12"/>
        <v>1000</v>
      </c>
      <c r="R18" s="614">
        <f t="shared" si="13"/>
        <v>1000</v>
      </c>
      <c r="S18" s="614">
        <f t="shared" si="14"/>
        <v>1000</v>
      </c>
      <c r="T18" s="614">
        <f t="shared" si="15"/>
        <v>1000</v>
      </c>
      <c r="U18" s="619"/>
      <c r="V18" s="614"/>
      <c r="W18" s="620">
        <f t="shared" si="44"/>
        <v>1000</v>
      </c>
      <c r="X18" s="620">
        <f t="shared" si="46"/>
        <v>1000</v>
      </c>
      <c r="Y18" s="620">
        <f t="shared" si="46"/>
        <v>1000</v>
      </c>
      <c r="Z18" s="620">
        <f t="shared" si="46"/>
        <v>1000</v>
      </c>
      <c r="AA18" s="620">
        <f t="shared" si="46"/>
        <v>1000</v>
      </c>
      <c r="AB18" s="620">
        <f t="shared" si="46"/>
        <v>1000</v>
      </c>
      <c r="AC18" s="620">
        <f t="shared" si="46"/>
        <v>1000</v>
      </c>
      <c r="AD18" s="620">
        <f t="shared" si="46"/>
        <v>1000</v>
      </c>
      <c r="AE18" s="620">
        <f t="shared" si="46"/>
        <v>1000</v>
      </c>
      <c r="AF18" s="620">
        <f t="shared" si="46"/>
        <v>1000</v>
      </c>
      <c r="AG18" s="620">
        <f t="shared" si="46"/>
        <v>1000</v>
      </c>
      <c r="AH18" s="620">
        <f t="shared" si="46"/>
        <v>1000</v>
      </c>
      <c r="AI18" s="621">
        <f t="shared" si="17"/>
        <v>1000</v>
      </c>
      <c r="AJ18" s="621">
        <f t="shared" si="18"/>
        <v>1000</v>
      </c>
      <c r="AK18" s="621">
        <f t="shared" si="18"/>
        <v>1000</v>
      </c>
      <c r="AL18" s="621">
        <f t="shared" si="18"/>
        <v>1000</v>
      </c>
      <c r="AM18" s="621">
        <f t="shared" si="18"/>
        <v>1000</v>
      </c>
      <c r="AN18" s="621">
        <f t="shared" si="18"/>
        <v>1000</v>
      </c>
      <c r="AO18" s="621">
        <f t="shared" si="18"/>
        <v>1000</v>
      </c>
      <c r="AP18" s="621">
        <f t="shared" si="18"/>
        <v>1000</v>
      </c>
      <c r="AQ18" s="621">
        <f t="shared" si="18"/>
        <v>1000</v>
      </c>
      <c r="AR18" s="621">
        <f t="shared" si="18"/>
        <v>1000</v>
      </c>
      <c r="AS18" s="621">
        <f t="shared" si="18"/>
        <v>1000</v>
      </c>
      <c r="AT18" s="621">
        <f t="shared" si="18"/>
        <v>1000</v>
      </c>
      <c r="AU18" s="622">
        <f t="shared" si="19"/>
        <v>1000</v>
      </c>
      <c r="AV18" s="622">
        <f t="shared" si="20"/>
        <v>1000</v>
      </c>
      <c r="AW18" s="622">
        <f t="shared" si="20"/>
        <v>1000</v>
      </c>
      <c r="AX18" s="622">
        <f t="shared" si="20"/>
        <v>1000</v>
      </c>
      <c r="AY18" s="622">
        <f t="shared" si="20"/>
        <v>1000</v>
      </c>
      <c r="AZ18" s="622">
        <f t="shared" si="20"/>
        <v>1000</v>
      </c>
      <c r="BA18" s="622">
        <f t="shared" si="20"/>
        <v>1000</v>
      </c>
      <c r="BB18" s="622">
        <f t="shared" si="20"/>
        <v>1000</v>
      </c>
      <c r="BC18" s="622">
        <f t="shared" si="20"/>
        <v>1000</v>
      </c>
      <c r="BD18" s="622">
        <f t="shared" si="20"/>
        <v>1000</v>
      </c>
      <c r="BE18" s="622">
        <f t="shared" si="20"/>
        <v>1000</v>
      </c>
      <c r="BF18" s="622">
        <f t="shared" si="20"/>
        <v>1000</v>
      </c>
      <c r="BG18" s="623">
        <f t="shared" si="41"/>
        <v>1000</v>
      </c>
      <c r="BH18" s="623">
        <f t="shared" si="21"/>
        <v>1000</v>
      </c>
      <c r="BI18" s="623">
        <f t="shared" si="21"/>
        <v>1000</v>
      </c>
      <c r="BJ18" s="623">
        <f t="shared" si="21"/>
        <v>1000</v>
      </c>
      <c r="BK18" s="623">
        <f t="shared" si="21"/>
        <v>1000</v>
      </c>
      <c r="BL18" s="623">
        <f t="shared" si="21"/>
        <v>1000</v>
      </c>
      <c r="BM18" s="623">
        <f t="shared" si="21"/>
        <v>1000</v>
      </c>
      <c r="BN18" s="623">
        <f t="shared" si="21"/>
        <v>1000</v>
      </c>
      <c r="BO18" s="623">
        <f t="shared" si="21"/>
        <v>1000</v>
      </c>
      <c r="BP18" s="623">
        <f t="shared" si="21"/>
        <v>1000</v>
      </c>
      <c r="BQ18" s="623">
        <f t="shared" si="21"/>
        <v>1000</v>
      </c>
      <c r="BR18" s="623">
        <f t="shared" si="21"/>
        <v>1000</v>
      </c>
      <c r="BS18" s="1281">
        <f t="shared" si="45"/>
        <v>1000</v>
      </c>
      <c r="BT18" s="1281">
        <f t="shared" si="22"/>
        <v>1000</v>
      </c>
      <c r="BU18" s="1281">
        <f t="shared" si="22"/>
        <v>1000</v>
      </c>
      <c r="BV18" s="1281">
        <f t="shared" si="22"/>
        <v>1000</v>
      </c>
      <c r="BW18" s="1281">
        <f t="shared" si="22"/>
        <v>1000</v>
      </c>
      <c r="BX18" s="1281">
        <f t="shared" si="22"/>
        <v>1000</v>
      </c>
      <c r="BY18" s="1281">
        <f t="shared" si="22"/>
        <v>1000</v>
      </c>
      <c r="BZ18" s="1281">
        <f t="shared" si="22"/>
        <v>1000</v>
      </c>
      <c r="CA18" s="1281">
        <f t="shared" si="22"/>
        <v>1000</v>
      </c>
      <c r="CB18" s="1281">
        <f t="shared" si="22"/>
        <v>1000</v>
      </c>
      <c r="CC18" s="1281">
        <f t="shared" si="22"/>
        <v>1000</v>
      </c>
      <c r="CD18" s="1281">
        <f t="shared" si="22"/>
        <v>1000</v>
      </c>
      <c r="CE18" s="623">
        <f t="shared" si="23"/>
        <v>1000</v>
      </c>
      <c r="CF18" s="623">
        <f t="shared" si="24"/>
        <v>1000</v>
      </c>
      <c r="CG18" s="623">
        <f t="shared" si="24"/>
        <v>1000</v>
      </c>
      <c r="CH18" s="623">
        <f t="shared" si="24"/>
        <v>1000</v>
      </c>
      <c r="CI18" s="623">
        <f t="shared" si="24"/>
        <v>1000</v>
      </c>
      <c r="CJ18" s="623">
        <f t="shared" si="24"/>
        <v>1000</v>
      </c>
      <c r="CK18" s="623">
        <f t="shared" si="24"/>
        <v>1000</v>
      </c>
      <c r="CL18" s="623">
        <f t="shared" si="24"/>
        <v>1000</v>
      </c>
      <c r="CM18" s="623">
        <f t="shared" si="24"/>
        <v>1000</v>
      </c>
      <c r="CN18" s="623">
        <f t="shared" si="24"/>
        <v>1000</v>
      </c>
      <c r="CO18" s="623">
        <f t="shared" si="24"/>
        <v>1000</v>
      </c>
      <c r="CP18" s="623">
        <f t="shared" si="24"/>
        <v>1000</v>
      </c>
      <c r="CQ18" s="1281">
        <f t="shared" si="25"/>
        <v>1000</v>
      </c>
      <c r="CR18" s="1281">
        <f t="shared" si="26"/>
        <v>1000</v>
      </c>
      <c r="CS18" s="1281">
        <f t="shared" si="26"/>
        <v>1000</v>
      </c>
      <c r="CT18" s="1281">
        <f t="shared" si="26"/>
        <v>1000</v>
      </c>
      <c r="CU18" s="1281">
        <f t="shared" si="26"/>
        <v>1000</v>
      </c>
      <c r="CV18" s="1281">
        <f t="shared" si="26"/>
        <v>1000</v>
      </c>
      <c r="CW18" s="1281">
        <f t="shared" si="26"/>
        <v>1000</v>
      </c>
      <c r="CX18" s="1281">
        <f t="shared" si="26"/>
        <v>1000</v>
      </c>
      <c r="CY18" s="1281">
        <f t="shared" si="26"/>
        <v>1000</v>
      </c>
      <c r="CZ18" s="1281">
        <f t="shared" si="26"/>
        <v>1000</v>
      </c>
      <c r="DA18" s="1281">
        <f t="shared" si="26"/>
        <v>1000</v>
      </c>
      <c r="DB18" s="1281">
        <f t="shared" si="26"/>
        <v>1000</v>
      </c>
      <c r="DC18" s="623">
        <f t="shared" si="27"/>
        <v>1000</v>
      </c>
      <c r="DD18" s="623">
        <f t="shared" si="28"/>
        <v>1000</v>
      </c>
      <c r="DE18" s="623">
        <f t="shared" si="28"/>
        <v>1000</v>
      </c>
      <c r="DF18" s="623">
        <f t="shared" si="28"/>
        <v>1000</v>
      </c>
      <c r="DG18" s="623">
        <f t="shared" si="28"/>
        <v>1000</v>
      </c>
      <c r="DH18" s="623">
        <f t="shared" si="28"/>
        <v>1000</v>
      </c>
      <c r="DI18" s="623">
        <f t="shared" si="28"/>
        <v>1000</v>
      </c>
      <c r="DJ18" s="623">
        <f t="shared" si="28"/>
        <v>1000</v>
      </c>
      <c r="DK18" s="623">
        <f t="shared" si="28"/>
        <v>1000</v>
      </c>
      <c r="DL18" s="623">
        <f t="shared" si="28"/>
        <v>1000</v>
      </c>
      <c r="DM18" s="623">
        <f t="shared" si="28"/>
        <v>1000</v>
      </c>
      <c r="DN18" s="623">
        <f t="shared" si="28"/>
        <v>1000</v>
      </c>
      <c r="DO18" s="1281">
        <f t="shared" si="29"/>
        <v>1000</v>
      </c>
      <c r="DP18" s="1281">
        <f t="shared" si="30"/>
        <v>1000</v>
      </c>
      <c r="DQ18" s="1281">
        <f t="shared" si="30"/>
        <v>1000</v>
      </c>
      <c r="DR18" s="1281">
        <f t="shared" si="30"/>
        <v>1000</v>
      </c>
      <c r="DS18" s="1281">
        <f t="shared" si="30"/>
        <v>1000</v>
      </c>
      <c r="DT18" s="1281">
        <f t="shared" si="30"/>
        <v>1000</v>
      </c>
      <c r="DU18" s="1281">
        <f t="shared" si="30"/>
        <v>1000</v>
      </c>
      <c r="DV18" s="1281">
        <f t="shared" si="30"/>
        <v>1000</v>
      </c>
      <c r="DW18" s="1281">
        <f t="shared" si="30"/>
        <v>1000</v>
      </c>
      <c r="DX18" s="1281">
        <f t="shared" si="30"/>
        <v>1000</v>
      </c>
      <c r="DY18" s="1281">
        <f t="shared" si="30"/>
        <v>1000</v>
      </c>
      <c r="DZ18" s="1281">
        <f t="shared" si="30"/>
        <v>1000</v>
      </c>
      <c r="EA18" s="623">
        <f t="shared" si="31"/>
        <v>1000</v>
      </c>
      <c r="EB18" s="623">
        <f t="shared" si="32"/>
        <v>1000</v>
      </c>
      <c r="EC18" s="623">
        <f t="shared" si="32"/>
        <v>1000</v>
      </c>
      <c r="ED18" s="623">
        <f t="shared" si="32"/>
        <v>1000</v>
      </c>
      <c r="EE18" s="623">
        <f t="shared" si="32"/>
        <v>1000</v>
      </c>
      <c r="EF18" s="623">
        <f t="shared" si="32"/>
        <v>1000</v>
      </c>
      <c r="EG18" s="623">
        <f t="shared" si="32"/>
        <v>1000</v>
      </c>
      <c r="EH18" s="623">
        <f t="shared" si="32"/>
        <v>1000</v>
      </c>
      <c r="EI18" s="623">
        <f t="shared" si="32"/>
        <v>1000</v>
      </c>
      <c r="EJ18" s="623">
        <f t="shared" si="32"/>
        <v>1000</v>
      </c>
      <c r="EK18" s="623">
        <f t="shared" si="32"/>
        <v>1000</v>
      </c>
      <c r="EL18" s="623">
        <f t="shared" si="32"/>
        <v>1000</v>
      </c>
    </row>
    <row r="19" spans="1:142">
      <c r="A19" s="7" t="str">
        <f>IF('Rent Roll_RedIQ 1'!B12&gt;0,'Rent Roll_RedIQ 1'!B12,"")</f>
        <v>912</v>
      </c>
      <c r="B19" s="7" t="str">
        <f>IF('Rent Roll_RedIQ 1'!C12&gt;0,'Rent Roll_RedIQ 1'!C12,"")</f>
        <v>A1</v>
      </c>
      <c r="C19" s="614">
        <f>IF('Rent Roll_RedIQ 1'!K12&gt;0,'Rent Roll_RedIQ 1'!K12,0)</f>
        <v>1200</v>
      </c>
      <c r="D19" s="615">
        <f>IF('Rent Roll_RedIQ 1'!J12&gt;0,'Rent Roll_RedIQ 1'!J12,"")</f>
        <v>1200</v>
      </c>
      <c r="E19" s="624">
        <f t="shared" si="42"/>
        <v>0</v>
      </c>
      <c r="F19" s="194"/>
      <c r="G19" s="194"/>
      <c r="H19" s="616">
        <f>IFERROR(IF($C19&gt;0,C19*(1+H$10),D19*(1+H$10)),"")</f>
        <v>1200</v>
      </c>
      <c r="I19" s="1200">
        <f>IF('Rent Roll_RedIQ 1'!S12&gt;0,'Rent Roll_RedIQ 1'!S12,Purchase_Date-1)</f>
        <v>46022</v>
      </c>
      <c r="J19" s="617">
        <f t="shared" si="34"/>
        <v>1200</v>
      </c>
      <c r="K19" s="1205">
        <f t="shared" si="35"/>
        <v>46387</v>
      </c>
      <c r="L19" s="618">
        <f t="shared" si="34"/>
        <v>1200</v>
      </c>
      <c r="M19" s="1208">
        <f t="shared" si="36"/>
        <v>46752</v>
      </c>
      <c r="N19" s="614">
        <f t="shared" si="43"/>
        <v>1200</v>
      </c>
      <c r="O19" s="614">
        <f t="shared" si="37"/>
        <v>1200</v>
      </c>
      <c r="P19" s="614">
        <f t="shared" si="11"/>
        <v>1200</v>
      </c>
      <c r="Q19" s="614">
        <f t="shared" si="12"/>
        <v>1200</v>
      </c>
      <c r="R19" s="614">
        <f t="shared" si="13"/>
        <v>1200</v>
      </c>
      <c r="S19" s="614">
        <f t="shared" si="14"/>
        <v>1200</v>
      </c>
      <c r="T19" s="614">
        <f t="shared" si="15"/>
        <v>1200</v>
      </c>
      <c r="U19" s="619"/>
      <c r="V19" s="614"/>
      <c r="W19" s="620">
        <f>IF($I19&gt;=W$11,$C19,$H19)</f>
        <v>1200</v>
      </c>
      <c r="X19" s="620">
        <f t="shared" si="46"/>
        <v>1200</v>
      </c>
      <c r="Y19" s="620">
        <f t="shared" si="46"/>
        <v>1200</v>
      </c>
      <c r="Z19" s="620">
        <f t="shared" si="46"/>
        <v>1200</v>
      </c>
      <c r="AA19" s="620">
        <f t="shared" si="46"/>
        <v>1200</v>
      </c>
      <c r="AB19" s="620">
        <f t="shared" si="46"/>
        <v>1200</v>
      </c>
      <c r="AC19" s="620">
        <f t="shared" si="46"/>
        <v>1200</v>
      </c>
      <c r="AD19" s="620">
        <f t="shared" si="46"/>
        <v>1200</v>
      </c>
      <c r="AE19" s="620">
        <f t="shared" si="46"/>
        <v>1200</v>
      </c>
      <c r="AF19" s="620">
        <f t="shared" si="46"/>
        <v>1200</v>
      </c>
      <c r="AG19" s="620">
        <f t="shared" si="46"/>
        <v>1200</v>
      </c>
      <c r="AH19" s="620">
        <f t="shared" si="46"/>
        <v>1200</v>
      </c>
      <c r="AI19" s="621">
        <f t="shared" si="17"/>
        <v>1200</v>
      </c>
      <c r="AJ19" s="621">
        <f t="shared" si="18"/>
        <v>1200</v>
      </c>
      <c r="AK19" s="621">
        <f t="shared" si="18"/>
        <v>1200</v>
      </c>
      <c r="AL19" s="621">
        <f t="shared" si="18"/>
        <v>1200</v>
      </c>
      <c r="AM19" s="621">
        <f t="shared" si="18"/>
        <v>1200</v>
      </c>
      <c r="AN19" s="621">
        <f t="shared" si="18"/>
        <v>1200</v>
      </c>
      <c r="AO19" s="621">
        <f t="shared" si="18"/>
        <v>1200</v>
      </c>
      <c r="AP19" s="621">
        <f t="shared" si="18"/>
        <v>1200</v>
      </c>
      <c r="AQ19" s="621">
        <f t="shared" si="18"/>
        <v>1200</v>
      </c>
      <c r="AR19" s="621">
        <f t="shared" si="18"/>
        <v>1200</v>
      </c>
      <c r="AS19" s="621">
        <f t="shared" si="18"/>
        <v>1200</v>
      </c>
      <c r="AT19" s="621">
        <f t="shared" si="18"/>
        <v>1200</v>
      </c>
      <c r="AU19" s="622">
        <f t="shared" si="19"/>
        <v>1200</v>
      </c>
      <c r="AV19" s="622">
        <f t="shared" si="20"/>
        <v>1200</v>
      </c>
      <c r="AW19" s="622">
        <f t="shared" si="20"/>
        <v>1200</v>
      </c>
      <c r="AX19" s="622">
        <f t="shared" si="20"/>
        <v>1200</v>
      </c>
      <c r="AY19" s="622">
        <f t="shared" si="20"/>
        <v>1200</v>
      </c>
      <c r="AZ19" s="622">
        <f t="shared" si="20"/>
        <v>1200</v>
      </c>
      <c r="BA19" s="622">
        <f t="shared" si="20"/>
        <v>1200</v>
      </c>
      <c r="BB19" s="622">
        <f t="shared" si="20"/>
        <v>1200</v>
      </c>
      <c r="BC19" s="622">
        <f t="shared" si="20"/>
        <v>1200</v>
      </c>
      <c r="BD19" s="622">
        <f t="shared" si="20"/>
        <v>1200</v>
      </c>
      <c r="BE19" s="622">
        <f t="shared" si="20"/>
        <v>1200</v>
      </c>
      <c r="BF19" s="622">
        <f t="shared" si="20"/>
        <v>1200</v>
      </c>
      <c r="BG19" s="623">
        <f t="shared" si="41"/>
        <v>1200</v>
      </c>
      <c r="BH19" s="623">
        <f t="shared" si="21"/>
        <v>1200</v>
      </c>
      <c r="BI19" s="623">
        <f t="shared" si="21"/>
        <v>1200</v>
      </c>
      <c r="BJ19" s="623">
        <f t="shared" si="21"/>
        <v>1200</v>
      </c>
      <c r="BK19" s="623">
        <f t="shared" si="21"/>
        <v>1200</v>
      </c>
      <c r="BL19" s="623">
        <f t="shared" si="21"/>
        <v>1200</v>
      </c>
      <c r="BM19" s="623">
        <f t="shared" si="21"/>
        <v>1200</v>
      </c>
      <c r="BN19" s="623">
        <f t="shared" si="21"/>
        <v>1200</v>
      </c>
      <c r="BO19" s="623">
        <f t="shared" si="21"/>
        <v>1200</v>
      </c>
      <c r="BP19" s="623">
        <f t="shared" si="21"/>
        <v>1200</v>
      </c>
      <c r="BQ19" s="623">
        <f t="shared" si="21"/>
        <v>1200</v>
      </c>
      <c r="BR19" s="623">
        <f t="shared" si="21"/>
        <v>1200</v>
      </c>
      <c r="BS19" s="1281">
        <f t="shared" si="45"/>
        <v>1200</v>
      </c>
      <c r="BT19" s="1281">
        <f t="shared" si="22"/>
        <v>1200</v>
      </c>
      <c r="BU19" s="1281">
        <f t="shared" si="22"/>
        <v>1200</v>
      </c>
      <c r="BV19" s="1281">
        <f t="shared" si="22"/>
        <v>1200</v>
      </c>
      <c r="BW19" s="1281">
        <f t="shared" si="22"/>
        <v>1200</v>
      </c>
      <c r="BX19" s="1281">
        <f t="shared" si="22"/>
        <v>1200</v>
      </c>
      <c r="BY19" s="1281">
        <f t="shared" si="22"/>
        <v>1200</v>
      </c>
      <c r="BZ19" s="1281">
        <f t="shared" si="22"/>
        <v>1200</v>
      </c>
      <c r="CA19" s="1281">
        <f t="shared" si="22"/>
        <v>1200</v>
      </c>
      <c r="CB19" s="1281">
        <f t="shared" si="22"/>
        <v>1200</v>
      </c>
      <c r="CC19" s="1281">
        <f t="shared" si="22"/>
        <v>1200</v>
      </c>
      <c r="CD19" s="1281">
        <f t="shared" si="22"/>
        <v>1200</v>
      </c>
      <c r="CE19" s="623">
        <f t="shared" si="23"/>
        <v>1200</v>
      </c>
      <c r="CF19" s="623">
        <f t="shared" si="24"/>
        <v>1200</v>
      </c>
      <c r="CG19" s="623">
        <f t="shared" si="24"/>
        <v>1200</v>
      </c>
      <c r="CH19" s="623">
        <f t="shared" si="24"/>
        <v>1200</v>
      </c>
      <c r="CI19" s="623">
        <f t="shared" si="24"/>
        <v>1200</v>
      </c>
      <c r="CJ19" s="623">
        <f t="shared" si="24"/>
        <v>1200</v>
      </c>
      <c r="CK19" s="623">
        <f t="shared" si="24"/>
        <v>1200</v>
      </c>
      <c r="CL19" s="623">
        <f t="shared" si="24"/>
        <v>1200</v>
      </c>
      <c r="CM19" s="623">
        <f t="shared" si="24"/>
        <v>1200</v>
      </c>
      <c r="CN19" s="623">
        <f t="shared" si="24"/>
        <v>1200</v>
      </c>
      <c r="CO19" s="623">
        <f t="shared" si="24"/>
        <v>1200</v>
      </c>
      <c r="CP19" s="623">
        <f t="shared" si="24"/>
        <v>1200</v>
      </c>
      <c r="CQ19" s="1281">
        <f t="shared" si="25"/>
        <v>1200</v>
      </c>
      <c r="CR19" s="1281">
        <f t="shared" si="26"/>
        <v>1200</v>
      </c>
      <c r="CS19" s="1281">
        <f t="shared" si="26"/>
        <v>1200</v>
      </c>
      <c r="CT19" s="1281">
        <f t="shared" si="26"/>
        <v>1200</v>
      </c>
      <c r="CU19" s="1281">
        <f t="shared" si="26"/>
        <v>1200</v>
      </c>
      <c r="CV19" s="1281">
        <f t="shared" si="26"/>
        <v>1200</v>
      </c>
      <c r="CW19" s="1281">
        <f t="shared" si="26"/>
        <v>1200</v>
      </c>
      <c r="CX19" s="1281">
        <f t="shared" si="26"/>
        <v>1200</v>
      </c>
      <c r="CY19" s="1281">
        <f t="shared" si="26"/>
        <v>1200</v>
      </c>
      <c r="CZ19" s="1281">
        <f t="shared" si="26"/>
        <v>1200</v>
      </c>
      <c r="DA19" s="1281">
        <f t="shared" si="26"/>
        <v>1200</v>
      </c>
      <c r="DB19" s="1281">
        <f t="shared" si="26"/>
        <v>1200</v>
      </c>
      <c r="DC19" s="623">
        <f t="shared" si="27"/>
        <v>1200</v>
      </c>
      <c r="DD19" s="623">
        <f t="shared" si="28"/>
        <v>1200</v>
      </c>
      <c r="DE19" s="623">
        <f t="shared" si="28"/>
        <v>1200</v>
      </c>
      <c r="DF19" s="623">
        <f t="shared" si="28"/>
        <v>1200</v>
      </c>
      <c r="DG19" s="623">
        <f t="shared" si="28"/>
        <v>1200</v>
      </c>
      <c r="DH19" s="623">
        <f t="shared" si="28"/>
        <v>1200</v>
      </c>
      <c r="DI19" s="623">
        <f t="shared" si="28"/>
        <v>1200</v>
      </c>
      <c r="DJ19" s="623">
        <f t="shared" si="28"/>
        <v>1200</v>
      </c>
      <c r="DK19" s="623">
        <f t="shared" si="28"/>
        <v>1200</v>
      </c>
      <c r="DL19" s="623">
        <f t="shared" si="28"/>
        <v>1200</v>
      </c>
      <c r="DM19" s="623">
        <f t="shared" si="28"/>
        <v>1200</v>
      </c>
      <c r="DN19" s="623">
        <f t="shared" si="28"/>
        <v>1200</v>
      </c>
      <c r="DO19" s="1281">
        <f t="shared" si="29"/>
        <v>1200</v>
      </c>
      <c r="DP19" s="1281">
        <f t="shared" si="30"/>
        <v>1200</v>
      </c>
      <c r="DQ19" s="1281">
        <f t="shared" si="30"/>
        <v>1200</v>
      </c>
      <c r="DR19" s="1281">
        <f t="shared" si="30"/>
        <v>1200</v>
      </c>
      <c r="DS19" s="1281">
        <f t="shared" si="30"/>
        <v>1200</v>
      </c>
      <c r="DT19" s="1281">
        <f t="shared" si="30"/>
        <v>1200</v>
      </c>
      <c r="DU19" s="1281">
        <f t="shared" si="30"/>
        <v>1200</v>
      </c>
      <c r="DV19" s="1281">
        <f t="shared" si="30"/>
        <v>1200</v>
      </c>
      <c r="DW19" s="1281">
        <f t="shared" si="30"/>
        <v>1200</v>
      </c>
      <c r="DX19" s="1281">
        <f t="shared" si="30"/>
        <v>1200</v>
      </c>
      <c r="DY19" s="1281">
        <f t="shared" si="30"/>
        <v>1200</v>
      </c>
      <c r="DZ19" s="1281">
        <f t="shared" si="30"/>
        <v>1200</v>
      </c>
      <c r="EA19" s="623">
        <f t="shared" si="31"/>
        <v>1200</v>
      </c>
      <c r="EB19" s="623">
        <f t="shared" si="32"/>
        <v>1200</v>
      </c>
      <c r="EC19" s="623">
        <f t="shared" si="32"/>
        <v>1200</v>
      </c>
      <c r="ED19" s="623">
        <f t="shared" si="32"/>
        <v>1200</v>
      </c>
      <c r="EE19" s="623">
        <f t="shared" si="32"/>
        <v>1200</v>
      </c>
      <c r="EF19" s="623">
        <f t="shared" si="32"/>
        <v>1200</v>
      </c>
      <c r="EG19" s="623">
        <f t="shared" si="32"/>
        <v>1200</v>
      </c>
      <c r="EH19" s="623">
        <f t="shared" si="32"/>
        <v>1200</v>
      </c>
      <c r="EI19" s="623">
        <f t="shared" si="32"/>
        <v>1200</v>
      </c>
      <c r="EJ19" s="623">
        <f t="shared" si="32"/>
        <v>1200</v>
      </c>
      <c r="EK19" s="623">
        <f t="shared" si="32"/>
        <v>1200</v>
      </c>
      <c r="EL19" s="623">
        <f t="shared" si="32"/>
        <v>1200</v>
      </c>
    </row>
    <row r="20" spans="1:142">
      <c r="A20" s="7" t="str">
        <f>IF('Rent Roll_RedIQ 1'!B13&gt;0,'Rent Roll_RedIQ 1'!B13,"")</f>
        <v>918</v>
      </c>
      <c r="B20" s="7" t="str">
        <f>IF('Rent Roll_RedIQ 1'!C13&gt;0,'Rent Roll_RedIQ 1'!C13,"")</f>
        <v>B2</v>
      </c>
      <c r="C20" s="614">
        <f>IF('Rent Roll_RedIQ 1'!K13&gt;0,'Rent Roll_RedIQ 1'!K13,0)</f>
        <v>1425</v>
      </c>
      <c r="D20" s="615">
        <f>IF('Rent Roll_RedIQ 1'!J13&gt;0,'Rent Roll_RedIQ 1'!J13,"")</f>
        <v>1500</v>
      </c>
      <c r="E20" s="624">
        <f t="shared" si="42"/>
        <v>5.2631578947368363E-2</v>
      </c>
      <c r="F20" s="194"/>
      <c r="G20" s="194"/>
      <c r="H20" s="616">
        <f t="shared" si="33"/>
        <v>1425</v>
      </c>
      <c r="I20" s="1200">
        <f>IF('Rent Roll_RedIQ 1'!S13&gt;0,'Rent Roll_RedIQ 1'!S13,Purchase_Date-1)</f>
        <v>46022</v>
      </c>
      <c r="J20" s="617">
        <f t="shared" si="34"/>
        <v>1425</v>
      </c>
      <c r="K20" s="1205">
        <f t="shared" si="35"/>
        <v>46387</v>
      </c>
      <c r="L20" s="618">
        <f t="shared" si="34"/>
        <v>1425</v>
      </c>
      <c r="M20" s="1208">
        <f t="shared" si="36"/>
        <v>46752</v>
      </c>
      <c r="N20" s="614">
        <f t="shared" si="43"/>
        <v>1425</v>
      </c>
      <c r="O20" s="614">
        <f t="shared" si="37"/>
        <v>1425</v>
      </c>
      <c r="P20" s="614">
        <f t="shared" si="11"/>
        <v>1425</v>
      </c>
      <c r="Q20" s="614">
        <f t="shared" si="12"/>
        <v>1425</v>
      </c>
      <c r="R20" s="614">
        <f t="shared" si="13"/>
        <v>1425</v>
      </c>
      <c r="S20" s="614">
        <f t="shared" si="14"/>
        <v>1425</v>
      </c>
      <c r="T20" s="614">
        <f t="shared" si="15"/>
        <v>1425</v>
      </c>
      <c r="U20" s="619"/>
      <c r="V20" s="614"/>
      <c r="W20" s="620">
        <f t="shared" si="44"/>
        <v>1425</v>
      </c>
      <c r="X20" s="620">
        <f t="shared" si="46"/>
        <v>1425</v>
      </c>
      <c r="Y20" s="620">
        <f t="shared" si="46"/>
        <v>1425</v>
      </c>
      <c r="Z20" s="620">
        <f t="shared" si="46"/>
        <v>1425</v>
      </c>
      <c r="AA20" s="620">
        <f t="shared" si="46"/>
        <v>1425</v>
      </c>
      <c r="AB20" s="620">
        <f t="shared" si="46"/>
        <v>1425</v>
      </c>
      <c r="AC20" s="620">
        <f t="shared" si="46"/>
        <v>1425</v>
      </c>
      <c r="AD20" s="620">
        <f t="shared" si="46"/>
        <v>1425</v>
      </c>
      <c r="AE20" s="620">
        <f t="shared" si="46"/>
        <v>1425</v>
      </c>
      <c r="AF20" s="620">
        <f t="shared" si="46"/>
        <v>1425</v>
      </c>
      <c r="AG20" s="620">
        <f t="shared" si="46"/>
        <v>1425</v>
      </c>
      <c r="AH20" s="620">
        <f t="shared" si="46"/>
        <v>1425</v>
      </c>
      <c r="AI20" s="621">
        <f t="shared" si="17"/>
        <v>1425</v>
      </c>
      <c r="AJ20" s="621">
        <f t="shared" si="18"/>
        <v>1425</v>
      </c>
      <c r="AK20" s="621">
        <f t="shared" si="18"/>
        <v>1425</v>
      </c>
      <c r="AL20" s="621">
        <f t="shared" si="18"/>
        <v>1425</v>
      </c>
      <c r="AM20" s="621">
        <f t="shared" si="18"/>
        <v>1425</v>
      </c>
      <c r="AN20" s="621">
        <f t="shared" si="18"/>
        <v>1425</v>
      </c>
      <c r="AO20" s="621">
        <f t="shared" si="18"/>
        <v>1425</v>
      </c>
      <c r="AP20" s="621">
        <f t="shared" si="18"/>
        <v>1425</v>
      </c>
      <c r="AQ20" s="621">
        <f t="shared" si="18"/>
        <v>1425</v>
      </c>
      <c r="AR20" s="621">
        <f t="shared" si="18"/>
        <v>1425</v>
      </c>
      <c r="AS20" s="621">
        <f t="shared" si="18"/>
        <v>1425</v>
      </c>
      <c r="AT20" s="621">
        <f t="shared" si="18"/>
        <v>1425</v>
      </c>
      <c r="AU20" s="622">
        <f t="shared" si="19"/>
        <v>1425</v>
      </c>
      <c r="AV20" s="622">
        <f t="shared" si="20"/>
        <v>1425</v>
      </c>
      <c r="AW20" s="622">
        <f t="shared" si="20"/>
        <v>1425</v>
      </c>
      <c r="AX20" s="622">
        <f t="shared" si="20"/>
        <v>1425</v>
      </c>
      <c r="AY20" s="622">
        <f t="shared" si="20"/>
        <v>1425</v>
      </c>
      <c r="AZ20" s="622">
        <f t="shared" si="20"/>
        <v>1425</v>
      </c>
      <c r="BA20" s="622">
        <f t="shared" si="20"/>
        <v>1425</v>
      </c>
      <c r="BB20" s="622">
        <f t="shared" si="20"/>
        <v>1425</v>
      </c>
      <c r="BC20" s="622">
        <f t="shared" si="20"/>
        <v>1425</v>
      </c>
      <c r="BD20" s="622">
        <f t="shared" si="20"/>
        <v>1425</v>
      </c>
      <c r="BE20" s="622">
        <f t="shared" si="20"/>
        <v>1425</v>
      </c>
      <c r="BF20" s="622">
        <f t="shared" si="20"/>
        <v>1425</v>
      </c>
      <c r="BG20" s="623">
        <f t="shared" si="41"/>
        <v>1425</v>
      </c>
      <c r="BH20" s="623">
        <f t="shared" si="21"/>
        <v>1425</v>
      </c>
      <c r="BI20" s="623">
        <f t="shared" si="21"/>
        <v>1425</v>
      </c>
      <c r="BJ20" s="623">
        <f t="shared" si="21"/>
        <v>1425</v>
      </c>
      <c r="BK20" s="623">
        <f t="shared" si="21"/>
        <v>1425</v>
      </c>
      <c r="BL20" s="623">
        <f t="shared" si="21"/>
        <v>1425</v>
      </c>
      <c r="BM20" s="623">
        <f t="shared" si="21"/>
        <v>1425</v>
      </c>
      <c r="BN20" s="623">
        <f t="shared" si="21"/>
        <v>1425</v>
      </c>
      <c r="BO20" s="623">
        <f t="shared" si="21"/>
        <v>1425</v>
      </c>
      <c r="BP20" s="623">
        <f t="shared" si="21"/>
        <v>1425</v>
      </c>
      <c r="BQ20" s="623">
        <f t="shared" si="21"/>
        <v>1425</v>
      </c>
      <c r="BR20" s="623">
        <f t="shared" si="21"/>
        <v>1425</v>
      </c>
      <c r="BS20" s="1281">
        <f t="shared" si="45"/>
        <v>1425</v>
      </c>
      <c r="BT20" s="1281">
        <f t="shared" si="22"/>
        <v>1425</v>
      </c>
      <c r="BU20" s="1281">
        <f t="shared" si="22"/>
        <v>1425</v>
      </c>
      <c r="BV20" s="1281">
        <f t="shared" si="22"/>
        <v>1425</v>
      </c>
      <c r="BW20" s="1281">
        <f t="shared" si="22"/>
        <v>1425</v>
      </c>
      <c r="BX20" s="1281">
        <f t="shared" si="22"/>
        <v>1425</v>
      </c>
      <c r="BY20" s="1281">
        <f t="shared" si="22"/>
        <v>1425</v>
      </c>
      <c r="BZ20" s="1281">
        <f t="shared" si="22"/>
        <v>1425</v>
      </c>
      <c r="CA20" s="1281">
        <f t="shared" si="22"/>
        <v>1425</v>
      </c>
      <c r="CB20" s="1281">
        <f t="shared" si="22"/>
        <v>1425</v>
      </c>
      <c r="CC20" s="1281">
        <f t="shared" si="22"/>
        <v>1425</v>
      </c>
      <c r="CD20" s="1281">
        <f t="shared" si="22"/>
        <v>1425</v>
      </c>
      <c r="CE20" s="623">
        <f t="shared" si="23"/>
        <v>1425</v>
      </c>
      <c r="CF20" s="623">
        <f t="shared" si="24"/>
        <v>1425</v>
      </c>
      <c r="CG20" s="623">
        <f t="shared" si="24"/>
        <v>1425</v>
      </c>
      <c r="CH20" s="623">
        <f t="shared" si="24"/>
        <v>1425</v>
      </c>
      <c r="CI20" s="623">
        <f t="shared" si="24"/>
        <v>1425</v>
      </c>
      <c r="CJ20" s="623">
        <f t="shared" si="24"/>
        <v>1425</v>
      </c>
      <c r="CK20" s="623">
        <f t="shared" si="24"/>
        <v>1425</v>
      </c>
      <c r="CL20" s="623">
        <f t="shared" si="24"/>
        <v>1425</v>
      </c>
      <c r="CM20" s="623">
        <f t="shared" si="24"/>
        <v>1425</v>
      </c>
      <c r="CN20" s="623">
        <f t="shared" si="24"/>
        <v>1425</v>
      </c>
      <c r="CO20" s="623">
        <f t="shared" si="24"/>
        <v>1425</v>
      </c>
      <c r="CP20" s="623">
        <f t="shared" si="24"/>
        <v>1425</v>
      </c>
      <c r="CQ20" s="1281">
        <f t="shared" si="25"/>
        <v>1425</v>
      </c>
      <c r="CR20" s="1281">
        <f t="shared" si="26"/>
        <v>1425</v>
      </c>
      <c r="CS20" s="1281">
        <f t="shared" si="26"/>
        <v>1425</v>
      </c>
      <c r="CT20" s="1281">
        <f t="shared" si="26"/>
        <v>1425</v>
      </c>
      <c r="CU20" s="1281">
        <f t="shared" si="26"/>
        <v>1425</v>
      </c>
      <c r="CV20" s="1281">
        <f t="shared" si="26"/>
        <v>1425</v>
      </c>
      <c r="CW20" s="1281">
        <f t="shared" si="26"/>
        <v>1425</v>
      </c>
      <c r="CX20" s="1281">
        <f t="shared" si="26"/>
        <v>1425</v>
      </c>
      <c r="CY20" s="1281">
        <f t="shared" si="26"/>
        <v>1425</v>
      </c>
      <c r="CZ20" s="1281">
        <f t="shared" si="26"/>
        <v>1425</v>
      </c>
      <c r="DA20" s="1281">
        <f t="shared" si="26"/>
        <v>1425</v>
      </c>
      <c r="DB20" s="1281">
        <f t="shared" si="26"/>
        <v>1425</v>
      </c>
      <c r="DC20" s="623">
        <f t="shared" si="27"/>
        <v>1425</v>
      </c>
      <c r="DD20" s="623">
        <f t="shared" si="28"/>
        <v>1425</v>
      </c>
      <c r="DE20" s="623">
        <f t="shared" si="28"/>
        <v>1425</v>
      </c>
      <c r="DF20" s="623">
        <f t="shared" si="28"/>
        <v>1425</v>
      </c>
      <c r="DG20" s="623">
        <f t="shared" si="28"/>
        <v>1425</v>
      </c>
      <c r="DH20" s="623">
        <f t="shared" si="28"/>
        <v>1425</v>
      </c>
      <c r="DI20" s="623">
        <f t="shared" si="28"/>
        <v>1425</v>
      </c>
      <c r="DJ20" s="623">
        <f t="shared" si="28"/>
        <v>1425</v>
      </c>
      <c r="DK20" s="623">
        <f t="shared" si="28"/>
        <v>1425</v>
      </c>
      <c r="DL20" s="623">
        <f t="shared" si="28"/>
        <v>1425</v>
      </c>
      <c r="DM20" s="623">
        <f t="shared" si="28"/>
        <v>1425</v>
      </c>
      <c r="DN20" s="623">
        <f t="shared" si="28"/>
        <v>1425</v>
      </c>
      <c r="DO20" s="1281">
        <f t="shared" si="29"/>
        <v>1425</v>
      </c>
      <c r="DP20" s="1281">
        <f t="shared" si="30"/>
        <v>1425</v>
      </c>
      <c r="DQ20" s="1281">
        <f t="shared" si="30"/>
        <v>1425</v>
      </c>
      <c r="DR20" s="1281">
        <f t="shared" si="30"/>
        <v>1425</v>
      </c>
      <c r="DS20" s="1281">
        <f t="shared" si="30"/>
        <v>1425</v>
      </c>
      <c r="DT20" s="1281">
        <f t="shared" si="30"/>
        <v>1425</v>
      </c>
      <c r="DU20" s="1281">
        <f t="shared" si="30"/>
        <v>1425</v>
      </c>
      <c r="DV20" s="1281">
        <f t="shared" si="30"/>
        <v>1425</v>
      </c>
      <c r="DW20" s="1281">
        <f t="shared" si="30"/>
        <v>1425</v>
      </c>
      <c r="DX20" s="1281">
        <f t="shared" si="30"/>
        <v>1425</v>
      </c>
      <c r="DY20" s="1281">
        <f t="shared" si="30"/>
        <v>1425</v>
      </c>
      <c r="DZ20" s="1281">
        <f t="shared" si="30"/>
        <v>1425</v>
      </c>
      <c r="EA20" s="623">
        <f t="shared" si="31"/>
        <v>1425</v>
      </c>
      <c r="EB20" s="623">
        <f t="shared" si="32"/>
        <v>1425</v>
      </c>
      <c r="EC20" s="623">
        <f t="shared" si="32"/>
        <v>1425</v>
      </c>
      <c r="ED20" s="623">
        <f t="shared" si="32"/>
        <v>1425</v>
      </c>
      <c r="EE20" s="623">
        <f t="shared" si="32"/>
        <v>1425</v>
      </c>
      <c r="EF20" s="623">
        <f t="shared" si="32"/>
        <v>1425</v>
      </c>
      <c r="EG20" s="623">
        <f t="shared" si="32"/>
        <v>1425</v>
      </c>
      <c r="EH20" s="623">
        <f t="shared" si="32"/>
        <v>1425</v>
      </c>
      <c r="EI20" s="623">
        <f t="shared" si="32"/>
        <v>1425</v>
      </c>
      <c r="EJ20" s="623">
        <f t="shared" si="32"/>
        <v>1425</v>
      </c>
      <c r="EK20" s="623">
        <f t="shared" si="32"/>
        <v>1425</v>
      </c>
      <c r="EL20" s="623">
        <f t="shared" si="32"/>
        <v>1425</v>
      </c>
    </row>
    <row r="21" spans="1:142">
      <c r="A21" s="7" t="str">
        <f>IF('Rent Roll_RedIQ 1'!B14&gt;0,'Rent Roll_RedIQ 1'!B14,"")</f>
        <v>935</v>
      </c>
      <c r="B21" s="7" t="str">
        <f>IF('Rent Roll_RedIQ 1'!C14&gt;0,'Rent Roll_RedIQ 1'!C14,"")</f>
        <v>A1</v>
      </c>
      <c r="C21" s="614">
        <f>IF('Rent Roll_RedIQ 1'!K14&gt;0,'Rent Roll_RedIQ 1'!K14,0)</f>
        <v>1150</v>
      </c>
      <c r="D21" s="615">
        <f>IF('Rent Roll_RedIQ 1'!J14&gt;0,'Rent Roll_RedIQ 1'!J14,"")</f>
        <v>1200</v>
      </c>
      <c r="E21" s="624">
        <f t="shared" si="42"/>
        <v>4.3478260869565188E-2</v>
      </c>
      <c r="F21" s="194"/>
      <c r="G21" s="194"/>
      <c r="H21" s="616">
        <f t="shared" si="33"/>
        <v>1150</v>
      </c>
      <c r="I21" s="1200">
        <f>IF('Rent Roll_RedIQ 1'!S14&gt;0,'Rent Roll_RedIQ 1'!S14,Purchase_Date-1)</f>
        <v>46022</v>
      </c>
      <c r="J21" s="617">
        <f t="shared" si="34"/>
        <v>1150</v>
      </c>
      <c r="K21" s="1205">
        <f t="shared" si="35"/>
        <v>46387</v>
      </c>
      <c r="L21" s="618">
        <f t="shared" si="34"/>
        <v>1150</v>
      </c>
      <c r="M21" s="1208">
        <f t="shared" si="36"/>
        <v>46752</v>
      </c>
      <c r="N21" s="614">
        <f t="shared" si="43"/>
        <v>1150</v>
      </c>
      <c r="O21" s="614">
        <f t="shared" si="37"/>
        <v>1150</v>
      </c>
      <c r="P21" s="614">
        <f t="shared" si="11"/>
        <v>1150</v>
      </c>
      <c r="Q21" s="614">
        <f t="shared" si="12"/>
        <v>1150</v>
      </c>
      <c r="R21" s="614">
        <f t="shared" si="13"/>
        <v>1150</v>
      </c>
      <c r="S21" s="614">
        <f t="shared" si="14"/>
        <v>1150</v>
      </c>
      <c r="T21" s="614">
        <f t="shared" si="15"/>
        <v>1150</v>
      </c>
      <c r="U21" s="619"/>
      <c r="V21" s="614"/>
      <c r="W21" s="620">
        <f t="shared" si="44"/>
        <v>1150</v>
      </c>
      <c r="X21" s="620">
        <f t="shared" ref="X21:AH21" si="47">IF($I21&gt;=X$11,$C21,$H21)</f>
        <v>1150</v>
      </c>
      <c r="Y21" s="620">
        <f t="shared" si="47"/>
        <v>1150</v>
      </c>
      <c r="Z21" s="620">
        <f t="shared" si="47"/>
        <v>1150</v>
      </c>
      <c r="AA21" s="620">
        <f t="shared" si="47"/>
        <v>1150</v>
      </c>
      <c r="AB21" s="620">
        <f t="shared" si="47"/>
        <v>1150</v>
      </c>
      <c r="AC21" s="620">
        <f t="shared" si="47"/>
        <v>1150</v>
      </c>
      <c r="AD21" s="620">
        <f t="shared" si="47"/>
        <v>1150</v>
      </c>
      <c r="AE21" s="620">
        <f t="shared" si="47"/>
        <v>1150</v>
      </c>
      <c r="AF21" s="620">
        <f t="shared" si="47"/>
        <v>1150</v>
      </c>
      <c r="AG21" s="620">
        <f t="shared" si="47"/>
        <v>1150</v>
      </c>
      <c r="AH21" s="620">
        <f t="shared" si="47"/>
        <v>1150</v>
      </c>
      <c r="AI21" s="621">
        <f t="shared" si="17"/>
        <v>1150</v>
      </c>
      <c r="AJ21" s="621">
        <f t="shared" si="18"/>
        <v>1150</v>
      </c>
      <c r="AK21" s="621">
        <f t="shared" si="18"/>
        <v>1150</v>
      </c>
      <c r="AL21" s="621">
        <f t="shared" si="18"/>
        <v>1150</v>
      </c>
      <c r="AM21" s="621">
        <f t="shared" si="18"/>
        <v>1150</v>
      </c>
      <c r="AN21" s="621">
        <f t="shared" si="18"/>
        <v>1150</v>
      </c>
      <c r="AO21" s="621">
        <f t="shared" si="18"/>
        <v>1150</v>
      </c>
      <c r="AP21" s="621">
        <f t="shared" si="18"/>
        <v>1150</v>
      </c>
      <c r="AQ21" s="621">
        <f t="shared" si="18"/>
        <v>1150</v>
      </c>
      <c r="AR21" s="621">
        <f t="shared" si="18"/>
        <v>1150</v>
      </c>
      <c r="AS21" s="621">
        <f t="shared" si="18"/>
        <v>1150</v>
      </c>
      <c r="AT21" s="621">
        <f t="shared" si="18"/>
        <v>1150</v>
      </c>
      <c r="AU21" s="622">
        <f t="shared" si="19"/>
        <v>1150</v>
      </c>
      <c r="AV21" s="622">
        <f t="shared" si="20"/>
        <v>1150</v>
      </c>
      <c r="AW21" s="622">
        <f t="shared" si="20"/>
        <v>1150</v>
      </c>
      <c r="AX21" s="622">
        <f t="shared" si="20"/>
        <v>1150</v>
      </c>
      <c r="AY21" s="622">
        <f t="shared" si="20"/>
        <v>1150</v>
      </c>
      <c r="AZ21" s="622">
        <f t="shared" si="20"/>
        <v>1150</v>
      </c>
      <c r="BA21" s="622">
        <f t="shared" si="20"/>
        <v>1150</v>
      </c>
      <c r="BB21" s="622">
        <f t="shared" si="20"/>
        <v>1150</v>
      </c>
      <c r="BC21" s="622">
        <f t="shared" si="20"/>
        <v>1150</v>
      </c>
      <c r="BD21" s="622">
        <f t="shared" si="20"/>
        <v>1150</v>
      </c>
      <c r="BE21" s="622">
        <f t="shared" si="20"/>
        <v>1150</v>
      </c>
      <c r="BF21" s="622">
        <f t="shared" si="20"/>
        <v>1150</v>
      </c>
      <c r="BG21" s="623">
        <f t="shared" si="41"/>
        <v>1150</v>
      </c>
      <c r="BH21" s="623">
        <f t="shared" si="21"/>
        <v>1150</v>
      </c>
      <c r="BI21" s="623">
        <f t="shared" si="21"/>
        <v>1150</v>
      </c>
      <c r="BJ21" s="623">
        <f t="shared" si="21"/>
        <v>1150</v>
      </c>
      <c r="BK21" s="623">
        <f t="shared" si="21"/>
        <v>1150</v>
      </c>
      <c r="BL21" s="623">
        <f t="shared" si="21"/>
        <v>1150</v>
      </c>
      <c r="BM21" s="623">
        <f t="shared" si="21"/>
        <v>1150</v>
      </c>
      <c r="BN21" s="623">
        <f t="shared" si="21"/>
        <v>1150</v>
      </c>
      <c r="BO21" s="623">
        <f t="shared" si="21"/>
        <v>1150</v>
      </c>
      <c r="BP21" s="623">
        <f t="shared" si="21"/>
        <v>1150</v>
      </c>
      <c r="BQ21" s="623">
        <f t="shared" si="21"/>
        <v>1150</v>
      </c>
      <c r="BR21" s="623">
        <f t="shared" si="21"/>
        <v>1150</v>
      </c>
      <c r="BS21" s="1281">
        <f t="shared" si="45"/>
        <v>1150</v>
      </c>
      <c r="BT21" s="1281">
        <f t="shared" si="22"/>
        <v>1150</v>
      </c>
      <c r="BU21" s="1281">
        <f t="shared" si="22"/>
        <v>1150</v>
      </c>
      <c r="BV21" s="1281">
        <f t="shared" si="22"/>
        <v>1150</v>
      </c>
      <c r="BW21" s="1281">
        <f t="shared" si="22"/>
        <v>1150</v>
      </c>
      <c r="BX21" s="1281">
        <f t="shared" si="22"/>
        <v>1150</v>
      </c>
      <c r="BY21" s="1281">
        <f t="shared" si="22"/>
        <v>1150</v>
      </c>
      <c r="BZ21" s="1281">
        <f t="shared" si="22"/>
        <v>1150</v>
      </c>
      <c r="CA21" s="1281">
        <f t="shared" si="22"/>
        <v>1150</v>
      </c>
      <c r="CB21" s="1281">
        <f t="shared" si="22"/>
        <v>1150</v>
      </c>
      <c r="CC21" s="1281">
        <f t="shared" si="22"/>
        <v>1150</v>
      </c>
      <c r="CD21" s="1281">
        <f t="shared" si="22"/>
        <v>1150</v>
      </c>
      <c r="CE21" s="623">
        <f t="shared" si="23"/>
        <v>1150</v>
      </c>
      <c r="CF21" s="623">
        <f t="shared" si="24"/>
        <v>1150</v>
      </c>
      <c r="CG21" s="623">
        <f t="shared" si="24"/>
        <v>1150</v>
      </c>
      <c r="CH21" s="623">
        <f t="shared" si="24"/>
        <v>1150</v>
      </c>
      <c r="CI21" s="623">
        <f t="shared" si="24"/>
        <v>1150</v>
      </c>
      <c r="CJ21" s="623">
        <f t="shared" si="24"/>
        <v>1150</v>
      </c>
      <c r="CK21" s="623">
        <f t="shared" si="24"/>
        <v>1150</v>
      </c>
      <c r="CL21" s="623">
        <f t="shared" si="24"/>
        <v>1150</v>
      </c>
      <c r="CM21" s="623">
        <f t="shared" si="24"/>
        <v>1150</v>
      </c>
      <c r="CN21" s="623">
        <f t="shared" si="24"/>
        <v>1150</v>
      </c>
      <c r="CO21" s="623">
        <f t="shared" si="24"/>
        <v>1150</v>
      </c>
      <c r="CP21" s="623">
        <f t="shared" si="24"/>
        <v>1150</v>
      </c>
      <c r="CQ21" s="1281">
        <f t="shared" si="25"/>
        <v>1150</v>
      </c>
      <c r="CR21" s="1281">
        <f t="shared" si="26"/>
        <v>1150</v>
      </c>
      <c r="CS21" s="1281">
        <f t="shared" si="26"/>
        <v>1150</v>
      </c>
      <c r="CT21" s="1281">
        <f t="shared" si="26"/>
        <v>1150</v>
      </c>
      <c r="CU21" s="1281">
        <f t="shared" si="26"/>
        <v>1150</v>
      </c>
      <c r="CV21" s="1281">
        <f t="shared" si="26"/>
        <v>1150</v>
      </c>
      <c r="CW21" s="1281">
        <f t="shared" si="26"/>
        <v>1150</v>
      </c>
      <c r="CX21" s="1281">
        <f t="shared" si="26"/>
        <v>1150</v>
      </c>
      <c r="CY21" s="1281">
        <f t="shared" si="26"/>
        <v>1150</v>
      </c>
      <c r="CZ21" s="1281">
        <f t="shared" si="26"/>
        <v>1150</v>
      </c>
      <c r="DA21" s="1281">
        <f t="shared" si="26"/>
        <v>1150</v>
      </c>
      <c r="DB21" s="1281">
        <f t="shared" si="26"/>
        <v>1150</v>
      </c>
      <c r="DC21" s="623">
        <f t="shared" si="27"/>
        <v>1150</v>
      </c>
      <c r="DD21" s="623">
        <f t="shared" si="28"/>
        <v>1150</v>
      </c>
      <c r="DE21" s="623">
        <f t="shared" si="28"/>
        <v>1150</v>
      </c>
      <c r="DF21" s="623">
        <f t="shared" si="28"/>
        <v>1150</v>
      </c>
      <c r="DG21" s="623">
        <f t="shared" si="28"/>
        <v>1150</v>
      </c>
      <c r="DH21" s="623">
        <f t="shared" si="28"/>
        <v>1150</v>
      </c>
      <c r="DI21" s="623">
        <f t="shared" si="28"/>
        <v>1150</v>
      </c>
      <c r="DJ21" s="623">
        <f t="shared" si="28"/>
        <v>1150</v>
      </c>
      <c r="DK21" s="623">
        <f t="shared" si="28"/>
        <v>1150</v>
      </c>
      <c r="DL21" s="623">
        <f t="shared" si="28"/>
        <v>1150</v>
      </c>
      <c r="DM21" s="623">
        <f t="shared" si="28"/>
        <v>1150</v>
      </c>
      <c r="DN21" s="623">
        <f t="shared" si="28"/>
        <v>1150</v>
      </c>
      <c r="DO21" s="1281">
        <f t="shared" si="29"/>
        <v>1150</v>
      </c>
      <c r="DP21" s="1281">
        <f t="shared" si="30"/>
        <v>1150</v>
      </c>
      <c r="DQ21" s="1281">
        <f t="shared" si="30"/>
        <v>1150</v>
      </c>
      <c r="DR21" s="1281">
        <f t="shared" si="30"/>
        <v>1150</v>
      </c>
      <c r="DS21" s="1281">
        <f t="shared" si="30"/>
        <v>1150</v>
      </c>
      <c r="DT21" s="1281">
        <f t="shared" si="30"/>
        <v>1150</v>
      </c>
      <c r="DU21" s="1281">
        <f t="shared" si="30"/>
        <v>1150</v>
      </c>
      <c r="DV21" s="1281">
        <f t="shared" si="30"/>
        <v>1150</v>
      </c>
      <c r="DW21" s="1281">
        <f t="shared" si="30"/>
        <v>1150</v>
      </c>
      <c r="DX21" s="1281">
        <f t="shared" si="30"/>
        <v>1150</v>
      </c>
      <c r="DY21" s="1281">
        <f t="shared" si="30"/>
        <v>1150</v>
      </c>
      <c r="DZ21" s="1281">
        <f t="shared" si="30"/>
        <v>1150</v>
      </c>
      <c r="EA21" s="623">
        <f t="shared" si="31"/>
        <v>1150</v>
      </c>
      <c r="EB21" s="623">
        <f t="shared" si="32"/>
        <v>1150</v>
      </c>
      <c r="EC21" s="623">
        <f t="shared" si="32"/>
        <v>1150</v>
      </c>
      <c r="ED21" s="623">
        <f t="shared" si="32"/>
        <v>1150</v>
      </c>
      <c r="EE21" s="623">
        <f t="shared" si="32"/>
        <v>1150</v>
      </c>
      <c r="EF21" s="623">
        <f t="shared" si="32"/>
        <v>1150</v>
      </c>
      <c r="EG21" s="623">
        <f t="shared" si="32"/>
        <v>1150</v>
      </c>
      <c r="EH21" s="623">
        <f t="shared" si="32"/>
        <v>1150</v>
      </c>
      <c r="EI21" s="623">
        <f t="shared" si="32"/>
        <v>1150</v>
      </c>
      <c r="EJ21" s="623">
        <f t="shared" si="32"/>
        <v>1150</v>
      </c>
      <c r="EK21" s="623">
        <f t="shared" si="32"/>
        <v>1150</v>
      </c>
      <c r="EL21" s="623">
        <f t="shared" si="32"/>
        <v>1150</v>
      </c>
    </row>
    <row r="22" spans="1:142">
      <c r="A22" s="7" t="str">
        <f>IF('Rent Roll_RedIQ 1'!B15&gt;0,'Rent Roll_RedIQ 1'!B15,"")</f>
        <v>217</v>
      </c>
      <c r="B22" s="7" t="str">
        <f>IF('Rent Roll_RedIQ 1'!C15&gt;0,'Rent Roll_RedIQ 1'!C15,"")</f>
        <v>A1</v>
      </c>
      <c r="C22" s="614">
        <f>IF('Rent Roll_RedIQ 1'!K15&gt;0,'Rent Roll_RedIQ 1'!K15,0)</f>
        <v>1200</v>
      </c>
      <c r="D22" s="615">
        <f>IF('Rent Roll_RedIQ 1'!J15&gt;0,'Rent Roll_RedIQ 1'!J15,"")</f>
        <v>1200</v>
      </c>
      <c r="E22" s="624">
        <f t="shared" si="42"/>
        <v>0</v>
      </c>
      <c r="F22" s="194"/>
      <c r="G22" s="194"/>
      <c r="H22" s="616">
        <f t="shared" si="33"/>
        <v>1200</v>
      </c>
      <c r="I22" s="1200">
        <f>IF('Rent Roll_RedIQ 1'!S15&gt;0,'Rent Roll_RedIQ 1'!S15,Purchase_Date-1)</f>
        <v>46018</v>
      </c>
      <c r="J22" s="617">
        <f t="shared" si="34"/>
        <v>1200</v>
      </c>
      <c r="K22" s="1205">
        <f t="shared" si="35"/>
        <v>46387</v>
      </c>
      <c r="L22" s="618">
        <f t="shared" si="34"/>
        <v>1200</v>
      </c>
      <c r="M22" s="1208">
        <f t="shared" si="36"/>
        <v>46752</v>
      </c>
      <c r="N22" s="614">
        <f t="shared" si="43"/>
        <v>1200</v>
      </c>
      <c r="O22" s="614">
        <f t="shared" si="37"/>
        <v>1200</v>
      </c>
      <c r="P22" s="614">
        <f t="shared" si="11"/>
        <v>1200</v>
      </c>
      <c r="Q22" s="614">
        <f t="shared" si="12"/>
        <v>1200</v>
      </c>
      <c r="R22" s="614">
        <f t="shared" si="13"/>
        <v>1200</v>
      </c>
      <c r="S22" s="614">
        <f t="shared" si="14"/>
        <v>1200</v>
      </c>
      <c r="T22" s="614">
        <f t="shared" si="15"/>
        <v>1200</v>
      </c>
      <c r="U22" s="619"/>
      <c r="V22" s="614"/>
      <c r="W22" s="620">
        <f t="shared" ref="W22:AH22" si="48">IF($I22&gt;=W$11,$C22,$H22)</f>
        <v>1200</v>
      </c>
      <c r="X22" s="620">
        <f t="shared" si="48"/>
        <v>1200</v>
      </c>
      <c r="Y22" s="620">
        <f t="shared" si="48"/>
        <v>1200</v>
      </c>
      <c r="Z22" s="620">
        <f t="shared" si="48"/>
        <v>1200</v>
      </c>
      <c r="AA22" s="620">
        <f t="shared" si="48"/>
        <v>1200</v>
      </c>
      <c r="AB22" s="620">
        <f t="shared" si="48"/>
        <v>1200</v>
      </c>
      <c r="AC22" s="620">
        <f t="shared" si="48"/>
        <v>1200</v>
      </c>
      <c r="AD22" s="620">
        <f t="shared" si="48"/>
        <v>1200</v>
      </c>
      <c r="AE22" s="620">
        <f t="shared" si="48"/>
        <v>1200</v>
      </c>
      <c r="AF22" s="620">
        <f t="shared" si="48"/>
        <v>1200</v>
      </c>
      <c r="AG22" s="620">
        <f t="shared" si="48"/>
        <v>1200</v>
      </c>
      <c r="AH22" s="620">
        <f t="shared" si="48"/>
        <v>1200</v>
      </c>
      <c r="AI22" s="621">
        <f t="shared" si="17"/>
        <v>1200</v>
      </c>
      <c r="AJ22" s="621">
        <f t="shared" si="18"/>
        <v>1200</v>
      </c>
      <c r="AK22" s="621">
        <f t="shared" si="18"/>
        <v>1200</v>
      </c>
      <c r="AL22" s="621">
        <f t="shared" si="18"/>
        <v>1200</v>
      </c>
      <c r="AM22" s="621">
        <f t="shared" si="18"/>
        <v>1200</v>
      </c>
      <c r="AN22" s="621">
        <f t="shared" si="18"/>
        <v>1200</v>
      </c>
      <c r="AO22" s="621">
        <f t="shared" si="18"/>
        <v>1200</v>
      </c>
      <c r="AP22" s="621">
        <f t="shared" si="18"/>
        <v>1200</v>
      </c>
      <c r="AQ22" s="621">
        <f t="shared" si="18"/>
        <v>1200</v>
      </c>
      <c r="AR22" s="621">
        <f t="shared" si="18"/>
        <v>1200</v>
      </c>
      <c r="AS22" s="621">
        <f t="shared" si="18"/>
        <v>1200</v>
      </c>
      <c r="AT22" s="621">
        <f t="shared" si="18"/>
        <v>1200</v>
      </c>
      <c r="AU22" s="622">
        <f t="shared" si="19"/>
        <v>1200</v>
      </c>
      <c r="AV22" s="622">
        <f t="shared" si="20"/>
        <v>1200</v>
      </c>
      <c r="AW22" s="622">
        <f t="shared" si="20"/>
        <v>1200</v>
      </c>
      <c r="AX22" s="622">
        <f t="shared" si="20"/>
        <v>1200</v>
      </c>
      <c r="AY22" s="622">
        <f t="shared" si="20"/>
        <v>1200</v>
      </c>
      <c r="AZ22" s="622">
        <f t="shared" si="20"/>
        <v>1200</v>
      </c>
      <c r="BA22" s="622">
        <f t="shared" si="20"/>
        <v>1200</v>
      </c>
      <c r="BB22" s="622">
        <f t="shared" si="20"/>
        <v>1200</v>
      </c>
      <c r="BC22" s="622">
        <f t="shared" si="20"/>
        <v>1200</v>
      </c>
      <c r="BD22" s="622">
        <f t="shared" si="20"/>
        <v>1200</v>
      </c>
      <c r="BE22" s="622">
        <f t="shared" si="20"/>
        <v>1200</v>
      </c>
      <c r="BF22" s="622">
        <f t="shared" si="20"/>
        <v>1200</v>
      </c>
      <c r="BG22" s="623">
        <f t="shared" si="41"/>
        <v>1200</v>
      </c>
      <c r="BH22" s="623">
        <f t="shared" si="21"/>
        <v>1200</v>
      </c>
      <c r="BI22" s="623">
        <f t="shared" si="21"/>
        <v>1200</v>
      </c>
      <c r="BJ22" s="623">
        <f t="shared" si="21"/>
        <v>1200</v>
      </c>
      <c r="BK22" s="623">
        <f t="shared" si="21"/>
        <v>1200</v>
      </c>
      <c r="BL22" s="623">
        <f t="shared" si="21"/>
        <v>1200</v>
      </c>
      <c r="BM22" s="623">
        <f t="shared" si="21"/>
        <v>1200</v>
      </c>
      <c r="BN22" s="623">
        <f t="shared" si="21"/>
        <v>1200</v>
      </c>
      <c r="BO22" s="623">
        <f t="shared" si="21"/>
        <v>1200</v>
      </c>
      <c r="BP22" s="623">
        <f t="shared" si="21"/>
        <v>1200</v>
      </c>
      <c r="BQ22" s="623">
        <f t="shared" si="21"/>
        <v>1200</v>
      </c>
      <c r="BR22" s="623">
        <f t="shared" si="21"/>
        <v>1200</v>
      </c>
      <c r="BS22" s="1281">
        <f t="shared" si="45"/>
        <v>1200</v>
      </c>
      <c r="BT22" s="1281">
        <f t="shared" si="22"/>
        <v>1200</v>
      </c>
      <c r="BU22" s="1281">
        <f t="shared" si="22"/>
        <v>1200</v>
      </c>
      <c r="BV22" s="1281">
        <f t="shared" si="22"/>
        <v>1200</v>
      </c>
      <c r="BW22" s="1281">
        <f t="shared" si="22"/>
        <v>1200</v>
      </c>
      <c r="BX22" s="1281">
        <f t="shared" si="22"/>
        <v>1200</v>
      </c>
      <c r="BY22" s="1281">
        <f t="shared" si="22"/>
        <v>1200</v>
      </c>
      <c r="BZ22" s="1281">
        <f t="shared" si="22"/>
        <v>1200</v>
      </c>
      <c r="CA22" s="1281">
        <f t="shared" si="22"/>
        <v>1200</v>
      </c>
      <c r="CB22" s="1281">
        <f t="shared" si="22"/>
        <v>1200</v>
      </c>
      <c r="CC22" s="1281">
        <f t="shared" si="22"/>
        <v>1200</v>
      </c>
      <c r="CD22" s="1281">
        <f t="shared" si="22"/>
        <v>1200</v>
      </c>
      <c r="CE22" s="623">
        <f t="shared" si="23"/>
        <v>1200</v>
      </c>
      <c r="CF22" s="623">
        <f t="shared" si="24"/>
        <v>1200</v>
      </c>
      <c r="CG22" s="623">
        <f t="shared" si="24"/>
        <v>1200</v>
      </c>
      <c r="CH22" s="623">
        <f t="shared" si="24"/>
        <v>1200</v>
      </c>
      <c r="CI22" s="623">
        <f t="shared" si="24"/>
        <v>1200</v>
      </c>
      <c r="CJ22" s="623">
        <f t="shared" si="24"/>
        <v>1200</v>
      </c>
      <c r="CK22" s="623">
        <f t="shared" si="24"/>
        <v>1200</v>
      </c>
      <c r="CL22" s="623">
        <f t="shared" si="24"/>
        <v>1200</v>
      </c>
      <c r="CM22" s="623">
        <f t="shared" si="24"/>
        <v>1200</v>
      </c>
      <c r="CN22" s="623">
        <f t="shared" si="24"/>
        <v>1200</v>
      </c>
      <c r="CO22" s="623">
        <f t="shared" si="24"/>
        <v>1200</v>
      </c>
      <c r="CP22" s="623">
        <f t="shared" si="24"/>
        <v>1200</v>
      </c>
      <c r="CQ22" s="1281">
        <f t="shared" si="25"/>
        <v>1200</v>
      </c>
      <c r="CR22" s="1281">
        <f t="shared" si="26"/>
        <v>1200</v>
      </c>
      <c r="CS22" s="1281">
        <f t="shared" si="26"/>
        <v>1200</v>
      </c>
      <c r="CT22" s="1281">
        <f t="shared" si="26"/>
        <v>1200</v>
      </c>
      <c r="CU22" s="1281">
        <f t="shared" si="26"/>
        <v>1200</v>
      </c>
      <c r="CV22" s="1281">
        <f t="shared" si="26"/>
        <v>1200</v>
      </c>
      <c r="CW22" s="1281">
        <f t="shared" si="26"/>
        <v>1200</v>
      </c>
      <c r="CX22" s="1281">
        <f t="shared" si="26"/>
        <v>1200</v>
      </c>
      <c r="CY22" s="1281">
        <f t="shared" si="26"/>
        <v>1200</v>
      </c>
      <c r="CZ22" s="1281">
        <f t="shared" si="26"/>
        <v>1200</v>
      </c>
      <c r="DA22" s="1281">
        <f t="shared" si="26"/>
        <v>1200</v>
      </c>
      <c r="DB22" s="1281">
        <f t="shared" si="26"/>
        <v>1200</v>
      </c>
      <c r="DC22" s="623">
        <f t="shared" si="27"/>
        <v>1200</v>
      </c>
      <c r="DD22" s="623">
        <f t="shared" si="28"/>
        <v>1200</v>
      </c>
      <c r="DE22" s="623">
        <f t="shared" si="28"/>
        <v>1200</v>
      </c>
      <c r="DF22" s="623">
        <f t="shared" si="28"/>
        <v>1200</v>
      </c>
      <c r="DG22" s="623">
        <f t="shared" si="28"/>
        <v>1200</v>
      </c>
      <c r="DH22" s="623">
        <f t="shared" si="28"/>
        <v>1200</v>
      </c>
      <c r="DI22" s="623">
        <f t="shared" si="28"/>
        <v>1200</v>
      </c>
      <c r="DJ22" s="623">
        <f t="shared" si="28"/>
        <v>1200</v>
      </c>
      <c r="DK22" s="623">
        <f t="shared" si="28"/>
        <v>1200</v>
      </c>
      <c r="DL22" s="623">
        <f t="shared" si="28"/>
        <v>1200</v>
      </c>
      <c r="DM22" s="623">
        <f t="shared" si="28"/>
        <v>1200</v>
      </c>
      <c r="DN22" s="623">
        <f t="shared" si="28"/>
        <v>1200</v>
      </c>
      <c r="DO22" s="1281">
        <f t="shared" si="29"/>
        <v>1200</v>
      </c>
      <c r="DP22" s="1281">
        <f t="shared" si="30"/>
        <v>1200</v>
      </c>
      <c r="DQ22" s="1281">
        <f t="shared" si="30"/>
        <v>1200</v>
      </c>
      <c r="DR22" s="1281">
        <f t="shared" si="30"/>
        <v>1200</v>
      </c>
      <c r="DS22" s="1281">
        <f t="shared" si="30"/>
        <v>1200</v>
      </c>
      <c r="DT22" s="1281">
        <f t="shared" si="30"/>
        <v>1200</v>
      </c>
      <c r="DU22" s="1281">
        <f t="shared" si="30"/>
        <v>1200</v>
      </c>
      <c r="DV22" s="1281">
        <f t="shared" si="30"/>
        <v>1200</v>
      </c>
      <c r="DW22" s="1281">
        <f t="shared" si="30"/>
        <v>1200</v>
      </c>
      <c r="DX22" s="1281">
        <f t="shared" si="30"/>
        <v>1200</v>
      </c>
      <c r="DY22" s="1281">
        <f t="shared" si="30"/>
        <v>1200</v>
      </c>
      <c r="DZ22" s="1281">
        <f t="shared" si="30"/>
        <v>1200</v>
      </c>
      <c r="EA22" s="623">
        <f t="shared" si="31"/>
        <v>1200</v>
      </c>
      <c r="EB22" s="623">
        <f t="shared" si="32"/>
        <v>1200</v>
      </c>
      <c r="EC22" s="623">
        <f t="shared" si="32"/>
        <v>1200</v>
      </c>
      <c r="ED22" s="623">
        <f t="shared" si="32"/>
        <v>1200</v>
      </c>
      <c r="EE22" s="623">
        <f t="shared" si="32"/>
        <v>1200</v>
      </c>
      <c r="EF22" s="623">
        <f t="shared" si="32"/>
        <v>1200</v>
      </c>
      <c r="EG22" s="623">
        <f t="shared" si="32"/>
        <v>1200</v>
      </c>
      <c r="EH22" s="623">
        <f t="shared" si="32"/>
        <v>1200</v>
      </c>
      <c r="EI22" s="623">
        <f t="shared" si="32"/>
        <v>1200</v>
      </c>
      <c r="EJ22" s="623">
        <f t="shared" si="32"/>
        <v>1200</v>
      </c>
      <c r="EK22" s="623">
        <f t="shared" si="32"/>
        <v>1200</v>
      </c>
      <c r="EL22" s="623">
        <f t="shared" si="32"/>
        <v>1200</v>
      </c>
    </row>
    <row r="23" spans="1:142">
      <c r="A23" s="7" t="str">
        <f>IF('Rent Roll_RedIQ 1'!B16&gt;0,'Rent Roll_RedIQ 1'!B16,"")</f>
        <v>212</v>
      </c>
      <c r="B23" s="7" t="str">
        <f>IF('Rent Roll_RedIQ 1'!C16&gt;0,'Rent Roll_RedIQ 1'!C16,"")</f>
        <v>A1</v>
      </c>
      <c r="C23" s="614">
        <f>IF('Rent Roll_RedIQ 1'!K16&gt;0,'Rent Roll_RedIQ 1'!K16,0)</f>
        <v>1200</v>
      </c>
      <c r="D23" s="615">
        <f>IF('Rent Roll_RedIQ 1'!J16&gt;0,'Rent Roll_RedIQ 1'!J16,"")</f>
        <v>1200</v>
      </c>
      <c r="E23" s="624">
        <f t="shared" si="42"/>
        <v>0</v>
      </c>
      <c r="F23" s="194"/>
      <c r="G23" s="194"/>
      <c r="H23" s="616">
        <f t="shared" si="33"/>
        <v>1200</v>
      </c>
      <c r="I23" s="1200">
        <f>IF('Rent Roll_RedIQ 1'!S16&gt;0,'Rent Roll_RedIQ 1'!S16,Purchase_Date-1)</f>
        <v>46017</v>
      </c>
      <c r="J23" s="617">
        <f t="shared" si="34"/>
        <v>1200</v>
      </c>
      <c r="K23" s="1205">
        <f t="shared" si="35"/>
        <v>46387</v>
      </c>
      <c r="L23" s="618">
        <f t="shared" si="34"/>
        <v>1200</v>
      </c>
      <c r="M23" s="1208">
        <f t="shared" si="36"/>
        <v>46752</v>
      </c>
      <c r="N23" s="614">
        <f t="shared" si="43"/>
        <v>1200</v>
      </c>
      <c r="O23" s="614">
        <f t="shared" si="37"/>
        <v>1200</v>
      </c>
      <c r="P23" s="614">
        <f t="shared" si="11"/>
        <v>1200</v>
      </c>
      <c r="Q23" s="614">
        <f t="shared" si="12"/>
        <v>1200</v>
      </c>
      <c r="R23" s="614">
        <f t="shared" si="13"/>
        <v>1200</v>
      </c>
      <c r="S23" s="614">
        <f t="shared" si="14"/>
        <v>1200</v>
      </c>
      <c r="T23" s="614">
        <f t="shared" si="15"/>
        <v>1200</v>
      </c>
      <c r="U23" s="619"/>
      <c r="V23" s="614"/>
      <c r="W23" s="620">
        <f t="shared" ref="W23:W54" si="49">IF($I23&gt;=W$11,$C23,$H23)</f>
        <v>1200</v>
      </c>
      <c r="X23" s="620">
        <f t="shared" ref="X23:AH26" si="50">IF($I23&gt;=X$11,$C23,$H23)</f>
        <v>1200</v>
      </c>
      <c r="Y23" s="620">
        <f t="shared" si="50"/>
        <v>1200</v>
      </c>
      <c r="Z23" s="620">
        <f t="shared" si="50"/>
        <v>1200</v>
      </c>
      <c r="AA23" s="620">
        <f t="shared" si="50"/>
        <v>1200</v>
      </c>
      <c r="AB23" s="620">
        <f t="shared" si="50"/>
        <v>1200</v>
      </c>
      <c r="AC23" s="620">
        <f t="shared" si="50"/>
        <v>1200</v>
      </c>
      <c r="AD23" s="620">
        <f t="shared" si="50"/>
        <v>1200</v>
      </c>
      <c r="AE23" s="620">
        <f t="shared" si="50"/>
        <v>1200</v>
      </c>
      <c r="AF23" s="620">
        <f t="shared" si="50"/>
        <v>1200</v>
      </c>
      <c r="AG23" s="620">
        <f t="shared" si="50"/>
        <v>1200</v>
      </c>
      <c r="AH23" s="620">
        <f t="shared" si="50"/>
        <v>1200</v>
      </c>
      <c r="AI23" s="621">
        <f t="shared" si="17"/>
        <v>1200</v>
      </c>
      <c r="AJ23" s="621">
        <f t="shared" si="18"/>
        <v>1200</v>
      </c>
      <c r="AK23" s="621">
        <f t="shared" si="18"/>
        <v>1200</v>
      </c>
      <c r="AL23" s="621">
        <f t="shared" si="18"/>
        <v>1200</v>
      </c>
      <c r="AM23" s="621">
        <f t="shared" si="18"/>
        <v>1200</v>
      </c>
      <c r="AN23" s="621">
        <f t="shared" si="18"/>
        <v>1200</v>
      </c>
      <c r="AO23" s="621">
        <f t="shared" si="18"/>
        <v>1200</v>
      </c>
      <c r="AP23" s="621">
        <f t="shared" si="18"/>
        <v>1200</v>
      </c>
      <c r="AQ23" s="621">
        <f t="shared" si="18"/>
        <v>1200</v>
      </c>
      <c r="AR23" s="621">
        <f t="shared" si="18"/>
        <v>1200</v>
      </c>
      <c r="AS23" s="621">
        <f t="shared" si="18"/>
        <v>1200</v>
      </c>
      <c r="AT23" s="621">
        <f t="shared" si="18"/>
        <v>1200</v>
      </c>
      <c r="AU23" s="622">
        <f t="shared" si="19"/>
        <v>1200</v>
      </c>
      <c r="AV23" s="622">
        <f t="shared" si="20"/>
        <v>1200</v>
      </c>
      <c r="AW23" s="622">
        <f t="shared" si="20"/>
        <v>1200</v>
      </c>
      <c r="AX23" s="622">
        <f t="shared" si="20"/>
        <v>1200</v>
      </c>
      <c r="AY23" s="622">
        <f t="shared" si="20"/>
        <v>1200</v>
      </c>
      <c r="AZ23" s="622">
        <f t="shared" si="20"/>
        <v>1200</v>
      </c>
      <c r="BA23" s="622">
        <f t="shared" si="20"/>
        <v>1200</v>
      </c>
      <c r="BB23" s="622">
        <f t="shared" si="20"/>
        <v>1200</v>
      </c>
      <c r="BC23" s="622">
        <f t="shared" si="20"/>
        <v>1200</v>
      </c>
      <c r="BD23" s="622">
        <f t="shared" si="20"/>
        <v>1200</v>
      </c>
      <c r="BE23" s="622">
        <f t="shared" si="20"/>
        <v>1200</v>
      </c>
      <c r="BF23" s="622">
        <f t="shared" si="20"/>
        <v>1200</v>
      </c>
      <c r="BG23" s="623">
        <f t="shared" si="41"/>
        <v>1200</v>
      </c>
      <c r="BH23" s="623">
        <f t="shared" si="21"/>
        <v>1200</v>
      </c>
      <c r="BI23" s="623">
        <f t="shared" si="21"/>
        <v>1200</v>
      </c>
      <c r="BJ23" s="623">
        <f t="shared" si="21"/>
        <v>1200</v>
      </c>
      <c r="BK23" s="623">
        <f t="shared" si="21"/>
        <v>1200</v>
      </c>
      <c r="BL23" s="623">
        <f t="shared" si="21"/>
        <v>1200</v>
      </c>
      <c r="BM23" s="623">
        <f t="shared" si="21"/>
        <v>1200</v>
      </c>
      <c r="BN23" s="623">
        <f t="shared" si="21"/>
        <v>1200</v>
      </c>
      <c r="BO23" s="623">
        <f t="shared" si="21"/>
        <v>1200</v>
      </c>
      <c r="BP23" s="623">
        <f t="shared" si="21"/>
        <v>1200</v>
      </c>
      <c r="BQ23" s="623">
        <f t="shared" si="21"/>
        <v>1200</v>
      </c>
      <c r="BR23" s="623">
        <f t="shared" si="21"/>
        <v>1200</v>
      </c>
      <c r="BS23" s="1281">
        <f t="shared" si="45"/>
        <v>1200</v>
      </c>
      <c r="BT23" s="1281">
        <f t="shared" si="22"/>
        <v>1200</v>
      </c>
      <c r="BU23" s="1281">
        <f t="shared" si="22"/>
        <v>1200</v>
      </c>
      <c r="BV23" s="1281">
        <f t="shared" si="22"/>
        <v>1200</v>
      </c>
      <c r="BW23" s="1281">
        <f t="shared" si="22"/>
        <v>1200</v>
      </c>
      <c r="BX23" s="1281">
        <f t="shared" si="22"/>
        <v>1200</v>
      </c>
      <c r="BY23" s="1281">
        <f t="shared" si="22"/>
        <v>1200</v>
      </c>
      <c r="BZ23" s="1281">
        <f t="shared" si="22"/>
        <v>1200</v>
      </c>
      <c r="CA23" s="1281">
        <f t="shared" si="22"/>
        <v>1200</v>
      </c>
      <c r="CB23" s="1281">
        <f t="shared" si="22"/>
        <v>1200</v>
      </c>
      <c r="CC23" s="1281">
        <f t="shared" si="22"/>
        <v>1200</v>
      </c>
      <c r="CD23" s="1281">
        <f t="shared" si="22"/>
        <v>1200</v>
      </c>
      <c r="CE23" s="623">
        <f t="shared" si="23"/>
        <v>1200</v>
      </c>
      <c r="CF23" s="623">
        <f t="shared" si="24"/>
        <v>1200</v>
      </c>
      <c r="CG23" s="623">
        <f t="shared" si="24"/>
        <v>1200</v>
      </c>
      <c r="CH23" s="623">
        <f t="shared" si="24"/>
        <v>1200</v>
      </c>
      <c r="CI23" s="623">
        <f t="shared" si="24"/>
        <v>1200</v>
      </c>
      <c r="CJ23" s="623">
        <f t="shared" si="24"/>
        <v>1200</v>
      </c>
      <c r="CK23" s="623">
        <f t="shared" si="24"/>
        <v>1200</v>
      </c>
      <c r="CL23" s="623">
        <f t="shared" si="24"/>
        <v>1200</v>
      </c>
      <c r="CM23" s="623">
        <f t="shared" si="24"/>
        <v>1200</v>
      </c>
      <c r="CN23" s="623">
        <f t="shared" si="24"/>
        <v>1200</v>
      </c>
      <c r="CO23" s="623">
        <f t="shared" si="24"/>
        <v>1200</v>
      </c>
      <c r="CP23" s="623">
        <f t="shared" si="24"/>
        <v>1200</v>
      </c>
      <c r="CQ23" s="1281">
        <f t="shared" si="25"/>
        <v>1200</v>
      </c>
      <c r="CR23" s="1281">
        <f t="shared" si="26"/>
        <v>1200</v>
      </c>
      <c r="CS23" s="1281">
        <f t="shared" si="26"/>
        <v>1200</v>
      </c>
      <c r="CT23" s="1281">
        <f t="shared" si="26"/>
        <v>1200</v>
      </c>
      <c r="CU23" s="1281">
        <f t="shared" si="26"/>
        <v>1200</v>
      </c>
      <c r="CV23" s="1281">
        <f t="shared" si="26"/>
        <v>1200</v>
      </c>
      <c r="CW23" s="1281">
        <f t="shared" si="26"/>
        <v>1200</v>
      </c>
      <c r="CX23" s="1281">
        <f t="shared" si="26"/>
        <v>1200</v>
      </c>
      <c r="CY23" s="1281">
        <f t="shared" si="26"/>
        <v>1200</v>
      </c>
      <c r="CZ23" s="1281">
        <f t="shared" si="26"/>
        <v>1200</v>
      </c>
      <c r="DA23" s="1281">
        <f t="shared" si="26"/>
        <v>1200</v>
      </c>
      <c r="DB23" s="1281">
        <f t="shared" si="26"/>
        <v>1200</v>
      </c>
      <c r="DC23" s="623">
        <f t="shared" si="27"/>
        <v>1200</v>
      </c>
      <c r="DD23" s="623">
        <f t="shared" si="28"/>
        <v>1200</v>
      </c>
      <c r="DE23" s="623">
        <f t="shared" si="28"/>
        <v>1200</v>
      </c>
      <c r="DF23" s="623">
        <f t="shared" si="28"/>
        <v>1200</v>
      </c>
      <c r="DG23" s="623">
        <f t="shared" si="28"/>
        <v>1200</v>
      </c>
      <c r="DH23" s="623">
        <f t="shared" si="28"/>
        <v>1200</v>
      </c>
      <c r="DI23" s="623">
        <f t="shared" si="28"/>
        <v>1200</v>
      </c>
      <c r="DJ23" s="623">
        <f t="shared" si="28"/>
        <v>1200</v>
      </c>
      <c r="DK23" s="623">
        <f t="shared" si="28"/>
        <v>1200</v>
      </c>
      <c r="DL23" s="623">
        <f t="shared" si="28"/>
        <v>1200</v>
      </c>
      <c r="DM23" s="623">
        <f t="shared" si="28"/>
        <v>1200</v>
      </c>
      <c r="DN23" s="623">
        <f t="shared" si="28"/>
        <v>1200</v>
      </c>
      <c r="DO23" s="1281">
        <f t="shared" si="29"/>
        <v>1200</v>
      </c>
      <c r="DP23" s="1281">
        <f t="shared" si="30"/>
        <v>1200</v>
      </c>
      <c r="DQ23" s="1281">
        <f t="shared" si="30"/>
        <v>1200</v>
      </c>
      <c r="DR23" s="1281">
        <f t="shared" si="30"/>
        <v>1200</v>
      </c>
      <c r="DS23" s="1281">
        <f t="shared" si="30"/>
        <v>1200</v>
      </c>
      <c r="DT23" s="1281">
        <f t="shared" si="30"/>
        <v>1200</v>
      </c>
      <c r="DU23" s="1281">
        <f t="shared" si="30"/>
        <v>1200</v>
      </c>
      <c r="DV23" s="1281">
        <f t="shared" si="30"/>
        <v>1200</v>
      </c>
      <c r="DW23" s="1281">
        <f t="shared" si="30"/>
        <v>1200</v>
      </c>
      <c r="DX23" s="1281">
        <f t="shared" si="30"/>
        <v>1200</v>
      </c>
      <c r="DY23" s="1281">
        <f t="shared" si="30"/>
        <v>1200</v>
      </c>
      <c r="DZ23" s="1281">
        <f t="shared" si="30"/>
        <v>1200</v>
      </c>
      <c r="EA23" s="623">
        <f t="shared" si="31"/>
        <v>1200</v>
      </c>
      <c r="EB23" s="623">
        <f t="shared" si="32"/>
        <v>1200</v>
      </c>
      <c r="EC23" s="623">
        <f t="shared" si="32"/>
        <v>1200</v>
      </c>
      <c r="ED23" s="623">
        <f t="shared" si="32"/>
        <v>1200</v>
      </c>
      <c r="EE23" s="623">
        <f t="shared" si="32"/>
        <v>1200</v>
      </c>
      <c r="EF23" s="623">
        <f t="shared" si="32"/>
        <v>1200</v>
      </c>
      <c r="EG23" s="623">
        <f t="shared" si="32"/>
        <v>1200</v>
      </c>
      <c r="EH23" s="623">
        <f t="shared" si="32"/>
        <v>1200</v>
      </c>
      <c r="EI23" s="623">
        <f t="shared" si="32"/>
        <v>1200</v>
      </c>
      <c r="EJ23" s="623">
        <f t="shared" si="32"/>
        <v>1200</v>
      </c>
      <c r="EK23" s="623">
        <f t="shared" si="32"/>
        <v>1200</v>
      </c>
      <c r="EL23" s="623">
        <f t="shared" si="32"/>
        <v>1200</v>
      </c>
    </row>
    <row r="24" spans="1:142">
      <c r="A24" s="7" t="str">
        <f>IF('Rent Roll_RedIQ 1'!B17&gt;0,'Rent Roll_RedIQ 1'!B17,"")</f>
        <v>126</v>
      </c>
      <c r="B24" s="7" t="str">
        <f>IF('Rent Roll_RedIQ 1'!C17&gt;0,'Rent Roll_RedIQ 1'!C17,"")</f>
        <v>B2</v>
      </c>
      <c r="C24" s="614">
        <f>IF('Rent Roll_RedIQ 1'!K17&gt;0,'Rent Roll_RedIQ 1'!K17,0)</f>
        <v>1475</v>
      </c>
      <c r="D24" s="615">
        <f>IF('Rent Roll_RedIQ 1'!J17&gt;0,'Rent Roll_RedIQ 1'!J17,"")</f>
        <v>1500</v>
      </c>
      <c r="E24" s="624">
        <f t="shared" si="42"/>
        <v>1.6949152542372836E-2</v>
      </c>
      <c r="F24" s="194"/>
      <c r="G24" s="194"/>
      <c r="H24" s="616">
        <f t="shared" si="33"/>
        <v>1475</v>
      </c>
      <c r="I24" s="1200">
        <f>IF('Rent Roll_RedIQ 1'!S17&gt;0,'Rent Roll_RedIQ 1'!S17,Purchase_Date-1)</f>
        <v>45991</v>
      </c>
      <c r="J24" s="617">
        <f t="shared" si="34"/>
        <v>1475</v>
      </c>
      <c r="K24" s="1205">
        <f t="shared" si="35"/>
        <v>46356</v>
      </c>
      <c r="L24" s="618">
        <f t="shared" si="34"/>
        <v>1475</v>
      </c>
      <c r="M24" s="1208">
        <f t="shared" si="36"/>
        <v>46721</v>
      </c>
      <c r="N24" s="614">
        <f t="shared" si="43"/>
        <v>1475</v>
      </c>
      <c r="O24" s="614">
        <f t="shared" si="37"/>
        <v>1475</v>
      </c>
      <c r="P24" s="614">
        <f t="shared" si="11"/>
        <v>1475</v>
      </c>
      <c r="Q24" s="614">
        <f t="shared" si="12"/>
        <v>1475</v>
      </c>
      <c r="R24" s="614">
        <f t="shared" si="13"/>
        <v>1475</v>
      </c>
      <c r="S24" s="614">
        <f t="shared" si="14"/>
        <v>1475</v>
      </c>
      <c r="T24" s="614">
        <f t="shared" si="15"/>
        <v>1475</v>
      </c>
      <c r="U24" s="619"/>
      <c r="V24" s="614"/>
      <c r="W24" s="620">
        <f t="shared" si="49"/>
        <v>1475</v>
      </c>
      <c r="X24" s="620">
        <f t="shared" si="50"/>
        <v>1475</v>
      </c>
      <c r="Y24" s="620">
        <f t="shared" si="50"/>
        <v>1475</v>
      </c>
      <c r="Z24" s="620">
        <f t="shared" si="50"/>
        <v>1475</v>
      </c>
      <c r="AA24" s="620">
        <f t="shared" si="50"/>
        <v>1475</v>
      </c>
      <c r="AB24" s="620">
        <f t="shared" si="50"/>
        <v>1475</v>
      </c>
      <c r="AC24" s="620">
        <f t="shared" si="50"/>
        <v>1475</v>
      </c>
      <c r="AD24" s="620">
        <f t="shared" si="50"/>
        <v>1475</v>
      </c>
      <c r="AE24" s="620">
        <f t="shared" si="50"/>
        <v>1475</v>
      </c>
      <c r="AF24" s="620">
        <f t="shared" si="50"/>
        <v>1475</v>
      </c>
      <c r="AG24" s="620">
        <f t="shared" si="50"/>
        <v>1475</v>
      </c>
      <c r="AH24" s="620">
        <f t="shared" si="50"/>
        <v>1475</v>
      </c>
      <c r="AI24" s="621">
        <f t="shared" si="17"/>
        <v>1475</v>
      </c>
      <c r="AJ24" s="621">
        <f t="shared" si="18"/>
        <v>1475</v>
      </c>
      <c r="AK24" s="621">
        <f t="shared" si="18"/>
        <v>1475</v>
      </c>
      <c r="AL24" s="621">
        <f t="shared" si="18"/>
        <v>1475</v>
      </c>
      <c r="AM24" s="621">
        <f t="shared" si="18"/>
        <v>1475</v>
      </c>
      <c r="AN24" s="621">
        <f t="shared" si="18"/>
        <v>1475</v>
      </c>
      <c r="AO24" s="621">
        <f t="shared" si="18"/>
        <v>1475</v>
      </c>
      <c r="AP24" s="621">
        <f t="shared" ref="AJ24:AT35" si="51">IF($K24&gt;=AP$11,$H24,$J24)</f>
        <v>1475</v>
      </c>
      <c r="AQ24" s="621">
        <f t="shared" si="51"/>
        <v>1475</v>
      </c>
      <c r="AR24" s="621">
        <f t="shared" si="51"/>
        <v>1475</v>
      </c>
      <c r="AS24" s="621">
        <f t="shared" si="51"/>
        <v>1475</v>
      </c>
      <c r="AT24" s="621">
        <f t="shared" si="51"/>
        <v>1475</v>
      </c>
      <c r="AU24" s="622">
        <f t="shared" si="19"/>
        <v>1475</v>
      </c>
      <c r="AV24" s="622">
        <f t="shared" si="20"/>
        <v>1475</v>
      </c>
      <c r="AW24" s="622">
        <f t="shared" si="20"/>
        <v>1475</v>
      </c>
      <c r="AX24" s="622">
        <f t="shared" si="20"/>
        <v>1475</v>
      </c>
      <c r="AY24" s="622">
        <f t="shared" si="20"/>
        <v>1475</v>
      </c>
      <c r="AZ24" s="622">
        <f t="shared" si="20"/>
        <v>1475</v>
      </c>
      <c r="BA24" s="622">
        <f t="shared" si="20"/>
        <v>1475</v>
      </c>
      <c r="BB24" s="622">
        <f t="shared" si="20"/>
        <v>1475</v>
      </c>
      <c r="BC24" s="622">
        <f t="shared" si="20"/>
        <v>1475</v>
      </c>
      <c r="BD24" s="622">
        <f t="shared" si="20"/>
        <v>1475</v>
      </c>
      <c r="BE24" s="622">
        <f t="shared" si="20"/>
        <v>1475</v>
      </c>
      <c r="BF24" s="622">
        <f t="shared" si="20"/>
        <v>1475</v>
      </c>
      <c r="BG24" s="623">
        <f t="shared" si="41"/>
        <v>1475</v>
      </c>
      <c r="BH24" s="623">
        <f t="shared" si="21"/>
        <v>1475</v>
      </c>
      <c r="BI24" s="623">
        <f t="shared" si="21"/>
        <v>1475</v>
      </c>
      <c r="BJ24" s="623">
        <f t="shared" si="21"/>
        <v>1475</v>
      </c>
      <c r="BK24" s="623">
        <f t="shared" si="21"/>
        <v>1475</v>
      </c>
      <c r="BL24" s="623">
        <f t="shared" si="21"/>
        <v>1475</v>
      </c>
      <c r="BM24" s="623">
        <f t="shared" si="21"/>
        <v>1475</v>
      </c>
      <c r="BN24" s="623">
        <f t="shared" si="21"/>
        <v>1475</v>
      </c>
      <c r="BO24" s="623">
        <f t="shared" si="21"/>
        <v>1475</v>
      </c>
      <c r="BP24" s="623">
        <f t="shared" si="21"/>
        <v>1475</v>
      </c>
      <c r="BQ24" s="623">
        <f t="shared" si="21"/>
        <v>1475</v>
      </c>
      <c r="BR24" s="623">
        <f t="shared" si="21"/>
        <v>1475</v>
      </c>
      <c r="BS24" s="1281">
        <f t="shared" si="45"/>
        <v>1475</v>
      </c>
      <c r="BT24" s="1281">
        <f t="shared" si="22"/>
        <v>1475</v>
      </c>
      <c r="BU24" s="1281">
        <f t="shared" si="22"/>
        <v>1475</v>
      </c>
      <c r="BV24" s="1281">
        <f t="shared" si="22"/>
        <v>1475</v>
      </c>
      <c r="BW24" s="1281">
        <f t="shared" si="22"/>
        <v>1475</v>
      </c>
      <c r="BX24" s="1281">
        <f t="shared" si="22"/>
        <v>1475</v>
      </c>
      <c r="BY24" s="1281">
        <f t="shared" si="22"/>
        <v>1475</v>
      </c>
      <c r="BZ24" s="1281">
        <f t="shared" si="22"/>
        <v>1475</v>
      </c>
      <c r="CA24" s="1281">
        <f t="shared" si="22"/>
        <v>1475</v>
      </c>
      <c r="CB24" s="1281">
        <f t="shared" si="22"/>
        <v>1475</v>
      </c>
      <c r="CC24" s="1281">
        <f t="shared" si="22"/>
        <v>1475</v>
      </c>
      <c r="CD24" s="1281">
        <f t="shared" si="22"/>
        <v>1475</v>
      </c>
      <c r="CE24" s="623">
        <f t="shared" si="23"/>
        <v>1475</v>
      </c>
      <c r="CF24" s="623">
        <f t="shared" si="24"/>
        <v>1475</v>
      </c>
      <c r="CG24" s="623">
        <f t="shared" si="24"/>
        <v>1475</v>
      </c>
      <c r="CH24" s="623">
        <f t="shared" si="24"/>
        <v>1475</v>
      </c>
      <c r="CI24" s="623">
        <f t="shared" si="24"/>
        <v>1475</v>
      </c>
      <c r="CJ24" s="623">
        <f t="shared" si="24"/>
        <v>1475</v>
      </c>
      <c r="CK24" s="623">
        <f t="shared" si="24"/>
        <v>1475</v>
      </c>
      <c r="CL24" s="623">
        <f t="shared" si="24"/>
        <v>1475</v>
      </c>
      <c r="CM24" s="623">
        <f t="shared" si="24"/>
        <v>1475</v>
      </c>
      <c r="CN24" s="623">
        <f t="shared" si="24"/>
        <v>1475</v>
      </c>
      <c r="CO24" s="623">
        <f t="shared" si="24"/>
        <v>1475</v>
      </c>
      <c r="CP24" s="623">
        <f t="shared" si="24"/>
        <v>1475</v>
      </c>
      <c r="CQ24" s="1281">
        <f t="shared" si="25"/>
        <v>1475</v>
      </c>
      <c r="CR24" s="1281">
        <f t="shared" si="26"/>
        <v>1475</v>
      </c>
      <c r="CS24" s="1281">
        <f t="shared" si="26"/>
        <v>1475</v>
      </c>
      <c r="CT24" s="1281">
        <f t="shared" si="26"/>
        <v>1475</v>
      </c>
      <c r="CU24" s="1281">
        <f t="shared" si="26"/>
        <v>1475</v>
      </c>
      <c r="CV24" s="1281">
        <f t="shared" si="26"/>
        <v>1475</v>
      </c>
      <c r="CW24" s="1281">
        <f t="shared" si="26"/>
        <v>1475</v>
      </c>
      <c r="CX24" s="1281">
        <f t="shared" si="26"/>
        <v>1475</v>
      </c>
      <c r="CY24" s="1281">
        <f t="shared" si="26"/>
        <v>1475</v>
      </c>
      <c r="CZ24" s="1281">
        <f t="shared" si="26"/>
        <v>1475</v>
      </c>
      <c r="DA24" s="1281">
        <f t="shared" si="26"/>
        <v>1475</v>
      </c>
      <c r="DB24" s="1281">
        <f t="shared" si="26"/>
        <v>1475</v>
      </c>
      <c r="DC24" s="623">
        <f t="shared" si="27"/>
        <v>1475</v>
      </c>
      <c r="DD24" s="623">
        <f t="shared" si="28"/>
        <v>1475</v>
      </c>
      <c r="DE24" s="623">
        <f t="shared" si="28"/>
        <v>1475</v>
      </c>
      <c r="DF24" s="623">
        <f t="shared" si="28"/>
        <v>1475</v>
      </c>
      <c r="DG24" s="623">
        <f t="shared" si="28"/>
        <v>1475</v>
      </c>
      <c r="DH24" s="623">
        <f t="shared" si="28"/>
        <v>1475</v>
      </c>
      <c r="DI24" s="623">
        <f t="shared" si="28"/>
        <v>1475</v>
      </c>
      <c r="DJ24" s="623">
        <f t="shared" si="28"/>
        <v>1475</v>
      </c>
      <c r="DK24" s="623">
        <f t="shared" si="28"/>
        <v>1475</v>
      </c>
      <c r="DL24" s="623">
        <f t="shared" si="28"/>
        <v>1475</v>
      </c>
      <c r="DM24" s="623">
        <f t="shared" si="28"/>
        <v>1475</v>
      </c>
      <c r="DN24" s="623">
        <f t="shared" si="28"/>
        <v>1475</v>
      </c>
      <c r="DO24" s="1281">
        <f t="shared" si="29"/>
        <v>1475</v>
      </c>
      <c r="DP24" s="1281">
        <f t="shared" si="30"/>
        <v>1475</v>
      </c>
      <c r="DQ24" s="1281">
        <f t="shared" si="30"/>
        <v>1475</v>
      </c>
      <c r="DR24" s="1281">
        <f t="shared" si="30"/>
        <v>1475</v>
      </c>
      <c r="DS24" s="1281">
        <f t="shared" si="30"/>
        <v>1475</v>
      </c>
      <c r="DT24" s="1281">
        <f t="shared" si="30"/>
        <v>1475</v>
      </c>
      <c r="DU24" s="1281">
        <f t="shared" si="30"/>
        <v>1475</v>
      </c>
      <c r="DV24" s="1281">
        <f t="shared" si="30"/>
        <v>1475</v>
      </c>
      <c r="DW24" s="1281">
        <f t="shared" si="30"/>
        <v>1475</v>
      </c>
      <c r="DX24" s="1281">
        <f t="shared" si="30"/>
        <v>1475</v>
      </c>
      <c r="DY24" s="1281">
        <f t="shared" si="30"/>
        <v>1475</v>
      </c>
      <c r="DZ24" s="1281">
        <f t="shared" si="30"/>
        <v>1475</v>
      </c>
      <c r="EA24" s="623">
        <f t="shared" si="31"/>
        <v>1475</v>
      </c>
      <c r="EB24" s="623">
        <f t="shared" si="32"/>
        <v>1475</v>
      </c>
      <c r="EC24" s="623">
        <f t="shared" si="32"/>
        <v>1475</v>
      </c>
      <c r="ED24" s="623">
        <f t="shared" si="32"/>
        <v>1475</v>
      </c>
      <c r="EE24" s="623">
        <f t="shared" si="32"/>
        <v>1475</v>
      </c>
      <c r="EF24" s="623">
        <f t="shared" si="32"/>
        <v>1475</v>
      </c>
      <c r="EG24" s="623">
        <f t="shared" si="32"/>
        <v>1475</v>
      </c>
      <c r="EH24" s="623">
        <f t="shared" si="32"/>
        <v>1475</v>
      </c>
      <c r="EI24" s="623">
        <f t="shared" si="32"/>
        <v>1475</v>
      </c>
      <c r="EJ24" s="623">
        <f t="shared" si="32"/>
        <v>1475</v>
      </c>
      <c r="EK24" s="623">
        <f t="shared" si="32"/>
        <v>1475</v>
      </c>
      <c r="EL24" s="623">
        <f t="shared" si="32"/>
        <v>1475</v>
      </c>
    </row>
    <row r="25" spans="1:142">
      <c r="A25" s="7" t="str">
        <f>IF('Rent Roll_RedIQ 1'!B18&gt;0,'Rent Roll_RedIQ 1'!B18,"")</f>
        <v>321</v>
      </c>
      <c r="B25" s="7" t="str">
        <f>IF('Rent Roll_RedIQ 1'!C18&gt;0,'Rent Roll_RedIQ 1'!C18,"")</f>
        <v>B2</v>
      </c>
      <c r="C25" s="614">
        <f>IF('Rent Roll_RedIQ 1'!K18&gt;0,'Rent Roll_RedIQ 1'!K18,0)</f>
        <v>1375</v>
      </c>
      <c r="D25" s="615">
        <f>IF('Rent Roll_RedIQ 1'!J18&gt;0,'Rent Roll_RedIQ 1'!J18,"")</f>
        <v>1500</v>
      </c>
      <c r="E25" s="624">
        <f t="shared" si="42"/>
        <v>9.0909090909090828E-2</v>
      </c>
      <c r="F25" s="194"/>
      <c r="G25" s="194"/>
      <c r="H25" s="616">
        <f t="shared" si="33"/>
        <v>1375</v>
      </c>
      <c r="I25" s="1200">
        <f>IF('Rent Roll_RedIQ 1'!S18&gt;0,'Rent Roll_RedIQ 1'!S18,Purchase_Date-1)</f>
        <v>45991</v>
      </c>
      <c r="J25" s="617">
        <f t="shared" si="34"/>
        <v>1375</v>
      </c>
      <c r="K25" s="1205">
        <f t="shared" si="35"/>
        <v>46356</v>
      </c>
      <c r="L25" s="618">
        <f t="shared" si="34"/>
        <v>1375</v>
      </c>
      <c r="M25" s="1208">
        <f t="shared" si="36"/>
        <v>46721</v>
      </c>
      <c r="N25" s="614">
        <f t="shared" si="43"/>
        <v>1375</v>
      </c>
      <c r="O25" s="614">
        <f t="shared" si="37"/>
        <v>1375</v>
      </c>
      <c r="P25" s="614">
        <f t="shared" si="11"/>
        <v>1375</v>
      </c>
      <c r="Q25" s="614">
        <f t="shared" si="12"/>
        <v>1375</v>
      </c>
      <c r="R25" s="614">
        <f t="shared" si="13"/>
        <v>1375</v>
      </c>
      <c r="S25" s="614">
        <f t="shared" si="14"/>
        <v>1375</v>
      </c>
      <c r="T25" s="614">
        <f t="shared" si="15"/>
        <v>1375</v>
      </c>
      <c r="U25" s="619"/>
      <c r="V25" s="614"/>
      <c r="W25" s="620">
        <f t="shared" si="49"/>
        <v>1375</v>
      </c>
      <c r="X25" s="620">
        <f t="shared" si="50"/>
        <v>1375</v>
      </c>
      <c r="Y25" s="620">
        <f t="shared" si="50"/>
        <v>1375</v>
      </c>
      <c r="Z25" s="620">
        <f t="shared" si="50"/>
        <v>1375</v>
      </c>
      <c r="AA25" s="620">
        <f t="shared" si="50"/>
        <v>1375</v>
      </c>
      <c r="AB25" s="620">
        <f t="shared" si="50"/>
        <v>1375</v>
      </c>
      <c r="AC25" s="620">
        <f t="shared" si="50"/>
        <v>1375</v>
      </c>
      <c r="AD25" s="620">
        <f t="shared" si="50"/>
        <v>1375</v>
      </c>
      <c r="AE25" s="620">
        <f t="shared" si="50"/>
        <v>1375</v>
      </c>
      <c r="AF25" s="620">
        <f t="shared" si="50"/>
        <v>1375</v>
      </c>
      <c r="AG25" s="620">
        <f t="shared" si="50"/>
        <v>1375</v>
      </c>
      <c r="AH25" s="620">
        <f t="shared" si="50"/>
        <v>1375</v>
      </c>
      <c r="AI25" s="621">
        <f t="shared" si="17"/>
        <v>1375</v>
      </c>
      <c r="AJ25" s="621">
        <f t="shared" si="51"/>
        <v>1375</v>
      </c>
      <c r="AK25" s="621">
        <f t="shared" si="51"/>
        <v>1375</v>
      </c>
      <c r="AL25" s="621">
        <f t="shared" si="51"/>
        <v>1375</v>
      </c>
      <c r="AM25" s="621">
        <f t="shared" si="51"/>
        <v>1375</v>
      </c>
      <c r="AN25" s="621">
        <f t="shared" si="51"/>
        <v>1375</v>
      </c>
      <c r="AO25" s="621">
        <f t="shared" si="51"/>
        <v>1375</v>
      </c>
      <c r="AP25" s="621">
        <f t="shared" si="51"/>
        <v>1375</v>
      </c>
      <c r="AQ25" s="621">
        <f t="shared" si="51"/>
        <v>1375</v>
      </c>
      <c r="AR25" s="621">
        <f t="shared" si="51"/>
        <v>1375</v>
      </c>
      <c r="AS25" s="621">
        <f t="shared" si="51"/>
        <v>1375</v>
      </c>
      <c r="AT25" s="621">
        <f t="shared" si="51"/>
        <v>1375</v>
      </c>
      <c r="AU25" s="622">
        <f t="shared" si="19"/>
        <v>1375</v>
      </c>
      <c r="AV25" s="622">
        <f t="shared" si="20"/>
        <v>1375</v>
      </c>
      <c r="AW25" s="622">
        <f t="shared" si="20"/>
        <v>1375</v>
      </c>
      <c r="AX25" s="622">
        <f t="shared" si="20"/>
        <v>1375</v>
      </c>
      <c r="AY25" s="622">
        <f t="shared" si="20"/>
        <v>1375</v>
      </c>
      <c r="AZ25" s="622">
        <f t="shared" si="20"/>
        <v>1375</v>
      </c>
      <c r="BA25" s="622">
        <f t="shared" si="20"/>
        <v>1375</v>
      </c>
      <c r="BB25" s="622">
        <f t="shared" si="20"/>
        <v>1375</v>
      </c>
      <c r="BC25" s="622">
        <f t="shared" si="20"/>
        <v>1375</v>
      </c>
      <c r="BD25" s="622">
        <f t="shared" si="20"/>
        <v>1375</v>
      </c>
      <c r="BE25" s="622">
        <f t="shared" si="20"/>
        <v>1375</v>
      </c>
      <c r="BF25" s="622">
        <f t="shared" si="20"/>
        <v>1375</v>
      </c>
      <c r="BG25" s="623">
        <f t="shared" si="41"/>
        <v>1375</v>
      </c>
      <c r="BH25" s="623">
        <f t="shared" si="21"/>
        <v>1375</v>
      </c>
      <c r="BI25" s="623">
        <f t="shared" si="21"/>
        <v>1375</v>
      </c>
      <c r="BJ25" s="623">
        <f t="shared" si="21"/>
        <v>1375</v>
      </c>
      <c r="BK25" s="623">
        <f t="shared" si="21"/>
        <v>1375</v>
      </c>
      <c r="BL25" s="623">
        <f t="shared" si="21"/>
        <v>1375</v>
      </c>
      <c r="BM25" s="623">
        <f t="shared" si="21"/>
        <v>1375</v>
      </c>
      <c r="BN25" s="623">
        <f t="shared" si="21"/>
        <v>1375</v>
      </c>
      <c r="BO25" s="623">
        <f t="shared" si="21"/>
        <v>1375</v>
      </c>
      <c r="BP25" s="623">
        <f t="shared" si="21"/>
        <v>1375</v>
      </c>
      <c r="BQ25" s="623">
        <f t="shared" si="21"/>
        <v>1375</v>
      </c>
      <c r="BR25" s="623">
        <f t="shared" si="21"/>
        <v>1375</v>
      </c>
      <c r="BS25" s="1281">
        <f t="shared" si="45"/>
        <v>1375</v>
      </c>
      <c r="BT25" s="1281">
        <f t="shared" si="22"/>
        <v>1375</v>
      </c>
      <c r="BU25" s="1281">
        <f t="shared" si="22"/>
        <v>1375</v>
      </c>
      <c r="BV25" s="1281">
        <f t="shared" si="22"/>
        <v>1375</v>
      </c>
      <c r="BW25" s="1281">
        <f t="shared" si="22"/>
        <v>1375</v>
      </c>
      <c r="BX25" s="1281">
        <f t="shared" si="22"/>
        <v>1375</v>
      </c>
      <c r="BY25" s="1281">
        <f t="shared" si="22"/>
        <v>1375</v>
      </c>
      <c r="BZ25" s="1281">
        <f t="shared" si="22"/>
        <v>1375</v>
      </c>
      <c r="CA25" s="1281">
        <f t="shared" si="22"/>
        <v>1375</v>
      </c>
      <c r="CB25" s="1281">
        <f t="shared" si="22"/>
        <v>1375</v>
      </c>
      <c r="CC25" s="1281">
        <f t="shared" si="22"/>
        <v>1375</v>
      </c>
      <c r="CD25" s="1281">
        <f t="shared" si="22"/>
        <v>1375</v>
      </c>
      <c r="CE25" s="623">
        <f t="shared" si="23"/>
        <v>1375</v>
      </c>
      <c r="CF25" s="623">
        <f t="shared" si="24"/>
        <v>1375</v>
      </c>
      <c r="CG25" s="623">
        <f t="shared" si="24"/>
        <v>1375</v>
      </c>
      <c r="CH25" s="623">
        <f t="shared" si="24"/>
        <v>1375</v>
      </c>
      <c r="CI25" s="623">
        <f t="shared" si="24"/>
        <v>1375</v>
      </c>
      <c r="CJ25" s="623">
        <f t="shared" si="24"/>
        <v>1375</v>
      </c>
      <c r="CK25" s="623">
        <f t="shared" si="24"/>
        <v>1375</v>
      </c>
      <c r="CL25" s="623">
        <f t="shared" si="24"/>
        <v>1375</v>
      </c>
      <c r="CM25" s="623">
        <f t="shared" si="24"/>
        <v>1375</v>
      </c>
      <c r="CN25" s="623">
        <f t="shared" si="24"/>
        <v>1375</v>
      </c>
      <c r="CO25" s="623">
        <f t="shared" si="24"/>
        <v>1375</v>
      </c>
      <c r="CP25" s="623">
        <f t="shared" si="24"/>
        <v>1375</v>
      </c>
      <c r="CQ25" s="1281">
        <f t="shared" si="25"/>
        <v>1375</v>
      </c>
      <c r="CR25" s="1281">
        <f t="shared" si="26"/>
        <v>1375</v>
      </c>
      <c r="CS25" s="1281">
        <f t="shared" si="26"/>
        <v>1375</v>
      </c>
      <c r="CT25" s="1281">
        <f t="shared" si="26"/>
        <v>1375</v>
      </c>
      <c r="CU25" s="1281">
        <f t="shared" si="26"/>
        <v>1375</v>
      </c>
      <c r="CV25" s="1281">
        <f t="shared" si="26"/>
        <v>1375</v>
      </c>
      <c r="CW25" s="1281">
        <f t="shared" si="26"/>
        <v>1375</v>
      </c>
      <c r="CX25" s="1281">
        <f t="shared" si="26"/>
        <v>1375</v>
      </c>
      <c r="CY25" s="1281">
        <f t="shared" si="26"/>
        <v>1375</v>
      </c>
      <c r="CZ25" s="1281">
        <f t="shared" si="26"/>
        <v>1375</v>
      </c>
      <c r="DA25" s="1281">
        <f t="shared" si="26"/>
        <v>1375</v>
      </c>
      <c r="DB25" s="1281">
        <f t="shared" si="26"/>
        <v>1375</v>
      </c>
      <c r="DC25" s="623">
        <f t="shared" si="27"/>
        <v>1375</v>
      </c>
      <c r="DD25" s="623">
        <f t="shared" si="28"/>
        <v>1375</v>
      </c>
      <c r="DE25" s="623">
        <f t="shared" si="28"/>
        <v>1375</v>
      </c>
      <c r="DF25" s="623">
        <f t="shared" si="28"/>
        <v>1375</v>
      </c>
      <c r="DG25" s="623">
        <f t="shared" si="28"/>
        <v>1375</v>
      </c>
      <c r="DH25" s="623">
        <f t="shared" si="28"/>
        <v>1375</v>
      </c>
      <c r="DI25" s="623">
        <f t="shared" si="28"/>
        <v>1375</v>
      </c>
      <c r="DJ25" s="623">
        <f t="shared" si="28"/>
        <v>1375</v>
      </c>
      <c r="DK25" s="623">
        <f t="shared" si="28"/>
        <v>1375</v>
      </c>
      <c r="DL25" s="623">
        <f t="shared" si="28"/>
        <v>1375</v>
      </c>
      <c r="DM25" s="623">
        <f t="shared" si="28"/>
        <v>1375</v>
      </c>
      <c r="DN25" s="623">
        <f t="shared" si="28"/>
        <v>1375</v>
      </c>
      <c r="DO25" s="1281">
        <f t="shared" si="29"/>
        <v>1375</v>
      </c>
      <c r="DP25" s="1281">
        <f t="shared" si="30"/>
        <v>1375</v>
      </c>
      <c r="DQ25" s="1281">
        <f t="shared" si="30"/>
        <v>1375</v>
      </c>
      <c r="DR25" s="1281">
        <f t="shared" si="30"/>
        <v>1375</v>
      </c>
      <c r="DS25" s="1281">
        <f t="shared" si="30"/>
        <v>1375</v>
      </c>
      <c r="DT25" s="1281">
        <f t="shared" si="30"/>
        <v>1375</v>
      </c>
      <c r="DU25" s="1281">
        <f t="shared" si="30"/>
        <v>1375</v>
      </c>
      <c r="DV25" s="1281">
        <f t="shared" si="30"/>
        <v>1375</v>
      </c>
      <c r="DW25" s="1281">
        <f t="shared" si="30"/>
        <v>1375</v>
      </c>
      <c r="DX25" s="1281">
        <f t="shared" si="30"/>
        <v>1375</v>
      </c>
      <c r="DY25" s="1281">
        <f t="shared" si="30"/>
        <v>1375</v>
      </c>
      <c r="DZ25" s="1281">
        <f t="shared" si="30"/>
        <v>1375</v>
      </c>
      <c r="EA25" s="623">
        <f t="shared" si="31"/>
        <v>1375</v>
      </c>
      <c r="EB25" s="623">
        <f t="shared" si="32"/>
        <v>1375</v>
      </c>
      <c r="EC25" s="623">
        <f t="shared" si="32"/>
        <v>1375</v>
      </c>
      <c r="ED25" s="623">
        <f t="shared" si="32"/>
        <v>1375</v>
      </c>
      <c r="EE25" s="623">
        <f t="shared" si="32"/>
        <v>1375</v>
      </c>
      <c r="EF25" s="623">
        <f t="shared" si="32"/>
        <v>1375</v>
      </c>
      <c r="EG25" s="623">
        <f t="shared" si="32"/>
        <v>1375</v>
      </c>
      <c r="EH25" s="623">
        <f t="shared" si="32"/>
        <v>1375</v>
      </c>
      <c r="EI25" s="623">
        <f t="shared" si="32"/>
        <v>1375</v>
      </c>
      <c r="EJ25" s="623">
        <f t="shared" si="32"/>
        <v>1375</v>
      </c>
      <c r="EK25" s="623">
        <f t="shared" si="32"/>
        <v>1375</v>
      </c>
      <c r="EL25" s="623">
        <f t="shared" si="32"/>
        <v>1375</v>
      </c>
    </row>
    <row r="26" spans="1:142">
      <c r="A26" s="7" t="str">
        <f>IF('Rent Roll_RedIQ 1'!B19&gt;0,'Rent Roll_RedIQ 1'!B19,"")</f>
        <v>324</v>
      </c>
      <c r="B26" s="7" t="str">
        <f>IF('Rent Roll_RedIQ 1'!C19&gt;0,'Rent Roll_RedIQ 1'!C19,"")</f>
        <v>A1</v>
      </c>
      <c r="C26" s="614">
        <f>IF('Rent Roll_RedIQ 1'!K19&gt;0,'Rent Roll_RedIQ 1'!K19,0)</f>
        <v>1050</v>
      </c>
      <c r="D26" s="615">
        <f>IF('Rent Roll_RedIQ 1'!J19&gt;0,'Rent Roll_RedIQ 1'!J19,"")</f>
        <v>1200</v>
      </c>
      <c r="E26" s="624">
        <f t="shared" si="42"/>
        <v>0.14285714285714279</v>
      </c>
      <c r="F26" s="194"/>
      <c r="G26" s="194"/>
      <c r="H26" s="616">
        <f t="shared" si="33"/>
        <v>1050</v>
      </c>
      <c r="I26" s="1200">
        <f>IF('Rent Roll_RedIQ 1'!S19&gt;0,'Rent Roll_RedIQ 1'!S19,Purchase_Date-1)</f>
        <v>45991</v>
      </c>
      <c r="J26" s="617">
        <f t="shared" si="34"/>
        <v>1050</v>
      </c>
      <c r="K26" s="1205">
        <f t="shared" si="35"/>
        <v>46356</v>
      </c>
      <c r="L26" s="618">
        <f t="shared" si="34"/>
        <v>1050</v>
      </c>
      <c r="M26" s="1208">
        <f t="shared" si="36"/>
        <v>46721</v>
      </c>
      <c r="N26" s="614">
        <f t="shared" si="43"/>
        <v>1050</v>
      </c>
      <c r="O26" s="614">
        <f t="shared" si="37"/>
        <v>1050</v>
      </c>
      <c r="P26" s="614">
        <f t="shared" si="11"/>
        <v>1050</v>
      </c>
      <c r="Q26" s="614">
        <f t="shared" si="12"/>
        <v>1050</v>
      </c>
      <c r="R26" s="614">
        <f t="shared" si="13"/>
        <v>1050</v>
      </c>
      <c r="S26" s="614">
        <f t="shared" si="14"/>
        <v>1050</v>
      </c>
      <c r="T26" s="614">
        <f t="shared" si="15"/>
        <v>1050</v>
      </c>
      <c r="U26" s="619"/>
      <c r="V26" s="614"/>
      <c r="W26" s="620">
        <f t="shared" si="49"/>
        <v>1050</v>
      </c>
      <c r="X26" s="620">
        <f t="shared" si="50"/>
        <v>1050</v>
      </c>
      <c r="Y26" s="620">
        <f t="shared" si="50"/>
        <v>1050</v>
      </c>
      <c r="Z26" s="620">
        <f t="shared" si="50"/>
        <v>1050</v>
      </c>
      <c r="AA26" s="620">
        <f t="shared" si="50"/>
        <v>1050</v>
      </c>
      <c r="AB26" s="620">
        <f t="shared" si="50"/>
        <v>1050</v>
      </c>
      <c r="AC26" s="620">
        <f t="shared" si="50"/>
        <v>1050</v>
      </c>
      <c r="AD26" s="620">
        <f t="shared" si="50"/>
        <v>1050</v>
      </c>
      <c r="AE26" s="620">
        <f t="shared" si="50"/>
        <v>1050</v>
      </c>
      <c r="AF26" s="620">
        <f t="shared" si="50"/>
        <v>1050</v>
      </c>
      <c r="AG26" s="620">
        <f t="shared" si="50"/>
        <v>1050</v>
      </c>
      <c r="AH26" s="620">
        <f t="shared" si="50"/>
        <v>1050</v>
      </c>
      <c r="AI26" s="621">
        <f t="shared" si="17"/>
        <v>1050</v>
      </c>
      <c r="AJ26" s="621">
        <f t="shared" si="51"/>
        <v>1050</v>
      </c>
      <c r="AK26" s="621">
        <f t="shared" si="51"/>
        <v>1050</v>
      </c>
      <c r="AL26" s="621">
        <f t="shared" si="51"/>
        <v>1050</v>
      </c>
      <c r="AM26" s="621">
        <f t="shared" si="51"/>
        <v>1050</v>
      </c>
      <c r="AN26" s="621">
        <f t="shared" si="51"/>
        <v>1050</v>
      </c>
      <c r="AO26" s="621">
        <f t="shared" si="51"/>
        <v>1050</v>
      </c>
      <c r="AP26" s="621">
        <f t="shared" si="51"/>
        <v>1050</v>
      </c>
      <c r="AQ26" s="621">
        <f t="shared" si="51"/>
        <v>1050</v>
      </c>
      <c r="AR26" s="621">
        <f t="shared" si="51"/>
        <v>1050</v>
      </c>
      <c r="AS26" s="621">
        <f t="shared" si="51"/>
        <v>1050</v>
      </c>
      <c r="AT26" s="621">
        <f t="shared" si="51"/>
        <v>1050</v>
      </c>
      <c r="AU26" s="622">
        <f t="shared" si="19"/>
        <v>1050</v>
      </c>
      <c r="AV26" s="622">
        <f t="shared" si="20"/>
        <v>1050</v>
      </c>
      <c r="AW26" s="622">
        <f t="shared" si="20"/>
        <v>1050</v>
      </c>
      <c r="AX26" s="622">
        <f t="shared" si="20"/>
        <v>1050</v>
      </c>
      <c r="AY26" s="622">
        <f t="shared" si="20"/>
        <v>1050</v>
      </c>
      <c r="AZ26" s="622">
        <f t="shared" si="20"/>
        <v>1050</v>
      </c>
      <c r="BA26" s="622">
        <f t="shared" si="20"/>
        <v>1050</v>
      </c>
      <c r="BB26" s="622">
        <f t="shared" si="20"/>
        <v>1050</v>
      </c>
      <c r="BC26" s="622">
        <f t="shared" si="20"/>
        <v>1050</v>
      </c>
      <c r="BD26" s="622">
        <f t="shared" si="20"/>
        <v>1050</v>
      </c>
      <c r="BE26" s="622">
        <f t="shared" si="20"/>
        <v>1050</v>
      </c>
      <c r="BF26" s="622">
        <f t="shared" si="20"/>
        <v>1050</v>
      </c>
      <c r="BG26" s="623">
        <f t="shared" si="41"/>
        <v>1050</v>
      </c>
      <c r="BH26" s="623">
        <f t="shared" si="21"/>
        <v>1050</v>
      </c>
      <c r="BI26" s="623">
        <f t="shared" si="21"/>
        <v>1050</v>
      </c>
      <c r="BJ26" s="623">
        <f t="shared" si="21"/>
        <v>1050</v>
      </c>
      <c r="BK26" s="623">
        <f t="shared" si="21"/>
        <v>1050</v>
      </c>
      <c r="BL26" s="623">
        <f t="shared" si="21"/>
        <v>1050</v>
      </c>
      <c r="BM26" s="623">
        <f t="shared" si="21"/>
        <v>1050</v>
      </c>
      <c r="BN26" s="623">
        <f t="shared" si="21"/>
        <v>1050</v>
      </c>
      <c r="BO26" s="623">
        <f t="shared" si="21"/>
        <v>1050</v>
      </c>
      <c r="BP26" s="623">
        <f t="shared" si="21"/>
        <v>1050</v>
      </c>
      <c r="BQ26" s="623">
        <f t="shared" si="21"/>
        <v>1050</v>
      </c>
      <c r="BR26" s="623">
        <f t="shared" si="21"/>
        <v>1050</v>
      </c>
      <c r="BS26" s="1281">
        <f t="shared" si="45"/>
        <v>1050</v>
      </c>
      <c r="BT26" s="1281">
        <f t="shared" si="22"/>
        <v>1050</v>
      </c>
      <c r="BU26" s="1281">
        <f t="shared" si="22"/>
        <v>1050</v>
      </c>
      <c r="BV26" s="1281">
        <f t="shared" si="22"/>
        <v>1050</v>
      </c>
      <c r="BW26" s="1281">
        <f t="shared" si="22"/>
        <v>1050</v>
      </c>
      <c r="BX26" s="1281">
        <f t="shared" si="22"/>
        <v>1050</v>
      </c>
      <c r="BY26" s="1281">
        <f t="shared" si="22"/>
        <v>1050</v>
      </c>
      <c r="BZ26" s="1281">
        <f t="shared" si="22"/>
        <v>1050</v>
      </c>
      <c r="CA26" s="1281">
        <f t="shared" si="22"/>
        <v>1050</v>
      </c>
      <c r="CB26" s="1281">
        <f t="shared" si="22"/>
        <v>1050</v>
      </c>
      <c r="CC26" s="1281">
        <f t="shared" si="22"/>
        <v>1050</v>
      </c>
      <c r="CD26" s="1281">
        <f t="shared" si="22"/>
        <v>1050</v>
      </c>
      <c r="CE26" s="623">
        <f t="shared" si="23"/>
        <v>1050</v>
      </c>
      <c r="CF26" s="623">
        <f t="shared" si="24"/>
        <v>1050</v>
      </c>
      <c r="CG26" s="623">
        <f t="shared" si="24"/>
        <v>1050</v>
      </c>
      <c r="CH26" s="623">
        <f t="shared" si="24"/>
        <v>1050</v>
      </c>
      <c r="CI26" s="623">
        <f t="shared" si="24"/>
        <v>1050</v>
      </c>
      <c r="CJ26" s="623">
        <f t="shared" si="24"/>
        <v>1050</v>
      </c>
      <c r="CK26" s="623">
        <f t="shared" si="24"/>
        <v>1050</v>
      </c>
      <c r="CL26" s="623">
        <f t="shared" si="24"/>
        <v>1050</v>
      </c>
      <c r="CM26" s="623">
        <f t="shared" si="24"/>
        <v>1050</v>
      </c>
      <c r="CN26" s="623">
        <f t="shared" si="24"/>
        <v>1050</v>
      </c>
      <c r="CO26" s="623">
        <f t="shared" si="24"/>
        <v>1050</v>
      </c>
      <c r="CP26" s="623">
        <f t="shared" si="24"/>
        <v>1050</v>
      </c>
      <c r="CQ26" s="1281">
        <f t="shared" si="25"/>
        <v>1050</v>
      </c>
      <c r="CR26" s="1281">
        <f t="shared" si="26"/>
        <v>1050</v>
      </c>
      <c r="CS26" s="1281">
        <f t="shared" si="26"/>
        <v>1050</v>
      </c>
      <c r="CT26" s="1281">
        <f t="shared" si="26"/>
        <v>1050</v>
      </c>
      <c r="CU26" s="1281">
        <f t="shared" si="26"/>
        <v>1050</v>
      </c>
      <c r="CV26" s="1281">
        <f t="shared" si="26"/>
        <v>1050</v>
      </c>
      <c r="CW26" s="1281">
        <f t="shared" si="26"/>
        <v>1050</v>
      </c>
      <c r="CX26" s="1281">
        <f t="shared" si="26"/>
        <v>1050</v>
      </c>
      <c r="CY26" s="1281">
        <f t="shared" si="26"/>
        <v>1050</v>
      </c>
      <c r="CZ26" s="1281">
        <f t="shared" si="26"/>
        <v>1050</v>
      </c>
      <c r="DA26" s="1281">
        <f t="shared" si="26"/>
        <v>1050</v>
      </c>
      <c r="DB26" s="1281">
        <f t="shared" si="26"/>
        <v>1050</v>
      </c>
      <c r="DC26" s="623">
        <f t="shared" si="27"/>
        <v>1050</v>
      </c>
      <c r="DD26" s="623">
        <f t="shared" si="28"/>
        <v>1050</v>
      </c>
      <c r="DE26" s="623">
        <f t="shared" si="28"/>
        <v>1050</v>
      </c>
      <c r="DF26" s="623">
        <f t="shared" si="28"/>
        <v>1050</v>
      </c>
      <c r="DG26" s="623">
        <f t="shared" si="28"/>
        <v>1050</v>
      </c>
      <c r="DH26" s="623">
        <f t="shared" si="28"/>
        <v>1050</v>
      </c>
      <c r="DI26" s="623">
        <f t="shared" si="28"/>
        <v>1050</v>
      </c>
      <c r="DJ26" s="623">
        <f t="shared" si="28"/>
        <v>1050</v>
      </c>
      <c r="DK26" s="623">
        <f t="shared" si="28"/>
        <v>1050</v>
      </c>
      <c r="DL26" s="623">
        <f t="shared" si="28"/>
        <v>1050</v>
      </c>
      <c r="DM26" s="623">
        <f t="shared" si="28"/>
        <v>1050</v>
      </c>
      <c r="DN26" s="623">
        <f t="shared" si="28"/>
        <v>1050</v>
      </c>
      <c r="DO26" s="1281">
        <f t="shared" si="29"/>
        <v>1050</v>
      </c>
      <c r="DP26" s="1281">
        <f t="shared" si="30"/>
        <v>1050</v>
      </c>
      <c r="DQ26" s="1281">
        <f t="shared" si="30"/>
        <v>1050</v>
      </c>
      <c r="DR26" s="1281">
        <f t="shared" si="30"/>
        <v>1050</v>
      </c>
      <c r="DS26" s="1281">
        <f t="shared" si="30"/>
        <v>1050</v>
      </c>
      <c r="DT26" s="1281">
        <f t="shared" si="30"/>
        <v>1050</v>
      </c>
      <c r="DU26" s="1281">
        <f t="shared" si="30"/>
        <v>1050</v>
      </c>
      <c r="DV26" s="1281">
        <f t="shared" si="30"/>
        <v>1050</v>
      </c>
      <c r="DW26" s="1281">
        <f t="shared" si="30"/>
        <v>1050</v>
      </c>
      <c r="DX26" s="1281">
        <f t="shared" si="30"/>
        <v>1050</v>
      </c>
      <c r="DY26" s="1281">
        <f t="shared" si="30"/>
        <v>1050</v>
      </c>
      <c r="DZ26" s="1281">
        <f t="shared" si="30"/>
        <v>1050</v>
      </c>
      <c r="EA26" s="623">
        <f t="shared" si="31"/>
        <v>1050</v>
      </c>
      <c r="EB26" s="623">
        <f t="shared" si="32"/>
        <v>1050</v>
      </c>
      <c r="EC26" s="623">
        <f t="shared" si="32"/>
        <v>1050</v>
      </c>
      <c r="ED26" s="623">
        <f t="shared" si="32"/>
        <v>1050</v>
      </c>
      <c r="EE26" s="623">
        <f t="shared" si="32"/>
        <v>1050</v>
      </c>
      <c r="EF26" s="623">
        <f t="shared" si="32"/>
        <v>1050</v>
      </c>
      <c r="EG26" s="623">
        <f t="shared" si="32"/>
        <v>1050</v>
      </c>
      <c r="EH26" s="623">
        <f t="shared" si="32"/>
        <v>1050</v>
      </c>
      <c r="EI26" s="623">
        <f t="shared" si="32"/>
        <v>1050</v>
      </c>
      <c r="EJ26" s="623">
        <f t="shared" si="32"/>
        <v>1050</v>
      </c>
      <c r="EK26" s="623">
        <f t="shared" si="32"/>
        <v>1050</v>
      </c>
      <c r="EL26" s="623">
        <f t="shared" si="32"/>
        <v>1050</v>
      </c>
    </row>
    <row r="27" spans="1:142">
      <c r="A27" s="7" t="str">
        <f>IF('Rent Roll_RedIQ 1'!B20&gt;0,'Rent Roll_RedIQ 1'!B20,"")</f>
        <v>612</v>
      </c>
      <c r="B27" s="7" t="str">
        <f>IF('Rent Roll_RedIQ 1'!C20&gt;0,'Rent Roll_RedIQ 1'!C20,"")</f>
        <v>A1</v>
      </c>
      <c r="C27" s="614">
        <f>IF('Rent Roll_RedIQ 1'!K20&gt;0,'Rent Roll_RedIQ 1'!K20,0)</f>
        <v>1075</v>
      </c>
      <c r="D27" s="615">
        <f>IF('Rent Roll_RedIQ 1'!J20&gt;0,'Rent Roll_RedIQ 1'!J20,"")</f>
        <v>1200</v>
      </c>
      <c r="E27" s="624">
        <f t="shared" si="42"/>
        <v>0.11627906976744184</v>
      </c>
      <c r="F27" s="194"/>
      <c r="G27" s="194"/>
      <c r="H27" s="616">
        <f t="shared" si="33"/>
        <v>1075</v>
      </c>
      <c r="I27" s="1200">
        <f>IF('Rent Roll_RedIQ 1'!S20&gt;0,'Rent Roll_RedIQ 1'!S20,Purchase_Date-1)</f>
        <v>45991</v>
      </c>
      <c r="J27" s="617">
        <f t="shared" si="34"/>
        <v>1075</v>
      </c>
      <c r="K27" s="1205">
        <f t="shared" si="35"/>
        <v>46356</v>
      </c>
      <c r="L27" s="618">
        <f t="shared" si="34"/>
        <v>1075</v>
      </c>
      <c r="M27" s="1208">
        <f t="shared" si="36"/>
        <v>46721</v>
      </c>
      <c r="N27" s="614">
        <f t="shared" si="43"/>
        <v>1075</v>
      </c>
      <c r="O27" s="614">
        <f t="shared" si="37"/>
        <v>1075</v>
      </c>
      <c r="P27" s="614">
        <f t="shared" si="11"/>
        <v>1075</v>
      </c>
      <c r="Q27" s="614">
        <f t="shared" si="12"/>
        <v>1075</v>
      </c>
      <c r="R27" s="614">
        <f t="shared" si="13"/>
        <v>1075</v>
      </c>
      <c r="S27" s="614">
        <f t="shared" si="14"/>
        <v>1075</v>
      </c>
      <c r="T27" s="614">
        <f t="shared" si="15"/>
        <v>1075</v>
      </c>
      <c r="U27" s="619"/>
      <c r="V27" s="614"/>
      <c r="W27" s="620">
        <f t="shared" si="49"/>
        <v>1075</v>
      </c>
      <c r="X27" s="620">
        <f t="shared" ref="X27:AH30" si="52">IF($I27&gt;=X$11,$C27,$H27)</f>
        <v>1075</v>
      </c>
      <c r="Y27" s="620">
        <f t="shared" si="52"/>
        <v>1075</v>
      </c>
      <c r="Z27" s="620">
        <f t="shared" si="52"/>
        <v>1075</v>
      </c>
      <c r="AA27" s="620">
        <f t="shared" si="52"/>
        <v>1075</v>
      </c>
      <c r="AB27" s="620">
        <f t="shared" si="52"/>
        <v>1075</v>
      </c>
      <c r="AC27" s="620">
        <f t="shared" si="52"/>
        <v>1075</v>
      </c>
      <c r="AD27" s="620">
        <f t="shared" si="52"/>
        <v>1075</v>
      </c>
      <c r="AE27" s="620">
        <f t="shared" si="52"/>
        <v>1075</v>
      </c>
      <c r="AF27" s="620">
        <f t="shared" si="52"/>
        <v>1075</v>
      </c>
      <c r="AG27" s="620">
        <f t="shared" si="52"/>
        <v>1075</v>
      </c>
      <c r="AH27" s="620">
        <f t="shared" si="52"/>
        <v>1075</v>
      </c>
      <c r="AI27" s="621">
        <f t="shared" si="17"/>
        <v>1075</v>
      </c>
      <c r="AJ27" s="621">
        <f t="shared" si="51"/>
        <v>1075</v>
      </c>
      <c r="AK27" s="621">
        <f t="shared" si="51"/>
        <v>1075</v>
      </c>
      <c r="AL27" s="621">
        <f t="shared" si="51"/>
        <v>1075</v>
      </c>
      <c r="AM27" s="621">
        <f t="shared" si="51"/>
        <v>1075</v>
      </c>
      <c r="AN27" s="621">
        <f t="shared" si="51"/>
        <v>1075</v>
      </c>
      <c r="AO27" s="621">
        <f t="shared" si="51"/>
        <v>1075</v>
      </c>
      <c r="AP27" s="621">
        <f t="shared" si="51"/>
        <v>1075</v>
      </c>
      <c r="AQ27" s="621">
        <f t="shared" si="51"/>
        <v>1075</v>
      </c>
      <c r="AR27" s="621">
        <f t="shared" si="51"/>
        <v>1075</v>
      </c>
      <c r="AS27" s="621">
        <f t="shared" si="51"/>
        <v>1075</v>
      </c>
      <c r="AT27" s="621">
        <f t="shared" si="51"/>
        <v>1075</v>
      </c>
      <c r="AU27" s="622">
        <f t="shared" si="19"/>
        <v>1075</v>
      </c>
      <c r="AV27" s="622">
        <f t="shared" si="20"/>
        <v>1075</v>
      </c>
      <c r="AW27" s="622">
        <f t="shared" si="20"/>
        <v>1075</v>
      </c>
      <c r="AX27" s="622">
        <f t="shared" si="20"/>
        <v>1075</v>
      </c>
      <c r="AY27" s="622">
        <f t="shared" si="20"/>
        <v>1075</v>
      </c>
      <c r="AZ27" s="622">
        <f t="shared" si="20"/>
        <v>1075</v>
      </c>
      <c r="BA27" s="622">
        <f t="shared" si="20"/>
        <v>1075</v>
      </c>
      <c r="BB27" s="622">
        <f t="shared" si="20"/>
        <v>1075</v>
      </c>
      <c r="BC27" s="622">
        <f t="shared" si="20"/>
        <v>1075</v>
      </c>
      <c r="BD27" s="622">
        <f t="shared" si="20"/>
        <v>1075</v>
      </c>
      <c r="BE27" s="622">
        <f t="shared" si="20"/>
        <v>1075</v>
      </c>
      <c r="BF27" s="622">
        <f t="shared" si="20"/>
        <v>1075</v>
      </c>
      <c r="BG27" s="623">
        <f t="shared" si="41"/>
        <v>1075</v>
      </c>
      <c r="BH27" s="623">
        <f t="shared" si="21"/>
        <v>1075</v>
      </c>
      <c r="BI27" s="623">
        <f t="shared" si="21"/>
        <v>1075</v>
      </c>
      <c r="BJ27" s="623">
        <f t="shared" si="21"/>
        <v>1075</v>
      </c>
      <c r="BK27" s="623">
        <f t="shared" si="21"/>
        <v>1075</v>
      </c>
      <c r="BL27" s="623">
        <f t="shared" si="21"/>
        <v>1075</v>
      </c>
      <c r="BM27" s="623">
        <f t="shared" si="21"/>
        <v>1075</v>
      </c>
      <c r="BN27" s="623">
        <f t="shared" si="21"/>
        <v>1075</v>
      </c>
      <c r="BO27" s="623">
        <f t="shared" si="21"/>
        <v>1075</v>
      </c>
      <c r="BP27" s="623">
        <f t="shared" si="21"/>
        <v>1075</v>
      </c>
      <c r="BQ27" s="623">
        <f t="shared" si="21"/>
        <v>1075</v>
      </c>
      <c r="BR27" s="623">
        <f t="shared" si="21"/>
        <v>1075</v>
      </c>
      <c r="BS27" s="1281">
        <f t="shared" si="45"/>
        <v>1075</v>
      </c>
      <c r="BT27" s="1281">
        <f t="shared" si="22"/>
        <v>1075</v>
      </c>
      <c r="BU27" s="1281">
        <f t="shared" si="22"/>
        <v>1075</v>
      </c>
      <c r="BV27" s="1281">
        <f t="shared" si="22"/>
        <v>1075</v>
      </c>
      <c r="BW27" s="1281">
        <f t="shared" si="22"/>
        <v>1075</v>
      </c>
      <c r="BX27" s="1281">
        <f t="shared" si="22"/>
        <v>1075</v>
      </c>
      <c r="BY27" s="1281">
        <f t="shared" si="22"/>
        <v>1075</v>
      </c>
      <c r="BZ27" s="1281">
        <f t="shared" si="22"/>
        <v>1075</v>
      </c>
      <c r="CA27" s="1281">
        <f t="shared" si="22"/>
        <v>1075</v>
      </c>
      <c r="CB27" s="1281">
        <f t="shared" si="22"/>
        <v>1075</v>
      </c>
      <c r="CC27" s="1281">
        <f t="shared" si="22"/>
        <v>1075</v>
      </c>
      <c r="CD27" s="1281">
        <f t="shared" si="22"/>
        <v>1075</v>
      </c>
      <c r="CE27" s="623">
        <f t="shared" si="23"/>
        <v>1075</v>
      </c>
      <c r="CF27" s="623">
        <f t="shared" si="24"/>
        <v>1075</v>
      </c>
      <c r="CG27" s="623">
        <f t="shared" si="24"/>
        <v>1075</v>
      </c>
      <c r="CH27" s="623">
        <f t="shared" si="24"/>
        <v>1075</v>
      </c>
      <c r="CI27" s="623">
        <f t="shared" si="24"/>
        <v>1075</v>
      </c>
      <c r="CJ27" s="623">
        <f t="shared" si="24"/>
        <v>1075</v>
      </c>
      <c r="CK27" s="623">
        <f t="shared" si="24"/>
        <v>1075</v>
      </c>
      <c r="CL27" s="623">
        <f t="shared" si="24"/>
        <v>1075</v>
      </c>
      <c r="CM27" s="623">
        <f t="shared" si="24"/>
        <v>1075</v>
      </c>
      <c r="CN27" s="623">
        <f t="shared" si="24"/>
        <v>1075</v>
      </c>
      <c r="CO27" s="623">
        <f t="shared" si="24"/>
        <v>1075</v>
      </c>
      <c r="CP27" s="623">
        <f t="shared" si="24"/>
        <v>1075</v>
      </c>
      <c r="CQ27" s="1281">
        <f t="shared" si="25"/>
        <v>1075</v>
      </c>
      <c r="CR27" s="1281">
        <f t="shared" si="26"/>
        <v>1075</v>
      </c>
      <c r="CS27" s="1281">
        <f t="shared" si="26"/>
        <v>1075</v>
      </c>
      <c r="CT27" s="1281">
        <f t="shared" si="26"/>
        <v>1075</v>
      </c>
      <c r="CU27" s="1281">
        <f t="shared" si="26"/>
        <v>1075</v>
      </c>
      <c r="CV27" s="1281">
        <f t="shared" si="26"/>
        <v>1075</v>
      </c>
      <c r="CW27" s="1281">
        <f t="shared" si="26"/>
        <v>1075</v>
      </c>
      <c r="CX27" s="1281">
        <f t="shared" si="26"/>
        <v>1075</v>
      </c>
      <c r="CY27" s="1281">
        <f t="shared" si="26"/>
        <v>1075</v>
      </c>
      <c r="CZ27" s="1281">
        <f t="shared" si="26"/>
        <v>1075</v>
      </c>
      <c r="DA27" s="1281">
        <f t="shared" si="26"/>
        <v>1075</v>
      </c>
      <c r="DB27" s="1281">
        <f t="shared" si="26"/>
        <v>1075</v>
      </c>
      <c r="DC27" s="623">
        <f t="shared" si="27"/>
        <v>1075</v>
      </c>
      <c r="DD27" s="623">
        <f t="shared" si="28"/>
        <v>1075</v>
      </c>
      <c r="DE27" s="623">
        <f t="shared" si="28"/>
        <v>1075</v>
      </c>
      <c r="DF27" s="623">
        <f t="shared" si="28"/>
        <v>1075</v>
      </c>
      <c r="DG27" s="623">
        <f t="shared" si="28"/>
        <v>1075</v>
      </c>
      <c r="DH27" s="623">
        <f t="shared" si="28"/>
        <v>1075</v>
      </c>
      <c r="DI27" s="623">
        <f t="shared" si="28"/>
        <v>1075</v>
      </c>
      <c r="DJ27" s="623">
        <f t="shared" si="28"/>
        <v>1075</v>
      </c>
      <c r="DK27" s="623">
        <f t="shared" si="28"/>
        <v>1075</v>
      </c>
      <c r="DL27" s="623">
        <f t="shared" si="28"/>
        <v>1075</v>
      </c>
      <c r="DM27" s="623">
        <f t="shared" si="28"/>
        <v>1075</v>
      </c>
      <c r="DN27" s="623">
        <f t="shared" si="28"/>
        <v>1075</v>
      </c>
      <c r="DO27" s="1281">
        <f t="shared" si="29"/>
        <v>1075</v>
      </c>
      <c r="DP27" s="1281">
        <f t="shared" si="30"/>
        <v>1075</v>
      </c>
      <c r="DQ27" s="1281">
        <f t="shared" si="30"/>
        <v>1075</v>
      </c>
      <c r="DR27" s="1281">
        <f t="shared" si="30"/>
        <v>1075</v>
      </c>
      <c r="DS27" s="1281">
        <f t="shared" si="30"/>
        <v>1075</v>
      </c>
      <c r="DT27" s="1281">
        <f t="shared" si="30"/>
        <v>1075</v>
      </c>
      <c r="DU27" s="1281">
        <f t="shared" si="30"/>
        <v>1075</v>
      </c>
      <c r="DV27" s="1281">
        <f t="shared" si="30"/>
        <v>1075</v>
      </c>
      <c r="DW27" s="1281">
        <f t="shared" si="30"/>
        <v>1075</v>
      </c>
      <c r="DX27" s="1281">
        <f t="shared" si="30"/>
        <v>1075</v>
      </c>
      <c r="DY27" s="1281">
        <f t="shared" si="30"/>
        <v>1075</v>
      </c>
      <c r="DZ27" s="1281">
        <f t="shared" si="30"/>
        <v>1075</v>
      </c>
      <c r="EA27" s="623">
        <f t="shared" si="31"/>
        <v>1075</v>
      </c>
      <c r="EB27" s="623">
        <f t="shared" si="32"/>
        <v>1075</v>
      </c>
      <c r="EC27" s="623">
        <f t="shared" si="32"/>
        <v>1075</v>
      </c>
      <c r="ED27" s="623">
        <f t="shared" si="32"/>
        <v>1075</v>
      </c>
      <c r="EE27" s="623">
        <f t="shared" si="32"/>
        <v>1075</v>
      </c>
      <c r="EF27" s="623">
        <f t="shared" si="32"/>
        <v>1075</v>
      </c>
      <c r="EG27" s="623">
        <f t="shared" si="32"/>
        <v>1075</v>
      </c>
      <c r="EH27" s="623">
        <f t="shared" si="32"/>
        <v>1075</v>
      </c>
      <c r="EI27" s="623">
        <f t="shared" si="32"/>
        <v>1075</v>
      </c>
      <c r="EJ27" s="623">
        <f t="shared" si="32"/>
        <v>1075</v>
      </c>
      <c r="EK27" s="623">
        <f t="shared" si="32"/>
        <v>1075</v>
      </c>
      <c r="EL27" s="623">
        <f t="shared" si="32"/>
        <v>1075</v>
      </c>
    </row>
    <row r="28" spans="1:142">
      <c r="A28" s="7" t="str">
        <f>IF('Rent Roll_RedIQ 1'!B21&gt;0,'Rent Roll_RedIQ 1'!B21,"")</f>
        <v>632</v>
      </c>
      <c r="B28" s="7" t="str">
        <f>IF('Rent Roll_RedIQ 1'!C21&gt;0,'Rent Roll_RedIQ 1'!C21,"")</f>
        <v>A1</v>
      </c>
      <c r="C28" s="614">
        <f>IF('Rent Roll_RedIQ 1'!K21&gt;0,'Rent Roll_RedIQ 1'!K21,0)</f>
        <v>1200</v>
      </c>
      <c r="D28" s="615">
        <f>IF('Rent Roll_RedIQ 1'!J21&gt;0,'Rent Roll_RedIQ 1'!J21,"")</f>
        <v>1200</v>
      </c>
      <c r="E28" s="624">
        <f t="shared" si="42"/>
        <v>0</v>
      </c>
      <c r="F28" s="194"/>
      <c r="G28" s="194"/>
      <c r="H28" s="616">
        <f t="shared" si="33"/>
        <v>1200</v>
      </c>
      <c r="I28" s="1200">
        <f>IF('Rent Roll_RedIQ 1'!S21&gt;0,'Rent Roll_RedIQ 1'!S21,Purchase_Date-1)</f>
        <v>45991</v>
      </c>
      <c r="J28" s="617">
        <f t="shared" si="34"/>
        <v>1200</v>
      </c>
      <c r="K28" s="1205">
        <f t="shared" si="35"/>
        <v>46356</v>
      </c>
      <c r="L28" s="618">
        <f t="shared" si="34"/>
        <v>1200</v>
      </c>
      <c r="M28" s="1208">
        <f t="shared" si="36"/>
        <v>46721</v>
      </c>
      <c r="N28" s="614">
        <f t="shared" si="43"/>
        <v>1200</v>
      </c>
      <c r="O28" s="614">
        <f t="shared" si="37"/>
        <v>1200</v>
      </c>
      <c r="P28" s="614">
        <f t="shared" si="11"/>
        <v>1200</v>
      </c>
      <c r="Q28" s="614">
        <f t="shared" si="12"/>
        <v>1200</v>
      </c>
      <c r="R28" s="614">
        <f t="shared" si="13"/>
        <v>1200</v>
      </c>
      <c r="S28" s="614">
        <f t="shared" si="14"/>
        <v>1200</v>
      </c>
      <c r="T28" s="614">
        <f t="shared" si="15"/>
        <v>1200</v>
      </c>
      <c r="U28" s="619"/>
      <c r="V28" s="614"/>
      <c r="W28" s="620">
        <f t="shared" si="49"/>
        <v>1200</v>
      </c>
      <c r="X28" s="620">
        <f t="shared" si="52"/>
        <v>1200</v>
      </c>
      <c r="Y28" s="620">
        <f t="shared" si="52"/>
        <v>1200</v>
      </c>
      <c r="Z28" s="620">
        <f t="shared" si="52"/>
        <v>1200</v>
      </c>
      <c r="AA28" s="620">
        <f t="shared" si="52"/>
        <v>1200</v>
      </c>
      <c r="AB28" s="620">
        <f t="shared" si="52"/>
        <v>1200</v>
      </c>
      <c r="AC28" s="620">
        <f t="shared" si="52"/>
        <v>1200</v>
      </c>
      <c r="AD28" s="620">
        <f t="shared" si="52"/>
        <v>1200</v>
      </c>
      <c r="AE28" s="620">
        <f t="shared" si="52"/>
        <v>1200</v>
      </c>
      <c r="AF28" s="620">
        <f t="shared" si="52"/>
        <v>1200</v>
      </c>
      <c r="AG28" s="620">
        <f t="shared" si="52"/>
        <v>1200</v>
      </c>
      <c r="AH28" s="620">
        <f t="shared" si="52"/>
        <v>1200</v>
      </c>
      <c r="AI28" s="621">
        <f t="shared" si="17"/>
        <v>1200</v>
      </c>
      <c r="AJ28" s="621">
        <f t="shared" si="51"/>
        <v>1200</v>
      </c>
      <c r="AK28" s="621">
        <f t="shared" si="51"/>
        <v>1200</v>
      </c>
      <c r="AL28" s="621">
        <f t="shared" si="51"/>
        <v>1200</v>
      </c>
      <c r="AM28" s="621">
        <f t="shared" si="51"/>
        <v>1200</v>
      </c>
      <c r="AN28" s="621">
        <f t="shared" si="51"/>
        <v>1200</v>
      </c>
      <c r="AO28" s="621">
        <f t="shared" si="51"/>
        <v>1200</v>
      </c>
      <c r="AP28" s="621">
        <f t="shared" si="51"/>
        <v>1200</v>
      </c>
      <c r="AQ28" s="621">
        <f t="shared" si="51"/>
        <v>1200</v>
      </c>
      <c r="AR28" s="621">
        <f t="shared" si="51"/>
        <v>1200</v>
      </c>
      <c r="AS28" s="621">
        <f t="shared" si="51"/>
        <v>1200</v>
      </c>
      <c r="AT28" s="621">
        <f t="shared" si="51"/>
        <v>1200</v>
      </c>
      <c r="AU28" s="622">
        <f t="shared" si="19"/>
        <v>1200</v>
      </c>
      <c r="AV28" s="622">
        <f t="shared" ref="AV28:BF42" si="53">IF($M28&gt;=AV$11,$J28,$L28)</f>
        <v>1200</v>
      </c>
      <c r="AW28" s="622">
        <f t="shared" si="53"/>
        <v>1200</v>
      </c>
      <c r="AX28" s="622">
        <f t="shared" si="53"/>
        <v>1200</v>
      </c>
      <c r="AY28" s="622">
        <f t="shared" si="53"/>
        <v>1200</v>
      </c>
      <c r="AZ28" s="622">
        <f t="shared" si="53"/>
        <v>1200</v>
      </c>
      <c r="BA28" s="622">
        <f t="shared" si="53"/>
        <v>1200</v>
      </c>
      <c r="BB28" s="622">
        <f t="shared" si="53"/>
        <v>1200</v>
      </c>
      <c r="BC28" s="622">
        <f t="shared" si="53"/>
        <v>1200</v>
      </c>
      <c r="BD28" s="622">
        <f t="shared" si="53"/>
        <v>1200</v>
      </c>
      <c r="BE28" s="622">
        <f t="shared" si="53"/>
        <v>1200</v>
      </c>
      <c r="BF28" s="622">
        <f t="shared" si="53"/>
        <v>1200</v>
      </c>
      <c r="BG28" s="623">
        <f t="shared" si="41"/>
        <v>1200</v>
      </c>
      <c r="BH28" s="623">
        <f t="shared" ref="BH28:BR43" si="54">IFERROR((($N28*(1+$N$10)-$N28)/6.5)+BG28,"")</f>
        <v>1200</v>
      </c>
      <c r="BI28" s="623">
        <f t="shared" si="54"/>
        <v>1200</v>
      </c>
      <c r="BJ28" s="623">
        <f t="shared" si="54"/>
        <v>1200</v>
      </c>
      <c r="BK28" s="623">
        <f t="shared" si="54"/>
        <v>1200</v>
      </c>
      <c r="BL28" s="623">
        <f t="shared" si="54"/>
        <v>1200</v>
      </c>
      <c r="BM28" s="623">
        <f t="shared" si="54"/>
        <v>1200</v>
      </c>
      <c r="BN28" s="623">
        <f t="shared" si="54"/>
        <v>1200</v>
      </c>
      <c r="BO28" s="623">
        <f t="shared" si="54"/>
        <v>1200</v>
      </c>
      <c r="BP28" s="623">
        <f t="shared" si="54"/>
        <v>1200</v>
      </c>
      <c r="BQ28" s="623">
        <f t="shared" si="54"/>
        <v>1200</v>
      </c>
      <c r="BR28" s="623">
        <f t="shared" si="54"/>
        <v>1200</v>
      </c>
      <c r="BS28" s="1281">
        <f t="shared" si="45"/>
        <v>1200</v>
      </c>
      <c r="BT28" s="1281">
        <f t="shared" ref="BT28:CD43" si="55">IFERROR((($O28*(1+$O$10)-$O28)/6.5)+BS28,"")</f>
        <v>1200</v>
      </c>
      <c r="BU28" s="1281">
        <f t="shared" si="55"/>
        <v>1200</v>
      </c>
      <c r="BV28" s="1281">
        <f t="shared" si="55"/>
        <v>1200</v>
      </c>
      <c r="BW28" s="1281">
        <f t="shared" si="55"/>
        <v>1200</v>
      </c>
      <c r="BX28" s="1281">
        <f t="shared" si="55"/>
        <v>1200</v>
      </c>
      <c r="BY28" s="1281">
        <f t="shared" si="55"/>
        <v>1200</v>
      </c>
      <c r="BZ28" s="1281">
        <f t="shared" si="55"/>
        <v>1200</v>
      </c>
      <c r="CA28" s="1281">
        <f t="shared" si="55"/>
        <v>1200</v>
      </c>
      <c r="CB28" s="1281">
        <f t="shared" si="55"/>
        <v>1200</v>
      </c>
      <c r="CC28" s="1281">
        <f t="shared" si="55"/>
        <v>1200</v>
      </c>
      <c r="CD28" s="1281">
        <f t="shared" si="55"/>
        <v>1200</v>
      </c>
      <c r="CE28" s="623">
        <f t="shared" si="23"/>
        <v>1200</v>
      </c>
      <c r="CF28" s="623">
        <f t="shared" ref="CF28:CP43" si="56">IFERROR((($P28*(1+$P$10)-$P28)/6.5)+CE28,"")</f>
        <v>1200</v>
      </c>
      <c r="CG28" s="623">
        <f t="shared" si="56"/>
        <v>1200</v>
      </c>
      <c r="CH28" s="623">
        <f t="shared" si="56"/>
        <v>1200</v>
      </c>
      <c r="CI28" s="623">
        <f t="shared" si="56"/>
        <v>1200</v>
      </c>
      <c r="CJ28" s="623">
        <f t="shared" si="56"/>
        <v>1200</v>
      </c>
      <c r="CK28" s="623">
        <f t="shared" si="56"/>
        <v>1200</v>
      </c>
      <c r="CL28" s="623">
        <f t="shared" si="56"/>
        <v>1200</v>
      </c>
      <c r="CM28" s="623">
        <f t="shared" si="56"/>
        <v>1200</v>
      </c>
      <c r="CN28" s="623">
        <f t="shared" si="56"/>
        <v>1200</v>
      </c>
      <c r="CO28" s="623">
        <f t="shared" si="56"/>
        <v>1200</v>
      </c>
      <c r="CP28" s="623">
        <f t="shared" si="56"/>
        <v>1200</v>
      </c>
      <c r="CQ28" s="1281">
        <f t="shared" si="25"/>
        <v>1200</v>
      </c>
      <c r="CR28" s="1281">
        <f t="shared" ref="CR28:DB43" si="57">IFERROR((($Q28*(1+$Q$10)-$Q28)/6.5)+CQ28,"")</f>
        <v>1200</v>
      </c>
      <c r="CS28" s="1281">
        <f t="shared" si="57"/>
        <v>1200</v>
      </c>
      <c r="CT28" s="1281">
        <f t="shared" si="57"/>
        <v>1200</v>
      </c>
      <c r="CU28" s="1281">
        <f t="shared" si="57"/>
        <v>1200</v>
      </c>
      <c r="CV28" s="1281">
        <f t="shared" si="57"/>
        <v>1200</v>
      </c>
      <c r="CW28" s="1281">
        <f t="shared" si="57"/>
        <v>1200</v>
      </c>
      <c r="CX28" s="1281">
        <f t="shared" si="57"/>
        <v>1200</v>
      </c>
      <c r="CY28" s="1281">
        <f t="shared" si="57"/>
        <v>1200</v>
      </c>
      <c r="CZ28" s="1281">
        <f t="shared" si="57"/>
        <v>1200</v>
      </c>
      <c r="DA28" s="1281">
        <f t="shared" si="57"/>
        <v>1200</v>
      </c>
      <c r="DB28" s="1281">
        <f t="shared" si="57"/>
        <v>1200</v>
      </c>
      <c r="DC28" s="623">
        <f t="shared" si="27"/>
        <v>1200</v>
      </c>
      <c r="DD28" s="623">
        <f t="shared" ref="DD28:DN43" si="58">IFERROR((($R28*(1+$R$10)-$R28)/6.5)+DC28,"")</f>
        <v>1200</v>
      </c>
      <c r="DE28" s="623">
        <f t="shared" si="58"/>
        <v>1200</v>
      </c>
      <c r="DF28" s="623">
        <f t="shared" si="58"/>
        <v>1200</v>
      </c>
      <c r="DG28" s="623">
        <f t="shared" si="58"/>
        <v>1200</v>
      </c>
      <c r="DH28" s="623">
        <f t="shared" si="58"/>
        <v>1200</v>
      </c>
      <c r="DI28" s="623">
        <f t="shared" si="58"/>
        <v>1200</v>
      </c>
      <c r="DJ28" s="623">
        <f t="shared" si="58"/>
        <v>1200</v>
      </c>
      <c r="DK28" s="623">
        <f t="shared" si="58"/>
        <v>1200</v>
      </c>
      <c r="DL28" s="623">
        <f t="shared" si="58"/>
        <v>1200</v>
      </c>
      <c r="DM28" s="623">
        <f t="shared" si="58"/>
        <v>1200</v>
      </c>
      <c r="DN28" s="623">
        <f t="shared" si="58"/>
        <v>1200</v>
      </c>
      <c r="DO28" s="1281">
        <f t="shared" si="29"/>
        <v>1200</v>
      </c>
      <c r="DP28" s="1281">
        <f t="shared" ref="DP28:DZ43" si="59">IFERROR((($S28*(1+$S$10)-$S28)/6.5)+DO28,"")</f>
        <v>1200</v>
      </c>
      <c r="DQ28" s="1281">
        <f t="shared" si="59"/>
        <v>1200</v>
      </c>
      <c r="DR28" s="1281">
        <f t="shared" si="59"/>
        <v>1200</v>
      </c>
      <c r="DS28" s="1281">
        <f t="shared" si="59"/>
        <v>1200</v>
      </c>
      <c r="DT28" s="1281">
        <f t="shared" si="59"/>
        <v>1200</v>
      </c>
      <c r="DU28" s="1281">
        <f t="shared" si="59"/>
        <v>1200</v>
      </c>
      <c r="DV28" s="1281">
        <f t="shared" si="59"/>
        <v>1200</v>
      </c>
      <c r="DW28" s="1281">
        <f t="shared" si="59"/>
        <v>1200</v>
      </c>
      <c r="DX28" s="1281">
        <f t="shared" si="59"/>
        <v>1200</v>
      </c>
      <c r="DY28" s="1281">
        <f t="shared" si="59"/>
        <v>1200</v>
      </c>
      <c r="DZ28" s="1281">
        <f t="shared" si="59"/>
        <v>1200</v>
      </c>
      <c r="EA28" s="623">
        <f t="shared" si="31"/>
        <v>1200</v>
      </c>
      <c r="EB28" s="623">
        <f t="shared" ref="EB28:EL43" si="60">IFERROR((($T28*(1+$T$10)-$T28)/6.5)+EA28,"")</f>
        <v>1200</v>
      </c>
      <c r="EC28" s="623">
        <f t="shared" si="60"/>
        <v>1200</v>
      </c>
      <c r="ED28" s="623">
        <f t="shared" si="60"/>
        <v>1200</v>
      </c>
      <c r="EE28" s="623">
        <f t="shared" si="60"/>
        <v>1200</v>
      </c>
      <c r="EF28" s="623">
        <f t="shared" si="60"/>
        <v>1200</v>
      </c>
      <c r="EG28" s="623">
        <f t="shared" si="60"/>
        <v>1200</v>
      </c>
      <c r="EH28" s="623">
        <f t="shared" si="60"/>
        <v>1200</v>
      </c>
      <c r="EI28" s="623">
        <f t="shared" si="60"/>
        <v>1200</v>
      </c>
      <c r="EJ28" s="623">
        <f t="shared" si="60"/>
        <v>1200</v>
      </c>
      <c r="EK28" s="623">
        <f t="shared" si="60"/>
        <v>1200</v>
      </c>
      <c r="EL28" s="623">
        <f t="shared" si="60"/>
        <v>1200</v>
      </c>
    </row>
    <row r="29" spans="1:142">
      <c r="A29" s="7" t="str">
        <f>IF('Rent Roll_RedIQ 1'!B22&gt;0,'Rent Roll_RedIQ 1'!B22,"")</f>
        <v>725</v>
      </c>
      <c r="B29" s="7" t="str">
        <f>IF('Rent Roll_RedIQ 1'!C22&gt;0,'Rent Roll_RedIQ 1'!C22,"")</f>
        <v>A1</v>
      </c>
      <c r="C29" s="614">
        <f>IF('Rent Roll_RedIQ 1'!K22&gt;0,'Rent Roll_RedIQ 1'!K22,0)</f>
        <v>1125</v>
      </c>
      <c r="D29" s="615">
        <f>IF('Rent Roll_RedIQ 1'!J22&gt;0,'Rent Roll_RedIQ 1'!J22,"")</f>
        <v>1200</v>
      </c>
      <c r="E29" s="624">
        <f t="shared" si="42"/>
        <v>6.6666666666666652E-2</v>
      </c>
      <c r="F29" s="194"/>
      <c r="G29" s="194"/>
      <c r="H29" s="616">
        <f t="shared" si="33"/>
        <v>1125</v>
      </c>
      <c r="I29" s="1200">
        <f>IF('Rent Roll_RedIQ 1'!S22&gt;0,'Rent Roll_RedIQ 1'!S22,Purchase_Date-1)</f>
        <v>45991</v>
      </c>
      <c r="J29" s="617">
        <f t="shared" si="34"/>
        <v>1125</v>
      </c>
      <c r="K29" s="1205">
        <f t="shared" si="35"/>
        <v>46356</v>
      </c>
      <c r="L29" s="618">
        <f t="shared" si="34"/>
        <v>1125</v>
      </c>
      <c r="M29" s="1208">
        <f t="shared" si="36"/>
        <v>46721</v>
      </c>
      <c r="N29" s="614">
        <f t="shared" si="43"/>
        <v>1125</v>
      </c>
      <c r="O29" s="614">
        <f t="shared" si="37"/>
        <v>1125</v>
      </c>
      <c r="P29" s="614">
        <f t="shared" si="11"/>
        <v>1125</v>
      </c>
      <c r="Q29" s="614">
        <f t="shared" si="12"/>
        <v>1125</v>
      </c>
      <c r="R29" s="614">
        <f t="shared" si="13"/>
        <v>1125</v>
      </c>
      <c r="S29" s="614">
        <f t="shared" si="14"/>
        <v>1125</v>
      </c>
      <c r="T29" s="614">
        <f t="shared" si="15"/>
        <v>1125</v>
      </c>
      <c r="U29" s="619"/>
      <c r="V29" s="614"/>
      <c r="W29" s="620">
        <f t="shared" si="49"/>
        <v>1125</v>
      </c>
      <c r="X29" s="620">
        <f t="shared" si="52"/>
        <v>1125</v>
      </c>
      <c r="Y29" s="620">
        <f t="shared" si="52"/>
        <v>1125</v>
      </c>
      <c r="Z29" s="620">
        <f t="shared" si="52"/>
        <v>1125</v>
      </c>
      <c r="AA29" s="620">
        <f t="shared" si="52"/>
        <v>1125</v>
      </c>
      <c r="AB29" s="620">
        <f t="shared" si="52"/>
        <v>1125</v>
      </c>
      <c r="AC29" s="620">
        <f t="shared" si="52"/>
        <v>1125</v>
      </c>
      <c r="AD29" s="620">
        <f t="shared" si="52"/>
        <v>1125</v>
      </c>
      <c r="AE29" s="620">
        <f t="shared" si="52"/>
        <v>1125</v>
      </c>
      <c r="AF29" s="620">
        <f t="shared" si="52"/>
        <v>1125</v>
      </c>
      <c r="AG29" s="620">
        <f t="shared" si="52"/>
        <v>1125</v>
      </c>
      <c r="AH29" s="620">
        <f t="shared" si="52"/>
        <v>1125</v>
      </c>
      <c r="AI29" s="621">
        <f t="shared" si="17"/>
        <v>1125</v>
      </c>
      <c r="AJ29" s="621">
        <f t="shared" si="51"/>
        <v>1125</v>
      </c>
      <c r="AK29" s="621">
        <f t="shared" si="51"/>
        <v>1125</v>
      </c>
      <c r="AL29" s="621">
        <f t="shared" si="51"/>
        <v>1125</v>
      </c>
      <c r="AM29" s="621">
        <f t="shared" si="51"/>
        <v>1125</v>
      </c>
      <c r="AN29" s="621">
        <f t="shared" si="51"/>
        <v>1125</v>
      </c>
      <c r="AO29" s="621">
        <f t="shared" si="51"/>
        <v>1125</v>
      </c>
      <c r="AP29" s="621">
        <f t="shared" si="51"/>
        <v>1125</v>
      </c>
      <c r="AQ29" s="621">
        <f t="shared" si="51"/>
        <v>1125</v>
      </c>
      <c r="AR29" s="621">
        <f t="shared" si="51"/>
        <v>1125</v>
      </c>
      <c r="AS29" s="621">
        <f t="shared" si="51"/>
        <v>1125</v>
      </c>
      <c r="AT29" s="621">
        <f t="shared" si="51"/>
        <v>1125</v>
      </c>
      <c r="AU29" s="622">
        <f t="shared" si="19"/>
        <v>1125</v>
      </c>
      <c r="AV29" s="622">
        <f t="shared" si="53"/>
        <v>1125</v>
      </c>
      <c r="AW29" s="622">
        <f t="shared" si="53"/>
        <v>1125</v>
      </c>
      <c r="AX29" s="622">
        <f t="shared" si="53"/>
        <v>1125</v>
      </c>
      <c r="AY29" s="622">
        <f t="shared" si="53"/>
        <v>1125</v>
      </c>
      <c r="AZ29" s="622">
        <f t="shared" si="53"/>
        <v>1125</v>
      </c>
      <c r="BA29" s="622">
        <f t="shared" si="53"/>
        <v>1125</v>
      </c>
      <c r="BB29" s="622">
        <f t="shared" si="53"/>
        <v>1125</v>
      </c>
      <c r="BC29" s="622">
        <f t="shared" si="53"/>
        <v>1125</v>
      </c>
      <c r="BD29" s="622">
        <f t="shared" si="53"/>
        <v>1125</v>
      </c>
      <c r="BE29" s="622">
        <f t="shared" si="53"/>
        <v>1125</v>
      </c>
      <c r="BF29" s="622">
        <f t="shared" si="53"/>
        <v>1125</v>
      </c>
      <c r="BG29" s="623">
        <f t="shared" si="41"/>
        <v>1125</v>
      </c>
      <c r="BH29" s="623">
        <f t="shared" si="54"/>
        <v>1125</v>
      </c>
      <c r="BI29" s="623">
        <f t="shared" si="54"/>
        <v>1125</v>
      </c>
      <c r="BJ29" s="623">
        <f t="shared" si="54"/>
        <v>1125</v>
      </c>
      <c r="BK29" s="623">
        <f t="shared" si="54"/>
        <v>1125</v>
      </c>
      <c r="BL29" s="623">
        <f t="shared" si="54"/>
        <v>1125</v>
      </c>
      <c r="BM29" s="623">
        <f t="shared" si="54"/>
        <v>1125</v>
      </c>
      <c r="BN29" s="623">
        <f t="shared" si="54"/>
        <v>1125</v>
      </c>
      <c r="BO29" s="623">
        <f t="shared" si="54"/>
        <v>1125</v>
      </c>
      <c r="BP29" s="623">
        <f t="shared" si="54"/>
        <v>1125</v>
      </c>
      <c r="BQ29" s="623">
        <f t="shared" si="54"/>
        <v>1125</v>
      </c>
      <c r="BR29" s="623">
        <f t="shared" si="54"/>
        <v>1125</v>
      </c>
      <c r="BS29" s="1281">
        <f t="shared" si="45"/>
        <v>1125</v>
      </c>
      <c r="BT29" s="1281">
        <f t="shared" si="55"/>
        <v>1125</v>
      </c>
      <c r="BU29" s="1281">
        <f t="shared" si="55"/>
        <v>1125</v>
      </c>
      <c r="BV29" s="1281">
        <f t="shared" si="55"/>
        <v>1125</v>
      </c>
      <c r="BW29" s="1281">
        <f t="shared" si="55"/>
        <v>1125</v>
      </c>
      <c r="BX29" s="1281">
        <f t="shared" si="55"/>
        <v>1125</v>
      </c>
      <c r="BY29" s="1281">
        <f t="shared" si="55"/>
        <v>1125</v>
      </c>
      <c r="BZ29" s="1281">
        <f t="shared" si="55"/>
        <v>1125</v>
      </c>
      <c r="CA29" s="1281">
        <f t="shared" si="55"/>
        <v>1125</v>
      </c>
      <c r="CB29" s="1281">
        <f t="shared" si="55"/>
        <v>1125</v>
      </c>
      <c r="CC29" s="1281">
        <f t="shared" si="55"/>
        <v>1125</v>
      </c>
      <c r="CD29" s="1281">
        <f t="shared" si="55"/>
        <v>1125</v>
      </c>
      <c r="CE29" s="623">
        <f t="shared" si="23"/>
        <v>1125</v>
      </c>
      <c r="CF29" s="623">
        <f t="shared" si="56"/>
        <v>1125</v>
      </c>
      <c r="CG29" s="623">
        <f t="shared" si="56"/>
        <v>1125</v>
      </c>
      <c r="CH29" s="623">
        <f t="shared" si="56"/>
        <v>1125</v>
      </c>
      <c r="CI29" s="623">
        <f t="shared" si="56"/>
        <v>1125</v>
      </c>
      <c r="CJ29" s="623">
        <f t="shared" si="56"/>
        <v>1125</v>
      </c>
      <c r="CK29" s="623">
        <f t="shared" si="56"/>
        <v>1125</v>
      </c>
      <c r="CL29" s="623">
        <f t="shared" si="56"/>
        <v>1125</v>
      </c>
      <c r="CM29" s="623">
        <f t="shared" si="56"/>
        <v>1125</v>
      </c>
      <c r="CN29" s="623">
        <f t="shared" si="56"/>
        <v>1125</v>
      </c>
      <c r="CO29" s="623">
        <f t="shared" si="56"/>
        <v>1125</v>
      </c>
      <c r="CP29" s="623">
        <f t="shared" si="56"/>
        <v>1125</v>
      </c>
      <c r="CQ29" s="1281">
        <f t="shared" si="25"/>
        <v>1125</v>
      </c>
      <c r="CR29" s="1281">
        <f t="shared" si="57"/>
        <v>1125</v>
      </c>
      <c r="CS29" s="1281">
        <f t="shared" si="57"/>
        <v>1125</v>
      </c>
      <c r="CT29" s="1281">
        <f t="shared" si="57"/>
        <v>1125</v>
      </c>
      <c r="CU29" s="1281">
        <f t="shared" si="57"/>
        <v>1125</v>
      </c>
      <c r="CV29" s="1281">
        <f t="shared" si="57"/>
        <v>1125</v>
      </c>
      <c r="CW29" s="1281">
        <f t="shared" si="57"/>
        <v>1125</v>
      </c>
      <c r="CX29" s="1281">
        <f t="shared" si="57"/>
        <v>1125</v>
      </c>
      <c r="CY29" s="1281">
        <f t="shared" si="57"/>
        <v>1125</v>
      </c>
      <c r="CZ29" s="1281">
        <f t="shared" si="57"/>
        <v>1125</v>
      </c>
      <c r="DA29" s="1281">
        <f t="shared" si="57"/>
        <v>1125</v>
      </c>
      <c r="DB29" s="1281">
        <f t="shared" si="57"/>
        <v>1125</v>
      </c>
      <c r="DC29" s="623">
        <f t="shared" si="27"/>
        <v>1125</v>
      </c>
      <c r="DD29" s="623">
        <f t="shared" si="58"/>
        <v>1125</v>
      </c>
      <c r="DE29" s="623">
        <f t="shared" si="58"/>
        <v>1125</v>
      </c>
      <c r="DF29" s="623">
        <f t="shared" si="58"/>
        <v>1125</v>
      </c>
      <c r="DG29" s="623">
        <f t="shared" si="58"/>
        <v>1125</v>
      </c>
      <c r="DH29" s="623">
        <f t="shared" si="58"/>
        <v>1125</v>
      </c>
      <c r="DI29" s="623">
        <f t="shared" si="58"/>
        <v>1125</v>
      </c>
      <c r="DJ29" s="623">
        <f t="shared" si="58"/>
        <v>1125</v>
      </c>
      <c r="DK29" s="623">
        <f t="shared" si="58"/>
        <v>1125</v>
      </c>
      <c r="DL29" s="623">
        <f t="shared" si="58"/>
        <v>1125</v>
      </c>
      <c r="DM29" s="623">
        <f t="shared" si="58"/>
        <v>1125</v>
      </c>
      <c r="DN29" s="623">
        <f t="shared" si="58"/>
        <v>1125</v>
      </c>
      <c r="DO29" s="1281">
        <f t="shared" si="29"/>
        <v>1125</v>
      </c>
      <c r="DP29" s="1281">
        <f t="shared" si="59"/>
        <v>1125</v>
      </c>
      <c r="DQ29" s="1281">
        <f t="shared" si="59"/>
        <v>1125</v>
      </c>
      <c r="DR29" s="1281">
        <f t="shared" si="59"/>
        <v>1125</v>
      </c>
      <c r="DS29" s="1281">
        <f t="shared" si="59"/>
        <v>1125</v>
      </c>
      <c r="DT29" s="1281">
        <f t="shared" si="59"/>
        <v>1125</v>
      </c>
      <c r="DU29" s="1281">
        <f t="shared" si="59"/>
        <v>1125</v>
      </c>
      <c r="DV29" s="1281">
        <f t="shared" si="59"/>
        <v>1125</v>
      </c>
      <c r="DW29" s="1281">
        <f t="shared" si="59"/>
        <v>1125</v>
      </c>
      <c r="DX29" s="1281">
        <f t="shared" si="59"/>
        <v>1125</v>
      </c>
      <c r="DY29" s="1281">
        <f t="shared" si="59"/>
        <v>1125</v>
      </c>
      <c r="DZ29" s="1281">
        <f t="shared" si="59"/>
        <v>1125</v>
      </c>
      <c r="EA29" s="623">
        <f t="shared" si="31"/>
        <v>1125</v>
      </c>
      <c r="EB29" s="623">
        <f t="shared" si="60"/>
        <v>1125</v>
      </c>
      <c r="EC29" s="623">
        <f t="shared" si="60"/>
        <v>1125</v>
      </c>
      <c r="ED29" s="623">
        <f t="shared" si="60"/>
        <v>1125</v>
      </c>
      <c r="EE29" s="623">
        <f t="shared" si="60"/>
        <v>1125</v>
      </c>
      <c r="EF29" s="623">
        <f t="shared" si="60"/>
        <v>1125</v>
      </c>
      <c r="EG29" s="623">
        <f t="shared" si="60"/>
        <v>1125</v>
      </c>
      <c r="EH29" s="623">
        <f t="shared" si="60"/>
        <v>1125</v>
      </c>
      <c r="EI29" s="623">
        <f t="shared" si="60"/>
        <v>1125</v>
      </c>
      <c r="EJ29" s="623">
        <f t="shared" si="60"/>
        <v>1125</v>
      </c>
      <c r="EK29" s="623">
        <f t="shared" si="60"/>
        <v>1125</v>
      </c>
      <c r="EL29" s="623">
        <f t="shared" si="60"/>
        <v>1125</v>
      </c>
    </row>
    <row r="30" spans="1:142">
      <c r="A30" s="7" t="str">
        <f>IF('Rent Roll_RedIQ 1'!B23&gt;0,'Rent Roll_RedIQ 1'!B23,"")</f>
        <v>112</v>
      </c>
      <c r="B30" s="7" t="str">
        <f>IF('Rent Roll_RedIQ 1'!C23&gt;0,'Rent Roll_RedIQ 1'!C23,"")</f>
        <v>A1</v>
      </c>
      <c r="C30" s="614">
        <f>IF('Rent Roll_RedIQ 1'!K23&gt;0,'Rent Roll_RedIQ 1'!K23,0)</f>
        <v>1250</v>
      </c>
      <c r="D30" s="615">
        <f>IF('Rent Roll_RedIQ 1'!J23&gt;0,'Rent Roll_RedIQ 1'!J23,"")</f>
        <v>1200</v>
      </c>
      <c r="E30" s="624">
        <f t="shared" si="42"/>
        <v>-4.0000000000000036E-2</v>
      </c>
      <c r="F30" s="194"/>
      <c r="G30" s="194"/>
      <c r="H30" s="616">
        <f t="shared" si="33"/>
        <v>1250</v>
      </c>
      <c r="I30" s="1200">
        <f>IF('Rent Roll_RedIQ 1'!S23&gt;0,'Rent Roll_RedIQ 1'!S23,Purchase_Date-1)</f>
        <v>45990</v>
      </c>
      <c r="J30" s="617">
        <f t="shared" si="34"/>
        <v>1250</v>
      </c>
      <c r="K30" s="1205">
        <f t="shared" si="35"/>
        <v>46356</v>
      </c>
      <c r="L30" s="618">
        <f t="shared" si="34"/>
        <v>1250</v>
      </c>
      <c r="M30" s="1208">
        <f t="shared" si="36"/>
        <v>46721</v>
      </c>
      <c r="N30" s="614">
        <f t="shared" si="43"/>
        <v>1250</v>
      </c>
      <c r="O30" s="614">
        <f t="shared" si="37"/>
        <v>1250</v>
      </c>
      <c r="P30" s="614">
        <f t="shared" si="11"/>
        <v>1250</v>
      </c>
      <c r="Q30" s="614">
        <f t="shared" si="12"/>
        <v>1250</v>
      </c>
      <c r="R30" s="614">
        <f t="shared" si="13"/>
        <v>1250</v>
      </c>
      <c r="S30" s="614">
        <f t="shared" si="14"/>
        <v>1250</v>
      </c>
      <c r="T30" s="614">
        <f t="shared" si="15"/>
        <v>1250</v>
      </c>
      <c r="U30" s="619"/>
      <c r="V30" s="614"/>
      <c r="W30" s="620">
        <f t="shared" si="49"/>
        <v>1250</v>
      </c>
      <c r="X30" s="620">
        <f t="shared" si="52"/>
        <v>1250</v>
      </c>
      <c r="Y30" s="620">
        <f t="shared" si="52"/>
        <v>1250</v>
      </c>
      <c r="Z30" s="620">
        <f t="shared" si="52"/>
        <v>1250</v>
      </c>
      <c r="AA30" s="620">
        <f t="shared" si="52"/>
        <v>1250</v>
      </c>
      <c r="AB30" s="620">
        <f t="shared" si="52"/>
        <v>1250</v>
      </c>
      <c r="AC30" s="620">
        <f t="shared" si="52"/>
        <v>1250</v>
      </c>
      <c r="AD30" s="620">
        <f t="shared" si="52"/>
        <v>1250</v>
      </c>
      <c r="AE30" s="620">
        <f t="shared" si="52"/>
        <v>1250</v>
      </c>
      <c r="AF30" s="620">
        <f t="shared" si="52"/>
        <v>1250</v>
      </c>
      <c r="AG30" s="620">
        <f t="shared" si="52"/>
        <v>1250</v>
      </c>
      <c r="AH30" s="620">
        <f t="shared" si="52"/>
        <v>1250</v>
      </c>
      <c r="AI30" s="621">
        <f t="shared" si="17"/>
        <v>1250</v>
      </c>
      <c r="AJ30" s="621">
        <f t="shared" si="51"/>
        <v>1250</v>
      </c>
      <c r="AK30" s="621">
        <f t="shared" si="51"/>
        <v>1250</v>
      </c>
      <c r="AL30" s="621">
        <f t="shared" si="51"/>
        <v>1250</v>
      </c>
      <c r="AM30" s="621">
        <f t="shared" si="51"/>
        <v>1250</v>
      </c>
      <c r="AN30" s="621">
        <f t="shared" si="51"/>
        <v>1250</v>
      </c>
      <c r="AO30" s="621">
        <f t="shared" si="51"/>
        <v>1250</v>
      </c>
      <c r="AP30" s="621">
        <f t="shared" si="51"/>
        <v>1250</v>
      </c>
      <c r="AQ30" s="621">
        <f t="shared" si="51"/>
        <v>1250</v>
      </c>
      <c r="AR30" s="621">
        <f t="shared" si="51"/>
        <v>1250</v>
      </c>
      <c r="AS30" s="621">
        <f t="shared" si="51"/>
        <v>1250</v>
      </c>
      <c r="AT30" s="621">
        <f t="shared" si="51"/>
        <v>1250</v>
      </c>
      <c r="AU30" s="622">
        <f t="shared" si="19"/>
        <v>1250</v>
      </c>
      <c r="AV30" s="622">
        <f t="shared" si="53"/>
        <v>1250</v>
      </c>
      <c r="AW30" s="622">
        <f t="shared" si="53"/>
        <v>1250</v>
      </c>
      <c r="AX30" s="622">
        <f t="shared" si="53"/>
        <v>1250</v>
      </c>
      <c r="AY30" s="622">
        <f t="shared" si="53"/>
        <v>1250</v>
      </c>
      <c r="AZ30" s="622">
        <f t="shared" si="53"/>
        <v>1250</v>
      </c>
      <c r="BA30" s="622">
        <f t="shared" si="53"/>
        <v>1250</v>
      </c>
      <c r="BB30" s="622">
        <f t="shared" si="53"/>
        <v>1250</v>
      </c>
      <c r="BC30" s="622">
        <f t="shared" si="53"/>
        <v>1250</v>
      </c>
      <c r="BD30" s="622">
        <f t="shared" si="53"/>
        <v>1250</v>
      </c>
      <c r="BE30" s="622">
        <f t="shared" si="53"/>
        <v>1250</v>
      </c>
      <c r="BF30" s="622">
        <f t="shared" si="53"/>
        <v>1250</v>
      </c>
      <c r="BG30" s="623">
        <f t="shared" si="41"/>
        <v>1250</v>
      </c>
      <c r="BH30" s="623">
        <f t="shared" si="54"/>
        <v>1250</v>
      </c>
      <c r="BI30" s="623">
        <f t="shared" si="54"/>
        <v>1250</v>
      </c>
      <c r="BJ30" s="623">
        <f t="shared" si="54"/>
        <v>1250</v>
      </c>
      <c r="BK30" s="623">
        <f t="shared" si="54"/>
        <v>1250</v>
      </c>
      <c r="BL30" s="623">
        <f t="shared" si="54"/>
        <v>1250</v>
      </c>
      <c r="BM30" s="623">
        <f t="shared" si="54"/>
        <v>1250</v>
      </c>
      <c r="BN30" s="623">
        <f t="shared" si="54"/>
        <v>1250</v>
      </c>
      <c r="BO30" s="623">
        <f t="shared" si="54"/>
        <v>1250</v>
      </c>
      <c r="BP30" s="623">
        <f t="shared" si="54"/>
        <v>1250</v>
      </c>
      <c r="BQ30" s="623">
        <f t="shared" si="54"/>
        <v>1250</v>
      </c>
      <c r="BR30" s="623">
        <f t="shared" si="54"/>
        <v>1250</v>
      </c>
      <c r="BS30" s="1281">
        <f t="shared" si="45"/>
        <v>1250</v>
      </c>
      <c r="BT30" s="1281">
        <f t="shared" si="55"/>
        <v>1250</v>
      </c>
      <c r="BU30" s="1281">
        <f t="shared" si="55"/>
        <v>1250</v>
      </c>
      <c r="BV30" s="1281">
        <f t="shared" si="55"/>
        <v>1250</v>
      </c>
      <c r="BW30" s="1281">
        <f t="shared" si="55"/>
        <v>1250</v>
      </c>
      <c r="BX30" s="1281">
        <f t="shared" si="55"/>
        <v>1250</v>
      </c>
      <c r="BY30" s="1281">
        <f t="shared" si="55"/>
        <v>1250</v>
      </c>
      <c r="BZ30" s="1281">
        <f t="shared" si="55"/>
        <v>1250</v>
      </c>
      <c r="CA30" s="1281">
        <f t="shared" si="55"/>
        <v>1250</v>
      </c>
      <c r="CB30" s="1281">
        <f t="shared" si="55"/>
        <v>1250</v>
      </c>
      <c r="CC30" s="1281">
        <f t="shared" si="55"/>
        <v>1250</v>
      </c>
      <c r="CD30" s="1281">
        <f t="shared" si="55"/>
        <v>1250</v>
      </c>
      <c r="CE30" s="623">
        <f t="shared" si="23"/>
        <v>1250</v>
      </c>
      <c r="CF30" s="623">
        <f t="shared" si="56"/>
        <v>1250</v>
      </c>
      <c r="CG30" s="623">
        <f t="shared" si="56"/>
        <v>1250</v>
      </c>
      <c r="CH30" s="623">
        <f t="shared" si="56"/>
        <v>1250</v>
      </c>
      <c r="CI30" s="623">
        <f t="shared" si="56"/>
        <v>1250</v>
      </c>
      <c r="CJ30" s="623">
        <f t="shared" si="56"/>
        <v>1250</v>
      </c>
      <c r="CK30" s="623">
        <f t="shared" si="56"/>
        <v>1250</v>
      </c>
      <c r="CL30" s="623">
        <f t="shared" si="56"/>
        <v>1250</v>
      </c>
      <c r="CM30" s="623">
        <f t="shared" si="56"/>
        <v>1250</v>
      </c>
      <c r="CN30" s="623">
        <f t="shared" si="56"/>
        <v>1250</v>
      </c>
      <c r="CO30" s="623">
        <f t="shared" si="56"/>
        <v>1250</v>
      </c>
      <c r="CP30" s="623">
        <f t="shared" si="56"/>
        <v>1250</v>
      </c>
      <c r="CQ30" s="1281">
        <f t="shared" si="25"/>
        <v>1250</v>
      </c>
      <c r="CR30" s="1281">
        <f t="shared" si="57"/>
        <v>1250</v>
      </c>
      <c r="CS30" s="1281">
        <f t="shared" si="57"/>
        <v>1250</v>
      </c>
      <c r="CT30" s="1281">
        <f t="shared" si="57"/>
        <v>1250</v>
      </c>
      <c r="CU30" s="1281">
        <f t="shared" si="57"/>
        <v>1250</v>
      </c>
      <c r="CV30" s="1281">
        <f t="shared" si="57"/>
        <v>1250</v>
      </c>
      <c r="CW30" s="1281">
        <f t="shared" si="57"/>
        <v>1250</v>
      </c>
      <c r="CX30" s="1281">
        <f t="shared" si="57"/>
        <v>1250</v>
      </c>
      <c r="CY30" s="1281">
        <f t="shared" si="57"/>
        <v>1250</v>
      </c>
      <c r="CZ30" s="1281">
        <f t="shared" si="57"/>
        <v>1250</v>
      </c>
      <c r="DA30" s="1281">
        <f t="shared" si="57"/>
        <v>1250</v>
      </c>
      <c r="DB30" s="1281">
        <f t="shared" si="57"/>
        <v>1250</v>
      </c>
      <c r="DC30" s="623">
        <f t="shared" si="27"/>
        <v>1250</v>
      </c>
      <c r="DD30" s="623">
        <f t="shared" si="58"/>
        <v>1250</v>
      </c>
      <c r="DE30" s="623">
        <f t="shared" si="58"/>
        <v>1250</v>
      </c>
      <c r="DF30" s="623">
        <f t="shared" si="58"/>
        <v>1250</v>
      </c>
      <c r="DG30" s="623">
        <f t="shared" si="58"/>
        <v>1250</v>
      </c>
      <c r="DH30" s="623">
        <f t="shared" si="58"/>
        <v>1250</v>
      </c>
      <c r="DI30" s="623">
        <f t="shared" si="58"/>
        <v>1250</v>
      </c>
      <c r="DJ30" s="623">
        <f t="shared" si="58"/>
        <v>1250</v>
      </c>
      <c r="DK30" s="623">
        <f t="shared" si="58"/>
        <v>1250</v>
      </c>
      <c r="DL30" s="623">
        <f t="shared" si="58"/>
        <v>1250</v>
      </c>
      <c r="DM30" s="623">
        <f t="shared" si="58"/>
        <v>1250</v>
      </c>
      <c r="DN30" s="623">
        <f t="shared" si="58"/>
        <v>1250</v>
      </c>
      <c r="DO30" s="1281">
        <f t="shared" si="29"/>
        <v>1250</v>
      </c>
      <c r="DP30" s="1281">
        <f t="shared" si="59"/>
        <v>1250</v>
      </c>
      <c r="DQ30" s="1281">
        <f t="shared" si="59"/>
        <v>1250</v>
      </c>
      <c r="DR30" s="1281">
        <f t="shared" si="59"/>
        <v>1250</v>
      </c>
      <c r="DS30" s="1281">
        <f t="shared" si="59"/>
        <v>1250</v>
      </c>
      <c r="DT30" s="1281">
        <f t="shared" si="59"/>
        <v>1250</v>
      </c>
      <c r="DU30" s="1281">
        <f t="shared" si="59"/>
        <v>1250</v>
      </c>
      <c r="DV30" s="1281">
        <f t="shared" si="59"/>
        <v>1250</v>
      </c>
      <c r="DW30" s="1281">
        <f t="shared" si="59"/>
        <v>1250</v>
      </c>
      <c r="DX30" s="1281">
        <f t="shared" si="59"/>
        <v>1250</v>
      </c>
      <c r="DY30" s="1281">
        <f t="shared" si="59"/>
        <v>1250</v>
      </c>
      <c r="DZ30" s="1281">
        <f t="shared" si="59"/>
        <v>1250</v>
      </c>
      <c r="EA30" s="623">
        <f t="shared" si="31"/>
        <v>1250</v>
      </c>
      <c r="EB30" s="623">
        <f t="shared" si="60"/>
        <v>1250</v>
      </c>
      <c r="EC30" s="623">
        <f t="shared" si="60"/>
        <v>1250</v>
      </c>
      <c r="ED30" s="623">
        <f t="shared" si="60"/>
        <v>1250</v>
      </c>
      <c r="EE30" s="623">
        <f t="shared" si="60"/>
        <v>1250</v>
      </c>
      <c r="EF30" s="623">
        <f t="shared" si="60"/>
        <v>1250</v>
      </c>
      <c r="EG30" s="623">
        <f t="shared" si="60"/>
        <v>1250</v>
      </c>
      <c r="EH30" s="623">
        <f t="shared" si="60"/>
        <v>1250</v>
      </c>
      <c r="EI30" s="623">
        <f t="shared" si="60"/>
        <v>1250</v>
      </c>
      <c r="EJ30" s="623">
        <f t="shared" si="60"/>
        <v>1250</v>
      </c>
      <c r="EK30" s="623">
        <f t="shared" si="60"/>
        <v>1250</v>
      </c>
      <c r="EL30" s="623">
        <f t="shared" si="60"/>
        <v>1250</v>
      </c>
    </row>
    <row r="31" spans="1:142">
      <c r="A31" s="7" t="str">
        <f>IF('Rent Roll_RedIQ 1'!B24&gt;0,'Rent Roll_RedIQ 1'!B24,"")</f>
        <v>527</v>
      </c>
      <c r="B31" s="7" t="str">
        <f>IF('Rent Roll_RedIQ 1'!C24&gt;0,'Rent Roll_RedIQ 1'!C24,"")</f>
        <v>B1</v>
      </c>
      <c r="C31" s="614">
        <f>IF('Rent Roll_RedIQ 1'!K24&gt;0,'Rent Roll_RedIQ 1'!K24,0)</f>
        <v>1450</v>
      </c>
      <c r="D31" s="615">
        <f>IF('Rent Roll_RedIQ 1'!J24&gt;0,'Rent Roll_RedIQ 1'!J24,"")</f>
        <v>1400</v>
      </c>
      <c r="E31" s="624">
        <f t="shared" si="42"/>
        <v>-3.4482758620689613E-2</v>
      </c>
      <c r="F31" s="194"/>
      <c r="G31" s="194"/>
      <c r="H31" s="616">
        <f t="shared" si="33"/>
        <v>1450</v>
      </c>
      <c r="I31" s="1200">
        <f>IF('Rent Roll_RedIQ 1'!S24&gt;0,'Rent Roll_RedIQ 1'!S24,Purchase_Date-1)</f>
        <v>45968</v>
      </c>
      <c r="J31" s="617">
        <f t="shared" si="34"/>
        <v>1450</v>
      </c>
      <c r="K31" s="1205">
        <f t="shared" si="35"/>
        <v>46356</v>
      </c>
      <c r="L31" s="618">
        <f t="shared" si="34"/>
        <v>1450</v>
      </c>
      <c r="M31" s="1208">
        <f t="shared" si="36"/>
        <v>46721</v>
      </c>
      <c r="N31" s="614">
        <f t="shared" si="43"/>
        <v>1450</v>
      </c>
      <c r="O31" s="614">
        <f t="shared" si="37"/>
        <v>1450</v>
      </c>
      <c r="P31" s="614">
        <f t="shared" si="11"/>
        <v>1450</v>
      </c>
      <c r="Q31" s="614">
        <f t="shared" si="12"/>
        <v>1450</v>
      </c>
      <c r="R31" s="614">
        <f t="shared" si="13"/>
        <v>1450</v>
      </c>
      <c r="S31" s="614">
        <f t="shared" si="14"/>
        <v>1450</v>
      </c>
      <c r="T31" s="614">
        <f t="shared" si="15"/>
        <v>1450</v>
      </c>
      <c r="U31" s="619"/>
      <c r="V31" s="614"/>
      <c r="W31" s="620">
        <f t="shared" si="49"/>
        <v>1450</v>
      </c>
      <c r="X31" s="620">
        <f t="shared" ref="X31:AH31" si="61">IF($I31&gt;=X$11,$C31,$H31)</f>
        <v>1450</v>
      </c>
      <c r="Y31" s="620">
        <f t="shared" si="61"/>
        <v>1450</v>
      </c>
      <c r="Z31" s="620">
        <f t="shared" si="61"/>
        <v>1450</v>
      </c>
      <c r="AA31" s="620">
        <f t="shared" si="61"/>
        <v>1450</v>
      </c>
      <c r="AB31" s="620">
        <f t="shared" si="61"/>
        <v>1450</v>
      </c>
      <c r="AC31" s="620">
        <f t="shared" si="61"/>
        <v>1450</v>
      </c>
      <c r="AD31" s="620">
        <f t="shared" si="61"/>
        <v>1450</v>
      </c>
      <c r="AE31" s="620">
        <f t="shared" si="61"/>
        <v>1450</v>
      </c>
      <c r="AF31" s="620">
        <f t="shared" si="61"/>
        <v>1450</v>
      </c>
      <c r="AG31" s="620">
        <f t="shared" si="61"/>
        <v>1450</v>
      </c>
      <c r="AH31" s="620">
        <f t="shared" si="61"/>
        <v>1450</v>
      </c>
      <c r="AI31" s="621">
        <f t="shared" si="17"/>
        <v>1450</v>
      </c>
      <c r="AJ31" s="621">
        <f t="shared" si="51"/>
        <v>1450</v>
      </c>
      <c r="AK31" s="621">
        <f t="shared" si="51"/>
        <v>1450</v>
      </c>
      <c r="AL31" s="621">
        <f t="shared" si="51"/>
        <v>1450</v>
      </c>
      <c r="AM31" s="621">
        <f t="shared" si="51"/>
        <v>1450</v>
      </c>
      <c r="AN31" s="621">
        <f t="shared" si="51"/>
        <v>1450</v>
      </c>
      <c r="AO31" s="621">
        <f t="shared" si="51"/>
        <v>1450</v>
      </c>
      <c r="AP31" s="621">
        <f t="shared" si="51"/>
        <v>1450</v>
      </c>
      <c r="AQ31" s="621">
        <f t="shared" si="51"/>
        <v>1450</v>
      </c>
      <c r="AR31" s="621">
        <f t="shared" si="51"/>
        <v>1450</v>
      </c>
      <c r="AS31" s="621">
        <f t="shared" si="51"/>
        <v>1450</v>
      </c>
      <c r="AT31" s="621">
        <f t="shared" si="51"/>
        <v>1450</v>
      </c>
      <c r="AU31" s="622">
        <f t="shared" si="19"/>
        <v>1450</v>
      </c>
      <c r="AV31" s="622">
        <f t="shared" si="53"/>
        <v>1450</v>
      </c>
      <c r="AW31" s="622">
        <f t="shared" si="53"/>
        <v>1450</v>
      </c>
      <c r="AX31" s="622">
        <f t="shared" si="53"/>
        <v>1450</v>
      </c>
      <c r="AY31" s="622">
        <f t="shared" si="53"/>
        <v>1450</v>
      </c>
      <c r="AZ31" s="622">
        <f t="shared" si="53"/>
        <v>1450</v>
      </c>
      <c r="BA31" s="622">
        <f t="shared" si="53"/>
        <v>1450</v>
      </c>
      <c r="BB31" s="622">
        <f t="shared" si="53"/>
        <v>1450</v>
      </c>
      <c r="BC31" s="622">
        <f t="shared" si="53"/>
        <v>1450</v>
      </c>
      <c r="BD31" s="622">
        <f t="shared" si="53"/>
        <v>1450</v>
      </c>
      <c r="BE31" s="622">
        <f t="shared" si="53"/>
        <v>1450</v>
      </c>
      <c r="BF31" s="622">
        <f t="shared" si="53"/>
        <v>1450</v>
      </c>
      <c r="BG31" s="623">
        <f t="shared" si="41"/>
        <v>1450</v>
      </c>
      <c r="BH31" s="623">
        <f t="shared" si="54"/>
        <v>1450</v>
      </c>
      <c r="BI31" s="623">
        <f t="shared" si="54"/>
        <v>1450</v>
      </c>
      <c r="BJ31" s="623">
        <f t="shared" si="54"/>
        <v>1450</v>
      </c>
      <c r="BK31" s="623">
        <f t="shared" si="54"/>
        <v>1450</v>
      </c>
      <c r="BL31" s="623">
        <f t="shared" si="54"/>
        <v>1450</v>
      </c>
      <c r="BM31" s="623">
        <f t="shared" si="54"/>
        <v>1450</v>
      </c>
      <c r="BN31" s="623">
        <f t="shared" si="54"/>
        <v>1450</v>
      </c>
      <c r="BO31" s="623">
        <f t="shared" si="54"/>
        <v>1450</v>
      </c>
      <c r="BP31" s="623">
        <f t="shared" si="54"/>
        <v>1450</v>
      </c>
      <c r="BQ31" s="623">
        <f t="shared" si="54"/>
        <v>1450</v>
      </c>
      <c r="BR31" s="623">
        <f t="shared" si="54"/>
        <v>1450</v>
      </c>
      <c r="BS31" s="1281">
        <f t="shared" si="45"/>
        <v>1450</v>
      </c>
      <c r="BT31" s="1281">
        <f t="shared" si="55"/>
        <v>1450</v>
      </c>
      <c r="BU31" s="1281">
        <f t="shared" si="55"/>
        <v>1450</v>
      </c>
      <c r="BV31" s="1281">
        <f t="shared" si="55"/>
        <v>1450</v>
      </c>
      <c r="BW31" s="1281">
        <f t="shared" si="55"/>
        <v>1450</v>
      </c>
      <c r="BX31" s="1281">
        <f t="shared" si="55"/>
        <v>1450</v>
      </c>
      <c r="BY31" s="1281">
        <f t="shared" si="55"/>
        <v>1450</v>
      </c>
      <c r="BZ31" s="1281">
        <f t="shared" si="55"/>
        <v>1450</v>
      </c>
      <c r="CA31" s="1281">
        <f t="shared" si="55"/>
        <v>1450</v>
      </c>
      <c r="CB31" s="1281">
        <f t="shared" si="55"/>
        <v>1450</v>
      </c>
      <c r="CC31" s="1281">
        <f t="shared" si="55"/>
        <v>1450</v>
      </c>
      <c r="CD31" s="1281">
        <f t="shared" si="55"/>
        <v>1450</v>
      </c>
      <c r="CE31" s="623">
        <f t="shared" si="23"/>
        <v>1450</v>
      </c>
      <c r="CF31" s="623">
        <f t="shared" si="56"/>
        <v>1450</v>
      </c>
      <c r="CG31" s="623">
        <f t="shared" si="56"/>
        <v>1450</v>
      </c>
      <c r="CH31" s="623">
        <f t="shared" si="56"/>
        <v>1450</v>
      </c>
      <c r="CI31" s="623">
        <f t="shared" si="56"/>
        <v>1450</v>
      </c>
      <c r="CJ31" s="623">
        <f t="shared" si="56"/>
        <v>1450</v>
      </c>
      <c r="CK31" s="623">
        <f t="shared" si="56"/>
        <v>1450</v>
      </c>
      <c r="CL31" s="623">
        <f t="shared" si="56"/>
        <v>1450</v>
      </c>
      <c r="CM31" s="623">
        <f t="shared" si="56"/>
        <v>1450</v>
      </c>
      <c r="CN31" s="623">
        <f t="shared" si="56"/>
        <v>1450</v>
      </c>
      <c r="CO31" s="623">
        <f t="shared" si="56"/>
        <v>1450</v>
      </c>
      <c r="CP31" s="623">
        <f t="shared" si="56"/>
        <v>1450</v>
      </c>
      <c r="CQ31" s="1281">
        <f t="shared" si="25"/>
        <v>1450</v>
      </c>
      <c r="CR31" s="1281">
        <f t="shared" si="57"/>
        <v>1450</v>
      </c>
      <c r="CS31" s="1281">
        <f t="shared" si="57"/>
        <v>1450</v>
      </c>
      <c r="CT31" s="1281">
        <f t="shared" si="57"/>
        <v>1450</v>
      </c>
      <c r="CU31" s="1281">
        <f t="shared" si="57"/>
        <v>1450</v>
      </c>
      <c r="CV31" s="1281">
        <f t="shared" si="57"/>
        <v>1450</v>
      </c>
      <c r="CW31" s="1281">
        <f t="shared" si="57"/>
        <v>1450</v>
      </c>
      <c r="CX31" s="1281">
        <f t="shared" si="57"/>
        <v>1450</v>
      </c>
      <c r="CY31" s="1281">
        <f t="shared" si="57"/>
        <v>1450</v>
      </c>
      <c r="CZ31" s="1281">
        <f t="shared" si="57"/>
        <v>1450</v>
      </c>
      <c r="DA31" s="1281">
        <f t="shared" si="57"/>
        <v>1450</v>
      </c>
      <c r="DB31" s="1281">
        <f t="shared" si="57"/>
        <v>1450</v>
      </c>
      <c r="DC31" s="623">
        <f t="shared" si="27"/>
        <v>1450</v>
      </c>
      <c r="DD31" s="623">
        <f t="shared" si="58"/>
        <v>1450</v>
      </c>
      <c r="DE31" s="623">
        <f t="shared" si="58"/>
        <v>1450</v>
      </c>
      <c r="DF31" s="623">
        <f t="shared" si="58"/>
        <v>1450</v>
      </c>
      <c r="DG31" s="623">
        <f t="shared" si="58"/>
        <v>1450</v>
      </c>
      <c r="DH31" s="623">
        <f t="shared" si="58"/>
        <v>1450</v>
      </c>
      <c r="DI31" s="623">
        <f t="shared" si="58"/>
        <v>1450</v>
      </c>
      <c r="DJ31" s="623">
        <f t="shared" si="58"/>
        <v>1450</v>
      </c>
      <c r="DK31" s="623">
        <f t="shared" si="58"/>
        <v>1450</v>
      </c>
      <c r="DL31" s="623">
        <f t="shared" si="58"/>
        <v>1450</v>
      </c>
      <c r="DM31" s="623">
        <f t="shared" si="58"/>
        <v>1450</v>
      </c>
      <c r="DN31" s="623">
        <f t="shared" si="58"/>
        <v>1450</v>
      </c>
      <c r="DO31" s="1281">
        <f t="shared" si="29"/>
        <v>1450</v>
      </c>
      <c r="DP31" s="1281">
        <f t="shared" si="59"/>
        <v>1450</v>
      </c>
      <c r="DQ31" s="1281">
        <f t="shared" si="59"/>
        <v>1450</v>
      </c>
      <c r="DR31" s="1281">
        <f t="shared" si="59"/>
        <v>1450</v>
      </c>
      <c r="DS31" s="1281">
        <f t="shared" si="59"/>
        <v>1450</v>
      </c>
      <c r="DT31" s="1281">
        <f t="shared" si="59"/>
        <v>1450</v>
      </c>
      <c r="DU31" s="1281">
        <f t="shared" si="59"/>
        <v>1450</v>
      </c>
      <c r="DV31" s="1281">
        <f t="shared" si="59"/>
        <v>1450</v>
      </c>
      <c r="DW31" s="1281">
        <f t="shared" si="59"/>
        <v>1450</v>
      </c>
      <c r="DX31" s="1281">
        <f t="shared" si="59"/>
        <v>1450</v>
      </c>
      <c r="DY31" s="1281">
        <f t="shared" si="59"/>
        <v>1450</v>
      </c>
      <c r="DZ31" s="1281">
        <f t="shared" si="59"/>
        <v>1450</v>
      </c>
      <c r="EA31" s="623">
        <f t="shared" si="31"/>
        <v>1450</v>
      </c>
      <c r="EB31" s="623">
        <f t="shared" si="60"/>
        <v>1450</v>
      </c>
      <c r="EC31" s="623">
        <f t="shared" si="60"/>
        <v>1450</v>
      </c>
      <c r="ED31" s="623">
        <f t="shared" si="60"/>
        <v>1450</v>
      </c>
      <c r="EE31" s="623">
        <f t="shared" si="60"/>
        <v>1450</v>
      </c>
      <c r="EF31" s="623">
        <f t="shared" si="60"/>
        <v>1450</v>
      </c>
      <c r="EG31" s="623">
        <f t="shared" si="60"/>
        <v>1450</v>
      </c>
      <c r="EH31" s="623">
        <f t="shared" si="60"/>
        <v>1450</v>
      </c>
      <c r="EI31" s="623">
        <f t="shared" si="60"/>
        <v>1450</v>
      </c>
      <c r="EJ31" s="623">
        <f t="shared" si="60"/>
        <v>1450</v>
      </c>
      <c r="EK31" s="623">
        <f t="shared" si="60"/>
        <v>1450</v>
      </c>
      <c r="EL31" s="623">
        <f t="shared" si="60"/>
        <v>1450</v>
      </c>
    </row>
    <row r="32" spans="1:142">
      <c r="A32" s="7" t="str">
        <f>IF('Rent Roll_RedIQ 1'!B25&gt;0,'Rent Roll_RedIQ 1'!B25,"")</f>
        <v>233</v>
      </c>
      <c r="B32" s="7" t="str">
        <f>IF('Rent Roll_RedIQ 1'!C25&gt;0,'Rent Roll_RedIQ 1'!C25,"")</f>
        <v>B2</v>
      </c>
      <c r="C32" s="614">
        <f>IF('Rent Roll_RedIQ 1'!K25&gt;0,'Rent Roll_RedIQ 1'!K25,0)</f>
        <v>1500</v>
      </c>
      <c r="D32" s="615">
        <f>IF('Rent Roll_RedIQ 1'!J25&gt;0,'Rent Roll_RedIQ 1'!J25,"")</f>
        <v>1500</v>
      </c>
      <c r="E32" s="624">
        <f t="shared" si="42"/>
        <v>0</v>
      </c>
      <c r="F32" s="194"/>
      <c r="G32" s="194"/>
      <c r="H32" s="616">
        <f t="shared" si="33"/>
        <v>1500</v>
      </c>
      <c r="I32" s="1200">
        <f>IF('Rent Roll_RedIQ 1'!S25&gt;0,'Rent Roll_RedIQ 1'!S25,Purchase_Date-1)</f>
        <v>45961</v>
      </c>
      <c r="J32" s="617">
        <f t="shared" si="34"/>
        <v>1500</v>
      </c>
      <c r="K32" s="1205">
        <f t="shared" si="35"/>
        <v>46326</v>
      </c>
      <c r="L32" s="618">
        <f t="shared" si="34"/>
        <v>1500</v>
      </c>
      <c r="M32" s="1208">
        <f t="shared" si="36"/>
        <v>46691</v>
      </c>
      <c r="N32" s="614">
        <f t="shared" si="43"/>
        <v>1500</v>
      </c>
      <c r="O32" s="614">
        <f t="shared" si="37"/>
        <v>1500</v>
      </c>
      <c r="P32" s="614">
        <f t="shared" si="11"/>
        <v>1500</v>
      </c>
      <c r="Q32" s="614">
        <f t="shared" si="12"/>
        <v>1500</v>
      </c>
      <c r="R32" s="614">
        <f t="shared" si="13"/>
        <v>1500</v>
      </c>
      <c r="S32" s="614">
        <f t="shared" si="14"/>
        <v>1500</v>
      </c>
      <c r="T32" s="614">
        <f t="shared" si="15"/>
        <v>1500</v>
      </c>
      <c r="U32" s="619"/>
      <c r="V32" s="614"/>
      <c r="W32" s="620">
        <f t="shared" si="49"/>
        <v>1500</v>
      </c>
      <c r="X32" s="620">
        <f t="shared" ref="X32:AH32" si="62">IF($I32&gt;=X$11,$C32,$H32)</f>
        <v>1500</v>
      </c>
      <c r="Y32" s="620">
        <f t="shared" si="62"/>
        <v>1500</v>
      </c>
      <c r="Z32" s="620">
        <f t="shared" si="62"/>
        <v>1500</v>
      </c>
      <c r="AA32" s="620">
        <f t="shared" si="62"/>
        <v>1500</v>
      </c>
      <c r="AB32" s="620">
        <f t="shared" si="62"/>
        <v>1500</v>
      </c>
      <c r="AC32" s="620">
        <f t="shared" si="62"/>
        <v>1500</v>
      </c>
      <c r="AD32" s="620">
        <f t="shared" si="62"/>
        <v>1500</v>
      </c>
      <c r="AE32" s="620">
        <f t="shared" si="62"/>
        <v>1500</v>
      </c>
      <c r="AF32" s="620">
        <f t="shared" si="62"/>
        <v>1500</v>
      </c>
      <c r="AG32" s="620">
        <f t="shared" si="62"/>
        <v>1500</v>
      </c>
      <c r="AH32" s="620">
        <f t="shared" si="62"/>
        <v>1500</v>
      </c>
      <c r="AI32" s="621">
        <f t="shared" si="17"/>
        <v>1500</v>
      </c>
      <c r="AJ32" s="621">
        <f t="shared" si="51"/>
        <v>1500</v>
      </c>
      <c r="AK32" s="621">
        <f t="shared" si="51"/>
        <v>1500</v>
      </c>
      <c r="AL32" s="621">
        <f t="shared" si="51"/>
        <v>1500</v>
      </c>
      <c r="AM32" s="621">
        <f t="shared" si="51"/>
        <v>1500</v>
      </c>
      <c r="AN32" s="621">
        <f t="shared" si="51"/>
        <v>1500</v>
      </c>
      <c r="AO32" s="621">
        <f t="shared" si="51"/>
        <v>1500</v>
      </c>
      <c r="AP32" s="621">
        <f t="shared" si="51"/>
        <v>1500</v>
      </c>
      <c r="AQ32" s="621">
        <f t="shared" si="51"/>
        <v>1500</v>
      </c>
      <c r="AR32" s="621">
        <f t="shared" si="51"/>
        <v>1500</v>
      </c>
      <c r="AS32" s="621">
        <f t="shared" si="51"/>
        <v>1500</v>
      </c>
      <c r="AT32" s="621">
        <f t="shared" si="51"/>
        <v>1500</v>
      </c>
      <c r="AU32" s="622">
        <f t="shared" si="19"/>
        <v>1500</v>
      </c>
      <c r="AV32" s="622">
        <f t="shared" si="53"/>
        <v>1500</v>
      </c>
      <c r="AW32" s="622">
        <f t="shared" si="53"/>
        <v>1500</v>
      </c>
      <c r="AX32" s="622">
        <f t="shared" si="53"/>
        <v>1500</v>
      </c>
      <c r="AY32" s="622">
        <f t="shared" si="53"/>
        <v>1500</v>
      </c>
      <c r="AZ32" s="622">
        <f t="shared" si="53"/>
        <v>1500</v>
      </c>
      <c r="BA32" s="622">
        <f t="shared" si="53"/>
        <v>1500</v>
      </c>
      <c r="BB32" s="622">
        <f t="shared" si="53"/>
        <v>1500</v>
      </c>
      <c r="BC32" s="622">
        <f t="shared" si="53"/>
        <v>1500</v>
      </c>
      <c r="BD32" s="622">
        <f t="shared" si="53"/>
        <v>1500</v>
      </c>
      <c r="BE32" s="622">
        <f t="shared" si="53"/>
        <v>1500</v>
      </c>
      <c r="BF32" s="622">
        <f t="shared" si="53"/>
        <v>1500</v>
      </c>
      <c r="BG32" s="623">
        <f t="shared" si="41"/>
        <v>1500</v>
      </c>
      <c r="BH32" s="623">
        <f t="shared" si="54"/>
        <v>1500</v>
      </c>
      <c r="BI32" s="623">
        <f t="shared" si="54"/>
        <v>1500</v>
      </c>
      <c r="BJ32" s="623">
        <f t="shared" si="54"/>
        <v>1500</v>
      </c>
      <c r="BK32" s="623">
        <f t="shared" si="54"/>
        <v>1500</v>
      </c>
      <c r="BL32" s="623">
        <f t="shared" si="54"/>
        <v>1500</v>
      </c>
      <c r="BM32" s="623">
        <f t="shared" si="54"/>
        <v>1500</v>
      </c>
      <c r="BN32" s="623">
        <f t="shared" si="54"/>
        <v>1500</v>
      </c>
      <c r="BO32" s="623">
        <f t="shared" si="54"/>
        <v>1500</v>
      </c>
      <c r="BP32" s="623">
        <f t="shared" si="54"/>
        <v>1500</v>
      </c>
      <c r="BQ32" s="623">
        <f t="shared" si="54"/>
        <v>1500</v>
      </c>
      <c r="BR32" s="623">
        <f t="shared" si="54"/>
        <v>1500</v>
      </c>
      <c r="BS32" s="1281">
        <f t="shared" si="45"/>
        <v>1500</v>
      </c>
      <c r="BT32" s="1281">
        <f t="shared" si="55"/>
        <v>1500</v>
      </c>
      <c r="BU32" s="1281">
        <f t="shared" si="55"/>
        <v>1500</v>
      </c>
      <c r="BV32" s="1281">
        <f t="shared" si="55"/>
        <v>1500</v>
      </c>
      <c r="BW32" s="1281">
        <f t="shared" si="55"/>
        <v>1500</v>
      </c>
      <c r="BX32" s="1281">
        <f t="shared" si="55"/>
        <v>1500</v>
      </c>
      <c r="BY32" s="1281">
        <f t="shared" si="55"/>
        <v>1500</v>
      </c>
      <c r="BZ32" s="1281">
        <f t="shared" si="55"/>
        <v>1500</v>
      </c>
      <c r="CA32" s="1281">
        <f t="shared" si="55"/>
        <v>1500</v>
      </c>
      <c r="CB32" s="1281">
        <f t="shared" si="55"/>
        <v>1500</v>
      </c>
      <c r="CC32" s="1281">
        <f t="shared" si="55"/>
        <v>1500</v>
      </c>
      <c r="CD32" s="1281">
        <f t="shared" si="55"/>
        <v>1500</v>
      </c>
      <c r="CE32" s="623">
        <f t="shared" si="23"/>
        <v>1500</v>
      </c>
      <c r="CF32" s="623">
        <f t="shared" si="56"/>
        <v>1500</v>
      </c>
      <c r="CG32" s="623">
        <f t="shared" si="56"/>
        <v>1500</v>
      </c>
      <c r="CH32" s="623">
        <f t="shared" si="56"/>
        <v>1500</v>
      </c>
      <c r="CI32" s="623">
        <f t="shared" si="56"/>
        <v>1500</v>
      </c>
      <c r="CJ32" s="623">
        <f t="shared" si="56"/>
        <v>1500</v>
      </c>
      <c r="CK32" s="623">
        <f t="shared" si="56"/>
        <v>1500</v>
      </c>
      <c r="CL32" s="623">
        <f t="shared" si="56"/>
        <v>1500</v>
      </c>
      <c r="CM32" s="623">
        <f t="shared" si="56"/>
        <v>1500</v>
      </c>
      <c r="CN32" s="623">
        <f t="shared" si="56"/>
        <v>1500</v>
      </c>
      <c r="CO32" s="623">
        <f t="shared" si="56"/>
        <v>1500</v>
      </c>
      <c r="CP32" s="623">
        <f t="shared" si="56"/>
        <v>1500</v>
      </c>
      <c r="CQ32" s="1281">
        <f t="shared" si="25"/>
        <v>1500</v>
      </c>
      <c r="CR32" s="1281">
        <f t="shared" si="57"/>
        <v>1500</v>
      </c>
      <c r="CS32" s="1281">
        <f t="shared" si="57"/>
        <v>1500</v>
      </c>
      <c r="CT32" s="1281">
        <f t="shared" si="57"/>
        <v>1500</v>
      </c>
      <c r="CU32" s="1281">
        <f t="shared" si="57"/>
        <v>1500</v>
      </c>
      <c r="CV32" s="1281">
        <f t="shared" si="57"/>
        <v>1500</v>
      </c>
      <c r="CW32" s="1281">
        <f t="shared" si="57"/>
        <v>1500</v>
      </c>
      <c r="CX32" s="1281">
        <f t="shared" si="57"/>
        <v>1500</v>
      </c>
      <c r="CY32" s="1281">
        <f t="shared" si="57"/>
        <v>1500</v>
      </c>
      <c r="CZ32" s="1281">
        <f t="shared" si="57"/>
        <v>1500</v>
      </c>
      <c r="DA32" s="1281">
        <f t="shared" si="57"/>
        <v>1500</v>
      </c>
      <c r="DB32" s="1281">
        <f t="shared" si="57"/>
        <v>1500</v>
      </c>
      <c r="DC32" s="623">
        <f t="shared" si="27"/>
        <v>1500</v>
      </c>
      <c r="DD32" s="623">
        <f t="shared" si="58"/>
        <v>1500</v>
      </c>
      <c r="DE32" s="623">
        <f t="shared" si="58"/>
        <v>1500</v>
      </c>
      <c r="DF32" s="623">
        <f t="shared" si="58"/>
        <v>1500</v>
      </c>
      <c r="DG32" s="623">
        <f t="shared" si="58"/>
        <v>1500</v>
      </c>
      <c r="DH32" s="623">
        <f t="shared" si="58"/>
        <v>1500</v>
      </c>
      <c r="DI32" s="623">
        <f t="shared" si="58"/>
        <v>1500</v>
      </c>
      <c r="DJ32" s="623">
        <f t="shared" si="58"/>
        <v>1500</v>
      </c>
      <c r="DK32" s="623">
        <f t="shared" si="58"/>
        <v>1500</v>
      </c>
      <c r="DL32" s="623">
        <f t="shared" si="58"/>
        <v>1500</v>
      </c>
      <c r="DM32" s="623">
        <f t="shared" si="58"/>
        <v>1500</v>
      </c>
      <c r="DN32" s="623">
        <f t="shared" si="58"/>
        <v>1500</v>
      </c>
      <c r="DO32" s="1281">
        <f t="shared" si="29"/>
        <v>1500</v>
      </c>
      <c r="DP32" s="1281">
        <f t="shared" si="59"/>
        <v>1500</v>
      </c>
      <c r="DQ32" s="1281">
        <f t="shared" si="59"/>
        <v>1500</v>
      </c>
      <c r="DR32" s="1281">
        <f t="shared" si="59"/>
        <v>1500</v>
      </c>
      <c r="DS32" s="1281">
        <f t="shared" si="59"/>
        <v>1500</v>
      </c>
      <c r="DT32" s="1281">
        <f t="shared" si="59"/>
        <v>1500</v>
      </c>
      <c r="DU32" s="1281">
        <f t="shared" si="59"/>
        <v>1500</v>
      </c>
      <c r="DV32" s="1281">
        <f t="shared" si="59"/>
        <v>1500</v>
      </c>
      <c r="DW32" s="1281">
        <f t="shared" si="59"/>
        <v>1500</v>
      </c>
      <c r="DX32" s="1281">
        <f t="shared" si="59"/>
        <v>1500</v>
      </c>
      <c r="DY32" s="1281">
        <f t="shared" si="59"/>
        <v>1500</v>
      </c>
      <c r="DZ32" s="1281">
        <f t="shared" si="59"/>
        <v>1500</v>
      </c>
      <c r="EA32" s="623">
        <f t="shared" si="31"/>
        <v>1500</v>
      </c>
      <c r="EB32" s="623">
        <f t="shared" si="60"/>
        <v>1500</v>
      </c>
      <c r="EC32" s="623">
        <f t="shared" si="60"/>
        <v>1500</v>
      </c>
      <c r="ED32" s="623">
        <f t="shared" si="60"/>
        <v>1500</v>
      </c>
      <c r="EE32" s="623">
        <f t="shared" si="60"/>
        <v>1500</v>
      </c>
      <c r="EF32" s="623">
        <f t="shared" si="60"/>
        <v>1500</v>
      </c>
      <c r="EG32" s="623">
        <f t="shared" si="60"/>
        <v>1500</v>
      </c>
      <c r="EH32" s="623">
        <f t="shared" si="60"/>
        <v>1500</v>
      </c>
      <c r="EI32" s="623">
        <f t="shared" si="60"/>
        <v>1500</v>
      </c>
      <c r="EJ32" s="623">
        <f t="shared" si="60"/>
        <v>1500</v>
      </c>
      <c r="EK32" s="623">
        <f t="shared" si="60"/>
        <v>1500</v>
      </c>
      <c r="EL32" s="623">
        <f t="shared" si="60"/>
        <v>1500</v>
      </c>
    </row>
    <row r="33" spans="1:142">
      <c r="A33" s="7" t="str">
        <f>IF('Rent Roll_RedIQ 1'!B26&gt;0,'Rent Roll_RedIQ 1'!B26,"")</f>
        <v>235</v>
      </c>
      <c r="B33" s="7" t="str">
        <f>IF('Rent Roll_RedIQ 1'!C26&gt;0,'Rent Roll_RedIQ 1'!C26,"")</f>
        <v>A1</v>
      </c>
      <c r="C33" s="614">
        <f>IF('Rent Roll_RedIQ 1'!K26&gt;0,'Rent Roll_RedIQ 1'!K26,0)</f>
        <v>1300</v>
      </c>
      <c r="D33" s="615">
        <f>IF('Rent Roll_RedIQ 1'!J26&gt;0,'Rent Roll_RedIQ 1'!J26,"")</f>
        <v>1200</v>
      </c>
      <c r="E33" s="624">
        <f t="shared" si="42"/>
        <v>-7.6923076923076872E-2</v>
      </c>
      <c r="F33" s="194"/>
      <c r="G33" s="194"/>
      <c r="H33" s="616">
        <f t="shared" si="33"/>
        <v>1300</v>
      </c>
      <c r="I33" s="1200">
        <f>IF('Rent Roll_RedIQ 1'!S26&gt;0,'Rent Roll_RedIQ 1'!S26,Purchase_Date-1)</f>
        <v>45961</v>
      </c>
      <c r="J33" s="617">
        <f t="shared" si="34"/>
        <v>1300</v>
      </c>
      <c r="K33" s="1205">
        <f t="shared" si="35"/>
        <v>46326</v>
      </c>
      <c r="L33" s="618">
        <f t="shared" si="34"/>
        <v>1300</v>
      </c>
      <c r="M33" s="1208">
        <f t="shared" si="36"/>
        <v>46691</v>
      </c>
      <c r="N33" s="614">
        <f t="shared" si="43"/>
        <v>1300</v>
      </c>
      <c r="O33" s="614">
        <f t="shared" si="37"/>
        <v>1300</v>
      </c>
      <c r="P33" s="614">
        <f t="shared" si="11"/>
        <v>1300</v>
      </c>
      <c r="Q33" s="614">
        <f t="shared" si="12"/>
        <v>1300</v>
      </c>
      <c r="R33" s="614">
        <f t="shared" si="13"/>
        <v>1300</v>
      </c>
      <c r="S33" s="614">
        <f t="shared" si="14"/>
        <v>1300</v>
      </c>
      <c r="T33" s="614">
        <f t="shared" si="15"/>
        <v>1300</v>
      </c>
      <c r="U33" s="619"/>
      <c r="V33" s="614"/>
      <c r="W33" s="620">
        <f t="shared" si="49"/>
        <v>1300</v>
      </c>
      <c r="X33" s="620">
        <f t="shared" ref="X33:AH36" si="63">IF($I33&gt;=X$11,$C33,$H33)</f>
        <v>1300</v>
      </c>
      <c r="Y33" s="620">
        <f t="shared" si="63"/>
        <v>1300</v>
      </c>
      <c r="Z33" s="620">
        <f t="shared" si="63"/>
        <v>1300</v>
      </c>
      <c r="AA33" s="620">
        <f t="shared" si="63"/>
        <v>1300</v>
      </c>
      <c r="AB33" s="620">
        <f t="shared" si="63"/>
        <v>1300</v>
      </c>
      <c r="AC33" s="620">
        <f t="shared" si="63"/>
        <v>1300</v>
      </c>
      <c r="AD33" s="620">
        <f t="shared" si="63"/>
        <v>1300</v>
      </c>
      <c r="AE33" s="620">
        <f t="shared" si="63"/>
        <v>1300</v>
      </c>
      <c r="AF33" s="620">
        <f t="shared" si="63"/>
        <v>1300</v>
      </c>
      <c r="AG33" s="620">
        <f t="shared" si="63"/>
        <v>1300</v>
      </c>
      <c r="AH33" s="620">
        <f t="shared" si="63"/>
        <v>1300</v>
      </c>
      <c r="AI33" s="621">
        <f t="shared" si="17"/>
        <v>1300</v>
      </c>
      <c r="AJ33" s="621">
        <f t="shared" si="51"/>
        <v>1300</v>
      </c>
      <c r="AK33" s="621">
        <f t="shared" si="51"/>
        <v>1300</v>
      </c>
      <c r="AL33" s="621">
        <f t="shared" si="51"/>
        <v>1300</v>
      </c>
      <c r="AM33" s="621">
        <f t="shared" si="51"/>
        <v>1300</v>
      </c>
      <c r="AN33" s="621">
        <f t="shared" si="51"/>
        <v>1300</v>
      </c>
      <c r="AO33" s="621">
        <f t="shared" si="51"/>
        <v>1300</v>
      </c>
      <c r="AP33" s="621">
        <f t="shared" si="51"/>
        <v>1300</v>
      </c>
      <c r="AQ33" s="621">
        <f t="shared" si="51"/>
        <v>1300</v>
      </c>
      <c r="AR33" s="621">
        <f t="shared" si="51"/>
        <v>1300</v>
      </c>
      <c r="AS33" s="621">
        <f t="shared" si="51"/>
        <v>1300</v>
      </c>
      <c r="AT33" s="621">
        <f t="shared" si="51"/>
        <v>1300</v>
      </c>
      <c r="AU33" s="622">
        <f t="shared" si="19"/>
        <v>1300</v>
      </c>
      <c r="AV33" s="622">
        <f t="shared" si="53"/>
        <v>1300</v>
      </c>
      <c r="AW33" s="622">
        <f t="shared" si="53"/>
        <v>1300</v>
      </c>
      <c r="AX33" s="622">
        <f t="shared" si="53"/>
        <v>1300</v>
      </c>
      <c r="AY33" s="622">
        <f t="shared" si="53"/>
        <v>1300</v>
      </c>
      <c r="AZ33" s="622">
        <f t="shared" si="53"/>
        <v>1300</v>
      </c>
      <c r="BA33" s="622">
        <f t="shared" si="53"/>
        <v>1300</v>
      </c>
      <c r="BB33" s="622">
        <f t="shared" si="53"/>
        <v>1300</v>
      </c>
      <c r="BC33" s="622">
        <f t="shared" si="53"/>
        <v>1300</v>
      </c>
      <c r="BD33" s="622">
        <f t="shared" si="53"/>
        <v>1300</v>
      </c>
      <c r="BE33" s="622">
        <f t="shared" si="53"/>
        <v>1300</v>
      </c>
      <c r="BF33" s="622">
        <f t="shared" si="53"/>
        <v>1300</v>
      </c>
      <c r="BG33" s="623">
        <f t="shared" si="41"/>
        <v>1300</v>
      </c>
      <c r="BH33" s="623">
        <f t="shared" si="54"/>
        <v>1300</v>
      </c>
      <c r="BI33" s="623">
        <f t="shared" si="54"/>
        <v>1300</v>
      </c>
      <c r="BJ33" s="623">
        <f t="shared" si="54"/>
        <v>1300</v>
      </c>
      <c r="BK33" s="623">
        <f t="shared" si="54"/>
        <v>1300</v>
      </c>
      <c r="BL33" s="623">
        <f t="shared" si="54"/>
        <v>1300</v>
      </c>
      <c r="BM33" s="623">
        <f t="shared" si="54"/>
        <v>1300</v>
      </c>
      <c r="BN33" s="623">
        <f t="shared" si="54"/>
        <v>1300</v>
      </c>
      <c r="BO33" s="623">
        <f t="shared" si="54"/>
        <v>1300</v>
      </c>
      <c r="BP33" s="623">
        <f t="shared" si="54"/>
        <v>1300</v>
      </c>
      <c r="BQ33" s="623">
        <f t="shared" si="54"/>
        <v>1300</v>
      </c>
      <c r="BR33" s="623">
        <f t="shared" si="54"/>
        <v>1300</v>
      </c>
      <c r="BS33" s="1281">
        <f t="shared" si="45"/>
        <v>1300</v>
      </c>
      <c r="BT33" s="1281">
        <f t="shared" si="55"/>
        <v>1300</v>
      </c>
      <c r="BU33" s="1281">
        <f t="shared" si="55"/>
        <v>1300</v>
      </c>
      <c r="BV33" s="1281">
        <f t="shared" si="55"/>
        <v>1300</v>
      </c>
      <c r="BW33" s="1281">
        <f t="shared" si="55"/>
        <v>1300</v>
      </c>
      <c r="BX33" s="1281">
        <f t="shared" si="55"/>
        <v>1300</v>
      </c>
      <c r="BY33" s="1281">
        <f t="shared" si="55"/>
        <v>1300</v>
      </c>
      <c r="BZ33" s="1281">
        <f t="shared" si="55"/>
        <v>1300</v>
      </c>
      <c r="CA33" s="1281">
        <f t="shared" si="55"/>
        <v>1300</v>
      </c>
      <c r="CB33" s="1281">
        <f t="shared" si="55"/>
        <v>1300</v>
      </c>
      <c r="CC33" s="1281">
        <f t="shared" si="55"/>
        <v>1300</v>
      </c>
      <c r="CD33" s="1281">
        <f t="shared" si="55"/>
        <v>1300</v>
      </c>
      <c r="CE33" s="623">
        <f t="shared" si="23"/>
        <v>1300</v>
      </c>
      <c r="CF33" s="623">
        <f t="shared" si="56"/>
        <v>1300</v>
      </c>
      <c r="CG33" s="623">
        <f t="shared" si="56"/>
        <v>1300</v>
      </c>
      <c r="CH33" s="623">
        <f t="shared" si="56"/>
        <v>1300</v>
      </c>
      <c r="CI33" s="623">
        <f t="shared" si="56"/>
        <v>1300</v>
      </c>
      <c r="CJ33" s="623">
        <f t="shared" si="56"/>
        <v>1300</v>
      </c>
      <c r="CK33" s="623">
        <f t="shared" si="56"/>
        <v>1300</v>
      </c>
      <c r="CL33" s="623">
        <f t="shared" si="56"/>
        <v>1300</v>
      </c>
      <c r="CM33" s="623">
        <f t="shared" si="56"/>
        <v>1300</v>
      </c>
      <c r="CN33" s="623">
        <f t="shared" si="56"/>
        <v>1300</v>
      </c>
      <c r="CO33" s="623">
        <f t="shared" si="56"/>
        <v>1300</v>
      </c>
      <c r="CP33" s="623">
        <f t="shared" si="56"/>
        <v>1300</v>
      </c>
      <c r="CQ33" s="1281">
        <f t="shared" si="25"/>
        <v>1300</v>
      </c>
      <c r="CR33" s="1281">
        <f t="shared" si="57"/>
        <v>1300</v>
      </c>
      <c r="CS33" s="1281">
        <f t="shared" si="57"/>
        <v>1300</v>
      </c>
      <c r="CT33" s="1281">
        <f t="shared" si="57"/>
        <v>1300</v>
      </c>
      <c r="CU33" s="1281">
        <f t="shared" si="57"/>
        <v>1300</v>
      </c>
      <c r="CV33" s="1281">
        <f t="shared" si="57"/>
        <v>1300</v>
      </c>
      <c r="CW33" s="1281">
        <f t="shared" si="57"/>
        <v>1300</v>
      </c>
      <c r="CX33" s="1281">
        <f t="shared" si="57"/>
        <v>1300</v>
      </c>
      <c r="CY33" s="1281">
        <f t="shared" si="57"/>
        <v>1300</v>
      </c>
      <c r="CZ33" s="1281">
        <f t="shared" si="57"/>
        <v>1300</v>
      </c>
      <c r="DA33" s="1281">
        <f t="shared" si="57"/>
        <v>1300</v>
      </c>
      <c r="DB33" s="1281">
        <f t="shared" si="57"/>
        <v>1300</v>
      </c>
      <c r="DC33" s="623">
        <f t="shared" si="27"/>
        <v>1300</v>
      </c>
      <c r="DD33" s="623">
        <f t="shared" si="58"/>
        <v>1300</v>
      </c>
      <c r="DE33" s="623">
        <f t="shared" si="58"/>
        <v>1300</v>
      </c>
      <c r="DF33" s="623">
        <f t="shared" si="58"/>
        <v>1300</v>
      </c>
      <c r="DG33" s="623">
        <f t="shared" si="58"/>
        <v>1300</v>
      </c>
      <c r="DH33" s="623">
        <f t="shared" si="58"/>
        <v>1300</v>
      </c>
      <c r="DI33" s="623">
        <f t="shared" si="58"/>
        <v>1300</v>
      </c>
      <c r="DJ33" s="623">
        <f t="shared" si="58"/>
        <v>1300</v>
      </c>
      <c r="DK33" s="623">
        <f t="shared" si="58"/>
        <v>1300</v>
      </c>
      <c r="DL33" s="623">
        <f t="shared" si="58"/>
        <v>1300</v>
      </c>
      <c r="DM33" s="623">
        <f t="shared" si="58"/>
        <v>1300</v>
      </c>
      <c r="DN33" s="623">
        <f t="shared" si="58"/>
        <v>1300</v>
      </c>
      <c r="DO33" s="1281">
        <f t="shared" si="29"/>
        <v>1300</v>
      </c>
      <c r="DP33" s="1281">
        <f t="shared" si="59"/>
        <v>1300</v>
      </c>
      <c r="DQ33" s="1281">
        <f t="shared" si="59"/>
        <v>1300</v>
      </c>
      <c r="DR33" s="1281">
        <f t="shared" si="59"/>
        <v>1300</v>
      </c>
      <c r="DS33" s="1281">
        <f t="shared" si="59"/>
        <v>1300</v>
      </c>
      <c r="DT33" s="1281">
        <f t="shared" si="59"/>
        <v>1300</v>
      </c>
      <c r="DU33" s="1281">
        <f t="shared" si="59"/>
        <v>1300</v>
      </c>
      <c r="DV33" s="1281">
        <f t="shared" si="59"/>
        <v>1300</v>
      </c>
      <c r="DW33" s="1281">
        <f t="shared" si="59"/>
        <v>1300</v>
      </c>
      <c r="DX33" s="1281">
        <f t="shared" si="59"/>
        <v>1300</v>
      </c>
      <c r="DY33" s="1281">
        <f t="shared" si="59"/>
        <v>1300</v>
      </c>
      <c r="DZ33" s="1281">
        <f t="shared" si="59"/>
        <v>1300</v>
      </c>
      <c r="EA33" s="623">
        <f t="shared" si="31"/>
        <v>1300</v>
      </c>
      <c r="EB33" s="623">
        <f t="shared" si="60"/>
        <v>1300</v>
      </c>
      <c r="EC33" s="623">
        <f t="shared" si="60"/>
        <v>1300</v>
      </c>
      <c r="ED33" s="623">
        <f t="shared" si="60"/>
        <v>1300</v>
      </c>
      <c r="EE33" s="623">
        <f t="shared" si="60"/>
        <v>1300</v>
      </c>
      <c r="EF33" s="623">
        <f t="shared" si="60"/>
        <v>1300</v>
      </c>
      <c r="EG33" s="623">
        <f t="shared" si="60"/>
        <v>1300</v>
      </c>
      <c r="EH33" s="623">
        <f t="shared" si="60"/>
        <v>1300</v>
      </c>
      <c r="EI33" s="623">
        <f t="shared" si="60"/>
        <v>1300</v>
      </c>
      <c r="EJ33" s="623">
        <f t="shared" si="60"/>
        <v>1300</v>
      </c>
      <c r="EK33" s="623">
        <f t="shared" si="60"/>
        <v>1300</v>
      </c>
      <c r="EL33" s="623">
        <f t="shared" si="60"/>
        <v>1300</v>
      </c>
    </row>
    <row r="34" spans="1:142">
      <c r="A34" s="7" t="str">
        <f>IF('Rent Roll_RedIQ 1'!B27&gt;0,'Rent Roll_RedIQ 1'!B27,"")</f>
        <v>316</v>
      </c>
      <c r="B34" s="7" t="str">
        <f>IF('Rent Roll_RedIQ 1'!C27&gt;0,'Rent Roll_RedIQ 1'!C27,"")</f>
        <v>B2</v>
      </c>
      <c r="C34" s="614">
        <f>IF('Rent Roll_RedIQ 1'!K27&gt;0,'Rent Roll_RedIQ 1'!K27,0)</f>
        <v>1500</v>
      </c>
      <c r="D34" s="615">
        <f>IF('Rent Roll_RedIQ 1'!J27&gt;0,'Rent Roll_RedIQ 1'!J27,"")</f>
        <v>1500</v>
      </c>
      <c r="E34" s="624">
        <f t="shared" si="42"/>
        <v>0</v>
      </c>
      <c r="F34" s="194"/>
      <c r="G34" s="194"/>
      <c r="H34" s="616">
        <f t="shared" si="33"/>
        <v>1500</v>
      </c>
      <c r="I34" s="1200">
        <f>IF('Rent Roll_RedIQ 1'!S27&gt;0,'Rent Roll_RedIQ 1'!S27,Purchase_Date-1)</f>
        <v>45961</v>
      </c>
      <c r="J34" s="617">
        <f t="shared" si="34"/>
        <v>1500</v>
      </c>
      <c r="K34" s="1205">
        <f t="shared" si="35"/>
        <v>46326</v>
      </c>
      <c r="L34" s="618">
        <f t="shared" si="34"/>
        <v>1500</v>
      </c>
      <c r="M34" s="1208">
        <f t="shared" si="36"/>
        <v>46691</v>
      </c>
      <c r="N34" s="614">
        <f t="shared" si="43"/>
        <v>1500</v>
      </c>
      <c r="O34" s="614">
        <f t="shared" si="37"/>
        <v>1500</v>
      </c>
      <c r="P34" s="614">
        <f t="shared" si="11"/>
        <v>1500</v>
      </c>
      <c r="Q34" s="614">
        <f t="shared" si="12"/>
        <v>1500</v>
      </c>
      <c r="R34" s="614">
        <f t="shared" si="13"/>
        <v>1500</v>
      </c>
      <c r="S34" s="614">
        <f t="shared" si="14"/>
        <v>1500</v>
      </c>
      <c r="T34" s="614">
        <f t="shared" si="15"/>
        <v>1500</v>
      </c>
      <c r="U34" s="619"/>
      <c r="V34" s="614"/>
      <c r="W34" s="620">
        <f t="shared" si="49"/>
        <v>1500</v>
      </c>
      <c r="X34" s="620">
        <f t="shared" si="63"/>
        <v>1500</v>
      </c>
      <c r="Y34" s="620">
        <f t="shared" si="63"/>
        <v>1500</v>
      </c>
      <c r="Z34" s="620">
        <f t="shared" si="63"/>
        <v>1500</v>
      </c>
      <c r="AA34" s="620">
        <f t="shared" si="63"/>
        <v>1500</v>
      </c>
      <c r="AB34" s="620">
        <f t="shared" si="63"/>
        <v>1500</v>
      </c>
      <c r="AC34" s="620">
        <f t="shared" si="63"/>
        <v>1500</v>
      </c>
      <c r="AD34" s="620">
        <f t="shared" si="63"/>
        <v>1500</v>
      </c>
      <c r="AE34" s="620">
        <f t="shared" si="63"/>
        <v>1500</v>
      </c>
      <c r="AF34" s="620">
        <f t="shared" si="63"/>
        <v>1500</v>
      </c>
      <c r="AG34" s="620">
        <f t="shared" si="63"/>
        <v>1500</v>
      </c>
      <c r="AH34" s="620">
        <f t="shared" si="63"/>
        <v>1500</v>
      </c>
      <c r="AI34" s="621">
        <f t="shared" si="17"/>
        <v>1500</v>
      </c>
      <c r="AJ34" s="621">
        <f t="shared" si="51"/>
        <v>1500</v>
      </c>
      <c r="AK34" s="621">
        <f t="shared" si="51"/>
        <v>1500</v>
      </c>
      <c r="AL34" s="621">
        <f t="shared" si="51"/>
        <v>1500</v>
      </c>
      <c r="AM34" s="621">
        <f t="shared" si="51"/>
        <v>1500</v>
      </c>
      <c r="AN34" s="621">
        <f t="shared" si="51"/>
        <v>1500</v>
      </c>
      <c r="AO34" s="621">
        <f t="shared" si="51"/>
        <v>1500</v>
      </c>
      <c r="AP34" s="621">
        <f t="shared" si="51"/>
        <v>1500</v>
      </c>
      <c r="AQ34" s="621">
        <f t="shared" si="51"/>
        <v>1500</v>
      </c>
      <c r="AR34" s="621">
        <f t="shared" si="51"/>
        <v>1500</v>
      </c>
      <c r="AS34" s="621">
        <f t="shared" si="51"/>
        <v>1500</v>
      </c>
      <c r="AT34" s="621">
        <f t="shared" si="51"/>
        <v>1500</v>
      </c>
      <c r="AU34" s="622">
        <f t="shared" si="19"/>
        <v>1500</v>
      </c>
      <c r="AV34" s="622">
        <f t="shared" si="53"/>
        <v>1500</v>
      </c>
      <c r="AW34" s="622">
        <f t="shared" si="53"/>
        <v>1500</v>
      </c>
      <c r="AX34" s="622">
        <f t="shared" si="53"/>
        <v>1500</v>
      </c>
      <c r="AY34" s="622">
        <f t="shared" si="53"/>
        <v>1500</v>
      </c>
      <c r="AZ34" s="622">
        <f t="shared" si="53"/>
        <v>1500</v>
      </c>
      <c r="BA34" s="622">
        <f t="shared" si="53"/>
        <v>1500</v>
      </c>
      <c r="BB34" s="622">
        <f t="shared" si="53"/>
        <v>1500</v>
      </c>
      <c r="BC34" s="622">
        <f t="shared" si="53"/>
        <v>1500</v>
      </c>
      <c r="BD34" s="622">
        <f t="shared" si="53"/>
        <v>1500</v>
      </c>
      <c r="BE34" s="622">
        <f t="shared" si="53"/>
        <v>1500</v>
      </c>
      <c r="BF34" s="622">
        <f t="shared" si="53"/>
        <v>1500</v>
      </c>
      <c r="BG34" s="623">
        <f t="shared" si="41"/>
        <v>1500</v>
      </c>
      <c r="BH34" s="623">
        <f t="shared" si="54"/>
        <v>1500</v>
      </c>
      <c r="BI34" s="623">
        <f t="shared" si="54"/>
        <v>1500</v>
      </c>
      <c r="BJ34" s="623">
        <f t="shared" si="54"/>
        <v>1500</v>
      </c>
      <c r="BK34" s="623">
        <f t="shared" si="54"/>
        <v>1500</v>
      </c>
      <c r="BL34" s="623">
        <f t="shared" si="54"/>
        <v>1500</v>
      </c>
      <c r="BM34" s="623">
        <f t="shared" si="54"/>
        <v>1500</v>
      </c>
      <c r="BN34" s="623">
        <f t="shared" si="54"/>
        <v>1500</v>
      </c>
      <c r="BO34" s="623">
        <f t="shared" si="54"/>
        <v>1500</v>
      </c>
      <c r="BP34" s="623">
        <f t="shared" si="54"/>
        <v>1500</v>
      </c>
      <c r="BQ34" s="623">
        <f t="shared" si="54"/>
        <v>1500</v>
      </c>
      <c r="BR34" s="623">
        <f t="shared" si="54"/>
        <v>1500</v>
      </c>
      <c r="BS34" s="1281">
        <f t="shared" si="45"/>
        <v>1500</v>
      </c>
      <c r="BT34" s="1281">
        <f t="shared" si="55"/>
        <v>1500</v>
      </c>
      <c r="BU34" s="1281">
        <f t="shared" si="55"/>
        <v>1500</v>
      </c>
      <c r="BV34" s="1281">
        <f t="shared" si="55"/>
        <v>1500</v>
      </c>
      <c r="BW34" s="1281">
        <f t="shared" si="55"/>
        <v>1500</v>
      </c>
      <c r="BX34" s="1281">
        <f t="shared" si="55"/>
        <v>1500</v>
      </c>
      <c r="BY34" s="1281">
        <f t="shared" si="55"/>
        <v>1500</v>
      </c>
      <c r="BZ34" s="1281">
        <f t="shared" si="55"/>
        <v>1500</v>
      </c>
      <c r="CA34" s="1281">
        <f t="shared" si="55"/>
        <v>1500</v>
      </c>
      <c r="CB34" s="1281">
        <f t="shared" si="55"/>
        <v>1500</v>
      </c>
      <c r="CC34" s="1281">
        <f t="shared" si="55"/>
        <v>1500</v>
      </c>
      <c r="CD34" s="1281">
        <f t="shared" si="55"/>
        <v>1500</v>
      </c>
      <c r="CE34" s="623">
        <f t="shared" si="23"/>
        <v>1500</v>
      </c>
      <c r="CF34" s="623">
        <f t="shared" si="56"/>
        <v>1500</v>
      </c>
      <c r="CG34" s="623">
        <f t="shared" si="56"/>
        <v>1500</v>
      </c>
      <c r="CH34" s="623">
        <f t="shared" si="56"/>
        <v>1500</v>
      </c>
      <c r="CI34" s="623">
        <f t="shared" si="56"/>
        <v>1500</v>
      </c>
      <c r="CJ34" s="623">
        <f t="shared" si="56"/>
        <v>1500</v>
      </c>
      <c r="CK34" s="623">
        <f t="shared" si="56"/>
        <v>1500</v>
      </c>
      <c r="CL34" s="623">
        <f t="shared" si="56"/>
        <v>1500</v>
      </c>
      <c r="CM34" s="623">
        <f t="shared" si="56"/>
        <v>1500</v>
      </c>
      <c r="CN34" s="623">
        <f t="shared" si="56"/>
        <v>1500</v>
      </c>
      <c r="CO34" s="623">
        <f t="shared" si="56"/>
        <v>1500</v>
      </c>
      <c r="CP34" s="623">
        <f t="shared" si="56"/>
        <v>1500</v>
      </c>
      <c r="CQ34" s="1281">
        <f t="shared" si="25"/>
        <v>1500</v>
      </c>
      <c r="CR34" s="1281">
        <f t="shared" si="57"/>
        <v>1500</v>
      </c>
      <c r="CS34" s="1281">
        <f t="shared" si="57"/>
        <v>1500</v>
      </c>
      <c r="CT34" s="1281">
        <f t="shared" si="57"/>
        <v>1500</v>
      </c>
      <c r="CU34" s="1281">
        <f t="shared" si="57"/>
        <v>1500</v>
      </c>
      <c r="CV34" s="1281">
        <f t="shared" si="57"/>
        <v>1500</v>
      </c>
      <c r="CW34" s="1281">
        <f t="shared" si="57"/>
        <v>1500</v>
      </c>
      <c r="CX34" s="1281">
        <f t="shared" si="57"/>
        <v>1500</v>
      </c>
      <c r="CY34" s="1281">
        <f t="shared" si="57"/>
        <v>1500</v>
      </c>
      <c r="CZ34" s="1281">
        <f t="shared" si="57"/>
        <v>1500</v>
      </c>
      <c r="DA34" s="1281">
        <f t="shared" si="57"/>
        <v>1500</v>
      </c>
      <c r="DB34" s="1281">
        <f t="shared" si="57"/>
        <v>1500</v>
      </c>
      <c r="DC34" s="623">
        <f t="shared" si="27"/>
        <v>1500</v>
      </c>
      <c r="DD34" s="623">
        <f t="shared" si="58"/>
        <v>1500</v>
      </c>
      <c r="DE34" s="623">
        <f t="shared" si="58"/>
        <v>1500</v>
      </c>
      <c r="DF34" s="623">
        <f t="shared" si="58"/>
        <v>1500</v>
      </c>
      <c r="DG34" s="623">
        <f t="shared" si="58"/>
        <v>1500</v>
      </c>
      <c r="DH34" s="623">
        <f t="shared" si="58"/>
        <v>1500</v>
      </c>
      <c r="DI34" s="623">
        <f t="shared" si="58"/>
        <v>1500</v>
      </c>
      <c r="DJ34" s="623">
        <f t="shared" si="58"/>
        <v>1500</v>
      </c>
      <c r="DK34" s="623">
        <f t="shared" si="58"/>
        <v>1500</v>
      </c>
      <c r="DL34" s="623">
        <f t="shared" si="58"/>
        <v>1500</v>
      </c>
      <c r="DM34" s="623">
        <f t="shared" si="58"/>
        <v>1500</v>
      </c>
      <c r="DN34" s="623">
        <f t="shared" si="58"/>
        <v>1500</v>
      </c>
      <c r="DO34" s="1281">
        <f t="shared" si="29"/>
        <v>1500</v>
      </c>
      <c r="DP34" s="1281">
        <f t="shared" si="59"/>
        <v>1500</v>
      </c>
      <c r="DQ34" s="1281">
        <f t="shared" si="59"/>
        <v>1500</v>
      </c>
      <c r="DR34" s="1281">
        <f t="shared" si="59"/>
        <v>1500</v>
      </c>
      <c r="DS34" s="1281">
        <f t="shared" si="59"/>
        <v>1500</v>
      </c>
      <c r="DT34" s="1281">
        <f t="shared" si="59"/>
        <v>1500</v>
      </c>
      <c r="DU34" s="1281">
        <f t="shared" si="59"/>
        <v>1500</v>
      </c>
      <c r="DV34" s="1281">
        <f t="shared" si="59"/>
        <v>1500</v>
      </c>
      <c r="DW34" s="1281">
        <f t="shared" si="59"/>
        <v>1500</v>
      </c>
      <c r="DX34" s="1281">
        <f t="shared" si="59"/>
        <v>1500</v>
      </c>
      <c r="DY34" s="1281">
        <f t="shared" si="59"/>
        <v>1500</v>
      </c>
      <c r="DZ34" s="1281">
        <f t="shared" si="59"/>
        <v>1500</v>
      </c>
      <c r="EA34" s="623">
        <f t="shared" si="31"/>
        <v>1500</v>
      </c>
      <c r="EB34" s="623">
        <f t="shared" si="60"/>
        <v>1500</v>
      </c>
      <c r="EC34" s="623">
        <f t="shared" si="60"/>
        <v>1500</v>
      </c>
      <c r="ED34" s="623">
        <f t="shared" si="60"/>
        <v>1500</v>
      </c>
      <c r="EE34" s="623">
        <f t="shared" si="60"/>
        <v>1500</v>
      </c>
      <c r="EF34" s="623">
        <f t="shared" si="60"/>
        <v>1500</v>
      </c>
      <c r="EG34" s="623">
        <f t="shared" si="60"/>
        <v>1500</v>
      </c>
      <c r="EH34" s="623">
        <f t="shared" si="60"/>
        <v>1500</v>
      </c>
      <c r="EI34" s="623">
        <f t="shared" si="60"/>
        <v>1500</v>
      </c>
      <c r="EJ34" s="623">
        <f t="shared" si="60"/>
        <v>1500</v>
      </c>
      <c r="EK34" s="623">
        <f t="shared" si="60"/>
        <v>1500</v>
      </c>
      <c r="EL34" s="623">
        <f t="shared" si="60"/>
        <v>1500</v>
      </c>
    </row>
    <row r="35" spans="1:142">
      <c r="A35" s="7" t="str">
        <f>IF('Rent Roll_RedIQ 1'!B28&gt;0,'Rent Roll_RedIQ 1'!B28,"")</f>
        <v>326</v>
      </c>
      <c r="B35" s="7" t="str">
        <f>IF('Rent Roll_RedIQ 1'!C28&gt;0,'Rent Roll_RedIQ 1'!C28,"")</f>
        <v>B2</v>
      </c>
      <c r="C35" s="614">
        <f>IF('Rent Roll_RedIQ 1'!K28&gt;0,'Rent Roll_RedIQ 1'!K28,0)</f>
        <v>1550</v>
      </c>
      <c r="D35" s="615">
        <f>IF('Rent Roll_RedIQ 1'!J28&gt;0,'Rent Roll_RedIQ 1'!J28,"")</f>
        <v>1500</v>
      </c>
      <c r="E35" s="624">
        <f t="shared" si="42"/>
        <v>-3.2258064516129004E-2</v>
      </c>
      <c r="F35" s="194"/>
      <c r="G35" s="194"/>
      <c r="H35" s="616">
        <f t="shared" si="33"/>
        <v>1550</v>
      </c>
      <c r="I35" s="1200">
        <f>IF('Rent Roll_RedIQ 1'!S28&gt;0,'Rent Roll_RedIQ 1'!S28,Purchase_Date-1)</f>
        <v>45961</v>
      </c>
      <c r="J35" s="617">
        <f t="shared" si="34"/>
        <v>1550</v>
      </c>
      <c r="K35" s="1205">
        <f t="shared" si="35"/>
        <v>46326</v>
      </c>
      <c r="L35" s="618">
        <f t="shared" si="34"/>
        <v>1550</v>
      </c>
      <c r="M35" s="1208">
        <f t="shared" si="36"/>
        <v>46691</v>
      </c>
      <c r="N35" s="614">
        <f t="shared" si="43"/>
        <v>1550</v>
      </c>
      <c r="O35" s="614">
        <f t="shared" si="37"/>
        <v>1550</v>
      </c>
      <c r="P35" s="614">
        <f t="shared" si="11"/>
        <v>1550</v>
      </c>
      <c r="Q35" s="614">
        <f t="shared" si="12"/>
        <v>1550</v>
      </c>
      <c r="R35" s="614">
        <f t="shared" si="13"/>
        <v>1550</v>
      </c>
      <c r="S35" s="614">
        <f t="shared" si="14"/>
        <v>1550</v>
      </c>
      <c r="T35" s="614">
        <f t="shared" si="15"/>
        <v>1550</v>
      </c>
      <c r="U35" s="619"/>
      <c r="V35" s="614"/>
      <c r="W35" s="620">
        <f t="shared" si="49"/>
        <v>1550</v>
      </c>
      <c r="X35" s="620">
        <f t="shared" si="63"/>
        <v>1550</v>
      </c>
      <c r="Y35" s="620">
        <f t="shared" si="63"/>
        <v>1550</v>
      </c>
      <c r="Z35" s="620">
        <f t="shared" si="63"/>
        <v>1550</v>
      </c>
      <c r="AA35" s="620">
        <f t="shared" si="63"/>
        <v>1550</v>
      </c>
      <c r="AB35" s="620">
        <f t="shared" si="63"/>
        <v>1550</v>
      </c>
      <c r="AC35" s="620">
        <f t="shared" si="63"/>
        <v>1550</v>
      </c>
      <c r="AD35" s="620">
        <f t="shared" si="63"/>
        <v>1550</v>
      </c>
      <c r="AE35" s="620">
        <f t="shared" si="63"/>
        <v>1550</v>
      </c>
      <c r="AF35" s="620">
        <f t="shared" si="63"/>
        <v>1550</v>
      </c>
      <c r="AG35" s="620">
        <f t="shared" si="63"/>
        <v>1550</v>
      </c>
      <c r="AH35" s="620">
        <f t="shared" si="63"/>
        <v>1550</v>
      </c>
      <c r="AI35" s="621">
        <f t="shared" si="17"/>
        <v>1550</v>
      </c>
      <c r="AJ35" s="621">
        <f t="shared" si="51"/>
        <v>1550</v>
      </c>
      <c r="AK35" s="621">
        <f t="shared" si="51"/>
        <v>1550</v>
      </c>
      <c r="AL35" s="621">
        <f t="shared" si="51"/>
        <v>1550</v>
      </c>
      <c r="AM35" s="621">
        <f t="shared" si="51"/>
        <v>1550</v>
      </c>
      <c r="AN35" s="621">
        <f t="shared" si="51"/>
        <v>1550</v>
      </c>
      <c r="AO35" s="621">
        <f t="shared" si="51"/>
        <v>1550</v>
      </c>
      <c r="AP35" s="621">
        <f t="shared" si="51"/>
        <v>1550</v>
      </c>
      <c r="AQ35" s="621">
        <f t="shared" si="51"/>
        <v>1550</v>
      </c>
      <c r="AR35" s="621">
        <f t="shared" si="51"/>
        <v>1550</v>
      </c>
      <c r="AS35" s="621">
        <f t="shared" si="51"/>
        <v>1550</v>
      </c>
      <c r="AT35" s="621">
        <f t="shared" si="51"/>
        <v>1550</v>
      </c>
      <c r="AU35" s="622">
        <f t="shared" si="19"/>
        <v>1550</v>
      </c>
      <c r="AV35" s="622">
        <f t="shared" si="53"/>
        <v>1550</v>
      </c>
      <c r="AW35" s="622">
        <f t="shared" si="53"/>
        <v>1550</v>
      </c>
      <c r="AX35" s="622">
        <f t="shared" si="53"/>
        <v>1550</v>
      </c>
      <c r="AY35" s="622">
        <f t="shared" si="53"/>
        <v>1550</v>
      </c>
      <c r="AZ35" s="622">
        <f t="shared" si="53"/>
        <v>1550</v>
      </c>
      <c r="BA35" s="622">
        <f t="shared" si="53"/>
        <v>1550</v>
      </c>
      <c r="BB35" s="622">
        <f t="shared" si="53"/>
        <v>1550</v>
      </c>
      <c r="BC35" s="622">
        <f t="shared" si="53"/>
        <v>1550</v>
      </c>
      <c r="BD35" s="622">
        <f t="shared" si="53"/>
        <v>1550</v>
      </c>
      <c r="BE35" s="622">
        <f t="shared" si="53"/>
        <v>1550</v>
      </c>
      <c r="BF35" s="622">
        <f t="shared" si="53"/>
        <v>1550</v>
      </c>
      <c r="BG35" s="623">
        <f t="shared" si="41"/>
        <v>1550</v>
      </c>
      <c r="BH35" s="623">
        <f t="shared" si="54"/>
        <v>1550</v>
      </c>
      <c r="BI35" s="623">
        <f t="shared" si="54"/>
        <v>1550</v>
      </c>
      <c r="BJ35" s="623">
        <f t="shared" si="54"/>
        <v>1550</v>
      </c>
      <c r="BK35" s="623">
        <f t="shared" si="54"/>
        <v>1550</v>
      </c>
      <c r="BL35" s="623">
        <f t="shared" si="54"/>
        <v>1550</v>
      </c>
      <c r="BM35" s="623">
        <f t="shared" si="54"/>
        <v>1550</v>
      </c>
      <c r="BN35" s="623">
        <f t="shared" si="54"/>
        <v>1550</v>
      </c>
      <c r="BO35" s="623">
        <f t="shared" si="54"/>
        <v>1550</v>
      </c>
      <c r="BP35" s="623">
        <f t="shared" si="54"/>
        <v>1550</v>
      </c>
      <c r="BQ35" s="623">
        <f t="shared" si="54"/>
        <v>1550</v>
      </c>
      <c r="BR35" s="623">
        <f t="shared" si="54"/>
        <v>1550</v>
      </c>
      <c r="BS35" s="1281">
        <f t="shared" si="45"/>
        <v>1550</v>
      </c>
      <c r="BT35" s="1281">
        <f t="shared" si="55"/>
        <v>1550</v>
      </c>
      <c r="BU35" s="1281">
        <f t="shared" si="55"/>
        <v>1550</v>
      </c>
      <c r="BV35" s="1281">
        <f t="shared" si="55"/>
        <v>1550</v>
      </c>
      <c r="BW35" s="1281">
        <f t="shared" si="55"/>
        <v>1550</v>
      </c>
      <c r="BX35" s="1281">
        <f t="shared" si="55"/>
        <v>1550</v>
      </c>
      <c r="BY35" s="1281">
        <f t="shared" si="55"/>
        <v>1550</v>
      </c>
      <c r="BZ35" s="1281">
        <f t="shared" si="55"/>
        <v>1550</v>
      </c>
      <c r="CA35" s="1281">
        <f t="shared" si="55"/>
        <v>1550</v>
      </c>
      <c r="CB35" s="1281">
        <f t="shared" si="55"/>
        <v>1550</v>
      </c>
      <c r="CC35" s="1281">
        <f t="shared" si="55"/>
        <v>1550</v>
      </c>
      <c r="CD35" s="1281">
        <f t="shared" si="55"/>
        <v>1550</v>
      </c>
      <c r="CE35" s="623">
        <f t="shared" si="23"/>
        <v>1550</v>
      </c>
      <c r="CF35" s="623">
        <f t="shared" si="56"/>
        <v>1550</v>
      </c>
      <c r="CG35" s="623">
        <f t="shared" si="56"/>
        <v>1550</v>
      </c>
      <c r="CH35" s="623">
        <f t="shared" si="56"/>
        <v>1550</v>
      </c>
      <c r="CI35" s="623">
        <f t="shared" si="56"/>
        <v>1550</v>
      </c>
      <c r="CJ35" s="623">
        <f t="shared" si="56"/>
        <v>1550</v>
      </c>
      <c r="CK35" s="623">
        <f t="shared" si="56"/>
        <v>1550</v>
      </c>
      <c r="CL35" s="623">
        <f t="shared" si="56"/>
        <v>1550</v>
      </c>
      <c r="CM35" s="623">
        <f t="shared" si="56"/>
        <v>1550</v>
      </c>
      <c r="CN35" s="623">
        <f t="shared" si="56"/>
        <v>1550</v>
      </c>
      <c r="CO35" s="623">
        <f t="shared" si="56"/>
        <v>1550</v>
      </c>
      <c r="CP35" s="623">
        <f t="shared" si="56"/>
        <v>1550</v>
      </c>
      <c r="CQ35" s="1281">
        <f t="shared" si="25"/>
        <v>1550</v>
      </c>
      <c r="CR35" s="1281">
        <f t="shared" si="57"/>
        <v>1550</v>
      </c>
      <c r="CS35" s="1281">
        <f t="shared" si="57"/>
        <v>1550</v>
      </c>
      <c r="CT35" s="1281">
        <f t="shared" si="57"/>
        <v>1550</v>
      </c>
      <c r="CU35" s="1281">
        <f t="shared" si="57"/>
        <v>1550</v>
      </c>
      <c r="CV35" s="1281">
        <f t="shared" si="57"/>
        <v>1550</v>
      </c>
      <c r="CW35" s="1281">
        <f t="shared" si="57"/>
        <v>1550</v>
      </c>
      <c r="CX35" s="1281">
        <f t="shared" si="57"/>
        <v>1550</v>
      </c>
      <c r="CY35" s="1281">
        <f t="shared" si="57"/>
        <v>1550</v>
      </c>
      <c r="CZ35" s="1281">
        <f t="shared" si="57"/>
        <v>1550</v>
      </c>
      <c r="DA35" s="1281">
        <f t="shared" si="57"/>
        <v>1550</v>
      </c>
      <c r="DB35" s="1281">
        <f t="shared" si="57"/>
        <v>1550</v>
      </c>
      <c r="DC35" s="623">
        <f t="shared" si="27"/>
        <v>1550</v>
      </c>
      <c r="DD35" s="623">
        <f t="shared" si="58"/>
        <v>1550</v>
      </c>
      <c r="DE35" s="623">
        <f t="shared" si="58"/>
        <v>1550</v>
      </c>
      <c r="DF35" s="623">
        <f t="shared" si="58"/>
        <v>1550</v>
      </c>
      <c r="DG35" s="623">
        <f t="shared" si="58"/>
        <v>1550</v>
      </c>
      <c r="DH35" s="623">
        <f t="shared" si="58"/>
        <v>1550</v>
      </c>
      <c r="DI35" s="623">
        <f t="shared" si="58"/>
        <v>1550</v>
      </c>
      <c r="DJ35" s="623">
        <f t="shared" si="58"/>
        <v>1550</v>
      </c>
      <c r="DK35" s="623">
        <f t="shared" si="58"/>
        <v>1550</v>
      </c>
      <c r="DL35" s="623">
        <f t="shared" si="58"/>
        <v>1550</v>
      </c>
      <c r="DM35" s="623">
        <f t="shared" si="58"/>
        <v>1550</v>
      </c>
      <c r="DN35" s="623">
        <f t="shared" si="58"/>
        <v>1550</v>
      </c>
      <c r="DO35" s="1281">
        <f t="shared" si="29"/>
        <v>1550</v>
      </c>
      <c r="DP35" s="1281">
        <f t="shared" si="59"/>
        <v>1550</v>
      </c>
      <c r="DQ35" s="1281">
        <f t="shared" si="59"/>
        <v>1550</v>
      </c>
      <c r="DR35" s="1281">
        <f t="shared" si="59"/>
        <v>1550</v>
      </c>
      <c r="DS35" s="1281">
        <f t="shared" si="59"/>
        <v>1550</v>
      </c>
      <c r="DT35" s="1281">
        <f t="shared" si="59"/>
        <v>1550</v>
      </c>
      <c r="DU35" s="1281">
        <f t="shared" si="59"/>
        <v>1550</v>
      </c>
      <c r="DV35" s="1281">
        <f t="shared" si="59"/>
        <v>1550</v>
      </c>
      <c r="DW35" s="1281">
        <f t="shared" si="59"/>
        <v>1550</v>
      </c>
      <c r="DX35" s="1281">
        <f t="shared" si="59"/>
        <v>1550</v>
      </c>
      <c r="DY35" s="1281">
        <f t="shared" si="59"/>
        <v>1550</v>
      </c>
      <c r="DZ35" s="1281">
        <f t="shared" si="59"/>
        <v>1550</v>
      </c>
      <c r="EA35" s="623">
        <f t="shared" si="31"/>
        <v>1550</v>
      </c>
      <c r="EB35" s="623">
        <f t="shared" si="60"/>
        <v>1550</v>
      </c>
      <c r="EC35" s="623">
        <f t="shared" si="60"/>
        <v>1550</v>
      </c>
      <c r="ED35" s="623">
        <f t="shared" si="60"/>
        <v>1550</v>
      </c>
      <c r="EE35" s="623">
        <f t="shared" si="60"/>
        <v>1550</v>
      </c>
      <c r="EF35" s="623">
        <f t="shared" si="60"/>
        <v>1550</v>
      </c>
      <c r="EG35" s="623">
        <f t="shared" si="60"/>
        <v>1550</v>
      </c>
      <c r="EH35" s="623">
        <f t="shared" si="60"/>
        <v>1550</v>
      </c>
      <c r="EI35" s="623">
        <f t="shared" si="60"/>
        <v>1550</v>
      </c>
      <c r="EJ35" s="623">
        <f t="shared" si="60"/>
        <v>1550</v>
      </c>
      <c r="EK35" s="623">
        <f t="shared" si="60"/>
        <v>1550</v>
      </c>
      <c r="EL35" s="623">
        <f t="shared" si="60"/>
        <v>1550</v>
      </c>
    </row>
    <row r="36" spans="1:142">
      <c r="A36" s="7" t="str">
        <f>IF('Rent Roll_RedIQ 1'!B29&gt;0,'Rent Roll_RedIQ 1'!B29,"")</f>
        <v>414</v>
      </c>
      <c r="B36" s="7" t="str">
        <f>IF('Rent Roll_RedIQ 1'!C29&gt;0,'Rent Roll_RedIQ 1'!C29,"")</f>
        <v>B1</v>
      </c>
      <c r="C36" s="614">
        <f>IF('Rent Roll_RedIQ 1'!K29&gt;0,'Rent Roll_RedIQ 1'!K29,0)</f>
        <v>1400</v>
      </c>
      <c r="D36" s="615">
        <f>IF('Rent Roll_RedIQ 1'!J29&gt;0,'Rent Roll_RedIQ 1'!J29,"")</f>
        <v>1400</v>
      </c>
      <c r="E36" s="624">
        <f t="shared" si="42"/>
        <v>0</v>
      </c>
      <c r="F36" s="194"/>
      <c r="G36" s="194"/>
      <c r="H36" s="616">
        <f t="shared" si="33"/>
        <v>1400</v>
      </c>
      <c r="I36" s="1200">
        <f>IF('Rent Roll_RedIQ 1'!S29&gt;0,'Rent Roll_RedIQ 1'!S29,Purchase_Date-1)</f>
        <v>45961</v>
      </c>
      <c r="J36" s="617">
        <f t="shared" si="34"/>
        <v>1400</v>
      </c>
      <c r="K36" s="1205">
        <f t="shared" si="35"/>
        <v>46326</v>
      </c>
      <c r="L36" s="618">
        <f t="shared" si="34"/>
        <v>1400</v>
      </c>
      <c r="M36" s="1208">
        <f t="shared" si="36"/>
        <v>46691</v>
      </c>
      <c r="N36" s="614">
        <f t="shared" si="43"/>
        <v>1400</v>
      </c>
      <c r="O36" s="614">
        <f t="shared" si="37"/>
        <v>1400</v>
      </c>
      <c r="P36" s="614">
        <f t="shared" si="11"/>
        <v>1400</v>
      </c>
      <c r="Q36" s="614">
        <f t="shared" si="12"/>
        <v>1400</v>
      </c>
      <c r="R36" s="614">
        <f t="shared" si="13"/>
        <v>1400</v>
      </c>
      <c r="S36" s="614">
        <f t="shared" si="14"/>
        <v>1400</v>
      </c>
      <c r="T36" s="614">
        <f t="shared" si="15"/>
        <v>1400</v>
      </c>
      <c r="U36" s="619"/>
      <c r="V36" s="614"/>
      <c r="W36" s="620">
        <f t="shared" si="49"/>
        <v>1400</v>
      </c>
      <c r="X36" s="620">
        <f t="shared" si="63"/>
        <v>1400</v>
      </c>
      <c r="Y36" s="620">
        <f t="shared" si="63"/>
        <v>1400</v>
      </c>
      <c r="Z36" s="620">
        <f t="shared" si="63"/>
        <v>1400</v>
      </c>
      <c r="AA36" s="620">
        <f t="shared" si="63"/>
        <v>1400</v>
      </c>
      <c r="AB36" s="620">
        <f t="shared" si="63"/>
        <v>1400</v>
      </c>
      <c r="AC36" s="620">
        <f t="shared" si="63"/>
        <v>1400</v>
      </c>
      <c r="AD36" s="620">
        <f t="shared" si="63"/>
        <v>1400</v>
      </c>
      <c r="AE36" s="620">
        <f t="shared" si="63"/>
        <v>1400</v>
      </c>
      <c r="AF36" s="620">
        <f t="shared" si="63"/>
        <v>1400</v>
      </c>
      <c r="AG36" s="620">
        <f t="shared" si="63"/>
        <v>1400</v>
      </c>
      <c r="AH36" s="620">
        <f t="shared" si="63"/>
        <v>1400</v>
      </c>
      <c r="AI36" s="621">
        <f t="shared" si="17"/>
        <v>1400</v>
      </c>
      <c r="AJ36" s="621">
        <f t="shared" ref="AJ36:AT47" si="64">IF($K36&gt;=AJ$11,$H36,$J36)</f>
        <v>1400</v>
      </c>
      <c r="AK36" s="621">
        <f t="shared" si="64"/>
        <v>1400</v>
      </c>
      <c r="AL36" s="621">
        <f t="shared" si="64"/>
        <v>1400</v>
      </c>
      <c r="AM36" s="621">
        <f t="shared" si="64"/>
        <v>1400</v>
      </c>
      <c r="AN36" s="621">
        <f t="shared" si="64"/>
        <v>1400</v>
      </c>
      <c r="AO36" s="621">
        <f t="shared" si="64"/>
        <v>1400</v>
      </c>
      <c r="AP36" s="621">
        <f t="shared" si="64"/>
        <v>1400</v>
      </c>
      <c r="AQ36" s="621">
        <f t="shared" si="64"/>
        <v>1400</v>
      </c>
      <c r="AR36" s="621">
        <f t="shared" si="64"/>
        <v>1400</v>
      </c>
      <c r="AS36" s="621">
        <f t="shared" si="64"/>
        <v>1400</v>
      </c>
      <c r="AT36" s="621">
        <f t="shared" si="64"/>
        <v>1400</v>
      </c>
      <c r="AU36" s="622">
        <f t="shared" si="19"/>
        <v>1400</v>
      </c>
      <c r="AV36" s="622">
        <f t="shared" si="53"/>
        <v>1400</v>
      </c>
      <c r="AW36" s="622">
        <f t="shared" si="53"/>
        <v>1400</v>
      </c>
      <c r="AX36" s="622">
        <f t="shared" si="53"/>
        <v>1400</v>
      </c>
      <c r="AY36" s="622">
        <f t="shared" si="53"/>
        <v>1400</v>
      </c>
      <c r="AZ36" s="622">
        <f t="shared" si="53"/>
        <v>1400</v>
      </c>
      <c r="BA36" s="622">
        <f t="shared" si="53"/>
        <v>1400</v>
      </c>
      <c r="BB36" s="622">
        <f t="shared" si="53"/>
        <v>1400</v>
      </c>
      <c r="BC36" s="622">
        <f t="shared" si="53"/>
        <v>1400</v>
      </c>
      <c r="BD36" s="622">
        <f t="shared" si="53"/>
        <v>1400</v>
      </c>
      <c r="BE36" s="622">
        <f t="shared" si="53"/>
        <v>1400</v>
      </c>
      <c r="BF36" s="622">
        <f t="shared" si="53"/>
        <v>1400</v>
      </c>
      <c r="BG36" s="623">
        <f t="shared" si="41"/>
        <v>1400</v>
      </c>
      <c r="BH36" s="623">
        <f t="shared" si="54"/>
        <v>1400</v>
      </c>
      <c r="BI36" s="623">
        <f t="shared" si="54"/>
        <v>1400</v>
      </c>
      <c r="BJ36" s="623">
        <f t="shared" si="54"/>
        <v>1400</v>
      </c>
      <c r="BK36" s="623">
        <f t="shared" si="54"/>
        <v>1400</v>
      </c>
      <c r="BL36" s="623">
        <f t="shared" si="54"/>
        <v>1400</v>
      </c>
      <c r="BM36" s="623">
        <f t="shared" si="54"/>
        <v>1400</v>
      </c>
      <c r="BN36" s="623">
        <f t="shared" si="54"/>
        <v>1400</v>
      </c>
      <c r="BO36" s="623">
        <f t="shared" si="54"/>
        <v>1400</v>
      </c>
      <c r="BP36" s="623">
        <f t="shared" si="54"/>
        <v>1400</v>
      </c>
      <c r="BQ36" s="623">
        <f t="shared" si="54"/>
        <v>1400</v>
      </c>
      <c r="BR36" s="623">
        <f t="shared" si="54"/>
        <v>1400</v>
      </c>
      <c r="BS36" s="1281">
        <f t="shared" si="45"/>
        <v>1400</v>
      </c>
      <c r="BT36" s="1281">
        <f t="shared" si="55"/>
        <v>1400</v>
      </c>
      <c r="BU36" s="1281">
        <f t="shared" si="55"/>
        <v>1400</v>
      </c>
      <c r="BV36" s="1281">
        <f t="shared" si="55"/>
        <v>1400</v>
      </c>
      <c r="BW36" s="1281">
        <f t="shared" si="55"/>
        <v>1400</v>
      </c>
      <c r="BX36" s="1281">
        <f t="shared" si="55"/>
        <v>1400</v>
      </c>
      <c r="BY36" s="1281">
        <f t="shared" si="55"/>
        <v>1400</v>
      </c>
      <c r="BZ36" s="1281">
        <f t="shared" si="55"/>
        <v>1400</v>
      </c>
      <c r="CA36" s="1281">
        <f t="shared" si="55"/>
        <v>1400</v>
      </c>
      <c r="CB36" s="1281">
        <f t="shared" si="55"/>
        <v>1400</v>
      </c>
      <c r="CC36" s="1281">
        <f t="shared" si="55"/>
        <v>1400</v>
      </c>
      <c r="CD36" s="1281">
        <f t="shared" si="55"/>
        <v>1400</v>
      </c>
      <c r="CE36" s="623">
        <f t="shared" si="23"/>
        <v>1400</v>
      </c>
      <c r="CF36" s="623">
        <f t="shared" si="56"/>
        <v>1400</v>
      </c>
      <c r="CG36" s="623">
        <f t="shared" si="56"/>
        <v>1400</v>
      </c>
      <c r="CH36" s="623">
        <f t="shared" si="56"/>
        <v>1400</v>
      </c>
      <c r="CI36" s="623">
        <f t="shared" si="56"/>
        <v>1400</v>
      </c>
      <c r="CJ36" s="623">
        <f t="shared" si="56"/>
        <v>1400</v>
      </c>
      <c r="CK36" s="623">
        <f t="shared" si="56"/>
        <v>1400</v>
      </c>
      <c r="CL36" s="623">
        <f t="shared" si="56"/>
        <v>1400</v>
      </c>
      <c r="CM36" s="623">
        <f t="shared" si="56"/>
        <v>1400</v>
      </c>
      <c r="CN36" s="623">
        <f t="shared" si="56"/>
        <v>1400</v>
      </c>
      <c r="CO36" s="623">
        <f t="shared" si="56"/>
        <v>1400</v>
      </c>
      <c r="CP36" s="623">
        <f t="shared" si="56"/>
        <v>1400</v>
      </c>
      <c r="CQ36" s="1281">
        <f t="shared" si="25"/>
        <v>1400</v>
      </c>
      <c r="CR36" s="1281">
        <f t="shared" si="57"/>
        <v>1400</v>
      </c>
      <c r="CS36" s="1281">
        <f t="shared" si="57"/>
        <v>1400</v>
      </c>
      <c r="CT36" s="1281">
        <f t="shared" si="57"/>
        <v>1400</v>
      </c>
      <c r="CU36" s="1281">
        <f t="shared" si="57"/>
        <v>1400</v>
      </c>
      <c r="CV36" s="1281">
        <f t="shared" si="57"/>
        <v>1400</v>
      </c>
      <c r="CW36" s="1281">
        <f t="shared" si="57"/>
        <v>1400</v>
      </c>
      <c r="CX36" s="1281">
        <f t="shared" si="57"/>
        <v>1400</v>
      </c>
      <c r="CY36" s="1281">
        <f t="shared" si="57"/>
        <v>1400</v>
      </c>
      <c r="CZ36" s="1281">
        <f t="shared" si="57"/>
        <v>1400</v>
      </c>
      <c r="DA36" s="1281">
        <f t="shared" si="57"/>
        <v>1400</v>
      </c>
      <c r="DB36" s="1281">
        <f t="shared" si="57"/>
        <v>1400</v>
      </c>
      <c r="DC36" s="623">
        <f t="shared" si="27"/>
        <v>1400</v>
      </c>
      <c r="DD36" s="623">
        <f t="shared" si="58"/>
        <v>1400</v>
      </c>
      <c r="DE36" s="623">
        <f t="shared" si="58"/>
        <v>1400</v>
      </c>
      <c r="DF36" s="623">
        <f t="shared" si="58"/>
        <v>1400</v>
      </c>
      <c r="DG36" s="623">
        <f t="shared" si="58"/>
        <v>1400</v>
      </c>
      <c r="DH36" s="623">
        <f t="shared" si="58"/>
        <v>1400</v>
      </c>
      <c r="DI36" s="623">
        <f t="shared" si="58"/>
        <v>1400</v>
      </c>
      <c r="DJ36" s="623">
        <f t="shared" si="58"/>
        <v>1400</v>
      </c>
      <c r="DK36" s="623">
        <f t="shared" si="58"/>
        <v>1400</v>
      </c>
      <c r="DL36" s="623">
        <f t="shared" si="58"/>
        <v>1400</v>
      </c>
      <c r="DM36" s="623">
        <f t="shared" si="58"/>
        <v>1400</v>
      </c>
      <c r="DN36" s="623">
        <f t="shared" si="58"/>
        <v>1400</v>
      </c>
      <c r="DO36" s="1281">
        <f t="shared" si="29"/>
        <v>1400</v>
      </c>
      <c r="DP36" s="1281">
        <f t="shared" si="59"/>
        <v>1400</v>
      </c>
      <c r="DQ36" s="1281">
        <f t="shared" si="59"/>
        <v>1400</v>
      </c>
      <c r="DR36" s="1281">
        <f t="shared" si="59"/>
        <v>1400</v>
      </c>
      <c r="DS36" s="1281">
        <f t="shared" si="59"/>
        <v>1400</v>
      </c>
      <c r="DT36" s="1281">
        <f t="shared" si="59"/>
        <v>1400</v>
      </c>
      <c r="DU36" s="1281">
        <f t="shared" si="59"/>
        <v>1400</v>
      </c>
      <c r="DV36" s="1281">
        <f t="shared" si="59"/>
        <v>1400</v>
      </c>
      <c r="DW36" s="1281">
        <f t="shared" si="59"/>
        <v>1400</v>
      </c>
      <c r="DX36" s="1281">
        <f t="shared" si="59"/>
        <v>1400</v>
      </c>
      <c r="DY36" s="1281">
        <f t="shared" si="59"/>
        <v>1400</v>
      </c>
      <c r="DZ36" s="1281">
        <f t="shared" si="59"/>
        <v>1400</v>
      </c>
      <c r="EA36" s="623">
        <f t="shared" si="31"/>
        <v>1400</v>
      </c>
      <c r="EB36" s="623">
        <f t="shared" si="60"/>
        <v>1400</v>
      </c>
      <c r="EC36" s="623">
        <f t="shared" si="60"/>
        <v>1400</v>
      </c>
      <c r="ED36" s="623">
        <f t="shared" si="60"/>
        <v>1400</v>
      </c>
      <c r="EE36" s="623">
        <f t="shared" si="60"/>
        <v>1400</v>
      </c>
      <c r="EF36" s="623">
        <f t="shared" si="60"/>
        <v>1400</v>
      </c>
      <c r="EG36" s="623">
        <f t="shared" si="60"/>
        <v>1400</v>
      </c>
      <c r="EH36" s="623">
        <f t="shared" si="60"/>
        <v>1400</v>
      </c>
      <c r="EI36" s="623">
        <f t="shared" si="60"/>
        <v>1400</v>
      </c>
      <c r="EJ36" s="623">
        <f t="shared" si="60"/>
        <v>1400</v>
      </c>
      <c r="EK36" s="623">
        <f t="shared" si="60"/>
        <v>1400</v>
      </c>
      <c r="EL36" s="623">
        <f t="shared" si="60"/>
        <v>1400</v>
      </c>
    </row>
    <row r="37" spans="1:142">
      <c r="A37" s="7" t="str">
        <f>IF('Rent Roll_RedIQ 1'!B30&gt;0,'Rent Roll_RedIQ 1'!B30,"")</f>
        <v>522</v>
      </c>
      <c r="B37" s="7" t="str">
        <f>IF('Rent Roll_RedIQ 1'!C30&gt;0,'Rent Roll_RedIQ 1'!C30,"")</f>
        <v>B1</v>
      </c>
      <c r="C37" s="614">
        <f>IF('Rent Roll_RedIQ 1'!K30&gt;0,'Rent Roll_RedIQ 1'!K30,0)</f>
        <v>1450</v>
      </c>
      <c r="D37" s="615">
        <f>IF('Rent Roll_RedIQ 1'!J30&gt;0,'Rent Roll_RedIQ 1'!J30,"")</f>
        <v>1400</v>
      </c>
      <c r="E37" s="624">
        <f t="shared" si="42"/>
        <v>-3.4482758620689613E-2</v>
      </c>
      <c r="F37" s="194"/>
      <c r="G37" s="194"/>
      <c r="H37" s="616">
        <f t="shared" si="33"/>
        <v>1450</v>
      </c>
      <c r="I37" s="1200">
        <f>IF('Rent Roll_RedIQ 1'!S30&gt;0,'Rent Roll_RedIQ 1'!S30,Purchase_Date-1)</f>
        <v>45961</v>
      </c>
      <c r="J37" s="617">
        <f t="shared" si="34"/>
        <v>1450</v>
      </c>
      <c r="K37" s="1205">
        <f t="shared" si="35"/>
        <v>46326</v>
      </c>
      <c r="L37" s="618">
        <f t="shared" si="34"/>
        <v>1450</v>
      </c>
      <c r="M37" s="1208">
        <f t="shared" si="36"/>
        <v>46691</v>
      </c>
      <c r="N37" s="614">
        <f t="shared" si="43"/>
        <v>1450</v>
      </c>
      <c r="O37" s="614">
        <f t="shared" si="37"/>
        <v>1450</v>
      </c>
      <c r="P37" s="614">
        <f t="shared" si="11"/>
        <v>1450</v>
      </c>
      <c r="Q37" s="614">
        <f t="shared" si="12"/>
        <v>1450</v>
      </c>
      <c r="R37" s="614">
        <f t="shared" si="13"/>
        <v>1450</v>
      </c>
      <c r="S37" s="614">
        <f t="shared" si="14"/>
        <v>1450</v>
      </c>
      <c r="T37" s="614">
        <f t="shared" si="15"/>
        <v>1450</v>
      </c>
      <c r="U37" s="619"/>
      <c r="V37" s="614"/>
      <c r="W37" s="620">
        <f t="shared" si="49"/>
        <v>1450</v>
      </c>
      <c r="X37" s="620">
        <f t="shared" ref="X37:AH40" si="65">IF($I37&gt;=X$11,$C37,$H37)</f>
        <v>1450</v>
      </c>
      <c r="Y37" s="620">
        <f t="shared" si="65"/>
        <v>1450</v>
      </c>
      <c r="Z37" s="620">
        <f t="shared" si="65"/>
        <v>1450</v>
      </c>
      <c r="AA37" s="620">
        <f t="shared" si="65"/>
        <v>1450</v>
      </c>
      <c r="AB37" s="620">
        <f t="shared" si="65"/>
        <v>1450</v>
      </c>
      <c r="AC37" s="620">
        <f t="shared" si="65"/>
        <v>1450</v>
      </c>
      <c r="AD37" s="620">
        <f t="shared" si="65"/>
        <v>1450</v>
      </c>
      <c r="AE37" s="620">
        <f t="shared" si="65"/>
        <v>1450</v>
      </c>
      <c r="AF37" s="620">
        <f t="shared" si="65"/>
        <v>1450</v>
      </c>
      <c r="AG37" s="620">
        <f t="shared" si="65"/>
        <v>1450</v>
      </c>
      <c r="AH37" s="620">
        <f t="shared" si="65"/>
        <v>1450</v>
      </c>
      <c r="AI37" s="621">
        <f t="shared" si="17"/>
        <v>1450</v>
      </c>
      <c r="AJ37" s="621">
        <f t="shared" si="64"/>
        <v>1450</v>
      </c>
      <c r="AK37" s="621">
        <f t="shared" si="64"/>
        <v>1450</v>
      </c>
      <c r="AL37" s="621">
        <f t="shared" si="64"/>
        <v>1450</v>
      </c>
      <c r="AM37" s="621">
        <f t="shared" si="64"/>
        <v>1450</v>
      </c>
      <c r="AN37" s="621">
        <f t="shared" si="64"/>
        <v>1450</v>
      </c>
      <c r="AO37" s="621">
        <f t="shared" si="64"/>
        <v>1450</v>
      </c>
      <c r="AP37" s="621">
        <f t="shared" si="64"/>
        <v>1450</v>
      </c>
      <c r="AQ37" s="621">
        <f t="shared" si="64"/>
        <v>1450</v>
      </c>
      <c r="AR37" s="621">
        <f t="shared" si="64"/>
        <v>1450</v>
      </c>
      <c r="AS37" s="621">
        <f t="shared" si="64"/>
        <v>1450</v>
      </c>
      <c r="AT37" s="621">
        <f t="shared" si="64"/>
        <v>1450</v>
      </c>
      <c r="AU37" s="622">
        <f t="shared" si="19"/>
        <v>1450</v>
      </c>
      <c r="AV37" s="622">
        <f t="shared" si="53"/>
        <v>1450</v>
      </c>
      <c r="AW37" s="622">
        <f t="shared" si="53"/>
        <v>1450</v>
      </c>
      <c r="AX37" s="622">
        <f t="shared" si="53"/>
        <v>1450</v>
      </c>
      <c r="AY37" s="622">
        <f t="shared" si="53"/>
        <v>1450</v>
      </c>
      <c r="AZ37" s="622">
        <f t="shared" si="53"/>
        <v>1450</v>
      </c>
      <c r="BA37" s="622">
        <f t="shared" si="53"/>
        <v>1450</v>
      </c>
      <c r="BB37" s="622">
        <f t="shared" si="53"/>
        <v>1450</v>
      </c>
      <c r="BC37" s="622">
        <f t="shared" si="53"/>
        <v>1450</v>
      </c>
      <c r="BD37" s="622">
        <f t="shared" si="53"/>
        <v>1450</v>
      </c>
      <c r="BE37" s="622">
        <f t="shared" si="53"/>
        <v>1450</v>
      </c>
      <c r="BF37" s="622">
        <f t="shared" si="53"/>
        <v>1450</v>
      </c>
      <c r="BG37" s="623">
        <f t="shared" si="41"/>
        <v>1450</v>
      </c>
      <c r="BH37" s="623">
        <f t="shared" si="54"/>
        <v>1450</v>
      </c>
      <c r="BI37" s="623">
        <f t="shared" si="54"/>
        <v>1450</v>
      </c>
      <c r="BJ37" s="623">
        <f t="shared" si="54"/>
        <v>1450</v>
      </c>
      <c r="BK37" s="623">
        <f t="shared" si="54"/>
        <v>1450</v>
      </c>
      <c r="BL37" s="623">
        <f t="shared" si="54"/>
        <v>1450</v>
      </c>
      <c r="BM37" s="623">
        <f t="shared" si="54"/>
        <v>1450</v>
      </c>
      <c r="BN37" s="623">
        <f t="shared" si="54"/>
        <v>1450</v>
      </c>
      <c r="BO37" s="623">
        <f t="shared" si="54"/>
        <v>1450</v>
      </c>
      <c r="BP37" s="623">
        <f t="shared" si="54"/>
        <v>1450</v>
      </c>
      <c r="BQ37" s="623">
        <f t="shared" si="54"/>
        <v>1450</v>
      </c>
      <c r="BR37" s="623">
        <f t="shared" si="54"/>
        <v>1450</v>
      </c>
      <c r="BS37" s="1281">
        <f t="shared" si="45"/>
        <v>1450</v>
      </c>
      <c r="BT37" s="1281">
        <f t="shared" si="55"/>
        <v>1450</v>
      </c>
      <c r="BU37" s="1281">
        <f t="shared" si="55"/>
        <v>1450</v>
      </c>
      <c r="BV37" s="1281">
        <f t="shared" si="55"/>
        <v>1450</v>
      </c>
      <c r="BW37" s="1281">
        <f t="shared" si="55"/>
        <v>1450</v>
      </c>
      <c r="BX37" s="1281">
        <f t="shared" si="55"/>
        <v>1450</v>
      </c>
      <c r="BY37" s="1281">
        <f t="shared" si="55"/>
        <v>1450</v>
      </c>
      <c r="BZ37" s="1281">
        <f t="shared" si="55"/>
        <v>1450</v>
      </c>
      <c r="CA37" s="1281">
        <f t="shared" si="55"/>
        <v>1450</v>
      </c>
      <c r="CB37" s="1281">
        <f t="shared" si="55"/>
        <v>1450</v>
      </c>
      <c r="CC37" s="1281">
        <f t="shared" si="55"/>
        <v>1450</v>
      </c>
      <c r="CD37" s="1281">
        <f t="shared" si="55"/>
        <v>1450</v>
      </c>
      <c r="CE37" s="623">
        <f t="shared" si="23"/>
        <v>1450</v>
      </c>
      <c r="CF37" s="623">
        <f t="shared" si="56"/>
        <v>1450</v>
      </c>
      <c r="CG37" s="623">
        <f t="shared" si="56"/>
        <v>1450</v>
      </c>
      <c r="CH37" s="623">
        <f t="shared" si="56"/>
        <v>1450</v>
      </c>
      <c r="CI37" s="623">
        <f t="shared" si="56"/>
        <v>1450</v>
      </c>
      <c r="CJ37" s="623">
        <f t="shared" si="56"/>
        <v>1450</v>
      </c>
      <c r="CK37" s="623">
        <f t="shared" si="56"/>
        <v>1450</v>
      </c>
      <c r="CL37" s="623">
        <f t="shared" si="56"/>
        <v>1450</v>
      </c>
      <c r="CM37" s="623">
        <f t="shared" si="56"/>
        <v>1450</v>
      </c>
      <c r="CN37" s="623">
        <f t="shared" si="56"/>
        <v>1450</v>
      </c>
      <c r="CO37" s="623">
        <f t="shared" si="56"/>
        <v>1450</v>
      </c>
      <c r="CP37" s="623">
        <f t="shared" si="56"/>
        <v>1450</v>
      </c>
      <c r="CQ37" s="1281">
        <f t="shared" si="25"/>
        <v>1450</v>
      </c>
      <c r="CR37" s="1281">
        <f t="shared" si="57"/>
        <v>1450</v>
      </c>
      <c r="CS37" s="1281">
        <f t="shared" si="57"/>
        <v>1450</v>
      </c>
      <c r="CT37" s="1281">
        <f t="shared" si="57"/>
        <v>1450</v>
      </c>
      <c r="CU37" s="1281">
        <f t="shared" si="57"/>
        <v>1450</v>
      </c>
      <c r="CV37" s="1281">
        <f t="shared" si="57"/>
        <v>1450</v>
      </c>
      <c r="CW37" s="1281">
        <f t="shared" si="57"/>
        <v>1450</v>
      </c>
      <c r="CX37" s="1281">
        <f t="shared" si="57"/>
        <v>1450</v>
      </c>
      <c r="CY37" s="1281">
        <f t="shared" si="57"/>
        <v>1450</v>
      </c>
      <c r="CZ37" s="1281">
        <f t="shared" si="57"/>
        <v>1450</v>
      </c>
      <c r="DA37" s="1281">
        <f t="shared" si="57"/>
        <v>1450</v>
      </c>
      <c r="DB37" s="1281">
        <f t="shared" si="57"/>
        <v>1450</v>
      </c>
      <c r="DC37" s="623">
        <f t="shared" si="27"/>
        <v>1450</v>
      </c>
      <c r="DD37" s="623">
        <f t="shared" si="58"/>
        <v>1450</v>
      </c>
      <c r="DE37" s="623">
        <f t="shared" si="58"/>
        <v>1450</v>
      </c>
      <c r="DF37" s="623">
        <f t="shared" si="58"/>
        <v>1450</v>
      </c>
      <c r="DG37" s="623">
        <f t="shared" si="58"/>
        <v>1450</v>
      </c>
      <c r="DH37" s="623">
        <f t="shared" si="58"/>
        <v>1450</v>
      </c>
      <c r="DI37" s="623">
        <f t="shared" si="58"/>
        <v>1450</v>
      </c>
      <c r="DJ37" s="623">
        <f t="shared" si="58"/>
        <v>1450</v>
      </c>
      <c r="DK37" s="623">
        <f t="shared" si="58"/>
        <v>1450</v>
      </c>
      <c r="DL37" s="623">
        <f t="shared" si="58"/>
        <v>1450</v>
      </c>
      <c r="DM37" s="623">
        <f t="shared" si="58"/>
        <v>1450</v>
      </c>
      <c r="DN37" s="623">
        <f t="shared" si="58"/>
        <v>1450</v>
      </c>
      <c r="DO37" s="1281">
        <f t="shared" si="29"/>
        <v>1450</v>
      </c>
      <c r="DP37" s="1281">
        <f t="shared" si="59"/>
        <v>1450</v>
      </c>
      <c r="DQ37" s="1281">
        <f t="shared" si="59"/>
        <v>1450</v>
      </c>
      <c r="DR37" s="1281">
        <f t="shared" si="59"/>
        <v>1450</v>
      </c>
      <c r="DS37" s="1281">
        <f t="shared" si="59"/>
        <v>1450</v>
      </c>
      <c r="DT37" s="1281">
        <f t="shared" si="59"/>
        <v>1450</v>
      </c>
      <c r="DU37" s="1281">
        <f t="shared" si="59"/>
        <v>1450</v>
      </c>
      <c r="DV37" s="1281">
        <f t="shared" si="59"/>
        <v>1450</v>
      </c>
      <c r="DW37" s="1281">
        <f t="shared" si="59"/>
        <v>1450</v>
      </c>
      <c r="DX37" s="1281">
        <f t="shared" si="59"/>
        <v>1450</v>
      </c>
      <c r="DY37" s="1281">
        <f t="shared" si="59"/>
        <v>1450</v>
      </c>
      <c r="DZ37" s="1281">
        <f t="shared" si="59"/>
        <v>1450</v>
      </c>
      <c r="EA37" s="623">
        <f t="shared" si="31"/>
        <v>1450</v>
      </c>
      <c r="EB37" s="623">
        <f t="shared" si="60"/>
        <v>1450</v>
      </c>
      <c r="EC37" s="623">
        <f t="shared" si="60"/>
        <v>1450</v>
      </c>
      <c r="ED37" s="623">
        <f t="shared" si="60"/>
        <v>1450</v>
      </c>
      <c r="EE37" s="623">
        <f t="shared" si="60"/>
        <v>1450</v>
      </c>
      <c r="EF37" s="623">
        <f t="shared" si="60"/>
        <v>1450</v>
      </c>
      <c r="EG37" s="623">
        <f t="shared" si="60"/>
        <v>1450</v>
      </c>
      <c r="EH37" s="623">
        <f t="shared" si="60"/>
        <v>1450</v>
      </c>
      <c r="EI37" s="623">
        <f t="shared" si="60"/>
        <v>1450</v>
      </c>
      <c r="EJ37" s="623">
        <f t="shared" si="60"/>
        <v>1450</v>
      </c>
      <c r="EK37" s="623">
        <f t="shared" si="60"/>
        <v>1450</v>
      </c>
      <c r="EL37" s="623">
        <f t="shared" si="60"/>
        <v>1450</v>
      </c>
    </row>
    <row r="38" spans="1:142">
      <c r="A38" s="7" t="str">
        <f>IF('Rent Roll_RedIQ 1'!B31&gt;0,'Rent Roll_RedIQ 1'!B31,"")</f>
        <v>713</v>
      </c>
      <c r="B38" s="7" t="str">
        <f>IF('Rent Roll_RedIQ 1'!C31&gt;0,'Rent Roll_RedIQ 1'!C31,"")</f>
        <v>B2</v>
      </c>
      <c r="C38" s="614">
        <f>IF('Rent Roll_RedIQ 1'!K31&gt;0,'Rent Roll_RedIQ 1'!K31,0)</f>
        <v>1550</v>
      </c>
      <c r="D38" s="615">
        <f>IF('Rent Roll_RedIQ 1'!J31&gt;0,'Rent Roll_RedIQ 1'!J31,"")</f>
        <v>1500</v>
      </c>
      <c r="E38" s="624">
        <f t="shared" si="42"/>
        <v>-3.2258064516129004E-2</v>
      </c>
      <c r="F38" s="194"/>
      <c r="G38" s="194"/>
      <c r="H38" s="616">
        <f t="shared" si="33"/>
        <v>1550</v>
      </c>
      <c r="I38" s="1200">
        <f>IF('Rent Roll_RedIQ 1'!S31&gt;0,'Rent Roll_RedIQ 1'!S31,Purchase_Date-1)</f>
        <v>45961</v>
      </c>
      <c r="J38" s="617">
        <f t="shared" si="34"/>
        <v>1550</v>
      </c>
      <c r="K38" s="1205">
        <f t="shared" si="35"/>
        <v>46326</v>
      </c>
      <c r="L38" s="618">
        <f t="shared" si="34"/>
        <v>1550</v>
      </c>
      <c r="M38" s="1208">
        <f t="shared" si="36"/>
        <v>46691</v>
      </c>
      <c r="N38" s="614">
        <f t="shared" si="43"/>
        <v>1550</v>
      </c>
      <c r="O38" s="614">
        <f t="shared" si="37"/>
        <v>1550</v>
      </c>
      <c r="P38" s="614">
        <f t="shared" si="11"/>
        <v>1550</v>
      </c>
      <c r="Q38" s="614">
        <f t="shared" si="12"/>
        <v>1550</v>
      </c>
      <c r="R38" s="614">
        <f t="shared" si="13"/>
        <v>1550</v>
      </c>
      <c r="S38" s="614">
        <f t="shared" si="14"/>
        <v>1550</v>
      </c>
      <c r="T38" s="614">
        <f t="shared" si="15"/>
        <v>1550</v>
      </c>
      <c r="U38" s="619"/>
      <c r="V38" s="614"/>
      <c r="W38" s="620">
        <f t="shared" si="49"/>
        <v>1550</v>
      </c>
      <c r="X38" s="620">
        <f t="shared" si="65"/>
        <v>1550</v>
      </c>
      <c r="Y38" s="620">
        <f t="shared" si="65"/>
        <v>1550</v>
      </c>
      <c r="Z38" s="620">
        <f t="shared" si="65"/>
        <v>1550</v>
      </c>
      <c r="AA38" s="620">
        <f t="shared" si="65"/>
        <v>1550</v>
      </c>
      <c r="AB38" s="620">
        <f t="shared" si="65"/>
        <v>1550</v>
      </c>
      <c r="AC38" s="620">
        <f t="shared" si="65"/>
        <v>1550</v>
      </c>
      <c r="AD38" s="620">
        <f t="shared" si="65"/>
        <v>1550</v>
      </c>
      <c r="AE38" s="620">
        <f t="shared" si="65"/>
        <v>1550</v>
      </c>
      <c r="AF38" s="620">
        <f t="shared" si="65"/>
        <v>1550</v>
      </c>
      <c r="AG38" s="620">
        <f t="shared" si="65"/>
        <v>1550</v>
      </c>
      <c r="AH38" s="620">
        <f t="shared" si="65"/>
        <v>1550</v>
      </c>
      <c r="AI38" s="621">
        <f t="shared" si="17"/>
        <v>1550</v>
      </c>
      <c r="AJ38" s="621">
        <f t="shared" si="64"/>
        <v>1550</v>
      </c>
      <c r="AK38" s="621">
        <f t="shared" si="64"/>
        <v>1550</v>
      </c>
      <c r="AL38" s="621">
        <f t="shared" si="64"/>
        <v>1550</v>
      </c>
      <c r="AM38" s="621">
        <f t="shared" si="64"/>
        <v>1550</v>
      </c>
      <c r="AN38" s="621">
        <f t="shared" si="64"/>
        <v>1550</v>
      </c>
      <c r="AO38" s="621">
        <f t="shared" si="64"/>
        <v>1550</v>
      </c>
      <c r="AP38" s="621">
        <f t="shared" si="64"/>
        <v>1550</v>
      </c>
      <c r="AQ38" s="621">
        <f t="shared" si="64"/>
        <v>1550</v>
      </c>
      <c r="AR38" s="621">
        <f t="shared" si="64"/>
        <v>1550</v>
      </c>
      <c r="AS38" s="621">
        <f t="shared" si="64"/>
        <v>1550</v>
      </c>
      <c r="AT38" s="621">
        <f t="shared" si="64"/>
        <v>1550</v>
      </c>
      <c r="AU38" s="622">
        <f t="shared" si="19"/>
        <v>1550</v>
      </c>
      <c r="AV38" s="622">
        <f t="shared" si="53"/>
        <v>1550</v>
      </c>
      <c r="AW38" s="622">
        <f t="shared" si="53"/>
        <v>1550</v>
      </c>
      <c r="AX38" s="622">
        <f t="shared" si="53"/>
        <v>1550</v>
      </c>
      <c r="AY38" s="622">
        <f t="shared" si="53"/>
        <v>1550</v>
      </c>
      <c r="AZ38" s="622">
        <f t="shared" si="53"/>
        <v>1550</v>
      </c>
      <c r="BA38" s="622">
        <f t="shared" si="53"/>
        <v>1550</v>
      </c>
      <c r="BB38" s="622">
        <f t="shared" si="53"/>
        <v>1550</v>
      </c>
      <c r="BC38" s="622">
        <f t="shared" si="53"/>
        <v>1550</v>
      </c>
      <c r="BD38" s="622">
        <f t="shared" si="53"/>
        <v>1550</v>
      </c>
      <c r="BE38" s="622">
        <f t="shared" si="53"/>
        <v>1550</v>
      </c>
      <c r="BF38" s="622">
        <f t="shared" si="53"/>
        <v>1550</v>
      </c>
      <c r="BG38" s="623">
        <f t="shared" si="41"/>
        <v>1550</v>
      </c>
      <c r="BH38" s="623">
        <f t="shared" si="54"/>
        <v>1550</v>
      </c>
      <c r="BI38" s="623">
        <f t="shared" si="54"/>
        <v>1550</v>
      </c>
      <c r="BJ38" s="623">
        <f t="shared" si="54"/>
        <v>1550</v>
      </c>
      <c r="BK38" s="623">
        <f t="shared" si="54"/>
        <v>1550</v>
      </c>
      <c r="BL38" s="623">
        <f t="shared" si="54"/>
        <v>1550</v>
      </c>
      <c r="BM38" s="623">
        <f t="shared" si="54"/>
        <v>1550</v>
      </c>
      <c r="BN38" s="623">
        <f t="shared" si="54"/>
        <v>1550</v>
      </c>
      <c r="BO38" s="623">
        <f t="shared" si="54"/>
        <v>1550</v>
      </c>
      <c r="BP38" s="623">
        <f t="shared" si="54"/>
        <v>1550</v>
      </c>
      <c r="BQ38" s="623">
        <f t="shared" si="54"/>
        <v>1550</v>
      </c>
      <c r="BR38" s="623">
        <f t="shared" si="54"/>
        <v>1550</v>
      </c>
      <c r="BS38" s="1281">
        <f t="shared" si="45"/>
        <v>1550</v>
      </c>
      <c r="BT38" s="1281">
        <f t="shared" si="55"/>
        <v>1550</v>
      </c>
      <c r="BU38" s="1281">
        <f t="shared" si="55"/>
        <v>1550</v>
      </c>
      <c r="BV38" s="1281">
        <f t="shared" si="55"/>
        <v>1550</v>
      </c>
      <c r="BW38" s="1281">
        <f t="shared" si="55"/>
        <v>1550</v>
      </c>
      <c r="BX38" s="1281">
        <f t="shared" si="55"/>
        <v>1550</v>
      </c>
      <c r="BY38" s="1281">
        <f t="shared" si="55"/>
        <v>1550</v>
      </c>
      <c r="BZ38" s="1281">
        <f t="shared" si="55"/>
        <v>1550</v>
      </c>
      <c r="CA38" s="1281">
        <f t="shared" si="55"/>
        <v>1550</v>
      </c>
      <c r="CB38" s="1281">
        <f t="shared" si="55"/>
        <v>1550</v>
      </c>
      <c r="CC38" s="1281">
        <f t="shared" si="55"/>
        <v>1550</v>
      </c>
      <c r="CD38" s="1281">
        <f t="shared" si="55"/>
        <v>1550</v>
      </c>
      <c r="CE38" s="623">
        <f t="shared" si="23"/>
        <v>1550</v>
      </c>
      <c r="CF38" s="623">
        <f t="shared" si="56"/>
        <v>1550</v>
      </c>
      <c r="CG38" s="623">
        <f t="shared" si="56"/>
        <v>1550</v>
      </c>
      <c r="CH38" s="623">
        <f t="shared" si="56"/>
        <v>1550</v>
      </c>
      <c r="CI38" s="623">
        <f t="shared" si="56"/>
        <v>1550</v>
      </c>
      <c r="CJ38" s="623">
        <f t="shared" si="56"/>
        <v>1550</v>
      </c>
      <c r="CK38" s="623">
        <f t="shared" si="56"/>
        <v>1550</v>
      </c>
      <c r="CL38" s="623">
        <f t="shared" si="56"/>
        <v>1550</v>
      </c>
      <c r="CM38" s="623">
        <f t="shared" si="56"/>
        <v>1550</v>
      </c>
      <c r="CN38" s="623">
        <f t="shared" si="56"/>
        <v>1550</v>
      </c>
      <c r="CO38" s="623">
        <f t="shared" si="56"/>
        <v>1550</v>
      </c>
      <c r="CP38" s="623">
        <f t="shared" si="56"/>
        <v>1550</v>
      </c>
      <c r="CQ38" s="1281">
        <f t="shared" si="25"/>
        <v>1550</v>
      </c>
      <c r="CR38" s="1281">
        <f t="shared" si="57"/>
        <v>1550</v>
      </c>
      <c r="CS38" s="1281">
        <f t="shared" si="57"/>
        <v>1550</v>
      </c>
      <c r="CT38" s="1281">
        <f t="shared" si="57"/>
        <v>1550</v>
      </c>
      <c r="CU38" s="1281">
        <f t="shared" si="57"/>
        <v>1550</v>
      </c>
      <c r="CV38" s="1281">
        <f t="shared" si="57"/>
        <v>1550</v>
      </c>
      <c r="CW38" s="1281">
        <f t="shared" si="57"/>
        <v>1550</v>
      </c>
      <c r="CX38" s="1281">
        <f t="shared" si="57"/>
        <v>1550</v>
      </c>
      <c r="CY38" s="1281">
        <f t="shared" si="57"/>
        <v>1550</v>
      </c>
      <c r="CZ38" s="1281">
        <f t="shared" si="57"/>
        <v>1550</v>
      </c>
      <c r="DA38" s="1281">
        <f t="shared" si="57"/>
        <v>1550</v>
      </c>
      <c r="DB38" s="1281">
        <f t="shared" si="57"/>
        <v>1550</v>
      </c>
      <c r="DC38" s="623">
        <f t="shared" si="27"/>
        <v>1550</v>
      </c>
      <c r="DD38" s="623">
        <f t="shared" si="58"/>
        <v>1550</v>
      </c>
      <c r="DE38" s="623">
        <f t="shared" si="58"/>
        <v>1550</v>
      </c>
      <c r="DF38" s="623">
        <f t="shared" si="58"/>
        <v>1550</v>
      </c>
      <c r="DG38" s="623">
        <f t="shared" si="58"/>
        <v>1550</v>
      </c>
      <c r="DH38" s="623">
        <f t="shared" si="58"/>
        <v>1550</v>
      </c>
      <c r="DI38" s="623">
        <f t="shared" si="58"/>
        <v>1550</v>
      </c>
      <c r="DJ38" s="623">
        <f t="shared" si="58"/>
        <v>1550</v>
      </c>
      <c r="DK38" s="623">
        <f t="shared" si="58"/>
        <v>1550</v>
      </c>
      <c r="DL38" s="623">
        <f t="shared" si="58"/>
        <v>1550</v>
      </c>
      <c r="DM38" s="623">
        <f t="shared" si="58"/>
        <v>1550</v>
      </c>
      <c r="DN38" s="623">
        <f t="shared" si="58"/>
        <v>1550</v>
      </c>
      <c r="DO38" s="1281">
        <f t="shared" si="29"/>
        <v>1550</v>
      </c>
      <c r="DP38" s="1281">
        <f t="shared" si="59"/>
        <v>1550</v>
      </c>
      <c r="DQ38" s="1281">
        <f t="shared" si="59"/>
        <v>1550</v>
      </c>
      <c r="DR38" s="1281">
        <f t="shared" si="59"/>
        <v>1550</v>
      </c>
      <c r="DS38" s="1281">
        <f t="shared" si="59"/>
        <v>1550</v>
      </c>
      <c r="DT38" s="1281">
        <f t="shared" si="59"/>
        <v>1550</v>
      </c>
      <c r="DU38" s="1281">
        <f t="shared" si="59"/>
        <v>1550</v>
      </c>
      <c r="DV38" s="1281">
        <f t="shared" si="59"/>
        <v>1550</v>
      </c>
      <c r="DW38" s="1281">
        <f t="shared" si="59"/>
        <v>1550</v>
      </c>
      <c r="DX38" s="1281">
        <f t="shared" si="59"/>
        <v>1550</v>
      </c>
      <c r="DY38" s="1281">
        <f t="shared" si="59"/>
        <v>1550</v>
      </c>
      <c r="DZ38" s="1281">
        <f t="shared" si="59"/>
        <v>1550</v>
      </c>
      <c r="EA38" s="623">
        <f t="shared" si="31"/>
        <v>1550</v>
      </c>
      <c r="EB38" s="623">
        <f t="shared" si="60"/>
        <v>1550</v>
      </c>
      <c r="EC38" s="623">
        <f t="shared" si="60"/>
        <v>1550</v>
      </c>
      <c r="ED38" s="623">
        <f t="shared" si="60"/>
        <v>1550</v>
      </c>
      <c r="EE38" s="623">
        <f t="shared" si="60"/>
        <v>1550</v>
      </c>
      <c r="EF38" s="623">
        <f t="shared" si="60"/>
        <v>1550</v>
      </c>
      <c r="EG38" s="623">
        <f t="shared" si="60"/>
        <v>1550</v>
      </c>
      <c r="EH38" s="623">
        <f t="shared" si="60"/>
        <v>1550</v>
      </c>
      <c r="EI38" s="623">
        <f t="shared" si="60"/>
        <v>1550</v>
      </c>
      <c r="EJ38" s="623">
        <f t="shared" si="60"/>
        <v>1550</v>
      </c>
      <c r="EK38" s="623">
        <f t="shared" si="60"/>
        <v>1550</v>
      </c>
      <c r="EL38" s="623">
        <f t="shared" si="60"/>
        <v>1550</v>
      </c>
    </row>
    <row r="39" spans="1:142">
      <c r="A39" s="7" t="str">
        <f>IF('Rent Roll_RedIQ 1'!B32&gt;0,'Rent Roll_RedIQ 1'!B32,"")</f>
        <v>733</v>
      </c>
      <c r="B39" s="7" t="str">
        <f>IF('Rent Roll_RedIQ 1'!C32&gt;0,'Rent Roll_RedIQ 1'!C32,"")</f>
        <v>B2</v>
      </c>
      <c r="C39" s="614">
        <f>IF('Rent Roll_RedIQ 1'!K32&gt;0,'Rent Roll_RedIQ 1'!K32,0)</f>
        <v>1550</v>
      </c>
      <c r="D39" s="615">
        <f>IF('Rent Roll_RedIQ 1'!J32&gt;0,'Rent Roll_RedIQ 1'!J32,"")</f>
        <v>1500</v>
      </c>
      <c r="E39" s="624">
        <f t="shared" si="42"/>
        <v>-3.2258064516129004E-2</v>
      </c>
      <c r="F39" s="194"/>
      <c r="G39" s="194"/>
      <c r="H39" s="616">
        <f t="shared" si="33"/>
        <v>1550</v>
      </c>
      <c r="I39" s="1200">
        <f>IF('Rent Roll_RedIQ 1'!S32&gt;0,'Rent Roll_RedIQ 1'!S32,Purchase_Date-1)</f>
        <v>45961</v>
      </c>
      <c r="J39" s="617">
        <f t="shared" si="34"/>
        <v>1550</v>
      </c>
      <c r="K39" s="1205">
        <f t="shared" si="35"/>
        <v>46326</v>
      </c>
      <c r="L39" s="618">
        <f t="shared" si="34"/>
        <v>1550</v>
      </c>
      <c r="M39" s="1208">
        <f t="shared" si="36"/>
        <v>46691</v>
      </c>
      <c r="N39" s="614">
        <f t="shared" si="43"/>
        <v>1550</v>
      </c>
      <c r="O39" s="614">
        <f t="shared" si="37"/>
        <v>1550</v>
      </c>
      <c r="P39" s="614">
        <f t="shared" si="11"/>
        <v>1550</v>
      </c>
      <c r="Q39" s="614">
        <f t="shared" si="12"/>
        <v>1550</v>
      </c>
      <c r="R39" s="614">
        <f t="shared" si="13"/>
        <v>1550</v>
      </c>
      <c r="S39" s="614">
        <f t="shared" si="14"/>
        <v>1550</v>
      </c>
      <c r="T39" s="614">
        <f t="shared" si="15"/>
        <v>1550</v>
      </c>
      <c r="U39" s="619"/>
      <c r="V39" s="614"/>
      <c r="W39" s="620">
        <f t="shared" si="49"/>
        <v>1550</v>
      </c>
      <c r="X39" s="620">
        <f t="shared" si="65"/>
        <v>1550</v>
      </c>
      <c r="Y39" s="620">
        <f t="shared" si="65"/>
        <v>1550</v>
      </c>
      <c r="Z39" s="620">
        <f t="shared" si="65"/>
        <v>1550</v>
      </c>
      <c r="AA39" s="620">
        <f t="shared" si="65"/>
        <v>1550</v>
      </c>
      <c r="AB39" s="620">
        <f t="shared" si="65"/>
        <v>1550</v>
      </c>
      <c r="AC39" s="620">
        <f t="shared" si="65"/>
        <v>1550</v>
      </c>
      <c r="AD39" s="620">
        <f t="shared" si="65"/>
        <v>1550</v>
      </c>
      <c r="AE39" s="620">
        <f t="shared" si="65"/>
        <v>1550</v>
      </c>
      <c r="AF39" s="620">
        <f t="shared" si="65"/>
        <v>1550</v>
      </c>
      <c r="AG39" s="620">
        <f t="shared" si="65"/>
        <v>1550</v>
      </c>
      <c r="AH39" s="620">
        <f t="shared" si="65"/>
        <v>1550</v>
      </c>
      <c r="AI39" s="621">
        <f t="shared" si="17"/>
        <v>1550</v>
      </c>
      <c r="AJ39" s="621">
        <f t="shared" si="64"/>
        <v>1550</v>
      </c>
      <c r="AK39" s="621">
        <f t="shared" si="64"/>
        <v>1550</v>
      </c>
      <c r="AL39" s="621">
        <f t="shared" si="64"/>
        <v>1550</v>
      </c>
      <c r="AM39" s="621">
        <f t="shared" si="64"/>
        <v>1550</v>
      </c>
      <c r="AN39" s="621">
        <f t="shared" si="64"/>
        <v>1550</v>
      </c>
      <c r="AO39" s="621">
        <f t="shared" si="64"/>
        <v>1550</v>
      </c>
      <c r="AP39" s="621">
        <f t="shared" si="64"/>
        <v>1550</v>
      </c>
      <c r="AQ39" s="621">
        <f t="shared" si="64"/>
        <v>1550</v>
      </c>
      <c r="AR39" s="621">
        <f t="shared" si="64"/>
        <v>1550</v>
      </c>
      <c r="AS39" s="621">
        <f t="shared" si="64"/>
        <v>1550</v>
      </c>
      <c r="AT39" s="621">
        <f t="shared" si="64"/>
        <v>1550</v>
      </c>
      <c r="AU39" s="622">
        <f t="shared" si="19"/>
        <v>1550</v>
      </c>
      <c r="AV39" s="622">
        <f t="shared" si="53"/>
        <v>1550</v>
      </c>
      <c r="AW39" s="622">
        <f t="shared" si="53"/>
        <v>1550</v>
      </c>
      <c r="AX39" s="622">
        <f t="shared" si="53"/>
        <v>1550</v>
      </c>
      <c r="AY39" s="622">
        <f t="shared" si="53"/>
        <v>1550</v>
      </c>
      <c r="AZ39" s="622">
        <f t="shared" si="53"/>
        <v>1550</v>
      </c>
      <c r="BA39" s="622">
        <f t="shared" si="53"/>
        <v>1550</v>
      </c>
      <c r="BB39" s="622">
        <f t="shared" si="53"/>
        <v>1550</v>
      </c>
      <c r="BC39" s="622">
        <f t="shared" si="53"/>
        <v>1550</v>
      </c>
      <c r="BD39" s="622">
        <f t="shared" si="53"/>
        <v>1550</v>
      </c>
      <c r="BE39" s="622">
        <f t="shared" si="53"/>
        <v>1550</v>
      </c>
      <c r="BF39" s="622">
        <f t="shared" si="53"/>
        <v>1550</v>
      </c>
      <c r="BG39" s="623">
        <f t="shared" si="41"/>
        <v>1550</v>
      </c>
      <c r="BH39" s="623">
        <f t="shared" si="54"/>
        <v>1550</v>
      </c>
      <c r="BI39" s="623">
        <f t="shared" si="54"/>
        <v>1550</v>
      </c>
      <c r="BJ39" s="623">
        <f t="shared" si="54"/>
        <v>1550</v>
      </c>
      <c r="BK39" s="623">
        <f t="shared" si="54"/>
        <v>1550</v>
      </c>
      <c r="BL39" s="623">
        <f t="shared" si="54"/>
        <v>1550</v>
      </c>
      <c r="BM39" s="623">
        <f t="shared" si="54"/>
        <v>1550</v>
      </c>
      <c r="BN39" s="623">
        <f t="shared" si="54"/>
        <v>1550</v>
      </c>
      <c r="BO39" s="623">
        <f t="shared" si="54"/>
        <v>1550</v>
      </c>
      <c r="BP39" s="623">
        <f t="shared" si="54"/>
        <v>1550</v>
      </c>
      <c r="BQ39" s="623">
        <f t="shared" si="54"/>
        <v>1550</v>
      </c>
      <c r="BR39" s="623">
        <f t="shared" si="54"/>
        <v>1550</v>
      </c>
      <c r="BS39" s="1281">
        <f t="shared" si="45"/>
        <v>1550</v>
      </c>
      <c r="BT39" s="1281">
        <f t="shared" si="55"/>
        <v>1550</v>
      </c>
      <c r="BU39" s="1281">
        <f t="shared" si="55"/>
        <v>1550</v>
      </c>
      <c r="BV39" s="1281">
        <f t="shared" si="55"/>
        <v>1550</v>
      </c>
      <c r="BW39" s="1281">
        <f t="shared" si="55"/>
        <v>1550</v>
      </c>
      <c r="BX39" s="1281">
        <f t="shared" si="55"/>
        <v>1550</v>
      </c>
      <c r="BY39" s="1281">
        <f t="shared" si="55"/>
        <v>1550</v>
      </c>
      <c r="BZ39" s="1281">
        <f t="shared" si="55"/>
        <v>1550</v>
      </c>
      <c r="CA39" s="1281">
        <f t="shared" si="55"/>
        <v>1550</v>
      </c>
      <c r="CB39" s="1281">
        <f t="shared" si="55"/>
        <v>1550</v>
      </c>
      <c r="CC39" s="1281">
        <f t="shared" si="55"/>
        <v>1550</v>
      </c>
      <c r="CD39" s="1281">
        <f t="shared" si="55"/>
        <v>1550</v>
      </c>
      <c r="CE39" s="623">
        <f t="shared" si="23"/>
        <v>1550</v>
      </c>
      <c r="CF39" s="623">
        <f t="shared" si="56"/>
        <v>1550</v>
      </c>
      <c r="CG39" s="623">
        <f t="shared" si="56"/>
        <v>1550</v>
      </c>
      <c r="CH39" s="623">
        <f t="shared" si="56"/>
        <v>1550</v>
      </c>
      <c r="CI39" s="623">
        <f t="shared" si="56"/>
        <v>1550</v>
      </c>
      <c r="CJ39" s="623">
        <f t="shared" si="56"/>
        <v>1550</v>
      </c>
      <c r="CK39" s="623">
        <f t="shared" si="56"/>
        <v>1550</v>
      </c>
      <c r="CL39" s="623">
        <f t="shared" si="56"/>
        <v>1550</v>
      </c>
      <c r="CM39" s="623">
        <f t="shared" si="56"/>
        <v>1550</v>
      </c>
      <c r="CN39" s="623">
        <f t="shared" si="56"/>
        <v>1550</v>
      </c>
      <c r="CO39" s="623">
        <f t="shared" si="56"/>
        <v>1550</v>
      </c>
      <c r="CP39" s="623">
        <f t="shared" si="56"/>
        <v>1550</v>
      </c>
      <c r="CQ39" s="1281">
        <f t="shared" si="25"/>
        <v>1550</v>
      </c>
      <c r="CR39" s="1281">
        <f t="shared" si="57"/>
        <v>1550</v>
      </c>
      <c r="CS39" s="1281">
        <f t="shared" si="57"/>
        <v>1550</v>
      </c>
      <c r="CT39" s="1281">
        <f t="shared" si="57"/>
        <v>1550</v>
      </c>
      <c r="CU39" s="1281">
        <f t="shared" si="57"/>
        <v>1550</v>
      </c>
      <c r="CV39" s="1281">
        <f t="shared" si="57"/>
        <v>1550</v>
      </c>
      <c r="CW39" s="1281">
        <f t="shared" si="57"/>
        <v>1550</v>
      </c>
      <c r="CX39" s="1281">
        <f t="shared" si="57"/>
        <v>1550</v>
      </c>
      <c r="CY39" s="1281">
        <f t="shared" si="57"/>
        <v>1550</v>
      </c>
      <c r="CZ39" s="1281">
        <f t="shared" si="57"/>
        <v>1550</v>
      </c>
      <c r="DA39" s="1281">
        <f t="shared" si="57"/>
        <v>1550</v>
      </c>
      <c r="DB39" s="1281">
        <f t="shared" si="57"/>
        <v>1550</v>
      </c>
      <c r="DC39" s="623">
        <f t="shared" si="27"/>
        <v>1550</v>
      </c>
      <c r="DD39" s="623">
        <f t="shared" si="58"/>
        <v>1550</v>
      </c>
      <c r="DE39" s="623">
        <f t="shared" si="58"/>
        <v>1550</v>
      </c>
      <c r="DF39" s="623">
        <f t="shared" si="58"/>
        <v>1550</v>
      </c>
      <c r="DG39" s="623">
        <f t="shared" si="58"/>
        <v>1550</v>
      </c>
      <c r="DH39" s="623">
        <f t="shared" si="58"/>
        <v>1550</v>
      </c>
      <c r="DI39" s="623">
        <f t="shared" si="58"/>
        <v>1550</v>
      </c>
      <c r="DJ39" s="623">
        <f t="shared" si="58"/>
        <v>1550</v>
      </c>
      <c r="DK39" s="623">
        <f t="shared" si="58"/>
        <v>1550</v>
      </c>
      <c r="DL39" s="623">
        <f t="shared" si="58"/>
        <v>1550</v>
      </c>
      <c r="DM39" s="623">
        <f t="shared" si="58"/>
        <v>1550</v>
      </c>
      <c r="DN39" s="623">
        <f t="shared" si="58"/>
        <v>1550</v>
      </c>
      <c r="DO39" s="1281">
        <f t="shared" si="29"/>
        <v>1550</v>
      </c>
      <c r="DP39" s="1281">
        <f t="shared" si="59"/>
        <v>1550</v>
      </c>
      <c r="DQ39" s="1281">
        <f t="shared" si="59"/>
        <v>1550</v>
      </c>
      <c r="DR39" s="1281">
        <f t="shared" si="59"/>
        <v>1550</v>
      </c>
      <c r="DS39" s="1281">
        <f t="shared" si="59"/>
        <v>1550</v>
      </c>
      <c r="DT39" s="1281">
        <f t="shared" si="59"/>
        <v>1550</v>
      </c>
      <c r="DU39" s="1281">
        <f t="shared" si="59"/>
        <v>1550</v>
      </c>
      <c r="DV39" s="1281">
        <f t="shared" si="59"/>
        <v>1550</v>
      </c>
      <c r="DW39" s="1281">
        <f t="shared" si="59"/>
        <v>1550</v>
      </c>
      <c r="DX39" s="1281">
        <f t="shared" si="59"/>
        <v>1550</v>
      </c>
      <c r="DY39" s="1281">
        <f t="shared" si="59"/>
        <v>1550</v>
      </c>
      <c r="DZ39" s="1281">
        <f t="shared" si="59"/>
        <v>1550</v>
      </c>
      <c r="EA39" s="623">
        <f t="shared" si="31"/>
        <v>1550</v>
      </c>
      <c r="EB39" s="623">
        <f t="shared" si="60"/>
        <v>1550</v>
      </c>
      <c r="EC39" s="623">
        <f t="shared" si="60"/>
        <v>1550</v>
      </c>
      <c r="ED39" s="623">
        <f t="shared" si="60"/>
        <v>1550</v>
      </c>
      <c r="EE39" s="623">
        <f t="shared" si="60"/>
        <v>1550</v>
      </c>
      <c r="EF39" s="623">
        <f t="shared" si="60"/>
        <v>1550</v>
      </c>
      <c r="EG39" s="623">
        <f t="shared" si="60"/>
        <v>1550</v>
      </c>
      <c r="EH39" s="623">
        <f t="shared" si="60"/>
        <v>1550</v>
      </c>
      <c r="EI39" s="623">
        <f t="shared" si="60"/>
        <v>1550</v>
      </c>
      <c r="EJ39" s="623">
        <f t="shared" si="60"/>
        <v>1550</v>
      </c>
      <c r="EK39" s="623">
        <f t="shared" si="60"/>
        <v>1550</v>
      </c>
      <c r="EL39" s="623">
        <f t="shared" si="60"/>
        <v>1550</v>
      </c>
    </row>
    <row r="40" spans="1:142">
      <c r="A40" s="7" t="str">
        <f>IF('Rent Roll_RedIQ 1'!B33&gt;0,'Rent Roll_RedIQ 1'!B33,"")</f>
        <v>825</v>
      </c>
      <c r="B40" s="7" t="str">
        <f>IF('Rent Roll_RedIQ 1'!C33&gt;0,'Rent Roll_RedIQ 1'!C33,"")</f>
        <v>A1</v>
      </c>
      <c r="C40" s="614">
        <f>IF('Rent Roll_RedIQ 1'!K33&gt;0,'Rent Roll_RedIQ 1'!K33,0)</f>
        <v>1075</v>
      </c>
      <c r="D40" s="615">
        <f>IF('Rent Roll_RedIQ 1'!J33&gt;0,'Rent Roll_RedIQ 1'!J33,"")</f>
        <v>1200</v>
      </c>
      <c r="E40" s="624">
        <f t="shared" si="42"/>
        <v>0.11627906976744184</v>
      </c>
      <c r="F40" s="194"/>
      <c r="G40" s="194"/>
      <c r="H40" s="616">
        <f t="shared" si="33"/>
        <v>1075</v>
      </c>
      <c r="I40" s="1200">
        <f>IF('Rent Roll_RedIQ 1'!S33&gt;0,'Rent Roll_RedIQ 1'!S33,Purchase_Date-1)</f>
        <v>45961</v>
      </c>
      <c r="J40" s="617">
        <f t="shared" si="34"/>
        <v>1075</v>
      </c>
      <c r="K40" s="1205">
        <f t="shared" si="35"/>
        <v>46326</v>
      </c>
      <c r="L40" s="618">
        <f t="shared" si="34"/>
        <v>1075</v>
      </c>
      <c r="M40" s="1208">
        <f t="shared" si="36"/>
        <v>46691</v>
      </c>
      <c r="N40" s="614">
        <f t="shared" si="43"/>
        <v>1075</v>
      </c>
      <c r="O40" s="614">
        <f t="shared" si="37"/>
        <v>1075</v>
      </c>
      <c r="P40" s="614">
        <f t="shared" si="11"/>
        <v>1075</v>
      </c>
      <c r="Q40" s="614">
        <f t="shared" si="12"/>
        <v>1075</v>
      </c>
      <c r="R40" s="614">
        <f t="shared" si="13"/>
        <v>1075</v>
      </c>
      <c r="S40" s="614">
        <f t="shared" si="14"/>
        <v>1075</v>
      </c>
      <c r="T40" s="614">
        <f t="shared" si="15"/>
        <v>1075</v>
      </c>
      <c r="U40" s="619"/>
      <c r="V40" s="614"/>
      <c r="W40" s="620">
        <f t="shared" si="49"/>
        <v>1075</v>
      </c>
      <c r="X40" s="620">
        <f t="shared" si="65"/>
        <v>1075</v>
      </c>
      <c r="Y40" s="620">
        <f t="shared" si="65"/>
        <v>1075</v>
      </c>
      <c r="Z40" s="620">
        <f t="shared" si="65"/>
        <v>1075</v>
      </c>
      <c r="AA40" s="620">
        <f t="shared" si="65"/>
        <v>1075</v>
      </c>
      <c r="AB40" s="620">
        <f t="shared" si="65"/>
        <v>1075</v>
      </c>
      <c r="AC40" s="620">
        <f t="shared" si="65"/>
        <v>1075</v>
      </c>
      <c r="AD40" s="620">
        <f t="shared" si="65"/>
        <v>1075</v>
      </c>
      <c r="AE40" s="620">
        <f t="shared" si="65"/>
        <v>1075</v>
      </c>
      <c r="AF40" s="620">
        <f t="shared" si="65"/>
        <v>1075</v>
      </c>
      <c r="AG40" s="620">
        <f t="shared" si="65"/>
        <v>1075</v>
      </c>
      <c r="AH40" s="620">
        <f t="shared" si="65"/>
        <v>1075</v>
      </c>
      <c r="AI40" s="621">
        <f t="shared" si="17"/>
        <v>1075</v>
      </c>
      <c r="AJ40" s="621">
        <f t="shared" si="64"/>
        <v>1075</v>
      </c>
      <c r="AK40" s="621">
        <f t="shared" si="64"/>
        <v>1075</v>
      </c>
      <c r="AL40" s="621">
        <f t="shared" si="64"/>
        <v>1075</v>
      </c>
      <c r="AM40" s="621">
        <f t="shared" si="64"/>
        <v>1075</v>
      </c>
      <c r="AN40" s="621">
        <f t="shared" si="64"/>
        <v>1075</v>
      </c>
      <c r="AO40" s="621">
        <f t="shared" si="64"/>
        <v>1075</v>
      </c>
      <c r="AP40" s="621">
        <f t="shared" si="64"/>
        <v>1075</v>
      </c>
      <c r="AQ40" s="621">
        <f t="shared" si="64"/>
        <v>1075</v>
      </c>
      <c r="AR40" s="621">
        <f t="shared" si="64"/>
        <v>1075</v>
      </c>
      <c r="AS40" s="621">
        <f t="shared" si="64"/>
        <v>1075</v>
      </c>
      <c r="AT40" s="621">
        <f t="shared" si="64"/>
        <v>1075</v>
      </c>
      <c r="AU40" s="622">
        <f t="shared" si="19"/>
        <v>1075</v>
      </c>
      <c r="AV40" s="622">
        <f t="shared" si="53"/>
        <v>1075</v>
      </c>
      <c r="AW40" s="622">
        <f t="shared" si="53"/>
        <v>1075</v>
      </c>
      <c r="AX40" s="622">
        <f t="shared" si="53"/>
        <v>1075</v>
      </c>
      <c r="AY40" s="622">
        <f t="shared" si="53"/>
        <v>1075</v>
      </c>
      <c r="AZ40" s="622">
        <f t="shared" si="53"/>
        <v>1075</v>
      </c>
      <c r="BA40" s="622">
        <f t="shared" si="53"/>
        <v>1075</v>
      </c>
      <c r="BB40" s="622">
        <f t="shared" si="53"/>
        <v>1075</v>
      </c>
      <c r="BC40" s="622">
        <f t="shared" si="53"/>
        <v>1075</v>
      </c>
      <c r="BD40" s="622">
        <f t="shared" si="53"/>
        <v>1075</v>
      </c>
      <c r="BE40" s="622">
        <f t="shared" si="53"/>
        <v>1075</v>
      </c>
      <c r="BF40" s="622">
        <f t="shared" si="53"/>
        <v>1075</v>
      </c>
      <c r="BG40" s="623">
        <f t="shared" si="41"/>
        <v>1075</v>
      </c>
      <c r="BH40" s="623">
        <f t="shared" si="54"/>
        <v>1075</v>
      </c>
      <c r="BI40" s="623">
        <f t="shared" si="54"/>
        <v>1075</v>
      </c>
      <c r="BJ40" s="623">
        <f t="shared" si="54"/>
        <v>1075</v>
      </c>
      <c r="BK40" s="623">
        <f t="shared" si="54"/>
        <v>1075</v>
      </c>
      <c r="BL40" s="623">
        <f t="shared" si="54"/>
        <v>1075</v>
      </c>
      <c r="BM40" s="623">
        <f t="shared" si="54"/>
        <v>1075</v>
      </c>
      <c r="BN40" s="623">
        <f t="shared" si="54"/>
        <v>1075</v>
      </c>
      <c r="BO40" s="623">
        <f t="shared" si="54"/>
        <v>1075</v>
      </c>
      <c r="BP40" s="623">
        <f t="shared" si="54"/>
        <v>1075</v>
      </c>
      <c r="BQ40" s="623">
        <f t="shared" si="54"/>
        <v>1075</v>
      </c>
      <c r="BR40" s="623">
        <f t="shared" si="54"/>
        <v>1075</v>
      </c>
      <c r="BS40" s="1281">
        <f t="shared" si="45"/>
        <v>1075</v>
      </c>
      <c r="BT40" s="1281">
        <f t="shared" si="55"/>
        <v>1075</v>
      </c>
      <c r="BU40" s="1281">
        <f t="shared" si="55"/>
        <v>1075</v>
      </c>
      <c r="BV40" s="1281">
        <f t="shared" si="55"/>
        <v>1075</v>
      </c>
      <c r="BW40" s="1281">
        <f t="shared" si="55"/>
        <v>1075</v>
      </c>
      <c r="BX40" s="1281">
        <f t="shared" si="55"/>
        <v>1075</v>
      </c>
      <c r="BY40" s="1281">
        <f t="shared" si="55"/>
        <v>1075</v>
      </c>
      <c r="BZ40" s="1281">
        <f t="shared" si="55"/>
        <v>1075</v>
      </c>
      <c r="CA40" s="1281">
        <f t="shared" si="55"/>
        <v>1075</v>
      </c>
      <c r="CB40" s="1281">
        <f t="shared" si="55"/>
        <v>1075</v>
      </c>
      <c r="CC40" s="1281">
        <f t="shared" si="55"/>
        <v>1075</v>
      </c>
      <c r="CD40" s="1281">
        <f t="shared" si="55"/>
        <v>1075</v>
      </c>
      <c r="CE40" s="623">
        <f t="shared" si="23"/>
        <v>1075</v>
      </c>
      <c r="CF40" s="623">
        <f t="shared" si="56"/>
        <v>1075</v>
      </c>
      <c r="CG40" s="623">
        <f t="shared" si="56"/>
        <v>1075</v>
      </c>
      <c r="CH40" s="623">
        <f t="shared" si="56"/>
        <v>1075</v>
      </c>
      <c r="CI40" s="623">
        <f t="shared" si="56"/>
        <v>1075</v>
      </c>
      <c r="CJ40" s="623">
        <f t="shared" si="56"/>
        <v>1075</v>
      </c>
      <c r="CK40" s="623">
        <f t="shared" si="56"/>
        <v>1075</v>
      </c>
      <c r="CL40" s="623">
        <f t="shared" si="56"/>
        <v>1075</v>
      </c>
      <c r="CM40" s="623">
        <f t="shared" si="56"/>
        <v>1075</v>
      </c>
      <c r="CN40" s="623">
        <f t="shared" si="56"/>
        <v>1075</v>
      </c>
      <c r="CO40" s="623">
        <f t="shared" si="56"/>
        <v>1075</v>
      </c>
      <c r="CP40" s="623">
        <f t="shared" si="56"/>
        <v>1075</v>
      </c>
      <c r="CQ40" s="1281">
        <f t="shared" si="25"/>
        <v>1075</v>
      </c>
      <c r="CR40" s="1281">
        <f t="shared" si="57"/>
        <v>1075</v>
      </c>
      <c r="CS40" s="1281">
        <f t="shared" si="57"/>
        <v>1075</v>
      </c>
      <c r="CT40" s="1281">
        <f t="shared" si="57"/>
        <v>1075</v>
      </c>
      <c r="CU40" s="1281">
        <f t="shared" si="57"/>
        <v>1075</v>
      </c>
      <c r="CV40" s="1281">
        <f t="shared" si="57"/>
        <v>1075</v>
      </c>
      <c r="CW40" s="1281">
        <f t="shared" si="57"/>
        <v>1075</v>
      </c>
      <c r="CX40" s="1281">
        <f t="shared" si="57"/>
        <v>1075</v>
      </c>
      <c r="CY40" s="1281">
        <f t="shared" si="57"/>
        <v>1075</v>
      </c>
      <c r="CZ40" s="1281">
        <f t="shared" si="57"/>
        <v>1075</v>
      </c>
      <c r="DA40" s="1281">
        <f t="shared" si="57"/>
        <v>1075</v>
      </c>
      <c r="DB40" s="1281">
        <f t="shared" si="57"/>
        <v>1075</v>
      </c>
      <c r="DC40" s="623">
        <f t="shared" si="27"/>
        <v>1075</v>
      </c>
      <c r="DD40" s="623">
        <f t="shared" si="58"/>
        <v>1075</v>
      </c>
      <c r="DE40" s="623">
        <f t="shared" si="58"/>
        <v>1075</v>
      </c>
      <c r="DF40" s="623">
        <f t="shared" si="58"/>
        <v>1075</v>
      </c>
      <c r="DG40" s="623">
        <f t="shared" si="58"/>
        <v>1075</v>
      </c>
      <c r="DH40" s="623">
        <f t="shared" si="58"/>
        <v>1075</v>
      </c>
      <c r="DI40" s="623">
        <f t="shared" si="58"/>
        <v>1075</v>
      </c>
      <c r="DJ40" s="623">
        <f t="shared" si="58"/>
        <v>1075</v>
      </c>
      <c r="DK40" s="623">
        <f t="shared" si="58"/>
        <v>1075</v>
      </c>
      <c r="DL40" s="623">
        <f t="shared" si="58"/>
        <v>1075</v>
      </c>
      <c r="DM40" s="623">
        <f t="shared" si="58"/>
        <v>1075</v>
      </c>
      <c r="DN40" s="623">
        <f t="shared" si="58"/>
        <v>1075</v>
      </c>
      <c r="DO40" s="1281">
        <f t="shared" si="29"/>
        <v>1075</v>
      </c>
      <c r="DP40" s="1281">
        <f t="shared" si="59"/>
        <v>1075</v>
      </c>
      <c r="DQ40" s="1281">
        <f t="shared" si="59"/>
        <v>1075</v>
      </c>
      <c r="DR40" s="1281">
        <f t="shared" si="59"/>
        <v>1075</v>
      </c>
      <c r="DS40" s="1281">
        <f t="shared" si="59"/>
        <v>1075</v>
      </c>
      <c r="DT40" s="1281">
        <f t="shared" si="59"/>
        <v>1075</v>
      </c>
      <c r="DU40" s="1281">
        <f t="shared" si="59"/>
        <v>1075</v>
      </c>
      <c r="DV40" s="1281">
        <f t="shared" si="59"/>
        <v>1075</v>
      </c>
      <c r="DW40" s="1281">
        <f t="shared" si="59"/>
        <v>1075</v>
      </c>
      <c r="DX40" s="1281">
        <f t="shared" si="59"/>
        <v>1075</v>
      </c>
      <c r="DY40" s="1281">
        <f t="shared" si="59"/>
        <v>1075</v>
      </c>
      <c r="DZ40" s="1281">
        <f t="shared" si="59"/>
        <v>1075</v>
      </c>
      <c r="EA40" s="623">
        <f t="shared" si="31"/>
        <v>1075</v>
      </c>
      <c r="EB40" s="623">
        <f t="shared" si="60"/>
        <v>1075</v>
      </c>
      <c r="EC40" s="623">
        <f t="shared" si="60"/>
        <v>1075</v>
      </c>
      <c r="ED40" s="623">
        <f t="shared" si="60"/>
        <v>1075</v>
      </c>
      <c r="EE40" s="623">
        <f t="shared" si="60"/>
        <v>1075</v>
      </c>
      <c r="EF40" s="623">
        <f t="shared" si="60"/>
        <v>1075</v>
      </c>
      <c r="EG40" s="623">
        <f t="shared" si="60"/>
        <v>1075</v>
      </c>
      <c r="EH40" s="623">
        <f t="shared" si="60"/>
        <v>1075</v>
      </c>
      <c r="EI40" s="623">
        <f t="shared" si="60"/>
        <v>1075</v>
      </c>
      <c r="EJ40" s="623">
        <f t="shared" si="60"/>
        <v>1075</v>
      </c>
      <c r="EK40" s="623">
        <f t="shared" si="60"/>
        <v>1075</v>
      </c>
      <c r="EL40" s="623">
        <f t="shared" si="60"/>
        <v>1075</v>
      </c>
    </row>
    <row r="41" spans="1:142">
      <c r="A41" s="7" t="str">
        <f>IF('Rent Roll_RedIQ 1'!B34&gt;0,'Rent Roll_RedIQ 1'!B34,"")</f>
        <v>826</v>
      </c>
      <c r="B41" s="7" t="str">
        <f>IF('Rent Roll_RedIQ 1'!C34&gt;0,'Rent Roll_RedIQ 1'!C34,"")</f>
        <v>B2</v>
      </c>
      <c r="C41" s="614">
        <f>IF('Rent Roll_RedIQ 1'!K34&gt;0,'Rent Roll_RedIQ 1'!K34,0)</f>
        <v>1550</v>
      </c>
      <c r="D41" s="615">
        <f>IF('Rent Roll_RedIQ 1'!J34&gt;0,'Rent Roll_RedIQ 1'!J34,"")</f>
        <v>1500</v>
      </c>
      <c r="E41" s="624">
        <f t="shared" si="42"/>
        <v>-3.2258064516129004E-2</v>
      </c>
      <c r="F41" s="194"/>
      <c r="G41" s="194"/>
      <c r="H41" s="616">
        <f t="shared" si="33"/>
        <v>1550</v>
      </c>
      <c r="I41" s="1200">
        <f>IF('Rent Roll_RedIQ 1'!S34&gt;0,'Rent Roll_RedIQ 1'!S34,Purchase_Date-1)</f>
        <v>45961</v>
      </c>
      <c r="J41" s="617">
        <f t="shared" si="34"/>
        <v>1550</v>
      </c>
      <c r="K41" s="1205">
        <f t="shared" si="35"/>
        <v>46326</v>
      </c>
      <c r="L41" s="618">
        <f t="shared" si="34"/>
        <v>1550</v>
      </c>
      <c r="M41" s="1208">
        <f t="shared" si="36"/>
        <v>46691</v>
      </c>
      <c r="N41" s="614">
        <f t="shared" si="43"/>
        <v>1550</v>
      </c>
      <c r="O41" s="614">
        <f t="shared" si="37"/>
        <v>1550</v>
      </c>
      <c r="P41" s="614">
        <f t="shared" si="11"/>
        <v>1550</v>
      </c>
      <c r="Q41" s="614">
        <f t="shared" si="12"/>
        <v>1550</v>
      </c>
      <c r="R41" s="614">
        <f t="shared" si="13"/>
        <v>1550</v>
      </c>
      <c r="S41" s="614">
        <f t="shared" si="14"/>
        <v>1550</v>
      </c>
      <c r="T41" s="614">
        <f t="shared" si="15"/>
        <v>1550</v>
      </c>
      <c r="U41" s="619"/>
      <c r="V41" s="614"/>
      <c r="W41" s="620">
        <f t="shared" si="49"/>
        <v>1550</v>
      </c>
      <c r="X41" s="620">
        <f t="shared" ref="X41:AH41" si="66">IF($I41&gt;=X$11,$C41,$H41)</f>
        <v>1550</v>
      </c>
      <c r="Y41" s="620">
        <f t="shared" si="66"/>
        <v>1550</v>
      </c>
      <c r="Z41" s="620">
        <f t="shared" si="66"/>
        <v>1550</v>
      </c>
      <c r="AA41" s="620">
        <f t="shared" si="66"/>
        <v>1550</v>
      </c>
      <c r="AB41" s="620">
        <f t="shared" si="66"/>
        <v>1550</v>
      </c>
      <c r="AC41" s="620">
        <f t="shared" si="66"/>
        <v>1550</v>
      </c>
      <c r="AD41" s="620">
        <f t="shared" si="66"/>
        <v>1550</v>
      </c>
      <c r="AE41" s="620">
        <f t="shared" si="66"/>
        <v>1550</v>
      </c>
      <c r="AF41" s="620">
        <f t="shared" si="66"/>
        <v>1550</v>
      </c>
      <c r="AG41" s="620">
        <f t="shared" si="66"/>
        <v>1550</v>
      </c>
      <c r="AH41" s="620">
        <f t="shared" si="66"/>
        <v>1550</v>
      </c>
      <c r="AI41" s="621">
        <f t="shared" si="17"/>
        <v>1550</v>
      </c>
      <c r="AJ41" s="621">
        <f t="shared" si="64"/>
        <v>1550</v>
      </c>
      <c r="AK41" s="621">
        <f t="shared" si="64"/>
        <v>1550</v>
      </c>
      <c r="AL41" s="621">
        <f t="shared" si="64"/>
        <v>1550</v>
      </c>
      <c r="AM41" s="621">
        <f t="shared" si="64"/>
        <v>1550</v>
      </c>
      <c r="AN41" s="621">
        <f t="shared" si="64"/>
        <v>1550</v>
      </c>
      <c r="AO41" s="621">
        <f t="shared" si="64"/>
        <v>1550</v>
      </c>
      <c r="AP41" s="621">
        <f t="shared" si="64"/>
        <v>1550</v>
      </c>
      <c r="AQ41" s="621">
        <f t="shared" si="64"/>
        <v>1550</v>
      </c>
      <c r="AR41" s="621">
        <f t="shared" si="64"/>
        <v>1550</v>
      </c>
      <c r="AS41" s="621">
        <f t="shared" si="64"/>
        <v>1550</v>
      </c>
      <c r="AT41" s="621">
        <f t="shared" si="64"/>
        <v>1550</v>
      </c>
      <c r="AU41" s="622">
        <f t="shared" si="19"/>
        <v>1550</v>
      </c>
      <c r="AV41" s="622">
        <f t="shared" si="53"/>
        <v>1550</v>
      </c>
      <c r="AW41" s="622">
        <f t="shared" si="53"/>
        <v>1550</v>
      </c>
      <c r="AX41" s="622">
        <f t="shared" si="53"/>
        <v>1550</v>
      </c>
      <c r="AY41" s="622">
        <f t="shared" si="53"/>
        <v>1550</v>
      </c>
      <c r="AZ41" s="622">
        <f t="shared" si="53"/>
        <v>1550</v>
      </c>
      <c r="BA41" s="622">
        <f t="shared" si="53"/>
        <v>1550</v>
      </c>
      <c r="BB41" s="622">
        <f t="shared" si="53"/>
        <v>1550</v>
      </c>
      <c r="BC41" s="622">
        <f t="shared" si="53"/>
        <v>1550</v>
      </c>
      <c r="BD41" s="622">
        <f t="shared" si="53"/>
        <v>1550</v>
      </c>
      <c r="BE41" s="622">
        <f t="shared" si="53"/>
        <v>1550</v>
      </c>
      <c r="BF41" s="622">
        <f t="shared" si="53"/>
        <v>1550</v>
      </c>
      <c r="BG41" s="623">
        <f t="shared" si="41"/>
        <v>1550</v>
      </c>
      <c r="BH41" s="623">
        <f t="shared" si="54"/>
        <v>1550</v>
      </c>
      <c r="BI41" s="623">
        <f t="shared" si="54"/>
        <v>1550</v>
      </c>
      <c r="BJ41" s="623">
        <f t="shared" si="54"/>
        <v>1550</v>
      </c>
      <c r="BK41" s="623">
        <f t="shared" si="54"/>
        <v>1550</v>
      </c>
      <c r="BL41" s="623">
        <f t="shared" si="54"/>
        <v>1550</v>
      </c>
      <c r="BM41" s="623">
        <f t="shared" si="54"/>
        <v>1550</v>
      </c>
      <c r="BN41" s="623">
        <f t="shared" si="54"/>
        <v>1550</v>
      </c>
      <c r="BO41" s="623">
        <f t="shared" si="54"/>
        <v>1550</v>
      </c>
      <c r="BP41" s="623">
        <f t="shared" si="54"/>
        <v>1550</v>
      </c>
      <c r="BQ41" s="623">
        <f t="shared" si="54"/>
        <v>1550</v>
      </c>
      <c r="BR41" s="623">
        <f t="shared" si="54"/>
        <v>1550</v>
      </c>
      <c r="BS41" s="1281">
        <f t="shared" si="45"/>
        <v>1550</v>
      </c>
      <c r="BT41" s="1281">
        <f t="shared" si="55"/>
        <v>1550</v>
      </c>
      <c r="BU41" s="1281">
        <f t="shared" si="55"/>
        <v>1550</v>
      </c>
      <c r="BV41" s="1281">
        <f t="shared" si="55"/>
        <v>1550</v>
      </c>
      <c r="BW41" s="1281">
        <f t="shared" si="55"/>
        <v>1550</v>
      </c>
      <c r="BX41" s="1281">
        <f t="shared" si="55"/>
        <v>1550</v>
      </c>
      <c r="BY41" s="1281">
        <f t="shared" si="55"/>
        <v>1550</v>
      </c>
      <c r="BZ41" s="1281">
        <f t="shared" si="55"/>
        <v>1550</v>
      </c>
      <c r="CA41" s="1281">
        <f t="shared" si="55"/>
        <v>1550</v>
      </c>
      <c r="CB41" s="1281">
        <f t="shared" si="55"/>
        <v>1550</v>
      </c>
      <c r="CC41" s="1281">
        <f t="shared" si="55"/>
        <v>1550</v>
      </c>
      <c r="CD41" s="1281">
        <f t="shared" si="55"/>
        <v>1550</v>
      </c>
      <c r="CE41" s="623">
        <f t="shared" si="23"/>
        <v>1550</v>
      </c>
      <c r="CF41" s="623">
        <f t="shared" si="56"/>
        <v>1550</v>
      </c>
      <c r="CG41" s="623">
        <f t="shared" si="56"/>
        <v>1550</v>
      </c>
      <c r="CH41" s="623">
        <f t="shared" si="56"/>
        <v>1550</v>
      </c>
      <c r="CI41" s="623">
        <f t="shared" si="56"/>
        <v>1550</v>
      </c>
      <c r="CJ41" s="623">
        <f t="shared" si="56"/>
        <v>1550</v>
      </c>
      <c r="CK41" s="623">
        <f t="shared" si="56"/>
        <v>1550</v>
      </c>
      <c r="CL41" s="623">
        <f t="shared" si="56"/>
        <v>1550</v>
      </c>
      <c r="CM41" s="623">
        <f t="shared" si="56"/>
        <v>1550</v>
      </c>
      <c r="CN41" s="623">
        <f t="shared" si="56"/>
        <v>1550</v>
      </c>
      <c r="CO41" s="623">
        <f t="shared" si="56"/>
        <v>1550</v>
      </c>
      <c r="CP41" s="623">
        <f t="shared" si="56"/>
        <v>1550</v>
      </c>
      <c r="CQ41" s="1281">
        <f t="shared" si="25"/>
        <v>1550</v>
      </c>
      <c r="CR41" s="1281">
        <f t="shared" si="57"/>
        <v>1550</v>
      </c>
      <c r="CS41" s="1281">
        <f t="shared" si="57"/>
        <v>1550</v>
      </c>
      <c r="CT41" s="1281">
        <f t="shared" si="57"/>
        <v>1550</v>
      </c>
      <c r="CU41" s="1281">
        <f t="shared" si="57"/>
        <v>1550</v>
      </c>
      <c r="CV41" s="1281">
        <f t="shared" si="57"/>
        <v>1550</v>
      </c>
      <c r="CW41" s="1281">
        <f t="shared" si="57"/>
        <v>1550</v>
      </c>
      <c r="CX41" s="1281">
        <f t="shared" si="57"/>
        <v>1550</v>
      </c>
      <c r="CY41" s="1281">
        <f t="shared" si="57"/>
        <v>1550</v>
      </c>
      <c r="CZ41" s="1281">
        <f t="shared" si="57"/>
        <v>1550</v>
      </c>
      <c r="DA41" s="1281">
        <f t="shared" si="57"/>
        <v>1550</v>
      </c>
      <c r="DB41" s="1281">
        <f t="shared" si="57"/>
        <v>1550</v>
      </c>
      <c r="DC41" s="623">
        <f t="shared" si="27"/>
        <v>1550</v>
      </c>
      <c r="DD41" s="623">
        <f t="shared" si="58"/>
        <v>1550</v>
      </c>
      <c r="DE41" s="623">
        <f t="shared" si="58"/>
        <v>1550</v>
      </c>
      <c r="DF41" s="623">
        <f t="shared" si="58"/>
        <v>1550</v>
      </c>
      <c r="DG41" s="623">
        <f t="shared" si="58"/>
        <v>1550</v>
      </c>
      <c r="DH41" s="623">
        <f t="shared" si="58"/>
        <v>1550</v>
      </c>
      <c r="DI41" s="623">
        <f t="shared" si="58"/>
        <v>1550</v>
      </c>
      <c r="DJ41" s="623">
        <f t="shared" si="58"/>
        <v>1550</v>
      </c>
      <c r="DK41" s="623">
        <f t="shared" si="58"/>
        <v>1550</v>
      </c>
      <c r="DL41" s="623">
        <f t="shared" si="58"/>
        <v>1550</v>
      </c>
      <c r="DM41" s="623">
        <f t="shared" si="58"/>
        <v>1550</v>
      </c>
      <c r="DN41" s="623">
        <f t="shared" si="58"/>
        <v>1550</v>
      </c>
      <c r="DO41" s="1281">
        <f t="shared" si="29"/>
        <v>1550</v>
      </c>
      <c r="DP41" s="1281">
        <f t="shared" si="59"/>
        <v>1550</v>
      </c>
      <c r="DQ41" s="1281">
        <f t="shared" si="59"/>
        <v>1550</v>
      </c>
      <c r="DR41" s="1281">
        <f t="shared" si="59"/>
        <v>1550</v>
      </c>
      <c r="DS41" s="1281">
        <f t="shared" si="59"/>
        <v>1550</v>
      </c>
      <c r="DT41" s="1281">
        <f t="shared" si="59"/>
        <v>1550</v>
      </c>
      <c r="DU41" s="1281">
        <f t="shared" si="59"/>
        <v>1550</v>
      </c>
      <c r="DV41" s="1281">
        <f t="shared" si="59"/>
        <v>1550</v>
      </c>
      <c r="DW41" s="1281">
        <f t="shared" si="59"/>
        <v>1550</v>
      </c>
      <c r="DX41" s="1281">
        <f t="shared" si="59"/>
        <v>1550</v>
      </c>
      <c r="DY41" s="1281">
        <f t="shared" si="59"/>
        <v>1550</v>
      </c>
      <c r="DZ41" s="1281">
        <f t="shared" si="59"/>
        <v>1550</v>
      </c>
      <c r="EA41" s="623">
        <f t="shared" si="31"/>
        <v>1550</v>
      </c>
      <c r="EB41" s="623">
        <f t="shared" si="60"/>
        <v>1550</v>
      </c>
      <c r="EC41" s="623">
        <f t="shared" si="60"/>
        <v>1550</v>
      </c>
      <c r="ED41" s="623">
        <f t="shared" si="60"/>
        <v>1550</v>
      </c>
      <c r="EE41" s="623">
        <f t="shared" si="60"/>
        <v>1550</v>
      </c>
      <c r="EF41" s="623">
        <f t="shared" si="60"/>
        <v>1550</v>
      </c>
      <c r="EG41" s="623">
        <f t="shared" si="60"/>
        <v>1550</v>
      </c>
      <c r="EH41" s="623">
        <f t="shared" si="60"/>
        <v>1550</v>
      </c>
      <c r="EI41" s="623">
        <f t="shared" si="60"/>
        <v>1550</v>
      </c>
      <c r="EJ41" s="623">
        <f t="shared" si="60"/>
        <v>1550</v>
      </c>
      <c r="EK41" s="623">
        <f t="shared" si="60"/>
        <v>1550</v>
      </c>
      <c r="EL41" s="623">
        <f t="shared" si="60"/>
        <v>1550</v>
      </c>
    </row>
    <row r="42" spans="1:142">
      <c r="A42" s="7" t="str">
        <f>IF('Rent Roll_RedIQ 1'!B35&gt;0,'Rent Roll_RedIQ 1'!B35,"")</f>
        <v>535</v>
      </c>
      <c r="B42" s="7" t="str">
        <f>IF('Rent Roll_RedIQ 1'!C35&gt;0,'Rent Roll_RedIQ 1'!C35,"")</f>
        <v>B1</v>
      </c>
      <c r="C42" s="614">
        <f>IF('Rent Roll_RedIQ 1'!K35&gt;0,'Rent Roll_RedIQ 1'!K35,0)</f>
        <v>1450</v>
      </c>
      <c r="D42" s="615">
        <f>IF('Rent Roll_RedIQ 1'!J35&gt;0,'Rent Roll_RedIQ 1'!J35,"")</f>
        <v>1400</v>
      </c>
      <c r="E42" s="624">
        <f t="shared" si="42"/>
        <v>-3.4482758620689613E-2</v>
      </c>
      <c r="F42" s="194"/>
      <c r="G42" s="194"/>
      <c r="H42" s="616">
        <f t="shared" si="33"/>
        <v>1450</v>
      </c>
      <c r="I42" s="1200">
        <f>IF('Rent Roll_RedIQ 1'!S35&gt;0,'Rent Roll_RedIQ 1'!S35,Purchase_Date-1)</f>
        <v>45960</v>
      </c>
      <c r="J42" s="617">
        <f t="shared" si="34"/>
        <v>1450</v>
      </c>
      <c r="K42" s="1205">
        <f t="shared" si="35"/>
        <v>46326</v>
      </c>
      <c r="L42" s="618">
        <f t="shared" si="34"/>
        <v>1450</v>
      </c>
      <c r="M42" s="1208">
        <f t="shared" si="36"/>
        <v>46691</v>
      </c>
      <c r="N42" s="614">
        <f t="shared" si="43"/>
        <v>1450</v>
      </c>
      <c r="O42" s="614">
        <f t="shared" si="37"/>
        <v>1450</v>
      </c>
      <c r="P42" s="614">
        <f t="shared" si="11"/>
        <v>1450</v>
      </c>
      <c r="Q42" s="614">
        <f t="shared" si="12"/>
        <v>1450</v>
      </c>
      <c r="R42" s="614">
        <f t="shared" si="13"/>
        <v>1450</v>
      </c>
      <c r="S42" s="614">
        <f t="shared" si="14"/>
        <v>1450</v>
      </c>
      <c r="T42" s="614">
        <f t="shared" si="15"/>
        <v>1450</v>
      </c>
      <c r="U42" s="619"/>
      <c r="V42" s="614"/>
      <c r="W42" s="620">
        <f t="shared" si="49"/>
        <v>1450</v>
      </c>
      <c r="X42" s="620">
        <f t="shared" ref="X42:AH42" si="67">IF($I42&gt;=X$11,$C42,$H42)</f>
        <v>1450</v>
      </c>
      <c r="Y42" s="620">
        <f t="shared" si="67"/>
        <v>1450</v>
      </c>
      <c r="Z42" s="620">
        <f t="shared" si="67"/>
        <v>1450</v>
      </c>
      <c r="AA42" s="620">
        <f t="shared" si="67"/>
        <v>1450</v>
      </c>
      <c r="AB42" s="620">
        <f t="shared" si="67"/>
        <v>1450</v>
      </c>
      <c r="AC42" s="620">
        <f t="shared" si="67"/>
        <v>1450</v>
      </c>
      <c r="AD42" s="620">
        <f t="shared" si="67"/>
        <v>1450</v>
      </c>
      <c r="AE42" s="620">
        <f t="shared" si="67"/>
        <v>1450</v>
      </c>
      <c r="AF42" s="620">
        <f t="shared" si="67"/>
        <v>1450</v>
      </c>
      <c r="AG42" s="620">
        <f t="shared" si="67"/>
        <v>1450</v>
      </c>
      <c r="AH42" s="620">
        <f t="shared" si="67"/>
        <v>1450</v>
      </c>
      <c r="AI42" s="621">
        <f t="shared" si="17"/>
        <v>1450</v>
      </c>
      <c r="AJ42" s="621">
        <f t="shared" si="64"/>
        <v>1450</v>
      </c>
      <c r="AK42" s="621">
        <f t="shared" si="64"/>
        <v>1450</v>
      </c>
      <c r="AL42" s="621">
        <f t="shared" si="64"/>
        <v>1450</v>
      </c>
      <c r="AM42" s="621">
        <f t="shared" si="64"/>
        <v>1450</v>
      </c>
      <c r="AN42" s="621">
        <f t="shared" si="64"/>
        <v>1450</v>
      </c>
      <c r="AO42" s="621">
        <f t="shared" si="64"/>
        <v>1450</v>
      </c>
      <c r="AP42" s="621">
        <f t="shared" si="64"/>
        <v>1450</v>
      </c>
      <c r="AQ42" s="621">
        <f t="shared" si="64"/>
        <v>1450</v>
      </c>
      <c r="AR42" s="621">
        <f t="shared" si="64"/>
        <v>1450</v>
      </c>
      <c r="AS42" s="621">
        <f t="shared" si="64"/>
        <v>1450</v>
      </c>
      <c r="AT42" s="621">
        <f t="shared" si="64"/>
        <v>1450</v>
      </c>
      <c r="AU42" s="622">
        <f t="shared" si="19"/>
        <v>1450</v>
      </c>
      <c r="AV42" s="622">
        <f t="shared" si="53"/>
        <v>1450</v>
      </c>
      <c r="AW42" s="622">
        <f t="shared" si="53"/>
        <v>1450</v>
      </c>
      <c r="AX42" s="622">
        <f t="shared" si="53"/>
        <v>1450</v>
      </c>
      <c r="AY42" s="622">
        <f t="shared" si="53"/>
        <v>1450</v>
      </c>
      <c r="AZ42" s="622">
        <f t="shared" si="53"/>
        <v>1450</v>
      </c>
      <c r="BA42" s="622">
        <f t="shared" si="53"/>
        <v>1450</v>
      </c>
      <c r="BB42" s="622">
        <f t="shared" si="53"/>
        <v>1450</v>
      </c>
      <c r="BC42" s="622">
        <f t="shared" si="53"/>
        <v>1450</v>
      </c>
      <c r="BD42" s="622">
        <f t="shared" si="53"/>
        <v>1450</v>
      </c>
      <c r="BE42" s="622">
        <f t="shared" si="53"/>
        <v>1450</v>
      </c>
      <c r="BF42" s="622">
        <f t="shared" si="53"/>
        <v>1450</v>
      </c>
      <c r="BG42" s="623">
        <f t="shared" si="41"/>
        <v>1450</v>
      </c>
      <c r="BH42" s="623">
        <f t="shared" si="54"/>
        <v>1450</v>
      </c>
      <c r="BI42" s="623">
        <f t="shared" si="54"/>
        <v>1450</v>
      </c>
      <c r="BJ42" s="623">
        <f t="shared" si="54"/>
        <v>1450</v>
      </c>
      <c r="BK42" s="623">
        <f t="shared" si="54"/>
        <v>1450</v>
      </c>
      <c r="BL42" s="623">
        <f t="shared" si="54"/>
        <v>1450</v>
      </c>
      <c r="BM42" s="623">
        <f t="shared" si="54"/>
        <v>1450</v>
      </c>
      <c r="BN42" s="623">
        <f t="shared" si="54"/>
        <v>1450</v>
      </c>
      <c r="BO42" s="623">
        <f t="shared" si="54"/>
        <v>1450</v>
      </c>
      <c r="BP42" s="623">
        <f t="shared" si="54"/>
        <v>1450</v>
      </c>
      <c r="BQ42" s="623">
        <f t="shared" si="54"/>
        <v>1450</v>
      </c>
      <c r="BR42" s="623">
        <f t="shared" si="54"/>
        <v>1450</v>
      </c>
      <c r="BS42" s="1281">
        <f t="shared" si="45"/>
        <v>1450</v>
      </c>
      <c r="BT42" s="1281">
        <f t="shared" si="55"/>
        <v>1450</v>
      </c>
      <c r="BU42" s="1281">
        <f t="shared" si="55"/>
        <v>1450</v>
      </c>
      <c r="BV42" s="1281">
        <f t="shared" si="55"/>
        <v>1450</v>
      </c>
      <c r="BW42" s="1281">
        <f t="shared" si="55"/>
        <v>1450</v>
      </c>
      <c r="BX42" s="1281">
        <f t="shared" si="55"/>
        <v>1450</v>
      </c>
      <c r="BY42" s="1281">
        <f t="shared" si="55"/>
        <v>1450</v>
      </c>
      <c r="BZ42" s="1281">
        <f t="shared" si="55"/>
        <v>1450</v>
      </c>
      <c r="CA42" s="1281">
        <f t="shared" si="55"/>
        <v>1450</v>
      </c>
      <c r="CB42" s="1281">
        <f t="shared" si="55"/>
        <v>1450</v>
      </c>
      <c r="CC42" s="1281">
        <f t="shared" si="55"/>
        <v>1450</v>
      </c>
      <c r="CD42" s="1281">
        <f t="shared" si="55"/>
        <v>1450</v>
      </c>
      <c r="CE42" s="623">
        <f t="shared" si="23"/>
        <v>1450</v>
      </c>
      <c r="CF42" s="623">
        <f t="shared" si="56"/>
        <v>1450</v>
      </c>
      <c r="CG42" s="623">
        <f t="shared" si="56"/>
        <v>1450</v>
      </c>
      <c r="CH42" s="623">
        <f t="shared" si="56"/>
        <v>1450</v>
      </c>
      <c r="CI42" s="623">
        <f t="shared" si="56"/>
        <v>1450</v>
      </c>
      <c r="CJ42" s="623">
        <f t="shared" si="56"/>
        <v>1450</v>
      </c>
      <c r="CK42" s="623">
        <f t="shared" si="56"/>
        <v>1450</v>
      </c>
      <c r="CL42" s="623">
        <f t="shared" si="56"/>
        <v>1450</v>
      </c>
      <c r="CM42" s="623">
        <f t="shared" si="56"/>
        <v>1450</v>
      </c>
      <c r="CN42" s="623">
        <f t="shared" si="56"/>
        <v>1450</v>
      </c>
      <c r="CO42" s="623">
        <f t="shared" si="56"/>
        <v>1450</v>
      </c>
      <c r="CP42" s="623">
        <f t="shared" si="56"/>
        <v>1450</v>
      </c>
      <c r="CQ42" s="1281">
        <f t="shared" si="25"/>
        <v>1450</v>
      </c>
      <c r="CR42" s="1281">
        <f t="shared" si="57"/>
        <v>1450</v>
      </c>
      <c r="CS42" s="1281">
        <f t="shared" si="57"/>
        <v>1450</v>
      </c>
      <c r="CT42" s="1281">
        <f t="shared" si="57"/>
        <v>1450</v>
      </c>
      <c r="CU42" s="1281">
        <f t="shared" si="57"/>
        <v>1450</v>
      </c>
      <c r="CV42" s="1281">
        <f t="shared" si="57"/>
        <v>1450</v>
      </c>
      <c r="CW42" s="1281">
        <f t="shared" si="57"/>
        <v>1450</v>
      </c>
      <c r="CX42" s="1281">
        <f t="shared" si="57"/>
        <v>1450</v>
      </c>
      <c r="CY42" s="1281">
        <f t="shared" si="57"/>
        <v>1450</v>
      </c>
      <c r="CZ42" s="1281">
        <f t="shared" si="57"/>
        <v>1450</v>
      </c>
      <c r="DA42" s="1281">
        <f t="shared" si="57"/>
        <v>1450</v>
      </c>
      <c r="DB42" s="1281">
        <f t="shared" si="57"/>
        <v>1450</v>
      </c>
      <c r="DC42" s="623">
        <f t="shared" si="27"/>
        <v>1450</v>
      </c>
      <c r="DD42" s="623">
        <f t="shared" si="58"/>
        <v>1450</v>
      </c>
      <c r="DE42" s="623">
        <f t="shared" si="58"/>
        <v>1450</v>
      </c>
      <c r="DF42" s="623">
        <f t="shared" si="58"/>
        <v>1450</v>
      </c>
      <c r="DG42" s="623">
        <f t="shared" si="58"/>
        <v>1450</v>
      </c>
      <c r="DH42" s="623">
        <f t="shared" si="58"/>
        <v>1450</v>
      </c>
      <c r="DI42" s="623">
        <f t="shared" si="58"/>
        <v>1450</v>
      </c>
      <c r="DJ42" s="623">
        <f t="shared" si="58"/>
        <v>1450</v>
      </c>
      <c r="DK42" s="623">
        <f t="shared" si="58"/>
        <v>1450</v>
      </c>
      <c r="DL42" s="623">
        <f t="shared" si="58"/>
        <v>1450</v>
      </c>
      <c r="DM42" s="623">
        <f t="shared" si="58"/>
        <v>1450</v>
      </c>
      <c r="DN42" s="623">
        <f t="shared" si="58"/>
        <v>1450</v>
      </c>
      <c r="DO42" s="1281">
        <f t="shared" si="29"/>
        <v>1450</v>
      </c>
      <c r="DP42" s="1281">
        <f t="shared" si="59"/>
        <v>1450</v>
      </c>
      <c r="DQ42" s="1281">
        <f t="shared" si="59"/>
        <v>1450</v>
      </c>
      <c r="DR42" s="1281">
        <f t="shared" si="59"/>
        <v>1450</v>
      </c>
      <c r="DS42" s="1281">
        <f t="shared" si="59"/>
        <v>1450</v>
      </c>
      <c r="DT42" s="1281">
        <f t="shared" si="59"/>
        <v>1450</v>
      </c>
      <c r="DU42" s="1281">
        <f t="shared" si="59"/>
        <v>1450</v>
      </c>
      <c r="DV42" s="1281">
        <f t="shared" si="59"/>
        <v>1450</v>
      </c>
      <c r="DW42" s="1281">
        <f t="shared" si="59"/>
        <v>1450</v>
      </c>
      <c r="DX42" s="1281">
        <f t="shared" si="59"/>
        <v>1450</v>
      </c>
      <c r="DY42" s="1281">
        <f t="shared" si="59"/>
        <v>1450</v>
      </c>
      <c r="DZ42" s="1281">
        <f t="shared" si="59"/>
        <v>1450</v>
      </c>
      <c r="EA42" s="623">
        <f t="shared" si="31"/>
        <v>1450</v>
      </c>
      <c r="EB42" s="623">
        <f t="shared" si="60"/>
        <v>1450</v>
      </c>
      <c r="EC42" s="623">
        <f t="shared" si="60"/>
        <v>1450</v>
      </c>
      <c r="ED42" s="623">
        <f t="shared" si="60"/>
        <v>1450</v>
      </c>
      <c r="EE42" s="623">
        <f t="shared" si="60"/>
        <v>1450</v>
      </c>
      <c r="EF42" s="623">
        <f t="shared" si="60"/>
        <v>1450</v>
      </c>
      <c r="EG42" s="623">
        <f t="shared" si="60"/>
        <v>1450</v>
      </c>
      <c r="EH42" s="623">
        <f t="shared" si="60"/>
        <v>1450</v>
      </c>
      <c r="EI42" s="623">
        <f t="shared" si="60"/>
        <v>1450</v>
      </c>
      <c r="EJ42" s="623">
        <f t="shared" si="60"/>
        <v>1450</v>
      </c>
      <c r="EK42" s="623">
        <f t="shared" si="60"/>
        <v>1450</v>
      </c>
      <c r="EL42" s="623">
        <f t="shared" si="60"/>
        <v>1450</v>
      </c>
    </row>
    <row r="43" spans="1:142">
      <c r="A43" s="7" t="str">
        <f>IF('Rent Roll_RedIQ 1'!B36&gt;0,'Rent Roll_RedIQ 1'!B36,"")</f>
        <v>116</v>
      </c>
      <c r="B43" s="7" t="str">
        <f>IF('Rent Roll_RedIQ 1'!C36&gt;0,'Rent Roll_RedIQ 1'!C36,"")</f>
        <v>B2</v>
      </c>
      <c r="C43" s="614">
        <f>IF('Rent Roll_RedIQ 1'!K36&gt;0,'Rent Roll_RedIQ 1'!K36,0)</f>
        <v>1425</v>
      </c>
      <c r="D43" s="615">
        <f>IF('Rent Roll_RedIQ 1'!J36&gt;0,'Rent Roll_RedIQ 1'!J36,"")</f>
        <v>1500</v>
      </c>
      <c r="E43" s="624">
        <f t="shared" si="42"/>
        <v>5.2631578947368363E-2</v>
      </c>
      <c r="F43" s="194"/>
      <c r="G43" s="194"/>
      <c r="H43" s="616">
        <f t="shared" si="33"/>
        <v>1425</v>
      </c>
      <c r="I43" s="1200">
        <f>IF('Rent Roll_RedIQ 1'!S36&gt;0,'Rent Roll_RedIQ 1'!S36,Purchase_Date-1)</f>
        <v>45930</v>
      </c>
      <c r="J43" s="617">
        <f t="shared" si="34"/>
        <v>1425</v>
      </c>
      <c r="K43" s="1205">
        <f t="shared" si="35"/>
        <v>46295</v>
      </c>
      <c r="L43" s="618">
        <f t="shared" si="34"/>
        <v>1425</v>
      </c>
      <c r="M43" s="1208">
        <f t="shared" si="36"/>
        <v>46660</v>
      </c>
      <c r="N43" s="614">
        <f t="shared" si="43"/>
        <v>1425</v>
      </c>
      <c r="O43" s="614">
        <f t="shared" si="37"/>
        <v>1425</v>
      </c>
      <c r="P43" s="614">
        <f t="shared" si="11"/>
        <v>1425</v>
      </c>
      <c r="Q43" s="614">
        <f t="shared" si="12"/>
        <v>1425</v>
      </c>
      <c r="R43" s="614">
        <f t="shared" si="13"/>
        <v>1425</v>
      </c>
      <c r="S43" s="614">
        <f t="shared" si="14"/>
        <v>1425</v>
      </c>
      <c r="T43" s="614">
        <f t="shared" si="15"/>
        <v>1425</v>
      </c>
      <c r="U43" s="619"/>
      <c r="V43" s="614"/>
      <c r="W43" s="620">
        <f t="shared" si="49"/>
        <v>1425</v>
      </c>
      <c r="X43" s="620">
        <f t="shared" ref="X43:AH46" si="68">IF($I43&gt;=X$11,$C43,$H43)</f>
        <v>1425</v>
      </c>
      <c r="Y43" s="620">
        <f t="shared" si="68"/>
        <v>1425</v>
      </c>
      <c r="Z43" s="620">
        <f t="shared" si="68"/>
        <v>1425</v>
      </c>
      <c r="AA43" s="620">
        <f t="shared" si="68"/>
        <v>1425</v>
      </c>
      <c r="AB43" s="620">
        <f t="shared" si="68"/>
        <v>1425</v>
      </c>
      <c r="AC43" s="620">
        <f t="shared" si="68"/>
        <v>1425</v>
      </c>
      <c r="AD43" s="620">
        <f t="shared" si="68"/>
        <v>1425</v>
      </c>
      <c r="AE43" s="620">
        <f t="shared" si="68"/>
        <v>1425</v>
      </c>
      <c r="AF43" s="620">
        <f t="shared" si="68"/>
        <v>1425</v>
      </c>
      <c r="AG43" s="620">
        <f t="shared" si="68"/>
        <v>1425</v>
      </c>
      <c r="AH43" s="620">
        <f t="shared" si="68"/>
        <v>1425</v>
      </c>
      <c r="AI43" s="621">
        <f t="shared" si="17"/>
        <v>1425</v>
      </c>
      <c r="AJ43" s="621">
        <f t="shared" si="64"/>
        <v>1425</v>
      </c>
      <c r="AK43" s="621">
        <f t="shared" si="64"/>
        <v>1425</v>
      </c>
      <c r="AL43" s="621">
        <f t="shared" si="64"/>
        <v>1425</v>
      </c>
      <c r="AM43" s="621">
        <f t="shared" si="64"/>
        <v>1425</v>
      </c>
      <c r="AN43" s="621">
        <f t="shared" si="64"/>
        <v>1425</v>
      </c>
      <c r="AO43" s="621">
        <f t="shared" si="64"/>
        <v>1425</v>
      </c>
      <c r="AP43" s="621">
        <f t="shared" si="64"/>
        <v>1425</v>
      </c>
      <c r="AQ43" s="621">
        <f t="shared" si="64"/>
        <v>1425</v>
      </c>
      <c r="AR43" s="621">
        <f t="shared" si="64"/>
        <v>1425</v>
      </c>
      <c r="AS43" s="621">
        <f t="shared" si="64"/>
        <v>1425</v>
      </c>
      <c r="AT43" s="621">
        <f t="shared" si="64"/>
        <v>1425</v>
      </c>
      <c r="AU43" s="622">
        <f t="shared" si="19"/>
        <v>1425</v>
      </c>
      <c r="AV43" s="622">
        <f t="shared" ref="AV43:BF57" si="69">IF($M43&gt;=AV$11,$J43,$L43)</f>
        <v>1425</v>
      </c>
      <c r="AW43" s="622">
        <f t="shared" si="69"/>
        <v>1425</v>
      </c>
      <c r="AX43" s="622">
        <f t="shared" si="69"/>
        <v>1425</v>
      </c>
      <c r="AY43" s="622">
        <f t="shared" si="69"/>
        <v>1425</v>
      </c>
      <c r="AZ43" s="622">
        <f t="shared" si="69"/>
        <v>1425</v>
      </c>
      <c r="BA43" s="622">
        <f t="shared" si="69"/>
        <v>1425</v>
      </c>
      <c r="BB43" s="622">
        <f t="shared" si="69"/>
        <v>1425</v>
      </c>
      <c r="BC43" s="622">
        <f t="shared" si="69"/>
        <v>1425</v>
      </c>
      <c r="BD43" s="622">
        <f t="shared" si="69"/>
        <v>1425</v>
      </c>
      <c r="BE43" s="622">
        <f t="shared" si="69"/>
        <v>1425</v>
      </c>
      <c r="BF43" s="622">
        <f t="shared" si="69"/>
        <v>1425</v>
      </c>
      <c r="BG43" s="623">
        <f t="shared" si="41"/>
        <v>1425</v>
      </c>
      <c r="BH43" s="623">
        <f t="shared" si="54"/>
        <v>1425</v>
      </c>
      <c r="BI43" s="623">
        <f t="shared" si="54"/>
        <v>1425</v>
      </c>
      <c r="BJ43" s="623">
        <f t="shared" si="54"/>
        <v>1425</v>
      </c>
      <c r="BK43" s="623">
        <f t="shared" si="54"/>
        <v>1425</v>
      </c>
      <c r="BL43" s="623">
        <f t="shared" si="54"/>
        <v>1425</v>
      </c>
      <c r="BM43" s="623">
        <f t="shared" si="54"/>
        <v>1425</v>
      </c>
      <c r="BN43" s="623">
        <f t="shared" si="54"/>
        <v>1425</v>
      </c>
      <c r="BO43" s="623">
        <f t="shared" si="54"/>
        <v>1425</v>
      </c>
      <c r="BP43" s="623">
        <f t="shared" si="54"/>
        <v>1425</v>
      </c>
      <c r="BQ43" s="623">
        <f t="shared" si="54"/>
        <v>1425</v>
      </c>
      <c r="BR43" s="623">
        <f t="shared" si="54"/>
        <v>1425</v>
      </c>
      <c r="BS43" s="1281">
        <f t="shared" si="45"/>
        <v>1425</v>
      </c>
      <c r="BT43" s="1281">
        <f t="shared" si="55"/>
        <v>1425</v>
      </c>
      <c r="BU43" s="1281">
        <f t="shared" si="55"/>
        <v>1425</v>
      </c>
      <c r="BV43" s="1281">
        <f t="shared" si="55"/>
        <v>1425</v>
      </c>
      <c r="BW43" s="1281">
        <f t="shared" si="55"/>
        <v>1425</v>
      </c>
      <c r="BX43" s="1281">
        <f t="shared" si="55"/>
        <v>1425</v>
      </c>
      <c r="BY43" s="1281">
        <f t="shared" si="55"/>
        <v>1425</v>
      </c>
      <c r="BZ43" s="1281">
        <f t="shared" si="55"/>
        <v>1425</v>
      </c>
      <c r="CA43" s="1281">
        <f t="shared" si="55"/>
        <v>1425</v>
      </c>
      <c r="CB43" s="1281">
        <f t="shared" si="55"/>
        <v>1425</v>
      </c>
      <c r="CC43" s="1281">
        <f t="shared" si="55"/>
        <v>1425</v>
      </c>
      <c r="CD43" s="1281">
        <f t="shared" si="55"/>
        <v>1425</v>
      </c>
      <c r="CE43" s="623">
        <f t="shared" si="23"/>
        <v>1425</v>
      </c>
      <c r="CF43" s="623">
        <f t="shared" si="56"/>
        <v>1425</v>
      </c>
      <c r="CG43" s="623">
        <f t="shared" si="56"/>
        <v>1425</v>
      </c>
      <c r="CH43" s="623">
        <f t="shared" si="56"/>
        <v>1425</v>
      </c>
      <c r="CI43" s="623">
        <f t="shared" si="56"/>
        <v>1425</v>
      </c>
      <c r="CJ43" s="623">
        <f t="shared" si="56"/>
        <v>1425</v>
      </c>
      <c r="CK43" s="623">
        <f t="shared" si="56"/>
        <v>1425</v>
      </c>
      <c r="CL43" s="623">
        <f t="shared" si="56"/>
        <v>1425</v>
      </c>
      <c r="CM43" s="623">
        <f t="shared" si="56"/>
        <v>1425</v>
      </c>
      <c r="CN43" s="623">
        <f t="shared" si="56"/>
        <v>1425</v>
      </c>
      <c r="CO43" s="623">
        <f t="shared" si="56"/>
        <v>1425</v>
      </c>
      <c r="CP43" s="623">
        <f t="shared" si="56"/>
        <v>1425</v>
      </c>
      <c r="CQ43" s="1281">
        <f t="shared" si="25"/>
        <v>1425</v>
      </c>
      <c r="CR43" s="1281">
        <f t="shared" si="57"/>
        <v>1425</v>
      </c>
      <c r="CS43" s="1281">
        <f t="shared" si="57"/>
        <v>1425</v>
      </c>
      <c r="CT43" s="1281">
        <f t="shared" si="57"/>
        <v>1425</v>
      </c>
      <c r="CU43" s="1281">
        <f t="shared" si="57"/>
        <v>1425</v>
      </c>
      <c r="CV43" s="1281">
        <f t="shared" si="57"/>
        <v>1425</v>
      </c>
      <c r="CW43" s="1281">
        <f t="shared" si="57"/>
        <v>1425</v>
      </c>
      <c r="CX43" s="1281">
        <f t="shared" si="57"/>
        <v>1425</v>
      </c>
      <c r="CY43" s="1281">
        <f t="shared" si="57"/>
        <v>1425</v>
      </c>
      <c r="CZ43" s="1281">
        <f t="shared" si="57"/>
        <v>1425</v>
      </c>
      <c r="DA43" s="1281">
        <f t="shared" si="57"/>
        <v>1425</v>
      </c>
      <c r="DB43" s="1281">
        <f t="shared" si="57"/>
        <v>1425</v>
      </c>
      <c r="DC43" s="623">
        <f t="shared" si="27"/>
        <v>1425</v>
      </c>
      <c r="DD43" s="623">
        <f t="shared" si="58"/>
        <v>1425</v>
      </c>
      <c r="DE43" s="623">
        <f t="shared" si="58"/>
        <v>1425</v>
      </c>
      <c r="DF43" s="623">
        <f t="shared" si="58"/>
        <v>1425</v>
      </c>
      <c r="DG43" s="623">
        <f t="shared" si="58"/>
        <v>1425</v>
      </c>
      <c r="DH43" s="623">
        <f t="shared" si="58"/>
        <v>1425</v>
      </c>
      <c r="DI43" s="623">
        <f t="shared" si="58"/>
        <v>1425</v>
      </c>
      <c r="DJ43" s="623">
        <f t="shared" si="58"/>
        <v>1425</v>
      </c>
      <c r="DK43" s="623">
        <f t="shared" si="58"/>
        <v>1425</v>
      </c>
      <c r="DL43" s="623">
        <f t="shared" si="58"/>
        <v>1425</v>
      </c>
      <c r="DM43" s="623">
        <f t="shared" si="58"/>
        <v>1425</v>
      </c>
      <c r="DN43" s="623">
        <f t="shared" si="58"/>
        <v>1425</v>
      </c>
      <c r="DO43" s="1281">
        <f t="shared" si="29"/>
        <v>1425</v>
      </c>
      <c r="DP43" s="1281">
        <f t="shared" si="59"/>
        <v>1425</v>
      </c>
      <c r="DQ43" s="1281">
        <f t="shared" si="59"/>
        <v>1425</v>
      </c>
      <c r="DR43" s="1281">
        <f t="shared" si="59"/>
        <v>1425</v>
      </c>
      <c r="DS43" s="1281">
        <f t="shared" si="59"/>
        <v>1425</v>
      </c>
      <c r="DT43" s="1281">
        <f t="shared" si="59"/>
        <v>1425</v>
      </c>
      <c r="DU43" s="1281">
        <f t="shared" si="59"/>
        <v>1425</v>
      </c>
      <c r="DV43" s="1281">
        <f t="shared" si="59"/>
        <v>1425</v>
      </c>
      <c r="DW43" s="1281">
        <f t="shared" si="59"/>
        <v>1425</v>
      </c>
      <c r="DX43" s="1281">
        <f t="shared" si="59"/>
        <v>1425</v>
      </c>
      <c r="DY43" s="1281">
        <f t="shared" si="59"/>
        <v>1425</v>
      </c>
      <c r="DZ43" s="1281">
        <f t="shared" si="59"/>
        <v>1425</v>
      </c>
      <c r="EA43" s="623">
        <f t="shared" si="31"/>
        <v>1425</v>
      </c>
      <c r="EB43" s="623">
        <f t="shared" si="60"/>
        <v>1425</v>
      </c>
      <c r="EC43" s="623">
        <f t="shared" si="60"/>
        <v>1425</v>
      </c>
      <c r="ED43" s="623">
        <f t="shared" si="60"/>
        <v>1425</v>
      </c>
      <c r="EE43" s="623">
        <f t="shared" si="60"/>
        <v>1425</v>
      </c>
      <c r="EF43" s="623">
        <f t="shared" si="60"/>
        <v>1425</v>
      </c>
      <c r="EG43" s="623">
        <f t="shared" si="60"/>
        <v>1425</v>
      </c>
      <c r="EH43" s="623">
        <f t="shared" si="60"/>
        <v>1425</v>
      </c>
      <c r="EI43" s="623">
        <f t="shared" si="60"/>
        <v>1425</v>
      </c>
      <c r="EJ43" s="623">
        <f t="shared" si="60"/>
        <v>1425</v>
      </c>
      <c r="EK43" s="623">
        <f t="shared" si="60"/>
        <v>1425</v>
      </c>
      <c r="EL43" s="623">
        <f t="shared" si="60"/>
        <v>1425</v>
      </c>
    </row>
    <row r="44" spans="1:142">
      <c r="A44" s="7" t="str">
        <f>IF('Rent Roll_RedIQ 1'!B37&gt;0,'Rent Roll_RedIQ 1'!B37,"")</f>
        <v>211</v>
      </c>
      <c r="B44" s="7" t="str">
        <f>IF('Rent Roll_RedIQ 1'!C37&gt;0,'Rent Roll_RedIQ 1'!C37,"")</f>
        <v>B2</v>
      </c>
      <c r="C44" s="614">
        <f>IF('Rent Roll_RedIQ 1'!K37&gt;0,'Rent Roll_RedIQ 1'!K37,0)</f>
        <v>1550</v>
      </c>
      <c r="D44" s="615">
        <f>IF('Rent Roll_RedIQ 1'!J37&gt;0,'Rent Roll_RedIQ 1'!J37,"")</f>
        <v>1500</v>
      </c>
      <c r="E44" s="624">
        <f t="shared" si="42"/>
        <v>-3.2258064516129004E-2</v>
      </c>
      <c r="F44" s="194"/>
      <c r="G44" s="194"/>
      <c r="H44" s="616">
        <f t="shared" si="33"/>
        <v>1550</v>
      </c>
      <c r="I44" s="1200">
        <f>IF('Rent Roll_RedIQ 1'!S37&gt;0,'Rent Roll_RedIQ 1'!S37,Purchase_Date-1)</f>
        <v>45930</v>
      </c>
      <c r="J44" s="617">
        <f t="shared" si="34"/>
        <v>1550</v>
      </c>
      <c r="K44" s="1205">
        <f t="shared" si="35"/>
        <v>46295</v>
      </c>
      <c r="L44" s="618">
        <f t="shared" si="34"/>
        <v>1550</v>
      </c>
      <c r="M44" s="1208">
        <f t="shared" si="36"/>
        <v>46660</v>
      </c>
      <c r="N44" s="614">
        <f t="shared" ref="N44:N75" si="70">IFERROR(AVERAGE(AU44:BF44),"")</f>
        <v>1550</v>
      </c>
      <c r="O44" s="614">
        <f t="shared" ref="O44:O75" si="71">IFERROR(AVERAGE(BG44:BR44),"")</f>
        <v>1550</v>
      </c>
      <c r="P44" s="614">
        <f t="shared" ref="P44:P75" si="72">IFERROR(AVERAGE(BS44:CD44),"")</f>
        <v>1550</v>
      </c>
      <c r="Q44" s="614">
        <f t="shared" ref="Q44:Q75" si="73">IFERROR(AVERAGE(CE44:CP44),"")</f>
        <v>1550</v>
      </c>
      <c r="R44" s="614">
        <f t="shared" ref="R44:R75" si="74">IFERROR(AVERAGE(CQ44:DB44),"")</f>
        <v>1550</v>
      </c>
      <c r="S44" s="614">
        <f t="shared" ref="S44:S75" si="75">IFERROR(AVERAGE(DC44:DN44),"")</f>
        <v>1550</v>
      </c>
      <c r="T44" s="614">
        <f t="shared" ref="T44:T75" si="76">IFERROR(AVERAGE(DO44:DZ44),"")</f>
        <v>1550</v>
      </c>
      <c r="U44" s="619"/>
      <c r="V44" s="614"/>
      <c r="W44" s="620">
        <f t="shared" si="49"/>
        <v>1550</v>
      </c>
      <c r="X44" s="620">
        <f t="shared" si="68"/>
        <v>1550</v>
      </c>
      <c r="Y44" s="620">
        <f t="shared" si="68"/>
        <v>1550</v>
      </c>
      <c r="Z44" s="620">
        <f t="shared" si="68"/>
        <v>1550</v>
      </c>
      <c r="AA44" s="620">
        <f t="shared" si="68"/>
        <v>1550</v>
      </c>
      <c r="AB44" s="620">
        <f t="shared" si="68"/>
        <v>1550</v>
      </c>
      <c r="AC44" s="620">
        <f t="shared" si="68"/>
        <v>1550</v>
      </c>
      <c r="AD44" s="620">
        <f t="shared" si="68"/>
        <v>1550</v>
      </c>
      <c r="AE44" s="620">
        <f t="shared" si="68"/>
        <v>1550</v>
      </c>
      <c r="AF44" s="620">
        <f t="shared" si="68"/>
        <v>1550</v>
      </c>
      <c r="AG44" s="620">
        <f t="shared" si="68"/>
        <v>1550</v>
      </c>
      <c r="AH44" s="620">
        <f t="shared" si="68"/>
        <v>1550</v>
      </c>
      <c r="AI44" s="621">
        <f t="shared" ref="AI44:AI75" si="77">IF($K44&gt;=AI$11,$H44,$J44)</f>
        <v>1550</v>
      </c>
      <c r="AJ44" s="621">
        <f t="shared" si="64"/>
        <v>1550</v>
      </c>
      <c r="AK44" s="621">
        <f t="shared" si="64"/>
        <v>1550</v>
      </c>
      <c r="AL44" s="621">
        <f t="shared" si="64"/>
        <v>1550</v>
      </c>
      <c r="AM44" s="621">
        <f t="shared" si="64"/>
        <v>1550</v>
      </c>
      <c r="AN44" s="621">
        <f t="shared" si="64"/>
        <v>1550</v>
      </c>
      <c r="AO44" s="621">
        <f t="shared" si="64"/>
        <v>1550</v>
      </c>
      <c r="AP44" s="621">
        <f t="shared" si="64"/>
        <v>1550</v>
      </c>
      <c r="AQ44" s="621">
        <f t="shared" si="64"/>
        <v>1550</v>
      </c>
      <c r="AR44" s="621">
        <f t="shared" si="64"/>
        <v>1550</v>
      </c>
      <c r="AS44" s="621">
        <f t="shared" si="64"/>
        <v>1550</v>
      </c>
      <c r="AT44" s="621">
        <f t="shared" si="64"/>
        <v>1550</v>
      </c>
      <c r="AU44" s="622">
        <f t="shared" ref="AU44:AU75" si="78">IF($M44&gt;=AU$11,$J44,$L44)</f>
        <v>1550</v>
      </c>
      <c r="AV44" s="622">
        <f t="shared" si="69"/>
        <v>1550</v>
      </c>
      <c r="AW44" s="622">
        <f t="shared" si="69"/>
        <v>1550</v>
      </c>
      <c r="AX44" s="622">
        <f t="shared" si="69"/>
        <v>1550</v>
      </c>
      <c r="AY44" s="622">
        <f t="shared" si="69"/>
        <v>1550</v>
      </c>
      <c r="AZ44" s="622">
        <f t="shared" si="69"/>
        <v>1550</v>
      </c>
      <c r="BA44" s="622">
        <f t="shared" si="69"/>
        <v>1550</v>
      </c>
      <c r="BB44" s="622">
        <f t="shared" si="69"/>
        <v>1550</v>
      </c>
      <c r="BC44" s="622">
        <f t="shared" si="69"/>
        <v>1550</v>
      </c>
      <c r="BD44" s="622">
        <f t="shared" si="69"/>
        <v>1550</v>
      </c>
      <c r="BE44" s="622">
        <f t="shared" si="69"/>
        <v>1550</v>
      </c>
      <c r="BF44" s="622">
        <f t="shared" si="69"/>
        <v>1550</v>
      </c>
      <c r="BG44" s="623">
        <f t="shared" si="41"/>
        <v>1550</v>
      </c>
      <c r="BH44" s="623">
        <f t="shared" ref="BH44:BR59" si="79">IFERROR((($N44*(1+$N$10)-$N44)/6.5)+BG44,"")</f>
        <v>1550</v>
      </c>
      <c r="BI44" s="623">
        <f t="shared" si="79"/>
        <v>1550</v>
      </c>
      <c r="BJ44" s="623">
        <f t="shared" si="79"/>
        <v>1550</v>
      </c>
      <c r="BK44" s="623">
        <f t="shared" si="79"/>
        <v>1550</v>
      </c>
      <c r="BL44" s="623">
        <f t="shared" si="79"/>
        <v>1550</v>
      </c>
      <c r="BM44" s="623">
        <f t="shared" si="79"/>
        <v>1550</v>
      </c>
      <c r="BN44" s="623">
        <f t="shared" si="79"/>
        <v>1550</v>
      </c>
      <c r="BO44" s="623">
        <f t="shared" si="79"/>
        <v>1550</v>
      </c>
      <c r="BP44" s="623">
        <f t="shared" si="79"/>
        <v>1550</v>
      </c>
      <c r="BQ44" s="623">
        <f t="shared" si="79"/>
        <v>1550</v>
      </c>
      <c r="BR44" s="623">
        <f t="shared" si="79"/>
        <v>1550</v>
      </c>
      <c r="BS44" s="1281">
        <f t="shared" si="45"/>
        <v>1550</v>
      </c>
      <c r="BT44" s="1281">
        <f t="shared" ref="BT44:CD59" si="80">IFERROR((($O44*(1+$O$10)-$O44)/6.5)+BS44,"")</f>
        <v>1550</v>
      </c>
      <c r="BU44" s="1281">
        <f t="shared" si="80"/>
        <v>1550</v>
      </c>
      <c r="BV44" s="1281">
        <f t="shared" si="80"/>
        <v>1550</v>
      </c>
      <c r="BW44" s="1281">
        <f t="shared" si="80"/>
        <v>1550</v>
      </c>
      <c r="BX44" s="1281">
        <f t="shared" si="80"/>
        <v>1550</v>
      </c>
      <c r="BY44" s="1281">
        <f t="shared" si="80"/>
        <v>1550</v>
      </c>
      <c r="BZ44" s="1281">
        <f t="shared" si="80"/>
        <v>1550</v>
      </c>
      <c r="CA44" s="1281">
        <f t="shared" si="80"/>
        <v>1550</v>
      </c>
      <c r="CB44" s="1281">
        <f t="shared" si="80"/>
        <v>1550</v>
      </c>
      <c r="CC44" s="1281">
        <f t="shared" si="80"/>
        <v>1550</v>
      </c>
      <c r="CD44" s="1281">
        <f t="shared" si="80"/>
        <v>1550</v>
      </c>
      <c r="CE44" s="623">
        <f t="shared" si="23"/>
        <v>1550</v>
      </c>
      <c r="CF44" s="623">
        <f t="shared" ref="CF44:CP59" si="81">IFERROR((($P44*(1+$P$10)-$P44)/6.5)+CE44,"")</f>
        <v>1550</v>
      </c>
      <c r="CG44" s="623">
        <f t="shared" si="81"/>
        <v>1550</v>
      </c>
      <c r="CH44" s="623">
        <f t="shared" si="81"/>
        <v>1550</v>
      </c>
      <c r="CI44" s="623">
        <f t="shared" si="81"/>
        <v>1550</v>
      </c>
      <c r="CJ44" s="623">
        <f t="shared" si="81"/>
        <v>1550</v>
      </c>
      <c r="CK44" s="623">
        <f t="shared" si="81"/>
        <v>1550</v>
      </c>
      <c r="CL44" s="623">
        <f t="shared" si="81"/>
        <v>1550</v>
      </c>
      <c r="CM44" s="623">
        <f t="shared" si="81"/>
        <v>1550</v>
      </c>
      <c r="CN44" s="623">
        <f t="shared" si="81"/>
        <v>1550</v>
      </c>
      <c r="CO44" s="623">
        <f t="shared" si="81"/>
        <v>1550</v>
      </c>
      <c r="CP44" s="623">
        <f t="shared" si="81"/>
        <v>1550</v>
      </c>
      <c r="CQ44" s="1281">
        <f t="shared" si="25"/>
        <v>1550</v>
      </c>
      <c r="CR44" s="1281">
        <f t="shared" ref="CR44:DB59" si="82">IFERROR((($Q44*(1+$Q$10)-$Q44)/6.5)+CQ44,"")</f>
        <v>1550</v>
      </c>
      <c r="CS44" s="1281">
        <f t="shared" si="82"/>
        <v>1550</v>
      </c>
      <c r="CT44" s="1281">
        <f t="shared" si="82"/>
        <v>1550</v>
      </c>
      <c r="CU44" s="1281">
        <f t="shared" si="82"/>
        <v>1550</v>
      </c>
      <c r="CV44" s="1281">
        <f t="shared" si="82"/>
        <v>1550</v>
      </c>
      <c r="CW44" s="1281">
        <f t="shared" si="82"/>
        <v>1550</v>
      </c>
      <c r="CX44" s="1281">
        <f t="shared" si="82"/>
        <v>1550</v>
      </c>
      <c r="CY44" s="1281">
        <f t="shared" si="82"/>
        <v>1550</v>
      </c>
      <c r="CZ44" s="1281">
        <f t="shared" si="82"/>
        <v>1550</v>
      </c>
      <c r="DA44" s="1281">
        <f t="shared" si="82"/>
        <v>1550</v>
      </c>
      <c r="DB44" s="1281">
        <f t="shared" si="82"/>
        <v>1550</v>
      </c>
      <c r="DC44" s="623">
        <f t="shared" si="27"/>
        <v>1550</v>
      </c>
      <c r="DD44" s="623">
        <f t="shared" ref="DD44:DN59" si="83">IFERROR((($R44*(1+$R$10)-$R44)/6.5)+DC44,"")</f>
        <v>1550</v>
      </c>
      <c r="DE44" s="623">
        <f t="shared" si="83"/>
        <v>1550</v>
      </c>
      <c r="DF44" s="623">
        <f t="shared" si="83"/>
        <v>1550</v>
      </c>
      <c r="DG44" s="623">
        <f t="shared" si="83"/>
        <v>1550</v>
      </c>
      <c r="DH44" s="623">
        <f t="shared" si="83"/>
        <v>1550</v>
      </c>
      <c r="DI44" s="623">
        <f t="shared" si="83"/>
        <v>1550</v>
      </c>
      <c r="DJ44" s="623">
        <f t="shared" si="83"/>
        <v>1550</v>
      </c>
      <c r="DK44" s="623">
        <f t="shared" si="83"/>
        <v>1550</v>
      </c>
      <c r="DL44" s="623">
        <f t="shared" si="83"/>
        <v>1550</v>
      </c>
      <c r="DM44" s="623">
        <f t="shared" si="83"/>
        <v>1550</v>
      </c>
      <c r="DN44" s="623">
        <f t="shared" si="83"/>
        <v>1550</v>
      </c>
      <c r="DO44" s="1281">
        <f t="shared" si="29"/>
        <v>1550</v>
      </c>
      <c r="DP44" s="1281">
        <f t="shared" ref="DP44:DZ59" si="84">IFERROR((($S44*(1+$S$10)-$S44)/6.5)+DO44,"")</f>
        <v>1550</v>
      </c>
      <c r="DQ44" s="1281">
        <f t="shared" si="84"/>
        <v>1550</v>
      </c>
      <c r="DR44" s="1281">
        <f t="shared" si="84"/>
        <v>1550</v>
      </c>
      <c r="DS44" s="1281">
        <f t="shared" si="84"/>
        <v>1550</v>
      </c>
      <c r="DT44" s="1281">
        <f t="shared" si="84"/>
        <v>1550</v>
      </c>
      <c r="DU44" s="1281">
        <f t="shared" si="84"/>
        <v>1550</v>
      </c>
      <c r="DV44" s="1281">
        <f t="shared" si="84"/>
        <v>1550</v>
      </c>
      <c r="DW44" s="1281">
        <f t="shared" si="84"/>
        <v>1550</v>
      </c>
      <c r="DX44" s="1281">
        <f t="shared" si="84"/>
        <v>1550</v>
      </c>
      <c r="DY44" s="1281">
        <f t="shared" si="84"/>
        <v>1550</v>
      </c>
      <c r="DZ44" s="1281">
        <f t="shared" si="84"/>
        <v>1550</v>
      </c>
      <c r="EA44" s="623">
        <f t="shared" si="31"/>
        <v>1550</v>
      </c>
      <c r="EB44" s="623">
        <f t="shared" ref="EB44:EL59" si="85">IFERROR((($T44*(1+$T$10)-$T44)/6.5)+EA44,"")</f>
        <v>1550</v>
      </c>
      <c r="EC44" s="623">
        <f t="shared" si="85"/>
        <v>1550</v>
      </c>
      <c r="ED44" s="623">
        <f t="shared" si="85"/>
        <v>1550</v>
      </c>
      <c r="EE44" s="623">
        <f t="shared" si="85"/>
        <v>1550</v>
      </c>
      <c r="EF44" s="623">
        <f t="shared" si="85"/>
        <v>1550</v>
      </c>
      <c r="EG44" s="623">
        <f t="shared" si="85"/>
        <v>1550</v>
      </c>
      <c r="EH44" s="623">
        <f t="shared" si="85"/>
        <v>1550</v>
      </c>
      <c r="EI44" s="623">
        <f t="shared" si="85"/>
        <v>1550</v>
      </c>
      <c r="EJ44" s="623">
        <f t="shared" si="85"/>
        <v>1550</v>
      </c>
      <c r="EK44" s="623">
        <f t="shared" si="85"/>
        <v>1550</v>
      </c>
      <c r="EL44" s="623">
        <f t="shared" si="85"/>
        <v>1550</v>
      </c>
    </row>
    <row r="45" spans="1:142">
      <c r="A45" s="7" t="str">
        <f>IF('Rent Roll_RedIQ 1'!B38&gt;0,'Rent Roll_RedIQ 1'!B38,"")</f>
        <v>228</v>
      </c>
      <c r="B45" s="7" t="str">
        <f>IF('Rent Roll_RedIQ 1'!C38&gt;0,'Rent Roll_RedIQ 1'!C38,"")</f>
        <v>B2</v>
      </c>
      <c r="C45" s="614">
        <f>IF('Rent Roll_RedIQ 1'!K38&gt;0,'Rent Roll_RedIQ 1'!K38,0)</f>
        <v>1425</v>
      </c>
      <c r="D45" s="615">
        <f>IF('Rent Roll_RedIQ 1'!J38&gt;0,'Rent Roll_RedIQ 1'!J38,"")</f>
        <v>1500</v>
      </c>
      <c r="E45" s="624">
        <f t="shared" si="42"/>
        <v>5.2631578947368363E-2</v>
      </c>
      <c r="F45" s="194"/>
      <c r="G45" s="194"/>
      <c r="H45" s="616">
        <f t="shared" si="33"/>
        <v>1425</v>
      </c>
      <c r="I45" s="1200">
        <f>IF('Rent Roll_RedIQ 1'!S38&gt;0,'Rent Roll_RedIQ 1'!S38,Purchase_Date-1)</f>
        <v>45930</v>
      </c>
      <c r="J45" s="617">
        <f t="shared" si="34"/>
        <v>1425</v>
      </c>
      <c r="K45" s="1205">
        <f t="shared" si="35"/>
        <v>46295</v>
      </c>
      <c r="L45" s="618">
        <f t="shared" si="34"/>
        <v>1425</v>
      </c>
      <c r="M45" s="1208">
        <f t="shared" si="36"/>
        <v>46660</v>
      </c>
      <c r="N45" s="614">
        <f t="shared" si="70"/>
        <v>1425</v>
      </c>
      <c r="O45" s="614">
        <f t="shared" si="71"/>
        <v>1425</v>
      </c>
      <c r="P45" s="614">
        <f t="shared" si="72"/>
        <v>1425</v>
      </c>
      <c r="Q45" s="614">
        <f t="shared" si="73"/>
        <v>1425</v>
      </c>
      <c r="R45" s="614">
        <f t="shared" si="74"/>
        <v>1425</v>
      </c>
      <c r="S45" s="614">
        <f t="shared" si="75"/>
        <v>1425</v>
      </c>
      <c r="T45" s="614">
        <f t="shared" si="76"/>
        <v>1425</v>
      </c>
      <c r="U45" s="619"/>
      <c r="V45" s="614"/>
      <c r="W45" s="620">
        <f t="shared" si="49"/>
        <v>1425</v>
      </c>
      <c r="X45" s="620">
        <f t="shared" si="68"/>
        <v>1425</v>
      </c>
      <c r="Y45" s="620">
        <f t="shared" si="68"/>
        <v>1425</v>
      </c>
      <c r="Z45" s="620">
        <f t="shared" si="68"/>
        <v>1425</v>
      </c>
      <c r="AA45" s="620">
        <f t="shared" si="68"/>
        <v>1425</v>
      </c>
      <c r="AB45" s="620">
        <f t="shared" si="68"/>
        <v>1425</v>
      </c>
      <c r="AC45" s="620">
        <f t="shared" si="68"/>
        <v>1425</v>
      </c>
      <c r="AD45" s="620">
        <f t="shared" si="68"/>
        <v>1425</v>
      </c>
      <c r="AE45" s="620">
        <f t="shared" si="68"/>
        <v>1425</v>
      </c>
      <c r="AF45" s="620">
        <f t="shared" si="68"/>
        <v>1425</v>
      </c>
      <c r="AG45" s="620">
        <f t="shared" si="68"/>
        <v>1425</v>
      </c>
      <c r="AH45" s="620">
        <f t="shared" si="68"/>
        <v>1425</v>
      </c>
      <c r="AI45" s="621">
        <f t="shared" si="77"/>
        <v>1425</v>
      </c>
      <c r="AJ45" s="621">
        <f t="shared" si="64"/>
        <v>1425</v>
      </c>
      <c r="AK45" s="621">
        <f t="shared" si="64"/>
        <v>1425</v>
      </c>
      <c r="AL45" s="621">
        <f t="shared" si="64"/>
        <v>1425</v>
      </c>
      <c r="AM45" s="621">
        <f t="shared" si="64"/>
        <v>1425</v>
      </c>
      <c r="AN45" s="621">
        <f t="shared" si="64"/>
        <v>1425</v>
      </c>
      <c r="AO45" s="621">
        <f t="shared" si="64"/>
        <v>1425</v>
      </c>
      <c r="AP45" s="621">
        <f t="shared" si="64"/>
        <v>1425</v>
      </c>
      <c r="AQ45" s="621">
        <f t="shared" si="64"/>
        <v>1425</v>
      </c>
      <c r="AR45" s="621">
        <f t="shared" si="64"/>
        <v>1425</v>
      </c>
      <c r="AS45" s="621">
        <f t="shared" si="64"/>
        <v>1425</v>
      </c>
      <c r="AT45" s="621">
        <f t="shared" si="64"/>
        <v>1425</v>
      </c>
      <c r="AU45" s="622">
        <f t="shared" si="78"/>
        <v>1425</v>
      </c>
      <c r="AV45" s="622">
        <f t="shared" si="69"/>
        <v>1425</v>
      </c>
      <c r="AW45" s="622">
        <f t="shared" si="69"/>
        <v>1425</v>
      </c>
      <c r="AX45" s="622">
        <f t="shared" si="69"/>
        <v>1425</v>
      </c>
      <c r="AY45" s="622">
        <f t="shared" si="69"/>
        <v>1425</v>
      </c>
      <c r="AZ45" s="622">
        <f t="shared" si="69"/>
        <v>1425</v>
      </c>
      <c r="BA45" s="622">
        <f t="shared" si="69"/>
        <v>1425</v>
      </c>
      <c r="BB45" s="622">
        <f t="shared" si="69"/>
        <v>1425</v>
      </c>
      <c r="BC45" s="622">
        <f t="shared" si="69"/>
        <v>1425</v>
      </c>
      <c r="BD45" s="622">
        <f t="shared" si="69"/>
        <v>1425</v>
      </c>
      <c r="BE45" s="622">
        <f t="shared" si="69"/>
        <v>1425</v>
      </c>
      <c r="BF45" s="622">
        <f t="shared" si="69"/>
        <v>1425</v>
      </c>
      <c r="BG45" s="623">
        <f t="shared" si="41"/>
        <v>1425</v>
      </c>
      <c r="BH45" s="623">
        <f t="shared" si="79"/>
        <v>1425</v>
      </c>
      <c r="BI45" s="623">
        <f t="shared" si="79"/>
        <v>1425</v>
      </c>
      <c r="BJ45" s="623">
        <f t="shared" si="79"/>
        <v>1425</v>
      </c>
      <c r="BK45" s="623">
        <f t="shared" si="79"/>
        <v>1425</v>
      </c>
      <c r="BL45" s="623">
        <f t="shared" si="79"/>
        <v>1425</v>
      </c>
      <c r="BM45" s="623">
        <f t="shared" si="79"/>
        <v>1425</v>
      </c>
      <c r="BN45" s="623">
        <f t="shared" si="79"/>
        <v>1425</v>
      </c>
      <c r="BO45" s="623">
        <f t="shared" si="79"/>
        <v>1425</v>
      </c>
      <c r="BP45" s="623">
        <f t="shared" si="79"/>
        <v>1425</v>
      </c>
      <c r="BQ45" s="623">
        <f t="shared" si="79"/>
        <v>1425</v>
      </c>
      <c r="BR45" s="623">
        <f t="shared" si="79"/>
        <v>1425</v>
      </c>
      <c r="BS45" s="1281">
        <f t="shared" si="45"/>
        <v>1425</v>
      </c>
      <c r="BT45" s="1281">
        <f t="shared" si="80"/>
        <v>1425</v>
      </c>
      <c r="BU45" s="1281">
        <f t="shared" si="80"/>
        <v>1425</v>
      </c>
      <c r="BV45" s="1281">
        <f t="shared" si="80"/>
        <v>1425</v>
      </c>
      <c r="BW45" s="1281">
        <f t="shared" si="80"/>
        <v>1425</v>
      </c>
      <c r="BX45" s="1281">
        <f t="shared" si="80"/>
        <v>1425</v>
      </c>
      <c r="BY45" s="1281">
        <f t="shared" si="80"/>
        <v>1425</v>
      </c>
      <c r="BZ45" s="1281">
        <f t="shared" si="80"/>
        <v>1425</v>
      </c>
      <c r="CA45" s="1281">
        <f t="shared" si="80"/>
        <v>1425</v>
      </c>
      <c r="CB45" s="1281">
        <f t="shared" si="80"/>
        <v>1425</v>
      </c>
      <c r="CC45" s="1281">
        <f t="shared" si="80"/>
        <v>1425</v>
      </c>
      <c r="CD45" s="1281">
        <f t="shared" si="80"/>
        <v>1425</v>
      </c>
      <c r="CE45" s="623">
        <f t="shared" si="23"/>
        <v>1425</v>
      </c>
      <c r="CF45" s="623">
        <f t="shared" si="81"/>
        <v>1425</v>
      </c>
      <c r="CG45" s="623">
        <f t="shared" si="81"/>
        <v>1425</v>
      </c>
      <c r="CH45" s="623">
        <f t="shared" si="81"/>
        <v>1425</v>
      </c>
      <c r="CI45" s="623">
        <f t="shared" si="81"/>
        <v>1425</v>
      </c>
      <c r="CJ45" s="623">
        <f t="shared" si="81"/>
        <v>1425</v>
      </c>
      <c r="CK45" s="623">
        <f t="shared" si="81"/>
        <v>1425</v>
      </c>
      <c r="CL45" s="623">
        <f t="shared" si="81"/>
        <v>1425</v>
      </c>
      <c r="CM45" s="623">
        <f t="shared" si="81"/>
        <v>1425</v>
      </c>
      <c r="CN45" s="623">
        <f t="shared" si="81"/>
        <v>1425</v>
      </c>
      <c r="CO45" s="623">
        <f t="shared" si="81"/>
        <v>1425</v>
      </c>
      <c r="CP45" s="623">
        <f t="shared" si="81"/>
        <v>1425</v>
      </c>
      <c r="CQ45" s="1281">
        <f t="shared" si="25"/>
        <v>1425</v>
      </c>
      <c r="CR45" s="1281">
        <f t="shared" si="82"/>
        <v>1425</v>
      </c>
      <c r="CS45" s="1281">
        <f t="shared" si="82"/>
        <v>1425</v>
      </c>
      <c r="CT45" s="1281">
        <f t="shared" si="82"/>
        <v>1425</v>
      </c>
      <c r="CU45" s="1281">
        <f t="shared" si="82"/>
        <v>1425</v>
      </c>
      <c r="CV45" s="1281">
        <f t="shared" si="82"/>
        <v>1425</v>
      </c>
      <c r="CW45" s="1281">
        <f t="shared" si="82"/>
        <v>1425</v>
      </c>
      <c r="CX45" s="1281">
        <f t="shared" si="82"/>
        <v>1425</v>
      </c>
      <c r="CY45" s="1281">
        <f t="shared" si="82"/>
        <v>1425</v>
      </c>
      <c r="CZ45" s="1281">
        <f t="shared" si="82"/>
        <v>1425</v>
      </c>
      <c r="DA45" s="1281">
        <f t="shared" si="82"/>
        <v>1425</v>
      </c>
      <c r="DB45" s="1281">
        <f t="shared" si="82"/>
        <v>1425</v>
      </c>
      <c r="DC45" s="623">
        <f t="shared" si="27"/>
        <v>1425</v>
      </c>
      <c r="DD45" s="623">
        <f t="shared" si="83"/>
        <v>1425</v>
      </c>
      <c r="DE45" s="623">
        <f t="shared" si="83"/>
        <v>1425</v>
      </c>
      <c r="DF45" s="623">
        <f t="shared" si="83"/>
        <v>1425</v>
      </c>
      <c r="DG45" s="623">
        <f t="shared" si="83"/>
        <v>1425</v>
      </c>
      <c r="DH45" s="623">
        <f t="shared" si="83"/>
        <v>1425</v>
      </c>
      <c r="DI45" s="623">
        <f t="shared" si="83"/>
        <v>1425</v>
      </c>
      <c r="DJ45" s="623">
        <f t="shared" si="83"/>
        <v>1425</v>
      </c>
      <c r="DK45" s="623">
        <f t="shared" si="83"/>
        <v>1425</v>
      </c>
      <c r="DL45" s="623">
        <f t="shared" si="83"/>
        <v>1425</v>
      </c>
      <c r="DM45" s="623">
        <f t="shared" si="83"/>
        <v>1425</v>
      </c>
      <c r="DN45" s="623">
        <f t="shared" si="83"/>
        <v>1425</v>
      </c>
      <c r="DO45" s="1281">
        <f t="shared" si="29"/>
        <v>1425</v>
      </c>
      <c r="DP45" s="1281">
        <f t="shared" si="84"/>
        <v>1425</v>
      </c>
      <c r="DQ45" s="1281">
        <f t="shared" si="84"/>
        <v>1425</v>
      </c>
      <c r="DR45" s="1281">
        <f t="shared" si="84"/>
        <v>1425</v>
      </c>
      <c r="DS45" s="1281">
        <f t="shared" si="84"/>
        <v>1425</v>
      </c>
      <c r="DT45" s="1281">
        <f t="shared" si="84"/>
        <v>1425</v>
      </c>
      <c r="DU45" s="1281">
        <f t="shared" si="84"/>
        <v>1425</v>
      </c>
      <c r="DV45" s="1281">
        <f t="shared" si="84"/>
        <v>1425</v>
      </c>
      <c r="DW45" s="1281">
        <f t="shared" si="84"/>
        <v>1425</v>
      </c>
      <c r="DX45" s="1281">
        <f t="shared" si="84"/>
        <v>1425</v>
      </c>
      <c r="DY45" s="1281">
        <f t="shared" si="84"/>
        <v>1425</v>
      </c>
      <c r="DZ45" s="1281">
        <f t="shared" si="84"/>
        <v>1425</v>
      </c>
      <c r="EA45" s="623">
        <f t="shared" si="31"/>
        <v>1425</v>
      </c>
      <c r="EB45" s="623">
        <f t="shared" si="85"/>
        <v>1425</v>
      </c>
      <c r="EC45" s="623">
        <f t="shared" si="85"/>
        <v>1425</v>
      </c>
      <c r="ED45" s="623">
        <f t="shared" si="85"/>
        <v>1425</v>
      </c>
      <c r="EE45" s="623">
        <f t="shared" si="85"/>
        <v>1425</v>
      </c>
      <c r="EF45" s="623">
        <f t="shared" si="85"/>
        <v>1425</v>
      </c>
      <c r="EG45" s="623">
        <f t="shared" si="85"/>
        <v>1425</v>
      </c>
      <c r="EH45" s="623">
        <f t="shared" si="85"/>
        <v>1425</v>
      </c>
      <c r="EI45" s="623">
        <f t="shared" si="85"/>
        <v>1425</v>
      </c>
      <c r="EJ45" s="623">
        <f t="shared" si="85"/>
        <v>1425</v>
      </c>
      <c r="EK45" s="623">
        <f t="shared" si="85"/>
        <v>1425</v>
      </c>
      <c r="EL45" s="623">
        <f t="shared" si="85"/>
        <v>1425</v>
      </c>
    </row>
    <row r="46" spans="1:142">
      <c r="A46" s="7" t="str">
        <f>IF('Rent Roll_RedIQ 1'!B39&gt;0,'Rent Roll_RedIQ 1'!B39,"")</f>
        <v>311</v>
      </c>
      <c r="B46" s="7" t="str">
        <f>IF('Rent Roll_RedIQ 1'!C39&gt;0,'Rent Roll_RedIQ 1'!C39,"")</f>
        <v>B2</v>
      </c>
      <c r="C46" s="614">
        <f>IF('Rent Roll_RedIQ 1'!K39&gt;0,'Rent Roll_RedIQ 1'!K39,0)</f>
        <v>1425</v>
      </c>
      <c r="D46" s="615">
        <f>IF('Rent Roll_RedIQ 1'!J39&gt;0,'Rent Roll_RedIQ 1'!J39,"")</f>
        <v>1500</v>
      </c>
      <c r="E46" s="624">
        <f t="shared" si="42"/>
        <v>5.2631578947368363E-2</v>
      </c>
      <c r="F46" s="194"/>
      <c r="G46" s="194"/>
      <c r="H46" s="616">
        <f t="shared" si="33"/>
        <v>1425</v>
      </c>
      <c r="I46" s="1200">
        <f>IF('Rent Roll_RedIQ 1'!S39&gt;0,'Rent Roll_RedIQ 1'!S39,Purchase_Date-1)</f>
        <v>45930</v>
      </c>
      <c r="J46" s="617">
        <f t="shared" si="34"/>
        <v>1425</v>
      </c>
      <c r="K46" s="1205">
        <f t="shared" si="35"/>
        <v>46295</v>
      </c>
      <c r="L46" s="618">
        <f t="shared" si="34"/>
        <v>1425</v>
      </c>
      <c r="M46" s="1208">
        <f t="shared" si="36"/>
        <v>46660</v>
      </c>
      <c r="N46" s="614">
        <f t="shared" si="70"/>
        <v>1425</v>
      </c>
      <c r="O46" s="614">
        <f t="shared" si="71"/>
        <v>1425</v>
      </c>
      <c r="P46" s="614">
        <f t="shared" si="72"/>
        <v>1425</v>
      </c>
      <c r="Q46" s="614">
        <f t="shared" si="73"/>
        <v>1425</v>
      </c>
      <c r="R46" s="614">
        <f t="shared" si="74"/>
        <v>1425</v>
      </c>
      <c r="S46" s="614">
        <f t="shared" si="75"/>
        <v>1425</v>
      </c>
      <c r="T46" s="614">
        <f t="shared" si="76"/>
        <v>1425</v>
      </c>
      <c r="U46" s="619"/>
      <c r="V46" s="614"/>
      <c r="W46" s="620">
        <f t="shared" si="49"/>
        <v>1425</v>
      </c>
      <c r="X46" s="620">
        <f t="shared" si="68"/>
        <v>1425</v>
      </c>
      <c r="Y46" s="620">
        <f t="shared" si="68"/>
        <v>1425</v>
      </c>
      <c r="Z46" s="620">
        <f t="shared" si="68"/>
        <v>1425</v>
      </c>
      <c r="AA46" s="620">
        <f t="shared" si="68"/>
        <v>1425</v>
      </c>
      <c r="AB46" s="620">
        <f t="shared" si="68"/>
        <v>1425</v>
      </c>
      <c r="AC46" s="620">
        <f t="shared" si="68"/>
        <v>1425</v>
      </c>
      <c r="AD46" s="620">
        <f t="shared" si="68"/>
        <v>1425</v>
      </c>
      <c r="AE46" s="620">
        <f t="shared" si="68"/>
        <v>1425</v>
      </c>
      <c r="AF46" s="620">
        <f t="shared" si="68"/>
        <v>1425</v>
      </c>
      <c r="AG46" s="620">
        <f t="shared" si="68"/>
        <v>1425</v>
      </c>
      <c r="AH46" s="620">
        <f t="shared" si="68"/>
        <v>1425</v>
      </c>
      <c r="AI46" s="621">
        <f t="shared" si="77"/>
        <v>1425</v>
      </c>
      <c r="AJ46" s="621">
        <f t="shared" si="64"/>
        <v>1425</v>
      </c>
      <c r="AK46" s="621">
        <f t="shared" si="64"/>
        <v>1425</v>
      </c>
      <c r="AL46" s="621">
        <f t="shared" si="64"/>
        <v>1425</v>
      </c>
      <c r="AM46" s="621">
        <f t="shared" si="64"/>
        <v>1425</v>
      </c>
      <c r="AN46" s="621">
        <f t="shared" si="64"/>
        <v>1425</v>
      </c>
      <c r="AO46" s="621">
        <f t="shared" si="64"/>
        <v>1425</v>
      </c>
      <c r="AP46" s="621">
        <f t="shared" si="64"/>
        <v>1425</v>
      </c>
      <c r="AQ46" s="621">
        <f t="shared" si="64"/>
        <v>1425</v>
      </c>
      <c r="AR46" s="621">
        <f t="shared" si="64"/>
        <v>1425</v>
      </c>
      <c r="AS46" s="621">
        <f t="shared" si="64"/>
        <v>1425</v>
      </c>
      <c r="AT46" s="621">
        <f t="shared" si="64"/>
        <v>1425</v>
      </c>
      <c r="AU46" s="622">
        <f t="shared" si="78"/>
        <v>1425</v>
      </c>
      <c r="AV46" s="622">
        <f t="shared" si="69"/>
        <v>1425</v>
      </c>
      <c r="AW46" s="622">
        <f t="shared" si="69"/>
        <v>1425</v>
      </c>
      <c r="AX46" s="622">
        <f t="shared" si="69"/>
        <v>1425</v>
      </c>
      <c r="AY46" s="622">
        <f t="shared" si="69"/>
        <v>1425</v>
      </c>
      <c r="AZ46" s="622">
        <f t="shared" si="69"/>
        <v>1425</v>
      </c>
      <c r="BA46" s="622">
        <f t="shared" si="69"/>
        <v>1425</v>
      </c>
      <c r="BB46" s="622">
        <f t="shared" si="69"/>
        <v>1425</v>
      </c>
      <c r="BC46" s="622">
        <f t="shared" si="69"/>
        <v>1425</v>
      </c>
      <c r="BD46" s="622">
        <f t="shared" si="69"/>
        <v>1425</v>
      </c>
      <c r="BE46" s="622">
        <f t="shared" si="69"/>
        <v>1425</v>
      </c>
      <c r="BF46" s="622">
        <f t="shared" si="69"/>
        <v>1425</v>
      </c>
      <c r="BG46" s="623">
        <f t="shared" si="41"/>
        <v>1425</v>
      </c>
      <c r="BH46" s="623">
        <f t="shared" si="79"/>
        <v>1425</v>
      </c>
      <c r="BI46" s="623">
        <f t="shared" si="79"/>
        <v>1425</v>
      </c>
      <c r="BJ46" s="623">
        <f t="shared" si="79"/>
        <v>1425</v>
      </c>
      <c r="BK46" s="623">
        <f t="shared" si="79"/>
        <v>1425</v>
      </c>
      <c r="BL46" s="623">
        <f t="shared" si="79"/>
        <v>1425</v>
      </c>
      <c r="BM46" s="623">
        <f t="shared" si="79"/>
        <v>1425</v>
      </c>
      <c r="BN46" s="623">
        <f t="shared" si="79"/>
        <v>1425</v>
      </c>
      <c r="BO46" s="623">
        <f t="shared" si="79"/>
        <v>1425</v>
      </c>
      <c r="BP46" s="623">
        <f t="shared" si="79"/>
        <v>1425</v>
      </c>
      <c r="BQ46" s="623">
        <f t="shared" si="79"/>
        <v>1425</v>
      </c>
      <c r="BR46" s="623">
        <f t="shared" si="79"/>
        <v>1425</v>
      </c>
      <c r="BS46" s="1281">
        <f t="shared" si="45"/>
        <v>1425</v>
      </c>
      <c r="BT46" s="1281">
        <f t="shared" si="80"/>
        <v>1425</v>
      </c>
      <c r="BU46" s="1281">
        <f t="shared" si="80"/>
        <v>1425</v>
      </c>
      <c r="BV46" s="1281">
        <f t="shared" si="80"/>
        <v>1425</v>
      </c>
      <c r="BW46" s="1281">
        <f t="shared" si="80"/>
        <v>1425</v>
      </c>
      <c r="BX46" s="1281">
        <f t="shared" si="80"/>
        <v>1425</v>
      </c>
      <c r="BY46" s="1281">
        <f t="shared" si="80"/>
        <v>1425</v>
      </c>
      <c r="BZ46" s="1281">
        <f t="shared" si="80"/>
        <v>1425</v>
      </c>
      <c r="CA46" s="1281">
        <f t="shared" si="80"/>
        <v>1425</v>
      </c>
      <c r="CB46" s="1281">
        <f t="shared" si="80"/>
        <v>1425</v>
      </c>
      <c r="CC46" s="1281">
        <f t="shared" si="80"/>
        <v>1425</v>
      </c>
      <c r="CD46" s="1281">
        <f t="shared" si="80"/>
        <v>1425</v>
      </c>
      <c r="CE46" s="623">
        <f t="shared" si="23"/>
        <v>1425</v>
      </c>
      <c r="CF46" s="623">
        <f t="shared" si="81"/>
        <v>1425</v>
      </c>
      <c r="CG46" s="623">
        <f t="shared" si="81"/>
        <v>1425</v>
      </c>
      <c r="CH46" s="623">
        <f t="shared" si="81"/>
        <v>1425</v>
      </c>
      <c r="CI46" s="623">
        <f t="shared" si="81"/>
        <v>1425</v>
      </c>
      <c r="CJ46" s="623">
        <f t="shared" si="81"/>
        <v>1425</v>
      </c>
      <c r="CK46" s="623">
        <f t="shared" si="81"/>
        <v>1425</v>
      </c>
      <c r="CL46" s="623">
        <f t="shared" si="81"/>
        <v>1425</v>
      </c>
      <c r="CM46" s="623">
        <f t="shared" si="81"/>
        <v>1425</v>
      </c>
      <c r="CN46" s="623">
        <f t="shared" si="81"/>
        <v>1425</v>
      </c>
      <c r="CO46" s="623">
        <f t="shared" si="81"/>
        <v>1425</v>
      </c>
      <c r="CP46" s="623">
        <f t="shared" si="81"/>
        <v>1425</v>
      </c>
      <c r="CQ46" s="1281">
        <f t="shared" si="25"/>
        <v>1425</v>
      </c>
      <c r="CR46" s="1281">
        <f t="shared" si="82"/>
        <v>1425</v>
      </c>
      <c r="CS46" s="1281">
        <f t="shared" si="82"/>
        <v>1425</v>
      </c>
      <c r="CT46" s="1281">
        <f t="shared" si="82"/>
        <v>1425</v>
      </c>
      <c r="CU46" s="1281">
        <f t="shared" si="82"/>
        <v>1425</v>
      </c>
      <c r="CV46" s="1281">
        <f t="shared" si="82"/>
        <v>1425</v>
      </c>
      <c r="CW46" s="1281">
        <f t="shared" si="82"/>
        <v>1425</v>
      </c>
      <c r="CX46" s="1281">
        <f t="shared" si="82"/>
        <v>1425</v>
      </c>
      <c r="CY46" s="1281">
        <f t="shared" si="82"/>
        <v>1425</v>
      </c>
      <c r="CZ46" s="1281">
        <f t="shared" si="82"/>
        <v>1425</v>
      </c>
      <c r="DA46" s="1281">
        <f t="shared" si="82"/>
        <v>1425</v>
      </c>
      <c r="DB46" s="1281">
        <f t="shared" si="82"/>
        <v>1425</v>
      </c>
      <c r="DC46" s="623">
        <f t="shared" si="27"/>
        <v>1425</v>
      </c>
      <c r="DD46" s="623">
        <f t="shared" si="83"/>
        <v>1425</v>
      </c>
      <c r="DE46" s="623">
        <f t="shared" si="83"/>
        <v>1425</v>
      </c>
      <c r="DF46" s="623">
        <f t="shared" si="83"/>
        <v>1425</v>
      </c>
      <c r="DG46" s="623">
        <f t="shared" si="83"/>
        <v>1425</v>
      </c>
      <c r="DH46" s="623">
        <f t="shared" si="83"/>
        <v>1425</v>
      </c>
      <c r="DI46" s="623">
        <f t="shared" si="83"/>
        <v>1425</v>
      </c>
      <c r="DJ46" s="623">
        <f t="shared" si="83"/>
        <v>1425</v>
      </c>
      <c r="DK46" s="623">
        <f t="shared" si="83"/>
        <v>1425</v>
      </c>
      <c r="DL46" s="623">
        <f t="shared" si="83"/>
        <v>1425</v>
      </c>
      <c r="DM46" s="623">
        <f t="shared" si="83"/>
        <v>1425</v>
      </c>
      <c r="DN46" s="623">
        <f t="shared" si="83"/>
        <v>1425</v>
      </c>
      <c r="DO46" s="1281">
        <f t="shared" si="29"/>
        <v>1425</v>
      </c>
      <c r="DP46" s="1281">
        <f t="shared" si="84"/>
        <v>1425</v>
      </c>
      <c r="DQ46" s="1281">
        <f t="shared" si="84"/>
        <v>1425</v>
      </c>
      <c r="DR46" s="1281">
        <f t="shared" si="84"/>
        <v>1425</v>
      </c>
      <c r="DS46" s="1281">
        <f t="shared" si="84"/>
        <v>1425</v>
      </c>
      <c r="DT46" s="1281">
        <f t="shared" si="84"/>
        <v>1425</v>
      </c>
      <c r="DU46" s="1281">
        <f t="shared" si="84"/>
        <v>1425</v>
      </c>
      <c r="DV46" s="1281">
        <f t="shared" si="84"/>
        <v>1425</v>
      </c>
      <c r="DW46" s="1281">
        <f t="shared" si="84"/>
        <v>1425</v>
      </c>
      <c r="DX46" s="1281">
        <f t="shared" si="84"/>
        <v>1425</v>
      </c>
      <c r="DY46" s="1281">
        <f t="shared" si="84"/>
        <v>1425</v>
      </c>
      <c r="DZ46" s="1281">
        <f t="shared" si="84"/>
        <v>1425</v>
      </c>
      <c r="EA46" s="623">
        <f t="shared" si="31"/>
        <v>1425</v>
      </c>
      <c r="EB46" s="623">
        <f t="shared" si="85"/>
        <v>1425</v>
      </c>
      <c r="EC46" s="623">
        <f t="shared" si="85"/>
        <v>1425</v>
      </c>
      <c r="ED46" s="623">
        <f t="shared" si="85"/>
        <v>1425</v>
      </c>
      <c r="EE46" s="623">
        <f t="shared" si="85"/>
        <v>1425</v>
      </c>
      <c r="EF46" s="623">
        <f t="shared" si="85"/>
        <v>1425</v>
      </c>
      <c r="EG46" s="623">
        <f t="shared" si="85"/>
        <v>1425</v>
      </c>
      <c r="EH46" s="623">
        <f t="shared" si="85"/>
        <v>1425</v>
      </c>
      <c r="EI46" s="623">
        <f t="shared" si="85"/>
        <v>1425</v>
      </c>
      <c r="EJ46" s="623">
        <f t="shared" si="85"/>
        <v>1425</v>
      </c>
      <c r="EK46" s="623">
        <f t="shared" si="85"/>
        <v>1425</v>
      </c>
      <c r="EL46" s="623">
        <f t="shared" si="85"/>
        <v>1425</v>
      </c>
    </row>
    <row r="47" spans="1:142">
      <c r="A47" s="7" t="str">
        <f>IF('Rent Roll_RedIQ 1'!B40&gt;0,'Rent Roll_RedIQ 1'!B40,"")</f>
        <v>327</v>
      </c>
      <c r="B47" s="7" t="str">
        <f>IF('Rent Roll_RedIQ 1'!C40&gt;0,'Rent Roll_RedIQ 1'!C40,"")</f>
        <v>A1</v>
      </c>
      <c r="C47" s="614">
        <f>IF('Rent Roll_RedIQ 1'!K40&gt;0,'Rent Roll_RedIQ 1'!K40,0)</f>
        <v>1200</v>
      </c>
      <c r="D47" s="615">
        <f>IF('Rent Roll_RedIQ 1'!J40&gt;0,'Rent Roll_RedIQ 1'!J40,"")</f>
        <v>1200</v>
      </c>
      <c r="E47" s="624">
        <f t="shared" si="42"/>
        <v>0</v>
      </c>
      <c r="F47" s="194"/>
      <c r="G47" s="194"/>
      <c r="H47" s="616">
        <f t="shared" si="33"/>
        <v>1200</v>
      </c>
      <c r="I47" s="1200">
        <f>IF('Rent Roll_RedIQ 1'!S40&gt;0,'Rent Roll_RedIQ 1'!S40,Purchase_Date-1)</f>
        <v>45930</v>
      </c>
      <c r="J47" s="617">
        <f t="shared" si="34"/>
        <v>1200</v>
      </c>
      <c r="K47" s="1205">
        <f t="shared" si="35"/>
        <v>46295</v>
      </c>
      <c r="L47" s="618">
        <f t="shared" si="34"/>
        <v>1200</v>
      </c>
      <c r="M47" s="1208">
        <f t="shared" si="36"/>
        <v>46660</v>
      </c>
      <c r="N47" s="614">
        <f t="shared" si="70"/>
        <v>1200</v>
      </c>
      <c r="O47" s="614">
        <f t="shared" si="71"/>
        <v>1200</v>
      </c>
      <c r="P47" s="614">
        <f t="shared" si="72"/>
        <v>1200</v>
      </c>
      <c r="Q47" s="614">
        <f t="shared" si="73"/>
        <v>1200</v>
      </c>
      <c r="R47" s="614">
        <f t="shared" si="74"/>
        <v>1200</v>
      </c>
      <c r="S47" s="614">
        <f t="shared" si="75"/>
        <v>1200</v>
      </c>
      <c r="T47" s="614">
        <f t="shared" si="76"/>
        <v>1200</v>
      </c>
      <c r="U47" s="619"/>
      <c r="V47" s="614"/>
      <c r="W47" s="620">
        <f t="shared" si="49"/>
        <v>1200</v>
      </c>
      <c r="X47" s="620">
        <f t="shared" ref="X47:AH50" si="86">IF($I47&gt;=X$11,$C47,$H47)</f>
        <v>1200</v>
      </c>
      <c r="Y47" s="620">
        <f t="shared" si="86"/>
        <v>1200</v>
      </c>
      <c r="Z47" s="620">
        <f t="shared" si="86"/>
        <v>1200</v>
      </c>
      <c r="AA47" s="620">
        <f t="shared" si="86"/>
        <v>1200</v>
      </c>
      <c r="AB47" s="620">
        <f t="shared" si="86"/>
        <v>1200</v>
      </c>
      <c r="AC47" s="620">
        <f t="shared" si="86"/>
        <v>1200</v>
      </c>
      <c r="AD47" s="620">
        <f t="shared" si="86"/>
        <v>1200</v>
      </c>
      <c r="AE47" s="620">
        <f t="shared" si="86"/>
        <v>1200</v>
      </c>
      <c r="AF47" s="620">
        <f t="shared" si="86"/>
        <v>1200</v>
      </c>
      <c r="AG47" s="620">
        <f t="shared" si="86"/>
        <v>1200</v>
      </c>
      <c r="AH47" s="620">
        <f t="shared" si="86"/>
        <v>1200</v>
      </c>
      <c r="AI47" s="621">
        <f t="shared" si="77"/>
        <v>1200</v>
      </c>
      <c r="AJ47" s="621">
        <f t="shared" si="64"/>
        <v>1200</v>
      </c>
      <c r="AK47" s="621">
        <f t="shared" si="64"/>
        <v>1200</v>
      </c>
      <c r="AL47" s="621">
        <f t="shared" si="64"/>
        <v>1200</v>
      </c>
      <c r="AM47" s="621">
        <f t="shared" si="64"/>
        <v>1200</v>
      </c>
      <c r="AN47" s="621">
        <f t="shared" si="64"/>
        <v>1200</v>
      </c>
      <c r="AO47" s="621">
        <f t="shared" si="64"/>
        <v>1200</v>
      </c>
      <c r="AP47" s="621">
        <f t="shared" si="64"/>
        <v>1200</v>
      </c>
      <c r="AQ47" s="621">
        <f t="shared" si="64"/>
        <v>1200</v>
      </c>
      <c r="AR47" s="621">
        <f t="shared" si="64"/>
        <v>1200</v>
      </c>
      <c r="AS47" s="621">
        <f t="shared" si="64"/>
        <v>1200</v>
      </c>
      <c r="AT47" s="621">
        <f t="shared" ref="AJ47:AT59" si="87">IF($K47&gt;=AT$11,$H47,$J47)</f>
        <v>1200</v>
      </c>
      <c r="AU47" s="622">
        <f t="shared" si="78"/>
        <v>1200</v>
      </c>
      <c r="AV47" s="622">
        <f t="shared" si="69"/>
        <v>1200</v>
      </c>
      <c r="AW47" s="622">
        <f t="shared" si="69"/>
        <v>1200</v>
      </c>
      <c r="AX47" s="622">
        <f t="shared" si="69"/>
        <v>1200</v>
      </c>
      <c r="AY47" s="622">
        <f t="shared" si="69"/>
        <v>1200</v>
      </c>
      <c r="AZ47" s="622">
        <f t="shared" si="69"/>
        <v>1200</v>
      </c>
      <c r="BA47" s="622">
        <f t="shared" si="69"/>
        <v>1200</v>
      </c>
      <c r="BB47" s="622">
        <f t="shared" si="69"/>
        <v>1200</v>
      </c>
      <c r="BC47" s="622">
        <f t="shared" si="69"/>
        <v>1200</v>
      </c>
      <c r="BD47" s="622">
        <f t="shared" si="69"/>
        <v>1200</v>
      </c>
      <c r="BE47" s="622">
        <f t="shared" si="69"/>
        <v>1200</v>
      </c>
      <c r="BF47" s="622">
        <f t="shared" si="69"/>
        <v>1200</v>
      </c>
      <c r="BG47" s="623">
        <f t="shared" si="41"/>
        <v>1200</v>
      </c>
      <c r="BH47" s="623">
        <f t="shared" si="79"/>
        <v>1200</v>
      </c>
      <c r="BI47" s="623">
        <f t="shared" si="79"/>
        <v>1200</v>
      </c>
      <c r="BJ47" s="623">
        <f t="shared" si="79"/>
        <v>1200</v>
      </c>
      <c r="BK47" s="623">
        <f t="shared" si="79"/>
        <v>1200</v>
      </c>
      <c r="BL47" s="623">
        <f t="shared" si="79"/>
        <v>1200</v>
      </c>
      <c r="BM47" s="623">
        <f t="shared" si="79"/>
        <v>1200</v>
      </c>
      <c r="BN47" s="623">
        <f t="shared" si="79"/>
        <v>1200</v>
      </c>
      <c r="BO47" s="623">
        <f t="shared" si="79"/>
        <v>1200</v>
      </c>
      <c r="BP47" s="623">
        <f t="shared" si="79"/>
        <v>1200</v>
      </c>
      <c r="BQ47" s="623">
        <f t="shared" si="79"/>
        <v>1200</v>
      </c>
      <c r="BR47" s="623">
        <f t="shared" si="79"/>
        <v>1200</v>
      </c>
      <c r="BS47" s="1281">
        <f t="shared" si="45"/>
        <v>1200</v>
      </c>
      <c r="BT47" s="1281">
        <f t="shared" si="80"/>
        <v>1200</v>
      </c>
      <c r="BU47" s="1281">
        <f t="shared" si="80"/>
        <v>1200</v>
      </c>
      <c r="BV47" s="1281">
        <f t="shared" si="80"/>
        <v>1200</v>
      </c>
      <c r="BW47" s="1281">
        <f t="shared" si="80"/>
        <v>1200</v>
      </c>
      <c r="BX47" s="1281">
        <f t="shared" si="80"/>
        <v>1200</v>
      </c>
      <c r="BY47" s="1281">
        <f t="shared" si="80"/>
        <v>1200</v>
      </c>
      <c r="BZ47" s="1281">
        <f t="shared" si="80"/>
        <v>1200</v>
      </c>
      <c r="CA47" s="1281">
        <f t="shared" si="80"/>
        <v>1200</v>
      </c>
      <c r="CB47" s="1281">
        <f t="shared" si="80"/>
        <v>1200</v>
      </c>
      <c r="CC47" s="1281">
        <f t="shared" si="80"/>
        <v>1200</v>
      </c>
      <c r="CD47" s="1281">
        <f t="shared" si="80"/>
        <v>1200</v>
      </c>
      <c r="CE47" s="623">
        <f t="shared" si="23"/>
        <v>1200</v>
      </c>
      <c r="CF47" s="623">
        <f t="shared" si="81"/>
        <v>1200</v>
      </c>
      <c r="CG47" s="623">
        <f t="shared" si="81"/>
        <v>1200</v>
      </c>
      <c r="CH47" s="623">
        <f t="shared" si="81"/>
        <v>1200</v>
      </c>
      <c r="CI47" s="623">
        <f t="shared" si="81"/>
        <v>1200</v>
      </c>
      <c r="CJ47" s="623">
        <f t="shared" si="81"/>
        <v>1200</v>
      </c>
      <c r="CK47" s="623">
        <f t="shared" si="81"/>
        <v>1200</v>
      </c>
      <c r="CL47" s="623">
        <f t="shared" si="81"/>
        <v>1200</v>
      </c>
      <c r="CM47" s="623">
        <f t="shared" si="81"/>
        <v>1200</v>
      </c>
      <c r="CN47" s="623">
        <f t="shared" si="81"/>
        <v>1200</v>
      </c>
      <c r="CO47" s="623">
        <f t="shared" si="81"/>
        <v>1200</v>
      </c>
      <c r="CP47" s="623">
        <f t="shared" si="81"/>
        <v>1200</v>
      </c>
      <c r="CQ47" s="1281">
        <f t="shared" si="25"/>
        <v>1200</v>
      </c>
      <c r="CR47" s="1281">
        <f t="shared" si="82"/>
        <v>1200</v>
      </c>
      <c r="CS47" s="1281">
        <f t="shared" si="82"/>
        <v>1200</v>
      </c>
      <c r="CT47" s="1281">
        <f t="shared" si="82"/>
        <v>1200</v>
      </c>
      <c r="CU47" s="1281">
        <f t="shared" si="82"/>
        <v>1200</v>
      </c>
      <c r="CV47" s="1281">
        <f t="shared" si="82"/>
        <v>1200</v>
      </c>
      <c r="CW47" s="1281">
        <f t="shared" si="82"/>
        <v>1200</v>
      </c>
      <c r="CX47" s="1281">
        <f t="shared" si="82"/>
        <v>1200</v>
      </c>
      <c r="CY47" s="1281">
        <f t="shared" si="82"/>
        <v>1200</v>
      </c>
      <c r="CZ47" s="1281">
        <f t="shared" si="82"/>
        <v>1200</v>
      </c>
      <c r="DA47" s="1281">
        <f t="shared" si="82"/>
        <v>1200</v>
      </c>
      <c r="DB47" s="1281">
        <f t="shared" si="82"/>
        <v>1200</v>
      </c>
      <c r="DC47" s="623">
        <f t="shared" si="27"/>
        <v>1200</v>
      </c>
      <c r="DD47" s="623">
        <f t="shared" si="83"/>
        <v>1200</v>
      </c>
      <c r="DE47" s="623">
        <f t="shared" si="83"/>
        <v>1200</v>
      </c>
      <c r="DF47" s="623">
        <f t="shared" si="83"/>
        <v>1200</v>
      </c>
      <c r="DG47" s="623">
        <f t="shared" si="83"/>
        <v>1200</v>
      </c>
      <c r="DH47" s="623">
        <f t="shared" si="83"/>
        <v>1200</v>
      </c>
      <c r="DI47" s="623">
        <f t="shared" si="83"/>
        <v>1200</v>
      </c>
      <c r="DJ47" s="623">
        <f t="shared" si="83"/>
        <v>1200</v>
      </c>
      <c r="DK47" s="623">
        <f t="shared" si="83"/>
        <v>1200</v>
      </c>
      <c r="DL47" s="623">
        <f t="shared" si="83"/>
        <v>1200</v>
      </c>
      <c r="DM47" s="623">
        <f t="shared" si="83"/>
        <v>1200</v>
      </c>
      <c r="DN47" s="623">
        <f t="shared" si="83"/>
        <v>1200</v>
      </c>
      <c r="DO47" s="1281">
        <f t="shared" si="29"/>
        <v>1200</v>
      </c>
      <c r="DP47" s="1281">
        <f t="shared" si="84"/>
        <v>1200</v>
      </c>
      <c r="DQ47" s="1281">
        <f t="shared" si="84"/>
        <v>1200</v>
      </c>
      <c r="DR47" s="1281">
        <f t="shared" si="84"/>
        <v>1200</v>
      </c>
      <c r="DS47" s="1281">
        <f t="shared" si="84"/>
        <v>1200</v>
      </c>
      <c r="DT47" s="1281">
        <f t="shared" si="84"/>
        <v>1200</v>
      </c>
      <c r="DU47" s="1281">
        <f t="shared" si="84"/>
        <v>1200</v>
      </c>
      <c r="DV47" s="1281">
        <f t="shared" si="84"/>
        <v>1200</v>
      </c>
      <c r="DW47" s="1281">
        <f t="shared" si="84"/>
        <v>1200</v>
      </c>
      <c r="DX47" s="1281">
        <f t="shared" si="84"/>
        <v>1200</v>
      </c>
      <c r="DY47" s="1281">
        <f t="shared" si="84"/>
        <v>1200</v>
      </c>
      <c r="DZ47" s="1281">
        <f t="shared" si="84"/>
        <v>1200</v>
      </c>
      <c r="EA47" s="623">
        <f t="shared" si="31"/>
        <v>1200</v>
      </c>
      <c r="EB47" s="623">
        <f t="shared" si="85"/>
        <v>1200</v>
      </c>
      <c r="EC47" s="623">
        <f t="shared" si="85"/>
        <v>1200</v>
      </c>
      <c r="ED47" s="623">
        <f t="shared" si="85"/>
        <v>1200</v>
      </c>
      <c r="EE47" s="623">
        <f t="shared" si="85"/>
        <v>1200</v>
      </c>
      <c r="EF47" s="623">
        <f t="shared" si="85"/>
        <v>1200</v>
      </c>
      <c r="EG47" s="623">
        <f t="shared" si="85"/>
        <v>1200</v>
      </c>
      <c r="EH47" s="623">
        <f t="shared" si="85"/>
        <v>1200</v>
      </c>
      <c r="EI47" s="623">
        <f t="shared" si="85"/>
        <v>1200</v>
      </c>
      <c r="EJ47" s="623">
        <f t="shared" si="85"/>
        <v>1200</v>
      </c>
      <c r="EK47" s="623">
        <f t="shared" si="85"/>
        <v>1200</v>
      </c>
      <c r="EL47" s="623">
        <f t="shared" si="85"/>
        <v>1200</v>
      </c>
    </row>
    <row r="48" spans="1:142">
      <c r="A48" s="7" t="str">
        <f>IF('Rent Roll_RedIQ 1'!B41&gt;0,'Rent Roll_RedIQ 1'!B41,"")</f>
        <v>637</v>
      </c>
      <c r="B48" s="7" t="str">
        <f>IF('Rent Roll_RedIQ 1'!C41&gt;0,'Rent Roll_RedIQ 1'!C41,"")</f>
        <v>A1</v>
      </c>
      <c r="C48" s="614">
        <f>IF('Rent Roll_RedIQ 1'!K41&gt;0,'Rent Roll_RedIQ 1'!K41,0)</f>
        <v>1250</v>
      </c>
      <c r="D48" s="615">
        <f>IF('Rent Roll_RedIQ 1'!J41&gt;0,'Rent Roll_RedIQ 1'!J41,"")</f>
        <v>1200</v>
      </c>
      <c r="E48" s="624">
        <f t="shared" si="42"/>
        <v>-4.0000000000000036E-2</v>
      </c>
      <c r="F48" s="194"/>
      <c r="G48" s="194"/>
      <c r="H48" s="616">
        <f t="shared" si="33"/>
        <v>1250</v>
      </c>
      <c r="I48" s="1200">
        <f>IF('Rent Roll_RedIQ 1'!S41&gt;0,'Rent Roll_RedIQ 1'!S41,Purchase_Date-1)</f>
        <v>45930</v>
      </c>
      <c r="J48" s="617">
        <f t="shared" si="34"/>
        <v>1250</v>
      </c>
      <c r="K48" s="1205">
        <f t="shared" si="35"/>
        <v>46295</v>
      </c>
      <c r="L48" s="618">
        <f t="shared" si="34"/>
        <v>1250</v>
      </c>
      <c r="M48" s="1208">
        <f t="shared" si="36"/>
        <v>46660</v>
      </c>
      <c r="N48" s="614">
        <f t="shared" si="70"/>
        <v>1250</v>
      </c>
      <c r="O48" s="614">
        <f t="shared" si="71"/>
        <v>1250</v>
      </c>
      <c r="P48" s="614">
        <f t="shared" si="72"/>
        <v>1250</v>
      </c>
      <c r="Q48" s="614">
        <f t="shared" si="73"/>
        <v>1250</v>
      </c>
      <c r="R48" s="614">
        <f t="shared" si="74"/>
        <v>1250</v>
      </c>
      <c r="S48" s="614">
        <f t="shared" si="75"/>
        <v>1250</v>
      </c>
      <c r="T48" s="614">
        <f t="shared" si="76"/>
        <v>1250</v>
      </c>
      <c r="U48" s="619"/>
      <c r="V48" s="614"/>
      <c r="W48" s="620">
        <f t="shared" si="49"/>
        <v>1250</v>
      </c>
      <c r="X48" s="620">
        <f t="shared" si="86"/>
        <v>1250</v>
      </c>
      <c r="Y48" s="620">
        <f t="shared" si="86"/>
        <v>1250</v>
      </c>
      <c r="Z48" s="620">
        <f t="shared" si="86"/>
        <v>1250</v>
      </c>
      <c r="AA48" s="620">
        <f t="shared" si="86"/>
        <v>1250</v>
      </c>
      <c r="AB48" s="620">
        <f t="shared" si="86"/>
        <v>1250</v>
      </c>
      <c r="AC48" s="620">
        <f t="shared" si="86"/>
        <v>1250</v>
      </c>
      <c r="AD48" s="620">
        <f t="shared" si="86"/>
        <v>1250</v>
      </c>
      <c r="AE48" s="620">
        <f t="shared" si="86"/>
        <v>1250</v>
      </c>
      <c r="AF48" s="620">
        <f t="shared" si="86"/>
        <v>1250</v>
      </c>
      <c r="AG48" s="620">
        <f t="shared" si="86"/>
        <v>1250</v>
      </c>
      <c r="AH48" s="620">
        <f t="shared" si="86"/>
        <v>1250</v>
      </c>
      <c r="AI48" s="621">
        <f t="shared" si="77"/>
        <v>1250</v>
      </c>
      <c r="AJ48" s="621">
        <f t="shared" si="87"/>
        <v>1250</v>
      </c>
      <c r="AK48" s="621">
        <f t="shared" si="87"/>
        <v>1250</v>
      </c>
      <c r="AL48" s="621">
        <f t="shared" si="87"/>
        <v>1250</v>
      </c>
      <c r="AM48" s="621">
        <f t="shared" si="87"/>
        <v>1250</v>
      </c>
      <c r="AN48" s="621">
        <f t="shared" si="87"/>
        <v>1250</v>
      </c>
      <c r="AO48" s="621">
        <f t="shared" si="87"/>
        <v>1250</v>
      </c>
      <c r="AP48" s="621">
        <f t="shared" si="87"/>
        <v>1250</v>
      </c>
      <c r="AQ48" s="621">
        <f t="shared" si="87"/>
        <v>1250</v>
      </c>
      <c r="AR48" s="621">
        <f t="shared" si="87"/>
        <v>1250</v>
      </c>
      <c r="AS48" s="621">
        <f t="shared" si="87"/>
        <v>1250</v>
      </c>
      <c r="AT48" s="621">
        <f t="shared" si="87"/>
        <v>1250</v>
      </c>
      <c r="AU48" s="622">
        <f t="shared" si="78"/>
        <v>1250</v>
      </c>
      <c r="AV48" s="622">
        <f t="shared" si="69"/>
        <v>1250</v>
      </c>
      <c r="AW48" s="622">
        <f t="shared" si="69"/>
        <v>1250</v>
      </c>
      <c r="AX48" s="622">
        <f t="shared" si="69"/>
        <v>1250</v>
      </c>
      <c r="AY48" s="622">
        <f t="shared" si="69"/>
        <v>1250</v>
      </c>
      <c r="AZ48" s="622">
        <f t="shared" si="69"/>
        <v>1250</v>
      </c>
      <c r="BA48" s="622">
        <f t="shared" si="69"/>
        <v>1250</v>
      </c>
      <c r="BB48" s="622">
        <f t="shared" si="69"/>
        <v>1250</v>
      </c>
      <c r="BC48" s="622">
        <f t="shared" si="69"/>
        <v>1250</v>
      </c>
      <c r="BD48" s="622">
        <f t="shared" si="69"/>
        <v>1250</v>
      </c>
      <c r="BE48" s="622">
        <f t="shared" si="69"/>
        <v>1250</v>
      </c>
      <c r="BF48" s="622">
        <f t="shared" si="69"/>
        <v>1250</v>
      </c>
      <c r="BG48" s="623">
        <f t="shared" si="41"/>
        <v>1250</v>
      </c>
      <c r="BH48" s="623">
        <f t="shared" si="79"/>
        <v>1250</v>
      </c>
      <c r="BI48" s="623">
        <f t="shared" si="79"/>
        <v>1250</v>
      </c>
      <c r="BJ48" s="623">
        <f t="shared" si="79"/>
        <v>1250</v>
      </c>
      <c r="BK48" s="623">
        <f t="shared" si="79"/>
        <v>1250</v>
      </c>
      <c r="BL48" s="623">
        <f t="shared" si="79"/>
        <v>1250</v>
      </c>
      <c r="BM48" s="623">
        <f t="shared" si="79"/>
        <v>1250</v>
      </c>
      <c r="BN48" s="623">
        <f t="shared" si="79"/>
        <v>1250</v>
      </c>
      <c r="BO48" s="623">
        <f t="shared" si="79"/>
        <v>1250</v>
      </c>
      <c r="BP48" s="623">
        <f t="shared" si="79"/>
        <v>1250</v>
      </c>
      <c r="BQ48" s="623">
        <f t="shared" si="79"/>
        <v>1250</v>
      </c>
      <c r="BR48" s="623">
        <f t="shared" si="79"/>
        <v>1250</v>
      </c>
      <c r="BS48" s="1281">
        <f t="shared" si="45"/>
        <v>1250</v>
      </c>
      <c r="BT48" s="1281">
        <f t="shared" si="80"/>
        <v>1250</v>
      </c>
      <c r="BU48" s="1281">
        <f t="shared" si="80"/>
        <v>1250</v>
      </c>
      <c r="BV48" s="1281">
        <f t="shared" si="80"/>
        <v>1250</v>
      </c>
      <c r="BW48" s="1281">
        <f t="shared" si="80"/>
        <v>1250</v>
      </c>
      <c r="BX48" s="1281">
        <f t="shared" si="80"/>
        <v>1250</v>
      </c>
      <c r="BY48" s="1281">
        <f t="shared" si="80"/>
        <v>1250</v>
      </c>
      <c r="BZ48" s="1281">
        <f t="shared" si="80"/>
        <v>1250</v>
      </c>
      <c r="CA48" s="1281">
        <f t="shared" si="80"/>
        <v>1250</v>
      </c>
      <c r="CB48" s="1281">
        <f t="shared" si="80"/>
        <v>1250</v>
      </c>
      <c r="CC48" s="1281">
        <f t="shared" si="80"/>
        <v>1250</v>
      </c>
      <c r="CD48" s="1281">
        <f t="shared" si="80"/>
        <v>1250</v>
      </c>
      <c r="CE48" s="623">
        <f t="shared" si="23"/>
        <v>1250</v>
      </c>
      <c r="CF48" s="623">
        <f t="shared" si="81"/>
        <v>1250</v>
      </c>
      <c r="CG48" s="623">
        <f t="shared" si="81"/>
        <v>1250</v>
      </c>
      <c r="CH48" s="623">
        <f t="shared" si="81"/>
        <v>1250</v>
      </c>
      <c r="CI48" s="623">
        <f t="shared" si="81"/>
        <v>1250</v>
      </c>
      <c r="CJ48" s="623">
        <f t="shared" si="81"/>
        <v>1250</v>
      </c>
      <c r="CK48" s="623">
        <f t="shared" si="81"/>
        <v>1250</v>
      </c>
      <c r="CL48" s="623">
        <f t="shared" si="81"/>
        <v>1250</v>
      </c>
      <c r="CM48" s="623">
        <f t="shared" si="81"/>
        <v>1250</v>
      </c>
      <c r="CN48" s="623">
        <f t="shared" si="81"/>
        <v>1250</v>
      </c>
      <c r="CO48" s="623">
        <f t="shared" si="81"/>
        <v>1250</v>
      </c>
      <c r="CP48" s="623">
        <f t="shared" si="81"/>
        <v>1250</v>
      </c>
      <c r="CQ48" s="1281">
        <f t="shared" si="25"/>
        <v>1250</v>
      </c>
      <c r="CR48" s="1281">
        <f t="shared" si="82"/>
        <v>1250</v>
      </c>
      <c r="CS48" s="1281">
        <f t="shared" si="82"/>
        <v>1250</v>
      </c>
      <c r="CT48" s="1281">
        <f t="shared" si="82"/>
        <v>1250</v>
      </c>
      <c r="CU48" s="1281">
        <f t="shared" si="82"/>
        <v>1250</v>
      </c>
      <c r="CV48" s="1281">
        <f t="shared" si="82"/>
        <v>1250</v>
      </c>
      <c r="CW48" s="1281">
        <f t="shared" si="82"/>
        <v>1250</v>
      </c>
      <c r="CX48" s="1281">
        <f t="shared" si="82"/>
        <v>1250</v>
      </c>
      <c r="CY48" s="1281">
        <f t="shared" si="82"/>
        <v>1250</v>
      </c>
      <c r="CZ48" s="1281">
        <f t="shared" si="82"/>
        <v>1250</v>
      </c>
      <c r="DA48" s="1281">
        <f t="shared" si="82"/>
        <v>1250</v>
      </c>
      <c r="DB48" s="1281">
        <f t="shared" si="82"/>
        <v>1250</v>
      </c>
      <c r="DC48" s="623">
        <f t="shared" si="27"/>
        <v>1250</v>
      </c>
      <c r="DD48" s="623">
        <f t="shared" si="83"/>
        <v>1250</v>
      </c>
      <c r="DE48" s="623">
        <f t="shared" si="83"/>
        <v>1250</v>
      </c>
      <c r="DF48" s="623">
        <f t="shared" si="83"/>
        <v>1250</v>
      </c>
      <c r="DG48" s="623">
        <f t="shared" si="83"/>
        <v>1250</v>
      </c>
      <c r="DH48" s="623">
        <f t="shared" si="83"/>
        <v>1250</v>
      </c>
      <c r="DI48" s="623">
        <f t="shared" si="83"/>
        <v>1250</v>
      </c>
      <c r="DJ48" s="623">
        <f t="shared" si="83"/>
        <v>1250</v>
      </c>
      <c r="DK48" s="623">
        <f t="shared" si="83"/>
        <v>1250</v>
      </c>
      <c r="DL48" s="623">
        <f t="shared" si="83"/>
        <v>1250</v>
      </c>
      <c r="DM48" s="623">
        <f t="shared" si="83"/>
        <v>1250</v>
      </c>
      <c r="DN48" s="623">
        <f t="shared" si="83"/>
        <v>1250</v>
      </c>
      <c r="DO48" s="1281">
        <f t="shared" si="29"/>
        <v>1250</v>
      </c>
      <c r="DP48" s="1281">
        <f t="shared" si="84"/>
        <v>1250</v>
      </c>
      <c r="DQ48" s="1281">
        <f t="shared" si="84"/>
        <v>1250</v>
      </c>
      <c r="DR48" s="1281">
        <f t="shared" si="84"/>
        <v>1250</v>
      </c>
      <c r="DS48" s="1281">
        <f t="shared" si="84"/>
        <v>1250</v>
      </c>
      <c r="DT48" s="1281">
        <f t="shared" si="84"/>
        <v>1250</v>
      </c>
      <c r="DU48" s="1281">
        <f t="shared" si="84"/>
        <v>1250</v>
      </c>
      <c r="DV48" s="1281">
        <f t="shared" si="84"/>
        <v>1250</v>
      </c>
      <c r="DW48" s="1281">
        <f t="shared" si="84"/>
        <v>1250</v>
      </c>
      <c r="DX48" s="1281">
        <f t="shared" si="84"/>
        <v>1250</v>
      </c>
      <c r="DY48" s="1281">
        <f t="shared" si="84"/>
        <v>1250</v>
      </c>
      <c r="DZ48" s="1281">
        <f t="shared" si="84"/>
        <v>1250</v>
      </c>
      <c r="EA48" s="623">
        <f t="shared" si="31"/>
        <v>1250</v>
      </c>
      <c r="EB48" s="623">
        <f t="shared" si="85"/>
        <v>1250</v>
      </c>
      <c r="EC48" s="623">
        <f t="shared" si="85"/>
        <v>1250</v>
      </c>
      <c r="ED48" s="623">
        <f t="shared" si="85"/>
        <v>1250</v>
      </c>
      <c r="EE48" s="623">
        <f t="shared" si="85"/>
        <v>1250</v>
      </c>
      <c r="EF48" s="623">
        <f t="shared" si="85"/>
        <v>1250</v>
      </c>
      <c r="EG48" s="623">
        <f t="shared" si="85"/>
        <v>1250</v>
      </c>
      <c r="EH48" s="623">
        <f t="shared" si="85"/>
        <v>1250</v>
      </c>
      <c r="EI48" s="623">
        <f t="shared" si="85"/>
        <v>1250</v>
      </c>
      <c r="EJ48" s="623">
        <f t="shared" si="85"/>
        <v>1250</v>
      </c>
      <c r="EK48" s="623">
        <f t="shared" si="85"/>
        <v>1250</v>
      </c>
      <c r="EL48" s="623">
        <f t="shared" si="85"/>
        <v>1250</v>
      </c>
    </row>
    <row r="49" spans="1:142">
      <c r="A49" s="7" t="str">
        <f>IF('Rent Roll_RedIQ 1'!B42&gt;0,'Rent Roll_RedIQ 1'!B42,"")</f>
        <v>915</v>
      </c>
      <c r="B49" s="7" t="str">
        <f>IF('Rent Roll_RedIQ 1'!C42&gt;0,'Rent Roll_RedIQ 1'!C42,"")</f>
        <v>A1</v>
      </c>
      <c r="C49" s="614">
        <f>IF('Rent Roll_RedIQ 1'!K42&gt;0,'Rent Roll_RedIQ 1'!K42,0)</f>
        <v>1125</v>
      </c>
      <c r="D49" s="615">
        <f>IF('Rent Roll_RedIQ 1'!J42&gt;0,'Rent Roll_RedIQ 1'!J42,"")</f>
        <v>1200</v>
      </c>
      <c r="E49" s="624">
        <f t="shared" si="42"/>
        <v>6.6666666666666652E-2</v>
      </c>
      <c r="F49" s="194"/>
      <c r="G49" s="194"/>
      <c r="H49" s="616">
        <f t="shared" si="33"/>
        <v>1125</v>
      </c>
      <c r="I49" s="1200">
        <f>IF('Rent Roll_RedIQ 1'!S42&gt;0,'Rent Roll_RedIQ 1'!S42,Purchase_Date-1)</f>
        <v>45930</v>
      </c>
      <c r="J49" s="617">
        <f t="shared" si="34"/>
        <v>1125</v>
      </c>
      <c r="K49" s="1205">
        <f t="shared" si="35"/>
        <v>46295</v>
      </c>
      <c r="L49" s="618">
        <f t="shared" si="34"/>
        <v>1125</v>
      </c>
      <c r="M49" s="1208">
        <f t="shared" si="36"/>
        <v>46660</v>
      </c>
      <c r="N49" s="614">
        <f t="shared" si="70"/>
        <v>1125</v>
      </c>
      <c r="O49" s="614">
        <f t="shared" si="71"/>
        <v>1125</v>
      </c>
      <c r="P49" s="614">
        <f t="shared" si="72"/>
        <v>1125</v>
      </c>
      <c r="Q49" s="614">
        <f t="shared" si="73"/>
        <v>1125</v>
      </c>
      <c r="R49" s="614">
        <f t="shared" si="74"/>
        <v>1125</v>
      </c>
      <c r="S49" s="614">
        <f t="shared" si="75"/>
        <v>1125</v>
      </c>
      <c r="T49" s="614">
        <f t="shared" si="76"/>
        <v>1125</v>
      </c>
      <c r="U49" s="619"/>
      <c r="V49" s="614"/>
      <c r="W49" s="620">
        <f t="shared" si="49"/>
        <v>1125</v>
      </c>
      <c r="X49" s="620">
        <f t="shared" si="86"/>
        <v>1125</v>
      </c>
      <c r="Y49" s="620">
        <f t="shared" si="86"/>
        <v>1125</v>
      </c>
      <c r="Z49" s="620">
        <f t="shared" si="86"/>
        <v>1125</v>
      </c>
      <c r="AA49" s="620">
        <f t="shared" si="86"/>
        <v>1125</v>
      </c>
      <c r="AB49" s="620">
        <f t="shared" si="86"/>
        <v>1125</v>
      </c>
      <c r="AC49" s="620">
        <f t="shared" si="86"/>
        <v>1125</v>
      </c>
      <c r="AD49" s="620">
        <f t="shared" si="86"/>
        <v>1125</v>
      </c>
      <c r="AE49" s="620">
        <f t="shared" si="86"/>
        <v>1125</v>
      </c>
      <c r="AF49" s="620">
        <f t="shared" si="86"/>
        <v>1125</v>
      </c>
      <c r="AG49" s="620">
        <f t="shared" si="86"/>
        <v>1125</v>
      </c>
      <c r="AH49" s="620">
        <f t="shared" si="86"/>
        <v>1125</v>
      </c>
      <c r="AI49" s="621">
        <f t="shared" si="77"/>
        <v>1125</v>
      </c>
      <c r="AJ49" s="621">
        <f t="shared" si="87"/>
        <v>1125</v>
      </c>
      <c r="AK49" s="621">
        <f t="shared" si="87"/>
        <v>1125</v>
      </c>
      <c r="AL49" s="621">
        <f t="shared" si="87"/>
        <v>1125</v>
      </c>
      <c r="AM49" s="621">
        <f t="shared" si="87"/>
        <v>1125</v>
      </c>
      <c r="AN49" s="621">
        <f t="shared" si="87"/>
        <v>1125</v>
      </c>
      <c r="AO49" s="621">
        <f t="shared" si="87"/>
        <v>1125</v>
      </c>
      <c r="AP49" s="621">
        <f t="shared" si="87"/>
        <v>1125</v>
      </c>
      <c r="AQ49" s="621">
        <f t="shared" si="87"/>
        <v>1125</v>
      </c>
      <c r="AR49" s="621">
        <f t="shared" si="87"/>
        <v>1125</v>
      </c>
      <c r="AS49" s="621">
        <f t="shared" si="87"/>
        <v>1125</v>
      </c>
      <c r="AT49" s="621">
        <f t="shared" si="87"/>
        <v>1125</v>
      </c>
      <c r="AU49" s="622">
        <f t="shared" si="78"/>
        <v>1125</v>
      </c>
      <c r="AV49" s="622">
        <f t="shared" si="69"/>
        <v>1125</v>
      </c>
      <c r="AW49" s="622">
        <f t="shared" si="69"/>
        <v>1125</v>
      </c>
      <c r="AX49" s="622">
        <f t="shared" si="69"/>
        <v>1125</v>
      </c>
      <c r="AY49" s="622">
        <f t="shared" si="69"/>
        <v>1125</v>
      </c>
      <c r="AZ49" s="622">
        <f t="shared" si="69"/>
        <v>1125</v>
      </c>
      <c r="BA49" s="622">
        <f t="shared" si="69"/>
        <v>1125</v>
      </c>
      <c r="BB49" s="622">
        <f t="shared" si="69"/>
        <v>1125</v>
      </c>
      <c r="BC49" s="622">
        <f t="shared" si="69"/>
        <v>1125</v>
      </c>
      <c r="BD49" s="622">
        <f t="shared" si="69"/>
        <v>1125</v>
      </c>
      <c r="BE49" s="622">
        <f t="shared" si="69"/>
        <v>1125</v>
      </c>
      <c r="BF49" s="622">
        <f t="shared" si="69"/>
        <v>1125</v>
      </c>
      <c r="BG49" s="623">
        <f t="shared" si="41"/>
        <v>1125</v>
      </c>
      <c r="BH49" s="623">
        <f t="shared" si="79"/>
        <v>1125</v>
      </c>
      <c r="BI49" s="623">
        <f t="shared" si="79"/>
        <v>1125</v>
      </c>
      <c r="BJ49" s="623">
        <f t="shared" si="79"/>
        <v>1125</v>
      </c>
      <c r="BK49" s="623">
        <f t="shared" si="79"/>
        <v>1125</v>
      </c>
      <c r="BL49" s="623">
        <f t="shared" si="79"/>
        <v>1125</v>
      </c>
      <c r="BM49" s="623">
        <f t="shared" si="79"/>
        <v>1125</v>
      </c>
      <c r="BN49" s="623">
        <f t="shared" si="79"/>
        <v>1125</v>
      </c>
      <c r="BO49" s="623">
        <f t="shared" si="79"/>
        <v>1125</v>
      </c>
      <c r="BP49" s="623">
        <f t="shared" si="79"/>
        <v>1125</v>
      </c>
      <c r="BQ49" s="623">
        <f t="shared" si="79"/>
        <v>1125</v>
      </c>
      <c r="BR49" s="623">
        <f t="shared" si="79"/>
        <v>1125</v>
      </c>
      <c r="BS49" s="1281">
        <f t="shared" si="45"/>
        <v>1125</v>
      </c>
      <c r="BT49" s="1281">
        <f t="shared" si="80"/>
        <v>1125</v>
      </c>
      <c r="BU49" s="1281">
        <f t="shared" si="80"/>
        <v>1125</v>
      </c>
      <c r="BV49" s="1281">
        <f t="shared" si="80"/>
        <v>1125</v>
      </c>
      <c r="BW49" s="1281">
        <f t="shared" si="80"/>
        <v>1125</v>
      </c>
      <c r="BX49" s="1281">
        <f t="shared" si="80"/>
        <v>1125</v>
      </c>
      <c r="BY49" s="1281">
        <f t="shared" si="80"/>
        <v>1125</v>
      </c>
      <c r="BZ49" s="1281">
        <f t="shared" si="80"/>
        <v>1125</v>
      </c>
      <c r="CA49" s="1281">
        <f t="shared" si="80"/>
        <v>1125</v>
      </c>
      <c r="CB49" s="1281">
        <f t="shared" si="80"/>
        <v>1125</v>
      </c>
      <c r="CC49" s="1281">
        <f t="shared" si="80"/>
        <v>1125</v>
      </c>
      <c r="CD49" s="1281">
        <f t="shared" si="80"/>
        <v>1125</v>
      </c>
      <c r="CE49" s="623">
        <f t="shared" si="23"/>
        <v>1125</v>
      </c>
      <c r="CF49" s="623">
        <f t="shared" si="81"/>
        <v>1125</v>
      </c>
      <c r="CG49" s="623">
        <f t="shared" si="81"/>
        <v>1125</v>
      </c>
      <c r="CH49" s="623">
        <f t="shared" si="81"/>
        <v>1125</v>
      </c>
      <c r="CI49" s="623">
        <f t="shared" si="81"/>
        <v>1125</v>
      </c>
      <c r="CJ49" s="623">
        <f t="shared" si="81"/>
        <v>1125</v>
      </c>
      <c r="CK49" s="623">
        <f t="shared" si="81"/>
        <v>1125</v>
      </c>
      <c r="CL49" s="623">
        <f t="shared" si="81"/>
        <v>1125</v>
      </c>
      <c r="CM49" s="623">
        <f t="shared" si="81"/>
        <v>1125</v>
      </c>
      <c r="CN49" s="623">
        <f t="shared" si="81"/>
        <v>1125</v>
      </c>
      <c r="CO49" s="623">
        <f t="shared" si="81"/>
        <v>1125</v>
      </c>
      <c r="CP49" s="623">
        <f t="shared" si="81"/>
        <v>1125</v>
      </c>
      <c r="CQ49" s="1281">
        <f t="shared" si="25"/>
        <v>1125</v>
      </c>
      <c r="CR49" s="1281">
        <f t="shared" si="82"/>
        <v>1125</v>
      </c>
      <c r="CS49" s="1281">
        <f t="shared" si="82"/>
        <v>1125</v>
      </c>
      <c r="CT49" s="1281">
        <f t="shared" si="82"/>
        <v>1125</v>
      </c>
      <c r="CU49" s="1281">
        <f t="shared" si="82"/>
        <v>1125</v>
      </c>
      <c r="CV49" s="1281">
        <f t="shared" si="82"/>
        <v>1125</v>
      </c>
      <c r="CW49" s="1281">
        <f t="shared" si="82"/>
        <v>1125</v>
      </c>
      <c r="CX49" s="1281">
        <f t="shared" si="82"/>
        <v>1125</v>
      </c>
      <c r="CY49" s="1281">
        <f t="shared" si="82"/>
        <v>1125</v>
      </c>
      <c r="CZ49" s="1281">
        <f t="shared" si="82"/>
        <v>1125</v>
      </c>
      <c r="DA49" s="1281">
        <f t="shared" si="82"/>
        <v>1125</v>
      </c>
      <c r="DB49" s="1281">
        <f t="shared" si="82"/>
        <v>1125</v>
      </c>
      <c r="DC49" s="623">
        <f t="shared" si="27"/>
        <v>1125</v>
      </c>
      <c r="DD49" s="623">
        <f t="shared" si="83"/>
        <v>1125</v>
      </c>
      <c r="DE49" s="623">
        <f t="shared" si="83"/>
        <v>1125</v>
      </c>
      <c r="DF49" s="623">
        <f t="shared" si="83"/>
        <v>1125</v>
      </c>
      <c r="DG49" s="623">
        <f t="shared" si="83"/>
        <v>1125</v>
      </c>
      <c r="DH49" s="623">
        <f t="shared" si="83"/>
        <v>1125</v>
      </c>
      <c r="DI49" s="623">
        <f t="shared" si="83"/>
        <v>1125</v>
      </c>
      <c r="DJ49" s="623">
        <f t="shared" si="83"/>
        <v>1125</v>
      </c>
      <c r="DK49" s="623">
        <f t="shared" si="83"/>
        <v>1125</v>
      </c>
      <c r="DL49" s="623">
        <f t="shared" si="83"/>
        <v>1125</v>
      </c>
      <c r="DM49" s="623">
        <f t="shared" si="83"/>
        <v>1125</v>
      </c>
      <c r="DN49" s="623">
        <f t="shared" si="83"/>
        <v>1125</v>
      </c>
      <c r="DO49" s="1281">
        <f t="shared" si="29"/>
        <v>1125</v>
      </c>
      <c r="DP49" s="1281">
        <f t="shared" si="84"/>
        <v>1125</v>
      </c>
      <c r="DQ49" s="1281">
        <f t="shared" si="84"/>
        <v>1125</v>
      </c>
      <c r="DR49" s="1281">
        <f t="shared" si="84"/>
        <v>1125</v>
      </c>
      <c r="DS49" s="1281">
        <f t="shared" si="84"/>
        <v>1125</v>
      </c>
      <c r="DT49" s="1281">
        <f t="shared" si="84"/>
        <v>1125</v>
      </c>
      <c r="DU49" s="1281">
        <f t="shared" si="84"/>
        <v>1125</v>
      </c>
      <c r="DV49" s="1281">
        <f t="shared" si="84"/>
        <v>1125</v>
      </c>
      <c r="DW49" s="1281">
        <f t="shared" si="84"/>
        <v>1125</v>
      </c>
      <c r="DX49" s="1281">
        <f t="shared" si="84"/>
        <v>1125</v>
      </c>
      <c r="DY49" s="1281">
        <f t="shared" si="84"/>
        <v>1125</v>
      </c>
      <c r="DZ49" s="1281">
        <f t="shared" si="84"/>
        <v>1125</v>
      </c>
      <c r="EA49" s="623">
        <f t="shared" si="31"/>
        <v>1125</v>
      </c>
      <c r="EB49" s="623">
        <f t="shared" si="85"/>
        <v>1125</v>
      </c>
      <c r="EC49" s="623">
        <f t="shared" si="85"/>
        <v>1125</v>
      </c>
      <c r="ED49" s="623">
        <f t="shared" si="85"/>
        <v>1125</v>
      </c>
      <c r="EE49" s="623">
        <f t="shared" si="85"/>
        <v>1125</v>
      </c>
      <c r="EF49" s="623">
        <f t="shared" si="85"/>
        <v>1125</v>
      </c>
      <c r="EG49" s="623">
        <f t="shared" si="85"/>
        <v>1125</v>
      </c>
      <c r="EH49" s="623">
        <f t="shared" si="85"/>
        <v>1125</v>
      </c>
      <c r="EI49" s="623">
        <f t="shared" si="85"/>
        <v>1125</v>
      </c>
      <c r="EJ49" s="623">
        <f t="shared" si="85"/>
        <v>1125</v>
      </c>
      <c r="EK49" s="623">
        <f t="shared" si="85"/>
        <v>1125</v>
      </c>
      <c r="EL49" s="623">
        <f t="shared" si="85"/>
        <v>1125</v>
      </c>
    </row>
    <row r="50" spans="1:142">
      <c r="A50" s="7" t="str">
        <f>IF('Rent Roll_RedIQ 1'!B43&gt;0,'Rent Roll_RedIQ 1'!B43,"")</f>
        <v>926</v>
      </c>
      <c r="B50" s="7" t="str">
        <f>IF('Rent Roll_RedIQ 1'!C43&gt;0,'Rent Roll_RedIQ 1'!C43,"")</f>
        <v>B2</v>
      </c>
      <c r="C50" s="614">
        <f>IF('Rent Roll_RedIQ 1'!K43&gt;0,'Rent Roll_RedIQ 1'!K43,0)</f>
        <v>1500</v>
      </c>
      <c r="D50" s="615">
        <f>IF('Rent Roll_RedIQ 1'!J43&gt;0,'Rent Roll_RedIQ 1'!J43,"")</f>
        <v>1500</v>
      </c>
      <c r="E50" s="624">
        <f t="shared" si="42"/>
        <v>0</v>
      </c>
      <c r="F50" s="194"/>
      <c r="G50" s="194"/>
      <c r="H50" s="616">
        <f t="shared" si="33"/>
        <v>1500</v>
      </c>
      <c r="I50" s="1200">
        <f>IF('Rent Roll_RedIQ 1'!S43&gt;0,'Rent Roll_RedIQ 1'!S43,Purchase_Date-1)</f>
        <v>45930</v>
      </c>
      <c r="J50" s="617">
        <f t="shared" si="34"/>
        <v>1500</v>
      </c>
      <c r="K50" s="1205">
        <f t="shared" si="35"/>
        <v>46295</v>
      </c>
      <c r="L50" s="618">
        <f t="shared" si="34"/>
        <v>1500</v>
      </c>
      <c r="M50" s="1208">
        <f t="shared" si="36"/>
        <v>46660</v>
      </c>
      <c r="N50" s="614">
        <f t="shared" si="70"/>
        <v>1500</v>
      </c>
      <c r="O50" s="614">
        <f t="shared" si="71"/>
        <v>1500</v>
      </c>
      <c r="P50" s="614">
        <f t="shared" si="72"/>
        <v>1500</v>
      </c>
      <c r="Q50" s="614">
        <f t="shared" si="73"/>
        <v>1500</v>
      </c>
      <c r="R50" s="614">
        <f t="shared" si="74"/>
        <v>1500</v>
      </c>
      <c r="S50" s="614">
        <f t="shared" si="75"/>
        <v>1500</v>
      </c>
      <c r="T50" s="614">
        <f t="shared" si="76"/>
        <v>1500</v>
      </c>
      <c r="U50" s="619"/>
      <c r="V50" s="614"/>
      <c r="W50" s="620">
        <f t="shared" si="49"/>
        <v>1500</v>
      </c>
      <c r="X50" s="620">
        <f t="shared" si="86"/>
        <v>1500</v>
      </c>
      <c r="Y50" s="620">
        <f t="shared" si="86"/>
        <v>1500</v>
      </c>
      <c r="Z50" s="620">
        <f t="shared" si="86"/>
        <v>1500</v>
      </c>
      <c r="AA50" s="620">
        <f t="shared" si="86"/>
        <v>1500</v>
      </c>
      <c r="AB50" s="620">
        <f t="shared" si="86"/>
        <v>1500</v>
      </c>
      <c r="AC50" s="620">
        <f t="shared" si="86"/>
        <v>1500</v>
      </c>
      <c r="AD50" s="620">
        <f t="shared" si="86"/>
        <v>1500</v>
      </c>
      <c r="AE50" s="620">
        <f t="shared" si="86"/>
        <v>1500</v>
      </c>
      <c r="AF50" s="620">
        <f t="shared" si="86"/>
        <v>1500</v>
      </c>
      <c r="AG50" s="620">
        <f t="shared" si="86"/>
        <v>1500</v>
      </c>
      <c r="AH50" s="620">
        <f t="shared" si="86"/>
        <v>1500</v>
      </c>
      <c r="AI50" s="621">
        <f t="shared" si="77"/>
        <v>1500</v>
      </c>
      <c r="AJ50" s="621">
        <f t="shared" si="87"/>
        <v>1500</v>
      </c>
      <c r="AK50" s="621">
        <f t="shared" si="87"/>
        <v>1500</v>
      </c>
      <c r="AL50" s="621">
        <f t="shared" si="87"/>
        <v>1500</v>
      </c>
      <c r="AM50" s="621">
        <f t="shared" si="87"/>
        <v>1500</v>
      </c>
      <c r="AN50" s="621">
        <f t="shared" si="87"/>
        <v>1500</v>
      </c>
      <c r="AO50" s="621">
        <f t="shared" si="87"/>
        <v>1500</v>
      </c>
      <c r="AP50" s="621">
        <f t="shared" si="87"/>
        <v>1500</v>
      </c>
      <c r="AQ50" s="621">
        <f t="shared" si="87"/>
        <v>1500</v>
      </c>
      <c r="AR50" s="621">
        <f t="shared" si="87"/>
        <v>1500</v>
      </c>
      <c r="AS50" s="621">
        <f t="shared" si="87"/>
        <v>1500</v>
      </c>
      <c r="AT50" s="621">
        <f t="shared" si="87"/>
        <v>1500</v>
      </c>
      <c r="AU50" s="622">
        <f t="shared" si="78"/>
        <v>1500</v>
      </c>
      <c r="AV50" s="622">
        <f t="shared" si="69"/>
        <v>1500</v>
      </c>
      <c r="AW50" s="622">
        <f t="shared" si="69"/>
        <v>1500</v>
      </c>
      <c r="AX50" s="622">
        <f t="shared" si="69"/>
        <v>1500</v>
      </c>
      <c r="AY50" s="622">
        <f t="shared" si="69"/>
        <v>1500</v>
      </c>
      <c r="AZ50" s="622">
        <f t="shared" si="69"/>
        <v>1500</v>
      </c>
      <c r="BA50" s="622">
        <f t="shared" si="69"/>
        <v>1500</v>
      </c>
      <c r="BB50" s="622">
        <f t="shared" si="69"/>
        <v>1500</v>
      </c>
      <c r="BC50" s="622">
        <f t="shared" si="69"/>
        <v>1500</v>
      </c>
      <c r="BD50" s="622">
        <f t="shared" si="69"/>
        <v>1500</v>
      </c>
      <c r="BE50" s="622">
        <f t="shared" si="69"/>
        <v>1500</v>
      </c>
      <c r="BF50" s="622">
        <f t="shared" si="69"/>
        <v>1500</v>
      </c>
      <c r="BG50" s="623">
        <f t="shared" si="41"/>
        <v>1500</v>
      </c>
      <c r="BH50" s="623">
        <f t="shared" si="79"/>
        <v>1500</v>
      </c>
      <c r="BI50" s="623">
        <f t="shared" si="79"/>
        <v>1500</v>
      </c>
      <c r="BJ50" s="623">
        <f t="shared" si="79"/>
        <v>1500</v>
      </c>
      <c r="BK50" s="623">
        <f t="shared" si="79"/>
        <v>1500</v>
      </c>
      <c r="BL50" s="623">
        <f t="shared" si="79"/>
        <v>1500</v>
      </c>
      <c r="BM50" s="623">
        <f t="shared" si="79"/>
        <v>1500</v>
      </c>
      <c r="BN50" s="623">
        <f t="shared" si="79"/>
        <v>1500</v>
      </c>
      <c r="BO50" s="623">
        <f t="shared" si="79"/>
        <v>1500</v>
      </c>
      <c r="BP50" s="623">
        <f t="shared" si="79"/>
        <v>1500</v>
      </c>
      <c r="BQ50" s="623">
        <f t="shared" si="79"/>
        <v>1500</v>
      </c>
      <c r="BR50" s="623">
        <f t="shared" si="79"/>
        <v>1500</v>
      </c>
      <c r="BS50" s="1281">
        <f t="shared" si="45"/>
        <v>1500</v>
      </c>
      <c r="BT50" s="1281">
        <f t="shared" si="80"/>
        <v>1500</v>
      </c>
      <c r="BU50" s="1281">
        <f t="shared" si="80"/>
        <v>1500</v>
      </c>
      <c r="BV50" s="1281">
        <f t="shared" si="80"/>
        <v>1500</v>
      </c>
      <c r="BW50" s="1281">
        <f t="shared" si="80"/>
        <v>1500</v>
      </c>
      <c r="BX50" s="1281">
        <f t="shared" si="80"/>
        <v>1500</v>
      </c>
      <c r="BY50" s="1281">
        <f t="shared" si="80"/>
        <v>1500</v>
      </c>
      <c r="BZ50" s="1281">
        <f t="shared" si="80"/>
        <v>1500</v>
      </c>
      <c r="CA50" s="1281">
        <f t="shared" si="80"/>
        <v>1500</v>
      </c>
      <c r="CB50" s="1281">
        <f t="shared" si="80"/>
        <v>1500</v>
      </c>
      <c r="CC50" s="1281">
        <f t="shared" si="80"/>
        <v>1500</v>
      </c>
      <c r="CD50" s="1281">
        <f t="shared" si="80"/>
        <v>1500</v>
      </c>
      <c r="CE50" s="623">
        <f t="shared" si="23"/>
        <v>1500</v>
      </c>
      <c r="CF50" s="623">
        <f t="shared" si="81"/>
        <v>1500</v>
      </c>
      <c r="CG50" s="623">
        <f t="shared" si="81"/>
        <v>1500</v>
      </c>
      <c r="CH50" s="623">
        <f t="shared" si="81"/>
        <v>1500</v>
      </c>
      <c r="CI50" s="623">
        <f t="shared" si="81"/>
        <v>1500</v>
      </c>
      <c r="CJ50" s="623">
        <f t="shared" si="81"/>
        <v>1500</v>
      </c>
      <c r="CK50" s="623">
        <f t="shared" si="81"/>
        <v>1500</v>
      </c>
      <c r="CL50" s="623">
        <f t="shared" si="81"/>
        <v>1500</v>
      </c>
      <c r="CM50" s="623">
        <f t="shared" si="81"/>
        <v>1500</v>
      </c>
      <c r="CN50" s="623">
        <f t="shared" si="81"/>
        <v>1500</v>
      </c>
      <c r="CO50" s="623">
        <f t="shared" si="81"/>
        <v>1500</v>
      </c>
      <c r="CP50" s="623">
        <f t="shared" si="81"/>
        <v>1500</v>
      </c>
      <c r="CQ50" s="1281">
        <f t="shared" si="25"/>
        <v>1500</v>
      </c>
      <c r="CR50" s="1281">
        <f t="shared" si="82"/>
        <v>1500</v>
      </c>
      <c r="CS50" s="1281">
        <f t="shared" si="82"/>
        <v>1500</v>
      </c>
      <c r="CT50" s="1281">
        <f t="shared" si="82"/>
        <v>1500</v>
      </c>
      <c r="CU50" s="1281">
        <f t="shared" si="82"/>
        <v>1500</v>
      </c>
      <c r="CV50" s="1281">
        <f t="shared" si="82"/>
        <v>1500</v>
      </c>
      <c r="CW50" s="1281">
        <f t="shared" si="82"/>
        <v>1500</v>
      </c>
      <c r="CX50" s="1281">
        <f t="shared" si="82"/>
        <v>1500</v>
      </c>
      <c r="CY50" s="1281">
        <f t="shared" si="82"/>
        <v>1500</v>
      </c>
      <c r="CZ50" s="1281">
        <f t="shared" si="82"/>
        <v>1500</v>
      </c>
      <c r="DA50" s="1281">
        <f t="shared" si="82"/>
        <v>1500</v>
      </c>
      <c r="DB50" s="1281">
        <f t="shared" si="82"/>
        <v>1500</v>
      </c>
      <c r="DC50" s="623">
        <f t="shared" si="27"/>
        <v>1500</v>
      </c>
      <c r="DD50" s="623">
        <f t="shared" si="83"/>
        <v>1500</v>
      </c>
      <c r="DE50" s="623">
        <f t="shared" si="83"/>
        <v>1500</v>
      </c>
      <c r="DF50" s="623">
        <f t="shared" si="83"/>
        <v>1500</v>
      </c>
      <c r="DG50" s="623">
        <f t="shared" si="83"/>
        <v>1500</v>
      </c>
      <c r="DH50" s="623">
        <f t="shared" si="83"/>
        <v>1500</v>
      </c>
      <c r="DI50" s="623">
        <f t="shared" si="83"/>
        <v>1500</v>
      </c>
      <c r="DJ50" s="623">
        <f t="shared" si="83"/>
        <v>1500</v>
      </c>
      <c r="DK50" s="623">
        <f t="shared" si="83"/>
        <v>1500</v>
      </c>
      <c r="DL50" s="623">
        <f t="shared" si="83"/>
        <v>1500</v>
      </c>
      <c r="DM50" s="623">
        <f t="shared" si="83"/>
        <v>1500</v>
      </c>
      <c r="DN50" s="623">
        <f t="shared" si="83"/>
        <v>1500</v>
      </c>
      <c r="DO50" s="1281">
        <f t="shared" si="29"/>
        <v>1500</v>
      </c>
      <c r="DP50" s="1281">
        <f t="shared" si="84"/>
        <v>1500</v>
      </c>
      <c r="DQ50" s="1281">
        <f t="shared" si="84"/>
        <v>1500</v>
      </c>
      <c r="DR50" s="1281">
        <f t="shared" si="84"/>
        <v>1500</v>
      </c>
      <c r="DS50" s="1281">
        <f t="shared" si="84"/>
        <v>1500</v>
      </c>
      <c r="DT50" s="1281">
        <f t="shared" si="84"/>
        <v>1500</v>
      </c>
      <c r="DU50" s="1281">
        <f t="shared" si="84"/>
        <v>1500</v>
      </c>
      <c r="DV50" s="1281">
        <f t="shared" si="84"/>
        <v>1500</v>
      </c>
      <c r="DW50" s="1281">
        <f t="shared" si="84"/>
        <v>1500</v>
      </c>
      <c r="DX50" s="1281">
        <f t="shared" si="84"/>
        <v>1500</v>
      </c>
      <c r="DY50" s="1281">
        <f t="shared" si="84"/>
        <v>1500</v>
      </c>
      <c r="DZ50" s="1281">
        <f t="shared" si="84"/>
        <v>1500</v>
      </c>
      <c r="EA50" s="623">
        <f t="shared" si="31"/>
        <v>1500</v>
      </c>
      <c r="EB50" s="623">
        <f t="shared" si="85"/>
        <v>1500</v>
      </c>
      <c r="EC50" s="623">
        <f t="shared" si="85"/>
        <v>1500</v>
      </c>
      <c r="ED50" s="623">
        <f t="shared" si="85"/>
        <v>1500</v>
      </c>
      <c r="EE50" s="623">
        <f t="shared" si="85"/>
        <v>1500</v>
      </c>
      <c r="EF50" s="623">
        <f t="shared" si="85"/>
        <v>1500</v>
      </c>
      <c r="EG50" s="623">
        <f t="shared" si="85"/>
        <v>1500</v>
      </c>
      <c r="EH50" s="623">
        <f t="shared" si="85"/>
        <v>1500</v>
      </c>
      <c r="EI50" s="623">
        <f t="shared" si="85"/>
        <v>1500</v>
      </c>
      <c r="EJ50" s="623">
        <f t="shared" si="85"/>
        <v>1500</v>
      </c>
      <c r="EK50" s="623">
        <f t="shared" si="85"/>
        <v>1500</v>
      </c>
      <c r="EL50" s="623">
        <f t="shared" si="85"/>
        <v>1500</v>
      </c>
    </row>
    <row r="51" spans="1:142">
      <c r="A51" s="7" t="str">
        <f>IF('Rent Roll_RedIQ 1'!B44&gt;0,'Rent Roll_RedIQ 1'!B44,"")</f>
        <v>125</v>
      </c>
      <c r="B51" s="7" t="str">
        <f>IF('Rent Roll_RedIQ 1'!C44&gt;0,'Rent Roll_RedIQ 1'!C44,"")</f>
        <v>A1</v>
      </c>
      <c r="C51" s="614">
        <f>IF('Rent Roll_RedIQ 1'!K44&gt;0,'Rent Roll_RedIQ 1'!K44,0)</f>
        <v>1175</v>
      </c>
      <c r="D51" s="615">
        <f>IF('Rent Roll_RedIQ 1'!J44&gt;0,'Rent Roll_RedIQ 1'!J44,"")</f>
        <v>1200</v>
      </c>
      <c r="E51" s="624">
        <f t="shared" si="42"/>
        <v>2.1276595744680771E-2</v>
      </c>
      <c r="F51" s="194"/>
      <c r="G51" s="194"/>
      <c r="H51" s="616">
        <f t="shared" si="33"/>
        <v>1175</v>
      </c>
      <c r="I51" s="1200">
        <f>IF('Rent Roll_RedIQ 1'!S44&gt;0,'Rent Roll_RedIQ 1'!S44,Purchase_Date-1)</f>
        <v>45900</v>
      </c>
      <c r="J51" s="617">
        <f t="shared" si="34"/>
        <v>1175</v>
      </c>
      <c r="K51" s="1205">
        <f t="shared" si="35"/>
        <v>46265</v>
      </c>
      <c r="L51" s="618">
        <f t="shared" si="34"/>
        <v>1175</v>
      </c>
      <c r="M51" s="1208">
        <f t="shared" si="36"/>
        <v>46630</v>
      </c>
      <c r="N51" s="614">
        <f t="shared" si="70"/>
        <v>1175</v>
      </c>
      <c r="O51" s="614">
        <f t="shared" si="71"/>
        <v>1175</v>
      </c>
      <c r="P51" s="614">
        <f t="shared" si="72"/>
        <v>1175</v>
      </c>
      <c r="Q51" s="614">
        <f t="shared" si="73"/>
        <v>1175</v>
      </c>
      <c r="R51" s="614">
        <f t="shared" si="74"/>
        <v>1175</v>
      </c>
      <c r="S51" s="614">
        <f t="shared" si="75"/>
        <v>1175</v>
      </c>
      <c r="T51" s="614">
        <f t="shared" si="76"/>
        <v>1175</v>
      </c>
      <c r="U51" s="619"/>
      <c r="V51" s="614"/>
      <c r="W51" s="620">
        <f t="shared" si="49"/>
        <v>1175</v>
      </c>
      <c r="X51" s="620">
        <f t="shared" ref="X51:AH51" si="88">IF($I51&gt;=X$11,$C51,$H51)</f>
        <v>1175</v>
      </c>
      <c r="Y51" s="620">
        <f t="shared" si="88"/>
        <v>1175</v>
      </c>
      <c r="Z51" s="620">
        <f t="shared" si="88"/>
        <v>1175</v>
      </c>
      <c r="AA51" s="620">
        <f t="shared" si="88"/>
        <v>1175</v>
      </c>
      <c r="AB51" s="620">
        <f t="shared" si="88"/>
        <v>1175</v>
      </c>
      <c r="AC51" s="620">
        <f t="shared" si="88"/>
        <v>1175</v>
      </c>
      <c r="AD51" s="620">
        <f t="shared" si="88"/>
        <v>1175</v>
      </c>
      <c r="AE51" s="620">
        <f t="shared" si="88"/>
        <v>1175</v>
      </c>
      <c r="AF51" s="620">
        <f t="shared" si="88"/>
        <v>1175</v>
      </c>
      <c r="AG51" s="620">
        <f t="shared" si="88"/>
        <v>1175</v>
      </c>
      <c r="AH51" s="620">
        <f t="shared" si="88"/>
        <v>1175</v>
      </c>
      <c r="AI51" s="621">
        <f t="shared" si="77"/>
        <v>1175</v>
      </c>
      <c r="AJ51" s="621">
        <f t="shared" si="87"/>
        <v>1175</v>
      </c>
      <c r="AK51" s="621">
        <f t="shared" si="87"/>
        <v>1175</v>
      </c>
      <c r="AL51" s="621">
        <f t="shared" si="87"/>
        <v>1175</v>
      </c>
      <c r="AM51" s="621">
        <f t="shared" si="87"/>
        <v>1175</v>
      </c>
      <c r="AN51" s="621">
        <f t="shared" si="87"/>
        <v>1175</v>
      </c>
      <c r="AO51" s="621">
        <f t="shared" si="87"/>
        <v>1175</v>
      </c>
      <c r="AP51" s="621">
        <f t="shared" si="87"/>
        <v>1175</v>
      </c>
      <c r="AQ51" s="621">
        <f t="shared" si="87"/>
        <v>1175</v>
      </c>
      <c r="AR51" s="621">
        <f t="shared" si="87"/>
        <v>1175</v>
      </c>
      <c r="AS51" s="621">
        <f t="shared" si="87"/>
        <v>1175</v>
      </c>
      <c r="AT51" s="621">
        <f t="shared" si="87"/>
        <v>1175</v>
      </c>
      <c r="AU51" s="622">
        <f t="shared" si="78"/>
        <v>1175</v>
      </c>
      <c r="AV51" s="622">
        <f t="shared" si="69"/>
        <v>1175</v>
      </c>
      <c r="AW51" s="622">
        <f t="shared" si="69"/>
        <v>1175</v>
      </c>
      <c r="AX51" s="622">
        <f t="shared" si="69"/>
        <v>1175</v>
      </c>
      <c r="AY51" s="622">
        <f t="shared" si="69"/>
        <v>1175</v>
      </c>
      <c r="AZ51" s="622">
        <f t="shared" si="69"/>
        <v>1175</v>
      </c>
      <c r="BA51" s="622">
        <f t="shared" si="69"/>
        <v>1175</v>
      </c>
      <c r="BB51" s="622">
        <f t="shared" si="69"/>
        <v>1175</v>
      </c>
      <c r="BC51" s="622">
        <f t="shared" si="69"/>
        <v>1175</v>
      </c>
      <c r="BD51" s="622">
        <f t="shared" si="69"/>
        <v>1175</v>
      </c>
      <c r="BE51" s="622">
        <f t="shared" si="69"/>
        <v>1175</v>
      </c>
      <c r="BF51" s="622">
        <f t="shared" si="69"/>
        <v>1175</v>
      </c>
      <c r="BG51" s="623">
        <f t="shared" si="41"/>
        <v>1175</v>
      </c>
      <c r="BH51" s="623">
        <f t="shared" si="79"/>
        <v>1175</v>
      </c>
      <c r="BI51" s="623">
        <f t="shared" si="79"/>
        <v>1175</v>
      </c>
      <c r="BJ51" s="623">
        <f t="shared" si="79"/>
        <v>1175</v>
      </c>
      <c r="BK51" s="623">
        <f t="shared" si="79"/>
        <v>1175</v>
      </c>
      <c r="BL51" s="623">
        <f t="shared" si="79"/>
        <v>1175</v>
      </c>
      <c r="BM51" s="623">
        <f t="shared" si="79"/>
        <v>1175</v>
      </c>
      <c r="BN51" s="623">
        <f t="shared" si="79"/>
        <v>1175</v>
      </c>
      <c r="BO51" s="623">
        <f t="shared" si="79"/>
        <v>1175</v>
      </c>
      <c r="BP51" s="623">
        <f t="shared" si="79"/>
        <v>1175</v>
      </c>
      <c r="BQ51" s="623">
        <f t="shared" si="79"/>
        <v>1175</v>
      </c>
      <c r="BR51" s="623">
        <f t="shared" si="79"/>
        <v>1175</v>
      </c>
      <c r="BS51" s="1281">
        <f t="shared" si="45"/>
        <v>1175</v>
      </c>
      <c r="BT51" s="1281">
        <f t="shared" si="80"/>
        <v>1175</v>
      </c>
      <c r="BU51" s="1281">
        <f t="shared" si="80"/>
        <v>1175</v>
      </c>
      <c r="BV51" s="1281">
        <f t="shared" si="80"/>
        <v>1175</v>
      </c>
      <c r="BW51" s="1281">
        <f t="shared" si="80"/>
        <v>1175</v>
      </c>
      <c r="BX51" s="1281">
        <f t="shared" si="80"/>
        <v>1175</v>
      </c>
      <c r="BY51" s="1281">
        <f t="shared" si="80"/>
        <v>1175</v>
      </c>
      <c r="BZ51" s="1281">
        <f t="shared" si="80"/>
        <v>1175</v>
      </c>
      <c r="CA51" s="1281">
        <f t="shared" si="80"/>
        <v>1175</v>
      </c>
      <c r="CB51" s="1281">
        <f t="shared" si="80"/>
        <v>1175</v>
      </c>
      <c r="CC51" s="1281">
        <f t="shared" si="80"/>
        <v>1175</v>
      </c>
      <c r="CD51" s="1281">
        <f t="shared" si="80"/>
        <v>1175</v>
      </c>
      <c r="CE51" s="623">
        <f t="shared" si="23"/>
        <v>1175</v>
      </c>
      <c r="CF51" s="623">
        <f t="shared" si="81"/>
        <v>1175</v>
      </c>
      <c r="CG51" s="623">
        <f t="shared" si="81"/>
        <v>1175</v>
      </c>
      <c r="CH51" s="623">
        <f t="shared" si="81"/>
        <v>1175</v>
      </c>
      <c r="CI51" s="623">
        <f t="shared" si="81"/>
        <v>1175</v>
      </c>
      <c r="CJ51" s="623">
        <f t="shared" si="81"/>
        <v>1175</v>
      </c>
      <c r="CK51" s="623">
        <f t="shared" si="81"/>
        <v>1175</v>
      </c>
      <c r="CL51" s="623">
        <f t="shared" si="81"/>
        <v>1175</v>
      </c>
      <c r="CM51" s="623">
        <f t="shared" si="81"/>
        <v>1175</v>
      </c>
      <c r="CN51" s="623">
        <f t="shared" si="81"/>
        <v>1175</v>
      </c>
      <c r="CO51" s="623">
        <f t="shared" si="81"/>
        <v>1175</v>
      </c>
      <c r="CP51" s="623">
        <f t="shared" si="81"/>
        <v>1175</v>
      </c>
      <c r="CQ51" s="1281">
        <f t="shared" si="25"/>
        <v>1175</v>
      </c>
      <c r="CR51" s="1281">
        <f t="shared" si="82"/>
        <v>1175</v>
      </c>
      <c r="CS51" s="1281">
        <f t="shared" si="82"/>
        <v>1175</v>
      </c>
      <c r="CT51" s="1281">
        <f t="shared" si="82"/>
        <v>1175</v>
      </c>
      <c r="CU51" s="1281">
        <f t="shared" si="82"/>
        <v>1175</v>
      </c>
      <c r="CV51" s="1281">
        <f t="shared" si="82"/>
        <v>1175</v>
      </c>
      <c r="CW51" s="1281">
        <f t="shared" si="82"/>
        <v>1175</v>
      </c>
      <c r="CX51" s="1281">
        <f t="shared" si="82"/>
        <v>1175</v>
      </c>
      <c r="CY51" s="1281">
        <f t="shared" si="82"/>
        <v>1175</v>
      </c>
      <c r="CZ51" s="1281">
        <f t="shared" si="82"/>
        <v>1175</v>
      </c>
      <c r="DA51" s="1281">
        <f t="shared" si="82"/>
        <v>1175</v>
      </c>
      <c r="DB51" s="1281">
        <f t="shared" si="82"/>
        <v>1175</v>
      </c>
      <c r="DC51" s="623">
        <f t="shared" si="27"/>
        <v>1175</v>
      </c>
      <c r="DD51" s="623">
        <f t="shared" si="83"/>
        <v>1175</v>
      </c>
      <c r="DE51" s="623">
        <f t="shared" si="83"/>
        <v>1175</v>
      </c>
      <c r="DF51" s="623">
        <f t="shared" si="83"/>
        <v>1175</v>
      </c>
      <c r="DG51" s="623">
        <f t="shared" si="83"/>
        <v>1175</v>
      </c>
      <c r="DH51" s="623">
        <f t="shared" si="83"/>
        <v>1175</v>
      </c>
      <c r="DI51" s="623">
        <f t="shared" si="83"/>
        <v>1175</v>
      </c>
      <c r="DJ51" s="623">
        <f t="shared" si="83"/>
        <v>1175</v>
      </c>
      <c r="DK51" s="623">
        <f t="shared" si="83"/>
        <v>1175</v>
      </c>
      <c r="DL51" s="623">
        <f t="shared" si="83"/>
        <v>1175</v>
      </c>
      <c r="DM51" s="623">
        <f t="shared" si="83"/>
        <v>1175</v>
      </c>
      <c r="DN51" s="623">
        <f t="shared" si="83"/>
        <v>1175</v>
      </c>
      <c r="DO51" s="1281">
        <f t="shared" si="29"/>
        <v>1175</v>
      </c>
      <c r="DP51" s="1281">
        <f t="shared" si="84"/>
        <v>1175</v>
      </c>
      <c r="DQ51" s="1281">
        <f t="shared" si="84"/>
        <v>1175</v>
      </c>
      <c r="DR51" s="1281">
        <f t="shared" si="84"/>
        <v>1175</v>
      </c>
      <c r="DS51" s="1281">
        <f t="shared" si="84"/>
        <v>1175</v>
      </c>
      <c r="DT51" s="1281">
        <f t="shared" si="84"/>
        <v>1175</v>
      </c>
      <c r="DU51" s="1281">
        <f t="shared" si="84"/>
        <v>1175</v>
      </c>
      <c r="DV51" s="1281">
        <f t="shared" si="84"/>
        <v>1175</v>
      </c>
      <c r="DW51" s="1281">
        <f t="shared" si="84"/>
        <v>1175</v>
      </c>
      <c r="DX51" s="1281">
        <f t="shared" si="84"/>
        <v>1175</v>
      </c>
      <c r="DY51" s="1281">
        <f t="shared" si="84"/>
        <v>1175</v>
      </c>
      <c r="DZ51" s="1281">
        <f t="shared" si="84"/>
        <v>1175</v>
      </c>
      <c r="EA51" s="623">
        <f t="shared" si="31"/>
        <v>1175</v>
      </c>
      <c r="EB51" s="623">
        <f t="shared" si="85"/>
        <v>1175</v>
      </c>
      <c r="EC51" s="623">
        <f t="shared" si="85"/>
        <v>1175</v>
      </c>
      <c r="ED51" s="623">
        <f t="shared" si="85"/>
        <v>1175</v>
      </c>
      <c r="EE51" s="623">
        <f t="shared" si="85"/>
        <v>1175</v>
      </c>
      <c r="EF51" s="623">
        <f t="shared" si="85"/>
        <v>1175</v>
      </c>
      <c r="EG51" s="623">
        <f t="shared" si="85"/>
        <v>1175</v>
      </c>
      <c r="EH51" s="623">
        <f t="shared" si="85"/>
        <v>1175</v>
      </c>
      <c r="EI51" s="623">
        <f t="shared" si="85"/>
        <v>1175</v>
      </c>
      <c r="EJ51" s="623">
        <f t="shared" si="85"/>
        <v>1175</v>
      </c>
      <c r="EK51" s="623">
        <f t="shared" si="85"/>
        <v>1175</v>
      </c>
      <c r="EL51" s="623">
        <f t="shared" si="85"/>
        <v>1175</v>
      </c>
    </row>
    <row r="52" spans="1:142">
      <c r="A52" s="7" t="str">
        <f>IF('Rent Roll_RedIQ 1'!B45&gt;0,'Rent Roll_RedIQ 1'!B45,"")</f>
        <v>222</v>
      </c>
      <c r="B52" s="7" t="str">
        <f>IF('Rent Roll_RedIQ 1'!C45&gt;0,'Rent Roll_RedIQ 1'!C45,"")</f>
        <v>A1</v>
      </c>
      <c r="C52" s="614">
        <f>IF('Rent Roll_RedIQ 1'!K45&gt;0,'Rent Roll_RedIQ 1'!K45,0)</f>
        <v>1250</v>
      </c>
      <c r="D52" s="615">
        <f>IF('Rent Roll_RedIQ 1'!J45&gt;0,'Rent Roll_RedIQ 1'!J45,"")</f>
        <v>1200</v>
      </c>
      <c r="E52" s="624">
        <f t="shared" si="42"/>
        <v>-4.0000000000000036E-2</v>
      </c>
      <c r="F52" s="194"/>
      <c r="G52" s="194"/>
      <c r="H52" s="616">
        <f t="shared" si="33"/>
        <v>1250</v>
      </c>
      <c r="I52" s="1200">
        <f>IF('Rent Roll_RedIQ 1'!S45&gt;0,'Rent Roll_RedIQ 1'!S45,Purchase_Date-1)</f>
        <v>45900</v>
      </c>
      <c r="J52" s="617">
        <f t="shared" si="34"/>
        <v>1250</v>
      </c>
      <c r="K52" s="1205">
        <f t="shared" si="35"/>
        <v>46265</v>
      </c>
      <c r="L52" s="618">
        <f t="shared" si="34"/>
        <v>1250</v>
      </c>
      <c r="M52" s="1208">
        <f t="shared" si="36"/>
        <v>46630</v>
      </c>
      <c r="N52" s="614">
        <f t="shared" si="70"/>
        <v>1250</v>
      </c>
      <c r="O52" s="614">
        <f t="shared" si="71"/>
        <v>1250</v>
      </c>
      <c r="P52" s="614">
        <f t="shared" si="72"/>
        <v>1250</v>
      </c>
      <c r="Q52" s="614">
        <f t="shared" si="73"/>
        <v>1250</v>
      </c>
      <c r="R52" s="614">
        <f t="shared" si="74"/>
        <v>1250</v>
      </c>
      <c r="S52" s="614">
        <f t="shared" si="75"/>
        <v>1250</v>
      </c>
      <c r="T52" s="614">
        <f t="shared" si="76"/>
        <v>1250</v>
      </c>
      <c r="U52" s="619"/>
      <c r="V52" s="614"/>
      <c r="W52" s="620">
        <f t="shared" si="49"/>
        <v>1250</v>
      </c>
      <c r="X52" s="620">
        <f t="shared" ref="X52:AH52" si="89">IF($I52&gt;=X$11,$C52,$H52)</f>
        <v>1250</v>
      </c>
      <c r="Y52" s="620">
        <f t="shared" si="89"/>
        <v>1250</v>
      </c>
      <c r="Z52" s="620">
        <f t="shared" si="89"/>
        <v>1250</v>
      </c>
      <c r="AA52" s="620">
        <f t="shared" si="89"/>
        <v>1250</v>
      </c>
      <c r="AB52" s="620">
        <f t="shared" si="89"/>
        <v>1250</v>
      </c>
      <c r="AC52" s="620">
        <f t="shared" si="89"/>
        <v>1250</v>
      </c>
      <c r="AD52" s="620">
        <f t="shared" si="89"/>
        <v>1250</v>
      </c>
      <c r="AE52" s="620">
        <f t="shared" si="89"/>
        <v>1250</v>
      </c>
      <c r="AF52" s="620">
        <f t="shared" si="89"/>
        <v>1250</v>
      </c>
      <c r="AG52" s="620">
        <f t="shared" si="89"/>
        <v>1250</v>
      </c>
      <c r="AH52" s="620">
        <f t="shared" si="89"/>
        <v>1250</v>
      </c>
      <c r="AI52" s="621">
        <f t="shared" si="77"/>
        <v>1250</v>
      </c>
      <c r="AJ52" s="621">
        <f t="shared" si="87"/>
        <v>1250</v>
      </c>
      <c r="AK52" s="621">
        <f t="shared" si="87"/>
        <v>1250</v>
      </c>
      <c r="AL52" s="621">
        <f t="shared" si="87"/>
        <v>1250</v>
      </c>
      <c r="AM52" s="621">
        <f t="shared" si="87"/>
        <v>1250</v>
      </c>
      <c r="AN52" s="621">
        <f t="shared" si="87"/>
        <v>1250</v>
      </c>
      <c r="AO52" s="621">
        <f t="shared" si="87"/>
        <v>1250</v>
      </c>
      <c r="AP52" s="621">
        <f t="shared" si="87"/>
        <v>1250</v>
      </c>
      <c r="AQ52" s="621">
        <f t="shared" si="87"/>
        <v>1250</v>
      </c>
      <c r="AR52" s="621">
        <f t="shared" si="87"/>
        <v>1250</v>
      </c>
      <c r="AS52" s="621">
        <f t="shared" si="87"/>
        <v>1250</v>
      </c>
      <c r="AT52" s="621">
        <f t="shared" si="87"/>
        <v>1250</v>
      </c>
      <c r="AU52" s="622">
        <f t="shared" si="78"/>
        <v>1250</v>
      </c>
      <c r="AV52" s="622">
        <f t="shared" si="69"/>
        <v>1250</v>
      </c>
      <c r="AW52" s="622">
        <f t="shared" si="69"/>
        <v>1250</v>
      </c>
      <c r="AX52" s="622">
        <f t="shared" si="69"/>
        <v>1250</v>
      </c>
      <c r="AY52" s="622">
        <f t="shared" si="69"/>
        <v>1250</v>
      </c>
      <c r="AZ52" s="622">
        <f t="shared" si="69"/>
        <v>1250</v>
      </c>
      <c r="BA52" s="622">
        <f t="shared" si="69"/>
        <v>1250</v>
      </c>
      <c r="BB52" s="622">
        <f t="shared" si="69"/>
        <v>1250</v>
      </c>
      <c r="BC52" s="622">
        <f t="shared" si="69"/>
        <v>1250</v>
      </c>
      <c r="BD52" s="622">
        <f t="shared" si="69"/>
        <v>1250</v>
      </c>
      <c r="BE52" s="622">
        <f t="shared" si="69"/>
        <v>1250</v>
      </c>
      <c r="BF52" s="622">
        <f t="shared" si="69"/>
        <v>1250</v>
      </c>
      <c r="BG52" s="623">
        <f t="shared" si="41"/>
        <v>1250</v>
      </c>
      <c r="BH52" s="623">
        <f t="shared" si="79"/>
        <v>1250</v>
      </c>
      <c r="BI52" s="623">
        <f t="shared" si="79"/>
        <v>1250</v>
      </c>
      <c r="BJ52" s="623">
        <f t="shared" si="79"/>
        <v>1250</v>
      </c>
      <c r="BK52" s="623">
        <f t="shared" si="79"/>
        <v>1250</v>
      </c>
      <c r="BL52" s="623">
        <f t="shared" si="79"/>
        <v>1250</v>
      </c>
      <c r="BM52" s="623">
        <f t="shared" si="79"/>
        <v>1250</v>
      </c>
      <c r="BN52" s="623">
        <f t="shared" si="79"/>
        <v>1250</v>
      </c>
      <c r="BO52" s="623">
        <f t="shared" si="79"/>
        <v>1250</v>
      </c>
      <c r="BP52" s="623">
        <f t="shared" si="79"/>
        <v>1250</v>
      </c>
      <c r="BQ52" s="623">
        <f t="shared" si="79"/>
        <v>1250</v>
      </c>
      <c r="BR52" s="623">
        <f t="shared" si="79"/>
        <v>1250</v>
      </c>
      <c r="BS52" s="1281">
        <f t="shared" si="45"/>
        <v>1250</v>
      </c>
      <c r="BT52" s="1281">
        <f t="shared" si="80"/>
        <v>1250</v>
      </c>
      <c r="BU52" s="1281">
        <f t="shared" si="80"/>
        <v>1250</v>
      </c>
      <c r="BV52" s="1281">
        <f t="shared" si="80"/>
        <v>1250</v>
      </c>
      <c r="BW52" s="1281">
        <f t="shared" si="80"/>
        <v>1250</v>
      </c>
      <c r="BX52" s="1281">
        <f t="shared" si="80"/>
        <v>1250</v>
      </c>
      <c r="BY52" s="1281">
        <f t="shared" si="80"/>
        <v>1250</v>
      </c>
      <c r="BZ52" s="1281">
        <f t="shared" si="80"/>
        <v>1250</v>
      </c>
      <c r="CA52" s="1281">
        <f t="shared" si="80"/>
        <v>1250</v>
      </c>
      <c r="CB52" s="1281">
        <f t="shared" si="80"/>
        <v>1250</v>
      </c>
      <c r="CC52" s="1281">
        <f t="shared" si="80"/>
        <v>1250</v>
      </c>
      <c r="CD52" s="1281">
        <f t="shared" si="80"/>
        <v>1250</v>
      </c>
      <c r="CE52" s="623">
        <f t="shared" si="23"/>
        <v>1250</v>
      </c>
      <c r="CF52" s="623">
        <f t="shared" si="81"/>
        <v>1250</v>
      </c>
      <c r="CG52" s="623">
        <f t="shared" si="81"/>
        <v>1250</v>
      </c>
      <c r="CH52" s="623">
        <f t="shared" si="81"/>
        <v>1250</v>
      </c>
      <c r="CI52" s="623">
        <f t="shared" si="81"/>
        <v>1250</v>
      </c>
      <c r="CJ52" s="623">
        <f t="shared" si="81"/>
        <v>1250</v>
      </c>
      <c r="CK52" s="623">
        <f t="shared" si="81"/>
        <v>1250</v>
      </c>
      <c r="CL52" s="623">
        <f t="shared" si="81"/>
        <v>1250</v>
      </c>
      <c r="CM52" s="623">
        <f t="shared" si="81"/>
        <v>1250</v>
      </c>
      <c r="CN52" s="623">
        <f t="shared" si="81"/>
        <v>1250</v>
      </c>
      <c r="CO52" s="623">
        <f t="shared" si="81"/>
        <v>1250</v>
      </c>
      <c r="CP52" s="623">
        <f t="shared" si="81"/>
        <v>1250</v>
      </c>
      <c r="CQ52" s="1281">
        <f t="shared" si="25"/>
        <v>1250</v>
      </c>
      <c r="CR52" s="1281">
        <f t="shared" si="82"/>
        <v>1250</v>
      </c>
      <c r="CS52" s="1281">
        <f t="shared" si="82"/>
        <v>1250</v>
      </c>
      <c r="CT52" s="1281">
        <f t="shared" si="82"/>
        <v>1250</v>
      </c>
      <c r="CU52" s="1281">
        <f t="shared" si="82"/>
        <v>1250</v>
      </c>
      <c r="CV52" s="1281">
        <f t="shared" si="82"/>
        <v>1250</v>
      </c>
      <c r="CW52" s="1281">
        <f t="shared" si="82"/>
        <v>1250</v>
      </c>
      <c r="CX52" s="1281">
        <f t="shared" si="82"/>
        <v>1250</v>
      </c>
      <c r="CY52" s="1281">
        <f t="shared" si="82"/>
        <v>1250</v>
      </c>
      <c r="CZ52" s="1281">
        <f t="shared" si="82"/>
        <v>1250</v>
      </c>
      <c r="DA52" s="1281">
        <f t="shared" si="82"/>
        <v>1250</v>
      </c>
      <c r="DB52" s="1281">
        <f t="shared" si="82"/>
        <v>1250</v>
      </c>
      <c r="DC52" s="623">
        <f t="shared" si="27"/>
        <v>1250</v>
      </c>
      <c r="DD52" s="623">
        <f t="shared" si="83"/>
        <v>1250</v>
      </c>
      <c r="DE52" s="623">
        <f t="shared" si="83"/>
        <v>1250</v>
      </c>
      <c r="DF52" s="623">
        <f t="shared" si="83"/>
        <v>1250</v>
      </c>
      <c r="DG52" s="623">
        <f t="shared" si="83"/>
        <v>1250</v>
      </c>
      <c r="DH52" s="623">
        <f t="shared" si="83"/>
        <v>1250</v>
      </c>
      <c r="DI52" s="623">
        <f t="shared" si="83"/>
        <v>1250</v>
      </c>
      <c r="DJ52" s="623">
        <f t="shared" si="83"/>
        <v>1250</v>
      </c>
      <c r="DK52" s="623">
        <f t="shared" si="83"/>
        <v>1250</v>
      </c>
      <c r="DL52" s="623">
        <f t="shared" si="83"/>
        <v>1250</v>
      </c>
      <c r="DM52" s="623">
        <f t="shared" si="83"/>
        <v>1250</v>
      </c>
      <c r="DN52" s="623">
        <f t="shared" si="83"/>
        <v>1250</v>
      </c>
      <c r="DO52" s="1281">
        <f t="shared" si="29"/>
        <v>1250</v>
      </c>
      <c r="DP52" s="1281">
        <f t="shared" si="84"/>
        <v>1250</v>
      </c>
      <c r="DQ52" s="1281">
        <f t="shared" si="84"/>
        <v>1250</v>
      </c>
      <c r="DR52" s="1281">
        <f t="shared" si="84"/>
        <v>1250</v>
      </c>
      <c r="DS52" s="1281">
        <f t="shared" si="84"/>
        <v>1250</v>
      </c>
      <c r="DT52" s="1281">
        <f t="shared" si="84"/>
        <v>1250</v>
      </c>
      <c r="DU52" s="1281">
        <f t="shared" si="84"/>
        <v>1250</v>
      </c>
      <c r="DV52" s="1281">
        <f t="shared" si="84"/>
        <v>1250</v>
      </c>
      <c r="DW52" s="1281">
        <f t="shared" si="84"/>
        <v>1250</v>
      </c>
      <c r="DX52" s="1281">
        <f t="shared" si="84"/>
        <v>1250</v>
      </c>
      <c r="DY52" s="1281">
        <f t="shared" si="84"/>
        <v>1250</v>
      </c>
      <c r="DZ52" s="1281">
        <f t="shared" si="84"/>
        <v>1250</v>
      </c>
      <c r="EA52" s="623">
        <f t="shared" si="31"/>
        <v>1250</v>
      </c>
      <c r="EB52" s="623">
        <f t="shared" si="85"/>
        <v>1250</v>
      </c>
      <c r="EC52" s="623">
        <f t="shared" si="85"/>
        <v>1250</v>
      </c>
      <c r="ED52" s="623">
        <f t="shared" si="85"/>
        <v>1250</v>
      </c>
      <c r="EE52" s="623">
        <f t="shared" si="85"/>
        <v>1250</v>
      </c>
      <c r="EF52" s="623">
        <f t="shared" si="85"/>
        <v>1250</v>
      </c>
      <c r="EG52" s="623">
        <f t="shared" si="85"/>
        <v>1250</v>
      </c>
      <c r="EH52" s="623">
        <f t="shared" si="85"/>
        <v>1250</v>
      </c>
      <c r="EI52" s="623">
        <f t="shared" si="85"/>
        <v>1250</v>
      </c>
      <c r="EJ52" s="623">
        <f t="shared" si="85"/>
        <v>1250</v>
      </c>
      <c r="EK52" s="623">
        <f t="shared" si="85"/>
        <v>1250</v>
      </c>
      <c r="EL52" s="623">
        <f t="shared" si="85"/>
        <v>1250</v>
      </c>
    </row>
    <row r="53" spans="1:142">
      <c r="A53" s="7" t="str">
        <f>IF('Rent Roll_RedIQ 1'!B46&gt;0,'Rent Roll_RedIQ 1'!B46,"")</f>
        <v>227</v>
      </c>
      <c r="B53" s="7" t="str">
        <f>IF('Rent Roll_RedIQ 1'!C46&gt;0,'Rent Roll_RedIQ 1'!C46,"")</f>
        <v>A1</v>
      </c>
      <c r="C53" s="614">
        <f>IF('Rent Roll_RedIQ 1'!K46&gt;0,'Rent Roll_RedIQ 1'!K46,0)</f>
        <v>1250</v>
      </c>
      <c r="D53" s="615">
        <f>IF('Rent Roll_RedIQ 1'!J46&gt;0,'Rent Roll_RedIQ 1'!J46,"")</f>
        <v>1200</v>
      </c>
      <c r="E53" s="624">
        <f t="shared" si="42"/>
        <v>-4.0000000000000036E-2</v>
      </c>
      <c r="F53" s="194"/>
      <c r="G53" s="194"/>
      <c r="H53" s="616">
        <f t="shared" si="33"/>
        <v>1250</v>
      </c>
      <c r="I53" s="1200">
        <f>IF('Rent Roll_RedIQ 1'!S46&gt;0,'Rent Roll_RedIQ 1'!S46,Purchase_Date-1)</f>
        <v>45900</v>
      </c>
      <c r="J53" s="617">
        <f t="shared" si="34"/>
        <v>1250</v>
      </c>
      <c r="K53" s="1205">
        <f t="shared" si="35"/>
        <v>46265</v>
      </c>
      <c r="L53" s="618">
        <f t="shared" si="34"/>
        <v>1250</v>
      </c>
      <c r="M53" s="1208">
        <f t="shared" si="36"/>
        <v>46630</v>
      </c>
      <c r="N53" s="614">
        <f t="shared" si="70"/>
        <v>1250</v>
      </c>
      <c r="O53" s="614">
        <f t="shared" si="71"/>
        <v>1250</v>
      </c>
      <c r="P53" s="614">
        <f t="shared" si="72"/>
        <v>1250</v>
      </c>
      <c r="Q53" s="614">
        <f t="shared" si="73"/>
        <v>1250</v>
      </c>
      <c r="R53" s="614">
        <f t="shared" si="74"/>
        <v>1250</v>
      </c>
      <c r="S53" s="614">
        <f t="shared" si="75"/>
        <v>1250</v>
      </c>
      <c r="T53" s="614">
        <f t="shared" si="76"/>
        <v>1250</v>
      </c>
      <c r="U53" s="619"/>
      <c r="V53" s="614"/>
      <c r="W53" s="620">
        <f t="shared" si="49"/>
        <v>1250</v>
      </c>
      <c r="X53" s="620">
        <f t="shared" ref="X53:AH56" si="90">IF($I53&gt;=X$11,$C53,$H53)</f>
        <v>1250</v>
      </c>
      <c r="Y53" s="620">
        <f t="shared" si="90"/>
        <v>1250</v>
      </c>
      <c r="Z53" s="620">
        <f t="shared" si="90"/>
        <v>1250</v>
      </c>
      <c r="AA53" s="620">
        <f t="shared" si="90"/>
        <v>1250</v>
      </c>
      <c r="AB53" s="620">
        <f t="shared" si="90"/>
        <v>1250</v>
      </c>
      <c r="AC53" s="620">
        <f t="shared" si="90"/>
        <v>1250</v>
      </c>
      <c r="AD53" s="620">
        <f t="shared" si="90"/>
        <v>1250</v>
      </c>
      <c r="AE53" s="620">
        <f t="shared" si="90"/>
        <v>1250</v>
      </c>
      <c r="AF53" s="620">
        <f t="shared" si="90"/>
        <v>1250</v>
      </c>
      <c r="AG53" s="620">
        <f t="shared" si="90"/>
        <v>1250</v>
      </c>
      <c r="AH53" s="620">
        <f t="shared" si="90"/>
        <v>1250</v>
      </c>
      <c r="AI53" s="621">
        <f t="shared" si="77"/>
        <v>1250</v>
      </c>
      <c r="AJ53" s="621">
        <f t="shared" si="87"/>
        <v>1250</v>
      </c>
      <c r="AK53" s="621">
        <f t="shared" si="87"/>
        <v>1250</v>
      </c>
      <c r="AL53" s="621">
        <f t="shared" si="87"/>
        <v>1250</v>
      </c>
      <c r="AM53" s="621">
        <f t="shared" si="87"/>
        <v>1250</v>
      </c>
      <c r="AN53" s="621">
        <f t="shared" si="87"/>
        <v>1250</v>
      </c>
      <c r="AO53" s="621">
        <f t="shared" si="87"/>
        <v>1250</v>
      </c>
      <c r="AP53" s="621">
        <f t="shared" si="87"/>
        <v>1250</v>
      </c>
      <c r="AQ53" s="621">
        <f t="shared" si="87"/>
        <v>1250</v>
      </c>
      <c r="AR53" s="621">
        <f t="shared" si="87"/>
        <v>1250</v>
      </c>
      <c r="AS53" s="621">
        <f t="shared" si="87"/>
        <v>1250</v>
      </c>
      <c r="AT53" s="621">
        <f t="shared" si="87"/>
        <v>1250</v>
      </c>
      <c r="AU53" s="622">
        <f t="shared" si="78"/>
        <v>1250</v>
      </c>
      <c r="AV53" s="622">
        <f t="shared" si="69"/>
        <v>1250</v>
      </c>
      <c r="AW53" s="622">
        <f t="shared" si="69"/>
        <v>1250</v>
      </c>
      <c r="AX53" s="622">
        <f t="shared" si="69"/>
        <v>1250</v>
      </c>
      <c r="AY53" s="622">
        <f t="shared" si="69"/>
        <v>1250</v>
      </c>
      <c r="AZ53" s="622">
        <f t="shared" si="69"/>
        <v>1250</v>
      </c>
      <c r="BA53" s="622">
        <f t="shared" si="69"/>
        <v>1250</v>
      </c>
      <c r="BB53" s="622">
        <f t="shared" si="69"/>
        <v>1250</v>
      </c>
      <c r="BC53" s="622">
        <f t="shared" si="69"/>
        <v>1250</v>
      </c>
      <c r="BD53" s="622">
        <f t="shared" si="69"/>
        <v>1250</v>
      </c>
      <c r="BE53" s="622">
        <f t="shared" si="69"/>
        <v>1250</v>
      </c>
      <c r="BF53" s="622">
        <f t="shared" si="69"/>
        <v>1250</v>
      </c>
      <c r="BG53" s="623">
        <f t="shared" si="41"/>
        <v>1250</v>
      </c>
      <c r="BH53" s="623">
        <f t="shared" si="79"/>
        <v>1250</v>
      </c>
      <c r="BI53" s="623">
        <f t="shared" si="79"/>
        <v>1250</v>
      </c>
      <c r="BJ53" s="623">
        <f t="shared" si="79"/>
        <v>1250</v>
      </c>
      <c r="BK53" s="623">
        <f t="shared" si="79"/>
        <v>1250</v>
      </c>
      <c r="BL53" s="623">
        <f t="shared" si="79"/>
        <v>1250</v>
      </c>
      <c r="BM53" s="623">
        <f t="shared" si="79"/>
        <v>1250</v>
      </c>
      <c r="BN53" s="623">
        <f t="shared" si="79"/>
        <v>1250</v>
      </c>
      <c r="BO53" s="623">
        <f t="shared" si="79"/>
        <v>1250</v>
      </c>
      <c r="BP53" s="623">
        <f t="shared" si="79"/>
        <v>1250</v>
      </c>
      <c r="BQ53" s="623">
        <f t="shared" si="79"/>
        <v>1250</v>
      </c>
      <c r="BR53" s="623">
        <f t="shared" si="79"/>
        <v>1250</v>
      </c>
      <c r="BS53" s="1281">
        <f t="shared" si="45"/>
        <v>1250</v>
      </c>
      <c r="BT53" s="1281">
        <f t="shared" si="80"/>
        <v>1250</v>
      </c>
      <c r="BU53" s="1281">
        <f t="shared" si="80"/>
        <v>1250</v>
      </c>
      <c r="BV53" s="1281">
        <f t="shared" si="80"/>
        <v>1250</v>
      </c>
      <c r="BW53" s="1281">
        <f t="shared" si="80"/>
        <v>1250</v>
      </c>
      <c r="BX53" s="1281">
        <f t="shared" si="80"/>
        <v>1250</v>
      </c>
      <c r="BY53" s="1281">
        <f t="shared" si="80"/>
        <v>1250</v>
      </c>
      <c r="BZ53" s="1281">
        <f t="shared" si="80"/>
        <v>1250</v>
      </c>
      <c r="CA53" s="1281">
        <f t="shared" si="80"/>
        <v>1250</v>
      </c>
      <c r="CB53" s="1281">
        <f t="shared" si="80"/>
        <v>1250</v>
      </c>
      <c r="CC53" s="1281">
        <f t="shared" si="80"/>
        <v>1250</v>
      </c>
      <c r="CD53" s="1281">
        <f t="shared" si="80"/>
        <v>1250</v>
      </c>
      <c r="CE53" s="623">
        <f t="shared" si="23"/>
        <v>1250</v>
      </c>
      <c r="CF53" s="623">
        <f t="shared" si="81"/>
        <v>1250</v>
      </c>
      <c r="CG53" s="623">
        <f t="shared" si="81"/>
        <v>1250</v>
      </c>
      <c r="CH53" s="623">
        <f t="shared" si="81"/>
        <v>1250</v>
      </c>
      <c r="CI53" s="623">
        <f t="shared" si="81"/>
        <v>1250</v>
      </c>
      <c r="CJ53" s="623">
        <f t="shared" si="81"/>
        <v>1250</v>
      </c>
      <c r="CK53" s="623">
        <f t="shared" si="81"/>
        <v>1250</v>
      </c>
      <c r="CL53" s="623">
        <f t="shared" si="81"/>
        <v>1250</v>
      </c>
      <c r="CM53" s="623">
        <f t="shared" si="81"/>
        <v>1250</v>
      </c>
      <c r="CN53" s="623">
        <f t="shared" si="81"/>
        <v>1250</v>
      </c>
      <c r="CO53" s="623">
        <f t="shared" si="81"/>
        <v>1250</v>
      </c>
      <c r="CP53" s="623">
        <f t="shared" si="81"/>
        <v>1250</v>
      </c>
      <c r="CQ53" s="1281">
        <f t="shared" si="25"/>
        <v>1250</v>
      </c>
      <c r="CR53" s="1281">
        <f t="shared" si="82"/>
        <v>1250</v>
      </c>
      <c r="CS53" s="1281">
        <f t="shared" si="82"/>
        <v>1250</v>
      </c>
      <c r="CT53" s="1281">
        <f t="shared" si="82"/>
        <v>1250</v>
      </c>
      <c r="CU53" s="1281">
        <f t="shared" si="82"/>
        <v>1250</v>
      </c>
      <c r="CV53" s="1281">
        <f t="shared" si="82"/>
        <v>1250</v>
      </c>
      <c r="CW53" s="1281">
        <f t="shared" si="82"/>
        <v>1250</v>
      </c>
      <c r="CX53" s="1281">
        <f t="shared" si="82"/>
        <v>1250</v>
      </c>
      <c r="CY53" s="1281">
        <f t="shared" si="82"/>
        <v>1250</v>
      </c>
      <c r="CZ53" s="1281">
        <f t="shared" si="82"/>
        <v>1250</v>
      </c>
      <c r="DA53" s="1281">
        <f t="shared" si="82"/>
        <v>1250</v>
      </c>
      <c r="DB53" s="1281">
        <f t="shared" si="82"/>
        <v>1250</v>
      </c>
      <c r="DC53" s="623">
        <f t="shared" si="27"/>
        <v>1250</v>
      </c>
      <c r="DD53" s="623">
        <f t="shared" si="83"/>
        <v>1250</v>
      </c>
      <c r="DE53" s="623">
        <f t="shared" si="83"/>
        <v>1250</v>
      </c>
      <c r="DF53" s="623">
        <f t="shared" si="83"/>
        <v>1250</v>
      </c>
      <c r="DG53" s="623">
        <f t="shared" si="83"/>
        <v>1250</v>
      </c>
      <c r="DH53" s="623">
        <f t="shared" si="83"/>
        <v>1250</v>
      </c>
      <c r="DI53" s="623">
        <f t="shared" si="83"/>
        <v>1250</v>
      </c>
      <c r="DJ53" s="623">
        <f t="shared" si="83"/>
        <v>1250</v>
      </c>
      <c r="DK53" s="623">
        <f t="shared" si="83"/>
        <v>1250</v>
      </c>
      <c r="DL53" s="623">
        <f t="shared" si="83"/>
        <v>1250</v>
      </c>
      <c r="DM53" s="623">
        <f t="shared" si="83"/>
        <v>1250</v>
      </c>
      <c r="DN53" s="623">
        <f t="shared" si="83"/>
        <v>1250</v>
      </c>
      <c r="DO53" s="1281">
        <f t="shared" si="29"/>
        <v>1250</v>
      </c>
      <c r="DP53" s="1281">
        <f t="shared" si="84"/>
        <v>1250</v>
      </c>
      <c r="DQ53" s="1281">
        <f t="shared" si="84"/>
        <v>1250</v>
      </c>
      <c r="DR53" s="1281">
        <f t="shared" si="84"/>
        <v>1250</v>
      </c>
      <c r="DS53" s="1281">
        <f t="shared" si="84"/>
        <v>1250</v>
      </c>
      <c r="DT53" s="1281">
        <f t="shared" si="84"/>
        <v>1250</v>
      </c>
      <c r="DU53" s="1281">
        <f t="shared" si="84"/>
        <v>1250</v>
      </c>
      <c r="DV53" s="1281">
        <f t="shared" si="84"/>
        <v>1250</v>
      </c>
      <c r="DW53" s="1281">
        <f t="shared" si="84"/>
        <v>1250</v>
      </c>
      <c r="DX53" s="1281">
        <f t="shared" si="84"/>
        <v>1250</v>
      </c>
      <c r="DY53" s="1281">
        <f t="shared" si="84"/>
        <v>1250</v>
      </c>
      <c r="DZ53" s="1281">
        <f t="shared" si="84"/>
        <v>1250</v>
      </c>
      <c r="EA53" s="623">
        <f t="shared" si="31"/>
        <v>1250</v>
      </c>
      <c r="EB53" s="623">
        <f t="shared" si="85"/>
        <v>1250</v>
      </c>
      <c r="EC53" s="623">
        <f t="shared" si="85"/>
        <v>1250</v>
      </c>
      <c r="ED53" s="623">
        <f t="shared" si="85"/>
        <v>1250</v>
      </c>
      <c r="EE53" s="623">
        <f t="shared" si="85"/>
        <v>1250</v>
      </c>
      <c r="EF53" s="623">
        <f t="shared" si="85"/>
        <v>1250</v>
      </c>
      <c r="EG53" s="623">
        <f t="shared" si="85"/>
        <v>1250</v>
      </c>
      <c r="EH53" s="623">
        <f t="shared" si="85"/>
        <v>1250</v>
      </c>
      <c r="EI53" s="623">
        <f t="shared" si="85"/>
        <v>1250</v>
      </c>
      <c r="EJ53" s="623">
        <f t="shared" si="85"/>
        <v>1250</v>
      </c>
      <c r="EK53" s="623">
        <f t="shared" si="85"/>
        <v>1250</v>
      </c>
      <c r="EL53" s="623">
        <f t="shared" si="85"/>
        <v>1250</v>
      </c>
    </row>
    <row r="54" spans="1:142">
      <c r="A54" s="7" t="str">
        <f>IF('Rent Roll_RedIQ 1'!B47&gt;0,'Rent Roll_RedIQ 1'!B47,"")</f>
        <v>236</v>
      </c>
      <c r="B54" s="7" t="str">
        <f>IF('Rent Roll_RedIQ 1'!C47&gt;0,'Rent Roll_RedIQ 1'!C47,"")</f>
        <v>B2</v>
      </c>
      <c r="C54" s="614">
        <f>IF('Rent Roll_RedIQ 1'!K47&gt;0,'Rent Roll_RedIQ 1'!K47,0)</f>
        <v>1450</v>
      </c>
      <c r="D54" s="615">
        <f>IF('Rent Roll_RedIQ 1'!J47&gt;0,'Rent Roll_RedIQ 1'!J47,"")</f>
        <v>1500</v>
      </c>
      <c r="E54" s="624">
        <f t="shared" si="42"/>
        <v>3.4482758620689724E-2</v>
      </c>
      <c r="F54" s="194"/>
      <c r="G54" s="194"/>
      <c r="H54" s="616">
        <f t="shared" si="33"/>
        <v>1450</v>
      </c>
      <c r="I54" s="1200">
        <f>IF('Rent Roll_RedIQ 1'!S47&gt;0,'Rent Roll_RedIQ 1'!S47,Purchase_Date-1)</f>
        <v>45900</v>
      </c>
      <c r="J54" s="617">
        <f t="shared" si="34"/>
        <v>1450</v>
      </c>
      <c r="K54" s="1205">
        <f t="shared" si="35"/>
        <v>46265</v>
      </c>
      <c r="L54" s="618">
        <f t="shared" si="34"/>
        <v>1450</v>
      </c>
      <c r="M54" s="1208">
        <f t="shared" si="36"/>
        <v>46630</v>
      </c>
      <c r="N54" s="614">
        <f t="shared" si="70"/>
        <v>1450</v>
      </c>
      <c r="O54" s="614">
        <f t="shared" si="71"/>
        <v>1450</v>
      </c>
      <c r="P54" s="614">
        <f t="shared" si="72"/>
        <v>1450</v>
      </c>
      <c r="Q54" s="614">
        <f t="shared" si="73"/>
        <v>1450</v>
      </c>
      <c r="R54" s="614">
        <f t="shared" si="74"/>
        <v>1450</v>
      </c>
      <c r="S54" s="614">
        <f t="shared" si="75"/>
        <v>1450</v>
      </c>
      <c r="T54" s="614">
        <f t="shared" si="76"/>
        <v>1450</v>
      </c>
      <c r="U54" s="619"/>
      <c r="V54" s="614"/>
      <c r="W54" s="620">
        <f t="shared" si="49"/>
        <v>1450</v>
      </c>
      <c r="X54" s="620">
        <f t="shared" si="90"/>
        <v>1450</v>
      </c>
      <c r="Y54" s="620">
        <f t="shared" si="90"/>
        <v>1450</v>
      </c>
      <c r="Z54" s="620">
        <f t="shared" si="90"/>
        <v>1450</v>
      </c>
      <c r="AA54" s="620">
        <f t="shared" si="90"/>
        <v>1450</v>
      </c>
      <c r="AB54" s="620">
        <f t="shared" si="90"/>
        <v>1450</v>
      </c>
      <c r="AC54" s="620">
        <f t="shared" si="90"/>
        <v>1450</v>
      </c>
      <c r="AD54" s="620">
        <f t="shared" si="90"/>
        <v>1450</v>
      </c>
      <c r="AE54" s="620">
        <f t="shared" si="90"/>
        <v>1450</v>
      </c>
      <c r="AF54" s="620">
        <f t="shared" si="90"/>
        <v>1450</v>
      </c>
      <c r="AG54" s="620">
        <f t="shared" si="90"/>
        <v>1450</v>
      </c>
      <c r="AH54" s="620">
        <f t="shared" si="90"/>
        <v>1450</v>
      </c>
      <c r="AI54" s="621">
        <f t="shared" si="77"/>
        <v>1450</v>
      </c>
      <c r="AJ54" s="621">
        <f t="shared" si="87"/>
        <v>1450</v>
      </c>
      <c r="AK54" s="621">
        <f t="shared" si="87"/>
        <v>1450</v>
      </c>
      <c r="AL54" s="621">
        <f t="shared" si="87"/>
        <v>1450</v>
      </c>
      <c r="AM54" s="621">
        <f t="shared" si="87"/>
        <v>1450</v>
      </c>
      <c r="AN54" s="621">
        <f t="shared" si="87"/>
        <v>1450</v>
      </c>
      <c r="AO54" s="621">
        <f t="shared" si="87"/>
        <v>1450</v>
      </c>
      <c r="AP54" s="621">
        <f t="shared" si="87"/>
        <v>1450</v>
      </c>
      <c r="AQ54" s="621">
        <f t="shared" si="87"/>
        <v>1450</v>
      </c>
      <c r="AR54" s="621">
        <f t="shared" si="87"/>
        <v>1450</v>
      </c>
      <c r="AS54" s="621">
        <f t="shared" si="87"/>
        <v>1450</v>
      </c>
      <c r="AT54" s="621">
        <f t="shared" si="87"/>
        <v>1450</v>
      </c>
      <c r="AU54" s="622">
        <f t="shared" si="78"/>
        <v>1450</v>
      </c>
      <c r="AV54" s="622">
        <f t="shared" si="69"/>
        <v>1450</v>
      </c>
      <c r="AW54" s="622">
        <f t="shared" si="69"/>
        <v>1450</v>
      </c>
      <c r="AX54" s="622">
        <f t="shared" si="69"/>
        <v>1450</v>
      </c>
      <c r="AY54" s="622">
        <f t="shared" si="69"/>
        <v>1450</v>
      </c>
      <c r="AZ54" s="622">
        <f t="shared" si="69"/>
        <v>1450</v>
      </c>
      <c r="BA54" s="622">
        <f t="shared" si="69"/>
        <v>1450</v>
      </c>
      <c r="BB54" s="622">
        <f t="shared" si="69"/>
        <v>1450</v>
      </c>
      <c r="BC54" s="622">
        <f t="shared" si="69"/>
        <v>1450</v>
      </c>
      <c r="BD54" s="622">
        <f t="shared" si="69"/>
        <v>1450</v>
      </c>
      <c r="BE54" s="622">
        <f t="shared" si="69"/>
        <v>1450</v>
      </c>
      <c r="BF54" s="622">
        <f t="shared" si="69"/>
        <v>1450</v>
      </c>
      <c r="BG54" s="623">
        <f t="shared" si="41"/>
        <v>1450</v>
      </c>
      <c r="BH54" s="623">
        <f t="shared" si="79"/>
        <v>1450</v>
      </c>
      <c r="BI54" s="623">
        <f t="shared" si="79"/>
        <v>1450</v>
      </c>
      <c r="BJ54" s="623">
        <f t="shared" si="79"/>
        <v>1450</v>
      </c>
      <c r="BK54" s="623">
        <f t="shared" si="79"/>
        <v>1450</v>
      </c>
      <c r="BL54" s="623">
        <f t="shared" si="79"/>
        <v>1450</v>
      </c>
      <c r="BM54" s="623">
        <f t="shared" si="79"/>
        <v>1450</v>
      </c>
      <c r="BN54" s="623">
        <f t="shared" si="79"/>
        <v>1450</v>
      </c>
      <c r="BO54" s="623">
        <f t="shared" si="79"/>
        <v>1450</v>
      </c>
      <c r="BP54" s="623">
        <f t="shared" si="79"/>
        <v>1450</v>
      </c>
      <c r="BQ54" s="623">
        <f t="shared" si="79"/>
        <v>1450</v>
      </c>
      <c r="BR54" s="623">
        <f t="shared" si="79"/>
        <v>1450</v>
      </c>
      <c r="BS54" s="1281">
        <f t="shared" si="45"/>
        <v>1450</v>
      </c>
      <c r="BT54" s="1281">
        <f t="shared" si="80"/>
        <v>1450</v>
      </c>
      <c r="BU54" s="1281">
        <f t="shared" si="80"/>
        <v>1450</v>
      </c>
      <c r="BV54" s="1281">
        <f t="shared" si="80"/>
        <v>1450</v>
      </c>
      <c r="BW54" s="1281">
        <f t="shared" si="80"/>
        <v>1450</v>
      </c>
      <c r="BX54" s="1281">
        <f t="shared" si="80"/>
        <v>1450</v>
      </c>
      <c r="BY54" s="1281">
        <f t="shared" si="80"/>
        <v>1450</v>
      </c>
      <c r="BZ54" s="1281">
        <f t="shared" si="80"/>
        <v>1450</v>
      </c>
      <c r="CA54" s="1281">
        <f t="shared" si="80"/>
        <v>1450</v>
      </c>
      <c r="CB54" s="1281">
        <f t="shared" si="80"/>
        <v>1450</v>
      </c>
      <c r="CC54" s="1281">
        <f t="shared" si="80"/>
        <v>1450</v>
      </c>
      <c r="CD54" s="1281">
        <f t="shared" si="80"/>
        <v>1450</v>
      </c>
      <c r="CE54" s="623">
        <f t="shared" si="23"/>
        <v>1450</v>
      </c>
      <c r="CF54" s="623">
        <f t="shared" si="81"/>
        <v>1450</v>
      </c>
      <c r="CG54" s="623">
        <f t="shared" si="81"/>
        <v>1450</v>
      </c>
      <c r="CH54" s="623">
        <f t="shared" si="81"/>
        <v>1450</v>
      </c>
      <c r="CI54" s="623">
        <f t="shared" si="81"/>
        <v>1450</v>
      </c>
      <c r="CJ54" s="623">
        <f t="shared" si="81"/>
        <v>1450</v>
      </c>
      <c r="CK54" s="623">
        <f t="shared" si="81"/>
        <v>1450</v>
      </c>
      <c r="CL54" s="623">
        <f t="shared" si="81"/>
        <v>1450</v>
      </c>
      <c r="CM54" s="623">
        <f t="shared" si="81"/>
        <v>1450</v>
      </c>
      <c r="CN54" s="623">
        <f t="shared" si="81"/>
        <v>1450</v>
      </c>
      <c r="CO54" s="623">
        <f t="shared" si="81"/>
        <v>1450</v>
      </c>
      <c r="CP54" s="623">
        <f t="shared" si="81"/>
        <v>1450</v>
      </c>
      <c r="CQ54" s="1281">
        <f t="shared" si="25"/>
        <v>1450</v>
      </c>
      <c r="CR54" s="1281">
        <f t="shared" si="82"/>
        <v>1450</v>
      </c>
      <c r="CS54" s="1281">
        <f t="shared" si="82"/>
        <v>1450</v>
      </c>
      <c r="CT54" s="1281">
        <f t="shared" si="82"/>
        <v>1450</v>
      </c>
      <c r="CU54" s="1281">
        <f t="shared" si="82"/>
        <v>1450</v>
      </c>
      <c r="CV54" s="1281">
        <f t="shared" si="82"/>
        <v>1450</v>
      </c>
      <c r="CW54" s="1281">
        <f t="shared" si="82"/>
        <v>1450</v>
      </c>
      <c r="CX54" s="1281">
        <f t="shared" si="82"/>
        <v>1450</v>
      </c>
      <c r="CY54" s="1281">
        <f t="shared" si="82"/>
        <v>1450</v>
      </c>
      <c r="CZ54" s="1281">
        <f t="shared" si="82"/>
        <v>1450</v>
      </c>
      <c r="DA54" s="1281">
        <f t="shared" si="82"/>
        <v>1450</v>
      </c>
      <c r="DB54" s="1281">
        <f t="shared" si="82"/>
        <v>1450</v>
      </c>
      <c r="DC54" s="623">
        <f t="shared" si="27"/>
        <v>1450</v>
      </c>
      <c r="DD54" s="623">
        <f t="shared" si="83"/>
        <v>1450</v>
      </c>
      <c r="DE54" s="623">
        <f t="shared" si="83"/>
        <v>1450</v>
      </c>
      <c r="DF54" s="623">
        <f t="shared" si="83"/>
        <v>1450</v>
      </c>
      <c r="DG54" s="623">
        <f t="shared" si="83"/>
        <v>1450</v>
      </c>
      <c r="DH54" s="623">
        <f t="shared" si="83"/>
        <v>1450</v>
      </c>
      <c r="DI54" s="623">
        <f t="shared" si="83"/>
        <v>1450</v>
      </c>
      <c r="DJ54" s="623">
        <f t="shared" si="83"/>
        <v>1450</v>
      </c>
      <c r="DK54" s="623">
        <f t="shared" si="83"/>
        <v>1450</v>
      </c>
      <c r="DL54" s="623">
        <f t="shared" si="83"/>
        <v>1450</v>
      </c>
      <c r="DM54" s="623">
        <f t="shared" si="83"/>
        <v>1450</v>
      </c>
      <c r="DN54" s="623">
        <f t="shared" si="83"/>
        <v>1450</v>
      </c>
      <c r="DO54" s="1281">
        <f t="shared" si="29"/>
        <v>1450</v>
      </c>
      <c r="DP54" s="1281">
        <f t="shared" si="84"/>
        <v>1450</v>
      </c>
      <c r="DQ54" s="1281">
        <f t="shared" si="84"/>
        <v>1450</v>
      </c>
      <c r="DR54" s="1281">
        <f t="shared" si="84"/>
        <v>1450</v>
      </c>
      <c r="DS54" s="1281">
        <f t="shared" si="84"/>
        <v>1450</v>
      </c>
      <c r="DT54" s="1281">
        <f t="shared" si="84"/>
        <v>1450</v>
      </c>
      <c r="DU54" s="1281">
        <f t="shared" si="84"/>
        <v>1450</v>
      </c>
      <c r="DV54" s="1281">
        <f t="shared" si="84"/>
        <v>1450</v>
      </c>
      <c r="DW54" s="1281">
        <f t="shared" si="84"/>
        <v>1450</v>
      </c>
      <c r="DX54" s="1281">
        <f t="shared" si="84"/>
        <v>1450</v>
      </c>
      <c r="DY54" s="1281">
        <f t="shared" si="84"/>
        <v>1450</v>
      </c>
      <c r="DZ54" s="1281">
        <f t="shared" si="84"/>
        <v>1450</v>
      </c>
      <c r="EA54" s="623">
        <f t="shared" si="31"/>
        <v>1450</v>
      </c>
      <c r="EB54" s="623">
        <f t="shared" si="85"/>
        <v>1450</v>
      </c>
      <c r="EC54" s="623">
        <f t="shared" si="85"/>
        <v>1450</v>
      </c>
      <c r="ED54" s="623">
        <f t="shared" si="85"/>
        <v>1450</v>
      </c>
      <c r="EE54" s="623">
        <f t="shared" si="85"/>
        <v>1450</v>
      </c>
      <c r="EF54" s="623">
        <f t="shared" si="85"/>
        <v>1450</v>
      </c>
      <c r="EG54" s="623">
        <f t="shared" si="85"/>
        <v>1450</v>
      </c>
      <c r="EH54" s="623">
        <f t="shared" si="85"/>
        <v>1450</v>
      </c>
      <c r="EI54" s="623">
        <f t="shared" si="85"/>
        <v>1450</v>
      </c>
      <c r="EJ54" s="623">
        <f t="shared" si="85"/>
        <v>1450</v>
      </c>
      <c r="EK54" s="623">
        <f t="shared" si="85"/>
        <v>1450</v>
      </c>
      <c r="EL54" s="623">
        <f t="shared" si="85"/>
        <v>1450</v>
      </c>
    </row>
    <row r="55" spans="1:142">
      <c r="A55" s="7" t="str">
        <f>IF('Rent Roll_RedIQ 1'!B48&gt;0,'Rent Roll_RedIQ 1'!B48,"")</f>
        <v>325</v>
      </c>
      <c r="B55" s="7" t="str">
        <f>IF('Rent Roll_RedIQ 1'!C48&gt;0,'Rent Roll_RedIQ 1'!C48,"")</f>
        <v>A1</v>
      </c>
      <c r="C55" s="614">
        <f>IF('Rent Roll_RedIQ 1'!K48&gt;0,'Rent Roll_RedIQ 1'!K48,0)</f>
        <v>1200</v>
      </c>
      <c r="D55" s="615">
        <f>IF('Rent Roll_RedIQ 1'!J48&gt;0,'Rent Roll_RedIQ 1'!J48,"")</f>
        <v>1200</v>
      </c>
      <c r="E55" s="624">
        <f t="shared" si="42"/>
        <v>0</v>
      </c>
      <c r="F55" s="194"/>
      <c r="G55" s="194"/>
      <c r="H55" s="616">
        <f t="shared" si="33"/>
        <v>1200</v>
      </c>
      <c r="I55" s="1200">
        <f>IF('Rent Roll_RedIQ 1'!S48&gt;0,'Rent Roll_RedIQ 1'!S48,Purchase_Date-1)</f>
        <v>45900</v>
      </c>
      <c r="J55" s="617">
        <f t="shared" si="34"/>
        <v>1200</v>
      </c>
      <c r="K55" s="1205">
        <f t="shared" si="35"/>
        <v>46265</v>
      </c>
      <c r="L55" s="618">
        <f t="shared" si="34"/>
        <v>1200</v>
      </c>
      <c r="M55" s="1208">
        <f t="shared" si="36"/>
        <v>46630</v>
      </c>
      <c r="N55" s="614">
        <f t="shared" si="70"/>
        <v>1200</v>
      </c>
      <c r="O55" s="614">
        <f t="shared" si="71"/>
        <v>1200</v>
      </c>
      <c r="P55" s="614">
        <f t="shared" si="72"/>
        <v>1200</v>
      </c>
      <c r="Q55" s="614">
        <f t="shared" si="73"/>
        <v>1200</v>
      </c>
      <c r="R55" s="614">
        <f t="shared" si="74"/>
        <v>1200</v>
      </c>
      <c r="S55" s="614">
        <f t="shared" si="75"/>
        <v>1200</v>
      </c>
      <c r="T55" s="614">
        <f t="shared" si="76"/>
        <v>1200</v>
      </c>
      <c r="U55" s="619"/>
      <c r="V55" s="614"/>
      <c r="W55" s="620">
        <f t="shared" ref="W55:W86" si="91">IF($I55&gt;=W$11,$C55,$H55)</f>
        <v>1200</v>
      </c>
      <c r="X55" s="620">
        <f t="shared" si="90"/>
        <v>1200</v>
      </c>
      <c r="Y55" s="620">
        <f t="shared" si="90"/>
        <v>1200</v>
      </c>
      <c r="Z55" s="620">
        <f t="shared" si="90"/>
        <v>1200</v>
      </c>
      <c r="AA55" s="620">
        <f t="shared" si="90"/>
        <v>1200</v>
      </c>
      <c r="AB55" s="620">
        <f t="shared" si="90"/>
        <v>1200</v>
      </c>
      <c r="AC55" s="620">
        <f t="shared" si="90"/>
        <v>1200</v>
      </c>
      <c r="AD55" s="620">
        <f t="shared" si="90"/>
        <v>1200</v>
      </c>
      <c r="AE55" s="620">
        <f t="shared" si="90"/>
        <v>1200</v>
      </c>
      <c r="AF55" s="620">
        <f t="shared" si="90"/>
        <v>1200</v>
      </c>
      <c r="AG55" s="620">
        <f t="shared" si="90"/>
        <v>1200</v>
      </c>
      <c r="AH55" s="620">
        <f t="shared" si="90"/>
        <v>1200</v>
      </c>
      <c r="AI55" s="621">
        <f t="shared" si="77"/>
        <v>1200</v>
      </c>
      <c r="AJ55" s="621">
        <f t="shared" si="87"/>
        <v>1200</v>
      </c>
      <c r="AK55" s="621">
        <f t="shared" si="87"/>
        <v>1200</v>
      </c>
      <c r="AL55" s="621">
        <f t="shared" si="87"/>
        <v>1200</v>
      </c>
      <c r="AM55" s="621">
        <f t="shared" si="87"/>
        <v>1200</v>
      </c>
      <c r="AN55" s="621">
        <f t="shared" si="87"/>
        <v>1200</v>
      </c>
      <c r="AO55" s="621">
        <f t="shared" si="87"/>
        <v>1200</v>
      </c>
      <c r="AP55" s="621">
        <f t="shared" si="87"/>
        <v>1200</v>
      </c>
      <c r="AQ55" s="621">
        <f t="shared" si="87"/>
        <v>1200</v>
      </c>
      <c r="AR55" s="621">
        <f t="shared" si="87"/>
        <v>1200</v>
      </c>
      <c r="AS55" s="621">
        <f t="shared" si="87"/>
        <v>1200</v>
      </c>
      <c r="AT55" s="621">
        <f t="shared" si="87"/>
        <v>1200</v>
      </c>
      <c r="AU55" s="622">
        <f t="shared" si="78"/>
        <v>1200</v>
      </c>
      <c r="AV55" s="622">
        <f t="shared" si="69"/>
        <v>1200</v>
      </c>
      <c r="AW55" s="622">
        <f t="shared" si="69"/>
        <v>1200</v>
      </c>
      <c r="AX55" s="622">
        <f t="shared" si="69"/>
        <v>1200</v>
      </c>
      <c r="AY55" s="622">
        <f t="shared" si="69"/>
        <v>1200</v>
      </c>
      <c r="AZ55" s="622">
        <f t="shared" si="69"/>
        <v>1200</v>
      </c>
      <c r="BA55" s="622">
        <f t="shared" si="69"/>
        <v>1200</v>
      </c>
      <c r="BB55" s="622">
        <f t="shared" si="69"/>
        <v>1200</v>
      </c>
      <c r="BC55" s="622">
        <f t="shared" si="69"/>
        <v>1200</v>
      </c>
      <c r="BD55" s="622">
        <f t="shared" si="69"/>
        <v>1200</v>
      </c>
      <c r="BE55" s="622">
        <f t="shared" si="69"/>
        <v>1200</v>
      </c>
      <c r="BF55" s="622">
        <f t="shared" si="69"/>
        <v>1200</v>
      </c>
      <c r="BG55" s="623">
        <f t="shared" si="41"/>
        <v>1200</v>
      </c>
      <c r="BH55" s="623">
        <f t="shared" si="79"/>
        <v>1200</v>
      </c>
      <c r="BI55" s="623">
        <f t="shared" si="79"/>
        <v>1200</v>
      </c>
      <c r="BJ55" s="623">
        <f t="shared" si="79"/>
        <v>1200</v>
      </c>
      <c r="BK55" s="623">
        <f t="shared" si="79"/>
        <v>1200</v>
      </c>
      <c r="BL55" s="623">
        <f t="shared" si="79"/>
        <v>1200</v>
      </c>
      <c r="BM55" s="623">
        <f t="shared" si="79"/>
        <v>1200</v>
      </c>
      <c r="BN55" s="623">
        <f t="shared" si="79"/>
        <v>1200</v>
      </c>
      <c r="BO55" s="623">
        <f t="shared" si="79"/>
        <v>1200</v>
      </c>
      <c r="BP55" s="623">
        <f t="shared" si="79"/>
        <v>1200</v>
      </c>
      <c r="BQ55" s="623">
        <f t="shared" si="79"/>
        <v>1200</v>
      </c>
      <c r="BR55" s="623">
        <f t="shared" si="79"/>
        <v>1200</v>
      </c>
      <c r="BS55" s="1281">
        <f t="shared" si="45"/>
        <v>1200</v>
      </c>
      <c r="BT55" s="1281">
        <f t="shared" si="80"/>
        <v>1200</v>
      </c>
      <c r="BU55" s="1281">
        <f t="shared" si="80"/>
        <v>1200</v>
      </c>
      <c r="BV55" s="1281">
        <f t="shared" si="80"/>
        <v>1200</v>
      </c>
      <c r="BW55" s="1281">
        <f t="shared" si="80"/>
        <v>1200</v>
      </c>
      <c r="BX55" s="1281">
        <f t="shared" si="80"/>
        <v>1200</v>
      </c>
      <c r="BY55" s="1281">
        <f t="shared" si="80"/>
        <v>1200</v>
      </c>
      <c r="BZ55" s="1281">
        <f t="shared" si="80"/>
        <v>1200</v>
      </c>
      <c r="CA55" s="1281">
        <f t="shared" si="80"/>
        <v>1200</v>
      </c>
      <c r="CB55" s="1281">
        <f t="shared" si="80"/>
        <v>1200</v>
      </c>
      <c r="CC55" s="1281">
        <f t="shared" si="80"/>
        <v>1200</v>
      </c>
      <c r="CD55" s="1281">
        <f t="shared" si="80"/>
        <v>1200</v>
      </c>
      <c r="CE55" s="623">
        <f t="shared" si="23"/>
        <v>1200</v>
      </c>
      <c r="CF55" s="623">
        <f t="shared" si="81"/>
        <v>1200</v>
      </c>
      <c r="CG55" s="623">
        <f t="shared" si="81"/>
        <v>1200</v>
      </c>
      <c r="CH55" s="623">
        <f t="shared" si="81"/>
        <v>1200</v>
      </c>
      <c r="CI55" s="623">
        <f t="shared" si="81"/>
        <v>1200</v>
      </c>
      <c r="CJ55" s="623">
        <f t="shared" si="81"/>
        <v>1200</v>
      </c>
      <c r="CK55" s="623">
        <f t="shared" si="81"/>
        <v>1200</v>
      </c>
      <c r="CL55" s="623">
        <f t="shared" si="81"/>
        <v>1200</v>
      </c>
      <c r="CM55" s="623">
        <f t="shared" si="81"/>
        <v>1200</v>
      </c>
      <c r="CN55" s="623">
        <f t="shared" si="81"/>
        <v>1200</v>
      </c>
      <c r="CO55" s="623">
        <f t="shared" si="81"/>
        <v>1200</v>
      </c>
      <c r="CP55" s="623">
        <f t="shared" si="81"/>
        <v>1200</v>
      </c>
      <c r="CQ55" s="1281">
        <f t="shared" si="25"/>
        <v>1200</v>
      </c>
      <c r="CR55" s="1281">
        <f t="shared" si="82"/>
        <v>1200</v>
      </c>
      <c r="CS55" s="1281">
        <f t="shared" si="82"/>
        <v>1200</v>
      </c>
      <c r="CT55" s="1281">
        <f t="shared" si="82"/>
        <v>1200</v>
      </c>
      <c r="CU55" s="1281">
        <f t="shared" si="82"/>
        <v>1200</v>
      </c>
      <c r="CV55" s="1281">
        <f t="shared" si="82"/>
        <v>1200</v>
      </c>
      <c r="CW55" s="1281">
        <f t="shared" si="82"/>
        <v>1200</v>
      </c>
      <c r="CX55" s="1281">
        <f t="shared" si="82"/>
        <v>1200</v>
      </c>
      <c r="CY55" s="1281">
        <f t="shared" si="82"/>
        <v>1200</v>
      </c>
      <c r="CZ55" s="1281">
        <f t="shared" si="82"/>
        <v>1200</v>
      </c>
      <c r="DA55" s="1281">
        <f t="shared" si="82"/>
        <v>1200</v>
      </c>
      <c r="DB55" s="1281">
        <f t="shared" si="82"/>
        <v>1200</v>
      </c>
      <c r="DC55" s="623">
        <f t="shared" si="27"/>
        <v>1200</v>
      </c>
      <c r="DD55" s="623">
        <f t="shared" si="83"/>
        <v>1200</v>
      </c>
      <c r="DE55" s="623">
        <f t="shared" si="83"/>
        <v>1200</v>
      </c>
      <c r="DF55" s="623">
        <f t="shared" si="83"/>
        <v>1200</v>
      </c>
      <c r="DG55" s="623">
        <f t="shared" si="83"/>
        <v>1200</v>
      </c>
      <c r="DH55" s="623">
        <f t="shared" si="83"/>
        <v>1200</v>
      </c>
      <c r="DI55" s="623">
        <f t="shared" si="83"/>
        <v>1200</v>
      </c>
      <c r="DJ55" s="623">
        <f t="shared" si="83"/>
        <v>1200</v>
      </c>
      <c r="DK55" s="623">
        <f t="shared" si="83"/>
        <v>1200</v>
      </c>
      <c r="DL55" s="623">
        <f t="shared" si="83"/>
        <v>1200</v>
      </c>
      <c r="DM55" s="623">
        <f t="shared" si="83"/>
        <v>1200</v>
      </c>
      <c r="DN55" s="623">
        <f t="shared" si="83"/>
        <v>1200</v>
      </c>
      <c r="DO55" s="1281">
        <f t="shared" si="29"/>
        <v>1200</v>
      </c>
      <c r="DP55" s="1281">
        <f t="shared" si="84"/>
        <v>1200</v>
      </c>
      <c r="DQ55" s="1281">
        <f t="shared" si="84"/>
        <v>1200</v>
      </c>
      <c r="DR55" s="1281">
        <f t="shared" si="84"/>
        <v>1200</v>
      </c>
      <c r="DS55" s="1281">
        <f t="shared" si="84"/>
        <v>1200</v>
      </c>
      <c r="DT55" s="1281">
        <f t="shared" si="84"/>
        <v>1200</v>
      </c>
      <c r="DU55" s="1281">
        <f t="shared" si="84"/>
        <v>1200</v>
      </c>
      <c r="DV55" s="1281">
        <f t="shared" si="84"/>
        <v>1200</v>
      </c>
      <c r="DW55" s="1281">
        <f t="shared" si="84"/>
        <v>1200</v>
      </c>
      <c r="DX55" s="1281">
        <f t="shared" si="84"/>
        <v>1200</v>
      </c>
      <c r="DY55" s="1281">
        <f t="shared" si="84"/>
        <v>1200</v>
      </c>
      <c r="DZ55" s="1281">
        <f t="shared" si="84"/>
        <v>1200</v>
      </c>
      <c r="EA55" s="623">
        <f t="shared" si="31"/>
        <v>1200</v>
      </c>
      <c r="EB55" s="623">
        <f t="shared" si="85"/>
        <v>1200</v>
      </c>
      <c r="EC55" s="623">
        <f t="shared" si="85"/>
        <v>1200</v>
      </c>
      <c r="ED55" s="623">
        <f t="shared" si="85"/>
        <v>1200</v>
      </c>
      <c r="EE55" s="623">
        <f t="shared" si="85"/>
        <v>1200</v>
      </c>
      <c r="EF55" s="623">
        <f t="shared" si="85"/>
        <v>1200</v>
      </c>
      <c r="EG55" s="623">
        <f t="shared" si="85"/>
        <v>1200</v>
      </c>
      <c r="EH55" s="623">
        <f t="shared" si="85"/>
        <v>1200</v>
      </c>
      <c r="EI55" s="623">
        <f t="shared" si="85"/>
        <v>1200</v>
      </c>
      <c r="EJ55" s="623">
        <f t="shared" si="85"/>
        <v>1200</v>
      </c>
      <c r="EK55" s="623">
        <f t="shared" si="85"/>
        <v>1200</v>
      </c>
      <c r="EL55" s="623">
        <f t="shared" si="85"/>
        <v>1200</v>
      </c>
    </row>
    <row r="56" spans="1:142">
      <c r="A56" s="7" t="str">
        <f>IF('Rent Roll_RedIQ 1'!B49&gt;0,'Rent Roll_RedIQ 1'!B49,"")</f>
        <v>328</v>
      </c>
      <c r="B56" s="7" t="str">
        <f>IF('Rent Roll_RedIQ 1'!C49&gt;0,'Rent Roll_RedIQ 1'!C49,"")</f>
        <v>B2</v>
      </c>
      <c r="C56" s="614">
        <f>IF('Rent Roll_RedIQ 1'!K49&gt;0,'Rent Roll_RedIQ 1'!K49,0)</f>
        <v>1425</v>
      </c>
      <c r="D56" s="615">
        <f>IF('Rent Roll_RedIQ 1'!J49&gt;0,'Rent Roll_RedIQ 1'!J49,"")</f>
        <v>1500</v>
      </c>
      <c r="E56" s="624">
        <f t="shared" si="42"/>
        <v>5.2631578947368363E-2</v>
      </c>
      <c r="F56" s="194"/>
      <c r="G56" s="194"/>
      <c r="H56" s="616">
        <f t="shared" si="33"/>
        <v>1425</v>
      </c>
      <c r="I56" s="1200">
        <f>IF('Rent Roll_RedIQ 1'!S49&gt;0,'Rent Roll_RedIQ 1'!S49,Purchase_Date-1)</f>
        <v>45900</v>
      </c>
      <c r="J56" s="617">
        <f t="shared" si="34"/>
        <v>1425</v>
      </c>
      <c r="K56" s="1205">
        <f t="shared" si="35"/>
        <v>46265</v>
      </c>
      <c r="L56" s="618">
        <f t="shared" si="34"/>
        <v>1425</v>
      </c>
      <c r="M56" s="1208">
        <f t="shared" si="36"/>
        <v>46630</v>
      </c>
      <c r="N56" s="614">
        <f t="shared" si="70"/>
        <v>1425</v>
      </c>
      <c r="O56" s="614">
        <f t="shared" si="71"/>
        <v>1425</v>
      </c>
      <c r="P56" s="614">
        <f t="shared" si="72"/>
        <v>1425</v>
      </c>
      <c r="Q56" s="614">
        <f t="shared" si="73"/>
        <v>1425</v>
      </c>
      <c r="R56" s="614">
        <f t="shared" si="74"/>
        <v>1425</v>
      </c>
      <c r="S56" s="614">
        <f t="shared" si="75"/>
        <v>1425</v>
      </c>
      <c r="T56" s="614">
        <f t="shared" si="76"/>
        <v>1425</v>
      </c>
      <c r="U56" s="619"/>
      <c r="V56" s="614"/>
      <c r="W56" s="620">
        <f t="shared" si="91"/>
        <v>1425</v>
      </c>
      <c r="X56" s="620">
        <f t="shared" si="90"/>
        <v>1425</v>
      </c>
      <c r="Y56" s="620">
        <f t="shared" si="90"/>
        <v>1425</v>
      </c>
      <c r="Z56" s="620">
        <f t="shared" si="90"/>
        <v>1425</v>
      </c>
      <c r="AA56" s="620">
        <f t="shared" si="90"/>
        <v>1425</v>
      </c>
      <c r="AB56" s="620">
        <f t="shared" si="90"/>
        <v>1425</v>
      </c>
      <c r="AC56" s="620">
        <f t="shared" si="90"/>
        <v>1425</v>
      </c>
      <c r="AD56" s="620">
        <f t="shared" si="90"/>
        <v>1425</v>
      </c>
      <c r="AE56" s="620">
        <f t="shared" si="90"/>
        <v>1425</v>
      </c>
      <c r="AF56" s="620">
        <f t="shared" si="90"/>
        <v>1425</v>
      </c>
      <c r="AG56" s="620">
        <f t="shared" si="90"/>
        <v>1425</v>
      </c>
      <c r="AH56" s="620">
        <f t="shared" si="90"/>
        <v>1425</v>
      </c>
      <c r="AI56" s="621">
        <f t="shared" si="77"/>
        <v>1425</v>
      </c>
      <c r="AJ56" s="621">
        <f t="shared" si="87"/>
        <v>1425</v>
      </c>
      <c r="AK56" s="621">
        <f t="shared" si="87"/>
        <v>1425</v>
      </c>
      <c r="AL56" s="621">
        <f t="shared" si="87"/>
        <v>1425</v>
      </c>
      <c r="AM56" s="621">
        <f t="shared" si="87"/>
        <v>1425</v>
      </c>
      <c r="AN56" s="621">
        <f t="shared" si="87"/>
        <v>1425</v>
      </c>
      <c r="AO56" s="621">
        <f t="shared" si="87"/>
        <v>1425</v>
      </c>
      <c r="AP56" s="621">
        <f t="shared" si="87"/>
        <v>1425</v>
      </c>
      <c r="AQ56" s="621">
        <f t="shared" si="87"/>
        <v>1425</v>
      </c>
      <c r="AR56" s="621">
        <f t="shared" si="87"/>
        <v>1425</v>
      </c>
      <c r="AS56" s="621">
        <f t="shared" si="87"/>
        <v>1425</v>
      </c>
      <c r="AT56" s="621">
        <f t="shared" si="87"/>
        <v>1425</v>
      </c>
      <c r="AU56" s="622">
        <f t="shared" si="78"/>
        <v>1425</v>
      </c>
      <c r="AV56" s="622">
        <f t="shared" si="69"/>
        <v>1425</v>
      </c>
      <c r="AW56" s="622">
        <f t="shared" si="69"/>
        <v>1425</v>
      </c>
      <c r="AX56" s="622">
        <f t="shared" si="69"/>
        <v>1425</v>
      </c>
      <c r="AY56" s="622">
        <f t="shared" si="69"/>
        <v>1425</v>
      </c>
      <c r="AZ56" s="622">
        <f t="shared" si="69"/>
        <v>1425</v>
      </c>
      <c r="BA56" s="622">
        <f t="shared" si="69"/>
        <v>1425</v>
      </c>
      <c r="BB56" s="622">
        <f t="shared" si="69"/>
        <v>1425</v>
      </c>
      <c r="BC56" s="622">
        <f t="shared" si="69"/>
        <v>1425</v>
      </c>
      <c r="BD56" s="622">
        <f t="shared" si="69"/>
        <v>1425</v>
      </c>
      <c r="BE56" s="622">
        <f t="shared" si="69"/>
        <v>1425</v>
      </c>
      <c r="BF56" s="622">
        <f t="shared" si="69"/>
        <v>1425</v>
      </c>
      <c r="BG56" s="623">
        <f t="shared" si="41"/>
        <v>1425</v>
      </c>
      <c r="BH56" s="623">
        <f t="shared" si="79"/>
        <v>1425</v>
      </c>
      <c r="BI56" s="623">
        <f t="shared" si="79"/>
        <v>1425</v>
      </c>
      <c r="BJ56" s="623">
        <f t="shared" si="79"/>
        <v>1425</v>
      </c>
      <c r="BK56" s="623">
        <f t="shared" si="79"/>
        <v>1425</v>
      </c>
      <c r="BL56" s="623">
        <f t="shared" si="79"/>
        <v>1425</v>
      </c>
      <c r="BM56" s="623">
        <f t="shared" si="79"/>
        <v>1425</v>
      </c>
      <c r="BN56" s="623">
        <f t="shared" si="79"/>
        <v>1425</v>
      </c>
      <c r="BO56" s="623">
        <f t="shared" si="79"/>
        <v>1425</v>
      </c>
      <c r="BP56" s="623">
        <f t="shared" si="79"/>
        <v>1425</v>
      </c>
      <c r="BQ56" s="623">
        <f t="shared" si="79"/>
        <v>1425</v>
      </c>
      <c r="BR56" s="623">
        <f t="shared" si="79"/>
        <v>1425</v>
      </c>
      <c r="BS56" s="1281">
        <f t="shared" si="45"/>
        <v>1425</v>
      </c>
      <c r="BT56" s="1281">
        <f t="shared" si="80"/>
        <v>1425</v>
      </c>
      <c r="BU56" s="1281">
        <f t="shared" si="80"/>
        <v>1425</v>
      </c>
      <c r="BV56" s="1281">
        <f t="shared" si="80"/>
        <v>1425</v>
      </c>
      <c r="BW56" s="1281">
        <f t="shared" si="80"/>
        <v>1425</v>
      </c>
      <c r="BX56" s="1281">
        <f t="shared" si="80"/>
        <v>1425</v>
      </c>
      <c r="BY56" s="1281">
        <f t="shared" si="80"/>
        <v>1425</v>
      </c>
      <c r="BZ56" s="1281">
        <f t="shared" si="80"/>
        <v>1425</v>
      </c>
      <c r="CA56" s="1281">
        <f t="shared" si="80"/>
        <v>1425</v>
      </c>
      <c r="CB56" s="1281">
        <f t="shared" si="80"/>
        <v>1425</v>
      </c>
      <c r="CC56" s="1281">
        <f t="shared" si="80"/>
        <v>1425</v>
      </c>
      <c r="CD56" s="1281">
        <f t="shared" si="80"/>
        <v>1425</v>
      </c>
      <c r="CE56" s="623">
        <f t="shared" si="23"/>
        <v>1425</v>
      </c>
      <c r="CF56" s="623">
        <f t="shared" si="81"/>
        <v>1425</v>
      </c>
      <c r="CG56" s="623">
        <f t="shared" si="81"/>
        <v>1425</v>
      </c>
      <c r="CH56" s="623">
        <f t="shared" si="81"/>
        <v>1425</v>
      </c>
      <c r="CI56" s="623">
        <f t="shared" si="81"/>
        <v>1425</v>
      </c>
      <c r="CJ56" s="623">
        <f t="shared" si="81"/>
        <v>1425</v>
      </c>
      <c r="CK56" s="623">
        <f t="shared" si="81"/>
        <v>1425</v>
      </c>
      <c r="CL56" s="623">
        <f t="shared" si="81"/>
        <v>1425</v>
      </c>
      <c r="CM56" s="623">
        <f t="shared" si="81"/>
        <v>1425</v>
      </c>
      <c r="CN56" s="623">
        <f t="shared" si="81"/>
        <v>1425</v>
      </c>
      <c r="CO56" s="623">
        <f t="shared" si="81"/>
        <v>1425</v>
      </c>
      <c r="CP56" s="623">
        <f t="shared" si="81"/>
        <v>1425</v>
      </c>
      <c r="CQ56" s="1281">
        <f t="shared" si="25"/>
        <v>1425</v>
      </c>
      <c r="CR56" s="1281">
        <f t="shared" si="82"/>
        <v>1425</v>
      </c>
      <c r="CS56" s="1281">
        <f t="shared" si="82"/>
        <v>1425</v>
      </c>
      <c r="CT56" s="1281">
        <f t="shared" si="82"/>
        <v>1425</v>
      </c>
      <c r="CU56" s="1281">
        <f t="shared" si="82"/>
        <v>1425</v>
      </c>
      <c r="CV56" s="1281">
        <f t="shared" si="82"/>
        <v>1425</v>
      </c>
      <c r="CW56" s="1281">
        <f t="shared" si="82"/>
        <v>1425</v>
      </c>
      <c r="CX56" s="1281">
        <f t="shared" si="82"/>
        <v>1425</v>
      </c>
      <c r="CY56" s="1281">
        <f t="shared" si="82"/>
        <v>1425</v>
      </c>
      <c r="CZ56" s="1281">
        <f t="shared" si="82"/>
        <v>1425</v>
      </c>
      <c r="DA56" s="1281">
        <f t="shared" si="82"/>
        <v>1425</v>
      </c>
      <c r="DB56" s="1281">
        <f t="shared" si="82"/>
        <v>1425</v>
      </c>
      <c r="DC56" s="623">
        <f t="shared" si="27"/>
        <v>1425</v>
      </c>
      <c r="DD56" s="623">
        <f t="shared" si="83"/>
        <v>1425</v>
      </c>
      <c r="DE56" s="623">
        <f t="shared" si="83"/>
        <v>1425</v>
      </c>
      <c r="DF56" s="623">
        <f t="shared" si="83"/>
        <v>1425</v>
      </c>
      <c r="DG56" s="623">
        <f t="shared" si="83"/>
        <v>1425</v>
      </c>
      <c r="DH56" s="623">
        <f t="shared" si="83"/>
        <v>1425</v>
      </c>
      <c r="DI56" s="623">
        <f t="shared" si="83"/>
        <v>1425</v>
      </c>
      <c r="DJ56" s="623">
        <f t="shared" si="83"/>
        <v>1425</v>
      </c>
      <c r="DK56" s="623">
        <f t="shared" si="83"/>
        <v>1425</v>
      </c>
      <c r="DL56" s="623">
        <f t="shared" si="83"/>
        <v>1425</v>
      </c>
      <c r="DM56" s="623">
        <f t="shared" si="83"/>
        <v>1425</v>
      </c>
      <c r="DN56" s="623">
        <f t="shared" si="83"/>
        <v>1425</v>
      </c>
      <c r="DO56" s="1281">
        <f t="shared" si="29"/>
        <v>1425</v>
      </c>
      <c r="DP56" s="1281">
        <f t="shared" si="84"/>
        <v>1425</v>
      </c>
      <c r="DQ56" s="1281">
        <f t="shared" si="84"/>
        <v>1425</v>
      </c>
      <c r="DR56" s="1281">
        <f t="shared" si="84"/>
        <v>1425</v>
      </c>
      <c r="DS56" s="1281">
        <f t="shared" si="84"/>
        <v>1425</v>
      </c>
      <c r="DT56" s="1281">
        <f t="shared" si="84"/>
        <v>1425</v>
      </c>
      <c r="DU56" s="1281">
        <f t="shared" si="84"/>
        <v>1425</v>
      </c>
      <c r="DV56" s="1281">
        <f t="shared" si="84"/>
        <v>1425</v>
      </c>
      <c r="DW56" s="1281">
        <f t="shared" si="84"/>
        <v>1425</v>
      </c>
      <c r="DX56" s="1281">
        <f t="shared" si="84"/>
        <v>1425</v>
      </c>
      <c r="DY56" s="1281">
        <f t="shared" si="84"/>
        <v>1425</v>
      </c>
      <c r="DZ56" s="1281">
        <f t="shared" si="84"/>
        <v>1425</v>
      </c>
      <c r="EA56" s="623">
        <f t="shared" si="31"/>
        <v>1425</v>
      </c>
      <c r="EB56" s="623">
        <f t="shared" si="85"/>
        <v>1425</v>
      </c>
      <c r="EC56" s="623">
        <f t="shared" si="85"/>
        <v>1425</v>
      </c>
      <c r="ED56" s="623">
        <f t="shared" si="85"/>
        <v>1425</v>
      </c>
      <c r="EE56" s="623">
        <f t="shared" si="85"/>
        <v>1425</v>
      </c>
      <c r="EF56" s="623">
        <f t="shared" si="85"/>
        <v>1425</v>
      </c>
      <c r="EG56" s="623">
        <f t="shared" si="85"/>
        <v>1425</v>
      </c>
      <c r="EH56" s="623">
        <f t="shared" si="85"/>
        <v>1425</v>
      </c>
      <c r="EI56" s="623">
        <f t="shared" si="85"/>
        <v>1425</v>
      </c>
      <c r="EJ56" s="623">
        <f t="shared" si="85"/>
        <v>1425</v>
      </c>
      <c r="EK56" s="623">
        <f t="shared" si="85"/>
        <v>1425</v>
      </c>
      <c r="EL56" s="623">
        <f t="shared" si="85"/>
        <v>1425</v>
      </c>
    </row>
    <row r="57" spans="1:142">
      <c r="A57" s="7" t="str">
        <f>IF('Rent Roll_RedIQ 1'!B50&gt;0,'Rent Roll_RedIQ 1'!B50,"")</f>
        <v>418</v>
      </c>
      <c r="B57" s="7" t="str">
        <f>IF('Rent Roll_RedIQ 1'!C50&gt;0,'Rent Roll_RedIQ 1'!C50,"")</f>
        <v>C1</v>
      </c>
      <c r="C57" s="614">
        <f>IF('Rent Roll_RedIQ 1'!K50&gt;0,'Rent Roll_RedIQ 1'!K50,0)</f>
        <v>1625</v>
      </c>
      <c r="D57" s="615">
        <f>IF('Rent Roll_RedIQ 1'!J50&gt;0,'Rent Roll_RedIQ 1'!J50,"")</f>
        <v>1800</v>
      </c>
      <c r="E57" s="624">
        <f t="shared" si="42"/>
        <v>0.10769230769230775</v>
      </c>
      <c r="F57" s="194"/>
      <c r="G57" s="194"/>
      <c r="H57" s="616">
        <f t="shared" si="33"/>
        <v>1625</v>
      </c>
      <c r="I57" s="1200">
        <f>IF('Rent Roll_RedIQ 1'!S50&gt;0,'Rent Roll_RedIQ 1'!S50,Purchase_Date-1)</f>
        <v>45900</v>
      </c>
      <c r="J57" s="617">
        <f t="shared" si="34"/>
        <v>1625</v>
      </c>
      <c r="K57" s="1205">
        <f t="shared" si="35"/>
        <v>46265</v>
      </c>
      <c r="L57" s="618">
        <f t="shared" si="34"/>
        <v>1625</v>
      </c>
      <c r="M57" s="1208">
        <f t="shared" si="36"/>
        <v>46630</v>
      </c>
      <c r="N57" s="614">
        <f t="shared" si="70"/>
        <v>1625</v>
      </c>
      <c r="O57" s="614">
        <f t="shared" si="71"/>
        <v>1625</v>
      </c>
      <c r="P57" s="614">
        <f t="shared" si="72"/>
        <v>1625</v>
      </c>
      <c r="Q57" s="614">
        <f t="shared" si="73"/>
        <v>1625</v>
      </c>
      <c r="R57" s="614">
        <f t="shared" si="74"/>
        <v>1625</v>
      </c>
      <c r="S57" s="614">
        <f t="shared" si="75"/>
        <v>1625</v>
      </c>
      <c r="T57" s="614">
        <f t="shared" si="76"/>
        <v>1625</v>
      </c>
      <c r="U57" s="619"/>
      <c r="V57" s="614"/>
      <c r="W57" s="620">
        <f t="shared" si="91"/>
        <v>1625</v>
      </c>
      <c r="X57" s="620">
        <f t="shared" ref="X57:AH60" si="92">IF($I57&gt;=X$11,$C57,$H57)</f>
        <v>1625</v>
      </c>
      <c r="Y57" s="620">
        <f t="shared" si="92"/>
        <v>1625</v>
      </c>
      <c r="Z57" s="620">
        <f t="shared" si="92"/>
        <v>1625</v>
      </c>
      <c r="AA57" s="620">
        <f t="shared" si="92"/>
        <v>1625</v>
      </c>
      <c r="AB57" s="620">
        <f t="shared" si="92"/>
        <v>1625</v>
      </c>
      <c r="AC57" s="620">
        <f t="shared" si="92"/>
        <v>1625</v>
      </c>
      <c r="AD57" s="620">
        <f t="shared" si="92"/>
        <v>1625</v>
      </c>
      <c r="AE57" s="620">
        <f t="shared" si="92"/>
        <v>1625</v>
      </c>
      <c r="AF57" s="620">
        <f t="shared" si="92"/>
        <v>1625</v>
      </c>
      <c r="AG57" s="620">
        <f t="shared" si="92"/>
        <v>1625</v>
      </c>
      <c r="AH57" s="620">
        <f t="shared" si="92"/>
        <v>1625</v>
      </c>
      <c r="AI57" s="621">
        <f t="shared" si="77"/>
        <v>1625</v>
      </c>
      <c r="AJ57" s="621">
        <f t="shared" si="87"/>
        <v>1625</v>
      </c>
      <c r="AK57" s="621">
        <f t="shared" si="87"/>
        <v>1625</v>
      </c>
      <c r="AL57" s="621">
        <f t="shared" si="87"/>
        <v>1625</v>
      </c>
      <c r="AM57" s="621">
        <f t="shared" si="87"/>
        <v>1625</v>
      </c>
      <c r="AN57" s="621">
        <f t="shared" si="87"/>
        <v>1625</v>
      </c>
      <c r="AO57" s="621">
        <f t="shared" si="87"/>
        <v>1625</v>
      </c>
      <c r="AP57" s="621">
        <f t="shared" si="87"/>
        <v>1625</v>
      </c>
      <c r="AQ57" s="621">
        <f t="shared" si="87"/>
        <v>1625</v>
      </c>
      <c r="AR57" s="621">
        <f t="shared" si="87"/>
        <v>1625</v>
      </c>
      <c r="AS57" s="621">
        <f t="shared" si="87"/>
        <v>1625</v>
      </c>
      <c r="AT57" s="621">
        <f t="shared" si="87"/>
        <v>1625</v>
      </c>
      <c r="AU57" s="622">
        <f t="shared" si="78"/>
        <v>1625</v>
      </c>
      <c r="AV57" s="622">
        <f t="shared" si="69"/>
        <v>1625</v>
      </c>
      <c r="AW57" s="622">
        <f t="shared" si="69"/>
        <v>1625</v>
      </c>
      <c r="AX57" s="622">
        <f t="shared" si="69"/>
        <v>1625</v>
      </c>
      <c r="AY57" s="622">
        <f t="shared" si="69"/>
        <v>1625</v>
      </c>
      <c r="AZ57" s="622">
        <f t="shared" si="69"/>
        <v>1625</v>
      </c>
      <c r="BA57" s="622">
        <f t="shared" si="69"/>
        <v>1625</v>
      </c>
      <c r="BB57" s="622">
        <f t="shared" si="69"/>
        <v>1625</v>
      </c>
      <c r="BC57" s="622">
        <f t="shared" si="69"/>
        <v>1625</v>
      </c>
      <c r="BD57" s="622">
        <f t="shared" si="69"/>
        <v>1625</v>
      </c>
      <c r="BE57" s="622">
        <f t="shared" si="69"/>
        <v>1625</v>
      </c>
      <c r="BF57" s="622">
        <f t="shared" si="69"/>
        <v>1625</v>
      </c>
      <c r="BG57" s="623">
        <f t="shared" si="41"/>
        <v>1625</v>
      </c>
      <c r="BH57" s="623">
        <f t="shared" si="79"/>
        <v>1625</v>
      </c>
      <c r="BI57" s="623">
        <f t="shared" si="79"/>
        <v>1625</v>
      </c>
      <c r="BJ57" s="623">
        <f t="shared" si="79"/>
        <v>1625</v>
      </c>
      <c r="BK57" s="623">
        <f t="shared" si="79"/>
        <v>1625</v>
      </c>
      <c r="BL57" s="623">
        <f t="shared" si="79"/>
        <v>1625</v>
      </c>
      <c r="BM57" s="623">
        <f t="shared" si="79"/>
        <v>1625</v>
      </c>
      <c r="BN57" s="623">
        <f t="shared" si="79"/>
        <v>1625</v>
      </c>
      <c r="BO57" s="623">
        <f t="shared" si="79"/>
        <v>1625</v>
      </c>
      <c r="BP57" s="623">
        <f t="shared" si="79"/>
        <v>1625</v>
      </c>
      <c r="BQ57" s="623">
        <f t="shared" si="79"/>
        <v>1625</v>
      </c>
      <c r="BR57" s="623">
        <f t="shared" si="79"/>
        <v>1625</v>
      </c>
      <c r="BS57" s="1281">
        <f t="shared" si="45"/>
        <v>1625</v>
      </c>
      <c r="BT57" s="1281">
        <f t="shared" si="80"/>
        <v>1625</v>
      </c>
      <c r="BU57" s="1281">
        <f t="shared" si="80"/>
        <v>1625</v>
      </c>
      <c r="BV57" s="1281">
        <f t="shared" si="80"/>
        <v>1625</v>
      </c>
      <c r="BW57" s="1281">
        <f t="shared" si="80"/>
        <v>1625</v>
      </c>
      <c r="BX57" s="1281">
        <f t="shared" si="80"/>
        <v>1625</v>
      </c>
      <c r="BY57" s="1281">
        <f t="shared" si="80"/>
        <v>1625</v>
      </c>
      <c r="BZ57" s="1281">
        <f t="shared" si="80"/>
        <v>1625</v>
      </c>
      <c r="CA57" s="1281">
        <f t="shared" si="80"/>
        <v>1625</v>
      </c>
      <c r="CB57" s="1281">
        <f t="shared" si="80"/>
        <v>1625</v>
      </c>
      <c r="CC57" s="1281">
        <f t="shared" si="80"/>
        <v>1625</v>
      </c>
      <c r="CD57" s="1281">
        <f t="shared" si="80"/>
        <v>1625</v>
      </c>
      <c r="CE57" s="623">
        <f t="shared" si="23"/>
        <v>1625</v>
      </c>
      <c r="CF57" s="623">
        <f t="shared" si="81"/>
        <v>1625</v>
      </c>
      <c r="CG57" s="623">
        <f t="shared" si="81"/>
        <v>1625</v>
      </c>
      <c r="CH57" s="623">
        <f t="shared" si="81"/>
        <v>1625</v>
      </c>
      <c r="CI57" s="623">
        <f t="shared" si="81"/>
        <v>1625</v>
      </c>
      <c r="CJ57" s="623">
        <f t="shared" si="81"/>
        <v>1625</v>
      </c>
      <c r="CK57" s="623">
        <f t="shared" si="81"/>
        <v>1625</v>
      </c>
      <c r="CL57" s="623">
        <f t="shared" si="81"/>
        <v>1625</v>
      </c>
      <c r="CM57" s="623">
        <f t="shared" si="81"/>
        <v>1625</v>
      </c>
      <c r="CN57" s="623">
        <f t="shared" si="81"/>
        <v>1625</v>
      </c>
      <c r="CO57" s="623">
        <f t="shared" si="81"/>
        <v>1625</v>
      </c>
      <c r="CP57" s="623">
        <f t="shared" si="81"/>
        <v>1625</v>
      </c>
      <c r="CQ57" s="1281">
        <f t="shared" si="25"/>
        <v>1625</v>
      </c>
      <c r="CR57" s="1281">
        <f t="shared" si="82"/>
        <v>1625</v>
      </c>
      <c r="CS57" s="1281">
        <f t="shared" si="82"/>
        <v>1625</v>
      </c>
      <c r="CT57" s="1281">
        <f t="shared" si="82"/>
        <v>1625</v>
      </c>
      <c r="CU57" s="1281">
        <f t="shared" si="82"/>
        <v>1625</v>
      </c>
      <c r="CV57" s="1281">
        <f t="shared" si="82"/>
        <v>1625</v>
      </c>
      <c r="CW57" s="1281">
        <f t="shared" si="82"/>
        <v>1625</v>
      </c>
      <c r="CX57" s="1281">
        <f t="shared" si="82"/>
        <v>1625</v>
      </c>
      <c r="CY57" s="1281">
        <f t="shared" si="82"/>
        <v>1625</v>
      </c>
      <c r="CZ57" s="1281">
        <f t="shared" si="82"/>
        <v>1625</v>
      </c>
      <c r="DA57" s="1281">
        <f t="shared" si="82"/>
        <v>1625</v>
      </c>
      <c r="DB57" s="1281">
        <f t="shared" si="82"/>
        <v>1625</v>
      </c>
      <c r="DC57" s="623">
        <f t="shared" si="27"/>
        <v>1625</v>
      </c>
      <c r="DD57" s="623">
        <f t="shared" si="83"/>
        <v>1625</v>
      </c>
      <c r="DE57" s="623">
        <f t="shared" si="83"/>
        <v>1625</v>
      </c>
      <c r="DF57" s="623">
        <f t="shared" si="83"/>
        <v>1625</v>
      </c>
      <c r="DG57" s="623">
        <f t="shared" si="83"/>
        <v>1625</v>
      </c>
      <c r="DH57" s="623">
        <f t="shared" si="83"/>
        <v>1625</v>
      </c>
      <c r="DI57" s="623">
        <f t="shared" si="83"/>
        <v>1625</v>
      </c>
      <c r="DJ57" s="623">
        <f t="shared" si="83"/>
        <v>1625</v>
      </c>
      <c r="DK57" s="623">
        <f t="shared" si="83"/>
        <v>1625</v>
      </c>
      <c r="DL57" s="623">
        <f t="shared" si="83"/>
        <v>1625</v>
      </c>
      <c r="DM57" s="623">
        <f t="shared" si="83"/>
        <v>1625</v>
      </c>
      <c r="DN57" s="623">
        <f t="shared" si="83"/>
        <v>1625</v>
      </c>
      <c r="DO57" s="1281">
        <f t="shared" si="29"/>
        <v>1625</v>
      </c>
      <c r="DP57" s="1281">
        <f t="shared" si="84"/>
        <v>1625</v>
      </c>
      <c r="DQ57" s="1281">
        <f t="shared" si="84"/>
        <v>1625</v>
      </c>
      <c r="DR57" s="1281">
        <f t="shared" si="84"/>
        <v>1625</v>
      </c>
      <c r="DS57" s="1281">
        <f t="shared" si="84"/>
        <v>1625</v>
      </c>
      <c r="DT57" s="1281">
        <f t="shared" si="84"/>
        <v>1625</v>
      </c>
      <c r="DU57" s="1281">
        <f t="shared" si="84"/>
        <v>1625</v>
      </c>
      <c r="DV57" s="1281">
        <f t="shared" si="84"/>
        <v>1625</v>
      </c>
      <c r="DW57" s="1281">
        <f t="shared" si="84"/>
        <v>1625</v>
      </c>
      <c r="DX57" s="1281">
        <f t="shared" si="84"/>
        <v>1625</v>
      </c>
      <c r="DY57" s="1281">
        <f t="shared" si="84"/>
        <v>1625</v>
      </c>
      <c r="DZ57" s="1281">
        <f t="shared" si="84"/>
        <v>1625</v>
      </c>
      <c r="EA57" s="623">
        <f t="shared" si="31"/>
        <v>1625</v>
      </c>
      <c r="EB57" s="623">
        <f t="shared" si="85"/>
        <v>1625</v>
      </c>
      <c r="EC57" s="623">
        <f t="shared" si="85"/>
        <v>1625</v>
      </c>
      <c r="ED57" s="623">
        <f t="shared" si="85"/>
        <v>1625</v>
      </c>
      <c r="EE57" s="623">
        <f t="shared" si="85"/>
        <v>1625</v>
      </c>
      <c r="EF57" s="623">
        <f t="shared" si="85"/>
        <v>1625</v>
      </c>
      <c r="EG57" s="623">
        <f t="shared" si="85"/>
        <v>1625</v>
      </c>
      <c r="EH57" s="623">
        <f t="shared" si="85"/>
        <v>1625</v>
      </c>
      <c r="EI57" s="623">
        <f t="shared" si="85"/>
        <v>1625</v>
      </c>
      <c r="EJ57" s="623">
        <f t="shared" si="85"/>
        <v>1625</v>
      </c>
      <c r="EK57" s="623">
        <f t="shared" si="85"/>
        <v>1625</v>
      </c>
      <c r="EL57" s="623">
        <f t="shared" si="85"/>
        <v>1625</v>
      </c>
    </row>
    <row r="58" spans="1:142">
      <c r="A58" s="7" t="str">
        <f>IF('Rent Roll_RedIQ 1'!B51&gt;0,'Rent Roll_RedIQ 1'!B51,"")</f>
        <v>435</v>
      </c>
      <c r="B58" s="7" t="str">
        <f>IF('Rent Roll_RedIQ 1'!C51&gt;0,'Rent Roll_RedIQ 1'!C51,"")</f>
        <v>B1</v>
      </c>
      <c r="C58" s="614">
        <f>IF('Rent Roll_RedIQ 1'!K51&gt;0,'Rent Roll_RedIQ 1'!K51,0)</f>
        <v>1350</v>
      </c>
      <c r="D58" s="615">
        <f>IF('Rent Roll_RedIQ 1'!J51&gt;0,'Rent Roll_RedIQ 1'!J51,"")</f>
        <v>1400</v>
      </c>
      <c r="E58" s="624">
        <f t="shared" si="42"/>
        <v>3.7037037037036979E-2</v>
      </c>
      <c r="F58" s="194"/>
      <c r="G58" s="194"/>
      <c r="H58" s="616">
        <f t="shared" si="33"/>
        <v>1350</v>
      </c>
      <c r="I58" s="1200">
        <f>IF('Rent Roll_RedIQ 1'!S51&gt;0,'Rent Roll_RedIQ 1'!S51,Purchase_Date-1)</f>
        <v>45900</v>
      </c>
      <c r="J58" s="617">
        <f t="shared" si="34"/>
        <v>1350</v>
      </c>
      <c r="K58" s="1205">
        <f t="shared" si="35"/>
        <v>46265</v>
      </c>
      <c r="L58" s="618">
        <f t="shared" si="34"/>
        <v>1350</v>
      </c>
      <c r="M58" s="1208">
        <f t="shared" si="36"/>
        <v>46630</v>
      </c>
      <c r="N58" s="614">
        <f t="shared" si="70"/>
        <v>1350</v>
      </c>
      <c r="O58" s="614">
        <f t="shared" si="71"/>
        <v>1350</v>
      </c>
      <c r="P58" s="614">
        <f t="shared" si="72"/>
        <v>1350</v>
      </c>
      <c r="Q58" s="614">
        <f t="shared" si="73"/>
        <v>1350</v>
      </c>
      <c r="R58" s="614">
        <f t="shared" si="74"/>
        <v>1350</v>
      </c>
      <c r="S58" s="614">
        <f t="shared" si="75"/>
        <v>1350</v>
      </c>
      <c r="T58" s="614">
        <f t="shared" si="76"/>
        <v>1350</v>
      </c>
      <c r="U58" s="619"/>
      <c r="V58" s="614"/>
      <c r="W58" s="620">
        <f t="shared" si="91"/>
        <v>1350</v>
      </c>
      <c r="X58" s="620">
        <f t="shared" si="92"/>
        <v>1350</v>
      </c>
      <c r="Y58" s="620">
        <f t="shared" si="92"/>
        <v>1350</v>
      </c>
      <c r="Z58" s="620">
        <f t="shared" si="92"/>
        <v>1350</v>
      </c>
      <c r="AA58" s="620">
        <f t="shared" si="92"/>
        <v>1350</v>
      </c>
      <c r="AB58" s="620">
        <f t="shared" si="92"/>
        <v>1350</v>
      </c>
      <c r="AC58" s="620">
        <f t="shared" si="92"/>
        <v>1350</v>
      </c>
      <c r="AD58" s="620">
        <f t="shared" si="92"/>
        <v>1350</v>
      </c>
      <c r="AE58" s="620">
        <f t="shared" si="92"/>
        <v>1350</v>
      </c>
      <c r="AF58" s="620">
        <f t="shared" si="92"/>
        <v>1350</v>
      </c>
      <c r="AG58" s="620">
        <f t="shared" si="92"/>
        <v>1350</v>
      </c>
      <c r="AH58" s="620">
        <f t="shared" si="92"/>
        <v>1350</v>
      </c>
      <c r="AI58" s="621">
        <f t="shared" si="77"/>
        <v>1350</v>
      </c>
      <c r="AJ58" s="621">
        <f t="shared" si="87"/>
        <v>1350</v>
      </c>
      <c r="AK58" s="621">
        <f t="shared" si="87"/>
        <v>1350</v>
      </c>
      <c r="AL58" s="621">
        <f t="shared" si="87"/>
        <v>1350</v>
      </c>
      <c r="AM58" s="621">
        <f t="shared" si="87"/>
        <v>1350</v>
      </c>
      <c r="AN58" s="621">
        <f t="shared" si="87"/>
        <v>1350</v>
      </c>
      <c r="AO58" s="621">
        <f t="shared" si="87"/>
        <v>1350</v>
      </c>
      <c r="AP58" s="621">
        <f t="shared" si="87"/>
        <v>1350</v>
      </c>
      <c r="AQ58" s="621">
        <f t="shared" si="87"/>
        <v>1350</v>
      </c>
      <c r="AR58" s="621">
        <f t="shared" si="87"/>
        <v>1350</v>
      </c>
      <c r="AS58" s="621">
        <f t="shared" si="87"/>
        <v>1350</v>
      </c>
      <c r="AT58" s="621">
        <f t="shared" si="87"/>
        <v>1350</v>
      </c>
      <c r="AU58" s="622">
        <f t="shared" si="78"/>
        <v>1350</v>
      </c>
      <c r="AV58" s="622">
        <f t="shared" ref="AV58:BF72" si="93">IF($M58&gt;=AV$11,$J58,$L58)</f>
        <v>1350</v>
      </c>
      <c r="AW58" s="622">
        <f t="shared" si="93"/>
        <v>1350</v>
      </c>
      <c r="AX58" s="622">
        <f t="shared" si="93"/>
        <v>1350</v>
      </c>
      <c r="AY58" s="622">
        <f t="shared" si="93"/>
        <v>1350</v>
      </c>
      <c r="AZ58" s="622">
        <f t="shared" si="93"/>
        <v>1350</v>
      </c>
      <c r="BA58" s="622">
        <f t="shared" si="93"/>
        <v>1350</v>
      </c>
      <c r="BB58" s="622">
        <f t="shared" si="93"/>
        <v>1350</v>
      </c>
      <c r="BC58" s="622">
        <f t="shared" si="93"/>
        <v>1350</v>
      </c>
      <c r="BD58" s="622">
        <f t="shared" si="93"/>
        <v>1350</v>
      </c>
      <c r="BE58" s="622">
        <f t="shared" si="93"/>
        <v>1350</v>
      </c>
      <c r="BF58" s="622">
        <f t="shared" si="93"/>
        <v>1350</v>
      </c>
      <c r="BG58" s="623">
        <f t="shared" si="41"/>
        <v>1350</v>
      </c>
      <c r="BH58" s="623">
        <f t="shared" si="79"/>
        <v>1350</v>
      </c>
      <c r="BI58" s="623">
        <f t="shared" si="79"/>
        <v>1350</v>
      </c>
      <c r="BJ58" s="623">
        <f t="shared" si="79"/>
        <v>1350</v>
      </c>
      <c r="BK58" s="623">
        <f t="shared" si="79"/>
        <v>1350</v>
      </c>
      <c r="BL58" s="623">
        <f t="shared" si="79"/>
        <v>1350</v>
      </c>
      <c r="BM58" s="623">
        <f t="shared" si="79"/>
        <v>1350</v>
      </c>
      <c r="BN58" s="623">
        <f t="shared" si="79"/>
        <v>1350</v>
      </c>
      <c r="BO58" s="623">
        <f t="shared" si="79"/>
        <v>1350</v>
      </c>
      <c r="BP58" s="623">
        <f t="shared" si="79"/>
        <v>1350</v>
      </c>
      <c r="BQ58" s="623">
        <f t="shared" si="79"/>
        <v>1350</v>
      </c>
      <c r="BR58" s="623">
        <f t="shared" si="79"/>
        <v>1350</v>
      </c>
      <c r="BS58" s="1281">
        <f t="shared" si="45"/>
        <v>1350</v>
      </c>
      <c r="BT58" s="1281">
        <f t="shared" si="80"/>
        <v>1350</v>
      </c>
      <c r="BU58" s="1281">
        <f t="shared" si="80"/>
        <v>1350</v>
      </c>
      <c r="BV58" s="1281">
        <f t="shared" si="80"/>
        <v>1350</v>
      </c>
      <c r="BW58" s="1281">
        <f t="shared" si="80"/>
        <v>1350</v>
      </c>
      <c r="BX58" s="1281">
        <f t="shared" si="80"/>
        <v>1350</v>
      </c>
      <c r="BY58" s="1281">
        <f t="shared" si="80"/>
        <v>1350</v>
      </c>
      <c r="BZ58" s="1281">
        <f t="shared" si="80"/>
        <v>1350</v>
      </c>
      <c r="CA58" s="1281">
        <f t="shared" si="80"/>
        <v>1350</v>
      </c>
      <c r="CB58" s="1281">
        <f t="shared" si="80"/>
        <v>1350</v>
      </c>
      <c r="CC58" s="1281">
        <f t="shared" si="80"/>
        <v>1350</v>
      </c>
      <c r="CD58" s="1281">
        <f t="shared" si="80"/>
        <v>1350</v>
      </c>
      <c r="CE58" s="623">
        <f t="shared" si="23"/>
        <v>1350</v>
      </c>
      <c r="CF58" s="623">
        <f t="shared" si="81"/>
        <v>1350</v>
      </c>
      <c r="CG58" s="623">
        <f t="shared" si="81"/>
        <v>1350</v>
      </c>
      <c r="CH58" s="623">
        <f t="shared" si="81"/>
        <v>1350</v>
      </c>
      <c r="CI58" s="623">
        <f t="shared" si="81"/>
        <v>1350</v>
      </c>
      <c r="CJ58" s="623">
        <f t="shared" si="81"/>
        <v>1350</v>
      </c>
      <c r="CK58" s="623">
        <f t="shared" si="81"/>
        <v>1350</v>
      </c>
      <c r="CL58" s="623">
        <f t="shared" si="81"/>
        <v>1350</v>
      </c>
      <c r="CM58" s="623">
        <f t="shared" si="81"/>
        <v>1350</v>
      </c>
      <c r="CN58" s="623">
        <f t="shared" si="81"/>
        <v>1350</v>
      </c>
      <c r="CO58" s="623">
        <f t="shared" si="81"/>
        <v>1350</v>
      </c>
      <c r="CP58" s="623">
        <f t="shared" si="81"/>
        <v>1350</v>
      </c>
      <c r="CQ58" s="1281">
        <f t="shared" si="25"/>
        <v>1350</v>
      </c>
      <c r="CR58" s="1281">
        <f t="shared" si="82"/>
        <v>1350</v>
      </c>
      <c r="CS58" s="1281">
        <f t="shared" si="82"/>
        <v>1350</v>
      </c>
      <c r="CT58" s="1281">
        <f t="shared" si="82"/>
        <v>1350</v>
      </c>
      <c r="CU58" s="1281">
        <f t="shared" si="82"/>
        <v>1350</v>
      </c>
      <c r="CV58" s="1281">
        <f t="shared" si="82"/>
        <v>1350</v>
      </c>
      <c r="CW58" s="1281">
        <f t="shared" si="82"/>
        <v>1350</v>
      </c>
      <c r="CX58" s="1281">
        <f t="shared" si="82"/>
        <v>1350</v>
      </c>
      <c r="CY58" s="1281">
        <f t="shared" si="82"/>
        <v>1350</v>
      </c>
      <c r="CZ58" s="1281">
        <f t="shared" si="82"/>
        <v>1350</v>
      </c>
      <c r="DA58" s="1281">
        <f t="shared" si="82"/>
        <v>1350</v>
      </c>
      <c r="DB58" s="1281">
        <f t="shared" si="82"/>
        <v>1350</v>
      </c>
      <c r="DC58" s="623">
        <f t="shared" si="27"/>
        <v>1350</v>
      </c>
      <c r="DD58" s="623">
        <f t="shared" si="83"/>
        <v>1350</v>
      </c>
      <c r="DE58" s="623">
        <f t="shared" si="83"/>
        <v>1350</v>
      </c>
      <c r="DF58" s="623">
        <f t="shared" si="83"/>
        <v>1350</v>
      </c>
      <c r="DG58" s="623">
        <f t="shared" si="83"/>
        <v>1350</v>
      </c>
      <c r="DH58" s="623">
        <f t="shared" si="83"/>
        <v>1350</v>
      </c>
      <c r="DI58" s="623">
        <f t="shared" si="83"/>
        <v>1350</v>
      </c>
      <c r="DJ58" s="623">
        <f t="shared" si="83"/>
        <v>1350</v>
      </c>
      <c r="DK58" s="623">
        <f t="shared" si="83"/>
        <v>1350</v>
      </c>
      <c r="DL58" s="623">
        <f t="shared" si="83"/>
        <v>1350</v>
      </c>
      <c r="DM58" s="623">
        <f t="shared" si="83"/>
        <v>1350</v>
      </c>
      <c r="DN58" s="623">
        <f t="shared" si="83"/>
        <v>1350</v>
      </c>
      <c r="DO58" s="1281">
        <f t="shared" si="29"/>
        <v>1350</v>
      </c>
      <c r="DP58" s="1281">
        <f t="shared" si="84"/>
        <v>1350</v>
      </c>
      <c r="DQ58" s="1281">
        <f t="shared" si="84"/>
        <v>1350</v>
      </c>
      <c r="DR58" s="1281">
        <f t="shared" si="84"/>
        <v>1350</v>
      </c>
      <c r="DS58" s="1281">
        <f t="shared" si="84"/>
        <v>1350</v>
      </c>
      <c r="DT58" s="1281">
        <f t="shared" si="84"/>
        <v>1350</v>
      </c>
      <c r="DU58" s="1281">
        <f t="shared" si="84"/>
        <v>1350</v>
      </c>
      <c r="DV58" s="1281">
        <f t="shared" si="84"/>
        <v>1350</v>
      </c>
      <c r="DW58" s="1281">
        <f t="shared" si="84"/>
        <v>1350</v>
      </c>
      <c r="DX58" s="1281">
        <f t="shared" si="84"/>
        <v>1350</v>
      </c>
      <c r="DY58" s="1281">
        <f t="shared" si="84"/>
        <v>1350</v>
      </c>
      <c r="DZ58" s="1281">
        <f t="shared" si="84"/>
        <v>1350</v>
      </c>
      <c r="EA58" s="623">
        <f t="shared" si="31"/>
        <v>1350</v>
      </c>
      <c r="EB58" s="623">
        <f t="shared" si="85"/>
        <v>1350</v>
      </c>
      <c r="EC58" s="623">
        <f t="shared" si="85"/>
        <v>1350</v>
      </c>
      <c r="ED58" s="623">
        <f t="shared" si="85"/>
        <v>1350</v>
      </c>
      <c r="EE58" s="623">
        <f t="shared" si="85"/>
        <v>1350</v>
      </c>
      <c r="EF58" s="623">
        <f t="shared" si="85"/>
        <v>1350</v>
      </c>
      <c r="EG58" s="623">
        <f t="shared" si="85"/>
        <v>1350</v>
      </c>
      <c r="EH58" s="623">
        <f t="shared" si="85"/>
        <v>1350</v>
      </c>
      <c r="EI58" s="623">
        <f t="shared" si="85"/>
        <v>1350</v>
      </c>
      <c r="EJ58" s="623">
        <f t="shared" si="85"/>
        <v>1350</v>
      </c>
      <c r="EK58" s="623">
        <f t="shared" si="85"/>
        <v>1350</v>
      </c>
      <c r="EL58" s="623">
        <f t="shared" si="85"/>
        <v>1350</v>
      </c>
    </row>
    <row r="59" spans="1:142">
      <c r="A59" s="7" t="str">
        <f>IF('Rent Roll_RedIQ 1'!B52&gt;0,'Rent Roll_RedIQ 1'!B52,"")</f>
        <v>524</v>
      </c>
      <c r="B59" s="7" t="str">
        <f>IF('Rent Roll_RedIQ 1'!C52&gt;0,'Rent Roll_RedIQ 1'!C52,"")</f>
        <v>B1</v>
      </c>
      <c r="C59" s="614">
        <f>IF('Rent Roll_RedIQ 1'!K52&gt;0,'Rent Roll_RedIQ 1'!K52,0)</f>
        <v>1275</v>
      </c>
      <c r="D59" s="615">
        <f>IF('Rent Roll_RedIQ 1'!J52&gt;0,'Rent Roll_RedIQ 1'!J52,"")</f>
        <v>1400</v>
      </c>
      <c r="E59" s="624">
        <f t="shared" si="42"/>
        <v>9.8039215686274606E-2</v>
      </c>
      <c r="F59" s="194"/>
      <c r="G59" s="194"/>
      <c r="H59" s="616">
        <f t="shared" si="33"/>
        <v>1275</v>
      </c>
      <c r="I59" s="1200">
        <f>IF('Rent Roll_RedIQ 1'!S52&gt;0,'Rent Roll_RedIQ 1'!S52,Purchase_Date-1)</f>
        <v>45900</v>
      </c>
      <c r="J59" s="617">
        <f t="shared" si="34"/>
        <v>1275</v>
      </c>
      <c r="K59" s="1205">
        <f t="shared" si="35"/>
        <v>46265</v>
      </c>
      <c r="L59" s="618">
        <f t="shared" si="34"/>
        <v>1275</v>
      </c>
      <c r="M59" s="1208">
        <f t="shared" si="36"/>
        <v>46630</v>
      </c>
      <c r="N59" s="614">
        <f t="shared" si="70"/>
        <v>1275</v>
      </c>
      <c r="O59" s="614">
        <f t="shared" si="71"/>
        <v>1275</v>
      </c>
      <c r="P59" s="614">
        <f t="shared" si="72"/>
        <v>1275</v>
      </c>
      <c r="Q59" s="614">
        <f t="shared" si="73"/>
        <v>1275</v>
      </c>
      <c r="R59" s="614">
        <f t="shared" si="74"/>
        <v>1275</v>
      </c>
      <c r="S59" s="614">
        <f t="shared" si="75"/>
        <v>1275</v>
      </c>
      <c r="T59" s="614">
        <f t="shared" si="76"/>
        <v>1275</v>
      </c>
      <c r="U59" s="619"/>
      <c r="V59" s="614"/>
      <c r="W59" s="620">
        <f t="shared" si="91"/>
        <v>1275</v>
      </c>
      <c r="X59" s="620">
        <f t="shared" si="92"/>
        <v>1275</v>
      </c>
      <c r="Y59" s="620">
        <f t="shared" si="92"/>
        <v>1275</v>
      </c>
      <c r="Z59" s="620">
        <f t="shared" si="92"/>
        <v>1275</v>
      </c>
      <c r="AA59" s="620">
        <f t="shared" si="92"/>
        <v>1275</v>
      </c>
      <c r="AB59" s="620">
        <f t="shared" si="92"/>
        <v>1275</v>
      </c>
      <c r="AC59" s="620">
        <f t="shared" si="92"/>
        <v>1275</v>
      </c>
      <c r="AD59" s="620">
        <f t="shared" si="92"/>
        <v>1275</v>
      </c>
      <c r="AE59" s="620">
        <f t="shared" si="92"/>
        <v>1275</v>
      </c>
      <c r="AF59" s="620">
        <f t="shared" si="92"/>
        <v>1275</v>
      </c>
      <c r="AG59" s="620">
        <f t="shared" si="92"/>
        <v>1275</v>
      </c>
      <c r="AH59" s="620">
        <f t="shared" si="92"/>
        <v>1275</v>
      </c>
      <c r="AI59" s="621">
        <f t="shared" si="77"/>
        <v>1275</v>
      </c>
      <c r="AJ59" s="621">
        <f t="shared" si="87"/>
        <v>1275</v>
      </c>
      <c r="AK59" s="621">
        <f t="shared" ref="AJ59:AT70" si="94">IF($K59&gt;=AK$11,$H59,$J59)</f>
        <v>1275</v>
      </c>
      <c r="AL59" s="621">
        <f t="shared" si="94"/>
        <v>1275</v>
      </c>
      <c r="AM59" s="621">
        <f t="shared" si="94"/>
        <v>1275</v>
      </c>
      <c r="AN59" s="621">
        <f t="shared" si="94"/>
        <v>1275</v>
      </c>
      <c r="AO59" s="621">
        <f t="shared" si="94"/>
        <v>1275</v>
      </c>
      <c r="AP59" s="621">
        <f t="shared" si="94"/>
        <v>1275</v>
      </c>
      <c r="AQ59" s="621">
        <f t="shared" si="94"/>
        <v>1275</v>
      </c>
      <c r="AR59" s="621">
        <f t="shared" si="94"/>
        <v>1275</v>
      </c>
      <c r="AS59" s="621">
        <f t="shared" si="94"/>
        <v>1275</v>
      </c>
      <c r="AT59" s="621">
        <f t="shared" si="94"/>
        <v>1275</v>
      </c>
      <c r="AU59" s="622">
        <f t="shared" si="78"/>
        <v>1275</v>
      </c>
      <c r="AV59" s="622">
        <f t="shared" si="93"/>
        <v>1275</v>
      </c>
      <c r="AW59" s="622">
        <f t="shared" si="93"/>
        <v>1275</v>
      </c>
      <c r="AX59" s="622">
        <f t="shared" si="93"/>
        <v>1275</v>
      </c>
      <c r="AY59" s="622">
        <f t="shared" si="93"/>
        <v>1275</v>
      </c>
      <c r="AZ59" s="622">
        <f t="shared" si="93"/>
        <v>1275</v>
      </c>
      <c r="BA59" s="622">
        <f t="shared" si="93"/>
        <v>1275</v>
      </c>
      <c r="BB59" s="622">
        <f t="shared" si="93"/>
        <v>1275</v>
      </c>
      <c r="BC59" s="622">
        <f t="shared" si="93"/>
        <v>1275</v>
      </c>
      <c r="BD59" s="622">
        <f t="shared" si="93"/>
        <v>1275</v>
      </c>
      <c r="BE59" s="622">
        <f t="shared" si="93"/>
        <v>1275</v>
      </c>
      <c r="BF59" s="622">
        <f t="shared" si="93"/>
        <v>1275</v>
      </c>
      <c r="BG59" s="623">
        <f t="shared" si="41"/>
        <v>1275</v>
      </c>
      <c r="BH59" s="623">
        <f t="shared" si="79"/>
        <v>1275</v>
      </c>
      <c r="BI59" s="623">
        <f t="shared" si="79"/>
        <v>1275</v>
      </c>
      <c r="BJ59" s="623">
        <f t="shared" si="79"/>
        <v>1275</v>
      </c>
      <c r="BK59" s="623">
        <f t="shared" si="79"/>
        <v>1275</v>
      </c>
      <c r="BL59" s="623">
        <f t="shared" si="79"/>
        <v>1275</v>
      </c>
      <c r="BM59" s="623">
        <f t="shared" si="79"/>
        <v>1275</v>
      </c>
      <c r="BN59" s="623">
        <f t="shared" si="79"/>
        <v>1275</v>
      </c>
      <c r="BO59" s="623">
        <f t="shared" si="79"/>
        <v>1275</v>
      </c>
      <c r="BP59" s="623">
        <f t="shared" si="79"/>
        <v>1275</v>
      </c>
      <c r="BQ59" s="623">
        <f t="shared" si="79"/>
        <v>1275</v>
      </c>
      <c r="BR59" s="623">
        <f t="shared" si="79"/>
        <v>1275</v>
      </c>
      <c r="BS59" s="1281">
        <f t="shared" si="45"/>
        <v>1275</v>
      </c>
      <c r="BT59" s="1281">
        <f t="shared" si="80"/>
        <v>1275</v>
      </c>
      <c r="BU59" s="1281">
        <f t="shared" si="80"/>
        <v>1275</v>
      </c>
      <c r="BV59" s="1281">
        <f t="shared" si="80"/>
        <v>1275</v>
      </c>
      <c r="BW59" s="1281">
        <f t="shared" si="80"/>
        <v>1275</v>
      </c>
      <c r="BX59" s="1281">
        <f t="shared" si="80"/>
        <v>1275</v>
      </c>
      <c r="BY59" s="1281">
        <f t="shared" si="80"/>
        <v>1275</v>
      </c>
      <c r="BZ59" s="1281">
        <f t="shared" si="80"/>
        <v>1275</v>
      </c>
      <c r="CA59" s="1281">
        <f t="shared" si="80"/>
        <v>1275</v>
      </c>
      <c r="CB59" s="1281">
        <f t="shared" si="80"/>
        <v>1275</v>
      </c>
      <c r="CC59" s="1281">
        <f t="shared" si="80"/>
        <v>1275</v>
      </c>
      <c r="CD59" s="1281">
        <f t="shared" si="80"/>
        <v>1275</v>
      </c>
      <c r="CE59" s="623">
        <f t="shared" si="23"/>
        <v>1275</v>
      </c>
      <c r="CF59" s="623">
        <f t="shared" si="81"/>
        <v>1275</v>
      </c>
      <c r="CG59" s="623">
        <f t="shared" si="81"/>
        <v>1275</v>
      </c>
      <c r="CH59" s="623">
        <f t="shared" si="81"/>
        <v>1275</v>
      </c>
      <c r="CI59" s="623">
        <f t="shared" si="81"/>
        <v>1275</v>
      </c>
      <c r="CJ59" s="623">
        <f t="shared" si="81"/>
        <v>1275</v>
      </c>
      <c r="CK59" s="623">
        <f t="shared" si="81"/>
        <v>1275</v>
      </c>
      <c r="CL59" s="623">
        <f t="shared" si="81"/>
        <v>1275</v>
      </c>
      <c r="CM59" s="623">
        <f t="shared" si="81"/>
        <v>1275</v>
      </c>
      <c r="CN59" s="623">
        <f t="shared" si="81"/>
        <v>1275</v>
      </c>
      <c r="CO59" s="623">
        <f t="shared" si="81"/>
        <v>1275</v>
      </c>
      <c r="CP59" s="623">
        <f t="shared" si="81"/>
        <v>1275</v>
      </c>
      <c r="CQ59" s="1281">
        <f t="shared" si="25"/>
        <v>1275</v>
      </c>
      <c r="CR59" s="1281">
        <f t="shared" si="82"/>
        <v>1275</v>
      </c>
      <c r="CS59" s="1281">
        <f t="shared" si="82"/>
        <v>1275</v>
      </c>
      <c r="CT59" s="1281">
        <f t="shared" si="82"/>
        <v>1275</v>
      </c>
      <c r="CU59" s="1281">
        <f t="shared" si="82"/>
        <v>1275</v>
      </c>
      <c r="CV59" s="1281">
        <f t="shared" si="82"/>
        <v>1275</v>
      </c>
      <c r="CW59" s="1281">
        <f t="shared" si="82"/>
        <v>1275</v>
      </c>
      <c r="CX59" s="1281">
        <f t="shared" si="82"/>
        <v>1275</v>
      </c>
      <c r="CY59" s="1281">
        <f t="shared" si="82"/>
        <v>1275</v>
      </c>
      <c r="CZ59" s="1281">
        <f t="shared" si="82"/>
        <v>1275</v>
      </c>
      <c r="DA59" s="1281">
        <f t="shared" si="82"/>
        <v>1275</v>
      </c>
      <c r="DB59" s="1281">
        <f t="shared" si="82"/>
        <v>1275</v>
      </c>
      <c r="DC59" s="623">
        <f t="shared" si="27"/>
        <v>1275</v>
      </c>
      <c r="DD59" s="623">
        <f t="shared" si="83"/>
        <v>1275</v>
      </c>
      <c r="DE59" s="623">
        <f t="shared" si="83"/>
        <v>1275</v>
      </c>
      <c r="DF59" s="623">
        <f t="shared" si="83"/>
        <v>1275</v>
      </c>
      <c r="DG59" s="623">
        <f t="shared" si="83"/>
        <v>1275</v>
      </c>
      <c r="DH59" s="623">
        <f t="shared" si="83"/>
        <v>1275</v>
      </c>
      <c r="DI59" s="623">
        <f t="shared" si="83"/>
        <v>1275</v>
      </c>
      <c r="DJ59" s="623">
        <f t="shared" si="83"/>
        <v>1275</v>
      </c>
      <c r="DK59" s="623">
        <f t="shared" si="83"/>
        <v>1275</v>
      </c>
      <c r="DL59" s="623">
        <f t="shared" si="83"/>
        <v>1275</v>
      </c>
      <c r="DM59" s="623">
        <f t="shared" si="83"/>
        <v>1275</v>
      </c>
      <c r="DN59" s="623">
        <f t="shared" si="83"/>
        <v>1275</v>
      </c>
      <c r="DO59" s="1281">
        <f t="shared" si="29"/>
        <v>1275</v>
      </c>
      <c r="DP59" s="1281">
        <f t="shared" si="84"/>
        <v>1275</v>
      </c>
      <c r="DQ59" s="1281">
        <f t="shared" si="84"/>
        <v>1275</v>
      </c>
      <c r="DR59" s="1281">
        <f t="shared" si="84"/>
        <v>1275</v>
      </c>
      <c r="DS59" s="1281">
        <f t="shared" si="84"/>
        <v>1275</v>
      </c>
      <c r="DT59" s="1281">
        <f t="shared" si="84"/>
        <v>1275</v>
      </c>
      <c r="DU59" s="1281">
        <f t="shared" si="84"/>
        <v>1275</v>
      </c>
      <c r="DV59" s="1281">
        <f t="shared" si="84"/>
        <v>1275</v>
      </c>
      <c r="DW59" s="1281">
        <f t="shared" si="84"/>
        <v>1275</v>
      </c>
      <c r="DX59" s="1281">
        <f t="shared" si="84"/>
        <v>1275</v>
      </c>
      <c r="DY59" s="1281">
        <f t="shared" si="84"/>
        <v>1275</v>
      </c>
      <c r="DZ59" s="1281">
        <f t="shared" si="84"/>
        <v>1275</v>
      </c>
      <c r="EA59" s="623">
        <f t="shared" si="31"/>
        <v>1275</v>
      </c>
      <c r="EB59" s="623">
        <f t="shared" si="85"/>
        <v>1275</v>
      </c>
      <c r="EC59" s="623">
        <f t="shared" si="85"/>
        <v>1275</v>
      </c>
      <c r="ED59" s="623">
        <f t="shared" si="85"/>
        <v>1275</v>
      </c>
      <c r="EE59" s="623">
        <f t="shared" si="85"/>
        <v>1275</v>
      </c>
      <c r="EF59" s="623">
        <f t="shared" si="85"/>
        <v>1275</v>
      </c>
      <c r="EG59" s="623">
        <f t="shared" si="85"/>
        <v>1275</v>
      </c>
      <c r="EH59" s="623">
        <f t="shared" si="85"/>
        <v>1275</v>
      </c>
      <c r="EI59" s="623">
        <f t="shared" si="85"/>
        <v>1275</v>
      </c>
      <c r="EJ59" s="623">
        <f t="shared" si="85"/>
        <v>1275</v>
      </c>
      <c r="EK59" s="623">
        <f t="shared" si="85"/>
        <v>1275</v>
      </c>
      <c r="EL59" s="623">
        <f t="shared" si="85"/>
        <v>1275</v>
      </c>
    </row>
    <row r="60" spans="1:142">
      <c r="A60" s="7" t="str">
        <f>IF('Rent Roll_RedIQ 1'!B53&gt;0,'Rent Roll_RedIQ 1'!B53,"")</f>
        <v>618</v>
      </c>
      <c r="B60" s="7" t="str">
        <f>IF('Rent Roll_RedIQ 1'!C53&gt;0,'Rent Roll_RedIQ 1'!C53,"")</f>
        <v>B2</v>
      </c>
      <c r="C60" s="614">
        <f>IF('Rent Roll_RedIQ 1'!K53&gt;0,'Rent Roll_RedIQ 1'!K53,0)</f>
        <v>1425</v>
      </c>
      <c r="D60" s="615">
        <f>IF('Rent Roll_RedIQ 1'!J53&gt;0,'Rent Roll_RedIQ 1'!J53,"")</f>
        <v>1500</v>
      </c>
      <c r="E60" s="624">
        <f t="shared" si="42"/>
        <v>5.2631578947368363E-2</v>
      </c>
      <c r="F60" s="194"/>
      <c r="G60" s="194"/>
      <c r="H60" s="616">
        <f t="shared" si="33"/>
        <v>1425</v>
      </c>
      <c r="I60" s="1200">
        <f>IF('Rent Roll_RedIQ 1'!S53&gt;0,'Rent Roll_RedIQ 1'!S53,Purchase_Date-1)</f>
        <v>45900</v>
      </c>
      <c r="J60" s="617">
        <f t="shared" si="34"/>
        <v>1425</v>
      </c>
      <c r="K60" s="1205">
        <f t="shared" si="35"/>
        <v>46265</v>
      </c>
      <c r="L60" s="618">
        <f t="shared" si="34"/>
        <v>1425</v>
      </c>
      <c r="M60" s="1208">
        <f t="shared" si="36"/>
        <v>46630</v>
      </c>
      <c r="N60" s="614">
        <f t="shared" si="70"/>
        <v>1425</v>
      </c>
      <c r="O60" s="614">
        <f t="shared" si="71"/>
        <v>1425</v>
      </c>
      <c r="P60" s="614">
        <f t="shared" si="72"/>
        <v>1425</v>
      </c>
      <c r="Q60" s="614">
        <f t="shared" si="73"/>
        <v>1425</v>
      </c>
      <c r="R60" s="614">
        <f t="shared" si="74"/>
        <v>1425</v>
      </c>
      <c r="S60" s="614">
        <f t="shared" si="75"/>
        <v>1425</v>
      </c>
      <c r="T60" s="614">
        <f t="shared" si="76"/>
        <v>1425</v>
      </c>
      <c r="U60" s="619"/>
      <c r="V60" s="614"/>
      <c r="W60" s="620">
        <f t="shared" si="91"/>
        <v>1425</v>
      </c>
      <c r="X60" s="620">
        <f t="shared" si="92"/>
        <v>1425</v>
      </c>
      <c r="Y60" s="620">
        <f t="shared" si="92"/>
        <v>1425</v>
      </c>
      <c r="Z60" s="620">
        <f t="shared" si="92"/>
        <v>1425</v>
      </c>
      <c r="AA60" s="620">
        <f t="shared" si="92"/>
        <v>1425</v>
      </c>
      <c r="AB60" s="620">
        <f t="shared" si="92"/>
        <v>1425</v>
      </c>
      <c r="AC60" s="620">
        <f t="shared" si="92"/>
        <v>1425</v>
      </c>
      <c r="AD60" s="620">
        <f t="shared" si="92"/>
        <v>1425</v>
      </c>
      <c r="AE60" s="620">
        <f t="shared" si="92"/>
        <v>1425</v>
      </c>
      <c r="AF60" s="620">
        <f t="shared" si="92"/>
        <v>1425</v>
      </c>
      <c r="AG60" s="620">
        <f t="shared" si="92"/>
        <v>1425</v>
      </c>
      <c r="AH60" s="620">
        <f t="shared" si="92"/>
        <v>1425</v>
      </c>
      <c r="AI60" s="621">
        <f t="shared" si="77"/>
        <v>1425</v>
      </c>
      <c r="AJ60" s="621">
        <f t="shared" si="94"/>
        <v>1425</v>
      </c>
      <c r="AK60" s="621">
        <f t="shared" si="94"/>
        <v>1425</v>
      </c>
      <c r="AL60" s="621">
        <f t="shared" si="94"/>
        <v>1425</v>
      </c>
      <c r="AM60" s="621">
        <f t="shared" si="94"/>
        <v>1425</v>
      </c>
      <c r="AN60" s="621">
        <f t="shared" si="94"/>
        <v>1425</v>
      </c>
      <c r="AO60" s="621">
        <f t="shared" si="94"/>
        <v>1425</v>
      </c>
      <c r="AP60" s="621">
        <f t="shared" si="94"/>
        <v>1425</v>
      </c>
      <c r="AQ60" s="621">
        <f t="shared" si="94"/>
        <v>1425</v>
      </c>
      <c r="AR60" s="621">
        <f t="shared" si="94"/>
        <v>1425</v>
      </c>
      <c r="AS60" s="621">
        <f t="shared" si="94"/>
        <v>1425</v>
      </c>
      <c r="AT60" s="621">
        <f t="shared" si="94"/>
        <v>1425</v>
      </c>
      <c r="AU60" s="622">
        <f t="shared" si="78"/>
        <v>1425</v>
      </c>
      <c r="AV60" s="622">
        <f t="shared" si="93"/>
        <v>1425</v>
      </c>
      <c r="AW60" s="622">
        <f t="shared" si="93"/>
        <v>1425</v>
      </c>
      <c r="AX60" s="622">
        <f t="shared" si="93"/>
        <v>1425</v>
      </c>
      <c r="AY60" s="622">
        <f t="shared" si="93"/>
        <v>1425</v>
      </c>
      <c r="AZ60" s="622">
        <f t="shared" si="93"/>
        <v>1425</v>
      </c>
      <c r="BA60" s="622">
        <f t="shared" si="93"/>
        <v>1425</v>
      </c>
      <c r="BB60" s="622">
        <f t="shared" si="93"/>
        <v>1425</v>
      </c>
      <c r="BC60" s="622">
        <f t="shared" si="93"/>
        <v>1425</v>
      </c>
      <c r="BD60" s="622">
        <f t="shared" si="93"/>
        <v>1425</v>
      </c>
      <c r="BE60" s="622">
        <f t="shared" si="93"/>
        <v>1425</v>
      </c>
      <c r="BF60" s="622">
        <f t="shared" si="93"/>
        <v>1425</v>
      </c>
      <c r="BG60" s="623">
        <f t="shared" si="41"/>
        <v>1425</v>
      </c>
      <c r="BH60" s="623">
        <f t="shared" ref="BH60:BR75" si="95">IFERROR((($N60*(1+$N$10)-$N60)/6.5)+BG60,"")</f>
        <v>1425</v>
      </c>
      <c r="BI60" s="623">
        <f t="shared" si="95"/>
        <v>1425</v>
      </c>
      <c r="BJ60" s="623">
        <f t="shared" si="95"/>
        <v>1425</v>
      </c>
      <c r="BK60" s="623">
        <f t="shared" si="95"/>
        <v>1425</v>
      </c>
      <c r="BL60" s="623">
        <f t="shared" si="95"/>
        <v>1425</v>
      </c>
      <c r="BM60" s="623">
        <f t="shared" si="95"/>
        <v>1425</v>
      </c>
      <c r="BN60" s="623">
        <f t="shared" si="95"/>
        <v>1425</v>
      </c>
      <c r="BO60" s="623">
        <f t="shared" si="95"/>
        <v>1425</v>
      </c>
      <c r="BP60" s="623">
        <f t="shared" si="95"/>
        <v>1425</v>
      </c>
      <c r="BQ60" s="623">
        <f t="shared" si="95"/>
        <v>1425</v>
      </c>
      <c r="BR60" s="623">
        <f t="shared" si="95"/>
        <v>1425</v>
      </c>
      <c r="BS60" s="1281">
        <f t="shared" si="45"/>
        <v>1425</v>
      </c>
      <c r="BT60" s="1281">
        <f t="shared" ref="BT60:CD75" si="96">IFERROR((($O60*(1+$O$10)-$O60)/6.5)+BS60,"")</f>
        <v>1425</v>
      </c>
      <c r="BU60" s="1281">
        <f t="shared" si="96"/>
        <v>1425</v>
      </c>
      <c r="BV60" s="1281">
        <f t="shared" si="96"/>
        <v>1425</v>
      </c>
      <c r="BW60" s="1281">
        <f t="shared" si="96"/>
        <v>1425</v>
      </c>
      <c r="BX60" s="1281">
        <f t="shared" si="96"/>
        <v>1425</v>
      </c>
      <c r="BY60" s="1281">
        <f t="shared" si="96"/>
        <v>1425</v>
      </c>
      <c r="BZ60" s="1281">
        <f t="shared" si="96"/>
        <v>1425</v>
      </c>
      <c r="CA60" s="1281">
        <f t="shared" si="96"/>
        <v>1425</v>
      </c>
      <c r="CB60" s="1281">
        <f t="shared" si="96"/>
        <v>1425</v>
      </c>
      <c r="CC60" s="1281">
        <f t="shared" si="96"/>
        <v>1425</v>
      </c>
      <c r="CD60" s="1281">
        <f t="shared" si="96"/>
        <v>1425</v>
      </c>
      <c r="CE60" s="623">
        <f t="shared" si="23"/>
        <v>1425</v>
      </c>
      <c r="CF60" s="623">
        <f t="shared" ref="CF60:CP75" si="97">IFERROR((($P60*(1+$P$10)-$P60)/6.5)+CE60,"")</f>
        <v>1425</v>
      </c>
      <c r="CG60" s="623">
        <f t="shared" si="97"/>
        <v>1425</v>
      </c>
      <c r="CH60" s="623">
        <f t="shared" si="97"/>
        <v>1425</v>
      </c>
      <c r="CI60" s="623">
        <f t="shared" si="97"/>
        <v>1425</v>
      </c>
      <c r="CJ60" s="623">
        <f t="shared" si="97"/>
        <v>1425</v>
      </c>
      <c r="CK60" s="623">
        <f t="shared" si="97"/>
        <v>1425</v>
      </c>
      <c r="CL60" s="623">
        <f t="shared" si="97"/>
        <v>1425</v>
      </c>
      <c r="CM60" s="623">
        <f t="shared" si="97"/>
        <v>1425</v>
      </c>
      <c r="CN60" s="623">
        <f t="shared" si="97"/>
        <v>1425</v>
      </c>
      <c r="CO60" s="623">
        <f t="shared" si="97"/>
        <v>1425</v>
      </c>
      <c r="CP60" s="623">
        <f t="shared" si="97"/>
        <v>1425</v>
      </c>
      <c r="CQ60" s="1281">
        <f t="shared" si="25"/>
        <v>1425</v>
      </c>
      <c r="CR60" s="1281">
        <f t="shared" ref="CR60:DB75" si="98">IFERROR((($Q60*(1+$Q$10)-$Q60)/6.5)+CQ60,"")</f>
        <v>1425</v>
      </c>
      <c r="CS60" s="1281">
        <f t="shared" si="98"/>
        <v>1425</v>
      </c>
      <c r="CT60" s="1281">
        <f t="shared" si="98"/>
        <v>1425</v>
      </c>
      <c r="CU60" s="1281">
        <f t="shared" si="98"/>
        <v>1425</v>
      </c>
      <c r="CV60" s="1281">
        <f t="shared" si="98"/>
        <v>1425</v>
      </c>
      <c r="CW60" s="1281">
        <f t="shared" si="98"/>
        <v>1425</v>
      </c>
      <c r="CX60" s="1281">
        <f t="shared" si="98"/>
        <v>1425</v>
      </c>
      <c r="CY60" s="1281">
        <f t="shared" si="98"/>
        <v>1425</v>
      </c>
      <c r="CZ60" s="1281">
        <f t="shared" si="98"/>
        <v>1425</v>
      </c>
      <c r="DA60" s="1281">
        <f t="shared" si="98"/>
        <v>1425</v>
      </c>
      <c r="DB60" s="1281">
        <f t="shared" si="98"/>
        <v>1425</v>
      </c>
      <c r="DC60" s="623">
        <f t="shared" si="27"/>
        <v>1425</v>
      </c>
      <c r="DD60" s="623">
        <f t="shared" ref="DD60:DN75" si="99">IFERROR((($R60*(1+$R$10)-$R60)/6.5)+DC60,"")</f>
        <v>1425</v>
      </c>
      <c r="DE60" s="623">
        <f t="shared" si="99"/>
        <v>1425</v>
      </c>
      <c r="DF60" s="623">
        <f t="shared" si="99"/>
        <v>1425</v>
      </c>
      <c r="DG60" s="623">
        <f t="shared" si="99"/>
        <v>1425</v>
      </c>
      <c r="DH60" s="623">
        <f t="shared" si="99"/>
        <v>1425</v>
      </c>
      <c r="DI60" s="623">
        <f t="shared" si="99"/>
        <v>1425</v>
      </c>
      <c r="DJ60" s="623">
        <f t="shared" si="99"/>
        <v>1425</v>
      </c>
      <c r="DK60" s="623">
        <f t="shared" si="99"/>
        <v>1425</v>
      </c>
      <c r="DL60" s="623">
        <f t="shared" si="99"/>
        <v>1425</v>
      </c>
      <c r="DM60" s="623">
        <f t="shared" si="99"/>
        <v>1425</v>
      </c>
      <c r="DN60" s="623">
        <f t="shared" si="99"/>
        <v>1425</v>
      </c>
      <c r="DO60" s="1281">
        <f t="shared" si="29"/>
        <v>1425</v>
      </c>
      <c r="DP60" s="1281">
        <f t="shared" ref="DP60:DZ75" si="100">IFERROR((($S60*(1+$S$10)-$S60)/6.5)+DO60,"")</f>
        <v>1425</v>
      </c>
      <c r="DQ60" s="1281">
        <f t="shared" si="100"/>
        <v>1425</v>
      </c>
      <c r="DR60" s="1281">
        <f t="shared" si="100"/>
        <v>1425</v>
      </c>
      <c r="DS60" s="1281">
        <f t="shared" si="100"/>
        <v>1425</v>
      </c>
      <c r="DT60" s="1281">
        <f t="shared" si="100"/>
        <v>1425</v>
      </c>
      <c r="DU60" s="1281">
        <f t="shared" si="100"/>
        <v>1425</v>
      </c>
      <c r="DV60" s="1281">
        <f t="shared" si="100"/>
        <v>1425</v>
      </c>
      <c r="DW60" s="1281">
        <f t="shared" si="100"/>
        <v>1425</v>
      </c>
      <c r="DX60" s="1281">
        <f t="shared" si="100"/>
        <v>1425</v>
      </c>
      <c r="DY60" s="1281">
        <f t="shared" si="100"/>
        <v>1425</v>
      </c>
      <c r="DZ60" s="1281">
        <f t="shared" si="100"/>
        <v>1425</v>
      </c>
      <c r="EA60" s="623">
        <f t="shared" si="31"/>
        <v>1425</v>
      </c>
      <c r="EB60" s="623">
        <f t="shared" ref="EB60:EL75" si="101">IFERROR((($T60*(1+$T$10)-$T60)/6.5)+EA60,"")</f>
        <v>1425</v>
      </c>
      <c r="EC60" s="623">
        <f t="shared" si="101"/>
        <v>1425</v>
      </c>
      <c r="ED60" s="623">
        <f t="shared" si="101"/>
        <v>1425</v>
      </c>
      <c r="EE60" s="623">
        <f t="shared" si="101"/>
        <v>1425</v>
      </c>
      <c r="EF60" s="623">
        <f t="shared" si="101"/>
        <v>1425</v>
      </c>
      <c r="EG60" s="623">
        <f t="shared" si="101"/>
        <v>1425</v>
      </c>
      <c r="EH60" s="623">
        <f t="shared" si="101"/>
        <v>1425</v>
      </c>
      <c r="EI60" s="623">
        <f t="shared" si="101"/>
        <v>1425</v>
      </c>
      <c r="EJ60" s="623">
        <f t="shared" si="101"/>
        <v>1425</v>
      </c>
      <c r="EK60" s="623">
        <f t="shared" si="101"/>
        <v>1425</v>
      </c>
      <c r="EL60" s="623">
        <f t="shared" si="101"/>
        <v>1425</v>
      </c>
    </row>
    <row r="61" spans="1:142">
      <c r="A61" s="7" t="str">
        <f>IF('Rent Roll_RedIQ 1'!B54&gt;0,'Rent Roll_RedIQ 1'!B54,"")</f>
        <v>622</v>
      </c>
      <c r="B61" s="7" t="str">
        <f>IF('Rent Roll_RedIQ 1'!C54&gt;0,'Rent Roll_RedIQ 1'!C54,"")</f>
        <v>A1</v>
      </c>
      <c r="C61" s="614">
        <f>IF('Rent Roll_RedIQ 1'!K54&gt;0,'Rent Roll_RedIQ 1'!K54,0)</f>
        <v>1250</v>
      </c>
      <c r="D61" s="615">
        <f>IF('Rent Roll_RedIQ 1'!J54&gt;0,'Rent Roll_RedIQ 1'!J54,"")</f>
        <v>1200</v>
      </c>
      <c r="E61" s="624">
        <f t="shared" si="42"/>
        <v>-4.0000000000000036E-2</v>
      </c>
      <c r="F61" s="194"/>
      <c r="G61" s="194"/>
      <c r="H61" s="616">
        <f t="shared" si="33"/>
        <v>1250</v>
      </c>
      <c r="I61" s="1200">
        <f>IF('Rent Roll_RedIQ 1'!S54&gt;0,'Rent Roll_RedIQ 1'!S54,Purchase_Date-1)</f>
        <v>45900</v>
      </c>
      <c r="J61" s="617">
        <f t="shared" si="34"/>
        <v>1250</v>
      </c>
      <c r="K61" s="1205">
        <f t="shared" si="35"/>
        <v>46265</v>
      </c>
      <c r="L61" s="618">
        <f t="shared" si="34"/>
        <v>1250</v>
      </c>
      <c r="M61" s="1208">
        <f t="shared" si="36"/>
        <v>46630</v>
      </c>
      <c r="N61" s="614">
        <f t="shared" si="70"/>
        <v>1250</v>
      </c>
      <c r="O61" s="614">
        <f t="shared" si="71"/>
        <v>1250</v>
      </c>
      <c r="P61" s="614">
        <f t="shared" si="72"/>
        <v>1250</v>
      </c>
      <c r="Q61" s="614">
        <f t="shared" si="73"/>
        <v>1250</v>
      </c>
      <c r="R61" s="614">
        <f t="shared" si="74"/>
        <v>1250</v>
      </c>
      <c r="S61" s="614">
        <f t="shared" si="75"/>
        <v>1250</v>
      </c>
      <c r="T61" s="614">
        <f t="shared" si="76"/>
        <v>1250</v>
      </c>
      <c r="U61" s="619"/>
      <c r="V61" s="614"/>
      <c r="W61" s="620">
        <f t="shared" si="91"/>
        <v>1250</v>
      </c>
      <c r="X61" s="620">
        <f t="shared" ref="X61:AH61" si="102">IF($I61&gt;=X$11,$C61,$H61)</f>
        <v>1250</v>
      </c>
      <c r="Y61" s="620">
        <f t="shared" si="102"/>
        <v>1250</v>
      </c>
      <c r="Z61" s="620">
        <f t="shared" si="102"/>
        <v>1250</v>
      </c>
      <c r="AA61" s="620">
        <f t="shared" si="102"/>
        <v>1250</v>
      </c>
      <c r="AB61" s="620">
        <f t="shared" si="102"/>
        <v>1250</v>
      </c>
      <c r="AC61" s="620">
        <f t="shared" si="102"/>
        <v>1250</v>
      </c>
      <c r="AD61" s="620">
        <f t="shared" si="102"/>
        <v>1250</v>
      </c>
      <c r="AE61" s="620">
        <f t="shared" si="102"/>
        <v>1250</v>
      </c>
      <c r="AF61" s="620">
        <f t="shared" si="102"/>
        <v>1250</v>
      </c>
      <c r="AG61" s="620">
        <f t="shared" si="102"/>
        <v>1250</v>
      </c>
      <c r="AH61" s="620">
        <f t="shared" si="102"/>
        <v>1250</v>
      </c>
      <c r="AI61" s="621">
        <f t="shared" si="77"/>
        <v>1250</v>
      </c>
      <c r="AJ61" s="621">
        <f t="shared" si="94"/>
        <v>1250</v>
      </c>
      <c r="AK61" s="621">
        <f t="shared" si="94"/>
        <v>1250</v>
      </c>
      <c r="AL61" s="621">
        <f t="shared" si="94"/>
        <v>1250</v>
      </c>
      <c r="AM61" s="621">
        <f t="shared" si="94"/>
        <v>1250</v>
      </c>
      <c r="AN61" s="621">
        <f t="shared" si="94"/>
        <v>1250</v>
      </c>
      <c r="AO61" s="621">
        <f t="shared" si="94"/>
        <v>1250</v>
      </c>
      <c r="AP61" s="621">
        <f t="shared" si="94"/>
        <v>1250</v>
      </c>
      <c r="AQ61" s="621">
        <f t="shared" si="94"/>
        <v>1250</v>
      </c>
      <c r="AR61" s="621">
        <f t="shared" si="94"/>
        <v>1250</v>
      </c>
      <c r="AS61" s="621">
        <f t="shared" si="94"/>
        <v>1250</v>
      </c>
      <c r="AT61" s="621">
        <f t="shared" si="94"/>
        <v>1250</v>
      </c>
      <c r="AU61" s="622">
        <f t="shared" si="78"/>
        <v>1250</v>
      </c>
      <c r="AV61" s="622">
        <f t="shared" si="93"/>
        <v>1250</v>
      </c>
      <c r="AW61" s="622">
        <f t="shared" si="93"/>
        <v>1250</v>
      </c>
      <c r="AX61" s="622">
        <f t="shared" si="93"/>
        <v>1250</v>
      </c>
      <c r="AY61" s="622">
        <f t="shared" si="93"/>
        <v>1250</v>
      </c>
      <c r="AZ61" s="622">
        <f t="shared" si="93"/>
        <v>1250</v>
      </c>
      <c r="BA61" s="622">
        <f t="shared" si="93"/>
        <v>1250</v>
      </c>
      <c r="BB61" s="622">
        <f t="shared" si="93"/>
        <v>1250</v>
      </c>
      <c r="BC61" s="622">
        <f t="shared" si="93"/>
        <v>1250</v>
      </c>
      <c r="BD61" s="622">
        <f t="shared" si="93"/>
        <v>1250</v>
      </c>
      <c r="BE61" s="622">
        <f t="shared" si="93"/>
        <v>1250</v>
      </c>
      <c r="BF61" s="622">
        <f t="shared" si="93"/>
        <v>1250</v>
      </c>
      <c r="BG61" s="623">
        <f t="shared" si="41"/>
        <v>1250</v>
      </c>
      <c r="BH61" s="623">
        <f t="shared" si="95"/>
        <v>1250</v>
      </c>
      <c r="BI61" s="623">
        <f t="shared" si="95"/>
        <v>1250</v>
      </c>
      <c r="BJ61" s="623">
        <f t="shared" si="95"/>
        <v>1250</v>
      </c>
      <c r="BK61" s="623">
        <f t="shared" si="95"/>
        <v>1250</v>
      </c>
      <c r="BL61" s="623">
        <f t="shared" si="95"/>
        <v>1250</v>
      </c>
      <c r="BM61" s="623">
        <f t="shared" si="95"/>
        <v>1250</v>
      </c>
      <c r="BN61" s="623">
        <f t="shared" si="95"/>
        <v>1250</v>
      </c>
      <c r="BO61" s="623">
        <f t="shared" si="95"/>
        <v>1250</v>
      </c>
      <c r="BP61" s="623">
        <f t="shared" si="95"/>
        <v>1250</v>
      </c>
      <c r="BQ61" s="623">
        <f t="shared" si="95"/>
        <v>1250</v>
      </c>
      <c r="BR61" s="623">
        <f t="shared" si="95"/>
        <v>1250</v>
      </c>
      <c r="BS61" s="1281">
        <f t="shared" si="45"/>
        <v>1250</v>
      </c>
      <c r="BT61" s="1281">
        <f t="shared" si="96"/>
        <v>1250</v>
      </c>
      <c r="BU61" s="1281">
        <f t="shared" si="96"/>
        <v>1250</v>
      </c>
      <c r="BV61" s="1281">
        <f t="shared" si="96"/>
        <v>1250</v>
      </c>
      <c r="BW61" s="1281">
        <f t="shared" si="96"/>
        <v>1250</v>
      </c>
      <c r="BX61" s="1281">
        <f t="shared" si="96"/>
        <v>1250</v>
      </c>
      <c r="BY61" s="1281">
        <f t="shared" si="96"/>
        <v>1250</v>
      </c>
      <c r="BZ61" s="1281">
        <f t="shared" si="96"/>
        <v>1250</v>
      </c>
      <c r="CA61" s="1281">
        <f t="shared" si="96"/>
        <v>1250</v>
      </c>
      <c r="CB61" s="1281">
        <f t="shared" si="96"/>
        <v>1250</v>
      </c>
      <c r="CC61" s="1281">
        <f t="shared" si="96"/>
        <v>1250</v>
      </c>
      <c r="CD61" s="1281">
        <f t="shared" si="96"/>
        <v>1250</v>
      </c>
      <c r="CE61" s="623">
        <f t="shared" si="23"/>
        <v>1250</v>
      </c>
      <c r="CF61" s="623">
        <f t="shared" si="97"/>
        <v>1250</v>
      </c>
      <c r="CG61" s="623">
        <f t="shared" si="97"/>
        <v>1250</v>
      </c>
      <c r="CH61" s="623">
        <f t="shared" si="97"/>
        <v>1250</v>
      </c>
      <c r="CI61" s="623">
        <f t="shared" si="97"/>
        <v>1250</v>
      </c>
      <c r="CJ61" s="623">
        <f t="shared" si="97"/>
        <v>1250</v>
      </c>
      <c r="CK61" s="623">
        <f t="shared" si="97"/>
        <v>1250</v>
      </c>
      <c r="CL61" s="623">
        <f t="shared" si="97"/>
        <v>1250</v>
      </c>
      <c r="CM61" s="623">
        <f t="shared" si="97"/>
        <v>1250</v>
      </c>
      <c r="CN61" s="623">
        <f t="shared" si="97"/>
        <v>1250</v>
      </c>
      <c r="CO61" s="623">
        <f t="shared" si="97"/>
        <v>1250</v>
      </c>
      <c r="CP61" s="623">
        <f t="shared" si="97"/>
        <v>1250</v>
      </c>
      <c r="CQ61" s="1281">
        <f t="shared" si="25"/>
        <v>1250</v>
      </c>
      <c r="CR61" s="1281">
        <f t="shared" si="98"/>
        <v>1250</v>
      </c>
      <c r="CS61" s="1281">
        <f t="shared" si="98"/>
        <v>1250</v>
      </c>
      <c r="CT61" s="1281">
        <f t="shared" si="98"/>
        <v>1250</v>
      </c>
      <c r="CU61" s="1281">
        <f t="shared" si="98"/>
        <v>1250</v>
      </c>
      <c r="CV61" s="1281">
        <f t="shared" si="98"/>
        <v>1250</v>
      </c>
      <c r="CW61" s="1281">
        <f t="shared" si="98"/>
        <v>1250</v>
      </c>
      <c r="CX61" s="1281">
        <f t="shared" si="98"/>
        <v>1250</v>
      </c>
      <c r="CY61" s="1281">
        <f t="shared" si="98"/>
        <v>1250</v>
      </c>
      <c r="CZ61" s="1281">
        <f t="shared" si="98"/>
        <v>1250</v>
      </c>
      <c r="DA61" s="1281">
        <f t="shared" si="98"/>
        <v>1250</v>
      </c>
      <c r="DB61" s="1281">
        <f t="shared" si="98"/>
        <v>1250</v>
      </c>
      <c r="DC61" s="623">
        <f t="shared" si="27"/>
        <v>1250</v>
      </c>
      <c r="DD61" s="623">
        <f t="shared" si="99"/>
        <v>1250</v>
      </c>
      <c r="DE61" s="623">
        <f t="shared" si="99"/>
        <v>1250</v>
      </c>
      <c r="DF61" s="623">
        <f t="shared" si="99"/>
        <v>1250</v>
      </c>
      <c r="DG61" s="623">
        <f t="shared" si="99"/>
        <v>1250</v>
      </c>
      <c r="DH61" s="623">
        <f t="shared" si="99"/>
        <v>1250</v>
      </c>
      <c r="DI61" s="623">
        <f t="shared" si="99"/>
        <v>1250</v>
      </c>
      <c r="DJ61" s="623">
        <f t="shared" si="99"/>
        <v>1250</v>
      </c>
      <c r="DK61" s="623">
        <f t="shared" si="99"/>
        <v>1250</v>
      </c>
      <c r="DL61" s="623">
        <f t="shared" si="99"/>
        <v>1250</v>
      </c>
      <c r="DM61" s="623">
        <f t="shared" si="99"/>
        <v>1250</v>
      </c>
      <c r="DN61" s="623">
        <f t="shared" si="99"/>
        <v>1250</v>
      </c>
      <c r="DO61" s="1281">
        <f t="shared" si="29"/>
        <v>1250</v>
      </c>
      <c r="DP61" s="1281">
        <f t="shared" si="100"/>
        <v>1250</v>
      </c>
      <c r="DQ61" s="1281">
        <f t="shared" si="100"/>
        <v>1250</v>
      </c>
      <c r="DR61" s="1281">
        <f t="shared" si="100"/>
        <v>1250</v>
      </c>
      <c r="DS61" s="1281">
        <f t="shared" si="100"/>
        <v>1250</v>
      </c>
      <c r="DT61" s="1281">
        <f t="shared" si="100"/>
        <v>1250</v>
      </c>
      <c r="DU61" s="1281">
        <f t="shared" si="100"/>
        <v>1250</v>
      </c>
      <c r="DV61" s="1281">
        <f t="shared" si="100"/>
        <v>1250</v>
      </c>
      <c r="DW61" s="1281">
        <f t="shared" si="100"/>
        <v>1250</v>
      </c>
      <c r="DX61" s="1281">
        <f t="shared" si="100"/>
        <v>1250</v>
      </c>
      <c r="DY61" s="1281">
        <f t="shared" si="100"/>
        <v>1250</v>
      </c>
      <c r="DZ61" s="1281">
        <f t="shared" si="100"/>
        <v>1250</v>
      </c>
      <c r="EA61" s="623">
        <f t="shared" si="31"/>
        <v>1250</v>
      </c>
      <c r="EB61" s="623">
        <f t="shared" si="101"/>
        <v>1250</v>
      </c>
      <c r="EC61" s="623">
        <f t="shared" si="101"/>
        <v>1250</v>
      </c>
      <c r="ED61" s="623">
        <f t="shared" si="101"/>
        <v>1250</v>
      </c>
      <c r="EE61" s="623">
        <f t="shared" si="101"/>
        <v>1250</v>
      </c>
      <c r="EF61" s="623">
        <f t="shared" si="101"/>
        <v>1250</v>
      </c>
      <c r="EG61" s="623">
        <f t="shared" si="101"/>
        <v>1250</v>
      </c>
      <c r="EH61" s="623">
        <f t="shared" si="101"/>
        <v>1250</v>
      </c>
      <c r="EI61" s="623">
        <f t="shared" si="101"/>
        <v>1250</v>
      </c>
      <c r="EJ61" s="623">
        <f t="shared" si="101"/>
        <v>1250</v>
      </c>
      <c r="EK61" s="623">
        <f t="shared" si="101"/>
        <v>1250</v>
      </c>
      <c r="EL61" s="623">
        <f t="shared" si="101"/>
        <v>1250</v>
      </c>
    </row>
    <row r="62" spans="1:142">
      <c r="A62" s="7" t="str">
        <f>IF('Rent Roll_RedIQ 1'!B55&gt;0,'Rent Roll_RedIQ 1'!B55,"")</f>
        <v>714</v>
      </c>
      <c r="B62" s="7" t="str">
        <f>IF('Rent Roll_RedIQ 1'!C55&gt;0,'Rent Roll_RedIQ 1'!C55,"")</f>
        <v>A1</v>
      </c>
      <c r="C62" s="614">
        <f>IF('Rent Roll_RedIQ 1'!K55&gt;0,'Rent Roll_RedIQ 1'!K55,0)</f>
        <v>1125</v>
      </c>
      <c r="D62" s="615">
        <f>IF('Rent Roll_RedIQ 1'!J55&gt;0,'Rent Roll_RedIQ 1'!J55,"")</f>
        <v>1200</v>
      </c>
      <c r="E62" s="624">
        <f t="shared" si="42"/>
        <v>6.6666666666666652E-2</v>
      </c>
      <c r="F62" s="194"/>
      <c r="G62" s="194"/>
      <c r="H62" s="616">
        <f t="shared" si="33"/>
        <v>1125</v>
      </c>
      <c r="I62" s="1200">
        <f>IF('Rent Roll_RedIQ 1'!S55&gt;0,'Rent Roll_RedIQ 1'!S55,Purchase_Date-1)</f>
        <v>45900</v>
      </c>
      <c r="J62" s="617">
        <f t="shared" si="34"/>
        <v>1125</v>
      </c>
      <c r="K62" s="1205">
        <f t="shared" si="35"/>
        <v>46265</v>
      </c>
      <c r="L62" s="618">
        <f t="shared" si="34"/>
        <v>1125</v>
      </c>
      <c r="M62" s="1208">
        <f t="shared" si="36"/>
        <v>46630</v>
      </c>
      <c r="N62" s="614">
        <f t="shared" si="70"/>
        <v>1125</v>
      </c>
      <c r="O62" s="614">
        <f t="shared" si="71"/>
        <v>1125</v>
      </c>
      <c r="P62" s="614">
        <f t="shared" si="72"/>
        <v>1125</v>
      </c>
      <c r="Q62" s="614">
        <f t="shared" si="73"/>
        <v>1125</v>
      </c>
      <c r="R62" s="614">
        <f t="shared" si="74"/>
        <v>1125</v>
      </c>
      <c r="S62" s="614">
        <f t="shared" si="75"/>
        <v>1125</v>
      </c>
      <c r="T62" s="614">
        <f t="shared" si="76"/>
        <v>1125</v>
      </c>
      <c r="U62" s="619"/>
      <c r="V62" s="614"/>
      <c r="W62" s="620">
        <f t="shared" si="91"/>
        <v>1125</v>
      </c>
      <c r="X62" s="620">
        <f t="shared" ref="X62:AH62" si="103">IF($I62&gt;=X$11,$C62,$H62)</f>
        <v>1125</v>
      </c>
      <c r="Y62" s="620">
        <f t="shared" si="103"/>
        <v>1125</v>
      </c>
      <c r="Z62" s="620">
        <f t="shared" si="103"/>
        <v>1125</v>
      </c>
      <c r="AA62" s="620">
        <f t="shared" si="103"/>
        <v>1125</v>
      </c>
      <c r="AB62" s="620">
        <f t="shared" si="103"/>
        <v>1125</v>
      </c>
      <c r="AC62" s="620">
        <f t="shared" si="103"/>
        <v>1125</v>
      </c>
      <c r="AD62" s="620">
        <f t="shared" si="103"/>
        <v>1125</v>
      </c>
      <c r="AE62" s="620">
        <f t="shared" si="103"/>
        <v>1125</v>
      </c>
      <c r="AF62" s="620">
        <f t="shared" si="103"/>
        <v>1125</v>
      </c>
      <c r="AG62" s="620">
        <f t="shared" si="103"/>
        <v>1125</v>
      </c>
      <c r="AH62" s="620">
        <f t="shared" si="103"/>
        <v>1125</v>
      </c>
      <c r="AI62" s="621">
        <f t="shared" si="77"/>
        <v>1125</v>
      </c>
      <c r="AJ62" s="621">
        <f t="shared" si="94"/>
        <v>1125</v>
      </c>
      <c r="AK62" s="621">
        <f t="shared" si="94"/>
        <v>1125</v>
      </c>
      <c r="AL62" s="621">
        <f t="shared" si="94"/>
        <v>1125</v>
      </c>
      <c r="AM62" s="621">
        <f t="shared" si="94"/>
        <v>1125</v>
      </c>
      <c r="AN62" s="621">
        <f t="shared" si="94"/>
        <v>1125</v>
      </c>
      <c r="AO62" s="621">
        <f t="shared" si="94"/>
        <v>1125</v>
      </c>
      <c r="AP62" s="621">
        <f t="shared" si="94"/>
        <v>1125</v>
      </c>
      <c r="AQ62" s="621">
        <f t="shared" si="94"/>
        <v>1125</v>
      </c>
      <c r="AR62" s="621">
        <f t="shared" si="94"/>
        <v>1125</v>
      </c>
      <c r="AS62" s="621">
        <f t="shared" si="94"/>
        <v>1125</v>
      </c>
      <c r="AT62" s="621">
        <f t="shared" si="94"/>
        <v>1125</v>
      </c>
      <c r="AU62" s="622">
        <f t="shared" si="78"/>
        <v>1125</v>
      </c>
      <c r="AV62" s="622">
        <f t="shared" si="93"/>
        <v>1125</v>
      </c>
      <c r="AW62" s="622">
        <f t="shared" si="93"/>
        <v>1125</v>
      </c>
      <c r="AX62" s="622">
        <f t="shared" si="93"/>
        <v>1125</v>
      </c>
      <c r="AY62" s="622">
        <f t="shared" si="93"/>
        <v>1125</v>
      </c>
      <c r="AZ62" s="622">
        <f t="shared" si="93"/>
        <v>1125</v>
      </c>
      <c r="BA62" s="622">
        <f t="shared" si="93"/>
        <v>1125</v>
      </c>
      <c r="BB62" s="622">
        <f t="shared" si="93"/>
        <v>1125</v>
      </c>
      <c r="BC62" s="622">
        <f t="shared" si="93"/>
        <v>1125</v>
      </c>
      <c r="BD62" s="622">
        <f t="shared" si="93"/>
        <v>1125</v>
      </c>
      <c r="BE62" s="622">
        <f t="shared" si="93"/>
        <v>1125</v>
      </c>
      <c r="BF62" s="622">
        <f t="shared" si="93"/>
        <v>1125</v>
      </c>
      <c r="BG62" s="623">
        <f t="shared" si="41"/>
        <v>1125</v>
      </c>
      <c r="BH62" s="623">
        <f t="shared" si="95"/>
        <v>1125</v>
      </c>
      <c r="BI62" s="623">
        <f t="shared" si="95"/>
        <v>1125</v>
      </c>
      <c r="BJ62" s="623">
        <f t="shared" si="95"/>
        <v>1125</v>
      </c>
      <c r="BK62" s="623">
        <f t="shared" si="95"/>
        <v>1125</v>
      </c>
      <c r="BL62" s="623">
        <f t="shared" si="95"/>
        <v>1125</v>
      </c>
      <c r="BM62" s="623">
        <f t="shared" si="95"/>
        <v>1125</v>
      </c>
      <c r="BN62" s="623">
        <f t="shared" si="95"/>
        <v>1125</v>
      </c>
      <c r="BO62" s="623">
        <f t="shared" si="95"/>
        <v>1125</v>
      </c>
      <c r="BP62" s="623">
        <f t="shared" si="95"/>
        <v>1125</v>
      </c>
      <c r="BQ62" s="623">
        <f t="shared" si="95"/>
        <v>1125</v>
      </c>
      <c r="BR62" s="623">
        <f t="shared" si="95"/>
        <v>1125</v>
      </c>
      <c r="BS62" s="1281">
        <f t="shared" si="45"/>
        <v>1125</v>
      </c>
      <c r="BT62" s="1281">
        <f t="shared" si="96"/>
        <v>1125</v>
      </c>
      <c r="BU62" s="1281">
        <f t="shared" si="96"/>
        <v>1125</v>
      </c>
      <c r="BV62" s="1281">
        <f t="shared" si="96"/>
        <v>1125</v>
      </c>
      <c r="BW62" s="1281">
        <f t="shared" si="96"/>
        <v>1125</v>
      </c>
      <c r="BX62" s="1281">
        <f t="shared" si="96"/>
        <v>1125</v>
      </c>
      <c r="BY62" s="1281">
        <f t="shared" si="96"/>
        <v>1125</v>
      </c>
      <c r="BZ62" s="1281">
        <f t="shared" si="96"/>
        <v>1125</v>
      </c>
      <c r="CA62" s="1281">
        <f t="shared" si="96"/>
        <v>1125</v>
      </c>
      <c r="CB62" s="1281">
        <f t="shared" si="96"/>
        <v>1125</v>
      </c>
      <c r="CC62" s="1281">
        <f t="shared" si="96"/>
        <v>1125</v>
      </c>
      <c r="CD62" s="1281">
        <f t="shared" si="96"/>
        <v>1125</v>
      </c>
      <c r="CE62" s="623">
        <f t="shared" si="23"/>
        <v>1125</v>
      </c>
      <c r="CF62" s="623">
        <f t="shared" si="97"/>
        <v>1125</v>
      </c>
      <c r="CG62" s="623">
        <f t="shared" si="97"/>
        <v>1125</v>
      </c>
      <c r="CH62" s="623">
        <f t="shared" si="97"/>
        <v>1125</v>
      </c>
      <c r="CI62" s="623">
        <f t="shared" si="97"/>
        <v>1125</v>
      </c>
      <c r="CJ62" s="623">
        <f t="shared" si="97"/>
        <v>1125</v>
      </c>
      <c r="CK62" s="623">
        <f t="shared" si="97"/>
        <v>1125</v>
      </c>
      <c r="CL62" s="623">
        <f t="shared" si="97"/>
        <v>1125</v>
      </c>
      <c r="CM62" s="623">
        <f t="shared" si="97"/>
        <v>1125</v>
      </c>
      <c r="CN62" s="623">
        <f t="shared" si="97"/>
        <v>1125</v>
      </c>
      <c r="CO62" s="623">
        <f t="shared" si="97"/>
        <v>1125</v>
      </c>
      <c r="CP62" s="623">
        <f t="shared" si="97"/>
        <v>1125</v>
      </c>
      <c r="CQ62" s="1281">
        <f t="shared" si="25"/>
        <v>1125</v>
      </c>
      <c r="CR62" s="1281">
        <f t="shared" si="98"/>
        <v>1125</v>
      </c>
      <c r="CS62" s="1281">
        <f t="shared" si="98"/>
        <v>1125</v>
      </c>
      <c r="CT62" s="1281">
        <f t="shared" si="98"/>
        <v>1125</v>
      </c>
      <c r="CU62" s="1281">
        <f t="shared" si="98"/>
        <v>1125</v>
      </c>
      <c r="CV62" s="1281">
        <f t="shared" si="98"/>
        <v>1125</v>
      </c>
      <c r="CW62" s="1281">
        <f t="shared" si="98"/>
        <v>1125</v>
      </c>
      <c r="CX62" s="1281">
        <f t="shared" si="98"/>
        <v>1125</v>
      </c>
      <c r="CY62" s="1281">
        <f t="shared" si="98"/>
        <v>1125</v>
      </c>
      <c r="CZ62" s="1281">
        <f t="shared" si="98"/>
        <v>1125</v>
      </c>
      <c r="DA62" s="1281">
        <f t="shared" si="98"/>
        <v>1125</v>
      </c>
      <c r="DB62" s="1281">
        <f t="shared" si="98"/>
        <v>1125</v>
      </c>
      <c r="DC62" s="623">
        <f t="shared" si="27"/>
        <v>1125</v>
      </c>
      <c r="DD62" s="623">
        <f t="shared" si="99"/>
        <v>1125</v>
      </c>
      <c r="DE62" s="623">
        <f t="shared" si="99"/>
        <v>1125</v>
      </c>
      <c r="DF62" s="623">
        <f t="shared" si="99"/>
        <v>1125</v>
      </c>
      <c r="DG62" s="623">
        <f t="shared" si="99"/>
        <v>1125</v>
      </c>
      <c r="DH62" s="623">
        <f t="shared" si="99"/>
        <v>1125</v>
      </c>
      <c r="DI62" s="623">
        <f t="shared" si="99"/>
        <v>1125</v>
      </c>
      <c r="DJ62" s="623">
        <f t="shared" si="99"/>
        <v>1125</v>
      </c>
      <c r="DK62" s="623">
        <f t="shared" si="99"/>
        <v>1125</v>
      </c>
      <c r="DL62" s="623">
        <f t="shared" si="99"/>
        <v>1125</v>
      </c>
      <c r="DM62" s="623">
        <f t="shared" si="99"/>
        <v>1125</v>
      </c>
      <c r="DN62" s="623">
        <f t="shared" si="99"/>
        <v>1125</v>
      </c>
      <c r="DO62" s="1281">
        <f t="shared" si="29"/>
        <v>1125</v>
      </c>
      <c r="DP62" s="1281">
        <f t="shared" si="100"/>
        <v>1125</v>
      </c>
      <c r="DQ62" s="1281">
        <f t="shared" si="100"/>
        <v>1125</v>
      </c>
      <c r="DR62" s="1281">
        <f t="shared" si="100"/>
        <v>1125</v>
      </c>
      <c r="DS62" s="1281">
        <f t="shared" si="100"/>
        <v>1125</v>
      </c>
      <c r="DT62" s="1281">
        <f t="shared" si="100"/>
        <v>1125</v>
      </c>
      <c r="DU62" s="1281">
        <f t="shared" si="100"/>
        <v>1125</v>
      </c>
      <c r="DV62" s="1281">
        <f t="shared" si="100"/>
        <v>1125</v>
      </c>
      <c r="DW62" s="1281">
        <f t="shared" si="100"/>
        <v>1125</v>
      </c>
      <c r="DX62" s="1281">
        <f t="shared" si="100"/>
        <v>1125</v>
      </c>
      <c r="DY62" s="1281">
        <f t="shared" si="100"/>
        <v>1125</v>
      </c>
      <c r="DZ62" s="1281">
        <f t="shared" si="100"/>
        <v>1125</v>
      </c>
      <c r="EA62" s="623">
        <f t="shared" si="31"/>
        <v>1125</v>
      </c>
      <c r="EB62" s="623">
        <f t="shared" si="101"/>
        <v>1125</v>
      </c>
      <c r="EC62" s="623">
        <f t="shared" si="101"/>
        <v>1125</v>
      </c>
      <c r="ED62" s="623">
        <f t="shared" si="101"/>
        <v>1125</v>
      </c>
      <c r="EE62" s="623">
        <f t="shared" si="101"/>
        <v>1125</v>
      </c>
      <c r="EF62" s="623">
        <f t="shared" si="101"/>
        <v>1125</v>
      </c>
      <c r="EG62" s="623">
        <f t="shared" si="101"/>
        <v>1125</v>
      </c>
      <c r="EH62" s="623">
        <f t="shared" si="101"/>
        <v>1125</v>
      </c>
      <c r="EI62" s="623">
        <f t="shared" si="101"/>
        <v>1125</v>
      </c>
      <c r="EJ62" s="623">
        <f t="shared" si="101"/>
        <v>1125</v>
      </c>
      <c r="EK62" s="623">
        <f t="shared" si="101"/>
        <v>1125</v>
      </c>
      <c r="EL62" s="623">
        <f t="shared" si="101"/>
        <v>1125</v>
      </c>
    </row>
    <row r="63" spans="1:142">
      <c r="A63" s="7" t="str">
        <f>IF('Rent Roll_RedIQ 1'!B56&gt;0,'Rent Roll_RedIQ 1'!B56,"")</f>
        <v>721</v>
      </c>
      <c r="B63" s="7" t="str">
        <f>IF('Rent Roll_RedIQ 1'!C56&gt;0,'Rent Roll_RedIQ 1'!C56,"")</f>
        <v>B2</v>
      </c>
      <c r="C63" s="614">
        <f>IF('Rent Roll_RedIQ 1'!K56&gt;0,'Rent Roll_RedIQ 1'!K56,0)</f>
        <v>1550</v>
      </c>
      <c r="D63" s="615">
        <f>IF('Rent Roll_RedIQ 1'!J56&gt;0,'Rent Roll_RedIQ 1'!J56,"")</f>
        <v>1500</v>
      </c>
      <c r="E63" s="624">
        <f t="shared" si="42"/>
        <v>-3.2258064516129004E-2</v>
      </c>
      <c r="F63" s="194"/>
      <c r="G63" s="194"/>
      <c r="H63" s="616">
        <f t="shared" si="33"/>
        <v>1550</v>
      </c>
      <c r="I63" s="1200">
        <f>IF('Rent Roll_RedIQ 1'!S56&gt;0,'Rent Roll_RedIQ 1'!S56,Purchase_Date-1)</f>
        <v>45900</v>
      </c>
      <c r="J63" s="617">
        <f t="shared" si="34"/>
        <v>1550</v>
      </c>
      <c r="K63" s="1205">
        <f t="shared" si="35"/>
        <v>46265</v>
      </c>
      <c r="L63" s="618">
        <f t="shared" si="34"/>
        <v>1550</v>
      </c>
      <c r="M63" s="1208">
        <f t="shared" si="36"/>
        <v>46630</v>
      </c>
      <c r="N63" s="614">
        <f t="shared" si="70"/>
        <v>1550</v>
      </c>
      <c r="O63" s="614">
        <f t="shared" si="71"/>
        <v>1550</v>
      </c>
      <c r="P63" s="614">
        <f t="shared" si="72"/>
        <v>1550</v>
      </c>
      <c r="Q63" s="614">
        <f t="shared" si="73"/>
        <v>1550</v>
      </c>
      <c r="R63" s="614">
        <f t="shared" si="74"/>
        <v>1550</v>
      </c>
      <c r="S63" s="614">
        <f t="shared" si="75"/>
        <v>1550</v>
      </c>
      <c r="T63" s="614">
        <f t="shared" si="76"/>
        <v>1550</v>
      </c>
      <c r="U63" s="619"/>
      <c r="V63" s="614"/>
      <c r="W63" s="620">
        <f t="shared" si="91"/>
        <v>1550</v>
      </c>
      <c r="X63" s="620">
        <f t="shared" ref="X63:AH66" si="104">IF($I63&gt;=X$11,$C63,$H63)</f>
        <v>1550</v>
      </c>
      <c r="Y63" s="620">
        <f t="shared" si="104"/>
        <v>1550</v>
      </c>
      <c r="Z63" s="620">
        <f t="shared" si="104"/>
        <v>1550</v>
      </c>
      <c r="AA63" s="620">
        <f t="shared" si="104"/>
        <v>1550</v>
      </c>
      <c r="AB63" s="620">
        <f t="shared" si="104"/>
        <v>1550</v>
      </c>
      <c r="AC63" s="620">
        <f t="shared" si="104"/>
        <v>1550</v>
      </c>
      <c r="AD63" s="620">
        <f t="shared" si="104"/>
        <v>1550</v>
      </c>
      <c r="AE63" s="620">
        <f t="shared" si="104"/>
        <v>1550</v>
      </c>
      <c r="AF63" s="620">
        <f t="shared" si="104"/>
        <v>1550</v>
      </c>
      <c r="AG63" s="620">
        <f t="shared" si="104"/>
        <v>1550</v>
      </c>
      <c r="AH63" s="620">
        <f t="shared" si="104"/>
        <v>1550</v>
      </c>
      <c r="AI63" s="621">
        <f t="shared" si="77"/>
        <v>1550</v>
      </c>
      <c r="AJ63" s="621">
        <f t="shared" si="94"/>
        <v>1550</v>
      </c>
      <c r="AK63" s="621">
        <f t="shared" si="94"/>
        <v>1550</v>
      </c>
      <c r="AL63" s="621">
        <f t="shared" si="94"/>
        <v>1550</v>
      </c>
      <c r="AM63" s="621">
        <f t="shared" si="94"/>
        <v>1550</v>
      </c>
      <c r="AN63" s="621">
        <f t="shared" si="94"/>
        <v>1550</v>
      </c>
      <c r="AO63" s="621">
        <f t="shared" si="94"/>
        <v>1550</v>
      </c>
      <c r="AP63" s="621">
        <f t="shared" si="94"/>
        <v>1550</v>
      </c>
      <c r="AQ63" s="621">
        <f t="shared" si="94"/>
        <v>1550</v>
      </c>
      <c r="AR63" s="621">
        <f t="shared" si="94"/>
        <v>1550</v>
      </c>
      <c r="AS63" s="621">
        <f t="shared" si="94"/>
        <v>1550</v>
      </c>
      <c r="AT63" s="621">
        <f t="shared" si="94"/>
        <v>1550</v>
      </c>
      <c r="AU63" s="622">
        <f t="shared" si="78"/>
        <v>1550</v>
      </c>
      <c r="AV63" s="622">
        <f t="shared" si="93"/>
        <v>1550</v>
      </c>
      <c r="AW63" s="622">
        <f t="shared" si="93"/>
        <v>1550</v>
      </c>
      <c r="AX63" s="622">
        <f t="shared" si="93"/>
        <v>1550</v>
      </c>
      <c r="AY63" s="622">
        <f t="shared" si="93"/>
        <v>1550</v>
      </c>
      <c r="AZ63" s="622">
        <f t="shared" si="93"/>
        <v>1550</v>
      </c>
      <c r="BA63" s="622">
        <f t="shared" si="93"/>
        <v>1550</v>
      </c>
      <c r="BB63" s="622">
        <f t="shared" si="93"/>
        <v>1550</v>
      </c>
      <c r="BC63" s="622">
        <f t="shared" si="93"/>
        <v>1550</v>
      </c>
      <c r="BD63" s="622">
        <f t="shared" si="93"/>
        <v>1550</v>
      </c>
      <c r="BE63" s="622">
        <f t="shared" si="93"/>
        <v>1550</v>
      </c>
      <c r="BF63" s="622">
        <f t="shared" si="93"/>
        <v>1550</v>
      </c>
      <c r="BG63" s="623">
        <f t="shared" si="41"/>
        <v>1550</v>
      </c>
      <c r="BH63" s="623">
        <f t="shared" si="95"/>
        <v>1550</v>
      </c>
      <c r="BI63" s="623">
        <f t="shared" si="95"/>
        <v>1550</v>
      </c>
      <c r="BJ63" s="623">
        <f t="shared" si="95"/>
        <v>1550</v>
      </c>
      <c r="BK63" s="623">
        <f t="shared" si="95"/>
        <v>1550</v>
      </c>
      <c r="BL63" s="623">
        <f t="shared" si="95"/>
        <v>1550</v>
      </c>
      <c r="BM63" s="623">
        <f t="shared" si="95"/>
        <v>1550</v>
      </c>
      <c r="BN63" s="623">
        <f t="shared" si="95"/>
        <v>1550</v>
      </c>
      <c r="BO63" s="623">
        <f t="shared" si="95"/>
        <v>1550</v>
      </c>
      <c r="BP63" s="623">
        <f t="shared" si="95"/>
        <v>1550</v>
      </c>
      <c r="BQ63" s="623">
        <f t="shared" si="95"/>
        <v>1550</v>
      </c>
      <c r="BR63" s="623">
        <f t="shared" si="95"/>
        <v>1550</v>
      </c>
      <c r="BS63" s="1281">
        <f t="shared" si="45"/>
        <v>1550</v>
      </c>
      <c r="BT63" s="1281">
        <f t="shared" si="96"/>
        <v>1550</v>
      </c>
      <c r="BU63" s="1281">
        <f t="shared" si="96"/>
        <v>1550</v>
      </c>
      <c r="BV63" s="1281">
        <f t="shared" si="96"/>
        <v>1550</v>
      </c>
      <c r="BW63" s="1281">
        <f t="shared" si="96"/>
        <v>1550</v>
      </c>
      <c r="BX63" s="1281">
        <f t="shared" si="96"/>
        <v>1550</v>
      </c>
      <c r="BY63" s="1281">
        <f t="shared" si="96"/>
        <v>1550</v>
      </c>
      <c r="BZ63" s="1281">
        <f t="shared" si="96"/>
        <v>1550</v>
      </c>
      <c r="CA63" s="1281">
        <f t="shared" si="96"/>
        <v>1550</v>
      </c>
      <c r="CB63" s="1281">
        <f t="shared" si="96"/>
        <v>1550</v>
      </c>
      <c r="CC63" s="1281">
        <f t="shared" si="96"/>
        <v>1550</v>
      </c>
      <c r="CD63" s="1281">
        <f t="shared" si="96"/>
        <v>1550</v>
      </c>
      <c r="CE63" s="623">
        <f t="shared" si="23"/>
        <v>1550</v>
      </c>
      <c r="CF63" s="623">
        <f t="shared" si="97"/>
        <v>1550</v>
      </c>
      <c r="CG63" s="623">
        <f t="shared" si="97"/>
        <v>1550</v>
      </c>
      <c r="CH63" s="623">
        <f t="shared" si="97"/>
        <v>1550</v>
      </c>
      <c r="CI63" s="623">
        <f t="shared" si="97"/>
        <v>1550</v>
      </c>
      <c r="CJ63" s="623">
        <f t="shared" si="97"/>
        <v>1550</v>
      </c>
      <c r="CK63" s="623">
        <f t="shared" si="97"/>
        <v>1550</v>
      </c>
      <c r="CL63" s="623">
        <f t="shared" si="97"/>
        <v>1550</v>
      </c>
      <c r="CM63" s="623">
        <f t="shared" si="97"/>
        <v>1550</v>
      </c>
      <c r="CN63" s="623">
        <f t="shared" si="97"/>
        <v>1550</v>
      </c>
      <c r="CO63" s="623">
        <f t="shared" si="97"/>
        <v>1550</v>
      </c>
      <c r="CP63" s="623">
        <f t="shared" si="97"/>
        <v>1550</v>
      </c>
      <c r="CQ63" s="1281">
        <f t="shared" si="25"/>
        <v>1550</v>
      </c>
      <c r="CR63" s="1281">
        <f t="shared" si="98"/>
        <v>1550</v>
      </c>
      <c r="CS63" s="1281">
        <f t="shared" si="98"/>
        <v>1550</v>
      </c>
      <c r="CT63" s="1281">
        <f t="shared" si="98"/>
        <v>1550</v>
      </c>
      <c r="CU63" s="1281">
        <f t="shared" si="98"/>
        <v>1550</v>
      </c>
      <c r="CV63" s="1281">
        <f t="shared" si="98"/>
        <v>1550</v>
      </c>
      <c r="CW63" s="1281">
        <f t="shared" si="98"/>
        <v>1550</v>
      </c>
      <c r="CX63" s="1281">
        <f t="shared" si="98"/>
        <v>1550</v>
      </c>
      <c r="CY63" s="1281">
        <f t="shared" si="98"/>
        <v>1550</v>
      </c>
      <c r="CZ63" s="1281">
        <f t="shared" si="98"/>
        <v>1550</v>
      </c>
      <c r="DA63" s="1281">
        <f t="shared" si="98"/>
        <v>1550</v>
      </c>
      <c r="DB63" s="1281">
        <f t="shared" si="98"/>
        <v>1550</v>
      </c>
      <c r="DC63" s="623">
        <f t="shared" si="27"/>
        <v>1550</v>
      </c>
      <c r="DD63" s="623">
        <f t="shared" si="99"/>
        <v>1550</v>
      </c>
      <c r="DE63" s="623">
        <f t="shared" si="99"/>
        <v>1550</v>
      </c>
      <c r="DF63" s="623">
        <f t="shared" si="99"/>
        <v>1550</v>
      </c>
      <c r="DG63" s="623">
        <f t="shared" si="99"/>
        <v>1550</v>
      </c>
      <c r="DH63" s="623">
        <f t="shared" si="99"/>
        <v>1550</v>
      </c>
      <c r="DI63" s="623">
        <f t="shared" si="99"/>
        <v>1550</v>
      </c>
      <c r="DJ63" s="623">
        <f t="shared" si="99"/>
        <v>1550</v>
      </c>
      <c r="DK63" s="623">
        <f t="shared" si="99"/>
        <v>1550</v>
      </c>
      <c r="DL63" s="623">
        <f t="shared" si="99"/>
        <v>1550</v>
      </c>
      <c r="DM63" s="623">
        <f t="shared" si="99"/>
        <v>1550</v>
      </c>
      <c r="DN63" s="623">
        <f t="shared" si="99"/>
        <v>1550</v>
      </c>
      <c r="DO63" s="1281">
        <f t="shared" si="29"/>
        <v>1550</v>
      </c>
      <c r="DP63" s="1281">
        <f t="shared" si="100"/>
        <v>1550</v>
      </c>
      <c r="DQ63" s="1281">
        <f t="shared" si="100"/>
        <v>1550</v>
      </c>
      <c r="DR63" s="1281">
        <f t="shared" si="100"/>
        <v>1550</v>
      </c>
      <c r="DS63" s="1281">
        <f t="shared" si="100"/>
        <v>1550</v>
      </c>
      <c r="DT63" s="1281">
        <f t="shared" si="100"/>
        <v>1550</v>
      </c>
      <c r="DU63" s="1281">
        <f t="shared" si="100"/>
        <v>1550</v>
      </c>
      <c r="DV63" s="1281">
        <f t="shared" si="100"/>
        <v>1550</v>
      </c>
      <c r="DW63" s="1281">
        <f t="shared" si="100"/>
        <v>1550</v>
      </c>
      <c r="DX63" s="1281">
        <f t="shared" si="100"/>
        <v>1550</v>
      </c>
      <c r="DY63" s="1281">
        <f t="shared" si="100"/>
        <v>1550</v>
      </c>
      <c r="DZ63" s="1281">
        <f t="shared" si="100"/>
        <v>1550</v>
      </c>
      <c r="EA63" s="623">
        <f t="shared" si="31"/>
        <v>1550</v>
      </c>
      <c r="EB63" s="623">
        <f t="shared" si="101"/>
        <v>1550</v>
      </c>
      <c r="EC63" s="623">
        <f t="shared" si="101"/>
        <v>1550</v>
      </c>
      <c r="ED63" s="623">
        <f t="shared" si="101"/>
        <v>1550</v>
      </c>
      <c r="EE63" s="623">
        <f t="shared" si="101"/>
        <v>1550</v>
      </c>
      <c r="EF63" s="623">
        <f t="shared" si="101"/>
        <v>1550</v>
      </c>
      <c r="EG63" s="623">
        <f t="shared" si="101"/>
        <v>1550</v>
      </c>
      <c r="EH63" s="623">
        <f t="shared" si="101"/>
        <v>1550</v>
      </c>
      <c r="EI63" s="623">
        <f t="shared" si="101"/>
        <v>1550</v>
      </c>
      <c r="EJ63" s="623">
        <f t="shared" si="101"/>
        <v>1550</v>
      </c>
      <c r="EK63" s="623">
        <f t="shared" si="101"/>
        <v>1550</v>
      </c>
      <c r="EL63" s="623">
        <f t="shared" si="101"/>
        <v>1550</v>
      </c>
    </row>
    <row r="64" spans="1:142">
      <c r="A64" s="7" t="str">
        <f>IF('Rent Roll_RedIQ 1'!B57&gt;0,'Rent Roll_RedIQ 1'!B57,"")</f>
        <v>723</v>
      </c>
      <c r="B64" s="7" t="str">
        <f>IF('Rent Roll_RedIQ 1'!C57&gt;0,'Rent Roll_RedIQ 1'!C57,"")</f>
        <v>B2</v>
      </c>
      <c r="C64" s="614">
        <f>IF('Rent Roll_RedIQ 1'!K57&gt;0,'Rent Roll_RedIQ 1'!K57,0)</f>
        <v>1500</v>
      </c>
      <c r="D64" s="615">
        <f>IF('Rent Roll_RedIQ 1'!J57&gt;0,'Rent Roll_RedIQ 1'!J57,"")</f>
        <v>1500</v>
      </c>
      <c r="E64" s="624">
        <f t="shared" si="42"/>
        <v>0</v>
      </c>
      <c r="F64" s="194"/>
      <c r="G64" s="194"/>
      <c r="H64" s="616">
        <f t="shared" si="33"/>
        <v>1500</v>
      </c>
      <c r="I64" s="1200">
        <f>IF('Rent Roll_RedIQ 1'!S57&gt;0,'Rent Roll_RedIQ 1'!S57,Purchase_Date-1)</f>
        <v>45900</v>
      </c>
      <c r="J64" s="617">
        <f t="shared" si="34"/>
        <v>1500</v>
      </c>
      <c r="K64" s="1205">
        <f t="shared" si="35"/>
        <v>46265</v>
      </c>
      <c r="L64" s="618">
        <f t="shared" si="34"/>
        <v>1500</v>
      </c>
      <c r="M64" s="1208">
        <f t="shared" si="36"/>
        <v>46630</v>
      </c>
      <c r="N64" s="614">
        <f t="shared" si="70"/>
        <v>1500</v>
      </c>
      <c r="O64" s="614">
        <f t="shared" si="71"/>
        <v>1500</v>
      </c>
      <c r="P64" s="614">
        <f t="shared" si="72"/>
        <v>1500</v>
      </c>
      <c r="Q64" s="614">
        <f t="shared" si="73"/>
        <v>1500</v>
      </c>
      <c r="R64" s="614">
        <f t="shared" si="74"/>
        <v>1500</v>
      </c>
      <c r="S64" s="614">
        <f t="shared" si="75"/>
        <v>1500</v>
      </c>
      <c r="T64" s="614">
        <f t="shared" si="76"/>
        <v>1500</v>
      </c>
      <c r="U64" s="619"/>
      <c r="V64" s="614"/>
      <c r="W64" s="620">
        <f t="shared" si="91"/>
        <v>1500</v>
      </c>
      <c r="X64" s="620">
        <f t="shared" si="104"/>
        <v>1500</v>
      </c>
      <c r="Y64" s="620">
        <f t="shared" si="104"/>
        <v>1500</v>
      </c>
      <c r="Z64" s="620">
        <f t="shared" si="104"/>
        <v>1500</v>
      </c>
      <c r="AA64" s="620">
        <f t="shared" si="104"/>
        <v>1500</v>
      </c>
      <c r="AB64" s="620">
        <f t="shared" si="104"/>
        <v>1500</v>
      </c>
      <c r="AC64" s="620">
        <f t="shared" si="104"/>
        <v>1500</v>
      </c>
      <c r="AD64" s="620">
        <f t="shared" si="104"/>
        <v>1500</v>
      </c>
      <c r="AE64" s="620">
        <f t="shared" si="104"/>
        <v>1500</v>
      </c>
      <c r="AF64" s="620">
        <f t="shared" si="104"/>
        <v>1500</v>
      </c>
      <c r="AG64" s="620">
        <f t="shared" si="104"/>
        <v>1500</v>
      </c>
      <c r="AH64" s="620">
        <f t="shared" si="104"/>
        <v>1500</v>
      </c>
      <c r="AI64" s="621">
        <f t="shared" si="77"/>
        <v>1500</v>
      </c>
      <c r="AJ64" s="621">
        <f t="shared" si="94"/>
        <v>1500</v>
      </c>
      <c r="AK64" s="621">
        <f t="shared" si="94"/>
        <v>1500</v>
      </c>
      <c r="AL64" s="621">
        <f t="shared" si="94"/>
        <v>1500</v>
      </c>
      <c r="AM64" s="621">
        <f t="shared" si="94"/>
        <v>1500</v>
      </c>
      <c r="AN64" s="621">
        <f t="shared" si="94"/>
        <v>1500</v>
      </c>
      <c r="AO64" s="621">
        <f t="shared" si="94"/>
        <v>1500</v>
      </c>
      <c r="AP64" s="621">
        <f t="shared" si="94"/>
        <v>1500</v>
      </c>
      <c r="AQ64" s="621">
        <f t="shared" si="94"/>
        <v>1500</v>
      </c>
      <c r="AR64" s="621">
        <f t="shared" si="94"/>
        <v>1500</v>
      </c>
      <c r="AS64" s="621">
        <f t="shared" si="94"/>
        <v>1500</v>
      </c>
      <c r="AT64" s="621">
        <f t="shared" si="94"/>
        <v>1500</v>
      </c>
      <c r="AU64" s="622">
        <f t="shared" si="78"/>
        <v>1500</v>
      </c>
      <c r="AV64" s="622">
        <f t="shared" si="93"/>
        <v>1500</v>
      </c>
      <c r="AW64" s="622">
        <f t="shared" si="93"/>
        <v>1500</v>
      </c>
      <c r="AX64" s="622">
        <f t="shared" si="93"/>
        <v>1500</v>
      </c>
      <c r="AY64" s="622">
        <f t="shared" si="93"/>
        <v>1500</v>
      </c>
      <c r="AZ64" s="622">
        <f t="shared" si="93"/>
        <v>1500</v>
      </c>
      <c r="BA64" s="622">
        <f t="shared" si="93"/>
        <v>1500</v>
      </c>
      <c r="BB64" s="622">
        <f t="shared" si="93"/>
        <v>1500</v>
      </c>
      <c r="BC64" s="622">
        <f t="shared" si="93"/>
        <v>1500</v>
      </c>
      <c r="BD64" s="622">
        <f t="shared" si="93"/>
        <v>1500</v>
      </c>
      <c r="BE64" s="622">
        <f t="shared" si="93"/>
        <v>1500</v>
      </c>
      <c r="BF64" s="622">
        <f t="shared" si="93"/>
        <v>1500</v>
      </c>
      <c r="BG64" s="623">
        <f t="shared" si="41"/>
        <v>1500</v>
      </c>
      <c r="BH64" s="623">
        <f t="shared" si="95"/>
        <v>1500</v>
      </c>
      <c r="BI64" s="623">
        <f t="shared" si="95"/>
        <v>1500</v>
      </c>
      <c r="BJ64" s="623">
        <f t="shared" si="95"/>
        <v>1500</v>
      </c>
      <c r="BK64" s="623">
        <f t="shared" si="95"/>
        <v>1500</v>
      </c>
      <c r="BL64" s="623">
        <f t="shared" si="95"/>
        <v>1500</v>
      </c>
      <c r="BM64" s="623">
        <f t="shared" si="95"/>
        <v>1500</v>
      </c>
      <c r="BN64" s="623">
        <f t="shared" si="95"/>
        <v>1500</v>
      </c>
      <c r="BO64" s="623">
        <f t="shared" si="95"/>
        <v>1500</v>
      </c>
      <c r="BP64" s="623">
        <f t="shared" si="95"/>
        <v>1500</v>
      </c>
      <c r="BQ64" s="623">
        <f t="shared" si="95"/>
        <v>1500</v>
      </c>
      <c r="BR64" s="623">
        <f t="shared" si="95"/>
        <v>1500</v>
      </c>
      <c r="BS64" s="1281">
        <f t="shared" si="45"/>
        <v>1500</v>
      </c>
      <c r="BT64" s="1281">
        <f t="shared" si="96"/>
        <v>1500</v>
      </c>
      <c r="BU64" s="1281">
        <f t="shared" si="96"/>
        <v>1500</v>
      </c>
      <c r="BV64" s="1281">
        <f t="shared" si="96"/>
        <v>1500</v>
      </c>
      <c r="BW64" s="1281">
        <f t="shared" si="96"/>
        <v>1500</v>
      </c>
      <c r="BX64" s="1281">
        <f t="shared" si="96"/>
        <v>1500</v>
      </c>
      <c r="BY64" s="1281">
        <f t="shared" si="96"/>
        <v>1500</v>
      </c>
      <c r="BZ64" s="1281">
        <f t="shared" si="96"/>
        <v>1500</v>
      </c>
      <c r="CA64" s="1281">
        <f t="shared" si="96"/>
        <v>1500</v>
      </c>
      <c r="CB64" s="1281">
        <f t="shared" si="96"/>
        <v>1500</v>
      </c>
      <c r="CC64" s="1281">
        <f t="shared" si="96"/>
        <v>1500</v>
      </c>
      <c r="CD64" s="1281">
        <f t="shared" si="96"/>
        <v>1500</v>
      </c>
      <c r="CE64" s="623">
        <f t="shared" si="23"/>
        <v>1500</v>
      </c>
      <c r="CF64" s="623">
        <f t="shared" si="97"/>
        <v>1500</v>
      </c>
      <c r="CG64" s="623">
        <f t="shared" si="97"/>
        <v>1500</v>
      </c>
      <c r="CH64" s="623">
        <f t="shared" si="97"/>
        <v>1500</v>
      </c>
      <c r="CI64" s="623">
        <f t="shared" si="97"/>
        <v>1500</v>
      </c>
      <c r="CJ64" s="623">
        <f t="shared" si="97"/>
        <v>1500</v>
      </c>
      <c r="CK64" s="623">
        <f t="shared" si="97"/>
        <v>1500</v>
      </c>
      <c r="CL64" s="623">
        <f t="shared" si="97"/>
        <v>1500</v>
      </c>
      <c r="CM64" s="623">
        <f t="shared" si="97"/>
        <v>1500</v>
      </c>
      <c r="CN64" s="623">
        <f t="shared" si="97"/>
        <v>1500</v>
      </c>
      <c r="CO64" s="623">
        <f t="shared" si="97"/>
        <v>1500</v>
      </c>
      <c r="CP64" s="623">
        <f t="shared" si="97"/>
        <v>1500</v>
      </c>
      <c r="CQ64" s="1281">
        <f t="shared" si="25"/>
        <v>1500</v>
      </c>
      <c r="CR64" s="1281">
        <f t="shared" si="98"/>
        <v>1500</v>
      </c>
      <c r="CS64" s="1281">
        <f t="shared" si="98"/>
        <v>1500</v>
      </c>
      <c r="CT64" s="1281">
        <f t="shared" si="98"/>
        <v>1500</v>
      </c>
      <c r="CU64" s="1281">
        <f t="shared" si="98"/>
        <v>1500</v>
      </c>
      <c r="CV64" s="1281">
        <f t="shared" si="98"/>
        <v>1500</v>
      </c>
      <c r="CW64" s="1281">
        <f t="shared" si="98"/>
        <v>1500</v>
      </c>
      <c r="CX64" s="1281">
        <f t="shared" si="98"/>
        <v>1500</v>
      </c>
      <c r="CY64" s="1281">
        <f t="shared" si="98"/>
        <v>1500</v>
      </c>
      <c r="CZ64" s="1281">
        <f t="shared" si="98"/>
        <v>1500</v>
      </c>
      <c r="DA64" s="1281">
        <f t="shared" si="98"/>
        <v>1500</v>
      </c>
      <c r="DB64" s="1281">
        <f t="shared" si="98"/>
        <v>1500</v>
      </c>
      <c r="DC64" s="623">
        <f t="shared" si="27"/>
        <v>1500</v>
      </c>
      <c r="DD64" s="623">
        <f t="shared" si="99"/>
        <v>1500</v>
      </c>
      <c r="DE64" s="623">
        <f t="shared" si="99"/>
        <v>1500</v>
      </c>
      <c r="DF64" s="623">
        <f t="shared" si="99"/>
        <v>1500</v>
      </c>
      <c r="DG64" s="623">
        <f t="shared" si="99"/>
        <v>1500</v>
      </c>
      <c r="DH64" s="623">
        <f t="shared" si="99"/>
        <v>1500</v>
      </c>
      <c r="DI64" s="623">
        <f t="shared" si="99"/>
        <v>1500</v>
      </c>
      <c r="DJ64" s="623">
        <f t="shared" si="99"/>
        <v>1500</v>
      </c>
      <c r="DK64" s="623">
        <f t="shared" si="99"/>
        <v>1500</v>
      </c>
      <c r="DL64" s="623">
        <f t="shared" si="99"/>
        <v>1500</v>
      </c>
      <c r="DM64" s="623">
        <f t="shared" si="99"/>
        <v>1500</v>
      </c>
      <c r="DN64" s="623">
        <f t="shared" si="99"/>
        <v>1500</v>
      </c>
      <c r="DO64" s="1281">
        <f t="shared" si="29"/>
        <v>1500</v>
      </c>
      <c r="DP64" s="1281">
        <f t="shared" si="100"/>
        <v>1500</v>
      </c>
      <c r="DQ64" s="1281">
        <f t="shared" si="100"/>
        <v>1500</v>
      </c>
      <c r="DR64" s="1281">
        <f t="shared" si="100"/>
        <v>1500</v>
      </c>
      <c r="DS64" s="1281">
        <f t="shared" si="100"/>
        <v>1500</v>
      </c>
      <c r="DT64" s="1281">
        <f t="shared" si="100"/>
        <v>1500</v>
      </c>
      <c r="DU64" s="1281">
        <f t="shared" si="100"/>
        <v>1500</v>
      </c>
      <c r="DV64" s="1281">
        <f t="shared" si="100"/>
        <v>1500</v>
      </c>
      <c r="DW64" s="1281">
        <f t="shared" si="100"/>
        <v>1500</v>
      </c>
      <c r="DX64" s="1281">
        <f t="shared" si="100"/>
        <v>1500</v>
      </c>
      <c r="DY64" s="1281">
        <f t="shared" si="100"/>
        <v>1500</v>
      </c>
      <c r="DZ64" s="1281">
        <f t="shared" si="100"/>
        <v>1500</v>
      </c>
      <c r="EA64" s="623">
        <f t="shared" si="31"/>
        <v>1500</v>
      </c>
      <c r="EB64" s="623">
        <f t="shared" si="101"/>
        <v>1500</v>
      </c>
      <c r="EC64" s="623">
        <f t="shared" si="101"/>
        <v>1500</v>
      </c>
      <c r="ED64" s="623">
        <f t="shared" si="101"/>
        <v>1500</v>
      </c>
      <c r="EE64" s="623">
        <f t="shared" si="101"/>
        <v>1500</v>
      </c>
      <c r="EF64" s="623">
        <f t="shared" si="101"/>
        <v>1500</v>
      </c>
      <c r="EG64" s="623">
        <f t="shared" si="101"/>
        <v>1500</v>
      </c>
      <c r="EH64" s="623">
        <f t="shared" si="101"/>
        <v>1500</v>
      </c>
      <c r="EI64" s="623">
        <f t="shared" si="101"/>
        <v>1500</v>
      </c>
      <c r="EJ64" s="623">
        <f t="shared" si="101"/>
        <v>1500</v>
      </c>
      <c r="EK64" s="623">
        <f t="shared" si="101"/>
        <v>1500</v>
      </c>
      <c r="EL64" s="623">
        <f t="shared" si="101"/>
        <v>1500</v>
      </c>
    </row>
    <row r="65" spans="1:142">
      <c r="A65" s="7" t="str">
        <f>IF('Rent Roll_RedIQ 1'!B58&gt;0,'Rent Roll_RedIQ 1'!B58,"")</f>
        <v>823</v>
      </c>
      <c r="B65" s="7" t="str">
        <f>IF('Rent Roll_RedIQ 1'!C58&gt;0,'Rent Roll_RedIQ 1'!C58,"")</f>
        <v>B2</v>
      </c>
      <c r="C65" s="614">
        <f>IF('Rent Roll_RedIQ 1'!K58&gt;0,'Rent Roll_RedIQ 1'!K58,0)</f>
        <v>1500</v>
      </c>
      <c r="D65" s="615">
        <f>IF('Rent Roll_RedIQ 1'!J58&gt;0,'Rent Roll_RedIQ 1'!J58,"")</f>
        <v>1500</v>
      </c>
      <c r="E65" s="624">
        <f t="shared" si="42"/>
        <v>0</v>
      </c>
      <c r="F65" s="194"/>
      <c r="G65" s="194"/>
      <c r="H65" s="616">
        <f t="shared" si="33"/>
        <v>1500</v>
      </c>
      <c r="I65" s="1200">
        <f>IF('Rent Roll_RedIQ 1'!S58&gt;0,'Rent Roll_RedIQ 1'!S58,Purchase_Date-1)</f>
        <v>45900</v>
      </c>
      <c r="J65" s="617">
        <f t="shared" si="34"/>
        <v>1500</v>
      </c>
      <c r="K65" s="1205">
        <f t="shared" si="35"/>
        <v>46265</v>
      </c>
      <c r="L65" s="618">
        <f t="shared" si="34"/>
        <v>1500</v>
      </c>
      <c r="M65" s="1208">
        <f t="shared" si="36"/>
        <v>46630</v>
      </c>
      <c r="N65" s="614">
        <f t="shared" si="70"/>
        <v>1500</v>
      </c>
      <c r="O65" s="614">
        <f t="shared" si="71"/>
        <v>1500</v>
      </c>
      <c r="P65" s="614">
        <f t="shared" si="72"/>
        <v>1500</v>
      </c>
      <c r="Q65" s="614">
        <f t="shared" si="73"/>
        <v>1500</v>
      </c>
      <c r="R65" s="614">
        <f t="shared" si="74"/>
        <v>1500</v>
      </c>
      <c r="S65" s="614">
        <f t="shared" si="75"/>
        <v>1500</v>
      </c>
      <c r="T65" s="614">
        <f t="shared" si="76"/>
        <v>1500</v>
      </c>
      <c r="U65" s="619"/>
      <c r="V65" s="614"/>
      <c r="W65" s="620">
        <f t="shared" si="91"/>
        <v>1500</v>
      </c>
      <c r="X65" s="620">
        <f t="shared" si="104"/>
        <v>1500</v>
      </c>
      <c r="Y65" s="620">
        <f t="shared" si="104"/>
        <v>1500</v>
      </c>
      <c r="Z65" s="620">
        <f t="shared" si="104"/>
        <v>1500</v>
      </c>
      <c r="AA65" s="620">
        <f t="shared" si="104"/>
        <v>1500</v>
      </c>
      <c r="AB65" s="620">
        <f t="shared" si="104"/>
        <v>1500</v>
      </c>
      <c r="AC65" s="620">
        <f t="shared" si="104"/>
        <v>1500</v>
      </c>
      <c r="AD65" s="620">
        <f t="shared" si="104"/>
        <v>1500</v>
      </c>
      <c r="AE65" s="620">
        <f t="shared" si="104"/>
        <v>1500</v>
      </c>
      <c r="AF65" s="620">
        <f t="shared" si="104"/>
        <v>1500</v>
      </c>
      <c r="AG65" s="620">
        <f t="shared" si="104"/>
        <v>1500</v>
      </c>
      <c r="AH65" s="620">
        <f t="shared" si="104"/>
        <v>1500</v>
      </c>
      <c r="AI65" s="621">
        <f t="shared" si="77"/>
        <v>1500</v>
      </c>
      <c r="AJ65" s="621">
        <f t="shared" si="94"/>
        <v>1500</v>
      </c>
      <c r="AK65" s="621">
        <f t="shared" si="94"/>
        <v>1500</v>
      </c>
      <c r="AL65" s="621">
        <f t="shared" si="94"/>
        <v>1500</v>
      </c>
      <c r="AM65" s="621">
        <f t="shared" si="94"/>
        <v>1500</v>
      </c>
      <c r="AN65" s="621">
        <f t="shared" si="94"/>
        <v>1500</v>
      </c>
      <c r="AO65" s="621">
        <f t="shared" si="94"/>
        <v>1500</v>
      </c>
      <c r="AP65" s="621">
        <f t="shared" si="94"/>
        <v>1500</v>
      </c>
      <c r="AQ65" s="621">
        <f t="shared" si="94"/>
        <v>1500</v>
      </c>
      <c r="AR65" s="621">
        <f t="shared" si="94"/>
        <v>1500</v>
      </c>
      <c r="AS65" s="621">
        <f t="shared" si="94"/>
        <v>1500</v>
      </c>
      <c r="AT65" s="621">
        <f t="shared" si="94"/>
        <v>1500</v>
      </c>
      <c r="AU65" s="622">
        <f t="shared" si="78"/>
        <v>1500</v>
      </c>
      <c r="AV65" s="622">
        <f t="shared" si="93"/>
        <v>1500</v>
      </c>
      <c r="AW65" s="622">
        <f t="shared" si="93"/>
        <v>1500</v>
      </c>
      <c r="AX65" s="622">
        <f t="shared" si="93"/>
        <v>1500</v>
      </c>
      <c r="AY65" s="622">
        <f t="shared" si="93"/>
        <v>1500</v>
      </c>
      <c r="AZ65" s="622">
        <f t="shared" si="93"/>
        <v>1500</v>
      </c>
      <c r="BA65" s="622">
        <f t="shared" si="93"/>
        <v>1500</v>
      </c>
      <c r="BB65" s="622">
        <f t="shared" si="93"/>
        <v>1500</v>
      </c>
      <c r="BC65" s="622">
        <f t="shared" si="93"/>
        <v>1500</v>
      </c>
      <c r="BD65" s="622">
        <f t="shared" si="93"/>
        <v>1500</v>
      </c>
      <c r="BE65" s="622">
        <f t="shared" si="93"/>
        <v>1500</v>
      </c>
      <c r="BF65" s="622">
        <f t="shared" si="93"/>
        <v>1500</v>
      </c>
      <c r="BG65" s="623">
        <f t="shared" si="41"/>
        <v>1500</v>
      </c>
      <c r="BH65" s="623">
        <f t="shared" si="95"/>
        <v>1500</v>
      </c>
      <c r="BI65" s="623">
        <f t="shared" si="95"/>
        <v>1500</v>
      </c>
      <c r="BJ65" s="623">
        <f t="shared" si="95"/>
        <v>1500</v>
      </c>
      <c r="BK65" s="623">
        <f t="shared" si="95"/>
        <v>1500</v>
      </c>
      <c r="BL65" s="623">
        <f t="shared" si="95"/>
        <v>1500</v>
      </c>
      <c r="BM65" s="623">
        <f t="shared" si="95"/>
        <v>1500</v>
      </c>
      <c r="BN65" s="623">
        <f t="shared" si="95"/>
        <v>1500</v>
      </c>
      <c r="BO65" s="623">
        <f t="shared" si="95"/>
        <v>1500</v>
      </c>
      <c r="BP65" s="623">
        <f t="shared" si="95"/>
        <v>1500</v>
      </c>
      <c r="BQ65" s="623">
        <f t="shared" si="95"/>
        <v>1500</v>
      </c>
      <c r="BR65" s="623">
        <f t="shared" si="95"/>
        <v>1500</v>
      </c>
      <c r="BS65" s="1281">
        <f t="shared" si="45"/>
        <v>1500</v>
      </c>
      <c r="BT65" s="1281">
        <f t="shared" si="96"/>
        <v>1500</v>
      </c>
      <c r="BU65" s="1281">
        <f t="shared" si="96"/>
        <v>1500</v>
      </c>
      <c r="BV65" s="1281">
        <f t="shared" si="96"/>
        <v>1500</v>
      </c>
      <c r="BW65" s="1281">
        <f t="shared" si="96"/>
        <v>1500</v>
      </c>
      <c r="BX65" s="1281">
        <f t="shared" si="96"/>
        <v>1500</v>
      </c>
      <c r="BY65" s="1281">
        <f t="shared" si="96"/>
        <v>1500</v>
      </c>
      <c r="BZ65" s="1281">
        <f t="shared" si="96"/>
        <v>1500</v>
      </c>
      <c r="CA65" s="1281">
        <f t="shared" si="96"/>
        <v>1500</v>
      </c>
      <c r="CB65" s="1281">
        <f t="shared" si="96"/>
        <v>1500</v>
      </c>
      <c r="CC65" s="1281">
        <f t="shared" si="96"/>
        <v>1500</v>
      </c>
      <c r="CD65" s="1281">
        <f t="shared" si="96"/>
        <v>1500</v>
      </c>
      <c r="CE65" s="623">
        <f t="shared" si="23"/>
        <v>1500</v>
      </c>
      <c r="CF65" s="623">
        <f t="shared" si="97"/>
        <v>1500</v>
      </c>
      <c r="CG65" s="623">
        <f t="shared" si="97"/>
        <v>1500</v>
      </c>
      <c r="CH65" s="623">
        <f t="shared" si="97"/>
        <v>1500</v>
      </c>
      <c r="CI65" s="623">
        <f t="shared" si="97"/>
        <v>1500</v>
      </c>
      <c r="CJ65" s="623">
        <f t="shared" si="97"/>
        <v>1500</v>
      </c>
      <c r="CK65" s="623">
        <f t="shared" si="97"/>
        <v>1500</v>
      </c>
      <c r="CL65" s="623">
        <f t="shared" si="97"/>
        <v>1500</v>
      </c>
      <c r="CM65" s="623">
        <f t="shared" si="97"/>
        <v>1500</v>
      </c>
      <c r="CN65" s="623">
        <f t="shared" si="97"/>
        <v>1500</v>
      </c>
      <c r="CO65" s="623">
        <f t="shared" si="97"/>
        <v>1500</v>
      </c>
      <c r="CP65" s="623">
        <f t="shared" si="97"/>
        <v>1500</v>
      </c>
      <c r="CQ65" s="1281">
        <f t="shared" si="25"/>
        <v>1500</v>
      </c>
      <c r="CR65" s="1281">
        <f t="shared" si="98"/>
        <v>1500</v>
      </c>
      <c r="CS65" s="1281">
        <f t="shared" si="98"/>
        <v>1500</v>
      </c>
      <c r="CT65" s="1281">
        <f t="shared" si="98"/>
        <v>1500</v>
      </c>
      <c r="CU65" s="1281">
        <f t="shared" si="98"/>
        <v>1500</v>
      </c>
      <c r="CV65" s="1281">
        <f t="shared" si="98"/>
        <v>1500</v>
      </c>
      <c r="CW65" s="1281">
        <f t="shared" si="98"/>
        <v>1500</v>
      </c>
      <c r="CX65" s="1281">
        <f t="shared" si="98"/>
        <v>1500</v>
      </c>
      <c r="CY65" s="1281">
        <f t="shared" si="98"/>
        <v>1500</v>
      </c>
      <c r="CZ65" s="1281">
        <f t="shared" si="98"/>
        <v>1500</v>
      </c>
      <c r="DA65" s="1281">
        <f t="shared" si="98"/>
        <v>1500</v>
      </c>
      <c r="DB65" s="1281">
        <f t="shared" si="98"/>
        <v>1500</v>
      </c>
      <c r="DC65" s="623">
        <f t="shared" si="27"/>
        <v>1500</v>
      </c>
      <c r="DD65" s="623">
        <f t="shared" si="99"/>
        <v>1500</v>
      </c>
      <c r="DE65" s="623">
        <f t="shared" si="99"/>
        <v>1500</v>
      </c>
      <c r="DF65" s="623">
        <f t="shared" si="99"/>
        <v>1500</v>
      </c>
      <c r="DG65" s="623">
        <f t="shared" si="99"/>
        <v>1500</v>
      </c>
      <c r="DH65" s="623">
        <f t="shared" si="99"/>
        <v>1500</v>
      </c>
      <c r="DI65" s="623">
        <f t="shared" si="99"/>
        <v>1500</v>
      </c>
      <c r="DJ65" s="623">
        <f t="shared" si="99"/>
        <v>1500</v>
      </c>
      <c r="DK65" s="623">
        <f t="shared" si="99"/>
        <v>1500</v>
      </c>
      <c r="DL65" s="623">
        <f t="shared" si="99"/>
        <v>1500</v>
      </c>
      <c r="DM65" s="623">
        <f t="shared" si="99"/>
        <v>1500</v>
      </c>
      <c r="DN65" s="623">
        <f t="shared" si="99"/>
        <v>1500</v>
      </c>
      <c r="DO65" s="1281">
        <f t="shared" si="29"/>
        <v>1500</v>
      </c>
      <c r="DP65" s="1281">
        <f t="shared" si="100"/>
        <v>1500</v>
      </c>
      <c r="DQ65" s="1281">
        <f t="shared" si="100"/>
        <v>1500</v>
      </c>
      <c r="DR65" s="1281">
        <f t="shared" si="100"/>
        <v>1500</v>
      </c>
      <c r="DS65" s="1281">
        <f t="shared" si="100"/>
        <v>1500</v>
      </c>
      <c r="DT65" s="1281">
        <f t="shared" si="100"/>
        <v>1500</v>
      </c>
      <c r="DU65" s="1281">
        <f t="shared" si="100"/>
        <v>1500</v>
      </c>
      <c r="DV65" s="1281">
        <f t="shared" si="100"/>
        <v>1500</v>
      </c>
      <c r="DW65" s="1281">
        <f t="shared" si="100"/>
        <v>1500</v>
      </c>
      <c r="DX65" s="1281">
        <f t="shared" si="100"/>
        <v>1500</v>
      </c>
      <c r="DY65" s="1281">
        <f t="shared" si="100"/>
        <v>1500</v>
      </c>
      <c r="DZ65" s="1281">
        <f t="shared" si="100"/>
        <v>1500</v>
      </c>
      <c r="EA65" s="623">
        <f t="shared" si="31"/>
        <v>1500</v>
      </c>
      <c r="EB65" s="623">
        <f t="shared" si="101"/>
        <v>1500</v>
      </c>
      <c r="EC65" s="623">
        <f t="shared" si="101"/>
        <v>1500</v>
      </c>
      <c r="ED65" s="623">
        <f t="shared" si="101"/>
        <v>1500</v>
      </c>
      <c r="EE65" s="623">
        <f t="shared" si="101"/>
        <v>1500</v>
      </c>
      <c r="EF65" s="623">
        <f t="shared" si="101"/>
        <v>1500</v>
      </c>
      <c r="EG65" s="623">
        <f t="shared" si="101"/>
        <v>1500</v>
      </c>
      <c r="EH65" s="623">
        <f t="shared" si="101"/>
        <v>1500</v>
      </c>
      <c r="EI65" s="623">
        <f t="shared" si="101"/>
        <v>1500</v>
      </c>
      <c r="EJ65" s="623">
        <f t="shared" si="101"/>
        <v>1500</v>
      </c>
      <c r="EK65" s="623">
        <f t="shared" si="101"/>
        <v>1500</v>
      </c>
      <c r="EL65" s="623">
        <f t="shared" si="101"/>
        <v>1500</v>
      </c>
    </row>
    <row r="66" spans="1:142">
      <c r="A66" s="7" t="str">
        <f>IF('Rent Roll_RedIQ 1'!B59&gt;0,'Rent Roll_RedIQ 1'!B59,"")</f>
        <v>835</v>
      </c>
      <c r="B66" s="7" t="str">
        <f>IF('Rent Roll_RedIQ 1'!C59&gt;0,'Rent Roll_RedIQ 1'!C59,"")</f>
        <v>A1</v>
      </c>
      <c r="C66" s="614">
        <f>IF('Rent Roll_RedIQ 1'!K59&gt;0,'Rent Roll_RedIQ 1'!K59,0)</f>
        <v>1075</v>
      </c>
      <c r="D66" s="615">
        <f>IF('Rent Roll_RedIQ 1'!J59&gt;0,'Rent Roll_RedIQ 1'!J59,"")</f>
        <v>1200</v>
      </c>
      <c r="E66" s="624">
        <f t="shared" si="42"/>
        <v>0.11627906976744184</v>
      </c>
      <c r="F66" s="194"/>
      <c r="G66" s="194"/>
      <c r="H66" s="616">
        <f t="shared" si="33"/>
        <v>1075</v>
      </c>
      <c r="I66" s="1200">
        <f>IF('Rent Roll_RedIQ 1'!S59&gt;0,'Rent Roll_RedIQ 1'!S59,Purchase_Date-1)</f>
        <v>45900</v>
      </c>
      <c r="J66" s="617">
        <f t="shared" si="34"/>
        <v>1075</v>
      </c>
      <c r="K66" s="1205">
        <f t="shared" si="35"/>
        <v>46265</v>
      </c>
      <c r="L66" s="618">
        <f t="shared" si="34"/>
        <v>1075</v>
      </c>
      <c r="M66" s="1208">
        <f t="shared" si="36"/>
        <v>46630</v>
      </c>
      <c r="N66" s="614">
        <f t="shared" si="70"/>
        <v>1075</v>
      </c>
      <c r="O66" s="614">
        <f t="shared" si="71"/>
        <v>1075</v>
      </c>
      <c r="P66" s="614">
        <f t="shared" si="72"/>
        <v>1075</v>
      </c>
      <c r="Q66" s="614">
        <f t="shared" si="73"/>
        <v>1075</v>
      </c>
      <c r="R66" s="614">
        <f t="shared" si="74"/>
        <v>1075</v>
      </c>
      <c r="S66" s="614">
        <f t="shared" si="75"/>
        <v>1075</v>
      </c>
      <c r="T66" s="614">
        <f t="shared" si="76"/>
        <v>1075</v>
      </c>
      <c r="U66" s="619"/>
      <c r="V66" s="614"/>
      <c r="W66" s="620">
        <f t="shared" si="91"/>
        <v>1075</v>
      </c>
      <c r="X66" s="620">
        <f t="shared" si="104"/>
        <v>1075</v>
      </c>
      <c r="Y66" s="620">
        <f t="shared" si="104"/>
        <v>1075</v>
      </c>
      <c r="Z66" s="620">
        <f t="shared" si="104"/>
        <v>1075</v>
      </c>
      <c r="AA66" s="620">
        <f t="shared" si="104"/>
        <v>1075</v>
      </c>
      <c r="AB66" s="620">
        <f t="shared" si="104"/>
        <v>1075</v>
      </c>
      <c r="AC66" s="620">
        <f t="shared" si="104"/>
        <v>1075</v>
      </c>
      <c r="AD66" s="620">
        <f t="shared" si="104"/>
        <v>1075</v>
      </c>
      <c r="AE66" s="620">
        <f t="shared" si="104"/>
        <v>1075</v>
      </c>
      <c r="AF66" s="620">
        <f t="shared" si="104"/>
        <v>1075</v>
      </c>
      <c r="AG66" s="620">
        <f t="shared" si="104"/>
        <v>1075</v>
      </c>
      <c r="AH66" s="620">
        <f t="shared" si="104"/>
        <v>1075</v>
      </c>
      <c r="AI66" s="621">
        <f t="shared" si="77"/>
        <v>1075</v>
      </c>
      <c r="AJ66" s="621">
        <f t="shared" si="94"/>
        <v>1075</v>
      </c>
      <c r="AK66" s="621">
        <f t="shared" si="94"/>
        <v>1075</v>
      </c>
      <c r="AL66" s="621">
        <f t="shared" si="94"/>
        <v>1075</v>
      </c>
      <c r="AM66" s="621">
        <f t="shared" si="94"/>
        <v>1075</v>
      </c>
      <c r="AN66" s="621">
        <f t="shared" si="94"/>
        <v>1075</v>
      </c>
      <c r="AO66" s="621">
        <f t="shared" si="94"/>
        <v>1075</v>
      </c>
      <c r="AP66" s="621">
        <f t="shared" si="94"/>
        <v>1075</v>
      </c>
      <c r="AQ66" s="621">
        <f t="shared" si="94"/>
        <v>1075</v>
      </c>
      <c r="AR66" s="621">
        <f t="shared" si="94"/>
        <v>1075</v>
      </c>
      <c r="AS66" s="621">
        <f t="shared" si="94"/>
        <v>1075</v>
      </c>
      <c r="AT66" s="621">
        <f t="shared" si="94"/>
        <v>1075</v>
      </c>
      <c r="AU66" s="622">
        <f t="shared" si="78"/>
        <v>1075</v>
      </c>
      <c r="AV66" s="622">
        <f t="shared" si="93"/>
        <v>1075</v>
      </c>
      <c r="AW66" s="622">
        <f t="shared" si="93"/>
        <v>1075</v>
      </c>
      <c r="AX66" s="622">
        <f t="shared" si="93"/>
        <v>1075</v>
      </c>
      <c r="AY66" s="622">
        <f t="shared" si="93"/>
        <v>1075</v>
      </c>
      <c r="AZ66" s="622">
        <f t="shared" si="93"/>
        <v>1075</v>
      </c>
      <c r="BA66" s="622">
        <f t="shared" si="93"/>
        <v>1075</v>
      </c>
      <c r="BB66" s="622">
        <f t="shared" si="93"/>
        <v>1075</v>
      </c>
      <c r="BC66" s="622">
        <f t="shared" si="93"/>
        <v>1075</v>
      </c>
      <c r="BD66" s="622">
        <f t="shared" si="93"/>
        <v>1075</v>
      </c>
      <c r="BE66" s="622">
        <f t="shared" si="93"/>
        <v>1075</v>
      </c>
      <c r="BF66" s="622">
        <f t="shared" si="93"/>
        <v>1075</v>
      </c>
      <c r="BG66" s="623">
        <f t="shared" si="41"/>
        <v>1075</v>
      </c>
      <c r="BH66" s="623">
        <f t="shared" si="95"/>
        <v>1075</v>
      </c>
      <c r="BI66" s="623">
        <f t="shared" si="95"/>
        <v>1075</v>
      </c>
      <c r="BJ66" s="623">
        <f t="shared" si="95"/>
        <v>1075</v>
      </c>
      <c r="BK66" s="623">
        <f t="shared" si="95"/>
        <v>1075</v>
      </c>
      <c r="BL66" s="623">
        <f t="shared" si="95"/>
        <v>1075</v>
      </c>
      <c r="BM66" s="623">
        <f t="shared" si="95"/>
        <v>1075</v>
      </c>
      <c r="BN66" s="623">
        <f t="shared" si="95"/>
        <v>1075</v>
      </c>
      <c r="BO66" s="623">
        <f t="shared" si="95"/>
        <v>1075</v>
      </c>
      <c r="BP66" s="623">
        <f t="shared" si="95"/>
        <v>1075</v>
      </c>
      <c r="BQ66" s="623">
        <f t="shared" si="95"/>
        <v>1075</v>
      </c>
      <c r="BR66" s="623">
        <f t="shared" si="95"/>
        <v>1075</v>
      </c>
      <c r="BS66" s="1281">
        <f t="shared" si="45"/>
        <v>1075</v>
      </c>
      <c r="BT66" s="1281">
        <f t="shared" si="96"/>
        <v>1075</v>
      </c>
      <c r="BU66" s="1281">
        <f t="shared" si="96"/>
        <v>1075</v>
      </c>
      <c r="BV66" s="1281">
        <f t="shared" si="96"/>
        <v>1075</v>
      </c>
      <c r="BW66" s="1281">
        <f t="shared" si="96"/>
        <v>1075</v>
      </c>
      <c r="BX66" s="1281">
        <f t="shared" si="96"/>
        <v>1075</v>
      </c>
      <c r="BY66" s="1281">
        <f t="shared" si="96"/>
        <v>1075</v>
      </c>
      <c r="BZ66" s="1281">
        <f t="shared" si="96"/>
        <v>1075</v>
      </c>
      <c r="CA66" s="1281">
        <f t="shared" si="96"/>
        <v>1075</v>
      </c>
      <c r="CB66" s="1281">
        <f t="shared" si="96"/>
        <v>1075</v>
      </c>
      <c r="CC66" s="1281">
        <f t="shared" si="96"/>
        <v>1075</v>
      </c>
      <c r="CD66" s="1281">
        <f t="shared" si="96"/>
        <v>1075</v>
      </c>
      <c r="CE66" s="623">
        <f t="shared" si="23"/>
        <v>1075</v>
      </c>
      <c r="CF66" s="623">
        <f t="shared" si="97"/>
        <v>1075</v>
      </c>
      <c r="CG66" s="623">
        <f t="shared" si="97"/>
        <v>1075</v>
      </c>
      <c r="CH66" s="623">
        <f t="shared" si="97"/>
        <v>1075</v>
      </c>
      <c r="CI66" s="623">
        <f t="shared" si="97"/>
        <v>1075</v>
      </c>
      <c r="CJ66" s="623">
        <f t="shared" si="97"/>
        <v>1075</v>
      </c>
      <c r="CK66" s="623">
        <f t="shared" si="97"/>
        <v>1075</v>
      </c>
      <c r="CL66" s="623">
        <f t="shared" si="97"/>
        <v>1075</v>
      </c>
      <c r="CM66" s="623">
        <f t="shared" si="97"/>
        <v>1075</v>
      </c>
      <c r="CN66" s="623">
        <f t="shared" si="97"/>
        <v>1075</v>
      </c>
      <c r="CO66" s="623">
        <f t="shared" si="97"/>
        <v>1075</v>
      </c>
      <c r="CP66" s="623">
        <f t="shared" si="97"/>
        <v>1075</v>
      </c>
      <c r="CQ66" s="1281">
        <f t="shared" si="25"/>
        <v>1075</v>
      </c>
      <c r="CR66" s="1281">
        <f t="shared" si="98"/>
        <v>1075</v>
      </c>
      <c r="CS66" s="1281">
        <f t="shared" si="98"/>
        <v>1075</v>
      </c>
      <c r="CT66" s="1281">
        <f t="shared" si="98"/>
        <v>1075</v>
      </c>
      <c r="CU66" s="1281">
        <f t="shared" si="98"/>
        <v>1075</v>
      </c>
      <c r="CV66" s="1281">
        <f t="shared" si="98"/>
        <v>1075</v>
      </c>
      <c r="CW66" s="1281">
        <f t="shared" si="98"/>
        <v>1075</v>
      </c>
      <c r="CX66" s="1281">
        <f t="shared" si="98"/>
        <v>1075</v>
      </c>
      <c r="CY66" s="1281">
        <f t="shared" si="98"/>
        <v>1075</v>
      </c>
      <c r="CZ66" s="1281">
        <f t="shared" si="98"/>
        <v>1075</v>
      </c>
      <c r="DA66" s="1281">
        <f t="shared" si="98"/>
        <v>1075</v>
      </c>
      <c r="DB66" s="1281">
        <f t="shared" si="98"/>
        <v>1075</v>
      </c>
      <c r="DC66" s="623">
        <f t="shared" si="27"/>
        <v>1075</v>
      </c>
      <c r="DD66" s="623">
        <f t="shared" si="99"/>
        <v>1075</v>
      </c>
      <c r="DE66" s="623">
        <f t="shared" si="99"/>
        <v>1075</v>
      </c>
      <c r="DF66" s="623">
        <f t="shared" si="99"/>
        <v>1075</v>
      </c>
      <c r="DG66" s="623">
        <f t="shared" si="99"/>
        <v>1075</v>
      </c>
      <c r="DH66" s="623">
        <f t="shared" si="99"/>
        <v>1075</v>
      </c>
      <c r="DI66" s="623">
        <f t="shared" si="99"/>
        <v>1075</v>
      </c>
      <c r="DJ66" s="623">
        <f t="shared" si="99"/>
        <v>1075</v>
      </c>
      <c r="DK66" s="623">
        <f t="shared" si="99"/>
        <v>1075</v>
      </c>
      <c r="DL66" s="623">
        <f t="shared" si="99"/>
        <v>1075</v>
      </c>
      <c r="DM66" s="623">
        <f t="shared" si="99"/>
        <v>1075</v>
      </c>
      <c r="DN66" s="623">
        <f t="shared" si="99"/>
        <v>1075</v>
      </c>
      <c r="DO66" s="1281">
        <f t="shared" si="29"/>
        <v>1075</v>
      </c>
      <c r="DP66" s="1281">
        <f t="shared" si="100"/>
        <v>1075</v>
      </c>
      <c r="DQ66" s="1281">
        <f t="shared" si="100"/>
        <v>1075</v>
      </c>
      <c r="DR66" s="1281">
        <f t="shared" si="100"/>
        <v>1075</v>
      </c>
      <c r="DS66" s="1281">
        <f t="shared" si="100"/>
        <v>1075</v>
      </c>
      <c r="DT66" s="1281">
        <f t="shared" si="100"/>
        <v>1075</v>
      </c>
      <c r="DU66" s="1281">
        <f t="shared" si="100"/>
        <v>1075</v>
      </c>
      <c r="DV66" s="1281">
        <f t="shared" si="100"/>
        <v>1075</v>
      </c>
      <c r="DW66" s="1281">
        <f t="shared" si="100"/>
        <v>1075</v>
      </c>
      <c r="DX66" s="1281">
        <f t="shared" si="100"/>
        <v>1075</v>
      </c>
      <c r="DY66" s="1281">
        <f t="shared" si="100"/>
        <v>1075</v>
      </c>
      <c r="DZ66" s="1281">
        <f t="shared" si="100"/>
        <v>1075</v>
      </c>
      <c r="EA66" s="623">
        <f t="shared" si="31"/>
        <v>1075</v>
      </c>
      <c r="EB66" s="623">
        <f t="shared" si="101"/>
        <v>1075</v>
      </c>
      <c r="EC66" s="623">
        <f t="shared" si="101"/>
        <v>1075</v>
      </c>
      <c r="ED66" s="623">
        <f t="shared" si="101"/>
        <v>1075</v>
      </c>
      <c r="EE66" s="623">
        <f t="shared" si="101"/>
        <v>1075</v>
      </c>
      <c r="EF66" s="623">
        <f t="shared" si="101"/>
        <v>1075</v>
      </c>
      <c r="EG66" s="623">
        <f t="shared" si="101"/>
        <v>1075</v>
      </c>
      <c r="EH66" s="623">
        <f t="shared" si="101"/>
        <v>1075</v>
      </c>
      <c r="EI66" s="623">
        <f t="shared" si="101"/>
        <v>1075</v>
      </c>
      <c r="EJ66" s="623">
        <f t="shared" si="101"/>
        <v>1075</v>
      </c>
      <c r="EK66" s="623">
        <f t="shared" si="101"/>
        <v>1075</v>
      </c>
      <c r="EL66" s="623">
        <f t="shared" si="101"/>
        <v>1075</v>
      </c>
    </row>
    <row r="67" spans="1:142">
      <c r="A67" s="7" t="str">
        <f>IF('Rent Roll_RedIQ 1'!B60&gt;0,'Rent Roll_RedIQ 1'!B60,"")</f>
        <v>914</v>
      </c>
      <c r="B67" s="7" t="str">
        <f>IF('Rent Roll_RedIQ 1'!C60&gt;0,'Rent Roll_RedIQ 1'!C60,"")</f>
        <v>A1</v>
      </c>
      <c r="C67" s="614">
        <f>IF('Rent Roll_RedIQ 1'!K60&gt;0,'Rent Roll_RedIQ 1'!K60,0)</f>
        <v>1075</v>
      </c>
      <c r="D67" s="615">
        <f>IF('Rent Roll_RedIQ 1'!J60&gt;0,'Rent Roll_RedIQ 1'!J60,"")</f>
        <v>1200</v>
      </c>
      <c r="E67" s="624">
        <f t="shared" si="42"/>
        <v>0.11627906976744184</v>
      </c>
      <c r="F67" s="194"/>
      <c r="G67" s="194"/>
      <c r="H67" s="616">
        <f t="shared" si="33"/>
        <v>1075</v>
      </c>
      <c r="I67" s="1200">
        <f>IF('Rent Roll_RedIQ 1'!S60&gt;0,'Rent Roll_RedIQ 1'!S60,Purchase_Date-1)</f>
        <v>45900</v>
      </c>
      <c r="J67" s="617">
        <f t="shared" si="34"/>
        <v>1075</v>
      </c>
      <c r="K67" s="1205">
        <f t="shared" si="35"/>
        <v>46265</v>
      </c>
      <c r="L67" s="618">
        <f t="shared" si="34"/>
        <v>1075</v>
      </c>
      <c r="M67" s="1208">
        <f t="shared" si="36"/>
        <v>46630</v>
      </c>
      <c r="N67" s="614">
        <f t="shared" si="70"/>
        <v>1075</v>
      </c>
      <c r="O67" s="614">
        <f t="shared" si="71"/>
        <v>1075</v>
      </c>
      <c r="P67" s="614">
        <f t="shared" si="72"/>
        <v>1075</v>
      </c>
      <c r="Q67" s="614">
        <f t="shared" si="73"/>
        <v>1075</v>
      </c>
      <c r="R67" s="614">
        <f t="shared" si="74"/>
        <v>1075</v>
      </c>
      <c r="S67" s="614">
        <f t="shared" si="75"/>
        <v>1075</v>
      </c>
      <c r="T67" s="614">
        <f t="shared" si="76"/>
        <v>1075</v>
      </c>
      <c r="U67" s="619"/>
      <c r="V67" s="614"/>
      <c r="W67" s="620">
        <f t="shared" si="91"/>
        <v>1075</v>
      </c>
      <c r="X67" s="620">
        <f t="shared" ref="X67:AH70" si="105">IF($I67&gt;=X$11,$C67,$H67)</f>
        <v>1075</v>
      </c>
      <c r="Y67" s="620">
        <f t="shared" si="105"/>
        <v>1075</v>
      </c>
      <c r="Z67" s="620">
        <f t="shared" si="105"/>
        <v>1075</v>
      </c>
      <c r="AA67" s="620">
        <f t="shared" si="105"/>
        <v>1075</v>
      </c>
      <c r="AB67" s="620">
        <f t="shared" si="105"/>
        <v>1075</v>
      </c>
      <c r="AC67" s="620">
        <f t="shared" si="105"/>
        <v>1075</v>
      </c>
      <c r="AD67" s="620">
        <f t="shared" si="105"/>
        <v>1075</v>
      </c>
      <c r="AE67" s="620">
        <f t="shared" si="105"/>
        <v>1075</v>
      </c>
      <c r="AF67" s="620">
        <f t="shared" si="105"/>
        <v>1075</v>
      </c>
      <c r="AG67" s="620">
        <f t="shared" si="105"/>
        <v>1075</v>
      </c>
      <c r="AH67" s="620">
        <f t="shared" si="105"/>
        <v>1075</v>
      </c>
      <c r="AI67" s="621">
        <f t="shared" si="77"/>
        <v>1075</v>
      </c>
      <c r="AJ67" s="621">
        <f t="shared" si="94"/>
        <v>1075</v>
      </c>
      <c r="AK67" s="621">
        <f t="shared" si="94"/>
        <v>1075</v>
      </c>
      <c r="AL67" s="621">
        <f t="shared" si="94"/>
        <v>1075</v>
      </c>
      <c r="AM67" s="621">
        <f t="shared" si="94"/>
        <v>1075</v>
      </c>
      <c r="AN67" s="621">
        <f t="shared" si="94"/>
        <v>1075</v>
      </c>
      <c r="AO67" s="621">
        <f t="shared" si="94"/>
        <v>1075</v>
      </c>
      <c r="AP67" s="621">
        <f t="shared" si="94"/>
        <v>1075</v>
      </c>
      <c r="AQ67" s="621">
        <f t="shared" si="94"/>
        <v>1075</v>
      </c>
      <c r="AR67" s="621">
        <f t="shared" si="94"/>
        <v>1075</v>
      </c>
      <c r="AS67" s="621">
        <f t="shared" si="94"/>
        <v>1075</v>
      </c>
      <c r="AT67" s="621">
        <f t="shared" si="94"/>
        <v>1075</v>
      </c>
      <c r="AU67" s="622">
        <f t="shared" si="78"/>
        <v>1075</v>
      </c>
      <c r="AV67" s="622">
        <f t="shared" si="93"/>
        <v>1075</v>
      </c>
      <c r="AW67" s="622">
        <f t="shared" si="93"/>
        <v>1075</v>
      </c>
      <c r="AX67" s="622">
        <f t="shared" si="93"/>
        <v>1075</v>
      </c>
      <c r="AY67" s="622">
        <f t="shared" si="93"/>
        <v>1075</v>
      </c>
      <c r="AZ67" s="622">
        <f t="shared" si="93"/>
        <v>1075</v>
      </c>
      <c r="BA67" s="622">
        <f t="shared" si="93"/>
        <v>1075</v>
      </c>
      <c r="BB67" s="622">
        <f t="shared" si="93"/>
        <v>1075</v>
      </c>
      <c r="BC67" s="622">
        <f t="shared" si="93"/>
        <v>1075</v>
      </c>
      <c r="BD67" s="622">
        <f t="shared" si="93"/>
        <v>1075</v>
      </c>
      <c r="BE67" s="622">
        <f t="shared" si="93"/>
        <v>1075</v>
      </c>
      <c r="BF67" s="622">
        <f t="shared" si="93"/>
        <v>1075</v>
      </c>
      <c r="BG67" s="623">
        <f t="shared" si="41"/>
        <v>1075</v>
      </c>
      <c r="BH67" s="623">
        <f t="shared" si="95"/>
        <v>1075</v>
      </c>
      <c r="BI67" s="623">
        <f t="shared" si="95"/>
        <v>1075</v>
      </c>
      <c r="BJ67" s="623">
        <f t="shared" si="95"/>
        <v>1075</v>
      </c>
      <c r="BK67" s="623">
        <f t="shared" si="95"/>
        <v>1075</v>
      </c>
      <c r="BL67" s="623">
        <f t="shared" si="95"/>
        <v>1075</v>
      </c>
      <c r="BM67" s="623">
        <f t="shared" si="95"/>
        <v>1075</v>
      </c>
      <c r="BN67" s="623">
        <f t="shared" si="95"/>
        <v>1075</v>
      </c>
      <c r="BO67" s="623">
        <f t="shared" si="95"/>
        <v>1075</v>
      </c>
      <c r="BP67" s="623">
        <f t="shared" si="95"/>
        <v>1075</v>
      </c>
      <c r="BQ67" s="623">
        <f t="shared" si="95"/>
        <v>1075</v>
      </c>
      <c r="BR67" s="623">
        <f t="shared" si="95"/>
        <v>1075</v>
      </c>
      <c r="BS67" s="1281">
        <f t="shared" si="45"/>
        <v>1075</v>
      </c>
      <c r="BT67" s="1281">
        <f t="shared" si="96"/>
        <v>1075</v>
      </c>
      <c r="BU67" s="1281">
        <f t="shared" si="96"/>
        <v>1075</v>
      </c>
      <c r="BV67" s="1281">
        <f t="shared" si="96"/>
        <v>1075</v>
      </c>
      <c r="BW67" s="1281">
        <f t="shared" si="96"/>
        <v>1075</v>
      </c>
      <c r="BX67" s="1281">
        <f t="shared" si="96"/>
        <v>1075</v>
      </c>
      <c r="BY67" s="1281">
        <f t="shared" si="96"/>
        <v>1075</v>
      </c>
      <c r="BZ67" s="1281">
        <f t="shared" si="96"/>
        <v>1075</v>
      </c>
      <c r="CA67" s="1281">
        <f t="shared" si="96"/>
        <v>1075</v>
      </c>
      <c r="CB67" s="1281">
        <f t="shared" si="96"/>
        <v>1075</v>
      </c>
      <c r="CC67" s="1281">
        <f t="shared" si="96"/>
        <v>1075</v>
      </c>
      <c r="CD67" s="1281">
        <f t="shared" si="96"/>
        <v>1075</v>
      </c>
      <c r="CE67" s="623">
        <f t="shared" si="23"/>
        <v>1075</v>
      </c>
      <c r="CF67" s="623">
        <f t="shared" si="97"/>
        <v>1075</v>
      </c>
      <c r="CG67" s="623">
        <f t="shared" si="97"/>
        <v>1075</v>
      </c>
      <c r="CH67" s="623">
        <f t="shared" si="97"/>
        <v>1075</v>
      </c>
      <c r="CI67" s="623">
        <f t="shared" si="97"/>
        <v>1075</v>
      </c>
      <c r="CJ67" s="623">
        <f t="shared" si="97"/>
        <v>1075</v>
      </c>
      <c r="CK67" s="623">
        <f t="shared" si="97"/>
        <v>1075</v>
      </c>
      <c r="CL67" s="623">
        <f t="shared" si="97"/>
        <v>1075</v>
      </c>
      <c r="CM67" s="623">
        <f t="shared" si="97"/>
        <v>1075</v>
      </c>
      <c r="CN67" s="623">
        <f t="shared" si="97"/>
        <v>1075</v>
      </c>
      <c r="CO67" s="623">
        <f t="shared" si="97"/>
        <v>1075</v>
      </c>
      <c r="CP67" s="623">
        <f t="shared" si="97"/>
        <v>1075</v>
      </c>
      <c r="CQ67" s="1281">
        <f t="shared" si="25"/>
        <v>1075</v>
      </c>
      <c r="CR67" s="1281">
        <f t="shared" si="98"/>
        <v>1075</v>
      </c>
      <c r="CS67" s="1281">
        <f t="shared" si="98"/>
        <v>1075</v>
      </c>
      <c r="CT67" s="1281">
        <f t="shared" si="98"/>
        <v>1075</v>
      </c>
      <c r="CU67" s="1281">
        <f t="shared" si="98"/>
        <v>1075</v>
      </c>
      <c r="CV67" s="1281">
        <f t="shared" si="98"/>
        <v>1075</v>
      </c>
      <c r="CW67" s="1281">
        <f t="shared" si="98"/>
        <v>1075</v>
      </c>
      <c r="CX67" s="1281">
        <f t="shared" si="98"/>
        <v>1075</v>
      </c>
      <c r="CY67" s="1281">
        <f t="shared" si="98"/>
        <v>1075</v>
      </c>
      <c r="CZ67" s="1281">
        <f t="shared" si="98"/>
        <v>1075</v>
      </c>
      <c r="DA67" s="1281">
        <f t="shared" si="98"/>
        <v>1075</v>
      </c>
      <c r="DB67" s="1281">
        <f t="shared" si="98"/>
        <v>1075</v>
      </c>
      <c r="DC67" s="623">
        <f t="shared" si="27"/>
        <v>1075</v>
      </c>
      <c r="DD67" s="623">
        <f t="shared" si="99"/>
        <v>1075</v>
      </c>
      <c r="DE67" s="623">
        <f t="shared" si="99"/>
        <v>1075</v>
      </c>
      <c r="DF67" s="623">
        <f t="shared" si="99"/>
        <v>1075</v>
      </c>
      <c r="DG67" s="623">
        <f t="shared" si="99"/>
        <v>1075</v>
      </c>
      <c r="DH67" s="623">
        <f t="shared" si="99"/>
        <v>1075</v>
      </c>
      <c r="DI67" s="623">
        <f t="shared" si="99"/>
        <v>1075</v>
      </c>
      <c r="DJ67" s="623">
        <f t="shared" si="99"/>
        <v>1075</v>
      </c>
      <c r="DK67" s="623">
        <f t="shared" si="99"/>
        <v>1075</v>
      </c>
      <c r="DL67" s="623">
        <f t="shared" si="99"/>
        <v>1075</v>
      </c>
      <c r="DM67" s="623">
        <f t="shared" si="99"/>
        <v>1075</v>
      </c>
      <c r="DN67" s="623">
        <f t="shared" si="99"/>
        <v>1075</v>
      </c>
      <c r="DO67" s="1281">
        <f t="shared" si="29"/>
        <v>1075</v>
      </c>
      <c r="DP67" s="1281">
        <f t="shared" si="100"/>
        <v>1075</v>
      </c>
      <c r="DQ67" s="1281">
        <f t="shared" si="100"/>
        <v>1075</v>
      </c>
      <c r="DR67" s="1281">
        <f t="shared" si="100"/>
        <v>1075</v>
      </c>
      <c r="DS67" s="1281">
        <f t="shared" si="100"/>
        <v>1075</v>
      </c>
      <c r="DT67" s="1281">
        <f t="shared" si="100"/>
        <v>1075</v>
      </c>
      <c r="DU67" s="1281">
        <f t="shared" si="100"/>
        <v>1075</v>
      </c>
      <c r="DV67" s="1281">
        <f t="shared" si="100"/>
        <v>1075</v>
      </c>
      <c r="DW67" s="1281">
        <f t="shared" si="100"/>
        <v>1075</v>
      </c>
      <c r="DX67" s="1281">
        <f t="shared" si="100"/>
        <v>1075</v>
      </c>
      <c r="DY67" s="1281">
        <f t="shared" si="100"/>
        <v>1075</v>
      </c>
      <c r="DZ67" s="1281">
        <f t="shared" si="100"/>
        <v>1075</v>
      </c>
      <c r="EA67" s="623">
        <f t="shared" si="31"/>
        <v>1075</v>
      </c>
      <c r="EB67" s="623">
        <f t="shared" si="101"/>
        <v>1075</v>
      </c>
      <c r="EC67" s="623">
        <f t="shared" si="101"/>
        <v>1075</v>
      </c>
      <c r="ED67" s="623">
        <f t="shared" si="101"/>
        <v>1075</v>
      </c>
      <c r="EE67" s="623">
        <f t="shared" si="101"/>
        <v>1075</v>
      </c>
      <c r="EF67" s="623">
        <f t="shared" si="101"/>
        <v>1075</v>
      </c>
      <c r="EG67" s="623">
        <f t="shared" si="101"/>
        <v>1075</v>
      </c>
      <c r="EH67" s="623">
        <f t="shared" si="101"/>
        <v>1075</v>
      </c>
      <c r="EI67" s="623">
        <f t="shared" si="101"/>
        <v>1075</v>
      </c>
      <c r="EJ67" s="623">
        <f t="shared" si="101"/>
        <v>1075</v>
      </c>
      <c r="EK67" s="623">
        <f t="shared" si="101"/>
        <v>1075</v>
      </c>
      <c r="EL67" s="623">
        <f t="shared" si="101"/>
        <v>1075</v>
      </c>
    </row>
    <row r="68" spans="1:142">
      <c r="A68" s="7" t="str">
        <f>IF('Rent Roll_RedIQ 1'!B61&gt;0,'Rent Roll_RedIQ 1'!B61,"")</f>
        <v>934</v>
      </c>
      <c r="B68" s="7" t="str">
        <f>IF('Rent Roll_RedIQ 1'!C61&gt;0,'Rent Roll_RedIQ 1'!C61,"")</f>
        <v>A1</v>
      </c>
      <c r="C68" s="614">
        <f>IF('Rent Roll_RedIQ 1'!K61&gt;0,'Rent Roll_RedIQ 1'!K61,0)</f>
        <v>1125</v>
      </c>
      <c r="D68" s="615">
        <f>IF('Rent Roll_RedIQ 1'!J61&gt;0,'Rent Roll_RedIQ 1'!J61,"")</f>
        <v>1200</v>
      </c>
      <c r="E68" s="624">
        <f t="shared" si="42"/>
        <v>6.6666666666666652E-2</v>
      </c>
      <c r="F68" s="194"/>
      <c r="G68" s="194"/>
      <c r="H68" s="616">
        <f t="shared" si="33"/>
        <v>1125</v>
      </c>
      <c r="I68" s="1200">
        <f>IF('Rent Roll_RedIQ 1'!S61&gt;0,'Rent Roll_RedIQ 1'!S61,Purchase_Date-1)</f>
        <v>45900</v>
      </c>
      <c r="J68" s="617">
        <f t="shared" si="34"/>
        <v>1125</v>
      </c>
      <c r="K68" s="1205">
        <f t="shared" si="35"/>
        <v>46265</v>
      </c>
      <c r="L68" s="618">
        <f t="shared" si="34"/>
        <v>1125</v>
      </c>
      <c r="M68" s="1208">
        <f t="shared" si="36"/>
        <v>46630</v>
      </c>
      <c r="N68" s="614">
        <f t="shared" si="70"/>
        <v>1125</v>
      </c>
      <c r="O68" s="614">
        <f t="shared" si="71"/>
        <v>1125</v>
      </c>
      <c r="P68" s="614">
        <f t="shared" si="72"/>
        <v>1125</v>
      </c>
      <c r="Q68" s="614">
        <f t="shared" si="73"/>
        <v>1125</v>
      </c>
      <c r="R68" s="614">
        <f t="shared" si="74"/>
        <v>1125</v>
      </c>
      <c r="S68" s="614">
        <f t="shared" si="75"/>
        <v>1125</v>
      </c>
      <c r="T68" s="614">
        <f t="shared" si="76"/>
        <v>1125</v>
      </c>
      <c r="U68" s="619"/>
      <c r="V68" s="614"/>
      <c r="W68" s="620">
        <f t="shared" si="91"/>
        <v>1125</v>
      </c>
      <c r="X68" s="620">
        <f t="shared" si="105"/>
        <v>1125</v>
      </c>
      <c r="Y68" s="620">
        <f t="shared" si="105"/>
        <v>1125</v>
      </c>
      <c r="Z68" s="620">
        <f t="shared" si="105"/>
        <v>1125</v>
      </c>
      <c r="AA68" s="620">
        <f t="shared" si="105"/>
        <v>1125</v>
      </c>
      <c r="AB68" s="620">
        <f t="shared" si="105"/>
        <v>1125</v>
      </c>
      <c r="AC68" s="620">
        <f t="shared" si="105"/>
        <v>1125</v>
      </c>
      <c r="AD68" s="620">
        <f t="shared" si="105"/>
        <v>1125</v>
      </c>
      <c r="AE68" s="620">
        <f t="shared" si="105"/>
        <v>1125</v>
      </c>
      <c r="AF68" s="620">
        <f t="shared" si="105"/>
        <v>1125</v>
      </c>
      <c r="AG68" s="620">
        <f t="shared" si="105"/>
        <v>1125</v>
      </c>
      <c r="AH68" s="620">
        <f t="shared" si="105"/>
        <v>1125</v>
      </c>
      <c r="AI68" s="621">
        <f t="shared" si="77"/>
        <v>1125</v>
      </c>
      <c r="AJ68" s="621">
        <f t="shared" si="94"/>
        <v>1125</v>
      </c>
      <c r="AK68" s="621">
        <f t="shared" si="94"/>
        <v>1125</v>
      </c>
      <c r="AL68" s="621">
        <f t="shared" si="94"/>
        <v>1125</v>
      </c>
      <c r="AM68" s="621">
        <f t="shared" si="94"/>
        <v>1125</v>
      </c>
      <c r="AN68" s="621">
        <f t="shared" si="94"/>
        <v>1125</v>
      </c>
      <c r="AO68" s="621">
        <f t="shared" si="94"/>
        <v>1125</v>
      </c>
      <c r="AP68" s="621">
        <f t="shared" si="94"/>
        <v>1125</v>
      </c>
      <c r="AQ68" s="621">
        <f t="shared" si="94"/>
        <v>1125</v>
      </c>
      <c r="AR68" s="621">
        <f t="shared" si="94"/>
        <v>1125</v>
      </c>
      <c r="AS68" s="621">
        <f t="shared" si="94"/>
        <v>1125</v>
      </c>
      <c r="AT68" s="621">
        <f t="shared" si="94"/>
        <v>1125</v>
      </c>
      <c r="AU68" s="622">
        <f t="shared" si="78"/>
        <v>1125</v>
      </c>
      <c r="AV68" s="622">
        <f t="shared" si="93"/>
        <v>1125</v>
      </c>
      <c r="AW68" s="622">
        <f t="shared" si="93"/>
        <v>1125</v>
      </c>
      <c r="AX68" s="622">
        <f t="shared" si="93"/>
        <v>1125</v>
      </c>
      <c r="AY68" s="622">
        <f t="shared" si="93"/>
        <v>1125</v>
      </c>
      <c r="AZ68" s="622">
        <f t="shared" si="93"/>
        <v>1125</v>
      </c>
      <c r="BA68" s="622">
        <f t="shared" si="93"/>
        <v>1125</v>
      </c>
      <c r="BB68" s="622">
        <f t="shared" si="93"/>
        <v>1125</v>
      </c>
      <c r="BC68" s="622">
        <f t="shared" si="93"/>
        <v>1125</v>
      </c>
      <c r="BD68" s="622">
        <f t="shared" si="93"/>
        <v>1125</v>
      </c>
      <c r="BE68" s="622">
        <f t="shared" si="93"/>
        <v>1125</v>
      </c>
      <c r="BF68" s="622">
        <f t="shared" si="93"/>
        <v>1125</v>
      </c>
      <c r="BG68" s="623">
        <f t="shared" si="41"/>
        <v>1125</v>
      </c>
      <c r="BH68" s="623">
        <f t="shared" si="95"/>
        <v>1125</v>
      </c>
      <c r="BI68" s="623">
        <f t="shared" si="95"/>
        <v>1125</v>
      </c>
      <c r="BJ68" s="623">
        <f t="shared" si="95"/>
        <v>1125</v>
      </c>
      <c r="BK68" s="623">
        <f t="shared" si="95"/>
        <v>1125</v>
      </c>
      <c r="BL68" s="623">
        <f t="shared" si="95"/>
        <v>1125</v>
      </c>
      <c r="BM68" s="623">
        <f t="shared" si="95"/>
        <v>1125</v>
      </c>
      <c r="BN68" s="623">
        <f t="shared" si="95"/>
        <v>1125</v>
      </c>
      <c r="BO68" s="623">
        <f t="shared" si="95"/>
        <v>1125</v>
      </c>
      <c r="BP68" s="623">
        <f t="shared" si="95"/>
        <v>1125</v>
      </c>
      <c r="BQ68" s="623">
        <f t="shared" si="95"/>
        <v>1125</v>
      </c>
      <c r="BR68" s="623">
        <f t="shared" si="95"/>
        <v>1125</v>
      </c>
      <c r="BS68" s="1281">
        <f t="shared" si="45"/>
        <v>1125</v>
      </c>
      <c r="BT68" s="1281">
        <f t="shared" si="96"/>
        <v>1125</v>
      </c>
      <c r="BU68" s="1281">
        <f t="shared" si="96"/>
        <v>1125</v>
      </c>
      <c r="BV68" s="1281">
        <f t="shared" si="96"/>
        <v>1125</v>
      </c>
      <c r="BW68" s="1281">
        <f t="shared" si="96"/>
        <v>1125</v>
      </c>
      <c r="BX68" s="1281">
        <f t="shared" si="96"/>
        <v>1125</v>
      </c>
      <c r="BY68" s="1281">
        <f t="shared" si="96"/>
        <v>1125</v>
      </c>
      <c r="BZ68" s="1281">
        <f t="shared" si="96"/>
        <v>1125</v>
      </c>
      <c r="CA68" s="1281">
        <f t="shared" si="96"/>
        <v>1125</v>
      </c>
      <c r="CB68" s="1281">
        <f t="shared" si="96"/>
        <v>1125</v>
      </c>
      <c r="CC68" s="1281">
        <f t="shared" si="96"/>
        <v>1125</v>
      </c>
      <c r="CD68" s="1281">
        <f t="shared" si="96"/>
        <v>1125</v>
      </c>
      <c r="CE68" s="623">
        <f t="shared" si="23"/>
        <v>1125</v>
      </c>
      <c r="CF68" s="623">
        <f t="shared" si="97"/>
        <v>1125</v>
      </c>
      <c r="CG68" s="623">
        <f t="shared" si="97"/>
        <v>1125</v>
      </c>
      <c r="CH68" s="623">
        <f t="shared" si="97"/>
        <v>1125</v>
      </c>
      <c r="CI68" s="623">
        <f t="shared" si="97"/>
        <v>1125</v>
      </c>
      <c r="CJ68" s="623">
        <f t="shared" si="97"/>
        <v>1125</v>
      </c>
      <c r="CK68" s="623">
        <f t="shared" si="97"/>
        <v>1125</v>
      </c>
      <c r="CL68" s="623">
        <f t="shared" si="97"/>
        <v>1125</v>
      </c>
      <c r="CM68" s="623">
        <f t="shared" si="97"/>
        <v>1125</v>
      </c>
      <c r="CN68" s="623">
        <f t="shared" si="97"/>
        <v>1125</v>
      </c>
      <c r="CO68" s="623">
        <f t="shared" si="97"/>
        <v>1125</v>
      </c>
      <c r="CP68" s="623">
        <f t="shared" si="97"/>
        <v>1125</v>
      </c>
      <c r="CQ68" s="1281">
        <f t="shared" si="25"/>
        <v>1125</v>
      </c>
      <c r="CR68" s="1281">
        <f t="shared" si="98"/>
        <v>1125</v>
      </c>
      <c r="CS68" s="1281">
        <f t="shared" si="98"/>
        <v>1125</v>
      </c>
      <c r="CT68" s="1281">
        <f t="shared" si="98"/>
        <v>1125</v>
      </c>
      <c r="CU68" s="1281">
        <f t="shared" si="98"/>
        <v>1125</v>
      </c>
      <c r="CV68" s="1281">
        <f t="shared" si="98"/>
        <v>1125</v>
      </c>
      <c r="CW68" s="1281">
        <f t="shared" si="98"/>
        <v>1125</v>
      </c>
      <c r="CX68" s="1281">
        <f t="shared" si="98"/>
        <v>1125</v>
      </c>
      <c r="CY68" s="1281">
        <f t="shared" si="98"/>
        <v>1125</v>
      </c>
      <c r="CZ68" s="1281">
        <f t="shared" si="98"/>
        <v>1125</v>
      </c>
      <c r="DA68" s="1281">
        <f t="shared" si="98"/>
        <v>1125</v>
      </c>
      <c r="DB68" s="1281">
        <f t="shared" si="98"/>
        <v>1125</v>
      </c>
      <c r="DC68" s="623">
        <f t="shared" si="27"/>
        <v>1125</v>
      </c>
      <c r="DD68" s="623">
        <f t="shared" si="99"/>
        <v>1125</v>
      </c>
      <c r="DE68" s="623">
        <f t="shared" si="99"/>
        <v>1125</v>
      </c>
      <c r="DF68" s="623">
        <f t="shared" si="99"/>
        <v>1125</v>
      </c>
      <c r="DG68" s="623">
        <f t="shared" si="99"/>
        <v>1125</v>
      </c>
      <c r="DH68" s="623">
        <f t="shared" si="99"/>
        <v>1125</v>
      </c>
      <c r="DI68" s="623">
        <f t="shared" si="99"/>
        <v>1125</v>
      </c>
      <c r="DJ68" s="623">
        <f t="shared" si="99"/>
        <v>1125</v>
      </c>
      <c r="DK68" s="623">
        <f t="shared" si="99"/>
        <v>1125</v>
      </c>
      <c r="DL68" s="623">
        <f t="shared" si="99"/>
        <v>1125</v>
      </c>
      <c r="DM68" s="623">
        <f t="shared" si="99"/>
        <v>1125</v>
      </c>
      <c r="DN68" s="623">
        <f t="shared" si="99"/>
        <v>1125</v>
      </c>
      <c r="DO68" s="1281">
        <f t="shared" si="29"/>
        <v>1125</v>
      </c>
      <c r="DP68" s="1281">
        <f t="shared" si="100"/>
        <v>1125</v>
      </c>
      <c r="DQ68" s="1281">
        <f t="shared" si="100"/>
        <v>1125</v>
      </c>
      <c r="DR68" s="1281">
        <f t="shared" si="100"/>
        <v>1125</v>
      </c>
      <c r="DS68" s="1281">
        <f t="shared" si="100"/>
        <v>1125</v>
      </c>
      <c r="DT68" s="1281">
        <f t="shared" si="100"/>
        <v>1125</v>
      </c>
      <c r="DU68" s="1281">
        <f t="shared" si="100"/>
        <v>1125</v>
      </c>
      <c r="DV68" s="1281">
        <f t="shared" si="100"/>
        <v>1125</v>
      </c>
      <c r="DW68" s="1281">
        <f t="shared" si="100"/>
        <v>1125</v>
      </c>
      <c r="DX68" s="1281">
        <f t="shared" si="100"/>
        <v>1125</v>
      </c>
      <c r="DY68" s="1281">
        <f t="shared" si="100"/>
        <v>1125</v>
      </c>
      <c r="DZ68" s="1281">
        <f t="shared" si="100"/>
        <v>1125</v>
      </c>
      <c r="EA68" s="623">
        <f t="shared" si="31"/>
        <v>1125</v>
      </c>
      <c r="EB68" s="623">
        <f t="shared" si="101"/>
        <v>1125</v>
      </c>
      <c r="EC68" s="623">
        <f t="shared" si="101"/>
        <v>1125</v>
      </c>
      <c r="ED68" s="623">
        <f t="shared" si="101"/>
        <v>1125</v>
      </c>
      <c r="EE68" s="623">
        <f t="shared" si="101"/>
        <v>1125</v>
      </c>
      <c r="EF68" s="623">
        <f t="shared" si="101"/>
        <v>1125</v>
      </c>
      <c r="EG68" s="623">
        <f t="shared" si="101"/>
        <v>1125</v>
      </c>
      <c r="EH68" s="623">
        <f t="shared" si="101"/>
        <v>1125</v>
      </c>
      <c r="EI68" s="623">
        <f t="shared" si="101"/>
        <v>1125</v>
      </c>
      <c r="EJ68" s="623">
        <f t="shared" si="101"/>
        <v>1125</v>
      </c>
      <c r="EK68" s="623">
        <f t="shared" si="101"/>
        <v>1125</v>
      </c>
      <c r="EL68" s="623">
        <f t="shared" si="101"/>
        <v>1125</v>
      </c>
    </row>
    <row r="69" spans="1:142">
      <c r="A69" s="7" t="str">
        <f>IF('Rent Roll_RedIQ 1'!B62&gt;0,'Rent Roll_RedIQ 1'!B62,"")</f>
        <v>312</v>
      </c>
      <c r="B69" s="7" t="str">
        <f>IF('Rent Roll_RedIQ 1'!C62&gt;0,'Rent Roll_RedIQ 1'!C62,"")</f>
        <v>A1</v>
      </c>
      <c r="C69" s="614">
        <f>IF('Rent Roll_RedIQ 1'!K62&gt;0,'Rent Roll_RedIQ 1'!K62,0)</f>
        <v>1150</v>
      </c>
      <c r="D69" s="615">
        <f>IF('Rent Roll_RedIQ 1'!J62&gt;0,'Rent Roll_RedIQ 1'!J62,"")</f>
        <v>1200</v>
      </c>
      <c r="E69" s="624">
        <f t="shared" si="42"/>
        <v>4.3478260869565188E-2</v>
      </c>
      <c r="F69" s="194"/>
      <c r="G69" s="194"/>
      <c r="H69" s="616">
        <f t="shared" si="33"/>
        <v>1150</v>
      </c>
      <c r="I69" s="1200">
        <f>IF('Rent Roll_RedIQ 1'!S62&gt;0,'Rent Roll_RedIQ 1'!S62,Purchase_Date-1)</f>
        <v>45870</v>
      </c>
      <c r="J69" s="617">
        <f t="shared" si="34"/>
        <v>1150</v>
      </c>
      <c r="K69" s="1205">
        <f t="shared" si="35"/>
        <v>46265</v>
      </c>
      <c r="L69" s="618">
        <f t="shared" si="34"/>
        <v>1150</v>
      </c>
      <c r="M69" s="1208">
        <f t="shared" si="36"/>
        <v>46630</v>
      </c>
      <c r="N69" s="614">
        <f t="shared" si="70"/>
        <v>1150</v>
      </c>
      <c r="O69" s="614">
        <f t="shared" si="71"/>
        <v>1150</v>
      </c>
      <c r="P69" s="614">
        <f t="shared" si="72"/>
        <v>1150</v>
      </c>
      <c r="Q69" s="614">
        <f t="shared" si="73"/>
        <v>1150</v>
      </c>
      <c r="R69" s="614">
        <f t="shared" si="74"/>
        <v>1150</v>
      </c>
      <c r="S69" s="614">
        <f t="shared" si="75"/>
        <v>1150</v>
      </c>
      <c r="T69" s="614">
        <f t="shared" si="76"/>
        <v>1150</v>
      </c>
      <c r="U69" s="619"/>
      <c r="V69" s="614"/>
      <c r="W69" s="620">
        <f t="shared" si="91"/>
        <v>1150</v>
      </c>
      <c r="X69" s="620">
        <f t="shared" si="105"/>
        <v>1150</v>
      </c>
      <c r="Y69" s="620">
        <f t="shared" si="105"/>
        <v>1150</v>
      </c>
      <c r="Z69" s="620">
        <f t="shared" si="105"/>
        <v>1150</v>
      </c>
      <c r="AA69" s="620">
        <f t="shared" si="105"/>
        <v>1150</v>
      </c>
      <c r="AB69" s="620">
        <f t="shared" si="105"/>
        <v>1150</v>
      </c>
      <c r="AC69" s="620">
        <f t="shared" si="105"/>
        <v>1150</v>
      </c>
      <c r="AD69" s="620">
        <f t="shared" si="105"/>
        <v>1150</v>
      </c>
      <c r="AE69" s="620">
        <f t="shared" si="105"/>
        <v>1150</v>
      </c>
      <c r="AF69" s="620">
        <f t="shared" si="105"/>
        <v>1150</v>
      </c>
      <c r="AG69" s="620">
        <f t="shared" si="105"/>
        <v>1150</v>
      </c>
      <c r="AH69" s="620">
        <f t="shared" si="105"/>
        <v>1150</v>
      </c>
      <c r="AI69" s="621">
        <f t="shared" si="77"/>
        <v>1150</v>
      </c>
      <c r="AJ69" s="621">
        <f t="shared" si="94"/>
        <v>1150</v>
      </c>
      <c r="AK69" s="621">
        <f t="shared" si="94"/>
        <v>1150</v>
      </c>
      <c r="AL69" s="621">
        <f t="shared" si="94"/>
        <v>1150</v>
      </c>
      <c r="AM69" s="621">
        <f t="shared" si="94"/>
        <v>1150</v>
      </c>
      <c r="AN69" s="621">
        <f t="shared" si="94"/>
        <v>1150</v>
      </c>
      <c r="AO69" s="621">
        <f t="shared" si="94"/>
        <v>1150</v>
      </c>
      <c r="AP69" s="621">
        <f t="shared" si="94"/>
        <v>1150</v>
      </c>
      <c r="AQ69" s="621">
        <f t="shared" si="94"/>
        <v>1150</v>
      </c>
      <c r="AR69" s="621">
        <f t="shared" si="94"/>
        <v>1150</v>
      </c>
      <c r="AS69" s="621">
        <f t="shared" si="94"/>
        <v>1150</v>
      </c>
      <c r="AT69" s="621">
        <f t="shared" si="94"/>
        <v>1150</v>
      </c>
      <c r="AU69" s="622">
        <f t="shared" si="78"/>
        <v>1150</v>
      </c>
      <c r="AV69" s="622">
        <f t="shared" si="93"/>
        <v>1150</v>
      </c>
      <c r="AW69" s="622">
        <f t="shared" si="93"/>
        <v>1150</v>
      </c>
      <c r="AX69" s="622">
        <f t="shared" si="93"/>
        <v>1150</v>
      </c>
      <c r="AY69" s="622">
        <f t="shared" si="93"/>
        <v>1150</v>
      </c>
      <c r="AZ69" s="622">
        <f t="shared" si="93"/>
        <v>1150</v>
      </c>
      <c r="BA69" s="622">
        <f t="shared" si="93"/>
        <v>1150</v>
      </c>
      <c r="BB69" s="622">
        <f t="shared" si="93"/>
        <v>1150</v>
      </c>
      <c r="BC69" s="622">
        <f t="shared" si="93"/>
        <v>1150</v>
      </c>
      <c r="BD69" s="622">
        <f t="shared" si="93"/>
        <v>1150</v>
      </c>
      <c r="BE69" s="622">
        <f t="shared" si="93"/>
        <v>1150</v>
      </c>
      <c r="BF69" s="622">
        <f t="shared" si="93"/>
        <v>1150</v>
      </c>
      <c r="BG69" s="623">
        <f t="shared" si="41"/>
        <v>1150</v>
      </c>
      <c r="BH69" s="623">
        <f t="shared" si="95"/>
        <v>1150</v>
      </c>
      <c r="BI69" s="623">
        <f t="shared" si="95"/>
        <v>1150</v>
      </c>
      <c r="BJ69" s="623">
        <f t="shared" si="95"/>
        <v>1150</v>
      </c>
      <c r="BK69" s="623">
        <f t="shared" si="95"/>
        <v>1150</v>
      </c>
      <c r="BL69" s="623">
        <f t="shared" si="95"/>
        <v>1150</v>
      </c>
      <c r="BM69" s="623">
        <f t="shared" si="95"/>
        <v>1150</v>
      </c>
      <c r="BN69" s="623">
        <f t="shared" si="95"/>
        <v>1150</v>
      </c>
      <c r="BO69" s="623">
        <f t="shared" si="95"/>
        <v>1150</v>
      </c>
      <c r="BP69" s="623">
        <f t="shared" si="95"/>
        <v>1150</v>
      </c>
      <c r="BQ69" s="623">
        <f t="shared" si="95"/>
        <v>1150</v>
      </c>
      <c r="BR69" s="623">
        <f t="shared" si="95"/>
        <v>1150</v>
      </c>
      <c r="BS69" s="1281">
        <f t="shared" si="45"/>
        <v>1150</v>
      </c>
      <c r="BT69" s="1281">
        <f t="shared" si="96"/>
        <v>1150</v>
      </c>
      <c r="BU69" s="1281">
        <f t="shared" si="96"/>
        <v>1150</v>
      </c>
      <c r="BV69" s="1281">
        <f t="shared" si="96"/>
        <v>1150</v>
      </c>
      <c r="BW69" s="1281">
        <f t="shared" si="96"/>
        <v>1150</v>
      </c>
      <c r="BX69" s="1281">
        <f t="shared" si="96"/>
        <v>1150</v>
      </c>
      <c r="BY69" s="1281">
        <f t="shared" si="96"/>
        <v>1150</v>
      </c>
      <c r="BZ69" s="1281">
        <f t="shared" si="96"/>
        <v>1150</v>
      </c>
      <c r="CA69" s="1281">
        <f t="shared" si="96"/>
        <v>1150</v>
      </c>
      <c r="CB69" s="1281">
        <f t="shared" si="96"/>
        <v>1150</v>
      </c>
      <c r="CC69" s="1281">
        <f t="shared" si="96"/>
        <v>1150</v>
      </c>
      <c r="CD69" s="1281">
        <f t="shared" si="96"/>
        <v>1150</v>
      </c>
      <c r="CE69" s="623">
        <f t="shared" si="23"/>
        <v>1150</v>
      </c>
      <c r="CF69" s="623">
        <f t="shared" si="97"/>
        <v>1150</v>
      </c>
      <c r="CG69" s="623">
        <f t="shared" si="97"/>
        <v>1150</v>
      </c>
      <c r="CH69" s="623">
        <f t="shared" si="97"/>
        <v>1150</v>
      </c>
      <c r="CI69" s="623">
        <f t="shared" si="97"/>
        <v>1150</v>
      </c>
      <c r="CJ69" s="623">
        <f t="shared" si="97"/>
        <v>1150</v>
      </c>
      <c r="CK69" s="623">
        <f t="shared" si="97"/>
        <v>1150</v>
      </c>
      <c r="CL69" s="623">
        <f t="shared" si="97"/>
        <v>1150</v>
      </c>
      <c r="CM69" s="623">
        <f t="shared" si="97"/>
        <v>1150</v>
      </c>
      <c r="CN69" s="623">
        <f t="shared" si="97"/>
        <v>1150</v>
      </c>
      <c r="CO69" s="623">
        <f t="shared" si="97"/>
        <v>1150</v>
      </c>
      <c r="CP69" s="623">
        <f t="shared" si="97"/>
        <v>1150</v>
      </c>
      <c r="CQ69" s="1281">
        <f t="shared" si="25"/>
        <v>1150</v>
      </c>
      <c r="CR69" s="1281">
        <f t="shared" si="98"/>
        <v>1150</v>
      </c>
      <c r="CS69" s="1281">
        <f t="shared" si="98"/>
        <v>1150</v>
      </c>
      <c r="CT69" s="1281">
        <f t="shared" si="98"/>
        <v>1150</v>
      </c>
      <c r="CU69" s="1281">
        <f t="shared" si="98"/>
        <v>1150</v>
      </c>
      <c r="CV69" s="1281">
        <f t="shared" si="98"/>
        <v>1150</v>
      </c>
      <c r="CW69" s="1281">
        <f t="shared" si="98"/>
        <v>1150</v>
      </c>
      <c r="CX69" s="1281">
        <f t="shared" si="98"/>
        <v>1150</v>
      </c>
      <c r="CY69" s="1281">
        <f t="shared" si="98"/>
        <v>1150</v>
      </c>
      <c r="CZ69" s="1281">
        <f t="shared" si="98"/>
        <v>1150</v>
      </c>
      <c r="DA69" s="1281">
        <f t="shared" si="98"/>
        <v>1150</v>
      </c>
      <c r="DB69" s="1281">
        <f t="shared" si="98"/>
        <v>1150</v>
      </c>
      <c r="DC69" s="623">
        <f t="shared" si="27"/>
        <v>1150</v>
      </c>
      <c r="DD69" s="623">
        <f t="shared" si="99"/>
        <v>1150</v>
      </c>
      <c r="DE69" s="623">
        <f t="shared" si="99"/>
        <v>1150</v>
      </c>
      <c r="DF69" s="623">
        <f t="shared" si="99"/>
        <v>1150</v>
      </c>
      <c r="DG69" s="623">
        <f t="shared" si="99"/>
        <v>1150</v>
      </c>
      <c r="DH69" s="623">
        <f t="shared" si="99"/>
        <v>1150</v>
      </c>
      <c r="DI69" s="623">
        <f t="shared" si="99"/>
        <v>1150</v>
      </c>
      <c r="DJ69" s="623">
        <f t="shared" si="99"/>
        <v>1150</v>
      </c>
      <c r="DK69" s="623">
        <f t="shared" si="99"/>
        <v>1150</v>
      </c>
      <c r="DL69" s="623">
        <f t="shared" si="99"/>
        <v>1150</v>
      </c>
      <c r="DM69" s="623">
        <f t="shared" si="99"/>
        <v>1150</v>
      </c>
      <c r="DN69" s="623">
        <f t="shared" si="99"/>
        <v>1150</v>
      </c>
      <c r="DO69" s="1281">
        <f t="shared" si="29"/>
        <v>1150</v>
      </c>
      <c r="DP69" s="1281">
        <f t="shared" si="100"/>
        <v>1150</v>
      </c>
      <c r="DQ69" s="1281">
        <f t="shared" si="100"/>
        <v>1150</v>
      </c>
      <c r="DR69" s="1281">
        <f t="shared" si="100"/>
        <v>1150</v>
      </c>
      <c r="DS69" s="1281">
        <f t="shared" si="100"/>
        <v>1150</v>
      </c>
      <c r="DT69" s="1281">
        <f t="shared" si="100"/>
        <v>1150</v>
      </c>
      <c r="DU69" s="1281">
        <f t="shared" si="100"/>
        <v>1150</v>
      </c>
      <c r="DV69" s="1281">
        <f t="shared" si="100"/>
        <v>1150</v>
      </c>
      <c r="DW69" s="1281">
        <f t="shared" si="100"/>
        <v>1150</v>
      </c>
      <c r="DX69" s="1281">
        <f t="shared" si="100"/>
        <v>1150</v>
      </c>
      <c r="DY69" s="1281">
        <f t="shared" si="100"/>
        <v>1150</v>
      </c>
      <c r="DZ69" s="1281">
        <f t="shared" si="100"/>
        <v>1150</v>
      </c>
      <c r="EA69" s="623">
        <f t="shared" si="31"/>
        <v>1150</v>
      </c>
      <c r="EB69" s="623">
        <f t="shared" si="101"/>
        <v>1150</v>
      </c>
      <c r="EC69" s="623">
        <f t="shared" si="101"/>
        <v>1150</v>
      </c>
      <c r="ED69" s="623">
        <f t="shared" si="101"/>
        <v>1150</v>
      </c>
      <c r="EE69" s="623">
        <f t="shared" si="101"/>
        <v>1150</v>
      </c>
      <c r="EF69" s="623">
        <f t="shared" si="101"/>
        <v>1150</v>
      </c>
      <c r="EG69" s="623">
        <f t="shared" si="101"/>
        <v>1150</v>
      </c>
      <c r="EH69" s="623">
        <f t="shared" si="101"/>
        <v>1150</v>
      </c>
      <c r="EI69" s="623">
        <f t="shared" si="101"/>
        <v>1150</v>
      </c>
      <c r="EJ69" s="623">
        <f t="shared" si="101"/>
        <v>1150</v>
      </c>
      <c r="EK69" s="623">
        <f t="shared" si="101"/>
        <v>1150</v>
      </c>
      <c r="EL69" s="623">
        <f t="shared" si="101"/>
        <v>1150</v>
      </c>
    </row>
    <row r="70" spans="1:142">
      <c r="A70" s="7" t="str">
        <f>IF('Rent Roll_RedIQ 1'!B63&gt;0,'Rent Roll_RedIQ 1'!B63,"")</f>
        <v>113</v>
      </c>
      <c r="B70" s="7" t="str">
        <f>IF('Rent Roll_RedIQ 1'!C63&gt;0,'Rent Roll_RedIQ 1'!C63,"")</f>
        <v>B2</v>
      </c>
      <c r="C70" s="614">
        <f>IF('Rent Roll_RedIQ 1'!K63&gt;0,'Rent Roll_RedIQ 1'!K63,0)</f>
        <v>1425</v>
      </c>
      <c r="D70" s="615">
        <f>IF('Rent Roll_RedIQ 1'!J63&gt;0,'Rent Roll_RedIQ 1'!J63,"")</f>
        <v>1500</v>
      </c>
      <c r="E70" s="624">
        <f t="shared" si="42"/>
        <v>5.2631578947368363E-2</v>
      </c>
      <c r="F70" s="194"/>
      <c r="G70" s="194"/>
      <c r="H70" s="616">
        <f t="shared" si="33"/>
        <v>1425</v>
      </c>
      <c r="I70" s="1200">
        <f>IF('Rent Roll_RedIQ 1'!S63&gt;0,'Rent Roll_RedIQ 1'!S63,Purchase_Date-1)</f>
        <v>45869</v>
      </c>
      <c r="J70" s="617">
        <f t="shared" si="34"/>
        <v>1425</v>
      </c>
      <c r="K70" s="1205">
        <f t="shared" si="35"/>
        <v>46234</v>
      </c>
      <c r="L70" s="618">
        <f t="shared" si="34"/>
        <v>1425</v>
      </c>
      <c r="M70" s="1208">
        <f t="shared" si="36"/>
        <v>46599</v>
      </c>
      <c r="N70" s="614">
        <f t="shared" si="70"/>
        <v>1425</v>
      </c>
      <c r="O70" s="614">
        <f t="shared" si="71"/>
        <v>1425</v>
      </c>
      <c r="P70" s="614">
        <f t="shared" si="72"/>
        <v>1425</v>
      </c>
      <c r="Q70" s="614">
        <f t="shared" si="73"/>
        <v>1425</v>
      </c>
      <c r="R70" s="614">
        <f t="shared" si="74"/>
        <v>1425</v>
      </c>
      <c r="S70" s="614">
        <f t="shared" si="75"/>
        <v>1425</v>
      </c>
      <c r="T70" s="614">
        <f t="shared" si="76"/>
        <v>1425</v>
      </c>
      <c r="U70" s="619"/>
      <c r="V70" s="614"/>
      <c r="W70" s="620">
        <f t="shared" si="91"/>
        <v>1425</v>
      </c>
      <c r="X70" s="620">
        <f t="shared" si="105"/>
        <v>1425</v>
      </c>
      <c r="Y70" s="620">
        <f t="shared" si="105"/>
        <v>1425</v>
      </c>
      <c r="Z70" s="620">
        <f t="shared" si="105"/>
        <v>1425</v>
      </c>
      <c r="AA70" s="620">
        <f t="shared" si="105"/>
        <v>1425</v>
      </c>
      <c r="AB70" s="620">
        <f t="shared" si="105"/>
        <v>1425</v>
      </c>
      <c r="AC70" s="620">
        <f t="shared" si="105"/>
        <v>1425</v>
      </c>
      <c r="AD70" s="620">
        <f t="shared" si="105"/>
        <v>1425</v>
      </c>
      <c r="AE70" s="620">
        <f t="shared" si="105"/>
        <v>1425</v>
      </c>
      <c r="AF70" s="620">
        <f t="shared" si="105"/>
        <v>1425</v>
      </c>
      <c r="AG70" s="620">
        <f t="shared" si="105"/>
        <v>1425</v>
      </c>
      <c r="AH70" s="620">
        <f t="shared" si="105"/>
        <v>1425</v>
      </c>
      <c r="AI70" s="621">
        <f t="shared" si="77"/>
        <v>1425</v>
      </c>
      <c r="AJ70" s="621">
        <f t="shared" si="94"/>
        <v>1425</v>
      </c>
      <c r="AK70" s="621">
        <f t="shared" si="94"/>
        <v>1425</v>
      </c>
      <c r="AL70" s="621">
        <f t="shared" si="94"/>
        <v>1425</v>
      </c>
      <c r="AM70" s="621">
        <f t="shared" si="94"/>
        <v>1425</v>
      </c>
      <c r="AN70" s="621">
        <f t="shared" si="94"/>
        <v>1425</v>
      </c>
      <c r="AO70" s="621">
        <f t="shared" si="94"/>
        <v>1425</v>
      </c>
      <c r="AP70" s="621">
        <f t="shared" si="94"/>
        <v>1425</v>
      </c>
      <c r="AQ70" s="621">
        <f t="shared" si="94"/>
        <v>1425</v>
      </c>
      <c r="AR70" s="621">
        <f t="shared" si="94"/>
        <v>1425</v>
      </c>
      <c r="AS70" s="621">
        <f t="shared" si="94"/>
        <v>1425</v>
      </c>
      <c r="AT70" s="621">
        <f t="shared" si="94"/>
        <v>1425</v>
      </c>
      <c r="AU70" s="622">
        <f t="shared" si="78"/>
        <v>1425</v>
      </c>
      <c r="AV70" s="622">
        <f t="shared" si="93"/>
        <v>1425</v>
      </c>
      <c r="AW70" s="622">
        <f t="shared" si="93"/>
        <v>1425</v>
      </c>
      <c r="AX70" s="622">
        <f t="shared" si="93"/>
        <v>1425</v>
      </c>
      <c r="AY70" s="622">
        <f t="shared" si="93"/>
        <v>1425</v>
      </c>
      <c r="AZ70" s="622">
        <f t="shared" si="93"/>
        <v>1425</v>
      </c>
      <c r="BA70" s="622">
        <f t="shared" si="93"/>
        <v>1425</v>
      </c>
      <c r="BB70" s="622">
        <f t="shared" si="93"/>
        <v>1425</v>
      </c>
      <c r="BC70" s="622">
        <f t="shared" si="93"/>
        <v>1425</v>
      </c>
      <c r="BD70" s="622">
        <f t="shared" si="93"/>
        <v>1425</v>
      </c>
      <c r="BE70" s="622">
        <f t="shared" si="93"/>
        <v>1425</v>
      </c>
      <c r="BF70" s="622">
        <f t="shared" si="93"/>
        <v>1425</v>
      </c>
      <c r="BG70" s="623">
        <f t="shared" si="41"/>
        <v>1425</v>
      </c>
      <c r="BH70" s="623">
        <f t="shared" si="95"/>
        <v>1425</v>
      </c>
      <c r="BI70" s="623">
        <f t="shared" si="95"/>
        <v>1425</v>
      </c>
      <c r="BJ70" s="623">
        <f t="shared" si="95"/>
        <v>1425</v>
      </c>
      <c r="BK70" s="623">
        <f t="shared" si="95"/>
        <v>1425</v>
      </c>
      <c r="BL70" s="623">
        <f t="shared" si="95"/>
        <v>1425</v>
      </c>
      <c r="BM70" s="623">
        <f t="shared" si="95"/>
        <v>1425</v>
      </c>
      <c r="BN70" s="623">
        <f t="shared" si="95"/>
        <v>1425</v>
      </c>
      <c r="BO70" s="623">
        <f t="shared" si="95"/>
        <v>1425</v>
      </c>
      <c r="BP70" s="623">
        <f t="shared" si="95"/>
        <v>1425</v>
      </c>
      <c r="BQ70" s="623">
        <f t="shared" si="95"/>
        <v>1425</v>
      </c>
      <c r="BR70" s="623">
        <f t="shared" si="95"/>
        <v>1425</v>
      </c>
      <c r="BS70" s="1281">
        <f t="shared" si="45"/>
        <v>1425</v>
      </c>
      <c r="BT70" s="1281">
        <f t="shared" si="96"/>
        <v>1425</v>
      </c>
      <c r="BU70" s="1281">
        <f t="shared" si="96"/>
        <v>1425</v>
      </c>
      <c r="BV70" s="1281">
        <f t="shared" si="96"/>
        <v>1425</v>
      </c>
      <c r="BW70" s="1281">
        <f t="shared" si="96"/>
        <v>1425</v>
      </c>
      <c r="BX70" s="1281">
        <f t="shared" si="96"/>
        <v>1425</v>
      </c>
      <c r="BY70" s="1281">
        <f t="shared" si="96"/>
        <v>1425</v>
      </c>
      <c r="BZ70" s="1281">
        <f t="shared" si="96"/>
        <v>1425</v>
      </c>
      <c r="CA70" s="1281">
        <f t="shared" si="96"/>
        <v>1425</v>
      </c>
      <c r="CB70" s="1281">
        <f t="shared" si="96"/>
        <v>1425</v>
      </c>
      <c r="CC70" s="1281">
        <f t="shared" si="96"/>
        <v>1425</v>
      </c>
      <c r="CD70" s="1281">
        <f t="shared" si="96"/>
        <v>1425</v>
      </c>
      <c r="CE70" s="623">
        <f t="shared" si="23"/>
        <v>1425</v>
      </c>
      <c r="CF70" s="623">
        <f t="shared" si="97"/>
        <v>1425</v>
      </c>
      <c r="CG70" s="623">
        <f t="shared" si="97"/>
        <v>1425</v>
      </c>
      <c r="CH70" s="623">
        <f t="shared" si="97"/>
        <v>1425</v>
      </c>
      <c r="CI70" s="623">
        <f t="shared" si="97"/>
        <v>1425</v>
      </c>
      <c r="CJ70" s="623">
        <f t="shared" si="97"/>
        <v>1425</v>
      </c>
      <c r="CK70" s="623">
        <f t="shared" si="97"/>
        <v>1425</v>
      </c>
      <c r="CL70" s="623">
        <f t="shared" si="97"/>
        <v>1425</v>
      </c>
      <c r="CM70" s="623">
        <f t="shared" si="97"/>
        <v>1425</v>
      </c>
      <c r="CN70" s="623">
        <f t="shared" si="97"/>
        <v>1425</v>
      </c>
      <c r="CO70" s="623">
        <f t="shared" si="97"/>
        <v>1425</v>
      </c>
      <c r="CP70" s="623">
        <f t="shared" si="97"/>
        <v>1425</v>
      </c>
      <c r="CQ70" s="1281">
        <f t="shared" si="25"/>
        <v>1425</v>
      </c>
      <c r="CR70" s="1281">
        <f t="shared" si="98"/>
        <v>1425</v>
      </c>
      <c r="CS70" s="1281">
        <f t="shared" si="98"/>
        <v>1425</v>
      </c>
      <c r="CT70" s="1281">
        <f t="shared" si="98"/>
        <v>1425</v>
      </c>
      <c r="CU70" s="1281">
        <f t="shared" si="98"/>
        <v>1425</v>
      </c>
      <c r="CV70" s="1281">
        <f t="shared" si="98"/>
        <v>1425</v>
      </c>
      <c r="CW70" s="1281">
        <f t="shared" si="98"/>
        <v>1425</v>
      </c>
      <c r="CX70" s="1281">
        <f t="shared" si="98"/>
        <v>1425</v>
      </c>
      <c r="CY70" s="1281">
        <f t="shared" si="98"/>
        <v>1425</v>
      </c>
      <c r="CZ70" s="1281">
        <f t="shared" si="98"/>
        <v>1425</v>
      </c>
      <c r="DA70" s="1281">
        <f t="shared" si="98"/>
        <v>1425</v>
      </c>
      <c r="DB70" s="1281">
        <f t="shared" si="98"/>
        <v>1425</v>
      </c>
      <c r="DC70" s="623">
        <f t="shared" si="27"/>
        <v>1425</v>
      </c>
      <c r="DD70" s="623">
        <f t="shared" si="99"/>
        <v>1425</v>
      </c>
      <c r="DE70" s="623">
        <f t="shared" si="99"/>
        <v>1425</v>
      </c>
      <c r="DF70" s="623">
        <f t="shared" si="99"/>
        <v>1425</v>
      </c>
      <c r="DG70" s="623">
        <f t="shared" si="99"/>
        <v>1425</v>
      </c>
      <c r="DH70" s="623">
        <f t="shared" si="99"/>
        <v>1425</v>
      </c>
      <c r="DI70" s="623">
        <f t="shared" si="99"/>
        <v>1425</v>
      </c>
      <c r="DJ70" s="623">
        <f t="shared" si="99"/>
        <v>1425</v>
      </c>
      <c r="DK70" s="623">
        <f t="shared" si="99"/>
        <v>1425</v>
      </c>
      <c r="DL70" s="623">
        <f t="shared" si="99"/>
        <v>1425</v>
      </c>
      <c r="DM70" s="623">
        <f t="shared" si="99"/>
        <v>1425</v>
      </c>
      <c r="DN70" s="623">
        <f t="shared" si="99"/>
        <v>1425</v>
      </c>
      <c r="DO70" s="1281">
        <f t="shared" si="29"/>
        <v>1425</v>
      </c>
      <c r="DP70" s="1281">
        <f t="shared" si="100"/>
        <v>1425</v>
      </c>
      <c r="DQ70" s="1281">
        <f t="shared" si="100"/>
        <v>1425</v>
      </c>
      <c r="DR70" s="1281">
        <f t="shared" si="100"/>
        <v>1425</v>
      </c>
      <c r="DS70" s="1281">
        <f t="shared" si="100"/>
        <v>1425</v>
      </c>
      <c r="DT70" s="1281">
        <f t="shared" si="100"/>
        <v>1425</v>
      </c>
      <c r="DU70" s="1281">
        <f t="shared" si="100"/>
        <v>1425</v>
      </c>
      <c r="DV70" s="1281">
        <f t="shared" si="100"/>
        <v>1425</v>
      </c>
      <c r="DW70" s="1281">
        <f t="shared" si="100"/>
        <v>1425</v>
      </c>
      <c r="DX70" s="1281">
        <f t="shared" si="100"/>
        <v>1425</v>
      </c>
      <c r="DY70" s="1281">
        <f t="shared" si="100"/>
        <v>1425</v>
      </c>
      <c r="DZ70" s="1281">
        <f t="shared" si="100"/>
        <v>1425</v>
      </c>
      <c r="EA70" s="623">
        <f t="shared" si="31"/>
        <v>1425</v>
      </c>
      <c r="EB70" s="623">
        <f t="shared" si="101"/>
        <v>1425</v>
      </c>
      <c r="EC70" s="623">
        <f t="shared" si="101"/>
        <v>1425</v>
      </c>
      <c r="ED70" s="623">
        <f t="shared" si="101"/>
        <v>1425</v>
      </c>
      <c r="EE70" s="623">
        <f t="shared" si="101"/>
        <v>1425</v>
      </c>
      <c r="EF70" s="623">
        <f t="shared" si="101"/>
        <v>1425</v>
      </c>
      <c r="EG70" s="623">
        <f t="shared" si="101"/>
        <v>1425</v>
      </c>
      <c r="EH70" s="623">
        <f t="shared" si="101"/>
        <v>1425</v>
      </c>
      <c r="EI70" s="623">
        <f t="shared" si="101"/>
        <v>1425</v>
      </c>
      <c r="EJ70" s="623">
        <f t="shared" si="101"/>
        <v>1425</v>
      </c>
      <c r="EK70" s="623">
        <f t="shared" si="101"/>
        <v>1425</v>
      </c>
      <c r="EL70" s="623">
        <f t="shared" si="101"/>
        <v>1425</v>
      </c>
    </row>
    <row r="71" spans="1:142">
      <c r="A71" s="7" t="str">
        <f>IF('Rent Roll_RedIQ 1'!B64&gt;0,'Rent Roll_RedIQ 1'!B64,"")</f>
        <v>136</v>
      </c>
      <c r="B71" s="7" t="str">
        <f>IF('Rent Roll_RedIQ 1'!C64&gt;0,'Rent Roll_RedIQ 1'!C64,"")</f>
        <v>B2</v>
      </c>
      <c r="C71" s="614">
        <f>IF('Rent Roll_RedIQ 1'!K64&gt;0,'Rent Roll_RedIQ 1'!K64,0)</f>
        <v>1525</v>
      </c>
      <c r="D71" s="615">
        <f>IF('Rent Roll_RedIQ 1'!J64&gt;0,'Rent Roll_RedIQ 1'!J64,"")</f>
        <v>1500</v>
      </c>
      <c r="E71" s="624">
        <f t="shared" si="42"/>
        <v>-1.6393442622950838E-2</v>
      </c>
      <c r="F71" s="194"/>
      <c r="G71" s="194"/>
      <c r="H71" s="616">
        <f t="shared" si="33"/>
        <v>1525</v>
      </c>
      <c r="I71" s="1200">
        <f>IF('Rent Roll_RedIQ 1'!S64&gt;0,'Rent Roll_RedIQ 1'!S64,Purchase_Date-1)</f>
        <v>45869</v>
      </c>
      <c r="J71" s="617">
        <f t="shared" si="34"/>
        <v>1525</v>
      </c>
      <c r="K71" s="1205">
        <f t="shared" si="35"/>
        <v>46234</v>
      </c>
      <c r="L71" s="618">
        <f t="shared" si="34"/>
        <v>1525</v>
      </c>
      <c r="M71" s="1208">
        <f t="shared" si="36"/>
        <v>46599</v>
      </c>
      <c r="N71" s="614">
        <f t="shared" si="70"/>
        <v>1525</v>
      </c>
      <c r="O71" s="614">
        <f t="shared" si="71"/>
        <v>1525</v>
      </c>
      <c r="P71" s="614">
        <f t="shared" si="72"/>
        <v>1525</v>
      </c>
      <c r="Q71" s="614">
        <f t="shared" si="73"/>
        <v>1525</v>
      </c>
      <c r="R71" s="614">
        <f t="shared" si="74"/>
        <v>1525</v>
      </c>
      <c r="S71" s="614">
        <f t="shared" si="75"/>
        <v>1525</v>
      </c>
      <c r="T71" s="614">
        <f t="shared" si="76"/>
        <v>1525</v>
      </c>
      <c r="U71" s="619"/>
      <c r="V71" s="614"/>
      <c r="W71" s="620">
        <f t="shared" si="91"/>
        <v>1525</v>
      </c>
      <c r="X71" s="620">
        <f t="shared" ref="X71:AH71" si="106">IF($I71&gt;=X$11,$C71,$H71)</f>
        <v>1525</v>
      </c>
      <c r="Y71" s="620">
        <f t="shared" si="106"/>
        <v>1525</v>
      </c>
      <c r="Z71" s="620">
        <f t="shared" si="106"/>
        <v>1525</v>
      </c>
      <c r="AA71" s="620">
        <f t="shared" si="106"/>
        <v>1525</v>
      </c>
      <c r="AB71" s="620">
        <f t="shared" si="106"/>
        <v>1525</v>
      </c>
      <c r="AC71" s="620">
        <f t="shared" si="106"/>
        <v>1525</v>
      </c>
      <c r="AD71" s="620">
        <f t="shared" si="106"/>
        <v>1525</v>
      </c>
      <c r="AE71" s="620">
        <f t="shared" si="106"/>
        <v>1525</v>
      </c>
      <c r="AF71" s="620">
        <f t="shared" si="106"/>
        <v>1525</v>
      </c>
      <c r="AG71" s="620">
        <f t="shared" si="106"/>
        <v>1525</v>
      </c>
      <c r="AH71" s="620">
        <f t="shared" si="106"/>
        <v>1525</v>
      </c>
      <c r="AI71" s="621">
        <f t="shared" si="77"/>
        <v>1525</v>
      </c>
      <c r="AJ71" s="621">
        <f t="shared" ref="AJ71:AT82" si="107">IF($K71&gt;=AJ$11,$H71,$J71)</f>
        <v>1525</v>
      </c>
      <c r="AK71" s="621">
        <f t="shared" si="107"/>
        <v>1525</v>
      </c>
      <c r="AL71" s="621">
        <f t="shared" si="107"/>
        <v>1525</v>
      </c>
      <c r="AM71" s="621">
        <f t="shared" si="107"/>
        <v>1525</v>
      </c>
      <c r="AN71" s="621">
        <f t="shared" si="107"/>
        <v>1525</v>
      </c>
      <c r="AO71" s="621">
        <f t="shared" si="107"/>
        <v>1525</v>
      </c>
      <c r="AP71" s="621">
        <f t="shared" si="107"/>
        <v>1525</v>
      </c>
      <c r="AQ71" s="621">
        <f t="shared" si="107"/>
        <v>1525</v>
      </c>
      <c r="AR71" s="621">
        <f t="shared" si="107"/>
        <v>1525</v>
      </c>
      <c r="AS71" s="621">
        <f t="shared" si="107"/>
        <v>1525</v>
      </c>
      <c r="AT71" s="621">
        <f t="shared" si="107"/>
        <v>1525</v>
      </c>
      <c r="AU71" s="622">
        <f t="shared" si="78"/>
        <v>1525</v>
      </c>
      <c r="AV71" s="622">
        <f t="shared" si="93"/>
        <v>1525</v>
      </c>
      <c r="AW71" s="622">
        <f t="shared" si="93"/>
        <v>1525</v>
      </c>
      <c r="AX71" s="622">
        <f t="shared" si="93"/>
        <v>1525</v>
      </c>
      <c r="AY71" s="622">
        <f t="shared" si="93"/>
        <v>1525</v>
      </c>
      <c r="AZ71" s="622">
        <f t="shared" si="93"/>
        <v>1525</v>
      </c>
      <c r="BA71" s="622">
        <f t="shared" si="93"/>
        <v>1525</v>
      </c>
      <c r="BB71" s="622">
        <f t="shared" si="93"/>
        <v>1525</v>
      </c>
      <c r="BC71" s="622">
        <f t="shared" si="93"/>
        <v>1525</v>
      </c>
      <c r="BD71" s="622">
        <f t="shared" si="93"/>
        <v>1525</v>
      </c>
      <c r="BE71" s="622">
        <f t="shared" si="93"/>
        <v>1525</v>
      </c>
      <c r="BF71" s="622">
        <f t="shared" si="93"/>
        <v>1525</v>
      </c>
      <c r="BG71" s="623">
        <f t="shared" si="41"/>
        <v>1525</v>
      </c>
      <c r="BH71" s="623">
        <f t="shared" si="95"/>
        <v>1525</v>
      </c>
      <c r="BI71" s="623">
        <f t="shared" si="95"/>
        <v>1525</v>
      </c>
      <c r="BJ71" s="623">
        <f t="shared" si="95"/>
        <v>1525</v>
      </c>
      <c r="BK71" s="623">
        <f t="shared" si="95"/>
        <v>1525</v>
      </c>
      <c r="BL71" s="623">
        <f t="shared" si="95"/>
        <v>1525</v>
      </c>
      <c r="BM71" s="623">
        <f t="shared" si="95"/>
        <v>1525</v>
      </c>
      <c r="BN71" s="623">
        <f t="shared" si="95"/>
        <v>1525</v>
      </c>
      <c r="BO71" s="623">
        <f t="shared" si="95"/>
        <v>1525</v>
      </c>
      <c r="BP71" s="623">
        <f t="shared" si="95"/>
        <v>1525</v>
      </c>
      <c r="BQ71" s="623">
        <f t="shared" si="95"/>
        <v>1525</v>
      </c>
      <c r="BR71" s="623">
        <f t="shared" si="95"/>
        <v>1525</v>
      </c>
      <c r="BS71" s="1281">
        <f t="shared" si="45"/>
        <v>1525</v>
      </c>
      <c r="BT71" s="1281">
        <f t="shared" si="96"/>
        <v>1525</v>
      </c>
      <c r="BU71" s="1281">
        <f t="shared" si="96"/>
        <v>1525</v>
      </c>
      <c r="BV71" s="1281">
        <f t="shared" si="96"/>
        <v>1525</v>
      </c>
      <c r="BW71" s="1281">
        <f t="shared" si="96"/>
        <v>1525</v>
      </c>
      <c r="BX71" s="1281">
        <f t="shared" si="96"/>
        <v>1525</v>
      </c>
      <c r="BY71" s="1281">
        <f t="shared" si="96"/>
        <v>1525</v>
      </c>
      <c r="BZ71" s="1281">
        <f t="shared" si="96"/>
        <v>1525</v>
      </c>
      <c r="CA71" s="1281">
        <f t="shared" si="96"/>
        <v>1525</v>
      </c>
      <c r="CB71" s="1281">
        <f t="shared" si="96"/>
        <v>1525</v>
      </c>
      <c r="CC71" s="1281">
        <f t="shared" si="96"/>
        <v>1525</v>
      </c>
      <c r="CD71" s="1281">
        <f t="shared" si="96"/>
        <v>1525</v>
      </c>
      <c r="CE71" s="623">
        <f t="shared" si="23"/>
        <v>1525</v>
      </c>
      <c r="CF71" s="623">
        <f t="shared" si="97"/>
        <v>1525</v>
      </c>
      <c r="CG71" s="623">
        <f t="shared" si="97"/>
        <v>1525</v>
      </c>
      <c r="CH71" s="623">
        <f t="shared" si="97"/>
        <v>1525</v>
      </c>
      <c r="CI71" s="623">
        <f t="shared" si="97"/>
        <v>1525</v>
      </c>
      <c r="CJ71" s="623">
        <f t="shared" si="97"/>
        <v>1525</v>
      </c>
      <c r="CK71" s="623">
        <f t="shared" si="97"/>
        <v>1525</v>
      </c>
      <c r="CL71" s="623">
        <f t="shared" si="97"/>
        <v>1525</v>
      </c>
      <c r="CM71" s="623">
        <f t="shared" si="97"/>
        <v>1525</v>
      </c>
      <c r="CN71" s="623">
        <f t="shared" si="97"/>
        <v>1525</v>
      </c>
      <c r="CO71" s="623">
        <f t="shared" si="97"/>
        <v>1525</v>
      </c>
      <c r="CP71" s="623">
        <f t="shared" si="97"/>
        <v>1525</v>
      </c>
      <c r="CQ71" s="1281">
        <f t="shared" si="25"/>
        <v>1525</v>
      </c>
      <c r="CR71" s="1281">
        <f t="shared" si="98"/>
        <v>1525</v>
      </c>
      <c r="CS71" s="1281">
        <f t="shared" si="98"/>
        <v>1525</v>
      </c>
      <c r="CT71" s="1281">
        <f t="shared" si="98"/>
        <v>1525</v>
      </c>
      <c r="CU71" s="1281">
        <f t="shared" si="98"/>
        <v>1525</v>
      </c>
      <c r="CV71" s="1281">
        <f t="shared" si="98"/>
        <v>1525</v>
      </c>
      <c r="CW71" s="1281">
        <f t="shared" si="98"/>
        <v>1525</v>
      </c>
      <c r="CX71" s="1281">
        <f t="shared" si="98"/>
        <v>1525</v>
      </c>
      <c r="CY71" s="1281">
        <f t="shared" si="98"/>
        <v>1525</v>
      </c>
      <c r="CZ71" s="1281">
        <f t="shared" si="98"/>
        <v>1525</v>
      </c>
      <c r="DA71" s="1281">
        <f t="shared" si="98"/>
        <v>1525</v>
      </c>
      <c r="DB71" s="1281">
        <f t="shared" si="98"/>
        <v>1525</v>
      </c>
      <c r="DC71" s="623">
        <f t="shared" si="27"/>
        <v>1525</v>
      </c>
      <c r="DD71" s="623">
        <f t="shared" si="99"/>
        <v>1525</v>
      </c>
      <c r="DE71" s="623">
        <f t="shared" si="99"/>
        <v>1525</v>
      </c>
      <c r="DF71" s="623">
        <f t="shared" si="99"/>
        <v>1525</v>
      </c>
      <c r="DG71" s="623">
        <f t="shared" si="99"/>
        <v>1525</v>
      </c>
      <c r="DH71" s="623">
        <f t="shared" si="99"/>
        <v>1525</v>
      </c>
      <c r="DI71" s="623">
        <f t="shared" si="99"/>
        <v>1525</v>
      </c>
      <c r="DJ71" s="623">
        <f t="shared" si="99"/>
        <v>1525</v>
      </c>
      <c r="DK71" s="623">
        <f t="shared" si="99"/>
        <v>1525</v>
      </c>
      <c r="DL71" s="623">
        <f t="shared" si="99"/>
        <v>1525</v>
      </c>
      <c r="DM71" s="623">
        <f t="shared" si="99"/>
        <v>1525</v>
      </c>
      <c r="DN71" s="623">
        <f t="shared" si="99"/>
        <v>1525</v>
      </c>
      <c r="DO71" s="1281">
        <f t="shared" si="29"/>
        <v>1525</v>
      </c>
      <c r="DP71" s="1281">
        <f t="shared" si="100"/>
        <v>1525</v>
      </c>
      <c r="DQ71" s="1281">
        <f t="shared" si="100"/>
        <v>1525</v>
      </c>
      <c r="DR71" s="1281">
        <f t="shared" si="100"/>
        <v>1525</v>
      </c>
      <c r="DS71" s="1281">
        <f t="shared" si="100"/>
        <v>1525</v>
      </c>
      <c r="DT71" s="1281">
        <f t="shared" si="100"/>
        <v>1525</v>
      </c>
      <c r="DU71" s="1281">
        <f t="shared" si="100"/>
        <v>1525</v>
      </c>
      <c r="DV71" s="1281">
        <f t="shared" si="100"/>
        <v>1525</v>
      </c>
      <c r="DW71" s="1281">
        <f t="shared" si="100"/>
        <v>1525</v>
      </c>
      <c r="DX71" s="1281">
        <f t="shared" si="100"/>
        <v>1525</v>
      </c>
      <c r="DY71" s="1281">
        <f t="shared" si="100"/>
        <v>1525</v>
      </c>
      <c r="DZ71" s="1281">
        <f t="shared" si="100"/>
        <v>1525</v>
      </c>
      <c r="EA71" s="623">
        <f t="shared" si="31"/>
        <v>1525</v>
      </c>
      <c r="EB71" s="623">
        <f t="shared" si="101"/>
        <v>1525</v>
      </c>
      <c r="EC71" s="623">
        <f t="shared" si="101"/>
        <v>1525</v>
      </c>
      <c r="ED71" s="623">
        <f t="shared" si="101"/>
        <v>1525</v>
      </c>
      <c r="EE71" s="623">
        <f t="shared" si="101"/>
        <v>1525</v>
      </c>
      <c r="EF71" s="623">
        <f t="shared" si="101"/>
        <v>1525</v>
      </c>
      <c r="EG71" s="623">
        <f t="shared" si="101"/>
        <v>1525</v>
      </c>
      <c r="EH71" s="623">
        <f t="shared" si="101"/>
        <v>1525</v>
      </c>
      <c r="EI71" s="623">
        <f t="shared" si="101"/>
        <v>1525</v>
      </c>
      <c r="EJ71" s="623">
        <f t="shared" si="101"/>
        <v>1525</v>
      </c>
      <c r="EK71" s="623">
        <f t="shared" si="101"/>
        <v>1525</v>
      </c>
      <c r="EL71" s="623">
        <f t="shared" si="101"/>
        <v>1525</v>
      </c>
    </row>
    <row r="72" spans="1:142">
      <c r="A72" s="7" t="str">
        <f>IF('Rent Roll_RedIQ 1'!B65&gt;0,'Rent Roll_RedIQ 1'!B65,"")</f>
        <v>214</v>
      </c>
      <c r="B72" s="7" t="str">
        <f>IF('Rent Roll_RedIQ 1'!C65&gt;0,'Rent Roll_RedIQ 1'!C65,"")</f>
        <v>A1</v>
      </c>
      <c r="C72" s="614">
        <f>IF('Rent Roll_RedIQ 1'!K65&gt;0,'Rent Roll_RedIQ 1'!K65,0)</f>
        <v>1250</v>
      </c>
      <c r="D72" s="615">
        <f>IF('Rent Roll_RedIQ 1'!J65&gt;0,'Rent Roll_RedIQ 1'!J65,"")</f>
        <v>1200</v>
      </c>
      <c r="E72" s="624">
        <f t="shared" si="42"/>
        <v>-4.0000000000000036E-2</v>
      </c>
      <c r="F72" s="194"/>
      <c r="G72" s="194"/>
      <c r="H72" s="616">
        <f t="shared" si="33"/>
        <v>1250</v>
      </c>
      <c r="I72" s="1200">
        <f>IF('Rent Roll_RedIQ 1'!S65&gt;0,'Rent Roll_RedIQ 1'!S65,Purchase_Date-1)</f>
        <v>45869</v>
      </c>
      <c r="J72" s="617">
        <f t="shared" si="34"/>
        <v>1250</v>
      </c>
      <c r="K72" s="1205">
        <f t="shared" si="35"/>
        <v>46234</v>
      </c>
      <c r="L72" s="618">
        <f t="shared" si="34"/>
        <v>1250</v>
      </c>
      <c r="M72" s="1208">
        <f t="shared" si="36"/>
        <v>46599</v>
      </c>
      <c r="N72" s="614">
        <f t="shared" si="70"/>
        <v>1250</v>
      </c>
      <c r="O72" s="614">
        <f t="shared" si="71"/>
        <v>1250</v>
      </c>
      <c r="P72" s="614">
        <f t="shared" si="72"/>
        <v>1250</v>
      </c>
      <c r="Q72" s="614">
        <f t="shared" si="73"/>
        <v>1250</v>
      </c>
      <c r="R72" s="614">
        <f t="shared" si="74"/>
        <v>1250</v>
      </c>
      <c r="S72" s="614">
        <f t="shared" si="75"/>
        <v>1250</v>
      </c>
      <c r="T72" s="614">
        <f t="shared" si="76"/>
        <v>1250</v>
      </c>
      <c r="U72" s="619"/>
      <c r="V72" s="614"/>
      <c r="W72" s="620">
        <f t="shared" si="91"/>
        <v>1250</v>
      </c>
      <c r="X72" s="620">
        <f t="shared" ref="X72:AH72" si="108">IF($I72&gt;=X$11,$C72,$H72)</f>
        <v>1250</v>
      </c>
      <c r="Y72" s="620">
        <f t="shared" si="108"/>
        <v>1250</v>
      </c>
      <c r="Z72" s="620">
        <f t="shared" si="108"/>
        <v>1250</v>
      </c>
      <c r="AA72" s="620">
        <f t="shared" si="108"/>
        <v>1250</v>
      </c>
      <c r="AB72" s="620">
        <f t="shared" si="108"/>
        <v>1250</v>
      </c>
      <c r="AC72" s="620">
        <f t="shared" si="108"/>
        <v>1250</v>
      </c>
      <c r="AD72" s="620">
        <f t="shared" si="108"/>
        <v>1250</v>
      </c>
      <c r="AE72" s="620">
        <f t="shared" si="108"/>
        <v>1250</v>
      </c>
      <c r="AF72" s="620">
        <f t="shared" si="108"/>
        <v>1250</v>
      </c>
      <c r="AG72" s="620">
        <f t="shared" si="108"/>
        <v>1250</v>
      </c>
      <c r="AH72" s="620">
        <f t="shared" si="108"/>
        <v>1250</v>
      </c>
      <c r="AI72" s="621">
        <f t="shared" si="77"/>
        <v>1250</v>
      </c>
      <c r="AJ72" s="621">
        <f t="shared" si="107"/>
        <v>1250</v>
      </c>
      <c r="AK72" s="621">
        <f t="shared" si="107"/>
        <v>1250</v>
      </c>
      <c r="AL72" s="621">
        <f t="shared" si="107"/>
        <v>1250</v>
      </c>
      <c r="AM72" s="621">
        <f t="shared" si="107"/>
        <v>1250</v>
      </c>
      <c r="AN72" s="621">
        <f t="shared" si="107"/>
        <v>1250</v>
      </c>
      <c r="AO72" s="621">
        <f t="shared" si="107"/>
        <v>1250</v>
      </c>
      <c r="AP72" s="621">
        <f t="shared" si="107"/>
        <v>1250</v>
      </c>
      <c r="AQ72" s="621">
        <f t="shared" si="107"/>
        <v>1250</v>
      </c>
      <c r="AR72" s="621">
        <f t="shared" si="107"/>
        <v>1250</v>
      </c>
      <c r="AS72" s="621">
        <f t="shared" si="107"/>
        <v>1250</v>
      </c>
      <c r="AT72" s="621">
        <f t="shared" si="107"/>
        <v>1250</v>
      </c>
      <c r="AU72" s="622">
        <f t="shared" si="78"/>
        <v>1250</v>
      </c>
      <c r="AV72" s="622">
        <f t="shared" si="93"/>
        <v>1250</v>
      </c>
      <c r="AW72" s="622">
        <f t="shared" si="93"/>
        <v>1250</v>
      </c>
      <c r="AX72" s="622">
        <f t="shared" si="93"/>
        <v>1250</v>
      </c>
      <c r="AY72" s="622">
        <f t="shared" si="93"/>
        <v>1250</v>
      </c>
      <c r="AZ72" s="622">
        <f t="shared" si="93"/>
        <v>1250</v>
      </c>
      <c r="BA72" s="622">
        <f t="shared" si="93"/>
        <v>1250</v>
      </c>
      <c r="BB72" s="622">
        <f t="shared" si="93"/>
        <v>1250</v>
      </c>
      <c r="BC72" s="622">
        <f t="shared" si="93"/>
        <v>1250</v>
      </c>
      <c r="BD72" s="622">
        <f t="shared" si="93"/>
        <v>1250</v>
      </c>
      <c r="BE72" s="622">
        <f t="shared" si="93"/>
        <v>1250</v>
      </c>
      <c r="BF72" s="622">
        <f t="shared" si="93"/>
        <v>1250</v>
      </c>
      <c r="BG72" s="623">
        <f t="shared" si="41"/>
        <v>1250</v>
      </c>
      <c r="BH72" s="623">
        <f t="shared" si="95"/>
        <v>1250</v>
      </c>
      <c r="BI72" s="623">
        <f t="shared" si="95"/>
        <v>1250</v>
      </c>
      <c r="BJ72" s="623">
        <f t="shared" si="95"/>
        <v>1250</v>
      </c>
      <c r="BK72" s="623">
        <f t="shared" si="95"/>
        <v>1250</v>
      </c>
      <c r="BL72" s="623">
        <f t="shared" si="95"/>
        <v>1250</v>
      </c>
      <c r="BM72" s="623">
        <f t="shared" si="95"/>
        <v>1250</v>
      </c>
      <c r="BN72" s="623">
        <f t="shared" si="95"/>
        <v>1250</v>
      </c>
      <c r="BO72" s="623">
        <f t="shared" si="95"/>
        <v>1250</v>
      </c>
      <c r="BP72" s="623">
        <f t="shared" si="95"/>
        <v>1250</v>
      </c>
      <c r="BQ72" s="623">
        <f t="shared" si="95"/>
        <v>1250</v>
      </c>
      <c r="BR72" s="623">
        <f t="shared" si="95"/>
        <v>1250</v>
      </c>
      <c r="BS72" s="1281">
        <f t="shared" si="45"/>
        <v>1250</v>
      </c>
      <c r="BT72" s="1281">
        <f t="shared" si="96"/>
        <v>1250</v>
      </c>
      <c r="BU72" s="1281">
        <f t="shared" si="96"/>
        <v>1250</v>
      </c>
      <c r="BV72" s="1281">
        <f t="shared" si="96"/>
        <v>1250</v>
      </c>
      <c r="BW72" s="1281">
        <f t="shared" si="96"/>
        <v>1250</v>
      </c>
      <c r="BX72" s="1281">
        <f t="shared" si="96"/>
        <v>1250</v>
      </c>
      <c r="BY72" s="1281">
        <f t="shared" si="96"/>
        <v>1250</v>
      </c>
      <c r="BZ72" s="1281">
        <f t="shared" si="96"/>
        <v>1250</v>
      </c>
      <c r="CA72" s="1281">
        <f t="shared" si="96"/>
        <v>1250</v>
      </c>
      <c r="CB72" s="1281">
        <f t="shared" si="96"/>
        <v>1250</v>
      </c>
      <c r="CC72" s="1281">
        <f t="shared" si="96"/>
        <v>1250</v>
      </c>
      <c r="CD72" s="1281">
        <f t="shared" si="96"/>
        <v>1250</v>
      </c>
      <c r="CE72" s="623">
        <f t="shared" si="23"/>
        <v>1250</v>
      </c>
      <c r="CF72" s="623">
        <f t="shared" si="97"/>
        <v>1250</v>
      </c>
      <c r="CG72" s="623">
        <f t="shared" si="97"/>
        <v>1250</v>
      </c>
      <c r="CH72" s="623">
        <f t="shared" si="97"/>
        <v>1250</v>
      </c>
      <c r="CI72" s="623">
        <f t="shared" si="97"/>
        <v>1250</v>
      </c>
      <c r="CJ72" s="623">
        <f t="shared" si="97"/>
        <v>1250</v>
      </c>
      <c r="CK72" s="623">
        <f t="shared" si="97"/>
        <v>1250</v>
      </c>
      <c r="CL72" s="623">
        <f t="shared" si="97"/>
        <v>1250</v>
      </c>
      <c r="CM72" s="623">
        <f t="shared" si="97"/>
        <v>1250</v>
      </c>
      <c r="CN72" s="623">
        <f t="shared" si="97"/>
        <v>1250</v>
      </c>
      <c r="CO72" s="623">
        <f t="shared" si="97"/>
        <v>1250</v>
      </c>
      <c r="CP72" s="623">
        <f t="shared" si="97"/>
        <v>1250</v>
      </c>
      <c r="CQ72" s="1281">
        <f t="shared" si="25"/>
        <v>1250</v>
      </c>
      <c r="CR72" s="1281">
        <f t="shared" si="98"/>
        <v>1250</v>
      </c>
      <c r="CS72" s="1281">
        <f t="shared" si="98"/>
        <v>1250</v>
      </c>
      <c r="CT72" s="1281">
        <f t="shared" si="98"/>
        <v>1250</v>
      </c>
      <c r="CU72" s="1281">
        <f t="shared" si="98"/>
        <v>1250</v>
      </c>
      <c r="CV72" s="1281">
        <f t="shared" si="98"/>
        <v>1250</v>
      </c>
      <c r="CW72" s="1281">
        <f t="shared" si="98"/>
        <v>1250</v>
      </c>
      <c r="CX72" s="1281">
        <f t="shared" si="98"/>
        <v>1250</v>
      </c>
      <c r="CY72" s="1281">
        <f t="shared" si="98"/>
        <v>1250</v>
      </c>
      <c r="CZ72" s="1281">
        <f t="shared" si="98"/>
        <v>1250</v>
      </c>
      <c r="DA72" s="1281">
        <f t="shared" si="98"/>
        <v>1250</v>
      </c>
      <c r="DB72" s="1281">
        <f t="shared" si="98"/>
        <v>1250</v>
      </c>
      <c r="DC72" s="623">
        <f t="shared" si="27"/>
        <v>1250</v>
      </c>
      <c r="DD72" s="623">
        <f t="shared" si="99"/>
        <v>1250</v>
      </c>
      <c r="DE72" s="623">
        <f t="shared" si="99"/>
        <v>1250</v>
      </c>
      <c r="DF72" s="623">
        <f t="shared" si="99"/>
        <v>1250</v>
      </c>
      <c r="DG72" s="623">
        <f t="shared" si="99"/>
        <v>1250</v>
      </c>
      <c r="DH72" s="623">
        <f t="shared" si="99"/>
        <v>1250</v>
      </c>
      <c r="DI72" s="623">
        <f t="shared" si="99"/>
        <v>1250</v>
      </c>
      <c r="DJ72" s="623">
        <f t="shared" si="99"/>
        <v>1250</v>
      </c>
      <c r="DK72" s="623">
        <f t="shared" si="99"/>
        <v>1250</v>
      </c>
      <c r="DL72" s="623">
        <f t="shared" si="99"/>
        <v>1250</v>
      </c>
      <c r="DM72" s="623">
        <f t="shared" si="99"/>
        <v>1250</v>
      </c>
      <c r="DN72" s="623">
        <f t="shared" si="99"/>
        <v>1250</v>
      </c>
      <c r="DO72" s="1281">
        <f t="shared" si="29"/>
        <v>1250</v>
      </c>
      <c r="DP72" s="1281">
        <f t="shared" si="100"/>
        <v>1250</v>
      </c>
      <c r="DQ72" s="1281">
        <f t="shared" si="100"/>
        <v>1250</v>
      </c>
      <c r="DR72" s="1281">
        <f t="shared" si="100"/>
        <v>1250</v>
      </c>
      <c r="DS72" s="1281">
        <f t="shared" si="100"/>
        <v>1250</v>
      </c>
      <c r="DT72" s="1281">
        <f t="shared" si="100"/>
        <v>1250</v>
      </c>
      <c r="DU72" s="1281">
        <f t="shared" si="100"/>
        <v>1250</v>
      </c>
      <c r="DV72" s="1281">
        <f t="shared" si="100"/>
        <v>1250</v>
      </c>
      <c r="DW72" s="1281">
        <f t="shared" si="100"/>
        <v>1250</v>
      </c>
      <c r="DX72" s="1281">
        <f t="shared" si="100"/>
        <v>1250</v>
      </c>
      <c r="DY72" s="1281">
        <f t="shared" si="100"/>
        <v>1250</v>
      </c>
      <c r="DZ72" s="1281">
        <f t="shared" si="100"/>
        <v>1250</v>
      </c>
      <c r="EA72" s="623">
        <f t="shared" si="31"/>
        <v>1250</v>
      </c>
      <c r="EB72" s="623">
        <f t="shared" si="101"/>
        <v>1250</v>
      </c>
      <c r="EC72" s="623">
        <f t="shared" si="101"/>
        <v>1250</v>
      </c>
      <c r="ED72" s="623">
        <f t="shared" si="101"/>
        <v>1250</v>
      </c>
      <c r="EE72" s="623">
        <f t="shared" si="101"/>
        <v>1250</v>
      </c>
      <c r="EF72" s="623">
        <f t="shared" si="101"/>
        <v>1250</v>
      </c>
      <c r="EG72" s="623">
        <f t="shared" si="101"/>
        <v>1250</v>
      </c>
      <c r="EH72" s="623">
        <f t="shared" si="101"/>
        <v>1250</v>
      </c>
      <c r="EI72" s="623">
        <f t="shared" si="101"/>
        <v>1250</v>
      </c>
      <c r="EJ72" s="623">
        <f t="shared" si="101"/>
        <v>1250</v>
      </c>
      <c r="EK72" s="623">
        <f t="shared" si="101"/>
        <v>1250</v>
      </c>
      <c r="EL72" s="623">
        <f t="shared" si="101"/>
        <v>1250</v>
      </c>
    </row>
    <row r="73" spans="1:142">
      <c r="A73" s="7" t="str">
        <f>IF('Rent Roll_RedIQ 1'!B66&gt;0,'Rent Roll_RedIQ 1'!B66,"")</f>
        <v>422</v>
      </c>
      <c r="B73" s="7" t="str">
        <f>IF('Rent Roll_RedIQ 1'!C66&gt;0,'Rent Roll_RedIQ 1'!C66,"")</f>
        <v>B1</v>
      </c>
      <c r="C73" s="614">
        <f>IF('Rent Roll_RedIQ 1'!K66&gt;0,'Rent Roll_RedIQ 1'!K66,0)</f>
        <v>1350</v>
      </c>
      <c r="D73" s="615">
        <f>IF('Rent Roll_RedIQ 1'!J66&gt;0,'Rent Roll_RedIQ 1'!J66,"")</f>
        <v>1400</v>
      </c>
      <c r="E73" s="624">
        <f t="shared" si="42"/>
        <v>3.7037037037036979E-2</v>
      </c>
      <c r="F73" s="194"/>
      <c r="G73" s="194"/>
      <c r="H73" s="616">
        <f t="shared" si="33"/>
        <v>1350</v>
      </c>
      <c r="I73" s="1200">
        <f>IF('Rent Roll_RedIQ 1'!S66&gt;0,'Rent Roll_RedIQ 1'!S66,Purchase_Date-1)</f>
        <v>45869</v>
      </c>
      <c r="J73" s="617">
        <f t="shared" si="34"/>
        <v>1350</v>
      </c>
      <c r="K73" s="1205">
        <f t="shared" si="35"/>
        <v>46234</v>
      </c>
      <c r="L73" s="618">
        <f t="shared" si="34"/>
        <v>1350</v>
      </c>
      <c r="M73" s="1208">
        <f t="shared" si="36"/>
        <v>46599</v>
      </c>
      <c r="N73" s="614">
        <f t="shared" si="70"/>
        <v>1350</v>
      </c>
      <c r="O73" s="614">
        <f t="shared" si="71"/>
        <v>1350</v>
      </c>
      <c r="P73" s="614">
        <f t="shared" si="72"/>
        <v>1350</v>
      </c>
      <c r="Q73" s="614">
        <f t="shared" si="73"/>
        <v>1350</v>
      </c>
      <c r="R73" s="614">
        <f t="shared" si="74"/>
        <v>1350</v>
      </c>
      <c r="S73" s="614">
        <f t="shared" si="75"/>
        <v>1350</v>
      </c>
      <c r="T73" s="614">
        <f t="shared" si="76"/>
        <v>1350</v>
      </c>
      <c r="U73" s="619"/>
      <c r="V73" s="614"/>
      <c r="W73" s="620">
        <f t="shared" si="91"/>
        <v>1350</v>
      </c>
      <c r="X73" s="620">
        <f t="shared" ref="X73:AH76" si="109">IF($I73&gt;=X$11,$C73,$H73)</f>
        <v>1350</v>
      </c>
      <c r="Y73" s="620">
        <f t="shared" si="109"/>
        <v>1350</v>
      </c>
      <c r="Z73" s="620">
        <f t="shared" si="109"/>
        <v>1350</v>
      </c>
      <c r="AA73" s="620">
        <f t="shared" si="109"/>
        <v>1350</v>
      </c>
      <c r="AB73" s="620">
        <f t="shared" si="109"/>
        <v>1350</v>
      </c>
      <c r="AC73" s="620">
        <f t="shared" si="109"/>
        <v>1350</v>
      </c>
      <c r="AD73" s="620">
        <f t="shared" si="109"/>
        <v>1350</v>
      </c>
      <c r="AE73" s="620">
        <f t="shared" si="109"/>
        <v>1350</v>
      </c>
      <c r="AF73" s="620">
        <f t="shared" si="109"/>
        <v>1350</v>
      </c>
      <c r="AG73" s="620">
        <f t="shared" si="109"/>
        <v>1350</v>
      </c>
      <c r="AH73" s="620">
        <f t="shared" si="109"/>
        <v>1350</v>
      </c>
      <c r="AI73" s="621">
        <f t="shared" si="77"/>
        <v>1350</v>
      </c>
      <c r="AJ73" s="621">
        <f t="shared" si="107"/>
        <v>1350</v>
      </c>
      <c r="AK73" s="621">
        <f t="shared" si="107"/>
        <v>1350</v>
      </c>
      <c r="AL73" s="621">
        <f t="shared" si="107"/>
        <v>1350</v>
      </c>
      <c r="AM73" s="621">
        <f t="shared" si="107"/>
        <v>1350</v>
      </c>
      <c r="AN73" s="621">
        <f t="shared" si="107"/>
        <v>1350</v>
      </c>
      <c r="AO73" s="621">
        <f t="shared" si="107"/>
        <v>1350</v>
      </c>
      <c r="AP73" s="621">
        <f t="shared" si="107"/>
        <v>1350</v>
      </c>
      <c r="AQ73" s="621">
        <f t="shared" si="107"/>
        <v>1350</v>
      </c>
      <c r="AR73" s="621">
        <f t="shared" si="107"/>
        <v>1350</v>
      </c>
      <c r="AS73" s="621">
        <f t="shared" si="107"/>
        <v>1350</v>
      </c>
      <c r="AT73" s="621">
        <f t="shared" si="107"/>
        <v>1350</v>
      </c>
      <c r="AU73" s="622">
        <f t="shared" si="78"/>
        <v>1350</v>
      </c>
      <c r="AV73" s="622">
        <f t="shared" ref="AV73:BF87" si="110">IF($M73&gt;=AV$11,$J73,$L73)</f>
        <v>1350</v>
      </c>
      <c r="AW73" s="622">
        <f t="shared" si="110"/>
        <v>1350</v>
      </c>
      <c r="AX73" s="622">
        <f t="shared" si="110"/>
        <v>1350</v>
      </c>
      <c r="AY73" s="622">
        <f t="shared" si="110"/>
        <v>1350</v>
      </c>
      <c r="AZ73" s="622">
        <f t="shared" si="110"/>
        <v>1350</v>
      </c>
      <c r="BA73" s="622">
        <f t="shared" si="110"/>
        <v>1350</v>
      </c>
      <c r="BB73" s="622">
        <f t="shared" si="110"/>
        <v>1350</v>
      </c>
      <c r="BC73" s="622">
        <f t="shared" si="110"/>
        <v>1350</v>
      </c>
      <c r="BD73" s="622">
        <f t="shared" si="110"/>
        <v>1350</v>
      </c>
      <c r="BE73" s="622">
        <f t="shared" si="110"/>
        <v>1350</v>
      </c>
      <c r="BF73" s="622">
        <f t="shared" si="110"/>
        <v>1350</v>
      </c>
      <c r="BG73" s="623">
        <f t="shared" si="41"/>
        <v>1350</v>
      </c>
      <c r="BH73" s="623">
        <f t="shared" si="95"/>
        <v>1350</v>
      </c>
      <c r="BI73" s="623">
        <f t="shared" si="95"/>
        <v>1350</v>
      </c>
      <c r="BJ73" s="623">
        <f t="shared" si="95"/>
        <v>1350</v>
      </c>
      <c r="BK73" s="623">
        <f t="shared" si="95"/>
        <v>1350</v>
      </c>
      <c r="BL73" s="623">
        <f t="shared" si="95"/>
        <v>1350</v>
      </c>
      <c r="BM73" s="623">
        <f t="shared" si="95"/>
        <v>1350</v>
      </c>
      <c r="BN73" s="623">
        <f t="shared" si="95"/>
        <v>1350</v>
      </c>
      <c r="BO73" s="623">
        <f t="shared" si="95"/>
        <v>1350</v>
      </c>
      <c r="BP73" s="623">
        <f t="shared" si="95"/>
        <v>1350</v>
      </c>
      <c r="BQ73" s="623">
        <f t="shared" si="95"/>
        <v>1350</v>
      </c>
      <c r="BR73" s="623">
        <f t="shared" si="95"/>
        <v>1350</v>
      </c>
      <c r="BS73" s="1281">
        <f t="shared" si="45"/>
        <v>1350</v>
      </c>
      <c r="BT73" s="1281">
        <f t="shared" si="96"/>
        <v>1350</v>
      </c>
      <c r="BU73" s="1281">
        <f t="shared" si="96"/>
        <v>1350</v>
      </c>
      <c r="BV73" s="1281">
        <f t="shared" si="96"/>
        <v>1350</v>
      </c>
      <c r="BW73" s="1281">
        <f t="shared" si="96"/>
        <v>1350</v>
      </c>
      <c r="BX73" s="1281">
        <f t="shared" si="96"/>
        <v>1350</v>
      </c>
      <c r="BY73" s="1281">
        <f t="shared" si="96"/>
        <v>1350</v>
      </c>
      <c r="BZ73" s="1281">
        <f t="shared" si="96"/>
        <v>1350</v>
      </c>
      <c r="CA73" s="1281">
        <f t="shared" si="96"/>
        <v>1350</v>
      </c>
      <c r="CB73" s="1281">
        <f t="shared" si="96"/>
        <v>1350</v>
      </c>
      <c r="CC73" s="1281">
        <f t="shared" si="96"/>
        <v>1350</v>
      </c>
      <c r="CD73" s="1281">
        <f t="shared" si="96"/>
        <v>1350</v>
      </c>
      <c r="CE73" s="623">
        <f t="shared" si="23"/>
        <v>1350</v>
      </c>
      <c r="CF73" s="623">
        <f t="shared" si="97"/>
        <v>1350</v>
      </c>
      <c r="CG73" s="623">
        <f t="shared" si="97"/>
        <v>1350</v>
      </c>
      <c r="CH73" s="623">
        <f t="shared" si="97"/>
        <v>1350</v>
      </c>
      <c r="CI73" s="623">
        <f t="shared" si="97"/>
        <v>1350</v>
      </c>
      <c r="CJ73" s="623">
        <f t="shared" si="97"/>
        <v>1350</v>
      </c>
      <c r="CK73" s="623">
        <f t="shared" si="97"/>
        <v>1350</v>
      </c>
      <c r="CL73" s="623">
        <f t="shared" si="97"/>
        <v>1350</v>
      </c>
      <c r="CM73" s="623">
        <f t="shared" si="97"/>
        <v>1350</v>
      </c>
      <c r="CN73" s="623">
        <f t="shared" si="97"/>
        <v>1350</v>
      </c>
      <c r="CO73" s="623">
        <f t="shared" si="97"/>
        <v>1350</v>
      </c>
      <c r="CP73" s="623">
        <f t="shared" si="97"/>
        <v>1350</v>
      </c>
      <c r="CQ73" s="1281">
        <f t="shared" si="25"/>
        <v>1350</v>
      </c>
      <c r="CR73" s="1281">
        <f t="shared" si="98"/>
        <v>1350</v>
      </c>
      <c r="CS73" s="1281">
        <f t="shared" si="98"/>
        <v>1350</v>
      </c>
      <c r="CT73" s="1281">
        <f t="shared" si="98"/>
        <v>1350</v>
      </c>
      <c r="CU73" s="1281">
        <f t="shared" si="98"/>
        <v>1350</v>
      </c>
      <c r="CV73" s="1281">
        <f t="shared" si="98"/>
        <v>1350</v>
      </c>
      <c r="CW73" s="1281">
        <f t="shared" si="98"/>
        <v>1350</v>
      </c>
      <c r="CX73" s="1281">
        <f t="shared" si="98"/>
        <v>1350</v>
      </c>
      <c r="CY73" s="1281">
        <f t="shared" si="98"/>
        <v>1350</v>
      </c>
      <c r="CZ73" s="1281">
        <f t="shared" si="98"/>
        <v>1350</v>
      </c>
      <c r="DA73" s="1281">
        <f t="shared" si="98"/>
        <v>1350</v>
      </c>
      <c r="DB73" s="1281">
        <f t="shared" si="98"/>
        <v>1350</v>
      </c>
      <c r="DC73" s="623">
        <f t="shared" si="27"/>
        <v>1350</v>
      </c>
      <c r="DD73" s="623">
        <f t="shared" si="99"/>
        <v>1350</v>
      </c>
      <c r="DE73" s="623">
        <f t="shared" si="99"/>
        <v>1350</v>
      </c>
      <c r="DF73" s="623">
        <f t="shared" si="99"/>
        <v>1350</v>
      </c>
      <c r="DG73" s="623">
        <f t="shared" si="99"/>
        <v>1350</v>
      </c>
      <c r="DH73" s="623">
        <f t="shared" si="99"/>
        <v>1350</v>
      </c>
      <c r="DI73" s="623">
        <f t="shared" si="99"/>
        <v>1350</v>
      </c>
      <c r="DJ73" s="623">
        <f t="shared" si="99"/>
        <v>1350</v>
      </c>
      <c r="DK73" s="623">
        <f t="shared" si="99"/>
        <v>1350</v>
      </c>
      <c r="DL73" s="623">
        <f t="shared" si="99"/>
        <v>1350</v>
      </c>
      <c r="DM73" s="623">
        <f t="shared" si="99"/>
        <v>1350</v>
      </c>
      <c r="DN73" s="623">
        <f t="shared" si="99"/>
        <v>1350</v>
      </c>
      <c r="DO73" s="1281">
        <f t="shared" si="29"/>
        <v>1350</v>
      </c>
      <c r="DP73" s="1281">
        <f t="shared" si="100"/>
        <v>1350</v>
      </c>
      <c r="DQ73" s="1281">
        <f t="shared" si="100"/>
        <v>1350</v>
      </c>
      <c r="DR73" s="1281">
        <f t="shared" si="100"/>
        <v>1350</v>
      </c>
      <c r="DS73" s="1281">
        <f t="shared" si="100"/>
        <v>1350</v>
      </c>
      <c r="DT73" s="1281">
        <f t="shared" si="100"/>
        <v>1350</v>
      </c>
      <c r="DU73" s="1281">
        <f t="shared" si="100"/>
        <v>1350</v>
      </c>
      <c r="DV73" s="1281">
        <f t="shared" si="100"/>
        <v>1350</v>
      </c>
      <c r="DW73" s="1281">
        <f t="shared" si="100"/>
        <v>1350</v>
      </c>
      <c r="DX73" s="1281">
        <f t="shared" si="100"/>
        <v>1350</v>
      </c>
      <c r="DY73" s="1281">
        <f t="shared" si="100"/>
        <v>1350</v>
      </c>
      <c r="DZ73" s="1281">
        <f t="shared" si="100"/>
        <v>1350</v>
      </c>
      <c r="EA73" s="623">
        <f t="shared" si="31"/>
        <v>1350</v>
      </c>
      <c r="EB73" s="623">
        <f t="shared" si="101"/>
        <v>1350</v>
      </c>
      <c r="EC73" s="623">
        <f t="shared" si="101"/>
        <v>1350</v>
      </c>
      <c r="ED73" s="623">
        <f t="shared" si="101"/>
        <v>1350</v>
      </c>
      <c r="EE73" s="623">
        <f t="shared" si="101"/>
        <v>1350</v>
      </c>
      <c r="EF73" s="623">
        <f t="shared" si="101"/>
        <v>1350</v>
      </c>
      <c r="EG73" s="623">
        <f t="shared" si="101"/>
        <v>1350</v>
      </c>
      <c r="EH73" s="623">
        <f t="shared" si="101"/>
        <v>1350</v>
      </c>
      <c r="EI73" s="623">
        <f t="shared" si="101"/>
        <v>1350</v>
      </c>
      <c r="EJ73" s="623">
        <f t="shared" si="101"/>
        <v>1350</v>
      </c>
      <c r="EK73" s="623">
        <f t="shared" si="101"/>
        <v>1350</v>
      </c>
      <c r="EL73" s="623">
        <f t="shared" si="101"/>
        <v>1350</v>
      </c>
    </row>
    <row r="74" spans="1:142">
      <c r="A74" s="7" t="str">
        <f>IF('Rent Roll_RedIQ 1'!B67&gt;0,'Rent Roll_RedIQ 1'!B67,"")</f>
        <v>623</v>
      </c>
      <c r="B74" s="7" t="str">
        <f>IF('Rent Roll_RedIQ 1'!C67&gt;0,'Rent Roll_RedIQ 1'!C67,"")</f>
        <v>B2</v>
      </c>
      <c r="C74" s="614">
        <f>IF('Rent Roll_RedIQ 1'!K67&gt;0,'Rent Roll_RedIQ 1'!K67,0)</f>
        <v>1450</v>
      </c>
      <c r="D74" s="615">
        <f>IF('Rent Roll_RedIQ 1'!J67&gt;0,'Rent Roll_RedIQ 1'!J67,"")</f>
        <v>1500</v>
      </c>
      <c r="E74" s="624">
        <f t="shared" si="42"/>
        <v>3.4482758620689724E-2</v>
      </c>
      <c r="F74" s="194"/>
      <c r="G74" s="194"/>
      <c r="H74" s="616">
        <f t="shared" si="33"/>
        <v>1450</v>
      </c>
      <c r="I74" s="1200">
        <f>IF('Rent Roll_RedIQ 1'!S67&gt;0,'Rent Roll_RedIQ 1'!S67,Purchase_Date-1)</f>
        <v>45869</v>
      </c>
      <c r="J74" s="617">
        <f t="shared" si="34"/>
        <v>1450</v>
      </c>
      <c r="K74" s="1205">
        <f t="shared" si="35"/>
        <v>46234</v>
      </c>
      <c r="L74" s="618">
        <f t="shared" si="34"/>
        <v>1450</v>
      </c>
      <c r="M74" s="1208">
        <f t="shared" si="36"/>
        <v>46599</v>
      </c>
      <c r="N74" s="614">
        <f t="shared" si="70"/>
        <v>1450</v>
      </c>
      <c r="O74" s="614">
        <f t="shared" si="71"/>
        <v>1450</v>
      </c>
      <c r="P74" s="614">
        <f t="shared" si="72"/>
        <v>1450</v>
      </c>
      <c r="Q74" s="614">
        <f t="shared" si="73"/>
        <v>1450</v>
      </c>
      <c r="R74" s="614">
        <f t="shared" si="74"/>
        <v>1450</v>
      </c>
      <c r="S74" s="614">
        <f t="shared" si="75"/>
        <v>1450</v>
      </c>
      <c r="T74" s="614">
        <f t="shared" si="76"/>
        <v>1450</v>
      </c>
      <c r="U74" s="619"/>
      <c r="V74" s="614"/>
      <c r="W74" s="620">
        <f t="shared" si="91"/>
        <v>1450</v>
      </c>
      <c r="X74" s="620">
        <f t="shared" si="109"/>
        <v>1450</v>
      </c>
      <c r="Y74" s="620">
        <f t="shared" si="109"/>
        <v>1450</v>
      </c>
      <c r="Z74" s="620">
        <f t="shared" si="109"/>
        <v>1450</v>
      </c>
      <c r="AA74" s="620">
        <f t="shared" si="109"/>
        <v>1450</v>
      </c>
      <c r="AB74" s="620">
        <f t="shared" si="109"/>
        <v>1450</v>
      </c>
      <c r="AC74" s="620">
        <f t="shared" si="109"/>
        <v>1450</v>
      </c>
      <c r="AD74" s="620">
        <f t="shared" si="109"/>
        <v>1450</v>
      </c>
      <c r="AE74" s="620">
        <f t="shared" si="109"/>
        <v>1450</v>
      </c>
      <c r="AF74" s="620">
        <f t="shared" si="109"/>
        <v>1450</v>
      </c>
      <c r="AG74" s="620">
        <f t="shared" si="109"/>
        <v>1450</v>
      </c>
      <c r="AH74" s="620">
        <f t="shared" si="109"/>
        <v>1450</v>
      </c>
      <c r="AI74" s="621">
        <f t="shared" si="77"/>
        <v>1450</v>
      </c>
      <c r="AJ74" s="621">
        <f t="shared" si="107"/>
        <v>1450</v>
      </c>
      <c r="AK74" s="621">
        <f t="shared" si="107"/>
        <v>1450</v>
      </c>
      <c r="AL74" s="621">
        <f t="shared" si="107"/>
        <v>1450</v>
      </c>
      <c r="AM74" s="621">
        <f t="shared" si="107"/>
        <v>1450</v>
      </c>
      <c r="AN74" s="621">
        <f t="shared" si="107"/>
        <v>1450</v>
      </c>
      <c r="AO74" s="621">
        <f t="shared" si="107"/>
        <v>1450</v>
      </c>
      <c r="AP74" s="621">
        <f t="shared" si="107"/>
        <v>1450</v>
      </c>
      <c r="AQ74" s="621">
        <f t="shared" si="107"/>
        <v>1450</v>
      </c>
      <c r="AR74" s="621">
        <f t="shared" si="107"/>
        <v>1450</v>
      </c>
      <c r="AS74" s="621">
        <f t="shared" si="107"/>
        <v>1450</v>
      </c>
      <c r="AT74" s="621">
        <f t="shared" si="107"/>
        <v>1450</v>
      </c>
      <c r="AU74" s="622">
        <f t="shared" si="78"/>
        <v>1450</v>
      </c>
      <c r="AV74" s="622">
        <f t="shared" si="110"/>
        <v>1450</v>
      </c>
      <c r="AW74" s="622">
        <f t="shared" si="110"/>
        <v>1450</v>
      </c>
      <c r="AX74" s="622">
        <f t="shared" si="110"/>
        <v>1450</v>
      </c>
      <c r="AY74" s="622">
        <f t="shared" si="110"/>
        <v>1450</v>
      </c>
      <c r="AZ74" s="622">
        <f t="shared" si="110"/>
        <v>1450</v>
      </c>
      <c r="BA74" s="622">
        <f t="shared" si="110"/>
        <v>1450</v>
      </c>
      <c r="BB74" s="622">
        <f t="shared" si="110"/>
        <v>1450</v>
      </c>
      <c r="BC74" s="622">
        <f t="shared" si="110"/>
        <v>1450</v>
      </c>
      <c r="BD74" s="622">
        <f t="shared" si="110"/>
        <v>1450</v>
      </c>
      <c r="BE74" s="622">
        <f t="shared" si="110"/>
        <v>1450</v>
      </c>
      <c r="BF74" s="622">
        <f t="shared" si="110"/>
        <v>1450</v>
      </c>
      <c r="BG74" s="623">
        <f t="shared" si="41"/>
        <v>1450</v>
      </c>
      <c r="BH74" s="623">
        <f t="shared" si="95"/>
        <v>1450</v>
      </c>
      <c r="BI74" s="623">
        <f t="shared" si="95"/>
        <v>1450</v>
      </c>
      <c r="BJ74" s="623">
        <f t="shared" si="95"/>
        <v>1450</v>
      </c>
      <c r="BK74" s="623">
        <f t="shared" si="95"/>
        <v>1450</v>
      </c>
      <c r="BL74" s="623">
        <f t="shared" si="95"/>
        <v>1450</v>
      </c>
      <c r="BM74" s="623">
        <f t="shared" si="95"/>
        <v>1450</v>
      </c>
      <c r="BN74" s="623">
        <f t="shared" si="95"/>
        <v>1450</v>
      </c>
      <c r="BO74" s="623">
        <f t="shared" si="95"/>
        <v>1450</v>
      </c>
      <c r="BP74" s="623">
        <f t="shared" si="95"/>
        <v>1450</v>
      </c>
      <c r="BQ74" s="623">
        <f t="shared" si="95"/>
        <v>1450</v>
      </c>
      <c r="BR74" s="623">
        <f t="shared" si="95"/>
        <v>1450</v>
      </c>
      <c r="BS74" s="1281">
        <f t="shared" si="45"/>
        <v>1450</v>
      </c>
      <c r="BT74" s="1281">
        <f t="shared" si="96"/>
        <v>1450</v>
      </c>
      <c r="BU74" s="1281">
        <f t="shared" si="96"/>
        <v>1450</v>
      </c>
      <c r="BV74" s="1281">
        <f t="shared" si="96"/>
        <v>1450</v>
      </c>
      <c r="BW74" s="1281">
        <f t="shared" si="96"/>
        <v>1450</v>
      </c>
      <c r="BX74" s="1281">
        <f t="shared" si="96"/>
        <v>1450</v>
      </c>
      <c r="BY74" s="1281">
        <f t="shared" si="96"/>
        <v>1450</v>
      </c>
      <c r="BZ74" s="1281">
        <f t="shared" si="96"/>
        <v>1450</v>
      </c>
      <c r="CA74" s="1281">
        <f t="shared" si="96"/>
        <v>1450</v>
      </c>
      <c r="CB74" s="1281">
        <f t="shared" si="96"/>
        <v>1450</v>
      </c>
      <c r="CC74" s="1281">
        <f t="shared" si="96"/>
        <v>1450</v>
      </c>
      <c r="CD74" s="1281">
        <f t="shared" si="96"/>
        <v>1450</v>
      </c>
      <c r="CE74" s="623">
        <f t="shared" si="23"/>
        <v>1450</v>
      </c>
      <c r="CF74" s="623">
        <f t="shared" si="97"/>
        <v>1450</v>
      </c>
      <c r="CG74" s="623">
        <f t="shared" si="97"/>
        <v>1450</v>
      </c>
      <c r="CH74" s="623">
        <f t="shared" si="97"/>
        <v>1450</v>
      </c>
      <c r="CI74" s="623">
        <f t="shared" si="97"/>
        <v>1450</v>
      </c>
      <c r="CJ74" s="623">
        <f t="shared" si="97"/>
        <v>1450</v>
      </c>
      <c r="CK74" s="623">
        <f t="shared" si="97"/>
        <v>1450</v>
      </c>
      <c r="CL74" s="623">
        <f t="shared" si="97"/>
        <v>1450</v>
      </c>
      <c r="CM74" s="623">
        <f t="shared" si="97"/>
        <v>1450</v>
      </c>
      <c r="CN74" s="623">
        <f t="shared" si="97"/>
        <v>1450</v>
      </c>
      <c r="CO74" s="623">
        <f t="shared" si="97"/>
        <v>1450</v>
      </c>
      <c r="CP74" s="623">
        <f t="shared" si="97"/>
        <v>1450</v>
      </c>
      <c r="CQ74" s="1281">
        <f t="shared" si="25"/>
        <v>1450</v>
      </c>
      <c r="CR74" s="1281">
        <f t="shared" si="98"/>
        <v>1450</v>
      </c>
      <c r="CS74" s="1281">
        <f t="shared" si="98"/>
        <v>1450</v>
      </c>
      <c r="CT74" s="1281">
        <f t="shared" si="98"/>
        <v>1450</v>
      </c>
      <c r="CU74" s="1281">
        <f t="shared" si="98"/>
        <v>1450</v>
      </c>
      <c r="CV74" s="1281">
        <f t="shared" si="98"/>
        <v>1450</v>
      </c>
      <c r="CW74" s="1281">
        <f t="shared" si="98"/>
        <v>1450</v>
      </c>
      <c r="CX74" s="1281">
        <f t="shared" si="98"/>
        <v>1450</v>
      </c>
      <c r="CY74" s="1281">
        <f t="shared" si="98"/>
        <v>1450</v>
      </c>
      <c r="CZ74" s="1281">
        <f t="shared" si="98"/>
        <v>1450</v>
      </c>
      <c r="DA74" s="1281">
        <f t="shared" si="98"/>
        <v>1450</v>
      </c>
      <c r="DB74" s="1281">
        <f t="shared" si="98"/>
        <v>1450</v>
      </c>
      <c r="DC74" s="623">
        <f t="shared" si="27"/>
        <v>1450</v>
      </c>
      <c r="DD74" s="623">
        <f t="shared" si="99"/>
        <v>1450</v>
      </c>
      <c r="DE74" s="623">
        <f t="shared" si="99"/>
        <v>1450</v>
      </c>
      <c r="DF74" s="623">
        <f t="shared" si="99"/>
        <v>1450</v>
      </c>
      <c r="DG74" s="623">
        <f t="shared" si="99"/>
        <v>1450</v>
      </c>
      <c r="DH74" s="623">
        <f t="shared" si="99"/>
        <v>1450</v>
      </c>
      <c r="DI74" s="623">
        <f t="shared" si="99"/>
        <v>1450</v>
      </c>
      <c r="DJ74" s="623">
        <f t="shared" si="99"/>
        <v>1450</v>
      </c>
      <c r="DK74" s="623">
        <f t="shared" si="99"/>
        <v>1450</v>
      </c>
      <c r="DL74" s="623">
        <f t="shared" si="99"/>
        <v>1450</v>
      </c>
      <c r="DM74" s="623">
        <f t="shared" si="99"/>
        <v>1450</v>
      </c>
      <c r="DN74" s="623">
        <f t="shared" si="99"/>
        <v>1450</v>
      </c>
      <c r="DO74" s="1281">
        <f t="shared" si="29"/>
        <v>1450</v>
      </c>
      <c r="DP74" s="1281">
        <f t="shared" si="100"/>
        <v>1450</v>
      </c>
      <c r="DQ74" s="1281">
        <f t="shared" si="100"/>
        <v>1450</v>
      </c>
      <c r="DR74" s="1281">
        <f t="shared" si="100"/>
        <v>1450</v>
      </c>
      <c r="DS74" s="1281">
        <f t="shared" si="100"/>
        <v>1450</v>
      </c>
      <c r="DT74" s="1281">
        <f t="shared" si="100"/>
        <v>1450</v>
      </c>
      <c r="DU74" s="1281">
        <f t="shared" si="100"/>
        <v>1450</v>
      </c>
      <c r="DV74" s="1281">
        <f t="shared" si="100"/>
        <v>1450</v>
      </c>
      <c r="DW74" s="1281">
        <f t="shared" si="100"/>
        <v>1450</v>
      </c>
      <c r="DX74" s="1281">
        <f t="shared" si="100"/>
        <v>1450</v>
      </c>
      <c r="DY74" s="1281">
        <f t="shared" si="100"/>
        <v>1450</v>
      </c>
      <c r="DZ74" s="1281">
        <f t="shared" si="100"/>
        <v>1450</v>
      </c>
      <c r="EA74" s="623">
        <f t="shared" si="31"/>
        <v>1450</v>
      </c>
      <c r="EB74" s="623">
        <f t="shared" si="101"/>
        <v>1450</v>
      </c>
      <c r="EC74" s="623">
        <f t="shared" si="101"/>
        <v>1450</v>
      </c>
      <c r="ED74" s="623">
        <f t="shared" si="101"/>
        <v>1450</v>
      </c>
      <c r="EE74" s="623">
        <f t="shared" si="101"/>
        <v>1450</v>
      </c>
      <c r="EF74" s="623">
        <f t="shared" si="101"/>
        <v>1450</v>
      </c>
      <c r="EG74" s="623">
        <f t="shared" si="101"/>
        <v>1450</v>
      </c>
      <c r="EH74" s="623">
        <f t="shared" si="101"/>
        <v>1450</v>
      </c>
      <c r="EI74" s="623">
        <f t="shared" si="101"/>
        <v>1450</v>
      </c>
      <c r="EJ74" s="623">
        <f t="shared" si="101"/>
        <v>1450</v>
      </c>
      <c r="EK74" s="623">
        <f t="shared" si="101"/>
        <v>1450</v>
      </c>
      <c r="EL74" s="623">
        <f t="shared" si="101"/>
        <v>1450</v>
      </c>
    </row>
    <row r="75" spans="1:142">
      <c r="A75" s="7" t="str">
        <f>IF('Rent Roll_RedIQ 1'!B68&gt;0,'Rent Roll_RedIQ 1'!B68,"")</f>
        <v>625</v>
      </c>
      <c r="B75" s="7" t="str">
        <f>IF('Rent Roll_RedIQ 1'!C68&gt;0,'Rent Roll_RedIQ 1'!C68,"")</f>
        <v>A1</v>
      </c>
      <c r="C75" s="614">
        <f>IF('Rent Roll_RedIQ 1'!K68&gt;0,'Rent Roll_RedIQ 1'!K68,0)</f>
        <v>1150</v>
      </c>
      <c r="D75" s="615">
        <f>IF('Rent Roll_RedIQ 1'!J68&gt;0,'Rent Roll_RedIQ 1'!J68,"")</f>
        <v>1200</v>
      </c>
      <c r="E75" s="624">
        <f t="shared" si="42"/>
        <v>4.3478260869565188E-2</v>
      </c>
      <c r="F75" s="194"/>
      <c r="G75" s="194"/>
      <c r="H75" s="616">
        <f t="shared" si="33"/>
        <v>1150</v>
      </c>
      <c r="I75" s="1200">
        <f>IF('Rent Roll_RedIQ 1'!S68&gt;0,'Rent Roll_RedIQ 1'!S68,Purchase_Date-1)</f>
        <v>45869</v>
      </c>
      <c r="J75" s="617">
        <f t="shared" si="34"/>
        <v>1150</v>
      </c>
      <c r="K75" s="1205">
        <f t="shared" si="35"/>
        <v>46234</v>
      </c>
      <c r="L75" s="618">
        <f t="shared" si="34"/>
        <v>1150</v>
      </c>
      <c r="M75" s="1208">
        <f t="shared" si="36"/>
        <v>46599</v>
      </c>
      <c r="N75" s="614">
        <f t="shared" si="70"/>
        <v>1150</v>
      </c>
      <c r="O75" s="614">
        <f t="shared" si="71"/>
        <v>1150</v>
      </c>
      <c r="P75" s="614">
        <f t="shared" si="72"/>
        <v>1150</v>
      </c>
      <c r="Q75" s="614">
        <f t="shared" si="73"/>
        <v>1150</v>
      </c>
      <c r="R75" s="614">
        <f t="shared" si="74"/>
        <v>1150</v>
      </c>
      <c r="S75" s="614">
        <f t="shared" si="75"/>
        <v>1150</v>
      </c>
      <c r="T75" s="614">
        <f t="shared" si="76"/>
        <v>1150</v>
      </c>
      <c r="U75" s="619"/>
      <c r="V75" s="614"/>
      <c r="W75" s="620">
        <f t="shared" si="91"/>
        <v>1150</v>
      </c>
      <c r="X75" s="620">
        <f t="shared" si="109"/>
        <v>1150</v>
      </c>
      <c r="Y75" s="620">
        <f t="shared" si="109"/>
        <v>1150</v>
      </c>
      <c r="Z75" s="620">
        <f t="shared" si="109"/>
        <v>1150</v>
      </c>
      <c r="AA75" s="620">
        <f t="shared" si="109"/>
        <v>1150</v>
      </c>
      <c r="AB75" s="620">
        <f t="shared" si="109"/>
        <v>1150</v>
      </c>
      <c r="AC75" s="620">
        <f t="shared" si="109"/>
        <v>1150</v>
      </c>
      <c r="AD75" s="620">
        <f t="shared" si="109"/>
        <v>1150</v>
      </c>
      <c r="AE75" s="620">
        <f t="shared" si="109"/>
        <v>1150</v>
      </c>
      <c r="AF75" s="620">
        <f t="shared" si="109"/>
        <v>1150</v>
      </c>
      <c r="AG75" s="620">
        <f t="shared" si="109"/>
        <v>1150</v>
      </c>
      <c r="AH75" s="620">
        <f t="shared" si="109"/>
        <v>1150</v>
      </c>
      <c r="AI75" s="621">
        <f t="shared" si="77"/>
        <v>1150</v>
      </c>
      <c r="AJ75" s="621">
        <f t="shared" si="107"/>
        <v>1150</v>
      </c>
      <c r="AK75" s="621">
        <f t="shared" si="107"/>
        <v>1150</v>
      </c>
      <c r="AL75" s="621">
        <f t="shared" si="107"/>
        <v>1150</v>
      </c>
      <c r="AM75" s="621">
        <f t="shared" si="107"/>
        <v>1150</v>
      </c>
      <c r="AN75" s="621">
        <f t="shared" si="107"/>
        <v>1150</v>
      </c>
      <c r="AO75" s="621">
        <f t="shared" si="107"/>
        <v>1150</v>
      </c>
      <c r="AP75" s="621">
        <f t="shared" si="107"/>
        <v>1150</v>
      </c>
      <c r="AQ75" s="621">
        <f t="shared" si="107"/>
        <v>1150</v>
      </c>
      <c r="AR75" s="621">
        <f t="shared" si="107"/>
        <v>1150</v>
      </c>
      <c r="AS75" s="621">
        <f t="shared" si="107"/>
        <v>1150</v>
      </c>
      <c r="AT75" s="621">
        <f t="shared" si="107"/>
        <v>1150</v>
      </c>
      <c r="AU75" s="622">
        <f t="shared" si="78"/>
        <v>1150</v>
      </c>
      <c r="AV75" s="622">
        <f t="shared" si="110"/>
        <v>1150</v>
      </c>
      <c r="AW75" s="622">
        <f t="shared" si="110"/>
        <v>1150</v>
      </c>
      <c r="AX75" s="622">
        <f t="shared" si="110"/>
        <v>1150</v>
      </c>
      <c r="AY75" s="622">
        <f t="shared" si="110"/>
        <v>1150</v>
      </c>
      <c r="AZ75" s="622">
        <f t="shared" si="110"/>
        <v>1150</v>
      </c>
      <c r="BA75" s="622">
        <f t="shared" si="110"/>
        <v>1150</v>
      </c>
      <c r="BB75" s="622">
        <f t="shared" si="110"/>
        <v>1150</v>
      </c>
      <c r="BC75" s="622">
        <f t="shared" si="110"/>
        <v>1150</v>
      </c>
      <c r="BD75" s="622">
        <f t="shared" si="110"/>
        <v>1150</v>
      </c>
      <c r="BE75" s="622">
        <f t="shared" si="110"/>
        <v>1150</v>
      </c>
      <c r="BF75" s="622">
        <f t="shared" si="110"/>
        <v>1150</v>
      </c>
      <c r="BG75" s="623">
        <f t="shared" si="41"/>
        <v>1150</v>
      </c>
      <c r="BH75" s="623">
        <f t="shared" si="95"/>
        <v>1150</v>
      </c>
      <c r="BI75" s="623">
        <f t="shared" si="95"/>
        <v>1150</v>
      </c>
      <c r="BJ75" s="623">
        <f t="shared" si="95"/>
        <v>1150</v>
      </c>
      <c r="BK75" s="623">
        <f t="shared" si="95"/>
        <v>1150</v>
      </c>
      <c r="BL75" s="623">
        <f t="shared" si="95"/>
        <v>1150</v>
      </c>
      <c r="BM75" s="623">
        <f t="shared" si="95"/>
        <v>1150</v>
      </c>
      <c r="BN75" s="623">
        <f t="shared" si="95"/>
        <v>1150</v>
      </c>
      <c r="BO75" s="623">
        <f t="shared" si="95"/>
        <v>1150</v>
      </c>
      <c r="BP75" s="623">
        <f t="shared" si="95"/>
        <v>1150</v>
      </c>
      <c r="BQ75" s="623">
        <f t="shared" si="95"/>
        <v>1150</v>
      </c>
      <c r="BR75" s="623">
        <f t="shared" si="95"/>
        <v>1150</v>
      </c>
      <c r="BS75" s="1281">
        <f t="shared" si="45"/>
        <v>1150</v>
      </c>
      <c r="BT75" s="1281">
        <f t="shared" si="96"/>
        <v>1150</v>
      </c>
      <c r="BU75" s="1281">
        <f t="shared" si="96"/>
        <v>1150</v>
      </c>
      <c r="BV75" s="1281">
        <f t="shared" si="96"/>
        <v>1150</v>
      </c>
      <c r="BW75" s="1281">
        <f t="shared" si="96"/>
        <v>1150</v>
      </c>
      <c r="BX75" s="1281">
        <f t="shared" si="96"/>
        <v>1150</v>
      </c>
      <c r="BY75" s="1281">
        <f t="shared" si="96"/>
        <v>1150</v>
      </c>
      <c r="BZ75" s="1281">
        <f t="shared" si="96"/>
        <v>1150</v>
      </c>
      <c r="CA75" s="1281">
        <f t="shared" si="96"/>
        <v>1150</v>
      </c>
      <c r="CB75" s="1281">
        <f t="shared" si="96"/>
        <v>1150</v>
      </c>
      <c r="CC75" s="1281">
        <f t="shared" si="96"/>
        <v>1150</v>
      </c>
      <c r="CD75" s="1281">
        <f t="shared" si="96"/>
        <v>1150</v>
      </c>
      <c r="CE75" s="623">
        <f t="shared" si="23"/>
        <v>1150</v>
      </c>
      <c r="CF75" s="623">
        <f t="shared" si="97"/>
        <v>1150</v>
      </c>
      <c r="CG75" s="623">
        <f t="shared" si="97"/>
        <v>1150</v>
      </c>
      <c r="CH75" s="623">
        <f t="shared" si="97"/>
        <v>1150</v>
      </c>
      <c r="CI75" s="623">
        <f t="shared" si="97"/>
        <v>1150</v>
      </c>
      <c r="CJ75" s="623">
        <f t="shared" si="97"/>
        <v>1150</v>
      </c>
      <c r="CK75" s="623">
        <f t="shared" si="97"/>
        <v>1150</v>
      </c>
      <c r="CL75" s="623">
        <f t="shared" si="97"/>
        <v>1150</v>
      </c>
      <c r="CM75" s="623">
        <f t="shared" si="97"/>
        <v>1150</v>
      </c>
      <c r="CN75" s="623">
        <f t="shared" si="97"/>
        <v>1150</v>
      </c>
      <c r="CO75" s="623">
        <f t="shared" si="97"/>
        <v>1150</v>
      </c>
      <c r="CP75" s="623">
        <f t="shared" si="97"/>
        <v>1150</v>
      </c>
      <c r="CQ75" s="1281">
        <f t="shared" si="25"/>
        <v>1150</v>
      </c>
      <c r="CR75" s="1281">
        <f t="shared" si="98"/>
        <v>1150</v>
      </c>
      <c r="CS75" s="1281">
        <f t="shared" si="98"/>
        <v>1150</v>
      </c>
      <c r="CT75" s="1281">
        <f t="shared" si="98"/>
        <v>1150</v>
      </c>
      <c r="CU75" s="1281">
        <f t="shared" si="98"/>
        <v>1150</v>
      </c>
      <c r="CV75" s="1281">
        <f t="shared" si="98"/>
        <v>1150</v>
      </c>
      <c r="CW75" s="1281">
        <f t="shared" si="98"/>
        <v>1150</v>
      </c>
      <c r="CX75" s="1281">
        <f t="shared" si="98"/>
        <v>1150</v>
      </c>
      <c r="CY75" s="1281">
        <f t="shared" si="98"/>
        <v>1150</v>
      </c>
      <c r="CZ75" s="1281">
        <f t="shared" si="98"/>
        <v>1150</v>
      </c>
      <c r="DA75" s="1281">
        <f t="shared" si="98"/>
        <v>1150</v>
      </c>
      <c r="DB75" s="1281">
        <f t="shared" si="98"/>
        <v>1150</v>
      </c>
      <c r="DC75" s="623">
        <f t="shared" si="27"/>
        <v>1150</v>
      </c>
      <c r="DD75" s="623">
        <f t="shared" si="99"/>
        <v>1150</v>
      </c>
      <c r="DE75" s="623">
        <f t="shared" si="99"/>
        <v>1150</v>
      </c>
      <c r="DF75" s="623">
        <f t="shared" si="99"/>
        <v>1150</v>
      </c>
      <c r="DG75" s="623">
        <f t="shared" si="99"/>
        <v>1150</v>
      </c>
      <c r="DH75" s="623">
        <f t="shared" si="99"/>
        <v>1150</v>
      </c>
      <c r="DI75" s="623">
        <f t="shared" si="99"/>
        <v>1150</v>
      </c>
      <c r="DJ75" s="623">
        <f t="shared" si="99"/>
        <v>1150</v>
      </c>
      <c r="DK75" s="623">
        <f t="shared" si="99"/>
        <v>1150</v>
      </c>
      <c r="DL75" s="623">
        <f t="shared" si="99"/>
        <v>1150</v>
      </c>
      <c r="DM75" s="623">
        <f t="shared" si="99"/>
        <v>1150</v>
      </c>
      <c r="DN75" s="623">
        <f t="shared" si="99"/>
        <v>1150</v>
      </c>
      <c r="DO75" s="1281">
        <f t="shared" si="29"/>
        <v>1150</v>
      </c>
      <c r="DP75" s="1281">
        <f t="shared" si="100"/>
        <v>1150</v>
      </c>
      <c r="DQ75" s="1281">
        <f t="shared" si="100"/>
        <v>1150</v>
      </c>
      <c r="DR75" s="1281">
        <f t="shared" si="100"/>
        <v>1150</v>
      </c>
      <c r="DS75" s="1281">
        <f t="shared" si="100"/>
        <v>1150</v>
      </c>
      <c r="DT75" s="1281">
        <f t="shared" si="100"/>
        <v>1150</v>
      </c>
      <c r="DU75" s="1281">
        <f t="shared" si="100"/>
        <v>1150</v>
      </c>
      <c r="DV75" s="1281">
        <f t="shared" si="100"/>
        <v>1150</v>
      </c>
      <c r="DW75" s="1281">
        <f t="shared" si="100"/>
        <v>1150</v>
      </c>
      <c r="DX75" s="1281">
        <f t="shared" si="100"/>
        <v>1150</v>
      </c>
      <c r="DY75" s="1281">
        <f t="shared" si="100"/>
        <v>1150</v>
      </c>
      <c r="DZ75" s="1281">
        <f t="shared" si="100"/>
        <v>1150</v>
      </c>
      <c r="EA75" s="623">
        <f t="shared" si="31"/>
        <v>1150</v>
      </c>
      <c r="EB75" s="623">
        <f t="shared" si="101"/>
        <v>1150</v>
      </c>
      <c r="EC75" s="623">
        <f t="shared" si="101"/>
        <v>1150</v>
      </c>
      <c r="ED75" s="623">
        <f t="shared" si="101"/>
        <v>1150</v>
      </c>
      <c r="EE75" s="623">
        <f t="shared" si="101"/>
        <v>1150</v>
      </c>
      <c r="EF75" s="623">
        <f t="shared" si="101"/>
        <v>1150</v>
      </c>
      <c r="EG75" s="623">
        <f t="shared" si="101"/>
        <v>1150</v>
      </c>
      <c r="EH75" s="623">
        <f t="shared" si="101"/>
        <v>1150</v>
      </c>
      <c r="EI75" s="623">
        <f t="shared" si="101"/>
        <v>1150</v>
      </c>
      <c r="EJ75" s="623">
        <f t="shared" si="101"/>
        <v>1150</v>
      </c>
      <c r="EK75" s="623">
        <f t="shared" si="101"/>
        <v>1150</v>
      </c>
      <c r="EL75" s="623">
        <f t="shared" si="101"/>
        <v>1150</v>
      </c>
    </row>
    <row r="76" spans="1:142">
      <c r="A76" s="7" t="str">
        <f>IF('Rent Roll_RedIQ 1'!B69&gt;0,'Rent Roll_RedIQ 1'!B69,"")</f>
        <v>631</v>
      </c>
      <c r="B76" s="7" t="str">
        <f>IF('Rent Roll_RedIQ 1'!C69&gt;0,'Rent Roll_RedIQ 1'!C69,"")</f>
        <v>B2</v>
      </c>
      <c r="C76" s="614">
        <f>IF('Rent Roll_RedIQ 1'!K69&gt;0,'Rent Roll_RedIQ 1'!K69,0)</f>
        <v>1475</v>
      </c>
      <c r="D76" s="615">
        <f>IF('Rent Roll_RedIQ 1'!J69&gt;0,'Rent Roll_RedIQ 1'!J69,"")</f>
        <v>1500</v>
      </c>
      <c r="E76" s="624">
        <f t="shared" si="42"/>
        <v>1.6949152542372836E-2</v>
      </c>
      <c r="F76" s="194"/>
      <c r="G76" s="194"/>
      <c r="H76" s="616">
        <f t="shared" si="33"/>
        <v>1475</v>
      </c>
      <c r="I76" s="1200">
        <f>IF('Rent Roll_RedIQ 1'!S69&gt;0,'Rent Roll_RedIQ 1'!S69,Purchase_Date-1)</f>
        <v>45869</v>
      </c>
      <c r="J76" s="617">
        <f t="shared" si="34"/>
        <v>1475</v>
      </c>
      <c r="K76" s="1205">
        <f t="shared" si="35"/>
        <v>46234</v>
      </c>
      <c r="L76" s="618">
        <f t="shared" si="34"/>
        <v>1475</v>
      </c>
      <c r="M76" s="1208">
        <f t="shared" si="36"/>
        <v>46599</v>
      </c>
      <c r="N76" s="614">
        <f t="shared" ref="N76:N107" si="111">IFERROR(AVERAGE(AU76:BF76),"")</f>
        <v>1475</v>
      </c>
      <c r="O76" s="614">
        <f t="shared" ref="O76:O107" si="112">IFERROR(AVERAGE(BG76:BR76),"")</f>
        <v>1475</v>
      </c>
      <c r="P76" s="614">
        <f t="shared" ref="P76:P107" si="113">IFERROR(AVERAGE(BS76:CD76),"")</f>
        <v>1475</v>
      </c>
      <c r="Q76" s="614">
        <f t="shared" ref="Q76:Q107" si="114">IFERROR(AVERAGE(CE76:CP76),"")</f>
        <v>1475</v>
      </c>
      <c r="R76" s="614">
        <f t="shared" ref="R76:R107" si="115">IFERROR(AVERAGE(CQ76:DB76),"")</f>
        <v>1475</v>
      </c>
      <c r="S76" s="614">
        <f t="shared" ref="S76:S107" si="116">IFERROR(AVERAGE(DC76:DN76),"")</f>
        <v>1475</v>
      </c>
      <c r="T76" s="614">
        <f t="shared" ref="T76:T107" si="117">IFERROR(AVERAGE(DO76:DZ76),"")</f>
        <v>1475</v>
      </c>
      <c r="U76" s="619"/>
      <c r="V76" s="614"/>
      <c r="W76" s="620">
        <f t="shared" si="91"/>
        <v>1475</v>
      </c>
      <c r="X76" s="620">
        <f t="shared" si="109"/>
        <v>1475</v>
      </c>
      <c r="Y76" s="620">
        <f t="shared" si="109"/>
        <v>1475</v>
      </c>
      <c r="Z76" s="620">
        <f t="shared" si="109"/>
        <v>1475</v>
      </c>
      <c r="AA76" s="620">
        <f t="shared" si="109"/>
        <v>1475</v>
      </c>
      <c r="AB76" s="620">
        <f t="shared" si="109"/>
        <v>1475</v>
      </c>
      <c r="AC76" s="620">
        <f t="shared" si="109"/>
        <v>1475</v>
      </c>
      <c r="AD76" s="620">
        <f t="shared" si="109"/>
        <v>1475</v>
      </c>
      <c r="AE76" s="620">
        <f t="shared" si="109"/>
        <v>1475</v>
      </c>
      <c r="AF76" s="620">
        <f t="shared" si="109"/>
        <v>1475</v>
      </c>
      <c r="AG76" s="620">
        <f t="shared" si="109"/>
        <v>1475</v>
      </c>
      <c r="AH76" s="620">
        <f t="shared" si="109"/>
        <v>1475</v>
      </c>
      <c r="AI76" s="621">
        <f t="shared" ref="AI76:AI107" si="118">IF($K76&gt;=AI$11,$H76,$J76)</f>
        <v>1475</v>
      </c>
      <c r="AJ76" s="621">
        <f t="shared" si="107"/>
        <v>1475</v>
      </c>
      <c r="AK76" s="621">
        <f t="shared" si="107"/>
        <v>1475</v>
      </c>
      <c r="AL76" s="621">
        <f t="shared" si="107"/>
        <v>1475</v>
      </c>
      <c r="AM76" s="621">
        <f t="shared" si="107"/>
        <v>1475</v>
      </c>
      <c r="AN76" s="621">
        <f t="shared" si="107"/>
        <v>1475</v>
      </c>
      <c r="AO76" s="621">
        <f t="shared" si="107"/>
        <v>1475</v>
      </c>
      <c r="AP76" s="621">
        <f t="shared" si="107"/>
        <v>1475</v>
      </c>
      <c r="AQ76" s="621">
        <f t="shared" si="107"/>
        <v>1475</v>
      </c>
      <c r="AR76" s="621">
        <f t="shared" si="107"/>
        <v>1475</v>
      </c>
      <c r="AS76" s="621">
        <f t="shared" si="107"/>
        <v>1475</v>
      </c>
      <c r="AT76" s="621">
        <f t="shared" si="107"/>
        <v>1475</v>
      </c>
      <c r="AU76" s="622">
        <f t="shared" ref="AU76:AU107" si="119">IF($M76&gt;=AU$11,$J76,$L76)</f>
        <v>1475</v>
      </c>
      <c r="AV76" s="622">
        <f t="shared" si="110"/>
        <v>1475</v>
      </c>
      <c r="AW76" s="622">
        <f t="shared" si="110"/>
        <v>1475</v>
      </c>
      <c r="AX76" s="622">
        <f t="shared" si="110"/>
        <v>1475</v>
      </c>
      <c r="AY76" s="622">
        <f t="shared" si="110"/>
        <v>1475</v>
      </c>
      <c r="AZ76" s="622">
        <f t="shared" si="110"/>
        <v>1475</v>
      </c>
      <c r="BA76" s="622">
        <f t="shared" si="110"/>
        <v>1475</v>
      </c>
      <c r="BB76" s="622">
        <f t="shared" si="110"/>
        <v>1475</v>
      </c>
      <c r="BC76" s="622">
        <f t="shared" si="110"/>
        <v>1475</v>
      </c>
      <c r="BD76" s="622">
        <f t="shared" si="110"/>
        <v>1475</v>
      </c>
      <c r="BE76" s="622">
        <f t="shared" si="110"/>
        <v>1475</v>
      </c>
      <c r="BF76" s="622">
        <f t="shared" si="110"/>
        <v>1475</v>
      </c>
      <c r="BG76" s="623">
        <f t="shared" si="41"/>
        <v>1475</v>
      </c>
      <c r="BH76" s="623">
        <f t="shared" ref="BH76:BR91" si="120">IFERROR((($N76*(1+$N$10)-$N76)/6.5)+BG76,"")</f>
        <v>1475</v>
      </c>
      <c r="BI76" s="623">
        <f t="shared" si="120"/>
        <v>1475</v>
      </c>
      <c r="BJ76" s="623">
        <f t="shared" si="120"/>
        <v>1475</v>
      </c>
      <c r="BK76" s="623">
        <f t="shared" si="120"/>
        <v>1475</v>
      </c>
      <c r="BL76" s="623">
        <f t="shared" si="120"/>
        <v>1475</v>
      </c>
      <c r="BM76" s="623">
        <f t="shared" si="120"/>
        <v>1475</v>
      </c>
      <c r="BN76" s="623">
        <f t="shared" si="120"/>
        <v>1475</v>
      </c>
      <c r="BO76" s="623">
        <f t="shared" si="120"/>
        <v>1475</v>
      </c>
      <c r="BP76" s="623">
        <f t="shared" si="120"/>
        <v>1475</v>
      </c>
      <c r="BQ76" s="623">
        <f t="shared" si="120"/>
        <v>1475</v>
      </c>
      <c r="BR76" s="623">
        <f t="shared" si="120"/>
        <v>1475</v>
      </c>
      <c r="BS76" s="1281">
        <f t="shared" ref="BS76:BS117" si="121">IFERROR((($O76*(1+$O$10)-$O76)/6.5)+O76,"")</f>
        <v>1475</v>
      </c>
      <c r="BT76" s="1281">
        <f t="shared" ref="BT76:CD91" si="122">IFERROR((($O76*(1+$O$10)-$O76)/6.5)+BS76,"")</f>
        <v>1475</v>
      </c>
      <c r="BU76" s="1281">
        <f t="shared" si="122"/>
        <v>1475</v>
      </c>
      <c r="BV76" s="1281">
        <f t="shared" si="122"/>
        <v>1475</v>
      </c>
      <c r="BW76" s="1281">
        <f t="shared" si="122"/>
        <v>1475</v>
      </c>
      <c r="BX76" s="1281">
        <f t="shared" si="122"/>
        <v>1475</v>
      </c>
      <c r="BY76" s="1281">
        <f t="shared" si="122"/>
        <v>1475</v>
      </c>
      <c r="BZ76" s="1281">
        <f t="shared" si="122"/>
        <v>1475</v>
      </c>
      <c r="CA76" s="1281">
        <f t="shared" si="122"/>
        <v>1475</v>
      </c>
      <c r="CB76" s="1281">
        <f t="shared" si="122"/>
        <v>1475</v>
      </c>
      <c r="CC76" s="1281">
        <f t="shared" si="122"/>
        <v>1475</v>
      </c>
      <c r="CD76" s="1281">
        <f t="shared" si="122"/>
        <v>1475</v>
      </c>
      <c r="CE76" s="623">
        <f t="shared" ref="CE76:CE117" si="123">IFERROR((($P76*(1+$P$10)-$P76)/6.5)+P76,"")</f>
        <v>1475</v>
      </c>
      <c r="CF76" s="623">
        <f t="shared" ref="CF76:CP91" si="124">IFERROR((($P76*(1+$P$10)-$P76)/6.5)+CE76,"")</f>
        <v>1475</v>
      </c>
      <c r="CG76" s="623">
        <f t="shared" si="124"/>
        <v>1475</v>
      </c>
      <c r="CH76" s="623">
        <f t="shared" si="124"/>
        <v>1475</v>
      </c>
      <c r="CI76" s="623">
        <f t="shared" si="124"/>
        <v>1475</v>
      </c>
      <c r="CJ76" s="623">
        <f t="shared" si="124"/>
        <v>1475</v>
      </c>
      <c r="CK76" s="623">
        <f t="shared" si="124"/>
        <v>1475</v>
      </c>
      <c r="CL76" s="623">
        <f t="shared" si="124"/>
        <v>1475</v>
      </c>
      <c r="CM76" s="623">
        <f t="shared" si="124"/>
        <v>1475</v>
      </c>
      <c r="CN76" s="623">
        <f t="shared" si="124"/>
        <v>1475</v>
      </c>
      <c r="CO76" s="623">
        <f t="shared" si="124"/>
        <v>1475</v>
      </c>
      <c r="CP76" s="623">
        <f t="shared" si="124"/>
        <v>1475</v>
      </c>
      <c r="CQ76" s="1281">
        <f t="shared" ref="CQ76:CQ117" si="125">IFERROR((($Q76*(1+$Q$10)-$Q76)/6.5)+Q76,"")</f>
        <v>1475</v>
      </c>
      <c r="CR76" s="1281">
        <f t="shared" ref="CR76:DB91" si="126">IFERROR((($Q76*(1+$Q$10)-$Q76)/6.5)+CQ76,"")</f>
        <v>1475</v>
      </c>
      <c r="CS76" s="1281">
        <f t="shared" si="126"/>
        <v>1475</v>
      </c>
      <c r="CT76" s="1281">
        <f t="shared" si="126"/>
        <v>1475</v>
      </c>
      <c r="CU76" s="1281">
        <f t="shared" si="126"/>
        <v>1475</v>
      </c>
      <c r="CV76" s="1281">
        <f t="shared" si="126"/>
        <v>1475</v>
      </c>
      <c r="CW76" s="1281">
        <f t="shared" si="126"/>
        <v>1475</v>
      </c>
      <c r="CX76" s="1281">
        <f t="shared" si="126"/>
        <v>1475</v>
      </c>
      <c r="CY76" s="1281">
        <f t="shared" si="126"/>
        <v>1475</v>
      </c>
      <c r="CZ76" s="1281">
        <f t="shared" si="126"/>
        <v>1475</v>
      </c>
      <c r="DA76" s="1281">
        <f t="shared" si="126"/>
        <v>1475</v>
      </c>
      <c r="DB76" s="1281">
        <f t="shared" si="126"/>
        <v>1475</v>
      </c>
      <c r="DC76" s="623">
        <f t="shared" ref="DC76:DC117" si="127">IFERROR((($R76*(1+$R$10)-$R76)/6.5)+R76,"")</f>
        <v>1475</v>
      </c>
      <c r="DD76" s="623">
        <f t="shared" ref="DD76:DN91" si="128">IFERROR((($R76*(1+$R$10)-$R76)/6.5)+DC76,"")</f>
        <v>1475</v>
      </c>
      <c r="DE76" s="623">
        <f t="shared" si="128"/>
        <v>1475</v>
      </c>
      <c r="DF76" s="623">
        <f t="shared" si="128"/>
        <v>1475</v>
      </c>
      <c r="DG76" s="623">
        <f t="shared" si="128"/>
        <v>1475</v>
      </c>
      <c r="DH76" s="623">
        <f t="shared" si="128"/>
        <v>1475</v>
      </c>
      <c r="DI76" s="623">
        <f t="shared" si="128"/>
        <v>1475</v>
      </c>
      <c r="DJ76" s="623">
        <f t="shared" si="128"/>
        <v>1475</v>
      </c>
      <c r="DK76" s="623">
        <f t="shared" si="128"/>
        <v>1475</v>
      </c>
      <c r="DL76" s="623">
        <f t="shared" si="128"/>
        <v>1475</v>
      </c>
      <c r="DM76" s="623">
        <f t="shared" si="128"/>
        <v>1475</v>
      </c>
      <c r="DN76" s="623">
        <f t="shared" si="128"/>
        <v>1475</v>
      </c>
      <c r="DO76" s="1281">
        <f t="shared" ref="DO76:DO117" si="129">IFERROR((($S76*(1+$S$10)-$S76)/6.5)+S76,"")</f>
        <v>1475</v>
      </c>
      <c r="DP76" s="1281">
        <f t="shared" ref="DP76:DZ91" si="130">IFERROR((($S76*(1+$S$10)-$S76)/6.5)+DO76,"")</f>
        <v>1475</v>
      </c>
      <c r="DQ76" s="1281">
        <f t="shared" si="130"/>
        <v>1475</v>
      </c>
      <c r="DR76" s="1281">
        <f t="shared" si="130"/>
        <v>1475</v>
      </c>
      <c r="DS76" s="1281">
        <f t="shared" si="130"/>
        <v>1475</v>
      </c>
      <c r="DT76" s="1281">
        <f t="shared" si="130"/>
        <v>1475</v>
      </c>
      <c r="DU76" s="1281">
        <f t="shared" si="130"/>
        <v>1475</v>
      </c>
      <c r="DV76" s="1281">
        <f t="shared" si="130"/>
        <v>1475</v>
      </c>
      <c r="DW76" s="1281">
        <f t="shared" si="130"/>
        <v>1475</v>
      </c>
      <c r="DX76" s="1281">
        <f t="shared" si="130"/>
        <v>1475</v>
      </c>
      <c r="DY76" s="1281">
        <f t="shared" si="130"/>
        <v>1475</v>
      </c>
      <c r="DZ76" s="1281">
        <f t="shared" si="130"/>
        <v>1475</v>
      </c>
      <c r="EA76" s="623">
        <f t="shared" ref="EA76:EA117" si="131">IFERROR((($T76*(1+$T$10)-$T76)/6.5)+T76,"")</f>
        <v>1475</v>
      </c>
      <c r="EB76" s="623">
        <f t="shared" ref="EB76:EL91" si="132">IFERROR((($T76*(1+$T$10)-$T76)/6.5)+EA76,"")</f>
        <v>1475</v>
      </c>
      <c r="EC76" s="623">
        <f t="shared" si="132"/>
        <v>1475</v>
      </c>
      <c r="ED76" s="623">
        <f t="shared" si="132"/>
        <v>1475</v>
      </c>
      <c r="EE76" s="623">
        <f t="shared" si="132"/>
        <v>1475</v>
      </c>
      <c r="EF76" s="623">
        <f t="shared" si="132"/>
        <v>1475</v>
      </c>
      <c r="EG76" s="623">
        <f t="shared" si="132"/>
        <v>1475</v>
      </c>
      <c r="EH76" s="623">
        <f t="shared" si="132"/>
        <v>1475</v>
      </c>
      <c r="EI76" s="623">
        <f t="shared" si="132"/>
        <v>1475</v>
      </c>
      <c r="EJ76" s="623">
        <f t="shared" si="132"/>
        <v>1475</v>
      </c>
      <c r="EK76" s="623">
        <f t="shared" si="132"/>
        <v>1475</v>
      </c>
      <c r="EL76" s="623">
        <f t="shared" si="132"/>
        <v>1475</v>
      </c>
    </row>
    <row r="77" spans="1:142">
      <c r="A77" s="7" t="str">
        <f>IF('Rent Roll_RedIQ 1'!B70&gt;0,'Rent Roll_RedIQ 1'!B70,"")</f>
        <v>828</v>
      </c>
      <c r="B77" s="7" t="str">
        <f>IF('Rent Roll_RedIQ 1'!C70&gt;0,'Rent Roll_RedIQ 1'!C70,"")</f>
        <v>B2</v>
      </c>
      <c r="C77" s="614">
        <f>IF('Rent Roll_RedIQ 1'!K70&gt;0,'Rent Roll_RedIQ 1'!K70,0)</f>
        <v>1400</v>
      </c>
      <c r="D77" s="615">
        <f>IF('Rent Roll_RedIQ 1'!J70&gt;0,'Rent Roll_RedIQ 1'!J70,"")</f>
        <v>1500</v>
      </c>
      <c r="E77" s="624">
        <f t="shared" ref="E77:E117" si="133">IFERROR(IF(C77&gt;0,D77/C77-1,""),"")</f>
        <v>7.1428571428571397E-2</v>
      </c>
      <c r="F77" s="194"/>
      <c r="G77" s="194"/>
      <c r="H77" s="616">
        <f t="shared" ref="H77:H140" si="134">IFERROR(IF($C77&gt;0,C77*(1+H$10),D77*(1+H$10)),"")</f>
        <v>1400</v>
      </c>
      <c r="I77" s="1200">
        <f>IF('Rent Roll_RedIQ 1'!S70&gt;0,'Rent Roll_RedIQ 1'!S70,Purchase_Date-1)</f>
        <v>45869</v>
      </c>
      <c r="J77" s="617">
        <f t="shared" ref="J77:L140" si="135">IFERROR(H77*(1+J$10),"")</f>
        <v>1400</v>
      </c>
      <c r="K77" s="1205">
        <f t="shared" ref="K77:K140" si="136">IFERROR(EOMONTH(I77,12),"")</f>
        <v>46234</v>
      </c>
      <c r="L77" s="618">
        <f t="shared" si="135"/>
        <v>1400</v>
      </c>
      <c r="M77" s="1208">
        <f t="shared" ref="M77:M140" si="137">IFERROR(EOMONTH(K77,12),"")</f>
        <v>46599</v>
      </c>
      <c r="N77" s="614">
        <f t="shared" si="111"/>
        <v>1400</v>
      </c>
      <c r="O77" s="614">
        <f t="shared" si="112"/>
        <v>1400</v>
      </c>
      <c r="P77" s="614">
        <f t="shared" si="113"/>
        <v>1400</v>
      </c>
      <c r="Q77" s="614">
        <f t="shared" si="114"/>
        <v>1400</v>
      </c>
      <c r="R77" s="614">
        <f t="shared" si="115"/>
        <v>1400</v>
      </c>
      <c r="S77" s="614">
        <f t="shared" si="116"/>
        <v>1400</v>
      </c>
      <c r="T77" s="614">
        <f t="shared" si="117"/>
        <v>1400</v>
      </c>
      <c r="U77" s="619"/>
      <c r="V77" s="614"/>
      <c r="W77" s="620">
        <f t="shared" si="91"/>
        <v>1400</v>
      </c>
      <c r="X77" s="620">
        <f t="shared" ref="X77:AH80" si="138">IF($I77&gt;=X$11,$C77,$H77)</f>
        <v>1400</v>
      </c>
      <c r="Y77" s="620">
        <f t="shared" si="138"/>
        <v>1400</v>
      </c>
      <c r="Z77" s="620">
        <f t="shared" si="138"/>
        <v>1400</v>
      </c>
      <c r="AA77" s="620">
        <f t="shared" si="138"/>
        <v>1400</v>
      </c>
      <c r="AB77" s="620">
        <f t="shared" si="138"/>
        <v>1400</v>
      </c>
      <c r="AC77" s="620">
        <f t="shared" si="138"/>
        <v>1400</v>
      </c>
      <c r="AD77" s="620">
        <f t="shared" si="138"/>
        <v>1400</v>
      </c>
      <c r="AE77" s="620">
        <f t="shared" si="138"/>
        <v>1400</v>
      </c>
      <c r="AF77" s="620">
        <f t="shared" si="138"/>
        <v>1400</v>
      </c>
      <c r="AG77" s="620">
        <f t="shared" si="138"/>
        <v>1400</v>
      </c>
      <c r="AH77" s="620">
        <f t="shared" si="138"/>
        <v>1400</v>
      </c>
      <c r="AI77" s="621">
        <f t="shared" si="118"/>
        <v>1400</v>
      </c>
      <c r="AJ77" s="621">
        <f t="shared" ref="AJ77:AT77" si="139">IF($K77&gt;=AJ$11,$H77,$J77)</f>
        <v>1400</v>
      </c>
      <c r="AK77" s="621">
        <f t="shared" si="139"/>
        <v>1400</v>
      </c>
      <c r="AL77" s="621">
        <f t="shared" si="139"/>
        <v>1400</v>
      </c>
      <c r="AM77" s="621">
        <f t="shared" si="139"/>
        <v>1400</v>
      </c>
      <c r="AN77" s="621">
        <f t="shared" si="139"/>
        <v>1400</v>
      </c>
      <c r="AO77" s="621">
        <f t="shared" si="139"/>
        <v>1400</v>
      </c>
      <c r="AP77" s="621">
        <f t="shared" si="139"/>
        <v>1400</v>
      </c>
      <c r="AQ77" s="621">
        <f t="shared" si="139"/>
        <v>1400</v>
      </c>
      <c r="AR77" s="621">
        <f t="shared" si="139"/>
        <v>1400</v>
      </c>
      <c r="AS77" s="621">
        <f t="shared" si="139"/>
        <v>1400</v>
      </c>
      <c r="AT77" s="621">
        <f t="shared" si="139"/>
        <v>1400</v>
      </c>
      <c r="AU77" s="622">
        <f t="shared" si="119"/>
        <v>1400</v>
      </c>
      <c r="AV77" s="622">
        <f t="shared" ref="AV77:BF77" si="140">IF($M77&gt;=AV$11,$J77,$L77)</f>
        <v>1400</v>
      </c>
      <c r="AW77" s="622">
        <f t="shared" si="140"/>
        <v>1400</v>
      </c>
      <c r="AX77" s="622">
        <f t="shared" si="140"/>
        <v>1400</v>
      </c>
      <c r="AY77" s="622">
        <f t="shared" si="140"/>
        <v>1400</v>
      </c>
      <c r="AZ77" s="622">
        <f t="shared" si="140"/>
        <v>1400</v>
      </c>
      <c r="BA77" s="622">
        <f t="shared" si="140"/>
        <v>1400</v>
      </c>
      <c r="BB77" s="622">
        <f t="shared" si="140"/>
        <v>1400</v>
      </c>
      <c r="BC77" s="622">
        <f t="shared" si="140"/>
        <v>1400</v>
      </c>
      <c r="BD77" s="622">
        <f t="shared" si="140"/>
        <v>1400</v>
      </c>
      <c r="BE77" s="622">
        <f t="shared" si="140"/>
        <v>1400</v>
      </c>
      <c r="BF77" s="622">
        <f t="shared" si="140"/>
        <v>1400</v>
      </c>
      <c r="BG77" s="623">
        <f t="shared" ref="BG77:BG117" si="141">IFERROR((($N77*(1+$N$10)-$N77)/6.5)+N77,"")</f>
        <v>1400</v>
      </c>
      <c r="BH77" s="623">
        <f t="shared" si="120"/>
        <v>1400</v>
      </c>
      <c r="BI77" s="623">
        <f t="shared" si="120"/>
        <v>1400</v>
      </c>
      <c r="BJ77" s="623">
        <f t="shared" si="120"/>
        <v>1400</v>
      </c>
      <c r="BK77" s="623">
        <f t="shared" si="120"/>
        <v>1400</v>
      </c>
      <c r="BL77" s="623">
        <f t="shared" si="120"/>
        <v>1400</v>
      </c>
      <c r="BM77" s="623">
        <f t="shared" si="120"/>
        <v>1400</v>
      </c>
      <c r="BN77" s="623">
        <f t="shared" si="120"/>
        <v>1400</v>
      </c>
      <c r="BO77" s="623">
        <f t="shared" si="120"/>
        <v>1400</v>
      </c>
      <c r="BP77" s="623">
        <f t="shared" si="120"/>
        <v>1400</v>
      </c>
      <c r="BQ77" s="623">
        <f t="shared" si="120"/>
        <v>1400</v>
      </c>
      <c r="BR77" s="623">
        <f t="shared" si="120"/>
        <v>1400</v>
      </c>
      <c r="BS77" s="1281">
        <f t="shared" si="121"/>
        <v>1400</v>
      </c>
      <c r="BT77" s="1281">
        <f t="shared" si="122"/>
        <v>1400</v>
      </c>
      <c r="BU77" s="1281">
        <f t="shared" si="122"/>
        <v>1400</v>
      </c>
      <c r="BV77" s="1281">
        <f t="shared" si="122"/>
        <v>1400</v>
      </c>
      <c r="BW77" s="1281">
        <f t="shared" si="122"/>
        <v>1400</v>
      </c>
      <c r="BX77" s="1281">
        <f t="shared" si="122"/>
        <v>1400</v>
      </c>
      <c r="BY77" s="1281">
        <f t="shared" si="122"/>
        <v>1400</v>
      </c>
      <c r="BZ77" s="1281">
        <f t="shared" si="122"/>
        <v>1400</v>
      </c>
      <c r="CA77" s="1281">
        <f t="shared" si="122"/>
        <v>1400</v>
      </c>
      <c r="CB77" s="1281">
        <f t="shared" si="122"/>
        <v>1400</v>
      </c>
      <c r="CC77" s="1281">
        <f t="shared" si="122"/>
        <v>1400</v>
      </c>
      <c r="CD77" s="1281">
        <f t="shared" si="122"/>
        <v>1400</v>
      </c>
      <c r="CE77" s="623">
        <f t="shared" si="123"/>
        <v>1400</v>
      </c>
      <c r="CF77" s="623">
        <f t="shared" si="124"/>
        <v>1400</v>
      </c>
      <c r="CG77" s="623">
        <f t="shared" si="124"/>
        <v>1400</v>
      </c>
      <c r="CH77" s="623">
        <f t="shared" si="124"/>
        <v>1400</v>
      </c>
      <c r="CI77" s="623">
        <f t="shared" si="124"/>
        <v>1400</v>
      </c>
      <c r="CJ77" s="623">
        <f t="shared" si="124"/>
        <v>1400</v>
      </c>
      <c r="CK77" s="623">
        <f t="shared" si="124"/>
        <v>1400</v>
      </c>
      <c r="CL77" s="623">
        <f t="shared" si="124"/>
        <v>1400</v>
      </c>
      <c r="CM77" s="623">
        <f t="shared" si="124"/>
        <v>1400</v>
      </c>
      <c r="CN77" s="623">
        <f t="shared" si="124"/>
        <v>1400</v>
      </c>
      <c r="CO77" s="623">
        <f t="shared" si="124"/>
        <v>1400</v>
      </c>
      <c r="CP77" s="623">
        <f t="shared" si="124"/>
        <v>1400</v>
      </c>
      <c r="CQ77" s="1281">
        <f t="shared" si="125"/>
        <v>1400</v>
      </c>
      <c r="CR77" s="1281">
        <f t="shared" si="126"/>
        <v>1400</v>
      </c>
      <c r="CS77" s="1281">
        <f t="shared" si="126"/>
        <v>1400</v>
      </c>
      <c r="CT77" s="1281">
        <f t="shared" si="126"/>
        <v>1400</v>
      </c>
      <c r="CU77" s="1281">
        <f t="shared" si="126"/>
        <v>1400</v>
      </c>
      <c r="CV77" s="1281">
        <f t="shared" si="126"/>
        <v>1400</v>
      </c>
      <c r="CW77" s="1281">
        <f t="shared" si="126"/>
        <v>1400</v>
      </c>
      <c r="CX77" s="1281">
        <f t="shared" si="126"/>
        <v>1400</v>
      </c>
      <c r="CY77" s="1281">
        <f t="shared" si="126"/>
        <v>1400</v>
      </c>
      <c r="CZ77" s="1281">
        <f t="shared" si="126"/>
        <v>1400</v>
      </c>
      <c r="DA77" s="1281">
        <f t="shared" si="126"/>
        <v>1400</v>
      </c>
      <c r="DB77" s="1281">
        <f t="shared" si="126"/>
        <v>1400</v>
      </c>
      <c r="DC77" s="623">
        <f t="shared" si="127"/>
        <v>1400</v>
      </c>
      <c r="DD77" s="623">
        <f t="shared" si="128"/>
        <v>1400</v>
      </c>
      <c r="DE77" s="623">
        <f t="shared" si="128"/>
        <v>1400</v>
      </c>
      <c r="DF77" s="623">
        <f t="shared" si="128"/>
        <v>1400</v>
      </c>
      <c r="DG77" s="623">
        <f t="shared" si="128"/>
        <v>1400</v>
      </c>
      <c r="DH77" s="623">
        <f t="shared" si="128"/>
        <v>1400</v>
      </c>
      <c r="DI77" s="623">
        <f t="shared" si="128"/>
        <v>1400</v>
      </c>
      <c r="DJ77" s="623">
        <f t="shared" si="128"/>
        <v>1400</v>
      </c>
      <c r="DK77" s="623">
        <f t="shared" si="128"/>
        <v>1400</v>
      </c>
      <c r="DL77" s="623">
        <f t="shared" si="128"/>
        <v>1400</v>
      </c>
      <c r="DM77" s="623">
        <f t="shared" si="128"/>
        <v>1400</v>
      </c>
      <c r="DN77" s="623">
        <f t="shared" si="128"/>
        <v>1400</v>
      </c>
      <c r="DO77" s="1281">
        <f t="shared" si="129"/>
        <v>1400</v>
      </c>
      <c r="DP77" s="1281">
        <f t="shared" si="130"/>
        <v>1400</v>
      </c>
      <c r="DQ77" s="1281">
        <f t="shared" si="130"/>
        <v>1400</v>
      </c>
      <c r="DR77" s="1281">
        <f t="shared" si="130"/>
        <v>1400</v>
      </c>
      <c r="DS77" s="1281">
        <f t="shared" si="130"/>
        <v>1400</v>
      </c>
      <c r="DT77" s="1281">
        <f t="shared" si="130"/>
        <v>1400</v>
      </c>
      <c r="DU77" s="1281">
        <f t="shared" si="130"/>
        <v>1400</v>
      </c>
      <c r="DV77" s="1281">
        <f t="shared" si="130"/>
        <v>1400</v>
      </c>
      <c r="DW77" s="1281">
        <f t="shared" si="130"/>
        <v>1400</v>
      </c>
      <c r="DX77" s="1281">
        <f t="shared" si="130"/>
        <v>1400</v>
      </c>
      <c r="DY77" s="1281">
        <f t="shared" si="130"/>
        <v>1400</v>
      </c>
      <c r="DZ77" s="1281">
        <f t="shared" si="130"/>
        <v>1400</v>
      </c>
      <c r="EA77" s="623">
        <f t="shared" si="131"/>
        <v>1400</v>
      </c>
      <c r="EB77" s="623">
        <f t="shared" si="132"/>
        <v>1400</v>
      </c>
      <c r="EC77" s="623">
        <f t="shared" si="132"/>
        <v>1400</v>
      </c>
      <c r="ED77" s="623">
        <f t="shared" si="132"/>
        <v>1400</v>
      </c>
      <c r="EE77" s="623">
        <f t="shared" si="132"/>
        <v>1400</v>
      </c>
      <c r="EF77" s="623">
        <f t="shared" si="132"/>
        <v>1400</v>
      </c>
      <c r="EG77" s="623">
        <f t="shared" si="132"/>
        <v>1400</v>
      </c>
      <c r="EH77" s="623">
        <f t="shared" si="132"/>
        <v>1400</v>
      </c>
      <c r="EI77" s="623">
        <f t="shared" si="132"/>
        <v>1400</v>
      </c>
      <c r="EJ77" s="623">
        <f t="shared" si="132"/>
        <v>1400</v>
      </c>
      <c r="EK77" s="623">
        <f t="shared" si="132"/>
        <v>1400</v>
      </c>
      <c r="EL77" s="623">
        <f t="shared" si="132"/>
        <v>1400</v>
      </c>
    </row>
    <row r="78" spans="1:142">
      <c r="A78" s="7" t="str">
        <f>IF('Rent Roll_RedIQ 1'!B71&gt;0,'Rent Roll_RedIQ 1'!B71,"")</f>
        <v>831</v>
      </c>
      <c r="B78" s="7" t="str">
        <f>IF('Rent Roll_RedIQ 1'!C71&gt;0,'Rent Roll_RedIQ 1'!C71,"")</f>
        <v>B2</v>
      </c>
      <c r="C78" s="614">
        <f>IF('Rent Roll_RedIQ 1'!K71&gt;0,'Rent Roll_RedIQ 1'!K71,0)</f>
        <v>1425</v>
      </c>
      <c r="D78" s="615">
        <f>IF('Rent Roll_RedIQ 1'!J71&gt;0,'Rent Roll_RedIQ 1'!J71,"")</f>
        <v>1500</v>
      </c>
      <c r="E78" s="624">
        <f t="shared" si="133"/>
        <v>5.2631578947368363E-2</v>
      </c>
      <c r="F78" s="194"/>
      <c r="G78" s="194"/>
      <c r="H78" s="616">
        <f t="shared" si="134"/>
        <v>1425</v>
      </c>
      <c r="I78" s="1200">
        <f>IF('Rent Roll_RedIQ 1'!S71&gt;0,'Rent Roll_RedIQ 1'!S71,Purchase_Date-1)</f>
        <v>45869</v>
      </c>
      <c r="J78" s="617">
        <f t="shared" si="135"/>
        <v>1425</v>
      </c>
      <c r="K78" s="1205">
        <f t="shared" si="136"/>
        <v>46234</v>
      </c>
      <c r="L78" s="618">
        <f t="shared" si="135"/>
        <v>1425</v>
      </c>
      <c r="M78" s="1208">
        <f t="shared" si="137"/>
        <v>46599</v>
      </c>
      <c r="N78" s="614">
        <f t="shared" si="111"/>
        <v>1425</v>
      </c>
      <c r="O78" s="614">
        <f t="shared" si="112"/>
        <v>1425</v>
      </c>
      <c r="P78" s="614">
        <f t="shared" si="113"/>
        <v>1425</v>
      </c>
      <c r="Q78" s="614">
        <f t="shared" si="114"/>
        <v>1425</v>
      </c>
      <c r="R78" s="614">
        <f t="shared" si="115"/>
        <v>1425</v>
      </c>
      <c r="S78" s="614">
        <f t="shared" si="116"/>
        <v>1425</v>
      </c>
      <c r="T78" s="614">
        <f t="shared" si="117"/>
        <v>1425</v>
      </c>
      <c r="U78" s="619"/>
      <c r="V78" s="614"/>
      <c r="W78" s="620">
        <f t="shared" si="91"/>
        <v>1425</v>
      </c>
      <c r="X78" s="620">
        <f t="shared" si="138"/>
        <v>1425</v>
      </c>
      <c r="Y78" s="620">
        <f t="shared" si="138"/>
        <v>1425</v>
      </c>
      <c r="Z78" s="620">
        <f t="shared" si="138"/>
        <v>1425</v>
      </c>
      <c r="AA78" s="620">
        <f t="shared" si="138"/>
        <v>1425</v>
      </c>
      <c r="AB78" s="620">
        <f t="shared" si="138"/>
        <v>1425</v>
      </c>
      <c r="AC78" s="620">
        <f t="shared" si="138"/>
        <v>1425</v>
      </c>
      <c r="AD78" s="620">
        <f t="shared" si="138"/>
        <v>1425</v>
      </c>
      <c r="AE78" s="620">
        <f t="shared" si="138"/>
        <v>1425</v>
      </c>
      <c r="AF78" s="620">
        <f t="shared" si="138"/>
        <v>1425</v>
      </c>
      <c r="AG78" s="620">
        <f t="shared" si="138"/>
        <v>1425</v>
      </c>
      <c r="AH78" s="620">
        <f t="shared" si="138"/>
        <v>1425</v>
      </c>
      <c r="AI78" s="621">
        <f t="shared" si="118"/>
        <v>1425</v>
      </c>
      <c r="AJ78" s="621">
        <f t="shared" si="107"/>
        <v>1425</v>
      </c>
      <c r="AK78" s="621">
        <f t="shared" si="107"/>
        <v>1425</v>
      </c>
      <c r="AL78" s="621">
        <f t="shared" si="107"/>
        <v>1425</v>
      </c>
      <c r="AM78" s="621">
        <f t="shared" si="107"/>
        <v>1425</v>
      </c>
      <c r="AN78" s="621">
        <f t="shared" si="107"/>
        <v>1425</v>
      </c>
      <c r="AO78" s="621">
        <f t="shared" si="107"/>
        <v>1425</v>
      </c>
      <c r="AP78" s="621">
        <f t="shared" si="107"/>
        <v>1425</v>
      </c>
      <c r="AQ78" s="621">
        <f t="shared" si="107"/>
        <v>1425</v>
      </c>
      <c r="AR78" s="621">
        <f t="shared" si="107"/>
        <v>1425</v>
      </c>
      <c r="AS78" s="621">
        <f t="shared" si="107"/>
        <v>1425</v>
      </c>
      <c r="AT78" s="621">
        <f t="shared" si="107"/>
        <v>1425</v>
      </c>
      <c r="AU78" s="622">
        <f t="shared" si="119"/>
        <v>1425</v>
      </c>
      <c r="AV78" s="622">
        <f t="shared" si="110"/>
        <v>1425</v>
      </c>
      <c r="AW78" s="622">
        <f t="shared" si="110"/>
        <v>1425</v>
      </c>
      <c r="AX78" s="622">
        <f t="shared" si="110"/>
        <v>1425</v>
      </c>
      <c r="AY78" s="622">
        <f t="shared" si="110"/>
        <v>1425</v>
      </c>
      <c r="AZ78" s="622">
        <f t="shared" si="110"/>
        <v>1425</v>
      </c>
      <c r="BA78" s="622">
        <f t="shared" si="110"/>
        <v>1425</v>
      </c>
      <c r="BB78" s="622">
        <f t="shared" si="110"/>
        <v>1425</v>
      </c>
      <c r="BC78" s="622">
        <f t="shared" si="110"/>
        <v>1425</v>
      </c>
      <c r="BD78" s="622">
        <f t="shared" si="110"/>
        <v>1425</v>
      </c>
      <c r="BE78" s="622">
        <f t="shared" si="110"/>
        <v>1425</v>
      </c>
      <c r="BF78" s="622">
        <f t="shared" si="110"/>
        <v>1425</v>
      </c>
      <c r="BG78" s="623">
        <f t="shared" si="141"/>
        <v>1425</v>
      </c>
      <c r="BH78" s="623">
        <f t="shared" si="120"/>
        <v>1425</v>
      </c>
      <c r="BI78" s="623">
        <f t="shared" si="120"/>
        <v>1425</v>
      </c>
      <c r="BJ78" s="623">
        <f t="shared" si="120"/>
        <v>1425</v>
      </c>
      <c r="BK78" s="623">
        <f t="shared" si="120"/>
        <v>1425</v>
      </c>
      <c r="BL78" s="623">
        <f t="shared" si="120"/>
        <v>1425</v>
      </c>
      <c r="BM78" s="623">
        <f t="shared" si="120"/>
        <v>1425</v>
      </c>
      <c r="BN78" s="623">
        <f t="shared" si="120"/>
        <v>1425</v>
      </c>
      <c r="BO78" s="623">
        <f t="shared" si="120"/>
        <v>1425</v>
      </c>
      <c r="BP78" s="623">
        <f t="shared" si="120"/>
        <v>1425</v>
      </c>
      <c r="BQ78" s="623">
        <f t="shared" si="120"/>
        <v>1425</v>
      </c>
      <c r="BR78" s="623">
        <f t="shared" si="120"/>
        <v>1425</v>
      </c>
      <c r="BS78" s="1281">
        <f t="shared" si="121"/>
        <v>1425</v>
      </c>
      <c r="BT78" s="1281">
        <f t="shared" si="122"/>
        <v>1425</v>
      </c>
      <c r="BU78" s="1281">
        <f t="shared" si="122"/>
        <v>1425</v>
      </c>
      <c r="BV78" s="1281">
        <f t="shared" si="122"/>
        <v>1425</v>
      </c>
      <c r="BW78" s="1281">
        <f t="shared" si="122"/>
        <v>1425</v>
      </c>
      <c r="BX78" s="1281">
        <f t="shared" si="122"/>
        <v>1425</v>
      </c>
      <c r="BY78" s="1281">
        <f t="shared" si="122"/>
        <v>1425</v>
      </c>
      <c r="BZ78" s="1281">
        <f t="shared" si="122"/>
        <v>1425</v>
      </c>
      <c r="CA78" s="1281">
        <f t="shared" si="122"/>
        <v>1425</v>
      </c>
      <c r="CB78" s="1281">
        <f t="shared" si="122"/>
        <v>1425</v>
      </c>
      <c r="CC78" s="1281">
        <f t="shared" si="122"/>
        <v>1425</v>
      </c>
      <c r="CD78" s="1281">
        <f t="shared" si="122"/>
        <v>1425</v>
      </c>
      <c r="CE78" s="623">
        <f t="shared" si="123"/>
        <v>1425</v>
      </c>
      <c r="CF78" s="623">
        <f t="shared" si="124"/>
        <v>1425</v>
      </c>
      <c r="CG78" s="623">
        <f t="shared" si="124"/>
        <v>1425</v>
      </c>
      <c r="CH78" s="623">
        <f t="shared" si="124"/>
        <v>1425</v>
      </c>
      <c r="CI78" s="623">
        <f t="shared" si="124"/>
        <v>1425</v>
      </c>
      <c r="CJ78" s="623">
        <f t="shared" si="124"/>
        <v>1425</v>
      </c>
      <c r="CK78" s="623">
        <f t="shared" si="124"/>
        <v>1425</v>
      </c>
      <c r="CL78" s="623">
        <f t="shared" si="124"/>
        <v>1425</v>
      </c>
      <c r="CM78" s="623">
        <f t="shared" si="124"/>
        <v>1425</v>
      </c>
      <c r="CN78" s="623">
        <f t="shared" si="124"/>
        <v>1425</v>
      </c>
      <c r="CO78" s="623">
        <f t="shared" si="124"/>
        <v>1425</v>
      </c>
      <c r="CP78" s="623">
        <f t="shared" si="124"/>
        <v>1425</v>
      </c>
      <c r="CQ78" s="1281">
        <f t="shared" si="125"/>
        <v>1425</v>
      </c>
      <c r="CR78" s="1281">
        <f t="shared" si="126"/>
        <v>1425</v>
      </c>
      <c r="CS78" s="1281">
        <f t="shared" si="126"/>
        <v>1425</v>
      </c>
      <c r="CT78" s="1281">
        <f t="shared" si="126"/>
        <v>1425</v>
      </c>
      <c r="CU78" s="1281">
        <f t="shared" si="126"/>
        <v>1425</v>
      </c>
      <c r="CV78" s="1281">
        <f t="shared" si="126"/>
        <v>1425</v>
      </c>
      <c r="CW78" s="1281">
        <f t="shared" si="126"/>
        <v>1425</v>
      </c>
      <c r="CX78" s="1281">
        <f t="shared" si="126"/>
        <v>1425</v>
      </c>
      <c r="CY78" s="1281">
        <f t="shared" si="126"/>
        <v>1425</v>
      </c>
      <c r="CZ78" s="1281">
        <f t="shared" si="126"/>
        <v>1425</v>
      </c>
      <c r="DA78" s="1281">
        <f t="shared" si="126"/>
        <v>1425</v>
      </c>
      <c r="DB78" s="1281">
        <f t="shared" si="126"/>
        <v>1425</v>
      </c>
      <c r="DC78" s="623">
        <f t="shared" si="127"/>
        <v>1425</v>
      </c>
      <c r="DD78" s="623">
        <f t="shared" si="128"/>
        <v>1425</v>
      </c>
      <c r="DE78" s="623">
        <f t="shared" si="128"/>
        <v>1425</v>
      </c>
      <c r="DF78" s="623">
        <f t="shared" si="128"/>
        <v>1425</v>
      </c>
      <c r="DG78" s="623">
        <f t="shared" si="128"/>
        <v>1425</v>
      </c>
      <c r="DH78" s="623">
        <f t="shared" si="128"/>
        <v>1425</v>
      </c>
      <c r="DI78" s="623">
        <f t="shared" si="128"/>
        <v>1425</v>
      </c>
      <c r="DJ78" s="623">
        <f t="shared" si="128"/>
        <v>1425</v>
      </c>
      <c r="DK78" s="623">
        <f t="shared" si="128"/>
        <v>1425</v>
      </c>
      <c r="DL78" s="623">
        <f t="shared" si="128"/>
        <v>1425</v>
      </c>
      <c r="DM78" s="623">
        <f t="shared" si="128"/>
        <v>1425</v>
      </c>
      <c r="DN78" s="623">
        <f t="shared" si="128"/>
        <v>1425</v>
      </c>
      <c r="DO78" s="1281">
        <f t="shared" si="129"/>
        <v>1425</v>
      </c>
      <c r="DP78" s="1281">
        <f t="shared" si="130"/>
        <v>1425</v>
      </c>
      <c r="DQ78" s="1281">
        <f t="shared" si="130"/>
        <v>1425</v>
      </c>
      <c r="DR78" s="1281">
        <f t="shared" si="130"/>
        <v>1425</v>
      </c>
      <c r="DS78" s="1281">
        <f t="shared" si="130"/>
        <v>1425</v>
      </c>
      <c r="DT78" s="1281">
        <f t="shared" si="130"/>
        <v>1425</v>
      </c>
      <c r="DU78" s="1281">
        <f t="shared" si="130"/>
        <v>1425</v>
      </c>
      <c r="DV78" s="1281">
        <f t="shared" si="130"/>
        <v>1425</v>
      </c>
      <c r="DW78" s="1281">
        <f t="shared" si="130"/>
        <v>1425</v>
      </c>
      <c r="DX78" s="1281">
        <f t="shared" si="130"/>
        <v>1425</v>
      </c>
      <c r="DY78" s="1281">
        <f t="shared" si="130"/>
        <v>1425</v>
      </c>
      <c r="DZ78" s="1281">
        <f t="shared" si="130"/>
        <v>1425</v>
      </c>
      <c r="EA78" s="623">
        <f t="shared" si="131"/>
        <v>1425</v>
      </c>
      <c r="EB78" s="623">
        <f t="shared" si="132"/>
        <v>1425</v>
      </c>
      <c r="EC78" s="623">
        <f t="shared" si="132"/>
        <v>1425</v>
      </c>
      <c r="ED78" s="623">
        <f t="shared" si="132"/>
        <v>1425</v>
      </c>
      <c r="EE78" s="623">
        <f t="shared" si="132"/>
        <v>1425</v>
      </c>
      <c r="EF78" s="623">
        <f t="shared" si="132"/>
        <v>1425</v>
      </c>
      <c r="EG78" s="623">
        <f t="shared" si="132"/>
        <v>1425</v>
      </c>
      <c r="EH78" s="623">
        <f t="shared" si="132"/>
        <v>1425</v>
      </c>
      <c r="EI78" s="623">
        <f t="shared" si="132"/>
        <v>1425</v>
      </c>
      <c r="EJ78" s="623">
        <f t="shared" si="132"/>
        <v>1425</v>
      </c>
      <c r="EK78" s="623">
        <f t="shared" si="132"/>
        <v>1425</v>
      </c>
      <c r="EL78" s="623">
        <f t="shared" si="132"/>
        <v>1425</v>
      </c>
    </row>
    <row r="79" spans="1:142">
      <c r="A79" s="7" t="str">
        <f>IF('Rent Roll_RedIQ 1'!B72&gt;0,'Rent Roll_RedIQ 1'!B72,"")</f>
        <v>917</v>
      </c>
      <c r="B79" s="7" t="str">
        <f>IF('Rent Roll_RedIQ 1'!C72&gt;0,'Rent Roll_RedIQ 1'!C72,"")</f>
        <v>A1</v>
      </c>
      <c r="C79" s="614">
        <f>IF('Rent Roll_RedIQ 1'!K72&gt;0,'Rent Roll_RedIQ 1'!K72,0)</f>
        <v>1200</v>
      </c>
      <c r="D79" s="615">
        <f>IF('Rent Roll_RedIQ 1'!J72&gt;0,'Rent Roll_RedIQ 1'!J72,"")</f>
        <v>1200</v>
      </c>
      <c r="E79" s="624">
        <f t="shared" si="133"/>
        <v>0</v>
      </c>
      <c r="F79" s="194"/>
      <c r="G79" s="194"/>
      <c r="H79" s="616">
        <f t="shared" si="134"/>
        <v>1200</v>
      </c>
      <c r="I79" s="1200">
        <f>IF('Rent Roll_RedIQ 1'!S72&gt;0,'Rent Roll_RedIQ 1'!S72,Purchase_Date-1)</f>
        <v>45869</v>
      </c>
      <c r="J79" s="617">
        <f t="shared" si="135"/>
        <v>1200</v>
      </c>
      <c r="K79" s="1205">
        <f t="shared" si="136"/>
        <v>46234</v>
      </c>
      <c r="L79" s="618">
        <f t="shared" si="135"/>
        <v>1200</v>
      </c>
      <c r="M79" s="1208">
        <f t="shared" si="137"/>
        <v>46599</v>
      </c>
      <c r="N79" s="614">
        <f t="shared" si="111"/>
        <v>1200</v>
      </c>
      <c r="O79" s="614">
        <f t="shared" si="112"/>
        <v>1200</v>
      </c>
      <c r="P79" s="614">
        <f t="shared" si="113"/>
        <v>1200</v>
      </c>
      <c r="Q79" s="614">
        <f t="shared" si="114"/>
        <v>1200</v>
      </c>
      <c r="R79" s="614">
        <f t="shared" si="115"/>
        <v>1200</v>
      </c>
      <c r="S79" s="614">
        <f t="shared" si="116"/>
        <v>1200</v>
      </c>
      <c r="T79" s="614">
        <f t="shared" si="117"/>
        <v>1200</v>
      </c>
      <c r="U79" s="619"/>
      <c r="V79" s="614"/>
      <c r="W79" s="620">
        <f t="shared" si="91"/>
        <v>1200</v>
      </c>
      <c r="X79" s="620">
        <f t="shared" si="138"/>
        <v>1200</v>
      </c>
      <c r="Y79" s="620">
        <f t="shared" si="138"/>
        <v>1200</v>
      </c>
      <c r="Z79" s="620">
        <f t="shared" si="138"/>
        <v>1200</v>
      </c>
      <c r="AA79" s="620">
        <f t="shared" si="138"/>
        <v>1200</v>
      </c>
      <c r="AB79" s="620">
        <f t="shared" si="138"/>
        <v>1200</v>
      </c>
      <c r="AC79" s="620">
        <f t="shared" si="138"/>
        <v>1200</v>
      </c>
      <c r="AD79" s="620">
        <f t="shared" si="138"/>
        <v>1200</v>
      </c>
      <c r="AE79" s="620">
        <f t="shared" si="138"/>
        <v>1200</v>
      </c>
      <c r="AF79" s="620">
        <f t="shared" si="138"/>
        <v>1200</v>
      </c>
      <c r="AG79" s="620">
        <f t="shared" si="138"/>
        <v>1200</v>
      </c>
      <c r="AH79" s="620">
        <f t="shared" si="138"/>
        <v>1200</v>
      </c>
      <c r="AI79" s="621">
        <f t="shared" si="118"/>
        <v>1200</v>
      </c>
      <c r="AJ79" s="621">
        <f t="shared" si="107"/>
        <v>1200</v>
      </c>
      <c r="AK79" s="621">
        <f t="shared" si="107"/>
        <v>1200</v>
      </c>
      <c r="AL79" s="621">
        <f t="shared" si="107"/>
        <v>1200</v>
      </c>
      <c r="AM79" s="621">
        <f t="shared" si="107"/>
        <v>1200</v>
      </c>
      <c r="AN79" s="621">
        <f t="shared" si="107"/>
        <v>1200</v>
      </c>
      <c r="AO79" s="621">
        <f t="shared" si="107"/>
        <v>1200</v>
      </c>
      <c r="AP79" s="621">
        <f t="shared" si="107"/>
        <v>1200</v>
      </c>
      <c r="AQ79" s="621">
        <f t="shared" si="107"/>
        <v>1200</v>
      </c>
      <c r="AR79" s="621">
        <f t="shared" si="107"/>
        <v>1200</v>
      </c>
      <c r="AS79" s="621">
        <f t="shared" si="107"/>
        <v>1200</v>
      </c>
      <c r="AT79" s="621">
        <f t="shared" si="107"/>
        <v>1200</v>
      </c>
      <c r="AU79" s="622">
        <f t="shared" si="119"/>
        <v>1200</v>
      </c>
      <c r="AV79" s="622">
        <f t="shared" si="110"/>
        <v>1200</v>
      </c>
      <c r="AW79" s="622">
        <f t="shared" si="110"/>
        <v>1200</v>
      </c>
      <c r="AX79" s="622">
        <f t="shared" si="110"/>
        <v>1200</v>
      </c>
      <c r="AY79" s="622">
        <f t="shared" si="110"/>
        <v>1200</v>
      </c>
      <c r="AZ79" s="622">
        <f t="shared" si="110"/>
        <v>1200</v>
      </c>
      <c r="BA79" s="622">
        <f t="shared" si="110"/>
        <v>1200</v>
      </c>
      <c r="BB79" s="622">
        <f t="shared" si="110"/>
        <v>1200</v>
      </c>
      <c r="BC79" s="622">
        <f t="shared" si="110"/>
        <v>1200</v>
      </c>
      <c r="BD79" s="622">
        <f t="shared" si="110"/>
        <v>1200</v>
      </c>
      <c r="BE79" s="622">
        <f t="shared" si="110"/>
        <v>1200</v>
      </c>
      <c r="BF79" s="622">
        <f t="shared" si="110"/>
        <v>1200</v>
      </c>
      <c r="BG79" s="623">
        <f t="shared" si="141"/>
        <v>1200</v>
      </c>
      <c r="BH79" s="623">
        <f t="shared" si="120"/>
        <v>1200</v>
      </c>
      <c r="BI79" s="623">
        <f t="shared" si="120"/>
        <v>1200</v>
      </c>
      <c r="BJ79" s="623">
        <f t="shared" si="120"/>
        <v>1200</v>
      </c>
      <c r="BK79" s="623">
        <f t="shared" si="120"/>
        <v>1200</v>
      </c>
      <c r="BL79" s="623">
        <f t="shared" si="120"/>
        <v>1200</v>
      </c>
      <c r="BM79" s="623">
        <f t="shared" si="120"/>
        <v>1200</v>
      </c>
      <c r="BN79" s="623">
        <f t="shared" si="120"/>
        <v>1200</v>
      </c>
      <c r="BO79" s="623">
        <f t="shared" si="120"/>
        <v>1200</v>
      </c>
      <c r="BP79" s="623">
        <f t="shared" si="120"/>
        <v>1200</v>
      </c>
      <c r="BQ79" s="623">
        <f t="shared" si="120"/>
        <v>1200</v>
      </c>
      <c r="BR79" s="623">
        <f t="shared" si="120"/>
        <v>1200</v>
      </c>
      <c r="BS79" s="1281">
        <f t="shared" si="121"/>
        <v>1200</v>
      </c>
      <c r="BT79" s="1281">
        <f t="shared" si="122"/>
        <v>1200</v>
      </c>
      <c r="BU79" s="1281">
        <f t="shared" si="122"/>
        <v>1200</v>
      </c>
      <c r="BV79" s="1281">
        <f t="shared" si="122"/>
        <v>1200</v>
      </c>
      <c r="BW79" s="1281">
        <f t="shared" si="122"/>
        <v>1200</v>
      </c>
      <c r="BX79" s="1281">
        <f t="shared" si="122"/>
        <v>1200</v>
      </c>
      <c r="BY79" s="1281">
        <f t="shared" si="122"/>
        <v>1200</v>
      </c>
      <c r="BZ79" s="1281">
        <f t="shared" si="122"/>
        <v>1200</v>
      </c>
      <c r="CA79" s="1281">
        <f t="shared" si="122"/>
        <v>1200</v>
      </c>
      <c r="CB79" s="1281">
        <f t="shared" si="122"/>
        <v>1200</v>
      </c>
      <c r="CC79" s="1281">
        <f t="shared" si="122"/>
        <v>1200</v>
      </c>
      <c r="CD79" s="1281">
        <f t="shared" si="122"/>
        <v>1200</v>
      </c>
      <c r="CE79" s="623">
        <f t="shared" si="123"/>
        <v>1200</v>
      </c>
      <c r="CF79" s="623">
        <f t="shared" si="124"/>
        <v>1200</v>
      </c>
      <c r="CG79" s="623">
        <f t="shared" si="124"/>
        <v>1200</v>
      </c>
      <c r="CH79" s="623">
        <f t="shared" si="124"/>
        <v>1200</v>
      </c>
      <c r="CI79" s="623">
        <f t="shared" si="124"/>
        <v>1200</v>
      </c>
      <c r="CJ79" s="623">
        <f t="shared" si="124"/>
        <v>1200</v>
      </c>
      <c r="CK79" s="623">
        <f t="shared" si="124"/>
        <v>1200</v>
      </c>
      <c r="CL79" s="623">
        <f t="shared" si="124"/>
        <v>1200</v>
      </c>
      <c r="CM79" s="623">
        <f t="shared" si="124"/>
        <v>1200</v>
      </c>
      <c r="CN79" s="623">
        <f t="shared" si="124"/>
        <v>1200</v>
      </c>
      <c r="CO79" s="623">
        <f t="shared" si="124"/>
        <v>1200</v>
      </c>
      <c r="CP79" s="623">
        <f t="shared" si="124"/>
        <v>1200</v>
      </c>
      <c r="CQ79" s="1281">
        <f t="shared" si="125"/>
        <v>1200</v>
      </c>
      <c r="CR79" s="1281">
        <f t="shared" si="126"/>
        <v>1200</v>
      </c>
      <c r="CS79" s="1281">
        <f t="shared" si="126"/>
        <v>1200</v>
      </c>
      <c r="CT79" s="1281">
        <f t="shared" si="126"/>
        <v>1200</v>
      </c>
      <c r="CU79" s="1281">
        <f t="shared" si="126"/>
        <v>1200</v>
      </c>
      <c r="CV79" s="1281">
        <f t="shared" si="126"/>
        <v>1200</v>
      </c>
      <c r="CW79" s="1281">
        <f t="shared" si="126"/>
        <v>1200</v>
      </c>
      <c r="CX79" s="1281">
        <f t="shared" si="126"/>
        <v>1200</v>
      </c>
      <c r="CY79" s="1281">
        <f t="shared" si="126"/>
        <v>1200</v>
      </c>
      <c r="CZ79" s="1281">
        <f t="shared" si="126"/>
        <v>1200</v>
      </c>
      <c r="DA79" s="1281">
        <f t="shared" si="126"/>
        <v>1200</v>
      </c>
      <c r="DB79" s="1281">
        <f t="shared" si="126"/>
        <v>1200</v>
      </c>
      <c r="DC79" s="623">
        <f t="shared" si="127"/>
        <v>1200</v>
      </c>
      <c r="DD79" s="623">
        <f t="shared" si="128"/>
        <v>1200</v>
      </c>
      <c r="DE79" s="623">
        <f t="shared" si="128"/>
        <v>1200</v>
      </c>
      <c r="DF79" s="623">
        <f t="shared" si="128"/>
        <v>1200</v>
      </c>
      <c r="DG79" s="623">
        <f t="shared" si="128"/>
        <v>1200</v>
      </c>
      <c r="DH79" s="623">
        <f t="shared" si="128"/>
        <v>1200</v>
      </c>
      <c r="DI79" s="623">
        <f t="shared" si="128"/>
        <v>1200</v>
      </c>
      <c r="DJ79" s="623">
        <f t="shared" si="128"/>
        <v>1200</v>
      </c>
      <c r="DK79" s="623">
        <f t="shared" si="128"/>
        <v>1200</v>
      </c>
      <c r="DL79" s="623">
        <f t="shared" si="128"/>
        <v>1200</v>
      </c>
      <c r="DM79" s="623">
        <f t="shared" si="128"/>
        <v>1200</v>
      </c>
      <c r="DN79" s="623">
        <f t="shared" si="128"/>
        <v>1200</v>
      </c>
      <c r="DO79" s="1281">
        <f t="shared" si="129"/>
        <v>1200</v>
      </c>
      <c r="DP79" s="1281">
        <f t="shared" si="130"/>
        <v>1200</v>
      </c>
      <c r="DQ79" s="1281">
        <f t="shared" si="130"/>
        <v>1200</v>
      </c>
      <c r="DR79" s="1281">
        <f t="shared" si="130"/>
        <v>1200</v>
      </c>
      <c r="DS79" s="1281">
        <f t="shared" si="130"/>
        <v>1200</v>
      </c>
      <c r="DT79" s="1281">
        <f t="shared" si="130"/>
        <v>1200</v>
      </c>
      <c r="DU79" s="1281">
        <f t="shared" si="130"/>
        <v>1200</v>
      </c>
      <c r="DV79" s="1281">
        <f t="shared" si="130"/>
        <v>1200</v>
      </c>
      <c r="DW79" s="1281">
        <f t="shared" si="130"/>
        <v>1200</v>
      </c>
      <c r="DX79" s="1281">
        <f t="shared" si="130"/>
        <v>1200</v>
      </c>
      <c r="DY79" s="1281">
        <f t="shared" si="130"/>
        <v>1200</v>
      </c>
      <c r="DZ79" s="1281">
        <f t="shared" si="130"/>
        <v>1200</v>
      </c>
      <c r="EA79" s="623">
        <f t="shared" si="131"/>
        <v>1200</v>
      </c>
      <c r="EB79" s="623">
        <f t="shared" si="132"/>
        <v>1200</v>
      </c>
      <c r="EC79" s="623">
        <f t="shared" si="132"/>
        <v>1200</v>
      </c>
      <c r="ED79" s="623">
        <f t="shared" si="132"/>
        <v>1200</v>
      </c>
      <c r="EE79" s="623">
        <f t="shared" si="132"/>
        <v>1200</v>
      </c>
      <c r="EF79" s="623">
        <f t="shared" si="132"/>
        <v>1200</v>
      </c>
      <c r="EG79" s="623">
        <f t="shared" si="132"/>
        <v>1200</v>
      </c>
      <c r="EH79" s="623">
        <f t="shared" si="132"/>
        <v>1200</v>
      </c>
      <c r="EI79" s="623">
        <f t="shared" si="132"/>
        <v>1200</v>
      </c>
      <c r="EJ79" s="623">
        <f t="shared" si="132"/>
        <v>1200</v>
      </c>
      <c r="EK79" s="623">
        <f t="shared" si="132"/>
        <v>1200</v>
      </c>
      <c r="EL79" s="623">
        <f t="shared" si="132"/>
        <v>1200</v>
      </c>
    </row>
    <row r="80" spans="1:142">
      <c r="A80" s="7" t="str">
        <f>IF('Rent Roll_RedIQ 1'!B73&gt;0,'Rent Roll_RedIQ 1'!B73,"")</f>
        <v>936</v>
      </c>
      <c r="B80" s="7" t="str">
        <f>IF('Rent Roll_RedIQ 1'!C73&gt;0,'Rent Roll_RedIQ 1'!C73,"")</f>
        <v>B2</v>
      </c>
      <c r="C80" s="614">
        <f>IF('Rent Roll_RedIQ 1'!K73&gt;0,'Rent Roll_RedIQ 1'!K73,0)</f>
        <v>1425</v>
      </c>
      <c r="D80" s="615">
        <f>IF('Rent Roll_RedIQ 1'!J73&gt;0,'Rent Roll_RedIQ 1'!J73,"")</f>
        <v>1500</v>
      </c>
      <c r="E80" s="624">
        <f t="shared" si="133"/>
        <v>5.2631578947368363E-2</v>
      </c>
      <c r="F80" s="194"/>
      <c r="G80" s="194"/>
      <c r="H80" s="616">
        <f t="shared" si="134"/>
        <v>1425</v>
      </c>
      <c r="I80" s="1200">
        <f>IF('Rent Roll_RedIQ 1'!S73&gt;0,'Rent Roll_RedIQ 1'!S73,Purchase_Date-1)</f>
        <v>45869</v>
      </c>
      <c r="J80" s="617">
        <f t="shared" si="135"/>
        <v>1425</v>
      </c>
      <c r="K80" s="1205">
        <f t="shared" si="136"/>
        <v>46234</v>
      </c>
      <c r="L80" s="618">
        <f t="shared" si="135"/>
        <v>1425</v>
      </c>
      <c r="M80" s="1208">
        <f t="shared" si="137"/>
        <v>46599</v>
      </c>
      <c r="N80" s="614">
        <f t="shared" si="111"/>
        <v>1425</v>
      </c>
      <c r="O80" s="614">
        <f t="shared" si="112"/>
        <v>1425</v>
      </c>
      <c r="P80" s="614">
        <f t="shared" si="113"/>
        <v>1425</v>
      </c>
      <c r="Q80" s="614">
        <f t="shared" si="114"/>
        <v>1425</v>
      </c>
      <c r="R80" s="614">
        <f t="shared" si="115"/>
        <v>1425</v>
      </c>
      <c r="S80" s="614">
        <f t="shared" si="116"/>
        <v>1425</v>
      </c>
      <c r="T80" s="614">
        <f t="shared" si="117"/>
        <v>1425</v>
      </c>
      <c r="U80" s="619"/>
      <c r="V80" s="614"/>
      <c r="W80" s="620">
        <f t="shared" si="91"/>
        <v>1425</v>
      </c>
      <c r="X80" s="620">
        <f t="shared" si="138"/>
        <v>1425</v>
      </c>
      <c r="Y80" s="620">
        <f t="shared" si="138"/>
        <v>1425</v>
      </c>
      <c r="Z80" s="620">
        <f t="shared" si="138"/>
        <v>1425</v>
      </c>
      <c r="AA80" s="620">
        <f t="shared" si="138"/>
        <v>1425</v>
      </c>
      <c r="AB80" s="620">
        <f t="shared" si="138"/>
        <v>1425</v>
      </c>
      <c r="AC80" s="620">
        <f t="shared" si="138"/>
        <v>1425</v>
      </c>
      <c r="AD80" s="620">
        <f t="shared" si="138"/>
        <v>1425</v>
      </c>
      <c r="AE80" s="620">
        <f t="shared" si="138"/>
        <v>1425</v>
      </c>
      <c r="AF80" s="620">
        <f t="shared" si="138"/>
        <v>1425</v>
      </c>
      <c r="AG80" s="620">
        <f t="shared" si="138"/>
        <v>1425</v>
      </c>
      <c r="AH80" s="620">
        <f t="shared" si="138"/>
        <v>1425</v>
      </c>
      <c r="AI80" s="621">
        <f t="shared" si="118"/>
        <v>1425</v>
      </c>
      <c r="AJ80" s="621">
        <f t="shared" si="107"/>
        <v>1425</v>
      </c>
      <c r="AK80" s="621">
        <f t="shared" si="107"/>
        <v>1425</v>
      </c>
      <c r="AL80" s="621">
        <f t="shared" si="107"/>
        <v>1425</v>
      </c>
      <c r="AM80" s="621">
        <f t="shared" si="107"/>
        <v>1425</v>
      </c>
      <c r="AN80" s="621">
        <f t="shared" si="107"/>
        <v>1425</v>
      </c>
      <c r="AO80" s="621">
        <f t="shared" si="107"/>
        <v>1425</v>
      </c>
      <c r="AP80" s="621">
        <f t="shared" si="107"/>
        <v>1425</v>
      </c>
      <c r="AQ80" s="621">
        <f t="shared" si="107"/>
        <v>1425</v>
      </c>
      <c r="AR80" s="621">
        <f t="shared" si="107"/>
        <v>1425</v>
      </c>
      <c r="AS80" s="621">
        <f t="shared" si="107"/>
        <v>1425</v>
      </c>
      <c r="AT80" s="621">
        <f t="shared" si="107"/>
        <v>1425</v>
      </c>
      <c r="AU80" s="622">
        <f t="shared" si="119"/>
        <v>1425</v>
      </c>
      <c r="AV80" s="622">
        <f t="shared" si="110"/>
        <v>1425</v>
      </c>
      <c r="AW80" s="622">
        <f t="shared" si="110"/>
        <v>1425</v>
      </c>
      <c r="AX80" s="622">
        <f t="shared" si="110"/>
        <v>1425</v>
      </c>
      <c r="AY80" s="622">
        <f t="shared" si="110"/>
        <v>1425</v>
      </c>
      <c r="AZ80" s="622">
        <f t="shared" si="110"/>
        <v>1425</v>
      </c>
      <c r="BA80" s="622">
        <f t="shared" si="110"/>
        <v>1425</v>
      </c>
      <c r="BB80" s="622">
        <f t="shared" si="110"/>
        <v>1425</v>
      </c>
      <c r="BC80" s="622">
        <f t="shared" si="110"/>
        <v>1425</v>
      </c>
      <c r="BD80" s="622">
        <f t="shared" si="110"/>
        <v>1425</v>
      </c>
      <c r="BE80" s="622">
        <f t="shared" si="110"/>
        <v>1425</v>
      </c>
      <c r="BF80" s="622">
        <f t="shared" si="110"/>
        <v>1425</v>
      </c>
      <c r="BG80" s="623">
        <f t="shared" si="141"/>
        <v>1425</v>
      </c>
      <c r="BH80" s="623">
        <f t="shared" si="120"/>
        <v>1425</v>
      </c>
      <c r="BI80" s="623">
        <f t="shared" si="120"/>
        <v>1425</v>
      </c>
      <c r="BJ80" s="623">
        <f t="shared" si="120"/>
        <v>1425</v>
      </c>
      <c r="BK80" s="623">
        <f t="shared" si="120"/>
        <v>1425</v>
      </c>
      <c r="BL80" s="623">
        <f t="shared" si="120"/>
        <v>1425</v>
      </c>
      <c r="BM80" s="623">
        <f t="shared" si="120"/>
        <v>1425</v>
      </c>
      <c r="BN80" s="623">
        <f t="shared" si="120"/>
        <v>1425</v>
      </c>
      <c r="BO80" s="623">
        <f t="shared" si="120"/>
        <v>1425</v>
      </c>
      <c r="BP80" s="623">
        <f t="shared" si="120"/>
        <v>1425</v>
      </c>
      <c r="BQ80" s="623">
        <f t="shared" si="120"/>
        <v>1425</v>
      </c>
      <c r="BR80" s="623">
        <f t="shared" si="120"/>
        <v>1425</v>
      </c>
      <c r="BS80" s="1281">
        <f t="shared" si="121"/>
        <v>1425</v>
      </c>
      <c r="BT80" s="1281">
        <f t="shared" si="122"/>
        <v>1425</v>
      </c>
      <c r="BU80" s="1281">
        <f t="shared" si="122"/>
        <v>1425</v>
      </c>
      <c r="BV80" s="1281">
        <f t="shared" si="122"/>
        <v>1425</v>
      </c>
      <c r="BW80" s="1281">
        <f t="shared" si="122"/>
        <v>1425</v>
      </c>
      <c r="BX80" s="1281">
        <f t="shared" si="122"/>
        <v>1425</v>
      </c>
      <c r="BY80" s="1281">
        <f t="shared" si="122"/>
        <v>1425</v>
      </c>
      <c r="BZ80" s="1281">
        <f t="shared" si="122"/>
        <v>1425</v>
      </c>
      <c r="CA80" s="1281">
        <f t="shared" si="122"/>
        <v>1425</v>
      </c>
      <c r="CB80" s="1281">
        <f t="shared" si="122"/>
        <v>1425</v>
      </c>
      <c r="CC80" s="1281">
        <f t="shared" si="122"/>
        <v>1425</v>
      </c>
      <c r="CD80" s="1281">
        <f t="shared" si="122"/>
        <v>1425</v>
      </c>
      <c r="CE80" s="623">
        <f t="shared" si="123"/>
        <v>1425</v>
      </c>
      <c r="CF80" s="623">
        <f t="shared" si="124"/>
        <v>1425</v>
      </c>
      <c r="CG80" s="623">
        <f t="shared" si="124"/>
        <v>1425</v>
      </c>
      <c r="CH80" s="623">
        <f t="shared" si="124"/>
        <v>1425</v>
      </c>
      <c r="CI80" s="623">
        <f t="shared" si="124"/>
        <v>1425</v>
      </c>
      <c r="CJ80" s="623">
        <f t="shared" si="124"/>
        <v>1425</v>
      </c>
      <c r="CK80" s="623">
        <f t="shared" si="124"/>
        <v>1425</v>
      </c>
      <c r="CL80" s="623">
        <f t="shared" si="124"/>
        <v>1425</v>
      </c>
      <c r="CM80" s="623">
        <f t="shared" si="124"/>
        <v>1425</v>
      </c>
      <c r="CN80" s="623">
        <f t="shared" si="124"/>
        <v>1425</v>
      </c>
      <c r="CO80" s="623">
        <f t="shared" si="124"/>
        <v>1425</v>
      </c>
      <c r="CP80" s="623">
        <f t="shared" si="124"/>
        <v>1425</v>
      </c>
      <c r="CQ80" s="1281">
        <f t="shared" si="125"/>
        <v>1425</v>
      </c>
      <c r="CR80" s="1281">
        <f t="shared" si="126"/>
        <v>1425</v>
      </c>
      <c r="CS80" s="1281">
        <f t="shared" si="126"/>
        <v>1425</v>
      </c>
      <c r="CT80" s="1281">
        <f t="shared" si="126"/>
        <v>1425</v>
      </c>
      <c r="CU80" s="1281">
        <f t="shared" si="126"/>
        <v>1425</v>
      </c>
      <c r="CV80" s="1281">
        <f t="shared" si="126"/>
        <v>1425</v>
      </c>
      <c r="CW80" s="1281">
        <f t="shared" si="126"/>
        <v>1425</v>
      </c>
      <c r="CX80" s="1281">
        <f t="shared" si="126"/>
        <v>1425</v>
      </c>
      <c r="CY80" s="1281">
        <f t="shared" si="126"/>
        <v>1425</v>
      </c>
      <c r="CZ80" s="1281">
        <f t="shared" si="126"/>
        <v>1425</v>
      </c>
      <c r="DA80" s="1281">
        <f t="shared" si="126"/>
        <v>1425</v>
      </c>
      <c r="DB80" s="1281">
        <f t="shared" si="126"/>
        <v>1425</v>
      </c>
      <c r="DC80" s="623">
        <f t="shared" si="127"/>
        <v>1425</v>
      </c>
      <c r="DD80" s="623">
        <f t="shared" si="128"/>
        <v>1425</v>
      </c>
      <c r="DE80" s="623">
        <f t="shared" si="128"/>
        <v>1425</v>
      </c>
      <c r="DF80" s="623">
        <f t="shared" si="128"/>
        <v>1425</v>
      </c>
      <c r="DG80" s="623">
        <f t="shared" si="128"/>
        <v>1425</v>
      </c>
      <c r="DH80" s="623">
        <f t="shared" si="128"/>
        <v>1425</v>
      </c>
      <c r="DI80" s="623">
        <f t="shared" si="128"/>
        <v>1425</v>
      </c>
      <c r="DJ80" s="623">
        <f t="shared" si="128"/>
        <v>1425</v>
      </c>
      <c r="DK80" s="623">
        <f t="shared" si="128"/>
        <v>1425</v>
      </c>
      <c r="DL80" s="623">
        <f t="shared" si="128"/>
        <v>1425</v>
      </c>
      <c r="DM80" s="623">
        <f t="shared" si="128"/>
        <v>1425</v>
      </c>
      <c r="DN80" s="623">
        <f t="shared" si="128"/>
        <v>1425</v>
      </c>
      <c r="DO80" s="1281">
        <f t="shared" si="129"/>
        <v>1425</v>
      </c>
      <c r="DP80" s="1281">
        <f t="shared" si="130"/>
        <v>1425</v>
      </c>
      <c r="DQ80" s="1281">
        <f t="shared" si="130"/>
        <v>1425</v>
      </c>
      <c r="DR80" s="1281">
        <f t="shared" si="130"/>
        <v>1425</v>
      </c>
      <c r="DS80" s="1281">
        <f t="shared" si="130"/>
        <v>1425</v>
      </c>
      <c r="DT80" s="1281">
        <f t="shared" si="130"/>
        <v>1425</v>
      </c>
      <c r="DU80" s="1281">
        <f t="shared" si="130"/>
        <v>1425</v>
      </c>
      <c r="DV80" s="1281">
        <f t="shared" si="130"/>
        <v>1425</v>
      </c>
      <c r="DW80" s="1281">
        <f t="shared" si="130"/>
        <v>1425</v>
      </c>
      <c r="DX80" s="1281">
        <f t="shared" si="130"/>
        <v>1425</v>
      </c>
      <c r="DY80" s="1281">
        <f t="shared" si="130"/>
        <v>1425</v>
      </c>
      <c r="DZ80" s="1281">
        <f t="shared" si="130"/>
        <v>1425</v>
      </c>
      <c r="EA80" s="623">
        <f t="shared" si="131"/>
        <v>1425</v>
      </c>
      <c r="EB80" s="623">
        <f t="shared" si="132"/>
        <v>1425</v>
      </c>
      <c r="EC80" s="623">
        <f t="shared" si="132"/>
        <v>1425</v>
      </c>
      <c r="ED80" s="623">
        <f t="shared" si="132"/>
        <v>1425</v>
      </c>
      <c r="EE80" s="623">
        <f t="shared" si="132"/>
        <v>1425</v>
      </c>
      <c r="EF80" s="623">
        <f t="shared" si="132"/>
        <v>1425</v>
      </c>
      <c r="EG80" s="623">
        <f t="shared" si="132"/>
        <v>1425</v>
      </c>
      <c r="EH80" s="623">
        <f t="shared" si="132"/>
        <v>1425</v>
      </c>
      <c r="EI80" s="623">
        <f t="shared" si="132"/>
        <v>1425</v>
      </c>
      <c r="EJ80" s="623">
        <f t="shared" si="132"/>
        <v>1425</v>
      </c>
      <c r="EK80" s="623">
        <f t="shared" si="132"/>
        <v>1425</v>
      </c>
      <c r="EL80" s="623">
        <f t="shared" si="132"/>
        <v>1425</v>
      </c>
    </row>
    <row r="81" spans="1:142">
      <c r="A81" s="7" t="str">
        <f>IF('Rent Roll_RedIQ 1'!B74&gt;0,'Rent Roll_RedIQ 1'!B74,"")</f>
        <v>124</v>
      </c>
      <c r="B81" s="7" t="str">
        <f>IF('Rent Roll_RedIQ 1'!C74&gt;0,'Rent Roll_RedIQ 1'!C74,"")</f>
        <v>A1</v>
      </c>
      <c r="C81" s="614">
        <f>IF('Rent Roll_RedIQ 1'!K74&gt;0,'Rent Roll_RedIQ 1'!K74,0)</f>
        <v>1150</v>
      </c>
      <c r="D81" s="615">
        <f>IF('Rent Roll_RedIQ 1'!J74&gt;0,'Rent Roll_RedIQ 1'!J74,"")</f>
        <v>1200</v>
      </c>
      <c r="E81" s="624">
        <f t="shared" si="133"/>
        <v>4.3478260869565188E-2</v>
      </c>
      <c r="F81" s="194"/>
      <c r="G81" s="194"/>
      <c r="H81" s="616">
        <f t="shared" si="134"/>
        <v>1150</v>
      </c>
      <c r="I81" s="1200">
        <f>IF('Rent Roll_RedIQ 1'!S74&gt;0,'Rent Roll_RedIQ 1'!S74,Purchase_Date-1)</f>
        <v>45838</v>
      </c>
      <c r="J81" s="617">
        <f t="shared" si="135"/>
        <v>1150</v>
      </c>
      <c r="K81" s="1205">
        <f t="shared" si="136"/>
        <v>46203</v>
      </c>
      <c r="L81" s="618">
        <f t="shared" si="135"/>
        <v>1150</v>
      </c>
      <c r="M81" s="1208">
        <f t="shared" si="137"/>
        <v>46568</v>
      </c>
      <c r="N81" s="614">
        <f t="shared" si="111"/>
        <v>1150</v>
      </c>
      <c r="O81" s="614">
        <f t="shared" si="112"/>
        <v>1150</v>
      </c>
      <c r="P81" s="614">
        <f t="shared" si="113"/>
        <v>1150</v>
      </c>
      <c r="Q81" s="614">
        <f t="shared" si="114"/>
        <v>1150</v>
      </c>
      <c r="R81" s="614">
        <f t="shared" si="115"/>
        <v>1150</v>
      </c>
      <c r="S81" s="614">
        <f t="shared" si="116"/>
        <v>1150</v>
      </c>
      <c r="T81" s="614">
        <f t="shared" si="117"/>
        <v>1150</v>
      </c>
      <c r="U81" s="619"/>
      <c r="V81" s="614"/>
      <c r="W81" s="620">
        <f t="shared" si="91"/>
        <v>1150</v>
      </c>
      <c r="X81" s="620">
        <f t="shared" ref="X81:AH81" si="142">IF($I81&gt;=X$11,$C81,$H81)</f>
        <v>1150</v>
      </c>
      <c r="Y81" s="620">
        <f t="shared" si="142"/>
        <v>1150</v>
      </c>
      <c r="Z81" s="620">
        <f t="shared" si="142"/>
        <v>1150</v>
      </c>
      <c r="AA81" s="620">
        <f t="shared" si="142"/>
        <v>1150</v>
      </c>
      <c r="AB81" s="620">
        <f t="shared" si="142"/>
        <v>1150</v>
      </c>
      <c r="AC81" s="620">
        <f t="shared" si="142"/>
        <v>1150</v>
      </c>
      <c r="AD81" s="620">
        <f t="shared" si="142"/>
        <v>1150</v>
      </c>
      <c r="AE81" s="620">
        <f t="shared" si="142"/>
        <v>1150</v>
      </c>
      <c r="AF81" s="620">
        <f t="shared" si="142"/>
        <v>1150</v>
      </c>
      <c r="AG81" s="620">
        <f t="shared" si="142"/>
        <v>1150</v>
      </c>
      <c r="AH81" s="620">
        <f t="shared" si="142"/>
        <v>1150</v>
      </c>
      <c r="AI81" s="621">
        <f t="shared" si="118"/>
        <v>1150</v>
      </c>
      <c r="AJ81" s="621">
        <f t="shared" si="107"/>
        <v>1150</v>
      </c>
      <c r="AK81" s="621">
        <f t="shared" si="107"/>
        <v>1150</v>
      </c>
      <c r="AL81" s="621">
        <f t="shared" si="107"/>
        <v>1150</v>
      </c>
      <c r="AM81" s="621">
        <f t="shared" si="107"/>
        <v>1150</v>
      </c>
      <c r="AN81" s="621">
        <f t="shared" si="107"/>
        <v>1150</v>
      </c>
      <c r="AO81" s="621">
        <f t="shared" si="107"/>
        <v>1150</v>
      </c>
      <c r="AP81" s="621">
        <f t="shared" si="107"/>
        <v>1150</v>
      </c>
      <c r="AQ81" s="621">
        <f t="shared" si="107"/>
        <v>1150</v>
      </c>
      <c r="AR81" s="621">
        <f t="shared" si="107"/>
        <v>1150</v>
      </c>
      <c r="AS81" s="621">
        <f t="shared" si="107"/>
        <v>1150</v>
      </c>
      <c r="AT81" s="621">
        <f t="shared" si="107"/>
        <v>1150</v>
      </c>
      <c r="AU81" s="622">
        <f t="shared" si="119"/>
        <v>1150</v>
      </c>
      <c r="AV81" s="622">
        <f t="shared" si="110"/>
        <v>1150</v>
      </c>
      <c r="AW81" s="622">
        <f t="shared" si="110"/>
        <v>1150</v>
      </c>
      <c r="AX81" s="622">
        <f t="shared" si="110"/>
        <v>1150</v>
      </c>
      <c r="AY81" s="622">
        <f t="shared" si="110"/>
        <v>1150</v>
      </c>
      <c r="AZ81" s="622">
        <f t="shared" si="110"/>
        <v>1150</v>
      </c>
      <c r="BA81" s="622">
        <f t="shared" si="110"/>
        <v>1150</v>
      </c>
      <c r="BB81" s="622">
        <f t="shared" si="110"/>
        <v>1150</v>
      </c>
      <c r="BC81" s="622">
        <f t="shared" si="110"/>
        <v>1150</v>
      </c>
      <c r="BD81" s="622">
        <f t="shared" si="110"/>
        <v>1150</v>
      </c>
      <c r="BE81" s="622">
        <f t="shared" si="110"/>
        <v>1150</v>
      </c>
      <c r="BF81" s="622">
        <f t="shared" si="110"/>
        <v>1150</v>
      </c>
      <c r="BG81" s="623">
        <f t="shared" si="141"/>
        <v>1150</v>
      </c>
      <c r="BH81" s="623">
        <f t="shared" si="120"/>
        <v>1150</v>
      </c>
      <c r="BI81" s="623">
        <f t="shared" si="120"/>
        <v>1150</v>
      </c>
      <c r="BJ81" s="623">
        <f t="shared" si="120"/>
        <v>1150</v>
      </c>
      <c r="BK81" s="623">
        <f t="shared" si="120"/>
        <v>1150</v>
      </c>
      <c r="BL81" s="623">
        <f t="shared" si="120"/>
        <v>1150</v>
      </c>
      <c r="BM81" s="623">
        <f t="shared" si="120"/>
        <v>1150</v>
      </c>
      <c r="BN81" s="623">
        <f t="shared" si="120"/>
        <v>1150</v>
      </c>
      <c r="BO81" s="623">
        <f t="shared" si="120"/>
        <v>1150</v>
      </c>
      <c r="BP81" s="623">
        <f t="shared" si="120"/>
        <v>1150</v>
      </c>
      <c r="BQ81" s="623">
        <f t="shared" si="120"/>
        <v>1150</v>
      </c>
      <c r="BR81" s="623">
        <f t="shared" si="120"/>
        <v>1150</v>
      </c>
      <c r="BS81" s="1281">
        <f t="shared" si="121"/>
        <v>1150</v>
      </c>
      <c r="BT81" s="1281">
        <f t="shared" si="122"/>
        <v>1150</v>
      </c>
      <c r="BU81" s="1281">
        <f t="shared" si="122"/>
        <v>1150</v>
      </c>
      <c r="BV81" s="1281">
        <f t="shared" si="122"/>
        <v>1150</v>
      </c>
      <c r="BW81" s="1281">
        <f t="shared" si="122"/>
        <v>1150</v>
      </c>
      <c r="BX81" s="1281">
        <f t="shared" si="122"/>
        <v>1150</v>
      </c>
      <c r="BY81" s="1281">
        <f t="shared" si="122"/>
        <v>1150</v>
      </c>
      <c r="BZ81" s="1281">
        <f t="shared" si="122"/>
        <v>1150</v>
      </c>
      <c r="CA81" s="1281">
        <f t="shared" si="122"/>
        <v>1150</v>
      </c>
      <c r="CB81" s="1281">
        <f t="shared" si="122"/>
        <v>1150</v>
      </c>
      <c r="CC81" s="1281">
        <f t="shared" si="122"/>
        <v>1150</v>
      </c>
      <c r="CD81" s="1281">
        <f t="shared" si="122"/>
        <v>1150</v>
      </c>
      <c r="CE81" s="623">
        <f t="shared" si="123"/>
        <v>1150</v>
      </c>
      <c r="CF81" s="623">
        <f t="shared" si="124"/>
        <v>1150</v>
      </c>
      <c r="CG81" s="623">
        <f t="shared" si="124"/>
        <v>1150</v>
      </c>
      <c r="CH81" s="623">
        <f t="shared" si="124"/>
        <v>1150</v>
      </c>
      <c r="CI81" s="623">
        <f t="shared" si="124"/>
        <v>1150</v>
      </c>
      <c r="CJ81" s="623">
        <f t="shared" si="124"/>
        <v>1150</v>
      </c>
      <c r="CK81" s="623">
        <f t="shared" si="124"/>
        <v>1150</v>
      </c>
      <c r="CL81" s="623">
        <f t="shared" si="124"/>
        <v>1150</v>
      </c>
      <c r="CM81" s="623">
        <f t="shared" si="124"/>
        <v>1150</v>
      </c>
      <c r="CN81" s="623">
        <f t="shared" si="124"/>
        <v>1150</v>
      </c>
      <c r="CO81" s="623">
        <f t="shared" si="124"/>
        <v>1150</v>
      </c>
      <c r="CP81" s="623">
        <f t="shared" si="124"/>
        <v>1150</v>
      </c>
      <c r="CQ81" s="1281">
        <f t="shared" si="125"/>
        <v>1150</v>
      </c>
      <c r="CR81" s="1281">
        <f t="shared" si="126"/>
        <v>1150</v>
      </c>
      <c r="CS81" s="1281">
        <f t="shared" si="126"/>
        <v>1150</v>
      </c>
      <c r="CT81" s="1281">
        <f t="shared" si="126"/>
        <v>1150</v>
      </c>
      <c r="CU81" s="1281">
        <f t="shared" si="126"/>
        <v>1150</v>
      </c>
      <c r="CV81" s="1281">
        <f t="shared" si="126"/>
        <v>1150</v>
      </c>
      <c r="CW81" s="1281">
        <f t="shared" si="126"/>
        <v>1150</v>
      </c>
      <c r="CX81" s="1281">
        <f t="shared" si="126"/>
        <v>1150</v>
      </c>
      <c r="CY81" s="1281">
        <f t="shared" si="126"/>
        <v>1150</v>
      </c>
      <c r="CZ81" s="1281">
        <f t="shared" si="126"/>
        <v>1150</v>
      </c>
      <c r="DA81" s="1281">
        <f t="shared" si="126"/>
        <v>1150</v>
      </c>
      <c r="DB81" s="1281">
        <f t="shared" si="126"/>
        <v>1150</v>
      </c>
      <c r="DC81" s="623">
        <f t="shared" si="127"/>
        <v>1150</v>
      </c>
      <c r="DD81" s="623">
        <f t="shared" si="128"/>
        <v>1150</v>
      </c>
      <c r="DE81" s="623">
        <f t="shared" si="128"/>
        <v>1150</v>
      </c>
      <c r="DF81" s="623">
        <f t="shared" si="128"/>
        <v>1150</v>
      </c>
      <c r="DG81" s="623">
        <f t="shared" si="128"/>
        <v>1150</v>
      </c>
      <c r="DH81" s="623">
        <f t="shared" si="128"/>
        <v>1150</v>
      </c>
      <c r="DI81" s="623">
        <f t="shared" si="128"/>
        <v>1150</v>
      </c>
      <c r="DJ81" s="623">
        <f t="shared" si="128"/>
        <v>1150</v>
      </c>
      <c r="DK81" s="623">
        <f t="shared" si="128"/>
        <v>1150</v>
      </c>
      <c r="DL81" s="623">
        <f t="shared" si="128"/>
        <v>1150</v>
      </c>
      <c r="DM81" s="623">
        <f t="shared" si="128"/>
        <v>1150</v>
      </c>
      <c r="DN81" s="623">
        <f t="shared" si="128"/>
        <v>1150</v>
      </c>
      <c r="DO81" s="1281">
        <f t="shared" si="129"/>
        <v>1150</v>
      </c>
      <c r="DP81" s="1281">
        <f t="shared" si="130"/>
        <v>1150</v>
      </c>
      <c r="DQ81" s="1281">
        <f t="shared" si="130"/>
        <v>1150</v>
      </c>
      <c r="DR81" s="1281">
        <f t="shared" si="130"/>
        <v>1150</v>
      </c>
      <c r="DS81" s="1281">
        <f t="shared" si="130"/>
        <v>1150</v>
      </c>
      <c r="DT81" s="1281">
        <f t="shared" si="130"/>
        <v>1150</v>
      </c>
      <c r="DU81" s="1281">
        <f t="shared" si="130"/>
        <v>1150</v>
      </c>
      <c r="DV81" s="1281">
        <f t="shared" si="130"/>
        <v>1150</v>
      </c>
      <c r="DW81" s="1281">
        <f t="shared" si="130"/>
        <v>1150</v>
      </c>
      <c r="DX81" s="1281">
        <f t="shared" si="130"/>
        <v>1150</v>
      </c>
      <c r="DY81" s="1281">
        <f t="shared" si="130"/>
        <v>1150</v>
      </c>
      <c r="DZ81" s="1281">
        <f t="shared" si="130"/>
        <v>1150</v>
      </c>
      <c r="EA81" s="623">
        <f t="shared" si="131"/>
        <v>1150</v>
      </c>
      <c r="EB81" s="623">
        <f t="shared" si="132"/>
        <v>1150</v>
      </c>
      <c r="EC81" s="623">
        <f t="shared" si="132"/>
        <v>1150</v>
      </c>
      <c r="ED81" s="623">
        <f t="shared" si="132"/>
        <v>1150</v>
      </c>
      <c r="EE81" s="623">
        <f t="shared" si="132"/>
        <v>1150</v>
      </c>
      <c r="EF81" s="623">
        <f t="shared" si="132"/>
        <v>1150</v>
      </c>
      <c r="EG81" s="623">
        <f t="shared" si="132"/>
        <v>1150</v>
      </c>
      <c r="EH81" s="623">
        <f t="shared" si="132"/>
        <v>1150</v>
      </c>
      <c r="EI81" s="623">
        <f t="shared" si="132"/>
        <v>1150</v>
      </c>
      <c r="EJ81" s="623">
        <f t="shared" si="132"/>
        <v>1150</v>
      </c>
      <c r="EK81" s="623">
        <f t="shared" si="132"/>
        <v>1150</v>
      </c>
      <c r="EL81" s="623">
        <f t="shared" si="132"/>
        <v>1150</v>
      </c>
    </row>
    <row r="82" spans="1:142">
      <c r="A82" s="7" t="str">
        <f>IF('Rent Roll_RedIQ 1'!B75&gt;0,'Rent Roll_RedIQ 1'!B75,"")</f>
        <v>213</v>
      </c>
      <c r="B82" s="7" t="str">
        <f>IF('Rent Roll_RedIQ 1'!C75&gt;0,'Rent Roll_RedIQ 1'!C75,"")</f>
        <v>B2</v>
      </c>
      <c r="C82" s="614">
        <f>IF('Rent Roll_RedIQ 1'!K75&gt;0,'Rent Roll_RedIQ 1'!K75,0)</f>
        <v>1425</v>
      </c>
      <c r="D82" s="615">
        <f>IF('Rent Roll_RedIQ 1'!J75&gt;0,'Rent Roll_RedIQ 1'!J75,"")</f>
        <v>1500</v>
      </c>
      <c r="E82" s="624">
        <f t="shared" si="133"/>
        <v>5.2631578947368363E-2</v>
      </c>
      <c r="F82" s="194"/>
      <c r="G82" s="194"/>
      <c r="H82" s="616">
        <f t="shared" si="134"/>
        <v>1425</v>
      </c>
      <c r="I82" s="1200">
        <f>IF('Rent Roll_RedIQ 1'!S75&gt;0,'Rent Roll_RedIQ 1'!S75,Purchase_Date-1)</f>
        <v>45838</v>
      </c>
      <c r="J82" s="617">
        <f t="shared" si="135"/>
        <v>1425</v>
      </c>
      <c r="K82" s="1205">
        <f t="shared" si="136"/>
        <v>46203</v>
      </c>
      <c r="L82" s="618">
        <f t="shared" si="135"/>
        <v>1425</v>
      </c>
      <c r="M82" s="1208">
        <f t="shared" si="137"/>
        <v>46568</v>
      </c>
      <c r="N82" s="614">
        <f t="shared" si="111"/>
        <v>1425</v>
      </c>
      <c r="O82" s="614">
        <f t="shared" si="112"/>
        <v>1425</v>
      </c>
      <c r="P82" s="614">
        <f t="shared" si="113"/>
        <v>1425</v>
      </c>
      <c r="Q82" s="614">
        <f t="shared" si="114"/>
        <v>1425</v>
      </c>
      <c r="R82" s="614">
        <f t="shared" si="115"/>
        <v>1425</v>
      </c>
      <c r="S82" s="614">
        <f t="shared" si="116"/>
        <v>1425</v>
      </c>
      <c r="T82" s="614">
        <f t="shared" si="117"/>
        <v>1425</v>
      </c>
      <c r="U82" s="619"/>
      <c r="V82" s="614"/>
      <c r="W82" s="620">
        <f t="shared" si="91"/>
        <v>1425</v>
      </c>
      <c r="X82" s="620">
        <f t="shared" ref="X82:AH82" si="143">IF($I82&gt;=X$11,$C82,$H82)</f>
        <v>1425</v>
      </c>
      <c r="Y82" s="620">
        <f t="shared" si="143"/>
        <v>1425</v>
      </c>
      <c r="Z82" s="620">
        <f t="shared" si="143"/>
        <v>1425</v>
      </c>
      <c r="AA82" s="620">
        <f t="shared" si="143"/>
        <v>1425</v>
      </c>
      <c r="AB82" s="620">
        <f t="shared" si="143"/>
        <v>1425</v>
      </c>
      <c r="AC82" s="620">
        <f t="shared" si="143"/>
        <v>1425</v>
      </c>
      <c r="AD82" s="620">
        <f t="shared" si="143"/>
        <v>1425</v>
      </c>
      <c r="AE82" s="620">
        <f t="shared" si="143"/>
        <v>1425</v>
      </c>
      <c r="AF82" s="620">
        <f t="shared" si="143"/>
        <v>1425</v>
      </c>
      <c r="AG82" s="620">
        <f t="shared" si="143"/>
        <v>1425</v>
      </c>
      <c r="AH82" s="620">
        <f t="shared" si="143"/>
        <v>1425</v>
      </c>
      <c r="AI82" s="621">
        <f t="shared" si="118"/>
        <v>1425</v>
      </c>
      <c r="AJ82" s="621">
        <f t="shared" si="107"/>
        <v>1425</v>
      </c>
      <c r="AK82" s="621">
        <f t="shared" si="107"/>
        <v>1425</v>
      </c>
      <c r="AL82" s="621">
        <f t="shared" si="107"/>
        <v>1425</v>
      </c>
      <c r="AM82" s="621">
        <f t="shared" si="107"/>
        <v>1425</v>
      </c>
      <c r="AN82" s="621">
        <f t="shared" si="107"/>
        <v>1425</v>
      </c>
      <c r="AO82" s="621">
        <f t="shared" si="107"/>
        <v>1425</v>
      </c>
      <c r="AP82" s="621">
        <f t="shared" si="107"/>
        <v>1425</v>
      </c>
      <c r="AQ82" s="621">
        <f t="shared" si="107"/>
        <v>1425</v>
      </c>
      <c r="AR82" s="621">
        <f t="shared" si="107"/>
        <v>1425</v>
      </c>
      <c r="AS82" s="621">
        <f t="shared" si="107"/>
        <v>1425</v>
      </c>
      <c r="AT82" s="621">
        <f t="shared" si="107"/>
        <v>1425</v>
      </c>
      <c r="AU82" s="622">
        <f t="shared" si="119"/>
        <v>1425</v>
      </c>
      <c r="AV82" s="622">
        <f t="shared" si="110"/>
        <v>1425</v>
      </c>
      <c r="AW82" s="622">
        <f t="shared" si="110"/>
        <v>1425</v>
      </c>
      <c r="AX82" s="622">
        <f t="shared" si="110"/>
        <v>1425</v>
      </c>
      <c r="AY82" s="622">
        <f t="shared" si="110"/>
        <v>1425</v>
      </c>
      <c r="AZ82" s="622">
        <f t="shared" si="110"/>
        <v>1425</v>
      </c>
      <c r="BA82" s="622">
        <f t="shared" si="110"/>
        <v>1425</v>
      </c>
      <c r="BB82" s="622">
        <f t="shared" si="110"/>
        <v>1425</v>
      </c>
      <c r="BC82" s="622">
        <f t="shared" si="110"/>
        <v>1425</v>
      </c>
      <c r="BD82" s="622">
        <f t="shared" si="110"/>
        <v>1425</v>
      </c>
      <c r="BE82" s="622">
        <f t="shared" si="110"/>
        <v>1425</v>
      </c>
      <c r="BF82" s="622">
        <f t="shared" si="110"/>
        <v>1425</v>
      </c>
      <c r="BG82" s="623">
        <f t="shared" si="141"/>
        <v>1425</v>
      </c>
      <c r="BH82" s="623">
        <f t="shared" si="120"/>
        <v>1425</v>
      </c>
      <c r="BI82" s="623">
        <f t="shared" si="120"/>
        <v>1425</v>
      </c>
      <c r="BJ82" s="623">
        <f t="shared" si="120"/>
        <v>1425</v>
      </c>
      <c r="BK82" s="623">
        <f t="shared" si="120"/>
        <v>1425</v>
      </c>
      <c r="BL82" s="623">
        <f t="shared" si="120"/>
        <v>1425</v>
      </c>
      <c r="BM82" s="623">
        <f t="shared" si="120"/>
        <v>1425</v>
      </c>
      <c r="BN82" s="623">
        <f t="shared" si="120"/>
        <v>1425</v>
      </c>
      <c r="BO82" s="623">
        <f t="shared" si="120"/>
        <v>1425</v>
      </c>
      <c r="BP82" s="623">
        <f t="shared" si="120"/>
        <v>1425</v>
      </c>
      <c r="BQ82" s="623">
        <f t="shared" si="120"/>
        <v>1425</v>
      </c>
      <c r="BR82" s="623">
        <f t="shared" si="120"/>
        <v>1425</v>
      </c>
      <c r="BS82" s="1281">
        <f t="shared" si="121"/>
        <v>1425</v>
      </c>
      <c r="BT82" s="1281">
        <f t="shared" si="122"/>
        <v>1425</v>
      </c>
      <c r="BU82" s="1281">
        <f t="shared" si="122"/>
        <v>1425</v>
      </c>
      <c r="BV82" s="1281">
        <f t="shared" si="122"/>
        <v>1425</v>
      </c>
      <c r="BW82" s="1281">
        <f t="shared" si="122"/>
        <v>1425</v>
      </c>
      <c r="BX82" s="1281">
        <f t="shared" si="122"/>
        <v>1425</v>
      </c>
      <c r="BY82" s="1281">
        <f t="shared" si="122"/>
        <v>1425</v>
      </c>
      <c r="BZ82" s="1281">
        <f t="shared" si="122"/>
        <v>1425</v>
      </c>
      <c r="CA82" s="1281">
        <f t="shared" si="122"/>
        <v>1425</v>
      </c>
      <c r="CB82" s="1281">
        <f t="shared" si="122"/>
        <v>1425</v>
      </c>
      <c r="CC82" s="1281">
        <f t="shared" si="122"/>
        <v>1425</v>
      </c>
      <c r="CD82" s="1281">
        <f t="shared" si="122"/>
        <v>1425</v>
      </c>
      <c r="CE82" s="623">
        <f t="shared" si="123"/>
        <v>1425</v>
      </c>
      <c r="CF82" s="623">
        <f t="shared" si="124"/>
        <v>1425</v>
      </c>
      <c r="CG82" s="623">
        <f t="shared" si="124"/>
        <v>1425</v>
      </c>
      <c r="CH82" s="623">
        <f t="shared" si="124"/>
        <v>1425</v>
      </c>
      <c r="CI82" s="623">
        <f t="shared" si="124"/>
        <v>1425</v>
      </c>
      <c r="CJ82" s="623">
        <f t="shared" si="124"/>
        <v>1425</v>
      </c>
      <c r="CK82" s="623">
        <f t="shared" si="124"/>
        <v>1425</v>
      </c>
      <c r="CL82" s="623">
        <f t="shared" si="124"/>
        <v>1425</v>
      </c>
      <c r="CM82" s="623">
        <f t="shared" si="124"/>
        <v>1425</v>
      </c>
      <c r="CN82" s="623">
        <f t="shared" si="124"/>
        <v>1425</v>
      </c>
      <c r="CO82" s="623">
        <f t="shared" si="124"/>
        <v>1425</v>
      </c>
      <c r="CP82" s="623">
        <f t="shared" si="124"/>
        <v>1425</v>
      </c>
      <c r="CQ82" s="1281">
        <f t="shared" si="125"/>
        <v>1425</v>
      </c>
      <c r="CR82" s="1281">
        <f t="shared" si="126"/>
        <v>1425</v>
      </c>
      <c r="CS82" s="1281">
        <f t="shared" si="126"/>
        <v>1425</v>
      </c>
      <c r="CT82" s="1281">
        <f t="shared" si="126"/>
        <v>1425</v>
      </c>
      <c r="CU82" s="1281">
        <f t="shared" si="126"/>
        <v>1425</v>
      </c>
      <c r="CV82" s="1281">
        <f t="shared" si="126"/>
        <v>1425</v>
      </c>
      <c r="CW82" s="1281">
        <f t="shared" si="126"/>
        <v>1425</v>
      </c>
      <c r="CX82" s="1281">
        <f t="shared" si="126"/>
        <v>1425</v>
      </c>
      <c r="CY82" s="1281">
        <f t="shared" si="126"/>
        <v>1425</v>
      </c>
      <c r="CZ82" s="1281">
        <f t="shared" si="126"/>
        <v>1425</v>
      </c>
      <c r="DA82" s="1281">
        <f t="shared" si="126"/>
        <v>1425</v>
      </c>
      <c r="DB82" s="1281">
        <f t="shared" si="126"/>
        <v>1425</v>
      </c>
      <c r="DC82" s="623">
        <f t="shared" si="127"/>
        <v>1425</v>
      </c>
      <c r="DD82" s="623">
        <f t="shared" si="128"/>
        <v>1425</v>
      </c>
      <c r="DE82" s="623">
        <f t="shared" si="128"/>
        <v>1425</v>
      </c>
      <c r="DF82" s="623">
        <f t="shared" si="128"/>
        <v>1425</v>
      </c>
      <c r="DG82" s="623">
        <f t="shared" si="128"/>
        <v>1425</v>
      </c>
      <c r="DH82" s="623">
        <f t="shared" si="128"/>
        <v>1425</v>
      </c>
      <c r="DI82" s="623">
        <f t="shared" si="128"/>
        <v>1425</v>
      </c>
      <c r="DJ82" s="623">
        <f t="shared" si="128"/>
        <v>1425</v>
      </c>
      <c r="DK82" s="623">
        <f t="shared" si="128"/>
        <v>1425</v>
      </c>
      <c r="DL82" s="623">
        <f t="shared" si="128"/>
        <v>1425</v>
      </c>
      <c r="DM82" s="623">
        <f t="shared" si="128"/>
        <v>1425</v>
      </c>
      <c r="DN82" s="623">
        <f t="shared" si="128"/>
        <v>1425</v>
      </c>
      <c r="DO82" s="1281">
        <f t="shared" si="129"/>
        <v>1425</v>
      </c>
      <c r="DP82" s="1281">
        <f t="shared" si="130"/>
        <v>1425</v>
      </c>
      <c r="DQ82" s="1281">
        <f t="shared" si="130"/>
        <v>1425</v>
      </c>
      <c r="DR82" s="1281">
        <f t="shared" si="130"/>
        <v>1425</v>
      </c>
      <c r="DS82" s="1281">
        <f t="shared" si="130"/>
        <v>1425</v>
      </c>
      <c r="DT82" s="1281">
        <f t="shared" si="130"/>
        <v>1425</v>
      </c>
      <c r="DU82" s="1281">
        <f t="shared" si="130"/>
        <v>1425</v>
      </c>
      <c r="DV82" s="1281">
        <f t="shared" si="130"/>
        <v>1425</v>
      </c>
      <c r="DW82" s="1281">
        <f t="shared" si="130"/>
        <v>1425</v>
      </c>
      <c r="DX82" s="1281">
        <f t="shared" si="130"/>
        <v>1425</v>
      </c>
      <c r="DY82" s="1281">
        <f t="shared" si="130"/>
        <v>1425</v>
      </c>
      <c r="DZ82" s="1281">
        <f t="shared" si="130"/>
        <v>1425</v>
      </c>
      <c r="EA82" s="623">
        <f t="shared" si="131"/>
        <v>1425</v>
      </c>
      <c r="EB82" s="623">
        <f t="shared" si="132"/>
        <v>1425</v>
      </c>
      <c r="EC82" s="623">
        <f t="shared" si="132"/>
        <v>1425</v>
      </c>
      <c r="ED82" s="623">
        <f t="shared" si="132"/>
        <v>1425</v>
      </c>
      <c r="EE82" s="623">
        <f t="shared" si="132"/>
        <v>1425</v>
      </c>
      <c r="EF82" s="623">
        <f t="shared" si="132"/>
        <v>1425</v>
      </c>
      <c r="EG82" s="623">
        <f t="shared" si="132"/>
        <v>1425</v>
      </c>
      <c r="EH82" s="623">
        <f t="shared" si="132"/>
        <v>1425</v>
      </c>
      <c r="EI82" s="623">
        <f t="shared" si="132"/>
        <v>1425</v>
      </c>
      <c r="EJ82" s="623">
        <f t="shared" si="132"/>
        <v>1425</v>
      </c>
      <c r="EK82" s="623">
        <f t="shared" si="132"/>
        <v>1425</v>
      </c>
      <c r="EL82" s="623">
        <f t="shared" si="132"/>
        <v>1425</v>
      </c>
    </row>
    <row r="83" spans="1:142">
      <c r="A83" s="7" t="str">
        <f>IF('Rent Roll_RedIQ 1'!B76&gt;0,'Rent Roll_RedIQ 1'!B76,"")</f>
        <v>218</v>
      </c>
      <c r="B83" s="7" t="str">
        <f>IF('Rent Roll_RedIQ 1'!C76&gt;0,'Rent Roll_RedIQ 1'!C76,"")</f>
        <v>B2</v>
      </c>
      <c r="C83" s="614">
        <f>IF('Rent Roll_RedIQ 1'!K76&gt;0,'Rent Roll_RedIQ 1'!K76,0)</f>
        <v>1425</v>
      </c>
      <c r="D83" s="615">
        <f>IF('Rent Roll_RedIQ 1'!J76&gt;0,'Rent Roll_RedIQ 1'!J76,"")</f>
        <v>1500</v>
      </c>
      <c r="E83" s="624">
        <f t="shared" si="133"/>
        <v>5.2631578947368363E-2</v>
      </c>
      <c r="F83" s="194"/>
      <c r="G83" s="194"/>
      <c r="H83" s="616">
        <f t="shared" si="134"/>
        <v>1425</v>
      </c>
      <c r="I83" s="1200">
        <f>IF('Rent Roll_RedIQ 1'!S76&gt;0,'Rent Roll_RedIQ 1'!S76,Purchase_Date-1)</f>
        <v>45838</v>
      </c>
      <c r="J83" s="617">
        <f t="shared" si="135"/>
        <v>1425</v>
      </c>
      <c r="K83" s="1205">
        <f t="shared" si="136"/>
        <v>46203</v>
      </c>
      <c r="L83" s="618">
        <f t="shared" si="135"/>
        <v>1425</v>
      </c>
      <c r="M83" s="1208">
        <f t="shared" si="137"/>
        <v>46568</v>
      </c>
      <c r="N83" s="614">
        <f t="shared" si="111"/>
        <v>1425</v>
      </c>
      <c r="O83" s="614">
        <f t="shared" si="112"/>
        <v>1425</v>
      </c>
      <c r="P83" s="614">
        <f t="shared" si="113"/>
        <v>1425</v>
      </c>
      <c r="Q83" s="614">
        <f t="shared" si="114"/>
        <v>1425</v>
      </c>
      <c r="R83" s="614">
        <f t="shared" si="115"/>
        <v>1425</v>
      </c>
      <c r="S83" s="614">
        <f t="shared" si="116"/>
        <v>1425</v>
      </c>
      <c r="T83" s="614">
        <f t="shared" si="117"/>
        <v>1425</v>
      </c>
      <c r="U83" s="619"/>
      <c r="V83" s="614"/>
      <c r="W83" s="620">
        <f t="shared" si="91"/>
        <v>1425</v>
      </c>
      <c r="X83" s="620">
        <f t="shared" ref="X83:AH86" si="144">IF($I83&gt;=X$11,$C83,$H83)</f>
        <v>1425</v>
      </c>
      <c r="Y83" s="620">
        <f t="shared" si="144"/>
        <v>1425</v>
      </c>
      <c r="Z83" s="620">
        <f t="shared" si="144"/>
        <v>1425</v>
      </c>
      <c r="AA83" s="620">
        <f t="shared" si="144"/>
        <v>1425</v>
      </c>
      <c r="AB83" s="620">
        <f t="shared" si="144"/>
        <v>1425</v>
      </c>
      <c r="AC83" s="620">
        <f t="shared" si="144"/>
        <v>1425</v>
      </c>
      <c r="AD83" s="620">
        <f t="shared" si="144"/>
        <v>1425</v>
      </c>
      <c r="AE83" s="620">
        <f t="shared" si="144"/>
        <v>1425</v>
      </c>
      <c r="AF83" s="620">
        <f t="shared" si="144"/>
        <v>1425</v>
      </c>
      <c r="AG83" s="620">
        <f t="shared" si="144"/>
        <v>1425</v>
      </c>
      <c r="AH83" s="620">
        <f t="shared" si="144"/>
        <v>1425</v>
      </c>
      <c r="AI83" s="621">
        <f t="shared" si="118"/>
        <v>1425</v>
      </c>
      <c r="AJ83" s="621">
        <f t="shared" ref="AJ83:AT94" si="145">IF($K83&gt;=AJ$11,$H83,$J83)</f>
        <v>1425</v>
      </c>
      <c r="AK83" s="621">
        <f t="shared" si="145"/>
        <v>1425</v>
      </c>
      <c r="AL83" s="621">
        <f t="shared" si="145"/>
        <v>1425</v>
      </c>
      <c r="AM83" s="621">
        <f t="shared" si="145"/>
        <v>1425</v>
      </c>
      <c r="AN83" s="621">
        <f t="shared" si="145"/>
        <v>1425</v>
      </c>
      <c r="AO83" s="621">
        <f t="shared" si="145"/>
        <v>1425</v>
      </c>
      <c r="AP83" s="621">
        <f t="shared" si="145"/>
        <v>1425</v>
      </c>
      <c r="AQ83" s="621">
        <f t="shared" si="145"/>
        <v>1425</v>
      </c>
      <c r="AR83" s="621">
        <f t="shared" si="145"/>
        <v>1425</v>
      </c>
      <c r="AS83" s="621">
        <f t="shared" si="145"/>
        <v>1425</v>
      </c>
      <c r="AT83" s="621">
        <f t="shared" si="145"/>
        <v>1425</v>
      </c>
      <c r="AU83" s="622">
        <f t="shared" si="119"/>
        <v>1425</v>
      </c>
      <c r="AV83" s="622">
        <f t="shared" si="110"/>
        <v>1425</v>
      </c>
      <c r="AW83" s="622">
        <f t="shared" si="110"/>
        <v>1425</v>
      </c>
      <c r="AX83" s="622">
        <f t="shared" si="110"/>
        <v>1425</v>
      </c>
      <c r="AY83" s="622">
        <f t="shared" si="110"/>
        <v>1425</v>
      </c>
      <c r="AZ83" s="622">
        <f t="shared" si="110"/>
        <v>1425</v>
      </c>
      <c r="BA83" s="622">
        <f t="shared" si="110"/>
        <v>1425</v>
      </c>
      <c r="BB83" s="622">
        <f t="shared" si="110"/>
        <v>1425</v>
      </c>
      <c r="BC83" s="622">
        <f t="shared" si="110"/>
        <v>1425</v>
      </c>
      <c r="BD83" s="622">
        <f t="shared" si="110"/>
        <v>1425</v>
      </c>
      <c r="BE83" s="622">
        <f t="shared" si="110"/>
        <v>1425</v>
      </c>
      <c r="BF83" s="622">
        <f t="shared" si="110"/>
        <v>1425</v>
      </c>
      <c r="BG83" s="623">
        <f t="shared" si="141"/>
        <v>1425</v>
      </c>
      <c r="BH83" s="623">
        <f t="shared" si="120"/>
        <v>1425</v>
      </c>
      <c r="BI83" s="623">
        <f t="shared" si="120"/>
        <v>1425</v>
      </c>
      <c r="BJ83" s="623">
        <f t="shared" si="120"/>
        <v>1425</v>
      </c>
      <c r="BK83" s="623">
        <f t="shared" si="120"/>
        <v>1425</v>
      </c>
      <c r="BL83" s="623">
        <f t="shared" si="120"/>
        <v>1425</v>
      </c>
      <c r="BM83" s="623">
        <f t="shared" si="120"/>
        <v>1425</v>
      </c>
      <c r="BN83" s="623">
        <f t="shared" si="120"/>
        <v>1425</v>
      </c>
      <c r="BO83" s="623">
        <f t="shared" si="120"/>
        <v>1425</v>
      </c>
      <c r="BP83" s="623">
        <f t="shared" si="120"/>
        <v>1425</v>
      </c>
      <c r="BQ83" s="623">
        <f t="shared" si="120"/>
        <v>1425</v>
      </c>
      <c r="BR83" s="623">
        <f t="shared" si="120"/>
        <v>1425</v>
      </c>
      <c r="BS83" s="1281">
        <f t="shared" si="121"/>
        <v>1425</v>
      </c>
      <c r="BT83" s="1281">
        <f t="shared" si="122"/>
        <v>1425</v>
      </c>
      <c r="BU83" s="1281">
        <f t="shared" si="122"/>
        <v>1425</v>
      </c>
      <c r="BV83" s="1281">
        <f t="shared" si="122"/>
        <v>1425</v>
      </c>
      <c r="BW83" s="1281">
        <f t="shared" si="122"/>
        <v>1425</v>
      </c>
      <c r="BX83" s="1281">
        <f t="shared" si="122"/>
        <v>1425</v>
      </c>
      <c r="BY83" s="1281">
        <f t="shared" si="122"/>
        <v>1425</v>
      </c>
      <c r="BZ83" s="1281">
        <f t="shared" si="122"/>
        <v>1425</v>
      </c>
      <c r="CA83" s="1281">
        <f t="shared" si="122"/>
        <v>1425</v>
      </c>
      <c r="CB83" s="1281">
        <f t="shared" si="122"/>
        <v>1425</v>
      </c>
      <c r="CC83" s="1281">
        <f t="shared" si="122"/>
        <v>1425</v>
      </c>
      <c r="CD83" s="1281">
        <f t="shared" si="122"/>
        <v>1425</v>
      </c>
      <c r="CE83" s="623">
        <f t="shared" si="123"/>
        <v>1425</v>
      </c>
      <c r="CF83" s="623">
        <f t="shared" si="124"/>
        <v>1425</v>
      </c>
      <c r="CG83" s="623">
        <f t="shared" si="124"/>
        <v>1425</v>
      </c>
      <c r="CH83" s="623">
        <f t="shared" si="124"/>
        <v>1425</v>
      </c>
      <c r="CI83" s="623">
        <f t="shared" si="124"/>
        <v>1425</v>
      </c>
      <c r="CJ83" s="623">
        <f t="shared" si="124"/>
        <v>1425</v>
      </c>
      <c r="CK83" s="623">
        <f t="shared" si="124"/>
        <v>1425</v>
      </c>
      <c r="CL83" s="623">
        <f t="shared" si="124"/>
        <v>1425</v>
      </c>
      <c r="CM83" s="623">
        <f t="shared" si="124"/>
        <v>1425</v>
      </c>
      <c r="CN83" s="623">
        <f t="shared" si="124"/>
        <v>1425</v>
      </c>
      <c r="CO83" s="623">
        <f t="shared" si="124"/>
        <v>1425</v>
      </c>
      <c r="CP83" s="623">
        <f t="shared" si="124"/>
        <v>1425</v>
      </c>
      <c r="CQ83" s="1281">
        <f t="shared" si="125"/>
        <v>1425</v>
      </c>
      <c r="CR83" s="1281">
        <f t="shared" si="126"/>
        <v>1425</v>
      </c>
      <c r="CS83" s="1281">
        <f t="shared" si="126"/>
        <v>1425</v>
      </c>
      <c r="CT83" s="1281">
        <f t="shared" si="126"/>
        <v>1425</v>
      </c>
      <c r="CU83" s="1281">
        <f t="shared" si="126"/>
        <v>1425</v>
      </c>
      <c r="CV83" s="1281">
        <f t="shared" si="126"/>
        <v>1425</v>
      </c>
      <c r="CW83" s="1281">
        <f t="shared" si="126"/>
        <v>1425</v>
      </c>
      <c r="CX83" s="1281">
        <f t="shared" si="126"/>
        <v>1425</v>
      </c>
      <c r="CY83" s="1281">
        <f t="shared" si="126"/>
        <v>1425</v>
      </c>
      <c r="CZ83" s="1281">
        <f t="shared" si="126"/>
        <v>1425</v>
      </c>
      <c r="DA83" s="1281">
        <f t="shared" si="126"/>
        <v>1425</v>
      </c>
      <c r="DB83" s="1281">
        <f t="shared" si="126"/>
        <v>1425</v>
      </c>
      <c r="DC83" s="623">
        <f t="shared" si="127"/>
        <v>1425</v>
      </c>
      <c r="DD83" s="623">
        <f t="shared" si="128"/>
        <v>1425</v>
      </c>
      <c r="DE83" s="623">
        <f t="shared" si="128"/>
        <v>1425</v>
      </c>
      <c r="DF83" s="623">
        <f t="shared" si="128"/>
        <v>1425</v>
      </c>
      <c r="DG83" s="623">
        <f t="shared" si="128"/>
        <v>1425</v>
      </c>
      <c r="DH83" s="623">
        <f t="shared" si="128"/>
        <v>1425</v>
      </c>
      <c r="DI83" s="623">
        <f t="shared" si="128"/>
        <v>1425</v>
      </c>
      <c r="DJ83" s="623">
        <f t="shared" si="128"/>
        <v>1425</v>
      </c>
      <c r="DK83" s="623">
        <f t="shared" si="128"/>
        <v>1425</v>
      </c>
      <c r="DL83" s="623">
        <f t="shared" si="128"/>
        <v>1425</v>
      </c>
      <c r="DM83" s="623">
        <f t="shared" si="128"/>
        <v>1425</v>
      </c>
      <c r="DN83" s="623">
        <f t="shared" si="128"/>
        <v>1425</v>
      </c>
      <c r="DO83" s="1281">
        <f t="shared" si="129"/>
        <v>1425</v>
      </c>
      <c r="DP83" s="1281">
        <f t="shared" si="130"/>
        <v>1425</v>
      </c>
      <c r="DQ83" s="1281">
        <f t="shared" si="130"/>
        <v>1425</v>
      </c>
      <c r="DR83" s="1281">
        <f t="shared" si="130"/>
        <v>1425</v>
      </c>
      <c r="DS83" s="1281">
        <f t="shared" si="130"/>
        <v>1425</v>
      </c>
      <c r="DT83" s="1281">
        <f t="shared" si="130"/>
        <v>1425</v>
      </c>
      <c r="DU83" s="1281">
        <f t="shared" si="130"/>
        <v>1425</v>
      </c>
      <c r="DV83" s="1281">
        <f t="shared" si="130"/>
        <v>1425</v>
      </c>
      <c r="DW83" s="1281">
        <f t="shared" si="130"/>
        <v>1425</v>
      </c>
      <c r="DX83" s="1281">
        <f t="shared" si="130"/>
        <v>1425</v>
      </c>
      <c r="DY83" s="1281">
        <f t="shared" si="130"/>
        <v>1425</v>
      </c>
      <c r="DZ83" s="1281">
        <f t="shared" si="130"/>
        <v>1425</v>
      </c>
      <c r="EA83" s="623">
        <f t="shared" si="131"/>
        <v>1425</v>
      </c>
      <c r="EB83" s="623">
        <f t="shared" si="132"/>
        <v>1425</v>
      </c>
      <c r="EC83" s="623">
        <f t="shared" si="132"/>
        <v>1425</v>
      </c>
      <c r="ED83" s="623">
        <f t="shared" si="132"/>
        <v>1425</v>
      </c>
      <c r="EE83" s="623">
        <f t="shared" si="132"/>
        <v>1425</v>
      </c>
      <c r="EF83" s="623">
        <f t="shared" si="132"/>
        <v>1425</v>
      </c>
      <c r="EG83" s="623">
        <f t="shared" si="132"/>
        <v>1425</v>
      </c>
      <c r="EH83" s="623">
        <f t="shared" si="132"/>
        <v>1425</v>
      </c>
      <c r="EI83" s="623">
        <f t="shared" si="132"/>
        <v>1425</v>
      </c>
      <c r="EJ83" s="623">
        <f t="shared" si="132"/>
        <v>1425</v>
      </c>
      <c r="EK83" s="623">
        <f t="shared" si="132"/>
        <v>1425</v>
      </c>
      <c r="EL83" s="623">
        <f t="shared" si="132"/>
        <v>1425</v>
      </c>
    </row>
    <row r="84" spans="1:142">
      <c r="A84" s="7" t="str">
        <f>IF('Rent Roll_RedIQ 1'!B77&gt;0,'Rent Roll_RedIQ 1'!B77,"")</f>
        <v>224</v>
      </c>
      <c r="B84" s="7" t="str">
        <f>IF('Rent Roll_RedIQ 1'!C77&gt;0,'Rent Roll_RedIQ 1'!C77,"")</f>
        <v>A1</v>
      </c>
      <c r="C84" s="614">
        <f>IF('Rent Roll_RedIQ 1'!K77&gt;0,'Rent Roll_RedIQ 1'!K77,0)</f>
        <v>1200</v>
      </c>
      <c r="D84" s="615">
        <f>IF('Rent Roll_RedIQ 1'!J77&gt;0,'Rent Roll_RedIQ 1'!J77,"")</f>
        <v>1200</v>
      </c>
      <c r="E84" s="624">
        <f t="shared" si="133"/>
        <v>0</v>
      </c>
      <c r="F84" s="194"/>
      <c r="G84" s="194"/>
      <c r="H84" s="616">
        <f t="shared" si="134"/>
        <v>1200</v>
      </c>
      <c r="I84" s="1200">
        <f>IF('Rent Roll_RedIQ 1'!S77&gt;0,'Rent Roll_RedIQ 1'!S77,Purchase_Date-1)</f>
        <v>45838</v>
      </c>
      <c r="J84" s="617">
        <f t="shared" si="135"/>
        <v>1200</v>
      </c>
      <c r="K84" s="1205">
        <f t="shared" si="136"/>
        <v>46203</v>
      </c>
      <c r="L84" s="618">
        <f t="shared" si="135"/>
        <v>1200</v>
      </c>
      <c r="M84" s="1208">
        <f t="shared" si="137"/>
        <v>46568</v>
      </c>
      <c r="N84" s="614">
        <f t="shared" si="111"/>
        <v>1200</v>
      </c>
      <c r="O84" s="614">
        <f t="shared" si="112"/>
        <v>1200</v>
      </c>
      <c r="P84" s="614">
        <f t="shared" si="113"/>
        <v>1200</v>
      </c>
      <c r="Q84" s="614">
        <f t="shared" si="114"/>
        <v>1200</v>
      </c>
      <c r="R84" s="614">
        <f t="shared" si="115"/>
        <v>1200</v>
      </c>
      <c r="S84" s="614">
        <f t="shared" si="116"/>
        <v>1200</v>
      </c>
      <c r="T84" s="614">
        <f t="shared" si="117"/>
        <v>1200</v>
      </c>
      <c r="U84" s="619"/>
      <c r="V84" s="614"/>
      <c r="W84" s="620">
        <f t="shared" si="91"/>
        <v>1200</v>
      </c>
      <c r="X84" s="620">
        <f t="shared" si="144"/>
        <v>1200</v>
      </c>
      <c r="Y84" s="620">
        <f t="shared" si="144"/>
        <v>1200</v>
      </c>
      <c r="Z84" s="620">
        <f t="shared" si="144"/>
        <v>1200</v>
      </c>
      <c r="AA84" s="620">
        <f t="shared" si="144"/>
        <v>1200</v>
      </c>
      <c r="AB84" s="620">
        <f t="shared" si="144"/>
        <v>1200</v>
      </c>
      <c r="AC84" s="620">
        <f t="shared" si="144"/>
        <v>1200</v>
      </c>
      <c r="AD84" s="620">
        <f t="shared" si="144"/>
        <v>1200</v>
      </c>
      <c r="AE84" s="620">
        <f t="shared" si="144"/>
        <v>1200</v>
      </c>
      <c r="AF84" s="620">
        <f t="shared" si="144"/>
        <v>1200</v>
      </c>
      <c r="AG84" s="620">
        <f t="shared" si="144"/>
        <v>1200</v>
      </c>
      <c r="AH84" s="620">
        <f t="shared" si="144"/>
        <v>1200</v>
      </c>
      <c r="AI84" s="621">
        <f t="shared" si="118"/>
        <v>1200</v>
      </c>
      <c r="AJ84" s="621">
        <f t="shared" si="145"/>
        <v>1200</v>
      </c>
      <c r="AK84" s="621">
        <f t="shared" si="145"/>
        <v>1200</v>
      </c>
      <c r="AL84" s="621">
        <f t="shared" si="145"/>
        <v>1200</v>
      </c>
      <c r="AM84" s="621">
        <f t="shared" si="145"/>
        <v>1200</v>
      </c>
      <c r="AN84" s="621">
        <f t="shared" si="145"/>
        <v>1200</v>
      </c>
      <c r="AO84" s="621">
        <f t="shared" si="145"/>
        <v>1200</v>
      </c>
      <c r="AP84" s="621">
        <f t="shared" si="145"/>
        <v>1200</v>
      </c>
      <c r="AQ84" s="621">
        <f t="shared" si="145"/>
        <v>1200</v>
      </c>
      <c r="AR84" s="621">
        <f t="shared" si="145"/>
        <v>1200</v>
      </c>
      <c r="AS84" s="621">
        <f t="shared" si="145"/>
        <v>1200</v>
      </c>
      <c r="AT84" s="621">
        <f t="shared" si="145"/>
        <v>1200</v>
      </c>
      <c r="AU84" s="622">
        <f t="shared" si="119"/>
        <v>1200</v>
      </c>
      <c r="AV84" s="622">
        <f t="shared" si="110"/>
        <v>1200</v>
      </c>
      <c r="AW84" s="622">
        <f t="shared" si="110"/>
        <v>1200</v>
      </c>
      <c r="AX84" s="622">
        <f t="shared" si="110"/>
        <v>1200</v>
      </c>
      <c r="AY84" s="622">
        <f t="shared" si="110"/>
        <v>1200</v>
      </c>
      <c r="AZ84" s="622">
        <f t="shared" si="110"/>
        <v>1200</v>
      </c>
      <c r="BA84" s="622">
        <f t="shared" si="110"/>
        <v>1200</v>
      </c>
      <c r="BB84" s="622">
        <f t="shared" si="110"/>
        <v>1200</v>
      </c>
      <c r="BC84" s="622">
        <f t="shared" si="110"/>
        <v>1200</v>
      </c>
      <c r="BD84" s="622">
        <f t="shared" si="110"/>
        <v>1200</v>
      </c>
      <c r="BE84" s="622">
        <f t="shared" si="110"/>
        <v>1200</v>
      </c>
      <c r="BF84" s="622">
        <f t="shared" si="110"/>
        <v>1200</v>
      </c>
      <c r="BG84" s="623">
        <f t="shared" si="141"/>
        <v>1200</v>
      </c>
      <c r="BH84" s="623">
        <f t="shared" si="120"/>
        <v>1200</v>
      </c>
      <c r="BI84" s="623">
        <f t="shared" si="120"/>
        <v>1200</v>
      </c>
      <c r="BJ84" s="623">
        <f t="shared" si="120"/>
        <v>1200</v>
      </c>
      <c r="BK84" s="623">
        <f t="shared" si="120"/>
        <v>1200</v>
      </c>
      <c r="BL84" s="623">
        <f t="shared" si="120"/>
        <v>1200</v>
      </c>
      <c r="BM84" s="623">
        <f t="shared" si="120"/>
        <v>1200</v>
      </c>
      <c r="BN84" s="623">
        <f t="shared" si="120"/>
        <v>1200</v>
      </c>
      <c r="BO84" s="623">
        <f t="shared" si="120"/>
        <v>1200</v>
      </c>
      <c r="BP84" s="623">
        <f t="shared" si="120"/>
        <v>1200</v>
      </c>
      <c r="BQ84" s="623">
        <f t="shared" si="120"/>
        <v>1200</v>
      </c>
      <c r="BR84" s="623">
        <f t="shared" si="120"/>
        <v>1200</v>
      </c>
      <c r="BS84" s="1281">
        <f t="shared" si="121"/>
        <v>1200</v>
      </c>
      <c r="BT84" s="1281">
        <f t="shared" si="122"/>
        <v>1200</v>
      </c>
      <c r="BU84" s="1281">
        <f t="shared" si="122"/>
        <v>1200</v>
      </c>
      <c r="BV84" s="1281">
        <f t="shared" si="122"/>
        <v>1200</v>
      </c>
      <c r="BW84" s="1281">
        <f t="shared" si="122"/>
        <v>1200</v>
      </c>
      <c r="BX84" s="1281">
        <f t="shared" si="122"/>
        <v>1200</v>
      </c>
      <c r="BY84" s="1281">
        <f t="shared" si="122"/>
        <v>1200</v>
      </c>
      <c r="BZ84" s="1281">
        <f t="shared" si="122"/>
        <v>1200</v>
      </c>
      <c r="CA84" s="1281">
        <f t="shared" si="122"/>
        <v>1200</v>
      </c>
      <c r="CB84" s="1281">
        <f t="shared" si="122"/>
        <v>1200</v>
      </c>
      <c r="CC84" s="1281">
        <f t="shared" si="122"/>
        <v>1200</v>
      </c>
      <c r="CD84" s="1281">
        <f t="shared" si="122"/>
        <v>1200</v>
      </c>
      <c r="CE84" s="623">
        <f t="shared" si="123"/>
        <v>1200</v>
      </c>
      <c r="CF84" s="623">
        <f t="shared" si="124"/>
        <v>1200</v>
      </c>
      <c r="CG84" s="623">
        <f t="shared" si="124"/>
        <v>1200</v>
      </c>
      <c r="CH84" s="623">
        <f t="shared" si="124"/>
        <v>1200</v>
      </c>
      <c r="CI84" s="623">
        <f t="shared" si="124"/>
        <v>1200</v>
      </c>
      <c r="CJ84" s="623">
        <f t="shared" si="124"/>
        <v>1200</v>
      </c>
      <c r="CK84" s="623">
        <f t="shared" si="124"/>
        <v>1200</v>
      </c>
      <c r="CL84" s="623">
        <f t="shared" si="124"/>
        <v>1200</v>
      </c>
      <c r="CM84" s="623">
        <f t="shared" si="124"/>
        <v>1200</v>
      </c>
      <c r="CN84" s="623">
        <f t="shared" si="124"/>
        <v>1200</v>
      </c>
      <c r="CO84" s="623">
        <f t="shared" si="124"/>
        <v>1200</v>
      </c>
      <c r="CP84" s="623">
        <f t="shared" si="124"/>
        <v>1200</v>
      </c>
      <c r="CQ84" s="1281">
        <f t="shared" si="125"/>
        <v>1200</v>
      </c>
      <c r="CR84" s="1281">
        <f t="shared" si="126"/>
        <v>1200</v>
      </c>
      <c r="CS84" s="1281">
        <f t="shared" si="126"/>
        <v>1200</v>
      </c>
      <c r="CT84" s="1281">
        <f t="shared" si="126"/>
        <v>1200</v>
      </c>
      <c r="CU84" s="1281">
        <f t="shared" si="126"/>
        <v>1200</v>
      </c>
      <c r="CV84" s="1281">
        <f t="shared" si="126"/>
        <v>1200</v>
      </c>
      <c r="CW84" s="1281">
        <f t="shared" si="126"/>
        <v>1200</v>
      </c>
      <c r="CX84" s="1281">
        <f t="shared" si="126"/>
        <v>1200</v>
      </c>
      <c r="CY84" s="1281">
        <f t="shared" si="126"/>
        <v>1200</v>
      </c>
      <c r="CZ84" s="1281">
        <f t="shared" si="126"/>
        <v>1200</v>
      </c>
      <c r="DA84" s="1281">
        <f t="shared" si="126"/>
        <v>1200</v>
      </c>
      <c r="DB84" s="1281">
        <f t="shared" si="126"/>
        <v>1200</v>
      </c>
      <c r="DC84" s="623">
        <f t="shared" si="127"/>
        <v>1200</v>
      </c>
      <c r="DD84" s="623">
        <f t="shared" si="128"/>
        <v>1200</v>
      </c>
      <c r="DE84" s="623">
        <f t="shared" si="128"/>
        <v>1200</v>
      </c>
      <c r="DF84" s="623">
        <f t="shared" si="128"/>
        <v>1200</v>
      </c>
      <c r="DG84" s="623">
        <f t="shared" si="128"/>
        <v>1200</v>
      </c>
      <c r="DH84" s="623">
        <f t="shared" si="128"/>
        <v>1200</v>
      </c>
      <c r="DI84" s="623">
        <f t="shared" si="128"/>
        <v>1200</v>
      </c>
      <c r="DJ84" s="623">
        <f t="shared" si="128"/>
        <v>1200</v>
      </c>
      <c r="DK84" s="623">
        <f t="shared" si="128"/>
        <v>1200</v>
      </c>
      <c r="DL84" s="623">
        <f t="shared" si="128"/>
        <v>1200</v>
      </c>
      <c r="DM84" s="623">
        <f t="shared" si="128"/>
        <v>1200</v>
      </c>
      <c r="DN84" s="623">
        <f t="shared" si="128"/>
        <v>1200</v>
      </c>
      <c r="DO84" s="1281">
        <f t="shared" si="129"/>
        <v>1200</v>
      </c>
      <c r="DP84" s="1281">
        <f t="shared" si="130"/>
        <v>1200</v>
      </c>
      <c r="DQ84" s="1281">
        <f t="shared" si="130"/>
        <v>1200</v>
      </c>
      <c r="DR84" s="1281">
        <f t="shared" si="130"/>
        <v>1200</v>
      </c>
      <c r="DS84" s="1281">
        <f t="shared" si="130"/>
        <v>1200</v>
      </c>
      <c r="DT84" s="1281">
        <f t="shared" si="130"/>
        <v>1200</v>
      </c>
      <c r="DU84" s="1281">
        <f t="shared" si="130"/>
        <v>1200</v>
      </c>
      <c r="DV84" s="1281">
        <f t="shared" si="130"/>
        <v>1200</v>
      </c>
      <c r="DW84" s="1281">
        <f t="shared" si="130"/>
        <v>1200</v>
      </c>
      <c r="DX84" s="1281">
        <f t="shared" si="130"/>
        <v>1200</v>
      </c>
      <c r="DY84" s="1281">
        <f t="shared" si="130"/>
        <v>1200</v>
      </c>
      <c r="DZ84" s="1281">
        <f t="shared" si="130"/>
        <v>1200</v>
      </c>
      <c r="EA84" s="623">
        <f t="shared" si="131"/>
        <v>1200</v>
      </c>
      <c r="EB84" s="623">
        <f t="shared" si="132"/>
        <v>1200</v>
      </c>
      <c r="EC84" s="623">
        <f t="shared" si="132"/>
        <v>1200</v>
      </c>
      <c r="ED84" s="623">
        <f t="shared" si="132"/>
        <v>1200</v>
      </c>
      <c r="EE84" s="623">
        <f t="shared" si="132"/>
        <v>1200</v>
      </c>
      <c r="EF84" s="623">
        <f t="shared" si="132"/>
        <v>1200</v>
      </c>
      <c r="EG84" s="623">
        <f t="shared" si="132"/>
        <v>1200</v>
      </c>
      <c r="EH84" s="623">
        <f t="shared" si="132"/>
        <v>1200</v>
      </c>
      <c r="EI84" s="623">
        <f t="shared" si="132"/>
        <v>1200</v>
      </c>
      <c r="EJ84" s="623">
        <f t="shared" si="132"/>
        <v>1200</v>
      </c>
      <c r="EK84" s="623">
        <f t="shared" si="132"/>
        <v>1200</v>
      </c>
      <c r="EL84" s="623">
        <f t="shared" si="132"/>
        <v>1200</v>
      </c>
    </row>
    <row r="85" spans="1:142">
      <c r="A85" s="7" t="str">
        <f>IF('Rent Roll_RedIQ 1'!B78&gt;0,'Rent Roll_RedIQ 1'!B78,"")</f>
        <v>226</v>
      </c>
      <c r="B85" s="7" t="str">
        <f>IF('Rent Roll_RedIQ 1'!C78&gt;0,'Rent Roll_RedIQ 1'!C78,"")</f>
        <v>B2</v>
      </c>
      <c r="C85" s="614">
        <f>IF('Rent Roll_RedIQ 1'!K78&gt;0,'Rent Roll_RedIQ 1'!K78,0)</f>
        <v>1400</v>
      </c>
      <c r="D85" s="615">
        <f>IF('Rent Roll_RedIQ 1'!J78&gt;0,'Rent Roll_RedIQ 1'!J78,"")</f>
        <v>1500</v>
      </c>
      <c r="E85" s="624">
        <f t="shared" si="133"/>
        <v>7.1428571428571397E-2</v>
      </c>
      <c r="F85" s="194"/>
      <c r="G85" s="194"/>
      <c r="H85" s="616">
        <f t="shared" si="134"/>
        <v>1400</v>
      </c>
      <c r="I85" s="1200">
        <f>IF('Rent Roll_RedIQ 1'!S78&gt;0,'Rent Roll_RedIQ 1'!S78,Purchase_Date-1)</f>
        <v>45838</v>
      </c>
      <c r="J85" s="617">
        <f t="shared" si="135"/>
        <v>1400</v>
      </c>
      <c r="K85" s="1205">
        <f t="shared" si="136"/>
        <v>46203</v>
      </c>
      <c r="L85" s="618">
        <f t="shared" si="135"/>
        <v>1400</v>
      </c>
      <c r="M85" s="1208">
        <f t="shared" si="137"/>
        <v>46568</v>
      </c>
      <c r="N85" s="614">
        <f t="shared" si="111"/>
        <v>1400</v>
      </c>
      <c r="O85" s="614">
        <f t="shared" si="112"/>
        <v>1400</v>
      </c>
      <c r="P85" s="614">
        <f t="shared" si="113"/>
        <v>1400</v>
      </c>
      <c r="Q85" s="614">
        <f t="shared" si="114"/>
        <v>1400</v>
      </c>
      <c r="R85" s="614">
        <f t="shared" si="115"/>
        <v>1400</v>
      </c>
      <c r="S85" s="614">
        <f t="shared" si="116"/>
        <v>1400</v>
      </c>
      <c r="T85" s="614">
        <f t="shared" si="117"/>
        <v>1400</v>
      </c>
      <c r="U85" s="619"/>
      <c r="V85" s="614"/>
      <c r="W85" s="620">
        <f t="shared" si="91"/>
        <v>1400</v>
      </c>
      <c r="X85" s="620">
        <f t="shared" si="144"/>
        <v>1400</v>
      </c>
      <c r="Y85" s="620">
        <f t="shared" si="144"/>
        <v>1400</v>
      </c>
      <c r="Z85" s="620">
        <f t="shared" si="144"/>
        <v>1400</v>
      </c>
      <c r="AA85" s="620">
        <f t="shared" si="144"/>
        <v>1400</v>
      </c>
      <c r="AB85" s="620">
        <f t="shared" si="144"/>
        <v>1400</v>
      </c>
      <c r="AC85" s="620">
        <f t="shared" si="144"/>
        <v>1400</v>
      </c>
      <c r="AD85" s="620">
        <f t="shared" si="144"/>
        <v>1400</v>
      </c>
      <c r="AE85" s="620">
        <f t="shared" si="144"/>
        <v>1400</v>
      </c>
      <c r="AF85" s="620">
        <f t="shared" si="144"/>
        <v>1400</v>
      </c>
      <c r="AG85" s="620">
        <f t="shared" si="144"/>
        <v>1400</v>
      </c>
      <c r="AH85" s="620">
        <f t="shared" si="144"/>
        <v>1400</v>
      </c>
      <c r="AI85" s="621">
        <f t="shared" si="118"/>
        <v>1400</v>
      </c>
      <c r="AJ85" s="621">
        <f t="shared" si="145"/>
        <v>1400</v>
      </c>
      <c r="AK85" s="621">
        <f t="shared" si="145"/>
        <v>1400</v>
      </c>
      <c r="AL85" s="621">
        <f t="shared" si="145"/>
        <v>1400</v>
      </c>
      <c r="AM85" s="621">
        <f t="shared" si="145"/>
        <v>1400</v>
      </c>
      <c r="AN85" s="621">
        <f t="shared" si="145"/>
        <v>1400</v>
      </c>
      <c r="AO85" s="621">
        <f t="shared" si="145"/>
        <v>1400</v>
      </c>
      <c r="AP85" s="621">
        <f t="shared" si="145"/>
        <v>1400</v>
      </c>
      <c r="AQ85" s="621">
        <f t="shared" si="145"/>
        <v>1400</v>
      </c>
      <c r="AR85" s="621">
        <f t="shared" si="145"/>
        <v>1400</v>
      </c>
      <c r="AS85" s="621">
        <f t="shared" si="145"/>
        <v>1400</v>
      </c>
      <c r="AT85" s="621">
        <f t="shared" si="145"/>
        <v>1400</v>
      </c>
      <c r="AU85" s="622">
        <f t="shared" si="119"/>
        <v>1400</v>
      </c>
      <c r="AV85" s="622">
        <f t="shared" si="110"/>
        <v>1400</v>
      </c>
      <c r="AW85" s="622">
        <f t="shared" si="110"/>
        <v>1400</v>
      </c>
      <c r="AX85" s="622">
        <f t="shared" si="110"/>
        <v>1400</v>
      </c>
      <c r="AY85" s="622">
        <f t="shared" si="110"/>
        <v>1400</v>
      </c>
      <c r="AZ85" s="622">
        <f t="shared" si="110"/>
        <v>1400</v>
      </c>
      <c r="BA85" s="622">
        <f t="shared" si="110"/>
        <v>1400</v>
      </c>
      <c r="BB85" s="622">
        <f t="shared" si="110"/>
        <v>1400</v>
      </c>
      <c r="BC85" s="622">
        <f t="shared" si="110"/>
        <v>1400</v>
      </c>
      <c r="BD85" s="622">
        <f t="shared" si="110"/>
        <v>1400</v>
      </c>
      <c r="BE85" s="622">
        <f t="shared" si="110"/>
        <v>1400</v>
      </c>
      <c r="BF85" s="622">
        <f t="shared" si="110"/>
        <v>1400</v>
      </c>
      <c r="BG85" s="623">
        <f t="shared" si="141"/>
        <v>1400</v>
      </c>
      <c r="BH85" s="623">
        <f t="shared" si="120"/>
        <v>1400</v>
      </c>
      <c r="BI85" s="623">
        <f t="shared" si="120"/>
        <v>1400</v>
      </c>
      <c r="BJ85" s="623">
        <f t="shared" si="120"/>
        <v>1400</v>
      </c>
      <c r="BK85" s="623">
        <f t="shared" si="120"/>
        <v>1400</v>
      </c>
      <c r="BL85" s="623">
        <f t="shared" si="120"/>
        <v>1400</v>
      </c>
      <c r="BM85" s="623">
        <f t="shared" si="120"/>
        <v>1400</v>
      </c>
      <c r="BN85" s="623">
        <f t="shared" si="120"/>
        <v>1400</v>
      </c>
      <c r="BO85" s="623">
        <f t="shared" si="120"/>
        <v>1400</v>
      </c>
      <c r="BP85" s="623">
        <f t="shared" si="120"/>
        <v>1400</v>
      </c>
      <c r="BQ85" s="623">
        <f t="shared" si="120"/>
        <v>1400</v>
      </c>
      <c r="BR85" s="623">
        <f t="shared" si="120"/>
        <v>1400</v>
      </c>
      <c r="BS85" s="1281">
        <f t="shared" si="121"/>
        <v>1400</v>
      </c>
      <c r="BT85" s="1281">
        <f t="shared" si="122"/>
        <v>1400</v>
      </c>
      <c r="BU85" s="1281">
        <f t="shared" si="122"/>
        <v>1400</v>
      </c>
      <c r="BV85" s="1281">
        <f t="shared" si="122"/>
        <v>1400</v>
      </c>
      <c r="BW85" s="1281">
        <f t="shared" si="122"/>
        <v>1400</v>
      </c>
      <c r="BX85" s="1281">
        <f t="shared" si="122"/>
        <v>1400</v>
      </c>
      <c r="BY85" s="1281">
        <f t="shared" si="122"/>
        <v>1400</v>
      </c>
      <c r="BZ85" s="1281">
        <f t="shared" si="122"/>
        <v>1400</v>
      </c>
      <c r="CA85" s="1281">
        <f t="shared" si="122"/>
        <v>1400</v>
      </c>
      <c r="CB85" s="1281">
        <f t="shared" si="122"/>
        <v>1400</v>
      </c>
      <c r="CC85" s="1281">
        <f t="shared" si="122"/>
        <v>1400</v>
      </c>
      <c r="CD85" s="1281">
        <f t="shared" si="122"/>
        <v>1400</v>
      </c>
      <c r="CE85" s="623">
        <f t="shared" si="123"/>
        <v>1400</v>
      </c>
      <c r="CF85" s="623">
        <f t="shared" si="124"/>
        <v>1400</v>
      </c>
      <c r="CG85" s="623">
        <f t="shared" si="124"/>
        <v>1400</v>
      </c>
      <c r="CH85" s="623">
        <f t="shared" si="124"/>
        <v>1400</v>
      </c>
      <c r="CI85" s="623">
        <f t="shared" si="124"/>
        <v>1400</v>
      </c>
      <c r="CJ85" s="623">
        <f t="shared" si="124"/>
        <v>1400</v>
      </c>
      <c r="CK85" s="623">
        <f t="shared" si="124"/>
        <v>1400</v>
      </c>
      <c r="CL85" s="623">
        <f t="shared" si="124"/>
        <v>1400</v>
      </c>
      <c r="CM85" s="623">
        <f t="shared" si="124"/>
        <v>1400</v>
      </c>
      <c r="CN85" s="623">
        <f t="shared" si="124"/>
        <v>1400</v>
      </c>
      <c r="CO85" s="623">
        <f t="shared" si="124"/>
        <v>1400</v>
      </c>
      <c r="CP85" s="623">
        <f t="shared" si="124"/>
        <v>1400</v>
      </c>
      <c r="CQ85" s="1281">
        <f t="shared" si="125"/>
        <v>1400</v>
      </c>
      <c r="CR85" s="1281">
        <f t="shared" si="126"/>
        <v>1400</v>
      </c>
      <c r="CS85" s="1281">
        <f t="shared" si="126"/>
        <v>1400</v>
      </c>
      <c r="CT85" s="1281">
        <f t="shared" si="126"/>
        <v>1400</v>
      </c>
      <c r="CU85" s="1281">
        <f t="shared" si="126"/>
        <v>1400</v>
      </c>
      <c r="CV85" s="1281">
        <f t="shared" si="126"/>
        <v>1400</v>
      </c>
      <c r="CW85" s="1281">
        <f t="shared" si="126"/>
        <v>1400</v>
      </c>
      <c r="CX85" s="1281">
        <f t="shared" si="126"/>
        <v>1400</v>
      </c>
      <c r="CY85" s="1281">
        <f t="shared" si="126"/>
        <v>1400</v>
      </c>
      <c r="CZ85" s="1281">
        <f t="shared" si="126"/>
        <v>1400</v>
      </c>
      <c r="DA85" s="1281">
        <f t="shared" si="126"/>
        <v>1400</v>
      </c>
      <c r="DB85" s="1281">
        <f t="shared" si="126"/>
        <v>1400</v>
      </c>
      <c r="DC85" s="623">
        <f t="shared" si="127"/>
        <v>1400</v>
      </c>
      <c r="DD85" s="623">
        <f t="shared" si="128"/>
        <v>1400</v>
      </c>
      <c r="DE85" s="623">
        <f t="shared" si="128"/>
        <v>1400</v>
      </c>
      <c r="DF85" s="623">
        <f t="shared" si="128"/>
        <v>1400</v>
      </c>
      <c r="DG85" s="623">
        <f t="shared" si="128"/>
        <v>1400</v>
      </c>
      <c r="DH85" s="623">
        <f t="shared" si="128"/>
        <v>1400</v>
      </c>
      <c r="DI85" s="623">
        <f t="shared" si="128"/>
        <v>1400</v>
      </c>
      <c r="DJ85" s="623">
        <f t="shared" si="128"/>
        <v>1400</v>
      </c>
      <c r="DK85" s="623">
        <f t="shared" si="128"/>
        <v>1400</v>
      </c>
      <c r="DL85" s="623">
        <f t="shared" si="128"/>
        <v>1400</v>
      </c>
      <c r="DM85" s="623">
        <f t="shared" si="128"/>
        <v>1400</v>
      </c>
      <c r="DN85" s="623">
        <f t="shared" si="128"/>
        <v>1400</v>
      </c>
      <c r="DO85" s="1281">
        <f t="shared" si="129"/>
        <v>1400</v>
      </c>
      <c r="DP85" s="1281">
        <f t="shared" si="130"/>
        <v>1400</v>
      </c>
      <c r="DQ85" s="1281">
        <f t="shared" si="130"/>
        <v>1400</v>
      </c>
      <c r="DR85" s="1281">
        <f t="shared" si="130"/>
        <v>1400</v>
      </c>
      <c r="DS85" s="1281">
        <f t="shared" si="130"/>
        <v>1400</v>
      </c>
      <c r="DT85" s="1281">
        <f t="shared" si="130"/>
        <v>1400</v>
      </c>
      <c r="DU85" s="1281">
        <f t="shared" si="130"/>
        <v>1400</v>
      </c>
      <c r="DV85" s="1281">
        <f t="shared" si="130"/>
        <v>1400</v>
      </c>
      <c r="DW85" s="1281">
        <f t="shared" si="130"/>
        <v>1400</v>
      </c>
      <c r="DX85" s="1281">
        <f t="shared" si="130"/>
        <v>1400</v>
      </c>
      <c r="DY85" s="1281">
        <f t="shared" si="130"/>
        <v>1400</v>
      </c>
      <c r="DZ85" s="1281">
        <f t="shared" si="130"/>
        <v>1400</v>
      </c>
      <c r="EA85" s="623">
        <f t="shared" si="131"/>
        <v>1400</v>
      </c>
      <c r="EB85" s="623">
        <f t="shared" si="132"/>
        <v>1400</v>
      </c>
      <c r="EC85" s="623">
        <f t="shared" si="132"/>
        <v>1400</v>
      </c>
      <c r="ED85" s="623">
        <f t="shared" si="132"/>
        <v>1400</v>
      </c>
      <c r="EE85" s="623">
        <f t="shared" si="132"/>
        <v>1400</v>
      </c>
      <c r="EF85" s="623">
        <f t="shared" si="132"/>
        <v>1400</v>
      </c>
      <c r="EG85" s="623">
        <f t="shared" si="132"/>
        <v>1400</v>
      </c>
      <c r="EH85" s="623">
        <f t="shared" si="132"/>
        <v>1400</v>
      </c>
      <c r="EI85" s="623">
        <f t="shared" si="132"/>
        <v>1400</v>
      </c>
      <c r="EJ85" s="623">
        <f t="shared" si="132"/>
        <v>1400</v>
      </c>
      <c r="EK85" s="623">
        <f t="shared" si="132"/>
        <v>1400</v>
      </c>
      <c r="EL85" s="623">
        <f t="shared" si="132"/>
        <v>1400</v>
      </c>
    </row>
    <row r="86" spans="1:142">
      <c r="A86" s="7" t="str">
        <f>IF('Rent Roll_RedIQ 1'!B79&gt;0,'Rent Roll_RedIQ 1'!B79,"")</f>
        <v>237</v>
      </c>
      <c r="B86" s="7" t="str">
        <f>IF('Rent Roll_RedIQ 1'!C79&gt;0,'Rent Roll_RedIQ 1'!C79,"")</f>
        <v>A1</v>
      </c>
      <c r="C86" s="614">
        <f>IF('Rent Roll_RedIQ 1'!K79&gt;0,'Rent Roll_RedIQ 1'!K79,0)</f>
        <v>1200</v>
      </c>
      <c r="D86" s="615">
        <f>IF('Rent Roll_RedIQ 1'!J79&gt;0,'Rent Roll_RedIQ 1'!J79,"")</f>
        <v>1200</v>
      </c>
      <c r="E86" s="624">
        <f t="shared" si="133"/>
        <v>0</v>
      </c>
      <c r="F86" s="194"/>
      <c r="G86" s="194"/>
      <c r="H86" s="616">
        <f t="shared" si="134"/>
        <v>1200</v>
      </c>
      <c r="I86" s="1200">
        <f>IF('Rent Roll_RedIQ 1'!S79&gt;0,'Rent Roll_RedIQ 1'!S79,Purchase_Date-1)</f>
        <v>45838</v>
      </c>
      <c r="J86" s="617">
        <f t="shared" si="135"/>
        <v>1200</v>
      </c>
      <c r="K86" s="1205">
        <f t="shared" si="136"/>
        <v>46203</v>
      </c>
      <c r="L86" s="618">
        <f t="shared" si="135"/>
        <v>1200</v>
      </c>
      <c r="M86" s="1208">
        <f t="shared" si="137"/>
        <v>46568</v>
      </c>
      <c r="N86" s="614">
        <f t="shared" si="111"/>
        <v>1200</v>
      </c>
      <c r="O86" s="614">
        <f t="shared" si="112"/>
        <v>1200</v>
      </c>
      <c r="P86" s="614">
        <f t="shared" si="113"/>
        <v>1200</v>
      </c>
      <c r="Q86" s="614">
        <f t="shared" si="114"/>
        <v>1200</v>
      </c>
      <c r="R86" s="614">
        <f t="shared" si="115"/>
        <v>1200</v>
      </c>
      <c r="S86" s="614">
        <f t="shared" si="116"/>
        <v>1200</v>
      </c>
      <c r="T86" s="614">
        <f t="shared" si="117"/>
        <v>1200</v>
      </c>
      <c r="U86" s="619"/>
      <c r="V86" s="614"/>
      <c r="W86" s="620">
        <f t="shared" si="91"/>
        <v>1200</v>
      </c>
      <c r="X86" s="620">
        <f t="shared" si="144"/>
        <v>1200</v>
      </c>
      <c r="Y86" s="620">
        <f t="shared" si="144"/>
        <v>1200</v>
      </c>
      <c r="Z86" s="620">
        <f t="shared" si="144"/>
        <v>1200</v>
      </c>
      <c r="AA86" s="620">
        <f t="shared" si="144"/>
        <v>1200</v>
      </c>
      <c r="AB86" s="620">
        <f t="shared" si="144"/>
        <v>1200</v>
      </c>
      <c r="AC86" s="620">
        <f t="shared" si="144"/>
        <v>1200</v>
      </c>
      <c r="AD86" s="620">
        <f t="shared" si="144"/>
        <v>1200</v>
      </c>
      <c r="AE86" s="620">
        <f t="shared" si="144"/>
        <v>1200</v>
      </c>
      <c r="AF86" s="620">
        <f t="shared" si="144"/>
        <v>1200</v>
      </c>
      <c r="AG86" s="620">
        <f t="shared" si="144"/>
        <v>1200</v>
      </c>
      <c r="AH86" s="620">
        <f t="shared" si="144"/>
        <v>1200</v>
      </c>
      <c r="AI86" s="621">
        <f t="shared" si="118"/>
        <v>1200</v>
      </c>
      <c r="AJ86" s="621">
        <f t="shared" si="145"/>
        <v>1200</v>
      </c>
      <c r="AK86" s="621">
        <f t="shared" si="145"/>
        <v>1200</v>
      </c>
      <c r="AL86" s="621">
        <f t="shared" si="145"/>
        <v>1200</v>
      </c>
      <c r="AM86" s="621">
        <f t="shared" si="145"/>
        <v>1200</v>
      </c>
      <c r="AN86" s="621">
        <f t="shared" si="145"/>
        <v>1200</v>
      </c>
      <c r="AO86" s="621">
        <f t="shared" si="145"/>
        <v>1200</v>
      </c>
      <c r="AP86" s="621">
        <f t="shared" si="145"/>
        <v>1200</v>
      </c>
      <c r="AQ86" s="621">
        <f t="shared" si="145"/>
        <v>1200</v>
      </c>
      <c r="AR86" s="621">
        <f t="shared" si="145"/>
        <v>1200</v>
      </c>
      <c r="AS86" s="621">
        <f t="shared" si="145"/>
        <v>1200</v>
      </c>
      <c r="AT86" s="621">
        <f t="shared" si="145"/>
        <v>1200</v>
      </c>
      <c r="AU86" s="622">
        <f t="shared" si="119"/>
        <v>1200</v>
      </c>
      <c r="AV86" s="622">
        <f t="shared" si="110"/>
        <v>1200</v>
      </c>
      <c r="AW86" s="622">
        <f t="shared" si="110"/>
        <v>1200</v>
      </c>
      <c r="AX86" s="622">
        <f t="shared" si="110"/>
        <v>1200</v>
      </c>
      <c r="AY86" s="622">
        <f t="shared" si="110"/>
        <v>1200</v>
      </c>
      <c r="AZ86" s="622">
        <f t="shared" si="110"/>
        <v>1200</v>
      </c>
      <c r="BA86" s="622">
        <f t="shared" si="110"/>
        <v>1200</v>
      </c>
      <c r="BB86" s="622">
        <f t="shared" si="110"/>
        <v>1200</v>
      </c>
      <c r="BC86" s="622">
        <f t="shared" si="110"/>
        <v>1200</v>
      </c>
      <c r="BD86" s="622">
        <f t="shared" si="110"/>
        <v>1200</v>
      </c>
      <c r="BE86" s="622">
        <f t="shared" si="110"/>
        <v>1200</v>
      </c>
      <c r="BF86" s="622">
        <f t="shared" si="110"/>
        <v>1200</v>
      </c>
      <c r="BG86" s="623">
        <f t="shared" si="141"/>
        <v>1200</v>
      </c>
      <c r="BH86" s="623">
        <f t="shared" si="120"/>
        <v>1200</v>
      </c>
      <c r="BI86" s="623">
        <f t="shared" si="120"/>
        <v>1200</v>
      </c>
      <c r="BJ86" s="623">
        <f t="shared" si="120"/>
        <v>1200</v>
      </c>
      <c r="BK86" s="623">
        <f t="shared" si="120"/>
        <v>1200</v>
      </c>
      <c r="BL86" s="623">
        <f t="shared" si="120"/>
        <v>1200</v>
      </c>
      <c r="BM86" s="623">
        <f t="shared" si="120"/>
        <v>1200</v>
      </c>
      <c r="BN86" s="623">
        <f t="shared" si="120"/>
        <v>1200</v>
      </c>
      <c r="BO86" s="623">
        <f t="shared" si="120"/>
        <v>1200</v>
      </c>
      <c r="BP86" s="623">
        <f t="shared" si="120"/>
        <v>1200</v>
      </c>
      <c r="BQ86" s="623">
        <f t="shared" si="120"/>
        <v>1200</v>
      </c>
      <c r="BR86" s="623">
        <f t="shared" si="120"/>
        <v>1200</v>
      </c>
      <c r="BS86" s="1281">
        <f t="shared" si="121"/>
        <v>1200</v>
      </c>
      <c r="BT86" s="1281">
        <f t="shared" si="122"/>
        <v>1200</v>
      </c>
      <c r="BU86" s="1281">
        <f t="shared" si="122"/>
        <v>1200</v>
      </c>
      <c r="BV86" s="1281">
        <f t="shared" si="122"/>
        <v>1200</v>
      </c>
      <c r="BW86" s="1281">
        <f t="shared" si="122"/>
        <v>1200</v>
      </c>
      <c r="BX86" s="1281">
        <f t="shared" si="122"/>
        <v>1200</v>
      </c>
      <c r="BY86" s="1281">
        <f t="shared" si="122"/>
        <v>1200</v>
      </c>
      <c r="BZ86" s="1281">
        <f t="shared" si="122"/>
        <v>1200</v>
      </c>
      <c r="CA86" s="1281">
        <f t="shared" si="122"/>
        <v>1200</v>
      </c>
      <c r="CB86" s="1281">
        <f t="shared" si="122"/>
        <v>1200</v>
      </c>
      <c r="CC86" s="1281">
        <f t="shared" si="122"/>
        <v>1200</v>
      </c>
      <c r="CD86" s="1281">
        <f t="shared" si="122"/>
        <v>1200</v>
      </c>
      <c r="CE86" s="623">
        <f t="shared" si="123"/>
        <v>1200</v>
      </c>
      <c r="CF86" s="623">
        <f t="shared" si="124"/>
        <v>1200</v>
      </c>
      <c r="CG86" s="623">
        <f t="shared" si="124"/>
        <v>1200</v>
      </c>
      <c r="CH86" s="623">
        <f t="shared" si="124"/>
        <v>1200</v>
      </c>
      <c r="CI86" s="623">
        <f t="shared" si="124"/>
        <v>1200</v>
      </c>
      <c r="CJ86" s="623">
        <f t="shared" si="124"/>
        <v>1200</v>
      </c>
      <c r="CK86" s="623">
        <f t="shared" si="124"/>
        <v>1200</v>
      </c>
      <c r="CL86" s="623">
        <f t="shared" si="124"/>
        <v>1200</v>
      </c>
      <c r="CM86" s="623">
        <f t="shared" si="124"/>
        <v>1200</v>
      </c>
      <c r="CN86" s="623">
        <f t="shared" si="124"/>
        <v>1200</v>
      </c>
      <c r="CO86" s="623">
        <f t="shared" si="124"/>
        <v>1200</v>
      </c>
      <c r="CP86" s="623">
        <f t="shared" si="124"/>
        <v>1200</v>
      </c>
      <c r="CQ86" s="1281">
        <f t="shared" si="125"/>
        <v>1200</v>
      </c>
      <c r="CR86" s="1281">
        <f t="shared" si="126"/>
        <v>1200</v>
      </c>
      <c r="CS86" s="1281">
        <f t="shared" si="126"/>
        <v>1200</v>
      </c>
      <c r="CT86" s="1281">
        <f t="shared" si="126"/>
        <v>1200</v>
      </c>
      <c r="CU86" s="1281">
        <f t="shared" si="126"/>
        <v>1200</v>
      </c>
      <c r="CV86" s="1281">
        <f t="shared" si="126"/>
        <v>1200</v>
      </c>
      <c r="CW86" s="1281">
        <f t="shared" si="126"/>
        <v>1200</v>
      </c>
      <c r="CX86" s="1281">
        <f t="shared" si="126"/>
        <v>1200</v>
      </c>
      <c r="CY86" s="1281">
        <f t="shared" si="126"/>
        <v>1200</v>
      </c>
      <c r="CZ86" s="1281">
        <f t="shared" si="126"/>
        <v>1200</v>
      </c>
      <c r="DA86" s="1281">
        <f t="shared" si="126"/>
        <v>1200</v>
      </c>
      <c r="DB86" s="1281">
        <f t="shared" si="126"/>
        <v>1200</v>
      </c>
      <c r="DC86" s="623">
        <f t="shared" si="127"/>
        <v>1200</v>
      </c>
      <c r="DD86" s="623">
        <f t="shared" si="128"/>
        <v>1200</v>
      </c>
      <c r="DE86" s="623">
        <f t="shared" si="128"/>
        <v>1200</v>
      </c>
      <c r="DF86" s="623">
        <f t="shared" si="128"/>
        <v>1200</v>
      </c>
      <c r="DG86" s="623">
        <f t="shared" si="128"/>
        <v>1200</v>
      </c>
      <c r="DH86" s="623">
        <f t="shared" si="128"/>
        <v>1200</v>
      </c>
      <c r="DI86" s="623">
        <f t="shared" si="128"/>
        <v>1200</v>
      </c>
      <c r="DJ86" s="623">
        <f t="shared" si="128"/>
        <v>1200</v>
      </c>
      <c r="DK86" s="623">
        <f t="shared" si="128"/>
        <v>1200</v>
      </c>
      <c r="DL86" s="623">
        <f t="shared" si="128"/>
        <v>1200</v>
      </c>
      <c r="DM86" s="623">
        <f t="shared" si="128"/>
        <v>1200</v>
      </c>
      <c r="DN86" s="623">
        <f t="shared" si="128"/>
        <v>1200</v>
      </c>
      <c r="DO86" s="1281">
        <f t="shared" si="129"/>
        <v>1200</v>
      </c>
      <c r="DP86" s="1281">
        <f t="shared" si="130"/>
        <v>1200</v>
      </c>
      <c r="DQ86" s="1281">
        <f t="shared" si="130"/>
        <v>1200</v>
      </c>
      <c r="DR86" s="1281">
        <f t="shared" si="130"/>
        <v>1200</v>
      </c>
      <c r="DS86" s="1281">
        <f t="shared" si="130"/>
        <v>1200</v>
      </c>
      <c r="DT86" s="1281">
        <f t="shared" si="130"/>
        <v>1200</v>
      </c>
      <c r="DU86" s="1281">
        <f t="shared" si="130"/>
        <v>1200</v>
      </c>
      <c r="DV86" s="1281">
        <f t="shared" si="130"/>
        <v>1200</v>
      </c>
      <c r="DW86" s="1281">
        <f t="shared" si="130"/>
        <v>1200</v>
      </c>
      <c r="DX86" s="1281">
        <f t="shared" si="130"/>
        <v>1200</v>
      </c>
      <c r="DY86" s="1281">
        <f t="shared" si="130"/>
        <v>1200</v>
      </c>
      <c r="DZ86" s="1281">
        <f t="shared" si="130"/>
        <v>1200</v>
      </c>
      <c r="EA86" s="623">
        <f t="shared" si="131"/>
        <v>1200</v>
      </c>
      <c r="EB86" s="623">
        <f t="shared" si="132"/>
        <v>1200</v>
      </c>
      <c r="EC86" s="623">
        <f t="shared" si="132"/>
        <v>1200</v>
      </c>
      <c r="ED86" s="623">
        <f t="shared" si="132"/>
        <v>1200</v>
      </c>
      <c r="EE86" s="623">
        <f t="shared" si="132"/>
        <v>1200</v>
      </c>
      <c r="EF86" s="623">
        <f t="shared" si="132"/>
        <v>1200</v>
      </c>
      <c r="EG86" s="623">
        <f t="shared" si="132"/>
        <v>1200</v>
      </c>
      <c r="EH86" s="623">
        <f t="shared" si="132"/>
        <v>1200</v>
      </c>
      <c r="EI86" s="623">
        <f t="shared" si="132"/>
        <v>1200</v>
      </c>
      <c r="EJ86" s="623">
        <f t="shared" si="132"/>
        <v>1200</v>
      </c>
      <c r="EK86" s="623">
        <f t="shared" si="132"/>
        <v>1200</v>
      </c>
      <c r="EL86" s="623">
        <f t="shared" si="132"/>
        <v>1200</v>
      </c>
    </row>
    <row r="87" spans="1:142">
      <c r="A87" s="7" t="str">
        <f>IF('Rent Roll_RedIQ 1'!B80&gt;0,'Rent Roll_RedIQ 1'!B80,"")</f>
        <v>238</v>
      </c>
      <c r="B87" s="7" t="str">
        <f>IF('Rent Roll_RedIQ 1'!C80&gt;0,'Rent Roll_RedIQ 1'!C80,"")</f>
        <v>B2</v>
      </c>
      <c r="C87" s="614">
        <f>IF('Rent Roll_RedIQ 1'!K80&gt;0,'Rent Roll_RedIQ 1'!K80,0)</f>
        <v>1425</v>
      </c>
      <c r="D87" s="615">
        <f>IF('Rent Roll_RedIQ 1'!J80&gt;0,'Rent Roll_RedIQ 1'!J80,"")</f>
        <v>1500</v>
      </c>
      <c r="E87" s="624">
        <f t="shared" si="133"/>
        <v>5.2631578947368363E-2</v>
      </c>
      <c r="F87" s="194"/>
      <c r="G87" s="194"/>
      <c r="H87" s="616">
        <f t="shared" si="134"/>
        <v>1425</v>
      </c>
      <c r="I87" s="1200">
        <f>IF('Rent Roll_RedIQ 1'!S80&gt;0,'Rent Roll_RedIQ 1'!S80,Purchase_Date-1)</f>
        <v>45838</v>
      </c>
      <c r="J87" s="617">
        <f t="shared" si="135"/>
        <v>1425</v>
      </c>
      <c r="K87" s="1205">
        <f t="shared" si="136"/>
        <v>46203</v>
      </c>
      <c r="L87" s="618">
        <f t="shared" si="135"/>
        <v>1425</v>
      </c>
      <c r="M87" s="1208">
        <f t="shared" si="137"/>
        <v>46568</v>
      </c>
      <c r="N87" s="614">
        <f t="shared" si="111"/>
        <v>1425</v>
      </c>
      <c r="O87" s="614">
        <f t="shared" si="112"/>
        <v>1425</v>
      </c>
      <c r="P87" s="614">
        <f t="shared" si="113"/>
        <v>1425</v>
      </c>
      <c r="Q87" s="614">
        <f t="shared" si="114"/>
        <v>1425</v>
      </c>
      <c r="R87" s="614">
        <f t="shared" si="115"/>
        <v>1425</v>
      </c>
      <c r="S87" s="614">
        <f t="shared" si="116"/>
        <v>1425</v>
      </c>
      <c r="T87" s="614">
        <f t="shared" si="117"/>
        <v>1425</v>
      </c>
      <c r="U87" s="619"/>
      <c r="V87" s="614"/>
      <c r="W87" s="620">
        <f t="shared" ref="W87:W118" si="146">IF($I87&gt;=W$11,$C87,$H87)</f>
        <v>1425</v>
      </c>
      <c r="X87" s="620">
        <f t="shared" ref="X87:AH90" si="147">IF($I87&gt;=X$11,$C87,$H87)</f>
        <v>1425</v>
      </c>
      <c r="Y87" s="620">
        <f t="shared" si="147"/>
        <v>1425</v>
      </c>
      <c r="Z87" s="620">
        <f t="shared" si="147"/>
        <v>1425</v>
      </c>
      <c r="AA87" s="620">
        <f t="shared" si="147"/>
        <v>1425</v>
      </c>
      <c r="AB87" s="620">
        <f t="shared" si="147"/>
        <v>1425</v>
      </c>
      <c r="AC87" s="620">
        <f t="shared" si="147"/>
        <v>1425</v>
      </c>
      <c r="AD87" s="620">
        <f t="shared" si="147"/>
        <v>1425</v>
      </c>
      <c r="AE87" s="620">
        <f t="shared" si="147"/>
        <v>1425</v>
      </c>
      <c r="AF87" s="620">
        <f t="shared" si="147"/>
        <v>1425</v>
      </c>
      <c r="AG87" s="620">
        <f t="shared" si="147"/>
        <v>1425</v>
      </c>
      <c r="AH87" s="620">
        <f t="shared" si="147"/>
        <v>1425</v>
      </c>
      <c r="AI87" s="621">
        <f t="shared" si="118"/>
        <v>1425</v>
      </c>
      <c r="AJ87" s="621">
        <f t="shared" si="145"/>
        <v>1425</v>
      </c>
      <c r="AK87" s="621">
        <f t="shared" si="145"/>
        <v>1425</v>
      </c>
      <c r="AL87" s="621">
        <f t="shared" si="145"/>
        <v>1425</v>
      </c>
      <c r="AM87" s="621">
        <f t="shared" si="145"/>
        <v>1425</v>
      </c>
      <c r="AN87" s="621">
        <f t="shared" si="145"/>
        <v>1425</v>
      </c>
      <c r="AO87" s="621">
        <f t="shared" si="145"/>
        <v>1425</v>
      </c>
      <c r="AP87" s="621">
        <f t="shared" si="145"/>
        <v>1425</v>
      </c>
      <c r="AQ87" s="621">
        <f t="shared" si="145"/>
        <v>1425</v>
      </c>
      <c r="AR87" s="621">
        <f t="shared" si="145"/>
        <v>1425</v>
      </c>
      <c r="AS87" s="621">
        <f t="shared" si="145"/>
        <v>1425</v>
      </c>
      <c r="AT87" s="621">
        <f t="shared" si="145"/>
        <v>1425</v>
      </c>
      <c r="AU87" s="622">
        <f t="shared" si="119"/>
        <v>1425</v>
      </c>
      <c r="AV87" s="622">
        <f t="shared" si="110"/>
        <v>1425</v>
      </c>
      <c r="AW87" s="622">
        <f t="shared" si="110"/>
        <v>1425</v>
      </c>
      <c r="AX87" s="622">
        <f t="shared" si="110"/>
        <v>1425</v>
      </c>
      <c r="AY87" s="622">
        <f t="shared" si="110"/>
        <v>1425</v>
      </c>
      <c r="AZ87" s="622">
        <f t="shared" si="110"/>
        <v>1425</v>
      </c>
      <c r="BA87" s="622">
        <f t="shared" si="110"/>
        <v>1425</v>
      </c>
      <c r="BB87" s="622">
        <f t="shared" si="110"/>
        <v>1425</v>
      </c>
      <c r="BC87" s="622">
        <f t="shared" si="110"/>
        <v>1425</v>
      </c>
      <c r="BD87" s="622">
        <f t="shared" si="110"/>
        <v>1425</v>
      </c>
      <c r="BE87" s="622">
        <f t="shared" si="110"/>
        <v>1425</v>
      </c>
      <c r="BF87" s="622">
        <f t="shared" si="110"/>
        <v>1425</v>
      </c>
      <c r="BG87" s="623">
        <f t="shared" si="141"/>
        <v>1425</v>
      </c>
      <c r="BH87" s="623">
        <f t="shared" si="120"/>
        <v>1425</v>
      </c>
      <c r="BI87" s="623">
        <f t="shared" si="120"/>
        <v>1425</v>
      </c>
      <c r="BJ87" s="623">
        <f t="shared" si="120"/>
        <v>1425</v>
      </c>
      <c r="BK87" s="623">
        <f t="shared" si="120"/>
        <v>1425</v>
      </c>
      <c r="BL87" s="623">
        <f t="shared" si="120"/>
        <v>1425</v>
      </c>
      <c r="BM87" s="623">
        <f t="shared" si="120"/>
        <v>1425</v>
      </c>
      <c r="BN87" s="623">
        <f t="shared" si="120"/>
        <v>1425</v>
      </c>
      <c r="BO87" s="623">
        <f t="shared" si="120"/>
        <v>1425</v>
      </c>
      <c r="BP87" s="623">
        <f t="shared" si="120"/>
        <v>1425</v>
      </c>
      <c r="BQ87" s="623">
        <f t="shared" si="120"/>
        <v>1425</v>
      </c>
      <c r="BR87" s="623">
        <f t="shared" si="120"/>
        <v>1425</v>
      </c>
      <c r="BS87" s="1281">
        <f t="shared" si="121"/>
        <v>1425</v>
      </c>
      <c r="BT87" s="1281">
        <f t="shared" si="122"/>
        <v>1425</v>
      </c>
      <c r="BU87" s="1281">
        <f t="shared" si="122"/>
        <v>1425</v>
      </c>
      <c r="BV87" s="1281">
        <f t="shared" si="122"/>
        <v>1425</v>
      </c>
      <c r="BW87" s="1281">
        <f t="shared" si="122"/>
        <v>1425</v>
      </c>
      <c r="BX87" s="1281">
        <f t="shared" si="122"/>
        <v>1425</v>
      </c>
      <c r="BY87" s="1281">
        <f t="shared" si="122"/>
        <v>1425</v>
      </c>
      <c r="BZ87" s="1281">
        <f t="shared" si="122"/>
        <v>1425</v>
      </c>
      <c r="CA87" s="1281">
        <f t="shared" si="122"/>
        <v>1425</v>
      </c>
      <c r="CB87" s="1281">
        <f t="shared" si="122"/>
        <v>1425</v>
      </c>
      <c r="CC87" s="1281">
        <f t="shared" si="122"/>
        <v>1425</v>
      </c>
      <c r="CD87" s="1281">
        <f t="shared" si="122"/>
        <v>1425</v>
      </c>
      <c r="CE87" s="623">
        <f t="shared" si="123"/>
        <v>1425</v>
      </c>
      <c r="CF87" s="623">
        <f t="shared" si="124"/>
        <v>1425</v>
      </c>
      <c r="CG87" s="623">
        <f t="shared" si="124"/>
        <v>1425</v>
      </c>
      <c r="CH87" s="623">
        <f t="shared" si="124"/>
        <v>1425</v>
      </c>
      <c r="CI87" s="623">
        <f t="shared" si="124"/>
        <v>1425</v>
      </c>
      <c r="CJ87" s="623">
        <f t="shared" si="124"/>
        <v>1425</v>
      </c>
      <c r="CK87" s="623">
        <f t="shared" si="124"/>
        <v>1425</v>
      </c>
      <c r="CL87" s="623">
        <f t="shared" si="124"/>
        <v>1425</v>
      </c>
      <c r="CM87" s="623">
        <f t="shared" si="124"/>
        <v>1425</v>
      </c>
      <c r="CN87" s="623">
        <f t="shared" si="124"/>
        <v>1425</v>
      </c>
      <c r="CO87" s="623">
        <f t="shared" si="124"/>
        <v>1425</v>
      </c>
      <c r="CP87" s="623">
        <f t="shared" si="124"/>
        <v>1425</v>
      </c>
      <c r="CQ87" s="1281">
        <f t="shared" si="125"/>
        <v>1425</v>
      </c>
      <c r="CR87" s="1281">
        <f t="shared" si="126"/>
        <v>1425</v>
      </c>
      <c r="CS87" s="1281">
        <f t="shared" si="126"/>
        <v>1425</v>
      </c>
      <c r="CT87" s="1281">
        <f t="shared" si="126"/>
        <v>1425</v>
      </c>
      <c r="CU87" s="1281">
        <f t="shared" si="126"/>
        <v>1425</v>
      </c>
      <c r="CV87" s="1281">
        <f t="shared" si="126"/>
        <v>1425</v>
      </c>
      <c r="CW87" s="1281">
        <f t="shared" si="126"/>
        <v>1425</v>
      </c>
      <c r="CX87" s="1281">
        <f t="shared" si="126"/>
        <v>1425</v>
      </c>
      <c r="CY87" s="1281">
        <f t="shared" si="126"/>
        <v>1425</v>
      </c>
      <c r="CZ87" s="1281">
        <f t="shared" si="126"/>
        <v>1425</v>
      </c>
      <c r="DA87" s="1281">
        <f t="shared" si="126"/>
        <v>1425</v>
      </c>
      <c r="DB87" s="1281">
        <f t="shared" si="126"/>
        <v>1425</v>
      </c>
      <c r="DC87" s="623">
        <f t="shared" si="127"/>
        <v>1425</v>
      </c>
      <c r="DD87" s="623">
        <f t="shared" si="128"/>
        <v>1425</v>
      </c>
      <c r="DE87" s="623">
        <f t="shared" si="128"/>
        <v>1425</v>
      </c>
      <c r="DF87" s="623">
        <f t="shared" si="128"/>
        <v>1425</v>
      </c>
      <c r="DG87" s="623">
        <f t="shared" si="128"/>
        <v>1425</v>
      </c>
      <c r="DH87" s="623">
        <f t="shared" si="128"/>
        <v>1425</v>
      </c>
      <c r="DI87" s="623">
        <f t="shared" si="128"/>
        <v>1425</v>
      </c>
      <c r="DJ87" s="623">
        <f t="shared" si="128"/>
        <v>1425</v>
      </c>
      <c r="DK87" s="623">
        <f t="shared" si="128"/>
        <v>1425</v>
      </c>
      <c r="DL87" s="623">
        <f t="shared" si="128"/>
        <v>1425</v>
      </c>
      <c r="DM87" s="623">
        <f t="shared" si="128"/>
        <v>1425</v>
      </c>
      <c r="DN87" s="623">
        <f t="shared" si="128"/>
        <v>1425</v>
      </c>
      <c r="DO87" s="1281">
        <f t="shared" si="129"/>
        <v>1425</v>
      </c>
      <c r="DP87" s="1281">
        <f t="shared" si="130"/>
        <v>1425</v>
      </c>
      <c r="DQ87" s="1281">
        <f t="shared" si="130"/>
        <v>1425</v>
      </c>
      <c r="DR87" s="1281">
        <f t="shared" si="130"/>
        <v>1425</v>
      </c>
      <c r="DS87" s="1281">
        <f t="shared" si="130"/>
        <v>1425</v>
      </c>
      <c r="DT87" s="1281">
        <f t="shared" si="130"/>
        <v>1425</v>
      </c>
      <c r="DU87" s="1281">
        <f t="shared" si="130"/>
        <v>1425</v>
      </c>
      <c r="DV87" s="1281">
        <f t="shared" si="130"/>
        <v>1425</v>
      </c>
      <c r="DW87" s="1281">
        <f t="shared" si="130"/>
        <v>1425</v>
      </c>
      <c r="DX87" s="1281">
        <f t="shared" si="130"/>
        <v>1425</v>
      </c>
      <c r="DY87" s="1281">
        <f t="shared" si="130"/>
        <v>1425</v>
      </c>
      <c r="DZ87" s="1281">
        <f t="shared" si="130"/>
        <v>1425</v>
      </c>
      <c r="EA87" s="623">
        <f t="shared" si="131"/>
        <v>1425</v>
      </c>
      <c r="EB87" s="623">
        <f t="shared" si="132"/>
        <v>1425</v>
      </c>
      <c r="EC87" s="623">
        <f t="shared" si="132"/>
        <v>1425</v>
      </c>
      <c r="ED87" s="623">
        <f t="shared" si="132"/>
        <v>1425</v>
      </c>
      <c r="EE87" s="623">
        <f t="shared" si="132"/>
        <v>1425</v>
      </c>
      <c r="EF87" s="623">
        <f t="shared" si="132"/>
        <v>1425</v>
      </c>
      <c r="EG87" s="623">
        <f t="shared" si="132"/>
        <v>1425</v>
      </c>
      <c r="EH87" s="623">
        <f t="shared" si="132"/>
        <v>1425</v>
      </c>
      <c r="EI87" s="623">
        <f t="shared" si="132"/>
        <v>1425</v>
      </c>
      <c r="EJ87" s="623">
        <f t="shared" si="132"/>
        <v>1425</v>
      </c>
      <c r="EK87" s="623">
        <f t="shared" si="132"/>
        <v>1425</v>
      </c>
      <c r="EL87" s="623">
        <f t="shared" si="132"/>
        <v>1425</v>
      </c>
    </row>
    <row r="88" spans="1:142">
      <c r="A88" s="7" t="str">
        <f>IF('Rent Roll_RedIQ 1'!B81&gt;0,'Rent Roll_RedIQ 1'!B81,"")</f>
        <v>315</v>
      </c>
      <c r="B88" s="7" t="str">
        <f>IF('Rent Roll_RedIQ 1'!C81&gt;0,'Rent Roll_RedIQ 1'!C81,"")</f>
        <v>A1</v>
      </c>
      <c r="C88" s="614">
        <f>IF('Rent Roll_RedIQ 1'!K81&gt;0,'Rent Roll_RedIQ 1'!K81,0)</f>
        <v>1150</v>
      </c>
      <c r="D88" s="615">
        <f>IF('Rent Roll_RedIQ 1'!J81&gt;0,'Rent Roll_RedIQ 1'!J81,"")</f>
        <v>1200</v>
      </c>
      <c r="E88" s="624">
        <f t="shared" si="133"/>
        <v>4.3478260869565188E-2</v>
      </c>
      <c r="F88" s="194"/>
      <c r="G88" s="194"/>
      <c r="H88" s="616">
        <f t="shared" si="134"/>
        <v>1150</v>
      </c>
      <c r="I88" s="1200">
        <f>IF('Rent Roll_RedIQ 1'!S81&gt;0,'Rent Roll_RedIQ 1'!S81,Purchase_Date-1)</f>
        <v>45838</v>
      </c>
      <c r="J88" s="617">
        <f t="shared" si="135"/>
        <v>1150</v>
      </c>
      <c r="K88" s="1205">
        <f t="shared" si="136"/>
        <v>46203</v>
      </c>
      <c r="L88" s="618">
        <f t="shared" si="135"/>
        <v>1150</v>
      </c>
      <c r="M88" s="1208">
        <f t="shared" si="137"/>
        <v>46568</v>
      </c>
      <c r="N88" s="614">
        <f t="shared" si="111"/>
        <v>1150</v>
      </c>
      <c r="O88" s="614">
        <f t="shared" si="112"/>
        <v>1150</v>
      </c>
      <c r="P88" s="614">
        <f t="shared" si="113"/>
        <v>1150</v>
      </c>
      <c r="Q88" s="614">
        <f t="shared" si="114"/>
        <v>1150</v>
      </c>
      <c r="R88" s="614">
        <f t="shared" si="115"/>
        <v>1150</v>
      </c>
      <c r="S88" s="614">
        <f t="shared" si="116"/>
        <v>1150</v>
      </c>
      <c r="T88" s="614">
        <f t="shared" si="117"/>
        <v>1150</v>
      </c>
      <c r="U88" s="619"/>
      <c r="V88" s="614"/>
      <c r="W88" s="620">
        <f t="shared" si="146"/>
        <v>1150</v>
      </c>
      <c r="X88" s="620">
        <f t="shared" si="147"/>
        <v>1150</v>
      </c>
      <c r="Y88" s="620">
        <f t="shared" si="147"/>
        <v>1150</v>
      </c>
      <c r="Z88" s="620">
        <f t="shared" si="147"/>
        <v>1150</v>
      </c>
      <c r="AA88" s="620">
        <f t="shared" si="147"/>
        <v>1150</v>
      </c>
      <c r="AB88" s="620">
        <f t="shared" si="147"/>
        <v>1150</v>
      </c>
      <c r="AC88" s="620">
        <f t="shared" si="147"/>
        <v>1150</v>
      </c>
      <c r="AD88" s="620">
        <f t="shared" si="147"/>
        <v>1150</v>
      </c>
      <c r="AE88" s="620">
        <f t="shared" si="147"/>
        <v>1150</v>
      </c>
      <c r="AF88" s="620">
        <f t="shared" si="147"/>
        <v>1150</v>
      </c>
      <c r="AG88" s="620">
        <f t="shared" si="147"/>
        <v>1150</v>
      </c>
      <c r="AH88" s="620">
        <f t="shared" si="147"/>
        <v>1150</v>
      </c>
      <c r="AI88" s="621">
        <f t="shared" si="118"/>
        <v>1150</v>
      </c>
      <c r="AJ88" s="621">
        <f t="shared" si="145"/>
        <v>1150</v>
      </c>
      <c r="AK88" s="621">
        <f t="shared" si="145"/>
        <v>1150</v>
      </c>
      <c r="AL88" s="621">
        <f t="shared" si="145"/>
        <v>1150</v>
      </c>
      <c r="AM88" s="621">
        <f t="shared" si="145"/>
        <v>1150</v>
      </c>
      <c r="AN88" s="621">
        <f t="shared" si="145"/>
        <v>1150</v>
      </c>
      <c r="AO88" s="621">
        <f t="shared" si="145"/>
        <v>1150</v>
      </c>
      <c r="AP88" s="621">
        <f t="shared" si="145"/>
        <v>1150</v>
      </c>
      <c r="AQ88" s="621">
        <f t="shared" si="145"/>
        <v>1150</v>
      </c>
      <c r="AR88" s="621">
        <f t="shared" si="145"/>
        <v>1150</v>
      </c>
      <c r="AS88" s="621">
        <f t="shared" si="145"/>
        <v>1150</v>
      </c>
      <c r="AT88" s="621">
        <f t="shared" si="145"/>
        <v>1150</v>
      </c>
      <c r="AU88" s="622">
        <f t="shared" si="119"/>
        <v>1150</v>
      </c>
      <c r="AV88" s="622">
        <f t="shared" ref="AV88:BF102" si="148">IF($M88&gt;=AV$11,$J88,$L88)</f>
        <v>1150</v>
      </c>
      <c r="AW88" s="622">
        <f t="shared" si="148"/>
        <v>1150</v>
      </c>
      <c r="AX88" s="622">
        <f t="shared" si="148"/>
        <v>1150</v>
      </c>
      <c r="AY88" s="622">
        <f t="shared" si="148"/>
        <v>1150</v>
      </c>
      <c r="AZ88" s="622">
        <f t="shared" si="148"/>
        <v>1150</v>
      </c>
      <c r="BA88" s="622">
        <f t="shared" si="148"/>
        <v>1150</v>
      </c>
      <c r="BB88" s="622">
        <f t="shared" si="148"/>
        <v>1150</v>
      </c>
      <c r="BC88" s="622">
        <f t="shared" si="148"/>
        <v>1150</v>
      </c>
      <c r="BD88" s="622">
        <f t="shared" si="148"/>
        <v>1150</v>
      </c>
      <c r="BE88" s="622">
        <f t="shared" si="148"/>
        <v>1150</v>
      </c>
      <c r="BF88" s="622">
        <f t="shared" si="148"/>
        <v>1150</v>
      </c>
      <c r="BG88" s="623">
        <f t="shared" si="141"/>
        <v>1150</v>
      </c>
      <c r="BH88" s="623">
        <f t="shared" si="120"/>
        <v>1150</v>
      </c>
      <c r="BI88" s="623">
        <f t="shared" si="120"/>
        <v>1150</v>
      </c>
      <c r="BJ88" s="623">
        <f t="shared" si="120"/>
        <v>1150</v>
      </c>
      <c r="BK88" s="623">
        <f t="shared" si="120"/>
        <v>1150</v>
      </c>
      <c r="BL88" s="623">
        <f t="shared" si="120"/>
        <v>1150</v>
      </c>
      <c r="BM88" s="623">
        <f t="shared" si="120"/>
        <v>1150</v>
      </c>
      <c r="BN88" s="623">
        <f t="shared" si="120"/>
        <v>1150</v>
      </c>
      <c r="BO88" s="623">
        <f t="shared" si="120"/>
        <v>1150</v>
      </c>
      <c r="BP88" s="623">
        <f t="shared" si="120"/>
        <v>1150</v>
      </c>
      <c r="BQ88" s="623">
        <f t="shared" si="120"/>
        <v>1150</v>
      </c>
      <c r="BR88" s="623">
        <f t="shared" si="120"/>
        <v>1150</v>
      </c>
      <c r="BS88" s="1281">
        <f t="shared" si="121"/>
        <v>1150</v>
      </c>
      <c r="BT88" s="1281">
        <f t="shared" si="122"/>
        <v>1150</v>
      </c>
      <c r="BU88" s="1281">
        <f t="shared" si="122"/>
        <v>1150</v>
      </c>
      <c r="BV88" s="1281">
        <f t="shared" si="122"/>
        <v>1150</v>
      </c>
      <c r="BW88" s="1281">
        <f t="shared" si="122"/>
        <v>1150</v>
      </c>
      <c r="BX88" s="1281">
        <f t="shared" si="122"/>
        <v>1150</v>
      </c>
      <c r="BY88" s="1281">
        <f t="shared" si="122"/>
        <v>1150</v>
      </c>
      <c r="BZ88" s="1281">
        <f t="shared" si="122"/>
        <v>1150</v>
      </c>
      <c r="CA88" s="1281">
        <f t="shared" si="122"/>
        <v>1150</v>
      </c>
      <c r="CB88" s="1281">
        <f t="shared" si="122"/>
        <v>1150</v>
      </c>
      <c r="CC88" s="1281">
        <f t="shared" si="122"/>
        <v>1150</v>
      </c>
      <c r="CD88" s="1281">
        <f t="shared" si="122"/>
        <v>1150</v>
      </c>
      <c r="CE88" s="623">
        <f t="shared" si="123"/>
        <v>1150</v>
      </c>
      <c r="CF88" s="623">
        <f t="shared" si="124"/>
        <v>1150</v>
      </c>
      <c r="CG88" s="623">
        <f t="shared" si="124"/>
        <v>1150</v>
      </c>
      <c r="CH88" s="623">
        <f t="shared" si="124"/>
        <v>1150</v>
      </c>
      <c r="CI88" s="623">
        <f t="shared" si="124"/>
        <v>1150</v>
      </c>
      <c r="CJ88" s="623">
        <f t="shared" si="124"/>
        <v>1150</v>
      </c>
      <c r="CK88" s="623">
        <f t="shared" si="124"/>
        <v>1150</v>
      </c>
      <c r="CL88" s="623">
        <f t="shared" si="124"/>
        <v>1150</v>
      </c>
      <c r="CM88" s="623">
        <f t="shared" si="124"/>
        <v>1150</v>
      </c>
      <c r="CN88" s="623">
        <f t="shared" si="124"/>
        <v>1150</v>
      </c>
      <c r="CO88" s="623">
        <f t="shared" si="124"/>
        <v>1150</v>
      </c>
      <c r="CP88" s="623">
        <f t="shared" si="124"/>
        <v>1150</v>
      </c>
      <c r="CQ88" s="1281">
        <f t="shared" si="125"/>
        <v>1150</v>
      </c>
      <c r="CR88" s="1281">
        <f t="shared" si="126"/>
        <v>1150</v>
      </c>
      <c r="CS88" s="1281">
        <f t="shared" si="126"/>
        <v>1150</v>
      </c>
      <c r="CT88" s="1281">
        <f t="shared" si="126"/>
        <v>1150</v>
      </c>
      <c r="CU88" s="1281">
        <f t="shared" si="126"/>
        <v>1150</v>
      </c>
      <c r="CV88" s="1281">
        <f t="shared" si="126"/>
        <v>1150</v>
      </c>
      <c r="CW88" s="1281">
        <f t="shared" si="126"/>
        <v>1150</v>
      </c>
      <c r="CX88" s="1281">
        <f t="shared" si="126"/>
        <v>1150</v>
      </c>
      <c r="CY88" s="1281">
        <f t="shared" si="126"/>
        <v>1150</v>
      </c>
      <c r="CZ88" s="1281">
        <f t="shared" si="126"/>
        <v>1150</v>
      </c>
      <c r="DA88" s="1281">
        <f t="shared" si="126"/>
        <v>1150</v>
      </c>
      <c r="DB88" s="1281">
        <f t="shared" si="126"/>
        <v>1150</v>
      </c>
      <c r="DC88" s="623">
        <f t="shared" si="127"/>
        <v>1150</v>
      </c>
      <c r="DD88" s="623">
        <f t="shared" si="128"/>
        <v>1150</v>
      </c>
      <c r="DE88" s="623">
        <f t="shared" si="128"/>
        <v>1150</v>
      </c>
      <c r="DF88" s="623">
        <f t="shared" si="128"/>
        <v>1150</v>
      </c>
      <c r="DG88" s="623">
        <f t="shared" si="128"/>
        <v>1150</v>
      </c>
      <c r="DH88" s="623">
        <f t="shared" si="128"/>
        <v>1150</v>
      </c>
      <c r="DI88" s="623">
        <f t="shared" si="128"/>
        <v>1150</v>
      </c>
      <c r="DJ88" s="623">
        <f t="shared" si="128"/>
        <v>1150</v>
      </c>
      <c r="DK88" s="623">
        <f t="shared" si="128"/>
        <v>1150</v>
      </c>
      <c r="DL88" s="623">
        <f t="shared" si="128"/>
        <v>1150</v>
      </c>
      <c r="DM88" s="623">
        <f t="shared" si="128"/>
        <v>1150</v>
      </c>
      <c r="DN88" s="623">
        <f t="shared" si="128"/>
        <v>1150</v>
      </c>
      <c r="DO88" s="1281">
        <f t="shared" si="129"/>
        <v>1150</v>
      </c>
      <c r="DP88" s="1281">
        <f t="shared" si="130"/>
        <v>1150</v>
      </c>
      <c r="DQ88" s="1281">
        <f t="shared" si="130"/>
        <v>1150</v>
      </c>
      <c r="DR88" s="1281">
        <f t="shared" si="130"/>
        <v>1150</v>
      </c>
      <c r="DS88" s="1281">
        <f t="shared" si="130"/>
        <v>1150</v>
      </c>
      <c r="DT88" s="1281">
        <f t="shared" si="130"/>
        <v>1150</v>
      </c>
      <c r="DU88" s="1281">
        <f t="shared" si="130"/>
        <v>1150</v>
      </c>
      <c r="DV88" s="1281">
        <f t="shared" si="130"/>
        <v>1150</v>
      </c>
      <c r="DW88" s="1281">
        <f t="shared" si="130"/>
        <v>1150</v>
      </c>
      <c r="DX88" s="1281">
        <f t="shared" si="130"/>
        <v>1150</v>
      </c>
      <c r="DY88" s="1281">
        <f t="shared" si="130"/>
        <v>1150</v>
      </c>
      <c r="DZ88" s="1281">
        <f t="shared" si="130"/>
        <v>1150</v>
      </c>
      <c r="EA88" s="623">
        <f t="shared" si="131"/>
        <v>1150</v>
      </c>
      <c r="EB88" s="623">
        <f t="shared" si="132"/>
        <v>1150</v>
      </c>
      <c r="EC88" s="623">
        <f t="shared" si="132"/>
        <v>1150</v>
      </c>
      <c r="ED88" s="623">
        <f t="shared" si="132"/>
        <v>1150</v>
      </c>
      <c r="EE88" s="623">
        <f t="shared" si="132"/>
        <v>1150</v>
      </c>
      <c r="EF88" s="623">
        <f t="shared" si="132"/>
        <v>1150</v>
      </c>
      <c r="EG88" s="623">
        <f t="shared" si="132"/>
        <v>1150</v>
      </c>
      <c r="EH88" s="623">
        <f t="shared" si="132"/>
        <v>1150</v>
      </c>
      <c r="EI88" s="623">
        <f t="shared" si="132"/>
        <v>1150</v>
      </c>
      <c r="EJ88" s="623">
        <f t="shared" si="132"/>
        <v>1150</v>
      </c>
      <c r="EK88" s="623">
        <f t="shared" si="132"/>
        <v>1150</v>
      </c>
      <c r="EL88" s="623">
        <f t="shared" si="132"/>
        <v>1150</v>
      </c>
    </row>
    <row r="89" spans="1:142">
      <c r="A89" s="7" t="str">
        <f>IF('Rent Roll_RedIQ 1'!B82&gt;0,'Rent Roll_RedIQ 1'!B82,"")</f>
        <v>331</v>
      </c>
      <c r="B89" s="7" t="str">
        <f>IF('Rent Roll_RedIQ 1'!C82&gt;0,'Rent Roll_RedIQ 1'!C82,"")</f>
        <v>B2</v>
      </c>
      <c r="C89" s="614">
        <f>IF('Rent Roll_RedIQ 1'!K82&gt;0,'Rent Roll_RedIQ 1'!K82,0)</f>
        <v>1730</v>
      </c>
      <c r="D89" s="615">
        <f>IF('Rent Roll_RedIQ 1'!J82&gt;0,'Rent Roll_RedIQ 1'!J82,"")</f>
        <v>1500</v>
      </c>
      <c r="E89" s="624">
        <f t="shared" si="133"/>
        <v>-0.13294797687861271</v>
      </c>
      <c r="F89" s="194"/>
      <c r="G89" s="194"/>
      <c r="H89" s="616">
        <f t="shared" si="134"/>
        <v>1730</v>
      </c>
      <c r="I89" s="1200">
        <f>IF('Rent Roll_RedIQ 1'!S82&gt;0,'Rent Roll_RedIQ 1'!S82,Purchase_Date-1)</f>
        <v>45838</v>
      </c>
      <c r="J89" s="617">
        <f t="shared" si="135"/>
        <v>1730</v>
      </c>
      <c r="K89" s="1205">
        <f t="shared" si="136"/>
        <v>46203</v>
      </c>
      <c r="L89" s="618">
        <f t="shared" si="135"/>
        <v>1730</v>
      </c>
      <c r="M89" s="1208">
        <f t="shared" si="137"/>
        <v>46568</v>
      </c>
      <c r="N89" s="614">
        <f t="shared" si="111"/>
        <v>1730</v>
      </c>
      <c r="O89" s="614">
        <f t="shared" si="112"/>
        <v>1730</v>
      </c>
      <c r="P89" s="614">
        <f t="shared" si="113"/>
        <v>1730</v>
      </c>
      <c r="Q89" s="614">
        <f t="shared" si="114"/>
        <v>1730</v>
      </c>
      <c r="R89" s="614">
        <f t="shared" si="115"/>
        <v>1730</v>
      </c>
      <c r="S89" s="614">
        <f t="shared" si="116"/>
        <v>1730</v>
      </c>
      <c r="T89" s="614">
        <f t="shared" si="117"/>
        <v>1730</v>
      </c>
      <c r="U89" s="619"/>
      <c r="V89" s="614"/>
      <c r="W89" s="620">
        <f t="shared" si="146"/>
        <v>1730</v>
      </c>
      <c r="X89" s="620">
        <f t="shared" si="147"/>
        <v>1730</v>
      </c>
      <c r="Y89" s="620">
        <f t="shared" si="147"/>
        <v>1730</v>
      </c>
      <c r="Z89" s="620">
        <f t="shared" si="147"/>
        <v>1730</v>
      </c>
      <c r="AA89" s="620">
        <f t="shared" si="147"/>
        <v>1730</v>
      </c>
      <c r="AB89" s="620">
        <f t="shared" si="147"/>
        <v>1730</v>
      </c>
      <c r="AC89" s="620">
        <f t="shared" si="147"/>
        <v>1730</v>
      </c>
      <c r="AD89" s="620">
        <f t="shared" si="147"/>
        <v>1730</v>
      </c>
      <c r="AE89" s="620">
        <f t="shared" si="147"/>
        <v>1730</v>
      </c>
      <c r="AF89" s="620">
        <f t="shared" si="147"/>
        <v>1730</v>
      </c>
      <c r="AG89" s="620">
        <f t="shared" si="147"/>
        <v>1730</v>
      </c>
      <c r="AH89" s="620">
        <f t="shared" si="147"/>
        <v>1730</v>
      </c>
      <c r="AI89" s="621">
        <f t="shared" si="118"/>
        <v>1730</v>
      </c>
      <c r="AJ89" s="621">
        <f t="shared" si="145"/>
        <v>1730</v>
      </c>
      <c r="AK89" s="621">
        <f t="shared" si="145"/>
        <v>1730</v>
      </c>
      <c r="AL89" s="621">
        <f t="shared" si="145"/>
        <v>1730</v>
      </c>
      <c r="AM89" s="621">
        <f t="shared" si="145"/>
        <v>1730</v>
      </c>
      <c r="AN89" s="621">
        <f t="shared" si="145"/>
        <v>1730</v>
      </c>
      <c r="AO89" s="621">
        <f t="shared" si="145"/>
        <v>1730</v>
      </c>
      <c r="AP89" s="621">
        <f t="shared" si="145"/>
        <v>1730</v>
      </c>
      <c r="AQ89" s="621">
        <f t="shared" si="145"/>
        <v>1730</v>
      </c>
      <c r="AR89" s="621">
        <f t="shared" si="145"/>
        <v>1730</v>
      </c>
      <c r="AS89" s="621">
        <f t="shared" si="145"/>
        <v>1730</v>
      </c>
      <c r="AT89" s="621">
        <f t="shared" si="145"/>
        <v>1730</v>
      </c>
      <c r="AU89" s="622">
        <f t="shared" si="119"/>
        <v>1730</v>
      </c>
      <c r="AV89" s="622">
        <f t="shared" si="148"/>
        <v>1730</v>
      </c>
      <c r="AW89" s="622">
        <f t="shared" si="148"/>
        <v>1730</v>
      </c>
      <c r="AX89" s="622">
        <f t="shared" si="148"/>
        <v>1730</v>
      </c>
      <c r="AY89" s="622">
        <f t="shared" si="148"/>
        <v>1730</v>
      </c>
      <c r="AZ89" s="622">
        <f t="shared" si="148"/>
        <v>1730</v>
      </c>
      <c r="BA89" s="622">
        <f t="shared" si="148"/>
        <v>1730</v>
      </c>
      <c r="BB89" s="622">
        <f t="shared" si="148"/>
        <v>1730</v>
      </c>
      <c r="BC89" s="622">
        <f t="shared" si="148"/>
        <v>1730</v>
      </c>
      <c r="BD89" s="622">
        <f t="shared" si="148"/>
        <v>1730</v>
      </c>
      <c r="BE89" s="622">
        <f t="shared" si="148"/>
        <v>1730</v>
      </c>
      <c r="BF89" s="622">
        <f t="shared" si="148"/>
        <v>1730</v>
      </c>
      <c r="BG89" s="623">
        <f t="shared" si="141"/>
        <v>1730</v>
      </c>
      <c r="BH89" s="623">
        <f t="shared" si="120"/>
        <v>1730</v>
      </c>
      <c r="BI89" s="623">
        <f t="shared" si="120"/>
        <v>1730</v>
      </c>
      <c r="BJ89" s="623">
        <f t="shared" si="120"/>
        <v>1730</v>
      </c>
      <c r="BK89" s="623">
        <f t="shared" si="120"/>
        <v>1730</v>
      </c>
      <c r="BL89" s="623">
        <f t="shared" si="120"/>
        <v>1730</v>
      </c>
      <c r="BM89" s="623">
        <f t="shared" si="120"/>
        <v>1730</v>
      </c>
      <c r="BN89" s="623">
        <f t="shared" si="120"/>
        <v>1730</v>
      </c>
      <c r="BO89" s="623">
        <f t="shared" si="120"/>
        <v>1730</v>
      </c>
      <c r="BP89" s="623">
        <f t="shared" si="120"/>
        <v>1730</v>
      </c>
      <c r="BQ89" s="623">
        <f t="shared" si="120"/>
        <v>1730</v>
      </c>
      <c r="BR89" s="623">
        <f t="shared" si="120"/>
        <v>1730</v>
      </c>
      <c r="BS89" s="1281">
        <f t="shared" si="121"/>
        <v>1730</v>
      </c>
      <c r="BT89" s="1281">
        <f t="shared" si="122"/>
        <v>1730</v>
      </c>
      <c r="BU89" s="1281">
        <f t="shared" si="122"/>
        <v>1730</v>
      </c>
      <c r="BV89" s="1281">
        <f t="shared" si="122"/>
        <v>1730</v>
      </c>
      <c r="BW89" s="1281">
        <f t="shared" si="122"/>
        <v>1730</v>
      </c>
      <c r="BX89" s="1281">
        <f t="shared" si="122"/>
        <v>1730</v>
      </c>
      <c r="BY89" s="1281">
        <f t="shared" si="122"/>
        <v>1730</v>
      </c>
      <c r="BZ89" s="1281">
        <f t="shared" si="122"/>
        <v>1730</v>
      </c>
      <c r="CA89" s="1281">
        <f t="shared" si="122"/>
        <v>1730</v>
      </c>
      <c r="CB89" s="1281">
        <f t="shared" si="122"/>
        <v>1730</v>
      </c>
      <c r="CC89" s="1281">
        <f t="shared" si="122"/>
        <v>1730</v>
      </c>
      <c r="CD89" s="1281">
        <f t="shared" si="122"/>
        <v>1730</v>
      </c>
      <c r="CE89" s="623">
        <f t="shared" si="123"/>
        <v>1730</v>
      </c>
      <c r="CF89" s="623">
        <f t="shared" si="124"/>
        <v>1730</v>
      </c>
      <c r="CG89" s="623">
        <f t="shared" si="124"/>
        <v>1730</v>
      </c>
      <c r="CH89" s="623">
        <f t="shared" si="124"/>
        <v>1730</v>
      </c>
      <c r="CI89" s="623">
        <f t="shared" si="124"/>
        <v>1730</v>
      </c>
      <c r="CJ89" s="623">
        <f t="shared" si="124"/>
        <v>1730</v>
      </c>
      <c r="CK89" s="623">
        <f t="shared" si="124"/>
        <v>1730</v>
      </c>
      <c r="CL89" s="623">
        <f t="shared" si="124"/>
        <v>1730</v>
      </c>
      <c r="CM89" s="623">
        <f t="shared" si="124"/>
        <v>1730</v>
      </c>
      <c r="CN89" s="623">
        <f t="shared" si="124"/>
        <v>1730</v>
      </c>
      <c r="CO89" s="623">
        <f t="shared" si="124"/>
        <v>1730</v>
      </c>
      <c r="CP89" s="623">
        <f t="shared" si="124"/>
        <v>1730</v>
      </c>
      <c r="CQ89" s="1281">
        <f t="shared" si="125"/>
        <v>1730</v>
      </c>
      <c r="CR89" s="1281">
        <f t="shared" si="126"/>
        <v>1730</v>
      </c>
      <c r="CS89" s="1281">
        <f t="shared" si="126"/>
        <v>1730</v>
      </c>
      <c r="CT89" s="1281">
        <f t="shared" si="126"/>
        <v>1730</v>
      </c>
      <c r="CU89" s="1281">
        <f t="shared" si="126"/>
        <v>1730</v>
      </c>
      <c r="CV89" s="1281">
        <f t="shared" si="126"/>
        <v>1730</v>
      </c>
      <c r="CW89" s="1281">
        <f t="shared" si="126"/>
        <v>1730</v>
      </c>
      <c r="CX89" s="1281">
        <f t="shared" si="126"/>
        <v>1730</v>
      </c>
      <c r="CY89" s="1281">
        <f t="shared" si="126"/>
        <v>1730</v>
      </c>
      <c r="CZ89" s="1281">
        <f t="shared" si="126"/>
        <v>1730</v>
      </c>
      <c r="DA89" s="1281">
        <f t="shared" si="126"/>
        <v>1730</v>
      </c>
      <c r="DB89" s="1281">
        <f t="shared" si="126"/>
        <v>1730</v>
      </c>
      <c r="DC89" s="623">
        <f t="shared" si="127"/>
        <v>1730</v>
      </c>
      <c r="DD89" s="623">
        <f t="shared" si="128"/>
        <v>1730</v>
      </c>
      <c r="DE89" s="623">
        <f t="shared" si="128"/>
        <v>1730</v>
      </c>
      <c r="DF89" s="623">
        <f t="shared" si="128"/>
        <v>1730</v>
      </c>
      <c r="DG89" s="623">
        <f t="shared" si="128"/>
        <v>1730</v>
      </c>
      <c r="DH89" s="623">
        <f t="shared" si="128"/>
        <v>1730</v>
      </c>
      <c r="DI89" s="623">
        <f t="shared" si="128"/>
        <v>1730</v>
      </c>
      <c r="DJ89" s="623">
        <f t="shared" si="128"/>
        <v>1730</v>
      </c>
      <c r="DK89" s="623">
        <f t="shared" si="128"/>
        <v>1730</v>
      </c>
      <c r="DL89" s="623">
        <f t="shared" si="128"/>
        <v>1730</v>
      </c>
      <c r="DM89" s="623">
        <f t="shared" si="128"/>
        <v>1730</v>
      </c>
      <c r="DN89" s="623">
        <f t="shared" si="128"/>
        <v>1730</v>
      </c>
      <c r="DO89" s="1281">
        <f t="shared" si="129"/>
        <v>1730</v>
      </c>
      <c r="DP89" s="1281">
        <f t="shared" si="130"/>
        <v>1730</v>
      </c>
      <c r="DQ89" s="1281">
        <f t="shared" si="130"/>
        <v>1730</v>
      </c>
      <c r="DR89" s="1281">
        <f t="shared" si="130"/>
        <v>1730</v>
      </c>
      <c r="DS89" s="1281">
        <f t="shared" si="130"/>
        <v>1730</v>
      </c>
      <c r="DT89" s="1281">
        <f t="shared" si="130"/>
        <v>1730</v>
      </c>
      <c r="DU89" s="1281">
        <f t="shared" si="130"/>
        <v>1730</v>
      </c>
      <c r="DV89" s="1281">
        <f t="shared" si="130"/>
        <v>1730</v>
      </c>
      <c r="DW89" s="1281">
        <f t="shared" si="130"/>
        <v>1730</v>
      </c>
      <c r="DX89" s="1281">
        <f t="shared" si="130"/>
        <v>1730</v>
      </c>
      <c r="DY89" s="1281">
        <f t="shared" si="130"/>
        <v>1730</v>
      </c>
      <c r="DZ89" s="1281">
        <f t="shared" si="130"/>
        <v>1730</v>
      </c>
      <c r="EA89" s="623">
        <f t="shared" si="131"/>
        <v>1730</v>
      </c>
      <c r="EB89" s="623">
        <f t="shared" si="132"/>
        <v>1730</v>
      </c>
      <c r="EC89" s="623">
        <f t="shared" si="132"/>
        <v>1730</v>
      </c>
      <c r="ED89" s="623">
        <f t="shared" si="132"/>
        <v>1730</v>
      </c>
      <c r="EE89" s="623">
        <f t="shared" si="132"/>
        <v>1730</v>
      </c>
      <c r="EF89" s="623">
        <f t="shared" si="132"/>
        <v>1730</v>
      </c>
      <c r="EG89" s="623">
        <f t="shared" si="132"/>
        <v>1730</v>
      </c>
      <c r="EH89" s="623">
        <f t="shared" si="132"/>
        <v>1730</v>
      </c>
      <c r="EI89" s="623">
        <f t="shared" si="132"/>
        <v>1730</v>
      </c>
      <c r="EJ89" s="623">
        <f t="shared" si="132"/>
        <v>1730</v>
      </c>
      <c r="EK89" s="623">
        <f t="shared" si="132"/>
        <v>1730</v>
      </c>
      <c r="EL89" s="623">
        <f t="shared" si="132"/>
        <v>1730</v>
      </c>
    </row>
    <row r="90" spans="1:142">
      <c r="A90" s="7" t="str">
        <f>IF('Rent Roll_RedIQ 1'!B83&gt;0,'Rent Roll_RedIQ 1'!B83,"")</f>
        <v>427</v>
      </c>
      <c r="B90" s="7" t="str">
        <f>IF('Rent Roll_RedIQ 1'!C83&gt;0,'Rent Roll_RedIQ 1'!C83,"")</f>
        <v>B1</v>
      </c>
      <c r="C90" s="614">
        <f>IF('Rent Roll_RedIQ 1'!K83&gt;0,'Rent Roll_RedIQ 1'!K83,0)</f>
        <v>1350</v>
      </c>
      <c r="D90" s="615">
        <f>IF('Rent Roll_RedIQ 1'!J83&gt;0,'Rent Roll_RedIQ 1'!J83,"")</f>
        <v>1400</v>
      </c>
      <c r="E90" s="624">
        <f t="shared" si="133"/>
        <v>3.7037037037036979E-2</v>
      </c>
      <c r="F90" s="194"/>
      <c r="G90" s="194"/>
      <c r="H90" s="616">
        <f t="shared" si="134"/>
        <v>1350</v>
      </c>
      <c r="I90" s="1200">
        <f>IF('Rent Roll_RedIQ 1'!S83&gt;0,'Rent Roll_RedIQ 1'!S83,Purchase_Date-1)</f>
        <v>45838</v>
      </c>
      <c r="J90" s="617">
        <f t="shared" si="135"/>
        <v>1350</v>
      </c>
      <c r="K90" s="1205">
        <f t="shared" si="136"/>
        <v>46203</v>
      </c>
      <c r="L90" s="618">
        <f t="shared" si="135"/>
        <v>1350</v>
      </c>
      <c r="M90" s="1208">
        <f t="shared" si="137"/>
        <v>46568</v>
      </c>
      <c r="N90" s="614">
        <f t="shared" si="111"/>
        <v>1350</v>
      </c>
      <c r="O90" s="614">
        <f t="shared" si="112"/>
        <v>1350</v>
      </c>
      <c r="P90" s="614">
        <f t="shared" si="113"/>
        <v>1350</v>
      </c>
      <c r="Q90" s="614">
        <f t="shared" si="114"/>
        <v>1350</v>
      </c>
      <c r="R90" s="614">
        <f t="shared" si="115"/>
        <v>1350</v>
      </c>
      <c r="S90" s="614">
        <f t="shared" si="116"/>
        <v>1350</v>
      </c>
      <c r="T90" s="614">
        <f t="shared" si="117"/>
        <v>1350</v>
      </c>
      <c r="U90" s="619"/>
      <c r="V90" s="614"/>
      <c r="W90" s="620">
        <f t="shared" si="146"/>
        <v>1350</v>
      </c>
      <c r="X90" s="620">
        <f t="shared" si="147"/>
        <v>1350</v>
      </c>
      <c r="Y90" s="620">
        <f t="shared" si="147"/>
        <v>1350</v>
      </c>
      <c r="Z90" s="620">
        <f t="shared" si="147"/>
        <v>1350</v>
      </c>
      <c r="AA90" s="620">
        <f t="shared" si="147"/>
        <v>1350</v>
      </c>
      <c r="AB90" s="620">
        <f t="shared" si="147"/>
        <v>1350</v>
      </c>
      <c r="AC90" s="620">
        <f t="shared" si="147"/>
        <v>1350</v>
      </c>
      <c r="AD90" s="620">
        <f t="shared" si="147"/>
        <v>1350</v>
      </c>
      <c r="AE90" s="620">
        <f t="shared" si="147"/>
        <v>1350</v>
      </c>
      <c r="AF90" s="620">
        <f t="shared" si="147"/>
        <v>1350</v>
      </c>
      <c r="AG90" s="620">
        <f t="shared" si="147"/>
        <v>1350</v>
      </c>
      <c r="AH90" s="620">
        <f t="shared" si="147"/>
        <v>1350</v>
      </c>
      <c r="AI90" s="621">
        <f t="shared" si="118"/>
        <v>1350</v>
      </c>
      <c r="AJ90" s="621">
        <f t="shared" si="145"/>
        <v>1350</v>
      </c>
      <c r="AK90" s="621">
        <f t="shared" si="145"/>
        <v>1350</v>
      </c>
      <c r="AL90" s="621">
        <f t="shared" si="145"/>
        <v>1350</v>
      </c>
      <c r="AM90" s="621">
        <f t="shared" si="145"/>
        <v>1350</v>
      </c>
      <c r="AN90" s="621">
        <f t="shared" si="145"/>
        <v>1350</v>
      </c>
      <c r="AO90" s="621">
        <f t="shared" si="145"/>
        <v>1350</v>
      </c>
      <c r="AP90" s="621">
        <f t="shared" si="145"/>
        <v>1350</v>
      </c>
      <c r="AQ90" s="621">
        <f t="shared" si="145"/>
        <v>1350</v>
      </c>
      <c r="AR90" s="621">
        <f t="shared" si="145"/>
        <v>1350</v>
      </c>
      <c r="AS90" s="621">
        <f t="shared" si="145"/>
        <v>1350</v>
      </c>
      <c r="AT90" s="621">
        <f t="shared" si="145"/>
        <v>1350</v>
      </c>
      <c r="AU90" s="622">
        <f t="shared" si="119"/>
        <v>1350</v>
      </c>
      <c r="AV90" s="622">
        <f t="shared" si="148"/>
        <v>1350</v>
      </c>
      <c r="AW90" s="622">
        <f t="shared" si="148"/>
        <v>1350</v>
      </c>
      <c r="AX90" s="622">
        <f t="shared" si="148"/>
        <v>1350</v>
      </c>
      <c r="AY90" s="622">
        <f t="shared" si="148"/>
        <v>1350</v>
      </c>
      <c r="AZ90" s="622">
        <f t="shared" si="148"/>
        <v>1350</v>
      </c>
      <c r="BA90" s="622">
        <f t="shared" si="148"/>
        <v>1350</v>
      </c>
      <c r="BB90" s="622">
        <f t="shared" si="148"/>
        <v>1350</v>
      </c>
      <c r="BC90" s="622">
        <f t="shared" si="148"/>
        <v>1350</v>
      </c>
      <c r="BD90" s="622">
        <f t="shared" si="148"/>
        <v>1350</v>
      </c>
      <c r="BE90" s="622">
        <f t="shared" si="148"/>
        <v>1350</v>
      </c>
      <c r="BF90" s="622">
        <f t="shared" si="148"/>
        <v>1350</v>
      </c>
      <c r="BG90" s="623">
        <f t="shared" si="141"/>
        <v>1350</v>
      </c>
      <c r="BH90" s="623">
        <f t="shared" si="120"/>
        <v>1350</v>
      </c>
      <c r="BI90" s="623">
        <f t="shared" si="120"/>
        <v>1350</v>
      </c>
      <c r="BJ90" s="623">
        <f t="shared" si="120"/>
        <v>1350</v>
      </c>
      <c r="BK90" s="623">
        <f t="shared" si="120"/>
        <v>1350</v>
      </c>
      <c r="BL90" s="623">
        <f t="shared" si="120"/>
        <v>1350</v>
      </c>
      <c r="BM90" s="623">
        <f t="shared" si="120"/>
        <v>1350</v>
      </c>
      <c r="BN90" s="623">
        <f t="shared" si="120"/>
        <v>1350</v>
      </c>
      <c r="BO90" s="623">
        <f t="shared" si="120"/>
        <v>1350</v>
      </c>
      <c r="BP90" s="623">
        <f t="shared" si="120"/>
        <v>1350</v>
      </c>
      <c r="BQ90" s="623">
        <f t="shared" si="120"/>
        <v>1350</v>
      </c>
      <c r="BR90" s="623">
        <f t="shared" si="120"/>
        <v>1350</v>
      </c>
      <c r="BS90" s="1281">
        <f t="shared" si="121"/>
        <v>1350</v>
      </c>
      <c r="BT90" s="1281">
        <f t="shared" si="122"/>
        <v>1350</v>
      </c>
      <c r="BU90" s="1281">
        <f t="shared" si="122"/>
        <v>1350</v>
      </c>
      <c r="BV90" s="1281">
        <f t="shared" si="122"/>
        <v>1350</v>
      </c>
      <c r="BW90" s="1281">
        <f t="shared" si="122"/>
        <v>1350</v>
      </c>
      <c r="BX90" s="1281">
        <f t="shared" si="122"/>
        <v>1350</v>
      </c>
      <c r="BY90" s="1281">
        <f t="shared" si="122"/>
        <v>1350</v>
      </c>
      <c r="BZ90" s="1281">
        <f t="shared" si="122"/>
        <v>1350</v>
      </c>
      <c r="CA90" s="1281">
        <f t="shared" si="122"/>
        <v>1350</v>
      </c>
      <c r="CB90" s="1281">
        <f t="shared" si="122"/>
        <v>1350</v>
      </c>
      <c r="CC90" s="1281">
        <f t="shared" si="122"/>
        <v>1350</v>
      </c>
      <c r="CD90" s="1281">
        <f t="shared" si="122"/>
        <v>1350</v>
      </c>
      <c r="CE90" s="623">
        <f t="shared" si="123"/>
        <v>1350</v>
      </c>
      <c r="CF90" s="623">
        <f t="shared" si="124"/>
        <v>1350</v>
      </c>
      <c r="CG90" s="623">
        <f t="shared" si="124"/>
        <v>1350</v>
      </c>
      <c r="CH90" s="623">
        <f t="shared" si="124"/>
        <v>1350</v>
      </c>
      <c r="CI90" s="623">
        <f t="shared" si="124"/>
        <v>1350</v>
      </c>
      <c r="CJ90" s="623">
        <f t="shared" si="124"/>
        <v>1350</v>
      </c>
      <c r="CK90" s="623">
        <f t="shared" si="124"/>
        <v>1350</v>
      </c>
      <c r="CL90" s="623">
        <f t="shared" si="124"/>
        <v>1350</v>
      </c>
      <c r="CM90" s="623">
        <f t="shared" si="124"/>
        <v>1350</v>
      </c>
      <c r="CN90" s="623">
        <f t="shared" si="124"/>
        <v>1350</v>
      </c>
      <c r="CO90" s="623">
        <f t="shared" si="124"/>
        <v>1350</v>
      </c>
      <c r="CP90" s="623">
        <f t="shared" si="124"/>
        <v>1350</v>
      </c>
      <c r="CQ90" s="1281">
        <f t="shared" si="125"/>
        <v>1350</v>
      </c>
      <c r="CR90" s="1281">
        <f t="shared" si="126"/>
        <v>1350</v>
      </c>
      <c r="CS90" s="1281">
        <f t="shared" si="126"/>
        <v>1350</v>
      </c>
      <c r="CT90" s="1281">
        <f t="shared" si="126"/>
        <v>1350</v>
      </c>
      <c r="CU90" s="1281">
        <f t="shared" si="126"/>
        <v>1350</v>
      </c>
      <c r="CV90" s="1281">
        <f t="shared" si="126"/>
        <v>1350</v>
      </c>
      <c r="CW90" s="1281">
        <f t="shared" si="126"/>
        <v>1350</v>
      </c>
      <c r="CX90" s="1281">
        <f t="shared" si="126"/>
        <v>1350</v>
      </c>
      <c r="CY90" s="1281">
        <f t="shared" si="126"/>
        <v>1350</v>
      </c>
      <c r="CZ90" s="1281">
        <f t="shared" si="126"/>
        <v>1350</v>
      </c>
      <c r="DA90" s="1281">
        <f t="shared" si="126"/>
        <v>1350</v>
      </c>
      <c r="DB90" s="1281">
        <f t="shared" si="126"/>
        <v>1350</v>
      </c>
      <c r="DC90" s="623">
        <f t="shared" si="127"/>
        <v>1350</v>
      </c>
      <c r="DD90" s="623">
        <f t="shared" si="128"/>
        <v>1350</v>
      </c>
      <c r="DE90" s="623">
        <f t="shared" si="128"/>
        <v>1350</v>
      </c>
      <c r="DF90" s="623">
        <f t="shared" si="128"/>
        <v>1350</v>
      </c>
      <c r="DG90" s="623">
        <f t="shared" si="128"/>
        <v>1350</v>
      </c>
      <c r="DH90" s="623">
        <f t="shared" si="128"/>
        <v>1350</v>
      </c>
      <c r="DI90" s="623">
        <f t="shared" si="128"/>
        <v>1350</v>
      </c>
      <c r="DJ90" s="623">
        <f t="shared" si="128"/>
        <v>1350</v>
      </c>
      <c r="DK90" s="623">
        <f t="shared" si="128"/>
        <v>1350</v>
      </c>
      <c r="DL90" s="623">
        <f t="shared" si="128"/>
        <v>1350</v>
      </c>
      <c r="DM90" s="623">
        <f t="shared" si="128"/>
        <v>1350</v>
      </c>
      <c r="DN90" s="623">
        <f t="shared" si="128"/>
        <v>1350</v>
      </c>
      <c r="DO90" s="1281">
        <f t="shared" si="129"/>
        <v>1350</v>
      </c>
      <c r="DP90" s="1281">
        <f t="shared" si="130"/>
        <v>1350</v>
      </c>
      <c r="DQ90" s="1281">
        <f t="shared" si="130"/>
        <v>1350</v>
      </c>
      <c r="DR90" s="1281">
        <f t="shared" si="130"/>
        <v>1350</v>
      </c>
      <c r="DS90" s="1281">
        <f t="shared" si="130"/>
        <v>1350</v>
      </c>
      <c r="DT90" s="1281">
        <f t="shared" si="130"/>
        <v>1350</v>
      </c>
      <c r="DU90" s="1281">
        <f t="shared" si="130"/>
        <v>1350</v>
      </c>
      <c r="DV90" s="1281">
        <f t="shared" si="130"/>
        <v>1350</v>
      </c>
      <c r="DW90" s="1281">
        <f t="shared" si="130"/>
        <v>1350</v>
      </c>
      <c r="DX90" s="1281">
        <f t="shared" si="130"/>
        <v>1350</v>
      </c>
      <c r="DY90" s="1281">
        <f t="shared" si="130"/>
        <v>1350</v>
      </c>
      <c r="DZ90" s="1281">
        <f t="shared" si="130"/>
        <v>1350</v>
      </c>
      <c r="EA90" s="623">
        <f t="shared" si="131"/>
        <v>1350</v>
      </c>
      <c r="EB90" s="623">
        <f t="shared" si="132"/>
        <v>1350</v>
      </c>
      <c r="EC90" s="623">
        <f t="shared" si="132"/>
        <v>1350</v>
      </c>
      <c r="ED90" s="623">
        <f t="shared" si="132"/>
        <v>1350</v>
      </c>
      <c r="EE90" s="623">
        <f t="shared" si="132"/>
        <v>1350</v>
      </c>
      <c r="EF90" s="623">
        <f t="shared" si="132"/>
        <v>1350</v>
      </c>
      <c r="EG90" s="623">
        <f t="shared" si="132"/>
        <v>1350</v>
      </c>
      <c r="EH90" s="623">
        <f t="shared" si="132"/>
        <v>1350</v>
      </c>
      <c r="EI90" s="623">
        <f t="shared" si="132"/>
        <v>1350</v>
      </c>
      <c r="EJ90" s="623">
        <f t="shared" si="132"/>
        <v>1350</v>
      </c>
      <c r="EK90" s="623">
        <f t="shared" si="132"/>
        <v>1350</v>
      </c>
      <c r="EL90" s="623">
        <f t="shared" si="132"/>
        <v>1350</v>
      </c>
    </row>
    <row r="91" spans="1:142">
      <c r="A91" s="7" t="str">
        <f>IF('Rent Roll_RedIQ 1'!B84&gt;0,'Rent Roll_RedIQ 1'!B84,"")</f>
        <v>428</v>
      </c>
      <c r="B91" s="7" t="str">
        <f>IF('Rent Roll_RedIQ 1'!C84&gt;0,'Rent Roll_RedIQ 1'!C84,"")</f>
        <v>C1</v>
      </c>
      <c r="C91" s="614">
        <f>IF('Rent Roll_RedIQ 1'!K84&gt;0,'Rent Roll_RedIQ 1'!K84,0)</f>
        <v>1650</v>
      </c>
      <c r="D91" s="615">
        <f>IF('Rent Roll_RedIQ 1'!J84&gt;0,'Rent Roll_RedIQ 1'!J84,"")</f>
        <v>1800</v>
      </c>
      <c r="E91" s="624">
        <f t="shared" si="133"/>
        <v>9.0909090909090828E-2</v>
      </c>
      <c r="F91" s="194"/>
      <c r="G91" s="194"/>
      <c r="H91" s="616">
        <f t="shared" si="134"/>
        <v>1650</v>
      </c>
      <c r="I91" s="1200">
        <f>IF('Rent Roll_RedIQ 1'!S84&gt;0,'Rent Roll_RedIQ 1'!S84,Purchase_Date-1)</f>
        <v>45838</v>
      </c>
      <c r="J91" s="617">
        <f t="shared" si="135"/>
        <v>1650</v>
      </c>
      <c r="K91" s="1205">
        <f t="shared" si="136"/>
        <v>46203</v>
      </c>
      <c r="L91" s="618">
        <f t="shared" si="135"/>
        <v>1650</v>
      </c>
      <c r="M91" s="1208">
        <f t="shared" si="137"/>
        <v>46568</v>
      </c>
      <c r="N91" s="614">
        <f t="shared" si="111"/>
        <v>1650</v>
      </c>
      <c r="O91" s="614">
        <f t="shared" si="112"/>
        <v>1650</v>
      </c>
      <c r="P91" s="614">
        <f t="shared" si="113"/>
        <v>1650</v>
      </c>
      <c r="Q91" s="614">
        <f t="shared" si="114"/>
        <v>1650</v>
      </c>
      <c r="R91" s="614">
        <f t="shared" si="115"/>
        <v>1650</v>
      </c>
      <c r="S91" s="614">
        <f t="shared" si="116"/>
        <v>1650</v>
      </c>
      <c r="T91" s="614">
        <f t="shared" si="117"/>
        <v>1650</v>
      </c>
      <c r="U91" s="619"/>
      <c r="V91" s="614"/>
      <c r="W91" s="620">
        <f t="shared" si="146"/>
        <v>1650</v>
      </c>
      <c r="X91" s="620">
        <f t="shared" ref="X91:AH91" si="149">IF($I91&gt;=X$11,$C91,$H91)</f>
        <v>1650</v>
      </c>
      <c r="Y91" s="620">
        <f t="shared" si="149"/>
        <v>1650</v>
      </c>
      <c r="Z91" s="620">
        <f t="shared" si="149"/>
        <v>1650</v>
      </c>
      <c r="AA91" s="620">
        <f t="shared" si="149"/>
        <v>1650</v>
      </c>
      <c r="AB91" s="620">
        <f t="shared" si="149"/>
        <v>1650</v>
      </c>
      <c r="AC91" s="620">
        <f t="shared" si="149"/>
        <v>1650</v>
      </c>
      <c r="AD91" s="620">
        <f t="shared" si="149"/>
        <v>1650</v>
      </c>
      <c r="AE91" s="620">
        <f t="shared" si="149"/>
        <v>1650</v>
      </c>
      <c r="AF91" s="620">
        <f t="shared" si="149"/>
        <v>1650</v>
      </c>
      <c r="AG91" s="620">
        <f t="shared" si="149"/>
        <v>1650</v>
      </c>
      <c r="AH91" s="620">
        <f t="shared" si="149"/>
        <v>1650</v>
      </c>
      <c r="AI91" s="621">
        <f t="shared" si="118"/>
        <v>1650</v>
      </c>
      <c r="AJ91" s="621">
        <f t="shared" si="145"/>
        <v>1650</v>
      </c>
      <c r="AK91" s="621">
        <f t="shared" si="145"/>
        <v>1650</v>
      </c>
      <c r="AL91" s="621">
        <f t="shared" si="145"/>
        <v>1650</v>
      </c>
      <c r="AM91" s="621">
        <f t="shared" si="145"/>
        <v>1650</v>
      </c>
      <c r="AN91" s="621">
        <f t="shared" si="145"/>
        <v>1650</v>
      </c>
      <c r="AO91" s="621">
        <f t="shared" si="145"/>
        <v>1650</v>
      </c>
      <c r="AP91" s="621">
        <f t="shared" si="145"/>
        <v>1650</v>
      </c>
      <c r="AQ91" s="621">
        <f t="shared" si="145"/>
        <v>1650</v>
      </c>
      <c r="AR91" s="621">
        <f t="shared" si="145"/>
        <v>1650</v>
      </c>
      <c r="AS91" s="621">
        <f t="shared" si="145"/>
        <v>1650</v>
      </c>
      <c r="AT91" s="621">
        <f t="shared" si="145"/>
        <v>1650</v>
      </c>
      <c r="AU91" s="622">
        <f t="shared" si="119"/>
        <v>1650</v>
      </c>
      <c r="AV91" s="622">
        <f t="shared" si="148"/>
        <v>1650</v>
      </c>
      <c r="AW91" s="622">
        <f t="shared" si="148"/>
        <v>1650</v>
      </c>
      <c r="AX91" s="622">
        <f t="shared" si="148"/>
        <v>1650</v>
      </c>
      <c r="AY91" s="622">
        <f t="shared" si="148"/>
        <v>1650</v>
      </c>
      <c r="AZ91" s="622">
        <f t="shared" si="148"/>
        <v>1650</v>
      </c>
      <c r="BA91" s="622">
        <f t="shared" si="148"/>
        <v>1650</v>
      </c>
      <c r="BB91" s="622">
        <f t="shared" si="148"/>
        <v>1650</v>
      </c>
      <c r="BC91" s="622">
        <f t="shared" si="148"/>
        <v>1650</v>
      </c>
      <c r="BD91" s="622">
        <f t="shared" si="148"/>
        <v>1650</v>
      </c>
      <c r="BE91" s="622">
        <f t="shared" si="148"/>
        <v>1650</v>
      </c>
      <c r="BF91" s="622">
        <f t="shared" si="148"/>
        <v>1650</v>
      </c>
      <c r="BG91" s="623">
        <f t="shared" si="141"/>
        <v>1650</v>
      </c>
      <c r="BH91" s="623">
        <f t="shared" si="120"/>
        <v>1650</v>
      </c>
      <c r="BI91" s="623">
        <f t="shared" si="120"/>
        <v>1650</v>
      </c>
      <c r="BJ91" s="623">
        <f t="shared" si="120"/>
        <v>1650</v>
      </c>
      <c r="BK91" s="623">
        <f t="shared" si="120"/>
        <v>1650</v>
      </c>
      <c r="BL91" s="623">
        <f t="shared" si="120"/>
        <v>1650</v>
      </c>
      <c r="BM91" s="623">
        <f t="shared" si="120"/>
        <v>1650</v>
      </c>
      <c r="BN91" s="623">
        <f t="shared" si="120"/>
        <v>1650</v>
      </c>
      <c r="BO91" s="623">
        <f t="shared" si="120"/>
        <v>1650</v>
      </c>
      <c r="BP91" s="623">
        <f t="shared" si="120"/>
        <v>1650</v>
      </c>
      <c r="BQ91" s="623">
        <f t="shared" si="120"/>
        <v>1650</v>
      </c>
      <c r="BR91" s="623">
        <f t="shared" si="120"/>
        <v>1650</v>
      </c>
      <c r="BS91" s="1281">
        <f t="shared" si="121"/>
        <v>1650</v>
      </c>
      <c r="BT91" s="1281">
        <f t="shared" si="122"/>
        <v>1650</v>
      </c>
      <c r="BU91" s="1281">
        <f t="shared" si="122"/>
        <v>1650</v>
      </c>
      <c r="BV91" s="1281">
        <f t="shared" si="122"/>
        <v>1650</v>
      </c>
      <c r="BW91" s="1281">
        <f t="shared" si="122"/>
        <v>1650</v>
      </c>
      <c r="BX91" s="1281">
        <f t="shared" si="122"/>
        <v>1650</v>
      </c>
      <c r="BY91" s="1281">
        <f t="shared" si="122"/>
        <v>1650</v>
      </c>
      <c r="BZ91" s="1281">
        <f t="shared" si="122"/>
        <v>1650</v>
      </c>
      <c r="CA91" s="1281">
        <f t="shared" si="122"/>
        <v>1650</v>
      </c>
      <c r="CB91" s="1281">
        <f t="shared" si="122"/>
        <v>1650</v>
      </c>
      <c r="CC91" s="1281">
        <f t="shared" si="122"/>
        <v>1650</v>
      </c>
      <c r="CD91" s="1281">
        <f t="shared" si="122"/>
        <v>1650</v>
      </c>
      <c r="CE91" s="623">
        <f t="shared" si="123"/>
        <v>1650</v>
      </c>
      <c r="CF91" s="623">
        <f t="shared" si="124"/>
        <v>1650</v>
      </c>
      <c r="CG91" s="623">
        <f t="shared" si="124"/>
        <v>1650</v>
      </c>
      <c r="CH91" s="623">
        <f t="shared" si="124"/>
        <v>1650</v>
      </c>
      <c r="CI91" s="623">
        <f t="shared" si="124"/>
        <v>1650</v>
      </c>
      <c r="CJ91" s="623">
        <f t="shared" si="124"/>
        <v>1650</v>
      </c>
      <c r="CK91" s="623">
        <f t="shared" si="124"/>
        <v>1650</v>
      </c>
      <c r="CL91" s="623">
        <f t="shared" si="124"/>
        <v>1650</v>
      </c>
      <c r="CM91" s="623">
        <f t="shared" si="124"/>
        <v>1650</v>
      </c>
      <c r="CN91" s="623">
        <f t="shared" si="124"/>
        <v>1650</v>
      </c>
      <c r="CO91" s="623">
        <f t="shared" si="124"/>
        <v>1650</v>
      </c>
      <c r="CP91" s="623">
        <f t="shared" si="124"/>
        <v>1650</v>
      </c>
      <c r="CQ91" s="1281">
        <f t="shared" si="125"/>
        <v>1650</v>
      </c>
      <c r="CR91" s="1281">
        <f t="shared" si="126"/>
        <v>1650</v>
      </c>
      <c r="CS91" s="1281">
        <f t="shared" si="126"/>
        <v>1650</v>
      </c>
      <c r="CT91" s="1281">
        <f t="shared" si="126"/>
        <v>1650</v>
      </c>
      <c r="CU91" s="1281">
        <f t="shared" si="126"/>
        <v>1650</v>
      </c>
      <c r="CV91" s="1281">
        <f t="shared" si="126"/>
        <v>1650</v>
      </c>
      <c r="CW91" s="1281">
        <f t="shared" si="126"/>
        <v>1650</v>
      </c>
      <c r="CX91" s="1281">
        <f t="shared" si="126"/>
        <v>1650</v>
      </c>
      <c r="CY91" s="1281">
        <f t="shared" si="126"/>
        <v>1650</v>
      </c>
      <c r="CZ91" s="1281">
        <f t="shared" si="126"/>
        <v>1650</v>
      </c>
      <c r="DA91" s="1281">
        <f t="shared" si="126"/>
        <v>1650</v>
      </c>
      <c r="DB91" s="1281">
        <f t="shared" si="126"/>
        <v>1650</v>
      </c>
      <c r="DC91" s="623">
        <f t="shared" si="127"/>
        <v>1650</v>
      </c>
      <c r="DD91" s="623">
        <f t="shared" si="128"/>
        <v>1650</v>
      </c>
      <c r="DE91" s="623">
        <f t="shared" si="128"/>
        <v>1650</v>
      </c>
      <c r="DF91" s="623">
        <f t="shared" si="128"/>
        <v>1650</v>
      </c>
      <c r="DG91" s="623">
        <f t="shared" si="128"/>
        <v>1650</v>
      </c>
      <c r="DH91" s="623">
        <f t="shared" si="128"/>
        <v>1650</v>
      </c>
      <c r="DI91" s="623">
        <f t="shared" si="128"/>
        <v>1650</v>
      </c>
      <c r="DJ91" s="623">
        <f t="shared" si="128"/>
        <v>1650</v>
      </c>
      <c r="DK91" s="623">
        <f t="shared" si="128"/>
        <v>1650</v>
      </c>
      <c r="DL91" s="623">
        <f t="shared" si="128"/>
        <v>1650</v>
      </c>
      <c r="DM91" s="623">
        <f t="shared" si="128"/>
        <v>1650</v>
      </c>
      <c r="DN91" s="623">
        <f t="shared" si="128"/>
        <v>1650</v>
      </c>
      <c r="DO91" s="1281">
        <f t="shared" si="129"/>
        <v>1650</v>
      </c>
      <c r="DP91" s="1281">
        <f t="shared" si="130"/>
        <v>1650</v>
      </c>
      <c r="DQ91" s="1281">
        <f t="shared" si="130"/>
        <v>1650</v>
      </c>
      <c r="DR91" s="1281">
        <f t="shared" si="130"/>
        <v>1650</v>
      </c>
      <c r="DS91" s="1281">
        <f t="shared" si="130"/>
        <v>1650</v>
      </c>
      <c r="DT91" s="1281">
        <f t="shared" si="130"/>
        <v>1650</v>
      </c>
      <c r="DU91" s="1281">
        <f t="shared" si="130"/>
        <v>1650</v>
      </c>
      <c r="DV91" s="1281">
        <f t="shared" si="130"/>
        <v>1650</v>
      </c>
      <c r="DW91" s="1281">
        <f t="shared" si="130"/>
        <v>1650</v>
      </c>
      <c r="DX91" s="1281">
        <f t="shared" si="130"/>
        <v>1650</v>
      </c>
      <c r="DY91" s="1281">
        <f t="shared" si="130"/>
        <v>1650</v>
      </c>
      <c r="DZ91" s="1281">
        <f t="shared" si="130"/>
        <v>1650</v>
      </c>
      <c r="EA91" s="623">
        <f t="shared" si="131"/>
        <v>1650</v>
      </c>
      <c r="EB91" s="623">
        <f t="shared" si="132"/>
        <v>1650</v>
      </c>
      <c r="EC91" s="623">
        <f t="shared" si="132"/>
        <v>1650</v>
      </c>
      <c r="ED91" s="623">
        <f t="shared" si="132"/>
        <v>1650</v>
      </c>
      <c r="EE91" s="623">
        <f t="shared" si="132"/>
        <v>1650</v>
      </c>
      <c r="EF91" s="623">
        <f t="shared" si="132"/>
        <v>1650</v>
      </c>
      <c r="EG91" s="623">
        <f t="shared" si="132"/>
        <v>1650</v>
      </c>
      <c r="EH91" s="623">
        <f t="shared" si="132"/>
        <v>1650</v>
      </c>
      <c r="EI91" s="623">
        <f t="shared" si="132"/>
        <v>1650</v>
      </c>
      <c r="EJ91" s="623">
        <f t="shared" si="132"/>
        <v>1650</v>
      </c>
      <c r="EK91" s="623">
        <f t="shared" si="132"/>
        <v>1650</v>
      </c>
      <c r="EL91" s="623">
        <f t="shared" si="132"/>
        <v>1650</v>
      </c>
    </row>
    <row r="92" spans="1:142">
      <c r="A92" s="7" t="str">
        <f>IF('Rent Roll_RedIQ 1'!B85&gt;0,'Rent Roll_RedIQ 1'!B85,"")</f>
        <v>514</v>
      </c>
      <c r="B92" s="7" t="str">
        <f>IF('Rent Roll_RedIQ 1'!C85&gt;0,'Rent Roll_RedIQ 1'!C85,"")</f>
        <v>B1</v>
      </c>
      <c r="C92" s="614">
        <f>IF('Rent Roll_RedIQ 1'!K85&gt;0,'Rent Roll_RedIQ 1'!K85,0)</f>
        <v>1400</v>
      </c>
      <c r="D92" s="615">
        <f>IF('Rent Roll_RedIQ 1'!J85&gt;0,'Rent Roll_RedIQ 1'!J85,"")</f>
        <v>1400</v>
      </c>
      <c r="E92" s="624">
        <f t="shared" si="133"/>
        <v>0</v>
      </c>
      <c r="F92" s="194"/>
      <c r="G92" s="194"/>
      <c r="H92" s="616">
        <f t="shared" si="134"/>
        <v>1400</v>
      </c>
      <c r="I92" s="1200">
        <f>IF('Rent Roll_RedIQ 1'!S85&gt;0,'Rent Roll_RedIQ 1'!S85,Purchase_Date-1)</f>
        <v>45838</v>
      </c>
      <c r="J92" s="617">
        <f t="shared" si="135"/>
        <v>1400</v>
      </c>
      <c r="K92" s="1205">
        <f t="shared" si="136"/>
        <v>46203</v>
      </c>
      <c r="L92" s="618">
        <f t="shared" si="135"/>
        <v>1400</v>
      </c>
      <c r="M92" s="1208">
        <f t="shared" si="137"/>
        <v>46568</v>
      </c>
      <c r="N92" s="614">
        <f t="shared" si="111"/>
        <v>1400</v>
      </c>
      <c r="O92" s="614">
        <f t="shared" si="112"/>
        <v>1400</v>
      </c>
      <c r="P92" s="614">
        <f t="shared" si="113"/>
        <v>1400</v>
      </c>
      <c r="Q92" s="614">
        <f t="shared" si="114"/>
        <v>1400</v>
      </c>
      <c r="R92" s="614">
        <f t="shared" si="115"/>
        <v>1400</v>
      </c>
      <c r="S92" s="614">
        <f t="shared" si="116"/>
        <v>1400</v>
      </c>
      <c r="T92" s="614">
        <f t="shared" si="117"/>
        <v>1400</v>
      </c>
      <c r="U92" s="619"/>
      <c r="V92" s="614"/>
      <c r="W92" s="620">
        <f t="shared" si="146"/>
        <v>1400</v>
      </c>
      <c r="X92" s="620">
        <f t="shared" ref="X92:AH92" si="150">IF($I92&gt;=X$11,$C92,$H92)</f>
        <v>1400</v>
      </c>
      <c r="Y92" s="620">
        <f t="shared" si="150"/>
        <v>1400</v>
      </c>
      <c r="Z92" s="620">
        <f t="shared" si="150"/>
        <v>1400</v>
      </c>
      <c r="AA92" s="620">
        <f t="shared" si="150"/>
        <v>1400</v>
      </c>
      <c r="AB92" s="620">
        <f t="shared" si="150"/>
        <v>1400</v>
      </c>
      <c r="AC92" s="620">
        <f t="shared" si="150"/>
        <v>1400</v>
      </c>
      <c r="AD92" s="620">
        <f t="shared" si="150"/>
        <v>1400</v>
      </c>
      <c r="AE92" s="620">
        <f t="shared" si="150"/>
        <v>1400</v>
      </c>
      <c r="AF92" s="620">
        <f t="shared" si="150"/>
        <v>1400</v>
      </c>
      <c r="AG92" s="620">
        <f t="shared" si="150"/>
        <v>1400</v>
      </c>
      <c r="AH92" s="620">
        <f t="shared" si="150"/>
        <v>1400</v>
      </c>
      <c r="AI92" s="621">
        <f t="shared" si="118"/>
        <v>1400</v>
      </c>
      <c r="AJ92" s="621">
        <f t="shared" si="145"/>
        <v>1400</v>
      </c>
      <c r="AK92" s="621">
        <f t="shared" si="145"/>
        <v>1400</v>
      </c>
      <c r="AL92" s="621">
        <f t="shared" si="145"/>
        <v>1400</v>
      </c>
      <c r="AM92" s="621">
        <f t="shared" si="145"/>
        <v>1400</v>
      </c>
      <c r="AN92" s="621">
        <f t="shared" si="145"/>
        <v>1400</v>
      </c>
      <c r="AO92" s="621">
        <f t="shared" si="145"/>
        <v>1400</v>
      </c>
      <c r="AP92" s="621">
        <f t="shared" si="145"/>
        <v>1400</v>
      </c>
      <c r="AQ92" s="621">
        <f t="shared" si="145"/>
        <v>1400</v>
      </c>
      <c r="AR92" s="621">
        <f t="shared" si="145"/>
        <v>1400</v>
      </c>
      <c r="AS92" s="621">
        <f t="shared" si="145"/>
        <v>1400</v>
      </c>
      <c r="AT92" s="621">
        <f t="shared" si="145"/>
        <v>1400</v>
      </c>
      <c r="AU92" s="622">
        <f t="shared" si="119"/>
        <v>1400</v>
      </c>
      <c r="AV92" s="622">
        <f t="shared" si="148"/>
        <v>1400</v>
      </c>
      <c r="AW92" s="622">
        <f t="shared" si="148"/>
        <v>1400</v>
      </c>
      <c r="AX92" s="622">
        <f t="shared" si="148"/>
        <v>1400</v>
      </c>
      <c r="AY92" s="622">
        <f t="shared" si="148"/>
        <v>1400</v>
      </c>
      <c r="AZ92" s="622">
        <f t="shared" si="148"/>
        <v>1400</v>
      </c>
      <c r="BA92" s="622">
        <f t="shared" si="148"/>
        <v>1400</v>
      </c>
      <c r="BB92" s="622">
        <f t="shared" si="148"/>
        <v>1400</v>
      </c>
      <c r="BC92" s="622">
        <f t="shared" si="148"/>
        <v>1400</v>
      </c>
      <c r="BD92" s="622">
        <f t="shared" si="148"/>
        <v>1400</v>
      </c>
      <c r="BE92" s="622">
        <f t="shared" si="148"/>
        <v>1400</v>
      </c>
      <c r="BF92" s="622">
        <f t="shared" si="148"/>
        <v>1400</v>
      </c>
      <c r="BG92" s="623">
        <f t="shared" si="141"/>
        <v>1400</v>
      </c>
      <c r="BH92" s="623">
        <f t="shared" ref="BH92:BR107" si="151">IFERROR((($N92*(1+$N$10)-$N92)/6.5)+BG92,"")</f>
        <v>1400</v>
      </c>
      <c r="BI92" s="623">
        <f t="shared" si="151"/>
        <v>1400</v>
      </c>
      <c r="BJ92" s="623">
        <f t="shared" si="151"/>
        <v>1400</v>
      </c>
      <c r="BK92" s="623">
        <f t="shared" si="151"/>
        <v>1400</v>
      </c>
      <c r="BL92" s="623">
        <f t="shared" si="151"/>
        <v>1400</v>
      </c>
      <c r="BM92" s="623">
        <f t="shared" si="151"/>
        <v>1400</v>
      </c>
      <c r="BN92" s="623">
        <f t="shared" si="151"/>
        <v>1400</v>
      </c>
      <c r="BO92" s="623">
        <f t="shared" si="151"/>
        <v>1400</v>
      </c>
      <c r="BP92" s="623">
        <f t="shared" si="151"/>
        <v>1400</v>
      </c>
      <c r="BQ92" s="623">
        <f t="shared" si="151"/>
        <v>1400</v>
      </c>
      <c r="BR92" s="623">
        <f t="shared" si="151"/>
        <v>1400</v>
      </c>
      <c r="BS92" s="1281">
        <f t="shared" si="121"/>
        <v>1400</v>
      </c>
      <c r="BT92" s="1281">
        <f t="shared" ref="BT92:CD107" si="152">IFERROR((($O92*(1+$O$10)-$O92)/6.5)+BS92,"")</f>
        <v>1400</v>
      </c>
      <c r="BU92" s="1281">
        <f t="shared" si="152"/>
        <v>1400</v>
      </c>
      <c r="BV92" s="1281">
        <f t="shared" si="152"/>
        <v>1400</v>
      </c>
      <c r="BW92" s="1281">
        <f t="shared" si="152"/>
        <v>1400</v>
      </c>
      <c r="BX92" s="1281">
        <f t="shared" si="152"/>
        <v>1400</v>
      </c>
      <c r="BY92" s="1281">
        <f t="shared" si="152"/>
        <v>1400</v>
      </c>
      <c r="BZ92" s="1281">
        <f t="shared" si="152"/>
        <v>1400</v>
      </c>
      <c r="CA92" s="1281">
        <f t="shared" si="152"/>
        <v>1400</v>
      </c>
      <c r="CB92" s="1281">
        <f t="shared" si="152"/>
        <v>1400</v>
      </c>
      <c r="CC92" s="1281">
        <f t="shared" si="152"/>
        <v>1400</v>
      </c>
      <c r="CD92" s="1281">
        <f t="shared" si="152"/>
        <v>1400</v>
      </c>
      <c r="CE92" s="623">
        <f t="shared" si="123"/>
        <v>1400</v>
      </c>
      <c r="CF92" s="623">
        <f t="shared" ref="CF92:CP107" si="153">IFERROR((($P92*(1+$P$10)-$P92)/6.5)+CE92,"")</f>
        <v>1400</v>
      </c>
      <c r="CG92" s="623">
        <f t="shared" si="153"/>
        <v>1400</v>
      </c>
      <c r="CH92" s="623">
        <f t="shared" si="153"/>
        <v>1400</v>
      </c>
      <c r="CI92" s="623">
        <f t="shared" si="153"/>
        <v>1400</v>
      </c>
      <c r="CJ92" s="623">
        <f t="shared" si="153"/>
        <v>1400</v>
      </c>
      <c r="CK92" s="623">
        <f t="shared" si="153"/>
        <v>1400</v>
      </c>
      <c r="CL92" s="623">
        <f t="shared" si="153"/>
        <v>1400</v>
      </c>
      <c r="CM92" s="623">
        <f t="shared" si="153"/>
        <v>1400</v>
      </c>
      <c r="CN92" s="623">
        <f t="shared" si="153"/>
        <v>1400</v>
      </c>
      <c r="CO92" s="623">
        <f t="shared" si="153"/>
        <v>1400</v>
      </c>
      <c r="CP92" s="623">
        <f t="shared" si="153"/>
        <v>1400</v>
      </c>
      <c r="CQ92" s="1281">
        <f t="shared" si="125"/>
        <v>1400</v>
      </c>
      <c r="CR92" s="1281">
        <f t="shared" ref="CR92:DB107" si="154">IFERROR((($Q92*(1+$Q$10)-$Q92)/6.5)+CQ92,"")</f>
        <v>1400</v>
      </c>
      <c r="CS92" s="1281">
        <f t="shared" si="154"/>
        <v>1400</v>
      </c>
      <c r="CT92" s="1281">
        <f t="shared" si="154"/>
        <v>1400</v>
      </c>
      <c r="CU92" s="1281">
        <f t="shared" si="154"/>
        <v>1400</v>
      </c>
      <c r="CV92" s="1281">
        <f t="shared" si="154"/>
        <v>1400</v>
      </c>
      <c r="CW92" s="1281">
        <f t="shared" si="154"/>
        <v>1400</v>
      </c>
      <c r="CX92" s="1281">
        <f t="shared" si="154"/>
        <v>1400</v>
      </c>
      <c r="CY92" s="1281">
        <f t="shared" si="154"/>
        <v>1400</v>
      </c>
      <c r="CZ92" s="1281">
        <f t="shared" si="154"/>
        <v>1400</v>
      </c>
      <c r="DA92" s="1281">
        <f t="shared" si="154"/>
        <v>1400</v>
      </c>
      <c r="DB92" s="1281">
        <f t="shared" si="154"/>
        <v>1400</v>
      </c>
      <c r="DC92" s="623">
        <f t="shared" si="127"/>
        <v>1400</v>
      </c>
      <c r="DD92" s="623">
        <f t="shared" ref="DD92:DN107" si="155">IFERROR((($R92*(1+$R$10)-$R92)/6.5)+DC92,"")</f>
        <v>1400</v>
      </c>
      <c r="DE92" s="623">
        <f t="shared" si="155"/>
        <v>1400</v>
      </c>
      <c r="DF92" s="623">
        <f t="shared" si="155"/>
        <v>1400</v>
      </c>
      <c r="DG92" s="623">
        <f t="shared" si="155"/>
        <v>1400</v>
      </c>
      <c r="DH92" s="623">
        <f t="shared" si="155"/>
        <v>1400</v>
      </c>
      <c r="DI92" s="623">
        <f t="shared" si="155"/>
        <v>1400</v>
      </c>
      <c r="DJ92" s="623">
        <f t="shared" si="155"/>
        <v>1400</v>
      </c>
      <c r="DK92" s="623">
        <f t="shared" si="155"/>
        <v>1400</v>
      </c>
      <c r="DL92" s="623">
        <f t="shared" si="155"/>
        <v>1400</v>
      </c>
      <c r="DM92" s="623">
        <f t="shared" si="155"/>
        <v>1400</v>
      </c>
      <c r="DN92" s="623">
        <f t="shared" si="155"/>
        <v>1400</v>
      </c>
      <c r="DO92" s="1281">
        <f t="shared" si="129"/>
        <v>1400</v>
      </c>
      <c r="DP92" s="1281">
        <f t="shared" ref="DP92:DZ107" si="156">IFERROR((($S92*(1+$S$10)-$S92)/6.5)+DO92,"")</f>
        <v>1400</v>
      </c>
      <c r="DQ92" s="1281">
        <f t="shared" si="156"/>
        <v>1400</v>
      </c>
      <c r="DR92" s="1281">
        <f t="shared" si="156"/>
        <v>1400</v>
      </c>
      <c r="DS92" s="1281">
        <f t="shared" si="156"/>
        <v>1400</v>
      </c>
      <c r="DT92" s="1281">
        <f t="shared" si="156"/>
        <v>1400</v>
      </c>
      <c r="DU92" s="1281">
        <f t="shared" si="156"/>
        <v>1400</v>
      </c>
      <c r="DV92" s="1281">
        <f t="shared" si="156"/>
        <v>1400</v>
      </c>
      <c r="DW92" s="1281">
        <f t="shared" si="156"/>
        <v>1400</v>
      </c>
      <c r="DX92" s="1281">
        <f t="shared" si="156"/>
        <v>1400</v>
      </c>
      <c r="DY92" s="1281">
        <f t="shared" si="156"/>
        <v>1400</v>
      </c>
      <c r="DZ92" s="1281">
        <f t="shared" si="156"/>
        <v>1400</v>
      </c>
      <c r="EA92" s="623">
        <f t="shared" si="131"/>
        <v>1400</v>
      </c>
      <c r="EB92" s="623">
        <f t="shared" ref="EB92:EL107" si="157">IFERROR((($T92*(1+$T$10)-$T92)/6.5)+EA92,"")</f>
        <v>1400</v>
      </c>
      <c r="EC92" s="623">
        <f t="shared" si="157"/>
        <v>1400</v>
      </c>
      <c r="ED92" s="623">
        <f t="shared" si="157"/>
        <v>1400</v>
      </c>
      <c r="EE92" s="623">
        <f t="shared" si="157"/>
        <v>1400</v>
      </c>
      <c r="EF92" s="623">
        <f t="shared" si="157"/>
        <v>1400</v>
      </c>
      <c r="EG92" s="623">
        <f t="shared" si="157"/>
        <v>1400</v>
      </c>
      <c r="EH92" s="623">
        <f t="shared" si="157"/>
        <v>1400</v>
      </c>
      <c r="EI92" s="623">
        <f t="shared" si="157"/>
        <v>1400</v>
      </c>
      <c r="EJ92" s="623">
        <f t="shared" si="157"/>
        <v>1400</v>
      </c>
      <c r="EK92" s="623">
        <f t="shared" si="157"/>
        <v>1400</v>
      </c>
      <c r="EL92" s="623">
        <f t="shared" si="157"/>
        <v>1400</v>
      </c>
    </row>
    <row r="93" spans="1:142">
      <c r="A93" s="7" t="str">
        <f>IF('Rent Roll_RedIQ 1'!B86&gt;0,'Rent Roll_RedIQ 1'!B86,"")</f>
        <v>516</v>
      </c>
      <c r="B93" s="7" t="str">
        <f>IF('Rent Roll_RedIQ 1'!C86&gt;0,'Rent Roll_RedIQ 1'!C86,"")</f>
        <v>C1</v>
      </c>
      <c r="C93" s="614">
        <f>IF('Rent Roll_RedIQ 1'!K86&gt;0,'Rent Roll_RedIQ 1'!K86,0)</f>
        <v>1700</v>
      </c>
      <c r="D93" s="615">
        <f>IF('Rent Roll_RedIQ 1'!J86&gt;0,'Rent Roll_RedIQ 1'!J86,"")</f>
        <v>1800</v>
      </c>
      <c r="E93" s="624">
        <f t="shared" si="133"/>
        <v>5.8823529411764719E-2</v>
      </c>
      <c r="F93" s="194"/>
      <c r="G93" s="194"/>
      <c r="H93" s="616">
        <f t="shared" si="134"/>
        <v>1700</v>
      </c>
      <c r="I93" s="1200">
        <f>IF('Rent Roll_RedIQ 1'!S86&gt;0,'Rent Roll_RedIQ 1'!S86,Purchase_Date-1)</f>
        <v>45838</v>
      </c>
      <c r="J93" s="617">
        <f t="shared" si="135"/>
        <v>1700</v>
      </c>
      <c r="K93" s="1205">
        <f t="shared" si="136"/>
        <v>46203</v>
      </c>
      <c r="L93" s="618">
        <f t="shared" si="135"/>
        <v>1700</v>
      </c>
      <c r="M93" s="1208">
        <f t="shared" si="137"/>
        <v>46568</v>
      </c>
      <c r="N93" s="614">
        <f t="shared" si="111"/>
        <v>1700</v>
      </c>
      <c r="O93" s="614">
        <f t="shared" si="112"/>
        <v>1700</v>
      </c>
      <c r="P93" s="614">
        <f t="shared" si="113"/>
        <v>1700</v>
      </c>
      <c r="Q93" s="614">
        <f t="shared" si="114"/>
        <v>1700</v>
      </c>
      <c r="R93" s="614">
        <f t="shared" si="115"/>
        <v>1700</v>
      </c>
      <c r="S93" s="614">
        <f t="shared" si="116"/>
        <v>1700</v>
      </c>
      <c r="T93" s="614">
        <f t="shared" si="117"/>
        <v>1700</v>
      </c>
      <c r="U93" s="619"/>
      <c r="V93" s="614"/>
      <c r="W93" s="620">
        <f t="shared" si="146"/>
        <v>1700</v>
      </c>
      <c r="X93" s="620">
        <f t="shared" ref="X93:AH96" si="158">IF($I93&gt;=X$11,$C93,$H93)</f>
        <v>1700</v>
      </c>
      <c r="Y93" s="620">
        <f t="shared" si="158"/>
        <v>1700</v>
      </c>
      <c r="Z93" s="620">
        <f t="shared" si="158"/>
        <v>1700</v>
      </c>
      <c r="AA93" s="620">
        <f t="shared" si="158"/>
        <v>1700</v>
      </c>
      <c r="AB93" s="620">
        <f t="shared" si="158"/>
        <v>1700</v>
      </c>
      <c r="AC93" s="620">
        <f t="shared" si="158"/>
        <v>1700</v>
      </c>
      <c r="AD93" s="620">
        <f t="shared" si="158"/>
        <v>1700</v>
      </c>
      <c r="AE93" s="620">
        <f t="shared" si="158"/>
        <v>1700</v>
      </c>
      <c r="AF93" s="620">
        <f t="shared" si="158"/>
        <v>1700</v>
      </c>
      <c r="AG93" s="620">
        <f t="shared" si="158"/>
        <v>1700</v>
      </c>
      <c r="AH93" s="620">
        <f t="shared" si="158"/>
        <v>1700</v>
      </c>
      <c r="AI93" s="621">
        <f t="shared" si="118"/>
        <v>1700</v>
      </c>
      <c r="AJ93" s="621">
        <f t="shared" si="145"/>
        <v>1700</v>
      </c>
      <c r="AK93" s="621">
        <f t="shared" si="145"/>
        <v>1700</v>
      </c>
      <c r="AL93" s="621">
        <f t="shared" si="145"/>
        <v>1700</v>
      </c>
      <c r="AM93" s="621">
        <f t="shared" si="145"/>
        <v>1700</v>
      </c>
      <c r="AN93" s="621">
        <f t="shared" si="145"/>
        <v>1700</v>
      </c>
      <c r="AO93" s="621">
        <f t="shared" si="145"/>
        <v>1700</v>
      </c>
      <c r="AP93" s="621">
        <f t="shared" si="145"/>
        <v>1700</v>
      </c>
      <c r="AQ93" s="621">
        <f t="shared" si="145"/>
        <v>1700</v>
      </c>
      <c r="AR93" s="621">
        <f t="shared" si="145"/>
        <v>1700</v>
      </c>
      <c r="AS93" s="621">
        <f t="shared" si="145"/>
        <v>1700</v>
      </c>
      <c r="AT93" s="621">
        <f t="shared" si="145"/>
        <v>1700</v>
      </c>
      <c r="AU93" s="622">
        <f t="shared" si="119"/>
        <v>1700</v>
      </c>
      <c r="AV93" s="622">
        <f t="shared" si="148"/>
        <v>1700</v>
      </c>
      <c r="AW93" s="622">
        <f t="shared" si="148"/>
        <v>1700</v>
      </c>
      <c r="AX93" s="622">
        <f t="shared" si="148"/>
        <v>1700</v>
      </c>
      <c r="AY93" s="622">
        <f t="shared" si="148"/>
        <v>1700</v>
      </c>
      <c r="AZ93" s="622">
        <f t="shared" si="148"/>
        <v>1700</v>
      </c>
      <c r="BA93" s="622">
        <f t="shared" si="148"/>
        <v>1700</v>
      </c>
      <c r="BB93" s="622">
        <f t="shared" si="148"/>
        <v>1700</v>
      </c>
      <c r="BC93" s="622">
        <f t="shared" si="148"/>
        <v>1700</v>
      </c>
      <c r="BD93" s="622">
        <f t="shared" si="148"/>
        <v>1700</v>
      </c>
      <c r="BE93" s="622">
        <f t="shared" si="148"/>
        <v>1700</v>
      </c>
      <c r="BF93" s="622">
        <f t="shared" si="148"/>
        <v>1700</v>
      </c>
      <c r="BG93" s="623">
        <f t="shared" si="141"/>
        <v>1700</v>
      </c>
      <c r="BH93" s="623">
        <f t="shared" si="151"/>
        <v>1700</v>
      </c>
      <c r="BI93" s="623">
        <f t="shared" si="151"/>
        <v>1700</v>
      </c>
      <c r="BJ93" s="623">
        <f t="shared" si="151"/>
        <v>1700</v>
      </c>
      <c r="BK93" s="623">
        <f t="shared" si="151"/>
        <v>1700</v>
      </c>
      <c r="BL93" s="623">
        <f t="shared" si="151"/>
        <v>1700</v>
      </c>
      <c r="BM93" s="623">
        <f t="shared" si="151"/>
        <v>1700</v>
      </c>
      <c r="BN93" s="623">
        <f t="shared" si="151"/>
        <v>1700</v>
      </c>
      <c r="BO93" s="623">
        <f t="shared" si="151"/>
        <v>1700</v>
      </c>
      <c r="BP93" s="623">
        <f t="shared" si="151"/>
        <v>1700</v>
      </c>
      <c r="BQ93" s="623">
        <f t="shared" si="151"/>
        <v>1700</v>
      </c>
      <c r="BR93" s="623">
        <f t="shared" si="151"/>
        <v>1700</v>
      </c>
      <c r="BS93" s="1281">
        <f t="shared" si="121"/>
        <v>1700</v>
      </c>
      <c r="BT93" s="1281">
        <f t="shared" si="152"/>
        <v>1700</v>
      </c>
      <c r="BU93" s="1281">
        <f t="shared" si="152"/>
        <v>1700</v>
      </c>
      <c r="BV93" s="1281">
        <f t="shared" si="152"/>
        <v>1700</v>
      </c>
      <c r="BW93" s="1281">
        <f t="shared" si="152"/>
        <v>1700</v>
      </c>
      <c r="BX93" s="1281">
        <f t="shared" si="152"/>
        <v>1700</v>
      </c>
      <c r="BY93" s="1281">
        <f t="shared" si="152"/>
        <v>1700</v>
      </c>
      <c r="BZ93" s="1281">
        <f t="shared" si="152"/>
        <v>1700</v>
      </c>
      <c r="CA93" s="1281">
        <f t="shared" si="152"/>
        <v>1700</v>
      </c>
      <c r="CB93" s="1281">
        <f t="shared" si="152"/>
        <v>1700</v>
      </c>
      <c r="CC93" s="1281">
        <f t="shared" si="152"/>
        <v>1700</v>
      </c>
      <c r="CD93" s="1281">
        <f t="shared" si="152"/>
        <v>1700</v>
      </c>
      <c r="CE93" s="623">
        <f t="shared" si="123"/>
        <v>1700</v>
      </c>
      <c r="CF93" s="623">
        <f t="shared" si="153"/>
        <v>1700</v>
      </c>
      <c r="CG93" s="623">
        <f t="shared" si="153"/>
        <v>1700</v>
      </c>
      <c r="CH93" s="623">
        <f t="shared" si="153"/>
        <v>1700</v>
      </c>
      <c r="CI93" s="623">
        <f t="shared" si="153"/>
        <v>1700</v>
      </c>
      <c r="CJ93" s="623">
        <f t="shared" si="153"/>
        <v>1700</v>
      </c>
      <c r="CK93" s="623">
        <f t="shared" si="153"/>
        <v>1700</v>
      </c>
      <c r="CL93" s="623">
        <f t="shared" si="153"/>
        <v>1700</v>
      </c>
      <c r="CM93" s="623">
        <f t="shared" si="153"/>
        <v>1700</v>
      </c>
      <c r="CN93" s="623">
        <f t="shared" si="153"/>
        <v>1700</v>
      </c>
      <c r="CO93" s="623">
        <f t="shared" si="153"/>
        <v>1700</v>
      </c>
      <c r="CP93" s="623">
        <f t="shared" si="153"/>
        <v>1700</v>
      </c>
      <c r="CQ93" s="1281">
        <f t="shared" si="125"/>
        <v>1700</v>
      </c>
      <c r="CR93" s="1281">
        <f t="shared" si="154"/>
        <v>1700</v>
      </c>
      <c r="CS93" s="1281">
        <f t="shared" si="154"/>
        <v>1700</v>
      </c>
      <c r="CT93" s="1281">
        <f t="shared" si="154"/>
        <v>1700</v>
      </c>
      <c r="CU93" s="1281">
        <f t="shared" si="154"/>
        <v>1700</v>
      </c>
      <c r="CV93" s="1281">
        <f t="shared" si="154"/>
        <v>1700</v>
      </c>
      <c r="CW93" s="1281">
        <f t="shared" si="154"/>
        <v>1700</v>
      </c>
      <c r="CX93" s="1281">
        <f t="shared" si="154"/>
        <v>1700</v>
      </c>
      <c r="CY93" s="1281">
        <f t="shared" si="154"/>
        <v>1700</v>
      </c>
      <c r="CZ93" s="1281">
        <f t="shared" si="154"/>
        <v>1700</v>
      </c>
      <c r="DA93" s="1281">
        <f t="shared" si="154"/>
        <v>1700</v>
      </c>
      <c r="DB93" s="1281">
        <f t="shared" si="154"/>
        <v>1700</v>
      </c>
      <c r="DC93" s="623">
        <f t="shared" si="127"/>
        <v>1700</v>
      </c>
      <c r="DD93" s="623">
        <f t="shared" si="155"/>
        <v>1700</v>
      </c>
      <c r="DE93" s="623">
        <f t="shared" si="155"/>
        <v>1700</v>
      </c>
      <c r="DF93" s="623">
        <f t="shared" si="155"/>
        <v>1700</v>
      </c>
      <c r="DG93" s="623">
        <f t="shared" si="155"/>
        <v>1700</v>
      </c>
      <c r="DH93" s="623">
        <f t="shared" si="155"/>
        <v>1700</v>
      </c>
      <c r="DI93" s="623">
        <f t="shared" si="155"/>
        <v>1700</v>
      </c>
      <c r="DJ93" s="623">
        <f t="shared" si="155"/>
        <v>1700</v>
      </c>
      <c r="DK93" s="623">
        <f t="shared" si="155"/>
        <v>1700</v>
      </c>
      <c r="DL93" s="623">
        <f t="shared" si="155"/>
        <v>1700</v>
      </c>
      <c r="DM93" s="623">
        <f t="shared" si="155"/>
        <v>1700</v>
      </c>
      <c r="DN93" s="623">
        <f t="shared" si="155"/>
        <v>1700</v>
      </c>
      <c r="DO93" s="1281">
        <f t="shared" si="129"/>
        <v>1700</v>
      </c>
      <c r="DP93" s="1281">
        <f t="shared" si="156"/>
        <v>1700</v>
      </c>
      <c r="DQ93" s="1281">
        <f t="shared" si="156"/>
        <v>1700</v>
      </c>
      <c r="DR93" s="1281">
        <f t="shared" si="156"/>
        <v>1700</v>
      </c>
      <c r="DS93" s="1281">
        <f t="shared" si="156"/>
        <v>1700</v>
      </c>
      <c r="DT93" s="1281">
        <f t="shared" si="156"/>
        <v>1700</v>
      </c>
      <c r="DU93" s="1281">
        <f t="shared" si="156"/>
        <v>1700</v>
      </c>
      <c r="DV93" s="1281">
        <f t="shared" si="156"/>
        <v>1700</v>
      </c>
      <c r="DW93" s="1281">
        <f t="shared" si="156"/>
        <v>1700</v>
      </c>
      <c r="DX93" s="1281">
        <f t="shared" si="156"/>
        <v>1700</v>
      </c>
      <c r="DY93" s="1281">
        <f t="shared" si="156"/>
        <v>1700</v>
      </c>
      <c r="DZ93" s="1281">
        <f t="shared" si="156"/>
        <v>1700</v>
      </c>
      <c r="EA93" s="623">
        <f t="shared" si="131"/>
        <v>1700</v>
      </c>
      <c r="EB93" s="623">
        <f t="shared" si="157"/>
        <v>1700</v>
      </c>
      <c r="EC93" s="623">
        <f t="shared" si="157"/>
        <v>1700</v>
      </c>
      <c r="ED93" s="623">
        <f t="shared" si="157"/>
        <v>1700</v>
      </c>
      <c r="EE93" s="623">
        <f t="shared" si="157"/>
        <v>1700</v>
      </c>
      <c r="EF93" s="623">
        <f t="shared" si="157"/>
        <v>1700</v>
      </c>
      <c r="EG93" s="623">
        <f t="shared" si="157"/>
        <v>1700</v>
      </c>
      <c r="EH93" s="623">
        <f t="shared" si="157"/>
        <v>1700</v>
      </c>
      <c r="EI93" s="623">
        <f t="shared" si="157"/>
        <v>1700</v>
      </c>
      <c r="EJ93" s="623">
        <f t="shared" si="157"/>
        <v>1700</v>
      </c>
      <c r="EK93" s="623">
        <f t="shared" si="157"/>
        <v>1700</v>
      </c>
      <c r="EL93" s="623">
        <f t="shared" si="157"/>
        <v>1700</v>
      </c>
    </row>
    <row r="94" spans="1:142">
      <c r="A94" s="7" t="str">
        <f>IF('Rent Roll_RedIQ 1'!B87&gt;0,'Rent Roll_RedIQ 1'!B87,"")</f>
        <v>525</v>
      </c>
      <c r="B94" s="7" t="str">
        <f>IF('Rent Roll_RedIQ 1'!C87&gt;0,'Rent Roll_RedIQ 1'!C87,"")</f>
        <v>B1</v>
      </c>
      <c r="C94" s="614">
        <f>IF('Rent Roll_RedIQ 1'!K87&gt;0,'Rent Roll_RedIQ 1'!K87,0)</f>
        <v>1350</v>
      </c>
      <c r="D94" s="615">
        <f>IF('Rent Roll_RedIQ 1'!J87&gt;0,'Rent Roll_RedIQ 1'!J87,"")</f>
        <v>1400</v>
      </c>
      <c r="E94" s="624">
        <f t="shared" si="133"/>
        <v>3.7037037037036979E-2</v>
      </c>
      <c r="F94" s="194"/>
      <c r="G94" s="194"/>
      <c r="H94" s="616">
        <f t="shared" si="134"/>
        <v>1350</v>
      </c>
      <c r="I94" s="1200">
        <f>IF('Rent Roll_RedIQ 1'!S87&gt;0,'Rent Roll_RedIQ 1'!S87,Purchase_Date-1)</f>
        <v>45838</v>
      </c>
      <c r="J94" s="617">
        <f t="shared" si="135"/>
        <v>1350</v>
      </c>
      <c r="K94" s="1205">
        <f t="shared" si="136"/>
        <v>46203</v>
      </c>
      <c r="L94" s="618">
        <f t="shared" si="135"/>
        <v>1350</v>
      </c>
      <c r="M94" s="1208">
        <f t="shared" si="137"/>
        <v>46568</v>
      </c>
      <c r="N94" s="614">
        <f t="shared" si="111"/>
        <v>1350</v>
      </c>
      <c r="O94" s="614">
        <f t="shared" si="112"/>
        <v>1350</v>
      </c>
      <c r="P94" s="614">
        <f t="shared" si="113"/>
        <v>1350</v>
      </c>
      <c r="Q94" s="614">
        <f t="shared" si="114"/>
        <v>1350</v>
      </c>
      <c r="R94" s="614">
        <f t="shared" si="115"/>
        <v>1350</v>
      </c>
      <c r="S94" s="614">
        <f t="shared" si="116"/>
        <v>1350</v>
      </c>
      <c r="T94" s="614">
        <f t="shared" si="117"/>
        <v>1350</v>
      </c>
      <c r="U94" s="619"/>
      <c r="V94" s="614"/>
      <c r="W94" s="620">
        <f t="shared" si="146"/>
        <v>1350</v>
      </c>
      <c r="X94" s="620">
        <f t="shared" si="158"/>
        <v>1350</v>
      </c>
      <c r="Y94" s="620">
        <f t="shared" si="158"/>
        <v>1350</v>
      </c>
      <c r="Z94" s="620">
        <f t="shared" si="158"/>
        <v>1350</v>
      </c>
      <c r="AA94" s="620">
        <f t="shared" si="158"/>
        <v>1350</v>
      </c>
      <c r="AB94" s="620">
        <f t="shared" si="158"/>
        <v>1350</v>
      </c>
      <c r="AC94" s="620">
        <f t="shared" si="158"/>
        <v>1350</v>
      </c>
      <c r="AD94" s="620">
        <f t="shared" si="158"/>
        <v>1350</v>
      </c>
      <c r="AE94" s="620">
        <f t="shared" si="158"/>
        <v>1350</v>
      </c>
      <c r="AF94" s="620">
        <f t="shared" si="158"/>
        <v>1350</v>
      </c>
      <c r="AG94" s="620">
        <f t="shared" si="158"/>
        <v>1350</v>
      </c>
      <c r="AH94" s="620">
        <f t="shared" si="158"/>
        <v>1350</v>
      </c>
      <c r="AI94" s="621">
        <f t="shared" si="118"/>
        <v>1350</v>
      </c>
      <c r="AJ94" s="621">
        <f t="shared" si="145"/>
        <v>1350</v>
      </c>
      <c r="AK94" s="621">
        <f t="shared" si="145"/>
        <v>1350</v>
      </c>
      <c r="AL94" s="621">
        <f t="shared" si="145"/>
        <v>1350</v>
      </c>
      <c r="AM94" s="621">
        <f t="shared" si="145"/>
        <v>1350</v>
      </c>
      <c r="AN94" s="621">
        <f t="shared" si="145"/>
        <v>1350</v>
      </c>
      <c r="AO94" s="621">
        <f t="shared" si="145"/>
        <v>1350</v>
      </c>
      <c r="AP94" s="621">
        <f t="shared" si="145"/>
        <v>1350</v>
      </c>
      <c r="AQ94" s="621">
        <f t="shared" si="145"/>
        <v>1350</v>
      </c>
      <c r="AR94" s="621">
        <f t="shared" si="145"/>
        <v>1350</v>
      </c>
      <c r="AS94" s="621">
        <f t="shared" si="145"/>
        <v>1350</v>
      </c>
      <c r="AT94" s="621">
        <f t="shared" si="145"/>
        <v>1350</v>
      </c>
      <c r="AU94" s="622">
        <f t="shared" si="119"/>
        <v>1350</v>
      </c>
      <c r="AV94" s="622">
        <f t="shared" si="148"/>
        <v>1350</v>
      </c>
      <c r="AW94" s="622">
        <f t="shared" si="148"/>
        <v>1350</v>
      </c>
      <c r="AX94" s="622">
        <f t="shared" si="148"/>
        <v>1350</v>
      </c>
      <c r="AY94" s="622">
        <f t="shared" si="148"/>
        <v>1350</v>
      </c>
      <c r="AZ94" s="622">
        <f t="shared" si="148"/>
        <v>1350</v>
      </c>
      <c r="BA94" s="622">
        <f t="shared" si="148"/>
        <v>1350</v>
      </c>
      <c r="BB94" s="622">
        <f t="shared" si="148"/>
        <v>1350</v>
      </c>
      <c r="BC94" s="622">
        <f t="shared" si="148"/>
        <v>1350</v>
      </c>
      <c r="BD94" s="622">
        <f t="shared" si="148"/>
        <v>1350</v>
      </c>
      <c r="BE94" s="622">
        <f t="shared" si="148"/>
        <v>1350</v>
      </c>
      <c r="BF94" s="622">
        <f t="shared" si="148"/>
        <v>1350</v>
      </c>
      <c r="BG94" s="623">
        <f t="shared" si="141"/>
        <v>1350</v>
      </c>
      <c r="BH94" s="623">
        <f t="shared" si="151"/>
        <v>1350</v>
      </c>
      <c r="BI94" s="623">
        <f t="shared" si="151"/>
        <v>1350</v>
      </c>
      <c r="BJ94" s="623">
        <f t="shared" si="151"/>
        <v>1350</v>
      </c>
      <c r="BK94" s="623">
        <f t="shared" si="151"/>
        <v>1350</v>
      </c>
      <c r="BL94" s="623">
        <f t="shared" si="151"/>
        <v>1350</v>
      </c>
      <c r="BM94" s="623">
        <f t="shared" si="151"/>
        <v>1350</v>
      </c>
      <c r="BN94" s="623">
        <f t="shared" si="151"/>
        <v>1350</v>
      </c>
      <c r="BO94" s="623">
        <f t="shared" si="151"/>
        <v>1350</v>
      </c>
      <c r="BP94" s="623">
        <f t="shared" si="151"/>
        <v>1350</v>
      </c>
      <c r="BQ94" s="623">
        <f t="shared" si="151"/>
        <v>1350</v>
      </c>
      <c r="BR94" s="623">
        <f t="shared" si="151"/>
        <v>1350</v>
      </c>
      <c r="BS94" s="1281">
        <f t="shared" si="121"/>
        <v>1350</v>
      </c>
      <c r="BT94" s="1281">
        <f t="shared" si="152"/>
        <v>1350</v>
      </c>
      <c r="BU94" s="1281">
        <f t="shared" si="152"/>
        <v>1350</v>
      </c>
      <c r="BV94" s="1281">
        <f t="shared" si="152"/>
        <v>1350</v>
      </c>
      <c r="BW94" s="1281">
        <f t="shared" si="152"/>
        <v>1350</v>
      </c>
      <c r="BX94" s="1281">
        <f t="shared" si="152"/>
        <v>1350</v>
      </c>
      <c r="BY94" s="1281">
        <f t="shared" si="152"/>
        <v>1350</v>
      </c>
      <c r="BZ94" s="1281">
        <f t="shared" si="152"/>
        <v>1350</v>
      </c>
      <c r="CA94" s="1281">
        <f t="shared" si="152"/>
        <v>1350</v>
      </c>
      <c r="CB94" s="1281">
        <f t="shared" si="152"/>
        <v>1350</v>
      </c>
      <c r="CC94" s="1281">
        <f t="shared" si="152"/>
        <v>1350</v>
      </c>
      <c r="CD94" s="1281">
        <f t="shared" si="152"/>
        <v>1350</v>
      </c>
      <c r="CE94" s="623">
        <f t="shared" si="123"/>
        <v>1350</v>
      </c>
      <c r="CF94" s="623">
        <f t="shared" si="153"/>
        <v>1350</v>
      </c>
      <c r="CG94" s="623">
        <f t="shared" si="153"/>
        <v>1350</v>
      </c>
      <c r="CH94" s="623">
        <f t="shared" si="153"/>
        <v>1350</v>
      </c>
      <c r="CI94" s="623">
        <f t="shared" si="153"/>
        <v>1350</v>
      </c>
      <c r="CJ94" s="623">
        <f t="shared" si="153"/>
        <v>1350</v>
      </c>
      <c r="CK94" s="623">
        <f t="shared" si="153"/>
        <v>1350</v>
      </c>
      <c r="CL94" s="623">
        <f t="shared" si="153"/>
        <v>1350</v>
      </c>
      <c r="CM94" s="623">
        <f t="shared" si="153"/>
        <v>1350</v>
      </c>
      <c r="CN94" s="623">
        <f t="shared" si="153"/>
        <v>1350</v>
      </c>
      <c r="CO94" s="623">
        <f t="shared" si="153"/>
        <v>1350</v>
      </c>
      <c r="CP94" s="623">
        <f t="shared" si="153"/>
        <v>1350</v>
      </c>
      <c r="CQ94" s="1281">
        <f t="shared" si="125"/>
        <v>1350</v>
      </c>
      <c r="CR94" s="1281">
        <f t="shared" si="154"/>
        <v>1350</v>
      </c>
      <c r="CS94" s="1281">
        <f t="shared" si="154"/>
        <v>1350</v>
      </c>
      <c r="CT94" s="1281">
        <f t="shared" si="154"/>
        <v>1350</v>
      </c>
      <c r="CU94" s="1281">
        <f t="shared" si="154"/>
        <v>1350</v>
      </c>
      <c r="CV94" s="1281">
        <f t="shared" si="154"/>
        <v>1350</v>
      </c>
      <c r="CW94" s="1281">
        <f t="shared" si="154"/>
        <v>1350</v>
      </c>
      <c r="CX94" s="1281">
        <f t="shared" si="154"/>
        <v>1350</v>
      </c>
      <c r="CY94" s="1281">
        <f t="shared" si="154"/>
        <v>1350</v>
      </c>
      <c r="CZ94" s="1281">
        <f t="shared" si="154"/>
        <v>1350</v>
      </c>
      <c r="DA94" s="1281">
        <f t="shared" si="154"/>
        <v>1350</v>
      </c>
      <c r="DB94" s="1281">
        <f t="shared" si="154"/>
        <v>1350</v>
      </c>
      <c r="DC94" s="623">
        <f t="shared" si="127"/>
        <v>1350</v>
      </c>
      <c r="DD94" s="623">
        <f t="shared" si="155"/>
        <v>1350</v>
      </c>
      <c r="DE94" s="623">
        <f t="shared" si="155"/>
        <v>1350</v>
      </c>
      <c r="DF94" s="623">
        <f t="shared" si="155"/>
        <v>1350</v>
      </c>
      <c r="DG94" s="623">
        <f t="shared" si="155"/>
        <v>1350</v>
      </c>
      <c r="DH94" s="623">
        <f t="shared" si="155"/>
        <v>1350</v>
      </c>
      <c r="DI94" s="623">
        <f t="shared" si="155"/>
        <v>1350</v>
      </c>
      <c r="DJ94" s="623">
        <f t="shared" si="155"/>
        <v>1350</v>
      </c>
      <c r="DK94" s="623">
        <f t="shared" si="155"/>
        <v>1350</v>
      </c>
      <c r="DL94" s="623">
        <f t="shared" si="155"/>
        <v>1350</v>
      </c>
      <c r="DM94" s="623">
        <f t="shared" si="155"/>
        <v>1350</v>
      </c>
      <c r="DN94" s="623">
        <f t="shared" si="155"/>
        <v>1350</v>
      </c>
      <c r="DO94" s="1281">
        <f t="shared" si="129"/>
        <v>1350</v>
      </c>
      <c r="DP94" s="1281">
        <f t="shared" si="156"/>
        <v>1350</v>
      </c>
      <c r="DQ94" s="1281">
        <f t="shared" si="156"/>
        <v>1350</v>
      </c>
      <c r="DR94" s="1281">
        <f t="shared" si="156"/>
        <v>1350</v>
      </c>
      <c r="DS94" s="1281">
        <f t="shared" si="156"/>
        <v>1350</v>
      </c>
      <c r="DT94" s="1281">
        <f t="shared" si="156"/>
        <v>1350</v>
      </c>
      <c r="DU94" s="1281">
        <f t="shared" si="156"/>
        <v>1350</v>
      </c>
      <c r="DV94" s="1281">
        <f t="shared" si="156"/>
        <v>1350</v>
      </c>
      <c r="DW94" s="1281">
        <f t="shared" si="156"/>
        <v>1350</v>
      </c>
      <c r="DX94" s="1281">
        <f t="shared" si="156"/>
        <v>1350</v>
      </c>
      <c r="DY94" s="1281">
        <f t="shared" si="156"/>
        <v>1350</v>
      </c>
      <c r="DZ94" s="1281">
        <f t="shared" si="156"/>
        <v>1350</v>
      </c>
      <c r="EA94" s="623">
        <f t="shared" si="131"/>
        <v>1350</v>
      </c>
      <c r="EB94" s="623">
        <f t="shared" si="157"/>
        <v>1350</v>
      </c>
      <c r="EC94" s="623">
        <f t="shared" si="157"/>
        <v>1350</v>
      </c>
      <c r="ED94" s="623">
        <f t="shared" si="157"/>
        <v>1350</v>
      </c>
      <c r="EE94" s="623">
        <f t="shared" si="157"/>
        <v>1350</v>
      </c>
      <c r="EF94" s="623">
        <f t="shared" si="157"/>
        <v>1350</v>
      </c>
      <c r="EG94" s="623">
        <f t="shared" si="157"/>
        <v>1350</v>
      </c>
      <c r="EH94" s="623">
        <f t="shared" si="157"/>
        <v>1350</v>
      </c>
      <c r="EI94" s="623">
        <f t="shared" si="157"/>
        <v>1350</v>
      </c>
      <c r="EJ94" s="623">
        <f t="shared" si="157"/>
        <v>1350</v>
      </c>
      <c r="EK94" s="623">
        <f t="shared" si="157"/>
        <v>1350</v>
      </c>
      <c r="EL94" s="623">
        <f t="shared" si="157"/>
        <v>1350</v>
      </c>
    </row>
    <row r="95" spans="1:142">
      <c r="A95" s="7" t="str">
        <f>IF('Rent Roll_RedIQ 1'!B88&gt;0,'Rent Roll_RedIQ 1'!B88,"")</f>
        <v>533</v>
      </c>
      <c r="B95" s="7" t="str">
        <f>IF('Rent Roll_RedIQ 1'!C88&gt;0,'Rent Roll_RedIQ 1'!C88,"")</f>
        <v>C1</v>
      </c>
      <c r="C95" s="614">
        <f>IF('Rent Roll_RedIQ 1'!K88&gt;0,'Rent Roll_RedIQ 1'!K88,0)</f>
        <v>1625</v>
      </c>
      <c r="D95" s="615">
        <f>IF('Rent Roll_RedIQ 1'!J88&gt;0,'Rent Roll_RedIQ 1'!J88,"")</f>
        <v>1800</v>
      </c>
      <c r="E95" s="624">
        <f t="shared" si="133"/>
        <v>0.10769230769230775</v>
      </c>
      <c r="F95" s="194"/>
      <c r="G95" s="194"/>
      <c r="H95" s="616">
        <f t="shared" si="134"/>
        <v>1625</v>
      </c>
      <c r="I95" s="1200">
        <f>IF('Rent Roll_RedIQ 1'!S88&gt;0,'Rent Roll_RedIQ 1'!S88,Purchase_Date-1)</f>
        <v>45838</v>
      </c>
      <c r="J95" s="617">
        <f t="shared" si="135"/>
        <v>1625</v>
      </c>
      <c r="K95" s="1205">
        <f t="shared" si="136"/>
        <v>46203</v>
      </c>
      <c r="L95" s="618">
        <f t="shared" si="135"/>
        <v>1625</v>
      </c>
      <c r="M95" s="1208">
        <f t="shared" si="137"/>
        <v>46568</v>
      </c>
      <c r="N95" s="614">
        <f t="shared" si="111"/>
        <v>1625</v>
      </c>
      <c r="O95" s="614">
        <f t="shared" si="112"/>
        <v>1625</v>
      </c>
      <c r="P95" s="614">
        <f t="shared" si="113"/>
        <v>1625</v>
      </c>
      <c r="Q95" s="614">
        <f t="shared" si="114"/>
        <v>1625</v>
      </c>
      <c r="R95" s="614">
        <f t="shared" si="115"/>
        <v>1625</v>
      </c>
      <c r="S95" s="614">
        <f t="shared" si="116"/>
        <v>1625</v>
      </c>
      <c r="T95" s="614">
        <f t="shared" si="117"/>
        <v>1625</v>
      </c>
      <c r="U95" s="619"/>
      <c r="V95" s="614"/>
      <c r="W95" s="620">
        <f t="shared" si="146"/>
        <v>1625</v>
      </c>
      <c r="X95" s="620">
        <f t="shared" si="158"/>
        <v>1625</v>
      </c>
      <c r="Y95" s="620">
        <f t="shared" si="158"/>
        <v>1625</v>
      </c>
      <c r="Z95" s="620">
        <f t="shared" si="158"/>
        <v>1625</v>
      </c>
      <c r="AA95" s="620">
        <f t="shared" si="158"/>
        <v>1625</v>
      </c>
      <c r="AB95" s="620">
        <f t="shared" si="158"/>
        <v>1625</v>
      </c>
      <c r="AC95" s="620">
        <f t="shared" si="158"/>
        <v>1625</v>
      </c>
      <c r="AD95" s="620">
        <f t="shared" si="158"/>
        <v>1625</v>
      </c>
      <c r="AE95" s="620">
        <f t="shared" si="158"/>
        <v>1625</v>
      </c>
      <c r="AF95" s="620">
        <f t="shared" si="158"/>
        <v>1625</v>
      </c>
      <c r="AG95" s="620">
        <f t="shared" si="158"/>
        <v>1625</v>
      </c>
      <c r="AH95" s="620">
        <f t="shared" si="158"/>
        <v>1625</v>
      </c>
      <c r="AI95" s="621">
        <f t="shared" si="118"/>
        <v>1625</v>
      </c>
      <c r="AJ95" s="621">
        <f t="shared" ref="AJ95:AT106" si="159">IF($K95&gt;=AJ$11,$H95,$J95)</f>
        <v>1625</v>
      </c>
      <c r="AK95" s="621">
        <f t="shared" si="159"/>
        <v>1625</v>
      </c>
      <c r="AL95" s="621">
        <f t="shared" si="159"/>
        <v>1625</v>
      </c>
      <c r="AM95" s="621">
        <f t="shared" si="159"/>
        <v>1625</v>
      </c>
      <c r="AN95" s="621">
        <f t="shared" si="159"/>
        <v>1625</v>
      </c>
      <c r="AO95" s="621">
        <f t="shared" si="159"/>
        <v>1625</v>
      </c>
      <c r="AP95" s="621">
        <f t="shared" si="159"/>
        <v>1625</v>
      </c>
      <c r="AQ95" s="621">
        <f t="shared" si="159"/>
        <v>1625</v>
      </c>
      <c r="AR95" s="621">
        <f t="shared" si="159"/>
        <v>1625</v>
      </c>
      <c r="AS95" s="621">
        <f t="shared" si="159"/>
        <v>1625</v>
      </c>
      <c r="AT95" s="621">
        <f t="shared" si="159"/>
        <v>1625</v>
      </c>
      <c r="AU95" s="622">
        <f t="shared" si="119"/>
        <v>1625</v>
      </c>
      <c r="AV95" s="622">
        <f t="shared" si="148"/>
        <v>1625</v>
      </c>
      <c r="AW95" s="622">
        <f t="shared" si="148"/>
        <v>1625</v>
      </c>
      <c r="AX95" s="622">
        <f t="shared" si="148"/>
        <v>1625</v>
      </c>
      <c r="AY95" s="622">
        <f t="shared" si="148"/>
        <v>1625</v>
      </c>
      <c r="AZ95" s="622">
        <f t="shared" si="148"/>
        <v>1625</v>
      </c>
      <c r="BA95" s="622">
        <f t="shared" si="148"/>
        <v>1625</v>
      </c>
      <c r="BB95" s="622">
        <f t="shared" si="148"/>
        <v>1625</v>
      </c>
      <c r="BC95" s="622">
        <f t="shared" si="148"/>
        <v>1625</v>
      </c>
      <c r="BD95" s="622">
        <f t="shared" si="148"/>
        <v>1625</v>
      </c>
      <c r="BE95" s="622">
        <f t="shared" si="148"/>
        <v>1625</v>
      </c>
      <c r="BF95" s="622">
        <f t="shared" si="148"/>
        <v>1625</v>
      </c>
      <c r="BG95" s="623">
        <f t="shared" si="141"/>
        <v>1625</v>
      </c>
      <c r="BH95" s="623">
        <f t="shared" si="151"/>
        <v>1625</v>
      </c>
      <c r="BI95" s="623">
        <f t="shared" si="151"/>
        <v>1625</v>
      </c>
      <c r="BJ95" s="623">
        <f t="shared" si="151"/>
        <v>1625</v>
      </c>
      <c r="BK95" s="623">
        <f t="shared" si="151"/>
        <v>1625</v>
      </c>
      <c r="BL95" s="623">
        <f t="shared" si="151"/>
        <v>1625</v>
      </c>
      <c r="BM95" s="623">
        <f t="shared" si="151"/>
        <v>1625</v>
      </c>
      <c r="BN95" s="623">
        <f t="shared" si="151"/>
        <v>1625</v>
      </c>
      <c r="BO95" s="623">
        <f t="shared" si="151"/>
        <v>1625</v>
      </c>
      <c r="BP95" s="623">
        <f t="shared" si="151"/>
        <v>1625</v>
      </c>
      <c r="BQ95" s="623">
        <f t="shared" si="151"/>
        <v>1625</v>
      </c>
      <c r="BR95" s="623">
        <f t="shared" si="151"/>
        <v>1625</v>
      </c>
      <c r="BS95" s="1281">
        <f t="shared" si="121"/>
        <v>1625</v>
      </c>
      <c r="BT95" s="1281">
        <f t="shared" si="152"/>
        <v>1625</v>
      </c>
      <c r="BU95" s="1281">
        <f t="shared" si="152"/>
        <v>1625</v>
      </c>
      <c r="BV95" s="1281">
        <f t="shared" si="152"/>
        <v>1625</v>
      </c>
      <c r="BW95" s="1281">
        <f t="shared" si="152"/>
        <v>1625</v>
      </c>
      <c r="BX95" s="1281">
        <f t="shared" si="152"/>
        <v>1625</v>
      </c>
      <c r="BY95" s="1281">
        <f t="shared" si="152"/>
        <v>1625</v>
      </c>
      <c r="BZ95" s="1281">
        <f t="shared" si="152"/>
        <v>1625</v>
      </c>
      <c r="CA95" s="1281">
        <f t="shared" si="152"/>
        <v>1625</v>
      </c>
      <c r="CB95" s="1281">
        <f t="shared" si="152"/>
        <v>1625</v>
      </c>
      <c r="CC95" s="1281">
        <f t="shared" si="152"/>
        <v>1625</v>
      </c>
      <c r="CD95" s="1281">
        <f t="shared" si="152"/>
        <v>1625</v>
      </c>
      <c r="CE95" s="623">
        <f t="shared" si="123"/>
        <v>1625</v>
      </c>
      <c r="CF95" s="623">
        <f t="shared" si="153"/>
        <v>1625</v>
      </c>
      <c r="CG95" s="623">
        <f t="shared" si="153"/>
        <v>1625</v>
      </c>
      <c r="CH95" s="623">
        <f t="shared" si="153"/>
        <v>1625</v>
      </c>
      <c r="CI95" s="623">
        <f t="shared" si="153"/>
        <v>1625</v>
      </c>
      <c r="CJ95" s="623">
        <f t="shared" si="153"/>
        <v>1625</v>
      </c>
      <c r="CK95" s="623">
        <f t="shared" si="153"/>
        <v>1625</v>
      </c>
      <c r="CL95" s="623">
        <f t="shared" si="153"/>
        <v>1625</v>
      </c>
      <c r="CM95" s="623">
        <f t="shared" si="153"/>
        <v>1625</v>
      </c>
      <c r="CN95" s="623">
        <f t="shared" si="153"/>
        <v>1625</v>
      </c>
      <c r="CO95" s="623">
        <f t="shared" si="153"/>
        <v>1625</v>
      </c>
      <c r="CP95" s="623">
        <f t="shared" si="153"/>
        <v>1625</v>
      </c>
      <c r="CQ95" s="1281">
        <f t="shared" si="125"/>
        <v>1625</v>
      </c>
      <c r="CR95" s="1281">
        <f t="shared" si="154"/>
        <v>1625</v>
      </c>
      <c r="CS95" s="1281">
        <f t="shared" si="154"/>
        <v>1625</v>
      </c>
      <c r="CT95" s="1281">
        <f t="shared" si="154"/>
        <v>1625</v>
      </c>
      <c r="CU95" s="1281">
        <f t="shared" si="154"/>
        <v>1625</v>
      </c>
      <c r="CV95" s="1281">
        <f t="shared" si="154"/>
        <v>1625</v>
      </c>
      <c r="CW95" s="1281">
        <f t="shared" si="154"/>
        <v>1625</v>
      </c>
      <c r="CX95" s="1281">
        <f t="shared" si="154"/>
        <v>1625</v>
      </c>
      <c r="CY95" s="1281">
        <f t="shared" si="154"/>
        <v>1625</v>
      </c>
      <c r="CZ95" s="1281">
        <f t="shared" si="154"/>
        <v>1625</v>
      </c>
      <c r="DA95" s="1281">
        <f t="shared" si="154"/>
        <v>1625</v>
      </c>
      <c r="DB95" s="1281">
        <f t="shared" si="154"/>
        <v>1625</v>
      </c>
      <c r="DC95" s="623">
        <f t="shared" si="127"/>
        <v>1625</v>
      </c>
      <c r="DD95" s="623">
        <f t="shared" si="155"/>
        <v>1625</v>
      </c>
      <c r="DE95" s="623">
        <f t="shared" si="155"/>
        <v>1625</v>
      </c>
      <c r="DF95" s="623">
        <f t="shared" si="155"/>
        <v>1625</v>
      </c>
      <c r="DG95" s="623">
        <f t="shared" si="155"/>
        <v>1625</v>
      </c>
      <c r="DH95" s="623">
        <f t="shared" si="155"/>
        <v>1625</v>
      </c>
      <c r="DI95" s="623">
        <f t="shared" si="155"/>
        <v>1625</v>
      </c>
      <c r="DJ95" s="623">
        <f t="shared" si="155"/>
        <v>1625</v>
      </c>
      <c r="DK95" s="623">
        <f t="shared" si="155"/>
        <v>1625</v>
      </c>
      <c r="DL95" s="623">
        <f t="shared" si="155"/>
        <v>1625</v>
      </c>
      <c r="DM95" s="623">
        <f t="shared" si="155"/>
        <v>1625</v>
      </c>
      <c r="DN95" s="623">
        <f t="shared" si="155"/>
        <v>1625</v>
      </c>
      <c r="DO95" s="1281">
        <f t="shared" si="129"/>
        <v>1625</v>
      </c>
      <c r="DP95" s="1281">
        <f t="shared" si="156"/>
        <v>1625</v>
      </c>
      <c r="DQ95" s="1281">
        <f t="shared" si="156"/>
        <v>1625</v>
      </c>
      <c r="DR95" s="1281">
        <f t="shared" si="156"/>
        <v>1625</v>
      </c>
      <c r="DS95" s="1281">
        <f t="shared" si="156"/>
        <v>1625</v>
      </c>
      <c r="DT95" s="1281">
        <f t="shared" si="156"/>
        <v>1625</v>
      </c>
      <c r="DU95" s="1281">
        <f t="shared" si="156"/>
        <v>1625</v>
      </c>
      <c r="DV95" s="1281">
        <f t="shared" si="156"/>
        <v>1625</v>
      </c>
      <c r="DW95" s="1281">
        <f t="shared" si="156"/>
        <v>1625</v>
      </c>
      <c r="DX95" s="1281">
        <f t="shared" si="156"/>
        <v>1625</v>
      </c>
      <c r="DY95" s="1281">
        <f t="shared" si="156"/>
        <v>1625</v>
      </c>
      <c r="DZ95" s="1281">
        <f t="shared" si="156"/>
        <v>1625</v>
      </c>
      <c r="EA95" s="623">
        <f t="shared" si="131"/>
        <v>1625</v>
      </c>
      <c r="EB95" s="623">
        <f t="shared" si="157"/>
        <v>1625</v>
      </c>
      <c r="EC95" s="623">
        <f t="shared" si="157"/>
        <v>1625</v>
      </c>
      <c r="ED95" s="623">
        <f t="shared" si="157"/>
        <v>1625</v>
      </c>
      <c r="EE95" s="623">
        <f t="shared" si="157"/>
        <v>1625</v>
      </c>
      <c r="EF95" s="623">
        <f t="shared" si="157"/>
        <v>1625</v>
      </c>
      <c r="EG95" s="623">
        <f t="shared" si="157"/>
        <v>1625</v>
      </c>
      <c r="EH95" s="623">
        <f t="shared" si="157"/>
        <v>1625</v>
      </c>
      <c r="EI95" s="623">
        <f t="shared" si="157"/>
        <v>1625</v>
      </c>
      <c r="EJ95" s="623">
        <f t="shared" si="157"/>
        <v>1625</v>
      </c>
      <c r="EK95" s="623">
        <f t="shared" si="157"/>
        <v>1625</v>
      </c>
      <c r="EL95" s="623">
        <f t="shared" si="157"/>
        <v>1625</v>
      </c>
    </row>
    <row r="96" spans="1:142">
      <c r="A96" s="7" t="str">
        <f>IF('Rent Roll_RedIQ 1'!B89&gt;0,'Rent Roll_RedIQ 1'!B89,"")</f>
        <v>534</v>
      </c>
      <c r="B96" s="7" t="str">
        <f>IF('Rent Roll_RedIQ 1'!C89&gt;0,'Rent Roll_RedIQ 1'!C89,"")</f>
        <v>B1</v>
      </c>
      <c r="C96" s="614">
        <f>IF('Rent Roll_RedIQ 1'!K89&gt;0,'Rent Roll_RedIQ 1'!K89,0)</f>
        <v>1350</v>
      </c>
      <c r="D96" s="615">
        <f>IF('Rent Roll_RedIQ 1'!J89&gt;0,'Rent Roll_RedIQ 1'!J89,"")</f>
        <v>1400</v>
      </c>
      <c r="E96" s="624">
        <f t="shared" si="133"/>
        <v>3.7037037037036979E-2</v>
      </c>
      <c r="F96" s="194"/>
      <c r="G96" s="194"/>
      <c r="H96" s="616">
        <f t="shared" si="134"/>
        <v>1350</v>
      </c>
      <c r="I96" s="1200">
        <f>IF('Rent Roll_RedIQ 1'!S89&gt;0,'Rent Roll_RedIQ 1'!S89,Purchase_Date-1)</f>
        <v>45838</v>
      </c>
      <c r="J96" s="617">
        <f t="shared" si="135"/>
        <v>1350</v>
      </c>
      <c r="K96" s="1205">
        <f t="shared" si="136"/>
        <v>46203</v>
      </c>
      <c r="L96" s="618">
        <f t="shared" si="135"/>
        <v>1350</v>
      </c>
      <c r="M96" s="1208">
        <f t="shared" si="137"/>
        <v>46568</v>
      </c>
      <c r="N96" s="614">
        <f t="shared" si="111"/>
        <v>1350</v>
      </c>
      <c r="O96" s="614">
        <f t="shared" si="112"/>
        <v>1350</v>
      </c>
      <c r="P96" s="614">
        <f t="shared" si="113"/>
        <v>1350</v>
      </c>
      <c r="Q96" s="614">
        <f t="shared" si="114"/>
        <v>1350</v>
      </c>
      <c r="R96" s="614">
        <f t="shared" si="115"/>
        <v>1350</v>
      </c>
      <c r="S96" s="614">
        <f t="shared" si="116"/>
        <v>1350</v>
      </c>
      <c r="T96" s="614">
        <f t="shared" si="117"/>
        <v>1350</v>
      </c>
      <c r="U96" s="619"/>
      <c r="V96" s="614"/>
      <c r="W96" s="620">
        <f t="shared" si="146"/>
        <v>1350</v>
      </c>
      <c r="X96" s="620">
        <f t="shared" si="158"/>
        <v>1350</v>
      </c>
      <c r="Y96" s="620">
        <f t="shared" si="158"/>
        <v>1350</v>
      </c>
      <c r="Z96" s="620">
        <f t="shared" si="158"/>
        <v>1350</v>
      </c>
      <c r="AA96" s="620">
        <f t="shared" si="158"/>
        <v>1350</v>
      </c>
      <c r="AB96" s="620">
        <f t="shared" si="158"/>
        <v>1350</v>
      </c>
      <c r="AC96" s="620">
        <f t="shared" si="158"/>
        <v>1350</v>
      </c>
      <c r="AD96" s="620">
        <f t="shared" si="158"/>
        <v>1350</v>
      </c>
      <c r="AE96" s="620">
        <f t="shared" si="158"/>
        <v>1350</v>
      </c>
      <c r="AF96" s="620">
        <f t="shared" si="158"/>
        <v>1350</v>
      </c>
      <c r="AG96" s="620">
        <f t="shared" si="158"/>
        <v>1350</v>
      </c>
      <c r="AH96" s="620">
        <f t="shared" si="158"/>
        <v>1350</v>
      </c>
      <c r="AI96" s="621">
        <f t="shared" si="118"/>
        <v>1350</v>
      </c>
      <c r="AJ96" s="621">
        <f t="shared" si="159"/>
        <v>1350</v>
      </c>
      <c r="AK96" s="621">
        <f t="shared" si="159"/>
        <v>1350</v>
      </c>
      <c r="AL96" s="621">
        <f t="shared" si="159"/>
        <v>1350</v>
      </c>
      <c r="AM96" s="621">
        <f t="shared" si="159"/>
        <v>1350</v>
      </c>
      <c r="AN96" s="621">
        <f t="shared" si="159"/>
        <v>1350</v>
      </c>
      <c r="AO96" s="621">
        <f t="shared" si="159"/>
        <v>1350</v>
      </c>
      <c r="AP96" s="621">
        <f t="shared" si="159"/>
        <v>1350</v>
      </c>
      <c r="AQ96" s="621">
        <f t="shared" si="159"/>
        <v>1350</v>
      </c>
      <c r="AR96" s="621">
        <f t="shared" si="159"/>
        <v>1350</v>
      </c>
      <c r="AS96" s="621">
        <f t="shared" si="159"/>
        <v>1350</v>
      </c>
      <c r="AT96" s="621">
        <f t="shared" si="159"/>
        <v>1350</v>
      </c>
      <c r="AU96" s="622">
        <f t="shared" si="119"/>
        <v>1350</v>
      </c>
      <c r="AV96" s="622">
        <f t="shared" si="148"/>
        <v>1350</v>
      </c>
      <c r="AW96" s="622">
        <f t="shared" si="148"/>
        <v>1350</v>
      </c>
      <c r="AX96" s="622">
        <f t="shared" si="148"/>
        <v>1350</v>
      </c>
      <c r="AY96" s="622">
        <f t="shared" si="148"/>
        <v>1350</v>
      </c>
      <c r="AZ96" s="622">
        <f t="shared" si="148"/>
        <v>1350</v>
      </c>
      <c r="BA96" s="622">
        <f t="shared" si="148"/>
        <v>1350</v>
      </c>
      <c r="BB96" s="622">
        <f t="shared" si="148"/>
        <v>1350</v>
      </c>
      <c r="BC96" s="622">
        <f t="shared" si="148"/>
        <v>1350</v>
      </c>
      <c r="BD96" s="622">
        <f t="shared" si="148"/>
        <v>1350</v>
      </c>
      <c r="BE96" s="622">
        <f t="shared" si="148"/>
        <v>1350</v>
      </c>
      <c r="BF96" s="622">
        <f t="shared" si="148"/>
        <v>1350</v>
      </c>
      <c r="BG96" s="623">
        <f t="shared" si="141"/>
        <v>1350</v>
      </c>
      <c r="BH96" s="623">
        <f t="shared" si="151"/>
        <v>1350</v>
      </c>
      <c r="BI96" s="623">
        <f t="shared" si="151"/>
        <v>1350</v>
      </c>
      <c r="BJ96" s="623">
        <f t="shared" si="151"/>
        <v>1350</v>
      </c>
      <c r="BK96" s="623">
        <f t="shared" si="151"/>
        <v>1350</v>
      </c>
      <c r="BL96" s="623">
        <f t="shared" si="151"/>
        <v>1350</v>
      </c>
      <c r="BM96" s="623">
        <f t="shared" si="151"/>
        <v>1350</v>
      </c>
      <c r="BN96" s="623">
        <f t="shared" si="151"/>
        <v>1350</v>
      </c>
      <c r="BO96" s="623">
        <f t="shared" si="151"/>
        <v>1350</v>
      </c>
      <c r="BP96" s="623">
        <f t="shared" si="151"/>
        <v>1350</v>
      </c>
      <c r="BQ96" s="623">
        <f t="shared" si="151"/>
        <v>1350</v>
      </c>
      <c r="BR96" s="623">
        <f t="shared" si="151"/>
        <v>1350</v>
      </c>
      <c r="BS96" s="1281">
        <f t="shared" si="121"/>
        <v>1350</v>
      </c>
      <c r="BT96" s="1281">
        <f t="shared" si="152"/>
        <v>1350</v>
      </c>
      <c r="BU96" s="1281">
        <f t="shared" si="152"/>
        <v>1350</v>
      </c>
      <c r="BV96" s="1281">
        <f t="shared" si="152"/>
        <v>1350</v>
      </c>
      <c r="BW96" s="1281">
        <f t="shared" si="152"/>
        <v>1350</v>
      </c>
      <c r="BX96" s="1281">
        <f t="shared" si="152"/>
        <v>1350</v>
      </c>
      <c r="BY96" s="1281">
        <f t="shared" si="152"/>
        <v>1350</v>
      </c>
      <c r="BZ96" s="1281">
        <f t="shared" si="152"/>
        <v>1350</v>
      </c>
      <c r="CA96" s="1281">
        <f t="shared" si="152"/>
        <v>1350</v>
      </c>
      <c r="CB96" s="1281">
        <f t="shared" si="152"/>
        <v>1350</v>
      </c>
      <c r="CC96" s="1281">
        <f t="shared" si="152"/>
        <v>1350</v>
      </c>
      <c r="CD96" s="1281">
        <f t="shared" si="152"/>
        <v>1350</v>
      </c>
      <c r="CE96" s="623">
        <f t="shared" si="123"/>
        <v>1350</v>
      </c>
      <c r="CF96" s="623">
        <f t="shared" si="153"/>
        <v>1350</v>
      </c>
      <c r="CG96" s="623">
        <f t="shared" si="153"/>
        <v>1350</v>
      </c>
      <c r="CH96" s="623">
        <f t="shared" si="153"/>
        <v>1350</v>
      </c>
      <c r="CI96" s="623">
        <f t="shared" si="153"/>
        <v>1350</v>
      </c>
      <c r="CJ96" s="623">
        <f t="shared" si="153"/>
        <v>1350</v>
      </c>
      <c r="CK96" s="623">
        <f t="shared" si="153"/>
        <v>1350</v>
      </c>
      <c r="CL96" s="623">
        <f t="shared" si="153"/>
        <v>1350</v>
      </c>
      <c r="CM96" s="623">
        <f t="shared" si="153"/>
        <v>1350</v>
      </c>
      <c r="CN96" s="623">
        <f t="shared" si="153"/>
        <v>1350</v>
      </c>
      <c r="CO96" s="623">
        <f t="shared" si="153"/>
        <v>1350</v>
      </c>
      <c r="CP96" s="623">
        <f t="shared" si="153"/>
        <v>1350</v>
      </c>
      <c r="CQ96" s="1281">
        <f t="shared" si="125"/>
        <v>1350</v>
      </c>
      <c r="CR96" s="1281">
        <f t="shared" si="154"/>
        <v>1350</v>
      </c>
      <c r="CS96" s="1281">
        <f t="shared" si="154"/>
        <v>1350</v>
      </c>
      <c r="CT96" s="1281">
        <f t="shared" si="154"/>
        <v>1350</v>
      </c>
      <c r="CU96" s="1281">
        <f t="shared" si="154"/>
        <v>1350</v>
      </c>
      <c r="CV96" s="1281">
        <f t="shared" si="154"/>
        <v>1350</v>
      </c>
      <c r="CW96" s="1281">
        <f t="shared" si="154"/>
        <v>1350</v>
      </c>
      <c r="CX96" s="1281">
        <f t="shared" si="154"/>
        <v>1350</v>
      </c>
      <c r="CY96" s="1281">
        <f t="shared" si="154"/>
        <v>1350</v>
      </c>
      <c r="CZ96" s="1281">
        <f t="shared" si="154"/>
        <v>1350</v>
      </c>
      <c r="DA96" s="1281">
        <f t="shared" si="154"/>
        <v>1350</v>
      </c>
      <c r="DB96" s="1281">
        <f t="shared" si="154"/>
        <v>1350</v>
      </c>
      <c r="DC96" s="623">
        <f t="shared" si="127"/>
        <v>1350</v>
      </c>
      <c r="DD96" s="623">
        <f t="shared" si="155"/>
        <v>1350</v>
      </c>
      <c r="DE96" s="623">
        <f t="shared" si="155"/>
        <v>1350</v>
      </c>
      <c r="DF96" s="623">
        <f t="shared" si="155"/>
        <v>1350</v>
      </c>
      <c r="DG96" s="623">
        <f t="shared" si="155"/>
        <v>1350</v>
      </c>
      <c r="DH96" s="623">
        <f t="shared" si="155"/>
        <v>1350</v>
      </c>
      <c r="DI96" s="623">
        <f t="shared" si="155"/>
        <v>1350</v>
      </c>
      <c r="DJ96" s="623">
        <f t="shared" si="155"/>
        <v>1350</v>
      </c>
      <c r="DK96" s="623">
        <f t="shared" si="155"/>
        <v>1350</v>
      </c>
      <c r="DL96" s="623">
        <f t="shared" si="155"/>
        <v>1350</v>
      </c>
      <c r="DM96" s="623">
        <f t="shared" si="155"/>
        <v>1350</v>
      </c>
      <c r="DN96" s="623">
        <f t="shared" si="155"/>
        <v>1350</v>
      </c>
      <c r="DO96" s="1281">
        <f t="shared" si="129"/>
        <v>1350</v>
      </c>
      <c r="DP96" s="1281">
        <f t="shared" si="156"/>
        <v>1350</v>
      </c>
      <c r="DQ96" s="1281">
        <f t="shared" si="156"/>
        <v>1350</v>
      </c>
      <c r="DR96" s="1281">
        <f t="shared" si="156"/>
        <v>1350</v>
      </c>
      <c r="DS96" s="1281">
        <f t="shared" si="156"/>
        <v>1350</v>
      </c>
      <c r="DT96" s="1281">
        <f t="shared" si="156"/>
        <v>1350</v>
      </c>
      <c r="DU96" s="1281">
        <f t="shared" si="156"/>
        <v>1350</v>
      </c>
      <c r="DV96" s="1281">
        <f t="shared" si="156"/>
        <v>1350</v>
      </c>
      <c r="DW96" s="1281">
        <f t="shared" si="156"/>
        <v>1350</v>
      </c>
      <c r="DX96" s="1281">
        <f t="shared" si="156"/>
        <v>1350</v>
      </c>
      <c r="DY96" s="1281">
        <f t="shared" si="156"/>
        <v>1350</v>
      </c>
      <c r="DZ96" s="1281">
        <f t="shared" si="156"/>
        <v>1350</v>
      </c>
      <c r="EA96" s="623">
        <f t="shared" si="131"/>
        <v>1350</v>
      </c>
      <c r="EB96" s="623">
        <f t="shared" si="157"/>
        <v>1350</v>
      </c>
      <c r="EC96" s="623">
        <f t="shared" si="157"/>
        <v>1350</v>
      </c>
      <c r="ED96" s="623">
        <f t="shared" si="157"/>
        <v>1350</v>
      </c>
      <c r="EE96" s="623">
        <f t="shared" si="157"/>
        <v>1350</v>
      </c>
      <c r="EF96" s="623">
        <f t="shared" si="157"/>
        <v>1350</v>
      </c>
      <c r="EG96" s="623">
        <f t="shared" si="157"/>
        <v>1350</v>
      </c>
      <c r="EH96" s="623">
        <f t="shared" si="157"/>
        <v>1350</v>
      </c>
      <c r="EI96" s="623">
        <f t="shared" si="157"/>
        <v>1350</v>
      </c>
      <c r="EJ96" s="623">
        <f t="shared" si="157"/>
        <v>1350</v>
      </c>
      <c r="EK96" s="623">
        <f t="shared" si="157"/>
        <v>1350</v>
      </c>
      <c r="EL96" s="623">
        <f t="shared" si="157"/>
        <v>1350</v>
      </c>
    </row>
    <row r="97" spans="1:142">
      <c r="A97" s="7" t="str">
        <f>IF('Rent Roll_RedIQ 1'!B90&gt;0,'Rent Roll_RedIQ 1'!B90,"")</f>
        <v>811</v>
      </c>
      <c r="B97" s="7" t="str">
        <f>IF('Rent Roll_RedIQ 1'!C90&gt;0,'Rent Roll_RedIQ 1'!C90,"")</f>
        <v>B2</v>
      </c>
      <c r="C97" s="614">
        <f>IF('Rent Roll_RedIQ 1'!K90&gt;0,'Rent Roll_RedIQ 1'!K90,0)</f>
        <v>1350</v>
      </c>
      <c r="D97" s="615">
        <f>IF('Rent Roll_RedIQ 1'!J90&gt;0,'Rent Roll_RedIQ 1'!J90,"")</f>
        <v>1500</v>
      </c>
      <c r="E97" s="624">
        <f t="shared" si="133"/>
        <v>0.11111111111111116</v>
      </c>
      <c r="F97" s="194"/>
      <c r="G97" s="194"/>
      <c r="H97" s="616">
        <f t="shared" si="134"/>
        <v>1350</v>
      </c>
      <c r="I97" s="1200">
        <f>IF('Rent Roll_RedIQ 1'!S90&gt;0,'Rent Roll_RedIQ 1'!S90,Purchase_Date-1)</f>
        <v>45838</v>
      </c>
      <c r="J97" s="617">
        <f t="shared" si="135"/>
        <v>1350</v>
      </c>
      <c r="K97" s="1205">
        <f t="shared" si="136"/>
        <v>46203</v>
      </c>
      <c r="L97" s="618">
        <f t="shared" si="135"/>
        <v>1350</v>
      </c>
      <c r="M97" s="1208">
        <f t="shared" si="137"/>
        <v>46568</v>
      </c>
      <c r="N97" s="614">
        <f t="shared" si="111"/>
        <v>1350</v>
      </c>
      <c r="O97" s="614">
        <f t="shared" si="112"/>
        <v>1350</v>
      </c>
      <c r="P97" s="614">
        <f t="shared" si="113"/>
        <v>1350</v>
      </c>
      <c r="Q97" s="614">
        <f t="shared" si="114"/>
        <v>1350</v>
      </c>
      <c r="R97" s="614">
        <f t="shared" si="115"/>
        <v>1350</v>
      </c>
      <c r="S97" s="614">
        <f t="shared" si="116"/>
        <v>1350</v>
      </c>
      <c r="T97" s="614">
        <f t="shared" si="117"/>
        <v>1350</v>
      </c>
      <c r="U97" s="619"/>
      <c r="V97" s="614"/>
      <c r="W97" s="620">
        <f t="shared" si="146"/>
        <v>1350</v>
      </c>
      <c r="X97" s="620">
        <f t="shared" ref="X97:AH100" si="160">IF($I97&gt;=X$11,$C97,$H97)</f>
        <v>1350</v>
      </c>
      <c r="Y97" s="620">
        <f t="shared" si="160"/>
        <v>1350</v>
      </c>
      <c r="Z97" s="620">
        <f t="shared" si="160"/>
        <v>1350</v>
      </c>
      <c r="AA97" s="620">
        <f t="shared" si="160"/>
        <v>1350</v>
      </c>
      <c r="AB97" s="620">
        <f t="shared" si="160"/>
        <v>1350</v>
      </c>
      <c r="AC97" s="620">
        <f t="shared" si="160"/>
        <v>1350</v>
      </c>
      <c r="AD97" s="620">
        <f t="shared" si="160"/>
        <v>1350</v>
      </c>
      <c r="AE97" s="620">
        <f t="shared" si="160"/>
        <v>1350</v>
      </c>
      <c r="AF97" s="620">
        <f t="shared" si="160"/>
        <v>1350</v>
      </c>
      <c r="AG97" s="620">
        <f t="shared" si="160"/>
        <v>1350</v>
      </c>
      <c r="AH97" s="620">
        <f t="shared" si="160"/>
        <v>1350</v>
      </c>
      <c r="AI97" s="621">
        <f t="shared" si="118"/>
        <v>1350</v>
      </c>
      <c r="AJ97" s="621">
        <f t="shared" si="159"/>
        <v>1350</v>
      </c>
      <c r="AK97" s="621">
        <f t="shared" si="159"/>
        <v>1350</v>
      </c>
      <c r="AL97" s="621">
        <f t="shared" si="159"/>
        <v>1350</v>
      </c>
      <c r="AM97" s="621">
        <f t="shared" si="159"/>
        <v>1350</v>
      </c>
      <c r="AN97" s="621">
        <f t="shared" si="159"/>
        <v>1350</v>
      </c>
      <c r="AO97" s="621">
        <f t="shared" si="159"/>
        <v>1350</v>
      </c>
      <c r="AP97" s="621">
        <f t="shared" si="159"/>
        <v>1350</v>
      </c>
      <c r="AQ97" s="621">
        <f t="shared" si="159"/>
        <v>1350</v>
      </c>
      <c r="AR97" s="621">
        <f t="shared" si="159"/>
        <v>1350</v>
      </c>
      <c r="AS97" s="621">
        <f t="shared" si="159"/>
        <v>1350</v>
      </c>
      <c r="AT97" s="621">
        <f t="shared" si="159"/>
        <v>1350</v>
      </c>
      <c r="AU97" s="622">
        <f t="shared" si="119"/>
        <v>1350</v>
      </c>
      <c r="AV97" s="622">
        <f t="shared" si="148"/>
        <v>1350</v>
      </c>
      <c r="AW97" s="622">
        <f t="shared" si="148"/>
        <v>1350</v>
      </c>
      <c r="AX97" s="622">
        <f t="shared" si="148"/>
        <v>1350</v>
      </c>
      <c r="AY97" s="622">
        <f t="shared" si="148"/>
        <v>1350</v>
      </c>
      <c r="AZ97" s="622">
        <f t="shared" si="148"/>
        <v>1350</v>
      </c>
      <c r="BA97" s="622">
        <f t="shared" si="148"/>
        <v>1350</v>
      </c>
      <c r="BB97" s="622">
        <f t="shared" si="148"/>
        <v>1350</v>
      </c>
      <c r="BC97" s="622">
        <f t="shared" si="148"/>
        <v>1350</v>
      </c>
      <c r="BD97" s="622">
        <f t="shared" si="148"/>
        <v>1350</v>
      </c>
      <c r="BE97" s="622">
        <f t="shared" si="148"/>
        <v>1350</v>
      </c>
      <c r="BF97" s="622">
        <f t="shared" si="148"/>
        <v>1350</v>
      </c>
      <c r="BG97" s="623">
        <f t="shared" si="141"/>
        <v>1350</v>
      </c>
      <c r="BH97" s="623">
        <f t="shared" si="151"/>
        <v>1350</v>
      </c>
      <c r="BI97" s="623">
        <f t="shared" si="151"/>
        <v>1350</v>
      </c>
      <c r="BJ97" s="623">
        <f t="shared" si="151"/>
        <v>1350</v>
      </c>
      <c r="BK97" s="623">
        <f t="shared" si="151"/>
        <v>1350</v>
      </c>
      <c r="BL97" s="623">
        <f t="shared" si="151"/>
        <v>1350</v>
      </c>
      <c r="BM97" s="623">
        <f t="shared" si="151"/>
        <v>1350</v>
      </c>
      <c r="BN97" s="623">
        <f t="shared" si="151"/>
        <v>1350</v>
      </c>
      <c r="BO97" s="623">
        <f t="shared" si="151"/>
        <v>1350</v>
      </c>
      <c r="BP97" s="623">
        <f t="shared" si="151"/>
        <v>1350</v>
      </c>
      <c r="BQ97" s="623">
        <f t="shared" si="151"/>
        <v>1350</v>
      </c>
      <c r="BR97" s="623">
        <f t="shared" si="151"/>
        <v>1350</v>
      </c>
      <c r="BS97" s="1281">
        <f t="shared" si="121"/>
        <v>1350</v>
      </c>
      <c r="BT97" s="1281">
        <f t="shared" si="152"/>
        <v>1350</v>
      </c>
      <c r="BU97" s="1281">
        <f t="shared" si="152"/>
        <v>1350</v>
      </c>
      <c r="BV97" s="1281">
        <f t="shared" si="152"/>
        <v>1350</v>
      </c>
      <c r="BW97" s="1281">
        <f t="shared" si="152"/>
        <v>1350</v>
      </c>
      <c r="BX97" s="1281">
        <f t="shared" si="152"/>
        <v>1350</v>
      </c>
      <c r="BY97" s="1281">
        <f t="shared" si="152"/>
        <v>1350</v>
      </c>
      <c r="BZ97" s="1281">
        <f t="shared" si="152"/>
        <v>1350</v>
      </c>
      <c r="CA97" s="1281">
        <f t="shared" si="152"/>
        <v>1350</v>
      </c>
      <c r="CB97" s="1281">
        <f t="shared" si="152"/>
        <v>1350</v>
      </c>
      <c r="CC97" s="1281">
        <f t="shared" si="152"/>
        <v>1350</v>
      </c>
      <c r="CD97" s="1281">
        <f t="shared" si="152"/>
        <v>1350</v>
      </c>
      <c r="CE97" s="623">
        <f t="shared" si="123"/>
        <v>1350</v>
      </c>
      <c r="CF97" s="623">
        <f t="shared" si="153"/>
        <v>1350</v>
      </c>
      <c r="CG97" s="623">
        <f t="shared" si="153"/>
        <v>1350</v>
      </c>
      <c r="CH97" s="623">
        <f t="shared" si="153"/>
        <v>1350</v>
      </c>
      <c r="CI97" s="623">
        <f t="shared" si="153"/>
        <v>1350</v>
      </c>
      <c r="CJ97" s="623">
        <f t="shared" si="153"/>
        <v>1350</v>
      </c>
      <c r="CK97" s="623">
        <f t="shared" si="153"/>
        <v>1350</v>
      </c>
      <c r="CL97" s="623">
        <f t="shared" si="153"/>
        <v>1350</v>
      </c>
      <c r="CM97" s="623">
        <f t="shared" si="153"/>
        <v>1350</v>
      </c>
      <c r="CN97" s="623">
        <f t="shared" si="153"/>
        <v>1350</v>
      </c>
      <c r="CO97" s="623">
        <f t="shared" si="153"/>
        <v>1350</v>
      </c>
      <c r="CP97" s="623">
        <f t="shared" si="153"/>
        <v>1350</v>
      </c>
      <c r="CQ97" s="1281">
        <f t="shared" si="125"/>
        <v>1350</v>
      </c>
      <c r="CR97" s="1281">
        <f t="shared" si="154"/>
        <v>1350</v>
      </c>
      <c r="CS97" s="1281">
        <f t="shared" si="154"/>
        <v>1350</v>
      </c>
      <c r="CT97" s="1281">
        <f t="shared" si="154"/>
        <v>1350</v>
      </c>
      <c r="CU97" s="1281">
        <f t="shared" si="154"/>
        <v>1350</v>
      </c>
      <c r="CV97" s="1281">
        <f t="shared" si="154"/>
        <v>1350</v>
      </c>
      <c r="CW97" s="1281">
        <f t="shared" si="154"/>
        <v>1350</v>
      </c>
      <c r="CX97" s="1281">
        <f t="shared" si="154"/>
        <v>1350</v>
      </c>
      <c r="CY97" s="1281">
        <f t="shared" si="154"/>
        <v>1350</v>
      </c>
      <c r="CZ97" s="1281">
        <f t="shared" si="154"/>
        <v>1350</v>
      </c>
      <c r="DA97" s="1281">
        <f t="shared" si="154"/>
        <v>1350</v>
      </c>
      <c r="DB97" s="1281">
        <f t="shared" si="154"/>
        <v>1350</v>
      </c>
      <c r="DC97" s="623">
        <f t="shared" si="127"/>
        <v>1350</v>
      </c>
      <c r="DD97" s="623">
        <f t="shared" si="155"/>
        <v>1350</v>
      </c>
      <c r="DE97" s="623">
        <f t="shared" si="155"/>
        <v>1350</v>
      </c>
      <c r="DF97" s="623">
        <f t="shared" si="155"/>
        <v>1350</v>
      </c>
      <c r="DG97" s="623">
        <f t="shared" si="155"/>
        <v>1350</v>
      </c>
      <c r="DH97" s="623">
        <f t="shared" si="155"/>
        <v>1350</v>
      </c>
      <c r="DI97" s="623">
        <f t="shared" si="155"/>
        <v>1350</v>
      </c>
      <c r="DJ97" s="623">
        <f t="shared" si="155"/>
        <v>1350</v>
      </c>
      <c r="DK97" s="623">
        <f t="shared" si="155"/>
        <v>1350</v>
      </c>
      <c r="DL97" s="623">
        <f t="shared" si="155"/>
        <v>1350</v>
      </c>
      <c r="DM97" s="623">
        <f t="shared" si="155"/>
        <v>1350</v>
      </c>
      <c r="DN97" s="623">
        <f t="shared" si="155"/>
        <v>1350</v>
      </c>
      <c r="DO97" s="1281">
        <f t="shared" si="129"/>
        <v>1350</v>
      </c>
      <c r="DP97" s="1281">
        <f t="shared" si="156"/>
        <v>1350</v>
      </c>
      <c r="DQ97" s="1281">
        <f t="shared" si="156"/>
        <v>1350</v>
      </c>
      <c r="DR97" s="1281">
        <f t="shared" si="156"/>
        <v>1350</v>
      </c>
      <c r="DS97" s="1281">
        <f t="shared" si="156"/>
        <v>1350</v>
      </c>
      <c r="DT97" s="1281">
        <f t="shared" si="156"/>
        <v>1350</v>
      </c>
      <c r="DU97" s="1281">
        <f t="shared" si="156"/>
        <v>1350</v>
      </c>
      <c r="DV97" s="1281">
        <f t="shared" si="156"/>
        <v>1350</v>
      </c>
      <c r="DW97" s="1281">
        <f t="shared" si="156"/>
        <v>1350</v>
      </c>
      <c r="DX97" s="1281">
        <f t="shared" si="156"/>
        <v>1350</v>
      </c>
      <c r="DY97" s="1281">
        <f t="shared" si="156"/>
        <v>1350</v>
      </c>
      <c r="DZ97" s="1281">
        <f t="shared" si="156"/>
        <v>1350</v>
      </c>
      <c r="EA97" s="623">
        <f t="shared" si="131"/>
        <v>1350</v>
      </c>
      <c r="EB97" s="623">
        <f t="shared" si="157"/>
        <v>1350</v>
      </c>
      <c r="EC97" s="623">
        <f t="shared" si="157"/>
        <v>1350</v>
      </c>
      <c r="ED97" s="623">
        <f t="shared" si="157"/>
        <v>1350</v>
      </c>
      <c r="EE97" s="623">
        <f t="shared" si="157"/>
        <v>1350</v>
      </c>
      <c r="EF97" s="623">
        <f t="shared" si="157"/>
        <v>1350</v>
      </c>
      <c r="EG97" s="623">
        <f t="shared" si="157"/>
        <v>1350</v>
      </c>
      <c r="EH97" s="623">
        <f t="shared" si="157"/>
        <v>1350</v>
      </c>
      <c r="EI97" s="623">
        <f t="shared" si="157"/>
        <v>1350</v>
      </c>
      <c r="EJ97" s="623">
        <f t="shared" si="157"/>
        <v>1350</v>
      </c>
      <c r="EK97" s="623">
        <f t="shared" si="157"/>
        <v>1350</v>
      </c>
      <c r="EL97" s="623">
        <f t="shared" si="157"/>
        <v>1350</v>
      </c>
    </row>
    <row r="98" spans="1:142">
      <c r="A98" s="7" t="str">
        <f>IF('Rent Roll_RedIQ 1'!B91&gt;0,'Rent Roll_RedIQ 1'!B91,"")</f>
        <v>821</v>
      </c>
      <c r="B98" s="7" t="str">
        <f>IF('Rent Roll_RedIQ 1'!C91&gt;0,'Rent Roll_RedIQ 1'!C91,"")</f>
        <v>B2</v>
      </c>
      <c r="C98" s="614">
        <f>IF('Rent Roll_RedIQ 1'!K91&gt;0,'Rent Roll_RedIQ 1'!K91,0)</f>
        <v>1445</v>
      </c>
      <c r="D98" s="615">
        <f>IF('Rent Roll_RedIQ 1'!J91&gt;0,'Rent Roll_RedIQ 1'!J91,"")</f>
        <v>1500</v>
      </c>
      <c r="E98" s="624">
        <f t="shared" si="133"/>
        <v>3.8062283737024138E-2</v>
      </c>
      <c r="F98" s="194"/>
      <c r="G98" s="194"/>
      <c r="H98" s="616">
        <f t="shared" si="134"/>
        <v>1445</v>
      </c>
      <c r="I98" s="1200">
        <f>IF('Rent Roll_RedIQ 1'!S91&gt;0,'Rent Roll_RedIQ 1'!S91,Purchase_Date-1)</f>
        <v>45838</v>
      </c>
      <c r="J98" s="617">
        <f t="shared" si="135"/>
        <v>1445</v>
      </c>
      <c r="K98" s="1205">
        <f t="shared" si="136"/>
        <v>46203</v>
      </c>
      <c r="L98" s="618">
        <f t="shared" si="135"/>
        <v>1445</v>
      </c>
      <c r="M98" s="1208">
        <f t="shared" si="137"/>
        <v>46568</v>
      </c>
      <c r="N98" s="614">
        <f t="shared" si="111"/>
        <v>1445</v>
      </c>
      <c r="O98" s="614">
        <f t="shared" si="112"/>
        <v>1445</v>
      </c>
      <c r="P98" s="614">
        <f t="shared" si="113"/>
        <v>1445</v>
      </c>
      <c r="Q98" s="614">
        <f t="shared" si="114"/>
        <v>1445</v>
      </c>
      <c r="R98" s="614">
        <f t="shared" si="115"/>
        <v>1445</v>
      </c>
      <c r="S98" s="614">
        <f t="shared" si="116"/>
        <v>1445</v>
      </c>
      <c r="T98" s="614">
        <f t="shared" si="117"/>
        <v>1445</v>
      </c>
      <c r="U98" s="619"/>
      <c r="V98" s="614"/>
      <c r="W98" s="620">
        <f t="shared" si="146"/>
        <v>1445</v>
      </c>
      <c r="X98" s="620">
        <f t="shared" si="160"/>
        <v>1445</v>
      </c>
      <c r="Y98" s="620">
        <f t="shared" si="160"/>
        <v>1445</v>
      </c>
      <c r="Z98" s="620">
        <f t="shared" si="160"/>
        <v>1445</v>
      </c>
      <c r="AA98" s="620">
        <f t="shared" si="160"/>
        <v>1445</v>
      </c>
      <c r="AB98" s="620">
        <f t="shared" si="160"/>
        <v>1445</v>
      </c>
      <c r="AC98" s="620">
        <f t="shared" si="160"/>
        <v>1445</v>
      </c>
      <c r="AD98" s="620">
        <f t="shared" si="160"/>
        <v>1445</v>
      </c>
      <c r="AE98" s="620">
        <f t="shared" si="160"/>
        <v>1445</v>
      </c>
      <c r="AF98" s="620">
        <f t="shared" si="160"/>
        <v>1445</v>
      </c>
      <c r="AG98" s="620">
        <f t="shared" si="160"/>
        <v>1445</v>
      </c>
      <c r="AH98" s="620">
        <f t="shared" si="160"/>
        <v>1445</v>
      </c>
      <c r="AI98" s="621">
        <f t="shared" si="118"/>
        <v>1445</v>
      </c>
      <c r="AJ98" s="621">
        <f t="shared" si="159"/>
        <v>1445</v>
      </c>
      <c r="AK98" s="621">
        <f t="shared" si="159"/>
        <v>1445</v>
      </c>
      <c r="AL98" s="621">
        <f t="shared" si="159"/>
        <v>1445</v>
      </c>
      <c r="AM98" s="621">
        <f t="shared" si="159"/>
        <v>1445</v>
      </c>
      <c r="AN98" s="621">
        <f t="shared" si="159"/>
        <v>1445</v>
      </c>
      <c r="AO98" s="621">
        <f t="shared" si="159"/>
        <v>1445</v>
      </c>
      <c r="AP98" s="621">
        <f t="shared" si="159"/>
        <v>1445</v>
      </c>
      <c r="AQ98" s="621">
        <f t="shared" si="159"/>
        <v>1445</v>
      </c>
      <c r="AR98" s="621">
        <f t="shared" si="159"/>
        <v>1445</v>
      </c>
      <c r="AS98" s="621">
        <f t="shared" si="159"/>
        <v>1445</v>
      </c>
      <c r="AT98" s="621">
        <f t="shared" si="159"/>
        <v>1445</v>
      </c>
      <c r="AU98" s="622">
        <f t="shared" si="119"/>
        <v>1445</v>
      </c>
      <c r="AV98" s="622">
        <f t="shared" si="148"/>
        <v>1445</v>
      </c>
      <c r="AW98" s="622">
        <f t="shared" si="148"/>
        <v>1445</v>
      </c>
      <c r="AX98" s="622">
        <f t="shared" si="148"/>
        <v>1445</v>
      </c>
      <c r="AY98" s="622">
        <f t="shared" si="148"/>
        <v>1445</v>
      </c>
      <c r="AZ98" s="622">
        <f t="shared" si="148"/>
        <v>1445</v>
      </c>
      <c r="BA98" s="622">
        <f t="shared" si="148"/>
        <v>1445</v>
      </c>
      <c r="BB98" s="622">
        <f t="shared" si="148"/>
        <v>1445</v>
      </c>
      <c r="BC98" s="622">
        <f t="shared" si="148"/>
        <v>1445</v>
      </c>
      <c r="BD98" s="622">
        <f t="shared" si="148"/>
        <v>1445</v>
      </c>
      <c r="BE98" s="622">
        <f t="shared" si="148"/>
        <v>1445</v>
      </c>
      <c r="BF98" s="622">
        <f t="shared" si="148"/>
        <v>1445</v>
      </c>
      <c r="BG98" s="623">
        <f t="shared" si="141"/>
        <v>1445</v>
      </c>
      <c r="BH98" s="623">
        <f t="shared" si="151"/>
        <v>1445</v>
      </c>
      <c r="BI98" s="623">
        <f t="shared" si="151"/>
        <v>1445</v>
      </c>
      <c r="BJ98" s="623">
        <f t="shared" si="151"/>
        <v>1445</v>
      </c>
      <c r="BK98" s="623">
        <f t="shared" si="151"/>
        <v>1445</v>
      </c>
      <c r="BL98" s="623">
        <f t="shared" si="151"/>
        <v>1445</v>
      </c>
      <c r="BM98" s="623">
        <f t="shared" si="151"/>
        <v>1445</v>
      </c>
      <c r="BN98" s="623">
        <f t="shared" si="151"/>
        <v>1445</v>
      </c>
      <c r="BO98" s="623">
        <f t="shared" si="151"/>
        <v>1445</v>
      </c>
      <c r="BP98" s="623">
        <f t="shared" si="151"/>
        <v>1445</v>
      </c>
      <c r="BQ98" s="623">
        <f t="shared" si="151"/>
        <v>1445</v>
      </c>
      <c r="BR98" s="623">
        <f t="shared" si="151"/>
        <v>1445</v>
      </c>
      <c r="BS98" s="1281">
        <f t="shared" si="121"/>
        <v>1445</v>
      </c>
      <c r="BT98" s="1281">
        <f t="shared" si="152"/>
        <v>1445</v>
      </c>
      <c r="BU98" s="1281">
        <f t="shared" si="152"/>
        <v>1445</v>
      </c>
      <c r="BV98" s="1281">
        <f t="shared" si="152"/>
        <v>1445</v>
      </c>
      <c r="BW98" s="1281">
        <f t="shared" si="152"/>
        <v>1445</v>
      </c>
      <c r="BX98" s="1281">
        <f t="shared" si="152"/>
        <v>1445</v>
      </c>
      <c r="BY98" s="1281">
        <f t="shared" si="152"/>
        <v>1445</v>
      </c>
      <c r="BZ98" s="1281">
        <f t="shared" si="152"/>
        <v>1445</v>
      </c>
      <c r="CA98" s="1281">
        <f t="shared" si="152"/>
        <v>1445</v>
      </c>
      <c r="CB98" s="1281">
        <f t="shared" si="152"/>
        <v>1445</v>
      </c>
      <c r="CC98" s="1281">
        <f t="shared" si="152"/>
        <v>1445</v>
      </c>
      <c r="CD98" s="1281">
        <f t="shared" si="152"/>
        <v>1445</v>
      </c>
      <c r="CE98" s="623">
        <f t="shared" si="123"/>
        <v>1445</v>
      </c>
      <c r="CF98" s="623">
        <f t="shared" si="153"/>
        <v>1445</v>
      </c>
      <c r="CG98" s="623">
        <f t="shared" si="153"/>
        <v>1445</v>
      </c>
      <c r="CH98" s="623">
        <f t="shared" si="153"/>
        <v>1445</v>
      </c>
      <c r="CI98" s="623">
        <f t="shared" si="153"/>
        <v>1445</v>
      </c>
      <c r="CJ98" s="623">
        <f t="shared" si="153"/>
        <v>1445</v>
      </c>
      <c r="CK98" s="623">
        <f t="shared" si="153"/>
        <v>1445</v>
      </c>
      <c r="CL98" s="623">
        <f t="shared" si="153"/>
        <v>1445</v>
      </c>
      <c r="CM98" s="623">
        <f t="shared" si="153"/>
        <v>1445</v>
      </c>
      <c r="CN98" s="623">
        <f t="shared" si="153"/>
        <v>1445</v>
      </c>
      <c r="CO98" s="623">
        <f t="shared" si="153"/>
        <v>1445</v>
      </c>
      <c r="CP98" s="623">
        <f t="shared" si="153"/>
        <v>1445</v>
      </c>
      <c r="CQ98" s="1281">
        <f t="shared" si="125"/>
        <v>1445</v>
      </c>
      <c r="CR98" s="1281">
        <f t="shared" si="154"/>
        <v>1445</v>
      </c>
      <c r="CS98" s="1281">
        <f t="shared" si="154"/>
        <v>1445</v>
      </c>
      <c r="CT98" s="1281">
        <f t="shared" si="154"/>
        <v>1445</v>
      </c>
      <c r="CU98" s="1281">
        <f t="shared" si="154"/>
        <v>1445</v>
      </c>
      <c r="CV98" s="1281">
        <f t="shared" si="154"/>
        <v>1445</v>
      </c>
      <c r="CW98" s="1281">
        <f t="shared" si="154"/>
        <v>1445</v>
      </c>
      <c r="CX98" s="1281">
        <f t="shared" si="154"/>
        <v>1445</v>
      </c>
      <c r="CY98" s="1281">
        <f t="shared" si="154"/>
        <v>1445</v>
      </c>
      <c r="CZ98" s="1281">
        <f t="shared" si="154"/>
        <v>1445</v>
      </c>
      <c r="DA98" s="1281">
        <f t="shared" si="154"/>
        <v>1445</v>
      </c>
      <c r="DB98" s="1281">
        <f t="shared" si="154"/>
        <v>1445</v>
      </c>
      <c r="DC98" s="623">
        <f t="shared" si="127"/>
        <v>1445</v>
      </c>
      <c r="DD98" s="623">
        <f t="shared" si="155"/>
        <v>1445</v>
      </c>
      <c r="DE98" s="623">
        <f t="shared" si="155"/>
        <v>1445</v>
      </c>
      <c r="DF98" s="623">
        <f t="shared" si="155"/>
        <v>1445</v>
      </c>
      <c r="DG98" s="623">
        <f t="shared" si="155"/>
        <v>1445</v>
      </c>
      <c r="DH98" s="623">
        <f t="shared" si="155"/>
        <v>1445</v>
      </c>
      <c r="DI98" s="623">
        <f t="shared" si="155"/>
        <v>1445</v>
      </c>
      <c r="DJ98" s="623">
        <f t="shared" si="155"/>
        <v>1445</v>
      </c>
      <c r="DK98" s="623">
        <f t="shared" si="155"/>
        <v>1445</v>
      </c>
      <c r="DL98" s="623">
        <f t="shared" si="155"/>
        <v>1445</v>
      </c>
      <c r="DM98" s="623">
        <f t="shared" si="155"/>
        <v>1445</v>
      </c>
      <c r="DN98" s="623">
        <f t="shared" si="155"/>
        <v>1445</v>
      </c>
      <c r="DO98" s="1281">
        <f t="shared" si="129"/>
        <v>1445</v>
      </c>
      <c r="DP98" s="1281">
        <f t="shared" si="156"/>
        <v>1445</v>
      </c>
      <c r="DQ98" s="1281">
        <f t="shared" si="156"/>
        <v>1445</v>
      </c>
      <c r="DR98" s="1281">
        <f t="shared" si="156"/>
        <v>1445</v>
      </c>
      <c r="DS98" s="1281">
        <f t="shared" si="156"/>
        <v>1445</v>
      </c>
      <c r="DT98" s="1281">
        <f t="shared" si="156"/>
        <v>1445</v>
      </c>
      <c r="DU98" s="1281">
        <f t="shared" si="156"/>
        <v>1445</v>
      </c>
      <c r="DV98" s="1281">
        <f t="shared" si="156"/>
        <v>1445</v>
      </c>
      <c r="DW98" s="1281">
        <f t="shared" si="156"/>
        <v>1445</v>
      </c>
      <c r="DX98" s="1281">
        <f t="shared" si="156"/>
        <v>1445</v>
      </c>
      <c r="DY98" s="1281">
        <f t="shared" si="156"/>
        <v>1445</v>
      </c>
      <c r="DZ98" s="1281">
        <f t="shared" si="156"/>
        <v>1445</v>
      </c>
      <c r="EA98" s="623">
        <f t="shared" si="131"/>
        <v>1445</v>
      </c>
      <c r="EB98" s="623">
        <f t="shared" si="157"/>
        <v>1445</v>
      </c>
      <c r="EC98" s="623">
        <f t="shared" si="157"/>
        <v>1445</v>
      </c>
      <c r="ED98" s="623">
        <f t="shared" si="157"/>
        <v>1445</v>
      </c>
      <c r="EE98" s="623">
        <f t="shared" si="157"/>
        <v>1445</v>
      </c>
      <c r="EF98" s="623">
        <f t="shared" si="157"/>
        <v>1445</v>
      </c>
      <c r="EG98" s="623">
        <f t="shared" si="157"/>
        <v>1445</v>
      </c>
      <c r="EH98" s="623">
        <f t="shared" si="157"/>
        <v>1445</v>
      </c>
      <c r="EI98" s="623">
        <f t="shared" si="157"/>
        <v>1445</v>
      </c>
      <c r="EJ98" s="623">
        <f t="shared" si="157"/>
        <v>1445</v>
      </c>
      <c r="EK98" s="623">
        <f t="shared" si="157"/>
        <v>1445</v>
      </c>
      <c r="EL98" s="623">
        <f t="shared" si="157"/>
        <v>1445</v>
      </c>
    </row>
    <row r="99" spans="1:142">
      <c r="A99" s="7" t="str">
        <f>IF('Rent Roll_RedIQ 1'!B92&gt;0,'Rent Roll_RedIQ 1'!B92,"")</f>
        <v>911</v>
      </c>
      <c r="B99" s="7" t="str">
        <f>IF('Rent Roll_RedIQ 1'!C92&gt;0,'Rent Roll_RedIQ 1'!C92,"")</f>
        <v>B2</v>
      </c>
      <c r="C99" s="614">
        <f>IF('Rent Roll_RedIQ 1'!K92&gt;0,'Rent Roll_RedIQ 1'!K92,0)</f>
        <v>1375</v>
      </c>
      <c r="D99" s="615">
        <f>IF('Rent Roll_RedIQ 1'!J92&gt;0,'Rent Roll_RedIQ 1'!J92,"")</f>
        <v>1500</v>
      </c>
      <c r="E99" s="624">
        <f t="shared" si="133"/>
        <v>9.0909090909090828E-2</v>
      </c>
      <c r="F99" s="194"/>
      <c r="G99" s="194"/>
      <c r="H99" s="616">
        <f t="shared" si="134"/>
        <v>1375</v>
      </c>
      <c r="I99" s="1200">
        <f>IF('Rent Roll_RedIQ 1'!S92&gt;0,'Rent Roll_RedIQ 1'!S92,Purchase_Date-1)</f>
        <v>45838</v>
      </c>
      <c r="J99" s="617">
        <f t="shared" si="135"/>
        <v>1375</v>
      </c>
      <c r="K99" s="1205">
        <f t="shared" si="136"/>
        <v>46203</v>
      </c>
      <c r="L99" s="618">
        <f t="shared" si="135"/>
        <v>1375</v>
      </c>
      <c r="M99" s="1208">
        <f t="shared" si="137"/>
        <v>46568</v>
      </c>
      <c r="N99" s="614">
        <f t="shared" si="111"/>
        <v>1375</v>
      </c>
      <c r="O99" s="614">
        <f t="shared" si="112"/>
        <v>1375</v>
      </c>
      <c r="P99" s="614">
        <f t="shared" si="113"/>
        <v>1375</v>
      </c>
      <c r="Q99" s="614">
        <f t="shared" si="114"/>
        <v>1375</v>
      </c>
      <c r="R99" s="614">
        <f t="shared" si="115"/>
        <v>1375</v>
      </c>
      <c r="S99" s="614">
        <f t="shared" si="116"/>
        <v>1375</v>
      </c>
      <c r="T99" s="614">
        <f t="shared" si="117"/>
        <v>1375</v>
      </c>
      <c r="U99" s="619"/>
      <c r="V99" s="614"/>
      <c r="W99" s="620">
        <f t="shared" si="146"/>
        <v>1375</v>
      </c>
      <c r="X99" s="620">
        <f t="shared" si="160"/>
        <v>1375</v>
      </c>
      <c r="Y99" s="620">
        <f t="shared" si="160"/>
        <v>1375</v>
      </c>
      <c r="Z99" s="620">
        <f t="shared" si="160"/>
        <v>1375</v>
      </c>
      <c r="AA99" s="620">
        <f t="shared" si="160"/>
        <v>1375</v>
      </c>
      <c r="AB99" s="620">
        <f t="shared" si="160"/>
        <v>1375</v>
      </c>
      <c r="AC99" s="620">
        <f t="shared" si="160"/>
        <v>1375</v>
      </c>
      <c r="AD99" s="620">
        <f t="shared" si="160"/>
        <v>1375</v>
      </c>
      <c r="AE99" s="620">
        <f t="shared" si="160"/>
        <v>1375</v>
      </c>
      <c r="AF99" s="620">
        <f t="shared" si="160"/>
        <v>1375</v>
      </c>
      <c r="AG99" s="620">
        <f t="shared" si="160"/>
        <v>1375</v>
      </c>
      <c r="AH99" s="620">
        <f t="shared" si="160"/>
        <v>1375</v>
      </c>
      <c r="AI99" s="621">
        <f t="shared" si="118"/>
        <v>1375</v>
      </c>
      <c r="AJ99" s="621">
        <f t="shared" si="159"/>
        <v>1375</v>
      </c>
      <c r="AK99" s="621">
        <f t="shared" si="159"/>
        <v>1375</v>
      </c>
      <c r="AL99" s="621">
        <f t="shared" si="159"/>
        <v>1375</v>
      </c>
      <c r="AM99" s="621">
        <f t="shared" si="159"/>
        <v>1375</v>
      </c>
      <c r="AN99" s="621">
        <f t="shared" si="159"/>
        <v>1375</v>
      </c>
      <c r="AO99" s="621">
        <f t="shared" si="159"/>
        <v>1375</v>
      </c>
      <c r="AP99" s="621">
        <f t="shared" si="159"/>
        <v>1375</v>
      </c>
      <c r="AQ99" s="621">
        <f t="shared" si="159"/>
        <v>1375</v>
      </c>
      <c r="AR99" s="621">
        <f t="shared" si="159"/>
        <v>1375</v>
      </c>
      <c r="AS99" s="621">
        <f t="shared" si="159"/>
        <v>1375</v>
      </c>
      <c r="AT99" s="621">
        <f t="shared" si="159"/>
        <v>1375</v>
      </c>
      <c r="AU99" s="622">
        <f t="shared" si="119"/>
        <v>1375</v>
      </c>
      <c r="AV99" s="622">
        <f t="shared" si="148"/>
        <v>1375</v>
      </c>
      <c r="AW99" s="622">
        <f t="shared" si="148"/>
        <v>1375</v>
      </c>
      <c r="AX99" s="622">
        <f t="shared" si="148"/>
        <v>1375</v>
      </c>
      <c r="AY99" s="622">
        <f t="shared" si="148"/>
        <v>1375</v>
      </c>
      <c r="AZ99" s="622">
        <f t="shared" si="148"/>
        <v>1375</v>
      </c>
      <c r="BA99" s="622">
        <f t="shared" si="148"/>
        <v>1375</v>
      </c>
      <c r="BB99" s="622">
        <f t="shared" si="148"/>
        <v>1375</v>
      </c>
      <c r="BC99" s="622">
        <f t="shared" si="148"/>
        <v>1375</v>
      </c>
      <c r="BD99" s="622">
        <f t="shared" si="148"/>
        <v>1375</v>
      </c>
      <c r="BE99" s="622">
        <f t="shared" si="148"/>
        <v>1375</v>
      </c>
      <c r="BF99" s="622">
        <f t="shared" si="148"/>
        <v>1375</v>
      </c>
      <c r="BG99" s="623">
        <f t="shared" si="141"/>
        <v>1375</v>
      </c>
      <c r="BH99" s="623">
        <f t="shared" si="151"/>
        <v>1375</v>
      </c>
      <c r="BI99" s="623">
        <f t="shared" si="151"/>
        <v>1375</v>
      </c>
      <c r="BJ99" s="623">
        <f t="shared" si="151"/>
        <v>1375</v>
      </c>
      <c r="BK99" s="623">
        <f t="shared" si="151"/>
        <v>1375</v>
      </c>
      <c r="BL99" s="623">
        <f t="shared" si="151"/>
        <v>1375</v>
      </c>
      <c r="BM99" s="623">
        <f t="shared" si="151"/>
        <v>1375</v>
      </c>
      <c r="BN99" s="623">
        <f t="shared" si="151"/>
        <v>1375</v>
      </c>
      <c r="BO99" s="623">
        <f t="shared" si="151"/>
        <v>1375</v>
      </c>
      <c r="BP99" s="623">
        <f t="shared" si="151"/>
        <v>1375</v>
      </c>
      <c r="BQ99" s="623">
        <f t="shared" si="151"/>
        <v>1375</v>
      </c>
      <c r="BR99" s="623">
        <f t="shared" si="151"/>
        <v>1375</v>
      </c>
      <c r="BS99" s="1281">
        <f t="shared" si="121"/>
        <v>1375</v>
      </c>
      <c r="BT99" s="1281">
        <f t="shared" si="152"/>
        <v>1375</v>
      </c>
      <c r="BU99" s="1281">
        <f t="shared" si="152"/>
        <v>1375</v>
      </c>
      <c r="BV99" s="1281">
        <f t="shared" si="152"/>
        <v>1375</v>
      </c>
      <c r="BW99" s="1281">
        <f t="shared" si="152"/>
        <v>1375</v>
      </c>
      <c r="BX99" s="1281">
        <f t="shared" si="152"/>
        <v>1375</v>
      </c>
      <c r="BY99" s="1281">
        <f t="shared" si="152"/>
        <v>1375</v>
      </c>
      <c r="BZ99" s="1281">
        <f t="shared" si="152"/>
        <v>1375</v>
      </c>
      <c r="CA99" s="1281">
        <f t="shared" si="152"/>
        <v>1375</v>
      </c>
      <c r="CB99" s="1281">
        <f t="shared" si="152"/>
        <v>1375</v>
      </c>
      <c r="CC99" s="1281">
        <f t="shared" si="152"/>
        <v>1375</v>
      </c>
      <c r="CD99" s="1281">
        <f t="shared" si="152"/>
        <v>1375</v>
      </c>
      <c r="CE99" s="623">
        <f t="shared" si="123"/>
        <v>1375</v>
      </c>
      <c r="CF99" s="623">
        <f t="shared" si="153"/>
        <v>1375</v>
      </c>
      <c r="CG99" s="623">
        <f t="shared" si="153"/>
        <v>1375</v>
      </c>
      <c r="CH99" s="623">
        <f t="shared" si="153"/>
        <v>1375</v>
      </c>
      <c r="CI99" s="623">
        <f t="shared" si="153"/>
        <v>1375</v>
      </c>
      <c r="CJ99" s="623">
        <f t="shared" si="153"/>
        <v>1375</v>
      </c>
      <c r="CK99" s="623">
        <f t="shared" si="153"/>
        <v>1375</v>
      </c>
      <c r="CL99" s="623">
        <f t="shared" si="153"/>
        <v>1375</v>
      </c>
      <c r="CM99" s="623">
        <f t="shared" si="153"/>
        <v>1375</v>
      </c>
      <c r="CN99" s="623">
        <f t="shared" si="153"/>
        <v>1375</v>
      </c>
      <c r="CO99" s="623">
        <f t="shared" si="153"/>
        <v>1375</v>
      </c>
      <c r="CP99" s="623">
        <f t="shared" si="153"/>
        <v>1375</v>
      </c>
      <c r="CQ99" s="1281">
        <f t="shared" si="125"/>
        <v>1375</v>
      </c>
      <c r="CR99" s="1281">
        <f t="shared" si="154"/>
        <v>1375</v>
      </c>
      <c r="CS99" s="1281">
        <f t="shared" si="154"/>
        <v>1375</v>
      </c>
      <c r="CT99" s="1281">
        <f t="shared" si="154"/>
        <v>1375</v>
      </c>
      <c r="CU99" s="1281">
        <f t="shared" si="154"/>
        <v>1375</v>
      </c>
      <c r="CV99" s="1281">
        <f t="shared" si="154"/>
        <v>1375</v>
      </c>
      <c r="CW99" s="1281">
        <f t="shared" si="154"/>
        <v>1375</v>
      </c>
      <c r="CX99" s="1281">
        <f t="shared" si="154"/>
        <v>1375</v>
      </c>
      <c r="CY99" s="1281">
        <f t="shared" si="154"/>
        <v>1375</v>
      </c>
      <c r="CZ99" s="1281">
        <f t="shared" si="154"/>
        <v>1375</v>
      </c>
      <c r="DA99" s="1281">
        <f t="shared" si="154"/>
        <v>1375</v>
      </c>
      <c r="DB99" s="1281">
        <f t="shared" si="154"/>
        <v>1375</v>
      </c>
      <c r="DC99" s="623">
        <f t="shared" si="127"/>
        <v>1375</v>
      </c>
      <c r="DD99" s="623">
        <f t="shared" si="155"/>
        <v>1375</v>
      </c>
      <c r="DE99" s="623">
        <f t="shared" si="155"/>
        <v>1375</v>
      </c>
      <c r="DF99" s="623">
        <f t="shared" si="155"/>
        <v>1375</v>
      </c>
      <c r="DG99" s="623">
        <f t="shared" si="155"/>
        <v>1375</v>
      </c>
      <c r="DH99" s="623">
        <f t="shared" si="155"/>
        <v>1375</v>
      </c>
      <c r="DI99" s="623">
        <f t="shared" si="155"/>
        <v>1375</v>
      </c>
      <c r="DJ99" s="623">
        <f t="shared" si="155"/>
        <v>1375</v>
      </c>
      <c r="DK99" s="623">
        <f t="shared" si="155"/>
        <v>1375</v>
      </c>
      <c r="DL99" s="623">
        <f t="shared" si="155"/>
        <v>1375</v>
      </c>
      <c r="DM99" s="623">
        <f t="shared" si="155"/>
        <v>1375</v>
      </c>
      <c r="DN99" s="623">
        <f t="shared" si="155"/>
        <v>1375</v>
      </c>
      <c r="DO99" s="1281">
        <f t="shared" si="129"/>
        <v>1375</v>
      </c>
      <c r="DP99" s="1281">
        <f t="shared" si="156"/>
        <v>1375</v>
      </c>
      <c r="DQ99" s="1281">
        <f t="shared" si="156"/>
        <v>1375</v>
      </c>
      <c r="DR99" s="1281">
        <f t="shared" si="156"/>
        <v>1375</v>
      </c>
      <c r="DS99" s="1281">
        <f t="shared" si="156"/>
        <v>1375</v>
      </c>
      <c r="DT99" s="1281">
        <f t="shared" si="156"/>
        <v>1375</v>
      </c>
      <c r="DU99" s="1281">
        <f t="shared" si="156"/>
        <v>1375</v>
      </c>
      <c r="DV99" s="1281">
        <f t="shared" si="156"/>
        <v>1375</v>
      </c>
      <c r="DW99" s="1281">
        <f t="shared" si="156"/>
        <v>1375</v>
      </c>
      <c r="DX99" s="1281">
        <f t="shared" si="156"/>
        <v>1375</v>
      </c>
      <c r="DY99" s="1281">
        <f t="shared" si="156"/>
        <v>1375</v>
      </c>
      <c r="DZ99" s="1281">
        <f t="shared" si="156"/>
        <v>1375</v>
      </c>
      <c r="EA99" s="623">
        <f t="shared" si="131"/>
        <v>1375</v>
      </c>
      <c r="EB99" s="623">
        <f t="shared" si="157"/>
        <v>1375</v>
      </c>
      <c r="EC99" s="623">
        <f t="shared" si="157"/>
        <v>1375</v>
      </c>
      <c r="ED99" s="623">
        <f t="shared" si="157"/>
        <v>1375</v>
      </c>
      <c r="EE99" s="623">
        <f t="shared" si="157"/>
        <v>1375</v>
      </c>
      <c r="EF99" s="623">
        <f t="shared" si="157"/>
        <v>1375</v>
      </c>
      <c r="EG99" s="623">
        <f t="shared" si="157"/>
        <v>1375</v>
      </c>
      <c r="EH99" s="623">
        <f t="shared" si="157"/>
        <v>1375</v>
      </c>
      <c r="EI99" s="623">
        <f t="shared" si="157"/>
        <v>1375</v>
      </c>
      <c r="EJ99" s="623">
        <f t="shared" si="157"/>
        <v>1375</v>
      </c>
      <c r="EK99" s="623">
        <f t="shared" si="157"/>
        <v>1375</v>
      </c>
      <c r="EL99" s="623">
        <f t="shared" si="157"/>
        <v>1375</v>
      </c>
    </row>
    <row r="100" spans="1:142">
      <c r="A100" s="7" t="str">
        <f>IF('Rent Roll_RedIQ 1'!B93&gt;0,'Rent Roll_RedIQ 1'!B93,"")</f>
        <v>916</v>
      </c>
      <c r="B100" s="7" t="str">
        <f>IF('Rent Roll_RedIQ 1'!C93&gt;0,'Rent Roll_RedIQ 1'!C93,"")</f>
        <v>B2</v>
      </c>
      <c r="C100" s="614">
        <f>IF('Rent Roll_RedIQ 1'!K93&gt;0,'Rent Roll_RedIQ 1'!K93,0)</f>
        <v>1400</v>
      </c>
      <c r="D100" s="615">
        <f>IF('Rent Roll_RedIQ 1'!J93&gt;0,'Rent Roll_RedIQ 1'!J93,"")</f>
        <v>1500</v>
      </c>
      <c r="E100" s="624">
        <f t="shared" si="133"/>
        <v>7.1428571428571397E-2</v>
      </c>
      <c r="F100" s="194"/>
      <c r="G100" s="194"/>
      <c r="H100" s="616">
        <f t="shared" si="134"/>
        <v>1400</v>
      </c>
      <c r="I100" s="1200">
        <f>IF('Rent Roll_RedIQ 1'!S93&gt;0,'Rent Roll_RedIQ 1'!S93,Purchase_Date-1)</f>
        <v>45838</v>
      </c>
      <c r="J100" s="617">
        <f t="shared" si="135"/>
        <v>1400</v>
      </c>
      <c r="K100" s="1205">
        <f t="shared" si="136"/>
        <v>46203</v>
      </c>
      <c r="L100" s="618">
        <f t="shared" si="135"/>
        <v>1400</v>
      </c>
      <c r="M100" s="1208">
        <f t="shared" si="137"/>
        <v>46568</v>
      </c>
      <c r="N100" s="614">
        <f t="shared" si="111"/>
        <v>1400</v>
      </c>
      <c r="O100" s="614">
        <f t="shared" si="112"/>
        <v>1400</v>
      </c>
      <c r="P100" s="614">
        <f t="shared" si="113"/>
        <v>1400</v>
      </c>
      <c r="Q100" s="614">
        <f t="shared" si="114"/>
        <v>1400</v>
      </c>
      <c r="R100" s="614">
        <f t="shared" si="115"/>
        <v>1400</v>
      </c>
      <c r="S100" s="614">
        <f t="shared" si="116"/>
        <v>1400</v>
      </c>
      <c r="T100" s="614">
        <f t="shared" si="117"/>
        <v>1400</v>
      </c>
      <c r="U100" s="619"/>
      <c r="V100" s="614"/>
      <c r="W100" s="620">
        <f t="shared" si="146"/>
        <v>1400</v>
      </c>
      <c r="X100" s="620">
        <f t="shared" si="160"/>
        <v>1400</v>
      </c>
      <c r="Y100" s="620">
        <f t="shared" si="160"/>
        <v>1400</v>
      </c>
      <c r="Z100" s="620">
        <f t="shared" si="160"/>
        <v>1400</v>
      </c>
      <c r="AA100" s="620">
        <f t="shared" si="160"/>
        <v>1400</v>
      </c>
      <c r="AB100" s="620">
        <f t="shared" si="160"/>
        <v>1400</v>
      </c>
      <c r="AC100" s="620">
        <f t="shared" si="160"/>
        <v>1400</v>
      </c>
      <c r="AD100" s="620">
        <f t="shared" si="160"/>
        <v>1400</v>
      </c>
      <c r="AE100" s="620">
        <f t="shared" si="160"/>
        <v>1400</v>
      </c>
      <c r="AF100" s="620">
        <f t="shared" si="160"/>
        <v>1400</v>
      </c>
      <c r="AG100" s="620">
        <f t="shared" si="160"/>
        <v>1400</v>
      </c>
      <c r="AH100" s="620">
        <f t="shared" si="160"/>
        <v>1400</v>
      </c>
      <c r="AI100" s="621">
        <f t="shared" si="118"/>
        <v>1400</v>
      </c>
      <c r="AJ100" s="621">
        <f t="shared" si="159"/>
        <v>1400</v>
      </c>
      <c r="AK100" s="621">
        <f t="shared" si="159"/>
        <v>1400</v>
      </c>
      <c r="AL100" s="621">
        <f t="shared" si="159"/>
        <v>1400</v>
      </c>
      <c r="AM100" s="621">
        <f t="shared" si="159"/>
        <v>1400</v>
      </c>
      <c r="AN100" s="621">
        <f t="shared" si="159"/>
        <v>1400</v>
      </c>
      <c r="AO100" s="621">
        <f t="shared" si="159"/>
        <v>1400</v>
      </c>
      <c r="AP100" s="621">
        <f t="shared" si="159"/>
        <v>1400</v>
      </c>
      <c r="AQ100" s="621">
        <f t="shared" si="159"/>
        <v>1400</v>
      </c>
      <c r="AR100" s="621">
        <f t="shared" si="159"/>
        <v>1400</v>
      </c>
      <c r="AS100" s="621">
        <f t="shared" si="159"/>
        <v>1400</v>
      </c>
      <c r="AT100" s="621">
        <f t="shared" si="159"/>
        <v>1400</v>
      </c>
      <c r="AU100" s="622">
        <f t="shared" si="119"/>
        <v>1400</v>
      </c>
      <c r="AV100" s="622">
        <f t="shared" si="148"/>
        <v>1400</v>
      </c>
      <c r="AW100" s="622">
        <f t="shared" si="148"/>
        <v>1400</v>
      </c>
      <c r="AX100" s="622">
        <f t="shared" si="148"/>
        <v>1400</v>
      </c>
      <c r="AY100" s="622">
        <f t="shared" si="148"/>
        <v>1400</v>
      </c>
      <c r="AZ100" s="622">
        <f t="shared" si="148"/>
        <v>1400</v>
      </c>
      <c r="BA100" s="622">
        <f t="shared" si="148"/>
        <v>1400</v>
      </c>
      <c r="BB100" s="622">
        <f t="shared" si="148"/>
        <v>1400</v>
      </c>
      <c r="BC100" s="622">
        <f t="shared" si="148"/>
        <v>1400</v>
      </c>
      <c r="BD100" s="622">
        <f t="shared" si="148"/>
        <v>1400</v>
      </c>
      <c r="BE100" s="622">
        <f t="shared" si="148"/>
        <v>1400</v>
      </c>
      <c r="BF100" s="622">
        <f t="shared" si="148"/>
        <v>1400</v>
      </c>
      <c r="BG100" s="623">
        <f t="shared" si="141"/>
        <v>1400</v>
      </c>
      <c r="BH100" s="623">
        <f t="shared" si="151"/>
        <v>1400</v>
      </c>
      <c r="BI100" s="623">
        <f t="shared" si="151"/>
        <v>1400</v>
      </c>
      <c r="BJ100" s="623">
        <f t="shared" si="151"/>
        <v>1400</v>
      </c>
      <c r="BK100" s="623">
        <f t="shared" si="151"/>
        <v>1400</v>
      </c>
      <c r="BL100" s="623">
        <f t="shared" si="151"/>
        <v>1400</v>
      </c>
      <c r="BM100" s="623">
        <f t="shared" si="151"/>
        <v>1400</v>
      </c>
      <c r="BN100" s="623">
        <f t="shared" si="151"/>
        <v>1400</v>
      </c>
      <c r="BO100" s="623">
        <f t="shared" si="151"/>
        <v>1400</v>
      </c>
      <c r="BP100" s="623">
        <f t="shared" si="151"/>
        <v>1400</v>
      </c>
      <c r="BQ100" s="623">
        <f t="shared" si="151"/>
        <v>1400</v>
      </c>
      <c r="BR100" s="623">
        <f t="shared" si="151"/>
        <v>1400</v>
      </c>
      <c r="BS100" s="1281">
        <f t="shared" si="121"/>
        <v>1400</v>
      </c>
      <c r="BT100" s="1281">
        <f t="shared" si="152"/>
        <v>1400</v>
      </c>
      <c r="BU100" s="1281">
        <f t="shared" si="152"/>
        <v>1400</v>
      </c>
      <c r="BV100" s="1281">
        <f t="shared" si="152"/>
        <v>1400</v>
      </c>
      <c r="BW100" s="1281">
        <f t="shared" si="152"/>
        <v>1400</v>
      </c>
      <c r="BX100" s="1281">
        <f t="shared" si="152"/>
        <v>1400</v>
      </c>
      <c r="BY100" s="1281">
        <f t="shared" si="152"/>
        <v>1400</v>
      </c>
      <c r="BZ100" s="1281">
        <f t="shared" si="152"/>
        <v>1400</v>
      </c>
      <c r="CA100" s="1281">
        <f t="shared" si="152"/>
        <v>1400</v>
      </c>
      <c r="CB100" s="1281">
        <f t="shared" si="152"/>
        <v>1400</v>
      </c>
      <c r="CC100" s="1281">
        <f t="shared" si="152"/>
        <v>1400</v>
      </c>
      <c r="CD100" s="1281">
        <f t="shared" si="152"/>
        <v>1400</v>
      </c>
      <c r="CE100" s="623">
        <f t="shared" si="123"/>
        <v>1400</v>
      </c>
      <c r="CF100" s="623">
        <f t="shared" si="153"/>
        <v>1400</v>
      </c>
      <c r="CG100" s="623">
        <f t="shared" si="153"/>
        <v>1400</v>
      </c>
      <c r="CH100" s="623">
        <f t="shared" si="153"/>
        <v>1400</v>
      </c>
      <c r="CI100" s="623">
        <f t="shared" si="153"/>
        <v>1400</v>
      </c>
      <c r="CJ100" s="623">
        <f t="shared" si="153"/>
        <v>1400</v>
      </c>
      <c r="CK100" s="623">
        <f t="shared" si="153"/>
        <v>1400</v>
      </c>
      <c r="CL100" s="623">
        <f t="shared" si="153"/>
        <v>1400</v>
      </c>
      <c r="CM100" s="623">
        <f t="shared" si="153"/>
        <v>1400</v>
      </c>
      <c r="CN100" s="623">
        <f t="shared" si="153"/>
        <v>1400</v>
      </c>
      <c r="CO100" s="623">
        <f t="shared" si="153"/>
        <v>1400</v>
      </c>
      <c r="CP100" s="623">
        <f t="shared" si="153"/>
        <v>1400</v>
      </c>
      <c r="CQ100" s="1281">
        <f t="shared" si="125"/>
        <v>1400</v>
      </c>
      <c r="CR100" s="1281">
        <f t="shared" si="154"/>
        <v>1400</v>
      </c>
      <c r="CS100" s="1281">
        <f t="shared" si="154"/>
        <v>1400</v>
      </c>
      <c r="CT100" s="1281">
        <f t="shared" si="154"/>
        <v>1400</v>
      </c>
      <c r="CU100" s="1281">
        <f t="shared" si="154"/>
        <v>1400</v>
      </c>
      <c r="CV100" s="1281">
        <f t="shared" si="154"/>
        <v>1400</v>
      </c>
      <c r="CW100" s="1281">
        <f t="shared" si="154"/>
        <v>1400</v>
      </c>
      <c r="CX100" s="1281">
        <f t="shared" si="154"/>
        <v>1400</v>
      </c>
      <c r="CY100" s="1281">
        <f t="shared" si="154"/>
        <v>1400</v>
      </c>
      <c r="CZ100" s="1281">
        <f t="shared" si="154"/>
        <v>1400</v>
      </c>
      <c r="DA100" s="1281">
        <f t="shared" si="154"/>
        <v>1400</v>
      </c>
      <c r="DB100" s="1281">
        <f t="shared" si="154"/>
        <v>1400</v>
      </c>
      <c r="DC100" s="623">
        <f t="shared" si="127"/>
        <v>1400</v>
      </c>
      <c r="DD100" s="623">
        <f t="shared" si="155"/>
        <v>1400</v>
      </c>
      <c r="DE100" s="623">
        <f t="shared" si="155"/>
        <v>1400</v>
      </c>
      <c r="DF100" s="623">
        <f t="shared" si="155"/>
        <v>1400</v>
      </c>
      <c r="DG100" s="623">
        <f t="shared" si="155"/>
        <v>1400</v>
      </c>
      <c r="DH100" s="623">
        <f t="shared" si="155"/>
        <v>1400</v>
      </c>
      <c r="DI100" s="623">
        <f t="shared" si="155"/>
        <v>1400</v>
      </c>
      <c r="DJ100" s="623">
        <f t="shared" si="155"/>
        <v>1400</v>
      </c>
      <c r="DK100" s="623">
        <f t="shared" si="155"/>
        <v>1400</v>
      </c>
      <c r="DL100" s="623">
        <f t="shared" si="155"/>
        <v>1400</v>
      </c>
      <c r="DM100" s="623">
        <f t="shared" si="155"/>
        <v>1400</v>
      </c>
      <c r="DN100" s="623">
        <f t="shared" si="155"/>
        <v>1400</v>
      </c>
      <c r="DO100" s="1281">
        <f t="shared" si="129"/>
        <v>1400</v>
      </c>
      <c r="DP100" s="1281">
        <f t="shared" si="156"/>
        <v>1400</v>
      </c>
      <c r="DQ100" s="1281">
        <f t="shared" si="156"/>
        <v>1400</v>
      </c>
      <c r="DR100" s="1281">
        <f t="shared" si="156"/>
        <v>1400</v>
      </c>
      <c r="DS100" s="1281">
        <f t="shared" si="156"/>
        <v>1400</v>
      </c>
      <c r="DT100" s="1281">
        <f t="shared" si="156"/>
        <v>1400</v>
      </c>
      <c r="DU100" s="1281">
        <f t="shared" si="156"/>
        <v>1400</v>
      </c>
      <c r="DV100" s="1281">
        <f t="shared" si="156"/>
        <v>1400</v>
      </c>
      <c r="DW100" s="1281">
        <f t="shared" si="156"/>
        <v>1400</v>
      </c>
      <c r="DX100" s="1281">
        <f t="shared" si="156"/>
        <v>1400</v>
      </c>
      <c r="DY100" s="1281">
        <f t="shared" si="156"/>
        <v>1400</v>
      </c>
      <c r="DZ100" s="1281">
        <f t="shared" si="156"/>
        <v>1400</v>
      </c>
      <c r="EA100" s="623">
        <f t="shared" si="131"/>
        <v>1400</v>
      </c>
      <c r="EB100" s="623">
        <f t="shared" si="157"/>
        <v>1400</v>
      </c>
      <c r="EC100" s="623">
        <f t="shared" si="157"/>
        <v>1400</v>
      </c>
      <c r="ED100" s="623">
        <f t="shared" si="157"/>
        <v>1400</v>
      </c>
      <c r="EE100" s="623">
        <f t="shared" si="157"/>
        <v>1400</v>
      </c>
      <c r="EF100" s="623">
        <f t="shared" si="157"/>
        <v>1400</v>
      </c>
      <c r="EG100" s="623">
        <f t="shared" si="157"/>
        <v>1400</v>
      </c>
      <c r="EH100" s="623">
        <f t="shared" si="157"/>
        <v>1400</v>
      </c>
      <c r="EI100" s="623">
        <f t="shared" si="157"/>
        <v>1400</v>
      </c>
      <c r="EJ100" s="623">
        <f t="shared" si="157"/>
        <v>1400</v>
      </c>
      <c r="EK100" s="623">
        <f t="shared" si="157"/>
        <v>1400</v>
      </c>
      <c r="EL100" s="623">
        <f t="shared" si="157"/>
        <v>1400</v>
      </c>
    </row>
    <row r="101" spans="1:142">
      <c r="A101" s="7" t="str">
        <f>IF('Rent Roll_RedIQ 1'!B94&gt;0,'Rent Roll_RedIQ 1'!B94,"")</f>
        <v>925</v>
      </c>
      <c r="B101" s="7" t="str">
        <f>IF('Rent Roll_RedIQ 1'!C94&gt;0,'Rent Roll_RedIQ 1'!C94,"")</f>
        <v>A1</v>
      </c>
      <c r="C101" s="614">
        <f>IF('Rent Roll_RedIQ 1'!K94&gt;0,'Rent Roll_RedIQ 1'!K94,0)</f>
        <v>1160</v>
      </c>
      <c r="D101" s="615">
        <f>IF('Rent Roll_RedIQ 1'!J94&gt;0,'Rent Roll_RedIQ 1'!J94,"")</f>
        <v>1200</v>
      </c>
      <c r="E101" s="624">
        <f t="shared" si="133"/>
        <v>3.4482758620689724E-2</v>
      </c>
      <c r="F101" s="194"/>
      <c r="G101" s="194"/>
      <c r="H101" s="616">
        <f t="shared" si="134"/>
        <v>1160</v>
      </c>
      <c r="I101" s="1200">
        <f>IF('Rent Roll_RedIQ 1'!S94&gt;0,'Rent Roll_RedIQ 1'!S94,Purchase_Date-1)</f>
        <v>45838</v>
      </c>
      <c r="J101" s="617">
        <f t="shared" si="135"/>
        <v>1160</v>
      </c>
      <c r="K101" s="1205">
        <f t="shared" si="136"/>
        <v>46203</v>
      </c>
      <c r="L101" s="618">
        <f t="shared" si="135"/>
        <v>1160</v>
      </c>
      <c r="M101" s="1208">
        <f t="shared" si="137"/>
        <v>46568</v>
      </c>
      <c r="N101" s="614">
        <f t="shared" si="111"/>
        <v>1160</v>
      </c>
      <c r="O101" s="614">
        <f t="shared" si="112"/>
        <v>1160</v>
      </c>
      <c r="P101" s="614">
        <f t="shared" si="113"/>
        <v>1160</v>
      </c>
      <c r="Q101" s="614">
        <f t="shared" si="114"/>
        <v>1160</v>
      </c>
      <c r="R101" s="614">
        <f t="shared" si="115"/>
        <v>1160</v>
      </c>
      <c r="S101" s="614">
        <f t="shared" si="116"/>
        <v>1160</v>
      </c>
      <c r="T101" s="614">
        <f t="shared" si="117"/>
        <v>1160</v>
      </c>
      <c r="U101" s="619"/>
      <c r="V101" s="614"/>
      <c r="W101" s="620">
        <f t="shared" si="146"/>
        <v>1160</v>
      </c>
      <c r="X101" s="620">
        <f t="shared" ref="X101:AH101" si="161">IF($I101&gt;=X$11,$C101,$H101)</f>
        <v>1160</v>
      </c>
      <c r="Y101" s="620">
        <f t="shared" si="161"/>
        <v>1160</v>
      </c>
      <c r="Z101" s="620">
        <f t="shared" si="161"/>
        <v>1160</v>
      </c>
      <c r="AA101" s="620">
        <f t="shared" si="161"/>
        <v>1160</v>
      </c>
      <c r="AB101" s="620">
        <f t="shared" si="161"/>
        <v>1160</v>
      </c>
      <c r="AC101" s="620">
        <f t="shared" si="161"/>
        <v>1160</v>
      </c>
      <c r="AD101" s="620">
        <f t="shared" si="161"/>
        <v>1160</v>
      </c>
      <c r="AE101" s="620">
        <f t="shared" si="161"/>
        <v>1160</v>
      </c>
      <c r="AF101" s="620">
        <f t="shared" si="161"/>
        <v>1160</v>
      </c>
      <c r="AG101" s="620">
        <f t="shared" si="161"/>
        <v>1160</v>
      </c>
      <c r="AH101" s="620">
        <f t="shared" si="161"/>
        <v>1160</v>
      </c>
      <c r="AI101" s="621">
        <f t="shared" si="118"/>
        <v>1160</v>
      </c>
      <c r="AJ101" s="621">
        <f t="shared" si="159"/>
        <v>1160</v>
      </c>
      <c r="AK101" s="621">
        <f t="shared" si="159"/>
        <v>1160</v>
      </c>
      <c r="AL101" s="621">
        <f t="shared" si="159"/>
        <v>1160</v>
      </c>
      <c r="AM101" s="621">
        <f t="shared" si="159"/>
        <v>1160</v>
      </c>
      <c r="AN101" s="621">
        <f t="shared" si="159"/>
        <v>1160</v>
      </c>
      <c r="AO101" s="621">
        <f t="shared" si="159"/>
        <v>1160</v>
      </c>
      <c r="AP101" s="621">
        <f t="shared" si="159"/>
        <v>1160</v>
      </c>
      <c r="AQ101" s="621">
        <f t="shared" si="159"/>
        <v>1160</v>
      </c>
      <c r="AR101" s="621">
        <f t="shared" si="159"/>
        <v>1160</v>
      </c>
      <c r="AS101" s="621">
        <f t="shared" si="159"/>
        <v>1160</v>
      </c>
      <c r="AT101" s="621">
        <f t="shared" si="159"/>
        <v>1160</v>
      </c>
      <c r="AU101" s="622">
        <f t="shared" si="119"/>
        <v>1160</v>
      </c>
      <c r="AV101" s="622">
        <f t="shared" si="148"/>
        <v>1160</v>
      </c>
      <c r="AW101" s="622">
        <f t="shared" si="148"/>
        <v>1160</v>
      </c>
      <c r="AX101" s="622">
        <f t="shared" si="148"/>
        <v>1160</v>
      </c>
      <c r="AY101" s="622">
        <f t="shared" si="148"/>
        <v>1160</v>
      </c>
      <c r="AZ101" s="622">
        <f t="shared" si="148"/>
        <v>1160</v>
      </c>
      <c r="BA101" s="622">
        <f t="shared" si="148"/>
        <v>1160</v>
      </c>
      <c r="BB101" s="622">
        <f t="shared" si="148"/>
        <v>1160</v>
      </c>
      <c r="BC101" s="622">
        <f t="shared" si="148"/>
        <v>1160</v>
      </c>
      <c r="BD101" s="622">
        <f t="shared" si="148"/>
        <v>1160</v>
      </c>
      <c r="BE101" s="622">
        <f t="shared" si="148"/>
        <v>1160</v>
      </c>
      <c r="BF101" s="622">
        <f t="shared" si="148"/>
        <v>1160</v>
      </c>
      <c r="BG101" s="623">
        <f t="shared" si="141"/>
        <v>1160</v>
      </c>
      <c r="BH101" s="623">
        <f t="shared" si="151"/>
        <v>1160</v>
      </c>
      <c r="BI101" s="623">
        <f t="shared" si="151"/>
        <v>1160</v>
      </c>
      <c r="BJ101" s="623">
        <f t="shared" si="151"/>
        <v>1160</v>
      </c>
      <c r="BK101" s="623">
        <f t="shared" si="151"/>
        <v>1160</v>
      </c>
      <c r="BL101" s="623">
        <f t="shared" si="151"/>
        <v>1160</v>
      </c>
      <c r="BM101" s="623">
        <f t="shared" si="151"/>
        <v>1160</v>
      </c>
      <c r="BN101" s="623">
        <f t="shared" si="151"/>
        <v>1160</v>
      </c>
      <c r="BO101" s="623">
        <f t="shared" si="151"/>
        <v>1160</v>
      </c>
      <c r="BP101" s="623">
        <f t="shared" si="151"/>
        <v>1160</v>
      </c>
      <c r="BQ101" s="623">
        <f t="shared" si="151"/>
        <v>1160</v>
      </c>
      <c r="BR101" s="623">
        <f t="shared" si="151"/>
        <v>1160</v>
      </c>
      <c r="BS101" s="1281">
        <f t="shared" si="121"/>
        <v>1160</v>
      </c>
      <c r="BT101" s="1281">
        <f t="shared" si="152"/>
        <v>1160</v>
      </c>
      <c r="BU101" s="1281">
        <f t="shared" si="152"/>
        <v>1160</v>
      </c>
      <c r="BV101" s="1281">
        <f t="shared" si="152"/>
        <v>1160</v>
      </c>
      <c r="BW101" s="1281">
        <f t="shared" si="152"/>
        <v>1160</v>
      </c>
      <c r="BX101" s="1281">
        <f t="shared" si="152"/>
        <v>1160</v>
      </c>
      <c r="BY101" s="1281">
        <f t="shared" si="152"/>
        <v>1160</v>
      </c>
      <c r="BZ101" s="1281">
        <f t="shared" si="152"/>
        <v>1160</v>
      </c>
      <c r="CA101" s="1281">
        <f t="shared" si="152"/>
        <v>1160</v>
      </c>
      <c r="CB101" s="1281">
        <f t="shared" si="152"/>
        <v>1160</v>
      </c>
      <c r="CC101" s="1281">
        <f t="shared" si="152"/>
        <v>1160</v>
      </c>
      <c r="CD101" s="1281">
        <f t="shared" si="152"/>
        <v>1160</v>
      </c>
      <c r="CE101" s="623">
        <f t="shared" si="123"/>
        <v>1160</v>
      </c>
      <c r="CF101" s="623">
        <f t="shared" si="153"/>
        <v>1160</v>
      </c>
      <c r="CG101" s="623">
        <f t="shared" si="153"/>
        <v>1160</v>
      </c>
      <c r="CH101" s="623">
        <f t="shared" si="153"/>
        <v>1160</v>
      </c>
      <c r="CI101" s="623">
        <f t="shared" si="153"/>
        <v>1160</v>
      </c>
      <c r="CJ101" s="623">
        <f t="shared" si="153"/>
        <v>1160</v>
      </c>
      <c r="CK101" s="623">
        <f t="shared" si="153"/>
        <v>1160</v>
      </c>
      <c r="CL101" s="623">
        <f t="shared" si="153"/>
        <v>1160</v>
      </c>
      <c r="CM101" s="623">
        <f t="shared" si="153"/>
        <v>1160</v>
      </c>
      <c r="CN101" s="623">
        <f t="shared" si="153"/>
        <v>1160</v>
      </c>
      <c r="CO101" s="623">
        <f t="shared" si="153"/>
        <v>1160</v>
      </c>
      <c r="CP101" s="623">
        <f t="shared" si="153"/>
        <v>1160</v>
      </c>
      <c r="CQ101" s="1281">
        <f t="shared" si="125"/>
        <v>1160</v>
      </c>
      <c r="CR101" s="1281">
        <f t="shared" si="154"/>
        <v>1160</v>
      </c>
      <c r="CS101" s="1281">
        <f t="shared" si="154"/>
        <v>1160</v>
      </c>
      <c r="CT101" s="1281">
        <f t="shared" si="154"/>
        <v>1160</v>
      </c>
      <c r="CU101" s="1281">
        <f t="shared" si="154"/>
        <v>1160</v>
      </c>
      <c r="CV101" s="1281">
        <f t="shared" si="154"/>
        <v>1160</v>
      </c>
      <c r="CW101" s="1281">
        <f t="shared" si="154"/>
        <v>1160</v>
      </c>
      <c r="CX101" s="1281">
        <f t="shared" si="154"/>
        <v>1160</v>
      </c>
      <c r="CY101" s="1281">
        <f t="shared" si="154"/>
        <v>1160</v>
      </c>
      <c r="CZ101" s="1281">
        <f t="shared" si="154"/>
        <v>1160</v>
      </c>
      <c r="DA101" s="1281">
        <f t="shared" si="154"/>
        <v>1160</v>
      </c>
      <c r="DB101" s="1281">
        <f t="shared" si="154"/>
        <v>1160</v>
      </c>
      <c r="DC101" s="623">
        <f t="shared" si="127"/>
        <v>1160</v>
      </c>
      <c r="DD101" s="623">
        <f t="shared" si="155"/>
        <v>1160</v>
      </c>
      <c r="DE101" s="623">
        <f t="shared" si="155"/>
        <v>1160</v>
      </c>
      <c r="DF101" s="623">
        <f t="shared" si="155"/>
        <v>1160</v>
      </c>
      <c r="DG101" s="623">
        <f t="shared" si="155"/>
        <v>1160</v>
      </c>
      <c r="DH101" s="623">
        <f t="shared" si="155"/>
        <v>1160</v>
      </c>
      <c r="DI101" s="623">
        <f t="shared" si="155"/>
        <v>1160</v>
      </c>
      <c r="DJ101" s="623">
        <f t="shared" si="155"/>
        <v>1160</v>
      </c>
      <c r="DK101" s="623">
        <f t="shared" si="155"/>
        <v>1160</v>
      </c>
      <c r="DL101" s="623">
        <f t="shared" si="155"/>
        <v>1160</v>
      </c>
      <c r="DM101" s="623">
        <f t="shared" si="155"/>
        <v>1160</v>
      </c>
      <c r="DN101" s="623">
        <f t="shared" si="155"/>
        <v>1160</v>
      </c>
      <c r="DO101" s="1281">
        <f t="shared" si="129"/>
        <v>1160</v>
      </c>
      <c r="DP101" s="1281">
        <f t="shared" si="156"/>
        <v>1160</v>
      </c>
      <c r="DQ101" s="1281">
        <f t="shared" si="156"/>
        <v>1160</v>
      </c>
      <c r="DR101" s="1281">
        <f t="shared" si="156"/>
        <v>1160</v>
      </c>
      <c r="DS101" s="1281">
        <f t="shared" si="156"/>
        <v>1160</v>
      </c>
      <c r="DT101" s="1281">
        <f t="shared" si="156"/>
        <v>1160</v>
      </c>
      <c r="DU101" s="1281">
        <f t="shared" si="156"/>
        <v>1160</v>
      </c>
      <c r="DV101" s="1281">
        <f t="shared" si="156"/>
        <v>1160</v>
      </c>
      <c r="DW101" s="1281">
        <f t="shared" si="156"/>
        <v>1160</v>
      </c>
      <c r="DX101" s="1281">
        <f t="shared" si="156"/>
        <v>1160</v>
      </c>
      <c r="DY101" s="1281">
        <f t="shared" si="156"/>
        <v>1160</v>
      </c>
      <c r="DZ101" s="1281">
        <f t="shared" si="156"/>
        <v>1160</v>
      </c>
      <c r="EA101" s="623">
        <f t="shared" si="131"/>
        <v>1160</v>
      </c>
      <c r="EB101" s="623">
        <f t="shared" si="157"/>
        <v>1160</v>
      </c>
      <c r="EC101" s="623">
        <f t="shared" si="157"/>
        <v>1160</v>
      </c>
      <c r="ED101" s="623">
        <f t="shared" si="157"/>
        <v>1160</v>
      </c>
      <c r="EE101" s="623">
        <f t="shared" si="157"/>
        <v>1160</v>
      </c>
      <c r="EF101" s="623">
        <f t="shared" si="157"/>
        <v>1160</v>
      </c>
      <c r="EG101" s="623">
        <f t="shared" si="157"/>
        <v>1160</v>
      </c>
      <c r="EH101" s="623">
        <f t="shared" si="157"/>
        <v>1160</v>
      </c>
      <c r="EI101" s="623">
        <f t="shared" si="157"/>
        <v>1160</v>
      </c>
      <c r="EJ101" s="623">
        <f t="shared" si="157"/>
        <v>1160</v>
      </c>
      <c r="EK101" s="623">
        <f t="shared" si="157"/>
        <v>1160</v>
      </c>
      <c r="EL101" s="623">
        <f t="shared" si="157"/>
        <v>1160</v>
      </c>
    </row>
    <row r="102" spans="1:142">
      <c r="A102" s="7" t="str">
        <f>IF('Rent Roll_RedIQ 1'!B95&gt;0,'Rent Roll_RedIQ 1'!B95,"")</f>
        <v>933</v>
      </c>
      <c r="B102" s="7" t="str">
        <f>IF('Rent Roll_RedIQ 1'!C95&gt;0,'Rent Roll_RedIQ 1'!C95,"")</f>
        <v>B2</v>
      </c>
      <c r="C102" s="614">
        <f>IF('Rent Roll_RedIQ 1'!K95&gt;0,'Rent Roll_RedIQ 1'!K95,0)</f>
        <v>1425</v>
      </c>
      <c r="D102" s="615">
        <f>IF('Rent Roll_RedIQ 1'!J95&gt;0,'Rent Roll_RedIQ 1'!J95,"")</f>
        <v>1500</v>
      </c>
      <c r="E102" s="624">
        <f t="shared" si="133"/>
        <v>5.2631578947368363E-2</v>
      </c>
      <c r="F102" s="194"/>
      <c r="G102" s="194"/>
      <c r="H102" s="616">
        <f t="shared" si="134"/>
        <v>1425</v>
      </c>
      <c r="I102" s="1200">
        <f>IF('Rent Roll_RedIQ 1'!S95&gt;0,'Rent Roll_RedIQ 1'!S95,Purchase_Date-1)</f>
        <v>45838</v>
      </c>
      <c r="J102" s="617">
        <f t="shared" si="135"/>
        <v>1425</v>
      </c>
      <c r="K102" s="1205">
        <f t="shared" si="136"/>
        <v>46203</v>
      </c>
      <c r="L102" s="618">
        <f t="shared" si="135"/>
        <v>1425</v>
      </c>
      <c r="M102" s="1208">
        <f t="shared" si="137"/>
        <v>46568</v>
      </c>
      <c r="N102" s="614">
        <f t="shared" si="111"/>
        <v>1425</v>
      </c>
      <c r="O102" s="614">
        <f t="shared" si="112"/>
        <v>1425</v>
      </c>
      <c r="P102" s="614">
        <f t="shared" si="113"/>
        <v>1425</v>
      </c>
      <c r="Q102" s="614">
        <f t="shared" si="114"/>
        <v>1425</v>
      </c>
      <c r="R102" s="614">
        <f t="shared" si="115"/>
        <v>1425</v>
      </c>
      <c r="S102" s="614">
        <f t="shared" si="116"/>
        <v>1425</v>
      </c>
      <c r="T102" s="614">
        <f t="shared" si="117"/>
        <v>1425</v>
      </c>
      <c r="U102" s="619"/>
      <c r="V102" s="614"/>
      <c r="W102" s="620">
        <f t="shared" si="146"/>
        <v>1425</v>
      </c>
      <c r="X102" s="620">
        <f t="shared" ref="X102:AH102" si="162">IF($I102&gt;=X$11,$C102,$H102)</f>
        <v>1425</v>
      </c>
      <c r="Y102" s="620">
        <f t="shared" si="162"/>
        <v>1425</v>
      </c>
      <c r="Z102" s="620">
        <f t="shared" si="162"/>
        <v>1425</v>
      </c>
      <c r="AA102" s="620">
        <f t="shared" si="162"/>
        <v>1425</v>
      </c>
      <c r="AB102" s="620">
        <f t="shared" si="162"/>
        <v>1425</v>
      </c>
      <c r="AC102" s="620">
        <f t="shared" si="162"/>
        <v>1425</v>
      </c>
      <c r="AD102" s="620">
        <f t="shared" si="162"/>
        <v>1425</v>
      </c>
      <c r="AE102" s="620">
        <f t="shared" si="162"/>
        <v>1425</v>
      </c>
      <c r="AF102" s="620">
        <f t="shared" si="162"/>
        <v>1425</v>
      </c>
      <c r="AG102" s="620">
        <f t="shared" si="162"/>
        <v>1425</v>
      </c>
      <c r="AH102" s="620">
        <f t="shared" si="162"/>
        <v>1425</v>
      </c>
      <c r="AI102" s="621">
        <f t="shared" si="118"/>
        <v>1425</v>
      </c>
      <c r="AJ102" s="621">
        <f t="shared" si="159"/>
        <v>1425</v>
      </c>
      <c r="AK102" s="621">
        <f t="shared" si="159"/>
        <v>1425</v>
      </c>
      <c r="AL102" s="621">
        <f t="shared" si="159"/>
        <v>1425</v>
      </c>
      <c r="AM102" s="621">
        <f t="shared" si="159"/>
        <v>1425</v>
      </c>
      <c r="AN102" s="621">
        <f t="shared" si="159"/>
        <v>1425</v>
      </c>
      <c r="AO102" s="621">
        <f t="shared" si="159"/>
        <v>1425</v>
      </c>
      <c r="AP102" s="621">
        <f t="shared" si="159"/>
        <v>1425</v>
      </c>
      <c r="AQ102" s="621">
        <f t="shared" si="159"/>
        <v>1425</v>
      </c>
      <c r="AR102" s="621">
        <f t="shared" si="159"/>
        <v>1425</v>
      </c>
      <c r="AS102" s="621">
        <f t="shared" si="159"/>
        <v>1425</v>
      </c>
      <c r="AT102" s="621">
        <f t="shared" si="159"/>
        <v>1425</v>
      </c>
      <c r="AU102" s="622">
        <f t="shared" si="119"/>
        <v>1425</v>
      </c>
      <c r="AV102" s="622">
        <f t="shared" si="148"/>
        <v>1425</v>
      </c>
      <c r="AW102" s="622">
        <f t="shared" si="148"/>
        <v>1425</v>
      </c>
      <c r="AX102" s="622">
        <f t="shared" si="148"/>
        <v>1425</v>
      </c>
      <c r="AY102" s="622">
        <f t="shared" si="148"/>
        <v>1425</v>
      </c>
      <c r="AZ102" s="622">
        <f t="shared" si="148"/>
        <v>1425</v>
      </c>
      <c r="BA102" s="622">
        <f t="shared" si="148"/>
        <v>1425</v>
      </c>
      <c r="BB102" s="622">
        <f t="shared" si="148"/>
        <v>1425</v>
      </c>
      <c r="BC102" s="622">
        <f t="shared" si="148"/>
        <v>1425</v>
      </c>
      <c r="BD102" s="622">
        <f t="shared" si="148"/>
        <v>1425</v>
      </c>
      <c r="BE102" s="622">
        <f t="shared" si="148"/>
        <v>1425</v>
      </c>
      <c r="BF102" s="622">
        <f t="shared" si="148"/>
        <v>1425</v>
      </c>
      <c r="BG102" s="623">
        <f t="shared" si="141"/>
        <v>1425</v>
      </c>
      <c r="BH102" s="623">
        <f t="shared" si="151"/>
        <v>1425</v>
      </c>
      <c r="BI102" s="623">
        <f t="shared" si="151"/>
        <v>1425</v>
      </c>
      <c r="BJ102" s="623">
        <f t="shared" si="151"/>
        <v>1425</v>
      </c>
      <c r="BK102" s="623">
        <f t="shared" si="151"/>
        <v>1425</v>
      </c>
      <c r="BL102" s="623">
        <f t="shared" si="151"/>
        <v>1425</v>
      </c>
      <c r="BM102" s="623">
        <f t="shared" si="151"/>
        <v>1425</v>
      </c>
      <c r="BN102" s="623">
        <f t="shared" si="151"/>
        <v>1425</v>
      </c>
      <c r="BO102" s="623">
        <f t="shared" si="151"/>
        <v>1425</v>
      </c>
      <c r="BP102" s="623">
        <f t="shared" si="151"/>
        <v>1425</v>
      </c>
      <c r="BQ102" s="623">
        <f t="shared" si="151"/>
        <v>1425</v>
      </c>
      <c r="BR102" s="623">
        <f t="shared" si="151"/>
        <v>1425</v>
      </c>
      <c r="BS102" s="1281">
        <f t="shared" si="121"/>
        <v>1425</v>
      </c>
      <c r="BT102" s="1281">
        <f t="shared" si="152"/>
        <v>1425</v>
      </c>
      <c r="BU102" s="1281">
        <f t="shared" si="152"/>
        <v>1425</v>
      </c>
      <c r="BV102" s="1281">
        <f t="shared" si="152"/>
        <v>1425</v>
      </c>
      <c r="BW102" s="1281">
        <f t="shared" si="152"/>
        <v>1425</v>
      </c>
      <c r="BX102" s="1281">
        <f t="shared" si="152"/>
        <v>1425</v>
      </c>
      <c r="BY102" s="1281">
        <f t="shared" si="152"/>
        <v>1425</v>
      </c>
      <c r="BZ102" s="1281">
        <f t="shared" si="152"/>
        <v>1425</v>
      </c>
      <c r="CA102" s="1281">
        <f t="shared" si="152"/>
        <v>1425</v>
      </c>
      <c r="CB102" s="1281">
        <f t="shared" si="152"/>
        <v>1425</v>
      </c>
      <c r="CC102" s="1281">
        <f t="shared" si="152"/>
        <v>1425</v>
      </c>
      <c r="CD102" s="1281">
        <f t="shared" si="152"/>
        <v>1425</v>
      </c>
      <c r="CE102" s="623">
        <f t="shared" si="123"/>
        <v>1425</v>
      </c>
      <c r="CF102" s="623">
        <f t="shared" si="153"/>
        <v>1425</v>
      </c>
      <c r="CG102" s="623">
        <f t="shared" si="153"/>
        <v>1425</v>
      </c>
      <c r="CH102" s="623">
        <f t="shared" si="153"/>
        <v>1425</v>
      </c>
      <c r="CI102" s="623">
        <f t="shared" si="153"/>
        <v>1425</v>
      </c>
      <c r="CJ102" s="623">
        <f t="shared" si="153"/>
        <v>1425</v>
      </c>
      <c r="CK102" s="623">
        <f t="shared" si="153"/>
        <v>1425</v>
      </c>
      <c r="CL102" s="623">
        <f t="shared" si="153"/>
        <v>1425</v>
      </c>
      <c r="CM102" s="623">
        <f t="shared" si="153"/>
        <v>1425</v>
      </c>
      <c r="CN102" s="623">
        <f t="shared" si="153"/>
        <v>1425</v>
      </c>
      <c r="CO102" s="623">
        <f t="shared" si="153"/>
        <v>1425</v>
      </c>
      <c r="CP102" s="623">
        <f t="shared" si="153"/>
        <v>1425</v>
      </c>
      <c r="CQ102" s="1281">
        <f t="shared" si="125"/>
        <v>1425</v>
      </c>
      <c r="CR102" s="1281">
        <f t="shared" si="154"/>
        <v>1425</v>
      </c>
      <c r="CS102" s="1281">
        <f t="shared" si="154"/>
        <v>1425</v>
      </c>
      <c r="CT102" s="1281">
        <f t="shared" si="154"/>
        <v>1425</v>
      </c>
      <c r="CU102" s="1281">
        <f t="shared" si="154"/>
        <v>1425</v>
      </c>
      <c r="CV102" s="1281">
        <f t="shared" si="154"/>
        <v>1425</v>
      </c>
      <c r="CW102" s="1281">
        <f t="shared" si="154"/>
        <v>1425</v>
      </c>
      <c r="CX102" s="1281">
        <f t="shared" si="154"/>
        <v>1425</v>
      </c>
      <c r="CY102" s="1281">
        <f t="shared" si="154"/>
        <v>1425</v>
      </c>
      <c r="CZ102" s="1281">
        <f t="shared" si="154"/>
        <v>1425</v>
      </c>
      <c r="DA102" s="1281">
        <f t="shared" si="154"/>
        <v>1425</v>
      </c>
      <c r="DB102" s="1281">
        <f t="shared" si="154"/>
        <v>1425</v>
      </c>
      <c r="DC102" s="623">
        <f t="shared" si="127"/>
        <v>1425</v>
      </c>
      <c r="DD102" s="623">
        <f t="shared" si="155"/>
        <v>1425</v>
      </c>
      <c r="DE102" s="623">
        <f t="shared" si="155"/>
        <v>1425</v>
      </c>
      <c r="DF102" s="623">
        <f t="shared" si="155"/>
        <v>1425</v>
      </c>
      <c r="DG102" s="623">
        <f t="shared" si="155"/>
        <v>1425</v>
      </c>
      <c r="DH102" s="623">
        <f t="shared" si="155"/>
        <v>1425</v>
      </c>
      <c r="DI102" s="623">
        <f t="shared" si="155"/>
        <v>1425</v>
      </c>
      <c r="DJ102" s="623">
        <f t="shared" si="155"/>
        <v>1425</v>
      </c>
      <c r="DK102" s="623">
        <f t="shared" si="155"/>
        <v>1425</v>
      </c>
      <c r="DL102" s="623">
        <f t="shared" si="155"/>
        <v>1425</v>
      </c>
      <c r="DM102" s="623">
        <f t="shared" si="155"/>
        <v>1425</v>
      </c>
      <c r="DN102" s="623">
        <f t="shared" si="155"/>
        <v>1425</v>
      </c>
      <c r="DO102" s="1281">
        <f t="shared" si="129"/>
        <v>1425</v>
      </c>
      <c r="DP102" s="1281">
        <f t="shared" si="156"/>
        <v>1425</v>
      </c>
      <c r="DQ102" s="1281">
        <f t="shared" si="156"/>
        <v>1425</v>
      </c>
      <c r="DR102" s="1281">
        <f t="shared" si="156"/>
        <v>1425</v>
      </c>
      <c r="DS102" s="1281">
        <f t="shared" si="156"/>
        <v>1425</v>
      </c>
      <c r="DT102" s="1281">
        <f t="shared" si="156"/>
        <v>1425</v>
      </c>
      <c r="DU102" s="1281">
        <f t="shared" si="156"/>
        <v>1425</v>
      </c>
      <c r="DV102" s="1281">
        <f t="shared" si="156"/>
        <v>1425</v>
      </c>
      <c r="DW102" s="1281">
        <f t="shared" si="156"/>
        <v>1425</v>
      </c>
      <c r="DX102" s="1281">
        <f t="shared" si="156"/>
        <v>1425</v>
      </c>
      <c r="DY102" s="1281">
        <f t="shared" si="156"/>
        <v>1425</v>
      </c>
      <c r="DZ102" s="1281">
        <f t="shared" si="156"/>
        <v>1425</v>
      </c>
      <c r="EA102" s="623">
        <f t="shared" si="131"/>
        <v>1425</v>
      </c>
      <c r="EB102" s="623">
        <f t="shared" si="157"/>
        <v>1425</v>
      </c>
      <c r="EC102" s="623">
        <f t="shared" si="157"/>
        <v>1425</v>
      </c>
      <c r="ED102" s="623">
        <f t="shared" si="157"/>
        <v>1425</v>
      </c>
      <c r="EE102" s="623">
        <f t="shared" si="157"/>
        <v>1425</v>
      </c>
      <c r="EF102" s="623">
        <f t="shared" si="157"/>
        <v>1425</v>
      </c>
      <c r="EG102" s="623">
        <f t="shared" si="157"/>
        <v>1425</v>
      </c>
      <c r="EH102" s="623">
        <f t="shared" si="157"/>
        <v>1425</v>
      </c>
      <c r="EI102" s="623">
        <f t="shared" si="157"/>
        <v>1425</v>
      </c>
      <c r="EJ102" s="623">
        <f t="shared" si="157"/>
        <v>1425</v>
      </c>
      <c r="EK102" s="623">
        <f t="shared" si="157"/>
        <v>1425</v>
      </c>
      <c r="EL102" s="623">
        <f t="shared" si="157"/>
        <v>1425</v>
      </c>
    </row>
    <row r="103" spans="1:142">
      <c r="A103" s="7" t="str">
        <f>IF('Rent Roll_RedIQ 1'!B96&gt;0,'Rent Roll_RedIQ 1'!B96,"")</f>
        <v>318</v>
      </c>
      <c r="B103" s="7" t="str">
        <f>IF('Rent Roll_RedIQ 1'!C96&gt;0,'Rent Roll_RedIQ 1'!C96,"")</f>
        <v>B2</v>
      </c>
      <c r="C103" s="614">
        <f>IF('Rent Roll_RedIQ 1'!K96&gt;0,'Rent Roll_RedIQ 1'!K96,0)</f>
        <v>1500</v>
      </c>
      <c r="D103" s="615">
        <f>IF('Rent Roll_RedIQ 1'!J96&gt;0,'Rent Roll_RedIQ 1'!J96,"")</f>
        <v>1500</v>
      </c>
      <c r="E103" s="624">
        <f t="shared" si="133"/>
        <v>0</v>
      </c>
      <c r="F103" s="194"/>
      <c r="G103" s="194"/>
      <c r="H103" s="616">
        <f t="shared" si="134"/>
        <v>1500</v>
      </c>
      <c r="I103" s="1200">
        <f>IF('Rent Roll_RedIQ 1'!S96&gt;0,'Rent Roll_RedIQ 1'!S96,Purchase_Date-1)</f>
        <v>45828</v>
      </c>
      <c r="J103" s="617">
        <f t="shared" si="135"/>
        <v>1500</v>
      </c>
      <c r="K103" s="1205">
        <f t="shared" si="136"/>
        <v>46203</v>
      </c>
      <c r="L103" s="618">
        <f t="shared" si="135"/>
        <v>1500</v>
      </c>
      <c r="M103" s="1208">
        <f t="shared" si="137"/>
        <v>46568</v>
      </c>
      <c r="N103" s="614">
        <f t="shared" si="111"/>
        <v>1500</v>
      </c>
      <c r="O103" s="614">
        <f t="shared" si="112"/>
        <v>1500</v>
      </c>
      <c r="P103" s="614">
        <f t="shared" si="113"/>
        <v>1500</v>
      </c>
      <c r="Q103" s="614">
        <f t="shared" si="114"/>
        <v>1500</v>
      </c>
      <c r="R103" s="614">
        <f t="shared" si="115"/>
        <v>1500</v>
      </c>
      <c r="S103" s="614">
        <f t="shared" si="116"/>
        <v>1500</v>
      </c>
      <c r="T103" s="614">
        <f t="shared" si="117"/>
        <v>1500</v>
      </c>
      <c r="U103" s="619"/>
      <c r="V103" s="614"/>
      <c r="W103" s="620">
        <f t="shared" si="146"/>
        <v>1500</v>
      </c>
      <c r="X103" s="620">
        <f t="shared" ref="X103:AH106" si="163">IF($I103&gt;=X$11,$C103,$H103)</f>
        <v>1500</v>
      </c>
      <c r="Y103" s="620">
        <f t="shared" si="163"/>
        <v>1500</v>
      </c>
      <c r="Z103" s="620">
        <f t="shared" si="163"/>
        <v>1500</v>
      </c>
      <c r="AA103" s="620">
        <f t="shared" si="163"/>
        <v>1500</v>
      </c>
      <c r="AB103" s="620">
        <f t="shared" si="163"/>
        <v>1500</v>
      </c>
      <c r="AC103" s="620">
        <f t="shared" si="163"/>
        <v>1500</v>
      </c>
      <c r="AD103" s="620">
        <f t="shared" si="163"/>
        <v>1500</v>
      </c>
      <c r="AE103" s="620">
        <f t="shared" si="163"/>
        <v>1500</v>
      </c>
      <c r="AF103" s="620">
        <f t="shared" si="163"/>
        <v>1500</v>
      </c>
      <c r="AG103" s="620">
        <f t="shared" si="163"/>
        <v>1500</v>
      </c>
      <c r="AH103" s="620">
        <f t="shared" si="163"/>
        <v>1500</v>
      </c>
      <c r="AI103" s="621">
        <f t="shared" si="118"/>
        <v>1500</v>
      </c>
      <c r="AJ103" s="621">
        <f t="shared" si="159"/>
        <v>1500</v>
      </c>
      <c r="AK103" s="621">
        <f t="shared" si="159"/>
        <v>1500</v>
      </c>
      <c r="AL103" s="621">
        <f t="shared" si="159"/>
        <v>1500</v>
      </c>
      <c r="AM103" s="621">
        <f t="shared" si="159"/>
        <v>1500</v>
      </c>
      <c r="AN103" s="621">
        <f t="shared" si="159"/>
        <v>1500</v>
      </c>
      <c r="AO103" s="621">
        <f t="shared" si="159"/>
        <v>1500</v>
      </c>
      <c r="AP103" s="621">
        <f t="shared" si="159"/>
        <v>1500</v>
      </c>
      <c r="AQ103" s="621">
        <f t="shared" si="159"/>
        <v>1500</v>
      </c>
      <c r="AR103" s="621">
        <f t="shared" si="159"/>
        <v>1500</v>
      </c>
      <c r="AS103" s="621">
        <f t="shared" si="159"/>
        <v>1500</v>
      </c>
      <c r="AT103" s="621">
        <f t="shared" si="159"/>
        <v>1500</v>
      </c>
      <c r="AU103" s="622">
        <f t="shared" si="119"/>
        <v>1500</v>
      </c>
      <c r="AV103" s="622">
        <f t="shared" ref="AV103:BF118" si="164">IF($M103&gt;=AV$11,$J103,$L103)</f>
        <v>1500</v>
      </c>
      <c r="AW103" s="622">
        <f t="shared" si="164"/>
        <v>1500</v>
      </c>
      <c r="AX103" s="622">
        <f t="shared" si="164"/>
        <v>1500</v>
      </c>
      <c r="AY103" s="622">
        <f t="shared" si="164"/>
        <v>1500</v>
      </c>
      <c r="AZ103" s="622">
        <f t="shared" si="164"/>
        <v>1500</v>
      </c>
      <c r="BA103" s="622">
        <f t="shared" si="164"/>
        <v>1500</v>
      </c>
      <c r="BB103" s="622">
        <f t="shared" si="164"/>
        <v>1500</v>
      </c>
      <c r="BC103" s="622">
        <f t="shared" si="164"/>
        <v>1500</v>
      </c>
      <c r="BD103" s="622">
        <f t="shared" si="164"/>
        <v>1500</v>
      </c>
      <c r="BE103" s="622">
        <f t="shared" si="164"/>
        <v>1500</v>
      </c>
      <c r="BF103" s="622">
        <f t="shared" si="164"/>
        <v>1500</v>
      </c>
      <c r="BG103" s="623">
        <f t="shared" si="141"/>
        <v>1500</v>
      </c>
      <c r="BH103" s="623">
        <f t="shared" si="151"/>
        <v>1500</v>
      </c>
      <c r="BI103" s="623">
        <f t="shared" si="151"/>
        <v>1500</v>
      </c>
      <c r="BJ103" s="623">
        <f t="shared" si="151"/>
        <v>1500</v>
      </c>
      <c r="BK103" s="623">
        <f t="shared" si="151"/>
        <v>1500</v>
      </c>
      <c r="BL103" s="623">
        <f t="shared" si="151"/>
        <v>1500</v>
      </c>
      <c r="BM103" s="623">
        <f t="shared" si="151"/>
        <v>1500</v>
      </c>
      <c r="BN103" s="623">
        <f t="shared" si="151"/>
        <v>1500</v>
      </c>
      <c r="BO103" s="623">
        <f t="shared" si="151"/>
        <v>1500</v>
      </c>
      <c r="BP103" s="623">
        <f t="shared" si="151"/>
        <v>1500</v>
      </c>
      <c r="BQ103" s="623">
        <f t="shared" si="151"/>
        <v>1500</v>
      </c>
      <c r="BR103" s="623">
        <f t="shared" si="151"/>
        <v>1500</v>
      </c>
      <c r="BS103" s="1281">
        <f t="shared" si="121"/>
        <v>1500</v>
      </c>
      <c r="BT103" s="1281">
        <f t="shared" si="152"/>
        <v>1500</v>
      </c>
      <c r="BU103" s="1281">
        <f t="shared" si="152"/>
        <v>1500</v>
      </c>
      <c r="BV103" s="1281">
        <f t="shared" si="152"/>
        <v>1500</v>
      </c>
      <c r="BW103" s="1281">
        <f t="shared" si="152"/>
        <v>1500</v>
      </c>
      <c r="BX103" s="1281">
        <f t="shared" si="152"/>
        <v>1500</v>
      </c>
      <c r="BY103" s="1281">
        <f t="shared" si="152"/>
        <v>1500</v>
      </c>
      <c r="BZ103" s="1281">
        <f t="shared" si="152"/>
        <v>1500</v>
      </c>
      <c r="CA103" s="1281">
        <f t="shared" si="152"/>
        <v>1500</v>
      </c>
      <c r="CB103" s="1281">
        <f t="shared" si="152"/>
        <v>1500</v>
      </c>
      <c r="CC103" s="1281">
        <f t="shared" si="152"/>
        <v>1500</v>
      </c>
      <c r="CD103" s="1281">
        <f t="shared" si="152"/>
        <v>1500</v>
      </c>
      <c r="CE103" s="623">
        <f t="shared" si="123"/>
        <v>1500</v>
      </c>
      <c r="CF103" s="623">
        <f t="shared" si="153"/>
        <v>1500</v>
      </c>
      <c r="CG103" s="623">
        <f t="shared" si="153"/>
        <v>1500</v>
      </c>
      <c r="CH103" s="623">
        <f t="shared" si="153"/>
        <v>1500</v>
      </c>
      <c r="CI103" s="623">
        <f t="shared" si="153"/>
        <v>1500</v>
      </c>
      <c r="CJ103" s="623">
        <f t="shared" si="153"/>
        <v>1500</v>
      </c>
      <c r="CK103" s="623">
        <f t="shared" si="153"/>
        <v>1500</v>
      </c>
      <c r="CL103" s="623">
        <f t="shared" si="153"/>
        <v>1500</v>
      </c>
      <c r="CM103" s="623">
        <f t="shared" si="153"/>
        <v>1500</v>
      </c>
      <c r="CN103" s="623">
        <f t="shared" si="153"/>
        <v>1500</v>
      </c>
      <c r="CO103" s="623">
        <f t="shared" si="153"/>
        <v>1500</v>
      </c>
      <c r="CP103" s="623">
        <f t="shared" si="153"/>
        <v>1500</v>
      </c>
      <c r="CQ103" s="1281">
        <f t="shared" si="125"/>
        <v>1500</v>
      </c>
      <c r="CR103" s="1281">
        <f t="shared" si="154"/>
        <v>1500</v>
      </c>
      <c r="CS103" s="1281">
        <f t="shared" si="154"/>
        <v>1500</v>
      </c>
      <c r="CT103" s="1281">
        <f t="shared" si="154"/>
        <v>1500</v>
      </c>
      <c r="CU103" s="1281">
        <f t="shared" si="154"/>
        <v>1500</v>
      </c>
      <c r="CV103" s="1281">
        <f t="shared" si="154"/>
        <v>1500</v>
      </c>
      <c r="CW103" s="1281">
        <f t="shared" si="154"/>
        <v>1500</v>
      </c>
      <c r="CX103" s="1281">
        <f t="shared" si="154"/>
        <v>1500</v>
      </c>
      <c r="CY103" s="1281">
        <f t="shared" si="154"/>
        <v>1500</v>
      </c>
      <c r="CZ103" s="1281">
        <f t="shared" si="154"/>
        <v>1500</v>
      </c>
      <c r="DA103" s="1281">
        <f t="shared" si="154"/>
        <v>1500</v>
      </c>
      <c r="DB103" s="1281">
        <f t="shared" si="154"/>
        <v>1500</v>
      </c>
      <c r="DC103" s="623">
        <f t="shared" si="127"/>
        <v>1500</v>
      </c>
      <c r="DD103" s="623">
        <f t="shared" si="155"/>
        <v>1500</v>
      </c>
      <c r="DE103" s="623">
        <f t="shared" si="155"/>
        <v>1500</v>
      </c>
      <c r="DF103" s="623">
        <f t="shared" si="155"/>
        <v>1500</v>
      </c>
      <c r="DG103" s="623">
        <f t="shared" si="155"/>
        <v>1500</v>
      </c>
      <c r="DH103" s="623">
        <f t="shared" si="155"/>
        <v>1500</v>
      </c>
      <c r="DI103" s="623">
        <f t="shared" si="155"/>
        <v>1500</v>
      </c>
      <c r="DJ103" s="623">
        <f t="shared" si="155"/>
        <v>1500</v>
      </c>
      <c r="DK103" s="623">
        <f t="shared" si="155"/>
        <v>1500</v>
      </c>
      <c r="DL103" s="623">
        <f t="shared" si="155"/>
        <v>1500</v>
      </c>
      <c r="DM103" s="623">
        <f t="shared" si="155"/>
        <v>1500</v>
      </c>
      <c r="DN103" s="623">
        <f t="shared" si="155"/>
        <v>1500</v>
      </c>
      <c r="DO103" s="1281">
        <f t="shared" si="129"/>
        <v>1500</v>
      </c>
      <c r="DP103" s="1281">
        <f t="shared" si="156"/>
        <v>1500</v>
      </c>
      <c r="DQ103" s="1281">
        <f t="shared" si="156"/>
        <v>1500</v>
      </c>
      <c r="DR103" s="1281">
        <f t="shared" si="156"/>
        <v>1500</v>
      </c>
      <c r="DS103" s="1281">
        <f t="shared" si="156"/>
        <v>1500</v>
      </c>
      <c r="DT103" s="1281">
        <f t="shared" si="156"/>
        <v>1500</v>
      </c>
      <c r="DU103" s="1281">
        <f t="shared" si="156"/>
        <v>1500</v>
      </c>
      <c r="DV103" s="1281">
        <f t="shared" si="156"/>
        <v>1500</v>
      </c>
      <c r="DW103" s="1281">
        <f t="shared" si="156"/>
        <v>1500</v>
      </c>
      <c r="DX103" s="1281">
        <f t="shared" si="156"/>
        <v>1500</v>
      </c>
      <c r="DY103" s="1281">
        <f t="shared" si="156"/>
        <v>1500</v>
      </c>
      <c r="DZ103" s="1281">
        <f t="shared" si="156"/>
        <v>1500</v>
      </c>
      <c r="EA103" s="623">
        <f t="shared" si="131"/>
        <v>1500</v>
      </c>
      <c r="EB103" s="623">
        <f t="shared" si="157"/>
        <v>1500</v>
      </c>
      <c r="EC103" s="623">
        <f t="shared" si="157"/>
        <v>1500</v>
      </c>
      <c r="ED103" s="623">
        <f t="shared" si="157"/>
        <v>1500</v>
      </c>
      <c r="EE103" s="623">
        <f t="shared" si="157"/>
        <v>1500</v>
      </c>
      <c r="EF103" s="623">
        <f t="shared" si="157"/>
        <v>1500</v>
      </c>
      <c r="EG103" s="623">
        <f t="shared" si="157"/>
        <v>1500</v>
      </c>
      <c r="EH103" s="623">
        <f t="shared" si="157"/>
        <v>1500</v>
      </c>
      <c r="EI103" s="623">
        <f t="shared" si="157"/>
        <v>1500</v>
      </c>
      <c r="EJ103" s="623">
        <f t="shared" si="157"/>
        <v>1500</v>
      </c>
      <c r="EK103" s="623">
        <f t="shared" si="157"/>
        <v>1500</v>
      </c>
      <c r="EL103" s="623">
        <f t="shared" si="157"/>
        <v>1500</v>
      </c>
    </row>
    <row r="104" spans="1:142">
      <c r="A104" s="7" t="str">
        <f>IF('Rent Roll_RedIQ 1'!B97&gt;0,'Rent Roll_RedIQ 1'!B97,"")</f>
        <v>322</v>
      </c>
      <c r="B104" s="7" t="str">
        <f>IF('Rent Roll_RedIQ 1'!C97&gt;0,'Rent Roll_RedIQ 1'!C97,"")</f>
        <v>A1</v>
      </c>
      <c r="C104" s="614">
        <f>IF('Rent Roll_RedIQ 1'!K97&gt;0,'Rent Roll_RedIQ 1'!K97,0)</f>
        <v>1450</v>
      </c>
      <c r="D104" s="615">
        <f>IF('Rent Roll_RedIQ 1'!J97&gt;0,'Rent Roll_RedIQ 1'!J97,"")</f>
        <v>1200</v>
      </c>
      <c r="E104" s="624">
        <f t="shared" si="133"/>
        <v>-0.17241379310344829</v>
      </c>
      <c r="F104" s="194"/>
      <c r="G104" s="194"/>
      <c r="H104" s="616">
        <f t="shared" si="134"/>
        <v>1450</v>
      </c>
      <c r="I104" s="1200">
        <f>IF('Rent Roll_RedIQ 1'!S97&gt;0,'Rent Roll_RedIQ 1'!S97,Purchase_Date-1)</f>
        <v>45819</v>
      </c>
      <c r="J104" s="617">
        <f t="shared" si="135"/>
        <v>1450</v>
      </c>
      <c r="K104" s="1205">
        <f t="shared" si="136"/>
        <v>46203</v>
      </c>
      <c r="L104" s="618">
        <f t="shared" si="135"/>
        <v>1450</v>
      </c>
      <c r="M104" s="1208">
        <f t="shared" si="137"/>
        <v>46568</v>
      </c>
      <c r="N104" s="614">
        <f t="shared" si="111"/>
        <v>1450</v>
      </c>
      <c r="O104" s="614">
        <f t="shared" si="112"/>
        <v>1450</v>
      </c>
      <c r="P104" s="614">
        <f t="shared" si="113"/>
        <v>1450</v>
      </c>
      <c r="Q104" s="614">
        <f t="shared" si="114"/>
        <v>1450</v>
      </c>
      <c r="R104" s="614">
        <f t="shared" si="115"/>
        <v>1450</v>
      </c>
      <c r="S104" s="614">
        <f t="shared" si="116"/>
        <v>1450</v>
      </c>
      <c r="T104" s="614">
        <f t="shared" si="117"/>
        <v>1450</v>
      </c>
      <c r="U104" s="619"/>
      <c r="V104" s="614"/>
      <c r="W104" s="620">
        <f t="shared" si="146"/>
        <v>1450</v>
      </c>
      <c r="X104" s="620">
        <f t="shared" si="163"/>
        <v>1450</v>
      </c>
      <c r="Y104" s="620">
        <f t="shared" si="163"/>
        <v>1450</v>
      </c>
      <c r="Z104" s="620">
        <f t="shared" si="163"/>
        <v>1450</v>
      </c>
      <c r="AA104" s="620">
        <f t="shared" si="163"/>
        <v>1450</v>
      </c>
      <c r="AB104" s="620">
        <f t="shared" si="163"/>
        <v>1450</v>
      </c>
      <c r="AC104" s="620">
        <f t="shared" si="163"/>
        <v>1450</v>
      </c>
      <c r="AD104" s="620">
        <f t="shared" si="163"/>
        <v>1450</v>
      </c>
      <c r="AE104" s="620">
        <f t="shared" si="163"/>
        <v>1450</v>
      </c>
      <c r="AF104" s="620">
        <f t="shared" si="163"/>
        <v>1450</v>
      </c>
      <c r="AG104" s="620">
        <f t="shared" si="163"/>
        <v>1450</v>
      </c>
      <c r="AH104" s="620">
        <f t="shared" si="163"/>
        <v>1450</v>
      </c>
      <c r="AI104" s="621">
        <f t="shared" si="118"/>
        <v>1450</v>
      </c>
      <c r="AJ104" s="621">
        <f t="shared" si="159"/>
        <v>1450</v>
      </c>
      <c r="AK104" s="621">
        <f t="shared" si="159"/>
        <v>1450</v>
      </c>
      <c r="AL104" s="621">
        <f t="shared" si="159"/>
        <v>1450</v>
      </c>
      <c r="AM104" s="621">
        <f t="shared" si="159"/>
        <v>1450</v>
      </c>
      <c r="AN104" s="621">
        <f t="shared" si="159"/>
        <v>1450</v>
      </c>
      <c r="AO104" s="621">
        <f t="shared" si="159"/>
        <v>1450</v>
      </c>
      <c r="AP104" s="621">
        <f t="shared" si="159"/>
        <v>1450</v>
      </c>
      <c r="AQ104" s="621">
        <f t="shared" si="159"/>
        <v>1450</v>
      </c>
      <c r="AR104" s="621">
        <f t="shared" si="159"/>
        <v>1450</v>
      </c>
      <c r="AS104" s="621">
        <f t="shared" si="159"/>
        <v>1450</v>
      </c>
      <c r="AT104" s="621">
        <f t="shared" si="159"/>
        <v>1450</v>
      </c>
      <c r="AU104" s="622">
        <f t="shared" si="119"/>
        <v>1450</v>
      </c>
      <c r="AV104" s="622">
        <f t="shared" si="164"/>
        <v>1450</v>
      </c>
      <c r="AW104" s="622">
        <f t="shared" si="164"/>
        <v>1450</v>
      </c>
      <c r="AX104" s="622">
        <f t="shared" si="164"/>
        <v>1450</v>
      </c>
      <c r="AY104" s="622">
        <f t="shared" si="164"/>
        <v>1450</v>
      </c>
      <c r="AZ104" s="622">
        <f t="shared" si="164"/>
        <v>1450</v>
      </c>
      <c r="BA104" s="622">
        <f t="shared" si="164"/>
        <v>1450</v>
      </c>
      <c r="BB104" s="622">
        <f t="shared" si="164"/>
        <v>1450</v>
      </c>
      <c r="BC104" s="622">
        <f t="shared" si="164"/>
        <v>1450</v>
      </c>
      <c r="BD104" s="622">
        <f t="shared" si="164"/>
        <v>1450</v>
      </c>
      <c r="BE104" s="622">
        <f t="shared" si="164"/>
        <v>1450</v>
      </c>
      <c r="BF104" s="622">
        <f t="shared" si="164"/>
        <v>1450</v>
      </c>
      <c r="BG104" s="623">
        <f t="shared" si="141"/>
        <v>1450</v>
      </c>
      <c r="BH104" s="623">
        <f t="shared" si="151"/>
        <v>1450</v>
      </c>
      <c r="BI104" s="623">
        <f t="shared" si="151"/>
        <v>1450</v>
      </c>
      <c r="BJ104" s="623">
        <f t="shared" si="151"/>
        <v>1450</v>
      </c>
      <c r="BK104" s="623">
        <f t="shared" si="151"/>
        <v>1450</v>
      </c>
      <c r="BL104" s="623">
        <f t="shared" si="151"/>
        <v>1450</v>
      </c>
      <c r="BM104" s="623">
        <f t="shared" si="151"/>
        <v>1450</v>
      </c>
      <c r="BN104" s="623">
        <f t="shared" si="151"/>
        <v>1450</v>
      </c>
      <c r="BO104" s="623">
        <f t="shared" si="151"/>
        <v>1450</v>
      </c>
      <c r="BP104" s="623">
        <f t="shared" si="151"/>
        <v>1450</v>
      </c>
      <c r="BQ104" s="623">
        <f t="shared" si="151"/>
        <v>1450</v>
      </c>
      <c r="BR104" s="623">
        <f t="shared" si="151"/>
        <v>1450</v>
      </c>
      <c r="BS104" s="1281">
        <f t="shared" si="121"/>
        <v>1450</v>
      </c>
      <c r="BT104" s="1281">
        <f t="shared" si="152"/>
        <v>1450</v>
      </c>
      <c r="BU104" s="1281">
        <f t="shared" si="152"/>
        <v>1450</v>
      </c>
      <c r="BV104" s="1281">
        <f t="shared" si="152"/>
        <v>1450</v>
      </c>
      <c r="BW104" s="1281">
        <f t="shared" si="152"/>
        <v>1450</v>
      </c>
      <c r="BX104" s="1281">
        <f t="shared" si="152"/>
        <v>1450</v>
      </c>
      <c r="BY104" s="1281">
        <f t="shared" si="152"/>
        <v>1450</v>
      </c>
      <c r="BZ104" s="1281">
        <f t="shared" si="152"/>
        <v>1450</v>
      </c>
      <c r="CA104" s="1281">
        <f t="shared" si="152"/>
        <v>1450</v>
      </c>
      <c r="CB104" s="1281">
        <f t="shared" si="152"/>
        <v>1450</v>
      </c>
      <c r="CC104" s="1281">
        <f t="shared" si="152"/>
        <v>1450</v>
      </c>
      <c r="CD104" s="1281">
        <f t="shared" si="152"/>
        <v>1450</v>
      </c>
      <c r="CE104" s="623">
        <f t="shared" si="123"/>
        <v>1450</v>
      </c>
      <c r="CF104" s="623">
        <f t="shared" si="153"/>
        <v>1450</v>
      </c>
      <c r="CG104" s="623">
        <f t="shared" si="153"/>
        <v>1450</v>
      </c>
      <c r="CH104" s="623">
        <f t="shared" si="153"/>
        <v>1450</v>
      </c>
      <c r="CI104" s="623">
        <f t="shared" si="153"/>
        <v>1450</v>
      </c>
      <c r="CJ104" s="623">
        <f t="shared" si="153"/>
        <v>1450</v>
      </c>
      <c r="CK104" s="623">
        <f t="shared" si="153"/>
        <v>1450</v>
      </c>
      <c r="CL104" s="623">
        <f t="shared" si="153"/>
        <v>1450</v>
      </c>
      <c r="CM104" s="623">
        <f t="shared" si="153"/>
        <v>1450</v>
      </c>
      <c r="CN104" s="623">
        <f t="shared" si="153"/>
        <v>1450</v>
      </c>
      <c r="CO104" s="623">
        <f t="shared" si="153"/>
        <v>1450</v>
      </c>
      <c r="CP104" s="623">
        <f t="shared" si="153"/>
        <v>1450</v>
      </c>
      <c r="CQ104" s="1281">
        <f t="shared" si="125"/>
        <v>1450</v>
      </c>
      <c r="CR104" s="1281">
        <f t="shared" si="154"/>
        <v>1450</v>
      </c>
      <c r="CS104" s="1281">
        <f t="shared" si="154"/>
        <v>1450</v>
      </c>
      <c r="CT104" s="1281">
        <f t="shared" si="154"/>
        <v>1450</v>
      </c>
      <c r="CU104" s="1281">
        <f t="shared" si="154"/>
        <v>1450</v>
      </c>
      <c r="CV104" s="1281">
        <f t="shared" si="154"/>
        <v>1450</v>
      </c>
      <c r="CW104" s="1281">
        <f t="shared" si="154"/>
        <v>1450</v>
      </c>
      <c r="CX104" s="1281">
        <f t="shared" si="154"/>
        <v>1450</v>
      </c>
      <c r="CY104" s="1281">
        <f t="shared" si="154"/>
        <v>1450</v>
      </c>
      <c r="CZ104" s="1281">
        <f t="shared" si="154"/>
        <v>1450</v>
      </c>
      <c r="DA104" s="1281">
        <f t="shared" si="154"/>
        <v>1450</v>
      </c>
      <c r="DB104" s="1281">
        <f t="shared" si="154"/>
        <v>1450</v>
      </c>
      <c r="DC104" s="623">
        <f t="shared" si="127"/>
        <v>1450</v>
      </c>
      <c r="DD104" s="623">
        <f t="shared" si="155"/>
        <v>1450</v>
      </c>
      <c r="DE104" s="623">
        <f t="shared" si="155"/>
        <v>1450</v>
      </c>
      <c r="DF104" s="623">
        <f t="shared" si="155"/>
        <v>1450</v>
      </c>
      <c r="DG104" s="623">
        <f t="shared" si="155"/>
        <v>1450</v>
      </c>
      <c r="DH104" s="623">
        <f t="shared" si="155"/>
        <v>1450</v>
      </c>
      <c r="DI104" s="623">
        <f t="shared" si="155"/>
        <v>1450</v>
      </c>
      <c r="DJ104" s="623">
        <f t="shared" si="155"/>
        <v>1450</v>
      </c>
      <c r="DK104" s="623">
        <f t="shared" si="155"/>
        <v>1450</v>
      </c>
      <c r="DL104" s="623">
        <f t="shared" si="155"/>
        <v>1450</v>
      </c>
      <c r="DM104" s="623">
        <f t="shared" si="155"/>
        <v>1450</v>
      </c>
      <c r="DN104" s="623">
        <f t="shared" si="155"/>
        <v>1450</v>
      </c>
      <c r="DO104" s="1281">
        <f t="shared" si="129"/>
        <v>1450</v>
      </c>
      <c r="DP104" s="1281">
        <f t="shared" si="156"/>
        <v>1450</v>
      </c>
      <c r="DQ104" s="1281">
        <f t="shared" si="156"/>
        <v>1450</v>
      </c>
      <c r="DR104" s="1281">
        <f t="shared" si="156"/>
        <v>1450</v>
      </c>
      <c r="DS104" s="1281">
        <f t="shared" si="156"/>
        <v>1450</v>
      </c>
      <c r="DT104" s="1281">
        <f t="shared" si="156"/>
        <v>1450</v>
      </c>
      <c r="DU104" s="1281">
        <f t="shared" si="156"/>
        <v>1450</v>
      </c>
      <c r="DV104" s="1281">
        <f t="shared" si="156"/>
        <v>1450</v>
      </c>
      <c r="DW104" s="1281">
        <f t="shared" si="156"/>
        <v>1450</v>
      </c>
      <c r="DX104" s="1281">
        <f t="shared" si="156"/>
        <v>1450</v>
      </c>
      <c r="DY104" s="1281">
        <f t="shared" si="156"/>
        <v>1450</v>
      </c>
      <c r="DZ104" s="1281">
        <f t="shared" si="156"/>
        <v>1450</v>
      </c>
      <c r="EA104" s="623">
        <f t="shared" si="131"/>
        <v>1450</v>
      </c>
      <c r="EB104" s="623">
        <f t="shared" si="157"/>
        <v>1450</v>
      </c>
      <c r="EC104" s="623">
        <f t="shared" si="157"/>
        <v>1450</v>
      </c>
      <c r="ED104" s="623">
        <f t="shared" si="157"/>
        <v>1450</v>
      </c>
      <c r="EE104" s="623">
        <f t="shared" si="157"/>
        <v>1450</v>
      </c>
      <c r="EF104" s="623">
        <f t="shared" si="157"/>
        <v>1450</v>
      </c>
      <c r="EG104" s="623">
        <f t="shared" si="157"/>
        <v>1450</v>
      </c>
      <c r="EH104" s="623">
        <f t="shared" si="157"/>
        <v>1450</v>
      </c>
      <c r="EI104" s="623">
        <f t="shared" si="157"/>
        <v>1450</v>
      </c>
      <c r="EJ104" s="623">
        <f t="shared" si="157"/>
        <v>1450</v>
      </c>
      <c r="EK104" s="623">
        <f t="shared" si="157"/>
        <v>1450</v>
      </c>
      <c r="EL104" s="623">
        <f t="shared" si="157"/>
        <v>1450</v>
      </c>
    </row>
    <row r="105" spans="1:142">
      <c r="A105" s="7" t="str">
        <f>IF('Rent Roll_RedIQ 1'!B98&gt;0,'Rent Roll_RedIQ 1'!B98,"")</f>
        <v>323</v>
      </c>
      <c r="B105" s="7" t="str">
        <f>IF('Rent Roll_RedIQ 1'!C98&gt;0,'Rent Roll_RedIQ 1'!C98,"")</f>
        <v>B2</v>
      </c>
      <c r="C105" s="614">
        <f>IF('Rent Roll_RedIQ 1'!K98&gt;0,'Rent Roll_RedIQ 1'!K98,0)</f>
        <v>1730</v>
      </c>
      <c r="D105" s="615">
        <f>IF('Rent Roll_RedIQ 1'!J98&gt;0,'Rent Roll_RedIQ 1'!J98,"")</f>
        <v>1500</v>
      </c>
      <c r="E105" s="624">
        <f t="shared" si="133"/>
        <v>-0.13294797687861271</v>
      </c>
      <c r="F105" s="194"/>
      <c r="G105" s="194"/>
      <c r="H105" s="616">
        <f t="shared" si="134"/>
        <v>1730</v>
      </c>
      <c r="I105" s="1200">
        <f>IF('Rent Roll_RedIQ 1'!S98&gt;0,'Rent Roll_RedIQ 1'!S98,Purchase_Date-1)</f>
        <v>45819</v>
      </c>
      <c r="J105" s="617">
        <f t="shared" si="135"/>
        <v>1730</v>
      </c>
      <c r="K105" s="1205">
        <f t="shared" si="136"/>
        <v>46203</v>
      </c>
      <c r="L105" s="618">
        <f t="shared" si="135"/>
        <v>1730</v>
      </c>
      <c r="M105" s="1208">
        <f t="shared" si="137"/>
        <v>46568</v>
      </c>
      <c r="N105" s="614">
        <f t="shared" si="111"/>
        <v>1730</v>
      </c>
      <c r="O105" s="614">
        <f t="shared" si="112"/>
        <v>1730</v>
      </c>
      <c r="P105" s="614">
        <f t="shared" si="113"/>
        <v>1730</v>
      </c>
      <c r="Q105" s="614">
        <f t="shared" si="114"/>
        <v>1730</v>
      </c>
      <c r="R105" s="614">
        <f t="shared" si="115"/>
        <v>1730</v>
      </c>
      <c r="S105" s="614">
        <f t="shared" si="116"/>
        <v>1730</v>
      </c>
      <c r="T105" s="614">
        <f t="shared" si="117"/>
        <v>1730</v>
      </c>
      <c r="U105" s="619"/>
      <c r="V105" s="614"/>
      <c r="W105" s="620">
        <f t="shared" si="146"/>
        <v>1730</v>
      </c>
      <c r="X105" s="620">
        <f t="shared" si="163"/>
        <v>1730</v>
      </c>
      <c r="Y105" s="620">
        <f t="shared" si="163"/>
        <v>1730</v>
      </c>
      <c r="Z105" s="620">
        <f t="shared" si="163"/>
        <v>1730</v>
      </c>
      <c r="AA105" s="620">
        <f t="shared" si="163"/>
        <v>1730</v>
      </c>
      <c r="AB105" s="620">
        <f t="shared" si="163"/>
        <v>1730</v>
      </c>
      <c r="AC105" s="620">
        <f t="shared" si="163"/>
        <v>1730</v>
      </c>
      <c r="AD105" s="620">
        <f t="shared" si="163"/>
        <v>1730</v>
      </c>
      <c r="AE105" s="620">
        <f t="shared" si="163"/>
        <v>1730</v>
      </c>
      <c r="AF105" s="620">
        <f t="shared" si="163"/>
        <v>1730</v>
      </c>
      <c r="AG105" s="620">
        <f t="shared" si="163"/>
        <v>1730</v>
      </c>
      <c r="AH105" s="620">
        <f t="shared" si="163"/>
        <v>1730</v>
      </c>
      <c r="AI105" s="621">
        <f t="shared" si="118"/>
        <v>1730</v>
      </c>
      <c r="AJ105" s="621">
        <f t="shared" si="159"/>
        <v>1730</v>
      </c>
      <c r="AK105" s="621">
        <f t="shared" si="159"/>
        <v>1730</v>
      </c>
      <c r="AL105" s="621">
        <f t="shared" si="159"/>
        <v>1730</v>
      </c>
      <c r="AM105" s="621">
        <f t="shared" si="159"/>
        <v>1730</v>
      </c>
      <c r="AN105" s="621">
        <f t="shared" si="159"/>
        <v>1730</v>
      </c>
      <c r="AO105" s="621">
        <f t="shared" si="159"/>
        <v>1730</v>
      </c>
      <c r="AP105" s="621">
        <f t="shared" si="159"/>
        <v>1730</v>
      </c>
      <c r="AQ105" s="621">
        <f t="shared" si="159"/>
        <v>1730</v>
      </c>
      <c r="AR105" s="621">
        <f t="shared" si="159"/>
        <v>1730</v>
      </c>
      <c r="AS105" s="621">
        <f t="shared" si="159"/>
        <v>1730</v>
      </c>
      <c r="AT105" s="621">
        <f t="shared" si="159"/>
        <v>1730</v>
      </c>
      <c r="AU105" s="622">
        <f t="shared" si="119"/>
        <v>1730</v>
      </c>
      <c r="AV105" s="622">
        <f t="shared" si="164"/>
        <v>1730</v>
      </c>
      <c r="AW105" s="622">
        <f t="shared" si="164"/>
        <v>1730</v>
      </c>
      <c r="AX105" s="622">
        <f t="shared" si="164"/>
        <v>1730</v>
      </c>
      <c r="AY105" s="622">
        <f t="shared" si="164"/>
        <v>1730</v>
      </c>
      <c r="AZ105" s="622">
        <f t="shared" si="164"/>
        <v>1730</v>
      </c>
      <c r="BA105" s="622">
        <f t="shared" si="164"/>
        <v>1730</v>
      </c>
      <c r="BB105" s="622">
        <f t="shared" si="164"/>
        <v>1730</v>
      </c>
      <c r="BC105" s="622">
        <f t="shared" si="164"/>
        <v>1730</v>
      </c>
      <c r="BD105" s="622">
        <f t="shared" si="164"/>
        <v>1730</v>
      </c>
      <c r="BE105" s="622">
        <f t="shared" si="164"/>
        <v>1730</v>
      </c>
      <c r="BF105" s="622">
        <f t="shared" si="164"/>
        <v>1730</v>
      </c>
      <c r="BG105" s="623">
        <f t="shared" si="141"/>
        <v>1730</v>
      </c>
      <c r="BH105" s="623">
        <f t="shared" si="151"/>
        <v>1730</v>
      </c>
      <c r="BI105" s="623">
        <f t="shared" si="151"/>
        <v>1730</v>
      </c>
      <c r="BJ105" s="623">
        <f t="shared" si="151"/>
        <v>1730</v>
      </c>
      <c r="BK105" s="623">
        <f t="shared" si="151"/>
        <v>1730</v>
      </c>
      <c r="BL105" s="623">
        <f t="shared" si="151"/>
        <v>1730</v>
      </c>
      <c r="BM105" s="623">
        <f t="shared" si="151"/>
        <v>1730</v>
      </c>
      <c r="BN105" s="623">
        <f t="shared" si="151"/>
        <v>1730</v>
      </c>
      <c r="BO105" s="623">
        <f t="shared" si="151"/>
        <v>1730</v>
      </c>
      <c r="BP105" s="623">
        <f t="shared" si="151"/>
        <v>1730</v>
      </c>
      <c r="BQ105" s="623">
        <f t="shared" si="151"/>
        <v>1730</v>
      </c>
      <c r="BR105" s="623">
        <f t="shared" si="151"/>
        <v>1730</v>
      </c>
      <c r="BS105" s="1281">
        <f t="shared" si="121"/>
        <v>1730</v>
      </c>
      <c r="BT105" s="1281">
        <f t="shared" si="152"/>
        <v>1730</v>
      </c>
      <c r="BU105" s="1281">
        <f t="shared" si="152"/>
        <v>1730</v>
      </c>
      <c r="BV105" s="1281">
        <f t="shared" si="152"/>
        <v>1730</v>
      </c>
      <c r="BW105" s="1281">
        <f t="shared" si="152"/>
        <v>1730</v>
      </c>
      <c r="BX105" s="1281">
        <f t="shared" si="152"/>
        <v>1730</v>
      </c>
      <c r="BY105" s="1281">
        <f t="shared" si="152"/>
        <v>1730</v>
      </c>
      <c r="BZ105" s="1281">
        <f t="shared" si="152"/>
        <v>1730</v>
      </c>
      <c r="CA105" s="1281">
        <f t="shared" si="152"/>
        <v>1730</v>
      </c>
      <c r="CB105" s="1281">
        <f t="shared" si="152"/>
        <v>1730</v>
      </c>
      <c r="CC105" s="1281">
        <f t="shared" si="152"/>
        <v>1730</v>
      </c>
      <c r="CD105" s="1281">
        <f t="shared" si="152"/>
        <v>1730</v>
      </c>
      <c r="CE105" s="623">
        <f t="shared" si="123"/>
        <v>1730</v>
      </c>
      <c r="CF105" s="623">
        <f t="shared" si="153"/>
        <v>1730</v>
      </c>
      <c r="CG105" s="623">
        <f t="shared" si="153"/>
        <v>1730</v>
      </c>
      <c r="CH105" s="623">
        <f t="shared" si="153"/>
        <v>1730</v>
      </c>
      <c r="CI105" s="623">
        <f t="shared" si="153"/>
        <v>1730</v>
      </c>
      <c r="CJ105" s="623">
        <f t="shared" si="153"/>
        <v>1730</v>
      </c>
      <c r="CK105" s="623">
        <f t="shared" si="153"/>
        <v>1730</v>
      </c>
      <c r="CL105" s="623">
        <f t="shared" si="153"/>
        <v>1730</v>
      </c>
      <c r="CM105" s="623">
        <f t="shared" si="153"/>
        <v>1730</v>
      </c>
      <c r="CN105" s="623">
        <f t="shared" si="153"/>
        <v>1730</v>
      </c>
      <c r="CO105" s="623">
        <f t="shared" si="153"/>
        <v>1730</v>
      </c>
      <c r="CP105" s="623">
        <f t="shared" si="153"/>
        <v>1730</v>
      </c>
      <c r="CQ105" s="1281">
        <f t="shared" si="125"/>
        <v>1730</v>
      </c>
      <c r="CR105" s="1281">
        <f t="shared" si="154"/>
        <v>1730</v>
      </c>
      <c r="CS105" s="1281">
        <f t="shared" si="154"/>
        <v>1730</v>
      </c>
      <c r="CT105" s="1281">
        <f t="shared" si="154"/>
        <v>1730</v>
      </c>
      <c r="CU105" s="1281">
        <f t="shared" si="154"/>
        <v>1730</v>
      </c>
      <c r="CV105" s="1281">
        <f t="shared" si="154"/>
        <v>1730</v>
      </c>
      <c r="CW105" s="1281">
        <f t="shared" si="154"/>
        <v>1730</v>
      </c>
      <c r="CX105" s="1281">
        <f t="shared" si="154"/>
        <v>1730</v>
      </c>
      <c r="CY105" s="1281">
        <f t="shared" si="154"/>
        <v>1730</v>
      </c>
      <c r="CZ105" s="1281">
        <f t="shared" si="154"/>
        <v>1730</v>
      </c>
      <c r="DA105" s="1281">
        <f t="shared" si="154"/>
        <v>1730</v>
      </c>
      <c r="DB105" s="1281">
        <f t="shared" si="154"/>
        <v>1730</v>
      </c>
      <c r="DC105" s="623">
        <f t="shared" si="127"/>
        <v>1730</v>
      </c>
      <c r="DD105" s="623">
        <f t="shared" si="155"/>
        <v>1730</v>
      </c>
      <c r="DE105" s="623">
        <f t="shared" si="155"/>
        <v>1730</v>
      </c>
      <c r="DF105" s="623">
        <f t="shared" si="155"/>
        <v>1730</v>
      </c>
      <c r="DG105" s="623">
        <f t="shared" si="155"/>
        <v>1730</v>
      </c>
      <c r="DH105" s="623">
        <f t="shared" si="155"/>
        <v>1730</v>
      </c>
      <c r="DI105" s="623">
        <f t="shared" si="155"/>
        <v>1730</v>
      </c>
      <c r="DJ105" s="623">
        <f t="shared" si="155"/>
        <v>1730</v>
      </c>
      <c r="DK105" s="623">
        <f t="shared" si="155"/>
        <v>1730</v>
      </c>
      <c r="DL105" s="623">
        <f t="shared" si="155"/>
        <v>1730</v>
      </c>
      <c r="DM105" s="623">
        <f t="shared" si="155"/>
        <v>1730</v>
      </c>
      <c r="DN105" s="623">
        <f t="shared" si="155"/>
        <v>1730</v>
      </c>
      <c r="DO105" s="1281">
        <f t="shared" si="129"/>
        <v>1730</v>
      </c>
      <c r="DP105" s="1281">
        <f t="shared" si="156"/>
        <v>1730</v>
      </c>
      <c r="DQ105" s="1281">
        <f t="shared" si="156"/>
        <v>1730</v>
      </c>
      <c r="DR105" s="1281">
        <f t="shared" si="156"/>
        <v>1730</v>
      </c>
      <c r="DS105" s="1281">
        <f t="shared" si="156"/>
        <v>1730</v>
      </c>
      <c r="DT105" s="1281">
        <f t="shared" si="156"/>
        <v>1730</v>
      </c>
      <c r="DU105" s="1281">
        <f t="shared" si="156"/>
        <v>1730</v>
      </c>
      <c r="DV105" s="1281">
        <f t="shared" si="156"/>
        <v>1730</v>
      </c>
      <c r="DW105" s="1281">
        <f t="shared" si="156"/>
        <v>1730</v>
      </c>
      <c r="DX105" s="1281">
        <f t="shared" si="156"/>
        <v>1730</v>
      </c>
      <c r="DY105" s="1281">
        <f t="shared" si="156"/>
        <v>1730</v>
      </c>
      <c r="DZ105" s="1281">
        <f t="shared" si="156"/>
        <v>1730</v>
      </c>
      <c r="EA105" s="623">
        <f t="shared" si="131"/>
        <v>1730</v>
      </c>
      <c r="EB105" s="623">
        <f t="shared" si="157"/>
        <v>1730</v>
      </c>
      <c r="EC105" s="623">
        <f t="shared" si="157"/>
        <v>1730</v>
      </c>
      <c r="ED105" s="623">
        <f t="shared" si="157"/>
        <v>1730</v>
      </c>
      <c r="EE105" s="623">
        <f t="shared" si="157"/>
        <v>1730</v>
      </c>
      <c r="EF105" s="623">
        <f t="shared" si="157"/>
        <v>1730</v>
      </c>
      <c r="EG105" s="623">
        <f t="shared" si="157"/>
        <v>1730</v>
      </c>
      <c r="EH105" s="623">
        <f t="shared" si="157"/>
        <v>1730</v>
      </c>
      <c r="EI105" s="623">
        <f t="shared" si="157"/>
        <v>1730</v>
      </c>
      <c r="EJ105" s="623">
        <f t="shared" si="157"/>
        <v>1730</v>
      </c>
      <c r="EK105" s="623">
        <f t="shared" si="157"/>
        <v>1730</v>
      </c>
      <c r="EL105" s="623">
        <f t="shared" si="157"/>
        <v>1730</v>
      </c>
    </row>
    <row r="106" spans="1:142">
      <c r="A106" s="7" t="str">
        <f>IF('Rent Roll_RedIQ 1'!B99&gt;0,'Rent Roll_RedIQ 1'!B99,"")</f>
        <v>731</v>
      </c>
      <c r="B106" s="7" t="str">
        <f>IF('Rent Roll_RedIQ 1'!C99&gt;0,'Rent Roll_RedIQ 1'!C99,"")</f>
        <v>B2</v>
      </c>
      <c r="C106" s="614">
        <f>IF('Rent Roll_RedIQ 1'!K99&gt;0,'Rent Roll_RedIQ 1'!K99,0)</f>
        <v>1730</v>
      </c>
      <c r="D106" s="615">
        <f>IF('Rent Roll_RedIQ 1'!J99&gt;0,'Rent Roll_RedIQ 1'!J99,"")</f>
        <v>1500</v>
      </c>
      <c r="E106" s="624">
        <f t="shared" si="133"/>
        <v>-0.13294797687861271</v>
      </c>
      <c r="F106" s="194"/>
      <c r="G106" s="194"/>
      <c r="H106" s="616">
        <f t="shared" si="134"/>
        <v>1730</v>
      </c>
      <c r="I106" s="1200">
        <f>IF('Rent Roll_RedIQ 1'!S99&gt;0,'Rent Roll_RedIQ 1'!S99,Purchase_Date-1)</f>
        <v>45819</v>
      </c>
      <c r="J106" s="617">
        <f t="shared" si="135"/>
        <v>1730</v>
      </c>
      <c r="K106" s="1205">
        <f t="shared" si="136"/>
        <v>46203</v>
      </c>
      <c r="L106" s="618">
        <f t="shared" si="135"/>
        <v>1730</v>
      </c>
      <c r="M106" s="1208">
        <f t="shared" si="137"/>
        <v>46568</v>
      </c>
      <c r="N106" s="614">
        <f t="shared" si="111"/>
        <v>1730</v>
      </c>
      <c r="O106" s="614">
        <f t="shared" si="112"/>
        <v>1730</v>
      </c>
      <c r="P106" s="614">
        <f t="shared" si="113"/>
        <v>1730</v>
      </c>
      <c r="Q106" s="614">
        <f t="shared" si="114"/>
        <v>1730</v>
      </c>
      <c r="R106" s="614">
        <f t="shared" si="115"/>
        <v>1730</v>
      </c>
      <c r="S106" s="614">
        <f t="shared" si="116"/>
        <v>1730</v>
      </c>
      <c r="T106" s="614">
        <f t="shared" si="117"/>
        <v>1730</v>
      </c>
      <c r="U106" s="619"/>
      <c r="V106" s="614"/>
      <c r="W106" s="620">
        <f t="shared" si="146"/>
        <v>1730</v>
      </c>
      <c r="X106" s="620">
        <f t="shared" si="163"/>
        <v>1730</v>
      </c>
      <c r="Y106" s="620">
        <f t="shared" si="163"/>
        <v>1730</v>
      </c>
      <c r="Z106" s="620">
        <f t="shared" si="163"/>
        <v>1730</v>
      </c>
      <c r="AA106" s="620">
        <f t="shared" si="163"/>
        <v>1730</v>
      </c>
      <c r="AB106" s="620">
        <f t="shared" si="163"/>
        <v>1730</v>
      </c>
      <c r="AC106" s="620">
        <f t="shared" si="163"/>
        <v>1730</v>
      </c>
      <c r="AD106" s="620">
        <f t="shared" si="163"/>
        <v>1730</v>
      </c>
      <c r="AE106" s="620">
        <f t="shared" si="163"/>
        <v>1730</v>
      </c>
      <c r="AF106" s="620">
        <f t="shared" si="163"/>
        <v>1730</v>
      </c>
      <c r="AG106" s="620">
        <f t="shared" si="163"/>
        <v>1730</v>
      </c>
      <c r="AH106" s="620">
        <f t="shared" si="163"/>
        <v>1730</v>
      </c>
      <c r="AI106" s="621">
        <f t="shared" si="118"/>
        <v>1730</v>
      </c>
      <c r="AJ106" s="621">
        <f t="shared" si="159"/>
        <v>1730</v>
      </c>
      <c r="AK106" s="621">
        <f t="shared" si="159"/>
        <v>1730</v>
      </c>
      <c r="AL106" s="621">
        <f t="shared" ref="AJ106:AT121" si="165">IF($K106&gt;=AL$11,$H106,$J106)</f>
        <v>1730</v>
      </c>
      <c r="AM106" s="621">
        <f t="shared" si="165"/>
        <v>1730</v>
      </c>
      <c r="AN106" s="621">
        <f t="shared" si="165"/>
        <v>1730</v>
      </c>
      <c r="AO106" s="621">
        <f t="shared" si="165"/>
        <v>1730</v>
      </c>
      <c r="AP106" s="621">
        <f t="shared" si="165"/>
        <v>1730</v>
      </c>
      <c r="AQ106" s="621">
        <f t="shared" si="165"/>
        <v>1730</v>
      </c>
      <c r="AR106" s="621">
        <f t="shared" si="165"/>
        <v>1730</v>
      </c>
      <c r="AS106" s="621">
        <f t="shared" si="165"/>
        <v>1730</v>
      </c>
      <c r="AT106" s="621">
        <f t="shared" si="165"/>
        <v>1730</v>
      </c>
      <c r="AU106" s="622">
        <f t="shared" si="119"/>
        <v>1730</v>
      </c>
      <c r="AV106" s="622">
        <f t="shared" si="164"/>
        <v>1730</v>
      </c>
      <c r="AW106" s="622">
        <f t="shared" si="164"/>
        <v>1730</v>
      </c>
      <c r="AX106" s="622">
        <f t="shared" si="164"/>
        <v>1730</v>
      </c>
      <c r="AY106" s="622">
        <f t="shared" si="164"/>
        <v>1730</v>
      </c>
      <c r="AZ106" s="622">
        <f t="shared" si="164"/>
        <v>1730</v>
      </c>
      <c r="BA106" s="622">
        <f t="shared" si="164"/>
        <v>1730</v>
      </c>
      <c r="BB106" s="622">
        <f t="shared" si="164"/>
        <v>1730</v>
      </c>
      <c r="BC106" s="622">
        <f t="shared" si="164"/>
        <v>1730</v>
      </c>
      <c r="BD106" s="622">
        <f t="shared" si="164"/>
        <v>1730</v>
      </c>
      <c r="BE106" s="622">
        <f t="shared" si="164"/>
        <v>1730</v>
      </c>
      <c r="BF106" s="622">
        <f t="shared" si="164"/>
        <v>1730</v>
      </c>
      <c r="BG106" s="623">
        <f t="shared" si="141"/>
        <v>1730</v>
      </c>
      <c r="BH106" s="623">
        <f t="shared" si="151"/>
        <v>1730</v>
      </c>
      <c r="BI106" s="623">
        <f t="shared" si="151"/>
        <v>1730</v>
      </c>
      <c r="BJ106" s="623">
        <f t="shared" si="151"/>
        <v>1730</v>
      </c>
      <c r="BK106" s="623">
        <f t="shared" si="151"/>
        <v>1730</v>
      </c>
      <c r="BL106" s="623">
        <f t="shared" si="151"/>
        <v>1730</v>
      </c>
      <c r="BM106" s="623">
        <f t="shared" si="151"/>
        <v>1730</v>
      </c>
      <c r="BN106" s="623">
        <f t="shared" si="151"/>
        <v>1730</v>
      </c>
      <c r="BO106" s="623">
        <f t="shared" si="151"/>
        <v>1730</v>
      </c>
      <c r="BP106" s="623">
        <f t="shared" si="151"/>
        <v>1730</v>
      </c>
      <c r="BQ106" s="623">
        <f t="shared" si="151"/>
        <v>1730</v>
      </c>
      <c r="BR106" s="623">
        <f t="shared" si="151"/>
        <v>1730</v>
      </c>
      <c r="BS106" s="1281">
        <f t="shared" si="121"/>
        <v>1730</v>
      </c>
      <c r="BT106" s="1281">
        <f t="shared" si="152"/>
        <v>1730</v>
      </c>
      <c r="BU106" s="1281">
        <f t="shared" si="152"/>
        <v>1730</v>
      </c>
      <c r="BV106" s="1281">
        <f t="shared" si="152"/>
        <v>1730</v>
      </c>
      <c r="BW106" s="1281">
        <f t="shared" si="152"/>
        <v>1730</v>
      </c>
      <c r="BX106" s="1281">
        <f t="shared" si="152"/>
        <v>1730</v>
      </c>
      <c r="BY106" s="1281">
        <f t="shared" si="152"/>
        <v>1730</v>
      </c>
      <c r="BZ106" s="1281">
        <f t="shared" si="152"/>
        <v>1730</v>
      </c>
      <c r="CA106" s="1281">
        <f t="shared" si="152"/>
        <v>1730</v>
      </c>
      <c r="CB106" s="1281">
        <f t="shared" si="152"/>
        <v>1730</v>
      </c>
      <c r="CC106" s="1281">
        <f t="shared" si="152"/>
        <v>1730</v>
      </c>
      <c r="CD106" s="1281">
        <f t="shared" si="152"/>
        <v>1730</v>
      </c>
      <c r="CE106" s="623">
        <f t="shared" si="123"/>
        <v>1730</v>
      </c>
      <c r="CF106" s="623">
        <f t="shared" si="153"/>
        <v>1730</v>
      </c>
      <c r="CG106" s="623">
        <f t="shared" si="153"/>
        <v>1730</v>
      </c>
      <c r="CH106" s="623">
        <f t="shared" si="153"/>
        <v>1730</v>
      </c>
      <c r="CI106" s="623">
        <f t="shared" si="153"/>
        <v>1730</v>
      </c>
      <c r="CJ106" s="623">
        <f t="shared" si="153"/>
        <v>1730</v>
      </c>
      <c r="CK106" s="623">
        <f t="shared" si="153"/>
        <v>1730</v>
      </c>
      <c r="CL106" s="623">
        <f t="shared" si="153"/>
        <v>1730</v>
      </c>
      <c r="CM106" s="623">
        <f t="shared" si="153"/>
        <v>1730</v>
      </c>
      <c r="CN106" s="623">
        <f t="shared" si="153"/>
        <v>1730</v>
      </c>
      <c r="CO106" s="623">
        <f t="shared" si="153"/>
        <v>1730</v>
      </c>
      <c r="CP106" s="623">
        <f t="shared" si="153"/>
        <v>1730</v>
      </c>
      <c r="CQ106" s="1281">
        <f t="shared" si="125"/>
        <v>1730</v>
      </c>
      <c r="CR106" s="1281">
        <f t="shared" si="154"/>
        <v>1730</v>
      </c>
      <c r="CS106" s="1281">
        <f t="shared" si="154"/>
        <v>1730</v>
      </c>
      <c r="CT106" s="1281">
        <f t="shared" si="154"/>
        <v>1730</v>
      </c>
      <c r="CU106" s="1281">
        <f t="shared" si="154"/>
        <v>1730</v>
      </c>
      <c r="CV106" s="1281">
        <f t="shared" si="154"/>
        <v>1730</v>
      </c>
      <c r="CW106" s="1281">
        <f t="shared" si="154"/>
        <v>1730</v>
      </c>
      <c r="CX106" s="1281">
        <f t="shared" si="154"/>
        <v>1730</v>
      </c>
      <c r="CY106" s="1281">
        <f t="shared" si="154"/>
        <v>1730</v>
      </c>
      <c r="CZ106" s="1281">
        <f t="shared" si="154"/>
        <v>1730</v>
      </c>
      <c r="DA106" s="1281">
        <f t="shared" si="154"/>
        <v>1730</v>
      </c>
      <c r="DB106" s="1281">
        <f t="shared" si="154"/>
        <v>1730</v>
      </c>
      <c r="DC106" s="623">
        <f t="shared" si="127"/>
        <v>1730</v>
      </c>
      <c r="DD106" s="623">
        <f t="shared" si="155"/>
        <v>1730</v>
      </c>
      <c r="DE106" s="623">
        <f t="shared" si="155"/>
        <v>1730</v>
      </c>
      <c r="DF106" s="623">
        <f t="shared" si="155"/>
        <v>1730</v>
      </c>
      <c r="DG106" s="623">
        <f t="shared" si="155"/>
        <v>1730</v>
      </c>
      <c r="DH106" s="623">
        <f t="shared" si="155"/>
        <v>1730</v>
      </c>
      <c r="DI106" s="623">
        <f t="shared" si="155"/>
        <v>1730</v>
      </c>
      <c r="DJ106" s="623">
        <f t="shared" si="155"/>
        <v>1730</v>
      </c>
      <c r="DK106" s="623">
        <f t="shared" si="155"/>
        <v>1730</v>
      </c>
      <c r="DL106" s="623">
        <f t="shared" si="155"/>
        <v>1730</v>
      </c>
      <c r="DM106" s="623">
        <f t="shared" si="155"/>
        <v>1730</v>
      </c>
      <c r="DN106" s="623">
        <f t="shared" si="155"/>
        <v>1730</v>
      </c>
      <c r="DO106" s="1281">
        <f t="shared" si="129"/>
        <v>1730</v>
      </c>
      <c r="DP106" s="1281">
        <f t="shared" si="156"/>
        <v>1730</v>
      </c>
      <c r="DQ106" s="1281">
        <f t="shared" si="156"/>
        <v>1730</v>
      </c>
      <c r="DR106" s="1281">
        <f t="shared" si="156"/>
        <v>1730</v>
      </c>
      <c r="DS106" s="1281">
        <f t="shared" si="156"/>
        <v>1730</v>
      </c>
      <c r="DT106" s="1281">
        <f t="shared" si="156"/>
        <v>1730</v>
      </c>
      <c r="DU106" s="1281">
        <f t="shared" si="156"/>
        <v>1730</v>
      </c>
      <c r="DV106" s="1281">
        <f t="shared" si="156"/>
        <v>1730</v>
      </c>
      <c r="DW106" s="1281">
        <f t="shared" si="156"/>
        <v>1730</v>
      </c>
      <c r="DX106" s="1281">
        <f t="shared" si="156"/>
        <v>1730</v>
      </c>
      <c r="DY106" s="1281">
        <f t="shared" si="156"/>
        <v>1730</v>
      </c>
      <c r="DZ106" s="1281">
        <f t="shared" si="156"/>
        <v>1730</v>
      </c>
      <c r="EA106" s="623">
        <f t="shared" si="131"/>
        <v>1730</v>
      </c>
      <c r="EB106" s="623">
        <f t="shared" si="157"/>
        <v>1730</v>
      </c>
      <c r="EC106" s="623">
        <f t="shared" si="157"/>
        <v>1730</v>
      </c>
      <c r="ED106" s="623">
        <f t="shared" si="157"/>
        <v>1730</v>
      </c>
      <c r="EE106" s="623">
        <f t="shared" si="157"/>
        <v>1730</v>
      </c>
      <c r="EF106" s="623">
        <f t="shared" si="157"/>
        <v>1730</v>
      </c>
      <c r="EG106" s="623">
        <f t="shared" si="157"/>
        <v>1730</v>
      </c>
      <c r="EH106" s="623">
        <f t="shared" si="157"/>
        <v>1730</v>
      </c>
      <c r="EI106" s="623">
        <f t="shared" si="157"/>
        <v>1730</v>
      </c>
      <c r="EJ106" s="623">
        <f t="shared" si="157"/>
        <v>1730</v>
      </c>
      <c r="EK106" s="623">
        <f t="shared" si="157"/>
        <v>1730</v>
      </c>
      <c r="EL106" s="623">
        <f t="shared" si="157"/>
        <v>1730</v>
      </c>
    </row>
    <row r="107" spans="1:142">
      <c r="A107" s="7" t="str">
        <f>IF('Rent Roll_RedIQ 1'!B100&gt;0,'Rent Roll_RedIQ 1'!B100,"")</f>
        <v>127</v>
      </c>
      <c r="B107" s="7" t="str">
        <f>IF('Rent Roll_RedIQ 1'!C100&gt;0,'Rent Roll_RedIQ 1'!C100,"")</f>
        <v>A1</v>
      </c>
      <c r="C107" s="614">
        <f>IF('Rent Roll_RedIQ 1'!K100&gt;0,'Rent Roll_RedIQ 1'!K100,0)</f>
        <v>1200</v>
      </c>
      <c r="D107" s="615">
        <f>IF('Rent Roll_RedIQ 1'!J100&gt;0,'Rent Roll_RedIQ 1'!J100,"")</f>
        <v>1200</v>
      </c>
      <c r="E107" s="624">
        <f t="shared" si="133"/>
        <v>0</v>
      </c>
      <c r="F107" s="194"/>
      <c r="G107" s="194"/>
      <c r="H107" s="616">
        <f t="shared" si="134"/>
        <v>1200</v>
      </c>
      <c r="I107" s="1200">
        <f>IF('Rent Roll_RedIQ 1'!S100&gt;0,'Rent Roll_RedIQ 1'!S100,Purchase_Date-1)</f>
        <v>45813</v>
      </c>
      <c r="J107" s="617">
        <f t="shared" si="135"/>
        <v>1200</v>
      </c>
      <c r="K107" s="1205">
        <f t="shared" si="136"/>
        <v>46203</v>
      </c>
      <c r="L107" s="618">
        <f t="shared" si="135"/>
        <v>1200</v>
      </c>
      <c r="M107" s="1208">
        <f t="shared" si="137"/>
        <v>46568</v>
      </c>
      <c r="N107" s="614">
        <f t="shared" si="111"/>
        <v>1200</v>
      </c>
      <c r="O107" s="614">
        <f t="shared" si="112"/>
        <v>1200</v>
      </c>
      <c r="P107" s="614">
        <f t="shared" si="113"/>
        <v>1200</v>
      </c>
      <c r="Q107" s="614">
        <f t="shared" si="114"/>
        <v>1200</v>
      </c>
      <c r="R107" s="614">
        <f t="shared" si="115"/>
        <v>1200</v>
      </c>
      <c r="S107" s="614">
        <f t="shared" si="116"/>
        <v>1200</v>
      </c>
      <c r="T107" s="614">
        <f t="shared" si="117"/>
        <v>1200</v>
      </c>
      <c r="U107" s="619"/>
      <c r="V107" s="614"/>
      <c r="W107" s="620">
        <f t="shared" si="146"/>
        <v>1200</v>
      </c>
      <c r="X107" s="620">
        <f t="shared" ref="X107:AH110" si="166">IF($I107&gt;=X$11,$C107,$H107)</f>
        <v>1200</v>
      </c>
      <c r="Y107" s="620">
        <f t="shared" si="166"/>
        <v>1200</v>
      </c>
      <c r="Z107" s="620">
        <f t="shared" si="166"/>
        <v>1200</v>
      </c>
      <c r="AA107" s="620">
        <f t="shared" si="166"/>
        <v>1200</v>
      </c>
      <c r="AB107" s="620">
        <f t="shared" si="166"/>
        <v>1200</v>
      </c>
      <c r="AC107" s="620">
        <f t="shared" si="166"/>
        <v>1200</v>
      </c>
      <c r="AD107" s="620">
        <f t="shared" si="166"/>
        <v>1200</v>
      </c>
      <c r="AE107" s="620">
        <f t="shared" si="166"/>
        <v>1200</v>
      </c>
      <c r="AF107" s="620">
        <f t="shared" si="166"/>
        <v>1200</v>
      </c>
      <c r="AG107" s="620">
        <f t="shared" si="166"/>
        <v>1200</v>
      </c>
      <c r="AH107" s="620">
        <f t="shared" si="166"/>
        <v>1200</v>
      </c>
      <c r="AI107" s="621">
        <f t="shared" si="118"/>
        <v>1200</v>
      </c>
      <c r="AJ107" s="621">
        <f t="shared" si="165"/>
        <v>1200</v>
      </c>
      <c r="AK107" s="621">
        <f t="shared" si="165"/>
        <v>1200</v>
      </c>
      <c r="AL107" s="621">
        <f t="shared" si="165"/>
        <v>1200</v>
      </c>
      <c r="AM107" s="621">
        <f t="shared" si="165"/>
        <v>1200</v>
      </c>
      <c r="AN107" s="621">
        <f t="shared" si="165"/>
        <v>1200</v>
      </c>
      <c r="AO107" s="621">
        <f t="shared" si="165"/>
        <v>1200</v>
      </c>
      <c r="AP107" s="621">
        <f t="shared" si="165"/>
        <v>1200</v>
      </c>
      <c r="AQ107" s="621">
        <f t="shared" si="165"/>
        <v>1200</v>
      </c>
      <c r="AR107" s="621">
        <f t="shared" si="165"/>
        <v>1200</v>
      </c>
      <c r="AS107" s="621">
        <f t="shared" si="165"/>
        <v>1200</v>
      </c>
      <c r="AT107" s="621">
        <f t="shared" si="165"/>
        <v>1200</v>
      </c>
      <c r="AU107" s="622">
        <f t="shared" si="119"/>
        <v>1200</v>
      </c>
      <c r="AV107" s="622">
        <f t="shared" si="164"/>
        <v>1200</v>
      </c>
      <c r="AW107" s="622">
        <f t="shared" si="164"/>
        <v>1200</v>
      </c>
      <c r="AX107" s="622">
        <f t="shared" si="164"/>
        <v>1200</v>
      </c>
      <c r="AY107" s="622">
        <f t="shared" si="164"/>
        <v>1200</v>
      </c>
      <c r="AZ107" s="622">
        <f t="shared" si="164"/>
        <v>1200</v>
      </c>
      <c r="BA107" s="622">
        <f t="shared" si="164"/>
        <v>1200</v>
      </c>
      <c r="BB107" s="622">
        <f t="shared" si="164"/>
        <v>1200</v>
      </c>
      <c r="BC107" s="622">
        <f t="shared" si="164"/>
        <v>1200</v>
      </c>
      <c r="BD107" s="622">
        <f t="shared" si="164"/>
        <v>1200</v>
      </c>
      <c r="BE107" s="622">
        <f t="shared" si="164"/>
        <v>1200</v>
      </c>
      <c r="BF107" s="622">
        <f t="shared" si="164"/>
        <v>1200</v>
      </c>
      <c r="BG107" s="623">
        <f t="shared" si="141"/>
        <v>1200</v>
      </c>
      <c r="BH107" s="623">
        <f t="shared" si="151"/>
        <v>1200</v>
      </c>
      <c r="BI107" s="623">
        <f t="shared" si="151"/>
        <v>1200</v>
      </c>
      <c r="BJ107" s="623">
        <f t="shared" si="151"/>
        <v>1200</v>
      </c>
      <c r="BK107" s="623">
        <f t="shared" si="151"/>
        <v>1200</v>
      </c>
      <c r="BL107" s="623">
        <f t="shared" si="151"/>
        <v>1200</v>
      </c>
      <c r="BM107" s="623">
        <f t="shared" si="151"/>
        <v>1200</v>
      </c>
      <c r="BN107" s="623">
        <f t="shared" si="151"/>
        <v>1200</v>
      </c>
      <c r="BO107" s="623">
        <f t="shared" si="151"/>
        <v>1200</v>
      </c>
      <c r="BP107" s="623">
        <f t="shared" si="151"/>
        <v>1200</v>
      </c>
      <c r="BQ107" s="623">
        <f t="shared" si="151"/>
        <v>1200</v>
      </c>
      <c r="BR107" s="623">
        <f t="shared" si="151"/>
        <v>1200</v>
      </c>
      <c r="BS107" s="1281">
        <f t="shared" si="121"/>
        <v>1200</v>
      </c>
      <c r="BT107" s="1281">
        <f t="shared" si="152"/>
        <v>1200</v>
      </c>
      <c r="BU107" s="1281">
        <f t="shared" si="152"/>
        <v>1200</v>
      </c>
      <c r="BV107" s="1281">
        <f t="shared" si="152"/>
        <v>1200</v>
      </c>
      <c r="BW107" s="1281">
        <f t="shared" si="152"/>
        <v>1200</v>
      </c>
      <c r="BX107" s="1281">
        <f t="shared" si="152"/>
        <v>1200</v>
      </c>
      <c r="BY107" s="1281">
        <f t="shared" si="152"/>
        <v>1200</v>
      </c>
      <c r="BZ107" s="1281">
        <f t="shared" si="152"/>
        <v>1200</v>
      </c>
      <c r="CA107" s="1281">
        <f t="shared" si="152"/>
        <v>1200</v>
      </c>
      <c r="CB107" s="1281">
        <f t="shared" si="152"/>
        <v>1200</v>
      </c>
      <c r="CC107" s="1281">
        <f t="shared" si="152"/>
        <v>1200</v>
      </c>
      <c r="CD107" s="1281">
        <f t="shared" si="152"/>
        <v>1200</v>
      </c>
      <c r="CE107" s="623">
        <f t="shared" si="123"/>
        <v>1200</v>
      </c>
      <c r="CF107" s="623">
        <f t="shared" si="153"/>
        <v>1200</v>
      </c>
      <c r="CG107" s="623">
        <f t="shared" si="153"/>
        <v>1200</v>
      </c>
      <c r="CH107" s="623">
        <f t="shared" si="153"/>
        <v>1200</v>
      </c>
      <c r="CI107" s="623">
        <f t="shared" si="153"/>
        <v>1200</v>
      </c>
      <c r="CJ107" s="623">
        <f t="shared" si="153"/>
        <v>1200</v>
      </c>
      <c r="CK107" s="623">
        <f t="shared" si="153"/>
        <v>1200</v>
      </c>
      <c r="CL107" s="623">
        <f t="shared" si="153"/>
        <v>1200</v>
      </c>
      <c r="CM107" s="623">
        <f t="shared" si="153"/>
        <v>1200</v>
      </c>
      <c r="CN107" s="623">
        <f t="shared" si="153"/>
        <v>1200</v>
      </c>
      <c r="CO107" s="623">
        <f t="shared" si="153"/>
        <v>1200</v>
      </c>
      <c r="CP107" s="623">
        <f t="shared" si="153"/>
        <v>1200</v>
      </c>
      <c r="CQ107" s="1281">
        <f t="shared" si="125"/>
        <v>1200</v>
      </c>
      <c r="CR107" s="1281">
        <f t="shared" si="154"/>
        <v>1200</v>
      </c>
      <c r="CS107" s="1281">
        <f t="shared" si="154"/>
        <v>1200</v>
      </c>
      <c r="CT107" s="1281">
        <f t="shared" si="154"/>
        <v>1200</v>
      </c>
      <c r="CU107" s="1281">
        <f t="shared" si="154"/>
        <v>1200</v>
      </c>
      <c r="CV107" s="1281">
        <f t="shared" si="154"/>
        <v>1200</v>
      </c>
      <c r="CW107" s="1281">
        <f t="shared" si="154"/>
        <v>1200</v>
      </c>
      <c r="CX107" s="1281">
        <f t="shared" si="154"/>
        <v>1200</v>
      </c>
      <c r="CY107" s="1281">
        <f t="shared" si="154"/>
        <v>1200</v>
      </c>
      <c r="CZ107" s="1281">
        <f t="shared" si="154"/>
        <v>1200</v>
      </c>
      <c r="DA107" s="1281">
        <f t="shared" si="154"/>
        <v>1200</v>
      </c>
      <c r="DB107" s="1281">
        <f t="shared" si="154"/>
        <v>1200</v>
      </c>
      <c r="DC107" s="623">
        <f t="shared" si="127"/>
        <v>1200</v>
      </c>
      <c r="DD107" s="623">
        <f t="shared" si="155"/>
        <v>1200</v>
      </c>
      <c r="DE107" s="623">
        <f t="shared" si="155"/>
        <v>1200</v>
      </c>
      <c r="DF107" s="623">
        <f t="shared" si="155"/>
        <v>1200</v>
      </c>
      <c r="DG107" s="623">
        <f t="shared" si="155"/>
        <v>1200</v>
      </c>
      <c r="DH107" s="623">
        <f t="shared" si="155"/>
        <v>1200</v>
      </c>
      <c r="DI107" s="623">
        <f t="shared" si="155"/>
        <v>1200</v>
      </c>
      <c r="DJ107" s="623">
        <f t="shared" si="155"/>
        <v>1200</v>
      </c>
      <c r="DK107" s="623">
        <f t="shared" si="155"/>
        <v>1200</v>
      </c>
      <c r="DL107" s="623">
        <f t="shared" si="155"/>
        <v>1200</v>
      </c>
      <c r="DM107" s="623">
        <f t="shared" si="155"/>
        <v>1200</v>
      </c>
      <c r="DN107" s="623">
        <f t="shared" si="155"/>
        <v>1200</v>
      </c>
      <c r="DO107" s="1281">
        <f t="shared" si="129"/>
        <v>1200</v>
      </c>
      <c r="DP107" s="1281">
        <f t="shared" si="156"/>
        <v>1200</v>
      </c>
      <c r="DQ107" s="1281">
        <f t="shared" si="156"/>
        <v>1200</v>
      </c>
      <c r="DR107" s="1281">
        <f t="shared" si="156"/>
        <v>1200</v>
      </c>
      <c r="DS107" s="1281">
        <f t="shared" si="156"/>
        <v>1200</v>
      </c>
      <c r="DT107" s="1281">
        <f t="shared" si="156"/>
        <v>1200</v>
      </c>
      <c r="DU107" s="1281">
        <f t="shared" si="156"/>
        <v>1200</v>
      </c>
      <c r="DV107" s="1281">
        <f t="shared" si="156"/>
        <v>1200</v>
      </c>
      <c r="DW107" s="1281">
        <f t="shared" si="156"/>
        <v>1200</v>
      </c>
      <c r="DX107" s="1281">
        <f t="shared" si="156"/>
        <v>1200</v>
      </c>
      <c r="DY107" s="1281">
        <f t="shared" si="156"/>
        <v>1200</v>
      </c>
      <c r="DZ107" s="1281">
        <f t="shared" si="156"/>
        <v>1200</v>
      </c>
      <c r="EA107" s="623">
        <f t="shared" si="131"/>
        <v>1200</v>
      </c>
      <c r="EB107" s="623">
        <f t="shared" si="157"/>
        <v>1200</v>
      </c>
      <c r="EC107" s="623">
        <f t="shared" si="157"/>
        <v>1200</v>
      </c>
      <c r="ED107" s="623">
        <f t="shared" si="157"/>
        <v>1200</v>
      </c>
      <c r="EE107" s="623">
        <f t="shared" si="157"/>
        <v>1200</v>
      </c>
      <c r="EF107" s="623">
        <f t="shared" si="157"/>
        <v>1200</v>
      </c>
      <c r="EG107" s="623">
        <f t="shared" si="157"/>
        <v>1200</v>
      </c>
      <c r="EH107" s="623">
        <f t="shared" si="157"/>
        <v>1200</v>
      </c>
      <c r="EI107" s="623">
        <f t="shared" si="157"/>
        <v>1200</v>
      </c>
      <c r="EJ107" s="623">
        <f t="shared" si="157"/>
        <v>1200</v>
      </c>
      <c r="EK107" s="623">
        <f t="shared" si="157"/>
        <v>1200</v>
      </c>
      <c r="EL107" s="623">
        <f t="shared" si="157"/>
        <v>1200</v>
      </c>
    </row>
    <row r="108" spans="1:142">
      <c r="A108" s="7" t="str">
        <f>IF('Rent Roll_RedIQ 1'!B101&gt;0,'Rent Roll_RedIQ 1'!B101,"")</f>
        <v>114</v>
      </c>
      <c r="B108" s="7" t="str">
        <f>IF('Rent Roll_RedIQ 1'!C101&gt;0,'Rent Roll_RedIQ 1'!C101,"")</f>
        <v>A1</v>
      </c>
      <c r="C108" s="614">
        <f>IF('Rent Roll_RedIQ 1'!K101&gt;0,'Rent Roll_RedIQ 1'!K101,0)</f>
        <v>1200</v>
      </c>
      <c r="D108" s="615">
        <f>IF('Rent Roll_RedIQ 1'!J101&gt;0,'Rent Roll_RedIQ 1'!J101,"")</f>
        <v>1200</v>
      </c>
      <c r="E108" s="624">
        <f t="shared" si="133"/>
        <v>0</v>
      </c>
      <c r="F108" s="194"/>
      <c r="G108" s="194"/>
      <c r="H108" s="616">
        <f t="shared" si="134"/>
        <v>1200</v>
      </c>
      <c r="I108" s="1200">
        <f>IF('Rent Roll_RedIQ 1'!S101&gt;0,'Rent Roll_RedIQ 1'!S101,Purchase_Date-1)</f>
        <v>45808</v>
      </c>
      <c r="J108" s="617">
        <f t="shared" si="135"/>
        <v>1200</v>
      </c>
      <c r="K108" s="1205">
        <f t="shared" si="136"/>
        <v>46173</v>
      </c>
      <c r="L108" s="618">
        <f t="shared" si="135"/>
        <v>1200</v>
      </c>
      <c r="M108" s="1208">
        <f t="shared" si="137"/>
        <v>46538</v>
      </c>
      <c r="N108" s="614">
        <f t="shared" ref="N108:N117" si="167">IFERROR(AVERAGE(AU108:BF108),"")</f>
        <v>1200</v>
      </c>
      <c r="O108" s="614">
        <f t="shared" ref="O108:O117" si="168">IFERROR(AVERAGE(BG108:BR108),"")</f>
        <v>1200</v>
      </c>
      <c r="P108" s="614">
        <f t="shared" ref="P108:P117" si="169">IFERROR(AVERAGE(BS108:CD108),"")</f>
        <v>1200</v>
      </c>
      <c r="Q108" s="614">
        <f t="shared" ref="Q108:Q117" si="170">IFERROR(AVERAGE(CE108:CP108),"")</f>
        <v>1200</v>
      </c>
      <c r="R108" s="614">
        <f t="shared" ref="R108:R117" si="171">IFERROR(AVERAGE(CQ108:DB108),"")</f>
        <v>1200</v>
      </c>
      <c r="S108" s="614">
        <f t="shared" ref="S108:S117" si="172">IFERROR(AVERAGE(DC108:DN108),"")</f>
        <v>1200</v>
      </c>
      <c r="T108" s="614">
        <f t="shared" ref="T108:T117" si="173">IFERROR(AVERAGE(DO108:DZ108),"")</f>
        <v>1200</v>
      </c>
      <c r="U108" s="619"/>
      <c r="V108" s="614"/>
      <c r="W108" s="620">
        <f t="shared" si="146"/>
        <v>1200</v>
      </c>
      <c r="X108" s="620">
        <f t="shared" si="166"/>
        <v>1200</v>
      </c>
      <c r="Y108" s="620">
        <f t="shared" si="166"/>
        <v>1200</v>
      </c>
      <c r="Z108" s="620">
        <f t="shared" si="166"/>
        <v>1200</v>
      </c>
      <c r="AA108" s="620">
        <f t="shared" si="166"/>
        <v>1200</v>
      </c>
      <c r="AB108" s="620">
        <f t="shared" si="166"/>
        <v>1200</v>
      </c>
      <c r="AC108" s="620">
        <f t="shared" si="166"/>
        <v>1200</v>
      </c>
      <c r="AD108" s="620">
        <f t="shared" si="166"/>
        <v>1200</v>
      </c>
      <c r="AE108" s="620">
        <f t="shared" si="166"/>
        <v>1200</v>
      </c>
      <c r="AF108" s="620">
        <f t="shared" si="166"/>
        <v>1200</v>
      </c>
      <c r="AG108" s="620">
        <f t="shared" si="166"/>
        <v>1200</v>
      </c>
      <c r="AH108" s="620">
        <f t="shared" si="166"/>
        <v>1200</v>
      </c>
      <c r="AI108" s="621">
        <f t="shared" ref="AI108:AI139" si="174">IF($K108&gt;=AI$11,$H108,$J108)</f>
        <v>1200</v>
      </c>
      <c r="AJ108" s="621">
        <f t="shared" si="165"/>
        <v>1200</v>
      </c>
      <c r="AK108" s="621">
        <f t="shared" si="165"/>
        <v>1200</v>
      </c>
      <c r="AL108" s="621">
        <f t="shared" si="165"/>
        <v>1200</v>
      </c>
      <c r="AM108" s="621">
        <f t="shared" si="165"/>
        <v>1200</v>
      </c>
      <c r="AN108" s="621">
        <f t="shared" si="165"/>
        <v>1200</v>
      </c>
      <c r="AO108" s="621">
        <f t="shared" si="165"/>
        <v>1200</v>
      </c>
      <c r="AP108" s="621">
        <f t="shared" si="165"/>
        <v>1200</v>
      </c>
      <c r="AQ108" s="621">
        <f t="shared" si="165"/>
        <v>1200</v>
      </c>
      <c r="AR108" s="621">
        <f t="shared" si="165"/>
        <v>1200</v>
      </c>
      <c r="AS108" s="621">
        <f t="shared" si="165"/>
        <v>1200</v>
      </c>
      <c r="AT108" s="621">
        <f t="shared" si="165"/>
        <v>1200</v>
      </c>
      <c r="AU108" s="622">
        <f t="shared" ref="AU108:AU133" si="175">IF($M108&gt;=AU$11,$J108,$L108)</f>
        <v>1200</v>
      </c>
      <c r="AV108" s="622">
        <f t="shared" si="164"/>
        <v>1200</v>
      </c>
      <c r="AW108" s="622">
        <f t="shared" si="164"/>
        <v>1200</v>
      </c>
      <c r="AX108" s="622">
        <f t="shared" si="164"/>
        <v>1200</v>
      </c>
      <c r="AY108" s="622">
        <f t="shared" si="164"/>
        <v>1200</v>
      </c>
      <c r="AZ108" s="622">
        <f t="shared" si="164"/>
        <v>1200</v>
      </c>
      <c r="BA108" s="622">
        <f t="shared" si="164"/>
        <v>1200</v>
      </c>
      <c r="BB108" s="622">
        <f t="shared" si="164"/>
        <v>1200</v>
      </c>
      <c r="BC108" s="622">
        <f t="shared" si="164"/>
        <v>1200</v>
      </c>
      <c r="BD108" s="622">
        <f t="shared" si="164"/>
        <v>1200</v>
      </c>
      <c r="BE108" s="622">
        <f t="shared" si="164"/>
        <v>1200</v>
      </c>
      <c r="BF108" s="622">
        <f t="shared" si="164"/>
        <v>1200</v>
      </c>
      <c r="BG108" s="623">
        <f t="shared" si="141"/>
        <v>1200</v>
      </c>
      <c r="BH108" s="623">
        <f t="shared" ref="BH108:BR117" si="176">IFERROR((($N108*(1+$N$10)-$N108)/6.5)+BG108,"")</f>
        <v>1200</v>
      </c>
      <c r="BI108" s="623">
        <f t="shared" si="176"/>
        <v>1200</v>
      </c>
      <c r="BJ108" s="623">
        <f t="shared" si="176"/>
        <v>1200</v>
      </c>
      <c r="BK108" s="623">
        <f t="shared" si="176"/>
        <v>1200</v>
      </c>
      <c r="BL108" s="623">
        <f t="shared" si="176"/>
        <v>1200</v>
      </c>
      <c r="BM108" s="623">
        <f t="shared" si="176"/>
        <v>1200</v>
      </c>
      <c r="BN108" s="623">
        <f t="shared" si="176"/>
        <v>1200</v>
      </c>
      <c r="BO108" s="623">
        <f t="shared" si="176"/>
        <v>1200</v>
      </c>
      <c r="BP108" s="623">
        <f t="shared" si="176"/>
        <v>1200</v>
      </c>
      <c r="BQ108" s="623">
        <f t="shared" si="176"/>
        <v>1200</v>
      </c>
      <c r="BR108" s="623">
        <f t="shared" si="176"/>
        <v>1200</v>
      </c>
      <c r="BS108" s="1281">
        <f t="shared" si="121"/>
        <v>1200</v>
      </c>
      <c r="BT108" s="1281">
        <f t="shared" ref="BT108:CD117" si="177">IFERROR((($O108*(1+$O$10)-$O108)/6.5)+BS108,"")</f>
        <v>1200</v>
      </c>
      <c r="BU108" s="1281">
        <f t="shared" si="177"/>
        <v>1200</v>
      </c>
      <c r="BV108" s="1281">
        <f t="shared" si="177"/>
        <v>1200</v>
      </c>
      <c r="BW108" s="1281">
        <f t="shared" si="177"/>
        <v>1200</v>
      </c>
      <c r="BX108" s="1281">
        <f t="shared" si="177"/>
        <v>1200</v>
      </c>
      <c r="BY108" s="1281">
        <f t="shared" si="177"/>
        <v>1200</v>
      </c>
      <c r="BZ108" s="1281">
        <f t="shared" si="177"/>
        <v>1200</v>
      </c>
      <c r="CA108" s="1281">
        <f t="shared" si="177"/>
        <v>1200</v>
      </c>
      <c r="CB108" s="1281">
        <f t="shared" si="177"/>
        <v>1200</v>
      </c>
      <c r="CC108" s="1281">
        <f t="shared" si="177"/>
        <v>1200</v>
      </c>
      <c r="CD108" s="1281">
        <f t="shared" si="177"/>
        <v>1200</v>
      </c>
      <c r="CE108" s="623">
        <f t="shared" si="123"/>
        <v>1200</v>
      </c>
      <c r="CF108" s="623">
        <f t="shared" ref="CF108:CP117" si="178">IFERROR((($P108*(1+$P$10)-$P108)/6.5)+CE108,"")</f>
        <v>1200</v>
      </c>
      <c r="CG108" s="623">
        <f t="shared" si="178"/>
        <v>1200</v>
      </c>
      <c r="CH108" s="623">
        <f t="shared" si="178"/>
        <v>1200</v>
      </c>
      <c r="CI108" s="623">
        <f t="shared" si="178"/>
        <v>1200</v>
      </c>
      <c r="CJ108" s="623">
        <f t="shared" si="178"/>
        <v>1200</v>
      </c>
      <c r="CK108" s="623">
        <f t="shared" si="178"/>
        <v>1200</v>
      </c>
      <c r="CL108" s="623">
        <f t="shared" si="178"/>
        <v>1200</v>
      </c>
      <c r="CM108" s="623">
        <f t="shared" si="178"/>
        <v>1200</v>
      </c>
      <c r="CN108" s="623">
        <f t="shared" si="178"/>
        <v>1200</v>
      </c>
      <c r="CO108" s="623">
        <f t="shared" si="178"/>
        <v>1200</v>
      </c>
      <c r="CP108" s="623">
        <f t="shared" si="178"/>
        <v>1200</v>
      </c>
      <c r="CQ108" s="1281">
        <f t="shared" si="125"/>
        <v>1200</v>
      </c>
      <c r="CR108" s="1281">
        <f t="shared" ref="CR108:DB117" si="179">IFERROR((($Q108*(1+$Q$10)-$Q108)/6.5)+CQ108,"")</f>
        <v>1200</v>
      </c>
      <c r="CS108" s="1281">
        <f t="shared" si="179"/>
        <v>1200</v>
      </c>
      <c r="CT108" s="1281">
        <f t="shared" si="179"/>
        <v>1200</v>
      </c>
      <c r="CU108" s="1281">
        <f t="shared" si="179"/>
        <v>1200</v>
      </c>
      <c r="CV108" s="1281">
        <f t="shared" si="179"/>
        <v>1200</v>
      </c>
      <c r="CW108" s="1281">
        <f t="shared" si="179"/>
        <v>1200</v>
      </c>
      <c r="CX108" s="1281">
        <f t="shared" si="179"/>
        <v>1200</v>
      </c>
      <c r="CY108" s="1281">
        <f t="shared" si="179"/>
        <v>1200</v>
      </c>
      <c r="CZ108" s="1281">
        <f t="shared" si="179"/>
        <v>1200</v>
      </c>
      <c r="DA108" s="1281">
        <f t="shared" si="179"/>
        <v>1200</v>
      </c>
      <c r="DB108" s="1281">
        <f t="shared" si="179"/>
        <v>1200</v>
      </c>
      <c r="DC108" s="623">
        <f t="shared" si="127"/>
        <v>1200</v>
      </c>
      <c r="DD108" s="623">
        <f t="shared" ref="DD108:DN117" si="180">IFERROR((($R108*(1+$R$10)-$R108)/6.5)+DC108,"")</f>
        <v>1200</v>
      </c>
      <c r="DE108" s="623">
        <f t="shared" si="180"/>
        <v>1200</v>
      </c>
      <c r="DF108" s="623">
        <f t="shared" si="180"/>
        <v>1200</v>
      </c>
      <c r="DG108" s="623">
        <f t="shared" si="180"/>
        <v>1200</v>
      </c>
      <c r="DH108" s="623">
        <f t="shared" si="180"/>
        <v>1200</v>
      </c>
      <c r="DI108" s="623">
        <f t="shared" si="180"/>
        <v>1200</v>
      </c>
      <c r="DJ108" s="623">
        <f t="shared" si="180"/>
        <v>1200</v>
      </c>
      <c r="DK108" s="623">
        <f t="shared" si="180"/>
        <v>1200</v>
      </c>
      <c r="DL108" s="623">
        <f t="shared" si="180"/>
        <v>1200</v>
      </c>
      <c r="DM108" s="623">
        <f t="shared" si="180"/>
        <v>1200</v>
      </c>
      <c r="DN108" s="623">
        <f t="shared" si="180"/>
        <v>1200</v>
      </c>
      <c r="DO108" s="1281">
        <f t="shared" si="129"/>
        <v>1200</v>
      </c>
      <c r="DP108" s="1281">
        <f t="shared" ref="DP108:DZ117" si="181">IFERROR((($S108*(1+$S$10)-$S108)/6.5)+DO108,"")</f>
        <v>1200</v>
      </c>
      <c r="DQ108" s="1281">
        <f t="shared" si="181"/>
        <v>1200</v>
      </c>
      <c r="DR108" s="1281">
        <f t="shared" si="181"/>
        <v>1200</v>
      </c>
      <c r="DS108" s="1281">
        <f t="shared" si="181"/>
        <v>1200</v>
      </c>
      <c r="DT108" s="1281">
        <f t="shared" si="181"/>
        <v>1200</v>
      </c>
      <c r="DU108" s="1281">
        <f t="shared" si="181"/>
        <v>1200</v>
      </c>
      <c r="DV108" s="1281">
        <f t="shared" si="181"/>
        <v>1200</v>
      </c>
      <c r="DW108" s="1281">
        <f t="shared" si="181"/>
        <v>1200</v>
      </c>
      <c r="DX108" s="1281">
        <f t="shared" si="181"/>
        <v>1200</v>
      </c>
      <c r="DY108" s="1281">
        <f t="shared" si="181"/>
        <v>1200</v>
      </c>
      <c r="DZ108" s="1281">
        <f t="shared" si="181"/>
        <v>1200</v>
      </c>
      <c r="EA108" s="623">
        <f t="shared" si="131"/>
        <v>1200</v>
      </c>
      <c r="EB108" s="623">
        <f t="shared" ref="EB108:EL117" si="182">IFERROR((($T108*(1+$T$10)-$T108)/6.5)+EA108,"")</f>
        <v>1200</v>
      </c>
      <c r="EC108" s="623">
        <f t="shared" si="182"/>
        <v>1200</v>
      </c>
      <c r="ED108" s="623">
        <f t="shared" si="182"/>
        <v>1200</v>
      </c>
      <c r="EE108" s="623">
        <f t="shared" si="182"/>
        <v>1200</v>
      </c>
      <c r="EF108" s="623">
        <f t="shared" si="182"/>
        <v>1200</v>
      </c>
      <c r="EG108" s="623">
        <f t="shared" si="182"/>
        <v>1200</v>
      </c>
      <c r="EH108" s="623">
        <f t="shared" si="182"/>
        <v>1200</v>
      </c>
      <c r="EI108" s="623">
        <f t="shared" si="182"/>
        <v>1200</v>
      </c>
      <c r="EJ108" s="623">
        <f t="shared" si="182"/>
        <v>1200</v>
      </c>
      <c r="EK108" s="623">
        <f t="shared" si="182"/>
        <v>1200</v>
      </c>
      <c r="EL108" s="623">
        <f t="shared" si="182"/>
        <v>1200</v>
      </c>
    </row>
    <row r="109" spans="1:142">
      <c r="A109" s="7" t="str">
        <f>IF('Rent Roll_RedIQ 1'!B102&gt;0,'Rent Roll_RedIQ 1'!B102,"")</f>
        <v>117</v>
      </c>
      <c r="B109" s="7" t="str">
        <f>IF('Rent Roll_RedIQ 1'!C102&gt;0,'Rent Roll_RedIQ 1'!C102,"")</f>
        <v>A1</v>
      </c>
      <c r="C109" s="614">
        <f>IF('Rent Roll_RedIQ 1'!K102&gt;0,'Rent Roll_RedIQ 1'!K102,0)</f>
        <v>1100</v>
      </c>
      <c r="D109" s="615">
        <f>IF('Rent Roll_RedIQ 1'!J102&gt;0,'Rent Roll_RedIQ 1'!J102,"")</f>
        <v>1200</v>
      </c>
      <c r="E109" s="624">
        <f t="shared" si="133"/>
        <v>9.0909090909090828E-2</v>
      </c>
      <c r="F109" s="194"/>
      <c r="G109" s="194"/>
      <c r="H109" s="616">
        <f t="shared" si="134"/>
        <v>1100</v>
      </c>
      <c r="I109" s="1200">
        <f>IF('Rent Roll_RedIQ 1'!S102&gt;0,'Rent Roll_RedIQ 1'!S102,Purchase_Date-1)</f>
        <v>45808</v>
      </c>
      <c r="J109" s="617">
        <f t="shared" si="135"/>
        <v>1100</v>
      </c>
      <c r="K109" s="1205">
        <f t="shared" si="136"/>
        <v>46173</v>
      </c>
      <c r="L109" s="618">
        <f t="shared" si="135"/>
        <v>1100</v>
      </c>
      <c r="M109" s="1208">
        <f t="shared" si="137"/>
        <v>46538</v>
      </c>
      <c r="N109" s="614">
        <f t="shared" si="167"/>
        <v>1100</v>
      </c>
      <c r="O109" s="614">
        <f t="shared" si="168"/>
        <v>1100</v>
      </c>
      <c r="P109" s="614">
        <f t="shared" si="169"/>
        <v>1100</v>
      </c>
      <c r="Q109" s="614">
        <f t="shared" si="170"/>
        <v>1100</v>
      </c>
      <c r="R109" s="614">
        <f t="shared" si="171"/>
        <v>1100</v>
      </c>
      <c r="S109" s="614">
        <f t="shared" si="172"/>
        <v>1100</v>
      </c>
      <c r="T109" s="614">
        <f t="shared" si="173"/>
        <v>1100</v>
      </c>
      <c r="U109" s="619"/>
      <c r="V109" s="614"/>
      <c r="W109" s="620">
        <f t="shared" si="146"/>
        <v>1100</v>
      </c>
      <c r="X109" s="620">
        <f t="shared" si="166"/>
        <v>1100</v>
      </c>
      <c r="Y109" s="620">
        <f t="shared" si="166"/>
        <v>1100</v>
      </c>
      <c r="Z109" s="620">
        <f t="shared" si="166"/>
        <v>1100</v>
      </c>
      <c r="AA109" s="620">
        <f t="shared" si="166"/>
        <v>1100</v>
      </c>
      <c r="AB109" s="620">
        <f t="shared" si="166"/>
        <v>1100</v>
      </c>
      <c r="AC109" s="620">
        <f t="shared" si="166"/>
        <v>1100</v>
      </c>
      <c r="AD109" s="620">
        <f t="shared" si="166"/>
        <v>1100</v>
      </c>
      <c r="AE109" s="620">
        <f t="shared" si="166"/>
        <v>1100</v>
      </c>
      <c r="AF109" s="620">
        <f t="shared" si="166"/>
        <v>1100</v>
      </c>
      <c r="AG109" s="620">
        <f t="shared" si="166"/>
        <v>1100</v>
      </c>
      <c r="AH109" s="620">
        <f t="shared" si="166"/>
        <v>1100</v>
      </c>
      <c r="AI109" s="621">
        <f t="shared" si="174"/>
        <v>1100</v>
      </c>
      <c r="AJ109" s="621">
        <f t="shared" si="165"/>
        <v>1100</v>
      </c>
      <c r="AK109" s="621">
        <f t="shared" si="165"/>
        <v>1100</v>
      </c>
      <c r="AL109" s="621">
        <f t="shared" si="165"/>
        <v>1100</v>
      </c>
      <c r="AM109" s="621">
        <f t="shared" si="165"/>
        <v>1100</v>
      </c>
      <c r="AN109" s="621">
        <f t="shared" si="165"/>
        <v>1100</v>
      </c>
      <c r="AO109" s="621">
        <f t="shared" si="165"/>
        <v>1100</v>
      </c>
      <c r="AP109" s="621">
        <f t="shared" si="165"/>
        <v>1100</v>
      </c>
      <c r="AQ109" s="621">
        <f t="shared" si="165"/>
        <v>1100</v>
      </c>
      <c r="AR109" s="621">
        <f t="shared" si="165"/>
        <v>1100</v>
      </c>
      <c r="AS109" s="621">
        <f t="shared" si="165"/>
        <v>1100</v>
      </c>
      <c r="AT109" s="621">
        <f t="shared" si="165"/>
        <v>1100</v>
      </c>
      <c r="AU109" s="622">
        <f t="shared" si="175"/>
        <v>1100</v>
      </c>
      <c r="AV109" s="622">
        <f t="shared" si="164"/>
        <v>1100</v>
      </c>
      <c r="AW109" s="622">
        <f t="shared" si="164"/>
        <v>1100</v>
      </c>
      <c r="AX109" s="622">
        <f t="shared" si="164"/>
        <v>1100</v>
      </c>
      <c r="AY109" s="622">
        <f t="shared" si="164"/>
        <v>1100</v>
      </c>
      <c r="AZ109" s="622">
        <f t="shared" si="164"/>
        <v>1100</v>
      </c>
      <c r="BA109" s="622">
        <f t="shared" si="164"/>
        <v>1100</v>
      </c>
      <c r="BB109" s="622">
        <f t="shared" si="164"/>
        <v>1100</v>
      </c>
      <c r="BC109" s="622">
        <f t="shared" si="164"/>
        <v>1100</v>
      </c>
      <c r="BD109" s="622">
        <f t="shared" si="164"/>
        <v>1100</v>
      </c>
      <c r="BE109" s="622">
        <f t="shared" si="164"/>
        <v>1100</v>
      </c>
      <c r="BF109" s="622">
        <f t="shared" si="164"/>
        <v>1100</v>
      </c>
      <c r="BG109" s="623">
        <f t="shared" si="141"/>
        <v>1100</v>
      </c>
      <c r="BH109" s="623">
        <f t="shared" si="176"/>
        <v>1100</v>
      </c>
      <c r="BI109" s="623">
        <f t="shared" si="176"/>
        <v>1100</v>
      </c>
      <c r="BJ109" s="623">
        <f t="shared" si="176"/>
        <v>1100</v>
      </c>
      <c r="BK109" s="623">
        <f t="shared" si="176"/>
        <v>1100</v>
      </c>
      <c r="BL109" s="623">
        <f t="shared" si="176"/>
        <v>1100</v>
      </c>
      <c r="BM109" s="623">
        <f t="shared" si="176"/>
        <v>1100</v>
      </c>
      <c r="BN109" s="623">
        <f t="shared" si="176"/>
        <v>1100</v>
      </c>
      <c r="BO109" s="623">
        <f t="shared" si="176"/>
        <v>1100</v>
      </c>
      <c r="BP109" s="623">
        <f t="shared" si="176"/>
        <v>1100</v>
      </c>
      <c r="BQ109" s="623">
        <f t="shared" si="176"/>
        <v>1100</v>
      </c>
      <c r="BR109" s="623">
        <f t="shared" si="176"/>
        <v>1100</v>
      </c>
      <c r="BS109" s="1281">
        <f t="shared" si="121"/>
        <v>1100</v>
      </c>
      <c r="BT109" s="1281">
        <f t="shared" si="177"/>
        <v>1100</v>
      </c>
      <c r="BU109" s="1281">
        <f t="shared" si="177"/>
        <v>1100</v>
      </c>
      <c r="BV109" s="1281">
        <f t="shared" si="177"/>
        <v>1100</v>
      </c>
      <c r="BW109" s="1281">
        <f t="shared" si="177"/>
        <v>1100</v>
      </c>
      <c r="BX109" s="1281">
        <f t="shared" si="177"/>
        <v>1100</v>
      </c>
      <c r="BY109" s="1281">
        <f t="shared" si="177"/>
        <v>1100</v>
      </c>
      <c r="BZ109" s="1281">
        <f t="shared" si="177"/>
        <v>1100</v>
      </c>
      <c r="CA109" s="1281">
        <f t="shared" si="177"/>
        <v>1100</v>
      </c>
      <c r="CB109" s="1281">
        <f t="shared" si="177"/>
        <v>1100</v>
      </c>
      <c r="CC109" s="1281">
        <f t="shared" si="177"/>
        <v>1100</v>
      </c>
      <c r="CD109" s="1281">
        <f t="shared" si="177"/>
        <v>1100</v>
      </c>
      <c r="CE109" s="623">
        <f t="shared" si="123"/>
        <v>1100</v>
      </c>
      <c r="CF109" s="623">
        <f t="shared" si="178"/>
        <v>1100</v>
      </c>
      <c r="CG109" s="623">
        <f t="shared" si="178"/>
        <v>1100</v>
      </c>
      <c r="CH109" s="623">
        <f t="shared" si="178"/>
        <v>1100</v>
      </c>
      <c r="CI109" s="623">
        <f t="shared" si="178"/>
        <v>1100</v>
      </c>
      <c r="CJ109" s="623">
        <f t="shared" si="178"/>
        <v>1100</v>
      </c>
      <c r="CK109" s="623">
        <f t="shared" si="178"/>
        <v>1100</v>
      </c>
      <c r="CL109" s="623">
        <f t="shared" si="178"/>
        <v>1100</v>
      </c>
      <c r="CM109" s="623">
        <f t="shared" si="178"/>
        <v>1100</v>
      </c>
      <c r="CN109" s="623">
        <f t="shared" si="178"/>
        <v>1100</v>
      </c>
      <c r="CO109" s="623">
        <f t="shared" si="178"/>
        <v>1100</v>
      </c>
      <c r="CP109" s="623">
        <f t="shared" si="178"/>
        <v>1100</v>
      </c>
      <c r="CQ109" s="1281">
        <f t="shared" si="125"/>
        <v>1100</v>
      </c>
      <c r="CR109" s="1281">
        <f t="shared" si="179"/>
        <v>1100</v>
      </c>
      <c r="CS109" s="1281">
        <f t="shared" si="179"/>
        <v>1100</v>
      </c>
      <c r="CT109" s="1281">
        <f t="shared" si="179"/>
        <v>1100</v>
      </c>
      <c r="CU109" s="1281">
        <f t="shared" si="179"/>
        <v>1100</v>
      </c>
      <c r="CV109" s="1281">
        <f t="shared" si="179"/>
        <v>1100</v>
      </c>
      <c r="CW109" s="1281">
        <f t="shared" si="179"/>
        <v>1100</v>
      </c>
      <c r="CX109" s="1281">
        <f t="shared" si="179"/>
        <v>1100</v>
      </c>
      <c r="CY109" s="1281">
        <f t="shared" si="179"/>
        <v>1100</v>
      </c>
      <c r="CZ109" s="1281">
        <f t="shared" si="179"/>
        <v>1100</v>
      </c>
      <c r="DA109" s="1281">
        <f t="shared" si="179"/>
        <v>1100</v>
      </c>
      <c r="DB109" s="1281">
        <f t="shared" si="179"/>
        <v>1100</v>
      </c>
      <c r="DC109" s="623">
        <f t="shared" si="127"/>
        <v>1100</v>
      </c>
      <c r="DD109" s="623">
        <f t="shared" si="180"/>
        <v>1100</v>
      </c>
      <c r="DE109" s="623">
        <f t="shared" si="180"/>
        <v>1100</v>
      </c>
      <c r="DF109" s="623">
        <f t="shared" si="180"/>
        <v>1100</v>
      </c>
      <c r="DG109" s="623">
        <f t="shared" si="180"/>
        <v>1100</v>
      </c>
      <c r="DH109" s="623">
        <f t="shared" si="180"/>
        <v>1100</v>
      </c>
      <c r="DI109" s="623">
        <f t="shared" si="180"/>
        <v>1100</v>
      </c>
      <c r="DJ109" s="623">
        <f t="shared" si="180"/>
        <v>1100</v>
      </c>
      <c r="DK109" s="623">
        <f t="shared" si="180"/>
        <v>1100</v>
      </c>
      <c r="DL109" s="623">
        <f t="shared" si="180"/>
        <v>1100</v>
      </c>
      <c r="DM109" s="623">
        <f t="shared" si="180"/>
        <v>1100</v>
      </c>
      <c r="DN109" s="623">
        <f t="shared" si="180"/>
        <v>1100</v>
      </c>
      <c r="DO109" s="1281">
        <f t="shared" si="129"/>
        <v>1100</v>
      </c>
      <c r="DP109" s="1281">
        <f t="shared" si="181"/>
        <v>1100</v>
      </c>
      <c r="DQ109" s="1281">
        <f t="shared" si="181"/>
        <v>1100</v>
      </c>
      <c r="DR109" s="1281">
        <f t="shared" si="181"/>
        <v>1100</v>
      </c>
      <c r="DS109" s="1281">
        <f t="shared" si="181"/>
        <v>1100</v>
      </c>
      <c r="DT109" s="1281">
        <f t="shared" si="181"/>
        <v>1100</v>
      </c>
      <c r="DU109" s="1281">
        <f t="shared" si="181"/>
        <v>1100</v>
      </c>
      <c r="DV109" s="1281">
        <f t="shared" si="181"/>
        <v>1100</v>
      </c>
      <c r="DW109" s="1281">
        <f t="shared" si="181"/>
        <v>1100</v>
      </c>
      <c r="DX109" s="1281">
        <f t="shared" si="181"/>
        <v>1100</v>
      </c>
      <c r="DY109" s="1281">
        <f t="shared" si="181"/>
        <v>1100</v>
      </c>
      <c r="DZ109" s="1281">
        <f t="shared" si="181"/>
        <v>1100</v>
      </c>
      <c r="EA109" s="623">
        <f t="shared" si="131"/>
        <v>1100</v>
      </c>
      <c r="EB109" s="623">
        <f t="shared" si="182"/>
        <v>1100</v>
      </c>
      <c r="EC109" s="623">
        <f t="shared" si="182"/>
        <v>1100</v>
      </c>
      <c r="ED109" s="623">
        <f t="shared" si="182"/>
        <v>1100</v>
      </c>
      <c r="EE109" s="623">
        <f t="shared" si="182"/>
        <v>1100</v>
      </c>
      <c r="EF109" s="623">
        <f t="shared" si="182"/>
        <v>1100</v>
      </c>
      <c r="EG109" s="623">
        <f t="shared" si="182"/>
        <v>1100</v>
      </c>
      <c r="EH109" s="623">
        <f t="shared" si="182"/>
        <v>1100</v>
      </c>
      <c r="EI109" s="623">
        <f t="shared" si="182"/>
        <v>1100</v>
      </c>
      <c r="EJ109" s="623">
        <f t="shared" si="182"/>
        <v>1100</v>
      </c>
      <c r="EK109" s="623">
        <f t="shared" si="182"/>
        <v>1100</v>
      </c>
      <c r="EL109" s="623">
        <f t="shared" si="182"/>
        <v>1100</v>
      </c>
    </row>
    <row r="110" spans="1:142">
      <c r="A110" s="7" t="str">
        <f>IF('Rent Roll_RedIQ 1'!B103&gt;0,'Rent Roll_RedIQ 1'!B103,"")</f>
        <v>132</v>
      </c>
      <c r="B110" s="7" t="str">
        <f>IF('Rent Roll_RedIQ 1'!C103&gt;0,'Rent Roll_RedIQ 1'!C103,"")</f>
        <v>A1</v>
      </c>
      <c r="C110" s="614">
        <f>IF('Rent Roll_RedIQ 1'!K103&gt;0,'Rent Roll_RedIQ 1'!K103,0)</f>
        <v>1200</v>
      </c>
      <c r="D110" s="615">
        <f>IF('Rent Roll_RedIQ 1'!J103&gt;0,'Rent Roll_RedIQ 1'!J103,"")</f>
        <v>1200</v>
      </c>
      <c r="E110" s="624">
        <f t="shared" si="133"/>
        <v>0</v>
      </c>
      <c r="F110" s="194"/>
      <c r="G110" s="194"/>
      <c r="H110" s="616">
        <f t="shared" si="134"/>
        <v>1200</v>
      </c>
      <c r="I110" s="1200">
        <f>IF('Rent Roll_RedIQ 1'!S103&gt;0,'Rent Roll_RedIQ 1'!S103,Purchase_Date-1)</f>
        <v>45808</v>
      </c>
      <c r="J110" s="617">
        <f t="shared" si="135"/>
        <v>1200</v>
      </c>
      <c r="K110" s="1205">
        <f t="shared" si="136"/>
        <v>46173</v>
      </c>
      <c r="L110" s="618">
        <f t="shared" si="135"/>
        <v>1200</v>
      </c>
      <c r="M110" s="1208">
        <f t="shared" si="137"/>
        <v>46538</v>
      </c>
      <c r="N110" s="614">
        <f t="shared" si="167"/>
        <v>1200</v>
      </c>
      <c r="O110" s="614">
        <f t="shared" si="168"/>
        <v>1200</v>
      </c>
      <c r="P110" s="614">
        <f t="shared" si="169"/>
        <v>1200</v>
      </c>
      <c r="Q110" s="614">
        <f t="shared" si="170"/>
        <v>1200</v>
      </c>
      <c r="R110" s="614">
        <f t="shared" si="171"/>
        <v>1200</v>
      </c>
      <c r="S110" s="614">
        <f t="shared" si="172"/>
        <v>1200</v>
      </c>
      <c r="T110" s="614">
        <f t="shared" si="173"/>
        <v>1200</v>
      </c>
      <c r="U110" s="619"/>
      <c r="V110" s="614"/>
      <c r="W110" s="620">
        <f t="shared" si="146"/>
        <v>1200</v>
      </c>
      <c r="X110" s="620">
        <f t="shared" si="166"/>
        <v>1200</v>
      </c>
      <c r="Y110" s="620">
        <f t="shared" si="166"/>
        <v>1200</v>
      </c>
      <c r="Z110" s="620">
        <f t="shared" si="166"/>
        <v>1200</v>
      </c>
      <c r="AA110" s="620">
        <f t="shared" si="166"/>
        <v>1200</v>
      </c>
      <c r="AB110" s="620">
        <f t="shared" si="166"/>
        <v>1200</v>
      </c>
      <c r="AC110" s="620">
        <f t="shared" si="166"/>
        <v>1200</v>
      </c>
      <c r="AD110" s="620">
        <f t="shared" si="166"/>
        <v>1200</v>
      </c>
      <c r="AE110" s="620">
        <f t="shared" si="166"/>
        <v>1200</v>
      </c>
      <c r="AF110" s="620">
        <f t="shared" si="166"/>
        <v>1200</v>
      </c>
      <c r="AG110" s="620">
        <f t="shared" si="166"/>
        <v>1200</v>
      </c>
      <c r="AH110" s="620">
        <f t="shared" si="166"/>
        <v>1200</v>
      </c>
      <c r="AI110" s="621">
        <f t="shared" si="174"/>
        <v>1200</v>
      </c>
      <c r="AJ110" s="621">
        <f t="shared" si="165"/>
        <v>1200</v>
      </c>
      <c r="AK110" s="621">
        <f t="shared" si="165"/>
        <v>1200</v>
      </c>
      <c r="AL110" s="621">
        <f t="shared" si="165"/>
        <v>1200</v>
      </c>
      <c r="AM110" s="621">
        <f t="shared" si="165"/>
        <v>1200</v>
      </c>
      <c r="AN110" s="621">
        <f t="shared" si="165"/>
        <v>1200</v>
      </c>
      <c r="AO110" s="621">
        <f t="shared" si="165"/>
        <v>1200</v>
      </c>
      <c r="AP110" s="621">
        <f t="shared" si="165"/>
        <v>1200</v>
      </c>
      <c r="AQ110" s="621">
        <f t="shared" si="165"/>
        <v>1200</v>
      </c>
      <c r="AR110" s="621">
        <f t="shared" si="165"/>
        <v>1200</v>
      </c>
      <c r="AS110" s="621">
        <f t="shared" si="165"/>
        <v>1200</v>
      </c>
      <c r="AT110" s="621">
        <f t="shared" si="165"/>
        <v>1200</v>
      </c>
      <c r="AU110" s="622">
        <f t="shared" si="175"/>
        <v>1200</v>
      </c>
      <c r="AV110" s="622">
        <f t="shared" si="164"/>
        <v>1200</v>
      </c>
      <c r="AW110" s="622">
        <f t="shared" si="164"/>
        <v>1200</v>
      </c>
      <c r="AX110" s="622">
        <f t="shared" si="164"/>
        <v>1200</v>
      </c>
      <c r="AY110" s="622">
        <f t="shared" si="164"/>
        <v>1200</v>
      </c>
      <c r="AZ110" s="622">
        <f t="shared" si="164"/>
        <v>1200</v>
      </c>
      <c r="BA110" s="622">
        <f t="shared" si="164"/>
        <v>1200</v>
      </c>
      <c r="BB110" s="622">
        <f t="shared" si="164"/>
        <v>1200</v>
      </c>
      <c r="BC110" s="622">
        <f t="shared" si="164"/>
        <v>1200</v>
      </c>
      <c r="BD110" s="622">
        <f t="shared" si="164"/>
        <v>1200</v>
      </c>
      <c r="BE110" s="622">
        <f t="shared" si="164"/>
        <v>1200</v>
      </c>
      <c r="BF110" s="622">
        <f t="shared" si="164"/>
        <v>1200</v>
      </c>
      <c r="BG110" s="623">
        <f t="shared" si="141"/>
        <v>1200</v>
      </c>
      <c r="BH110" s="623">
        <f t="shared" si="176"/>
        <v>1200</v>
      </c>
      <c r="BI110" s="623">
        <f t="shared" si="176"/>
        <v>1200</v>
      </c>
      <c r="BJ110" s="623">
        <f t="shared" si="176"/>
        <v>1200</v>
      </c>
      <c r="BK110" s="623">
        <f t="shared" si="176"/>
        <v>1200</v>
      </c>
      <c r="BL110" s="623">
        <f t="shared" si="176"/>
        <v>1200</v>
      </c>
      <c r="BM110" s="623">
        <f t="shared" si="176"/>
        <v>1200</v>
      </c>
      <c r="BN110" s="623">
        <f t="shared" si="176"/>
        <v>1200</v>
      </c>
      <c r="BO110" s="623">
        <f t="shared" si="176"/>
        <v>1200</v>
      </c>
      <c r="BP110" s="623">
        <f t="shared" si="176"/>
        <v>1200</v>
      </c>
      <c r="BQ110" s="623">
        <f t="shared" si="176"/>
        <v>1200</v>
      </c>
      <c r="BR110" s="623">
        <f t="shared" si="176"/>
        <v>1200</v>
      </c>
      <c r="BS110" s="1281">
        <f t="shared" si="121"/>
        <v>1200</v>
      </c>
      <c r="BT110" s="1281">
        <f t="shared" si="177"/>
        <v>1200</v>
      </c>
      <c r="BU110" s="1281">
        <f t="shared" si="177"/>
        <v>1200</v>
      </c>
      <c r="BV110" s="1281">
        <f t="shared" si="177"/>
        <v>1200</v>
      </c>
      <c r="BW110" s="1281">
        <f t="shared" si="177"/>
        <v>1200</v>
      </c>
      <c r="BX110" s="1281">
        <f t="shared" si="177"/>
        <v>1200</v>
      </c>
      <c r="BY110" s="1281">
        <f t="shared" si="177"/>
        <v>1200</v>
      </c>
      <c r="BZ110" s="1281">
        <f t="shared" si="177"/>
        <v>1200</v>
      </c>
      <c r="CA110" s="1281">
        <f t="shared" si="177"/>
        <v>1200</v>
      </c>
      <c r="CB110" s="1281">
        <f t="shared" si="177"/>
        <v>1200</v>
      </c>
      <c r="CC110" s="1281">
        <f t="shared" si="177"/>
        <v>1200</v>
      </c>
      <c r="CD110" s="1281">
        <f t="shared" si="177"/>
        <v>1200</v>
      </c>
      <c r="CE110" s="623">
        <f t="shared" si="123"/>
        <v>1200</v>
      </c>
      <c r="CF110" s="623">
        <f t="shared" si="178"/>
        <v>1200</v>
      </c>
      <c r="CG110" s="623">
        <f t="shared" si="178"/>
        <v>1200</v>
      </c>
      <c r="CH110" s="623">
        <f t="shared" si="178"/>
        <v>1200</v>
      </c>
      <c r="CI110" s="623">
        <f t="shared" si="178"/>
        <v>1200</v>
      </c>
      <c r="CJ110" s="623">
        <f t="shared" si="178"/>
        <v>1200</v>
      </c>
      <c r="CK110" s="623">
        <f t="shared" si="178"/>
        <v>1200</v>
      </c>
      <c r="CL110" s="623">
        <f t="shared" si="178"/>
        <v>1200</v>
      </c>
      <c r="CM110" s="623">
        <f t="shared" si="178"/>
        <v>1200</v>
      </c>
      <c r="CN110" s="623">
        <f t="shared" si="178"/>
        <v>1200</v>
      </c>
      <c r="CO110" s="623">
        <f t="shared" si="178"/>
        <v>1200</v>
      </c>
      <c r="CP110" s="623">
        <f t="shared" si="178"/>
        <v>1200</v>
      </c>
      <c r="CQ110" s="1281">
        <f t="shared" si="125"/>
        <v>1200</v>
      </c>
      <c r="CR110" s="1281">
        <f t="shared" si="179"/>
        <v>1200</v>
      </c>
      <c r="CS110" s="1281">
        <f t="shared" si="179"/>
        <v>1200</v>
      </c>
      <c r="CT110" s="1281">
        <f t="shared" si="179"/>
        <v>1200</v>
      </c>
      <c r="CU110" s="1281">
        <f t="shared" si="179"/>
        <v>1200</v>
      </c>
      <c r="CV110" s="1281">
        <f t="shared" si="179"/>
        <v>1200</v>
      </c>
      <c r="CW110" s="1281">
        <f t="shared" si="179"/>
        <v>1200</v>
      </c>
      <c r="CX110" s="1281">
        <f t="shared" si="179"/>
        <v>1200</v>
      </c>
      <c r="CY110" s="1281">
        <f t="shared" si="179"/>
        <v>1200</v>
      </c>
      <c r="CZ110" s="1281">
        <f t="shared" si="179"/>
        <v>1200</v>
      </c>
      <c r="DA110" s="1281">
        <f t="shared" si="179"/>
        <v>1200</v>
      </c>
      <c r="DB110" s="1281">
        <f t="shared" si="179"/>
        <v>1200</v>
      </c>
      <c r="DC110" s="623">
        <f t="shared" si="127"/>
        <v>1200</v>
      </c>
      <c r="DD110" s="623">
        <f t="shared" si="180"/>
        <v>1200</v>
      </c>
      <c r="DE110" s="623">
        <f t="shared" si="180"/>
        <v>1200</v>
      </c>
      <c r="DF110" s="623">
        <f t="shared" si="180"/>
        <v>1200</v>
      </c>
      <c r="DG110" s="623">
        <f t="shared" si="180"/>
        <v>1200</v>
      </c>
      <c r="DH110" s="623">
        <f t="shared" si="180"/>
        <v>1200</v>
      </c>
      <c r="DI110" s="623">
        <f t="shared" si="180"/>
        <v>1200</v>
      </c>
      <c r="DJ110" s="623">
        <f t="shared" si="180"/>
        <v>1200</v>
      </c>
      <c r="DK110" s="623">
        <f t="shared" si="180"/>
        <v>1200</v>
      </c>
      <c r="DL110" s="623">
        <f t="shared" si="180"/>
        <v>1200</v>
      </c>
      <c r="DM110" s="623">
        <f t="shared" si="180"/>
        <v>1200</v>
      </c>
      <c r="DN110" s="623">
        <f t="shared" si="180"/>
        <v>1200</v>
      </c>
      <c r="DO110" s="1281">
        <f t="shared" si="129"/>
        <v>1200</v>
      </c>
      <c r="DP110" s="1281">
        <f t="shared" si="181"/>
        <v>1200</v>
      </c>
      <c r="DQ110" s="1281">
        <f t="shared" si="181"/>
        <v>1200</v>
      </c>
      <c r="DR110" s="1281">
        <f t="shared" si="181"/>
        <v>1200</v>
      </c>
      <c r="DS110" s="1281">
        <f t="shared" si="181"/>
        <v>1200</v>
      </c>
      <c r="DT110" s="1281">
        <f t="shared" si="181"/>
        <v>1200</v>
      </c>
      <c r="DU110" s="1281">
        <f t="shared" si="181"/>
        <v>1200</v>
      </c>
      <c r="DV110" s="1281">
        <f t="shared" si="181"/>
        <v>1200</v>
      </c>
      <c r="DW110" s="1281">
        <f t="shared" si="181"/>
        <v>1200</v>
      </c>
      <c r="DX110" s="1281">
        <f t="shared" si="181"/>
        <v>1200</v>
      </c>
      <c r="DY110" s="1281">
        <f t="shared" si="181"/>
        <v>1200</v>
      </c>
      <c r="DZ110" s="1281">
        <f t="shared" si="181"/>
        <v>1200</v>
      </c>
      <c r="EA110" s="623">
        <f t="shared" si="131"/>
        <v>1200</v>
      </c>
      <c r="EB110" s="623">
        <f t="shared" si="182"/>
        <v>1200</v>
      </c>
      <c r="EC110" s="623">
        <f t="shared" si="182"/>
        <v>1200</v>
      </c>
      <c r="ED110" s="623">
        <f t="shared" si="182"/>
        <v>1200</v>
      </c>
      <c r="EE110" s="623">
        <f t="shared" si="182"/>
        <v>1200</v>
      </c>
      <c r="EF110" s="623">
        <f t="shared" si="182"/>
        <v>1200</v>
      </c>
      <c r="EG110" s="623">
        <f t="shared" si="182"/>
        <v>1200</v>
      </c>
      <c r="EH110" s="623">
        <f t="shared" si="182"/>
        <v>1200</v>
      </c>
      <c r="EI110" s="623">
        <f t="shared" si="182"/>
        <v>1200</v>
      </c>
      <c r="EJ110" s="623">
        <f t="shared" si="182"/>
        <v>1200</v>
      </c>
      <c r="EK110" s="623">
        <f t="shared" si="182"/>
        <v>1200</v>
      </c>
      <c r="EL110" s="623">
        <f t="shared" si="182"/>
        <v>1200</v>
      </c>
    </row>
    <row r="111" spans="1:142">
      <c r="A111" s="7" t="str">
        <f>IF('Rent Roll_RedIQ 1'!B104&gt;0,'Rent Roll_RedIQ 1'!B104,"")</f>
        <v>221</v>
      </c>
      <c r="B111" s="7" t="str">
        <f>IF('Rent Roll_RedIQ 1'!C104&gt;0,'Rent Roll_RedIQ 1'!C104,"")</f>
        <v>B2</v>
      </c>
      <c r="C111" s="614">
        <f>IF('Rent Roll_RedIQ 1'!K104&gt;0,'Rent Roll_RedIQ 1'!K104,0)</f>
        <v>1400</v>
      </c>
      <c r="D111" s="615">
        <f>IF('Rent Roll_RedIQ 1'!J104&gt;0,'Rent Roll_RedIQ 1'!J104,"")</f>
        <v>1500</v>
      </c>
      <c r="E111" s="624">
        <f t="shared" si="133"/>
        <v>7.1428571428571397E-2</v>
      </c>
      <c r="F111" s="194"/>
      <c r="G111" s="194"/>
      <c r="H111" s="616">
        <f t="shared" si="134"/>
        <v>1400</v>
      </c>
      <c r="I111" s="1200">
        <f>IF('Rent Roll_RedIQ 1'!S104&gt;0,'Rent Roll_RedIQ 1'!S104,Purchase_Date-1)</f>
        <v>45808</v>
      </c>
      <c r="J111" s="617">
        <f t="shared" si="135"/>
        <v>1400</v>
      </c>
      <c r="K111" s="1205">
        <f t="shared" si="136"/>
        <v>46173</v>
      </c>
      <c r="L111" s="618">
        <f t="shared" si="135"/>
        <v>1400</v>
      </c>
      <c r="M111" s="1208">
        <f t="shared" si="137"/>
        <v>46538</v>
      </c>
      <c r="N111" s="614">
        <f t="shared" si="167"/>
        <v>1400</v>
      </c>
      <c r="O111" s="614">
        <f t="shared" si="168"/>
        <v>1400</v>
      </c>
      <c r="P111" s="614">
        <f t="shared" si="169"/>
        <v>1400</v>
      </c>
      <c r="Q111" s="614">
        <f t="shared" si="170"/>
        <v>1400</v>
      </c>
      <c r="R111" s="614">
        <f t="shared" si="171"/>
        <v>1400</v>
      </c>
      <c r="S111" s="614">
        <f t="shared" si="172"/>
        <v>1400</v>
      </c>
      <c r="T111" s="614">
        <f t="shared" si="173"/>
        <v>1400</v>
      </c>
      <c r="U111" s="619"/>
      <c r="V111" s="614"/>
      <c r="W111" s="620">
        <f t="shared" si="146"/>
        <v>1400</v>
      </c>
      <c r="X111" s="620">
        <f t="shared" ref="X111:AH111" si="183">IF($I111&gt;=X$11,$C111,$H111)</f>
        <v>1400</v>
      </c>
      <c r="Y111" s="620">
        <f t="shared" si="183"/>
        <v>1400</v>
      </c>
      <c r="Z111" s="620">
        <f t="shared" si="183"/>
        <v>1400</v>
      </c>
      <c r="AA111" s="620">
        <f t="shared" si="183"/>
        <v>1400</v>
      </c>
      <c r="AB111" s="620">
        <f t="shared" si="183"/>
        <v>1400</v>
      </c>
      <c r="AC111" s="620">
        <f t="shared" si="183"/>
        <v>1400</v>
      </c>
      <c r="AD111" s="620">
        <f t="shared" si="183"/>
        <v>1400</v>
      </c>
      <c r="AE111" s="620">
        <f t="shared" si="183"/>
        <v>1400</v>
      </c>
      <c r="AF111" s="620">
        <f t="shared" si="183"/>
        <v>1400</v>
      </c>
      <c r="AG111" s="620">
        <f t="shared" si="183"/>
        <v>1400</v>
      </c>
      <c r="AH111" s="620">
        <f t="shared" si="183"/>
        <v>1400</v>
      </c>
      <c r="AI111" s="621">
        <f t="shared" si="174"/>
        <v>1400</v>
      </c>
      <c r="AJ111" s="621">
        <f t="shared" si="165"/>
        <v>1400</v>
      </c>
      <c r="AK111" s="621">
        <f t="shared" si="165"/>
        <v>1400</v>
      </c>
      <c r="AL111" s="621">
        <f t="shared" si="165"/>
        <v>1400</v>
      </c>
      <c r="AM111" s="621">
        <f t="shared" si="165"/>
        <v>1400</v>
      </c>
      <c r="AN111" s="621">
        <f t="shared" si="165"/>
        <v>1400</v>
      </c>
      <c r="AO111" s="621">
        <f t="shared" si="165"/>
        <v>1400</v>
      </c>
      <c r="AP111" s="621">
        <f t="shared" si="165"/>
        <v>1400</v>
      </c>
      <c r="AQ111" s="621">
        <f t="shared" si="165"/>
        <v>1400</v>
      </c>
      <c r="AR111" s="621">
        <f t="shared" si="165"/>
        <v>1400</v>
      </c>
      <c r="AS111" s="621">
        <f t="shared" si="165"/>
        <v>1400</v>
      </c>
      <c r="AT111" s="621">
        <f t="shared" si="165"/>
        <v>1400</v>
      </c>
      <c r="AU111" s="622">
        <f t="shared" si="175"/>
        <v>1400</v>
      </c>
      <c r="AV111" s="622">
        <f t="shared" si="164"/>
        <v>1400</v>
      </c>
      <c r="AW111" s="622">
        <f t="shared" si="164"/>
        <v>1400</v>
      </c>
      <c r="AX111" s="622">
        <f t="shared" si="164"/>
        <v>1400</v>
      </c>
      <c r="AY111" s="622">
        <f t="shared" si="164"/>
        <v>1400</v>
      </c>
      <c r="AZ111" s="622">
        <f t="shared" si="164"/>
        <v>1400</v>
      </c>
      <c r="BA111" s="622">
        <f t="shared" si="164"/>
        <v>1400</v>
      </c>
      <c r="BB111" s="622">
        <f t="shared" si="164"/>
        <v>1400</v>
      </c>
      <c r="BC111" s="622">
        <f t="shared" si="164"/>
        <v>1400</v>
      </c>
      <c r="BD111" s="622">
        <f t="shared" si="164"/>
        <v>1400</v>
      </c>
      <c r="BE111" s="622">
        <f t="shared" si="164"/>
        <v>1400</v>
      </c>
      <c r="BF111" s="622">
        <f t="shared" si="164"/>
        <v>1400</v>
      </c>
      <c r="BG111" s="623">
        <f t="shared" si="141"/>
        <v>1400</v>
      </c>
      <c r="BH111" s="623">
        <f t="shared" si="176"/>
        <v>1400</v>
      </c>
      <c r="BI111" s="623">
        <f t="shared" si="176"/>
        <v>1400</v>
      </c>
      <c r="BJ111" s="623">
        <f t="shared" si="176"/>
        <v>1400</v>
      </c>
      <c r="BK111" s="623">
        <f t="shared" si="176"/>
        <v>1400</v>
      </c>
      <c r="BL111" s="623">
        <f t="shared" si="176"/>
        <v>1400</v>
      </c>
      <c r="BM111" s="623">
        <f t="shared" si="176"/>
        <v>1400</v>
      </c>
      <c r="BN111" s="623">
        <f t="shared" si="176"/>
        <v>1400</v>
      </c>
      <c r="BO111" s="623">
        <f t="shared" si="176"/>
        <v>1400</v>
      </c>
      <c r="BP111" s="623">
        <f t="shared" si="176"/>
        <v>1400</v>
      </c>
      <c r="BQ111" s="623">
        <f t="shared" si="176"/>
        <v>1400</v>
      </c>
      <c r="BR111" s="623">
        <f t="shared" si="176"/>
        <v>1400</v>
      </c>
      <c r="BS111" s="1281">
        <f t="shared" si="121"/>
        <v>1400</v>
      </c>
      <c r="BT111" s="1281">
        <f t="shared" si="177"/>
        <v>1400</v>
      </c>
      <c r="BU111" s="1281">
        <f t="shared" si="177"/>
        <v>1400</v>
      </c>
      <c r="BV111" s="1281">
        <f t="shared" si="177"/>
        <v>1400</v>
      </c>
      <c r="BW111" s="1281">
        <f t="shared" si="177"/>
        <v>1400</v>
      </c>
      <c r="BX111" s="1281">
        <f t="shared" si="177"/>
        <v>1400</v>
      </c>
      <c r="BY111" s="1281">
        <f t="shared" si="177"/>
        <v>1400</v>
      </c>
      <c r="BZ111" s="1281">
        <f t="shared" si="177"/>
        <v>1400</v>
      </c>
      <c r="CA111" s="1281">
        <f t="shared" si="177"/>
        <v>1400</v>
      </c>
      <c r="CB111" s="1281">
        <f t="shared" si="177"/>
        <v>1400</v>
      </c>
      <c r="CC111" s="1281">
        <f t="shared" si="177"/>
        <v>1400</v>
      </c>
      <c r="CD111" s="1281">
        <f t="shared" si="177"/>
        <v>1400</v>
      </c>
      <c r="CE111" s="623">
        <f t="shared" si="123"/>
        <v>1400</v>
      </c>
      <c r="CF111" s="623">
        <f t="shared" si="178"/>
        <v>1400</v>
      </c>
      <c r="CG111" s="623">
        <f t="shared" si="178"/>
        <v>1400</v>
      </c>
      <c r="CH111" s="623">
        <f t="shared" si="178"/>
        <v>1400</v>
      </c>
      <c r="CI111" s="623">
        <f t="shared" si="178"/>
        <v>1400</v>
      </c>
      <c r="CJ111" s="623">
        <f t="shared" si="178"/>
        <v>1400</v>
      </c>
      <c r="CK111" s="623">
        <f t="shared" si="178"/>
        <v>1400</v>
      </c>
      <c r="CL111" s="623">
        <f t="shared" si="178"/>
        <v>1400</v>
      </c>
      <c r="CM111" s="623">
        <f t="shared" si="178"/>
        <v>1400</v>
      </c>
      <c r="CN111" s="623">
        <f t="shared" si="178"/>
        <v>1400</v>
      </c>
      <c r="CO111" s="623">
        <f t="shared" si="178"/>
        <v>1400</v>
      </c>
      <c r="CP111" s="623">
        <f t="shared" si="178"/>
        <v>1400</v>
      </c>
      <c r="CQ111" s="1281">
        <f t="shared" si="125"/>
        <v>1400</v>
      </c>
      <c r="CR111" s="1281">
        <f t="shared" si="179"/>
        <v>1400</v>
      </c>
      <c r="CS111" s="1281">
        <f t="shared" si="179"/>
        <v>1400</v>
      </c>
      <c r="CT111" s="1281">
        <f t="shared" si="179"/>
        <v>1400</v>
      </c>
      <c r="CU111" s="1281">
        <f t="shared" si="179"/>
        <v>1400</v>
      </c>
      <c r="CV111" s="1281">
        <f t="shared" si="179"/>
        <v>1400</v>
      </c>
      <c r="CW111" s="1281">
        <f t="shared" si="179"/>
        <v>1400</v>
      </c>
      <c r="CX111" s="1281">
        <f t="shared" si="179"/>
        <v>1400</v>
      </c>
      <c r="CY111" s="1281">
        <f t="shared" si="179"/>
        <v>1400</v>
      </c>
      <c r="CZ111" s="1281">
        <f t="shared" si="179"/>
        <v>1400</v>
      </c>
      <c r="DA111" s="1281">
        <f t="shared" si="179"/>
        <v>1400</v>
      </c>
      <c r="DB111" s="1281">
        <f t="shared" si="179"/>
        <v>1400</v>
      </c>
      <c r="DC111" s="623">
        <f t="shared" si="127"/>
        <v>1400</v>
      </c>
      <c r="DD111" s="623">
        <f t="shared" si="180"/>
        <v>1400</v>
      </c>
      <c r="DE111" s="623">
        <f t="shared" si="180"/>
        <v>1400</v>
      </c>
      <c r="DF111" s="623">
        <f t="shared" si="180"/>
        <v>1400</v>
      </c>
      <c r="DG111" s="623">
        <f t="shared" si="180"/>
        <v>1400</v>
      </c>
      <c r="DH111" s="623">
        <f t="shared" si="180"/>
        <v>1400</v>
      </c>
      <c r="DI111" s="623">
        <f t="shared" si="180"/>
        <v>1400</v>
      </c>
      <c r="DJ111" s="623">
        <f t="shared" si="180"/>
        <v>1400</v>
      </c>
      <c r="DK111" s="623">
        <f t="shared" si="180"/>
        <v>1400</v>
      </c>
      <c r="DL111" s="623">
        <f t="shared" si="180"/>
        <v>1400</v>
      </c>
      <c r="DM111" s="623">
        <f t="shared" si="180"/>
        <v>1400</v>
      </c>
      <c r="DN111" s="623">
        <f t="shared" si="180"/>
        <v>1400</v>
      </c>
      <c r="DO111" s="1281">
        <f t="shared" si="129"/>
        <v>1400</v>
      </c>
      <c r="DP111" s="1281">
        <f t="shared" si="181"/>
        <v>1400</v>
      </c>
      <c r="DQ111" s="1281">
        <f t="shared" si="181"/>
        <v>1400</v>
      </c>
      <c r="DR111" s="1281">
        <f t="shared" si="181"/>
        <v>1400</v>
      </c>
      <c r="DS111" s="1281">
        <f t="shared" si="181"/>
        <v>1400</v>
      </c>
      <c r="DT111" s="1281">
        <f t="shared" si="181"/>
        <v>1400</v>
      </c>
      <c r="DU111" s="1281">
        <f t="shared" si="181"/>
        <v>1400</v>
      </c>
      <c r="DV111" s="1281">
        <f t="shared" si="181"/>
        <v>1400</v>
      </c>
      <c r="DW111" s="1281">
        <f t="shared" si="181"/>
        <v>1400</v>
      </c>
      <c r="DX111" s="1281">
        <f t="shared" si="181"/>
        <v>1400</v>
      </c>
      <c r="DY111" s="1281">
        <f t="shared" si="181"/>
        <v>1400</v>
      </c>
      <c r="DZ111" s="1281">
        <f t="shared" si="181"/>
        <v>1400</v>
      </c>
      <c r="EA111" s="623">
        <f t="shared" si="131"/>
        <v>1400</v>
      </c>
      <c r="EB111" s="623">
        <f t="shared" si="182"/>
        <v>1400</v>
      </c>
      <c r="EC111" s="623">
        <f t="shared" si="182"/>
        <v>1400</v>
      </c>
      <c r="ED111" s="623">
        <f t="shared" si="182"/>
        <v>1400</v>
      </c>
      <c r="EE111" s="623">
        <f t="shared" si="182"/>
        <v>1400</v>
      </c>
      <c r="EF111" s="623">
        <f t="shared" si="182"/>
        <v>1400</v>
      </c>
      <c r="EG111" s="623">
        <f t="shared" si="182"/>
        <v>1400</v>
      </c>
      <c r="EH111" s="623">
        <f t="shared" si="182"/>
        <v>1400</v>
      </c>
      <c r="EI111" s="623">
        <f t="shared" si="182"/>
        <v>1400</v>
      </c>
      <c r="EJ111" s="623">
        <f t="shared" si="182"/>
        <v>1400</v>
      </c>
      <c r="EK111" s="623">
        <f t="shared" si="182"/>
        <v>1400</v>
      </c>
      <c r="EL111" s="623">
        <f t="shared" si="182"/>
        <v>1400</v>
      </c>
    </row>
    <row r="112" spans="1:142">
      <c r="A112" s="7" t="str">
        <f>IF('Rent Roll_RedIQ 1'!B105&gt;0,'Rent Roll_RedIQ 1'!B105,"")</f>
        <v>538</v>
      </c>
      <c r="B112" s="7" t="str">
        <f>IF('Rent Roll_RedIQ 1'!C105&gt;0,'Rent Roll_RedIQ 1'!C105,"")</f>
        <v>C1</v>
      </c>
      <c r="C112" s="614">
        <f>IF('Rent Roll_RedIQ 1'!K105&gt;0,'Rent Roll_RedIQ 1'!K105,0)</f>
        <v>1600</v>
      </c>
      <c r="D112" s="615">
        <f>IF('Rent Roll_RedIQ 1'!J105&gt;0,'Rent Roll_RedIQ 1'!J105,"")</f>
        <v>1800</v>
      </c>
      <c r="E112" s="624">
        <f t="shared" si="133"/>
        <v>0.125</v>
      </c>
      <c r="F112" s="194"/>
      <c r="G112" s="194"/>
      <c r="H112" s="616">
        <f t="shared" si="134"/>
        <v>1600</v>
      </c>
      <c r="I112" s="1200">
        <f>IF('Rent Roll_RedIQ 1'!S105&gt;0,'Rent Roll_RedIQ 1'!S105,Purchase_Date-1)</f>
        <v>45808</v>
      </c>
      <c r="J112" s="617">
        <f t="shared" si="135"/>
        <v>1600</v>
      </c>
      <c r="K112" s="1205">
        <f t="shared" si="136"/>
        <v>46173</v>
      </c>
      <c r="L112" s="618">
        <f t="shared" si="135"/>
        <v>1600</v>
      </c>
      <c r="M112" s="1208">
        <f t="shared" si="137"/>
        <v>46538</v>
      </c>
      <c r="N112" s="614">
        <f t="shared" si="167"/>
        <v>1600</v>
      </c>
      <c r="O112" s="614">
        <f t="shared" si="168"/>
        <v>1600</v>
      </c>
      <c r="P112" s="614">
        <f t="shared" si="169"/>
        <v>1600</v>
      </c>
      <c r="Q112" s="614">
        <f t="shared" si="170"/>
        <v>1600</v>
      </c>
      <c r="R112" s="614">
        <f t="shared" si="171"/>
        <v>1600</v>
      </c>
      <c r="S112" s="614">
        <f t="shared" si="172"/>
        <v>1600</v>
      </c>
      <c r="T112" s="614">
        <f t="shared" si="173"/>
        <v>1600</v>
      </c>
      <c r="U112" s="619"/>
      <c r="V112" s="614"/>
      <c r="W112" s="620">
        <f t="shared" si="146"/>
        <v>1600</v>
      </c>
      <c r="X112" s="620">
        <f t="shared" ref="X112:AH112" si="184">IF($I112&gt;=X$11,$C112,$H112)</f>
        <v>1600</v>
      </c>
      <c r="Y112" s="620">
        <f t="shared" si="184"/>
        <v>1600</v>
      </c>
      <c r="Z112" s="620">
        <f t="shared" si="184"/>
        <v>1600</v>
      </c>
      <c r="AA112" s="620">
        <f t="shared" si="184"/>
        <v>1600</v>
      </c>
      <c r="AB112" s="620">
        <f t="shared" si="184"/>
        <v>1600</v>
      </c>
      <c r="AC112" s="620">
        <f t="shared" si="184"/>
        <v>1600</v>
      </c>
      <c r="AD112" s="620">
        <f t="shared" si="184"/>
        <v>1600</v>
      </c>
      <c r="AE112" s="620">
        <f t="shared" si="184"/>
        <v>1600</v>
      </c>
      <c r="AF112" s="620">
        <f t="shared" si="184"/>
        <v>1600</v>
      </c>
      <c r="AG112" s="620">
        <f t="shared" si="184"/>
        <v>1600</v>
      </c>
      <c r="AH112" s="620">
        <f t="shared" si="184"/>
        <v>1600</v>
      </c>
      <c r="AI112" s="621">
        <f t="shared" si="174"/>
        <v>1600</v>
      </c>
      <c r="AJ112" s="621">
        <f t="shared" si="165"/>
        <v>1600</v>
      </c>
      <c r="AK112" s="621">
        <f t="shared" si="165"/>
        <v>1600</v>
      </c>
      <c r="AL112" s="621">
        <f t="shared" si="165"/>
        <v>1600</v>
      </c>
      <c r="AM112" s="621">
        <f t="shared" si="165"/>
        <v>1600</v>
      </c>
      <c r="AN112" s="621">
        <f t="shared" si="165"/>
        <v>1600</v>
      </c>
      <c r="AO112" s="621">
        <f t="shared" si="165"/>
        <v>1600</v>
      </c>
      <c r="AP112" s="621">
        <f t="shared" si="165"/>
        <v>1600</v>
      </c>
      <c r="AQ112" s="621">
        <f t="shared" si="165"/>
        <v>1600</v>
      </c>
      <c r="AR112" s="621">
        <f t="shared" si="165"/>
        <v>1600</v>
      </c>
      <c r="AS112" s="621">
        <f t="shared" si="165"/>
        <v>1600</v>
      </c>
      <c r="AT112" s="621">
        <f t="shared" si="165"/>
        <v>1600</v>
      </c>
      <c r="AU112" s="622">
        <f t="shared" si="175"/>
        <v>1600</v>
      </c>
      <c r="AV112" s="622">
        <f t="shared" si="164"/>
        <v>1600</v>
      </c>
      <c r="AW112" s="622">
        <f t="shared" si="164"/>
        <v>1600</v>
      </c>
      <c r="AX112" s="622">
        <f t="shared" si="164"/>
        <v>1600</v>
      </c>
      <c r="AY112" s="622">
        <f t="shared" si="164"/>
        <v>1600</v>
      </c>
      <c r="AZ112" s="622">
        <f t="shared" si="164"/>
        <v>1600</v>
      </c>
      <c r="BA112" s="622">
        <f t="shared" si="164"/>
        <v>1600</v>
      </c>
      <c r="BB112" s="622">
        <f t="shared" si="164"/>
        <v>1600</v>
      </c>
      <c r="BC112" s="622">
        <f t="shared" si="164"/>
        <v>1600</v>
      </c>
      <c r="BD112" s="622">
        <f t="shared" si="164"/>
        <v>1600</v>
      </c>
      <c r="BE112" s="622">
        <f t="shared" si="164"/>
        <v>1600</v>
      </c>
      <c r="BF112" s="622">
        <f t="shared" si="164"/>
        <v>1600</v>
      </c>
      <c r="BG112" s="623">
        <f t="shared" si="141"/>
        <v>1600</v>
      </c>
      <c r="BH112" s="623">
        <f t="shared" si="176"/>
        <v>1600</v>
      </c>
      <c r="BI112" s="623">
        <f t="shared" si="176"/>
        <v>1600</v>
      </c>
      <c r="BJ112" s="623">
        <f t="shared" si="176"/>
        <v>1600</v>
      </c>
      <c r="BK112" s="623">
        <f t="shared" si="176"/>
        <v>1600</v>
      </c>
      <c r="BL112" s="623">
        <f t="shared" si="176"/>
        <v>1600</v>
      </c>
      <c r="BM112" s="623">
        <f t="shared" si="176"/>
        <v>1600</v>
      </c>
      <c r="BN112" s="623">
        <f t="shared" si="176"/>
        <v>1600</v>
      </c>
      <c r="BO112" s="623">
        <f t="shared" si="176"/>
        <v>1600</v>
      </c>
      <c r="BP112" s="623">
        <f t="shared" si="176"/>
        <v>1600</v>
      </c>
      <c r="BQ112" s="623">
        <f t="shared" si="176"/>
        <v>1600</v>
      </c>
      <c r="BR112" s="623">
        <f t="shared" si="176"/>
        <v>1600</v>
      </c>
      <c r="BS112" s="1281">
        <f t="shared" si="121"/>
        <v>1600</v>
      </c>
      <c r="BT112" s="1281">
        <f t="shared" si="177"/>
        <v>1600</v>
      </c>
      <c r="BU112" s="1281">
        <f t="shared" si="177"/>
        <v>1600</v>
      </c>
      <c r="BV112" s="1281">
        <f t="shared" si="177"/>
        <v>1600</v>
      </c>
      <c r="BW112" s="1281">
        <f t="shared" si="177"/>
        <v>1600</v>
      </c>
      <c r="BX112" s="1281">
        <f t="shared" si="177"/>
        <v>1600</v>
      </c>
      <c r="BY112" s="1281">
        <f t="shared" si="177"/>
        <v>1600</v>
      </c>
      <c r="BZ112" s="1281">
        <f t="shared" si="177"/>
        <v>1600</v>
      </c>
      <c r="CA112" s="1281">
        <f t="shared" si="177"/>
        <v>1600</v>
      </c>
      <c r="CB112" s="1281">
        <f t="shared" si="177"/>
        <v>1600</v>
      </c>
      <c r="CC112" s="1281">
        <f t="shared" si="177"/>
        <v>1600</v>
      </c>
      <c r="CD112" s="1281">
        <f t="shared" si="177"/>
        <v>1600</v>
      </c>
      <c r="CE112" s="623">
        <f t="shared" si="123"/>
        <v>1600</v>
      </c>
      <c r="CF112" s="623">
        <f t="shared" si="178"/>
        <v>1600</v>
      </c>
      <c r="CG112" s="623">
        <f t="shared" si="178"/>
        <v>1600</v>
      </c>
      <c r="CH112" s="623">
        <f t="shared" si="178"/>
        <v>1600</v>
      </c>
      <c r="CI112" s="623">
        <f t="shared" si="178"/>
        <v>1600</v>
      </c>
      <c r="CJ112" s="623">
        <f t="shared" si="178"/>
        <v>1600</v>
      </c>
      <c r="CK112" s="623">
        <f t="shared" si="178"/>
        <v>1600</v>
      </c>
      <c r="CL112" s="623">
        <f t="shared" si="178"/>
        <v>1600</v>
      </c>
      <c r="CM112" s="623">
        <f t="shared" si="178"/>
        <v>1600</v>
      </c>
      <c r="CN112" s="623">
        <f t="shared" si="178"/>
        <v>1600</v>
      </c>
      <c r="CO112" s="623">
        <f t="shared" si="178"/>
        <v>1600</v>
      </c>
      <c r="CP112" s="623">
        <f t="shared" si="178"/>
        <v>1600</v>
      </c>
      <c r="CQ112" s="1281">
        <f t="shared" si="125"/>
        <v>1600</v>
      </c>
      <c r="CR112" s="1281">
        <f t="shared" si="179"/>
        <v>1600</v>
      </c>
      <c r="CS112" s="1281">
        <f t="shared" si="179"/>
        <v>1600</v>
      </c>
      <c r="CT112" s="1281">
        <f t="shared" si="179"/>
        <v>1600</v>
      </c>
      <c r="CU112" s="1281">
        <f t="shared" si="179"/>
        <v>1600</v>
      </c>
      <c r="CV112" s="1281">
        <f t="shared" si="179"/>
        <v>1600</v>
      </c>
      <c r="CW112" s="1281">
        <f t="shared" si="179"/>
        <v>1600</v>
      </c>
      <c r="CX112" s="1281">
        <f t="shared" si="179"/>
        <v>1600</v>
      </c>
      <c r="CY112" s="1281">
        <f t="shared" si="179"/>
        <v>1600</v>
      </c>
      <c r="CZ112" s="1281">
        <f t="shared" si="179"/>
        <v>1600</v>
      </c>
      <c r="DA112" s="1281">
        <f t="shared" si="179"/>
        <v>1600</v>
      </c>
      <c r="DB112" s="1281">
        <f t="shared" si="179"/>
        <v>1600</v>
      </c>
      <c r="DC112" s="623">
        <f t="shared" si="127"/>
        <v>1600</v>
      </c>
      <c r="DD112" s="623">
        <f t="shared" si="180"/>
        <v>1600</v>
      </c>
      <c r="DE112" s="623">
        <f t="shared" si="180"/>
        <v>1600</v>
      </c>
      <c r="DF112" s="623">
        <f t="shared" si="180"/>
        <v>1600</v>
      </c>
      <c r="DG112" s="623">
        <f t="shared" si="180"/>
        <v>1600</v>
      </c>
      <c r="DH112" s="623">
        <f t="shared" si="180"/>
        <v>1600</v>
      </c>
      <c r="DI112" s="623">
        <f t="shared" si="180"/>
        <v>1600</v>
      </c>
      <c r="DJ112" s="623">
        <f t="shared" si="180"/>
        <v>1600</v>
      </c>
      <c r="DK112" s="623">
        <f t="shared" si="180"/>
        <v>1600</v>
      </c>
      <c r="DL112" s="623">
        <f t="shared" si="180"/>
        <v>1600</v>
      </c>
      <c r="DM112" s="623">
        <f t="shared" si="180"/>
        <v>1600</v>
      </c>
      <c r="DN112" s="623">
        <f t="shared" si="180"/>
        <v>1600</v>
      </c>
      <c r="DO112" s="1281">
        <f t="shared" si="129"/>
        <v>1600</v>
      </c>
      <c r="DP112" s="1281">
        <f t="shared" si="181"/>
        <v>1600</v>
      </c>
      <c r="DQ112" s="1281">
        <f t="shared" si="181"/>
        <v>1600</v>
      </c>
      <c r="DR112" s="1281">
        <f t="shared" si="181"/>
        <v>1600</v>
      </c>
      <c r="DS112" s="1281">
        <f t="shared" si="181"/>
        <v>1600</v>
      </c>
      <c r="DT112" s="1281">
        <f t="shared" si="181"/>
        <v>1600</v>
      </c>
      <c r="DU112" s="1281">
        <f t="shared" si="181"/>
        <v>1600</v>
      </c>
      <c r="DV112" s="1281">
        <f t="shared" si="181"/>
        <v>1600</v>
      </c>
      <c r="DW112" s="1281">
        <f t="shared" si="181"/>
        <v>1600</v>
      </c>
      <c r="DX112" s="1281">
        <f t="shared" si="181"/>
        <v>1600</v>
      </c>
      <c r="DY112" s="1281">
        <f t="shared" si="181"/>
        <v>1600</v>
      </c>
      <c r="DZ112" s="1281">
        <f t="shared" si="181"/>
        <v>1600</v>
      </c>
      <c r="EA112" s="623">
        <f t="shared" si="131"/>
        <v>1600</v>
      </c>
      <c r="EB112" s="623">
        <f t="shared" si="182"/>
        <v>1600</v>
      </c>
      <c r="EC112" s="623">
        <f t="shared" si="182"/>
        <v>1600</v>
      </c>
      <c r="ED112" s="623">
        <f t="shared" si="182"/>
        <v>1600</v>
      </c>
      <c r="EE112" s="623">
        <f t="shared" si="182"/>
        <v>1600</v>
      </c>
      <c r="EF112" s="623">
        <f t="shared" si="182"/>
        <v>1600</v>
      </c>
      <c r="EG112" s="623">
        <f t="shared" si="182"/>
        <v>1600</v>
      </c>
      <c r="EH112" s="623">
        <f t="shared" si="182"/>
        <v>1600</v>
      </c>
      <c r="EI112" s="623">
        <f t="shared" si="182"/>
        <v>1600</v>
      </c>
      <c r="EJ112" s="623">
        <f t="shared" si="182"/>
        <v>1600</v>
      </c>
      <c r="EK112" s="623">
        <f t="shared" si="182"/>
        <v>1600</v>
      </c>
      <c r="EL112" s="623">
        <f t="shared" si="182"/>
        <v>1600</v>
      </c>
    </row>
    <row r="113" spans="1:142">
      <c r="A113" s="7" t="str">
        <f>IF('Rent Roll_RedIQ 1'!B106&gt;0,'Rent Roll_RedIQ 1'!B106,"")</f>
        <v>627</v>
      </c>
      <c r="B113" s="7" t="str">
        <f>IF('Rent Roll_RedIQ 1'!C106&gt;0,'Rent Roll_RedIQ 1'!C106,"")</f>
        <v>A1</v>
      </c>
      <c r="C113" s="614">
        <f>IF('Rent Roll_RedIQ 1'!K106&gt;0,'Rent Roll_RedIQ 1'!K106,0)</f>
        <v>1125</v>
      </c>
      <c r="D113" s="615">
        <f>IF('Rent Roll_RedIQ 1'!J106&gt;0,'Rent Roll_RedIQ 1'!J106,"")</f>
        <v>1200</v>
      </c>
      <c r="E113" s="624">
        <f t="shared" si="133"/>
        <v>6.6666666666666652E-2</v>
      </c>
      <c r="F113" s="194"/>
      <c r="G113" s="194"/>
      <c r="H113" s="616">
        <f t="shared" si="134"/>
        <v>1125</v>
      </c>
      <c r="I113" s="1200">
        <f>IF('Rent Roll_RedIQ 1'!S106&gt;0,'Rent Roll_RedIQ 1'!S106,Purchase_Date-1)</f>
        <v>45808</v>
      </c>
      <c r="J113" s="617">
        <f t="shared" si="135"/>
        <v>1125</v>
      </c>
      <c r="K113" s="1205">
        <f t="shared" si="136"/>
        <v>46173</v>
      </c>
      <c r="L113" s="618">
        <f t="shared" si="135"/>
        <v>1125</v>
      </c>
      <c r="M113" s="1208">
        <f t="shared" si="137"/>
        <v>46538</v>
      </c>
      <c r="N113" s="614">
        <f t="shared" si="167"/>
        <v>1125</v>
      </c>
      <c r="O113" s="614">
        <f t="shared" si="168"/>
        <v>1125</v>
      </c>
      <c r="P113" s="614">
        <f t="shared" si="169"/>
        <v>1125</v>
      </c>
      <c r="Q113" s="614">
        <f t="shared" si="170"/>
        <v>1125</v>
      </c>
      <c r="R113" s="614">
        <f t="shared" si="171"/>
        <v>1125</v>
      </c>
      <c r="S113" s="614">
        <f t="shared" si="172"/>
        <v>1125</v>
      </c>
      <c r="T113" s="614">
        <f t="shared" si="173"/>
        <v>1125</v>
      </c>
      <c r="U113" s="619"/>
      <c r="V113" s="614"/>
      <c r="W113" s="620">
        <f t="shared" si="146"/>
        <v>1125</v>
      </c>
      <c r="X113" s="620">
        <f t="shared" ref="X113:AH116" si="185">IF($I113&gt;=X$11,$C113,$H113)</f>
        <v>1125</v>
      </c>
      <c r="Y113" s="620">
        <f t="shared" si="185"/>
        <v>1125</v>
      </c>
      <c r="Z113" s="620">
        <f t="shared" si="185"/>
        <v>1125</v>
      </c>
      <c r="AA113" s="620">
        <f t="shared" si="185"/>
        <v>1125</v>
      </c>
      <c r="AB113" s="620">
        <f t="shared" si="185"/>
        <v>1125</v>
      </c>
      <c r="AC113" s="620">
        <f t="shared" si="185"/>
        <v>1125</v>
      </c>
      <c r="AD113" s="620">
        <f t="shared" si="185"/>
        <v>1125</v>
      </c>
      <c r="AE113" s="620">
        <f t="shared" si="185"/>
        <v>1125</v>
      </c>
      <c r="AF113" s="620">
        <f t="shared" si="185"/>
        <v>1125</v>
      </c>
      <c r="AG113" s="620">
        <f t="shared" si="185"/>
        <v>1125</v>
      </c>
      <c r="AH113" s="620">
        <f t="shared" si="185"/>
        <v>1125</v>
      </c>
      <c r="AI113" s="621">
        <f t="shared" si="174"/>
        <v>1125</v>
      </c>
      <c r="AJ113" s="621">
        <f t="shared" si="165"/>
        <v>1125</v>
      </c>
      <c r="AK113" s="621">
        <f t="shared" si="165"/>
        <v>1125</v>
      </c>
      <c r="AL113" s="621">
        <f t="shared" si="165"/>
        <v>1125</v>
      </c>
      <c r="AM113" s="621">
        <f t="shared" si="165"/>
        <v>1125</v>
      </c>
      <c r="AN113" s="621">
        <f t="shared" si="165"/>
        <v>1125</v>
      </c>
      <c r="AO113" s="621">
        <f t="shared" si="165"/>
        <v>1125</v>
      </c>
      <c r="AP113" s="621">
        <f t="shared" si="165"/>
        <v>1125</v>
      </c>
      <c r="AQ113" s="621">
        <f t="shared" si="165"/>
        <v>1125</v>
      </c>
      <c r="AR113" s="621">
        <f t="shared" si="165"/>
        <v>1125</v>
      </c>
      <c r="AS113" s="621">
        <f t="shared" si="165"/>
        <v>1125</v>
      </c>
      <c r="AT113" s="621">
        <f t="shared" si="165"/>
        <v>1125</v>
      </c>
      <c r="AU113" s="622">
        <f t="shared" si="175"/>
        <v>1125</v>
      </c>
      <c r="AV113" s="622">
        <f t="shared" si="164"/>
        <v>1125</v>
      </c>
      <c r="AW113" s="622">
        <f t="shared" si="164"/>
        <v>1125</v>
      </c>
      <c r="AX113" s="622">
        <f t="shared" si="164"/>
        <v>1125</v>
      </c>
      <c r="AY113" s="622">
        <f t="shared" si="164"/>
        <v>1125</v>
      </c>
      <c r="AZ113" s="622">
        <f t="shared" si="164"/>
        <v>1125</v>
      </c>
      <c r="BA113" s="622">
        <f t="shared" si="164"/>
        <v>1125</v>
      </c>
      <c r="BB113" s="622">
        <f t="shared" si="164"/>
        <v>1125</v>
      </c>
      <c r="BC113" s="622">
        <f t="shared" si="164"/>
        <v>1125</v>
      </c>
      <c r="BD113" s="622">
        <f t="shared" si="164"/>
        <v>1125</v>
      </c>
      <c r="BE113" s="622">
        <f t="shared" si="164"/>
        <v>1125</v>
      </c>
      <c r="BF113" s="622">
        <f t="shared" si="164"/>
        <v>1125</v>
      </c>
      <c r="BG113" s="623">
        <f t="shared" si="141"/>
        <v>1125</v>
      </c>
      <c r="BH113" s="623">
        <f t="shared" si="176"/>
        <v>1125</v>
      </c>
      <c r="BI113" s="623">
        <f t="shared" si="176"/>
        <v>1125</v>
      </c>
      <c r="BJ113" s="623">
        <f t="shared" si="176"/>
        <v>1125</v>
      </c>
      <c r="BK113" s="623">
        <f t="shared" si="176"/>
        <v>1125</v>
      </c>
      <c r="BL113" s="623">
        <f t="shared" si="176"/>
        <v>1125</v>
      </c>
      <c r="BM113" s="623">
        <f t="shared" si="176"/>
        <v>1125</v>
      </c>
      <c r="BN113" s="623">
        <f t="shared" si="176"/>
        <v>1125</v>
      </c>
      <c r="BO113" s="623">
        <f t="shared" si="176"/>
        <v>1125</v>
      </c>
      <c r="BP113" s="623">
        <f t="shared" si="176"/>
        <v>1125</v>
      </c>
      <c r="BQ113" s="623">
        <f t="shared" si="176"/>
        <v>1125</v>
      </c>
      <c r="BR113" s="623">
        <f t="shared" si="176"/>
        <v>1125</v>
      </c>
      <c r="BS113" s="1281">
        <f t="shared" si="121"/>
        <v>1125</v>
      </c>
      <c r="BT113" s="1281">
        <f t="shared" si="177"/>
        <v>1125</v>
      </c>
      <c r="BU113" s="1281">
        <f t="shared" si="177"/>
        <v>1125</v>
      </c>
      <c r="BV113" s="1281">
        <f t="shared" si="177"/>
        <v>1125</v>
      </c>
      <c r="BW113" s="1281">
        <f t="shared" si="177"/>
        <v>1125</v>
      </c>
      <c r="BX113" s="1281">
        <f t="shared" si="177"/>
        <v>1125</v>
      </c>
      <c r="BY113" s="1281">
        <f t="shared" si="177"/>
        <v>1125</v>
      </c>
      <c r="BZ113" s="1281">
        <f t="shared" si="177"/>
        <v>1125</v>
      </c>
      <c r="CA113" s="1281">
        <f t="shared" si="177"/>
        <v>1125</v>
      </c>
      <c r="CB113" s="1281">
        <f t="shared" si="177"/>
        <v>1125</v>
      </c>
      <c r="CC113" s="1281">
        <f t="shared" si="177"/>
        <v>1125</v>
      </c>
      <c r="CD113" s="1281">
        <f t="shared" si="177"/>
        <v>1125</v>
      </c>
      <c r="CE113" s="623">
        <f t="shared" si="123"/>
        <v>1125</v>
      </c>
      <c r="CF113" s="623">
        <f t="shared" si="178"/>
        <v>1125</v>
      </c>
      <c r="CG113" s="623">
        <f t="shared" si="178"/>
        <v>1125</v>
      </c>
      <c r="CH113" s="623">
        <f t="shared" si="178"/>
        <v>1125</v>
      </c>
      <c r="CI113" s="623">
        <f t="shared" si="178"/>
        <v>1125</v>
      </c>
      <c r="CJ113" s="623">
        <f t="shared" si="178"/>
        <v>1125</v>
      </c>
      <c r="CK113" s="623">
        <f t="shared" si="178"/>
        <v>1125</v>
      </c>
      <c r="CL113" s="623">
        <f t="shared" si="178"/>
        <v>1125</v>
      </c>
      <c r="CM113" s="623">
        <f t="shared" si="178"/>
        <v>1125</v>
      </c>
      <c r="CN113" s="623">
        <f t="shared" si="178"/>
        <v>1125</v>
      </c>
      <c r="CO113" s="623">
        <f t="shared" si="178"/>
        <v>1125</v>
      </c>
      <c r="CP113" s="623">
        <f t="shared" si="178"/>
        <v>1125</v>
      </c>
      <c r="CQ113" s="1281">
        <f t="shared" si="125"/>
        <v>1125</v>
      </c>
      <c r="CR113" s="1281">
        <f t="shared" si="179"/>
        <v>1125</v>
      </c>
      <c r="CS113" s="1281">
        <f t="shared" si="179"/>
        <v>1125</v>
      </c>
      <c r="CT113" s="1281">
        <f t="shared" si="179"/>
        <v>1125</v>
      </c>
      <c r="CU113" s="1281">
        <f t="shared" si="179"/>
        <v>1125</v>
      </c>
      <c r="CV113" s="1281">
        <f t="shared" si="179"/>
        <v>1125</v>
      </c>
      <c r="CW113" s="1281">
        <f t="shared" si="179"/>
        <v>1125</v>
      </c>
      <c r="CX113" s="1281">
        <f t="shared" si="179"/>
        <v>1125</v>
      </c>
      <c r="CY113" s="1281">
        <f t="shared" si="179"/>
        <v>1125</v>
      </c>
      <c r="CZ113" s="1281">
        <f t="shared" si="179"/>
        <v>1125</v>
      </c>
      <c r="DA113" s="1281">
        <f t="shared" si="179"/>
        <v>1125</v>
      </c>
      <c r="DB113" s="1281">
        <f t="shared" si="179"/>
        <v>1125</v>
      </c>
      <c r="DC113" s="623">
        <f t="shared" si="127"/>
        <v>1125</v>
      </c>
      <c r="DD113" s="623">
        <f t="shared" si="180"/>
        <v>1125</v>
      </c>
      <c r="DE113" s="623">
        <f t="shared" si="180"/>
        <v>1125</v>
      </c>
      <c r="DF113" s="623">
        <f t="shared" si="180"/>
        <v>1125</v>
      </c>
      <c r="DG113" s="623">
        <f t="shared" si="180"/>
        <v>1125</v>
      </c>
      <c r="DH113" s="623">
        <f t="shared" si="180"/>
        <v>1125</v>
      </c>
      <c r="DI113" s="623">
        <f t="shared" si="180"/>
        <v>1125</v>
      </c>
      <c r="DJ113" s="623">
        <f t="shared" si="180"/>
        <v>1125</v>
      </c>
      <c r="DK113" s="623">
        <f t="shared" si="180"/>
        <v>1125</v>
      </c>
      <c r="DL113" s="623">
        <f t="shared" si="180"/>
        <v>1125</v>
      </c>
      <c r="DM113" s="623">
        <f t="shared" si="180"/>
        <v>1125</v>
      </c>
      <c r="DN113" s="623">
        <f t="shared" si="180"/>
        <v>1125</v>
      </c>
      <c r="DO113" s="1281">
        <f t="shared" si="129"/>
        <v>1125</v>
      </c>
      <c r="DP113" s="1281">
        <f t="shared" si="181"/>
        <v>1125</v>
      </c>
      <c r="DQ113" s="1281">
        <f t="shared" si="181"/>
        <v>1125</v>
      </c>
      <c r="DR113" s="1281">
        <f t="shared" si="181"/>
        <v>1125</v>
      </c>
      <c r="DS113" s="1281">
        <f t="shared" si="181"/>
        <v>1125</v>
      </c>
      <c r="DT113" s="1281">
        <f t="shared" si="181"/>
        <v>1125</v>
      </c>
      <c r="DU113" s="1281">
        <f t="shared" si="181"/>
        <v>1125</v>
      </c>
      <c r="DV113" s="1281">
        <f t="shared" si="181"/>
        <v>1125</v>
      </c>
      <c r="DW113" s="1281">
        <f t="shared" si="181"/>
        <v>1125</v>
      </c>
      <c r="DX113" s="1281">
        <f t="shared" si="181"/>
        <v>1125</v>
      </c>
      <c r="DY113" s="1281">
        <f t="shared" si="181"/>
        <v>1125</v>
      </c>
      <c r="DZ113" s="1281">
        <f t="shared" si="181"/>
        <v>1125</v>
      </c>
      <c r="EA113" s="623">
        <f t="shared" si="131"/>
        <v>1125</v>
      </c>
      <c r="EB113" s="623">
        <f t="shared" si="182"/>
        <v>1125</v>
      </c>
      <c r="EC113" s="623">
        <f t="shared" si="182"/>
        <v>1125</v>
      </c>
      <c r="ED113" s="623">
        <f t="shared" si="182"/>
        <v>1125</v>
      </c>
      <c r="EE113" s="623">
        <f t="shared" si="182"/>
        <v>1125</v>
      </c>
      <c r="EF113" s="623">
        <f t="shared" si="182"/>
        <v>1125</v>
      </c>
      <c r="EG113" s="623">
        <f t="shared" si="182"/>
        <v>1125</v>
      </c>
      <c r="EH113" s="623">
        <f t="shared" si="182"/>
        <v>1125</v>
      </c>
      <c r="EI113" s="623">
        <f t="shared" si="182"/>
        <v>1125</v>
      </c>
      <c r="EJ113" s="623">
        <f t="shared" si="182"/>
        <v>1125</v>
      </c>
      <c r="EK113" s="623">
        <f t="shared" si="182"/>
        <v>1125</v>
      </c>
      <c r="EL113" s="623">
        <f t="shared" si="182"/>
        <v>1125</v>
      </c>
    </row>
    <row r="114" spans="1:142">
      <c r="A114" s="7" t="str">
        <f>IF('Rent Roll_RedIQ 1'!B107&gt;0,'Rent Roll_RedIQ 1'!B107,"")</f>
        <v>716</v>
      </c>
      <c r="B114" s="7" t="str">
        <f>IF('Rent Roll_RedIQ 1'!C107&gt;0,'Rent Roll_RedIQ 1'!C107,"")</f>
        <v>B2</v>
      </c>
      <c r="C114" s="614">
        <f>IF('Rent Roll_RedIQ 1'!K107&gt;0,'Rent Roll_RedIQ 1'!K107,0)</f>
        <v>1500</v>
      </c>
      <c r="D114" s="615">
        <f>IF('Rent Roll_RedIQ 1'!J107&gt;0,'Rent Roll_RedIQ 1'!J107,"")</f>
        <v>1500</v>
      </c>
      <c r="E114" s="624">
        <f t="shared" si="133"/>
        <v>0</v>
      </c>
      <c r="F114" s="194"/>
      <c r="G114" s="194"/>
      <c r="H114" s="616">
        <f t="shared" si="134"/>
        <v>1500</v>
      </c>
      <c r="I114" s="1200">
        <f>IF('Rent Roll_RedIQ 1'!S107&gt;0,'Rent Roll_RedIQ 1'!S107,Purchase_Date-1)</f>
        <v>45808</v>
      </c>
      <c r="J114" s="617">
        <f t="shared" si="135"/>
        <v>1500</v>
      </c>
      <c r="K114" s="1205">
        <f t="shared" si="136"/>
        <v>46173</v>
      </c>
      <c r="L114" s="618">
        <f t="shared" si="135"/>
        <v>1500</v>
      </c>
      <c r="M114" s="1208">
        <f t="shared" si="137"/>
        <v>46538</v>
      </c>
      <c r="N114" s="614">
        <f t="shared" si="167"/>
        <v>1500</v>
      </c>
      <c r="O114" s="614">
        <f t="shared" si="168"/>
        <v>1500</v>
      </c>
      <c r="P114" s="614">
        <f t="shared" si="169"/>
        <v>1500</v>
      </c>
      <c r="Q114" s="614">
        <f t="shared" si="170"/>
        <v>1500</v>
      </c>
      <c r="R114" s="614">
        <f t="shared" si="171"/>
        <v>1500</v>
      </c>
      <c r="S114" s="614">
        <f t="shared" si="172"/>
        <v>1500</v>
      </c>
      <c r="T114" s="614">
        <f t="shared" si="173"/>
        <v>1500</v>
      </c>
      <c r="U114" s="619"/>
      <c r="V114" s="614"/>
      <c r="W114" s="620">
        <f t="shared" si="146"/>
        <v>1500</v>
      </c>
      <c r="X114" s="620">
        <f t="shared" si="185"/>
        <v>1500</v>
      </c>
      <c r="Y114" s="620">
        <f t="shared" si="185"/>
        <v>1500</v>
      </c>
      <c r="Z114" s="620">
        <f t="shared" si="185"/>
        <v>1500</v>
      </c>
      <c r="AA114" s="620">
        <f t="shared" si="185"/>
        <v>1500</v>
      </c>
      <c r="AB114" s="620">
        <f t="shared" si="185"/>
        <v>1500</v>
      </c>
      <c r="AC114" s="620">
        <f t="shared" si="185"/>
        <v>1500</v>
      </c>
      <c r="AD114" s="620">
        <f t="shared" si="185"/>
        <v>1500</v>
      </c>
      <c r="AE114" s="620">
        <f t="shared" si="185"/>
        <v>1500</v>
      </c>
      <c r="AF114" s="620">
        <f t="shared" si="185"/>
        <v>1500</v>
      </c>
      <c r="AG114" s="620">
        <f t="shared" si="185"/>
        <v>1500</v>
      </c>
      <c r="AH114" s="620">
        <f t="shared" si="185"/>
        <v>1500</v>
      </c>
      <c r="AI114" s="621">
        <f t="shared" si="174"/>
        <v>1500</v>
      </c>
      <c r="AJ114" s="621">
        <f t="shared" si="165"/>
        <v>1500</v>
      </c>
      <c r="AK114" s="621">
        <f t="shared" si="165"/>
        <v>1500</v>
      </c>
      <c r="AL114" s="621">
        <f t="shared" si="165"/>
        <v>1500</v>
      </c>
      <c r="AM114" s="621">
        <f t="shared" si="165"/>
        <v>1500</v>
      </c>
      <c r="AN114" s="621">
        <f t="shared" si="165"/>
        <v>1500</v>
      </c>
      <c r="AO114" s="621">
        <f t="shared" si="165"/>
        <v>1500</v>
      </c>
      <c r="AP114" s="621">
        <f t="shared" si="165"/>
        <v>1500</v>
      </c>
      <c r="AQ114" s="621">
        <f t="shared" si="165"/>
        <v>1500</v>
      </c>
      <c r="AR114" s="621">
        <f t="shared" si="165"/>
        <v>1500</v>
      </c>
      <c r="AS114" s="621">
        <f t="shared" si="165"/>
        <v>1500</v>
      </c>
      <c r="AT114" s="621">
        <f t="shared" si="165"/>
        <v>1500</v>
      </c>
      <c r="AU114" s="622">
        <f t="shared" si="175"/>
        <v>1500</v>
      </c>
      <c r="AV114" s="622">
        <f t="shared" si="164"/>
        <v>1500</v>
      </c>
      <c r="AW114" s="622">
        <f t="shared" si="164"/>
        <v>1500</v>
      </c>
      <c r="AX114" s="622">
        <f t="shared" si="164"/>
        <v>1500</v>
      </c>
      <c r="AY114" s="622">
        <f t="shared" si="164"/>
        <v>1500</v>
      </c>
      <c r="AZ114" s="622">
        <f t="shared" si="164"/>
        <v>1500</v>
      </c>
      <c r="BA114" s="622">
        <f t="shared" si="164"/>
        <v>1500</v>
      </c>
      <c r="BB114" s="622">
        <f t="shared" si="164"/>
        <v>1500</v>
      </c>
      <c r="BC114" s="622">
        <f t="shared" si="164"/>
        <v>1500</v>
      </c>
      <c r="BD114" s="622">
        <f t="shared" si="164"/>
        <v>1500</v>
      </c>
      <c r="BE114" s="622">
        <f t="shared" si="164"/>
        <v>1500</v>
      </c>
      <c r="BF114" s="622">
        <f t="shared" si="164"/>
        <v>1500</v>
      </c>
      <c r="BG114" s="623">
        <f t="shared" si="141"/>
        <v>1500</v>
      </c>
      <c r="BH114" s="623">
        <f t="shared" si="176"/>
        <v>1500</v>
      </c>
      <c r="BI114" s="623">
        <f t="shared" si="176"/>
        <v>1500</v>
      </c>
      <c r="BJ114" s="623">
        <f t="shared" si="176"/>
        <v>1500</v>
      </c>
      <c r="BK114" s="623">
        <f t="shared" si="176"/>
        <v>1500</v>
      </c>
      <c r="BL114" s="623">
        <f t="shared" si="176"/>
        <v>1500</v>
      </c>
      <c r="BM114" s="623">
        <f t="shared" si="176"/>
        <v>1500</v>
      </c>
      <c r="BN114" s="623">
        <f t="shared" si="176"/>
        <v>1500</v>
      </c>
      <c r="BO114" s="623">
        <f t="shared" si="176"/>
        <v>1500</v>
      </c>
      <c r="BP114" s="623">
        <f t="shared" si="176"/>
        <v>1500</v>
      </c>
      <c r="BQ114" s="623">
        <f t="shared" si="176"/>
        <v>1500</v>
      </c>
      <c r="BR114" s="623">
        <f t="shared" si="176"/>
        <v>1500</v>
      </c>
      <c r="BS114" s="1281">
        <f t="shared" si="121"/>
        <v>1500</v>
      </c>
      <c r="BT114" s="1281">
        <f t="shared" si="177"/>
        <v>1500</v>
      </c>
      <c r="BU114" s="1281">
        <f t="shared" si="177"/>
        <v>1500</v>
      </c>
      <c r="BV114" s="1281">
        <f t="shared" si="177"/>
        <v>1500</v>
      </c>
      <c r="BW114" s="1281">
        <f t="shared" si="177"/>
        <v>1500</v>
      </c>
      <c r="BX114" s="1281">
        <f t="shared" si="177"/>
        <v>1500</v>
      </c>
      <c r="BY114" s="1281">
        <f t="shared" si="177"/>
        <v>1500</v>
      </c>
      <c r="BZ114" s="1281">
        <f t="shared" si="177"/>
        <v>1500</v>
      </c>
      <c r="CA114" s="1281">
        <f t="shared" si="177"/>
        <v>1500</v>
      </c>
      <c r="CB114" s="1281">
        <f t="shared" si="177"/>
        <v>1500</v>
      </c>
      <c r="CC114" s="1281">
        <f t="shared" si="177"/>
        <v>1500</v>
      </c>
      <c r="CD114" s="1281">
        <f t="shared" si="177"/>
        <v>1500</v>
      </c>
      <c r="CE114" s="623">
        <f t="shared" si="123"/>
        <v>1500</v>
      </c>
      <c r="CF114" s="623">
        <f t="shared" si="178"/>
        <v>1500</v>
      </c>
      <c r="CG114" s="623">
        <f t="shared" si="178"/>
        <v>1500</v>
      </c>
      <c r="CH114" s="623">
        <f t="shared" si="178"/>
        <v>1500</v>
      </c>
      <c r="CI114" s="623">
        <f t="shared" si="178"/>
        <v>1500</v>
      </c>
      <c r="CJ114" s="623">
        <f t="shared" si="178"/>
        <v>1500</v>
      </c>
      <c r="CK114" s="623">
        <f t="shared" si="178"/>
        <v>1500</v>
      </c>
      <c r="CL114" s="623">
        <f t="shared" si="178"/>
        <v>1500</v>
      </c>
      <c r="CM114" s="623">
        <f t="shared" si="178"/>
        <v>1500</v>
      </c>
      <c r="CN114" s="623">
        <f t="shared" si="178"/>
        <v>1500</v>
      </c>
      <c r="CO114" s="623">
        <f t="shared" si="178"/>
        <v>1500</v>
      </c>
      <c r="CP114" s="623">
        <f t="shared" si="178"/>
        <v>1500</v>
      </c>
      <c r="CQ114" s="1281">
        <f t="shared" si="125"/>
        <v>1500</v>
      </c>
      <c r="CR114" s="1281">
        <f t="shared" si="179"/>
        <v>1500</v>
      </c>
      <c r="CS114" s="1281">
        <f t="shared" si="179"/>
        <v>1500</v>
      </c>
      <c r="CT114" s="1281">
        <f t="shared" si="179"/>
        <v>1500</v>
      </c>
      <c r="CU114" s="1281">
        <f t="shared" si="179"/>
        <v>1500</v>
      </c>
      <c r="CV114" s="1281">
        <f t="shared" si="179"/>
        <v>1500</v>
      </c>
      <c r="CW114" s="1281">
        <f t="shared" si="179"/>
        <v>1500</v>
      </c>
      <c r="CX114" s="1281">
        <f t="shared" si="179"/>
        <v>1500</v>
      </c>
      <c r="CY114" s="1281">
        <f t="shared" si="179"/>
        <v>1500</v>
      </c>
      <c r="CZ114" s="1281">
        <f t="shared" si="179"/>
        <v>1500</v>
      </c>
      <c r="DA114" s="1281">
        <f t="shared" si="179"/>
        <v>1500</v>
      </c>
      <c r="DB114" s="1281">
        <f t="shared" si="179"/>
        <v>1500</v>
      </c>
      <c r="DC114" s="623">
        <f t="shared" si="127"/>
        <v>1500</v>
      </c>
      <c r="DD114" s="623">
        <f t="shared" si="180"/>
        <v>1500</v>
      </c>
      <c r="DE114" s="623">
        <f t="shared" si="180"/>
        <v>1500</v>
      </c>
      <c r="DF114" s="623">
        <f t="shared" si="180"/>
        <v>1500</v>
      </c>
      <c r="DG114" s="623">
        <f t="shared" si="180"/>
        <v>1500</v>
      </c>
      <c r="DH114" s="623">
        <f t="shared" si="180"/>
        <v>1500</v>
      </c>
      <c r="DI114" s="623">
        <f t="shared" si="180"/>
        <v>1500</v>
      </c>
      <c r="DJ114" s="623">
        <f t="shared" si="180"/>
        <v>1500</v>
      </c>
      <c r="DK114" s="623">
        <f t="shared" si="180"/>
        <v>1500</v>
      </c>
      <c r="DL114" s="623">
        <f t="shared" si="180"/>
        <v>1500</v>
      </c>
      <c r="DM114" s="623">
        <f t="shared" si="180"/>
        <v>1500</v>
      </c>
      <c r="DN114" s="623">
        <f t="shared" si="180"/>
        <v>1500</v>
      </c>
      <c r="DO114" s="1281">
        <f t="shared" si="129"/>
        <v>1500</v>
      </c>
      <c r="DP114" s="1281">
        <f t="shared" si="181"/>
        <v>1500</v>
      </c>
      <c r="DQ114" s="1281">
        <f t="shared" si="181"/>
        <v>1500</v>
      </c>
      <c r="DR114" s="1281">
        <f t="shared" si="181"/>
        <v>1500</v>
      </c>
      <c r="DS114" s="1281">
        <f t="shared" si="181"/>
        <v>1500</v>
      </c>
      <c r="DT114" s="1281">
        <f t="shared" si="181"/>
        <v>1500</v>
      </c>
      <c r="DU114" s="1281">
        <f t="shared" si="181"/>
        <v>1500</v>
      </c>
      <c r="DV114" s="1281">
        <f t="shared" si="181"/>
        <v>1500</v>
      </c>
      <c r="DW114" s="1281">
        <f t="shared" si="181"/>
        <v>1500</v>
      </c>
      <c r="DX114" s="1281">
        <f t="shared" si="181"/>
        <v>1500</v>
      </c>
      <c r="DY114" s="1281">
        <f t="shared" si="181"/>
        <v>1500</v>
      </c>
      <c r="DZ114" s="1281">
        <f t="shared" si="181"/>
        <v>1500</v>
      </c>
      <c r="EA114" s="623">
        <f t="shared" si="131"/>
        <v>1500</v>
      </c>
      <c r="EB114" s="623">
        <f t="shared" si="182"/>
        <v>1500</v>
      </c>
      <c r="EC114" s="623">
        <f t="shared" si="182"/>
        <v>1500</v>
      </c>
      <c r="ED114" s="623">
        <f t="shared" si="182"/>
        <v>1500</v>
      </c>
      <c r="EE114" s="623">
        <f t="shared" si="182"/>
        <v>1500</v>
      </c>
      <c r="EF114" s="623">
        <f t="shared" si="182"/>
        <v>1500</v>
      </c>
      <c r="EG114" s="623">
        <f t="shared" si="182"/>
        <v>1500</v>
      </c>
      <c r="EH114" s="623">
        <f t="shared" si="182"/>
        <v>1500</v>
      </c>
      <c r="EI114" s="623">
        <f t="shared" si="182"/>
        <v>1500</v>
      </c>
      <c r="EJ114" s="623">
        <f t="shared" si="182"/>
        <v>1500</v>
      </c>
      <c r="EK114" s="623">
        <f t="shared" si="182"/>
        <v>1500</v>
      </c>
      <c r="EL114" s="623">
        <f t="shared" si="182"/>
        <v>1500</v>
      </c>
    </row>
    <row r="115" spans="1:142">
      <c r="A115" s="7" t="str">
        <f>IF('Rent Roll_RedIQ 1'!B108&gt;0,'Rent Roll_RedIQ 1'!B108,"")</f>
        <v>718</v>
      </c>
      <c r="B115" s="7" t="str">
        <f>IF('Rent Roll_RedIQ 1'!C108&gt;0,'Rent Roll_RedIQ 1'!C108,"")</f>
        <v>B2</v>
      </c>
      <c r="C115" s="614">
        <f>IF('Rent Roll_RedIQ 1'!K108&gt;0,'Rent Roll_RedIQ 1'!K108,0)</f>
        <v>1500</v>
      </c>
      <c r="D115" s="615">
        <f>IF('Rent Roll_RedIQ 1'!J108&gt;0,'Rent Roll_RedIQ 1'!J108,"")</f>
        <v>1500</v>
      </c>
      <c r="E115" s="624">
        <f t="shared" si="133"/>
        <v>0</v>
      </c>
      <c r="F115" s="194"/>
      <c r="G115" s="194"/>
      <c r="H115" s="616">
        <f t="shared" si="134"/>
        <v>1500</v>
      </c>
      <c r="I115" s="1200">
        <f>IF('Rent Roll_RedIQ 1'!S108&gt;0,'Rent Roll_RedIQ 1'!S108,Purchase_Date-1)</f>
        <v>45808</v>
      </c>
      <c r="J115" s="617">
        <f t="shared" si="135"/>
        <v>1500</v>
      </c>
      <c r="K115" s="1205">
        <f t="shared" si="136"/>
        <v>46173</v>
      </c>
      <c r="L115" s="618">
        <f t="shared" si="135"/>
        <v>1500</v>
      </c>
      <c r="M115" s="1208">
        <f t="shared" si="137"/>
        <v>46538</v>
      </c>
      <c r="N115" s="614">
        <f t="shared" si="167"/>
        <v>1500</v>
      </c>
      <c r="O115" s="614">
        <f t="shared" si="168"/>
        <v>1500</v>
      </c>
      <c r="P115" s="614">
        <f t="shared" si="169"/>
        <v>1500</v>
      </c>
      <c r="Q115" s="614">
        <f t="shared" si="170"/>
        <v>1500</v>
      </c>
      <c r="R115" s="614">
        <f t="shared" si="171"/>
        <v>1500</v>
      </c>
      <c r="S115" s="614">
        <f t="shared" si="172"/>
        <v>1500</v>
      </c>
      <c r="T115" s="614">
        <f t="shared" si="173"/>
        <v>1500</v>
      </c>
      <c r="U115" s="619"/>
      <c r="V115" s="614"/>
      <c r="W115" s="620">
        <f t="shared" si="146"/>
        <v>1500</v>
      </c>
      <c r="X115" s="620">
        <f t="shared" si="185"/>
        <v>1500</v>
      </c>
      <c r="Y115" s="620">
        <f t="shared" si="185"/>
        <v>1500</v>
      </c>
      <c r="Z115" s="620">
        <f t="shared" si="185"/>
        <v>1500</v>
      </c>
      <c r="AA115" s="620">
        <f t="shared" si="185"/>
        <v>1500</v>
      </c>
      <c r="AB115" s="620">
        <f t="shared" si="185"/>
        <v>1500</v>
      </c>
      <c r="AC115" s="620">
        <f t="shared" si="185"/>
        <v>1500</v>
      </c>
      <c r="AD115" s="620">
        <f t="shared" si="185"/>
        <v>1500</v>
      </c>
      <c r="AE115" s="620">
        <f t="shared" si="185"/>
        <v>1500</v>
      </c>
      <c r="AF115" s="620">
        <f t="shared" si="185"/>
        <v>1500</v>
      </c>
      <c r="AG115" s="620">
        <f t="shared" si="185"/>
        <v>1500</v>
      </c>
      <c r="AH115" s="620">
        <f t="shared" si="185"/>
        <v>1500</v>
      </c>
      <c r="AI115" s="621">
        <f t="shared" si="174"/>
        <v>1500</v>
      </c>
      <c r="AJ115" s="621">
        <f t="shared" si="165"/>
        <v>1500</v>
      </c>
      <c r="AK115" s="621">
        <f t="shared" si="165"/>
        <v>1500</v>
      </c>
      <c r="AL115" s="621">
        <f t="shared" si="165"/>
        <v>1500</v>
      </c>
      <c r="AM115" s="621">
        <f t="shared" si="165"/>
        <v>1500</v>
      </c>
      <c r="AN115" s="621">
        <f t="shared" si="165"/>
        <v>1500</v>
      </c>
      <c r="AO115" s="621">
        <f t="shared" si="165"/>
        <v>1500</v>
      </c>
      <c r="AP115" s="621">
        <f t="shared" si="165"/>
        <v>1500</v>
      </c>
      <c r="AQ115" s="621">
        <f t="shared" si="165"/>
        <v>1500</v>
      </c>
      <c r="AR115" s="621">
        <f t="shared" si="165"/>
        <v>1500</v>
      </c>
      <c r="AS115" s="621">
        <f t="shared" si="165"/>
        <v>1500</v>
      </c>
      <c r="AT115" s="621">
        <f t="shared" si="165"/>
        <v>1500</v>
      </c>
      <c r="AU115" s="622">
        <f t="shared" si="175"/>
        <v>1500</v>
      </c>
      <c r="AV115" s="622">
        <f t="shared" si="164"/>
        <v>1500</v>
      </c>
      <c r="AW115" s="622">
        <f t="shared" si="164"/>
        <v>1500</v>
      </c>
      <c r="AX115" s="622">
        <f t="shared" si="164"/>
        <v>1500</v>
      </c>
      <c r="AY115" s="622">
        <f t="shared" si="164"/>
        <v>1500</v>
      </c>
      <c r="AZ115" s="622">
        <f t="shared" si="164"/>
        <v>1500</v>
      </c>
      <c r="BA115" s="622">
        <f t="shared" si="164"/>
        <v>1500</v>
      </c>
      <c r="BB115" s="622">
        <f t="shared" si="164"/>
        <v>1500</v>
      </c>
      <c r="BC115" s="622">
        <f t="shared" si="164"/>
        <v>1500</v>
      </c>
      <c r="BD115" s="622">
        <f t="shared" si="164"/>
        <v>1500</v>
      </c>
      <c r="BE115" s="622">
        <f t="shared" si="164"/>
        <v>1500</v>
      </c>
      <c r="BF115" s="622">
        <f t="shared" si="164"/>
        <v>1500</v>
      </c>
      <c r="BG115" s="623">
        <f t="shared" si="141"/>
        <v>1500</v>
      </c>
      <c r="BH115" s="623">
        <f t="shared" si="176"/>
        <v>1500</v>
      </c>
      <c r="BI115" s="623">
        <f t="shared" si="176"/>
        <v>1500</v>
      </c>
      <c r="BJ115" s="623">
        <f t="shared" si="176"/>
        <v>1500</v>
      </c>
      <c r="BK115" s="623">
        <f t="shared" si="176"/>
        <v>1500</v>
      </c>
      <c r="BL115" s="623">
        <f t="shared" si="176"/>
        <v>1500</v>
      </c>
      <c r="BM115" s="623">
        <f t="shared" si="176"/>
        <v>1500</v>
      </c>
      <c r="BN115" s="623">
        <f t="shared" si="176"/>
        <v>1500</v>
      </c>
      <c r="BO115" s="623">
        <f t="shared" si="176"/>
        <v>1500</v>
      </c>
      <c r="BP115" s="623">
        <f t="shared" si="176"/>
        <v>1500</v>
      </c>
      <c r="BQ115" s="623">
        <f t="shared" si="176"/>
        <v>1500</v>
      </c>
      <c r="BR115" s="623">
        <f t="shared" si="176"/>
        <v>1500</v>
      </c>
      <c r="BS115" s="1281">
        <f t="shared" si="121"/>
        <v>1500</v>
      </c>
      <c r="BT115" s="1281">
        <f t="shared" si="177"/>
        <v>1500</v>
      </c>
      <c r="BU115" s="1281">
        <f t="shared" si="177"/>
        <v>1500</v>
      </c>
      <c r="BV115" s="1281">
        <f t="shared" si="177"/>
        <v>1500</v>
      </c>
      <c r="BW115" s="1281">
        <f t="shared" si="177"/>
        <v>1500</v>
      </c>
      <c r="BX115" s="1281">
        <f t="shared" si="177"/>
        <v>1500</v>
      </c>
      <c r="BY115" s="1281">
        <f t="shared" si="177"/>
        <v>1500</v>
      </c>
      <c r="BZ115" s="1281">
        <f t="shared" si="177"/>
        <v>1500</v>
      </c>
      <c r="CA115" s="1281">
        <f t="shared" si="177"/>
        <v>1500</v>
      </c>
      <c r="CB115" s="1281">
        <f t="shared" si="177"/>
        <v>1500</v>
      </c>
      <c r="CC115" s="1281">
        <f t="shared" si="177"/>
        <v>1500</v>
      </c>
      <c r="CD115" s="1281">
        <f t="shared" si="177"/>
        <v>1500</v>
      </c>
      <c r="CE115" s="623">
        <f t="shared" si="123"/>
        <v>1500</v>
      </c>
      <c r="CF115" s="623">
        <f t="shared" si="178"/>
        <v>1500</v>
      </c>
      <c r="CG115" s="623">
        <f t="shared" si="178"/>
        <v>1500</v>
      </c>
      <c r="CH115" s="623">
        <f t="shared" si="178"/>
        <v>1500</v>
      </c>
      <c r="CI115" s="623">
        <f t="shared" si="178"/>
        <v>1500</v>
      </c>
      <c r="CJ115" s="623">
        <f t="shared" si="178"/>
        <v>1500</v>
      </c>
      <c r="CK115" s="623">
        <f t="shared" si="178"/>
        <v>1500</v>
      </c>
      <c r="CL115" s="623">
        <f t="shared" si="178"/>
        <v>1500</v>
      </c>
      <c r="CM115" s="623">
        <f t="shared" si="178"/>
        <v>1500</v>
      </c>
      <c r="CN115" s="623">
        <f t="shared" si="178"/>
        <v>1500</v>
      </c>
      <c r="CO115" s="623">
        <f t="shared" si="178"/>
        <v>1500</v>
      </c>
      <c r="CP115" s="623">
        <f t="shared" si="178"/>
        <v>1500</v>
      </c>
      <c r="CQ115" s="1281">
        <f t="shared" si="125"/>
        <v>1500</v>
      </c>
      <c r="CR115" s="1281">
        <f t="shared" si="179"/>
        <v>1500</v>
      </c>
      <c r="CS115" s="1281">
        <f t="shared" si="179"/>
        <v>1500</v>
      </c>
      <c r="CT115" s="1281">
        <f t="shared" si="179"/>
        <v>1500</v>
      </c>
      <c r="CU115" s="1281">
        <f t="shared" si="179"/>
        <v>1500</v>
      </c>
      <c r="CV115" s="1281">
        <f t="shared" si="179"/>
        <v>1500</v>
      </c>
      <c r="CW115" s="1281">
        <f t="shared" si="179"/>
        <v>1500</v>
      </c>
      <c r="CX115" s="1281">
        <f t="shared" si="179"/>
        <v>1500</v>
      </c>
      <c r="CY115" s="1281">
        <f t="shared" si="179"/>
        <v>1500</v>
      </c>
      <c r="CZ115" s="1281">
        <f t="shared" si="179"/>
        <v>1500</v>
      </c>
      <c r="DA115" s="1281">
        <f t="shared" si="179"/>
        <v>1500</v>
      </c>
      <c r="DB115" s="1281">
        <f t="shared" si="179"/>
        <v>1500</v>
      </c>
      <c r="DC115" s="623">
        <f t="shared" si="127"/>
        <v>1500</v>
      </c>
      <c r="DD115" s="623">
        <f t="shared" si="180"/>
        <v>1500</v>
      </c>
      <c r="DE115" s="623">
        <f t="shared" si="180"/>
        <v>1500</v>
      </c>
      <c r="DF115" s="623">
        <f t="shared" si="180"/>
        <v>1500</v>
      </c>
      <c r="DG115" s="623">
        <f t="shared" si="180"/>
        <v>1500</v>
      </c>
      <c r="DH115" s="623">
        <f t="shared" si="180"/>
        <v>1500</v>
      </c>
      <c r="DI115" s="623">
        <f t="shared" si="180"/>
        <v>1500</v>
      </c>
      <c r="DJ115" s="623">
        <f t="shared" si="180"/>
        <v>1500</v>
      </c>
      <c r="DK115" s="623">
        <f t="shared" si="180"/>
        <v>1500</v>
      </c>
      <c r="DL115" s="623">
        <f t="shared" si="180"/>
        <v>1500</v>
      </c>
      <c r="DM115" s="623">
        <f t="shared" si="180"/>
        <v>1500</v>
      </c>
      <c r="DN115" s="623">
        <f t="shared" si="180"/>
        <v>1500</v>
      </c>
      <c r="DO115" s="1281">
        <f t="shared" si="129"/>
        <v>1500</v>
      </c>
      <c r="DP115" s="1281">
        <f t="shared" si="181"/>
        <v>1500</v>
      </c>
      <c r="DQ115" s="1281">
        <f t="shared" si="181"/>
        <v>1500</v>
      </c>
      <c r="DR115" s="1281">
        <f t="shared" si="181"/>
        <v>1500</v>
      </c>
      <c r="DS115" s="1281">
        <f t="shared" si="181"/>
        <v>1500</v>
      </c>
      <c r="DT115" s="1281">
        <f t="shared" si="181"/>
        <v>1500</v>
      </c>
      <c r="DU115" s="1281">
        <f t="shared" si="181"/>
        <v>1500</v>
      </c>
      <c r="DV115" s="1281">
        <f t="shared" si="181"/>
        <v>1500</v>
      </c>
      <c r="DW115" s="1281">
        <f t="shared" si="181"/>
        <v>1500</v>
      </c>
      <c r="DX115" s="1281">
        <f t="shared" si="181"/>
        <v>1500</v>
      </c>
      <c r="DY115" s="1281">
        <f t="shared" si="181"/>
        <v>1500</v>
      </c>
      <c r="DZ115" s="1281">
        <f t="shared" si="181"/>
        <v>1500</v>
      </c>
      <c r="EA115" s="623">
        <f t="shared" si="131"/>
        <v>1500</v>
      </c>
      <c r="EB115" s="623">
        <f t="shared" si="182"/>
        <v>1500</v>
      </c>
      <c r="EC115" s="623">
        <f t="shared" si="182"/>
        <v>1500</v>
      </c>
      <c r="ED115" s="623">
        <f t="shared" si="182"/>
        <v>1500</v>
      </c>
      <c r="EE115" s="623">
        <f t="shared" si="182"/>
        <v>1500</v>
      </c>
      <c r="EF115" s="623">
        <f t="shared" si="182"/>
        <v>1500</v>
      </c>
      <c r="EG115" s="623">
        <f t="shared" si="182"/>
        <v>1500</v>
      </c>
      <c r="EH115" s="623">
        <f t="shared" si="182"/>
        <v>1500</v>
      </c>
      <c r="EI115" s="623">
        <f t="shared" si="182"/>
        <v>1500</v>
      </c>
      <c r="EJ115" s="623">
        <f t="shared" si="182"/>
        <v>1500</v>
      </c>
      <c r="EK115" s="623">
        <f t="shared" si="182"/>
        <v>1500</v>
      </c>
      <c r="EL115" s="623">
        <f t="shared" si="182"/>
        <v>1500</v>
      </c>
    </row>
    <row r="116" spans="1:142">
      <c r="A116" s="7" t="str">
        <f>IF('Rent Roll_RedIQ 1'!B109&gt;0,'Rent Roll_RedIQ 1'!B109,"")</f>
        <v>523</v>
      </c>
      <c r="B116" s="7" t="str">
        <f>IF('Rent Roll_RedIQ 1'!C109&gt;0,'Rent Roll_RedIQ 1'!C109,"")</f>
        <v>C1</v>
      </c>
      <c r="C116" s="614">
        <f>IF('Rent Roll_RedIQ 1'!K109&gt;0,'Rent Roll_RedIQ 1'!K109,0)</f>
        <v>1600</v>
      </c>
      <c r="D116" s="615">
        <f>IF('Rent Roll_RedIQ 1'!J109&gt;0,'Rent Roll_RedIQ 1'!J109,"")</f>
        <v>1800</v>
      </c>
      <c r="E116" s="624">
        <f t="shared" si="133"/>
        <v>0.125</v>
      </c>
      <c r="F116" s="194"/>
      <c r="G116" s="194"/>
      <c r="H116" s="616">
        <f t="shared" si="134"/>
        <v>1600</v>
      </c>
      <c r="I116" s="1200">
        <f>IF('Rent Roll_RedIQ 1'!S109&gt;0,'Rent Roll_RedIQ 1'!S109,Purchase_Date-1)</f>
        <v>45807</v>
      </c>
      <c r="J116" s="617">
        <f t="shared" si="135"/>
        <v>1600</v>
      </c>
      <c r="K116" s="1205">
        <f t="shared" si="136"/>
        <v>46173</v>
      </c>
      <c r="L116" s="618">
        <f t="shared" si="135"/>
        <v>1600</v>
      </c>
      <c r="M116" s="1208">
        <f t="shared" si="137"/>
        <v>46538</v>
      </c>
      <c r="N116" s="614">
        <f t="shared" si="167"/>
        <v>1600</v>
      </c>
      <c r="O116" s="614">
        <f t="shared" si="168"/>
        <v>1600</v>
      </c>
      <c r="P116" s="614">
        <f t="shared" si="169"/>
        <v>1600</v>
      </c>
      <c r="Q116" s="614">
        <f t="shared" si="170"/>
        <v>1600</v>
      </c>
      <c r="R116" s="614">
        <f t="shared" si="171"/>
        <v>1600</v>
      </c>
      <c r="S116" s="614">
        <f t="shared" si="172"/>
        <v>1600</v>
      </c>
      <c r="T116" s="614">
        <f t="shared" si="173"/>
        <v>1600</v>
      </c>
      <c r="U116" s="619"/>
      <c r="V116" s="614"/>
      <c r="W116" s="620">
        <f t="shared" si="146"/>
        <v>1600</v>
      </c>
      <c r="X116" s="620">
        <f t="shared" si="185"/>
        <v>1600</v>
      </c>
      <c r="Y116" s="620">
        <f t="shared" si="185"/>
        <v>1600</v>
      </c>
      <c r="Z116" s="620">
        <f t="shared" si="185"/>
        <v>1600</v>
      </c>
      <c r="AA116" s="620">
        <f t="shared" si="185"/>
        <v>1600</v>
      </c>
      <c r="AB116" s="620">
        <f t="shared" si="185"/>
        <v>1600</v>
      </c>
      <c r="AC116" s="620">
        <f t="shared" si="185"/>
        <v>1600</v>
      </c>
      <c r="AD116" s="620">
        <f t="shared" si="185"/>
        <v>1600</v>
      </c>
      <c r="AE116" s="620">
        <f t="shared" si="185"/>
        <v>1600</v>
      </c>
      <c r="AF116" s="620">
        <f t="shared" si="185"/>
        <v>1600</v>
      </c>
      <c r="AG116" s="620">
        <f t="shared" si="185"/>
        <v>1600</v>
      </c>
      <c r="AH116" s="620">
        <f t="shared" si="185"/>
        <v>1600</v>
      </c>
      <c r="AI116" s="621">
        <f t="shared" si="174"/>
        <v>1600</v>
      </c>
      <c r="AJ116" s="621">
        <f t="shared" si="165"/>
        <v>1600</v>
      </c>
      <c r="AK116" s="621">
        <f t="shared" si="165"/>
        <v>1600</v>
      </c>
      <c r="AL116" s="621">
        <f t="shared" si="165"/>
        <v>1600</v>
      </c>
      <c r="AM116" s="621">
        <f t="shared" si="165"/>
        <v>1600</v>
      </c>
      <c r="AN116" s="621">
        <f t="shared" si="165"/>
        <v>1600</v>
      </c>
      <c r="AO116" s="621">
        <f t="shared" si="165"/>
        <v>1600</v>
      </c>
      <c r="AP116" s="621">
        <f t="shared" si="165"/>
        <v>1600</v>
      </c>
      <c r="AQ116" s="621">
        <f t="shared" si="165"/>
        <v>1600</v>
      </c>
      <c r="AR116" s="621">
        <f t="shared" si="165"/>
        <v>1600</v>
      </c>
      <c r="AS116" s="621">
        <f t="shared" si="165"/>
        <v>1600</v>
      </c>
      <c r="AT116" s="621">
        <f t="shared" si="165"/>
        <v>1600</v>
      </c>
      <c r="AU116" s="622">
        <f t="shared" si="175"/>
        <v>1600</v>
      </c>
      <c r="AV116" s="622">
        <f t="shared" si="164"/>
        <v>1600</v>
      </c>
      <c r="AW116" s="622">
        <f t="shared" si="164"/>
        <v>1600</v>
      </c>
      <c r="AX116" s="622">
        <f t="shared" si="164"/>
        <v>1600</v>
      </c>
      <c r="AY116" s="622">
        <f t="shared" si="164"/>
        <v>1600</v>
      </c>
      <c r="AZ116" s="622">
        <f t="shared" si="164"/>
        <v>1600</v>
      </c>
      <c r="BA116" s="622">
        <f t="shared" si="164"/>
        <v>1600</v>
      </c>
      <c r="BB116" s="622">
        <f t="shared" si="164"/>
        <v>1600</v>
      </c>
      <c r="BC116" s="622">
        <f t="shared" si="164"/>
        <v>1600</v>
      </c>
      <c r="BD116" s="622">
        <f t="shared" si="164"/>
        <v>1600</v>
      </c>
      <c r="BE116" s="622">
        <f t="shared" si="164"/>
        <v>1600</v>
      </c>
      <c r="BF116" s="622">
        <f t="shared" si="164"/>
        <v>1600</v>
      </c>
      <c r="BG116" s="623">
        <f t="shared" si="141"/>
        <v>1600</v>
      </c>
      <c r="BH116" s="623">
        <f t="shared" si="176"/>
        <v>1600</v>
      </c>
      <c r="BI116" s="623">
        <f t="shared" si="176"/>
        <v>1600</v>
      </c>
      <c r="BJ116" s="623">
        <f t="shared" si="176"/>
        <v>1600</v>
      </c>
      <c r="BK116" s="623">
        <f t="shared" si="176"/>
        <v>1600</v>
      </c>
      <c r="BL116" s="623">
        <f t="shared" si="176"/>
        <v>1600</v>
      </c>
      <c r="BM116" s="623">
        <f t="shared" si="176"/>
        <v>1600</v>
      </c>
      <c r="BN116" s="623">
        <f t="shared" si="176"/>
        <v>1600</v>
      </c>
      <c r="BO116" s="623">
        <f t="shared" si="176"/>
        <v>1600</v>
      </c>
      <c r="BP116" s="623">
        <f t="shared" si="176"/>
        <v>1600</v>
      </c>
      <c r="BQ116" s="623">
        <f t="shared" si="176"/>
        <v>1600</v>
      </c>
      <c r="BR116" s="623">
        <f t="shared" si="176"/>
        <v>1600</v>
      </c>
      <c r="BS116" s="1281">
        <f t="shared" si="121"/>
        <v>1600</v>
      </c>
      <c r="BT116" s="1281">
        <f t="shared" si="177"/>
        <v>1600</v>
      </c>
      <c r="BU116" s="1281">
        <f t="shared" si="177"/>
        <v>1600</v>
      </c>
      <c r="BV116" s="1281">
        <f t="shared" si="177"/>
        <v>1600</v>
      </c>
      <c r="BW116" s="1281">
        <f t="shared" si="177"/>
        <v>1600</v>
      </c>
      <c r="BX116" s="1281">
        <f t="shared" si="177"/>
        <v>1600</v>
      </c>
      <c r="BY116" s="1281">
        <f t="shared" si="177"/>
        <v>1600</v>
      </c>
      <c r="BZ116" s="1281">
        <f t="shared" si="177"/>
        <v>1600</v>
      </c>
      <c r="CA116" s="1281">
        <f t="shared" si="177"/>
        <v>1600</v>
      </c>
      <c r="CB116" s="1281">
        <f t="shared" si="177"/>
        <v>1600</v>
      </c>
      <c r="CC116" s="1281">
        <f t="shared" si="177"/>
        <v>1600</v>
      </c>
      <c r="CD116" s="1281">
        <f t="shared" si="177"/>
        <v>1600</v>
      </c>
      <c r="CE116" s="623">
        <f t="shared" si="123"/>
        <v>1600</v>
      </c>
      <c r="CF116" s="623">
        <f t="shared" si="178"/>
        <v>1600</v>
      </c>
      <c r="CG116" s="623">
        <f t="shared" si="178"/>
        <v>1600</v>
      </c>
      <c r="CH116" s="623">
        <f t="shared" si="178"/>
        <v>1600</v>
      </c>
      <c r="CI116" s="623">
        <f t="shared" si="178"/>
        <v>1600</v>
      </c>
      <c r="CJ116" s="623">
        <f t="shared" si="178"/>
        <v>1600</v>
      </c>
      <c r="CK116" s="623">
        <f t="shared" si="178"/>
        <v>1600</v>
      </c>
      <c r="CL116" s="623">
        <f t="shared" si="178"/>
        <v>1600</v>
      </c>
      <c r="CM116" s="623">
        <f t="shared" si="178"/>
        <v>1600</v>
      </c>
      <c r="CN116" s="623">
        <f t="shared" si="178"/>
        <v>1600</v>
      </c>
      <c r="CO116" s="623">
        <f t="shared" si="178"/>
        <v>1600</v>
      </c>
      <c r="CP116" s="623">
        <f t="shared" si="178"/>
        <v>1600</v>
      </c>
      <c r="CQ116" s="1281">
        <f t="shared" si="125"/>
        <v>1600</v>
      </c>
      <c r="CR116" s="1281">
        <f t="shared" si="179"/>
        <v>1600</v>
      </c>
      <c r="CS116" s="1281">
        <f t="shared" si="179"/>
        <v>1600</v>
      </c>
      <c r="CT116" s="1281">
        <f t="shared" si="179"/>
        <v>1600</v>
      </c>
      <c r="CU116" s="1281">
        <f t="shared" si="179"/>
        <v>1600</v>
      </c>
      <c r="CV116" s="1281">
        <f t="shared" si="179"/>
        <v>1600</v>
      </c>
      <c r="CW116" s="1281">
        <f t="shared" si="179"/>
        <v>1600</v>
      </c>
      <c r="CX116" s="1281">
        <f t="shared" si="179"/>
        <v>1600</v>
      </c>
      <c r="CY116" s="1281">
        <f t="shared" si="179"/>
        <v>1600</v>
      </c>
      <c r="CZ116" s="1281">
        <f t="shared" si="179"/>
        <v>1600</v>
      </c>
      <c r="DA116" s="1281">
        <f t="shared" si="179"/>
        <v>1600</v>
      </c>
      <c r="DB116" s="1281">
        <f t="shared" si="179"/>
        <v>1600</v>
      </c>
      <c r="DC116" s="623">
        <f t="shared" si="127"/>
        <v>1600</v>
      </c>
      <c r="DD116" s="623">
        <f t="shared" si="180"/>
        <v>1600</v>
      </c>
      <c r="DE116" s="623">
        <f t="shared" si="180"/>
        <v>1600</v>
      </c>
      <c r="DF116" s="623">
        <f t="shared" si="180"/>
        <v>1600</v>
      </c>
      <c r="DG116" s="623">
        <f t="shared" si="180"/>
        <v>1600</v>
      </c>
      <c r="DH116" s="623">
        <f t="shared" si="180"/>
        <v>1600</v>
      </c>
      <c r="DI116" s="623">
        <f t="shared" si="180"/>
        <v>1600</v>
      </c>
      <c r="DJ116" s="623">
        <f t="shared" si="180"/>
        <v>1600</v>
      </c>
      <c r="DK116" s="623">
        <f t="shared" si="180"/>
        <v>1600</v>
      </c>
      <c r="DL116" s="623">
        <f t="shared" si="180"/>
        <v>1600</v>
      </c>
      <c r="DM116" s="623">
        <f t="shared" si="180"/>
        <v>1600</v>
      </c>
      <c r="DN116" s="623">
        <f t="shared" si="180"/>
        <v>1600</v>
      </c>
      <c r="DO116" s="1281">
        <f t="shared" si="129"/>
        <v>1600</v>
      </c>
      <c r="DP116" s="1281">
        <f t="shared" si="181"/>
        <v>1600</v>
      </c>
      <c r="DQ116" s="1281">
        <f t="shared" si="181"/>
        <v>1600</v>
      </c>
      <c r="DR116" s="1281">
        <f t="shared" si="181"/>
        <v>1600</v>
      </c>
      <c r="DS116" s="1281">
        <f t="shared" si="181"/>
        <v>1600</v>
      </c>
      <c r="DT116" s="1281">
        <f t="shared" si="181"/>
        <v>1600</v>
      </c>
      <c r="DU116" s="1281">
        <f t="shared" si="181"/>
        <v>1600</v>
      </c>
      <c r="DV116" s="1281">
        <f t="shared" si="181"/>
        <v>1600</v>
      </c>
      <c r="DW116" s="1281">
        <f t="shared" si="181"/>
        <v>1600</v>
      </c>
      <c r="DX116" s="1281">
        <f t="shared" si="181"/>
        <v>1600</v>
      </c>
      <c r="DY116" s="1281">
        <f t="shared" si="181"/>
        <v>1600</v>
      </c>
      <c r="DZ116" s="1281">
        <f t="shared" si="181"/>
        <v>1600</v>
      </c>
      <c r="EA116" s="623">
        <f t="shared" si="131"/>
        <v>1600</v>
      </c>
      <c r="EB116" s="623">
        <f t="shared" si="182"/>
        <v>1600</v>
      </c>
      <c r="EC116" s="623">
        <f t="shared" si="182"/>
        <v>1600</v>
      </c>
      <c r="ED116" s="623">
        <f t="shared" si="182"/>
        <v>1600</v>
      </c>
      <c r="EE116" s="623">
        <f t="shared" si="182"/>
        <v>1600</v>
      </c>
      <c r="EF116" s="623">
        <f t="shared" si="182"/>
        <v>1600</v>
      </c>
      <c r="EG116" s="623">
        <f t="shared" si="182"/>
        <v>1600</v>
      </c>
      <c r="EH116" s="623">
        <f t="shared" si="182"/>
        <v>1600</v>
      </c>
      <c r="EI116" s="623">
        <f t="shared" si="182"/>
        <v>1600</v>
      </c>
      <c r="EJ116" s="623">
        <f t="shared" si="182"/>
        <v>1600</v>
      </c>
      <c r="EK116" s="623">
        <f t="shared" si="182"/>
        <v>1600</v>
      </c>
      <c r="EL116" s="623">
        <f t="shared" si="182"/>
        <v>1600</v>
      </c>
    </row>
    <row r="117" spans="1:142">
      <c r="A117" s="7" t="str">
        <f>IF('Rent Roll_RedIQ 1'!B110&gt;0,'Rent Roll_RedIQ 1'!B110,"")</f>
        <v>921</v>
      </c>
      <c r="B117" s="7" t="str">
        <f>IF('Rent Roll_RedIQ 1'!C110&gt;0,'Rent Roll_RedIQ 1'!C110,"")</f>
        <v>B2</v>
      </c>
      <c r="C117" s="614">
        <f>IF('Rent Roll_RedIQ 1'!K110&gt;0,'Rent Roll_RedIQ 1'!K110,0)</f>
        <v>1400</v>
      </c>
      <c r="D117" s="615">
        <f>IF('Rent Roll_RedIQ 1'!J110&gt;0,'Rent Roll_RedIQ 1'!J110,"")</f>
        <v>1500</v>
      </c>
      <c r="E117" s="624">
        <f t="shared" si="133"/>
        <v>7.1428571428571397E-2</v>
      </c>
      <c r="F117" s="194"/>
      <c r="G117" s="194"/>
      <c r="H117" s="616">
        <f t="shared" si="134"/>
        <v>1400</v>
      </c>
      <c r="I117" s="1200">
        <f>IF('Rent Roll_RedIQ 1'!S110&gt;0,'Rent Roll_RedIQ 1'!S110,Purchase_Date-1)</f>
        <v>45807</v>
      </c>
      <c r="J117" s="617">
        <f t="shared" si="135"/>
        <v>1400</v>
      </c>
      <c r="K117" s="1205">
        <f t="shared" si="136"/>
        <v>46173</v>
      </c>
      <c r="L117" s="618">
        <f t="shared" si="135"/>
        <v>1400</v>
      </c>
      <c r="M117" s="1208">
        <f t="shared" si="137"/>
        <v>46538</v>
      </c>
      <c r="N117" s="614">
        <f t="shared" si="167"/>
        <v>1400</v>
      </c>
      <c r="O117" s="614">
        <f t="shared" si="168"/>
        <v>1400</v>
      </c>
      <c r="P117" s="614">
        <f t="shared" si="169"/>
        <v>1400</v>
      </c>
      <c r="Q117" s="614">
        <f t="shared" si="170"/>
        <v>1400</v>
      </c>
      <c r="R117" s="614">
        <f t="shared" si="171"/>
        <v>1400</v>
      </c>
      <c r="S117" s="614">
        <f t="shared" si="172"/>
        <v>1400</v>
      </c>
      <c r="T117" s="614">
        <f t="shared" si="173"/>
        <v>1400</v>
      </c>
      <c r="U117" s="619"/>
      <c r="V117" s="614"/>
      <c r="W117" s="620">
        <f t="shared" si="146"/>
        <v>1400</v>
      </c>
      <c r="X117" s="620">
        <f t="shared" ref="X117:AH127" si="186">IF($I117&gt;=X$11,$C117,$H117)</f>
        <v>1400</v>
      </c>
      <c r="Y117" s="620">
        <f t="shared" si="186"/>
        <v>1400</v>
      </c>
      <c r="Z117" s="620">
        <f t="shared" si="186"/>
        <v>1400</v>
      </c>
      <c r="AA117" s="620">
        <f t="shared" si="186"/>
        <v>1400</v>
      </c>
      <c r="AB117" s="620">
        <f t="shared" si="186"/>
        <v>1400</v>
      </c>
      <c r="AC117" s="620">
        <f t="shared" si="186"/>
        <v>1400</v>
      </c>
      <c r="AD117" s="620">
        <f t="shared" si="186"/>
        <v>1400</v>
      </c>
      <c r="AE117" s="620">
        <f t="shared" si="186"/>
        <v>1400</v>
      </c>
      <c r="AF117" s="620">
        <f t="shared" si="186"/>
        <v>1400</v>
      </c>
      <c r="AG117" s="620">
        <f t="shared" si="186"/>
        <v>1400</v>
      </c>
      <c r="AH117" s="620">
        <f t="shared" si="186"/>
        <v>1400</v>
      </c>
      <c r="AI117" s="621">
        <f t="shared" si="174"/>
        <v>1400</v>
      </c>
      <c r="AJ117" s="621">
        <f t="shared" si="165"/>
        <v>1400</v>
      </c>
      <c r="AK117" s="621">
        <f t="shared" si="165"/>
        <v>1400</v>
      </c>
      <c r="AL117" s="621">
        <f t="shared" si="165"/>
        <v>1400</v>
      </c>
      <c r="AM117" s="621">
        <f t="shared" si="165"/>
        <v>1400</v>
      </c>
      <c r="AN117" s="621">
        <f t="shared" si="165"/>
        <v>1400</v>
      </c>
      <c r="AO117" s="621">
        <f t="shared" si="165"/>
        <v>1400</v>
      </c>
      <c r="AP117" s="621">
        <f t="shared" si="165"/>
        <v>1400</v>
      </c>
      <c r="AQ117" s="621">
        <f t="shared" si="165"/>
        <v>1400</v>
      </c>
      <c r="AR117" s="621">
        <f t="shared" si="165"/>
        <v>1400</v>
      </c>
      <c r="AS117" s="621">
        <f t="shared" si="165"/>
        <v>1400</v>
      </c>
      <c r="AT117" s="621">
        <f t="shared" si="165"/>
        <v>1400</v>
      </c>
      <c r="AU117" s="622">
        <f t="shared" si="175"/>
        <v>1400</v>
      </c>
      <c r="AV117" s="622">
        <f t="shared" si="164"/>
        <v>1400</v>
      </c>
      <c r="AW117" s="622">
        <f t="shared" si="164"/>
        <v>1400</v>
      </c>
      <c r="AX117" s="622">
        <f t="shared" si="164"/>
        <v>1400</v>
      </c>
      <c r="AY117" s="622">
        <f t="shared" si="164"/>
        <v>1400</v>
      </c>
      <c r="AZ117" s="622">
        <f t="shared" si="164"/>
        <v>1400</v>
      </c>
      <c r="BA117" s="622">
        <f t="shared" si="164"/>
        <v>1400</v>
      </c>
      <c r="BB117" s="622">
        <f t="shared" si="164"/>
        <v>1400</v>
      </c>
      <c r="BC117" s="622">
        <f t="shared" si="164"/>
        <v>1400</v>
      </c>
      <c r="BD117" s="622">
        <f t="shared" si="164"/>
        <v>1400</v>
      </c>
      <c r="BE117" s="622">
        <f t="shared" si="164"/>
        <v>1400</v>
      </c>
      <c r="BF117" s="622">
        <f t="shared" si="164"/>
        <v>1400</v>
      </c>
      <c r="BG117" s="623">
        <f t="shared" si="141"/>
        <v>1400</v>
      </c>
      <c r="BH117" s="623">
        <f t="shared" si="176"/>
        <v>1400</v>
      </c>
      <c r="BI117" s="623">
        <f t="shared" si="176"/>
        <v>1400</v>
      </c>
      <c r="BJ117" s="623">
        <f t="shared" si="176"/>
        <v>1400</v>
      </c>
      <c r="BK117" s="623">
        <f t="shared" si="176"/>
        <v>1400</v>
      </c>
      <c r="BL117" s="623">
        <f t="shared" si="176"/>
        <v>1400</v>
      </c>
      <c r="BM117" s="623">
        <f t="shared" si="176"/>
        <v>1400</v>
      </c>
      <c r="BN117" s="623">
        <f t="shared" si="176"/>
        <v>1400</v>
      </c>
      <c r="BO117" s="623">
        <f t="shared" si="176"/>
        <v>1400</v>
      </c>
      <c r="BP117" s="623">
        <f t="shared" si="176"/>
        <v>1400</v>
      </c>
      <c r="BQ117" s="623">
        <f t="shared" si="176"/>
        <v>1400</v>
      </c>
      <c r="BR117" s="623">
        <f t="shared" si="176"/>
        <v>1400</v>
      </c>
      <c r="BS117" s="1281">
        <f t="shared" si="121"/>
        <v>1400</v>
      </c>
      <c r="BT117" s="1281">
        <f t="shared" si="177"/>
        <v>1400</v>
      </c>
      <c r="BU117" s="1281">
        <f t="shared" si="177"/>
        <v>1400</v>
      </c>
      <c r="BV117" s="1281">
        <f t="shared" si="177"/>
        <v>1400</v>
      </c>
      <c r="BW117" s="1281">
        <f t="shared" si="177"/>
        <v>1400</v>
      </c>
      <c r="BX117" s="1281">
        <f t="shared" si="177"/>
        <v>1400</v>
      </c>
      <c r="BY117" s="1281">
        <f t="shared" si="177"/>
        <v>1400</v>
      </c>
      <c r="BZ117" s="1281">
        <f t="shared" si="177"/>
        <v>1400</v>
      </c>
      <c r="CA117" s="1281">
        <f t="shared" si="177"/>
        <v>1400</v>
      </c>
      <c r="CB117" s="1281">
        <f t="shared" si="177"/>
        <v>1400</v>
      </c>
      <c r="CC117" s="1281">
        <f t="shared" si="177"/>
        <v>1400</v>
      </c>
      <c r="CD117" s="1281">
        <f t="shared" si="177"/>
        <v>1400</v>
      </c>
      <c r="CE117" s="623">
        <f t="shared" si="123"/>
        <v>1400</v>
      </c>
      <c r="CF117" s="623">
        <f t="shared" si="178"/>
        <v>1400</v>
      </c>
      <c r="CG117" s="623">
        <f t="shared" si="178"/>
        <v>1400</v>
      </c>
      <c r="CH117" s="623">
        <f t="shared" si="178"/>
        <v>1400</v>
      </c>
      <c r="CI117" s="623">
        <f t="shared" si="178"/>
        <v>1400</v>
      </c>
      <c r="CJ117" s="623">
        <f t="shared" si="178"/>
        <v>1400</v>
      </c>
      <c r="CK117" s="623">
        <f t="shared" si="178"/>
        <v>1400</v>
      </c>
      <c r="CL117" s="623">
        <f t="shared" si="178"/>
        <v>1400</v>
      </c>
      <c r="CM117" s="623">
        <f t="shared" si="178"/>
        <v>1400</v>
      </c>
      <c r="CN117" s="623">
        <f t="shared" si="178"/>
        <v>1400</v>
      </c>
      <c r="CO117" s="623">
        <f t="shared" si="178"/>
        <v>1400</v>
      </c>
      <c r="CP117" s="623">
        <f t="shared" si="178"/>
        <v>1400</v>
      </c>
      <c r="CQ117" s="1281">
        <f t="shared" si="125"/>
        <v>1400</v>
      </c>
      <c r="CR117" s="1281">
        <f t="shared" si="179"/>
        <v>1400</v>
      </c>
      <c r="CS117" s="1281">
        <f t="shared" si="179"/>
        <v>1400</v>
      </c>
      <c r="CT117" s="1281">
        <f t="shared" si="179"/>
        <v>1400</v>
      </c>
      <c r="CU117" s="1281">
        <f t="shared" si="179"/>
        <v>1400</v>
      </c>
      <c r="CV117" s="1281">
        <f t="shared" si="179"/>
        <v>1400</v>
      </c>
      <c r="CW117" s="1281">
        <f t="shared" si="179"/>
        <v>1400</v>
      </c>
      <c r="CX117" s="1281">
        <f t="shared" si="179"/>
        <v>1400</v>
      </c>
      <c r="CY117" s="1281">
        <f t="shared" si="179"/>
        <v>1400</v>
      </c>
      <c r="CZ117" s="1281">
        <f t="shared" si="179"/>
        <v>1400</v>
      </c>
      <c r="DA117" s="1281">
        <f t="shared" si="179"/>
        <v>1400</v>
      </c>
      <c r="DB117" s="1281">
        <f t="shared" si="179"/>
        <v>1400</v>
      </c>
      <c r="DC117" s="623">
        <f t="shared" si="127"/>
        <v>1400</v>
      </c>
      <c r="DD117" s="623">
        <f t="shared" si="180"/>
        <v>1400</v>
      </c>
      <c r="DE117" s="623">
        <f t="shared" si="180"/>
        <v>1400</v>
      </c>
      <c r="DF117" s="623">
        <f t="shared" si="180"/>
        <v>1400</v>
      </c>
      <c r="DG117" s="623">
        <f t="shared" si="180"/>
        <v>1400</v>
      </c>
      <c r="DH117" s="623">
        <f t="shared" si="180"/>
        <v>1400</v>
      </c>
      <c r="DI117" s="623">
        <f t="shared" si="180"/>
        <v>1400</v>
      </c>
      <c r="DJ117" s="623">
        <f t="shared" si="180"/>
        <v>1400</v>
      </c>
      <c r="DK117" s="623">
        <f t="shared" si="180"/>
        <v>1400</v>
      </c>
      <c r="DL117" s="623">
        <f t="shared" si="180"/>
        <v>1400</v>
      </c>
      <c r="DM117" s="623">
        <f t="shared" si="180"/>
        <v>1400</v>
      </c>
      <c r="DN117" s="623">
        <f t="shared" si="180"/>
        <v>1400</v>
      </c>
      <c r="DO117" s="1281">
        <f t="shared" si="129"/>
        <v>1400</v>
      </c>
      <c r="DP117" s="1281">
        <f t="shared" si="181"/>
        <v>1400</v>
      </c>
      <c r="DQ117" s="1281">
        <f t="shared" si="181"/>
        <v>1400</v>
      </c>
      <c r="DR117" s="1281">
        <f t="shared" si="181"/>
        <v>1400</v>
      </c>
      <c r="DS117" s="1281">
        <f t="shared" si="181"/>
        <v>1400</v>
      </c>
      <c r="DT117" s="1281">
        <f t="shared" si="181"/>
        <v>1400</v>
      </c>
      <c r="DU117" s="1281">
        <f t="shared" si="181"/>
        <v>1400</v>
      </c>
      <c r="DV117" s="1281">
        <f t="shared" si="181"/>
        <v>1400</v>
      </c>
      <c r="DW117" s="1281">
        <f t="shared" si="181"/>
        <v>1400</v>
      </c>
      <c r="DX117" s="1281">
        <f t="shared" si="181"/>
        <v>1400</v>
      </c>
      <c r="DY117" s="1281">
        <f t="shared" si="181"/>
        <v>1400</v>
      </c>
      <c r="DZ117" s="1281">
        <f t="shared" si="181"/>
        <v>1400</v>
      </c>
      <c r="EA117" s="623">
        <f t="shared" si="131"/>
        <v>1400</v>
      </c>
      <c r="EB117" s="623">
        <f t="shared" si="182"/>
        <v>1400</v>
      </c>
      <c r="EC117" s="623">
        <f t="shared" si="182"/>
        <v>1400</v>
      </c>
      <c r="ED117" s="623">
        <f t="shared" si="182"/>
        <v>1400</v>
      </c>
      <c r="EE117" s="623">
        <f t="shared" si="182"/>
        <v>1400</v>
      </c>
      <c r="EF117" s="623">
        <f t="shared" si="182"/>
        <v>1400</v>
      </c>
      <c r="EG117" s="623">
        <f t="shared" si="182"/>
        <v>1400</v>
      </c>
      <c r="EH117" s="623">
        <f t="shared" si="182"/>
        <v>1400</v>
      </c>
      <c r="EI117" s="623">
        <f t="shared" si="182"/>
        <v>1400</v>
      </c>
      <c r="EJ117" s="623">
        <f t="shared" si="182"/>
        <v>1400</v>
      </c>
      <c r="EK117" s="623">
        <f t="shared" si="182"/>
        <v>1400</v>
      </c>
      <c r="EL117" s="623">
        <f t="shared" si="182"/>
        <v>1400</v>
      </c>
    </row>
    <row r="118" spans="1:142">
      <c r="A118" s="7" t="str">
        <f>IF('Rent Roll_RedIQ 1'!B111&gt;0,'Rent Roll_RedIQ 1'!B111,"")</f>
        <v>216</v>
      </c>
      <c r="B118" s="7" t="str">
        <f>IF('Rent Roll_RedIQ 1'!C111&gt;0,'Rent Roll_RedIQ 1'!C111,"")</f>
        <v>B2</v>
      </c>
      <c r="C118" s="614">
        <f>IF('Rent Roll_RedIQ 1'!K111&gt;0,'Rent Roll_RedIQ 1'!K111,0)</f>
        <v>1425</v>
      </c>
      <c r="D118" s="615">
        <f>IF('Rent Roll_RedIQ 1'!J111&gt;0,'Rent Roll_RedIQ 1'!J111,"")</f>
        <v>1500</v>
      </c>
      <c r="E118" s="624">
        <f t="shared" ref="E118:E181" si="187">IFERROR(IF(C118&gt;0,D118/C118-1,""),"")</f>
        <v>5.2631578947368363E-2</v>
      </c>
      <c r="F118" s="194"/>
      <c r="G118" s="194"/>
      <c r="H118" s="616">
        <f t="shared" si="134"/>
        <v>1425</v>
      </c>
      <c r="I118" s="1200">
        <f>IF('Rent Roll_RedIQ 1'!S111&gt;0,'Rent Roll_RedIQ 1'!S111,Purchase_Date-1)</f>
        <v>45777</v>
      </c>
      <c r="J118" s="617">
        <f t="shared" si="135"/>
        <v>1425</v>
      </c>
      <c r="K118" s="1205">
        <f t="shared" si="136"/>
        <v>46142</v>
      </c>
      <c r="L118" s="618">
        <f t="shared" si="135"/>
        <v>1425</v>
      </c>
      <c r="M118" s="1208">
        <f t="shared" si="137"/>
        <v>46507</v>
      </c>
      <c r="N118" s="614">
        <f t="shared" ref="N118:N181" si="188">IFERROR(AVERAGE(AU118:BF118),"")</f>
        <v>1425</v>
      </c>
      <c r="O118" s="614">
        <f t="shared" ref="O118:O181" si="189">IFERROR(AVERAGE(BG118:BR118),"")</f>
        <v>1425</v>
      </c>
      <c r="P118" s="614">
        <f t="shared" ref="P118:P181" si="190">IFERROR(AVERAGE(BS118:CD118),"")</f>
        <v>1425</v>
      </c>
      <c r="Q118" s="614">
        <f t="shared" ref="Q118:Q181" si="191">IFERROR(AVERAGE(CE118:CP118),"")</f>
        <v>1425</v>
      </c>
      <c r="R118" s="614">
        <f t="shared" ref="R118:R181" si="192">IFERROR(AVERAGE(CQ118:DB118),"")</f>
        <v>1425</v>
      </c>
      <c r="S118" s="614">
        <f t="shared" ref="S118:S181" si="193">IFERROR(AVERAGE(DC118:DN118),"")</f>
        <v>1425</v>
      </c>
      <c r="T118" s="614">
        <f t="shared" ref="T118:T181" si="194">IFERROR(AVERAGE(DO118:DZ118),"")</f>
        <v>1425</v>
      </c>
      <c r="U118" s="619"/>
      <c r="V118" s="614"/>
      <c r="W118" s="620">
        <f t="shared" si="146"/>
        <v>1425</v>
      </c>
      <c r="X118" s="620">
        <f t="shared" si="186"/>
        <v>1425</v>
      </c>
      <c r="Y118" s="620">
        <f t="shared" si="186"/>
        <v>1425</v>
      </c>
      <c r="Z118" s="620">
        <f t="shared" si="186"/>
        <v>1425</v>
      </c>
      <c r="AA118" s="620">
        <f t="shared" si="186"/>
        <v>1425</v>
      </c>
      <c r="AB118" s="620">
        <f t="shared" si="186"/>
        <v>1425</v>
      </c>
      <c r="AC118" s="620">
        <f t="shared" si="186"/>
        <v>1425</v>
      </c>
      <c r="AD118" s="620">
        <f t="shared" si="186"/>
        <v>1425</v>
      </c>
      <c r="AE118" s="620">
        <f t="shared" si="186"/>
        <v>1425</v>
      </c>
      <c r="AF118" s="620">
        <f t="shared" si="186"/>
        <v>1425</v>
      </c>
      <c r="AG118" s="620">
        <f t="shared" si="186"/>
        <v>1425</v>
      </c>
      <c r="AH118" s="620">
        <f t="shared" si="186"/>
        <v>1425</v>
      </c>
      <c r="AI118" s="621">
        <f t="shared" si="174"/>
        <v>1425</v>
      </c>
      <c r="AJ118" s="621">
        <f t="shared" si="165"/>
        <v>1425</v>
      </c>
      <c r="AK118" s="621">
        <f t="shared" si="165"/>
        <v>1425</v>
      </c>
      <c r="AL118" s="621">
        <f t="shared" si="165"/>
        <v>1425</v>
      </c>
      <c r="AM118" s="621">
        <f t="shared" si="165"/>
        <v>1425</v>
      </c>
      <c r="AN118" s="621">
        <f t="shared" si="165"/>
        <v>1425</v>
      </c>
      <c r="AO118" s="621">
        <f t="shared" si="165"/>
        <v>1425</v>
      </c>
      <c r="AP118" s="621">
        <f t="shared" si="165"/>
        <v>1425</v>
      </c>
      <c r="AQ118" s="621">
        <f t="shared" si="165"/>
        <v>1425</v>
      </c>
      <c r="AR118" s="621">
        <f t="shared" si="165"/>
        <v>1425</v>
      </c>
      <c r="AS118" s="621">
        <f t="shared" si="165"/>
        <v>1425</v>
      </c>
      <c r="AT118" s="621">
        <f t="shared" si="165"/>
        <v>1425</v>
      </c>
      <c r="AU118" s="622">
        <f t="shared" si="175"/>
        <v>1425</v>
      </c>
      <c r="AV118" s="622">
        <f t="shared" si="164"/>
        <v>1425</v>
      </c>
      <c r="AW118" s="622">
        <f t="shared" si="164"/>
        <v>1425</v>
      </c>
      <c r="AX118" s="622">
        <f t="shared" si="164"/>
        <v>1425</v>
      </c>
      <c r="AY118" s="622">
        <f t="shared" si="164"/>
        <v>1425</v>
      </c>
      <c r="AZ118" s="622">
        <f t="shared" si="164"/>
        <v>1425</v>
      </c>
      <c r="BA118" s="622">
        <f t="shared" si="164"/>
        <v>1425</v>
      </c>
      <c r="BB118" s="622">
        <f t="shared" si="164"/>
        <v>1425</v>
      </c>
      <c r="BC118" s="622">
        <f t="shared" si="164"/>
        <v>1425</v>
      </c>
      <c r="BD118" s="622">
        <f t="shared" si="164"/>
        <v>1425</v>
      </c>
      <c r="BE118" s="622">
        <f t="shared" si="164"/>
        <v>1425</v>
      </c>
      <c r="BF118" s="622">
        <f t="shared" si="164"/>
        <v>1425</v>
      </c>
      <c r="BG118" s="623">
        <f t="shared" ref="BG118:BG181" si="195">IFERROR((($N118*(1+$N$10)-$N118)/6.5)+N118,"")</f>
        <v>1425</v>
      </c>
      <c r="BH118" s="623">
        <f t="shared" ref="BH118:BH181" si="196">IFERROR((($N118*(1+$N$10)-$N118)/6.5)+BG118,"")</f>
        <v>1425</v>
      </c>
      <c r="BI118" s="623">
        <f t="shared" ref="BI118:BI181" si="197">IFERROR((($N118*(1+$N$10)-$N118)/6.5)+BH118,"")</f>
        <v>1425</v>
      </c>
      <c r="BJ118" s="623">
        <f t="shared" ref="BJ118:BJ181" si="198">IFERROR((($N118*(1+$N$10)-$N118)/6.5)+BI118,"")</f>
        <v>1425</v>
      </c>
      <c r="BK118" s="623">
        <f t="shared" ref="BK118:BK181" si="199">IFERROR((($N118*(1+$N$10)-$N118)/6.5)+BJ118,"")</f>
        <v>1425</v>
      </c>
      <c r="BL118" s="623">
        <f t="shared" ref="BL118:BL181" si="200">IFERROR((($N118*(1+$N$10)-$N118)/6.5)+BK118,"")</f>
        <v>1425</v>
      </c>
      <c r="BM118" s="623">
        <f t="shared" ref="BM118:BM181" si="201">IFERROR((($N118*(1+$N$10)-$N118)/6.5)+BL118,"")</f>
        <v>1425</v>
      </c>
      <c r="BN118" s="623">
        <f t="shared" ref="BN118:BN181" si="202">IFERROR((($N118*(1+$N$10)-$N118)/6.5)+BM118,"")</f>
        <v>1425</v>
      </c>
      <c r="BO118" s="623">
        <f t="shared" ref="BO118:BO181" si="203">IFERROR((($N118*(1+$N$10)-$N118)/6.5)+BN118,"")</f>
        <v>1425</v>
      </c>
      <c r="BP118" s="623">
        <f t="shared" ref="BP118:BP181" si="204">IFERROR((($N118*(1+$N$10)-$N118)/6.5)+BO118,"")</f>
        <v>1425</v>
      </c>
      <c r="BQ118" s="623">
        <f t="shared" ref="BQ118:BQ181" si="205">IFERROR((($N118*(1+$N$10)-$N118)/6.5)+BP118,"")</f>
        <v>1425</v>
      </c>
      <c r="BR118" s="623">
        <f t="shared" ref="BR118:BR181" si="206">IFERROR((($N118*(1+$N$10)-$N118)/6.5)+BQ118,"")</f>
        <v>1425</v>
      </c>
      <c r="BS118" s="1281">
        <f t="shared" ref="BS118:BS181" si="207">IFERROR((($O118*(1+$O$10)-$O118)/6.5)+O118,"")</f>
        <v>1425</v>
      </c>
      <c r="BT118" s="1281">
        <f t="shared" ref="BT118:BT181" si="208">IFERROR((($O118*(1+$O$10)-$O118)/6.5)+BS118,"")</f>
        <v>1425</v>
      </c>
      <c r="BU118" s="1281">
        <f t="shared" ref="BU118:BU181" si="209">IFERROR((($O118*(1+$O$10)-$O118)/6.5)+BT118,"")</f>
        <v>1425</v>
      </c>
      <c r="BV118" s="1281">
        <f t="shared" ref="BV118:BV181" si="210">IFERROR((($O118*(1+$O$10)-$O118)/6.5)+BU118,"")</f>
        <v>1425</v>
      </c>
      <c r="BW118" s="1281">
        <f t="shared" ref="BW118:BW181" si="211">IFERROR((($O118*(1+$O$10)-$O118)/6.5)+BV118,"")</f>
        <v>1425</v>
      </c>
      <c r="BX118" s="1281">
        <f t="shared" ref="BX118:BX181" si="212">IFERROR((($O118*(1+$O$10)-$O118)/6.5)+BW118,"")</f>
        <v>1425</v>
      </c>
      <c r="BY118" s="1281">
        <f t="shared" ref="BY118:BY181" si="213">IFERROR((($O118*(1+$O$10)-$O118)/6.5)+BX118,"")</f>
        <v>1425</v>
      </c>
      <c r="BZ118" s="1281">
        <f t="shared" ref="BZ118:BZ181" si="214">IFERROR((($O118*(1+$O$10)-$O118)/6.5)+BY118,"")</f>
        <v>1425</v>
      </c>
      <c r="CA118" s="1281">
        <f t="shared" ref="CA118:CA181" si="215">IFERROR((($O118*(1+$O$10)-$O118)/6.5)+BZ118,"")</f>
        <v>1425</v>
      </c>
      <c r="CB118" s="1281">
        <f t="shared" ref="CB118:CB181" si="216">IFERROR((($O118*(1+$O$10)-$O118)/6.5)+CA118,"")</f>
        <v>1425</v>
      </c>
      <c r="CC118" s="1281">
        <f t="shared" ref="CC118:CC181" si="217">IFERROR((($O118*(1+$O$10)-$O118)/6.5)+CB118,"")</f>
        <v>1425</v>
      </c>
      <c r="CD118" s="1281">
        <f t="shared" ref="CD118:CD181" si="218">IFERROR((($O118*(1+$O$10)-$O118)/6.5)+CC118,"")</f>
        <v>1425</v>
      </c>
      <c r="CE118" s="623">
        <f t="shared" ref="CE118:CE181" si="219">IFERROR((($P118*(1+$P$10)-$P118)/6.5)+P118,"")</f>
        <v>1425</v>
      </c>
      <c r="CF118" s="623">
        <f t="shared" ref="CF118:CF181" si="220">IFERROR((($P118*(1+$P$10)-$P118)/6.5)+CE118,"")</f>
        <v>1425</v>
      </c>
      <c r="CG118" s="623">
        <f t="shared" ref="CG118:CG181" si="221">IFERROR((($P118*(1+$P$10)-$P118)/6.5)+CF118,"")</f>
        <v>1425</v>
      </c>
      <c r="CH118" s="623">
        <f t="shared" ref="CH118:CH181" si="222">IFERROR((($P118*(1+$P$10)-$P118)/6.5)+CG118,"")</f>
        <v>1425</v>
      </c>
      <c r="CI118" s="623">
        <f t="shared" ref="CI118:CI181" si="223">IFERROR((($P118*(1+$P$10)-$P118)/6.5)+CH118,"")</f>
        <v>1425</v>
      </c>
      <c r="CJ118" s="623">
        <f t="shared" ref="CJ118:CJ181" si="224">IFERROR((($P118*(1+$P$10)-$P118)/6.5)+CI118,"")</f>
        <v>1425</v>
      </c>
      <c r="CK118" s="623">
        <f t="shared" ref="CK118:CK181" si="225">IFERROR((($P118*(1+$P$10)-$P118)/6.5)+CJ118,"")</f>
        <v>1425</v>
      </c>
      <c r="CL118" s="623">
        <f t="shared" ref="CL118:CL181" si="226">IFERROR((($P118*(1+$P$10)-$P118)/6.5)+CK118,"")</f>
        <v>1425</v>
      </c>
      <c r="CM118" s="623">
        <f t="shared" ref="CM118:CM181" si="227">IFERROR((($P118*(1+$P$10)-$P118)/6.5)+CL118,"")</f>
        <v>1425</v>
      </c>
      <c r="CN118" s="623">
        <f t="shared" ref="CN118:CN181" si="228">IFERROR((($P118*(1+$P$10)-$P118)/6.5)+CM118,"")</f>
        <v>1425</v>
      </c>
      <c r="CO118" s="623">
        <f t="shared" ref="CO118:CO181" si="229">IFERROR((($P118*(1+$P$10)-$P118)/6.5)+CN118,"")</f>
        <v>1425</v>
      </c>
      <c r="CP118" s="623">
        <f t="shared" ref="CP118:CP181" si="230">IFERROR((($P118*(1+$P$10)-$P118)/6.5)+CO118,"")</f>
        <v>1425</v>
      </c>
      <c r="CQ118" s="1281">
        <f t="shared" ref="CQ118:CQ181" si="231">IFERROR((($Q118*(1+$Q$10)-$Q118)/6.5)+Q118,"")</f>
        <v>1425</v>
      </c>
      <c r="CR118" s="1281">
        <f t="shared" ref="CR118:CR181" si="232">IFERROR((($Q118*(1+$Q$10)-$Q118)/6.5)+CQ118,"")</f>
        <v>1425</v>
      </c>
      <c r="CS118" s="1281">
        <f t="shared" ref="CS118:CS181" si="233">IFERROR((($Q118*(1+$Q$10)-$Q118)/6.5)+CR118,"")</f>
        <v>1425</v>
      </c>
      <c r="CT118" s="1281">
        <f t="shared" ref="CT118:CT181" si="234">IFERROR((($Q118*(1+$Q$10)-$Q118)/6.5)+CS118,"")</f>
        <v>1425</v>
      </c>
      <c r="CU118" s="1281">
        <f t="shared" ref="CU118:CU181" si="235">IFERROR((($Q118*(1+$Q$10)-$Q118)/6.5)+CT118,"")</f>
        <v>1425</v>
      </c>
      <c r="CV118" s="1281">
        <f t="shared" ref="CV118:CV181" si="236">IFERROR((($Q118*(1+$Q$10)-$Q118)/6.5)+CU118,"")</f>
        <v>1425</v>
      </c>
      <c r="CW118" s="1281">
        <f t="shared" ref="CW118:CW181" si="237">IFERROR((($Q118*(1+$Q$10)-$Q118)/6.5)+CV118,"")</f>
        <v>1425</v>
      </c>
      <c r="CX118" s="1281">
        <f t="shared" ref="CX118:CX181" si="238">IFERROR((($Q118*(1+$Q$10)-$Q118)/6.5)+CW118,"")</f>
        <v>1425</v>
      </c>
      <c r="CY118" s="1281">
        <f t="shared" ref="CY118:CY181" si="239">IFERROR((($Q118*(1+$Q$10)-$Q118)/6.5)+CX118,"")</f>
        <v>1425</v>
      </c>
      <c r="CZ118" s="1281">
        <f t="shared" ref="CZ118:CZ181" si="240">IFERROR((($Q118*(1+$Q$10)-$Q118)/6.5)+CY118,"")</f>
        <v>1425</v>
      </c>
      <c r="DA118" s="1281">
        <f t="shared" ref="DA118:DA181" si="241">IFERROR((($Q118*(1+$Q$10)-$Q118)/6.5)+CZ118,"")</f>
        <v>1425</v>
      </c>
      <c r="DB118" s="1281">
        <f t="shared" ref="DB118:DB181" si="242">IFERROR((($Q118*(1+$Q$10)-$Q118)/6.5)+DA118,"")</f>
        <v>1425</v>
      </c>
      <c r="DC118" s="623">
        <f t="shared" ref="DC118:DC181" si="243">IFERROR((($R118*(1+$R$10)-$R118)/6.5)+R118,"")</f>
        <v>1425</v>
      </c>
      <c r="DD118" s="623">
        <f t="shared" ref="DD118:DD181" si="244">IFERROR((($R118*(1+$R$10)-$R118)/6.5)+DC118,"")</f>
        <v>1425</v>
      </c>
      <c r="DE118" s="623">
        <f t="shared" ref="DE118:DE181" si="245">IFERROR((($R118*(1+$R$10)-$R118)/6.5)+DD118,"")</f>
        <v>1425</v>
      </c>
      <c r="DF118" s="623">
        <f t="shared" ref="DF118:DF181" si="246">IFERROR((($R118*(1+$R$10)-$R118)/6.5)+DE118,"")</f>
        <v>1425</v>
      </c>
      <c r="DG118" s="623">
        <f t="shared" ref="DG118:DG181" si="247">IFERROR((($R118*(1+$R$10)-$R118)/6.5)+DF118,"")</f>
        <v>1425</v>
      </c>
      <c r="DH118" s="623">
        <f t="shared" ref="DH118:DH181" si="248">IFERROR((($R118*(1+$R$10)-$R118)/6.5)+DG118,"")</f>
        <v>1425</v>
      </c>
      <c r="DI118" s="623">
        <f t="shared" ref="DI118:DI181" si="249">IFERROR((($R118*(1+$R$10)-$R118)/6.5)+DH118,"")</f>
        <v>1425</v>
      </c>
      <c r="DJ118" s="623">
        <f t="shared" ref="DJ118:DJ181" si="250">IFERROR((($R118*(1+$R$10)-$R118)/6.5)+DI118,"")</f>
        <v>1425</v>
      </c>
      <c r="DK118" s="623">
        <f t="shared" ref="DK118:DK181" si="251">IFERROR((($R118*(1+$R$10)-$R118)/6.5)+DJ118,"")</f>
        <v>1425</v>
      </c>
      <c r="DL118" s="623">
        <f t="shared" ref="DL118:DL181" si="252">IFERROR((($R118*(1+$R$10)-$R118)/6.5)+DK118,"")</f>
        <v>1425</v>
      </c>
      <c r="DM118" s="623">
        <f t="shared" ref="DM118:DM181" si="253">IFERROR((($R118*(1+$R$10)-$R118)/6.5)+DL118,"")</f>
        <v>1425</v>
      </c>
      <c r="DN118" s="623">
        <f t="shared" ref="DN118:DN181" si="254">IFERROR((($R118*(1+$R$10)-$R118)/6.5)+DM118,"")</f>
        <v>1425</v>
      </c>
      <c r="DO118" s="1281">
        <f t="shared" ref="DO118:DO181" si="255">IFERROR((($S118*(1+$S$10)-$S118)/6.5)+S118,"")</f>
        <v>1425</v>
      </c>
      <c r="DP118" s="1281">
        <f t="shared" ref="DP118:DP181" si="256">IFERROR((($S118*(1+$S$10)-$S118)/6.5)+DO118,"")</f>
        <v>1425</v>
      </c>
      <c r="DQ118" s="1281">
        <f t="shared" ref="DQ118:DQ181" si="257">IFERROR((($S118*(1+$S$10)-$S118)/6.5)+DP118,"")</f>
        <v>1425</v>
      </c>
      <c r="DR118" s="1281">
        <f t="shared" ref="DR118:DR181" si="258">IFERROR((($S118*(1+$S$10)-$S118)/6.5)+DQ118,"")</f>
        <v>1425</v>
      </c>
      <c r="DS118" s="1281">
        <f t="shared" ref="DS118:DS181" si="259">IFERROR((($S118*(1+$S$10)-$S118)/6.5)+DR118,"")</f>
        <v>1425</v>
      </c>
      <c r="DT118" s="1281">
        <f t="shared" ref="DT118:DT181" si="260">IFERROR((($S118*(1+$S$10)-$S118)/6.5)+DS118,"")</f>
        <v>1425</v>
      </c>
      <c r="DU118" s="1281">
        <f t="shared" ref="DU118:DU181" si="261">IFERROR((($S118*(1+$S$10)-$S118)/6.5)+DT118,"")</f>
        <v>1425</v>
      </c>
      <c r="DV118" s="1281">
        <f t="shared" ref="DV118:DV181" si="262">IFERROR((($S118*(1+$S$10)-$S118)/6.5)+DU118,"")</f>
        <v>1425</v>
      </c>
      <c r="DW118" s="1281">
        <f t="shared" ref="DW118:DW181" si="263">IFERROR((($S118*(1+$S$10)-$S118)/6.5)+DV118,"")</f>
        <v>1425</v>
      </c>
      <c r="DX118" s="1281">
        <f t="shared" ref="DX118:DX181" si="264">IFERROR((($S118*(1+$S$10)-$S118)/6.5)+DW118,"")</f>
        <v>1425</v>
      </c>
      <c r="DY118" s="1281">
        <f t="shared" ref="DY118:DY181" si="265">IFERROR((($S118*(1+$S$10)-$S118)/6.5)+DX118,"")</f>
        <v>1425</v>
      </c>
      <c r="DZ118" s="1281">
        <f t="shared" ref="DZ118:DZ181" si="266">IFERROR((($S118*(1+$S$10)-$S118)/6.5)+DY118,"")</f>
        <v>1425</v>
      </c>
      <c r="EA118" s="623">
        <f t="shared" ref="EA118:EA181" si="267">IFERROR((($T118*(1+$T$10)-$T118)/6.5)+T118,"")</f>
        <v>1425</v>
      </c>
      <c r="EB118" s="623">
        <f t="shared" ref="EB118:EB181" si="268">IFERROR((($T118*(1+$T$10)-$T118)/6.5)+EA118,"")</f>
        <v>1425</v>
      </c>
      <c r="EC118" s="623">
        <f t="shared" ref="EC118:EC181" si="269">IFERROR((($T118*(1+$T$10)-$T118)/6.5)+EB118,"")</f>
        <v>1425</v>
      </c>
      <c r="ED118" s="623">
        <f t="shared" ref="ED118:ED181" si="270">IFERROR((($T118*(1+$T$10)-$T118)/6.5)+EC118,"")</f>
        <v>1425</v>
      </c>
      <c r="EE118" s="623">
        <f t="shared" ref="EE118:EE181" si="271">IFERROR((($T118*(1+$T$10)-$T118)/6.5)+ED118,"")</f>
        <v>1425</v>
      </c>
      <c r="EF118" s="623">
        <f t="shared" ref="EF118:EF181" si="272">IFERROR((($T118*(1+$T$10)-$T118)/6.5)+EE118,"")</f>
        <v>1425</v>
      </c>
      <c r="EG118" s="623">
        <f t="shared" ref="EG118:EG181" si="273">IFERROR((($T118*(1+$T$10)-$T118)/6.5)+EF118,"")</f>
        <v>1425</v>
      </c>
      <c r="EH118" s="623">
        <f t="shared" ref="EH118:EH181" si="274">IFERROR((($T118*(1+$T$10)-$T118)/6.5)+EG118,"")</f>
        <v>1425</v>
      </c>
      <c r="EI118" s="623">
        <f t="shared" ref="EI118:EI181" si="275">IFERROR((($T118*(1+$T$10)-$T118)/6.5)+EH118,"")</f>
        <v>1425</v>
      </c>
      <c r="EJ118" s="623">
        <f t="shared" ref="EJ118:EJ181" si="276">IFERROR((($T118*(1+$T$10)-$T118)/6.5)+EI118,"")</f>
        <v>1425</v>
      </c>
      <c r="EK118" s="623">
        <f t="shared" ref="EK118:EK181" si="277">IFERROR((($T118*(1+$T$10)-$T118)/6.5)+EJ118,"")</f>
        <v>1425</v>
      </c>
      <c r="EL118" s="623">
        <f t="shared" ref="EL118:EL181" si="278">IFERROR((($T118*(1+$T$10)-$T118)/6.5)+EK118,"")</f>
        <v>1425</v>
      </c>
    </row>
    <row r="119" spans="1:142">
      <c r="A119" s="7" t="str">
        <f>IF('Rent Roll_RedIQ 1'!B112&gt;0,'Rent Roll_RedIQ 1'!B112,"")</f>
        <v>234</v>
      </c>
      <c r="B119" s="7" t="str">
        <f>IF('Rent Roll_RedIQ 1'!C112&gt;0,'Rent Roll_RedIQ 1'!C112,"")</f>
        <v>A1</v>
      </c>
      <c r="C119" s="614">
        <f>IF('Rent Roll_RedIQ 1'!K112&gt;0,'Rent Roll_RedIQ 1'!K112,0)</f>
        <v>1150</v>
      </c>
      <c r="D119" s="615">
        <f>IF('Rent Roll_RedIQ 1'!J112&gt;0,'Rent Roll_RedIQ 1'!J112,"")</f>
        <v>1200</v>
      </c>
      <c r="E119" s="624">
        <f t="shared" si="187"/>
        <v>4.3478260869565188E-2</v>
      </c>
      <c r="F119" s="194"/>
      <c r="G119" s="194"/>
      <c r="H119" s="616">
        <f t="shared" si="134"/>
        <v>1150</v>
      </c>
      <c r="I119" s="1200">
        <f>IF('Rent Roll_RedIQ 1'!S112&gt;0,'Rent Roll_RedIQ 1'!S112,Purchase_Date-1)</f>
        <v>45777</v>
      </c>
      <c r="J119" s="617">
        <f t="shared" si="135"/>
        <v>1150</v>
      </c>
      <c r="K119" s="1205">
        <f t="shared" si="136"/>
        <v>46142</v>
      </c>
      <c r="L119" s="618">
        <f t="shared" si="135"/>
        <v>1150</v>
      </c>
      <c r="M119" s="1208">
        <f t="shared" si="137"/>
        <v>46507</v>
      </c>
      <c r="N119" s="614">
        <f t="shared" si="188"/>
        <v>1150</v>
      </c>
      <c r="O119" s="614">
        <f t="shared" si="189"/>
        <v>1150</v>
      </c>
      <c r="P119" s="614">
        <f t="shared" si="190"/>
        <v>1150</v>
      </c>
      <c r="Q119" s="614">
        <f t="shared" si="191"/>
        <v>1150</v>
      </c>
      <c r="R119" s="614">
        <f t="shared" si="192"/>
        <v>1150</v>
      </c>
      <c r="S119" s="614">
        <f t="shared" si="193"/>
        <v>1150</v>
      </c>
      <c r="T119" s="614">
        <f t="shared" si="194"/>
        <v>1150</v>
      </c>
      <c r="U119" s="619"/>
      <c r="V119" s="614"/>
      <c r="W119" s="620">
        <f t="shared" ref="W119:W127" si="279">IF($I119&gt;=W$11,$C119,$H119)</f>
        <v>1150</v>
      </c>
      <c r="X119" s="620">
        <f t="shared" si="186"/>
        <v>1150</v>
      </c>
      <c r="Y119" s="620">
        <f t="shared" si="186"/>
        <v>1150</v>
      </c>
      <c r="Z119" s="620">
        <f t="shared" si="186"/>
        <v>1150</v>
      </c>
      <c r="AA119" s="620">
        <f t="shared" si="186"/>
        <v>1150</v>
      </c>
      <c r="AB119" s="620">
        <f t="shared" si="186"/>
        <v>1150</v>
      </c>
      <c r="AC119" s="620">
        <f t="shared" si="186"/>
        <v>1150</v>
      </c>
      <c r="AD119" s="620">
        <f t="shared" si="186"/>
        <v>1150</v>
      </c>
      <c r="AE119" s="620">
        <f t="shared" si="186"/>
        <v>1150</v>
      </c>
      <c r="AF119" s="620">
        <f t="shared" si="186"/>
        <v>1150</v>
      </c>
      <c r="AG119" s="620">
        <f t="shared" si="186"/>
        <v>1150</v>
      </c>
      <c r="AH119" s="620">
        <f t="shared" si="186"/>
        <v>1150</v>
      </c>
      <c r="AI119" s="621">
        <f t="shared" si="174"/>
        <v>1150</v>
      </c>
      <c r="AJ119" s="621">
        <f t="shared" si="165"/>
        <v>1150</v>
      </c>
      <c r="AK119" s="621">
        <f t="shared" si="165"/>
        <v>1150</v>
      </c>
      <c r="AL119" s="621">
        <f t="shared" si="165"/>
        <v>1150</v>
      </c>
      <c r="AM119" s="621">
        <f t="shared" si="165"/>
        <v>1150</v>
      </c>
      <c r="AN119" s="621">
        <f t="shared" si="165"/>
        <v>1150</v>
      </c>
      <c r="AO119" s="621">
        <f t="shared" si="165"/>
        <v>1150</v>
      </c>
      <c r="AP119" s="621">
        <f t="shared" si="165"/>
        <v>1150</v>
      </c>
      <c r="AQ119" s="621">
        <f t="shared" si="165"/>
        <v>1150</v>
      </c>
      <c r="AR119" s="621">
        <f t="shared" si="165"/>
        <v>1150</v>
      </c>
      <c r="AS119" s="621">
        <f t="shared" si="165"/>
        <v>1150</v>
      </c>
      <c r="AT119" s="621">
        <f t="shared" si="165"/>
        <v>1150</v>
      </c>
      <c r="AU119" s="622">
        <f t="shared" si="175"/>
        <v>1150</v>
      </c>
      <c r="AV119" s="622">
        <f t="shared" ref="AV119:BF132" si="280">IF($M119&gt;=AV$11,$J119,$L119)</f>
        <v>1150</v>
      </c>
      <c r="AW119" s="622">
        <f t="shared" si="280"/>
        <v>1150</v>
      </c>
      <c r="AX119" s="622">
        <f t="shared" si="280"/>
        <v>1150</v>
      </c>
      <c r="AY119" s="622">
        <f t="shared" si="280"/>
        <v>1150</v>
      </c>
      <c r="AZ119" s="622">
        <f t="shared" si="280"/>
        <v>1150</v>
      </c>
      <c r="BA119" s="622">
        <f t="shared" si="280"/>
        <v>1150</v>
      </c>
      <c r="BB119" s="622">
        <f t="shared" si="280"/>
        <v>1150</v>
      </c>
      <c r="BC119" s="622">
        <f t="shared" si="280"/>
        <v>1150</v>
      </c>
      <c r="BD119" s="622">
        <f t="shared" si="280"/>
        <v>1150</v>
      </c>
      <c r="BE119" s="622">
        <f t="shared" si="280"/>
        <v>1150</v>
      </c>
      <c r="BF119" s="622">
        <f t="shared" si="280"/>
        <v>1150</v>
      </c>
      <c r="BG119" s="623">
        <f t="shared" si="195"/>
        <v>1150</v>
      </c>
      <c r="BH119" s="623">
        <f t="shared" si="196"/>
        <v>1150</v>
      </c>
      <c r="BI119" s="623">
        <f t="shared" si="197"/>
        <v>1150</v>
      </c>
      <c r="BJ119" s="623">
        <f t="shared" si="198"/>
        <v>1150</v>
      </c>
      <c r="BK119" s="623">
        <f t="shared" si="199"/>
        <v>1150</v>
      </c>
      <c r="BL119" s="623">
        <f t="shared" si="200"/>
        <v>1150</v>
      </c>
      <c r="BM119" s="623">
        <f t="shared" si="201"/>
        <v>1150</v>
      </c>
      <c r="BN119" s="623">
        <f t="shared" si="202"/>
        <v>1150</v>
      </c>
      <c r="BO119" s="623">
        <f t="shared" si="203"/>
        <v>1150</v>
      </c>
      <c r="BP119" s="623">
        <f t="shared" si="204"/>
        <v>1150</v>
      </c>
      <c r="BQ119" s="623">
        <f t="shared" si="205"/>
        <v>1150</v>
      </c>
      <c r="BR119" s="623">
        <f t="shared" si="206"/>
        <v>1150</v>
      </c>
      <c r="BS119" s="1281">
        <f t="shared" si="207"/>
        <v>1150</v>
      </c>
      <c r="BT119" s="1281">
        <f t="shared" si="208"/>
        <v>1150</v>
      </c>
      <c r="BU119" s="1281">
        <f t="shared" si="209"/>
        <v>1150</v>
      </c>
      <c r="BV119" s="1281">
        <f t="shared" si="210"/>
        <v>1150</v>
      </c>
      <c r="BW119" s="1281">
        <f t="shared" si="211"/>
        <v>1150</v>
      </c>
      <c r="BX119" s="1281">
        <f t="shared" si="212"/>
        <v>1150</v>
      </c>
      <c r="BY119" s="1281">
        <f t="shared" si="213"/>
        <v>1150</v>
      </c>
      <c r="BZ119" s="1281">
        <f t="shared" si="214"/>
        <v>1150</v>
      </c>
      <c r="CA119" s="1281">
        <f t="shared" si="215"/>
        <v>1150</v>
      </c>
      <c r="CB119" s="1281">
        <f t="shared" si="216"/>
        <v>1150</v>
      </c>
      <c r="CC119" s="1281">
        <f t="shared" si="217"/>
        <v>1150</v>
      </c>
      <c r="CD119" s="1281">
        <f t="shared" si="218"/>
        <v>1150</v>
      </c>
      <c r="CE119" s="623">
        <f t="shared" si="219"/>
        <v>1150</v>
      </c>
      <c r="CF119" s="623">
        <f t="shared" si="220"/>
        <v>1150</v>
      </c>
      <c r="CG119" s="623">
        <f t="shared" si="221"/>
        <v>1150</v>
      </c>
      <c r="CH119" s="623">
        <f t="shared" si="222"/>
        <v>1150</v>
      </c>
      <c r="CI119" s="623">
        <f t="shared" si="223"/>
        <v>1150</v>
      </c>
      <c r="CJ119" s="623">
        <f t="shared" si="224"/>
        <v>1150</v>
      </c>
      <c r="CK119" s="623">
        <f t="shared" si="225"/>
        <v>1150</v>
      </c>
      <c r="CL119" s="623">
        <f t="shared" si="226"/>
        <v>1150</v>
      </c>
      <c r="CM119" s="623">
        <f t="shared" si="227"/>
        <v>1150</v>
      </c>
      <c r="CN119" s="623">
        <f t="shared" si="228"/>
        <v>1150</v>
      </c>
      <c r="CO119" s="623">
        <f t="shared" si="229"/>
        <v>1150</v>
      </c>
      <c r="CP119" s="623">
        <f t="shared" si="230"/>
        <v>1150</v>
      </c>
      <c r="CQ119" s="1281">
        <f t="shared" si="231"/>
        <v>1150</v>
      </c>
      <c r="CR119" s="1281">
        <f t="shared" si="232"/>
        <v>1150</v>
      </c>
      <c r="CS119" s="1281">
        <f t="shared" si="233"/>
        <v>1150</v>
      </c>
      <c r="CT119" s="1281">
        <f t="shared" si="234"/>
        <v>1150</v>
      </c>
      <c r="CU119" s="1281">
        <f t="shared" si="235"/>
        <v>1150</v>
      </c>
      <c r="CV119" s="1281">
        <f t="shared" si="236"/>
        <v>1150</v>
      </c>
      <c r="CW119" s="1281">
        <f t="shared" si="237"/>
        <v>1150</v>
      </c>
      <c r="CX119" s="1281">
        <f t="shared" si="238"/>
        <v>1150</v>
      </c>
      <c r="CY119" s="1281">
        <f t="shared" si="239"/>
        <v>1150</v>
      </c>
      <c r="CZ119" s="1281">
        <f t="shared" si="240"/>
        <v>1150</v>
      </c>
      <c r="DA119" s="1281">
        <f t="shared" si="241"/>
        <v>1150</v>
      </c>
      <c r="DB119" s="1281">
        <f t="shared" si="242"/>
        <v>1150</v>
      </c>
      <c r="DC119" s="623">
        <f t="shared" si="243"/>
        <v>1150</v>
      </c>
      <c r="DD119" s="623">
        <f t="shared" si="244"/>
        <v>1150</v>
      </c>
      <c r="DE119" s="623">
        <f t="shared" si="245"/>
        <v>1150</v>
      </c>
      <c r="DF119" s="623">
        <f t="shared" si="246"/>
        <v>1150</v>
      </c>
      <c r="DG119" s="623">
        <f t="shared" si="247"/>
        <v>1150</v>
      </c>
      <c r="DH119" s="623">
        <f t="shared" si="248"/>
        <v>1150</v>
      </c>
      <c r="DI119" s="623">
        <f t="shared" si="249"/>
        <v>1150</v>
      </c>
      <c r="DJ119" s="623">
        <f t="shared" si="250"/>
        <v>1150</v>
      </c>
      <c r="DK119" s="623">
        <f t="shared" si="251"/>
        <v>1150</v>
      </c>
      <c r="DL119" s="623">
        <f t="shared" si="252"/>
        <v>1150</v>
      </c>
      <c r="DM119" s="623">
        <f t="shared" si="253"/>
        <v>1150</v>
      </c>
      <c r="DN119" s="623">
        <f t="shared" si="254"/>
        <v>1150</v>
      </c>
      <c r="DO119" s="1281">
        <f t="shared" si="255"/>
        <v>1150</v>
      </c>
      <c r="DP119" s="1281">
        <f t="shared" si="256"/>
        <v>1150</v>
      </c>
      <c r="DQ119" s="1281">
        <f t="shared" si="257"/>
        <v>1150</v>
      </c>
      <c r="DR119" s="1281">
        <f t="shared" si="258"/>
        <v>1150</v>
      </c>
      <c r="DS119" s="1281">
        <f t="shared" si="259"/>
        <v>1150</v>
      </c>
      <c r="DT119" s="1281">
        <f t="shared" si="260"/>
        <v>1150</v>
      </c>
      <c r="DU119" s="1281">
        <f t="shared" si="261"/>
        <v>1150</v>
      </c>
      <c r="DV119" s="1281">
        <f t="shared" si="262"/>
        <v>1150</v>
      </c>
      <c r="DW119" s="1281">
        <f t="shared" si="263"/>
        <v>1150</v>
      </c>
      <c r="DX119" s="1281">
        <f t="shared" si="264"/>
        <v>1150</v>
      </c>
      <c r="DY119" s="1281">
        <f t="shared" si="265"/>
        <v>1150</v>
      </c>
      <c r="DZ119" s="1281">
        <f t="shared" si="266"/>
        <v>1150</v>
      </c>
      <c r="EA119" s="623">
        <f t="shared" si="267"/>
        <v>1150</v>
      </c>
      <c r="EB119" s="623">
        <f t="shared" si="268"/>
        <v>1150</v>
      </c>
      <c r="EC119" s="623">
        <f t="shared" si="269"/>
        <v>1150</v>
      </c>
      <c r="ED119" s="623">
        <f t="shared" si="270"/>
        <v>1150</v>
      </c>
      <c r="EE119" s="623">
        <f t="shared" si="271"/>
        <v>1150</v>
      </c>
      <c r="EF119" s="623">
        <f t="shared" si="272"/>
        <v>1150</v>
      </c>
      <c r="EG119" s="623">
        <f t="shared" si="273"/>
        <v>1150</v>
      </c>
      <c r="EH119" s="623">
        <f t="shared" si="274"/>
        <v>1150</v>
      </c>
      <c r="EI119" s="623">
        <f t="shared" si="275"/>
        <v>1150</v>
      </c>
      <c r="EJ119" s="623">
        <f t="shared" si="276"/>
        <v>1150</v>
      </c>
      <c r="EK119" s="623">
        <f t="shared" si="277"/>
        <v>1150</v>
      </c>
      <c r="EL119" s="623">
        <f t="shared" si="278"/>
        <v>1150</v>
      </c>
    </row>
    <row r="120" spans="1:142">
      <c r="A120" s="7" t="str">
        <f>IF('Rent Roll_RedIQ 1'!B113&gt;0,'Rent Roll_RedIQ 1'!B113,"")</f>
        <v>313</v>
      </c>
      <c r="B120" s="7" t="str">
        <f>IF('Rent Roll_RedIQ 1'!C113&gt;0,'Rent Roll_RedIQ 1'!C113,"")</f>
        <v>B2</v>
      </c>
      <c r="C120" s="614">
        <f>IF('Rent Roll_RedIQ 1'!K113&gt;0,'Rent Roll_RedIQ 1'!K113,0)</f>
        <v>1450</v>
      </c>
      <c r="D120" s="615">
        <f>IF('Rent Roll_RedIQ 1'!J113&gt;0,'Rent Roll_RedIQ 1'!J113,"")</f>
        <v>1500</v>
      </c>
      <c r="E120" s="624">
        <f t="shared" si="187"/>
        <v>3.4482758620689724E-2</v>
      </c>
      <c r="F120" s="194"/>
      <c r="G120" s="194"/>
      <c r="H120" s="616">
        <f t="shared" si="134"/>
        <v>1450</v>
      </c>
      <c r="I120" s="1200">
        <f>IF('Rent Roll_RedIQ 1'!S113&gt;0,'Rent Roll_RedIQ 1'!S113,Purchase_Date-1)</f>
        <v>45777</v>
      </c>
      <c r="J120" s="617">
        <f t="shared" si="135"/>
        <v>1450</v>
      </c>
      <c r="K120" s="1205">
        <f t="shared" si="136"/>
        <v>46142</v>
      </c>
      <c r="L120" s="618">
        <f t="shared" si="135"/>
        <v>1450</v>
      </c>
      <c r="M120" s="1208">
        <f t="shared" si="137"/>
        <v>46507</v>
      </c>
      <c r="N120" s="614">
        <f t="shared" si="188"/>
        <v>1450</v>
      </c>
      <c r="O120" s="614">
        <f t="shared" si="189"/>
        <v>1450</v>
      </c>
      <c r="P120" s="614">
        <f t="shared" si="190"/>
        <v>1450</v>
      </c>
      <c r="Q120" s="614">
        <f t="shared" si="191"/>
        <v>1450</v>
      </c>
      <c r="R120" s="614">
        <f t="shared" si="192"/>
        <v>1450</v>
      </c>
      <c r="S120" s="614">
        <f t="shared" si="193"/>
        <v>1450</v>
      </c>
      <c r="T120" s="614">
        <f t="shared" si="194"/>
        <v>1450</v>
      </c>
      <c r="U120" s="619"/>
      <c r="V120" s="614"/>
      <c r="W120" s="620">
        <f t="shared" si="279"/>
        <v>1450</v>
      </c>
      <c r="X120" s="620">
        <f t="shared" si="186"/>
        <v>1450</v>
      </c>
      <c r="Y120" s="620">
        <f t="shared" si="186"/>
        <v>1450</v>
      </c>
      <c r="Z120" s="620">
        <f t="shared" si="186"/>
        <v>1450</v>
      </c>
      <c r="AA120" s="620">
        <f t="shared" si="186"/>
        <v>1450</v>
      </c>
      <c r="AB120" s="620">
        <f t="shared" si="186"/>
        <v>1450</v>
      </c>
      <c r="AC120" s="620">
        <f t="shared" si="186"/>
        <v>1450</v>
      </c>
      <c r="AD120" s="620">
        <f t="shared" si="186"/>
        <v>1450</v>
      </c>
      <c r="AE120" s="620">
        <f t="shared" si="186"/>
        <v>1450</v>
      </c>
      <c r="AF120" s="620">
        <f t="shared" si="186"/>
        <v>1450</v>
      </c>
      <c r="AG120" s="620">
        <f t="shared" si="186"/>
        <v>1450</v>
      </c>
      <c r="AH120" s="620">
        <f t="shared" si="186"/>
        <v>1450</v>
      </c>
      <c r="AI120" s="621">
        <f t="shared" si="174"/>
        <v>1450</v>
      </c>
      <c r="AJ120" s="621">
        <f t="shared" si="165"/>
        <v>1450</v>
      </c>
      <c r="AK120" s="621">
        <f t="shared" si="165"/>
        <v>1450</v>
      </c>
      <c r="AL120" s="621">
        <f t="shared" si="165"/>
        <v>1450</v>
      </c>
      <c r="AM120" s="621">
        <f t="shared" si="165"/>
        <v>1450</v>
      </c>
      <c r="AN120" s="621">
        <f t="shared" si="165"/>
        <v>1450</v>
      </c>
      <c r="AO120" s="621">
        <f t="shared" si="165"/>
        <v>1450</v>
      </c>
      <c r="AP120" s="621">
        <f t="shared" si="165"/>
        <v>1450</v>
      </c>
      <c r="AQ120" s="621">
        <f t="shared" si="165"/>
        <v>1450</v>
      </c>
      <c r="AR120" s="621">
        <f t="shared" si="165"/>
        <v>1450</v>
      </c>
      <c r="AS120" s="621">
        <f t="shared" si="165"/>
        <v>1450</v>
      </c>
      <c r="AT120" s="621">
        <f t="shared" si="165"/>
        <v>1450</v>
      </c>
      <c r="AU120" s="622">
        <f t="shared" si="175"/>
        <v>1450</v>
      </c>
      <c r="AV120" s="622">
        <f t="shared" si="280"/>
        <v>1450</v>
      </c>
      <c r="AW120" s="622">
        <f t="shared" si="280"/>
        <v>1450</v>
      </c>
      <c r="AX120" s="622">
        <f t="shared" si="280"/>
        <v>1450</v>
      </c>
      <c r="AY120" s="622">
        <f t="shared" si="280"/>
        <v>1450</v>
      </c>
      <c r="AZ120" s="622">
        <f t="shared" si="280"/>
        <v>1450</v>
      </c>
      <c r="BA120" s="622">
        <f t="shared" si="280"/>
        <v>1450</v>
      </c>
      <c r="BB120" s="622">
        <f t="shared" si="280"/>
        <v>1450</v>
      </c>
      <c r="BC120" s="622">
        <f t="shared" si="280"/>
        <v>1450</v>
      </c>
      <c r="BD120" s="622">
        <f t="shared" si="280"/>
        <v>1450</v>
      </c>
      <c r="BE120" s="622">
        <f t="shared" si="280"/>
        <v>1450</v>
      </c>
      <c r="BF120" s="622">
        <f t="shared" si="280"/>
        <v>1450</v>
      </c>
      <c r="BG120" s="623">
        <f t="shared" si="195"/>
        <v>1450</v>
      </c>
      <c r="BH120" s="623">
        <f t="shared" si="196"/>
        <v>1450</v>
      </c>
      <c r="BI120" s="623">
        <f t="shared" si="197"/>
        <v>1450</v>
      </c>
      <c r="BJ120" s="623">
        <f t="shared" si="198"/>
        <v>1450</v>
      </c>
      <c r="BK120" s="623">
        <f t="shared" si="199"/>
        <v>1450</v>
      </c>
      <c r="BL120" s="623">
        <f t="shared" si="200"/>
        <v>1450</v>
      </c>
      <c r="BM120" s="623">
        <f t="shared" si="201"/>
        <v>1450</v>
      </c>
      <c r="BN120" s="623">
        <f t="shared" si="202"/>
        <v>1450</v>
      </c>
      <c r="BO120" s="623">
        <f t="shared" si="203"/>
        <v>1450</v>
      </c>
      <c r="BP120" s="623">
        <f t="shared" si="204"/>
        <v>1450</v>
      </c>
      <c r="BQ120" s="623">
        <f t="shared" si="205"/>
        <v>1450</v>
      </c>
      <c r="BR120" s="623">
        <f t="shared" si="206"/>
        <v>1450</v>
      </c>
      <c r="BS120" s="1281">
        <f t="shared" si="207"/>
        <v>1450</v>
      </c>
      <c r="BT120" s="1281">
        <f t="shared" si="208"/>
        <v>1450</v>
      </c>
      <c r="BU120" s="1281">
        <f t="shared" si="209"/>
        <v>1450</v>
      </c>
      <c r="BV120" s="1281">
        <f t="shared" si="210"/>
        <v>1450</v>
      </c>
      <c r="BW120" s="1281">
        <f t="shared" si="211"/>
        <v>1450</v>
      </c>
      <c r="BX120" s="1281">
        <f t="shared" si="212"/>
        <v>1450</v>
      </c>
      <c r="BY120" s="1281">
        <f t="shared" si="213"/>
        <v>1450</v>
      </c>
      <c r="BZ120" s="1281">
        <f t="shared" si="214"/>
        <v>1450</v>
      </c>
      <c r="CA120" s="1281">
        <f t="shared" si="215"/>
        <v>1450</v>
      </c>
      <c r="CB120" s="1281">
        <f t="shared" si="216"/>
        <v>1450</v>
      </c>
      <c r="CC120" s="1281">
        <f t="shared" si="217"/>
        <v>1450</v>
      </c>
      <c r="CD120" s="1281">
        <f t="shared" si="218"/>
        <v>1450</v>
      </c>
      <c r="CE120" s="623">
        <f t="shared" si="219"/>
        <v>1450</v>
      </c>
      <c r="CF120" s="623">
        <f t="shared" si="220"/>
        <v>1450</v>
      </c>
      <c r="CG120" s="623">
        <f t="shared" si="221"/>
        <v>1450</v>
      </c>
      <c r="CH120" s="623">
        <f t="shared" si="222"/>
        <v>1450</v>
      </c>
      <c r="CI120" s="623">
        <f t="shared" si="223"/>
        <v>1450</v>
      </c>
      <c r="CJ120" s="623">
        <f t="shared" si="224"/>
        <v>1450</v>
      </c>
      <c r="CK120" s="623">
        <f t="shared" si="225"/>
        <v>1450</v>
      </c>
      <c r="CL120" s="623">
        <f t="shared" si="226"/>
        <v>1450</v>
      </c>
      <c r="CM120" s="623">
        <f t="shared" si="227"/>
        <v>1450</v>
      </c>
      <c r="CN120" s="623">
        <f t="shared" si="228"/>
        <v>1450</v>
      </c>
      <c r="CO120" s="623">
        <f t="shared" si="229"/>
        <v>1450</v>
      </c>
      <c r="CP120" s="623">
        <f t="shared" si="230"/>
        <v>1450</v>
      </c>
      <c r="CQ120" s="1281">
        <f t="shared" si="231"/>
        <v>1450</v>
      </c>
      <c r="CR120" s="1281">
        <f t="shared" si="232"/>
        <v>1450</v>
      </c>
      <c r="CS120" s="1281">
        <f t="shared" si="233"/>
        <v>1450</v>
      </c>
      <c r="CT120" s="1281">
        <f t="shared" si="234"/>
        <v>1450</v>
      </c>
      <c r="CU120" s="1281">
        <f t="shared" si="235"/>
        <v>1450</v>
      </c>
      <c r="CV120" s="1281">
        <f t="shared" si="236"/>
        <v>1450</v>
      </c>
      <c r="CW120" s="1281">
        <f t="shared" si="237"/>
        <v>1450</v>
      </c>
      <c r="CX120" s="1281">
        <f t="shared" si="238"/>
        <v>1450</v>
      </c>
      <c r="CY120" s="1281">
        <f t="shared" si="239"/>
        <v>1450</v>
      </c>
      <c r="CZ120" s="1281">
        <f t="shared" si="240"/>
        <v>1450</v>
      </c>
      <c r="DA120" s="1281">
        <f t="shared" si="241"/>
        <v>1450</v>
      </c>
      <c r="DB120" s="1281">
        <f t="shared" si="242"/>
        <v>1450</v>
      </c>
      <c r="DC120" s="623">
        <f t="shared" si="243"/>
        <v>1450</v>
      </c>
      <c r="DD120" s="623">
        <f t="shared" si="244"/>
        <v>1450</v>
      </c>
      <c r="DE120" s="623">
        <f t="shared" si="245"/>
        <v>1450</v>
      </c>
      <c r="DF120" s="623">
        <f t="shared" si="246"/>
        <v>1450</v>
      </c>
      <c r="DG120" s="623">
        <f t="shared" si="247"/>
        <v>1450</v>
      </c>
      <c r="DH120" s="623">
        <f t="shared" si="248"/>
        <v>1450</v>
      </c>
      <c r="DI120" s="623">
        <f t="shared" si="249"/>
        <v>1450</v>
      </c>
      <c r="DJ120" s="623">
        <f t="shared" si="250"/>
        <v>1450</v>
      </c>
      <c r="DK120" s="623">
        <f t="shared" si="251"/>
        <v>1450</v>
      </c>
      <c r="DL120" s="623">
        <f t="shared" si="252"/>
        <v>1450</v>
      </c>
      <c r="DM120" s="623">
        <f t="shared" si="253"/>
        <v>1450</v>
      </c>
      <c r="DN120" s="623">
        <f t="shared" si="254"/>
        <v>1450</v>
      </c>
      <c r="DO120" s="1281">
        <f t="shared" si="255"/>
        <v>1450</v>
      </c>
      <c r="DP120" s="1281">
        <f t="shared" si="256"/>
        <v>1450</v>
      </c>
      <c r="DQ120" s="1281">
        <f t="shared" si="257"/>
        <v>1450</v>
      </c>
      <c r="DR120" s="1281">
        <f t="shared" si="258"/>
        <v>1450</v>
      </c>
      <c r="DS120" s="1281">
        <f t="shared" si="259"/>
        <v>1450</v>
      </c>
      <c r="DT120" s="1281">
        <f t="shared" si="260"/>
        <v>1450</v>
      </c>
      <c r="DU120" s="1281">
        <f t="shared" si="261"/>
        <v>1450</v>
      </c>
      <c r="DV120" s="1281">
        <f t="shared" si="262"/>
        <v>1450</v>
      </c>
      <c r="DW120" s="1281">
        <f t="shared" si="263"/>
        <v>1450</v>
      </c>
      <c r="DX120" s="1281">
        <f t="shared" si="264"/>
        <v>1450</v>
      </c>
      <c r="DY120" s="1281">
        <f t="shared" si="265"/>
        <v>1450</v>
      </c>
      <c r="DZ120" s="1281">
        <f t="shared" si="266"/>
        <v>1450</v>
      </c>
      <c r="EA120" s="623">
        <f t="shared" si="267"/>
        <v>1450</v>
      </c>
      <c r="EB120" s="623">
        <f t="shared" si="268"/>
        <v>1450</v>
      </c>
      <c r="EC120" s="623">
        <f t="shared" si="269"/>
        <v>1450</v>
      </c>
      <c r="ED120" s="623">
        <f t="shared" si="270"/>
        <v>1450</v>
      </c>
      <c r="EE120" s="623">
        <f t="shared" si="271"/>
        <v>1450</v>
      </c>
      <c r="EF120" s="623">
        <f t="shared" si="272"/>
        <v>1450</v>
      </c>
      <c r="EG120" s="623">
        <f t="shared" si="273"/>
        <v>1450</v>
      </c>
      <c r="EH120" s="623">
        <f t="shared" si="274"/>
        <v>1450</v>
      </c>
      <c r="EI120" s="623">
        <f t="shared" si="275"/>
        <v>1450</v>
      </c>
      <c r="EJ120" s="623">
        <f t="shared" si="276"/>
        <v>1450</v>
      </c>
      <c r="EK120" s="623">
        <f t="shared" si="277"/>
        <v>1450</v>
      </c>
      <c r="EL120" s="623">
        <f t="shared" si="278"/>
        <v>1450</v>
      </c>
    </row>
    <row r="121" spans="1:142">
      <c r="A121" s="7" t="str">
        <f>IF('Rent Roll_RedIQ 1'!B114&gt;0,'Rent Roll_RedIQ 1'!B114,"")</f>
        <v>314</v>
      </c>
      <c r="B121" s="7" t="str">
        <f>IF('Rent Roll_RedIQ 1'!C114&gt;0,'Rent Roll_RedIQ 1'!C114,"")</f>
        <v>A1</v>
      </c>
      <c r="C121" s="614">
        <f>IF('Rent Roll_RedIQ 1'!K114&gt;0,'Rent Roll_RedIQ 1'!K114,0)</f>
        <v>1075</v>
      </c>
      <c r="D121" s="615">
        <f>IF('Rent Roll_RedIQ 1'!J114&gt;0,'Rent Roll_RedIQ 1'!J114,"")</f>
        <v>1200</v>
      </c>
      <c r="E121" s="624">
        <f t="shared" si="187"/>
        <v>0.11627906976744184</v>
      </c>
      <c r="F121" s="194"/>
      <c r="G121" s="194"/>
      <c r="H121" s="616">
        <f t="shared" si="134"/>
        <v>1075</v>
      </c>
      <c r="I121" s="1200">
        <f>IF('Rent Roll_RedIQ 1'!S114&gt;0,'Rent Roll_RedIQ 1'!S114,Purchase_Date-1)</f>
        <v>45777</v>
      </c>
      <c r="J121" s="617">
        <f t="shared" si="135"/>
        <v>1075</v>
      </c>
      <c r="K121" s="1205">
        <f t="shared" si="136"/>
        <v>46142</v>
      </c>
      <c r="L121" s="618">
        <f t="shared" si="135"/>
        <v>1075</v>
      </c>
      <c r="M121" s="1208">
        <f t="shared" si="137"/>
        <v>46507</v>
      </c>
      <c r="N121" s="614">
        <f t="shared" si="188"/>
        <v>1075</v>
      </c>
      <c r="O121" s="614">
        <f t="shared" si="189"/>
        <v>1075</v>
      </c>
      <c r="P121" s="614">
        <f t="shared" si="190"/>
        <v>1075</v>
      </c>
      <c r="Q121" s="614">
        <f t="shared" si="191"/>
        <v>1075</v>
      </c>
      <c r="R121" s="614">
        <f t="shared" si="192"/>
        <v>1075</v>
      </c>
      <c r="S121" s="614">
        <f t="shared" si="193"/>
        <v>1075</v>
      </c>
      <c r="T121" s="614">
        <f t="shared" si="194"/>
        <v>1075</v>
      </c>
      <c r="U121" s="619"/>
      <c r="V121" s="614"/>
      <c r="W121" s="620">
        <f t="shared" si="279"/>
        <v>1075</v>
      </c>
      <c r="X121" s="620">
        <f t="shared" si="186"/>
        <v>1075</v>
      </c>
      <c r="Y121" s="620">
        <f t="shared" si="186"/>
        <v>1075</v>
      </c>
      <c r="Z121" s="620">
        <f t="shared" si="186"/>
        <v>1075</v>
      </c>
      <c r="AA121" s="620">
        <f t="shared" si="186"/>
        <v>1075</v>
      </c>
      <c r="AB121" s="620">
        <f t="shared" si="186"/>
        <v>1075</v>
      </c>
      <c r="AC121" s="620">
        <f t="shared" si="186"/>
        <v>1075</v>
      </c>
      <c r="AD121" s="620">
        <f t="shared" si="186"/>
        <v>1075</v>
      </c>
      <c r="AE121" s="620">
        <f t="shared" si="186"/>
        <v>1075</v>
      </c>
      <c r="AF121" s="620">
        <f t="shared" si="186"/>
        <v>1075</v>
      </c>
      <c r="AG121" s="620">
        <f t="shared" si="186"/>
        <v>1075</v>
      </c>
      <c r="AH121" s="620">
        <f t="shared" si="186"/>
        <v>1075</v>
      </c>
      <c r="AI121" s="621">
        <f t="shared" si="174"/>
        <v>1075</v>
      </c>
      <c r="AJ121" s="621">
        <f t="shared" si="165"/>
        <v>1075</v>
      </c>
      <c r="AK121" s="621">
        <f t="shared" si="165"/>
        <v>1075</v>
      </c>
      <c r="AL121" s="621">
        <f t="shared" si="165"/>
        <v>1075</v>
      </c>
      <c r="AM121" s="621">
        <f t="shared" si="165"/>
        <v>1075</v>
      </c>
      <c r="AN121" s="621">
        <f t="shared" si="165"/>
        <v>1075</v>
      </c>
      <c r="AO121" s="621">
        <f t="shared" si="165"/>
        <v>1075</v>
      </c>
      <c r="AP121" s="621">
        <f t="shared" si="165"/>
        <v>1075</v>
      </c>
      <c r="AQ121" s="621">
        <f t="shared" si="165"/>
        <v>1075</v>
      </c>
      <c r="AR121" s="621">
        <f t="shared" si="165"/>
        <v>1075</v>
      </c>
      <c r="AS121" s="621">
        <f t="shared" si="165"/>
        <v>1075</v>
      </c>
      <c r="AT121" s="621">
        <f t="shared" si="165"/>
        <v>1075</v>
      </c>
      <c r="AU121" s="622">
        <f t="shared" si="175"/>
        <v>1075</v>
      </c>
      <c r="AV121" s="622">
        <f t="shared" si="280"/>
        <v>1075</v>
      </c>
      <c r="AW121" s="622">
        <f t="shared" si="280"/>
        <v>1075</v>
      </c>
      <c r="AX121" s="622">
        <f t="shared" si="280"/>
        <v>1075</v>
      </c>
      <c r="AY121" s="622">
        <f t="shared" si="280"/>
        <v>1075</v>
      </c>
      <c r="AZ121" s="622">
        <f t="shared" si="280"/>
        <v>1075</v>
      </c>
      <c r="BA121" s="622">
        <f t="shared" si="280"/>
        <v>1075</v>
      </c>
      <c r="BB121" s="622">
        <f t="shared" si="280"/>
        <v>1075</v>
      </c>
      <c r="BC121" s="622">
        <f t="shared" si="280"/>
        <v>1075</v>
      </c>
      <c r="BD121" s="622">
        <f t="shared" si="280"/>
        <v>1075</v>
      </c>
      <c r="BE121" s="622">
        <f t="shared" si="280"/>
        <v>1075</v>
      </c>
      <c r="BF121" s="622">
        <f t="shared" si="280"/>
        <v>1075</v>
      </c>
      <c r="BG121" s="623">
        <f t="shared" si="195"/>
        <v>1075</v>
      </c>
      <c r="BH121" s="623">
        <f t="shared" si="196"/>
        <v>1075</v>
      </c>
      <c r="BI121" s="623">
        <f t="shared" si="197"/>
        <v>1075</v>
      </c>
      <c r="BJ121" s="623">
        <f t="shared" si="198"/>
        <v>1075</v>
      </c>
      <c r="BK121" s="623">
        <f t="shared" si="199"/>
        <v>1075</v>
      </c>
      <c r="BL121" s="623">
        <f t="shared" si="200"/>
        <v>1075</v>
      </c>
      <c r="BM121" s="623">
        <f t="shared" si="201"/>
        <v>1075</v>
      </c>
      <c r="BN121" s="623">
        <f t="shared" si="202"/>
        <v>1075</v>
      </c>
      <c r="BO121" s="623">
        <f t="shared" si="203"/>
        <v>1075</v>
      </c>
      <c r="BP121" s="623">
        <f t="shared" si="204"/>
        <v>1075</v>
      </c>
      <c r="BQ121" s="623">
        <f t="shared" si="205"/>
        <v>1075</v>
      </c>
      <c r="BR121" s="623">
        <f t="shared" si="206"/>
        <v>1075</v>
      </c>
      <c r="BS121" s="1281">
        <f t="shared" si="207"/>
        <v>1075</v>
      </c>
      <c r="BT121" s="1281">
        <f t="shared" si="208"/>
        <v>1075</v>
      </c>
      <c r="BU121" s="1281">
        <f t="shared" si="209"/>
        <v>1075</v>
      </c>
      <c r="BV121" s="1281">
        <f t="shared" si="210"/>
        <v>1075</v>
      </c>
      <c r="BW121" s="1281">
        <f t="shared" si="211"/>
        <v>1075</v>
      </c>
      <c r="BX121" s="1281">
        <f t="shared" si="212"/>
        <v>1075</v>
      </c>
      <c r="BY121" s="1281">
        <f t="shared" si="213"/>
        <v>1075</v>
      </c>
      <c r="BZ121" s="1281">
        <f t="shared" si="214"/>
        <v>1075</v>
      </c>
      <c r="CA121" s="1281">
        <f t="shared" si="215"/>
        <v>1075</v>
      </c>
      <c r="CB121" s="1281">
        <f t="shared" si="216"/>
        <v>1075</v>
      </c>
      <c r="CC121" s="1281">
        <f t="shared" si="217"/>
        <v>1075</v>
      </c>
      <c r="CD121" s="1281">
        <f t="shared" si="218"/>
        <v>1075</v>
      </c>
      <c r="CE121" s="623">
        <f t="shared" si="219"/>
        <v>1075</v>
      </c>
      <c r="CF121" s="623">
        <f t="shared" si="220"/>
        <v>1075</v>
      </c>
      <c r="CG121" s="623">
        <f t="shared" si="221"/>
        <v>1075</v>
      </c>
      <c r="CH121" s="623">
        <f t="shared" si="222"/>
        <v>1075</v>
      </c>
      <c r="CI121" s="623">
        <f t="shared" si="223"/>
        <v>1075</v>
      </c>
      <c r="CJ121" s="623">
        <f t="shared" si="224"/>
        <v>1075</v>
      </c>
      <c r="CK121" s="623">
        <f t="shared" si="225"/>
        <v>1075</v>
      </c>
      <c r="CL121" s="623">
        <f t="shared" si="226"/>
        <v>1075</v>
      </c>
      <c r="CM121" s="623">
        <f t="shared" si="227"/>
        <v>1075</v>
      </c>
      <c r="CN121" s="623">
        <f t="shared" si="228"/>
        <v>1075</v>
      </c>
      <c r="CO121" s="623">
        <f t="shared" si="229"/>
        <v>1075</v>
      </c>
      <c r="CP121" s="623">
        <f t="shared" si="230"/>
        <v>1075</v>
      </c>
      <c r="CQ121" s="1281">
        <f t="shared" si="231"/>
        <v>1075</v>
      </c>
      <c r="CR121" s="1281">
        <f t="shared" si="232"/>
        <v>1075</v>
      </c>
      <c r="CS121" s="1281">
        <f t="shared" si="233"/>
        <v>1075</v>
      </c>
      <c r="CT121" s="1281">
        <f t="shared" si="234"/>
        <v>1075</v>
      </c>
      <c r="CU121" s="1281">
        <f t="shared" si="235"/>
        <v>1075</v>
      </c>
      <c r="CV121" s="1281">
        <f t="shared" si="236"/>
        <v>1075</v>
      </c>
      <c r="CW121" s="1281">
        <f t="shared" si="237"/>
        <v>1075</v>
      </c>
      <c r="CX121" s="1281">
        <f t="shared" si="238"/>
        <v>1075</v>
      </c>
      <c r="CY121" s="1281">
        <f t="shared" si="239"/>
        <v>1075</v>
      </c>
      <c r="CZ121" s="1281">
        <f t="shared" si="240"/>
        <v>1075</v>
      </c>
      <c r="DA121" s="1281">
        <f t="shared" si="241"/>
        <v>1075</v>
      </c>
      <c r="DB121" s="1281">
        <f t="shared" si="242"/>
        <v>1075</v>
      </c>
      <c r="DC121" s="623">
        <f t="shared" si="243"/>
        <v>1075</v>
      </c>
      <c r="DD121" s="623">
        <f t="shared" si="244"/>
        <v>1075</v>
      </c>
      <c r="DE121" s="623">
        <f t="shared" si="245"/>
        <v>1075</v>
      </c>
      <c r="DF121" s="623">
        <f t="shared" si="246"/>
        <v>1075</v>
      </c>
      <c r="DG121" s="623">
        <f t="shared" si="247"/>
        <v>1075</v>
      </c>
      <c r="DH121" s="623">
        <f t="shared" si="248"/>
        <v>1075</v>
      </c>
      <c r="DI121" s="623">
        <f t="shared" si="249"/>
        <v>1075</v>
      </c>
      <c r="DJ121" s="623">
        <f t="shared" si="250"/>
        <v>1075</v>
      </c>
      <c r="DK121" s="623">
        <f t="shared" si="251"/>
        <v>1075</v>
      </c>
      <c r="DL121" s="623">
        <f t="shared" si="252"/>
        <v>1075</v>
      </c>
      <c r="DM121" s="623">
        <f t="shared" si="253"/>
        <v>1075</v>
      </c>
      <c r="DN121" s="623">
        <f t="shared" si="254"/>
        <v>1075</v>
      </c>
      <c r="DO121" s="1281">
        <f t="shared" si="255"/>
        <v>1075</v>
      </c>
      <c r="DP121" s="1281">
        <f t="shared" si="256"/>
        <v>1075</v>
      </c>
      <c r="DQ121" s="1281">
        <f t="shared" si="257"/>
        <v>1075</v>
      </c>
      <c r="DR121" s="1281">
        <f t="shared" si="258"/>
        <v>1075</v>
      </c>
      <c r="DS121" s="1281">
        <f t="shared" si="259"/>
        <v>1075</v>
      </c>
      <c r="DT121" s="1281">
        <f t="shared" si="260"/>
        <v>1075</v>
      </c>
      <c r="DU121" s="1281">
        <f t="shared" si="261"/>
        <v>1075</v>
      </c>
      <c r="DV121" s="1281">
        <f t="shared" si="262"/>
        <v>1075</v>
      </c>
      <c r="DW121" s="1281">
        <f t="shared" si="263"/>
        <v>1075</v>
      </c>
      <c r="DX121" s="1281">
        <f t="shared" si="264"/>
        <v>1075</v>
      </c>
      <c r="DY121" s="1281">
        <f t="shared" si="265"/>
        <v>1075</v>
      </c>
      <c r="DZ121" s="1281">
        <f t="shared" si="266"/>
        <v>1075</v>
      </c>
      <c r="EA121" s="623">
        <f t="shared" si="267"/>
        <v>1075</v>
      </c>
      <c r="EB121" s="623">
        <f t="shared" si="268"/>
        <v>1075</v>
      </c>
      <c r="EC121" s="623">
        <f t="shared" si="269"/>
        <v>1075</v>
      </c>
      <c r="ED121" s="623">
        <f t="shared" si="270"/>
        <v>1075</v>
      </c>
      <c r="EE121" s="623">
        <f t="shared" si="271"/>
        <v>1075</v>
      </c>
      <c r="EF121" s="623">
        <f t="shared" si="272"/>
        <v>1075</v>
      </c>
      <c r="EG121" s="623">
        <f t="shared" si="273"/>
        <v>1075</v>
      </c>
      <c r="EH121" s="623">
        <f t="shared" si="274"/>
        <v>1075</v>
      </c>
      <c r="EI121" s="623">
        <f t="shared" si="275"/>
        <v>1075</v>
      </c>
      <c r="EJ121" s="623">
        <f t="shared" si="276"/>
        <v>1075</v>
      </c>
      <c r="EK121" s="623">
        <f t="shared" si="277"/>
        <v>1075</v>
      </c>
      <c r="EL121" s="623">
        <f t="shared" si="278"/>
        <v>1075</v>
      </c>
    </row>
    <row r="122" spans="1:142">
      <c r="A122" s="7" t="str">
        <f>IF('Rent Roll_RedIQ 1'!B115&gt;0,'Rent Roll_RedIQ 1'!B115,"")</f>
        <v>411</v>
      </c>
      <c r="B122" s="7" t="str">
        <f>IF('Rent Roll_RedIQ 1'!C115&gt;0,'Rent Roll_RedIQ 1'!C115,"")</f>
        <v>C1</v>
      </c>
      <c r="C122" s="614">
        <f>IF('Rent Roll_RedIQ 1'!K115&gt;0,'Rent Roll_RedIQ 1'!K115,0)</f>
        <v>1700</v>
      </c>
      <c r="D122" s="615">
        <f>IF('Rent Roll_RedIQ 1'!J115&gt;0,'Rent Roll_RedIQ 1'!J115,"")</f>
        <v>1800</v>
      </c>
      <c r="E122" s="624">
        <f t="shared" si="187"/>
        <v>5.8823529411764719E-2</v>
      </c>
      <c r="F122" s="194"/>
      <c r="G122" s="194"/>
      <c r="H122" s="616">
        <f t="shared" si="134"/>
        <v>1700</v>
      </c>
      <c r="I122" s="1200">
        <f>IF('Rent Roll_RedIQ 1'!S115&gt;0,'Rent Roll_RedIQ 1'!S115,Purchase_Date-1)</f>
        <v>45777</v>
      </c>
      <c r="J122" s="617">
        <f t="shared" si="135"/>
        <v>1700</v>
      </c>
      <c r="K122" s="1205">
        <f t="shared" si="136"/>
        <v>46142</v>
      </c>
      <c r="L122" s="618">
        <f t="shared" si="135"/>
        <v>1700</v>
      </c>
      <c r="M122" s="1208">
        <f t="shared" si="137"/>
        <v>46507</v>
      </c>
      <c r="N122" s="614">
        <f t="shared" si="188"/>
        <v>1700</v>
      </c>
      <c r="O122" s="614">
        <f t="shared" si="189"/>
        <v>1700</v>
      </c>
      <c r="P122" s="614">
        <f t="shared" si="190"/>
        <v>1700</v>
      </c>
      <c r="Q122" s="614">
        <f t="shared" si="191"/>
        <v>1700</v>
      </c>
      <c r="R122" s="614">
        <f t="shared" si="192"/>
        <v>1700</v>
      </c>
      <c r="S122" s="614">
        <f t="shared" si="193"/>
        <v>1700</v>
      </c>
      <c r="T122" s="614">
        <f t="shared" si="194"/>
        <v>1700</v>
      </c>
      <c r="U122" s="619"/>
      <c r="V122" s="614"/>
      <c r="W122" s="620">
        <f t="shared" si="279"/>
        <v>1700</v>
      </c>
      <c r="X122" s="620">
        <f t="shared" si="186"/>
        <v>1700</v>
      </c>
      <c r="Y122" s="620">
        <f t="shared" si="186"/>
        <v>1700</v>
      </c>
      <c r="Z122" s="620">
        <f t="shared" si="186"/>
        <v>1700</v>
      </c>
      <c r="AA122" s="620">
        <f t="shared" si="186"/>
        <v>1700</v>
      </c>
      <c r="AB122" s="620">
        <f t="shared" si="186"/>
        <v>1700</v>
      </c>
      <c r="AC122" s="620">
        <f t="shared" si="186"/>
        <v>1700</v>
      </c>
      <c r="AD122" s="620">
        <f t="shared" si="186"/>
        <v>1700</v>
      </c>
      <c r="AE122" s="620">
        <f t="shared" si="186"/>
        <v>1700</v>
      </c>
      <c r="AF122" s="620">
        <f t="shared" si="186"/>
        <v>1700</v>
      </c>
      <c r="AG122" s="620">
        <f t="shared" si="186"/>
        <v>1700</v>
      </c>
      <c r="AH122" s="620">
        <f t="shared" si="186"/>
        <v>1700</v>
      </c>
      <c r="AI122" s="621">
        <f t="shared" si="174"/>
        <v>1700</v>
      </c>
      <c r="AJ122" s="621">
        <f t="shared" ref="AJ122:AT135" si="281">IF($K122&gt;=AJ$11,$H122,$J122)</f>
        <v>1700</v>
      </c>
      <c r="AK122" s="621">
        <f t="shared" si="281"/>
        <v>1700</v>
      </c>
      <c r="AL122" s="621">
        <f t="shared" si="281"/>
        <v>1700</v>
      </c>
      <c r="AM122" s="621">
        <f t="shared" si="281"/>
        <v>1700</v>
      </c>
      <c r="AN122" s="621">
        <f t="shared" si="281"/>
        <v>1700</v>
      </c>
      <c r="AO122" s="621">
        <f t="shared" si="281"/>
        <v>1700</v>
      </c>
      <c r="AP122" s="621">
        <f t="shared" si="281"/>
        <v>1700</v>
      </c>
      <c r="AQ122" s="621">
        <f t="shared" si="281"/>
        <v>1700</v>
      </c>
      <c r="AR122" s="621">
        <f t="shared" si="281"/>
        <v>1700</v>
      </c>
      <c r="AS122" s="621">
        <f t="shared" si="281"/>
        <v>1700</v>
      </c>
      <c r="AT122" s="621">
        <f t="shared" si="281"/>
        <v>1700</v>
      </c>
      <c r="AU122" s="622">
        <f t="shared" si="175"/>
        <v>1700</v>
      </c>
      <c r="AV122" s="622">
        <f t="shared" si="280"/>
        <v>1700</v>
      </c>
      <c r="AW122" s="622">
        <f t="shared" si="280"/>
        <v>1700</v>
      </c>
      <c r="AX122" s="622">
        <f t="shared" si="280"/>
        <v>1700</v>
      </c>
      <c r="AY122" s="622">
        <f t="shared" si="280"/>
        <v>1700</v>
      </c>
      <c r="AZ122" s="622">
        <f t="shared" si="280"/>
        <v>1700</v>
      </c>
      <c r="BA122" s="622">
        <f t="shared" si="280"/>
        <v>1700</v>
      </c>
      <c r="BB122" s="622">
        <f t="shared" si="280"/>
        <v>1700</v>
      </c>
      <c r="BC122" s="622">
        <f t="shared" si="280"/>
        <v>1700</v>
      </c>
      <c r="BD122" s="622">
        <f t="shared" si="280"/>
        <v>1700</v>
      </c>
      <c r="BE122" s="622">
        <f t="shared" si="280"/>
        <v>1700</v>
      </c>
      <c r="BF122" s="622">
        <f t="shared" si="280"/>
        <v>1700</v>
      </c>
      <c r="BG122" s="623">
        <f t="shared" si="195"/>
        <v>1700</v>
      </c>
      <c r="BH122" s="623">
        <f t="shared" si="196"/>
        <v>1700</v>
      </c>
      <c r="BI122" s="623">
        <f t="shared" si="197"/>
        <v>1700</v>
      </c>
      <c r="BJ122" s="623">
        <f t="shared" si="198"/>
        <v>1700</v>
      </c>
      <c r="BK122" s="623">
        <f t="shared" si="199"/>
        <v>1700</v>
      </c>
      <c r="BL122" s="623">
        <f t="shared" si="200"/>
        <v>1700</v>
      </c>
      <c r="BM122" s="623">
        <f t="shared" si="201"/>
        <v>1700</v>
      </c>
      <c r="BN122" s="623">
        <f t="shared" si="202"/>
        <v>1700</v>
      </c>
      <c r="BO122" s="623">
        <f t="shared" si="203"/>
        <v>1700</v>
      </c>
      <c r="BP122" s="623">
        <f t="shared" si="204"/>
        <v>1700</v>
      </c>
      <c r="BQ122" s="623">
        <f t="shared" si="205"/>
        <v>1700</v>
      </c>
      <c r="BR122" s="623">
        <f t="shared" si="206"/>
        <v>1700</v>
      </c>
      <c r="BS122" s="1281">
        <f t="shared" si="207"/>
        <v>1700</v>
      </c>
      <c r="BT122" s="1281">
        <f t="shared" si="208"/>
        <v>1700</v>
      </c>
      <c r="BU122" s="1281">
        <f t="shared" si="209"/>
        <v>1700</v>
      </c>
      <c r="BV122" s="1281">
        <f t="shared" si="210"/>
        <v>1700</v>
      </c>
      <c r="BW122" s="1281">
        <f t="shared" si="211"/>
        <v>1700</v>
      </c>
      <c r="BX122" s="1281">
        <f t="shared" si="212"/>
        <v>1700</v>
      </c>
      <c r="BY122" s="1281">
        <f t="shared" si="213"/>
        <v>1700</v>
      </c>
      <c r="BZ122" s="1281">
        <f t="shared" si="214"/>
        <v>1700</v>
      </c>
      <c r="CA122" s="1281">
        <f t="shared" si="215"/>
        <v>1700</v>
      </c>
      <c r="CB122" s="1281">
        <f t="shared" si="216"/>
        <v>1700</v>
      </c>
      <c r="CC122" s="1281">
        <f t="shared" si="217"/>
        <v>1700</v>
      </c>
      <c r="CD122" s="1281">
        <f t="shared" si="218"/>
        <v>1700</v>
      </c>
      <c r="CE122" s="623">
        <f t="shared" si="219"/>
        <v>1700</v>
      </c>
      <c r="CF122" s="623">
        <f t="shared" si="220"/>
        <v>1700</v>
      </c>
      <c r="CG122" s="623">
        <f t="shared" si="221"/>
        <v>1700</v>
      </c>
      <c r="CH122" s="623">
        <f t="shared" si="222"/>
        <v>1700</v>
      </c>
      <c r="CI122" s="623">
        <f t="shared" si="223"/>
        <v>1700</v>
      </c>
      <c r="CJ122" s="623">
        <f t="shared" si="224"/>
        <v>1700</v>
      </c>
      <c r="CK122" s="623">
        <f t="shared" si="225"/>
        <v>1700</v>
      </c>
      <c r="CL122" s="623">
        <f t="shared" si="226"/>
        <v>1700</v>
      </c>
      <c r="CM122" s="623">
        <f t="shared" si="227"/>
        <v>1700</v>
      </c>
      <c r="CN122" s="623">
        <f t="shared" si="228"/>
        <v>1700</v>
      </c>
      <c r="CO122" s="623">
        <f t="shared" si="229"/>
        <v>1700</v>
      </c>
      <c r="CP122" s="623">
        <f t="shared" si="230"/>
        <v>1700</v>
      </c>
      <c r="CQ122" s="1281">
        <f t="shared" si="231"/>
        <v>1700</v>
      </c>
      <c r="CR122" s="1281">
        <f t="shared" si="232"/>
        <v>1700</v>
      </c>
      <c r="CS122" s="1281">
        <f t="shared" si="233"/>
        <v>1700</v>
      </c>
      <c r="CT122" s="1281">
        <f t="shared" si="234"/>
        <v>1700</v>
      </c>
      <c r="CU122" s="1281">
        <f t="shared" si="235"/>
        <v>1700</v>
      </c>
      <c r="CV122" s="1281">
        <f t="shared" si="236"/>
        <v>1700</v>
      </c>
      <c r="CW122" s="1281">
        <f t="shared" si="237"/>
        <v>1700</v>
      </c>
      <c r="CX122" s="1281">
        <f t="shared" si="238"/>
        <v>1700</v>
      </c>
      <c r="CY122" s="1281">
        <f t="shared" si="239"/>
        <v>1700</v>
      </c>
      <c r="CZ122" s="1281">
        <f t="shared" si="240"/>
        <v>1700</v>
      </c>
      <c r="DA122" s="1281">
        <f t="shared" si="241"/>
        <v>1700</v>
      </c>
      <c r="DB122" s="1281">
        <f t="shared" si="242"/>
        <v>1700</v>
      </c>
      <c r="DC122" s="623">
        <f t="shared" si="243"/>
        <v>1700</v>
      </c>
      <c r="DD122" s="623">
        <f t="shared" si="244"/>
        <v>1700</v>
      </c>
      <c r="DE122" s="623">
        <f t="shared" si="245"/>
        <v>1700</v>
      </c>
      <c r="DF122" s="623">
        <f t="shared" si="246"/>
        <v>1700</v>
      </c>
      <c r="DG122" s="623">
        <f t="shared" si="247"/>
        <v>1700</v>
      </c>
      <c r="DH122" s="623">
        <f t="shared" si="248"/>
        <v>1700</v>
      </c>
      <c r="DI122" s="623">
        <f t="shared" si="249"/>
        <v>1700</v>
      </c>
      <c r="DJ122" s="623">
        <f t="shared" si="250"/>
        <v>1700</v>
      </c>
      <c r="DK122" s="623">
        <f t="shared" si="251"/>
        <v>1700</v>
      </c>
      <c r="DL122" s="623">
        <f t="shared" si="252"/>
        <v>1700</v>
      </c>
      <c r="DM122" s="623">
        <f t="shared" si="253"/>
        <v>1700</v>
      </c>
      <c r="DN122" s="623">
        <f t="shared" si="254"/>
        <v>1700</v>
      </c>
      <c r="DO122" s="1281">
        <f t="shared" si="255"/>
        <v>1700</v>
      </c>
      <c r="DP122" s="1281">
        <f t="shared" si="256"/>
        <v>1700</v>
      </c>
      <c r="DQ122" s="1281">
        <f t="shared" si="257"/>
        <v>1700</v>
      </c>
      <c r="DR122" s="1281">
        <f t="shared" si="258"/>
        <v>1700</v>
      </c>
      <c r="DS122" s="1281">
        <f t="shared" si="259"/>
        <v>1700</v>
      </c>
      <c r="DT122" s="1281">
        <f t="shared" si="260"/>
        <v>1700</v>
      </c>
      <c r="DU122" s="1281">
        <f t="shared" si="261"/>
        <v>1700</v>
      </c>
      <c r="DV122" s="1281">
        <f t="shared" si="262"/>
        <v>1700</v>
      </c>
      <c r="DW122" s="1281">
        <f t="shared" si="263"/>
        <v>1700</v>
      </c>
      <c r="DX122" s="1281">
        <f t="shared" si="264"/>
        <v>1700</v>
      </c>
      <c r="DY122" s="1281">
        <f t="shared" si="265"/>
        <v>1700</v>
      </c>
      <c r="DZ122" s="1281">
        <f t="shared" si="266"/>
        <v>1700</v>
      </c>
      <c r="EA122" s="623">
        <f t="shared" si="267"/>
        <v>1700</v>
      </c>
      <c r="EB122" s="623">
        <f t="shared" si="268"/>
        <v>1700</v>
      </c>
      <c r="EC122" s="623">
        <f t="shared" si="269"/>
        <v>1700</v>
      </c>
      <c r="ED122" s="623">
        <f t="shared" si="270"/>
        <v>1700</v>
      </c>
      <c r="EE122" s="623">
        <f t="shared" si="271"/>
        <v>1700</v>
      </c>
      <c r="EF122" s="623">
        <f t="shared" si="272"/>
        <v>1700</v>
      </c>
      <c r="EG122" s="623">
        <f t="shared" si="273"/>
        <v>1700</v>
      </c>
      <c r="EH122" s="623">
        <f t="shared" si="274"/>
        <v>1700</v>
      </c>
      <c r="EI122" s="623">
        <f t="shared" si="275"/>
        <v>1700</v>
      </c>
      <c r="EJ122" s="623">
        <f t="shared" si="276"/>
        <v>1700</v>
      </c>
      <c r="EK122" s="623">
        <f t="shared" si="277"/>
        <v>1700</v>
      </c>
      <c r="EL122" s="623">
        <f t="shared" si="278"/>
        <v>1700</v>
      </c>
    </row>
    <row r="123" spans="1:142">
      <c r="A123" s="7" t="str">
        <f>IF('Rent Roll_RedIQ 1'!B116&gt;0,'Rent Roll_RedIQ 1'!B116,"")</f>
        <v>417</v>
      </c>
      <c r="B123" s="7" t="str">
        <f>IF('Rent Roll_RedIQ 1'!C116&gt;0,'Rent Roll_RedIQ 1'!C116,"")</f>
        <v>B1</v>
      </c>
      <c r="C123" s="614">
        <f>IF('Rent Roll_RedIQ 1'!K116&gt;0,'Rent Roll_RedIQ 1'!K116,0)</f>
        <v>1375</v>
      </c>
      <c r="D123" s="615">
        <f>IF('Rent Roll_RedIQ 1'!J116&gt;0,'Rent Roll_RedIQ 1'!J116,"")</f>
        <v>1400</v>
      </c>
      <c r="E123" s="624">
        <f t="shared" si="187"/>
        <v>1.8181818181818077E-2</v>
      </c>
      <c r="F123" s="194"/>
      <c r="G123" s="194"/>
      <c r="H123" s="616">
        <f t="shared" si="134"/>
        <v>1375</v>
      </c>
      <c r="I123" s="1200">
        <f>IF('Rent Roll_RedIQ 1'!S116&gt;0,'Rent Roll_RedIQ 1'!S116,Purchase_Date-1)</f>
        <v>45777</v>
      </c>
      <c r="J123" s="617">
        <f t="shared" si="135"/>
        <v>1375</v>
      </c>
      <c r="K123" s="1205">
        <f t="shared" si="136"/>
        <v>46142</v>
      </c>
      <c r="L123" s="618">
        <f t="shared" si="135"/>
        <v>1375</v>
      </c>
      <c r="M123" s="1208">
        <f t="shared" si="137"/>
        <v>46507</v>
      </c>
      <c r="N123" s="614">
        <f t="shared" si="188"/>
        <v>1375</v>
      </c>
      <c r="O123" s="614">
        <f t="shared" si="189"/>
        <v>1375</v>
      </c>
      <c r="P123" s="614">
        <f t="shared" si="190"/>
        <v>1375</v>
      </c>
      <c r="Q123" s="614">
        <f t="shared" si="191"/>
        <v>1375</v>
      </c>
      <c r="R123" s="614">
        <f t="shared" si="192"/>
        <v>1375</v>
      </c>
      <c r="S123" s="614">
        <f t="shared" si="193"/>
        <v>1375</v>
      </c>
      <c r="T123" s="614">
        <f t="shared" si="194"/>
        <v>1375</v>
      </c>
      <c r="U123" s="619"/>
      <c r="V123" s="614"/>
      <c r="W123" s="620">
        <f t="shared" si="279"/>
        <v>1375</v>
      </c>
      <c r="X123" s="620">
        <f t="shared" si="186"/>
        <v>1375</v>
      </c>
      <c r="Y123" s="620">
        <f t="shared" si="186"/>
        <v>1375</v>
      </c>
      <c r="Z123" s="620">
        <f t="shared" si="186"/>
        <v>1375</v>
      </c>
      <c r="AA123" s="620">
        <f t="shared" si="186"/>
        <v>1375</v>
      </c>
      <c r="AB123" s="620">
        <f t="shared" si="186"/>
        <v>1375</v>
      </c>
      <c r="AC123" s="620">
        <f t="shared" si="186"/>
        <v>1375</v>
      </c>
      <c r="AD123" s="620">
        <f t="shared" si="186"/>
        <v>1375</v>
      </c>
      <c r="AE123" s="620">
        <f t="shared" si="186"/>
        <v>1375</v>
      </c>
      <c r="AF123" s="620">
        <f t="shared" si="186"/>
        <v>1375</v>
      </c>
      <c r="AG123" s="620">
        <f t="shared" si="186"/>
        <v>1375</v>
      </c>
      <c r="AH123" s="620">
        <f t="shared" si="186"/>
        <v>1375</v>
      </c>
      <c r="AI123" s="621">
        <f t="shared" si="174"/>
        <v>1375</v>
      </c>
      <c r="AJ123" s="621">
        <f t="shared" si="281"/>
        <v>1375</v>
      </c>
      <c r="AK123" s="621">
        <f t="shared" si="281"/>
        <v>1375</v>
      </c>
      <c r="AL123" s="621">
        <f t="shared" si="281"/>
        <v>1375</v>
      </c>
      <c r="AM123" s="621">
        <f t="shared" si="281"/>
        <v>1375</v>
      </c>
      <c r="AN123" s="621">
        <f t="shared" si="281"/>
        <v>1375</v>
      </c>
      <c r="AO123" s="621">
        <f t="shared" si="281"/>
        <v>1375</v>
      </c>
      <c r="AP123" s="621">
        <f t="shared" si="281"/>
        <v>1375</v>
      </c>
      <c r="AQ123" s="621">
        <f t="shared" si="281"/>
        <v>1375</v>
      </c>
      <c r="AR123" s="621">
        <f t="shared" si="281"/>
        <v>1375</v>
      </c>
      <c r="AS123" s="621">
        <f t="shared" si="281"/>
        <v>1375</v>
      </c>
      <c r="AT123" s="621">
        <f t="shared" si="281"/>
        <v>1375</v>
      </c>
      <c r="AU123" s="622">
        <f t="shared" si="175"/>
        <v>1375</v>
      </c>
      <c r="AV123" s="622">
        <f t="shared" si="280"/>
        <v>1375</v>
      </c>
      <c r="AW123" s="622">
        <f t="shared" si="280"/>
        <v>1375</v>
      </c>
      <c r="AX123" s="622">
        <f t="shared" si="280"/>
        <v>1375</v>
      </c>
      <c r="AY123" s="622">
        <f t="shared" si="280"/>
        <v>1375</v>
      </c>
      <c r="AZ123" s="622">
        <f t="shared" si="280"/>
        <v>1375</v>
      </c>
      <c r="BA123" s="622">
        <f t="shared" si="280"/>
        <v>1375</v>
      </c>
      <c r="BB123" s="622">
        <f t="shared" si="280"/>
        <v>1375</v>
      </c>
      <c r="BC123" s="622">
        <f t="shared" si="280"/>
        <v>1375</v>
      </c>
      <c r="BD123" s="622">
        <f t="shared" si="280"/>
        <v>1375</v>
      </c>
      <c r="BE123" s="622">
        <f t="shared" si="280"/>
        <v>1375</v>
      </c>
      <c r="BF123" s="622">
        <f t="shared" si="280"/>
        <v>1375</v>
      </c>
      <c r="BG123" s="623">
        <f t="shared" si="195"/>
        <v>1375</v>
      </c>
      <c r="BH123" s="623">
        <f t="shared" si="196"/>
        <v>1375</v>
      </c>
      <c r="BI123" s="623">
        <f t="shared" si="197"/>
        <v>1375</v>
      </c>
      <c r="BJ123" s="623">
        <f t="shared" si="198"/>
        <v>1375</v>
      </c>
      <c r="BK123" s="623">
        <f t="shared" si="199"/>
        <v>1375</v>
      </c>
      <c r="BL123" s="623">
        <f t="shared" si="200"/>
        <v>1375</v>
      </c>
      <c r="BM123" s="623">
        <f t="shared" si="201"/>
        <v>1375</v>
      </c>
      <c r="BN123" s="623">
        <f t="shared" si="202"/>
        <v>1375</v>
      </c>
      <c r="BO123" s="623">
        <f t="shared" si="203"/>
        <v>1375</v>
      </c>
      <c r="BP123" s="623">
        <f t="shared" si="204"/>
        <v>1375</v>
      </c>
      <c r="BQ123" s="623">
        <f t="shared" si="205"/>
        <v>1375</v>
      </c>
      <c r="BR123" s="623">
        <f t="shared" si="206"/>
        <v>1375</v>
      </c>
      <c r="BS123" s="1281">
        <f t="shared" si="207"/>
        <v>1375</v>
      </c>
      <c r="BT123" s="1281">
        <f t="shared" si="208"/>
        <v>1375</v>
      </c>
      <c r="BU123" s="1281">
        <f t="shared" si="209"/>
        <v>1375</v>
      </c>
      <c r="BV123" s="1281">
        <f t="shared" si="210"/>
        <v>1375</v>
      </c>
      <c r="BW123" s="1281">
        <f t="shared" si="211"/>
        <v>1375</v>
      </c>
      <c r="BX123" s="1281">
        <f t="shared" si="212"/>
        <v>1375</v>
      </c>
      <c r="BY123" s="1281">
        <f t="shared" si="213"/>
        <v>1375</v>
      </c>
      <c r="BZ123" s="1281">
        <f t="shared" si="214"/>
        <v>1375</v>
      </c>
      <c r="CA123" s="1281">
        <f t="shared" si="215"/>
        <v>1375</v>
      </c>
      <c r="CB123" s="1281">
        <f t="shared" si="216"/>
        <v>1375</v>
      </c>
      <c r="CC123" s="1281">
        <f t="shared" si="217"/>
        <v>1375</v>
      </c>
      <c r="CD123" s="1281">
        <f t="shared" si="218"/>
        <v>1375</v>
      </c>
      <c r="CE123" s="623">
        <f t="shared" si="219"/>
        <v>1375</v>
      </c>
      <c r="CF123" s="623">
        <f t="shared" si="220"/>
        <v>1375</v>
      </c>
      <c r="CG123" s="623">
        <f t="shared" si="221"/>
        <v>1375</v>
      </c>
      <c r="CH123" s="623">
        <f t="shared" si="222"/>
        <v>1375</v>
      </c>
      <c r="CI123" s="623">
        <f t="shared" si="223"/>
        <v>1375</v>
      </c>
      <c r="CJ123" s="623">
        <f t="shared" si="224"/>
        <v>1375</v>
      </c>
      <c r="CK123" s="623">
        <f t="shared" si="225"/>
        <v>1375</v>
      </c>
      <c r="CL123" s="623">
        <f t="shared" si="226"/>
        <v>1375</v>
      </c>
      <c r="CM123" s="623">
        <f t="shared" si="227"/>
        <v>1375</v>
      </c>
      <c r="CN123" s="623">
        <f t="shared" si="228"/>
        <v>1375</v>
      </c>
      <c r="CO123" s="623">
        <f t="shared" si="229"/>
        <v>1375</v>
      </c>
      <c r="CP123" s="623">
        <f t="shared" si="230"/>
        <v>1375</v>
      </c>
      <c r="CQ123" s="1281">
        <f t="shared" si="231"/>
        <v>1375</v>
      </c>
      <c r="CR123" s="1281">
        <f t="shared" si="232"/>
        <v>1375</v>
      </c>
      <c r="CS123" s="1281">
        <f t="shared" si="233"/>
        <v>1375</v>
      </c>
      <c r="CT123" s="1281">
        <f t="shared" si="234"/>
        <v>1375</v>
      </c>
      <c r="CU123" s="1281">
        <f t="shared" si="235"/>
        <v>1375</v>
      </c>
      <c r="CV123" s="1281">
        <f t="shared" si="236"/>
        <v>1375</v>
      </c>
      <c r="CW123" s="1281">
        <f t="shared" si="237"/>
        <v>1375</v>
      </c>
      <c r="CX123" s="1281">
        <f t="shared" si="238"/>
        <v>1375</v>
      </c>
      <c r="CY123" s="1281">
        <f t="shared" si="239"/>
        <v>1375</v>
      </c>
      <c r="CZ123" s="1281">
        <f t="shared" si="240"/>
        <v>1375</v>
      </c>
      <c r="DA123" s="1281">
        <f t="shared" si="241"/>
        <v>1375</v>
      </c>
      <c r="DB123" s="1281">
        <f t="shared" si="242"/>
        <v>1375</v>
      </c>
      <c r="DC123" s="623">
        <f t="shared" si="243"/>
        <v>1375</v>
      </c>
      <c r="DD123" s="623">
        <f t="shared" si="244"/>
        <v>1375</v>
      </c>
      <c r="DE123" s="623">
        <f t="shared" si="245"/>
        <v>1375</v>
      </c>
      <c r="DF123" s="623">
        <f t="shared" si="246"/>
        <v>1375</v>
      </c>
      <c r="DG123" s="623">
        <f t="shared" si="247"/>
        <v>1375</v>
      </c>
      <c r="DH123" s="623">
        <f t="shared" si="248"/>
        <v>1375</v>
      </c>
      <c r="DI123" s="623">
        <f t="shared" si="249"/>
        <v>1375</v>
      </c>
      <c r="DJ123" s="623">
        <f t="shared" si="250"/>
        <v>1375</v>
      </c>
      <c r="DK123" s="623">
        <f t="shared" si="251"/>
        <v>1375</v>
      </c>
      <c r="DL123" s="623">
        <f t="shared" si="252"/>
        <v>1375</v>
      </c>
      <c r="DM123" s="623">
        <f t="shared" si="253"/>
        <v>1375</v>
      </c>
      <c r="DN123" s="623">
        <f t="shared" si="254"/>
        <v>1375</v>
      </c>
      <c r="DO123" s="1281">
        <f t="shared" si="255"/>
        <v>1375</v>
      </c>
      <c r="DP123" s="1281">
        <f t="shared" si="256"/>
        <v>1375</v>
      </c>
      <c r="DQ123" s="1281">
        <f t="shared" si="257"/>
        <v>1375</v>
      </c>
      <c r="DR123" s="1281">
        <f t="shared" si="258"/>
        <v>1375</v>
      </c>
      <c r="DS123" s="1281">
        <f t="shared" si="259"/>
        <v>1375</v>
      </c>
      <c r="DT123" s="1281">
        <f t="shared" si="260"/>
        <v>1375</v>
      </c>
      <c r="DU123" s="1281">
        <f t="shared" si="261"/>
        <v>1375</v>
      </c>
      <c r="DV123" s="1281">
        <f t="shared" si="262"/>
        <v>1375</v>
      </c>
      <c r="DW123" s="1281">
        <f t="shared" si="263"/>
        <v>1375</v>
      </c>
      <c r="DX123" s="1281">
        <f t="shared" si="264"/>
        <v>1375</v>
      </c>
      <c r="DY123" s="1281">
        <f t="shared" si="265"/>
        <v>1375</v>
      </c>
      <c r="DZ123" s="1281">
        <f t="shared" si="266"/>
        <v>1375</v>
      </c>
      <c r="EA123" s="623">
        <f t="shared" si="267"/>
        <v>1375</v>
      </c>
      <c r="EB123" s="623">
        <f t="shared" si="268"/>
        <v>1375</v>
      </c>
      <c r="EC123" s="623">
        <f t="shared" si="269"/>
        <v>1375</v>
      </c>
      <c r="ED123" s="623">
        <f t="shared" si="270"/>
        <v>1375</v>
      </c>
      <c r="EE123" s="623">
        <f t="shared" si="271"/>
        <v>1375</v>
      </c>
      <c r="EF123" s="623">
        <f t="shared" si="272"/>
        <v>1375</v>
      </c>
      <c r="EG123" s="623">
        <f t="shared" si="273"/>
        <v>1375</v>
      </c>
      <c r="EH123" s="623">
        <f t="shared" si="274"/>
        <v>1375</v>
      </c>
      <c r="EI123" s="623">
        <f t="shared" si="275"/>
        <v>1375</v>
      </c>
      <c r="EJ123" s="623">
        <f t="shared" si="276"/>
        <v>1375</v>
      </c>
      <c r="EK123" s="623">
        <f t="shared" si="277"/>
        <v>1375</v>
      </c>
      <c r="EL123" s="623">
        <f t="shared" si="278"/>
        <v>1375</v>
      </c>
    </row>
    <row r="124" spans="1:142">
      <c r="A124" s="7" t="str">
        <f>IF('Rent Roll_RedIQ 1'!B117&gt;0,'Rent Roll_RedIQ 1'!B117,"")</f>
        <v>437</v>
      </c>
      <c r="B124" s="7" t="str">
        <f>IF('Rent Roll_RedIQ 1'!C117&gt;0,'Rent Roll_RedIQ 1'!C117,"")</f>
        <v>B1</v>
      </c>
      <c r="C124" s="614">
        <f>IF('Rent Roll_RedIQ 1'!K117&gt;0,'Rent Roll_RedIQ 1'!K117,0)</f>
        <v>1400</v>
      </c>
      <c r="D124" s="615">
        <f>IF('Rent Roll_RedIQ 1'!J117&gt;0,'Rent Roll_RedIQ 1'!J117,"")</f>
        <v>1400</v>
      </c>
      <c r="E124" s="624">
        <f t="shared" si="187"/>
        <v>0</v>
      </c>
      <c r="F124" s="194"/>
      <c r="G124" s="194"/>
      <c r="H124" s="616">
        <f t="shared" si="134"/>
        <v>1400</v>
      </c>
      <c r="I124" s="1200">
        <f>IF('Rent Roll_RedIQ 1'!S117&gt;0,'Rent Roll_RedIQ 1'!S117,Purchase_Date-1)</f>
        <v>45777</v>
      </c>
      <c r="J124" s="617">
        <f t="shared" si="135"/>
        <v>1400</v>
      </c>
      <c r="K124" s="1205">
        <f t="shared" si="136"/>
        <v>46142</v>
      </c>
      <c r="L124" s="618">
        <f t="shared" si="135"/>
        <v>1400</v>
      </c>
      <c r="M124" s="1208">
        <f t="shared" si="137"/>
        <v>46507</v>
      </c>
      <c r="N124" s="614">
        <f t="shared" si="188"/>
        <v>1400</v>
      </c>
      <c r="O124" s="614">
        <f t="shared" si="189"/>
        <v>1400</v>
      </c>
      <c r="P124" s="614">
        <f t="shared" si="190"/>
        <v>1400</v>
      </c>
      <c r="Q124" s="614">
        <f t="shared" si="191"/>
        <v>1400</v>
      </c>
      <c r="R124" s="614">
        <f t="shared" si="192"/>
        <v>1400</v>
      </c>
      <c r="S124" s="614">
        <f t="shared" si="193"/>
        <v>1400</v>
      </c>
      <c r="T124" s="614">
        <f t="shared" si="194"/>
        <v>1400</v>
      </c>
      <c r="U124" s="619"/>
      <c r="V124" s="614"/>
      <c r="W124" s="620">
        <f t="shared" si="279"/>
        <v>1400</v>
      </c>
      <c r="X124" s="620">
        <f t="shared" si="186"/>
        <v>1400</v>
      </c>
      <c r="Y124" s="620">
        <f t="shared" si="186"/>
        <v>1400</v>
      </c>
      <c r="Z124" s="620">
        <f t="shared" si="186"/>
        <v>1400</v>
      </c>
      <c r="AA124" s="620">
        <f t="shared" si="186"/>
        <v>1400</v>
      </c>
      <c r="AB124" s="620">
        <f t="shared" si="186"/>
        <v>1400</v>
      </c>
      <c r="AC124" s="620">
        <f t="shared" si="186"/>
        <v>1400</v>
      </c>
      <c r="AD124" s="620">
        <f t="shared" si="186"/>
        <v>1400</v>
      </c>
      <c r="AE124" s="620">
        <f t="shared" si="186"/>
        <v>1400</v>
      </c>
      <c r="AF124" s="620">
        <f t="shared" si="186"/>
        <v>1400</v>
      </c>
      <c r="AG124" s="620">
        <f t="shared" si="186"/>
        <v>1400</v>
      </c>
      <c r="AH124" s="620">
        <f t="shared" si="186"/>
        <v>1400</v>
      </c>
      <c r="AI124" s="621">
        <f t="shared" si="174"/>
        <v>1400</v>
      </c>
      <c r="AJ124" s="621">
        <f t="shared" si="281"/>
        <v>1400</v>
      </c>
      <c r="AK124" s="621">
        <f t="shared" si="281"/>
        <v>1400</v>
      </c>
      <c r="AL124" s="621">
        <f t="shared" si="281"/>
        <v>1400</v>
      </c>
      <c r="AM124" s="621">
        <f t="shared" si="281"/>
        <v>1400</v>
      </c>
      <c r="AN124" s="621">
        <f t="shared" si="281"/>
        <v>1400</v>
      </c>
      <c r="AO124" s="621">
        <f t="shared" si="281"/>
        <v>1400</v>
      </c>
      <c r="AP124" s="621">
        <f t="shared" si="281"/>
        <v>1400</v>
      </c>
      <c r="AQ124" s="621">
        <f t="shared" si="281"/>
        <v>1400</v>
      </c>
      <c r="AR124" s="621">
        <f t="shared" si="281"/>
        <v>1400</v>
      </c>
      <c r="AS124" s="621">
        <f t="shared" si="281"/>
        <v>1400</v>
      </c>
      <c r="AT124" s="621">
        <f t="shared" si="281"/>
        <v>1400</v>
      </c>
      <c r="AU124" s="622">
        <f t="shared" si="175"/>
        <v>1400</v>
      </c>
      <c r="AV124" s="622">
        <f t="shared" si="280"/>
        <v>1400</v>
      </c>
      <c r="AW124" s="622">
        <f t="shared" si="280"/>
        <v>1400</v>
      </c>
      <c r="AX124" s="622">
        <f t="shared" si="280"/>
        <v>1400</v>
      </c>
      <c r="AY124" s="622">
        <f t="shared" si="280"/>
        <v>1400</v>
      </c>
      <c r="AZ124" s="622">
        <f t="shared" si="280"/>
        <v>1400</v>
      </c>
      <c r="BA124" s="622">
        <f t="shared" si="280"/>
        <v>1400</v>
      </c>
      <c r="BB124" s="622">
        <f t="shared" si="280"/>
        <v>1400</v>
      </c>
      <c r="BC124" s="622">
        <f t="shared" si="280"/>
        <v>1400</v>
      </c>
      <c r="BD124" s="622">
        <f t="shared" si="280"/>
        <v>1400</v>
      </c>
      <c r="BE124" s="622">
        <f t="shared" si="280"/>
        <v>1400</v>
      </c>
      <c r="BF124" s="622">
        <f t="shared" si="280"/>
        <v>1400</v>
      </c>
      <c r="BG124" s="623">
        <f t="shared" si="195"/>
        <v>1400</v>
      </c>
      <c r="BH124" s="623">
        <f t="shared" si="196"/>
        <v>1400</v>
      </c>
      <c r="BI124" s="623">
        <f t="shared" si="197"/>
        <v>1400</v>
      </c>
      <c r="BJ124" s="623">
        <f t="shared" si="198"/>
        <v>1400</v>
      </c>
      <c r="BK124" s="623">
        <f t="shared" si="199"/>
        <v>1400</v>
      </c>
      <c r="BL124" s="623">
        <f t="shared" si="200"/>
        <v>1400</v>
      </c>
      <c r="BM124" s="623">
        <f t="shared" si="201"/>
        <v>1400</v>
      </c>
      <c r="BN124" s="623">
        <f t="shared" si="202"/>
        <v>1400</v>
      </c>
      <c r="BO124" s="623">
        <f t="shared" si="203"/>
        <v>1400</v>
      </c>
      <c r="BP124" s="623">
        <f t="shared" si="204"/>
        <v>1400</v>
      </c>
      <c r="BQ124" s="623">
        <f t="shared" si="205"/>
        <v>1400</v>
      </c>
      <c r="BR124" s="623">
        <f t="shared" si="206"/>
        <v>1400</v>
      </c>
      <c r="BS124" s="1281">
        <f t="shared" si="207"/>
        <v>1400</v>
      </c>
      <c r="BT124" s="1281">
        <f t="shared" si="208"/>
        <v>1400</v>
      </c>
      <c r="BU124" s="1281">
        <f t="shared" si="209"/>
        <v>1400</v>
      </c>
      <c r="BV124" s="1281">
        <f t="shared" si="210"/>
        <v>1400</v>
      </c>
      <c r="BW124" s="1281">
        <f t="shared" si="211"/>
        <v>1400</v>
      </c>
      <c r="BX124" s="1281">
        <f t="shared" si="212"/>
        <v>1400</v>
      </c>
      <c r="BY124" s="1281">
        <f t="shared" si="213"/>
        <v>1400</v>
      </c>
      <c r="BZ124" s="1281">
        <f t="shared" si="214"/>
        <v>1400</v>
      </c>
      <c r="CA124" s="1281">
        <f t="shared" si="215"/>
        <v>1400</v>
      </c>
      <c r="CB124" s="1281">
        <f t="shared" si="216"/>
        <v>1400</v>
      </c>
      <c r="CC124" s="1281">
        <f t="shared" si="217"/>
        <v>1400</v>
      </c>
      <c r="CD124" s="1281">
        <f t="shared" si="218"/>
        <v>1400</v>
      </c>
      <c r="CE124" s="623">
        <f t="shared" si="219"/>
        <v>1400</v>
      </c>
      <c r="CF124" s="623">
        <f t="shared" si="220"/>
        <v>1400</v>
      </c>
      <c r="CG124" s="623">
        <f t="shared" si="221"/>
        <v>1400</v>
      </c>
      <c r="CH124" s="623">
        <f t="shared" si="222"/>
        <v>1400</v>
      </c>
      <c r="CI124" s="623">
        <f t="shared" si="223"/>
        <v>1400</v>
      </c>
      <c r="CJ124" s="623">
        <f t="shared" si="224"/>
        <v>1400</v>
      </c>
      <c r="CK124" s="623">
        <f t="shared" si="225"/>
        <v>1400</v>
      </c>
      <c r="CL124" s="623">
        <f t="shared" si="226"/>
        <v>1400</v>
      </c>
      <c r="CM124" s="623">
        <f t="shared" si="227"/>
        <v>1400</v>
      </c>
      <c r="CN124" s="623">
        <f t="shared" si="228"/>
        <v>1400</v>
      </c>
      <c r="CO124" s="623">
        <f t="shared" si="229"/>
        <v>1400</v>
      </c>
      <c r="CP124" s="623">
        <f t="shared" si="230"/>
        <v>1400</v>
      </c>
      <c r="CQ124" s="1281">
        <f t="shared" si="231"/>
        <v>1400</v>
      </c>
      <c r="CR124" s="1281">
        <f t="shared" si="232"/>
        <v>1400</v>
      </c>
      <c r="CS124" s="1281">
        <f t="shared" si="233"/>
        <v>1400</v>
      </c>
      <c r="CT124" s="1281">
        <f t="shared" si="234"/>
        <v>1400</v>
      </c>
      <c r="CU124" s="1281">
        <f t="shared" si="235"/>
        <v>1400</v>
      </c>
      <c r="CV124" s="1281">
        <f t="shared" si="236"/>
        <v>1400</v>
      </c>
      <c r="CW124" s="1281">
        <f t="shared" si="237"/>
        <v>1400</v>
      </c>
      <c r="CX124" s="1281">
        <f t="shared" si="238"/>
        <v>1400</v>
      </c>
      <c r="CY124" s="1281">
        <f t="shared" si="239"/>
        <v>1400</v>
      </c>
      <c r="CZ124" s="1281">
        <f t="shared" si="240"/>
        <v>1400</v>
      </c>
      <c r="DA124" s="1281">
        <f t="shared" si="241"/>
        <v>1400</v>
      </c>
      <c r="DB124" s="1281">
        <f t="shared" si="242"/>
        <v>1400</v>
      </c>
      <c r="DC124" s="623">
        <f t="shared" si="243"/>
        <v>1400</v>
      </c>
      <c r="DD124" s="623">
        <f t="shared" si="244"/>
        <v>1400</v>
      </c>
      <c r="DE124" s="623">
        <f t="shared" si="245"/>
        <v>1400</v>
      </c>
      <c r="DF124" s="623">
        <f t="shared" si="246"/>
        <v>1400</v>
      </c>
      <c r="DG124" s="623">
        <f t="shared" si="247"/>
        <v>1400</v>
      </c>
      <c r="DH124" s="623">
        <f t="shared" si="248"/>
        <v>1400</v>
      </c>
      <c r="DI124" s="623">
        <f t="shared" si="249"/>
        <v>1400</v>
      </c>
      <c r="DJ124" s="623">
        <f t="shared" si="250"/>
        <v>1400</v>
      </c>
      <c r="DK124" s="623">
        <f t="shared" si="251"/>
        <v>1400</v>
      </c>
      <c r="DL124" s="623">
        <f t="shared" si="252"/>
        <v>1400</v>
      </c>
      <c r="DM124" s="623">
        <f t="shared" si="253"/>
        <v>1400</v>
      </c>
      <c r="DN124" s="623">
        <f t="shared" si="254"/>
        <v>1400</v>
      </c>
      <c r="DO124" s="1281">
        <f t="shared" si="255"/>
        <v>1400</v>
      </c>
      <c r="DP124" s="1281">
        <f t="shared" si="256"/>
        <v>1400</v>
      </c>
      <c r="DQ124" s="1281">
        <f t="shared" si="257"/>
        <v>1400</v>
      </c>
      <c r="DR124" s="1281">
        <f t="shared" si="258"/>
        <v>1400</v>
      </c>
      <c r="DS124" s="1281">
        <f t="shared" si="259"/>
        <v>1400</v>
      </c>
      <c r="DT124" s="1281">
        <f t="shared" si="260"/>
        <v>1400</v>
      </c>
      <c r="DU124" s="1281">
        <f t="shared" si="261"/>
        <v>1400</v>
      </c>
      <c r="DV124" s="1281">
        <f t="shared" si="262"/>
        <v>1400</v>
      </c>
      <c r="DW124" s="1281">
        <f t="shared" si="263"/>
        <v>1400</v>
      </c>
      <c r="DX124" s="1281">
        <f t="shared" si="264"/>
        <v>1400</v>
      </c>
      <c r="DY124" s="1281">
        <f t="shared" si="265"/>
        <v>1400</v>
      </c>
      <c r="DZ124" s="1281">
        <f t="shared" si="266"/>
        <v>1400</v>
      </c>
      <c r="EA124" s="623">
        <f t="shared" si="267"/>
        <v>1400</v>
      </c>
      <c r="EB124" s="623">
        <f t="shared" si="268"/>
        <v>1400</v>
      </c>
      <c r="EC124" s="623">
        <f t="shared" si="269"/>
        <v>1400</v>
      </c>
      <c r="ED124" s="623">
        <f t="shared" si="270"/>
        <v>1400</v>
      </c>
      <c r="EE124" s="623">
        <f t="shared" si="271"/>
        <v>1400</v>
      </c>
      <c r="EF124" s="623">
        <f t="shared" si="272"/>
        <v>1400</v>
      </c>
      <c r="EG124" s="623">
        <f t="shared" si="273"/>
        <v>1400</v>
      </c>
      <c r="EH124" s="623">
        <f t="shared" si="274"/>
        <v>1400</v>
      </c>
      <c r="EI124" s="623">
        <f t="shared" si="275"/>
        <v>1400</v>
      </c>
      <c r="EJ124" s="623">
        <f t="shared" si="276"/>
        <v>1400</v>
      </c>
      <c r="EK124" s="623">
        <f t="shared" si="277"/>
        <v>1400</v>
      </c>
      <c r="EL124" s="623">
        <f t="shared" si="278"/>
        <v>1400</v>
      </c>
    </row>
    <row r="125" spans="1:142">
      <c r="A125" s="7" t="str">
        <f>IF('Rent Roll_RedIQ 1'!B118&gt;0,'Rent Roll_RedIQ 1'!B118,"")</f>
        <v>511</v>
      </c>
      <c r="B125" s="7" t="str">
        <f>IF('Rent Roll_RedIQ 1'!C118&gt;0,'Rent Roll_RedIQ 1'!C118,"")</f>
        <v>C1</v>
      </c>
      <c r="C125" s="614">
        <f>IF('Rent Roll_RedIQ 1'!K118&gt;0,'Rent Roll_RedIQ 1'!K118,0)</f>
        <v>1600</v>
      </c>
      <c r="D125" s="615">
        <f>IF('Rent Roll_RedIQ 1'!J118&gt;0,'Rent Roll_RedIQ 1'!J118,"")</f>
        <v>1800</v>
      </c>
      <c r="E125" s="624">
        <f t="shared" si="187"/>
        <v>0.125</v>
      </c>
      <c r="F125" s="194"/>
      <c r="G125" s="194"/>
      <c r="H125" s="616">
        <f t="shared" si="134"/>
        <v>1600</v>
      </c>
      <c r="I125" s="1200">
        <f>IF('Rent Roll_RedIQ 1'!S118&gt;0,'Rent Roll_RedIQ 1'!S118,Purchase_Date-1)</f>
        <v>45777</v>
      </c>
      <c r="J125" s="617">
        <f t="shared" si="135"/>
        <v>1600</v>
      </c>
      <c r="K125" s="1205">
        <f t="shared" si="136"/>
        <v>46142</v>
      </c>
      <c r="L125" s="618">
        <f t="shared" si="135"/>
        <v>1600</v>
      </c>
      <c r="M125" s="1208">
        <f t="shared" si="137"/>
        <v>46507</v>
      </c>
      <c r="N125" s="614">
        <f t="shared" si="188"/>
        <v>1600</v>
      </c>
      <c r="O125" s="614">
        <f t="shared" si="189"/>
        <v>1600</v>
      </c>
      <c r="P125" s="614">
        <f t="shared" si="190"/>
        <v>1600</v>
      </c>
      <c r="Q125" s="614">
        <f t="shared" si="191"/>
        <v>1600</v>
      </c>
      <c r="R125" s="614">
        <f t="shared" si="192"/>
        <v>1600</v>
      </c>
      <c r="S125" s="614">
        <f t="shared" si="193"/>
        <v>1600</v>
      </c>
      <c r="T125" s="614">
        <f t="shared" si="194"/>
        <v>1600</v>
      </c>
      <c r="U125" s="619"/>
      <c r="V125" s="614"/>
      <c r="W125" s="620">
        <f t="shared" si="279"/>
        <v>1600</v>
      </c>
      <c r="X125" s="620">
        <f t="shared" si="186"/>
        <v>1600</v>
      </c>
      <c r="Y125" s="620">
        <f t="shared" si="186"/>
        <v>1600</v>
      </c>
      <c r="Z125" s="620">
        <f t="shared" si="186"/>
        <v>1600</v>
      </c>
      <c r="AA125" s="620">
        <f t="shared" si="186"/>
        <v>1600</v>
      </c>
      <c r="AB125" s="620">
        <f t="shared" si="186"/>
        <v>1600</v>
      </c>
      <c r="AC125" s="620">
        <f t="shared" si="186"/>
        <v>1600</v>
      </c>
      <c r="AD125" s="620">
        <f t="shared" si="186"/>
        <v>1600</v>
      </c>
      <c r="AE125" s="620">
        <f t="shared" si="186"/>
        <v>1600</v>
      </c>
      <c r="AF125" s="620">
        <f t="shared" si="186"/>
        <v>1600</v>
      </c>
      <c r="AG125" s="620">
        <f t="shared" si="186"/>
        <v>1600</v>
      </c>
      <c r="AH125" s="620">
        <f t="shared" si="186"/>
        <v>1600</v>
      </c>
      <c r="AI125" s="621">
        <f t="shared" si="174"/>
        <v>1600</v>
      </c>
      <c r="AJ125" s="621">
        <f t="shared" si="281"/>
        <v>1600</v>
      </c>
      <c r="AK125" s="621">
        <f t="shared" si="281"/>
        <v>1600</v>
      </c>
      <c r="AL125" s="621">
        <f t="shared" si="281"/>
        <v>1600</v>
      </c>
      <c r="AM125" s="621">
        <f t="shared" si="281"/>
        <v>1600</v>
      </c>
      <c r="AN125" s="621">
        <f t="shared" si="281"/>
        <v>1600</v>
      </c>
      <c r="AO125" s="621">
        <f t="shared" si="281"/>
        <v>1600</v>
      </c>
      <c r="AP125" s="621">
        <f t="shared" si="281"/>
        <v>1600</v>
      </c>
      <c r="AQ125" s="621">
        <f t="shared" si="281"/>
        <v>1600</v>
      </c>
      <c r="AR125" s="621">
        <f t="shared" si="281"/>
        <v>1600</v>
      </c>
      <c r="AS125" s="621">
        <f t="shared" si="281"/>
        <v>1600</v>
      </c>
      <c r="AT125" s="621">
        <f t="shared" si="281"/>
        <v>1600</v>
      </c>
      <c r="AU125" s="622">
        <f t="shared" si="175"/>
        <v>1600</v>
      </c>
      <c r="AV125" s="622">
        <f t="shared" si="280"/>
        <v>1600</v>
      </c>
      <c r="AW125" s="622">
        <f t="shared" si="280"/>
        <v>1600</v>
      </c>
      <c r="AX125" s="622">
        <f t="shared" si="280"/>
        <v>1600</v>
      </c>
      <c r="AY125" s="622">
        <f t="shared" si="280"/>
        <v>1600</v>
      </c>
      <c r="AZ125" s="622">
        <f t="shared" si="280"/>
        <v>1600</v>
      </c>
      <c r="BA125" s="622">
        <f t="shared" si="280"/>
        <v>1600</v>
      </c>
      <c r="BB125" s="622">
        <f t="shared" si="280"/>
        <v>1600</v>
      </c>
      <c r="BC125" s="622">
        <f t="shared" si="280"/>
        <v>1600</v>
      </c>
      <c r="BD125" s="622">
        <f t="shared" si="280"/>
        <v>1600</v>
      </c>
      <c r="BE125" s="622">
        <f t="shared" si="280"/>
        <v>1600</v>
      </c>
      <c r="BF125" s="622">
        <f t="shared" si="280"/>
        <v>1600</v>
      </c>
      <c r="BG125" s="623">
        <f t="shared" si="195"/>
        <v>1600</v>
      </c>
      <c r="BH125" s="623">
        <f t="shared" si="196"/>
        <v>1600</v>
      </c>
      <c r="BI125" s="623">
        <f t="shared" si="197"/>
        <v>1600</v>
      </c>
      <c r="BJ125" s="623">
        <f t="shared" si="198"/>
        <v>1600</v>
      </c>
      <c r="BK125" s="623">
        <f t="shared" si="199"/>
        <v>1600</v>
      </c>
      <c r="BL125" s="623">
        <f t="shared" si="200"/>
        <v>1600</v>
      </c>
      <c r="BM125" s="623">
        <f t="shared" si="201"/>
        <v>1600</v>
      </c>
      <c r="BN125" s="623">
        <f t="shared" si="202"/>
        <v>1600</v>
      </c>
      <c r="BO125" s="623">
        <f t="shared" si="203"/>
        <v>1600</v>
      </c>
      <c r="BP125" s="623">
        <f t="shared" si="204"/>
        <v>1600</v>
      </c>
      <c r="BQ125" s="623">
        <f t="shared" si="205"/>
        <v>1600</v>
      </c>
      <c r="BR125" s="623">
        <f t="shared" si="206"/>
        <v>1600</v>
      </c>
      <c r="BS125" s="1281">
        <f t="shared" si="207"/>
        <v>1600</v>
      </c>
      <c r="BT125" s="1281">
        <f t="shared" si="208"/>
        <v>1600</v>
      </c>
      <c r="BU125" s="1281">
        <f t="shared" si="209"/>
        <v>1600</v>
      </c>
      <c r="BV125" s="1281">
        <f t="shared" si="210"/>
        <v>1600</v>
      </c>
      <c r="BW125" s="1281">
        <f t="shared" si="211"/>
        <v>1600</v>
      </c>
      <c r="BX125" s="1281">
        <f t="shared" si="212"/>
        <v>1600</v>
      </c>
      <c r="BY125" s="1281">
        <f t="shared" si="213"/>
        <v>1600</v>
      </c>
      <c r="BZ125" s="1281">
        <f t="shared" si="214"/>
        <v>1600</v>
      </c>
      <c r="CA125" s="1281">
        <f t="shared" si="215"/>
        <v>1600</v>
      </c>
      <c r="CB125" s="1281">
        <f t="shared" si="216"/>
        <v>1600</v>
      </c>
      <c r="CC125" s="1281">
        <f t="shared" si="217"/>
        <v>1600</v>
      </c>
      <c r="CD125" s="1281">
        <f t="shared" si="218"/>
        <v>1600</v>
      </c>
      <c r="CE125" s="623">
        <f t="shared" si="219"/>
        <v>1600</v>
      </c>
      <c r="CF125" s="623">
        <f t="shared" si="220"/>
        <v>1600</v>
      </c>
      <c r="CG125" s="623">
        <f t="shared" si="221"/>
        <v>1600</v>
      </c>
      <c r="CH125" s="623">
        <f t="shared" si="222"/>
        <v>1600</v>
      </c>
      <c r="CI125" s="623">
        <f t="shared" si="223"/>
        <v>1600</v>
      </c>
      <c r="CJ125" s="623">
        <f t="shared" si="224"/>
        <v>1600</v>
      </c>
      <c r="CK125" s="623">
        <f t="shared" si="225"/>
        <v>1600</v>
      </c>
      <c r="CL125" s="623">
        <f t="shared" si="226"/>
        <v>1600</v>
      </c>
      <c r="CM125" s="623">
        <f t="shared" si="227"/>
        <v>1600</v>
      </c>
      <c r="CN125" s="623">
        <f t="shared" si="228"/>
        <v>1600</v>
      </c>
      <c r="CO125" s="623">
        <f t="shared" si="229"/>
        <v>1600</v>
      </c>
      <c r="CP125" s="623">
        <f t="shared" si="230"/>
        <v>1600</v>
      </c>
      <c r="CQ125" s="1281">
        <f t="shared" si="231"/>
        <v>1600</v>
      </c>
      <c r="CR125" s="1281">
        <f t="shared" si="232"/>
        <v>1600</v>
      </c>
      <c r="CS125" s="1281">
        <f t="shared" si="233"/>
        <v>1600</v>
      </c>
      <c r="CT125" s="1281">
        <f t="shared" si="234"/>
        <v>1600</v>
      </c>
      <c r="CU125" s="1281">
        <f t="shared" si="235"/>
        <v>1600</v>
      </c>
      <c r="CV125" s="1281">
        <f t="shared" si="236"/>
        <v>1600</v>
      </c>
      <c r="CW125" s="1281">
        <f t="shared" si="237"/>
        <v>1600</v>
      </c>
      <c r="CX125" s="1281">
        <f t="shared" si="238"/>
        <v>1600</v>
      </c>
      <c r="CY125" s="1281">
        <f t="shared" si="239"/>
        <v>1600</v>
      </c>
      <c r="CZ125" s="1281">
        <f t="shared" si="240"/>
        <v>1600</v>
      </c>
      <c r="DA125" s="1281">
        <f t="shared" si="241"/>
        <v>1600</v>
      </c>
      <c r="DB125" s="1281">
        <f t="shared" si="242"/>
        <v>1600</v>
      </c>
      <c r="DC125" s="623">
        <f t="shared" si="243"/>
        <v>1600</v>
      </c>
      <c r="DD125" s="623">
        <f t="shared" si="244"/>
        <v>1600</v>
      </c>
      <c r="DE125" s="623">
        <f t="shared" si="245"/>
        <v>1600</v>
      </c>
      <c r="DF125" s="623">
        <f t="shared" si="246"/>
        <v>1600</v>
      </c>
      <c r="DG125" s="623">
        <f t="shared" si="247"/>
        <v>1600</v>
      </c>
      <c r="DH125" s="623">
        <f t="shared" si="248"/>
        <v>1600</v>
      </c>
      <c r="DI125" s="623">
        <f t="shared" si="249"/>
        <v>1600</v>
      </c>
      <c r="DJ125" s="623">
        <f t="shared" si="250"/>
        <v>1600</v>
      </c>
      <c r="DK125" s="623">
        <f t="shared" si="251"/>
        <v>1600</v>
      </c>
      <c r="DL125" s="623">
        <f t="shared" si="252"/>
        <v>1600</v>
      </c>
      <c r="DM125" s="623">
        <f t="shared" si="253"/>
        <v>1600</v>
      </c>
      <c r="DN125" s="623">
        <f t="shared" si="254"/>
        <v>1600</v>
      </c>
      <c r="DO125" s="1281">
        <f t="shared" si="255"/>
        <v>1600</v>
      </c>
      <c r="DP125" s="1281">
        <f t="shared" si="256"/>
        <v>1600</v>
      </c>
      <c r="DQ125" s="1281">
        <f t="shared" si="257"/>
        <v>1600</v>
      </c>
      <c r="DR125" s="1281">
        <f t="shared" si="258"/>
        <v>1600</v>
      </c>
      <c r="DS125" s="1281">
        <f t="shared" si="259"/>
        <v>1600</v>
      </c>
      <c r="DT125" s="1281">
        <f t="shared" si="260"/>
        <v>1600</v>
      </c>
      <c r="DU125" s="1281">
        <f t="shared" si="261"/>
        <v>1600</v>
      </c>
      <c r="DV125" s="1281">
        <f t="shared" si="262"/>
        <v>1600</v>
      </c>
      <c r="DW125" s="1281">
        <f t="shared" si="263"/>
        <v>1600</v>
      </c>
      <c r="DX125" s="1281">
        <f t="shared" si="264"/>
        <v>1600</v>
      </c>
      <c r="DY125" s="1281">
        <f t="shared" si="265"/>
        <v>1600</v>
      </c>
      <c r="DZ125" s="1281">
        <f t="shared" si="266"/>
        <v>1600</v>
      </c>
      <c r="EA125" s="623">
        <f t="shared" si="267"/>
        <v>1600</v>
      </c>
      <c r="EB125" s="623">
        <f t="shared" si="268"/>
        <v>1600</v>
      </c>
      <c r="EC125" s="623">
        <f t="shared" si="269"/>
        <v>1600</v>
      </c>
      <c r="ED125" s="623">
        <f t="shared" si="270"/>
        <v>1600</v>
      </c>
      <c r="EE125" s="623">
        <f t="shared" si="271"/>
        <v>1600</v>
      </c>
      <c r="EF125" s="623">
        <f t="shared" si="272"/>
        <v>1600</v>
      </c>
      <c r="EG125" s="623">
        <f t="shared" si="273"/>
        <v>1600</v>
      </c>
      <c r="EH125" s="623">
        <f t="shared" si="274"/>
        <v>1600</v>
      </c>
      <c r="EI125" s="623">
        <f t="shared" si="275"/>
        <v>1600</v>
      </c>
      <c r="EJ125" s="623">
        <f t="shared" si="276"/>
        <v>1600</v>
      </c>
      <c r="EK125" s="623">
        <f t="shared" si="277"/>
        <v>1600</v>
      </c>
      <c r="EL125" s="623">
        <f t="shared" si="278"/>
        <v>1600</v>
      </c>
    </row>
    <row r="126" spans="1:142">
      <c r="A126" s="7" t="str">
        <f>IF('Rent Roll_RedIQ 1'!B119&gt;0,'Rent Roll_RedIQ 1'!B119,"")</f>
        <v>532</v>
      </c>
      <c r="B126" s="7" t="str">
        <f>IF('Rent Roll_RedIQ 1'!C119&gt;0,'Rent Roll_RedIQ 1'!C119,"")</f>
        <v>B1</v>
      </c>
      <c r="C126" s="614">
        <f>IF('Rent Roll_RedIQ 1'!K119&gt;0,'Rent Roll_RedIQ 1'!K119,0)</f>
        <v>1400</v>
      </c>
      <c r="D126" s="615">
        <f>IF('Rent Roll_RedIQ 1'!J119&gt;0,'Rent Roll_RedIQ 1'!J119,"")</f>
        <v>1400</v>
      </c>
      <c r="E126" s="624">
        <f t="shared" si="187"/>
        <v>0</v>
      </c>
      <c r="F126" s="194"/>
      <c r="G126" s="194"/>
      <c r="H126" s="616">
        <f t="shared" si="134"/>
        <v>1400</v>
      </c>
      <c r="I126" s="1200">
        <f>IF('Rent Roll_RedIQ 1'!S119&gt;0,'Rent Roll_RedIQ 1'!S119,Purchase_Date-1)</f>
        <v>45777</v>
      </c>
      <c r="J126" s="617">
        <f t="shared" si="135"/>
        <v>1400</v>
      </c>
      <c r="K126" s="1205">
        <f t="shared" si="136"/>
        <v>46142</v>
      </c>
      <c r="L126" s="618">
        <f t="shared" si="135"/>
        <v>1400</v>
      </c>
      <c r="M126" s="1208">
        <f t="shared" si="137"/>
        <v>46507</v>
      </c>
      <c r="N126" s="614">
        <f t="shared" si="188"/>
        <v>1400</v>
      </c>
      <c r="O126" s="614">
        <f t="shared" si="189"/>
        <v>1400</v>
      </c>
      <c r="P126" s="614">
        <f t="shared" si="190"/>
        <v>1400</v>
      </c>
      <c r="Q126" s="614">
        <f t="shared" si="191"/>
        <v>1400</v>
      </c>
      <c r="R126" s="614">
        <f t="shared" si="192"/>
        <v>1400</v>
      </c>
      <c r="S126" s="614">
        <f t="shared" si="193"/>
        <v>1400</v>
      </c>
      <c r="T126" s="614">
        <f t="shared" si="194"/>
        <v>1400</v>
      </c>
      <c r="U126" s="619"/>
      <c r="V126" s="614"/>
      <c r="W126" s="620">
        <f t="shared" si="279"/>
        <v>1400</v>
      </c>
      <c r="X126" s="620">
        <f t="shared" si="186"/>
        <v>1400</v>
      </c>
      <c r="Y126" s="620">
        <f t="shared" si="186"/>
        <v>1400</v>
      </c>
      <c r="Z126" s="620">
        <f t="shared" si="186"/>
        <v>1400</v>
      </c>
      <c r="AA126" s="620">
        <f t="shared" si="186"/>
        <v>1400</v>
      </c>
      <c r="AB126" s="620">
        <f t="shared" si="186"/>
        <v>1400</v>
      </c>
      <c r="AC126" s="620">
        <f t="shared" si="186"/>
        <v>1400</v>
      </c>
      <c r="AD126" s="620">
        <f t="shared" si="186"/>
        <v>1400</v>
      </c>
      <c r="AE126" s="620">
        <f t="shared" si="186"/>
        <v>1400</v>
      </c>
      <c r="AF126" s="620">
        <f t="shared" si="186"/>
        <v>1400</v>
      </c>
      <c r="AG126" s="620">
        <f t="shared" si="186"/>
        <v>1400</v>
      </c>
      <c r="AH126" s="620">
        <f t="shared" si="186"/>
        <v>1400</v>
      </c>
      <c r="AI126" s="621">
        <f t="shared" si="174"/>
        <v>1400</v>
      </c>
      <c r="AJ126" s="621">
        <f t="shared" si="281"/>
        <v>1400</v>
      </c>
      <c r="AK126" s="621">
        <f t="shared" si="281"/>
        <v>1400</v>
      </c>
      <c r="AL126" s="621">
        <f t="shared" si="281"/>
        <v>1400</v>
      </c>
      <c r="AM126" s="621">
        <f t="shared" si="281"/>
        <v>1400</v>
      </c>
      <c r="AN126" s="621">
        <f t="shared" si="281"/>
        <v>1400</v>
      </c>
      <c r="AO126" s="621">
        <f t="shared" si="281"/>
        <v>1400</v>
      </c>
      <c r="AP126" s="621">
        <f t="shared" si="281"/>
        <v>1400</v>
      </c>
      <c r="AQ126" s="621">
        <f t="shared" si="281"/>
        <v>1400</v>
      </c>
      <c r="AR126" s="621">
        <f t="shared" si="281"/>
        <v>1400</v>
      </c>
      <c r="AS126" s="621">
        <f t="shared" si="281"/>
        <v>1400</v>
      </c>
      <c r="AT126" s="621">
        <f t="shared" si="281"/>
        <v>1400</v>
      </c>
      <c r="AU126" s="622">
        <f t="shared" si="175"/>
        <v>1400</v>
      </c>
      <c r="AV126" s="622">
        <f t="shared" si="280"/>
        <v>1400</v>
      </c>
      <c r="AW126" s="622">
        <f t="shared" si="280"/>
        <v>1400</v>
      </c>
      <c r="AX126" s="622">
        <f t="shared" si="280"/>
        <v>1400</v>
      </c>
      <c r="AY126" s="622">
        <f t="shared" si="280"/>
        <v>1400</v>
      </c>
      <c r="AZ126" s="622">
        <f t="shared" si="280"/>
        <v>1400</v>
      </c>
      <c r="BA126" s="622">
        <f t="shared" si="280"/>
        <v>1400</v>
      </c>
      <c r="BB126" s="622">
        <f t="shared" si="280"/>
        <v>1400</v>
      </c>
      <c r="BC126" s="622">
        <f t="shared" si="280"/>
        <v>1400</v>
      </c>
      <c r="BD126" s="622">
        <f t="shared" si="280"/>
        <v>1400</v>
      </c>
      <c r="BE126" s="622">
        <f t="shared" si="280"/>
        <v>1400</v>
      </c>
      <c r="BF126" s="622">
        <f t="shared" si="280"/>
        <v>1400</v>
      </c>
      <c r="BG126" s="623">
        <f t="shared" si="195"/>
        <v>1400</v>
      </c>
      <c r="BH126" s="623">
        <f t="shared" si="196"/>
        <v>1400</v>
      </c>
      <c r="BI126" s="623">
        <f t="shared" si="197"/>
        <v>1400</v>
      </c>
      <c r="BJ126" s="623">
        <f t="shared" si="198"/>
        <v>1400</v>
      </c>
      <c r="BK126" s="623">
        <f t="shared" si="199"/>
        <v>1400</v>
      </c>
      <c r="BL126" s="623">
        <f t="shared" si="200"/>
        <v>1400</v>
      </c>
      <c r="BM126" s="623">
        <f t="shared" si="201"/>
        <v>1400</v>
      </c>
      <c r="BN126" s="623">
        <f t="shared" si="202"/>
        <v>1400</v>
      </c>
      <c r="BO126" s="623">
        <f t="shared" si="203"/>
        <v>1400</v>
      </c>
      <c r="BP126" s="623">
        <f t="shared" si="204"/>
        <v>1400</v>
      </c>
      <c r="BQ126" s="623">
        <f t="shared" si="205"/>
        <v>1400</v>
      </c>
      <c r="BR126" s="623">
        <f t="shared" si="206"/>
        <v>1400</v>
      </c>
      <c r="BS126" s="1281">
        <f t="shared" si="207"/>
        <v>1400</v>
      </c>
      <c r="BT126" s="1281">
        <f t="shared" si="208"/>
        <v>1400</v>
      </c>
      <c r="BU126" s="1281">
        <f t="shared" si="209"/>
        <v>1400</v>
      </c>
      <c r="BV126" s="1281">
        <f t="shared" si="210"/>
        <v>1400</v>
      </c>
      <c r="BW126" s="1281">
        <f t="shared" si="211"/>
        <v>1400</v>
      </c>
      <c r="BX126" s="1281">
        <f t="shared" si="212"/>
        <v>1400</v>
      </c>
      <c r="BY126" s="1281">
        <f t="shared" si="213"/>
        <v>1400</v>
      </c>
      <c r="BZ126" s="1281">
        <f t="shared" si="214"/>
        <v>1400</v>
      </c>
      <c r="CA126" s="1281">
        <f t="shared" si="215"/>
        <v>1400</v>
      </c>
      <c r="CB126" s="1281">
        <f t="shared" si="216"/>
        <v>1400</v>
      </c>
      <c r="CC126" s="1281">
        <f t="shared" si="217"/>
        <v>1400</v>
      </c>
      <c r="CD126" s="1281">
        <f t="shared" si="218"/>
        <v>1400</v>
      </c>
      <c r="CE126" s="623">
        <f t="shared" si="219"/>
        <v>1400</v>
      </c>
      <c r="CF126" s="623">
        <f t="shared" si="220"/>
        <v>1400</v>
      </c>
      <c r="CG126" s="623">
        <f t="shared" si="221"/>
        <v>1400</v>
      </c>
      <c r="CH126" s="623">
        <f t="shared" si="222"/>
        <v>1400</v>
      </c>
      <c r="CI126" s="623">
        <f t="shared" si="223"/>
        <v>1400</v>
      </c>
      <c r="CJ126" s="623">
        <f t="shared" si="224"/>
        <v>1400</v>
      </c>
      <c r="CK126" s="623">
        <f t="shared" si="225"/>
        <v>1400</v>
      </c>
      <c r="CL126" s="623">
        <f t="shared" si="226"/>
        <v>1400</v>
      </c>
      <c r="CM126" s="623">
        <f t="shared" si="227"/>
        <v>1400</v>
      </c>
      <c r="CN126" s="623">
        <f t="shared" si="228"/>
        <v>1400</v>
      </c>
      <c r="CO126" s="623">
        <f t="shared" si="229"/>
        <v>1400</v>
      </c>
      <c r="CP126" s="623">
        <f t="shared" si="230"/>
        <v>1400</v>
      </c>
      <c r="CQ126" s="1281">
        <f t="shared" si="231"/>
        <v>1400</v>
      </c>
      <c r="CR126" s="1281">
        <f t="shared" si="232"/>
        <v>1400</v>
      </c>
      <c r="CS126" s="1281">
        <f t="shared" si="233"/>
        <v>1400</v>
      </c>
      <c r="CT126" s="1281">
        <f t="shared" si="234"/>
        <v>1400</v>
      </c>
      <c r="CU126" s="1281">
        <f t="shared" si="235"/>
        <v>1400</v>
      </c>
      <c r="CV126" s="1281">
        <f t="shared" si="236"/>
        <v>1400</v>
      </c>
      <c r="CW126" s="1281">
        <f t="shared" si="237"/>
        <v>1400</v>
      </c>
      <c r="CX126" s="1281">
        <f t="shared" si="238"/>
        <v>1400</v>
      </c>
      <c r="CY126" s="1281">
        <f t="shared" si="239"/>
        <v>1400</v>
      </c>
      <c r="CZ126" s="1281">
        <f t="shared" si="240"/>
        <v>1400</v>
      </c>
      <c r="DA126" s="1281">
        <f t="shared" si="241"/>
        <v>1400</v>
      </c>
      <c r="DB126" s="1281">
        <f t="shared" si="242"/>
        <v>1400</v>
      </c>
      <c r="DC126" s="623">
        <f t="shared" si="243"/>
        <v>1400</v>
      </c>
      <c r="DD126" s="623">
        <f t="shared" si="244"/>
        <v>1400</v>
      </c>
      <c r="DE126" s="623">
        <f t="shared" si="245"/>
        <v>1400</v>
      </c>
      <c r="DF126" s="623">
        <f t="shared" si="246"/>
        <v>1400</v>
      </c>
      <c r="DG126" s="623">
        <f t="shared" si="247"/>
        <v>1400</v>
      </c>
      <c r="DH126" s="623">
        <f t="shared" si="248"/>
        <v>1400</v>
      </c>
      <c r="DI126" s="623">
        <f t="shared" si="249"/>
        <v>1400</v>
      </c>
      <c r="DJ126" s="623">
        <f t="shared" si="250"/>
        <v>1400</v>
      </c>
      <c r="DK126" s="623">
        <f t="shared" si="251"/>
        <v>1400</v>
      </c>
      <c r="DL126" s="623">
        <f t="shared" si="252"/>
        <v>1400</v>
      </c>
      <c r="DM126" s="623">
        <f t="shared" si="253"/>
        <v>1400</v>
      </c>
      <c r="DN126" s="623">
        <f t="shared" si="254"/>
        <v>1400</v>
      </c>
      <c r="DO126" s="1281">
        <f t="shared" si="255"/>
        <v>1400</v>
      </c>
      <c r="DP126" s="1281">
        <f t="shared" si="256"/>
        <v>1400</v>
      </c>
      <c r="DQ126" s="1281">
        <f t="shared" si="257"/>
        <v>1400</v>
      </c>
      <c r="DR126" s="1281">
        <f t="shared" si="258"/>
        <v>1400</v>
      </c>
      <c r="DS126" s="1281">
        <f t="shared" si="259"/>
        <v>1400</v>
      </c>
      <c r="DT126" s="1281">
        <f t="shared" si="260"/>
        <v>1400</v>
      </c>
      <c r="DU126" s="1281">
        <f t="shared" si="261"/>
        <v>1400</v>
      </c>
      <c r="DV126" s="1281">
        <f t="shared" si="262"/>
        <v>1400</v>
      </c>
      <c r="DW126" s="1281">
        <f t="shared" si="263"/>
        <v>1400</v>
      </c>
      <c r="DX126" s="1281">
        <f t="shared" si="264"/>
        <v>1400</v>
      </c>
      <c r="DY126" s="1281">
        <f t="shared" si="265"/>
        <v>1400</v>
      </c>
      <c r="DZ126" s="1281">
        <f t="shared" si="266"/>
        <v>1400</v>
      </c>
      <c r="EA126" s="623">
        <f t="shared" si="267"/>
        <v>1400</v>
      </c>
      <c r="EB126" s="623">
        <f t="shared" si="268"/>
        <v>1400</v>
      </c>
      <c r="EC126" s="623">
        <f t="shared" si="269"/>
        <v>1400</v>
      </c>
      <c r="ED126" s="623">
        <f t="shared" si="270"/>
        <v>1400</v>
      </c>
      <c r="EE126" s="623">
        <f t="shared" si="271"/>
        <v>1400</v>
      </c>
      <c r="EF126" s="623">
        <f t="shared" si="272"/>
        <v>1400</v>
      </c>
      <c r="EG126" s="623">
        <f t="shared" si="273"/>
        <v>1400</v>
      </c>
      <c r="EH126" s="623">
        <f t="shared" si="274"/>
        <v>1400</v>
      </c>
      <c r="EI126" s="623">
        <f t="shared" si="275"/>
        <v>1400</v>
      </c>
      <c r="EJ126" s="623">
        <f t="shared" si="276"/>
        <v>1400</v>
      </c>
      <c r="EK126" s="623">
        <f t="shared" si="277"/>
        <v>1400</v>
      </c>
      <c r="EL126" s="623">
        <f t="shared" si="278"/>
        <v>1400</v>
      </c>
    </row>
    <row r="127" spans="1:142">
      <c r="A127" s="7" t="str">
        <f>IF('Rent Roll_RedIQ 1'!B120&gt;0,'Rent Roll_RedIQ 1'!B120,"")</f>
        <v>537</v>
      </c>
      <c r="B127" s="7" t="str">
        <f>IF('Rent Roll_RedIQ 1'!C120&gt;0,'Rent Roll_RedIQ 1'!C120,"")</f>
        <v>B1</v>
      </c>
      <c r="C127" s="614">
        <f>IF('Rent Roll_RedIQ 1'!K120&gt;0,'Rent Roll_RedIQ 1'!K120,0)</f>
        <v>1350</v>
      </c>
      <c r="D127" s="615">
        <f>IF('Rent Roll_RedIQ 1'!J120&gt;0,'Rent Roll_RedIQ 1'!J120,"")</f>
        <v>1400</v>
      </c>
      <c r="E127" s="624">
        <f t="shared" si="187"/>
        <v>3.7037037037036979E-2</v>
      </c>
      <c r="F127" s="194"/>
      <c r="G127" s="194"/>
      <c r="H127" s="616">
        <f t="shared" si="134"/>
        <v>1350</v>
      </c>
      <c r="I127" s="1200">
        <f>IF('Rent Roll_RedIQ 1'!S120&gt;0,'Rent Roll_RedIQ 1'!S120,Purchase_Date-1)</f>
        <v>45777</v>
      </c>
      <c r="J127" s="617">
        <f t="shared" si="135"/>
        <v>1350</v>
      </c>
      <c r="K127" s="1205">
        <f t="shared" si="136"/>
        <v>46142</v>
      </c>
      <c r="L127" s="618">
        <f t="shared" si="135"/>
        <v>1350</v>
      </c>
      <c r="M127" s="1208">
        <f t="shared" si="137"/>
        <v>46507</v>
      </c>
      <c r="N127" s="614">
        <f t="shared" si="188"/>
        <v>1350</v>
      </c>
      <c r="O127" s="614">
        <f t="shared" si="189"/>
        <v>1350</v>
      </c>
      <c r="P127" s="614">
        <f t="shared" si="190"/>
        <v>1350</v>
      </c>
      <c r="Q127" s="614">
        <f t="shared" si="191"/>
        <v>1350</v>
      </c>
      <c r="R127" s="614">
        <f t="shared" si="192"/>
        <v>1350</v>
      </c>
      <c r="S127" s="614">
        <f t="shared" si="193"/>
        <v>1350</v>
      </c>
      <c r="T127" s="614">
        <f t="shared" si="194"/>
        <v>1350</v>
      </c>
      <c r="U127" s="619"/>
      <c r="V127" s="614"/>
      <c r="W127" s="620">
        <f t="shared" si="279"/>
        <v>1350</v>
      </c>
      <c r="X127" s="620">
        <f t="shared" si="186"/>
        <v>1350</v>
      </c>
      <c r="Y127" s="620">
        <f t="shared" si="186"/>
        <v>1350</v>
      </c>
      <c r="Z127" s="620">
        <f t="shared" si="186"/>
        <v>1350</v>
      </c>
      <c r="AA127" s="620">
        <f t="shared" si="186"/>
        <v>1350</v>
      </c>
      <c r="AB127" s="620">
        <f t="shared" si="186"/>
        <v>1350</v>
      </c>
      <c r="AC127" s="620">
        <f t="shared" si="186"/>
        <v>1350</v>
      </c>
      <c r="AD127" s="620">
        <f t="shared" si="186"/>
        <v>1350</v>
      </c>
      <c r="AE127" s="620">
        <f t="shared" si="186"/>
        <v>1350</v>
      </c>
      <c r="AF127" s="620">
        <f t="shared" si="186"/>
        <v>1350</v>
      </c>
      <c r="AG127" s="620">
        <f t="shared" si="186"/>
        <v>1350</v>
      </c>
      <c r="AH127" s="620">
        <f t="shared" si="186"/>
        <v>1350</v>
      </c>
      <c r="AI127" s="621">
        <f t="shared" si="174"/>
        <v>1350</v>
      </c>
      <c r="AJ127" s="621">
        <f t="shared" si="281"/>
        <v>1350</v>
      </c>
      <c r="AK127" s="621">
        <f t="shared" si="281"/>
        <v>1350</v>
      </c>
      <c r="AL127" s="621">
        <f t="shared" si="281"/>
        <v>1350</v>
      </c>
      <c r="AM127" s="621">
        <f t="shared" si="281"/>
        <v>1350</v>
      </c>
      <c r="AN127" s="621">
        <f t="shared" si="281"/>
        <v>1350</v>
      </c>
      <c r="AO127" s="621">
        <f t="shared" si="281"/>
        <v>1350</v>
      </c>
      <c r="AP127" s="621">
        <f t="shared" si="281"/>
        <v>1350</v>
      </c>
      <c r="AQ127" s="621">
        <f t="shared" si="281"/>
        <v>1350</v>
      </c>
      <c r="AR127" s="621">
        <f t="shared" si="281"/>
        <v>1350</v>
      </c>
      <c r="AS127" s="621">
        <f t="shared" si="281"/>
        <v>1350</v>
      </c>
      <c r="AT127" s="621">
        <f t="shared" si="281"/>
        <v>1350</v>
      </c>
      <c r="AU127" s="622">
        <f t="shared" si="175"/>
        <v>1350</v>
      </c>
      <c r="AV127" s="622">
        <f t="shared" si="280"/>
        <v>1350</v>
      </c>
      <c r="AW127" s="622">
        <f t="shared" si="280"/>
        <v>1350</v>
      </c>
      <c r="AX127" s="622">
        <f t="shared" si="280"/>
        <v>1350</v>
      </c>
      <c r="AY127" s="622">
        <f t="shared" si="280"/>
        <v>1350</v>
      </c>
      <c r="AZ127" s="622">
        <f t="shared" si="280"/>
        <v>1350</v>
      </c>
      <c r="BA127" s="622">
        <f t="shared" si="280"/>
        <v>1350</v>
      </c>
      <c r="BB127" s="622">
        <f t="shared" si="280"/>
        <v>1350</v>
      </c>
      <c r="BC127" s="622">
        <f t="shared" si="280"/>
        <v>1350</v>
      </c>
      <c r="BD127" s="622">
        <f t="shared" si="280"/>
        <v>1350</v>
      </c>
      <c r="BE127" s="622">
        <f t="shared" si="280"/>
        <v>1350</v>
      </c>
      <c r="BF127" s="622">
        <f t="shared" si="280"/>
        <v>1350</v>
      </c>
      <c r="BG127" s="623">
        <f t="shared" si="195"/>
        <v>1350</v>
      </c>
      <c r="BH127" s="623">
        <f t="shared" si="196"/>
        <v>1350</v>
      </c>
      <c r="BI127" s="623">
        <f t="shared" si="197"/>
        <v>1350</v>
      </c>
      <c r="BJ127" s="623">
        <f t="shared" si="198"/>
        <v>1350</v>
      </c>
      <c r="BK127" s="623">
        <f t="shared" si="199"/>
        <v>1350</v>
      </c>
      <c r="BL127" s="623">
        <f t="shared" si="200"/>
        <v>1350</v>
      </c>
      <c r="BM127" s="623">
        <f t="shared" si="201"/>
        <v>1350</v>
      </c>
      <c r="BN127" s="623">
        <f t="shared" si="202"/>
        <v>1350</v>
      </c>
      <c r="BO127" s="623">
        <f t="shared" si="203"/>
        <v>1350</v>
      </c>
      <c r="BP127" s="623">
        <f t="shared" si="204"/>
        <v>1350</v>
      </c>
      <c r="BQ127" s="623">
        <f t="shared" si="205"/>
        <v>1350</v>
      </c>
      <c r="BR127" s="623">
        <f t="shared" si="206"/>
        <v>1350</v>
      </c>
      <c r="BS127" s="1281">
        <f t="shared" si="207"/>
        <v>1350</v>
      </c>
      <c r="BT127" s="1281">
        <f t="shared" si="208"/>
        <v>1350</v>
      </c>
      <c r="BU127" s="1281">
        <f t="shared" si="209"/>
        <v>1350</v>
      </c>
      <c r="BV127" s="1281">
        <f t="shared" si="210"/>
        <v>1350</v>
      </c>
      <c r="BW127" s="1281">
        <f t="shared" si="211"/>
        <v>1350</v>
      </c>
      <c r="BX127" s="1281">
        <f t="shared" si="212"/>
        <v>1350</v>
      </c>
      <c r="BY127" s="1281">
        <f t="shared" si="213"/>
        <v>1350</v>
      </c>
      <c r="BZ127" s="1281">
        <f t="shared" si="214"/>
        <v>1350</v>
      </c>
      <c r="CA127" s="1281">
        <f t="shared" si="215"/>
        <v>1350</v>
      </c>
      <c r="CB127" s="1281">
        <f t="shared" si="216"/>
        <v>1350</v>
      </c>
      <c r="CC127" s="1281">
        <f t="shared" si="217"/>
        <v>1350</v>
      </c>
      <c r="CD127" s="1281">
        <f t="shared" si="218"/>
        <v>1350</v>
      </c>
      <c r="CE127" s="623">
        <f t="shared" si="219"/>
        <v>1350</v>
      </c>
      <c r="CF127" s="623">
        <f t="shared" si="220"/>
        <v>1350</v>
      </c>
      <c r="CG127" s="623">
        <f t="shared" si="221"/>
        <v>1350</v>
      </c>
      <c r="CH127" s="623">
        <f t="shared" si="222"/>
        <v>1350</v>
      </c>
      <c r="CI127" s="623">
        <f t="shared" si="223"/>
        <v>1350</v>
      </c>
      <c r="CJ127" s="623">
        <f t="shared" si="224"/>
        <v>1350</v>
      </c>
      <c r="CK127" s="623">
        <f t="shared" si="225"/>
        <v>1350</v>
      </c>
      <c r="CL127" s="623">
        <f t="shared" si="226"/>
        <v>1350</v>
      </c>
      <c r="CM127" s="623">
        <f t="shared" si="227"/>
        <v>1350</v>
      </c>
      <c r="CN127" s="623">
        <f t="shared" si="228"/>
        <v>1350</v>
      </c>
      <c r="CO127" s="623">
        <f t="shared" si="229"/>
        <v>1350</v>
      </c>
      <c r="CP127" s="623">
        <f t="shared" si="230"/>
        <v>1350</v>
      </c>
      <c r="CQ127" s="1281">
        <f t="shared" si="231"/>
        <v>1350</v>
      </c>
      <c r="CR127" s="1281">
        <f t="shared" si="232"/>
        <v>1350</v>
      </c>
      <c r="CS127" s="1281">
        <f t="shared" si="233"/>
        <v>1350</v>
      </c>
      <c r="CT127" s="1281">
        <f t="shared" si="234"/>
        <v>1350</v>
      </c>
      <c r="CU127" s="1281">
        <f t="shared" si="235"/>
        <v>1350</v>
      </c>
      <c r="CV127" s="1281">
        <f t="shared" si="236"/>
        <v>1350</v>
      </c>
      <c r="CW127" s="1281">
        <f t="shared" si="237"/>
        <v>1350</v>
      </c>
      <c r="CX127" s="1281">
        <f t="shared" si="238"/>
        <v>1350</v>
      </c>
      <c r="CY127" s="1281">
        <f t="shared" si="239"/>
        <v>1350</v>
      </c>
      <c r="CZ127" s="1281">
        <f t="shared" si="240"/>
        <v>1350</v>
      </c>
      <c r="DA127" s="1281">
        <f t="shared" si="241"/>
        <v>1350</v>
      </c>
      <c r="DB127" s="1281">
        <f t="shared" si="242"/>
        <v>1350</v>
      </c>
      <c r="DC127" s="623">
        <f t="shared" si="243"/>
        <v>1350</v>
      </c>
      <c r="DD127" s="623">
        <f t="shared" si="244"/>
        <v>1350</v>
      </c>
      <c r="DE127" s="623">
        <f t="shared" si="245"/>
        <v>1350</v>
      </c>
      <c r="DF127" s="623">
        <f t="shared" si="246"/>
        <v>1350</v>
      </c>
      <c r="DG127" s="623">
        <f t="shared" si="247"/>
        <v>1350</v>
      </c>
      <c r="DH127" s="623">
        <f t="shared" si="248"/>
        <v>1350</v>
      </c>
      <c r="DI127" s="623">
        <f t="shared" si="249"/>
        <v>1350</v>
      </c>
      <c r="DJ127" s="623">
        <f t="shared" si="250"/>
        <v>1350</v>
      </c>
      <c r="DK127" s="623">
        <f t="shared" si="251"/>
        <v>1350</v>
      </c>
      <c r="DL127" s="623">
        <f t="shared" si="252"/>
        <v>1350</v>
      </c>
      <c r="DM127" s="623">
        <f t="shared" si="253"/>
        <v>1350</v>
      </c>
      <c r="DN127" s="623">
        <f t="shared" si="254"/>
        <v>1350</v>
      </c>
      <c r="DO127" s="1281">
        <f t="shared" si="255"/>
        <v>1350</v>
      </c>
      <c r="DP127" s="1281">
        <f t="shared" si="256"/>
        <v>1350</v>
      </c>
      <c r="DQ127" s="1281">
        <f t="shared" si="257"/>
        <v>1350</v>
      </c>
      <c r="DR127" s="1281">
        <f t="shared" si="258"/>
        <v>1350</v>
      </c>
      <c r="DS127" s="1281">
        <f t="shared" si="259"/>
        <v>1350</v>
      </c>
      <c r="DT127" s="1281">
        <f t="shared" si="260"/>
        <v>1350</v>
      </c>
      <c r="DU127" s="1281">
        <f t="shared" si="261"/>
        <v>1350</v>
      </c>
      <c r="DV127" s="1281">
        <f t="shared" si="262"/>
        <v>1350</v>
      </c>
      <c r="DW127" s="1281">
        <f t="shared" si="263"/>
        <v>1350</v>
      </c>
      <c r="DX127" s="1281">
        <f t="shared" si="264"/>
        <v>1350</v>
      </c>
      <c r="DY127" s="1281">
        <f t="shared" si="265"/>
        <v>1350</v>
      </c>
      <c r="DZ127" s="1281">
        <f t="shared" si="266"/>
        <v>1350</v>
      </c>
      <c r="EA127" s="623">
        <f t="shared" si="267"/>
        <v>1350</v>
      </c>
      <c r="EB127" s="623">
        <f t="shared" si="268"/>
        <v>1350</v>
      </c>
      <c r="EC127" s="623">
        <f t="shared" si="269"/>
        <v>1350</v>
      </c>
      <c r="ED127" s="623">
        <f t="shared" si="270"/>
        <v>1350</v>
      </c>
      <c r="EE127" s="623">
        <f t="shared" si="271"/>
        <v>1350</v>
      </c>
      <c r="EF127" s="623">
        <f t="shared" si="272"/>
        <v>1350</v>
      </c>
      <c r="EG127" s="623">
        <f t="shared" si="273"/>
        <v>1350</v>
      </c>
      <c r="EH127" s="623">
        <f t="shared" si="274"/>
        <v>1350</v>
      </c>
      <c r="EI127" s="623">
        <f t="shared" si="275"/>
        <v>1350</v>
      </c>
      <c r="EJ127" s="623">
        <f t="shared" si="276"/>
        <v>1350</v>
      </c>
      <c r="EK127" s="623">
        <f t="shared" si="277"/>
        <v>1350</v>
      </c>
      <c r="EL127" s="623">
        <f t="shared" si="278"/>
        <v>1350</v>
      </c>
    </row>
    <row r="128" spans="1:142">
      <c r="A128" s="7" t="str">
        <f>IF('Rent Roll_RedIQ 1'!B121&gt;0,'Rent Roll_RedIQ 1'!B121,"")</f>
        <v>715</v>
      </c>
      <c r="B128" s="7" t="str">
        <f>IF('Rent Roll_RedIQ 1'!C121&gt;0,'Rent Roll_RedIQ 1'!C121,"")</f>
        <v>A1</v>
      </c>
      <c r="C128" s="614">
        <f>IF('Rent Roll_RedIQ 1'!K121&gt;0,'Rent Roll_RedIQ 1'!K121,0)</f>
        <v>1200</v>
      </c>
      <c r="D128" s="615">
        <f>IF('Rent Roll_RedIQ 1'!J121&gt;0,'Rent Roll_RedIQ 1'!J121,"")</f>
        <v>1200</v>
      </c>
      <c r="E128" s="624">
        <f t="shared" si="187"/>
        <v>0</v>
      </c>
      <c r="F128" s="194"/>
      <c r="G128" s="194"/>
      <c r="H128" s="616">
        <f t="shared" si="134"/>
        <v>1200</v>
      </c>
      <c r="I128" s="1200">
        <f>IF('Rent Roll_RedIQ 1'!S121&gt;0,'Rent Roll_RedIQ 1'!S121,Purchase_Date-1)</f>
        <v>45777</v>
      </c>
      <c r="J128" s="617">
        <f t="shared" si="135"/>
        <v>1200</v>
      </c>
      <c r="K128" s="1205">
        <f t="shared" si="136"/>
        <v>46142</v>
      </c>
      <c r="L128" s="618">
        <f t="shared" si="135"/>
        <v>1200</v>
      </c>
      <c r="M128" s="1208">
        <f t="shared" si="137"/>
        <v>46507</v>
      </c>
      <c r="N128" s="614">
        <f t="shared" si="188"/>
        <v>1200</v>
      </c>
      <c r="O128" s="614">
        <f t="shared" si="189"/>
        <v>1200</v>
      </c>
      <c r="P128" s="614">
        <f t="shared" si="190"/>
        <v>1200</v>
      </c>
      <c r="Q128" s="614">
        <f t="shared" si="191"/>
        <v>1200</v>
      </c>
      <c r="R128" s="614">
        <f t="shared" si="192"/>
        <v>1200</v>
      </c>
      <c r="S128" s="614">
        <f t="shared" si="193"/>
        <v>1200</v>
      </c>
      <c r="T128" s="614">
        <f t="shared" si="194"/>
        <v>1200</v>
      </c>
      <c r="U128" s="619"/>
      <c r="V128" s="614"/>
      <c r="W128" s="620">
        <f t="shared" ref="W128:AH149" si="282">IF($I128&gt;=W$11,$C128,$H128)</f>
        <v>1200</v>
      </c>
      <c r="X128" s="620">
        <f t="shared" si="282"/>
        <v>1200</v>
      </c>
      <c r="Y128" s="620">
        <f t="shared" si="282"/>
        <v>1200</v>
      </c>
      <c r="Z128" s="620">
        <f t="shared" si="282"/>
        <v>1200</v>
      </c>
      <c r="AA128" s="620">
        <f t="shared" si="282"/>
        <v>1200</v>
      </c>
      <c r="AB128" s="620">
        <f t="shared" si="282"/>
        <v>1200</v>
      </c>
      <c r="AC128" s="620">
        <f t="shared" si="282"/>
        <v>1200</v>
      </c>
      <c r="AD128" s="620">
        <f t="shared" si="282"/>
        <v>1200</v>
      </c>
      <c r="AE128" s="620">
        <f t="shared" si="282"/>
        <v>1200</v>
      </c>
      <c r="AF128" s="620">
        <f t="shared" si="282"/>
        <v>1200</v>
      </c>
      <c r="AG128" s="620">
        <f t="shared" si="282"/>
        <v>1200</v>
      </c>
      <c r="AH128" s="620">
        <f t="shared" si="282"/>
        <v>1200</v>
      </c>
      <c r="AI128" s="621">
        <f t="shared" si="174"/>
        <v>1200</v>
      </c>
      <c r="AJ128" s="621">
        <f t="shared" si="281"/>
        <v>1200</v>
      </c>
      <c r="AK128" s="621">
        <f t="shared" si="281"/>
        <v>1200</v>
      </c>
      <c r="AL128" s="621">
        <f t="shared" si="281"/>
        <v>1200</v>
      </c>
      <c r="AM128" s="621">
        <f t="shared" si="281"/>
        <v>1200</v>
      </c>
      <c r="AN128" s="621">
        <f t="shared" si="281"/>
        <v>1200</v>
      </c>
      <c r="AO128" s="621">
        <f t="shared" si="281"/>
        <v>1200</v>
      </c>
      <c r="AP128" s="621">
        <f t="shared" si="281"/>
        <v>1200</v>
      </c>
      <c r="AQ128" s="621">
        <f t="shared" si="281"/>
        <v>1200</v>
      </c>
      <c r="AR128" s="621">
        <f t="shared" si="281"/>
        <v>1200</v>
      </c>
      <c r="AS128" s="621">
        <f t="shared" si="281"/>
        <v>1200</v>
      </c>
      <c r="AT128" s="621">
        <f t="shared" si="281"/>
        <v>1200</v>
      </c>
      <c r="AU128" s="622">
        <f t="shared" si="175"/>
        <v>1200</v>
      </c>
      <c r="AV128" s="622">
        <f t="shared" si="280"/>
        <v>1200</v>
      </c>
      <c r="AW128" s="622">
        <f t="shared" si="280"/>
        <v>1200</v>
      </c>
      <c r="AX128" s="622">
        <f t="shared" si="280"/>
        <v>1200</v>
      </c>
      <c r="AY128" s="622">
        <f t="shared" si="280"/>
        <v>1200</v>
      </c>
      <c r="AZ128" s="622">
        <f t="shared" si="280"/>
        <v>1200</v>
      </c>
      <c r="BA128" s="622">
        <f t="shared" si="280"/>
        <v>1200</v>
      </c>
      <c r="BB128" s="622">
        <f t="shared" si="280"/>
        <v>1200</v>
      </c>
      <c r="BC128" s="622">
        <f t="shared" si="280"/>
        <v>1200</v>
      </c>
      <c r="BD128" s="622">
        <f t="shared" si="280"/>
        <v>1200</v>
      </c>
      <c r="BE128" s="622">
        <f t="shared" si="280"/>
        <v>1200</v>
      </c>
      <c r="BF128" s="622">
        <f t="shared" si="280"/>
        <v>1200</v>
      </c>
      <c r="BG128" s="623">
        <f t="shared" si="195"/>
        <v>1200</v>
      </c>
      <c r="BH128" s="623">
        <f t="shared" si="196"/>
        <v>1200</v>
      </c>
      <c r="BI128" s="623">
        <f t="shared" si="197"/>
        <v>1200</v>
      </c>
      <c r="BJ128" s="623">
        <f t="shared" si="198"/>
        <v>1200</v>
      </c>
      <c r="BK128" s="623">
        <f t="shared" si="199"/>
        <v>1200</v>
      </c>
      <c r="BL128" s="623">
        <f t="shared" si="200"/>
        <v>1200</v>
      </c>
      <c r="BM128" s="623">
        <f t="shared" si="201"/>
        <v>1200</v>
      </c>
      <c r="BN128" s="623">
        <f t="shared" si="202"/>
        <v>1200</v>
      </c>
      <c r="BO128" s="623">
        <f t="shared" si="203"/>
        <v>1200</v>
      </c>
      <c r="BP128" s="623">
        <f t="shared" si="204"/>
        <v>1200</v>
      </c>
      <c r="BQ128" s="623">
        <f t="shared" si="205"/>
        <v>1200</v>
      </c>
      <c r="BR128" s="623">
        <f t="shared" si="206"/>
        <v>1200</v>
      </c>
      <c r="BS128" s="1281">
        <f t="shared" si="207"/>
        <v>1200</v>
      </c>
      <c r="BT128" s="1281">
        <f t="shared" si="208"/>
        <v>1200</v>
      </c>
      <c r="BU128" s="1281">
        <f t="shared" si="209"/>
        <v>1200</v>
      </c>
      <c r="BV128" s="1281">
        <f t="shared" si="210"/>
        <v>1200</v>
      </c>
      <c r="BW128" s="1281">
        <f t="shared" si="211"/>
        <v>1200</v>
      </c>
      <c r="BX128" s="1281">
        <f t="shared" si="212"/>
        <v>1200</v>
      </c>
      <c r="BY128" s="1281">
        <f t="shared" si="213"/>
        <v>1200</v>
      </c>
      <c r="BZ128" s="1281">
        <f t="shared" si="214"/>
        <v>1200</v>
      </c>
      <c r="CA128" s="1281">
        <f t="shared" si="215"/>
        <v>1200</v>
      </c>
      <c r="CB128" s="1281">
        <f t="shared" si="216"/>
        <v>1200</v>
      </c>
      <c r="CC128" s="1281">
        <f t="shared" si="217"/>
        <v>1200</v>
      </c>
      <c r="CD128" s="1281">
        <f t="shared" si="218"/>
        <v>1200</v>
      </c>
      <c r="CE128" s="623">
        <f t="shared" si="219"/>
        <v>1200</v>
      </c>
      <c r="CF128" s="623">
        <f t="shared" si="220"/>
        <v>1200</v>
      </c>
      <c r="CG128" s="623">
        <f t="shared" si="221"/>
        <v>1200</v>
      </c>
      <c r="CH128" s="623">
        <f t="shared" si="222"/>
        <v>1200</v>
      </c>
      <c r="CI128" s="623">
        <f t="shared" si="223"/>
        <v>1200</v>
      </c>
      <c r="CJ128" s="623">
        <f t="shared" si="224"/>
        <v>1200</v>
      </c>
      <c r="CK128" s="623">
        <f t="shared" si="225"/>
        <v>1200</v>
      </c>
      <c r="CL128" s="623">
        <f t="shared" si="226"/>
        <v>1200</v>
      </c>
      <c r="CM128" s="623">
        <f t="shared" si="227"/>
        <v>1200</v>
      </c>
      <c r="CN128" s="623">
        <f t="shared" si="228"/>
        <v>1200</v>
      </c>
      <c r="CO128" s="623">
        <f t="shared" si="229"/>
        <v>1200</v>
      </c>
      <c r="CP128" s="623">
        <f t="shared" si="230"/>
        <v>1200</v>
      </c>
      <c r="CQ128" s="1281">
        <f t="shared" si="231"/>
        <v>1200</v>
      </c>
      <c r="CR128" s="1281">
        <f t="shared" si="232"/>
        <v>1200</v>
      </c>
      <c r="CS128" s="1281">
        <f t="shared" si="233"/>
        <v>1200</v>
      </c>
      <c r="CT128" s="1281">
        <f t="shared" si="234"/>
        <v>1200</v>
      </c>
      <c r="CU128" s="1281">
        <f t="shared" si="235"/>
        <v>1200</v>
      </c>
      <c r="CV128" s="1281">
        <f t="shared" si="236"/>
        <v>1200</v>
      </c>
      <c r="CW128" s="1281">
        <f t="shared" si="237"/>
        <v>1200</v>
      </c>
      <c r="CX128" s="1281">
        <f t="shared" si="238"/>
        <v>1200</v>
      </c>
      <c r="CY128" s="1281">
        <f t="shared" si="239"/>
        <v>1200</v>
      </c>
      <c r="CZ128" s="1281">
        <f t="shared" si="240"/>
        <v>1200</v>
      </c>
      <c r="DA128" s="1281">
        <f t="shared" si="241"/>
        <v>1200</v>
      </c>
      <c r="DB128" s="1281">
        <f t="shared" si="242"/>
        <v>1200</v>
      </c>
      <c r="DC128" s="623">
        <f t="shared" si="243"/>
        <v>1200</v>
      </c>
      <c r="DD128" s="623">
        <f t="shared" si="244"/>
        <v>1200</v>
      </c>
      <c r="DE128" s="623">
        <f t="shared" si="245"/>
        <v>1200</v>
      </c>
      <c r="DF128" s="623">
        <f t="shared" si="246"/>
        <v>1200</v>
      </c>
      <c r="DG128" s="623">
        <f t="shared" si="247"/>
        <v>1200</v>
      </c>
      <c r="DH128" s="623">
        <f t="shared" si="248"/>
        <v>1200</v>
      </c>
      <c r="DI128" s="623">
        <f t="shared" si="249"/>
        <v>1200</v>
      </c>
      <c r="DJ128" s="623">
        <f t="shared" si="250"/>
        <v>1200</v>
      </c>
      <c r="DK128" s="623">
        <f t="shared" si="251"/>
        <v>1200</v>
      </c>
      <c r="DL128" s="623">
        <f t="shared" si="252"/>
        <v>1200</v>
      </c>
      <c r="DM128" s="623">
        <f t="shared" si="253"/>
        <v>1200</v>
      </c>
      <c r="DN128" s="623">
        <f t="shared" si="254"/>
        <v>1200</v>
      </c>
      <c r="DO128" s="1281">
        <f t="shared" si="255"/>
        <v>1200</v>
      </c>
      <c r="DP128" s="1281">
        <f t="shared" si="256"/>
        <v>1200</v>
      </c>
      <c r="DQ128" s="1281">
        <f t="shared" si="257"/>
        <v>1200</v>
      </c>
      <c r="DR128" s="1281">
        <f t="shared" si="258"/>
        <v>1200</v>
      </c>
      <c r="DS128" s="1281">
        <f t="shared" si="259"/>
        <v>1200</v>
      </c>
      <c r="DT128" s="1281">
        <f t="shared" si="260"/>
        <v>1200</v>
      </c>
      <c r="DU128" s="1281">
        <f t="shared" si="261"/>
        <v>1200</v>
      </c>
      <c r="DV128" s="1281">
        <f t="shared" si="262"/>
        <v>1200</v>
      </c>
      <c r="DW128" s="1281">
        <f t="shared" si="263"/>
        <v>1200</v>
      </c>
      <c r="DX128" s="1281">
        <f t="shared" si="264"/>
        <v>1200</v>
      </c>
      <c r="DY128" s="1281">
        <f t="shared" si="265"/>
        <v>1200</v>
      </c>
      <c r="DZ128" s="1281">
        <f t="shared" si="266"/>
        <v>1200</v>
      </c>
      <c r="EA128" s="623">
        <f t="shared" si="267"/>
        <v>1200</v>
      </c>
      <c r="EB128" s="623">
        <f t="shared" si="268"/>
        <v>1200</v>
      </c>
      <c r="EC128" s="623">
        <f t="shared" si="269"/>
        <v>1200</v>
      </c>
      <c r="ED128" s="623">
        <f t="shared" si="270"/>
        <v>1200</v>
      </c>
      <c r="EE128" s="623">
        <f t="shared" si="271"/>
        <v>1200</v>
      </c>
      <c r="EF128" s="623">
        <f t="shared" si="272"/>
        <v>1200</v>
      </c>
      <c r="EG128" s="623">
        <f t="shared" si="273"/>
        <v>1200</v>
      </c>
      <c r="EH128" s="623">
        <f t="shared" si="274"/>
        <v>1200</v>
      </c>
      <c r="EI128" s="623">
        <f t="shared" si="275"/>
        <v>1200</v>
      </c>
      <c r="EJ128" s="623">
        <f t="shared" si="276"/>
        <v>1200</v>
      </c>
      <c r="EK128" s="623">
        <f t="shared" si="277"/>
        <v>1200</v>
      </c>
      <c r="EL128" s="623">
        <f t="shared" si="278"/>
        <v>1200</v>
      </c>
    </row>
    <row r="129" spans="1:142">
      <c r="A129" s="7" t="str">
        <f>IF('Rent Roll_RedIQ 1'!B122&gt;0,'Rent Roll_RedIQ 1'!B122,"")</f>
        <v>736</v>
      </c>
      <c r="B129" s="7" t="str">
        <f>IF('Rent Roll_RedIQ 1'!C122&gt;0,'Rent Roll_RedIQ 1'!C122,"")</f>
        <v>B2</v>
      </c>
      <c r="C129" s="614">
        <f>IF('Rent Roll_RedIQ 1'!K122&gt;0,'Rent Roll_RedIQ 1'!K122,0)</f>
        <v>1450</v>
      </c>
      <c r="D129" s="615">
        <f>IF('Rent Roll_RedIQ 1'!J122&gt;0,'Rent Roll_RedIQ 1'!J122,"")</f>
        <v>1500</v>
      </c>
      <c r="E129" s="624">
        <f t="shared" si="187"/>
        <v>3.4482758620689724E-2</v>
      </c>
      <c r="F129" s="194"/>
      <c r="G129" s="194"/>
      <c r="H129" s="616">
        <f t="shared" si="134"/>
        <v>1450</v>
      </c>
      <c r="I129" s="1200">
        <f>IF('Rent Roll_RedIQ 1'!S122&gt;0,'Rent Roll_RedIQ 1'!S122,Purchase_Date-1)</f>
        <v>45777</v>
      </c>
      <c r="J129" s="617">
        <f t="shared" si="135"/>
        <v>1450</v>
      </c>
      <c r="K129" s="1205">
        <f t="shared" si="136"/>
        <v>46142</v>
      </c>
      <c r="L129" s="618">
        <f t="shared" si="135"/>
        <v>1450</v>
      </c>
      <c r="M129" s="1208">
        <f t="shared" si="137"/>
        <v>46507</v>
      </c>
      <c r="N129" s="614">
        <f t="shared" si="188"/>
        <v>1450</v>
      </c>
      <c r="O129" s="614">
        <f t="shared" si="189"/>
        <v>1450</v>
      </c>
      <c r="P129" s="614">
        <f t="shared" si="190"/>
        <v>1450</v>
      </c>
      <c r="Q129" s="614">
        <f t="shared" si="191"/>
        <v>1450</v>
      </c>
      <c r="R129" s="614">
        <f t="shared" si="192"/>
        <v>1450</v>
      </c>
      <c r="S129" s="614">
        <f t="shared" si="193"/>
        <v>1450</v>
      </c>
      <c r="T129" s="614">
        <f t="shared" si="194"/>
        <v>1450</v>
      </c>
      <c r="U129" s="619"/>
      <c r="V129" s="614"/>
      <c r="W129" s="620">
        <f t="shared" si="282"/>
        <v>1450</v>
      </c>
      <c r="X129" s="620">
        <f t="shared" si="282"/>
        <v>1450</v>
      </c>
      <c r="Y129" s="620">
        <f t="shared" si="282"/>
        <v>1450</v>
      </c>
      <c r="Z129" s="620">
        <f t="shared" si="282"/>
        <v>1450</v>
      </c>
      <c r="AA129" s="620">
        <f t="shared" si="282"/>
        <v>1450</v>
      </c>
      <c r="AB129" s="620">
        <f t="shared" si="282"/>
        <v>1450</v>
      </c>
      <c r="AC129" s="620">
        <f t="shared" si="282"/>
        <v>1450</v>
      </c>
      <c r="AD129" s="620">
        <f t="shared" si="282"/>
        <v>1450</v>
      </c>
      <c r="AE129" s="620">
        <f t="shared" si="282"/>
        <v>1450</v>
      </c>
      <c r="AF129" s="620">
        <f t="shared" si="282"/>
        <v>1450</v>
      </c>
      <c r="AG129" s="620">
        <f t="shared" si="282"/>
        <v>1450</v>
      </c>
      <c r="AH129" s="620">
        <f t="shared" si="282"/>
        <v>1450</v>
      </c>
      <c r="AI129" s="621">
        <f t="shared" si="174"/>
        <v>1450</v>
      </c>
      <c r="AJ129" s="621">
        <f t="shared" si="281"/>
        <v>1450</v>
      </c>
      <c r="AK129" s="621">
        <f t="shared" si="281"/>
        <v>1450</v>
      </c>
      <c r="AL129" s="621">
        <f t="shared" si="281"/>
        <v>1450</v>
      </c>
      <c r="AM129" s="621">
        <f t="shared" si="281"/>
        <v>1450</v>
      </c>
      <c r="AN129" s="621">
        <f t="shared" si="281"/>
        <v>1450</v>
      </c>
      <c r="AO129" s="621">
        <f t="shared" si="281"/>
        <v>1450</v>
      </c>
      <c r="AP129" s="621">
        <f t="shared" si="281"/>
        <v>1450</v>
      </c>
      <c r="AQ129" s="621">
        <f t="shared" si="281"/>
        <v>1450</v>
      </c>
      <c r="AR129" s="621">
        <f t="shared" si="281"/>
        <v>1450</v>
      </c>
      <c r="AS129" s="621">
        <f t="shared" si="281"/>
        <v>1450</v>
      </c>
      <c r="AT129" s="621">
        <f t="shared" si="281"/>
        <v>1450</v>
      </c>
      <c r="AU129" s="622">
        <f t="shared" si="175"/>
        <v>1450</v>
      </c>
      <c r="AV129" s="622">
        <f t="shared" si="280"/>
        <v>1450</v>
      </c>
      <c r="AW129" s="622">
        <f t="shared" si="280"/>
        <v>1450</v>
      </c>
      <c r="AX129" s="622">
        <f t="shared" si="280"/>
        <v>1450</v>
      </c>
      <c r="AY129" s="622">
        <f t="shared" si="280"/>
        <v>1450</v>
      </c>
      <c r="AZ129" s="622">
        <f t="shared" si="280"/>
        <v>1450</v>
      </c>
      <c r="BA129" s="622">
        <f t="shared" si="280"/>
        <v>1450</v>
      </c>
      <c r="BB129" s="622">
        <f t="shared" si="280"/>
        <v>1450</v>
      </c>
      <c r="BC129" s="622">
        <f t="shared" si="280"/>
        <v>1450</v>
      </c>
      <c r="BD129" s="622">
        <f t="shared" si="280"/>
        <v>1450</v>
      </c>
      <c r="BE129" s="622">
        <f t="shared" si="280"/>
        <v>1450</v>
      </c>
      <c r="BF129" s="622">
        <f t="shared" si="280"/>
        <v>1450</v>
      </c>
      <c r="BG129" s="623">
        <f t="shared" si="195"/>
        <v>1450</v>
      </c>
      <c r="BH129" s="623">
        <f t="shared" si="196"/>
        <v>1450</v>
      </c>
      <c r="BI129" s="623">
        <f t="shared" si="197"/>
        <v>1450</v>
      </c>
      <c r="BJ129" s="623">
        <f t="shared" si="198"/>
        <v>1450</v>
      </c>
      <c r="BK129" s="623">
        <f t="shared" si="199"/>
        <v>1450</v>
      </c>
      <c r="BL129" s="623">
        <f t="shared" si="200"/>
        <v>1450</v>
      </c>
      <c r="BM129" s="623">
        <f t="shared" si="201"/>
        <v>1450</v>
      </c>
      <c r="BN129" s="623">
        <f t="shared" si="202"/>
        <v>1450</v>
      </c>
      <c r="BO129" s="623">
        <f t="shared" si="203"/>
        <v>1450</v>
      </c>
      <c r="BP129" s="623">
        <f t="shared" si="204"/>
        <v>1450</v>
      </c>
      <c r="BQ129" s="623">
        <f t="shared" si="205"/>
        <v>1450</v>
      </c>
      <c r="BR129" s="623">
        <f t="shared" si="206"/>
        <v>1450</v>
      </c>
      <c r="BS129" s="1281">
        <f t="shared" si="207"/>
        <v>1450</v>
      </c>
      <c r="BT129" s="1281">
        <f t="shared" si="208"/>
        <v>1450</v>
      </c>
      <c r="BU129" s="1281">
        <f t="shared" si="209"/>
        <v>1450</v>
      </c>
      <c r="BV129" s="1281">
        <f t="shared" si="210"/>
        <v>1450</v>
      </c>
      <c r="BW129" s="1281">
        <f t="shared" si="211"/>
        <v>1450</v>
      </c>
      <c r="BX129" s="1281">
        <f t="shared" si="212"/>
        <v>1450</v>
      </c>
      <c r="BY129" s="1281">
        <f t="shared" si="213"/>
        <v>1450</v>
      </c>
      <c r="BZ129" s="1281">
        <f t="shared" si="214"/>
        <v>1450</v>
      </c>
      <c r="CA129" s="1281">
        <f t="shared" si="215"/>
        <v>1450</v>
      </c>
      <c r="CB129" s="1281">
        <f t="shared" si="216"/>
        <v>1450</v>
      </c>
      <c r="CC129" s="1281">
        <f t="shared" si="217"/>
        <v>1450</v>
      </c>
      <c r="CD129" s="1281">
        <f t="shared" si="218"/>
        <v>1450</v>
      </c>
      <c r="CE129" s="623">
        <f t="shared" si="219"/>
        <v>1450</v>
      </c>
      <c r="CF129" s="623">
        <f t="shared" si="220"/>
        <v>1450</v>
      </c>
      <c r="CG129" s="623">
        <f t="shared" si="221"/>
        <v>1450</v>
      </c>
      <c r="CH129" s="623">
        <f t="shared" si="222"/>
        <v>1450</v>
      </c>
      <c r="CI129" s="623">
        <f t="shared" si="223"/>
        <v>1450</v>
      </c>
      <c r="CJ129" s="623">
        <f t="shared" si="224"/>
        <v>1450</v>
      </c>
      <c r="CK129" s="623">
        <f t="shared" si="225"/>
        <v>1450</v>
      </c>
      <c r="CL129" s="623">
        <f t="shared" si="226"/>
        <v>1450</v>
      </c>
      <c r="CM129" s="623">
        <f t="shared" si="227"/>
        <v>1450</v>
      </c>
      <c r="CN129" s="623">
        <f t="shared" si="228"/>
        <v>1450</v>
      </c>
      <c r="CO129" s="623">
        <f t="shared" si="229"/>
        <v>1450</v>
      </c>
      <c r="CP129" s="623">
        <f t="shared" si="230"/>
        <v>1450</v>
      </c>
      <c r="CQ129" s="1281">
        <f t="shared" si="231"/>
        <v>1450</v>
      </c>
      <c r="CR129" s="1281">
        <f t="shared" si="232"/>
        <v>1450</v>
      </c>
      <c r="CS129" s="1281">
        <f t="shared" si="233"/>
        <v>1450</v>
      </c>
      <c r="CT129" s="1281">
        <f t="shared" si="234"/>
        <v>1450</v>
      </c>
      <c r="CU129" s="1281">
        <f t="shared" si="235"/>
        <v>1450</v>
      </c>
      <c r="CV129" s="1281">
        <f t="shared" si="236"/>
        <v>1450</v>
      </c>
      <c r="CW129" s="1281">
        <f t="shared" si="237"/>
        <v>1450</v>
      </c>
      <c r="CX129" s="1281">
        <f t="shared" si="238"/>
        <v>1450</v>
      </c>
      <c r="CY129" s="1281">
        <f t="shared" si="239"/>
        <v>1450</v>
      </c>
      <c r="CZ129" s="1281">
        <f t="shared" si="240"/>
        <v>1450</v>
      </c>
      <c r="DA129" s="1281">
        <f t="shared" si="241"/>
        <v>1450</v>
      </c>
      <c r="DB129" s="1281">
        <f t="shared" si="242"/>
        <v>1450</v>
      </c>
      <c r="DC129" s="623">
        <f t="shared" si="243"/>
        <v>1450</v>
      </c>
      <c r="DD129" s="623">
        <f t="shared" si="244"/>
        <v>1450</v>
      </c>
      <c r="DE129" s="623">
        <f t="shared" si="245"/>
        <v>1450</v>
      </c>
      <c r="DF129" s="623">
        <f t="shared" si="246"/>
        <v>1450</v>
      </c>
      <c r="DG129" s="623">
        <f t="shared" si="247"/>
        <v>1450</v>
      </c>
      <c r="DH129" s="623">
        <f t="shared" si="248"/>
        <v>1450</v>
      </c>
      <c r="DI129" s="623">
        <f t="shared" si="249"/>
        <v>1450</v>
      </c>
      <c r="DJ129" s="623">
        <f t="shared" si="250"/>
        <v>1450</v>
      </c>
      <c r="DK129" s="623">
        <f t="shared" si="251"/>
        <v>1450</v>
      </c>
      <c r="DL129" s="623">
        <f t="shared" si="252"/>
        <v>1450</v>
      </c>
      <c r="DM129" s="623">
        <f t="shared" si="253"/>
        <v>1450</v>
      </c>
      <c r="DN129" s="623">
        <f t="shared" si="254"/>
        <v>1450</v>
      </c>
      <c r="DO129" s="1281">
        <f t="shared" si="255"/>
        <v>1450</v>
      </c>
      <c r="DP129" s="1281">
        <f t="shared" si="256"/>
        <v>1450</v>
      </c>
      <c r="DQ129" s="1281">
        <f t="shared" si="257"/>
        <v>1450</v>
      </c>
      <c r="DR129" s="1281">
        <f t="shared" si="258"/>
        <v>1450</v>
      </c>
      <c r="DS129" s="1281">
        <f t="shared" si="259"/>
        <v>1450</v>
      </c>
      <c r="DT129" s="1281">
        <f t="shared" si="260"/>
        <v>1450</v>
      </c>
      <c r="DU129" s="1281">
        <f t="shared" si="261"/>
        <v>1450</v>
      </c>
      <c r="DV129" s="1281">
        <f t="shared" si="262"/>
        <v>1450</v>
      </c>
      <c r="DW129" s="1281">
        <f t="shared" si="263"/>
        <v>1450</v>
      </c>
      <c r="DX129" s="1281">
        <f t="shared" si="264"/>
        <v>1450</v>
      </c>
      <c r="DY129" s="1281">
        <f t="shared" si="265"/>
        <v>1450</v>
      </c>
      <c r="DZ129" s="1281">
        <f t="shared" si="266"/>
        <v>1450</v>
      </c>
      <c r="EA129" s="623">
        <f t="shared" si="267"/>
        <v>1450</v>
      </c>
      <c r="EB129" s="623">
        <f t="shared" si="268"/>
        <v>1450</v>
      </c>
      <c r="EC129" s="623">
        <f t="shared" si="269"/>
        <v>1450</v>
      </c>
      <c r="ED129" s="623">
        <f t="shared" si="270"/>
        <v>1450</v>
      </c>
      <c r="EE129" s="623">
        <f t="shared" si="271"/>
        <v>1450</v>
      </c>
      <c r="EF129" s="623">
        <f t="shared" si="272"/>
        <v>1450</v>
      </c>
      <c r="EG129" s="623">
        <f t="shared" si="273"/>
        <v>1450</v>
      </c>
      <c r="EH129" s="623">
        <f t="shared" si="274"/>
        <v>1450</v>
      </c>
      <c r="EI129" s="623">
        <f t="shared" si="275"/>
        <v>1450</v>
      </c>
      <c r="EJ129" s="623">
        <f t="shared" si="276"/>
        <v>1450</v>
      </c>
      <c r="EK129" s="623">
        <f t="shared" si="277"/>
        <v>1450</v>
      </c>
      <c r="EL129" s="623">
        <f t="shared" si="278"/>
        <v>1450</v>
      </c>
    </row>
    <row r="130" spans="1:142">
      <c r="A130" s="7" t="str">
        <f>IF('Rent Roll_RedIQ 1'!B123&gt;0,'Rent Roll_RedIQ 1'!B123,"")</f>
        <v>923</v>
      </c>
      <c r="B130" s="7" t="str">
        <f>IF('Rent Roll_RedIQ 1'!C123&gt;0,'Rent Roll_RedIQ 1'!C123,"")</f>
        <v>B2</v>
      </c>
      <c r="C130" s="614">
        <f>IF('Rent Roll_RedIQ 1'!K123&gt;0,'Rent Roll_RedIQ 1'!K123,0)</f>
        <v>1450</v>
      </c>
      <c r="D130" s="615">
        <f>IF('Rent Roll_RedIQ 1'!J123&gt;0,'Rent Roll_RedIQ 1'!J123,"")</f>
        <v>1500</v>
      </c>
      <c r="E130" s="624">
        <f t="shared" si="187"/>
        <v>3.4482758620689724E-2</v>
      </c>
      <c r="F130" s="194"/>
      <c r="G130" s="194"/>
      <c r="H130" s="616">
        <f t="shared" si="134"/>
        <v>1450</v>
      </c>
      <c r="I130" s="1200">
        <f>IF('Rent Roll_RedIQ 1'!S123&gt;0,'Rent Roll_RedIQ 1'!S123,Purchase_Date-1)</f>
        <v>45777</v>
      </c>
      <c r="J130" s="617">
        <f t="shared" si="135"/>
        <v>1450</v>
      </c>
      <c r="K130" s="1205">
        <f t="shared" si="136"/>
        <v>46142</v>
      </c>
      <c r="L130" s="618">
        <f t="shared" si="135"/>
        <v>1450</v>
      </c>
      <c r="M130" s="1208">
        <f t="shared" si="137"/>
        <v>46507</v>
      </c>
      <c r="N130" s="614">
        <f t="shared" si="188"/>
        <v>1450</v>
      </c>
      <c r="O130" s="614">
        <f t="shared" si="189"/>
        <v>1450</v>
      </c>
      <c r="P130" s="614">
        <f t="shared" si="190"/>
        <v>1450</v>
      </c>
      <c r="Q130" s="614">
        <f t="shared" si="191"/>
        <v>1450</v>
      </c>
      <c r="R130" s="614">
        <f t="shared" si="192"/>
        <v>1450</v>
      </c>
      <c r="S130" s="614">
        <f t="shared" si="193"/>
        <v>1450</v>
      </c>
      <c r="T130" s="614">
        <f t="shared" si="194"/>
        <v>1450</v>
      </c>
      <c r="U130" s="619"/>
      <c r="V130" s="614"/>
      <c r="W130" s="620">
        <f t="shared" si="282"/>
        <v>1450</v>
      </c>
      <c r="X130" s="620">
        <f t="shared" si="282"/>
        <v>1450</v>
      </c>
      <c r="Y130" s="620">
        <f t="shared" si="282"/>
        <v>1450</v>
      </c>
      <c r="Z130" s="620">
        <f t="shared" si="282"/>
        <v>1450</v>
      </c>
      <c r="AA130" s="620">
        <f t="shared" si="282"/>
        <v>1450</v>
      </c>
      <c r="AB130" s="620">
        <f t="shared" si="282"/>
        <v>1450</v>
      </c>
      <c r="AC130" s="620">
        <f t="shared" si="282"/>
        <v>1450</v>
      </c>
      <c r="AD130" s="620">
        <f t="shared" si="282"/>
        <v>1450</v>
      </c>
      <c r="AE130" s="620">
        <f t="shared" si="282"/>
        <v>1450</v>
      </c>
      <c r="AF130" s="620">
        <f t="shared" si="282"/>
        <v>1450</v>
      </c>
      <c r="AG130" s="620">
        <f t="shared" si="282"/>
        <v>1450</v>
      </c>
      <c r="AH130" s="620">
        <f t="shared" si="282"/>
        <v>1450</v>
      </c>
      <c r="AI130" s="621">
        <f t="shared" si="174"/>
        <v>1450</v>
      </c>
      <c r="AJ130" s="621">
        <f t="shared" si="281"/>
        <v>1450</v>
      </c>
      <c r="AK130" s="621">
        <f t="shared" si="281"/>
        <v>1450</v>
      </c>
      <c r="AL130" s="621">
        <f t="shared" si="281"/>
        <v>1450</v>
      </c>
      <c r="AM130" s="621">
        <f t="shared" si="281"/>
        <v>1450</v>
      </c>
      <c r="AN130" s="621">
        <f t="shared" si="281"/>
        <v>1450</v>
      </c>
      <c r="AO130" s="621">
        <f t="shared" si="281"/>
        <v>1450</v>
      </c>
      <c r="AP130" s="621">
        <f t="shared" si="281"/>
        <v>1450</v>
      </c>
      <c r="AQ130" s="621">
        <f t="shared" si="281"/>
        <v>1450</v>
      </c>
      <c r="AR130" s="621">
        <f t="shared" si="281"/>
        <v>1450</v>
      </c>
      <c r="AS130" s="621">
        <f t="shared" si="281"/>
        <v>1450</v>
      </c>
      <c r="AT130" s="621">
        <f t="shared" si="281"/>
        <v>1450</v>
      </c>
      <c r="AU130" s="622">
        <f t="shared" si="175"/>
        <v>1450</v>
      </c>
      <c r="AV130" s="622">
        <f t="shared" si="280"/>
        <v>1450</v>
      </c>
      <c r="AW130" s="622">
        <f t="shared" si="280"/>
        <v>1450</v>
      </c>
      <c r="AX130" s="622">
        <f t="shared" si="280"/>
        <v>1450</v>
      </c>
      <c r="AY130" s="622">
        <f t="shared" si="280"/>
        <v>1450</v>
      </c>
      <c r="AZ130" s="622">
        <f t="shared" si="280"/>
        <v>1450</v>
      </c>
      <c r="BA130" s="622">
        <f t="shared" si="280"/>
        <v>1450</v>
      </c>
      <c r="BB130" s="622">
        <f t="shared" si="280"/>
        <v>1450</v>
      </c>
      <c r="BC130" s="622">
        <f t="shared" si="280"/>
        <v>1450</v>
      </c>
      <c r="BD130" s="622">
        <f t="shared" si="280"/>
        <v>1450</v>
      </c>
      <c r="BE130" s="622">
        <f t="shared" si="280"/>
        <v>1450</v>
      </c>
      <c r="BF130" s="622">
        <f t="shared" si="280"/>
        <v>1450</v>
      </c>
      <c r="BG130" s="623">
        <f t="shared" si="195"/>
        <v>1450</v>
      </c>
      <c r="BH130" s="623">
        <f t="shared" si="196"/>
        <v>1450</v>
      </c>
      <c r="BI130" s="623">
        <f t="shared" si="197"/>
        <v>1450</v>
      </c>
      <c r="BJ130" s="623">
        <f t="shared" si="198"/>
        <v>1450</v>
      </c>
      <c r="BK130" s="623">
        <f t="shared" si="199"/>
        <v>1450</v>
      </c>
      <c r="BL130" s="623">
        <f t="shared" si="200"/>
        <v>1450</v>
      </c>
      <c r="BM130" s="623">
        <f t="shared" si="201"/>
        <v>1450</v>
      </c>
      <c r="BN130" s="623">
        <f t="shared" si="202"/>
        <v>1450</v>
      </c>
      <c r="BO130" s="623">
        <f t="shared" si="203"/>
        <v>1450</v>
      </c>
      <c r="BP130" s="623">
        <f t="shared" si="204"/>
        <v>1450</v>
      </c>
      <c r="BQ130" s="623">
        <f t="shared" si="205"/>
        <v>1450</v>
      </c>
      <c r="BR130" s="623">
        <f t="shared" si="206"/>
        <v>1450</v>
      </c>
      <c r="BS130" s="1281">
        <f t="shared" si="207"/>
        <v>1450</v>
      </c>
      <c r="BT130" s="1281">
        <f t="shared" si="208"/>
        <v>1450</v>
      </c>
      <c r="BU130" s="1281">
        <f t="shared" si="209"/>
        <v>1450</v>
      </c>
      <c r="BV130" s="1281">
        <f t="shared" si="210"/>
        <v>1450</v>
      </c>
      <c r="BW130" s="1281">
        <f t="shared" si="211"/>
        <v>1450</v>
      </c>
      <c r="BX130" s="1281">
        <f t="shared" si="212"/>
        <v>1450</v>
      </c>
      <c r="BY130" s="1281">
        <f t="shared" si="213"/>
        <v>1450</v>
      </c>
      <c r="BZ130" s="1281">
        <f t="shared" si="214"/>
        <v>1450</v>
      </c>
      <c r="CA130" s="1281">
        <f t="shared" si="215"/>
        <v>1450</v>
      </c>
      <c r="CB130" s="1281">
        <f t="shared" si="216"/>
        <v>1450</v>
      </c>
      <c r="CC130" s="1281">
        <f t="shared" si="217"/>
        <v>1450</v>
      </c>
      <c r="CD130" s="1281">
        <f t="shared" si="218"/>
        <v>1450</v>
      </c>
      <c r="CE130" s="623">
        <f t="shared" si="219"/>
        <v>1450</v>
      </c>
      <c r="CF130" s="623">
        <f t="shared" si="220"/>
        <v>1450</v>
      </c>
      <c r="CG130" s="623">
        <f t="shared" si="221"/>
        <v>1450</v>
      </c>
      <c r="CH130" s="623">
        <f t="shared" si="222"/>
        <v>1450</v>
      </c>
      <c r="CI130" s="623">
        <f t="shared" si="223"/>
        <v>1450</v>
      </c>
      <c r="CJ130" s="623">
        <f t="shared" si="224"/>
        <v>1450</v>
      </c>
      <c r="CK130" s="623">
        <f t="shared" si="225"/>
        <v>1450</v>
      </c>
      <c r="CL130" s="623">
        <f t="shared" si="226"/>
        <v>1450</v>
      </c>
      <c r="CM130" s="623">
        <f t="shared" si="227"/>
        <v>1450</v>
      </c>
      <c r="CN130" s="623">
        <f t="shared" si="228"/>
        <v>1450</v>
      </c>
      <c r="CO130" s="623">
        <f t="shared" si="229"/>
        <v>1450</v>
      </c>
      <c r="CP130" s="623">
        <f t="shared" si="230"/>
        <v>1450</v>
      </c>
      <c r="CQ130" s="1281">
        <f t="shared" si="231"/>
        <v>1450</v>
      </c>
      <c r="CR130" s="1281">
        <f t="shared" si="232"/>
        <v>1450</v>
      </c>
      <c r="CS130" s="1281">
        <f t="shared" si="233"/>
        <v>1450</v>
      </c>
      <c r="CT130" s="1281">
        <f t="shared" si="234"/>
        <v>1450</v>
      </c>
      <c r="CU130" s="1281">
        <f t="shared" si="235"/>
        <v>1450</v>
      </c>
      <c r="CV130" s="1281">
        <f t="shared" si="236"/>
        <v>1450</v>
      </c>
      <c r="CW130" s="1281">
        <f t="shared" si="237"/>
        <v>1450</v>
      </c>
      <c r="CX130" s="1281">
        <f t="shared" si="238"/>
        <v>1450</v>
      </c>
      <c r="CY130" s="1281">
        <f t="shared" si="239"/>
        <v>1450</v>
      </c>
      <c r="CZ130" s="1281">
        <f t="shared" si="240"/>
        <v>1450</v>
      </c>
      <c r="DA130" s="1281">
        <f t="shared" si="241"/>
        <v>1450</v>
      </c>
      <c r="DB130" s="1281">
        <f t="shared" si="242"/>
        <v>1450</v>
      </c>
      <c r="DC130" s="623">
        <f t="shared" si="243"/>
        <v>1450</v>
      </c>
      <c r="DD130" s="623">
        <f t="shared" si="244"/>
        <v>1450</v>
      </c>
      <c r="DE130" s="623">
        <f t="shared" si="245"/>
        <v>1450</v>
      </c>
      <c r="DF130" s="623">
        <f t="shared" si="246"/>
        <v>1450</v>
      </c>
      <c r="DG130" s="623">
        <f t="shared" si="247"/>
        <v>1450</v>
      </c>
      <c r="DH130" s="623">
        <f t="shared" si="248"/>
        <v>1450</v>
      </c>
      <c r="DI130" s="623">
        <f t="shared" si="249"/>
        <v>1450</v>
      </c>
      <c r="DJ130" s="623">
        <f t="shared" si="250"/>
        <v>1450</v>
      </c>
      <c r="DK130" s="623">
        <f t="shared" si="251"/>
        <v>1450</v>
      </c>
      <c r="DL130" s="623">
        <f t="shared" si="252"/>
        <v>1450</v>
      </c>
      <c r="DM130" s="623">
        <f t="shared" si="253"/>
        <v>1450</v>
      </c>
      <c r="DN130" s="623">
        <f t="shared" si="254"/>
        <v>1450</v>
      </c>
      <c r="DO130" s="1281">
        <f t="shared" si="255"/>
        <v>1450</v>
      </c>
      <c r="DP130" s="1281">
        <f t="shared" si="256"/>
        <v>1450</v>
      </c>
      <c r="DQ130" s="1281">
        <f t="shared" si="257"/>
        <v>1450</v>
      </c>
      <c r="DR130" s="1281">
        <f t="shared" si="258"/>
        <v>1450</v>
      </c>
      <c r="DS130" s="1281">
        <f t="shared" si="259"/>
        <v>1450</v>
      </c>
      <c r="DT130" s="1281">
        <f t="shared" si="260"/>
        <v>1450</v>
      </c>
      <c r="DU130" s="1281">
        <f t="shared" si="261"/>
        <v>1450</v>
      </c>
      <c r="DV130" s="1281">
        <f t="shared" si="262"/>
        <v>1450</v>
      </c>
      <c r="DW130" s="1281">
        <f t="shared" si="263"/>
        <v>1450</v>
      </c>
      <c r="DX130" s="1281">
        <f t="shared" si="264"/>
        <v>1450</v>
      </c>
      <c r="DY130" s="1281">
        <f t="shared" si="265"/>
        <v>1450</v>
      </c>
      <c r="DZ130" s="1281">
        <f t="shared" si="266"/>
        <v>1450</v>
      </c>
      <c r="EA130" s="623">
        <f t="shared" si="267"/>
        <v>1450</v>
      </c>
      <c r="EB130" s="623">
        <f t="shared" si="268"/>
        <v>1450</v>
      </c>
      <c r="EC130" s="623">
        <f t="shared" si="269"/>
        <v>1450</v>
      </c>
      <c r="ED130" s="623">
        <f t="shared" si="270"/>
        <v>1450</v>
      </c>
      <c r="EE130" s="623">
        <f t="shared" si="271"/>
        <v>1450</v>
      </c>
      <c r="EF130" s="623">
        <f t="shared" si="272"/>
        <v>1450</v>
      </c>
      <c r="EG130" s="623">
        <f t="shared" si="273"/>
        <v>1450</v>
      </c>
      <c r="EH130" s="623">
        <f t="shared" si="274"/>
        <v>1450</v>
      </c>
      <c r="EI130" s="623">
        <f t="shared" si="275"/>
        <v>1450</v>
      </c>
      <c r="EJ130" s="623">
        <f t="shared" si="276"/>
        <v>1450</v>
      </c>
      <c r="EK130" s="623">
        <f t="shared" si="277"/>
        <v>1450</v>
      </c>
      <c r="EL130" s="623">
        <f t="shared" si="278"/>
        <v>1450</v>
      </c>
    </row>
    <row r="131" spans="1:142">
      <c r="A131" s="7" t="str">
        <f>IF('Rent Roll_RedIQ 1'!B124&gt;0,'Rent Roll_RedIQ 1'!B124,"")</f>
        <v>931</v>
      </c>
      <c r="B131" s="7" t="str">
        <f>IF('Rent Roll_RedIQ 1'!C124&gt;0,'Rent Roll_RedIQ 1'!C124,"")</f>
        <v>B2</v>
      </c>
      <c r="C131" s="614">
        <f>IF('Rent Roll_RedIQ 1'!K124&gt;0,'Rent Roll_RedIQ 1'!K124,0)</f>
        <v>1550</v>
      </c>
      <c r="D131" s="615">
        <f>IF('Rent Roll_RedIQ 1'!J124&gt;0,'Rent Roll_RedIQ 1'!J124,"")</f>
        <v>1500</v>
      </c>
      <c r="E131" s="624">
        <f t="shared" si="187"/>
        <v>-3.2258064516129004E-2</v>
      </c>
      <c r="F131" s="194"/>
      <c r="G131" s="194"/>
      <c r="H131" s="616">
        <f t="shared" si="134"/>
        <v>1550</v>
      </c>
      <c r="I131" s="1200">
        <f>IF('Rent Roll_RedIQ 1'!S124&gt;0,'Rent Roll_RedIQ 1'!S124,Purchase_Date-1)</f>
        <v>45777</v>
      </c>
      <c r="J131" s="617">
        <f t="shared" si="135"/>
        <v>1550</v>
      </c>
      <c r="K131" s="1205">
        <f t="shared" si="136"/>
        <v>46142</v>
      </c>
      <c r="L131" s="618">
        <f t="shared" si="135"/>
        <v>1550</v>
      </c>
      <c r="M131" s="1208">
        <f t="shared" si="137"/>
        <v>46507</v>
      </c>
      <c r="N131" s="614">
        <f t="shared" si="188"/>
        <v>1550</v>
      </c>
      <c r="O131" s="614">
        <f t="shared" si="189"/>
        <v>1550</v>
      </c>
      <c r="P131" s="614">
        <f t="shared" si="190"/>
        <v>1550</v>
      </c>
      <c r="Q131" s="614">
        <f t="shared" si="191"/>
        <v>1550</v>
      </c>
      <c r="R131" s="614">
        <f t="shared" si="192"/>
        <v>1550</v>
      </c>
      <c r="S131" s="614">
        <f t="shared" si="193"/>
        <v>1550</v>
      </c>
      <c r="T131" s="614">
        <f t="shared" si="194"/>
        <v>1550</v>
      </c>
      <c r="U131" s="619"/>
      <c r="V131" s="614"/>
      <c r="W131" s="620">
        <f t="shared" si="282"/>
        <v>1550</v>
      </c>
      <c r="X131" s="620">
        <f t="shared" si="282"/>
        <v>1550</v>
      </c>
      <c r="Y131" s="620">
        <f t="shared" si="282"/>
        <v>1550</v>
      </c>
      <c r="Z131" s="620">
        <f t="shared" si="282"/>
        <v>1550</v>
      </c>
      <c r="AA131" s="620">
        <f t="shared" si="282"/>
        <v>1550</v>
      </c>
      <c r="AB131" s="620">
        <f t="shared" si="282"/>
        <v>1550</v>
      </c>
      <c r="AC131" s="620">
        <f t="shared" si="282"/>
        <v>1550</v>
      </c>
      <c r="AD131" s="620">
        <f t="shared" si="282"/>
        <v>1550</v>
      </c>
      <c r="AE131" s="620">
        <f t="shared" si="282"/>
        <v>1550</v>
      </c>
      <c r="AF131" s="620">
        <f t="shared" si="282"/>
        <v>1550</v>
      </c>
      <c r="AG131" s="620">
        <f t="shared" si="282"/>
        <v>1550</v>
      </c>
      <c r="AH131" s="620">
        <f t="shared" si="282"/>
        <v>1550</v>
      </c>
      <c r="AI131" s="621">
        <f t="shared" si="174"/>
        <v>1550</v>
      </c>
      <c r="AJ131" s="621">
        <f t="shared" si="281"/>
        <v>1550</v>
      </c>
      <c r="AK131" s="621">
        <f t="shared" si="281"/>
        <v>1550</v>
      </c>
      <c r="AL131" s="621">
        <f t="shared" si="281"/>
        <v>1550</v>
      </c>
      <c r="AM131" s="621">
        <f t="shared" si="281"/>
        <v>1550</v>
      </c>
      <c r="AN131" s="621">
        <f t="shared" si="281"/>
        <v>1550</v>
      </c>
      <c r="AO131" s="621">
        <f t="shared" si="281"/>
        <v>1550</v>
      </c>
      <c r="AP131" s="621">
        <f t="shared" si="281"/>
        <v>1550</v>
      </c>
      <c r="AQ131" s="621">
        <f t="shared" si="281"/>
        <v>1550</v>
      </c>
      <c r="AR131" s="621">
        <f t="shared" si="281"/>
        <v>1550</v>
      </c>
      <c r="AS131" s="621">
        <f t="shared" si="281"/>
        <v>1550</v>
      </c>
      <c r="AT131" s="621">
        <f t="shared" si="281"/>
        <v>1550</v>
      </c>
      <c r="AU131" s="622">
        <f t="shared" si="175"/>
        <v>1550</v>
      </c>
      <c r="AV131" s="622">
        <f t="shared" si="280"/>
        <v>1550</v>
      </c>
      <c r="AW131" s="622">
        <f t="shared" si="280"/>
        <v>1550</v>
      </c>
      <c r="AX131" s="622">
        <f t="shared" si="280"/>
        <v>1550</v>
      </c>
      <c r="AY131" s="622">
        <f t="shared" si="280"/>
        <v>1550</v>
      </c>
      <c r="AZ131" s="622">
        <f t="shared" si="280"/>
        <v>1550</v>
      </c>
      <c r="BA131" s="622">
        <f t="shared" si="280"/>
        <v>1550</v>
      </c>
      <c r="BB131" s="622">
        <f t="shared" si="280"/>
        <v>1550</v>
      </c>
      <c r="BC131" s="622">
        <f t="shared" si="280"/>
        <v>1550</v>
      </c>
      <c r="BD131" s="622">
        <f t="shared" si="280"/>
        <v>1550</v>
      </c>
      <c r="BE131" s="622">
        <f t="shared" si="280"/>
        <v>1550</v>
      </c>
      <c r="BF131" s="622">
        <f t="shared" si="280"/>
        <v>1550</v>
      </c>
      <c r="BG131" s="623">
        <f t="shared" si="195"/>
        <v>1550</v>
      </c>
      <c r="BH131" s="623">
        <f t="shared" si="196"/>
        <v>1550</v>
      </c>
      <c r="BI131" s="623">
        <f t="shared" si="197"/>
        <v>1550</v>
      </c>
      <c r="BJ131" s="623">
        <f t="shared" si="198"/>
        <v>1550</v>
      </c>
      <c r="BK131" s="623">
        <f t="shared" si="199"/>
        <v>1550</v>
      </c>
      <c r="BL131" s="623">
        <f t="shared" si="200"/>
        <v>1550</v>
      </c>
      <c r="BM131" s="623">
        <f t="shared" si="201"/>
        <v>1550</v>
      </c>
      <c r="BN131" s="623">
        <f t="shared" si="202"/>
        <v>1550</v>
      </c>
      <c r="BO131" s="623">
        <f t="shared" si="203"/>
        <v>1550</v>
      </c>
      <c r="BP131" s="623">
        <f t="shared" si="204"/>
        <v>1550</v>
      </c>
      <c r="BQ131" s="623">
        <f t="shared" si="205"/>
        <v>1550</v>
      </c>
      <c r="BR131" s="623">
        <f t="shared" si="206"/>
        <v>1550</v>
      </c>
      <c r="BS131" s="1281">
        <f t="shared" si="207"/>
        <v>1550</v>
      </c>
      <c r="BT131" s="1281">
        <f t="shared" si="208"/>
        <v>1550</v>
      </c>
      <c r="BU131" s="1281">
        <f t="shared" si="209"/>
        <v>1550</v>
      </c>
      <c r="BV131" s="1281">
        <f t="shared" si="210"/>
        <v>1550</v>
      </c>
      <c r="BW131" s="1281">
        <f t="shared" si="211"/>
        <v>1550</v>
      </c>
      <c r="BX131" s="1281">
        <f t="shared" si="212"/>
        <v>1550</v>
      </c>
      <c r="BY131" s="1281">
        <f t="shared" si="213"/>
        <v>1550</v>
      </c>
      <c r="BZ131" s="1281">
        <f t="shared" si="214"/>
        <v>1550</v>
      </c>
      <c r="CA131" s="1281">
        <f t="shared" si="215"/>
        <v>1550</v>
      </c>
      <c r="CB131" s="1281">
        <f t="shared" si="216"/>
        <v>1550</v>
      </c>
      <c r="CC131" s="1281">
        <f t="shared" si="217"/>
        <v>1550</v>
      </c>
      <c r="CD131" s="1281">
        <f t="shared" si="218"/>
        <v>1550</v>
      </c>
      <c r="CE131" s="623">
        <f t="shared" si="219"/>
        <v>1550</v>
      </c>
      <c r="CF131" s="623">
        <f t="shared" si="220"/>
        <v>1550</v>
      </c>
      <c r="CG131" s="623">
        <f t="shared" si="221"/>
        <v>1550</v>
      </c>
      <c r="CH131" s="623">
        <f t="shared" si="222"/>
        <v>1550</v>
      </c>
      <c r="CI131" s="623">
        <f t="shared" si="223"/>
        <v>1550</v>
      </c>
      <c r="CJ131" s="623">
        <f t="shared" si="224"/>
        <v>1550</v>
      </c>
      <c r="CK131" s="623">
        <f t="shared" si="225"/>
        <v>1550</v>
      </c>
      <c r="CL131" s="623">
        <f t="shared" si="226"/>
        <v>1550</v>
      </c>
      <c r="CM131" s="623">
        <f t="shared" si="227"/>
        <v>1550</v>
      </c>
      <c r="CN131" s="623">
        <f t="shared" si="228"/>
        <v>1550</v>
      </c>
      <c r="CO131" s="623">
        <f t="shared" si="229"/>
        <v>1550</v>
      </c>
      <c r="CP131" s="623">
        <f t="shared" si="230"/>
        <v>1550</v>
      </c>
      <c r="CQ131" s="1281">
        <f t="shared" si="231"/>
        <v>1550</v>
      </c>
      <c r="CR131" s="1281">
        <f t="shared" si="232"/>
        <v>1550</v>
      </c>
      <c r="CS131" s="1281">
        <f t="shared" si="233"/>
        <v>1550</v>
      </c>
      <c r="CT131" s="1281">
        <f t="shared" si="234"/>
        <v>1550</v>
      </c>
      <c r="CU131" s="1281">
        <f t="shared" si="235"/>
        <v>1550</v>
      </c>
      <c r="CV131" s="1281">
        <f t="shared" si="236"/>
        <v>1550</v>
      </c>
      <c r="CW131" s="1281">
        <f t="shared" si="237"/>
        <v>1550</v>
      </c>
      <c r="CX131" s="1281">
        <f t="shared" si="238"/>
        <v>1550</v>
      </c>
      <c r="CY131" s="1281">
        <f t="shared" si="239"/>
        <v>1550</v>
      </c>
      <c r="CZ131" s="1281">
        <f t="shared" si="240"/>
        <v>1550</v>
      </c>
      <c r="DA131" s="1281">
        <f t="shared" si="241"/>
        <v>1550</v>
      </c>
      <c r="DB131" s="1281">
        <f t="shared" si="242"/>
        <v>1550</v>
      </c>
      <c r="DC131" s="623">
        <f t="shared" si="243"/>
        <v>1550</v>
      </c>
      <c r="DD131" s="623">
        <f t="shared" si="244"/>
        <v>1550</v>
      </c>
      <c r="DE131" s="623">
        <f t="shared" si="245"/>
        <v>1550</v>
      </c>
      <c r="DF131" s="623">
        <f t="shared" si="246"/>
        <v>1550</v>
      </c>
      <c r="DG131" s="623">
        <f t="shared" si="247"/>
        <v>1550</v>
      </c>
      <c r="DH131" s="623">
        <f t="shared" si="248"/>
        <v>1550</v>
      </c>
      <c r="DI131" s="623">
        <f t="shared" si="249"/>
        <v>1550</v>
      </c>
      <c r="DJ131" s="623">
        <f t="shared" si="250"/>
        <v>1550</v>
      </c>
      <c r="DK131" s="623">
        <f t="shared" si="251"/>
        <v>1550</v>
      </c>
      <c r="DL131" s="623">
        <f t="shared" si="252"/>
        <v>1550</v>
      </c>
      <c r="DM131" s="623">
        <f t="shared" si="253"/>
        <v>1550</v>
      </c>
      <c r="DN131" s="623">
        <f t="shared" si="254"/>
        <v>1550</v>
      </c>
      <c r="DO131" s="1281">
        <f t="shared" si="255"/>
        <v>1550</v>
      </c>
      <c r="DP131" s="1281">
        <f t="shared" si="256"/>
        <v>1550</v>
      </c>
      <c r="DQ131" s="1281">
        <f t="shared" si="257"/>
        <v>1550</v>
      </c>
      <c r="DR131" s="1281">
        <f t="shared" si="258"/>
        <v>1550</v>
      </c>
      <c r="DS131" s="1281">
        <f t="shared" si="259"/>
        <v>1550</v>
      </c>
      <c r="DT131" s="1281">
        <f t="shared" si="260"/>
        <v>1550</v>
      </c>
      <c r="DU131" s="1281">
        <f t="shared" si="261"/>
        <v>1550</v>
      </c>
      <c r="DV131" s="1281">
        <f t="shared" si="262"/>
        <v>1550</v>
      </c>
      <c r="DW131" s="1281">
        <f t="shared" si="263"/>
        <v>1550</v>
      </c>
      <c r="DX131" s="1281">
        <f t="shared" si="264"/>
        <v>1550</v>
      </c>
      <c r="DY131" s="1281">
        <f t="shared" si="265"/>
        <v>1550</v>
      </c>
      <c r="DZ131" s="1281">
        <f t="shared" si="266"/>
        <v>1550</v>
      </c>
      <c r="EA131" s="623">
        <f t="shared" si="267"/>
        <v>1550</v>
      </c>
      <c r="EB131" s="623">
        <f t="shared" si="268"/>
        <v>1550</v>
      </c>
      <c r="EC131" s="623">
        <f t="shared" si="269"/>
        <v>1550</v>
      </c>
      <c r="ED131" s="623">
        <f t="shared" si="270"/>
        <v>1550</v>
      </c>
      <c r="EE131" s="623">
        <f t="shared" si="271"/>
        <v>1550</v>
      </c>
      <c r="EF131" s="623">
        <f t="shared" si="272"/>
        <v>1550</v>
      </c>
      <c r="EG131" s="623">
        <f t="shared" si="273"/>
        <v>1550</v>
      </c>
      <c r="EH131" s="623">
        <f t="shared" si="274"/>
        <v>1550</v>
      </c>
      <c r="EI131" s="623">
        <f t="shared" si="275"/>
        <v>1550</v>
      </c>
      <c r="EJ131" s="623">
        <f t="shared" si="276"/>
        <v>1550</v>
      </c>
      <c r="EK131" s="623">
        <f t="shared" si="277"/>
        <v>1550</v>
      </c>
      <c r="EL131" s="623">
        <f t="shared" si="278"/>
        <v>1550</v>
      </c>
    </row>
    <row r="132" spans="1:142">
      <c r="A132" s="7" t="str">
        <f>IF('Rent Roll_RedIQ 1'!B125&gt;0,'Rent Roll_RedIQ 1'!B125,"")</f>
        <v>121</v>
      </c>
      <c r="B132" s="7" t="str">
        <f>IF('Rent Roll_RedIQ 1'!C125&gt;0,'Rent Roll_RedIQ 1'!C125,"")</f>
        <v>B2</v>
      </c>
      <c r="C132" s="614">
        <f>IF('Rent Roll_RedIQ 1'!K125&gt;0,'Rent Roll_RedIQ 1'!K125,0)</f>
        <v>1450</v>
      </c>
      <c r="D132" s="615">
        <f>IF('Rent Roll_RedIQ 1'!J125&gt;0,'Rent Roll_RedIQ 1'!J125,"")</f>
        <v>1500</v>
      </c>
      <c r="E132" s="624">
        <f t="shared" si="187"/>
        <v>3.4482758620689724E-2</v>
      </c>
      <c r="F132" s="194"/>
      <c r="G132" s="194"/>
      <c r="H132" s="616">
        <f t="shared" si="134"/>
        <v>1450</v>
      </c>
      <c r="I132" s="1200">
        <f>IF('Rent Roll_RedIQ 1'!S125&gt;0,'Rent Roll_RedIQ 1'!S125,Purchase_Date-1)</f>
        <v>45747</v>
      </c>
      <c r="J132" s="617">
        <f t="shared" si="135"/>
        <v>1450</v>
      </c>
      <c r="K132" s="1205">
        <f t="shared" si="136"/>
        <v>46112</v>
      </c>
      <c r="L132" s="618">
        <f t="shared" si="135"/>
        <v>1450</v>
      </c>
      <c r="M132" s="1208">
        <f t="shared" si="137"/>
        <v>46477</v>
      </c>
      <c r="N132" s="614">
        <f t="shared" si="188"/>
        <v>1450</v>
      </c>
      <c r="O132" s="614">
        <f t="shared" si="189"/>
        <v>1450</v>
      </c>
      <c r="P132" s="614">
        <f t="shared" si="190"/>
        <v>1450</v>
      </c>
      <c r="Q132" s="614">
        <f t="shared" si="191"/>
        <v>1450</v>
      </c>
      <c r="R132" s="614">
        <f t="shared" si="192"/>
        <v>1450</v>
      </c>
      <c r="S132" s="614">
        <f t="shared" si="193"/>
        <v>1450</v>
      </c>
      <c r="T132" s="614">
        <f t="shared" si="194"/>
        <v>1450</v>
      </c>
      <c r="U132" s="619"/>
      <c r="V132" s="614"/>
      <c r="W132" s="620">
        <f t="shared" si="282"/>
        <v>1450</v>
      </c>
      <c r="X132" s="620">
        <f t="shared" si="282"/>
        <v>1450</v>
      </c>
      <c r="Y132" s="620">
        <f t="shared" si="282"/>
        <v>1450</v>
      </c>
      <c r="Z132" s="620">
        <f t="shared" si="282"/>
        <v>1450</v>
      </c>
      <c r="AA132" s="620">
        <f t="shared" si="282"/>
        <v>1450</v>
      </c>
      <c r="AB132" s="620">
        <f t="shared" si="282"/>
        <v>1450</v>
      </c>
      <c r="AC132" s="620">
        <f t="shared" si="282"/>
        <v>1450</v>
      </c>
      <c r="AD132" s="620">
        <f t="shared" si="282"/>
        <v>1450</v>
      </c>
      <c r="AE132" s="620">
        <f t="shared" si="282"/>
        <v>1450</v>
      </c>
      <c r="AF132" s="620">
        <f t="shared" si="282"/>
        <v>1450</v>
      </c>
      <c r="AG132" s="620">
        <f t="shared" si="282"/>
        <v>1450</v>
      </c>
      <c r="AH132" s="620">
        <f t="shared" si="282"/>
        <v>1450</v>
      </c>
      <c r="AI132" s="621">
        <f t="shared" si="174"/>
        <v>1450</v>
      </c>
      <c r="AJ132" s="621">
        <f t="shared" si="281"/>
        <v>1450</v>
      </c>
      <c r="AK132" s="621">
        <f t="shared" si="281"/>
        <v>1450</v>
      </c>
      <c r="AL132" s="621">
        <f t="shared" si="281"/>
        <v>1450</v>
      </c>
      <c r="AM132" s="621">
        <f t="shared" si="281"/>
        <v>1450</v>
      </c>
      <c r="AN132" s="621">
        <f t="shared" si="281"/>
        <v>1450</v>
      </c>
      <c r="AO132" s="621">
        <f t="shared" si="281"/>
        <v>1450</v>
      </c>
      <c r="AP132" s="621">
        <f t="shared" si="281"/>
        <v>1450</v>
      </c>
      <c r="AQ132" s="621">
        <f t="shared" si="281"/>
        <v>1450</v>
      </c>
      <c r="AR132" s="621">
        <f t="shared" si="281"/>
        <v>1450</v>
      </c>
      <c r="AS132" s="621">
        <f t="shared" si="281"/>
        <v>1450</v>
      </c>
      <c r="AT132" s="621">
        <f t="shared" si="281"/>
        <v>1450</v>
      </c>
      <c r="AU132" s="622">
        <f t="shared" si="175"/>
        <v>1450</v>
      </c>
      <c r="AV132" s="622">
        <f t="shared" si="280"/>
        <v>1450</v>
      </c>
      <c r="AW132" s="622">
        <f t="shared" si="280"/>
        <v>1450</v>
      </c>
      <c r="AX132" s="622">
        <f t="shared" si="280"/>
        <v>1450</v>
      </c>
      <c r="AY132" s="622">
        <f t="shared" si="280"/>
        <v>1450</v>
      </c>
      <c r="AZ132" s="622">
        <f t="shared" si="280"/>
        <v>1450</v>
      </c>
      <c r="BA132" s="622">
        <f t="shared" si="280"/>
        <v>1450</v>
      </c>
      <c r="BB132" s="622">
        <f t="shared" si="280"/>
        <v>1450</v>
      </c>
      <c r="BC132" s="622">
        <f t="shared" si="280"/>
        <v>1450</v>
      </c>
      <c r="BD132" s="622">
        <f t="shared" si="280"/>
        <v>1450</v>
      </c>
      <c r="BE132" s="622">
        <f t="shared" si="280"/>
        <v>1450</v>
      </c>
      <c r="BF132" s="622">
        <f t="shared" si="280"/>
        <v>1450</v>
      </c>
      <c r="BG132" s="623">
        <f t="shared" si="195"/>
        <v>1450</v>
      </c>
      <c r="BH132" s="623">
        <f t="shared" si="196"/>
        <v>1450</v>
      </c>
      <c r="BI132" s="623">
        <f t="shared" si="197"/>
        <v>1450</v>
      </c>
      <c r="BJ132" s="623">
        <f t="shared" si="198"/>
        <v>1450</v>
      </c>
      <c r="BK132" s="623">
        <f t="shared" si="199"/>
        <v>1450</v>
      </c>
      <c r="BL132" s="623">
        <f t="shared" si="200"/>
        <v>1450</v>
      </c>
      <c r="BM132" s="623">
        <f t="shared" si="201"/>
        <v>1450</v>
      </c>
      <c r="BN132" s="623">
        <f t="shared" si="202"/>
        <v>1450</v>
      </c>
      <c r="BO132" s="623">
        <f t="shared" si="203"/>
        <v>1450</v>
      </c>
      <c r="BP132" s="623">
        <f t="shared" si="204"/>
        <v>1450</v>
      </c>
      <c r="BQ132" s="623">
        <f t="shared" si="205"/>
        <v>1450</v>
      </c>
      <c r="BR132" s="623">
        <f t="shared" si="206"/>
        <v>1450</v>
      </c>
      <c r="BS132" s="1281">
        <f t="shared" si="207"/>
        <v>1450</v>
      </c>
      <c r="BT132" s="1281">
        <f t="shared" si="208"/>
        <v>1450</v>
      </c>
      <c r="BU132" s="1281">
        <f t="shared" si="209"/>
        <v>1450</v>
      </c>
      <c r="BV132" s="1281">
        <f t="shared" si="210"/>
        <v>1450</v>
      </c>
      <c r="BW132" s="1281">
        <f t="shared" si="211"/>
        <v>1450</v>
      </c>
      <c r="BX132" s="1281">
        <f t="shared" si="212"/>
        <v>1450</v>
      </c>
      <c r="BY132" s="1281">
        <f t="shared" si="213"/>
        <v>1450</v>
      </c>
      <c r="BZ132" s="1281">
        <f t="shared" si="214"/>
        <v>1450</v>
      </c>
      <c r="CA132" s="1281">
        <f t="shared" si="215"/>
        <v>1450</v>
      </c>
      <c r="CB132" s="1281">
        <f t="shared" si="216"/>
        <v>1450</v>
      </c>
      <c r="CC132" s="1281">
        <f t="shared" si="217"/>
        <v>1450</v>
      </c>
      <c r="CD132" s="1281">
        <f t="shared" si="218"/>
        <v>1450</v>
      </c>
      <c r="CE132" s="623">
        <f t="shared" si="219"/>
        <v>1450</v>
      </c>
      <c r="CF132" s="623">
        <f t="shared" si="220"/>
        <v>1450</v>
      </c>
      <c r="CG132" s="623">
        <f t="shared" si="221"/>
        <v>1450</v>
      </c>
      <c r="CH132" s="623">
        <f t="shared" si="222"/>
        <v>1450</v>
      </c>
      <c r="CI132" s="623">
        <f t="shared" si="223"/>
        <v>1450</v>
      </c>
      <c r="CJ132" s="623">
        <f t="shared" si="224"/>
        <v>1450</v>
      </c>
      <c r="CK132" s="623">
        <f t="shared" si="225"/>
        <v>1450</v>
      </c>
      <c r="CL132" s="623">
        <f t="shared" si="226"/>
        <v>1450</v>
      </c>
      <c r="CM132" s="623">
        <f t="shared" si="227"/>
        <v>1450</v>
      </c>
      <c r="CN132" s="623">
        <f t="shared" si="228"/>
        <v>1450</v>
      </c>
      <c r="CO132" s="623">
        <f t="shared" si="229"/>
        <v>1450</v>
      </c>
      <c r="CP132" s="623">
        <f t="shared" si="230"/>
        <v>1450</v>
      </c>
      <c r="CQ132" s="1281">
        <f t="shared" si="231"/>
        <v>1450</v>
      </c>
      <c r="CR132" s="1281">
        <f t="shared" si="232"/>
        <v>1450</v>
      </c>
      <c r="CS132" s="1281">
        <f t="shared" si="233"/>
        <v>1450</v>
      </c>
      <c r="CT132" s="1281">
        <f t="shared" si="234"/>
        <v>1450</v>
      </c>
      <c r="CU132" s="1281">
        <f t="shared" si="235"/>
        <v>1450</v>
      </c>
      <c r="CV132" s="1281">
        <f t="shared" si="236"/>
        <v>1450</v>
      </c>
      <c r="CW132" s="1281">
        <f t="shared" si="237"/>
        <v>1450</v>
      </c>
      <c r="CX132" s="1281">
        <f t="shared" si="238"/>
        <v>1450</v>
      </c>
      <c r="CY132" s="1281">
        <f t="shared" si="239"/>
        <v>1450</v>
      </c>
      <c r="CZ132" s="1281">
        <f t="shared" si="240"/>
        <v>1450</v>
      </c>
      <c r="DA132" s="1281">
        <f t="shared" si="241"/>
        <v>1450</v>
      </c>
      <c r="DB132" s="1281">
        <f t="shared" si="242"/>
        <v>1450</v>
      </c>
      <c r="DC132" s="623">
        <f t="shared" si="243"/>
        <v>1450</v>
      </c>
      <c r="DD132" s="623">
        <f t="shared" si="244"/>
        <v>1450</v>
      </c>
      <c r="DE132" s="623">
        <f t="shared" si="245"/>
        <v>1450</v>
      </c>
      <c r="DF132" s="623">
        <f t="shared" si="246"/>
        <v>1450</v>
      </c>
      <c r="DG132" s="623">
        <f t="shared" si="247"/>
        <v>1450</v>
      </c>
      <c r="DH132" s="623">
        <f t="shared" si="248"/>
        <v>1450</v>
      </c>
      <c r="DI132" s="623">
        <f t="shared" si="249"/>
        <v>1450</v>
      </c>
      <c r="DJ132" s="623">
        <f t="shared" si="250"/>
        <v>1450</v>
      </c>
      <c r="DK132" s="623">
        <f t="shared" si="251"/>
        <v>1450</v>
      </c>
      <c r="DL132" s="623">
        <f t="shared" si="252"/>
        <v>1450</v>
      </c>
      <c r="DM132" s="623">
        <f t="shared" si="253"/>
        <v>1450</v>
      </c>
      <c r="DN132" s="623">
        <f t="shared" si="254"/>
        <v>1450</v>
      </c>
      <c r="DO132" s="1281">
        <f t="shared" si="255"/>
        <v>1450</v>
      </c>
      <c r="DP132" s="1281">
        <f t="shared" si="256"/>
        <v>1450</v>
      </c>
      <c r="DQ132" s="1281">
        <f t="shared" si="257"/>
        <v>1450</v>
      </c>
      <c r="DR132" s="1281">
        <f t="shared" si="258"/>
        <v>1450</v>
      </c>
      <c r="DS132" s="1281">
        <f t="shared" si="259"/>
        <v>1450</v>
      </c>
      <c r="DT132" s="1281">
        <f t="shared" si="260"/>
        <v>1450</v>
      </c>
      <c r="DU132" s="1281">
        <f t="shared" si="261"/>
        <v>1450</v>
      </c>
      <c r="DV132" s="1281">
        <f t="shared" si="262"/>
        <v>1450</v>
      </c>
      <c r="DW132" s="1281">
        <f t="shared" si="263"/>
        <v>1450</v>
      </c>
      <c r="DX132" s="1281">
        <f t="shared" si="264"/>
        <v>1450</v>
      </c>
      <c r="DY132" s="1281">
        <f t="shared" si="265"/>
        <v>1450</v>
      </c>
      <c r="DZ132" s="1281">
        <f t="shared" si="266"/>
        <v>1450</v>
      </c>
      <c r="EA132" s="623">
        <f t="shared" si="267"/>
        <v>1450</v>
      </c>
      <c r="EB132" s="623">
        <f t="shared" si="268"/>
        <v>1450</v>
      </c>
      <c r="EC132" s="623">
        <f t="shared" si="269"/>
        <v>1450</v>
      </c>
      <c r="ED132" s="623">
        <f t="shared" si="270"/>
        <v>1450</v>
      </c>
      <c r="EE132" s="623">
        <f t="shared" si="271"/>
        <v>1450</v>
      </c>
      <c r="EF132" s="623">
        <f t="shared" si="272"/>
        <v>1450</v>
      </c>
      <c r="EG132" s="623">
        <f t="shared" si="273"/>
        <v>1450</v>
      </c>
      <c r="EH132" s="623">
        <f t="shared" si="274"/>
        <v>1450</v>
      </c>
      <c r="EI132" s="623">
        <f t="shared" si="275"/>
        <v>1450</v>
      </c>
      <c r="EJ132" s="623">
        <f t="shared" si="276"/>
        <v>1450</v>
      </c>
      <c r="EK132" s="623">
        <f t="shared" si="277"/>
        <v>1450</v>
      </c>
      <c r="EL132" s="623">
        <f t="shared" si="278"/>
        <v>1450</v>
      </c>
    </row>
    <row r="133" spans="1:142">
      <c r="A133" s="7" t="str">
        <f>IF('Rent Roll_RedIQ 1'!B126&gt;0,'Rent Roll_RedIQ 1'!B126,"")</f>
        <v>137</v>
      </c>
      <c r="B133" s="7" t="str">
        <f>IF('Rent Roll_RedIQ 1'!C126&gt;0,'Rent Roll_RedIQ 1'!C126,"")</f>
        <v>A1</v>
      </c>
      <c r="C133" s="614">
        <f>IF('Rent Roll_RedIQ 1'!K126&gt;0,'Rent Roll_RedIQ 1'!K126,0)</f>
        <v>1100</v>
      </c>
      <c r="D133" s="615">
        <f>IF('Rent Roll_RedIQ 1'!J126&gt;0,'Rent Roll_RedIQ 1'!J126,"")</f>
        <v>1200</v>
      </c>
      <c r="E133" s="624">
        <f t="shared" si="187"/>
        <v>9.0909090909090828E-2</v>
      </c>
      <c r="F133" s="194"/>
      <c r="G133" s="194"/>
      <c r="H133" s="616">
        <f t="shared" si="134"/>
        <v>1100</v>
      </c>
      <c r="I133" s="1200">
        <f>IF('Rent Roll_RedIQ 1'!S126&gt;0,'Rent Roll_RedIQ 1'!S126,Purchase_Date-1)</f>
        <v>45747</v>
      </c>
      <c r="J133" s="617">
        <f t="shared" si="135"/>
        <v>1100</v>
      </c>
      <c r="K133" s="1205">
        <f t="shared" si="136"/>
        <v>46112</v>
      </c>
      <c r="L133" s="618">
        <f t="shared" si="135"/>
        <v>1100</v>
      </c>
      <c r="M133" s="1208">
        <f t="shared" si="137"/>
        <v>46477</v>
      </c>
      <c r="N133" s="614">
        <f t="shared" si="188"/>
        <v>1100</v>
      </c>
      <c r="O133" s="614">
        <f t="shared" si="189"/>
        <v>1100</v>
      </c>
      <c r="P133" s="614">
        <f t="shared" si="190"/>
        <v>1100</v>
      </c>
      <c r="Q133" s="614">
        <f t="shared" si="191"/>
        <v>1100</v>
      </c>
      <c r="R133" s="614">
        <f t="shared" si="192"/>
        <v>1100</v>
      </c>
      <c r="S133" s="614">
        <f t="shared" si="193"/>
        <v>1100</v>
      </c>
      <c r="T133" s="614">
        <f t="shared" si="194"/>
        <v>1100</v>
      </c>
      <c r="U133" s="619"/>
      <c r="V133" s="614"/>
      <c r="W133" s="620">
        <f t="shared" si="282"/>
        <v>1100</v>
      </c>
      <c r="X133" s="620">
        <f t="shared" si="282"/>
        <v>1100</v>
      </c>
      <c r="Y133" s="620">
        <f t="shared" si="282"/>
        <v>1100</v>
      </c>
      <c r="Z133" s="620">
        <f t="shared" si="282"/>
        <v>1100</v>
      </c>
      <c r="AA133" s="620">
        <f t="shared" si="282"/>
        <v>1100</v>
      </c>
      <c r="AB133" s="620">
        <f t="shared" si="282"/>
        <v>1100</v>
      </c>
      <c r="AC133" s="620">
        <f t="shared" si="282"/>
        <v>1100</v>
      </c>
      <c r="AD133" s="620">
        <f t="shared" si="282"/>
        <v>1100</v>
      </c>
      <c r="AE133" s="620">
        <f t="shared" si="282"/>
        <v>1100</v>
      </c>
      <c r="AF133" s="620">
        <f t="shared" si="282"/>
        <v>1100</v>
      </c>
      <c r="AG133" s="620">
        <f t="shared" si="282"/>
        <v>1100</v>
      </c>
      <c r="AH133" s="620">
        <f t="shared" si="282"/>
        <v>1100</v>
      </c>
      <c r="AI133" s="621">
        <f t="shared" si="174"/>
        <v>1100</v>
      </c>
      <c r="AJ133" s="621">
        <f t="shared" si="281"/>
        <v>1100</v>
      </c>
      <c r="AK133" s="621">
        <f t="shared" si="281"/>
        <v>1100</v>
      </c>
      <c r="AL133" s="621">
        <f t="shared" si="281"/>
        <v>1100</v>
      </c>
      <c r="AM133" s="621">
        <f t="shared" si="281"/>
        <v>1100</v>
      </c>
      <c r="AN133" s="621">
        <f t="shared" si="281"/>
        <v>1100</v>
      </c>
      <c r="AO133" s="621">
        <f t="shared" si="281"/>
        <v>1100</v>
      </c>
      <c r="AP133" s="621">
        <f t="shared" si="281"/>
        <v>1100</v>
      </c>
      <c r="AQ133" s="621">
        <f t="shared" si="281"/>
        <v>1100</v>
      </c>
      <c r="AR133" s="621">
        <f t="shared" si="281"/>
        <v>1100</v>
      </c>
      <c r="AS133" s="621">
        <f t="shared" si="281"/>
        <v>1100</v>
      </c>
      <c r="AT133" s="621">
        <f t="shared" si="281"/>
        <v>1100</v>
      </c>
      <c r="AU133" s="622">
        <f t="shared" si="175"/>
        <v>1100</v>
      </c>
      <c r="AV133" s="622">
        <f t="shared" ref="AV133:BE133" si="283">IF($M133&gt;=AV$11,$J133,$L133)</f>
        <v>1100</v>
      </c>
      <c r="AW133" s="622">
        <f t="shared" si="283"/>
        <v>1100</v>
      </c>
      <c r="AX133" s="622">
        <f t="shared" si="283"/>
        <v>1100</v>
      </c>
      <c r="AY133" s="622">
        <f t="shared" si="283"/>
        <v>1100</v>
      </c>
      <c r="AZ133" s="622">
        <f t="shared" si="283"/>
        <v>1100</v>
      </c>
      <c r="BA133" s="622">
        <f t="shared" si="283"/>
        <v>1100</v>
      </c>
      <c r="BB133" s="622">
        <f t="shared" si="283"/>
        <v>1100</v>
      </c>
      <c r="BC133" s="622">
        <f t="shared" si="283"/>
        <v>1100</v>
      </c>
      <c r="BD133" s="622">
        <f t="shared" si="283"/>
        <v>1100</v>
      </c>
      <c r="BE133" s="622">
        <f t="shared" si="283"/>
        <v>1100</v>
      </c>
      <c r="BF133" s="622">
        <f t="shared" ref="AV133:BF157" si="284">IF($M133&gt;=BF$11,$J133,$L133)</f>
        <v>1100</v>
      </c>
      <c r="BG133" s="623">
        <f t="shared" si="195"/>
        <v>1100</v>
      </c>
      <c r="BH133" s="623">
        <f t="shared" si="196"/>
        <v>1100</v>
      </c>
      <c r="BI133" s="623">
        <f t="shared" si="197"/>
        <v>1100</v>
      </c>
      <c r="BJ133" s="623">
        <f t="shared" si="198"/>
        <v>1100</v>
      </c>
      <c r="BK133" s="623">
        <f t="shared" si="199"/>
        <v>1100</v>
      </c>
      <c r="BL133" s="623">
        <f t="shared" si="200"/>
        <v>1100</v>
      </c>
      <c r="BM133" s="623">
        <f t="shared" si="201"/>
        <v>1100</v>
      </c>
      <c r="BN133" s="623">
        <f t="shared" si="202"/>
        <v>1100</v>
      </c>
      <c r="BO133" s="623">
        <f t="shared" si="203"/>
        <v>1100</v>
      </c>
      <c r="BP133" s="623">
        <f t="shared" si="204"/>
        <v>1100</v>
      </c>
      <c r="BQ133" s="623">
        <f t="shared" si="205"/>
        <v>1100</v>
      </c>
      <c r="BR133" s="623">
        <f t="shared" si="206"/>
        <v>1100</v>
      </c>
      <c r="BS133" s="1281">
        <f t="shared" si="207"/>
        <v>1100</v>
      </c>
      <c r="BT133" s="1281">
        <f t="shared" si="208"/>
        <v>1100</v>
      </c>
      <c r="BU133" s="1281">
        <f t="shared" si="209"/>
        <v>1100</v>
      </c>
      <c r="BV133" s="1281">
        <f t="shared" si="210"/>
        <v>1100</v>
      </c>
      <c r="BW133" s="1281">
        <f t="shared" si="211"/>
        <v>1100</v>
      </c>
      <c r="BX133" s="1281">
        <f t="shared" si="212"/>
        <v>1100</v>
      </c>
      <c r="BY133" s="1281">
        <f t="shared" si="213"/>
        <v>1100</v>
      </c>
      <c r="BZ133" s="1281">
        <f t="shared" si="214"/>
        <v>1100</v>
      </c>
      <c r="CA133" s="1281">
        <f t="shared" si="215"/>
        <v>1100</v>
      </c>
      <c r="CB133" s="1281">
        <f t="shared" si="216"/>
        <v>1100</v>
      </c>
      <c r="CC133" s="1281">
        <f t="shared" si="217"/>
        <v>1100</v>
      </c>
      <c r="CD133" s="1281">
        <f t="shared" si="218"/>
        <v>1100</v>
      </c>
      <c r="CE133" s="623">
        <f t="shared" si="219"/>
        <v>1100</v>
      </c>
      <c r="CF133" s="623">
        <f t="shared" si="220"/>
        <v>1100</v>
      </c>
      <c r="CG133" s="623">
        <f t="shared" si="221"/>
        <v>1100</v>
      </c>
      <c r="CH133" s="623">
        <f t="shared" si="222"/>
        <v>1100</v>
      </c>
      <c r="CI133" s="623">
        <f t="shared" si="223"/>
        <v>1100</v>
      </c>
      <c r="CJ133" s="623">
        <f t="shared" si="224"/>
        <v>1100</v>
      </c>
      <c r="CK133" s="623">
        <f t="shared" si="225"/>
        <v>1100</v>
      </c>
      <c r="CL133" s="623">
        <f t="shared" si="226"/>
        <v>1100</v>
      </c>
      <c r="CM133" s="623">
        <f t="shared" si="227"/>
        <v>1100</v>
      </c>
      <c r="CN133" s="623">
        <f t="shared" si="228"/>
        <v>1100</v>
      </c>
      <c r="CO133" s="623">
        <f t="shared" si="229"/>
        <v>1100</v>
      </c>
      <c r="CP133" s="623">
        <f t="shared" si="230"/>
        <v>1100</v>
      </c>
      <c r="CQ133" s="1281">
        <f t="shared" si="231"/>
        <v>1100</v>
      </c>
      <c r="CR133" s="1281">
        <f t="shared" si="232"/>
        <v>1100</v>
      </c>
      <c r="CS133" s="1281">
        <f t="shared" si="233"/>
        <v>1100</v>
      </c>
      <c r="CT133" s="1281">
        <f t="shared" si="234"/>
        <v>1100</v>
      </c>
      <c r="CU133" s="1281">
        <f t="shared" si="235"/>
        <v>1100</v>
      </c>
      <c r="CV133" s="1281">
        <f t="shared" si="236"/>
        <v>1100</v>
      </c>
      <c r="CW133" s="1281">
        <f t="shared" si="237"/>
        <v>1100</v>
      </c>
      <c r="CX133" s="1281">
        <f t="shared" si="238"/>
        <v>1100</v>
      </c>
      <c r="CY133" s="1281">
        <f t="shared" si="239"/>
        <v>1100</v>
      </c>
      <c r="CZ133" s="1281">
        <f t="shared" si="240"/>
        <v>1100</v>
      </c>
      <c r="DA133" s="1281">
        <f t="shared" si="241"/>
        <v>1100</v>
      </c>
      <c r="DB133" s="1281">
        <f t="shared" si="242"/>
        <v>1100</v>
      </c>
      <c r="DC133" s="623">
        <f t="shared" si="243"/>
        <v>1100</v>
      </c>
      <c r="DD133" s="623">
        <f t="shared" si="244"/>
        <v>1100</v>
      </c>
      <c r="DE133" s="623">
        <f t="shared" si="245"/>
        <v>1100</v>
      </c>
      <c r="DF133" s="623">
        <f t="shared" si="246"/>
        <v>1100</v>
      </c>
      <c r="DG133" s="623">
        <f t="shared" si="247"/>
        <v>1100</v>
      </c>
      <c r="DH133" s="623">
        <f t="shared" si="248"/>
        <v>1100</v>
      </c>
      <c r="DI133" s="623">
        <f t="shared" si="249"/>
        <v>1100</v>
      </c>
      <c r="DJ133" s="623">
        <f t="shared" si="250"/>
        <v>1100</v>
      </c>
      <c r="DK133" s="623">
        <f t="shared" si="251"/>
        <v>1100</v>
      </c>
      <c r="DL133" s="623">
        <f t="shared" si="252"/>
        <v>1100</v>
      </c>
      <c r="DM133" s="623">
        <f t="shared" si="253"/>
        <v>1100</v>
      </c>
      <c r="DN133" s="623">
        <f t="shared" si="254"/>
        <v>1100</v>
      </c>
      <c r="DO133" s="1281">
        <f t="shared" si="255"/>
        <v>1100</v>
      </c>
      <c r="DP133" s="1281">
        <f t="shared" si="256"/>
        <v>1100</v>
      </c>
      <c r="DQ133" s="1281">
        <f t="shared" si="257"/>
        <v>1100</v>
      </c>
      <c r="DR133" s="1281">
        <f t="shared" si="258"/>
        <v>1100</v>
      </c>
      <c r="DS133" s="1281">
        <f t="shared" si="259"/>
        <v>1100</v>
      </c>
      <c r="DT133" s="1281">
        <f t="shared" si="260"/>
        <v>1100</v>
      </c>
      <c r="DU133" s="1281">
        <f t="shared" si="261"/>
        <v>1100</v>
      </c>
      <c r="DV133" s="1281">
        <f t="shared" si="262"/>
        <v>1100</v>
      </c>
      <c r="DW133" s="1281">
        <f t="shared" si="263"/>
        <v>1100</v>
      </c>
      <c r="DX133" s="1281">
        <f t="shared" si="264"/>
        <v>1100</v>
      </c>
      <c r="DY133" s="1281">
        <f t="shared" si="265"/>
        <v>1100</v>
      </c>
      <c r="DZ133" s="1281">
        <f t="shared" si="266"/>
        <v>1100</v>
      </c>
      <c r="EA133" s="623">
        <f t="shared" si="267"/>
        <v>1100</v>
      </c>
      <c r="EB133" s="623">
        <f t="shared" si="268"/>
        <v>1100</v>
      </c>
      <c r="EC133" s="623">
        <f t="shared" si="269"/>
        <v>1100</v>
      </c>
      <c r="ED133" s="623">
        <f t="shared" si="270"/>
        <v>1100</v>
      </c>
      <c r="EE133" s="623">
        <f t="shared" si="271"/>
        <v>1100</v>
      </c>
      <c r="EF133" s="623">
        <f t="shared" si="272"/>
        <v>1100</v>
      </c>
      <c r="EG133" s="623">
        <f t="shared" si="273"/>
        <v>1100</v>
      </c>
      <c r="EH133" s="623">
        <f t="shared" si="274"/>
        <v>1100</v>
      </c>
      <c r="EI133" s="623">
        <f t="shared" si="275"/>
        <v>1100</v>
      </c>
      <c r="EJ133" s="623">
        <f t="shared" si="276"/>
        <v>1100</v>
      </c>
      <c r="EK133" s="623">
        <f t="shared" si="277"/>
        <v>1100</v>
      </c>
      <c r="EL133" s="623">
        <f t="shared" si="278"/>
        <v>1100</v>
      </c>
    </row>
    <row r="134" spans="1:142">
      <c r="A134" s="7" t="str">
        <f>IF('Rent Roll_RedIQ 1'!B127&gt;0,'Rent Roll_RedIQ 1'!B127,"")</f>
        <v>333</v>
      </c>
      <c r="B134" s="7" t="str">
        <f>IF('Rent Roll_RedIQ 1'!C127&gt;0,'Rent Roll_RedIQ 1'!C127,"")</f>
        <v>B2</v>
      </c>
      <c r="C134" s="614">
        <f>IF('Rent Roll_RedIQ 1'!K127&gt;0,'Rent Roll_RedIQ 1'!K127,0)</f>
        <v>1350</v>
      </c>
      <c r="D134" s="615">
        <f>IF('Rent Roll_RedIQ 1'!J127&gt;0,'Rent Roll_RedIQ 1'!J127,"")</f>
        <v>1500</v>
      </c>
      <c r="E134" s="624">
        <f t="shared" si="187"/>
        <v>0.11111111111111116</v>
      </c>
      <c r="F134" s="194"/>
      <c r="G134" s="194"/>
      <c r="H134" s="616">
        <f t="shared" si="134"/>
        <v>1350</v>
      </c>
      <c r="I134" s="1200">
        <f>IF('Rent Roll_RedIQ 1'!S127&gt;0,'Rent Roll_RedIQ 1'!S127,Purchase_Date-1)</f>
        <v>45747</v>
      </c>
      <c r="J134" s="617">
        <f t="shared" si="135"/>
        <v>1350</v>
      </c>
      <c r="K134" s="1205">
        <f t="shared" si="136"/>
        <v>46112</v>
      </c>
      <c r="L134" s="618">
        <f t="shared" si="135"/>
        <v>1350</v>
      </c>
      <c r="M134" s="1208">
        <f t="shared" si="137"/>
        <v>46477</v>
      </c>
      <c r="N134" s="614">
        <f t="shared" si="188"/>
        <v>1350</v>
      </c>
      <c r="O134" s="614">
        <f t="shared" si="189"/>
        <v>1350</v>
      </c>
      <c r="P134" s="614">
        <f t="shared" si="190"/>
        <v>1350</v>
      </c>
      <c r="Q134" s="614">
        <f t="shared" si="191"/>
        <v>1350</v>
      </c>
      <c r="R134" s="614">
        <f t="shared" si="192"/>
        <v>1350</v>
      </c>
      <c r="S134" s="614">
        <f t="shared" si="193"/>
        <v>1350</v>
      </c>
      <c r="T134" s="614">
        <f t="shared" si="194"/>
        <v>1350</v>
      </c>
      <c r="U134" s="619"/>
      <c r="V134" s="614"/>
      <c r="W134" s="620">
        <f t="shared" si="282"/>
        <v>1350</v>
      </c>
      <c r="X134" s="620">
        <f t="shared" si="282"/>
        <v>1350</v>
      </c>
      <c r="Y134" s="620">
        <f t="shared" si="282"/>
        <v>1350</v>
      </c>
      <c r="Z134" s="620">
        <f t="shared" si="282"/>
        <v>1350</v>
      </c>
      <c r="AA134" s="620">
        <f t="shared" si="282"/>
        <v>1350</v>
      </c>
      <c r="AB134" s="620">
        <f t="shared" si="282"/>
        <v>1350</v>
      </c>
      <c r="AC134" s="620">
        <f t="shared" si="282"/>
        <v>1350</v>
      </c>
      <c r="AD134" s="620">
        <f t="shared" si="282"/>
        <v>1350</v>
      </c>
      <c r="AE134" s="620">
        <f t="shared" si="282"/>
        <v>1350</v>
      </c>
      <c r="AF134" s="620">
        <f t="shared" si="282"/>
        <v>1350</v>
      </c>
      <c r="AG134" s="620">
        <f t="shared" si="282"/>
        <v>1350</v>
      </c>
      <c r="AH134" s="620">
        <f t="shared" si="282"/>
        <v>1350</v>
      </c>
      <c r="AI134" s="621">
        <f t="shared" si="174"/>
        <v>1350</v>
      </c>
      <c r="AJ134" s="621">
        <f t="shared" si="281"/>
        <v>1350</v>
      </c>
      <c r="AK134" s="621">
        <f t="shared" si="281"/>
        <v>1350</v>
      </c>
      <c r="AL134" s="621">
        <f t="shared" si="281"/>
        <v>1350</v>
      </c>
      <c r="AM134" s="621">
        <f t="shared" si="281"/>
        <v>1350</v>
      </c>
      <c r="AN134" s="621">
        <f t="shared" si="281"/>
        <v>1350</v>
      </c>
      <c r="AO134" s="621">
        <f t="shared" si="281"/>
        <v>1350</v>
      </c>
      <c r="AP134" s="621">
        <f t="shared" si="281"/>
        <v>1350</v>
      </c>
      <c r="AQ134" s="621">
        <f t="shared" si="281"/>
        <v>1350</v>
      </c>
      <c r="AR134" s="621">
        <f t="shared" si="281"/>
        <v>1350</v>
      </c>
      <c r="AS134" s="621">
        <f t="shared" si="281"/>
        <v>1350</v>
      </c>
      <c r="AT134" s="621">
        <f t="shared" si="281"/>
        <v>1350</v>
      </c>
      <c r="AU134" s="622">
        <f t="shared" ref="AU134:AU197" si="285">IF($M134&gt;=AU$11,$J134,$L134)</f>
        <v>1350</v>
      </c>
      <c r="AV134" s="622">
        <f t="shared" si="284"/>
        <v>1350</v>
      </c>
      <c r="AW134" s="622">
        <f t="shared" si="284"/>
        <v>1350</v>
      </c>
      <c r="AX134" s="622">
        <f t="shared" si="284"/>
        <v>1350</v>
      </c>
      <c r="AY134" s="622">
        <f t="shared" si="284"/>
        <v>1350</v>
      </c>
      <c r="AZ134" s="622">
        <f t="shared" si="284"/>
        <v>1350</v>
      </c>
      <c r="BA134" s="622">
        <f t="shared" si="284"/>
        <v>1350</v>
      </c>
      <c r="BB134" s="622">
        <f t="shared" si="284"/>
        <v>1350</v>
      </c>
      <c r="BC134" s="622">
        <f t="shared" si="284"/>
        <v>1350</v>
      </c>
      <c r="BD134" s="622">
        <f t="shared" si="284"/>
        <v>1350</v>
      </c>
      <c r="BE134" s="622">
        <f t="shared" si="284"/>
        <v>1350</v>
      </c>
      <c r="BF134" s="622">
        <f t="shared" si="284"/>
        <v>1350</v>
      </c>
      <c r="BG134" s="623">
        <f t="shared" si="195"/>
        <v>1350</v>
      </c>
      <c r="BH134" s="623">
        <f t="shared" si="196"/>
        <v>1350</v>
      </c>
      <c r="BI134" s="623">
        <f t="shared" si="197"/>
        <v>1350</v>
      </c>
      <c r="BJ134" s="623">
        <f t="shared" si="198"/>
        <v>1350</v>
      </c>
      <c r="BK134" s="623">
        <f t="shared" si="199"/>
        <v>1350</v>
      </c>
      <c r="BL134" s="623">
        <f t="shared" si="200"/>
        <v>1350</v>
      </c>
      <c r="BM134" s="623">
        <f t="shared" si="201"/>
        <v>1350</v>
      </c>
      <c r="BN134" s="623">
        <f t="shared" si="202"/>
        <v>1350</v>
      </c>
      <c r="BO134" s="623">
        <f t="shared" si="203"/>
        <v>1350</v>
      </c>
      <c r="BP134" s="623">
        <f t="shared" si="204"/>
        <v>1350</v>
      </c>
      <c r="BQ134" s="623">
        <f t="shared" si="205"/>
        <v>1350</v>
      </c>
      <c r="BR134" s="623">
        <f t="shared" si="206"/>
        <v>1350</v>
      </c>
      <c r="BS134" s="1281">
        <f t="shared" si="207"/>
        <v>1350</v>
      </c>
      <c r="BT134" s="1281">
        <f t="shared" si="208"/>
        <v>1350</v>
      </c>
      <c r="BU134" s="1281">
        <f t="shared" si="209"/>
        <v>1350</v>
      </c>
      <c r="BV134" s="1281">
        <f t="shared" si="210"/>
        <v>1350</v>
      </c>
      <c r="BW134" s="1281">
        <f t="shared" si="211"/>
        <v>1350</v>
      </c>
      <c r="BX134" s="1281">
        <f t="shared" si="212"/>
        <v>1350</v>
      </c>
      <c r="BY134" s="1281">
        <f t="shared" si="213"/>
        <v>1350</v>
      </c>
      <c r="BZ134" s="1281">
        <f t="shared" si="214"/>
        <v>1350</v>
      </c>
      <c r="CA134" s="1281">
        <f t="shared" si="215"/>
        <v>1350</v>
      </c>
      <c r="CB134" s="1281">
        <f t="shared" si="216"/>
        <v>1350</v>
      </c>
      <c r="CC134" s="1281">
        <f t="shared" si="217"/>
        <v>1350</v>
      </c>
      <c r="CD134" s="1281">
        <f t="shared" si="218"/>
        <v>1350</v>
      </c>
      <c r="CE134" s="623">
        <f t="shared" si="219"/>
        <v>1350</v>
      </c>
      <c r="CF134" s="623">
        <f t="shared" si="220"/>
        <v>1350</v>
      </c>
      <c r="CG134" s="623">
        <f t="shared" si="221"/>
        <v>1350</v>
      </c>
      <c r="CH134" s="623">
        <f t="shared" si="222"/>
        <v>1350</v>
      </c>
      <c r="CI134" s="623">
        <f t="shared" si="223"/>
        <v>1350</v>
      </c>
      <c r="CJ134" s="623">
        <f t="shared" si="224"/>
        <v>1350</v>
      </c>
      <c r="CK134" s="623">
        <f t="shared" si="225"/>
        <v>1350</v>
      </c>
      <c r="CL134" s="623">
        <f t="shared" si="226"/>
        <v>1350</v>
      </c>
      <c r="CM134" s="623">
        <f t="shared" si="227"/>
        <v>1350</v>
      </c>
      <c r="CN134" s="623">
        <f t="shared" si="228"/>
        <v>1350</v>
      </c>
      <c r="CO134" s="623">
        <f t="shared" si="229"/>
        <v>1350</v>
      </c>
      <c r="CP134" s="623">
        <f t="shared" si="230"/>
        <v>1350</v>
      </c>
      <c r="CQ134" s="1281">
        <f t="shared" si="231"/>
        <v>1350</v>
      </c>
      <c r="CR134" s="1281">
        <f t="shared" si="232"/>
        <v>1350</v>
      </c>
      <c r="CS134" s="1281">
        <f t="shared" si="233"/>
        <v>1350</v>
      </c>
      <c r="CT134" s="1281">
        <f t="shared" si="234"/>
        <v>1350</v>
      </c>
      <c r="CU134" s="1281">
        <f t="shared" si="235"/>
        <v>1350</v>
      </c>
      <c r="CV134" s="1281">
        <f t="shared" si="236"/>
        <v>1350</v>
      </c>
      <c r="CW134" s="1281">
        <f t="shared" si="237"/>
        <v>1350</v>
      </c>
      <c r="CX134" s="1281">
        <f t="shared" si="238"/>
        <v>1350</v>
      </c>
      <c r="CY134" s="1281">
        <f t="shared" si="239"/>
        <v>1350</v>
      </c>
      <c r="CZ134" s="1281">
        <f t="shared" si="240"/>
        <v>1350</v>
      </c>
      <c r="DA134" s="1281">
        <f t="shared" si="241"/>
        <v>1350</v>
      </c>
      <c r="DB134" s="1281">
        <f t="shared" si="242"/>
        <v>1350</v>
      </c>
      <c r="DC134" s="623">
        <f t="shared" si="243"/>
        <v>1350</v>
      </c>
      <c r="DD134" s="623">
        <f t="shared" si="244"/>
        <v>1350</v>
      </c>
      <c r="DE134" s="623">
        <f t="shared" si="245"/>
        <v>1350</v>
      </c>
      <c r="DF134" s="623">
        <f t="shared" si="246"/>
        <v>1350</v>
      </c>
      <c r="DG134" s="623">
        <f t="shared" si="247"/>
        <v>1350</v>
      </c>
      <c r="DH134" s="623">
        <f t="shared" si="248"/>
        <v>1350</v>
      </c>
      <c r="DI134" s="623">
        <f t="shared" si="249"/>
        <v>1350</v>
      </c>
      <c r="DJ134" s="623">
        <f t="shared" si="250"/>
        <v>1350</v>
      </c>
      <c r="DK134" s="623">
        <f t="shared" si="251"/>
        <v>1350</v>
      </c>
      <c r="DL134" s="623">
        <f t="shared" si="252"/>
        <v>1350</v>
      </c>
      <c r="DM134" s="623">
        <f t="shared" si="253"/>
        <v>1350</v>
      </c>
      <c r="DN134" s="623">
        <f t="shared" si="254"/>
        <v>1350</v>
      </c>
      <c r="DO134" s="1281">
        <f t="shared" si="255"/>
        <v>1350</v>
      </c>
      <c r="DP134" s="1281">
        <f t="shared" si="256"/>
        <v>1350</v>
      </c>
      <c r="DQ134" s="1281">
        <f t="shared" si="257"/>
        <v>1350</v>
      </c>
      <c r="DR134" s="1281">
        <f t="shared" si="258"/>
        <v>1350</v>
      </c>
      <c r="DS134" s="1281">
        <f t="shared" si="259"/>
        <v>1350</v>
      </c>
      <c r="DT134" s="1281">
        <f t="shared" si="260"/>
        <v>1350</v>
      </c>
      <c r="DU134" s="1281">
        <f t="shared" si="261"/>
        <v>1350</v>
      </c>
      <c r="DV134" s="1281">
        <f t="shared" si="262"/>
        <v>1350</v>
      </c>
      <c r="DW134" s="1281">
        <f t="shared" si="263"/>
        <v>1350</v>
      </c>
      <c r="DX134" s="1281">
        <f t="shared" si="264"/>
        <v>1350</v>
      </c>
      <c r="DY134" s="1281">
        <f t="shared" si="265"/>
        <v>1350</v>
      </c>
      <c r="DZ134" s="1281">
        <f t="shared" si="266"/>
        <v>1350</v>
      </c>
      <c r="EA134" s="623">
        <f t="shared" si="267"/>
        <v>1350</v>
      </c>
      <c r="EB134" s="623">
        <f t="shared" si="268"/>
        <v>1350</v>
      </c>
      <c r="EC134" s="623">
        <f t="shared" si="269"/>
        <v>1350</v>
      </c>
      <c r="ED134" s="623">
        <f t="shared" si="270"/>
        <v>1350</v>
      </c>
      <c r="EE134" s="623">
        <f t="shared" si="271"/>
        <v>1350</v>
      </c>
      <c r="EF134" s="623">
        <f t="shared" si="272"/>
        <v>1350</v>
      </c>
      <c r="EG134" s="623">
        <f t="shared" si="273"/>
        <v>1350</v>
      </c>
      <c r="EH134" s="623">
        <f t="shared" si="274"/>
        <v>1350</v>
      </c>
      <c r="EI134" s="623">
        <f t="shared" si="275"/>
        <v>1350</v>
      </c>
      <c r="EJ134" s="623">
        <f t="shared" si="276"/>
        <v>1350</v>
      </c>
      <c r="EK134" s="623">
        <f t="shared" si="277"/>
        <v>1350</v>
      </c>
      <c r="EL134" s="623">
        <f t="shared" si="278"/>
        <v>1350</v>
      </c>
    </row>
    <row r="135" spans="1:142">
      <c r="A135" s="7" t="str">
        <f>IF('Rent Roll_RedIQ 1'!B128&gt;0,'Rent Roll_RedIQ 1'!B128,"")</f>
        <v>425</v>
      </c>
      <c r="B135" s="7" t="str">
        <f>IF('Rent Roll_RedIQ 1'!C128&gt;0,'Rent Roll_RedIQ 1'!C128,"")</f>
        <v>B1</v>
      </c>
      <c r="C135" s="614">
        <f>IF('Rent Roll_RedIQ 1'!K128&gt;0,'Rent Roll_RedIQ 1'!K128,0)</f>
        <v>1300</v>
      </c>
      <c r="D135" s="615">
        <f>IF('Rent Roll_RedIQ 1'!J128&gt;0,'Rent Roll_RedIQ 1'!J128,"")</f>
        <v>1400</v>
      </c>
      <c r="E135" s="624">
        <f t="shared" si="187"/>
        <v>7.6923076923076872E-2</v>
      </c>
      <c r="F135" s="194"/>
      <c r="G135" s="194"/>
      <c r="H135" s="616">
        <f t="shared" si="134"/>
        <v>1300</v>
      </c>
      <c r="I135" s="1200">
        <f>IF('Rent Roll_RedIQ 1'!S128&gt;0,'Rent Roll_RedIQ 1'!S128,Purchase_Date-1)</f>
        <v>45747</v>
      </c>
      <c r="J135" s="617">
        <f t="shared" si="135"/>
        <v>1300</v>
      </c>
      <c r="K135" s="1205">
        <f t="shared" si="136"/>
        <v>46112</v>
      </c>
      <c r="L135" s="618">
        <f t="shared" si="135"/>
        <v>1300</v>
      </c>
      <c r="M135" s="1208">
        <f t="shared" si="137"/>
        <v>46477</v>
      </c>
      <c r="N135" s="614">
        <f t="shared" si="188"/>
        <v>1300</v>
      </c>
      <c r="O135" s="614">
        <f t="shared" si="189"/>
        <v>1300</v>
      </c>
      <c r="P135" s="614">
        <f t="shared" si="190"/>
        <v>1300</v>
      </c>
      <c r="Q135" s="614">
        <f t="shared" si="191"/>
        <v>1300</v>
      </c>
      <c r="R135" s="614">
        <f t="shared" si="192"/>
        <v>1300</v>
      </c>
      <c r="S135" s="614">
        <f t="shared" si="193"/>
        <v>1300</v>
      </c>
      <c r="T135" s="614">
        <f t="shared" si="194"/>
        <v>1300</v>
      </c>
      <c r="U135" s="619"/>
      <c r="V135" s="614"/>
      <c r="W135" s="620">
        <f t="shared" si="282"/>
        <v>1300</v>
      </c>
      <c r="X135" s="620">
        <f t="shared" si="282"/>
        <v>1300</v>
      </c>
      <c r="Y135" s="620">
        <f t="shared" si="282"/>
        <v>1300</v>
      </c>
      <c r="Z135" s="620">
        <f t="shared" si="282"/>
        <v>1300</v>
      </c>
      <c r="AA135" s="620">
        <f t="shared" si="282"/>
        <v>1300</v>
      </c>
      <c r="AB135" s="620">
        <f t="shared" si="282"/>
        <v>1300</v>
      </c>
      <c r="AC135" s="620">
        <f t="shared" si="282"/>
        <v>1300</v>
      </c>
      <c r="AD135" s="620">
        <f t="shared" si="282"/>
        <v>1300</v>
      </c>
      <c r="AE135" s="620">
        <f t="shared" si="282"/>
        <v>1300</v>
      </c>
      <c r="AF135" s="620">
        <f t="shared" si="282"/>
        <v>1300</v>
      </c>
      <c r="AG135" s="620">
        <f t="shared" si="282"/>
        <v>1300</v>
      </c>
      <c r="AH135" s="620">
        <f t="shared" si="282"/>
        <v>1300</v>
      </c>
      <c r="AI135" s="621">
        <f t="shared" si="174"/>
        <v>1300</v>
      </c>
      <c r="AJ135" s="621">
        <f t="shared" si="281"/>
        <v>1300</v>
      </c>
      <c r="AK135" s="621">
        <f t="shared" si="281"/>
        <v>1300</v>
      </c>
      <c r="AL135" s="621">
        <f t="shared" si="281"/>
        <v>1300</v>
      </c>
      <c r="AM135" s="621">
        <f t="shared" si="281"/>
        <v>1300</v>
      </c>
      <c r="AN135" s="621">
        <f t="shared" si="281"/>
        <v>1300</v>
      </c>
      <c r="AO135" s="621">
        <f t="shared" si="281"/>
        <v>1300</v>
      </c>
      <c r="AP135" s="621">
        <f t="shared" si="281"/>
        <v>1300</v>
      </c>
      <c r="AQ135" s="621">
        <f t="shared" si="281"/>
        <v>1300</v>
      </c>
      <c r="AR135" s="621">
        <f t="shared" si="281"/>
        <v>1300</v>
      </c>
      <c r="AS135" s="621">
        <f t="shared" si="281"/>
        <v>1300</v>
      </c>
      <c r="AT135" s="621">
        <f t="shared" si="281"/>
        <v>1300</v>
      </c>
      <c r="AU135" s="622">
        <f t="shared" si="285"/>
        <v>1300</v>
      </c>
      <c r="AV135" s="622">
        <f t="shared" si="284"/>
        <v>1300</v>
      </c>
      <c r="AW135" s="622">
        <f t="shared" si="284"/>
        <v>1300</v>
      </c>
      <c r="AX135" s="622">
        <f t="shared" si="284"/>
        <v>1300</v>
      </c>
      <c r="AY135" s="622">
        <f t="shared" si="284"/>
        <v>1300</v>
      </c>
      <c r="AZ135" s="622">
        <f t="shared" si="284"/>
        <v>1300</v>
      </c>
      <c r="BA135" s="622">
        <f t="shared" si="284"/>
        <v>1300</v>
      </c>
      <c r="BB135" s="622">
        <f t="shared" si="284"/>
        <v>1300</v>
      </c>
      <c r="BC135" s="622">
        <f t="shared" si="284"/>
        <v>1300</v>
      </c>
      <c r="BD135" s="622">
        <f t="shared" si="284"/>
        <v>1300</v>
      </c>
      <c r="BE135" s="622">
        <f t="shared" si="284"/>
        <v>1300</v>
      </c>
      <c r="BF135" s="622">
        <f t="shared" si="284"/>
        <v>1300</v>
      </c>
      <c r="BG135" s="623">
        <f t="shared" si="195"/>
        <v>1300</v>
      </c>
      <c r="BH135" s="623">
        <f t="shared" si="196"/>
        <v>1300</v>
      </c>
      <c r="BI135" s="623">
        <f t="shared" si="197"/>
        <v>1300</v>
      </c>
      <c r="BJ135" s="623">
        <f t="shared" si="198"/>
        <v>1300</v>
      </c>
      <c r="BK135" s="623">
        <f t="shared" si="199"/>
        <v>1300</v>
      </c>
      <c r="BL135" s="623">
        <f t="shared" si="200"/>
        <v>1300</v>
      </c>
      <c r="BM135" s="623">
        <f t="shared" si="201"/>
        <v>1300</v>
      </c>
      <c r="BN135" s="623">
        <f t="shared" si="202"/>
        <v>1300</v>
      </c>
      <c r="BO135" s="623">
        <f t="shared" si="203"/>
        <v>1300</v>
      </c>
      <c r="BP135" s="623">
        <f t="shared" si="204"/>
        <v>1300</v>
      </c>
      <c r="BQ135" s="623">
        <f t="shared" si="205"/>
        <v>1300</v>
      </c>
      <c r="BR135" s="623">
        <f t="shared" si="206"/>
        <v>1300</v>
      </c>
      <c r="BS135" s="1281">
        <f t="shared" si="207"/>
        <v>1300</v>
      </c>
      <c r="BT135" s="1281">
        <f t="shared" si="208"/>
        <v>1300</v>
      </c>
      <c r="BU135" s="1281">
        <f t="shared" si="209"/>
        <v>1300</v>
      </c>
      <c r="BV135" s="1281">
        <f t="shared" si="210"/>
        <v>1300</v>
      </c>
      <c r="BW135" s="1281">
        <f t="shared" si="211"/>
        <v>1300</v>
      </c>
      <c r="BX135" s="1281">
        <f t="shared" si="212"/>
        <v>1300</v>
      </c>
      <c r="BY135" s="1281">
        <f t="shared" si="213"/>
        <v>1300</v>
      </c>
      <c r="BZ135" s="1281">
        <f t="shared" si="214"/>
        <v>1300</v>
      </c>
      <c r="CA135" s="1281">
        <f t="shared" si="215"/>
        <v>1300</v>
      </c>
      <c r="CB135" s="1281">
        <f t="shared" si="216"/>
        <v>1300</v>
      </c>
      <c r="CC135" s="1281">
        <f t="shared" si="217"/>
        <v>1300</v>
      </c>
      <c r="CD135" s="1281">
        <f t="shared" si="218"/>
        <v>1300</v>
      </c>
      <c r="CE135" s="623">
        <f t="shared" si="219"/>
        <v>1300</v>
      </c>
      <c r="CF135" s="623">
        <f t="shared" si="220"/>
        <v>1300</v>
      </c>
      <c r="CG135" s="623">
        <f t="shared" si="221"/>
        <v>1300</v>
      </c>
      <c r="CH135" s="623">
        <f t="shared" si="222"/>
        <v>1300</v>
      </c>
      <c r="CI135" s="623">
        <f t="shared" si="223"/>
        <v>1300</v>
      </c>
      <c r="CJ135" s="623">
        <f t="shared" si="224"/>
        <v>1300</v>
      </c>
      <c r="CK135" s="623">
        <f t="shared" si="225"/>
        <v>1300</v>
      </c>
      <c r="CL135" s="623">
        <f t="shared" si="226"/>
        <v>1300</v>
      </c>
      <c r="CM135" s="623">
        <f t="shared" si="227"/>
        <v>1300</v>
      </c>
      <c r="CN135" s="623">
        <f t="shared" si="228"/>
        <v>1300</v>
      </c>
      <c r="CO135" s="623">
        <f t="shared" si="229"/>
        <v>1300</v>
      </c>
      <c r="CP135" s="623">
        <f t="shared" si="230"/>
        <v>1300</v>
      </c>
      <c r="CQ135" s="1281">
        <f t="shared" si="231"/>
        <v>1300</v>
      </c>
      <c r="CR135" s="1281">
        <f t="shared" si="232"/>
        <v>1300</v>
      </c>
      <c r="CS135" s="1281">
        <f t="shared" si="233"/>
        <v>1300</v>
      </c>
      <c r="CT135" s="1281">
        <f t="shared" si="234"/>
        <v>1300</v>
      </c>
      <c r="CU135" s="1281">
        <f t="shared" si="235"/>
        <v>1300</v>
      </c>
      <c r="CV135" s="1281">
        <f t="shared" si="236"/>
        <v>1300</v>
      </c>
      <c r="CW135" s="1281">
        <f t="shared" si="237"/>
        <v>1300</v>
      </c>
      <c r="CX135" s="1281">
        <f t="shared" si="238"/>
        <v>1300</v>
      </c>
      <c r="CY135" s="1281">
        <f t="shared" si="239"/>
        <v>1300</v>
      </c>
      <c r="CZ135" s="1281">
        <f t="shared" si="240"/>
        <v>1300</v>
      </c>
      <c r="DA135" s="1281">
        <f t="shared" si="241"/>
        <v>1300</v>
      </c>
      <c r="DB135" s="1281">
        <f t="shared" si="242"/>
        <v>1300</v>
      </c>
      <c r="DC135" s="623">
        <f t="shared" si="243"/>
        <v>1300</v>
      </c>
      <c r="DD135" s="623">
        <f t="shared" si="244"/>
        <v>1300</v>
      </c>
      <c r="DE135" s="623">
        <f t="shared" si="245"/>
        <v>1300</v>
      </c>
      <c r="DF135" s="623">
        <f t="shared" si="246"/>
        <v>1300</v>
      </c>
      <c r="DG135" s="623">
        <f t="shared" si="247"/>
        <v>1300</v>
      </c>
      <c r="DH135" s="623">
        <f t="shared" si="248"/>
        <v>1300</v>
      </c>
      <c r="DI135" s="623">
        <f t="shared" si="249"/>
        <v>1300</v>
      </c>
      <c r="DJ135" s="623">
        <f t="shared" si="250"/>
        <v>1300</v>
      </c>
      <c r="DK135" s="623">
        <f t="shared" si="251"/>
        <v>1300</v>
      </c>
      <c r="DL135" s="623">
        <f t="shared" si="252"/>
        <v>1300</v>
      </c>
      <c r="DM135" s="623">
        <f t="shared" si="253"/>
        <v>1300</v>
      </c>
      <c r="DN135" s="623">
        <f t="shared" si="254"/>
        <v>1300</v>
      </c>
      <c r="DO135" s="1281">
        <f t="shared" si="255"/>
        <v>1300</v>
      </c>
      <c r="DP135" s="1281">
        <f t="shared" si="256"/>
        <v>1300</v>
      </c>
      <c r="DQ135" s="1281">
        <f t="shared" si="257"/>
        <v>1300</v>
      </c>
      <c r="DR135" s="1281">
        <f t="shared" si="258"/>
        <v>1300</v>
      </c>
      <c r="DS135" s="1281">
        <f t="shared" si="259"/>
        <v>1300</v>
      </c>
      <c r="DT135" s="1281">
        <f t="shared" si="260"/>
        <v>1300</v>
      </c>
      <c r="DU135" s="1281">
        <f t="shared" si="261"/>
        <v>1300</v>
      </c>
      <c r="DV135" s="1281">
        <f t="shared" si="262"/>
        <v>1300</v>
      </c>
      <c r="DW135" s="1281">
        <f t="shared" si="263"/>
        <v>1300</v>
      </c>
      <c r="DX135" s="1281">
        <f t="shared" si="264"/>
        <v>1300</v>
      </c>
      <c r="DY135" s="1281">
        <f t="shared" si="265"/>
        <v>1300</v>
      </c>
      <c r="DZ135" s="1281">
        <f t="shared" si="266"/>
        <v>1300</v>
      </c>
      <c r="EA135" s="623">
        <f t="shared" si="267"/>
        <v>1300</v>
      </c>
      <c r="EB135" s="623">
        <f t="shared" si="268"/>
        <v>1300</v>
      </c>
      <c r="EC135" s="623">
        <f t="shared" si="269"/>
        <v>1300</v>
      </c>
      <c r="ED135" s="623">
        <f t="shared" si="270"/>
        <v>1300</v>
      </c>
      <c r="EE135" s="623">
        <f t="shared" si="271"/>
        <v>1300</v>
      </c>
      <c r="EF135" s="623">
        <f t="shared" si="272"/>
        <v>1300</v>
      </c>
      <c r="EG135" s="623">
        <f t="shared" si="273"/>
        <v>1300</v>
      </c>
      <c r="EH135" s="623">
        <f t="shared" si="274"/>
        <v>1300</v>
      </c>
      <c r="EI135" s="623">
        <f t="shared" si="275"/>
        <v>1300</v>
      </c>
      <c r="EJ135" s="623">
        <f t="shared" si="276"/>
        <v>1300</v>
      </c>
      <c r="EK135" s="623">
        <f t="shared" si="277"/>
        <v>1300</v>
      </c>
      <c r="EL135" s="623">
        <f t="shared" si="278"/>
        <v>1300</v>
      </c>
    </row>
    <row r="136" spans="1:142">
      <c r="A136" s="7" t="str">
        <f>IF('Rent Roll_RedIQ 1'!B129&gt;0,'Rent Roll_RedIQ 1'!B129,"")</f>
        <v>436</v>
      </c>
      <c r="B136" s="7" t="str">
        <f>IF('Rent Roll_RedIQ 1'!C129&gt;0,'Rent Roll_RedIQ 1'!C129,"")</f>
        <v>C1</v>
      </c>
      <c r="C136" s="614">
        <f>IF('Rent Roll_RedIQ 1'!K129&gt;0,'Rent Roll_RedIQ 1'!K129,0)</f>
        <v>1650</v>
      </c>
      <c r="D136" s="615">
        <f>IF('Rent Roll_RedIQ 1'!J129&gt;0,'Rent Roll_RedIQ 1'!J129,"")</f>
        <v>1800</v>
      </c>
      <c r="E136" s="624">
        <f t="shared" si="187"/>
        <v>9.0909090909090828E-2</v>
      </c>
      <c r="F136" s="194"/>
      <c r="G136" s="194"/>
      <c r="H136" s="616">
        <f t="shared" si="134"/>
        <v>1650</v>
      </c>
      <c r="I136" s="1200">
        <f>IF('Rent Roll_RedIQ 1'!S129&gt;0,'Rent Roll_RedIQ 1'!S129,Purchase_Date-1)</f>
        <v>45747</v>
      </c>
      <c r="J136" s="617">
        <f t="shared" si="135"/>
        <v>1650</v>
      </c>
      <c r="K136" s="1205">
        <f t="shared" si="136"/>
        <v>46112</v>
      </c>
      <c r="L136" s="618">
        <f t="shared" si="135"/>
        <v>1650</v>
      </c>
      <c r="M136" s="1208">
        <f t="shared" si="137"/>
        <v>46477</v>
      </c>
      <c r="N136" s="614">
        <f t="shared" si="188"/>
        <v>1650</v>
      </c>
      <c r="O136" s="614">
        <f t="shared" si="189"/>
        <v>1650</v>
      </c>
      <c r="P136" s="614">
        <f t="shared" si="190"/>
        <v>1650</v>
      </c>
      <c r="Q136" s="614">
        <f t="shared" si="191"/>
        <v>1650</v>
      </c>
      <c r="R136" s="614">
        <f t="shared" si="192"/>
        <v>1650</v>
      </c>
      <c r="S136" s="614">
        <f t="shared" si="193"/>
        <v>1650</v>
      </c>
      <c r="T136" s="614">
        <f t="shared" si="194"/>
        <v>1650</v>
      </c>
      <c r="U136" s="619"/>
      <c r="V136" s="614"/>
      <c r="W136" s="620">
        <f t="shared" si="282"/>
        <v>1650</v>
      </c>
      <c r="X136" s="620">
        <f t="shared" si="282"/>
        <v>1650</v>
      </c>
      <c r="Y136" s="620">
        <f t="shared" si="282"/>
        <v>1650</v>
      </c>
      <c r="Z136" s="620">
        <f t="shared" si="282"/>
        <v>1650</v>
      </c>
      <c r="AA136" s="620">
        <f t="shared" si="282"/>
        <v>1650</v>
      </c>
      <c r="AB136" s="620">
        <f t="shared" si="282"/>
        <v>1650</v>
      </c>
      <c r="AC136" s="620">
        <f t="shared" si="282"/>
        <v>1650</v>
      </c>
      <c r="AD136" s="620">
        <f t="shared" si="282"/>
        <v>1650</v>
      </c>
      <c r="AE136" s="620">
        <f t="shared" si="282"/>
        <v>1650</v>
      </c>
      <c r="AF136" s="620">
        <f t="shared" si="282"/>
        <v>1650</v>
      </c>
      <c r="AG136" s="620">
        <f t="shared" si="282"/>
        <v>1650</v>
      </c>
      <c r="AH136" s="620">
        <f t="shared" si="282"/>
        <v>1650</v>
      </c>
      <c r="AI136" s="621">
        <f t="shared" si="174"/>
        <v>1650</v>
      </c>
      <c r="AJ136" s="621">
        <f t="shared" ref="AJ136:AP136" si="286">IF($K136&gt;=AJ$11,$H136,$J136)</f>
        <v>1650</v>
      </c>
      <c r="AK136" s="621">
        <f t="shared" si="286"/>
        <v>1650</v>
      </c>
      <c r="AL136" s="621">
        <f t="shared" si="286"/>
        <v>1650</v>
      </c>
      <c r="AM136" s="621">
        <f t="shared" si="286"/>
        <v>1650</v>
      </c>
      <c r="AN136" s="621">
        <f t="shared" si="286"/>
        <v>1650</v>
      </c>
      <c r="AO136" s="621">
        <f t="shared" si="286"/>
        <v>1650</v>
      </c>
      <c r="AP136" s="621">
        <f t="shared" si="286"/>
        <v>1650</v>
      </c>
      <c r="AQ136" s="621">
        <f t="shared" ref="AJ136:AT159" si="287">IF($K136&gt;=AQ$11,$H136,$J136)</f>
        <v>1650</v>
      </c>
      <c r="AR136" s="621">
        <f t="shared" si="287"/>
        <v>1650</v>
      </c>
      <c r="AS136" s="621">
        <f t="shared" si="287"/>
        <v>1650</v>
      </c>
      <c r="AT136" s="621">
        <f t="shared" si="287"/>
        <v>1650</v>
      </c>
      <c r="AU136" s="622">
        <f t="shared" si="285"/>
        <v>1650</v>
      </c>
      <c r="AV136" s="622">
        <f t="shared" si="284"/>
        <v>1650</v>
      </c>
      <c r="AW136" s="622">
        <f t="shared" si="284"/>
        <v>1650</v>
      </c>
      <c r="AX136" s="622">
        <f t="shared" si="284"/>
        <v>1650</v>
      </c>
      <c r="AY136" s="622">
        <f t="shared" si="284"/>
        <v>1650</v>
      </c>
      <c r="AZ136" s="622">
        <f t="shared" si="284"/>
        <v>1650</v>
      </c>
      <c r="BA136" s="622">
        <f t="shared" si="284"/>
        <v>1650</v>
      </c>
      <c r="BB136" s="622">
        <f t="shared" si="284"/>
        <v>1650</v>
      </c>
      <c r="BC136" s="622">
        <f t="shared" si="284"/>
        <v>1650</v>
      </c>
      <c r="BD136" s="622">
        <f t="shared" si="284"/>
        <v>1650</v>
      </c>
      <c r="BE136" s="622">
        <f t="shared" si="284"/>
        <v>1650</v>
      </c>
      <c r="BF136" s="622">
        <f t="shared" si="284"/>
        <v>1650</v>
      </c>
      <c r="BG136" s="623">
        <f t="shared" si="195"/>
        <v>1650</v>
      </c>
      <c r="BH136" s="623">
        <f t="shared" si="196"/>
        <v>1650</v>
      </c>
      <c r="BI136" s="623">
        <f t="shared" si="197"/>
        <v>1650</v>
      </c>
      <c r="BJ136" s="623">
        <f t="shared" si="198"/>
        <v>1650</v>
      </c>
      <c r="BK136" s="623">
        <f t="shared" si="199"/>
        <v>1650</v>
      </c>
      <c r="BL136" s="623">
        <f t="shared" si="200"/>
        <v>1650</v>
      </c>
      <c r="BM136" s="623">
        <f t="shared" si="201"/>
        <v>1650</v>
      </c>
      <c r="BN136" s="623">
        <f t="shared" si="202"/>
        <v>1650</v>
      </c>
      <c r="BO136" s="623">
        <f t="shared" si="203"/>
        <v>1650</v>
      </c>
      <c r="BP136" s="623">
        <f t="shared" si="204"/>
        <v>1650</v>
      </c>
      <c r="BQ136" s="623">
        <f t="shared" si="205"/>
        <v>1650</v>
      </c>
      <c r="BR136" s="623">
        <f t="shared" si="206"/>
        <v>1650</v>
      </c>
      <c r="BS136" s="1281">
        <f t="shared" si="207"/>
        <v>1650</v>
      </c>
      <c r="BT136" s="1281">
        <f t="shared" si="208"/>
        <v>1650</v>
      </c>
      <c r="BU136" s="1281">
        <f t="shared" si="209"/>
        <v>1650</v>
      </c>
      <c r="BV136" s="1281">
        <f t="shared" si="210"/>
        <v>1650</v>
      </c>
      <c r="BW136" s="1281">
        <f t="shared" si="211"/>
        <v>1650</v>
      </c>
      <c r="BX136" s="1281">
        <f t="shared" si="212"/>
        <v>1650</v>
      </c>
      <c r="BY136" s="1281">
        <f t="shared" si="213"/>
        <v>1650</v>
      </c>
      <c r="BZ136" s="1281">
        <f t="shared" si="214"/>
        <v>1650</v>
      </c>
      <c r="CA136" s="1281">
        <f t="shared" si="215"/>
        <v>1650</v>
      </c>
      <c r="CB136" s="1281">
        <f t="shared" si="216"/>
        <v>1650</v>
      </c>
      <c r="CC136" s="1281">
        <f t="shared" si="217"/>
        <v>1650</v>
      </c>
      <c r="CD136" s="1281">
        <f t="shared" si="218"/>
        <v>1650</v>
      </c>
      <c r="CE136" s="623">
        <f t="shared" si="219"/>
        <v>1650</v>
      </c>
      <c r="CF136" s="623">
        <f t="shared" si="220"/>
        <v>1650</v>
      </c>
      <c r="CG136" s="623">
        <f t="shared" si="221"/>
        <v>1650</v>
      </c>
      <c r="CH136" s="623">
        <f t="shared" si="222"/>
        <v>1650</v>
      </c>
      <c r="CI136" s="623">
        <f t="shared" si="223"/>
        <v>1650</v>
      </c>
      <c r="CJ136" s="623">
        <f t="shared" si="224"/>
        <v>1650</v>
      </c>
      <c r="CK136" s="623">
        <f t="shared" si="225"/>
        <v>1650</v>
      </c>
      <c r="CL136" s="623">
        <f t="shared" si="226"/>
        <v>1650</v>
      </c>
      <c r="CM136" s="623">
        <f t="shared" si="227"/>
        <v>1650</v>
      </c>
      <c r="CN136" s="623">
        <f t="shared" si="228"/>
        <v>1650</v>
      </c>
      <c r="CO136" s="623">
        <f t="shared" si="229"/>
        <v>1650</v>
      </c>
      <c r="CP136" s="623">
        <f t="shared" si="230"/>
        <v>1650</v>
      </c>
      <c r="CQ136" s="1281">
        <f t="shared" si="231"/>
        <v>1650</v>
      </c>
      <c r="CR136" s="1281">
        <f t="shared" si="232"/>
        <v>1650</v>
      </c>
      <c r="CS136" s="1281">
        <f t="shared" si="233"/>
        <v>1650</v>
      </c>
      <c r="CT136" s="1281">
        <f t="shared" si="234"/>
        <v>1650</v>
      </c>
      <c r="CU136" s="1281">
        <f t="shared" si="235"/>
        <v>1650</v>
      </c>
      <c r="CV136" s="1281">
        <f t="shared" si="236"/>
        <v>1650</v>
      </c>
      <c r="CW136" s="1281">
        <f t="shared" si="237"/>
        <v>1650</v>
      </c>
      <c r="CX136" s="1281">
        <f t="shared" si="238"/>
        <v>1650</v>
      </c>
      <c r="CY136" s="1281">
        <f t="shared" si="239"/>
        <v>1650</v>
      </c>
      <c r="CZ136" s="1281">
        <f t="shared" si="240"/>
        <v>1650</v>
      </c>
      <c r="DA136" s="1281">
        <f t="shared" si="241"/>
        <v>1650</v>
      </c>
      <c r="DB136" s="1281">
        <f t="shared" si="242"/>
        <v>1650</v>
      </c>
      <c r="DC136" s="623">
        <f t="shared" si="243"/>
        <v>1650</v>
      </c>
      <c r="DD136" s="623">
        <f t="shared" si="244"/>
        <v>1650</v>
      </c>
      <c r="DE136" s="623">
        <f t="shared" si="245"/>
        <v>1650</v>
      </c>
      <c r="DF136" s="623">
        <f t="shared" si="246"/>
        <v>1650</v>
      </c>
      <c r="DG136" s="623">
        <f t="shared" si="247"/>
        <v>1650</v>
      </c>
      <c r="DH136" s="623">
        <f t="shared" si="248"/>
        <v>1650</v>
      </c>
      <c r="DI136" s="623">
        <f t="shared" si="249"/>
        <v>1650</v>
      </c>
      <c r="DJ136" s="623">
        <f t="shared" si="250"/>
        <v>1650</v>
      </c>
      <c r="DK136" s="623">
        <f t="shared" si="251"/>
        <v>1650</v>
      </c>
      <c r="DL136" s="623">
        <f t="shared" si="252"/>
        <v>1650</v>
      </c>
      <c r="DM136" s="623">
        <f t="shared" si="253"/>
        <v>1650</v>
      </c>
      <c r="DN136" s="623">
        <f t="shared" si="254"/>
        <v>1650</v>
      </c>
      <c r="DO136" s="1281">
        <f t="shared" si="255"/>
        <v>1650</v>
      </c>
      <c r="DP136" s="1281">
        <f t="shared" si="256"/>
        <v>1650</v>
      </c>
      <c r="DQ136" s="1281">
        <f t="shared" si="257"/>
        <v>1650</v>
      </c>
      <c r="DR136" s="1281">
        <f t="shared" si="258"/>
        <v>1650</v>
      </c>
      <c r="DS136" s="1281">
        <f t="shared" si="259"/>
        <v>1650</v>
      </c>
      <c r="DT136" s="1281">
        <f t="shared" si="260"/>
        <v>1650</v>
      </c>
      <c r="DU136" s="1281">
        <f t="shared" si="261"/>
        <v>1650</v>
      </c>
      <c r="DV136" s="1281">
        <f t="shared" si="262"/>
        <v>1650</v>
      </c>
      <c r="DW136" s="1281">
        <f t="shared" si="263"/>
        <v>1650</v>
      </c>
      <c r="DX136" s="1281">
        <f t="shared" si="264"/>
        <v>1650</v>
      </c>
      <c r="DY136" s="1281">
        <f t="shared" si="265"/>
        <v>1650</v>
      </c>
      <c r="DZ136" s="1281">
        <f t="shared" si="266"/>
        <v>1650</v>
      </c>
      <c r="EA136" s="623">
        <f t="shared" si="267"/>
        <v>1650</v>
      </c>
      <c r="EB136" s="623">
        <f t="shared" si="268"/>
        <v>1650</v>
      </c>
      <c r="EC136" s="623">
        <f t="shared" si="269"/>
        <v>1650</v>
      </c>
      <c r="ED136" s="623">
        <f t="shared" si="270"/>
        <v>1650</v>
      </c>
      <c r="EE136" s="623">
        <f t="shared" si="271"/>
        <v>1650</v>
      </c>
      <c r="EF136" s="623">
        <f t="shared" si="272"/>
        <v>1650</v>
      </c>
      <c r="EG136" s="623">
        <f t="shared" si="273"/>
        <v>1650</v>
      </c>
      <c r="EH136" s="623">
        <f t="shared" si="274"/>
        <v>1650</v>
      </c>
      <c r="EI136" s="623">
        <f t="shared" si="275"/>
        <v>1650</v>
      </c>
      <c r="EJ136" s="623">
        <f t="shared" si="276"/>
        <v>1650</v>
      </c>
      <c r="EK136" s="623">
        <f t="shared" si="277"/>
        <v>1650</v>
      </c>
      <c r="EL136" s="623">
        <f t="shared" si="278"/>
        <v>1650</v>
      </c>
    </row>
    <row r="137" spans="1:142">
      <c r="A137" s="7" t="str">
        <f>IF('Rent Roll_RedIQ 1'!B130&gt;0,'Rent Roll_RedIQ 1'!B130,"")</f>
        <v>717</v>
      </c>
      <c r="B137" s="7" t="str">
        <f>IF('Rent Roll_RedIQ 1'!C130&gt;0,'Rent Roll_RedIQ 1'!C130,"")</f>
        <v>A1</v>
      </c>
      <c r="C137" s="614">
        <f>IF('Rent Roll_RedIQ 1'!K130&gt;0,'Rent Roll_RedIQ 1'!K130,0)</f>
        <v>1200</v>
      </c>
      <c r="D137" s="615">
        <f>IF('Rent Roll_RedIQ 1'!J130&gt;0,'Rent Roll_RedIQ 1'!J130,"")</f>
        <v>1200</v>
      </c>
      <c r="E137" s="624">
        <f t="shared" si="187"/>
        <v>0</v>
      </c>
      <c r="F137" s="194"/>
      <c r="G137" s="194"/>
      <c r="H137" s="616">
        <f t="shared" si="134"/>
        <v>1200</v>
      </c>
      <c r="I137" s="1200">
        <f>IF('Rent Roll_RedIQ 1'!S130&gt;0,'Rent Roll_RedIQ 1'!S130,Purchase_Date-1)</f>
        <v>45747</v>
      </c>
      <c r="J137" s="617">
        <f t="shared" si="135"/>
        <v>1200</v>
      </c>
      <c r="K137" s="1205">
        <f t="shared" si="136"/>
        <v>46112</v>
      </c>
      <c r="L137" s="618">
        <f t="shared" si="135"/>
        <v>1200</v>
      </c>
      <c r="M137" s="1208">
        <f t="shared" si="137"/>
        <v>46477</v>
      </c>
      <c r="N137" s="614">
        <f t="shared" si="188"/>
        <v>1200</v>
      </c>
      <c r="O137" s="614">
        <f t="shared" si="189"/>
        <v>1200</v>
      </c>
      <c r="P137" s="614">
        <f t="shared" si="190"/>
        <v>1200</v>
      </c>
      <c r="Q137" s="614">
        <f t="shared" si="191"/>
        <v>1200</v>
      </c>
      <c r="R137" s="614">
        <f t="shared" si="192"/>
        <v>1200</v>
      </c>
      <c r="S137" s="614">
        <f t="shared" si="193"/>
        <v>1200</v>
      </c>
      <c r="T137" s="614">
        <f t="shared" si="194"/>
        <v>1200</v>
      </c>
      <c r="U137" s="619"/>
      <c r="V137" s="614"/>
      <c r="W137" s="620">
        <f t="shared" si="282"/>
        <v>1200</v>
      </c>
      <c r="X137" s="620">
        <f t="shared" si="282"/>
        <v>1200</v>
      </c>
      <c r="Y137" s="620">
        <f t="shared" si="282"/>
        <v>1200</v>
      </c>
      <c r="Z137" s="620">
        <f t="shared" si="282"/>
        <v>1200</v>
      </c>
      <c r="AA137" s="620">
        <f t="shared" si="282"/>
        <v>1200</v>
      </c>
      <c r="AB137" s="620">
        <f t="shared" si="282"/>
        <v>1200</v>
      </c>
      <c r="AC137" s="620">
        <f t="shared" si="282"/>
        <v>1200</v>
      </c>
      <c r="AD137" s="620">
        <f t="shared" si="282"/>
        <v>1200</v>
      </c>
      <c r="AE137" s="620">
        <f t="shared" si="282"/>
        <v>1200</v>
      </c>
      <c r="AF137" s="620">
        <f t="shared" si="282"/>
        <v>1200</v>
      </c>
      <c r="AG137" s="620">
        <f t="shared" si="282"/>
        <v>1200</v>
      </c>
      <c r="AH137" s="620">
        <f t="shared" si="282"/>
        <v>1200</v>
      </c>
      <c r="AI137" s="621">
        <f t="shared" si="174"/>
        <v>1200</v>
      </c>
      <c r="AJ137" s="621">
        <f t="shared" si="287"/>
        <v>1200</v>
      </c>
      <c r="AK137" s="621">
        <f t="shared" si="287"/>
        <v>1200</v>
      </c>
      <c r="AL137" s="621">
        <f t="shared" si="287"/>
        <v>1200</v>
      </c>
      <c r="AM137" s="621">
        <f t="shared" si="287"/>
        <v>1200</v>
      </c>
      <c r="AN137" s="621">
        <f t="shared" si="287"/>
        <v>1200</v>
      </c>
      <c r="AO137" s="621">
        <f t="shared" si="287"/>
        <v>1200</v>
      </c>
      <c r="AP137" s="621">
        <f t="shared" si="287"/>
        <v>1200</v>
      </c>
      <c r="AQ137" s="621">
        <f t="shared" si="287"/>
        <v>1200</v>
      </c>
      <c r="AR137" s="621">
        <f t="shared" si="287"/>
        <v>1200</v>
      </c>
      <c r="AS137" s="621">
        <f t="shared" si="287"/>
        <v>1200</v>
      </c>
      <c r="AT137" s="621">
        <f t="shared" si="287"/>
        <v>1200</v>
      </c>
      <c r="AU137" s="622">
        <f t="shared" si="285"/>
        <v>1200</v>
      </c>
      <c r="AV137" s="622">
        <f t="shared" si="284"/>
        <v>1200</v>
      </c>
      <c r="AW137" s="622">
        <f t="shared" si="284"/>
        <v>1200</v>
      </c>
      <c r="AX137" s="622">
        <f t="shared" si="284"/>
        <v>1200</v>
      </c>
      <c r="AY137" s="622">
        <f t="shared" si="284"/>
        <v>1200</v>
      </c>
      <c r="AZ137" s="622">
        <f t="shared" si="284"/>
        <v>1200</v>
      </c>
      <c r="BA137" s="622">
        <f t="shared" si="284"/>
        <v>1200</v>
      </c>
      <c r="BB137" s="622">
        <f t="shared" si="284"/>
        <v>1200</v>
      </c>
      <c r="BC137" s="622">
        <f t="shared" si="284"/>
        <v>1200</v>
      </c>
      <c r="BD137" s="622">
        <f t="shared" si="284"/>
        <v>1200</v>
      </c>
      <c r="BE137" s="622">
        <f t="shared" si="284"/>
        <v>1200</v>
      </c>
      <c r="BF137" s="622">
        <f t="shared" si="284"/>
        <v>1200</v>
      </c>
      <c r="BG137" s="623">
        <f t="shared" si="195"/>
        <v>1200</v>
      </c>
      <c r="BH137" s="623">
        <f t="shared" si="196"/>
        <v>1200</v>
      </c>
      <c r="BI137" s="623">
        <f t="shared" si="197"/>
        <v>1200</v>
      </c>
      <c r="BJ137" s="623">
        <f t="shared" si="198"/>
        <v>1200</v>
      </c>
      <c r="BK137" s="623">
        <f t="shared" si="199"/>
        <v>1200</v>
      </c>
      <c r="BL137" s="623">
        <f t="shared" si="200"/>
        <v>1200</v>
      </c>
      <c r="BM137" s="623">
        <f t="shared" si="201"/>
        <v>1200</v>
      </c>
      <c r="BN137" s="623">
        <f t="shared" si="202"/>
        <v>1200</v>
      </c>
      <c r="BO137" s="623">
        <f t="shared" si="203"/>
        <v>1200</v>
      </c>
      <c r="BP137" s="623">
        <f t="shared" si="204"/>
        <v>1200</v>
      </c>
      <c r="BQ137" s="623">
        <f t="shared" si="205"/>
        <v>1200</v>
      </c>
      <c r="BR137" s="623">
        <f t="shared" si="206"/>
        <v>1200</v>
      </c>
      <c r="BS137" s="1281">
        <f t="shared" si="207"/>
        <v>1200</v>
      </c>
      <c r="BT137" s="1281">
        <f t="shared" si="208"/>
        <v>1200</v>
      </c>
      <c r="BU137" s="1281">
        <f t="shared" si="209"/>
        <v>1200</v>
      </c>
      <c r="BV137" s="1281">
        <f t="shared" si="210"/>
        <v>1200</v>
      </c>
      <c r="BW137" s="1281">
        <f t="shared" si="211"/>
        <v>1200</v>
      </c>
      <c r="BX137" s="1281">
        <f t="shared" si="212"/>
        <v>1200</v>
      </c>
      <c r="BY137" s="1281">
        <f t="shared" si="213"/>
        <v>1200</v>
      </c>
      <c r="BZ137" s="1281">
        <f t="shared" si="214"/>
        <v>1200</v>
      </c>
      <c r="CA137" s="1281">
        <f t="shared" si="215"/>
        <v>1200</v>
      </c>
      <c r="CB137" s="1281">
        <f t="shared" si="216"/>
        <v>1200</v>
      </c>
      <c r="CC137" s="1281">
        <f t="shared" si="217"/>
        <v>1200</v>
      </c>
      <c r="CD137" s="1281">
        <f t="shared" si="218"/>
        <v>1200</v>
      </c>
      <c r="CE137" s="623">
        <f t="shared" si="219"/>
        <v>1200</v>
      </c>
      <c r="CF137" s="623">
        <f t="shared" si="220"/>
        <v>1200</v>
      </c>
      <c r="CG137" s="623">
        <f t="shared" si="221"/>
        <v>1200</v>
      </c>
      <c r="CH137" s="623">
        <f t="shared" si="222"/>
        <v>1200</v>
      </c>
      <c r="CI137" s="623">
        <f t="shared" si="223"/>
        <v>1200</v>
      </c>
      <c r="CJ137" s="623">
        <f t="shared" si="224"/>
        <v>1200</v>
      </c>
      <c r="CK137" s="623">
        <f t="shared" si="225"/>
        <v>1200</v>
      </c>
      <c r="CL137" s="623">
        <f t="shared" si="226"/>
        <v>1200</v>
      </c>
      <c r="CM137" s="623">
        <f t="shared" si="227"/>
        <v>1200</v>
      </c>
      <c r="CN137" s="623">
        <f t="shared" si="228"/>
        <v>1200</v>
      </c>
      <c r="CO137" s="623">
        <f t="shared" si="229"/>
        <v>1200</v>
      </c>
      <c r="CP137" s="623">
        <f t="shared" si="230"/>
        <v>1200</v>
      </c>
      <c r="CQ137" s="1281">
        <f t="shared" si="231"/>
        <v>1200</v>
      </c>
      <c r="CR137" s="1281">
        <f t="shared" si="232"/>
        <v>1200</v>
      </c>
      <c r="CS137" s="1281">
        <f t="shared" si="233"/>
        <v>1200</v>
      </c>
      <c r="CT137" s="1281">
        <f t="shared" si="234"/>
        <v>1200</v>
      </c>
      <c r="CU137" s="1281">
        <f t="shared" si="235"/>
        <v>1200</v>
      </c>
      <c r="CV137" s="1281">
        <f t="shared" si="236"/>
        <v>1200</v>
      </c>
      <c r="CW137" s="1281">
        <f t="shared" si="237"/>
        <v>1200</v>
      </c>
      <c r="CX137" s="1281">
        <f t="shared" si="238"/>
        <v>1200</v>
      </c>
      <c r="CY137" s="1281">
        <f t="shared" si="239"/>
        <v>1200</v>
      </c>
      <c r="CZ137" s="1281">
        <f t="shared" si="240"/>
        <v>1200</v>
      </c>
      <c r="DA137" s="1281">
        <f t="shared" si="241"/>
        <v>1200</v>
      </c>
      <c r="DB137" s="1281">
        <f t="shared" si="242"/>
        <v>1200</v>
      </c>
      <c r="DC137" s="623">
        <f t="shared" si="243"/>
        <v>1200</v>
      </c>
      <c r="DD137" s="623">
        <f t="shared" si="244"/>
        <v>1200</v>
      </c>
      <c r="DE137" s="623">
        <f t="shared" si="245"/>
        <v>1200</v>
      </c>
      <c r="DF137" s="623">
        <f t="shared" si="246"/>
        <v>1200</v>
      </c>
      <c r="DG137" s="623">
        <f t="shared" si="247"/>
        <v>1200</v>
      </c>
      <c r="DH137" s="623">
        <f t="shared" si="248"/>
        <v>1200</v>
      </c>
      <c r="DI137" s="623">
        <f t="shared" si="249"/>
        <v>1200</v>
      </c>
      <c r="DJ137" s="623">
        <f t="shared" si="250"/>
        <v>1200</v>
      </c>
      <c r="DK137" s="623">
        <f t="shared" si="251"/>
        <v>1200</v>
      </c>
      <c r="DL137" s="623">
        <f t="shared" si="252"/>
        <v>1200</v>
      </c>
      <c r="DM137" s="623">
        <f t="shared" si="253"/>
        <v>1200</v>
      </c>
      <c r="DN137" s="623">
        <f t="shared" si="254"/>
        <v>1200</v>
      </c>
      <c r="DO137" s="1281">
        <f t="shared" si="255"/>
        <v>1200</v>
      </c>
      <c r="DP137" s="1281">
        <f t="shared" si="256"/>
        <v>1200</v>
      </c>
      <c r="DQ137" s="1281">
        <f t="shared" si="257"/>
        <v>1200</v>
      </c>
      <c r="DR137" s="1281">
        <f t="shared" si="258"/>
        <v>1200</v>
      </c>
      <c r="DS137" s="1281">
        <f t="shared" si="259"/>
        <v>1200</v>
      </c>
      <c r="DT137" s="1281">
        <f t="shared" si="260"/>
        <v>1200</v>
      </c>
      <c r="DU137" s="1281">
        <f t="shared" si="261"/>
        <v>1200</v>
      </c>
      <c r="DV137" s="1281">
        <f t="shared" si="262"/>
        <v>1200</v>
      </c>
      <c r="DW137" s="1281">
        <f t="shared" si="263"/>
        <v>1200</v>
      </c>
      <c r="DX137" s="1281">
        <f t="shared" si="264"/>
        <v>1200</v>
      </c>
      <c r="DY137" s="1281">
        <f t="shared" si="265"/>
        <v>1200</v>
      </c>
      <c r="DZ137" s="1281">
        <f t="shared" si="266"/>
        <v>1200</v>
      </c>
      <c r="EA137" s="623">
        <f t="shared" si="267"/>
        <v>1200</v>
      </c>
      <c r="EB137" s="623">
        <f t="shared" si="268"/>
        <v>1200</v>
      </c>
      <c r="EC137" s="623">
        <f t="shared" si="269"/>
        <v>1200</v>
      </c>
      <c r="ED137" s="623">
        <f t="shared" si="270"/>
        <v>1200</v>
      </c>
      <c r="EE137" s="623">
        <f t="shared" si="271"/>
        <v>1200</v>
      </c>
      <c r="EF137" s="623">
        <f t="shared" si="272"/>
        <v>1200</v>
      </c>
      <c r="EG137" s="623">
        <f t="shared" si="273"/>
        <v>1200</v>
      </c>
      <c r="EH137" s="623">
        <f t="shared" si="274"/>
        <v>1200</v>
      </c>
      <c r="EI137" s="623">
        <f t="shared" si="275"/>
        <v>1200</v>
      </c>
      <c r="EJ137" s="623">
        <f t="shared" si="276"/>
        <v>1200</v>
      </c>
      <c r="EK137" s="623">
        <f t="shared" si="277"/>
        <v>1200</v>
      </c>
      <c r="EL137" s="623">
        <f t="shared" si="278"/>
        <v>1200</v>
      </c>
    </row>
    <row r="138" spans="1:142">
      <c r="A138" s="7" t="str">
        <f>IF('Rent Roll_RedIQ 1'!B131&gt;0,'Rent Roll_RedIQ 1'!B131,"")</f>
        <v>727</v>
      </c>
      <c r="B138" s="7" t="str">
        <f>IF('Rent Roll_RedIQ 1'!C131&gt;0,'Rent Roll_RedIQ 1'!C131,"")</f>
        <v>A1</v>
      </c>
      <c r="C138" s="614">
        <f>IF('Rent Roll_RedIQ 1'!K131&gt;0,'Rent Roll_RedIQ 1'!K131,0)</f>
        <v>1200</v>
      </c>
      <c r="D138" s="615">
        <f>IF('Rent Roll_RedIQ 1'!J131&gt;0,'Rent Roll_RedIQ 1'!J131,"")</f>
        <v>1200</v>
      </c>
      <c r="E138" s="624">
        <f t="shared" si="187"/>
        <v>0</v>
      </c>
      <c r="F138" s="194"/>
      <c r="G138" s="194"/>
      <c r="H138" s="616">
        <f t="shared" si="134"/>
        <v>1200</v>
      </c>
      <c r="I138" s="1200">
        <f>IF('Rent Roll_RedIQ 1'!S131&gt;0,'Rent Roll_RedIQ 1'!S131,Purchase_Date-1)</f>
        <v>45747</v>
      </c>
      <c r="J138" s="617">
        <f t="shared" si="135"/>
        <v>1200</v>
      </c>
      <c r="K138" s="1205">
        <f t="shared" si="136"/>
        <v>46112</v>
      </c>
      <c r="L138" s="618">
        <f t="shared" si="135"/>
        <v>1200</v>
      </c>
      <c r="M138" s="1208">
        <f t="shared" si="137"/>
        <v>46477</v>
      </c>
      <c r="N138" s="614">
        <f t="shared" si="188"/>
        <v>1200</v>
      </c>
      <c r="O138" s="614">
        <f t="shared" si="189"/>
        <v>1200</v>
      </c>
      <c r="P138" s="614">
        <f t="shared" si="190"/>
        <v>1200</v>
      </c>
      <c r="Q138" s="614">
        <f t="shared" si="191"/>
        <v>1200</v>
      </c>
      <c r="R138" s="614">
        <f t="shared" si="192"/>
        <v>1200</v>
      </c>
      <c r="S138" s="614">
        <f t="shared" si="193"/>
        <v>1200</v>
      </c>
      <c r="T138" s="614">
        <f t="shared" si="194"/>
        <v>1200</v>
      </c>
      <c r="U138" s="619"/>
      <c r="V138" s="614"/>
      <c r="W138" s="620">
        <f t="shared" si="282"/>
        <v>1200</v>
      </c>
      <c r="X138" s="620">
        <f t="shared" si="282"/>
        <v>1200</v>
      </c>
      <c r="Y138" s="620">
        <f t="shared" si="282"/>
        <v>1200</v>
      </c>
      <c r="Z138" s="620">
        <f t="shared" si="282"/>
        <v>1200</v>
      </c>
      <c r="AA138" s="620">
        <f t="shared" si="282"/>
        <v>1200</v>
      </c>
      <c r="AB138" s="620">
        <f t="shared" si="282"/>
        <v>1200</v>
      </c>
      <c r="AC138" s="620">
        <f t="shared" si="282"/>
        <v>1200</v>
      </c>
      <c r="AD138" s="620">
        <f t="shared" si="282"/>
        <v>1200</v>
      </c>
      <c r="AE138" s="620">
        <f t="shared" si="282"/>
        <v>1200</v>
      </c>
      <c r="AF138" s="620">
        <f t="shared" si="282"/>
        <v>1200</v>
      </c>
      <c r="AG138" s="620">
        <f t="shared" si="282"/>
        <v>1200</v>
      </c>
      <c r="AH138" s="620">
        <f t="shared" si="282"/>
        <v>1200</v>
      </c>
      <c r="AI138" s="621">
        <f t="shared" si="174"/>
        <v>1200</v>
      </c>
      <c r="AJ138" s="621">
        <f t="shared" si="287"/>
        <v>1200</v>
      </c>
      <c r="AK138" s="621">
        <f t="shared" si="287"/>
        <v>1200</v>
      </c>
      <c r="AL138" s="621">
        <f t="shared" si="287"/>
        <v>1200</v>
      </c>
      <c r="AM138" s="621">
        <f t="shared" si="287"/>
        <v>1200</v>
      </c>
      <c r="AN138" s="621">
        <f t="shared" si="287"/>
        <v>1200</v>
      </c>
      <c r="AO138" s="621">
        <f t="shared" si="287"/>
        <v>1200</v>
      </c>
      <c r="AP138" s="621">
        <f t="shared" si="287"/>
        <v>1200</v>
      </c>
      <c r="AQ138" s="621">
        <f t="shared" si="287"/>
        <v>1200</v>
      </c>
      <c r="AR138" s="621">
        <f t="shared" si="287"/>
        <v>1200</v>
      </c>
      <c r="AS138" s="621">
        <f t="shared" si="287"/>
        <v>1200</v>
      </c>
      <c r="AT138" s="621">
        <f t="shared" si="287"/>
        <v>1200</v>
      </c>
      <c r="AU138" s="622">
        <f t="shared" si="285"/>
        <v>1200</v>
      </c>
      <c r="AV138" s="622">
        <f t="shared" si="284"/>
        <v>1200</v>
      </c>
      <c r="AW138" s="622">
        <f t="shared" si="284"/>
        <v>1200</v>
      </c>
      <c r="AX138" s="622">
        <f t="shared" si="284"/>
        <v>1200</v>
      </c>
      <c r="AY138" s="622">
        <f t="shared" si="284"/>
        <v>1200</v>
      </c>
      <c r="AZ138" s="622">
        <f t="shared" si="284"/>
        <v>1200</v>
      </c>
      <c r="BA138" s="622">
        <f t="shared" si="284"/>
        <v>1200</v>
      </c>
      <c r="BB138" s="622">
        <f t="shared" si="284"/>
        <v>1200</v>
      </c>
      <c r="BC138" s="622">
        <f t="shared" si="284"/>
        <v>1200</v>
      </c>
      <c r="BD138" s="622">
        <f t="shared" si="284"/>
        <v>1200</v>
      </c>
      <c r="BE138" s="622">
        <f t="shared" si="284"/>
        <v>1200</v>
      </c>
      <c r="BF138" s="622">
        <f t="shared" si="284"/>
        <v>1200</v>
      </c>
      <c r="BG138" s="623">
        <f t="shared" si="195"/>
        <v>1200</v>
      </c>
      <c r="BH138" s="623">
        <f t="shared" si="196"/>
        <v>1200</v>
      </c>
      <c r="BI138" s="623">
        <f t="shared" si="197"/>
        <v>1200</v>
      </c>
      <c r="BJ138" s="623">
        <f t="shared" si="198"/>
        <v>1200</v>
      </c>
      <c r="BK138" s="623">
        <f t="shared" si="199"/>
        <v>1200</v>
      </c>
      <c r="BL138" s="623">
        <f t="shared" si="200"/>
        <v>1200</v>
      </c>
      <c r="BM138" s="623">
        <f t="shared" si="201"/>
        <v>1200</v>
      </c>
      <c r="BN138" s="623">
        <f t="shared" si="202"/>
        <v>1200</v>
      </c>
      <c r="BO138" s="623">
        <f t="shared" si="203"/>
        <v>1200</v>
      </c>
      <c r="BP138" s="623">
        <f t="shared" si="204"/>
        <v>1200</v>
      </c>
      <c r="BQ138" s="623">
        <f t="shared" si="205"/>
        <v>1200</v>
      </c>
      <c r="BR138" s="623">
        <f t="shared" si="206"/>
        <v>1200</v>
      </c>
      <c r="BS138" s="1281">
        <f t="shared" si="207"/>
        <v>1200</v>
      </c>
      <c r="BT138" s="1281">
        <f t="shared" si="208"/>
        <v>1200</v>
      </c>
      <c r="BU138" s="1281">
        <f t="shared" si="209"/>
        <v>1200</v>
      </c>
      <c r="BV138" s="1281">
        <f t="shared" si="210"/>
        <v>1200</v>
      </c>
      <c r="BW138" s="1281">
        <f t="shared" si="211"/>
        <v>1200</v>
      </c>
      <c r="BX138" s="1281">
        <f t="shared" si="212"/>
        <v>1200</v>
      </c>
      <c r="BY138" s="1281">
        <f t="shared" si="213"/>
        <v>1200</v>
      </c>
      <c r="BZ138" s="1281">
        <f t="shared" si="214"/>
        <v>1200</v>
      </c>
      <c r="CA138" s="1281">
        <f t="shared" si="215"/>
        <v>1200</v>
      </c>
      <c r="CB138" s="1281">
        <f t="shared" si="216"/>
        <v>1200</v>
      </c>
      <c r="CC138" s="1281">
        <f t="shared" si="217"/>
        <v>1200</v>
      </c>
      <c r="CD138" s="1281">
        <f t="shared" si="218"/>
        <v>1200</v>
      </c>
      <c r="CE138" s="623">
        <f t="shared" si="219"/>
        <v>1200</v>
      </c>
      <c r="CF138" s="623">
        <f t="shared" si="220"/>
        <v>1200</v>
      </c>
      <c r="CG138" s="623">
        <f t="shared" si="221"/>
        <v>1200</v>
      </c>
      <c r="CH138" s="623">
        <f t="shared" si="222"/>
        <v>1200</v>
      </c>
      <c r="CI138" s="623">
        <f t="shared" si="223"/>
        <v>1200</v>
      </c>
      <c r="CJ138" s="623">
        <f t="shared" si="224"/>
        <v>1200</v>
      </c>
      <c r="CK138" s="623">
        <f t="shared" si="225"/>
        <v>1200</v>
      </c>
      <c r="CL138" s="623">
        <f t="shared" si="226"/>
        <v>1200</v>
      </c>
      <c r="CM138" s="623">
        <f t="shared" si="227"/>
        <v>1200</v>
      </c>
      <c r="CN138" s="623">
        <f t="shared" si="228"/>
        <v>1200</v>
      </c>
      <c r="CO138" s="623">
        <f t="shared" si="229"/>
        <v>1200</v>
      </c>
      <c r="CP138" s="623">
        <f t="shared" si="230"/>
        <v>1200</v>
      </c>
      <c r="CQ138" s="1281">
        <f t="shared" si="231"/>
        <v>1200</v>
      </c>
      <c r="CR138" s="1281">
        <f t="shared" si="232"/>
        <v>1200</v>
      </c>
      <c r="CS138" s="1281">
        <f t="shared" si="233"/>
        <v>1200</v>
      </c>
      <c r="CT138" s="1281">
        <f t="shared" si="234"/>
        <v>1200</v>
      </c>
      <c r="CU138" s="1281">
        <f t="shared" si="235"/>
        <v>1200</v>
      </c>
      <c r="CV138" s="1281">
        <f t="shared" si="236"/>
        <v>1200</v>
      </c>
      <c r="CW138" s="1281">
        <f t="shared" si="237"/>
        <v>1200</v>
      </c>
      <c r="CX138" s="1281">
        <f t="shared" si="238"/>
        <v>1200</v>
      </c>
      <c r="CY138" s="1281">
        <f t="shared" si="239"/>
        <v>1200</v>
      </c>
      <c r="CZ138" s="1281">
        <f t="shared" si="240"/>
        <v>1200</v>
      </c>
      <c r="DA138" s="1281">
        <f t="shared" si="241"/>
        <v>1200</v>
      </c>
      <c r="DB138" s="1281">
        <f t="shared" si="242"/>
        <v>1200</v>
      </c>
      <c r="DC138" s="623">
        <f t="shared" si="243"/>
        <v>1200</v>
      </c>
      <c r="DD138" s="623">
        <f t="shared" si="244"/>
        <v>1200</v>
      </c>
      <c r="DE138" s="623">
        <f t="shared" si="245"/>
        <v>1200</v>
      </c>
      <c r="DF138" s="623">
        <f t="shared" si="246"/>
        <v>1200</v>
      </c>
      <c r="DG138" s="623">
        <f t="shared" si="247"/>
        <v>1200</v>
      </c>
      <c r="DH138" s="623">
        <f t="shared" si="248"/>
        <v>1200</v>
      </c>
      <c r="DI138" s="623">
        <f t="shared" si="249"/>
        <v>1200</v>
      </c>
      <c r="DJ138" s="623">
        <f t="shared" si="250"/>
        <v>1200</v>
      </c>
      <c r="DK138" s="623">
        <f t="shared" si="251"/>
        <v>1200</v>
      </c>
      <c r="DL138" s="623">
        <f t="shared" si="252"/>
        <v>1200</v>
      </c>
      <c r="DM138" s="623">
        <f t="shared" si="253"/>
        <v>1200</v>
      </c>
      <c r="DN138" s="623">
        <f t="shared" si="254"/>
        <v>1200</v>
      </c>
      <c r="DO138" s="1281">
        <f t="shared" si="255"/>
        <v>1200</v>
      </c>
      <c r="DP138" s="1281">
        <f t="shared" si="256"/>
        <v>1200</v>
      </c>
      <c r="DQ138" s="1281">
        <f t="shared" si="257"/>
        <v>1200</v>
      </c>
      <c r="DR138" s="1281">
        <f t="shared" si="258"/>
        <v>1200</v>
      </c>
      <c r="DS138" s="1281">
        <f t="shared" si="259"/>
        <v>1200</v>
      </c>
      <c r="DT138" s="1281">
        <f t="shared" si="260"/>
        <v>1200</v>
      </c>
      <c r="DU138" s="1281">
        <f t="shared" si="261"/>
        <v>1200</v>
      </c>
      <c r="DV138" s="1281">
        <f t="shared" si="262"/>
        <v>1200</v>
      </c>
      <c r="DW138" s="1281">
        <f t="shared" si="263"/>
        <v>1200</v>
      </c>
      <c r="DX138" s="1281">
        <f t="shared" si="264"/>
        <v>1200</v>
      </c>
      <c r="DY138" s="1281">
        <f t="shared" si="265"/>
        <v>1200</v>
      </c>
      <c r="DZ138" s="1281">
        <f t="shared" si="266"/>
        <v>1200</v>
      </c>
      <c r="EA138" s="623">
        <f t="shared" si="267"/>
        <v>1200</v>
      </c>
      <c r="EB138" s="623">
        <f t="shared" si="268"/>
        <v>1200</v>
      </c>
      <c r="EC138" s="623">
        <f t="shared" si="269"/>
        <v>1200</v>
      </c>
      <c r="ED138" s="623">
        <f t="shared" si="270"/>
        <v>1200</v>
      </c>
      <c r="EE138" s="623">
        <f t="shared" si="271"/>
        <v>1200</v>
      </c>
      <c r="EF138" s="623">
        <f t="shared" si="272"/>
        <v>1200</v>
      </c>
      <c r="EG138" s="623">
        <f t="shared" si="273"/>
        <v>1200</v>
      </c>
      <c r="EH138" s="623">
        <f t="shared" si="274"/>
        <v>1200</v>
      </c>
      <c r="EI138" s="623">
        <f t="shared" si="275"/>
        <v>1200</v>
      </c>
      <c r="EJ138" s="623">
        <f t="shared" si="276"/>
        <v>1200</v>
      </c>
      <c r="EK138" s="623">
        <f t="shared" si="277"/>
        <v>1200</v>
      </c>
      <c r="EL138" s="623">
        <f t="shared" si="278"/>
        <v>1200</v>
      </c>
    </row>
    <row r="139" spans="1:142">
      <c r="A139" s="7" t="str">
        <f>IF('Rent Roll_RedIQ 1'!B132&gt;0,'Rent Roll_RedIQ 1'!B132,"")</f>
        <v>728</v>
      </c>
      <c r="B139" s="7" t="str">
        <f>IF('Rent Roll_RedIQ 1'!C132&gt;0,'Rent Roll_RedIQ 1'!C132,"")</f>
        <v>B2</v>
      </c>
      <c r="C139" s="614">
        <f>IF('Rent Roll_RedIQ 1'!K132&gt;0,'Rent Roll_RedIQ 1'!K132,0)</f>
        <v>1550</v>
      </c>
      <c r="D139" s="615">
        <f>IF('Rent Roll_RedIQ 1'!J132&gt;0,'Rent Roll_RedIQ 1'!J132,"")</f>
        <v>1500</v>
      </c>
      <c r="E139" s="624">
        <f t="shared" si="187"/>
        <v>-3.2258064516129004E-2</v>
      </c>
      <c r="F139" s="194"/>
      <c r="G139" s="194"/>
      <c r="H139" s="616">
        <f t="shared" si="134"/>
        <v>1550</v>
      </c>
      <c r="I139" s="1200">
        <f>IF('Rent Roll_RedIQ 1'!S132&gt;0,'Rent Roll_RedIQ 1'!S132,Purchase_Date-1)</f>
        <v>45747</v>
      </c>
      <c r="J139" s="617">
        <f t="shared" si="135"/>
        <v>1550</v>
      </c>
      <c r="K139" s="1205">
        <f t="shared" si="136"/>
        <v>46112</v>
      </c>
      <c r="L139" s="618">
        <f t="shared" si="135"/>
        <v>1550</v>
      </c>
      <c r="M139" s="1208">
        <f t="shared" si="137"/>
        <v>46477</v>
      </c>
      <c r="N139" s="614">
        <f t="shared" si="188"/>
        <v>1550</v>
      </c>
      <c r="O139" s="614">
        <f t="shared" si="189"/>
        <v>1550</v>
      </c>
      <c r="P139" s="614">
        <f t="shared" si="190"/>
        <v>1550</v>
      </c>
      <c r="Q139" s="614">
        <f t="shared" si="191"/>
        <v>1550</v>
      </c>
      <c r="R139" s="614">
        <f t="shared" si="192"/>
        <v>1550</v>
      </c>
      <c r="S139" s="614">
        <f t="shared" si="193"/>
        <v>1550</v>
      </c>
      <c r="T139" s="614">
        <f t="shared" si="194"/>
        <v>1550</v>
      </c>
      <c r="U139" s="619"/>
      <c r="V139" s="614"/>
      <c r="W139" s="620">
        <f t="shared" si="282"/>
        <v>1550</v>
      </c>
      <c r="X139" s="620">
        <f t="shared" si="282"/>
        <v>1550</v>
      </c>
      <c r="Y139" s="620">
        <f t="shared" si="282"/>
        <v>1550</v>
      </c>
      <c r="Z139" s="620">
        <f t="shared" si="282"/>
        <v>1550</v>
      </c>
      <c r="AA139" s="620">
        <f t="shared" si="282"/>
        <v>1550</v>
      </c>
      <c r="AB139" s="620">
        <f t="shared" si="282"/>
        <v>1550</v>
      </c>
      <c r="AC139" s="620">
        <f t="shared" si="282"/>
        <v>1550</v>
      </c>
      <c r="AD139" s="620">
        <f t="shared" si="282"/>
        <v>1550</v>
      </c>
      <c r="AE139" s="620">
        <f t="shared" si="282"/>
        <v>1550</v>
      </c>
      <c r="AF139" s="620">
        <f t="shared" si="282"/>
        <v>1550</v>
      </c>
      <c r="AG139" s="620">
        <f t="shared" si="282"/>
        <v>1550</v>
      </c>
      <c r="AH139" s="620">
        <f t="shared" si="282"/>
        <v>1550</v>
      </c>
      <c r="AI139" s="621">
        <f t="shared" si="174"/>
        <v>1550</v>
      </c>
      <c r="AJ139" s="621">
        <f t="shared" si="287"/>
        <v>1550</v>
      </c>
      <c r="AK139" s="621">
        <f t="shared" si="287"/>
        <v>1550</v>
      </c>
      <c r="AL139" s="621">
        <f t="shared" si="287"/>
        <v>1550</v>
      </c>
      <c r="AM139" s="621">
        <f t="shared" si="287"/>
        <v>1550</v>
      </c>
      <c r="AN139" s="621">
        <f t="shared" si="287"/>
        <v>1550</v>
      </c>
      <c r="AO139" s="621">
        <f t="shared" si="287"/>
        <v>1550</v>
      </c>
      <c r="AP139" s="621">
        <f t="shared" si="287"/>
        <v>1550</v>
      </c>
      <c r="AQ139" s="621">
        <f t="shared" si="287"/>
        <v>1550</v>
      </c>
      <c r="AR139" s="621">
        <f t="shared" si="287"/>
        <v>1550</v>
      </c>
      <c r="AS139" s="621">
        <f t="shared" si="287"/>
        <v>1550</v>
      </c>
      <c r="AT139" s="621">
        <f t="shared" si="287"/>
        <v>1550</v>
      </c>
      <c r="AU139" s="622">
        <f t="shared" si="285"/>
        <v>1550</v>
      </c>
      <c r="AV139" s="622">
        <f t="shared" si="284"/>
        <v>1550</v>
      </c>
      <c r="AW139" s="622">
        <f t="shared" si="284"/>
        <v>1550</v>
      </c>
      <c r="AX139" s="622">
        <f t="shared" si="284"/>
        <v>1550</v>
      </c>
      <c r="AY139" s="622">
        <f t="shared" si="284"/>
        <v>1550</v>
      </c>
      <c r="AZ139" s="622">
        <f t="shared" si="284"/>
        <v>1550</v>
      </c>
      <c r="BA139" s="622">
        <f t="shared" si="284"/>
        <v>1550</v>
      </c>
      <c r="BB139" s="622">
        <f t="shared" si="284"/>
        <v>1550</v>
      </c>
      <c r="BC139" s="622">
        <f t="shared" si="284"/>
        <v>1550</v>
      </c>
      <c r="BD139" s="622">
        <f t="shared" si="284"/>
        <v>1550</v>
      </c>
      <c r="BE139" s="622">
        <f t="shared" si="284"/>
        <v>1550</v>
      </c>
      <c r="BF139" s="622">
        <f t="shared" si="284"/>
        <v>1550</v>
      </c>
      <c r="BG139" s="623">
        <f t="shared" si="195"/>
        <v>1550</v>
      </c>
      <c r="BH139" s="623">
        <f t="shared" si="196"/>
        <v>1550</v>
      </c>
      <c r="BI139" s="623">
        <f t="shared" si="197"/>
        <v>1550</v>
      </c>
      <c r="BJ139" s="623">
        <f t="shared" si="198"/>
        <v>1550</v>
      </c>
      <c r="BK139" s="623">
        <f t="shared" si="199"/>
        <v>1550</v>
      </c>
      <c r="BL139" s="623">
        <f t="shared" si="200"/>
        <v>1550</v>
      </c>
      <c r="BM139" s="623">
        <f t="shared" si="201"/>
        <v>1550</v>
      </c>
      <c r="BN139" s="623">
        <f t="shared" si="202"/>
        <v>1550</v>
      </c>
      <c r="BO139" s="623">
        <f t="shared" si="203"/>
        <v>1550</v>
      </c>
      <c r="BP139" s="623">
        <f t="shared" si="204"/>
        <v>1550</v>
      </c>
      <c r="BQ139" s="623">
        <f t="shared" si="205"/>
        <v>1550</v>
      </c>
      <c r="BR139" s="623">
        <f t="shared" si="206"/>
        <v>1550</v>
      </c>
      <c r="BS139" s="1281">
        <f t="shared" si="207"/>
        <v>1550</v>
      </c>
      <c r="BT139" s="1281">
        <f t="shared" si="208"/>
        <v>1550</v>
      </c>
      <c r="BU139" s="1281">
        <f t="shared" si="209"/>
        <v>1550</v>
      </c>
      <c r="BV139" s="1281">
        <f t="shared" si="210"/>
        <v>1550</v>
      </c>
      <c r="BW139" s="1281">
        <f t="shared" si="211"/>
        <v>1550</v>
      </c>
      <c r="BX139" s="1281">
        <f t="shared" si="212"/>
        <v>1550</v>
      </c>
      <c r="BY139" s="1281">
        <f t="shared" si="213"/>
        <v>1550</v>
      </c>
      <c r="BZ139" s="1281">
        <f t="shared" si="214"/>
        <v>1550</v>
      </c>
      <c r="CA139" s="1281">
        <f t="shared" si="215"/>
        <v>1550</v>
      </c>
      <c r="CB139" s="1281">
        <f t="shared" si="216"/>
        <v>1550</v>
      </c>
      <c r="CC139" s="1281">
        <f t="shared" si="217"/>
        <v>1550</v>
      </c>
      <c r="CD139" s="1281">
        <f t="shared" si="218"/>
        <v>1550</v>
      </c>
      <c r="CE139" s="623">
        <f t="shared" si="219"/>
        <v>1550</v>
      </c>
      <c r="CF139" s="623">
        <f t="shared" si="220"/>
        <v>1550</v>
      </c>
      <c r="CG139" s="623">
        <f t="shared" si="221"/>
        <v>1550</v>
      </c>
      <c r="CH139" s="623">
        <f t="shared" si="222"/>
        <v>1550</v>
      </c>
      <c r="CI139" s="623">
        <f t="shared" si="223"/>
        <v>1550</v>
      </c>
      <c r="CJ139" s="623">
        <f t="shared" si="224"/>
        <v>1550</v>
      </c>
      <c r="CK139" s="623">
        <f t="shared" si="225"/>
        <v>1550</v>
      </c>
      <c r="CL139" s="623">
        <f t="shared" si="226"/>
        <v>1550</v>
      </c>
      <c r="CM139" s="623">
        <f t="shared" si="227"/>
        <v>1550</v>
      </c>
      <c r="CN139" s="623">
        <f t="shared" si="228"/>
        <v>1550</v>
      </c>
      <c r="CO139" s="623">
        <f t="shared" si="229"/>
        <v>1550</v>
      </c>
      <c r="CP139" s="623">
        <f t="shared" si="230"/>
        <v>1550</v>
      </c>
      <c r="CQ139" s="1281">
        <f t="shared" si="231"/>
        <v>1550</v>
      </c>
      <c r="CR139" s="1281">
        <f t="shared" si="232"/>
        <v>1550</v>
      </c>
      <c r="CS139" s="1281">
        <f t="shared" si="233"/>
        <v>1550</v>
      </c>
      <c r="CT139" s="1281">
        <f t="shared" si="234"/>
        <v>1550</v>
      </c>
      <c r="CU139" s="1281">
        <f t="shared" si="235"/>
        <v>1550</v>
      </c>
      <c r="CV139" s="1281">
        <f t="shared" si="236"/>
        <v>1550</v>
      </c>
      <c r="CW139" s="1281">
        <f t="shared" si="237"/>
        <v>1550</v>
      </c>
      <c r="CX139" s="1281">
        <f t="shared" si="238"/>
        <v>1550</v>
      </c>
      <c r="CY139" s="1281">
        <f t="shared" si="239"/>
        <v>1550</v>
      </c>
      <c r="CZ139" s="1281">
        <f t="shared" si="240"/>
        <v>1550</v>
      </c>
      <c r="DA139" s="1281">
        <f t="shared" si="241"/>
        <v>1550</v>
      </c>
      <c r="DB139" s="1281">
        <f t="shared" si="242"/>
        <v>1550</v>
      </c>
      <c r="DC139" s="623">
        <f t="shared" si="243"/>
        <v>1550</v>
      </c>
      <c r="DD139" s="623">
        <f t="shared" si="244"/>
        <v>1550</v>
      </c>
      <c r="DE139" s="623">
        <f t="shared" si="245"/>
        <v>1550</v>
      </c>
      <c r="DF139" s="623">
        <f t="shared" si="246"/>
        <v>1550</v>
      </c>
      <c r="DG139" s="623">
        <f t="shared" si="247"/>
        <v>1550</v>
      </c>
      <c r="DH139" s="623">
        <f t="shared" si="248"/>
        <v>1550</v>
      </c>
      <c r="DI139" s="623">
        <f t="shared" si="249"/>
        <v>1550</v>
      </c>
      <c r="DJ139" s="623">
        <f t="shared" si="250"/>
        <v>1550</v>
      </c>
      <c r="DK139" s="623">
        <f t="shared" si="251"/>
        <v>1550</v>
      </c>
      <c r="DL139" s="623">
        <f t="shared" si="252"/>
        <v>1550</v>
      </c>
      <c r="DM139" s="623">
        <f t="shared" si="253"/>
        <v>1550</v>
      </c>
      <c r="DN139" s="623">
        <f t="shared" si="254"/>
        <v>1550</v>
      </c>
      <c r="DO139" s="1281">
        <f t="shared" si="255"/>
        <v>1550</v>
      </c>
      <c r="DP139" s="1281">
        <f t="shared" si="256"/>
        <v>1550</v>
      </c>
      <c r="DQ139" s="1281">
        <f t="shared" si="257"/>
        <v>1550</v>
      </c>
      <c r="DR139" s="1281">
        <f t="shared" si="258"/>
        <v>1550</v>
      </c>
      <c r="DS139" s="1281">
        <f t="shared" si="259"/>
        <v>1550</v>
      </c>
      <c r="DT139" s="1281">
        <f t="shared" si="260"/>
        <v>1550</v>
      </c>
      <c r="DU139" s="1281">
        <f t="shared" si="261"/>
        <v>1550</v>
      </c>
      <c r="DV139" s="1281">
        <f t="shared" si="262"/>
        <v>1550</v>
      </c>
      <c r="DW139" s="1281">
        <f t="shared" si="263"/>
        <v>1550</v>
      </c>
      <c r="DX139" s="1281">
        <f t="shared" si="264"/>
        <v>1550</v>
      </c>
      <c r="DY139" s="1281">
        <f t="shared" si="265"/>
        <v>1550</v>
      </c>
      <c r="DZ139" s="1281">
        <f t="shared" si="266"/>
        <v>1550</v>
      </c>
      <c r="EA139" s="623">
        <f t="shared" si="267"/>
        <v>1550</v>
      </c>
      <c r="EB139" s="623">
        <f t="shared" si="268"/>
        <v>1550</v>
      </c>
      <c r="EC139" s="623">
        <f t="shared" si="269"/>
        <v>1550</v>
      </c>
      <c r="ED139" s="623">
        <f t="shared" si="270"/>
        <v>1550</v>
      </c>
      <c r="EE139" s="623">
        <f t="shared" si="271"/>
        <v>1550</v>
      </c>
      <c r="EF139" s="623">
        <f t="shared" si="272"/>
        <v>1550</v>
      </c>
      <c r="EG139" s="623">
        <f t="shared" si="273"/>
        <v>1550</v>
      </c>
      <c r="EH139" s="623">
        <f t="shared" si="274"/>
        <v>1550</v>
      </c>
      <c r="EI139" s="623">
        <f t="shared" si="275"/>
        <v>1550</v>
      </c>
      <c r="EJ139" s="623">
        <f t="shared" si="276"/>
        <v>1550</v>
      </c>
      <c r="EK139" s="623">
        <f t="shared" si="277"/>
        <v>1550</v>
      </c>
      <c r="EL139" s="623">
        <f t="shared" si="278"/>
        <v>1550</v>
      </c>
    </row>
    <row r="140" spans="1:142">
      <c r="A140" s="7" t="str">
        <f>IF('Rent Roll_RedIQ 1'!B133&gt;0,'Rent Roll_RedIQ 1'!B133,"")</f>
        <v>738</v>
      </c>
      <c r="B140" s="7" t="str">
        <f>IF('Rent Roll_RedIQ 1'!C133&gt;0,'Rent Roll_RedIQ 1'!C133,"")</f>
        <v>B2</v>
      </c>
      <c r="C140" s="614">
        <f>IF('Rent Roll_RedIQ 1'!K133&gt;0,'Rent Roll_RedIQ 1'!K133,0)</f>
        <v>1550</v>
      </c>
      <c r="D140" s="615">
        <f>IF('Rent Roll_RedIQ 1'!J133&gt;0,'Rent Roll_RedIQ 1'!J133,"")</f>
        <v>1500</v>
      </c>
      <c r="E140" s="624">
        <f t="shared" si="187"/>
        <v>-3.2258064516129004E-2</v>
      </c>
      <c r="F140" s="194"/>
      <c r="G140" s="194"/>
      <c r="H140" s="616">
        <f t="shared" si="134"/>
        <v>1550</v>
      </c>
      <c r="I140" s="1200">
        <f>IF('Rent Roll_RedIQ 1'!S133&gt;0,'Rent Roll_RedIQ 1'!S133,Purchase_Date-1)</f>
        <v>45747</v>
      </c>
      <c r="J140" s="617">
        <f t="shared" si="135"/>
        <v>1550</v>
      </c>
      <c r="K140" s="1205">
        <f t="shared" si="136"/>
        <v>46112</v>
      </c>
      <c r="L140" s="618">
        <f t="shared" si="135"/>
        <v>1550</v>
      </c>
      <c r="M140" s="1208">
        <f t="shared" si="137"/>
        <v>46477</v>
      </c>
      <c r="N140" s="614">
        <f t="shared" si="188"/>
        <v>1550</v>
      </c>
      <c r="O140" s="614">
        <f t="shared" si="189"/>
        <v>1550</v>
      </c>
      <c r="P140" s="614">
        <f t="shared" si="190"/>
        <v>1550</v>
      </c>
      <c r="Q140" s="614">
        <f t="shared" si="191"/>
        <v>1550</v>
      </c>
      <c r="R140" s="614">
        <f t="shared" si="192"/>
        <v>1550</v>
      </c>
      <c r="S140" s="614">
        <f t="shared" si="193"/>
        <v>1550</v>
      </c>
      <c r="T140" s="614">
        <f t="shared" si="194"/>
        <v>1550</v>
      </c>
      <c r="U140" s="619"/>
      <c r="V140" s="614"/>
      <c r="W140" s="620">
        <f t="shared" si="282"/>
        <v>1550</v>
      </c>
      <c r="X140" s="620">
        <f t="shared" si="282"/>
        <v>1550</v>
      </c>
      <c r="Y140" s="620">
        <f t="shared" si="282"/>
        <v>1550</v>
      </c>
      <c r="Z140" s="620">
        <f t="shared" si="282"/>
        <v>1550</v>
      </c>
      <c r="AA140" s="620">
        <f t="shared" si="282"/>
        <v>1550</v>
      </c>
      <c r="AB140" s="620">
        <f t="shared" si="282"/>
        <v>1550</v>
      </c>
      <c r="AC140" s="620">
        <f t="shared" si="282"/>
        <v>1550</v>
      </c>
      <c r="AD140" s="620">
        <f t="shared" si="282"/>
        <v>1550</v>
      </c>
      <c r="AE140" s="620">
        <f t="shared" si="282"/>
        <v>1550</v>
      </c>
      <c r="AF140" s="620">
        <f t="shared" si="282"/>
        <v>1550</v>
      </c>
      <c r="AG140" s="620">
        <f t="shared" si="282"/>
        <v>1550</v>
      </c>
      <c r="AH140" s="620">
        <f t="shared" si="282"/>
        <v>1550</v>
      </c>
      <c r="AI140" s="621">
        <f t="shared" ref="AI140:AI171" si="288">IF($K140&gt;=AI$11,$H140,$J140)</f>
        <v>1550</v>
      </c>
      <c r="AJ140" s="621">
        <f t="shared" si="287"/>
        <v>1550</v>
      </c>
      <c r="AK140" s="621">
        <f t="shared" si="287"/>
        <v>1550</v>
      </c>
      <c r="AL140" s="621">
        <f t="shared" si="287"/>
        <v>1550</v>
      </c>
      <c r="AM140" s="621">
        <f t="shared" si="287"/>
        <v>1550</v>
      </c>
      <c r="AN140" s="621">
        <f t="shared" si="287"/>
        <v>1550</v>
      </c>
      <c r="AO140" s="621">
        <f t="shared" si="287"/>
        <v>1550</v>
      </c>
      <c r="AP140" s="621">
        <f t="shared" si="287"/>
        <v>1550</v>
      </c>
      <c r="AQ140" s="621">
        <f t="shared" si="287"/>
        <v>1550</v>
      </c>
      <c r="AR140" s="621">
        <f t="shared" si="287"/>
        <v>1550</v>
      </c>
      <c r="AS140" s="621">
        <f t="shared" si="287"/>
        <v>1550</v>
      </c>
      <c r="AT140" s="621">
        <f t="shared" si="287"/>
        <v>1550</v>
      </c>
      <c r="AU140" s="622">
        <f t="shared" si="285"/>
        <v>1550</v>
      </c>
      <c r="AV140" s="622">
        <f t="shared" si="284"/>
        <v>1550</v>
      </c>
      <c r="AW140" s="622">
        <f t="shared" si="284"/>
        <v>1550</v>
      </c>
      <c r="AX140" s="622">
        <f t="shared" si="284"/>
        <v>1550</v>
      </c>
      <c r="AY140" s="622">
        <f t="shared" si="284"/>
        <v>1550</v>
      </c>
      <c r="AZ140" s="622">
        <f t="shared" si="284"/>
        <v>1550</v>
      </c>
      <c r="BA140" s="622">
        <f t="shared" si="284"/>
        <v>1550</v>
      </c>
      <c r="BB140" s="622">
        <f t="shared" si="284"/>
        <v>1550</v>
      </c>
      <c r="BC140" s="622">
        <f t="shared" si="284"/>
        <v>1550</v>
      </c>
      <c r="BD140" s="622">
        <f t="shared" si="284"/>
        <v>1550</v>
      </c>
      <c r="BE140" s="622">
        <f t="shared" si="284"/>
        <v>1550</v>
      </c>
      <c r="BF140" s="622">
        <f t="shared" si="284"/>
        <v>1550</v>
      </c>
      <c r="BG140" s="623">
        <f t="shared" si="195"/>
        <v>1550</v>
      </c>
      <c r="BH140" s="623">
        <f t="shared" si="196"/>
        <v>1550</v>
      </c>
      <c r="BI140" s="623">
        <f t="shared" si="197"/>
        <v>1550</v>
      </c>
      <c r="BJ140" s="623">
        <f t="shared" si="198"/>
        <v>1550</v>
      </c>
      <c r="BK140" s="623">
        <f t="shared" si="199"/>
        <v>1550</v>
      </c>
      <c r="BL140" s="623">
        <f t="shared" si="200"/>
        <v>1550</v>
      </c>
      <c r="BM140" s="623">
        <f t="shared" si="201"/>
        <v>1550</v>
      </c>
      <c r="BN140" s="623">
        <f t="shared" si="202"/>
        <v>1550</v>
      </c>
      <c r="BO140" s="623">
        <f t="shared" si="203"/>
        <v>1550</v>
      </c>
      <c r="BP140" s="623">
        <f t="shared" si="204"/>
        <v>1550</v>
      </c>
      <c r="BQ140" s="623">
        <f t="shared" si="205"/>
        <v>1550</v>
      </c>
      <c r="BR140" s="623">
        <f t="shared" si="206"/>
        <v>1550</v>
      </c>
      <c r="BS140" s="1281">
        <f t="shared" si="207"/>
        <v>1550</v>
      </c>
      <c r="BT140" s="1281">
        <f t="shared" si="208"/>
        <v>1550</v>
      </c>
      <c r="BU140" s="1281">
        <f t="shared" si="209"/>
        <v>1550</v>
      </c>
      <c r="BV140" s="1281">
        <f t="shared" si="210"/>
        <v>1550</v>
      </c>
      <c r="BW140" s="1281">
        <f t="shared" si="211"/>
        <v>1550</v>
      </c>
      <c r="BX140" s="1281">
        <f t="shared" si="212"/>
        <v>1550</v>
      </c>
      <c r="BY140" s="1281">
        <f t="shared" si="213"/>
        <v>1550</v>
      </c>
      <c r="BZ140" s="1281">
        <f t="shared" si="214"/>
        <v>1550</v>
      </c>
      <c r="CA140" s="1281">
        <f t="shared" si="215"/>
        <v>1550</v>
      </c>
      <c r="CB140" s="1281">
        <f t="shared" si="216"/>
        <v>1550</v>
      </c>
      <c r="CC140" s="1281">
        <f t="shared" si="217"/>
        <v>1550</v>
      </c>
      <c r="CD140" s="1281">
        <f t="shared" si="218"/>
        <v>1550</v>
      </c>
      <c r="CE140" s="623">
        <f t="shared" si="219"/>
        <v>1550</v>
      </c>
      <c r="CF140" s="623">
        <f t="shared" si="220"/>
        <v>1550</v>
      </c>
      <c r="CG140" s="623">
        <f t="shared" si="221"/>
        <v>1550</v>
      </c>
      <c r="CH140" s="623">
        <f t="shared" si="222"/>
        <v>1550</v>
      </c>
      <c r="CI140" s="623">
        <f t="shared" si="223"/>
        <v>1550</v>
      </c>
      <c r="CJ140" s="623">
        <f t="shared" si="224"/>
        <v>1550</v>
      </c>
      <c r="CK140" s="623">
        <f t="shared" si="225"/>
        <v>1550</v>
      </c>
      <c r="CL140" s="623">
        <f t="shared" si="226"/>
        <v>1550</v>
      </c>
      <c r="CM140" s="623">
        <f t="shared" si="227"/>
        <v>1550</v>
      </c>
      <c r="CN140" s="623">
        <f t="shared" si="228"/>
        <v>1550</v>
      </c>
      <c r="CO140" s="623">
        <f t="shared" si="229"/>
        <v>1550</v>
      </c>
      <c r="CP140" s="623">
        <f t="shared" si="230"/>
        <v>1550</v>
      </c>
      <c r="CQ140" s="1281">
        <f t="shared" si="231"/>
        <v>1550</v>
      </c>
      <c r="CR140" s="1281">
        <f t="shared" si="232"/>
        <v>1550</v>
      </c>
      <c r="CS140" s="1281">
        <f t="shared" si="233"/>
        <v>1550</v>
      </c>
      <c r="CT140" s="1281">
        <f t="shared" si="234"/>
        <v>1550</v>
      </c>
      <c r="CU140" s="1281">
        <f t="shared" si="235"/>
        <v>1550</v>
      </c>
      <c r="CV140" s="1281">
        <f t="shared" si="236"/>
        <v>1550</v>
      </c>
      <c r="CW140" s="1281">
        <f t="shared" si="237"/>
        <v>1550</v>
      </c>
      <c r="CX140" s="1281">
        <f t="shared" si="238"/>
        <v>1550</v>
      </c>
      <c r="CY140" s="1281">
        <f t="shared" si="239"/>
        <v>1550</v>
      </c>
      <c r="CZ140" s="1281">
        <f t="shared" si="240"/>
        <v>1550</v>
      </c>
      <c r="DA140" s="1281">
        <f t="shared" si="241"/>
        <v>1550</v>
      </c>
      <c r="DB140" s="1281">
        <f t="shared" si="242"/>
        <v>1550</v>
      </c>
      <c r="DC140" s="623">
        <f t="shared" si="243"/>
        <v>1550</v>
      </c>
      <c r="DD140" s="623">
        <f t="shared" si="244"/>
        <v>1550</v>
      </c>
      <c r="DE140" s="623">
        <f t="shared" si="245"/>
        <v>1550</v>
      </c>
      <c r="DF140" s="623">
        <f t="shared" si="246"/>
        <v>1550</v>
      </c>
      <c r="DG140" s="623">
        <f t="shared" si="247"/>
        <v>1550</v>
      </c>
      <c r="DH140" s="623">
        <f t="shared" si="248"/>
        <v>1550</v>
      </c>
      <c r="DI140" s="623">
        <f t="shared" si="249"/>
        <v>1550</v>
      </c>
      <c r="DJ140" s="623">
        <f t="shared" si="250"/>
        <v>1550</v>
      </c>
      <c r="DK140" s="623">
        <f t="shared" si="251"/>
        <v>1550</v>
      </c>
      <c r="DL140" s="623">
        <f t="shared" si="252"/>
        <v>1550</v>
      </c>
      <c r="DM140" s="623">
        <f t="shared" si="253"/>
        <v>1550</v>
      </c>
      <c r="DN140" s="623">
        <f t="shared" si="254"/>
        <v>1550</v>
      </c>
      <c r="DO140" s="1281">
        <f t="shared" si="255"/>
        <v>1550</v>
      </c>
      <c r="DP140" s="1281">
        <f t="shared" si="256"/>
        <v>1550</v>
      </c>
      <c r="DQ140" s="1281">
        <f t="shared" si="257"/>
        <v>1550</v>
      </c>
      <c r="DR140" s="1281">
        <f t="shared" si="258"/>
        <v>1550</v>
      </c>
      <c r="DS140" s="1281">
        <f t="shared" si="259"/>
        <v>1550</v>
      </c>
      <c r="DT140" s="1281">
        <f t="shared" si="260"/>
        <v>1550</v>
      </c>
      <c r="DU140" s="1281">
        <f t="shared" si="261"/>
        <v>1550</v>
      </c>
      <c r="DV140" s="1281">
        <f t="shared" si="262"/>
        <v>1550</v>
      </c>
      <c r="DW140" s="1281">
        <f t="shared" si="263"/>
        <v>1550</v>
      </c>
      <c r="DX140" s="1281">
        <f t="shared" si="264"/>
        <v>1550</v>
      </c>
      <c r="DY140" s="1281">
        <f t="shared" si="265"/>
        <v>1550</v>
      </c>
      <c r="DZ140" s="1281">
        <f t="shared" si="266"/>
        <v>1550</v>
      </c>
      <c r="EA140" s="623">
        <f t="shared" si="267"/>
        <v>1550</v>
      </c>
      <c r="EB140" s="623">
        <f t="shared" si="268"/>
        <v>1550</v>
      </c>
      <c r="EC140" s="623">
        <f t="shared" si="269"/>
        <v>1550</v>
      </c>
      <c r="ED140" s="623">
        <f t="shared" si="270"/>
        <v>1550</v>
      </c>
      <c r="EE140" s="623">
        <f t="shared" si="271"/>
        <v>1550</v>
      </c>
      <c r="EF140" s="623">
        <f t="shared" si="272"/>
        <v>1550</v>
      </c>
      <c r="EG140" s="623">
        <f t="shared" si="273"/>
        <v>1550</v>
      </c>
      <c r="EH140" s="623">
        <f t="shared" si="274"/>
        <v>1550</v>
      </c>
      <c r="EI140" s="623">
        <f t="shared" si="275"/>
        <v>1550</v>
      </c>
      <c r="EJ140" s="623">
        <f t="shared" si="276"/>
        <v>1550</v>
      </c>
      <c r="EK140" s="623">
        <f t="shared" si="277"/>
        <v>1550</v>
      </c>
      <c r="EL140" s="623">
        <f t="shared" si="278"/>
        <v>1550</v>
      </c>
    </row>
    <row r="141" spans="1:142">
      <c r="A141" s="7" t="str">
        <f>IF('Rent Roll_RedIQ 1'!B134&gt;0,'Rent Roll_RedIQ 1'!B134,"")</f>
        <v>822</v>
      </c>
      <c r="B141" s="7" t="str">
        <f>IF('Rent Roll_RedIQ 1'!C134&gt;0,'Rent Roll_RedIQ 1'!C134,"")</f>
        <v>A1</v>
      </c>
      <c r="C141" s="614">
        <f>IF('Rent Roll_RedIQ 1'!K134&gt;0,'Rent Roll_RedIQ 1'!K134,0)</f>
        <v>1200</v>
      </c>
      <c r="D141" s="615">
        <f>IF('Rent Roll_RedIQ 1'!J134&gt;0,'Rent Roll_RedIQ 1'!J134,"")</f>
        <v>1200</v>
      </c>
      <c r="E141" s="624">
        <f t="shared" si="187"/>
        <v>0</v>
      </c>
      <c r="F141" s="194"/>
      <c r="G141" s="194"/>
      <c r="H141" s="616">
        <f t="shared" ref="H141:H204" si="289">IFERROR(IF($C141&gt;0,C141*(1+H$10),D141*(1+H$10)),"")</f>
        <v>1200</v>
      </c>
      <c r="I141" s="1200">
        <f>IF('Rent Roll_RedIQ 1'!S134&gt;0,'Rent Roll_RedIQ 1'!S134,Purchase_Date-1)</f>
        <v>45747</v>
      </c>
      <c r="J141" s="617">
        <f t="shared" ref="J141:L204" si="290">IFERROR(H141*(1+J$10),"")</f>
        <v>1200</v>
      </c>
      <c r="K141" s="1205">
        <f t="shared" ref="K141:K204" si="291">IFERROR(EOMONTH(I141,12),"")</f>
        <v>46112</v>
      </c>
      <c r="L141" s="618">
        <f t="shared" si="290"/>
        <v>1200</v>
      </c>
      <c r="M141" s="1208">
        <f t="shared" ref="M141:M204" si="292">IFERROR(EOMONTH(K141,12),"")</f>
        <v>46477</v>
      </c>
      <c r="N141" s="614">
        <f t="shared" si="188"/>
        <v>1200</v>
      </c>
      <c r="O141" s="614">
        <f t="shared" si="189"/>
        <v>1200</v>
      </c>
      <c r="P141" s="614">
        <f t="shared" si="190"/>
        <v>1200</v>
      </c>
      <c r="Q141" s="614">
        <f t="shared" si="191"/>
        <v>1200</v>
      </c>
      <c r="R141" s="614">
        <f t="shared" si="192"/>
        <v>1200</v>
      </c>
      <c r="S141" s="614">
        <f t="shared" si="193"/>
        <v>1200</v>
      </c>
      <c r="T141" s="614">
        <f t="shared" si="194"/>
        <v>1200</v>
      </c>
      <c r="U141" s="619"/>
      <c r="V141" s="614"/>
      <c r="W141" s="620">
        <f t="shared" si="282"/>
        <v>1200</v>
      </c>
      <c r="X141" s="620">
        <f t="shared" si="282"/>
        <v>1200</v>
      </c>
      <c r="Y141" s="620">
        <f t="shared" si="282"/>
        <v>1200</v>
      </c>
      <c r="Z141" s="620">
        <f t="shared" si="282"/>
        <v>1200</v>
      </c>
      <c r="AA141" s="620">
        <f t="shared" si="282"/>
        <v>1200</v>
      </c>
      <c r="AB141" s="620">
        <f t="shared" si="282"/>
        <v>1200</v>
      </c>
      <c r="AC141" s="620">
        <f t="shared" si="282"/>
        <v>1200</v>
      </c>
      <c r="AD141" s="620">
        <f t="shared" si="282"/>
        <v>1200</v>
      </c>
      <c r="AE141" s="620">
        <f t="shared" si="282"/>
        <v>1200</v>
      </c>
      <c r="AF141" s="620">
        <f t="shared" si="282"/>
        <v>1200</v>
      </c>
      <c r="AG141" s="620">
        <f t="shared" si="282"/>
        <v>1200</v>
      </c>
      <c r="AH141" s="620">
        <f t="shared" si="282"/>
        <v>1200</v>
      </c>
      <c r="AI141" s="621">
        <f t="shared" si="288"/>
        <v>1200</v>
      </c>
      <c r="AJ141" s="621">
        <f t="shared" si="287"/>
        <v>1200</v>
      </c>
      <c r="AK141" s="621">
        <f t="shared" si="287"/>
        <v>1200</v>
      </c>
      <c r="AL141" s="621">
        <f t="shared" si="287"/>
        <v>1200</v>
      </c>
      <c r="AM141" s="621">
        <f t="shared" si="287"/>
        <v>1200</v>
      </c>
      <c r="AN141" s="621">
        <f t="shared" si="287"/>
        <v>1200</v>
      </c>
      <c r="AO141" s="621">
        <f t="shared" si="287"/>
        <v>1200</v>
      </c>
      <c r="AP141" s="621">
        <f t="shared" si="287"/>
        <v>1200</v>
      </c>
      <c r="AQ141" s="621">
        <f t="shared" si="287"/>
        <v>1200</v>
      </c>
      <c r="AR141" s="621">
        <f t="shared" si="287"/>
        <v>1200</v>
      </c>
      <c r="AS141" s="621">
        <f t="shared" si="287"/>
        <v>1200</v>
      </c>
      <c r="AT141" s="621">
        <f t="shared" si="287"/>
        <v>1200</v>
      </c>
      <c r="AU141" s="622">
        <f t="shared" si="285"/>
        <v>1200</v>
      </c>
      <c r="AV141" s="622">
        <f t="shared" si="284"/>
        <v>1200</v>
      </c>
      <c r="AW141" s="622">
        <f t="shared" si="284"/>
        <v>1200</v>
      </c>
      <c r="AX141" s="622">
        <f t="shared" si="284"/>
        <v>1200</v>
      </c>
      <c r="AY141" s="622">
        <f t="shared" si="284"/>
        <v>1200</v>
      </c>
      <c r="AZ141" s="622">
        <f t="shared" si="284"/>
        <v>1200</v>
      </c>
      <c r="BA141" s="622">
        <f t="shared" si="284"/>
        <v>1200</v>
      </c>
      <c r="BB141" s="622">
        <f t="shared" si="284"/>
        <v>1200</v>
      </c>
      <c r="BC141" s="622">
        <f t="shared" si="284"/>
        <v>1200</v>
      </c>
      <c r="BD141" s="622">
        <f t="shared" si="284"/>
        <v>1200</v>
      </c>
      <c r="BE141" s="622">
        <f t="shared" si="284"/>
        <v>1200</v>
      </c>
      <c r="BF141" s="622">
        <f t="shared" si="284"/>
        <v>1200</v>
      </c>
      <c r="BG141" s="623">
        <f t="shared" si="195"/>
        <v>1200</v>
      </c>
      <c r="BH141" s="623">
        <f t="shared" si="196"/>
        <v>1200</v>
      </c>
      <c r="BI141" s="623">
        <f t="shared" si="197"/>
        <v>1200</v>
      </c>
      <c r="BJ141" s="623">
        <f t="shared" si="198"/>
        <v>1200</v>
      </c>
      <c r="BK141" s="623">
        <f t="shared" si="199"/>
        <v>1200</v>
      </c>
      <c r="BL141" s="623">
        <f t="shared" si="200"/>
        <v>1200</v>
      </c>
      <c r="BM141" s="623">
        <f t="shared" si="201"/>
        <v>1200</v>
      </c>
      <c r="BN141" s="623">
        <f t="shared" si="202"/>
        <v>1200</v>
      </c>
      <c r="BO141" s="623">
        <f t="shared" si="203"/>
        <v>1200</v>
      </c>
      <c r="BP141" s="623">
        <f t="shared" si="204"/>
        <v>1200</v>
      </c>
      <c r="BQ141" s="623">
        <f t="shared" si="205"/>
        <v>1200</v>
      </c>
      <c r="BR141" s="623">
        <f t="shared" si="206"/>
        <v>1200</v>
      </c>
      <c r="BS141" s="1281">
        <f t="shared" si="207"/>
        <v>1200</v>
      </c>
      <c r="BT141" s="1281">
        <f t="shared" si="208"/>
        <v>1200</v>
      </c>
      <c r="BU141" s="1281">
        <f t="shared" si="209"/>
        <v>1200</v>
      </c>
      <c r="BV141" s="1281">
        <f t="shared" si="210"/>
        <v>1200</v>
      </c>
      <c r="BW141" s="1281">
        <f t="shared" si="211"/>
        <v>1200</v>
      </c>
      <c r="BX141" s="1281">
        <f t="shared" si="212"/>
        <v>1200</v>
      </c>
      <c r="BY141" s="1281">
        <f t="shared" si="213"/>
        <v>1200</v>
      </c>
      <c r="BZ141" s="1281">
        <f t="shared" si="214"/>
        <v>1200</v>
      </c>
      <c r="CA141" s="1281">
        <f t="shared" si="215"/>
        <v>1200</v>
      </c>
      <c r="CB141" s="1281">
        <f t="shared" si="216"/>
        <v>1200</v>
      </c>
      <c r="CC141" s="1281">
        <f t="shared" si="217"/>
        <v>1200</v>
      </c>
      <c r="CD141" s="1281">
        <f t="shared" si="218"/>
        <v>1200</v>
      </c>
      <c r="CE141" s="623">
        <f t="shared" si="219"/>
        <v>1200</v>
      </c>
      <c r="CF141" s="623">
        <f t="shared" si="220"/>
        <v>1200</v>
      </c>
      <c r="CG141" s="623">
        <f t="shared" si="221"/>
        <v>1200</v>
      </c>
      <c r="CH141" s="623">
        <f t="shared" si="222"/>
        <v>1200</v>
      </c>
      <c r="CI141" s="623">
        <f t="shared" si="223"/>
        <v>1200</v>
      </c>
      <c r="CJ141" s="623">
        <f t="shared" si="224"/>
        <v>1200</v>
      </c>
      <c r="CK141" s="623">
        <f t="shared" si="225"/>
        <v>1200</v>
      </c>
      <c r="CL141" s="623">
        <f t="shared" si="226"/>
        <v>1200</v>
      </c>
      <c r="CM141" s="623">
        <f t="shared" si="227"/>
        <v>1200</v>
      </c>
      <c r="CN141" s="623">
        <f t="shared" si="228"/>
        <v>1200</v>
      </c>
      <c r="CO141" s="623">
        <f t="shared" si="229"/>
        <v>1200</v>
      </c>
      <c r="CP141" s="623">
        <f t="shared" si="230"/>
        <v>1200</v>
      </c>
      <c r="CQ141" s="1281">
        <f t="shared" si="231"/>
        <v>1200</v>
      </c>
      <c r="CR141" s="1281">
        <f t="shared" si="232"/>
        <v>1200</v>
      </c>
      <c r="CS141" s="1281">
        <f t="shared" si="233"/>
        <v>1200</v>
      </c>
      <c r="CT141" s="1281">
        <f t="shared" si="234"/>
        <v>1200</v>
      </c>
      <c r="CU141" s="1281">
        <f t="shared" si="235"/>
        <v>1200</v>
      </c>
      <c r="CV141" s="1281">
        <f t="shared" si="236"/>
        <v>1200</v>
      </c>
      <c r="CW141" s="1281">
        <f t="shared" si="237"/>
        <v>1200</v>
      </c>
      <c r="CX141" s="1281">
        <f t="shared" si="238"/>
        <v>1200</v>
      </c>
      <c r="CY141" s="1281">
        <f t="shared" si="239"/>
        <v>1200</v>
      </c>
      <c r="CZ141" s="1281">
        <f t="shared" si="240"/>
        <v>1200</v>
      </c>
      <c r="DA141" s="1281">
        <f t="shared" si="241"/>
        <v>1200</v>
      </c>
      <c r="DB141" s="1281">
        <f t="shared" si="242"/>
        <v>1200</v>
      </c>
      <c r="DC141" s="623">
        <f t="shared" si="243"/>
        <v>1200</v>
      </c>
      <c r="DD141" s="623">
        <f t="shared" si="244"/>
        <v>1200</v>
      </c>
      <c r="DE141" s="623">
        <f t="shared" si="245"/>
        <v>1200</v>
      </c>
      <c r="DF141" s="623">
        <f t="shared" si="246"/>
        <v>1200</v>
      </c>
      <c r="DG141" s="623">
        <f t="shared" si="247"/>
        <v>1200</v>
      </c>
      <c r="DH141" s="623">
        <f t="shared" si="248"/>
        <v>1200</v>
      </c>
      <c r="DI141" s="623">
        <f t="shared" si="249"/>
        <v>1200</v>
      </c>
      <c r="DJ141" s="623">
        <f t="shared" si="250"/>
        <v>1200</v>
      </c>
      <c r="DK141" s="623">
        <f t="shared" si="251"/>
        <v>1200</v>
      </c>
      <c r="DL141" s="623">
        <f t="shared" si="252"/>
        <v>1200</v>
      </c>
      <c r="DM141" s="623">
        <f t="shared" si="253"/>
        <v>1200</v>
      </c>
      <c r="DN141" s="623">
        <f t="shared" si="254"/>
        <v>1200</v>
      </c>
      <c r="DO141" s="1281">
        <f t="shared" si="255"/>
        <v>1200</v>
      </c>
      <c r="DP141" s="1281">
        <f t="shared" si="256"/>
        <v>1200</v>
      </c>
      <c r="DQ141" s="1281">
        <f t="shared" si="257"/>
        <v>1200</v>
      </c>
      <c r="DR141" s="1281">
        <f t="shared" si="258"/>
        <v>1200</v>
      </c>
      <c r="DS141" s="1281">
        <f t="shared" si="259"/>
        <v>1200</v>
      </c>
      <c r="DT141" s="1281">
        <f t="shared" si="260"/>
        <v>1200</v>
      </c>
      <c r="DU141" s="1281">
        <f t="shared" si="261"/>
        <v>1200</v>
      </c>
      <c r="DV141" s="1281">
        <f t="shared" si="262"/>
        <v>1200</v>
      </c>
      <c r="DW141" s="1281">
        <f t="shared" si="263"/>
        <v>1200</v>
      </c>
      <c r="DX141" s="1281">
        <f t="shared" si="264"/>
        <v>1200</v>
      </c>
      <c r="DY141" s="1281">
        <f t="shared" si="265"/>
        <v>1200</v>
      </c>
      <c r="DZ141" s="1281">
        <f t="shared" si="266"/>
        <v>1200</v>
      </c>
      <c r="EA141" s="623">
        <f t="shared" si="267"/>
        <v>1200</v>
      </c>
      <c r="EB141" s="623">
        <f t="shared" si="268"/>
        <v>1200</v>
      </c>
      <c r="EC141" s="623">
        <f t="shared" si="269"/>
        <v>1200</v>
      </c>
      <c r="ED141" s="623">
        <f t="shared" si="270"/>
        <v>1200</v>
      </c>
      <c r="EE141" s="623">
        <f t="shared" si="271"/>
        <v>1200</v>
      </c>
      <c r="EF141" s="623">
        <f t="shared" si="272"/>
        <v>1200</v>
      </c>
      <c r="EG141" s="623">
        <f t="shared" si="273"/>
        <v>1200</v>
      </c>
      <c r="EH141" s="623">
        <f t="shared" si="274"/>
        <v>1200</v>
      </c>
      <c r="EI141" s="623">
        <f t="shared" si="275"/>
        <v>1200</v>
      </c>
      <c r="EJ141" s="623">
        <f t="shared" si="276"/>
        <v>1200</v>
      </c>
      <c r="EK141" s="623">
        <f t="shared" si="277"/>
        <v>1200</v>
      </c>
      <c r="EL141" s="623">
        <f t="shared" si="278"/>
        <v>1200</v>
      </c>
    </row>
    <row r="142" spans="1:142">
      <c r="A142" s="7" t="str">
        <f>IF('Rent Roll_RedIQ 1'!B135&gt;0,'Rent Roll_RedIQ 1'!B135,"")</f>
        <v>832</v>
      </c>
      <c r="B142" s="7" t="str">
        <f>IF('Rent Roll_RedIQ 1'!C135&gt;0,'Rent Roll_RedIQ 1'!C135,"")</f>
        <v>A1</v>
      </c>
      <c r="C142" s="614">
        <f>IF('Rent Roll_RedIQ 1'!K135&gt;0,'Rent Roll_RedIQ 1'!K135,0)</f>
        <v>1175</v>
      </c>
      <c r="D142" s="615">
        <f>IF('Rent Roll_RedIQ 1'!J135&gt;0,'Rent Roll_RedIQ 1'!J135,"")</f>
        <v>1200</v>
      </c>
      <c r="E142" s="624">
        <f t="shared" si="187"/>
        <v>2.1276595744680771E-2</v>
      </c>
      <c r="F142" s="194"/>
      <c r="G142" s="194"/>
      <c r="H142" s="616">
        <f t="shared" si="289"/>
        <v>1175</v>
      </c>
      <c r="I142" s="1200">
        <f>IF('Rent Roll_RedIQ 1'!S135&gt;0,'Rent Roll_RedIQ 1'!S135,Purchase_Date-1)</f>
        <v>45747</v>
      </c>
      <c r="J142" s="617">
        <f t="shared" si="290"/>
        <v>1175</v>
      </c>
      <c r="K142" s="1205">
        <f t="shared" si="291"/>
        <v>46112</v>
      </c>
      <c r="L142" s="618">
        <f t="shared" si="290"/>
        <v>1175</v>
      </c>
      <c r="M142" s="1208">
        <f t="shared" si="292"/>
        <v>46477</v>
      </c>
      <c r="N142" s="614">
        <f t="shared" si="188"/>
        <v>1175</v>
      </c>
      <c r="O142" s="614">
        <f t="shared" si="189"/>
        <v>1175</v>
      </c>
      <c r="P142" s="614">
        <f t="shared" si="190"/>
        <v>1175</v>
      </c>
      <c r="Q142" s="614">
        <f t="shared" si="191"/>
        <v>1175</v>
      </c>
      <c r="R142" s="614">
        <f t="shared" si="192"/>
        <v>1175</v>
      </c>
      <c r="S142" s="614">
        <f t="shared" si="193"/>
        <v>1175</v>
      </c>
      <c r="T142" s="614">
        <f t="shared" si="194"/>
        <v>1175</v>
      </c>
      <c r="U142" s="619"/>
      <c r="V142" s="614"/>
      <c r="W142" s="620">
        <f t="shared" si="282"/>
        <v>1175</v>
      </c>
      <c r="X142" s="620">
        <f t="shared" si="282"/>
        <v>1175</v>
      </c>
      <c r="Y142" s="620">
        <f t="shared" si="282"/>
        <v>1175</v>
      </c>
      <c r="Z142" s="620">
        <f t="shared" si="282"/>
        <v>1175</v>
      </c>
      <c r="AA142" s="620">
        <f t="shared" si="282"/>
        <v>1175</v>
      </c>
      <c r="AB142" s="620">
        <f t="shared" si="282"/>
        <v>1175</v>
      </c>
      <c r="AC142" s="620">
        <f t="shared" si="282"/>
        <v>1175</v>
      </c>
      <c r="AD142" s="620">
        <f t="shared" si="282"/>
        <v>1175</v>
      </c>
      <c r="AE142" s="620">
        <f t="shared" si="282"/>
        <v>1175</v>
      </c>
      <c r="AF142" s="620">
        <f t="shared" si="282"/>
        <v>1175</v>
      </c>
      <c r="AG142" s="620">
        <f t="shared" si="282"/>
        <v>1175</v>
      </c>
      <c r="AH142" s="620">
        <f t="shared" si="282"/>
        <v>1175</v>
      </c>
      <c r="AI142" s="621">
        <f t="shared" si="288"/>
        <v>1175</v>
      </c>
      <c r="AJ142" s="621">
        <f t="shared" si="287"/>
        <v>1175</v>
      </c>
      <c r="AK142" s="621">
        <f t="shared" si="287"/>
        <v>1175</v>
      </c>
      <c r="AL142" s="621">
        <f t="shared" si="287"/>
        <v>1175</v>
      </c>
      <c r="AM142" s="621">
        <f t="shared" si="287"/>
        <v>1175</v>
      </c>
      <c r="AN142" s="621">
        <f t="shared" si="287"/>
        <v>1175</v>
      </c>
      <c r="AO142" s="621">
        <f t="shared" si="287"/>
        <v>1175</v>
      </c>
      <c r="AP142" s="621">
        <f t="shared" si="287"/>
        <v>1175</v>
      </c>
      <c r="AQ142" s="621">
        <f t="shared" si="287"/>
        <v>1175</v>
      </c>
      <c r="AR142" s="621">
        <f t="shared" si="287"/>
        <v>1175</v>
      </c>
      <c r="AS142" s="621">
        <f t="shared" si="287"/>
        <v>1175</v>
      </c>
      <c r="AT142" s="621">
        <f t="shared" si="287"/>
        <v>1175</v>
      </c>
      <c r="AU142" s="622">
        <f t="shared" si="285"/>
        <v>1175</v>
      </c>
      <c r="AV142" s="622">
        <f t="shared" si="284"/>
        <v>1175</v>
      </c>
      <c r="AW142" s="622">
        <f t="shared" si="284"/>
        <v>1175</v>
      </c>
      <c r="AX142" s="622">
        <f t="shared" si="284"/>
        <v>1175</v>
      </c>
      <c r="AY142" s="622">
        <f t="shared" si="284"/>
        <v>1175</v>
      </c>
      <c r="AZ142" s="622">
        <f t="shared" si="284"/>
        <v>1175</v>
      </c>
      <c r="BA142" s="622">
        <f t="shared" si="284"/>
        <v>1175</v>
      </c>
      <c r="BB142" s="622">
        <f t="shared" si="284"/>
        <v>1175</v>
      </c>
      <c r="BC142" s="622">
        <f t="shared" si="284"/>
        <v>1175</v>
      </c>
      <c r="BD142" s="622">
        <f t="shared" si="284"/>
        <v>1175</v>
      </c>
      <c r="BE142" s="622">
        <f t="shared" si="284"/>
        <v>1175</v>
      </c>
      <c r="BF142" s="622">
        <f t="shared" si="284"/>
        <v>1175</v>
      </c>
      <c r="BG142" s="623">
        <f t="shared" si="195"/>
        <v>1175</v>
      </c>
      <c r="BH142" s="623">
        <f t="shared" si="196"/>
        <v>1175</v>
      </c>
      <c r="BI142" s="623">
        <f t="shared" si="197"/>
        <v>1175</v>
      </c>
      <c r="BJ142" s="623">
        <f t="shared" si="198"/>
        <v>1175</v>
      </c>
      <c r="BK142" s="623">
        <f t="shared" si="199"/>
        <v>1175</v>
      </c>
      <c r="BL142" s="623">
        <f t="shared" si="200"/>
        <v>1175</v>
      </c>
      <c r="BM142" s="623">
        <f t="shared" si="201"/>
        <v>1175</v>
      </c>
      <c r="BN142" s="623">
        <f t="shared" si="202"/>
        <v>1175</v>
      </c>
      <c r="BO142" s="623">
        <f t="shared" si="203"/>
        <v>1175</v>
      </c>
      <c r="BP142" s="623">
        <f t="shared" si="204"/>
        <v>1175</v>
      </c>
      <c r="BQ142" s="623">
        <f t="shared" si="205"/>
        <v>1175</v>
      </c>
      <c r="BR142" s="623">
        <f t="shared" si="206"/>
        <v>1175</v>
      </c>
      <c r="BS142" s="1281">
        <f t="shared" si="207"/>
        <v>1175</v>
      </c>
      <c r="BT142" s="1281">
        <f t="shared" si="208"/>
        <v>1175</v>
      </c>
      <c r="BU142" s="1281">
        <f t="shared" si="209"/>
        <v>1175</v>
      </c>
      <c r="BV142" s="1281">
        <f t="shared" si="210"/>
        <v>1175</v>
      </c>
      <c r="BW142" s="1281">
        <f t="shared" si="211"/>
        <v>1175</v>
      </c>
      <c r="BX142" s="1281">
        <f t="shared" si="212"/>
        <v>1175</v>
      </c>
      <c r="BY142" s="1281">
        <f t="shared" si="213"/>
        <v>1175</v>
      </c>
      <c r="BZ142" s="1281">
        <f t="shared" si="214"/>
        <v>1175</v>
      </c>
      <c r="CA142" s="1281">
        <f t="shared" si="215"/>
        <v>1175</v>
      </c>
      <c r="CB142" s="1281">
        <f t="shared" si="216"/>
        <v>1175</v>
      </c>
      <c r="CC142" s="1281">
        <f t="shared" si="217"/>
        <v>1175</v>
      </c>
      <c r="CD142" s="1281">
        <f t="shared" si="218"/>
        <v>1175</v>
      </c>
      <c r="CE142" s="623">
        <f t="shared" si="219"/>
        <v>1175</v>
      </c>
      <c r="CF142" s="623">
        <f t="shared" si="220"/>
        <v>1175</v>
      </c>
      <c r="CG142" s="623">
        <f t="shared" si="221"/>
        <v>1175</v>
      </c>
      <c r="CH142" s="623">
        <f t="shared" si="222"/>
        <v>1175</v>
      </c>
      <c r="CI142" s="623">
        <f t="shared" si="223"/>
        <v>1175</v>
      </c>
      <c r="CJ142" s="623">
        <f t="shared" si="224"/>
        <v>1175</v>
      </c>
      <c r="CK142" s="623">
        <f t="shared" si="225"/>
        <v>1175</v>
      </c>
      <c r="CL142" s="623">
        <f t="shared" si="226"/>
        <v>1175</v>
      </c>
      <c r="CM142" s="623">
        <f t="shared" si="227"/>
        <v>1175</v>
      </c>
      <c r="CN142" s="623">
        <f t="shared" si="228"/>
        <v>1175</v>
      </c>
      <c r="CO142" s="623">
        <f t="shared" si="229"/>
        <v>1175</v>
      </c>
      <c r="CP142" s="623">
        <f t="shared" si="230"/>
        <v>1175</v>
      </c>
      <c r="CQ142" s="1281">
        <f t="shared" si="231"/>
        <v>1175</v>
      </c>
      <c r="CR142" s="1281">
        <f t="shared" si="232"/>
        <v>1175</v>
      </c>
      <c r="CS142" s="1281">
        <f t="shared" si="233"/>
        <v>1175</v>
      </c>
      <c r="CT142" s="1281">
        <f t="shared" si="234"/>
        <v>1175</v>
      </c>
      <c r="CU142" s="1281">
        <f t="shared" si="235"/>
        <v>1175</v>
      </c>
      <c r="CV142" s="1281">
        <f t="shared" si="236"/>
        <v>1175</v>
      </c>
      <c r="CW142" s="1281">
        <f t="shared" si="237"/>
        <v>1175</v>
      </c>
      <c r="CX142" s="1281">
        <f t="shared" si="238"/>
        <v>1175</v>
      </c>
      <c r="CY142" s="1281">
        <f t="shared" si="239"/>
        <v>1175</v>
      </c>
      <c r="CZ142" s="1281">
        <f t="shared" si="240"/>
        <v>1175</v>
      </c>
      <c r="DA142" s="1281">
        <f t="shared" si="241"/>
        <v>1175</v>
      </c>
      <c r="DB142" s="1281">
        <f t="shared" si="242"/>
        <v>1175</v>
      </c>
      <c r="DC142" s="623">
        <f t="shared" si="243"/>
        <v>1175</v>
      </c>
      <c r="DD142" s="623">
        <f t="shared" si="244"/>
        <v>1175</v>
      </c>
      <c r="DE142" s="623">
        <f t="shared" si="245"/>
        <v>1175</v>
      </c>
      <c r="DF142" s="623">
        <f t="shared" si="246"/>
        <v>1175</v>
      </c>
      <c r="DG142" s="623">
        <f t="shared" si="247"/>
        <v>1175</v>
      </c>
      <c r="DH142" s="623">
        <f t="shared" si="248"/>
        <v>1175</v>
      </c>
      <c r="DI142" s="623">
        <f t="shared" si="249"/>
        <v>1175</v>
      </c>
      <c r="DJ142" s="623">
        <f t="shared" si="250"/>
        <v>1175</v>
      </c>
      <c r="DK142" s="623">
        <f t="shared" si="251"/>
        <v>1175</v>
      </c>
      <c r="DL142" s="623">
        <f t="shared" si="252"/>
        <v>1175</v>
      </c>
      <c r="DM142" s="623">
        <f t="shared" si="253"/>
        <v>1175</v>
      </c>
      <c r="DN142" s="623">
        <f t="shared" si="254"/>
        <v>1175</v>
      </c>
      <c r="DO142" s="1281">
        <f t="shared" si="255"/>
        <v>1175</v>
      </c>
      <c r="DP142" s="1281">
        <f t="shared" si="256"/>
        <v>1175</v>
      </c>
      <c r="DQ142" s="1281">
        <f t="shared" si="257"/>
        <v>1175</v>
      </c>
      <c r="DR142" s="1281">
        <f t="shared" si="258"/>
        <v>1175</v>
      </c>
      <c r="DS142" s="1281">
        <f t="shared" si="259"/>
        <v>1175</v>
      </c>
      <c r="DT142" s="1281">
        <f t="shared" si="260"/>
        <v>1175</v>
      </c>
      <c r="DU142" s="1281">
        <f t="shared" si="261"/>
        <v>1175</v>
      </c>
      <c r="DV142" s="1281">
        <f t="shared" si="262"/>
        <v>1175</v>
      </c>
      <c r="DW142" s="1281">
        <f t="shared" si="263"/>
        <v>1175</v>
      </c>
      <c r="DX142" s="1281">
        <f t="shared" si="264"/>
        <v>1175</v>
      </c>
      <c r="DY142" s="1281">
        <f t="shared" si="265"/>
        <v>1175</v>
      </c>
      <c r="DZ142" s="1281">
        <f t="shared" si="266"/>
        <v>1175</v>
      </c>
      <c r="EA142" s="623">
        <f t="shared" si="267"/>
        <v>1175</v>
      </c>
      <c r="EB142" s="623">
        <f t="shared" si="268"/>
        <v>1175</v>
      </c>
      <c r="EC142" s="623">
        <f t="shared" si="269"/>
        <v>1175</v>
      </c>
      <c r="ED142" s="623">
        <f t="shared" si="270"/>
        <v>1175</v>
      </c>
      <c r="EE142" s="623">
        <f t="shared" si="271"/>
        <v>1175</v>
      </c>
      <c r="EF142" s="623">
        <f t="shared" si="272"/>
        <v>1175</v>
      </c>
      <c r="EG142" s="623">
        <f t="shared" si="273"/>
        <v>1175</v>
      </c>
      <c r="EH142" s="623">
        <f t="shared" si="274"/>
        <v>1175</v>
      </c>
      <c r="EI142" s="623">
        <f t="shared" si="275"/>
        <v>1175</v>
      </c>
      <c r="EJ142" s="623">
        <f t="shared" si="276"/>
        <v>1175</v>
      </c>
      <c r="EK142" s="623">
        <f t="shared" si="277"/>
        <v>1175</v>
      </c>
      <c r="EL142" s="623">
        <f t="shared" si="278"/>
        <v>1175</v>
      </c>
    </row>
    <row r="143" spans="1:142">
      <c r="A143" s="7" t="str">
        <f>IF('Rent Roll_RedIQ 1'!B136&gt;0,'Rent Roll_RedIQ 1'!B136,"")</f>
        <v>913</v>
      </c>
      <c r="B143" s="7" t="str">
        <f>IF('Rent Roll_RedIQ 1'!C136&gt;0,'Rent Roll_RedIQ 1'!C136,"")</f>
        <v>B2</v>
      </c>
      <c r="C143" s="614">
        <f>IF('Rent Roll_RedIQ 1'!K136&gt;0,'Rent Roll_RedIQ 1'!K136,0)</f>
        <v>1550</v>
      </c>
      <c r="D143" s="615">
        <f>IF('Rent Roll_RedIQ 1'!J136&gt;0,'Rent Roll_RedIQ 1'!J136,"")</f>
        <v>1500</v>
      </c>
      <c r="E143" s="624">
        <f t="shared" si="187"/>
        <v>-3.2258064516129004E-2</v>
      </c>
      <c r="F143" s="194"/>
      <c r="G143" s="194"/>
      <c r="H143" s="616">
        <f t="shared" si="289"/>
        <v>1550</v>
      </c>
      <c r="I143" s="1200">
        <f>IF('Rent Roll_RedIQ 1'!S136&gt;0,'Rent Roll_RedIQ 1'!S136,Purchase_Date-1)</f>
        <v>45747</v>
      </c>
      <c r="J143" s="617">
        <f t="shared" si="290"/>
        <v>1550</v>
      </c>
      <c r="K143" s="1205">
        <f t="shared" si="291"/>
        <v>46112</v>
      </c>
      <c r="L143" s="618">
        <f t="shared" si="290"/>
        <v>1550</v>
      </c>
      <c r="M143" s="1208">
        <f t="shared" si="292"/>
        <v>46477</v>
      </c>
      <c r="N143" s="614">
        <f t="shared" si="188"/>
        <v>1550</v>
      </c>
      <c r="O143" s="614">
        <f t="shared" si="189"/>
        <v>1550</v>
      </c>
      <c r="P143" s="614">
        <f t="shared" si="190"/>
        <v>1550</v>
      </c>
      <c r="Q143" s="614">
        <f t="shared" si="191"/>
        <v>1550</v>
      </c>
      <c r="R143" s="614">
        <f t="shared" si="192"/>
        <v>1550</v>
      </c>
      <c r="S143" s="614">
        <f t="shared" si="193"/>
        <v>1550</v>
      </c>
      <c r="T143" s="614">
        <f t="shared" si="194"/>
        <v>1550</v>
      </c>
      <c r="U143" s="619"/>
      <c r="V143" s="614"/>
      <c r="W143" s="620">
        <f t="shared" si="282"/>
        <v>1550</v>
      </c>
      <c r="X143" s="620">
        <f t="shared" si="282"/>
        <v>1550</v>
      </c>
      <c r="Y143" s="620">
        <f t="shared" si="282"/>
        <v>1550</v>
      </c>
      <c r="Z143" s="620">
        <f t="shared" si="282"/>
        <v>1550</v>
      </c>
      <c r="AA143" s="620">
        <f t="shared" si="282"/>
        <v>1550</v>
      </c>
      <c r="AB143" s="620">
        <f t="shared" si="282"/>
        <v>1550</v>
      </c>
      <c r="AC143" s="620">
        <f t="shared" si="282"/>
        <v>1550</v>
      </c>
      <c r="AD143" s="620">
        <f t="shared" si="282"/>
        <v>1550</v>
      </c>
      <c r="AE143" s="620">
        <f t="shared" si="282"/>
        <v>1550</v>
      </c>
      <c r="AF143" s="620">
        <f t="shared" si="282"/>
        <v>1550</v>
      </c>
      <c r="AG143" s="620">
        <f t="shared" si="282"/>
        <v>1550</v>
      </c>
      <c r="AH143" s="620">
        <f t="shared" si="282"/>
        <v>1550</v>
      </c>
      <c r="AI143" s="621">
        <f t="shared" si="288"/>
        <v>1550</v>
      </c>
      <c r="AJ143" s="621">
        <f t="shared" si="287"/>
        <v>1550</v>
      </c>
      <c r="AK143" s="621">
        <f t="shared" si="287"/>
        <v>1550</v>
      </c>
      <c r="AL143" s="621">
        <f t="shared" si="287"/>
        <v>1550</v>
      </c>
      <c r="AM143" s="621">
        <f t="shared" si="287"/>
        <v>1550</v>
      </c>
      <c r="AN143" s="621">
        <f t="shared" si="287"/>
        <v>1550</v>
      </c>
      <c r="AO143" s="621">
        <f t="shared" si="287"/>
        <v>1550</v>
      </c>
      <c r="AP143" s="621">
        <f t="shared" si="287"/>
        <v>1550</v>
      </c>
      <c r="AQ143" s="621">
        <f t="shared" si="287"/>
        <v>1550</v>
      </c>
      <c r="AR143" s="621">
        <f t="shared" si="287"/>
        <v>1550</v>
      </c>
      <c r="AS143" s="621">
        <f t="shared" si="287"/>
        <v>1550</v>
      </c>
      <c r="AT143" s="621">
        <f t="shared" si="287"/>
        <v>1550</v>
      </c>
      <c r="AU143" s="622">
        <f t="shared" si="285"/>
        <v>1550</v>
      </c>
      <c r="AV143" s="622">
        <f t="shared" si="284"/>
        <v>1550</v>
      </c>
      <c r="AW143" s="622">
        <f t="shared" si="284"/>
        <v>1550</v>
      </c>
      <c r="AX143" s="622">
        <f t="shared" si="284"/>
        <v>1550</v>
      </c>
      <c r="AY143" s="622">
        <f t="shared" si="284"/>
        <v>1550</v>
      </c>
      <c r="AZ143" s="622">
        <f t="shared" si="284"/>
        <v>1550</v>
      </c>
      <c r="BA143" s="622">
        <f t="shared" si="284"/>
        <v>1550</v>
      </c>
      <c r="BB143" s="622">
        <f t="shared" si="284"/>
        <v>1550</v>
      </c>
      <c r="BC143" s="622">
        <f t="shared" si="284"/>
        <v>1550</v>
      </c>
      <c r="BD143" s="622">
        <f t="shared" si="284"/>
        <v>1550</v>
      </c>
      <c r="BE143" s="622">
        <f t="shared" si="284"/>
        <v>1550</v>
      </c>
      <c r="BF143" s="622">
        <f t="shared" si="284"/>
        <v>1550</v>
      </c>
      <c r="BG143" s="623">
        <f t="shared" si="195"/>
        <v>1550</v>
      </c>
      <c r="BH143" s="623">
        <f t="shared" si="196"/>
        <v>1550</v>
      </c>
      <c r="BI143" s="623">
        <f t="shared" si="197"/>
        <v>1550</v>
      </c>
      <c r="BJ143" s="623">
        <f t="shared" si="198"/>
        <v>1550</v>
      </c>
      <c r="BK143" s="623">
        <f t="shared" si="199"/>
        <v>1550</v>
      </c>
      <c r="BL143" s="623">
        <f t="shared" si="200"/>
        <v>1550</v>
      </c>
      <c r="BM143" s="623">
        <f t="shared" si="201"/>
        <v>1550</v>
      </c>
      <c r="BN143" s="623">
        <f t="shared" si="202"/>
        <v>1550</v>
      </c>
      <c r="BO143" s="623">
        <f t="shared" si="203"/>
        <v>1550</v>
      </c>
      <c r="BP143" s="623">
        <f t="shared" si="204"/>
        <v>1550</v>
      </c>
      <c r="BQ143" s="623">
        <f t="shared" si="205"/>
        <v>1550</v>
      </c>
      <c r="BR143" s="623">
        <f t="shared" si="206"/>
        <v>1550</v>
      </c>
      <c r="BS143" s="1281">
        <f t="shared" si="207"/>
        <v>1550</v>
      </c>
      <c r="BT143" s="1281">
        <f t="shared" si="208"/>
        <v>1550</v>
      </c>
      <c r="BU143" s="1281">
        <f t="shared" si="209"/>
        <v>1550</v>
      </c>
      <c r="BV143" s="1281">
        <f t="shared" si="210"/>
        <v>1550</v>
      </c>
      <c r="BW143" s="1281">
        <f t="shared" si="211"/>
        <v>1550</v>
      </c>
      <c r="BX143" s="1281">
        <f t="shared" si="212"/>
        <v>1550</v>
      </c>
      <c r="BY143" s="1281">
        <f t="shared" si="213"/>
        <v>1550</v>
      </c>
      <c r="BZ143" s="1281">
        <f t="shared" si="214"/>
        <v>1550</v>
      </c>
      <c r="CA143" s="1281">
        <f t="shared" si="215"/>
        <v>1550</v>
      </c>
      <c r="CB143" s="1281">
        <f t="shared" si="216"/>
        <v>1550</v>
      </c>
      <c r="CC143" s="1281">
        <f t="shared" si="217"/>
        <v>1550</v>
      </c>
      <c r="CD143" s="1281">
        <f t="shared" si="218"/>
        <v>1550</v>
      </c>
      <c r="CE143" s="623">
        <f t="shared" si="219"/>
        <v>1550</v>
      </c>
      <c r="CF143" s="623">
        <f t="shared" si="220"/>
        <v>1550</v>
      </c>
      <c r="CG143" s="623">
        <f t="shared" si="221"/>
        <v>1550</v>
      </c>
      <c r="CH143" s="623">
        <f t="shared" si="222"/>
        <v>1550</v>
      </c>
      <c r="CI143" s="623">
        <f t="shared" si="223"/>
        <v>1550</v>
      </c>
      <c r="CJ143" s="623">
        <f t="shared" si="224"/>
        <v>1550</v>
      </c>
      <c r="CK143" s="623">
        <f t="shared" si="225"/>
        <v>1550</v>
      </c>
      <c r="CL143" s="623">
        <f t="shared" si="226"/>
        <v>1550</v>
      </c>
      <c r="CM143" s="623">
        <f t="shared" si="227"/>
        <v>1550</v>
      </c>
      <c r="CN143" s="623">
        <f t="shared" si="228"/>
        <v>1550</v>
      </c>
      <c r="CO143" s="623">
        <f t="shared" si="229"/>
        <v>1550</v>
      </c>
      <c r="CP143" s="623">
        <f t="shared" si="230"/>
        <v>1550</v>
      </c>
      <c r="CQ143" s="1281">
        <f t="shared" si="231"/>
        <v>1550</v>
      </c>
      <c r="CR143" s="1281">
        <f t="shared" si="232"/>
        <v>1550</v>
      </c>
      <c r="CS143" s="1281">
        <f t="shared" si="233"/>
        <v>1550</v>
      </c>
      <c r="CT143" s="1281">
        <f t="shared" si="234"/>
        <v>1550</v>
      </c>
      <c r="CU143" s="1281">
        <f t="shared" si="235"/>
        <v>1550</v>
      </c>
      <c r="CV143" s="1281">
        <f t="shared" si="236"/>
        <v>1550</v>
      </c>
      <c r="CW143" s="1281">
        <f t="shared" si="237"/>
        <v>1550</v>
      </c>
      <c r="CX143" s="1281">
        <f t="shared" si="238"/>
        <v>1550</v>
      </c>
      <c r="CY143" s="1281">
        <f t="shared" si="239"/>
        <v>1550</v>
      </c>
      <c r="CZ143" s="1281">
        <f t="shared" si="240"/>
        <v>1550</v>
      </c>
      <c r="DA143" s="1281">
        <f t="shared" si="241"/>
        <v>1550</v>
      </c>
      <c r="DB143" s="1281">
        <f t="shared" si="242"/>
        <v>1550</v>
      </c>
      <c r="DC143" s="623">
        <f t="shared" si="243"/>
        <v>1550</v>
      </c>
      <c r="DD143" s="623">
        <f t="shared" si="244"/>
        <v>1550</v>
      </c>
      <c r="DE143" s="623">
        <f t="shared" si="245"/>
        <v>1550</v>
      </c>
      <c r="DF143" s="623">
        <f t="shared" si="246"/>
        <v>1550</v>
      </c>
      <c r="DG143" s="623">
        <f t="shared" si="247"/>
        <v>1550</v>
      </c>
      <c r="DH143" s="623">
        <f t="shared" si="248"/>
        <v>1550</v>
      </c>
      <c r="DI143" s="623">
        <f t="shared" si="249"/>
        <v>1550</v>
      </c>
      <c r="DJ143" s="623">
        <f t="shared" si="250"/>
        <v>1550</v>
      </c>
      <c r="DK143" s="623">
        <f t="shared" si="251"/>
        <v>1550</v>
      </c>
      <c r="DL143" s="623">
        <f t="shared" si="252"/>
        <v>1550</v>
      </c>
      <c r="DM143" s="623">
        <f t="shared" si="253"/>
        <v>1550</v>
      </c>
      <c r="DN143" s="623">
        <f t="shared" si="254"/>
        <v>1550</v>
      </c>
      <c r="DO143" s="1281">
        <f t="shared" si="255"/>
        <v>1550</v>
      </c>
      <c r="DP143" s="1281">
        <f t="shared" si="256"/>
        <v>1550</v>
      </c>
      <c r="DQ143" s="1281">
        <f t="shared" si="257"/>
        <v>1550</v>
      </c>
      <c r="DR143" s="1281">
        <f t="shared" si="258"/>
        <v>1550</v>
      </c>
      <c r="DS143" s="1281">
        <f t="shared" si="259"/>
        <v>1550</v>
      </c>
      <c r="DT143" s="1281">
        <f t="shared" si="260"/>
        <v>1550</v>
      </c>
      <c r="DU143" s="1281">
        <f t="shared" si="261"/>
        <v>1550</v>
      </c>
      <c r="DV143" s="1281">
        <f t="shared" si="262"/>
        <v>1550</v>
      </c>
      <c r="DW143" s="1281">
        <f t="shared" si="263"/>
        <v>1550</v>
      </c>
      <c r="DX143" s="1281">
        <f t="shared" si="264"/>
        <v>1550</v>
      </c>
      <c r="DY143" s="1281">
        <f t="shared" si="265"/>
        <v>1550</v>
      </c>
      <c r="DZ143" s="1281">
        <f t="shared" si="266"/>
        <v>1550</v>
      </c>
      <c r="EA143" s="623">
        <f t="shared" si="267"/>
        <v>1550</v>
      </c>
      <c r="EB143" s="623">
        <f t="shared" si="268"/>
        <v>1550</v>
      </c>
      <c r="EC143" s="623">
        <f t="shared" si="269"/>
        <v>1550</v>
      </c>
      <c r="ED143" s="623">
        <f t="shared" si="270"/>
        <v>1550</v>
      </c>
      <c r="EE143" s="623">
        <f t="shared" si="271"/>
        <v>1550</v>
      </c>
      <c r="EF143" s="623">
        <f t="shared" si="272"/>
        <v>1550</v>
      </c>
      <c r="EG143" s="623">
        <f t="shared" si="273"/>
        <v>1550</v>
      </c>
      <c r="EH143" s="623">
        <f t="shared" si="274"/>
        <v>1550</v>
      </c>
      <c r="EI143" s="623">
        <f t="shared" si="275"/>
        <v>1550</v>
      </c>
      <c r="EJ143" s="623">
        <f t="shared" si="276"/>
        <v>1550</v>
      </c>
      <c r="EK143" s="623">
        <f t="shared" si="277"/>
        <v>1550</v>
      </c>
      <c r="EL143" s="623">
        <f t="shared" si="278"/>
        <v>1550</v>
      </c>
    </row>
    <row r="144" spans="1:142">
      <c r="A144" s="7" t="str">
        <f>IF('Rent Roll_RedIQ 1'!B137&gt;0,'Rent Roll_RedIQ 1'!B137,"")</f>
        <v>133</v>
      </c>
      <c r="B144" s="7" t="str">
        <f>IF('Rent Roll_RedIQ 1'!C137&gt;0,'Rent Roll_RedIQ 1'!C137,"")</f>
        <v>B2</v>
      </c>
      <c r="C144" s="614">
        <f>IF('Rent Roll_RedIQ 1'!K137&gt;0,'Rent Roll_RedIQ 1'!K137,0)</f>
        <v>1450</v>
      </c>
      <c r="D144" s="615">
        <f>IF('Rent Roll_RedIQ 1'!J137&gt;0,'Rent Roll_RedIQ 1'!J137,"")</f>
        <v>1500</v>
      </c>
      <c r="E144" s="624">
        <f t="shared" si="187"/>
        <v>3.4482758620689724E-2</v>
      </c>
      <c r="F144" s="194"/>
      <c r="G144" s="194"/>
      <c r="H144" s="616">
        <f t="shared" si="289"/>
        <v>1450</v>
      </c>
      <c r="I144" s="1200">
        <f>IF('Rent Roll_RedIQ 1'!S137&gt;0,'Rent Roll_RedIQ 1'!S137,Purchase_Date-1)</f>
        <v>45716</v>
      </c>
      <c r="J144" s="617">
        <f t="shared" si="290"/>
        <v>1450</v>
      </c>
      <c r="K144" s="1205">
        <f t="shared" si="291"/>
        <v>46081</v>
      </c>
      <c r="L144" s="618">
        <f t="shared" si="290"/>
        <v>1450</v>
      </c>
      <c r="M144" s="1208">
        <f t="shared" si="292"/>
        <v>46446</v>
      </c>
      <c r="N144" s="614">
        <f t="shared" si="188"/>
        <v>1450</v>
      </c>
      <c r="O144" s="614">
        <f t="shared" si="189"/>
        <v>1450</v>
      </c>
      <c r="P144" s="614">
        <f t="shared" si="190"/>
        <v>1450</v>
      </c>
      <c r="Q144" s="614">
        <f t="shared" si="191"/>
        <v>1450</v>
      </c>
      <c r="R144" s="614">
        <f t="shared" si="192"/>
        <v>1450</v>
      </c>
      <c r="S144" s="614">
        <f t="shared" si="193"/>
        <v>1450</v>
      </c>
      <c r="T144" s="614">
        <f t="shared" si="194"/>
        <v>1450</v>
      </c>
      <c r="U144" s="619"/>
      <c r="V144" s="614"/>
      <c r="W144" s="620">
        <f t="shared" si="282"/>
        <v>1450</v>
      </c>
      <c r="X144" s="620">
        <f t="shared" si="282"/>
        <v>1450</v>
      </c>
      <c r="Y144" s="620">
        <f t="shared" si="282"/>
        <v>1450</v>
      </c>
      <c r="Z144" s="620">
        <f t="shared" si="282"/>
        <v>1450</v>
      </c>
      <c r="AA144" s="620">
        <f t="shared" si="282"/>
        <v>1450</v>
      </c>
      <c r="AB144" s="620">
        <f t="shared" si="282"/>
        <v>1450</v>
      </c>
      <c r="AC144" s="620">
        <f t="shared" si="282"/>
        <v>1450</v>
      </c>
      <c r="AD144" s="620">
        <f t="shared" si="282"/>
        <v>1450</v>
      </c>
      <c r="AE144" s="620">
        <f t="shared" si="282"/>
        <v>1450</v>
      </c>
      <c r="AF144" s="620">
        <f t="shared" si="282"/>
        <v>1450</v>
      </c>
      <c r="AG144" s="620">
        <f t="shared" si="282"/>
        <v>1450</v>
      </c>
      <c r="AH144" s="620">
        <f t="shared" si="282"/>
        <v>1450</v>
      </c>
      <c r="AI144" s="621">
        <f t="shared" si="288"/>
        <v>1450</v>
      </c>
      <c r="AJ144" s="621">
        <f t="shared" si="287"/>
        <v>1450</v>
      </c>
      <c r="AK144" s="621">
        <f t="shared" si="287"/>
        <v>1450</v>
      </c>
      <c r="AL144" s="621">
        <f t="shared" si="287"/>
        <v>1450</v>
      </c>
      <c r="AM144" s="621">
        <f t="shared" si="287"/>
        <v>1450</v>
      </c>
      <c r="AN144" s="621">
        <f t="shared" si="287"/>
        <v>1450</v>
      </c>
      <c r="AO144" s="621">
        <f t="shared" si="287"/>
        <v>1450</v>
      </c>
      <c r="AP144" s="621">
        <f t="shared" si="287"/>
        <v>1450</v>
      </c>
      <c r="AQ144" s="621">
        <f t="shared" si="287"/>
        <v>1450</v>
      </c>
      <c r="AR144" s="621">
        <f t="shared" si="287"/>
        <v>1450</v>
      </c>
      <c r="AS144" s="621">
        <f t="shared" si="287"/>
        <v>1450</v>
      </c>
      <c r="AT144" s="621">
        <f t="shared" si="287"/>
        <v>1450</v>
      </c>
      <c r="AU144" s="622">
        <f t="shared" si="285"/>
        <v>1450</v>
      </c>
      <c r="AV144" s="622">
        <f t="shared" si="284"/>
        <v>1450</v>
      </c>
      <c r="AW144" s="622">
        <f t="shared" si="284"/>
        <v>1450</v>
      </c>
      <c r="AX144" s="622">
        <f t="shared" si="284"/>
        <v>1450</v>
      </c>
      <c r="AY144" s="622">
        <f t="shared" si="284"/>
        <v>1450</v>
      </c>
      <c r="AZ144" s="622">
        <f t="shared" si="284"/>
        <v>1450</v>
      </c>
      <c r="BA144" s="622">
        <f t="shared" si="284"/>
        <v>1450</v>
      </c>
      <c r="BB144" s="622">
        <f t="shared" si="284"/>
        <v>1450</v>
      </c>
      <c r="BC144" s="622">
        <f t="shared" si="284"/>
        <v>1450</v>
      </c>
      <c r="BD144" s="622">
        <f t="shared" si="284"/>
        <v>1450</v>
      </c>
      <c r="BE144" s="622">
        <f t="shared" si="284"/>
        <v>1450</v>
      </c>
      <c r="BF144" s="622">
        <f t="shared" si="284"/>
        <v>1450</v>
      </c>
      <c r="BG144" s="623">
        <f t="shared" si="195"/>
        <v>1450</v>
      </c>
      <c r="BH144" s="623">
        <f t="shared" si="196"/>
        <v>1450</v>
      </c>
      <c r="BI144" s="623">
        <f t="shared" si="197"/>
        <v>1450</v>
      </c>
      <c r="BJ144" s="623">
        <f t="shared" si="198"/>
        <v>1450</v>
      </c>
      <c r="BK144" s="623">
        <f t="shared" si="199"/>
        <v>1450</v>
      </c>
      <c r="BL144" s="623">
        <f t="shared" si="200"/>
        <v>1450</v>
      </c>
      <c r="BM144" s="623">
        <f t="shared" si="201"/>
        <v>1450</v>
      </c>
      <c r="BN144" s="623">
        <f t="shared" si="202"/>
        <v>1450</v>
      </c>
      <c r="BO144" s="623">
        <f t="shared" si="203"/>
        <v>1450</v>
      </c>
      <c r="BP144" s="623">
        <f t="shared" si="204"/>
        <v>1450</v>
      </c>
      <c r="BQ144" s="623">
        <f t="shared" si="205"/>
        <v>1450</v>
      </c>
      <c r="BR144" s="623">
        <f t="shared" si="206"/>
        <v>1450</v>
      </c>
      <c r="BS144" s="1281">
        <f t="shared" si="207"/>
        <v>1450</v>
      </c>
      <c r="BT144" s="1281">
        <f t="shared" si="208"/>
        <v>1450</v>
      </c>
      <c r="BU144" s="1281">
        <f t="shared" si="209"/>
        <v>1450</v>
      </c>
      <c r="BV144" s="1281">
        <f t="shared" si="210"/>
        <v>1450</v>
      </c>
      <c r="BW144" s="1281">
        <f t="shared" si="211"/>
        <v>1450</v>
      </c>
      <c r="BX144" s="1281">
        <f t="shared" si="212"/>
        <v>1450</v>
      </c>
      <c r="BY144" s="1281">
        <f t="shared" si="213"/>
        <v>1450</v>
      </c>
      <c r="BZ144" s="1281">
        <f t="shared" si="214"/>
        <v>1450</v>
      </c>
      <c r="CA144" s="1281">
        <f t="shared" si="215"/>
        <v>1450</v>
      </c>
      <c r="CB144" s="1281">
        <f t="shared" si="216"/>
        <v>1450</v>
      </c>
      <c r="CC144" s="1281">
        <f t="shared" si="217"/>
        <v>1450</v>
      </c>
      <c r="CD144" s="1281">
        <f t="shared" si="218"/>
        <v>1450</v>
      </c>
      <c r="CE144" s="623">
        <f t="shared" si="219"/>
        <v>1450</v>
      </c>
      <c r="CF144" s="623">
        <f t="shared" si="220"/>
        <v>1450</v>
      </c>
      <c r="CG144" s="623">
        <f t="shared" si="221"/>
        <v>1450</v>
      </c>
      <c r="CH144" s="623">
        <f t="shared" si="222"/>
        <v>1450</v>
      </c>
      <c r="CI144" s="623">
        <f t="shared" si="223"/>
        <v>1450</v>
      </c>
      <c r="CJ144" s="623">
        <f t="shared" si="224"/>
        <v>1450</v>
      </c>
      <c r="CK144" s="623">
        <f t="shared" si="225"/>
        <v>1450</v>
      </c>
      <c r="CL144" s="623">
        <f t="shared" si="226"/>
        <v>1450</v>
      </c>
      <c r="CM144" s="623">
        <f t="shared" si="227"/>
        <v>1450</v>
      </c>
      <c r="CN144" s="623">
        <f t="shared" si="228"/>
        <v>1450</v>
      </c>
      <c r="CO144" s="623">
        <f t="shared" si="229"/>
        <v>1450</v>
      </c>
      <c r="CP144" s="623">
        <f t="shared" si="230"/>
        <v>1450</v>
      </c>
      <c r="CQ144" s="1281">
        <f t="shared" si="231"/>
        <v>1450</v>
      </c>
      <c r="CR144" s="1281">
        <f t="shared" si="232"/>
        <v>1450</v>
      </c>
      <c r="CS144" s="1281">
        <f t="shared" si="233"/>
        <v>1450</v>
      </c>
      <c r="CT144" s="1281">
        <f t="shared" si="234"/>
        <v>1450</v>
      </c>
      <c r="CU144" s="1281">
        <f t="shared" si="235"/>
        <v>1450</v>
      </c>
      <c r="CV144" s="1281">
        <f t="shared" si="236"/>
        <v>1450</v>
      </c>
      <c r="CW144" s="1281">
        <f t="shared" si="237"/>
        <v>1450</v>
      </c>
      <c r="CX144" s="1281">
        <f t="shared" si="238"/>
        <v>1450</v>
      </c>
      <c r="CY144" s="1281">
        <f t="shared" si="239"/>
        <v>1450</v>
      </c>
      <c r="CZ144" s="1281">
        <f t="shared" si="240"/>
        <v>1450</v>
      </c>
      <c r="DA144" s="1281">
        <f t="shared" si="241"/>
        <v>1450</v>
      </c>
      <c r="DB144" s="1281">
        <f t="shared" si="242"/>
        <v>1450</v>
      </c>
      <c r="DC144" s="623">
        <f t="shared" si="243"/>
        <v>1450</v>
      </c>
      <c r="DD144" s="623">
        <f t="shared" si="244"/>
        <v>1450</v>
      </c>
      <c r="DE144" s="623">
        <f t="shared" si="245"/>
        <v>1450</v>
      </c>
      <c r="DF144" s="623">
        <f t="shared" si="246"/>
        <v>1450</v>
      </c>
      <c r="DG144" s="623">
        <f t="shared" si="247"/>
        <v>1450</v>
      </c>
      <c r="DH144" s="623">
        <f t="shared" si="248"/>
        <v>1450</v>
      </c>
      <c r="DI144" s="623">
        <f t="shared" si="249"/>
        <v>1450</v>
      </c>
      <c r="DJ144" s="623">
        <f t="shared" si="250"/>
        <v>1450</v>
      </c>
      <c r="DK144" s="623">
        <f t="shared" si="251"/>
        <v>1450</v>
      </c>
      <c r="DL144" s="623">
        <f t="shared" si="252"/>
        <v>1450</v>
      </c>
      <c r="DM144" s="623">
        <f t="shared" si="253"/>
        <v>1450</v>
      </c>
      <c r="DN144" s="623">
        <f t="shared" si="254"/>
        <v>1450</v>
      </c>
      <c r="DO144" s="1281">
        <f t="shared" si="255"/>
        <v>1450</v>
      </c>
      <c r="DP144" s="1281">
        <f t="shared" si="256"/>
        <v>1450</v>
      </c>
      <c r="DQ144" s="1281">
        <f t="shared" si="257"/>
        <v>1450</v>
      </c>
      <c r="DR144" s="1281">
        <f t="shared" si="258"/>
        <v>1450</v>
      </c>
      <c r="DS144" s="1281">
        <f t="shared" si="259"/>
        <v>1450</v>
      </c>
      <c r="DT144" s="1281">
        <f t="shared" si="260"/>
        <v>1450</v>
      </c>
      <c r="DU144" s="1281">
        <f t="shared" si="261"/>
        <v>1450</v>
      </c>
      <c r="DV144" s="1281">
        <f t="shared" si="262"/>
        <v>1450</v>
      </c>
      <c r="DW144" s="1281">
        <f t="shared" si="263"/>
        <v>1450</v>
      </c>
      <c r="DX144" s="1281">
        <f t="shared" si="264"/>
        <v>1450</v>
      </c>
      <c r="DY144" s="1281">
        <f t="shared" si="265"/>
        <v>1450</v>
      </c>
      <c r="DZ144" s="1281">
        <f t="shared" si="266"/>
        <v>1450</v>
      </c>
      <c r="EA144" s="623">
        <f t="shared" si="267"/>
        <v>1450</v>
      </c>
      <c r="EB144" s="623">
        <f t="shared" si="268"/>
        <v>1450</v>
      </c>
      <c r="EC144" s="623">
        <f t="shared" si="269"/>
        <v>1450</v>
      </c>
      <c r="ED144" s="623">
        <f t="shared" si="270"/>
        <v>1450</v>
      </c>
      <c r="EE144" s="623">
        <f t="shared" si="271"/>
        <v>1450</v>
      </c>
      <c r="EF144" s="623">
        <f t="shared" si="272"/>
        <v>1450</v>
      </c>
      <c r="EG144" s="623">
        <f t="shared" si="273"/>
        <v>1450</v>
      </c>
      <c r="EH144" s="623">
        <f t="shared" si="274"/>
        <v>1450</v>
      </c>
      <c r="EI144" s="623">
        <f t="shared" si="275"/>
        <v>1450</v>
      </c>
      <c r="EJ144" s="623">
        <f t="shared" si="276"/>
        <v>1450</v>
      </c>
      <c r="EK144" s="623">
        <f t="shared" si="277"/>
        <v>1450</v>
      </c>
      <c r="EL144" s="623">
        <f t="shared" si="278"/>
        <v>1450</v>
      </c>
    </row>
    <row r="145" spans="1:142">
      <c r="A145" s="7" t="str">
        <f>IF('Rent Roll_RedIQ 1'!B138&gt;0,'Rent Roll_RedIQ 1'!B138,"")</f>
        <v>223</v>
      </c>
      <c r="B145" s="7" t="str">
        <f>IF('Rent Roll_RedIQ 1'!C138&gt;0,'Rent Roll_RedIQ 1'!C138,"")</f>
        <v>B2</v>
      </c>
      <c r="C145" s="614">
        <f>IF('Rent Roll_RedIQ 1'!K138&gt;0,'Rent Roll_RedIQ 1'!K138,0)</f>
        <v>1550</v>
      </c>
      <c r="D145" s="615">
        <f>IF('Rent Roll_RedIQ 1'!J138&gt;0,'Rent Roll_RedIQ 1'!J138,"")</f>
        <v>1500</v>
      </c>
      <c r="E145" s="624">
        <f t="shared" si="187"/>
        <v>-3.2258064516129004E-2</v>
      </c>
      <c r="F145" s="194"/>
      <c r="G145" s="194"/>
      <c r="H145" s="616">
        <f t="shared" si="289"/>
        <v>1550</v>
      </c>
      <c r="I145" s="1200">
        <f>IF('Rent Roll_RedIQ 1'!S138&gt;0,'Rent Roll_RedIQ 1'!S138,Purchase_Date-1)</f>
        <v>45716</v>
      </c>
      <c r="J145" s="617">
        <f t="shared" si="290"/>
        <v>1550</v>
      </c>
      <c r="K145" s="1205">
        <f t="shared" si="291"/>
        <v>46081</v>
      </c>
      <c r="L145" s="618">
        <f t="shared" si="290"/>
        <v>1550</v>
      </c>
      <c r="M145" s="1208">
        <f t="shared" si="292"/>
        <v>46446</v>
      </c>
      <c r="N145" s="614">
        <f t="shared" si="188"/>
        <v>1550</v>
      </c>
      <c r="O145" s="614">
        <f t="shared" si="189"/>
        <v>1550</v>
      </c>
      <c r="P145" s="614">
        <f t="shared" si="190"/>
        <v>1550</v>
      </c>
      <c r="Q145" s="614">
        <f t="shared" si="191"/>
        <v>1550</v>
      </c>
      <c r="R145" s="614">
        <f t="shared" si="192"/>
        <v>1550</v>
      </c>
      <c r="S145" s="614">
        <f t="shared" si="193"/>
        <v>1550</v>
      </c>
      <c r="T145" s="614">
        <f t="shared" si="194"/>
        <v>1550</v>
      </c>
      <c r="U145" s="619"/>
      <c r="V145" s="614"/>
      <c r="W145" s="620">
        <f t="shared" si="282"/>
        <v>1550</v>
      </c>
      <c r="X145" s="620">
        <f t="shared" si="282"/>
        <v>1550</v>
      </c>
      <c r="Y145" s="620">
        <f t="shared" si="282"/>
        <v>1550</v>
      </c>
      <c r="Z145" s="620">
        <f t="shared" si="282"/>
        <v>1550</v>
      </c>
      <c r="AA145" s="620">
        <f t="shared" si="282"/>
        <v>1550</v>
      </c>
      <c r="AB145" s="620">
        <f t="shared" si="282"/>
        <v>1550</v>
      </c>
      <c r="AC145" s="620">
        <f t="shared" si="282"/>
        <v>1550</v>
      </c>
      <c r="AD145" s="620">
        <f t="shared" si="282"/>
        <v>1550</v>
      </c>
      <c r="AE145" s="620">
        <f t="shared" si="282"/>
        <v>1550</v>
      </c>
      <c r="AF145" s="620">
        <f t="shared" si="282"/>
        <v>1550</v>
      </c>
      <c r="AG145" s="620">
        <f t="shared" si="282"/>
        <v>1550</v>
      </c>
      <c r="AH145" s="620">
        <f t="shared" si="282"/>
        <v>1550</v>
      </c>
      <c r="AI145" s="621">
        <f t="shared" si="288"/>
        <v>1550</v>
      </c>
      <c r="AJ145" s="621">
        <f t="shared" si="287"/>
        <v>1550</v>
      </c>
      <c r="AK145" s="621">
        <f t="shared" si="287"/>
        <v>1550</v>
      </c>
      <c r="AL145" s="621">
        <f t="shared" si="287"/>
        <v>1550</v>
      </c>
      <c r="AM145" s="621">
        <f t="shared" si="287"/>
        <v>1550</v>
      </c>
      <c r="AN145" s="621">
        <f t="shared" si="287"/>
        <v>1550</v>
      </c>
      <c r="AO145" s="621">
        <f t="shared" si="287"/>
        <v>1550</v>
      </c>
      <c r="AP145" s="621">
        <f t="shared" si="287"/>
        <v>1550</v>
      </c>
      <c r="AQ145" s="621">
        <f t="shared" si="287"/>
        <v>1550</v>
      </c>
      <c r="AR145" s="621">
        <f t="shared" si="287"/>
        <v>1550</v>
      </c>
      <c r="AS145" s="621">
        <f t="shared" si="287"/>
        <v>1550</v>
      </c>
      <c r="AT145" s="621">
        <f t="shared" si="287"/>
        <v>1550</v>
      </c>
      <c r="AU145" s="622">
        <f t="shared" si="285"/>
        <v>1550</v>
      </c>
      <c r="AV145" s="622">
        <f t="shared" si="284"/>
        <v>1550</v>
      </c>
      <c r="AW145" s="622">
        <f t="shared" si="284"/>
        <v>1550</v>
      </c>
      <c r="AX145" s="622">
        <f t="shared" si="284"/>
        <v>1550</v>
      </c>
      <c r="AY145" s="622">
        <f t="shared" si="284"/>
        <v>1550</v>
      </c>
      <c r="AZ145" s="622">
        <f t="shared" si="284"/>
        <v>1550</v>
      </c>
      <c r="BA145" s="622">
        <f t="shared" si="284"/>
        <v>1550</v>
      </c>
      <c r="BB145" s="622">
        <f t="shared" si="284"/>
        <v>1550</v>
      </c>
      <c r="BC145" s="622">
        <f t="shared" si="284"/>
        <v>1550</v>
      </c>
      <c r="BD145" s="622">
        <f t="shared" si="284"/>
        <v>1550</v>
      </c>
      <c r="BE145" s="622">
        <f t="shared" si="284"/>
        <v>1550</v>
      </c>
      <c r="BF145" s="622">
        <f t="shared" si="284"/>
        <v>1550</v>
      </c>
      <c r="BG145" s="623">
        <f t="shared" si="195"/>
        <v>1550</v>
      </c>
      <c r="BH145" s="623">
        <f t="shared" si="196"/>
        <v>1550</v>
      </c>
      <c r="BI145" s="623">
        <f t="shared" si="197"/>
        <v>1550</v>
      </c>
      <c r="BJ145" s="623">
        <f t="shared" si="198"/>
        <v>1550</v>
      </c>
      <c r="BK145" s="623">
        <f t="shared" si="199"/>
        <v>1550</v>
      </c>
      <c r="BL145" s="623">
        <f t="shared" si="200"/>
        <v>1550</v>
      </c>
      <c r="BM145" s="623">
        <f t="shared" si="201"/>
        <v>1550</v>
      </c>
      <c r="BN145" s="623">
        <f t="shared" si="202"/>
        <v>1550</v>
      </c>
      <c r="BO145" s="623">
        <f t="shared" si="203"/>
        <v>1550</v>
      </c>
      <c r="BP145" s="623">
        <f t="shared" si="204"/>
        <v>1550</v>
      </c>
      <c r="BQ145" s="623">
        <f t="shared" si="205"/>
        <v>1550</v>
      </c>
      <c r="BR145" s="623">
        <f t="shared" si="206"/>
        <v>1550</v>
      </c>
      <c r="BS145" s="1281">
        <f t="shared" si="207"/>
        <v>1550</v>
      </c>
      <c r="BT145" s="1281">
        <f t="shared" si="208"/>
        <v>1550</v>
      </c>
      <c r="BU145" s="1281">
        <f t="shared" si="209"/>
        <v>1550</v>
      </c>
      <c r="BV145" s="1281">
        <f t="shared" si="210"/>
        <v>1550</v>
      </c>
      <c r="BW145" s="1281">
        <f t="shared" si="211"/>
        <v>1550</v>
      </c>
      <c r="BX145" s="1281">
        <f t="shared" si="212"/>
        <v>1550</v>
      </c>
      <c r="BY145" s="1281">
        <f t="shared" si="213"/>
        <v>1550</v>
      </c>
      <c r="BZ145" s="1281">
        <f t="shared" si="214"/>
        <v>1550</v>
      </c>
      <c r="CA145" s="1281">
        <f t="shared" si="215"/>
        <v>1550</v>
      </c>
      <c r="CB145" s="1281">
        <f t="shared" si="216"/>
        <v>1550</v>
      </c>
      <c r="CC145" s="1281">
        <f t="shared" si="217"/>
        <v>1550</v>
      </c>
      <c r="CD145" s="1281">
        <f t="shared" si="218"/>
        <v>1550</v>
      </c>
      <c r="CE145" s="623">
        <f t="shared" si="219"/>
        <v>1550</v>
      </c>
      <c r="CF145" s="623">
        <f t="shared" si="220"/>
        <v>1550</v>
      </c>
      <c r="CG145" s="623">
        <f t="shared" si="221"/>
        <v>1550</v>
      </c>
      <c r="CH145" s="623">
        <f t="shared" si="222"/>
        <v>1550</v>
      </c>
      <c r="CI145" s="623">
        <f t="shared" si="223"/>
        <v>1550</v>
      </c>
      <c r="CJ145" s="623">
        <f t="shared" si="224"/>
        <v>1550</v>
      </c>
      <c r="CK145" s="623">
        <f t="shared" si="225"/>
        <v>1550</v>
      </c>
      <c r="CL145" s="623">
        <f t="shared" si="226"/>
        <v>1550</v>
      </c>
      <c r="CM145" s="623">
        <f t="shared" si="227"/>
        <v>1550</v>
      </c>
      <c r="CN145" s="623">
        <f t="shared" si="228"/>
        <v>1550</v>
      </c>
      <c r="CO145" s="623">
        <f t="shared" si="229"/>
        <v>1550</v>
      </c>
      <c r="CP145" s="623">
        <f t="shared" si="230"/>
        <v>1550</v>
      </c>
      <c r="CQ145" s="1281">
        <f t="shared" si="231"/>
        <v>1550</v>
      </c>
      <c r="CR145" s="1281">
        <f t="shared" si="232"/>
        <v>1550</v>
      </c>
      <c r="CS145" s="1281">
        <f t="shared" si="233"/>
        <v>1550</v>
      </c>
      <c r="CT145" s="1281">
        <f t="shared" si="234"/>
        <v>1550</v>
      </c>
      <c r="CU145" s="1281">
        <f t="shared" si="235"/>
        <v>1550</v>
      </c>
      <c r="CV145" s="1281">
        <f t="shared" si="236"/>
        <v>1550</v>
      </c>
      <c r="CW145" s="1281">
        <f t="shared" si="237"/>
        <v>1550</v>
      </c>
      <c r="CX145" s="1281">
        <f t="shared" si="238"/>
        <v>1550</v>
      </c>
      <c r="CY145" s="1281">
        <f t="shared" si="239"/>
        <v>1550</v>
      </c>
      <c r="CZ145" s="1281">
        <f t="shared" si="240"/>
        <v>1550</v>
      </c>
      <c r="DA145" s="1281">
        <f t="shared" si="241"/>
        <v>1550</v>
      </c>
      <c r="DB145" s="1281">
        <f t="shared" si="242"/>
        <v>1550</v>
      </c>
      <c r="DC145" s="623">
        <f t="shared" si="243"/>
        <v>1550</v>
      </c>
      <c r="DD145" s="623">
        <f t="shared" si="244"/>
        <v>1550</v>
      </c>
      <c r="DE145" s="623">
        <f t="shared" si="245"/>
        <v>1550</v>
      </c>
      <c r="DF145" s="623">
        <f t="shared" si="246"/>
        <v>1550</v>
      </c>
      <c r="DG145" s="623">
        <f t="shared" si="247"/>
        <v>1550</v>
      </c>
      <c r="DH145" s="623">
        <f t="shared" si="248"/>
        <v>1550</v>
      </c>
      <c r="DI145" s="623">
        <f t="shared" si="249"/>
        <v>1550</v>
      </c>
      <c r="DJ145" s="623">
        <f t="shared" si="250"/>
        <v>1550</v>
      </c>
      <c r="DK145" s="623">
        <f t="shared" si="251"/>
        <v>1550</v>
      </c>
      <c r="DL145" s="623">
        <f t="shared" si="252"/>
        <v>1550</v>
      </c>
      <c r="DM145" s="623">
        <f t="shared" si="253"/>
        <v>1550</v>
      </c>
      <c r="DN145" s="623">
        <f t="shared" si="254"/>
        <v>1550</v>
      </c>
      <c r="DO145" s="1281">
        <f t="shared" si="255"/>
        <v>1550</v>
      </c>
      <c r="DP145" s="1281">
        <f t="shared" si="256"/>
        <v>1550</v>
      </c>
      <c r="DQ145" s="1281">
        <f t="shared" si="257"/>
        <v>1550</v>
      </c>
      <c r="DR145" s="1281">
        <f t="shared" si="258"/>
        <v>1550</v>
      </c>
      <c r="DS145" s="1281">
        <f t="shared" si="259"/>
        <v>1550</v>
      </c>
      <c r="DT145" s="1281">
        <f t="shared" si="260"/>
        <v>1550</v>
      </c>
      <c r="DU145" s="1281">
        <f t="shared" si="261"/>
        <v>1550</v>
      </c>
      <c r="DV145" s="1281">
        <f t="shared" si="262"/>
        <v>1550</v>
      </c>
      <c r="DW145" s="1281">
        <f t="shared" si="263"/>
        <v>1550</v>
      </c>
      <c r="DX145" s="1281">
        <f t="shared" si="264"/>
        <v>1550</v>
      </c>
      <c r="DY145" s="1281">
        <f t="shared" si="265"/>
        <v>1550</v>
      </c>
      <c r="DZ145" s="1281">
        <f t="shared" si="266"/>
        <v>1550</v>
      </c>
      <c r="EA145" s="623">
        <f t="shared" si="267"/>
        <v>1550</v>
      </c>
      <c r="EB145" s="623">
        <f t="shared" si="268"/>
        <v>1550</v>
      </c>
      <c r="EC145" s="623">
        <f t="shared" si="269"/>
        <v>1550</v>
      </c>
      <c r="ED145" s="623">
        <f t="shared" si="270"/>
        <v>1550</v>
      </c>
      <c r="EE145" s="623">
        <f t="shared" si="271"/>
        <v>1550</v>
      </c>
      <c r="EF145" s="623">
        <f t="shared" si="272"/>
        <v>1550</v>
      </c>
      <c r="EG145" s="623">
        <f t="shared" si="273"/>
        <v>1550</v>
      </c>
      <c r="EH145" s="623">
        <f t="shared" si="274"/>
        <v>1550</v>
      </c>
      <c r="EI145" s="623">
        <f t="shared" si="275"/>
        <v>1550</v>
      </c>
      <c r="EJ145" s="623">
        <f t="shared" si="276"/>
        <v>1550</v>
      </c>
      <c r="EK145" s="623">
        <f t="shared" si="277"/>
        <v>1550</v>
      </c>
      <c r="EL145" s="623">
        <f t="shared" si="278"/>
        <v>1550</v>
      </c>
    </row>
    <row r="146" spans="1:142">
      <c r="A146" s="7" t="str">
        <f>IF('Rent Roll_RedIQ 1'!B139&gt;0,'Rent Roll_RedIQ 1'!B139,"")</f>
        <v>231</v>
      </c>
      <c r="B146" s="7" t="str">
        <f>IF('Rent Roll_RedIQ 1'!C139&gt;0,'Rent Roll_RedIQ 1'!C139,"")</f>
        <v>B2</v>
      </c>
      <c r="C146" s="614">
        <f>IF('Rent Roll_RedIQ 1'!K139&gt;0,'Rent Roll_RedIQ 1'!K139,0)</f>
        <v>1550</v>
      </c>
      <c r="D146" s="615">
        <f>IF('Rent Roll_RedIQ 1'!J139&gt;0,'Rent Roll_RedIQ 1'!J139,"")</f>
        <v>1500</v>
      </c>
      <c r="E146" s="624">
        <f t="shared" si="187"/>
        <v>-3.2258064516129004E-2</v>
      </c>
      <c r="F146" s="194"/>
      <c r="G146" s="194"/>
      <c r="H146" s="616">
        <f t="shared" si="289"/>
        <v>1550</v>
      </c>
      <c r="I146" s="1200">
        <f>IF('Rent Roll_RedIQ 1'!S139&gt;0,'Rent Roll_RedIQ 1'!S139,Purchase_Date-1)</f>
        <v>45716</v>
      </c>
      <c r="J146" s="617">
        <f t="shared" si="290"/>
        <v>1550</v>
      </c>
      <c r="K146" s="1205">
        <f t="shared" si="291"/>
        <v>46081</v>
      </c>
      <c r="L146" s="618">
        <f t="shared" si="290"/>
        <v>1550</v>
      </c>
      <c r="M146" s="1208">
        <f t="shared" si="292"/>
        <v>46446</v>
      </c>
      <c r="N146" s="614">
        <f t="shared" si="188"/>
        <v>1550</v>
      </c>
      <c r="O146" s="614">
        <f t="shared" si="189"/>
        <v>1550</v>
      </c>
      <c r="P146" s="614">
        <f t="shared" si="190"/>
        <v>1550</v>
      </c>
      <c r="Q146" s="614">
        <f t="shared" si="191"/>
        <v>1550</v>
      </c>
      <c r="R146" s="614">
        <f t="shared" si="192"/>
        <v>1550</v>
      </c>
      <c r="S146" s="614">
        <f t="shared" si="193"/>
        <v>1550</v>
      </c>
      <c r="T146" s="614">
        <f t="shared" si="194"/>
        <v>1550</v>
      </c>
      <c r="U146" s="619"/>
      <c r="V146" s="614"/>
      <c r="W146" s="620">
        <f t="shared" si="282"/>
        <v>1550</v>
      </c>
      <c r="X146" s="620">
        <f t="shared" si="282"/>
        <v>1550</v>
      </c>
      <c r="Y146" s="620">
        <f t="shared" si="282"/>
        <v>1550</v>
      </c>
      <c r="Z146" s="620">
        <f t="shared" si="282"/>
        <v>1550</v>
      </c>
      <c r="AA146" s="620">
        <f t="shared" si="282"/>
        <v>1550</v>
      </c>
      <c r="AB146" s="620">
        <f t="shared" si="282"/>
        <v>1550</v>
      </c>
      <c r="AC146" s="620">
        <f t="shared" si="282"/>
        <v>1550</v>
      </c>
      <c r="AD146" s="620">
        <f t="shared" si="282"/>
        <v>1550</v>
      </c>
      <c r="AE146" s="620">
        <f t="shared" si="282"/>
        <v>1550</v>
      </c>
      <c r="AF146" s="620">
        <f t="shared" si="282"/>
        <v>1550</v>
      </c>
      <c r="AG146" s="620">
        <f t="shared" si="282"/>
        <v>1550</v>
      </c>
      <c r="AH146" s="620">
        <f t="shared" si="282"/>
        <v>1550</v>
      </c>
      <c r="AI146" s="621">
        <f t="shared" si="288"/>
        <v>1550</v>
      </c>
      <c r="AJ146" s="621">
        <f t="shared" si="287"/>
        <v>1550</v>
      </c>
      <c r="AK146" s="621">
        <f t="shared" si="287"/>
        <v>1550</v>
      </c>
      <c r="AL146" s="621">
        <f t="shared" si="287"/>
        <v>1550</v>
      </c>
      <c r="AM146" s="621">
        <f t="shared" si="287"/>
        <v>1550</v>
      </c>
      <c r="AN146" s="621">
        <f t="shared" si="287"/>
        <v>1550</v>
      </c>
      <c r="AO146" s="621">
        <f t="shared" si="287"/>
        <v>1550</v>
      </c>
      <c r="AP146" s="621">
        <f t="shared" si="287"/>
        <v>1550</v>
      </c>
      <c r="AQ146" s="621">
        <f t="shared" si="287"/>
        <v>1550</v>
      </c>
      <c r="AR146" s="621">
        <f t="shared" si="287"/>
        <v>1550</v>
      </c>
      <c r="AS146" s="621">
        <f t="shared" si="287"/>
        <v>1550</v>
      </c>
      <c r="AT146" s="621">
        <f t="shared" si="287"/>
        <v>1550</v>
      </c>
      <c r="AU146" s="622">
        <f t="shared" si="285"/>
        <v>1550</v>
      </c>
      <c r="AV146" s="622">
        <f t="shared" si="284"/>
        <v>1550</v>
      </c>
      <c r="AW146" s="622">
        <f t="shared" si="284"/>
        <v>1550</v>
      </c>
      <c r="AX146" s="622">
        <f t="shared" si="284"/>
        <v>1550</v>
      </c>
      <c r="AY146" s="622">
        <f t="shared" si="284"/>
        <v>1550</v>
      </c>
      <c r="AZ146" s="622">
        <f t="shared" si="284"/>
        <v>1550</v>
      </c>
      <c r="BA146" s="622">
        <f t="shared" si="284"/>
        <v>1550</v>
      </c>
      <c r="BB146" s="622">
        <f t="shared" si="284"/>
        <v>1550</v>
      </c>
      <c r="BC146" s="622">
        <f t="shared" si="284"/>
        <v>1550</v>
      </c>
      <c r="BD146" s="622">
        <f t="shared" si="284"/>
        <v>1550</v>
      </c>
      <c r="BE146" s="622">
        <f t="shared" si="284"/>
        <v>1550</v>
      </c>
      <c r="BF146" s="622">
        <f t="shared" si="284"/>
        <v>1550</v>
      </c>
      <c r="BG146" s="623">
        <f t="shared" si="195"/>
        <v>1550</v>
      </c>
      <c r="BH146" s="623">
        <f t="shared" si="196"/>
        <v>1550</v>
      </c>
      <c r="BI146" s="623">
        <f t="shared" si="197"/>
        <v>1550</v>
      </c>
      <c r="BJ146" s="623">
        <f t="shared" si="198"/>
        <v>1550</v>
      </c>
      <c r="BK146" s="623">
        <f t="shared" si="199"/>
        <v>1550</v>
      </c>
      <c r="BL146" s="623">
        <f t="shared" si="200"/>
        <v>1550</v>
      </c>
      <c r="BM146" s="623">
        <f t="shared" si="201"/>
        <v>1550</v>
      </c>
      <c r="BN146" s="623">
        <f t="shared" si="202"/>
        <v>1550</v>
      </c>
      <c r="BO146" s="623">
        <f t="shared" si="203"/>
        <v>1550</v>
      </c>
      <c r="BP146" s="623">
        <f t="shared" si="204"/>
        <v>1550</v>
      </c>
      <c r="BQ146" s="623">
        <f t="shared" si="205"/>
        <v>1550</v>
      </c>
      <c r="BR146" s="623">
        <f t="shared" si="206"/>
        <v>1550</v>
      </c>
      <c r="BS146" s="1281">
        <f t="shared" si="207"/>
        <v>1550</v>
      </c>
      <c r="BT146" s="1281">
        <f t="shared" si="208"/>
        <v>1550</v>
      </c>
      <c r="BU146" s="1281">
        <f t="shared" si="209"/>
        <v>1550</v>
      </c>
      <c r="BV146" s="1281">
        <f t="shared" si="210"/>
        <v>1550</v>
      </c>
      <c r="BW146" s="1281">
        <f t="shared" si="211"/>
        <v>1550</v>
      </c>
      <c r="BX146" s="1281">
        <f t="shared" si="212"/>
        <v>1550</v>
      </c>
      <c r="BY146" s="1281">
        <f t="shared" si="213"/>
        <v>1550</v>
      </c>
      <c r="BZ146" s="1281">
        <f t="shared" si="214"/>
        <v>1550</v>
      </c>
      <c r="CA146" s="1281">
        <f t="shared" si="215"/>
        <v>1550</v>
      </c>
      <c r="CB146" s="1281">
        <f t="shared" si="216"/>
        <v>1550</v>
      </c>
      <c r="CC146" s="1281">
        <f t="shared" si="217"/>
        <v>1550</v>
      </c>
      <c r="CD146" s="1281">
        <f t="shared" si="218"/>
        <v>1550</v>
      </c>
      <c r="CE146" s="623">
        <f t="shared" si="219"/>
        <v>1550</v>
      </c>
      <c r="CF146" s="623">
        <f t="shared" si="220"/>
        <v>1550</v>
      </c>
      <c r="CG146" s="623">
        <f t="shared" si="221"/>
        <v>1550</v>
      </c>
      <c r="CH146" s="623">
        <f t="shared" si="222"/>
        <v>1550</v>
      </c>
      <c r="CI146" s="623">
        <f t="shared" si="223"/>
        <v>1550</v>
      </c>
      <c r="CJ146" s="623">
        <f t="shared" si="224"/>
        <v>1550</v>
      </c>
      <c r="CK146" s="623">
        <f t="shared" si="225"/>
        <v>1550</v>
      </c>
      <c r="CL146" s="623">
        <f t="shared" si="226"/>
        <v>1550</v>
      </c>
      <c r="CM146" s="623">
        <f t="shared" si="227"/>
        <v>1550</v>
      </c>
      <c r="CN146" s="623">
        <f t="shared" si="228"/>
        <v>1550</v>
      </c>
      <c r="CO146" s="623">
        <f t="shared" si="229"/>
        <v>1550</v>
      </c>
      <c r="CP146" s="623">
        <f t="shared" si="230"/>
        <v>1550</v>
      </c>
      <c r="CQ146" s="1281">
        <f t="shared" si="231"/>
        <v>1550</v>
      </c>
      <c r="CR146" s="1281">
        <f t="shared" si="232"/>
        <v>1550</v>
      </c>
      <c r="CS146" s="1281">
        <f t="shared" si="233"/>
        <v>1550</v>
      </c>
      <c r="CT146" s="1281">
        <f t="shared" si="234"/>
        <v>1550</v>
      </c>
      <c r="CU146" s="1281">
        <f t="shared" si="235"/>
        <v>1550</v>
      </c>
      <c r="CV146" s="1281">
        <f t="shared" si="236"/>
        <v>1550</v>
      </c>
      <c r="CW146" s="1281">
        <f t="shared" si="237"/>
        <v>1550</v>
      </c>
      <c r="CX146" s="1281">
        <f t="shared" si="238"/>
        <v>1550</v>
      </c>
      <c r="CY146" s="1281">
        <f t="shared" si="239"/>
        <v>1550</v>
      </c>
      <c r="CZ146" s="1281">
        <f t="shared" si="240"/>
        <v>1550</v>
      </c>
      <c r="DA146" s="1281">
        <f t="shared" si="241"/>
        <v>1550</v>
      </c>
      <c r="DB146" s="1281">
        <f t="shared" si="242"/>
        <v>1550</v>
      </c>
      <c r="DC146" s="623">
        <f t="shared" si="243"/>
        <v>1550</v>
      </c>
      <c r="DD146" s="623">
        <f t="shared" si="244"/>
        <v>1550</v>
      </c>
      <c r="DE146" s="623">
        <f t="shared" si="245"/>
        <v>1550</v>
      </c>
      <c r="DF146" s="623">
        <f t="shared" si="246"/>
        <v>1550</v>
      </c>
      <c r="DG146" s="623">
        <f t="shared" si="247"/>
        <v>1550</v>
      </c>
      <c r="DH146" s="623">
        <f t="shared" si="248"/>
        <v>1550</v>
      </c>
      <c r="DI146" s="623">
        <f t="shared" si="249"/>
        <v>1550</v>
      </c>
      <c r="DJ146" s="623">
        <f t="shared" si="250"/>
        <v>1550</v>
      </c>
      <c r="DK146" s="623">
        <f t="shared" si="251"/>
        <v>1550</v>
      </c>
      <c r="DL146" s="623">
        <f t="shared" si="252"/>
        <v>1550</v>
      </c>
      <c r="DM146" s="623">
        <f t="shared" si="253"/>
        <v>1550</v>
      </c>
      <c r="DN146" s="623">
        <f t="shared" si="254"/>
        <v>1550</v>
      </c>
      <c r="DO146" s="1281">
        <f t="shared" si="255"/>
        <v>1550</v>
      </c>
      <c r="DP146" s="1281">
        <f t="shared" si="256"/>
        <v>1550</v>
      </c>
      <c r="DQ146" s="1281">
        <f t="shared" si="257"/>
        <v>1550</v>
      </c>
      <c r="DR146" s="1281">
        <f t="shared" si="258"/>
        <v>1550</v>
      </c>
      <c r="DS146" s="1281">
        <f t="shared" si="259"/>
        <v>1550</v>
      </c>
      <c r="DT146" s="1281">
        <f t="shared" si="260"/>
        <v>1550</v>
      </c>
      <c r="DU146" s="1281">
        <f t="shared" si="261"/>
        <v>1550</v>
      </c>
      <c r="DV146" s="1281">
        <f t="shared" si="262"/>
        <v>1550</v>
      </c>
      <c r="DW146" s="1281">
        <f t="shared" si="263"/>
        <v>1550</v>
      </c>
      <c r="DX146" s="1281">
        <f t="shared" si="264"/>
        <v>1550</v>
      </c>
      <c r="DY146" s="1281">
        <f t="shared" si="265"/>
        <v>1550</v>
      </c>
      <c r="DZ146" s="1281">
        <f t="shared" si="266"/>
        <v>1550</v>
      </c>
      <c r="EA146" s="623">
        <f t="shared" si="267"/>
        <v>1550</v>
      </c>
      <c r="EB146" s="623">
        <f t="shared" si="268"/>
        <v>1550</v>
      </c>
      <c r="EC146" s="623">
        <f t="shared" si="269"/>
        <v>1550</v>
      </c>
      <c r="ED146" s="623">
        <f t="shared" si="270"/>
        <v>1550</v>
      </c>
      <c r="EE146" s="623">
        <f t="shared" si="271"/>
        <v>1550</v>
      </c>
      <c r="EF146" s="623">
        <f t="shared" si="272"/>
        <v>1550</v>
      </c>
      <c r="EG146" s="623">
        <f t="shared" si="273"/>
        <v>1550</v>
      </c>
      <c r="EH146" s="623">
        <f t="shared" si="274"/>
        <v>1550</v>
      </c>
      <c r="EI146" s="623">
        <f t="shared" si="275"/>
        <v>1550</v>
      </c>
      <c r="EJ146" s="623">
        <f t="shared" si="276"/>
        <v>1550</v>
      </c>
      <c r="EK146" s="623">
        <f t="shared" si="277"/>
        <v>1550</v>
      </c>
      <c r="EL146" s="623">
        <f t="shared" si="278"/>
        <v>1550</v>
      </c>
    </row>
    <row r="147" spans="1:142">
      <c r="A147" s="7" t="str">
        <f>IF('Rent Roll_RedIQ 1'!B140&gt;0,'Rent Roll_RedIQ 1'!B140,"")</f>
        <v>232</v>
      </c>
      <c r="B147" s="7" t="str">
        <f>IF('Rent Roll_RedIQ 1'!C140&gt;0,'Rent Roll_RedIQ 1'!C140,"")</f>
        <v>A1</v>
      </c>
      <c r="C147" s="614">
        <f>IF('Rent Roll_RedIQ 1'!K140&gt;0,'Rent Roll_RedIQ 1'!K140,0)</f>
        <v>1100</v>
      </c>
      <c r="D147" s="615">
        <f>IF('Rent Roll_RedIQ 1'!J140&gt;0,'Rent Roll_RedIQ 1'!J140,"")</f>
        <v>1200</v>
      </c>
      <c r="E147" s="624">
        <f t="shared" si="187"/>
        <v>9.0909090909090828E-2</v>
      </c>
      <c r="F147" s="194"/>
      <c r="G147" s="194"/>
      <c r="H147" s="616">
        <f t="shared" si="289"/>
        <v>1100</v>
      </c>
      <c r="I147" s="1200">
        <f>IF('Rent Roll_RedIQ 1'!S140&gt;0,'Rent Roll_RedIQ 1'!S140,Purchase_Date-1)</f>
        <v>45716</v>
      </c>
      <c r="J147" s="617">
        <f t="shared" si="290"/>
        <v>1100</v>
      </c>
      <c r="K147" s="1205">
        <f t="shared" si="291"/>
        <v>46081</v>
      </c>
      <c r="L147" s="618">
        <f t="shared" si="290"/>
        <v>1100</v>
      </c>
      <c r="M147" s="1208">
        <f t="shared" si="292"/>
        <v>46446</v>
      </c>
      <c r="N147" s="614">
        <f t="shared" si="188"/>
        <v>1100</v>
      </c>
      <c r="O147" s="614">
        <f t="shared" si="189"/>
        <v>1100</v>
      </c>
      <c r="P147" s="614">
        <f t="shared" si="190"/>
        <v>1100</v>
      </c>
      <c r="Q147" s="614">
        <f t="shared" si="191"/>
        <v>1100</v>
      </c>
      <c r="R147" s="614">
        <f t="shared" si="192"/>
        <v>1100</v>
      </c>
      <c r="S147" s="614">
        <f t="shared" si="193"/>
        <v>1100</v>
      </c>
      <c r="T147" s="614">
        <f t="shared" si="194"/>
        <v>1100</v>
      </c>
      <c r="U147" s="619"/>
      <c r="V147" s="614"/>
      <c r="W147" s="620">
        <f t="shared" si="282"/>
        <v>1100</v>
      </c>
      <c r="X147" s="620">
        <f t="shared" si="282"/>
        <v>1100</v>
      </c>
      <c r="Y147" s="620">
        <f t="shared" si="282"/>
        <v>1100</v>
      </c>
      <c r="Z147" s="620">
        <f t="shared" si="282"/>
        <v>1100</v>
      </c>
      <c r="AA147" s="620">
        <f t="shared" si="282"/>
        <v>1100</v>
      </c>
      <c r="AB147" s="620">
        <f t="shared" si="282"/>
        <v>1100</v>
      </c>
      <c r="AC147" s="620">
        <f t="shared" si="282"/>
        <v>1100</v>
      </c>
      <c r="AD147" s="620">
        <f t="shared" si="282"/>
        <v>1100</v>
      </c>
      <c r="AE147" s="620">
        <f t="shared" si="282"/>
        <v>1100</v>
      </c>
      <c r="AF147" s="620">
        <f t="shared" si="282"/>
        <v>1100</v>
      </c>
      <c r="AG147" s="620">
        <f t="shared" si="282"/>
        <v>1100</v>
      </c>
      <c r="AH147" s="620">
        <f t="shared" si="282"/>
        <v>1100</v>
      </c>
      <c r="AI147" s="621">
        <f t="shared" si="288"/>
        <v>1100</v>
      </c>
      <c r="AJ147" s="621">
        <f t="shared" si="287"/>
        <v>1100</v>
      </c>
      <c r="AK147" s="621">
        <f t="shared" si="287"/>
        <v>1100</v>
      </c>
      <c r="AL147" s="621">
        <f t="shared" si="287"/>
        <v>1100</v>
      </c>
      <c r="AM147" s="621">
        <f t="shared" si="287"/>
        <v>1100</v>
      </c>
      <c r="AN147" s="621">
        <f t="shared" si="287"/>
        <v>1100</v>
      </c>
      <c r="AO147" s="621">
        <f t="shared" si="287"/>
        <v>1100</v>
      </c>
      <c r="AP147" s="621">
        <f t="shared" si="287"/>
        <v>1100</v>
      </c>
      <c r="AQ147" s="621">
        <f t="shared" si="287"/>
        <v>1100</v>
      </c>
      <c r="AR147" s="621">
        <f t="shared" si="287"/>
        <v>1100</v>
      </c>
      <c r="AS147" s="621">
        <f t="shared" si="287"/>
        <v>1100</v>
      </c>
      <c r="AT147" s="621">
        <f t="shared" si="287"/>
        <v>1100</v>
      </c>
      <c r="AU147" s="622">
        <f t="shared" si="285"/>
        <v>1100</v>
      </c>
      <c r="AV147" s="622">
        <f t="shared" si="284"/>
        <v>1100</v>
      </c>
      <c r="AW147" s="622">
        <f t="shared" si="284"/>
        <v>1100</v>
      </c>
      <c r="AX147" s="622">
        <f t="shared" si="284"/>
        <v>1100</v>
      </c>
      <c r="AY147" s="622">
        <f t="shared" si="284"/>
        <v>1100</v>
      </c>
      <c r="AZ147" s="622">
        <f t="shared" si="284"/>
        <v>1100</v>
      </c>
      <c r="BA147" s="622">
        <f t="shared" si="284"/>
        <v>1100</v>
      </c>
      <c r="BB147" s="622">
        <f t="shared" si="284"/>
        <v>1100</v>
      </c>
      <c r="BC147" s="622">
        <f t="shared" si="284"/>
        <v>1100</v>
      </c>
      <c r="BD147" s="622">
        <f t="shared" si="284"/>
        <v>1100</v>
      </c>
      <c r="BE147" s="622">
        <f t="shared" si="284"/>
        <v>1100</v>
      </c>
      <c r="BF147" s="622">
        <f t="shared" si="284"/>
        <v>1100</v>
      </c>
      <c r="BG147" s="623">
        <f t="shared" si="195"/>
        <v>1100</v>
      </c>
      <c r="BH147" s="623">
        <f t="shared" si="196"/>
        <v>1100</v>
      </c>
      <c r="BI147" s="623">
        <f t="shared" si="197"/>
        <v>1100</v>
      </c>
      <c r="BJ147" s="623">
        <f t="shared" si="198"/>
        <v>1100</v>
      </c>
      <c r="BK147" s="623">
        <f t="shared" si="199"/>
        <v>1100</v>
      </c>
      <c r="BL147" s="623">
        <f t="shared" si="200"/>
        <v>1100</v>
      </c>
      <c r="BM147" s="623">
        <f t="shared" si="201"/>
        <v>1100</v>
      </c>
      <c r="BN147" s="623">
        <f t="shared" si="202"/>
        <v>1100</v>
      </c>
      <c r="BO147" s="623">
        <f t="shared" si="203"/>
        <v>1100</v>
      </c>
      <c r="BP147" s="623">
        <f t="shared" si="204"/>
        <v>1100</v>
      </c>
      <c r="BQ147" s="623">
        <f t="shared" si="205"/>
        <v>1100</v>
      </c>
      <c r="BR147" s="623">
        <f t="shared" si="206"/>
        <v>1100</v>
      </c>
      <c r="BS147" s="1281">
        <f t="shared" si="207"/>
        <v>1100</v>
      </c>
      <c r="BT147" s="1281">
        <f t="shared" si="208"/>
        <v>1100</v>
      </c>
      <c r="BU147" s="1281">
        <f t="shared" si="209"/>
        <v>1100</v>
      </c>
      <c r="BV147" s="1281">
        <f t="shared" si="210"/>
        <v>1100</v>
      </c>
      <c r="BW147" s="1281">
        <f t="shared" si="211"/>
        <v>1100</v>
      </c>
      <c r="BX147" s="1281">
        <f t="shared" si="212"/>
        <v>1100</v>
      </c>
      <c r="BY147" s="1281">
        <f t="shared" si="213"/>
        <v>1100</v>
      </c>
      <c r="BZ147" s="1281">
        <f t="shared" si="214"/>
        <v>1100</v>
      </c>
      <c r="CA147" s="1281">
        <f t="shared" si="215"/>
        <v>1100</v>
      </c>
      <c r="CB147" s="1281">
        <f t="shared" si="216"/>
        <v>1100</v>
      </c>
      <c r="CC147" s="1281">
        <f t="shared" si="217"/>
        <v>1100</v>
      </c>
      <c r="CD147" s="1281">
        <f t="shared" si="218"/>
        <v>1100</v>
      </c>
      <c r="CE147" s="623">
        <f t="shared" si="219"/>
        <v>1100</v>
      </c>
      <c r="CF147" s="623">
        <f t="shared" si="220"/>
        <v>1100</v>
      </c>
      <c r="CG147" s="623">
        <f t="shared" si="221"/>
        <v>1100</v>
      </c>
      <c r="CH147" s="623">
        <f t="shared" si="222"/>
        <v>1100</v>
      </c>
      <c r="CI147" s="623">
        <f t="shared" si="223"/>
        <v>1100</v>
      </c>
      <c r="CJ147" s="623">
        <f t="shared" si="224"/>
        <v>1100</v>
      </c>
      <c r="CK147" s="623">
        <f t="shared" si="225"/>
        <v>1100</v>
      </c>
      <c r="CL147" s="623">
        <f t="shared" si="226"/>
        <v>1100</v>
      </c>
      <c r="CM147" s="623">
        <f t="shared" si="227"/>
        <v>1100</v>
      </c>
      <c r="CN147" s="623">
        <f t="shared" si="228"/>
        <v>1100</v>
      </c>
      <c r="CO147" s="623">
        <f t="shared" si="229"/>
        <v>1100</v>
      </c>
      <c r="CP147" s="623">
        <f t="shared" si="230"/>
        <v>1100</v>
      </c>
      <c r="CQ147" s="1281">
        <f t="shared" si="231"/>
        <v>1100</v>
      </c>
      <c r="CR147" s="1281">
        <f t="shared" si="232"/>
        <v>1100</v>
      </c>
      <c r="CS147" s="1281">
        <f t="shared" si="233"/>
        <v>1100</v>
      </c>
      <c r="CT147" s="1281">
        <f t="shared" si="234"/>
        <v>1100</v>
      </c>
      <c r="CU147" s="1281">
        <f t="shared" si="235"/>
        <v>1100</v>
      </c>
      <c r="CV147" s="1281">
        <f t="shared" si="236"/>
        <v>1100</v>
      </c>
      <c r="CW147" s="1281">
        <f t="shared" si="237"/>
        <v>1100</v>
      </c>
      <c r="CX147" s="1281">
        <f t="shared" si="238"/>
        <v>1100</v>
      </c>
      <c r="CY147" s="1281">
        <f t="shared" si="239"/>
        <v>1100</v>
      </c>
      <c r="CZ147" s="1281">
        <f t="shared" si="240"/>
        <v>1100</v>
      </c>
      <c r="DA147" s="1281">
        <f t="shared" si="241"/>
        <v>1100</v>
      </c>
      <c r="DB147" s="1281">
        <f t="shared" si="242"/>
        <v>1100</v>
      </c>
      <c r="DC147" s="623">
        <f t="shared" si="243"/>
        <v>1100</v>
      </c>
      <c r="DD147" s="623">
        <f t="shared" si="244"/>
        <v>1100</v>
      </c>
      <c r="DE147" s="623">
        <f t="shared" si="245"/>
        <v>1100</v>
      </c>
      <c r="DF147" s="623">
        <f t="shared" si="246"/>
        <v>1100</v>
      </c>
      <c r="DG147" s="623">
        <f t="shared" si="247"/>
        <v>1100</v>
      </c>
      <c r="DH147" s="623">
        <f t="shared" si="248"/>
        <v>1100</v>
      </c>
      <c r="DI147" s="623">
        <f t="shared" si="249"/>
        <v>1100</v>
      </c>
      <c r="DJ147" s="623">
        <f t="shared" si="250"/>
        <v>1100</v>
      </c>
      <c r="DK147" s="623">
        <f t="shared" si="251"/>
        <v>1100</v>
      </c>
      <c r="DL147" s="623">
        <f t="shared" si="252"/>
        <v>1100</v>
      </c>
      <c r="DM147" s="623">
        <f t="shared" si="253"/>
        <v>1100</v>
      </c>
      <c r="DN147" s="623">
        <f t="shared" si="254"/>
        <v>1100</v>
      </c>
      <c r="DO147" s="1281">
        <f t="shared" si="255"/>
        <v>1100</v>
      </c>
      <c r="DP147" s="1281">
        <f t="shared" si="256"/>
        <v>1100</v>
      </c>
      <c r="DQ147" s="1281">
        <f t="shared" si="257"/>
        <v>1100</v>
      </c>
      <c r="DR147" s="1281">
        <f t="shared" si="258"/>
        <v>1100</v>
      </c>
      <c r="DS147" s="1281">
        <f t="shared" si="259"/>
        <v>1100</v>
      </c>
      <c r="DT147" s="1281">
        <f t="shared" si="260"/>
        <v>1100</v>
      </c>
      <c r="DU147" s="1281">
        <f t="shared" si="261"/>
        <v>1100</v>
      </c>
      <c r="DV147" s="1281">
        <f t="shared" si="262"/>
        <v>1100</v>
      </c>
      <c r="DW147" s="1281">
        <f t="shared" si="263"/>
        <v>1100</v>
      </c>
      <c r="DX147" s="1281">
        <f t="shared" si="264"/>
        <v>1100</v>
      </c>
      <c r="DY147" s="1281">
        <f t="shared" si="265"/>
        <v>1100</v>
      </c>
      <c r="DZ147" s="1281">
        <f t="shared" si="266"/>
        <v>1100</v>
      </c>
      <c r="EA147" s="623">
        <f t="shared" si="267"/>
        <v>1100</v>
      </c>
      <c r="EB147" s="623">
        <f t="shared" si="268"/>
        <v>1100</v>
      </c>
      <c r="EC147" s="623">
        <f t="shared" si="269"/>
        <v>1100</v>
      </c>
      <c r="ED147" s="623">
        <f t="shared" si="270"/>
        <v>1100</v>
      </c>
      <c r="EE147" s="623">
        <f t="shared" si="271"/>
        <v>1100</v>
      </c>
      <c r="EF147" s="623">
        <f t="shared" si="272"/>
        <v>1100</v>
      </c>
      <c r="EG147" s="623">
        <f t="shared" si="273"/>
        <v>1100</v>
      </c>
      <c r="EH147" s="623">
        <f t="shared" si="274"/>
        <v>1100</v>
      </c>
      <c r="EI147" s="623">
        <f t="shared" si="275"/>
        <v>1100</v>
      </c>
      <c r="EJ147" s="623">
        <f t="shared" si="276"/>
        <v>1100</v>
      </c>
      <c r="EK147" s="623">
        <f t="shared" si="277"/>
        <v>1100</v>
      </c>
      <c r="EL147" s="623">
        <f t="shared" si="278"/>
        <v>1100</v>
      </c>
    </row>
    <row r="148" spans="1:142">
      <c r="A148" s="7" t="str">
        <f>IF('Rent Roll_RedIQ 1'!B141&gt;0,'Rent Roll_RedIQ 1'!B141,"")</f>
        <v>415</v>
      </c>
      <c r="B148" s="7" t="str">
        <f>IF('Rent Roll_RedIQ 1'!C141&gt;0,'Rent Roll_RedIQ 1'!C141,"")</f>
        <v>B1</v>
      </c>
      <c r="C148" s="614">
        <f>IF('Rent Roll_RedIQ 1'!K141&gt;0,'Rent Roll_RedIQ 1'!K141,0)</f>
        <v>1400</v>
      </c>
      <c r="D148" s="615">
        <f>IF('Rent Roll_RedIQ 1'!J141&gt;0,'Rent Roll_RedIQ 1'!J141,"")</f>
        <v>1400</v>
      </c>
      <c r="E148" s="624">
        <f t="shared" si="187"/>
        <v>0</v>
      </c>
      <c r="F148" s="194"/>
      <c r="G148" s="194"/>
      <c r="H148" s="616">
        <f t="shared" si="289"/>
        <v>1400</v>
      </c>
      <c r="I148" s="1200">
        <f>IF('Rent Roll_RedIQ 1'!S141&gt;0,'Rent Roll_RedIQ 1'!S141,Purchase_Date-1)</f>
        <v>45716</v>
      </c>
      <c r="J148" s="617">
        <f t="shared" si="290"/>
        <v>1400</v>
      </c>
      <c r="K148" s="1205">
        <f t="shared" si="291"/>
        <v>46081</v>
      </c>
      <c r="L148" s="618">
        <f t="shared" si="290"/>
        <v>1400</v>
      </c>
      <c r="M148" s="1208">
        <f t="shared" si="292"/>
        <v>46446</v>
      </c>
      <c r="N148" s="614">
        <f t="shared" si="188"/>
        <v>1400</v>
      </c>
      <c r="O148" s="614">
        <f t="shared" si="189"/>
        <v>1400</v>
      </c>
      <c r="P148" s="614">
        <f t="shared" si="190"/>
        <v>1400</v>
      </c>
      <c r="Q148" s="614">
        <f t="shared" si="191"/>
        <v>1400</v>
      </c>
      <c r="R148" s="614">
        <f t="shared" si="192"/>
        <v>1400</v>
      </c>
      <c r="S148" s="614">
        <f t="shared" si="193"/>
        <v>1400</v>
      </c>
      <c r="T148" s="614">
        <f t="shared" si="194"/>
        <v>1400</v>
      </c>
      <c r="U148" s="619"/>
      <c r="V148" s="614"/>
      <c r="W148" s="620">
        <f t="shared" si="282"/>
        <v>1400</v>
      </c>
      <c r="X148" s="620">
        <f t="shared" si="282"/>
        <v>1400</v>
      </c>
      <c r="Y148" s="620">
        <f t="shared" si="282"/>
        <v>1400</v>
      </c>
      <c r="Z148" s="620">
        <f t="shared" si="282"/>
        <v>1400</v>
      </c>
      <c r="AA148" s="620">
        <f t="shared" si="282"/>
        <v>1400</v>
      </c>
      <c r="AB148" s="620">
        <f t="shared" si="282"/>
        <v>1400</v>
      </c>
      <c r="AC148" s="620">
        <f t="shared" si="282"/>
        <v>1400</v>
      </c>
      <c r="AD148" s="620">
        <f t="shared" si="282"/>
        <v>1400</v>
      </c>
      <c r="AE148" s="620">
        <f t="shared" si="282"/>
        <v>1400</v>
      </c>
      <c r="AF148" s="620">
        <f t="shared" si="282"/>
        <v>1400</v>
      </c>
      <c r="AG148" s="620">
        <f t="shared" si="282"/>
        <v>1400</v>
      </c>
      <c r="AH148" s="620">
        <f t="shared" si="282"/>
        <v>1400</v>
      </c>
      <c r="AI148" s="621">
        <f t="shared" si="288"/>
        <v>1400</v>
      </c>
      <c r="AJ148" s="621">
        <f t="shared" si="287"/>
        <v>1400</v>
      </c>
      <c r="AK148" s="621">
        <f t="shared" si="287"/>
        <v>1400</v>
      </c>
      <c r="AL148" s="621">
        <f t="shared" si="287"/>
        <v>1400</v>
      </c>
      <c r="AM148" s="621">
        <f t="shared" si="287"/>
        <v>1400</v>
      </c>
      <c r="AN148" s="621">
        <f t="shared" si="287"/>
        <v>1400</v>
      </c>
      <c r="AO148" s="621">
        <f t="shared" si="287"/>
        <v>1400</v>
      </c>
      <c r="AP148" s="621">
        <f t="shared" si="287"/>
        <v>1400</v>
      </c>
      <c r="AQ148" s="621">
        <f t="shared" si="287"/>
        <v>1400</v>
      </c>
      <c r="AR148" s="621">
        <f t="shared" si="287"/>
        <v>1400</v>
      </c>
      <c r="AS148" s="621">
        <f t="shared" si="287"/>
        <v>1400</v>
      </c>
      <c r="AT148" s="621">
        <f t="shared" si="287"/>
        <v>1400</v>
      </c>
      <c r="AU148" s="622">
        <f t="shared" si="285"/>
        <v>1400</v>
      </c>
      <c r="AV148" s="622">
        <f t="shared" si="284"/>
        <v>1400</v>
      </c>
      <c r="AW148" s="622">
        <f t="shared" si="284"/>
        <v>1400</v>
      </c>
      <c r="AX148" s="622">
        <f t="shared" si="284"/>
        <v>1400</v>
      </c>
      <c r="AY148" s="622">
        <f t="shared" si="284"/>
        <v>1400</v>
      </c>
      <c r="AZ148" s="622">
        <f t="shared" si="284"/>
        <v>1400</v>
      </c>
      <c r="BA148" s="622">
        <f t="shared" si="284"/>
        <v>1400</v>
      </c>
      <c r="BB148" s="622">
        <f t="shared" si="284"/>
        <v>1400</v>
      </c>
      <c r="BC148" s="622">
        <f t="shared" si="284"/>
        <v>1400</v>
      </c>
      <c r="BD148" s="622">
        <f t="shared" si="284"/>
        <v>1400</v>
      </c>
      <c r="BE148" s="622">
        <f t="shared" si="284"/>
        <v>1400</v>
      </c>
      <c r="BF148" s="622">
        <f t="shared" si="284"/>
        <v>1400</v>
      </c>
      <c r="BG148" s="623">
        <f t="shared" si="195"/>
        <v>1400</v>
      </c>
      <c r="BH148" s="623">
        <f t="shared" si="196"/>
        <v>1400</v>
      </c>
      <c r="BI148" s="623">
        <f t="shared" si="197"/>
        <v>1400</v>
      </c>
      <c r="BJ148" s="623">
        <f t="shared" si="198"/>
        <v>1400</v>
      </c>
      <c r="BK148" s="623">
        <f t="shared" si="199"/>
        <v>1400</v>
      </c>
      <c r="BL148" s="623">
        <f t="shared" si="200"/>
        <v>1400</v>
      </c>
      <c r="BM148" s="623">
        <f t="shared" si="201"/>
        <v>1400</v>
      </c>
      <c r="BN148" s="623">
        <f t="shared" si="202"/>
        <v>1400</v>
      </c>
      <c r="BO148" s="623">
        <f t="shared" si="203"/>
        <v>1400</v>
      </c>
      <c r="BP148" s="623">
        <f t="shared" si="204"/>
        <v>1400</v>
      </c>
      <c r="BQ148" s="623">
        <f t="shared" si="205"/>
        <v>1400</v>
      </c>
      <c r="BR148" s="623">
        <f t="shared" si="206"/>
        <v>1400</v>
      </c>
      <c r="BS148" s="1281">
        <f t="shared" si="207"/>
        <v>1400</v>
      </c>
      <c r="BT148" s="1281">
        <f t="shared" si="208"/>
        <v>1400</v>
      </c>
      <c r="BU148" s="1281">
        <f t="shared" si="209"/>
        <v>1400</v>
      </c>
      <c r="BV148" s="1281">
        <f t="shared" si="210"/>
        <v>1400</v>
      </c>
      <c r="BW148" s="1281">
        <f t="shared" si="211"/>
        <v>1400</v>
      </c>
      <c r="BX148" s="1281">
        <f t="shared" si="212"/>
        <v>1400</v>
      </c>
      <c r="BY148" s="1281">
        <f t="shared" si="213"/>
        <v>1400</v>
      </c>
      <c r="BZ148" s="1281">
        <f t="shared" si="214"/>
        <v>1400</v>
      </c>
      <c r="CA148" s="1281">
        <f t="shared" si="215"/>
        <v>1400</v>
      </c>
      <c r="CB148" s="1281">
        <f t="shared" si="216"/>
        <v>1400</v>
      </c>
      <c r="CC148" s="1281">
        <f t="shared" si="217"/>
        <v>1400</v>
      </c>
      <c r="CD148" s="1281">
        <f t="shared" si="218"/>
        <v>1400</v>
      </c>
      <c r="CE148" s="623">
        <f t="shared" si="219"/>
        <v>1400</v>
      </c>
      <c r="CF148" s="623">
        <f t="shared" si="220"/>
        <v>1400</v>
      </c>
      <c r="CG148" s="623">
        <f t="shared" si="221"/>
        <v>1400</v>
      </c>
      <c r="CH148" s="623">
        <f t="shared" si="222"/>
        <v>1400</v>
      </c>
      <c r="CI148" s="623">
        <f t="shared" si="223"/>
        <v>1400</v>
      </c>
      <c r="CJ148" s="623">
        <f t="shared" si="224"/>
        <v>1400</v>
      </c>
      <c r="CK148" s="623">
        <f t="shared" si="225"/>
        <v>1400</v>
      </c>
      <c r="CL148" s="623">
        <f t="shared" si="226"/>
        <v>1400</v>
      </c>
      <c r="CM148" s="623">
        <f t="shared" si="227"/>
        <v>1400</v>
      </c>
      <c r="CN148" s="623">
        <f t="shared" si="228"/>
        <v>1400</v>
      </c>
      <c r="CO148" s="623">
        <f t="shared" si="229"/>
        <v>1400</v>
      </c>
      <c r="CP148" s="623">
        <f t="shared" si="230"/>
        <v>1400</v>
      </c>
      <c r="CQ148" s="1281">
        <f t="shared" si="231"/>
        <v>1400</v>
      </c>
      <c r="CR148" s="1281">
        <f t="shared" si="232"/>
        <v>1400</v>
      </c>
      <c r="CS148" s="1281">
        <f t="shared" si="233"/>
        <v>1400</v>
      </c>
      <c r="CT148" s="1281">
        <f t="shared" si="234"/>
        <v>1400</v>
      </c>
      <c r="CU148" s="1281">
        <f t="shared" si="235"/>
        <v>1400</v>
      </c>
      <c r="CV148" s="1281">
        <f t="shared" si="236"/>
        <v>1400</v>
      </c>
      <c r="CW148" s="1281">
        <f t="shared" si="237"/>
        <v>1400</v>
      </c>
      <c r="CX148" s="1281">
        <f t="shared" si="238"/>
        <v>1400</v>
      </c>
      <c r="CY148" s="1281">
        <f t="shared" si="239"/>
        <v>1400</v>
      </c>
      <c r="CZ148" s="1281">
        <f t="shared" si="240"/>
        <v>1400</v>
      </c>
      <c r="DA148" s="1281">
        <f t="shared" si="241"/>
        <v>1400</v>
      </c>
      <c r="DB148" s="1281">
        <f t="shared" si="242"/>
        <v>1400</v>
      </c>
      <c r="DC148" s="623">
        <f t="shared" si="243"/>
        <v>1400</v>
      </c>
      <c r="DD148" s="623">
        <f t="shared" si="244"/>
        <v>1400</v>
      </c>
      <c r="DE148" s="623">
        <f t="shared" si="245"/>
        <v>1400</v>
      </c>
      <c r="DF148" s="623">
        <f t="shared" si="246"/>
        <v>1400</v>
      </c>
      <c r="DG148" s="623">
        <f t="shared" si="247"/>
        <v>1400</v>
      </c>
      <c r="DH148" s="623">
        <f t="shared" si="248"/>
        <v>1400</v>
      </c>
      <c r="DI148" s="623">
        <f t="shared" si="249"/>
        <v>1400</v>
      </c>
      <c r="DJ148" s="623">
        <f t="shared" si="250"/>
        <v>1400</v>
      </c>
      <c r="DK148" s="623">
        <f t="shared" si="251"/>
        <v>1400</v>
      </c>
      <c r="DL148" s="623">
        <f t="shared" si="252"/>
        <v>1400</v>
      </c>
      <c r="DM148" s="623">
        <f t="shared" si="253"/>
        <v>1400</v>
      </c>
      <c r="DN148" s="623">
        <f t="shared" si="254"/>
        <v>1400</v>
      </c>
      <c r="DO148" s="1281">
        <f t="shared" si="255"/>
        <v>1400</v>
      </c>
      <c r="DP148" s="1281">
        <f t="shared" si="256"/>
        <v>1400</v>
      </c>
      <c r="DQ148" s="1281">
        <f t="shared" si="257"/>
        <v>1400</v>
      </c>
      <c r="DR148" s="1281">
        <f t="shared" si="258"/>
        <v>1400</v>
      </c>
      <c r="DS148" s="1281">
        <f t="shared" si="259"/>
        <v>1400</v>
      </c>
      <c r="DT148" s="1281">
        <f t="shared" si="260"/>
        <v>1400</v>
      </c>
      <c r="DU148" s="1281">
        <f t="shared" si="261"/>
        <v>1400</v>
      </c>
      <c r="DV148" s="1281">
        <f t="shared" si="262"/>
        <v>1400</v>
      </c>
      <c r="DW148" s="1281">
        <f t="shared" si="263"/>
        <v>1400</v>
      </c>
      <c r="DX148" s="1281">
        <f t="shared" si="264"/>
        <v>1400</v>
      </c>
      <c r="DY148" s="1281">
        <f t="shared" si="265"/>
        <v>1400</v>
      </c>
      <c r="DZ148" s="1281">
        <f t="shared" si="266"/>
        <v>1400</v>
      </c>
      <c r="EA148" s="623">
        <f t="shared" si="267"/>
        <v>1400</v>
      </c>
      <c r="EB148" s="623">
        <f t="shared" si="268"/>
        <v>1400</v>
      </c>
      <c r="EC148" s="623">
        <f t="shared" si="269"/>
        <v>1400</v>
      </c>
      <c r="ED148" s="623">
        <f t="shared" si="270"/>
        <v>1400</v>
      </c>
      <c r="EE148" s="623">
        <f t="shared" si="271"/>
        <v>1400</v>
      </c>
      <c r="EF148" s="623">
        <f t="shared" si="272"/>
        <v>1400</v>
      </c>
      <c r="EG148" s="623">
        <f t="shared" si="273"/>
        <v>1400</v>
      </c>
      <c r="EH148" s="623">
        <f t="shared" si="274"/>
        <v>1400</v>
      </c>
      <c r="EI148" s="623">
        <f t="shared" si="275"/>
        <v>1400</v>
      </c>
      <c r="EJ148" s="623">
        <f t="shared" si="276"/>
        <v>1400</v>
      </c>
      <c r="EK148" s="623">
        <f t="shared" si="277"/>
        <v>1400</v>
      </c>
      <c r="EL148" s="623">
        <f t="shared" si="278"/>
        <v>1400</v>
      </c>
    </row>
    <row r="149" spans="1:142">
      <c r="A149" s="7" t="str">
        <f>IF('Rent Roll_RedIQ 1'!B142&gt;0,'Rent Roll_RedIQ 1'!B142,"")</f>
        <v>423</v>
      </c>
      <c r="B149" s="7" t="str">
        <f>IF('Rent Roll_RedIQ 1'!C142&gt;0,'Rent Roll_RedIQ 1'!C142,"")</f>
        <v>C1</v>
      </c>
      <c r="C149" s="614">
        <f>IF('Rent Roll_RedIQ 1'!K142&gt;0,'Rent Roll_RedIQ 1'!K142,0)</f>
        <v>1800</v>
      </c>
      <c r="D149" s="615">
        <f>IF('Rent Roll_RedIQ 1'!J142&gt;0,'Rent Roll_RedIQ 1'!J142,"")</f>
        <v>1800</v>
      </c>
      <c r="E149" s="624">
        <f t="shared" si="187"/>
        <v>0</v>
      </c>
      <c r="F149" s="194"/>
      <c r="G149" s="194"/>
      <c r="H149" s="616">
        <f t="shared" si="289"/>
        <v>1800</v>
      </c>
      <c r="I149" s="1200">
        <f>IF('Rent Roll_RedIQ 1'!S142&gt;0,'Rent Roll_RedIQ 1'!S142,Purchase_Date-1)</f>
        <v>45716</v>
      </c>
      <c r="J149" s="617">
        <f t="shared" si="290"/>
        <v>1800</v>
      </c>
      <c r="K149" s="1205">
        <f t="shared" si="291"/>
        <v>46081</v>
      </c>
      <c r="L149" s="618">
        <f t="shared" si="290"/>
        <v>1800</v>
      </c>
      <c r="M149" s="1208">
        <f t="shared" si="292"/>
        <v>46446</v>
      </c>
      <c r="N149" s="614">
        <f t="shared" si="188"/>
        <v>1800</v>
      </c>
      <c r="O149" s="614">
        <f t="shared" si="189"/>
        <v>1800</v>
      </c>
      <c r="P149" s="614">
        <f t="shared" si="190"/>
        <v>1800</v>
      </c>
      <c r="Q149" s="614">
        <f t="shared" si="191"/>
        <v>1800</v>
      </c>
      <c r="R149" s="614">
        <f t="shared" si="192"/>
        <v>1800</v>
      </c>
      <c r="S149" s="614">
        <f t="shared" si="193"/>
        <v>1800</v>
      </c>
      <c r="T149" s="614">
        <f t="shared" si="194"/>
        <v>1800</v>
      </c>
      <c r="U149" s="619"/>
      <c r="V149" s="614"/>
      <c r="W149" s="620">
        <f t="shared" si="282"/>
        <v>1800</v>
      </c>
      <c r="X149" s="620">
        <f t="shared" si="282"/>
        <v>1800</v>
      </c>
      <c r="Y149" s="620">
        <f t="shared" si="282"/>
        <v>1800</v>
      </c>
      <c r="Z149" s="620">
        <f t="shared" ref="Z149:AH149" si="293">IF($I149&gt;=Z$11,$C149,$H149)</f>
        <v>1800</v>
      </c>
      <c r="AA149" s="620">
        <f t="shared" si="293"/>
        <v>1800</v>
      </c>
      <c r="AB149" s="620">
        <f t="shared" si="293"/>
        <v>1800</v>
      </c>
      <c r="AC149" s="620">
        <f t="shared" si="293"/>
        <v>1800</v>
      </c>
      <c r="AD149" s="620">
        <f t="shared" si="293"/>
        <v>1800</v>
      </c>
      <c r="AE149" s="620">
        <f t="shared" si="293"/>
        <v>1800</v>
      </c>
      <c r="AF149" s="620">
        <f t="shared" si="293"/>
        <v>1800</v>
      </c>
      <c r="AG149" s="620">
        <f t="shared" si="293"/>
        <v>1800</v>
      </c>
      <c r="AH149" s="620">
        <f t="shared" si="293"/>
        <v>1800</v>
      </c>
      <c r="AI149" s="621">
        <f t="shared" si="288"/>
        <v>1800</v>
      </c>
      <c r="AJ149" s="621">
        <f t="shared" si="287"/>
        <v>1800</v>
      </c>
      <c r="AK149" s="621">
        <f t="shared" si="287"/>
        <v>1800</v>
      </c>
      <c r="AL149" s="621">
        <f t="shared" si="287"/>
        <v>1800</v>
      </c>
      <c r="AM149" s="621">
        <f t="shared" si="287"/>
        <v>1800</v>
      </c>
      <c r="AN149" s="621">
        <f t="shared" si="287"/>
        <v>1800</v>
      </c>
      <c r="AO149" s="621">
        <f t="shared" si="287"/>
        <v>1800</v>
      </c>
      <c r="AP149" s="621">
        <f t="shared" si="287"/>
        <v>1800</v>
      </c>
      <c r="AQ149" s="621">
        <f t="shared" si="287"/>
        <v>1800</v>
      </c>
      <c r="AR149" s="621">
        <f t="shared" si="287"/>
        <v>1800</v>
      </c>
      <c r="AS149" s="621">
        <f t="shared" si="287"/>
        <v>1800</v>
      </c>
      <c r="AT149" s="621">
        <f t="shared" si="287"/>
        <v>1800</v>
      </c>
      <c r="AU149" s="622">
        <f t="shared" si="285"/>
        <v>1800</v>
      </c>
      <c r="AV149" s="622">
        <f t="shared" si="284"/>
        <v>1800</v>
      </c>
      <c r="AW149" s="622">
        <f t="shared" si="284"/>
        <v>1800</v>
      </c>
      <c r="AX149" s="622">
        <f t="shared" si="284"/>
        <v>1800</v>
      </c>
      <c r="AY149" s="622">
        <f t="shared" si="284"/>
        <v>1800</v>
      </c>
      <c r="AZ149" s="622">
        <f t="shared" si="284"/>
        <v>1800</v>
      </c>
      <c r="BA149" s="622">
        <f t="shared" si="284"/>
        <v>1800</v>
      </c>
      <c r="BB149" s="622">
        <f t="shared" si="284"/>
        <v>1800</v>
      </c>
      <c r="BC149" s="622">
        <f t="shared" si="284"/>
        <v>1800</v>
      </c>
      <c r="BD149" s="622">
        <f t="shared" si="284"/>
        <v>1800</v>
      </c>
      <c r="BE149" s="622">
        <f t="shared" si="284"/>
        <v>1800</v>
      </c>
      <c r="BF149" s="622">
        <f t="shared" si="284"/>
        <v>1800</v>
      </c>
      <c r="BG149" s="623">
        <f t="shared" si="195"/>
        <v>1800</v>
      </c>
      <c r="BH149" s="623">
        <f t="shared" si="196"/>
        <v>1800</v>
      </c>
      <c r="BI149" s="623">
        <f t="shared" si="197"/>
        <v>1800</v>
      </c>
      <c r="BJ149" s="623">
        <f t="shared" si="198"/>
        <v>1800</v>
      </c>
      <c r="BK149" s="623">
        <f t="shared" si="199"/>
        <v>1800</v>
      </c>
      <c r="BL149" s="623">
        <f t="shared" si="200"/>
        <v>1800</v>
      </c>
      <c r="BM149" s="623">
        <f t="shared" si="201"/>
        <v>1800</v>
      </c>
      <c r="BN149" s="623">
        <f t="shared" si="202"/>
        <v>1800</v>
      </c>
      <c r="BO149" s="623">
        <f t="shared" si="203"/>
        <v>1800</v>
      </c>
      <c r="BP149" s="623">
        <f t="shared" si="204"/>
        <v>1800</v>
      </c>
      <c r="BQ149" s="623">
        <f t="shared" si="205"/>
        <v>1800</v>
      </c>
      <c r="BR149" s="623">
        <f t="shared" si="206"/>
        <v>1800</v>
      </c>
      <c r="BS149" s="1281">
        <f t="shared" si="207"/>
        <v>1800</v>
      </c>
      <c r="BT149" s="1281">
        <f t="shared" si="208"/>
        <v>1800</v>
      </c>
      <c r="BU149" s="1281">
        <f t="shared" si="209"/>
        <v>1800</v>
      </c>
      <c r="BV149" s="1281">
        <f t="shared" si="210"/>
        <v>1800</v>
      </c>
      <c r="BW149" s="1281">
        <f t="shared" si="211"/>
        <v>1800</v>
      </c>
      <c r="BX149" s="1281">
        <f t="shared" si="212"/>
        <v>1800</v>
      </c>
      <c r="BY149" s="1281">
        <f t="shared" si="213"/>
        <v>1800</v>
      </c>
      <c r="BZ149" s="1281">
        <f t="shared" si="214"/>
        <v>1800</v>
      </c>
      <c r="CA149" s="1281">
        <f t="shared" si="215"/>
        <v>1800</v>
      </c>
      <c r="CB149" s="1281">
        <f t="shared" si="216"/>
        <v>1800</v>
      </c>
      <c r="CC149" s="1281">
        <f t="shared" si="217"/>
        <v>1800</v>
      </c>
      <c r="CD149" s="1281">
        <f t="shared" si="218"/>
        <v>1800</v>
      </c>
      <c r="CE149" s="623">
        <f t="shared" si="219"/>
        <v>1800</v>
      </c>
      <c r="CF149" s="623">
        <f t="shared" si="220"/>
        <v>1800</v>
      </c>
      <c r="CG149" s="623">
        <f t="shared" si="221"/>
        <v>1800</v>
      </c>
      <c r="CH149" s="623">
        <f t="shared" si="222"/>
        <v>1800</v>
      </c>
      <c r="CI149" s="623">
        <f t="shared" si="223"/>
        <v>1800</v>
      </c>
      <c r="CJ149" s="623">
        <f t="shared" si="224"/>
        <v>1800</v>
      </c>
      <c r="CK149" s="623">
        <f t="shared" si="225"/>
        <v>1800</v>
      </c>
      <c r="CL149" s="623">
        <f t="shared" si="226"/>
        <v>1800</v>
      </c>
      <c r="CM149" s="623">
        <f t="shared" si="227"/>
        <v>1800</v>
      </c>
      <c r="CN149" s="623">
        <f t="shared" si="228"/>
        <v>1800</v>
      </c>
      <c r="CO149" s="623">
        <f t="shared" si="229"/>
        <v>1800</v>
      </c>
      <c r="CP149" s="623">
        <f t="shared" si="230"/>
        <v>1800</v>
      </c>
      <c r="CQ149" s="1281">
        <f t="shared" si="231"/>
        <v>1800</v>
      </c>
      <c r="CR149" s="1281">
        <f t="shared" si="232"/>
        <v>1800</v>
      </c>
      <c r="CS149" s="1281">
        <f t="shared" si="233"/>
        <v>1800</v>
      </c>
      <c r="CT149" s="1281">
        <f t="shared" si="234"/>
        <v>1800</v>
      </c>
      <c r="CU149" s="1281">
        <f t="shared" si="235"/>
        <v>1800</v>
      </c>
      <c r="CV149" s="1281">
        <f t="shared" si="236"/>
        <v>1800</v>
      </c>
      <c r="CW149" s="1281">
        <f t="shared" si="237"/>
        <v>1800</v>
      </c>
      <c r="CX149" s="1281">
        <f t="shared" si="238"/>
        <v>1800</v>
      </c>
      <c r="CY149" s="1281">
        <f t="shared" si="239"/>
        <v>1800</v>
      </c>
      <c r="CZ149" s="1281">
        <f t="shared" si="240"/>
        <v>1800</v>
      </c>
      <c r="DA149" s="1281">
        <f t="shared" si="241"/>
        <v>1800</v>
      </c>
      <c r="DB149" s="1281">
        <f t="shared" si="242"/>
        <v>1800</v>
      </c>
      <c r="DC149" s="623">
        <f t="shared" si="243"/>
        <v>1800</v>
      </c>
      <c r="DD149" s="623">
        <f t="shared" si="244"/>
        <v>1800</v>
      </c>
      <c r="DE149" s="623">
        <f t="shared" si="245"/>
        <v>1800</v>
      </c>
      <c r="DF149" s="623">
        <f t="shared" si="246"/>
        <v>1800</v>
      </c>
      <c r="DG149" s="623">
        <f t="shared" si="247"/>
        <v>1800</v>
      </c>
      <c r="DH149" s="623">
        <f t="shared" si="248"/>
        <v>1800</v>
      </c>
      <c r="DI149" s="623">
        <f t="shared" si="249"/>
        <v>1800</v>
      </c>
      <c r="DJ149" s="623">
        <f t="shared" si="250"/>
        <v>1800</v>
      </c>
      <c r="DK149" s="623">
        <f t="shared" si="251"/>
        <v>1800</v>
      </c>
      <c r="DL149" s="623">
        <f t="shared" si="252"/>
        <v>1800</v>
      </c>
      <c r="DM149" s="623">
        <f t="shared" si="253"/>
        <v>1800</v>
      </c>
      <c r="DN149" s="623">
        <f t="shared" si="254"/>
        <v>1800</v>
      </c>
      <c r="DO149" s="1281">
        <f t="shared" si="255"/>
        <v>1800</v>
      </c>
      <c r="DP149" s="1281">
        <f t="shared" si="256"/>
        <v>1800</v>
      </c>
      <c r="DQ149" s="1281">
        <f t="shared" si="257"/>
        <v>1800</v>
      </c>
      <c r="DR149" s="1281">
        <f t="shared" si="258"/>
        <v>1800</v>
      </c>
      <c r="DS149" s="1281">
        <f t="shared" si="259"/>
        <v>1800</v>
      </c>
      <c r="DT149" s="1281">
        <f t="shared" si="260"/>
        <v>1800</v>
      </c>
      <c r="DU149" s="1281">
        <f t="shared" si="261"/>
        <v>1800</v>
      </c>
      <c r="DV149" s="1281">
        <f t="shared" si="262"/>
        <v>1800</v>
      </c>
      <c r="DW149" s="1281">
        <f t="shared" si="263"/>
        <v>1800</v>
      </c>
      <c r="DX149" s="1281">
        <f t="shared" si="264"/>
        <v>1800</v>
      </c>
      <c r="DY149" s="1281">
        <f t="shared" si="265"/>
        <v>1800</v>
      </c>
      <c r="DZ149" s="1281">
        <f t="shared" si="266"/>
        <v>1800</v>
      </c>
      <c r="EA149" s="623">
        <f t="shared" si="267"/>
        <v>1800</v>
      </c>
      <c r="EB149" s="623">
        <f t="shared" si="268"/>
        <v>1800</v>
      </c>
      <c r="EC149" s="623">
        <f t="shared" si="269"/>
        <v>1800</v>
      </c>
      <c r="ED149" s="623">
        <f t="shared" si="270"/>
        <v>1800</v>
      </c>
      <c r="EE149" s="623">
        <f t="shared" si="271"/>
        <v>1800</v>
      </c>
      <c r="EF149" s="623">
        <f t="shared" si="272"/>
        <v>1800</v>
      </c>
      <c r="EG149" s="623">
        <f t="shared" si="273"/>
        <v>1800</v>
      </c>
      <c r="EH149" s="623">
        <f t="shared" si="274"/>
        <v>1800</v>
      </c>
      <c r="EI149" s="623">
        <f t="shared" si="275"/>
        <v>1800</v>
      </c>
      <c r="EJ149" s="623">
        <f t="shared" si="276"/>
        <v>1800</v>
      </c>
      <c r="EK149" s="623">
        <f t="shared" si="277"/>
        <v>1800</v>
      </c>
      <c r="EL149" s="623">
        <f t="shared" si="278"/>
        <v>1800</v>
      </c>
    </row>
    <row r="150" spans="1:142">
      <c r="A150" s="7" t="str">
        <f>IF('Rent Roll_RedIQ 1'!B143&gt;0,'Rent Roll_RedIQ 1'!B143,"")</f>
        <v>521</v>
      </c>
      <c r="B150" s="7" t="str">
        <f>IF('Rent Roll_RedIQ 1'!C143&gt;0,'Rent Roll_RedIQ 1'!C143,"")</f>
        <v>C1</v>
      </c>
      <c r="C150" s="614">
        <f>IF('Rent Roll_RedIQ 1'!K143&gt;0,'Rent Roll_RedIQ 1'!K143,0)</f>
        <v>1700</v>
      </c>
      <c r="D150" s="615">
        <f>IF('Rent Roll_RedIQ 1'!J143&gt;0,'Rent Roll_RedIQ 1'!J143,"")</f>
        <v>1800</v>
      </c>
      <c r="E150" s="624">
        <f t="shared" si="187"/>
        <v>5.8823529411764719E-2</v>
      </c>
      <c r="F150" s="194"/>
      <c r="G150" s="194"/>
      <c r="H150" s="616">
        <f t="shared" si="289"/>
        <v>1700</v>
      </c>
      <c r="I150" s="1200">
        <f>IF('Rent Roll_RedIQ 1'!S143&gt;0,'Rent Roll_RedIQ 1'!S143,Purchase_Date-1)</f>
        <v>45716</v>
      </c>
      <c r="J150" s="617">
        <f t="shared" si="290"/>
        <v>1700</v>
      </c>
      <c r="K150" s="1205">
        <f t="shared" si="291"/>
        <v>46081</v>
      </c>
      <c r="L150" s="618">
        <f t="shared" si="290"/>
        <v>1700</v>
      </c>
      <c r="M150" s="1208">
        <f t="shared" si="292"/>
        <v>46446</v>
      </c>
      <c r="N150" s="614">
        <f t="shared" si="188"/>
        <v>1700</v>
      </c>
      <c r="O150" s="614">
        <f t="shared" si="189"/>
        <v>1700</v>
      </c>
      <c r="P150" s="614">
        <f t="shared" si="190"/>
        <v>1700</v>
      </c>
      <c r="Q150" s="614">
        <f t="shared" si="191"/>
        <v>1700</v>
      </c>
      <c r="R150" s="614">
        <f t="shared" si="192"/>
        <v>1700</v>
      </c>
      <c r="S150" s="614">
        <f t="shared" si="193"/>
        <v>1700</v>
      </c>
      <c r="T150" s="614">
        <f t="shared" si="194"/>
        <v>1700</v>
      </c>
      <c r="U150" s="619"/>
      <c r="V150" s="614"/>
      <c r="W150" s="620">
        <f t="shared" ref="W150:AH173" si="294">IF($I150&gt;=W$11,$C150,$H150)</f>
        <v>1700</v>
      </c>
      <c r="X150" s="620">
        <f t="shared" si="294"/>
        <v>1700</v>
      </c>
      <c r="Y150" s="620">
        <f t="shared" si="294"/>
        <v>1700</v>
      </c>
      <c r="Z150" s="620">
        <f t="shared" si="294"/>
        <v>1700</v>
      </c>
      <c r="AA150" s="620">
        <f t="shared" si="294"/>
        <v>1700</v>
      </c>
      <c r="AB150" s="620">
        <f t="shared" si="294"/>
        <v>1700</v>
      </c>
      <c r="AC150" s="620">
        <f t="shared" si="294"/>
        <v>1700</v>
      </c>
      <c r="AD150" s="620">
        <f t="shared" si="294"/>
        <v>1700</v>
      </c>
      <c r="AE150" s="620">
        <f t="shared" si="294"/>
        <v>1700</v>
      </c>
      <c r="AF150" s="620">
        <f t="shared" si="294"/>
        <v>1700</v>
      </c>
      <c r="AG150" s="620">
        <f t="shared" si="294"/>
        <v>1700</v>
      </c>
      <c r="AH150" s="620">
        <f t="shared" si="294"/>
        <v>1700</v>
      </c>
      <c r="AI150" s="621">
        <f t="shared" si="288"/>
        <v>1700</v>
      </c>
      <c r="AJ150" s="621">
        <f t="shared" si="287"/>
        <v>1700</v>
      </c>
      <c r="AK150" s="621">
        <f t="shared" si="287"/>
        <v>1700</v>
      </c>
      <c r="AL150" s="621">
        <f t="shared" si="287"/>
        <v>1700</v>
      </c>
      <c r="AM150" s="621">
        <f t="shared" si="287"/>
        <v>1700</v>
      </c>
      <c r="AN150" s="621">
        <f t="shared" si="287"/>
        <v>1700</v>
      </c>
      <c r="AO150" s="621">
        <f t="shared" si="287"/>
        <v>1700</v>
      </c>
      <c r="AP150" s="621">
        <f t="shared" si="287"/>
        <v>1700</v>
      </c>
      <c r="AQ150" s="621">
        <f t="shared" si="287"/>
        <v>1700</v>
      </c>
      <c r="AR150" s="621">
        <f t="shared" si="287"/>
        <v>1700</v>
      </c>
      <c r="AS150" s="621">
        <f t="shared" si="287"/>
        <v>1700</v>
      </c>
      <c r="AT150" s="621">
        <f t="shared" si="287"/>
        <v>1700</v>
      </c>
      <c r="AU150" s="622">
        <f t="shared" si="285"/>
        <v>1700</v>
      </c>
      <c r="AV150" s="622">
        <f t="shared" si="284"/>
        <v>1700</v>
      </c>
      <c r="AW150" s="622">
        <f t="shared" si="284"/>
        <v>1700</v>
      </c>
      <c r="AX150" s="622">
        <f t="shared" si="284"/>
        <v>1700</v>
      </c>
      <c r="AY150" s="622">
        <f t="shared" si="284"/>
        <v>1700</v>
      </c>
      <c r="AZ150" s="622">
        <f t="shared" si="284"/>
        <v>1700</v>
      </c>
      <c r="BA150" s="622">
        <f t="shared" si="284"/>
        <v>1700</v>
      </c>
      <c r="BB150" s="622">
        <f t="shared" si="284"/>
        <v>1700</v>
      </c>
      <c r="BC150" s="622">
        <f t="shared" si="284"/>
        <v>1700</v>
      </c>
      <c r="BD150" s="622">
        <f t="shared" si="284"/>
        <v>1700</v>
      </c>
      <c r="BE150" s="622">
        <f t="shared" si="284"/>
        <v>1700</v>
      </c>
      <c r="BF150" s="622">
        <f t="shared" si="284"/>
        <v>1700</v>
      </c>
      <c r="BG150" s="623">
        <f t="shared" si="195"/>
        <v>1700</v>
      </c>
      <c r="BH150" s="623">
        <f t="shared" si="196"/>
        <v>1700</v>
      </c>
      <c r="BI150" s="623">
        <f t="shared" si="197"/>
        <v>1700</v>
      </c>
      <c r="BJ150" s="623">
        <f t="shared" si="198"/>
        <v>1700</v>
      </c>
      <c r="BK150" s="623">
        <f t="shared" si="199"/>
        <v>1700</v>
      </c>
      <c r="BL150" s="623">
        <f t="shared" si="200"/>
        <v>1700</v>
      </c>
      <c r="BM150" s="623">
        <f t="shared" si="201"/>
        <v>1700</v>
      </c>
      <c r="BN150" s="623">
        <f t="shared" si="202"/>
        <v>1700</v>
      </c>
      <c r="BO150" s="623">
        <f t="shared" si="203"/>
        <v>1700</v>
      </c>
      <c r="BP150" s="623">
        <f t="shared" si="204"/>
        <v>1700</v>
      </c>
      <c r="BQ150" s="623">
        <f t="shared" si="205"/>
        <v>1700</v>
      </c>
      <c r="BR150" s="623">
        <f t="shared" si="206"/>
        <v>1700</v>
      </c>
      <c r="BS150" s="1281">
        <f t="shared" si="207"/>
        <v>1700</v>
      </c>
      <c r="BT150" s="1281">
        <f t="shared" si="208"/>
        <v>1700</v>
      </c>
      <c r="BU150" s="1281">
        <f t="shared" si="209"/>
        <v>1700</v>
      </c>
      <c r="BV150" s="1281">
        <f t="shared" si="210"/>
        <v>1700</v>
      </c>
      <c r="BW150" s="1281">
        <f t="shared" si="211"/>
        <v>1700</v>
      </c>
      <c r="BX150" s="1281">
        <f t="shared" si="212"/>
        <v>1700</v>
      </c>
      <c r="BY150" s="1281">
        <f t="shared" si="213"/>
        <v>1700</v>
      </c>
      <c r="BZ150" s="1281">
        <f t="shared" si="214"/>
        <v>1700</v>
      </c>
      <c r="CA150" s="1281">
        <f t="shared" si="215"/>
        <v>1700</v>
      </c>
      <c r="CB150" s="1281">
        <f t="shared" si="216"/>
        <v>1700</v>
      </c>
      <c r="CC150" s="1281">
        <f t="shared" si="217"/>
        <v>1700</v>
      </c>
      <c r="CD150" s="1281">
        <f t="shared" si="218"/>
        <v>1700</v>
      </c>
      <c r="CE150" s="623">
        <f t="shared" si="219"/>
        <v>1700</v>
      </c>
      <c r="CF150" s="623">
        <f t="shared" si="220"/>
        <v>1700</v>
      </c>
      <c r="CG150" s="623">
        <f t="shared" si="221"/>
        <v>1700</v>
      </c>
      <c r="CH150" s="623">
        <f t="shared" si="222"/>
        <v>1700</v>
      </c>
      <c r="CI150" s="623">
        <f t="shared" si="223"/>
        <v>1700</v>
      </c>
      <c r="CJ150" s="623">
        <f t="shared" si="224"/>
        <v>1700</v>
      </c>
      <c r="CK150" s="623">
        <f t="shared" si="225"/>
        <v>1700</v>
      </c>
      <c r="CL150" s="623">
        <f t="shared" si="226"/>
        <v>1700</v>
      </c>
      <c r="CM150" s="623">
        <f t="shared" si="227"/>
        <v>1700</v>
      </c>
      <c r="CN150" s="623">
        <f t="shared" si="228"/>
        <v>1700</v>
      </c>
      <c r="CO150" s="623">
        <f t="shared" si="229"/>
        <v>1700</v>
      </c>
      <c r="CP150" s="623">
        <f t="shared" si="230"/>
        <v>1700</v>
      </c>
      <c r="CQ150" s="1281">
        <f t="shared" si="231"/>
        <v>1700</v>
      </c>
      <c r="CR150" s="1281">
        <f t="shared" si="232"/>
        <v>1700</v>
      </c>
      <c r="CS150" s="1281">
        <f t="shared" si="233"/>
        <v>1700</v>
      </c>
      <c r="CT150" s="1281">
        <f t="shared" si="234"/>
        <v>1700</v>
      </c>
      <c r="CU150" s="1281">
        <f t="shared" si="235"/>
        <v>1700</v>
      </c>
      <c r="CV150" s="1281">
        <f t="shared" si="236"/>
        <v>1700</v>
      </c>
      <c r="CW150" s="1281">
        <f t="shared" si="237"/>
        <v>1700</v>
      </c>
      <c r="CX150" s="1281">
        <f t="shared" si="238"/>
        <v>1700</v>
      </c>
      <c r="CY150" s="1281">
        <f t="shared" si="239"/>
        <v>1700</v>
      </c>
      <c r="CZ150" s="1281">
        <f t="shared" si="240"/>
        <v>1700</v>
      </c>
      <c r="DA150" s="1281">
        <f t="shared" si="241"/>
        <v>1700</v>
      </c>
      <c r="DB150" s="1281">
        <f t="shared" si="242"/>
        <v>1700</v>
      </c>
      <c r="DC150" s="623">
        <f t="shared" si="243"/>
        <v>1700</v>
      </c>
      <c r="DD150" s="623">
        <f t="shared" si="244"/>
        <v>1700</v>
      </c>
      <c r="DE150" s="623">
        <f t="shared" si="245"/>
        <v>1700</v>
      </c>
      <c r="DF150" s="623">
        <f t="shared" si="246"/>
        <v>1700</v>
      </c>
      <c r="DG150" s="623">
        <f t="shared" si="247"/>
        <v>1700</v>
      </c>
      <c r="DH150" s="623">
        <f t="shared" si="248"/>
        <v>1700</v>
      </c>
      <c r="DI150" s="623">
        <f t="shared" si="249"/>
        <v>1700</v>
      </c>
      <c r="DJ150" s="623">
        <f t="shared" si="250"/>
        <v>1700</v>
      </c>
      <c r="DK150" s="623">
        <f t="shared" si="251"/>
        <v>1700</v>
      </c>
      <c r="DL150" s="623">
        <f t="shared" si="252"/>
        <v>1700</v>
      </c>
      <c r="DM150" s="623">
        <f t="shared" si="253"/>
        <v>1700</v>
      </c>
      <c r="DN150" s="623">
        <f t="shared" si="254"/>
        <v>1700</v>
      </c>
      <c r="DO150" s="1281">
        <f t="shared" si="255"/>
        <v>1700</v>
      </c>
      <c r="DP150" s="1281">
        <f t="shared" si="256"/>
        <v>1700</v>
      </c>
      <c r="DQ150" s="1281">
        <f t="shared" si="257"/>
        <v>1700</v>
      </c>
      <c r="DR150" s="1281">
        <f t="shared" si="258"/>
        <v>1700</v>
      </c>
      <c r="DS150" s="1281">
        <f t="shared" si="259"/>
        <v>1700</v>
      </c>
      <c r="DT150" s="1281">
        <f t="shared" si="260"/>
        <v>1700</v>
      </c>
      <c r="DU150" s="1281">
        <f t="shared" si="261"/>
        <v>1700</v>
      </c>
      <c r="DV150" s="1281">
        <f t="shared" si="262"/>
        <v>1700</v>
      </c>
      <c r="DW150" s="1281">
        <f t="shared" si="263"/>
        <v>1700</v>
      </c>
      <c r="DX150" s="1281">
        <f t="shared" si="264"/>
        <v>1700</v>
      </c>
      <c r="DY150" s="1281">
        <f t="shared" si="265"/>
        <v>1700</v>
      </c>
      <c r="DZ150" s="1281">
        <f t="shared" si="266"/>
        <v>1700</v>
      </c>
      <c r="EA150" s="623">
        <f t="shared" si="267"/>
        <v>1700</v>
      </c>
      <c r="EB150" s="623">
        <f t="shared" si="268"/>
        <v>1700</v>
      </c>
      <c r="EC150" s="623">
        <f t="shared" si="269"/>
        <v>1700</v>
      </c>
      <c r="ED150" s="623">
        <f t="shared" si="270"/>
        <v>1700</v>
      </c>
      <c r="EE150" s="623">
        <f t="shared" si="271"/>
        <v>1700</v>
      </c>
      <c r="EF150" s="623">
        <f t="shared" si="272"/>
        <v>1700</v>
      </c>
      <c r="EG150" s="623">
        <f t="shared" si="273"/>
        <v>1700</v>
      </c>
      <c r="EH150" s="623">
        <f t="shared" si="274"/>
        <v>1700</v>
      </c>
      <c r="EI150" s="623">
        <f t="shared" si="275"/>
        <v>1700</v>
      </c>
      <c r="EJ150" s="623">
        <f t="shared" si="276"/>
        <v>1700</v>
      </c>
      <c r="EK150" s="623">
        <f t="shared" si="277"/>
        <v>1700</v>
      </c>
      <c r="EL150" s="623">
        <f t="shared" si="278"/>
        <v>1700</v>
      </c>
    </row>
    <row r="151" spans="1:142">
      <c r="A151" s="7" t="str">
        <f>IF('Rent Roll_RedIQ 1'!B144&gt;0,'Rent Roll_RedIQ 1'!B144,"")</f>
        <v>536</v>
      </c>
      <c r="B151" s="7" t="str">
        <f>IF('Rent Roll_RedIQ 1'!C144&gt;0,'Rent Roll_RedIQ 1'!C144,"")</f>
        <v>C1</v>
      </c>
      <c r="C151" s="614">
        <f>IF('Rent Roll_RedIQ 1'!K144&gt;0,'Rent Roll_RedIQ 1'!K144,0)</f>
        <v>1800</v>
      </c>
      <c r="D151" s="615">
        <f>IF('Rent Roll_RedIQ 1'!J144&gt;0,'Rent Roll_RedIQ 1'!J144,"")</f>
        <v>1800</v>
      </c>
      <c r="E151" s="624">
        <f t="shared" si="187"/>
        <v>0</v>
      </c>
      <c r="F151" s="194"/>
      <c r="G151" s="194"/>
      <c r="H151" s="616">
        <f t="shared" si="289"/>
        <v>1800</v>
      </c>
      <c r="I151" s="1200">
        <f>IF('Rent Roll_RedIQ 1'!S144&gt;0,'Rent Roll_RedIQ 1'!S144,Purchase_Date-1)</f>
        <v>45716</v>
      </c>
      <c r="J151" s="617">
        <f t="shared" si="290"/>
        <v>1800</v>
      </c>
      <c r="K151" s="1205">
        <f t="shared" si="291"/>
        <v>46081</v>
      </c>
      <c r="L151" s="618">
        <f t="shared" si="290"/>
        <v>1800</v>
      </c>
      <c r="M151" s="1208">
        <f t="shared" si="292"/>
        <v>46446</v>
      </c>
      <c r="N151" s="614">
        <f t="shared" si="188"/>
        <v>1800</v>
      </c>
      <c r="O151" s="614">
        <f t="shared" si="189"/>
        <v>1800</v>
      </c>
      <c r="P151" s="614">
        <f t="shared" si="190"/>
        <v>1800</v>
      </c>
      <c r="Q151" s="614">
        <f t="shared" si="191"/>
        <v>1800</v>
      </c>
      <c r="R151" s="614">
        <f t="shared" si="192"/>
        <v>1800</v>
      </c>
      <c r="S151" s="614">
        <f t="shared" si="193"/>
        <v>1800</v>
      </c>
      <c r="T151" s="614">
        <f t="shared" si="194"/>
        <v>1800</v>
      </c>
      <c r="U151" s="619"/>
      <c r="V151" s="614"/>
      <c r="W151" s="620">
        <f t="shared" si="294"/>
        <v>1800</v>
      </c>
      <c r="X151" s="620">
        <f t="shared" si="294"/>
        <v>1800</v>
      </c>
      <c r="Y151" s="620">
        <f t="shared" si="294"/>
        <v>1800</v>
      </c>
      <c r="Z151" s="620">
        <f t="shared" si="294"/>
        <v>1800</v>
      </c>
      <c r="AA151" s="620">
        <f t="shared" si="294"/>
        <v>1800</v>
      </c>
      <c r="AB151" s="620">
        <f t="shared" si="294"/>
        <v>1800</v>
      </c>
      <c r="AC151" s="620">
        <f t="shared" si="294"/>
        <v>1800</v>
      </c>
      <c r="AD151" s="620">
        <f t="shared" si="294"/>
        <v>1800</v>
      </c>
      <c r="AE151" s="620">
        <f t="shared" si="294"/>
        <v>1800</v>
      </c>
      <c r="AF151" s="620">
        <f t="shared" si="294"/>
        <v>1800</v>
      </c>
      <c r="AG151" s="620">
        <f t="shared" si="294"/>
        <v>1800</v>
      </c>
      <c r="AH151" s="620">
        <f t="shared" si="294"/>
        <v>1800</v>
      </c>
      <c r="AI151" s="621">
        <f t="shared" si="288"/>
        <v>1800</v>
      </c>
      <c r="AJ151" s="621">
        <f t="shared" si="287"/>
        <v>1800</v>
      </c>
      <c r="AK151" s="621">
        <f t="shared" si="287"/>
        <v>1800</v>
      </c>
      <c r="AL151" s="621">
        <f t="shared" si="287"/>
        <v>1800</v>
      </c>
      <c r="AM151" s="621">
        <f t="shared" si="287"/>
        <v>1800</v>
      </c>
      <c r="AN151" s="621">
        <f t="shared" si="287"/>
        <v>1800</v>
      </c>
      <c r="AO151" s="621">
        <f t="shared" si="287"/>
        <v>1800</v>
      </c>
      <c r="AP151" s="621">
        <f t="shared" si="287"/>
        <v>1800</v>
      </c>
      <c r="AQ151" s="621">
        <f t="shared" si="287"/>
        <v>1800</v>
      </c>
      <c r="AR151" s="621">
        <f t="shared" si="287"/>
        <v>1800</v>
      </c>
      <c r="AS151" s="621">
        <f t="shared" si="287"/>
        <v>1800</v>
      </c>
      <c r="AT151" s="621">
        <f t="shared" si="287"/>
        <v>1800</v>
      </c>
      <c r="AU151" s="622">
        <f t="shared" si="285"/>
        <v>1800</v>
      </c>
      <c r="AV151" s="622">
        <f t="shared" si="284"/>
        <v>1800</v>
      </c>
      <c r="AW151" s="622">
        <f t="shared" si="284"/>
        <v>1800</v>
      </c>
      <c r="AX151" s="622">
        <f t="shared" si="284"/>
        <v>1800</v>
      </c>
      <c r="AY151" s="622">
        <f t="shared" si="284"/>
        <v>1800</v>
      </c>
      <c r="AZ151" s="622">
        <f t="shared" si="284"/>
        <v>1800</v>
      </c>
      <c r="BA151" s="622">
        <f t="shared" si="284"/>
        <v>1800</v>
      </c>
      <c r="BB151" s="622">
        <f t="shared" si="284"/>
        <v>1800</v>
      </c>
      <c r="BC151" s="622">
        <f t="shared" si="284"/>
        <v>1800</v>
      </c>
      <c r="BD151" s="622">
        <f t="shared" si="284"/>
        <v>1800</v>
      </c>
      <c r="BE151" s="622">
        <f t="shared" si="284"/>
        <v>1800</v>
      </c>
      <c r="BF151" s="622">
        <f t="shared" si="284"/>
        <v>1800</v>
      </c>
      <c r="BG151" s="623">
        <f t="shared" si="195"/>
        <v>1800</v>
      </c>
      <c r="BH151" s="623">
        <f t="shared" si="196"/>
        <v>1800</v>
      </c>
      <c r="BI151" s="623">
        <f t="shared" si="197"/>
        <v>1800</v>
      </c>
      <c r="BJ151" s="623">
        <f t="shared" si="198"/>
        <v>1800</v>
      </c>
      <c r="BK151" s="623">
        <f t="shared" si="199"/>
        <v>1800</v>
      </c>
      <c r="BL151" s="623">
        <f t="shared" si="200"/>
        <v>1800</v>
      </c>
      <c r="BM151" s="623">
        <f t="shared" si="201"/>
        <v>1800</v>
      </c>
      <c r="BN151" s="623">
        <f t="shared" si="202"/>
        <v>1800</v>
      </c>
      <c r="BO151" s="623">
        <f t="shared" si="203"/>
        <v>1800</v>
      </c>
      <c r="BP151" s="623">
        <f t="shared" si="204"/>
        <v>1800</v>
      </c>
      <c r="BQ151" s="623">
        <f t="shared" si="205"/>
        <v>1800</v>
      </c>
      <c r="BR151" s="623">
        <f t="shared" si="206"/>
        <v>1800</v>
      </c>
      <c r="BS151" s="1281">
        <f t="shared" si="207"/>
        <v>1800</v>
      </c>
      <c r="BT151" s="1281">
        <f t="shared" si="208"/>
        <v>1800</v>
      </c>
      <c r="BU151" s="1281">
        <f t="shared" si="209"/>
        <v>1800</v>
      </c>
      <c r="BV151" s="1281">
        <f t="shared" si="210"/>
        <v>1800</v>
      </c>
      <c r="BW151" s="1281">
        <f t="shared" si="211"/>
        <v>1800</v>
      </c>
      <c r="BX151" s="1281">
        <f t="shared" si="212"/>
        <v>1800</v>
      </c>
      <c r="BY151" s="1281">
        <f t="shared" si="213"/>
        <v>1800</v>
      </c>
      <c r="BZ151" s="1281">
        <f t="shared" si="214"/>
        <v>1800</v>
      </c>
      <c r="CA151" s="1281">
        <f t="shared" si="215"/>
        <v>1800</v>
      </c>
      <c r="CB151" s="1281">
        <f t="shared" si="216"/>
        <v>1800</v>
      </c>
      <c r="CC151" s="1281">
        <f t="shared" si="217"/>
        <v>1800</v>
      </c>
      <c r="CD151" s="1281">
        <f t="shared" si="218"/>
        <v>1800</v>
      </c>
      <c r="CE151" s="623">
        <f t="shared" si="219"/>
        <v>1800</v>
      </c>
      <c r="CF151" s="623">
        <f t="shared" si="220"/>
        <v>1800</v>
      </c>
      <c r="CG151" s="623">
        <f t="shared" si="221"/>
        <v>1800</v>
      </c>
      <c r="CH151" s="623">
        <f t="shared" si="222"/>
        <v>1800</v>
      </c>
      <c r="CI151" s="623">
        <f t="shared" si="223"/>
        <v>1800</v>
      </c>
      <c r="CJ151" s="623">
        <f t="shared" si="224"/>
        <v>1800</v>
      </c>
      <c r="CK151" s="623">
        <f t="shared" si="225"/>
        <v>1800</v>
      </c>
      <c r="CL151" s="623">
        <f t="shared" si="226"/>
        <v>1800</v>
      </c>
      <c r="CM151" s="623">
        <f t="shared" si="227"/>
        <v>1800</v>
      </c>
      <c r="CN151" s="623">
        <f t="shared" si="228"/>
        <v>1800</v>
      </c>
      <c r="CO151" s="623">
        <f t="shared" si="229"/>
        <v>1800</v>
      </c>
      <c r="CP151" s="623">
        <f t="shared" si="230"/>
        <v>1800</v>
      </c>
      <c r="CQ151" s="1281">
        <f t="shared" si="231"/>
        <v>1800</v>
      </c>
      <c r="CR151" s="1281">
        <f t="shared" si="232"/>
        <v>1800</v>
      </c>
      <c r="CS151" s="1281">
        <f t="shared" si="233"/>
        <v>1800</v>
      </c>
      <c r="CT151" s="1281">
        <f t="shared" si="234"/>
        <v>1800</v>
      </c>
      <c r="CU151" s="1281">
        <f t="shared" si="235"/>
        <v>1800</v>
      </c>
      <c r="CV151" s="1281">
        <f t="shared" si="236"/>
        <v>1800</v>
      </c>
      <c r="CW151" s="1281">
        <f t="shared" si="237"/>
        <v>1800</v>
      </c>
      <c r="CX151" s="1281">
        <f t="shared" si="238"/>
        <v>1800</v>
      </c>
      <c r="CY151" s="1281">
        <f t="shared" si="239"/>
        <v>1800</v>
      </c>
      <c r="CZ151" s="1281">
        <f t="shared" si="240"/>
        <v>1800</v>
      </c>
      <c r="DA151" s="1281">
        <f t="shared" si="241"/>
        <v>1800</v>
      </c>
      <c r="DB151" s="1281">
        <f t="shared" si="242"/>
        <v>1800</v>
      </c>
      <c r="DC151" s="623">
        <f t="shared" si="243"/>
        <v>1800</v>
      </c>
      <c r="DD151" s="623">
        <f t="shared" si="244"/>
        <v>1800</v>
      </c>
      <c r="DE151" s="623">
        <f t="shared" si="245"/>
        <v>1800</v>
      </c>
      <c r="DF151" s="623">
        <f t="shared" si="246"/>
        <v>1800</v>
      </c>
      <c r="DG151" s="623">
        <f t="shared" si="247"/>
        <v>1800</v>
      </c>
      <c r="DH151" s="623">
        <f t="shared" si="248"/>
        <v>1800</v>
      </c>
      <c r="DI151" s="623">
        <f t="shared" si="249"/>
        <v>1800</v>
      </c>
      <c r="DJ151" s="623">
        <f t="shared" si="250"/>
        <v>1800</v>
      </c>
      <c r="DK151" s="623">
        <f t="shared" si="251"/>
        <v>1800</v>
      </c>
      <c r="DL151" s="623">
        <f t="shared" si="252"/>
        <v>1800</v>
      </c>
      <c r="DM151" s="623">
        <f t="shared" si="253"/>
        <v>1800</v>
      </c>
      <c r="DN151" s="623">
        <f t="shared" si="254"/>
        <v>1800</v>
      </c>
      <c r="DO151" s="1281">
        <f t="shared" si="255"/>
        <v>1800</v>
      </c>
      <c r="DP151" s="1281">
        <f t="shared" si="256"/>
        <v>1800</v>
      </c>
      <c r="DQ151" s="1281">
        <f t="shared" si="257"/>
        <v>1800</v>
      </c>
      <c r="DR151" s="1281">
        <f t="shared" si="258"/>
        <v>1800</v>
      </c>
      <c r="DS151" s="1281">
        <f t="shared" si="259"/>
        <v>1800</v>
      </c>
      <c r="DT151" s="1281">
        <f t="shared" si="260"/>
        <v>1800</v>
      </c>
      <c r="DU151" s="1281">
        <f t="shared" si="261"/>
        <v>1800</v>
      </c>
      <c r="DV151" s="1281">
        <f t="shared" si="262"/>
        <v>1800</v>
      </c>
      <c r="DW151" s="1281">
        <f t="shared" si="263"/>
        <v>1800</v>
      </c>
      <c r="DX151" s="1281">
        <f t="shared" si="264"/>
        <v>1800</v>
      </c>
      <c r="DY151" s="1281">
        <f t="shared" si="265"/>
        <v>1800</v>
      </c>
      <c r="DZ151" s="1281">
        <f t="shared" si="266"/>
        <v>1800</v>
      </c>
      <c r="EA151" s="623">
        <f t="shared" si="267"/>
        <v>1800</v>
      </c>
      <c r="EB151" s="623">
        <f t="shared" si="268"/>
        <v>1800</v>
      </c>
      <c r="EC151" s="623">
        <f t="shared" si="269"/>
        <v>1800</v>
      </c>
      <c r="ED151" s="623">
        <f t="shared" si="270"/>
        <v>1800</v>
      </c>
      <c r="EE151" s="623">
        <f t="shared" si="271"/>
        <v>1800</v>
      </c>
      <c r="EF151" s="623">
        <f t="shared" si="272"/>
        <v>1800</v>
      </c>
      <c r="EG151" s="623">
        <f t="shared" si="273"/>
        <v>1800</v>
      </c>
      <c r="EH151" s="623">
        <f t="shared" si="274"/>
        <v>1800</v>
      </c>
      <c r="EI151" s="623">
        <f t="shared" si="275"/>
        <v>1800</v>
      </c>
      <c r="EJ151" s="623">
        <f t="shared" si="276"/>
        <v>1800</v>
      </c>
      <c r="EK151" s="623">
        <f t="shared" si="277"/>
        <v>1800</v>
      </c>
      <c r="EL151" s="623">
        <f t="shared" si="278"/>
        <v>1800</v>
      </c>
    </row>
    <row r="152" spans="1:142">
      <c r="A152" s="7" t="str">
        <f>IF('Rent Roll_RedIQ 1'!B145&gt;0,'Rent Roll_RedIQ 1'!B145,"")</f>
        <v>626</v>
      </c>
      <c r="B152" s="7" t="str">
        <f>IF('Rent Roll_RedIQ 1'!C145&gt;0,'Rent Roll_RedIQ 1'!C145,"")</f>
        <v>B2</v>
      </c>
      <c r="C152" s="614">
        <f>IF('Rent Roll_RedIQ 1'!K145&gt;0,'Rent Roll_RedIQ 1'!K145,0)</f>
        <v>1550</v>
      </c>
      <c r="D152" s="615">
        <f>IF('Rent Roll_RedIQ 1'!J145&gt;0,'Rent Roll_RedIQ 1'!J145,"")</f>
        <v>1500</v>
      </c>
      <c r="E152" s="624">
        <f t="shared" si="187"/>
        <v>-3.2258064516129004E-2</v>
      </c>
      <c r="F152" s="194"/>
      <c r="G152" s="194"/>
      <c r="H152" s="616">
        <f t="shared" si="289"/>
        <v>1550</v>
      </c>
      <c r="I152" s="1200">
        <f>IF('Rent Roll_RedIQ 1'!S145&gt;0,'Rent Roll_RedIQ 1'!S145,Purchase_Date-1)</f>
        <v>45716</v>
      </c>
      <c r="J152" s="617">
        <f t="shared" si="290"/>
        <v>1550</v>
      </c>
      <c r="K152" s="1205">
        <f t="shared" si="291"/>
        <v>46081</v>
      </c>
      <c r="L152" s="618">
        <f t="shared" si="290"/>
        <v>1550</v>
      </c>
      <c r="M152" s="1208">
        <f t="shared" si="292"/>
        <v>46446</v>
      </c>
      <c r="N152" s="614">
        <f t="shared" si="188"/>
        <v>1550</v>
      </c>
      <c r="O152" s="614">
        <f t="shared" si="189"/>
        <v>1550</v>
      </c>
      <c r="P152" s="614">
        <f t="shared" si="190"/>
        <v>1550</v>
      </c>
      <c r="Q152" s="614">
        <f t="shared" si="191"/>
        <v>1550</v>
      </c>
      <c r="R152" s="614">
        <f t="shared" si="192"/>
        <v>1550</v>
      </c>
      <c r="S152" s="614">
        <f t="shared" si="193"/>
        <v>1550</v>
      </c>
      <c r="T152" s="614">
        <f t="shared" si="194"/>
        <v>1550</v>
      </c>
      <c r="U152" s="619"/>
      <c r="V152" s="614"/>
      <c r="W152" s="620">
        <f t="shared" si="294"/>
        <v>1550</v>
      </c>
      <c r="X152" s="620">
        <f t="shared" si="294"/>
        <v>1550</v>
      </c>
      <c r="Y152" s="620">
        <f t="shared" si="294"/>
        <v>1550</v>
      </c>
      <c r="Z152" s="620">
        <f t="shared" si="294"/>
        <v>1550</v>
      </c>
      <c r="AA152" s="620">
        <f t="shared" si="294"/>
        <v>1550</v>
      </c>
      <c r="AB152" s="620">
        <f t="shared" si="294"/>
        <v>1550</v>
      </c>
      <c r="AC152" s="620">
        <f t="shared" si="294"/>
        <v>1550</v>
      </c>
      <c r="AD152" s="620">
        <f t="shared" si="294"/>
        <v>1550</v>
      </c>
      <c r="AE152" s="620">
        <f t="shared" si="294"/>
        <v>1550</v>
      </c>
      <c r="AF152" s="620">
        <f t="shared" si="294"/>
        <v>1550</v>
      </c>
      <c r="AG152" s="620">
        <f t="shared" si="294"/>
        <v>1550</v>
      </c>
      <c r="AH152" s="620">
        <f t="shared" si="294"/>
        <v>1550</v>
      </c>
      <c r="AI152" s="621">
        <f t="shared" si="288"/>
        <v>1550</v>
      </c>
      <c r="AJ152" s="621">
        <f t="shared" si="287"/>
        <v>1550</v>
      </c>
      <c r="AK152" s="621">
        <f t="shared" si="287"/>
        <v>1550</v>
      </c>
      <c r="AL152" s="621">
        <f t="shared" si="287"/>
        <v>1550</v>
      </c>
      <c r="AM152" s="621">
        <f t="shared" si="287"/>
        <v>1550</v>
      </c>
      <c r="AN152" s="621">
        <f t="shared" si="287"/>
        <v>1550</v>
      </c>
      <c r="AO152" s="621">
        <f t="shared" si="287"/>
        <v>1550</v>
      </c>
      <c r="AP152" s="621">
        <f t="shared" si="287"/>
        <v>1550</v>
      </c>
      <c r="AQ152" s="621">
        <f t="shared" si="287"/>
        <v>1550</v>
      </c>
      <c r="AR152" s="621">
        <f t="shared" si="287"/>
        <v>1550</v>
      </c>
      <c r="AS152" s="621">
        <f t="shared" si="287"/>
        <v>1550</v>
      </c>
      <c r="AT152" s="621">
        <f t="shared" si="287"/>
        <v>1550</v>
      </c>
      <c r="AU152" s="622">
        <f t="shared" si="285"/>
        <v>1550</v>
      </c>
      <c r="AV152" s="622">
        <f t="shared" si="284"/>
        <v>1550</v>
      </c>
      <c r="AW152" s="622">
        <f t="shared" si="284"/>
        <v>1550</v>
      </c>
      <c r="AX152" s="622">
        <f t="shared" si="284"/>
        <v>1550</v>
      </c>
      <c r="AY152" s="622">
        <f t="shared" si="284"/>
        <v>1550</v>
      </c>
      <c r="AZ152" s="622">
        <f t="shared" si="284"/>
        <v>1550</v>
      </c>
      <c r="BA152" s="622">
        <f t="shared" si="284"/>
        <v>1550</v>
      </c>
      <c r="BB152" s="622">
        <f t="shared" si="284"/>
        <v>1550</v>
      </c>
      <c r="BC152" s="622">
        <f t="shared" si="284"/>
        <v>1550</v>
      </c>
      <c r="BD152" s="622">
        <f t="shared" si="284"/>
        <v>1550</v>
      </c>
      <c r="BE152" s="622">
        <f t="shared" si="284"/>
        <v>1550</v>
      </c>
      <c r="BF152" s="622">
        <f t="shared" si="284"/>
        <v>1550</v>
      </c>
      <c r="BG152" s="623">
        <f t="shared" si="195"/>
        <v>1550</v>
      </c>
      <c r="BH152" s="623">
        <f t="shared" si="196"/>
        <v>1550</v>
      </c>
      <c r="BI152" s="623">
        <f t="shared" si="197"/>
        <v>1550</v>
      </c>
      <c r="BJ152" s="623">
        <f t="shared" si="198"/>
        <v>1550</v>
      </c>
      <c r="BK152" s="623">
        <f t="shared" si="199"/>
        <v>1550</v>
      </c>
      <c r="BL152" s="623">
        <f t="shared" si="200"/>
        <v>1550</v>
      </c>
      <c r="BM152" s="623">
        <f t="shared" si="201"/>
        <v>1550</v>
      </c>
      <c r="BN152" s="623">
        <f t="shared" si="202"/>
        <v>1550</v>
      </c>
      <c r="BO152" s="623">
        <f t="shared" si="203"/>
        <v>1550</v>
      </c>
      <c r="BP152" s="623">
        <f t="shared" si="204"/>
        <v>1550</v>
      </c>
      <c r="BQ152" s="623">
        <f t="shared" si="205"/>
        <v>1550</v>
      </c>
      <c r="BR152" s="623">
        <f t="shared" si="206"/>
        <v>1550</v>
      </c>
      <c r="BS152" s="1281">
        <f t="shared" si="207"/>
        <v>1550</v>
      </c>
      <c r="BT152" s="1281">
        <f t="shared" si="208"/>
        <v>1550</v>
      </c>
      <c r="BU152" s="1281">
        <f t="shared" si="209"/>
        <v>1550</v>
      </c>
      <c r="BV152" s="1281">
        <f t="shared" si="210"/>
        <v>1550</v>
      </c>
      <c r="BW152" s="1281">
        <f t="shared" si="211"/>
        <v>1550</v>
      </c>
      <c r="BX152" s="1281">
        <f t="shared" si="212"/>
        <v>1550</v>
      </c>
      <c r="BY152" s="1281">
        <f t="shared" si="213"/>
        <v>1550</v>
      </c>
      <c r="BZ152" s="1281">
        <f t="shared" si="214"/>
        <v>1550</v>
      </c>
      <c r="CA152" s="1281">
        <f t="shared" si="215"/>
        <v>1550</v>
      </c>
      <c r="CB152" s="1281">
        <f t="shared" si="216"/>
        <v>1550</v>
      </c>
      <c r="CC152" s="1281">
        <f t="shared" si="217"/>
        <v>1550</v>
      </c>
      <c r="CD152" s="1281">
        <f t="shared" si="218"/>
        <v>1550</v>
      </c>
      <c r="CE152" s="623">
        <f t="shared" si="219"/>
        <v>1550</v>
      </c>
      <c r="CF152" s="623">
        <f t="shared" si="220"/>
        <v>1550</v>
      </c>
      <c r="CG152" s="623">
        <f t="shared" si="221"/>
        <v>1550</v>
      </c>
      <c r="CH152" s="623">
        <f t="shared" si="222"/>
        <v>1550</v>
      </c>
      <c r="CI152" s="623">
        <f t="shared" si="223"/>
        <v>1550</v>
      </c>
      <c r="CJ152" s="623">
        <f t="shared" si="224"/>
        <v>1550</v>
      </c>
      <c r="CK152" s="623">
        <f t="shared" si="225"/>
        <v>1550</v>
      </c>
      <c r="CL152" s="623">
        <f t="shared" si="226"/>
        <v>1550</v>
      </c>
      <c r="CM152" s="623">
        <f t="shared" si="227"/>
        <v>1550</v>
      </c>
      <c r="CN152" s="623">
        <f t="shared" si="228"/>
        <v>1550</v>
      </c>
      <c r="CO152" s="623">
        <f t="shared" si="229"/>
        <v>1550</v>
      </c>
      <c r="CP152" s="623">
        <f t="shared" si="230"/>
        <v>1550</v>
      </c>
      <c r="CQ152" s="1281">
        <f t="shared" si="231"/>
        <v>1550</v>
      </c>
      <c r="CR152" s="1281">
        <f t="shared" si="232"/>
        <v>1550</v>
      </c>
      <c r="CS152" s="1281">
        <f t="shared" si="233"/>
        <v>1550</v>
      </c>
      <c r="CT152" s="1281">
        <f t="shared" si="234"/>
        <v>1550</v>
      </c>
      <c r="CU152" s="1281">
        <f t="shared" si="235"/>
        <v>1550</v>
      </c>
      <c r="CV152" s="1281">
        <f t="shared" si="236"/>
        <v>1550</v>
      </c>
      <c r="CW152" s="1281">
        <f t="shared" si="237"/>
        <v>1550</v>
      </c>
      <c r="CX152" s="1281">
        <f t="shared" si="238"/>
        <v>1550</v>
      </c>
      <c r="CY152" s="1281">
        <f t="shared" si="239"/>
        <v>1550</v>
      </c>
      <c r="CZ152" s="1281">
        <f t="shared" si="240"/>
        <v>1550</v>
      </c>
      <c r="DA152" s="1281">
        <f t="shared" si="241"/>
        <v>1550</v>
      </c>
      <c r="DB152" s="1281">
        <f t="shared" si="242"/>
        <v>1550</v>
      </c>
      <c r="DC152" s="623">
        <f t="shared" si="243"/>
        <v>1550</v>
      </c>
      <c r="DD152" s="623">
        <f t="shared" si="244"/>
        <v>1550</v>
      </c>
      <c r="DE152" s="623">
        <f t="shared" si="245"/>
        <v>1550</v>
      </c>
      <c r="DF152" s="623">
        <f t="shared" si="246"/>
        <v>1550</v>
      </c>
      <c r="DG152" s="623">
        <f t="shared" si="247"/>
        <v>1550</v>
      </c>
      <c r="DH152" s="623">
        <f t="shared" si="248"/>
        <v>1550</v>
      </c>
      <c r="DI152" s="623">
        <f t="shared" si="249"/>
        <v>1550</v>
      </c>
      <c r="DJ152" s="623">
        <f t="shared" si="250"/>
        <v>1550</v>
      </c>
      <c r="DK152" s="623">
        <f t="shared" si="251"/>
        <v>1550</v>
      </c>
      <c r="DL152" s="623">
        <f t="shared" si="252"/>
        <v>1550</v>
      </c>
      <c r="DM152" s="623">
        <f t="shared" si="253"/>
        <v>1550</v>
      </c>
      <c r="DN152" s="623">
        <f t="shared" si="254"/>
        <v>1550</v>
      </c>
      <c r="DO152" s="1281">
        <f t="shared" si="255"/>
        <v>1550</v>
      </c>
      <c r="DP152" s="1281">
        <f t="shared" si="256"/>
        <v>1550</v>
      </c>
      <c r="DQ152" s="1281">
        <f t="shared" si="257"/>
        <v>1550</v>
      </c>
      <c r="DR152" s="1281">
        <f t="shared" si="258"/>
        <v>1550</v>
      </c>
      <c r="DS152" s="1281">
        <f t="shared" si="259"/>
        <v>1550</v>
      </c>
      <c r="DT152" s="1281">
        <f t="shared" si="260"/>
        <v>1550</v>
      </c>
      <c r="DU152" s="1281">
        <f t="shared" si="261"/>
        <v>1550</v>
      </c>
      <c r="DV152" s="1281">
        <f t="shared" si="262"/>
        <v>1550</v>
      </c>
      <c r="DW152" s="1281">
        <f t="shared" si="263"/>
        <v>1550</v>
      </c>
      <c r="DX152" s="1281">
        <f t="shared" si="264"/>
        <v>1550</v>
      </c>
      <c r="DY152" s="1281">
        <f t="shared" si="265"/>
        <v>1550</v>
      </c>
      <c r="DZ152" s="1281">
        <f t="shared" si="266"/>
        <v>1550</v>
      </c>
      <c r="EA152" s="623">
        <f t="shared" si="267"/>
        <v>1550</v>
      </c>
      <c r="EB152" s="623">
        <f t="shared" si="268"/>
        <v>1550</v>
      </c>
      <c r="EC152" s="623">
        <f t="shared" si="269"/>
        <v>1550</v>
      </c>
      <c r="ED152" s="623">
        <f t="shared" si="270"/>
        <v>1550</v>
      </c>
      <c r="EE152" s="623">
        <f t="shared" si="271"/>
        <v>1550</v>
      </c>
      <c r="EF152" s="623">
        <f t="shared" si="272"/>
        <v>1550</v>
      </c>
      <c r="EG152" s="623">
        <f t="shared" si="273"/>
        <v>1550</v>
      </c>
      <c r="EH152" s="623">
        <f t="shared" si="274"/>
        <v>1550</v>
      </c>
      <c r="EI152" s="623">
        <f t="shared" si="275"/>
        <v>1550</v>
      </c>
      <c r="EJ152" s="623">
        <f t="shared" si="276"/>
        <v>1550</v>
      </c>
      <c r="EK152" s="623">
        <f t="shared" si="277"/>
        <v>1550</v>
      </c>
      <c r="EL152" s="623">
        <f t="shared" si="278"/>
        <v>1550</v>
      </c>
    </row>
    <row r="153" spans="1:142">
      <c r="A153" s="7" t="str">
        <f>IF('Rent Roll_RedIQ 1'!B146&gt;0,'Rent Roll_RedIQ 1'!B146,"")</f>
        <v>628</v>
      </c>
      <c r="B153" s="7" t="str">
        <f>IF('Rent Roll_RedIQ 1'!C146&gt;0,'Rent Roll_RedIQ 1'!C146,"")</f>
        <v>B2</v>
      </c>
      <c r="C153" s="614">
        <f>IF('Rent Roll_RedIQ 1'!K146&gt;0,'Rent Roll_RedIQ 1'!K146,0)</f>
        <v>1425</v>
      </c>
      <c r="D153" s="615">
        <f>IF('Rent Roll_RedIQ 1'!J146&gt;0,'Rent Roll_RedIQ 1'!J146,"")</f>
        <v>1500</v>
      </c>
      <c r="E153" s="624">
        <f t="shared" si="187"/>
        <v>5.2631578947368363E-2</v>
      </c>
      <c r="F153" s="194"/>
      <c r="G153" s="194"/>
      <c r="H153" s="616">
        <f t="shared" si="289"/>
        <v>1425</v>
      </c>
      <c r="I153" s="1200">
        <f>IF('Rent Roll_RedIQ 1'!S146&gt;0,'Rent Roll_RedIQ 1'!S146,Purchase_Date-1)</f>
        <v>45716</v>
      </c>
      <c r="J153" s="617">
        <f t="shared" si="290"/>
        <v>1425</v>
      </c>
      <c r="K153" s="1205">
        <f t="shared" si="291"/>
        <v>46081</v>
      </c>
      <c r="L153" s="618">
        <f t="shared" si="290"/>
        <v>1425</v>
      </c>
      <c r="M153" s="1208">
        <f t="shared" si="292"/>
        <v>46446</v>
      </c>
      <c r="N153" s="614">
        <f t="shared" si="188"/>
        <v>1425</v>
      </c>
      <c r="O153" s="614">
        <f t="shared" si="189"/>
        <v>1425</v>
      </c>
      <c r="P153" s="614">
        <f t="shared" si="190"/>
        <v>1425</v>
      </c>
      <c r="Q153" s="614">
        <f t="shared" si="191"/>
        <v>1425</v>
      </c>
      <c r="R153" s="614">
        <f t="shared" si="192"/>
        <v>1425</v>
      </c>
      <c r="S153" s="614">
        <f t="shared" si="193"/>
        <v>1425</v>
      </c>
      <c r="T153" s="614">
        <f t="shared" si="194"/>
        <v>1425</v>
      </c>
      <c r="U153" s="619"/>
      <c r="V153" s="614"/>
      <c r="W153" s="620">
        <f t="shared" si="294"/>
        <v>1425</v>
      </c>
      <c r="X153" s="620">
        <f t="shared" si="294"/>
        <v>1425</v>
      </c>
      <c r="Y153" s="620">
        <f t="shared" si="294"/>
        <v>1425</v>
      </c>
      <c r="Z153" s="620">
        <f t="shared" si="294"/>
        <v>1425</v>
      </c>
      <c r="AA153" s="620">
        <f t="shared" si="294"/>
        <v>1425</v>
      </c>
      <c r="AB153" s="620">
        <f t="shared" si="294"/>
        <v>1425</v>
      </c>
      <c r="AC153" s="620">
        <f t="shared" si="294"/>
        <v>1425</v>
      </c>
      <c r="AD153" s="620">
        <f t="shared" si="294"/>
        <v>1425</v>
      </c>
      <c r="AE153" s="620">
        <f t="shared" si="294"/>
        <v>1425</v>
      </c>
      <c r="AF153" s="620">
        <f t="shared" si="294"/>
        <v>1425</v>
      </c>
      <c r="AG153" s="620">
        <f t="shared" si="294"/>
        <v>1425</v>
      </c>
      <c r="AH153" s="620">
        <f t="shared" si="294"/>
        <v>1425</v>
      </c>
      <c r="AI153" s="621">
        <f t="shared" si="288"/>
        <v>1425</v>
      </c>
      <c r="AJ153" s="621">
        <f t="shared" si="287"/>
        <v>1425</v>
      </c>
      <c r="AK153" s="621">
        <f t="shared" si="287"/>
        <v>1425</v>
      </c>
      <c r="AL153" s="621">
        <f t="shared" si="287"/>
        <v>1425</v>
      </c>
      <c r="AM153" s="621">
        <f t="shared" si="287"/>
        <v>1425</v>
      </c>
      <c r="AN153" s="621">
        <f t="shared" si="287"/>
        <v>1425</v>
      </c>
      <c r="AO153" s="621">
        <f t="shared" si="287"/>
        <v>1425</v>
      </c>
      <c r="AP153" s="621">
        <f t="shared" si="287"/>
        <v>1425</v>
      </c>
      <c r="AQ153" s="621">
        <f t="shared" si="287"/>
        <v>1425</v>
      </c>
      <c r="AR153" s="621">
        <f t="shared" si="287"/>
        <v>1425</v>
      </c>
      <c r="AS153" s="621">
        <f t="shared" si="287"/>
        <v>1425</v>
      </c>
      <c r="AT153" s="621">
        <f t="shared" si="287"/>
        <v>1425</v>
      </c>
      <c r="AU153" s="622">
        <f t="shared" si="285"/>
        <v>1425</v>
      </c>
      <c r="AV153" s="622">
        <f t="shared" si="284"/>
        <v>1425</v>
      </c>
      <c r="AW153" s="622">
        <f t="shared" si="284"/>
        <v>1425</v>
      </c>
      <c r="AX153" s="622">
        <f t="shared" si="284"/>
        <v>1425</v>
      </c>
      <c r="AY153" s="622">
        <f t="shared" si="284"/>
        <v>1425</v>
      </c>
      <c r="AZ153" s="622">
        <f t="shared" si="284"/>
        <v>1425</v>
      </c>
      <c r="BA153" s="622">
        <f t="shared" si="284"/>
        <v>1425</v>
      </c>
      <c r="BB153" s="622">
        <f t="shared" si="284"/>
        <v>1425</v>
      </c>
      <c r="BC153" s="622">
        <f t="shared" si="284"/>
        <v>1425</v>
      </c>
      <c r="BD153" s="622">
        <f t="shared" si="284"/>
        <v>1425</v>
      </c>
      <c r="BE153" s="622">
        <f t="shared" si="284"/>
        <v>1425</v>
      </c>
      <c r="BF153" s="622">
        <f t="shared" si="284"/>
        <v>1425</v>
      </c>
      <c r="BG153" s="623">
        <f t="shared" si="195"/>
        <v>1425</v>
      </c>
      <c r="BH153" s="623">
        <f t="shared" si="196"/>
        <v>1425</v>
      </c>
      <c r="BI153" s="623">
        <f t="shared" si="197"/>
        <v>1425</v>
      </c>
      <c r="BJ153" s="623">
        <f t="shared" si="198"/>
        <v>1425</v>
      </c>
      <c r="BK153" s="623">
        <f t="shared" si="199"/>
        <v>1425</v>
      </c>
      <c r="BL153" s="623">
        <f t="shared" si="200"/>
        <v>1425</v>
      </c>
      <c r="BM153" s="623">
        <f t="shared" si="201"/>
        <v>1425</v>
      </c>
      <c r="BN153" s="623">
        <f t="shared" si="202"/>
        <v>1425</v>
      </c>
      <c r="BO153" s="623">
        <f t="shared" si="203"/>
        <v>1425</v>
      </c>
      <c r="BP153" s="623">
        <f t="shared" si="204"/>
        <v>1425</v>
      </c>
      <c r="BQ153" s="623">
        <f t="shared" si="205"/>
        <v>1425</v>
      </c>
      <c r="BR153" s="623">
        <f t="shared" si="206"/>
        <v>1425</v>
      </c>
      <c r="BS153" s="1281">
        <f t="shared" si="207"/>
        <v>1425</v>
      </c>
      <c r="BT153" s="1281">
        <f t="shared" si="208"/>
        <v>1425</v>
      </c>
      <c r="BU153" s="1281">
        <f t="shared" si="209"/>
        <v>1425</v>
      </c>
      <c r="BV153" s="1281">
        <f t="shared" si="210"/>
        <v>1425</v>
      </c>
      <c r="BW153" s="1281">
        <f t="shared" si="211"/>
        <v>1425</v>
      </c>
      <c r="BX153" s="1281">
        <f t="shared" si="212"/>
        <v>1425</v>
      </c>
      <c r="BY153" s="1281">
        <f t="shared" si="213"/>
        <v>1425</v>
      </c>
      <c r="BZ153" s="1281">
        <f t="shared" si="214"/>
        <v>1425</v>
      </c>
      <c r="CA153" s="1281">
        <f t="shared" si="215"/>
        <v>1425</v>
      </c>
      <c r="CB153" s="1281">
        <f t="shared" si="216"/>
        <v>1425</v>
      </c>
      <c r="CC153" s="1281">
        <f t="shared" si="217"/>
        <v>1425</v>
      </c>
      <c r="CD153" s="1281">
        <f t="shared" si="218"/>
        <v>1425</v>
      </c>
      <c r="CE153" s="623">
        <f t="shared" si="219"/>
        <v>1425</v>
      </c>
      <c r="CF153" s="623">
        <f t="shared" si="220"/>
        <v>1425</v>
      </c>
      <c r="CG153" s="623">
        <f t="shared" si="221"/>
        <v>1425</v>
      </c>
      <c r="CH153" s="623">
        <f t="shared" si="222"/>
        <v>1425</v>
      </c>
      <c r="CI153" s="623">
        <f t="shared" si="223"/>
        <v>1425</v>
      </c>
      <c r="CJ153" s="623">
        <f t="shared" si="224"/>
        <v>1425</v>
      </c>
      <c r="CK153" s="623">
        <f t="shared" si="225"/>
        <v>1425</v>
      </c>
      <c r="CL153" s="623">
        <f t="shared" si="226"/>
        <v>1425</v>
      </c>
      <c r="CM153" s="623">
        <f t="shared" si="227"/>
        <v>1425</v>
      </c>
      <c r="CN153" s="623">
        <f t="shared" si="228"/>
        <v>1425</v>
      </c>
      <c r="CO153" s="623">
        <f t="shared" si="229"/>
        <v>1425</v>
      </c>
      <c r="CP153" s="623">
        <f t="shared" si="230"/>
        <v>1425</v>
      </c>
      <c r="CQ153" s="1281">
        <f t="shared" si="231"/>
        <v>1425</v>
      </c>
      <c r="CR153" s="1281">
        <f t="shared" si="232"/>
        <v>1425</v>
      </c>
      <c r="CS153" s="1281">
        <f t="shared" si="233"/>
        <v>1425</v>
      </c>
      <c r="CT153" s="1281">
        <f t="shared" si="234"/>
        <v>1425</v>
      </c>
      <c r="CU153" s="1281">
        <f t="shared" si="235"/>
        <v>1425</v>
      </c>
      <c r="CV153" s="1281">
        <f t="shared" si="236"/>
        <v>1425</v>
      </c>
      <c r="CW153" s="1281">
        <f t="shared" si="237"/>
        <v>1425</v>
      </c>
      <c r="CX153" s="1281">
        <f t="shared" si="238"/>
        <v>1425</v>
      </c>
      <c r="CY153" s="1281">
        <f t="shared" si="239"/>
        <v>1425</v>
      </c>
      <c r="CZ153" s="1281">
        <f t="shared" si="240"/>
        <v>1425</v>
      </c>
      <c r="DA153" s="1281">
        <f t="shared" si="241"/>
        <v>1425</v>
      </c>
      <c r="DB153" s="1281">
        <f t="shared" si="242"/>
        <v>1425</v>
      </c>
      <c r="DC153" s="623">
        <f t="shared" si="243"/>
        <v>1425</v>
      </c>
      <c r="DD153" s="623">
        <f t="shared" si="244"/>
        <v>1425</v>
      </c>
      <c r="DE153" s="623">
        <f t="shared" si="245"/>
        <v>1425</v>
      </c>
      <c r="DF153" s="623">
        <f t="shared" si="246"/>
        <v>1425</v>
      </c>
      <c r="DG153" s="623">
        <f t="shared" si="247"/>
        <v>1425</v>
      </c>
      <c r="DH153" s="623">
        <f t="shared" si="248"/>
        <v>1425</v>
      </c>
      <c r="DI153" s="623">
        <f t="shared" si="249"/>
        <v>1425</v>
      </c>
      <c r="DJ153" s="623">
        <f t="shared" si="250"/>
        <v>1425</v>
      </c>
      <c r="DK153" s="623">
        <f t="shared" si="251"/>
        <v>1425</v>
      </c>
      <c r="DL153" s="623">
        <f t="shared" si="252"/>
        <v>1425</v>
      </c>
      <c r="DM153" s="623">
        <f t="shared" si="253"/>
        <v>1425</v>
      </c>
      <c r="DN153" s="623">
        <f t="shared" si="254"/>
        <v>1425</v>
      </c>
      <c r="DO153" s="1281">
        <f t="shared" si="255"/>
        <v>1425</v>
      </c>
      <c r="DP153" s="1281">
        <f t="shared" si="256"/>
        <v>1425</v>
      </c>
      <c r="DQ153" s="1281">
        <f t="shared" si="257"/>
        <v>1425</v>
      </c>
      <c r="DR153" s="1281">
        <f t="shared" si="258"/>
        <v>1425</v>
      </c>
      <c r="DS153" s="1281">
        <f t="shared" si="259"/>
        <v>1425</v>
      </c>
      <c r="DT153" s="1281">
        <f t="shared" si="260"/>
        <v>1425</v>
      </c>
      <c r="DU153" s="1281">
        <f t="shared" si="261"/>
        <v>1425</v>
      </c>
      <c r="DV153" s="1281">
        <f t="shared" si="262"/>
        <v>1425</v>
      </c>
      <c r="DW153" s="1281">
        <f t="shared" si="263"/>
        <v>1425</v>
      </c>
      <c r="DX153" s="1281">
        <f t="shared" si="264"/>
        <v>1425</v>
      </c>
      <c r="DY153" s="1281">
        <f t="shared" si="265"/>
        <v>1425</v>
      </c>
      <c r="DZ153" s="1281">
        <f t="shared" si="266"/>
        <v>1425</v>
      </c>
      <c r="EA153" s="623">
        <f t="shared" si="267"/>
        <v>1425</v>
      </c>
      <c r="EB153" s="623">
        <f t="shared" si="268"/>
        <v>1425</v>
      </c>
      <c r="EC153" s="623">
        <f t="shared" si="269"/>
        <v>1425</v>
      </c>
      <c r="ED153" s="623">
        <f t="shared" si="270"/>
        <v>1425</v>
      </c>
      <c r="EE153" s="623">
        <f t="shared" si="271"/>
        <v>1425</v>
      </c>
      <c r="EF153" s="623">
        <f t="shared" si="272"/>
        <v>1425</v>
      </c>
      <c r="EG153" s="623">
        <f t="shared" si="273"/>
        <v>1425</v>
      </c>
      <c r="EH153" s="623">
        <f t="shared" si="274"/>
        <v>1425</v>
      </c>
      <c r="EI153" s="623">
        <f t="shared" si="275"/>
        <v>1425</v>
      </c>
      <c r="EJ153" s="623">
        <f t="shared" si="276"/>
        <v>1425</v>
      </c>
      <c r="EK153" s="623">
        <f t="shared" si="277"/>
        <v>1425</v>
      </c>
      <c r="EL153" s="623">
        <f t="shared" si="278"/>
        <v>1425</v>
      </c>
    </row>
    <row r="154" spans="1:142">
      <c r="A154" s="7" t="str">
        <f>IF('Rent Roll_RedIQ 1'!B147&gt;0,'Rent Roll_RedIQ 1'!B147,"")</f>
        <v>813</v>
      </c>
      <c r="B154" s="7" t="str">
        <f>IF('Rent Roll_RedIQ 1'!C147&gt;0,'Rent Roll_RedIQ 1'!C147,"")</f>
        <v>B2</v>
      </c>
      <c r="C154" s="614">
        <f>IF('Rent Roll_RedIQ 1'!K147&gt;0,'Rent Roll_RedIQ 1'!K147,0)</f>
        <v>1450</v>
      </c>
      <c r="D154" s="615">
        <f>IF('Rent Roll_RedIQ 1'!J147&gt;0,'Rent Roll_RedIQ 1'!J147,"")</f>
        <v>1500</v>
      </c>
      <c r="E154" s="624">
        <f t="shared" si="187"/>
        <v>3.4482758620689724E-2</v>
      </c>
      <c r="F154" s="194"/>
      <c r="G154" s="194"/>
      <c r="H154" s="616">
        <f t="shared" si="289"/>
        <v>1450</v>
      </c>
      <c r="I154" s="1200">
        <f>IF('Rent Roll_RedIQ 1'!S147&gt;0,'Rent Roll_RedIQ 1'!S147,Purchase_Date-1)</f>
        <v>45716</v>
      </c>
      <c r="J154" s="617">
        <f t="shared" si="290"/>
        <v>1450</v>
      </c>
      <c r="K154" s="1205">
        <f t="shared" si="291"/>
        <v>46081</v>
      </c>
      <c r="L154" s="618">
        <f t="shared" si="290"/>
        <v>1450</v>
      </c>
      <c r="M154" s="1208">
        <f t="shared" si="292"/>
        <v>46446</v>
      </c>
      <c r="N154" s="614">
        <f t="shared" si="188"/>
        <v>1450</v>
      </c>
      <c r="O154" s="614">
        <f t="shared" si="189"/>
        <v>1450</v>
      </c>
      <c r="P154" s="614">
        <f t="shared" si="190"/>
        <v>1450</v>
      </c>
      <c r="Q154" s="614">
        <f t="shared" si="191"/>
        <v>1450</v>
      </c>
      <c r="R154" s="614">
        <f t="shared" si="192"/>
        <v>1450</v>
      </c>
      <c r="S154" s="614">
        <f t="shared" si="193"/>
        <v>1450</v>
      </c>
      <c r="T154" s="614">
        <f t="shared" si="194"/>
        <v>1450</v>
      </c>
      <c r="U154" s="619"/>
      <c r="V154" s="614"/>
      <c r="W154" s="620">
        <f t="shared" si="294"/>
        <v>1450</v>
      </c>
      <c r="X154" s="620">
        <f t="shared" si="294"/>
        <v>1450</v>
      </c>
      <c r="Y154" s="620">
        <f t="shared" si="294"/>
        <v>1450</v>
      </c>
      <c r="Z154" s="620">
        <f t="shared" si="294"/>
        <v>1450</v>
      </c>
      <c r="AA154" s="620">
        <f t="shared" si="294"/>
        <v>1450</v>
      </c>
      <c r="AB154" s="620">
        <f t="shared" si="294"/>
        <v>1450</v>
      </c>
      <c r="AC154" s="620">
        <f t="shared" si="294"/>
        <v>1450</v>
      </c>
      <c r="AD154" s="620">
        <f t="shared" si="294"/>
        <v>1450</v>
      </c>
      <c r="AE154" s="620">
        <f t="shared" si="294"/>
        <v>1450</v>
      </c>
      <c r="AF154" s="620">
        <f t="shared" si="294"/>
        <v>1450</v>
      </c>
      <c r="AG154" s="620">
        <f t="shared" si="294"/>
        <v>1450</v>
      </c>
      <c r="AH154" s="620">
        <f t="shared" si="294"/>
        <v>1450</v>
      </c>
      <c r="AI154" s="621">
        <f t="shared" si="288"/>
        <v>1450</v>
      </c>
      <c r="AJ154" s="621">
        <f t="shared" si="287"/>
        <v>1450</v>
      </c>
      <c r="AK154" s="621">
        <f t="shared" si="287"/>
        <v>1450</v>
      </c>
      <c r="AL154" s="621">
        <f t="shared" si="287"/>
        <v>1450</v>
      </c>
      <c r="AM154" s="621">
        <f t="shared" si="287"/>
        <v>1450</v>
      </c>
      <c r="AN154" s="621">
        <f t="shared" si="287"/>
        <v>1450</v>
      </c>
      <c r="AO154" s="621">
        <f t="shared" si="287"/>
        <v>1450</v>
      </c>
      <c r="AP154" s="621">
        <f t="shared" si="287"/>
        <v>1450</v>
      </c>
      <c r="AQ154" s="621">
        <f t="shared" si="287"/>
        <v>1450</v>
      </c>
      <c r="AR154" s="621">
        <f t="shared" si="287"/>
        <v>1450</v>
      </c>
      <c r="AS154" s="621">
        <f t="shared" si="287"/>
        <v>1450</v>
      </c>
      <c r="AT154" s="621">
        <f t="shared" si="287"/>
        <v>1450</v>
      </c>
      <c r="AU154" s="622">
        <f t="shared" si="285"/>
        <v>1450</v>
      </c>
      <c r="AV154" s="622">
        <f t="shared" si="284"/>
        <v>1450</v>
      </c>
      <c r="AW154" s="622">
        <f t="shared" si="284"/>
        <v>1450</v>
      </c>
      <c r="AX154" s="622">
        <f t="shared" si="284"/>
        <v>1450</v>
      </c>
      <c r="AY154" s="622">
        <f t="shared" si="284"/>
        <v>1450</v>
      </c>
      <c r="AZ154" s="622">
        <f t="shared" si="284"/>
        <v>1450</v>
      </c>
      <c r="BA154" s="622">
        <f t="shared" si="284"/>
        <v>1450</v>
      </c>
      <c r="BB154" s="622">
        <f t="shared" si="284"/>
        <v>1450</v>
      </c>
      <c r="BC154" s="622">
        <f t="shared" si="284"/>
        <v>1450</v>
      </c>
      <c r="BD154" s="622">
        <f t="shared" si="284"/>
        <v>1450</v>
      </c>
      <c r="BE154" s="622">
        <f t="shared" si="284"/>
        <v>1450</v>
      </c>
      <c r="BF154" s="622">
        <f t="shared" si="284"/>
        <v>1450</v>
      </c>
      <c r="BG154" s="623">
        <f t="shared" si="195"/>
        <v>1450</v>
      </c>
      <c r="BH154" s="623">
        <f t="shared" si="196"/>
        <v>1450</v>
      </c>
      <c r="BI154" s="623">
        <f t="shared" si="197"/>
        <v>1450</v>
      </c>
      <c r="BJ154" s="623">
        <f t="shared" si="198"/>
        <v>1450</v>
      </c>
      <c r="BK154" s="623">
        <f t="shared" si="199"/>
        <v>1450</v>
      </c>
      <c r="BL154" s="623">
        <f t="shared" si="200"/>
        <v>1450</v>
      </c>
      <c r="BM154" s="623">
        <f t="shared" si="201"/>
        <v>1450</v>
      </c>
      <c r="BN154" s="623">
        <f t="shared" si="202"/>
        <v>1450</v>
      </c>
      <c r="BO154" s="623">
        <f t="shared" si="203"/>
        <v>1450</v>
      </c>
      <c r="BP154" s="623">
        <f t="shared" si="204"/>
        <v>1450</v>
      </c>
      <c r="BQ154" s="623">
        <f t="shared" si="205"/>
        <v>1450</v>
      </c>
      <c r="BR154" s="623">
        <f t="shared" si="206"/>
        <v>1450</v>
      </c>
      <c r="BS154" s="1281">
        <f t="shared" si="207"/>
        <v>1450</v>
      </c>
      <c r="BT154" s="1281">
        <f t="shared" si="208"/>
        <v>1450</v>
      </c>
      <c r="BU154" s="1281">
        <f t="shared" si="209"/>
        <v>1450</v>
      </c>
      <c r="BV154" s="1281">
        <f t="shared" si="210"/>
        <v>1450</v>
      </c>
      <c r="BW154" s="1281">
        <f t="shared" si="211"/>
        <v>1450</v>
      </c>
      <c r="BX154" s="1281">
        <f t="shared" si="212"/>
        <v>1450</v>
      </c>
      <c r="BY154" s="1281">
        <f t="shared" si="213"/>
        <v>1450</v>
      </c>
      <c r="BZ154" s="1281">
        <f t="shared" si="214"/>
        <v>1450</v>
      </c>
      <c r="CA154" s="1281">
        <f t="shared" si="215"/>
        <v>1450</v>
      </c>
      <c r="CB154" s="1281">
        <f t="shared" si="216"/>
        <v>1450</v>
      </c>
      <c r="CC154" s="1281">
        <f t="shared" si="217"/>
        <v>1450</v>
      </c>
      <c r="CD154" s="1281">
        <f t="shared" si="218"/>
        <v>1450</v>
      </c>
      <c r="CE154" s="623">
        <f t="shared" si="219"/>
        <v>1450</v>
      </c>
      <c r="CF154" s="623">
        <f t="shared" si="220"/>
        <v>1450</v>
      </c>
      <c r="CG154" s="623">
        <f t="shared" si="221"/>
        <v>1450</v>
      </c>
      <c r="CH154" s="623">
        <f t="shared" si="222"/>
        <v>1450</v>
      </c>
      <c r="CI154" s="623">
        <f t="shared" si="223"/>
        <v>1450</v>
      </c>
      <c r="CJ154" s="623">
        <f t="shared" si="224"/>
        <v>1450</v>
      </c>
      <c r="CK154" s="623">
        <f t="shared" si="225"/>
        <v>1450</v>
      </c>
      <c r="CL154" s="623">
        <f t="shared" si="226"/>
        <v>1450</v>
      </c>
      <c r="CM154" s="623">
        <f t="shared" si="227"/>
        <v>1450</v>
      </c>
      <c r="CN154" s="623">
        <f t="shared" si="228"/>
        <v>1450</v>
      </c>
      <c r="CO154" s="623">
        <f t="shared" si="229"/>
        <v>1450</v>
      </c>
      <c r="CP154" s="623">
        <f t="shared" si="230"/>
        <v>1450</v>
      </c>
      <c r="CQ154" s="1281">
        <f t="shared" si="231"/>
        <v>1450</v>
      </c>
      <c r="CR154" s="1281">
        <f t="shared" si="232"/>
        <v>1450</v>
      </c>
      <c r="CS154" s="1281">
        <f t="shared" si="233"/>
        <v>1450</v>
      </c>
      <c r="CT154" s="1281">
        <f t="shared" si="234"/>
        <v>1450</v>
      </c>
      <c r="CU154" s="1281">
        <f t="shared" si="235"/>
        <v>1450</v>
      </c>
      <c r="CV154" s="1281">
        <f t="shared" si="236"/>
        <v>1450</v>
      </c>
      <c r="CW154" s="1281">
        <f t="shared" si="237"/>
        <v>1450</v>
      </c>
      <c r="CX154" s="1281">
        <f t="shared" si="238"/>
        <v>1450</v>
      </c>
      <c r="CY154" s="1281">
        <f t="shared" si="239"/>
        <v>1450</v>
      </c>
      <c r="CZ154" s="1281">
        <f t="shared" si="240"/>
        <v>1450</v>
      </c>
      <c r="DA154" s="1281">
        <f t="shared" si="241"/>
        <v>1450</v>
      </c>
      <c r="DB154" s="1281">
        <f t="shared" si="242"/>
        <v>1450</v>
      </c>
      <c r="DC154" s="623">
        <f t="shared" si="243"/>
        <v>1450</v>
      </c>
      <c r="DD154" s="623">
        <f t="shared" si="244"/>
        <v>1450</v>
      </c>
      <c r="DE154" s="623">
        <f t="shared" si="245"/>
        <v>1450</v>
      </c>
      <c r="DF154" s="623">
        <f t="shared" si="246"/>
        <v>1450</v>
      </c>
      <c r="DG154" s="623">
        <f t="shared" si="247"/>
        <v>1450</v>
      </c>
      <c r="DH154" s="623">
        <f t="shared" si="248"/>
        <v>1450</v>
      </c>
      <c r="DI154" s="623">
        <f t="shared" si="249"/>
        <v>1450</v>
      </c>
      <c r="DJ154" s="623">
        <f t="shared" si="250"/>
        <v>1450</v>
      </c>
      <c r="DK154" s="623">
        <f t="shared" si="251"/>
        <v>1450</v>
      </c>
      <c r="DL154" s="623">
        <f t="shared" si="252"/>
        <v>1450</v>
      </c>
      <c r="DM154" s="623">
        <f t="shared" si="253"/>
        <v>1450</v>
      </c>
      <c r="DN154" s="623">
        <f t="shared" si="254"/>
        <v>1450</v>
      </c>
      <c r="DO154" s="1281">
        <f t="shared" si="255"/>
        <v>1450</v>
      </c>
      <c r="DP154" s="1281">
        <f t="shared" si="256"/>
        <v>1450</v>
      </c>
      <c r="DQ154" s="1281">
        <f t="shared" si="257"/>
        <v>1450</v>
      </c>
      <c r="DR154" s="1281">
        <f t="shared" si="258"/>
        <v>1450</v>
      </c>
      <c r="DS154" s="1281">
        <f t="shared" si="259"/>
        <v>1450</v>
      </c>
      <c r="DT154" s="1281">
        <f t="shared" si="260"/>
        <v>1450</v>
      </c>
      <c r="DU154" s="1281">
        <f t="shared" si="261"/>
        <v>1450</v>
      </c>
      <c r="DV154" s="1281">
        <f t="shared" si="262"/>
        <v>1450</v>
      </c>
      <c r="DW154" s="1281">
        <f t="shared" si="263"/>
        <v>1450</v>
      </c>
      <c r="DX154" s="1281">
        <f t="shared" si="264"/>
        <v>1450</v>
      </c>
      <c r="DY154" s="1281">
        <f t="shared" si="265"/>
        <v>1450</v>
      </c>
      <c r="DZ154" s="1281">
        <f t="shared" si="266"/>
        <v>1450</v>
      </c>
      <c r="EA154" s="623">
        <f t="shared" si="267"/>
        <v>1450</v>
      </c>
      <c r="EB154" s="623">
        <f t="shared" si="268"/>
        <v>1450</v>
      </c>
      <c r="EC154" s="623">
        <f t="shared" si="269"/>
        <v>1450</v>
      </c>
      <c r="ED154" s="623">
        <f t="shared" si="270"/>
        <v>1450</v>
      </c>
      <c r="EE154" s="623">
        <f t="shared" si="271"/>
        <v>1450</v>
      </c>
      <c r="EF154" s="623">
        <f t="shared" si="272"/>
        <v>1450</v>
      </c>
      <c r="EG154" s="623">
        <f t="shared" si="273"/>
        <v>1450</v>
      </c>
      <c r="EH154" s="623">
        <f t="shared" si="274"/>
        <v>1450</v>
      </c>
      <c r="EI154" s="623">
        <f t="shared" si="275"/>
        <v>1450</v>
      </c>
      <c r="EJ154" s="623">
        <f t="shared" si="276"/>
        <v>1450</v>
      </c>
      <c r="EK154" s="623">
        <f t="shared" si="277"/>
        <v>1450</v>
      </c>
      <c r="EL154" s="623">
        <f t="shared" si="278"/>
        <v>1450</v>
      </c>
    </row>
    <row r="155" spans="1:142">
      <c r="A155" s="7" t="str">
        <f>IF('Rent Roll_RedIQ 1'!B148&gt;0,'Rent Roll_RedIQ 1'!B148,"")</f>
        <v>816</v>
      </c>
      <c r="B155" s="7" t="str">
        <f>IF('Rent Roll_RedIQ 1'!C148&gt;0,'Rent Roll_RedIQ 1'!C148,"")</f>
        <v>B2</v>
      </c>
      <c r="C155" s="614">
        <f>IF('Rent Roll_RedIQ 1'!K148&gt;0,'Rent Roll_RedIQ 1'!K148,0)</f>
        <v>1450</v>
      </c>
      <c r="D155" s="615">
        <f>IF('Rent Roll_RedIQ 1'!J148&gt;0,'Rent Roll_RedIQ 1'!J148,"")</f>
        <v>1500</v>
      </c>
      <c r="E155" s="624">
        <f t="shared" si="187"/>
        <v>3.4482758620689724E-2</v>
      </c>
      <c r="F155" s="194"/>
      <c r="G155" s="194"/>
      <c r="H155" s="616">
        <f t="shared" si="289"/>
        <v>1450</v>
      </c>
      <c r="I155" s="1200">
        <f>IF('Rent Roll_RedIQ 1'!S148&gt;0,'Rent Roll_RedIQ 1'!S148,Purchase_Date-1)</f>
        <v>45716</v>
      </c>
      <c r="J155" s="617">
        <f t="shared" si="290"/>
        <v>1450</v>
      </c>
      <c r="K155" s="1205">
        <f t="shared" si="291"/>
        <v>46081</v>
      </c>
      <c r="L155" s="618">
        <f t="shared" si="290"/>
        <v>1450</v>
      </c>
      <c r="M155" s="1208">
        <f t="shared" si="292"/>
        <v>46446</v>
      </c>
      <c r="N155" s="614">
        <f t="shared" si="188"/>
        <v>1450</v>
      </c>
      <c r="O155" s="614">
        <f t="shared" si="189"/>
        <v>1450</v>
      </c>
      <c r="P155" s="614">
        <f t="shared" si="190"/>
        <v>1450</v>
      </c>
      <c r="Q155" s="614">
        <f t="shared" si="191"/>
        <v>1450</v>
      </c>
      <c r="R155" s="614">
        <f t="shared" si="192"/>
        <v>1450</v>
      </c>
      <c r="S155" s="614">
        <f t="shared" si="193"/>
        <v>1450</v>
      </c>
      <c r="T155" s="614">
        <f t="shared" si="194"/>
        <v>1450</v>
      </c>
      <c r="U155" s="619"/>
      <c r="V155" s="614"/>
      <c r="W155" s="620">
        <f t="shared" si="294"/>
        <v>1450</v>
      </c>
      <c r="X155" s="620">
        <f t="shared" si="294"/>
        <v>1450</v>
      </c>
      <c r="Y155" s="620">
        <f t="shared" si="294"/>
        <v>1450</v>
      </c>
      <c r="Z155" s="620">
        <f t="shared" si="294"/>
        <v>1450</v>
      </c>
      <c r="AA155" s="620">
        <f t="shared" si="294"/>
        <v>1450</v>
      </c>
      <c r="AB155" s="620">
        <f t="shared" si="294"/>
        <v>1450</v>
      </c>
      <c r="AC155" s="620">
        <f t="shared" si="294"/>
        <v>1450</v>
      </c>
      <c r="AD155" s="620">
        <f t="shared" si="294"/>
        <v>1450</v>
      </c>
      <c r="AE155" s="620">
        <f t="shared" si="294"/>
        <v>1450</v>
      </c>
      <c r="AF155" s="620">
        <f t="shared" si="294"/>
        <v>1450</v>
      </c>
      <c r="AG155" s="620">
        <f t="shared" si="294"/>
        <v>1450</v>
      </c>
      <c r="AH155" s="620">
        <f t="shared" si="294"/>
        <v>1450</v>
      </c>
      <c r="AI155" s="621">
        <f t="shared" si="288"/>
        <v>1450</v>
      </c>
      <c r="AJ155" s="621">
        <f t="shared" si="287"/>
        <v>1450</v>
      </c>
      <c r="AK155" s="621">
        <f t="shared" si="287"/>
        <v>1450</v>
      </c>
      <c r="AL155" s="621">
        <f t="shared" si="287"/>
        <v>1450</v>
      </c>
      <c r="AM155" s="621">
        <f t="shared" si="287"/>
        <v>1450</v>
      </c>
      <c r="AN155" s="621">
        <f t="shared" si="287"/>
        <v>1450</v>
      </c>
      <c r="AO155" s="621">
        <f t="shared" si="287"/>
        <v>1450</v>
      </c>
      <c r="AP155" s="621">
        <f t="shared" si="287"/>
        <v>1450</v>
      </c>
      <c r="AQ155" s="621">
        <f t="shared" si="287"/>
        <v>1450</v>
      </c>
      <c r="AR155" s="621">
        <f t="shared" si="287"/>
        <v>1450</v>
      </c>
      <c r="AS155" s="621">
        <f t="shared" si="287"/>
        <v>1450</v>
      </c>
      <c r="AT155" s="621">
        <f t="shared" si="287"/>
        <v>1450</v>
      </c>
      <c r="AU155" s="622">
        <f t="shared" si="285"/>
        <v>1450</v>
      </c>
      <c r="AV155" s="622">
        <f t="shared" si="284"/>
        <v>1450</v>
      </c>
      <c r="AW155" s="622">
        <f t="shared" si="284"/>
        <v>1450</v>
      </c>
      <c r="AX155" s="622">
        <f t="shared" si="284"/>
        <v>1450</v>
      </c>
      <c r="AY155" s="622">
        <f t="shared" si="284"/>
        <v>1450</v>
      </c>
      <c r="AZ155" s="622">
        <f t="shared" si="284"/>
        <v>1450</v>
      </c>
      <c r="BA155" s="622">
        <f t="shared" si="284"/>
        <v>1450</v>
      </c>
      <c r="BB155" s="622">
        <f t="shared" si="284"/>
        <v>1450</v>
      </c>
      <c r="BC155" s="622">
        <f t="shared" si="284"/>
        <v>1450</v>
      </c>
      <c r="BD155" s="622">
        <f t="shared" si="284"/>
        <v>1450</v>
      </c>
      <c r="BE155" s="622">
        <f t="shared" si="284"/>
        <v>1450</v>
      </c>
      <c r="BF155" s="622">
        <f t="shared" si="284"/>
        <v>1450</v>
      </c>
      <c r="BG155" s="623">
        <f t="shared" si="195"/>
        <v>1450</v>
      </c>
      <c r="BH155" s="623">
        <f t="shared" si="196"/>
        <v>1450</v>
      </c>
      <c r="BI155" s="623">
        <f t="shared" si="197"/>
        <v>1450</v>
      </c>
      <c r="BJ155" s="623">
        <f t="shared" si="198"/>
        <v>1450</v>
      </c>
      <c r="BK155" s="623">
        <f t="shared" si="199"/>
        <v>1450</v>
      </c>
      <c r="BL155" s="623">
        <f t="shared" si="200"/>
        <v>1450</v>
      </c>
      <c r="BM155" s="623">
        <f t="shared" si="201"/>
        <v>1450</v>
      </c>
      <c r="BN155" s="623">
        <f t="shared" si="202"/>
        <v>1450</v>
      </c>
      <c r="BO155" s="623">
        <f t="shared" si="203"/>
        <v>1450</v>
      </c>
      <c r="BP155" s="623">
        <f t="shared" si="204"/>
        <v>1450</v>
      </c>
      <c r="BQ155" s="623">
        <f t="shared" si="205"/>
        <v>1450</v>
      </c>
      <c r="BR155" s="623">
        <f t="shared" si="206"/>
        <v>1450</v>
      </c>
      <c r="BS155" s="1281">
        <f t="shared" si="207"/>
        <v>1450</v>
      </c>
      <c r="BT155" s="1281">
        <f t="shared" si="208"/>
        <v>1450</v>
      </c>
      <c r="BU155" s="1281">
        <f t="shared" si="209"/>
        <v>1450</v>
      </c>
      <c r="BV155" s="1281">
        <f t="shared" si="210"/>
        <v>1450</v>
      </c>
      <c r="BW155" s="1281">
        <f t="shared" si="211"/>
        <v>1450</v>
      </c>
      <c r="BX155" s="1281">
        <f t="shared" si="212"/>
        <v>1450</v>
      </c>
      <c r="BY155" s="1281">
        <f t="shared" si="213"/>
        <v>1450</v>
      </c>
      <c r="BZ155" s="1281">
        <f t="shared" si="214"/>
        <v>1450</v>
      </c>
      <c r="CA155" s="1281">
        <f t="shared" si="215"/>
        <v>1450</v>
      </c>
      <c r="CB155" s="1281">
        <f t="shared" si="216"/>
        <v>1450</v>
      </c>
      <c r="CC155" s="1281">
        <f t="shared" si="217"/>
        <v>1450</v>
      </c>
      <c r="CD155" s="1281">
        <f t="shared" si="218"/>
        <v>1450</v>
      </c>
      <c r="CE155" s="623">
        <f t="shared" si="219"/>
        <v>1450</v>
      </c>
      <c r="CF155" s="623">
        <f t="shared" si="220"/>
        <v>1450</v>
      </c>
      <c r="CG155" s="623">
        <f t="shared" si="221"/>
        <v>1450</v>
      </c>
      <c r="CH155" s="623">
        <f t="shared" si="222"/>
        <v>1450</v>
      </c>
      <c r="CI155" s="623">
        <f t="shared" si="223"/>
        <v>1450</v>
      </c>
      <c r="CJ155" s="623">
        <f t="shared" si="224"/>
        <v>1450</v>
      </c>
      <c r="CK155" s="623">
        <f t="shared" si="225"/>
        <v>1450</v>
      </c>
      <c r="CL155" s="623">
        <f t="shared" si="226"/>
        <v>1450</v>
      </c>
      <c r="CM155" s="623">
        <f t="shared" si="227"/>
        <v>1450</v>
      </c>
      <c r="CN155" s="623">
        <f t="shared" si="228"/>
        <v>1450</v>
      </c>
      <c r="CO155" s="623">
        <f t="shared" si="229"/>
        <v>1450</v>
      </c>
      <c r="CP155" s="623">
        <f t="shared" si="230"/>
        <v>1450</v>
      </c>
      <c r="CQ155" s="1281">
        <f t="shared" si="231"/>
        <v>1450</v>
      </c>
      <c r="CR155" s="1281">
        <f t="shared" si="232"/>
        <v>1450</v>
      </c>
      <c r="CS155" s="1281">
        <f t="shared" si="233"/>
        <v>1450</v>
      </c>
      <c r="CT155" s="1281">
        <f t="shared" si="234"/>
        <v>1450</v>
      </c>
      <c r="CU155" s="1281">
        <f t="shared" si="235"/>
        <v>1450</v>
      </c>
      <c r="CV155" s="1281">
        <f t="shared" si="236"/>
        <v>1450</v>
      </c>
      <c r="CW155" s="1281">
        <f t="shared" si="237"/>
        <v>1450</v>
      </c>
      <c r="CX155" s="1281">
        <f t="shared" si="238"/>
        <v>1450</v>
      </c>
      <c r="CY155" s="1281">
        <f t="shared" si="239"/>
        <v>1450</v>
      </c>
      <c r="CZ155" s="1281">
        <f t="shared" si="240"/>
        <v>1450</v>
      </c>
      <c r="DA155" s="1281">
        <f t="shared" si="241"/>
        <v>1450</v>
      </c>
      <c r="DB155" s="1281">
        <f t="shared" si="242"/>
        <v>1450</v>
      </c>
      <c r="DC155" s="623">
        <f t="shared" si="243"/>
        <v>1450</v>
      </c>
      <c r="DD155" s="623">
        <f t="shared" si="244"/>
        <v>1450</v>
      </c>
      <c r="DE155" s="623">
        <f t="shared" si="245"/>
        <v>1450</v>
      </c>
      <c r="DF155" s="623">
        <f t="shared" si="246"/>
        <v>1450</v>
      </c>
      <c r="DG155" s="623">
        <f t="shared" si="247"/>
        <v>1450</v>
      </c>
      <c r="DH155" s="623">
        <f t="shared" si="248"/>
        <v>1450</v>
      </c>
      <c r="DI155" s="623">
        <f t="shared" si="249"/>
        <v>1450</v>
      </c>
      <c r="DJ155" s="623">
        <f t="shared" si="250"/>
        <v>1450</v>
      </c>
      <c r="DK155" s="623">
        <f t="shared" si="251"/>
        <v>1450</v>
      </c>
      <c r="DL155" s="623">
        <f t="shared" si="252"/>
        <v>1450</v>
      </c>
      <c r="DM155" s="623">
        <f t="shared" si="253"/>
        <v>1450</v>
      </c>
      <c r="DN155" s="623">
        <f t="shared" si="254"/>
        <v>1450</v>
      </c>
      <c r="DO155" s="1281">
        <f t="shared" si="255"/>
        <v>1450</v>
      </c>
      <c r="DP155" s="1281">
        <f t="shared" si="256"/>
        <v>1450</v>
      </c>
      <c r="DQ155" s="1281">
        <f t="shared" si="257"/>
        <v>1450</v>
      </c>
      <c r="DR155" s="1281">
        <f t="shared" si="258"/>
        <v>1450</v>
      </c>
      <c r="DS155" s="1281">
        <f t="shared" si="259"/>
        <v>1450</v>
      </c>
      <c r="DT155" s="1281">
        <f t="shared" si="260"/>
        <v>1450</v>
      </c>
      <c r="DU155" s="1281">
        <f t="shared" si="261"/>
        <v>1450</v>
      </c>
      <c r="DV155" s="1281">
        <f t="shared" si="262"/>
        <v>1450</v>
      </c>
      <c r="DW155" s="1281">
        <f t="shared" si="263"/>
        <v>1450</v>
      </c>
      <c r="DX155" s="1281">
        <f t="shared" si="264"/>
        <v>1450</v>
      </c>
      <c r="DY155" s="1281">
        <f t="shared" si="265"/>
        <v>1450</v>
      </c>
      <c r="DZ155" s="1281">
        <f t="shared" si="266"/>
        <v>1450</v>
      </c>
      <c r="EA155" s="623">
        <f t="shared" si="267"/>
        <v>1450</v>
      </c>
      <c r="EB155" s="623">
        <f t="shared" si="268"/>
        <v>1450</v>
      </c>
      <c r="EC155" s="623">
        <f t="shared" si="269"/>
        <v>1450</v>
      </c>
      <c r="ED155" s="623">
        <f t="shared" si="270"/>
        <v>1450</v>
      </c>
      <c r="EE155" s="623">
        <f t="shared" si="271"/>
        <v>1450</v>
      </c>
      <c r="EF155" s="623">
        <f t="shared" si="272"/>
        <v>1450</v>
      </c>
      <c r="EG155" s="623">
        <f t="shared" si="273"/>
        <v>1450</v>
      </c>
      <c r="EH155" s="623">
        <f t="shared" si="274"/>
        <v>1450</v>
      </c>
      <c r="EI155" s="623">
        <f t="shared" si="275"/>
        <v>1450</v>
      </c>
      <c r="EJ155" s="623">
        <f t="shared" si="276"/>
        <v>1450</v>
      </c>
      <c r="EK155" s="623">
        <f t="shared" si="277"/>
        <v>1450</v>
      </c>
      <c r="EL155" s="623">
        <f t="shared" si="278"/>
        <v>1450</v>
      </c>
    </row>
    <row r="156" spans="1:142">
      <c r="A156" s="7" t="str">
        <f>IF('Rent Roll_RedIQ 1'!B149&gt;0,'Rent Roll_RedIQ 1'!B149,"")</f>
        <v>817</v>
      </c>
      <c r="B156" s="7" t="str">
        <f>IF('Rent Roll_RedIQ 1'!C149&gt;0,'Rent Roll_RedIQ 1'!C149,"")</f>
        <v>A1</v>
      </c>
      <c r="C156" s="614">
        <f>IF('Rent Roll_RedIQ 1'!K149&gt;0,'Rent Roll_RedIQ 1'!K149,0)</f>
        <v>1200</v>
      </c>
      <c r="D156" s="615">
        <f>IF('Rent Roll_RedIQ 1'!J149&gt;0,'Rent Roll_RedIQ 1'!J149,"")</f>
        <v>1200</v>
      </c>
      <c r="E156" s="624">
        <f t="shared" si="187"/>
        <v>0</v>
      </c>
      <c r="F156" s="194"/>
      <c r="G156" s="194"/>
      <c r="H156" s="616">
        <f t="shared" si="289"/>
        <v>1200</v>
      </c>
      <c r="I156" s="1200">
        <f>IF('Rent Roll_RedIQ 1'!S149&gt;0,'Rent Roll_RedIQ 1'!S149,Purchase_Date-1)</f>
        <v>45716</v>
      </c>
      <c r="J156" s="617">
        <f t="shared" si="290"/>
        <v>1200</v>
      </c>
      <c r="K156" s="1205">
        <f t="shared" si="291"/>
        <v>46081</v>
      </c>
      <c r="L156" s="618">
        <f t="shared" si="290"/>
        <v>1200</v>
      </c>
      <c r="M156" s="1208">
        <f t="shared" si="292"/>
        <v>46446</v>
      </c>
      <c r="N156" s="614">
        <f t="shared" si="188"/>
        <v>1200</v>
      </c>
      <c r="O156" s="614">
        <f t="shared" si="189"/>
        <v>1200</v>
      </c>
      <c r="P156" s="614">
        <f t="shared" si="190"/>
        <v>1200</v>
      </c>
      <c r="Q156" s="614">
        <f t="shared" si="191"/>
        <v>1200</v>
      </c>
      <c r="R156" s="614">
        <f t="shared" si="192"/>
        <v>1200</v>
      </c>
      <c r="S156" s="614">
        <f t="shared" si="193"/>
        <v>1200</v>
      </c>
      <c r="T156" s="614">
        <f t="shared" si="194"/>
        <v>1200</v>
      </c>
      <c r="U156" s="619"/>
      <c r="V156" s="614"/>
      <c r="W156" s="620">
        <f t="shared" si="294"/>
        <v>1200</v>
      </c>
      <c r="X156" s="620">
        <f t="shared" si="294"/>
        <v>1200</v>
      </c>
      <c r="Y156" s="620">
        <f t="shared" si="294"/>
        <v>1200</v>
      </c>
      <c r="Z156" s="620">
        <f t="shared" si="294"/>
        <v>1200</v>
      </c>
      <c r="AA156" s="620">
        <f t="shared" si="294"/>
        <v>1200</v>
      </c>
      <c r="AB156" s="620">
        <f t="shared" si="294"/>
        <v>1200</v>
      </c>
      <c r="AC156" s="620">
        <f t="shared" si="294"/>
        <v>1200</v>
      </c>
      <c r="AD156" s="620">
        <f t="shared" si="294"/>
        <v>1200</v>
      </c>
      <c r="AE156" s="620">
        <f t="shared" si="294"/>
        <v>1200</v>
      </c>
      <c r="AF156" s="620">
        <f t="shared" si="294"/>
        <v>1200</v>
      </c>
      <c r="AG156" s="620">
        <f t="shared" si="294"/>
        <v>1200</v>
      </c>
      <c r="AH156" s="620">
        <f t="shared" si="294"/>
        <v>1200</v>
      </c>
      <c r="AI156" s="621">
        <f t="shared" si="288"/>
        <v>1200</v>
      </c>
      <c r="AJ156" s="621">
        <f t="shared" si="287"/>
        <v>1200</v>
      </c>
      <c r="AK156" s="621">
        <f t="shared" si="287"/>
        <v>1200</v>
      </c>
      <c r="AL156" s="621">
        <f t="shared" si="287"/>
        <v>1200</v>
      </c>
      <c r="AM156" s="621">
        <f t="shared" si="287"/>
        <v>1200</v>
      </c>
      <c r="AN156" s="621">
        <f t="shared" si="287"/>
        <v>1200</v>
      </c>
      <c r="AO156" s="621">
        <f t="shared" si="287"/>
        <v>1200</v>
      </c>
      <c r="AP156" s="621">
        <f t="shared" si="287"/>
        <v>1200</v>
      </c>
      <c r="AQ156" s="621">
        <f t="shared" si="287"/>
        <v>1200</v>
      </c>
      <c r="AR156" s="621">
        <f t="shared" si="287"/>
        <v>1200</v>
      </c>
      <c r="AS156" s="621">
        <f t="shared" si="287"/>
        <v>1200</v>
      </c>
      <c r="AT156" s="621">
        <f t="shared" si="287"/>
        <v>1200</v>
      </c>
      <c r="AU156" s="622">
        <f t="shared" si="285"/>
        <v>1200</v>
      </c>
      <c r="AV156" s="622">
        <f t="shared" si="284"/>
        <v>1200</v>
      </c>
      <c r="AW156" s="622">
        <f t="shared" si="284"/>
        <v>1200</v>
      </c>
      <c r="AX156" s="622">
        <f t="shared" si="284"/>
        <v>1200</v>
      </c>
      <c r="AY156" s="622">
        <f t="shared" si="284"/>
        <v>1200</v>
      </c>
      <c r="AZ156" s="622">
        <f t="shared" si="284"/>
        <v>1200</v>
      </c>
      <c r="BA156" s="622">
        <f t="shared" si="284"/>
        <v>1200</v>
      </c>
      <c r="BB156" s="622">
        <f t="shared" si="284"/>
        <v>1200</v>
      </c>
      <c r="BC156" s="622">
        <f t="shared" si="284"/>
        <v>1200</v>
      </c>
      <c r="BD156" s="622">
        <f t="shared" si="284"/>
        <v>1200</v>
      </c>
      <c r="BE156" s="622">
        <f t="shared" si="284"/>
        <v>1200</v>
      </c>
      <c r="BF156" s="622">
        <f t="shared" si="284"/>
        <v>1200</v>
      </c>
      <c r="BG156" s="623">
        <f t="shared" si="195"/>
        <v>1200</v>
      </c>
      <c r="BH156" s="623">
        <f t="shared" si="196"/>
        <v>1200</v>
      </c>
      <c r="BI156" s="623">
        <f t="shared" si="197"/>
        <v>1200</v>
      </c>
      <c r="BJ156" s="623">
        <f t="shared" si="198"/>
        <v>1200</v>
      </c>
      <c r="BK156" s="623">
        <f t="shared" si="199"/>
        <v>1200</v>
      </c>
      <c r="BL156" s="623">
        <f t="shared" si="200"/>
        <v>1200</v>
      </c>
      <c r="BM156" s="623">
        <f t="shared" si="201"/>
        <v>1200</v>
      </c>
      <c r="BN156" s="623">
        <f t="shared" si="202"/>
        <v>1200</v>
      </c>
      <c r="BO156" s="623">
        <f t="shared" si="203"/>
        <v>1200</v>
      </c>
      <c r="BP156" s="623">
        <f t="shared" si="204"/>
        <v>1200</v>
      </c>
      <c r="BQ156" s="623">
        <f t="shared" si="205"/>
        <v>1200</v>
      </c>
      <c r="BR156" s="623">
        <f t="shared" si="206"/>
        <v>1200</v>
      </c>
      <c r="BS156" s="1281">
        <f t="shared" si="207"/>
        <v>1200</v>
      </c>
      <c r="BT156" s="1281">
        <f t="shared" si="208"/>
        <v>1200</v>
      </c>
      <c r="BU156" s="1281">
        <f t="shared" si="209"/>
        <v>1200</v>
      </c>
      <c r="BV156" s="1281">
        <f t="shared" si="210"/>
        <v>1200</v>
      </c>
      <c r="BW156" s="1281">
        <f t="shared" si="211"/>
        <v>1200</v>
      </c>
      <c r="BX156" s="1281">
        <f t="shared" si="212"/>
        <v>1200</v>
      </c>
      <c r="BY156" s="1281">
        <f t="shared" si="213"/>
        <v>1200</v>
      </c>
      <c r="BZ156" s="1281">
        <f t="shared" si="214"/>
        <v>1200</v>
      </c>
      <c r="CA156" s="1281">
        <f t="shared" si="215"/>
        <v>1200</v>
      </c>
      <c r="CB156" s="1281">
        <f t="shared" si="216"/>
        <v>1200</v>
      </c>
      <c r="CC156" s="1281">
        <f t="shared" si="217"/>
        <v>1200</v>
      </c>
      <c r="CD156" s="1281">
        <f t="shared" si="218"/>
        <v>1200</v>
      </c>
      <c r="CE156" s="623">
        <f t="shared" si="219"/>
        <v>1200</v>
      </c>
      <c r="CF156" s="623">
        <f t="shared" si="220"/>
        <v>1200</v>
      </c>
      <c r="CG156" s="623">
        <f t="shared" si="221"/>
        <v>1200</v>
      </c>
      <c r="CH156" s="623">
        <f t="shared" si="222"/>
        <v>1200</v>
      </c>
      <c r="CI156" s="623">
        <f t="shared" si="223"/>
        <v>1200</v>
      </c>
      <c r="CJ156" s="623">
        <f t="shared" si="224"/>
        <v>1200</v>
      </c>
      <c r="CK156" s="623">
        <f t="shared" si="225"/>
        <v>1200</v>
      </c>
      <c r="CL156" s="623">
        <f t="shared" si="226"/>
        <v>1200</v>
      </c>
      <c r="CM156" s="623">
        <f t="shared" si="227"/>
        <v>1200</v>
      </c>
      <c r="CN156" s="623">
        <f t="shared" si="228"/>
        <v>1200</v>
      </c>
      <c r="CO156" s="623">
        <f t="shared" si="229"/>
        <v>1200</v>
      </c>
      <c r="CP156" s="623">
        <f t="shared" si="230"/>
        <v>1200</v>
      </c>
      <c r="CQ156" s="1281">
        <f t="shared" si="231"/>
        <v>1200</v>
      </c>
      <c r="CR156" s="1281">
        <f t="shared" si="232"/>
        <v>1200</v>
      </c>
      <c r="CS156" s="1281">
        <f t="shared" si="233"/>
        <v>1200</v>
      </c>
      <c r="CT156" s="1281">
        <f t="shared" si="234"/>
        <v>1200</v>
      </c>
      <c r="CU156" s="1281">
        <f t="shared" si="235"/>
        <v>1200</v>
      </c>
      <c r="CV156" s="1281">
        <f t="shared" si="236"/>
        <v>1200</v>
      </c>
      <c r="CW156" s="1281">
        <f t="shared" si="237"/>
        <v>1200</v>
      </c>
      <c r="CX156" s="1281">
        <f t="shared" si="238"/>
        <v>1200</v>
      </c>
      <c r="CY156" s="1281">
        <f t="shared" si="239"/>
        <v>1200</v>
      </c>
      <c r="CZ156" s="1281">
        <f t="shared" si="240"/>
        <v>1200</v>
      </c>
      <c r="DA156" s="1281">
        <f t="shared" si="241"/>
        <v>1200</v>
      </c>
      <c r="DB156" s="1281">
        <f t="shared" si="242"/>
        <v>1200</v>
      </c>
      <c r="DC156" s="623">
        <f t="shared" si="243"/>
        <v>1200</v>
      </c>
      <c r="DD156" s="623">
        <f t="shared" si="244"/>
        <v>1200</v>
      </c>
      <c r="DE156" s="623">
        <f t="shared" si="245"/>
        <v>1200</v>
      </c>
      <c r="DF156" s="623">
        <f t="shared" si="246"/>
        <v>1200</v>
      </c>
      <c r="DG156" s="623">
        <f t="shared" si="247"/>
        <v>1200</v>
      </c>
      <c r="DH156" s="623">
        <f t="shared" si="248"/>
        <v>1200</v>
      </c>
      <c r="DI156" s="623">
        <f t="shared" si="249"/>
        <v>1200</v>
      </c>
      <c r="DJ156" s="623">
        <f t="shared" si="250"/>
        <v>1200</v>
      </c>
      <c r="DK156" s="623">
        <f t="shared" si="251"/>
        <v>1200</v>
      </c>
      <c r="DL156" s="623">
        <f t="shared" si="252"/>
        <v>1200</v>
      </c>
      <c r="DM156" s="623">
        <f t="shared" si="253"/>
        <v>1200</v>
      </c>
      <c r="DN156" s="623">
        <f t="shared" si="254"/>
        <v>1200</v>
      </c>
      <c r="DO156" s="1281">
        <f t="shared" si="255"/>
        <v>1200</v>
      </c>
      <c r="DP156" s="1281">
        <f t="shared" si="256"/>
        <v>1200</v>
      </c>
      <c r="DQ156" s="1281">
        <f t="shared" si="257"/>
        <v>1200</v>
      </c>
      <c r="DR156" s="1281">
        <f t="shared" si="258"/>
        <v>1200</v>
      </c>
      <c r="DS156" s="1281">
        <f t="shared" si="259"/>
        <v>1200</v>
      </c>
      <c r="DT156" s="1281">
        <f t="shared" si="260"/>
        <v>1200</v>
      </c>
      <c r="DU156" s="1281">
        <f t="shared" si="261"/>
        <v>1200</v>
      </c>
      <c r="DV156" s="1281">
        <f t="shared" si="262"/>
        <v>1200</v>
      </c>
      <c r="DW156" s="1281">
        <f t="shared" si="263"/>
        <v>1200</v>
      </c>
      <c r="DX156" s="1281">
        <f t="shared" si="264"/>
        <v>1200</v>
      </c>
      <c r="DY156" s="1281">
        <f t="shared" si="265"/>
        <v>1200</v>
      </c>
      <c r="DZ156" s="1281">
        <f t="shared" si="266"/>
        <v>1200</v>
      </c>
      <c r="EA156" s="623">
        <f t="shared" si="267"/>
        <v>1200</v>
      </c>
      <c r="EB156" s="623">
        <f t="shared" si="268"/>
        <v>1200</v>
      </c>
      <c r="EC156" s="623">
        <f t="shared" si="269"/>
        <v>1200</v>
      </c>
      <c r="ED156" s="623">
        <f t="shared" si="270"/>
        <v>1200</v>
      </c>
      <c r="EE156" s="623">
        <f t="shared" si="271"/>
        <v>1200</v>
      </c>
      <c r="EF156" s="623">
        <f t="shared" si="272"/>
        <v>1200</v>
      </c>
      <c r="EG156" s="623">
        <f t="shared" si="273"/>
        <v>1200</v>
      </c>
      <c r="EH156" s="623">
        <f t="shared" si="274"/>
        <v>1200</v>
      </c>
      <c r="EI156" s="623">
        <f t="shared" si="275"/>
        <v>1200</v>
      </c>
      <c r="EJ156" s="623">
        <f t="shared" si="276"/>
        <v>1200</v>
      </c>
      <c r="EK156" s="623">
        <f t="shared" si="277"/>
        <v>1200</v>
      </c>
      <c r="EL156" s="623">
        <f t="shared" si="278"/>
        <v>1200</v>
      </c>
    </row>
    <row r="157" spans="1:142">
      <c r="A157" s="7" t="str">
        <f>IF('Rent Roll_RedIQ 1'!B150&gt;0,'Rent Roll_RedIQ 1'!B150,"")</f>
        <v>927</v>
      </c>
      <c r="B157" s="7" t="str">
        <f>IF('Rent Roll_RedIQ 1'!C150&gt;0,'Rent Roll_RedIQ 1'!C150,"")</f>
        <v>A1</v>
      </c>
      <c r="C157" s="614">
        <f>IF('Rent Roll_RedIQ 1'!K150&gt;0,'Rent Roll_RedIQ 1'!K150,0)</f>
        <v>1100</v>
      </c>
      <c r="D157" s="615">
        <f>IF('Rent Roll_RedIQ 1'!J150&gt;0,'Rent Roll_RedIQ 1'!J150,"")</f>
        <v>1200</v>
      </c>
      <c r="E157" s="624">
        <f t="shared" si="187"/>
        <v>9.0909090909090828E-2</v>
      </c>
      <c r="F157" s="194"/>
      <c r="G157" s="194"/>
      <c r="H157" s="616">
        <f t="shared" si="289"/>
        <v>1100</v>
      </c>
      <c r="I157" s="1200">
        <f>IF('Rent Roll_RedIQ 1'!S150&gt;0,'Rent Roll_RedIQ 1'!S150,Purchase_Date-1)</f>
        <v>45716</v>
      </c>
      <c r="J157" s="617">
        <f t="shared" si="290"/>
        <v>1100</v>
      </c>
      <c r="K157" s="1205">
        <f t="shared" si="291"/>
        <v>46081</v>
      </c>
      <c r="L157" s="618">
        <f t="shared" si="290"/>
        <v>1100</v>
      </c>
      <c r="M157" s="1208">
        <f t="shared" si="292"/>
        <v>46446</v>
      </c>
      <c r="N157" s="614">
        <f t="shared" si="188"/>
        <v>1100</v>
      </c>
      <c r="O157" s="614">
        <f t="shared" si="189"/>
        <v>1100</v>
      </c>
      <c r="P157" s="614">
        <f t="shared" si="190"/>
        <v>1100</v>
      </c>
      <c r="Q157" s="614">
        <f t="shared" si="191"/>
        <v>1100</v>
      </c>
      <c r="R157" s="614">
        <f t="shared" si="192"/>
        <v>1100</v>
      </c>
      <c r="S157" s="614">
        <f t="shared" si="193"/>
        <v>1100</v>
      </c>
      <c r="T157" s="614">
        <f t="shared" si="194"/>
        <v>1100</v>
      </c>
      <c r="U157" s="619"/>
      <c r="V157" s="614"/>
      <c r="W157" s="620">
        <f t="shared" si="294"/>
        <v>1100</v>
      </c>
      <c r="X157" s="620">
        <f t="shared" ref="X157:AH157" si="295">IF($I157&gt;=X$11,$C157,$H157)</f>
        <v>1100</v>
      </c>
      <c r="Y157" s="620">
        <f t="shared" si="295"/>
        <v>1100</v>
      </c>
      <c r="Z157" s="620">
        <f t="shared" si="295"/>
        <v>1100</v>
      </c>
      <c r="AA157" s="620">
        <f t="shared" si="295"/>
        <v>1100</v>
      </c>
      <c r="AB157" s="620">
        <f t="shared" si="295"/>
        <v>1100</v>
      </c>
      <c r="AC157" s="620">
        <f t="shared" si="295"/>
        <v>1100</v>
      </c>
      <c r="AD157" s="620">
        <f t="shared" si="295"/>
        <v>1100</v>
      </c>
      <c r="AE157" s="620">
        <f t="shared" si="295"/>
        <v>1100</v>
      </c>
      <c r="AF157" s="620">
        <f t="shared" si="295"/>
        <v>1100</v>
      </c>
      <c r="AG157" s="620">
        <f t="shared" si="295"/>
        <v>1100</v>
      </c>
      <c r="AH157" s="620">
        <f t="shared" si="295"/>
        <v>1100</v>
      </c>
      <c r="AI157" s="621">
        <f t="shared" si="288"/>
        <v>1100</v>
      </c>
      <c r="AJ157" s="621">
        <f t="shared" si="287"/>
        <v>1100</v>
      </c>
      <c r="AK157" s="621">
        <f t="shared" si="287"/>
        <v>1100</v>
      </c>
      <c r="AL157" s="621">
        <f t="shared" si="287"/>
        <v>1100</v>
      </c>
      <c r="AM157" s="621">
        <f t="shared" si="287"/>
        <v>1100</v>
      </c>
      <c r="AN157" s="621">
        <f t="shared" si="287"/>
        <v>1100</v>
      </c>
      <c r="AO157" s="621">
        <f t="shared" si="287"/>
        <v>1100</v>
      </c>
      <c r="AP157" s="621">
        <f t="shared" si="287"/>
        <v>1100</v>
      </c>
      <c r="AQ157" s="621">
        <f t="shared" si="287"/>
        <v>1100</v>
      </c>
      <c r="AR157" s="621">
        <f t="shared" si="287"/>
        <v>1100</v>
      </c>
      <c r="AS157" s="621">
        <f t="shared" si="287"/>
        <v>1100</v>
      </c>
      <c r="AT157" s="621">
        <f t="shared" si="287"/>
        <v>1100</v>
      </c>
      <c r="AU157" s="622">
        <f t="shared" si="285"/>
        <v>1100</v>
      </c>
      <c r="AV157" s="622">
        <f t="shared" si="284"/>
        <v>1100</v>
      </c>
      <c r="AW157" s="622">
        <f t="shared" ref="AV157:BF180" si="296">IF($M157&gt;=AW$11,$J157,$L157)</f>
        <v>1100</v>
      </c>
      <c r="AX157" s="622">
        <f t="shared" si="296"/>
        <v>1100</v>
      </c>
      <c r="AY157" s="622">
        <f t="shared" si="296"/>
        <v>1100</v>
      </c>
      <c r="AZ157" s="622">
        <f t="shared" si="296"/>
        <v>1100</v>
      </c>
      <c r="BA157" s="622">
        <f t="shared" si="296"/>
        <v>1100</v>
      </c>
      <c r="BB157" s="622">
        <f t="shared" si="296"/>
        <v>1100</v>
      </c>
      <c r="BC157" s="622">
        <f t="shared" si="296"/>
        <v>1100</v>
      </c>
      <c r="BD157" s="622">
        <f t="shared" si="296"/>
        <v>1100</v>
      </c>
      <c r="BE157" s="622">
        <f t="shared" si="296"/>
        <v>1100</v>
      </c>
      <c r="BF157" s="622">
        <f t="shared" si="296"/>
        <v>1100</v>
      </c>
      <c r="BG157" s="623">
        <f t="shared" si="195"/>
        <v>1100</v>
      </c>
      <c r="BH157" s="623">
        <f t="shared" si="196"/>
        <v>1100</v>
      </c>
      <c r="BI157" s="623">
        <f t="shared" si="197"/>
        <v>1100</v>
      </c>
      <c r="BJ157" s="623">
        <f t="shared" si="198"/>
        <v>1100</v>
      </c>
      <c r="BK157" s="623">
        <f t="shared" si="199"/>
        <v>1100</v>
      </c>
      <c r="BL157" s="623">
        <f t="shared" si="200"/>
        <v>1100</v>
      </c>
      <c r="BM157" s="623">
        <f t="shared" si="201"/>
        <v>1100</v>
      </c>
      <c r="BN157" s="623">
        <f t="shared" si="202"/>
        <v>1100</v>
      </c>
      <c r="BO157" s="623">
        <f t="shared" si="203"/>
        <v>1100</v>
      </c>
      <c r="BP157" s="623">
        <f t="shared" si="204"/>
        <v>1100</v>
      </c>
      <c r="BQ157" s="623">
        <f t="shared" si="205"/>
        <v>1100</v>
      </c>
      <c r="BR157" s="623">
        <f t="shared" si="206"/>
        <v>1100</v>
      </c>
      <c r="BS157" s="1281">
        <f t="shared" si="207"/>
        <v>1100</v>
      </c>
      <c r="BT157" s="1281">
        <f t="shared" si="208"/>
        <v>1100</v>
      </c>
      <c r="BU157" s="1281">
        <f t="shared" si="209"/>
        <v>1100</v>
      </c>
      <c r="BV157" s="1281">
        <f t="shared" si="210"/>
        <v>1100</v>
      </c>
      <c r="BW157" s="1281">
        <f t="shared" si="211"/>
        <v>1100</v>
      </c>
      <c r="BX157" s="1281">
        <f t="shared" si="212"/>
        <v>1100</v>
      </c>
      <c r="BY157" s="1281">
        <f t="shared" si="213"/>
        <v>1100</v>
      </c>
      <c r="BZ157" s="1281">
        <f t="shared" si="214"/>
        <v>1100</v>
      </c>
      <c r="CA157" s="1281">
        <f t="shared" si="215"/>
        <v>1100</v>
      </c>
      <c r="CB157" s="1281">
        <f t="shared" si="216"/>
        <v>1100</v>
      </c>
      <c r="CC157" s="1281">
        <f t="shared" si="217"/>
        <v>1100</v>
      </c>
      <c r="CD157" s="1281">
        <f t="shared" si="218"/>
        <v>1100</v>
      </c>
      <c r="CE157" s="623">
        <f t="shared" si="219"/>
        <v>1100</v>
      </c>
      <c r="CF157" s="623">
        <f t="shared" si="220"/>
        <v>1100</v>
      </c>
      <c r="CG157" s="623">
        <f t="shared" si="221"/>
        <v>1100</v>
      </c>
      <c r="CH157" s="623">
        <f t="shared" si="222"/>
        <v>1100</v>
      </c>
      <c r="CI157" s="623">
        <f t="shared" si="223"/>
        <v>1100</v>
      </c>
      <c r="CJ157" s="623">
        <f t="shared" si="224"/>
        <v>1100</v>
      </c>
      <c r="CK157" s="623">
        <f t="shared" si="225"/>
        <v>1100</v>
      </c>
      <c r="CL157" s="623">
        <f t="shared" si="226"/>
        <v>1100</v>
      </c>
      <c r="CM157" s="623">
        <f t="shared" si="227"/>
        <v>1100</v>
      </c>
      <c r="CN157" s="623">
        <f t="shared" si="228"/>
        <v>1100</v>
      </c>
      <c r="CO157" s="623">
        <f t="shared" si="229"/>
        <v>1100</v>
      </c>
      <c r="CP157" s="623">
        <f t="shared" si="230"/>
        <v>1100</v>
      </c>
      <c r="CQ157" s="1281">
        <f t="shared" si="231"/>
        <v>1100</v>
      </c>
      <c r="CR157" s="1281">
        <f t="shared" si="232"/>
        <v>1100</v>
      </c>
      <c r="CS157" s="1281">
        <f t="shared" si="233"/>
        <v>1100</v>
      </c>
      <c r="CT157" s="1281">
        <f t="shared" si="234"/>
        <v>1100</v>
      </c>
      <c r="CU157" s="1281">
        <f t="shared" si="235"/>
        <v>1100</v>
      </c>
      <c r="CV157" s="1281">
        <f t="shared" si="236"/>
        <v>1100</v>
      </c>
      <c r="CW157" s="1281">
        <f t="shared" si="237"/>
        <v>1100</v>
      </c>
      <c r="CX157" s="1281">
        <f t="shared" si="238"/>
        <v>1100</v>
      </c>
      <c r="CY157" s="1281">
        <f t="shared" si="239"/>
        <v>1100</v>
      </c>
      <c r="CZ157" s="1281">
        <f t="shared" si="240"/>
        <v>1100</v>
      </c>
      <c r="DA157" s="1281">
        <f t="shared" si="241"/>
        <v>1100</v>
      </c>
      <c r="DB157" s="1281">
        <f t="shared" si="242"/>
        <v>1100</v>
      </c>
      <c r="DC157" s="623">
        <f t="shared" si="243"/>
        <v>1100</v>
      </c>
      <c r="DD157" s="623">
        <f t="shared" si="244"/>
        <v>1100</v>
      </c>
      <c r="DE157" s="623">
        <f t="shared" si="245"/>
        <v>1100</v>
      </c>
      <c r="DF157" s="623">
        <f t="shared" si="246"/>
        <v>1100</v>
      </c>
      <c r="DG157" s="623">
        <f t="shared" si="247"/>
        <v>1100</v>
      </c>
      <c r="DH157" s="623">
        <f t="shared" si="248"/>
        <v>1100</v>
      </c>
      <c r="DI157" s="623">
        <f t="shared" si="249"/>
        <v>1100</v>
      </c>
      <c r="DJ157" s="623">
        <f t="shared" si="250"/>
        <v>1100</v>
      </c>
      <c r="DK157" s="623">
        <f t="shared" si="251"/>
        <v>1100</v>
      </c>
      <c r="DL157" s="623">
        <f t="shared" si="252"/>
        <v>1100</v>
      </c>
      <c r="DM157" s="623">
        <f t="shared" si="253"/>
        <v>1100</v>
      </c>
      <c r="DN157" s="623">
        <f t="shared" si="254"/>
        <v>1100</v>
      </c>
      <c r="DO157" s="1281">
        <f t="shared" si="255"/>
        <v>1100</v>
      </c>
      <c r="DP157" s="1281">
        <f t="shared" si="256"/>
        <v>1100</v>
      </c>
      <c r="DQ157" s="1281">
        <f t="shared" si="257"/>
        <v>1100</v>
      </c>
      <c r="DR157" s="1281">
        <f t="shared" si="258"/>
        <v>1100</v>
      </c>
      <c r="DS157" s="1281">
        <f t="shared" si="259"/>
        <v>1100</v>
      </c>
      <c r="DT157" s="1281">
        <f t="shared" si="260"/>
        <v>1100</v>
      </c>
      <c r="DU157" s="1281">
        <f t="shared" si="261"/>
        <v>1100</v>
      </c>
      <c r="DV157" s="1281">
        <f t="shared" si="262"/>
        <v>1100</v>
      </c>
      <c r="DW157" s="1281">
        <f t="shared" si="263"/>
        <v>1100</v>
      </c>
      <c r="DX157" s="1281">
        <f t="shared" si="264"/>
        <v>1100</v>
      </c>
      <c r="DY157" s="1281">
        <f t="shared" si="265"/>
        <v>1100</v>
      </c>
      <c r="DZ157" s="1281">
        <f t="shared" si="266"/>
        <v>1100</v>
      </c>
      <c r="EA157" s="623">
        <f t="shared" si="267"/>
        <v>1100</v>
      </c>
      <c r="EB157" s="623">
        <f t="shared" si="268"/>
        <v>1100</v>
      </c>
      <c r="EC157" s="623">
        <f t="shared" si="269"/>
        <v>1100</v>
      </c>
      <c r="ED157" s="623">
        <f t="shared" si="270"/>
        <v>1100</v>
      </c>
      <c r="EE157" s="623">
        <f t="shared" si="271"/>
        <v>1100</v>
      </c>
      <c r="EF157" s="623">
        <f t="shared" si="272"/>
        <v>1100</v>
      </c>
      <c r="EG157" s="623">
        <f t="shared" si="273"/>
        <v>1100</v>
      </c>
      <c r="EH157" s="623">
        <f t="shared" si="274"/>
        <v>1100</v>
      </c>
      <c r="EI157" s="623">
        <f t="shared" si="275"/>
        <v>1100</v>
      </c>
      <c r="EJ157" s="623">
        <f t="shared" si="276"/>
        <v>1100</v>
      </c>
      <c r="EK157" s="623">
        <f t="shared" si="277"/>
        <v>1100</v>
      </c>
      <c r="EL157" s="623">
        <f t="shared" si="278"/>
        <v>1100</v>
      </c>
    </row>
    <row r="158" spans="1:142">
      <c r="A158" s="7" t="str">
        <f>IF('Rent Roll_RedIQ 1'!B151&gt;0,'Rent Roll_RedIQ 1'!B151,"")</f>
        <v>932</v>
      </c>
      <c r="B158" s="7" t="str">
        <f>IF('Rent Roll_RedIQ 1'!C151&gt;0,'Rent Roll_RedIQ 1'!C151,"")</f>
        <v>A1</v>
      </c>
      <c r="C158" s="614">
        <f>IF('Rent Roll_RedIQ 1'!K151&gt;0,'Rent Roll_RedIQ 1'!K151,0)</f>
        <v>1125</v>
      </c>
      <c r="D158" s="615">
        <f>IF('Rent Roll_RedIQ 1'!J151&gt;0,'Rent Roll_RedIQ 1'!J151,"")</f>
        <v>1200</v>
      </c>
      <c r="E158" s="624">
        <f t="shared" si="187"/>
        <v>6.6666666666666652E-2</v>
      </c>
      <c r="F158" s="194"/>
      <c r="G158" s="194"/>
      <c r="H158" s="616">
        <f t="shared" si="289"/>
        <v>1125</v>
      </c>
      <c r="I158" s="1200">
        <f>IF('Rent Roll_RedIQ 1'!S151&gt;0,'Rent Roll_RedIQ 1'!S151,Purchase_Date-1)</f>
        <v>45716</v>
      </c>
      <c r="J158" s="617">
        <f t="shared" si="290"/>
        <v>1125</v>
      </c>
      <c r="K158" s="1205">
        <f t="shared" si="291"/>
        <v>46081</v>
      </c>
      <c r="L158" s="618">
        <f t="shared" si="290"/>
        <v>1125</v>
      </c>
      <c r="M158" s="1208">
        <f t="shared" si="292"/>
        <v>46446</v>
      </c>
      <c r="N158" s="614">
        <f t="shared" si="188"/>
        <v>1125</v>
      </c>
      <c r="O158" s="614">
        <f t="shared" si="189"/>
        <v>1125</v>
      </c>
      <c r="P158" s="614">
        <f t="shared" si="190"/>
        <v>1125</v>
      </c>
      <c r="Q158" s="614">
        <f t="shared" si="191"/>
        <v>1125</v>
      </c>
      <c r="R158" s="614">
        <f t="shared" si="192"/>
        <v>1125</v>
      </c>
      <c r="S158" s="614">
        <f t="shared" si="193"/>
        <v>1125</v>
      </c>
      <c r="T158" s="614">
        <f t="shared" si="194"/>
        <v>1125</v>
      </c>
      <c r="U158" s="619"/>
      <c r="V158" s="614"/>
      <c r="W158" s="620">
        <f t="shared" si="294"/>
        <v>1125</v>
      </c>
      <c r="X158" s="620">
        <f t="shared" si="294"/>
        <v>1125</v>
      </c>
      <c r="Y158" s="620">
        <f t="shared" si="294"/>
        <v>1125</v>
      </c>
      <c r="Z158" s="620">
        <f t="shared" si="294"/>
        <v>1125</v>
      </c>
      <c r="AA158" s="620">
        <f t="shared" si="294"/>
        <v>1125</v>
      </c>
      <c r="AB158" s="620">
        <f t="shared" si="294"/>
        <v>1125</v>
      </c>
      <c r="AC158" s="620">
        <f t="shared" si="294"/>
        <v>1125</v>
      </c>
      <c r="AD158" s="620">
        <f t="shared" si="294"/>
        <v>1125</v>
      </c>
      <c r="AE158" s="620">
        <f t="shared" si="294"/>
        <v>1125</v>
      </c>
      <c r="AF158" s="620">
        <f t="shared" si="294"/>
        <v>1125</v>
      </c>
      <c r="AG158" s="620">
        <f t="shared" si="294"/>
        <v>1125</v>
      </c>
      <c r="AH158" s="620">
        <f t="shared" si="294"/>
        <v>1125</v>
      </c>
      <c r="AI158" s="621">
        <f t="shared" si="288"/>
        <v>1125</v>
      </c>
      <c r="AJ158" s="621">
        <f t="shared" si="287"/>
        <v>1125</v>
      </c>
      <c r="AK158" s="621">
        <f t="shared" si="287"/>
        <v>1125</v>
      </c>
      <c r="AL158" s="621">
        <f t="shared" si="287"/>
        <v>1125</v>
      </c>
      <c r="AM158" s="621">
        <f t="shared" si="287"/>
        <v>1125</v>
      </c>
      <c r="AN158" s="621">
        <f t="shared" si="287"/>
        <v>1125</v>
      </c>
      <c r="AO158" s="621">
        <f t="shared" si="287"/>
        <v>1125</v>
      </c>
      <c r="AP158" s="621">
        <f t="shared" si="287"/>
        <v>1125</v>
      </c>
      <c r="AQ158" s="621">
        <f t="shared" si="287"/>
        <v>1125</v>
      </c>
      <c r="AR158" s="621">
        <f t="shared" si="287"/>
        <v>1125</v>
      </c>
      <c r="AS158" s="621">
        <f t="shared" si="287"/>
        <v>1125</v>
      </c>
      <c r="AT158" s="621">
        <f t="shared" si="287"/>
        <v>1125</v>
      </c>
      <c r="AU158" s="622">
        <f t="shared" si="285"/>
        <v>1125</v>
      </c>
      <c r="AV158" s="622">
        <f t="shared" si="296"/>
        <v>1125</v>
      </c>
      <c r="AW158" s="622">
        <f t="shared" si="296"/>
        <v>1125</v>
      </c>
      <c r="AX158" s="622">
        <f t="shared" si="296"/>
        <v>1125</v>
      </c>
      <c r="AY158" s="622">
        <f t="shared" si="296"/>
        <v>1125</v>
      </c>
      <c r="AZ158" s="622">
        <f t="shared" si="296"/>
        <v>1125</v>
      </c>
      <c r="BA158" s="622">
        <f t="shared" si="296"/>
        <v>1125</v>
      </c>
      <c r="BB158" s="622">
        <f t="shared" si="296"/>
        <v>1125</v>
      </c>
      <c r="BC158" s="622">
        <f t="shared" si="296"/>
        <v>1125</v>
      </c>
      <c r="BD158" s="622">
        <f t="shared" si="296"/>
        <v>1125</v>
      </c>
      <c r="BE158" s="622">
        <f t="shared" si="296"/>
        <v>1125</v>
      </c>
      <c r="BF158" s="622">
        <f t="shared" si="296"/>
        <v>1125</v>
      </c>
      <c r="BG158" s="623">
        <f t="shared" si="195"/>
        <v>1125</v>
      </c>
      <c r="BH158" s="623">
        <f t="shared" si="196"/>
        <v>1125</v>
      </c>
      <c r="BI158" s="623">
        <f t="shared" si="197"/>
        <v>1125</v>
      </c>
      <c r="BJ158" s="623">
        <f t="shared" si="198"/>
        <v>1125</v>
      </c>
      <c r="BK158" s="623">
        <f t="shared" si="199"/>
        <v>1125</v>
      </c>
      <c r="BL158" s="623">
        <f t="shared" si="200"/>
        <v>1125</v>
      </c>
      <c r="BM158" s="623">
        <f t="shared" si="201"/>
        <v>1125</v>
      </c>
      <c r="BN158" s="623">
        <f t="shared" si="202"/>
        <v>1125</v>
      </c>
      <c r="BO158" s="623">
        <f t="shared" si="203"/>
        <v>1125</v>
      </c>
      <c r="BP158" s="623">
        <f t="shared" si="204"/>
        <v>1125</v>
      </c>
      <c r="BQ158" s="623">
        <f t="shared" si="205"/>
        <v>1125</v>
      </c>
      <c r="BR158" s="623">
        <f t="shared" si="206"/>
        <v>1125</v>
      </c>
      <c r="BS158" s="1281">
        <f t="shared" si="207"/>
        <v>1125</v>
      </c>
      <c r="BT158" s="1281">
        <f t="shared" si="208"/>
        <v>1125</v>
      </c>
      <c r="BU158" s="1281">
        <f t="shared" si="209"/>
        <v>1125</v>
      </c>
      <c r="BV158" s="1281">
        <f t="shared" si="210"/>
        <v>1125</v>
      </c>
      <c r="BW158" s="1281">
        <f t="shared" si="211"/>
        <v>1125</v>
      </c>
      <c r="BX158" s="1281">
        <f t="shared" si="212"/>
        <v>1125</v>
      </c>
      <c r="BY158" s="1281">
        <f t="shared" si="213"/>
        <v>1125</v>
      </c>
      <c r="BZ158" s="1281">
        <f t="shared" si="214"/>
        <v>1125</v>
      </c>
      <c r="CA158" s="1281">
        <f t="shared" si="215"/>
        <v>1125</v>
      </c>
      <c r="CB158" s="1281">
        <f t="shared" si="216"/>
        <v>1125</v>
      </c>
      <c r="CC158" s="1281">
        <f t="shared" si="217"/>
        <v>1125</v>
      </c>
      <c r="CD158" s="1281">
        <f t="shared" si="218"/>
        <v>1125</v>
      </c>
      <c r="CE158" s="623">
        <f t="shared" si="219"/>
        <v>1125</v>
      </c>
      <c r="CF158" s="623">
        <f t="shared" si="220"/>
        <v>1125</v>
      </c>
      <c r="CG158" s="623">
        <f t="shared" si="221"/>
        <v>1125</v>
      </c>
      <c r="CH158" s="623">
        <f t="shared" si="222"/>
        <v>1125</v>
      </c>
      <c r="CI158" s="623">
        <f t="shared" si="223"/>
        <v>1125</v>
      </c>
      <c r="CJ158" s="623">
        <f t="shared" si="224"/>
        <v>1125</v>
      </c>
      <c r="CK158" s="623">
        <f t="shared" si="225"/>
        <v>1125</v>
      </c>
      <c r="CL158" s="623">
        <f t="shared" si="226"/>
        <v>1125</v>
      </c>
      <c r="CM158" s="623">
        <f t="shared" si="227"/>
        <v>1125</v>
      </c>
      <c r="CN158" s="623">
        <f t="shared" si="228"/>
        <v>1125</v>
      </c>
      <c r="CO158" s="623">
        <f t="shared" si="229"/>
        <v>1125</v>
      </c>
      <c r="CP158" s="623">
        <f t="shared" si="230"/>
        <v>1125</v>
      </c>
      <c r="CQ158" s="1281">
        <f t="shared" si="231"/>
        <v>1125</v>
      </c>
      <c r="CR158" s="1281">
        <f t="shared" si="232"/>
        <v>1125</v>
      </c>
      <c r="CS158" s="1281">
        <f t="shared" si="233"/>
        <v>1125</v>
      </c>
      <c r="CT158" s="1281">
        <f t="shared" si="234"/>
        <v>1125</v>
      </c>
      <c r="CU158" s="1281">
        <f t="shared" si="235"/>
        <v>1125</v>
      </c>
      <c r="CV158" s="1281">
        <f t="shared" si="236"/>
        <v>1125</v>
      </c>
      <c r="CW158" s="1281">
        <f t="shared" si="237"/>
        <v>1125</v>
      </c>
      <c r="CX158" s="1281">
        <f t="shared" si="238"/>
        <v>1125</v>
      </c>
      <c r="CY158" s="1281">
        <f t="shared" si="239"/>
        <v>1125</v>
      </c>
      <c r="CZ158" s="1281">
        <f t="shared" si="240"/>
        <v>1125</v>
      </c>
      <c r="DA158" s="1281">
        <f t="shared" si="241"/>
        <v>1125</v>
      </c>
      <c r="DB158" s="1281">
        <f t="shared" si="242"/>
        <v>1125</v>
      </c>
      <c r="DC158" s="623">
        <f t="shared" si="243"/>
        <v>1125</v>
      </c>
      <c r="DD158" s="623">
        <f t="shared" si="244"/>
        <v>1125</v>
      </c>
      <c r="DE158" s="623">
        <f t="shared" si="245"/>
        <v>1125</v>
      </c>
      <c r="DF158" s="623">
        <f t="shared" si="246"/>
        <v>1125</v>
      </c>
      <c r="DG158" s="623">
        <f t="shared" si="247"/>
        <v>1125</v>
      </c>
      <c r="DH158" s="623">
        <f t="shared" si="248"/>
        <v>1125</v>
      </c>
      <c r="DI158" s="623">
        <f t="shared" si="249"/>
        <v>1125</v>
      </c>
      <c r="DJ158" s="623">
        <f t="shared" si="250"/>
        <v>1125</v>
      </c>
      <c r="DK158" s="623">
        <f t="shared" si="251"/>
        <v>1125</v>
      </c>
      <c r="DL158" s="623">
        <f t="shared" si="252"/>
        <v>1125</v>
      </c>
      <c r="DM158" s="623">
        <f t="shared" si="253"/>
        <v>1125</v>
      </c>
      <c r="DN158" s="623">
        <f t="shared" si="254"/>
        <v>1125</v>
      </c>
      <c r="DO158" s="1281">
        <f t="shared" si="255"/>
        <v>1125</v>
      </c>
      <c r="DP158" s="1281">
        <f t="shared" si="256"/>
        <v>1125</v>
      </c>
      <c r="DQ158" s="1281">
        <f t="shared" si="257"/>
        <v>1125</v>
      </c>
      <c r="DR158" s="1281">
        <f t="shared" si="258"/>
        <v>1125</v>
      </c>
      <c r="DS158" s="1281">
        <f t="shared" si="259"/>
        <v>1125</v>
      </c>
      <c r="DT158" s="1281">
        <f t="shared" si="260"/>
        <v>1125</v>
      </c>
      <c r="DU158" s="1281">
        <f t="shared" si="261"/>
        <v>1125</v>
      </c>
      <c r="DV158" s="1281">
        <f t="shared" si="262"/>
        <v>1125</v>
      </c>
      <c r="DW158" s="1281">
        <f t="shared" si="263"/>
        <v>1125</v>
      </c>
      <c r="DX158" s="1281">
        <f t="shared" si="264"/>
        <v>1125</v>
      </c>
      <c r="DY158" s="1281">
        <f t="shared" si="265"/>
        <v>1125</v>
      </c>
      <c r="DZ158" s="1281">
        <f t="shared" si="266"/>
        <v>1125</v>
      </c>
      <c r="EA158" s="623">
        <f t="shared" si="267"/>
        <v>1125</v>
      </c>
      <c r="EB158" s="623">
        <f t="shared" si="268"/>
        <v>1125</v>
      </c>
      <c r="EC158" s="623">
        <f t="shared" si="269"/>
        <v>1125</v>
      </c>
      <c r="ED158" s="623">
        <f t="shared" si="270"/>
        <v>1125</v>
      </c>
      <c r="EE158" s="623">
        <f t="shared" si="271"/>
        <v>1125</v>
      </c>
      <c r="EF158" s="623">
        <f t="shared" si="272"/>
        <v>1125</v>
      </c>
      <c r="EG158" s="623">
        <f t="shared" si="273"/>
        <v>1125</v>
      </c>
      <c r="EH158" s="623">
        <f t="shared" si="274"/>
        <v>1125</v>
      </c>
      <c r="EI158" s="623">
        <f t="shared" si="275"/>
        <v>1125</v>
      </c>
      <c r="EJ158" s="623">
        <f t="shared" si="276"/>
        <v>1125</v>
      </c>
      <c r="EK158" s="623">
        <f t="shared" si="277"/>
        <v>1125</v>
      </c>
      <c r="EL158" s="623">
        <f t="shared" si="278"/>
        <v>1125</v>
      </c>
    </row>
    <row r="159" spans="1:142">
      <c r="A159" s="7" t="str">
        <f>IF('Rent Roll_RedIQ 1'!B152&gt;0,'Rent Roll_RedIQ 1'!B152,"")</f>
        <v>115</v>
      </c>
      <c r="B159" s="7" t="str">
        <f>IF('Rent Roll_RedIQ 1'!C152&gt;0,'Rent Roll_RedIQ 1'!C152,"")</f>
        <v>A1</v>
      </c>
      <c r="C159" s="614">
        <f>IF('Rent Roll_RedIQ 1'!K152&gt;0,'Rent Roll_RedIQ 1'!K152,0)</f>
        <v>1200</v>
      </c>
      <c r="D159" s="615">
        <f>IF('Rent Roll_RedIQ 1'!J152&gt;0,'Rent Roll_RedIQ 1'!J152,"")</f>
        <v>1200</v>
      </c>
      <c r="E159" s="624">
        <f t="shared" si="187"/>
        <v>0</v>
      </c>
      <c r="F159" s="194"/>
      <c r="G159" s="194"/>
      <c r="H159" s="616">
        <f t="shared" si="289"/>
        <v>1200</v>
      </c>
      <c r="I159" s="1200">
        <f>IF('Rent Roll_RedIQ 1'!S152&gt;0,'Rent Roll_RedIQ 1'!S152,Purchase_Date-1)</f>
        <v>45688</v>
      </c>
      <c r="J159" s="617">
        <f t="shared" si="290"/>
        <v>1200</v>
      </c>
      <c r="K159" s="1205">
        <f t="shared" si="291"/>
        <v>46053</v>
      </c>
      <c r="L159" s="618">
        <f t="shared" si="290"/>
        <v>1200</v>
      </c>
      <c r="M159" s="1208">
        <f t="shared" si="292"/>
        <v>46418</v>
      </c>
      <c r="N159" s="614">
        <f t="shared" si="188"/>
        <v>1200</v>
      </c>
      <c r="O159" s="614">
        <f t="shared" si="189"/>
        <v>1200</v>
      </c>
      <c r="P159" s="614">
        <f t="shared" si="190"/>
        <v>1200</v>
      </c>
      <c r="Q159" s="614">
        <f t="shared" si="191"/>
        <v>1200</v>
      </c>
      <c r="R159" s="614">
        <f t="shared" si="192"/>
        <v>1200</v>
      </c>
      <c r="S159" s="614">
        <f t="shared" si="193"/>
        <v>1200</v>
      </c>
      <c r="T159" s="614">
        <f t="shared" si="194"/>
        <v>1200</v>
      </c>
      <c r="U159" s="619"/>
      <c r="V159" s="614"/>
      <c r="W159" s="620">
        <f t="shared" si="294"/>
        <v>1200</v>
      </c>
      <c r="X159" s="620">
        <f t="shared" si="294"/>
        <v>1200</v>
      </c>
      <c r="Y159" s="620">
        <f t="shared" si="294"/>
        <v>1200</v>
      </c>
      <c r="Z159" s="620">
        <f t="shared" si="294"/>
        <v>1200</v>
      </c>
      <c r="AA159" s="620">
        <f t="shared" si="294"/>
        <v>1200</v>
      </c>
      <c r="AB159" s="620">
        <f t="shared" si="294"/>
        <v>1200</v>
      </c>
      <c r="AC159" s="620">
        <f t="shared" si="294"/>
        <v>1200</v>
      </c>
      <c r="AD159" s="620">
        <f t="shared" si="294"/>
        <v>1200</v>
      </c>
      <c r="AE159" s="620">
        <f t="shared" si="294"/>
        <v>1200</v>
      </c>
      <c r="AF159" s="620">
        <f t="shared" si="294"/>
        <v>1200</v>
      </c>
      <c r="AG159" s="620">
        <f t="shared" si="294"/>
        <v>1200</v>
      </c>
      <c r="AH159" s="620">
        <f t="shared" si="294"/>
        <v>1200</v>
      </c>
      <c r="AI159" s="621">
        <f t="shared" si="288"/>
        <v>1200</v>
      </c>
      <c r="AJ159" s="621">
        <f t="shared" si="287"/>
        <v>1200</v>
      </c>
      <c r="AK159" s="621">
        <f t="shared" si="287"/>
        <v>1200</v>
      </c>
      <c r="AL159" s="621">
        <f t="shared" si="287"/>
        <v>1200</v>
      </c>
      <c r="AM159" s="621">
        <f t="shared" si="287"/>
        <v>1200</v>
      </c>
      <c r="AN159" s="621">
        <f t="shared" si="287"/>
        <v>1200</v>
      </c>
      <c r="AO159" s="621">
        <f t="shared" si="287"/>
        <v>1200</v>
      </c>
      <c r="AP159" s="621">
        <f t="shared" si="287"/>
        <v>1200</v>
      </c>
      <c r="AQ159" s="621">
        <f t="shared" si="287"/>
        <v>1200</v>
      </c>
      <c r="AR159" s="621">
        <f t="shared" si="287"/>
        <v>1200</v>
      </c>
      <c r="AS159" s="621">
        <f t="shared" ref="AJ159:AT182" si="297">IF($K159&gt;=AS$11,$H159,$J159)</f>
        <v>1200</v>
      </c>
      <c r="AT159" s="621">
        <f t="shared" si="297"/>
        <v>1200</v>
      </c>
      <c r="AU159" s="622">
        <f t="shared" si="285"/>
        <v>1200</v>
      </c>
      <c r="AV159" s="622">
        <f t="shared" si="296"/>
        <v>1200</v>
      </c>
      <c r="AW159" s="622">
        <f t="shared" si="296"/>
        <v>1200</v>
      </c>
      <c r="AX159" s="622">
        <f t="shared" si="296"/>
        <v>1200</v>
      </c>
      <c r="AY159" s="622">
        <f t="shared" si="296"/>
        <v>1200</v>
      </c>
      <c r="AZ159" s="622">
        <f t="shared" si="296"/>
        <v>1200</v>
      </c>
      <c r="BA159" s="622">
        <f t="shared" si="296"/>
        <v>1200</v>
      </c>
      <c r="BB159" s="622">
        <f t="shared" si="296"/>
        <v>1200</v>
      </c>
      <c r="BC159" s="622">
        <f t="shared" si="296"/>
        <v>1200</v>
      </c>
      <c r="BD159" s="622">
        <f t="shared" si="296"/>
        <v>1200</v>
      </c>
      <c r="BE159" s="622">
        <f t="shared" si="296"/>
        <v>1200</v>
      </c>
      <c r="BF159" s="622">
        <f t="shared" si="296"/>
        <v>1200</v>
      </c>
      <c r="BG159" s="623">
        <f t="shared" si="195"/>
        <v>1200</v>
      </c>
      <c r="BH159" s="623">
        <f t="shared" si="196"/>
        <v>1200</v>
      </c>
      <c r="BI159" s="623">
        <f t="shared" si="197"/>
        <v>1200</v>
      </c>
      <c r="BJ159" s="623">
        <f t="shared" si="198"/>
        <v>1200</v>
      </c>
      <c r="BK159" s="623">
        <f t="shared" si="199"/>
        <v>1200</v>
      </c>
      <c r="BL159" s="623">
        <f t="shared" si="200"/>
        <v>1200</v>
      </c>
      <c r="BM159" s="623">
        <f t="shared" si="201"/>
        <v>1200</v>
      </c>
      <c r="BN159" s="623">
        <f t="shared" si="202"/>
        <v>1200</v>
      </c>
      <c r="BO159" s="623">
        <f t="shared" si="203"/>
        <v>1200</v>
      </c>
      <c r="BP159" s="623">
        <f t="shared" si="204"/>
        <v>1200</v>
      </c>
      <c r="BQ159" s="623">
        <f t="shared" si="205"/>
        <v>1200</v>
      </c>
      <c r="BR159" s="623">
        <f t="shared" si="206"/>
        <v>1200</v>
      </c>
      <c r="BS159" s="1281">
        <f t="shared" si="207"/>
        <v>1200</v>
      </c>
      <c r="BT159" s="1281">
        <f t="shared" si="208"/>
        <v>1200</v>
      </c>
      <c r="BU159" s="1281">
        <f t="shared" si="209"/>
        <v>1200</v>
      </c>
      <c r="BV159" s="1281">
        <f t="shared" si="210"/>
        <v>1200</v>
      </c>
      <c r="BW159" s="1281">
        <f t="shared" si="211"/>
        <v>1200</v>
      </c>
      <c r="BX159" s="1281">
        <f t="shared" si="212"/>
        <v>1200</v>
      </c>
      <c r="BY159" s="1281">
        <f t="shared" si="213"/>
        <v>1200</v>
      </c>
      <c r="BZ159" s="1281">
        <f t="shared" si="214"/>
        <v>1200</v>
      </c>
      <c r="CA159" s="1281">
        <f t="shared" si="215"/>
        <v>1200</v>
      </c>
      <c r="CB159" s="1281">
        <f t="shared" si="216"/>
        <v>1200</v>
      </c>
      <c r="CC159" s="1281">
        <f t="shared" si="217"/>
        <v>1200</v>
      </c>
      <c r="CD159" s="1281">
        <f t="shared" si="218"/>
        <v>1200</v>
      </c>
      <c r="CE159" s="623">
        <f t="shared" si="219"/>
        <v>1200</v>
      </c>
      <c r="CF159" s="623">
        <f t="shared" si="220"/>
        <v>1200</v>
      </c>
      <c r="CG159" s="623">
        <f t="shared" si="221"/>
        <v>1200</v>
      </c>
      <c r="CH159" s="623">
        <f t="shared" si="222"/>
        <v>1200</v>
      </c>
      <c r="CI159" s="623">
        <f t="shared" si="223"/>
        <v>1200</v>
      </c>
      <c r="CJ159" s="623">
        <f t="shared" si="224"/>
        <v>1200</v>
      </c>
      <c r="CK159" s="623">
        <f t="shared" si="225"/>
        <v>1200</v>
      </c>
      <c r="CL159" s="623">
        <f t="shared" si="226"/>
        <v>1200</v>
      </c>
      <c r="CM159" s="623">
        <f t="shared" si="227"/>
        <v>1200</v>
      </c>
      <c r="CN159" s="623">
        <f t="shared" si="228"/>
        <v>1200</v>
      </c>
      <c r="CO159" s="623">
        <f t="shared" si="229"/>
        <v>1200</v>
      </c>
      <c r="CP159" s="623">
        <f t="shared" si="230"/>
        <v>1200</v>
      </c>
      <c r="CQ159" s="1281">
        <f t="shared" si="231"/>
        <v>1200</v>
      </c>
      <c r="CR159" s="1281">
        <f t="shared" si="232"/>
        <v>1200</v>
      </c>
      <c r="CS159" s="1281">
        <f t="shared" si="233"/>
        <v>1200</v>
      </c>
      <c r="CT159" s="1281">
        <f t="shared" si="234"/>
        <v>1200</v>
      </c>
      <c r="CU159" s="1281">
        <f t="shared" si="235"/>
        <v>1200</v>
      </c>
      <c r="CV159" s="1281">
        <f t="shared" si="236"/>
        <v>1200</v>
      </c>
      <c r="CW159" s="1281">
        <f t="shared" si="237"/>
        <v>1200</v>
      </c>
      <c r="CX159" s="1281">
        <f t="shared" si="238"/>
        <v>1200</v>
      </c>
      <c r="CY159" s="1281">
        <f t="shared" si="239"/>
        <v>1200</v>
      </c>
      <c r="CZ159" s="1281">
        <f t="shared" si="240"/>
        <v>1200</v>
      </c>
      <c r="DA159" s="1281">
        <f t="shared" si="241"/>
        <v>1200</v>
      </c>
      <c r="DB159" s="1281">
        <f t="shared" si="242"/>
        <v>1200</v>
      </c>
      <c r="DC159" s="623">
        <f t="shared" si="243"/>
        <v>1200</v>
      </c>
      <c r="DD159" s="623">
        <f t="shared" si="244"/>
        <v>1200</v>
      </c>
      <c r="DE159" s="623">
        <f t="shared" si="245"/>
        <v>1200</v>
      </c>
      <c r="DF159" s="623">
        <f t="shared" si="246"/>
        <v>1200</v>
      </c>
      <c r="DG159" s="623">
        <f t="shared" si="247"/>
        <v>1200</v>
      </c>
      <c r="DH159" s="623">
        <f t="shared" si="248"/>
        <v>1200</v>
      </c>
      <c r="DI159" s="623">
        <f t="shared" si="249"/>
        <v>1200</v>
      </c>
      <c r="DJ159" s="623">
        <f t="shared" si="250"/>
        <v>1200</v>
      </c>
      <c r="DK159" s="623">
        <f t="shared" si="251"/>
        <v>1200</v>
      </c>
      <c r="DL159" s="623">
        <f t="shared" si="252"/>
        <v>1200</v>
      </c>
      <c r="DM159" s="623">
        <f t="shared" si="253"/>
        <v>1200</v>
      </c>
      <c r="DN159" s="623">
        <f t="shared" si="254"/>
        <v>1200</v>
      </c>
      <c r="DO159" s="1281">
        <f t="shared" si="255"/>
        <v>1200</v>
      </c>
      <c r="DP159" s="1281">
        <f t="shared" si="256"/>
        <v>1200</v>
      </c>
      <c r="DQ159" s="1281">
        <f t="shared" si="257"/>
        <v>1200</v>
      </c>
      <c r="DR159" s="1281">
        <f t="shared" si="258"/>
        <v>1200</v>
      </c>
      <c r="DS159" s="1281">
        <f t="shared" si="259"/>
        <v>1200</v>
      </c>
      <c r="DT159" s="1281">
        <f t="shared" si="260"/>
        <v>1200</v>
      </c>
      <c r="DU159" s="1281">
        <f t="shared" si="261"/>
        <v>1200</v>
      </c>
      <c r="DV159" s="1281">
        <f t="shared" si="262"/>
        <v>1200</v>
      </c>
      <c r="DW159" s="1281">
        <f t="shared" si="263"/>
        <v>1200</v>
      </c>
      <c r="DX159" s="1281">
        <f t="shared" si="264"/>
        <v>1200</v>
      </c>
      <c r="DY159" s="1281">
        <f t="shared" si="265"/>
        <v>1200</v>
      </c>
      <c r="DZ159" s="1281">
        <f t="shared" si="266"/>
        <v>1200</v>
      </c>
      <c r="EA159" s="623">
        <f t="shared" si="267"/>
        <v>1200</v>
      </c>
      <c r="EB159" s="623">
        <f t="shared" si="268"/>
        <v>1200</v>
      </c>
      <c r="EC159" s="623">
        <f t="shared" si="269"/>
        <v>1200</v>
      </c>
      <c r="ED159" s="623">
        <f t="shared" si="270"/>
        <v>1200</v>
      </c>
      <c r="EE159" s="623">
        <f t="shared" si="271"/>
        <v>1200</v>
      </c>
      <c r="EF159" s="623">
        <f t="shared" si="272"/>
        <v>1200</v>
      </c>
      <c r="EG159" s="623">
        <f t="shared" si="273"/>
        <v>1200</v>
      </c>
      <c r="EH159" s="623">
        <f t="shared" si="274"/>
        <v>1200</v>
      </c>
      <c r="EI159" s="623">
        <f t="shared" si="275"/>
        <v>1200</v>
      </c>
      <c r="EJ159" s="623">
        <f t="shared" si="276"/>
        <v>1200</v>
      </c>
      <c r="EK159" s="623">
        <f t="shared" si="277"/>
        <v>1200</v>
      </c>
      <c r="EL159" s="623">
        <f t="shared" si="278"/>
        <v>1200</v>
      </c>
    </row>
    <row r="160" spans="1:142">
      <c r="A160" s="7" t="str">
        <f>IF('Rent Roll_RedIQ 1'!B153&gt;0,'Rent Roll_RedIQ 1'!B153,"")</f>
        <v>122</v>
      </c>
      <c r="B160" s="7" t="str">
        <f>IF('Rent Roll_RedIQ 1'!C153&gt;0,'Rent Roll_RedIQ 1'!C153,"")</f>
        <v>A1</v>
      </c>
      <c r="C160" s="614">
        <f>IF('Rent Roll_RedIQ 1'!K153&gt;0,'Rent Roll_RedIQ 1'!K153,0)</f>
        <v>1050</v>
      </c>
      <c r="D160" s="615">
        <f>IF('Rent Roll_RedIQ 1'!J153&gt;0,'Rent Roll_RedIQ 1'!J153,"")</f>
        <v>1200</v>
      </c>
      <c r="E160" s="624">
        <f t="shared" si="187"/>
        <v>0.14285714285714279</v>
      </c>
      <c r="F160" s="194"/>
      <c r="G160" s="194"/>
      <c r="H160" s="616">
        <f t="shared" si="289"/>
        <v>1050</v>
      </c>
      <c r="I160" s="1200">
        <f>IF('Rent Roll_RedIQ 1'!S153&gt;0,'Rent Roll_RedIQ 1'!S153,Purchase_Date-1)</f>
        <v>45688</v>
      </c>
      <c r="J160" s="617">
        <f t="shared" si="290"/>
        <v>1050</v>
      </c>
      <c r="K160" s="1205">
        <f t="shared" si="291"/>
        <v>46053</v>
      </c>
      <c r="L160" s="618">
        <f t="shared" si="290"/>
        <v>1050</v>
      </c>
      <c r="M160" s="1208">
        <f t="shared" si="292"/>
        <v>46418</v>
      </c>
      <c r="N160" s="614">
        <f t="shared" si="188"/>
        <v>1050</v>
      </c>
      <c r="O160" s="614">
        <f t="shared" si="189"/>
        <v>1050</v>
      </c>
      <c r="P160" s="614">
        <f t="shared" si="190"/>
        <v>1050</v>
      </c>
      <c r="Q160" s="614">
        <f t="shared" si="191"/>
        <v>1050</v>
      </c>
      <c r="R160" s="614">
        <f t="shared" si="192"/>
        <v>1050</v>
      </c>
      <c r="S160" s="614">
        <f t="shared" si="193"/>
        <v>1050</v>
      </c>
      <c r="T160" s="614">
        <f t="shared" si="194"/>
        <v>1050</v>
      </c>
      <c r="U160" s="619"/>
      <c r="V160" s="614"/>
      <c r="W160" s="620">
        <f t="shared" si="294"/>
        <v>1050</v>
      </c>
      <c r="X160" s="620">
        <f t="shared" si="294"/>
        <v>1050</v>
      </c>
      <c r="Y160" s="620">
        <f t="shared" si="294"/>
        <v>1050</v>
      </c>
      <c r="Z160" s="620">
        <f t="shared" si="294"/>
        <v>1050</v>
      </c>
      <c r="AA160" s="620">
        <f t="shared" si="294"/>
        <v>1050</v>
      </c>
      <c r="AB160" s="620">
        <f t="shared" si="294"/>
        <v>1050</v>
      </c>
      <c r="AC160" s="620">
        <f t="shared" si="294"/>
        <v>1050</v>
      </c>
      <c r="AD160" s="620">
        <f t="shared" si="294"/>
        <v>1050</v>
      </c>
      <c r="AE160" s="620">
        <f t="shared" si="294"/>
        <v>1050</v>
      </c>
      <c r="AF160" s="620">
        <f t="shared" si="294"/>
        <v>1050</v>
      </c>
      <c r="AG160" s="620">
        <f t="shared" si="294"/>
        <v>1050</v>
      </c>
      <c r="AH160" s="620">
        <f t="shared" si="294"/>
        <v>1050</v>
      </c>
      <c r="AI160" s="621">
        <f t="shared" si="288"/>
        <v>1050</v>
      </c>
      <c r="AJ160" s="621">
        <f t="shared" si="297"/>
        <v>1050</v>
      </c>
      <c r="AK160" s="621">
        <f t="shared" si="297"/>
        <v>1050</v>
      </c>
      <c r="AL160" s="621">
        <f t="shared" si="297"/>
        <v>1050</v>
      </c>
      <c r="AM160" s="621">
        <f t="shared" si="297"/>
        <v>1050</v>
      </c>
      <c r="AN160" s="621">
        <f t="shared" si="297"/>
        <v>1050</v>
      </c>
      <c r="AO160" s="621">
        <f t="shared" si="297"/>
        <v>1050</v>
      </c>
      <c r="AP160" s="621">
        <f t="shared" si="297"/>
        <v>1050</v>
      </c>
      <c r="AQ160" s="621">
        <f t="shared" si="297"/>
        <v>1050</v>
      </c>
      <c r="AR160" s="621">
        <f t="shared" si="297"/>
        <v>1050</v>
      </c>
      <c r="AS160" s="621">
        <f t="shared" si="297"/>
        <v>1050</v>
      </c>
      <c r="AT160" s="621">
        <f t="shared" si="297"/>
        <v>1050</v>
      </c>
      <c r="AU160" s="622">
        <f t="shared" si="285"/>
        <v>1050</v>
      </c>
      <c r="AV160" s="622">
        <f t="shared" si="296"/>
        <v>1050</v>
      </c>
      <c r="AW160" s="622">
        <f t="shared" si="296"/>
        <v>1050</v>
      </c>
      <c r="AX160" s="622">
        <f t="shared" si="296"/>
        <v>1050</v>
      </c>
      <c r="AY160" s="622">
        <f t="shared" si="296"/>
        <v>1050</v>
      </c>
      <c r="AZ160" s="622">
        <f t="shared" si="296"/>
        <v>1050</v>
      </c>
      <c r="BA160" s="622">
        <f t="shared" si="296"/>
        <v>1050</v>
      </c>
      <c r="BB160" s="622">
        <f t="shared" si="296"/>
        <v>1050</v>
      </c>
      <c r="BC160" s="622">
        <f t="shared" si="296"/>
        <v>1050</v>
      </c>
      <c r="BD160" s="622">
        <f t="shared" si="296"/>
        <v>1050</v>
      </c>
      <c r="BE160" s="622">
        <f t="shared" si="296"/>
        <v>1050</v>
      </c>
      <c r="BF160" s="622">
        <f t="shared" si="296"/>
        <v>1050</v>
      </c>
      <c r="BG160" s="623">
        <f t="shared" si="195"/>
        <v>1050</v>
      </c>
      <c r="BH160" s="623">
        <f t="shared" si="196"/>
        <v>1050</v>
      </c>
      <c r="BI160" s="623">
        <f t="shared" si="197"/>
        <v>1050</v>
      </c>
      <c r="BJ160" s="623">
        <f t="shared" si="198"/>
        <v>1050</v>
      </c>
      <c r="BK160" s="623">
        <f t="shared" si="199"/>
        <v>1050</v>
      </c>
      <c r="BL160" s="623">
        <f t="shared" si="200"/>
        <v>1050</v>
      </c>
      <c r="BM160" s="623">
        <f t="shared" si="201"/>
        <v>1050</v>
      </c>
      <c r="BN160" s="623">
        <f t="shared" si="202"/>
        <v>1050</v>
      </c>
      <c r="BO160" s="623">
        <f t="shared" si="203"/>
        <v>1050</v>
      </c>
      <c r="BP160" s="623">
        <f t="shared" si="204"/>
        <v>1050</v>
      </c>
      <c r="BQ160" s="623">
        <f t="shared" si="205"/>
        <v>1050</v>
      </c>
      <c r="BR160" s="623">
        <f t="shared" si="206"/>
        <v>1050</v>
      </c>
      <c r="BS160" s="1281">
        <f t="shared" si="207"/>
        <v>1050</v>
      </c>
      <c r="BT160" s="1281">
        <f t="shared" si="208"/>
        <v>1050</v>
      </c>
      <c r="BU160" s="1281">
        <f t="shared" si="209"/>
        <v>1050</v>
      </c>
      <c r="BV160" s="1281">
        <f t="shared" si="210"/>
        <v>1050</v>
      </c>
      <c r="BW160" s="1281">
        <f t="shared" si="211"/>
        <v>1050</v>
      </c>
      <c r="BX160" s="1281">
        <f t="shared" si="212"/>
        <v>1050</v>
      </c>
      <c r="BY160" s="1281">
        <f t="shared" si="213"/>
        <v>1050</v>
      </c>
      <c r="BZ160" s="1281">
        <f t="shared" si="214"/>
        <v>1050</v>
      </c>
      <c r="CA160" s="1281">
        <f t="shared" si="215"/>
        <v>1050</v>
      </c>
      <c r="CB160" s="1281">
        <f t="shared" si="216"/>
        <v>1050</v>
      </c>
      <c r="CC160" s="1281">
        <f t="shared" si="217"/>
        <v>1050</v>
      </c>
      <c r="CD160" s="1281">
        <f t="shared" si="218"/>
        <v>1050</v>
      </c>
      <c r="CE160" s="623">
        <f t="shared" si="219"/>
        <v>1050</v>
      </c>
      <c r="CF160" s="623">
        <f t="shared" si="220"/>
        <v>1050</v>
      </c>
      <c r="CG160" s="623">
        <f t="shared" si="221"/>
        <v>1050</v>
      </c>
      <c r="CH160" s="623">
        <f t="shared" si="222"/>
        <v>1050</v>
      </c>
      <c r="CI160" s="623">
        <f t="shared" si="223"/>
        <v>1050</v>
      </c>
      <c r="CJ160" s="623">
        <f t="shared" si="224"/>
        <v>1050</v>
      </c>
      <c r="CK160" s="623">
        <f t="shared" si="225"/>
        <v>1050</v>
      </c>
      <c r="CL160" s="623">
        <f t="shared" si="226"/>
        <v>1050</v>
      </c>
      <c r="CM160" s="623">
        <f t="shared" si="227"/>
        <v>1050</v>
      </c>
      <c r="CN160" s="623">
        <f t="shared" si="228"/>
        <v>1050</v>
      </c>
      <c r="CO160" s="623">
        <f t="shared" si="229"/>
        <v>1050</v>
      </c>
      <c r="CP160" s="623">
        <f t="shared" si="230"/>
        <v>1050</v>
      </c>
      <c r="CQ160" s="1281">
        <f t="shared" si="231"/>
        <v>1050</v>
      </c>
      <c r="CR160" s="1281">
        <f t="shared" si="232"/>
        <v>1050</v>
      </c>
      <c r="CS160" s="1281">
        <f t="shared" si="233"/>
        <v>1050</v>
      </c>
      <c r="CT160" s="1281">
        <f t="shared" si="234"/>
        <v>1050</v>
      </c>
      <c r="CU160" s="1281">
        <f t="shared" si="235"/>
        <v>1050</v>
      </c>
      <c r="CV160" s="1281">
        <f t="shared" si="236"/>
        <v>1050</v>
      </c>
      <c r="CW160" s="1281">
        <f t="shared" si="237"/>
        <v>1050</v>
      </c>
      <c r="CX160" s="1281">
        <f t="shared" si="238"/>
        <v>1050</v>
      </c>
      <c r="CY160" s="1281">
        <f t="shared" si="239"/>
        <v>1050</v>
      </c>
      <c r="CZ160" s="1281">
        <f t="shared" si="240"/>
        <v>1050</v>
      </c>
      <c r="DA160" s="1281">
        <f t="shared" si="241"/>
        <v>1050</v>
      </c>
      <c r="DB160" s="1281">
        <f t="shared" si="242"/>
        <v>1050</v>
      </c>
      <c r="DC160" s="623">
        <f t="shared" si="243"/>
        <v>1050</v>
      </c>
      <c r="DD160" s="623">
        <f t="shared" si="244"/>
        <v>1050</v>
      </c>
      <c r="DE160" s="623">
        <f t="shared" si="245"/>
        <v>1050</v>
      </c>
      <c r="DF160" s="623">
        <f t="shared" si="246"/>
        <v>1050</v>
      </c>
      <c r="DG160" s="623">
        <f t="shared" si="247"/>
        <v>1050</v>
      </c>
      <c r="DH160" s="623">
        <f t="shared" si="248"/>
        <v>1050</v>
      </c>
      <c r="DI160" s="623">
        <f t="shared" si="249"/>
        <v>1050</v>
      </c>
      <c r="DJ160" s="623">
        <f t="shared" si="250"/>
        <v>1050</v>
      </c>
      <c r="DK160" s="623">
        <f t="shared" si="251"/>
        <v>1050</v>
      </c>
      <c r="DL160" s="623">
        <f t="shared" si="252"/>
        <v>1050</v>
      </c>
      <c r="DM160" s="623">
        <f t="shared" si="253"/>
        <v>1050</v>
      </c>
      <c r="DN160" s="623">
        <f t="shared" si="254"/>
        <v>1050</v>
      </c>
      <c r="DO160" s="1281">
        <f t="shared" si="255"/>
        <v>1050</v>
      </c>
      <c r="DP160" s="1281">
        <f t="shared" si="256"/>
        <v>1050</v>
      </c>
      <c r="DQ160" s="1281">
        <f t="shared" si="257"/>
        <v>1050</v>
      </c>
      <c r="DR160" s="1281">
        <f t="shared" si="258"/>
        <v>1050</v>
      </c>
      <c r="DS160" s="1281">
        <f t="shared" si="259"/>
        <v>1050</v>
      </c>
      <c r="DT160" s="1281">
        <f t="shared" si="260"/>
        <v>1050</v>
      </c>
      <c r="DU160" s="1281">
        <f t="shared" si="261"/>
        <v>1050</v>
      </c>
      <c r="DV160" s="1281">
        <f t="shared" si="262"/>
        <v>1050</v>
      </c>
      <c r="DW160" s="1281">
        <f t="shared" si="263"/>
        <v>1050</v>
      </c>
      <c r="DX160" s="1281">
        <f t="shared" si="264"/>
        <v>1050</v>
      </c>
      <c r="DY160" s="1281">
        <f t="shared" si="265"/>
        <v>1050</v>
      </c>
      <c r="DZ160" s="1281">
        <f t="shared" si="266"/>
        <v>1050</v>
      </c>
      <c r="EA160" s="623">
        <f t="shared" si="267"/>
        <v>1050</v>
      </c>
      <c r="EB160" s="623">
        <f t="shared" si="268"/>
        <v>1050</v>
      </c>
      <c r="EC160" s="623">
        <f t="shared" si="269"/>
        <v>1050</v>
      </c>
      <c r="ED160" s="623">
        <f t="shared" si="270"/>
        <v>1050</v>
      </c>
      <c r="EE160" s="623">
        <f t="shared" si="271"/>
        <v>1050</v>
      </c>
      <c r="EF160" s="623">
        <f t="shared" si="272"/>
        <v>1050</v>
      </c>
      <c r="EG160" s="623">
        <f t="shared" si="273"/>
        <v>1050</v>
      </c>
      <c r="EH160" s="623">
        <f t="shared" si="274"/>
        <v>1050</v>
      </c>
      <c r="EI160" s="623">
        <f t="shared" si="275"/>
        <v>1050</v>
      </c>
      <c r="EJ160" s="623">
        <f t="shared" si="276"/>
        <v>1050</v>
      </c>
      <c r="EK160" s="623">
        <f t="shared" si="277"/>
        <v>1050</v>
      </c>
      <c r="EL160" s="623">
        <f t="shared" si="278"/>
        <v>1050</v>
      </c>
    </row>
    <row r="161" spans="1:142">
      <c r="A161" s="7" t="str">
        <f>IF('Rent Roll_RedIQ 1'!B154&gt;0,'Rent Roll_RedIQ 1'!B154,"")</f>
        <v>336</v>
      </c>
      <c r="B161" s="7" t="str">
        <f>IF('Rent Roll_RedIQ 1'!C154&gt;0,'Rent Roll_RedIQ 1'!C154,"")</f>
        <v>B2</v>
      </c>
      <c r="C161" s="614">
        <f>IF('Rent Roll_RedIQ 1'!K154&gt;0,'Rent Roll_RedIQ 1'!K154,0)</f>
        <v>1450</v>
      </c>
      <c r="D161" s="615">
        <f>IF('Rent Roll_RedIQ 1'!J154&gt;0,'Rent Roll_RedIQ 1'!J154,"")</f>
        <v>1500</v>
      </c>
      <c r="E161" s="624">
        <f t="shared" si="187"/>
        <v>3.4482758620689724E-2</v>
      </c>
      <c r="F161" s="194"/>
      <c r="G161" s="194"/>
      <c r="H161" s="616">
        <f t="shared" si="289"/>
        <v>1450</v>
      </c>
      <c r="I161" s="1200">
        <f>IF('Rent Roll_RedIQ 1'!S154&gt;0,'Rent Roll_RedIQ 1'!S154,Purchase_Date-1)</f>
        <v>45688</v>
      </c>
      <c r="J161" s="617">
        <f t="shared" si="290"/>
        <v>1450</v>
      </c>
      <c r="K161" s="1205">
        <f t="shared" si="291"/>
        <v>46053</v>
      </c>
      <c r="L161" s="618">
        <f t="shared" si="290"/>
        <v>1450</v>
      </c>
      <c r="M161" s="1208">
        <f t="shared" si="292"/>
        <v>46418</v>
      </c>
      <c r="N161" s="614">
        <f t="shared" si="188"/>
        <v>1450</v>
      </c>
      <c r="O161" s="614">
        <f t="shared" si="189"/>
        <v>1450</v>
      </c>
      <c r="P161" s="614">
        <f t="shared" si="190"/>
        <v>1450</v>
      </c>
      <c r="Q161" s="614">
        <f t="shared" si="191"/>
        <v>1450</v>
      </c>
      <c r="R161" s="614">
        <f t="shared" si="192"/>
        <v>1450</v>
      </c>
      <c r="S161" s="614">
        <f t="shared" si="193"/>
        <v>1450</v>
      </c>
      <c r="T161" s="614">
        <f t="shared" si="194"/>
        <v>1450</v>
      </c>
      <c r="U161" s="619"/>
      <c r="V161" s="614"/>
      <c r="W161" s="620">
        <f t="shared" si="294"/>
        <v>1450</v>
      </c>
      <c r="X161" s="620">
        <f t="shared" si="294"/>
        <v>1450</v>
      </c>
      <c r="Y161" s="620">
        <f t="shared" si="294"/>
        <v>1450</v>
      </c>
      <c r="Z161" s="620">
        <f t="shared" si="294"/>
        <v>1450</v>
      </c>
      <c r="AA161" s="620">
        <f t="shared" si="294"/>
        <v>1450</v>
      </c>
      <c r="AB161" s="620">
        <f t="shared" si="294"/>
        <v>1450</v>
      </c>
      <c r="AC161" s="620">
        <f t="shared" si="294"/>
        <v>1450</v>
      </c>
      <c r="AD161" s="620">
        <f t="shared" si="294"/>
        <v>1450</v>
      </c>
      <c r="AE161" s="620">
        <f t="shared" si="294"/>
        <v>1450</v>
      </c>
      <c r="AF161" s="620">
        <f t="shared" si="294"/>
        <v>1450</v>
      </c>
      <c r="AG161" s="620">
        <f t="shared" si="294"/>
        <v>1450</v>
      </c>
      <c r="AH161" s="620">
        <f t="shared" si="294"/>
        <v>1450</v>
      </c>
      <c r="AI161" s="621">
        <f t="shared" si="288"/>
        <v>1450</v>
      </c>
      <c r="AJ161" s="621">
        <f t="shared" si="297"/>
        <v>1450</v>
      </c>
      <c r="AK161" s="621">
        <f t="shared" si="297"/>
        <v>1450</v>
      </c>
      <c r="AL161" s="621">
        <f t="shared" si="297"/>
        <v>1450</v>
      </c>
      <c r="AM161" s="621">
        <f t="shared" si="297"/>
        <v>1450</v>
      </c>
      <c r="AN161" s="621">
        <f t="shared" si="297"/>
        <v>1450</v>
      </c>
      <c r="AO161" s="621">
        <f t="shared" si="297"/>
        <v>1450</v>
      </c>
      <c r="AP161" s="621">
        <f t="shared" si="297"/>
        <v>1450</v>
      </c>
      <c r="AQ161" s="621">
        <f t="shared" si="297"/>
        <v>1450</v>
      </c>
      <c r="AR161" s="621">
        <f t="shared" si="297"/>
        <v>1450</v>
      </c>
      <c r="AS161" s="621">
        <f t="shared" si="297"/>
        <v>1450</v>
      </c>
      <c r="AT161" s="621">
        <f t="shared" si="297"/>
        <v>1450</v>
      </c>
      <c r="AU161" s="622">
        <f t="shared" si="285"/>
        <v>1450</v>
      </c>
      <c r="AV161" s="622">
        <f t="shared" si="296"/>
        <v>1450</v>
      </c>
      <c r="AW161" s="622">
        <f t="shared" si="296"/>
        <v>1450</v>
      </c>
      <c r="AX161" s="622">
        <f t="shared" si="296"/>
        <v>1450</v>
      </c>
      <c r="AY161" s="622">
        <f t="shared" si="296"/>
        <v>1450</v>
      </c>
      <c r="AZ161" s="622">
        <f t="shared" si="296"/>
        <v>1450</v>
      </c>
      <c r="BA161" s="622">
        <f t="shared" si="296"/>
        <v>1450</v>
      </c>
      <c r="BB161" s="622">
        <f t="shared" si="296"/>
        <v>1450</v>
      </c>
      <c r="BC161" s="622">
        <f t="shared" si="296"/>
        <v>1450</v>
      </c>
      <c r="BD161" s="622">
        <f t="shared" si="296"/>
        <v>1450</v>
      </c>
      <c r="BE161" s="622">
        <f t="shared" si="296"/>
        <v>1450</v>
      </c>
      <c r="BF161" s="622">
        <f t="shared" si="296"/>
        <v>1450</v>
      </c>
      <c r="BG161" s="623">
        <f t="shared" si="195"/>
        <v>1450</v>
      </c>
      <c r="BH161" s="623">
        <f t="shared" si="196"/>
        <v>1450</v>
      </c>
      <c r="BI161" s="623">
        <f t="shared" si="197"/>
        <v>1450</v>
      </c>
      <c r="BJ161" s="623">
        <f t="shared" si="198"/>
        <v>1450</v>
      </c>
      <c r="BK161" s="623">
        <f t="shared" si="199"/>
        <v>1450</v>
      </c>
      <c r="BL161" s="623">
        <f t="shared" si="200"/>
        <v>1450</v>
      </c>
      <c r="BM161" s="623">
        <f t="shared" si="201"/>
        <v>1450</v>
      </c>
      <c r="BN161" s="623">
        <f t="shared" si="202"/>
        <v>1450</v>
      </c>
      <c r="BO161" s="623">
        <f t="shared" si="203"/>
        <v>1450</v>
      </c>
      <c r="BP161" s="623">
        <f t="shared" si="204"/>
        <v>1450</v>
      </c>
      <c r="BQ161" s="623">
        <f t="shared" si="205"/>
        <v>1450</v>
      </c>
      <c r="BR161" s="623">
        <f t="shared" si="206"/>
        <v>1450</v>
      </c>
      <c r="BS161" s="1281">
        <f t="shared" si="207"/>
        <v>1450</v>
      </c>
      <c r="BT161" s="1281">
        <f t="shared" si="208"/>
        <v>1450</v>
      </c>
      <c r="BU161" s="1281">
        <f t="shared" si="209"/>
        <v>1450</v>
      </c>
      <c r="BV161" s="1281">
        <f t="shared" si="210"/>
        <v>1450</v>
      </c>
      <c r="BW161" s="1281">
        <f t="shared" si="211"/>
        <v>1450</v>
      </c>
      <c r="BX161" s="1281">
        <f t="shared" si="212"/>
        <v>1450</v>
      </c>
      <c r="BY161" s="1281">
        <f t="shared" si="213"/>
        <v>1450</v>
      </c>
      <c r="BZ161" s="1281">
        <f t="shared" si="214"/>
        <v>1450</v>
      </c>
      <c r="CA161" s="1281">
        <f t="shared" si="215"/>
        <v>1450</v>
      </c>
      <c r="CB161" s="1281">
        <f t="shared" si="216"/>
        <v>1450</v>
      </c>
      <c r="CC161" s="1281">
        <f t="shared" si="217"/>
        <v>1450</v>
      </c>
      <c r="CD161" s="1281">
        <f t="shared" si="218"/>
        <v>1450</v>
      </c>
      <c r="CE161" s="623">
        <f t="shared" si="219"/>
        <v>1450</v>
      </c>
      <c r="CF161" s="623">
        <f t="shared" si="220"/>
        <v>1450</v>
      </c>
      <c r="CG161" s="623">
        <f t="shared" si="221"/>
        <v>1450</v>
      </c>
      <c r="CH161" s="623">
        <f t="shared" si="222"/>
        <v>1450</v>
      </c>
      <c r="CI161" s="623">
        <f t="shared" si="223"/>
        <v>1450</v>
      </c>
      <c r="CJ161" s="623">
        <f t="shared" si="224"/>
        <v>1450</v>
      </c>
      <c r="CK161" s="623">
        <f t="shared" si="225"/>
        <v>1450</v>
      </c>
      <c r="CL161" s="623">
        <f t="shared" si="226"/>
        <v>1450</v>
      </c>
      <c r="CM161" s="623">
        <f t="shared" si="227"/>
        <v>1450</v>
      </c>
      <c r="CN161" s="623">
        <f t="shared" si="228"/>
        <v>1450</v>
      </c>
      <c r="CO161" s="623">
        <f t="shared" si="229"/>
        <v>1450</v>
      </c>
      <c r="CP161" s="623">
        <f t="shared" si="230"/>
        <v>1450</v>
      </c>
      <c r="CQ161" s="1281">
        <f t="shared" si="231"/>
        <v>1450</v>
      </c>
      <c r="CR161" s="1281">
        <f t="shared" si="232"/>
        <v>1450</v>
      </c>
      <c r="CS161" s="1281">
        <f t="shared" si="233"/>
        <v>1450</v>
      </c>
      <c r="CT161" s="1281">
        <f t="shared" si="234"/>
        <v>1450</v>
      </c>
      <c r="CU161" s="1281">
        <f t="shared" si="235"/>
        <v>1450</v>
      </c>
      <c r="CV161" s="1281">
        <f t="shared" si="236"/>
        <v>1450</v>
      </c>
      <c r="CW161" s="1281">
        <f t="shared" si="237"/>
        <v>1450</v>
      </c>
      <c r="CX161" s="1281">
        <f t="shared" si="238"/>
        <v>1450</v>
      </c>
      <c r="CY161" s="1281">
        <f t="shared" si="239"/>
        <v>1450</v>
      </c>
      <c r="CZ161" s="1281">
        <f t="shared" si="240"/>
        <v>1450</v>
      </c>
      <c r="DA161" s="1281">
        <f t="shared" si="241"/>
        <v>1450</v>
      </c>
      <c r="DB161" s="1281">
        <f t="shared" si="242"/>
        <v>1450</v>
      </c>
      <c r="DC161" s="623">
        <f t="shared" si="243"/>
        <v>1450</v>
      </c>
      <c r="DD161" s="623">
        <f t="shared" si="244"/>
        <v>1450</v>
      </c>
      <c r="DE161" s="623">
        <f t="shared" si="245"/>
        <v>1450</v>
      </c>
      <c r="DF161" s="623">
        <f t="shared" si="246"/>
        <v>1450</v>
      </c>
      <c r="DG161" s="623">
        <f t="shared" si="247"/>
        <v>1450</v>
      </c>
      <c r="DH161" s="623">
        <f t="shared" si="248"/>
        <v>1450</v>
      </c>
      <c r="DI161" s="623">
        <f t="shared" si="249"/>
        <v>1450</v>
      </c>
      <c r="DJ161" s="623">
        <f t="shared" si="250"/>
        <v>1450</v>
      </c>
      <c r="DK161" s="623">
        <f t="shared" si="251"/>
        <v>1450</v>
      </c>
      <c r="DL161" s="623">
        <f t="shared" si="252"/>
        <v>1450</v>
      </c>
      <c r="DM161" s="623">
        <f t="shared" si="253"/>
        <v>1450</v>
      </c>
      <c r="DN161" s="623">
        <f t="shared" si="254"/>
        <v>1450</v>
      </c>
      <c r="DO161" s="1281">
        <f t="shared" si="255"/>
        <v>1450</v>
      </c>
      <c r="DP161" s="1281">
        <f t="shared" si="256"/>
        <v>1450</v>
      </c>
      <c r="DQ161" s="1281">
        <f t="shared" si="257"/>
        <v>1450</v>
      </c>
      <c r="DR161" s="1281">
        <f t="shared" si="258"/>
        <v>1450</v>
      </c>
      <c r="DS161" s="1281">
        <f t="shared" si="259"/>
        <v>1450</v>
      </c>
      <c r="DT161" s="1281">
        <f t="shared" si="260"/>
        <v>1450</v>
      </c>
      <c r="DU161" s="1281">
        <f t="shared" si="261"/>
        <v>1450</v>
      </c>
      <c r="DV161" s="1281">
        <f t="shared" si="262"/>
        <v>1450</v>
      </c>
      <c r="DW161" s="1281">
        <f t="shared" si="263"/>
        <v>1450</v>
      </c>
      <c r="DX161" s="1281">
        <f t="shared" si="264"/>
        <v>1450</v>
      </c>
      <c r="DY161" s="1281">
        <f t="shared" si="265"/>
        <v>1450</v>
      </c>
      <c r="DZ161" s="1281">
        <f t="shared" si="266"/>
        <v>1450</v>
      </c>
      <c r="EA161" s="623">
        <f t="shared" si="267"/>
        <v>1450</v>
      </c>
      <c r="EB161" s="623">
        <f t="shared" si="268"/>
        <v>1450</v>
      </c>
      <c r="EC161" s="623">
        <f t="shared" si="269"/>
        <v>1450</v>
      </c>
      <c r="ED161" s="623">
        <f t="shared" si="270"/>
        <v>1450</v>
      </c>
      <c r="EE161" s="623">
        <f t="shared" si="271"/>
        <v>1450</v>
      </c>
      <c r="EF161" s="623">
        <f t="shared" si="272"/>
        <v>1450</v>
      </c>
      <c r="EG161" s="623">
        <f t="shared" si="273"/>
        <v>1450</v>
      </c>
      <c r="EH161" s="623">
        <f t="shared" si="274"/>
        <v>1450</v>
      </c>
      <c r="EI161" s="623">
        <f t="shared" si="275"/>
        <v>1450</v>
      </c>
      <c r="EJ161" s="623">
        <f t="shared" si="276"/>
        <v>1450</v>
      </c>
      <c r="EK161" s="623">
        <f t="shared" si="277"/>
        <v>1450</v>
      </c>
      <c r="EL161" s="623">
        <f t="shared" si="278"/>
        <v>1450</v>
      </c>
    </row>
    <row r="162" spans="1:142">
      <c r="A162" s="7" t="str">
        <f>IF('Rent Roll_RedIQ 1'!B155&gt;0,'Rent Roll_RedIQ 1'!B155,"")</f>
        <v>412</v>
      </c>
      <c r="B162" s="7" t="str">
        <f>IF('Rent Roll_RedIQ 1'!C155&gt;0,'Rent Roll_RedIQ 1'!C155,"")</f>
        <v>B1</v>
      </c>
      <c r="C162" s="614">
        <f>IF('Rent Roll_RedIQ 1'!K155&gt;0,'Rent Roll_RedIQ 1'!K155,0)</f>
        <v>1275</v>
      </c>
      <c r="D162" s="615">
        <f>IF('Rent Roll_RedIQ 1'!J155&gt;0,'Rent Roll_RedIQ 1'!J155,"")</f>
        <v>1400</v>
      </c>
      <c r="E162" s="624">
        <f t="shared" si="187"/>
        <v>9.8039215686274606E-2</v>
      </c>
      <c r="F162" s="194"/>
      <c r="G162" s="194"/>
      <c r="H162" s="616">
        <f t="shared" si="289"/>
        <v>1275</v>
      </c>
      <c r="I162" s="1200">
        <f>IF('Rent Roll_RedIQ 1'!S155&gt;0,'Rent Roll_RedIQ 1'!S155,Purchase_Date-1)</f>
        <v>45688</v>
      </c>
      <c r="J162" s="617">
        <f t="shared" si="290"/>
        <v>1275</v>
      </c>
      <c r="K162" s="1205">
        <f t="shared" si="291"/>
        <v>46053</v>
      </c>
      <c r="L162" s="618">
        <f t="shared" si="290"/>
        <v>1275</v>
      </c>
      <c r="M162" s="1208">
        <f t="shared" si="292"/>
        <v>46418</v>
      </c>
      <c r="N162" s="614">
        <f t="shared" si="188"/>
        <v>1275</v>
      </c>
      <c r="O162" s="614">
        <f t="shared" si="189"/>
        <v>1275</v>
      </c>
      <c r="P162" s="614">
        <f t="shared" si="190"/>
        <v>1275</v>
      </c>
      <c r="Q162" s="614">
        <f t="shared" si="191"/>
        <v>1275</v>
      </c>
      <c r="R162" s="614">
        <f t="shared" si="192"/>
        <v>1275</v>
      </c>
      <c r="S162" s="614">
        <f t="shared" si="193"/>
        <v>1275</v>
      </c>
      <c r="T162" s="614">
        <f t="shared" si="194"/>
        <v>1275</v>
      </c>
      <c r="U162" s="619"/>
      <c r="V162" s="614"/>
      <c r="W162" s="620">
        <f t="shared" si="294"/>
        <v>1275</v>
      </c>
      <c r="X162" s="620">
        <f t="shared" si="294"/>
        <v>1275</v>
      </c>
      <c r="Y162" s="620">
        <f t="shared" si="294"/>
        <v>1275</v>
      </c>
      <c r="Z162" s="620">
        <f t="shared" si="294"/>
        <v>1275</v>
      </c>
      <c r="AA162" s="620">
        <f t="shared" si="294"/>
        <v>1275</v>
      </c>
      <c r="AB162" s="620">
        <f t="shared" si="294"/>
        <v>1275</v>
      </c>
      <c r="AC162" s="620">
        <f t="shared" si="294"/>
        <v>1275</v>
      </c>
      <c r="AD162" s="620">
        <f t="shared" si="294"/>
        <v>1275</v>
      </c>
      <c r="AE162" s="620">
        <f t="shared" si="294"/>
        <v>1275</v>
      </c>
      <c r="AF162" s="620">
        <f t="shared" si="294"/>
        <v>1275</v>
      </c>
      <c r="AG162" s="620">
        <f t="shared" si="294"/>
        <v>1275</v>
      </c>
      <c r="AH162" s="620">
        <f t="shared" si="294"/>
        <v>1275</v>
      </c>
      <c r="AI162" s="621">
        <f t="shared" si="288"/>
        <v>1275</v>
      </c>
      <c r="AJ162" s="621">
        <f t="shared" si="297"/>
        <v>1275</v>
      </c>
      <c r="AK162" s="621">
        <f t="shared" si="297"/>
        <v>1275</v>
      </c>
      <c r="AL162" s="621">
        <f t="shared" si="297"/>
        <v>1275</v>
      </c>
      <c r="AM162" s="621">
        <f t="shared" si="297"/>
        <v>1275</v>
      </c>
      <c r="AN162" s="621">
        <f t="shared" si="297"/>
        <v>1275</v>
      </c>
      <c r="AO162" s="621">
        <f t="shared" si="297"/>
        <v>1275</v>
      </c>
      <c r="AP162" s="621">
        <f t="shared" si="297"/>
        <v>1275</v>
      </c>
      <c r="AQ162" s="621">
        <f t="shared" si="297"/>
        <v>1275</v>
      </c>
      <c r="AR162" s="621">
        <f t="shared" si="297"/>
        <v>1275</v>
      </c>
      <c r="AS162" s="621">
        <f t="shared" si="297"/>
        <v>1275</v>
      </c>
      <c r="AT162" s="621">
        <f t="shared" si="297"/>
        <v>1275</v>
      </c>
      <c r="AU162" s="622">
        <f t="shared" si="285"/>
        <v>1275</v>
      </c>
      <c r="AV162" s="622">
        <f t="shared" si="296"/>
        <v>1275</v>
      </c>
      <c r="AW162" s="622">
        <f t="shared" si="296"/>
        <v>1275</v>
      </c>
      <c r="AX162" s="622">
        <f t="shared" si="296"/>
        <v>1275</v>
      </c>
      <c r="AY162" s="622">
        <f t="shared" si="296"/>
        <v>1275</v>
      </c>
      <c r="AZ162" s="622">
        <f t="shared" si="296"/>
        <v>1275</v>
      </c>
      <c r="BA162" s="622">
        <f t="shared" si="296"/>
        <v>1275</v>
      </c>
      <c r="BB162" s="622">
        <f t="shared" si="296"/>
        <v>1275</v>
      </c>
      <c r="BC162" s="622">
        <f t="shared" si="296"/>
        <v>1275</v>
      </c>
      <c r="BD162" s="622">
        <f t="shared" si="296"/>
        <v>1275</v>
      </c>
      <c r="BE162" s="622">
        <f t="shared" si="296"/>
        <v>1275</v>
      </c>
      <c r="BF162" s="622">
        <f t="shared" si="296"/>
        <v>1275</v>
      </c>
      <c r="BG162" s="623">
        <f t="shared" si="195"/>
        <v>1275</v>
      </c>
      <c r="BH162" s="623">
        <f t="shared" si="196"/>
        <v>1275</v>
      </c>
      <c r="BI162" s="623">
        <f t="shared" si="197"/>
        <v>1275</v>
      </c>
      <c r="BJ162" s="623">
        <f t="shared" si="198"/>
        <v>1275</v>
      </c>
      <c r="BK162" s="623">
        <f t="shared" si="199"/>
        <v>1275</v>
      </c>
      <c r="BL162" s="623">
        <f t="shared" si="200"/>
        <v>1275</v>
      </c>
      <c r="BM162" s="623">
        <f t="shared" si="201"/>
        <v>1275</v>
      </c>
      <c r="BN162" s="623">
        <f t="shared" si="202"/>
        <v>1275</v>
      </c>
      <c r="BO162" s="623">
        <f t="shared" si="203"/>
        <v>1275</v>
      </c>
      <c r="BP162" s="623">
        <f t="shared" si="204"/>
        <v>1275</v>
      </c>
      <c r="BQ162" s="623">
        <f t="shared" si="205"/>
        <v>1275</v>
      </c>
      <c r="BR162" s="623">
        <f t="shared" si="206"/>
        <v>1275</v>
      </c>
      <c r="BS162" s="1281">
        <f t="shared" si="207"/>
        <v>1275</v>
      </c>
      <c r="BT162" s="1281">
        <f t="shared" si="208"/>
        <v>1275</v>
      </c>
      <c r="BU162" s="1281">
        <f t="shared" si="209"/>
        <v>1275</v>
      </c>
      <c r="BV162" s="1281">
        <f t="shared" si="210"/>
        <v>1275</v>
      </c>
      <c r="BW162" s="1281">
        <f t="shared" si="211"/>
        <v>1275</v>
      </c>
      <c r="BX162" s="1281">
        <f t="shared" si="212"/>
        <v>1275</v>
      </c>
      <c r="BY162" s="1281">
        <f t="shared" si="213"/>
        <v>1275</v>
      </c>
      <c r="BZ162" s="1281">
        <f t="shared" si="214"/>
        <v>1275</v>
      </c>
      <c r="CA162" s="1281">
        <f t="shared" si="215"/>
        <v>1275</v>
      </c>
      <c r="CB162" s="1281">
        <f t="shared" si="216"/>
        <v>1275</v>
      </c>
      <c r="CC162" s="1281">
        <f t="shared" si="217"/>
        <v>1275</v>
      </c>
      <c r="CD162" s="1281">
        <f t="shared" si="218"/>
        <v>1275</v>
      </c>
      <c r="CE162" s="623">
        <f t="shared" si="219"/>
        <v>1275</v>
      </c>
      <c r="CF162" s="623">
        <f t="shared" si="220"/>
        <v>1275</v>
      </c>
      <c r="CG162" s="623">
        <f t="shared" si="221"/>
        <v>1275</v>
      </c>
      <c r="CH162" s="623">
        <f t="shared" si="222"/>
        <v>1275</v>
      </c>
      <c r="CI162" s="623">
        <f t="shared" si="223"/>
        <v>1275</v>
      </c>
      <c r="CJ162" s="623">
        <f t="shared" si="224"/>
        <v>1275</v>
      </c>
      <c r="CK162" s="623">
        <f t="shared" si="225"/>
        <v>1275</v>
      </c>
      <c r="CL162" s="623">
        <f t="shared" si="226"/>
        <v>1275</v>
      </c>
      <c r="CM162" s="623">
        <f t="shared" si="227"/>
        <v>1275</v>
      </c>
      <c r="CN162" s="623">
        <f t="shared" si="228"/>
        <v>1275</v>
      </c>
      <c r="CO162" s="623">
        <f t="shared" si="229"/>
        <v>1275</v>
      </c>
      <c r="CP162" s="623">
        <f t="shared" si="230"/>
        <v>1275</v>
      </c>
      <c r="CQ162" s="1281">
        <f t="shared" si="231"/>
        <v>1275</v>
      </c>
      <c r="CR162" s="1281">
        <f t="shared" si="232"/>
        <v>1275</v>
      </c>
      <c r="CS162" s="1281">
        <f t="shared" si="233"/>
        <v>1275</v>
      </c>
      <c r="CT162" s="1281">
        <f t="shared" si="234"/>
        <v>1275</v>
      </c>
      <c r="CU162" s="1281">
        <f t="shared" si="235"/>
        <v>1275</v>
      </c>
      <c r="CV162" s="1281">
        <f t="shared" si="236"/>
        <v>1275</v>
      </c>
      <c r="CW162" s="1281">
        <f t="shared" si="237"/>
        <v>1275</v>
      </c>
      <c r="CX162" s="1281">
        <f t="shared" si="238"/>
        <v>1275</v>
      </c>
      <c r="CY162" s="1281">
        <f t="shared" si="239"/>
        <v>1275</v>
      </c>
      <c r="CZ162" s="1281">
        <f t="shared" si="240"/>
        <v>1275</v>
      </c>
      <c r="DA162" s="1281">
        <f t="shared" si="241"/>
        <v>1275</v>
      </c>
      <c r="DB162" s="1281">
        <f t="shared" si="242"/>
        <v>1275</v>
      </c>
      <c r="DC162" s="623">
        <f t="shared" si="243"/>
        <v>1275</v>
      </c>
      <c r="DD162" s="623">
        <f t="shared" si="244"/>
        <v>1275</v>
      </c>
      <c r="DE162" s="623">
        <f t="shared" si="245"/>
        <v>1275</v>
      </c>
      <c r="DF162" s="623">
        <f t="shared" si="246"/>
        <v>1275</v>
      </c>
      <c r="DG162" s="623">
        <f t="shared" si="247"/>
        <v>1275</v>
      </c>
      <c r="DH162" s="623">
        <f t="shared" si="248"/>
        <v>1275</v>
      </c>
      <c r="DI162" s="623">
        <f t="shared" si="249"/>
        <v>1275</v>
      </c>
      <c r="DJ162" s="623">
        <f t="shared" si="250"/>
        <v>1275</v>
      </c>
      <c r="DK162" s="623">
        <f t="shared" si="251"/>
        <v>1275</v>
      </c>
      <c r="DL162" s="623">
        <f t="shared" si="252"/>
        <v>1275</v>
      </c>
      <c r="DM162" s="623">
        <f t="shared" si="253"/>
        <v>1275</v>
      </c>
      <c r="DN162" s="623">
        <f t="shared" si="254"/>
        <v>1275</v>
      </c>
      <c r="DO162" s="1281">
        <f t="shared" si="255"/>
        <v>1275</v>
      </c>
      <c r="DP162" s="1281">
        <f t="shared" si="256"/>
        <v>1275</v>
      </c>
      <c r="DQ162" s="1281">
        <f t="shared" si="257"/>
        <v>1275</v>
      </c>
      <c r="DR162" s="1281">
        <f t="shared" si="258"/>
        <v>1275</v>
      </c>
      <c r="DS162" s="1281">
        <f t="shared" si="259"/>
        <v>1275</v>
      </c>
      <c r="DT162" s="1281">
        <f t="shared" si="260"/>
        <v>1275</v>
      </c>
      <c r="DU162" s="1281">
        <f t="shared" si="261"/>
        <v>1275</v>
      </c>
      <c r="DV162" s="1281">
        <f t="shared" si="262"/>
        <v>1275</v>
      </c>
      <c r="DW162" s="1281">
        <f t="shared" si="263"/>
        <v>1275</v>
      </c>
      <c r="DX162" s="1281">
        <f t="shared" si="264"/>
        <v>1275</v>
      </c>
      <c r="DY162" s="1281">
        <f t="shared" si="265"/>
        <v>1275</v>
      </c>
      <c r="DZ162" s="1281">
        <f t="shared" si="266"/>
        <v>1275</v>
      </c>
      <c r="EA162" s="623">
        <f t="shared" si="267"/>
        <v>1275</v>
      </c>
      <c r="EB162" s="623">
        <f t="shared" si="268"/>
        <v>1275</v>
      </c>
      <c r="EC162" s="623">
        <f t="shared" si="269"/>
        <v>1275</v>
      </c>
      <c r="ED162" s="623">
        <f t="shared" si="270"/>
        <v>1275</v>
      </c>
      <c r="EE162" s="623">
        <f t="shared" si="271"/>
        <v>1275</v>
      </c>
      <c r="EF162" s="623">
        <f t="shared" si="272"/>
        <v>1275</v>
      </c>
      <c r="EG162" s="623">
        <f t="shared" si="273"/>
        <v>1275</v>
      </c>
      <c r="EH162" s="623">
        <f t="shared" si="274"/>
        <v>1275</v>
      </c>
      <c r="EI162" s="623">
        <f t="shared" si="275"/>
        <v>1275</v>
      </c>
      <c r="EJ162" s="623">
        <f t="shared" si="276"/>
        <v>1275</v>
      </c>
      <c r="EK162" s="623">
        <f t="shared" si="277"/>
        <v>1275</v>
      </c>
      <c r="EL162" s="623">
        <f t="shared" si="278"/>
        <v>1275</v>
      </c>
    </row>
    <row r="163" spans="1:142">
      <c r="A163" s="7" t="str">
        <f>IF('Rent Roll_RedIQ 1'!B156&gt;0,'Rent Roll_RedIQ 1'!B156,"")</f>
        <v>413</v>
      </c>
      <c r="B163" s="7" t="str">
        <f>IF('Rent Roll_RedIQ 1'!C156&gt;0,'Rent Roll_RedIQ 1'!C156,"")</f>
        <v>C1</v>
      </c>
      <c r="C163" s="614">
        <f>IF('Rent Roll_RedIQ 1'!K156&gt;0,'Rent Roll_RedIQ 1'!K156,0)</f>
        <v>1800</v>
      </c>
      <c r="D163" s="615">
        <f>IF('Rent Roll_RedIQ 1'!J156&gt;0,'Rent Roll_RedIQ 1'!J156,"")</f>
        <v>1800</v>
      </c>
      <c r="E163" s="624">
        <f t="shared" si="187"/>
        <v>0</v>
      </c>
      <c r="F163" s="194"/>
      <c r="G163" s="194"/>
      <c r="H163" s="616">
        <f t="shared" si="289"/>
        <v>1800</v>
      </c>
      <c r="I163" s="1200">
        <f>IF('Rent Roll_RedIQ 1'!S156&gt;0,'Rent Roll_RedIQ 1'!S156,Purchase_Date-1)</f>
        <v>45688</v>
      </c>
      <c r="J163" s="617">
        <f t="shared" si="290"/>
        <v>1800</v>
      </c>
      <c r="K163" s="1205">
        <f t="shared" si="291"/>
        <v>46053</v>
      </c>
      <c r="L163" s="618">
        <f t="shared" si="290"/>
        <v>1800</v>
      </c>
      <c r="M163" s="1208">
        <f t="shared" si="292"/>
        <v>46418</v>
      </c>
      <c r="N163" s="614">
        <f t="shared" si="188"/>
        <v>1800</v>
      </c>
      <c r="O163" s="614">
        <f t="shared" si="189"/>
        <v>1800</v>
      </c>
      <c r="P163" s="614">
        <f t="shared" si="190"/>
        <v>1800</v>
      </c>
      <c r="Q163" s="614">
        <f t="shared" si="191"/>
        <v>1800</v>
      </c>
      <c r="R163" s="614">
        <f t="shared" si="192"/>
        <v>1800</v>
      </c>
      <c r="S163" s="614">
        <f t="shared" si="193"/>
        <v>1800</v>
      </c>
      <c r="T163" s="614">
        <f t="shared" si="194"/>
        <v>1800</v>
      </c>
      <c r="U163" s="619"/>
      <c r="V163" s="614"/>
      <c r="W163" s="620">
        <f t="shared" si="294"/>
        <v>1800</v>
      </c>
      <c r="X163" s="620">
        <f t="shared" si="294"/>
        <v>1800</v>
      </c>
      <c r="Y163" s="620">
        <f t="shared" si="294"/>
        <v>1800</v>
      </c>
      <c r="Z163" s="620">
        <f t="shared" si="294"/>
        <v>1800</v>
      </c>
      <c r="AA163" s="620">
        <f t="shared" si="294"/>
        <v>1800</v>
      </c>
      <c r="AB163" s="620">
        <f t="shared" si="294"/>
        <v>1800</v>
      </c>
      <c r="AC163" s="620">
        <f t="shared" si="294"/>
        <v>1800</v>
      </c>
      <c r="AD163" s="620">
        <f t="shared" si="294"/>
        <v>1800</v>
      </c>
      <c r="AE163" s="620">
        <f t="shared" si="294"/>
        <v>1800</v>
      </c>
      <c r="AF163" s="620">
        <f t="shared" si="294"/>
        <v>1800</v>
      </c>
      <c r="AG163" s="620">
        <f t="shared" si="294"/>
        <v>1800</v>
      </c>
      <c r="AH163" s="620">
        <f t="shared" si="294"/>
        <v>1800</v>
      </c>
      <c r="AI163" s="621">
        <f t="shared" si="288"/>
        <v>1800</v>
      </c>
      <c r="AJ163" s="621">
        <f t="shared" si="297"/>
        <v>1800</v>
      </c>
      <c r="AK163" s="621">
        <f t="shared" si="297"/>
        <v>1800</v>
      </c>
      <c r="AL163" s="621">
        <f t="shared" si="297"/>
        <v>1800</v>
      </c>
      <c r="AM163" s="621">
        <f t="shared" si="297"/>
        <v>1800</v>
      </c>
      <c r="AN163" s="621">
        <f t="shared" si="297"/>
        <v>1800</v>
      </c>
      <c r="AO163" s="621">
        <f t="shared" si="297"/>
        <v>1800</v>
      </c>
      <c r="AP163" s="621">
        <f t="shared" si="297"/>
        <v>1800</v>
      </c>
      <c r="AQ163" s="621">
        <f t="shared" si="297"/>
        <v>1800</v>
      </c>
      <c r="AR163" s="621">
        <f t="shared" si="297"/>
        <v>1800</v>
      </c>
      <c r="AS163" s="621">
        <f t="shared" si="297"/>
        <v>1800</v>
      </c>
      <c r="AT163" s="621">
        <f t="shared" si="297"/>
        <v>1800</v>
      </c>
      <c r="AU163" s="622">
        <f t="shared" si="285"/>
        <v>1800</v>
      </c>
      <c r="AV163" s="622">
        <f t="shared" si="296"/>
        <v>1800</v>
      </c>
      <c r="AW163" s="622">
        <f t="shared" si="296"/>
        <v>1800</v>
      </c>
      <c r="AX163" s="622">
        <f t="shared" si="296"/>
        <v>1800</v>
      </c>
      <c r="AY163" s="622">
        <f t="shared" si="296"/>
        <v>1800</v>
      </c>
      <c r="AZ163" s="622">
        <f t="shared" si="296"/>
        <v>1800</v>
      </c>
      <c r="BA163" s="622">
        <f t="shared" si="296"/>
        <v>1800</v>
      </c>
      <c r="BB163" s="622">
        <f t="shared" si="296"/>
        <v>1800</v>
      </c>
      <c r="BC163" s="622">
        <f t="shared" si="296"/>
        <v>1800</v>
      </c>
      <c r="BD163" s="622">
        <f t="shared" si="296"/>
        <v>1800</v>
      </c>
      <c r="BE163" s="622">
        <f t="shared" si="296"/>
        <v>1800</v>
      </c>
      <c r="BF163" s="622">
        <f t="shared" si="296"/>
        <v>1800</v>
      </c>
      <c r="BG163" s="623">
        <f t="shared" si="195"/>
        <v>1800</v>
      </c>
      <c r="BH163" s="623">
        <f t="shared" si="196"/>
        <v>1800</v>
      </c>
      <c r="BI163" s="623">
        <f t="shared" si="197"/>
        <v>1800</v>
      </c>
      <c r="BJ163" s="623">
        <f t="shared" si="198"/>
        <v>1800</v>
      </c>
      <c r="BK163" s="623">
        <f t="shared" si="199"/>
        <v>1800</v>
      </c>
      <c r="BL163" s="623">
        <f t="shared" si="200"/>
        <v>1800</v>
      </c>
      <c r="BM163" s="623">
        <f t="shared" si="201"/>
        <v>1800</v>
      </c>
      <c r="BN163" s="623">
        <f t="shared" si="202"/>
        <v>1800</v>
      </c>
      <c r="BO163" s="623">
        <f t="shared" si="203"/>
        <v>1800</v>
      </c>
      <c r="BP163" s="623">
        <f t="shared" si="204"/>
        <v>1800</v>
      </c>
      <c r="BQ163" s="623">
        <f t="shared" si="205"/>
        <v>1800</v>
      </c>
      <c r="BR163" s="623">
        <f t="shared" si="206"/>
        <v>1800</v>
      </c>
      <c r="BS163" s="1281">
        <f t="shared" si="207"/>
        <v>1800</v>
      </c>
      <c r="BT163" s="1281">
        <f t="shared" si="208"/>
        <v>1800</v>
      </c>
      <c r="BU163" s="1281">
        <f t="shared" si="209"/>
        <v>1800</v>
      </c>
      <c r="BV163" s="1281">
        <f t="shared" si="210"/>
        <v>1800</v>
      </c>
      <c r="BW163" s="1281">
        <f t="shared" si="211"/>
        <v>1800</v>
      </c>
      <c r="BX163" s="1281">
        <f t="shared" si="212"/>
        <v>1800</v>
      </c>
      <c r="BY163" s="1281">
        <f t="shared" si="213"/>
        <v>1800</v>
      </c>
      <c r="BZ163" s="1281">
        <f t="shared" si="214"/>
        <v>1800</v>
      </c>
      <c r="CA163" s="1281">
        <f t="shared" si="215"/>
        <v>1800</v>
      </c>
      <c r="CB163" s="1281">
        <f t="shared" si="216"/>
        <v>1800</v>
      </c>
      <c r="CC163" s="1281">
        <f t="shared" si="217"/>
        <v>1800</v>
      </c>
      <c r="CD163" s="1281">
        <f t="shared" si="218"/>
        <v>1800</v>
      </c>
      <c r="CE163" s="623">
        <f t="shared" si="219"/>
        <v>1800</v>
      </c>
      <c r="CF163" s="623">
        <f t="shared" si="220"/>
        <v>1800</v>
      </c>
      <c r="CG163" s="623">
        <f t="shared" si="221"/>
        <v>1800</v>
      </c>
      <c r="CH163" s="623">
        <f t="shared" si="222"/>
        <v>1800</v>
      </c>
      <c r="CI163" s="623">
        <f t="shared" si="223"/>
        <v>1800</v>
      </c>
      <c r="CJ163" s="623">
        <f t="shared" si="224"/>
        <v>1800</v>
      </c>
      <c r="CK163" s="623">
        <f t="shared" si="225"/>
        <v>1800</v>
      </c>
      <c r="CL163" s="623">
        <f t="shared" si="226"/>
        <v>1800</v>
      </c>
      <c r="CM163" s="623">
        <f t="shared" si="227"/>
        <v>1800</v>
      </c>
      <c r="CN163" s="623">
        <f t="shared" si="228"/>
        <v>1800</v>
      </c>
      <c r="CO163" s="623">
        <f t="shared" si="229"/>
        <v>1800</v>
      </c>
      <c r="CP163" s="623">
        <f t="shared" si="230"/>
        <v>1800</v>
      </c>
      <c r="CQ163" s="1281">
        <f t="shared" si="231"/>
        <v>1800</v>
      </c>
      <c r="CR163" s="1281">
        <f t="shared" si="232"/>
        <v>1800</v>
      </c>
      <c r="CS163" s="1281">
        <f t="shared" si="233"/>
        <v>1800</v>
      </c>
      <c r="CT163" s="1281">
        <f t="shared" si="234"/>
        <v>1800</v>
      </c>
      <c r="CU163" s="1281">
        <f t="shared" si="235"/>
        <v>1800</v>
      </c>
      <c r="CV163" s="1281">
        <f t="shared" si="236"/>
        <v>1800</v>
      </c>
      <c r="CW163" s="1281">
        <f t="shared" si="237"/>
        <v>1800</v>
      </c>
      <c r="CX163" s="1281">
        <f t="shared" si="238"/>
        <v>1800</v>
      </c>
      <c r="CY163" s="1281">
        <f t="shared" si="239"/>
        <v>1800</v>
      </c>
      <c r="CZ163" s="1281">
        <f t="shared" si="240"/>
        <v>1800</v>
      </c>
      <c r="DA163" s="1281">
        <f t="shared" si="241"/>
        <v>1800</v>
      </c>
      <c r="DB163" s="1281">
        <f t="shared" si="242"/>
        <v>1800</v>
      </c>
      <c r="DC163" s="623">
        <f t="shared" si="243"/>
        <v>1800</v>
      </c>
      <c r="DD163" s="623">
        <f t="shared" si="244"/>
        <v>1800</v>
      </c>
      <c r="DE163" s="623">
        <f t="shared" si="245"/>
        <v>1800</v>
      </c>
      <c r="DF163" s="623">
        <f t="shared" si="246"/>
        <v>1800</v>
      </c>
      <c r="DG163" s="623">
        <f t="shared" si="247"/>
        <v>1800</v>
      </c>
      <c r="DH163" s="623">
        <f t="shared" si="248"/>
        <v>1800</v>
      </c>
      <c r="DI163" s="623">
        <f t="shared" si="249"/>
        <v>1800</v>
      </c>
      <c r="DJ163" s="623">
        <f t="shared" si="250"/>
        <v>1800</v>
      </c>
      <c r="DK163" s="623">
        <f t="shared" si="251"/>
        <v>1800</v>
      </c>
      <c r="DL163" s="623">
        <f t="shared" si="252"/>
        <v>1800</v>
      </c>
      <c r="DM163" s="623">
        <f t="shared" si="253"/>
        <v>1800</v>
      </c>
      <c r="DN163" s="623">
        <f t="shared" si="254"/>
        <v>1800</v>
      </c>
      <c r="DO163" s="1281">
        <f t="shared" si="255"/>
        <v>1800</v>
      </c>
      <c r="DP163" s="1281">
        <f t="shared" si="256"/>
        <v>1800</v>
      </c>
      <c r="DQ163" s="1281">
        <f t="shared" si="257"/>
        <v>1800</v>
      </c>
      <c r="DR163" s="1281">
        <f t="shared" si="258"/>
        <v>1800</v>
      </c>
      <c r="DS163" s="1281">
        <f t="shared" si="259"/>
        <v>1800</v>
      </c>
      <c r="DT163" s="1281">
        <f t="shared" si="260"/>
        <v>1800</v>
      </c>
      <c r="DU163" s="1281">
        <f t="shared" si="261"/>
        <v>1800</v>
      </c>
      <c r="DV163" s="1281">
        <f t="shared" si="262"/>
        <v>1800</v>
      </c>
      <c r="DW163" s="1281">
        <f t="shared" si="263"/>
        <v>1800</v>
      </c>
      <c r="DX163" s="1281">
        <f t="shared" si="264"/>
        <v>1800</v>
      </c>
      <c r="DY163" s="1281">
        <f t="shared" si="265"/>
        <v>1800</v>
      </c>
      <c r="DZ163" s="1281">
        <f t="shared" si="266"/>
        <v>1800</v>
      </c>
      <c r="EA163" s="623">
        <f t="shared" si="267"/>
        <v>1800</v>
      </c>
      <c r="EB163" s="623">
        <f t="shared" si="268"/>
        <v>1800</v>
      </c>
      <c r="EC163" s="623">
        <f t="shared" si="269"/>
        <v>1800</v>
      </c>
      <c r="ED163" s="623">
        <f t="shared" si="270"/>
        <v>1800</v>
      </c>
      <c r="EE163" s="623">
        <f t="shared" si="271"/>
        <v>1800</v>
      </c>
      <c r="EF163" s="623">
        <f t="shared" si="272"/>
        <v>1800</v>
      </c>
      <c r="EG163" s="623">
        <f t="shared" si="273"/>
        <v>1800</v>
      </c>
      <c r="EH163" s="623">
        <f t="shared" si="274"/>
        <v>1800</v>
      </c>
      <c r="EI163" s="623">
        <f t="shared" si="275"/>
        <v>1800</v>
      </c>
      <c r="EJ163" s="623">
        <f t="shared" si="276"/>
        <v>1800</v>
      </c>
      <c r="EK163" s="623">
        <f t="shared" si="277"/>
        <v>1800</v>
      </c>
      <c r="EL163" s="623">
        <f t="shared" si="278"/>
        <v>1800</v>
      </c>
    </row>
    <row r="164" spans="1:142">
      <c r="A164" s="7" t="str">
        <f>IF('Rent Roll_RedIQ 1'!B157&gt;0,'Rent Roll_RedIQ 1'!B157,"")</f>
        <v>416</v>
      </c>
      <c r="B164" s="7" t="str">
        <f>IF('Rent Roll_RedIQ 1'!C157&gt;0,'Rent Roll_RedIQ 1'!C157,"")</f>
        <v>C1</v>
      </c>
      <c r="C164" s="614">
        <f>IF('Rent Roll_RedIQ 1'!K157&gt;0,'Rent Roll_RedIQ 1'!K157,0)</f>
        <v>1800</v>
      </c>
      <c r="D164" s="615">
        <f>IF('Rent Roll_RedIQ 1'!J157&gt;0,'Rent Roll_RedIQ 1'!J157,"")</f>
        <v>1800</v>
      </c>
      <c r="E164" s="624">
        <f t="shared" si="187"/>
        <v>0</v>
      </c>
      <c r="F164" s="194"/>
      <c r="G164" s="194"/>
      <c r="H164" s="616">
        <f t="shared" si="289"/>
        <v>1800</v>
      </c>
      <c r="I164" s="1200">
        <f>IF('Rent Roll_RedIQ 1'!S157&gt;0,'Rent Roll_RedIQ 1'!S157,Purchase_Date-1)</f>
        <v>45688</v>
      </c>
      <c r="J164" s="617">
        <f t="shared" si="290"/>
        <v>1800</v>
      </c>
      <c r="K164" s="1205">
        <f t="shared" si="291"/>
        <v>46053</v>
      </c>
      <c r="L164" s="618">
        <f t="shared" si="290"/>
        <v>1800</v>
      </c>
      <c r="M164" s="1208">
        <f t="shared" si="292"/>
        <v>46418</v>
      </c>
      <c r="N164" s="614">
        <f t="shared" si="188"/>
        <v>1800</v>
      </c>
      <c r="O164" s="614">
        <f t="shared" si="189"/>
        <v>1800</v>
      </c>
      <c r="P164" s="614">
        <f t="shared" si="190"/>
        <v>1800</v>
      </c>
      <c r="Q164" s="614">
        <f t="shared" si="191"/>
        <v>1800</v>
      </c>
      <c r="R164" s="614">
        <f t="shared" si="192"/>
        <v>1800</v>
      </c>
      <c r="S164" s="614">
        <f t="shared" si="193"/>
        <v>1800</v>
      </c>
      <c r="T164" s="614">
        <f t="shared" si="194"/>
        <v>1800</v>
      </c>
      <c r="U164" s="619"/>
      <c r="V164" s="614"/>
      <c r="W164" s="620">
        <f t="shared" si="294"/>
        <v>1800</v>
      </c>
      <c r="X164" s="620">
        <f t="shared" si="294"/>
        <v>1800</v>
      </c>
      <c r="Y164" s="620">
        <f t="shared" si="294"/>
        <v>1800</v>
      </c>
      <c r="Z164" s="620">
        <f t="shared" si="294"/>
        <v>1800</v>
      </c>
      <c r="AA164" s="620">
        <f t="shared" si="294"/>
        <v>1800</v>
      </c>
      <c r="AB164" s="620">
        <f t="shared" si="294"/>
        <v>1800</v>
      </c>
      <c r="AC164" s="620">
        <f t="shared" si="294"/>
        <v>1800</v>
      </c>
      <c r="AD164" s="620">
        <f t="shared" si="294"/>
        <v>1800</v>
      </c>
      <c r="AE164" s="620">
        <f t="shared" si="294"/>
        <v>1800</v>
      </c>
      <c r="AF164" s="620">
        <f t="shared" si="294"/>
        <v>1800</v>
      </c>
      <c r="AG164" s="620">
        <f t="shared" si="294"/>
        <v>1800</v>
      </c>
      <c r="AH164" s="620">
        <f t="shared" si="294"/>
        <v>1800</v>
      </c>
      <c r="AI164" s="621">
        <f t="shared" si="288"/>
        <v>1800</v>
      </c>
      <c r="AJ164" s="621">
        <f t="shared" si="297"/>
        <v>1800</v>
      </c>
      <c r="AK164" s="621">
        <f t="shared" si="297"/>
        <v>1800</v>
      </c>
      <c r="AL164" s="621">
        <f t="shared" si="297"/>
        <v>1800</v>
      </c>
      <c r="AM164" s="621">
        <f t="shared" si="297"/>
        <v>1800</v>
      </c>
      <c r="AN164" s="621">
        <f t="shared" si="297"/>
        <v>1800</v>
      </c>
      <c r="AO164" s="621">
        <f t="shared" si="297"/>
        <v>1800</v>
      </c>
      <c r="AP164" s="621">
        <f t="shared" si="297"/>
        <v>1800</v>
      </c>
      <c r="AQ164" s="621">
        <f t="shared" si="297"/>
        <v>1800</v>
      </c>
      <c r="AR164" s="621">
        <f t="shared" si="297"/>
        <v>1800</v>
      </c>
      <c r="AS164" s="621">
        <f t="shared" si="297"/>
        <v>1800</v>
      </c>
      <c r="AT164" s="621">
        <f t="shared" si="297"/>
        <v>1800</v>
      </c>
      <c r="AU164" s="622">
        <f t="shared" si="285"/>
        <v>1800</v>
      </c>
      <c r="AV164" s="622">
        <f t="shared" si="296"/>
        <v>1800</v>
      </c>
      <c r="AW164" s="622">
        <f t="shared" si="296"/>
        <v>1800</v>
      </c>
      <c r="AX164" s="622">
        <f t="shared" si="296"/>
        <v>1800</v>
      </c>
      <c r="AY164" s="622">
        <f t="shared" si="296"/>
        <v>1800</v>
      </c>
      <c r="AZ164" s="622">
        <f t="shared" si="296"/>
        <v>1800</v>
      </c>
      <c r="BA164" s="622">
        <f t="shared" si="296"/>
        <v>1800</v>
      </c>
      <c r="BB164" s="622">
        <f t="shared" si="296"/>
        <v>1800</v>
      </c>
      <c r="BC164" s="622">
        <f t="shared" si="296"/>
        <v>1800</v>
      </c>
      <c r="BD164" s="622">
        <f t="shared" si="296"/>
        <v>1800</v>
      </c>
      <c r="BE164" s="622">
        <f t="shared" si="296"/>
        <v>1800</v>
      </c>
      <c r="BF164" s="622">
        <f t="shared" si="296"/>
        <v>1800</v>
      </c>
      <c r="BG164" s="623">
        <f t="shared" si="195"/>
        <v>1800</v>
      </c>
      <c r="BH164" s="623">
        <f t="shared" si="196"/>
        <v>1800</v>
      </c>
      <c r="BI164" s="623">
        <f t="shared" si="197"/>
        <v>1800</v>
      </c>
      <c r="BJ164" s="623">
        <f t="shared" si="198"/>
        <v>1800</v>
      </c>
      <c r="BK164" s="623">
        <f t="shared" si="199"/>
        <v>1800</v>
      </c>
      <c r="BL164" s="623">
        <f t="shared" si="200"/>
        <v>1800</v>
      </c>
      <c r="BM164" s="623">
        <f t="shared" si="201"/>
        <v>1800</v>
      </c>
      <c r="BN164" s="623">
        <f t="shared" si="202"/>
        <v>1800</v>
      </c>
      <c r="BO164" s="623">
        <f t="shared" si="203"/>
        <v>1800</v>
      </c>
      <c r="BP164" s="623">
        <f t="shared" si="204"/>
        <v>1800</v>
      </c>
      <c r="BQ164" s="623">
        <f t="shared" si="205"/>
        <v>1800</v>
      </c>
      <c r="BR164" s="623">
        <f t="shared" si="206"/>
        <v>1800</v>
      </c>
      <c r="BS164" s="1281">
        <f t="shared" si="207"/>
        <v>1800</v>
      </c>
      <c r="BT164" s="1281">
        <f t="shared" si="208"/>
        <v>1800</v>
      </c>
      <c r="BU164" s="1281">
        <f t="shared" si="209"/>
        <v>1800</v>
      </c>
      <c r="BV164" s="1281">
        <f t="shared" si="210"/>
        <v>1800</v>
      </c>
      <c r="BW164" s="1281">
        <f t="shared" si="211"/>
        <v>1800</v>
      </c>
      <c r="BX164" s="1281">
        <f t="shared" si="212"/>
        <v>1800</v>
      </c>
      <c r="BY164" s="1281">
        <f t="shared" si="213"/>
        <v>1800</v>
      </c>
      <c r="BZ164" s="1281">
        <f t="shared" si="214"/>
        <v>1800</v>
      </c>
      <c r="CA164" s="1281">
        <f t="shared" si="215"/>
        <v>1800</v>
      </c>
      <c r="CB164" s="1281">
        <f t="shared" si="216"/>
        <v>1800</v>
      </c>
      <c r="CC164" s="1281">
        <f t="shared" si="217"/>
        <v>1800</v>
      </c>
      <c r="CD164" s="1281">
        <f t="shared" si="218"/>
        <v>1800</v>
      </c>
      <c r="CE164" s="623">
        <f t="shared" si="219"/>
        <v>1800</v>
      </c>
      <c r="CF164" s="623">
        <f t="shared" si="220"/>
        <v>1800</v>
      </c>
      <c r="CG164" s="623">
        <f t="shared" si="221"/>
        <v>1800</v>
      </c>
      <c r="CH164" s="623">
        <f t="shared" si="222"/>
        <v>1800</v>
      </c>
      <c r="CI164" s="623">
        <f t="shared" si="223"/>
        <v>1800</v>
      </c>
      <c r="CJ164" s="623">
        <f t="shared" si="224"/>
        <v>1800</v>
      </c>
      <c r="CK164" s="623">
        <f t="shared" si="225"/>
        <v>1800</v>
      </c>
      <c r="CL164" s="623">
        <f t="shared" si="226"/>
        <v>1800</v>
      </c>
      <c r="CM164" s="623">
        <f t="shared" si="227"/>
        <v>1800</v>
      </c>
      <c r="CN164" s="623">
        <f t="shared" si="228"/>
        <v>1800</v>
      </c>
      <c r="CO164" s="623">
        <f t="shared" si="229"/>
        <v>1800</v>
      </c>
      <c r="CP164" s="623">
        <f t="shared" si="230"/>
        <v>1800</v>
      </c>
      <c r="CQ164" s="1281">
        <f t="shared" si="231"/>
        <v>1800</v>
      </c>
      <c r="CR164" s="1281">
        <f t="shared" si="232"/>
        <v>1800</v>
      </c>
      <c r="CS164" s="1281">
        <f t="shared" si="233"/>
        <v>1800</v>
      </c>
      <c r="CT164" s="1281">
        <f t="shared" si="234"/>
        <v>1800</v>
      </c>
      <c r="CU164" s="1281">
        <f t="shared" si="235"/>
        <v>1800</v>
      </c>
      <c r="CV164" s="1281">
        <f t="shared" si="236"/>
        <v>1800</v>
      </c>
      <c r="CW164" s="1281">
        <f t="shared" si="237"/>
        <v>1800</v>
      </c>
      <c r="CX164" s="1281">
        <f t="shared" si="238"/>
        <v>1800</v>
      </c>
      <c r="CY164" s="1281">
        <f t="shared" si="239"/>
        <v>1800</v>
      </c>
      <c r="CZ164" s="1281">
        <f t="shared" si="240"/>
        <v>1800</v>
      </c>
      <c r="DA164" s="1281">
        <f t="shared" si="241"/>
        <v>1800</v>
      </c>
      <c r="DB164" s="1281">
        <f t="shared" si="242"/>
        <v>1800</v>
      </c>
      <c r="DC164" s="623">
        <f t="shared" si="243"/>
        <v>1800</v>
      </c>
      <c r="DD164" s="623">
        <f t="shared" si="244"/>
        <v>1800</v>
      </c>
      <c r="DE164" s="623">
        <f t="shared" si="245"/>
        <v>1800</v>
      </c>
      <c r="DF164" s="623">
        <f t="shared" si="246"/>
        <v>1800</v>
      </c>
      <c r="DG164" s="623">
        <f t="shared" si="247"/>
        <v>1800</v>
      </c>
      <c r="DH164" s="623">
        <f t="shared" si="248"/>
        <v>1800</v>
      </c>
      <c r="DI164" s="623">
        <f t="shared" si="249"/>
        <v>1800</v>
      </c>
      <c r="DJ164" s="623">
        <f t="shared" si="250"/>
        <v>1800</v>
      </c>
      <c r="DK164" s="623">
        <f t="shared" si="251"/>
        <v>1800</v>
      </c>
      <c r="DL164" s="623">
        <f t="shared" si="252"/>
        <v>1800</v>
      </c>
      <c r="DM164" s="623">
        <f t="shared" si="253"/>
        <v>1800</v>
      </c>
      <c r="DN164" s="623">
        <f t="shared" si="254"/>
        <v>1800</v>
      </c>
      <c r="DO164" s="1281">
        <f t="shared" si="255"/>
        <v>1800</v>
      </c>
      <c r="DP164" s="1281">
        <f t="shared" si="256"/>
        <v>1800</v>
      </c>
      <c r="DQ164" s="1281">
        <f t="shared" si="257"/>
        <v>1800</v>
      </c>
      <c r="DR164" s="1281">
        <f t="shared" si="258"/>
        <v>1800</v>
      </c>
      <c r="DS164" s="1281">
        <f t="shared" si="259"/>
        <v>1800</v>
      </c>
      <c r="DT164" s="1281">
        <f t="shared" si="260"/>
        <v>1800</v>
      </c>
      <c r="DU164" s="1281">
        <f t="shared" si="261"/>
        <v>1800</v>
      </c>
      <c r="DV164" s="1281">
        <f t="shared" si="262"/>
        <v>1800</v>
      </c>
      <c r="DW164" s="1281">
        <f t="shared" si="263"/>
        <v>1800</v>
      </c>
      <c r="DX164" s="1281">
        <f t="shared" si="264"/>
        <v>1800</v>
      </c>
      <c r="DY164" s="1281">
        <f t="shared" si="265"/>
        <v>1800</v>
      </c>
      <c r="DZ164" s="1281">
        <f t="shared" si="266"/>
        <v>1800</v>
      </c>
      <c r="EA164" s="623">
        <f t="shared" si="267"/>
        <v>1800</v>
      </c>
      <c r="EB164" s="623">
        <f t="shared" si="268"/>
        <v>1800</v>
      </c>
      <c r="EC164" s="623">
        <f t="shared" si="269"/>
        <v>1800</v>
      </c>
      <c r="ED164" s="623">
        <f t="shared" si="270"/>
        <v>1800</v>
      </c>
      <c r="EE164" s="623">
        <f t="shared" si="271"/>
        <v>1800</v>
      </c>
      <c r="EF164" s="623">
        <f t="shared" si="272"/>
        <v>1800</v>
      </c>
      <c r="EG164" s="623">
        <f t="shared" si="273"/>
        <v>1800</v>
      </c>
      <c r="EH164" s="623">
        <f t="shared" si="274"/>
        <v>1800</v>
      </c>
      <c r="EI164" s="623">
        <f t="shared" si="275"/>
        <v>1800</v>
      </c>
      <c r="EJ164" s="623">
        <f t="shared" si="276"/>
        <v>1800</v>
      </c>
      <c r="EK164" s="623">
        <f t="shared" si="277"/>
        <v>1800</v>
      </c>
      <c r="EL164" s="623">
        <f t="shared" si="278"/>
        <v>1800</v>
      </c>
    </row>
    <row r="165" spans="1:142">
      <c r="A165" s="7" t="str">
        <f>IF('Rent Roll_RedIQ 1'!B158&gt;0,'Rent Roll_RedIQ 1'!B158,"")</f>
        <v>421</v>
      </c>
      <c r="B165" s="7" t="str">
        <f>IF('Rent Roll_RedIQ 1'!C158&gt;0,'Rent Roll_RedIQ 1'!C158,"")</f>
        <v>C1</v>
      </c>
      <c r="C165" s="614">
        <f>IF('Rent Roll_RedIQ 1'!K158&gt;0,'Rent Roll_RedIQ 1'!K158,0)</f>
        <v>1600</v>
      </c>
      <c r="D165" s="615">
        <f>IF('Rent Roll_RedIQ 1'!J158&gt;0,'Rent Roll_RedIQ 1'!J158,"")</f>
        <v>1800</v>
      </c>
      <c r="E165" s="624">
        <f t="shared" si="187"/>
        <v>0.125</v>
      </c>
      <c r="F165" s="194"/>
      <c r="G165" s="194"/>
      <c r="H165" s="616">
        <f t="shared" si="289"/>
        <v>1600</v>
      </c>
      <c r="I165" s="1200">
        <f>IF('Rent Roll_RedIQ 1'!S158&gt;0,'Rent Roll_RedIQ 1'!S158,Purchase_Date-1)</f>
        <v>45688</v>
      </c>
      <c r="J165" s="617">
        <f t="shared" si="290"/>
        <v>1600</v>
      </c>
      <c r="K165" s="1205">
        <f t="shared" si="291"/>
        <v>46053</v>
      </c>
      <c r="L165" s="618">
        <f t="shared" si="290"/>
        <v>1600</v>
      </c>
      <c r="M165" s="1208">
        <f t="shared" si="292"/>
        <v>46418</v>
      </c>
      <c r="N165" s="614">
        <f t="shared" si="188"/>
        <v>1600</v>
      </c>
      <c r="O165" s="614">
        <f t="shared" si="189"/>
        <v>1600</v>
      </c>
      <c r="P165" s="614">
        <f t="shared" si="190"/>
        <v>1600</v>
      </c>
      <c r="Q165" s="614">
        <f t="shared" si="191"/>
        <v>1600</v>
      </c>
      <c r="R165" s="614">
        <f t="shared" si="192"/>
        <v>1600</v>
      </c>
      <c r="S165" s="614">
        <f t="shared" si="193"/>
        <v>1600</v>
      </c>
      <c r="T165" s="614">
        <f t="shared" si="194"/>
        <v>1600</v>
      </c>
      <c r="U165" s="619"/>
      <c r="V165" s="614"/>
      <c r="W165" s="620">
        <f t="shared" si="294"/>
        <v>1600</v>
      </c>
      <c r="X165" s="620">
        <f t="shared" ref="X165:AH165" si="298">IF($I165&gt;=X$11,$C165,$H165)</f>
        <v>1600</v>
      </c>
      <c r="Y165" s="620">
        <f t="shared" si="298"/>
        <v>1600</v>
      </c>
      <c r="Z165" s="620">
        <f t="shared" si="298"/>
        <v>1600</v>
      </c>
      <c r="AA165" s="620">
        <f t="shared" si="298"/>
        <v>1600</v>
      </c>
      <c r="AB165" s="620">
        <f t="shared" si="298"/>
        <v>1600</v>
      </c>
      <c r="AC165" s="620">
        <f t="shared" si="298"/>
        <v>1600</v>
      </c>
      <c r="AD165" s="620">
        <f t="shared" si="298"/>
        <v>1600</v>
      </c>
      <c r="AE165" s="620">
        <f t="shared" si="298"/>
        <v>1600</v>
      </c>
      <c r="AF165" s="620">
        <f t="shared" si="298"/>
        <v>1600</v>
      </c>
      <c r="AG165" s="620">
        <f t="shared" si="298"/>
        <v>1600</v>
      </c>
      <c r="AH165" s="620">
        <f t="shared" si="298"/>
        <v>1600</v>
      </c>
      <c r="AI165" s="621">
        <f t="shared" si="288"/>
        <v>1600</v>
      </c>
      <c r="AJ165" s="621">
        <f t="shared" si="297"/>
        <v>1600</v>
      </c>
      <c r="AK165" s="621">
        <f t="shared" si="297"/>
        <v>1600</v>
      </c>
      <c r="AL165" s="621">
        <f t="shared" si="297"/>
        <v>1600</v>
      </c>
      <c r="AM165" s="621">
        <f t="shared" si="297"/>
        <v>1600</v>
      </c>
      <c r="AN165" s="621">
        <f t="shared" si="297"/>
        <v>1600</v>
      </c>
      <c r="AO165" s="621">
        <f t="shared" si="297"/>
        <v>1600</v>
      </c>
      <c r="AP165" s="621">
        <f t="shared" si="297"/>
        <v>1600</v>
      </c>
      <c r="AQ165" s="621">
        <f t="shared" si="297"/>
        <v>1600</v>
      </c>
      <c r="AR165" s="621">
        <f t="shared" si="297"/>
        <v>1600</v>
      </c>
      <c r="AS165" s="621">
        <f t="shared" si="297"/>
        <v>1600</v>
      </c>
      <c r="AT165" s="621">
        <f t="shared" si="297"/>
        <v>1600</v>
      </c>
      <c r="AU165" s="622">
        <f t="shared" si="285"/>
        <v>1600</v>
      </c>
      <c r="AV165" s="622">
        <f t="shared" si="296"/>
        <v>1600</v>
      </c>
      <c r="AW165" s="622">
        <f t="shared" si="296"/>
        <v>1600</v>
      </c>
      <c r="AX165" s="622">
        <f t="shared" si="296"/>
        <v>1600</v>
      </c>
      <c r="AY165" s="622">
        <f t="shared" si="296"/>
        <v>1600</v>
      </c>
      <c r="AZ165" s="622">
        <f t="shared" si="296"/>
        <v>1600</v>
      </c>
      <c r="BA165" s="622">
        <f t="shared" si="296"/>
        <v>1600</v>
      </c>
      <c r="BB165" s="622">
        <f t="shared" si="296"/>
        <v>1600</v>
      </c>
      <c r="BC165" s="622">
        <f t="shared" si="296"/>
        <v>1600</v>
      </c>
      <c r="BD165" s="622">
        <f t="shared" si="296"/>
        <v>1600</v>
      </c>
      <c r="BE165" s="622">
        <f t="shared" si="296"/>
        <v>1600</v>
      </c>
      <c r="BF165" s="622">
        <f t="shared" si="296"/>
        <v>1600</v>
      </c>
      <c r="BG165" s="623">
        <f t="shared" si="195"/>
        <v>1600</v>
      </c>
      <c r="BH165" s="623">
        <f t="shared" si="196"/>
        <v>1600</v>
      </c>
      <c r="BI165" s="623">
        <f t="shared" si="197"/>
        <v>1600</v>
      </c>
      <c r="BJ165" s="623">
        <f t="shared" si="198"/>
        <v>1600</v>
      </c>
      <c r="BK165" s="623">
        <f t="shared" si="199"/>
        <v>1600</v>
      </c>
      <c r="BL165" s="623">
        <f t="shared" si="200"/>
        <v>1600</v>
      </c>
      <c r="BM165" s="623">
        <f t="shared" si="201"/>
        <v>1600</v>
      </c>
      <c r="BN165" s="623">
        <f t="shared" si="202"/>
        <v>1600</v>
      </c>
      <c r="BO165" s="623">
        <f t="shared" si="203"/>
        <v>1600</v>
      </c>
      <c r="BP165" s="623">
        <f t="shared" si="204"/>
        <v>1600</v>
      </c>
      <c r="BQ165" s="623">
        <f t="shared" si="205"/>
        <v>1600</v>
      </c>
      <c r="BR165" s="623">
        <f t="shared" si="206"/>
        <v>1600</v>
      </c>
      <c r="BS165" s="1281">
        <f t="shared" si="207"/>
        <v>1600</v>
      </c>
      <c r="BT165" s="1281">
        <f t="shared" si="208"/>
        <v>1600</v>
      </c>
      <c r="BU165" s="1281">
        <f t="shared" si="209"/>
        <v>1600</v>
      </c>
      <c r="BV165" s="1281">
        <f t="shared" si="210"/>
        <v>1600</v>
      </c>
      <c r="BW165" s="1281">
        <f t="shared" si="211"/>
        <v>1600</v>
      </c>
      <c r="BX165" s="1281">
        <f t="shared" si="212"/>
        <v>1600</v>
      </c>
      <c r="BY165" s="1281">
        <f t="shared" si="213"/>
        <v>1600</v>
      </c>
      <c r="BZ165" s="1281">
        <f t="shared" si="214"/>
        <v>1600</v>
      </c>
      <c r="CA165" s="1281">
        <f t="shared" si="215"/>
        <v>1600</v>
      </c>
      <c r="CB165" s="1281">
        <f t="shared" si="216"/>
        <v>1600</v>
      </c>
      <c r="CC165" s="1281">
        <f t="shared" si="217"/>
        <v>1600</v>
      </c>
      <c r="CD165" s="1281">
        <f t="shared" si="218"/>
        <v>1600</v>
      </c>
      <c r="CE165" s="623">
        <f t="shared" si="219"/>
        <v>1600</v>
      </c>
      <c r="CF165" s="623">
        <f t="shared" si="220"/>
        <v>1600</v>
      </c>
      <c r="CG165" s="623">
        <f t="shared" si="221"/>
        <v>1600</v>
      </c>
      <c r="CH165" s="623">
        <f t="shared" si="222"/>
        <v>1600</v>
      </c>
      <c r="CI165" s="623">
        <f t="shared" si="223"/>
        <v>1600</v>
      </c>
      <c r="CJ165" s="623">
        <f t="shared" si="224"/>
        <v>1600</v>
      </c>
      <c r="CK165" s="623">
        <f t="shared" si="225"/>
        <v>1600</v>
      </c>
      <c r="CL165" s="623">
        <f t="shared" si="226"/>
        <v>1600</v>
      </c>
      <c r="CM165" s="623">
        <f t="shared" si="227"/>
        <v>1600</v>
      </c>
      <c r="CN165" s="623">
        <f t="shared" si="228"/>
        <v>1600</v>
      </c>
      <c r="CO165" s="623">
        <f t="shared" si="229"/>
        <v>1600</v>
      </c>
      <c r="CP165" s="623">
        <f t="shared" si="230"/>
        <v>1600</v>
      </c>
      <c r="CQ165" s="1281">
        <f t="shared" si="231"/>
        <v>1600</v>
      </c>
      <c r="CR165" s="1281">
        <f t="shared" si="232"/>
        <v>1600</v>
      </c>
      <c r="CS165" s="1281">
        <f t="shared" si="233"/>
        <v>1600</v>
      </c>
      <c r="CT165" s="1281">
        <f t="shared" si="234"/>
        <v>1600</v>
      </c>
      <c r="CU165" s="1281">
        <f t="shared" si="235"/>
        <v>1600</v>
      </c>
      <c r="CV165" s="1281">
        <f t="shared" si="236"/>
        <v>1600</v>
      </c>
      <c r="CW165" s="1281">
        <f t="shared" si="237"/>
        <v>1600</v>
      </c>
      <c r="CX165" s="1281">
        <f t="shared" si="238"/>
        <v>1600</v>
      </c>
      <c r="CY165" s="1281">
        <f t="shared" si="239"/>
        <v>1600</v>
      </c>
      <c r="CZ165" s="1281">
        <f t="shared" si="240"/>
        <v>1600</v>
      </c>
      <c r="DA165" s="1281">
        <f t="shared" si="241"/>
        <v>1600</v>
      </c>
      <c r="DB165" s="1281">
        <f t="shared" si="242"/>
        <v>1600</v>
      </c>
      <c r="DC165" s="623">
        <f t="shared" si="243"/>
        <v>1600</v>
      </c>
      <c r="DD165" s="623">
        <f t="shared" si="244"/>
        <v>1600</v>
      </c>
      <c r="DE165" s="623">
        <f t="shared" si="245"/>
        <v>1600</v>
      </c>
      <c r="DF165" s="623">
        <f t="shared" si="246"/>
        <v>1600</v>
      </c>
      <c r="DG165" s="623">
        <f t="shared" si="247"/>
        <v>1600</v>
      </c>
      <c r="DH165" s="623">
        <f t="shared" si="248"/>
        <v>1600</v>
      </c>
      <c r="DI165" s="623">
        <f t="shared" si="249"/>
        <v>1600</v>
      </c>
      <c r="DJ165" s="623">
        <f t="shared" si="250"/>
        <v>1600</v>
      </c>
      <c r="DK165" s="623">
        <f t="shared" si="251"/>
        <v>1600</v>
      </c>
      <c r="DL165" s="623">
        <f t="shared" si="252"/>
        <v>1600</v>
      </c>
      <c r="DM165" s="623">
        <f t="shared" si="253"/>
        <v>1600</v>
      </c>
      <c r="DN165" s="623">
        <f t="shared" si="254"/>
        <v>1600</v>
      </c>
      <c r="DO165" s="1281">
        <f t="shared" si="255"/>
        <v>1600</v>
      </c>
      <c r="DP165" s="1281">
        <f t="shared" si="256"/>
        <v>1600</v>
      </c>
      <c r="DQ165" s="1281">
        <f t="shared" si="257"/>
        <v>1600</v>
      </c>
      <c r="DR165" s="1281">
        <f t="shared" si="258"/>
        <v>1600</v>
      </c>
      <c r="DS165" s="1281">
        <f t="shared" si="259"/>
        <v>1600</v>
      </c>
      <c r="DT165" s="1281">
        <f t="shared" si="260"/>
        <v>1600</v>
      </c>
      <c r="DU165" s="1281">
        <f t="shared" si="261"/>
        <v>1600</v>
      </c>
      <c r="DV165" s="1281">
        <f t="shared" si="262"/>
        <v>1600</v>
      </c>
      <c r="DW165" s="1281">
        <f t="shared" si="263"/>
        <v>1600</v>
      </c>
      <c r="DX165" s="1281">
        <f t="shared" si="264"/>
        <v>1600</v>
      </c>
      <c r="DY165" s="1281">
        <f t="shared" si="265"/>
        <v>1600</v>
      </c>
      <c r="DZ165" s="1281">
        <f t="shared" si="266"/>
        <v>1600</v>
      </c>
      <c r="EA165" s="623">
        <f t="shared" si="267"/>
        <v>1600</v>
      </c>
      <c r="EB165" s="623">
        <f t="shared" si="268"/>
        <v>1600</v>
      </c>
      <c r="EC165" s="623">
        <f t="shared" si="269"/>
        <v>1600</v>
      </c>
      <c r="ED165" s="623">
        <f t="shared" si="270"/>
        <v>1600</v>
      </c>
      <c r="EE165" s="623">
        <f t="shared" si="271"/>
        <v>1600</v>
      </c>
      <c r="EF165" s="623">
        <f t="shared" si="272"/>
        <v>1600</v>
      </c>
      <c r="EG165" s="623">
        <f t="shared" si="273"/>
        <v>1600</v>
      </c>
      <c r="EH165" s="623">
        <f t="shared" si="274"/>
        <v>1600</v>
      </c>
      <c r="EI165" s="623">
        <f t="shared" si="275"/>
        <v>1600</v>
      </c>
      <c r="EJ165" s="623">
        <f t="shared" si="276"/>
        <v>1600</v>
      </c>
      <c r="EK165" s="623">
        <f t="shared" si="277"/>
        <v>1600</v>
      </c>
      <c r="EL165" s="623">
        <f t="shared" si="278"/>
        <v>1600</v>
      </c>
    </row>
    <row r="166" spans="1:142">
      <c r="A166" s="7" t="str">
        <f>IF('Rent Roll_RedIQ 1'!B159&gt;0,'Rent Roll_RedIQ 1'!B159,"")</f>
        <v>433</v>
      </c>
      <c r="B166" s="7" t="str">
        <f>IF('Rent Roll_RedIQ 1'!C159&gt;0,'Rent Roll_RedIQ 1'!C159,"")</f>
        <v>C1</v>
      </c>
      <c r="C166" s="614">
        <f>IF('Rent Roll_RedIQ 1'!K159&gt;0,'Rent Roll_RedIQ 1'!K159,0)</f>
        <v>1600</v>
      </c>
      <c r="D166" s="615">
        <f>IF('Rent Roll_RedIQ 1'!J159&gt;0,'Rent Roll_RedIQ 1'!J159,"")</f>
        <v>1800</v>
      </c>
      <c r="E166" s="624">
        <f t="shared" si="187"/>
        <v>0.125</v>
      </c>
      <c r="F166" s="194"/>
      <c r="G166" s="194"/>
      <c r="H166" s="616">
        <f t="shared" si="289"/>
        <v>1600</v>
      </c>
      <c r="I166" s="1200">
        <f>IF('Rent Roll_RedIQ 1'!S159&gt;0,'Rent Roll_RedIQ 1'!S159,Purchase_Date-1)</f>
        <v>45688</v>
      </c>
      <c r="J166" s="617">
        <f t="shared" si="290"/>
        <v>1600</v>
      </c>
      <c r="K166" s="1205">
        <f t="shared" si="291"/>
        <v>46053</v>
      </c>
      <c r="L166" s="618">
        <f t="shared" si="290"/>
        <v>1600</v>
      </c>
      <c r="M166" s="1208">
        <f t="shared" si="292"/>
        <v>46418</v>
      </c>
      <c r="N166" s="614">
        <f t="shared" si="188"/>
        <v>1600</v>
      </c>
      <c r="O166" s="614">
        <f t="shared" si="189"/>
        <v>1600</v>
      </c>
      <c r="P166" s="614">
        <f t="shared" si="190"/>
        <v>1600</v>
      </c>
      <c r="Q166" s="614">
        <f t="shared" si="191"/>
        <v>1600</v>
      </c>
      <c r="R166" s="614">
        <f t="shared" si="192"/>
        <v>1600</v>
      </c>
      <c r="S166" s="614">
        <f t="shared" si="193"/>
        <v>1600</v>
      </c>
      <c r="T166" s="614">
        <f t="shared" si="194"/>
        <v>1600</v>
      </c>
      <c r="U166" s="619"/>
      <c r="V166" s="614"/>
      <c r="W166" s="620">
        <f t="shared" si="294"/>
        <v>1600</v>
      </c>
      <c r="X166" s="620">
        <f t="shared" si="294"/>
        <v>1600</v>
      </c>
      <c r="Y166" s="620">
        <f t="shared" si="294"/>
        <v>1600</v>
      </c>
      <c r="Z166" s="620">
        <f t="shared" si="294"/>
        <v>1600</v>
      </c>
      <c r="AA166" s="620">
        <f t="shared" si="294"/>
        <v>1600</v>
      </c>
      <c r="AB166" s="620">
        <f t="shared" si="294"/>
        <v>1600</v>
      </c>
      <c r="AC166" s="620">
        <f t="shared" si="294"/>
        <v>1600</v>
      </c>
      <c r="AD166" s="620">
        <f t="shared" si="294"/>
        <v>1600</v>
      </c>
      <c r="AE166" s="620">
        <f t="shared" si="294"/>
        <v>1600</v>
      </c>
      <c r="AF166" s="620">
        <f t="shared" si="294"/>
        <v>1600</v>
      </c>
      <c r="AG166" s="620">
        <f t="shared" si="294"/>
        <v>1600</v>
      </c>
      <c r="AH166" s="620">
        <f t="shared" si="294"/>
        <v>1600</v>
      </c>
      <c r="AI166" s="621">
        <f t="shared" si="288"/>
        <v>1600</v>
      </c>
      <c r="AJ166" s="621">
        <f t="shared" si="297"/>
        <v>1600</v>
      </c>
      <c r="AK166" s="621">
        <f t="shared" si="297"/>
        <v>1600</v>
      </c>
      <c r="AL166" s="621">
        <f t="shared" si="297"/>
        <v>1600</v>
      </c>
      <c r="AM166" s="621">
        <f t="shared" si="297"/>
        <v>1600</v>
      </c>
      <c r="AN166" s="621">
        <f t="shared" si="297"/>
        <v>1600</v>
      </c>
      <c r="AO166" s="621">
        <f t="shared" si="297"/>
        <v>1600</v>
      </c>
      <c r="AP166" s="621">
        <f t="shared" si="297"/>
        <v>1600</v>
      </c>
      <c r="AQ166" s="621">
        <f t="shared" si="297"/>
        <v>1600</v>
      </c>
      <c r="AR166" s="621">
        <f t="shared" si="297"/>
        <v>1600</v>
      </c>
      <c r="AS166" s="621">
        <f t="shared" si="297"/>
        <v>1600</v>
      </c>
      <c r="AT166" s="621">
        <f t="shared" si="297"/>
        <v>1600</v>
      </c>
      <c r="AU166" s="622">
        <f t="shared" si="285"/>
        <v>1600</v>
      </c>
      <c r="AV166" s="622">
        <f t="shared" si="296"/>
        <v>1600</v>
      </c>
      <c r="AW166" s="622">
        <f t="shared" si="296"/>
        <v>1600</v>
      </c>
      <c r="AX166" s="622">
        <f t="shared" si="296"/>
        <v>1600</v>
      </c>
      <c r="AY166" s="622">
        <f t="shared" si="296"/>
        <v>1600</v>
      </c>
      <c r="AZ166" s="622">
        <f t="shared" si="296"/>
        <v>1600</v>
      </c>
      <c r="BA166" s="622">
        <f t="shared" si="296"/>
        <v>1600</v>
      </c>
      <c r="BB166" s="622">
        <f t="shared" si="296"/>
        <v>1600</v>
      </c>
      <c r="BC166" s="622">
        <f t="shared" si="296"/>
        <v>1600</v>
      </c>
      <c r="BD166" s="622">
        <f t="shared" si="296"/>
        <v>1600</v>
      </c>
      <c r="BE166" s="622">
        <f t="shared" si="296"/>
        <v>1600</v>
      </c>
      <c r="BF166" s="622">
        <f t="shared" si="296"/>
        <v>1600</v>
      </c>
      <c r="BG166" s="623">
        <f t="shared" si="195"/>
        <v>1600</v>
      </c>
      <c r="BH166" s="623">
        <f t="shared" si="196"/>
        <v>1600</v>
      </c>
      <c r="BI166" s="623">
        <f t="shared" si="197"/>
        <v>1600</v>
      </c>
      <c r="BJ166" s="623">
        <f t="shared" si="198"/>
        <v>1600</v>
      </c>
      <c r="BK166" s="623">
        <f t="shared" si="199"/>
        <v>1600</v>
      </c>
      <c r="BL166" s="623">
        <f t="shared" si="200"/>
        <v>1600</v>
      </c>
      <c r="BM166" s="623">
        <f t="shared" si="201"/>
        <v>1600</v>
      </c>
      <c r="BN166" s="623">
        <f t="shared" si="202"/>
        <v>1600</v>
      </c>
      <c r="BO166" s="623">
        <f t="shared" si="203"/>
        <v>1600</v>
      </c>
      <c r="BP166" s="623">
        <f t="shared" si="204"/>
        <v>1600</v>
      </c>
      <c r="BQ166" s="623">
        <f t="shared" si="205"/>
        <v>1600</v>
      </c>
      <c r="BR166" s="623">
        <f t="shared" si="206"/>
        <v>1600</v>
      </c>
      <c r="BS166" s="1281">
        <f t="shared" si="207"/>
        <v>1600</v>
      </c>
      <c r="BT166" s="1281">
        <f t="shared" si="208"/>
        <v>1600</v>
      </c>
      <c r="BU166" s="1281">
        <f t="shared" si="209"/>
        <v>1600</v>
      </c>
      <c r="BV166" s="1281">
        <f t="shared" si="210"/>
        <v>1600</v>
      </c>
      <c r="BW166" s="1281">
        <f t="shared" si="211"/>
        <v>1600</v>
      </c>
      <c r="BX166" s="1281">
        <f t="shared" si="212"/>
        <v>1600</v>
      </c>
      <c r="BY166" s="1281">
        <f t="shared" si="213"/>
        <v>1600</v>
      </c>
      <c r="BZ166" s="1281">
        <f t="shared" si="214"/>
        <v>1600</v>
      </c>
      <c r="CA166" s="1281">
        <f t="shared" si="215"/>
        <v>1600</v>
      </c>
      <c r="CB166" s="1281">
        <f t="shared" si="216"/>
        <v>1600</v>
      </c>
      <c r="CC166" s="1281">
        <f t="shared" si="217"/>
        <v>1600</v>
      </c>
      <c r="CD166" s="1281">
        <f t="shared" si="218"/>
        <v>1600</v>
      </c>
      <c r="CE166" s="623">
        <f t="shared" si="219"/>
        <v>1600</v>
      </c>
      <c r="CF166" s="623">
        <f t="shared" si="220"/>
        <v>1600</v>
      </c>
      <c r="CG166" s="623">
        <f t="shared" si="221"/>
        <v>1600</v>
      </c>
      <c r="CH166" s="623">
        <f t="shared" si="222"/>
        <v>1600</v>
      </c>
      <c r="CI166" s="623">
        <f t="shared" si="223"/>
        <v>1600</v>
      </c>
      <c r="CJ166" s="623">
        <f t="shared" si="224"/>
        <v>1600</v>
      </c>
      <c r="CK166" s="623">
        <f t="shared" si="225"/>
        <v>1600</v>
      </c>
      <c r="CL166" s="623">
        <f t="shared" si="226"/>
        <v>1600</v>
      </c>
      <c r="CM166" s="623">
        <f t="shared" si="227"/>
        <v>1600</v>
      </c>
      <c r="CN166" s="623">
        <f t="shared" si="228"/>
        <v>1600</v>
      </c>
      <c r="CO166" s="623">
        <f t="shared" si="229"/>
        <v>1600</v>
      </c>
      <c r="CP166" s="623">
        <f t="shared" si="230"/>
        <v>1600</v>
      </c>
      <c r="CQ166" s="1281">
        <f t="shared" si="231"/>
        <v>1600</v>
      </c>
      <c r="CR166" s="1281">
        <f t="shared" si="232"/>
        <v>1600</v>
      </c>
      <c r="CS166" s="1281">
        <f t="shared" si="233"/>
        <v>1600</v>
      </c>
      <c r="CT166" s="1281">
        <f t="shared" si="234"/>
        <v>1600</v>
      </c>
      <c r="CU166" s="1281">
        <f t="shared" si="235"/>
        <v>1600</v>
      </c>
      <c r="CV166" s="1281">
        <f t="shared" si="236"/>
        <v>1600</v>
      </c>
      <c r="CW166" s="1281">
        <f t="shared" si="237"/>
        <v>1600</v>
      </c>
      <c r="CX166" s="1281">
        <f t="shared" si="238"/>
        <v>1600</v>
      </c>
      <c r="CY166" s="1281">
        <f t="shared" si="239"/>
        <v>1600</v>
      </c>
      <c r="CZ166" s="1281">
        <f t="shared" si="240"/>
        <v>1600</v>
      </c>
      <c r="DA166" s="1281">
        <f t="shared" si="241"/>
        <v>1600</v>
      </c>
      <c r="DB166" s="1281">
        <f t="shared" si="242"/>
        <v>1600</v>
      </c>
      <c r="DC166" s="623">
        <f t="shared" si="243"/>
        <v>1600</v>
      </c>
      <c r="DD166" s="623">
        <f t="shared" si="244"/>
        <v>1600</v>
      </c>
      <c r="DE166" s="623">
        <f t="shared" si="245"/>
        <v>1600</v>
      </c>
      <c r="DF166" s="623">
        <f t="shared" si="246"/>
        <v>1600</v>
      </c>
      <c r="DG166" s="623">
        <f t="shared" si="247"/>
        <v>1600</v>
      </c>
      <c r="DH166" s="623">
        <f t="shared" si="248"/>
        <v>1600</v>
      </c>
      <c r="DI166" s="623">
        <f t="shared" si="249"/>
        <v>1600</v>
      </c>
      <c r="DJ166" s="623">
        <f t="shared" si="250"/>
        <v>1600</v>
      </c>
      <c r="DK166" s="623">
        <f t="shared" si="251"/>
        <v>1600</v>
      </c>
      <c r="DL166" s="623">
        <f t="shared" si="252"/>
        <v>1600</v>
      </c>
      <c r="DM166" s="623">
        <f t="shared" si="253"/>
        <v>1600</v>
      </c>
      <c r="DN166" s="623">
        <f t="shared" si="254"/>
        <v>1600</v>
      </c>
      <c r="DO166" s="1281">
        <f t="shared" si="255"/>
        <v>1600</v>
      </c>
      <c r="DP166" s="1281">
        <f t="shared" si="256"/>
        <v>1600</v>
      </c>
      <c r="DQ166" s="1281">
        <f t="shared" si="257"/>
        <v>1600</v>
      </c>
      <c r="DR166" s="1281">
        <f t="shared" si="258"/>
        <v>1600</v>
      </c>
      <c r="DS166" s="1281">
        <f t="shared" si="259"/>
        <v>1600</v>
      </c>
      <c r="DT166" s="1281">
        <f t="shared" si="260"/>
        <v>1600</v>
      </c>
      <c r="DU166" s="1281">
        <f t="shared" si="261"/>
        <v>1600</v>
      </c>
      <c r="DV166" s="1281">
        <f t="shared" si="262"/>
        <v>1600</v>
      </c>
      <c r="DW166" s="1281">
        <f t="shared" si="263"/>
        <v>1600</v>
      </c>
      <c r="DX166" s="1281">
        <f t="shared" si="264"/>
        <v>1600</v>
      </c>
      <c r="DY166" s="1281">
        <f t="shared" si="265"/>
        <v>1600</v>
      </c>
      <c r="DZ166" s="1281">
        <f t="shared" si="266"/>
        <v>1600</v>
      </c>
      <c r="EA166" s="623">
        <f t="shared" si="267"/>
        <v>1600</v>
      </c>
      <c r="EB166" s="623">
        <f t="shared" si="268"/>
        <v>1600</v>
      </c>
      <c r="EC166" s="623">
        <f t="shared" si="269"/>
        <v>1600</v>
      </c>
      <c r="ED166" s="623">
        <f t="shared" si="270"/>
        <v>1600</v>
      </c>
      <c r="EE166" s="623">
        <f t="shared" si="271"/>
        <v>1600</v>
      </c>
      <c r="EF166" s="623">
        <f t="shared" si="272"/>
        <v>1600</v>
      </c>
      <c r="EG166" s="623">
        <f t="shared" si="273"/>
        <v>1600</v>
      </c>
      <c r="EH166" s="623">
        <f t="shared" si="274"/>
        <v>1600</v>
      </c>
      <c r="EI166" s="623">
        <f t="shared" si="275"/>
        <v>1600</v>
      </c>
      <c r="EJ166" s="623">
        <f t="shared" si="276"/>
        <v>1600</v>
      </c>
      <c r="EK166" s="623">
        <f t="shared" si="277"/>
        <v>1600</v>
      </c>
      <c r="EL166" s="623">
        <f t="shared" si="278"/>
        <v>1600</v>
      </c>
    </row>
    <row r="167" spans="1:142">
      <c r="A167" s="7" t="str">
        <f>IF('Rent Roll_RedIQ 1'!B160&gt;0,'Rent Roll_RedIQ 1'!B160,"")</f>
        <v>434</v>
      </c>
      <c r="B167" s="7" t="str">
        <f>IF('Rent Roll_RedIQ 1'!C160&gt;0,'Rent Roll_RedIQ 1'!C160,"")</f>
        <v>B1</v>
      </c>
      <c r="C167" s="614">
        <f>IF('Rent Roll_RedIQ 1'!K160&gt;0,'Rent Roll_RedIQ 1'!K160,0)</f>
        <v>1275</v>
      </c>
      <c r="D167" s="615">
        <f>IF('Rent Roll_RedIQ 1'!J160&gt;0,'Rent Roll_RedIQ 1'!J160,"")</f>
        <v>1400</v>
      </c>
      <c r="E167" s="624">
        <f t="shared" si="187"/>
        <v>9.8039215686274606E-2</v>
      </c>
      <c r="F167" s="194"/>
      <c r="G167" s="194"/>
      <c r="H167" s="616">
        <f t="shared" si="289"/>
        <v>1275</v>
      </c>
      <c r="I167" s="1200">
        <f>IF('Rent Roll_RedIQ 1'!S160&gt;0,'Rent Roll_RedIQ 1'!S160,Purchase_Date-1)</f>
        <v>45688</v>
      </c>
      <c r="J167" s="617">
        <f t="shared" si="290"/>
        <v>1275</v>
      </c>
      <c r="K167" s="1205">
        <f t="shared" si="291"/>
        <v>46053</v>
      </c>
      <c r="L167" s="618">
        <f t="shared" si="290"/>
        <v>1275</v>
      </c>
      <c r="M167" s="1208">
        <f t="shared" si="292"/>
        <v>46418</v>
      </c>
      <c r="N167" s="614">
        <f t="shared" si="188"/>
        <v>1275</v>
      </c>
      <c r="O167" s="614">
        <f t="shared" si="189"/>
        <v>1275</v>
      </c>
      <c r="P167" s="614">
        <f t="shared" si="190"/>
        <v>1275</v>
      </c>
      <c r="Q167" s="614">
        <f t="shared" si="191"/>
        <v>1275</v>
      </c>
      <c r="R167" s="614">
        <f t="shared" si="192"/>
        <v>1275</v>
      </c>
      <c r="S167" s="614">
        <f t="shared" si="193"/>
        <v>1275</v>
      </c>
      <c r="T167" s="614">
        <f t="shared" si="194"/>
        <v>1275</v>
      </c>
      <c r="U167" s="619"/>
      <c r="V167" s="614"/>
      <c r="W167" s="620">
        <f t="shared" si="294"/>
        <v>1275</v>
      </c>
      <c r="X167" s="620">
        <f t="shared" si="294"/>
        <v>1275</v>
      </c>
      <c r="Y167" s="620">
        <f t="shared" si="294"/>
        <v>1275</v>
      </c>
      <c r="Z167" s="620">
        <f t="shared" si="294"/>
        <v>1275</v>
      </c>
      <c r="AA167" s="620">
        <f t="shared" si="294"/>
        <v>1275</v>
      </c>
      <c r="AB167" s="620">
        <f t="shared" si="294"/>
        <v>1275</v>
      </c>
      <c r="AC167" s="620">
        <f t="shared" si="294"/>
        <v>1275</v>
      </c>
      <c r="AD167" s="620">
        <f t="shared" si="294"/>
        <v>1275</v>
      </c>
      <c r="AE167" s="620">
        <f t="shared" si="294"/>
        <v>1275</v>
      </c>
      <c r="AF167" s="620">
        <f t="shared" si="294"/>
        <v>1275</v>
      </c>
      <c r="AG167" s="620">
        <f t="shared" si="294"/>
        <v>1275</v>
      </c>
      <c r="AH167" s="620">
        <f t="shared" si="294"/>
        <v>1275</v>
      </c>
      <c r="AI167" s="621">
        <f t="shared" si="288"/>
        <v>1275</v>
      </c>
      <c r="AJ167" s="621">
        <f t="shared" si="297"/>
        <v>1275</v>
      </c>
      <c r="AK167" s="621">
        <f t="shared" si="297"/>
        <v>1275</v>
      </c>
      <c r="AL167" s="621">
        <f t="shared" si="297"/>
        <v>1275</v>
      </c>
      <c r="AM167" s="621">
        <f t="shared" si="297"/>
        <v>1275</v>
      </c>
      <c r="AN167" s="621">
        <f t="shared" si="297"/>
        <v>1275</v>
      </c>
      <c r="AO167" s="621">
        <f t="shared" si="297"/>
        <v>1275</v>
      </c>
      <c r="AP167" s="621">
        <f t="shared" si="297"/>
        <v>1275</v>
      </c>
      <c r="AQ167" s="621">
        <f t="shared" si="297"/>
        <v>1275</v>
      </c>
      <c r="AR167" s="621">
        <f t="shared" si="297"/>
        <v>1275</v>
      </c>
      <c r="AS167" s="621">
        <f t="shared" si="297"/>
        <v>1275</v>
      </c>
      <c r="AT167" s="621">
        <f t="shared" si="297"/>
        <v>1275</v>
      </c>
      <c r="AU167" s="622">
        <f t="shared" si="285"/>
        <v>1275</v>
      </c>
      <c r="AV167" s="622">
        <f t="shared" si="296"/>
        <v>1275</v>
      </c>
      <c r="AW167" s="622">
        <f t="shared" si="296"/>
        <v>1275</v>
      </c>
      <c r="AX167" s="622">
        <f t="shared" si="296"/>
        <v>1275</v>
      </c>
      <c r="AY167" s="622">
        <f t="shared" si="296"/>
        <v>1275</v>
      </c>
      <c r="AZ167" s="622">
        <f t="shared" si="296"/>
        <v>1275</v>
      </c>
      <c r="BA167" s="622">
        <f t="shared" si="296"/>
        <v>1275</v>
      </c>
      <c r="BB167" s="622">
        <f t="shared" si="296"/>
        <v>1275</v>
      </c>
      <c r="BC167" s="622">
        <f t="shared" si="296"/>
        <v>1275</v>
      </c>
      <c r="BD167" s="622">
        <f t="shared" si="296"/>
        <v>1275</v>
      </c>
      <c r="BE167" s="622">
        <f t="shared" si="296"/>
        <v>1275</v>
      </c>
      <c r="BF167" s="622">
        <f t="shared" si="296"/>
        <v>1275</v>
      </c>
      <c r="BG167" s="623">
        <f t="shared" si="195"/>
        <v>1275</v>
      </c>
      <c r="BH167" s="623">
        <f t="shared" si="196"/>
        <v>1275</v>
      </c>
      <c r="BI167" s="623">
        <f t="shared" si="197"/>
        <v>1275</v>
      </c>
      <c r="BJ167" s="623">
        <f t="shared" si="198"/>
        <v>1275</v>
      </c>
      <c r="BK167" s="623">
        <f t="shared" si="199"/>
        <v>1275</v>
      </c>
      <c r="BL167" s="623">
        <f t="shared" si="200"/>
        <v>1275</v>
      </c>
      <c r="BM167" s="623">
        <f t="shared" si="201"/>
        <v>1275</v>
      </c>
      <c r="BN167" s="623">
        <f t="shared" si="202"/>
        <v>1275</v>
      </c>
      <c r="BO167" s="623">
        <f t="shared" si="203"/>
        <v>1275</v>
      </c>
      <c r="BP167" s="623">
        <f t="shared" si="204"/>
        <v>1275</v>
      </c>
      <c r="BQ167" s="623">
        <f t="shared" si="205"/>
        <v>1275</v>
      </c>
      <c r="BR167" s="623">
        <f t="shared" si="206"/>
        <v>1275</v>
      </c>
      <c r="BS167" s="1281">
        <f t="shared" si="207"/>
        <v>1275</v>
      </c>
      <c r="BT167" s="1281">
        <f t="shared" si="208"/>
        <v>1275</v>
      </c>
      <c r="BU167" s="1281">
        <f t="shared" si="209"/>
        <v>1275</v>
      </c>
      <c r="BV167" s="1281">
        <f t="shared" si="210"/>
        <v>1275</v>
      </c>
      <c r="BW167" s="1281">
        <f t="shared" si="211"/>
        <v>1275</v>
      </c>
      <c r="BX167" s="1281">
        <f t="shared" si="212"/>
        <v>1275</v>
      </c>
      <c r="BY167" s="1281">
        <f t="shared" si="213"/>
        <v>1275</v>
      </c>
      <c r="BZ167" s="1281">
        <f t="shared" si="214"/>
        <v>1275</v>
      </c>
      <c r="CA167" s="1281">
        <f t="shared" si="215"/>
        <v>1275</v>
      </c>
      <c r="CB167" s="1281">
        <f t="shared" si="216"/>
        <v>1275</v>
      </c>
      <c r="CC167" s="1281">
        <f t="shared" si="217"/>
        <v>1275</v>
      </c>
      <c r="CD167" s="1281">
        <f t="shared" si="218"/>
        <v>1275</v>
      </c>
      <c r="CE167" s="623">
        <f t="shared" si="219"/>
        <v>1275</v>
      </c>
      <c r="CF167" s="623">
        <f t="shared" si="220"/>
        <v>1275</v>
      </c>
      <c r="CG167" s="623">
        <f t="shared" si="221"/>
        <v>1275</v>
      </c>
      <c r="CH167" s="623">
        <f t="shared" si="222"/>
        <v>1275</v>
      </c>
      <c r="CI167" s="623">
        <f t="shared" si="223"/>
        <v>1275</v>
      </c>
      <c r="CJ167" s="623">
        <f t="shared" si="224"/>
        <v>1275</v>
      </c>
      <c r="CK167" s="623">
        <f t="shared" si="225"/>
        <v>1275</v>
      </c>
      <c r="CL167" s="623">
        <f t="shared" si="226"/>
        <v>1275</v>
      </c>
      <c r="CM167" s="623">
        <f t="shared" si="227"/>
        <v>1275</v>
      </c>
      <c r="CN167" s="623">
        <f t="shared" si="228"/>
        <v>1275</v>
      </c>
      <c r="CO167" s="623">
        <f t="shared" si="229"/>
        <v>1275</v>
      </c>
      <c r="CP167" s="623">
        <f t="shared" si="230"/>
        <v>1275</v>
      </c>
      <c r="CQ167" s="1281">
        <f t="shared" si="231"/>
        <v>1275</v>
      </c>
      <c r="CR167" s="1281">
        <f t="shared" si="232"/>
        <v>1275</v>
      </c>
      <c r="CS167" s="1281">
        <f t="shared" si="233"/>
        <v>1275</v>
      </c>
      <c r="CT167" s="1281">
        <f t="shared" si="234"/>
        <v>1275</v>
      </c>
      <c r="CU167" s="1281">
        <f t="shared" si="235"/>
        <v>1275</v>
      </c>
      <c r="CV167" s="1281">
        <f t="shared" si="236"/>
        <v>1275</v>
      </c>
      <c r="CW167" s="1281">
        <f t="shared" si="237"/>
        <v>1275</v>
      </c>
      <c r="CX167" s="1281">
        <f t="shared" si="238"/>
        <v>1275</v>
      </c>
      <c r="CY167" s="1281">
        <f t="shared" si="239"/>
        <v>1275</v>
      </c>
      <c r="CZ167" s="1281">
        <f t="shared" si="240"/>
        <v>1275</v>
      </c>
      <c r="DA167" s="1281">
        <f t="shared" si="241"/>
        <v>1275</v>
      </c>
      <c r="DB167" s="1281">
        <f t="shared" si="242"/>
        <v>1275</v>
      </c>
      <c r="DC167" s="623">
        <f t="shared" si="243"/>
        <v>1275</v>
      </c>
      <c r="DD167" s="623">
        <f t="shared" si="244"/>
        <v>1275</v>
      </c>
      <c r="DE167" s="623">
        <f t="shared" si="245"/>
        <v>1275</v>
      </c>
      <c r="DF167" s="623">
        <f t="shared" si="246"/>
        <v>1275</v>
      </c>
      <c r="DG167" s="623">
        <f t="shared" si="247"/>
        <v>1275</v>
      </c>
      <c r="DH167" s="623">
        <f t="shared" si="248"/>
        <v>1275</v>
      </c>
      <c r="DI167" s="623">
        <f t="shared" si="249"/>
        <v>1275</v>
      </c>
      <c r="DJ167" s="623">
        <f t="shared" si="250"/>
        <v>1275</v>
      </c>
      <c r="DK167" s="623">
        <f t="shared" si="251"/>
        <v>1275</v>
      </c>
      <c r="DL167" s="623">
        <f t="shared" si="252"/>
        <v>1275</v>
      </c>
      <c r="DM167" s="623">
        <f t="shared" si="253"/>
        <v>1275</v>
      </c>
      <c r="DN167" s="623">
        <f t="shared" si="254"/>
        <v>1275</v>
      </c>
      <c r="DO167" s="1281">
        <f t="shared" si="255"/>
        <v>1275</v>
      </c>
      <c r="DP167" s="1281">
        <f t="shared" si="256"/>
        <v>1275</v>
      </c>
      <c r="DQ167" s="1281">
        <f t="shared" si="257"/>
        <v>1275</v>
      </c>
      <c r="DR167" s="1281">
        <f t="shared" si="258"/>
        <v>1275</v>
      </c>
      <c r="DS167" s="1281">
        <f t="shared" si="259"/>
        <v>1275</v>
      </c>
      <c r="DT167" s="1281">
        <f t="shared" si="260"/>
        <v>1275</v>
      </c>
      <c r="DU167" s="1281">
        <f t="shared" si="261"/>
        <v>1275</v>
      </c>
      <c r="DV167" s="1281">
        <f t="shared" si="262"/>
        <v>1275</v>
      </c>
      <c r="DW167" s="1281">
        <f t="shared" si="263"/>
        <v>1275</v>
      </c>
      <c r="DX167" s="1281">
        <f t="shared" si="264"/>
        <v>1275</v>
      </c>
      <c r="DY167" s="1281">
        <f t="shared" si="265"/>
        <v>1275</v>
      </c>
      <c r="DZ167" s="1281">
        <f t="shared" si="266"/>
        <v>1275</v>
      </c>
      <c r="EA167" s="623">
        <f t="shared" si="267"/>
        <v>1275</v>
      </c>
      <c r="EB167" s="623">
        <f t="shared" si="268"/>
        <v>1275</v>
      </c>
      <c r="EC167" s="623">
        <f t="shared" si="269"/>
        <v>1275</v>
      </c>
      <c r="ED167" s="623">
        <f t="shared" si="270"/>
        <v>1275</v>
      </c>
      <c r="EE167" s="623">
        <f t="shared" si="271"/>
        <v>1275</v>
      </c>
      <c r="EF167" s="623">
        <f t="shared" si="272"/>
        <v>1275</v>
      </c>
      <c r="EG167" s="623">
        <f t="shared" si="273"/>
        <v>1275</v>
      </c>
      <c r="EH167" s="623">
        <f t="shared" si="274"/>
        <v>1275</v>
      </c>
      <c r="EI167" s="623">
        <f t="shared" si="275"/>
        <v>1275</v>
      </c>
      <c r="EJ167" s="623">
        <f t="shared" si="276"/>
        <v>1275</v>
      </c>
      <c r="EK167" s="623">
        <f t="shared" si="277"/>
        <v>1275</v>
      </c>
      <c r="EL167" s="623">
        <f t="shared" si="278"/>
        <v>1275</v>
      </c>
    </row>
    <row r="168" spans="1:142">
      <c r="A168" s="7" t="str">
        <f>IF('Rent Roll_RedIQ 1'!B161&gt;0,'Rent Roll_RedIQ 1'!B161,"")</f>
        <v>517</v>
      </c>
      <c r="B168" s="7" t="str">
        <f>IF('Rent Roll_RedIQ 1'!C161&gt;0,'Rent Roll_RedIQ 1'!C161,"")</f>
        <v>B1</v>
      </c>
      <c r="C168" s="614">
        <f>IF('Rent Roll_RedIQ 1'!K161&gt;0,'Rent Roll_RedIQ 1'!K161,0)</f>
        <v>1400</v>
      </c>
      <c r="D168" s="615">
        <f>IF('Rent Roll_RedIQ 1'!J161&gt;0,'Rent Roll_RedIQ 1'!J161,"")</f>
        <v>1400</v>
      </c>
      <c r="E168" s="624">
        <f t="shared" si="187"/>
        <v>0</v>
      </c>
      <c r="F168" s="194"/>
      <c r="G168" s="194"/>
      <c r="H168" s="616">
        <f t="shared" si="289"/>
        <v>1400</v>
      </c>
      <c r="I168" s="1200">
        <f>IF('Rent Roll_RedIQ 1'!S161&gt;0,'Rent Roll_RedIQ 1'!S161,Purchase_Date-1)</f>
        <v>45688</v>
      </c>
      <c r="J168" s="617">
        <f t="shared" si="290"/>
        <v>1400</v>
      </c>
      <c r="K168" s="1205">
        <f t="shared" si="291"/>
        <v>46053</v>
      </c>
      <c r="L168" s="618">
        <f t="shared" si="290"/>
        <v>1400</v>
      </c>
      <c r="M168" s="1208">
        <f t="shared" si="292"/>
        <v>46418</v>
      </c>
      <c r="N168" s="614">
        <f t="shared" si="188"/>
        <v>1400</v>
      </c>
      <c r="O168" s="614">
        <f t="shared" si="189"/>
        <v>1400</v>
      </c>
      <c r="P168" s="614">
        <f t="shared" si="190"/>
        <v>1400</v>
      </c>
      <c r="Q168" s="614">
        <f t="shared" si="191"/>
        <v>1400</v>
      </c>
      <c r="R168" s="614">
        <f t="shared" si="192"/>
        <v>1400</v>
      </c>
      <c r="S168" s="614">
        <f t="shared" si="193"/>
        <v>1400</v>
      </c>
      <c r="T168" s="614">
        <f t="shared" si="194"/>
        <v>1400</v>
      </c>
      <c r="U168" s="619"/>
      <c r="V168" s="614"/>
      <c r="W168" s="620">
        <f t="shared" si="294"/>
        <v>1400</v>
      </c>
      <c r="X168" s="620">
        <f t="shared" si="294"/>
        <v>1400</v>
      </c>
      <c r="Y168" s="620">
        <f t="shared" si="294"/>
        <v>1400</v>
      </c>
      <c r="Z168" s="620">
        <f t="shared" si="294"/>
        <v>1400</v>
      </c>
      <c r="AA168" s="620">
        <f t="shared" si="294"/>
        <v>1400</v>
      </c>
      <c r="AB168" s="620">
        <f t="shared" si="294"/>
        <v>1400</v>
      </c>
      <c r="AC168" s="620">
        <f t="shared" si="294"/>
        <v>1400</v>
      </c>
      <c r="AD168" s="620">
        <f t="shared" si="294"/>
        <v>1400</v>
      </c>
      <c r="AE168" s="620">
        <f t="shared" si="294"/>
        <v>1400</v>
      </c>
      <c r="AF168" s="620">
        <f t="shared" si="294"/>
        <v>1400</v>
      </c>
      <c r="AG168" s="620">
        <f t="shared" si="294"/>
        <v>1400</v>
      </c>
      <c r="AH168" s="620">
        <f t="shared" si="294"/>
        <v>1400</v>
      </c>
      <c r="AI168" s="621">
        <f t="shared" si="288"/>
        <v>1400</v>
      </c>
      <c r="AJ168" s="621">
        <f t="shared" si="297"/>
        <v>1400</v>
      </c>
      <c r="AK168" s="621">
        <f t="shared" si="297"/>
        <v>1400</v>
      </c>
      <c r="AL168" s="621">
        <f t="shared" si="297"/>
        <v>1400</v>
      </c>
      <c r="AM168" s="621">
        <f t="shared" si="297"/>
        <v>1400</v>
      </c>
      <c r="AN168" s="621">
        <f t="shared" si="297"/>
        <v>1400</v>
      </c>
      <c r="AO168" s="621">
        <f t="shared" si="297"/>
        <v>1400</v>
      </c>
      <c r="AP168" s="621">
        <f t="shared" si="297"/>
        <v>1400</v>
      </c>
      <c r="AQ168" s="621">
        <f t="shared" si="297"/>
        <v>1400</v>
      </c>
      <c r="AR168" s="621">
        <f t="shared" si="297"/>
        <v>1400</v>
      </c>
      <c r="AS168" s="621">
        <f t="shared" si="297"/>
        <v>1400</v>
      </c>
      <c r="AT168" s="621">
        <f t="shared" si="297"/>
        <v>1400</v>
      </c>
      <c r="AU168" s="622">
        <f t="shared" si="285"/>
        <v>1400</v>
      </c>
      <c r="AV168" s="622">
        <f t="shared" si="296"/>
        <v>1400</v>
      </c>
      <c r="AW168" s="622">
        <f t="shared" si="296"/>
        <v>1400</v>
      </c>
      <c r="AX168" s="622">
        <f t="shared" si="296"/>
        <v>1400</v>
      </c>
      <c r="AY168" s="622">
        <f t="shared" si="296"/>
        <v>1400</v>
      </c>
      <c r="AZ168" s="622">
        <f t="shared" si="296"/>
        <v>1400</v>
      </c>
      <c r="BA168" s="622">
        <f t="shared" si="296"/>
        <v>1400</v>
      </c>
      <c r="BB168" s="622">
        <f t="shared" si="296"/>
        <v>1400</v>
      </c>
      <c r="BC168" s="622">
        <f t="shared" si="296"/>
        <v>1400</v>
      </c>
      <c r="BD168" s="622">
        <f t="shared" si="296"/>
        <v>1400</v>
      </c>
      <c r="BE168" s="622">
        <f t="shared" si="296"/>
        <v>1400</v>
      </c>
      <c r="BF168" s="622">
        <f t="shared" si="296"/>
        <v>1400</v>
      </c>
      <c r="BG168" s="623">
        <f t="shared" si="195"/>
        <v>1400</v>
      </c>
      <c r="BH168" s="623">
        <f t="shared" si="196"/>
        <v>1400</v>
      </c>
      <c r="BI168" s="623">
        <f t="shared" si="197"/>
        <v>1400</v>
      </c>
      <c r="BJ168" s="623">
        <f t="shared" si="198"/>
        <v>1400</v>
      </c>
      <c r="BK168" s="623">
        <f t="shared" si="199"/>
        <v>1400</v>
      </c>
      <c r="BL168" s="623">
        <f t="shared" si="200"/>
        <v>1400</v>
      </c>
      <c r="BM168" s="623">
        <f t="shared" si="201"/>
        <v>1400</v>
      </c>
      <c r="BN168" s="623">
        <f t="shared" si="202"/>
        <v>1400</v>
      </c>
      <c r="BO168" s="623">
        <f t="shared" si="203"/>
        <v>1400</v>
      </c>
      <c r="BP168" s="623">
        <f t="shared" si="204"/>
        <v>1400</v>
      </c>
      <c r="BQ168" s="623">
        <f t="shared" si="205"/>
        <v>1400</v>
      </c>
      <c r="BR168" s="623">
        <f t="shared" si="206"/>
        <v>1400</v>
      </c>
      <c r="BS168" s="1281">
        <f t="shared" si="207"/>
        <v>1400</v>
      </c>
      <c r="BT168" s="1281">
        <f t="shared" si="208"/>
        <v>1400</v>
      </c>
      <c r="BU168" s="1281">
        <f t="shared" si="209"/>
        <v>1400</v>
      </c>
      <c r="BV168" s="1281">
        <f t="shared" si="210"/>
        <v>1400</v>
      </c>
      <c r="BW168" s="1281">
        <f t="shared" si="211"/>
        <v>1400</v>
      </c>
      <c r="BX168" s="1281">
        <f t="shared" si="212"/>
        <v>1400</v>
      </c>
      <c r="BY168" s="1281">
        <f t="shared" si="213"/>
        <v>1400</v>
      </c>
      <c r="BZ168" s="1281">
        <f t="shared" si="214"/>
        <v>1400</v>
      </c>
      <c r="CA168" s="1281">
        <f t="shared" si="215"/>
        <v>1400</v>
      </c>
      <c r="CB168" s="1281">
        <f t="shared" si="216"/>
        <v>1400</v>
      </c>
      <c r="CC168" s="1281">
        <f t="shared" si="217"/>
        <v>1400</v>
      </c>
      <c r="CD168" s="1281">
        <f t="shared" si="218"/>
        <v>1400</v>
      </c>
      <c r="CE168" s="623">
        <f t="shared" si="219"/>
        <v>1400</v>
      </c>
      <c r="CF168" s="623">
        <f t="shared" si="220"/>
        <v>1400</v>
      </c>
      <c r="CG168" s="623">
        <f t="shared" si="221"/>
        <v>1400</v>
      </c>
      <c r="CH168" s="623">
        <f t="shared" si="222"/>
        <v>1400</v>
      </c>
      <c r="CI168" s="623">
        <f t="shared" si="223"/>
        <v>1400</v>
      </c>
      <c r="CJ168" s="623">
        <f t="shared" si="224"/>
        <v>1400</v>
      </c>
      <c r="CK168" s="623">
        <f t="shared" si="225"/>
        <v>1400</v>
      </c>
      <c r="CL168" s="623">
        <f t="shared" si="226"/>
        <v>1400</v>
      </c>
      <c r="CM168" s="623">
        <f t="shared" si="227"/>
        <v>1400</v>
      </c>
      <c r="CN168" s="623">
        <f t="shared" si="228"/>
        <v>1400</v>
      </c>
      <c r="CO168" s="623">
        <f t="shared" si="229"/>
        <v>1400</v>
      </c>
      <c r="CP168" s="623">
        <f t="shared" si="230"/>
        <v>1400</v>
      </c>
      <c r="CQ168" s="1281">
        <f t="shared" si="231"/>
        <v>1400</v>
      </c>
      <c r="CR168" s="1281">
        <f t="shared" si="232"/>
        <v>1400</v>
      </c>
      <c r="CS168" s="1281">
        <f t="shared" si="233"/>
        <v>1400</v>
      </c>
      <c r="CT168" s="1281">
        <f t="shared" si="234"/>
        <v>1400</v>
      </c>
      <c r="CU168" s="1281">
        <f t="shared" si="235"/>
        <v>1400</v>
      </c>
      <c r="CV168" s="1281">
        <f t="shared" si="236"/>
        <v>1400</v>
      </c>
      <c r="CW168" s="1281">
        <f t="shared" si="237"/>
        <v>1400</v>
      </c>
      <c r="CX168" s="1281">
        <f t="shared" si="238"/>
        <v>1400</v>
      </c>
      <c r="CY168" s="1281">
        <f t="shared" si="239"/>
        <v>1400</v>
      </c>
      <c r="CZ168" s="1281">
        <f t="shared" si="240"/>
        <v>1400</v>
      </c>
      <c r="DA168" s="1281">
        <f t="shared" si="241"/>
        <v>1400</v>
      </c>
      <c r="DB168" s="1281">
        <f t="shared" si="242"/>
        <v>1400</v>
      </c>
      <c r="DC168" s="623">
        <f t="shared" si="243"/>
        <v>1400</v>
      </c>
      <c r="DD168" s="623">
        <f t="shared" si="244"/>
        <v>1400</v>
      </c>
      <c r="DE168" s="623">
        <f t="shared" si="245"/>
        <v>1400</v>
      </c>
      <c r="DF168" s="623">
        <f t="shared" si="246"/>
        <v>1400</v>
      </c>
      <c r="DG168" s="623">
        <f t="shared" si="247"/>
        <v>1400</v>
      </c>
      <c r="DH168" s="623">
        <f t="shared" si="248"/>
        <v>1400</v>
      </c>
      <c r="DI168" s="623">
        <f t="shared" si="249"/>
        <v>1400</v>
      </c>
      <c r="DJ168" s="623">
        <f t="shared" si="250"/>
        <v>1400</v>
      </c>
      <c r="DK168" s="623">
        <f t="shared" si="251"/>
        <v>1400</v>
      </c>
      <c r="DL168" s="623">
        <f t="shared" si="252"/>
        <v>1400</v>
      </c>
      <c r="DM168" s="623">
        <f t="shared" si="253"/>
        <v>1400</v>
      </c>
      <c r="DN168" s="623">
        <f t="shared" si="254"/>
        <v>1400</v>
      </c>
      <c r="DO168" s="1281">
        <f t="shared" si="255"/>
        <v>1400</v>
      </c>
      <c r="DP168" s="1281">
        <f t="shared" si="256"/>
        <v>1400</v>
      </c>
      <c r="DQ168" s="1281">
        <f t="shared" si="257"/>
        <v>1400</v>
      </c>
      <c r="DR168" s="1281">
        <f t="shared" si="258"/>
        <v>1400</v>
      </c>
      <c r="DS168" s="1281">
        <f t="shared" si="259"/>
        <v>1400</v>
      </c>
      <c r="DT168" s="1281">
        <f t="shared" si="260"/>
        <v>1400</v>
      </c>
      <c r="DU168" s="1281">
        <f t="shared" si="261"/>
        <v>1400</v>
      </c>
      <c r="DV168" s="1281">
        <f t="shared" si="262"/>
        <v>1400</v>
      </c>
      <c r="DW168" s="1281">
        <f t="shared" si="263"/>
        <v>1400</v>
      </c>
      <c r="DX168" s="1281">
        <f t="shared" si="264"/>
        <v>1400</v>
      </c>
      <c r="DY168" s="1281">
        <f t="shared" si="265"/>
        <v>1400</v>
      </c>
      <c r="DZ168" s="1281">
        <f t="shared" si="266"/>
        <v>1400</v>
      </c>
      <c r="EA168" s="623">
        <f t="shared" si="267"/>
        <v>1400</v>
      </c>
      <c r="EB168" s="623">
        <f t="shared" si="268"/>
        <v>1400</v>
      </c>
      <c r="EC168" s="623">
        <f t="shared" si="269"/>
        <v>1400</v>
      </c>
      <c r="ED168" s="623">
        <f t="shared" si="270"/>
        <v>1400</v>
      </c>
      <c r="EE168" s="623">
        <f t="shared" si="271"/>
        <v>1400</v>
      </c>
      <c r="EF168" s="623">
        <f t="shared" si="272"/>
        <v>1400</v>
      </c>
      <c r="EG168" s="623">
        <f t="shared" si="273"/>
        <v>1400</v>
      </c>
      <c r="EH168" s="623">
        <f t="shared" si="274"/>
        <v>1400</v>
      </c>
      <c r="EI168" s="623">
        <f t="shared" si="275"/>
        <v>1400</v>
      </c>
      <c r="EJ168" s="623">
        <f t="shared" si="276"/>
        <v>1400</v>
      </c>
      <c r="EK168" s="623">
        <f t="shared" si="277"/>
        <v>1400</v>
      </c>
      <c r="EL168" s="623">
        <f t="shared" si="278"/>
        <v>1400</v>
      </c>
    </row>
    <row r="169" spans="1:142">
      <c r="A169" s="7" t="str">
        <f>IF('Rent Roll_RedIQ 1'!B162&gt;0,'Rent Roll_RedIQ 1'!B162,"")</f>
        <v>614</v>
      </c>
      <c r="B169" s="7" t="str">
        <f>IF('Rent Roll_RedIQ 1'!C162&gt;0,'Rent Roll_RedIQ 1'!C162,"")</f>
        <v>A1</v>
      </c>
      <c r="C169" s="614">
        <f>IF('Rent Roll_RedIQ 1'!K162&gt;0,'Rent Roll_RedIQ 1'!K162,0)</f>
        <v>1125</v>
      </c>
      <c r="D169" s="615">
        <f>IF('Rent Roll_RedIQ 1'!J162&gt;0,'Rent Roll_RedIQ 1'!J162,"")</f>
        <v>1200</v>
      </c>
      <c r="E169" s="624">
        <f t="shared" si="187"/>
        <v>6.6666666666666652E-2</v>
      </c>
      <c r="F169" s="194"/>
      <c r="G169" s="194"/>
      <c r="H169" s="616">
        <f t="shared" si="289"/>
        <v>1125</v>
      </c>
      <c r="I169" s="1200">
        <f>IF('Rent Roll_RedIQ 1'!S162&gt;0,'Rent Roll_RedIQ 1'!S162,Purchase_Date-1)</f>
        <v>45688</v>
      </c>
      <c r="J169" s="617">
        <f t="shared" si="290"/>
        <v>1125</v>
      </c>
      <c r="K169" s="1205">
        <f t="shared" si="291"/>
        <v>46053</v>
      </c>
      <c r="L169" s="618">
        <f t="shared" si="290"/>
        <v>1125</v>
      </c>
      <c r="M169" s="1208">
        <f t="shared" si="292"/>
        <v>46418</v>
      </c>
      <c r="N169" s="614">
        <f t="shared" si="188"/>
        <v>1125</v>
      </c>
      <c r="O169" s="614">
        <f t="shared" si="189"/>
        <v>1125</v>
      </c>
      <c r="P169" s="614">
        <f t="shared" si="190"/>
        <v>1125</v>
      </c>
      <c r="Q169" s="614">
        <f t="shared" si="191"/>
        <v>1125</v>
      </c>
      <c r="R169" s="614">
        <f t="shared" si="192"/>
        <v>1125</v>
      </c>
      <c r="S169" s="614">
        <f t="shared" si="193"/>
        <v>1125</v>
      </c>
      <c r="T169" s="614">
        <f t="shared" si="194"/>
        <v>1125</v>
      </c>
      <c r="U169" s="619"/>
      <c r="V169" s="614"/>
      <c r="W169" s="620">
        <f t="shared" si="294"/>
        <v>1125</v>
      </c>
      <c r="X169" s="620">
        <f t="shared" si="294"/>
        <v>1125</v>
      </c>
      <c r="Y169" s="620">
        <f t="shared" si="294"/>
        <v>1125</v>
      </c>
      <c r="Z169" s="620">
        <f t="shared" si="294"/>
        <v>1125</v>
      </c>
      <c r="AA169" s="620">
        <f t="shared" si="294"/>
        <v>1125</v>
      </c>
      <c r="AB169" s="620">
        <f t="shared" si="294"/>
        <v>1125</v>
      </c>
      <c r="AC169" s="620">
        <f t="shared" si="294"/>
        <v>1125</v>
      </c>
      <c r="AD169" s="620">
        <f t="shared" si="294"/>
        <v>1125</v>
      </c>
      <c r="AE169" s="620">
        <f t="shared" si="294"/>
        <v>1125</v>
      </c>
      <c r="AF169" s="620">
        <f t="shared" si="294"/>
        <v>1125</v>
      </c>
      <c r="AG169" s="620">
        <f t="shared" si="294"/>
        <v>1125</v>
      </c>
      <c r="AH169" s="620">
        <f t="shared" si="294"/>
        <v>1125</v>
      </c>
      <c r="AI169" s="621">
        <f t="shared" si="288"/>
        <v>1125</v>
      </c>
      <c r="AJ169" s="621">
        <f t="shared" si="297"/>
        <v>1125</v>
      </c>
      <c r="AK169" s="621">
        <f t="shared" si="297"/>
        <v>1125</v>
      </c>
      <c r="AL169" s="621">
        <f t="shared" si="297"/>
        <v>1125</v>
      </c>
      <c r="AM169" s="621">
        <f t="shared" si="297"/>
        <v>1125</v>
      </c>
      <c r="AN169" s="621">
        <f t="shared" si="297"/>
        <v>1125</v>
      </c>
      <c r="AO169" s="621">
        <f t="shared" si="297"/>
        <v>1125</v>
      </c>
      <c r="AP169" s="621">
        <f t="shared" si="297"/>
        <v>1125</v>
      </c>
      <c r="AQ169" s="621">
        <f t="shared" si="297"/>
        <v>1125</v>
      </c>
      <c r="AR169" s="621">
        <f t="shared" si="297"/>
        <v>1125</v>
      </c>
      <c r="AS169" s="621">
        <f t="shared" si="297"/>
        <v>1125</v>
      </c>
      <c r="AT169" s="621">
        <f t="shared" si="297"/>
        <v>1125</v>
      </c>
      <c r="AU169" s="622">
        <f t="shared" si="285"/>
        <v>1125</v>
      </c>
      <c r="AV169" s="622">
        <f t="shared" si="296"/>
        <v>1125</v>
      </c>
      <c r="AW169" s="622">
        <f t="shared" si="296"/>
        <v>1125</v>
      </c>
      <c r="AX169" s="622">
        <f t="shared" si="296"/>
        <v>1125</v>
      </c>
      <c r="AY169" s="622">
        <f t="shared" si="296"/>
        <v>1125</v>
      </c>
      <c r="AZ169" s="622">
        <f t="shared" si="296"/>
        <v>1125</v>
      </c>
      <c r="BA169" s="622">
        <f t="shared" si="296"/>
        <v>1125</v>
      </c>
      <c r="BB169" s="622">
        <f t="shared" si="296"/>
        <v>1125</v>
      </c>
      <c r="BC169" s="622">
        <f t="shared" si="296"/>
        <v>1125</v>
      </c>
      <c r="BD169" s="622">
        <f t="shared" si="296"/>
        <v>1125</v>
      </c>
      <c r="BE169" s="622">
        <f t="shared" si="296"/>
        <v>1125</v>
      </c>
      <c r="BF169" s="622">
        <f t="shared" si="296"/>
        <v>1125</v>
      </c>
      <c r="BG169" s="623">
        <f t="shared" si="195"/>
        <v>1125</v>
      </c>
      <c r="BH169" s="623">
        <f t="shared" si="196"/>
        <v>1125</v>
      </c>
      <c r="BI169" s="623">
        <f t="shared" si="197"/>
        <v>1125</v>
      </c>
      <c r="BJ169" s="623">
        <f t="shared" si="198"/>
        <v>1125</v>
      </c>
      <c r="BK169" s="623">
        <f t="shared" si="199"/>
        <v>1125</v>
      </c>
      <c r="BL169" s="623">
        <f t="shared" si="200"/>
        <v>1125</v>
      </c>
      <c r="BM169" s="623">
        <f t="shared" si="201"/>
        <v>1125</v>
      </c>
      <c r="BN169" s="623">
        <f t="shared" si="202"/>
        <v>1125</v>
      </c>
      <c r="BO169" s="623">
        <f t="shared" si="203"/>
        <v>1125</v>
      </c>
      <c r="BP169" s="623">
        <f t="shared" si="204"/>
        <v>1125</v>
      </c>
      <c r="BQ169" s="623">
        <f t="shared" si="205"/>
        <v>1125</v>
      </c>
      <c r="BR169" s="623">
        <f t="shared" si="206"/>
        <v>1125</v>
      </c>
      <c r="BS169" s="1281">
        <f t="shared" si="207"/>
        <v>1125</v>
      </c>
      <c r="BT169" s="1281">
        <f t="shared" si="208"/>
        <v>1125</v>
      </c>
      <c r="BU169" s="1281">
        <f t="shared" si="209"/>
        <v>1125</v>
      </c>
      <c r="BV169" s="1281">
        <f t="shared" si="210"/>
        <v>1125</v>
      </c>
      <c r="BW169" s="1281">
        <f t="shared" si="211"/>
        <v>1125</v>
      </c>
      <c r="BX169" s="1281">
        <f t="shared" si="212"/>
        <v>1125</v>
      </c>
      <c r="BY169" s="1281">
        <f t="shared" si="213"/>
        <v>1125</v>
      </c>
      <c r="BZ169" s="1281">
        <f t="shared" si="214"/>
        <v>1125</v>
      </c>
      <c r="CA169" s="1281">
        <f t="shared" si="215"/>
        <v>1125</v>
      </c>
      <c r="CB169" s="1281">
        <f t="shared" si="216"/>
        <v>1125</v>
      </c>
      <c r="CC169" s="1281">
        <f t="shared" si="217"/>
        <v>1125</v>
      </c>
      <c r="CD169" s="1281">
        <f t="shared" si="218"/>
        <v>1125</v>
      </c>
      <c r="CE169" s="623">
        <f t="shared" si="219"/>
        <v>1125</v>
      </c>
      <c r="CF169" s="623">
        <f t="shared" si="220"/>
        <v>1125</v>
      </c>
      <c r="CG169" s="623">
        <f t="shared" si="221"/>
        <v>1125</v>
      </c>
      <c r="CH169" s="623">
        <f t="shared" si="222"/>
        <v>1125</v>
      </c>
      <c r="CI169" s="623">
        <f t="shared" si="223"/>
        <v>1125</v>
      </c>
      <c r="CJ169" s="623">
        <f t="shared" si="224"/>
        <v>1125</v>
      </c>
      <c r="CK169" s="623">
        <f t="shared" si="225"/>
        <v>1125</v>
      </c>
      <c r="CL169" s="623">
        <f t="shared" si="226"/>
        <v>1125</v>
      </c>
      <c r="CM169" s="623">
        <f t="shared" si="227"/>
        <v>1125</v>
      </c>
      <c r="CN169" s="623">
        <f t="shared" si="228"/>
        <v>1125</v>
      </c>
      <c r="CO169" s="623">
        <f t="shared" si="229"/>
        <v>1125</v>
      </c>
      <c r="CP169" s="623">
        <f t="shared" si="230"/>
        <v>1125</v>
      </c>
      <c r="CQ169" s="1281">
        <f t="shared" si="231"/>
        <v>1125</v>
      </c>
      <c r="CR169" s="1281">
        <f t="shared" si="232"/>
        <v>1125</v>
      </c>
      <c r="CS169" s="1281">
        <f t="shared" si="233"/>
        <v>1125</v>
      </c>
      <c r="CT169" s="1281">
        <f t="shared" si="234"/>
        <v>1125</v>
      </c>
      <c r="CU169" s="1281">
        <f t="shared" si="235"/>
        <v>1125</v>
      </c>
      <c r="CV169" s="1281">
        <f t="shared" si="236"/>
        <v>1125</v>
      </c>
      <c r="CW169" s="1281">
        <f t="shared" si="237"/>
        <v>1125</v>
      </c>
      <c r="CX169" s="1281">
        <f t="shared" si="238"/>
        <v>1125</v>
      </c>
      <c r="CY169" s="1281">
        <f t="shared" si="239"/>
        <v>1125</v>
      </c>
      <c r="CZ169" s="1281">
        <f t="shared" si="240"/>
        <v>1125</v>
      </c>
      <c r="DA169" s="1281">
        <f t="shared" si="241"/>
        <v>1125</v>
      </c>
      <c r="DB169" s="1281">
        <f t="shared" si="242"/>
        <v>1125</v>
      </c>
      <c r="DC169" s="623">
        <f t="shared" si="243"/>
        <v>1125</v>
      </c>
      <c r="DD169" s="623">
        <f t="shared" si="244"/>
        <v>1125</v>
      </c>
      <c r="DE169" s="623">
        <f t="shared" si="245"/>
        <v>1125</v>
      </c>
      <c r="DF169" s="623">
        <f t="shared" si="246"/>
        <v>1125</v>
      </c>
      <c r="DG169" s="623">
        <f t="shared" si="247"/>
        <v>1125</v>
      </c>
      <c r="DH169" s="623">
        <f t="shared" si="248"/>
        <v>1125</v>
      </c>
      <c r="DI169" s="623">
        <f t="shared" si="249"/>
        <v>1125</v>
      </c>
      <c r="DJ169" s="623">
        <f t="shared" si="250"/>
        <v>1125</v>
      </c>
      <c r="DK169" s="623">
        <f t="shared" si="251"/>
        <v>1125</v>
      </c>
      <c r="DL169" s="623">
        <f t="shared" si="252"/>
        <v>1125</v>
      </c>
      <c r="DM169" s="623">
        <f t="shared" si="253"/>
        <v>1125</v>
      </c>
      <c r="DN169" s="623">
        <f t="shared" si="254"/>
        <v>1125</v>
      </c>
      <c r="DO169" s="1281">
        <f t="shared" si="255"/>
        <v>1125</v>
      </c>
      <c r="DP169" s="1281">
        <f t="shared" si="256"/>
        <v>1125</v>
      </c>
      <c r="DQ169" s="1281">
        <f t="shared" si="257"/>
        <v>1125</v>
      </c>
      <c r="DR169" s="1281">
        <f t="shared" si="258"/>
        <v>1125</v>
      </c>
      <c r="DS169" s="1281">
        <f t="shared" si="259"/>
        <v>1125</v>
      </c>
      <c r="DT169" s="1281">
        <f t="shared" si="260"/>
        <v>1125</v>
      </c>
      <c r="DU169" s="1281">
        <f t="shared" si="261"/>
        <v>1125</v>
      </c>
      <c r="DV169" s="1281">
        <f t="shared" si="262"/>
        <v>1125</v>
      </c>
      <c r="DW169" s="1281">
        <f t="shared" si="263"/>
        <v>1125</v>
      </c>
      <c r="DX169" s="1281">
        <f t="shared" si="264"/>
        <v>1125</v>
      </c>
      <c r="DY169" s="1281">
        <f t="shared" si="265"/>
        <v>1125</v>
      </c>
      <c r="DZ169" s="1281">
        <f t="shared" si="266"/>
        <v>1125</v>
      </c>
      <c r="EA169" s="623">
        <f t="shared" si="267"/>
        <v>1125</v>
      </c>
      <c r="EB169" s="623">
        <f t="shared" si="268"/>
        <v>1125</v>
      </c>
      <c r="EC169" s="623">
        <f t="shared" si="269"/>
        <v>1125</v>
      </c>
      <c r="ED169" s="623">
        <f t="shared" si="270"/>
        <v>1125</v>
      </c>
      <c r="EE169" s="623">
        <f t="shared" si="271"/>
        <v>1125</v>
      </c>
      <c r="EF169" s="623">
        <f t="shared" si="272"/>
        <v>1125</v>
      </c>
      <c r="EG169" s="623">
        <f t="shared" si="273"/>
        <v>1125</v>
      </c>
      <c r="EH169" s="623">
        <f t="shared" si="274"/>
        <v>1125</v>
      </c>
      <c r="EI169" s="623">
        <f t="shared" si="275"/>
        <v>1125</v>
      </c>
      <c r="EJ169" s="623">
        <f t="shared" si="276"/>
        <v>1125</v>
      </c>
      <c r="EK169" s="623">
        <f t="shared" si="277"/>
        <v>1125</v>
      </c>
      <c r="EL169" s="623">
        <f t="shared" si="278"/>
        <v>1125</v>
      </c>
    </row>
    <row r="170" spans="1:142">
      <c r="A170" s="7" t="str">
        <f>IF('Rent Roll_RedIQ 1'!B163&gt;0,'Rent Roll_RedIQ 1'!B163,"")</f>
        <v>633</v>
      </c>
      <c r="B170" s="7" t="str">
        <f>IF('Rent Roll_RedIQ 1'!C163&gt;0,'Rent Roll_RedIQ 1'!C163,"")</f>
        <v>B2</v>
      </c>
      <c r="C170" s="614">
        <f>IF('Rent Roll_RedIQ 1'!K163&gt;0,'Rent Roll_RedIQ 1'!K163,0)</f>
        <v>1425</v>
      </c>
      <c r="D170" s="615">
        <f>IF('Rent Roll_RedIQ 1'!J163&gt;0,'Rent Roll_RedIQ 1'!J163,"")</f>
        <v>1500</v>
      </c>
      <c r="E170" s="624">
        <f t="shared" si="187"/>
        <v>5.2631578947368363E-2</v>
      </c>
      <c r="F170" s="194"/>
      <c r="G170" s="194"/>
      <c r="H170" s="616">
        <f t="shared" si="289"/>
        <v>1425</v>
      </c>
      <c r="I170" s="1200">
        <f>IF('Rent Roll_RedIQ 1'!S163&gt;0,'Rent Roll_RedIQ 1'!S163,Purchase_Date-1)</f>
        <v>45688</v>
      </c>
      <c r="J170" s="617">
        <f t="shared" si="290"/>
        <v>1425</v>
      </c>
      <c r="K170" s="1205">
        <f t="shared" si="291"/>
        <v>46053</v>
      </c>
      <c r="L170" s="618">
        <f t="shared" si="290"/>
        <v>1425</v>
      </c>
      <c r="M170" s="1208">
        <f t="shared" si="292"/>
        <v>46418</v>
      </c>
      <c r="N170" s="614">
        <f t="shared" si="188"/>
        <v>1425</v>
      </c>
      <c r="O170" s="614">
        <f t="shared" si="189"/>
        <v>1425</v>
      </c>
      <c r="P170" s="614">
        <f t="shared" si="190"/>
        <v>1425</v>
      </c>
      <c r="Q170" s="614">
        <f t="shared" si="191"/>
        <v>1425</v>
      </c>
      <c r="R170" s="614">
        <f t="shared" si="192"/>
        <v>1425</v>
      </c>
      <c r="S170" s="614">
        <f t="shared" si="193"/>
        <v>1425</v>
      </c>
      <c r="T170" s="614">
        <f t="shared" si="194"/>
        <v>1425</v>
      </c>
      <c r="U170" s="619"/>
      <c r="V170" s="614"/>
      <c r="W170" s="620">
        <f t="shared" si="294"/>
        <v>1425</v>
      </c>
      <c r="X170" s="620">
        <f t="shared" si="294"/>
        <v>1425</v>
      </c>
      <c r="Y170" s="620">
        <f t="shared" si="294"/>
        <v>1425</v>
      </c>
      <c r="Z170" s="620">
        <f t="shared" si="294"/>
        <v>1425</v>
      </c>
      <c r="AA170" s="620">
        <f t="shared" si="294"/>
        <v>1425</v>
      </c>
      <c r="AB170" s="620">
        <f t="shared" si="294"/>
        <v>1425</v>
      </c>
      <c r="AC170" s="620">
        <f t="shared" si="294"/>
        <v>1425</v>
      </c>
      <c r="AD170" s="620">
        <f t="shared" si="294"/>
        <v>1425</v>
      </c>
      <c r="AE170" s="620">
        <f t="shared" si="294"/>
        <v>1425</v>
      </c>
      <c r="AF170" s="620">
        <f t="shared" si="294"/>
        <v>1425</v>
      </c>
      <c r="AG170" s="620">
        <f t="shared" si="294"/>
        <v>1425</v>
      </c>
      <c r="AH170" s="620">
        <f t="shared" si="294"/>
        <v>1425</v>
      </c>
      <c r="AI170" s="621">
        <f t="shared" si="288"/>
        <v>1425</v>
      </c>
      <c r="AJ170" s="621">
        <f t="shared" si="297"/>
        <v>1425</v>
      </c>
      <c r="AK170" s="621">
        <f t="shared" si="297"/>
        <v>1425</v>
      </c>
      <c r="AL170" s="621">
        <f t="shared" si="297"/>
        <v>1425</v>
      </c>
      <c r="AM170" s="621">
        <f t="shared" si="297"/>
        <v>1425</v>
      </c>
      <c r="AN170" s="621">
        <f t="shared" si="297"/>
        <v>1425</v>
      </c>
      <c r="AO170" s="621">
        <f t="shared" si="297"/>
        <v>1425</v>
      </c>
      <c r="AP170" s="621">
        <f t="shared" si="297"/>
        <v>1425</v>
      </c>
      <c r="AQ170" s="621">
        <f t="shared" si="297"/>
        <v>1425</v>
      </c>
      <c r="AR170" s="621">
        <f t="shared" si="297"/>
        <v>1425</v>
      </c>
      <c r="AS170" s="621">
        <f t="shared" si="297"/>
        <v>1425</v>
      </c>
      <c r="AT170" s="621">
        <f t="shared" si="297"/>
        <v>1425</v>
      </c>
      <c r="AU170" s="622">
        <f t="shared" si="285"/>
        <v>1425</v>
      </c>
      <c r="AV170" s="622">
        <f t="shared" si="296"/>
        <v>1425</v>
      </c>
      <c r="AW170" s="622">
        <f t="shared" si="296"/>
        <v>1425</v>
      </c>
      <c r="AX170" s="622">
        <f t="shared" si="296"/>
        <v>1425</v>
      </c>
      <c r="AY170" s="622">
        <f t="shared" si="296"/>
        <v>1425</v>
      </c>
      <c r="AZ170" s="622">
        <f t="shared" si="296"/>
        <v>1425</v>
      </c>
      <c r="BA170" s="622">
        <f t="shared" si="296"/>
        <v>1425</v>
      </c>
      <c r="BB170" s="622">
        <f t="shared" si="296"/>
        <v>1425</v>
      </c>
      <c r="BC170" s="622">
        <f t="shared" si="296"/>
        <v>1425</v>
      </c>
      <c r="BD170" s="622">
        <f t="shared" si="296"/>
        <v>1425</v>
      </c>
      <c r="BE170" s="622">
        <f t="shared" si="296"/>
        <v>1425</v>
      </c>
      <c r="BF170" s="622">
        <f t="shared" si="296"/>
        <v>1425</v>
      </c>
      <c r="BG170" s="623">
        <f t="shared" si="195"/>
        <v>1425</v>
      </c>
      <c r="BH170" s="623">
        <f t="shared" si="196"/>
        <v>1425</v>
      </c>
      <c r="BI170" s="623">
        <f t="shared" si="197"/>
        <v>1425</v>
      </c>
      <c r="BJ170" s="623">
        <f t="shared" si="198"/>
        <v>1425</v>
      </c>
      <c r="BK170" s="623">
        <f t="shared" si="199"/>
        <v>1425</v>
      </c>
      <c r="BL170" s="623">
        <f t="shared" si="200"/>
        <v>1425</v>
      </c>
      <c r="BM170" s="623">
        <f t="shared" si="201"/>
        <v>1425</v>
      </c>
      <c r="BN170" s="623">
        <f t="shared" si="202"/>
        <v>1425</v>
      </c>
      <c r="BO170" s="623">
        <f t="shared" si="203"/>
        <v>1425</v>
      </c>
      <c r="BP170" s="623">
        <f t="shared" si="204"/>
        <v>1425</v>
      </c>
      <c r="BQ170" s="623">
        <f t="shared" si="205"/>
        <v>1425</v>
      </c>
      <c r="BR170" s="623">
        <f t="shared" si="206"/>
        <v>1425</v>
      </c>
      <c r="BS170" s="1281">
        <f t="shared" si="207"/>
        <v>1425</v>
      </c>
      <c r="BT170" s="1281">
        <f t="shared" si="208"/>
        <v>1425</v>
      </c>
      <c r="BU170" s="1281">
        <f t="shared" si="209"/>
        <v>1425</v>
      </c>
      <c r="BV170" s="1281">
        <f t="shared" si="210"/>
        <v>1425</v>
      </c>
      <c r="BW170" s="1281">
        <f t="shared" si="211"/>
        <v>1425</v>
      </c>
      <c r="BX170" s="1281">
        <f t="shared" si="212"/>
        <v>1425</v>
      </c>
      <c r="BY170" s="1281">
        <f t="shared" si="213"/>
        <v>1425</v>
      </c>
      <c r="BZ170" s="1281">
        <f t="shared" si="214"/>
        <v>1425</v>
      </c>
      <c r="CA170" s="1281">
        <f t="shared" si="215"/>
        <v>1425</v>
      </c>
      <c r="CB170" s="1281">
        <f t="shared" si="216"/>
        <v>1425</v>
      </c>
      <c r="CC170" s="1281">
        <f t="shared" si="217"/>
        <v>1425</v>
      </c>
      <c r="CD170" s="1281">
        <f t="shared" si="218"/>
        <v>1425</v>
      </c>
      <c r="CE170" s="623">
        <f t="shared" si="219"/>
        <v>1425</v>
      </c>
      <c r="CF170" s="623">
        <f t="shared" si="220"/>
        <v>1425</v>
      </c>
      <c r="CG170" s="623">
        <f t="shared" si="221"/>
        <v>1425</v>
      </c>
      <c r="CH170" s="623">
        <f t="shared" si="222"/>
        <v>1425</v>
      </c>
      <c r="CI170" s="623">
        <f t="shared" si="223"/>
        <v>1425</v>
      </c>
      <c r="CJ170" s="623">
        <f t="shared" si="224"/>
        <v>1425</v>
      </c>
      <c r="CK170" s="623">
        <f t="shared" si="225"/>
        <v>1425</v>
      </c>
      <c r="CL170" s="623">
        <f t="shared" si="226"/>
        <v>1425</v>
      </c>
      <c r="CM170" s="623">
        <f t="shared" si="227"/>
        <v>1425</v>
      </c>
      <c r="CN170" s="623">
        <f t="shared" si="228"/>
        <v>1425</v>
      </c>
      <c r="CO170" s="623">
        <f t="shared" si="229"/>
        <v>1425</v>
      </c>
      <c r="CP170" s="623">
        <f t="shared" si="230"/>
        <v>1425</v>
      </c>
      <c r="CQ170" s="1281">
        <f t="shared" si="231"/>
        <v>1425</v>
      </c>
      <c r="CR170" s="1281">
        <f t="shared" si="232"/>
        <v>1425</v>
      </c>
      <c r="CS170" s="1281">
        <f t="shared" si="233"/>
        <v>1425</v>
      </c>
      <c r="CT170" s="1281">
        <f t="shared" si="234"/>
        <v>1425</v>
      </c>
      <c r="CU170" s="1281">
        <f t="shared" si="235"/>
        <v>1425</v>
      </c>
      <c r="CV170" s="1281">
        <f t="shared" si="236"/>
        <v>1425</v>
      </c>
      <c r="CW170" s="1281">
        <f t="shared" si="237"/>
        <v>1425</v>
      </c>
      <c r="CX170" s="1281">
        <f t="shared" si="238"/>
        <v>1425</v>
      </c>
      <c r="CY170" s="1281">
        <f t="shared" si="239"/>
        <v>1425</v>
      </c>
      <c r="CZ170" s="1281">
        <f t="shared" si="240"/>
        <v>1425</v>
      </c>
      <c r="DA170" s="1281">
        <f t="shared" si="241"/>
        <v>1425</v>
      </c>
      <c r="DB170" s="1281">
        <f t="shared" si="242"/>
        <v>1425</v>
      </c>
      <c r="DC170" s="623">
        <f t="shared" si="243"/>
        <v>1425</v>
      </c>
      <c r="DD170" s="623">
        <f t="shared" si="244"/>
        <v>1425</v>
      </c>
      <c r="DE170" s="623">
        <f t="shared" si="245"/>
        <v>1425</v>
      </c>
      <c r="DF170" s="623">
        <f t="shared" si="246"/>
        <v>1425</v>
      </c>
      <c r="DG170" s="623">
        <f t="shared" si="247"/>
        <v>1425</v>
      </c>
      <c r="DH170" s="623">
        <f t="shared" si="248"/>
        <v>1425</v>
      </c>
      <c r="DI170" s="623">
        <f t="shared" si="249"/>
        <v>1425</v>
      </c>
      <c r="DJ170" s="623">
        <f t="shared" si="250"/>
        <v>1425</v>
      </c>
      <c r="DK170" s="623">
        <f t="shared" si="251"/>
        <v>1425</v>
      </c>
      <c r="DL170" s="623">
        <f t="shared" si="252"/>
        <v>1425</v>
      </c>
      <c r="DM170" s="623">
        <f t="shared" si="253"/>
        <v>1425</v>
      </c>
      <c r="DN170" s="623">
        <f t="shared" si="254"/>
        <v>1425</v>
      </c>
      <c r="DO170" s="1281">
        <f t="shared" si="255"/>
        <v>1425</v>
      </c>
      <c r="DP170" s="1281">
        <f t="shared" si="256"/>
        <v>1425</v>
      </c>
      <c r="DQ170" s="1281">
        <f t="shared" si="257"/>
        <v>1425</v>
      </c>
      <c r="DR170" s="1281">
        <f t="shared" si="258"/>
        <v>1425</v>
      </c>
      <c r="DS170" s="1281">
        <f t="shared" si="259"/>
        <v>1425</v>
      </c>
      <c r="DT170" s="1281">
        <f t="shared" si="260"/>
        <v>1425</v>
      </c>
      <c r="DU170" s="1281">
        <f t="shared" si="261"/>
        <v>1425</v>
      </c>
      <c r="DV170" s="1281">
        <f t="shared" si="262"/>
        <v>1425</v>
      </c>
      <c r="DW170" s="1281">
        <f t="shared" si="263"/>
        <v>1425</v>
      </c>
      <c r="DX170" s="1281">
        <f t="shared" si="264"/>
        <v>1425</v>
      </c>
      <c r="DY170" s="1281">
        <f t="shared" si="265"/>
        <v>1425</v>
      </c>
      <c r="DZ170" s="1281">
        <f t="shared" si="266"/>
        <v>1425</v>
      </c>
      <c r="EA170" s="623">
        <f t="shared" si="267"/>
        <v>1425</v>
      </c>
      <c r="EB170" s="623">
        <f t="shared" si="268"/>
        <v>1425</v>
      </c>
      <c r="EC170" s="623">
        <f t="shared" si="269"/>
        <v>1425</v>
      </c>
      <c r="ED170" s="623">
        <f t="shared" si="270"/>
        <v>1425</v>
      </c>
      <c r="EE170" s="623">
        <f t="shared" si="271"/>
        <v>1425</v>
      </c>
      <c r="EF170" s="623">
        <f t="shared" si="272"/>
        <v>1425</v>
      </c>
      <c r="EG170" s="623">
        <f t="shared" si="273"/>
        <v>1425</v>
      </c>
      <c r="EH170" s="623">
        <f t="shared" si="274"/>
        <v>1425</v>
      </c>
      <c r="EI170" s="623">
        <f t="shared" si="275"/>
        <v>1425</v>
      </c>
      <c r="EJ170" s="623">
        <f t="shared" si="276"/>
        <v>1425</v>
      </c>
      <c r="EK170" s="623">
        <f t="shared" si="277"/>
        <v>1425</v>
      </c>
      <c r="EL170" s="623">
        <f t="shared" si="278"/>
        <v>1425</v>
      </c>
    </row>
    <row r="171" spans="1:142">
      <c r="A171" s="7" t="str">
        <f>IF('Rent Roll_RedIQ 1'!B164&gt;0,'Rent Roll_RedIQ 1'!B164,"")</f>
        <v>712</v>
      </c>
      <c r="B171" s="7" t="str">
        <f>IF('Rent Roll_RedIQ 1'!C164&gt;0,'Rent Roll_RedIQ 1'!C164,"")</f>
        <v>A1</v>
      </c>
      <c r="C171" s="614">
        <f>IF('Rent Roll_RedIQ 1'!K164&gt;0,'Rent Roll_RedIQ 1'!K164,0)</f>
        <v>1200</v>
      </c>
      <c r="D171" s="615">
        <f>IF('Rent Roll_RedIQ 1'!J164&gt;0,'Rent Roll_RedIQ 1'!J164,"")</f>
        <v>1200</v>
      </c>
      <c r="E171" s="624">
        <f t="shared" si="187"/>
        <v>0</v>
      </c>
      <c r="F171" s="194"/>
      <c r="G171" s="194"/>
      <c r="H171" s="616">
        <f t="shared" si="289"/>
        <v>1200</v>
      </c>
      <c r="I171" s="1200">
        <f>IF('Rent Roll_RedIQ 1'!S164&gt;0,'Rent Roll_RedIQ 1'!S164,Purchase_Date-1)</f>
        <v>45688</v>
      </c>
      <c r="J171" s="617">
        <f t="shared" si="290"/>
        <v>1200</v>
      </c>
      <c r="K171" s="1205">
        <f t="shared" si="291"/>
        <v>46053</v>
      </c>
      <c r="L171" s="618">
        <f t="shared" si="290"/>
        <v>1200</v>
      </c>
      <c r="M171" s="1208">
        <f t="shared" si="292"/>
        <v>46418</v>
      </c>
      <c r="N171" s="614">
        <f t="shared" si="188"/>
        <v>1200</v>
      </c>
      <c r="O171" s="614">
        <f t="shared" si="189"/>
        <v>1200</v>
      </c>
      <c r="P171" s="614">
        <f t="shared" si="190"/>
        <v>1200</v>
      </c>
      <c r="Q171" s="614">
        <f t="shared" si="191"/>
        <v>1200</v>
      </c>
      <c r="R171" s="614">
        <f t="shared" si="192"/>
        <v>1200</v>
      </c>
      <c r="S171" s="614">
        <f t="shared" si="193"/>
        <v>1200</v>
      </c>
      <c r="T171" s="614">
        <f t="shared" si="194"/>
        <v>1200</v>
      </c>
      <c r="U171" s="619"/>
      <c r="V171" s="614"/>
      <c r="W171" s="620">
        <f t="shared" si="294"/>
        <v>1200</v>
      </c>
      <c r="X171" s="620">
        <f t="shared" si="294"/>
        <v>1200</v>
      </c>
      <c r="Y171" s="620">
        <f t="shared" si="294"/>
        <v>1200</v>
      </c>
      <c r="Z171" s="620">
        <f t="shared" si="294"/>
        <v>1200</v>
      </c>
      <c r="AA171" s="620">
        <f t="shared" si="294"/>
        <v>1200</v>
      </c>
      <c r="AB171" s="620">
        <f t="shared" si="294"/>
        <v>1200</v>
      </c>
      <c r="AC171" s="620">
        <f t="shared" si="294"/>
        <v>1200</v>
      </c>
      <c r="AD171" s="620">
        <f t="shared" si="294"/>
        <v>1200</v>
      </c>
      <c r="AE171" s="620">
        <f t="shared" si="294"/>
        <v>1200</v>
      </c>
      <c r="AF171" s="620">
        <f t="shared" si="294"/>
        <v>1200</v>
      </c>
      <c r="AG171" s="620">
        <f t="shared" si="294"/>
        <v>1200</v>
      </c>
      <c r="AH171" s="620">
        <f t="shared" si="294"/>
        <v>1200</v>
      </c>
      <c r="AI171" s="621">
        <f t="shared" si="288"/>
        <v>1200</v>
      </c>
      <c r="AJ171" s="621">
        <f t="shared" si="297"/>
        <v>1200</v>
      </c>
      <c r="AK171" s="621">
        <f t="shared" si="297"/>
        <v>1200</v>
      </c>
      <c r="AL171" s="621">
        <f t="shared" si="297"/>
        <v>1200</v>
      </c>
      <c r="AM171" s="621">
        <f t="shared" si="297"/>
        <v>1200</v>
      </c>
      <c r="AN171" s="621">
        <f t="shared" si="297"/>
        <v>1200</v>
      </c>
      <c r="AO171" s="621">
        <f t="shared" si="297"/>
        <v>1200</v>
      </c>
      <c r="AP171" s="621">
        <f t="shared" si="297"/>
        <v>1200</v>
      </c>
      <c r="AQ171" s="621">
        <f t="shared" si="297"/>
        <v>1200</v>
      </c>
      <c r="AR171" s="621">
        <f t="shared" si="297"/>
        <v>1200</v>
      </c>
      <c r="AS171" s="621">
        <f t="shared" si="297"/>
        <v>1200</v>
      </c>
      <c r="AT171" s="621">
        <f t="shared" si="297"/>
        <v>1200</v>
      </c>
      <c r="AU171" s="622">
        <f t="shared" si="285"/>
        <v>1200</v>
      </c>
      <c r="AV171" s="622">
        <f t="shared" si="296"/>
        <v>1200</v>
      </c>
      <c r="AW171" s="622">
        <f t="shared" si="296"/>
        <v>1200</v>
      </c>
      <c r="AX171" s="622">
        <f t="shared" si="296"/>
        <v>1200</v>
      </c>
      <c r="AY171" s="622">
        <f t="shared" si="296"/>
        <v>1200</v>
      </c>
      <c r="AZ171" s="622">
        <f t="shared" si="296"/>
        <v>1200</v>
      </c>
      <c r="BA171" s="622">
        <f t="shared" si="296"/>
        <v>1200</v>
      </c>
      <c r="BB171" s="622">
        <f t="shared" si="296"/>
        <v>1200</v>
      </c>
      <c r="BC171" s="622">
        <f t="shared" si="296"/>
        <v>1200</v>
      </c>
      <c r="BD171" s="622">
        <f t="shared" si="296"/>
        <v>1200</v>
      </c>
      <c r="BE171" s="622">
        <f t="shared" si="296"/>
        <v>1200</v>
      </c>
      <c r="BF171" s="622">
        <f t="shared" si="296"/>
        <v>1200</v>
      </c>
      <c r="BG171" s="623">
        <f t="shared" si="195"/>
        <v>1200</v>
      </c>
      <c r="BH171" s="623">
        <f t="shared" si="196"/>
        <v>1200</v>
      </c>
      <c r="BI171" s="623">
        <f t="shared" si="197"/>
        <v>1200</v>
      </c>
      <c r="BJ171" s="623">
        <f t="shared" si="198"/>
        <v>1200</v>
      </c>
      <c r="BK171" s="623">
        <f t="shared" si="199"/>
        <v>1200</v>
      </c>
      <c r="BL171" s="623">
        <f t="shared" si="200"/>
        <v>1200</v>
      </c>
      <c r="BM171" s="623">
        <f t="shared" si="201"/>
        <v>1200</v>
      </c>
      <c r="BN171" s="623">
        <f t="shared" si="202"/>
        <v>1200</v>
      </c>
      <c r="BO171" s="623">
        <f t="shared" si="203"/>
        <v>1200</v>
      </c>
      <c r="BP171" s="623">
        <f t="shared" si="204"/>
        <v>1200</v>
      </c>
      <c r="BQ171" s="623">
        <f t="shared" si="205"/>
        <v>1200</v>
      </c>
      <c r="BR171" s="623">
        <f t="shared" si="206"/>
        <v>1200</v>
      </c>
      <c r="BS171" s="1281">
        <f t="shared" si="207"/>
        <v>1200</v>
      </c>
      <c r="BT171" s="1281">
        <f t="shared" si="208"/>
        <v>1200</v>
      </c>
      <c r="BU171" s="1281">
        <f t="shared" si="209"/>
        <v>1200</v>
      </c>
      <c r="BV171" s="1281">
        <f t="shared" si="210"/>
        <v>1200</v>
      </c>
      <c r="BW171" s="1281">
        <f t="shared" si="211"/>
        <v>1200</v>
      </c>
      <c r="BX171" s="1281">
        <f t="shared" si="212"/>
        <v>1200</v>
      </c>
      <c r="BY171" s="1281">
        <f t="shared" si="213"/>
        <v>1200</v>
      </c>
      <c r="BZ171" s="1281">
        <f t="shared" si="214"/>
        <v>1200</v>
      </c>
      <c r="CA171" s="1281">
        <f t="shared" si="215"/>
        <v>1200</v>
      </c>
      <c r="CB171" s="1281">
        <f t="shared" si="216"/>
        <v>1200</v>
      </c>
      <c r="CC171" s="1281">
        <f t="shared" si="217"/>
        <v>1200</v>
      </c>
      <c r="CD171" s="1281">
        <f t="shared" si="218"/>
        <v>1200</v>
      </c>
      <c r="CE171" s="623">
        <f t="shared" si="219"/>
        <v>1200</v>
      </c>
      <c r="CF171" s="623">
        <f t="shared" si="220"/>
        <v>1200</v>
      </c>
      <c r="CG171" s="623">
        <f t="shared" si="221"/>
        <v>1200</v>
      </c>
      <c r="CH171" s="623">
        <f t="shared" si="222"/>
        <v>1200</v>
      </c>
      <c r="CI171" s="623">
        <f t="shared" si="223"/>
        <v>1200</v>
      </c>
      <c r="CJ171" s="623">
        <f t="shared" si="224"/>
        <v>1200</v>
      </c>
      <c r="CK171" s="623">
        <f t="shared" si="225"/>
        <v>1200</v>
      </c>
      <c r="CL171" s="623">
        <f t="shared" si="226"/>
        <v>1200</v>
      </c>
      <c r="CM171" s="623">
        <f t="shared" si="227"/>
        <v>1200</v>
      </c>
      <c r="CN171" s="623">
        <f t="shared" si="228"/>
        <v>1200</v>
      </c>
      <c r="CO171" s="623">
        <f t="shared" si="229"/>
        <v>1200</v>
      </c>
      <c r="CP171" s="623">
        <f t="shared" si="230"/>
        <v>1200</v>
      </c>
      <c r="CQ171" s="1281">
        <f t="shared" si="231"/>
        <v>1200</v>
      </c>
      <c r="CR171" s="1281">
        <f t="shared" si="232"/>
        <v>1200</v>
      </c>
      <c r="CS171" s="1281">
        <f t="shared" si="233"/>
        <v>1200</v>
      </c>
      <c r="CT171" s="1281">
        <f t="shared" si="234"/>
        <v>1200</v>
      </c>
      <c r="CU171" s="1281">
        <f t="shared" si="235"/>
        <v>1200</v>
      </c>
      <c r="CV171" s="1281">
        <f t="shared" si="236"/>
        <v>1200</v>
      </c>
      <c r="CW171" s="1281">
        <f t="shared" si="237"/>
        <v>1200</v>
      </c>
      <c r="CX171" s="1281">
        <f t="shared" si="238"/>
        <v>1200</v>
      </c>
      <c r="CY171" s="1281">
        <f t="shared" si="239"/>
        <v>1200</v>
      </c>
      <c r="CZ171" s="1281">
        <f t="shared" si="240"/>
        <v>1200</v>
      </c>
      <c r="DA171" s="1281">
        <f t="shared" si="241"/>
        <v>1200</v>
      </c>
      <c r="DB171" s="1281">
        <f t="shared" si="242"/>
        <v>1200</v>
      </c>
      <c r="DC171" s="623">
        <f t="shared" si="243"/>
        <v>1200</v>
      </c>
      <c r="DD171" s="623">
        <f t="shared" si="244"/>
        <v>1200</v>
      </c>
      <c r="DE171" s="623">
        <f t="shared" si="245"/>
        <v>1200</v>
      </c>
      <c r="DF171" s="623">
        <f t="shared" si="246"/>
        <v>1200</v>
      </c>
      <c r="DG171" s="623">
        <f t="shared" si="247"/>
        <v>1200</v>
      </c>
      <c r="DH171" s="623">
        <f t="shared" si="248"/>
        <v>1200</v>
      </c>
      <c r="DI171" s="623">
        <f t="shared" si="249"/>
        <v>1200</v>
      </c>
      <c r="DJ171" s="623">
        <f t="shared" si="250"/>
        <v>1200</v>
      </c>
      <c r="DK171" s="623">
        <f t="shared" si="251"/>
        <v>1200</v>
      </c>
      <c r="DL171" s="623">
        <f t="shared" si="252"/>
        <v>1200</v>
      </c>
      <c r="DM171" s="623">
        <f t="shared" si="253"/>
        <v>1200</v>
      </c>
      <c r="DN171" s="623">
        <f t="shared" si="254"/>
        <v>1200</v>
      </c>
      <c r="DO171" s="1281">
        <f t="shared" si="255"/>
        <v>1200</v>
      </c>
      <c r="DP171" s="1281">
        <f t="shared" si="256"/>
        <v>1200</v>
      </c>
      <c r="DQ171" s="1281">
        <f t="shared" si="257"/>
        <v>1200</v>
      </c>
      <c r="DR171" s="1281">
        <f t="shared" si="258"/>
        <v>1200</v>
      </c>
      <c r="DS171" s="1281">
        <f t="shared" si="259"/>
        <v>1200</v>
      </c>
      <c r="DT171" s="1281">
        <f t="shared" si="260"/>
        <v>1200</v>
      </c>
      <c r="DU171" s="1281">
        <f t="shared" si="261"/>
        <v>1200</v>
      </c>
      <c r="DV171" s="1281">
        <f t="shared" si="262"/>
        <v>1200</v>
      </c>
      <c r="DW171" s="1281">
        <f t="shared" si="263"/>
        <v>1200</v>
      </c>
      <c r="DX171" s="1281">
        <f t="shared" si="264"/>
        <v>1200</v>
      </c>
      <c r="DY171" s="1281">
        <f t="shared" si="265"/>
        <v>1200</v>
      </c>
      <c r="DZ171" s="1281">
        <f t="shared" si="266"/>
        <v>1200</v>
      </c>
      <c r="EA171" s="623">
        <f t="shared" si="267"/>
        <v>1200</v>
      </c>
      <c r="EB171" s="623">
        <f t="shared" si="268"/>
        <v>1200</v>
      </c>
      <c r="EC171" s="623">
        <f t="shared" si="269"/>
        <v>1200</v>
      </c>
      <c r="ED171" s="623">
        <f t="shared" si="270"/>
        <v>1200</v>
      </c>
      <c r="EE171" s="623">
        <f t="shared" si="271"/>
        <v>1200</v>
      </c>
      <c r="EF171" s="623">
        <f t="shared" si="272"/>
        <v>1200</v>
      </c>
      <c r="EG171" s="623">
        <f t="shared" si="273"/>
        <v>1200</v>
      </c>
      <c r="EH171" s="623">
        <f t="shared" si="274"/>
        <v>1200</v>
      </c>
      <c r="EI171" s="623">
        <f t="shared" si="275"/>
        <v>1200</v>
      </c>
      <c r="EJ171" s="623">
        <f t="shared" si="276"/>
        <v>1200</v>
      </c>
      <c r="EK171" s="623">
        <f t="shared" si="277"/>
        <v>1200</v>
      </c>
      <c r="EL171" s="623">
        <f t="shared" si="278"/>
        <v>1200</v>
      </c>
    </row>
    <row r="172" spans="1:142">
      <c r="A172" s="7" t="str">
        <f>IF('Rent Roll_RedIQ 1'!B165&gt;0,'Rent Roll_RedIQ 1'!B165,"")</f>
        <v>734</v>
      </c>
      <c r="B172" s="7" t="str">
        <f>IF('Rent Roll_RedIQ 1'!C165&gt;0,'Rent Roll_RedIQ 1'!C165,"")</f>
        <v>A1</v>
      </c>
      <c r="C172" s="614">
        <f>IF('Rent Roll_RedIQ 1'!K165&gt;0,'Rent Roll_RedIQ 1'!K165,0)</f>
        <v>1125</v>
      </c>
      <c r="D172" s="615">
        <f>IF('Rent Roll_RedIQ 1'!J165&gt;0,'Rent Roll_RedIQ 1'!J165,"")</f>
        <v>1200</v>
      </c>
      <c r="E172" s="624">
        <f t="shared" si="187"/>
        <v>6.6666666666666652E-2</v>
      </c>
      <c r="F172" s="194"/>
      <c r="G172" s="194"/>
      <c r="H172" s="616">
        <f t="shared" si="289"/>
        <v>1125</v>
      </c>
      <c r="I172" s="1200">
        <f>IF('Rent Roll_RedIQ 1'!S165&gt;0,'Rent Roll_RedIQ 1'!S165,Purchase_Date-1)</f>
        <v>45688</v>
      </c>
      <c r="J172" s="617">
        <f t="shared" si="290"/>
        <v>1125</v>
      </c>
      <c r="K172" s="1205">
        <f t="shared" si="291"/>
        <v>46053</v>
      </c>
      <c r="L172" s="618">
        <f t="shared" si="290"/>
        <v>1125</v>
      </c>
      <c r="M172" s="1208">
        <f t="shared" si="292"/>
        <v>46418</v>
      </c>
      <c r="N172" s="614">
        <f t="shared" si="188"/>
        <v>1125</v>
      </c>
      <c r="O172" s="614">
        <f t="shared" si="189"/>
        <v>1125</v>
      </c>
      <c r="P172" s="614">
        <f t="shared" si="190"/>
        <v>1125</v>
      </c>
      <c r="Q172" s="614">
        <f t="shared" si="191"/>
        <v>1125</v>
      </c>
      <c r="R172" s="614">
        <f t="shared" si="192"/>
        <v>1125</v>
      </c>
      <c r="S172" s="614">
        <f t="shared" si="193"/>
        <v>1125</v>
      </c>
      <c r="T172" s="614">
        <f t="shared" si="194"/>
        <v>1125</v>
      </c>
      <c r="U172" s="619"/>
      <c r="V172" s="614"/>
      <c r="W172" s="620">
        <f t="shared" si="294"/>
        <v>1125</v>
      </c>
      <c r="X172" s="620">
        <f t="shared" si="294"/>
        <v>1125</v>
      </c>
      <c r="Y172" s="620">
        <f t="shared" si="294"/>
        <v>1125</v>
      </c>
      <c r="Z172" s="620">
        <f t="shared" si="294"/>
        <v>1125</v>
      </c>
      <c r="AA172" s="620">
        <f t="shared" si="294"/>
        <v>1125</v>
      </c>
      <c r="AB172" s="620">
        <f t="shared" si="294"/>
        <v>1125</v>
      </c>
      <c r="AC172" s="620">
        <f t="shared" si="294"/>
        <v>1125</v>
      </c>
      <c r="AD172" s="620">
        <f t="shared" si="294"/>
        <v>1125</v>
      </c>
      <c r="AE172" s="620">
        <f t="shared" si="294"/>
        <v>1125</v>
      </c>
      <c r="AF172" s="620">
        <f t="shared" si="294"/>
        <v>1125</v>
      </c>
      <c r="AG172" s="620">
        <f t="shared" si="294"/>
        <v>1125</v>
      </c>
      <c r="AH172" s="620">
        <f t="shared" si="294"/>
        <v>1125</v>
      </c>
      <c r="AI172" s="621">
        <f t="shared" ref="AI172:AI200" si="299">IF($K172&gt;=AI$11,$H172,$J172)</f>
        <v>1125</v>
      </c>
      <c r="AJ172" s="621">
        <f t="shared" si="297"/>
        <v>1125</v>
      </c>
      <c r="AK172" s="621">
        <f t="shared" si="297"/>
        <v>1125</v>
      </c>
      <c r="AL172" s="621">
        <f t="shared" si="297"/>
        <v>1125</v>
      </c>
      <c r="AM172" s="621">
        <f t="shared" si="297"/>
        <v>1125</v>
      </c>
      <c r="AN172" s="621">
        <f t="shared" si="297"/>
        <v>1125</v>
      </c>
      <c r="AO172" s="621">
        <f t="shared" si="297"/>
        <v>1125</v>
      </c>
      <c r="AP172" s="621">
        <f t="shared" si="297"/>
        <v>1125</v>
      </c>
      <c r="AQ172" s="621">
        <f t="shared" si="297"/>
        <v>1125</v>
      </c>
      <c r="AR172" s="621">
        <f t="shared" si="297"/>
        <v>1125</v>
      </c>
      <c r="AS172" s="621">
        <f t="shared" si="297"/>
        <v>1125</v>
      </c>
      <c r="AT172" s="621">
        <f t="shared" si="297"/>
        <v>1125</v>
      </c>
      <c r="AU172" s="622">
        <f t="shared" si="285"/>
        <v>1125</v>
      </c>
      <c r="AV172" s="622">
        <f t="shared" si="296"/>
        <v>1125</v>
      </c>
      <c r="AW172" s="622">
        <f t="shared" si="296"/>
        <v>1125</v>
      </c>
      <c r="AX172" s="622">
        <f t="shared" si="296"/>
        <v>1125</v>
      </c>
      <c r="AY172" s="622">
        <f t="shared" si="296"/>
        <v>1125</v>
      </c>
      <c r="AZ172" s="622">
        <f t="shared" si="296"/>
        <v>1125</v>
      </c>
      <c r="BA172" s="622">
        <f t="shared" si="296"/>
        <v>1125</v>
      </c>
      <c r="BB172" s="622">
        <f t="shared" si="296"/>
        <v>1125</v>
      </c>
      <c r="BC172" s="622">
        <f t="shared" si="296"/>
        <v>1125</v>
      </c>
      <c r="BD172" s="622">
        <f t="shared" si="296"/>
        <v>1125</v>
      </c>
      <c r="BE172" s="622">
        <f t="shared" si="296"/>
        <v>1125</v>
      </c>
      <c r="BF172" s="622">
        <f t="shared" si="296"/>
        <v>1125</v>
      </c>
      <c r="BG172" s="623">
        <f t="shared" si="195"/>
        <v>1125</v>
      </c>
      <c r="BH172" s="623">
        <f t="shared" si="196"/>
        <v>1125</v>
      </c>
      <c r="BI172" s="623">
        <f t="shared" si="197"/>
        <v>1125</v>
      </c>
      <c r="BJ172" s="623">
        <f t="shared" si="198"/>
        <v>1125</v>
      </c>
      <c r="BK172" s="623">
        <f t="shared" si="199"/>
        <v>1125</v>
      </c>
      <c r="BL172" s="623">
        <f t="shared" si="200"/>
        <v>1125</v>
      </c>
      <c r="BM172" s="623">
        <f t="shared" si="201"/>
        <v>1125</v>
      </c>
      <c r="BN172" s="623">
        <f t="shared" si="202"/>
        <v>1125</v>
      </c>
      <c r="BO172" s="623">
        <f t="shared" si="203"/>
        <v>1125</v>
      </c>
      <c r="BP172" s="623">
        <f t="shared" si="204"/>
        <v>1125</v>
      </c>
      <c r="BQ172" s="623">
        <f t="shared" si="205"/>
        <v>1125</v>
      </c>
      <c r="BR172" s="623">
        <f t="shared" si="206"/>
        <v>1125</v>
      </c>
      <c r="BS172" s="1281">
        <f t="shared" si="207"/>
        <v>1125</v>
      </c>
      <c r="BT172" s="1281">
        <f t="shared" si="208"/>
        <v>1125</v>
      </c>
      <c r="BU172" s="1281">
        <f t="shared" si="209"/>
        <v>1125</v>
      </c>
      <c r="BV172" s="1281">
        <f t="shared" si="210"/>
        <v>1125</v>
      </c>
      <c r="BW172" s="1281">
        <f t="shared" si="211"/>
        <v>1125</v>
      </c>
      <c r="BX172" s="1281">
        <f t="shared" si="212"/>
        <v>1125</v>
      </c>
      <c r="BY172" s="1281">
        <f t="shared" si="213"/>
        <v>1125</v>
      </c>
      <c r="BZ172" s="1281">
        <f t="shared" si="214"/>
        <v>1125</v>
      </c>
      <c r="CA172" s="1281">
        <f t="shared" si="215"/>
        <v>1125</v>
      </c>
      <c r="CB172" s="1281">
        <f t="shared" si="216"/>
        <v>1125</v>
      </c>
      <c r="CC172" s="1281">
        <f t="shared" si="217"/>
        <v>1125</v>
      </c>
      <c r="CD172" s="1281">
        <f t="shared" si="218"/>
        <v>1125</v>
      </c>
      <c r="CE172" s="623">
        <f t="shared" si="219"/>
        <v>1125</v>
      </c>
      <c r="CF172" s="623">
        <f t="shared" si="220"/>
        <v>1125</v>
      </c>
      <c r="CG172" s="623">
        <f t="shared" si="221"/>
        <v>1125</v>
      </c>
      <c r="CH172" s="623">
        <f t="shared" si="222"/>
        <v>1125</v>
      </c>
      <c r="CI172" s="623">
        <f t="shared" si="223"/>
        <v>1125</v>
      </c>
      <c r="CJ172" s="623">
        <f t="shared" si="224"/>
        <v>1125</v>
      </c>
      <c r="CK172" s="623">
        <f t="shared" si="225"/>
        <v>1125</v>
      </c>
      <c r="CL172" s="623">
        <f t="shared" si="226"/>
        <v>1125</v>
      </c>
      <c r="CM172" s="623">
        <f t="shared" si="227"/>
        <v>1125</v>
      </c>
      <c r="CN172" s="623">
        <f t="shared" si="228"/>
        <v>1125</v>
      </c>
      <c r="CO172" s="623">
        <f t="shared" si="229"/>
        <v>1125</v>
      </c>
      <c r="CP172" s="623">
        <f t="shared" si="230"/>
        <v>1125</v>
      </c>
      <c r="CQ172" s="1281">
        <f t="shared" si="231"/>
        <v>1125</v>
      </c>
      <c r="CR172" s="1281">
        <f t="shared" si="232"/>
        <v>1125</v>
      </c>
      <c r="CS172" s="1281">
        <f t="shared" si="233"/>
        <v>1125</v>
      </c>
      <c r="CT172" s="1281">
        <f t="shared" si="234"/>
        <v>1125</v>
      </c>
      <c r="CU172" s="1281">
        <f t="shared" si="235"/>
        <v>1125</v>
      </c>
      <c r="CV172" s="1281">
        <f t="shared" si="236"/>
        <v>1125</v>
      </c>
      <c r="CW172" s="1281">
        <f t="shared" si="237"/>
        <v>1125</v>
      </c>
      <c r="CX172" s="1281">
        <f t="shared" si="238"/>
        <v>1125</v>
      </c>
      <c r="CY172" s="1281">
        <f t="shared" si="239"/>
        <v>1125</v>
      </c>
      <c r="CZ172" s="1281">
        <f t="shared" si="240"/>
        <v>1125</v>
      </c>
      <c r="DA172" s="1281">
        <f t="shared" si="241"/>
        <v>1125</v>
      </c>
      <c r="DB172" s="1281">
        <f t="shared" si="242"/>
        <v>1125</v>
      </c>
      <c r="DC172" s="623">
        <f t="shared" si="243"/>
        <v>1125</v>
      </c>
      <c r="DD172" s="623">
        <f t="shared" si="244"/>
        <v>1125</v>
      </c>
      <c r="DE172" s="623">
        <f t="shared" si="245"/>
        <v>1125</v>
      </c>
      <c r="DF172" s="623">
        <f t="shared" si="246"/>
        <v>1125</v>
      </c>
      <c r="DG172" s="623">
        <f t="shared" si="247"/>
        <v>1125</v>
      </c>
      <c r="DH172" s="623">
        <f t="shared" si="248"/>
        <v>1125</v>
      </c>
      <c r="DI172" s="623">
        <f t="shared" si="249"/>
        <v>1125</v>
      </c>
      <c r="DJ172" s="623">
        <f t="shared" si="250"/>
        <v>1125</v>
      </c>
      <c r="DK172" s="623">
        <f t="shared" si="251"/>
        <v>1125</v>
      </c>
      <c r="DL172" s="623">
        <f t="shared" si="252"/>
        <v>1125</v>
      </c>
      <c r="DM172" s="623">
        <f t="shared" si="253"/>
        <v>1125</v>
      </c>
      <c r="DN172" s="623">
        <f t="shared" si="254"/>
        <v>1125</v>
      </c>
      <c r="DO172" s="1281">
        <f t="shared" si="255"/>
        <v>1125</v>
      </c>
      <c r="DP172" s="1281">
        <f t="shared" si="256"/>
        <v>1125</v>
      </c>
      <c r="DQ172" s="1281">
        <f t="shared" si="257"/>
        <v>1125</v>
      </c>
      <c r="DR172" s="1281">
        <f t="shared" si="258"/>
        <v>1125</v>
      </c>
      <c r="DS172" s="1281">
        <f t="shared" si="259"/>
        <v>1125</v>
      </c>
      <c r="DT172" s="1281">
        <f t="shared" si="260"/>
        <v>1125</v>
      </c>
      <c r="DU172" s="1281">
        <f t="shared" si="261"/>
        <v>1125</v>
      </c>
      <c r="DV172" s="1281">
        <f t="shared" si="262"/>
        <v>1125</v>
      </c>
      <c r="DW172" s="1281">
        <f t="shared" si="263"/>
        <v>1125</v>
      </c>
      <c r="DX172" s="1281">
        <f t="shared" si="264"/>
        <v>1125</v>
      </c>
      <c r="DY172" s="1281">
        <f t="shared" si="265"/>
        <v>1125</v>
      </c>
      <c r="DZ172" s="1281">
        <f t="shared" si="266"/>
        <v>1125</v>
      </c>
      <c r="EA172" s="623">
        <f t="shared" si="267"/>
        <v>1125</v>
      </c>
      <c r="EB172" s="623">
        <f t="shared" si="268"/>
        <v>1125</v>
      </c>
      <c r="EC172" s="623">
        <f t="shared" si="269"/>
        <v>1125</v>
      </c>
      <c r="ED172" s="623">
        <f t="shared" si="270"/>
        <v>1125</v>
      </c>
      <c r="EE172" s="623">
        <f t="shared" si="271"/>
        <v>1125</v>
      </c>
      <c r="EF172" s="623">
        <f t="shared" si="272"/>
        <v>1125</v>
      </c>
      <c r="EG172" s="623">
        <f t="shared" si="273"/>
        <v>1125</v>
      </c>
      <c r="EH172" s="623">
        <f t="shared" si="274"/>
        <v>1125</v>
      </c>
      <c r="EI172" s="623">
        <f t="shared" si="275"/>
        <v>1125</v>
      </c>
      <c r="EJ172" s="623">
        <f t="shared" si="276"/>
        <v>1125</v>
      </c>
      <c r="EK172" s="623">
        <f t="shared" si="277"/>
        <v>1125</v>
      </c>
      <c r="EL172" s="623">
        <f t="shared" si="278"/>
        <v>1125</v>
      </c>
    </row>
    <row r="173" spans="1:142">
      <c r="A173" s="7" t="str">
        <f>IF('Rent Roll_RedIQ 1'!B166&gt;0,'Rent Roll_RedIQ 1'!B166,"")</f>
        <v>814</v>
      </c>
      <c r="B173" s="7" t="str">
        <f>IF('Rent Roll_RedIQ 1'!C166&gt;0,'Rent Roll_RedIQ 1'!C166,"")</f>
        <v>A1</v>
      </c>
      <c r="C173" s="614">
        <f>IF('Rent Roll_RedIQ 1'!K166&gt;0,'Rent Roll_RedIQ 1'!K166,0)</f>
        <v>1150</v>
      </c>
      <c r="D173" s="615">
        <f>IF('Rent Roll_RedIQ 1'!J166&gt;0,'Rent Roll_RedIQ 1'!J166,"")</f>
        <v>1200</v>
      </c>
      <c r="E173" s="624">
        <f t="shared" si="187"/>
        <v>4.3478260869565188E-2</v>
      </c>
      <c r="F173" s="194"/>
      <c r="G173" s="194"/>
      <c r="H173" s="616">
        <f t="shared" si="289"/>
        <v>1150</v>
      </c>
      <c r="I173" s="1200">
        <f>IF('Rent Roll_RedIQ 1'!S166&gt;0,'Rent Roll_RedIQ 1'!S166,Purchase_Date-1)</f>
        <v>45688</v>
      </c>
      <c r="J173" s="617">
        <f t="shared" si="290"/>
        <v>1150</v>
      </c>
      <c r="K173" s="1205">
        <f t="shared" si="291"/>
        <v>46053</v>
      </c>
      <c r="L173" s="618">
        <f t="shared" si="290"/>
        <v>1150</v>
      </c>
      <c r="M173" s="1208">
        <f t="shared" si="292"/>
        <v>46418</v>
      </c>
      <c r="N173" s="614">
        <f t="shared" si="188"/>
        <v>1150</v>
      </c>
      <c r="O173" s="614">
        <f t="shared" si="189"/>
        <v>1150</v>
      </c>
      <c r="P173" s="614">
        <f t="shared" si="190"/>
        <v>1150</v>
      </c>
      <c r="Q173" s="614">
        <f t="shared" si="191"/>
        <v>1150</v>
      </c>
      <c r="R173" s="614">
        <f t="shared" si="192"/>
        <v>1150</v>
      </c>
      <c r="S173" s="614">
        <f t="shared" si="193"/>
        <v>1150</v>
      </c>
      <c r="T173" s="614">
        <f t="shared" si="194"/>
        <v>1150</v>
      </c>
      <c r="U173" s="619"/>
      <c r="V173" s="614"/>
      <c r="W173" s="620">
        <f t="shared" si="294"/>
        <v>1150</v>
      </c>
      <c r="X173" s="620">
        <f t="shared" ref="X173:AH175" si="300">IF($I173&gt;=X$11,$C173,$H173)</f>
        <v>1150</v>
      </c>
      <c r="Y173" s="620">
        <f t="shared" si="300"/>
        <v>1150</v>
      </c>
      <c r="Z173" s="620">
        <f t="shared" si="300"/>
        <v>1150</v>
      </c>
      <c r="AA173" s="620">
        <f t="shared" si="300"/>
        <v>1150</v>
      </c>
      <c r="AB173" s="620">
        <f t="shared" si="300"/>
        <v>1150</v>
      </c>
      <c r="AC173" s="620">
        <f t="shared" si="300"/>
        <v>1150</v>
      </c>
      <c r="AD173" s="620">
        <f t="shared" si="300"/>
        <v>1150</v>
      </c>
      <c r="AE173" s="620">
        <f t="shared" si="300"/>
        <v>1150</v>
      </c>
      <c r="AF173" s="620">
        <f t="shared" si="300"/>
        <v>1150</v>
      </c>
      <c r="AG173" s="620">
        <f t="shared" si="300"/>
        <v>1150</v>
      </c>
      <c r="AH173" s="620">
        <f t="shared" si="300"/>
        <v>1150</v>
      </c>
      <c r="AI173" s="621">
        <f t="shared" si="299"/>
        <v>1150</v>
      </c>
      <c r="AJ173" s="621">
        <f t="shared" si="297"/>
        <v>1150</v>
      </c>
      <c r="AK173" s="621">
        <f t="shared" si="297"/>
        <v>1150</v>
      </c>
      <c r="AL173" s="621">
        <f t="shared" si="297"/>
        <v>1150</v>
      </c>
      <c r="AM173" s="621">
        <f t="shared" si="297"/>
        <v>1150</v>
      </c>
      <c r="AN173" s="621">
        <f t="shared" si="297"/>
        <v>1150</v>
      </c>
      <c r="AO173" s="621">
        <f t="shared" si="297"/>
        <v>1150</v>
      </c>
      <c r="AP173" s="621">
        <f t="shared" si="297"/>
        <v>1150</v>
      </c>
      <c r="AQ173" s="621">
        <f t="shared" si="297"/>
        <v>1150</v>
      </c>
      <c r="AR173" s="621">
        <f t="shared" si="297"/>
        <v>1150</v>
      </c>
      <c r="AS173" s="621">
        <f t="shared" si="297"/>
        <v>1150</v>
      </c>
      <c r="AT173" s="621">
        <f t="shared" si="297"/>
        <v>1150</v>
      </c>
      <c r="AU173" s="622">
        <f t="shared" si="285"/>
        <v>1150</v>
      </c>
      <c r="AV173" s="622">
        <f t="shared" si="296"/>
        <v>1150</v>
      </c>
      <c r="AW173" s="622">
        <f t="shared" si="296"/>
        <v>1150</v>
      </c>
      <c r="AX173" s="622">
        <f t="shared" si="296"/>
        <v>1150</v>
      </c>
      <c r="AY173" s="622">
        <f t="shared" si="296"/>
        <v>1150</v>
      </c>
      <c r="AZ173" s="622">
        <f t="shared" si="296"/>
        <v>1150</v>
      </c>
      <c r="BA173" s="622">
        <f t="shared" si="296"/>
        <v>1150</v>
      </c>
      <c r="BB173" s="622">
        <f t="shared" si="296"/>
        <v>1150</v>
      </c>
      <c r="BC173" s="622">
        <f t="shared" si="296"/>
        <v>1150</v>
      </c>
      <c r="BD173" s="622">
        <f t="shared" si="296"/>
        <v>1150</v>
      </c>
      <c r="BE173" s="622">
        <f t="shared" si="296"/>
        <v>1150</v>
      </c>
      <c r="BF173" s="622">
        <f t="shared" si="296"/>
        <v>1150</v>
      </c>
      <c r="BG173" s="623">
        <f t="shared" si="195"/>
        <v>1150</v>
      </c>
      <c r="BH173" s="623">
        <f t="shared" si="196"/>
        <v>1150</v>
      </c>
      <c r="BI173" s="623">
        <f t="shared" si="197"/>
        <v>1150</v>
      </c>
      <c r="BJ173" s="623">
        <f t="shared" si="198"/>
        <v>1150</v>
      </c>
      <c r="BK173" s="623">
        <f t="shared" si="199"/>
        <v>1150</v>
      </c>
      <c r="BL173" s="623">
        <f t="shared" si="200"/>
        <v>1150</v>
      </c>
      <c r="BM173" s="623">
        <f t="shared" si="201"/>
        <v>1150</v>
      </c>
      <c r="BN173" s="623">
        <f t="shared" si="202"/>
        <v>1150</v>
      </c>
      <c r="BO173" s="623">
        <f t="shared" si="203"/>
        <v>1150</v>
      </c>
      <c r="BP173" s="623">
        <f t="shared" si="204"/>
        <v>1150</v>
      </c>
      <c r="BQ173" s="623">
        <f t="shared" si="205"/>
        <v>1150</v>
      </c>
      <c r="BR173" s="623">
        <f t="shared" si="206"/>
        <v>1150</v>
      </c>
      <c r="BS173" s="1281">
        <f t="shared" si="207"/>
        <v>1150</v>
      </c>
      <c r="BT173" s="1281">
        <f t="shared" si="208"/>
        <v>1150</v>
      </c>
      <c r="BU173" s="1281">
        <f t="shared" si="209"/>
        <v>1150</v>
      </c>
      <c r="BV173" s="1281">
        <f t="shared" si="210"/>
        <v>1150</v>
      </c>
      <c r="BW173" s="1281">
        <f t="shared" si="211"/>
        <v>1150</v>
      </c>
      <c r="BX173" s="1281">
        <f t="shared" si="212"/>
        <v>1150</v>
      </c>
      <c r="BY173" s="1281">
        <f t="shared" si="213"/>
        <v>1150</v>
      </c>
      <c r="BZ173" s="1281">
        <f t="shared" si="214"/>
        <v>1150</v>
      </c>
      <c r="CA173" s="1281">
        <f t="shared" si="215"/>
        <v>1150</v>
      </c>
      <c r="CB173" s="1281">
        <f t="shared" si="216"/>
        <v>1150</v>
      </c>
      <c r="CC173" s="1281">
        <f t="shared" si="217"/>
        <v>1150</v>
      </c>
      <c r="CD173" s="1281">
        <f t="shared" si="218"/>
        <v>1150</v>
      </c>
      <c r="CE173" s="623">
        <f t="shared" si="219"/>
        <v>1150</v>
      </c>
      <c r="CF173" s="623">
        <f t="shared" si="220"/>
        <v>1150</v>
      </c>
      <c r="CG173" s="623">
        <f t="shared" si="221"/>
        <v>1150</v>
      </c>
      <c r="CH173" s="623">
        <f t="shared" si="222"/>
        <v>1150</v>
      </c>
      <c r="CI173" s="623">
        <f t="shared" si="223"/>
        <v>1150</v>
      </c>
      <c r="CJ173" s="623">
        <f t="shared" si="224"/>
        <v>1150</v>
      </c>
      <c r="CK173" s="623">
        <f t="shared" si="225"/>
        <v>1150</v>
      </c>
      <c r="CL173" s="623">
        <f t="shared" si="226"/>
        <v>1150</v>
      </c>
      <c r="CM173" s="623">
        <f t="shared" si="227"/>
        <v>1150</v>
      </c>
      <c r="CN173" s="623">
        <f t="shared" si="228"/>
        <v>1150</v>
      </c>
      <c r="CO173" s="623">
        <f t="shared" si="229"/>
        <v>1150</v>
      </c>
      <c r="CP173" s="623">
        <f t="shared" si="230"/>
        <v>1150</v>
      </c>
      <c r="CQ173" s="1281">
        <f t="shared" si="231"/>
        <v>1150</v>
      </c>
      <c r="CR173" s="1281">
        <f t="shared" si="232"/>
        <v>1150</v>
      </c>
      <c r="CS173" s="1281">
        <f t="shared" si="233"/>
        <v>1150</v>
      </c>
      <c r="CT173" s="1281">
        <f t="shared" si="234"/>
        <v>1150</v>
      </c>
      <c r="CU173" s="1281">
        <f t="shared" si="235"/>
        <v>1150</v>
      </c>
      <c r="CV173" s="1281">
        <f t="shared" si="236"/>
        <v>1150</v>
      </c>
      <c r="CW173" s="1281">
        <f t="shared" si="237"/>
        <v>1150</v>
      </c>
      <c r="CX173" s="1281">
        <f t="shared" si="238"/>
        <v>1150</v>
      </c>
      <c r="CY173" s="1281">
        <f t="shared" si="239"/>
        <v>1150</v>
      </c>
      <c r="CZ173" s="1281">
        <f t="shared" si="240"/>
        <v>1150</v>
      </c>
      <c r="DA173" s="1281">
        <f t="shared" si="241"/>
        <v>1150</v>
      </c>
      <c r="DB173" s="1281">
        <f t="shared" si="242"/>
        <v>1150</v>
      </c>
      <c r="DC173" s="623">
        <f t="shared" si="243"/>
        <v>1150</v>
      </c>
      <c r="DD173" s="623">
        <f t="shared" si="244"/>
        <v>1150</v>
      </c>
      <c r="DE173" s="623">
        <f t="shared" si="245"/>
        <v>1150</v>
      </c>
      <c r="DF173" s="623">
        <f t="shared" si="246"/>
        <v>1150</v>
      </c>
      <c r="DG173" s="623">
        <f t="shared" si="247"/>
        <v>1150</v>
      </c>
      <c r="DH173" s="623">
        <f t="shared" si="248"/>
        <v>1150</v>
      </c>
      <c r="DI173" s="623">
        <f t="shared" si="249"/>
        <v>1150</v>
      </c>
      <c r="DJ173" s="623">
        <f t="shared" si="250"/>
        <v>1150</v>
      </c>
      <c r="DK173" s="623">
        <f t="shared" si="251"/>
        <v>1150</v>
      </c>
      <c r="DL173" s="623">
        <f t="shared" si="252"/>
        <v>1150</v>
      </c>
      <c r="DM173" s="623">
        <f t="shared" si="253"/>
        <v>1150</v>
      </c>
      <c r="DN173" s="623">
        <f t="shared" si="254"/>
        <v>1150</v>
      </c>
      <c r="DO173" s="1281">
        <f t="shared" si="255"/>
        <v>1150</v>
      </c>
      <c r="DP173" s="1281">
        <f t="shared" si="256"/>
        <v>1150</v>
      </c>
      <c r="DQ173" s="1281">
        <f t="shared" si="257"/>
        <v>1150</v>
      </c>
      <c r="DR173" s="1281">
        <f t="shared" si="258"/>
        <v>1150</v>
      </c>
      <c r="DS173" s="1281">
        <f t="shared" si="259"/>
        <v>1150</v>
      </c>
      <c r="DT173" s="1281">
        <f t="shared" si="260"/>
        <v>1150</v>
      </c>
      <c r="DU173" s="1281">
        <f t="shared" si="261"/>
        <v>1150</v>
      </c>
      <c r="DV173" s="1281">
        <f t="shared" si="262"/>
        <v>1150</v>
      </c>
      <c r="DW173" s="1281">
        <f t="shared" si="263"/>
        <v>1150</v>
      </c>
      <c r="DX173" s="1281">
        <f t="shared" si="264"/>
        <v>1150</v>
      </c>
      <c r="DY173" s="1281">
        <f t="shared" si="265"/>
        <v>1150</v>
      </c>
      <c r="DZ173" s="1281">
        <f t="shared" si="266"/>
        <v>1150</v>
      </c>
      <c r="EA173" s="623">
        <f t="shared" si="267"/>
        <v>1150</v>
      </c>
      <c r="EB173" s="623">
        <f t="shared" si="268"/>
        <v>1150</v>
      </c>
      <c r="EC173" s="623">
        <f t="shared" si="269"/>
        <v>1150</v>
      </c>
      <c r="ED173" s="623">
        <f t="shared" si="270"/>
        <v>1150</v>
      </c>
      <c r="EE173" s="623">
        <f t="shared" si="271"/>
        <v>1150</v>
      </c>
      <c r="EF173" s="623">
        <f t="shared" si="272"/>
        <v>1150</v>
      </c>
      <c r="EG173" s="623">
        <f t="shared" si="273"/>
        <v>1150</v>
      </c>
      <c r="EH173" s="623">
        <f t="shared" si="274"/>
        <v>1150</v>
      </c>
      <c r="EI173" s="623">
        <f t="shared" si="275"/>
        <v>1150</v>
      </c>
      <c r="EJ173" s="623">
        <f t="shared" si="276"/>
        <v>1150</v>
      </c>
      <c r="EK173" s="623">
        <f t="shared" si="277"/>
        <v>1150</v>
      </c>
      <c r="EL173" s="623">
        <f t="shared" si="278"/>
        <v>1150</v>
      </c>
    </row>
    <row r="174" spans="1:142">
      <c r="A174" s="7" t="str">
        <f>IF('Rent Roll_RedIQ 1'!B167&gt;0,'Rent Roll_RedIQ 1'!B167,"")</f>
        <v>818</v>
      </c>
      <c r="B174" s="7" t="str">
        <f>IF('Rent Roll_RedIQ 1'!C167&gt;0,'Rent Roll_RedIQ 1'!C167,"")</f>
        <v>B2</v>
      </c>
      <c r="C174" s="614">
        <f>IF('Rent Roll_RedIQ 1'!K167&gt;0,'Rent Roll_RedIQ 1'!K167,0)</f>
        <v>1425</v>
      </c>
      <c r="D174" s="615">
        <f>IF('Rent Roll_RedIQ 1'!J167&gt;0,'Rent Roll_RedIQ 1'!J167,"")</f>
        <v>1500</v>
      </c>
      <c r="E174" s="624">
        <f t="shared" si="187"/>
        <v>5.2631578947368363E-2</v>
      </c>
      <c r="F174" s="194"/>
      <c r="G174" s="194"/>
      <c r="H174" s="616">
        <f t="shared" si="289"/>
        <v>1425</v>
      </c>
      <c r="I174" s="1200">
        <f>IF('Rent Roll_RedIQ 1'!S167&gt;0,'Rent Roll_RedIQ 1'!S167,Purchase_Date-1)</f>
        <v>45688</v>
      </c>
      <c r="J174" s="617">
        <f t="shared" si="290"/>
        <v>1425</v>
      </c>
      <c r="K174" s="1205">
        <f t="shared" si="291"/>
        <v>46053</v>
      </c>
      <c r="L174" s="618">
        <f t="shared" si="290"/>
        <v>1425</v>
      </c>
      <c r="M174" s="1208">
        <f t="shared" si="292"/>
        <v>46418</v>
      </c>
      <c r="N174" s="614">
        <f t="shared" si="188"/>
        <v>1425</v>
      </c>
      <c r="O174" s="614">
        <f t="shared" si="189"/>
        <v>1425</v>
      </c>
      <c r="P174" s="614">
        <f t="shared" si="190"/>
        <v>1425</v>
      </c>
      <c r="Q174" s="614">
        <f t="shared" si="191"/>
        <v>1425</v>
      </c>
      <c r="R174" s="614">
        <f t="shared" si="192"/>
        <v>1425</v>
      </c>
      <c r="S174" s="614">
        <f t="shared" si="193"/>
        <v>1425</v>
      </c>
      <c r="T174" s="614">
        <f t="shared" si="194"/>
        <v>1425</v>
      </c>
      <c r="U174" s="619"/>
      <c r="V174" s="614"/>
      <c r="W174" s="620">
        <f t="shared" ref="W174:AH208" si="301">IF($I174&gt;=W$11,$C174,$H174)</f>
        <v>1425</v>
      </c>
      <c r="X174" s="620">
        <f t="shared" si="300"/>
        <v>1425</v>
      </c>
      <c r="Y174" s="620">
        <f t="shared" si="300"/>
        <v>1425</v>
      </c>
      <c r="Z174" s="620">
        <f t="shared" si="300"/>
        <v>1425</v>
      </c>
      <c r="AA174" s="620">
        <f t="shared" si="300"/>
        <v>1425</v>
      </c>
      <c r="AB174" s="620">
        <f t="shared" si="300"/>
        <v>1425</v>
      </c>
      <c r="AC174" s="620">
        <f t="shared" si="300"/>
        <v>1425</v>
      </c>
      <c r="AD174" s="620">
        <f t="shared" si="300"/>
        <v>1425</v>
      </c>
      <c r="AE174" s="620">
        <f t="shared" si="300"/>
        <v>1425</v>
      </c>
      <c r="AF174" s="620">
        <f t="shared" si="300"/>
        <v>1425</v>
      </c>
      <c r="AG174" s="620">
        <f t="shared" si="300"/>
        <v>1425</v>
      </c>
      <c r="AH174" s="620">
        <f t="shared" si="300"/>
        <v>1425</v>
      </c>
      <c r="AI174" s="621">
        <f t="shared" si="299"/>
        <v>1425</v>
      </c>
      <c r="AJ174" s="621">
        <f t="shared" si="297"/>
        <v>1425</v>
      </c>
      <c r="AK174" s="621">
        <f t="shared" si="297"/>
        <v>1425</v>
      </c>
      <c r="AL174" s="621">
        <f t="shared" si="297"/>
        <v>1425</v>
      </c>
      <c r="AM174" s="621">
        <f t="shared" si="297"/>
        <v>1425</v>
      </c>
      <c r="AN174" s="621">
        <f t="shared" si="297"/>
        <v>1425</v>
      </c>
      <c r="AO174" s="621">
        <f t="shared" si="297"/>
        <v>1425</v>
      </c>
      <c r="AP174" s="621">
        <f t="shared" si="297"/>
        <v>1425</v>
      </c>
      <c r="AQ174" s="621">
        <f t="shared" si="297"/>
        <v>1425</v>
      </c>
      <c r="AR174" s="621">
        <f t="shared" si="297"/>
        <v>1425</v>
      </c>
      <c r="AS174" s="621">
        <f t="shared" si="297"/>
        <v>1425</v>
      </c>
      <c r="AT174" s="621">
        <f t="shared" si="297"/>
        <v>1425</v>
      </c>
      <c r="AU174" s="622">
        <f t="shared" si="285"/>
        <v>1425</v>
      </c>
      <c r="AV174" s="622">
        <f t="shared" si="296"/>
        <v>1425</v>
      </c>
      <c r="AW174" s="622">
        <f t="shared" si="296"/>
        <v>1425</v>
      </c>
      <c r="AX174" s="622">
        <f t="shared" si="296"/>
        <v>1425</v>
      </c>
      <c r="AY174" s="622">
        <f t="shared" si="296"/>
        <v>1425</v>
      </c>
      <c r="AZ174" s="622">
        <f t="shared" si="296"/>
        <v>1425</v>
      </c>
      <c r="BA174" s="622">
        <f t="shared" si="296"/>
        <v>1425</v>
      </c>
      <c r="BB174" s="622">
        <f t="shared" si="296"/>
        <v>1425</v>
      </c>
      <c r="BC174" s="622">
        <f t="shared" si="296"/>
        <v>1425</v>
      </c>
      <c r="BD174" s="622">
        <f t="shared" si="296"/>
        <v>1425</v>
      </c>
      <c r="BE174" s="622">
        <f t="shared" si="296"/>
        <v>1425</v>
      </c>
      <c r="BF174" s="622">
        <f t="shared" si="296"/>
        <v>1425</v>
      </c>
      <c r="BG174" s="623">
        <f t="shared" si="195"/>
        <v>1425</v>
      </c>
      <c r="BH174" s="623">
        <f t="shared" si="196"/>
        <v>1425</v>
      </c>
      <c r="BI174" s="623">
        <f t="shared" si="197"/>
        <v>1425</v>
      </c>
      <c r="BJ174" s="623">
        <f t="shared" si="198"/>
        <v>1425</v>
      </c>
      <c r="BK174" s="623">
        <f t="shared" si="199"/>
        <v>1425</v>
      </c>
      <c r="BL174" s="623">
        <f t="shared" si="200"/>
        <v>1425</v>
      </c>
      <c r="BM174" s="623">
        <f t="shared" si="201"/>
        <v>1425</v>
      </c>
      <c r="BN174" s="623">
        <f t="shared" si="202"/>
        <v>1425</v>
      </c>
      <c r="BO174" s="623">
        <f t="shared" si="203"/>
        <v>1425</v>
      </c>
      <c r="BP174" s="623">
        <f t="shared" si="204"/>
        <v>1425</v>
      </c>
      <c r="BQ174" s="623">
        <f t="shared" si="205"/>
        <v>1425</v>
      </c>
      <c r="BR174" s="623">
        <f t="shared" si="206"/>
        <v>1425</v>
      </c>
      <c r="BS174" s="1281">
        <f t="shared" si="207"/>
        <v>1425</v>
      </c>
      <c r="BT174" s="1281">
        <f t="shared" si="208"/>
        <v>1425</v>
      </c>
      <c r="BU174" s="1281">
        <f t="shared" si="209"/>
        <v>1425</v>
      </c>
      <c r="BV174" s="1281">
        <f t="shared" si="210"/>
        <v>1425</v>
      </c>
      <c r="BW174" s="1281">
        <f t="shared" si="211"/>
        <v>1425</v>
      </c>
      <c r="BX174" s="1281">
        <f t="shared" si="212"/>
        <v>1425</v>
      </c>
      <c r="BY174" s="1281">
        <f t="shared" si="213"/>
        <v>1425</v>
      </c>
      <c r="BZ174" s="1281">
        <f t="shared" si="214"/>
        <v>1425</v>
      </c>
      <c r="CA174" s="1281">
        <f t="shared" si="215"/>
        <v>1425</v>
      </c>
      <c r="CB174" s="1281">
        <f t="shared" si="216"/>
        <v>1425</v>
      </c>
      <c r="CC174" s="1281">
        <f t="shared" si="217"/>
        <v>1425</v>
      </c>
      <c r="CD174" s="1281">
        <f t="shared" si="218"/>
        <v>1425</v>
      </c>
      <c r="CE174" s="623">
        <f t="shared" si="219"/>
        <v>1425</v>
      </c>
      <c r="CF174" s="623">
        <f t="shared" si="220"/>
        <v>1425</v>
      </c>
      <c r="CG174" s="623">
        <f t="shared" si="221"/>
        <v>1425</v>
      </c>
      <c r="CH174" s="623">
        <f t="shared" si="222"/>
        <v>1425</v>
      </c>
      <c r="CI174" s="623">
        <f t="shared" si="223"/>
        <v>1425</v>
      </c>
      <c r="CJ174" s="623">
        <f t="shared" si="224"/>
        <v>1425</v>
      </c>
      <c r="CK174" s="623">
        <f t="shared" si="225"/>
        <v>1425</v>
      </c>
      <c r="CL174" s="623">
        <f t="shared" si="226"/>
        <v>1425</v>
      </c>
      <c r="CM174" s="623">
        <f t="shared" si="227"/>
        <v>1425</v>
      </c>
      <c r="CN174" s="623">
        <f t="shared" si="228"/>
        <v>1425</v>
      </c>
      <c r="CO174" s="623">
        <f t="shared" si="229"/>
        <v>1425</v>
      </c>
      <c r="CP174" s="623">
        <f t="shared" si="230"/>
        <v>1425</v>
      </c>
      <c r="CQ174" s="1281">
        <f t="shared" si="231"/>
        <v>1425</v>
      </c>
      <c r="CR174" s="1281">
        <f t="shared" si="232"/>
        <v>1425</v>
      </c>
      <c r="CS174" s="1281">
        <f t="shared" si="233"/>
        <v>1425</v>
      </c>
      <c r="CT174" s="1281">
        <f t="shared" si="234"/>
        <v>1425</v>
      </c>
      <c r="CU174" s="1281">
        <f t="shared" si="235"/>
        <v>1425</v>
      </c>
      <c r="CV174" s="1281">
        <f t="shared" si="236"/>
        <v>1425</v>
      </c>
      <c r="CW174" s="1281">
        <f t="shared" si="237"/>
        <v>1425</v>
      </c>
      <c r="CX174" s="1281">
        <f t="shared" si="238"/>
        <v>1425</v>
      </c>
      <c r="CY174" s="1281">
        <f t="shared" si="239"/>
        <v>1425</v>
      </c>
      <c r="CZ174" s="1281">
        <f t="shared" si="240"/>
        <v>1425</v>
      </c>
      <c r="DA174" s="1281">
        <f t="shared" si="241"/>
        <v>1425</v>
      </c>
      <c r="DB174" s="1281">
        <f t="shared" si="242"/>
        <v>1425</v>
      </c>
      <c r="DC174" s="623">
        <f t="shared" si="243"/>
        <v>1425</v>
      </c>
      <c r="DD174" s="623">
        <f t="shared" si="244"/>
        <v>1425</v>
      </c>
      <c r="DE174" s="623">
        <f t="shared" si="245"/>
        <v>1425</v>
      </c>
      <c r="DF174" s="623">
        <f t="shared" si="246"/>
        <v>1425</v>
      </c>
      <c r="DG174" s="623">
        <f t="shared" si="247"/>
        <v>1425</v>
      </c>
      <c r="DH174" s="623">
        <f t="shared" si="248"/>
        <v>1425</v>
      </c>
      <c r="DI174" s="623">
        <f t="shared" si="249"/>
        <v>1425</v>
      </c>
      <c r="DJ174" s="623">
        <f t="shared" si="250"/>
        <v>1425</v>
      </c>
      <c r="DK174" s="623">
        <f t="shared" si="251"/>
        <v>1425</v>
      </c>
      <c r="DL174" s="623">
        <f t="shared" si="252"/>
        <v>1425</v>
      </c>
      <c r="DM174" s="623">
        <f t="shared" si="253"/>
        <v>1425</v>
      </c>
      <c r="DN174" s="623">
        <f t="shared" si="254"/>
        <v>1425</v>
      </c>
      <c r="DO174" s="1281">
        <f t="shared" si="255"/>
        <v>1425</v>
      </c>
      <c r="DP174" s="1281">
        <f t="shared" si="256"/>
        <v>1425</v>
      </c>
      <c r="DQ174" s="1281">
        <f t="shared" si="257"/>
        <v>1425</v>
      </c>
      <c r="DR174" s="1281">
        <f t="shared" si="258"/>
        <v>1425</v>
      </c>
      <c r="DS174" s="1281">
        <f t="shared" si="259"/>
        <v>1425</v>
      </c>
      <c r="DT174" s="1281">
        <f t="shared" si="260"/>
        <v>1425</v>
      </c>
      <c r="DU174" s="1281">
        <f t="shared" si="261"/>
        <v>1425</v>
      </c>
      <c r="DV174" s="1281">
        <f t="shared" si="262"/>
        <v>1425</v>
      </c>
      <c r="DW174" s="1281">
        <f t="shared" si="263"/>
        <v>1425</v>
      </c>
      <c r="DX174" s="1281">
        <f t="shared" si="264"/>
        <v>1425</v>
      </c>
      <c r="DY174" s="1281">
        <f t="shared" si="265"/>
        <v>1425</v>
      </c>
      <c r="DZ174" s="1281">
        <f t="shared" si="266"/>
        <v>1425</v>
      </c>
      <c r="EA174" s="623">
        <f t="shared" si="267"/>
        <v>1425</v>
      </c>
      <c r="EB174" s="623">
        <f t="shared" si="268"/>
        <v>1425</v>
      </c>
      <c r="EC174" s="623">
        <f t="shared" si="269"/>
        <v>1425</v>
      </c>
      <c r="ED174" s="623">
        <f t="shared" si="270"/>
        <v>1425</v>
      </c>
      <c r="EE174" s="623">
        <f t="shared" si="271"/>
        <v>1425</v>
      </c>
      <c r="EF174" s="623">
        <f t="shared" si="272"/>
        <v>1425</v>
      </c>
      <c r="EG174" s="623">
        <f t="shared" si="273"/>
        <v>1425</v>
      </c>
      <c r="EH174" s="623">
        <f t="shared" si="274"/>
        <v>1425</v>
      </c>
      <c r="EI174" s="623">
        <f t="shared" si="275"/>
        <v>1425</v>
      </c>
      <c r="EJ174" s="623">
        <f t="shared" si="276"/>
        <v>1425</v>
      </c>
      <c r="EK174" s="623">
        <f t="shared" si="277"/>
        <v>1425</v>
      </c>
      <c r="EL174" s="623">
        <f t="shared" si="278"/>
        <v>1425</v>
      </c>
    </row>
    <row r="175" spans="1:142">
      <c r="A175" s="7" t="str">
        <f>IF('Rent Roll_RedIQ 1'!B168&gt;0,'Rent Roll_RedIQ 1'!B168,"")</f>
        <v>833</v>
      </c>
      <c r="B175" s="7" t="str">
        <f>IF('Rent Roll_RedIQ 1'!C168&gt;0,'Rent Roll_RedIQ 1'!C168,"")</f>
        <v>B2</v>
      </c>
      <c r="C175" s="614">
        <f>IF('Rent Roll_RedIQ 1'!K168&gt;0,'Rent Roll_RedIQ 1'!K168,0)</f>
        <v>1450</v>
      </c>
      <c r="D175" s="615">
        <f>IF('Rent Roll_RedIQ 1'!J168&gt;0,'Rent Roll_RedIQ 1'!J168,"")</f>
        <v>1500</v>
      </c>
      <c r="E175" s="624">
        <f t="shared" si="187"/>
        <v>3.4482758620689724E-2</v>
      </c>
      <c r="F175" s="194"/>
      <c r="G175" s="194"/>
      <c r="H175" s="616">
        <f t="shared" si="289"/>
        <v>1450</v>
      </c>
      <c r="I175" s="1200">
        <f>IF('Rent Roll_RedIQ 1'!S168&gt;0,'Rent Roll_RedIQ 1'!S168,Purchase_Date-1)</f>
        <v>45688</v>
      </c>
      <c r="J175" s="617">
        <f t="shared" si="290"/>
        <v>1450</v>
      </c>
      <c r="K175" s="1205">
        <f t="shared" si="291"/>
        <v>46053</v>
      </c>
      <c r="L175" s="618">
        <f t="shared" si="290"/>
        <v>1450</v>
      </c>
      <c r="M175" s="1208">
        <f t="shared" si="292"/>
        <v>46418</v>
      </c>
      <c r="N175" s="614">
        <f t="shared" si="188"/>
        <v>1450</v>
      </c>
      <c r="O175" s="614">
        <f t="shared" si="189"/>
        <v>1450</v>
      </c>
      <c r="P175" s="614">
        <f t="shared" si="190"/>
        <v>1450</v>
      </c>
      <c r="Q175" s="614">
        <f t="shared" si="191"/>
        <v>1450</v>
      </c>
      <c r="R175" s="614">
        <f t="shared" si="192"/>
        <v>1450</v>
      </c>
      <c r="S175" s="614">
        <f t="shared" si="193"/>
        <v>1450</v>
      </c>
      <c r="T175" s="614">
        <f t="shared" si="194"/>
        <v>1450</v>
      </c>
      <c r="U175" s="619"/>
      <c r="V175" s="614"/>
      <c r="W175" s="620">
        <f t="shared" si="301"/>
        <v>1450</v>
      </c>
      <c r="X175" s="620">
        <f t="shared" si="300"/>
        <v>1450</v>
      </c>
      <c r="Y175" s="620">
        <f t="shared" si="300"/>
        <v>1450</v>
      </c>
      <c r="Z175" s="620">
        <f t="shared" si="300"/>
        <v>1450</v>
      </c>
      <c r="AA175" s="620">
        <f t="shared" si="300"/>
        <v>1450</v>
      </c>
      <c r="AB175" s="620">
        <f t="shared" si="300"/>
        <v>1450</v>
      </c>
      <c r="AC175" s="620">
        <f t="shared" si="300"/>
        <v>1450</v>
      </c>
      <c r="AD175" s="620">
        <f t="shared" si="300"/>
        <v>1450</v>
      </c>
      <c r="AE175" s="620">
        <f t="shared" si="300"/>
        <v>1450</v>
      </c>
      <c r="AF175" s="620">
        <f t="shared" si="300"/>
        <v>1450</v>
      </c>
      <c r="AG175" s="620">
        <f t="shared" si="300"/>
        <v>1450</v>
      </c>
      <c r="AH175" s="620">
        <f t="shared" si="300"/>
        <v>1450</v>
      </c>
      <c r="AI175" s="621">
        <f t="shared" si="299"/>
        <v>1450</v>
      </c>
      <c r="AJ175" s="621">
        <f t="shared" si="297"/>
        <v>1450</v>
      </c>
      <c r="AK175" s="621">
        <f t="shared" si="297"/>
        <v>1450</v>
      </c>
      <c r="AL175" s="621">
        <f t="shared" si="297"/>
        <v>1450</v>
      </c>
      <c r="AM175" s="621">
        <f t="shared" si="297"/>
        <v>1450</v>
      </c>
      <c r="AN175" s="621">
        <f t="shared" si="297"/>
        <v>1450</v>
      </c>
      <c r="AO175" s="621">
        <f t="shared" si="297"/>
        <v>1450</v>
      </c>
      <c r="AP175" s="621">
        <f t="shared" si="297"/>
        <v>1450</v>
      </c>
      <c r="AQ175" s="621">
        <f t="shared" si="297"/>
        <v>1450</v>
      </c>
      <c r="AR175" s="621">
        <f t="shared" si="297"/>
        <v>1450</v>
      </c>
      <c r="AS175" s="621">
        <f t="shared" si="297"/>
        <v>1450</v>
      </c>
      <c r="AT175" s="621">
        <f t="shared" si="297"/>
        <v>1450</v>
      </c>
      <c r="AU175" s="622">
        <f t="shared" si="285"/>
        <v>1450</v>
      </c>
      <c r="AV175" s="622">
        <f t="shared" si="296"/>
        <v>1450</v>
      </c>
      <c r="AW175" s="622">
        <f t="shared" si="296"/>
        <v>1450</v>
      </c>
      <c r="AX175" s="622">
        <f t="shared" si="296"/>
        <v>1450</v>
      </c>
      <c r="AY175" s="622">
        <f t="shared" si="296"/>
        <v>1450</v>
      </c>
      <c r="AZ175" s="622">
        <f t="shared" si="296"/>
        <v>1450</v>
      </c>
      <c r="BA175" s="622">
        <f t="shared" si="296"/>
        <v>1450</v>
      </c>
      <c r="BB175" s="622">
        <f t="shared" si="296"/>
        <v>1450</v>
      </c>
      <c r="BC175" s="622">
        <f t="shared" si="296"/>
        <v>1450</v>
      </c>
      <c r="BD175" s="622">
        <f t="shared" si="296"/>
        <v>1450</v>
      </c>
      <c r="BE175" s="622">
        <f t="shared" si="296"/>
        <v>1450</v>
      </c>
      <c r="BF175" s="622">
        <f t="shared" si="296"/>
        <v>1450</v>
      </c>
      <c r="BG175" s="623">
        <f t="shared" si="195"/>
        <v>1450</v>
      </c>
      <c r="BH175" s="623">
        <f t="shared" si="196"/>
        <v>1450</v>
      </c>
      <c r="BI175" s="623">
        <f t="shared" si="197"/>
        <v>1450</v>
      </c>
      <c r="BJ175" s="623">
        <f t="shared" si="198"/>
        <v>1450</v>
      </c>
      <c r="BK175" s="623">
        <f t="shared" si="199"/>
        <v>1450</v>
      </c>
      <c r="BL175" s="623">
        <f t="shared" si="200"/>
        <v>1450</v>
      </c>
      <c r="BM175" s="623">
        <f t="shared" si="201"/>
        <v>1450</v>
      </c>
      <c r="BN175" s="623">
        <f t="shared" si="202"/>
        <v>1450</v>
      </c>
      <c r="BO175" s="623">
        <f t="shared" si="203"/>
        <v>1450</v>
      </c>
      <c r="BP175" s="623">
        <f t="shared" si="204"/>
        <v>1450</v>
      </c>
      <c r="BQ175" s="623">
        <f t="shared" si="205"/>
        <v>1450</v>
      </c>
      <c r="BR175" s="623">
        <f t="shared" si="206"/>
        <v>1450</v>
      </c>
      <c r="BS175" s="1281">
        <f t="shared" si="207"/>
        <v>1450</v>
      </c>
      <c r="BT175" s="1281">
        <f t="shared" si="208"/>
        <v>1450</v>
      </c>
      <c r="BU175" s="1281">
        <f t="shared" si="209"/>
        <v>1450</v>
      </c>
      <c r="BV175" s="1281">
        <f t="shared" si="210"/>
        <v>1450</v>
      </c>
      <c r="BW175" s="1281">
        <f t="shared" si="211"/>
        <v>1450</v>
      </c>
      <c r="BX175" s="1281">
        <f t="shared" si="212"/>
        <v>1450</v>
      </c>
      <c r="BY175" s="1281">
        <f t="shared" si="213"/>
        <v>1450</v>
      </c>
      <c r="BZ175" s="1281">
        <f t="shared" si="214"/>
        <v>1450</v>
      </c>
      <c r="CA175" s="1281">
        <f t="shared" si="215"/>
        <v>1450</v>
      </c>
      <c r="CB175" s="1281">
        <f t="shared" si="216"/>
        <v>1450</v>
      </c>
      <c r="CC175" s="1281">
        <f t="shared" si="217"/>
        <v>1450</v>
      </c>
      <c r="CD175" s="1281">
        <f t="shared" si="218"/>
        <v>1450</v>
      </c>
      <c r="CE175" s="623">
        <f t="shared" si="219"/>
        <v>1450</v>
      </c>
      <c r="CF175" s="623">
        <f t="shared" si="220"/>
        <v>1450</v>
      </c>
      <c r="CG175" s="623">
        <f t="shared" si="221"/>
        <v>1450</v>
      </c>
      <c r="CH175" s="623">
        <f t="shared" si="222"/>
        <v>1450</v>
      </c>
      <c r="CI175" s="623">
        <f t="shared" si="223"/>
        <v>1450</v>
      </c>
      <c r="CJ175" s="623">
        <f t="shared" si="224"/>
        <v>1450</v>
      </c>
      <c r="CK175" s="623">
        <f t="shared" si="225"/>
        <v>1450</v>
      </c>
      <c r="CL175" s="623">
        <f t="shared" si="226"/>
        <v>1450</v>
      </c>
      <c r="CM175" s="623">
        <f t="shared" si="227"/>
        <v>1450</v>
      </c>
      <c r="CN175" s="623">
        <f t="shared" si="228"/>
        <v>1450</v>
      </c>
      <c r="CO175" s="623">
        <f t="shared" si="229"/>
        <v>1450</v>
      </c>
      <c r="CP175" s="623">
        <f t="shared" si="230"/>
        <v>1450</v>
      </c>
      <c r="CQ175" s="1281">
        <f t="shared" si="231"/>
        <v>1450</v>
      </c>
      <c r="CR175" s="1281">
        <f t="shared" si="232"/>
        <v>1450</v>
      </c>
      <c r="CS175" s="1281">
        <f t="shared" si="233"/>
        <v>1450</v>
      </c>
      <c r="CT175" s="1281">
        <f t="shared" si="234"/>
        <v>1450</v>
      </c>
      <c r="CU175" s="1281">
        <f t="shared" si="235"/>
        <v>1450</v>
      </c>
      <c r="CV175" s="1281">
        <f t="shared" si="236"/>
        <v>1450</v>
      </c>
      <c r="CW175" s="1281">
        <f t="shared" si="237"/>
        <v>1450</v>
      </c>
      <c r="CX175" s="1281">
        <f t="shared" si="238"/>
        <v>1450</v>
      </c>
      <c r="CY175" s="1281">
        <f t="shared" si="239"/>
        <v>1450</v>
      </c>
      <c r="CZ175" s="1281">
        <f t="shared" si="240"/>
        <v>1450</v>
      </c>
      <c r="DA175" s="1281">
        <f t="shared" si="241"/>
        <v>1450</v>
      </c>
      <c r="DB175" s="1281">
        <f t="shared" si="242"/>
        <v>1450</v>
      </c>
      <c r="DC175" s="623">
        <f t="shared" si="243"/>
        <v>1450</v>
      </c>
      <c r="DD175" s="623">
        <f t="shared" si="244"/>
        <v>1450</v>
      </c>
      <c r="DE175" s="623">
        <f t="shared" si="245"/>
        <v>1450</v>
      </c>
      <c r="DF175" s="623">
        <f t="shared" si="246"/>
        <v>1450</v>
      </c>
      <c r="DG175" s="623">
        <f t="shared" si="247"/>
        <v>1450</v>
      </c>
      <c r="DH175" s="623">
        <f t="shared" si="248"/>
        <v>1450</v>
      </c>
      <c r="DI175" s="623">
        <f t="shared" si="249"/>
        <v>1450</v>
      </c>
      <c r="DJ175" s="623">
        <f t="shared" si="250"/>
        <v>1450</v>
      </c>
      <c r="DK175" s="623">
        <f t="shared" si="251"/>
        <v>1450</v>
      </c>
      <c r="DL175" s="623">
        <f t="shared" si="252"/>
        <v>1450</v>
      </c>
      <c r="DM175" s="623">
        <f t="shared" si="253"/>
        <v>1450</v>
      </c>
      <c r="DN175" s="623">
        <f t="shared" si="254"/>
        <v>1450</v>
      </c>
      <c r="DO175" s="1281">
        <f t="shared" si="255"/>
        <v>1450</v>
      </c>
      <c r="DP175" s="1281">
        <f t="shared" si="256"/>
        <v>1450</v>
      </c>
      <c r="DQ175" s="1281">
        <f t="shared" si="257"/>
        <v>1450</v>
      </c>
      <c r="DR175" s="1281">
        <f t="shared" si="258"/>
        <v>1450</v>
      </c>
      <c r="DS175" s="1281">
        <f t="shared" si="259"/>
        <v>1450</v>
      </c>
      <c r="DT175" s="1281">
        <f t="shared" si="260"/>
        <v>1450</v>
      </c>
      <c r="DU175" s="1281">
        <f t="shared" si="261"/>
        <v>1450</v>
      </c>
      <c r="DV175" s="1281">
        <f t="shared" si="262"/>
        <v>1450</v>
      </c>
      <c r="DW175" s="1281">
        <f t="shared" si="263"/>
        <v>1450</v>
      </c>
      <c r="DX175" s="1281">
        <f t="shared" si="264"/>
        <v>1450</v>
      </c>
      <c r="DY175" s="1281">
        <f t="shared" si="265"/>
        <v>1450</v>
      </c>
      <c r="DZ175" s="1281">
        <f t="shared" si="266"/>
        <v>1450</v>
      </c>
      <c r="EA175" s="623">
        <f t="shared" si="267"/>
        <v>1450</v>
      </c>
      <c r="EB175" s="623">
        <f t="shared" si="268"/>
        <v>1450</v>
      </c>
      <c r="EC175" s="623">
        <f t="shared" si="269"/>
        <v>1450</v>
      </c>
      <c r="ED175" s="623">
        <f t="shared" si="270"/>
        <v>1450</v>
      </c>
      <c r="EE175" s="623">
        <f t="shared" si="271"/>
        <v>1450</v>
      </c>
      <c r="EF175" s="623">
        <f t="shared" si="272"/>
        <v>1450</v>
      </c>
      <c r="EG175" s="623">
        <f t="shared" si="273"/>
        <v>1450</v>
      </c>
      <c r="EH175" s="623">
        <f t="shared" si="274"/>
        <v>1450</v>
      </c>
      <c r="EI175" s="623">
        <f t="shared" si="275"/>
        <v>1450</v>
      </c>
      <c r="EJ175" s="623">
        <f t="shared" si="276"/>
        <v>1450</v>
      </c>
      <c r="EK175" s="623">
        <f t="shared" si="277"/>
        <v>1450</v>
      </c>
      <c r="EL175" s="623">
        <f t="shared" si="278"/>
        <v>1450</v>
      </c>
    </row>
    <row r="176" spans="1:142">
      <c r="A176" s="7" t="str">
        <f>IF('Rent Roll_RedIQ 1'!B169&gt;0,'Rent Roll_RedIQ 1'!B169,"")</f>
        <v>834</v>
      </c>
      <c r="B176" s="7" t="str">
        <f>IF('Rent Roll_RedIQ 1'!C169&gt;0,'Rent Roll_RedIQ 1'!C169,"")</f>
        <v>A1</v>
      </c>
      <c r="C176" s="614">
        <f>IF('Rent Roll_RedIQ 1'!K169&gt;0,'Rent Roll_RedIQ 1'!K169,0)</f>
        <v>1200</v>
      </c>
      <c r="D176" s="615">
        <f>IF('Rent Roll_RedIQ 1'!J169&gt;0,'Rent Roll_RedIQ 1'!J169,"")</f>
        <v>1200</v>
      </c>
      <c r="E176" s="624">
        <f t="shared" si="187"/>
        <v>0</v>
      </c>
      <c r="F176" s="194"/>
      <c r="G176" s="194"/>
      <c r="H176" s="616">
        <f t="shared" si="289"/>
        <v>1200</v>
      </c>
      <c r="I176" s="1200">
        <f>IF('Rent Roll_RedIQ 1'!S169&gt;0,'Rent Roll_RedIQ 1'!S169,Purchase_Date-1)</f>
        <v>45688</v>
      </c>
      <c r="J176" s="617">
        <f t="shared" si="290"/>
        <v>1200</v>
      </c>
      <c r="K176" s="1205">
        <f t="shared" si="291"/>
        <v>46053</v>
      </c>
      <c r="L176" s="618">
        <f t="shared" si="290"/>
        <v>1200</v>
      </c>
      <c r="M176" s="1208">
        <f t="shared" si="292"/>
        <v>46418</v>
      </c>
      <c r="N176" s="614">
        <f t="shared" si="188"/>
        <v>1200</v>
      </c>
      <c r="O176" s="614">
        <f t="shared" si="189"/>
        <v>1200</v>
      </c>
      <c r="P176" s="614">
        <f t="shared" si="190"/>
        <v>1200</v>
      </c>
      <c r="Q176" s="614">
        <f t="shared" si="191"/>
        <v>1200</v>
      </c>
      <c r="R176" s="614">
        <f t="shared" si="192"/>
        <v>1200</v>
      </c>
      <c r="S176" s="614">
        <f t="shared" si="193"/>
        <v>1200</v>
      </c>
      <c r="T176" s="614">
        <f t="shared" si="194"/>
        <v>1200</v>
      </c>
      <c r="U176" s="619"/>
      <c r="V176" s="614"/>
      <c r="W176" s="620">
        <f t="shared" si="301"/>
        <v>1200</v>
      </c>
      <c r="X176" s="620">
        <f t="shared" si="301"/>
        <v>1200</v>
      </c>
      <c r="Y176" s="620">
        <f t="shared" si="301"/>
        <v>1200</v>
      </c>
      <c r="Z176" s="620">
        <f t="shared" si="301"/>
        <v>1200</v>
      </c>
      <c r="AA176" s="620">
        <f t="shared" si="301"/>
        <v>1200</v>
      </c>
      <c r="AB176" s="620">
        <f t="shared" si="301"/>
        <v>1200</v>
      </c>
      <c r="AC176" s="620">
        <f t="shared" si="301"/>
        <v>1200</v>
      </c>
      <c r="AD176" s="620">
        <f t="shared" si="301"/>
        <v>1200</v>
      </c>
      <c r="AE176" s="620">
        <f t="shared" si="301"/>
        <v>1200</v>
      </c>
      <c r="AF176" s="620">
        <f t="shared" si="301"/>
        <v>1200</v>
      </c>
      <c r="AG176" s="620">
        <f t="shared" si="301"/>
        <v>1200</v>
      </c>
      <c r="AH176" s="620">
        <f t="shared" si="301"/>
        <v>1200</v>
      </c>
      <c r="AI176" s="621">
        <f t="shared" si="299"/>
        <v>1200</v>
      </c>
      <c r="AJ176" s="621">
        <f t="shared" si="297"/>
        <v>1200</v>
      </c>
      <c r="AK176" s="621">
        <f t="shared" si="297"/>
        <v>1200</v>
      </c>
      <c r="AL176" s="621">
        <f t="shared" si="297"/>
        <v>1200</v>
      </c>
      <c r="AM176" s="621">
        <f t="shared" si="297"/>
        <v>1200</v>
      </c>
      <c r="AN176" s="621">
        <f t="shared" si="297"/>
        <v>1200</v>
      </c>
      <c r="AO176" s="621">
        <f t="shared" si="297"/>
        <v>1200</v>
      </c>
      <c r="AP176" s="621">
        <f t="shared" si="297"/>
        <v>1200</v>
      </c>
      <c r="AQ176" s="621">
        <f t="shared" si="297"/>
        <v>1200</v>
      </c>
      <c r="AR176" s="621">
        <f t="shared" si="297"/>
        <v>1200</v>
      </c>
      <c r="AS176" s="621">
        <f t="shared" si="297"/>
        <v>1200</v>
      </c>
      <c r="AT176" s="621">
        <f t="shared" si="297"/>
        <v>1200</v>
      </c>
      <c r="AU176" s="622">
        <f t="shared" si="285"/>
        <v>1200</v>
      </c>
      <c r="AV176" s="622">
        <f t="shared" si="296"/>
        <v>1200</v>
      </c>
      <c r="AW176" s="622">
        <f t="shared" si="296"/>
        <v>1200</v>
      </c>
      <c r="AX176" s="622">
        <f t="shared" si="296"/>
        <v>1200</v>
      </c>
      <c r="AY176" s="622">
        <f t="shared" si="296"/>
        <v>1200</v>
      </c>
      <c r="AZ176" s="622">
        <f t="shared" si="296"/>
        <v>1200</v>
      </c>
      <c r="BA176" s="622">
        <f t="shared" si="296"/>
        <v>1200</v>
      </c>
      <c r="BB176" s="622">
        <f t="shared" si="296"/>
        <v>1200</v>
      </c>
      <c r="BC176" s="622">
        <f t="shared" si="296"/>
        <v>1200</v>
      </c>
      <c r="BD176" s="622">
        <f t="shared" si="296"/>
        <v>1200</v>
      </c>
      <c r="BE176" s="622">
        <f t="shared" si="296"/>
        <v>1200</v>
      </c>
      <c r="BF176" s="622">
        <f t="shared" si="296"/>
        <v>1200</v>
      </c>
      <c r="BG176" s="623">
        <f t="shared" si="195"/>
        <v>1200</v>
      </c>
      <c r="BH176" s="623">
        <f t="shared" si="196"/>
        <v>1200</v>
      </c>
      <c r="BI176" s="623">
        <f t="shared" si="197"/>
        <v>1200</v>
      </c>
      <c r="BJ176" s="623">
        <f t="shared" si="198"/>
        <v>1200</v>
      </c>
      <c r="BK176" s="623">
        <f t="shared" si="199"/>
        <v>1200</v>
      </c>
      <c r="BL176" s="623">
        <f t="shared" si="200"/>
        <v>1200</v>
      </c>
      <c r="BM176" s="623">
        <f t="shared" si="201"/>
        <v>1200</v>
      </c>
      <c r="BN176" s="623">
        <f t="shared" si="202"/>
        <v>1200</v>
      </c>
      <c r="BO176" s="623">
        <f t="shared" si="203"/>
        <v>1200</v>
      </c>
      <c r="BP176" s="623">
        <f t="shared" si="204"/>
        <v>1200</v>
      </c>
      <c r="BQ176" s="623">
        <f t="shared" si="205"/>
        <v>1200</v>
      </c>
      <c r="BR176" s="623">
        <f t="shared" si="206"/>
        <v>1200</v>
      </c>
      <c r="BS176" s="1281">
        <f t="shared" si="207"/>
        <v>1200</v>
      </c>
      <c r="BT176" s="1281">
        <f t="shared" si="208"/>
        <v>1200</v>
      </c>
      <c r="BU176" s="1281">
        <f t="shared" si="209"/>
        <v>1200</v>
      </c>
      <c r="BV176" s="1281">
        <f t="shared" si="210"/>
        <v>1200</v>
      </c>
      <c r="BW176" s="1281">
        <f t="shared" si="211"/>
        <v>1200</v>
      </c>
      <c r="BX176" s="1281">
        <f t="shared" si="212"/>
        <v>1200</v>
      </c>
      <c r="BY176" s="1281">
        <f t="shared" si="213"/>
        <v>1200</v>
      </c>
      <c r="BZ176" s="1281">
        <f t="shared" si="214"/>
        <v>1200</v>
      </c>
      <c r="CA176" s="1281">
        <f t="shared" si="215"/>
        <v>1200</v>
      </c>
      <c r="CB176" s="1281">
        <f t="shared" si="216"/>
        <v>1200</v>
      </c>
      <c r="CC176" s="1281">
        <f t="shared" si="217"/>
        <v>1200</v>
      </c>
      <c r="CD176" s="1281">
        <f t="shared" si="218"/>
        <v>1200</v>
      </c>
      <c r="CE176" s="623">
        <f t="shared" si="219"/>
        <v>1200</v>
      </c>
      <c r="CF176" s="623">
        <f t="shared" si="220"/>
        <v>1200</v>
      </c>
      <c r="CG176" s="623">
        <f t="shared" si="221"/>
        <v>1200</v>
      </c>
      <c r="CH176" s="623">
        <f t="shared" si="222"/>
        <v>1200</v>
      </c>
      <c r="CI176" s="623">
        <f t="shared" si="223"/>
        <v>1200</v>
      </c>
      <c r="CJ176" s="623">
        <f t="shared" si="224"/>
        <v>1200</v>
      </c>
      <c r="CK176" s="623">
        <f t="shared" si="225"/>
        <v>1200</v>
      </c>
      <c r="CL176" s="623">
        <f t="shared" si="226"/>
        <v>1200</v>
      </c>
      <c r="CM176" s="623">
        <f t="shared" si="227"/>
        <v>1200</v>
      </c>
      <c r="CN176" s="623">
        <f t="shared" si="228"/>
        <v>1200</v>
      </c>
      <c r="CO176" s="623">
        <f t="shared" si="229"/>
        <v>1200</v>
      </c>
      <c r="CP176" s="623">
        <f t="shared" si="230"/>
        <v>1200</v>
      </c>
      <c r="CQ176" s="1281">
        <f t="shared" si="231"/>
        <v>1200</v>
      </c>
      <c r="CR176" s="1281">
        <f t="shared" si="232"/>
        <v>1200</v>
      </c>
      <c r="CS176" s="1281">
        <f t="shared" si="233"/>
        <v>1200</v>
      </c>
      <c r="CT176" s="1281">
        <f t="shared" si="234"/>
        <v>1200</v>
      </c>
      <c r="CU176" s="1281">
        <f t="shared" si="235"/>
        <v>1200</v>
      </c>
      <c r="CV176" s="1281">
        <f t="shared" si="236"/>
        <v>1200</v>
      </c>
      <c r="CW176" s="1281">
        <f t="shared" si="237"/>
        <v>1200</v>
      </c>
      <c r="CX176" s="1281">
        <f t="shared" si="238"/>
        <v>1200</v>
      </c>
      <c r="CY176" s="1281">
        <f t="shared" si="239"/>
        <v>1200</v>
      </c>
      <c r="CZ176" s="1281">
        <f t="shared" si="240"/>
        <v>1200</v>
      </c>
      <c r="DA176" s="1281">
        <f t="shared" si="241"/>
        <v>1200</v>
      </c>
      <c r="DB176" s="1281">
        <f t="shared" si="242"/>
        <v>1200</v>
      </c>
      <c r="DC176" s="623">
        <f t="shared" si="243"/>
        <v>1200</v>
      </c>
      <c r="DD176" s="623">
        <f t="shared" si="244"/>
        <v>1200</v>
      </c>
      <c r="DE176" s="623">
        <f t="shared" si="245"/>
        <v>1200</v>
      </c>
      <c r="DF176" s="623">
        <f t="shared" si="246"/>
        <v>1200</v>
      </c>
      <c r="DG176" s="623">
        <f t="shared" si="247"/>
        <v>1200</v>
      </c>
      <c r="DH176" s="623">
        <f t="shared" si="248"/>
        <v>1200</v>
      </c>
      <c r="DI176" s="623">
        <f t="shared" si="249"/>
        <v>1200</v>
      </c>
      <c r="DJ176" s="623">
        <f t="shared" si="250"/>
        <v>1200</v>
      </c>
      <c r="DK176" s="623">
        <f t="shared" si="251"/>
        <v>1200</v>
      </c>
      <c r="DL176" s="623">
        <f t="shared" si="252"/>
        <v>1200</v>
      </c>
      <c r="DM176" s="623">
        <f t="shared" si="253"/>
        <v>1200</v>
      </c>
      <c r="DN176" s="623">
        <f t="shared" si="254"/>
        <v>1200</v>
      </c>
      <c r="DO176" s="1281">
        <f t="shared" si="255"/>
        <v>1200</v>
      </c>
      <c r="DP176" s="1281">
        <f t="shared" si="256"/>
        <v>1200</v>
      </c>
      <c r="DQ176" s="1281">
        <f t="shared" si="257"/>
        <v>1200</v>
      </c>
      <c r="DR176" s="1281">
        <f t="shared" si="258"/>
        <v>1200</v>
      </c>
      <c r="DS176" s="1281">
        <f t="shared" si="259"/>
        <v>1200</v>
      </c>
      <c r="DT176" s="1281">
        <f t="shared" si="260"/>
        <v>1200</v>
      </c>
      <c r="DU176" s="1281">
        <f t="shared" si="261"/>
        <v>1200</v>
      </c>
      <c r="DV176" s="1281">
        <f t="shared" si="262"/>
        <v>1200</v>
      </c>
      <c r="DW176" s="1281">
        <f t="shared" si="263"/>
        <v>1200</v>
      </c>
      <c r="DX176" s="1281">
        <f t="shared" si="264"/>
        <v>1200</v>
      </c>
      <c r="DY176" s="1281">
        <f t="shared" si="265"/>
        <v>1200</v>
      </c>
      <c r="DZ176" s="1281">
        <f t="shared" si="266"/>
        <v>1200</v>
      </c>
      <c r="EA176" s="623">
        <f t="shared" si="267"/>
        <v>1200</v>
      </c>
      <c r="EB176" s="623">
        <f t="shared" si="268"/>
        <v>1200</v>
      </c>
      <c r="EC176" s="623">
        <f t="shared" si="269"/>
        <v>1200</v>
      </c>
      <c r="ED176" s="623">
        <f t="shared" si="270"/>
        <v>1200</v>
      </c>
      <c r="EE176" s="623">
        <f t="shared" si="271"/>
        <v>1200</v>
      </c>
      <c r="EF176" s="623">
        <f t="shared" si="272"/>
        <v>1200</v>
      </c>
      <c r="EG176" s="623">
        <f t="shared" si="273"/>
        <v>1200</v>
      </c>
      <c r="EH176" s="623">
        <f t="shared" si="274"/>
        <v>1200</v>
      </c>
      <c r="EI176" s="623">
        <f t="shared" si="275"/>
        <v>1200</v>
      </c>
      <c r="EJ176" s="623">
        <f t="shared" si="276"/>
        <v>1200</v>
      </c>
      <c r="EK176" s="623">
        <f t="shared" si="277"/>
        <v>1200</v>
      </c>
      <c r="EL176" s="623">
        <f t="shared" si="278"/>
        <v>1200</v>
      </c>
    </row>
    <row r="177" spans="1:142">
      <c r="A177" s="7" t="str">
        <f>IF('Rent Roll_RedIQ 1'!B170&gt;0,'Rent Roll_RedIQ 1'!B170,"")</f>
        <v>131</v>
      </c>
      <c r="B177" s="7" t="str">
        <f>IF('Rent Roll_RedIQ 1'!C170&gt;0,'Rent Roll_RedIQ 1'!C170,"")</f>
        <v>B2</v>
      </c>
      <c r="C177" s="614">
        <f>IF('Rent Roll_RedIQ 1'!K170&gt;0,'Rent Roll_RedIQ 1'!K170,0)</f>
        <v>1550</v>
      </c>
      <c r="D177" s="615">
        <f>IF('Rent Roll_RedIQ 1'!J170&gt;0,'Rent Roll_RedIQ 1'!J170,"")</f>
        <v>1500</v>
      </c>
      <c r="E177" s="624">
        <f t="shared" si="187"/>
        <v>-3.2258064516129004E-2</v>
      </c>
      <c r="F177" s="194"/>
      <c r="G177" s="194"/>
      <c r="H177" s="616">
        <f t="shared" si="289"/>
        <v>1550</v>
      </c>
      <c r="I177" s="1200">
        <f>IF('Rent Roll_RedIQ 1'!S170&gt;0,'Rent Roll_RedIQ 1'!S170,Purchase_Date-1)</f>
        <v>45657</v>
      </c>
      <c r="J177" s="617">
        <f t="shared" si="290"/>
        <v>1550</v>
      </c>
      <c r="K177" s="1205">
        <f t="shared" si="291"/>
        <v>46022</v>
      </c>
      <c r="L177" s="618">
        <f t="shared" si="290"/>
        <v>1550</v>
      </c>
      <c r="M177" s="1208">
        <f t="shared" si="292"/>
        <v>46387</v>
      </c>
      <c r="N177" s="614">
        <f t="shared" si="188"/>
        <v>1550</v>
      </c>
      <c r="O177" s="614">
        <f t="shared" si="189"/>
        <v>1550</v>
      </c>
      <c r="P177" s="614">
        <f t="shared" si="190"/>
        <v>1550</v>
      </c>
      <c r="Q177" s="614">
        <f t="shared" si="191"/>
        <v>1550</v>
      </c>
      <c r="R177" s="614">
        <f t="shared" si="192"/>
        <v>1550</v>
      </c>
      <c r="S177" s="614">
        <f t="shared" si="193"/>
        <v>1550</v>
      </c>
      <c r="T177" s="614">
        <f t="shared" si="194"/>
        <v>1550</v>
      </c>
      <c r="U177" s="619"/>
      <c r="V177" s="614"/>
      <c r="W177" s="620">
        <f t="shared" si="301"/>
        <v>1550</v>
      </c>
      <c r="X177" s="620">
        <f t="shared" si="301"/>
        <v>1550</v>
      </c>
      <c r="Y177" s="620">
        <f t="shared" si="301"/>
        <v>1550</v>
      </c>
      <c r="Z177" s="620">
        <f t="shared" si="301"/>
        <v>1550</v>
      </c>
      <c r="AA177" s="620">
        <f t="shared" si="301"/>
        <v>1550</v>
      </c>
      <c r="AB177" s="620">
        <f t="shared" si="301"/>
        <v>1550</v>
      </c>
      <c r="AC177" s="620">
        <f t="shared" si="301"/>
        <v>1550</v>
      </c>
      <c r="AD177" s="620">
        <f t="shared" si="301"/>
        <v>1550</v>
      </c>
      <c r="AE177" s="620">
        <f t="shared" si="301"/>
        <v>1550</v>
      </c>
      <c r="AF177" s="620">
        <f t="shared" si="301"/>
        <v>1550</v>
      </c>
      <c r="AG177" s="620">
        <f t="shared" si="301"/>
        <v>1550</v>
      </c>
      <c r="AH177" s="620">
        <f t="shared" si="301"/>
        <v>1550</v>
      </c>
      <c r="AI177" s="621">
        <f t="shared" si="299"/>
        <v>1550</v>
      </c>
      <c r="AJ177" s="621">
        <f t="shared" si="297"/>
        <v>1550</v>
      </c>
      <c r="AK177" s="621">
        <f t="shared" si="297"/>
        <v>1550</v>
      </c>
      <c r="AL177" s="621">
        <f t="shared" si="297"/>
        <v>1550</v>
      </c>
      <c r="AM177" s="621">
        <f t="shared" si="297"/>
        <v>1550</v>
      </c>
      <c r="AN177" s="621">
        <f t="shared" si="297"/>
        <v>1550</v>
      </c>
      <c r="AO177" s="621">
        <f t="shared" si="297"/>
        <v>1550</v>
      </c>
      <c r="AP177" s="621">
        <f t="shared" si="297"/>
        <v>1550</v>
      </c>
      <c r="AQ177" s="621">
        <f t="shared" si="297"/>
        <v>1550</v>
      </c>
      <c r="AR177" s="621">
        <f t="shared" si="297"/>
        <v>1550</v>
      </c>
      <c r="AS177" s="621">
        <f t="shared" si="297"/>
        <v>1550</v>
      </c>
      <c r="AT177" s="621">
        <f t="shared" si="297"/>
        <v>1550</v>
      </c>
      <c r="AU177" s="622">
        <f t="shared" si="285"/>
        <v>1550</v>
      </c>
      <c r="AV177" s="622">
        <f t="shared" si="296"/>
        <v>1550</v>
      </c>
      <c r="AW177" s="622">
        <f t="shared" si="296"/>
        <v>1550</v>
      </c>
      <c r="AX177" s="622">
        <f t="shared" si="296"/>
        <v>1550</v>
      </c>
      <c r="AY177" s="622">
        <f t="shared" si="296"/>
        <v>1550</v>
      </c>
      <c r="AZ177" s="622">
        <f t="shared" si="296"/>
        <v>1550</v>
      </c>
      <c r="BA177" s="622">
        <f t="shared" si="296"/>
        <v>1550</v>
      </c>
      <c r="BB177" s="622">
        <f t="shared" si="296"/>
        <v>1550</v>
      </c>
      <c r="BC177" s="622">
        <f t="shared" si="296"/>
        <v>1550</v>
      </c>
      <c r="BD177" s="622">
        <f t="shared" si="296"/>
        <v>1550</v>
      </c>
      <c r="BE177" s="622">
        <f t="shared" si="296"/>
        <v>1550</v>
      </c>
      <c r="BF177" s="622">
        <f t="shared" si="296"/>
        <v>1550</v>
      </c>
      <c r="BG177" s="623">
        <f t="shared" si="195"/>
        <v>1550</v>
      </c>
      <c r="BH177" s="623">
        <f t="shared" si="196"/>
        <v>1550</v>
      </c>
      <c r="BI177" s="623">
        <f t="shared" si="197"/>
        <v>1550</v>
      </c>
      <c r="BJ177" s="623">
        <f t="shared" si="198"/>
        <v>1550</v>
      </c>
      <c r="BK177" s="623">
        <f t="shared" si="199"/>
        <v>1550</v>
      </c>
      <c r="BL177" s="623">
        <f t="shared" si="200"/>
        <v>1550</v>
      </c>
      <c r="BM177" s="623">
        <f t="shared" si="201"/>
        <v>1550</v>
      </c>
      <c r="BN177" s="623">
        <f t="shared" si="202"/>
        <v>1550</v>
      </c>
      <c r="BO177" s="623">
        <f t="shared" si="203"/>
        <v>1550</v>
      </c>
      <c r="BP177" s="623">
        <f t="shared" si="204"/>
        <v>1550</v>
      </c>
      <c r="BQ177" s="623">
        <f t="shared" si="205"/>
        <v>1550</v>
      </c>
      <c r="BR177" s="623">
        <f t="shared" si="206"/>
        <v>1550</v>
      </c>
      <c r="BS177" s="1281">
        <f t="shared" si="207"/>
        <v>1550</v>
      </c>
      <c r="BT177" s="1281">
        <f t="shared" si="208"/>
        <v>1550</v>
      </c>
      <c r="BU177" s="1281">
        <f t="shared" si="209"/>
        <v>1550</v>
      </c>
      <c r="BV177" s="1281">
        <f t="shared" si="210"/>
        <v>1550</v>
      </c>
      <c r="BW177" s="1281">
        <f t="shared" si="211"/>
        <v>1550</v>
      </c>
      <c r="BX177" s="1281">
        <f t="shared" si="212"/>
        <v>1550</v>
      </c>
      <c r="BY177" s="1281">
        <f t="shared" si="213"/>
        <v>1550</v>
      </c>
      <c r="BZ177" s="1281">
        <f t="shared" si="214"/>
        <v>1550</v>
      </c>
      <c r="CA177" s="1281">
        <f t="shared" si="215"/>
        <v>1550</v>
      </c>
      <c r="CB177" s="1281">
        <f t="shared" si="216"/>
        <v>1550</v>
      </c>
      <c r="CC177" s="1281">
        <f t="shared" si="217"/>
        <v>1550</v>
      </c>
      <c r="CD177" s="1281">
        <f t="shared" si="218"/>
        <v>1550</v>
      </c>
      <c r="CE177" s="623">
        <f t="shared" si="219"/>
        <v>1550</v>
      </c>
      <c r="CF177" s="623">
        <f t="shared" si="220"/>
        <v>1550</v>
      </c>
      <c r="CG177" s="623">
        <f t="shared" si="221"/>
        <v>1550</v>
      </c>
      <c r="CH177" s="623">
        <f t="shared" si="222"/>
        <v>1550</v>
      </c>
      <c r="CI177" s="623">
        <f t="shared" si="223"/>
        <v>1550</v>
      </c>
      <c r="CJ177" s="623">
        <f t="shared" si="224"/>
        <v>1550</v>
      </c>
      <c r="CK177" s="623">
        <f t="shared" si="225"/>
        <v>1550</v>
      </c>
      <c r="CL177" s="623">
        <f t="shared" si="226"/>
        <v>1550</v>
      </c>
      <c r="CM177" s="623">
        <f t="shared" si="227"/>
        <v>1550</v>
      </c>
      <c r="CN177" s="623">
        <f t="shared" si="228"/>
        <v>1550</v>
      </c>
      <c r="CO177" s="623">
        <f t="shared" si="229"/>
        <v>1550</v>
      </c>
      <c r="CP177" s="623">
        <f t="shared" si="230"/>
        <v>1550</v>
      </c>
      <c r="CQ177" s="1281">
        <f t="shared" si="231"/>
        <v>1550</v>
      </c>
      <c r="CR177" s="1281">
        <f t="shared" si="232"/>
        <v>1550</v>
      </c>
      <c r="CS177" s="1281">
        <f t="shared" si="233"/>
        <v>1550</v>
      </c>
      <c r="CT177" s="1281">
        <f t="shared" si="234"/>
        <v>1550</v>
      </c>
      <c r="CU177" s="1281">
        <f t="shared" si="235"/>
        <v>1550</v>
      </c>
      <c r="CV177" s="1281">
        <f t="shared" si="236"/>
        <v>1550</v>
      </c>
      <c r="CW177" s="1281">
        <f t="shared" si="237"/>
        <v>1550</v>
      </c>
      <c r="CX177" s="1281">
        <f t="shared" si="238"/>
        <v>1550</v>
      </c>
      <c r="CY177" s="1281">
        <f t="shared" si="239"/>
        <v>1550</v>
      </c>
      <c r="CZ177" s="1281">
        <f t="shared" si="240"/>
        <v>1550</v>
      </c>
      <c r="DA177" s="1281">
        <f t="shared" si="241"/>
        <v>1550</v>
      </c>
      <c r="DB177" s="1281">
        <f t="shared" si="242"/>
        <v>1550</v>
      </c>
      <c r="DC177" s="623">
        <f t="shared" si="243"/>
        <v>1550</v>
      </c>
      <c r="DD177" s="623">
        <f t="shared" si="244"/>
        <v>1550</v>
      </c>
      <c r="DE177" s="623">
        <f t="shared" si="245"/>
        <v>1550</v>
      </c>
      <c r="DF177" s="623">
        <f t="shared" si="246"/>
        <v>1550</v>
      </c>
      <c r="DG177" s="623">
        <f t="shared" si="247"/>
        <v>1550</v>
      </c>
      <c r="DH177" s="623">
        <f t="shared" si="248"/>
        <v>1550</v>
      </c>
      <c r="DI177" s="623">
        <f t="shared" si="249"/>
        <v>1550</v>
      </c>
      <c r="DJ177" s="623">
        <f t="shared" si="250"/>
        <v>1550</v>
      </c>
      <c r="DK177" s="623">
        <f t="shared" si="251"/>
        <v>1550</v>
      </c>
      <c r="DL177" s="623">
        <f t="shared" si="252"/>
        <v>1550</v>
      </c>
      <c r="DM177" s="623">
        <f t="shared" si="253"/>
        <v>1550</v>
      </c>
      <c r="DN177" s="623">
        <f t="shared" si="254"/>
        <v>1550</v>
      </c>
      <c r="DO177" s="1281">
        <f t="shared" si="255"/>
        <v>1550</v>
      </c>
      <c r="DP177" s="1281">
        <f t="shared" si="256"/>
        <v>1550</v>
      </c>
      <c r="DQ177" s="1281">
        <f t="shared" si="257"/>
        <v>1550</v>
      </c>
      <c r="DR177" s="1281">
        <f t="shared" si="258"/>
        <v>1550</v>
      </c>
      <c r="DS177" s="1281">
        <f t="shared" si="259"/>
        <v>1550</v>
      </c>
      <c r="DT177" s="1281">
        <f t="shared" si="260"/>
        <v>1550</v>
      </c>
      <c r="DU177" s="1281">
        <f t="shared" si="261"/>
        <v>1550</v>
      </c>
      <c r="DV177" s="1281">
        <f t="shared" si="262"/>
        <v>1550</v>
      </c>
      <c r="DW177" s="1281">
        <f t="shared" si="263"/>
        <v>1550</v>
      </c>
      <c r="DX177" s="1281">
        <f t="shared" si="264"/>
        <v>1550</v>
      </c>
      <c r="DY177" s="1281">
        <f t="shared" si="265"/>
        <v>1550</v>
      </c>
      <c r="DZ177" s="1281">
        <f t="shared" si="266"/>
        <v>1550</v>
      </c>
      <c r="EA177" s="623">
        <f t="shared" si="267"/>
        <v>1550</v>
      </c>
      <c r="EB177" s="623">
        <f t="shared" si="268"/>
        <v>1550</v>
      </c>
      <c r="EC177" s="623">
        <f t="shared" si="269"/>
        <v>1550</v>
      </c>
      <c r="ED177" s="623">
        <f t="shared" si="270"/>
        <v>1550</v>
      </c>
      <c r="EE177" s="623">
        <f t="shared" si="271"/>
        <v>1550</v>
      </c>
      <c r="EF177" s="623">
        <f t="shared" si="272"/>
        <v>1550</v>
      </c>
      <c r="EG177" s="623">
        <f t="shared" si="273"/>
        <v>1550</v>
      </c>
      <c r="EH177" s="623">
        <f t="shared" si="274"/>
        <v>1550</v>
      </c>
      <c r="EI177" s="623">
        <f t="shared" si="275"/>
        <v>1550</v>
      </c>
      <c r="EJ177" s="623">
        <f t="shared" si="276"/>
        <v>1550</v>
      </c>
      <c r="EK177" s="623">
        <f t="shared" si="277"/>
        <v>1550</v>
      </c>
      <c r="EL177" s="623">
        <f t="shared" si="278"/>
        <v>1550</v>
      </c>
    </row>
    <row r="178" spans="1:142">
      <c r="A178" s="7" t="str">
        <f>IF('Rent Roll_RedIQ 1'!B171&gt;0,'Rent Roll_RedIQ 1'!B171,"")</f>
        <v>815</v>
      </c>
      <c r="B178" s="7" t="str">
        <f>IF('Rent Roll_RedIQ 1'!C171&gt;0,'Rent Roll_RedIQ 1'!C171,"")</f>
        <v>A1</v>
      </c>
      <c r="C178" s="614">
        <f>IF('Rent Roll_RedIQ 1'!K171&gt;0,'Rent Roll_RedIQ 1'!K171,0)</f>
        <v>1200</v>
      </c>
      <c r="D178" s="615">
        <f>IF('Rent Roll_RedIQ 1'!J171&gt;0,'Rent Roll_RedIQ 1'!J171,"")</f>
        <v>1200</v>
      </c>
      <c r="E178" s="624">
        <f t="shared" si="187"/>
        <v>0</v>
      </c>
      <c r="F178" s="194"/>
      <c r="G178" s="194"/>
      <c r="H178" s="616">
        <f t="shared" si="289"/>
        <v>1200</v>
      </c>
      <c r="I178" s="1200">
        <f>IF('Rent Roll_RedIQ 1'!S171&gt;0,'Rent Roll_RedIQ 1'!S171,Purchase_Date-1)</f>
        <v>45626</v>
      </c>
      <c r="J178" s="617">
        <f t="shared" si="290"/>
        <v>1200</v>
      </c>
      <c r="K178" s="1205">
        <f t="shared" si="291"/>
        <v>45991</v>
      </c>
      <c r="L178" s="618">
        <f t="shared" si="290"/>
        <v>1200</v>
      </c>
      <c r="M178" s="1208">
        <f t="shared" si="292"/>
        <v>46356</v>
      </c>
      <c r="N178" s="614">
        <f t="shared" si="188"/>
        <v>1200</v>
      </c>
      <c r="O178" s="614">
        <f t="shared" si="189"/>
        <v>1200</v>
      </c>
      <c r="P178" s="614">
        <f t="shared" si="190"/>
        <v>1200</v>
      </c>
      <c r="Q178" s="614">
        <f t="shared" si="191"/>
        <v>1200</v>
      </c>
      <c r="R178" s="614">
        <f t="shared" si="192"/>
        <v>1200</v>
      </c>
      <c r="S178" s="614">
        <f t="shared" si="193"/>
        <v>1200</v>
      </c>
      <c r="T178" s="614">
        <f t="shared" si="194"/>
        <v>1200</v>
      </c>
      <c r="U178" s="619"/>
      <c r="V178" s="614"/>
      <c r="W178" s="620">
        <f t="shared" si="301"/>
        <v>1200</v>
      </c>
      <c r="X178" s="620">
        <f t="shared" si="301"/>
        <v>1200</v>
      </c>
      <c r="Y178" s="620">
        <f t="shared" si="301"/>
        <v>1200</v>
      </c>
      <c r="Z178" s="620">
        <f t="shared" si="301"/>
        <v>1200</v>
      </c>
      <c r="AA178" s="620">
        <f t="shared" si="301"/>
        <v>1200</v>
      </c>
      <c r="AB178" s="620">
        <f t="shared" si="301"/>
        <v>1200</v>
      </c>
      <c r="AC178" s="620">
        <f t="shared" si="301"/>
        <v>1200</v>
      </c>
      <c r="AD178" s="620">
        <f t="shared" si="301"/>
        <v>1200</v>
      </c>
      <c r="AE178" s="620">
        <f t="shared" si="301"/>
        <v>1200</v>
      </c>
      <c r="AF178" s="620">
        <f t="shared" si="301"/>
        <v>1200</v>
      </c>
      <c r="AG178" s="620">
        <f t="shared" si="301"/>
        <v>1200</v>
      </c>
      <c r="AH178" s="620">
        <f t="shared" si="301"/>
        <v>1200</v>
      </c>
      <c r="AI178" s="621">
        <f t="shared" si="299"/>
        <v>1200</v>
      </c>
      <c r="AJ178" s="621">
        <f t="shared" si="297"/>
        <v>1200</v>
      </c>
      <c r="AK178" s="621">
        <f t="shared" si="297"/>
        <v>1200</v>
      </c>
      <c r="AL178" s="621">
        <f t="shared" si="297"/>
        <v>1200</v>
      </c>
      <c r="AM178" s="621">
        <f t="shared" si="297"/>
        <v>1200</v>
      </c>
      <c r="AN178" s="621">
        <f t="shared" si="297"/>
        <v>1200</v>
      </c>
      <c r="AO178" s="621">
        <f t="shared" si="297"/>
        <v>1200</v>
      </c>
      <c r="AP178" s="621">
        <f t="shared" si="297"/>
        <v>1200</v>
      </c>
      <c r="AQ178" s="621">
        <f t="shared" si="297"/>
        <v>1200</v>
      </c>
      <c r="AR178" s="621">
        <f t="shared" si="297"/>
        <v>1200</v>
      </c>
      <c r="AS178" s="621">
        <f t="shared" si="297"/>
        <v>1200</v>
      </c>
      <c r="AT178" s="621">
        <f t="shared" si="297"/>
        <v>1200</v>
      </c>
      <c r="AU178" s="622">
        <f t="shared" si="285"/>
        <v>1200</v>
      </c>
      <c r="AV178" s="622">
        <f t="shared" si="296"/>
        <v>1200</v>
      </c>
      <c r="AW178" s="622">
        <f t="shared" si="296"/>
        <v>1200</v>
      </c>
      <c r="AX178" s="622">
        <f t="shared" si="296"/>
        <v>1200</v>
      </c>
      <c r="AY178" s="622">
        <f t="shared" si="296"/>
        <v>1200</v>
      </c>
      <c r="AZ178" s="622">
        <f t="shared" si="296"/>
        <v>1200</v>
      </c>
      <c r="BA178" s="622">
        <f t="shared" si="296"/>
        <v>1200</v>
      </c>
      <c r="BB178" s="622">
        <f t="shared" si="296"/>
        <v>1200</v>
      </c>
      <c r="BC178" s="622">
        <f t="shared" si="296"/>
        <v>1200</v>
      </c>
      <c r="BD178" s="622">
        <f t="shared" si="296"/>
        <v>1200</v>
      </c>
      <c r="BE178" s="622">
        <f t="shared" si="296"/>
        <v>1200</v>
      </c>
      <c r="BF178" s="622">
        <f t="shared" si="296"/>
        <v>1200</v>
      </c>
      <c r="BG178" s="623">
        <f t="shared" si="195"/>
        <v>1200</v>
      </c>
      <c r="BH178" s="623">
        <f t="shared" si="196"/>
        <v>1200</v>
      </c>
      <c r="BI178" s="623">
        <f t="shared" si="197"/>
        <v>1200</v>
      </c>
      <c r="BJ178" s="623">
        <f t="shared" si="198"/>
        <v>1200</v>
      </c>
      <c r="BK178" s="623">
        <f t="shared" si="199"/>
        <v>1200</v>
      </c>
      <c r="BL178" s="623">
        <f t="shared" si="200"/>
        <v>1200</v>
      </c>
      <c r="BM178" s="623">
        <f t="shared" si="201"/>
        <v>1200</v>
      </c>
      <c r="BN178" s="623">
        <f t="shared" si="202"/>
        <v>1200</v>
      </c>
      <c r="BO178" s="623">
        <f t="shared" si="203"/>
        <v>1200</v>
      </c>
      <c r="BP178" s="623">
        <f t="shared" si="204"/>
        <v>1200</v>
      </c>
      <c r="BQ178" s="623">
        <f t="shared" si="205"/>
        <v>1200</v>
      </c>
      <c r="BR178" s="623">
        <f t="shared" si="206"/>
        <v>1200</v>
      </c>
      <c r="BS178" s="1281">
        <f t="shared" si="207"/>
        <v>1200</v>
      </c>
      <c r="BT178" s="1281">
        <f t="shared" si="208"/>
        <v>1200</v>
      </c>
      <c r="BU178" s="1281">
        <f t="shared" si="209"/>
        <v>1200</v>
      </c>
      <c r="BV178" s="1281">
        <f t="shared" si="210"/>
        <v>1200</v>
      </c>
      <c r="BW178" s="1281">
        <f t="shared" si="211"/>
        <v>1200</v>
      </c>
      <c r="BX178" s="1281">
        <f t="shared" si="212"/>
        <v>1200</v>
      </c>
      <c r="BY178" s="1281">
        <f t="shared" si="213"/>
        <v>1200</v>
      </c>
      <c r="BZ178" s="1281">
        <f t="shared" si="214"/>
        <v>1200</v>
      </c>
      <c r="CA178" s="1281">
        <f t="shared" si="215"/>
        <v>1200</v>
      </c>
      <c r="CB178" s="1281">
        <f t="shared" si="216"/>
        <v>1200</v>
      </c>
      <c r="CC178" s="1281">
        <f t="shared" si="217"/>
        <v>1200</v>
      </c>
      <c r="CD178" s="1281">
        <f t="shared" si="218"/>
        <v>1200</v>
      </c>
      <c r="CE178" s="623">
        <f t="shared" si="219"/>
        <v>1200</v>
      </c>
      <c r="CF178" s="623">
        <f t="shared" si="220"/>
        <v>1200</v>
      </c>
      <c r="CG178" s="623">
        <f t="shared" si="221"/>
        <v>1200</v>
      </c>
      <c r="CH178" s="623">
        <f t="shared" si="222"/>
        <v>1200</v>
      </c>
      <c r="CI178" s="623">
        <f t="shared" si="223"/>
        <v>1200</v>
      </c>
      <c r="CJ178" s="623">
        <f t="shared" si="224"/>
        <v>1200</v>
      </c>
      <c r="CK178" s="623">
        <f t="shared" si="225"/>
        <v>1200</v>
      </c>
      <c r="CL178" s="623">
        <f t="shared" si="226"/>
        <v>1200</v>
      </c>
      <c r="CM178" s="623">
        <f t="shared" si="227"/>
        <v>1200</v>
      </c>
      <c r="CN178" s="623">
        <f t="shared" si="228"/>
        <v>1200</v>
      </c>
      <c r="CO178" s="623">
        <f t="shared" si="229"/>
        <v>1200</v>
      </c>
      <c r="CP178" s="623">
        <f t="shared" si="230"/>
        <v>1200</v>
      </c>
      <c r="CQ178" s="1281">
        <f t="shared" si="231"/>
        <v>1200</v>
      </c>
      <c r="CR178" s="1281">
        <f t="shared" si="232"/>
        <v>1200</v>
      </c>
      <c r="CS178" s="1281">
        <f t="shared" si="233"/>
        <v>1200</v>
      </c>
      <c r="CT178" s="1281">
        <f t="shared" si="234"/>
        <v>1200</v>
      </c>
      <c r="CU178" s="1281">
        <f t="shared" si="235"/>
        <v>1200</v>
      </c>
      <c r="CV178" s="1281">
        <f t="shared" si="236"/>
        <v>1200</v>
      </c>
      <c r="CW178" s="1281">
        <f t="shared" si="237"/>
        <v>1200</v>
      </c>
      <c r="CX178" s="1281">
        <f t="shared" si="238"/>
        <v>1200</v>
      </c>
      <c r="CY178" s="1281">
        <f t="shared" si="239"/>
        <v>1200</v>
      </c>
      <c r="CZ178" s="1281">
        <f t="shared" si="240"/>
        <v>1200</v>
      </c>
      <c r="DA178" s="1281">
        <f t="shared" si="241"/>
        <v>1200</v>
      </c>
      <c r="DB178" s="1281">
        <f t="shared" si="242"/>
        <v>1200</v>
      </c>
      <c r="DC178" s="623">
        <f t="shared" si="243"/>
        <v>1200</v>
      </c>
      <c r="DD178" s="623">
        <f t="shared" si="244"/>
        <v>1200</v>
      </c>
      <c r="DE178" s="623">
        <f t="shared" si="245"/>
        <v>1200</v>
      </c>
      <c r="DF178" s="623">
        <f t="shared" si="246"/>
        <v>1200</v>
      </c>
      <c r="DG178" s="623">
        <f t="shared" si="247"/>
        <v>1200</v>
      </c>
      <c r="DH178" s="623">
        <f t="shared" si="248"/>
        <v>1200</v>
      </c>
      <c r="DI178" s="623">
        <f t="shared" si="249"/>
        <v>1200</v>
      </c>
      <c r="DJ178" s="623">
        <f t="shared" si="250"/>
        <v>1200</v>
      </c>
      <c r="DK178" s="623">
        <f t="shared" si="251"/>
        <v>1200</v>
      </c>
      <c r="DL178" s="623">
        <f t="shared" si="252"/>
        <v>1200</v>
      </c>
      <c r="DM178" s="623">
        <f t="shared" si="253"/>
        <v>1200</v>
      </c>
      <c r="DN178" s="623">
        <f t="shared" si="254"/>
        <v>1200</v>
      </c>
      <c r="DO178" s="1281">
        <f t="shared" si="255"/>
        <v>1200</v>
      </c>
      <c r="DP178" s="1281">
        <f t="shared" si="256"/>
        <v>1200</v>
      </c>
      <c r="DQ178" s="1281">
        <f t="shared" si="257"/>
        <v>1200</v>
      </c>
      <c r="DR178" s="1281">
        <f t="shared" si="258"/>
        <v>1200</v>
      </c>
      <c r="DS178" s="1281">
        <f t="shared" si="259"/>
        <v>1200</v>
      </c>
      <c r="DT178" s="1281">
        <f t="shared" si="260"/>
        <v>1200</v>
      </c>
      <c r="DU178" s="1281">
        <f t="shared" si="261"/>
        <v>1200</v>
      </c>
      <c r="DV178" s="1281">
        <f t="shared" si="262"/>
        <v>1200</v>
      </c>
      <c r="DW178" s="1281">
        <f t="shared" si="263"/>
        <v>1200</v>
      </c>
      <c r="DX178" s="1281">
        <f t="shared" si="264"/>
        <v>1200</v>
      </c>
      <c r="DY178" s="1281">
        <f t="shared" si="265"/>
        <v>1200</v>
      </c>
      <c r="DZ178" s="1281">
        <f t="shared" si="266"/>
        <v>1200</v>
      </c>
      <c r="EA178" s="623">
        <f t="shared" si="267"/>
        <v>1200</v>
      </c>
      <c r="EB178" s="623">
        <f t="shared" si="268"/>
        <v>1200</v>
      </c>
      <c r="EC178" s="623">
        <f t="shared" si="269"/>
        <v>1200</v>
      </c>
      <c r="ED178" s="623">
        <f t="shared" si="270"/>
        <v>1200</v>
      </c>
      <c r="EE178" s="623">
        <f t="shared" si="271"/>
        <v>1200</v>
      </c>
      <c r="EF178" s="623">
        <f t="shared" si="272"/>
        <v>1200</v>
      </c>
      <c r="EG178" s="623">
        <f t="shared" si="273"/>
        <v>1200</v>
      </c>
      <c r="EH178" s="623">
        <f t="shared" si="274"/>
        <v>1200</v>
      </c>
      <c r="EI178" s="623">
        <f t="shared" si="275"/>
        <v>1200</v>
      </c>
      <c r="EJ178" s="623">
        <f t="shared" si="276"/>
        <v>1200</v>
      </c>
      <c r="EK178" s="623">
        <f t="shared" si="277"/>
        <v>1200</v>
      </c>
      <c r="EL178" s="623">
        <f t="shared" si="278"/>
        <v>1200</v>
      </c>
    </row>
    <row r="179" spans="1:142">
      <c r="A179" s="7" t="str">
        <f>IF('Rent Roll_RedIQ 1'!B172&gt;0,'Rent Roll_RedIQ 1'!B172,"")</f>
        <v>836</v>
      </c>
      <c r="B179" s="7" t="str">
        <f>IF('Rent Roll_RedIQ 1'!C172&gt;0,'Rent Roll_RedIQ 1'!C172,"")</f>
        <v>B2</v>
      </c>
      <c r="C179" s="614">
        <f>IF('Rent Roll_RedIQ 1'!K172&gt;0,'Rent Roll_RedIQ 1'!K172,0)</f>
        <v>1500</v>
      </c>
      <c r="D179" s="615">
        <f>IF('Rent Roll_RedIQ 1'!J172&gt;0,'Rent Roll_RedIQ 1'!J172,"")</f>
        <v>1500</v>
      </c>
      <c r="E179" s="624">
        <f t="shared" si="187"/>
        <v>0</v>
      </c>
      <c r="F179" s="194"/>
      <c r="G179" s="194"/>
      <c r="H179" s="616">
        <f t="shared" si="289"/>
        <v>1500</v>
      </c>
      <c r="I179" s="1200">
        <f>IF('Rent Roll_RedIQ 1'!S172&gt;0,'Rent Roll_RedIQ 1'!S172,Purchase_Date-1)</f>
        <v>45626</v>
      </c>
      <c r="J179" s="617">
        <f t="shared" si="290"/>
        <v>1500</v>
      </c>
      <c r="K179" s="1205">
        <f t="shared" si="291"/>
        <v>45991</v>
      </c>
      <c r="L179" s="618">
        <f t="shared" si="290"/>
        <v>1500</v>
      </c>
      <c r="M179" s="1208">
        <f t="shared" si="292"/>
        <v>46356</v>
      </c>
      <c r="N179" s="614">
        <f t="shared" si="188"/>
        <v>1500</v>
      </c>
      <c r="O179" s="614">
        <f t="shared" si="189"/>
        <v>1500</v>
      </c>
      <c r="P179" s="614">
        <f t="shared" si="190"/>
        <v>1500</v>
      </c>
      <c r="Q179" s="614">
        <f t="shared" si="191"/>
        <v>1500</v>
      </c>
      <c r="R179" s="614">
        <f t="shared" si="192"/>
        <v>1500</v>
      </c>
      <c r="S179" s="614">
        <f t="shared" si="193"/>
        <v>1500</v>
      </c>
      <c r="T179" s="614">
        <f t="shared" si="194"/>
        <v>1500</v>
      </c>
      <c r="U179" s="619"/>
      <c r="V179" s="614"/>
      <c r="W179" s="620">
        <f t="shared" si="301"/>
        <v>1500</v>
      </c>
      <c r="X179" s="620">
        <f t="shared" si="301"/>
        <v>1500</v>
      </c>
      <c r="Y179" s="620">
        <f t="shared" si="301"/>
        <v>1500</v>
      </c>
      <c r="Z179" s="620">
        <f t="shared" si="301"/>
        <v>1500</v>
      </c>
      <c r="AA179" s="620">
        <f t="shared" si="301"/>
        <v>1500</v>
      </c>
      <c r="AB179" s="620">
        <f t="shared" si="301"/>
        <v>1500</v>
      </c>
      <c r="AC179" s="620">
        <f t="shared" si="301"/>
        <v>1500</v>
      </c>
      <c r="AD179" s="620">
        <f t="shared" si="301"/>
        <v>1500</v>
      </c>
      <c r="AE179" s="620">
        <f t="shared" si="301"/>
        <v>1500</v>
      </c>
      <c r="AF179" s="620">
        <f t="shared" si="301"/>
        <v>1500</v>
      </c>
      <c r="AG179" s="620">
        <f t="shared" si="301"/>
        <v>1500</v>
      </c>
      <c r="AH179" s="620">
        <f t="shared" si="301"/>
        <v>1500</v>
      </c>
      <c r="AI179" s="621">
        <f t="shared" si="299"/>
        <v>1500</v>
      </c>
      <c r="AJ179" s="621">
        <f t="shared" si="297"/>
        <v>1500</v>
      </c>
      <c r="AK179" s="621">
        <f t="shared" si="297"/>
        <v>1500</v>
      </c>
      <c r="AL179" s="621">
        <f t="shared" si="297"/>
        <v>1500</v>
      </c>
      <c r="AM179" s="621">
        <f t="shared" si="297"/>
        <v>1500</v>
      </c>
      <c r="AN179" s="621">
        <f t="shared" si="297"/>
        <v>1500</v>
      </c>
      <c r="AO179" s="621">
        <f t="shared" si="297"/>
        <v>1500</v>
      </c>
      <c r="AP179" s="621">
        <f t="shared" si="297"/>
        <v>1500</v>
      </c>
      <c r="AQ179" s="621">
        <f t="shared" si="297"/>
        <v>1500</v>
      </c>
      <c r="AR179" s="621">
        <f t="shared" si="297"/>
        <v>1500</v>
      </c>
      <c r="AS179" s="621">
        <f t="shared" si="297"/>
        <v>1500</v>
      </c>
      <c r="AT179" s="621">
        <f t="shared" si="297"/>
        <v>1500</v>
      </c>
      <c r="AU179" s="622">
        <f t="shared" si="285"/>
        <v>1500</v>
      </c>
      <c r="AV179" s="622">
        <f t="shared" si="296"/>
        <v>1500</v>
      </c>
      <c r="AW179" s="622">
        <f t="shared" si="296"/>
        <v>1500</v>
      </c>
      <c r="AX179" s="622">
        <f t="shared" si="296"/>
        <v>1500</v>
      </c>
      <c r="AY179" s="622">
        <f t="shared" si="296"/>
        <v>1500</v>
      </c>
      <c r="AZ179" s="622">
        <f t="shared" si="296"/>
        <v>1500</v>
      </c>
      <c r="BA179" s="622">
        <f t="shared" si="296"/>
        <v>1500</v>
      </c>
      <c r="BB179" s="622">
        <f t="shared" si="296"/>
        <v>1500</v>
      </c>
      <c r="BC179" s="622">
        <f t="shared" si="296"/>
        <v>1500</v>
      </c>
      <c r="BD179" s="622">
        <f t="shared" si="296"/>
        <v>1500</v>
      </c>
      <c r="BE179" s="622">
        <f t="shared" si="296"/>
        <v>1500</v>
      </c>
      <c r="BF179" s="622">
        <f t="shared" si="296"/>
        <v>1500</v>
      </c>
      <c r="BG179" s="623">
        <f t="shared" si="195"/>
        <v>1500</v>
      </c>
      <c r="BH179" s="623">
        <f t="shared" si="196"/>
        <v>1500</v>
      </c>
      <c r="BI179" s="623">
        <f t="shared" si="197"/>
        <v>1500</v>
      </c>
      <c r="BJ179" s="623">
        <f t="shared" si="198"/>
        <v>1500</v>
      </c>
      <c r="BK179" s="623">
        <f t="shared" si="199"/>
        <v>1500</v>
      </c>
      <c r="BL179" s="623">
        <f t="shared" si="200"/>
        <v>1500</v>
      </c>
      <c r="BM179" s="623">
        <f t="shared" si="201"/>
        <v>1500</v>
      </c>
      <c r="BN179" s="623">
        <f t="shared" si="202"/>
        <v>1500</v>
      </c>
      <c r="BO179" s="623">
        <f t="shared" si="203"/>
        <v>1500</v>
      </c>
      <c r="BP179" s="623">
        <f t="shared" si="204"/>
        <v>1500</v>
      </c>
      <c r="BQ179" s="623">
        <f t="shared" si="205"/>
        <v>1500</v>
      </c>
      <c r="BR179" s="623">
        <f t="shared" si="206"/>
        <v>1500</v>
      </c>
      <c r="BS179" s="1281">
        <f t="shared" si="207"/>
        <v>1500</v>
      </c>
      <c r="BT179" s="1281">
        <f t="shared" si="208"/>
        <v>1500</v>
      </c>
      <c r="BU179" s="1281">
        <f t="shared" si="209"/>
        <v>1500</v>
      </c>
      <c r="BV179" s="1281">
        <f t="shared" si="210"/>
        <v>1500</v>
      </c>
      <c r="BW179" s="1281">
        <f t="shared" si="211"/>
        <v>1500</v>
      </c>
      <c r="BX179" s="1281">
        <f t="shared" si="212"/>
        <v>1500</v>
      </c>
      <c r="BY179" s="1281">
        <f t="shared" si="213"/>
        <v>1500</v>
      </c>
      <c r="BZ179" s="1281">
        <f t="shared" si="214"/>
        <v>1500</v>
      </c>
      <c r="CA179" s="1281">
        <f t="shared" si="215"/>
        <v>1500</v>
      </c>
      <c r="CB179" s="1281">
        <f t="shared" si="216"/>
        <v>1500</v>
      </c>
      <c r="CC179" s="1281">
        <f t="shared" si="217"/>
        <v>1500</v>
      </c>
      <c r="CD179" s="1281">
        <f t="shared" si="218"/>
        <v>1500</v>
      </c>
      <c r="CE179" s="623">
        <f t="shared" si="219"/>
        <v>1500</v>
      </c>
      <c r="CF179" s="623">
        <f t="shared" si="220"/>
        <v>1500</v>
      </c>
      <c r="CG179" s="623">
        <f t="shared" si="221"/>
        <v>1500</v>
      </c>
      <c r="CH179" s="623">
        <f t="shared" si="222"/>
        <v>1500</v>
      </c>
      <c r="CI179" s="623">
        <f t="shared" si="223"/>
        <v>1500</v>
      </c>
      <c r="CJ179" s="623">
        <f t="shared" si="224"/>
        <v>1500</v>
      </c>
      <c r="CK179" s="623">
        <f t="shared" si="225"/>
        <v>1500</v>
      </c>
      <c r="CL179" s="623">
        <f t="shared" si="226"/>
        <v>1500</v>
      </c>
      <c r="CM179" s="623">
        <f t="shared" si="227"/>
        <v>1500</v>
      </c>
      <c r="CN179" s="623">
        <f t="shared" si="228"/>
        <v>1500</v>
      </c>
      <c r="CO179" s="623">
        <f t="shared" si="229"/>
        <v>1500</v>
      </c>
      <c r="CP179" s="623">
        <f t="shared" si="230"/>
        <v>1500</v>
      </c>
      <c r="CQ179" s="1281">
        <f t="shared" si="231"/>
        <v>1500</v>
      </c>
      <c r="CR179" s="1281">
        <f t="shared" si="232"/>
        <v>1500</v>
      </c>
      <c r="CS179" s="1281">
        <f t="shared" si="233"/>
        <v>1500</v>
      </c>
      <c r="CT179" s="1281">
        <f t="shared" si="234"/>
        <v>1500</v>
      </c>
      <c r="CU179" s="1281">
        <f t="shared" si="235"/>
        <v>1500</v>
      </c>
      <c r="CV179" s="1281">
        <f t="shared" si="236"/>
        <v>1500</v>
      </c>
      <c r="CW179" s="1281">
        <f t="shared" si="237"/>
        <v>1500</v>
      </c>
      <c r="CX179" s="1281">
        <f t="shared" si="238"/>
        <v>1500</v>
      </c>
      <c r="CY179" s="1281">
        <f t="shared" si="239"/>
        <v>1500</v>
      </c>
      <c r="CZ179" s="1281">
        <f t="shared" si="240"/>
        <v>1500</v>
      </c>
      <c r="DA179" s="1281">
        <f t="shared" si="241"/>
        <v>1500</v>
      </c>
      <c r="DB179" s="1281">
        <f t="shared" si="242"/>
        <v>1500</v>
      </c>
      <c r="DC179" s="623">
        <f t="shared" si="243"/>
        <v>1500</v>
      </c>
      <c r="DD179" s="623">
        <f t="shared" si="244"/>
        <v>1500</v>
      </c>
      <c r="DE179" s="623">
        <f t="shared" si="245"/>
        <v>1500</v>
      </c>
      <c r="DF179" s="623">
        <f t="shared" si="246"/>
        <v>1500</v>
      </c>
      <c r="DG179" s="623">
        <f t="shared" si="247"/>
        <v>1500</v>
      </c>
      <c r="DH179" s="623">
        <f t="shared" si="248"/>
        <v>1500</v>
      </c>
      <c r="DI179" s="623">
        <f t="shared" si="249"/>
        <v>1500</v>
      </c>
      <c r="DJ179" s="623">
        <f t="shared" si="250"/>
        <v>1500</v>
      </c>
      <c r="DK179" s="623">
        <f t="shared" si="251"/>
        <v>1500</v>
      </c>
      <c r="DL179" s="623">
        <f t="shared" si="252"/>
        <v>1500</v>
      </c>
      <c r="DM179" s="623">
        <f t="shared" si="253"/>
        <v>1500</v>
      </c>
      <c r="DN179" s="623">
        <f t="shared" si="254"/>
        <v>1500</v>
      </c>
      <c r="DO179" s="1281">
        <f t="shared" si="255"/>
        <v>1500</v>
      </c>
      <c r="DP179" s="1281">
        <f t="shared" si="256"/>
        <v>1500</v>
      </c>
      <c r="DQ179" s="1281">
        <f t="shared" si="257"/>
        <v>1500</v>
      </c>
      <c r="DR179" s="1281">
        <f t="shared" si="258"/>
        <v>1500</v>
      </c>
      <c r="DS179" s="1281">
        <f t="shared" si="259"/>
        <v>1500</v>
      </c>
      <c r="DT179" s="1281">
        <f t="shared" si="260"/>
        <v>1500</v>
      </c>
      <c r="DU179" s="1281">
        <f t="shared" si="261"/>
        <v>1500</v>
      </c>
      <c r="DV179" s="1281">
        <f t="shared" si="262"/>
        <v>1500</v>
      </c>
      <c r="DW179" s="1281">
        <f t="shared" si="263"/>
        <v>1500</v>
      </c>
      <c r="DX179" s="1281">
        <f t="shared" si="264"/>
        <v>1500</v>
      </c>
      <c r="DY179" s="1281">
        <f t="shared" si="265"/>
        <v>1500</v>
      </c>
      <c r="DZ179" s="1281">
        <f t="shared" si="266"/>
        <v>1500</v>
      </c>
      <c r="EA179" s="623">
        <f t="shared" si="267"/>
        <v>1500</v>
      </c>
      <c r="EB179" s="623">
        <f t="shared" si="268"/>
        <v>1500</v>
      </c>
      <c r="EC179" s="623">
        <f t="shared" si="269"/>
        <v>1500</v>
      </c>
      <c r="ED179" s="623">
        <f t="shared" si="270"/>
        <v>1500</v>
      </c>
      <c r="EE179" s="623">
        <f t="shared" si="271"/>
        <v>1500</v>
      </c>
      <c r="EF179" s="623">
        <f t="shared" si="272"/>
        <v>1500</v>
      </c>
      <c r="EG179" s="623">
        <f t="shared" si="273"/>
        <v>1500</v>
      </c>
      <c r="EH179" s="623">
        <f t="shared" si="274"/>
        <v>1500</v>
      </c>
      <c r="EI179" s="623">
        <f t="shared" si="275"/>
        <v>1500</v>
      </c>
      <c r="EJ179" s="623">
        <f t="shared" si="276"/>
        <v>1500</v>
      </c>
      <c r="EK179" s="623">
        <f t="shared" si="277"/>
        <v>1500</v>
      </c>
      <c r="EL179" s="623">
        <f t="shared" si="278"/>
        <v>1500</v>
      </c>
    </row>
    <row r="180" spans="1:142">
      <c r="A180" s="7" t="str">
        <f>IF('Rent Roll_RedIQ 1'!B173&gt;0,'Rent Roll_RedIQ 1'!B173,"")</f>
        <v>134</v>
      </c>
      <c r="B180" s="7" t="str">
        <f>IF('Rent Roll_RedIQ 1'!C173&gt;0,'Rent Roll_RedIQ 1'!C173,"")</f>
        <v>A1</v>
      </c>
      <c r="C180" s="614">
        <f>IF('Rent Roll_RedIQ 1'!K173&gt;0,'Rent Roll_RedIQ 1'!K173,0)</f>
        <v>1200</v>
      </c>
      <c r="D180" s="615">
        <f>IF('Rent Roll_RedIQ 1'!J173&gt;0,'Rent Roll_RedIQ 1'!J173,"")</f>
        <v>1200</v>
      </c>
      <c r="E180" s="624">
        <f t="shared" si="187"/>
        <v>0</v>
      </c>
      <c r="F180" s="194"/>
      <c r="G180" s="194"/>
      <c r="H180" s="616">
        <f t="shared" si="289"/>
        <v>1200</v>
      </c>
      <c r="I180" s="1200">
        <f>IF('Rent Roll_RedIQ 1'!S173&gt;0,'Rent Roll_RedIQ 1'!S173,Purchase_Date-1)</f>
        <v>45596</v>
      </c>
      <c r="J180" s="617">
        <f t="shared" si="290"/>
        <v>1200</v>
      </c>
      <c r="K180" s="1205">
        <f t="shared" si="291"/>
        <v>45961</v>
      </c>
      <c r="L180" s="618">
        <f t="shared" si="290"/>
        <v>1200</v>
      </c>
      <c r="M180" s="1208">
        <f t="shared" si="292"/>
        <v>46326</v>
      </c>
      <c r="N180" s="614">
        <f t="shared" si="188"/>
        <v>1200</v>
      </c>
      <c r="O180" s="614">
        <f t="shared" si="189"/>
        <v>1200</v>
      </c>
      <c r="P180" s="614">
        <f t="shared" si="190"/>
        <v>1200</v>
      </c>
      <c r="Q180" s="614">
        <f t="shared" si="191"/>
        <v>1200</v>
      </c>
      <c r="R180" s="614">
        <f t="shared" si="192"/>
        <v>1200</v>
      </c>
      <c r="S180" s="614">
        <f t="shared" si="193"/>
        <v>1200</v>
      </c>
      <c r="T180" s="614">
        <f t="shared" si="194"/>
        <v>1200</v>
      </c>
      <c r="U180" s="619"/>
      <c r="V180" s="614"/>
      <c r="W180" s="620">
        <f t="shared" si="301"/>
        <v>1200</v>
      </c>
      <c r="X180" s="620">
        <f t="shared" si="301"/>
        <v>1200</v>
      </c>
      <c r="Y180" s="620">
        <f t="shared" si="301"/>
        <v>1200</v>
      </c>
      <c r="Z180" s="620">
        <f t="shared" si="301"/>
        <v>1200</v>
      </c>
      <c r="AA180" s="620">
        <f t="shared" si="301"/>
        <v>1200</v>
      </c>
      <c r="AB180" s="620">
        <f t="shared" si="301"/>
        <v>1200</v>
      </c>
      <c r="AC180" s="620">
        <f t="shared" si="301"/>
        <v>1200</v>
      </c>
      <c r="AD180" s="620">
        <f t="shared" si="301"/>
        <v>1200</v>
      </c>
      <c r="AE180" s="620">
        <f t="shared" si="301"/>
        <v>1200</v>
      </c>
      <c r="AF180" s="620">
        <f t="shared" si="301"/>
        <v>1200</v>
      </c>
      <c r="AG180" s="620">
        <f t="shared" si="301"/>
        <v>1200</v>
      </c>
      <c r="AH180" s="620">
        <f t="shared" si="301"/>
        <v>1200</v>
      </c>
      <c r="AI180" s="621">
        <f t="shared" si="299"/>
        <v>1200</v>
      </c>
      <c r="AJ180" s="621">
        <f t="shared" si="297"/>
        <v>1200</v>
      </c>
      <c r="AK180" s="621">
        <f t="shared" si="297"/>
        <v>1200</v>
      </c>
      <c r="AL180" s="621">
        <f t="shared" si="297"/>
        <v>1200</v>
      </c>
      <c r="AM180" s="621">
        <f t="shared" si="297"/>
        <v>1200</v>
      </c>
      <c r="AN180" s="621">
        <f t="shared" si="297"/>
        <v>1200</v>
      </c>
      <c r="AO180" s="621">
        <f t="shared" si="297"/>
        <v>1200</v>
      </c>
      <c r="AP180" s="621">
        <f t="shared" si="297"/>
        <v>1200</v>
      </c>
      <c r="AQ180" s="621">
        <f t="shared" si="297"/>
        <v>1200</v>
      </c>
      <c r="AR180" s="621">
        <f t="shared" si="297"/>
        <v>1200</v>
      </c>
      <c r="AS180" s="621">
        <f t="shared" si="297"/>
        <v>1200</v>
      </c>
      <c r="AT180" s="621">
        <f t="shared" si="297"/>
        <v>1200</v>
      </c>
      <c r="AU180" s="622">
        <f t="shared" si="285"/>
        <v>1200</v>
      </c>
      <c r="AV180" s="622">
        <f t="shared" si="296"/>
        <v>1200</v>
      </c>
      <c r="AW180" s="622">
        <f t="shared" si="296"/>
        <v>1200</v>
      </c>
      <c r="AX180" s="622">
        <f t="shared" si="296"/>
        <v>1200</v>
      </c>
      <c r="AY180" s="622">
        <f t="shared" ref="AV180:BF203" si="302">IF($M180&gt;=AY$11,$J180,$L180)</f>
        <v>1200</v>
      </c>
      <c r="AZ180" s="622">
        <f t="shared" si="302"/>
        <v>1200</v>
      </c>
      <c r="BA180" s="622">
        <f t="shared" si="302"/>
        <v>1200</v>
      </c>
      <c r="BB180" s="622">
        <f t="shared" si="302"/>
        <v>1200</v>
      </c>
      <c r="BC180" s="622">
        <f t="shared" si="302"/>
        <v>1200</v>
      </c>
      <c r="BD180" s="622">
        <f t="shared" si="302"/>
        <v>1200</v>
      </c>
      <c r="BE180" s="622">
        <f t="shared" si="302"/>
        <v>1200</v>
      </c>
      <c r="BF180" s="622">
        <f t="shared" si="302"/>
        <v>1200</v>
      </c>
      <c r="BG180" s="623">
        <f t="shared" si="195"/>
        <v>1200</v>
      </c>
      <c r="BH180" s="623">
        <f t="shared" si="196"/>
        <v>1200</v>
      </c>
      <c r="BI180" s="623">
        <f t="shared" si="197"/>
        <v>1200</v>
      </c>
      <c r="BJ180" s="623">
        <f t="shared" si="198"/>
        <v>1200</v>
      </c>
      <c r="BK180" s="623">
        <f t="shared" si="199"/>
        <v>1200</v>
      </c>
      <c r="BL180" s="623">
        <f t="shared" si="200"/>
        <v>1200</v>
      </c>
      <c r="BM180" s="623">
        <f t="shared" si="201"/>
        <v>1200</v>
      </c>
      <c r="BN180" s="623">
        <f t="shared" si="202"/>
        <v>1200</v>
      </c>
      <c r="BO180" s="623">
        <f t="shared" si="203"/>
        <v>1200</v>
      </c>
      <c r="BP180" s="623">
        <f t="shared" si="204"/>
        <v>1200</v>
      </c>
      <c r="BQ180" s="623">
        <f t="shared" si="205"/>
        <v>1200</v>
      </c>
      <c r="BR180" s="623">
        <f t="shared" si="206"/>
        <v>1200</v>
      </c>
      <c r="BS180" s="1281">
        <f t="shared" si="207"/>
        <v>1200</v>
      </c>
      <c r="BT180" s="1281">
        <f t="shared" si="208"/>
        <v>1200</v>
      </c>
      <c r="BU180" s="1281">
        <f t="shared" si="209"/>
        <v>1200</v>
      </c>
      <c r="BV180" s="1281">
        <f t="shared" si="210"/>
        <v>1200</v>
      </c>
      <c r="BW180" s="1281">
        <f t="shared" si="211"/>
        <v>1200</v>
      </c>
      <c r="BX180" s="1281">
        <f t="shared" si="212"/>
        <v>1200</v>
      </c>
      <c r="BY180" s="1281">
        <f t="shared" si="213"/>
        <v>1200</v>
      </c>
      <c r="BZ180" s="1281">
        <f t="shared" si="214"/>
        <v>1200</v>
      </c>
      <c r="CA180" s="1281">
        <f t="shared" si="215"/>
        <v>1200</v>
      </c>
      <c r="CB180" s="1281">
        <f t="shared" si="216"/>
        <v>1200</v>
      </c>
      <c r="CC180" s="1281">
        <f t="shared" si="217"/>
        <v>1200</v>
      </c>
      <c r="CD180" s="1281">
        <f t="shared" si="218"/>
        <v>1200</v>
      </c>
      <c r="CE180" s="623">
        <f t="shared" si="219"/>
        <v>1200</v>
      </c>
      <c r="CF180" s="623">
        <f t="shared" si="220"/>
        <v>1200</v>
      </c>
      <c r="CG180" s="623">
        <f t="shared" si="221"/>
        <v>1200</v>
      </c>
      <c r="CH180" s="623">
        <f t="shared" si="222"/>
        <v>1200</v>
      </c>
      <c r="CI180" s="623">
        <f t="shared" si="223"/>
        <v>1200</v>
      </c>
      <c r="CJ180" s="623">
        <f t="shared" si="224"/>
        <v>1200</v>
      </c>
      <c r="CK180" s="623">
        <f t="shared" si="225"/>
        <v>1200</v>
      </c>
      <c r="CL180" s="623">
        <f t="shared" si="226"/>
        <v>1200</v>
      </c>
      <c r="CM180" s="623">
        <f t="shared" si="227"/>
        <v>1200</v>
      </c>
      <c r="CN180" s="623">
        <f t="shared" si="228"/>
        <v>1200</v>
      </c>
      <c r="CO180" s="623">
        <f t="shared" si="229"/>
        <v>1200</v>
      </c>
      <c r="CP180" s="623">
        <f t="shared" si="230"/>
        <v>1200</v>
      </c>
      <c r="CQ180" s="1281">
        <f t="shared" si="231"/>
        <v>1200</v>
      </c>
      <c r="CR180" s="1281">
        <f t="shared" si="232"/>
        <v>1200</v>
      </c>
      <c r="CS180" s="1281">
        <f t="shared" si="233"/>
        <v>1200</v>
      </c>
      <c r="CT180" s="1281">
        <f t="shared" si="234"/>
        <v>1200</v>
      </c>
      <c r="CU180" s="1281">
        <f t="shared" si="235"/>
        <v>1200</v>
      </c>
      <c r="CV180" s="1281">
        <f t="shared" si="236"/>
        <v>1200</v>
      </c>
      <c r="CW180" s="1281">
        <f t="shared" si="237"/>
        <v>1200</v>
      </c>
      <c r="CX180" s="1281">
        <f t="shared" si="238"/>
        <v>1200</v>
      </c>
      <c r="CY180" s="1281">
        <f t="shared" si="239"/>
        <v>1200</v>
      </c>
      <c r="CZ180" s="1281">
        <f t="shared" si="240"/>
        <v>1200</v>
      </c>
      <c r="DA180" s="1281">
        <f t="shared" si="241"/>
        <v>1200</v>
      </c>
      <c r="DB180" s="1281">
        <f t="shared" si="242"/>
        <v>1200</v>
      </c>
      <c r="DC180" s="623">
        <f t="shared" si="243"/>
        <v>1200</v>
      </c>
      <c r="DD180" s="623">
        <f t="shared" si="244"/>
        <v>1200</v>
      </c>
      <c r="DE180" s="623">
        <f t="shared" si="245"/>
        <v>1200</v>
      </c>
      <c r="DF180" s="623">
        <f t="shared" si="246"/>
        <v>1200</v>
      </c>
      <c r="DG180" s="623">
        <f t="shared" si="247"/>
        <v>1200</v>
      </c>
      <c r="DH180" s="623">
        <f t="shared" si="248"/>
        <v>1200</v>
      </c>
      <c r="DI180" s="623">
        <f t="shared" si="249"/>
        <v>1200</v>
      </c>
      <c r="DJ180" s="623">
        <f t="shared" si="250"/>
        <v>1200</v>
      </c>
      <c r="DK180" s="623">
        <f t="shared" si="251"/>
        <v>1200</v>
      </c>
      <c r="DL180" s="623">
        <f t="shared" si="252"/>
        <v>1200</v>
      </c>
      <c r="DM180" s="623">
        <f t="shared" si="253"/>
        <v>1200</v>
      </c>
      <c r="DN180" s="623">
        <f t="shared" si="254"/>
        <v>1200</v>
      </c>
      <c r="DO180" s="1281">
        <f t="shared" si="255"/>
        <v>1200</v>
      </c>
      <c r="DP180" s="1281">
        <f t="shared" si="256"/>
        <v>1200</v>
      </c>
      <c r="DQ180" s="1281">
        <f t="shared" si="257"/>
        <v>1200</v>
      </c>
      <c r="DR180" s="1281">
        <f t="shared" si="258"/>
        <v>1200</v>
      </c>
      <c r="DS180" s="1281">
        <f t="shared" si="259"/>
        <v>1200</v>
      </c>
      <c r="DT180" s="1281">
        <f t="shared" si="260"/>
        <v>1200</v>
      </c>
      <c r="DU180" s="1281">
        <f t="shared" si="261"/>
        <v>1200</v>
      </c>
      <c r="DV180" s="1281">
        <f t="shared" si="262"/>
        <v>1200</v>
      </c>
      <c r="DW180" s="1281">
        <f t="shared" si="263"/>
        <v>1200</v>
      </c>
      <c r="DX180" s="1281">
        <f t="shared" si="264"/>
        <v>1200</v>
      </c>
      <c r="DY180" s="1281">
        <f t="shared" si="265"/>
        <v>1200</v>
      </c>
      <c r="DZ180" s="1281">
        <f t="shared" si="266"/>
        <v>1200</v>
      </c>
      <c r="EA180" s="623">
        <f t="shared" si="267"/>
        <v>1200</v>
      </c>
      <c r="EB180" s="623">
        <f t="shared" si="268"/>
        <v>1200</v>
      </c>
      <c r="EC180" s="623">
        <f t="shared" si="269"/>
        <v>1200</v>
      </c>
      <c r="ED180" s="623">
        <f t="shared" si="270"/>
        <v>1200</v>
      </c>
      <c r="EE180" s="623">
        <f t="shared" si="271"/>
        <v>1200</v>
      </c>
      <c r="EF180" s="623">
        <f t="shared" si="272"/>
        <v>1200</v>
      </c>
      <c r="EG180" s="623">
        <f t="shared" si="273"/>
        <v>1200</v>
      </c>
      <c r="EH180" s="623">
        <f t="shared" si="274"/>
        <v>1200</v>
      </c>
      <c r="EI180" s="623">
        <f t="shared" si="275"/>
        <v>1200</v>
      </c>
      <c r="EJ180" s="623">
        <f t="shared" si="276"/>
        <v>1200</v>
      </c>
      <c r="EK180" s="623">
        <f t="shared" si="277"/>
        <v>1200</v>
      </c>
      <c r="EL180" s="623">
        <f t="shared" si="278"/>
        <v>1200</v>
      </c>
    </row>
    <row r="181" spans="1:142">
      <c r="A181" s="7" t="str">
        <f>IF('Rent Roll_RedIQ 1'!B174&gt;0,'Rent Roll_RedIQ 1'!B174,"")</f>
        <v>332</v>
      </c>
      <c r="B181" s="7" t="str">
        <f>IF('Rent Roll_RedIQ 1'!C174&gt;0,'Rent Roll_RedIQ 1'!C174,"")</f>
        <v>A1</v>
      </c>
      <c r="C181" s="614">
        <f>IF('Rent Roll_RedIQ 1'!K174&gt;0,'Rent Roll_RedIQ 1'!K174,0)</f>
        <v>1200</v>
      </c>
      <c r="D181" s="615">
        <f>IF('Rent Roll_RedIQ 1'!J174&gt;0,'Rent Roll_RedIQ 1'!J174,"")</f>
        <v>1200</v>
      </c>
      <c r="E181" s="624">
        <f t="shared" si="187"/>
        <v>0</v>
      </c>
      <c r="F181" s="194"/>
      <c r="G181" s="194"/>
      <c r="H181" s="616">
        <f t="shared" si="289"/>
        <v>1200</v>
      </c>
      <c r="I181" s="1200">
        <f>IF('Rent Roll_RedIQ 1'!S174&gt;0,'Rent Roll_RedIQ 1'!S174,Purchase_Date-1)</f>
        <v>45596</v>
      </c>
      <c r="J181" s="617">
        <f t="shared" si="290"/>
        <v>1200</v>
      </c>
      <c r="K181" s="1205">
        <f t="shared" si="291"/>
        <v>45961</v>
      </c>
      <c r="L181" s="618">
        <f t="shared" si="290"/>
        <v>1200</v>
      </c>
      <c r="M181" s="1208">
        <f t="shared" si="292"/>
        <v>46326</v>
      </c>
      <c r="N181" s="614">
        <f t="shared" si="188"/>
        <v>1200</v>
      </c>
      <c r="O181" s="614">
        <f t="shared" si="189"/>
        <v>1200</v>
      </c>
      <c r="P181" s="614">
        <f t="shared" si="190"/>
        <v>1200</v>
      </c>
      <c r="Q181" s="614">
        <f t="shared" si="191"/>
        <v>1200</v>
      </c>
      <c r="R181" s="614">
        <f t="shared" si="192"/>
        <v>1200</v>
      </c>
      <c r="S181" s="614">
        <f t="shared" si="193"/>
        <v>1200</v>
      </c>
      <c r="T181" s="614">
        <f t="shared" si="194"/>
        <v>1200</v>
      </c>
      <c r="U181" s="619"/>
      <c r="V181" s="614"/>
      <c r="W181" s="620">
        <f t="shared" si="301"/>
        <v>1200</v>
      </c>
      <c r="X181" s="620">
        <f t="shared" ref="X181:AH183" si="303">IF($I181&gt;=X$11,$C181,$H181)</f>
        <v>1200</v>
      </c>
      <c r="Y181" s="620">
        <f t="shared" si="303"/>
        <v>1200</v>
      </c>
      <c r="Z181" s="620">
        <f t="shared" si="303"/>
        <v>1200</v>
      </c>
      <c r="AA181" s="620">
        <f t="shared" si="303"/>
        <v>1200</v>
      </c>
      <c r="AB181" s="620">
        <f t="shared" si="303"/>
        <v>1200</v>
      </c>
      <c r="AC181" s="620">
        <f t="shared" si="303"/>
        <v>1200</v>
      </c>
      <c r="AD181" s="620">
        <f t="shared" si="303"/>
        <v>1200</v>
      </c>
      <c r="AE181" s="620">
        <f t="shared" si="303"/>
        <v>1200</v>
      </c>
      <c r="AF181" s="620">
        <f t="shared" si="303"/>
        <v>1200</v>
      </c>
      <c r="AG181" s="620">
        <f t="shared" si="303"/>
        <v>1200</v>
      </c>
      <c r="AH181" s="620">
        <f t="shared" si="303"/>
        <v>1200</v>
      </c>
      <c r="AI181" s="621">
        <f t="shared" si="299"/>
        <v>1200</v>
      </c>
      <c r="AJ181" s="621">
        <f t="shared" si="297"/>
        <v>1200</v>
      </c>
      <c r="AK181" s="621">
        <f t="shared" si="297"/>
        <v>1200</v>
      </c>
      <c r="AL181" s="621">
        <f t="shared" si="297"/>
        <v>1200</v>
      </c>
      <c r="AM181" s="621">
        <f t="shared" si="297"/>
        <v>1200</v>
      </c>
      <c r="AN181" s="621">
        <f t="shared" si="297"/>
        <v>1200</v>
      </c>
      <c r="AO181" s="621">
        <f t="shared" si="297"/>
        <v>1200</v>
      </c>
      <c r="AP181" s="621">
        <f t="shared" si="297"/>
        <v>1200</v>
      </c>
      <c r="AQ181" s="621">
        <f t="shared" si="297"/>
        <v>1200</v>
      </c>
      <c r="AR181" s="621">
        <f t="shared" si="297"/>
        <v>1200</v>
      </c>
      <c r="AS181" s="621">
        <f t="shared" si="297"/>
        <v>1200</v>
      </c>
      <c r="AT181" s="621">
        <f t="shared" si="297"/>
        <v>1200</v>
      </c>
      <c r="AU181" s="622">
        <f t="shared" si="285"/>
        <v>1200</v>
      </c>
      <c r="AV181" s="622">
        <f t="shared" si="302"/>
        <v>1200</v>
      </c>
      <c r="AW181" s="622">
        <f t="shared" si="302"/>
        <v>1200</v>
      </c>
      <c r="AX181" s="622">
        <f t="shared" si="302"/>
        <v>1200</v>
      </c>
      <c r="AY181" s="622">
        <f t="shared" si="302"/>
        <v>1200</v>
      </c>
      <c r="AZ181" s="622">
        <f t="shared" si="302"/>
        <v>1200</v>
      </c>
      <c r="BA181" s="622">
        <f t="shared" si="302"/>
        <v>1200</v>
      </c>
      <c r="BB181" s="622">
        <f t="shared" si="302"/>
        <v>1200</v>
      </c>
      <c r="BC181" s="622">
        <f t="shared" si="302"/>
        <v>1200</v>
      </c>
      <c r="BD181" s="622">
        <f t="shared" si="302"/>
        <v>1200</v>
      </c>
      <c r="BE181" s="622">
        <f t="shared" si="302"/>
        <v>1200</v>
      </c>
      <c r="BF181" s="622">
        <f t="shared" si="302"/>
        <v>1200</v>
      </c>
      <c r="BG181" s="623">
        <f t="shared" si="195"/>
        <v>1200</v>
      </c>
      <c r="BH181" s="623">
        <f t="shared" si="196"/>
        <v>1200</v>
      </c>
      <c r="BI181" s="623">
        <f t="shared" si="197"/>
        <v>1200</v>
      </c>
      <c r="BJ181" s="623">
        <f t="shared" si="198"/>
        <v>1200</v>
      </c>
      <c r="BK181" s="623">
        <f t="shared" si="199"/>
        <v>1200</v>
      </c>
      <c r="BL181" s="623">
        <f t="shared" si="200"/>
        <v>1200</v>
      </c>
      <c r="BM181" s="623">
        <f t="shared" si="201"/>
        <v>1200</v>
      </c>
      <c r="BN181" s="623">
        <f t="shared" si="202"/>
        <v>1200</v>
      </c>
      <c r="BO181" s="623">
        <f t="shared" si="203"/>
        <v>1200</v>
      </c>
      <c r="BP181" s="623">
        <f t="shared" si="204"/>
        <v>1200</v>
      </c>
      <c r="BQ181" s="623">
        <f t="shared" si="205"/>
        <v>1200</v>
      </c>
      <c r="BR181" s="623">
        <f t="shared" si="206"/>
        <v>1200</v>
      </c>
      <c r="BS181" s="1281">
        <f t="shared" si="207"/>
        <v>1200</v>
      </c>
      <c r="BT181" s="1281">
        <f t="shared" si="208"/>
        <v>1200</v>
      </c>
      <c r="BU181" s="1281">
        <f t="shared" si="209"/>
        <v>1200</v>
      </c>
      <c r="BV181" s="1281">
        <f t="shared" si="210"/>
        <v>1200</v>
      </c>
      <c r="BW181" s="1281">
        <f t="shared" si="211"/>
        <v>1200</v>
      </c>
      <c r="BX181" s="1281">
        <f t="shared" si="212"/>
        <v>1200</v>
      </c>
      <c r="BY181" s="1281">
        <f t="shared" si="213"/>
        <v>1200</v>
      </c>
      <c r="BZ181" s="1281">
        <f t="shared" si="214"/>
        <v>1200</v>
      </c>
      <c r="CA181" s="1281">
        <f t="shared" si="215"/>
        <v>1200</v>
      </c>
      <c r="CB181" s="1281">
        <f t="shared" si="216"/>
        <v>1200</v>
      </c>
      <c r="CC181" s="1281">
        <f t="shared" si="217"/>
        <v>1200</v>
      </c>
      <c r="CD181" s="1281">
        <f t="shared" si="218"/>
        <v>1200</v>
      </c>
      <c r="CE181" s="623">
        <f t="shared" si="219"/>
        <v>1200</v>
      </c>
      <c r="CF181" s="623">
        <f t="shared" si="220"/>
        <v>1200</v>
      </c>
      <c r="CG181" s="623">
        <f t="shared" si="221"/>
        <v>1200</v>
      </c>
      <c r="CH181" s="623">
        <f t="shared" si="222"/>
        <v>1200</v>
      </c>
      <c r="CI181" s="623">
        <f t="shared" si="223"/>
        <v>1200</v>
      </c>
      <c r="CJ181" s="623">
        <f t="shared" si="224"/>
        <v>1200</v>
      </c>
      <c r="CK181" s="623">
        <f t="shared" si="225"/>
        <v>1200</v>
      </c>
      <c r="CL181" s="623">
        <f t="shared" si="226"/>
        <v>1200</v>
      </c>
      <c r="CM181" s="623">
        <f t="shared" si="227"/>
        <v>1200</v>
      </c>
      <c r="CN181" s="623">
        <f t="shared" si="228"/>
        <v>1200</v>
      </c>
      <c r="CO181" s="623">
        <f t="shared" si="229"/>
        <v>1200</v>
      </c>
      <c r="CP181" s="623">
        <f t="shared" si="230"/>
        <v>1200</v>
      </c>
      <c r="CQ181" s="1281">
        <f t="shared" si="231"/>
        <v>1200</v>
      </c>
      <c r="CR181" s="1281">
        <f t="shared" si="232"/>
        <v>1200</v>
      </c>
      <c r="CS181" s="1281">
        <f t="shared" si="233"/>
        <v>1200</v>
      </c>
      <c r="CT181" s="1281">
        <f t="shared" si="234"/>
        <v>1200</v>
      </c>
      <c r="CU181" s="1281">
        <f t="shared" si="235"/>
        <v>1200</v>
      </c>
      <c r="CV181" s="1281">
        <f t="shared" si="236"/>
        <v>1200</v>
      </c>
      <c r="CW181" s="1281">
        <f t="shared" si="237"/>
        <v>1200</v>
      </c>
      <c r="CX181" s="1281">
        <f t="shared" si="238"/>
        <v>1200</v>
      </c>
      <c r="CY181" s="1281">
        <f t="shared" si="239"/>
        <v>1200</v>
      </c>
      <c r="CZ181" s="1281">
        <f t="shared" si="240"/>
        <v>1200</v>
      </c>
      <c r="DA181" s="1281">
        <f t="shared" si="241"/>
        <v>1200</v>
      </c>
      <c r="DB181" s="1281">
        <f t="shared" si="242"/>
        <v>1200</v>
      </c>
      <c r="DC181" s="623">
        <f t="shared" si="243"/>
        <v>1200</v>
      </c>
      <c r="DD181" s="623">
        <f t="shared" si="244"/>
        <v>1200</v>
      </c>
      <c r="DE181" s="623">
        <f t="shared" si="245"/>
        <v>1200</v>
      </c>
      <c r="DF181" s="623">
        <f t="shared" si="246"/>
        <v>1200</v>
      </c>
      <c r="DG181" s="623">
        <f t="shared" si="247"/>
        <v>1200</v>
      </c>
      <c r="DH181" s="623">
        <f t="shared" si="248"/>
        <v>1200</v>
      </c>
      <c r="DI181" s="623">
        <f t="shared" si="249"/>
        <v>1200</v>
      </c>
      <c r="DJ181" s="623">
        <f t="shared" si="250"/>
        <v>1200</v>
      </c>
      <c r="DK181" s="623">
        <f t="shared" si="251"/>
        <v>1200</v>
      </c>
      <c r="DL181" s="623">
        <f t="shared" si="252"/>
        <v>1200</v>
      </c>
      <c r="DM181" s="623">
        <f t="shared" si="253"/>
        <v>1200</v>
      </c>
      <c r="DN181" s="623">
        <f t="shared" si="254"/>
        <v>1200</v>
      </c>
      <c r="DO181" s="1281">
        <f t="shared" si="255"/>
        <v>1200</v>
      </c>
      <c r="DP181" s="1281">
        <f t="shared" si="256"/>
        <v>1200</v>
      </c>
      <c r="DQ181" s="1281">
        <f t="shared" si="257"/>
        <v>1200</v>
      </c>
      <c r="DR181" s="1281">
        <f t="shared" si="258"/>
        <v>1200</v>
      </c>
      <c r="DS181" s="1281">
        <f t="shared" si="259"/>
        <v>1200</v>
      </c>
      <c r="DT181" s="1281">
        <f t="shared" si="260"/>
        <v>1200</v>
      </c>
      <c r="DU181" s="1281">
        <f t="shared" si="261"/>
        <v>1200</v>
      </c>
      <c r="DV181" s="1281">
        <f t="shared" si="262"/>
        <v>1200</v>
      </c>
      <c r="DW181" s="1281">
        <f t="shared" si="263"/>
        <v>1200</v>
      </c>
      <c r="DX181" s="1281">
        <f t="shared" si="264"/>
        <v>1200</v>
      </c>
      <c r="DY181" s="1281">
        <f t="shared" si="265"/>
        <v>1200</v>
      </c>
      <c r="DZ181" s="1281">
        <f t="shared" si="266"/>
        <v>1200</v>
      </c>
      <c r="EA181" s="623">
        <f t="shared" si="267"/>
        <v>1200</v>
      </c>
      <c r="EB181" s="623">
        <f t="shared" si="268"/>
        <v>1200</v>
      </c>
      <c r="EC181" s="623">
        <f t="shared" si="269"/>
        <v>1200</v>
      </c>
      <c r="ED181" s="623">
        <f t="shared" si="270"/>
        <v>1200</v>
      </c>
      <c r="EE181" s="623">
        <f t="shared" si="271"/>
        <v>1200</v>
      </c>
      <c r="EF181" s="623">
        <f t="shared" si="272"/>
        <v>1200</v>
      </c>
      <c r="EG181" s="623">
        <f t="shared" si="273"/>
        <v>1200</v>
      </c>
      <c r="EH181" s="623">
        <f t="shared" si="274"/>
        <v>1200</v>
      </c>
      <c r="EI181" s="623">
        <f t="shared" si="275"/>
        <v>1200</v>
      </c>
      <c r="EJ181" s="623">
        <f t="shared" si="276"/>
        <v>1200</v>
      </c>
      <c r="EK181" s="623">
        <f t="shared" si="277"/>
        <v>1200</v>
      </c>
      <c r="EL181" s="623">
        <f t="shared" si="278"/>
        <v>1200</v>
      </c>
    </row>
    <row r="182" spans="1:142">
      <c r="A182" s="7" t="str">
        <f>IF('Rent Roll_RedIQ 1'!B175&gt;0,'Rent Roll_RedIQ 1'!B175,"")</f>
        <v>338</v>
      </c>
      <c r="B182" s="7" t="str">
        <f>IF('Rent Roll_RedIQ 1'!C175&gt;0,'Rent Roll_RedIQ 1'!C175,"")</f>
        <v>B2</v>
      </c>
      <c r="C182" s="614">
        <f>IF('Rent Roll_RedIQ 1'!K175&gt;0,'Rent Roll_RedIQ 1'!K175,0)</f>
        <v>1550</v>
      </c>
      <c r="D182" s="615">
        <f>IF('Rent Roll_RedIQ 1'!J175&gt;0,'Rent Roll_RedIQ 1'!J175,"")</f>
        <v>1500</v>
      </c>
      <c r="E182" s="624">
        <f t="shared" ref="E182:E245" si="304">IFERROR(IF(C182&gt;0,D182/C182-1,""),"")</f>
        <v>-3.2258064516129004E-2</v>
      </c>
      <c r="F182" s="194"/>
      <c r="G182" s="194"/>
      <c r="H182" s="616">
        <f t="shared" si="289"/>
        <v>1550</v>
      </c>
      <c r="I182" s="1200">
        <f>IF('Rent Roll_RedIQ 1'!S175&gt;0,'Rent Roll_RedIQ 1'!S175,Purchase_Date-1)</f>
        <v>45596</v>
      </c>
      <c r="J182" s="617">
        <f t="shared" si="290"/>
        <v>1550</v>
      </c>
      <c r="K182" s="1205">
        <f t="shared" si="291"/>
        <v>45961</v>
      </c>
      <c r="L182" s="618">
        <f t="shared" si="290"/>
        <v>1550</v>
      </c>
      <c r="M182" s="1208">
        <f t="shared" si="292"/>
        <v>46326</v>
      </c>
      <c r="N182" s="614">
        <f t="shared" ref="N182:N245" si="305">IFERROR(AVERAGE(AU182:BF182),"")</f>
        <v>1550</v>
      </c>
      <c r="O182" s="614">
        <f t="shared" ref="O182:O245" si="306">IFERROR(AVERAGE(BG182:BR182),"")</f>
        <v>1550</v>
      </c>
      <c r="P182" s="614">
        <f t="shared" ref="P182:P245" si="307">IFERROR(AVERAGE(BS182:CD182),"")</f>
        <v>1550</v>
      </c>
      <c r="Q182" s="614">
        <f t="shared" ref="Q182:Q245" si="308">IFERROR(AVERAGE(CE182:CP182),"")</f>
        <v>1550</v>
      </c>
      <c r="R182" s="614">
        <f t="shared" ref="R182:R245" si="309">IFERROR(AVERAGE(CQ182:DB182),"")</f>
        <v>1550</v>
      </c>
      <c r="S182" s="614">
        <f t="shared" ref="S182:S245" si="310">IFERROR(AVERAGE(DC182:DN182),"")</f>
        <v>1550</v>
      </c>
      <c r="T182" s="614">
        <f t="shared" ref="T182:T245" si="311">IFERROR(AVERAGE(DO182:DZ182),"")</f>
        <v>1550</v>
      </c>
      <c r="U182" s="619"/>
      <c r="V182" s="614"/>
      <c r="W182" s="620">
        <f t="shared" si="301"/>
        <v>1550</v>
      </c>
      <c r="X182" s="620">
        <f t="shared" si="303"/>
        <v>1550</v>
      </c>
      <c r="Y182" s="620">
        <f t="shared" si="303"/>
        <v>1550</v>
      </c>
      <c r="Z182" s="620">
        <f t="shared" si="303"/>
        <v>1550</v>
      </c>
      <c r="AA182" s="620">
        <f t="shared" si="303"/>
        <v>1550</v>
      </c>
      <c r="AB182" s="620">
        <f t="shared" si="303"/>
        <v>1550</v>
      </c>
      <c r="AC182" s="620">
        <f t="shared" si="303"/>
        <v>1550</v>
      </c>
      <c r="AD182" s="620">
        <f t="shared" si="303"/>
        <v>1550</v>
      </c>
      <c r="AE182" s="620">
        <f t="shared" si="303"/>
        <v>1550</v>
      </c>
      <c r="AF182" s="620">
        <f t="shared" si="303"/>
        <v>1550</v>
      </c>
      <c r="AG182" s="620">
        <f t="shared" si="303"/>
        <v>1550</v>
      </c>
      <c r="AH182" s="620">
        <f t="shared" si="303"/>
        <v>1550</v>
      </c>
      <c r="AI182" s="621">
        <f t="shared" si="299"/>
        <v>1550</v>
      </c>
      <c r="AJ182" s="621">
        <f t="shared" si="297"/>
        <v>1550</v>
      </c>
      <c r="AK182" s="621">
        <f t="shared" si="297"/>
        <v>1550</v>
      </c>
      <c r="AL182" s="621">
        <f t="shared" si="297"/>
        <v>1550</v>
      </c>
      <c r="AM182" s="621">
        <f t="shared" si="297"/>
        <v>1550</v>
      </c>
      <c r="AN182" s="621">
        <f t="shared" si="297"/>
        <v>1550</v>
      </c>
      <c r="AO182" s="621">
        <f t="shared" si="297"/>
        <v>1550</v>
      </c>
      <c r="AP182" s="621">
        <f t="shared" si="297"/>
        <v>1550</v>
      </c>
      <c r="AQ182" s="621">
        <f t="shared" si="297"/>
        <v>1550</v>
      </c>
      <c r="AR182" s="621">
        <f t="shared" si="297"/>
        <v>1550</v>
      </c>
      <c r="AS182" s="621">
        <f t="shared" si="297"/>
        <v>1550</v>
      </c>
      <c r="AT182" s="621">
        <f t="shared" si="297"/>
        <v>1550</v>
      </c>
      <c r="AU182" s="622">
        <f t="shared" si="285"/>
        <v>1550</v>
      </c>
      <c r="AV182" s="622">
        <f t="shared" si="302"/>
        <v>1550</v>
      </c>
      <c r="AW182" s="622">
        <f t="shared" si="302"/>
        <v>1550</v>
      </c>
      <c r="AX182" s="622">
        <f t="shared" si="302"/>
        <v>1550</v>
      </c>
      <c r="AY182" s="622">
        <f t="shared" si="302"/>
        <v>1550</v>
      </c>
      <c r="AZ182" s="622">
        <f t="shared" si="302"/>
        <v>1550</v>
      </c>
      <c r="BA182" s="622">
        <f t="shared" si="302"/>
        <v>1550</v>
      </c>
      <c r="BB182" s="622">
        <f t="shared" si="302"/>
        <v>1550</v>
      </c>
      <c r="BC182" s="622">
        <f t="shared" si="302"/>
        <v>1550</v>
      </c>
      <c r="BD182" s="622">
        <f t="shared" si="302"/>
        <v>1550</v>
      </c>
      <c r="BE182" s="622">
        <f t="shared" si="302"/>
        <v>1550</v>
      </c>
      <c r="BF182" s="622">
        <f t="shared" si="302"/>
        <v>1550</v>
      </c>
      <c r="BG182" s="623">
        <f t="shared" ref="BG182:BG245" si="312">IFERROR((($N182*(1+$N$10)-$N182)/6.5)+N182,"")</f>
        <v>1550</v>
      </c>
      <c r="BH182" s="623">
        <f t="shared" ref="BH182:BH245" si="313">IFERROR((($N182*(1+$N$10)-$N182)/6.5)+BG182,"")</f>
        <v>1550</v>
      </c>
      <c r="BI182" s="623">
        <f t="shared" ref="BI182:BI245" si="314">IFERROR((($N182*(1+$N$10)-$N182)/6.5)+BH182,"")</f>
        <v>1550</v>
      </c>
      <c r="BJ182" s="623">
        <f t="shared" ref="BJ182:BJ245" si="315">IFERROR((($N182*(1+$N$10)-$N182)/6.5)+BI182,"")</f>
        <v>1550</v>
      </c>
      <c r="BK182" s="623">
        <f t="shared" ref="BK182:BK245" si="316">IFERROR((($N182*(1+$N$10)-$N182)/6.5)+BJ182,"")</f>
        <v>1550</v>
      </c>
      <c r="BL182" s="623">
        <f t="shared" ref="BL182:BL245" si="317">IFERROR((($N182*(1+$N$10)-$N182)/6.5)+BK182,"")</f>
        <v>1550</v>
      </c>
      <c r="BM182" s="623">
        <f t="shared" ref="BM182:BM245" si="318">IFERROR((($N182*(1+$N$10)-$N182)/6.5)+BL182,"")</f>
        <v>1550</v>
      </c>
      <c r="BN182" s="623">
        <f t="shared" ref="BN182:BN245" si="319">IFERROR((($N182*(1+$N$10)-$N182)/6.5)+BM182,"")</f>
        <v>1550</v>
      </c>
      <c r="BO182" s="623">
        <f t="shared" ref="BO182:BO245" si="320">IFERROR((($N182*(1+$N$10)-$N182)/6.5)+BN182,"")</f>
        <v>1550</v>
      </c>
      <c r="BP182" s="623">
        <f t="shared" ref="BP182:BP245" si="321">IFERROR((($N182*(1+$N$10)-$N182)/6.5)+BO182,"")</f>
        <v>1550</v>
      </c>
      <c r="BQ182" s="623">
        <f t="shared" ref="BQ182:BQ245" si="322">IFERROR((($N182*(1+$N$10)-$N182)/6.5)+BP182,"")</f>
        <v>1550</v>
      </c>
      <c r="BR182" s="623">
        <f t="shared" ref="BR182:BR245" si="323">IFERROR((($N182*(1+$N$10)-$N182)/6.5)+BQ182,"")</f>
        <v>1550</v>
      </c>
      <c r="BS182" s="1281">
        <f t="shared" ref="BS182:BS245" si="324">IFERROR((($O182*(1+$O$10)-$O182)/6.5)+O182,"")</f>
        <v>1550</v>
      </c>
      <c r="BT182" s="1281">
        <f t="shared" ref="BT182:BT245" si="325">IFERROR((($O182*(1+$O$10)-$O182)/6.5)+BS182,"")</f>
        <v>1550</v>
      </c>
      <c r="BU182" s="1281">
        <f t="shared" ref="BU182:BU245" si="326">IFERROR((($O182*(1+$O$10)-$O182)/6.5)+BT182,"")</f>
        <v>1550</v>
      </c>
      <c r="BV182" s="1281">
        <f t="shared" ref="BV182:BV245" si="327">IFERROR((($O182*(1+$O$10)-$O182)/6.5)+BU182,"")</f>
        <v>1550</v>
      </c>
      <c r="BW182" s="1281">
        <f t="shared" ref="BW182:BW245" si="328">IFERROR((($O182*(1+$O$10)-$O182)/6.5)+BV182,"")</f>
        <v>1550</v>
      </c>
      <c r="BX182" s="1281">
        <f t="shared" ref="BX182:BX245" si="329">IFERROR((($O182*(1+$O$10)-$O182)/6.5)+BW182,"")</f>
        <v>1550</v>
      </c>
      <c r="BY182" s="1281">
        <f t="shared" ref="BY182:BY245" si="330">IFERROR((($O182*(1+$O$10)-$O182)/6.5)+BX182,"")</f>
        <v>1550</v>
      </c>
      <c r="BZ182" s="1281">
        <f t="shared" ref="BZ182:BZ245" si="331">IFERROR((($O182*(1+$O$10)-$O182)/6.5)+BY182,"")</f>
        <v>1550</v>
      </c>
      <c r="CA182" s="1281">
        <f t="shared" ref="CA182:CA245" si="332">IFERROR((($O182*(1+$O$10)-$O182)/6.5)+BZ182,"")</f>
        <v>1550</v>
      </c>
      <c r="CB182" s="1281">
        <f t="shared" ref="CB182:CB245" si="333">IFERROR((($O182*(1+$O$10)-$O182)/6.5)+CA182,"")</f>
        <v>1550</v>
      </c>
      <c r="CC182" s="1281">
        <f t="shared" ref="CC182:CC245" si="334">IFERROR((($O182*(1+$O$10)-$O182)/6.5)+CB182,"")</f>
        <v>1550</v>
      </c>
      <c r="CD182" s="1281">
        <f t="shared" ref="CD182:CD245" si="335">IFERROR((($O182*(1+$O$10)-$O182)/6.5)+CC182,"")</f>
        <v>1550</v>
      </c>
      <c r="CE182" s="623">
        <f t="shared" ref="CE182:CE245" si="336">IFERROR((($P182*(1+$P$10)-$P182)/6.5)+P182,"")</f>
        <v>1550</v>
      </c>
      <c r="CF182" s="623">
        <f t="shared" ref="CF182:CF245" si="337">IFERROR((($P182*(1+$P$10)-$P182)/6.5)+CE182,"")</f>
        <v>1550</v>
      </c>
      <c r="CG182" s="623">
        <f t="shared" ref="CG182:CG245" si="338">IFERROR((($P182*(1+$P$10)-$P182)/6.5)+CF182,"")</f>
        <v>1550</v>
      </c>
      <c r="CH182" s="623">
        <f t="shared" ref="CH182:CH245" si="339">IFERROR((($P182*(1+$P$10)-$P182)/6.5)+CG182,"")</f>
        <v>1550</v>
      </c>
      <c r="CI182" s="623">
        <f t="shared" ref="CI182:CI245" si="340">IFERROR((($P182*(1+$P$10)-$P182)/6.5)+CH182,"")</f>
        <v>1550</v>
      </c>
      <c r="CJ182" s="623">
        <f t="shared" ref="CJ182:CJ245" si="341">IFERROR((($P182*(1+$P$10)-$P182)/6.5)+CI182,"")</f>
        <v>1550</v>
      </c>
      <c r="CK182" s="623">
        <f t="shared" ref="CK182:CK245" si="342">IFERROR((($P182*(1+$P$10)-$P182)/6.5)+CJ182,"")</f>
        <v>1550</v>
      </c>
      <c r="CL182" s="623">
        <f t="shared" ref="CL182:CL245" si="343">IFERROR((($P182*(1+$P$10)-$P182)/6.5)+CK182,"")</f>
        <v>1550</v>
      </c>
      <c r="CM182" s="623">
        <f t="shared" ref="CM182:CM245" si="344">IFERROR((($P182*(1+$P$10)-$P182)/6.5)+CL182,"")</f>
        <v>1550</v>
      </c>
      <c r="CN182" s="623">
        <f t="shared" ref="CN182:CN245" si="345">IFERROR((($P182*(1+$P$10)-$P182)/6.5)+CM182,"")</f>
        <v>1550</v>
      </c>
      <c r="CO182" s="623">
        <f t="shared" ref="CO182:CO245" si="346">IFERROR((($P182*(1+$P$10)-$P182)/6.5)+CN182,"")</f>
        <v>1550</v>
      </c>
      <c r="CP182" s="623">
        <f t="shared" ref="CP182:CP245" si="347">IFERROR((($P182*(1+$P$10)-$P182)/6.5)+CO182,"")</f>
        <v>1550</v>
      </c>
      <c r="CQ182" s="1281">
        <f t="shared" ref="CQ182:CQ245" si="348">IFERROR((($Q182*(1+$Q$10)-$Q182)/6.5)+Q182,"")</f>
        <v>1550</v>
      </c>
      <c r="CR182" s="1281">
        <f t="shared" ref="CR182:CR245" si="349">IFERROR((($Q182*(1+$Q$10)-$Q182)/6.5)+CQ182,"")</f>
        <v>1550</v>
      </c>
      <c r="CS182" s="1281">
        <f t="shared" ref="CS182:CS245" si="350">IFERROR((($Q182*(1+$Q$10)-$Q182)/6.5)+CR182,"")</f>
        <v>1550</v>
      </c>
      <c r="CT182" s="1281">
        <f t="shared" ref="CT182:CT245" si="351">IFERROR((($Q182*(1+$Q$10)-$Q182)/6.5)+CS182,"")</f>
        <v>1550</v>
      </c>
      <c r="CU182" s="1281">
        <f t="shared" ref="CU182:CU245" si="352">IFERROR((($Q182*(1+$Q$10)-$Q182)/6.5)+CT182,"")</f>
        <v>1550</v>
      </c>
      <c r="CV182" s="1281">
        <f t="shared" ref="CV182:CV245" si="353">IFERROR((($Q182*(1+$Q$10)-$Q182)/6.5)+CU182,"")</f>
        <v>1550</v>
      </c>
      <c r="CW182" s="1281">
        <f t="shared" ref="CW182:CW245" si="354">IFERROR((($Q182*(1+$Q$10)-$Q182)/6.5)+CV182,"")</f>
        <v>1550</v>
      </c>
      <c r="CX182" s="1281">
        <f t="shared" ref="CX182:CX245" si="355">IFERROR((($Q182*(1+$Q$10)-$Q182)/6.5)+CW182,"")</f>
        <v>1550</v>
      </c>
      <c r="CY182" s="1281">
        <f t="shared" ref="CY182:CY245" si="356">IFERROR((($Q182*(1+$Q$10)-$Q182)/6.5)+CX182,"")</f>
        <v>1550</v>
      </c>
      <c r="CZ182" s="1281">
        <f t="shared" ref="CZ182:CZ245" si="357">IFERROR((($Q182*(1+$Q$10)-$Q182)/6.5)+CY182,"")</f>
        <v>1550</v>
      </c>
      <c r="DA182" s="1281">
        <f t="shared" ref="DA182:DA245" si="358">IFERROR((($Q182*(1+$Q$10)-$Q182)/6.5)+CZ182,"")</f>
        <v>1550</v>
      </c>
      <c r="DB182" s="1281">
        <f t="shared" ref="DB182:DB245" si="359">IFERROR((($Q182*(1+$Q$10)-$Q182)/6.5)+DA182,"")</f>
        <v>1550</v>
      </c>
      <c r="DC182" s="623">
        <f t="shared" ref="DC182:DC245" si="360">IFERROR((($R182*(1+$R$10)-$R182)/6.5)+R182,"")</f>
        <v>1550</v>
      </c>
      <c r="DD182" s="623">
        <f t="shared" ref="DD182:DD245" si="361">IFERROR((($R182*(1+$R$10)-$R182)/6.5)+DC182,"")</f>
        <v>1550</v>
      </c>
      <c r="DE182" s="623">
        <f t="shared" ref="DE182:DE245" si="362">IFERROR((($R182*(1+$R$10)-$R182)/6.5)+DD182,"")</f>
        <v>1550</v>
      </c>
      <c r="DF182" s="623">
        <f t="shared" ref="DF182:DF245" si="363">IFERROR((($R182*(1+$R$10)-$R182)/6.5)+DE182,"")</f>
        <v>1550</v>
      </c>
      <c r="DG182" s="623">
        <f t="shared" ref="DG182:DG245" si="364">IFERROR((($R182*(1+$R$10)-$R182)/6.5)+DF182,"")</f>
        <v>1550</v>
      </c>
      <c r="DH182" s="623">
        <f t="shared" ref="DH182:DH245" si="365">IFERROR((($R182*(1+$R$10)-$R182)/6.5)+DG182,"")</f>
        <v>1550</v>
      </c>
      <c r="DI182" s="623">
        <f t="shared" ref="DI182:DI245" si="366">IFERROR((($R182*(1+$R$10)-$R182)/6.5)+DH182,"")</f>
        <v>1550</v>
      </c>
      <c r="DJ182" s="623">
        <f t="shared" ref="DJ182:DJ245" si="367">IFERROR((($R182*(1+$R$10)-$R182)/6.5)+DI182,"")</f>
        <v>1550</v>
      </c>
      <c r="DK182" s="623">
        <f t="shared" ref="DK182:DK245" si="368">IFERROR((($R182*(1+$R$10)-$R182)/6.5)+DJ182,"")</f>
        <v>1550</v>
      </c>
      <c r="DL182" s="623">
        <f t="shared" ref="DL182:DL245" si="369">IFERROR((($R182*(1+$R$10)-$R182)/6.5)+DK182,"")</f>
        <v>1550</v>
      </c>
      <c r="DM182" s="623">
        <f t="shared" ref="DM182:DM245" si="370">IFERROR((($R182*(1+$R$10)-$R182)/6.5)+DL182,"")</f>
        <v>1550</v>
      </c>
      <c r="DN182" s="623">
        <f t="shared" ref="DN182:DN245" si="371">IFERROR((($R182*(1+$R$10)-$R182)/6.5)+DM182,"")</f>
        <v>1550</v>
      </c>
      <c r="DO182" s="1281">
        <f t="shared" ref="DO182:DO245" si="372">IFERROR((($S182*(1+$S$10)-$S182)/6.5)+S182,"")</f>
        <v>1550</v>
      </c>
      <c r="DP182" s="1281">
        <f t="shared" ref="DP182:DP245" si="373">IFERROR((($S182*(1+$S$10)-$S182)/6.5)+DO182,"")</f>
        <v>1550</v>
      </c>
      <c r="DQ182" s="1281">
        <f t="shared" ref="DQ182:DQ245" si="374">IFERROR((($S182*(1+$S$10)-$S182)/6.5)+DP182,"")</f>
        <v>1550</v>
      </c>
      <c r="DR182" s="1281">
        <f t="shared" ref="DR182:DR245" si="375">IFERROR((($S182*(1+$S$10)-$S182)/6.5)+DQ182,"")</f>
        <v>1550</v>
      </c>
      <c r="DS182" s="1281">
        <f t="shared" ref="DS182:DS245" si="376">IFERROR((($S182*(1+$S$10)-$S182)/6.5)+DR182,"")</f>
        <v>1550</v>
      </c>
      <c r="DT182" s="1281">
        <f t="shared" ref="DT182:DT245" si="377">IFERROR((($S182*(1+$S$10)-$S182)/6.5)+DS182,"")</f>
        <v>1550</v>
      </c>
      <c r="DU182" s="1281">
        <f t="shared" ref="DU182:DU245" si="378">IFERROR((($S182*(1+$S$10)-$S182)/6.5)+DT182,"")</f>
        <v>1550</v>
      </c>
      <c r="DV182" s="1281">
        <f t="shared" ref="DV182:DV245" si="379">IFERROR((($S182*(1+$S$10)-$S182)/6.5)+DU182,"")</f>
        <v>1550</v>
      </c>
      <c r="DW182" s="1281">
        <f t="shared" ref="DW182:DW245" si="380">IFERROR((($S182*(1+$S$10)-$S182)/6.5)+DV182,"")</f>
        <v>1550</v>
      </c>
      <c r="DX182" s="1281">
        <f t="shared" ref="DX182:DX245" si="381">IFERROR((($S182*(1+$S$10)-$S182)/6.5)+DW182,"")</f>
        <v>1550</v>
      </c>
      <c r="DY182" s="1281">
        <f t="shared" ref="DY182:DY245" si="382">IFERROR((($S182*(1+$S$10)-$S182)/6.5)+DX182,"")</f>
        <v>1550</v>
      </c>
      <c r="DZ182" s="1281">
        <f t="shared" ref="DZ182:DZ245" si="383">IFERROR((($S182*(1+$S$10)-$S182)/6.5)+DY182,"")</f>
        <v>1550</v>
      </c>
      <c r="EA182" s="623">
        <f t="shared" ref="EA182:EA245" si="384">IFERROR((($T182*(1+$T$10)-$T182)/6.5)+T182,"")</f>
        <v>1550</v>
      </c>
      <c r="EB182" s="623">
        <f t="shared" ref="EB182:EB245" si="385">IFERROR((($T182*(1+$T$10)-$T182)/6.5)+EA182,"")</f>
        <v>1550</v>
      </c>
      <c r="EC182" s="623">
        <f t="shared" ref="EC182:EC245" si="386">IFERROR((($T182*(1+$T$10)-$T182)/6.5)+EB182,"")</f>
        <v>1550</v>
      </c>
      <c r="ED182" s="623">
        <f t="shared" ref="ED182:ED245" si="387">IFERROR((($T182*(1+$T$10)-$T182)/6.5)+EC182,"")</f>
        <v>1550</v>
      </c>
      <c r="EE182" s="623">
        <f t="shared" ref="EE182:EE245" si="388">IFERROR((($T182*(1+$T$10)-$T182)/6.5)+ED182,"")</f>
        <v>1550</v>
      </c>
      <c r="EF182" s="623">
        <f t="shared" ref="EF182:EF245" si="389">IFERROR((($T182*(1+$T$10)-$T182)/6.5)+EE182,"")</f>
        <v>1550</v>
      </c>
      <c r="EG182" s="623">
        <f t="shared" ref="EG182:EG245" si="390">IFERROR((($T182*(1+$T$10)-$T182)/6.5)+EF182,"")</f>
        <v>1550</v>
      </c>
      <c r="EH182" s="623">
        <f t="shared" ref="EH182:EH245" si="391">IFERROR((($T182*(1+$T$10)-$T182)/6.5)+EG182,"")</f>
        <v>1550</v>
      </c>
      <c r="EI182" s="623">
        <f t="shared" ref="EI182:EI245" si="392">IFERROR((($T182*(1+$T$10)-$T182)/6.5)+EH182,"")</f>
        <v>1550</v>
      </c>
      <c r="EJ182" s="623">
        <f t="shared" ref="EJ182:EJ245" si="393">IFERROR((($T182*(1+$T$10)-$T182)/6.5)+EI182,"")</f>
        <v>1550</v>
      </c>
      <c r="EK182" s="623">
        <f t="shared" ref="EK182:EK245" si="394">IFERROR((($T182*(1+$T$10)-$T182)/6.5)+EJ182,"")</f>
        <v>1550</v>
      </c>
      <c r="EL182" s="623">
        <f t="shared" ref="EL182:EL245" si="395">IFERROR((($T182*(1+$T$10)-$T182)/6.5)+EK182,"")</f>
        <v>1550</v>
      </c>
    </row>
    <row r="183" spans="1:142">
      <c r="A183" s="7" t="str">
        <f>IF('Rent Roll_RedIQ 1'!B176&gt;0,'Rent Roll_RedIQ 1'!B176,"")</f>
        <v>726</v>
      </c>
      <c r="B183" s="7" t="str">
        <f>IF('Rent Roll_RedIQ 1'!C176&gt;0,'Rent Roll_RedIQ 1'!C176,"")</f>
        <v>B2</v>
      </c>
      <c r="C183" s="614">
        <f>IF('Rent Roll_RedIQ 1'!K176&gt;0,'Rent Roll_RedIQ 1'!K176,0)</f>
        <v>1550</v>
      </c>
      <c r="D183" s="615">
        <f>IF('Rent Roll_RedIQ 1'!J176&gt;0,'Rent Roll_RedIQ 1'!J176,"")</f>
        <v>1500</v>
      </c>
      <c r="E183" s="624">
        <f t="shared" si="304"/>
        <v>-3.2258064516129004E-2</v>
      </c>
      <c r="F183" s="194"/>
      <c r="G183" s="194"/>
      <c r="H183" s="616">
        <f t="shared" si="289"/>
        <v>1550</v>
      </c>
      <c r="I183" s="1200">
        <f>IF('Rent Roll_RedIQ 1'!S176&gt;0,'Rent Roll_RedIQ 1'!S176,Purchase_Date-1)</f>
        <v>45596</v>
      </c>
      <c r="J183" s="617">
        <f t="shared" si="290"/>
        <v>1550</v>
      </c>
      <c r="K183" s="1205">
        <f t="shared" si="291"/>
        <v>45961</v>
      </c>
      <c r="L183" s="618">
        <f t="shared" si="290"/>
        <v>1550</v>
      </c>
      <c r="M183" s="1208">
        <f t="shared" si="292"/>
        <v>46326</v>
      </c>
      <c r="N183" s="614">
        <f t="shared" si="305"/>
        <v>1550</v>
      </c>
      <c r="O183" s="614">
        <f t="shared" si="306"/>
        <v>1550</v>
      </c>
      <c r="P183" s="614">
        <f t="shared" si="307"/>
        <v>1550</v>
      </c>
      <c r="Q183" s="614">
        <f t="shared" si="308"/>
        <v>1550</v>
      </c>
      <c r="R183" s="614">
        <f t="shared" si="309"/>
        <v>1550</v>
      </c>
      <c r="S183" s="614">
        <f t="shared" si="310"/>
        <v>1550</v>
      </c>
      <c r="T183" s="614">
        <f t="shared" si="311"/>
        <v>1550</v>
      </c>
      <c r="U183" s="619"/>
      <c r="V183" s="614"/>
      <c r="W183" s="620">
        <f t="shared" si="301"/>
        <v>1550</v>
      </c>
      <c r="X183" s="620">
        <f t="shared" si="303"/>
        <v>1550</v>
      </c>
      <c r="Y183" s="620">
        <f t="shared" si="303"/>
        <v>1550</v>
      </c>
      <c r="Z183" s="620">
        <f t="shared" si="303"/>
        <v>1550</v>
      </c>
      <c r="AA183" s="620">
        <f t="shared" si="303"/>
        <v>1550</v>
      </c>
      <c r="AB183" s="620">
        <f t="shared" si="303"/>
        <v>1550</v>
      </c>
      <c r="AC183" s="620">
        <f t="shared" si="303"/>
        <v>1550</v>
      </c>
      <c r="AD183" s="620">
        <f t="shared" si="303"/>
        <v>1550</v>
      </c>
      <c r="AE183" s="620">
        <f t="shared" si="303"/>
        <v>1550</v>
      </c>
      <c r="AF183" s="620">
        <f t="shared" si="303"/>
        <v>1550</v>
      </c>
      <c r="AG183" s="620">
        <f t="shared" si="303"/>
        <v>1550</v>
      </c>
      <c r="AH183" s="620">
        <f t="shared" si="303"/>
        <v>1550</v>
      </c>
      <c r="AI183" s="621">
        <f t="shared" si="299"/>
        <v>1550</v>
      </c>
      <c r="AJ183" s="621">
        <f t="shared" ref="AJ183:AT192" si="396">IF($K183&gt;=AJ$11,$H183,$J183)</f>
        <v>1550</v>
      </c>
      <c r="AK183" s="621">
        <f t="shared" si="396"/>
        <v>1550</v>
      </c>
      <c r="AL183" s="621">
        <f t="shared" si="396"/>
        <v>1550</v>
      </c>
      <c r="AM183" s="621">
        <f t="shared" si="396"/>
        <v>1550</v>
      </c>
      <c r="AN183" s="621">
        <f t="shared" si="396"/>
        <v>1550</v>
      </c>
      <c r="AO183" s="621">
        <f t="shared" si="396"/>
        <v>1550</v>
      </c>
      <c r="AP183" s="621">
        <f t="shared" si="396"/>
        <v>1550</v>
      </c>
      <c r="AQ183" s="621">
        <f t="shared" si="396"/>
        <v>1550</v>
      </c>
      <c r="AR183" s="621">
        <f t="shared" si="396"/>
        <v>1550</v>
      </c>
      <c r="AS183" s="621">
        <f t="shared" si="396"/>
        <v>1550</v>
      </c>
      <c r="AT183" s="621">
        <f t="shared" si="396"/>
        <v>1550</v>
      </c>
      <c r="AU183" s="622">
        <f t="shared" si="285"/>
        <v>1550</v>
      </c>
      <c r="AV183" s="622">
        <f t="shared" si="302"/>
        <v>1550</v>
      </c>
      <c r="AW183" s="622">
        <f t="shared" si="302"/>
        <v>1550</v>
      </c>
      <c r="AX183" s="622">
        <f t="shared" si="302"/>
        <v>1550</v>
      </c>
      <c r="AY183" s="622">
        <f t="shared" si="302"/>
        <v>1550</v>
      </c>
      <c r="AZ183" s="622">
        <f t="shared" si="302"/>
        <v>1550</v>
      </c>
      <c r="BA183" s="622">
        <f t="shared" si="302"/>
        <v>1550</v>
      </c>
      <c r="BB183" s="622">
        <f t="shared" si="302"/>
        <v>1550</v>
      </c>
      <c r="BC183" s="622">
        <f t="shared" si="302"/>
        <v>1550</v>
      </c>
      <c r="BD183" s="622">
        <f t="shared" si="302"/>
        <v>1550</v>
      </c>
      <c r="BE183" s="622">
        <f t="shared" si="302"/>
        <v>1550</v>
      </c>
      <c r="BF183" s="622">
        <f t="shared" si="302"/>
        <v>1550</v>
      </c>
      <c r="BG183" s="623">
        <f t="shared" si="312"/>
        <v>1550</v>
      </c>
      <c r="BH183" s="623">
        <f t="shared" si="313"/>
        <v>1550</v>
      </c>
      <c r="BI183" s="623">
        <f t="shared" si="314"/>
        <v>1550</v>
      </c>
      <c r="BJ183" s="623">
        <f t="shared" si="315"/>
        <v>1550</v>
      </c>
      <c r="BK183" s="623">
        <f t="shared" si="316"/>
        <v>1550</v>
      </c>
      <c r="BL183" s="623">
        <f t="shared" si="317"/>
        <v>1550</v>
      </c>
      <c r="BM183" s="623">
        <f t="shared" si="318"/>
        <v>1550</v>
      </c>
      <c r="BN183" s="623">
        <f t="shared" si="319"/>
        <v>1550</v>
      </c>
      <c r="BO183" s="623">
        <f t="shared" si="320"/>
        <v>1550</v>
      </c>
      <c r="BP183" s="623">
        <f t="shared" si="321"/>
        <v>1550</v>
      </c>
      <c r="BQ183" s="623">
        <f t="shared" si="322"/>
        <v>1550</v>
      </c>
      <c r="BR183" s="623">
        <f t="shared" si="323"/>
        <v>1550</v>
      </c>
      <c r="BS183" s="1281">
        <f t="shared" si="324"/>
        <v>1550</v>
      </c>
      <c r="BT183" s="1281">
        <f t="shared" si="325"/>
        <v>1550</v>
      </c>
      <c r="BU183" s="1281">
        <f t="shared" si="326"/>
        <v>1550</v>
      </c>
      <c r="BV183" s="1281">
        <f t="shared" si="327"/>
        <v>1550</v>
      </c>
      <c r="BW183" s="1281">
        <f t="shared" si="328"/>
        <v>1550</v>
      </c>
      <c r="BX183" s="1281">
        <f t="shared" si="329"/>
        <v>1550</v>
      </c>
      <c r="BY183" s="1281">
        <f t="shared" si="330"/>
        <v>1550</v>
      </c>
      <c r="BZ183" s="1281">
        <f t="shared" si="331"/>
        <v>1550</v>
      </c>
      <c r="CA183" s="1281">
        <f t="shared" si="332"/>
        <v>1550</v>
      </c>
      <c r="CB183" s="1281">
        <f t="shared" si="333"/>
        <v>1550</v>
      </c>
      <c r="CC183" s="1281">
        <f t="shared" si="334"/>
        <v>1550</v>
      </c>
      <c r="CD183" s="1281">
        <f t="shared" si="335"/>
        <v>1550</v>
      </c>
      <c r="CE183" s="623">
        <f t="shared" si="336"/>
        <v>1550</v>
      </c>
      <c r="CF183" s="623">
        <f t="shared" si="337"/>
        <v>1550</v>
      </c>
      <c r="CG183" s="623">
        <f t="shared" si="338"/>
        <v>1550</v>
      </c>
      <c r="CH183" s="623">
        <f t="shared" si="339"/>
        <v>1550</v>
      </c>
      <c r="CI183" s="623">
        <f t="shared" si="340"/>
        <v>1550</v>
      </c>
      <c r="CJ183" s="623">
        <f t="shared" si="341"/>
        <v>1550</v>
      </c>
      <c r="CK183" s="623">
        <f t="shared" si="342"/>
        <v>1550</v>
      </c>
      <c r="CL183" s="623">
        <f t="shared" si="343"/>
        <v>1550</v>
      </c>
      <c r="CM183" s="623">
        <f t="shared" si="344"/>
        <v>1550</v>
      </c>
      <c r="CN183" s="623">
        <f t="shared" si="345"/>
        <v>1550</v>
      </c>
      <c r="CO183" s="623">
        <f t="shared" si="346"/>
        <v>1550</v>
      </c>
      <c r="CP183" s="623">
        <f t="shared" si="347"/>
        <v>1550</v>
      </c>
      <c r="CQ183" s="1281">
        <f t="shared" si="348"/>
        <v>1550</v>
      </c>
      <c r="CR183" s="1281">
        <f t="shared" si="349"/>
        <v>1550</v>
      </c>
      <c r="CS183" s="1281">
        <f t="shared" si="350"/>
        <v>1550</v>
      </c>
      <c r="CT183" s="1281">
        <f t="shared" si="351"/>
        <v>1550</v>
      </c>
      <c r="CU183" s="1281">
        <f t="shared" si="352"/>
        <v>1550</v>
      </c>
      <c r="CV183" s="1281">
        <f t="shared" si="353"/>
        <v>1550</v>
      </c>
      <c r="CW183" s="1281">
        <f t="shared" si="354"/>
        <v>1550</v>
      </c>
      <c r="CX183" s="1281">
        <f t="shared" si="355"/>
        <v>1550</v>
      </c>
      <c r="CY183" s="1281">
        <f t="shared" si="356"/>
        <v>1550</v>
      </c>
      <c r="CZ183" s="1281">
        <f t="shared" si="357"/>
        <v>1550</v>
      </c>
      <c r="DA183" s="1281">
        <f t="shared" si="358"/>
        <v>1550</v>
      </c>
      <c r="DB183" s="1281">
        <f t="shared" si="359"/>
        <v>1550</v>
      </c>
      <c r="DC183" s="623">
        <f t="shared" si="360"/>
        <v>1550</v>
      </c>
      <c r="DD183" s="623">
        <f t="shared" si="361"/>
        <v>1550</v>
      </c>
      <c r="DE183" s="623">
        <f t="shared" si="362"/>
        <v>1550</v>
      </c>
      <c r="DF183" s="623">
        <f t="shared" si="363"/>
        <v>1550</v>
      </c>
      <c r="DG183" s="623">
        <f t="shared" si="364"/>
        <v>1550</v>
      </c>
      <c r="DH183" s="623">
        <f t="shared" si="365"/>
        <v>1550</v>
      </c>
      <c r="DI183" s="623">
        <f t="shared" si="366"/>
        <v>1550</v>
      </c>
      <c r="DJ183" s="623">
        <f t="shared" si="367"/>
        <v>1550</v>
      </c>
      <c r="DK183" s="623">
        <f t="shared" si="368"/>
        <v>1550</v>
      </c>
      <c r="DL183" s="623">
        <f t="shared" si="369"/>
        <v>1550</v>
      </c>
      <c r="DM183" s="623">
        <f t="shared" si="370"/>
        <v>1550</v>
      </c>
      <c r="DN183" s="623">
        <f t="shared" si="371"/>
        <v>1550</v>
      </c>
      <c r="DO183" s="1281">
        <f t="shared" si="372"/>
        <v>1550</v>
      </c>
      <c r="DP183" s="1281">
        <f t="shared" si="373"/>
        <v>1550</v>
      </c>
      <c r="DQ183" s="1281">
        <f t="shared" si="374"/>
        <v>1550</v>
      </c>
      <c r="DR183" s="1281">
        <f t="shared" si="375"/>
        <v>1550</v>
      </c>
      <c r="DS183" s="1281">
        <f t="shared" si="376"/>
        <v>1550</v>
      </c>
      <c r="DT183" s="1281">
        <f t="shared" si="377"/>
        <v>1550</v>
      </c>
      <c r="DU183" s="1281">
        <f t="shared" si="378"/>
        <v>1550</v>
      </c>
      <c r="DV183" s="1281">
        <f t="shared" si="379"/>
        <v>1550</v>
      </c>
      <c r="DW183" s="1281">
        <f t="shared" si="380"/>
        <v>1550</v>
      </c>
      <c r="DX183" s="1281">
        <f t="shared" si="381"/>
        <v>1550</v>
      </c>
      <c r="DY183" s="1281">
        <f t="shared" si="382"/>
        <v>1550</v>
      </c>
      <c r="DZ183" s="1281">
        <f t="shared" si="383"/>
        <v>1550</v>
      </c>
      <c r="EA183" s="623">
        <f t="shared" si="384"/>
        <v>1550</v>
      </c>
      <c r="EB183" s="623">
        <f t="shared" si="385"/>
        <v>1550</v>
      </c>
      <c r="EC183" s="623">
        <f t="shared" si="386"/>
        <v>1550</v>
      </c>
      <c r="ED183" s="623">
        <f t="shared" si="387"/>
        <v>1550</v>
      </c>
      <c r="EE183" s="623">
        <f t="shared" si="388"/>
        <v>1550</v>
      </c>
      <c r="EF183" s="623">
        <f t="shared" si="389"/>
        <v>1550</v>
      </c>
      <c r="EG183" s="623">
        <f t="shared" si="390"/>
        <v>1550</v>
      </c>
      <c r="EH183" s="623">
        <f t="shared" si="391"/>
        <v>1550</v>
      </c>
      <c r="EI183" s="623">
        <f t="shared" si="392"/>
        <v>1550</v>
      </c>
      <c r="EJ183" s="623">
        <f t="shared" si="393"/>
        <v>1550</v>
      </c>
      <c r="EK183" s="623">
        <f t="shared" si="394"/>
        <v>1550</v>
      </c>
      <c r="EL183" s="623">
        <f t="shared" si="395"/>
        <v>1550</v>
      </c>
    </row>
    <row r="184" spans="1:142">
      <c r="A184" s="7" t="str">
        <f>IF('Rent Roll_RedIQ 1'!B177&gt;0,'Rent Roll_RedIQ 1'!B177,"")</f>
        <v>613</v>
      </c>
      <c r="B184" s="7" t="str">
        <f>IF('Rent Roll_RedIQ 1'!C177&gt;0,'Rent Roll_RedIQ 1'!C177,"")</f>
        <v>B2</v>
      </c>
      <c r="C184" s="614">
        <f>IF('Rent Roll_RedIQ 1'!K177&gt;0,'Rent Roll_RedIQ 1'!K177,0)</f>
        <v>1550</v>
      </c>
      <c r="D184" s="615">
        <f>IF('Rent Roll_RedIQ 1'!J177&gt;0,'Rent Roll_RedIQ 1'!J177,"")</f>
        <v>1500</v>
      </c>
      <c r="E184" s="624">
        <f t="shared" si="304"/>
        <v>-3.2258064516129004E-2</v>
      </c>
      <c r="F184" s="194"/>
      <c r="G184" s="194"/>
      <c r="H184" s="616">
        <f t="shared" si="289"/>
        <v>1550</v>
      </c>
      <c r="I184" s="1200">
        <f>IF('Rent Roll_RedIQ 1'!S177&gt;0,'Rent Roll_RedIQ 1'!S177,Purchase_Date-1)</f>
        <v>45565</v>
      </c>
      <c r="J184" s="617">
        <f t="shared" si="290"/>
        <v>1550</v>
      </c>
      <c r="K184" s="1205">
        <f t="shared" si="291"/>
        <v>45930</v>
      </c>
      <c r="L184" s="618">
        <f t="shared" si="290"/>
        <v>1550</v>
      </c>
      <c r="M184" s="1208">
        <f t="shared" si="292"/>
        <v>46295</v>
      </c>
      <c r="N184" s="614">
        <f t="shared" si="305"/>
        <v>1550</v>
      </c>
      <c r="O184" s="614">
        <f t="shared" si="306"/>
        <v>1550</v>
      </c>
      <c r="P184" s="614">
        <f t="shared" si="307"/>
        <v>1550</v>
      </c>
      <c r="Q184" s="614">
        <f t="shared" si="308"/>
        <v>1550</v>
      </c>
      <c r="R184" s="614">
        <f t="shared" si="309"/>
        <v>1550</v>
      </c>
      <c r="S184" s="614">
        <f t="shared" si="310"/>
        <v>1550</v>
      </c>
      <c r="T184" s="614">
        <f t="shared" si="311"/>
        <v>1550</v>
      </c>
      <c r="U184" s="619"/>
      <c r="V184" s="614"/>
      <c r="W184" s="620">
        <f t="shared" si="301"/>
        <v>1550</v>
      </c>
      <c r="X184" s="620">
        <f t="shared" si="301"/>
        <v>1550</v>
      </c>
      <c r="Y184" s="620">
        <f t="shared" si="301"/>
        <v>1550</v>
      </c>
      <c r="Z184" s="620">
        <f t="shared" si="301"/>
        <v>1550</v>
      </c>
      <c r="AA184" s="620">
        <f t="shared" si="301"/>
        <v>1550</v>
      </c>
      <c r="AB184" s="620">
        <f t="shared" si="301"/>
        <v>1550</v>
      </c>
      <c r="AC184" s="620">
        <f t="shared" si="301"/>
        <v>1550</v>
      </c>
      <c r="AD184" s="620">
        <f t="shared" si="301"/>
        <v>1550</v>
      </c>
      <c r="AE184" s="620">
        <f t="shared" si="301"/>
        <v>1550</v>
      </c>
      <c r="AF184" s="620">
        <f t="shared" si="301"/>
        <v>1550</v>
      </c>
      <c r="AG184" s="620">
        <f t="shared" si="301"/>
        <v>1550</v>
      </c>
      <c r="AH184" s="620">
        <f t="shared" si="301"/>
        <v>1550</v>
      </c>
      <c r="AI184" s="621">
        <f t="shared" si="299"/>
        <v>1550</v>
      </c>
      <c r="AJ184" s="621">
        <f t="shared" si="396"/>
        <v>1550</v>
      </c>
      <c r="AK184" s="621">
        <f t="shared" si="396"/>
        <v>1550</v>
      </c>
      <c r="AL184" s="621">
        <f t="shared" si="396"/>
        <v>1550</v>
      </c>
      <c r="AM184" s="621">
        <f t="shared" si="396"/>
        <v>1550</v>
      </c>
      <c r="AN184" s="621">
        <f t="shared" si="396"/>
        <v>1550</v>
      </c>
      <c r="AO184" s="621">
        <f t="shared" si="396"/>
        <v>1550</v>
      </c>
      <c r="AP184" s="621">
        <f t="shared" si="396"/>
        <v>1550</v>
      </c>
      <c r="AQ184" s="621">
        <f t="shared" si="396"/>
        <v>1550</v>
      </c>
      <c r="AR184" s="621">
        <f t="shared" si="396"/>
        <v>1550</v>
      </c>
      <c r="AS184" s="621">
        <f t="shared" si="396"/>
        <v>1550</v>
      </c>
      <c r="AT184" s="621">
        <f t="shared" si="396"/>
        <v>1550</v>
      </c>
      <c r="AU184" s="622">
        <f t="shared" si="285"/>
        <v>1550</v>
      </c>
      <c r="AV184" s="622">
        <f t="shared" si="302"/>
        <v>1550</v>
      </c>
      <c r="AW184" s="622">
        <f t="shared" si="302"/>
        <v>1550</v>
      </c>
      <c r="AX184" s="622">
        <f t="shared" si="302"/>
        <v>1550</v>
      </c>
      <c r="AY184" s="622">
        <f t="shared" si="302"/>
        <v>1550</v>
      </c>
      <c r="AZ184" s="622">
        <f t="shared" si="302"/>
        <v>1550</v>
      </c>
      <c r="BA184" s="622">
        <f t="shared" si="302"/>
        <v>1550</v>
      </c>
      <c r="BB184" s="622">
        <f t="shared" si="302"/>
        <v>1550</v>
      </c>
      <c r="BC184" s="622">
        <f t="shared" si="302"/>
        <v>1550</v>
      </c>
      <c r="BD184" s="622">
        <f t="shared" si="302"/>
        <v>1550</v>
      </c>
      <c r="BE184" s="622">
        <f t="shared" si="302"/>
        <v>1550</v>
      </c>
      <c r="BF184" s="622">
        <f t="shared" si="302"/>
        <v>1550</v>
      </c>
      <c r="BG184" s="623">
        <f t="shared" si="312"/>
        <v>1550</v>
      </c>
      <c r="BH184" s="623">
        <f t="shared" si="313"/>
        <v>1550</v>
      </c>
      <c r="BI184" s="623">
        <f t="shared" si="314"/>
        <v>1550</v>
      </c>
      <c r="BJ184" s="623">
        <f t="shared" si="315"/>
        <v>1550</v>
      </c>
      <c r="BK184" s="623">
        <f t="shared" si="316"/>
        <v>1550</v>
      </c>
      <c r="BL184" s="623">
        <f t="shared" si="317"/>
        <v>1550</v>
      </c>
      <c r="BM184" s="623">
        <f t="shared" si="318"/>
        <v>1550</v>
      </c>
      <c r="BN184" s="623">
        <f t="shared" si="319"/>
        <v>1550</v>
      </c>
      <c r="BO184" s="623">
        <f t="shared" si="320"/>
        <v>1550</v>
      </c>
      <c r="BP184" s="623">
        <f t="shared" si="321"/>
        <v>1550</v>
      </c>
      <c r="BQ184" s="623">
        <f t="shared" si="322"/>
        <v>1550</v>
      </c>
      <c r="BR184" s="623">
        <f t="shared" si="323"/>
        <v>1550</v>
      </c>
      <c r="BS184" s="1281">
        <f t="shared" si="324"/>
        <v>1550</v>
      </c>
      <c r="BT184" s="1281">
        <f t="shared" si="325"/>
        <v>1550</v>
      </c>
      <c r="BU184" s="1281">
        <f t="shared" si="326"/>
        <v>1550</v>
      </c>
      <c r="BV184" s="1281">
        <f t="shared" si="327"/>
        <v>1550</v>
      </c>
      <c r="BW184" s="1281">
        <f t="shared" si="328"/>
        <v>1550</v>
      </c>
      <c r="BX184" s="1281">
        <f t="shared" si="329"/>
        <v>1550</v>
      </c>
      <c r="BY184" s="1281">
        <f t="shared" si="330"/>
        <v>1550</v>
      </c>
      <c r="BZ184" s="1281">
        <f t="shared" si="331"/>
        <v>1550</v>
      </c>
      <c r="CA184" s="1281">
        <f t="shared" si="332"/>
        <v>1550</v>
      </c>
      <c r="CB184" s="1281">
        <f t="shared" si="333"/>
        <v>1550</v>
      </c>
      <c r="CC184" s="1281">
        <f t="shared" si="334"/>
        <v>1550</v>
      </c>
      <c r="CD184" s="1281">
        <f t="shared" si="335"/>
        <v>1550</v>
      </c>
      <c r="CE184" s="623">
        <f t="shared" si="336"/>
        <v>1550</v>
      </c>
      <c r="CF184" s="623">
        <f t="shared" si="337"/>
        <v>1550</v>
      </c>
      <c r="CG184" s="623">
        <f t="shared" si="338"/>
        <v>1550</v>
      </c>
      <c r="CH184" s="623">
        <f t="shared" si="339"/>
        <v>1550</v>
      </c>
      <c r="CI184" s="623">
        <f t="shared" si="340"/>
        <v>1550</v>
      </c>
      <c r="CJ184" s="623">
        <f t="shared" si="341"/>
        <v>1550</v>
      </c>
      <c r="CK184" s="623">
        <f t="shared" si="342"/>
        <v>1550</v>
      </c>
      <c r="CL184" s="623">
        <f t="shared" si="343"/>
        <v>1550</v>
      </c>
      <c r="CM184" s="623">
        <f t="shared" si="344"/>
        <v>1550</v>
      </c>
      <c r="CN184" s="623">
        <f t="shared" si="345"/>
        <v>1550</v>
      </c>
      <c r="CO184" s="623">
        <f t="shared" si="346"/>
        <v>1550</v>
      </c>
      <c r="CP184" s="623">
        <f t="shared" si="347"/>
        <v>1550</v>
      </c>
      <c r="CQ184" s="1281">
        <f t="shared" si="348"/>
        <v>1550</v>
      </c>
      <c r="CR184" s="1281">
        <f t="shared" si="349"/>
        <v>1550</v>
      </c>
      <c r="CS184" s="1281">
        <f t="shared" si="350"/>
        <v>1550</v>
      </c>
      <c r="CT184" s="1281">
        <f t="shared" si="351"/>
        <v>1550</v>
      </c>
      <c r="CU184" s="1281">
        <f t="shared" si="352"/>
        <v>1550</v>
      </c>
      <c r="CV184" s="1281">
        <f t="shared" si="353"/>
        <v>1550</v>
      </c>
      <c r="CW184" s="1281">
        <f t="shared" si="354"/>
        <v>1550</v>
      </c>
      <c r="CX184" s="1281">
        <f t="shared" si="355"/>
        <v>1550</v>
      </c>
      <c r="CY184" s="1281">
        <f t="shared" si="356"/>
        <v>1550</v>
      </c>
      <c r="CZ184" s="1281">
        <f t="shared" si="357"/>
        <v>1550</v>
      </c>
      <c r="DA184" s="1281">
        <f t="shared" si="358"/>
        <v>1550</v>
      </c>
      <c r="DB184" s="1281">
        <f t="shared" si="359"/>
        <v>1550</v>
      </c>
      <c r="DC184" s="623">
        <f t="shared" si="360"/>
        <v>1550</v>
      </c>
      <c r="DD184" s="623">
        <f t="shared" si="361"/>
        <v>1550</v>
      </c>
      <c r="DE184" s="623">
        <f t="shared" si="362"/>
        <v>1550</v>
      </c>
      <c r="DF184" s="623">
        <f t="shared" si="363"/>
        <v>1550</v>
      </c>
      <c r="DG184" s="623">
        <f t="shared" si="364"/>
        <v>1550</v>
      </c>
      <c r="DH184" s="623">
        <f t="shared" si="365"/>
        <v>1550</v>
      </c>
      <c r="DI184" s="623">
        <f t="shared" si="366"/>
        <v>1550</v>
      </c>
      <c r="DJ184" s="623">
        <f t="shared" si="367"/>
        <v>1550</v>
      </c>
      <c r="DK184" s="623">
        <f t="shared" si="368"/>
        <v>1550</v>
      </c>
      <c r="DL184" s="623">
        <f t="shared" si="369"/>
        <v>1550</v>
      </c>
      <c r="DM184" s="623">
        <f t="shared" si="370"/>
        <v>1550</v>
      </c>
      <c r="DN184" s="623">
        <f t="shared" si="371"/>
        <v>1550</v>
      </c>
      <c r="DO184" s="1281">
        <f t="shared" si="372"/>
        <v>1550</v>
      </c>
      <c r="DP184" s="1281">
        <f t="shared" si="373"/>
        <v>1550</v>
      </c>
      <c r="DQ184" s="1281">
        <f t="shared" si="374"/>
        <v>1550</v>
      </c>
      <c r="DR184" s="1281">
        <f t="shared" si="375"/>
        <v>1550</v>
      </c>
      <c r="DS184" s="1281">
        <f t="shared" si="376"/>
        <v>1550</v>
      </c>
      <c r="DT184" s="1281">
        <f t="shared" si="377"/>
        <v>1550</v>
      </c>
      <c r="DU184" s="1281">
        <f t="shared" si="378"/>
        <v>1550</v>
      </c>
      <c r="DV184" s="1281">
        <f t="shared" si="379"/>
        <v>1550</v>
      </c>
      <c r="DW184" s="1281">
        <f t="shared" si="380"/>
        <v>1550</v>
      </c>
      <c r="DX184" s="1281">
        <f t="shared" si="381"/>
        <v>1550</v>
      </c>
      <c r="DY184" s="1281">
        <f t="shared" si="382"/>
        <v>1550</v>
      </c>
      <c r="DZ184" s="1281">
        <f t="shared" si="383"/>
        <v>1550</v>
      </c>
      <c r="EA184" s="623">
        <f t="shared" si="384"/>
        <v>1550</v>
      </c>
      <c r="EB184" s="623">
        <f t="shared" si="385"/>
        <v>1550</v>
      </c>
      <c r="EC184" s="623">
        <f t="shared" si="386"/>
        <v>1550</v>
      </c>
      <c r="ED184" s="623">
        <f t="shared" si="387"/>
        <v>1550</v>
      </c>
      <c r="EE184" s="623">
        <f t="shared" si="388"/>
        <v>1550</v>
      </c>
      <c r="EF184" s="623">
        <f t="shared" si="389"/>
        <v>1550</v>
      </c>
      <c r="EG184" s="623">
        <f t="shared" si="390"/>
        <v>1550</v>
      </c>
      <c r="EH184" s="623">
        <f t="shared" si="391"/>
        <v>1550</v>
      </c>
      <c r="EI184" s="623">
        <f t="shared" si="392"/>
        <v>1550</v>
      </c>
      <c r="EJ184" s="623">
        <f t="shared" si="393"/>
        <v>1550</v>
      </c>
      <c r="EK184" s="623">
        <f t="shared" si="394"/>
        <v>1550</v>
      </c>
      <c r="EL184" s="623">
        <f t="shared" si="395"/>
        <v>1550</v>
      </c>
    </row>
    <row r="185" spans="1:142">
      <c r="A185" s="7" t="str">
        <f>IF('Rent Roll_RedIQ 1'!B178&gt;0,'Rent Roll_RedIQ 1'!B178,"")</f>
        <v>617</v>
      </c>
      <c r="B185" s="7" t="str">
        <f>IF('Rent Roll_RedIQ 1'!C178&gt;0,'Rent Roll_RedIQ 1'!C178,"")</f>
        <v>A1</v>
      </c>
      <c r="C185" s="614">
        <f>IF('Rent Roll_RedIQ 1'!K178&gt;0,'Rent Roll_RedIQ 1'!K178,0)</f>
        <v>1250</v>
      </c>
      <c r="D185" s="615">
        <f>IF('Rent Roll_RedIQ 1'!J178&gt;0,'Rent Roll_RedIQ 1'!J178,"")</f>
        <v>1200</v>
      </c>
      <c r="E185" s="624">
        <f t="shared" si="304"/>
        <v>-4.0000000000000036E-2</v>
      </c>
      <c r="F185" s="194"/>
      <c r="G185" s="194"/>
      <c r="H185" s="616">
        <f t="shared" si="289"/>
        <v>1250</v>
      </c>
      <c r="I185" s="1200">
        <f>IF('Rent Roll_RedIQ 1'!S178&gt;0,'Rent Roll_RedIQ 1'!S178,Purchase_Date-1)</f>
        <v>45535</v>
      </c>
      <c r="J185" s="617">
        <f t="shared" si="290"/>
        <v>1250</v>
      </c>
      <c r="K185" s="1205">
        <f t="shared" si="291"/>
        <v>45900</v>
      </c>
      <c r="L185" s="618">
        <f t="shared" si="290"/>
        <v>1250</v>
      </c>
      <c r="M185" s="1208">
        <f t="shared" si="292"/>
        <v>46265</v>
      </c>
      <c r="N185" s="614">
        <f t="shared" si="305"/>
        <v>1250</v>
      </c>
      <c r="O185" s="614">
        <f t="shared" si="306"/>
        <v>1250</v>
      </c>
      <c r="P185" s="614">
        <f t="shared" si="307"/>
        <v>1250</v>
      </c>
      <c r="Q185" s="614">
        <f t="shared" si="308"/>
        <v>1250</v>
      </c>
      <c r="R185" s="614">
        <f t="shared" si="309"/>
        <v>1250</v>
      </c>
      <c r="S185" s="614">
        <f t="shared" si="310"/>
        <v>1250</v>
      </c>
      <c r="T185" s="614">
        <f t="shared" si="311"/>
        <v>1250</v>
      </c>
      <c r="U185" s="619"/>
      <c r="V185" s="614"/>
      <c r="W185" s="620">
        <f t="shared" si="301"/>
        <v>1250</v>
      </c>
      <c r="X185" s="620">
        <f t="shared" si="301"/>
        <v>1250</v>
      </c>
      <c r="Y185" s="620">
        <f t="shared" si="301"/>
        <v>1250</v>
      </c>
      <c r="Z185" s="620">
        <f t="shared" si="301"/>
        <v>1250</v>
      </c>
      <c r="AA185" s="620">
        <f t="shared" si="301"/>
        <v>1250</v>
      </c>
      <c r="AB185" s="620">
        <f t="shared" si="301"/>
        <v>1250</v>
      </c>
      <c r="AC185" s="620">
        <f t="shared" si="301"/>
        <v>1250</v>
      </c>
      <c r="AD185" s="620">
        <f t="shared" si="301"/>
        <v>1250</v>
      </c>
      <c r="AE185" s="620">
        <f t="shared" si="301"/>
        <v>1250</v>
      </c>
      <c r="AF185" s="620">
        <f t="shared" si="301"/>
        <v>1250</v>
      </c>
      <c r="AG185" s="620">
        <f t="shared" si="301"/>
        <v>1250</v>
      </c>
      <c r="AH185" s="620">
        <f t="shared" si="301"/>
        <v>1250</v>
      </c>
      <c r="AI185" s="621">
        <f t="shared" si="299"/>
        <v>1250</v>
      </c>
      <c r="AJ185" s="621">
        <f t="shared" si="396"/>
        <v>1250</v>
      </c>
      <c r="AK185" s="621">
        <f t="shared" si="396"/>
        <v>1250</v>
      </c>
      <c r="AL185" s="621">
        <f t="shared" si="396"/>
        <v>1250</v>
      </c>
      <c r="AM185" s="621">
        <f t="shared" si="396"/>
        <v>1250</v>
      </c>
      <c r="AN185" s="621">
        <f t="shared" si="396"/>
        <v>1250</v>
      </c>
      <c r="AO185" s="621">
        <f t="shared" si="396"/>
        <v>1250</v>
      </c>
      <c r="AP185" s="621">
        <f t="shared" si="396"/>
        <v>1250</v>
      </c>
      <c r="AQ185" s="621">
        <f t="shared" si="396"/>
        <v>1250</v>
      </c>
      <c r="AR185" s="621">
        <f t="shared" si="396"/>
        <v>1250</v>
      </c>
      <c r="AS185" s="621">
        <f t="shared" si="396"/>
        <v>1250</v>
      </c>
      <c r="AT185" s="621">
        <f t="shared" si="396"/>
        <v>1250</v>
      </c>
      <c r="AU185" s="622">
        <f t="shared" si="285"/>
        <v>1250</v>
      </c>
      <c r="AV185" s="622">
        <f t="shared" si="302"/>
        <v>1250</v>
      </c>
      <c r="AW185" s="622">
        <f t="shared" si="302"/>
        <v>1250</v>
      </c>
      <c r="AX185" s="622">
        <f t="shared" si="302"/>
        <v>1250</v>
      </c>
      <c r="AY185" s="622">
        <f t="shared" si="302"/>
        <v>1250</v>
      </c>
      <c r="AZ185" s="622">
        <f t="shared" si="302"/>
        <v>1250</v>
      </c>
      <c r="BA185" s="622">
        <f t="shared" si="302"/>
        <v>1250</v>
      </c>
      <c r="BB185" s="622">
        <f t="shared" si="302"/>
        <v>1250</v>
      </c>
      <c r="BC185" s="622">
        <f t="shared" si="302"/>
        <v>1250</v>
      </c>
      <c r="BD185" s="622">
        <f t="shared" si="302"/>
        <v>1250</v>
      </c>
      <c r="BE185" s="622">
        <f t="shared" si="302"/>
        <v>1250</v>
      </c>
      <c r="BF185" s="622">
        <f t="shared" si="302"/>
        <v>1250</v>
      </c>
      <c r="BG185" s="623">
        <f t="shared" si="312"/>
        <v>1250</v>
      </c>
      <c r="BH185" s="623">
        <f t="shared" si="313"/>
        <v>1250</v>
      </c>
      <c r="BI185" s="623">
        <f t="shared" si="314"/>
        <v>1250</v>
      </c>
      <c r="BJ185" s="623">
        <f t="shared" si="315"/>
        <v>1250</v>
      </c>
      <c r="BK185" s="623">
        <f t="shared" si="316"/>
        <v>1250</v>
      </c>
      <c r="BL185" s="623">
        <f t="shared" si="317"/>
        <v>1250</v>
      </c>
      <c r="BM185" s="623">
        <f t="shared" si="318"/>
        <v>1250</v>
      </c>
      <c r="BN185" s="623">
        <f t="shared" si="319"/>
        <v>1250</v>
      </c>
      <c r="BO185" s="623">
        <f t="shared" si="320"/>
        <v>1250</v>
      </c>
      <c r="BP185" s="623">
        <f t="shared" si="321"/>
        <v>1250</v>
      </c>
      <c r="BQ185" s="623">
        <f t="shared" si="322"/>
        <v>1250</v>
      </c>
      <c r="BR185" s="623">
        <f t="shared" si="323"/>
        <v>1250</v>
      </c>
      <c r="BS185" s="1281">
        <f t="shared" si="324"/>
        <v>1250</v>
      </c>
      <c r="BT185" s="1281">
        <f t="shared" si="325"/>
        <v>1250</v>
      </c>
      <c r="BU185" s="1281">
        <f t="shared" si="326"/>
        <v>1250</v>
      </c>
      <c r="BV185" s="1281">
        <f t="shared" si="327"/>
        <v>1250</v>
      </c>
      <c r="BW185" s="1281">
        <f t="shared" si="328"/>
        <v>1250</v>
      </c>
      <c r="BX185" s="1281">
        <f t="shared" si="329"/>
        <v>1250</v>
      </c>
      <c r="BY185" s="1281">
        <f t="shared" si="330"/>
        <v>1250</v>
      </c>
      <c r="BZ185" s="1281">
        <f t="shared" si="331"/>
        <v>1250</v>
      </c>
      <c r="CA185" s="1281">
        <f t="shared" si="332"/>
        <v>1250</v>
      </c>
      <c r="CB185" s="1281">
        <f t="shared" si="333"/>
        <v>1250</v>
      </c>
      <c r="CC185" s="1281">
        <f t="shared" si="334"/>
        <v>1250</v>
      </c>
      <c r="CD185" s="1281">
        <f t="shared" si="335"/>
        <v>1250</v>
      </c>
      <c r="CE185" s="623">
        <f t="shared" si="336"/>
        <v>1250</v>
      </c>
      <c r="CF185" s="623">
        <f t="shared" si="337"/>
        <v>1250</v>
      </c>
      <c r="CG185" s="623">
        <f t="shared" si="338"/>
        <v>1250</v>
      </c>
      <c r="CH185" s="623">
        <f t="shared" si="339"/>
        <v>1250</v>
      </c>
      <c r="CI185" s="623">
        <f t="shared" si="340"/>
        <v>1250</v>
      </c>
      <c r="CJ185" s="623">
        <f t="shared" si="341"/>
        <v>1250</v>
      </c>
      <c r="CK185" s="623">
        <f t="shared" si="342"/>
        <v>1250</v>
      </c>
      <c r="CL185" s="623">
        <f t="shared" si="343"/>
        <v>1250</v>
      </c>
      <c r="CM185" s="623">
        <f t="shared" si="344"/>
        <v>1250</v>
      </c>
      <c r="CN185" s="623">
        <f t="shared" si="345"/>
        <v>1250</v>
      </c>
      <c r="CO185" s="623">
        <f t="shared" si="346"/>
        <v>1250</v>
      </c>
      <c r="CP185" s="623">
        <f t="shared" si="347"/>
        <v>1250</v>
      </c>
      <c r="CQ185" s="1281">
        <f t="shared" si="348"/>
        <v>1250</v>
      </c>
      <c r="CR185" s="1281">
        <f t="shared" si="349"/>
        <v>1250</v>
      </c>
      <c r="CS185" s="1281">
        <f t="shared" si="350"/>
        <v>1250</v>
      </c>
      <c r="CT185" s="1281">
        <f t="shared" si="351"/>
        <v>1250</v>
      </c>
      <c r="CU185" s="1281">
        <f t="shared" si="352"/>
        <v>1250</v>
      </c>
      <c r="CV185" s="1281">
        <f t="shared" si="353"/>
        <v>1250</v>
      </c>
      <c r="CW185" s="1281">
        <f t="shared" si="354"/>
        <v>1250</v>
      </c>
      <c r="CX185" s="1281">
        <f t="shared" si="355"/>
        <v>1250</v>
      </c>
      <c r="CY185" s="1281">
        <f t="shared" si="356"/>
        <v>1250</v>
      </c>
      <c r="CZ185" s="1281">
        <f t="shared" si="357"/>
        <v>1250</v>
      </c>
      <c r="DA185" s="1281">
        <f t="shared" si="358"/>
        <v>1250</v>
      </c>
      <c r="DB185" s="1281">
        <f t="shared" si="359"/>
        <v>1250</v>
      </c>
      <c r="DC185" s="623">
        <f t="shared" si="360"/>
        <v>1250</v>
      </c>
      <c r="DD185" s="623">
        <f t="shared" si="361"/>
        <v>1250</v>
      </c>
      <c r="DE185" s="623">
        <f t="shared" si="362"/>
        <v>1250</v>
      </c>
      <c r="DF185" s="623">
        <f t="shared" si="363"/>
        <v>1250</v>
      </c>
      <c r="DG185" s="623">
        <f t="shared" si="364"/>
        <v>1250</v>
      </c>
      <c r="DH185" s="623">
        <f t="shared" si="365"/>
        <v>1250</v>
      </c>
      <c r="DI185" s="623">
        <f t="shared" si="366"/>
        <v>1250</v>
      </c>
      <c r="DJ185" s="623">
        <f t="shared" si="367"/>
        <v>1250</v>
      </c>
      <c r="DK185" s="623">
        <f t="shared" si="368"/>
        <v>1250</v>
      </c>
      <c r="DL185" s="623">
        <f t="shared" si="369"/>
        <v>1250</v>
      </c>
      <c r="DM185" s="623">
        <f t="shared" si="370"/>
        <v>1250</v>
      </c>
      <c r="DN185" s="623">
        <f t="shared" si="371"/>
        <v>1250</v>
      </c>
      <c r="DO185" s="1281">
        <f t="shared" si="372"/>
        <v>1250</v>
      </c>
      <c r="DP185" s="1281">
        <f t="shared" si="373"/>
        <v>1250</v>
      </c>
      <c r="DQ185" s="1281">
        <f t="shared" si="374"/>
        <v>1250</v>
      </c>
      <c r="DR185" s="1281">
        <f t="shared" si="375"/>
        <v>1250</v>
      </c>
      <c r="DS185" s="1281">
        <f t="shared" si="376"/>
        <v>1250</v>
      </c>
      <c r="DT185" s="1281">
        <f t="shared" si="377"/>
        <v>1250</v>
      </c>
      <c r="DU185" s="1281">
        <f t="shared" si="378"/>
        <v>1250</v>
      </c>
      <c r="DV185" s="1281">
        <f t="shared" si="379"/>
        <v>1250</v>
      </c>
      <c r="DW185" s="1281">
        <f t="shared" si="380"/>
        <v>1250</v>
      </c>
      <c r="DX185" s="1281">
        <f t="shared" si="381"/>
        <v>1250</v>
      </c>
      <c r="DY185" s="1281">
        <f t="shared" si="382"/>
        <v>1250</v>
      </c>
      <c r="DZ185" s="1281">
        <f t="shared" si="383"/>
        <v>1250</v>
      </c>
      <c r="EA185" s="623">
        <f t="shared" si="384"/>
        <v>1250</v>
      </c>
      <c r="EB185" s="623">
        <f t="shared" si="385"/>
        <v>1250</v>
      </c>
      <c r="EC185" s="623">
        <f t="shared" si="386"/>
        <v>1250</v>
      </c>
      <c r="ED185" s="623">
        <f t="shared" si="387"/>
        <v>1250</v>
      </c>
      <c r="EE185" s="623">
        <f t="shared" si="388"/>
        <v>1250</v>
      </c>
      <c r="EF185" s="623">
        <f t="shared" si="389"/>
        <v>1250</v>
      </c>
      <c r="EG185" s="623">
        <f t="shared" si="390"/>
        <v>1250</v>
      </c>
      <c r="EH185" s="623">
        <f t="shared" si="391"/>
        <v>1250</v>
      </c>
      <c r="EI185" s="623">
        <f t="shared" si="392"/>
        <v>1250</v>
      </c>
      <c r="EJ185" s="623">
        <f t="shared" si="393"/>
        <v>1250</v>
      </c>
      <c r="EK185" s="623">
        <f t="shared" si="394"/>
        <v>1250</v>
      </c>
      <c r="EL185" s="623">
        <f t="shared" si="395"/>
        <v>1250</v>
      </c>
    </row>
    <row r="186" spans="1:142">
      <c r="A186" s="7" t="str">
        <f>IF('Rent Roll_RedIQ 1'!B179&gt;0,'Rent Roll_RedIQ 1'!B179,"")</f>
        <v>928</v>
      </c>
      <c r="B186" s="7" t="str">
        <f>IF('Rent Roll_RedIQ 1'!C179&gt;0,'Rent Roll_RedIQ 1'!C179,"")</f>
        <v>B2</v>
      </c>
      <c r="C186" s="614">
        <f>IF('Rent Roll_RedIQ 1'!K179&gt;0,'Rent Roll_RedIQ 1'!K179,0)</f>
        <v>1550</v>
      </c>
      <c r="D186" s="615">
        <f>IF('Rent Roll_RedIQ 1'!J179&gt;0,'Rent Roll_RedIQ 1'!J179,"")</f>
        <v>1500</v>
      </c>
      <c r="E186" s="624">
        <f t="shared" si="304"/>
        <v>-3.2258064516129004E-2</v>
      </c>
      <c r="F186" s="194"/>
      <c r="G186" s="194"/>
      <c r="H186" s="616">
        <f t="shared" si="289"/>
        <v>1550</v>
      </c>
      <c r="I186" s="1200">
        <f>IF('Rent Roll_RedIQ 1'!S179&gt;0,'Rent Roll_RedIQ 1'!S179,Purchase_Date-1)</f>
        <v>45535</v>
      </c>
      <c r="J186" s="617">
        <f t="shared" si="290"/>
        <v>1550</v>
      </c>
      <c r="K186" s="1205">
        <f t="shared" si="291"/>
        <v>45900</v>
      </c>
      <c r="L186" s="618">
        <f t="shared" si="290"/>
        <v>1550</v>
      </c>
      <c r="M186" s="1208">
        <f t="shared" si="292"/>
        <v>46265</v>
      </c>
      <c r="N186" s="614">
        <f t="shared" si="305"/>
        <v>1550</v>
      </c>
      <c r="O186" s="614">
        <f t="shared" si="306"/>
        <v>1550</v>
      </c>
      <c r="P186" s="614">
        <f t="shared" si="307"/>
        <v>1550</v>
      </c>
      <c r="Q186" s="614">
        <f t="shared" si="308"/>
        <v>1550</v>
      </c>
      <c r="R186" s="614">
        <f t="shared" si="309"/>
        <v>1550</v>
      </c>
      <c r="S186" s="614">
        <f t="shared" si="310"/>
        <v>1550</v>
      </c>
      <c r="T186" s="614">
        <f t="shared" si="311"/>
        <v>1550</v>
      </c>
      <c r="U186" s="619"/>
      <c r="V186" s="614"/>
      <c r="W186" s="620">
        <f t="shared" si="301"/>
        <v>1550</v>
      </c>
      <c r="X186" s="620">
        <f t="shared" si="301"/>
        <v>1550</v>
      </c>
      <c r="Y186" s="620">
        <f t="shared" si="301"/>
        <v>1550</v>
      </c>
      <c r="Z186" s="620">
        <f t="shared" si="301"/>
        <v>1550</v>
      </c>
      <c r="AA186" s="620">
        <f t="shared" si="301"/>
        <v>1550</v>
      </c>
      <c r="AB186" s="620">
        <f t="shared" si="301"/>
        <v>1550</v>
      </c>
      <c r="AC186" s="620">
        <f t="shared" si="301"/>
        <v>1550</v>
      </c>
      <c r="AD186" s="620">
        <f t="shared" si="301"/>
        <v>1550</v>
      </c>
      <c r="AE186" s="620">
        <f t="shared" si="301"/>
        <v>1550</v>
      </c>
      <c r="AF186" s="620">
        <f t="shared" si="301"/>
        <v>1550</v>
      </c>
      <c r="AG186" s="620">
        <f t="shared" si="301"/>
        <v>1550</v>
      </c>
      <c r="AH186" s="620">
        <f t="shared" si="301"/>
        <v>1550</v>
      </c>
      <c r="AI186" s="621">
        <f t="shared" si="299"/>
        <v>1550</v>
      </c>
      <c r="AJ186" s="621">
        <f t="shared" si="396"/>
        <v>1550</v>
      </c>
      <c r="AK186" s="621">
        <f t="shared" si="396"/>
        <v>1550</v>
      </c>
      <c r="AL186" s="621">
        <f t="shared" si="396"/>
        <v>1550</v>
      </c>
      <c r="AM186" s="621">
        <f t="shared" si="396"/>
        <v>1550</v>
      </c>
      <c r="AN186" s="621">
        <f t="shared" si="396"/>
        <v>1550</v>
      </c>
      <c r="AO186" s="621">
        <f t="shared" si="396"/>
        <v>1550</v>
      </c>
      <c r="AP186" s="621">
        <f t="shared" si="396"/>
        <v>1550</v>
      </c>
      <c r="AQ186" s="621">
        <f t="shared" si="396"/>
        <v>1550</v>
      </c>
      <c r="AR186" s="621">
        <f t="shared" si="396"/>
        <v>1550</v>
      </c>
      <c r="AS186" s="621">
        <f t="shared" si="396"/>
        <v>1550</v>
      </c>
      <c r="AT186" s="621">
        <f t="shared" si="396"/>
        <v>1550</v>
      </c>
      <c r="AU186" s="622">
        <f t="shared" si="285"/>
        <v>1550</v>
      </c>
      <c r="AV186" s="622">
        <f t="shared" si="302"/>
        <v>1550</v>
      </c>
      <c r="AW186" s="622">
        <f t="shared" si="302"/>
        <v>1550</v>
      </c>
      <c r="AX186" s="622">
        <f t="shared" si="302"/>
        <v>1550</v>
      </c>
      <c r="AY186" s="622">
        <f t="shared" si="302"/>
        <v>1550</v>
      </c>
      <c r="AZ186" s="622">
        <f t="shared" si="302"/>
        <v>1550</v>
      </c>
      <c r="BA186" s="622">
        <f t="shared" si="302"/>
        <v>1550</v>
      </c>
      <c r="BB186" s="622">
        <f t="shared" si="302"/>
        <v>1550</v>
      </c>
      <c r="BC186" s="622">
        <f t="shared" si="302"/>
        <v>1550</v>
      </c>
      <c r="BD186" s="622">
        <f t="shared" si="302"/>
        <v>1550</v>
      </c>
      <c r="BE186" s="622">
        <f t="shared" si="302"/>
        <v>1550</v>
      </c>
      <c r="BF186" s="622">
        <f t="shared" si="302"/>
        <v>1550</v>
      </c>
      <c r="BG186" s="623">
        <f t="shared" si="312"/>
        <v>1550</v>
      </c>
      <c r="BH186" s="623">
        <f t="shared" si="313"/>
        <v>1550</v>
      </c>
      <c r="BI186" s="623">
        <f t="shared" si="314"/>
        <v>1550</v>
      </c>
      <c r="BJ186" s="623">
        <f t="shared" si="315"/>
        <v>1550</v>
      </c>
      <c r="BK186" s="623">
        <f t="shared" si="316"/>
        <v>1550</v>
      </c>
      <c r="BL186" s="623">
        <f t="shared" si="317"/>
        <v>1550</v>
      </c>
      <c r="BM186" s="623">
        <f t="shared" si="318"/>
        <v>1550</v>
      </c>
      <c r="BN186" s="623">
        <f t="shared" si="319"/>
        <v>1550</v>
      </c>
      <c r="BO186" s="623">
        <f t="shared" si="320"/>
        <v>1550</v>
      </c>
      <c r="BP186" s="623">
        <f t="shared" si="321"/>
        <v>1550</v>
      </c>
      <c r="BQ186" s="623">
        <f t="shared" si="322"/>
        <v>1550</v>
      </c>
      <c r="BR186" s="623">
        <f t="shared" si="323"/>
        <v>1550</v>
      </c>
      <c r="BS186" s="1281">
        <f t="shared" si="324"/>
        <v>1550</v>
      </c>
      <c r="BT186" s="1281">
        <f t="shared" si="325"/>
        <v>1550</v>
      </c>
      <c r="BU186" s="1281">
        <f t="shared" si="326"/>
        <v>1550</v>
      </c>
      <c r="BV186" s="1281">
        <f t="shared" si="327"/>
        <v>1550</v>
      </c>
      <c r="BW186" s="1281">
        <f t="shared" si="328"/>
        <v>1550</v>
      </c>
      <c r="BX186" s="1281">
        <f t="shared" si="329"/>
        <v>1550</v>
      </c>
      <c r="BY186" s="1281">
        <f t="shared" si="330"/>
        <v>1550</v>
      </c>
      <c r="BZ186" s="1281">
        <f t="shared" si="331"/>
        <v>1550</v>
      </c>
      <c r="CA186" s="1281">
        <f t="shared" si="332"/>
        <v>1550</v>
      </c>
      <c r="CB186" s="1281">
        <f t="shared" si="333"/>
        <v>1550</v>
      </c>
      <c r="CC186" s="1281">
        <f t="shared" si="334"/>
        <v>1550</v>
      </c>
      <c r="CD186" s="1281">
        <f t="shared" si="335"/>
        <v>1550</v>
      </c>
      <c r="CE186" s="623">
        <f t="shared" si="336"/>
        <v>1550</v>
      </c>
      <c r="CF186" s="623">
        <f t="shared" si="337"/>
        <v>1550</v>
      </c>
      <c r="CG186" s="623">
        <f t="shared" si="338"/>
        <v>1550</v>
      </c>
      <c r="CH186" s="623">
        <f t="shared" si="339"/>
        <v>1550</v>
      </c>
      <c r="CI186" s="623">
        <f t="shared" si="340"/>
        <v>1550</v>
      </c>
      <c r="CJ186" s="623">
        <f t="shared" si="341"/>
        <v>1550</v>
      </c>
      <c r="CK186" s="623">
        <f t="shared" si="342"/>
        <v>1550</v>
      </c>
      <c r="CL186" s="623">
        <f t="shared" si="343"/>
        <v>1550</v>
      </c>
      <c r="CM186" s="623">
        <f t="shared" si="344"/>
        <v>1550</v>
      </c>
      <c r="CN186" s="623">
        <f t="shared" si="345"/>
        <v>1550</v>
      </c>
      <c r="CO186" s="623">
        <f t="shared" si="346"/>
        <v>1550</v>
      </c>
      <c r="CP186" s="623">
        <f t="shared" si="347"/>
        <v>1550</v>
      </c>
      <c r="CQ186" s="1281">
        <f t="shared" si="348"/>
        <v>1550</v>
      </c>
      <c r="CR186" s="1281">
        <f t="shared" si="349"/>
        <v>1550</v>
      </c>
      <c r="CS186" s="1281">
        <f t="shared" si="350"/>
        <v>1550</v>
      </c>
      <c r="CT186" s="1281">
        <f t="shared" si="351"/>
        <v>1550</v>
      </c>
      <c r="CU186" s="1281">
        <f t="shared" si="352"/>
        <v>1550</v>
      </c>
      <c r="CV186" s="1281">
        <f t="shared" si="353"/>
        <v>1550</v>
      </c>
      <c r="CW186" s="1281">
        <f t="shared" si="354"/>
        <v>1550</v>
      </c>
      <c r="CX186" s="1281">
        <f t="shared" si="355"/>
        <v>1550</v>
      </c>
      <c r="CY186" s="1281">
        <f t="shared" si="356"/>
        <v>1550</v>
      </c>
      <c r="CZ186" s="1281">
        <f t="shared" si="357"/>
        <v>1550</v>
      </c>
      <c r="DA186" s="1281">
        <f t="shared" si="358"/>
        <v>1550</v>
      </c>
      <c r="DB186" s="1281">
        <f t="shared" si="359"/>
        <v>1550</v>
      </c>
      <c r="DC186" s="623">
        <f t="shared" si="360"/>
        <v>1550</v>
      </c>
      <c r="DD186" s="623">
        <f t="shared" si="361"/>
        <v>1550</v>
      </c>
      <c r="DE186" s="623">
        <f t="shared" si="362"/>
        <v>1550</v>
      </c>
      <c r="DF186" s="623">
        <f t="shared" si="363"/>
        <v>1550</v>
      </c>
      <c r="DG186" s="623">
        <f t="shared" si="364"/>
        <v>1550</v>
      </c>
      <c r="DH186" s="623">
        <f t="shared" si="365"/>
        <v>1550</v>
      </c>
      <c r="DI186" s="623">
        <f t="shared" si="366"/>
        <v>1550</v>
      </c>
      <c r="DJ186" s="623">
        <f t="shared" si="367"/>
        <v>1550</v>
      </c>
      <c r="DK186" s="623">
        <f t="shared" si="368"/>
        <v>1550</v>
      </c>
      <c r="DL186" s="623">
        <f t="shared" si="369"/>
        <v>1550</v>
      </c>
      <c r="DM186" s="623">
        <f t="shared" si="370"/>
        <v>1550</v>
      </c>
      <c r="DN186" s="623">
        <f t="shared" si="371"/>
        <v>1550</v>
      </c>
      <c r="DO186" s="1281">
        <f t="shared" si="372"/>
        <v>1550</v>
      </c>
      <c r="DP186" s="1281">
        <f t="shared" si="373"/>
        <v>1550</v>
      </c>
      <c r="DQ186" s="1281">
        <f t="shared" si="374"/>
        <v>1550</v>
      </c>
      <c r="DR186" s="1281">
        <f t="shared" si="375"/>
        <v>1550</v>
      </c>
      <c r="DS186" s="1281">
        <f t="shared" si="376"/>
        <v>1550</v>
      </c>
      <c r="DT186" s="1281">
        <f t="shared" si="377"/>
        <v>1550</v>
      </c>
      <c r="DU186" s="1281">
        <f t="shared" si="378"/>
        <v>1550</v>
      </c>
      <c r="DV186" s="1281">
        <f t="shared" si="379"/>
        <v>1550</v>
      </c>
      <c r="DW186" s="1281">
        <f t="shared" si="380"/>
        <v>1550</v>
      </c>
      <c r="DX186" s="1281">
        <f t="shared" si="381"/>
        <v>1550</v>
      </c>
      <c r="DY186" s="1281">
        <f t="shared" si="382"/>
        <v>1550</v>
      </c>
      <c r="DZ186" s="1281">
        <f t="shared" si="383"/>
        <v>1550</v>
      </c>
      <c r="EA186" s="623">
        <f t="shared" si="384"/>
        <v>1550</v>
      </c>
      <c r="EB186" s="623">
        <f t="shared" si="385"/>
        <v>1550</v>
      </c>
      <c r="EC186" s="623">
        <f t="shared" si="386"/>
        <v>1550</v>
      </c>
      <c r="ED186" s="623">
        <f t="shared" si="387"/>
        <v>1550</v>
      </c>
      <c r="EE186" s="623">
        <f t="shared" si="388"/>
        <v>1550</v>
      </c>
      <c r="EF186" s="623">
        <f t="shared" si="389"/>
        <v>1550</v>
      </c>
      <c r="EG186" s="623">
        <f t="shared" si="390"/>
        <v>1550</v>
      </c>
      <c r="EH186" s="623">
        <f t="shared" si="391"/>
        <v>1550</v>
      </c>
      <c r="EI186" s="623">
        <f t="shared" si="392"/>
        <v>1550</v>
      </c>
      <c r="EJ186" s="623">
        <f t="shared" si="393"/>
        <v>1550</v>
      </c>
      <c r="EK186" s="623">
        <f t="shared" si="394"/>
        <v>1550</v>
      </c>
      <c r="EL186" s="623">
        <f t="shared" si="395"/>
        <v>1550</v>
      </c>
    </row>
    <row r="187" spans="1:142">
      <c r="A187" s="7" t="str">
        <f>IF('Rent Roll_RedIQ 1'!B180&gt;0,'Rent Roll_RedIQ 1'!B180,"")</f>
        <v>128</v>
      </c>
      <c r="B187" s="7" t="str">
        <f>IF('Rent Roll_RedIQ 1'!C180&gt;0,'Rent Roll_RedIQ 1'!C180,"")</f>
        <v>B2</v>
      </c>
      <c r="C187" s="614">
        <f>IF('Rent Roll_RedIQ 1'!K180&gt;0,'Rent Roll_RedIQ 1'!K180,0)</f>
        <v>1500</v>
      </c>
      <c r="D187" s="615">
        <f>IF('Rent Roll_RedIQ 1'!J180&gt;0,'Rent Roll_RedIQ 1'!J180,"")</f>
        <v>1500</v>
      </c>
      <c r="E187" s="624">
        <f t="shared" si="304"/>
        <v>0</v>
      </c>
      <c r="F187" s="194"/>
      <c r="G187" s="194"/>
      <c r="H187" s="616">
        <f t="shared" si="289"/>
        <v>1500</v>
      </c>
      <c r="I187" s="1200">
        <f>IF('Rent Roll_RedIQ 1'!S180&gt;0,'Rent Roll_RedIQ 1'!S180,Purchase_Date-1)</f>
        <v>45504</v>
      </c>
      <c r="J187" s="617">
        <f t="shared" si="290"/>
        <v>1500</v>
      </c>
      <c r="K187" s="1205">
        <f t="shared" si="291"/>
        <v>45869</v>
      </c>
      <c r="L187" s="618">
        <f t="shared" si="290"/>
        <v>1500</v>
      </c>
      <c r="M187" s="1208">
        <f t="shared" si="292"/>
        <v>46234</v>
      </c>
      <c r="N187" s="614">
        <f t="shared" si="305"/>
        <v>1500</v>
      </c>
      <c r="O187" s="614">
        <f t="shared" si="306"/>
        <v>1500</v>
      </c>
      <c r="P187" s="614">
        <f t="shared" si="307"/>
        <v>1500</v>
      </c>
      <c r="Q187" s="614">
        <f t="shared" si="308"/>
        <v>1500</v>
      </c>
      <c r="R187" s="614">
        <f t="shared" si="309"/>
        <v>1500</v>
      </c>
      <c r="S187" s="614">
        <f t="shared" si="310"/>
        <v>1500</v>
      </c>
      <c r="T187" s="614">
        <f t="shared" si="311"/>
        <v>1500</v>
      </c>
      <c r="U187" s="619"/>
      <c r="V187" s="614"/>
      <c r="W187" s="620">
        <f t="shared" si="301"/>
        <v>1500</v>
      </c>
      <c r="X187" s="620">
        <f t="shared" si="301"/>
        <v>1500</v>
      </c>
      <c r="Y187" s="620">
        <f t="shared" si="301"/>
        <v>1500</v>
      </c>
      <c r="Z187" s="620">
        <f t="shared" si="301"/>
        <v>1500</v>
      </c>
      <c r="AA187" s="620">
        <f t="shared" si="301"/>
        <v>1500</v>
      </c>
      <c r="AB187" s="620">
        <f t="shared" si="301"/>
        <v>1500</v>
      </c>
      <c r="AC187" s="620">
        <f t="shared" si="301"/>
        <v>1500</v>
      </c>
      <c r="AD187" s="620">
        <f t="shared" si="301"/>
        <v>1500</v>
      </c>
      <c r="AE187" s="620">
        <f t="shared" si="301"/>
        <v>1500</v>
      </c>
      <c r="AF187" s="620">
        <f t="shared" si="301"/>
        <v>1500</v>
      </c>
      <c r="AG187" s="620">
        <f t="shared" si="301"/>
        <v>1500</v>
      </c>
      <c r="AH187" s="620">
        <f t="shared" si="301"/>
        <v>1500</v>
      </c>
      <c r="AI187" s="621">
        <f t="shared" si="299"/>
        <v>1500</v>
      </c>
      <c r="AJ187" s="621">
        <f t="shared" si="396"/>
        <v>1500</v>
      </c>
      <c r="AK187" s="621">
        <f t="shared" si="396"/>
        <v>1500</v>
      </c>
      <c r="AL187" s="621">
        <f t="shared" si="396"/>
        <v>1500</v>
      </c>
      <c r="AM187" s="621">
        <f t="shared" si="396"/>
        <v>1500</v>
      </c>
      <c r="AN187" s="621">
        <f t="shared" si="396"/>
        <v>1500</v>
      </c>
      <c r="AO187" s="621">
        <f t="shared" si="396"/>
        <v>1500</v>
      </c>
      <c r="AP187" s="621">
        <f t="shared" si="396"/>
        <v>1500</v>
      </c>
      <c r="AQ187" s="621">
        <f t="shared" si="396"/>
        <v>1500</v>
      </c>
      <c r="AR187" s="621">
        <f t="shared" si="396"/>
        <v>1500</v>
      </c>
      <c r="AS187" s="621">
        <f t="shared" si="396"/>
        <v>1500</v>
      </c>
      <c r="AT187" s="621">
        <f t="shared" si="396"/>
        <v>1500</v>
      </c>
      <c r="AU187" s="622">
        <f t="shared" si="285"/>
        <v>1500</v>
      </c>
      <c r="AV187" s="622">
        <f t="shared" si="302"/>
        <v>1500</v>
      </c>
      <c r="AW187" s="622">
        <f t="shared" si="302"/>
        <v>1500</v>
      </c>
      <c r="AX187" s="622">
        <f t="shared" si="302"/>
        <v>1500</v>
      </c>
      <c r="AY187" s="622">
        <f t="shared" si="302"/>
        <v>1500</v>
      </c>
      <c r="AZ187" s="622">
        <f t="shared" si="302"/>
        <v>1500</v>
      </c>
      <c r="BA187" s="622">
        <f t="shared" si="302"/>
        <v>1500</v>
      </c>
      <c r="BB187" s="622">
        <f t="shared" si="302"/>
        <v>1500</v>
      </c>
      <c r="BC187" s="622">
        <f t="shared" si="302"/>
        <v>1500</v>
      </c>
      <c r="BD187" s="622">
        <f t="shared" si="302"/>
        <v>1500</v>
      </c>
      <c r="BE187" s="622">
        <f t="shared" si="302"/>
        <v>1500</v>
      </c>
      <c r="BF187" s="622">
        <f t="shared" si="302"/>
        <v>1500</v>
      </c>
      <c r="BG187" s="623">
        <f t="shared" si="312"/>
        <v>1500</v>
      </c>
      <c r="BH187" s="623">
        <f t="shared" si="313"/>
        <v>1500</v>
      </c>
      <c r="BI187" s="623">
        <f t="shared" si="314"/>
        <v>1500</v>
      </c>
      <c r="BJ187" s="623">
        <f t="shared" si="315"/>
        <v>1500</v>
      </c>
      <c r="BK187" s="623">
        <f t="shared" si="316"/>
        <v>1500</v>
      </c>
      <c r="BL187" s="623">
        <f t="shared" si="317"/>
        <v>1500</v>
      </c>
      <c r="BM187" s="623">
        <f t="shared" si="318"/>
        <v>1500</v>
      </c>
      <c r="BN187" s="623">
        <f t="shared" si="319"/>
        <v>1500</v>
      </c>
      <c r="BO187" s="623">
        <f t="shared" si="320"/>
        <v>1500</v>
      </c>
      <c r="BP187" s="623">
        <f t="shared" si="321"/>
        <v>1500</v>
      </c>
      <c r="BQ187" s="623">
        <f t="shared" si="322"/>
        <v>1500</v>
      </c>
      <c r="BR187" s="623">
        <f t="shared" si="323"/>
        <v>1500</v>
      </c>
      <c r="BS187" s="1281">
        <f t="shared" si="324"/>
        <v>1500</v>
      </c>
      <c r="BT187" s="1281">
        <f t="shared" si="325"/>
        <v>1500</v>
      </c>
      <c r="BU187" s="1281">
        <f t="shared" si="326"/>
        <v>1500</v>
      </c>
      <c r="BV187" s="1281">
        <f t="shared" si="327"/>
        <v>1500</v>
      </c>
      <c r="BW187" s="1281">
        <f t="shared" si="328"/>
        <v>1500</v>
      </c>
      <c r="BX187" s="1281">
        <f t="shared" si="329"/>
        <v>1500</v>
      </c>
      <c r="BY187" s="1281">
        <f t="shared" si="330"/>
        <v>1500</v>
      </c>
      <c r="BZ187" s="1281">
        <f t="shared" si="331"/>
        <v>1500</v>
      </c>
      <c r="CA187" s="1281">
        <f t="shared" si="332"/>
        <v>1500</v>
      </c>
      <c r="CB187" s="1281">
        <f t="shared" si="333"/>
        <v>1500</v>
      </c>
      <c r="CC187" s="1281">
        <f t="shared" si="334"/>
        <v>1500</v>
      </c>
      <c r="CD187" s="1281">
        <f t="shared" si="335"/>
        <v>1500</v>
      </c>
      <c r="CE187" s="623">
        <f t="shared" si="336"/>
        <v>1500</v>
      </c>
      <c r="CF187" s="623">
        <f t="shared" si="337"/>
        <v>1500</v>
      </c>
      <c r="CG187" s="623">
        <f t="shared" si="338"/>
        <v>1500</v>
      </c>
      <c r="CH187" s="623">
        <f t="shared" si="339"/>
        <v>1500</v>
      </c>
      <c r="CI187" s="623">
        <f t="shared" si="340"/>
        <v>1500</v>
      </c>
      <c r="CJ187" s="623">
        <f t="shared" si="341"/>
        <v>1500</v>
      </c>
      <c r="CK187" s="623">
        <f t="shared" si="342"/>
        <v>1500</v>
      </c>
      <c r="CL187" s="623">
        <f t="shared" si="343"/>
        <v>1500</v>
      </c>
      <c r="CM187" s="623">
        <f t="shared" si="344"/>
        <v>1500</v>
      </c>
      <c r="CN187" s="623">
        <f t="shared" si="345"/>
        <v>1500</v>
      </c>
      <c r="CO187" s="623">
        <f t="shared" si="346"/>
        <v>1500</v>
      </c>
      <c r="CP187" s="623">
        <f t="shared" si="347"/>
        <v>1500</v>
      </c>
      <c r="CQ187" s="1281">
        <f t="shared" si="348"/>
        <v>1500</v>
      </c>
      <c r="CR187" s="1281">
        <f t="shared" si="349"/>
        <v>1500</v>
      </c>
      <c r="CS187" s="1281">
        <f t="shared" si="350"/>
        <v>1500</v>
      </c>
      <c r="CT187" s="1281">
        <f t="shared" si="351"/>
        <v>1500</v>
      </c>
      <c r="CU187" s="1281">
        <f t="shared" si="352"/>
        <v>1500</v>
      </c>
      <c r="CV187" s="1281">
        <f t="shared" si="353"/>
        <v>1500</v>
      </c>
      <c r="CW187" s="1281">
        <f t="shared" si="354"/>
        <v>1500</v>
      </c>
      <c r="CX187" s="1281">
        <f t="shared" si="355"/>
        <v>1500</v>
      </c>
      <c r="CY187" s="1281">
        <f t="shared" si="356"/>
        <v>1500</v>
      </c>
      <c r="CZ187" s="1281">
        <f t="shared" si="357"/>
        <v>1500</v>
      </c>
      <c r="DA187" s="1281">
        <f t="shared" si="358"/>
        <v>1500</v>
      </c>
      <c r="DB187" s="1281">
        <f t="shared" si="359"/>
        <v>1500</v>
      </c>
      <c r="DC187" s="623">
        <f t="shared" si="360"/>
        <v>1500</v>
      </c>
      <c r="DD187" s="623">
        <f t="shared" si="361"/>
        <v>1500</v>
      </c>
      <c r="DE187" s="623">
        <f t="shared" si="362"/>
        <v>1500</v>
      </c>
      <c r="DF187" s="623">
        <f t="shared" si="363"/>
        <v>1500</v>
      </c>
      <c r="DG187" s="623">
        <f t="shared" si="364"/>
        <v>1500</v>
      </c>
      <c r="DH187" s="623">
        <f t="shared" si="365"/>
        <v>1500</v>
      </c>
      <c r="DI187" s="623">
        <f t="shared" si="366"/>
        <v>1500</v>
      </c>
      <c r="DJ187" s="623">
        <f t="shared" si="367"/>
        <v>1500</v>
      </c>
      <c r="DK187" s="623">
        <f t="shared" si="368"/>
        <v>1500</v>
      </c>
      <c r="DL187" s="623">
        <f t="shared" si="369"/>
        <v>1500</v>
      </c>
      <c r="DM187" s="623">
        <f t="shared" si="370"/>
        <v>1500</v>
      </c>
      <c r="DN187" s="623">
        <f t="shared" si="371"/>
        <v>1500</v>
      </c>
      <c r="DO187" s="1281">
        <f t="shared" si="372"/>
        <v>1500</v>
      </c>
      <c r="DP187" s="1281">
        <f t="shared" si="373"/>
        <v>1500</v>
      </c>
      <c r="DQ187" s="1281">
        <f t="shared" si="374"/>
        <v>1500</v>
      </c>
      <c r="DR187" s="1281">
        <f t="shared" si="375"/>
        <v>1500</v>
      </c>
      <c r="DS187" s="1281">
        <f t="shared" si="376"/>
        <v>1500</v>
      </c>
      <c r="DT187" s="1281">
        <f t="shared" si="377"/>
        <v>1500</v>
      </c>
      <c r="DU187" s="1281">
        <f t="shared" si="378"/>
        <v>1500</v>
      </c>
      <c r="DV187" s="1281">
        <f t="shared" si="379"/>
        <v>1500</v>
      </c>
      <c r="DW187" s="1281">
        <f t="shared" si="380"/>
        <v>1500</v>
      </c>
      <c r="DX187" s="1281">
        <f t="shared" si="381"/>
        <v>1500</v>
      </c>
      <c r="DY187" s="1281">
        <f t="shared" si="382"/>
        <v>1500</v>
      </c>
      <c r="DZ187" s="1281">
        <f t="shared" si="383"/>
        <v>1500</v>
      </c>
      <c r="EA187" s="623">
        <f t="shared" si="384"/>
        <v>1500</v>
      </c>
      <c r="EB187" s="623">
        <f t="shared" si="385"/>
        <v>1500</v>
      </c>
      <c r="EC187" s="623">
        <f t="shared" si="386"/>
        <v>1500</v>
      </c>
      <c r="ED187" s="623">
        <f t="shared" si="387"/>
        <v>1500</v>
      </c>
      <c r="EE187" s="623">
        <f t="shared" si="388"/>
        <v>1500</v>
      </c>
      <c r="EF187" s="623">
        <f t="shared" si="389"/>
        <v>1500</v>
      </c>
      <c r="EG187" s="623">
        <f t="shared" si="390"/>
        <v>1500</v>
      </c>
      <c r="EH187" s="623">
        <f t="shared" si="391"/>
        <v>1500</v>
      </c>
      <c r="EI187" s="623">
        <f t="shared" si="392"/>
        <v>1500</v>
      </c>
      <c r="EJ187" s="623">
        <f t="shared" si="393"/>
        <v>1500</v>
      </c>
      <c r="EK187" s="623">
        <f t="shared" si="394"/>
        <v>1500</v>
      </c>
      <c r="EL187" s="623">
        <f t="shared" si="395"/>
        <v>1500</v>
      </c>
    </row>
    <row r="188" spans="1:142">
      <c r="A188" s="7" t="str">
        <f>IF('Rent Roll_RedIQ 1'!B181&gt;0,'Rent Roll_RedIQ 1'!B181,"")</f>
        <v>616</v>
      </c>
      <c r="B188" s="7" t="str">
        <f>IF('Rent Roll_RedIQ 1'!C181&gt;0,'Rent Roll_RedIQ 1'!C181,"")</f>
        <v>B2</v>
      </c>
      <c r="C188" s="614">
        <f>IF('Rent Roll_RedIQ 1'!K181&gt;0,'Rent Roll_RedIQ 1'!K181,0)</f>
        <v>1500</v>
      </c>
      <c r="D188" s="615">
        <f>IF('Rent Roll_RedIQ 1'!J181&gt;0,'Rent Roll_RedIQ 1'!J181,"")</f>
        <v>1500</v>
      </c>
      <c r="E188" s="624">
        <f t="shared" si="304"/>
        <v>0</v>
      </c>
      <c r="F188" s="194"/>
      <c r="G188" s="194"/>
      <c r="H188" s="616">
        <f t="shared" si="289"/>
        <v>1500</v>
      </c>
      <c r="I188" s="1200">
        <f>IF('Rent Roll_RedIQ 1'!S181&gt;0,'Rent Roll_RedIQ 1'!S181,Purchase_Date-1)</f>
        <v>45443</v>
      </c>
      <c r="J188" s="617">
        <f t="shared" si="290"/>
        <v>1500</v>
      </c>
      <c r="K188" s="1205">
        <f t="shared" si="291"/>
        <v>45808</v>
      </c>
      <c r="L188" s="618">
        <f t="shared" si="290"/>
        <v>1500</v>
      </c>
      <c r="M188" s="1208">
        <f t="shared" si="292"/>
        <v>46173</v>
      </c>
      <c r="N188" s="614">
        <f t="shared" si="305"/>
        <v>1500</v>
      </c>
      <c r="O188" s="614">
        <f t="shared" si="306"/>
        <v>1500</v>
      </c>
      <c r="P188" s="614">
        <f t="shared" si="307"/>
        <v>1500</v>
      </c>
      <c r="Q188" s="614">
        <f t="shared" si="308"/>
        <v>1500</v>
      </c>
      <c r="R188" s="614">
        <f t="shared" si="309"/>
        <v>1500</v>
      </c>
      <c r="S188" s="614">
        <f t="shared" si="310"/>
        <v>1500</v>
      </c>
      <c r="T188" s="614">
        <f t="shared" si="311"/>
        <v>1500</v>
      </c>
      <c r="U188" s="619"/>
      <c r="V188" s="614"/>
      <c r="W188" s="620">
        <f t="shared" si="301"/>
        <v>1500</v>
      </c>
      <c r="X188" s="620">
        <f t="shared" si="301"/>
        <v>1500</v>
      </c>
      <c r="Y188" s="620">
        <f t="shared" si="301"/>
        <v>1500</v>
      </c>
      <c r="Z188" s="620">
        <f t="shared" si="301"/>
        <v>1500</v>
      </c>
      <c r="AA188" s="620">
        <f t="shared" si="301"/>
        <v>1500</v>
      </c>
      <c r="AB188" s="620">
        <f t="shared" si="301"/>
        <v>1500</v>
      </c>
      <c r="AC188" s="620">
        <f t="shared" si="301"/>
        <v>1500</v>
      </c>
      <c r="AD188" s="620">
        <f t="shared" si="301"/>
        <v>1500</v>
      </c>
      <c r="AE188" s="620">
        <f t="shared" si="301"/>
        <v>1500</v>
      </c>
      <c r="AF188" s="620">
        <f t="shared" si="301"/>
        <v>1500</v>
      </c>
      <c r="AG188" s="620">
        <f t="shared" si="301"/>
        <v>1500</v>
      </c>
      <c r="AH188" s="620">
        <f t="shared" si="301"/>
        <v>1500</v>
      </c>
      <c r="AI188" s="621">
        <f t="shared" si="299"/>
        <v>1500</v>
      </c>
      <c r="AJ188" s="621">
        <f t="shared" si="396"/>
        <v>1500</v>
      </c>
      <c r="AK188" s="621">
        <f t="shared" si="396"/>
        <v>1500</v>
      </c>
      <c r="AL188" s="621">
        <f t="shared" si="396"/>
        <v>1500</v>
      </c>
      <c r="AM188" s="621">
        <f t="shared" si="396"/>
        <v>1500</v>
      </c>
      <c r="AN188" s="621">
        <f t="shared" si="396"/>
        <v>1500</v>
      </c>
      <c r="AO188" s="621">
        <f t="shared" si="396"/>
        <v>1500</v>
      </c>
      <c r="AP188" s="621">
        <f t="shared" si="396"/>
        <v>1500</v>
      </c>
      <c r="AQ188" s="621">
        <f t="shared" si="396"/>
        <v>1500</v>
      </c>
      <c r="AR188" s="621">
        <f t="shared" si="396"/>
        <v>1500</v>
      </c>
      <c r="AS188" s="621">
        <f t="shared" si="396"/>
        <v>1500</v>
      </c>
      <c r="AT188" s="621">
        <f t="shared" si="396"/>
        <v>1500</v>
      </c>
      <c r="AU188" s="622">
        <f t="shared" si="285"/>
        <v>1500</v>
      </c>
      <c r="AV188" s="622">
        <f t="shared" si="302"/>
        <v>1500</v>
      </c>
      <c r="AW188" s="622">
        <f t="shared" si="302"/>
        <v>1500</v>
      </c>
      <c r="AX188" s="622">
        <f t="shared" si="302"/>
        <v>1500</v>
      </c>
      <c r="AY188" s="622">
        <f t="shared" si="302"/>
        <v>1500</v>
      </c>
      <c r="AZ188" s="622">
        <f t="shared" si="302"/>
        <v>1500</v>
      </c>
      <c r="BA188" s="622">
        <f t="shared" si="302"/>
        <v>1500</v>
      </c>
      <c r="BB188" s="622">
        <f t="shared" si="302"/>
        <v>1500</v>
      </c>
      <c r="BC188" s="622">
        <f t="shared" si="302"/>
        <v>1500</v>
      </c>
      <c r="BD188" s="622">
        <f t="shared" si="302"/>
        <v>1500</v>
      </c>
      <c r="BE188" s="622">
        <f t="shared" si="302"/>
        <v>1500</v>
      </c>
      <c r="BF188" s="622">
        <f t="shared" si="302"/>
        <v>1500</v>
      </c>
      <c r="BG188" s="623">
        <f t="shared" si="312"/>
        <v>1500</v>
      </c>
      <c r="BH188" s="623">
        <f t="shared" si="313"/>
        <v>1500</v>
      </c>
      <c r="BI188" s="623">
        <f t="shared" si="314"/>
        <v>1500</v>
      </c>
      <c r="BJ188" s="623">
        <f t="shared" si="315"/>
        <v>1500</v>
      </c>
      <c r="BK188" s="623">
        <f t="shared" si="316"/>
        <v>1500</v>
      </c>
      <c r="BL188" s="623">
        <f t="shared" si="317"/>
        <v>1500</v>
      </c>
      <c r="BM188" s="623">
        <f t="shared" si="318"/>
        <v>1500</v>
      </c>
      <c r="BN188" s="623">
        <f t="shared" si="319"/>
        <v>1500</v>
      </c>
      <c r="BO188" s="623">
        <f t="shared" si="320"/>
        <v>1500</v>
      </c>
      <c r="BP188" s="623">
        <f t="shared" si="321"/>
        <v>1500</v>
      </c>
      <c r="BQ188" s="623">
        <f t="shared" si="322"/>
        <v>1500</v>
      </c>
      <c r="BR188" s="623">
        <f t="shared" si="323"/>
        <v>1500</v>
      </c>
      <c r="BS188" s="1281">
        <f t="shared" si="324"/>
        <v>1500</v>
      </c>
      <c r="BT188" s="1281">
        <f t="shared" si="325"/>
        <v>1500</v>
      </c>
      <c r="BU188" s="1281">
        <f t="shared" si="326"/>
        <v>1500</v>
      </c>
      <c r="BV188" s="1281">
        <f t="shared" si="327"/>
        <v>1500</v>
      </c>
      <c r="BW188" s="1281">
        <f t="shared" si="328"/>
        <v>1500</v>
      </c>
      <c r="BX188" s="1281">
        <f t="shared" si="329"/>
        <v>1500</v>
      </c>
      <c r="BY188" s="1281">
        <f t="shared" si="330"/>
        <v>1500</v>
      </c>
      <c r="BZ188" s="1281">
        <f t="shared" si="331"/>
        <v>1500</v>
      </c>
      <c r="CA188" s="1281">
        <f t="shared" si="332"/>
        <v>1500</v>
      </c>
      <c r="CB188" s="1281">
        <f t="shared" si="333"/>
        <v>1500</v>
      </c>
      <c r="CC188" s="1281">
        <f t="shared" si="334"/>
        <v>1500</v>
      </c>
      <c r="CD188" s="1281">
        <f t="shared" si="335"/>
        <v>1500</v>
      </c>
      <c r="CE188" s="623">
        <f t="shared" si="336"/>
        <v>1500</v>
      </c>
      <c r="CF188" s="623">
        <f t="shared" si="337"/>
        <v>1500</v>
      </c>
      <c r="CG188" s="623">
        <f t="shared" si="338"/>
        <v>1500</v>
      </c>
      <c r="CH188" s="623">
        <f t="shared" si="339"/>
        <v>1500</v>
      </c>
      <c r="CI188" s="623">
        <f t="shared" si="340"/>
        <v>1500</v>
      </c>
      <c r="CJ188" s="623">
        <f t="shared" si="341"/>
        <v>1500</v>
      </c>
      <c r="CK188" s="623">
        <f t="shared" si="342"/>
        <v>1500</v>
      </c>
      <c r="CL188" s="623">
        <f t="shared" si="343"/>
        <v>1500</v>
      </c>
      <c r="CM188" s="623">
        <f t="shared" si="344"/>
        <v>1500</v>
      </c>
      <c r="CN188" s="623">
        <f t="shared" si="345"/>
        <v>1500</v>
      </c>
      <c r="CO188" s="623">
        <f t="shared" si="346"/>
        <v>1500</v>
      </c>
      <c r="CP188" s="623">
        <f t="shared" si="347"/>
        <v>1500</v>
      </c>
      <c r="CQ188" s="1281">
        <f t="shared" si="348"/>
        <v>1500</v>
      </c>
      <c r="CR188" s="1281">
        <f t="shared" si="349"/>
        <v>1500</v>
      </c>
      <c r="CS188" s="1281">
        <f t="shared" si="350"/>
        <v>1500</v>
      </c>
      <c r="CT188" s="1281">
        <f t="shared" si="351"/>
        <v>1500</v>
      </c>
      <c r="CU188" s="1281">
        <f t="shared" si="352"/>
        <v>1500</v>
      </c>
      <c r="CV188" s="1281">
        <f t="shared" si="353"/>
        <v>1500</v>
      </c>
      <c r="CW188" s="1281">
        <f t="shared" si="354"/>
        <v>1500</v>
      </c>
      <c r="CX188" s="1281">
        <f t="shared" si="355"/>
        <v>1500</v>
      </c>
      <c r="CY188" s="1281">
        <f t="shared" si="356"/>
        <v>1500</v>
      </c>
      <c r="CZ188" s="1281">
        <f t="shared" si="357"/>
        <v>1500</v>
      </c>
      <c r="DA188" s="1281">
        <f t="shared" si="358"/>
        <v>1500</v>
      </c>
      <c r="DB188" s="1281">
        <f t="shared" si="359"/>
        <v>1500</v>
      </c>
      <c r="DC188" s="623">
        <f t="shared" si="360"/>
        <v>1500</v>
      </c>
      <c r="DD188" s="623">
        <f t="shared" si="361"/>
        <v>1500</v>
      </c>
      <c r="DE188" s="623">
        <f t="shared" si="362"/>
        <v>1500</v>
      </c>
      <c r="DF188" s="623">
        <f t="shared" si="363"/>
        <v>1500</v>
      </c>
      <c r="DG188" s="623">
        <f t="shared" si="364"/>
        <v>1500</v>
      </c>
      <c r="DH188" s="623">
        <f t="shared" si="365"/>
        <v>1500</v>
      </c>
      <c r="DI188" s="623">
        <f t="shared" si="366"/>
        <v>1500</v>
      </c>
      <c r="DJ188" s="623">
        <f t="shared" si="367"/>
        <v>1500</v>
      </c>
      <c r="DK188" s="623">
        <f t="shared" si="368"/>
        <v>1500</v>
      </c>
      <c r="DL188" s="623">
        <f t="shared" si="369"/>
        <v>1500</v>
      </c>
      <c r="DM188" s="623">
        <f t="shared" si="370"/>
        <v>1500</v>
      </c>
      <c r="DN188" s="623">
        <f t="shared" si="371"/>
        <v>1500</v>
      </c>
      <c r="DO188" s="1281">
        <f t="shared" si="372"/>
        <v>1500</v>
      </c>
      <c r="DP188" s="1281">
        <f t="shared" si="373"/>
        <v>1500</v>
      </c>
      <c r="DQ188" s="1281">
        <f t="shared" si="374"/>
        <v>1500</v>
      </c>
      <c r="DR188" s="1281">
        <f t="shared" si="375"/>
        <v>1500</v>
      </c>
      <c r="DS188" s="1281">
        <f t="shared" si="376"/>
        <v>1500</v>
      </c>
      <c r="DT188" s="1281">
        <f t="shared" si="377"/>
        <v>1500</v>
      </c>
      <c r="DU188" s="1281">
        <f t="shared" si="378"/>
        <v>1500</v>
      </c>
      <c r="DV188" s="1281">
        <f t="shared" si="379"/>
        <v>1500</v>
      </c>
      <c r="DW188" s="1281">
        <f t="shared" si="380"/>
        <v>1500</v>
      </c>
      <c r="DX188" s="1281">
        <f t="shared" si="381"/>
        <v>1500</v>
      </c>
      <c r="DY188" s="1281">
        <f t="shared" si="382"/>
        <v>1500</v>
      </c>
      <c r="DZ188" s="1281">
        <f t="shared" si="383"/>
        <v>1500</v>
      </c>
      <c r="EA188" s="623">
        <f t="shared" si="384"/>
        <v>1500</v>
      </c>
      <c r="EB188" s="623">
        <f t="shared" si="385"/>
        <v>1500</v>
      </c>
      <c r="EC188" s="623">
        <f t="shared" si="386"/>
        <v>1500</v>
      </c>
      <c r="ED188" s="623">
        <f t="shared" si="387"/>
        <v>1500</v>
      </c>
      <c r="EE188" s="623">
        <f t="shared" si="388"/>
        <v>1500</v>
      </c>
      <c r="EF188" s="623">
        <f t="shared" si="389"/>
        <v>1500</v>
      </c>
      <c r="EG188" s="623">
        <f t="shared" si="390"/>
        <v>1500</v>
      </c>
      <c r="EH188" s="623">
        <f t="shared" si="391"/>
        <v>1500</v>
      </c>
      <c r="EI188" s="623">
        <f t="shared" si="392"/>
        <v>1500</v>
      </c>
      <c r="EJ188" s="623">
        <f t="shared" si="393"/>
        <v>1500</v>
      </c>
      <c r="EK188" s="623">
        <f t="shared" si="394"/>
        <v>1500</v>
      </c>
      <c r="EL188" s="623">
        <f t="shared" si="395"/>
        <v>1500</v>
      </c>
    </row>
    <row r="189" spans="1:142">
      <c r="A189" s="7" t="str">
        <f>IF('Rent Roll_RedIQ 1'!B182&gt;0,'Rent Roll_RedIQ 1'!B182,"")</f>
        <v>337</v>
      </c>
      <c r="B189" s="7" t="str">
        <f>IF('Rent Roll_RedIQ 1'!C182&gt;0,'Rent Roll_RedIQ 1'!C182,"")</f>
        <v>A1</v>
      </c>
      <c r="C189" s="614">
        <f>IF('Rent Roll_RedIQ 1'!K182&gt;0,'Rent Roll_RedIQ 1'!K182,0)</f>
        <v>1200</v>
      </c>
      <c r="D189" s="615">
        <f>IF('Rent Roll_RedIQ 1'!J182&gt;0,'Rent Roll_RedIQ 1'!J182,"")</f>
        <v>1200</v>
      </c>
      <c r="E189" s="624">
        <f t="shared" si="304"/>
        <v>0</v>
      </c>
      <c r="F189" s="194"/>
      <c r="G189" s="194"/>
      <c r="H189" s="616">
        <f t="shared" si="289"/>
        <v>1200</v>
      </c>
      <c r="I189" s="1200">
        <f>IF('Rent Roll_RedIQ 1'!S182&gt;0,'Rent Roll_RedIQ 1'!S182,Purchase_Date-1)</f>
        <v>45322</v>
      </c>
      <c r="J189" s="617">
        <f t="shared" si="290"/>
        <v>1200</v>
      </c>
      <c r="K189" s="1205">
        <f t="shared" si="291"/>
        <v>45688</v>
      </c>
      <c r="L189" s="618">
        <f t="shared" si="290"/>
        <v>1200</v>
      </c>
      <c r="M189" s="1208">
        <f t="shared" si="292"/>
        <v>46053</v>
      </c>
      <c r="N189" s="614">
        <f t="shared" si="305"/>
        <v>1200</v>
      </c>
      <c r="O189" s="614">
        <f t="shared" si="306"/>
        <v>1200</v>
      </c>
      <c r="P189" s="614">
        <f t="shared" si="307"/>
        <v>1200</v>
      </c>
      <c r="Q189" s="614">
        <f t="shared" si="308"/>
        <v>1200</v>
      </c>
      <c r="R189" s="614">
        <f t="shared" si="309"/>
        <v>1200</v>
      </c>
      <c r="S189" s="614">
        <f t="shared" si="310"/>
        <v>1200</v>
      </c>
      <c r="T189" s="614">
        <f t="shared" si="311"/>
        <v>1200</v>
      </c>
      <c r="U189" s="619"/>
      <c r="V189" s="614"/>
      <c r="W189" s="620">
        <f t="shared" si="301"/>
        <v>1200</v>
      </c>
      <c r="X189" s="620">
        <f t="shared" ref="X189:AH191" si="397">IF($I189&gt;=X$11,$C189,$H189)</f>
        <v>1200</v>
      </c>
      <c r="Y189" s="620">
        <f t="shared" si="397"/>
        <v>1200</v>
      </c>
      <c r="Z189" s="620">
        <f t="shared" si="397"/>
        <v>1200</v>
      </c>
      <c r="AA189" s="620">
        <f t="shared" si="397"/>
        <v>1200</v>
      </c>
      <c r="AB189" s="620">
        <f t="shared" si="397"/>
        <v>1200</v>
      </c>
      <c r="AC189" s="620">
        <f t="shared" si="397"/>
        <v>1200</v>
      </c>
      <c r="AD189" s="620">
        <f t="shared" si="397"/>
        <v>1200</v>
      </c>
      <c r="AE189" s="620">
        <f t="shared" si="397"/>
        <v>1200</v>
      </c>
      <c r="AF189" s="620">
        <f t="shared" si="397"/>
        <v>1200</v>
      </c>
      <c r="AG189" s="620">
        <f t="shared" si="397"/>
        <v>1200</v>
      </c>
      <c r="AH189" s="620">
        <f t="shared" si="397"/>
        <v>1200</v>
      </c>
      <c r="AI189" s="621">
        <f t="shared" si="299"/>
        <v>1200</v>
      </c>
      <c r="AJ189" s="621">
        <f t="shared" si="396"/>
        <v>1200</v>
      </c>
      <c r="AK189" s="621">
        <f t="shared" si="396"/>
        <v>1200</v>
      </c>
      <c r="AL189" s="621">
        <f t="shared" si="396"/>
        <v>1200</v>
      </c>
      <c r="AM189" s="621">
        <f t="shared" si="396"/>
        <v>1200</v>
      </c>
      <c r="AN189" s="621">
        <f t="shared" si="396"/>
        <v>1200</v>
      </c>
      <c r="AO189" s="621">
        <f t="shared" si="396"/>
        <v>1200</v>
      </c>
      <c r="AP189" s="621">
        <f t="shared" si="396"/>
        <v>1200</v>
      </c>
      <c r="AQ189" s="621">
        <f t="shared" si="396"/>
        <v>1200</v>
      </c>
      <c r="AR189" s="621">
        <f t="shared" si="396"/>
        <v>1200</v>
      </c>
      <c r="AS189" s="621">
        <f t="shared" si="396"/>
        <v>1200</v>
      </c>
      <c r="AT189" s="621">
        <f t="shared" si="396"/>
        <v>1200</v>
      </c>
      <c r="AU189" s="622">
        <f t="shared" si="285"/>
        <v>1200</v>
      </c>
      <c r="AV189" s="622">
        <f t="shared" si="302"/>
        <v>1200</v>
      </c>
      <c r="AW189" s="622">
        <f t="shared" si="302"/>
        <v>1200</v>
      </c>
      <c r="AX189" s="622">
        <f t="shared" si="302"/>
        <v>1200</v>
      </c>
      <c r="AY189" s="622">
        <f t="shared" si="302"/>
        <v>1200</v>
      </c>
      <c r="AZ189" s="622">
        <f t="shared" si="302"/>
        <v>1200</v>
      </c>
      <c r="BA189" s="622">
        <f t="shared" si="302"/>
        <v>1200</v>
      </c>
      <c r="BB189" s="622">
        <f t="shared" si="302"/>
        <v>1200</v>
      </c>
      <c r="BC189" s="622">
        <f t="shared" si="302"/>
        <v>1200</v>
      </c>
      <c r="BD189" s="622">
        <f t="shared" si="302"/>
        <v>1200</v>
      </c>
      <c r="BE189" s="622">
        <f t="shared" si="302"/>
        <v>1200</v>
      </c>
      <c r="BF189" s="622">
        <f t="shared" si="302"/>
        <v>1200</v>
      </c>
      <c r="BG189" s="623">
        <f t="shared" si="312"/>
        <v>1200</v>
      </c>
      <c r="BH189" s="623">
        <f t="shared" si="313"/>
        <v>1200</v>
      </c>
      <c r="BI189" s="623">
        <f t="shared" si="314"/>
        <v>1200</v>
      </c>
      <c r="BJ189" s="623">
        <f t="shared" si="315"/>
        <v>1200</v>
      </c>
      <c r="BK189" s="623">
        <f t="shared" si="316"/>
        <v>1200</v>
      </c>
      <c r="BL189" s="623">
        <f t="shared" si="317"/>
        <v>1200</v>
      </c>
      <c r="BM189" s="623">
        <f t="shared" si="318"/>
        <v>1200</v>
      </c>
      <c r="BN189" s="623">
        <f t="shared" si="319"/>
        <v>1200</v>
      </c>
      <c r="BO189" s="623">
        <f t="shared" si="320"/>
        <v>1200</v>
      </c>
      <c r="BP189" s="623">
        <f t="shared" si="321"/>
        <v>1200</v>
      </c>
      <c r="BQ189" s="623">
        <f t="shared" si="322"/>
        <v>1200</v>
      </c>
      <c r="BR189" s="623">
        <f t="shared" si="323"/>
        <v>1200</v>
      </c>
      <c r="BS189" s="1281">
        <f t="shared" si="324"/>
        <v>1200</v>
      </c>
      <c r="BT189" s="1281">
        <f t="shared" si="325"/>
        <v>1200</v>
      </c>
      <c r="BU189" s="1281">
        <f t="shared" si="326"/>
        <v>1200</v>
      </c>
      <c r="BV189" s="1281">
        <f t="shared" si="327"/>
        <v>1200</v>
      </c>
      <c r="BW189" s="1281">
        <f t="shared" si="328"/>
        <v>1200</v>
      </c>
      <c r="BX189" s="1281">
        <f t="shared" si="329"/>
        <v>1200</v>
      </c>
      <c r="BY189" s="1281">
        <f t="shared" si="330"/>
        <v>1200</v>
      </c>
      <c r="BZ189" s="1281">
        <f t="shared" si="331"/>
        <v>1200</v>
      </c>
      <c r="CA189" s="1281">
        <f t="shared" si="332"/>
        <v>1200</v>
      </c>
      <c r="CB189" s="1281">
        <f t="shared" si="333"/>
        <v>1200</v>
      </c>
      <c r="CC189" s="1281">
        <f t="shared" si="334"/>
        <v>1200</v>
      </c>
      <c r="CD189" s="1281">
        <f t="shared" si="335"/>
        <v>1200</v>
      </c>
      <c r="CE189" s="623">
        <f t="shared" si="336"/>
        <v>1200</v>
      </c>
      <c r="CF189" s="623">
        <f t="shared" si="337"/>
        <v>1200</v>
      </c>
      <c r="CG189" s="623">
        <f t="shared" si="338"/>
        <v>1200</v>
      </c>
      <c r="CH189" s="623">
        <f t="shared" si="339"/>
        <v>1200</v>
      </c>
      <c r="CI189" s="623">
        <f t="shared" si="340"/>
        <v>1200</v>
      </c>
      <c r="CJ189" s="623">
        <f t="shared" si="341"/>
        <v>1200</v>
      </c>
      <c r="CK189" s="623">
        <f t="shared" si="342"/>
        <v>1200</v>
      </c>
      <c r="CL189" s="623">
        <f t="shared" si="343"/>
        <v>1200</v>
      </c>
      <c r="CM189" s="623">
        <f t="shared" si="344"/>
        <v>1200</v>
      </c>
      <c r="CN189" s="623">
        <f t="shared" si="345"/>
        <v>1200</v>
      </c>
      <c r="CO189" s="623">
        <f t="shared" si="346"/>
        <v>1200</v>
      </c>
      <c r="CP189" s="623">
        <f t="shared" si="347"/>
        <v>1200</v>
      </c>
      <c r="CQ189" s="1281">
        <f t="shared" si="348"/>
        <v>1200</v>
      </c>
      <c r="CR189" s="1281">
        <f t="shared" si="349"/>
        <v>1200</v>
      </c>
      <c r="CS189" s="1281">
        <f t="shared" si="350"/>
        <v>1200</v>
      </c>
      <c r="CT189" s="1281">
        <f t="shared" si="351"/>
        <v>1200</v>
      </c>
      <c r="CU189" s="1281">
        <f t="shared" si="352"/>
        <v>1200</v>
      </c>
      <c r="CV189" s="1281">
        <f t="shared" si="353"/>
        <v>1200</v>
      </c>
      <c r="CW189" s="1281">
        <f t="shared" si="354"/>
        <v>1200</v>
      </c>
      <c r="CX189" s="1281">
        <f t="shared" si="355"/>
        <v>1200</v>
      </c>
      <c r="CY189" s="1281">
        <f t="shared" si="356"/>
        <v>1200</v>
      </c>
      <c r="CZ189" s="1281">
        <f t="shared" si="357"/>
        <v>1200</v>
      </c>
      <c r="DA189" s="1281">
        <f t="shared" si="358"/>
        <v>1200</v>
      </c>
      <c r="DB189" s="1281">
        <f t="shared" si="359"/>
        <v>1200</v>
      </c>
      <c r="DC189" s="623">
        <f t="shared" si="360"/>
        <v>1200</v>
      </c>
      <c r="DD189" s="623">
        <f t="shared" si="361"/>
        <v>1200</v>
      </c>
      <c r="DE189" s="623">
        <f t="shared" si="362"/>
        <v>1200</v>
      </c>
      <c r="DF189" s="623">
        <f t="shared" si="363"/>
        <v>1200</v>
      </c>
      <c r="DG189" s="623">
        <f t="shared" si="364"/>
        <v>1200</v>
      </c>
      <c r="DH189" s="623">
        <f t="shared" si="365"/>
        <v>1200</v>
      </c>
      <c r="DI189" s="623">
        <f t="shared" si="366"/>
        <v>1200</v>
      </c>
      <c r="DJ189" s="623">
        <f t="shared" si="367"/>
        <v>1200</v>
      </c>
      <c r="DK189" s="623">
        <f t="shared" si="368"/>
        <v>1200</v>
      </c>
      <c r="DL189" s="623">
        <f t="shared" si="369"/>
        <v>1200</v>
      </c>
      <c r="DM189" s="623">
        <f t="shared" si="370"/>
        <v>1200</v>
      </c>
      <c r="DN189" s="623">
        <f t="shared" si="371"/>
        <v>1200</v>
      </c>
      <c r="DO189" s="1281">
        <f t="shared" si="372"/>
        <v>1200</v>
      </c>
      <c r="DP189" s="1281">
        <f t="shared" si="373"/>
        <v>1200</v>
      </c>
      <c r="DQ189" s="1281">
        <f t="shared" si="374"/>
        <v>1200</v>
      </c>
      <c r="DR189" s="1281">
        <f t="shared" si="375"/>
        <v>1200</v>
      </c>
      <c r="DS189" s="1281">
        <f t="shared" si="376"/>
        <v>1200</v>
      </c>
      <c r="DT189" s="1281">
        <f t="shared" si="377"/>
        <v>1200</v>
      </c>
      <c r="DU189" s="1281">
        <f t="shared" si="378"/>
        <v>1200</v>
      </c>
      <c r="DV189" s="1281">
        <f t="shared" si="379"/>
        <v>1200</v>
      </c>
      <c r="DW189" s="1281">
        <f t="shared" si="380"/>
        <v>1200</v>
      </c>
      <c r="DX189" s="1281">
        <f t="shared" si="381"/>
        <v>1200</v>
      </c>
      <c r="DY189" s="1281">
        <f t="shared" si="382"/>
        <v>1200</v>
      </c>
      <c r="DZ189" s="1281">
        <f t="shared" si="383"/>
        <v>1200</v>
      </c>
      <c r="EA189" s="623">
        <f t="shared" si="384"/>
        <v>1200</v>
      </c>
      <c r="EB189" s="623">
        <f t="shared" si="385"/>
        <v>1200</v>
      </c>
      <c r="EC189" s="623">
        <f t="shared" si="386"/>
        <v>1200</v>
      </c>
      <c r="ED189" s="623">
        <f t="shared" si="387"/>
        <v>1200</v>
      </c>
      <c r="EE189" s="623">
        <f t="shared" si="388"/>
        <v>1200</v>
      </c>
      <c r="EF189" s="623">
        <f t="shared" si="389"/>
        <v>1200</v>
      </c>
      <c r="EG189" s="623">
        <f t="shared" si="390"/>
        <v>1200</v>
      </c>
      <c r="EH189" s="623">
        <f t="shared" si="391"/>
        <v>1200</v>
      </c>
      <c r="EI189" s="623">
        <f t="shared" si="392"/>
        <v>1200</v>
      </c>
      <c r="EJ189" s="623">
        <f t="shared" si="393"/>
        <v>1200</v>
      </c>
      <c r="EK189" s="623">
        <f t="shared" si="394"/>
        <v>1200</v>
      </c>
      <c r="EL189" s="623">
        <f t="shared" si="395"/>
        <v>1200</v>
      </c>
    </row>
    <row r="190" spans="1:142">
      <c r="A190" s="7" t="str">
        <f>IF('Rent Roll_RedIQ 1'!B183&gt;0,'Rent Roll_RedIQ 1'!B183,"")</f>
        <v>513</v>
      </c>
      <c r="B190" s="7" t="str">
        <f>IF('Rent Roll_RedIQ 1'!C183&gt;0,'Rent Roll_RedIQ 1'!C183,"")</f>
        <v>C1</v>
      </c>
      <c r="C190" s="614">
        <f>IF('Rent Roll_RedIQ 1'!K183&gt;0,'Rent Roll_RedIQ 1'!K183,0)</f>
        <v>1800</v>
      </c>
      <c r="D190" s="615">
        <f>IF('Rent Roll_RedIQ 1'!J183&gt;0,'Rent Roll_RedIQ 1'!J183,"")</f>
        <v>1800</v>
      </c>
      <c r="E190" s="624">
        <f t="shared" si="304"/>
        <v>0</v>
      </c>
      <c r="F190" s="194"/>
      <c r="G190" s="194"/>
      <c r="H190" s="616">
        <f t="shared" si="289"/>
        <v>1800</v>
      </c>
      <c r="I190" s="1200">
        <f>IF('Rent Roll_RedIQ 1'!S183&gt;0,'Rent Roll_RedIQ 1'!S183,Purchase_Date-1)</f>
        <v>45322</v>
      </c>
      <c r="J190" s="617">
        <f t="shared" si="290"/>
        <v>1800</v>
      </c>
      <c r="K190" s="1205">
        <f t="shared" si="291"/>
        <v>45688</v>
      </c>
      <c r="L190" s="618">
        <f t="shared" si="290"/>
        <v>1800</v>
      </c>
      <c r="M190" s="1208">
        <f t="shared" si="292"/>
        <v>46053</v>
      </c>
      <c r="N190" s="614">
        <f t="shared" si="305"/>
        <v>1800</v>
      </c>
      <c r="O190" s="614">
        <f t="shared" si="306"/>
        <v>1800</v>
      </c>
      <c r="P190" s="614">
        <f t="shared" si="307"/>
        <v>1800</v>
      </c>
      <c r="Q190" s="614">
        <f t="shared" si="308"/>
        <v>1800</v>
      </c>
      <c r="R190" s="614">
        <f t="shared" si="309"/>
        <v>1800</v>
      </c>
      <c r="S190" s="614">
        <f t="shared" si="310"/>
        <v>1800</v>
      </c>
      <c r="T190" s="614">
        <f t="shared" si="311"/>
        <v>1800</v>
      </c>
      <c r="U190" s="619"/>
      <c r="V190" s="614"/>
      <c r="W190" s="620">
        <f t="shared" si="301"/>
        <v>1800</v>
      </c>
      <c r="X190" s="620">
        <f t="shared" si="397"/>
        <v>1800</v>
      </c>
      <c r="Y190" s="620">
        <f t="shared" si="397"/>
        <v>1800</v>
      </c>
      <c r="Z190" s="620">
        <f t="shared" si="397"/>
        <v>1800</v>
      </c>
      <c r="AA190" s="620">
        <f t="shared" si="397"/>
        <v>1800</v>
      </c>
      <c r="AB190" s="620">
        <f t="shared" si="397"/>
        <v>1800</v>
      </c>
      <c r="AC190" s="620">
        <f t="shared" si="397"/>
        <v>1800</v>
      </c>
      <c r="AD190" s="620">
        <f t="shared" si="397"/>
        <v>1800</v>
      </c>
      <c r="AE190" s="620">
        <f t="shared" si="397"/>
        <v>1800</v>
      </c>
      <c r="AF190" s="620">
        <f t="shared" si="397"/>
        <v>1800</v>
      </c>
      <c r="AG190" s="620">
        <f t="shared" si="397"/>
        <v>1800</v>
      </c>
      <c r="AH190" s="620">
        <f t="shared" si="397"/>
        <v>1800</v>
      </c>
      <c r="AI190" s="621">
        <f t="shared" si="299"/>
        <v>1800</v>
      </c>
      <c r="AJ190" s="621">
        <f t="shared" si="396"/>
        <v>1800</v>
      </c>
      <c r="AK190" s="621">
        <f t="shared" si="396"/>
        <v>1800</v>
      </c>
      <c r="AL190" s="621">
        <f t="shared" si="396"/>
        <v>1800</v>
      </c>
      <c r="AM190" s="621">
        <f t="shared" si="396"/>
        <v>1800</v>
      </c>
      <c r="AN190" s="621">
        <f t="shared" si="396"/>
        <v>1800</v>
      </c>
      <c r="AO190" s="621">
        <f t="shared" si="396"/>
        <v>1800</v>
      </c>
      <c r="AP190" s="621">
        <f t="shared" si="396"/>
        <v>1800</v>
      </c>
      <c r="AQ190" s="621">
        <f t="shared" si="396"/>
        <v>1800</v>
      </c>
      <c r="AR190" s="621">
        <f t="shared" si="396"/>
        <v>1800</v>
      </c>
      <c r="AS190" s="621">
        <f t="shared" si="396"/>
        <v>1800</v>
      </c>
      <c r="AT190" s="621">
        <f t="shared" si="396"/>
        <v>1800</v>
      </c>
      <c r="AU190" s="622">
        <f t="shared" si="285"/>
        <v>1800</v>
      </c>
      <c r="AV190" s="622">
        <f t="shared" si="302"/>
        <v>1800</v>
      </c>
      <c r="AW190" s="622">
        <f t="shared" si="302"/>
        <v>1800</v>
      </c>
      <c r="AX190" s="622">
        <f t="shared" si="302"/>
        <v>1800</v>
      </c>
      <c r="AY190" s="622">
        <f t="shared" si="302"/>
        <v>1800</v>
      </c>
      <c r="AZ190" s="622">
        <f t="shared" si="302"/>
        <v>1800</v>
      </c>
      <c r="BA190" s="622">
        <f t="shared" si="302"/>
        <v>1800</v>
      </c>
      <c r="BB190" s="622">
        <f t="shared" si="302"/>
        <v>1800</v>
      </c>
      <c r="BC190" s="622">
        <f t="shared" si="302"/>
        <v>1800</v>
      </c>
      <c r="BD190" s="622">
        <f t="shared" si="302"/>
        <v>1800</v>
      </c>
      <c r="BE190" s="622">
        <f t="shared" si="302"/>
        <v>1800</v>
      </c>
      <c r="BF190" s="622">
        <f t="shared" si="302"/>
        <v>1800</v>
      </c>
      <c r="BG190" s="623">
        <f t="shared" si="312"/>
        <v>1800</v>
      </c>
      <c r="BH190" s="623">
        <f t="shared" si="313"/>
        <v>1800</v>
      </c>
      <c r="BI190" s="623">
        <f t="shared" si="314"/>
        <v>1800</v>
      </c>
      <c r="BJ190" s="623">
        <f t="shared" si="315"/>
        <v>1800</v>
      </c>
      <c r="BK190" s="623">
        <f t="shared" si="316"/>
        <v>1800</v>
      </c>
      <c r="BL190" s="623">
        <f t="shared" si="317"/>
        <v>1800</v>
      </c>
      <c r="BM190" s="623">
        <f t="shared" si="318"/>
        <v>1800</v>
      </c>
      <c r="BN190" s="623">
        <f t="shared" si="319"/>
        <v>1800</v>
      </c>
      <c r="BO190" s="623">
        <f t="shared" si="320"/>
        <v>1800</v>
      </c>
      <c r="BP190" s="623">
        <f t="shared" si="321"/>
        <v>1800</v>
      </c>
      <c r="BQ190" s="623">
        <f t="shared" si="322"/>
        <v>1800</v>
      </c>
      <c r="BR190" s="623">
        <f t="shared" si="323"/>
        <v>1800</v>
      </c>
      <c r="BS190" s="1281">
        <f t="shared" si="324"/>
        <v>1800</v>
      </c>
      <c r="BT190" s="1281">
        <f t="shared" si="325"/>
        <v>1800</v>
      </c>
      <c r="BU190" s="1281">
        <f t="shared" si="326"/>
        <v>1800</v>
      </c>
      <c r="BV190" s="1281">
        <f t="shared" si="327"/>
        <v>1800</v>
      </c>
      <c r="BW190" s="1281">
        <f t="shared" si="328"/>
        <v>1800</v>
      </c>
      <c r="BX190" s="1281">
        <f t="shared" si="329"/>
        <v>1800</v>
      </c>
      <c r="BY190" s="1281">
        <f t="shared" si="330"/>
        <v>1800</v>
      </c>
      <c r="BZ190" s="1281">
        <f t="shared" si="331"/>
        <v>1800</v>
      </c>
      <c r="CA190" s="1281">
        <f t="shared" si="332"/>
        <v>1800</v>
      </c>
      <c r="CB190" s="1281">
        <f t="shared" si="333"/>
        <v>1800</v>
      </c>
      <c r="CC190" s="1281">
        <f t="shared" si="334"/>
        <v>1800</v>
      </c>
      <c r="CD190" s="1281">
        <f t="shared" si="335"/>
        <v>1800</v>
      </c>
      <c r="CE190" s="623">
        <f t="shared" si="336"/>
        <v>1800</v>
      </c>
      <c r="CF190" s="623">
        <f t="shared" si="337"/>
        <v>1800</v>
      </c>
      <c r="CG190" s="623">
        <f t="shared" si="338"/>
        <v>1800</v>
      </c>
      <c r="CH190" s="623">
        <f t="shared" si="339"/>
        <v>1800</v>
      </c>
      <c r="CI190" s="623">
        <f t="shared" si="340"/>
        <v>1800</v>
      </c>
      <c r="CJ190" s="623">
        <f t="shared" si="341"/>
        <v>1800</v>
      </c>
      <c r="CK190" s="623">
        <f t="shared" si="342"/>
        <v>1800</v>
      </c>
      <c r="CL190" s="623">
        <f t="shared" si="343"/>
        <v>1800</v>
      </c>
      <c r="CM190" s="623">
        <f t="shared" si="344"/>
        <v>1800</v>
      </c>
      <c r="CN190" s="623">
        <f t="shared" si="345"/>
        <v>1800</v>
      </c>
      <c r="CO190" s="623">
        <f t="shared" si="346"/>
        <v>1800</v>
      </c>
      <c r="CP190" s="623">
        <f t="shared" si="347"/>
        <v>1800</v>
      </c>
      <c r="CQ190" s="1281">
        <f t="shared" si="348"/>
        <v>1800</v>
      </c>
      <c r="CR190" s="1281">
        <f t="shared" si="349"/>
        <v>1800</v>
      </c>
      <c r="CS190" s="1281">
        <f t="shared" si="350"/>
        <v>1800</v>
      </c>
      <c r="CT190" s="1281">
        <f t="shared" si="351"/>
        <v>1800</v>
      </c>
      <c r="CU190" s="1281">
        <f t="shared" si="352"/>
        <v>1800</v>
      </c>
      <c r="CV190" s="1281">
        <f t="shared" si="353"/>
        <v>1800</v>
      </c>
      <c r="CW190" s="1281">
        <f t="shared" si="354"/>
        <v>1800</v>
      </c>
      <c r="CX190" s="1281">
        <f t="shared" si="355"/>
        <v>1800</v>
      </c>
      <c r="CY190" s="1281">
        <f t="shared" si="356"/>
        <v>1800</v>
      </c>
      <c r="CZ190" s="1281">
        <f t="shared" si="357"/>
        <v>1800</v>
      </c>
      <c r="DA190" s="1281">
        <f t="shared" si="358"/>
        <v>1800</v>
      </c>
      <c r="DB190" s="1281">
        <f t="shared" si="359"/>
        <v>1800</v>
      </c>
      <c r="DC190" s="623">
        <f t="shared" si="360"/>
        <v>1800</v>
      </c>
      <c r="DD190" s="623">
        <f t="shared" si="361"/>
        <v>1800</v>
      </c>
      <c r="DE190" s="623">
        <f t="shared" si="362"/>
        <v>1800</v>
      </c>
      <c r="DF190" s="623">
        <f t="shared" si="363"/>
        <v>1800</v>
      </c>
      <c r="DG190" s="623">
        <f t="shared" si="364"/>
        <v>1800</v>
      </c>
      <c r="DH190" s="623">
        <f t="shared" si="365"/>
        <v>1800</v>
      </c>
      <c r="DI190" s="623">
        <f t="shared" si="366"/>
        <v>1800</v>
      </c>
      <c r="DJ190" s="623">
        <f t="shared" si="367"/>
        <v>1800</v>
      </c>
      <c r="DK190" s="623">
        <f t="shared" si="368"/>
        <v>1800</v>
      </c>
      <c r="DL190" s="623">
        <f t="shared" si="369"/>
        <v>1800</v>
      </c>
      <c r="DM190" s="623">
        <f t="shared" si="370"/>
        <v>1800</v>
      </c>
      <c r="DN190" s="623">
        <f t="shared" si="371"/>
        <v>1800</v>
      </c>
      <c r="DO190" s="1281">
        <f t="shared" si="372"/>
        <v>1800</v>
      </c>
      <c r="DP190" s="1281">
        <f t="shared" si="373"/>
        <v>1800</v>
      </c>
      <c r="DQ190" s="1281">
        <f t="shared" si="374"/>
        <v>1800</v>
      </c>
      <c r="DR190" s="1281">
        <f t="shared" si="375"/>
        <v>1800</v>
      </c>
      <c r="DS190" s="1281">
        <f t="shared" si="376"/>
        <v>1800</v>
      </c>
      <c r="DT190" s="1281">
        <f t="shared" si="377"/>
        <v>1800</v>
      </c>
      <c r="DU190" s="1281">
        <f t="shared" si="378"/>
        <v>1800</v>
      </c>
      <c r="DV190" s="1281">
        <f t="shared" si="379"/>
        <v>1800</v>
      </c>
      <c r="DW190" s="1281">
        <f t="shared" si="380"/>
        <v>1800</v>
      </c>
      <c r="DX190" s="1281">
        <f t="shared" si="381"/>
        <v>1800</v>
      </c>
      <c r="DY190" s="1281">
        <f t="shared" si="382"/>
        <v>1800</v>
      </c>
      <c r="DZ190" s="1281">
        <f t="shared" si="383"/>
        <v>1800</v>
      </c>
      <c r="EA190" s="623">
        <f t="shared" si="384"/>
        <v>1800</v>
      </c>
      <c r="EB190" s="623">
        <f t="shared" si="385"/>
        <v>1800</v>
      </c>
      <c r="EC190" s="623">
        <f t="shared" si="386"/>
        <v>1800</v>
      </c>
      <c r="ED190" s="623">
        <f t="shared" si="387"/>
        <v>1800</v>
      </c>
      <c r="EE190" s="623">
        <f t="shared" si="388"/>
        <v>1800</v>
      </c>
      <c r="EF190" s="623">
        <f t="shared" si="389"/>
        <v>1800</v>
      </c>
      <c r="EG190" s="623">
        <f t="shared" si="390"/>
        <v>1800</v>
      </c>
      <c r="EH190" s="623">
        <f t="shared" si="391"/>
        <v>1800</v>
      </c>
      <c r="EI190" s="623">
        <f t="shared" si="392"/>
        <v>1800</v>
      </c>
      <c r="EJ190" s="623">
        <f t="shared" si="393"/>
        <v>1800</v>
      </c>
      <c r="EK190" s="623">
        <f t="shared" si="394"/>
        <v>1800</v>
      </c>
      <c r="EL190" s="623">
        <f t="shared" si="395"/>
        <v>1800</v>
      </c>
    </row>
    <row r="191" spans="1:142">
      <c r="A191" s="7" t="str">
        <f>IF('Rent Roll_RedIQ 1'!B184&gt;0,'Rent Roll_RedIQ 1'!B184,"")</f>
        <v>515</v>
      </c>
      <c r="B191" s="7" t="str">
        <f>IF('Rent Roll_RedIQ 1'!C184&gt;0,'Rent Roll_RedIQ 1'!C184,"")</f>
        <v>B1</v>
      </c>
      <c r="C191" s="614">
        <f>IF('Rent Roll_RedIQ 1'!K184&gt;0,'Rent Roll_RedIQ 1'!K184,0)</f>
        <v>1400</v>
      </c>
      <c r="D191" s="615">
        <f>IF('Rent Roll_RedIQ 1'!J184&gt;0,'Rent Roll_RedIQ 1'!J184,"")</f>
        <v>1400</v>
      </c>
      <c r="E191" s="624">
        <f t="shared" si="304"/>
        <v>0</v>
      </c>
      <c r="F191" s="194"/>
      <c r="G191" s="194"/>
      <c r="H191" s="616">
        <f t="shared" si="289"/>
        <v>1400</v>
      </c>
      <c r="I191" s="1200">
        <f>IF('Rent Roll_RedIQ 1'!S184&gt;0,'Rent Roll_RedIQ 1'!S184,Purchase_Date-1)</f>
        <v>45322</v>
      </c>
      <c r="J191" s="617">
        <f t="shared" si="290"/>
        <v>1400</v>
      </c>
      <c r="K191" s="1205">
        <f t="shared" si="291"/>
        <v>45688</v>
      </c>
      <c r="L191" s="618">
        <f t="shared" si="290"/>
        <v>1400</v>
      </c>
      <c r="M191" s="1208">
        <f t="shared" si="292"/>
        <v>46053</v>
      </c>
      <c r="N191" s="614">
        <f t="shared" si="305"/>
        <v>1400</v>
      </c>
      <c r="O191" s="614">
        <f t="shared" si="306"/>
        <v>1400</v>
      </c>
      <c r="P191" s="614">
        <f t="shared" si="307"/>
        <v>1400</v>
      </c>
      <c r="Q191" s="614">
        <f t="shared" si="308"/>
        <v>1400</v>
      </c>
      <c r="R191" s="614">
        <f t="shared" si="309"/>
        <v>1400</v>
      </c>
      <c r="S191" s="614">
        <f t="shared" si="310"/>
        <v>1400</v>
      </c>
      <c r="T191" s="614">
        <f t="shared" si="311"/>
        <v>1400</v>
      </c>
      <c r="U191" s="619"/>
      <c r="V191" s="614"/>
      <c r="W191" s="620">
        <f t="shared" si="301"/>
        <v>1400</v>
      </c>
      <c r="X191" s="620">
        <f t="shared" si="397"/>
        <v>1400</v>
      </c>
      <c r="Y191" s="620">
        <f t="shared" si="397"/>
        <v>1400</v>
      </c>
      <c r="Z191" s="620">
        <f t="shared" si="397"/>
        <v>1400</v>
      </c>
      <c r="AA191" s="620">
        <f t="shared" si="397"/>
        <v>1400</v>
      </c>
      <c r="AB191" s="620">
        <f t="shared" si="397"/>
        <v>1400</v>
      </c>
      <c r="AC191" s="620">
        <f t="shared" si="397"/>
        <v>1400</v>
      </c>
      <c r="AD191" s="620">
        <f t="shared" si="397"/>
        <v>1400</v>
      </c>
      <c r="AE191" s="620">
        <f t="shared" si="397"/>
        <v>1400</v>
      </c>
      <c r="AF191" s="620">
        <f t="shared" si="397"/>
        <v>1400</v>
      </c>
      <c r="AG191" s="620">
        <f t="shared" si="397"/>
        <v>1400</v>
      </c>
      <c r="AH191" s="620">
        <f t="shared" si="397"/>
        <v>1400</v>
      </c>
      <c r="AI191" s="621">
        <f t="shared" si="299"/>
        <v>1400</v>
      </c>
      <c r="AJ191" s="621">
        <f t="shared" si="396"/>
        <v>1400</v>
      </c>
      <c r="AK191" s="621">
        <f t="shared" si="396"/>
        <v>1400</v>
      </c>
      <c r="AL191" s="621">
        <f t="shared" si="396"/>
        <v>1400</v>
      </c>
      <c r="AM191" s="621">
        <f t="shared" si="396"/>
        <v>1400</v>
      </c>
      <c r="AN191" s="621">
        <f t="shared" si="396"/>
        <v>1400</v>
      </c>
      <c r="AO191" s="621">
        <f t="shared" si="396"/>
        <v>1400</v>
      </c>
      <c r="AP191" s="621">
        <f t="shared" si="396"/>
        <v>1400</v>
      </c>
      <c r="AQ191" s="621">
        <f t="shared" si="396"/>
        <v>1400</v>
      </c>
      <c r="AR191" s="621">
        <f t="shared" si="396"/>
        <v>1400</v>
      </c>
      <c r="AS191" s="621">
        <f t="shared" si="396"/>
        <v>1400</v>
      </c>
      <c r="AT191" s="621">
        <f t="shared" si="396"/>
        <v>1400</v>
      </c>
      <c r="AU191" s="622">
        <f t="shared" si="285"/>
        <v>1400</v>
      </c>
      <c r="AV191" s="622">
        <f t="shared" si="302"/>
        <v>1400</v>
      </c>
      <c r="AW191" s="622">
        <f t="shared" si="302"/>
        <v>1400</v>
      </c>
      <c r="AX191" s="622">
        <f t="shared" si="302"/>
        <v>1400</v>
      </c>
      <c r="AY191" s="622">
        <f t="shared" si="302"/>
        <v>1400</v>
      </c>
      <c r="AZ191" s="622">
        <f t="shared" si="302"/>
        <v>1400</v>
      </c>
      <c r="BA191" s="622">
        <f t="shared" si="302"/>
        <v>1400</v>
      </c>
      <c r="BB191" s="622">
        <f t="shared" si="302"/>
        <v>1400</v>
      </c>
      <c r="BC191" s="622">
        <f t="shared" si="302"/>
        <v>1400</v>
      </c>
      <c r="BD191" s="622">
        <f t="shared" si="302"/>
        <v>1400</v>
      </c>
      <c r="BE191" s="622">
        <f t="shared" si="302"/>
        <v>1400</v>
      </c>
      <c r="BF191" s="622">
        <f t="shared" si="302"/>
        <v>1400</v>
      </c>
      <c r="BG191" s="623">
        <f t="shared" si="312"/>
        <v>1400</v>
      </c>
      <c r="BH191" s="623">
        <f t="shared" si="313"/>
        <v>1400</v>
      </c>
      <c r="BI191" s="623">
        <f t="shared" si="314"/>
        <v>1400</v>
      </c>
      <c r="BJ191" s="623">
        <f t="shared" si="315"/>
        <v>1400</v>
      </c>
      <c r="BK191" s="623">
        <f t="shared" si="316"/>
        <v>1400</v>
      </c>
      <c r="BL191" s="623">
        <f t="shared" si="317"/>
        <v>1400</v>
      </c>
      <c r="BM191" s="623">
        <f t="shared" si="318"/>
        <v>1400</v>
      </c>
      <c r="BN191" s="623">
        <f t="shared" si="319"/>
        <v>1400</v>
      </c>
      <c r="BO191" s="623">
        <f t="shared" si="320"/>
        <v>1400</v>
      </c>
      <c r="BP191" s="623">
        <f t="shared" si="321"/>
        <v>1400</v>
      </c>
      <c r="BQ191" s="623">
        <f t="shared" si="322"/>
        <v>1400</v>
      </c>
      <c r="BR191" s="623">
        <f t="shared" si="323"/>
        <v>1400</v>
      </c>
      <c r="BS191" s="1281">
        <f t="shared" si="324"/>
        <v>1400</v>
      </c>
      <c r="BT191" s="1281">
        <f t="shared" si="325"/>
        <v>1400</v>
      </c>
      <c r="BU191" s="1281">
        <f t="shared" si="326"/>
        <v>1400</v>
      </c>
      <c r="BV191" s="1281">
        <f t="shared" si="327"/>
        <v>1400</v>
      </c>
      <c r="BW191" s="1281">
        <f t="shared" si="328"/>
        <v>1400</v>
      </c>
      <c r="BX191" s="1281">
        <f t="shared" si="329"/>
        <v>1400</v>
      </c>
      <c r="BY191" s="1281">
        <f t="shared" si="330"/>
        <v>1400</v>
      </c>
      <c r="BZ191" s="1281">
        <f t="shared" si="331"/>
        <v>1400</v>
      </c>
      <c r="CA191" s="1281">
        <f t="shared" si="332"/>
        <v>1400</v>
      </c>
      <c r="CB191" s="1281">
        <f t="shared" si="333"/>
        <v>1400</v>
      </c>
      <c r="CC191" s="1281">
        <f t="shared" si="334"/>
        <v>1400</v>
      </c>
      <c r="CD191" s="1281">
        <f t="shared" si="335"/>
        <v>1400</v>
      </c>
      <c r="CE191" s="623">
        <f t="shared" si="336"/>
        <v>1400</v>
      </c>
      <c r="CF191" s="623">
        <f t="shared" si="337"/>
        <v>1400</v>
      </c>
      <c r="CG191" s="623">
        <f t="shared" si="338"/>
        <v>1400</v>
      </c>
      <c r="CH191" s="623">
        <f t="shared" si="339"/>
        <v>1400</v>
      </c>
      <c r="CI191" s="623">
        <f t="shared" si="340"/>
        <v>1400</v>
      </c>
      <c r="CJ191" s="623">
        <f t="shared" si="341"/>
        <v>1400</v>
      </c>
      <c r="CK191" s="623">
        <f t="shared" si="342"/>
        <v>1400</v>
      </c>
      <c r="CL191" s="623">
        <f t="shared" si="343"/>
        <v>1400</v>
      </c>
      <c r="CM191" s="623">
        <f t="shared" si="344"/>
        <v>1400</v>
      </c>
      <c r="CN191" s="623">
        <f t="shared" si="345"/>
        <v>1400</v>
      </c>
      <c r="CO191" s="623">
        <f t="shared" si="346"/>
        <v>1400</v>
      </c>
      <c r="CP191" s="623">
        <f t="shared" si="347"/>
        <v>1400</v>
      </c>
      <c r="CQ191" s="1281">
        <f t="shared" si="348"/>
        <v>1400</v>
      </c>
      <c r="CR191" s="1281">
        <f t="shared" si="349"/>
        <v>1400</v>
      </c>
      <c r="CS191" s="1281">
        <f t="shared" si="350"/>
        <v>1400</v>
      </c>
      <c r="CT191" s="1281">
        <f t="shared" si="351"/>
        <v>1400</v>
      </c>
      <c r="CU191" s="1281">
        <f t="shared" si="352"/>
        <v>1400</v>
      </c>
      <c r="CV191" s="1281">
        <f t="shared" si="353"/>
        <v>1400</v>
      </c>
      <c r="CW191" s="1281">
        <f t="shared" si="354"/>
        <v>1400</v>
      </c>
      <c r="CX191" s="1281">
        <f t="shared" si="355"/>
        <v>1400</v>
      </c>
      <c r="CY191" s="1281">
        <f t="shared" si="356"/>
        <v>1400</v>
      </c>
      <c r="CZ191" s="1281">
        <f t="shared" si="357"/>
        <v>1400</v>
      </c>
      <c r="DA191" s="1281">
        <f t="shared" si="358"/>
        <v>1400</v>
      </c>
      <c r="DB191" s="1281">
        <f t="shared" si="359"/>
        <v>1400</v>
      </c>
      <c r="DC191" s="623">
        <f t="shared" si="360"/>
        <v>1400</v>
      </c>
      <c r="DD191" s="623">
        <f t="shared" si="361"/>
        <v>1400</v>
      </c>
      <c r="DE191" s="623">
        <f t="shared" si="362"/>
        <v>1400</v>
      </c>
      <c r="DF191" s="623">
        <f t="shared" si="363"/>
        <v>1400</v>
      </c>
      <c r="DG191" s="623">
        <f t="shared" si="364"/>
        <v>1400</v>
      </c>
      <c r="DH191" s="623">
        <f t="shared" si="365"/>
        <v>1400</v>
      </c>
      <c r="DI191" s="623">
        <f t="shared" si="366"/>
        <v>1400</v>
      </c>
      <c r="DJ191" s="623">
        <f t="shared" si="367"/>
        <v>1400</v>
      </c>
      <c r="DK191" s="623">
        <f t="shared" si="368"/>
        <v>1400</v>
      </c>
      <c r="DL191" s="623">
        <f t="shared" si="369"/>
        <v>1400</v>
      </c>
      <c r="DM191" s="623">
        <f t="shared" si="370"/>
        <v>1400</v>
      </c>
      <c r="DN191" s="623">
        <f t="shared" si="371"/>
        <v>1400</v>
      </c>
      <c r="DO191" s="1281">
        <f t="shared" si="372"/>
        <v>1400</v>
      </c>
      <c r="DP191" s="1281">
        <f t="shared" si="373"/>
        <v>1400</v>
      </c>
      <c r="DQ191" s="1281">
        <f t="shared" si="374"/>
        <v>1400</v>
      </c>
      <c r="DR191" s="1281">
        <f t="shared" si="375"/>
        <v>1400</v>
      </c>
      <c r="DS191" s="1281">
        <f t="shared" si="376"/>
        <v>1400</v>
      </c>
      <c r="DT191" s="1281">
        <f t="shared" si="377"/>
        <v>1400</v>
      </c>
      <c r="DU191" s="1281">
        <f t="shared" si="378"/>
        <v>1400</v>
      </c>
      <c r="DV191" s="1281">
        <f t="shared" si="379"/>
        <v>1400</v>
      </c>
      <c r="DW191" s="1281">
        <f t="shared" si="380"/>
        <v>1400</v>
      </c>
      <c r="DX191" s="1281">
        <f t="shared" si="381"/>
        <v>1400</v>
      </c>
      <c r="DY191" s="1281">
        <f t="shared" si="382"/>
        <v>1400</v>
      </c>
      <c r="DZ191" s="1281">
        <f t="shared" si="383"/>
        <v>1400</v>
      </c>
      <c r="EA191" s="623">
        <f t="shared" si="384"/>
        <v>1400</v>
      </c>
      <c r="EB191" s="623">
        <f t="shared" si="385"/>
        <v>1400</v>
      </c>
      <c r="EC191" s="623">
        <f t="shared" si="386"/>
        <v>1400</v>
      </c>
      <c r="ED191" s="623">
        <f t="shared" si="387"/>
        <v>1400</v>
      </c>
      <c r="EE191" s="623">
        <f t="shared" si="388"/>
        <v>1400</v>
      </c>
      <c r="EF191" s="623">
        <f t="shared" si="389"/>
        <v>1400</v>
      </c>
      <c r="EG191" s="623">
        <f t="shared" si="390"/>
        <v>1400</v>
      </c>
      <c r="EH191" s="623">
        <f t="shared" si="391"/>
        <v>1400</v>
      </c>
      <c r="EI191" s="623">
        <f t="shared" si="392"/>
        <v>1400</v>
      </c>
      <c r="EJ191" s="623">
        <f t="shared" si="393"/>
        <v>1400</v>
      </c>
      <c r="EK191" s="623">
        <f t="shared" si="394"/>
        <v>1400</v>
      </c>
      <c r="EL191" s="623">
        <f t="shared" si="395"/>
        <v>1400</v>
      </c>
    </row>
    <row r="192" spans="1:142">
      <c r="A192" s="7" t="str">
        <f>IF('Rent Roll_RedIQ 1'!B185&gt;0,'Rent Roll_RedIQ 1'!B185,"")</f>
        <v>735</v>
      </c>
      <c r="B192" s="7" t="str">
        <f>IF('Rent Roll_RedIQ 1'!C185&gt;0,'Rent Roll_RedIQ 1'!C185,"")</f>
        <v>A1</v>
      </c>
      <c r="C192" s="614">
        <f>IF('Rent Roll_RedIQ 1'!K185&gt;0,'Rent Roll_RedIQ 1'!K185,0)</f>
        <v>1200</v>
      </c>
      <c r="D192" s="615">
        <f>IF('Rent Roll_RedIQ 1'!J185&gt;0,'Rent Roll_RedIQ 1'!J185,"")</f>
        <v>1200</v>
      </c>
      <c r="E192" s="624">
        <f t="shared" si="304"/>
        <v>0</v>
      </c>
      <c r="F192" s="194"/>
      <c r="G192" s="194"/>
      <c r="H192" s="616">
        <f t="shared" si="289"/>
        <v>1200</v>
      </c>
      <c r="I192" s="1200">
        <f>IF('Rent Roll_RedIQ 1'!S185&gt;0,'Rent Roll_RedIQ 1'!S185,Purchase_Date-1)</f>
        <v>45199</v>
      </c>
      <c r="J192" s="617">
        <f t="shared" si="290"/>
        <v>1200</v>
      </c>
      <c r="K192" s="1205">
        <f t="shared" si="291"/>
        <v>45565</v>
      </c>
      <c r="L192" s="618">
        <f t="shared" si="290"/>
        <v>1200</v>
      </c>
      <c r="M192" s="1208">
        <f t="shared" si="292"/>
        <v>45930</v>
      </c>
      <c r="N192" s="614">
        <f t="shared" si="305"/>
        <v>1200</v>
      </c>
      <c r="O192" s="614">
        <f t="shared" si="306"/>
        <v>1200</v>
      </c>
      <c r="P192" s="614">
        <f t="shared" si="307"/>
        <v>1200</v>
      </c>
      <c r="Q192" s="614">
        <f t="shared" si="308"/>
        <v>1200</v>
      </c>
      <c r="R192" s="614">
        <f t="shared" si="309"/>
        <v>1200</v>
      </c>
      <c r="S192" s="614">
        <f t="shared" si="310"/>
        <v>1200</v>
      </c>
      <c r="T192" s="614">
        <f t="shared" si="311"/>
        <v>1200</v>
      </c>
      <c r="U192" s="619"/>
      <c r="V192" s="614"/>
      <c r="W192" s="620">
        <f t="shared" si="301"/>
        <v>1200</v>
      </c>
      <c r="X192" s="620">
        <f t="shared" si="301"/>
        <v>1200</v>
      </c>
      <c r="Y192" s="620">
        <f t="shared" si="301"/>
        <v>1200</v>
      </c>
      <c r="Z192" s="620">
        <f t="shared" si="301"/>
        <v>1200</v>
      </c>
      <c r="AA192" s="620">
        <f t="shared" si="301"/>
        <v>1200</v>
      </c>
      <c r="AB192" s="620">
        <f t="shared" si="301"/>
        <v>1200</v>
      </c>
      <c r="AC192" s="620">
        <f t="shared" si="301"/>
        <v>1200</v>
      </c>
      <c r="AD192" s="620">
        <f t="shared" si="301"/>
        <v>1200</v>
      </c>
      <c r="AE192" s="620">
        <f t="shared" si="301"/>
        <v>1200</v>
      </c>
      <c r="AF192" s="620">
        <f t="shared" si="301"/>
        <v>1200</v>
      </c>
      <c r="AG192" s="620">
        <f t="shared" si="301"/>
        <v>1200</v>
      </c>
      <c r="AH192" s="620">
        <f t="shared" si="301"/>
        <v>1200</v>
      </c>
      <c r="AI192" s="621">
        <f t="shared" si="299"/>
        <v>1200</v>
      </c>
      <c r="AJ192" s="621">
        <f t="shared" si="396"/>
        <v>1200</v>
      </c>
      <c r="AK192" s="621">
        <f t="shared" si="396"/>
        <v>1200</v>
      </c>
      <c r="AL192" s="621">
        <f t="shared" si="396"/>
        <v>1200</v>
      </c>
      <c r="AM192" s="621">
        <f t="shared" si="396"/>
        <v>1200</v>
      </c>
      <c r="AN192" s="621">
        <f t="shared" si="396"/>
        <v>1200</v>
      </c>
      <c r="AO192" s="621">
        <f t="shared" si="396"/>
        <v>1200</v>
      </c>
      <c r="AP192" s="621">
        <f t="shared" si="396"/>
        <v>1200</v>
      </c>
      <c r="AQ192" s="621">
        <f t="shared" si="396"/>
        <v>1200</v>
      </c>
      <c r="AR192" s="621">
        <f t="shared" si="396"/>
        <v>1200</v>
      </c>
      <c r="AS192" s="621">
        <f t="shared" si="396"/>
        <v>1200</v>
      </c>
      <c r="AT192" s="621">
        <f t="shared" si="396"/>
        <v>1200</v>
      </c>
      <c r="AU192" s="622">
        <f t="shared" si="285"/>
        <v>1200</v>
      </c>
      <c r="AV192" s="622">
        <f t="shared" si="302"/>
        <v>1200</v>
      </c>
      <c r="AW192" s="622">
        <f t="shared" si="302"/>
        <v>1200</v>
      </c>
      <c r="AX192" s="622">
        <f t="shared" si="302"/>
        <v>1200</v>
      </c>
      <c r="AY192" s="622">
        <f t="shared" si="302"/>
        <v>1200</v>
      </c>
      <c r="AZ192" s="622">
        <f t="shared" si="302"/>
        <v>1200</v>
      </c>
      <c r="BA192" s="622">
        <f t="shared" si="302"/>
        <v>1200</v>
      </c>
      <c r="BB192" s="622">
        <f t="shared" si="302"/>
        <v>1200</v>
      </c>
      <c r="BC192" s="622">
        <f t="shared" si="302"/>
        <v>1200</v>
      </c>
      <c r="BD192" s="622">
        <f t="shared" si="302"/>
        <v>1200</v>
      </c>
      <c r="BE192" s="622">
        <f t="shared" si="302"/>
        <v>1200</v>
      </c>
      <c r="BF192" s="622">
        <f t="shared" si="302"/>
        <v>1200</v>
      </c>
      <c r="BG192" s="623">
        <f t="shared" si="312"/>
        <v>1200</v>
      </c>
      <c r="BH192" s="623">
        <f t="shared" si="313"/>
        <v>1200</v>
      </c>
      <c r="BI192" s="623">
        <f t="shared" si="314"/>
        <v>1200</v>
      </c>
      <c r="BJ192" s="623">
        <f t="shared" si="315"/>
        <v>1200</v>
      </c>
      <c r="BK192" s="623">
        <f t="shared" si="316"/>
        <v>1200</v>
      </c>
      <c r="BL192" s="623">
        <f t="shared" si="317"/>
        <v>1200</v>
      </c>
      <c r="BM192" s="623">
        <f t="shared" si="318"/>
        <v>1200</v>
      </c>
      <c r="BN192" s="623">
        <f t="shared" si="319"/>
        <v>1200</v>
      </c>
      <c r="BO192" s="623">
        <f t="shared" si="320"/>
        <v>1200</v>
      </c>
      <c r="BP192" s="623">
        <f t="shared" si="321"/>
        <v>1200</v>
      </c>
      <c r="BQ192" s="623">
        <f t="shared" si="322"/>
        <v>1200</v>
      </c>
      <c r="BR192" s="623">
        <f t="shared" si="323"/>
        <v>1200</v>
      </c>
      <c r="BS192" s="1281">
        <f t="shared" si="324"/>
        <v>1200</v>
      </c>
      <c r="BT192" s="1281">
        <f t="shared" si="325"/>
        <v>1200</v>
      </c>
      <c r="BU192" s="1281">
        <f t="shared" si="326"/>
        <v>1200</v>
      </c>
      <c r="BV192" s="1281">
        <f t="shared" si="327"/>
        <v>1200</v>
      </c>
      <c r="BW192" s="1281">
        <f t="shared" si="328"/>
        <v>1200</v>
      </c>
      <c r="BX192" s="1281">
        <f t="shared" si="329"/>
        <v>1200</v>
      </c>
      <c r="BY192" s="1281">
        <f t="shared" si="330"/>
        <v>1200</v>
      </c>
      <c r="BZ192" s="1281">
        <f t="shared" si="331"/>
        <v>1200</v>
      </c>
      <c r="CA192" s="1281">
        <f t="shared" si="332"/>
        <v>1200</v>
      </c>
      <c r="CB192" s="1281">
        <f t="shared" si="333"/>
        <v>1200</v>
      </c>
      <c r="CC192" s="1281">
        <f t="shared" si="334"/>
        <v>1200</v>
      </c>
      <c r="CD192" s="1281">
        <f t="shared" si="335"/>
        <v>1200</v>
      </c>
      <c r="CE192" s="623">
        <f t="shared" si="336"/>
        <v>1200</v>
      </c>
      <c r="CF192" s="623">
        <f t="shared" si="337"/>
        <v>1200</v>
      </c>
      <c r="CG192" s="623">
        <f t="shared" si="338"/>
        <v>1200</v>
      </c>
      <c r="CH192" s="623">
        <f t="shared" si="339"/>
        <v>1200</v>
      </c>
      <c r="CI192" s="623">
        <f t="shared" si="340"/>
        <v>1200</v>
      </c>
      <c r="CJ192" s="623">
        <f t="shared" si="341"/>
        <v>1200</v>
      </c>
      <c r="CK192" s="623">
        <f t="shared" si="342"/>
        <v>1200</v>
      </c>
      <c r="CL192" s="623">
        <f t="shared" si="343"/>
        <v>1200</v>
      </c>
      <c r="CM192" s="623">
        <f t="shared" si="344"/>
        <v>1200</v>
      </c>
      <c r="CN192" s="623">
        <f t="shared" si="345"/>
        <v>1200</v>
      </c>
      <c r="CO192" s="623">
        <f t="shared" si="346"/>
        <v>1200</v>
      </c>
      <c r="CP192" s="623">
        <f t="shared" si="347"/>
        <v>1200</v>
      </c>
      <c r="CQ192" s="1281">
        <f t="shared" si="348"/>
        <v>1200</v>
      </c>
      <c r="CR192" s="1281">
        <f t="shared" si="349"/>
        <v>1200</v>
      </c>
      <c r="CS192" s="1281">
        <f t="shared" si="350"/>
        <v>1200</v>
      </c>
      <c r="CT192" s="1281">
        <f t="shared" si="351"/>
        <v>1200</v>
      </c>
      <c r="CU192" s="1281">
        <f t="shared" si="352"/>
        <v>1200</v>
      </c>
      <c r="CV192" s="1281">
        <f t="shared" si="353"/>
        <v>1200</v>
      </c>
      <c r="CW192" s="1281">
        <f t="shared" si="354"/>
        <v>1200</v>
      </c>
      <c r="CX192" s="1281">
        <f t="shared" si="355"/>
        <v>1200</v>
      </c>
      <c r="CY192" s="1281">
        <f t="shared" si="356"/>
        <v>1200</v>
      </c>
      <c r="CZ192" s="1281">
        <f t="shared" si="357"/>
        <v>1200</v>
      </c>
      <c r="DA192" s="1281">
        <f t="shared" si="358"/>
        <v>1200</v>
      </c>
      <c r="DB192" s="1281">
        <f t="shared" si="359"/>
        <v>1200</v>
      </c>
      <c r="DC192" s="623">
        <f t="shared" si="360"/>
        <v>1200</v>
      </c>
      <c r="DD192" s="623">
        <f t="shared" si="361"/>
        <v>1200</v>
      </c>
      <c r="DE192" s="623">
        <f t="shared" si="362"/>
        <v>1200</v>
      </c>
      <c r="DF192" s="623">
        <f t="shared" si="363"/>
        <v>1200</v>
      </c>
      <c r="DG192" s="623">
        <f t="shared" si="364"/>
        <v>1200</v>
      </c>
      <c r="DH192" s="623">
        <f t="shared" si="365"/>
        <v>1200</v>
      </c>
      <c r="DI192" s="623">
        <f t="shared" si="366"/>
        <v>1200</v>
      </c>
      <c r="DJ192" s="623">
        <f t="shared" si="367"/>
        <v>1200</v>
      </c>
      <c r="DK192" s="623">
        <f t="shared" si="368"/>
        <v>1200</v>
      </c>
      <c r="DL192" s="623">
        <f t="shared" si="369"/>
        <v>1200</v>
      </c>
      <c r="DM192" s="623">
        <f t="shared" si="370"/>
        <v>1200</v>
      </c>
      <c r="DN192" s="623">
        <f t="shared" si="371"/>
        <v>1200</v>
      </c>
      <c r="DO192" s="1281">
        <f t="shared" si="372"/>
        <v>1200</v>
      </c>
      <c r="DP192" s="1281">
        <f t="shared" si="373"/>
        <v>1200</v>
      </c>
      <c r="DQ192" s="1281">
        <f t="shared" si="374"/>
        <v>1200</v>
      </c>
      <c r="DR192" s="1281">
        <f t="shared" si="375"/>
        <v>1200</v>
      </c>
      <c r="DS192" s="1281">
        <f t="shared" si="376"/>
        <v>1200</v>
      </c>
      <c r="DT192" s="1281">
        <f t="shared" si="377"/>
        <v>1200</v>
      </c>
      <c r="DU192" s="1281">
        <f t="shared" si="378"/>
        <v>1200</v>
      </c>
      <c r="DV192" s="1281">
        <f t="shared" si="379"/>
        <v>1200</v>
      </c>
      <c r="DW192" s="1281">
        <f t="shared" si="380"/>
        <v>1200</v>
      </c>
      <c r="DX192" s="1281">
        <f t="shared" si="381"/>
        <v>1200</v>
      </c>
      <c r="DY192" s="1281">
        <f t="shared" si="382"/>
        <v>1200</v>
      </c>
      <c r="DZ192" s="1281">
        <f t="shared" si="383"/>
        <v>1200</v>
      </c>
      <c r="EA192" s="623">
        <f t="shared" si="384"/>
        <v>1200</v>
      </c>
      <c r="EB192" s="623">
        <f t="shared" si="385"/>
        <v>1200</v>
      </c>
      <c r="EC192" s="623">
        <f t="shared" si="386"/>
        <v>1200</v>
      </c>
      <c r="ED192" s="623">
        <f t="shared" si="387"/>
        <v>1200</v>
      </c>
      <c r="EE192" s="623">
        <f t="shared" si="388"/>
        <v>1200</v>
      </c>
      <c r="EF192" s="623">
        <f t="shared" si="389"/>
        <v>1200</v>
      </c>
      <c r="EG192" s="623">
        <f t="shared" si="390"/>
        <v>1200</v>
      </c>
      <c r="EH192" s="623">
        <f t="shared" si="391"/>
        <v>1200</v>
      </c>
      <c r="EI192" s="623">
        <f t="shared" si="392"/>
        <v>1200</v>
      </c>
      <c r="EJ192" s="623">
        <f t="shared" si="393"/>
        <v>1200</v>
      </c>
      <c r="EK192" s="623">
        <f t="shared" si="394"/>
        <v>1200</v>
      </c>
      <c r="EL192" s="623">
        <f t="shared" si="395"/>
        <v>1200</v>
      </c>
    </row>
    <row r="193" spans="1:142">
      <c r="A193" s="7" t="str">
        <f>IF('Rent Roll_RedIQ 1'!B186&gt;0,'Rent Roll_RedIQ 1'!B186,"")</f>
        <v>123</v>
      </c>
      <c r="B193" s="7" t="str">
        <f>IF('Rent Roll_RedIQ 1'!C186&gt;0,'Rent Roll_RedIQ 1'!C186,"")</f>
        <v>B2</v>
      </c>
      <c r="C193" s="614">
        <f>IF('Rent Roll_RedIQ 1'!K186&gt;0,'Rent Roll_RedIQ 1'!K186,0)</f>
        <v>1550</v>
      </c>
      <c r="D193" s="615">
        <f>IF('Rent Roll_RedIQ 1'!J186&gt;0,'Rent Roll_RedIQ 1'!J186,"")</f>
        <v>1500</v>
      </c>
      <c r="E193" s="624">
        <f t="shared" si="304"/>
        <v>-3.2258064516129004E-2</v>
      </c>
      <c r="F193" s="194"/>
      <c r="G193" s="194"/>
      <c r="H193" s="616">
        <f t="shared" si="289"/>
        <v>1550</v>
      </c>
      <c r="I193" s="1200">
        <f>IF('Rent Roll_RedIQ 1'!S186&gt;0,'Rent Roll_RedIQ 1'!S186,Purchase_Date-1)</f>
        <v>44804</v>
      </c>
      <c r="J193" s="617">
        <f t="shared" si="290"/>
        <v>1550</v>
      </c>
      <c r="K193" s="1205">
        <f t="shared" si="291"/>
        <v>45169</v>
      </c>
      <c r="L193" s="618">
        <f t="shared" si="290"/>
        <v>1550</v>
      </c>
      <c r="M193" s="1208">
        <f t="shared" si="292"/>
        <v>45535</v>
      </c>
      <c r="N193" s="614">
        <f t="shared" si="305"/>
        <v>1550</v>
      </c>
      <c r="O193" s="614">
        <f t="shared" si="306"/>
        <v>1550</v>
      </c>
      <c r="P193" s="614">
        <f t="shared" si="307"/>
        <v>1550</v>
      </c>
      <c r="Q193" s="614">
        <f t="shared" si="308"/>
        <v>1550</v>
      </c>
      <c r="R193" s="614">
        <f t="shared" si="309"/>
        <v>1550</v>
      </c>
      <c r="S193" s="614">
        <f t="shared" si="310"/>
        <v>1550</v>
      </c>
      <c r="T193" s="614">
        <f t="shared" si="311"/>
        <v>1550</v>
      </c>
      <c r="U193" s="619"/>
      <c r="V193" s="614"/>
      <c r="W193" s="620">
        <f t="shared" si="301"/>
        <v>1550</v>
      </c>
      <c r="X193" s="620">
        <f t="shared" si="301"/>
        <v>1550</v>
      </c>
      <c r="Y193" s="620">
        <f t="shared" si="301"/>
        <v>1550</v>
      </c>
      <c r="Z193" s="620">
        <f t="shared" si="301"/>
        <v>1550</v>
      </c>
      <c r="AA193" s="620">
        <f t="shared" si="301"/>
        <v>1550</v>
      </c>
      <c r="AB193" s="620">
        <f t="shared" si="301"/>
        <v>1550</v>
      </c>
      <c r="AC193" s="620">
        <f t="shared" si="301"/>
        <v>1550</v>
      </c>
      <c r="AD193" s="620">
        <f t="shared" si="301"/>
        <v>1550</v>
      </c>
      <c r="AE193" s="620">
        <f t="shared" si="301"/>
        <v>1550</v>
      </c>
      <c r="AF193" s="620">
        <f t="shared" si="301"/>
        <v>1550</v>
      </c>
      <c r="AG193" s="620">
        <f t="shared" si="301"/>
        <v>1550</v>
      </c>
      <c r="AH193" s="620">
        <f t="shared" si="301"/>
        <v>1550</v>
      </c>
      <c r="AI193" s="621">
        <f t="shared" si="299"/>
        <v>1550</v>
      </c>
      <c r="AJ193" s="621">
        <f t="shared" ref="AJ193:AT199" si="398">IF($K193&gt;=AJ$11,$H193,$J193)</f>
        <v>1550</v>
      </c>
      <c r="AK193" s="621">
        <f t="shared" si="398"/>
        <v>1550</v>
      </c>
      <c r="AL193" s="621">
        <f t="shared" si="398"/>
        <v>1550</v>
      </c>
      <c r="AM193" s="621">
        <f t="shared" si="398"/>
        <v>1550</v>
      </c>
      <c r="AN193" s="621">
        <f t="shared" si="398"/>
        <v>1550</v>
      </c>
      <c r="AO193" s="621">
        <f t="shared" si="398"/>
        <v>1550</v>
      </c>
      <c r="AP193" s="621">
        <f t="shared" si="398"/>
        <v>1550</v>
      </c>
      <c r="AQ193" s="621">
        <f t="shared" si="398"/>
        <v>1550</v>
      </c>
      <c r="AR193" s="621">
        <f t="shared" si="398"/>
        <v>1550</v>
      </c>
      <c r="AS193" s="621">
        <f t="shared" si="398"/>
        <v>1550</v>
      </c>
      <c r="AT193" s="621">
        <f t="shared" si="398"/>
        <v>1550</v>
      </c>
      <c r="AU193" s="622">
        <f t="shared" si="285"/>
        <v>1550</v>
      </c>
      <c r="AV193" s="622">
        <f t="shared" si="302"/>
        <v>1550</v>
      </c>
      <c r="AW193" s="622">
        <f t="shared" si="302"/>
        <v>1550</v>
      </c>
      <c r="AX193" s="622">
        <f t="shared" si="302"/>
        <v>1550</v>
      </c>
      <c r="AY193" s="622">
        <f t="shared" si="302"/>
        <v>1550</v>
      </c>
      <c r="AZ193" s="622">
        <f t="shared" si="302"/>
        <v>1550</v>
      </c>
      <c r="BA193" s="622">
        <f t="shared" si="302"/>
        <v>1550</v>
      </c>
      <c r="BB193" s="622">
        <f t="shared" si="302"/>
        <v>1550</v>
      </c>
      <c r="BC193" s="622">
        <f t="shared" si="302"/>
        <v>1550</v>
      </c>
      <c r="BD193" s="622">
        <f t="shared" si="302"/>
        <v>1550</v>
      </c>
      <c r="BE193" s="622">
        <f t="shared" si="302"/>
        <v>1550</v>
      </c>
      <c r="BF193" s="622">
        <f t="shared" si="302"/>
        <v>1550</v>
      </c>
      <c r="BG193" s="623">
        <f t="shared" si="312"/>
        <v>1550</v>
      </c>
      <c r="BH193" s="623">
        <f t="shared" si="313"/>
        <v>1550</v>
      </c>
      <c r="BI193" s="623">
        <f t="shared" si="314"/>
        <v>1550</v>
      </c>
      <c r="BJ193" s="623">
        <f t="shared" si="315"/>
        <v>1550</v>
      </c>
      <c r="BK193" s="623">
        <f t="shared" si="316"/>
        <v>1550</v>
      </c>
      <c r="BL193" s="623">
        <f t="shared" si="317"/>
        <v>1550</v>
      </c>
      <c r="BM193" s="623">
        <f t="shared" si="318"/>
        <v>1550</v>
      </c>
      <c r="BN193" s="623">
        <f t="shared" si="319"/>
        <v>1550</v>
      </c>
      <c r="BO193" s="623">
        <f t="shared" si="320"/>
        <v>1550</v>
      </c>
      <c r="BP193" s="623">
        <f t="shared" si="321"/>
        <v>1550</v>
      </c>
      <c r="BQ193" s="623">
        <f t="shared" si="322"/>
        <v>1550</v>
      </c>
      <c r="BR193" s="623">
        <f t="shared" si="323"/>
        <v>1550</v>
      </c>
      <c r="BS193" s="1281">
        <f t="shared" si="324"/>
        <v>1550</v>
      </c>
      <c r="BT193" s="1281">
        <f t="shared" si="325"/>
        <v>1550</v>
      </c>
      <c r="BU193" s="1281">
        <f t="shared" si="326"/>
        <v>1550</v>
      </c>
      <c r="BV193" s="1281">
        <f t="shared" si="327"/>
        <v>1550</v>
      </c>
      <c r="BW193" s="1281">
        <f t="shared" si="328"/>
        <v>1550</v>
      </c>
      <c r="BX193" s="1281">
        <f t="shared" si="329"/>
        <v>1550</v>
      </c>
      <c r="BY193" s="1281">
        <f t="shared" si="330"/>
        <v>1550</v>
      </c>
      <c r="BZ193" s="1281">
        <f t="shared" si="331"/>
        <v>1550</v>
      </c>
      <c r="CA193" s="1281">
        <f t="shared" si="332"/>
        <v>1550</v>
      </c>
      <c r="CB193" s="1281">
        <f t="shared" si="333"/>
        <v>1550</v>
      </c>
      <c r="CC193" s="1281">
        <f t="shared" si="334"/>
        <v>1550</v>
      </c>
      <c r="CD193" s="1281">
        <f t="shared" si="335"/>
        <v>1550</v>
      </c>
      <c r="CE193" s="623">
        <f t="shared" si="336"/>
        <v>1550</v>
      </c>
      <c r="CF193" s="623">
        <f t="shared" si="337"/>
        <v>1550</v>
      </c>
      <c r="CG193" s="623">
        <f t="shared" si="338"/>
        <v>1550</v>
      </c>
      <c r="CH193" s="623">
        <f t="shared" si="339"/>
        <v>1550</v>
      </c>
      <c r="CI193" s="623">
        <f t="shared" si="340"/>
        <v>1550</v>
      </c>
      <c r="CJ193" s="623">
        <f t="shared" si="341"/>
        <v>1550</v>
      </c>
      <c r="CK193" s="623">
        <f t="shared" si="342"/>
        <v>1550</v>
      </c>
      <c r="CL193" s="623">
        <f t="shared" si="343"/>
        <v>1550</v>
      </c>
      <c r="CM193" s="623">
        <f t="shared" si="344"/>
        <v>1550</v>
      </c>
      <c r="CN193" s="623">
        <f t="shared" si="345"/>
        <v>1550</v>
      </c>
      <c r="CO193" s="623">
        <f t="shared" si="346"/>
        <v>1550</v>
      </c>
      <c r="CP193" s="623">
        <f t="shared" si="347"/>
        <v>1550</v>
      </c>
      <c r="CQ193" s="1281">
        <f t="shared" si="348"/>
        <v>1550</v>
      </c>
      <c r="CR193" s="1281">
        <f t="shared" si="349"/>
        <v>1550</v>
      </c>
      <c r="CS193" s="1281">
        <f t="shared" si="350"/>
        <v>1550</v>
      </c>
      <c r="CT193" s="1281">
        <f t="shared" si="351"/>
        <v>1550</v>
      </c>
      <c r="CU193" s="1281">
        <f t="shared" si="352"/>
        <v>1550</v>
      </c>
      <c r="CV193" s="1281">
        <f t="shared" si="353"/>
        <v>1550</v>
      </c>
      <c r="CW193" s="1281">
        <f t="shared" si="354"/>
        <v>1550</v>
      </c>
      <c r="CX193" s="1281">
        <f t="shared" si="355"/>
        <v>1550</v>
      </c>
      <c r="CY193" s="1281">
        <f t="shared" si="356"/>
        <v>1550</v>
      </c>
      <c r="CZ193" s="1281">
        <f t="shared" si="357"/>
        <v>1550</v>
      </c>
      <c r="DA193" s="1281">
        <f t="shared" si="358"/>
        <v>1550</v>
      </c>
      <c r="DB193" s="1281">
        <f t="shared" si="359"/>
        <v>1550</v>
      </c>
      <c r="DC193" s="623">
        <f t="shared" si="360"/>
        <v>1550</v>
      </c>
      <c r="DD193" s="623">
        <f t="shared" si="361"/>
        <v>1550</v>
      </c>
      <c r="DE193" s="623">
        <f t="shared" si="362"/>
        <v>1550</v>
      </c>
      <c r="DF193" s="623">
        <f t="shared" si="363"/>
        <v>1550</v>
      </c>
      <c r="DG193" s="623">
        <f t="shared" si="364"/>
        <v>1550</v>
      </c>
      <c r="DH193" s="623">
        <f t="shared" si="365"/>
        <v>1550</v>
      </c>
      <c r="DI193" s="623">
        <f t="shared" si="366"/>
        <v>1550</v>
      </c>
      <c r="DJ193" s="623">
        <f t="shared" si="367"/>
        <v>1550</v>
      </c>
      <c r="DK193" s="623">
        <f t="shared" si="368"/>
        <v>1550</v>
      </c>
      <c r="DL193" s="623">
        <f t="shared" si="369"/>
        <v>1550</v>
      </c>
      <c r="DM193" s="623">
        <f t="shared" si="370"/>
        <v>1550</v>
      </c>
      <c r="DN193" s="623">
        <f t="shared" si="371"/>
        <v>1550</v>
      </c>
      <c r="DO193" s="1281">
        <f t="shared" si="372"/>
        <v>1550</v>
      </c>
      <c r="DP193" s="1281">
        <f t="shared" si="373"/>
        <v>1550</v>
      </c>
      <c r="DQ193" s="1281">
        <f t="shared" si="374"/>
        <v>1550</v>
      </c>
      <c r="DR193" s="1281">
        <f t="shared" si="375"/>
        <v>1550</v>
      </c>
      <c r="DS193" s="1281">
        <f t="shared" si="376"/>
        <v>1550</v>
      </c>
      <c r="DT193" s="1281">
        <f t="shared" si="377"/>
        <v>1550</v>
      </c>
      <c r="DU193" s="1281">
        <f t="shared" si="378"/>
        <v>1550</v>
      </c>
      <c r="DV193" s="1281">
        <f t="shared" si="379"/>
        <v>1550</v>
      </c>
      <c r="DW193" s="1281">
        <f t="shared" si="380"/>
        <v>1550</v>
      </c>
      <c r="DX193" s="1281">
        <f t="shared" si="381"/>
        <v>1550</v>
      </c>
      <c r="DY193" s="1281">
        <f t="shared" si="382"/>
        <v>1550</v>
      </c>
      <c r="DZ193" s="1281">
        <f t="shared" si="383"/>
        <v>1550</v>
      </c>
      <c r="EA193" s="623">
        <f t="shared" si="384"/>
        <v>1550</v>
      </c>
      <c r="EB193" s="623">
        <f t="shared" si="385"/>
        <v>1550</v>
      </c>
      <c r="EC193" s="623">
        <f t="shared" si="386"/>
        <v>1550</v>
      </c>
      <c r="ED193" s="623">
        <f t="shared" si="387"/>
        <v>1550</v>
      </c>
      <c r="EE193" s="623">
        <f t="shared" si="388"/>
        <v>1550</v>
      </c>
      <c r="EF193" s="623">
        <f t="shared" si="389"/>
        <v>1550</v>
      </c>
      <c r="EG193" s="623">
        <f t="shared" si="390"/>
        <v>1550</v>
      </c>
      <c r="EH193" s="623">
        <f t="shared" si="391"/>
        <v>1550</v>
      </c>
      <c r="EI193" s="623">
        <f t="shared" si="392"/>
        <v>1550</v>
      </c>
      <c r="EJ193" s="623">
        <f t="shared" si="393"/>
        <v>1550</v>
      </c>
      <c r="EK193" s="623">
        <f t="shared" si="394"/>
        <v>1550</v>
      </c>
      <c r="EL193" s="623">
        <f t="shared" si="395"/>
        <v>1550</v>
      </c>
    </row>
    <row r="194" spans="1:142">
      <c r="A194" s="7" t="str">
        <f>IF('Rent Roll_RedIQ 1'!B187&gt;0,'Rent Roll_RedIQ 1'!B187,"")</f>
        <v>111</v>
      </c>
      <c r="B194" s="7" t="str">
        <f>IF('Rent Roll_RedIQ 1'!C187&gt;0,'Rent Roll_RedIQ 1'!C187,"")</f>
        <v>B2</v>
      </c>
      <c r="C194" s="614">
        <f>IF('Rent Roll_RedIQ 1'!K187&gt;0,'Rent Roll_RedIQ 1'!K187,0)</f>
        <v>0</v>
      </c>
      <c r="D194" s="615">
        <f>IF('Rent Roll_RedIQ 1'!J187&gt;0,'Rent Roll_RedIQ 1'!J187,"")</f>
        <v>1500</v>
      </c>
      <c r="E194" s="624" t="str">
        <f t="shared" si="304"/>
        <v/>
      </c>
      <c r="F194" s="194"/>
      <c r="G194" s="194"/>
      <c r="H194" s="616">
        <f t="shared" si="289"/>
        <v>1500</v>
      </c>
      <c r="I194" s="1200">
        <f>IF('Rent Roll_RedIQ 1'!S187&gt;0,'Rent Roll_RedIQ 1'!S187,Purchase_Date-1)</f>
        <v>45991</v>
      </c>
      <c r="J194" s="617">
        <f t="shared" si="290"/>
        <v>1500</v>
      </c>
      <c r="K194" s="1205">
        <f t="shared" si="291"/>
        <v>46356</v>
      </c>
      <c r="L194" s="618">
        <f t="shared" si="290"/>
        <v>1500</v>
      </c>
      <c r="M194" s="1208">
        <f t="shared" si="292"/>
        <v>46721</v>
      </c>
      <c r="N194" s="614">
        <f t="shared" si="305"/>
        <v>1500</v>
      </c>
      <c r="O194" s="614">
        <f t="shared" si="306"/>
        <v>1500</v>
      </c>
      <c r="P194" s="614">
        <f t="shared" si="307"/>
        <v>1500</v>
      </c>
      <c r="Q194" s="614">
        <f t="shared" si="308"/>
        <v>1500</v>
      </c>
      <c r="R194" s="614">
        <f t="shared" si="309"/>
        <v>1500</v>
      </c>
      <c r="S194" s="614">
        <f t="shared" si="310"/>
        <v>1500</v>
      </c>
      <c r="T194" s="614">
        <f t="shared" si="311"/>
        <v>1500</v>
      </c>
      <c r="U194" s="619"/>
      <c r="V194" s="614"/>
      <c r="W194" s="620">
        <f t="shared" si="301"/>
        <v>1500</v>
      </c>
      <c r="X194" s="620">
        <f t="shared" si="301"/>
        <v>1500</v>
      </c>
      <c r="Y194" s="620">
        <f t="shared" si="301"/>
        <v>1500</v>
      </c>
      <c r="Z194" s="620">
        <f t="shared" si="301"/>
        <v>1500</v>
      </c>
      <c r="AA194" s="620">
        <f t="shared" si="301"/>
        <v>1500</v>
      </c>
      <c r="AB194" s="620">
        <f t="shared" si="301"/>
        <v>1500</v>
      </c>
      <c r="AC194" s="620">
        <f t="shared" si="301"/>
        <v>1500</v>
      </c>
      <c r="AD194" s="620">
        <f t="shared" si="301"/>
        <v>1500</v>
      </c>
      <c r="AE194" s="620">
        <f t="shared" si="301"/>
        <v>1500</v>
      </c>
      <c r="AF194" s="620">
        <f t="shared" si="301"/>
        <v>1500</v>
      </c>
      <c r="AG194" s="620">
        <f t="shared" si="301"/>
        <v>1500</v>
      </c>
      <c r="AH194" s="620">
        <f t="shared" si="301"/>
        <v>1500</v>
      </c>
      <c r="AI194" s="621">
        <f t="shared" si="299"/>
        <v>1500</v>
      </c>
      <c r="AJ194" s="621">
        <f t="shared" si="398"/>
        <v>1500</v>
      </c>
      <c r="AK194" s="621">
        <f t="shared" si="398"/>
        <v>1500</v>
      </c>
      <c r="AL194" s="621">
        <f t="shared" si="398"/>
        <v>1500</v>
      </c>
      <c r="AM194" s="621">
        <f t="shared" si="398"/>
        <v>1500</v>
      </c>
      <c r="AN194" s="621">
        <f t="shared" si="398"/>
        <v>1500</v>
      </c>
      <c r="AO194" s="621">
        <f t="shared" si="398"/>
        <v>1500</v>
      </c>
      <c r="AP194" s="621">
        <f t="shared" si="398"/>
        <v>1500</v>
      </c>
      <c r="AQ194" s="621">
        <f t="shared" si="398"/>
        <v>1500</v>
      </c>
      <c r="AR194" s="621">
        <f t="shared" si="398"/>
        <v>1500</v>
      </c>
      <c r="AS194" s="621">
        <f t="shared" si="398"/>
        <v>1500</v>
      </c>
      <c r="AT194" s="621">
        <f t="shared" si="398"/>
        <v>1500</v>
      </c>
      <c r="AU194" s="622">
        <f t="shared" si="285"/>
        <v>1500</v>
      </c>
      <c r="AV194" s="622">
        <f t="shared" si="302"/>
        <v>1500</v>
      </c>
      <c r="AW194" s="622">
        <f t="shared" si="302"/>
        <v>1500</v>
      </c>
      <c r="AX194" s="622">
        <f t="shared" si="302"/>
        <v>1500</v>
      </c>
      <c r="AY194" s="622">
        <f t="shared" si="302"/>
        <v>1500</v>
      </c>
      <c r="AZ194" s="622">
        <f t="shared" si="302"/>
        <v>1500</v>
      </c>
      <c r="BA194" s="622">
        <f t="shared" si="302"/>
        <v>1500</v>
      </c>
      <c r="BB194" s="622">
        <f t="shared" si="302"/>
        <v>1500</v>
      </c>
      <c r="BC194" s="622">
        <f t="shared" si="302"/>
        <v>1500</v>
      </c>
      <c r="BD194" s="622">
        <f t="shared" si="302"/>
        <v>1500</v>
      </c>
      <c r="BE194" s="622">
        <f t="shared" si="302"/>
        <v>1500</v>
      </c>
      <c r="BF194" s="622">
        <f t="shared" si="302"/>
        <v>1500</v>
      </c>
      <c r="BG194" s="623">
        <f t="shared" si="312"/>
        <v>1500</v>
      </c>
      <c r="BH194" s="623">
        <f t="shared" si="313"/>
        <v>1500</v>
      </c>
      <c r="BI194" s="623">
        <f t="shared" si="314"/>
        <v>1500</v>
      </c>
      <c r="BJ194" s="623">
        <f t="shared" si="315"/>
        <v>1500</v>
      </c>
      <c r="BK194" s="623">
        <f t="shared" si="316"/>
        <v>1500</v>
      </c>
      <c r="BL194" s="623">
        <f t="shared" si="317"/>
        <v>1500</v>
      </c>
      <c r="BM194" s="623">
        <f t="shared" si="318"/>
        <v>1500</v>
      </c>
      <c r="BN194" s="623">
        <f t="shared" si="319"/>
        <v>1500</v>
      </c>
      <c r="BO194" s="623">
        <f t="shared" si="320"/>
        <v>1500</v>
      </c>
      <c r="BP194" s="623">
        <f t="shared" si="321"/>
        <v>1500</v>
      </c>
      <c r="BQ194" s="623">
        <f t="shared" si="322"/>
        <v>1500</v>
      </c>
      <c r="BR194" s="623">
        <f t="shared" si="323"/>
        <v>1500</v>
      </c>
      <c r="BS194" s="1281">
        <f t="shared" si="324"/>
        <v>1500</v>
      </c>
      <c r="BT194" s="1281">
        <f t="shared" si="325"/>
        <v>1500</v>
      </c>
      <c r="BU194" s="1281">
        <f t="shared" si="326"/>
        <v>1500</v>
      </c>
      <c r="BV194" s="1281">
        <f t="shared" si="327"/>
        <v>1500</v>
      </c>
      <c r="BW194" s="1281">
        <f t="shared" si="328"/>
        <v>1500</v>
      </c>
      <c r="BX194" s="1281">
        <f t="shared" si="329"/>
        <v>1500</v>
      </c>
      <c r="BY194" s="1281">
        <f t="shared" si="330"/>
        <v>1500</v>
      </c>
      <c r="BZ194" s="1281">
        <f t="shared" si="331"/>
        <v>1500</v>
      </c>
      <c r="CA194" s="1281">
        <f t="shared" si="332"/>
        <v>1500</v>
      </c>
      <c r="CB194" s="1281">
        <f t="shared" si="333"/>
        <v>1500</v>
      </c>
      <c r="CC194" s="1281">
        <f t="shared" si="334"/>
        <v>1500</v>
      </c>
      <c r="CD194" s="1281">
        <f t="shared" si="335"/>
        <v>1500</v>
      </c>
      <c r="CE194" s="623">
        <f t="shared" si="336"/>
        <v>1500</v>
      </c>
      <c r="CF194" s="623">
        <f t="shared" si="337"/>
        <v>1500</v>
      </c>
      <c r="CG194" s="623">
        <f t="shared" si="338"/>
        <v>1500</v>
      </c>
      <c r="CH194" s="623">
        <f t="shared" si="339"/>
        <v>1500</v>
      </c>
      <c r="CI194" s="623">
        <f t="shared" si="340"/>
        <v>1500</v>
      </c>
      <c r="CJ194" s="623">
        <f t="shared" si="341"/>
        <v>1500</v>
      </c>
      <c r="CK194" s="623">
        <f t="shared" si="342"/>
        <v>1500</v>
      </c>
      <c r="CL194" s="623">
        <f t="shared" si="343"/>
        <v>1500</v>
      </c>
      <c r="CM194" s="623">
        <f t="shared" si="344"/>
        <v>1500</v>
      </c>
      <c r="CN194" s="623">
        <f t="shared" si="345"/>
        <v>1500</v>
      </c>
      <c r="CO194" s="623">
        <f t="shared" si="346"/>
        <v>1500</v>
      </c>
      <c r="CP194" s="623">
        <f t="shared" si="347"/>
        <v>1500</v>
      </c>
      <c r="CQ194" s="1281">
        <f t="shared" si="348"/>
        <v>1500</v>
      </c>
      <c r="CR194" s="1281">
        <f t="shared" si="349"/>
        <v>1500</v>
      </c>
      <c r="CS194" s="1281">
        <f t="shared" si="350"/>
        <v>1500</v>
      </c>
      <c r="CT194" s="1281">
        <f t="shared" si="351"/>
        <v>1500</v>
      </c>
      <c r="CU194" s="1281">
        <f t="shared" si="352"/>
        <v>1500</v>
      </c>
      <c r="CV194" s="1281">
        <f t="shared" si="353"/>
        <v>1500</v>
      </c>
      <c r="CW194" s="1281">
        <f t="shared" si="354"/>
        <v>1500</v>
      </c>
      <c r="CX194" s="1281">
        <f t="shared" si="355"/>
        <v>1500</v>
      </c>
      <c r="CY194" s="1281">
        <f t="shared" si="356"/>
        <v>1500</v>
      </c>
      <c r="CZ194" s="1281">
        <f t="shared" si="357"/>
        <v>1500</v>
      </c>
      <c r="DA194" s="1281">
        <f t="shared" si="358"/>
        <v>1500</v>
      </c>
      <c r="DB194" s="1281">
        <f t="shared" si="359"/>
        <v>1500</v>
      </c>
      <c r="DC194" s="623">
        <f t="shared" si="360"/>
        <v>1500</v>
      </c>
      <c r="DD194" s="623">
        <f t="shared" si="361"/>
        <v>1500</v>
      </c>
      <c r="DE194" s="623">
        <f t="shared" si="362"/>
        <v>1500</v>
      </c>
      <c r="DF194" s="623">
        <f t="shared" si="363"/>
        <v>1500</v>
      </c>
      <c r="DG194" s="623">
        <f t="shared" si="364"/>
        <v>1500</v>
      </c>
      <c r="DH194" s="623">
        <f t="shared" si="365"/>
        <v>1500</v>
      </c>
      <c r="DI194" s="623">
        <f t="shared" si="366"/>
        <v>1500</v>
      </c>
      <c r="DJ194" s="623">
        <f t="shared" si="367"/>
        <v>1500</v>
      </c>
      <c r="DK194" s="623">
        <f t="shared" si="368"/>
        <v>1500</v>
      </c>
      <c r="DL194" s="623">
        <f t="shared" si="369"/>
        <v>1500</v>
      </c>
      <c r="DM194" s="623">
        <f t="shared" si="370"/>
        <v>1500</v>
      </c>
      <c r="DN194" s="623">
        <f t="shared" si="371"/>
        <v>1500</v>
      </c>
      <c r="DO194" s="1281">
        <f t="shared" si="372"/>
        <v>1500</v>
      </c>
      <c r="DP194" s="1281">
        <f t="shared" si="373"/>
        <v>1500</v>
      </c>
      <c r="DQ194" s="1281">
        <f t="shared" si="374"/>
        <v>1500</v>
      </c>
      <c r="DR194" s="1281">
        <f t="shared" si="375"/>
        <v>1500</v>
      </c>
      <c r="DS194" s="1281">
        <f t="shared" si="376"/>
        <v>1500</v>
      </c>
      <c r="DT194" s="1281">
        <f t="shared" si="377"/>
        <v>1500</v>
      </c>
      <c r="DU194" s="1281">
        <f t="shared" si="378"/>
        <v>1500</v>
      </c>
      <c r="DV194" s="1281">
        <f t="shared" si="379"/>
        <v>1500</v>
      </c>
      <c r="DW194" s="1281">
        <f t="shared" si="380"/>
        <v>1500</v>
      </c>
      <c r="DX194" s="1281">
        <f t="shared" si="381"/>
        <v>1500</v>
      </c>
      <c r="DY194" s="1281">
        <f t="shared" si="382"/>
        <v>1500</v>
      </c>
      <c r="DZ194" s="1281">
        <f t="shared" si="383"/>
        <v>1500</v>
      </c>
      <c r="EA194" s="623">
        <f t="shared" si="384"/>
        <v>1500</v>
      </c>
      <c r="EB194" s="623">
        <f t="shared" si="385"/>
        <v>1500</v>
      </c>
      <c r="EC194" s="623">
        <f t="shared" si="386"/>
        <v>1500</v>
      </c>
      <c r="ED194" s="623">
        <f t="shared" si="387"/>
        <v>1500</v>
      </c>
      <c r="EE194" s="623">
        <f t="shared" si="388"/>
        <v>1500</v>
      </c>
      <c r="EF194" s="623">
        <f t="shared" si="389"/>
        <v>1500</v>
      </c>
      <c r="EG194" s="623">
        <f t="shared" si="390"/>
        <v>1500</v>
      </c>
      <c r="EH194" s="623">
        <f t="shared" si="391"/>
        <v>1500</v>
      </c>
      <c r="EI194" s="623">
        <f t="shared" si="392"/>
        <v>1500</v>
      </c>
      <c r="EJ194" s="623">
        <f t="shared" si="393"/>
        <v>1500</v>
      </c>
      <c r="EK194" s="623">
        <f t="shared" si="394"/>
        <v>1500</v>
      </c>
      <c r="EL194" s="623">
        <f t="shared" si="395"/>
        <v>1500</v>
      </c>
    </row>
    <row r="195" spans="1:142">
      <c r="A195" s="7" t="str">
        <f>IF('Rent Roll_RedIQ 1'!B188&gt;0,'Rent Roll_RedIQ 1'!B188,"")</f>
        <v>118</v>
      </c>
      <c r="B195" s="7" t="str">
        <f>IF('Rent Roll_RedIQ 1'!C188&gt;0,'Rent Roll_RedIQ 1'!C188,"")</f>
        <v>B2</v>
      </c>
      <c r="C195" s="614">
        <f>IF('Rent Roll_RedIQ 1'!K188&gt;0,'Rent Roll_RedIQ 1'!K188,0)</f>
        <v>0</v>
      </c>
      <c r="D195" s="615">
        <f>IF('Rent Roll_RedIQ 1'!J188&gt;0,'Rent Roll_RedIQ 1'!J188,"")</f>
        <v>1500</v>
      </c>
      <c r="E195" s="624" t="str">
        <f t="shared" si="304"/>
        <v/>
      </c>
      <c r="F195" s="194"/>
      <c r="G195" s="194"/>
      <c r="H195" s="616">
        <f t="shared" si="289"/>
        <v>1500</v>
      </c>
      <c r="I195" s="1200">
        <f>IF('Rent Roll_RedIQ 1'!S188&gt;0,'Rent Roll_RedIQ 1'!S188,Purchase_Date-1)</f>
        <v>45991</v>
      </c>
      <c r="J195" s="617">
        <f t="shared" si="290"/>
        <v>1500</v>
      </c>
      <c r="K195" s="1205">
        <f t="shared" si="291"/>
        <v>46356</v>
      </c>
      <c r="L195" s="618">
        <f t="shared" si="290"/>
        <v>1500</v>
      </c>
      <c r="M195" s="1208">
        <f t="shared" si="292"/>
        <v>46721</v>
      </c>
      <c r="N195" s="614">
        <f t="shared" si="305"/>
        <v>1500</v>
      </c>
      <c r="O195" s="614">
        <f t="shared" si="306"/>
        <v>1500</v>
      </c>
      <c r="P195" s="614">
        <f t="shared" si="307"/>
        <v>1500</v>
      </c>
      <c r="Q195" s="614">
        <f t="shared" si="308"/>
        <v>1500</v>
      </c>
      <c r="R195" s="614">
        <f t="shared" si="309"/>
        <v>1500</v>
      </c>
      <c r="S195" s="614">
        <f t="shared" si="310"/>
        <v>1500</v>
      </c>
      <c r="T195" s="614">
        <f t="shared" si="311"/>
        <v>1500</v>
      </c>
      <c r="U195" s="619"/>
      <c r="V195" s="614"/>
      <c r="W195" s="620">
        <f t="shared" si="301"/>
        <v>1500</v>
      </c>
      <c r="X195" s="620">
        <f t="shared" si="301"/>
        <v>1500</v>
      </c>
      <c r="Y195" s="620">
        <f t="shared" si="301"/>
        <v>1500</v>
      </c>
      <c r="Z195" s="620">
        <f t="shared" si="301"/>
        <v>1500</v>
      </c>
      <c r="AA195" s="620">
        <f t="shared" si="301"/>
        <v>1500</v>
      </c>
      <c r="AB195" s="620">
        <f t="shared" si="301"/>
        <v>1500</v>
      </c>
      <c r="AC195" s="620">
        <f t="shared" si="301"/>
        <v>1500</v>
      </c>
      <c r="AD195" s="620">
        <f t="shared" si="301"/>
        <v>1500</v>
      </c>
      <c r="AE195" s="620">
        <f t="shared" si="301"/>
        <v>1500</v>
      </c>
      <c r="AF195" s="620">
        <f t="shared" si="301"/>
        <v>1500</v>
      </c>
      <c r="AG195" s="620">
        <f t="shared" si="301"/>
        <v>1500</v>
      </c>
      <c r="AH195" s="620">
        <f t="shared" si="301"/>
        <v>1500</v>
      </c>
      <c r="AI195" s="621">
        <f t="shared" si="299"/>
        <v>1500</v>
      </c>
      <c r="AJ195" s="621">
        <f t="shared" si="398"/>
        <v>1500</v>
      </c>
      <c r="AK195" s="621">
        <f t="shared" si="398"/>
        <v>1500</v>
      </c>
      <c r="AL195" s="621">
        <f t="shared" si="398"/>
        <v>1500</v>
      </c>
      <c r="AM195" s="621">
        <f t="shared" si="398"/>
        <v>1500</v>
      </c>
      <c r="AN195" s="621">
        <f t="shared" si="398"/>
        <v>1500</v>
      </c>
      <c r="AO195" s="621">
        <f t="shared" si="398"/>
        <v>1500</v>
      </c>
      <c r="AP195" s="621">
        <f t="shared" si="398"/>
        <v>1500</v>
      </c>
      <c r="AQ195" s="621">
        <f t="shared" si="398"/>
        <v>1500</v>
      </c>
      <c r="AR195" s="621">
        <f t="shared" si="398"/>
        <v>1500</v>
      </c>
      <c r="AS195" s="621">
        <f t="shared" si="398"/>
        <v>1500</v>
      </c>
      <c r="AT195" s="621">
        <f t="shared" si="398"/>
        <v>1500</v>
      </c>
      <c r="AU195" s="622">
        <f t="shared" si="285"/>
        <v>1500</v>
      </c>
      <c r="AV195" s="622">
        <f t="shared" si="302"/>
        <v>1500</v>
      </c>
      <c r="AW195" s="622">
        <f t="shared" si="302"/>
        <v>1500</v>
      </c>
      <c r="AX195" s="622">
        <f t="shared" si="302"/>
        <v>1500</v>
      </c>
      <c r="AY195" s="622">
        <f t="shared" si="302"/>
        <v>1500</v>
      </c>
      <c r="AZ195" s="622">
        <f t="shared" si="302"/>
        <v>1500</v>
      </c>
      <c r="BA195" s="622">
        <f t="shared" si="302"/>
        <v>1500</v>
      </c>
      <c r="BB195" s="622">
        <f t="shared" si="302"/>
        <v>1500</v>
      </c>
      <c r="BC195" s="622">
        <f t="shared" si="302"/>
        <v>1500</v>
      </c>
      <c r="BD195" s="622">
        <f t="shared" si="302"/>
        <v>1500</v>
      </c>
      <c r="BE195" s="622">
        <f t="shared" si="302"/>
        <v>1500</v>
      </c>
      <c r="BF195" s="622">
        <f t="shared" si="302"/>
        <v>1500</v>
      </c>
      <c r="BG195" s="623">
        <f t="shared" si="312"/>
        <v>1500</v>
      </c>
      <c r="BH195" s="623">
        <f t="shared" si="313"/>
        <v>1500</v>
      </c>
      <c r="BI195" s="623">
        <f t="shared" si="314"/>
        <v>1500</v>
      </c>
      <c r="BJ195" s="623">
        <f t="shared" si="315"/>
        <v>1500</v>
      </c>
      <c r="BK195" s="623">
        <f t="shared" si="316"/>
        <v>1500</v>
      </c>
      <c r="BL195" s="623">
        <f t="shared" si="317"/>
        <v>1500</v>
      </c>
      <c r="BM195" s="623">
        <f t="shared" si="318"/>
        <v>1500</v>
      </c>
      <c r="BN195" s="623">
        <f t="shared" si="319"/>
        <v>1500</v>
      </c>
      <c r="BO195" s="623">
        <f t="shared" si="320"/>
        <v>1500</v>
      </c>
      <c r="BP195" s="623">
        <f t="shared" si="321"/>
        <v>1500</v>
      </c>
      <c r="BQ195" s="623">
        <f t="shared" si="322"/>
        <v>1500</v>
      </c>
      <c r="BR195" s="623">
        <f t="shared" si="323"/>
        <v>1500</v>
      </c>
      <c r="BS195" s="1281">
        <f t="shared" si="324"/>
        <v>1500</v>
      </c>
      <c r="BT195" s="1281">
        <f t="shared" si="325"/>
        <v>1500</v>
      </c>
      <c r="BU195" s="1281">
        <f t="shared" si="326"/>
        <v>1500</v>
      </c>
      <c r="BV195" s="1281">
        <f t="shared" si="327"/>
        <v>1500</v>
      </c>
      <c r="BW195" s="1281">
        <f t="shared" si="328"/>
        <v>1500</v>
      </c>
      <c r="BX195" s="1281">
        <f t="shared" si="329"/>
        <v>1500</v>
      </c>
      <c r="BY195" s="1281">
        <f t="shared" si="330"/>
        <v>1500</v>
      </c>
      <c r="BZ195" s="1281">
        <f t="shared" si="331"/>
        <v>1500</v>
      </c>
      <c r="CA195" s="1281">
        <f t="shared" si="332"/>
        <v>1500</v>
      </c>
      <c r="CB195" s="1281">
        <f t="shared" si="333"/>
        <v>1500</v>
      </c>
      <c r="CC195" s="1281">
        <f t="shared" si="334"/>
        <v>1500</v>
      </c>
      <c r="CD195" s="1281">
        <f t="shared" si="335"/>
        <v>1500</v>
      </c>
      <c r="CE195" s="623">
        <f t="shared" si="336"/>
        <v>1500</v>
      </c>
      <c r="CF195" s="623">
        <f t="shared" si="337"/>
        <v>1500</v>
      </c>
      <c r="CG195" s="623">
        <f t="shared" si="338"/>
        <v>1500</v>
      </c>
      <c r="CH195" s="623">
        <f t="shared" si="339"/>
        <v>1500</v>
      </c>
      <c r="CI195" s="623">
        <f t="shared" si="340"/>
        <v>1500</v>
      </c>
      <c r="CJ195" s="623">
        <f t="shared" si="341"/>
        <v>1500</v>
      </c>
      <c r="CK195" s="623">
        <f t="shared" si="342"/>
        <v>1500</v>
      </c>
      <c r="CL195" s="623">
        <f t="shared" si="343"/>
        <v>1500</v>
      </c>
      <c r="CM195" s="623">
        <f t="shared" si="344"/>
        <v>1500</v>
      </c>
      <c r="CN195" s="623">
        <f t="shared" si="345"/>
        <v>1500</v>
      </c>
      <c r="CO195" s="623">
        <f t="shared" si="346"/>
        <v>1500</v>
      </c>
      <c r="CP195" s="623">
        <f t="shared" si="347"/>
        <v>1500</v>
      </c>
      <c r="CQ195" s="1281">
        <f t="shared" si="348"/>
        <v>1500</v>
      </c>
      <c r="CR195" s="1281">
        <f t="shared" si="349"/>
        <v>1500</v>
      </c>
      <c r="CS195" s="1281">
        <f t="shared" si="350"/>
        <v>1500</v>
      </c>
      <c r="CT195" s="1281">
        <f t="shared" si="351"/>
        <v>1500</v>
      </c>
      <c r="CU195" s="1281">
        <f t="shared" si="352"/>
        <v>1500</v>
      </c>
      <c r="CV195" s="1281">
        <f t="shared" si="353"/>
        <v>1500</v>
      </c>
      <c r="CW195" s="1281">
        <f t="shared" si="354"/>
        <v>1500</v>
      </c>
      <c r="CX195" s="1281">
        <f t="shared" si="355"/>
        <v>1500</v>
      </c>
      <c r="CY195" s="1281">
        <f t="shared" si="356"/>
        <v>1500</v>
      </c>
      <c r="CZ195" s="1281">
        <f t="shared" si="357"/>
        <v>1500</v>
      </c>
      <c r="DA195" s="1281">
        <f t="shared" si="358"/>
        <v>1500</v>
      </c>
      <c r="DB195" s="1281">
        <f t="shared" si="359"/>
        <v>1500</v>
      </c>
      <c r="DC195" s="623">
        <f t="shared" si="360"/>
        <v>1500</v>
      </c>
      <c r="DD195" s="623">
        <f t="shared" si="361"/>
        <v>1500</v>
      </c>
      <c r="DE195" s="623">
        <f t="shared" si="362"/>
        <v>1500</v>
      </c>
      <c r="DF195" s="623">
        <f t="shared" si="363"/>
        <v>1500</v>
      </c>
      <c r="DG195" s="623">
        <f t="shared" si="364"/>
        <v>1500</v>
      </c>
      <c r="DH195" s="623">
        <f t="shared" si="365"/>
        <v>1500</v>
      </c>
      <c r="DI195" s="623">
        <f t="shared" si="366"/>
        <v>1500</v>
      </c>
      <c r="DJ195" s="623">
        <f t="shared" si="367"/>
        <v>1500</v>
      </c>
      <c r="DK195" s="623">
        <f t="shared" si="368"/>
        <v>1500</v>
      </c>
      <c r="DL195" s="623">
        <f t="shared" si="369"/>
        <v>1500</v>
      </c>
      <c r="DM195" s="623">
        <f t="shared" si="370"/>
        <v>1500</v>
      </c>
      <c r="DN195" s="623">
        <f t="shared" si="371"/>
        <v>1500</v>
      </c>
      <c r="DO195" s="1281">
        <f t="shared" si="372"/>
        <v>1500</v>
      </c>
      <c r="DP195" s="1281">
        <f t="shared" si="373"/>
        <v>1500</v>
      </c>
      <c r="DQ195" s="1281">
        <f t="shared" si="374"/>
        <v>1500</v>
      </c>
      <c r="DR195" s="1281">
        <f t="shared" si="375"/>
        <v>1500</v>
      </c>
      <c r="DS195" s="1281">
        <f t="shared" si="376"/>
        <v>1500</v>
      </c>
      <c r="DT195" s="1281">
        <f t="shared" si="377"/>
        <v>1500</v>
      </c>
      <c r="DU195" s="1281">
        <f t="shared" si="378"/>
        <v>1500</v>
      </c>
      <c r="DV195" s="1281">
        <f t="shared" si="379"/>
        <v>1500</v>
      </c>
      <c r="DW195" s="1281">
        <f t="shared" si="380"/>
        <v>1500</v>
      </c>
      <c r="DX195" s="1281">
        <f t="shared" si="381"/>
        <v>1500</v>
      </c>
      <c r="DY195" s="1281">
        <f t="shared" si="382"/>
        <v>1500</v>
      </c>
      <c r="DZ195" s="1281">
        <f t="shared" si="383"/>
        <v>1500</v>
      </c>
      <c r="EA195" s="623">
        <f t="shared" si="384"/>
        <v>1500</v>
      </c>
      <c r="EB195" s="623">
        <f t="shared" si="385"/>
        <v>1500</v>
      </c>
      <c r="EC195" s="623">
        <f t="shared" si="386"/>
        <v>1500</v>
      </c>
      <c r="ED195" s="623">
        <f t="shared" si="387"/>
        <v>1500</v>
      </c>
      <c r="EE195" s="623">
        <f t="shared" si="388"/>
        <v>1500</v>
      </c>
      <c r="EF195" s="623">
        <f t="shared" si="389"/>
        <v>1500</v>
      </c>
      <c r="EG195" s="623">
        <f t="shared" si="390"/>
        <v>1500</v>
      </c>
      <c r="EH195" s="623">
        <f t="shared" si="391"/>
        <v>1500</v>
      </c>
      <c r="EI195" s="623">
        <f t="shared" si="392"/>
        <v>1500</v>
      </c>
      <c r="EJ195" s="623">
        <f t="shared" si="393"/>
        <v>1500</v>
      </c>
      <c r="EK195" s="623">
        <f t="shared" si="394"/>
        <v>1500</v>
      </c>
      <c r="EL195" s="623">
        <f t="shared" si="395"/>
        <v>1500</v>
      </c>
    </row>
    <row r="196" spans="1:142">
      <c r="A196" s="7" t="str">
        <f>IF('Rent Roll_RedIQ 1'!B189&gt;0,'Rent Roll_RedIQ 1'!B189,"")</f>
        <v>135</v>
      </c>
      <c r="B196" s="7" t="str">
        <f>IF('Rent Roll_RedIQ 1'!C189&gt;0,'Rent Roll_RedIQ 1'!C189,"")</f>
        <v>A1</v>
      </c>
      <c r="C196" s="614">
        <f>IF('Rent Roll_RedIQ 1'!K189&gt;0,'Rent Roll_RedIQ 1'!K189,0)</f>
        <v>0</v>
      </c>
      <c r="D196" s="615">
        <f>IF('Rent Roll_RedIQ 1'!J189&gt;0,'Rent Roll_RedIQ 1'!J189,"")</f>
        <v>1200</v>
      </c>
      <c r="E196" s="624" t="str">
        <f t="shared" si="304"/>
        <v/>
      </c>
      <c r="F196" s="194"/>
      <c r="G196" s="194"/>
      <c r="H196" s="616">
        <f t="shared" si="289"/>
        <v>1200</v>
      </c>
      <c r="I196" s="1200">
        <f>IF('Rent Roll_RedIQ 1'!S189&gt;0,'Rent Roll_RedIQ 1'!S189,Purchase_Date-1)</f>
        <v>45991</v>
      </c>
      <c r="J196" s="617">
        <f t="shared" si="290"/>
        <v>1200</v>
      </c>
      <c r="K196" s="1205">
        <f t="shared" si="291"/>
        <v>46356</v>
      </c>
      <c r="L196" s="618">
        <f t="shared" si="290"/>
        <v>1200</v>
      </c>
      <c r="M196" s="1208">
        <f t="shared" si="292"/>
        <v>46721</v>
      </c>
      <c r="N196" s="614">
        <f t="shared" si="305"/>
        <v>1200</v>
      </c>
      <c r="O196" s="614">
        <f t="shared" si="306"/>
        <v>1200</v>
      </c>
      <c r="P196" s="614">
        <f t="shared" si="307"/>
        <v>1200</v>
      </c>
      <c r="Q196" s="614">
        <f t="shared" si="308"/>
        <v>1200</v>
      </c>
      <c r="R196" s="614">
        <f t="shared" si="309"/>
        <v>1200</v>
      </c>
      <c r="S196" s="614">
        <f t="shared" si="310"/>
        <v>1200</v>
      </c>
      <c r="T196" s="614">
        <f t="shared" si="311"/>
        <v>1200</v>
      </c>
      <c r="U196" s="619"/>
      <c r="V196" s="614"/>
      <c r="W196" s="620">
        <f t="shared" si="301"/>
        <v>1200</v>
      </c>
      <c r="X196" s="620">
        <f t="shared" si="301"/>
        <v>1200</v>
      </c>
      <c r="Y196" s="620">
        <f t="shared" si="301"/>
        <v>1200</v>
      </c>
      <c r="Z196" s="620">
        <f t="shared" si="301"/>
        <v>1200</v>
      </c>
      <c r="AA196" s="620">
        <f t="shared" si="301"/>
        <v>1200</v>
      </c>
      <c r="AB196" s="620">
        <f t="shared" si="301"/>
        <v>1200</v>
      </c>
      <c r="AC196" s="620">
        <f t="shared" si="301"/>
        <v>1200</v>
      </c>
      <c r="AD196" s="620">
        <f t="shared" si="301"/>
        <v>1200</v>
      </c>
      <c r="AE196" s="620">
        <f t="shared" si="301"/>
        <v>1200</v>
      </c>
      <c r="AF196" s="620">
        <f t="shared" si="301"/>
        <v>1200</v>
      </c>
      <c r="AG196" s="620">
        <f t="shared" si="301"/>
        <v>1200</v>
      </c>
      <c r="AH196" s="620">
        <f t="shared" si="301"/>
        <v>1200</v>
      </c>
      <c r="AI196" s="621">
        <f t="shared" si="299"/>
        <v>1200</v>
      </c>
      <c r="AJ196" s="621">
        <f t="shared" si="398"/>
        <v>1200</v>
      </c>
      <c r="AK196" s="621">
        <f t="shared" si="398"/>
        <v>1200</v>
      </c>
      <c r="AL196" s="621">
        <f t="shared" si="398"/>
        <v>1200</v>
      </c>
      <c r="AM196" s="621">
        <f t="shared" si="398"/>
        <v>1200</v>
      </c>
      <c r="AN196" s="621">
        <f t="shared" si="398"/>
        <v>1200</v>
      </c>
      <c r="AO196" s="621">
        <f t="shared" si="398"/>
        <v>1200</v>
      </c>
      <c r="AP196" s="621">
        <f t="shared" si="398"/>
        <v>1200</v>
      </c>
      <c r="AQ196" s="621">
        <f t="shared" si="398"/>
        <v>1200</v>
      </c>
      <c r="AR196" s="621">
        <f t="shared" si="398"/>
        <v>1200</v>
      </c>
      <c r="AS196" s="621">
        <f t="shared" si="398"/>
        <v>1200</v>
      </c>
      <c r="AT196" s="621">
        <f t="shared" si="398"/>
        <v>1200</v>
      </c>
      <c r="AU196" s="622">
        <f t="shared" si="285"/>
        <v>1200</v>
      </c>
      <c r="AV196" s="622">
        <f t="shared" si="302"/>
        <v>1200</v>
      </c>
      <c r="AW196" s="622">
        <f t="shared" si="302"/>
        <v>1200</v>
      </c>
      <c r="AX196" s="622">
        <f t="shared" si="302"/>
        <v>1200</v>
      </c>
      <c r="AY196" s="622">
        <f t="shared" si="302"/>
        <v>1200</v>
      </c>
      <c r="AZ196" s="622">
        <f t="shared" si="302"/>
        <v>1200</v>
      </c>
      <c r="BA196" s="622">
        <f t="shared" si="302"/>
        <v>1200</v>
      </c>
      <c r="BB196" s="622">
        <f t="shared" si="302"/>
        <v>1200</v>
      </c>
      <c r="BC196" s="622">
        <f t="shared" si="302"/>
        <v>1200</v>
      </c>
      <c r="BD196" s="622">
        <f t="shared" si="302"/>
        <v>1200</v>
      </c>
      <c r="BE196" s="622">
        <f t="shared" si="302"/>
        <v>1200</v>
      </c>
      <c r="BF196" s="622">
        <f t="shared" si="302"/>
        <v>1200</v>
      </c>
      <c r="BG196" s="623">
        <f t="shared" si="312"/>
        <v>1200</v>
      </c>
      <c r="BH196" s="623">
        <f t="shared" si="313"/>
        <v>1200</v>
      </c>
      <c r="BI196" s="623">
        <f t="shared" si="314"/>
        <v>1200</v>
      </c>
      <c r="BJ196" s="623">
        <f t="shared" si="315"/>
        <v>1200</v>
      </c>
      <c r="BK196" s="623">
        <f t="shared" si="316"/>
        <v>1200</v>
      </c>
      <c r="BL196" s="623">
        <f t="shared" si="317"/>
        <v>1200</v>
      </c>
      <c r="BM196" s="623">
        <f t="shared" si="318"/>
        <v>1200</v>
      </c>
      <c r="BN196" s="623">
        <f t="shared" si="319"/>
        <v>1200</v>
      </c>
      <c r="BO196" s="623">
        <f t="shared" si="320"/>
        <v>1200</v>
      </c>
      <c r="BP196" s="623">
        <f t="shared" si="321"/>
        <v>1200</v>
      </c>
      <c r="BQ196" s="623">
        <f t="shared" si="322"/>
        <v>1200</v>
      </c>
      <c r="BR196" s="623">
        <f t="shared" si="323"/>
        <v>1200</v>
      </c>
      <c r="BS196" s="1281">
        <f t="shared" si="324"/>
        <v>1200</v>
      </c>
      <c r="BT196" s="1281">
        <f t="shared" si="325"/>
        <v>1200</v>
      </c>
      <c r="BU196" s="1281">
        <f t="shared" si="326"/>
        <v>1200</v>
      </c>
      <c r="BV196" s="1281">
        <f t="shared" si="327"/>
        <v>1200</v>
      </c>
      <c r="BW196" s="1281">
        <f t="shared" si="328"/>
        <v>1200</v>
      </c>
      <c r="BX196" s="1281">
        <f t="shared" si="329"/>
        <v>1200</v>
      </c>
      <c r="BY196" s="1281">
        <f t="shared" si="330"/>
        <v>1200</v>
      </c>
      <c r="BZ196" s="1281">
        <f t="shared" si="331"/>
        <v>1200</v>
      </c>
      <c r="CA196" s="1281">
        <f t="shared" si="332"/>
        <v>1200</v>
      </c>
      <c r="CB196" s="1281">
        <f t="shared" si="333"/>
        <v>1200</v>
      </c>
      <c r="CC196" s="1281">
        <f t="shared" si="334"/>
        <v>1200</v>
      </c>
      <c r="CD196" s="1281">
        <f t="shared" si="335"/>
        <v>1200</v>
      </c>
      <c r="CE196" s="623">
        <f t="shared" si="336"/>
        <v>1200</v>
      </c>
      <c r="CF196" s="623">
        <f t="shared" si="337"/>
        <v>1200</v>
      </c>
      <c r="CG196" s="623">
        <f t="shared" si="338"/>
        <v>1200</v>
      </c>
      <c r="CH196" s="623">
        <f t="shared" si="339"/>
        <v>1200</v>
      </c>
      <c r="CI196" s="623">
        <f t="shared" si="340"/>
        <v>1200</v>
      </c>
      <c r="CJ196" s="623">
        <f t="shared" si="341"/>
        <v>1200</v>
      </c>
      <c r="CK196" s="623">
        <f t="shared" si="342"/>
        <v>1200</v>
      </c>
      <c r="CL196" s="623">
        <f t="shared" si="343"/>
        <v>1200</v>
      </c>
      <c r="CM196" s="623">
        <f t="shared" si="344"/>
        <v>1200</v>
      </c>
      <c r="CN196" s="623">
        <f t="shared" si="345"/>
        <v>1200</v>
      </c>
      <c r="CO196" s="623">
        <f t="shared" si="346"/>
        <v>1200</v>
      </c>
      <c r="CP196" s="623">
        <f t="shared" si="347"/>
        <v>1200</v>
      </c>
      <c r="CQ196" s="1281">
        <f t="shared" si="348"/>
        <v>1200</v>
      </c>
      <c r="CR196" s="1281">
        <f t="shared" si="349"/>
        <v>1200</v>
      </c>
      <c r="CS196" s="1281">
        <f t="shared" si="350"/>
        <v>1200</v>
      </c>
      <c r="CT196" s="1281">
        <f t="shared" si="351"/>
        <v>1200</v>
      </c>
      <c r="CU196" s="1281">
        <f t="shared" si="352"/>
        <v>1200</v>
      </c>
      <c r="CV196" s="1281">
        <f t="shared" si="353"/>
        <v>1200</v>
      </c>
      <c r="CW196" s="1281">
        <f t="shared" si="354"/>
        <v>1200</v>
      </c>
      <c r="CX196" s="1281">
        <f t="shared" si="355"/>
        <v>1200</v>
      </c>
      <c r="CY196" s="1281">
        <f t="shared" si="356"/>
        <v>1200</v>
      </c>
      <c r="CZ196" s="1281">
        <f t="shared" si="357"/>
        <v>1200</v>
      </c>
      <c r="DA196" s="1281">
        <f t="shared" si="358"/>
        <v>1200</v>
      </c>
      <c r="DB196" s="1281">
        <f t="shared" si="359"/>
        <v>1200</v>
      </c>
      <c r="DC196" s="623">
        <f t="shared" si="360"/>
        <v>1200</v>
      </c>
      <c r="DD196" s="623">
        <f t="shared" si="361"/>
        <v>1200</v>
      </c>
      <c r="DE196" s="623">
        <f t="shared" si="362"/>
        <v>1200</v>
      </c>
      <c r="DF196" s="623">
        <f t="shared" si="363"/>
        <v>1200</v>
      </c>
      <c r="DG196" s="623">
        <f t="shared" si="364"/>
        <v>1200</v>
      </c>
      <c r="DH196" s="623">
        <f t="shared" si="365"/>
        <v>1200</v>
      </c>
      <c r="DI196" s="623">
        <f t="shared" si="366"/>
        <v>1200</v>
      </c>
      <c r="DJ196" s="623">
        <f t="shared" si="367"/>
        <v>1200</v>
      </c>
      <c r="DK196" s="623">
        <f t="shared" si="368"/>
        <v>1200</v>
      </c>
      <c r="DL196" s="623">
        <f t="shared" si="369"/>
        <v>1200</v>
      </c>
      <c r="DM196" s="623">
        <f t="shared" si="370"/>
        <v>1200</v>
      </c>
      <c r="DN196" s="623">
        <f t="shared" si="371"/>
        <v>1200</v>
      </c>
      <c r="DO196" s="1281">
        <f t="shared" si="372"/>
        <v>1200</v>
      </c>
      <c r="DP196" s="1281">
        <f t="shared" si="373"/>
        <v>1200</v>
      </c>
      <c r="DQ196" s="1281">
        <f t="shared" si="374"/>
        <v>1200</v>
      </c>
      <c r="DR196" s="1281">
        <f t="shared" si="375"/>
        <v>1200</v>
      </c>
      <c r="DS196" s="1281">
        <f t="shared" si="376"/>
        <v>1200</v>
      </c>
      <c r="DT196" s="1281">
        <f t="shared" si="377"/>
        <v>1200</v>
      </c>
      <c r="DU196" s="1281">
        <f t="shared" si="378"/>
        <v>1200</v>
      </c>
      <c r="DV196" s="1281">
        <f t="shared" si="379"/>
        <v>1200</v>
      </c>
      <c r="DW196" s="1281">
        <f t="shared" si="380"/>
        <v>1200</v>
      </c>
      <c r="DX196" s="1281">
        <f t="shared" si="381"/>
        <v>1200</v>
      </c>
      <c r="DY196" s="1281">
        <f t="shared" si="382"/>
        <v>1200</v>
      </c>
      <c r="DZ196" s="1281">
        <f t="shared" si="383"/>
        <v>1200</v>
      </c>
      <c r="EA196" s="623">
        <f t="shared" si="384"/>
        <v>1200</v>
      </c>
      <c r="EB196" s="623">
        <f t="shared" si="385"/>
        <v>1200</v>
      </c>
      <c r="EC196" s="623">
        <f t="shared" si="386"/>
        <v>1200</v>
      </c>
      <c r="ED196" s="623">
        <f t="shared" si="387"/>
        <v>1200</v>
      </c>
      <c r="EE196" s="623">
        <f t="shared" si="388"/>
        <v>1200</v>
      </c>
      <c r="EF196" s="623">
        <f t="shared" si="389"/>
        <v>1200</v>
      </c>
      <c r="EG196" s="623">
        <f t="shared" si="390"/>
        <v>1200</v>
      </c>
      <c r="EH196" s="623">
        <f t="shared" si="391"/>
        <v>1200</v>
      </c>
      <c r="EI196" s="623">
        <f t="shared" si="392"/>
        <v>1200</v>
      </c>
      <c r="EJ196" s="623">
        <f t="shared" si="393"/>
        <v>1200</v>
      </c>
      <c r="EK196" s="623">
        <f t="shared" si="394"/>
        <v>1200</v>
      </c>
      <c r="EL196" s="623">
        <f t="shared" si="395"/>
        <v>1200</v>
      </c>
    </row>
    <row r="197" spans="1:142">
      <c r="A197" s="7" t="str">
        <f>IF('Rent Roll_RedIQ 1'!B190&gt;0,'Rent Roll_RedIQ 1'!B190,"")</f>
        <v>138</v>
      </c>
      <c r="B197" s="7" t="str">
        <f>IF('Rent Roll_RedIQ 1'!C190&gt;0,'Rent Roll_RedIQ 1'!C190,"")</f>
        <v>B2</v>
      </c>
      <c r="C197" s="614">
        <f>IF('Rent Roll_RedIQ 1'!K190&gt;0,'Rent Roll_RedIQ 1'!K190,0)</f>
        <v>0</v>
      </c>
      <c r="D197" s="615">
        <f>IF('Rent Roll_RedIQ 1'!J190&gt;0,'Rent Roll_RedIQ 1'!J190,"")</f>
        <v>1500</v>
      </c>
      <c r="E197" s="624" t="str">
        <f t="shared" si="304"/>
        <v/>
      </c>
      <c r="F197" s="194"/>
      <c r="G197" s="194"/>
      <c r="H197" s="616">
        <f t="shared" si="289"/>
        <v>1500</v>
      </c>
      <c r="I197" s="1200">
        <f>IF('Rent Roll_RedIQ 1'!S190&gt;0,'Rent Roll_RedIQ 1'!S190,Purchase_Date-1)</f>
        <v>45991</v>
      </c>
      <c r="J197" s="617">
        <f t="shared" si="290"/>
        <v>1500</v>
      </c>
      <c r="K197" s="1205">
        <f t="shared" si="291"/>
        <v>46356</v>
      </c>
      <c r="L197" s="618">
        <f t="shared" si="290"/>
        <v>1500</v>
      </c>
      <c r="M197" s="1208">
        <f t="shared" si="292"/>
        <v>46721</v>
      </c>
      <c r="N197" s="614">
        <f t="shared" si="305"/>
        <v>1500</v>
      </c>
      <c r="O197" s="614">
        <f t="shared" si="306"/>
        <v>1500</v>
      </c>
      <c r="P197" s="614">
        <f t="shared" si="307"/>
        <v>1500</v>
      </c>
      <c r="Q197" s="614">
        <f t="shared" si="308"/>
        <v>1500</v>
      </c>
      <c r="R197" s="614">
        <f t="shared" si="309"/>
        <v>1500</v>
      </c>
      <c r="S197" s="614">
        <f t="shared" si="310"/>
        <v>1500</v>
      </c>
      <c r="T197" s="614">
        <f t="shared" si="311"/>
        <v>1500</v>
      </c>
      <c r="U197" s="619"/>
      <c r="V197" s="614"/>
      <c r="W197" s="620">
        <f t="shared" si="301"/>
        <v>1500</v>
      </c>
      <c r="X197" s="620">
        <f t="shared" ref="X197:AH199" si="399">IF($I197&gt;=X$11,$C197,$H197)</f>
        <v>1500</v>
      </c>
      <c r="Y197" s="620">
        <f t="shared" si="399"/>
        <v>1500</v>
      </c>
      <c r="Z197" s="620">
        <f t="shared" si="399"/>
        <v>1500</v>
      </c>
      <c r="AA197" s="620">
        <f t="shared" si="399"/>
        <v>1500</v>
      </c>
      <c r="AB197" s="620">
        <f t="shared" si="399"/>
        <v>1500</v>
      </c>
      <c r="AC197" s="620">
        <f t="shared" si="399"/>
        <v>1500</v>
      </c>
      <c r="AD197" s="620">
        <f t="shared" si="399"/>
        <v>1500</v>
      </c>
      <c r="AE197" s="620">
        <f t="shared" si="399"/>
        <v>1500</v>
      </c>
      <c r="AF197" s="620">
        <f t="shared" si="399"/>
        <v>1500</v>
      </c>
      <c r="AG197" s="620">
        <f t="shared" si="399"/>
        <v>1500</v>
      </c>
      <c r="AH197" s="620">
        <f t="shared" si="399"/>
        <v>1500</v>
      </c>
      <c r="AI197" s="621">
        <f t="shared" si="299"/>
        <v>1500</v>
      </c>
      <c r="AJ197" s="621">
        <f t="shared" si="398"/>
        <v>1500</v>
      </c>
      <c r="AK197" s="621">
        <f t="shared" si="398"/>
        <v>1500</v>
      </c>
      <c r="AL197" s="621">
        <f t="shared" si="398"/>
        <v>1500</v>
      </c>
      <c r="AM197" s="621">
        <f t="shared" si="398"/>
        <v>1500</v>
      </c>
      <c r="AN197" s="621">
        <f t="shared" si="398"/>
        <v>1500</v>
      </c>
      <c r="AO197" s="621">
        <f t="shared" si="398"/>
        <v>1500</v>
      </c>
      <c r="AP197" s="621">
        <f t="shared" si="398"/>
        <v>1500</v>
      </c>
      <c r="AQ197" s="621">
        <f t="shared" si="398"/>
        <v>1500</v>
      </c>
      <c r="AR197" s="621">
        <f t="shared" si="398"/>
        <v>1500</v>
      </c>
      <c r="AS197" s="621">
        <f t="shared" si="398"/>
        <v>1500</v>
      </c>
      <c r="AT197" s="621">
        <f t="shared" si="398"/>
        <v>1500</v>
      </c>
      <c r="AU197" s="622">
        <f t="shared" si="285"/>
        <v>1500</v>
      </c>
      <c r="AV197" s="622">
        <f t="shared" si="302"/>
        <v>1500</v>
      </c>
      <c r="AW197" s="622">
        <f t="shared" si="302"/>
        <v>1500</v>
      </c>
      <c r="AX197" s="622">
        <f t="shared" si="302"/>
        <v>1500</v>
      </c>
      <c r="AY197" s="622">
        <f t="shared" si="302"/>
        <v>1500</v>
      </c>
      <c r="AZ197" s="622">
        <f t="shared" si="302"/>
        <v>1500</v>
      </c>
      <c r="BA197" s="622">
        <f t="shared" si="302"/>
        <v>1500</v>
      </c>
      <c r="BB197" s="622">
        <f t="shared" si="302"/>
        <v>1500</v>
      </c>
      <c r="BC197" s="622">
        <f t="shared" si="302"/>
        <v>1500</v>
      </c>
      <c r="BD197" s="622">
        <f t="shared" si="302"/>
        <v>1500</v>
      </c>
      <c r="BE197" s="622">
        <f t="shared" si="302"/>
        <v>1500</v>
      </c>
      <c r="BF197" s="622">
        <f t="shared" si="302"/>
        <v>1500</v>
      </c>
      <c r="BG197" s="623">
        <f t="shared" si="312"/>
        <v>1500</v>
      </c>
      <c r="BH197" s="623">
        <f t="shared" si="313"/>
        <v>1500</v>
      </c>
      <c r="BI197" s="623">
        <f t="shared" si="314"/>
        <v>1500</v>
      </c>
      <c r="BJ197" s="623">
        <f t="shared" si="315"/>
        <v>1500</v>
      </c>
      <c r="BK197" s="623">
        <f t="shared" si="316"/>
        <v>1500</v>
      </c>
      <c r="BL197" s="623">
        <f t="shared" si="317"/>
        <v>1500</v>
      </c>
      <c r="BM197" s="623">
        <f t="shared" si="318"/>
        <v>1500</v>
      </c>
      <c r="BN197" s="623">
        <f t="shared" si="319"/>
        <v>1500</v>
      </c>
      <c r="BO197" s="623">
        <f t="shared" si="320"/>
        <v>1500</v>
      </c>
      <c r="BP197" s="623">
        <f t="shared" si="321"/>
        <v>1500</v>
      </c>
      <c r="BQ197" s="623">
        <f t="shared" si="322"/>
        <v>1500</v>
      </c>
      <c r="BR197" s="623">
        <f t="shared" si="323"/>
        <v>1500</v>
      </c>
      <c r="BS197" s="1281">
        <f t="shared" si="324"/>
        <v>1500</v>
      </c>
      <c r="BT197" s="1281">
        <f t="shared" si="325"/>
        <v>1500</v>
      </c>
      <c r="BU197" s="1281">
        <f t="shared" si="326"/>
        <v>1500</v>
      </c>
      <c r="BV197" s="1281">
        <f t="shared" si="327"/>
        <v>1500</v>
      </c>
      <c r="BW197" s="1281">
        <f t="shared" si="328"/>
        <v>1500</v>
      </c>
      <c r="BX197" s="1281">
        <f t="shared" si="329"/>
        <v>1500</v>
      </c>
      <c r="BY197" s="1281">
        <f t="shared" si="330"/>
        <v>1500</v>
      </c>
      <c r="BZ197" s="1281">
        <f t="shared" si="331"/>
        <v>1500</v>
      </c>
      <c r="CA197" s="1281">
        <f t="shared" si="332"/>
        <v>1500</v>
      </c>
      <c r="CB197" s="1281">
        <f t="shared" si="333"/>
        <v>1500</v>
      </c>
      <c r="CC197" s="1281">
        <f t="shared" si="334"/>
        <v>1500</v>
      </c>
      <c r="CD197" s="1281">
        <f t="shared" si="335"/>
        <v>1500</v>
      </c>
      <c r="CE197" s="623">
        <f t="shared" si="336"/>
        <v>1500</v>
      </c>
      <c r="CF197" s="623">
        <f t="shared" si="337"/>
        <v>1500</v>
      </c>
      <c r="CG197" s="623">
        <f t="shared" si="338"/>
        <v>1500</v>
      </c>
      <c r="CH197" s="623">
        <f t="shared" si="339"/>
        <v>1500</v>
      </c>
      <c r="CI197" s="623">
        <f t="shared" si="340"/>
        <v>1500</v>
      </c>
      <c r="CJ197" s="623">
        <f t="shared" si="341"/>
        <v>1500</v>
      </c>
      <c r="CK197" s="623">
        <f t="shared" si="342"/>
        <v>1500</v>
      </c>
      <c r="CL197" s="623">
        <f t="shared" si="343"/>
        <v>1500</v>
      </c>
      <c r="CM197" s="623">
        <f t="shared" si="344"/>
        <v>1500</v>
      </c>
      <c r="CN197" s="623">
        <f t="shared" si="345"/>
        <v>1500</v>
      </c>
      <c r="CO197" s="623">
        <f t="shared" si="346"/>
        <v>1500</v>
      </c>
      <c r="CP197" s="623">
        <f t="shared" si="347"/>
        <v>1500</v>
      </c>
      <c r="CQ197" s="1281">
        <f t="shared" si="348"/>
        <v>1500</v>
      </c>
      <c r="CR197" s="1281">
        <f t="shared" si="349"/>
        <v>1500</v>
      </c>
      <c r="CS197" s="1281">
        <f t="shared" si="350"/>
        <v>1500</v>
      </c>
      <c r="CT197" s="1281">
        <f t="shared" si="351"/>
        <v>1500</v>
      </c>
      <c r="CU197" s="1281">
        <f t="shared" si="352"/>
        <v>1500</v>
      </c>
      <c r="CV197" s="1281">
        <f t="shared" si="353"/>
        <v>1500</v>
      </c>
      <c r="CW197" s="1281">
        <f t="shared" si="354"/>
        <v>1500</v>
      </c>
      <c r="CX197" s="1281">
        <f t="shared" si="355"/>
        <v>1500</v>
      </c>
      <c r="CY197" s="1281">
        <f t="shared" si="356"/>
        <v>1500</v>
      </c>
      <c r="CZ197" s="1281">
        <f t="shared" si="357"/>
        <v>1500</v>
      </c>
      <c r="DA197" s="1281">
        <f t="shared" si="358"/>
        <v>1500</v>
      </c>
      <c r="DB197" s="1281">
        <f t="shared" si="359"/>
        <v>1500</v>
      </c>
      <c r="DC197" s="623">
        <f t="shared" si="360"/>
        <v>1500</v>
      </c>
      <c r="DD197" s="623">
        <f t="shared" si="361"/>
        <v>1500</v>
      </c>
      <c r="DE197" s="623">
        <f t="shared" si="362"/>
        <v>1500</v>
      </c>
      <c r="DF197" s="623">
        <f t="shared" si="363"/>
        <v>1500</v>
      </c>
      <c r="DG197" s="623">
        <f t="shared" si="364"/>
        <v>1500</v>
      </c>
      <c r="DH197" s="623">
        <f t="shared" si="365"/>
        <v>1500</v>
      </c>
      <c r="DI197" s="623">
        <f t="shared" si="366"/>
        <v>1500</v>
      </c>
      <c r="DJ197" s="623">
        <f t="shared" si="367"/>
        <v>1500</v>
      </c>
      <c r="DK197" s="623">
        <f t="shared" si="368"/>
        <v>1500</v>
      </c>
      <c r="DL197" s="623">
        <f t="shared" si="369"/>
        <v>1500</v>
      </c>
      <c r="DM197" s="623">
        <f t="shared" si="370"/>
        <v>1500</v>
      </c>
      <c r="DN197" s="623">
        <f t="shared" si="371"/>
        <v>1500</v>
      </c>
      <c r="DO197" s="1281">
        <f t="shared" si="372"/>
        <v>1500</v>
      </c>
      <c r="DP197" s="1281">
        <f t="shared" si="373"/>
        <v>1500</v>
      </c>
      <c r="DQ197" s="1281">
        <f t="shared" si="374"/>
        <v>1500</v>
      </c>
      <c r="DR197" s="1281">
        <f t="shared" si="375"/>
        <v>1500</v>
      </c>
      <c r="DS197" s="1281">
        <f t="shared" si="376"/>
        <v>1500</v>
      </c>
      <c r="DT197" s="1281">
        <f t="shared" si="377"/>
        <v>1500</v>
      </c>
      <c r="DU197" s="1281">
        <f t="shared" si="378"/>
        <v>1500</v>
      </c>
      <c r="DV197" s="1281">
        <f t="shared" si="379"/>
        <v>1500</v>
      </c>
      <c r="DW197" s="1281">
        <f t="shared" si="380"/>
        <v>1500</v>
      </c>
      <c r="DX197" s="1281">
        <f t="shared" si="381"/>
        <v>1500</v>
      </c>
      <c r="DY197" s="1281">
        <f t="shared" si="382"/>
        <v>1500</v>
      </c>
      <c r="DZ197" s="1281">
        <f t="shared" si="383"/>
        <v>1500</v>
      </c>
      <c r="EA197" s="623">
        <f t="shared" si="384"/>
        <v>1500</v>
      </c>
      <c r="EB197" s="623">
        <f t="shared" si="385"/>
        <v>1500</v>
      </c>
      <c r="EC197" s="623">
        <f t="shared" si="386"/>
        <v>1500</v>
      </c>
      <c r="ED197" s="623">
        <f t="shared" si="387"/>
        <v>1500</v>
      </c>
      <c r="EE197" s="623">
        <f t="shared" si="388"/>
        <v>1500</v>
      </c>
      <c r="EF197" s="623">
        <f t="shared" si="389"/>
        <v>1500</v>
      </c>
      <c r="EG197" s="623">
        <f t="shared" si="390"/>
        <v>1500</v>
      </c>
      <c r="EH197" s="623">
        <f t="shared" si="391"/>
        <v>1500</v>
      </c>
      <c r="EI197" s="623">
        <f t="shared" si="392"/>
        <v>1500</v>
      </c>
      <c r="EJ197" s="623">
        <f t="shared" si="393"/>
        <v>1500</v>
      </c>
      <c r="EK197" s="623">
        <f t="shared" si="394"/>
        <v>1500</v>
      </c>
      <c r="EL197" s="623">
        <f t="shared" si="395"/>
        <v>1500</v>
      </c>
    </row>
    <row r="198" spans="1:142">
      <c r="A198" s="7" t="str">
        <f>IF('Rent Roll_RedIQ 1'!B191&gt;0,'Rent Roll_RedIQ 1'!B191,"")</f>
        <v>225</v>
      </c>
      <c r="B198" s="7" t="str">
        <f>IF('Rent Roll_RedIQ 1'!C191&gt;0,'Rent Roll_RedIQ 1'!C191,"")</f>
        <v>A1</v>
      </c>
      <c r="C198" s="614">
        <f>IF('Rent Roll_RedIQ 1'!K191&gt;0,'Rent Roll_RedIQ 1'!K191,0)</f>
        <v>0</v>
      </c>
      <c r="D198" s="615">
        <f>IF('Rent Roll_RedIQ 1'!J191&gt;0,'Rent Roll_RedIQ 1'!J191,"")</f>
        <v>1200</v>
      </c>
      <c r="E198" s="624" t="str">
        <f t="shared" si="304"/>
        <v/>
      </c>
      <c r="F198" s="194"/>
      <c r="G198" s="194"/>
      <c r="H198" s="616">
        <f t="shared" si="289"/>
        <v>1200</v>
      </c>
      <c r="I198" s="1200">
        <f>IF('Rent Roll_RedIQ 1'!S191&gt;0,'Rent Roll_RedIQ 1'!S191,Purchase_Date-1)</f>
        <v>45991</v>
      </c>
      <c r="J198" s="617">
        <f t="shared" si="290"/>
        <v>1200</v>
      </c>
      <c r="K198" s="1205">
        <f t="shared" si="291"/>
        <v>46356</v>
      </c>
      <c r="L198" s="618">
        <f t="shared" si="290"/>
        <v>1200</v>
      </c>
      <c r="M198" s="1208">
        <f t="shared" si="292"/>
        <v>46721</v>
      </c>
      <c r="N198" s="614">
        <f t="shared" si="305"/>
        <v>1200</v>
      </c>
      <c r="O198" s="614">
        <f t="shared" si="306"/>
        <v>1200</v>
      </c>
      <c r="P198" s="614">
        <f t="shared" si="307"/>
        <v>1200</v>
      </c>
      <c r="Q198" s="614">
        <f t="shared" si="308"/>
        <v>1200</v>
      </c>
      <c r="R198" s="614">
        <f t="shared" si="309"/>
        <v>1200</v>
      </c>
      <c r="S198" s="614">
        <f t="shared" si="310"/>
        <v>1200</v>
      </c>
      <c r="T198" s="614">
        <f t="shared" si="311"/>
        <v>1200</v>
      </c>
      <c r="U198" s="619"/>
      <c r="V198" s="614"/>
      <c r="W198" s="620">
        <f t="shared" si="301"/>
        <v>1200</v>
      </c>
      <c r="X198" s="620">
        <f t="shared" si="399"/>
        <v>1200</v>
      </c>
      <c r="Y198" s="620">
        <f t="shared" si="399"/>
        <v>1200</v>
      </c>
      <c r="Z198" s="620">
        <f t="shared" si="399"/>
        <v>1200</v>
      </c>
      <c r="AA198" s="620">
        <f t="shared" si="399"/>
        <v>1200</v>
      </c>
      <c r="AB198" s="620">
        <f t="shared" si="399"/>
        <v>1200</v>
      </c>
      <c r="AC198" s="620">
        <f t="shared" si="399"/>
        <v>1200</v>
      </c>
      <c r="AD198" s="620">
        <f t="shared" si="399"/>
        <v>1200</v>
      </c>
      <c r="AE198" s="620">
        <f t="shared" si="399"/>
        <v>1200</v>
      </c>
      <c r="AF198" s="620">
        <f t="shared" si="399"/>
        <v>1200</v>
      </c>
      <c r="AG198" s="620">
        <f t="shared" si="399"/>
        <v>1200</v>
      </c>
      <c r="AH198" s="620">
        <f t="shared" si="399"/>
        <v>1200</v>
      </c>
      <c r="AI198" s="621">
        <f t="shared" si="299"/>
        <v>1200</v>
      </c>
      <c r="AJ198" s="621">
        <f t="shared" si="398"/>
        <v>1200</v>
      </c>
      <c r="AK198" s="621">
        <f t="shared" si="398"/>
        <v>1200</v>
      </c>
      <c r="AL198" s="621">
        <f t="shared" si="398"/>
        <v>1200</v>
      </c>
      <c r="AM198" s="621">
        <f t="shared" si="398"/>
        <v>1200</v>
      </c>
      <c r="AN198" s="621">
        <f t="shared" si="398"/>
        <v>1200</v>
      </c>
      <c r="AO198" s="621">
        <f t="shared" si="398"/>
        <v>1200</v>
      </c>
      <c r="AP198" s="621">
        <f t="shared" si="398"/>
        <v>1200</v>
      </c>
      <c r="AQ198" s="621">
        <f t="shared" si="398"/>
        <v>1200</v>
      </c>
      <c r="AR198" s="621">
        <f t="shared" si="398"/>
        <v>1200</v>
      </c>
      <c r="AS198" s="621">
        <f t="shared" si="398"/>
        <v>1200</v>
      </c>
      <c r="AT198" s="621">
        <f t="shared" si="398"/>
        <v>1200</v>
      </c>
      <c r="AU198" s="622">
        <f t="shared" ref="AU198:AU261" si="400">IF($M198&gt;=AU$11,$J198,$L198)</f>
        <v>1200</v>
      </c>
      <c r="AV198" s="622">
        <f t="shared" si="302"/>
        <v>1200</v>
      </c>
      <c r="AW198" s="622">
        <f t="shared" si="302"/>
        <v>1200</v>
      </c>
      <c r="AX198" s="622">
        <f t="shared" si="302"/>
        <v>1200</v>
      </c>
      <c r="AY198" s="622">
        <f t="shared" si="302"/>
        <v>1200</v>
      </c>
      <c r="AZ198" s="622">
        <f t="shared" si="302"/>
        <v>1200</v>
      </c>
      <c r="BA198" s="622">
        <f t="shared" si="302"/>
        <v>1200</v>
      </c>
      <c r="BB198" s="622">
        <f t="shared" si="302"/>
        <v>1200</v>
      </c>
      <c r="BC198" s="622">
        <f t="shared" si="302"/>
        <v>1200</v>
      </c>
      <c r="BD198" s="622">
        <f t="shared" si="302"/>
        <v>1200</v>
      </c>
      <c r="BE198" s="622">
        <f t="shared" si="302"/>
        <v>1200</v>
      </c>
      <c r="BF198" s="622">
        <f t="shared" si="302"/>
        <v>1200</v>
      </c>
      <c r="BG198" s="623">
        <f t="shared" si="312"/>
        <v>1200</v>
      </c>
      <c r="BH198" s="623">
        <f t="shared" si="313"/>
        <v>1200</v>
      </c>
      <c r="BI198" s="623">
        <f t="shared" si="314"/>
        <v>1200</v>
      </c>
      <c r="BJ198" s="623">
        <f t="shared" si="315"/>
        <v>1200</v>
      </c>
      <c r="BK198" s="623">
        <f t="shared" si="316"/>
        <v>1200</v>
      </c>
      <c r="BL198" s="623">
        <f t="shared" si="317"/>
        <v>1200</v>
      </c>
      <c r="BM198" s="623">
        <f t="shared" si="318"/>
        <v>1200</v>
      </c>
      <c r="BN198" s="623">
        <f t="shared" si="319"/>
        <v>1200</v>
      </c>
      <c r="BO198" s="623">
        <f t="shared" si="320"/>
        <v>1200</v>
      </c>
      <c r="BP198" s="623">
        <f t="shared" si="321"/>
        <v>1200</v>
      </c>
      <c r="BQ198" s="623">
        <f t="shared" si="322"/>
        <v>1200</v>
      </c>
      <c r="BR198" s="623">
        <f t="shared" si="323"/>
        <v>1200</v>
      </c>
      <c r="BS198" s="1281">
        <f t="shared" si="324"/>
        <v>1200</v>
      </c>
      <c r="BT198" s="1281">
        <f t="shared" si="325"/>
        <v>1200</v>
      </c>
      <c r="BU198" s="1281">
        <f t="shared" si="326"/>
        <v>1200</v>
      </c>
      <c r="BV198" s="1281">
        <f t="shared" si="327"/>
        <v>1200</v>
      </c>
      <c r="BW198" s="1281">
        <f t="shared" si="328"/>
        <v>1200</v>
      </c>
      <c r="BX198" s="1281">
        <f t="shared" si="329"/>
        <v>1200</v>
      </c>
      <c r="BY198" s="1281">
        <f t="shared" si="330"/>
        <v>1200</v>
      </c>
      <c r="BZ198" s="1281">
        <f t="shared" si="331"/>
        <v>1200</v>
      </c>
      <c r="CA198" s="1281">
        <f t="shared" si="332"/>
        <v>1200</v>
      </c>
      <c r="CB198" s="1281">
        <f t="shared" si="333"/>
        <v>1200</v>
      </c>
      <c r="CC198" s="1281">
        <f t="shared" si="334"/>
        <v>1200</v>
      </c>
      <c r="CD198" s="1281">
        <f t="shared" si="335"/>
        <v>1200</v>
      </c>
      <c r="CE198" s="623">
        <f t="shared" si="336"/>
        <v>1200</v>
      </c>
      <c r="CF198" s="623">
        <f t="shared" si="337"/>
        <v>1200</v>
      </c>
      <c r="CG198" s="623">
        <f t="shared" si="338"/>
        <v>1200</v>
      </c>
      <c r="CH198" s="623">
        <f t="shared" si="339"/>
        <v>1200</v>
      </c>
      <c r="CI198" s="623">
        <f t="shared" si="340"/>
        <v>1200</v>
      </c>
      <c r="CJ198" s="623">
        <f t="shared" si="341"/>
        <v>1200</v>
      </c>
      <c r="CK198" s="623">
        <f t="shared" si="342"/>
        <v>1200</v>
      </c>
      <c r="CL198" s="623">
        <f t="shared" si="343"/>
        <v>1200</v>
      </c>
      <c r="CM198" s="623">
        <f t="shared" si="344"/>
        <v>1200</v>
      </c>
      <c r="CN198" s="623">
        <f t="shared" si="345"/>
        <v>1200</v>
      </c>
      <c r="CO198" s="623">
        <f t="shared" si="346"/>
        <v>1200</v>
      </c>
      <c r="CP198" s="623">
        <f t="shared" si="347"/>
        <v>1200</v>
      </c>
      <c r="CQ198" s="1281">
        <f t="shared" si="348"/>
        <v>1200</v>
      </c>
      <c r="CR198" s="1281">
        <f t="shared" si="349"/>
        <v>1200</v>
      </c>
      <c r="CS198" s="1281">
        <f t="shared" si="350"/>
        <v>1200</v>
      </c>
      <c r="CT198" s="1281">
        <f t="shared" si="351"/>
        <v>1200</v>
      </c>
      <c r="CU198" s="1281">
        <f t="shared" si="352"/>
        <v>1200</v>
      </c>
      <c r="CV198" s="1281">
        <f t="shared" si="353"/>
        <v>1200</v>
      </c>
      <c r="CW198" s="1281">
        <f t="shared" si="354"/>
        <v>1200</v>
      </c>
      <c r="CX198" s="1281">
        <f t="shared" si="355"/>
        <v>1200</v>
      </c>
      <c r="CY198" s="1281">
        <f t="shared" si="356"/>
        <v>1200</v>
      </c>
      <c r="CZ198" s="1281">
        <f t="shared" si="357"/>
        <v>1200</v>
      </c>
      <c r="DA198" s="1281">
        <f t="shared" si="358"/>
        <v>1200</v>
      </c>
      <c r="DB198" s="1281">
        <f t="shared" si="359"/>
        <v>1200</v>
      </c>
      <c r="DC198" s="623">
        <f t="shared" si="360"/>
        <v>1200</v>
      </c>
      <c r="DD198" s="623">
        <f t="shared" si="361"/>
        <v>1200</v>
      </c>
      <c r="DE198" s="623">
        <f t="shared" si="362"/>
        <v>1200</v>
      </c>
      <c r="DF198" s="623">
        <f t="shared" si="363"/>
        <v>1200</v>
      </c>
      <c r="DG198" s="623">
        <f t="shared" si="364"/>
        <v>1200</v>
      </c>
      <c r="DH198" s="623">
        <f t="shared" si="365"/>
        <v>1200</v>
      </c>
      <c r="DI198" s="623">
        <f t="shared" si="366"/>
        <v>1200</v>
      </c>
      <c r="DJ198" s="623">
        <f t="shared" si="367"/>
        <v>1200</v>
      </c>
      <c r="DK198" s="623">
        <f t="shared" si="368"/>
        <v>1200</v>
      </c>
      <c r="DL198" s="623">
        <f t="shared" si="369"/>
        <v>1200</v>
      </c>
      <c r="DM198" s="623">
        <f t="shared" si="370"/>
        <v>1200</v>
      </c>
      <c r="DN198" s="623">
        <f t="shared" si="371"/>
        <v>1200</v>
      </c>
      <c r="DO198" s="1281">
        <f t="shared" si="372"/>
        <v>1200</v>
      </c>
      <c r="DP198" s="1281">
        <f t="shared" si="373"/>
        <v>1200</v>
      </c>
      <c r="DQ198" s="1281">
        <f t="shared" si="374"/>
        <v>1200</v>
      </c>
      <c r="DR198" s="1281">
        <f t="shared" si="375"/>
        <v>1200</v>
      </c>
      <c r="DS198" s="1281">
        <f t="shared" si="376"/>
        <v>1200</v>
      </c>
      <c r="DT198" s="1281">
        <f t="shared" si="377"/>
        <v>1200</v>
      </c>
      <c r="DU198" s="1281">
        <f t="shared" si="378"/>
        <v>1200</v>
      </c>
      <c r="DV198" s="1281">
        <f t="shared" si="379"/>
        <v>1200</v>
      </c>
      <c r="DW198" s="1281">
        <f t="shared" si="380"/>
        <v>1200</v>
      </c>
      <c r="DX198" s="1281">
        <f t="shared" si="381"/>
        <v>1200</v>
      </c>
      <c r="DY198" s="1281">
        <f t="shared" si="382"/>
        <v>1200</v>
      </c>
      <c r="DZ198" s="1281">
        <f t="shared" si="383"/>
        <v>1200</v>
      </c>
      <c r="EA198" s="623">
        <f t="shared" si="384"/>
        <v>1200</v>
      </c>
      <c r="EB198" s="623">
        <f t="shared" si="385"/>
        <v>1200</v>
      </c>
      <c r="EC198" s="623">
        <f t="shared" si="386"/>
        <v>1200</v>
      </c>
      <c r="ED198" s="623">
        <f t="shared" si="387"/>
        <v>1200</v>
      </c>
      <c r="EE198" s="623">
        <f t="shared" si="388"/>
        <v>1200</v>
      </c>
      <c r="EF198" s="623">
        <f t="shared" si="389"/>
        <v>1200</v>
      </c>
      <c r="EG198" s="623">
        <f t="shared" si="390"/>
        <v>1200</v>
      </c>
      <c r="EH198" s="623">
        <f t="shared" si="391"/>
        <v>1200</v>
      </c>
      <c r="EI198" s="623">
        <f t="shared" si="392"/>
        <v>1200</v>
      </c>
      <c r="EJ198" s="623">
        <f t="shared" si="393"/>
        <v>1200</v>
      </c>
      <c r="EK198" s="623">
        <f t="shared" si="394"/>
        <v>1200</v>
      </c>
      <c r="EL198" s="623">
        <f t="shared" si="395"/>
        <v>1200</v>
      </c>
    </row>
    <row r="199" spans="1:142">
      <c r="A199" s="7" t="str">
        <f>IF('Rent Roll_RedIQ 1'!B192&gt;0,'Rent Roll_RedIQ 1'!B192,"")</f>
        <v>334</v>
      </c>
      <c r="B199" s="7" t="str">
        <f>IF('Rent Roll_RedIQ 1'!C192&gt;0,'Rent Roll_RedIQ 1'!C192,"")</f>
        <v>A1</v>
      </c>
      <c r="C199" s="614">
        <f>IF('Rent Roll_RedIQ 1'!K192&gt;0,'Rent Roll_RedIQ 1'!K192,0)</f>
        <v>0</v>
      </c>
      <c r="D199" s="615">
        <f>IF('Rent Roll_RedIQ 1'!J192&gt;0,'Rent Roll_RedIQ 1'!J192,"")</f>
        <v>1200</v>
      </c>
      <c r="E199" s="624" t="str">
        <f t="shared" si="304"/>
        <v/>
      </c>
      <c r="F199" s="194"/>
      <c r="G199" s="194"/>
      <c r="H199" s="616">
        <f t="shared" si="289"/>
        <v>1200</v>
      </c>
      <c r="I199" s="1200">
        <f>IF('Rent Roll_RedIQ 1'!S192&gt;0,'Rent Roll_RedIQ 1'!S192,Purchase_Date-1)</f>
        <v>45991</v>
      </c>
      <c r="J199" s="617">
        <f t="shared" si="290"/>
        <v>1200</v>
      </c>
      <c r="K199" s="1205">
        <f t="shared" si="291"/>
        <v>46356</v>
      </c>
      <c r="L199" s="618">
        <f t="shared" si="290"/>
        <v>1200</v>
      </c>
      <c r="M199" s="1208">
        <f t="shared" si="292"/>
        <v>46721</v>
      </c>
      <c r="N199" s="614">
        <f t="shared" si="305"/>
        <v>1200</v>
      </c>
      <c r="O199" s="614">
        <f t="shared" si="306"/>
        <v>1200</v>
      </c>
      <c r="P199" s="614">
        <f t="shared" si="307"/>
        <v>1200</v>
      </c>
      <c r="Q199" s="614">
        <f t="shared" si="308"/>
        <v>1200</v>
      </c>
      <c r="R199" s="614">
        <f t="shared" si="309"/>
        <v>1200</v>
      </c>
      <c r="S199" s="614">
        <f t="shared" si="310"/>
        <v>1200</v>
      </c>
      <c r="T199" s="614">
        <f t="shared" si="311"/>
        <v>1200</v>
      </c>
      <c r="U199" s="619"/>
      <c r="V199" s="614"/>
      <c r="W199" s="620">
        <f t="shared" si="301"/>
        <v>1200</v>
      </c>
      <c r="X199" s="620">
        <f t="shared" si="399"/>
        <v>1200</v>
      </c>
      <c r="Y199" s="620">
        <f t="shared" si="399"/>
        <v>1200</v>
      </c>
      <c r="Z199" s="620">
        <f t="shared" si="399"/>
        <v>1200</v>
      </c>
      <c r="AA199" s="620">
        <f t="shared" si="399"/>
        <v>1200</v>
      </c>
      <c r="AB199" s="620">
        <f t="shared" si="399"/>
        <v>1200</v>
      </c>
      <c r="AC199" s="620">
        <f t="shared" si="399"/>
        <v>1200</v>
      </c>
      <c r="AD199" s="620">
        <f t="shared" si="399"/>
        <v>1200</v>
      </c>
      <c r="AE199" s="620">
        <f t="shared" si="399"/>
        <v>1200</v>
      </c>
      <c r="AF199" s="620">
        <f t="shared" si="399"/>
        <v>1200</v>
      </c>
      <c r="AG199" s="620">
        <f t="shared" si="399"/>
        <v>1200</v>
      </c>
      <c r="AH199" s="620">
        <f t="shared" si="399"/>
        <v>1200</v>
      </c>
      <c r="AI199" s="621">
        <f t="shared" si="299"/>
        <v>1200</v>
      </c>
      <c r="AJ199" s="621">
        <f t="shared" si="398"/>
        <v>1200</v>
      </c>
      <c r="AK199" s="621">
        <f t="shared" si="398"/>
        <v>1200</v>
      </c>
      <c r="AL199" s="621">
        <f t="shared" si="398"/>
        <v>1200</v>
      </c>
      <c r="AM199" s="621">
        <f t="shared" si="398"/>
        <v>1200</v>
      </c>
      <c r="AN199" s="621">
        <f t="shared" si="398"/>
        <v>1200</v>
      </c>
      <c r="AO199" s="621">
        <f t="shared" si="398"/>
        <v>1200</v>
      </c>
      <c r="AP199" s="621">
        <f t="shared" si="398"/>
        <v>1200</v>
      </c>
      <c r="AQ199" s="621">
        <f t="shared" si="398"/>
        <v>1200</v>
      </c>
      <c r="AR199" s="621">
        <f t="shared" si="398"/>
        <v>1200</v>
      </c>
      <c r="AS199" s="621">
        <f t="shared" si="398"/>
        <v>1200</v>
      </c>
      <c r="AT199" s="621">
        <f t="shared" si="398"/>
        <v>1200</v>
      </c>
      <c r="AU199" s="622">
        <f t="shared" si="400"/>
        <v>1200</v>
      </c>
      <c r="AV199" s="622">
        <f t="shared" si="302"/>
        <v>1200</v>
      </c>
      <c r="AW199" s="622">
        <f t="shared" si="302"/>
        <v>1200</v>
      </c>
      <c r="AX199" s="622">
        <f t="shared" si="302"/>
        <v>1200</v>
      </c>
      <c r="AY199" s="622">
        <f t="shared" si="302"/>
        <v>1200</v>
      </c>
      <c r="AZ199" s="622">
        <f t="shared" si="302"/>
        <v>1200</v>
      </c>
      <c r="BA199" s="622">
        <f t="shared" si="302"/>
        <v>1200</v>
      </c>
      <c r="BB199" s="622">
        <f t="shared" si="302"/>
        <v>1200</v>
      </c>
      <c r="BC199" s="622">
        <f t="shared" si="302"/>
        <v>1200</v>
      </c>
      <c r="BD199" s="622">
        <f t="shared" si="302"/>
        <v>1200</v>
      </c>
      <c r="BE199" s="622">
        <f t="shared" si="302"/>
        <v>1200</v>
      </c>
      <c r="BF199" s="622">
        <f t="shared" si="302"/>
        <v>1200</v>
      </c>
      <c r="BG199" s="623">
        <f t="shared" si="312"/>
        <v>1200</v>
      </c>
      <c r="BH199" s="623">
        <f t="shared" si="313"/>
        <v>1200</v>
      </c>
      <c r="BI199" s="623">
        <f t="shared" si="314"/>
        <v>1200</v>
      </c>
      <c r="BJ199" s="623">
        <f t="shared" si="315"/>
        <v>1200</v>
      </c>
      <c r="BK199" s="623">
        <f t="shared" si="316"/>
        <v>1200</v>
      </c>
      <c r="BL199" s="623">
        <f t="shared" si="317"/>
        <v>1200</v>
      </c>
      <c r="BM199" s="623">
        <f t="shared" si="318"/>
        <v>1200</v>
      </c>
      <c r="BN199" s="623">
        <f t="shared" si="319"/>
        <v>1200</v>
      </c>
      <c r="BO199" s="623">
        <f t="shared" si="320"/>
        <v>1200</v>
      </c>
      <c r="BP199" s="623">
        <f t="shared" si="321"/>
        <v>1200</v>
      </c>
      <c r="BQ199" s="623">
        <f t="shared" si="322"/>
        <v>1200</v>
      </c>
      <c r="BR199" s="623">
        <f t="shared" si="323"/>
        <v>1200</v>
      </c>
      <c r="BS199" s="1281">
        <f t="shared" si="324"/>
        <v>1200</v>
      </c>
      <c r="BT199" s="1281">
        <f t="shared" si="325"/>
        <v>1200</v>
      </c>
      <c r="BU199" s="1281">
        <f t="shared" si="326"/>
        <v>1200</v>
      </c>
      <c r="BV199" s="1281">
        <f t="shared" si="327"/>
        <v>1200</v>
      </c>
      <c r="BW199" s="1281">
        <f t="shared" si="328"/>
        <v>1200</v>
      </c>
      <c r="BX199" s="1281">
        <f t="shared" si="329"/>
        <v>1200</v>
      </c>
      <c r="BY199" s="1281">
        <f t="shared" si="330"/>
        <v>1200</v>
      </c>
      <c r="BZ199" s="1281">
        <f t="shared" si="331"/>
        <v>1200</v>
      </c>
      <c r="CA199" s="1281">
        <f t="shared" si="332"/>
        <v>1200</v>
      </c>
      <c r="CB199" s="1281">
        <f t="shared" si="333"/>
        <v>1200</v>
      </c>
      <c r="CC199" s="1281">
        <f t="shared" si="334"/>
        <v>1200</v>
      </c>
      <c r="CD199" s="1281">
        <f t="shared" si="335"/>
        <v>1200</v>
      </c>
      <c r="CE199" s="623">
        <f t="shared" si="336"/>
        <v>1200</v>
      </c>
      <c r="CF199" s="623">
        <f t="shared" si="337"/>
        <v>1200</v>
      </c>
      <c r="CG199" s="623">
        <f t="shared" si="338"/>
        <v>1200</v>
      </c>
      <c r="CH199" s="623">
        <f t="shared" si="339"/>
        <v>1200</v>
      </c>
      <c r="CI199" s="623">
        <f t="shared" si="340"/>
        <v>1200</v>
      </c>
      <c r="CJ199" s="623">
        <f t="shared" si="341"/>
        <v>1200</v>
      </c>
      <c r="CK199" s="623">
        <f t="shared" si="342"/>
        <v>1200</v>
      </c>
      <c r="CL199" s="623">
        <f t="shared" si="343"/>
        <v>1200</v>
      </c>
      <c r="CM199" s="623">
        <f t="shared" si="344"/>
        <v>1200</v>
      </c>
      <c r="CN199" s="623">
        <f t="shared" si="345"/>
        <v>1200</v>
      </c>
      <c r="CO199" s="623">
        <f t="shared" si="346"/>
        <v>1200</v>
      </c>
      <c r="CP199" s="623">
        <f t="shared" si="347"/>
        <v>1200</v>
      </c>
      <c r="CQ199" s="1281">
        <f t="shared" si="348"/>
        <v>1200</v>
      </c>
      <c r="CR199" s="1281">
        <f t="shared" si="349"/>
        <v>1200</v>
      </c>
      <c r="CS199" s="1281">
        <f t="shared" si="350"/>
        <v>1200</v>
      </c>
      <c r="CT199" s="1281">
        <f t="shared" si="351"/>
        <v>1200</v>
      </c>
      <c r="CU199" s="1281">
        <f t="shared" si="352"/>
        <v>1200</v>
      </c>
      <c r="CV199" s="1281">
        <f t="shared" si="353"/>
        <v>1200</v>
      </c>
      <c r="CW199" s="1281">
        <f t="shared" si="354"/>
        <v>1200</v>
      </c>
      <c r="CX199" s="1281">
        <f t="shared" si="355"/>
        <v>1200</v>
      </c>
      <c r="CY199" s="1281">
        <f t="shared" si="356"/>
        <v>1200</v>
      </c>
      <c r="CZ199" s="1281">
        <f t="shared" si="357"/>
        <v>1200</v>
      </c>
      <c r="DA199" s="1281">
        <f t="shared" si="358"/>
        <v>1200</v>
      </c>
      <c r="DB199" s="1281">
        <f t="shared" si="359"/>
        <v>1200</v>
      </c>
      <c r="DC199" s="623">
        <f t="shared" si="360"/>
        <v>1200</v>
      </c>
      <c r="DD199" s="623">
        <f t="shared" si="361"/>
        <v>1200</v>
      </c>
      <c r="DE199" s="623">
        <f t="shared" si="362"/>
        <v>1200</v>
      </c>
      <c r="DF199" s="623">
        <f t="shared" si="363"/>
        <v>1200</v>
      </c>
      <c r="DG199" s="623">
        <f t="shared" si="364"/>
        <v>1200</v>
      </c>
      <c r="DH199" s="623">
        <f t="shared" si="365"/>
        <v>1200</v>
      </c>
      <c r="DI199" s="623">
        <f t="shared" si="366"/>
        <v>1200</v>
      </c>
      <c r="DJ199" s="623">
        <f t="shared" si="367"/>
        <v>1200</v>
      </c>
      <c r="DK199" s="623">
        <f t="shared" si="368"/>
        <v>1200</v>
      </c>
      <c r="DL199" s="623">
        <f t="shared" si="369"/>
        <v>1200</v>
      </c>
      <c r="DM199" s="623">
        <f t="shared" si="370"/>
        <v>1200</v>
      </c>
      <c r="DN199" s="623">
        <f t="shared" si="371"/>
        <v>1200</v>
      </c>
      <c r="DO199" s="1281">
        <f t="shared" si="372"/>
        <v>1200</v>
      </c>
      <c r="DP199" s="1281">
        <f t="shared" si="373"/>
        <v>1200</v>
      </c>
      <c r="DQ199" s="1281">
        <f t="shared" si="374"/>
        <v>1200</v>
      </c>
      <c r="DR199" s="1281">
        <f t="shared" si="375"/>
        <v>1200</v>
      </c>
      <c r="DS199" s="1281">
        <f t="shared" si="376"/>
        <v>1200</v>
      </c>
      <c r="DT199" s="1281">
        <f t="shared" si="377"/>
        <v>1200</v>
      </c>
      <c r="DU199" s="1281">
        <f t="shared" si="378"/>
        <v>1200</v>
      </c>
      <c r="DV199" s="1281">
        <f t="shared" si="379"/>
        <v>1200</v>
      </c>
      <c r="DW199" s="1281">
        <f t="shared" si="380"/>
        <v>1200</v>
      </c>
      <c r="DX199" s="1281">
        <f t="shared" si="381"/>
        <v>1200</v>
      </c>
      <c r="DY199" s="1281">
        <f t="shared" si="382"/>
        <v>1200</v>
      </c>
      <c r="DZ199" s="1281">
        <f t="shared" si="383"/>
        <v>1200</v>
      </c>
      <c r="EA199" s="623">
        <f t="shared" si="384"/>
        <v>1200</v>
      </c>
      <c r="EB199" s="623">
        <f t="shared" si="385"/>
        <v>1200</v>
      </c>
      <c r="EC199" s="623">
        <f t="shared" si="386"/>
        <v>1200</v>
      </c>
      <c r="ED199" s="623">
        <f t="shared" si="387"/>
        <v>1200</v>
      </c>
      <c r="EE199" s="623">
        <f t="shared" si="388"/>
        <v>1200</v>
      </c>
      <c r="EF199" s="623">
        <f t="shared" si="389"/>
        <v>1200</v>
      </c>
      <c r="EG199" s="623">
        <f t="shared" si="390"/>
        <v>1200</v>
      </c>
      <c r="EH199" s="623">
        <f t="shared" si="391"/>
        <v>1200</v>
      </c>
      <c r="EI199" s="623">
        <f t="shared" si="392"/>
        <v>1200</v>
      </c>
      <c r="EJ199" s="623">
        <f t="shared" si="393"/>
        <v>1200</v>
      </c>
      <c r="EK199" s="623">
        <f t="shared" si="394"/>
        <v>1200</v>
      </c>
      <c r="EL199" s="623">
        <f t="shared" si="395"/>
        <v>1200</v>
      </c>
    </row>
    <row r="200" spans="1:142">
      <c r="A200" s="7" t="str">
        <f>IF('Rent Roll_RedIQ 1'!B193&gt;0,'Rent Roll_RedIQ 1'!B193,"")</f>
        <v>335</v>
      </c>
      <c r="B200" s="7" t="str">
        <f>IF('Rent Roll_RedIQ 1'!C193&gt;0,'Rent Roll_RedIQ 1'!C193,"")</f>
        <v>A1</v>
      </c>
      <c r="C200" s="614">
        <f>IF('Rent Roll_RedIQ 1'!K193&gt;0,'Rent Roll_RedIQ 1'!K193,0)</f>
        <v>0</v>
      </c>
      <c r="D200" s="615">
        <f>IF('Rent Roll_RedIQ 1'!J193&gt;0,'Rent Roll_RedIQ 1'!J193,"")</f>
        <v>1200</v>
      </c>
      <c r="E200" s="624" t="str">
        <f t="shared" si="304"/>
        <v/>
      </c>
      <c r="F200" s="194"/>
      <c r="G200" s="194"/>
      <c r="H200" s="616">
        <f t="shared" si="289"/>
        <v>1200</v>
      </c>
      <c r="I200" s="1200">
        <f>IF('Rent Roll_RedIQ 1'!S193&gt;0,'Rent Roll_RedIQ 1'!S193,Purchase_Date-1)</f>
        <v>45991</v>
      </c>
      <c r="J200" s="617">
        <f t="shared" si="290"/>
        <v>1200</v>
      </c>
      <c r="K200" s="1205">
        <f t="shared" si="291"/>
        <v>46356</v>
      </c>
      <c r="L200" s="618">
        <f t="shared" si="290"/>
        <v>1200</v>
      </c>
      <c r="M200" s="1208">
        <f t="shared" si="292"/>
        <v>46721</v>
      </c>
      <c r="N200" s="614">
        <f t="shared" si="305"/>
        <v>1200</v>
      </c>
      <c r="O200" s="614">
        <f t="shared" si="306"/>
        <v>1200</v>
      </c>
      <c r="P200" s="614">
        <f t="shared" si="307"/>
        <v>1200</v>
      </c>
      <c r="Q200" s="614">
        <f t="shared" si="308"/>
        <v>1200</v>
      </c>
      <c r="R200" s="614">
        <f t="shared" si="309"/>
        <v>1200</v>
      </c>
      <c r="S200" s="614">
        <f t="shared" si="310"/>
        <v>1200</v>
      </c>
      <c r="T200" s="614">
        <f t="shared" si="311"/>
        <v>1200</v>
      </c>
      <c r="U200" s="619"/>
      <c r="V200" s="614"/>
      <c r="W200" s="620">
        <f t="shared" si="301"/>
        <v>1200</v>
      </c>
      <c r="X200" s="620">
        <f t="shared" si="301"/>
        <v>1200</v>
      </c>
      <c r="Y200" s="620">
        <f t="shared" si="301"/>
        <v>1200</v>
      </c>
      <c r="Z200" s="620">
        <f t="shared" si="301"/>
        <v>1200</v>
      </c>
      <c r="AA200" s="620">
        <f t="shared" si="301"/>
        <v>1200</v>
      </c>
      <c r="AB200" s="620">
        <f t="shared" si="301"/>
        <v>1200</v>
      </c>
      <c r="AC200" s="620">
        <f t="shared" si="301"/>
        <v>1200</v>
      </c>
      <c r="AD200" s="620">
        <f t="shared" si="301"/>
        <v>1200</v>
      </c>
      <c r="AE200" s="620">
        <f t="shared" si="301"/>
        <v>1200</v>
      </c>
      <c r="AF200" s="620">
        <f t="shared" si="301"/>
        <v>1200</v>
      </c>
      <c r="AG200" s="620">
        <f t="shared" si="301"/>
        <v>1200</v>
      </c>
      <c r="AH200" s="620">
        <f t="shared" si="301"/>
        <v>1200</v>
      </c>
      <c r="AI200" s="621">
        <f t="shared" si="299"/>
        <v>1200</v>
      </c>
      <c r="AJ200" s="621">
        <f>IF($K200&gt;=AJ$11,$H200,$J200)</f>
        <v>1200</v>
      </c>
      <c r="AK200" s="621">
        <f>IF($K200&gt;=AK$11,$H200,$J200)</f>
        <v>1200</v>
      </c>
      <c r="AL200" s="621">
        <f>IF($K200&gt;=AL$11,$H200,$J200)</f>
        <v>1200</v>
      </c>
      <c r="AM200" s="621">
        <f>IF($K200&gt;=AM$11,$H200,$J200)</f>
        <v>1200</v>
      </c>
      <c r="AN200" s="621">
        <f t="shared" ref="AJ200:AT223" si="401">IF($K200&gt;=AN$11,$H200,$J200)</f>
        <v>1200</v>
      </c>
      <c r="AO200" s="621">
        <f t="shared" si="401"/>
        <v>1200</v>
      </c>
      <c r="AP200" s="621">
        <f t="shared" si="401"/>
        <v>1200</v>
      </c>
      <c r="AQ200" s="621">
        <f t="shared" si="401"/>
        <v>1200</v>
      </c>
      <c r="AR200" s="621">
        <f t="shared" si="401"/>
        <v>1200</v>
      </c>
      <c r="AS200" s="621">
        <f t="shared" si="401"/>
        <v>1200</v>
      </c>
      <c r="AT200" s="621">
        <f t="shared" si="401"/>
        <v>1200</v>
      </c>
      <c r="AU200" s="622">
        <f t="shared" si="400"/>
        <v>1200</v>
      </c>
      <c r="AV200" s="622">
        <f t="shared" si="302"/>
        <v>1200</v>
      </c>
      <c r="AW200" s="622">
        <f t="shared" si="302"/>
        <v>1200</v>
      </c>
      <c r="AX200" s="622">
        <f t="shared" si="302"/>
        <v>1200</v>
      </c>
      <c r="AY200" s="622">
        <f t="shared" si="302"/>
        <v>1200</v>
      </c>
      <c r="AZ200" s="622">
        <f t="shared" si="302"/>
        <v>1200</v>
      </c>
      <c r="BA200" s="622">
        <f t="shared" si="302"/>
        <v>1200</v>
      </c>
      <c r="BB200" s="622">
        <f t="shared" si="302"/>
        <v>1200</v>
      </c>
      <c r="BC200" s="622">
        <f t="shared" si="302"/>
        <v>1200</v>
      </c>
      <c r="BD200" s="622">
        <f t="shared" si="302"/>
        <v>1200</v>
      </c>
      <c r="BE200" s="622">
        <f t="shared" si="302"/>
        <v>1200</v>
      </c>
      <c r="BF200" s="622">
        <f t="shared" si="302"/>
        <v>1200</v>
      </c>
      <c r="BG200" s="623">
        <f t="shared" si="312"/>
        <v>1200</v>
      </c>
      <c r="BH200" s="623">
        <f t="shared" si="313"/>
        <v>1200</v>
      </c>
      <c r="BI200" s="623">
        <f t="shared" si="314"/>
        <v>1200</v>
      </c>
      <c r="BJ200" s="623">
        <f t="shared" si="315"/>
        <v>1200</v>
      </c>
      <c r="BK200" s="623">
        <f t="shared" si="316"/>
        <v>1200</v>
      </c>
      <c r="BL200" s="623">
        <f t="shared" si="317"/>
        <v>1200</v>
      </c>
      <c r="BM200" s="623">
        <f t="shared" si="318"/>
        <v>1200</v>
      </c>
      <c r="BN200" s="623">
        <f t="shared" si="319"/>
        <v>1200</v>
      </c>
      <c r="BO200" s="623">
        <f t="shared" si="320"/>
        <v>1200</v>
      </c>
      <c r="BP200" s="623">
        <f t="shared" si="321"/>
        <v>1200</v>
      </c>
      <c r="BQ200" s="623">
        <f t="shared" si="322"/>
        <v>1200</v>
      </c>
      <c r="BR200" s="623">
        <f t="shared" si="323"/>
        <v>1200</v>
      </c>
      <c r="BS200" s="1281">
        <f t="shared" si="324"/>
        <v>1200</v>
      </c>
      <c r="BT200" s="1281">
        <f t="shared" si="325"/>
        <v>1200</v>
      </c>
      <c r="BU200" s="1281">
        <f t="shared" si="326"/>
        <v>1200</v>
      </c>
      <c r="BV200" s="1281">
        <f t="shared" si="327"/>
        <v>1200</v>
      </c>
      <c r="BW200" s="1281">
        <f t="shared" si="328"/>
        <v>1200</v>
      </c>
      <c r="BX200" s="1281">
        <f t="shared" si="329"/>
        <v>1200</v>
      </c>
      <c r="BY200" s="1281">
        <f t="shared" si="330"/>
        <v>1200</v>
      </c>
      <c r="BZ200" s="1281">
        <f t="shared" si="331"/>
        <v>1200</v>
      </c>
      <c r="CA200" s="1281">
        <f t="shared" si="332"/>
        <v>1200</v>
      </c>
      <c r="CB200" s="1281">
        <f t="shared" si="333"/>
        <v>1200</v>
      </c>
      <c r="CC200" s="1281">
        <f t="shared" si="334"/>
        <v>1200</v>
      </c>
      <c r="CD200" s="1281">
        <f t="shared" si="335"/>
        <v>1200</v>
      </c>
      <c r="CE200" s="623">
        <f t="shared" si="336"/>
        <v>1200</v>
      </c>
      <c r="CF200" s="623">
        <f t="shared" si="337"/>
        <v>1200</v>
      </c>
      <c r="CG200" s="623">
        <f t="shared" si="338"/>
        <v>1200</v>
      </c>
      <c r="CH200" s="623">
        <f t="shared" si="339"/>
        <v>1200</v>
      </c>
      <c r="CI200" s="623">
        <f t="shared" si="340"/>
        <v>1200</v>
      </c>
      <c r="CJ200" s="623">
        <f t="shared" si="341"/>
        <v>1200</v>
      </c>
      <c r="CK200" s="623">
        <f t="shared" si="342"/>
        <v>1200</v>
      </c>
      <c r="CL200" s="623">
        <f t="shared" si="343"/>
        <v>1200</v>
      </c>
      <c r="CM200" s="623">
        <f t="shared" si="344"/>
        <v>1200</v>
      </c>
      <c r="CN200" s="623">
        <f t="shared" si="345"/>
        <v>1200</v>
      </c>
      <c r="CO200" s="623">
        <f t="shared" si="346"/>
        <v>1200</v>
      </c>
      <c r="CP200" s="623">
        <f t="shared" si="347"/>
        <v>1200</v>
      </c>
      <c r="CQ200" s="1281">
        <f t="shared" si="348"/>
        <v>1200</v>
      </c>
      <c r="CR200" s="1281">
        <f t="shared" si="349"/>
        <v>1200</v>
      </c>
      <c r="CS200" s="1281">
        <f t="shared" si="350"/>
        <v>1200</v>
      </c>
      <c r="CT200" s="1281">
        <f t="shared" si="351"/>
        <v>1200</v>
      </c>
      <c r="CU200" s="1281">
        <f t="shared" si="352"/>
        <v>1200</v>
      </c>
      <c r="CV200" s="1281">
        <f t="shared" si="353"/>
        <v>1200</v>
      </c>
      <c r="CW200" s="1281">
        <f t="shared" si="354"/>
        <v>1200</v>
      </c>
      <c r="CX200" s="1281">
        <f t="shared" si="355"/>
        <v>1200</v>
      </c>
      <c r="CY200" s="1281">
        <f t="shared" si="356"/>
        <v>1200</v>
      </c>
      <c r="CZ200" s="1281">
        <f t="shared" si="357"/>
        <v>1200</v>
      </c>
      <c r="DA200" s="1281">
        <f t="shared" si="358"/>
        <v>1200</v>
      </c>
      <c r="DB200" s="1281">
        <f t="shared" si="359"/>
        <v>1200</v>
      </c>
      <c r="DC200" s="623">
        <f t="shared" si="360"/>
        <v>1200</v>
      </c>
      <c r="DD200" s="623">
        <f t="shared" si="361"/>
        <v>1200</v>
      </c>
      <c r="DE200" s="623">
        <f t="shared" si="362"/>
        <v>1200</v>
      </c>
      <c r="DF200" s="623">
        <f t="shared" si="363"/>
        <v>1200</v>
      </c>
      <c r="DG200" s="623">
        <f t="shared" si="364"/>
        <v>1200</v>
      </c>
      <c r="DH200" s="623">
        <f t="shared" si="365"/>
        <v>1200</v>
      </c>
      <c r="DI200" s="623">
        <f t="shared" si="366"/>
        <v>1200</v>
      </c>
      <c r="DJ200" s="623">
        <f t="shared" si="367"/>
        <v>1200</v>
      </c>
      <c r="DK200" s="623">
        <f t="shared" si="368"/>
        <v>1200</v>
      </c>
      <c r="DL200" s="623">
        <f t="shared" si="369"/>
        <v>1200</v>
      </c>
      <c r="DM200" s="623">
        <f t="shared" si="370"/>
        <v>1200</v>
      </c>
      <c r="DN200" s="623">
        <f t="shared" si="371"/>
        <v>1200</v>
      </c>
      <c r="DO200" s="1281">
        <f t="shared" si="372"/>
        <v>1200</v>
      </c>
      <c r="DP200" s="1281">
        <f t="shared" si="373"/>
        <v>1200</v>
      </c>
      <c r="DQ200" s="1281">
        <f t="shared" si="374"/>
        <v>1200</v>
      </c>
      <c r="DR200" s="1281">
        <f t="shared" si="375"/>
        <v>1200</v>
      </c>
      <c r="DS200" s="1281">
        <f t="shared" si="376"/>
        <v>1200</v>
      </c>
      <c r="DT200" s="1281">
        <f t="shared" si="377"/>
        <v>1200</v>
      </c>
      <c r="DU200" s="1281">
        <f t="shared" si="378"/>
        <v>1200</v>
      </c>
      <c r="DV200" s="1281">
        <f t="shared" si="379"/>
        <v>1200</v>
      </c>
      <c r="DW200" s="1281">
        <f t="shared" si="380"/>
        <v>1200</v>
      </c>
      <c r="DX200" s="1281">
        <f t="shared" si="381"/>
        <v>1200</v>
      </c>
      <c r="DY200" s="1281">
        <f t="shared" si="382"/>
        <v>1200</v>
      </c>
      <c r="DZ200" s="1281">
        <f t="shared" si="383"/>
        <v>1200</v>
      </c>
      <c r="EA200" s="623">
        <f t="shared" si="384"/>
        <v>1200</v>
      </c>
      <c r="EB200" s="623">
        <f t="shared" si="385"/>
        <v>1200</v>
      </c>
      <c r="EC200" s="623">
        <f t="shared" si="386"/>
        <v>1200</v>
      </c>
      <c r="ED200" s="623">
        <f t="shared" si="387"/>
        <v>1200</v>
      </c>
      <c r="EE200" s="623">
        <f t="shared" si="388"/>
        <v>1200</v>
      </c>
      <c r="EF200" s="623">
        <f t="shared" si="389"/>
        <v>1200</v>
      </c>
      <c r="EG200" s="623">
        <f t="shared" si="390"/>
        <v>1200</v>
      </c>
      <c r="EH200" s="623">
        <f t="shared" si="391"/>
        <v>1200</v>
      </c>
      <c r="EI200" s="623">
        <f t="shared" si="392"/>
        <v>1200</v>
      </c>
      <c r="EJ200" s="623">
        <f t="shared" si="393"/>
        <v>1200</v>
      </c>
      <c r="EK200" s="623">
        <f t="shared" si="394"/>
        <v>1200</v>
      </c>
      <c r="EL200" s="623">
        <f t="shared" si="395"/>
        <v>1200</v>
      </c>
    </row>
    <row r="201" spans="1:142">
      <c r="A201" s="7" t="str">
        <f>IF('Rent Roll_RedIQ 1'!B194&gt;0,'Rent Roll_RedIQ 1'!B194,"")</f>
        <v>426</v>
      </c>
      <c r="B201" s="7" t="str">
        <f>IF('Rent Roll_RedIQ 1'!C194&gt;0,'Rent Roll_RedIQ 1'!C194,"")</f>
        <v>C1</v>
      </c>
      <c r="C201" s="614">
        <f>IF('Rent Roll_RedIQ 1'!K194&gt;0,'Rent Roll_RedIQ 1'!K194,0)</f>
        <v>0</v>
      </c>
      <c r="D201" s="615">
        <f>IF('Rent Roll_RedIQ 1'!J194&gt;0,'Rent Roll_RedIQ 1'!J194,"")</f>
        <v>1800</v>
      </c>
      <c r="E201" s="624" t="str">
        <f t="shared" si="304"/>
        <v/>
      </c>
      <c r="F201" s="194"/>
      <c r="G201" s="194"/>
      <c r="H201" s="616">
        <f t="shared" si="289"/>
        <v>1800</v>
      </c>
      <c r="I201" s="1200">
        <f>IF('Rent Roll_RedIQ 1'!S194&gt;0,'Rent Roll_RedIQ 1'!S194,Purchase_Date-1)</f>
        <v>45991</v>
      </c>
      <c r="J201" s="617">
        <f t="shared" si="290"/>
        <v>1800</v>
      </c>
      <c r="K201" s="1205">
        <f t="shared" si="291"/>
        <v>46356</v>
      </c>
      <c r="L201" s="618">
        <f t="shared" si="290"/>
        <v>1800</v>
      </c>
      <c r="M201" s="1208">
        <f t="shared" si="292"/>
        <v>46721</v>
      </c>
      <c r="N201" s="614">
        <f t="shared" si="305"/>
        <v>1800</v>
      </c>
      <c r="O201" s="614">
        <f t="shared" si="306"/>
        <v>1800</v>
      </c>
      <c r="P201" s="614">
        <f t="shared" si="307"/>
        <v>1800</v>
      </c>
      <c r="Q201" s="614">
        <f t="shared" si="308"/>
        <v>1800</v>
      </c>
      <c r="R201" s="614">
        <f t="shared" si="309"/>
        <v>1800</v>
      </c>
      <c r="S201" s="614">
        <f t="shared" si="310"/>
        <v>1800</v>
      </c>
      <c r="T201" s="614">
        <f t="shared" si="311"/>
        <v>1800</v>
      </c>
      <c r="U201" s="619"/>
      <c r="V201" s="614"/>
      <c r="W201" s="620">
        <f t="shared" si="301"/>
        <v>1800</v>
      </c>
      <c r="X201" s="620">
        <f t="shared" si="301"/>
        <v>1800</v>
      </c>
      <c r="Y201" s="620">
        <f t="shared" si="301"/>
        <v>1800</v>
      </c>
      <c r="Z201" s="620">
        <f t="shared" si="301"/>
        <v>1800</v>
      </c>
      <c r="AA201" s="620">
        <f t="shared" si="301"/>
        <v>1800</v>
      </c>
      <c r="AB201" s="620">
        <f t="shared" si="301"/>
        <v>1800</v>
      </c>
      <c r="AC201" s="620">
        <f t="shared" si="301"/>
        <v>1800</v>
      </c>
      <c r="AD201" s="620">
        <f t="shared" si="301"/>
        <v>1800</v>
      </c>
      <c r="AE201" s="620">
        <f t="shared" si="301"/>
        <v>1800</v>
      </c>
      <c r="AF201" s="620">
        <f t="shared" si="301"/>
        <v>1800</v>
      </c>
      <c r="AG201" s="620">
        <f t="shared" si="301"/>
        <v>1800</v>
      </c>
      <c r="AH201" s="620">
        <f t="shared" si="301"/>
        <v>1800</v>
      </c>
      <c r="AI201" s="621">
        <f t="shared" ref="AI201:AI264" si="402">IF($K201&gt;=AI$11,$H201,$J201)</f>
        <v>1800</v>
      </c>
      <c r="AJ201" s="621">
        <f t="shared" si="401"/>
        <v>1800</v>
      </c>
      <c r="AK201" s="621">
        <f t="shared" si="401"/>
        <v>1800</v>
      </c>
      <c r="AL201" s="621">
        <f t="shared" si="401"/>
        <v>1800</v>
      </c>
      <c r="AM201" s="621">
        <f t="shared" si="401"/>
        <v>1800</v>
      </c>
      <c r="AN201" s="621">
        <f t="shared" si="401"/>
        <v>1800</v>
      </c>
      <c r="AO201" s="621">
        <f t="shared" si="401"/>
        <v>1800</v>
      </c>
      <c r="AP201" s="621">
        <f t="shared" si="401"/>
        <v>1800</v>
      </c>
      <c r="AQ201" s="621">
        <f t="shared" si="401"/>
        <v>1800</v>
      </c>
      <c r="AR201" s="621">
        <f t="shared" si="401"/>
        <v>1800</v>
      </c>
      <c r="AS201" s="621">
        <f t="shared" si="401"/>
        <v>1800</v>
      </c>
      <c r="AT201" s="621">
        <f t="shared" si="401"/>
        <v>1800</v>
      </c>
      <c r="AU201" s="622">
        <f t="shared" si="400"/>
        <v>1800</v>
      </c>
      <c r="AV201" s="622">
        <f t="shared" si="302"/>
        <v>1800</v>
      </c>
      <c r="AW201" s="622">
        <f t="shared" si="302"/>
        <v>1800</v>
      </c>
      <c r="AX201" s="622">
        <f t="shared" si="302"/>
        <v>1800</v>
      </c>
      <c r="AY201" s="622">
        <f t="shared" si="302"/>
        <v>1800</v>
      </c>
      <c r="AZ201" s="622">
        <f t="shared" si="302"/>
        <v>1800</v>
      </c>
      <c r="BA201" s="622">
        <f t="shared" si="302"/>
        <v>1800</v>
      </c>
      <c r="BB201" s="622">
        <f t="shared" si="302"/>
        <v>1800</v>
      </c>
      <c r="BC201" s="622">
        <f t="shared" si="302"/>
        <v>1800</v>
      </c>
      <c r="BD201" s="622">
        <f t="shared" si="302"/>
        <v>1800</v>
      </c>
      <c r="BE201" s="622">
        <f t="shared" si="302"/>
        <v>1800</v>
      </c>
      <c r="BF201" s="622">
        <f t="shared" si="302"/>
        <v>1800</v>
      </c>
      <c r="BG201" s="623">
        <f t="shared" si="312"/>
        <v>1800</v>
      </c>
      <c r="BH201" s="623">
        <f t="shared" si="313"/>
        <v>1800</v>
      </c>
      <c r="BI201" s="623">
        <f t="shared" si="314"/>
        <v>1800</v>
      </c>
      <c r="BJ201" s="623">
        <f t="shared" si="315"/>
        <v>1800</v>
      </c>
      <c r="BK201" s="623">
        <f t="shared" si="316"/>
        <v>1800</v>
      </c>
      <c r="BL201" s="623">
        <f t="shared" si="317"/>
        <v>1800</v>
      </c>
      <c r="BM201" s="623">
        <f t="shared" si="318"/>
        <v>1800</v>
      </c>
      <c r="BN201" s="623">
        <f t="shared" si="319"/>
        <v>1800</v>
      </c>
      <c r="BO201" s="623">
        <f t="shared" si="320"/>
        <v>1800</v>
      </c>
      <c r="BP201" s="623">
        <f t="shared" si="321"/>
        <v>1800</v>
      </c>
      <c r="BQ201" s="623">
        <f t="shared" si="322"/>
        <v>1800</v>
      </c>
      <c r="BR201" s="623">
        <f t="shared" si="323"/>
        <v>1800</v>
      </c>
      <c r="BS201" s="1281">
        <f t="shared" si="324"/>
        <v>1800</v>
      </c>
      <c r="BT201" s="1281">
        <f t="shared" si="325"/>
        <v>1800</v>
      </c>
      <c r="BU201" s="1281">
        <f t="shared" si="326"/>
        <v>1800</v>
      </c>
      <c r="BV201" s="1281">
        <f t="shared" si="327"/>
        <v>1800</v>
      </c>
      <c r="BW201" s="1281">
        <f t="shared" si="328"/>
        <v>1800</v>
      </c>
      <c r="BX201" s="1281">
        <f t="shared" si="329"/>
        <v>1800</v>
      </c>
      <c r="BY201" s="1281">
        <f t="shared" si="330"/>
        <v>1800</v>
      </c>
      <c r="BZ201" s="1281">
        <f t="shared" si="331"/>
        <v>1800</v>
      </c>
      <c r="CA201" s="1281">
        <f t="shared" si="332"/>
        <v>1800</v>
      </c>
      <c r="CB201" s="1281">
        <f t="shared" si="333"/>
        <v>1800</v>
      </c>
      <c r="CC201" s="1281">
        <f t="shared" si="334"/>
        <v>1800</v>
      </c>
      <c r="CD201" s="1281">
        <f t="shared" si="335"/>
        <v>1800</v>
      </c>
      <c r="CE201" s="623">
        <f t="shared" si="336"/>
        <v>1800</v>
      </c>
      <c r="CF201" s="623">
        <f t="shared" si="337"/>
        <v>1800</v>
      </c>
      <c r="CG201" s="623">
        <f t="shared" si="338"/>
        <v>1800</v>
      </c>
      <c r="CH201" s="623">
        <f t="shared" si="339"/>
        <v>1800</v>
      </c>
      <c r="CI201" s="623">
        <f t="shared" si="340"/>
        <v>1800</v>
      </c>
      <c r="CJ201" s="623">
        <f t="shared" si="341"/>
        <v>1800</v>
      </c>
      <c r="CK201" s="623">
        <f t="shared" si="342"/>
        <v>1800</v>
      </c>
      <c r="CL201" s="623">
        <f t="shared" si="343"/>
        <v>1800</v>
      </c>
      <c r="CM201" s="623">
        <f t="shared" si="344"/>
        <v>1800</v>
      </c>
      <c r="CN201" s="623">
        <f t="shared" si="345"/>
        <v>1800</v>
      </c>
      <c r="CO201" s="623">
        <f t="shared" si="346"/>
        <v>1800</v>
      </c>
      <c r="CP201" s="623">
        <f t="shared" si="347"/>
        <v>1800</v>
      </c>
      <c r="CQ201" s="1281">
        <f t="shared" si="348"/>
        <v>1800</v>
      </c>
      <c r="CR201" s="1281">
        <f t="shared" si="349"/>
        <v>1800</v>
      </c>
      <c r="CS201" s="1281">
        <f t="shared" si="350"/>
        <v>1800</v>
      </c>
      <c r="CT201" s="1281">
        <f t="shared" si="351"/>
        <v>1800</v>
      </c>
      <c r="CU201" s="1281">
        <f t="shared" si="352"/>
        <v>1800</v>
      </c>
      <c r="CV201" s="1281">
        <f t="shared" si="353"/>
        <v>1800</v>
      </c>
      <c r="CW201" s="1281">
        <f t="shared" si="354"/>
        <v>1800</v>
      </c>
      <c r="CX201" s="1281">
        <f t="shared" si="355"/>
        <v>1800</v>
      </c>
      <c r="CY201" s="1281">
        <f t="shared" si="356"/>
        <v>1800</v>
      </c>
      <c r="CZ201" s="1281">
        <f t="shared" si="357"/>
        <v>1800</v>
      </c>
      <c r="DA201" s="1281">
        <f t="shared" si="358"/>
        <v>1800</v>
      </c>
      <c r="DB201" s="1281">
        <f t="shared" si="359"/>
        <v>1800</v>
      </c>
      <c r="DC201" s="623">
        <f t="shared" si="360"/>
        <v>1800</v>
      </c>
      <c r="DD201" s="623">
        <f t="shared" si="361"/>
        <v>1800</v>
      </c>
      <c r="DE201" s="623">
        <f t="shared" si="362"/>
        <v>1800</v>
      </c>
      <c r="DF201" s="623">
        <f t="shared" si="363"/>
        <v>1800</v>
      </c>
      <c r="DG201" s="623">
        <f t="shared" si="364"/>
        <v>1800</v>
      </c>
      <c r="DH201" s="623">
        <f t="shared" si="365"/>
        <v>1800</v>
      </c>
      <c r="DI201" s="623">
        <f t="shared" si="366"/>
        <v>1800</v>
      </c>
      <c r="DJ201" s="623">
        <f t="shared" si="367"/>
        <v>1800</v>
      </c>
      <c r="DK201" s="623">
        <f t="shared" si="368"/>
        <v>1800</v>
      </c>
      <c r="DL201" s="623">
        <f t="shared" si="369"/>
        <v>1800</v>
      </c>
      <c r="DM201" s="623">
        <f t="shared" si="370"/>
        <v>1800</v>
      </c>
      <c r="DN201" s="623">
        <f t="shared" si="371"/>
        <v>1800</v>
      </c>
      <c r="DO201" s="1281">
        <f t="shared" si="372"/>
        <v>1800</v>
      </c>
      <c r="DP201" s="1281">
        <f t="shared" si="373"/>
        <v>1800</v>
      </c>
      <c r="DQ201" s="1281">
        <f t="shared" si="374"/>
        <v>1800</v>
      </c>
      <c r="DR201" s="1281">
        <f t="shared" si="375"/>
        <v>1800</v>
      </c>
      <c r="DS201" s="1281">
        <f t="shared" si="376"/>
        <v>1800</v>
      </c>
      <c r="DT201" s="1281">
        <f t="shared" si="377"/>
        <v>1800</v>
      </c>
      <c r="DU201" s="1281">
        <f t="shared" si="378"/>
        <v>1800</v>
      </c>
      <c r="DV201" s="1281">
        <f t="shared" si="379"/>
        <v>1800</v>
      </c>
      <c r="DW201" s="1281">
        <f t="shared" si="380"/>
        <v>1800</v>
      </c>
      <c r="DX201" s="1281">
        <f t="shared" si="381"/>
        <v>1800</v>
      </c>
      <c r="DY201" s="1281">
        <f t="shared" si="382"/>
        <v>1800</v>
      </c>
      <c r="DZ201" s="1281">
        <f t="shared" si="383"/>
        <v>1800</v>
      </c>
      <c r="EA201" s="623">
        <f t="shared" si="384"/>
        <v>1800</v>
      </c>
      <c r="EB201" s="623">
        <f t="shared" si="385"/>
        <v>1800</v>
      </c>
      <c r="EC201" s="623">
        <f t="shared" si="386"/>
        <v>1800</v>
      </c>
      <c r="ED201" s="623">
        <f t="shared" si="387"/>
        <v>1800</v>
      </c>
      <c r="EE201" s="623">
        <f t="shared" si="388"/>
        <v>1800</v>
      </c>
      <c r="EF201" s="623">
        <f t="shared" si="389"/>
        <v>1800</v>
      </c>
      <c r="EG201" s="623">
        <f t="shared" si="390"/>
        <v>1800</v>
      </c>
      <c r="EH201" s="623">
        <f t="shared" si="391"/>
        <v>1800</v>
      </c>
      <c r="EI201" s="623">
        <f t="shared" si="392"/>
        <v>1800</v>
      </c>
      <c r="EJ201" s="623">
        <f t="shared" si="393"/>
        <v>1800</v>
      </c>
      <c r="EK201" s="623">
        <f t="shared" si="394"/>
        <v>1800</v>
      </c>
      <c r="EL201" s="623">
        <f t="shared" si="395"/>
        <v>1800</v>
      </c>
    </row>
    <row r="202" spans="1:142">
      <c r="A202" s="7" t="str">
        <f>IF('Rent Roll_RedIQ 1'!B195&gt;0,'Rent Roll_RedIQ 1'!B195,"")</f>
        <v>431</v>
      </c>
      <c r="B202" s="7" t="str">
        <f>IF('Rent Roll_RedIQ 1'!C195&gt;0,'Rent Roll_RedIQ 1'!C195,"")</f>
        <v>C1</v>
      </c>
      <c r="C202" s="614">
        <f>IF('Rent Roll_RedIQ 1'!K195&gt;0,'Rent Roll_RedIQ 1'!K195,0)</f>
        <v>0</v>
      </c>
      <c r="D202" s="615">
        <f>IF('Rent Roll_RedIQ 1'!J195&gt;0,'Rent Roll_RedIQ 1'!J195,"")</f>
        <v>1800</v>
      </c>
      <c r="E202" s="624" t="str">
        <f t="shared" si="304"/>
        <v/>
      </c>
      <c r="F202" s="194"/>
      <c r="G202" s="194"/>
      <c r="H202" s="616">
        <f t="shared" si="289"/>
        <v>1800</v>
      </c>
      <c r="I202" s="1200">
        <f>IF('Rent Roll_RedIQ 1'!S195&gt;0,'Rent Roll_RedIQ 1'!S195,Purchase_Date-1)</f>
        <v>45991</v>
      </c>
      <c r="J202" s="617">
        <f t="shared" si="290"/>
        <v>1800</v>
      </c>
      <c r="K202" s="1205">
        <f t="shared" si="291"/>
        <v>46356</v>
      </c>
      <c r="L202" s="618">
        <f t="shared" si="290"/>
        <v>1800</v>
      </c>
      <c r="M202" s="1208">
        <f t="shared" si="292"/>
        <v>46721</v>
      </c>
      <c r="N202" s="614">
        <f t="shared" si="305"/>
        <v>1800</v>
      </c>
      <c r="O202" s="614">
        <f t="shared" si="306"/>
        <v>1800</v>
      </c>
      <c r="P202" s="614">
        <f t="shared" si="307"/>
        <v>1800</v>
      </c>
      <c r="Q202" s="614">
        <f t="shared" si="308"/>
        <v>1800</v>
      </c>
      <c r="R202" s="614">
        <f t="shared" si="309"/>
        <v>1800</v>
      </c>
      <c r="S202" s="614">
        <f t="shared" si="310"/>
        <v>1800</v>
      </c>
      <c r="T202" s="614">
        <f t="shared" si="311"/>
        <v>1800</v>
      </c>
      <c r="U202" s="619"/>
      <c r="V202" s="614"/>
      <c r="W202" s="620">
        <f t="shared" si="301"/>
        <v>1800</v>
      </c>
      <c r="X202" s="620">
        <f t="shared" si="301"/>
        <v>1800</v>
      </c>
      <c r="Y202" s="620">
        <f t="shared" si="301"/>
        <v>1800</v>
      </c>
      <c r="Z202" s="620">
        <f t="shared" si="301"/>
        <v>1800</v>
      </c>
      <c r="AA202" s="620">
        <f t="shared" si="301"/>
        <v>1800</v>
      </c>
      <c r="AB202" s="620">
        <f t="shared" si="301"/>
        <v>1800</v>
      </c>
      <c r="AC202" s="620">
        <f t="shared" si="301"/>
        <v>1800</v>
      </c>
      <c r="AD202" s="620">
        <f t="shared" si="301"/>
        <v>1800</v>
      </c>
      <c r="AE202" s="620">
        <f t="shared" si="301"/>
        <v>1800</v>
      </c>
      <c r="AF202" s="620">
        <f t="shared" si="301"/>
        <v>1800</v>
      </c>
      <c r="AG202" s="620">
        <f t="shared" si="301"/>
        <v>1800</v>
      </c>
      <c r="AH202" s="620">
        <f t="shared" si="301"/>
        <v>1800</v>
      </c>
      <c r="AI202" s="621">
        <f t="shared" si="402"/>
        <v>1800</v>
      </c>
      <c r="AJ202" s="621">
        <f t="shared" si="401"/>
        <v>1800</v>
      </c>
      <c r="AK202" s="621">
        <f t="shared" si="401"/>
        <v>1800</v>
      </c>
      <c r="AL202" s="621">
        <f t="shared" si="401"/>
        <v>1800</v>
      </c>
      <c r="AM202" s="621">
        <f t="shared" si="401"/>
        <v>1800</v>
      </c>
      <c r="AN202" s="621">
        <f t="shared" si="401"/>
        <v>1800</v>
      </c>
      <c r="AO202" s="621">
        <f t="shared" si="401"/>
        <v>1800</v>
      </c>
      <c r="AP202" s="621">
        <f t="shared" si="401"/>
        <v>1800</v>
      </c>
      <c r="AQ202" s="621">
        <f t="shared" si="401"/>
        <v>1800</v>
      </c>
      <c r="AR202" s="621">
        <f t="shared" si="401"/>
        <v>1800</v>
      </c>
      <c r="AS202" s="621">
        <f t="shared" si="401"/>
        <v>1800</v>
      </c>
      <c r="AT202" s="621">
        <f t="shared" si="401"/>
        <v>1800</v>
      </c>
      <c r="AU202" s="622">
        <f t="shared" si="400"/>
        <v>1800</v>
      </c>
      <c r="AV202" s="622">
        <f t="shared" si="302"/>
        <v>1800</v>
      </c>
      <c r="AW202" s="622">
        <f t="shared" si="302"/>
        <v>1800</v>
      </c>
      <c r="AX202" s="622">
        <f t="shared" si="302"/>
        <v>1800</v>
      </c>
      <c r="AY202" s="622">
        <f t="shared" si="302"/>
        <v>1800</v>
      </c>
      <c r="AZ202" s="622">
        <f t="shared" si="302"/>
        <v>1800</v>
      </c>
      <c r="BA202" s="622">
        <f t="shared" si="302"/>
        <v>1800</v>
      </c>
      <c r="BB202" s="622">
        <f t="shared" si="302"/>
        <v>1800</v>
      </c>
      <c r="BC202" s="622">
        <f t="shared" si="302"/>
        <v>1800</v>
      </c>
      <c r="BD202" s="622">
        <f t="shared" si="302"/>
        <v>1800</v>
      </c>
      <c r="BE202" s="622">
        <f t="shared" si="302"/>
        <v>1800</v>
      </c>
      <c r="BF202" s="622">
        <f t="shared" si="302"/>
        <v>1800</v>
      </c>
      <c r="BG202" s="623">
        <f t="shared" si="312"/>
        <v>1800</v>
      </c>
      <c r="BH202" s="623">
        <f t="shared" si="313"/>
        <v>1800</v>
      </c>
      <c r="BI202" s="623">
        <f t="shared" si="314"/>
        <v>1800</v>
      </c>
      <c r="BJ202" s="623">
        <f t="shared" si="315"/>
        <v>1800</v>
      </c>
      <c r="BK202" s="623">
        <f t="shared" si="316"/>
        <v>1800</v>
      </c>
      <c r="BL202" s="623">
        <f t="shared" si="317"/>
        <v>1800</v>
      </c>
      <c r="BM202" s="623">
        <f t="shared" si="318"/>
        <v>1800</v>
      </c>
      <c r="BN202" s="623">
        <f t="shared" si="319"/>
        <v>1800</v>
      </c>
      <c r="BO202" s="623">
        <f t="shared" si="320"/>
        <v>1800</v>
      </c>
      <c r="BP202" s="623">
        <f t="shared" si="321"/>
        <v>1800</v>
      </c>
      <c r="BQ202" s="623">
        <f t="shared" si="322"/>
        <v>1800</v>
      </c>
      <c r="BR202" s="623">
        <f t="shared" si="323"/>
        <v>1800</v>
      </c>
      <c r="BS202" s="1281">
        <f t="shared" si="324"/>
        <v>1800</v>
      </c>
      <c r="BT202" s="1281">
        <f t="shared" si="325"/>
        <v>1800</v>
      </c>
      <c r="BU202" s="1281">
        <f t="shared" si="326"/>
        <v>1800</v>
      </c>
      <c r="BV202" s="1281">
        <f t="shared" si="327"/>
        <v>1800</v>
      </c>
      <c r="BW202" s="1281">
        <f t="shared" si="328"/>
        <v>1800</v>
      </c>
      <c r="BX202" s="1281">
        <f t="shared" si="329"/>
        <v>1800</v>
      </c>
      <c r="BY202" s="1281">
        <f t="shared" si="330"/>
        <v>1800</v>
      </c>
      <c r="BZ202" s="1281">
        <f t="shared" si="331"/>
        <v>1800</v>
      </c>
      <c r="CA202" s="1281">
        <f t="shared" si="332"/>
        <v>1800</v>
      </c>
      <c r="CB202" s="1281">
        <f t="shared" si="333"/>
        <v>1800</v>
      </c>
      <c r="CC202" s="1281">
        <f t="shared" si="334"/>
        <v>1800</v>
      </c>
      <c r="CD202" s="1281">
        <f t="shared" si="335"/>
        <v>1800</v>
      </c>
      <c r="CE202" s="623">
        <f t="shared" si="336"/>
        <v>1800</v>
      </c>
      <c r="CF202" s="623">
        <f t="shared" si="337"/>
        <v>1800</v>
      </c>
      <c r="CG202" s="623">
        <f t="shared" si="338"/>
        <v>1800</v>
      </c>
      <c r="CH202" s="623">
        <f t="shared" si="339"/>
        <v>1800</v>
      </c>
      <c r="CI202" s="623">
        <f t="shared" si="340"/>
        <v>1800</v>
      </c>
      <c r="CJ202" s="623">
        <f t="shared" si="341"/>
        <v>1800</v>
      </c>
      <c r="CK202" s="623">
        <f t="shared" si="342"/>
        <v>1800</v>
      </c>
      <c r="CL202" s="623">
        <f t="shared" si="343"/>
        <v>1800</v>
      </c>
      <c r="CM202" s="623">
        <f t="shared" si="344"/>
        <v>1800</v>
      </c>
      <c r="CN202" s="623">
        <f t="shared" si="345"/>
        <v>1800</v>
      </c>
      <c r="CO202" s="623">
        <f t="shared" si="346"/>
        <v>1800</v>
      </c>
      <c r="CP202" s="623">
        <f t="shared" si="347"/>
        <v>1800</v>
      </c>
      <c r="CQ202" s="1281">
        <f t="shared" si="348"/>
        <v>1800</v>
      </c>
      <c r="CR202" s="1281">
        <f t="shared" si="349"/>
        <v>1800</v>
      </c>
      <c r="CS202" s="1281">
        <f t="shared" si="350"/>
        <v>1800</v>
      </c>
      <c r="CT202" s="1281">
        <f t="shared" si="351"/>
        <v>1800</v>
      </c>
      <c r="CU202" s="1281">
        <f t="shared" si="352"/>
        <v>1800</v>
      </c>
      <c r="CV202" s="1281">
        <f t="shared" si="353"/>
        <v>1800</v>
      </c>
      <c r="CW202" s="1281">
        <f t="shared" si="354"/>
        <v>1800</v>
      </c>
      <c r="CX202" s="1281">
        <f t="shared" si="355"/>
        <v>1800</v>
      </c>
      <c r="CY202" s="1281">
        <f t="shared" si="356"/>
        <v>1800</v>
      </c>
      <c r="CZ202" s="1281">
        <f t="shared" si="357"/>
        <v>1800</v>
      </c>
      <c r="DA202" s="1281">
        <f t="shared" si="358"/>
        <v>1800</v>
      </c>
      <c r="DB202" s="1281">
        <f t="shared" si="359"/>
        <v>1800</v>
      </c>
      <c r="DC202" s="623">
        <f t="shared" si="360"/>
        <v>1800</v>
      </c>
      <c r="DD202" s="623">
        <f t="shared" si="361"/>
        <v>1800</v>
      </c>
      <c r="DE202" s="623">
        <f t="shared" si="362"/>
        <v>1800</v>
      </c>
      <c r="DF202" s="623">
        <f t="shared" si="363"/>
        <v>1800</v>
      </c>
      <c r="DG202" s="623">
        <f t="shared" si="364"/>
        <v>1800</v>
      </c>
      <c r="DH202" s="623">
        <f t="shared" si="365"/>
        <v>1800</v>
      </c>
      <c r="DI202" s="623">
        <f t="shared" si="366"/>
        <v>1800</v>
      </c>
      <c r="DJ202" s="623">
        <f t="shared" si="367"/>
        <v>1800</v>
      </c>
      <c r="DK202" s="623">
        <f t="shared" si="368"/>
        <v>1800</v>
      </c>
      <c r="DL202" s="623">
        <f t="shared" si="369"/>
        <v>1800</v>
      </c>
      <c r="DM202" s="623">
        <f t="shared" si="370"/>
        <v>1800</v>
      </c>
      <c r="DN202" s="623">
        <f t="shared" si="371"/>
        <v>1800</v>
      </c>
      <c r="DO202" s="1281">
        <f t="shared" si="372"/>
        <v>1800</v>
      </c>
      <c r="DP202" s="1281">
        <f t="shared" si="373"/>
        <v>1800</v>
      </c>
      <c r="DQ202" s="1281">
        <f t="shared" si="374"/>
        <v>1800</v>
      </c>
      <c r="DR202" s="1281">
        <f t="shared" si="375"/>
        <v>1800</v>
      </c>
      <c r="DS202" s="1281">
        <f t="shared" si="376"/>
        <v>1800</v>
      </c>
      <c r="DT202" s="1281">
        <f t="shared" si="377"/>
        <v>1800</v>
      </c>
      <c r="DU202" s="1281">
        <f t="shared" si="378"/>
        <v>1800</v>
      </c>
      <c r="DV202" s="1281">
        <f t="shared" si="379"/>
        <v>1800</v>
      </c>
      <c r="DW202" s="1281">
        <f t="shared" si="380"/>
        <v>1800</v>
      </c>
      <c r="DX202" s="1281">
        <f t="shared" si="381"/>
        <v>1800</v>
      </c>
      <c r="DY202" s="1281">
        <f t="shared" si="382"/>
        <v>1800</v>
      </c>
      <c r="DZ202" s="1281">
        <f t="shared" si="383"/>
        <v>1800</v>
      </c>
      <c r="EA202" s="623">
        <f t="shared" si="384"/>
        <v>1800</v>
      </c>
      <c r="EB202" s="623">
        <f t="shared" si="385"/>
        <v>1800</v>
      </c>
      <c r="EC202" s="623">
        <f t="shared" si="386"/>
        <v>1800</v>
      </c>
      <c r="ED202" s="623">
        <f t="shared" si="387"/>
        <v>1800</v>
      </c>
      <c r="EE202" s="623">
        <f t="shared" si="388"/>
        <v>1800</v>
      </c>
      <c r="EF202" s="623">
        <f t="shared" si="389"/>
        <v>1800</v>
      </c>
      <c r="EG202" s="623">
        <f t="shared" si="390"/>
        <v>1800</v>
      </c>
      <c r="EH202" s="623">
        <f t="shared" si="391"/>
        <v>1800</v>
      </c>
      <c r="EI202" s="623">
        <f t="shared" si="392"/>
        <v>1800</v>
      </c>
      <c r="EJ202" s="623">
        <f t="shared" si="393"/>
        <v>1800</v>
      </c>
      <c r="EK202" s="623">
        <f t="shared" si="394"/>
        <v>1800</v>
      </c>
      <c r="EL202" s="623">
        <f t="shared" si="395"/>
        <v>1800</v>
      </c>
    </row>
    <row r="203" spans="1:142">
      <c r="A203" s="7" t="str">
        <f>IF('Rent Roll_RedIQ 1'!B196&gt;0,'Rent Roll_RedIQ 1'!B196,"")</f>
        <v>438</v>
      </c>
      <c r="B203" s="7" t="str">
        <f>IF('Rent Roll_RedIQ 1'!C196&gt;0,'Rent Roll_RedIQ 1'!C196,"")</f>
        <v>C1</v>
      </c>
      <c r="C203" s="614">
        <f>IF('Rent Roll_RedIQ 1'!K196&gt;0,'Rent Roll_RedIQ 1'!K196,0)</f>
        <v>0</v>
      </c>
      <c r="D203" s="615">
        <f>IF('Rent Roll_RedIQ 1'!J196&gt;0,'Rent Roll_RedIQ 1'!J196,"")</f>
        <v>1800</v>
      </c>
      <c r="E203" s="624" t="str">
        <f t="shared" si="304"/>
        <v/>
      </c>
      <c r="F203" s="194"/>
      <c r="G203" s="194"/>
      <c r="H203" s="616">
        <f t="shared" si="289"/>
        <v>1800</v>
      </c>
      <c r="I203" s="1200">
        <f>IF('Rent Roll_RedIQ 1'!S196&gt;0,'Rent Roll_RedIQ 1'!S196,Purchase_Date-1)</f>
        <v>45991</v>
      </c>
      <c r="J203" s="617">
        <f t="shared" si="290"/>
        <v>1800</v>
      </c>
      <c r="K203" s="1205">
        <f t="shared" si="291"/>
        <v>46356</v>
      </c>
      <c r="L203" s="618">
        <f t="shared" si="290"/>
        <v>1800</v>
      </c>
      <c r="M203" s="1208">
        <f t="shared" si="292"/>
        <v>46721</v>
      </c>
      <c r="N203" s="614">
        <f t="shared" si="305"/>
        <v>1800</v>
      </c>
      <c r="O203" s="614">
        <f t="shared" si="306"/>
        <v>1800</v>
      </c>
      <c r="P203" s="614">
        <f t="shared" si="307"/>
        <v>1800</v>
      </c>
      <c r="Q203" s="614">
        <f t="shared" si="308"/>
        <v>1800</v>
      </c>
      <c r="R203" s="614">
        <f t="shared" si="309"/>
        <v>1800</v>
      </c>
      <c r="S203" s="614">
        <f t="shared" si="310"/>
        <v>1800</v>
      </c>
      <c r="T203" s="614">
        <f t="shared" si="311"/>
        <v>1800</v>
      </c>
      <c r="U203" s="619"/>
      <c r="V203" s="614"/>
      <c r="W203" s="620">
        <f t="shared" si="301"/>
        <v>1800</v>
      </c>
      <c r="X203" s="620">
        <f t="shared" si="301"/>
        <v>1800</v>
      </c>
      <c r="Y203" s="620">
        <f t="shared" si="301"/>
        <v>1800</v>
      </c>
      <c r="Z203" s="620">
        <f t="shared" si="301"/>
        <v>1800</v>
      </c>
      <c r="AA203" s="620">
        <f t="shared" si="301"/>
        <v>1800</v>
      </c>
      <c r="AB203" s="620">
        <f t="shared" si="301"/>
        <v>1800</v>
      </c>
      <c r="AC203" s="620">
        <f t="shared" si="301"/>
        <v>1800</v>
      </c>
      <c r="AD203" s="620">
        <f t="shared" si="301"/>
        <v>1800</v>
      </c>
      <c r="AE203" s="620">
        <f t="shared" si="301"/>
        <v>1800</v>
      </c>
      <c r="AF203" s="620">
        <f t="shared" si="301"/>
        <v>1800</v>
      </c>
      <c r="AG203" s="620">
        <f t="shared" si="301"/>
        <v>1800</v>
      </c>
      <c r="AH203" s="620">
        <f t="shared" si="301"/>
        <v>1800</v>
      </c>
      <c r="AI203" s="621">
        <f t="shared" si="402"/>
        <v>1800</v>
      </c>
      <c r="AJ203" s="621">
        <f t="shared" si="401"/>
        <v>1800</v>
      </c>
      <c r="AK203" s="621">
        <f t="shared" si="401"/>
        <v>1800</v>
      </c>
      <c r="AL203" s="621">
        <f t="shared" si="401"/>
        <v>1800</v>
      </c>
      <c r="AM203" s="621">
        <f t="shared" si="401"/>
        <v>1800</v>
      </c>
      <c r="AN203" s="621">
        <f t="shared" si="401"/>
        <v>1800</v>
      </c>
      <c r="AO203" s="621">
        <f t="shared" si="401"/>
        <v>1800</v>
      </c>
      <c r="AP203" s="621">
        <f t="shared" si="401"/>
        <v>1800</v>
      </c>
      <c r="AQ203" s="621">
        <f t="shared" si="401"/>
        <v>1800</v>
      </c>
      <c r="AR203" s="621">
        <f t="shared" si="401"/>
        <v>1800</v>
      </c>
      <c r="AS203" s="621">
        <f t="shared" si="401"/>
        <v>1800</v>
      </c>
      <c r="AT203" s="621">
        <f t="shared" si="401"/>
        <v>1800</v>
      </c>
      <c r="AU203" s="622">
        <f t="shared" si="400"/>
        <v>1800</v>
      </c>
      <c r="AV203" s="622">
        <f t="shared" si="302"/>
        <v>1800</v>
      </c>
      <c r="AW203" s="622">
        <f t="shared" si="302"/>
        <v>1800</v>
      </c>
      <c r="AX203" s="622">
        <f t="shared" si="302"/>
        <v>1800</v>
      </c>
      <c r="AY203" s="622">
        <f t="shared" si="302"/>
        <v>1800</v>
      </c>
      <c r="AZ203" s="622">
        <f t="shared" si="302"/>
        <v>1800</v>
      </c>
      <c r="BA203" s="622">
        <f t="shared" ref="AV203:BF226" si="403">IF($M203&gt;=BA$11,$J203,$L203)</f>
        <v>1800</v>
      </c>
      <c r="BB203" s="622">
        <f t="shared" si="403"/>
        <v>1800</v>
      </c>
      <c r="BC203" s="622">
        <f t="shared" si="403"/>
        <v>1800</v>
      </c>
      <c r="BD203" s="622">
        <f t="shared" si="403"/>
        <v>1800</v>
      </c>
      <c r="BE203" s="622">
        <f t="shared" si="403"/>
        <v>1800</v>
      </c>
      <c r="BF203" s="622">
        <f t="shared" si="403"/>
        <v>1800</v>
      </c>
      <c r="BG203" s="623">
        <f t="shared" si="312"/>
        <v>1800</v>
      </c>
      <c r="BH203" s="623">
        <f t="shared" si="313"/>
        <v>1800</v>
      </c>
      <c r="BI203" s="623">
        <f t="shared" si="314"/>
        <v>1800</v>
      </c>
      <c r="BJ203" s="623">
        <f t="shared" si="315"/>
        <v>1800</v>
      </c>
      <c r="BK203" s="623">
        <f t="shared" si="316"/>
        <v>1800</v>
      </c>
      <c r="BL203" s="623">
        <f t="shared" si="317"/>
        <v>1800</v>
      </c>
      <c r="BM203" s="623">
        <f t="shared" si="318"/>
        <v>1800</v>
      </c>
      <c r="BN203" s="623">
        <f t="shared" si="319"/>
        <v>1800</v>
      </c>
      <c r="BO203" s="623">
        <f t="shared" si="320"/>
        <v>1800</v>
      </c>
      <c r="BP203" s="623">
        <f t="shared" si="321"/>
        <v>1800</v>
      </c>
      <c r="BQ203" s="623">
        <f t="shared" si="322"/>
        <v>1800</v>
      </c>
      <c r="BR203" s="623">
        <f t="shared" si="323"/>
        <v>1800</v>
      </c>
      <c r="BS203" s="1281">
        <f t="shared" si="324"/>
        <v>1800</v>
      </c>
      <c r="BT203" s="1281">
        <f t="shared" si="325"/>
        <v>1800</v>
      </c>
      <c r="BU203" s="1281">
        <f t="shared" si="326"/>
        <v>1800</v>
      </c>
      <c r="BV203" s="1281">
        <f t="shared" si="327"/>
        <v>1800</v>
      </c>
      <c r="BW203" s="1281">
        <f t="shared" si="328"/>
        <v>1800</v>
      </c>
      <c r="BX203" s="1281">
        <f t="shared" si="329"/>
        <v>1800</v>
      </c>
      <c r="BY203" s="1281">
        <f t="shared" si="330"/>
        <v>1800</v>
      </c>
      <c r="BZ203" s="1281">
        <f t="shared" si="331"/>
        <v>1800</v>
      </c>
      <c r="CA203" s="1281">
        <f t="shared" si="332"/>
        <v>1800</v>
      </c>
      <c r="CB203" s="1281">
        <f t="shared" si="333"/>
        <v>1800</v>
      </c>
      <c r="CC203" s="1281">
        <f t="shared" si="334"/>
        <v>1800</v>
      </c>
      <c r="CD203" s="1281">
        <f t="shared" si="335"/>
        <v>1800</v>
      </c>
      <c r="CE203" s="623">
        <f t="shared" si="336"/>
        <v>1800</v>
      </c>
      <c r="CF203" s="623">
        <f t="shared" si="337"/>
        <v>1800</v>
      </c>
      <c r="CG203" s="623">
        <f t="shared" si="338"/>
        <v>1800</v>
      </c>
      <c r="CH203" s="623">
        <f t="shared" si="339"/>
        <v>1800</v>
      </c>
      <c r="CI203" s="623">
        <f t="shared" si="340"/>
        <v>1800</v>
      </c>
      <c r="CJ203" s="623">
        <f t="shared" si="341"/>
        <v>1800</v>
      </c>
      <c r="CK203" s="623">
        <f t="shared" si="342"/>
        <v>1800</v>
      </c>
      <c r="CL203" s="623">
        <f t="shared" si="343"/>
        <v>1800</v>
      </c>
      <c r="CM203" s="623">
        <f t="shared" si="344"/>
        <v>1800</v>
      </c>
      <c r="CN203" s="623">
        <f t="shared" si="345"/>
        <v>1800</v>
      </c>
      <c r="CO203" s="623">
        <f t="shared" si="346"/>
        <v>1800</v>
      </c>
      <c r="CP203" s="623">
        <f t="shared" si="347"/>
        <v>1800</v>
      </c>
      <c r="CQ203" s="1281">
        <f t="shared" si="348"/>
        <v>1800</v>
      </c>
      <c r="CR203" s="1281">
        <f t="shared" si="349"/>
        <v>1800</v>
      </c>
      <c r="CS203" s="1281">
        <f t="shared" si="350"/>
        <v>1800</v>
      </c>
      <c r="CT203" s="1281">
        <f t="shared" si="351"/>
        <v>1800</v>
      </c>
      <c r="CU203" s="1281">
        <f t="shared" si="352"/>
        <v>1800</v>
      </c>
      <c r="CV203" s="1281">
        <f t="shared" si="353"/>
        <v>1800</v>
      </c>
      <c r="CW203" s="1281">
        <f t="shared" si="354"/>
        <v>1800</v>
      </c>
      <c r="CX203" s="1281">
        <f t="shared" si="355"/>
        <v>1800</v>
      </c>
      <c r="CY203" s="1281">
        <f t="shared" si="356"/>
        <v>1800</v>
      </c>
      <c r="CZ203" s="1281">
        <f t="shared" si="357"/>
        <v>1800</v>
      </c>
      <c r="DA203" s="1281">
        <f t="shared" si="358"/>
        <v>1800</v>
      </c>
      <c r="DB203" s="1281">
        <f t="shared" si="359"/>
        <v>1800</v>
      </c>
      <c r="DC203" s="623">
        <f t="shared" si="360"/>
        <v>1800</v>
      </c>
      <c r="DD203" s="623">
        <f t="shared" si="361"/>
        <v>1800</v>
      </c>
      <c r="DE203" s="623">
        <f t="shared" si="362"/>
        <v>1800</v>
      </c>
      <c r="DF203" s="623">
        <f t="shared" si="363"/>
        <v>1800</v>
      </c>
      <c r="DG203" s="623">
        <f t="shared" si="364"/>
        <v>1800</v>
      </c>
      <c r="DH203" s="623">
        <f t="shared" si="365"/>
        <v>1800</v>
      </c>
      <c r="DI203" s="623">
        <f t="shared" si="366"/>
        <v>1800</v>
      </c>
      <c r="DJ203" s="623">
        <f t="shared" si="367"/>
        <v>1800</v>
      </c>
      <c r="DK203" s="623">
        <f t="shared" si="368"/>
        <v>1800</v>
      </c>
      <c r="DL203" s="623">
        <f t="shared" si="369"/>
        <v>1800</v>
      </c>
      <c r="DM203" s="623">
        <f t="shared" si="370"/>
        <v>1800</v>
      </c>
      <c r="DN203" s="623">
        <f t="shared" si="371"/>
        <v>1800</v>
      </c>
      <c r="DO203" s="1281">
        <f t="shared" si="372"/>
        <v>1800</v>
      </c>
      <c r="DP203" s="1281">
        <f t="shared" si="373"/>
        <v>1800</v>
      </c>
      <c r="DQ203" s="1281">
        <f t="shared" si="374"/>
        <v>1800</v>
      </c>
      <c r="DR203" s="1281">
        <f t="shared" si="375"/>
        <v>1800</v>
      </c>
      <c r="DS203" s="1281">
        <f t="shared" si="376"/>
        <v>1800</v>
      </c>
      <c r="DT203" s="1281">
        <f t="shared" si="377"/>
        <v>1800</v>
      </c>
      <c r="DU203" s="1281">
        <f t="shared" si="378"/>
        <v>1800</v>
      </c>
      <c r="DV203" s="1281">
        <f t="shared" si="379"/>
        <v>1800</v>
      </c>
      <c r="DW203" s="1281">
        <f t="shared" si="380"/>
        <v>1800</v>
      </c>
      <c r="DX203" s="1281">
        <f t="shared" si="381"/>
        <v>1800</v>
      </c>
      <c r="DY203" s="1281">
        <f t="shared" si="382"/>
        <v>1800</v>
      </c>
      <c r="DZ203" s="1281">
        <f t="shared" si="383"/>
        <v>1800</v>
      </c>
      <c r="EA203" s="623">
        <f t="shared" si="384"/>
        <v>1800</v>
      </c>
      <c r="EB203" s="623">
        <f t="shared" si="385"/>
        <v>1800</v>
      </c>
      <c r="EC203" s="623">
        <f t="shared" si="386"/>
        <v>1800</v>
      </c>
      <c r="ED203" s="623">
        <f t="shared" si="387"/>
        <v>1800</v>
      </c>
      <c r="EE203" s="623">
        <f t="shared" si="388"/>
        <v>1800</v>
      </c>
      <c r="EF203" s="623">
        <f t="shared" si="389"/>
        <v>1800</v>
      </c>
      <c r="EG203" s="623">
        <f t="shared" si="390"/>
        <v>1800</v>
      </c>
      <c r="EH203" s="623">
        <f t="shared" si="391"/>
        <v>1800</v>
      </c>
      <c r="EI203" s="623">
        <f t="shared" si="392"/>
        <v>1800</v>
      </c>
      <c r="EJ203" s="623">
        <f t="shared" si="393"/>
        <v>1800</v>
      </c>
      <c r="EK203" s="623">
        <f t="shared" si="394"/>
        <v>1800</v>
      </c>
      <c r="EL203" s="623">
        <f t="shared" si="395"/>
        <v>1800</v>
      </c>
    </row>
    <row r="204" spans="1:142">
      <c r="A204" s="7" t="str">
        <f>IF('Rent Roll_RedIQ 1'!B197&gt;0,'Rent Roll_RedIQ 1'!B197,"")</f>
        <v>512</v>
      </c>
      <c r="B204" s="7" t="str">
        <f>IF('Rent Roll_RedIQ 1'!C197&gt;0,'Rent Roll_RedIQ 1'!C197,"")</f>
        <v>B1</v>
      </c>
      <c r="C204" s="614">
        <f>IF('Rent Roll_RedIQ 1'!K197&gt;0,'Rent Roll_RedIQ 1'!K197,0)</f>
        <v>0</v>
      </c>
      <c r="D204" s="615">
        <f>IF('Rent Roll_RedIQ 1'!J197&gt;0,'Rent Roll_RedIQ 1'!J197,"")</f>
        <v>1400</v>
      </c>
      <c r="E204" s="624" t="str">
        <f t="shared" si="304"/>
        <v/>
      </c>
      <c r="F204" s="194"/>
      <c r="G204" s="194"/>
      <c r="H204" s="616">
        <f t="shared" si="289"/>
        <v>1400</v>
      </c>
      <c r="I204" s="1200">
        <f>IF('Rent Roll_RedIQ 1'!S197&gt;0,'Rent Roll_RedIQ 1'!S197,Purchase_Date-1)</f>
        <v>45991</v>
      </c>
      <c r="J204" s="617">
        <f t="shared" si="290"/>
        <v>1400</v>
      </c>
      <c r="K204" s="1205">
        <f t="shared" si="291"/>
        <v>46356</v>
      </c>
      <c r="L204" s="618">
        <f t="shared" si="290"/>
        <v>1400</v>
      </c>
      <c r="M204" s="1208">
        <f t="shared" si="292"/>
        <v>46721</v>
      </c>
      <c r="N204" s="614">
        <f t="shared" si="305"/>
        <v>1400</v>
      </c>
      <c r="O204" s="614">
        <f t="shared" si="306"/>
        <v>1400</v>
      </c>
      <c r="P204" s="614">
        <f t="shared" si="307"/>
        <v>1400</v>
      </c>
      <c r="Q204" s="614">
        <f t="shared" si="308"/>
        <v>1400</v>
      </c>
      <c r="R204" s="614">
        <f t="shared" si="309"/>
        <v>1400</v>
      </c>
      <c r="S204" s="614">
        <f t="shared" si="310"/>
        <v>1400</v>
      </c>
      <c r="T204" s="614">
        <f t="shared" si="311"/>
        <v>1400</v>
      </c>
      <c r="U204" s="619"/>
      <c r="V204" s="614"/>
      <c r="W204" s="620">
        <f t="shared" si="301"/>
        <v>1400</v>
      </c>
      <c r="X204" s="620">
        <f t="shared" si="301"/>
        <v>1400</v>
      </c>
      <c r="Y204" s="620">
        <f t="shared" si="301"/>
        <v>1400</v>
      </c>
      <c r="Z204" s="620">
        <f t="shared" si="301"/>
        <v>1400</v>
      </c>
      <c r="AA204" s="620">
        <f t="shared" si="301"/>
        <v>1400</v>
      </c>
      <c r="AB204" s="620">
        <f t="shared" si="301"/>
        <v>1400</v>
      </c>
      <c r="AC204" s="620">
        <f t="shared" si="301"/>
        <v>1400</v>
      </c>
      <c r="AD204" s="620">
        <f t="shared" si="301"/>
        <v>1400</v>
      </c>
      <c r="AE204" s="620">
        <f t="shared" si="301"/>
        <v>1400</v>
      </c>
      <c r="AF204" s="620">
        <f t="shared" si="301"/>
        <v>1400</v>
      </c>
      <c r="AG204" s="620">
        <f t="shared" si="301"/>
        <v>1400</v>
      </c>
      <c r="AH204" s="620">
        <f t="shared" si="301"/>
        <v>1400</v>
      </c>
      <c r="AI204" s="621">
        <f t="shared" si="402"/>
        <v>1400</v>
      </c>
      <c r="AJ204" s="621">
        <f t="shared" si="401"/>
        <v>1400</v>
      </c>
      <c r="AK204" s="621">
        <f t="shared" si="401"/>
        <v>1400</v>
      </c>
      <c r="AL204" s="621">
        <f t="shared" si="401"/>
        <v>1400</v>
      </c>
      <c r="AM204" s="621">
        <f t="shared" si="401"/>
        <v>1400</v>
      </c>
      <c r="AN204" s="621">
        <f t="shared" si="401"/>
        <v>1400</v>
      </c>
      <c r="AO204" s="621">
        <f t="shared" si="401"/>
        <v>1400</v>
      </c>
      <c r="AP204" s="621">
        <f t="shared" si="401"/>
        <v>1400</v>
      </c>
      <c r="AQ204" s="621">
        <f t="shared" si="401"/>
        <v>1400</v>
      </c>
      <c r="AR204" s="621">
        <f t="shared" si="401"/>
        <v>1400</v>
      </c>
      <c r="AS204" s="621">
        <f t="shared" si="401"/>
        <v>1400</v>
      </c>
      <c r="AT204" s="621">
        <f t="shared" si="401"/>
        <v>1400</v>
      </c>
      <c r="AU204" s="622">
        <f t="shared" si="400"/>
        <v>1400</v>
      </c>
      <c r="AV204" s="622">
        <f t="shared" si="403"/>
        <v>1400</v>
      </c>
      <c r="AW204" s="622">
        <f t="shared" si="403"/>
        <v>1400</v>
      </c>
      <c r="AX204" s="622">
        <f t="shared" si="403"/>
        <v>1400</v>
      </c>
      <c r="AY204" s="622">
        <f t="shared" si="403"/>
        <v>1400</v>
      </c>
      <c r="AZ204" s="622">
        <f t="shared" si="403"/>
        <v>1400</v>
      </c>
      <c r="BA204" s="622">
        <f t="shared" si="403"/>
        <v>1400</v>
      </c>
      <c r="BB204" s="622">
        <f t="shared" si="403"/>
        <v>1400</v>
      </c>
      <c r="BC204" s="622">
        <f t="shared" si="403"/>
        <v>1400</v>
      </c>
      <c r="BD204" s="622">
        <f t="shared" si="403"/>
        <v>1400</v>
      </c>
      <c r="BE204" s="622">
        <f t="shared" si="403"/>
        <v>1400</v>
      </c>
      <c r="BF204" s="622">
        <f t="shared" si="403"/>
        <v>1400</v>
      </c>
      <c r="BG204" s="623">
        <f t="shared" si="312"/>
        <v>1400</v>
      </c>
      <c r="BH204" s="623">
        <f t="shared" si="313"/>
        <v>1400</v>
      </c>
      <c r="BI204" s="623">
        <f t="shared" si="314"/>
        <v>1400</v>
      </c>
      <c r="BJ204" s="623">
        <f t="shared" si="315"/>
        <v>1400</v>
      </c>
      <c r="BK204" s="623">
        <f t="shared" si="316"/>
        <v>1400</v>
      </c>
      <c r="BL204" s="623">
        <f t="shared" si="317"/>
        <v>1400</v>
      </c>
      <c r="BM204" s="623">
        <f t="shared" si="318"/>
        <v>1400</v>
      </c>
      <c r="BN204" s="623">
        <f t="shared" si="319"/>
        <v>1400</v>
      </c>
      <c r="BO204" s="623">
        <f t="shared" si="320"/>
        <v>1400</v>
      </c>
      <c r="BP204" s="623">
        <f t="shared" si="321"/>
        <v>1400</v>
      </c>
      <c r="BQ204" s="623">
        <f t="shared" si="322"/>
        <v>1400</v>
      </c>
      <c r="BR204" s="623">
        <f t="shared" si="323"/>
        <v>1400</v>
      </c>
      <c r="BS204" s="1281">
        <f t="shared" si="324"/>
        <v>1400</v>
      </c>
      <c r="BT204" s="1281">
        <f t="shared" si="325"/>
        <v>1400</v>
      </c>
      <c r="BU204" s="1281">
        <f t="shared" si="326"/>
        <v>1400</v>
      </c>
      <c r="BV204" s="1281">
        <f t="shared" si="327"/>
        <v>1400</v>
      </c>
      <c r="BW204" s="1281">
        <f t="shared" si="328"/>
        <v>1400</v>
      </c>
      <c r="BX204" s="1281">
        <f t="shared" si="329"/>
        <v>1400</v>
      </c>
      <c r="BY204" s="1281">
        <f t="shared" si="330"/>
        <v>1400</v>
      </c>
      <c r="BZ204" s="1281">
        <f t="shared" si="331"/>
        <v>1400</v>
      </c>
      <c r="CA204" s="1281">
        <f t="shared" si="332"/>
        <v>1400</v>
      </c>
      <c r="CB204" s="1281">
        <f t="shared" si="333"/>
        <v>1400</v>
      </c>
      <c r="CC204" s="1281">
        <f t="shared" si="334"/>
        <v>1400</v>
      </c>
      <c r="CD204" s="1281">
        <f t="shared" si="335"/>
        <v>1400</v>
      </c>
      <c r="CE204" s="623">
        <f t="shared" si="336"/>
        <v>1400</v>
      </c>
      <c r="CF204" s="623">
        <f t="shared" si="337"/>
        <v>1400</v>
      </c>
      <c r="CG204" s="623">
        <f t="shared" si="338"/>
        <v>1400</v>
      </c>
      <c r="CH204" s="623">
        <f t="shared" si="339"/>
        <v>1400</v>
      </c>
      <c r="CI204" s="623">
        <f t="shared" si="340"/>
        <v>1400</v>
      </c>
      <c r="CJ204" s="623">
        <f t="shared" si="341"/>
        <v>1400</v>
      </c>
      <c r="CK204" s="623">
        <f t="shared" si="342"/>
        <v>1400</v>
      </c>
      <c r="CL204" s="623">
        <f t="shared" si="343"/>
        <v>1400</v>
      </c>
      <c r="CM204" s="623">
        <f t="shared" si="344"/>
        <v>1400</v>
      </c>
      <c r="CN204" s="623">
        <f t="shared" si="345"/>
        <v>1400</v>
      </c>
      <c r="CO204" s="623">
        <f t="shared" si="346"/>
        <v>1400</v>
      </c>
      <c r="CP204" s="623">
        <f t="shared" si="347"/>
        <v>1400</v>
      </c>
      <c r="CQ204" s="1281">
        <f t="shared" si="348"/>
        <v>1400</v>
      </c>
      <c r="CR204" s="1281">
        <f t="shared" si="349"/>
        <v>1400</v>
      </c>
      <c r="CS204" s="1281">
        <f t="shared" si="350"/>
        <v>1400</v>
      </c>
      <c r="CT204" s="1281">
        <f t="shared" si="351"/>
        <v>1400</v>
      </c>
      <c r="CU204" s="1281">
        <f t="shared" si="352"/>
        <v>1400</v>
      </c>
      <c r="CV204" s="1281">
        <f t="shared" si="353"/>
        <v>1400</v>
      </c>
      <c r="CW204" s="1281">
        <f t="shared" si="354"/>
        <v>1400</v>
      </c>
      <c r="CX204" s="1281">
        <f t="shared" si="355"/>
        <v>1400</v>
      </c>
      <c r="CY204" s="1281">
        <f t="shared" si="356"/>
        <v>1400</v>
      </c>
      <c r="CZ204" s="1281">
        <f t="shared" si="357"/>
        <v>1400</v>
      </c>
      <c r="DA204" s="1281">
        <f t="shared" si="358"/>
        <v>1400</v>
      </c>
      <c r="DB204" s="1281">
        <f t="shared" si="359"/>
        <v>1400</v>
      </c>
      <c r="DC204" s="623">
        <f t="shared" si="360"/>
        <v>1400</v>
      </c>
      <c r="DD204" s="623">
        <f t="shared" si="361"/>
        <v>1400</v>
      </c>
      <c r="DE204" s="623">
        <f t="shared" si="362"/>
        <v>1400</v>
      </c>
      <c r="DF204" s="623">
        <f t="shared" si="363"/>
        <v>1400</v>
      </c>
      <c r="DG204" s="623">
        <f t="shared" si="364"/>
        <v>1400</v>
      </c>
      <c r="DH204" s="623">
        <f t="shared" si="365"/>
        <v>1400</v>
      </c>
      <c r="DI204" s="623">
        <f t="shared" si="366"/>
        <v>1400</v>
      </c>
      <c r="DJ204" s="623">
        <f t="shared" si="367"/>
        <v>1400</v>
      </c>
      <c r="DK204" s="623">
        <f t="shared" si="368"/>
        <v>1400</v>
      </c>
      <c r="DL204" s="623">
        <f t="shared" si="369"/>
        <v>1400</v>
      </c>
      <c r="DM204" s="623">
        <f t="shared" si="370"/>
        <v>1400</v>
      </c>
      <c r="DN204" s="623">
        <f t="shared" si="371"/>
        <v>1400</v>
      </c>
      <c r="DO204" s="1281">
        <f t="shared" si="372"/>
        <v>1400</v>
      </c>
      <c r="DP204" s="1281">
        <f t="shared" si="373"/>
        <v>1400</v>
      </c>
      <c r="DQ204" s="1281">
        <f t="shared" si="374"/>
        <v>1400</v>
      </c>
      <c r="DR204" s="1281">
        <f t="shared" si="375"/>
        <v>1400</v>
      </c>
      <c r="DS204" s="1281">
        <f t="shared" si="376"/>
        <v>1400</v>
      </c>
      <c r="DT204" s="1281">
        <f t="shared" si="377"/>
        <v>1400</v>
      </c>
      <c r="DU204" s="1281">
        <f t="shared" si="378"/>
        <v>1400</v>
      </c>
      <c r="DV204" s="1281">
        <f t="shared" si="379"/>
        <v>1400</v>
      </c>
      <c r="DW204" s="1281">
        <f t="shared" si="380"/>
        <v>1400</v>
      </c>
      <c r="DX204" s="1281">
        <f t="shared" si="381"/>
        <v>1400</v>
      </c>
      <c r="DY204" s="1281">
        <f t="shared" si="382"/>
        <v>1400</v>
      </c>
      <c r="DZ204" s="1281">
        <f t="shared" si="383"/>
        <v>1400</v>
      </c>
      <c r="EA204" s="623">
        <f t="shared" si="384"/>
        <v>1400</v>
      </c>
      <c r="EB204" s="623">
        <f t="shared" si="385"/>
        <v>1400</v>
      </c>
      <c r="EC204" s="623">
        <f t="shared" si="386"/>
        <v>1400</v>
      </c>
      <c r="ED204" s="623">
        <f t="shared" si="387"/>
        <v>1400</v>
      </c>
      <c r="EE204" s="623">
        <f t="shared" si="388"/>
        <v>1400</v>
      </c>
      <c r="EF204" s="623">
        <f t="shared" si="389"/>
        <v>1400</v>
      </c>
      <c r="EG204" s="623">
        <f t="shared" si="390"/>
        <v>1400</v>
      </c>
      <c r="EH204" s="623">
        <f t="shared" si="391"/>
        <v>1400</v>
      </c>
      <c r="EI204" s="623">
        <f t="shared" si="392"/>
        <v>1400</v>
      </c>
      <c r="EJ204" s="623">
        <f t="shared" si="393"/>
        <v>1400</v>
      </c>
      <c r="EK204" s="623">
        <f t="shared" si="394"/>
        <v>1400</v>
      </c>
      <c r="EL204" s="623">
        <f t="shared" si="395"/>
        <v>1400</v>
      </c>
    </row>
    <row r="205" spans="1:142">
      <c r="A205" s="7" t="str">
        <f>IF('Rent Roll_RedIQ 1'!B198&gt;0,'Rent Roll_RedIQ 1'!B198,"")</f>
        <v>518</v>
      </c>
      <c r="B205" s="7" t="str">
        <f>IF('Rent Roll_RedIQ 1'!C198&gt;0,'Rent Roll_RedIQ 1'!C198,"")</f>
        <v>C1</v>
      </c>
      <c r="C205" s="614">
        <f>IF('Rent Roll_RedIQ 1'!K198&gt;0,'Rent Roll_RedIQ 1'!K198,0)</f>
        <v>0</v>
      </c>
      <c r="D205" s="615">
        <f>IF('Rent Roll_RedIQ 1'!J198&gt;0,'Rent Roll_RedIQ 1'!J198,"")</f>
        <v>1800</v>
      </c>
      <c r="E205" s="624" t="str">
        <f t="shared" si="304"/>
        <v/>
      </c>
      <c r="F205" s="194"/>
      <c r="G205" s="194"/>
      <c r="H205" s="616">
        <f t="shared" ref="H205:H268" si="404">IFERROR(IF($C205&gt;0,C205*(1+H$10),D205*(1+H$10)),"")</f>
        <v>1800</v>
      </c>
      <c r="I205" s="1200">
        <f>IF('Rent Roll_RedIQ 1'!S198&gt;0,'Rent Roll_RedIQ 1'!S198,Purchase_Date-1)</f>
        <v>45991</v>
      </c>
      <c r="J205" s="617">
        <f t="shared" ref="J205:L268" si="405">IFERROR(H205*(1+J$10),"")</f>
        <v>1800</v>
      </c>
      <c r="K205" s="1205">
        <f t="shared" ref="K205:K268" si="406">IFERROR(EOMONTH(I205,12),"")</f>
        <v>46356</v>
      </c>
      <c r="L205" s="618">
        <f t="shared" si="405"/>
        <v>1800</v>
      </c>
      <c r="M205" s="1208">
        <f t="shared" ref="M205:M268" si="407">IFERROR(EOMONTH(K205,12),"")</f>
        <v>46721</v>
      </c>
      <c r="N205" s="614">
        <f t="shared" si="305"/>
        <v>1800</v>
      </c>
      <c r="O205" s="614">
        <f t="shared" si="306"/>
        <v>1800</v>
      </c>
      <c r="P205" s="614">
        <f t="shared" si="307"/>
        <v>1800</v>
      </c>
      <c r="Q205" s="614">
        <f t="shared" si="308"/>
        <v>1800</v>
      </c>
      <c r="R205" s="614">
        <f t="shared" si="309"/>
        <v>1800</v>
      </c>
      <c r="S205" s="614">
        <f t="shared" si="310"/>
        <v>1800</v>
      </c>
      <c r="T205" s="614">
        <f t="shared" si="311"/>
        <v>1800</v>
      </c>
      <c r="U205" s="619"/>
      <c r="V205" s="614"/>
      <c r="W205" s="620">
        <f t="shared" si="301"/>
        <v>1800</v>
      </c>
      <c r="X205" s="620">
        <f t="shared" ref="X205:AH212" si="408">IF($I205&gt;=X$11,$C205,$H205)</f>
        <v>1800</v>
      </c>
      <c r="Y205" s="620">
        <f t="shared" si="408"/>
        <v>1800</v>
      </c>
      <c r="Z205" s="620">
        <f t="shared" si="408"/>
        <v>1800</v>
      </c>
      <c r="AA205" s="620">
        <f t="shared" si="408"/>
        <v>1800</v>
      </c>
      <c r="AB205" s="620">
        <f t="shared" si="408"/>
        <v>1800</v>
      </c>
      <c r="AC205" s="620">
        <f t="shared" si="408"/>
        <v>1800</v>
      </c>
      <c r="AD205" s="620">
        <f t="shared" si="408"/>
        <v>1800</v>
      </c>
      <c r="AE205" s="620">
        <f t="shared" si="408"/>
        <v>1800</v>
      </c>
      <c r="AF205" s="620">
        <f t="shared" si="408"/>
        <v>1800</v>
      </c>
      <c r="AG205" s="620">
        <f t="shared" si="408"/>
        <v>1800</v>
      </c>
      <c r="AH205" s="620">
        <f t="shared" si="408"/>
        <v>1800</v>
      </c>
      <c r="AI205" s="621">
        <f t="shared" si="402"/>
        <v>1800</v>
      </c>
      <c r="AJ205" s="621">
        <f t="shared" si="401"/>
        <v>1800</v>
      </c>
      <c r="AK205" s="621">
        <f t="shared" si="401"/>
        <v>1800</v>
      </c>
      <c r="AL205" s="621">
        <f t="shared" si="401"/>
        <v>1800</v>
      </c>
      <c r="AM205" s="621">
        <f t="shared" si="401"/>
        <v>1800</v>
      </c>
      <c r="AN205" s="621">
        <f t="shared" si="401"/>
        <v>1800</v>
      </c>
      <c r="AO205" s="621">
        <f t="shared" si="401"/>
        <v>1800</v>
      </c>
      <c r="AP205" s="621">
        <f t="shared" si="401"/>
        <v>1800</v>
      </c>
      <c r="AQ205" s="621">
        <f t="shared" si="401"/>
        <v>1800</v>
      </c>
      <c r="AR205" s="621">
        <f t="shared" si="401"/>
        <v>1800</v>
      </c>
      <c r="AS205" s="621">
        <f t="shared" si="401"/>
        <v>1800</v>
      </c>
      <c r="AT205" s="621">
        <f t="shared" si="401"/>
        <v>1800</v>
      </c>
      <c r="AU205" s="622">
        <f t="shared" si="400"/>
        <v>1800</v>
      </c>
      <c r="AV205" s="622">
        <f t="shared" si="403"/>
        <v>1800</v>
      </c>
      <c r="AW205" s="622">
        <f t="shared" si="403"/>
        <v>1800</v>
      </c>
      <c r="AX205" s="622">
        <f t="shared" si="403"/>
        <v>1800</v>
      </c>
      <c r="AY205" s="622">
        <f t="shared" si="403"/>
        <v>1800</v>
      </c>
      <c r="AZ205" s="622">
        <f t="shared" si="403"/>
        <v>1800</v>
      </c>
      <c r="BA205" s="622">
        <f t="shared" si="403"/>
        <v>1800</v>
      </c>
      <c r="BB205" s="622">
        <f t="shared" si="403"/>
        <v>1800</v>
      </c>
      <c r="BC205" s="622">
        <f t="shared" si="403"/>
        <v>1800</v>
      </c>
      <c r="BD205" s="622">
        <f t="shared" si="403"/>
        <v>1800</v>
      </c>
      <c r="BE205" s="622">
        <f t="shared" si="403"/>
        <v>1800</v>
      </c>
      <c r="BF205" s="622">
        <f t="shared" si="403"/>
        <v>1800</v>
      </c>
      <c r="BG205" s="623">
        <f t="shared" si="312"/>
        <v>1800</v>
      </c>
      <c r="BH205" s="623">
        <f t="shared" si="313"/>
        <v>1800</v>
      </c>
      <c r="BI205" s="623">
        <f t="shared" si="314"/>
        <v>1800</v>
      </c>
      <c r="BJ205" s="623">
        <f t="shared" si="315"/>
        <v>1800</v>
      </c>
      <c r="BK205" s="623">
        <f t="shared" si="316"/>
        <v>1800</v>
      </c>
      <c r="BL205" s="623">
        <f t="shared" si="317"/>
        <v>1800</v>
      </c>
      <c r="BM205" s="623">
        <f t="shared" si="318"/>
        <v>1800</v>
      </c>
      <c r="BN205" s="623">
        <f t="shared" si="319"/>
        <v>1800</v>
      </c>
      <c r="BO205" s="623">
        <f t="shared" si="320"/>
        <v>1800</v>
      </c>
      <c r="BP205" s="623">
        <f t="shared" si="321"/>
        <v>1800</v>
      </c>
      <c r="BQ205" s="623">
        <f t="shared" si="322"/>
        <v>1800</v>
      </c>
      <c r="BR205" s="623">
        <f t="shared" si="323"/>
        <v>1800</v>
      </c>
      <c r="BS205" s="1281">
        <f t="shared" si="324"/>
        <v>1800</v>
      </c>
      <c r="BT205" s="1281">
        <f t="shared" si="325"/>
        <v>1800</v>
      </c>
      <c r="BU205" s="1281">
        <f t="shared" si="326"/>
        <v>1800</v>
      </c>
      <c r="BV205" s="1281">
        <f t="shared" si="327"/>
        <v>1800</v>
      </c>
      <c r="BW205" s="1281">
        <f t="shared" si="328"/>
        <v>1800</v>
      </c>
      <c r="BX205" s="1281">
        <f t="shared" si="329"/>
        <v>1800</v>
      </c>
      <c r="BY205" s="1281">
        <f t="shared" si="330"/>
        <v>1800</v>
      </c>
      <c r="BZ205" s="1281">
        <f t="shared" si="331"/>
        <v>1800</v>
      </c>
      <c r="CA205" s="1281">
        <f t="shared" si="332"/>
        <v>1800</v>
      </c>
      <c r="CB205" s="1281">
        <f t="shared" si="333"/>
        <v>1800</v>
      </c>
      <c r="CC205" s="1281">
        <f t="shared" si="334"/>
        <v>1800</v>
      </c>
      <c r="CD205" s="1281">
        <f t="shared" si="335"/>
        <v>1800</v>
      </c>
      <c r="CE205" s="623">
        <f t="shared" si="336"/>
        <v>1800</v>
      </c>
      <c r="CF205" s="623">
        <f t="shared" si="337"/>
        <v>1800</v>
      </c>
      <c r="CG205" s="623">
        <f t="shared" si="338"/>
        <v>1800</v>
      </c>
      <c r="CH205" s="623">
        <f t="shared" si="339"/>
        <v>1800</v>
      </c>
      <c r="CI205" s="623">
        <f t="shared" si="340"/>
        <v>1800</v>
      </c>
      <c r="CJ205" s="623">
        <f t="shared" si="341"/>
        <v>1800</v>
      </c>
      <c r="CK205" s="623">
        <f t="shared" si="342"/>
        <v>1800</v>
      </c>
      <c r="CL205" s="623">
        <f t="shared" si="343"/>
        <v>1800</v>
      </c>
      <c r="CM205" s="623">
        <f t="shared" si="344"/>
        <v>1800</v>
      </c>
      <c r="CN205" s="623">
        <f t="shared" si="345"/>
        <v>1800</v>
      </c>
      <c r="CO205" s="623">
        <f t="shared" si="346"/>
        <v>1800</v>
      </c>
      <c r="CP205" s="623">
        <f t="shared" si="347"/>
        <v>1800</v>
      </c>
      <c r="CQ205" s="1281">
        <f t="shared" si="348"/>
        <v>1800</v>
      </c>
      <c r="CR205" s="1281">
        <f t="shared" si="349"/>
        <v>1800</v>
      </c>
      <c r="CS205" s="1281">
        <f t="shared" si="350"/>
        <v>1800</v>
      </c>
      <c r="CT205" s="1281">
        <f t="shared" si="351"/>
        <v>1800</v>
      </c>
      <c r="CU205" s="1281">
        <f t="shared" si="352"/>
        <v>1800</v>
      </c>
      <c r="CV205" s="1281">
        <f t="shared" si="353"/>
        <v>1800</v>
      </c>
      <c r="CW205" s="1281">
        <f t="shared" si="354"/>
        <v>1800</v>
      </c>
      <c r="CX205" s="1281">
        <f t="shared" si="355"/>
        <v>1800</v>
      </c>
      <c r="CY205" s="1281">
        <f t="shared" si="356"/>
        <v>1800</v>
      </c>
      <c r="CZ205" s="1281">
        <f t="shared" si="357"/>
        <v>1800</v>
      </c>
      <c r="DA205" s="1281">
        <f t="shared" si="358"/>
        <v>1800</v>
      </c>
      <c r="DB205" s="1281">
        <f t="shared" si="359"/>
        <v>1800</v>
      </c>
      <c r="DC205" s="623">
        <f t="shared" si="360"/>
        <v>1800</v>
      </c>
      <c r="DD205" s="623">
        <f t="shared" si="361"/>
        <v>1800</v>
      </c>
      <c r="DE205" s="623">
        <f t="shared" si="362"/>
        <v>1800</v>
      </c>
      <c r="DF205" s="623">
        <f t="shared" si="363"/>
        <v>1800</v>
      </c>
      <c r="DG205" s="623">
        <f t="shared" si="364"/>
        <v>1800</v>
      </c>
      <c r="DH205" s="623">
        <f t="shared" si="365"/>
        <v>1800</v>
      </c>
      <c r="DI205" s="623">
        <f t="shared" si="366"/>
        <v>1800</v>
      </c>
      <c r="DJ205" s="623">
        <f t="shared" si="367"/>
        <v>1800</v>
      </c>
      <c r="DK205" s="623">
        <f t="shared" si="368"/>
        <v>1800</v>
      </c>
      <c r="DL205" s="623">
        <f t="shared" si="369"/>
        <v>1800</v>
      </c>
      <c r="DM205" s="623">
        <f t="shared" si="370"/>
        <v>1800</v>
      </c>
      <c r="DN205" s="623">
        <f t="shared" si="371"/>
        <v>1800</v>
      </c>
      <c r="DO205" s="1281">
        <f t="shared" si="372"/>
        <v>1800</v>
      </c>
      <c r="DP205" s="1281">
        <f t="shared" si="373"/>
        <v>1800</v>
      </c>
      <c r="DQ205" s="1281">
        <f t="shared" si="374"/>
        <v>1800</v>
      </c>
      <c r="DR205" s="1281">
        <f t="shared" si="375"/>
        <v>1800</v>
      </c>
      <c r="DS205" s="1281">
        <f t="shared" si="376"/>
        <v>1800</v>
      </c>
      <c r="DT205" s="1281">
        <f t="shared" si="377"/>
        <v>1800</v>
      </c>
      <c r="DU205" s="1281">
        <f t="shared" si="378"/>
        <v>1800</v>
      </c>
      <c r="DV205" s="1281">
        <f t="shared" si="379"/>
        <v>1800</v>
      </c>
      <c r="DW205" s="1281">
        <f t="shared" si="380"/>
        <v>1800</v>
      </c>
      <c r="DX205" s="1281">
        <f t="shared" si="381"/>
        <v>1800</v>
      </c>
      <c r="DY205" s="1281">
        <f t="shared" si="382"/>
        <v>1800</v>
      </c>
      <c r="DZ205" s="1281">
        <f t="shared" si="383"/>
        <v>1800</v>
      </c>
      <c r="EA205" s="623">
        <f t="shared" si="384"/>
        <v>1800</v>
      </c>
      <c r="EB205" s="623">
        <f t="shared" si="385"/>
        <v>1800</v>
      </c>
      <c r="EC205" s="623">
        <f t="shared" si="386"/>
        <v>1800</v>
      </c>
      <c r="ED205" s="623">
        <f t="shared" si="387"/>
        <v>1800</v>
      </c>
      <c r="EE205" s="623">
        <f t="shared" si="388"/>
        <v>1800</v>
      </c>
      <c r="EF205" s="623">
        <f t="shared" si="389"/>
        <v>1800</v>
      </c>
      <c r="EG205" s="623">
        <f t="shared" si="390"/>
        <v>1800</v>
      </c>
      <c r="EH205" s="623">
        <f t="shared" si="391"/>
        <v>1800</v>
      </c>
      <c r="EI205" s="623">
        <f t="shared" si="392"/>
        <v>1800</v>
      </c>
      <c r="EJ205" s="623">
        <f t="shared" si="393"/>
        <v>1800</v>
      </c>
      <c r="EK205" s="623">
        <f t="shared" si="394"/>
        <v>1800</v>
      </c>
      <c r="EL205" s="623">
        <f t="shared" si="395"/>
        <v>1800</v>
      </c>
    </row>
    <row r="206" spans="1:142">
      <c r="A206" s="7" t="str">
        <f>IF('Rent Roll_RedIQ 1'!B199&gt;0,'Rent Roll_RedIQ 1'!B199,"")</f>
        <v>526</v>
      </c>
      <c r="B206" s="7" t="str">
        <f>IF('Rent Roll_RedIQ 1'!C199&gt;0,'Rent Roll_RedIQ 1'!C199,"")</f>
        <v>C1</v>
      </c>
      <c r="C206" s="614">
        <f>IF('Rent Roll_RedIQ 1'!K199&gt;0,'Rent Roll_RedIQ 1'!K199,0)</f>
        <v>0</v>
      </c>
      <c r="D206" s="615">
        <f>IF('Rent Roll_RedIQ 1'!J199&gt;0,'Rent Roll_RedIQ 1'!J199,"")</f>
        <v>1800</v>
      </c>
      <c r="E206" s="624" t="str">
        <f t="shared" si="304"/>
        <v/>
      </c>
      <c r="F206" s="194"/>
      <c r="G206" s="194"/>
      <c r="H206" s="616">
        <f t="shared" si="404"/>
        <v>1800</v>
      </c>
      <c r="I206" s="1200">
        <f>IF('Rent Roll_RedIQ 1'!S199&gt;0,'Rent Roll_RedIQ 1'!S199,Purchase_Date-1)</f>
        <v>45991</v>
      </c>
      <c r="J206" s="617">
        <f t="shared" si="405"/>
        <v>1800</v>
      </c>
      <c r="K206" s="1205">
        <f t="shared" si="406"/>
        <v>46356</v>
      </c>
      <c r="L206" s="618">
        <f t="shared" si="405"/>
        <v>1800</v>
      </c>
      <c r="M206" s="1208">
        <f t="shared" si="407"/>
        <v>46721</v>
      </c>
      <c r="N206" s="614">
        <f t="shared" si="305"/>
        <v>1800</v>
      </c>
      <c r="O206" s="614">
        <f t="shared" si="306"/>
        <v>1800</v>
      </c>
      <c r="P206" s="614">
        <f t="shared" si="307"/>
        <v>1800</v>
      </c>
      <c r="Q206" s="614">
        <f t="shared" si="308"/>
        <v>1800</v>
      </c>
      <c r="R206" s="614">
        <f t="shared" si="309"/>
        <v>1800</v>
      </c>
      <c r="S206" s="614">
        <f t="shared" si="310"/>
        <v>1800</v>
      </c>
      <c r="T206" s="614">
        <f t="shared" si="311"/>
        <v>1800</v>
      </c>
      <c r="U206" s="619"/>
      <c r="V206" s="614"/>
      <c r="W206" s="620">
        <f t="shared" si="301"/>
        <v>1800</v>
      </c>
      <c r="X206" s="620">
        <f t="shared" si="408"/>
        <v>1800</v>
      </c>
      <c r="Y206" s="620">
        <f t="shared" si="408"/>
        <v>1800</v>
      </c>
      <c r="Z206" s="620">
        <f t="shared" si="408"/>
        <v>1800</v>
      </c>
      <c r="AA206" s="620">
        <f t="shared" si="408"/>
        <v>1800</v>
      </c>
      <c r="AB206" s="620">
        <f t="shared" si="408"/>
        <v>1800</v>
      </c>
      <c r="AC206" s="620">
        <f t="shared" si="408"/>
        <v>1800</v>
      </c>
      <c r="AD206" s="620">
        <f t="shared" si="408"/>
        <v>1800</v>
      </c>
      <c r="AE206" s="620">
        <f t="shared" si="408"/>
        <v>1800</v>
      </c>
      <c r="AF206" s="620">
        <f t="shared" si="408"/>
        <v>1800</v>
      </c>
      <c r="AG206" s="620">
        <f t="shared" si="408"/>
        <v>1800</v>
      </c>
      <c r="AH206" s="620">
        <f t="shared" si="408"/>
        <v>1800</v>
      </c>
      <c r="AI206" s="621">
        <f t="shared" si="402"/>
        <v>1800</v>
      </c>
      <c r="AJ206" s="621">
        <f t="shared" si="401"/>
        <v>1800</v>
      </c>
      <c r="AK206" s="621">
        <f t="shared" si="401"/>
        <v>1800</v>
      </c>
      <c r="AL206" s="621">
        <f t="shared" si="401"/>
        <v>1800</v>
      </c>
      <c r="AM206" s="621">
        <f t="shared" si="401"/>
        <v>1800</v>
      </c>
      <c r="AN206" s="621">
        <f t="shared" si="401"/>
        <v>1800</v>
      </c>
      <c r="AO206" s="621">
        <f t="shared" si="401"/>
        <v>1800</v>
      </c>
      <c r="AP206" s="621">
        <f t="shared" si="401"/>
        <v>1800</v>
      </c>
      <c r="AQ206" s="621">
        <f t="shared" si="401"/>
        <v>1800</v>
      </c>
      <c r="AR206" s="621">
        <f t="shared" si="401"/>
        <v>1800</v>
      </c>
      <c r="AS206" s="621">
        <f t="shared" si="401"/>
        <v>1800</v>
      </c>
      <c r="AT206" s="621">
        <f t="shared" si="401"/>
        <v>1800</v>
      </c>
      <c r="AU206" s="622">
        <f t="shared" si="400"/>
        <v>1800</v>
      </c>
      <c r="AV206" s="622">
        <f t="shared" si="403"/>
        <v>1800</v>
      </c>
      <c r="AW206" s="622">
        <f t="shared" si="403"/>
        <v>1800</v>
      </c>
      <c r="AX206" s="622">
        <f t="shared" si="403"/>
        <v>1800</v>
      </c>
      <c r="AY206" s="622">
        <f t="shared" si="403"/>
        <v>1800</v>
      </c>
      <c r="AZ206" s="622">
        <f t="shared" si="403"/>
        <v>1800</v>
      </c>
      <c r="BA206" s="622">
        <f t="shared" si="403"/>
        <v>1800</v>
      </c>
      <c r="BB206" s="622">
        <f t="shared" si="403"/>
        <v>1800</v>
      </c>
      <c r="BC206" s="622">
        <f t="shared" si="403"/>
        <v>1800</v>
      </c>
      <c r="BD206" s="622">
        <f t="shared" si="403"/>
        <v>1800</v>
      </c>
      <c r="BE206" s="622">
        <f t="shared" si="403"/>
        <v>1800</v>
      </c>
      <c r="BF206" s="622">
        <f t="shared" si="403"/>
        <v>1800</v>
      </c>
      <c r="BG206" s="623">
        <f t="shared" si="312"/>
        <v>1800</v>
      </c>
      <c r="BH206" s="623">
        <f t="shared" si="313"/>
        <v>1800</v>
      </c>
      <c r="BI206" s="623">
        <f t="shared" si="314"/>
        <v>1800</v>
      </c>
      <c r="BJ206" s="623">
        <f t="shared" si="315"/>
        <v>1800</v>
      </c>
      <c r="BK206" s="623">
        <f t="shared" si="316"/>
        <v>1800</v>
      </c>
      <c r="BL206" s="623">
        <f t="shared" si="317"/>
        <v>1800</v>
      </c>
      <c r="BM206" s="623">
        <f t="shared" si="318"/>
        <v>1800</v>
      </c>
      <c r="BN206" s="623">
        <f t="shared" si="319"/>
        <v>1800</v>
      </c>
      <c r="BO206" s="623">
        <f t="shared" si="320"/>
        <v>1800</v>
      </c>
      <c r="BP206" s="623">
        <f t="shared" si="321"/>
        <v>1800</v>
      </c>
      <c r="BQ206" s="623">
        <f t="shared" si="322"/>
        <v>1800</v>
      </c>
      <c r="BR206" s="623">
        <f t="shared" si="323"/>
        <v>1800</v>
      </c>
      <c r="BS206" s="1281">
        <f t="shared" si="324"/>
        <v>1800</v>
      </c>
      <c r="BT206" s="1281">
        <f t="shared" si="325"/>
        <v>1800</v>
      </c>
      <c r="BU206" s="1281">
        <f t="shared" si="326"/>
        <v>1800</v>
      </c>
      <c r="BV206" s="1281">
        <f t="shared" si="327"/>
        <v>1800</v>
      </c>
      <c r="BW206" s="1281">
        <f t="shared" si="328"/>
        <v>1800</v>
      </c>
      <c r="BX206" s="1281">
        <f t="shared" si="329"/>
        <v>1800</v>
      </c>
      <c r="BY206" s="1281">
        <f t="shared" si="330"/>
        <v>1800</v>
      </c>
      <c r="BZ206" s="1281">
        <f t="shared" si="331"/>
        <v>1800</v>
      </c>
      <c r="CA206" s="1281">
        <f t="shared" si="332"/>
        <v>1800</v>
      </c>
      <c r="CB206" s="1281">
        <f t="shared" si="333"/>
        <v>1800</v>
      </c>
      <c r="CC206" s="1281">
        <f t="shared" si="334"/>
        <v>1800</v>
      </c>
      <c r="CD206" s="1281">
        <f t="shared" si="335"/>
        <v>1800</v>
      </c>
      <c r="CE206" s="623">
        <f t="shared" si="336"/>
        <v>1800</v>
      </c>
      <c r="CF206" s="623">
        <f t="shared" si="337"/>
        <v>1800</v>
      </c>
      <c r="CG206" s="623">
        <f t="shared" si="338"/>
        <v>1800</v>
      </c>
      <c r="CH206" s="623">
        <f t="shared" si="339"/>
        <v>1800</v>
      </c>
      <c r="CI206" s="623">
        <f t="shared" si="340"/>
        <v>1800</v>
      </c>
      <c r="CJ206" s="623">
        <f t="shared" si="341"/>
        <v>1800</v>
      </c>
      <c r="CK206" s="623">
        <f t="shared" si="342"/>
        <v>1800</v>
      </c>
      <c r="CL206" s="623">
        <f t="shared" si="343"/>
        <v>1800</v>
      </c>
      <c r="CM206" s="623">
        <f t="shared" si="344"/>
        <v>1800</v>
      </c>
      <c r="CN206" s="623">
        <f t="shared" si="345"/>
        <v>1800</v>
      </c>
      <c r="CO206" s="623">
        <f t="shared" si="346"/>
        <v>1800</v>
      </c>
      <c r="CP206" s="623">
        <f t="shared" si="347"/>
        <v>1800</v>
      </c>
      <c r="CQ206" s="1281">
        <f t="shared" si="348"/>
        <v>1800</v>
      </c>
      <c r="CR206" s="1281">
        <f t="shared" si="349"/>
        <v>1800</v>
      </c>
      <c r="CS206" s="1281">
        <f t="shared" si="350"/>
        <v>1800</v>
      </c>
      <c r="CT206" s="1281">
        <f t="shared" si="351"/>
        <v>1800</v>
      </c>
      <c r="CU206" s="1281">
        <f t="shared" si="352"/>
        <v>1800</v>
      </c>
      <c r="CV206" s="1281">
        <f t="shared" si="353"/>
        <v>1800</v>
      </c>
      <c r="CW206" s="1281">
        <f t="shared" si="354"/>
        <v>1800</v>
      </c>
      <c r="CX206" s="1281">
        <f t="shared" si="355"/>
        <v>1800</v>
      </c>
      <c r="CY206" s="1281">
        <f t="shared" si="356"/>
        <v>1800</v>
      </c>
      <c r="CZ206" s="1281">
        <f t="shared" si="357"/>
        <v>1800</v>
      </c>
      <c r="DA206" s="1281">
        <f t="shared" si="358"/>
        <v>1800</v>
      </c>
      <c r="DB206" s="1281">
        <f t="shared" si="359"/>
        <v>1800</v>
      </c>
      <c r="DC206" s="623">
        <f t="shared" si="360"/>
        <v>1800</v>
      </c>
      <c r="DD206" s="623">
        <f t="shared" si="361"/>
        <v>1800</v>
      </c>
      <c r="DE206" s="623">
        <f t="shared" si="362"/>
        <v>1800</v>
      </c>
      <c r="DF206" s="623">
        <f t="shared" si="363"/>
        <v>1800</v>
      </c>
      <c r="DG206" s="623">
        <f t="shared" si="364"/>
        <v>1800</v>
      </c>
      <c r="DH206" s="623">
        <f t="shared" si="365"/>
        <v>1800</v>
      </c>
      <c r="DI206" s="623">
        <f t="shared" si="366"/>
        <v>1800</v>
      </c>
      <c r="DJ206" s="623">
        <f t="shared" si="367"/>
        <v>1800</v>
      </c>
      <c r="DK206" s="623">
        <f t="shared" si="368"/>
        <v>1800</v>
      </c>
      <c r="DL206" s="623">
        <f t="shared" si="369"/>
        <v>1800</v>
      </c>
      <c r="DM206" s="623">
        <f t="shared" si="370"/>
        <v>1800</v>
      </c>
      <c r="DN206" s="623">
        <f t="shared" si="371"/>
        <v>1800</v>
      </c>
      <c r="DO206" s="1281">
        <f t="shared" si="372"/>
        <v>1800</v>
      </c>
      <c r="DP206" s="1281">
        <f t="shared" si="373"/>
        <v>1800</v>
      </c>
      <c r="DQ206" s="1281">
        <f t="shared" si="374"/>
        <v>1800</v>
      </c>
      <c r="DR206" s="1281">
        <f t="shared" si="375"/>
        <v>1800</v>
      </c>
      <c r="DS206" s="1281">
        <f t="shared" si="376"/>
        <v>1800</v>
      </c>
      <c r="DT206" s="1281">
        <f t="shared" si="377"/>
        <v>1800</v>
      </c>
      <c r="DU206" s="1281">
        <f t="shared" si="378"/>
        <v>1800</v>
      </c>
      <c r="DV206" s="1281">
        <f t="shared" si="379"/>
        <v>1800</v>
      </c>
      <c r="DW206" s="1281">
        <f t="shared" si="380"/>
        <v>1800</v>
      </c>
      <c r="DX206" s="1281">
        <f t="shared" si="381"/>
        <v>1800</v>
      </c>
      <c r="DY206" s="1281">
        <f t="shared" si="382"/>
        <v>1800</v>
      </c>
      <c r="DZ206" s="1281">
        <f t="shared" si="383"/>
        <v>1800</v>
      </c>
      <c r="EA206" s="623">
        <f t="shared" si="384"/>
        <v>1800</v>
      </c>
      <c r="EB206" s="623">
        <f t="shared" si="385"/>
        <v>1800</v>
      </c>
      <c r="EC206" s="623">
        <f t="shared" si="386"/>
        <v>1800</v>
      </c>
      <c r="ED206" s="623">
        <f t="shared" si="387"/>
        <v>1800</v>
      </c>
      <c r="EE206" s="623">
        <f t="shared" si="388"/>
        <v>1800</v>
      </c>
      <c r="EF206" s="623">
        <f t="shared" si="389"/>
        <v>1800</v>
      </c>
      <c r="EG206" s="623">
        <f t="shared" si="390"/>
        <v>1800</v>
      </c>
      <c r="EH206" s="623">
        <f t="shared" si="391"/>
        <v>1800</v>
      </c>
      <c r="EI206" s="623">
        <f t="shared" si="392"/>
        <v>1800</v>
      </c>
      <c r="EJ206" s="623">
        <f t="shared" si="393"/>
        <v>1800</v>
      </c>
      <c r="EK206" s="623">
        <f t="shared" si="394"/>
        <v>1800</v>
      </c>
      <c r="EL206" s="623">
        <f t="shared" si="395"/>
        <v>1800</v>
      </c>
    </row>
    <row r="207" spans="1:142">
      <c r="A207" s="7" t="str">
        <f>IF('Rent Roll_RedIQ 1'!B200&gt;0,'Rent Roll_RedIQ 1'!B200,"")</f>
        <v>528</v>
      </c>
      <c r="B207" s="7" t="str">
        <f>IF('Rent Roll_RedIQ 1'!C200&gt;0,'Rent Roll_RedIQ 1'!C200,"")</f>
        <v>C1</v>
      </c>
      <c r="C207" s="614">
        <f>IF('Rent Roll_RedIQ 1'!K200&gt;0,'Rent Roll_RedIQ 1'!K200,0)</f>
        <v>0</v>
      </c>
      <c r="D207" s="615">
        <f>IF('Rent Roll_RedIQ 1'!J200&gt;0,'Rent Roll_RedIQ 1'!J200,"")</f>
        <v>1800</v>
      </c>
      <c r="E207" s="624" t="str">
        <f t="shared" si="304"/>
        <v/>
      </c>
      <c r="F207" s="194"/>
      <c r="G207" s="194"/>
      <c r="H207" s="616">
        <f t="shared" si="404"/>
        <v>1800</v>
      </c>
      <c r="I207" s="1200">
        <f>IF('Rent Roll_RedIQ 1'!S200&gt;0,'Rent Roll_RedIQ 1'!S200,Purchase_Date-1)</f>
        <v>45991</v>
      </c>
      <c r="J207" s="617">
        <f t="shared" si="405"/>
        <v>1800</v>
      </c>
      <c r="K207" s="1205">
        <f t="shared" si="406"/>
        <v>46356</v>
      </c>
      <c r="L207" s="618">
        <f t="shared" si="405"/>
        <v>1800</v>
      </c>
      <c r="M207" s="1208">
        <f t="shared" si="407"/>
        <v>46721</v>
      </c>
      <c r="N207" s="614">
        <f t="shared" si="305"/>
        <v>1800</v>
      </c>
      <c r="O207" s="614">
        <f t="shared" si="306"/>
        <v>1800</v>
      </c>
      <c r="P207" s="614">
        <f t="shared" si="307"/>
        <v>1800</v>
      </c>
      <c r="Q207" s="614">
        <f t="shared" si="308"/>
        <v>1800</v>
      </c>
      <c r="R207" s="614">
        <f t="shared" si="309"/>
        <v>1800</v>
      </c>
      <c r="S207" s="614">
        <f t="shared" si="310"/>
        <v>1800</v>
      </c>
      <c r="T207" s="614">
        <f t="shared" si="311"/>
        <v>1800</v>
      </c>
      <c r="U207" s="619"/>
      <c r="V207" s="614"/>
      <c r="W207" s="620">
        <f t="shared" si="301"/>
        <v>1800</v>
      </c>
      <c r="X207" s="620">
        <f t="shared" si="408"/>
        <v>1800</v>
      </c>
      <c r="Y207" s="620">
        <f t="shared" si="408"/>
        <v>1800</v>
      </c>
      <c r="Z207" s="620">
        <f t="shared" si="408"/>
        <v>1800</v>
      </c>
      <c r="AA207" s="620">
        <f t="shared" si="408"/>
        <v>1800</v>
      </c>
      <c r="AB207" s="620">
        <f t="shared" si="408"/>
        <v>1800</v>
      </c>
      <c r="AC207" s="620">
        <f t="shared" si="408"/>
        <v>1800</v>
      </c>
      <c r="AD207" s="620">
        <f t="shared" si="408"/>
        <v>1800</v>
      </c>
      <c r="AE207" s="620">
        <f t="shared" si="408"/>
        <v>1800</v>
      </c>
      <c r="AF207" s="620">
        <f t="shared" si="408"/>
        <v>1800</v>
      </c>
      <c r="AG207" s="620">
        <f t="shared" si="408"/>
        <v>1800</v>
      </c>
      <c r="AH207" s="620">
        <f t="shared" si="408"/>
        <v>1800</v>
      </c>
      <c r="AI207" s="621">
        <f t="shared" si="402"/>
        <v>1800</v>
      </c>
      <c r="AJ207" s="621">
        <f t="shared" si="401"/>
        <v>1800</v>
      </c>
      <c r="AK207" s="621">
        <f t="shared" si="401"/>
        <v>1800</v>
      </c>
      <c r="AL207" s="621">
        <f t="shared" si="401"/>
        <v>1800</v>
      </c>
      <c r="AM207" s="621">
        <f t="shared" si="401"/>
        <v>1800</v>
      </c>
      <c r="AN207" s="621">
        <f t="shared" si="401"/>
        <v>1800</v>
      </c>
      <c r="AO207" s="621">
        <f t="shared" si="401"/>
        <v>1800</v>
      </c>
      <c r="AP207" s="621">
        <f t="shared" si="401"/>
        <v>1800</v>
      </c>
      <c r="AQ207" s="621">
        <f t="shared" si="401"/>
        <v>1800</v>
      </c>
      <c r="AR207" s="621">
        <f t="shared" si="401"/>
        <v>1800</v>
      </c>
      <c r="AS207" s="621">
        <f t="shared" si="401"/>
        <v>1800</v>
      </c>
      <c r="AT207" s="621">
        <f t="shared" si="401"/>
        <v>1800</v>
      </c>
      <c r="AU207" s="622">
        <f t="shared" si="400"/>
        <v>1800</v>
      </c>
      <c r="AV207" s="622">
        <f t="shared" si="403"/>
        <v>1800</v>
      </c>
      <c r="AW207" s="622">
        <f t="shared" si="403"/>
        <v>1800</v>
      </c>
      <c r="AX207" s="622">
        <f t="shared" si="403"/>
        <v>1800</v>
      </c>
      <c r="AY207" s="622">
        <f t="shared" si="403"/>
        <v>1800</v>
      </c>
      <c r="AZ207" s="622">
        <f t="shared" si="403"/>
        <v>1800</v>
      </c>
      <c r="BA207" s="622">
        <f t="shared" si="403"/>
        <v>1800</v>
      </c>
      <c r="BB207" s="622">
        <f t="shared" si="403"/>
        <v>1800</v>
      </c>
      <c r="BC207" s="622">
        <f t="shared" si="403"/>
        <v>1800</v>
      </c>
      <c r="BD207" s="622">
        <f t="shared" si="403"/>
        <v>1800</v>
      </c>
      <c r="BE207" s="622">
        <f t="shared" si="403"/>
        <v>1800</v>
      </c>
      <c r="BF207" s="622">
        <f t="shared" si="403"/>
        <v>1800</v>
      </c>
      <c r="BG207" s="623">
        <f t="shared" si="312"/>
        <v>1800</v>
      </c>
      <c r="BH207" s="623">
        <f t="shared" si="313"/>
        <v>1800</v>
      </c>
      <c r="BI207" s="623">
        <f t="shared" si="314"/>
        <v>1800</v>
      </c>
      <c r="BJ207" s="623">
        <f t="shared" si="315"/>
        <v>1800</v>
      </c>
      <c r="BK207" s="623">
        <f t="shared" si="316"/>
        <v>1800</v>
      </c>
      <c r="BL207" s="623">
        <f t="shared" si="317"/>
        <v>1800</v>
      </c>
      <c r="BM207" s="623">
        <f t="shared" si="318"/>
        <v>1800</v>
      </c>
      <c r="BN207" s="623">
        <f t="shared" si="319"/>
        <v>1800</v>
      </c>
      <c r="BO207" s="623">
        <f t="shared" si="320"/>
        <v>1800</v>
      </c>
      <c r="BP207" s="623">
        <f t="shared" si="321"/>
        <v>1800</v>
      </c>
      <c r="BQ207" s="623">
        <f t="shared" si="322"/>
        <v>1800</v>
      </c>
      <c r="BR207" s="623">
        <f t="shared" si="323"/>
        <v>1800</v>
      </c>
      <c r="BS207" s="1281">
        <f t="shared" si="324"/>
        <v>1800</v>
      </c>
      <c r="BT207" s="1281">
        <f t="shared" si="325"/>
        <v>1800</v>
      </c>
      <c r="BU207" s="1281">
        <f t="shared" si="326"/>
        <v>1800</v>
      </c>
      <c r="BV207" s="1281">
        <f t="shared" si="327"/>
        <v>1800</v>
      </c>
      <c r="BW207" s="1281">
        <f t="shared" si="328"/>
        <v>1800</v>
      </c>
      <c r="BX207" s="1281">
        <f t="shared" si="329"/>
        <v>1800</v>
      </c>
      <c r="BY207" s="1281">
        <f t="shared" si="330"/>
        <v>1800</v>
      </c>
      <c r="BZ207" s="1281">
        <f t="shared" si="331"/>
        <v>1800</v>
      </c>
      <c r="CA207" s="1281">
        <f t="shared" si="332"/>
        <v>1800</v>
      </c>
      <c r="CB207" s="1281">
        <f t="shared" si="333"/>
        <v>1800</v>
      </c>
      <c r="CC207" s="1281">
        <f t="shared" si="334"/>
        <v>1800</v>
      </c>
      <c r="CD207" s="1281">
        <f t="shared" si="335"/>
        <v>1800</v>
      </c>
      <c r="CE207" s="623">
        <f t="shared" si="336"/>
        <v>1800</v>
      </c>
      <c r="CF207" s="623">
        <f t="shared" si="337"/>
        <v>1800</v>
      </c>
      <c r="CG207" s="623">
        <f t="shared" si="338"/>
        <v>1800</v>
      </c>
      <c r="CH207" s="623">
        <f t="shared" si="339"/>
        <v>1800</v>
      </c>
      <c r="CI207" s="623">
        <f t="shared" si="340"/>
        <v>1800</v>
      </c>
      <c r="CJ207" s="623">
        <f t="shared" si="341"/>
        <v>1800</v>
      </c>
      <c r="CK207" s="623">
        <f t="shared" si="342"/>
        <v>1800</v>
      </c>
      <c r="CL207" s="623">
        <f t="shared" si="343"/>
        <v>1800</v>
      </c>
      <c r="CM207" s="623">
        <f t="shared" si="344"/>
        <v>1800</v>
      </c>
      <c r="CN207" s="623">
        <f t="shared" si="345"/>
        <v>1800</v>
      </c>
      <c r="CO207" s="623">
        <f t="shared" si="346"/>
        <v>1800</v>
      </c>
      <c r="CP207" s="623">
        <f t="shared" si="347"/>
        <v>1800</v>
      </c>
      <c r="CQ207" s="1281">
        <f t="shared" si="348"/>
        <v>1800</v>
      </c>
      <c r="CR207" s="1281">
        <f t="shared" si="349"/>
        <v>1800</v>
      </c>
      <c r="CS207" s="1281">
        <f t="shared" si="350"/>
        <v>1800</v>
      </c>
      <c r="CT207" s="1281">
        <f t="shared" si="351"/>
        <v>1800</v>
      </c>
      <c r="CU207" s="1281">
        <f t="shared" si="352"/>
        <v>1800</v>
      </c>
      <c r="CV207" s="1281">
        <f t="shared" si="353"/>
        <v>1800</v>
      </c>
      <c r="CW207" s="1281">
        <f t="shared" si="354"/>
        <v>1800</v>
      </c>
      <c r="CX207" s="1281">
        <f t="shared" si="355"/>
        <v>1800</v>
      </c>
      <c r="CY207" s="1281">
        <f t="shared" si="356"/>
        <v>1800</v>
      </c>
      <c r="CZ207" s="1281">
        <f t="shared" si="357"/>
        <v>1800</v>
      </c>
      <c r="DA207" s="1281">
        <f t="shared" si="358"/>
        <v>1800</v>
      </c>
      <c r="DB207" s="1281">
        <f t="shared" si="359"/>
        <v>1800</v>
      </c>
      <c r="DC207" s="623">
        <f t="shared" si="360"/>
        <v>1800</v>
      </c>
      <c r="DD207" s="623">
        <f t="shared" si="361"/>
        <v>1800</v>
      </c>
      <c r="DE207" s="623">
        <f t="shared" si="362"/>
        <v>1800</v>
      </c>
      <c r="DF207" s="623">
        <f t="shared" si="363"/>
        <v>1800</v>
      </c>
      <c r="DG207" s="623">
        <f t="shared" si="364"/>
        <v>1800</v>
      </c>
      <c r="DH207" s="623">
        <f t="shared" si="365"/>
        <v>1800</v>
      </c>
      <c r="DI207" s="623">
        <f t="shared" si="366"/>
        <v>1800</v>
      </c>
      <c r="DJ207" s="623">
        <f t="shared" si="367"/>
        <v>1800</v>
      </c>
      <c r="DK207" s="623">
        <f t="shared" si="368"/>
        <v>1800</v>
      </c>
      <c r="DL207" s="623">
        <f t="shared" si="369"/>
        <v>1800</v>
      </c>
      <c r="DM207" s="623">
        <f t="shared" si="370"/>
        <v>1800</v>
      </c>
      <c r="DN207" s="623">
        <f t="shared" si="371"/>
        <v>1800</v>
      </c>
      <c r="DO207" s="1281">
        <f t="shared" si="372"/>
        <v>1800</v>
      </c>
      <c r="DP207" s="1281">
        <f t="shared" si="373"/>
        <v>1800</v>
      </c>
      <c r="DQ207" s="1281">
        <f t="shared" si="374"/>
        <v>1800</v>
      </c>
      <c r="DR207" s="1281">
        <f t="shared" si="375"/>
        <v>1800</v>
      </c>
      <c r="DS207" s="1281">
        <f t="shared" si="376"/>
        <v>1800</v>
      </c>
      <c r="DT207" s="1281">
        <f t="shared" si="377"/>
        <v>1800</v>
      </c>
      <c r="DU207" s="1281">
        <f t="shared" si="378"/>
        <v>1800</v>
      </c>
      <c r="DV207" s="1281">
        <f t="shared" si="379"/>
        <v>1800</v>
      </c>
      <c r="DW207" s="1281">
        <f t="shared" si="380"/>
        <v>1800</v>
      </c>
      <c r="DX207" s="1281">
        <f t="shared" si="381"/>
        <v>1800</v>
      </c>
      <c r="DY207" s="1281">
        <f t="shared" si="382"/>
        <v>1800</v>
      </c>
      <c r="DZ207" s="1281">
        <f t="shared" si="383"/>
        <v>1800</v>
      </c>
      <c r="EA207" s="623">
        <f t="shared" si="384"/>
        <v>1800</v>
      </c>
      <c r="EB207" s="623">
        <f t="shared" si="385"/>
        <v>1800</v>
      </c>
      <c r="EC207" s="623">
        <f t="shared" si="386"/>
        <v>1800</v>
      </c>
      <c r="ED207" s="623">
        <f t="shared" si="387"/>
        <v>1800</v>
      </c>
      <c r="EE207" s="623">
        <f t="shared" si="388"/>
        <v>1800</v>
      </c>
      <c r="EF207" s="623">
        <f t="shared" si="389"/>
        <v>1800</v>
      </c>
      <c r="EG207" s="623">
        <f t="shared" si="390"/>
        <v>1800</v>
      </c>
      <c r="EH207" s="623">
        <f t="shared" si="391"/>
        <v>1800</v>
      </c>
      <c r="EI207" s="623">
        <f t="shared" si="392"/>
        <v>1800</v>
      </c>
      <c r="EJ207" s="623">
        <f t="shared" si="393"/>
        <v>1800</v>
      </c>
      <c r="EK207" s="623">
        <f t="shared" si="394"/>
        <v>1800</v>
      </c>
      <c r="EL207" s="623">
        <f t="shared" si="395"/>
        <v>1800</v>
      </c>
    </row>
    <row r="208" spans="1:142">
      <c r="A208" s="7" t="str">
        <f>IF('Rent Roll_RedIQ 1'!B201&gt;0,'Rent Roll_RedIQ 1'!B201,"")</f>
        <v>531</v>
      </c>
      <c r="B208" s="7" t="str">
        <f>IF('Rent Roll_RedIQ 1'!C201&gt;0,'Rent Roll_RedIQ 1'!C201,"")</f>
        <v>C1</v>
      </c>
      <c r="C208" s="614">
        <f>IF('Rent Roll_RedIQ 1'!K201&gt;0,'Rent Roll_RedIQ 1'!K201,0)</f>
        <v>0</v>
      </c>
      <c r="D208" s="615">
        <f>IF('Rent Roll_RedIQ 1'!J201&gt;0,'Rent Roll_RedIQ 1'!J201,"")</f>
        <v>1800</v>
      </c>
      <c r="E208" s="624" t="str">
        <f t="shared" si="304"/>
        <v/>
      </c>
      <c r="F208" s="194"/>
      <c r="G208" s="194"/>
      <c r="H208" s="616">
        <f t="shared" si="404"/>
        <v>1800</v>
      </c>
      <c r="I208" s="1200">
        <f>IF('Rent Roll_RedIQ 1'!S201&gt;0,'Rent Roll_RedIQ 1'!S201,Purchase_Date-1)</f>
        <v>45991</v>
      </c>
      <c r="J208" s="617">
        <f t="shared" si="405"/>
        <v>1800</v>
      </c>
      <c r="K208" s="1205">
        <f t="shared" si="406"/>
        <v>46356</v>
      </c>
      <c r="L208" s="618">
        <f t="shared" si="405"/>
        <v>1800</v>
      </c>
      <c r="M208" s="1208">
        <f t="shared" si="407"/>
        <v>46721</v>
      </c>
      <c r="N208" s="614">
        <f t="shared" si="305"/>
        <v>1800</v>
      </c>
      <c r="O208" s="614">
        <f t="shared" si="306"/>
        <v>1800</v>
      </c>
      <c r="P208" s="614">
        <f t="shared" si="307"/>
        <v>1800</v>
      </c>
      <c r="Q208" s="614">
        <f t="shared" si="308"/>
        <v>1800</v>
      </c>
      <c r="R208" s="614">
        <f t="shared" si="309"/>
        <v>1800</v>
      </c>
      <c r="S208" s="614">
        <f t="shared" si="310"/>
        <v>1800</v>
      </c>
      <c r="T208" s="614">
        <f t="shared" si="311"/>
        <v>1800</v>
      </c>
      <c r="U208" s="619"/>
      <c r="V208" s="614"/>
      <c r="W208" s="620">
        <f t="shared" si="301"/>
        <v>1800</v>
      </c>
      <c r="X208" s="620">
        <f t="shared" si="408"/>
        <v>1800</v>
      </c>
      <c r="Y208" s="620">
        <f t="shared" si="408"/>
        <v>1800</v>
      </c>
      <c r="Z208" s="620">
        <f t="shared" si="408"/>
        <v>1800</v>
      </c>
      <c r="AA208" s="620">
        <f t="shared" si="408"/>
        <v>1800</v>
      </c>
      <c r="AB208" s="620">
        <f t="shared" si="408"/>
        <v>1800</v>
      </c>
      <c r="AC208" s="620">
        <f t="shared" si="408"/>
        <v>1800</v>
      </c>
      <c r="AD208" s="620">
        <f t="shared" si="408"/>
        <v>1800</v>
      </c>
      <c r="AE208" s="620">
        <f t="shared" si="408"/>
        <v>1800</v>
      </c>
      <c r="AF208" s="620">
        <f t="shared" si="408"/>
        <v>1800</v>
      </c>
      <c r="AG208" s="620">
        <f t="shared" si="408"/>
        <v>1800</v>
      </c>
      <c r="AH208" s="620">
        <f t="shared" si="408"/>
        <v>1800</v>
      </c>
      <c r="AI208" s="621">
        <f t="shared" si="402"/>
        <v>1800</v>
      </c>
      <c r="AJ208" s="621">
        <f t="shared" si="401"/>
        <v>1800</v>
      </c>
      <c r="AK208" s="621">
        <f t="shared" si="401"/>
        <v>1800</v>
      </c>
      <c r="AL208" s="621">
        <f t="shared" si="401"/>
        <v>1800</v>
      </c>
      <c r="AM208" s="621">
        <f t="shared" si="401"/>
        <v>1800</v>
      </c>
      <c r="AN208" s="621">
        <f t="shared" si="401"/>
        <v>1800</v>
      </c>
      <c r="AO208" s="621">
        <f t="shared" si="401"/>
        <v>1800</v>
      </c>
      <c r="AP208" s="621">
        <f t="shared" si="401"/>
        <v>1800</v>
      </c>
      <c r="AQ208" s="621">
        <f t="shared" si="401"/>
        <v>1800</v>
      </c>
      <c r="AR208" s="621">
        <f t="shared" si="401"/>
        <v>1800</v>
      </c>
      <c r="AS208" s="621">
        <f t="shared" si="401"/>
        <v>1800</v>
      </c>
      <c r="AT208" s="621">
        <f t="shared" si="401"/>
        <v>1800</v>
      </c>
      <c r="AU208" s="622">
        <f t="shared" si="400"/>
        <v>1800</v>
      </c>
      <c r="AV208" s="622">
        <f t="shared" si="403"/>
        <v>1800</v>
      </c>
      <c r="AW208" s="622">
        <f t="shared" si="403"/>
        <v>1800</v>
      </c>
      <c r="AX208" s="622">
        <f t="shared" si="403"/>
        <v>1800</v>
      </c>
      <c r="AY208" s="622">
        <f t="shared" si="403"/>
        <v>1800</v>
      </c>
      <c r="AZ208" s="622">
        <f t="shared" si="403"/>
        <v>1800</v>
      </c>
      <c r="BA208" s="622">
        <f t="shared" si="403"/>
        <v>1800</v>
      </c>
      <c r="BB208" s="622">
        <f t="shared" si="403"/>
        <v>1800</v>
      </c>
      <c r="BC208" s="622">
        <f t="shared" si="403"/>
        <v>1800</v>
      </c>
      <c r="BD208" s="622">
        <f t="shared" si="403"/>
        <v>1800</v>
      </c>
      <c r="BE208" s="622">
        <f t="shared" si="403"/>
        <v>1800</v>
      </c>
      <c r="BF208" s="622">
        <f t="shared" si="403"/>
        <v>1800</v>
      </c>
      <c r="BG208" s="623">
        <f t="shared" si="312"/>
        <v>1800</v>
      </c>
      <c r="BH208" s="623">
        <f t="shared" si="313"/>
        <v>1800</v>
      </c>
      <c r="BI208" s="623">
        <f t="shared" si="314"/>
        <v>1800</v>
      </c>
      <c r="BJ208" s="623">
        <f t="shared" si="315"/>
        <v>1800</v>
      </c>
      <c r="BK208" s="623">
        <f t="shared" si="316"/>
        <v>1800</v>
      </c>
      <c r="BL208" s="623">
        <f t="shared" si="317"/>
        <v>1800</v>
      </c>
      <c r="BM208" s="623">
        <f t="shared" si="318"/>
        <v>1800</v>
      </c>
      <c r="BN208" s="623">
        <f t="shared" si="319"/>
        <v>1800</v>
      </c>
      <c r="BO208" s="623">
        <f t="shared" si="320"/>
        <v>1800</v>
      </c>
      <c r="BP208" s="623">
        <f t="shared" si="321"/>
        <v>1800</v>
      </c>
      <c r="BQ208" s="623">
        <f t="shared" si="322"/>
        <v>1800</v>
      </c>
      <c r="BR208" s="623">
        <f t="shared" si="323"/>
        <v>1800</v>
      </c>
      <c r="BS208" s="1281">
        <f t="shared" si="324"/>
        <v>1800</v>
      </c>
      <c r="BT208" s="1281">
        <f t="shared" si="325"/>
        <v>1800</v>
      </c>
      <c r="BU208" s="1281">
        <f t="shared" si="326"/>
        <v>1800</v>
      </c>
      <c r="BV208" s="1281">
        <f t="shared" si="327"/>
        <v>1800</v>
      </c>
      <c r="BW208" s="1281">
        <f t="shared" si="328"/>
        <v>1800</v>
      </c>
      <c r="BX208" s="1281">
        <f t="shared" si="329"/>
        <v>1800</v>
      </c>
      <c r="BY208" s="1281">
        <f t="shared" si="330"/>
        <v>1800</v>
      </c>
      <c r="BZ208" s="1281">
        <f t="shared" si="331"/>
        <v>1800</v>
      </c>
      <c r="CA208" s="1281">
        <f t="shared" si="332"/>
        <v>1800</v>
      </c>
      <c r="CB208" s="1281">
        <f t="shared" si="333"/>
        <v>1800</v>
      </c>
      <c r="CC208" s="1281">
        <f t="shared" si="334"/>
        <v>1800</v>
      </c>
      <c r="CD208" s="1281">
        <f t="shared" si="335"/>
        <v>1800</v>
      </c>
      <c r="CE208" s="623">
        <f t="shared" si="336"/>
        <v>1800</v>
      </c>
      <c r="CF208" s="623">
        <f t="shared" si="337"/>
        <v>1800</v>
      </c>
      <c r="CG208" s="623">
        <f t="shared" si="338"/>
        <v>1800</v>
      </c>
      <c r="CH208" s="623">
        <f t="shared" si="339"/>
        <v>1800</v>
      </c>
      <c r="CI208" s="623">
        <f t="shared" si="340"/>
        <v>1800</v>
      </c>
      <c r="CJ208" s="623">
        <f t="shared" si="341"/>
        <v>1800</v>
      </c>
      <c r="CK208" s="623">
        <f t="shared" si="342"/>
        <v>1800</v>
      </c>
      <c r="CL208" s="623">
        <f t="shared" si="343"/>
        <v>1800</v>
      </c>
      <c r="CM208" s="623">
        <f t="shared" si="344"/>
        <v>1800</v>
      </c>
      <c r="CN208" s="623">
        <f t="shared" si="345"/>
        <v>1800</v>
      </c>
      <c r="CO208" s="623">
        <f t="shared" si="346"/>
        <v>1800</v>
      </c>
      <c r="CP208" s="623">
        <f t="shared" si="347"/>
        <v>1800</v>
      </c>
      <c r="CQ208" s="1281">
        <f t="shared" si="348"/>
        <v>1800</v>
      </c>
      <c r="CR208" s="1281">
        <f t="shared" si="349"/>
        <v>1800</v>
      </c>
      <c r="CS208" s="1281">
        <f t="shared" si="350"/>
        <v>1800</v>
      </c>
      <c r="CT208" s="1281">
        <f t="shared" si="351"/>
        <v>1800</v>
      </c>
      <c r="CU208" s="1281">
        <f t="shared" si="352"/>
        <v>1800</v>
      </c>
      <c r="CV208" s="1281">
        <f t="shared" si="353"/>
        <v>1800</v>
      </c>
      <c r="CW208" s="1281">
        <f t="shared" si="354"/>
        <v>1800</v>
      </c>
      <c r="CX208" s="1281">
        <f t="shared" si="355"/>
        <v>1800</v>
      </c>
      <c r="CY208" s="1281">
        <f t="shared" si="356"/>
        <v>1800</v>
      </c>
      <c r="CZ208" s="1281">
        <f t="shared" si="357"/>
        <v>1800</v>
      </c>
      <c r="DA208" s="1281">
        <f t="shared" si="358"/>
        <v>1800</v>
      </c>
      <c r="DB208" s="1281">
        <f t="shared" si="359"/>
        <v>1800</v>
      </c>
      <c r="DC208" s="623">
        <f t="shared" si="360"/>
        <v>1800</v>
      </c>
      <c r="DD208" s="623">
        <f t="shared" si="361"/>
        <v>1800</v>
      </c>
      <c r="DE208" s="623">
        <f t="shared" si="362"/>
        <v>1800</v>
      </c>
      <c r="DF208" s="623">
        <f t="shared" si="363"/>
        <v>1800</v>
      </c>
      <c r="DG208" s="623">
        <f t="shared" si="364"/>
        <v>1800</v>
      </c>
      <c r="DH208" s="623">
        <f t="shared" si="365"/>
        <v>1800</v>
      </c>
      <c r="DI208" s="623">
        <f t="shared" si="366"/>
        <v>1800</v>
      </c>
      <c r="DJ208" s="623">
        <f t="shared" si="367"/>
        <v>1800</v>
      </c>
      <c r="DK208" s="623">
        <f t="shared" si="368"/>
        <v>1800</v>
      </c>
      <c r="DL208" s="623">
        <f t="shared" si="369"/>
        <v>1800</v>
      </c>
      <c r="DM208" s="623">
        <f t="shared" si="370"/>
        <v>1800</v>
      </c>
      <c r="DN208" s="623">
        <f t="shared" si="371"/>
        <v>1800</v>
      </c>
      <c r="DO208" s="1281">
        <f t="shared" si="372"/>
        <v>1800</v>
      </c>
      <c r="DP208" s="1281">
        <f t="shared" si="373"/>
        <v>1800</v>
      </c>
      <c r="DQ208" s="1281">
        <f t="shared" si="374"/>
        <v>1800</v>
      </c>
      <c r="DR208" s="1281">
        <f t="shared" si="375"/>
        <v>1800</v>
      </c>
      <c r="DS208" s="1281">
        <f t="shared" si="376"/>
        <v>1800</v>
      </c>
      <c r="DT208" s="1281">
        <f t="shared" si="377"/>
        <v>1800</v>
      </c>
      <c r="DU208" s="1281">
        <f t="shared" si="378"/>
        <v>1800</v>
      </c>
      <c r="DV208" s="1281">
        <f t="shared" si="379"/>
        <v>1800</v>
      </c>
      <c r="DW208" s="1281">
        <f t="shared" si="380"/>
        <v>1800</v>
      </c>
      <c r="DX208" s="1281">
        <f t="shared" si="381"/>
        <v>1800</v>
      </c>
      <c r="DY208" s="1281">
        <f t="shared" si="382"/>
        <v>1800</v>
      </c>
      <c r="DZ208" s="1281">
        <f t="shared" si="383"/>
        <v>1800</v>
      </c>
      <c r="EA208" s="623">
        <f t="shared" si="384"/>
        <v>1800</v>
      </c>
      <c r="EB208" s="623">
        <f t="shared" si="385"/>
        <v>1800</v>
      </c>
      <c r="EC208" s="623">
        <f t="shared" si="386"/>
        <v>1800</v>
      </c>
      <c r="ED208" s="623">
        <f t="shared" si="387"/>
        <v>1800</v>
      </c>
      <c r="EE208" s="623">
        <f t="shared" si="388"/>
        <v>1800</v>
      </c>
      <c r="EF208" s="623">
        <f t="shared" si="389"/>
        <v>1800</v>
      </c>
      <c r="EG208" s="623">
        <f t="shared" si="390"/>
        <v>1800</v>
      </c>
      <c r="EH208" s="623">
        <f t="shared" si="391"/>
        <v>1800</v>
      </c>
      <c r="EI208" s="623">
        <f t="shared" si="392"/>
        <v>1800</v>
      </c>
      <c r="EJ208" s="623">
        <f t="shared" si="393"/>
        <v>1800</v>
      </c>
      <c r="EK208" s="623">
        <f t="shared" si="394"/>
        <v>1800</v>
      </c>
      <c r="EL208" s="623">
        <f t="shared" si="395"/>
        <v>1800</v>
      </c>
    </row>
    <row r="209" spans="1:142">
      <c r="A209" s="7" t="str">
        <f>IF('Rent Roll_RedIQ 1'!B202&gt;0,'Rent Roll_RedIQ 1'!B202,"")</f>
        <v>611</v>
      </c>
      <c r="B209" s="7" t="str">
        <f>IF('Rent Roll_RedIQ 1'!C202&gt;0,'Rent Roll_RedIQ 1'!C202,"")</f>
        <v>B2</v>
      </c>
      <c r="C209" s="614">
        <f>IF('Rent Roll_RedIQ 1'!K202&gt;0,'Rent Roll_RedIQ 1'!K202,0)</f>
        <v>0</v>
      </c>
      <c r="D209" s="615">
        <f>IF('Rent Roll_RedIQ 1'!J202&gt;0,'Rent Roll_RedIQ 1'!J202,"")</f>
        <v>1500</v>
      </c>
      <c r="E209" s="624" t="str">
        <f t="shared" si="304"/>
        <v/>
      </c>
      <c r="F209" s="194"/>
      <c r="G209" s="194"/>
      <c r="H209" s="616">
        <f t="shared" si="404"/>
        <v>1500</v>
      </c>
      <c r="I209" s="1200">
        <f>IF('Rent Roll_RedIQ 1'!S202&gt;0,'Rent Roll_RedIQ 1'!S202,Purchase_Date-1)</f>
        <v>45991</v>
      </c>
      <c r="J209" s="617">
        <f t="shared" si="405"/>
        <v>1500</v>
      </c>
      <c r="K209" s="1205">
        <f t="shared" si="406"/>
        <v>46356</v>
      </c>
      <c r="L209" s="618">
        <f t="shared" si="405"/>
        <v>1500</v>
      </c>
      <c r="M209" s="1208">
        <f t="shared" si="407"/>
        <v>46721</v>
      </c>
      <c r="N209" s="614">
        <f t="shared" si="305"/>
        <v>1500</v>
      </c>
      <c r="O209" s="614">
        <f t="shared" si="306"/>
        <v>1500</v>
      </c>
      <c r="P209" s="614">
        <f t="shared" si="307"/>
        <v>1500</v>
      </c>
      <c r="Q209" s="614">
        <f t="shared" si="308"/>
        <v>1500</v>
      </c>
      <c r="R209" s="614">
        <f t="shared" si="309"/>
        <v>1500</v>
      </c>
      <c r="S209" s="614">
        <f t="shared" si="310"/>
        <v>1500</v>
      </c>
      <c r="T209" s="614">
        <f t="shared" si="311"/>
        <v>1500</v>
      </c>
      <c r="U209" s="619"/>
      <c r="V209" s="614"/>
      <c r="W209" s="620">
        <f>IF($I209&gt;=W$11,$C209,$H209)</f>
        <v>1500</v>
      </c>
      <c r="X209" s="620">
        <f t="shared" si="408"/>
        <v>1500</v>
      </c>
      <c r="Y209" s="620">
        <f t="shared" si="408"/>
        <v>1500</v>
      </c>
      <c r="Z209" s="620">
        <f t="shared" si="408"/>
        <v>1500</v>
      </c>
      <c r="AA209" s="620">
        <f t="shared" si="408"/>
        <v>1500</v>
      </c>
      <c r="AB209" s="620">
        <f t="shared" si="408"/>
        <v>1500</v>
      </c>
      <c r="AC209" s="620">
        <f t="shared" si="408"/>
        <v>1500</v>
      </c>
      <c r="AD209" s="620">
        <f t="shared" si="408"/>
        <v>1500</v>
      </c>
      <c r="AE209" s="620">
        <f t="shared" si="408"/>
        <v>1500</v>
      </c>
      <c r="AF209" s="620">
        <f t="shared" si="408"/>
        <v>1500</v>
      </c>
      <c r="AG209" s="620">
        <f t="shared" si="408"/>
        <v>1500</v>
      </c>
      <c r="AH209" s="620">
        <f t="shared" si="408"/>
        <v>1500</v>
      </c>
      <c r="AI209" s="621">
        <f t="shared" si="402"/>
        <v>1500</v>
      </c>
      <c r="AJ209" s="621">
        <f t="shared" si="401"/>
        <v>1500</v>
      </c>
      <c r="AK209" s="621">
        <f t="shared" si="401"/>
        <v>1500</v>
      </c>
      <c r="AL209" s="621">
        <f t="shared" si="401"/>
        <v>1500</v>
      </c>
      <c r="AM209" s="621">
        <f t="shared" si="401"/>
        <v>1500</v>
      </c>
      <c r="AN209" s="621">
        <f t="shared" si="401"/>
        <v>1500</v>
      </c>
      <c r="AO209" s="621">
        <f t="shared" si="401"/>
        <v>1500</v>
      </c>
      <c r="AP209" s="621">
        <f t="shared" si="401"/>
        <v>1500</v>
      </c>
      <c r="AQ209" s="621">
        <f t="shared" si="401"/>
        <v>1500</v>
      </c>
      <c r="AR209" s="621">
        <f t="shared" si="401"/>
        <v>1500</v>
      </c>
      <c r="AS209" s="621">
        <f t="shared" si="401"/>
        <v>1500</v>
      </c>
      <c r="AT209" s="621">
        <f t="shared" si="401"/>
        <v>1500</v>
      </c>
      <c r="AU209" s="622">
        <f t="shared" si="400"/>
        <v>1500</v>
      </c>
      <c r="AV209" s="622">
        <f t="shared" si="403"/>
        <v>1500</v>
      </c>
      <c r="AW209" s="622">
        <f t="shared" si="403"/>
        <v>1500</v>
      </c>
      <c r="AX209" s="622">
        <f t="shared" si="403"/>
        <v>1500</v>
      </c>
      <c r="AY209" s="622">
        <f t="shared" si="403"/>
        <v>1500</v>
      </c>
      <c r="AZ209" s="622">
        <f t="shared" si="403"/>
        <v>1500</v>
      </c>
      <c r="BA209" s="622">
        <f t="shared" si="403"/>
        <v>1500</v>
      </c>
      <c r="BB209" s="622">
        <f t="shared" si="403"/>
        <v>1500</v>
      </c>
      <c r="BC209" s="622">
        <f t="shared" si="403"/>
        <v>1500</v>
      </c>
      <c r="BD209" s="622">
        <f t="shared" si="403"/>
        <v>1500</v>
      </c>
      <c r="BE209" s="622">
        <f t="shared" si="403"/>
        <v>1500</v>
      </c>
      <c r="BF209" s="622">
        <f t="shared" si="403"/>
        <v>1500</v>
      </c>
      <c r="BG209" s="623">
        <f t="shared" si="312"/>
        <v>1500</v>
      </c>
      <c r="BH209" s="623">
        <f t="shared" si="313"/>
        <v>1500</v>
      </c>
      <c r="BI209" s="623">
        <f t="shared" si="314"/>
        <v>1500</v>
      </c>
      <c r="BJ209" s="623">
        <f t="shared" si="315"/>
        <v>1500</v>
      </c>
      <c r="BK209" s="623">
        <f t="shared" si="316"/>
        <v>1500</v>
      </c>
      <c r="BL209" s="623">
        <f t="shared" si="317"/>
        <v>1500</v>
      </c>
      <c r="BM209" s="623">
        <f t="shared" si="318"/>
        <v>1500</v>
      </c>
      <c r="BN209" s="623">
        <f t="shared" si="319"/>
        <v>1500</v>
      </c>
      <c r="BO209" s="623">
        <f t="shared" si="320"/>
        <v>1500</v>
      </c>
      <c r="BP209" s="623">
        <f t="shared" si="321"/>
        <v>1500</v>
      </c>
      <c r="BQ209" s="623">
        <f t="shared" si="322"/>
        <v>1500</v>
      </c>
      <c r="BR209" s="623">
        <f t="shared" si="323"/>
        <v>1500</v>
      </c>
      <c r="BS209" s="1281">
        <f t="shared" si="324"/>
        <v>1500</v>
      </c>
      <c r="BT209" s="1281">
        <f t="shared" si="325"/>
        <v>1500</v>
      </c>
      <c r="BU209" s="1281">
        <f t="shared" si="326"/>
        <v>1500</v>
      </c>
      <c r="BV209" s="1281">
        <f t="shared" si="327"/>
        <v>1500</v>
      </c>
      <c r="BW209" s="1281">
        <f t="shared" si="328"/>
        <v>1500</v>
      </c>
      <c r="BX209" s="1281">
        <f t="shared" si="329"/>
        <v>1500</v>
      </c>
      <c r="BY209" s="1281">
        <f t="shared" si="330"/>
        <v>1500</v>
      </c>
      <c r="BZ209" s="1281">
        <f t="shared" si="331"/>
        <v>1500</v>
      </c>
      <c r="CA209" s="1281">
        <f t="shared" si="332"/>
        <v>1500</v>
      </c>
      <c r="CB209" s="1281">
        <f t="shared" si="333"/>
        <v>1500</v>
      </c>
      <c r="CC209" s="1281">
        <f t="shared" si="334"/>
        <v>1500</v>
      </c>
      <c r="CD209" s="1281">
        <f t="shared" si="335"/>
        <v>1500</v>
      </c>
      <c r="CE209" s="623">
        <f t="shared" si="336"/>
        <v>1500</v>
      </c>
      <c r="CF209" s="623">
        <f t="shared" si="337"/>
        <v>1500</v>
      </c>
      <c r="CG209" s="623">
        <f t="shared" si="338"/>
        <v>1500</v>
      </c>
      <c r="CH209" s="623">
        <f t="shared" si="339"/>
        <v>1500</v>
      </c>
      <c r="CI209" s="623">
        <f t="shared" si="340"/>
        <v>1500</v>
      </c>
      <c r="CJ209" s="623">
        <f t="shared" si="341"/>
        <v>1500</v>
      </c>
      <c r="CK209" s="623">
        <f t="shared" si="342"/>
        <v>1500</v>
      </c>
      <c r="CL209" s="623">
        <f t="shared" si="343"/>
        <v>1500</v>
      </c>
      <c r="CM209" s="623">
        <f t="shared" si="344"/>
        <v>1500</v>
      </c>
      <c r="CN209" s="623">
        <f t="shared" si="345"/>
        <v>1500</v>
      </c>
      <c r="CO209" s="623">
        <f t="shared" si="346"/>
        <v>1500</v>
      </c>
      <c r="CP209" s="623">
        <f t="shared" si="347"/>
        <v>1500</v>
      </c>
      <c r="CQ209" s="1281">
        <f t="shared" si="348"/>
        <v>1500</v>
      </c>
      <c r="CR209" s="1281">
        <f t="shared" si="349"/>
        <v>1500</v>
      </c>
      <c r="CS209" s="1281">
        <f t="shared" si="350"/>
        <v>1500</v>
      </c>
      <c r="CT209" s="1281">
        <f t="shared" si="351"/>
        <v>1500</v>
      </c>
      <c r="CU209" s="1281">
        <f t="shared" si="352"/>
        <v>1500</v>
      </c>
      <c r="CV209" s="1281">
        <f t="shared" si="353"/>
        <v>1500</v>
      </c>
      <c r="CW209" s="1281">
        <f t="shared" si="354"/>
        <v>1500</v>
      </c>
      <c r="CX209" s="1281">
        <f t="shared" si="355"/>
        <v>1500</v>
      </c>
      <c r="CY209" s="1281">
        <f t="shared" si="356"/>
        <v>1500</v>
      </c>
      <c r="CZ209" s="1281">
        <f t="shared" si="357"/>
        <v>1500</v>
      </c>
      <c r="DA209" s="1281">
        <f t="shared" si="358"/>
        <v>1500</v>
      </c>
      <c r="DB209" s="1281">
        <f t="shared" si="359"/>
        <v>1500</v>
      </c>
      <c r="DC209" s="623">
        <f t="shared" si="360"/>
        <v>1500</v>
      </c>
      <c r="DD209" s="623">
        <f t="shared" si="361"/>
        <v>1500</v>
      </c>
      <c r="DE209" s="623">
        <f t="shared" si="362"/>
        <v>1500</v>
      </c>
      <c r="DF209" s="623">
        <f t="shared" si="363"/>
        <v>1500</v>
      </c>
      <c r="DG209" s="623">
        <f t="shared" si="364"/>
        <v>1500</v>
      </c>
      <c r="DH209" s="623">
        <f t="shared" si="365"/>
        <v>1500</v>
      </c>
      <c r="DI209" s="623">
        <f t="shared" si="366"/>
        <v>1500</v>
      </c>
      <c r="DJ209" s="623">
        <f t="shared" si="367"/>
        <v>1500</v>
      </c>
      <c r="DK209" s="623">
        <f t="shared" si="368"/>
        <v>1500</v>
      </c>
      <c r="DL209" s="623">
        <f t="shared" si="369"/>
        <v>1500</v>
      </c>
      <c r="DM209" s="623">
        <f t="shared" si="370"/>
        <v>1500</v>
      </c>
      <c r="DN209" s="623">
        <f t="shared" si="371"/>
        <v>1500</v>
      </c>
      <c r="DO209" s="1281">
        <f t="shared" si="372"/>
        <v>1500</v>
      </c>
      <c r="DP209" s="1281">
        <f t="shared" si="373"/>
        <v>1500</v>
      </c>
      <c r="DQ209" s="1281">
        <f t="shared" si="374"/>
        <v>1500</v>
      </c>
      <c r="DR209" s="1281">
        <f t="shared" si="375"/>
        <v>1500</v>
      </c>
      <c r="DS209" s="1281">
        <f t="shared" si="376"/>
        <v>1500</v>
      </c>
      <c r="DT209" s="1281">
        <f t="shared" si="377"/>
        <v>1500</v>
      </c>
      <c r="DU209" s="1281">
        <f t="shared" si="378"/>
        <v>1500</v>
      </c>
      <c r="DV209" s="1281">
        <f t="shared" si="379"/>
        <v>1500</v>
      </c>
      <c r="DW209" s="1281">
        <f t="shared" si="380"/>
        <v>1500</v>
      </c>
      <c r="DX209" s="1281">
        <f t="shared" si="381"/>
        <v>1500</v>
      </c>
      <c r="DY209" s="1281">
        <f t="shared" si="382"/>
        <v>1500</v>
      </c>
      <c r="DZ209" s="1281">
        <f t="shared" si="383"/>
        <v>1500</v>
      </c>
      <c r="EA209" s="623">
        <f t="shared" si="384"/>
        <v>1500</v>
      </c>
      <c r="EB209" s="623">
        <f t="shared" si="385"/>
        <v>1500</v>
      </c>
      <c r="EC209" s="623">
        <f t="shared" si="386"/>
        <v>1500</v>
      </c>
      <c r="ED209" s="623">
        <f t="shared" si="387"/>
        <v>1500</v>
      </c>
      <c r="EE209" s="623">
        <f t="shared" si="388"/>
        <v>1500</v>
      </c>
      <c r="EF209" s="623">
        <f t="shared" si="389"/>
        <v>1500</v>
      </c>
      <c r="EG209" s="623">
        <f t="shared" si="390"/>
        <v>1500</v>
      </c>
      <c r="EH209" s="623">
        <f t="shared" si="391"/>
        <v>1500</v>
      </c>
      <c r="EI209" s="623">
        <f t="shared" si="392"/>
        <v>1500</v>
      </c>
      <c r="EJ209" s="623">
        <f t="shared" si="393"/>
        <v>1500</v>
      </c>
      <c r="EK209" s="623">
        <f t="shared" si="394"/>
        <v>1500</v>
      </c>
      <c r="EL209" s="623">
        <f t="shared" si="395"/>
        <v>1500</v>
      </c>
    </row>
    <row r="210" spans="1:142">
      <c r="A210" s="7" t="str">
        <f>IF('Rent Roll_RedIQ 1'!B203&gt;0,'Rent Roll_RedIQ 1'!B203,"")</f>
        <v>615</v>
      </c>
      <c r="B210" s="7" t="str">
        <f>IF('Rent Roll_RedIQ 1'!C203&gt;0,'Rent Roll_RedIQ 1'!C203,"")</f>
        <v>A1</v>
      </c>
      <c r="C210" s="614">
        <f>IF('Rent Roll_RedIQ 1'!K203&gt;0,'Rent Roll_RedIQ 1'!K203,0)</f>
        <v>0</v>
      </c>
      <c r="D210" s="615">
        <f>IF('Rent Roll_RedIQ 1'!J203&gt;0,'Rent Roll_RedIQ 1'!J203,"")</f>
        <v>1200</v>
      </c>
      <c r="E210" s="624" t="str">
        <f t="shared" si="304"/>
        <v/>
      </c>
      <c r="F210" s="194"/>
      <c r="G210" s="194"/>
      <c r="H210" s="616">
        <f t="shared" si="404"/>
        <v>1200</v>
      </c>
      <c r="I210" s="1200">
        <f>IF('Rent Roll_RedIQ 1'!S203&gt;0,'Rent Roll_RedIQ 1'!S203,Purchase_Date-1)</f>
        <v>45991</v>
      </c>
      <c r="J210" s="617">
        <f t="shared" si="405"/>
        <v>1200</v>
      </c>
      <c r="K210" s="1205">
        <f t="shared" si="406"/>
        <v>46356</v>
      </c>
      <c r="L210" s="618">
        <f t="shared" si="405"/>
        <v>1200</v>
      </c>
      <c r="M210" s="1208">
        <f t="shared" si="407"/>
        <v>46721</v>
      </c>
      <c r="N210" s="614">
        <f t="shared" si="305"/>
        <v>1200</v>
      </c>
      <c r="O210" s="614">
        <f t="shared" si="306"/>
        <v>1200</v>
      </c>
      <c r="P210" s="614">
        <f t="shared" si="307"/>
        <v>1200</v>
      </c>
      <c r="Q210" s="614">
        <f t="shared" si="308"/>
        <v>1200</v>
      </c>
      <c r="R210" s="614">
        <f t="shared" si="309"/>
        <v>1200</v>
      </c>
      <c r="S210" s="614">
        <f t="shared" si="310"/>
        <v>1200</v>
      </c>
      <c r="T210" s="614">
        <f t="shared" si="311"/>
        <v>1200</v>
      </c>
      <c r="U210" s="619"/>
      <c r="V210" s="614"/>
      <c r="W210" s="620">
        <f>IF($I210&gt;=W$11,$C210,$H210)</f>
        <v>1200</v>
      </c>
      <c r="X210" s="620">
        <f t="shared" si="408"/>
        <v>1200</v>
      </c>
      <c r="Y210" s="620">
        <f t="shared" si="408"/>
        <v>1200</v>
      </c>
      <c r="Z210" s="620">
        <f t="shared" si="408"/>
        <v>1200</v>
      </c>
      <c r="AA210" s="620">
        <f t="shared" si="408"/>
        <v>1200</v>
      </c>
      <c r="AB210" s="620">
        <f t="shared" si="408"/>
        <v>1200</v>
      </c>
      <c r="AC210" s="620">
        <f t="shared" si="408"/>
        <v>1200</v>
      </c>
      <c r="AD210" s="620">
        <f t="shared" si="408"/>
        <v>1200</v>
      </c>
      <c r="AE210" s="620">
        <f t="shared" si="408"/>
        <v>1200</v>
      </c>
      <c r="AF210" s="620">
        <f t="shared" si="408"/>
        <v>1200</v>
      </c>
      <c r="AG210" s="620">
        <f t="shared" si="408"/>
        <v>1200</v>
      </c>
      <c r="AH210" s="620">
        <f t="shared" si="408"/>
        <v>1200</v>
      </c>
      <c r="AI210" s="621">
        <f t="shared" si="402"/>
        <v>1200</v>
      </c>
      <c r="AJ210" s="621">
        <f t="shared" si="401"/>
        <v>1200</v>
      </c>
      <c r="AK210" s="621">
        <f t="shared" si="401"/>
        <v>1200</v>
      </c>
      <c r="AL210" s="621">
        <f t="shared" si="401"/>
        <v>1200</v>
      </c>
      <c r="AM210" s="621">
        <f t="shared" si="401"/>
        <v>1200</v>
      </c>
      <c r="AN210" s="621">
        <f t="shared" si="401"/>
        <v>1200</v>
      </c>
      <c r="AO210" s="621">
        <f t="shared" si="401"/>
        <v>1200</v>
      </c>
      <c r="AP210" s="621">
        <f t="shared" si="401"/>
        <v>1200</v>
      </c>
      <c r="AQ210" s="621">
        <f t="shared" si="401"/>
        <v>1200</v>
      </c>
      <c r="AR210" s="621">
        <f t="shared" si="401"/>
        <v>1200</v>
      </c>
      <c r="AS210" s="621">
        <f t="shared" si="401"/>
        <v>1200</v>
      </c>
      <c r="AT210" s="621">
        <f t="shared" si="401"/>
        <v>1200</v>
      </c>
      <c r="AU210" s="622">
        <f t="shared" si="400"/>
        <v>1200</v>
      </c>
      <c r="AV210" s="622">
        <f t="shared" si="403"/>
        <v>1200</v>
      </c>
      <c r="AW210" s="622">
        <f t="shared" si="403"/>
        <v>1200</v>
      </c>
      <c r="AX210" s="622">
        <f t="shared" si="403"/>
        <v>1200</v>
      </c>
      <c r="AY210" s="622">
        <f t="shared" si="403"/>
        <v>1200</v>
      </c>
      <c r="AZ210" s="622">
        <f t="shared" si="403"/>
        <v>1200</v>
      </c>
      <c r="BA210" s="622">
        <f t="shared" si="403"/>
        <v>1200</v>
      </c>
      <c r="BB210" s="622">
        <f t="shared" si="403"/>
        <v>1200</v>
      </c>
      <c r="BC210" s="622">
        <f t="shared" si="403"/>
        <v>1200</v>
      </c>
      <c r="BD210" s="622">
        <f t="shared" si="403"/>
        <v>1200</v>
      </c>
      <c r="BE210" s="622">
        <f t="shared" si="403"/>
        <v>1200</v>
      </c>
      <c r="BF210" s="622">
        <f t="shared" si="403"/>
        <v>1200</v>
      </c>
      <c r="BG210" s="623">
        <f t="shared" si="312"/>
        <v>1200</v>
      </c>
      <c r="BH210" s="623">
        <f t="shared" si="313"/>
        <v>1200</v>
      </c>
      <c r="BI210" s="623">
        <f t="shared" si="314"/>
        <v>1200</v>
      </c>
      <c r="BJ210" s="623">
        <f t="shared" si="315"/>
        <v>1200</v>
      </c>
      <c r="BK210" s="623">
        <f t="shared" si="316"/>
        <v>1200</v>
      </c>
      <c r="BL210" s="623">
        <f t="shared" si="317"/>
        <v>1200</v>
      </c>
      <c r="BM210" s="623">
        <f t="shared" si="318"/>
        <v>1200</v>
      </c>
      <c r="BN210" s="623">
        <f t="shared" si="319"/>
        <v>1200</v>
      </c>
      <c r="BO210" s="623">
        <f t="shared" si="320"/>
        <v>1200</v>
      </c>
      <c r="BP210" s="623">
        <f t="shared" si="321"/>
        <v>1200</v>
      </c>
      <c r="BQ210" s="623">
        <f t="shared" si="322"/>
        <v>1200</v>
      </c>
      <c r="BR210" s="623">
        <f t="shared" si="323"/>
        <v>1200</v>
      </c>
      <c r="BS210" s="1281">
        <f t="shared" si="324"/>
        <v>1200</v>
      </c>
      <c r="BT210" s="1281">
        <f t="shared" si="325"/>
        <v>1200</v>
      </c>
      <c r="BU210" s="1281">
        <f t="shared" si="326"/>
        <v>1200</v>
      </c>
      <c r="BV210" s="1281">
        <f t="shared" si="327"/>
        <v>1200</v>
      </c>
      <c r="BW210" s="1281">
        <f t="shared" si="328"/>
        <v>1200</v>
      </c>
      <c r="BX210" s="1281">
        <f t="shared" si="329"/>
        <v>1200</v>
      </c>
      <c r="BY210" s="1281">
        <f t="shared" si="330"/>
        <v>1200</v>
      </c>
      <c r="BZ210" s="1281">
        <f t="shared" si="331"/>
        <v>1200</v>
      </c>
      <c r="CA210" s="1281">
        <f t="shared" si="332"/>
        <v>1200</v>
      </c>
      <c r="CB210" s="1281">
        <f t="shared" si="333"/>
        <v>1200</v>
      </c>
      <c r="CC210" s="1281">
        <f t="shared" si="334"/>
        <v>1200</v>
      </c>
      <c r="CD210" s="1281">
        <f t="shared" si="335"/>
        <v>1200</v>
      </c>
      <c r="CE210" s="623">
        <f t="shared" si="336"/>
        <v>1200</v>
      </c>
      <c r="CF210" s="623">
        <f t="shared" si="337"/>
        <v>1200</v>
      </c>
      <c r="CG210" s="623">
        <f t="shared" si="338"/>
        <v>1200</v>
      </c>
      <c r="CH210" s="623">
        <f t="shared" si="339"/>
        <v>1200</v>
      </c>
      <c r="CI210" s="623">
        <f t="shared" si="340"/>
        <v>1200</v>
      </c>
      <c r="CJ210" s="623">
        <f t="shared" si="341"/>
        <v>1200</v>
      </c>
      <c r="CK210" s="623">
        <f t="shared" si="342"/>
        <v>1200</v>
      </c>
      <c r="CL210" s="623">
        <f t="shared" si="343"/>
        <v>1200</v>
      </c>
      <c r="CM210" s="623">
        <f t="shared" si="344"/>
        <v>1200</v>
      </c>
      <c r="CN210" s="623">
        <f t="shared" si="345"/>
        <v>1200</v>
      </c>
      <c r="CO210" s="623">
        <f t="shared" si="346"/>
        <v>1200</v>
      </c>
      <c r="CP210" s="623">
        <f t="shared" si="347"/>
        <v>1200</v>
      </c>
      <c r="CQ210" s="1281">
        <f t="shared" si="348"/>
        <v>1200</v>
      </c>
      <c r="CR210" s="1281">
        <f t="shared" si="349"/>
        <v>1200</v>
      </c>
      <c r="CS210" s="1281">
        <f t="shared" si="350"/>
        <v>1200</v>
      </c>
      <c r="CT210" s="1281">
        <f t="shared" si="351"/>
        <v>1200</v>
      </c>
      <c r="CU210" s="1281">
        <f t="shared" si="352"/>
        <v>1200</v>
      </c>
      <c r="CV210" s="1281">
        <f t="shared" si="353"/>
        <v>1200</v>
      </c>
      <c r="CW210" s="1281">
        <f t="shared" si="354"/>
        <v>1200</v>
      </c>
      <c r="CX210" s="1281">
        <f t="shared" si="355"/>
        <v>1200</v>
      </c>
      <c r="CY210" s="1281">
        <f t="shared" si="356"/>
        <v>1200</v>
      </c>
      <c r="CZ210" s="1281">
        <f t="shared" si="357"/>
        <v>1200</v>
      </c>
      <c r="DA210" s="1281">
        <f t="shared" si="358"/>
        <v>1200</v>
      </c>
      <c r="DB210" s="1281">
        <f t="shared" si="359"/>
        <v>1200</v>
      </c>
      <c r="DC210" s="623">
        <f t="shared" si="360"/>
        <v>1200</v>
      </c>
      <c r="DD210" s="623">
        <f t="shared" si="361"/>
        <v>1200</v>
      </c>
      <c r="DE210" s="623">
        <f t="shared" si="362"/>
        <v>1200</v>
      </c>
      <c r="DF210" s="623">
        <f t="shared" si="363"/>
        <v>1200</v>
      </c>
      <c r="DG210" s="623">
        <f t="shared" si="364"/>
        <v>1200</v>
      </c>
      <c r="DH210" s="623">
        <f t="shared" si="365"/>
        <v>1200</v>
      </c>
      <c r="DI210" s="623">
        <f t="shared" si="366"/>
        <v>1200</v>
      </c>
      <c r="DJ210" s="623">
        <f t="shared" si="367"/>
        <v>1200</v>
      </c>
      <c r="DK210" s="623">
        <f t="shared" si="368"/>
        <v>1200</v>
      </c>
      <c r="DL210" s="623">
        <f t="shared" si="369"/>
        <v>1200</v>
      </c>
      <c r="DM210" s="623">
        <f t="shared" si="370"/>
        <v>1200</v>
      </c>
      <c r="DN210" s="623">
        <f t="shared" si="371"/>
        <v>1200</v>
      </c>
      <c r="DO210" s="1281">
        <f t="shared" si="372"/>
        <v>1200</v>
      </c>
      <c r="DP210" s="1281">
        <f t="shared" si="373"/>
        <v>1200</v>
      </c>
      <c r="DQ210" s="1281">
        <f t="shared" si="374"/>
        <v>1200</v>
      </c>
      <c r="DR210" s="1281">
        <f t="shared" si="375"/>
        <v>1200</v>
      </c>
      <c r="DS210" s="1281">
        <f t="shared" si="376"/>
        <v>1200</v>
      </c>
      <c r="DT210" s="1281">
        <f t="shared" si="377"/>
        <v>1200</v>
      </c>
      <c r="DU210" s="1281">
        <f t="shared" si="378"/>
        <v>1200</v>
      </c>
      <c r="DV210" s="1281">
        <f t="shared" si="379"/>
        <v>1200</v>
      </c>
      <c r="DW210" s="1281">
        <f t="shared" si="380"/>
        <v>1200</v>
      </c>
      <c r="DX210" s="1281">
        <f t="shared" si="381"/>
        <v>1200</v>
      </c>
      <c r="DY210" s="1281">
        <f t="shared" si="382"/>
        <v>1200</v>
      </c>
      <c r="DZ210" s="1281">
        <f t="shared" si="383"/>
        <v>1200</v>
      </c>
      <c r="EA210" s="623">
        <f t="shared" si="384"/>
        <v>1200</v>
      </c>
      <c r="EB210" s="623">
        <f t="shared" si="385"/>
        <v>1200</v>
      </c>
      <c r="EC210" s="623">
        <f t="shared" si="386"/>
        <v>1200</v>
      </c>
      <c r="ED210" s="623">
        <f t="shared" si="387"/>
        <v>1200</v>
      </c>
      <c r="EE210" s="623">
        <f t="shared" si="388"/>
        <v>1200</v>
      </c>
      <c r="EF210" s="623">
        <f t="shared" si="389"/>
        <v>1200</v>
      </c>
      <c r="EG210" s="623">
        <f t="shared" si="390"/>
        <v>1200</v>
      </c>
      <c r="EH210" s="623">
        <f t="shared" si="391"/>
        <v>1200</v>
      </c>
      <c r="EI210" s="623">
        <f t="shared" si="392"/>
        <v>1200</v>
      </c>
      <c r="EJ210" s="623">
        <f t="shared" si="393"/>
        <v>1200</v>
      </c>
      <c r="EK210" s="623">
        <f t="shared" si="394"/>
        <v>1200</v>
      </c>
      <c r="EL210" s="623">
        <f t="shared" si="395"/>
        <v>1200</v>
      </c>
    </row>
    <row r="211" spans="1:142">
      <c r="A211" s="7" t="str">
        <f>IF('Rent Roll_RedIQ 1'!B204&gt;0,'Rent Roll_RedIQ 1'!B204,"")</f>
        <v>621</v>
      </c>
      <c r="B211" s="7" t="str">
        <f>IF('Rent Roll_RedIQ 1'!C204&gt;0,'Rent Roll_RedIQ 1'!C204,"")</f>
        <v>B2</v>
      </c>
      <c r="C211" s="614">
        <f>IF('Rent Roll_RedIQ 1'!K204&gt;0,'Rent Roll_RedIQ 1'!K204,0)</f>
        <v>0</v>
      </c>
      <c r="D211" s="615">
        <f>IF('Rent Roll_RedIQ 1'!J204&gt;0,'Rent Roll_RedIQ 1'!J204,"")</f>
        <v>1500</v>
      </c>
      <c r="E211" s="624" t="str">
        <f t="shared" si="304"/>
        <v/>
      </c>
      <c r="F211" s="194"/>
      <c r="G211" s="194"/>
      <c r="H211" s="616">
        <f t="shared" si="404"/>
        <v>1500</v>
      </c>
      <c r="I211" s="1200">
        <f>IF('Rent Roll_RedIQ 1'!S204&gt;0,'Rent Roll_RedIQ 1'!S204,Purchase_Date-1)</f>
        <v>45991</v>
      </c>
      <c r="J211" s="617">
        <f t="shared" si="405"/>
        <v>1500</v>
      </c>
      <c r="K211" s="1205">
        <f t="shared" si="406"/>
        <v>46356</v>
      </c>
      <c r="L211" s="618">
        <f t="shared" si="405"/>
        <v>1500</v>
      </c>
      <c r="M211" s="1208">
        <f t="shared" si="407"/>
        <v>46721</v>
      </c>
      <c r="N211" s="614">
        <f t="shared" si="305"/>
        <v>1500</v>
      </c>
      <c r="O211" s="614">
        <f t="shared" si="306"/>
        <v>1500</v>
      </c>
      <c r="P211" s="614">
        <f t="shared" si="307"/>
        <v>1500</v>
      </c>
      <c r="Q211" s="614">
        <f t="shared" si="308"/>
        <v>1500</v>
      </c>
      <c r="R211" s="614">
        <f t="shared" si="309"/>
        <v>1500</v>
      </c>
      <c r="S211" s="614">
        <f t="shared" si="310"/>
        <v>1500</v>
      </c>
      <c r="T211" s="614">
        <f t="shared" si="311"/>
        <v>1500</v>
      </c>
      <c r="U211" s="619"/>
      <c r="V211" s="614"/>
      <c r="W211" s="620">
        <f>IF($I211&gt;=W$11,$C211,$H211)</f>
        <v>1500</v>
      </c>
      <c r="X211" s="620">
        <f t="shared" si="408"/>
        <v>1500</v>
      </c>
      <c r="Y211" s="620">
        <f t="shared" si="408"/>
        <v>1500</v>
      </c>
      <c r="Z211" s="620">
        <f t="shared" si="408"/>
        <v>1500</v>
      </c>
      <c r="AA211" s="620">
        <f t="shared" si="408"/>
        <v>1500</v>
      </c>
      <c r="AB211" s="620">
        <f t="shared" si="408"/>
        <v>1500</v>
      </c>
      <c r="AC211" s="620">
        <f t="shared" si="408"/>
        <v>1500</v>
      </c>
      <c r="AD211" s="620">
        <f t="shared" si="408"/>
        <v>1500</v>
      </c>
      <c r="AE211" s="620">
        <f t="shared" si="408"/>
        <v>1500</v>
      </c>
      <c r="AF211" s="620">
        <f t="shared" si="408"/>
        <v>1500</v>
      </c>
      <c r="AG211" s="620">
        <f t="shared" si="408"/>
        <v>1500</v>
      </c>
      <c r="AH211" s="620">
        <f t="shared" si="408"/>
        <v>1500</v>
      </c>
      <c r="AI211" s="621">
        <f t="shared" si="402"/>
        <v>1500</v>
      </c>
      <c r="AJ211" s="621">
        <f t="shared" si="401"/>
        <v>1500</v>
      </c>
      <c r="AK211" s="621">
        <f t="shared" si="401"/>
        <v>1500</v>
      </c>
      <c r="AL211" s="621">
        <f t="shared" si="401"/>
        <v>1500</v>
      </c>
      <c r="AM211" s="621">
        <f t="shared" si="401"/>
        <v>1500</v>
      </c>
      <c r="AN211" s="621">
        <f t="shared" si="401"/>
        <v>1500</v>
      </c>
      <c r="AO211" s="621">
        <f t="shared" si="401"/>
        <v>1500</v>
      </c>
      <c r="AP211" s="621">
        <f t="shared" si="401"/>
        <v>1500</v>
      </c>
      <c r="AQ211" s="621">
        <f t="shared" si="401"/>
        <v>1500</v>
      </c>
      <c r="AR211" s="621">
        <f t="shared" si="401"/>
        <v>1500</v>
      </c>
      <c r="AS211" s="621">
        <f t="shared" si="401"/>
        <v>1500</v>
      </c>
      <c r="AT211" s="621">
        <f t="shared" si="401"/>
        <v>1500</v>
      </c>
      <c r="AU211" s="622">
        <f t="shared" si="400"/>
        <v>1500</v>
      </c>
      <c r="AV211" s="622">
        <f t="shared" si="403"/>
        <v>1500</v>
      </c>
      <c r="AW211" s="622">
        <f t="shared" si="403"/>
        <v>1500</v>
      </c>
      <c r="AX211" s="622">
        <f t="shared" si="403"/>
        <v>1500</v>
      </c>
      <c r="AY211" s="622">
        <f t="shared" si="403"/>
        <v>1500</v>
      </c>
      <c r="AZ211" s="622">
        <f t="shared" si="403"/>
        <v>1500</v>
      </c>
      <c r="BA211" s="622">
        <f t="shared" si="403"/>
        <v>1500</v>
      </c>
      <c r="BB211" s="622">
        <f t="shared" si="403"/>
        <v>1500</v>
      </c>
      <c r="BC211" s="622">
        <f t="shared" si="403"/>
        <v>1500</v>
      </c>
      <c r="BD211" s="622">
        <f t="shared" si="403"/>
        <v>1500</v>
      </c>
      <c r="BE211" s="622">
        <f t="shared" si="403"/>
        <v>1500</v>
      </c>
      <c r="BF211" s="622">
        <f t="shared" si="403"/>
        <v>1500</v>
      </c>
      <c r="BG211" s="623">
        <f t="shared" si="312"/>
        <v>1500</v>
      </c>
      <c r="BH211" s="623">
        <f t="shared" si="313"/>
        <v>1500</v>
      </c>
      <c r="BI211" s="623">
        <f t="shared" si="314"/>
        <v>1500</v>
      </c>
      <c r="BJ211" s="623">
        <f t="shared" si="315"/>
        <v>1500</v>
      </c>
      <c r="BK211" s="623">
        <f t="shared" si="316"/>
        <v>1500</v>
      </c>
      <c r="BL211" s="623">
        <f t="shared" si="317"/>
        <v>1500</v>
      </c>
      <c r="BM211" s="623">
        <f t="shared" si="318"/>
        <v>1500</v>
      </c>
      <c r="BN211" s="623">
        <f t="shared" si="319"/>
        <v>1500</v>
      </c>
      <c r="BO211" s="623">
        <f t="shared" si="320"/>
        <v>1500</v>
      </c>
      <c r="BP211" s="623">
        <f t="shared" si="321"/>
        <v>1500</v>
      </c>
      <c r="BQ211" s="623">
        <f t="shared" si="322"/>
        <v>1500</v>
      </c>
      <c r="BR211" s="623">
        <f t="shared" si="323"/>
        <v>1500</v>
      </c>
      <c r="BS211" s="1281">
        <f t="shared" si="324"/>
        <v>1500</v>
      </c>
      <c r="BT211" s="1281">
        <f t="shared" si="325"/>
        <v>1500</v>
      </c>
      <c r="BU211" s="1281">
        <f t="shared" si="326"/>
        <v>1500</v>
      </c>
      <c r="BV211" s="1281">
        <f t="shared" si="327"/>
        <v>1500</v>
      </c>
      <c r="BW211" s="1281">
        <f t="shared" si="328"/>
        <v>1500</v>
      </c>
      <c r="BX211" s="1281">
        <f t="shared" si="329"/>
        <v>1500</v>
      </c>
      <c r="BY211" s="1281">
        <f t="shared" si="330"/>
        <v>1500</v>
      </c>
      <c r="BZ211" s="1281">
        <f t="shared" si="331"/>
        <v>1500</v>
      </c>
      <c r="CA211" s="1281">
        <f t="shared" si="332"/>
        <v>1500</v>
      </c>
      <c r="CB211" s="1281">
        <f t="shared" si="333"/>
        <v>1500</v>
      </c>
      <c r="CC211" s="1281">
        <f t="shared" si="334"/>
        <v>1500</v>
      </c>
      <c r="CD211" s="1281">
        <f t="shared" si="335"/>
        <v>1500</v>
      </c>
      <c r="CE211" s="623">
        <f t="shared" si="336"/>
        <v>1500</v>
      </c>
      <c r="CF211" s="623">
        <f t="shared" si="337"/>
        <v>1500</v>
      </c>
      <c r="CG211" s="623">
        <f t="shared" si="338"/>
        <v>1500</v>
      </c>
      <c r="CH211" s="623">
        <f t="shared" si="339"/>
        <v>1500</v>
      </c>
      <c r="CI211" s="623">
        <f t="shared" si="340"/>
        <v>1500</v>
      </c>
      <c r="CJ211" s="623">
        <f t="shared" si="341"/>
        <v>1500</v>
      </c>
      <c r="CK211" s="623">
        <f t="shared" si="342"/>
        <v>1500</v>
      </c>
      <c r="CL211" s="623">
        <f t="shared" si="343"/>
        <v>1500</v>
      </c>
      <c r="CM211" s="623">
        <f t="shared" si="344"/>
        <v>1500</v>
      </c>
      <c r="CN211" s="623">
        <f t="shared" si="345"/>
        <v>1500</v>
      </c>
      <c r="CO211" s="623">
        <f t="shared" si="346"/>
        <v>1500</v>
      </c>
      <c r="CP211" s="623">
        <f t="shared" si="347"/>
        <v>1500</v>
      </c>
      <c r="CQ211" s="1281">
        <f t="shared" si="348"/>
        <v>1500</v>
      </c>
      <c r="CR211" s="1281">
        <f t="shared" si="349"/>
        <v>1500</v>
      </c>
      <c r="CS211" s="1281">
        <f t="shared" si="350"/>
        <v>1500</v>
      </c>
      <c r="CT211" s="1281">
        <f t="shared" si="351"/>
        <v>1500</v>
      </c>
      <c r="CU211" s="1281">
        <f t="shared" si="352"/>
        <v>1500</v>
      </c>
      <c r="CV211" s="1281">
        <f t="shared" si="353"/>
        <v>1500</v>
      </c>
      <c r="CW211" s="1281">
        <f t="shared" si="354"/>
        <v>1500</v>
      </c>
      <c r="CX211" s="1281">
        <f t="shared" si="355"/>
        <v>1500</v>
      </c>
      <c r="CY211" s="1281">
        <f t="shared" si="356"/>
        <v>1500</v>
      </c>
      <c r="CZ211" s="1281">
        <f t="shared" si="357"/>
        <v>1500</v>
      </c>
      <c r="DA211" s="1281">
        <f t="shared" si="358"/>
        <v>1500</v>
      </c>
      <c r="DB211" s="1281">
        <f t="shared" si="359"/>
        <v>1500</v>
      </c>
      <c r="DC211" s="623">
        <f t="shared" si="360"/>
        <v>1500</v>
      </c>
      <c r="DD211" s="623">
        <f t="shared" si="361"/>
        <v>1500</v>
      </c>
      <c r="DE211" s="623">
        <f t="shared" si="362"/>
        <v>1500</v>
      </c>
      <c r="DF211" s="623">
        <f t="shared" si="363"/>
        <v>1500</v>
      </c>
      <c r="DG211" s="623">
        <f t="shared" si="364"/>
        <v>1500</v>
      </c>
      <c r="DH211" s="623">
        <f t="shared" si="365"/>
        <v>1500</v>
      </c>
      <c r="DI211" s="623">
        <f t="shared" si="366"/>
        <v>1500</v>
      </c>
      <c r="DJ211" s="623">
        <f t="shared" si="367"/>
        <v>1500</v>
      </c>
      <c r="DK211" s="623">
        <f t="shared" si="368"/>
        <v>1500</v>
      </c>
      <c r="DL211" s="623">
        <f t="shared" si="369"/>
        <v>1500</v>
      </c>
      <c r="DM211" s="623">
        <f t="shared" si="370"/>
        <v>1500</v>
      </c>
      <c r="DN211" s="623">
        <f t="shared" si="371"/>
        <v>1500</v>
      </c>
      <c r="DO211" s="1281">
        <f t="shared" si="372"/>
        <v>1500</v>
      </c>
      <c r="DP211" s="1281">
        <f t="shared" si="373"/>
        <v>1500</v>
      </c>
      <c r="DQ211" s="1281">
        <f t="shared" si="374"/>
        <v>1500</v>
      </c>
      <c r="DR211" s="1281">
        <f t="shared" si="375"/>
        <v>1500</v>
      </c>
      <c r="DS211" s="1281">
        <f t="shared" si="376"/>
        <v>1500</v>
      </c>
      <c r="DT211" s="1281">
        <f t="shared" si="377"/>
        <v>1500</v>
      </c>
      <c r="DU211" s="1281">
        <f t="shared" si="378"/>
        <v>1500</v>
      </c>
      <c r="DV211" s="1281">
        <f t="shared" si="379"/>
        <v>1500</v>
      </c>
      <c r="DW211" s="1281">
        <f t="shared" si="380"/>
        <v>1500</v>
      </c>
      <c r="DX211" s="1281">
        <f t="shared" si="381"/>
        <v>1500</v>
      </c>
      <c r="DY211" s="1281">
        <f t="shared" si="382"/>
        <v>1500</v>
      </c>
      <c r="DZ211" s="1281">
        <f t="shared" si="383"/>
        <v>1500</v>
      </c>
      <c r="EA211" s="623">
        <f t="shared" si="384"/>
        <v>1500</v>
      </c>
      <c r="EB211" s="623">
        <f t="shared" si="385"/>
        <v>1500</v>
      </c>
      <c r="EC211" s="623">
        <f t="shared" si="386"/>
        <v>1500</v>
      </c>
      <c r="ED211" s="623">
        <f t="shared" si="387"/>
        <v>1500</v>
      </c>
      <c r="EE211" s="623">
        <f t="shared" si="388"/>
        <v>1500</v>
      </c>
      <c r="EF211" s="623">
        <f t="shared" si="389"/>
        <v>1500</v>
      </c>
      <c r="EG211" s="623">
        <f t="shared" si="390"/>
        <v>1500</v>
      </c>
      <c r="EH211" s="623">
        <f t="shared" si="391"/>
        <v>1500</v>
      </c>
      <c r="EI211" s="623">
        <f t="shared" si="392"/>
        <v>1500</v>
      </c>
      <c r="EJ211" s="623">
        <f t="shared" si="393"/>
        <v>1500</v>
      </c>
      <c r="EK211" s="623">
        <f t="shared" si="394"/>
        <v>1500</v>
      </c>
      <c r="EL211" s="623">
        <f t="shared" si="395"/>
        <v>1500</v>
      </c>
    </row>
    <row r="212" spans="1:142">
      <c r="A212" s="7" t="str">
        <f>IF('Rent Roll_RedIQ 1'!B205&gt;0,'Rent Roll_RedIQ 1'!B205,"")</f>
        <v>634</v>
      </c>
      <c r="B212" s="7" t="str">
        <f>IF('Rent Roll_RedIQ 1'!C205&gt;0,'Rent Roll_RedIQ 1'!C205,"")</f>
        <v>A1</v>
      </c>
      <c r="C212" s="614">
        <f>IF('Rent Roll_RedIQ 1'!K205&gt;0,'Rent Roll_RedIQ 1'!K205,0)</f>
        <v>0</v>
      </c>
      <c r="D212" s="615">
        <f>IF('Rent Roll_RedIQ 1'!J205&gt;0,'Rent Roll_RedIQ 1'!J205,"")</f>
        <v>1200</v>
      </c>
      <c r="E212" s="624" t="str">
        <f t="shared" si="304"/>
        <v/>
      </c>
      <c r="F212" s="194"/>
      <c r="G212" s="194"/>
      <c r="H212" s="616">
        <f t="shared" si="404"/>
        <v>1200</v>
      </c>
      <c r="I212" s="1200">
        <f>IF('Rent Roll_RedIQ 1'!S205&gt;0,'Rent Roll_RedIQ 1'!S205,Purchase_Date-1)</f>
        <v>45991</v>
      </c>
      <c r="J212" s="617">
        <f t="shared" si="405"/>
        <v>1200</v>
      </c>
      <c r="K212" s="1205">
        <f t="shared" si="406"/>
        <v>46356</v>
      </c>
      <c r="L212" s="618">
        <f t="shared" si="405"/>
        <v>1200</v>
      </c>
      <c r="M212" s="1208">
        <f t="shared" si="407"/>
        <v>46721</v>
      </c>
      <c r="N212" s="614">
        <f t="shared" si="305"/>
        <v>1200</v>
      </c>
      <c r="O212" s="614">
        <f t="shared" si="306"/>
        <v>1200</v>
      </c>
      <c r="P212" s="614">
        <f t="shared" si="307"/>
        <v>1200</v>
      </c>
      <c r="Q212" s="614">
        <f t="shared" si="308"/>
        <v>1200</v>
      </c>
      <c r="R212" s="614">
        <f t="shared" si="309"/>
        <v>1200</v>
      </c>
      <c r="S212" s="614">
        <f t="shared" si="310"/>
        <v>1200</v>
      </c>
      <c r="T212" s="614">
        <f t="shared" si="311"/>
        <v>1200</v>
      </c>
      <c r="U212" s="619"/>
      <c r="V212" s="614"/>
      <c r="W212" s="620">
        <f>IF($I212&gt;=W$11,$C212,$H212)</f>
        <v>1200</v>
      </c>
      <c r="X212" s="620">
        <f t="shared" si="408"/>
        <v>1200</v>
      </c>
      <c r="Y212" s="620">
        <f t="shared" si="408"/>
        <v>1200</v>
      </c>
      <c r="Z212" s="620">
        <f t="shared" si="408"/>
        <v>1200</v>
      </c>
      <c r="AA212" s="620">
        <f t="shared" si="408"/>
        <v>1200</v>
      </c>
      <c r="AB212" s="620">
        <f t="shared" si="408"/>
        <v>1200</v>
      </c>
      <c r="AC212" s="620">
        <f t="shared" si="408"/>
        <v>1200</v>
      </c>
      <c r="AD212" s="620">
        <f t="shared" si="408"/>
        <v>1200</v>
      </c>
      <c r="AE212" s="620">
        <f t="shared" si="408"/>
        <v>1200</v>
      </c>
      <c r="AF212" s="620">
        <f t="shared" si="408"/>
        <v>1200</v>
      </c>
      <c r="AG212" s="620">
        <f t="shared" si="408"/>
        <v>1200</v>
      </c>
      <c r="AH212" s="620">
        <f t="shared" si="408"/>
        <v>1200</v>
      </c>
      <c r="AI212" s="621">
        <f t="shared" si="402"/>
        <v>1200</v>
      </c>
      <c r="AJ212" s="621">
        <f t="shared" si="401"/>
        <v>1200</v>
      </c>
      <c r="AK212" s="621">
        <f t="shared" si="401"/>
        <v>1200</v>
      </c>
      <c r="AL212" s="621">
        <f t="shared" si="401"/>
        <v>1200</v>
      </c>
      <c r="AM212" s="621">
        <f t="shared" si="401"/>
        <v>1200</v>
      </c>
      <c r="AN212" s="621">
        <f t="shared" si="401"/>
        <v>1200</v>
      </c>
      <c r="AO212" s="621">
        <f t="shared" si="401"/>
        <v>1200</v>
      </c>
      <c r="AP212" s="621">
        <f t="shared" si="401"/>
        <v>1200</v>
      </c>
      <c r="AQ212" s="621">
        <f t="shared" si="401"/>
        <v>1200</v>
      </c>
      <c r="AR212" s="621">
        <f t="shared" si="401"/>
        <v>1200</v>
      </c>
      <c r="AS212" s="621">
        <f t="shared" si="401"/>
        <v>1200</v>
      </c>
      <c r="AT212" s="621">
        <f t="shared" si="401"/>
        <v>1200</v>
      </c>
      <c r="AU212" s="622">
        <f t="shared" si="400"/>
        <v>1200</v>
      </c>
      <c r="AV212" s="622">
        <f t="shared" si="403"/>
        <v>1200</v>
      </c>
      <c r="AW212" s="622">
        <f t="shared" si="403"/>
        <v>1200</v>
      </c>
      <c r="AX212" s="622">
        <f t="shared" si="403"/>
        <v>1200</v>
      </c>
      <c r="AY212" s="622">
        <f t="shared" si="403"/>
        <v>1200</v>
      </c>
      <c r="AZ212" s="622">
        <f t="shared" si="403"/>
        <v>1200</v>
      </c>
      <c r="BA212" s="622">
        <f t="shared" si="403"/>
        <v>1200</v>
      </c>
      <c r="BB212" s="622">
        <f t="shared" si="403"/>
        <v>1200</v>
      </c>
      <c r="BC212" s="622">
        <f t="shared" si="403"/>
        <v>1200</v>
      </c>
      <c r="BD212" s="622">
        <f t="shared" si="403"/>
        <v>1200</v>
      </c>
      <c r="BE212" s="622">
        <f t="shared" si="403"/>
        <v>1200</v>
      </c>
      <c r="BF212" s="622">
        <f t="shared" si="403"/>
        <v>1200</v>
      </c>
      <c r="BG212" s="623">
        <f t="shared" si="312"/>
        <v>1200</v>
      </c>
      <c r="BH212" s="623">
        <f t="shared" si="313"/>
        <v>1200</v>
      </c>
      <c r="BI212" s="623">
        <f t="shared" si="314"/>
        <v>1200</v>
      </c>
      <c r="BJ212" s="623">
        <f t="shared" si="315"/>
        <v>1200</v>
      </c>
      <c r="BK212" s="623">
        <f t="shared" si="316"/>
        <v>1200</v>
      </c>
      <c r="BL212" s="623">
        <f t="shared" si="317"/>
        <v>1200</v>
      </c>
      <c r="BM212" s="623">
        <f t="shared" si="318"/>
        <v>1200</v>
      </c>
      <c r="BN212" s="623">
        <f t="shared" si="319"/>
        <v>1200</v>
      </c>
      <c r="BO212" s="623">
        <f t="shared" si="320"/>
        <v>1200</v>
      </c>
      <c r="BP212" s="623">
        <f t="shared" si="321"/>
        <v>1200</v>
      </c>
      <c r="BQ212" s="623">
        <f t="shared" si="322"/>
        <v>1200</v>
      </c>
      <c r="BR212" s="623">
        <f t="shared" si="323"/>
        <v>1200</v>
      </c>
      <c r="BS212" s="1281">
        <f t="shared" si="324"/>
        <v>1200</v>
      </c>
      <c r="BT212" s="1281">
        <f t="shared" si="325"/>
        <v>1200</v>
      </c>
      <c r="BU212" s="1281">
        <f t="shared" si="326"/>
        <v>1200</v>
      </c>
      <c r="BV212" s="1281">
        <f t="shared" si="327"/>
        <v>1200</v>
      </c>
      <c r="BW212" s="1281">
        <f t="shared" si="328"/>
        <v>1200</v>
      </c>
      <c r="BX212" s="1281">
        <f t="shared" si="329"/>
        <v>1200</v>
      </c>
      <c r="BY212" s="1281">
        <f t="shared" si="330"/>
        <v>1200</v>
      </c>
      <c r="BZ212" s="1281">
        <f t="shared" si="331"/>
        <v>1200</v>
      </c>
      <c r="CA212" s="1281">
        <f t="shared" si="332"/>
        <v>1200</v>
      </c>
      <c r="CB212" s="1281">
        <f t="shared" si="333"/>
        <v>1200</v>
      </c>
      <c r="CC212" s="1281">
        <f t="shared" si="334"/>
        <v>1200</v>
      </c>
      <c r="CD212" s="1281">
        <f t="shared" si="335"/>
        <v>1200</v>
      </c>
      <c r="CE212" s="623">
        <f t="shared" si="336"/>
        <v>1200</v>
      </c>
      <c r="CF212" s="623">
        <f t="shared" si="337"/>
        <v>1200</v>
      </c>
      <c r="CG212" s="623">
        <f t="shared" si="338"/>
        <v>1200</v>
      </c>
      <c r="CH212" s="623">
        <f t="shared" si="339"/>
        <v>1200</v>
      </c>
      <c r="CI212" s="623">
        <f t="shared" si="340"/>
        <v>1200</v>
      </c>
      <c r="CJ212" s="623">
        <f t="shared" si="341"/>
        <v>1200</v>
      </c>
      <c r="CK212" s="623">
        <f t="shared" si="342"/>
        <v>1200</v>
      </c>
      <c r="CL212" s="623">
        <f t="shared" si="343"/>
        <v>1200</v>
      </c>
      <c r="CM212" s="623">
        <f t="shared" si="344"/>
        <v>1200</v>
      </c>
      <c r="CN212" s="623">
        <f t="shared" si="345"/>
        <v>1200</v>
      </c>
      <c r="CO212" s="623">
        <f t="shared" si="346"/>
        <v>1200</v>
      </c>
      <c r="CP212" s="623">
        <f t="shared" si="347"/>
        <v>1200</v>
      </c>
      <c r="CQ212" s="1281">
        <f t="shared" si="348"/>
        <v>1200</v>
      </c>
      <c r="CR212" s="1281">
        <f t="shared" si="349"/>
        <v>1200</v>
      </c>
      <c r="CS212" s="1281">
        <f t="shared" si="350"/>
        <v>1200</v>
      </c>
      <c r="CT212" s="1281">
        <f t="shared" si="351"/>
        <v>1200</v>
      </c>
      <c r="CU212" s="1281">
        <f t="shared" si="352"/>
        <v>1200</v>
      </c>
      <c r="CV212" s="1281">
        <f t="shared" si="353"/>
        <v>1200</v>
      </c>
      <c r="CW212" s="1281">
        <f t="shared" si="354"/>
        <v>1200</v>
      </c>
      <c r="CX212" s="1281">
        <f t="shared" si="355"/>
        <v>1200</v>
      </c>
      <c r="CY212" s="1281">
        <f t="shared" si="356"/>
        <v>1200</v>
      </c>
      <c r="CZ212" s="1281">
        <f t="shared" si="357"/>
        <v>1200</v>
      </c>
      <c r="DA212" s="1281">
        <f t="shared" si="358"/>
        <v>1200</v>
      </c>
      <c r="DB212" s="1281">
        <f t="shared" si="359"/>
        <v>1200</v>
      </c>
      <c r="DC212" s="623">
        <f t="shared" si="360"/>
        <v>1200</v>
      </c>
      <c r="DD212" s="623">
        <f t="shared" si="361"/>
        <v>1200</v>
      </c>
      <c r="DE212" s="623">
        <f t="shared" si="362"/>
        <v>1200</v>
      </c>
      <c r="DF212" s="623">
        <f t="shared" si="363"/>
        <v>1200</v>
      </c>
      <c r="DG212" s="623">
        <f t="shared" si="364"/>
        <v>1200</v>
      </c>
      <c r="DH212" s="623">
        <f t="shared" si="365"/>
        <v>1200</v>
      </c>
      <c r="DI212" s="623">
        <f t="shared" si="366"/>
        <v>1200</v>
      </c>
      <c r="DJ212" s="623">
        <f t="shared" si="367"/>
        <v>1200</v>
      </c>
      <c r="DK212" s="623">
        <f t="shared" si="368"/>
        <v>1200</v>
      </c>
      <c r="DL212" s="623">
        <f t="shared" si="369"/>
        <v>1200</v>
      </c>
      <c r="DM212" s="623">
        <f t="shared" si="370"/>
        <v>1200</v>
      </c>
      <c r="DN212" s="623">
        <f t="shared" si="371"/>
        <v>1200</v>
      </c>
      <c r="DO212" s="1281">
        <f t="shared" si="372"/>
        <v>1200</v>
      </c>
      <c r="DP212" s="1281">
        <f t="shared" si="373"/>
        <v>1200</v>
      </c>
      <c r="DQ212" s="1281">
        <f t="shared" si="374"/>
        <v>1200</v>
      </c>
      <c r="DR212" s="1281">
        <f t="shared" si="375"/>
        <v>1200</v>
      </c>
      <c r="DS212" s="1281">
        <f t="shared" si="376"/>
        <v>1200</v>
      </c>
      <c r="DT212" s="1281">
        <f t="shared" si="377"/>
        <v>1200</v>
      </c>
      <c r="DU212" s="1281">
        <f t="shared" si="378"/>
        <v>1200</v>
      </c>
      <c r="DV212" s="1281">
        <f t="shared" si="379"/>
        <v>1200</v>
      </c>
      <c r="DW212" s="1281">
        <f t="shared" si="380"/>
        <v>1200</v>
      </c>
      <c r="DX212" s="1281">
        <f t="shared" si="381"/>
        <v>1200</v>
      </c>
      <c r="DY212" s="1281">
        <f t="shared" si="382"/>
        <v>1200</v>
      </c>
      <c r="DZ212" s="1281">
        <f t="shared" si="383"/>
        <v>1200</v>
      </c>
      <c r="EA212" s="623">
        <f t="shared" si="384"/>
        <v>1200</v>
      </c>
      <c r="EB212" s="623">
        <f t="shared" si="385"/>
        <v>1200</v>
      </c>
      <c r="EC212" s="623">
        <f t="shared" si="386"/>
        <v>1200</v>
      </c>
      <c r="ED212" s="623">
        <f t="shared" si="387"/>
        <v>1200</v>
      </c>
      <c r="EE212" s="623">
        <f t="shared" si="388"/>
        <v>1200</v>
      </c>
      <c r="EF212" s="623">
        <f t="shared" si="389"/>
        <v>1200</v>
      </c>
      <c r="EG212" s="623">
        <f t="shared" si="390"/>
        <v>1200</v>
      </c>
      <c r="EH212" s="623">
        <f t="shared" si="391"/>
        <v>1200</v>
      </c>
      <c r="EI212" s="623">
        <f t="shared" si="392"/>
        <v>1200</v>
      </c>
      <c r="EJ212" s="623">
        <f t="shared" si="393"/>
        <v>1200</v>
      </c>
      <c r="EK212" s="623">
        <f t="shared" si="394"/>
        <v>1200</v>
      </c>
      <c r="EL212" s="623">
        <f t="shared" si="395"/>
        <v>1200</v>
      </c>
    </row>
    <row r="213" spans="1:142">
      <c r="A213" s="7" t="str">
        <f>IF('Rent Roll_RedIQ 1'!B206&gt;0,'Rent Roll_RedIQ 1'!B206,"")</f>
        <v>635</v>
      </c>
      <c r="B213" s="7" t="str">
        <f>IF('Rent Roll_RedIQ 1'!C206&gt;0,'Rent Roll_RedIQ 1'!C206,"")</f>
        <v>A1</v>
      </c>
      <c r="C213" s="614">
        <f>IF('Rent Roll_RedIQ 1'!K206&gt;0,'Rent Roll_RedIQ 1'!K206,0)</f>
        <v>0</v>
      </c>
      <c r="D213" s="615">
        <f>IF('Rent Roll_RedIQ 1'!J206&gt;0,'Rent Roll_RedIQ 1'!J206,"")</f>
        <v>1200</v>
      </c>
      <c r="E213" s="624" t="str">
        <f t="shared" si="304"/>
        <v/>
      </c>
      <c r="F213" s="194"/>
      <c r="G213" s="194"/>
      <c r="H213" s="616">
        <f t="shared" si="404"/>
        <v>1200</v>
      </c>
      <c r="I213" s="1200">
        <f>IF('Rent Roll_RedIQ 1'!S206&gt;0,'Rent Roll_RedIQ 1'!S206,Purchase_Date-1)</f>
        <v>45991</v>
      </c>
      <c r="J213" s="617">
        <f t="shared" si="405"/>
        <v>1200</v>
      </c>
      <c r="K213" s="1205">
        <f t="shared" si="406"/>
        <v>46356</v>
      </c>
      <c r="L213" s="618">
        <f t="shared" si="405"/>
        <v>1200</v>
      </c>
      <c r="M213" s="1208">
        <f t="shared" si="407"/>
        <v>46721</v>
      </c>
      <c r="N213" s="614">
        <f t="shared" si="305"/>
        <v>1200</v>
      </c>
      <c r="O213" s="614">
        <f t="shared" si="306"/>
        <v>1200</v>
      </c>
      <c r="P213" s="614">
        <f t="shared" si="307"/>
        <v>1200</v>
      </c>
      <c r="Q213" s="614">
        <f t="shared" si="308"/>
        <v>1200</v>
      </c>
      <c r="R213" s="614">
        <f t="shared" si="309"/>
        <v>1200</v>
      </c>
      <c r="S213" s="614">
        <f t="shared" si="310"/>
        <v>1200</v>
      </c>
      <c r="T213" s="614">
        <f t="shared" si="311"/>
        <v>1200</v>
      </c>
      <c r="U213" s="619"/>
      <c r="V213" s="614"/>
      <c r="W213" s="620">
        <f t="shared" ref="W213:AH234" si="409">IF($I213&gt;=W$11,$C213,$H213)</f>
        <v>1200</v>
      </c>
      <c r="X213" s="620">
        <f t="shared" si="409"/>
        <v>1200</v>
      </c>
      <c r="Y213" s="620">
        <f t="shared" si="409"/>
        <v>1200</v>
      </c>
      <c r="Z213" s="620">
        <f t="shared" si="409"/>
        <v>1200</v>
      </c>
      <c r="AA213" s="620">
        <f t="shared" si="409"/>
        <v>1200</v>
      </c>
      <c r="AB213" s="620">
        <f t="shared" si="409"/>
        <v>1200</v>
      </c>
      <c r="AC213" s="620">
        <f t="shared" si="409"/>
        <v>1200</v>
      </c>
      <c r="AD213" s="620">
        <f t="shared" si="409"/>
        <v>1200</v>
      </c>
      <c r="AE213" s="620">
        <f t="shared" si="409"/>
        <v>1200</v>
      </c>
      <c r="AF213" s="620">
        <f t="shared" si="409"/>
        <v>1200</v>
      </c>
      <c r="AG213" s="620">
        <f t="shared" si="409"/>
        <v>1200</v>
      </c>
      <c r="AH213" s="620">
        <f t="shared" si="409"/>
        <v>1200</v>
      </c>
      <c r="AI213" s="621">
        <f t="shared" si="402"/>
        <v>1200</v>
      </c>
      <c r="AJ213" s="621">
        <f t="shared" si="401"/>
        <v>1200</v>
      </c>
      <c r="AK213" s="621">
        <f t="shared" si="401"/>
        <v>1200</v>
      </c>
      <c r="AL213" s="621">
        <f t="shared" si="401"/>
        <v>1200</v>
      </c>
      <c r="AM213" s="621">
        <f t="shared" si="401"/>
        <v>1200</v>
      </c>
      <c r="AN213" s="621">
        <f t="shared" si="401"/>
        <v>1200</v>
      </c>
      <c r="AO213" s="621">
        <f t="shared" si="401"/>
        <v>1200</v>
      </c>
      <c r="AP213" s="621">
        <f t="shared" si="401"/>
        <v>1200</v>
      </c>
      <c r="AQ213" s="621">
        <f t="shared" si="401"/>
        <v>1200</v>
      </c>
      <c r="AR213" s="621">
        <f t="shared" si="401"/>
        <v>1200</v>
      </c>
      <c r="AS213" s="621">
        <f t="shared" si="401"/>
        <v>1200</v>
      </c>
      <c r="AT213" s="621">
        <f t="shared" si="401"/>
        <v>1200</v>
      </c>
      <c r="AU213" s="622">
        <f t="shared" si="400"/>
        <v>1200</v>
      </c>
      <c r="AV213" s="622">
        <f t="shared" si="403"/>
        <v>1200</v>
      </c>
      <c r="AW213" s="622">
        <f t="shared" si="403"/>
        <v>1200</v>
      </c>
      <c r="AX213" s="622">
        <f t="shared" si="403"/>
        <v>1200</v>
      </c>
      <c r="AY213" s="622">
        <f t="shared" si="403"/>
        <v>1200</v>
      </c>
      <c r="AZ213" s="622">
        <f t="shared" si="403"/>
        <v>1200</v>
      </c>
      <c r="BA213" s="622">
        <f t="shared" si="403"/>
        <v>1200</v>
      </c>
      <c r="BB213" s="622">
        <f t="shared" si="403"/>
        <v>1200</v>
      </c>
      <c r="BC213" s="622">
        <f t="shared" si="403"/>
        <v>1200</v>
      </c>
      <c r="BD213" s="622">
        <f t="shared" si="403"/>
        <v>1200</v>
      </c>
      <c r="BE213" s="622">
        <f t="shared" si="403"/>
        <v>1200</v>
      </c>
      <c r="BF213" s="622">
        <f t="shared" si="403"/>
        <v>1200</v>
      </c>
      <c r="BG213" s="623">
        <f t="shared" si="312"/>
        <v>1200</v>
      </c>
      <c r="BH213" s="623">
        <f t="shared" si="313"/>
        <v>1200</v>
      </c>
      <c r="BI213" s="623">
        <f t="shared" si="314"/>
        <v>1200</v>
      </c>
      <c r="BJ213" s="623">
        <f t="shared" si="315"/>
        <v>1200</v>
      </c>
      <c r="BK213" s="623">
        <f t="shared" si="316"/>
        <v>1200</v>
      </c>
      <c r="BL213" s="623">
        <f t="shared" si="317"/>
        <v>1200</v>
      </c>
      <c r="BM213" s="623">
        <f t="shared" si="318"/>
        <v>1200</v>
      </c>
      <c r="BN213" s="623">
        <f t="shared" si="319"/>
        <v>1200</v>
      </c>
      <c r="BO213" s="623">
        <f t="shared" si="320"/>
        <v>1200</v>
      </c>
      <c r="BP213" s="623">
        <f t="shared" si="321"/>
        <v>1200</v>
      </c>
      <c r="BQ213" s="623">
        <f t="shared" si="322"/>
        <v>1200</v>
      </c>
      <c r="BR213" s="623">
        <f t="shared" si="323"/>
        <v>1200</v>
      </c>
      <c r="BS213" s="1281">
        <f t="shared" si="324"/>
        <v>1200</v>
      </c>
      <c r="BT213" s="1281">
        <f t="shared" si="325"/>
        <v>1200</v>
      </c>
      <c r="BU213" s="1281">
        <f t="shared" si="326"/>
        <v>1200</v>
      </c>
      <c r="BV213" s="1281">
        <f t="shared" si="327"/>
        <v>1200</v>
      </c>
      <c r="BW213" s="1281">
        <f t="shared" si="328"/>
        <v>1200</v>
      </c>
      <c r="BX213" s="1281">
        <f t="shared" si="329"/>
        <v>1200</v>
      </c>
      <c r="BY213" s="1281">
        <f t="shared" si="330"/>
        <v>1200</v>
      </c>
      <c r="BZ213" s="1281">
        <f t="shared" si="331"/>
        <v>1200</v>
      </c>
      <c r="CA213" s="1281">
        <f t="shared" si="332"/>
        <v>1200</v>
      </c>
      <c r="CB213" s="1281">
        <f t="shared" si="333"/>
        <v>1200</v>
      </c>
      <c r="CC213" s="1281">
        <f t="shared" si="334"/>
        <v>1200</v>
      </c>
      <c r="CD213" s="1281">
        <f t="shared" si="335"/>
        <v>1200</v>
      </c>
      <c r="CE213" s="623">
        <f t="shared" si="336"/>
        <v>1200</v>
      </c>
      <c r="CF213" s="623">
        <f t="shared" si="337"/>
        <v>1200</v>
      </c>
      <c r="CG213" s="623">
        <f t="shared" si="338"/>
        <v>1200</v>
      </c>
      <c r="CH213" s="623">
        <f t="shared" si="339"/>
        <v>1200</v>
      </c>
      <c r="CI213" s="623">
        <f t="shared" si="340"/>
        <v>1200</v>
      </c>
      <c r="CJ213" s="623">
        <f t="shared" si="341"/>
        <v>1200</v>
      </c>
      <c r="CK213" s="623">
        <f t="shared" si="342"/>
        <v>1200</v>
      </c>
      <c r="CL213" s="623">
        <f t="shared" si="343"/>
        <v>1200</v>
      </c>
      <c r="CM213" s="623">
        <f t="shared" si="344"/>
        <v>1200</v>
      </c>
      <c r="CN213" s="623">
        <f t="shared" si="345"/>
        <v>1200</v>
      </c>
      <c r="CO213" s="623">
        <f t="shared" si="346"/>
        <v>1200</v>
      </c>
      <c r="CP213" s="623">
        <f t="shared" si="347"/>
        <v>1200</v>
      </c>
      <c r="CQ213" s="1281">
        <f t="shared" si="348"/>
        <v>1200</v>
      </c>
      <c r="CR213" s="1281">
        <f t="shared" si="349"/>
        <v>1200</v>
      </c>
      <c r="CS213" s="1281">
        <f t="shared" si="350"/>
        <v>1200</v>
      </c>
      <c r="CT213" s="1281">
        <f t="shared" si="351"/>
        <v>1200</v>
      </c>
      <c r="CU213" s="1281">
        <f t="shared" si="352"/>
        <v>1200</v>
      </c>
      <c r="CV213" s="1281">
        <f t="shared" si="353"/>
        <v>1200</v>
      </c>
      <c r="CW213" s="1281">
        <f t="shared" si="354"/>
        <v>1200</v>
      </c>
      <c r="CX213" s="1281">
        <f t="shared" si="355"/>
        <v>1200</v>
      </c>
      <c r="CY213" s="1281">
        <f t="shared" si="356"/>
        <v>1200</v>
      </c>
      <c r="CZ213" s="1281">
        <f t="shared" si="357"/>
        <v>1200</v>
      </c>
      <c r="DA213" s="1281">
        <f t="shared" si="358"/>
        <v>1200</v>
      </c>
      <c r="DB213" s="1281">
        <f t="shared" si="359"/>
        <v>1200</v>
      </c>
      <c r="DC213" s="623">
        <f t="shared" si="360"/>
        <v>1200</v>
      </c>
      <c r="DD213" s="623">
        <f t="shared" si="361"/>
        <v>1200</v>
      </c>
      <c r="DE213" s="623">
        <f t="shared" si="362"/>
        <v>1200</v>
      </c>
      <c r="DF213" s="623">
        <f t="shared" si="363"/>
        <v>1200</v>
      </c>
      <c r="DG213" s="623">
        <f t="shared" si="364"/>
        <v>1200</v>
      </c>
      <c r="DH213" s="623">
        <f t="shared" si="365"/>
        <v>1200</v>
      </c>
      <c r="DI213" s="623">
        <f t="shared" si="366"/>
        <v>1200</v>
      </c>
      <c r="DJ213" s="623">
        <f t="shared" si="367"/>
        <v>1200</v>
      </c>
      <c r="DK213" s="623">
        <f t="shared" si="368"/>
        <v>1200</v>
      </c>
      <c r="DL213" s="623">
        <f t="shared" si="369"/>
        <v>1200</v>
      </c>
      <c r="DM213" s="623">
        <f t="shared" si="370"/>
        <v>1200</v>
      </c>
      <c r="DN213" s="623">
        <f t="shared" si="371"/>
        <v>1200</v>
      </c>
      <c r="DO213" s="1281">
        <f t="shared" si="372"/>
        <v>1200</v>
      </c>
      <c r="DP213" s="1281">
        <f t="shared" si="373"/>
        <v>1200</v>
      </c>
      <c r="DQ213" s="1281">
        <f t="shared" si="374"/>
        <v>1200</v>
      </c>
      <c r="DR213" s="1281">
        <f t="shared" si="375"/>
        <v>1200</v>
      </c>
      <c r="DS213" s="1281">
        <f t="shared" si="376"/>
        <v>1200</v>
      </c>
      <c r="DT213" s="1281">
        <f t="shared" si="377"/>
        <v>1200</v>
      </c>
      <c r="DU213" s="1281">
        <f t="shared" si="378"/>
        <v>1200</v>
      </c>
      <c r="DV213" s="1281">
        <f t="shared" si="379"/>
        <v>1200</v>
      </c>
      <c r="DW213" s="1281">
        <f t="shared" si="380"/>
        <v>1200</v>
      </c>
      <c r="DX213" s="1281">
        <f t="shared" si="381"/>
        <v>1200</v>
      </c>
      <c r="DY213" s="1281">
        <f t="shared" si="382"/>
        <v>1200</v>
      </c>
      <c r="DZ213" s="1281">
        <f t="shared" si="383"/>
        <v>1200</v>
      </c>
      <c r="EA213" s="623">
        <f t="shared" si="384"/>
        <v>1200</v>
      </c>
      <c r="EB213" s="623">
        <f t="shared" si="385"/>
        <v>1200</v>
      </c>
      <c r="EC213" s="623">
        <f t="shared" si="386"/>
        <v>1200</v>
      </c>
      <c r="ED213" s="623">
        <f t="shared" si="387"/>
        <v>1200</v>
      </c>
      <c r="EE213" s="623">
        <f t="shared" si="388"/>
        <v>1200</v>
      </c>
      <c r="EF213" s="623">
        <f t="shared" si="389"/>
        <v>1200</v>
      </c>
      <c r="EG213" s="623">
        <f t="shared" si="390"/>
        <v>1200</v>
      </c>
      <c r="EH213" s="623">
        <f t="shared" si="391"/>
        <v>1200</v>
      </c>
      <c r="EI213" s="623">
        <f t="shared" si="392"/>
        <v>1200</v>
      </c>
      <c r="EJ213" s="623">
        <f t="shared" si="393"/>
        <v>1200</v>
      </c>
      <c r="EK213" s="623">
        <f t="shared" si="394"/>
        <v>1200</v>
      </c>
      <c r="EL213" s="623">
        <f t="shared" si="395"/>
        <v>1200</v>
      </c>
    </row>
    <row r="214" spans="1:142">
      <c r="A214" s="7" t="str">
        <f>IF('Rent Roll_RedIQ 1'!B207&gt;0,'Rent Roll_RedIQ 1'!B207,"")</f>
        <v>636</v>
      </c>
      <c r="B214" s="7" t="str">
        <f>IF('Rent Roll_RedIQ 1'!C207&gt;0,'Rent Roll_RedIQ 1'!C207,"")</f>
        <v>B2</v>
      </c>
      <c r="C214" s="614">
        <f>IF('Rent Roll_RedIQ 1'!K207&gt;0,'Rent Roll_RedIQ 1'!K207,0)</f>
        <v>0</v>
      </c>
      <c r="D214" s="615">
        <f>IF('Rent Roll_RedIQ 1'!J207&gt;0,'Rent Roll_RedIQ 1'!J207,"")</f>
        <v>1500</v>
      </c>
      <c r="E214" s="624" t="str">
        <f t="shared" si="304"/>
        <v/>
      </c>
      <c r="F214" s="194"/>
      <c r="G214" s="194"/>
      <c r="H214" s="616">
        <f t="shared" si="404"/>
        <v>1500</v>
      </c>
      <c r="I214" s="1200">
        <f>IF('Rent Roll_RedIQ 1'!S207&gt;0,'Rent Roll_RedIQ 1'!S207,Purchase_Date-1)</f>
        <v>45991</v>
      </c>
      <c r="J214" s="617">
        <f t="shared" si="405"/>
        <v>1500</v>
      </c>
      <c r="K214" s="1205">
        <f t="shared" si="406"/>
        <v>46356</v>
      </c>
      <c r="L214" s="618">
        <f t="shared" si="405"/>
        <v>1500</v>
      </c>
      <c r="M214" s="1208">
        <f t="shared" si="407"/>
        <v>46721</v>
      </c>
      <c r="N214" s="614">
        <f t="shared" si="305"/>
        <v>1500</v>
      </c>
      <c r="O214" s="614">
        <f t="shared" si="306"/>
        <v>1500</v>
      </c>
      <c r="P214" s="614">
        <f t="shared" si="307"/>
        <v>1500</v>
      </c>
      <c r="Q214" s="614">
        <f t="shared" si="308"/>
        <v>1500</v>
      </c>
      <c r="R214" s="614">
        <f t="shared" si="309"/>
        <v>1500</v>
      </c>
      <c r="S214" s="614">
        <f t="shared" si="310"/>
        <v>1500</v>
      </c>
      <c r="T214" s="614">
        <f t="shared" si="311"/>
        <v>1500</v>
      </c>
      <c r="U214" s="619"/>
      <c r="V214" s="614"/>
      <c r="W214" s="620">
        <f t="shared" si="409"/>
        <v>1500</v>
      </c>
      <c r="X214" s="620">
        <f t="shared" si="409"/>
        <v>1500</v>
      </c>
      <c r="Y214" s="620">
        <f t="shared" si="409"/>
        <v>1500</v>
      </c>
      <c r="Z214" s="620">
        <f t="shared" si="409"/>
        <v>1500</v>
      </c>
      <c r="AA214" s="620">
        <f t="shared" si="409"/>
        <v>1500</v>
      </c>
      <c r="AB214" s="620">
        <f t="shared" si="409"/>
        <v>1500</v>
      </c>
      <c r="AC214" s="620">
        <f t="shared" si="409"/>
        <v>1500</v>
      </c>
      <c r="AD214" s="620">
        <f t="shared" si="409"/>
        <v>1500</v>
      </c>
      <c r="AE214" s="620">
        <f t="shared" si="409"/>
        <v>1500</v>
      </c>
      <c r="AF214" s="620">
        <f t="shared" si="409"/>
        <v>1500</v>
      </c>
      <c r="AG214" s="620">
        <f t="shared" si="409"/>
        <v>1500</v>
      </c>
      <c r="AH214" s="620">
        <f t="shared" si="409"/>
        <v>1500</v>
      </c>
      <c r="AI214" s="621">
        <f t="shared" si="402"/>
        <v>1500</v>
      </c>
      <c r="AJ214" s="621">
        <f t="shared" si="401"/>
        <v>1500</v>
      </c>
      <c r="AK214" s="621">
        <f t="shared" si="401"/>
        <v>1500</v>
      </c>
      <c r="AL214" s="621">
        <f t="shared" si="401"/>
        <v>1500</v>
      </c>
      <c r="AM214" s="621">
        <f t="shared" si="401"/>
        <v>1500</v>
      </c>
      <c r="AN214" s="621">
        <f t="shared" si="401"/>
        <v>1500</v>
      </c>
      <c r="AO214" s="621">
        <f t="shared" si="401"/>
        <v>1500</v>
      </c>
      <c r="AP214" s="621">
        <f t="shared" si="401"/>
        <v>1500</v>
      </c>
      <c r="AQ214" s="621">
        <f t="shared" si="401"/>
        <v>1500</v>
      </c>
      <c r="AR214" s="621">
        <f t="shared" si="401"/>
        <v>1500</v>
      </c>
      <c r="AS214" s="621">
        <f t="shared" si="401"/>
        <v>1500</v>
      </c>
      <c r="AT214" s="621">
        <f t="shared" si="401"/>
        <v>1500</v>
      </c>
      <c r="AU214" s="622">
        <f t="shared" si="400"/>
        <v>1500</v>
      </c>
      <c r="AV214" s="622">
        <f t="shared" si="403"/>
        <v>1500</v>
      </c>
      <c r="AW214" s="622">
        <f t="shared" si="403"/>
        <v>1500</v>
      </c>
      <c r="AX214" s="622">
        <f t="shared" si="403"/>
        <v>1500</v>
      </c>
      <c r="AY214" s="622">
        <f t="shared" si="403"/>
        <v>1500</v>
      </c>
      <c r="AZ214" s="622">
        <f t="shared" si="403"/>
        <v>1500</v>
      </c>
      <c r="BA214" s="622">
        <f t="shared" si="403"/>
        <v>1500</v>
      </c>
      <c r="BB214" s="622">
        <f t="shared" si="403"/>
        <v>1500</v>
      </c>
      <c r="BC214" s="622">
        <f t="shared" si="403"/>
        <v>1500</v>
      </c>
      <c r="BD214" s="622">
        <f t="shared" si="403"/>
        <v>1500</v>
      </c>
      <c r="BE214" s="622">
        <f t="shared" si="403"/>
        <v>1500</v>
      </c>
      <c r="BF214" s="622">
        <f t="shared" si="403"/>
        <v>1500</v>
      </c>
      <c r="BG214" s="623">
        <f t="shared" si="312"/>
        <v>1500</v>
      </c>
      <c r="BH214" s="623">
        <f t="shared" si="313"/>
        <v>1500</v>
      </c>
      <c r="BI214" s="623">
        <f t="shared" si="314"/>
        <v>1500</v>
      </c>
      <c r="BJ214" s="623">
        <f t="shared" si="315"/>
        <v>1500</v>
      </c>
      <c r="BK214" s="623">
        <f t="shared" si="316"/>
        <v>1500</v>
      </c>
      <c r="BL214" s="623">
        <f t="shared" si="317"/>
        <v>1500</v>
      </c>
      <c r="BM214" s="623">
        <f t="shared" si="318"/>
        <v>1500</v>
      </c>
      <c r="BN214" s="623">
        <f t="shared" si="319"/>
        <v>1500</v>
      </c>
      <c r="BO214" s="623">
        <f t="shared" si="320"/>
        <v>1500</v>
      </c>
      <c r="BP214" s="623">
        <f t="shared" si="321"/>
        <v>1500</v>
      </c>
      <c r="BQ214" s="623">
        <f t="shared" si="322"/>
        <v>1500</v>
      </c>
      <c r="BR214" s="623">
        <f t="shared" si="323"/>
        <v>1500</v>
      </c>
      <c r="BS214" s="1281">
        <f t="shared" si="324"/>
        <v>1500</v>
      </c>
      <c r="BT214" s="1281">
        <f t="shared" si="325"/>
        <v>1500</v>
      </c>
      <c r="BU214" s="1281">
        <f t="shared" si="326"/>
        <v>1500</v>
      </c>
      <c r="BV214" s="1281">
        <f t="shared" si="327"/>
        <v>1500</v>
      </c>
      <c r="BW214" s="1281">
        <f t="shared" si="328"/>
        <v>1500</v>
      </c>
      <c r="BX214" s="1281">
        <f t="shared" si="329"/>
        <v>1500</v>
      </c>
      <c r="BY214" s="1281">
        <f t="shared" si="330"/>
        <v>1500</v>
      </c>
      <c r="BZ214" s="1281">
        <f t="shared" si="331"/>
        <v>1500</v>
      </c>
      <c r="CA214" s="1281">
        <f t="shared" si="332"/>
        <v>1500</v>
      </c>
      <c r="CB214" s="1281">
        <f t="shared" si="333"/>
        <v>1500</v>
      </c>
      <c r="CC214" s="1281">
        <f t="shared" si="334"/>
        <v>1500</v>
      </c>
      <c r="CD214" s="1281">
        <f t="shared" si="335"/>
        <v>1500</v>
      </c>
      <c r="CE214" s="623">
        <f t="shared" si="336"/>
        <v>1500</v>
      </c>
      <c r="CF214" s="623">
        <f t="shared" si="337"/>
        <v>1500</v>
      </c>
      <c r="CG214" s="623">
        <f t="shared" si="338"/>
        <v>1500</v>
      </c>
      <c r="CH214" s="623">
        <f t="shared" si="339"/>
        <v>1500</v>
      </c>
      <c r="CI214" s="623">
        <f t="shared" si="340"/>
        <v>1500</v>
      </c>
      <c r="CJ214" s="623">
        <f t="shared" si="341"/>
        <v>1500</v>
      </c>
      <c r="CK214" s="623">
        <f t="shared" si="342"/>
        <v>1500</v>
      </c>
      <c r="CL214" s="623">
        <f t="shared" si="343"/>
        <v>1500</v>
      </c>
      <c r="CM214" s="623">
        <f t="shared" si="344"/>
        <v>1500</v>
      </c>
      <c r="CN214" s="623">
        <f t="shared" si="345"/>
        <v>1500</v>
      </c>
      <c r="CO214" s="623">
        <f t="shared" si="346"/>
        <v>1500</v>
      </c>
      <c r="CP214" s="623">
        <f t="shared" si="347"/>
        <v>1500</v>
      </c>
      <c r="CQ214" s="1281">
        <f t="shared" si="348"/>
        <v>1500</v>
      </c>
      <c r="CR214" s="1281">
        <f t="shared" si="349"/>
        <v>1500</v>
      </c>
      <c r="CS214" s="1281">
        <f t="shared" si="350"/>
        <v>1500</v>
      </c>
      <c r="CT214" s="1281">
        <f t="shared" si="351"/>
        <v>1500</v>
      </c>
      <c r="CU214" s="1281">
        <f t="shared" si="352"/>
        <v>1500</v>
      </c>
      <c r="CV214" s="1281">
        <f t="shared" si="353"/>
        <v>1500</v>
      </c>
      <c r="CW214" s="1281">
        <f t="shared" si="354"/>
        <v>1500</v>
      </c>
      <c r="CX214" s="1281">
        <f t="shared" si="355"/>
        <v>1500</v>
      </c>
      <c r="CY214" s="1281">
        <f t="shared" si="356"/>
        <v>1500</v>
      </c>
      <c r="CZ214" s="1281">
        <f t="shared" si="357"/>
        <v>1500</v>
      </c>
      <c r="DA214" s="1281">
        <f t="shared" si="358"/>
        <v>1500</v>
      </c>
      <c r="DB214" s="1281">
        <f t="shared" si="359"/>
        <v>1500</v>
      </c>
      <c r="DC214" s="623">
        <f t="shared" si="360"/>
        <v>1500</v>
      </c>
      <c r="DD214" s="623">
        <f t="shared" si="361"/>
        <v>1500</v>
      </c>
      <c r="DE214" s="623">
        <f t="shared" si="362"/>
        <v>1500</v>
      </c>
      <c r="DF214" s="623">
        <f t="shared" si="363"/>
        <v>1500</v>
      </c>
      <c r="DG214" s="623">
        <f t="shared" si="364"/>
        <v>1500</v>
      </c>
      <c r="DH214" s="623">
        <f t="shared" si="365"/>
        <v>1500</v>
      </c>
      <c r="DI214" s="623">
        <f t="shared" si="366"/>
        <v>1500</v>
      </c>
      <c r="DJ214" s="623">
        <f t="shared" si="367"/>
        <v>1500</v>
      </c>
      <c r="DK214" s="623">
        <f t="shared" si="368"/>
        <v>1500</v>
      </c>
      <c r="DL214" s="623">
        <f t="shared" si="369"/>
        <v>1500</v>
      </c>
      <c r="DM214" s="623">
        <f t="shared" si="370"/>
        <v>1500</v>
      </c>
      <c r="DN214" s="623">
        <f t="shared" si="371"/>
        <v>1500</v>
      </c>
      <c r="DO214" s="1281">
        <f t="shared" si="372"/>
        <v>1500</v>
      </c>
      <c r="DP214" s="1281">
        <f t="shared" si="373"/>
        <v>1500</v>
      </c>
      <c r="DQ214" s="1281">
        <f t="shared" si="374"/>
        <v>1500</v>
      </c>
      <c r="DR214" s="1281">
        <f t="shared" si="375"/>
        <v>1500</v>
      </c>
      <c r="DS214" s="1281">
        <f t="shared" si="376"/>
        <v>1500</v>
      </c>
      <c r="DT214" s="1281">
        <f t="shared" si="377"/>
        <v>1500</v>
      </c>
      <c r="DU214" s="1281">
        <f t="shared" si="378"/>
        <v>1500</v>
      </c>
      <c r="DV214" s="1281">
        <f t="shared" si="379"/>
        <v>1500</v>
      </c>
      <c r="DW214" s="1281">
        <f t="shared" si="380"/>
        <v>1500</v>
      </c>
      <c r="DX214" s="1281">
        <f t="shared" si="381"/>
        <v>1500</v>
      </c>
      <c r="DY214" s="1281">
        <f t="shared" si="382"/>
        <v>1500</v>
      </c>
      <c r="DZ214" s="1281">
        <f t="shared" si="383"/>
        <v>1500</v>
      </c>
      <c r="EA214" s="623">
        <f t="shared" si="384"/>
        <v>1500</v>
      </c>
      <c r="EB214" s="623">
        <f t="shared" si="385"/>
        <v>1500</v>
      </c>
      <c r="EC214" s="623">
        <f t="shared" si="386"/>
        <v>1500</v>
      </c>
      <c r="ED214" s="623">
        <f t="shared" si="387"/>
        <v>1500</v>
      </c>
      <c r="EE214" s="623">
        <f t="shared" si="388"/>
        <v>1500</v>
      </c>
      <c r="EF214" s="623">
        <f t="shared" si="389"/>
        <v>1500</v>
      </c>
      <c r="EG214" s="623">
        <f t="shared" si="390"/>
        <v>1500</v>
      </c>
      <c r="EH214" s="623">
        <f t="shared" si="391"/>
        <v>1500</v>
      </c>
      <c r="EI214" s="623">
        <f t="shared" si="392"/>
        <v>1500</v>
      </c>
      <c r="EJ214" s="623">
        <f t="shared" si="393"/>
        <v>1500</v>
      </c>
      <c r="EK214" s="623">
        <f t="shared" si="394"/>
        <v>1500</v>
      </c>
      <c r="EL214" s="623">
        <f t="shared" si="395"/>
        <v>1500</v>
      </c>
    </row>
    <row r="215" spans="1:142">
      <c r="A215" s="7" t="str">
        <f>IF('Rent Roll_RedIQ 1'!B208&gt;0,'Rent Roll_RedIQ 1'!B208,"")</f>
        <v>638</v>
      </c>
      <c r="B215" s="7" t="str">
        <f>IF('Rent Roll_RedIQ 1'!C208&gt;0,'Rent Roll_RedIQ 1'!C208,"")</f>
        <v>B2</v>
      </c>
      <c r="C215" s="614">
        <f>IF('Rent Roll_RedIQ 1'!K208&gt;0,'Rent Roll_RedIQ 1'!K208,0)</f>
        <v>0</v>
      </c>
      <c r="D215" s="615">
        <f>IF('Rent Roll_RedIQ 1'!J208&gt;0,'Rent Roll_RedIQ 1'!J208,"")</f>
        <v>1500</v>
      </c>
      <c r="E215" s="624" t="str">
        <f t="shared" si="304"/>
        <v/>
      </c>
      <c r="F215" s="194"/>
      <c r="G215" s="194"/>
      <c r="H215" s="616">
        <f t="shared" si="404"/>
        <v>1500</v>
      </c>
      <c r="I215" s="1200">
        <f>IF('Rent Roll_RedIQ 1'!S208&gt;0,'Rent Roll_RedIQ 1'!S208,Purchase_Date-1)</f>
        <v>45991</v>
      </c>
      <c r="J215" s="617">
        <f t="shared" si="405"/>
        <v>1500</v>
      </c>
      <c r="K215" s="1205">
        <f t="shared" si="406"/>
        <v>46356</v>
      </c>
      <c r="L215" s="618">
        <f t="shared" si="405"/>
        <v>1500</v>
      </c>
      <c r="M215" s="1208">
        <f t="shared" si="407"/>
        <v>46721</v>
      </c>
      <c r="N215" s="614">
        <f t="shared" si="305"/>
        <v>1500</v>
      </c>
      <c r="O215" s="614">
        <f t="shared" si="306"/>
        <v>1500</v>
      </c>
      <c r="P215" s="614">
        <f t="shared" si="307"/>
        <v>1500</v>
      </c>
      <c r="Q215" s="614">
        <f t="shared" si="308"/>
        <v>1500</v>
      </c>
      <c r="R215" s="614">
        <f t="shared" si="309"/>
        <v>1500</v>
      </c>
      <c r="S215" s="614">
        <f t="shared" si="310"/>
        <v>1500</v>
      </c>
      <c r="T215" s="614">
        <f t="shared" si="311"/>
        <v>1500</v>
      </c>
      <c r="U215" s="619"/>
      <c r="V215" s="614"/>
      <c r="W215" s="620">
        <f t="shared" si="409"/>
        <v>1500</v>
      </c>
      <c r="X215" s="620">
        <f t="shared" si="409"/>
        <v>1500</v>
      </c>
      <c r="Y215" s="620">
        <f t="shared" si="409"/>
        <v>1500</v>
      </c>
      <c r="Z215" s="620">
        <f t="shared" si="409"/>
        <v>1500</v>
      </c>
      <c r="AA215" s="620">
        <f t="shared" si="409"/>
        <v>1500</v>
      </c>
      <c r="AB215" s="620">
        <f t="shared" si="409"/>
        <v>1500</v>
      </c>
      <c r="AC215" s="620">
        <f t="shared" si="409"/>
        <v>1500</v>
      </c>
      <c r="AD215" s="620">
        <f t="shared" si="409"/>
        <v>1500</v>
      </c>
      <c r="AE215" s="620">
        <f t="shared" si="409"/>
        <v>1500</v>
      </c>
      <c r="AF215" s="620">
        <f t="shared" si="409"/>
        <v>1500</v>
      </c>
      <c r="AG215" s="620">
        <f t="shared" si="409"/>
        <v>1500</v>
      </c>
      <c r="AH215" s="620">
        <f t="shared" si="409"/>
        <v>1500</v>
      </c>
      <c r="AI215" s="621">
        <f t="shared" si="402"/>
        <v>1500</v>
      </c>
      <c r="AJ215" s="621">
        <f t="shared" si="401"/>
        <v>1500</v>
      </c>
      <c r="AK215" s="621">
        <f t="shared" si="401"/>
        <v>1500</v>
      </c>
      <c r="AL215" s="621">
        <f t="shared" si="401"/>
        <v>1500</v>
      </c>
      <c r="AM215" s="621">
        <f t="shared" si="401"/>
        <v>1500</v>
      </c>
      <c r="AN215" s="621">
        <f t="shared" si="401"/>
        <v>1500</v>
      </c>
      <c r="AO215" s="621">
        <f t="shared" si="401"/>
        <v>1500</v>
      </c>
      <c r="AP215" s="621">
        <f t="shared" si="401"/>
        <v>1500</v>
      </c>
      <c r="AQ215" s="621">
        <f t="shared" si="401"/>
        <v>1500</v>
      </c>
      <c r="AR215" s="621">
        <f t="shared" si="401"/>
        <v>1500</v>
      </c>
      <c r="AS215" s="621">
        <f t="shared" si="401"/>
        <v>1500</v>
      </c>
      <c r="AT215" s="621">
        <f t="shared" si="401"/>
        <v>1500</v>
      </c>
      <c r="AU215" s="622">
        <f t="shared" si="400"/>
        <v>1500</v>
      </c>
      <c r="AV215" s="622">
        <f t="shared" si="403"/>
        <v>1500</v>
      </c>
      <c r="AW215" s="622">
        <f t="shared" si="403"/>
        <v>1500</v>
      </c>
      <c r="AX215" s="622">
        <f t="shared" si="403"/>
        <v>1500</v>
      </c>
      <c r="AY215" s="622">
        <f t="shared" si="403"/>
        <v>1500</v>
      </c>
      <c r="AZ215" s="622">
        <f t="shared" si="403"/>
        <v>1500</v>
      </c>
      <c r="BA215" s="622">
        <f t="shared" si="403"/>
        <v>1500</v>
      </c>
      <c r="BB215" s="622">
        <f t="shared" si="403"/>
        <v>1500</v>
      </c>
      <c r="BC215" s="622">
        <f t="shared" si="403"/>
        <v>1500</v>
      </c>
      <c r="BD215" s="622">
        <f t="shared" si="403"/>
        <v>1500</v>
      </c>
      <c r="BE215" s="622">
        <f t="shared" si="403"/>
        <v>1500</v>
      </c>
      <c r="BF215" s="622">
        <f t="shared" si="403"/>
        <v>1500</v>
      </c>
      <c r="BG215" s="623">
        <f t="shared" si="312"/>
        <v>1500</v>
      </c>
      <c r="BH215" s="623">
        <f t="shared" si="313"/>
        <v>1500</v>
      </c>
      <c r="BI215" s="623">
        <f t="shared" si="314"/>
        <v>1500</v>
      </c>
      <c r="BJ215" s="623">
        <f t="shared" si="315"/>
        <v>1500</v>
      </c>
      <c r="BK215" s="623">
        <f t="shared" si="316"/>
        <v>1500</v>
      </c>
      <c r="BL215" s="623">
        <f t="shared" si="317"/>
        <v>1500</v>
      </c>
      <c r="BM215" s="623">
        <f t="shared" si="318"/>
        <v>1500</v>
      </c>
      <c r="BN215" s="623">
        <f t="shared" si="319"/>
        <v>1500</v>
      </c>
      <c r="BO215" s="623">
        <f t="shared" si="320"/>
        <v>1500</v>
      </c>
      <c r="BP215" s="623">
        <f t="shared" si="321"/>
        <v>1500</v>
      </c>
      <c r="BQ215" s="623">
        <f t="shared" si="322"/>
        <v>1500</v>
      </c>
      <c r="BR215" s="623">
        <f t="shared" si="323"/>
        <v>1500</v>
      </c>
      <c r="BS215" s="1281">
        <f t="shared" si="324"/>
        <v>1500</v>
      </c>
      <c r="BT215" s="1281">
        <f t="shared" si="325"/>
        <v>1500</v>
      </c>
      <c r="BU215" s="1281">
        <f t="shared" si="326"/>
        <v>1500</v>
      </c>
      <c r="BV215" s="1281">
        <f t="shared" si="327"/>
        <v>1500</v>
      </c>
      <c r="BW215" s="1281">
        <f t="shared" si="328"/>
        <v>1500</v>
      </c>
      <c r="BX215" s="1281">
        <f t="shared" si="329"/>
        <v>1500</v>
      </c>
      <c r="BY215" s="1281">
        <f t="shared" si="330"/>
        <v>1500</v>
      </c>
      <c r="BZ215" s="1281">
        <f t="shared" si="331"/>
        <v>1500</v>
      </c>
      <c r="CA215" s="1281">
        <f t="shared" si="332"/>
        <v>1500</v>
      </c>
      <c r="CB215" s="1281">
        <f t="shared" si="333"/>
        <v>1500</v>
      </c>
      <c r="CC215" s="1281">
        <f t="shared" si="334"/>
        <v>1500</v>
      </c>
      <c r="CD215" s="1281">
        <f t="shared" si="335"/>
        <v>1500</v>
      </c>
      <c r="CE215" s="623">
        <f t="shared" si="336"/>
        <v>1500</v>
      </c>
      <c r="CF215" s="623">
        <f t="shared" si="337"/>
        <v>1500</v>
      </c>
      <c r="CG215" s="623">
        <f t="shared" si="338"/>
        <v>1500</v>
      </c>
      <c r="CH215" s="623">
        <f t="shared" si="339"/>
        <v>1500</v>
      </c>
      <c r="CI215" s="623">
        <f t="shared" si="340"/>
        <v>1500</v>
      </c>
      <c r="CJ215" s="623">
        <f t="shared" si="341"/>
        <v>1500</v>
      </c>
      <c r="CK215" s="623">
        <f t="shared" si="342"/>
        <v>1500</v>
      </c>
      <c r="CL215" s="623">
        <f t="shared" si="343"/>
        <v>1500</v>
      </c>
      <c r="CM215" s="623">
        <f t="shared" si="344"/>
        <v>1500</v>
      </c>
      <c r="CN215" s="623">
        <f t="shared" si="345"/>
        <v>1500</v>
      </c>
      <c r="CO215" s="623">
        <f t="shared" si="346"/>
        <v>1500</v>
      </c>
      <c r="CP215" s="623">
        <f t="shared" si="347"/>
        <v>1500</v>
      </c>
      <c r="CQ215" s="1281">
        <f t="shared" si="348"/>
        <v>1500</v>
      </c>
      <c r="CR215" s="1281">
        <f t="shared" si="349"/>
        <v>1500</v>
      </c>
      <c r="CS215" s="1281">
        <f t="shared" si="350"/>
        <v>1500</v>
      </c>
      <c r="CT215" s="1281">
        <f t="shared" si="351"/>
        <v>1500</v>
      </c>
      <c r="CU215" s="1281">
        <f t="shared" si="352"/>
        <v>1500</v>
      </c>
      <c r="CV215" s="1281">
        <f t="shared" si="353"/>
        <v>1500</v>
      </c>
      <c r="CW215" s="1281">
        <f t="shared" si="354"/>
        <v>1500</v>
      </c>
      <c r="CX215" s="1281">
        <f t="shared" si="355"/>
        <v>1500</v>
      </c>
      <c r="CY215" s="1281">
        <f t="shared" si="356"/>
        <v>1500</v>
      </c>
      <c r="CZ215" s="1281">
        <f t="shared" si="357"/>
        <v>1500</v>
      </c>
      <c r="DA215" s="1281">
        <f t="shared" si="358"/>
        <v>1500</v>
      </c>
      <c r="DB215" s="1281">
        <f t="shared" si="359"/>
        <v>1500</v>
      </c>
      <c r="DC215" s="623">
        <f t="shared" si="360"/>
        <v>1500</v>
      </c>
      <c r="DD215" s="623">
        <f t="shared" si="361"/>
        <v>1500</v>
      </c>
      <c r="DE215" s="623">
        <f t="shared" si="362"/>
        <v>1500</v>
      </c>
      <c r="DF215" s="623">
        <f t="shared" si="363"/>
        <v>1500</v>
      </c>
      <c r="DG215" s="623">
        <f t="shared" si="364"/>
        <v>1500</v>
      </c>
      <c r="DH215" s="623">
        <f t="shared" si="365"/>
        <v>1500</v>
      </c>
      <c r="DI215" s="623">
        <f t="shared" si="366"/>
        <v>1500</v>
      </c>
      <c r="DJ215" s="623">
        <f t="shared" si="367"/>
        <v>1500</v>
      </c>
      <c r="DK215" s="623">
        <f t="shared" si="368"/>
        <v>1500</v>
      </c>
      <c r="DL215" s="623">
        <f t="shared" si="369"/>
        <v>1500</v>
      </c>
      <c r="DM215" s="623">
        <f t="shared" si="370"/>
        <v>1500</v>
      </c>
      <c r="DN215" s="623">
        <f t="shared" si="371"/>
        <v>1500</v>
      </c>
      <c r="DO215" s="1281">
        <f t="shared" si="372"/>
        <v>1500</v>
      </c>
      <c r="DP215" s="1281">
        <f t="shared" si="373"/>
        <v>1500</v>
      </c>
      <c r="DQ215" s="1281">
        <f t="shared" si="374"/>
        <v>1500</v>
      </c>
      <c r="DR215" s="1281">
        <f t="shared" si="375"/>
        <v>1500</v>
      </c>
      <c r="DS215" s="1281">
        <f t="shared" si="376"/>
        <v>1500</v>
      </c>
      <c r="DT215" s="1281">
        <f t="shared" si="377"/>
        <v>1500</v>
      </c>
      <c r="DU215" s="1281">
        <f t="shared" si="378"/>
        <v>1500</v>
      </c>
      <c r="DV215" s="1281">
        <f t="shared" si="379"/>
        <v>1500</v>
      </c>
      <c r="DW215" s="1281">
        <f t="shared" si="380"/>
        <v>1500</v>
      </c>
      <c r="DX215" s="1281">
        <f t="shared" si="381"/>
        <v>1500</v>
      </c>
      <c r="DY215" s="1281">
        <f t="shared" si="382"/>
        <v>1500</v>
      </c>
      <c r="DZ215" s="1281">
        <f t="shared" si="383"/>
        <v>1500</v>
      </c>
      <c r="EA215" s="623">
        <f t="shared" si="384"/>
        <v>1500</v>
      </c>
      <c r="EB215" s="623">
        <f t="shared" si="385"/>
        <v>1500</v>
      </c>
      <c r="EC215" s="623">
        <f t="shared" si="386"/>
        <v>1500</v>
      </c>
      <c r="ED215" s="623">
        <f t="shared" si="387"/>
        <v>1500</v>
      </c>
      <c r="EE215" s="623">
        <f t="shared" si="388"/>
        <v>1500</v>
      </c>
      <c r="EF215" s="623">
        <f t="shared" si="389"/>
        <v>1500</v>
      </c>
      <c r="EG215" s="623">
        <f t="shared" si="390"/>
        <v>1500</v>
      </c>
      <c r="EH215" s="623">
        <f t="shared" si="391"/>
        <v>1500</v>
      </c>
      <c r="EI215" s="623">
        <f t="shared" si="392"/>
        <v>1500</v>
      </c>
      <c r="EJ215" s="623">
        <f t="shared" si="393"/>
        <v>1500</v>
      </c>
      <c r="EK215" s="623">
        <f t="shared" si="394"/>
        <v>1500</v>
      </c>
      <c r="EL215" s="623">
        <f t="shared" si="395"/>
        <v>1500</v>
      </c>
    </row>
    <row r="216" spans="1:142">
      <c r="A216" s="7" t="str">
        <f>IF('Rent Roll_RedIQ 1'!B209&gt;0,'Rent Roll_RedIQ 1'!B209,"")</f>
        <v>722</v>
      </c>
      <c r="B216" s="7" t="str">
        <f>IF('Rent Roll_RedIQ 1'!C209&gt;0,'Rent Roll_RedIQ 1'!C209,"")</f>
        <v>A1</v>
      </c>
      <c r="C216" s="614">
        <f>IF('Rent Roll_RedIQ 1'!K209&gt;0,'Rent Roll_RedIQ 1'!K209,0)</f>
        <v>0</v>
      </c>
      <c r="D216" s="615">
        <f>IF('Rent Roll_RedIQ 1'!J209&gt;0,'Rent Roll_RedIQ 1'!J209,"")</f>
        <v>1200</v>
      </c>
      <c r="E216" s="624" t="str">
        <f t="shared" si="304"/>
        <v/>
      </c>
      <c r="F216" s="194"/>
      <c r="G216" s="194"/>
      <c r="H216" s="616">
        <f t="shared" si="404"/>
        <v>1200</v>
      </c>
      <c r="I216" s="1200">
        <f>IF('Rent Roll_RedIQ 1'!S209&gt;0,'Rent Roll_RedIQ 1'!S209,Purchase_Date-1)</f>
        <v>45991</v>
      </c>
      <c r="J216" s="617">
        <f t="shared" si="405"/>
        <v>1200</v>
      </c>
      <c r="K216" s="1205">
        <f t="shared" si="406"/>
        <v>46356</v>
      </c>
      <c r="L216" s="618">
        <f t="shared" si="405"/>
        <v>1200</v>
      </c>
      <c r="M216" s="1208">
        <f t="shared" si="407"/>
        <v>46721</v>
      </c>
      <c r="N216" s="614">
        <f t="shared" si="305"/>
        <v>1200</v>
      </c>
      <c r="O216" s="614">
        <f t="shared" si="306"/>
        <v>1200</v>
      </c>
      <c r="P216" s="614">
        <f t="shared" si="307"/>
        <v>1200</v>
      </c>
      <c r="Q216" s="614">
        <f t="shared" si="308"/>
        <v>1200</v>
      </c>
      <c r="R216" s="614">
        <f t="shared" si="309"/>
        <v>1200</v>
      </c>
      <c r="S216" s="614">
        <f t="shared" si="310"/>
        <v>1200</v>
      </c>
      <c r="T216" s="614">
        <f t="shared" si="311"/>
        <v>1200</v>
      </c>
      <c r="U216" s="619"/>
      <c r="V216" s="614"/>
      <c r="W216" s="620">
        <f t="shared" si="409"/>
        <v>1200</v>
      </c>
      <c r="X216" s="620">
        <f t="shared" si="409"/>
        <v>1200</v>
      </c>
      <c r="Y216" s="620">
        <f t="shared" si="409"/>
        <v>1200</v>
      </c>
      <c r="Z216" s="620">
        <f t="shared" si="409"/>
        <v>1200</v>
      </c>
      <c r="AA216" s="620">
        <f t="shared" si="409"/>
        <v>1200</v>
      </c>
      <c r="AB216" s="620">
        <f t="shared" si="409"/>
        <v>1200</v>
      </c>
      <c r="AC216" s="620">
        <f t="shared" si="409"/>
        <v>1200</v>
      </c>
      <c r="AD216" s="620">
        <f t="shared" si="409"/>
        <v>1200</v>
      </c>
      <c r="AE216" s="620">
        <f t="shared" si="409"/>
        <v>1200</v>
      </c>
      <c r="AF216" s="620">
        <f t="shared" si="409"/>
        <v>1200</v>
      </c>
      <c r="AG216" s="620">
        <f t="shared" si="409"/>
        <v>1200</v>
      </c>
      <c r="AH216" s="620">
        <f t="shared" si="409"/>
        <v>1200</v>
      </c>
      <c r="AI216" s="621">
        <f t="shared" si="402"/>
        <v>1200</v>
      </c>
      <c r="AJ216" s="621">
        <f t="shared" si="401"/>
        <v>1200</v>
      </c>
      <c r="AK216" s="621">
        <f t="shared" si="401"/>
        <v>1200</v>
      </c>
      <c r="AL216" s="621">
        <f t="shared" si="401"/>
        <v>1200</v>
      </c>
      <c r="AM216" s="621">
        <f t="shared" si="401"/>
        <v>1200</v>
      </c>
      <c r="AN216" s="621">
        <f t="shared" si="401"/>
        <v>1200</v>
      </c>
      <c r="AO216" s="621">
        <f t="shared" si="401"/>
        <v>1200</v>
      </c>
      <c r="AP216" s="621">
        <f t="shared" si="401"/>
        <v>1200</v>
      </c>
      <c r="AQ216" s="621">
        <f t="shared" si="401"/>
        <v>1200</v>
      </c>
      <c r="AR216" s="621">
        <f t="shared" si="401"/>
        <v>1200</v>
      </c>
      <c r="AS216" s="621">
        <f t="shared" si="401"/>
        <v>1200</v>
      </c>
      <c r="AT216" s="621">
        <f t="shared" si="401"/>
        <v>1200</v>
      </c>
      <c r="AU216" s="622">
        <f t="shared" si="400"/>
        <v>1200</v>
      </c>
      <c r="AV216" s="622">
        <f t="shared" si="403"/>
        <v>1200</v>
      </c>
      <c r="AW216" s="622">
        <f t="shared" si="403"/>
        <v>1200</v>
      </c>
      <c r="AX216" s="622">
        <f t="shared" si="403"/>
        <v>1200</v>
      </c>
      <c r="AY216" s="622">
        <f t="shared" si="403"/>
        <v>1200</v>
      </c>
      <c r="AZ216" s="622">
        <f t="shared" si="403"/>
        <v>1200</v>
      </c>
      <c r="BA216" s="622">
        <f t="shared" si="403"/>
        <v>1200</v>
      </c>
      <c r="BB216" s="622">
        <f t="shared" si="403"/>
        <v>1200</v>
      </c>
      <c r="BC216" s="622">
        <f t="shared" si="403"/>
        <v>1200</v>
      </c>
      <c r="BD216" s="622">
        <f t="shared" si="403"/>
        <v>1200</v>
      </c>
      <c r="BE216" s="622">
        <f t="shared" si="403"/>
        <v>1200</v>
      </c>
      <c r="BF216" s="622">
        <f t="shared" si="403"/>
        <v>1200</v>
      </c>
      <c r="BG216" s="623">
        <f t="shared" si="312"/>
        <v>1200</v>
      </c>
      <c r="BH216" s="623">
        <f t="shared" si="313"/>
        <v>1200</v>
      </c>
      <c r="BI216" s="623">
        <f t="shared" si="314"/>
        <v>1200</v>
      </c>
      <c r="BJ216" s="623">
        <f t="shared" si="315"/>
        <v>1200</v>
      </c>
      <c r="BK216" s="623">
        <f t="shared" si="316"/>
        <v>1200</v>
      </c>
      <c r="BL216" s="623">
        <f t="shared" si="317"/>
        <v>1200</v>
      </c>
      <c r="BM216" s="623">
        <f t="shared" si="318"/>
        <v>1200</v>
      </c>
      <c r="BN216" s="623">
        <f t="shared" si="319"/>
        <v>1200</v>
      </c>
      <c r="BO216" s="623">
        <f t="shared" si="320"/>
        <v>1200</v>
      </c>
      <c r="BP216" s="623">
        <f t="shared" si="321"/>
        <v>1200</v>
      </c>
      <c r="BQ216" s="623">
        <f t="shared" si="322"/>
        <v>1200</v>
      </c>
      <c r="BR216" s="623">
        <f t="shared" si="323"/>
        <v>1200</v>
      </c>
      <c r="BS216" s="1281">
        <f t="shared" si="324"/>
        <v>1200</v>
      </c>
      <c r="BT216" s="1281">
        <f t="shared" si="325"/>
        <v>1200</v>
      </c>
      <c r="BU216" s="1281">
        <f t="shared" si="326"/>
        <v>1200</v>
      </c>
      <c r="BV216" s="1281">
        <f t="shared" si="327"/>
        <v>1200</v>
      </c>
      <c r="BW216" s="1281">
        <f t="shared" si="328"/>
        <v>1200</v>
      </c>
      <c r="BX216" s="1281">
        <f t="shared" si="329"/>
        <v>1200</v>
      </c>
      <c r="BY216" s="1281">
        <f t="shared" si="330"/>
        <v>1200</v>
      </c>
      <c r="BZ216" s="1281">
        <f t="shared" si="331"/>
        <v>1200</v>
      </c>
      <c r="CA216" s="1281">
        <f t="shared" si="332"/>
        <v>1200</v>
      </c>
      <c r="CB216" s="1281">
        <f t="shared" si="333"/>
        <v>1200</v>
      </c>
      <c r="CC216" s="1281">
        <f t="shared" si="334"/>
        <v>1200</v>
      </c>
      <c r="CD216" s="1281">
        <f t="shared" si="335"/>
        <v>1200</v>
      </c>
      <c r="CE216" s="623">
        <f t="shared" si="336"/>
        <v>1200</v>
      </c>
      <c r="CF216" s="623">
        <f t="shared" si="337"/>
        <v>1200</v>
      </c>
      <c r="CG216" s="623">
        <f t="shared" si="338"/>
        <v>1200</v>
      </c>
      <c r="CH216" s="623">
        <f t="shared" si="339"/>
        <v>1200</v>
      </c>
      <c r="CI216" s="623">
        <f t="shared" si="340"/>
        <v>1200</v>
      </c>
      <c r="CJ216" s="623">
        <f t="shared" si="341"/>
        <v>1200</v>
      </c>
      <c r="CK216" s="623">
        <f t="shared" si="342"/>
        <v>1200</v>
      </c>
      <c r="CL216" s="623">
        <f t="shared" si="343"/>
        <v>1200</v>
      </c>
      <c r="CM216" s="623">
        <f t="shared" si="344"/>
        <v>1200</v>
      </c>
      <c r="CN216" s="623">
        <f t="shared" si="345"/>
        <v>1200</v>
      </c>
      <c r="CO216" s="623">
        <f t="shared" si="346"/>
        <v>1200</v>
      </c>
      <c r="CP216" s="623">
        <f t="shared" si="347"/>
        <v>1200</v>
      </c>
      <c r="CQ216" s="1281">
        <f t="shared" si="348"/>
        <v>1200</v>
      </c>
      <c r="CR216" s="1281">
        <f t="shared" si="349"/>
        <v>1200</v>
      </c>
      <c r="CS216" s="1281">
        <f t="shared" si="350"/>
        <v>1200</v>
      </c>
      <c r="CT216" s="1281">
        <f t="shared" si="351"/>
        <v>1200</v>
      </c>
      <c r="CU216" s="1281">
        <f t="shared" si="352"/>
        <v>1200</v>
      </c>
      <c r="CV216" s="1281">
        <f t="shared" si="353"/>
        <v>1200</v>
      </c>
      <c r="CW216" s="1281">
        <f t="shared" si="354"/>
        <v>1200</v>
      </c>
      <c r="CX216" s="1281">
        <f t="shared" si="355"/>
        <v>1200</v>
      </c>
      <c r="CY216" s="1281">
        <f t="shared" si="356"/>
        <v>1200</v>
      </c>
      <c r="CZ216" s="1281">
        <f t="shared" si="357"/>
        <v>1200</v>
      </c>
      <c r="DA216" s="1281">
        <f t="shared" si="358"/>
        <v>1200</v>
      </c>
      <c r="DB216" s="1281">
        <f t="shared" si="359"/>
        <v>1200</v>
      </c>
      <c r="DC216" s="623">
        <f t="shared" si="360"/>
        <v>1200</v>
      </c>
      <c r="DD216" s="623">
        <f t="shared" si="361"/>
        <v>1200</v>
      </c>
      <c r="DE216" s="623">
        <f t="shared" si="362"/>
        <v>1200</v>
      </c>
      <c r="DF216" s="623">
        <f t="shared" si="363"/>
        <v>1200</v>
      </c>
      <c r="DG216" s="623">
        <f t="shared" si="364"/>
        <v>1200</v>
      </c>
      <c r="DH216" s="623">
        <f t="shared" si="365"/>
        <v>1200</v>
      </c>
      <c r="DI216" s="623">
        <f t="shared" si="366"/>
        <v>1200</v>
      </c>
      <c r="DJ216" s="623">
        <f t="shared" si="367"/>
        <v>1200</v>
      </c>
      <c r="DK216" s="623">
        <f t="shared" si="368"/>
        <v>1200</v>
      </c>
      <c r="DL216" s="623">
        <f t="shared" si="369"/>
        <v>1200</v>
      </c>
      <c r="DM216" s="623">
        <f t="shared" si="370"/>
        <v>1200</v>
      </c>
      <c r="DN216" s="623">
        <f t="shared" si="371"/>
        <v>1200</v>
      </c>
      <c r="DO216" s="1281">
        <f t="shared" si="372"/>
        <v>1200</v>
      </c>
      <c r="DP216" s="1281">
        <f t="shared" si="373"/>
        <v>1200</v>
      </c>
      <c r="DQ216" s="1281">
        <f t="shared" si="374"/>
        <v>1200</v>
      </c>
      <c r="DR216" s="1281">
        <f t="shared" si="375"/>
        <v>1200</v>
      </c>
      <c r="DS216" s="1281">
        <f t="shared" si="376"/>
        <v>1200</v>
      </c>
      <c r="DT216" s="1281">
        <f t="shared" si="377"/>
        <v>1200</v>
      </c>
      <c r="DU216" s="1281">
        <f t="shared" si="378"/>
        <v>1200</v>
      </c>
      <c r="DV216" s="1281">
        <f t="shared" si="379"/>
        <v>1200</v>
      </c>
      <c r="DW216" s="1281">
        <f t="shared" si="380"/>
        <v>1200</v>
      </c>
      <c r="DX216" s="1281">
        <f t="shared" si="381"/>
        <v>1200</v>
      </c>
      <c r="DY216" s="1281">
        <f t="shared" si="382"/>
        <v>1200</v>
      </c>
      <c r="DZ216" s="1281">
        <f t="shared" si="383"/>
        <v>1200</v>
      </c>
      <c r="EA216" s="623">
        <f t="shared" si="384"/>
        <v>1200</v>
      </c>
      <c r="EB216" s="623">
        <f t="shared" si="385"/>
        <v>1200</v>
      </c>
      <c r="EC216" s="623">
        <f t="shared" si="386"/>
        <v>1200</v>
      </c>
      <c r="ED216" s="623">
        <f t="shared" si="387"/>
        <v>1200</v>
      </c>
      <c r="EE216" s="623">
        <f t="shared" si="388"/>
        <v>1200</v>
      </c>
      <c r="EF216" s="623">
        <f t="shared" si="389"/>
        <v>1200</v>
      </c>
      <c r="EG216" s="623">
        <f t="shared" si="390"/>
        <v>1200</v>
      </c>
      <c r="EH216" s="623">
        <f t="shared" si="391"/>
        <v>1200</v>
      </c>
      <c r="EI216" s="623">
        <f t="shared" si="392"/>
        <v>1200</v>
      </c>
      <c r="EJ216" s="623">
        <f t="shared" si="393"/>
        <v>1200</v>
      </c>
      <c r="EK216" s="623">
        <f t="shared" si="394"/>
        <v>1200</v>
      </c>
      <c r="EL216" s="623">
        <f t="shared" si="395"/>
        <v>1200</v>
      </c>
    </row>
    <row r="217" spans="1:142">
      <c r="A217" s="7" t="str">
        <f>IF('Rent Roll_RedIQ 1'!B210&gt;0,'Rent Roll_RedIQ 1'!B210,"")</f>
        <v>724</v>
      </c>
      <c r="B217" s="7" t="str">
        <f>IF('Rent Roll_RedIQ 1'!C210&gt;0,'Rent Roll_RedIQ 1'!C210,"")</f>
        <v>A1</v>
      </c>
      <c r="C217" s="614">
        <f>IF('Rent Roll_RedIQ 1'!K210&gt;0,'Rent Roll_RedIQ 1'!K210,0)</f>
        <v>0</v>
      </c>
      <c r="D217" s="615">
        <f>IF('Rent Roll_RedIQ 1'!J210&gt;0,'Rent Roll_RedIQ 1'!J210,"")</f>
        <v>1200</v>
      </c>
      <c r="E217" s="624" t="str">
        <f t="shared" si="304"/>
        <v/>
      </c>
      <c r="F217" s="194"/>
      <c r="G217" s="194"/>
      <c r="H217" s="616">
        <f t="shared" si="404"/>
        <v>1200</v>
      </c>
      <c r="I217" s="1200">
        <f>IF('Rent Roll_RedIQ 1'!S210&gt;0,'Rent Roll_RedIQ 1'!S210,Purchase_Date-1)</f>
        <v>45991</v>
      </c>
      <c r="J217" s="617">
        <f t="shared" si="405"/>
        <v>1200</v>
      </c>
      <c r="K217" s="1205">
        <f t="shared" si="406"/>
        <v>46356</v>
      </c>
      <c r="L217" s="618">
        <f t="shared" si="405"/>
        <v>1200</v>
      </c>
      <c r="M217" s="1208">
        <f t="shared" si="407"/>
        <v>46721</v>
      </c>
      <c r="N217" s="614">
        <f t="shared" si="305"/>
        <v>1200</v>
      </c>
      <c r="O217" s="614">
        <f t="shared" si="306"/>
        <v>1200</v>
      </c>
      <c r="P217" s="614">
        <f t="shared" si="307"/>
        <v>1200</v>
      </c>
      <c r="Q217" s="614">
        <f t="shared" si="308"/>
        <v>1200</v>
      </c>
      <c r="R217" s="614">
        <f t="shared" si="309"/>
        <v>1200</v>
      </c>
      <c r="S217" s="614">
        <f t="shared" si="310"/>
        <v>1200</v>
      </c>
      <c r="T217" s="614">
        <f t="shared" si="311"/>
        <v>1200</v>
      </c>
      <c r="U217" s="619"/>
      <c r="V217" s="614"/>
      <c r="W217" s="620">
        <f t="shared" si="409"/>
        <v>1200</v>
      </c>
      <c r="X217" s="620">
        <f t="shared" si="409"/>
        <v>1200</v>
      </c>
      <c r="Y217" s="620">
        <f t="shared" si="409"/>
        <v>1200</v>
      </c>
      <c r="Z217" s="620">
        <f t="shared" si="409"/>
        <v>1200</v>
      </c>
      <c r="AA217" s="620">
        <f t="shared" si="409"/>
        <v>1200</v>
      </c>
      <c r="AB217" s="620">
        <f t="shared" si="409"/>
        <v>1200</v>
      </c>
      <c r="AC217" s="620">
        <f t="shared" si="409"/>
        <v>1200</v>
      </c>
      <c r="AD217" s="620">
        <f t="shared" si="409"/>
        <v>1200</v>
      </c>
      <c r="AE217" s="620">
        <f t="shared" si="409"/>
        <v>1200</v>
      </c>
      <c r="AF217" s="620">
        <f t="shared" si="409"/>
        <v>1200</v>
      </c>
      <c r="AG217" s="620">
        <f t="shared" si="409"/>
        <v>1200</v>
      </c>
      <c r="AH217" s="620">
        <f t="shared" si="409"/>
        <v>1200</v>
      </c>
      <c r="AI217" s="621">
        <f t="shared" si="402"/>
        <v>1200</v>
      </c>
      <c r="AJ217" s="621">
        <f t="shared" si="401"/>
        <v>1200</v>
      </c>
      <c r="AK217" s="621">
        <f t="shared" si="401"/>
        <v>1200</v>
      </c>
      <c r="AL217" s="621">
        <f t="shared" si="401"/>
        <v>1200</v>
      </c>
      <c r="AM217" s="621">
        <f t="shared" si="401"/>
        <v>1200</v>
      </c>
      <c r="AN217" s="621">
        <f t="shared" si="401"/>
        <v>1200</v>
      </c>
      <c r="AO217" s="621">
        <f t="shared" si="401"/>
        <v>1200</v>
      </c>
      <c r="AP217" s="621">
        <f t="shared" si="401"/>
        <v>1200</v>
      </c>
      <c r="AQ217" s="621">
        <f t="shared" si="401"/>
        <v>1200</v>
      </c>
      <c r="AR217" s="621">
        <f t="shared" si="401"/>
        <v>1200</v>
      </c>
      <c r="AS217" s="621">
        <f t="shared" si="401"/>
        <v>1200</v>
      </c>
      <c r="AT217" s="621">
        <f t="shared" si="401"/>
        <v>1200</v>
      </c>
      <c r="AU217" s="622">
        <f t="shared" si="400"/>
        <v>1200</v>
      </c>
      <c r="AV217" s="622">
        <f t="shared" si="403"/>
        <v>1200</v>
      </c>
      <c r="AW217" s="622">
        <f t="shared" si="403"/>
        <v>1200</v>
      </c>
      <c r="AX217" s="622">
        <f t="shared" si="403"/>
        <v>1200</v>
      </c>
      <c r="AY217" s="622">
        <f t="shared" si="403"/>
        <v>1200</v>
      </c>
      <c r="AZ217" s="622">
        <f t="shared" si="403"/>
        <v>1200</v>
      </c>
      <c r="BA217" s="622">
        <f t="shared" si="403"/>
        <v>1200</v>
      </c>
      <c r="BB217" s="622">
        <f t="shared" si="403"/>
        <v>1200</v>
      </c>
      <c r="BC217" s="622">
        <f t="shared" si="403"/>
        <v>1200</v>
      </c>
      <c r="BD217" s="622">
        <f t="shared" si="403"/>
        <v>1200</v>
      </c>
      <c r="BE217" s="622">
        <f t="shared" si="403"/>
        <v>1200</v>
      </c>
      <c r="BF217" s="622">
        <f t="shared" si="403"/>
        <v>1200</v>
      </c>
      <c r="BG217" s="623">
        <f t="shared" si="312"/>
        <v>1200</v>
      </c>
      <c r="BH217" s="623">
        <f t="shared" si="313"/>
        <v>1200</v>
      </c>
      <c r="BI217" s="623">
        <f t="shared" si="314"/>
        <v>1200</v>
      </c>
      <c r="BJ217" s="623">
        <f t="shared" si="315"/>
        <v>1200</v>
      </c>
      <c r="BK217" s="623">
        <f t="shared" si="316"/>
        <v>1200</v>
      </c>
      <c r="BL217" s="623">
        <f t="shared" si="317"/>
        <v>1200</v>
      </c>
      <c r="BM217" s="623">
        <f t="shared" si="318"/>
        <v>1200</v>
      </c>
      <c r="BN217" s="623">
        <f t="shared" si="319"/>
        <v>1200</v>
      </c>
      <c r="BO217" s="623">
        <f t="shared" si="320"/>
        <v>1200</v>
      </c>
      <c r="BP217" s="623">
        <f t="shared" si="321"/>
        <v>1200</v>
      </c>
      <c r="BQ217" s="623">
        <f t="shared" si="322"/>
        <v>1200</v>
      </c>
      <c r="BR217" s="623">
        <f t="shared" si="323"/>
        <v>1200</v>
      </c>
      <c r="BS217" s="1281">
        <f t="shared" si="324"/>
        <v>1200</v>
      </c>
      <c r="BT217" s="1281">
        <f t="shared" si="325"/>
        <v>1200</v>
      </c>
      <c r="BU217" s="1281">
        <f t="shared" si="326"/>
        <v>1200</v>
      </c>
      <c r="BV217" s="1281">
        <f t="shared" si="327"/>
        <v>1200</v>
      </c>
      <c r="BW217" s="1281">
        <f t="shared" si="328"/>
        <v>1200</v>
      </c>
      <c r="BX217" s="1281">
        <f t="shared" si="329"/>
        <v>1200</v>
      </c>
      <c r="BY217" s="1281">
        <f t="shared" si="330"/>
        <v>1200</v>
      </c>
      <c r="BZ217" s="1281">
        <f t="shared" si="331"/>
        <v>1200</v>
      </c>
      <c r="CA217" s="1281">
        <f t="shared" si="332"/>
        <v>1200</v>
      </c>
      <c r="CB217" s="1281">
        <f t="shared" si="333"/>
        <v>1200</v>
      </c>
      <c r="CC217" s="1281">
        <f t="shared" si="334"/>
        <v>1200</v>
      </c>
      <c r="CD217" s="1281">
        <f t="shared" si="335"/>
        <v>1200</v>
      </c>
      <c r="CE217" s="623">
        <f t="shared" si="336"/>
        <v>1200</v>
      </c>
      <c r="CF217" s="623">
        <f t="shared" si="337"/>
        <v>1200</v>
      </c>
      <c r="CG217" s="623">
        <f t="shared" si="338"/>
        <v>1200</v>
      </c>
      <c r="CH217" s="623">
        <f t="shared" si="339"/>
        <v>1200</v>
      </c>
      <c r="CI217" s="623">
        <f t="shared" si="340"/>
        <v>1200</v>
      </c>
      <c r="CJ217" s="623">
        <f t="shared" si="341"/>
        <v>1200</v>
      </c>
      <c r="CK217" s="623">
        <f t="shared" si="342"/>
        <v>1200</v>
      </c>
      <c r="CL217" s="623">
        <f t="shared" si="343"/>
        <v>1200</v>
      </c>
      <c r="CM217" s="623">
        <f t="shared" si="344"/>
        <v>1200</v>
      </c>
      <c r="CN217" s="623">
        <f t="shared" si="345"/>
        <v>1200</v>
      </c>
      <c r="CO217" s="623">
        <f t="shared" si="346"/>
        <v>1200</v>
      </c>
      <c r="CP217" s="623">
        <f t="shared" si="347"/>
        <v>1200</v>
      </c>
      <c r="CQ217" s="1281">
        <f t="shared" si="348"/>
        <v>1200</v>
      </c>
      <c r="CR217" s="1281">
        <f t="shared" si="349"/>
        <v>1200</v>
      </c>
      <c r="CS217" s="1281">
        <f t="shared" si="350"/>
        <v>1200</v>
      </c>
      <c r="CT217" s="1281">
        <f t="shared" si="351"/>
        <v>1200</v>
      </c>
      <c r="CU217" s="1281">
        <f t="shared" si="352"/>
        <v>1200</v>
      </c>
      <c r="CV217" s="1281">
        <f t="shared" si="353"/>
        <v>1200</v>
      </c>
      <c r="CW217" s="1281">
        <f t="shared" si="354"/>
        <v>1200</v>
      </c>
      <c r="CX217" s="1281">
        <f t="shared" si="355"/>
        <v>1200</v>
      </c>
      <c r="CY217" s="1281">
        <f t="shared" si="356"/>
        <v>1200</v>
      </c>
      <c r="CZ217" s="1281">
        <f t="shared" si="357"/>
        <v>1200</v>
      </c>
      <c r="DA217" s="1281">
        <f t="shared" si="358"/>
        <v>1200</v>
      </c>
      <c r="DB217" s="1281">
        <f t="shared" si="359"/>
        <v>1200</v>
      </c>
      <c r="DC217" s="623">
        <f t="shared" si="360"/>
        <v>1200</v>
      </c>
      <c r="DD217" s="623">
        <f t="shared" si="361"/>
        <v>1200</v>
      </c>
      <c r="DE217" s="623">
        <f t="shared" si="362"/>
        <v>1200</v>
      </c>
      <c r="DF217" s="623">
        <f t="shared" si="363"/>
        <v>1200</v>
      </c>
      <c r="DG217" s="623">
        <f t="shared" si="364"/>
        <v>1200</v>
      </c>
      <c r="DH217" s="623">
        <f t="shared" si="365"/>
        <v>1200</v>
      </c>
      <c r="DI217" s="623">
        <f t="shared" si="366"/>
        <v>1200</v>
      </c>
      <c r="DJ217" s="623">
        <f t="shared" si="367"/>
        <v>1200</v>
      </c>
      <c r="DK217" s="623">
        <f t="shared" si="368"/>
        <v>1200</v>
      </c>
      <c r="DL217" s="623">
        <f t="shared" si="369"/>
        <v>1200</v>
      </c>
      <c r="DM217" s="623">
        <f t="shared" si="370"/>
        <v>1200</v>
      </c>
      <c r="DN217" s="623">
        <f t="shared" si="371"/>
        <v>1200</v>
      </c>
      <c r="DO217" s="1281">
        <f t="shared" si="372"/>
        <v>1200</v>
      </c>
      <c r="DP217" s="1281">
        <f t="shared" si="373"/>
        <v>1200</v>
      </c>
      <c r="DQ217" s="1281">
        <f t="shared" si="374"/>
        <v>1200</v>
      </c>
      <c r="DR217" s="1281">
        <f t="shared" si="375"/>
        <v>1200</v>
      </c>
      <c r="DS217" s="1281">
        <f t="shared" si="376"/>
        <v>1200</v>
      </c>
      <c r="DT217" s="1281">
        <f t="shared" si="377"/>
        <v>1200</v>
      </c>
      <c r="DU217" s="1281">
        <f t="shared" si="378"/>
        <v>1200</v>
      </c>
      <c r="DV217" s="1281">
        <f t="shared" si="379"/>
        <v>1200</v>
      </c>
      <c r="DW217" s="1281">
        <f t="shared" si="380"/>
        <v>1200</v>
      </c>
      <c r="DX217" s="1281">
        <f t="shared" si="381"/>
        <v>1200</v>
      </c>
      <c r="DY217" s="1281">
        <f t="shared" si="382"/>
        <v>1200</v>
      </c>
      <c r="DZ217" s="1281">
        <f t="shared" si="383"/>
        <v>1200</v>
      </c>
      <c r="EA217" s="623">
        <f t="shared" si="384"/>
        <v>1200</v>
      </c>
      <c r="EB217" s="623">
        <f t="shared" si="385"/>
        <v>1200</v>
      </c>
      <c r="EC217" s="623">
        <f t="shared" si="386"/>
        <v>1200</v>
      </c>
      <c r="ED217" s="623">
        <f t="shared" si="387"/>
        <v>1200</v>
      </c>
      <c r="EE217" s="623">
        <f t="shared" si="388"/>
        <v>1200</v>
      </c>
      <c r="EF217" s="623">
        <f t="shared" si="389"/>
        <v>1200</v>
      </c>
      <c r="EG217" s="623">
        <f t="shared" si="390"/>
        <v>1200</v>
      </c>
      <c r="EH217" s="623">
        <f t="shared" si="391"/>
        <v>1200</v>
      </c>
      <c r="EI217" s="623">
        <f t="shared" si="392"/>
        <v>1200</v>
      </c>
      <c r="EJ217" s="623">
        <f t="shared" si="393"/>
        <v>1200</v>
      </c>
      <c r="EK217" s="623">
        <f t="shared" si="394"/>
        <v>1200</v>
      </c>
      <c r="EL217" s="623">
        <f t="shared" si="395"/>
        <v>1200</v>
      </c>
    </row>
    <row r="218" spans="1:142">
      <c r="A218" s="7" t="str">
        <f>IF('Rent Roll_RedIQ 1'!B211&gt;0,'Rent Roll_RedIQ 1'!B211,"")</f>
        <v>732</v>
      </c>
      <c r="B218" s="7" t="str">
        <f>IF('Rent Roll_RedIQ 1'!C211&gt;0,'Rent Roll_RedIQ 1'!C211,"")</f>
        <v>A1</v>
      </c>
      <c r="C218" s="614">
        <f>IF('Rent Roll_RedIQ 1'!K211&gt;0,'Rent Roll_RedIQ 1'!K211,0)</f>
        <v>0</v>
      </c>
      <c r="D218" s="615">
        <f>IF('Rent Roll_RedIQ 1'!J211&gt;0,'Rent Roll_RedIQ 1'!J211,"")</f>
        <v>1200</v>
      </c>
      <c r="E218" s="624" t="str">
        <f t="shared" si="304"/>
        <v/>
      </c>
      <c r="F218" s="194"/>
      <c r="G218" s="194"/>
      <c r="H218" s="616">
        <f t="shared" si="404"/>
        <v>1200</v>
      </c>
      <c r="I218" s="1200">
        <f>IF('Rent Roll_RedIQ 1'!S211&gt;0,'Rent Roll_RedIQ 1'!S211,Purchase_Date-1)</f>
        <v>45991</v>
      </c>
      <c r="J218" s="617">
        <f t="shared" si="405"/>
        <v>1200</v>
      </c>
      <c r="K218" s="1205">
        <f t="shared" si="406"/>
        <v>46356</v>
      </c>
      <c r="L218" s="618">
        <f t="shared" si="405"/>
        <v>1200</v>
      </c>
      <c r="M218" s="1208">
        <f t="shared" si="407"/>
        <v>46721</v>
      </c>
      <c r="N218" s="614">
        <f t="shared" si="305"/>
        <v>1200</v>
      </c>
      <c r="O218" s="614">
        <f t="shared" si="306"/>
        <v>1200</v>
      </c>
      <c r="P218" s="614">
        <f t="shared" si="307"/>
        <v>1200</v>
      </c>
      <c r="Q218" s="614">
        <f t="shared" si="308"/>
        <v>1200</v>
      </c>
      <c r="R218" s="614">
        <f t="shared" si="309"/>
        <v>1200</v>
      </c>
      <c r="S218" s="614">
        <f t="shared" si="310"/>
        <v>1200</v>
      </c>
      <c r="T218" s="614">
        <f t="shared" si="311"/>
        <v>1200</v>
      </c>
      <c r="U218" s="619"/>
      <c r="V218" s="614"/>
      <c r="W218" s="620">
        <f t="shared" si="409"/>
        <v>1200</v>
      </c>
      <c r="X218" s="620">
        <f t="shared" si="409"/>
        <v>1200</v>
      </c>
      <c r="Y218" s="620">
        <f t="shared" si="409"/>
        <v>1200</v>
      </c>
      <c r="Z218" s="620">
        <f t="shared" si="409"/>
        <v>1200</v>
      </c>
      <c r="AA218" s="620">
        <f t="shared" si="409"/>
        <v>1200</v>
      </c>
      <c r="AB218" s="620">
        <f t="shared" si="409"/>
        <v>1200</v>
      </c>
      <c r="AC218" s="620">
        <f t="shared" si="409"/>
        <v>1200</v>
      </c>
      <c r="AD218" s="620">
        <f t="shared" si="409"/>
        <v>1200</v>
      </c>
      <c r="AE218" s="620">
        <f t="shared" si="409"/>
        <v>1200</v>
      </c>
      <c r="AF218" s="620">
        <f t="shared" si="409"/>
        <v>1200</v>
      </c>
      <c r="AG218" s="620">
        <f t="shared" si="409"/>
        <v>1200</v>
      </c>
      <c r="AH218" s="620">
        <f t="shared" si="409"/>
        <v>1200</v>
      </c>
      <c r="AI218" s="621">
        <f t="shared" si="402"/>
        <v>1200</v>
      </c>
      <c r="AJ218" s="621">
        <f t="shared" si="401"/>
        <v>1200</v>
      </c>
      <c r="AK218" s="621">
        <f t="shared" si="401"/>
        <v>1200</v>
      </c>
      <c r="AL218" s="621">
        <f t="shared" si="401"/>
        <v>1200</v>
      </c>
      <c r="AM218" s="621">
        <f t="shared" si="401"/>
        <v>1200</v>
      </c>
      <c r="AN218" s="621">
        <f t="shared" si="401"/>
        <v>1200</v>
      </c>
      <c r="AO218" s="621">
        <f t="shared" si="401"/>
        <v>1200</v>
      </c>
      <c r="AP218" s="621">
        <f t="shared" si="401"/>
        <v>1200</v>
      </c>
      <c r="AQ218" s="621">
        <f t="shared" si="401"/>
        <v>1200</v>
      </c>
      <c r="AR218" s="621">
        <f t="shared" si="401"/>
        <v>1200</v>
      </c>
      <c r="AS218" s="621">
        <f t="shared" si="401"/>
        <v>1200</v>
      </c>
      <c r="AT218" s="621">
        <f t="shared" si="401"/>
        <v>1200</v>
      </c>
      <c r="AU218" s="622">
        <f t="shared" si="400"/>
        <v>1200</v>
      </c>
      <c r="AV218" s="622">
        <f t="shared" si="403"/>
        <v>1200</v>
      </c>
      <c r="AW218" s="622">
        <f t="shared" si="403"/>
        <v>1200</v>
      </c>
      <c r="AX218" s="622">
        <f t="shared" si="403"/>
        <v>1200</v>
      </c>
      <c r="AY218" s="622">
        <f t="shared" si="403"/>
        <v>1200</v>
      </c>
      <c r="AZ218" s="622">
        <f t="shared" si="403"/>
        <v>1200</v>
      </c>
      <c r="BA218" s="622">
        <f t="shared" si="403"/>
        <v>1200</v>
      </c>
      <c r="BB218" s="622">
        <f t="shared" si="403"/>
        <v>1200</v>
      </c>
      <c r="BC218" s="622">
        <f t="shared" si="403"/>
        <v>1200</v>
      </c>
      <c r="BD218" s="622">
        <f t="shared" si="403"/>
        <v>1200</v>
      </c>
      <c r="BE218" s="622">
        <f t="shared" si="403"/>
        <v>1200</v>
      </c>
      <c r="BF218" s="622">
        <f t="shared" si="403"/>
        <v>1200</v>
      </c>
      <c r="BG218" s="623">
        <f t="shared" si="312"/>
        <v>1200</v>
      </c>
      <c r="BH218" s="623">
        <f t="shared" si="313"/>
        <v>1200</v>
      </c>
      <c r="BI218" s="623">
        <f t="shared" si="314"/>
        <v>1200</v>
      </c>
      <c r="BJ218" s="623">
        <f t="shared" si="315"/>
        <v>1200</v>
      </c>
      <c r="BK218" s="623">
        <f t="shared" si="316"/>
        <v>1200</v>
      </c>
      <c r="BL218" s="623">
        <f t="shared" si="317"/>
        <v>1200</v>
      </c>
      <c r="BM218" s="623">
        <f t="shared" si="318"/>
        <v>1200</v>
      </c>
      <c r="BN218" s="623">
        <f t="shared" si="319"/>
        <v>1200</v>
      </c>
      <c r="BO218" s="623">
        <f t="shared" si="320"/>
        <v>1200</v>
      </c>
      <c r="BP218" s="623">
        <f t="shared" si="321"/>
        <v>1200</v>
      </c>
      <c r="BQ218" s="623">
        <f t="shared" si="322"/>
        <v>1200</v>
      </c>
      <c r="BR218" s="623">
        <f t="shared" si="323"/>
        <v>1200</v>
      </c>
      <c r="BS218" s="1281">
        <f t="shared" si="324"/>
        <v>1200</v>
      </c>
      <c r="BT218" s="1281">
        <f t="shared" si="325"/>
        <v>1200</v>
      </c>
      <c r="BU218" s="1281">
        <f t="shared" si="326"/>
        <v>1200</v>
      </c>
      <c r="BV218" s="1281">
        <f t="shared" si="327"/>
        <v>1200</v>
      </c>
      <c r="BW218" s="1281">
        <f t="shared" si="328"/>
        <v>1200</v>
      </c>
      <c r="BX218" s="1281">
        <f t="shared" si="329"/>
        <v>1200</v>
      </c>
      <c r="BY218" s="1281">
        <f t="shared" si="330"/>
        <v>1200</v>
      </c>
      <c r="BZ218" s="1281">
        <f t="shared" si="331"/>
        <v>1200</v>
      </c>
      <c r="CA218" s="1281">
        <f t="shared" si="332"/>
        <v>1200</v>
      </c>
      <c r="CB218" s="1281">
        <f t="shared" si="333"/>
        <v>1200</v>
      </c>
      <c r="CC218" s="1281">
        <f t="shared" si="334"/>
        <v>1200</v>
      </c>
      <c r="CD218" s="1281">
        <f t="shared" si="335"/>
        <v>1200</v>
      </c>
      <c r="CE218" s="623">
        <f t="shared" si="336"/>
        <v>1200</v>
      </c>
      <c r="CF218" s="623">
        <f t="shared" si="337"/>
        <v>1200</v>
      </c>
      <c r="CG218" s="623">
        <f t="shared" si="338"/>
        <v>1200</v>
      </c>
      <c r="CH218" s="623">
        <f t="shared" si="339"/>
        <v>1200</v>
      </c>
      <c r="CI218" s="623">
        <f t="shared" si="340"/>
        <v>1200</v>
      </c>
      <c r="CJ218" s="623">
        <f t="shared" si="341"/>
        <v>1200</v>
      </c>
      <c r="CK218" s="623">
        <f t="shared" si="342"/>
        <v>1200</v>
      </c>
      <c r="CL218" s="623">
        <f t="shared" si="343"/>
        <v>1200</v>
      </c>
      <c r="CM218" s="623">
        <f t="shared" si="344"/>
        <v>1200</v>
      </c>
      <c r="CN218" s="623">
        <f t="shared" si="345"/>
        <v>1200</v>
      </c>
      <c r="CO218" s="623">
        <f t="shared" si="346"/>
        <v>1200</v>
      </c>
      <c r="CP218" s="623">
        <f t="shared" si="347"/>
        <v>1200</v>
      </c>
      <c r="CQ218" s="1281">
        <f t="shared" si="348"/>
        <v>1200</v>
      </c>
      <c r="CR218" s="1281">
        <f t="shared" si="349"/>
        <v>1200</v>
      </c>
      <c r="CS218" s="1281">
        <f t="shared" si="350"/>
        <v>1200</v>
      </c>
      <c r="CT218" s="1281">
        <f t="shared" si="351"/>
        <v>1200</v>
      </c>
      <c r="CU218" s="1281">
        <f t="shared" si="352"/>
        <v>1200</v>
      </c>
      <c r="CV218" s="1281">
        <f t="shared" si="353"/>
        <v>1200</v>
      </c>
      <c r="CW218" s="1281">
        <f t="shared" si="354"/>
        <v>1200</v>
      </c>
      <c r="CX218" s="1281">
        <f t="shared" si="355"/>
        <v>1200</v>
      </c>
      <c r="CY218" s="1281">
        <f t="shared" si="356"/>
        <v>1200</v>
      </c>
      <c r="CZ218" s="1281">
        <f t="shared" si="357"/>
        <v>1200</v>
      </c>
      <c r="DA218" s="1281">
        <f t="shared" si="358"/>
        <v>1200</v>
      </c>
      <c r="DB218" s="1281">
        <f t="shared" si="359"/>
        <v>1200</v>
      </c>
      <c r="DC218" s="623">
        <f t="shared" si="360"/>
        <v>1200</v>
      </c>
      <c r="DD218" s="623">
        <f t="shared" si="361"/>
        <v>1200</v>
      </c>
      <c r="DE218" s="623">
        <f t="shared" si="362"/>
        <v>1200</v>
      </c>
      <c r="DF218" s="623">
        <f t="shared" si="363"/>
        <v>1200</v>
      </c>
      <c r="DG218" s="623">
        <f t="shared" si="364"/>
        <v>1200</v>
      </c>
      <c r="DH218" s="623">
        <f t="shared" si="365"/>
        <v>1200</v>
      </c>
      <c r="DI218" s="623">
        <f t="shared" si="366"/>
        <v>1200</v>
      </c>
      <c r="DJ218" s="623">
        <f t="shared" si="367"/>
        <v>1200</v>
      </c>
      <c r="DK218" s="623">
        <f t="shared" si="368"/>
        <v>1200</v>
      </c>
      <c r="DL218" s="623">
        <f t="shared" si="369"/>
        <v>1200</v>
      </c>
      <c r="DM218" s="623">
        <f t="shared" si="370"/>
        <v>1200</v>
      </c>
      <c r="DN218" s="623">
        <f t="shared" si="371"/>
        <v>1200</v>
      </c>
      <c r="DO218" s="1281">
        <f t="shared" si="372"/>
        <v>1200</v>
      </c>
      <c r="DP218" s="1281">
        <f t="shared" si="373"/>
        <v>1200</v>
      </c>
      <c r="DQ218" s="1281">
        <f t="shared" si="374"/>
        <v>1200</v>
      </c>
      <c r="DR218" s="1281">
        <f t="shared" si="375"/>
        <v>1200</v>
      </c>
      <c r="DS218" s="1281">
        <f t="shared" si="376"/>
        <v>1200</v>
      </c>
      <c r="DT218" s="1281">
        <f t="shared" si="377"/>
        <v>1200</v>
      </c>
      <c r="DU218" s="1281">
        <f t="shared" si="378"/>
        <v>1200</v>
      </c>
      <c r="DV218" s="1281">
        <f t="shared" si="379"/>
        <v>1200</v>
      </c>
      <c r="DW218" s="1281">
        <f t="shared" si="380"/>
        <v>1200</v>
      </c>
      <c r="DX218" s="1281">
        <f t="shared" si="381"/>
        <v>1200</v>
      </c>
      <c r="DY218" s="1281">
        <f t="shared" si="382"/>
        <v>1200</v>
      </c>
      <c r="DZ218" s="1281">
        <f t="shared" si="383"/>
        <v>1200</v>
      </c>
      <c r="EA218" s="623">
        <f t="shared" si="384"/>
        <v>1200</v>
      </c>
      <c r="EB218" s="623">
        <f t="shared" si="385"/>
        <v>1200</v>
      </c>
      <c r="EC218" s="623">
        <f t="shared" si="386"/>
        <v>1200</v>
      </c>
      <c r="ED218" s="623">
        <f t="shared" si="387"/>
        <v>1200</v>
      </c>
      <c r="EE218" s="623">
        <f t="shared" si="388"/>
        <v>1200</v>
      </c>
      <c r="EF218" s="623">
        <f t="shared" si="389"/>
        <v>1200</v>
      </c>
      <c r="EG218" s="623">
        <f t="shared" si="390"/>
        <v>1200</v>
      </c>
      <c r="EH218" s="623">
        <f t="shared" si="391"/>
        <v>1200</v>
      </c>
      <c r="EI218" s="623">
        <f t="shared" si="392"/>
        <v>1200</v>
      </c>
      <c r="EJ218" s="623">
        <f t="shared" si="393"/>
        <v>1200</v>
      </c>
      <c r="EK218" s="623">
        <f t="shared" si="394"/>
        <v>1200</v>
      </c>
      <c r="EL218" s="623">
        <f t="shared" si="395"/>
        <v>1200</v>
      </c>
    </row>
    <row r="219" spans="1:142">
      <c r="A219" s="7" t="str">
        <f>IF('Rent Roll_RedIQ 1'!B212&gt;0,'Rent Roll_RedIQ 1'!B212,"")</f>
        <v>737</v>
      </c>
      <c r="B219" s="7" t="str">
        <f>IF('Rent Roll_RedIQ 1'!C212&gt;0,'Rent Roll_RedIQ 1'!C212,"")</f>
        <v>A1</v>
      </c>
      <c r="C219" s="614">
        <f>IF('Rent Roll_RedIQ 1'!K212&gt;0,'Rent Roll_RedIQ 1'!K212,0)</f>
        <v>0</v>
      </c>
      <c r="D219" s="615">
        <f>IF('Rent Roll_RedIQ 1'!J212&gt;0,'Rent Roll_RedIQ 1'!J212,"")</f>
        <v>1200</v>
      </c>
      <c r="E219" s="624" t="str">
        <f t="shared" si="304"/>
        <v/>
      </c>
      <c r="F219" s="194"/>
      <c r="G219" s="194"/>
      <c r="H219" s="616">
        <f t="shared" si="404"/>
        <v>1200</v>
      </c>
      <c r="I219" s="1200">
        <f>IF('Rent Roll_RedIQ 1'!S212&gt;0,'Rent Roll_RedIQ 1'!S212,Purchase_Date-1)</f>
        <v>45991</v>
      </c>
      <c r="J219" s="617">
        <f t="shared" si="405"/>
        <v>1200</v>
      </c>
      <c r="K219" s="1205">
        <f t="shared" si="406"/>
        <v>46356</v>
      </c>
      <c r="L219" s="618">
        <f t="shared" si="405"/>
        <v>1200</v>
      </c>
      <c r="M219" s="1208">
        <f t="shared" si="407"/>
        <v>46721</v>
      </c>
      <c r="N219" s="614">
        <f t="shared" si="305"/>
        <v>1200</v>
      </c>
      <c r="O219" s="614">
        <f t="shared" si="306"/>
        <v>1200</v>
      </c>
      <c r="P219" s="614">
        <f t="shared" si="307"/>
        <v>1200</v>
      </c>
      <c r="Q219" s="614">
        <f t="shared" si="308"/>
        <v>1200</v>
      </c>
      <c r="R219" s="614">
        <f t="shared" si="309"/>
        <v>1200</v>
      </c>
      <c r="S219" s="614">
        <f t="shared" si="310"/>
        <v>1200</v>
      </c>
      <c r="T219" s="614">
        <f t="shared" si="311"/>
        <v>1200</v>
      </c>
      <c r="U219" s="619"/>
      <c r="V219" s="614"/>
      <c r="W219" s="620">
        <f t="shared" si="409"/>
        <v>1200</v>
      </c>
      <c r="X219" s="620">
        <f t="shared" si="409"/>
        <v>1200</v>
      </c>
      <c r="Y219" s="620">
        <f t="shared" si="409"/>
        <v>1200</v>
      </c>
      <c r="Z219" s="620">
        <f t="shared" si="409"/>
        <v>1200</v>
      </c>
      <c r="AA219" s="620">
        <f t="shared" si="409"/>
        <v>1200</v>
      </c>
      <c r="AB219" s="620">
        <f t="shared" si="409"/>
        <v>1200</v>
      </c>
      <c r="AC219" s="620">
        <f t="shared" si="409"/>
        <v>1200</v>
      </c>
      <c r="AD219" s="620">
        <f t="shared" si="409"/>
        <v>1200</v>
      </c>
      <c r="AE219" s="620">
        <f t="shared" si="409"/>
        <v>1200</v>
      </c>
      <c r="AF219" s="620">
        <f t="shared" si="409"/>
        <v>1200</v>
      </c>
      <c r="AG219" s="620">
        <f t="shared" si="409"/>
        <v>1200</v>
      </c>
      <c r="AH219" s="620">
        <f t="shared" si="409"/>
        <v>1200</v>
      </c>
      <c r="AI219" s="621">
        <f t="shared" si="402"/>
        <v>1200</v>
      </c>
      <c r="AJ219" s="621">
        <f t="shared" si="401"/>
        <v>1200</v>
      </c>
      <c r="AK219" s="621">
        <f t="shared" si="401"/>
        <v>1200</v>
      </c>
      <c r="AL219" s="621">
        <f t="shared" si="401"/>
        <v>1200</v>
      </c>
      <c r="AM219" s="621">
        <f t="shared" si="401"/>
        <v>1200</v>
      </c>
      <c r="AN219" s="621">
        <f t="shared" si="401"/>
        <v>1200</v>
      </c>
      <c r="AO219" s="621">
        <f t="shared" si="401"/>
        <v>1200</v>
      </c>
      <c r="AP219" s="621">
        <f t="shared" si="401"/>
        <v>1200</v>
      </c>
      <c r="AQ219" s="621">
        <f t="shared" si="401"/>
        <v>1200</v>
      </c>
      <c r="AR219" s="621">
        <f t="shared" si="401"/>
        <v>1200</v>
      </c>
      <c r="AS219" s="621">
        <f t="shared" si="401"/>
        <v>1200</v>
      </c>
      <c r="AT219" s="621">
        <f t="shared" si="401"/>
        <v>1200</v>
      </c>
      <c r="AU219" s="622">
        <f t="shared" si="400"/>
        <v>1200</v>
      </c>
      <c r="AV219" s="622">
        <f t="shared" si="403"/>
        <v>1200</v>
      </c>
      <c r="AW219" s="622">
        <f t="shared" si="403"/>
        <v>1200</v>
      </c>
      <c r="AX219" s="622">
        <f t="shared" si="403"/>
        <v>1200</v>
      </c>
      <c r="AY219" s="622">
        <f t="shared" si="403"/>
        <v>1200</v>
      </c>
      <c r="AZ219" s="622">
        <f t="shared" si="403"/>
        <v>1200</v>
      </c>
      <c r="BA219" s="622">
        <f t="shared" si="403"/>
        <v>1200</v>
      </c>
      <c r="BB219" s="622">
        <f t="shared" si="403"/>
        <v>1200</v>
      </c>
      <c r="BC219" s="622">
        <f t="shared" si="403"/>
        <v>1200</v>
      </c>
      <c r="BD219" s="622">
        <f t="shared" si="403"/>
        <v>1200</v>
      </c>
      <c r="BE219" s="622">
        <f t="shared" si="403"/>
        <v>1200</v>
      </c>
      <c r="BF219" s="622">
        <f t="shared" si="403"/>
        <v>1200</v>
      </c>
      <c r="BG219" s="623">
        <f t="shared" si="312"/>
        <v>1200</v>
      </c>
      <c r="BH219" s="623">
        <f t="shared" si="313"/>
        <v>1200</v>
      </c>
      <c r="BI219" s="623">
        <f t="shared" si="314"/>
        <v>1200</v>
      </c>
      <c r="BJ219" s="623">
        <f t="shared" si="315"/>
        <v>1200</v>
      </c>
      <c r="BK219" s="623">
        <f t="shared" si="316"/>
        <v>1200</v>
      </c>
      <c r="BL219" s="623">
        <f t="shared" si="317"/>
        <v>1200</v>
      </c>
      <c r="BM219" s="623">
        <f t="shared" si="318"/>
        <v>1200</v>
      </c>
      <c r="BN219" s="623">
        <f t="shared" si="319"/>
        <v>1200</v>
      </c>
      <c r="BO219" s="623">
        <f t="shared" si="320"/>
        <v>1200</v>
      </c>
      <c r="BP219" s="623">
        <f t="shared" si="321"/>
        <v>1200</v>
      </c>
      <c r="BQ219" s="623">
        <f t="shared" si="322"/>
        <v>1200</v>
      </c>
      <c r="BR219" s="623">
        <f t="shared" si="323"/>
        <v>1200</v>
      </c>
      <c r="BS219" s="1281">
        <f t="shared" si="324"/>
        <v>1200</v>
      </c>
      <c r="BT219" s="1281">
        <f t="shared" si="325"/>
        <v>1200</v>
      </c>
      <c r="BU219" s="1281">
        <f t="shared" si="326"/>
        <v>1200</v>
      </c>
      <c r="BV219" s="1281">
        <f t="shared" si="327"/>
        <v>1200</v>
      </c>
      <c r="BW219" s="1281">
        <f t="shared" si="328"/>
        <v>1200</v>
      </c>
      <c r="BX219" s="1281">
        <f t="shared" si="329"/>
        <v>1200</v>
      </c>
      <c r="BY219" s="1281">
        <f t="shared" si="330"/>
        <v>1200</v>
      </c>
      <c r="BZ219" s="1281">
        <f t="shared" si="331"/>
        <v>1200</v>
      </c>
      <c r="CA219" s="1281">
        <f t="shared" si="332"/>
        <v>1200</v>
      </c>
      <c r="CB219" s="1281">
        <f t="shared" si="333"/>
        <v>1200</v>
      </c>
      <c r="CC219" s="1281">
        <f t="shared" si="334"/>
        <v>1200</v>
      </c>
      <c r="CD219" s="1281">
        <f t="shared" si="335"/>
        <v>1200</v>
      </c>
      <c r="CE219" s="623">
        <f t="shared" si="336"/>
        <v>1200</v>
      </c>
      <c r="CF219" s="623">
        <f t="shared" si="337"/>
        <v>1200</v>
      </c>
      <c r="CG219" s="623">
        <f t="shared" si="338"/>
        <v>1200</v>
      </c>
      <c r="CH219" s="623">
        <f t="shared" si="339"/>
        <v>1200</v>
      </c>
      <c r="CI219" s="623">
        <f t="shared" si="340"/>
        <v>1200</v>
      </c>
      <c r="CJ219" s="623">
        <f t="shared" si="341"/>
        <v>1200</v>
      </c>
      <c r="CK219" s="623">
        <f t="shared" si="342"/>
        <v>1200</v>
      </c>
      <c r="CL219" s="623">
        <f t="shared" si="343"/>
        <v>1200</v>
      </c>
      <c r="CM219" s="623">
        <f t="shared" si="344"/>
        <v>1200</v>
      </c>
      <c r="CN219" s="623">
        <f t="shared" si="345"/>
        <v>1200</v>
      </c>
      <c r="CO219" s="623">
        <f t="shared" si="346"/>
        <v>1200</v>
      </c>
      <c r="CP219" s="623">
        <f t="shared" si="347"/>
        <v>1200</v>
      </c>
      <c r="CQ219" s="1281">
        <f t="shared" si="348"/>
        <v>1200</v>
      </c>
      <c r="CR219" s="1281">
        <f t="shared" si="349"/>
        <v>1200</v>
      </c>
      <c r="CS219" s="1281">
        <f t="shared" si="350"/>
        <v>1200</v>
      </c>
      <c r="CT219" s="1281">
        <f t="shared" si="351"/>
        <v>1200</v>
      </c>
      <c r="CU219" s="1281">
        <f t="shared" si="352"/>
        <v>1200</v>
      </c>
      <c r="CV219" s="1281">
        <f t="shared" si="353"/>
        <v>1200</v>
      </c>
      <c r="CW219" s="1281">
        <f t="shared" si="354"/>
        <v>1200</v>
      </c>
      <c r="CX219" s="1281">
        <f t="shared" si="355"/>
        <v>1200</v>
      </c>
      <c r="CY219" s="1281">
        <f t="shared" si="356"/>
        <v>1200</v>
      </c>
      <c r="CZ219" s="1281">
        <f t="shared" si="357"/>
        <v>1200</v>
      </c>
      <c r="DA219" s="1281">
        <f t="shared" si="358"/>
        <v>1200</v>
      </c>
      <c r="DB219" s="1281">
        <f t="shared" si="359"/>
        <v>1200</v>
      </c>
      <c r="DC219" s="623">
        <f t="shared" si="360"/>
        <v>1200</v>
      </c>
      <c r="DD219" s="623">
        <f t="shared" si="361"/>
        <v>1200</v>
      </c>
      <c r="DE219" s="623">
        <f t="shared" si="362"/>
        <v>1200</v>
      </c>
      <c r="DF219" s="623">
        <f t="shared" si="363"/>
        <v>1200</v>
      </c>
      <c r="DG219" s="623">
        <f t="shared" si="364"/>
        <v>1200</v>
      </c>
      <c r="DH219" s="623">
        <f t="shared" si="365"/>
        <v>1200</v>
      </c>
      <c r="DI219" s="623">
        <f t="shared" si="366"/>
        <v>1200</v>
      </c>
      <c r="DJ219" s="623">
        <f t="shared" si="367"/>
        <v>1200</v>
      </c>
      <c r="DK219" s="623">
        <f t="shared" si="368"/>
        <v>1200</v>
      </c>
      <c r="DL219" s="623">
        <f t="shared" si="369"/>
        <v>1200</v>
      </c>
      <c r="DM219" s="623">
        <f t="shared" si="370"/>
        <v>1200</v>
      </c>
      <c r="DN219" s="623">
        <f t="shared" si="371"/>
        <v>1200</v>
      </c>
      <c r="DO219" s="1281">
        <f t="shared" si="372"/>
        <v>1200</v>
      </c>
      <c r="DP219" s="1281">
        <f t="shared" si="373"/>
        <v>1200</v>
      </c>
      <c r="DQ219" s="1281">
        <f t="shared" si="374"/>
        <v>1200</v>
      </c>
      <c r="DR219" s="1281">
        <f t="shared" si="375"/>
        <v>1200</v>
      </c>
      <c r="DS219" s="1281">
        <f t="shared" si="376"/>
        <v>1200</v>
      </c>
      <c r="DT219" s="1281">
        <f t="shared" si="377"/>
        <v>1200</v>
      </c>
      <c r="DU219" s="1281">
        <f t="shared" si="378"/>
        <v>1200</v>
      </c>
      <c r="DV219" s="1281">
        <f t="shared" si="379"/>
        <v>1200</v>
      </c>
      <c r="DW219" s="1281">
        <f t="shared" si="380"/>
        <v>1200</v>
      </c>
      <c r="DX219" s="1281">
        <f t="shared" si="381"/>
        <v>1200</v>
      </c>
      <c r="DY219" s="1281">
        <f t="shared" si="382"/>
        <v>1200</v>
      </c>
      <c r="DZ219" s="1281">
        <f t="shared" si="383"/>
        <v>1200</v>
      </c>
      <c r="EA219" s="623">
        <f t="shared" si="384"/>
        <v>1200</v>
      </c>
      <c r="EB219" s="623">
        <f t="shared" si="385"/>
        <v>1200</v>
      </c>
      <c r="EC219" s="623">
        <f t="shared" si="386"/>
        <v>1200</v>
      </c>
      <c r="ED219" s="623">
        <f t="shared" si="387"/>
        <v>1200</v>
      </c>
      <c r="EE219" s="623">
        <f t="shared" si="388"/>
        <v>1200</v>
      </c>
      <c r="EF219" s="623">
        <f t="shared" si="389"/>
        <v>1200</v>
      </c>
      <c r="EG219" s="623">
        <f t="shared" si="390"/>
        <v>1200</v>
      </c>
      <c r="EH219" s="623">
        <f t="shared" si="391"/>
        <v>1200</v>
      </c>
      <c r="EI219" s="623">
        <f t="shared" si="392"/>
        <v>1200</v>
      </c>
      <c r="EJ219" s="623">
        <f t="shared" si="393"/>
        <v>1200</v>
      </c>
      <c r="EK219" s="623">
        <f t="shared" si="394"/>
        <v>1200</v>
      </c>
      <c r="EL219" s="623">
        <f t="shared" si="395"/>
        <v>1200</v>
      </c>
    </row>
    <row r="220" spans="1:142">
      <c r="A220" s="7" t="str">
        <f>IF('Rent Roll_RedIQ 1'!B213&gt;0,'Rent Roll_RedIQ 1'!B213,"")</f>
        <v>824</v>
      </c>
      <c r="B220" s="7" t="str">
        <f>IF('Rent Roll_RedIQ 1'!C213&gt;0,'Rent Roll_RedIQ 1'!C213,"")</f>
        <v>A1</v>
      </c>
      <c r="C220" s="614">
        <f>IF('Rent Roll_RedIQ 1'!K213&gt;0,'Rent Roll_RedIQ 1'!K213,0)</f>
        <v>0</v>
      </c>
      <c r="D220" s="615">
        <f>IF('Rent Roll_RedIQ 1'!J213&gt;0,'Rent Roll_RedIQ 1'!J213,"")</f>
        <v>1200</v>
      </c>
      <c r="E220" s="624" t="str">
        <f t="shared" si="304"/>
        <v/>
      </c>
      <c r="F220" s="194"/>
      <c r="G220" s="194"/>
      <c r="H220" s="616">
        <f t="shared" si="404"/>
        <v>1200</v>
      </c>
      <c r="I220" s="1200">
        <f>IF('Rent Roll_RedIQ 1'!S213&gt;0,'Rent Roll_RedIQ 1'!S213,Purchase_Date-1)</f>
        <v>45991</v>
      </c>
      <c r="J220" s="617">
        <f t="shared" si="405"/>
        <v>1200</v>
      </c>
      <c r="K220" s="1205">
        <f t="shared" si="406"/>
        <v>46356</v>
      </c>
      <c r="L220" s="618">
        <f t="shared" si="405"/>
        <v>1200</v>
      </c>
      <c r="M220" s="1208">
        <f t="shared" si="407"/>
        <v>46721</v>
      </c>
      <c r="N220" s="614">
        <f t="shared" si="305"/>
        <v>1200</v>
      </c>
      <c r="O220" s="614">
        <f t="shared" si="306"/>
        <v>1200</v>
      </c>
      <c r="P220" s="614">
        <f t="shared" si="307"/>
        <v>1200</v>
      </c>
      <c r="Q220" s="614">
        <f t="shared" si="308"/>
        <v>1200</v>
      </c>
      <c r="R220" s="614">
        <f t="shared" si="309"/>
        <v>1200</v>
      </c>
      <c r="S220" s="614">
        <f t="shared" si="310"/>
        <v>1200</v>
      </c>
      <c r="T220" s="614">
        <f t="shared" si="311"/>
        <v>1200</v>
      </c>
      <c r="U220" s="619"/>
      <c r="V220" s="614"/>
      <c r="W220" s="620">
        <f t="shared" si="409"/>
        <v>1200</v>
      </c>
      <c r="X220" s="620">
        <f t="shared" si="409"/>
        <v>1200</v>
      </c>
      <c r="Y220" s="620">
        <f t="shared" si="409"/>
        <v>1200</v>
      </c>
      <c r="Z220" s="620">
        <f t="shared" si="409"/>
        <v>1200</v>
      </c>
      <c r="AA220" s="620">
        <f t="shared" si="409"/>
        <v>1200</v>
      </c>
      <c r="AB220" s="620">
        <f t="shared" si="409"/>
        <v>1200</v>
      </c>
      <c r="AC220" s="620">
        <f t="shared" si="409"/>
        <v>1200</v>
      </c>
      <c r="AD220" s="620">
        <f t="shared" si="409"/>
        <v>1200</v>
      </c>
      <c r="AE220" s="620">
        <f t="shared" si="409"/>
        <v>1200</v>
      </c>
      <c r="AF220" s="620">
        <f t="shared" si="409"/>
        <v>1200</v>
      </c>
      <c r="AG220" s="620">
        <f t="shared" si="409"/>
        <v>1200</v>
      </c>
      <c r="AH220" s="620">
        <f t="shared" si="409"/>
        <v>1200</v>
      </c>
      <c r="AI220" s="621">
        <f t="shared" si="402"/>
        <v>1200</v>
      </c>
      <c r="AJ220" s="621">
        <f t="shared" si="401"/>
        <v>1200</v>
      </c>
      <c r="AK220" s="621">
        <f t="shared" si="401"/>
        <v>1200</v>
      </c>
      <c r="AL220" s="621">
        <f t="shared" si="401"/>
        <v>1200</v>
      </c>
      <c r="AM220" s="621">
        <f t="shared" si="401"/>
        <v>1200</v>
      </c>
      <c r="AN220" s="621">
        <f t="shared" si="401"/>
        <v>1200</v>
      </c>
      <c r="AO220" s="621">
        <f t="shared" si="401"/>
        <v>1200</v>
      </c>
      <c r="AP220" s="621">
        <f t="shared" si="401"/>
        <v>1200</v>
      </c>
      <c r="AQ220" s="621">
        <f t="shared" si="401"/>
        <v>1200</v>
      </c>
      <c r="AR220" s="621">
        <f t="shared" si="401"/>
        <v>1200</v>
      </c>
      <c r="AS220" s="621">
        <f t="shared" si="401"/>
        <v>1200</v>
      </c>
      <c r="AT220" s="621">
        <f t="shared" si="401"/>
        <v>1200</v>
      </c>
      <c r="AU220" s="622">
        <f t="shared" si="400"/>
        <v>1200</v>
      </c>
      <c r="AV220" s="622">
        <f t="shared" si="403"/>
        <v>1200</v>
      </c>
      <c r="AW220" s="622">
        <f t="shared" si="403"/>
        <v>1200</v>
      </c>
      <c r="AX220" s="622">
        <f t="shared" si="403"/>
        <v>1200</v>
      </c>
      <c r="AY220" s="622">
        <f t="shared" si="403"/>
        <v>1200</v>
      </c>
      <c r="AZ220" s="622">
        <f t="shared" si="403"/>
        <v>1200</v>
      </c>
      <c r="BA220" s="622">
        <f t="shared" si="403"/>
        <v>1200</v>
      </c>
      <c r="BB220" s="622">
        <f t="shared" si="403"/>
        <v>1200</v>
      </c>
      <c r="BC220" s="622">
        <f t="shared" si="403"/>
        <v>1200</v>
      </c>
      <c r="BD220" s="622">
        <f t="shared" si="403"/>
        <v>1200</v>
      </c>
      <c r="BE220" s="622">
        <f t="shared" si="403"/>
        <v>1200</v>
      </c>
      <c r="BF220" s="622">
        <f t="shared" si="403"/>
        <v>1200</v>
      </c>
      <c r="BG220" s="623">
        <f t="shared" si="312"/>
        <v>1200</v>
      </c>
      <c r="BH220" s="623">
        <f t="shared" si="313"/>
        <v>1200</v>
      </c>
      <c r="BI220" s="623">
        <f t="shared" si="314"/>
        <v>1200</v>
      </c>
      <c r="BJ220" s="623">
        <f t="shared" si="315"/>
        <v>1200</v>
      </c>
      <c r="BK220" s="623">
        <f t="shared" si="316"/>
        <v>1200</v>
      </c>
      <c r="BL220" s="623">
        <f t="shared" si="317"/>
        <v>1200</v>
      </c>
      <c r="BM220" s="623">
        <f t="shared" si="318"/>
        <v>1200</v>
      </c>
      <c r="BN220" s="623">
        <f t="shared" si="319"/>
        <v>1200</v>
      </c>
      <c r="BO220" s="623">
        <f t="shared" si="320"/>
        <v>1200</v>
      </c>
      <c r="BP220" s="623">
        <f t="shared" si="321"/>
        <v>1200</v>
      </c>
      <c r="BQ220" s="623">
        <f t="shared" si="322"/>
        <v>1200</v>
      </c>
      <c r="BR220" s="623">
        <f t="shared" si="323"/>
        <v>1200</v>
      </c>
      <c r="BS220" s="1281">
        <f t="shared" si="324"/>
        <v>1200</v>
      </c>
      <c r="BT220" s="1281">
        <f t="shared" si="325"/>
        <v>1200</v>
      </c>
      <c r="BU220" s="1281">
        <f t="shared" si="326"/>
        <v>1200</v>
      </c>
      <c r="BV220" s="1281">
        <f t="shared" si="327"/>
        <v>1200</v>
      </c>
      <c r="BW220" s="1281">
        <f t="shared" si="328"/>
        <v>1200</v>
      </c>
      <c r="BX220" s="1281">
        <f t="shared" si="329"/>
        <v>1200</v>
      </c>
      <c r="BY220" s="1281">
        <f t="shared" si="330"/>
        <v>1200</v>
      </c>
      <c r="BZ220" s="1281">
        <f t="shared" si="331"/>
        <v>1200</v>
      </c>
      <c r="CA220" s="1281">
        <f t="shared" si="332"/>
        <v>1200</v>
      </c>
      <c r="CB220" s="1281">
        <f t="shared" si="333"/>
        <v>1200</v>
      </c>
      <c r="CC220" s="1281">
        <f t="shared" si="334"/>
        <v>1200</v>
      </c>
      <c r="CD220" s="1281">
        <f t="shared" si="335"/>
        <v>1200</v>
      </c>
      <c r="CE220" s="623">
        <f t="shared" si="336"/>
        <v>1200</v>
      </c>
      <c r="CF220" s="623">
        <f t="shared" si="337"/>
        <v>1200</v>
      </c>
      <c r="CG220" s="623">
        <f t="shared" si="338"/>
        <v>1200</v>
      </c>
      <c r="CH220" s="623">
        <f t="shared" si="339"/>
        <v>1200</v>
      </c>
      <c r="CI220" s="623">
        <f t="shared" si="340"/>
        <v>1200</v>
      </c>
      <c r="CJ220" s="623">
        <f t="shared" si="341"/>
        <v>1200</v>
      </c>
      <c r="CK220" s="623">
        <f t="shared" si="342"/>
        <v>1200</v>
      </c>
      <c r="CL220" s="623">
        <f t="shared" si="343"/>
        <v>1200</v>
      </c>
      <c r="CM220" s="623">
        <f t="shared" si="344"/>
        <v>1200</v>
      </c>
      <c r="CN220" s="623">
        <f t="shared" si="345"/>
        <v>1200</v>
      </c>
      <c r="CO220" s="623">
        <f t="shared" si="346"/>
        <v>1200</v>
      </c>
      <c r="CP220" s="623">
        <f t="shared" si="347"/>
        <v>1200</v>
      </c>
      <c r="CQ220" s="1281">
        <f t="shared" si="348"/>
        <v>1200</v>
      </c>
      <c r="CR220" s="1281">
        <f t="shared" si="349"/>
        <v>1200</v>
      </c>
      <c r="CS220" s="1281">
        <f t="shared" si="350"/>
        <v>1200</v>
      </c>
      <c r="CT220" s="1281">
        <f t="shared" si="351"/>
        <v>1200</v>
      </c>
      <c r="CU220" s="1281">
        <f t="shared" si="352"/>
        <v>1200</v>
      </c>
      <c r="CV220" s="1281">
        <f t="shared" si="353"/>
        <v>1200</v>
      </c>
      <c r="CW220" s="1281">
        <f t="shared" si="354"/>
        <v>1200</v>
      </c>
      <c r="CX220" s="1281">
        <f t="shared" si="355"/>
        <v>1200</v>
      </c>
      <c r="CY220" s="1281">
        <f t="shared" si="356"/>
        <v>1200</v>
      </c>
      <c r="CZ220" s="1281">
        <f t="shared" si="357"/>
        <v>1200</v>
      </c>
      <c r="DA220" s="1281">
        <f t="shared" si="358"/>
        <v>1200</v>
      </c>
      <c r="DB220" s="1281">
        <f t="shared" si="359"/>
        <v>1200</v>
      </c>
      <c r="DC220" s="623">
        <f t="shared" si="360"/>
        <v>1200</v>
      </c>
      <c r="DD220" s="623">
        <f t="shared" si="361"/>
        <v>1200</v>
      </c>
      <c r="DE220" s="623">
        <f t="shared" si="362"/>
        <v>1200</v>
      </c>
      <c r="DF220" s="623">
        <f t="shared" si="363"/>
        <v>1200</v>
      </c>
      <c r="DG220" s="623">
        <f t="shared" si="364"/>
        <v>1200</v>
      </c>
      <c r="DH220" s="623">
        <f t="shared" si="365"/>
        <v>1200</v>
      </c>
      <c r="DI220" s="623">
        <f t="shared" si="366"/>
        <v>1200</v>
      </c>
      <c r="DJ220" s="623">
        <f t="shared" si="367"/>
        <v>1200</v>
      </c>
      <c r="DK220" s="623">
        <f t="shared" si="368"/>
        <v>1200</v>
      </c>
      <c r="DL220" s="623">
        <f t="shared" si="369"/>
        <v>1200</v>
      </c>
      <c r="DM220" s="623">
        <f t="shared" si="370"/>
        <v>1200</v>
      </c>
      <c r="DN220" s="623">
        <f t="shared" si="371"/>
        <v>1200</v>
      </c>
      <c r="DO220" s="1281">
        <f t="shared" si="372"/>
        <v>1200</v>
      </c>
      <c r="DP220" s="1281">
        <f t="shared" si="373"/>
        <v>1200</v>
      </c>
      <c r="DQ220" s="1281">
        <f t="shared" si="374"/>
        <v>1200</v>
      </c>
      <c r="DR220" s="1281">
        <f t="shared" si="375"/>
        <v>1200</v>
      </c>
      <c r="DS220" s="1281">
        <f t="shared" si="376"/>
        <v>1200</v>
      </c>
      <c r="DT220" s="1281">
        <f t="shared" si="377"/>
        <v>1200</v>
      </c>
      <c r="DU220" s="1281">
        <f t="shared" si="378"/>
        <v>1200</v>
      </c>
      <c r="DV220" s="1281">
        <f t="shared" si="379"/>
        <v>1200</v>
      </c>
      <c r="DW220" s="1281">
        <f t="shared" si="380"/>
        <v>1200</v>
      </c>
      <c r="DX220" s="1281">
        <f t="shared" si="381"/>
        <v>1200</v>
      </c>
      <c r="DY220" s="1281">
        <f t="shared" si="382"/>
        <v>1200</v>
      </c>
      <c r="DZ220" s="1281">
        <f t="shared" si="383"/>
        <v>1200</v>
      </c>
      <c r="EA220" s="623">
        <f t="shared" si="384"/>
        <v>1200</v>
      </c>
      <c r="EB220" s="623">
        <f t="shared" si="385"/>
        <v>1200</v>
      </c>
      <c r="EC220" s="623">
        <f t="shared" si="386"/>
        <v>1200</v>
      </c>
      <c r="ED220" s="623">
        <f t="shared" si="387"/>
        <v>1200</v>
      </c>
      <c r="EE220" s="623">
        <f t="shared" si="388"/>
        <v>1200</v>
      </c>
      <c r="EF220" s="623">
        <f t="shared" si="389"/>
        <v>1200</v>
      </c>
      <c r="EG220" s="623">
        <f t="shared" si="390"/>
        <v>1200</v>
      </c>
      <c r="EH220" s="623">
        <f t="shared" si="391"/>
        <v>1200</v>
      </c>
      <c r="EI220" s="623">
        <f t="shared" si="392"/>
        <v>1200</v>
      </c>
      <c r="EJ220" s="623">
        <f t="shared" si="393"/>
        <v>1200</v>
      </c>
      <c r="EK220" s="623">
        <f t="shared" si="394"/>
        <v>1200</v>
      </c>
      <c r="EL220" s="623">
        <f t="shared" si="395"/>
        <v>1200</v>
      </c>
    </row>
    <row r="221" spans="1:142">
      <c r="A221" s="7" t="str">
        <f>IF('Rent Roll_RedIQ 1'!B214&gt;0,'Rent Roll_RedIQ 1'!B214,"")</f>
        <v>827</v>
      </c>
      <c r="B221" s="7" t="str">
        <f>IF('Rent Roll_RedIQ 1'!C214&gt;0,'Rent Roll_RedIQ 1'!C214,"")</f>
        <v>A1</v>
      </c>
      <c r="C221" s="614">
        <f>IF('Rent Roll_RedIQ 1'!K214&gt;0,'Rent Roll_RedIQ 1'!K214,0)</f>
        <v>0</v>
      </c>
      <c r="D221" s="615">
        <f>IF('Rent Roll_RedIQ 1'!J214&gt;0,'Rent Roll_RedIQ 1'!J214,"")</f>
        <v>1200</v>
      </c>
      <c r="E221" s="624" t="str">
        <f t="shared" si="304"/>
        <v/>
      </c>
      <c r="F221" s="194"/>
      <c r="G221" s="194"/>
      <c r="H221" s="616">
        <f t="shared" si="404"/>
        <v>1200</v>
      </c>
      <c r="I221" s="1200">
        <f>IF('Rent Roll_RedIQ 1'!S214&gt;0,'Rent Roll_RedIQ 1'!S214,Purchase_Date-1)</f>
        <v>45991</v>
      </c>
      <c r="J221" s="617">
        <f t="shared" si="405"/>
        <v>1200</v>
      </c>
      <c r="K221" s="1205">
        <f t="shared" si="406"/>
        <v>46356</v>
      </c>
      <c r="L221" s="618">
        <f t="shared" si="405"/>
        <v>1200</v>
      </c>
      <c r="M221" s="1208">
        <f t="shared" si="407"/>
        <v>46721</v>
      </c>
      <c r="N221" s="614">
        <f t="shared" si="305"/>
        <v>1200</v>
      </c>
      <c r="O221" s="614">
        <f t="shared" si="306"/>
        <v>1200</v>
      </c>
      <c r="P221" s="614">
        <f t="shared" si="307"/>
        <v>1200</v>
      </c>
      <c r="Q221" s="614">
        <f t="shared" si="308"/>
        <v>1200</v>
      </c>
      <c r="R221" s="614">
        <f t="shared" si="309"/>
        <v>1200</v>
      </c>
      <c r="S221" s="614">
        <f t="shared" si="310"/>
        <v>1200</v>
      </c>
      <c r="T221" s="614">
        <f t="shared" si="311"/>
        <v>1200</v>
      </c>
      <c r="U221" s="619"/>
      <c r="V221" s="614"/>
      <c r="W221" s="620">
        <f t="shared" si="409"/>
        <v>1200</v>
      </c>
      <c r="X221" s="620">
        <f t="shared" si="409"/>
        <v>1200</v>
      </c>
      <c r="Y221" s="620">
        <f t="shared" si="409"/>
        <v>1200</v>
      </c>
      <c r="Z221" s="620">
        <f t="shared" si="409"/>
        <v>1200</v>
      </c>
      <c r="AA221" s="620">
        <f t="shared" si="409"/>
        <v>1200</v>
      </c>
      <c r="AB221" s="620">
        <f t="shared" si="409"/>
        <v>1200</v>
      </c>
      <c r="AC221" s="620">
        <f t="shared" si="409"/>
        <v>1200</v>
      </c>
      <c r="AD221" s="620">
        <f t="shared" si="409"/>
        <v>1200</v>
      </c>
      <c r="AE221" s="620">
        <f t="shared" si="409"/>
        <v>1200</v>
      </c>
      <c r="AF221" s="620">
        <f t="shared" si="409"/>
        <v>1200</v>
      </c>
      <c r="AG221" s="620">
        <f t="shared" si="409"/>
        <v>1200</v>
      </c>
      <c r="AH221" s="620">
        <f t="shared" si="409"/>
        <v>1200</v>
      </c>
      <c r="AI221" s="621">
        <f t="shared" si="402"/>
        <v>1200</v>
      </c>
      <c r="AJ221" s="621">
        <f t="shared" si="401"/>
        <v>1200</v>
      </c>
      <c r="AK221" s="621">
        <f t="shared" si="401"/>
        <v>1200</v>
      </c>
      <c r="AL221" s="621">
        <f t="shared" si="401"/>
        <v>1200</v>
      </c>
      <c r="AM221" s="621">
        <f t="shared" si="401"/>
        <v>1200</v>
      </c>
      <c r="AN221" s="621">
        <f t="shared" si="401"/>
        <v>1200</v>
      </c>
      <c r="AO221" s="621">
        <f t="shared" si="401"/>
        <v>1200</v>
      </c>
      <c r="AP221" s="621">
        <f t="shared" si="401"/>
        <v>1200</v>
      </c>
      <c r="AQ221" s="621">
        <f t="shared" si="401"/>
        <v>1200</v>
      </c>
      <c r="AR221" s="621">
        <f t="shared" si="401"/>
        <v>1200</v>
      </c>
      <c r="AS221" s="621">
        <f t="shared" si="401"/>
        <v>1200</v>
      </c>
      <c r="AT221" s="621">
        <f t="shared" si="401"/>
        <v>1200</v>
      </c>
      <c r="AU221" s="622">
        <f t="shared" si="400"/>
        <v>1200</v>
      </c>
      <c r="AV221" s="622">
        <f t="shared" si="403"/>
        <v>1200</v>
      </c>
      <c r="AW221" s="622">
        <f t="shared" si="403"/>
        <v>1200</v>
      </c>
      <c r="AX221" s="622">
        <f t="shared" si="403"/>
        <v>1200</v>
      </c>
      <c r="AY221" s="622">
        <f t="shared" si="403"/>
        <v>1200</v>
      </c>
      <c r="AZ221" s="622">
        <f t="shared" si="403"/>
        <v>1200</v>
      </c>
      <c r="BA221" s="622">
        <f t="shared" si="403"/>
        <v>1200</v>
      </c>
      <c r="BB221" s="622">
        <f t="shared" si="403"/>
        <v>1200</v>
      </c>
      <c r="BC221" s="622">
        <f t="shared" si="403"/>
        <v>1200</v>
      </c>
      <c r="BD221" s="622">
        <f t="shared" si="403"/>
        <v>1200</v>
      </c>
      <c r="BE221" s="622">
        <f t="shared" si="403"/>
        <v>1200</v>
      </c>
      <c r="BF221" s="622">
        <f t="shared" si="403"/>
        <v>1200</v>
      </c>
      <c r="BG221" s="623">
        <f t="shared" si="312"/>
        <v>1200</v>
      </c>
      <c r="BH221" s="623">
        <f t="shared" si="313"/>
        <v>1200</v>
      </c>
      <c r="BI221" s="623">
        <f t="shared" si="314"/>
        <v>1200</v>
      </c>
      <c r="BJ221" s="623">
        <f t="shared" si="315"/>
        <v>1200</v>
      </c>
      <c r="BK221" s="623">
        <f t="shared" si="316"/>
        <v>1200</v>
      </c>
      <c r="BL221" s="623">
        <f t="shared" si="317"/>
        <v>1200</v>
      </c>
      <c r="BM221" s="623">
        <f t="shared" si="318"/>
        <v>1200</v>
      </c>
      <c r="BN221" s="623">
        <f t="shared" si="319"/>
        <v>1200</v>
      </c>
      <c r="BO221" s="623">
        <f t="shared" si="320"/>
        <v>1200</v>
      </c>
      <c r="BP221" s="623">
        <f t="shared" si="321"/>
        <v>1200</v>
      </c>
      <c r="BQ221" s="623">
        <f t="shared" si="322"/>
        <v>1200</v>
      </c>
      <c r="BR221" s="623">
        <f t="shared" si="323"/>
        <v>1200</v>
      </c>
      <c r="BS221" s="1281">
        <f t="shared" si="324"/>
        <v>1200</v>
      </c>
      <c r="BT221" s="1281">
        <f t="shared" si="325"/>
        <v>1200</v>
      </c>
      <c r="BU221" s="1281">
        <f t="shared" si="326"/>
        <v>1200</v>
      </c>
      <c r="BV221" s="1281">
        <f t="shared" si="327"/>
        <v>1200</v>
      </c>
      <c r="BW221" s="1281">
        <f t="shared" si="328"/>
        <v>1200</v>
      </c>
      <c r="BX221" s="1281">
        <f t="shared" si="329"/>
        <v>1200</v>
      </c>
      <c r="BY221" s="1281">
        <f t="shared" si="330"/>
        <v>1200</v>
      </c>
      <c r="BZ221" s="1281">
        <f t="shared" si="331"/>
        <v>1200</v>
      </c>
      <c r="CA221" s="1281">
        <f t="shared" si="332"/>
        <v>1200</v>
      </c>
      <c r="CB221" s="1281">
        <f t="shared" si="333"/>
        <v>1200</v>
      </c>
      <c r="CC221" s="1281">
        <f t="shared" si="334"/>
        <v>1200</v>
      </c>
      <c r="CD221" s="1281">
        <f t="shared" si="335"/>
        <v>1200</v>
      </c>
      <c r="CE221" s="623">
        <f t="shared" si="336"/>
        <v>1200</v>
      </c>
      <c r="CF221" s="623">
        <f t="shared" si="337"/>
        <v>1200</v>
      </c>
      <c r="CG221" s="623">
        <f t="shared" si="338"/>
        <v>1200</v>
      </c>
      <c r="CH221" s="623">
        <f t="shared" si="339"/>
        <v>1200</v>
      </c>
      <c r="CI221" s="623">
        <f t="shared" si="340"/>
        <v>1200</v>
      </c>
      <c r="CJ221" s="623">
        <f t="shared" si="341"/>
        <v>1200</v>
      </c>
      <c r="CK221" s="623">
        <f t="shared" si="342"/>
        <v>1200</v>
      </c>
      <c r="CL221" s="623">
        <f t="shared" si="343"/>
        <v>1200</v>
      </c>
      <c r="CM221" s="623">
        <f t="shared" si="344"/>
        <v>1200</v>
      </c>
      <c r="CN221" s="623">
        <f t="shared" si="345"/>
        <v>1200</v>
      </c>
      <c r="CO221" s="623">
        <f t="shared" si="346"/>
        <v>1200</v>
      </c>
      <c r="CP221" s="623">
        <f t="shared" si="347"/>
        <v>1200</v>
      </c>
      <c r="CQ221" s="1281">
        <f t="shared" si="348"/>
        <v>1200</v>
      </c>
      <c r="CR221" s="1281">
        <f t="shared" si="349"/>
        <v>1200</v>
      </c>
      <c r="CS221" s="1281">
        <f t="shared" si="350"/>
        <v>1200</v>
      </c>
      <c r="CT221" s="1281">
        <f t="shared" si="351"/>
        <v>1200</v>
      </c>
      <c r="CU221" s="1281">
        <f t="shared" si="352"/>
        <v>1200</v>
      </c>
      <c r="CV221" s="1281">
        <f t="shared" si="353"/>
        <v>1200</v>
      </c>
      <c r="CW221" s="1281">
        <f t="shared" si="354"/>
        <v>1200</v>
      </c>
      <c r="CX221" s="1281">
        <f t="shared" si="355"/>
        <v>1200</v>
      </c>
      <c r="CY221" s="1281">
        <f t="shared" si="356"/>
        <v>1200</v>
      </c>
      <c r="CZ221" s="1281">
        <f t="shared" si="357"/>
        <v>1200</v>
      </c>
      <c r="DA221" s="1281">
        <f t="shared" si="358"/>
        <v>1200</v>
      </c>
      <c r="DB221" s="1281">
        <f t="shared" si="359"/>
        <v>1200</v>
      </c>
      <c r="DC221" s="623">
        <f t="shared" si="360"/>
        <v>1200</v>
      </c>
      <c r="DD221" s="623">
        <f t="shared" si="361"/>
        <v>1200</v>
      </c>
      <c r="DE221" s="623">
        <f t="shared" si="362"/>
        <v>1200</v>
      </c>
      <c r="DF221" s="623">
        <f t="shared" si="363"/>
        <v>1200</v>
      </c>
      <c r="DG221" s="623">
        <f t="shared" si="364"/>
        <v>1200</v>
      </c>
      <c r="DH221" s="623">
        <f t="shared" si="365"/>
        <v>1200</v>
      </c>
      <c r="DI221" s="623">
        <f t="shared" si="366"/>
        <v>1200</v>
      </c>
      <c r="DJ221" s="623">
        <f t="shared" si="367"/>
        <v>1200</v>
      </c>
      <c r="DK221" s="623">
        <f t="shared" si="368"/>
        <v>1200</v>
      </c>
      <c r="DL221" s="623">
        <f t="shared" si="369"/>
        <v>1200</v>
      </c>
      <c r="DM221" s="623">
        <f t="shared" si="370"/>
        <v>1200</v>
      </c>
      <c r="DN221" s="623">
        <f t="shared" si="371"/>
        <v>1200</v>
      </c>
      <c r="DO221" s="1281">
        <f t="shared" si="372"/>
        <v>1200</v>
      </c>
      <c r="DP221" s="1281">
        <f t="shared" si="373"/>
        <v>1200</v>
      </c>
      <c r="DQ221" s="1281">
        <f t="shared" si="374"/>
        <v>1200</v>
      </c>
      <c r="DR221" s="1281">
        <f t="shared" si="375"/>
        <v>1200</v>
      </c>
      <c r="DS221" s="1281">
        <f t="shared" si="376"/>
        <v>1200</v>
      </c>
      <c r="DT221" s="1281">
        <f t="shared" si="377"/>
        <v>1200</v>
      </c>
      <c r="DU221" s="1281">
        <f t="shared" si="378"/>
        <v>1200</v>
      </c>
      <c r="DV221" s="1281">
        <f t="shared" si="379"/>
        <v>1200</v>
      </c>
      <c r="DW221" s="1281">
        <f t="shared" si="380"/>
        <v>1200</v>
      </c>
      <c r="DX221" s="1281">
        <f t="shared" si="381"/>
        <v>1200</v>
      </c>
      <c r="DY221" s="1281">
        <f t="shared" si="382"/>
        <v>1200</v>
      </c>
      <c r="DZ221" s="1281">
        <f t="shared" si="383"/>
        <v>1200</v>
      </c>
      <c r="EA221" s="623">
        <f t="shared" si="384"/>
        <v>1200</v>
      </c>
      <c r="EB221" s="623">
        <f t="shared" si="385"/>
        <v>1200</v>
      </c>
      <c r="EC221" s="623">
        <f t="shared" si="386"/>
        <v>1200</v>
      </c>
      <c r="ED221" s="623">
        <f t="shared" si="387"/>
        <v>1200</v>
      </c>
      <c r="EE221" s="623">
        <f t="shared" si="388"/>
        <v>1200</v>
      </c>
      <c r="EF221" s="623">
        <f t="shared" si="389"/>
        <v>1200</v>
      </c>
      <c r="EG221" s="623">
        <f t="shared" si="390"/>
        <v>1200</v>
      </c>
      <c r="EH221" s="623">
        <f t="shared" si="391"/>
        <v>1200</v>
      </c>
      <c r="EI221" s="623">
        <f t="shared" si="392"/>
        <v>1200</v>
      </c>
      <c r="EJ221" s="623">
        <f t="shared" si="393"/>
        <v>1200</v>
      </c>
      <c r="EK221" s="623">
        <f t="shared" si="394"/>
        <v>1200</v>
      </c>
      <c r="EL221" s="623">
        <f t="shared" si="395"/>
        <v>1200</v>
      </c>
    </row>
    <row r="222" spans="1:142">
      <c r="A222" s="7" t="str">
        <f>IF('Rent Roll_RedIQ 1'!B215&gt;0,'Rent Roll_RedIQ 1'!B215,"")</f>
        <v>837</v>
      </c>
      <c r="B222" s="7" t="str">
        <f>IF('Rent Roll_RedIQ 1'!C215&gt;0,'Rent Roll_RedIQ 1'!C215,"")</f>
        <v>A1</v>
      </c>
      <c r="C222" s="614">
        <f>IF('Rent Roll_RedIQ 1'!K215&gt;0,'Rent Roll_RedIQ 1'!K215,0)</f>
        <v>0</v>
      </c>
      <c r="D222" s="615">
        <f>IF('Rent Roll_RedIQ 1'!J215&gt;0,'Rent Roll_RedIQ 1'!J215,"")</f>
        <v>1200</v>
      </c>
      <c r="E222" s="624" t="str">
        <f t="shared" si="304"/>
        <v/>
      </c>
      <c r="F222" s="194"/>
      <c r="G222" s="194"/>
      <c r="H222" s="616">
        <f t="shared" si="404"/>
        <v>1200</v>
      </c>
      <c r="I222" s="1200">
        <f>IF('Rent Roll_RedIQ 1'!S215&gt;0,'Rent Roll_RedIQ 1'!S215,Purchase_Date-1)</f>
        <v>45991</v>
      </c>
      <c r="J222" s="617">
        <f t="shared" si="405"/>
        <v>1200</v>
      </c>
      <c r="K222" s="1205">
        <f t="shared" si="406"/>
        <v>46356</v>
      </c>
      <c r="L222" s="618">
        <f t="shared" si="405"/>
        <v>1200</v>
      </c>
      <c r="M222" s="1208">
        <f t="shared" si="407"/>
        <v>46721</v>
      </c>
      <c r="N222" s="614">
        <f t="shared" si="305"/>
        <v>1200</v>
      </c>
      <c r="O222" s="614">
        <f t="shared" si="306"/>
        <v>1200</v>
      </c>
      <c r="P222" s="614">
        <f t="shared" si="307"/>
        <v>1200</v>
      </c>
      <c r="Q222" s="614">
        <f t="shared" si="308"/>
        <v>1200</v>
      </c>
      <c r="R222" s="614">
        <f t="shared" si="309"/>
        <v>1200</v>
      </c>
      <c r="S222" s="614">
        <f t="shared" si="310"/>
        <v>1200</v>
      </c>
      <c r="T222" s="614">
        <f t="shared" si="311"/>
        <v>1200</v>
      </c>
      <c r="U222" s="619"/>
      <c r="V222" s="614"/>
      <c r="W222" s="620">
        <f t="shared" si="409"/>
        <v>1200</v>
      </c>
      <c r="X222" s="620">
        <f t="shared" si="409"/>
        <v>1200</v>
      </c>
      <c r="Y222" s="620">
        <f t="shared" si="409"/>
        <v>1200</v>
      </c>
      <c r="Z222" s="620">
        <f t="shared" si="409"/>
        <v>1200</v>
      </c>
      <c r="AA222" s="620">
        <f t="shared" si="409"/>
        <v>1200</v>
      </c>
      <c r="AB222" s="620">
        <f t="shared" si="409"/>
        <v>1200</v>
      </c>
      <c r="AC222" s="620">
        <f t="shared" si="409"/>
        <v>1200</v>
      </c>
      <c r="AD222" s="620">
        <f t="shared" si="409"/>
        <v>1200</v>
      </c>
      <c r="AE222" s="620">
        <f t="shared" si="409"/>
        <v>1200</v>
      </c>
      <c r="AF222" s="620">
        <f t="shared" si="409"/>
        <v>1200</v>
      </c>
      <c r="AG222" s="620">
        <f t="shared" si="409"/>
        <v>1200</v>
      </c>
      <c r="AH222" s="620">
        <f t="shared" si="409"/>
        <v>1200</v>
      </c>
      <c r="AI222" s="621">
        <f t="shared" si="402"/>
        <v>1200</v>
      </c>
      <c r="AJ222" s="621">
        <f t="shared" si="401"/>
        <v>1200</v>
      </c>
      <c r="AK222" s="621">
        <f t="shared" si="401"/>
        <v>1200</v>
      </c>
      <c r="AL222" s="621">
        <f t="shared" si="401"/>
        <v>1200</v>
      </c>
      <c r="AM222" s="621">
        <f t="shared" si="401"/>
        <v>1200</v>
      </c>
      <c r="AN222" s="621">
        <f t="shared" si="401"/>
        <v>1200</v>
      </c>
      <c r="AO222" s="621">
        <f t="shared" si="401"/>
        <v>1200</v>
      </c>
      <c r="AP222" s="621">
        <f t="shared" si="401"/>
        <v>1200</v>
      </c>
      <c r="AQ222" s="621">
        <f t="shared" si="401"/>
        <v>1200</v>
      </c>
      <c r="AR222" s="621">
        <f t="shared" si="401"/>
        <v>1200</v>
      </c>
      <c r="AS222" s="621">
        <f t="shared" si="401"/>
        <v>1200</v>
      </c>
      <c r="AT222" s="621">
        <f t="shared" si="401"/>
        <v>1200</v>
      </c>
      <c r="AU222" s="622">
        <f t="shared" si="400"/>
        <v>1200</v>
      </c>
      <c r="AV222" s="622">
        <f t="shared" si="403"/>
        <v>1200</v>
      </c>
      <c r="AW222" s="622">
        <f t="shared" si="403"/>
        <v>1200</v>
      </c>
      <c r="AX222" s="622">
        <f t="shared" si="403"/>
        <v>1200</v>
      </c>
      <c r="AY222" s="622">
        <f t="shared" si="403"/>
        <v>1200</v>
      </c>
      <c r="AZ222" s="622">
        <f t="shared" si="403"/>
        <v>1200</v>
      </c>
      <c r="BA222" s="622">
        <f t="shared" si="403"/>
        <v>1200</v>
      </c>
      <c r="BB222" s="622">
        <f t="shared" si="403"/>
        <v>1200</v>
      </c>
      <c r="BC222" s="622">
        <f t="shared" si="403"/>
        <v>1200</v>
      </c>
      <c r="BD222" s="622">
        <f t="shared" si="403"/>
        <v>1200</v>
      </c>
      <c r="BE222" s="622">
        <f t="shared" si="403"/>
        <v>1200</v>
      </c>
      <c r="BF222" s="622">
        <f t="shared" si="403"/>
        <v>1200</v>
      </c>
      <c r="BG222" s="623">
        <f t="shared" si="312"/>
        <v>1200</v>
      </c>
      <c r="BH222" s="623">
        <f t="shared" si="313"/>
        <v>1200</v>
      </c>
      <c r="BI222" s="623">
        <f t="shared" si="314"/>
        <v>1200</v>
      </c>
      <c r="BJ222" s="623">
        <f t="shared" si="315"/>
        <v>1200</v>
      </c>
      <c r="BK222" s="623">
        <f t="shared" si="316"/>
        <v>1200</v>
      </c>
      <c r="BL222" s="623">
        <f t="shared" si="317"/>
        <v>1200</v>
      </c>
      <c r="BM222" s="623">
        <f t="shared" si="318"/>
        <v>1200</v>
      </c>
      <c r="BN222" s="623">
        <f t="shared" si="319"/>
        <v>1200</v>
      </c>
      <c r="BO222" s="623">
        <f t="shared" si="320"/>
        <v>1200</v>
      </c>
      <c r="BP222" s="623">
        <f t="shared" si="321"/>
        <v>1200</v>
      </c>
      <c r="BQ222" s="623">
        <f t="shared" si="322"/>
        <v>1200</v>
      </c>
      <c r="BR222" s="623">
        <f t="shared" si="323"/>
        <v>1200</v>
      </c>
      <c r="BS222" s="1281">
        <f t="shared" si="324"/>
        <v>1200</v>
      </c>
      <c r="BT222" s="1281">
        <f t="shared" si="325"/>
        <v>1200</v>
      </c>
      <c r="BU222" s="1281">
        <f t="shared" si="326"/>
        <v>1200</v>
      </c>
      <c r="BV222" s="1281">
        <f t="shared" si="327"/>
        <v>1200</v>
      </c>
      <c r="BW222" s="1281">
        <f t="shared" si="328"/>
        <v>1200</v>
      </c>
      <c r="BX222" s="1281">
        <f t="shared" si="329"/>
        <v>1200</v>
      </c>
      <c r="BY222" s="1281">
        <f t="shared" si="330"/>
        <v>1200</v>
      </c>
      <c r="BZ222" s="1281">
        <f t="shared" si="331"/>
        <v>1200</v>
      </c>
      <c r="CA222" s="1281">
        <f t="shared" si="332"/>
        <v>1200</v>
      </c>
      <c r="CB222" s="1281">
        <f t="shared" si="333"/>
        <v>1200</v>
      </c>
      <c r="CC222" s="1281">
        <f t="shared" si="334"/>
        <v>1200</v>
      </c>
      <c r="CD222" s="1281">
        <f t="shared" si="335"/>
        <v>1200</v>
      </c>
      <c r="CE222" s="623">
        <f t="shared" si="336"/>
        <v>1200</v>
      </c>
      <c r="CF222" s="623">
        <f t="shared" si="337"/>
        <v>1200</v>
      </c>
      <c r="CG222" s="623">
        <f t="shared" si="338"/>
        <v>1200</v>
      </c>
      <c r="CH222" s="623">
        <f t="shared" si="339"/>
        <v>1200</v>
      </c>
      <c r="CI222" s="623">
        <f t="shared" si="340"/>
        <v>1200</v>
      </c>
      <c r="CJ222" s="623">
        <f t="shared" si="341"/>
        <v>1200</v>
      </c>
      <c r="CK222" s="623">
        <f t="shared" si="342"/>
        <v>1200</v>
      </c>
      <c r="CL222" s="623">
        <f t="shared" si="343"/>
        <v>1200</v>
      </c>
      <c r="CM222" s="623">
        <f t="shared" si="344"/>
        <v>1200</v>
      </c>
      <c r="CN222" s="623">
        <f t="shared" si="345"/>
        <v>1200</v>
      </c>
      <c r="CO222" s="623">
        <f t="shared" si="346"/>
        <v>1200</v>
      </c>
      <c r="CP222" s="623">
        <f t="shared" si="347"/>
        <v>1200</v>
      </c>
      <c r="CQ222" s="1281">
        <f t="shared" si="348"/>
        <v>1200</v>
      </c>
      <c r="CR222" s="1281">
        <f t="shared" si="349"/>
        <v>1200</v>
      </c>
      <c r="CS222" s="1281">
        <f t="shared" si="350"/>
        <v>1200</v>
      </c>
      <c r="CT222" s="1281">
        <f t="shared" si="351"/>
        <v>1200</v>
      </c>
      <c r="CU222" s="1281">
        <f t="shared" si="352"/>
        <v>1200</v>
      </c>
      <c r="CV222" s="1281">
        <f t="shared" si="353"/>
        <v>1200</v>
      </c>
      <c r="CW222" s="1281">
        <f t="shared" si="354"/>
        <v>1200</v>
      </c>
      <c r="CX222" s="1281">
        <f t="shared" si="355"/>
        <v>1200</v>
      </c>
      <c r="CY222" s="1281">
        <f t="shared" si="356"/>
        <v>1200</v>
      </c>
      <c r="CZ222" s="1281">
        <f t="shared" si="357"/>
        <v>1200</v>
      </c>
      <c r="DA222" s="1281">
        <f t="shared" si="358"/>
        <v>1200</v>
      </c>
      <c r="DB222" s="1281">
        <f t="shared" si="359"/>
        <v>1200</v>
      </c>
      <c r="DC222" s="623">
        <f t="shared" si="360"/>
        <v>1200</v>
      </c>
      <c r="DD222" s="623">
        <f t="shared" si="361"/>
        <v>1200</v>
      </c>
      <c r="DE222" s="623">
        <f t="shared" si="362"/>
        <v>1200</v>
      </c>
      <c r="DF222" s="623">
        <f t="shared" si="363"/>
        <v>1200</v>
      </c>
      <c r="DG222" s="623">
        <f t="shared" si="364"/>
        <v>1200</v>
      </c>
      <c r="DH222" s="623">
        <f t="shared" si="365"/>
        <v>1200</v>
      </c>
      <c r="DI222" s="623">
        <f t="shared" si="366"/>
        <v>1200</v>
      </c>
      <c r="DJ222" s="623">
        <f t="shared" si="367"/>
        <v>1200</v>
      </c>
      <c r="DK222" s="623">
        <f t="shared" si="368"/>
        <v>1200</v>
      </c>
      <c r="DL222" s="623">
        <f t="shared" si="369"/>
        <v>1200</v>
      </c>
      <c r="DM222" s="623">
        <f t="shared" si="370"/>
        <v>1200</v>
      </c>
      <c r="DN222" s="623">
        <f t="shared" si="371"/>
        <v>1200</v>
      </c>
      <c r="DO222" s="1281">
        <f t="shared" si="372"/>
        <v>1200</v>
      </c>
      <c r="DP222" s="1281">
        <f t="shared" si="373"/>
        <v>1200</v>
      </c>
      <c r="DQ222" s="1281">
        <f t="shared" si="374"/>
        <v>1200</v>
      </c>
      <c r="DR222" s="1281">
        <f t="shared" si="375"/>
        <v>1200</v>
      </c>
      <c r="DS222" s="1281">
        <f t="shared" si="376"/>
        <v>1200</v>
      </c>
      <c r="DT222" s="1281">
        <f t="shared" si="377"/>
        <v>1200</v>
      </c>
      <c r="DU222" s="1281">
        <f t="shared" si="378"/>
        <v>1200</v>
      </c>
      <c r="DV222" s="1281">
        <f t="shared" si="379"/>
        <v>1200</v>
      </c>
      <c r="DW222" s="1281">
        <f t="shared" si="380"/>
        <v>1200</v>
      </c>
      <c r="DX222" s="1281">
        <f t="shared" si="381"/>
        <v>1200</v>
      </c>
      <c r="DY222" s="1281">
        <f t="shared" si="382"/>
        <v>1200</v>
      </c>
      <c r="DZ222" s="1281">
        <f t="shared" si="383"/>
        <v>1200</v>
      </c>
      <c r="EA222" s="623">
        <f t="shared" si="384"/>
        <v>1200</v>
      </c>
      <c r="EB222" s="623">
        <f t="shared" si="385"/>
        <v>1200</v>
      </c>
      <c r="EC222" s="623">
        <f t="shared" si="386"/>
        <v>1200</v>
      </c>
      <c r="ED222" s="623">
        <f t="shared" si="387"/>
        <v>1200</v>
      </c>
      <c r="EE222" s="623">
        <f t="shared" si="388"/>
        <v>1200</v>
      </c>
      <c r="EF222" s="623">
        <f t="shared" si="389"/>
        <v>1200</v>
      </c>
      <c r="EG222" s="623">
        <f t="shared" si="390"/>
        <v>1200</v>
      </c>
      <c r="EH222" s="623">
        <f t="shared" si="391"/>
        <v>1200</v>
      </c>
      <c r="EI222" s="623">
        <f t="shared" si="392"/>
        <v>1200</v>
      </c>
      <c r="EJ222" s="623">
        <f t="shared" si="393"/>
        <v>1200</v>
      </c>
      <c r="EK222" s="623">
        <f t="shared" si="394"/>
        <v>1200</v>
      </c>
      <c r="EL222" s="623">
        <f t="shared" si="395"/>
        <v>1200</v>
      </c>
    </row>
    <row r="223" spans="1:142">
      <c r="A223" s="7" t="str">
        <f>IF('Rent Roll_RedIQ 1'!B216&gt;0,'Rent Roll_RedIQ 1'!B216,"")</f>
        <v>838</v>
      </c>
      <c r="B223" s="7" t="str">
        <f>IF('Rent Roll_RedIQ 1'!C216&gt;0,'Rent Roll_RedIQ 1'!C216,"")</f>
        <v>B2</v>
      </c>
      <c r="C223" s="614">
        <f>IF('Rent Roll_RedIQ 1'!K216&gt;0,'Rent Roll_RedIQ 1'!K216,0)</f>
        <v>0</v>
      </c>
      <c r="D223" s="615">
        <f>IF('Rent Roll_RedIQ 1'!J216&gt;0,'Rent Roll_RedIQ 1'!J216,"")</f>
        <v>1500</v>
      </c>
      <c r="E223" s="624" t="str">
        <f t="shared" si="304"/>
        <v/>
      </c>
      <c r="F223" s="194"/>
      <c r="G223" s="194"/>
      <c r="H223" s="616">
        <f t="shared" si="404"/>
        <v>1500</v>
      </c>
      <c r="I223" s="1200">
        <f>IF('Rent Roll_RedIQ 1'!S216&gt;0,'Rent Roll_RedIQ 1'!S216,Purchase_Date-1)</f>
        <v>45991</v>
      </c>
      <c r="J223" s="617">
        <f t="shared" si="405"/>
        <v>1500</v>
      </c>
      <c r="K223" s="1205">
        <f t="shared" si="406"/>
        <v>46356</v>
      </c>
      <c r="L223" s="618">
        <f t="shared" si="405"/>
        <v>1500</v>
      </c>
      <c r="M223" s="1208">
        <f t="shared" si="407"/>
        <v>46721</v>
      </c>
      <c r="N223" s="614">
        <f t="shared" si="305"/>
        <v>1500</v>
      </c>
      <c r="O223" s="614">
        <f t="shared" si="306"/>
        <v>1500</v>
      </c>
      <c r="P223" s="614">
        <f t="shared" si="307"/>
        <v>1500</v>
      </c>
      <c r="Q223" s="614">
        <f t="shared" si="308"/>
        <v>1500</v>
      </c>
      <c r="R223" s="614">
        <f t="shared" si="309"/>
        <v>1500</v>
      </c>
      <c r="S223" s="614">
        <f t="shared" si="310"/>
        <v>1500</v>
      </c>
      <c r="T223" s="614">
        <f t="shared" si="311"/>
        <v>1500</v>
      </c>
      <c r="U223" s="619"/>
      <c r="V223" s="614"/>
      <c r="W223" s="620">
        <f t="shared" si="409"/>
        <v>1500</v>
      </c>
      <c r="X223" s="620">
        <f t="shared" si="409"/>
        <v>1500</v>
      </c>
      <c r="Y223" s="620">
        <f t="shared" si="409"/>
        <v>1500</v>
      </c>
      <c r="Z223" s="620">
        <f t="shared" si="409"/>
        <v>1500</v>
      </c>
      <c r="AA223" s="620">
        <f t="shared" si="409"/>
        <v>1500</v>
      </c>
      <c r="AB223" s="620">
        <f t="shared" si="409"/>
        <v>1500</v>
      </c>
      <c r="AC223" s="620">
        <f t="shared" si="409"/>
        <v>1500</v>
      </c>
      <c r="AD223" s="620">
        <f t="shared" si="409"/>
        <v>1500</v>
      </c>
      <c r="AE223" s="620">
        <f t="shared" si="409"/>
        <v>1500</v>
      </c>
      <c r="AF223" s="620">
        <f t="shared" si="409"/>
        <v>1500</v>
      </c>
      <c r="AG223" s="620">
        <f t="shared" si="409"/>
        <v>1500</v>
      </c>
      <c r="AH223" s="620">
        <f t="shared" si="409"/>
        <v>1500</v>
      </c>
      <c r="AI223" s="621">
        <f t="shared" si="402"/>
        <v>1500</v>
      </c>
      <c r="AJ223" s="621">
        <f t="shared" si="401"/>
        <v>1500</v>
      </c>
      <c r="AK223" s="621">
        <f t="shared" si="401"/>
        <v>1500</v>
      </c>
      <c r="AL223" s="621">
        <f t="shared" si="401"/>
        <v>1500</v>
      </c>
      <c r="AM223" s="621">
        <f t="shared" si="401"/>
        <v>1500</v>
      </c>
      <c r="AN223" s="621">
        <f t="shared" si="401"/>
        <v>1500</v>
      </c>
      <c r="AO223" s="621">
        <f t="shared" si="401"/>
        <v>1500</v>
      </c>
      <c r="AP223" s="621">
        <f t="shared" ref="AJ223:AT246" si="410">IF($K223&gt;=AP$11,$H223,$J223)</f>
        <v>1500</v>
      </c>
      <c r="AQ223" s="621">
        <f t="shared" si="410"/>
        <v>1500</v>
      </c>
      <c r="AR223" s="621">
        <f t="shared" si="410"/>
        <v>1500</v>
      </c>
      <c r="AS223" s="621">
        <f t="shared" si="410"/>
        <v>1500</v>
      </c>
      <c r="AT223" s="621">
        <f t="shared" si="410"/>
        <v>1500</v>
      </c>
      <c r="AU223" s="622">
        <f t="shared" si="400"/>
        <v>1500</v>
      </c>
      <c r="AV223" s="622">
        <f t="shared" si="403"/>
        <v>1500</v>
      </c>
      <c r="AW223" s="622">
        <f t="shared" si="403"/>
        <v>1500</v>
      </c>
      <c r="AX223" s="622">
        <f t="shared" si="403"/>
        <v>1500</v>
      </c>
      <c r="AY223" s="622">
        <f t="shared" si="403"/>
        <v>1500</v>
      </c>
      <c r="AZ223" s="622">
        <f t="shared" si="403"/>
        <v>1500</v>
      </c>
      <c r="BA223" s="622">
        <f t="shared" si="403"/>
        <v>1500</v>
      </c>
      <c r="BB223" s="622">
        <f t="shared" si="403"/>
        <v>1500</v>
      </c>
      <c r="BC223" s="622">
        <f t="shared" si="403"/>
        <v>1500</v>
      </c>
      <c r="BD223" s="622">
        <f t="shared" si="403"/>
        <v>1500</v>
      </c>
      <c r="BE223" s="622">
        <f t="shared" si="403"/>
        <v>1500</v>
      </c>
      <c r="BF223" s="622">
        <f t="shared" si="403"/>
        <v>1500</v>
      </c>
      <c r="BG223" s="623">
        <f t="shared" si="312"/>
        <v>1500</v>
      </c>
      <c r="BH223" s="623">
        <f t="shared" si="313"/>
        <v>1500</v>
      </c>
      <c r="BI223" s="623">
        <f t="shared" si="314"/>
        <v>1500</v>
      </c>
      <c r="BJ223" s="623">
        <f t="shared" si="315"/>
        <v>1500</v>
      </c>
      <c r="BK223" s="623">
        <f t="shared" si="316"/>
        <v>1500</v>
      </c>
      <c r="BL223" s="623">
        <f t="shared" si="317"/>
        <v>1500</v>
      </c>
      <c r="BM223" s="623">
        <f t="shared" si="318"/>
        <v>1500</v>
      </c>
      <c r="BN223" s="623">
        <f t="shared" si="319"/>
        <v>1500</v>
      </c>
      <c r="BO223" s="623">
        <f t="shared" si="320"/>
        <v>1500</v>
      </c>
      <c r="BP223" s="623">
        <f t="shared" si="321"/>
        <v>1500</v>
      </c>
      <c r="BQ223" s="623">
        <f t="shared" si="322"/>
        <v>1500</v>
      </c>
      <c r="BR223" s="623">
        <f t="shared" si="323"/>
        <v>1500</v>
      </c>
      <c r="BS223" s="1281">
        <f t="shared" si="324"/>
        <v>1500</v>
      </c>
      <c r="BT223" s="1281">
        <f t="shared" si="325"/>
        <v>1500</v>
      </c>
      <c r="BU223" s="1281">
        <f t="shared" si="326"/>
        <v>1500</v>
      </c>
      <c r="BV223" s="1281">
        <f t="shared" si="327"/>
        <v>1500</v>
      </c>
      <c r="BW223" s="1281">
        <f t="shared" si="328"/>
        <v>1500</v>
      </c>
      <c r="BX223" s="1281">
        <f t="shared" si="329"/>
        <v>1500</v>
      </c>
      <c r="BY223" s="1281">
        <f t="shared" si="330"/>
        <v>1500</v>
      </c>
      <c r="BZ223" s="1281">
        <f t="shared" si="331"/>
        <v>1500</v>
      </c>
      <c r="CA223" s="1281">
        <f t="shared" si="332"/>
        <v>1500</v>
      </c>
      <c r="CB223" s="1281">
        <f t="shared" si="333"/>
        <v>1500</v>
      </c>
      <c r="CC223" s="1281">
        <f t="shared" si="334"/>
        <v>1500</v>
      </c>
      <c r="CD223" s="1281">
        <f t="shared" si="335"/>
        <v>1500</v>
      </c>
      <c r="CE223" s="623">
        <f t="shared" si="336"/>
        <v>1500</v>
      </c>
      <c r="CF223" s="623">
        <f t="shared" si="337"/>
        <v>1500</v>
      </c>
      <c r="CG223" s="623">
        <f t="shared" si="338"/>
        <v>1500</v>
      </c>
      <c r="CH223" s="623">
        <f t="shared" si="339"/>
        <v>1500</v>
      </c>
      <c r="CI223" s="623">
        <f t="shared" si="340"/>
        <v>1500</v>
      </c>
      <c r="CJ223" s="623">
        <f t="shared" si="341"/>
        <v>1500</v>
      </c>
      <c r="CK223" s="623">
        <f t="shared" si="342"/>
        <v>1500</v>
      </c>
      <c r="CL223" s="623">
        <f t="shared" si="343"/>
        <v>1500</v>
      </c>
      <c r="CM223" s="623">
        <f t="shared" si="344"/>
        <v>1500</v>
      </c>
      <c r="CN223" s="623">
        <f t="shared" si="345"/>
        <v>1500</v>
      </c>
      <c r="CO223" s="623">
        <f t="shared" si="346"/>
        <v>1500</v>
      </c>
      <c r="CP223" s="623">
        <f t="shared" si="347"/>
        <v>1500</v>
      </c>
      <c r="CQ223" s="1281">
        <f t="shared" si="348"/>
        <v>1500</v>
      </c>
      <c r="CR223" s="1281">
        <f t="shared" si="349"/>
        <v>1500</v>
      </c>
      <c r="CS223" s="1281">
        <f t="shared" si="350"/>
        <v>1500</v>
      </c>
      <c r="CT223" s="1281">
        <f t="shared" si="351"/>
        <v>1500</v>
      </c>
      <c r="CU223" s="1281">
        <f t="shared" si="352"/>
        <v>1500</v>
      </c>
      <c r="CV223" s="1281">
        <f t="shared" si="353"/>
        <v>1500</v>
      </c>
      <c r="CW223" s="1281">
        <f t="shared" si="354"/>
        <v>1500</v>
      </c>
      <c r="CX223" s="1281">
        <f t="shared" si="355"/>
        <v>1500</v>
      </c>
      <c r="CY223" s="1281">
        <f t="shared" si="356"/>
        <v>1500</v>
      </c>
      <c r="CZ223" s="1281">
        <f t="shared" si="357"/>
        <v>1500</v>
      </c>
      <c r="DA223" s="1281">
        <f t="shared" si="358"/>
        <v>1500</v>
      </c>
      <c r="DB223" s="1281">
        <f t="shared" si="359"/>
        <v>1500</v>
      </c>
      <c r="DC223" s="623">
        <f t="shared" si="360"/>
        <v>1500</v>
      </c>
      <c r="DD223" s="623">
        <f t="shared" si="361"/>
        <v>1500</v>
      </c>
      <c r="DE223" s="623">
        <f t="shared" si="362"/>
        <v>1500</v>
      </c>
      <c r="DF223" s="623">
        <f t="shared" si="363"/>
        <v>1500</v>
      </c>
      <c r="DG223" s="623">
        <f t="shared" si="364"/>
        <v>1500</v>
      </c>
      <c r="DH223" s="623">
        <f t="shared" si="365"/>
        <v>1500</v>
      </c>
      <c r="DI223" s="623">
        <f t="shared" si="366"/>
        <v>1500</v>
      </c>
      <c r="DJ223" s="623">
        <f t="shared" si="367"/>
        <v>1500</v>
      </c>
      <c r="DK223" s="623">
        <f t="shared" si="368"/>
        <v>1500</v>
      </c>
      <c r="DL223" s="623">
        <f t="shared" si="369"/>
        <v>1500</v>
      </c>
      <c r="DM223" s="623">
        <f t="shared" si="370"/>
        <v>1500</v>
      </c>
      <c r="DN223" s="623">
        <f t="shared" si="371"/>
        <v>1500</v>
      </c>
      <c r="DO223" s="1281">
        <f t="shared" si="372"/>
        <v>1500</v>
      </c>
      <c r="DP223" s="1281">
        <f t="shared" si="373"/>
        <v>1500</v>
      </c>
      <c r="DQ223" s="1281">
        <f t="shared" si="374"/>
        <v>1500</v>
      </c>
      <c r="DR223" s="1281">
        <f t="shared" si="375"/>
        <v>1500</v>
      </c>
      <c r="DS223" s="1281">
        <f t="shared" si="376"/>
        <v>1500</v>
      </c>
      <c r="DT223" s="1281">
        <f t="shared" si="377"/>
        <v>1500</v>
      </c>
      <c r="DU223" s="1281">
        <f t="shared" si="378"/>
        <v>1500</v>
      </c>
      <c r="DV223" s="1281">
        <f t="shared" si="379"/>
        <v>1500</v>
      </c>
      <c r="DW223" s="1281">
        <f t="shared" si="380"/>
        <v>1500</v>
      </c>
      <c r="DX223" s="1281">
        <f t="shared" si="381"/>
        <v>1500</v>
      </c>
      <c r="DY223" s="1281">
        <f t="shared" si="382"/>
        <v>1500</v>
      </c>
      <c r="DZ223" s="1281">
        <f t="shared" si="383"/>
        <v>1500</v>
      </c>
      <c r="EA223" s="623">
        <f t="shared" si="384"/>
        <v>1500</v>
      </c>
      <c r="EB223" s="623">
        <f t="shared" si="385"/>
        <v>1500</v>
      </c>
      <c r="EC223" s="623">
        <f t="shared" si="386"/>
        <v>1500</v>
      </c>
      <c r="ED223" s="623">
        <f t="shared" si="387"/>
        <v>1500</v>
      </c>
      <c r="EE223" s="623">
        <f t="shared" si="388"/>
        <v>1500</v>
      </c>
      <c r="EF223" s="623">
        <f t="shared" si="389"/>
        <v>1500</v>
      </c>
      <c r="EG223" s="623">
        <f t="shared" si="390"/>
        <v>1500</v>
      </c>
      <c r="EH223" s="623">
        <f t="shared" si="391"/>
        <v>1500</v>
      </c>
      <c r="EI223" s="623">
        <f t="shared" si="392"/>
        <v>1500</v>
      </c>
      <c r="EJ223" s="623">
        <f t="shared" si="393"/>
        <v>1500</v>
      </c>
      <c r="EK223" s="623">
        <f t="shared" si="394"/>
        <v>1500</v>
      </c>
      <c r="EL223" s="623">
        <f t="shared" si="395"/>
        <v>1500</v>
      </c>
    </row>
    <row r="224" spans="1:142">
      <c r="A224" s="7" t="str">
        <f>IF('Rent Roll_RedIQ 1'!B217&gt;0,'Rent Roll_RedIQ 1'!B217,"")</f>
        <v>922</v>
      </c>
      <c r="B224" s="7" t="str">
        <f>IF('Rent Roll_RedIQ 1'!C217&gt;0,'Rent Roll_RedIQ 1'!C217,"")</f>
        <v>A1</v>
      </c>
      <c r="C224" s="614">
        <f>IF('Rent Roll_RedIQ 1'!K217&gt;0,'Rent Roll_RedIQ 1'!K217,0)</f>
        <v>0</v>
      </c>
      <c r="D224" s="615">
        <f>IF('Rent Roll_RedIQ 1'!J217&gt;0,'Rent Roll_RedIQ 1'!J217,"")</f>
        <v>1200</v>
      </c>
      <c r="E224" s="624" t="str">
        <f t="shared" si="304"/>
        <v/>
      </c>
      <c r="F224" s="194"/>
      <c r="G224" s="194"/>
      <c r="H224" s="616">
        <f t="shared" si="404"/>
        <v>1200</v>
      </c>
      <c r="I224" s="1200">
        <f>IF('Rent Roll_RedIQ 1'!S217&gt;0,'Rent Roll_RedIQ 1'!S217,Purchase_Date-1)</f>
        <v>45991</v>
      </c>
      <c r="J224" s="617">
        <f t="shared" si="405"/>
        <v>1200</v>
      </c>
      <c r="K224" s="1205">
        <f t="shared" si="406"/>
        <v>46356</v>
      </c>
      <c r="L224" s="618">
        <f t="shared" si="405"/>
        <v>1200</v>
      </c>
      <c r="M224" s="1208">
        <f t="shared" si="407"/>
        <v>46721</v>
      </c>
      <c r="N224" s="614">
        <f t="shared" si="305"/>
        <v>1200</v>
      </c>
      <c r="O224" s="614">
        <f t="shared" si="306"/>
        <v>1200</v>
      </c>
      <c r="P224" s="614">
        <f t="shared" si="307"/>
        <v>1200</v>
      </c>
      <c r="Q224" s="614">
        <f t="shared" si="308"/>
        <v>1200</v>
      </c>
      <c r="R224" s="614">
        <f t="shared" si="309"/>
        <v>1200</v>
      </c>
      <c r="S224" s="614">
        <f t="shared" si="310"/>
        <v>1200</v>
      </c>
      <c r="T224" s="614">
        <f t="shared" si="311"/>
        <v>1200</v>
      </c>
      <c r="U224" s="619"/>
      <c r="V224" s="614"/>
      <c r="W224" s="620">
        <f t="shared" si="409"/>
        <v>1200</v>
      </c>
      <c r="X224" s="620">
        <f t="shared" si="409"/>
        <v>1200</v>
      </c>
      <c r="Y224" s="620">
        <f t="shared" si="409"/>
        <v>1200</v>
      </c>
      <c r="Z224" s="620">
        <f t="shared" si="409"/>
        <v>1200</v>
      </c>
      <c r="AA224" s="620">
        <f t="shared" si="409"/>
        <v>1200</v>
      </c>
      <c r="AB224" s="620">
        <f t="shared" si="409"/>
        <v>1200</v>
      </c>
      <c r="AC224" s="620">
        <f t="shared" si="409"/>
        <v>1200</v>
      </c>
      <c r="AD224" s="620">
        <f t="shared" si="409"/>
        <v>1200</v>
      </c>
      <c r="AE224" s="620">
        <f t="shared" si="409"/>
        <v>1200</v>
      </c>
      <c r="AF224" s="620">
        <f t="shared" si="409"/>
        <v>1200</v>
      </c>
      <c r="AG224" s="620">
        <f t="shared" si="409"/>
        <v>1200</v>
      </c>
      <c r="AH224" s="620">
        <f t="shared" si="409"/>
        <v>1200</v>
      </c>
      <c r="AI224" s="621">
        <f t="shared" si="402"/>
        <v>1200</v>
      </c>
      <c r="AJ224" s="621">
        <f t="shared" si="410"/>
        <v>1200</v>
      </c>
      <c r="AK224" s="621">
        <f t="shared" si="410"/>
        <v>1200</v>
      </c>
      <c r="AL224" s="621">
        <f t="shared" si="410"/>
        <v>1200</v>
      </c>
      <c r="AM224" s="621">
        <f t="shared" si="410"/>
        <v>1200</v>
      </c>
      <c r="AN224" s="621">
        <f t="shared" si="410"/>
        <v>1200</v>
      </c>
      <c r="AO224" s="621">
        <f t="shared" si="410"/>
        <v>1200</v>
      </c>
      <c r="AP224" s="621">
        <f t="shared" si="410"/>
        <v>1200</v>
      </c>
      <c r="AQ224" s="621">
        <f t="shared" si="410"/>
        <v>1200</v>
      </c>
      <c r="AR224" s="621">
        <f t="shared" si="410"/>
        <v>1200</v>
      </c>
      <c r="AS224" s="621">
        <f t="shared" si="410"/>
        <v>1200</v>
      </c>
      <c r="AT224" s="621">
        <f t="shared" si="410"/>
        <v>1200</v>
      </c>
      <c r="AU224" s="622">
        <f t="shared" si="400"/>
        <v>1200</v>
      </c>
      <c r="AV224" s="622">
        <f t="shared" si="403"/>
        <v>1200</v>
      </c>
      <c r="AW224" s="622">
        <f t="shared" si="403"/>
        <v>1200</v>
      </c>
      <c r="AX224" s="622">
        <f t="shared" si="403"/>
        <v>1200</v>
      </c>
      <c r="AY224" s="622">
        <f t="shared" si="403"/>
        <v>1200</v>
      </c>
      <c r="AZ224" s="622">
        <f t="shared" si="403"/>
        <v>1200</v>
      </c>
      <c r="BA224" s="622">
        <f t="shared" si="403"/>
        <v>1200</v>
      </c>
      <c r="BB224" s="622">
        <f t="shared" si="403"/>
        <v>1200</v>
      </c>
      <c r="BC224" s="622">
        <f t="shared" si="403"/>
        <v>1200</v>
      </c>
      <c r="BD224" s="622">
        <f t="shared" si="403"/>
        <v>1200</v>
      </c>
      <c r="BE224" s="622">
        <f t="shared" si="403"/>
        <v>1200</v>
      </c>
      <c r="BF224" s="622">
        <f t="shared" si="403"/>
        <v>1200</v>
      </c>
      <c r="BG224" s="623">
        <f t="shared" si="312"/>
        <v>1200</v>
      </c>
      <c r="BH224" s="623">
        <f t="shared" si="313"/>
        <v>1200</v>
      </c>
      <c r="BI224" s="623">
        <f t="shared" si="314"/>
        <v>1200</v>
      </c>
      <c r="BJ224" s="623">
        <f t="shared" si="315"/>
        <v>1200</v>
      </c>
      <c r="BK224" s="623">
        <f t="shared" si="316"/>
        <v>1200</v>
      </c>
      <c r="BL224" s="623">
        <f t="shared" si="317"/>
        <v>1200</v>
      </c>
      <c r="BM224" s="623">
        <f t="shared" si="318"/>
        <v>1200</v>
      </c>
      <c r="BN224" s="623">
        <f t="shared" si="319"/>
        <v>1200</v>
      </c>
      <c r="BO224" s="623">
        <f t="shared" si="320"/>
        <v>1200</v>
      </c>
      <c r="BP224" s="623">
        <f t="shared" si="321"/>
        <v>1200</v>
      </c>
      <c r="BQ224" s="623">
        <f t="shared" si="322"/>
        <v>1200</v>
      </c>
      <c r="BR224" s="623">
        <f t="shared" si="323"/>
        <v>1200</v>
      </c>
      <c r="BS224" s="1281">
        <f t="shared" si="324"/>
        <v>1200</v>
      </c>
      <c r="BT224" s="1281">
        <f t="shared" si="325"/>
        <v>1200</v>
      </c>
      <c r="BU224" s="1281">
        <f t="shared" si="326"/>
        <v>1200</v>
      </c>
      <c r="BV224" s="1281">
        <f t="shared" si="327"/>
        <v>1200</v>
      </c>
      <c r="BW224" s="1281">
        <f t="shared" si="328"/>
        <v>1200</v>
      </c>
      <c r="BX224" s="1281">
        <f t="shared" si="329"/>
        <v>1200</v>
      </c>
      <c r="BY224" s="1281">
        <f t="shared" si="330"/>
        <v>1200</v>
      </c>
      <c r="BZ224" s="1281">
        <f t="shared" si="331"/>
        <v>1200</v>
      </c>
      <c r="CA224" s="1281">
        <f t="shared" si="332"/>
        <v>1200</v>
      </c>
      <c r="CB224" s="1281">
        <f t="shared" si="333"/>
        <v>1200</v>
      </c>
      <c r="CC224" s="1281">
        <f t="shared" si="334"/>
        <v>1200</v>
      </c>
      <c r="CD224" s="1281">
        <f t="shared" si="335"/>
        <v>1200</v>
      </c>
      <c r="CE224" s="623">
        <f t="shared" si="336"/>
        <v>1200</v>
      </c>
      <c r="CF224" s="623">
        <f t="shared" si="337"/>
        <v>1200</v>
      </c>
      <c r="CG224" s="623">
        <f t="shared" si="338"/>
        <v>1200</v>
      </c>
      <c r="CH224" s="623">
        <f t="shared" si="339"/>
        <v>1200</v>
      </c>
      <c r="CI224" s="623">
        <f t="shared" si="340"/>
        <v>1200</v>
      </c>
      <c r="CJ224" s="623">
        <f t="shared" si="341"/>
        <v>1200</v>
      </c>
      <c r="CK224" s="623">
        <f t="shared" si="342"/>
        <v>1200</v>
      </c>
      <c r="CL224" s="623">
        <f t="shared" si="343"/>
        <v>1200</v>
      </c>
      <c r="CM224" s="623">
        <f t="shared" si="344"/>
        <v>1200</v>
      </c>
      <c r="CN224" s="623">
        <f t="shared" si="345"/>
        <v>1200</v>
      </c>
      <c r="CO224" s="623">
        <f t="shared" si="346"/>
        <v>1200</v>
      </c>
      <c r="CP224" s="623">
        <f t="shared" si="347"/>
        <v>1200</v>
      </c>
      <c r="CQ224" s="1281">
        <f t="shared" si="348"/>
        <v>1200</v>
      </c>
      <c r="CR224" s="1281">
        <f t="shared" si="349"/>
        <v>1200</v>
      </c>
      <c r="CS224" s="1281">
        <f t="shared" si="350"/>
        <v>1200</v>
      </c>
      <c r="CT224" s="1281">
        <f t="shared" si="351"/>
        <v>1200</v>
      </c>
      <c r="CU224" s="1281">
        <f t="shared" si="352"/>
        <v>1200</v>
      </c>
      <c r="CV224" s="1281">
        <f t="shared" si="353"/>
        <v>1200</v>
      </c>
      <c r="CW224" s="1281">
        <f t="shared" si="354"/>
        <v>1200</v>
      </c>
      <c r="CX224" s="1281">
        <f t="shared" si="355"/>
        <v>1200</v>
      </c>
      <c r="CY224" s="1281">
        <f t="shared" si="356"/>
        <v>1200</v>
      </c>
      <c r="CZ224" s="1281">
        <f t="shared" si="357"/>
        <v>1200</v>
      </c>
      <c r="DA224" s="1281">
        <f t="shared" si="358"/>
        <v>1200</v>
      </c>
      <c r="DB224" s="1281">
        <f t="shared" si="359"/>
        <v>1200</v>
      </c>
      <c r="DC224" s="623">
        <f t="shared" si="360"/>
        <v>1200</v>
      </c>
      <c r="DD224" s="623">
        <f t="shared" si="361"/>
        <v>1200</v>
      </c>
      <c r="DE224" s="623">
        <f t="shared" si="362"/>
        <v>1200</v>
      </c>
      <c r="DF224" s="623">
        <f t="shared" si="363"/>
        <v>1200</v>
      </c>
      <c r="DG224" s="623">
        <f t="shared" si="364"/>
        <v>1200</v>
      </c>
      <c r="DH224" s="623">
        <f t="shared" si="365"/>
        <v>1200</v>
      </c>
      <c r="DI224" s="623">
        <f t="shared" si="366"/>
        <v>1200</v>
      </c>
      <c r="DJ224" s="623">
        <f t="shared" si="367"/>
        <v>1200</v>
      </c>
      <c r="DK224" s="623">
        <f t="shared" si="368"/>
        <v>1200</v>
      </c>
      <c r="DL224" s="623">
        <f t="shared" si="369"/>
        <v>1200</v>
      </c>
      <c r="DM224" s="623">
        <f t="shared" si="370"/>
        <v>1200</v>
      </c>
      <c r="DN224" s="623">
        <f t="shared" si="371"/>
        <v>1200</v>
      </c>
      <c r="DO224" s="1281">
        <f t="shared" si="372"/>
        <v>1200</v>
      </c>
      <c r="DP224" s="1281">
        <f t="shared" si="373"/>
        <v>1200</v>
      </c>
      <c r="DQ224" s="1281">
        <f t="shared" si="374"/>
        <v>1200</v>
      </c>
      <c r="DR224" s="1281">
        <f t="shared" si="375"/>
        <v>1200</v>
      </c>
      <c r="DS224" s="1281">
        <f t="shared" si="376"/>
        <v>1200</v>
      </c>
      <c r="DT224" s="1281">
        <f t="shared" si="377"/>
        <v>1200</v>
      </c>
      <c r="DU224" s="1281">
        <f t="shared" si="378"/>
        <v>1200</v>
      </c>
      <c r="DV224" s="1281">
        <f t="shared" si="379"/>
        <v>1200</v>
      </c>
      <c r="DW224" s="1281">
        <f t="shared" si="380"/>
        <v>1200</v>
      </c>
      <c r="DX224" s="1281">
        <f t="shared" si="381"/>
        <v>1200</v>
      </c>
      <c r="DY224" s="1281">
        <f t="shared" si="382"/>
        <v>1200</v>
      </c>
      <c r="DZ224" s="1281">
        <f t="shared" si="383"/>
        <v>1200</v>
      </c>
      <c r="EA224" s="623">
        <f t="shared" si="384"/>
        <v>1200</v>
      </c>
      <c r="EB224" s="623">
        <f t="shared" si="385"/>
        <v>1200</v>
      </c>
      <c r="EC224" s="623">
        <f t="shared" si="386"/>
        <v>1200</v>
      </c>
      <c r="ED224" s="623">
        <f t="shared" si="387"/>
        <v>1200</v>
      </c>
      <c r="EE224" s="623">
        <f t="shared" si="388"/>
        <v>1200</v>
      </c>
      <c r="EF224" s="623">
        <f t="shared" si="389"/>
        <v>1200</v>
      </c>
      <c r="EG224" s="623">
        <f t="shared" si="390"/>
        <v>1200</v>
      </c>
      <c r="EH224" s="623">
        <f t="shared" si="391"/>
        <v>1200</v>
      </c>
      <c r="EI224" s="623">
        <f t="shared" si="392"/>
        <v>1200</v>
      </c>
      <c r="EJ224" s="623">
        <f t="shared" si="393"/>
        <v>1200</v>
      </c>
      <c r="EK224" s="623">
        <f t="shared" si="394"/>
        <v>1200</v>
      </c>
      <c r="EL224" s="623">
        <f t="shared" si="395"/>
        <v>1200</v>
      </c>
    </row>
    <row r="225" spans="1:142">
      <c r="A225" s="7" t="str">
        <f>IF('Rent Roll_RedIQ 1'!B218&gt;0,'Rent Roll_RedIQ 1'!B218,"")</f>
        <v>924</v>
      </c>
      <c r="B225" s="7" t="str">
        <f>IF('Rent Roll_RedIQ 1'!C218&gt;0,'Rent Roll_RedIQ 1'!C218,"")</f>
        <v>A1</v>
      </c>
      <c r="C225" s="614">
        <f>IF('Rent Roll_RedIQ 1'!K218&gt;0,'Rent Roll_RedIQ 1'!K218,0)</f>
        <v>0</v>
      </c>
      <c r="D225" s="615">
        <f>IF('Rent Roll_RedIQ 1'!J218&gt;0,'Rent Roll_RedIQ 1'!J218,"")</f>
        <v>1200</v>
      </c>
      <c r="E225" s="624" t="str">
        <f t="shared" si="304"/>
        <v/>
      </c>
      <c r="F225" s="194"/>
      <c r="G225" s="194"/>
      <c r="H225" s="616">
        <f t="shared" si="404"/>
        <v>1200</v>
      </c>
      <c r="I225" s="1200">
        <f>IF('Rent Roll_RedIQ 1'!S218&gt;0,'Rent Roll_RedIQ 1'!S218,Purchase_Date-1)</f>
        <v>45991</v>
      </c>
      <c r="J225" s="617">
        <f t="shared" si="405"/>
        <v>1200</v>
      </c>
      <c r="K225" s="1205">
        <f t="shared" si="406"/>
        <v>46356</v>
      </c>
      <c r="L225" s="618">
        <f t="shared" si="405"/>
        <v>1200</v>
      </c>
      <c r="M225" s="1208">
        <f t="shared" si="407"/>
        <v>46721</v>
      </c>
      <c r="N225" s="614">
        <f t="shared" si="305"/>
        <v>1200</v>
      </c>
      <c r="O225" s="614">
        <f t="shared" si="306"/>
        <v>1200</v>
      </c>
      <c r="P225" s="614">
        <f t="shared" si="307"/>
        <v>1200</v>
      </c>
      <c r="Q225" s="614">
        <f t="shared" si="308"/>
        <v>1200</v>
      </c>
      <c r="R225" s="614">
        <f t="shared" si="309"/>
        <v>1200</v>
      </c>
      <c r="S225" s="614">
        <f t="shared" si="310"/>
        <v>1200</v>
      </c>
      <c r="T225" s="614">
        <f t="shared" si="311"/>
        <v>1200</v>
      </c>
      <c r="U225" s="619"/>
      <c r="V225" s="614"/>
      <c r="W225" s="620">
        <f t="shared" si="409"/>
        <v>1200</v>
      </c>
      <c r="X225" s="620">
        <f t="shared" si="409"/>
        <v>1200</v>
      </c>
      <c r="Y225" s="620">
        <f t="shared" si="409"/>
        <v>1200</v>
      </c>
      <c r="Z225" s="620">
        <f t="shared" si="409"/>
        <v>1200</v>
      </c>
      <c r="AA225" s="620">
        <f t="shared" si="409"/>
        <v>1200</v>
      </c>
      <c r="AB225" s="620">
        <f t="shared" si="409"/>
        <v>1200</v>
      </c>
      <c r="AC225" s="620">
        <f t="shared" si="409"/>
        <v>1200</v>
      </c>
      <c r="AD225" s="620">
        <f t="shared" si="409"/>
        <v>1200</v>
      </c>
      <c r="AE225" s="620">
        <f t="shared" si="409"/>
        <v>1200</v>
      </c>
      <c r="AF225" s="620">
        <f t="shared" si="409"/>
        <v>1200</v>
      </c>
      <c r="AG225" s="620">
        <f t="shared" si="409"/>
        <v>1200</v>
      </c>
      <c r="AH225" s="620">
        <f t="shared" si="409"/>
        <v>1200</v>
      </c>
      <c r="AI225" s="621">
        <f t="shared" si="402"/>
        <v>1200</v>
      </c>
      <c r="AJ225" s="621">
        <f t="shared" si="410"/>
        <v>1200</v>
      </c>
      <c r="AK225" s="621">
        <f t="shared" si="410"/>
        <v>1200</v>
      </c>
      <c r="AL225" s="621">
        <f t="shared" si="410"/>
        <v>1200</v>
      </c>
      <c r="AM225" s="621">
        <f t="shared" si="410"/>
        <v>1200</v>
      </c>
      <c r="AN225" s="621">
        <f t="shared" si="410"/>
        <v>1200</v>
      </c>
      <c r="AO225" s="621">
        <f t="shared" si="410"/>
        <v>1200</v>
      </c>
      <c r="AP225" s="621">
        <f t="shared" si="410"/>
        <v>1200</v>
      </c>
      <c r="AQ225" s="621">
        <f t="shared" si="410"/>
        <v>1200</v>
      </c>
      <c r="AR225" s="621">
        <f t="shared" si="410"/>
        <v>1200</v>
      </c>
      <c r="AS225" s="621">
        <f t="shared" si="410"/>
        <v>1200</v>
      </c>
      <c r="AT225" s="621">
        <f t="shared" si="410"/>
        <v>1200</v>
      </c>
      <c r="AU225" s="622">
        <f t="shared" si="400"/>
        <v>1200</v>
      </c>
      <c r="AV225" s="622">
        <f t="shared" si="403"/>
        <v>1200</v>
      </c>
      <c r="AW225" s="622">
        <f t="shared" si="403"/>
        <v>1200</v>
      </c>
      <c r="AX225" s="622">
        <f t="shared" si="403"/>
        <v>1200</v>
      </c>
      <c r="AY225" s="622">
        <f t="shared" si="403"/>
        <v>1200</v>
      </c>
      <c r="AZ225" s="622">
        <f t="shared" si="403"/>
        <v>1200</v>
      </c>
      <c r="BA225" s="622">
        <f t="shared" si="403"/>
        <v>1200</v>
      </c>
      <c r="BB225" s="622">
        <f t="shared" si="403"/>
        <v>1200</v>
      </c>
      <c r="BC225" s="622">
        <f t="shared" si="403"/>
        <v>1200</v>
      </c>
      <c r="BD225" s="622">
        <f t="shared" si="403"/>
        <v>1200</v>
      </c>
      <c r="BE225" s="622">
        <f t="shared" si="403"/>
        <v>1200</v>
      </c>
      <c r="BF225" s="622">
        <f t="shared" si="403"/>
        <v>1200</v>
      </c>
      <c r="BG225" s="623">
        <f t="shared" si="312"/>
        <v>1200</v>
      </c>
      <c r="BH225" s="623">
        <f t="shared" si="313"/>
        <v>1200</v>
      </c>
      <c r="BI225" s="623">
        <f t="shared" si="314"/>
        <v>1200</v>
      </c>
      <c r="BJ225" s="623">
        <f t="shared" si="315"/>
        <v>1200</v>
      </c>
      <c r="BK225" s="623">
        <f t="shared" si="316"/>
        <v>1200</v>
      </c>
      <c r="BL225" s="623">
        <f t="shared" si="317"/>
        <v>1200</v>
      </c>
      <c r="BM225" s="623">
        <f t="shared" si="318"/>
        <v>1200</v>
      </c>
      <c r="BN225" s="623">
        <f t="shared" si="319"/>
        <v>1200</v>
      </c>
      <c r="BO225" s="623">
        <f t="shared" si="320"/>
        <v>1200</v>
      </c>
      <c r="BP225" s="623">
        <f t="shared" si="321"/>
        <v>1200</v>
      </c>
      <c r="BQ225" s="623">
        <f t="shared" si="322"/>
        <v>1200</v>
      </c>
      <c r="BR225" s="623">
        <f t="shared" si="323"/>
        <v>1200</v>
      </c>
      <c r="BS225" s="1281">
        <f t="shared" si="324"/>
        <v>1200</v>
      </c>
      <c r="BT225" s="1281">
        <f t="shared" si="325"/>
        <v>1200</v>
      </c>
      <c r="BU225" s="1281">
        <f t="shared" si="326"/>
        <v>1200</v>
      </c>
      <c r="BV225" s="1281">
        <f t="shared" si="327"/>
        <v>1200</v>
      </c>
      <c r="BW225" s="1281">
        <f t="shared" si="328"/>
        <v>1200</v>
      </c>
      <c r="BX225" s="1281">
        <f t="shared" si="329"/>
        <v>1200</v>
      </c>
      <c r="BY225" s="1281">
        <f t="shared" si="330"/>
        <v>1200</v>
      </c>
      <c r="BZ225" s="1281">
        <f t="shared" si="331"/>
        <v>1200</v>
      </c>
      <c r="CA225" s="1281">
        <f t="shared" si="332"/>
        <v>1200</v>
      </c>
      <c r="CB225" s="1281">
        <f t="shared" si="333"/>
        <v>1200</v>
      </c>
      <c r="CC225" s="1281">
        <f t="shared" si="334"/>
        <v>1200</v>
      </c>
      <c r="CD225" s="1281">
        <f t="shared" si="335"/>
        <v>1200</v>
      </c>
      <c r="CE225" s="623">
        <f t="shared" si="336"/>
        <v>1200</v>
      </c>
      <c r="CF225" s="623">
        <f t="shared" si="337"/>
        <v>1200</v>
      </c>
      <c r="CG225" s="623">
        <f t="shared" si="338"/>
        <v>1200</v>
      </c>
      <c r="CH225" s="623">
        <f t="shared" si="339"/>
        <v>1200</v>
      </c>
      <c r="CI225" s="623">
        <f t="shared" si="340"/>
        <v>1200</v>
      </c>
      <c r="CJ225" s="623">
        <f t="shared" si="341"/>
        <v>1200</v>
      </c>
      <c r="CK225" s="623">
        <f t="shared" si="342"/>
        <v>1200</v>
      </c>
      <c r="CL225" s="623">
        <f t="shared" si="343"/>
        <v>1200</v>
      </c>
      <c r="CM225" s="623">
        <f t="shared" si="344"/>
        <v>1200</v>
      </c>
      <c r="CN225" s="623">
        <f t="shared" si="345"/>
        <v>1200</v>
      </c>
      <c r="CO225" s="623">
        <f t="shared" si="346"/>
        <v>1200</v>
      </c>
      <c r="CP225" s="623">
        <f t="shared" si="347"/>
        <v>1200</v>
      </c>
      <c r="CQ225" s="1281">
        <f t="shared" si="348"/>
        <v>1200</v>
      </c>
      <c r="CR225" s="1281">
        <f t="shared" si="349"/>
        <v>1200</v>
      </c>
      <c r="CS225" s="1281">
        <f t="shared" si="350"/>
        <v>1200</v>
      </c>
      <c r="CT225" s="1281">
        <f t="shared" si="351"/>
        <v>1200</v>
      </c>
      <c r="CU225" s="1281">
        <f t="shared" si="352"/>
        <v>1200</v>
      </c>
      <c r="CV225" s="1281">
        <f t="shared" si="353"/>
        <v>1200</v>
      </c>
      <c r="CW225" s="1281">
        <f t="shared" si="354"/>
        <v>1200</v>
      </c>
      <c r="CX225" s="1281">
        <f t="shared" si="355"/>
        <v>1200</v>
      </c>
      <c r="CY225" s="1281">
        <f t="shared" si="356"/>
        <v>1200</v>
      </c>
      <c r="CZ225" s="1281">
        <f t="shared" si="357"/>
        <v>1200</v>
      </c>
      <c r="DA225" s="1281">
        <f t="shared" si="358"/>
        <v>1200</v>
      </c>
      <c r="DB225" s="1281">
        <f t="shared" si="359"/>
        <v>1200</v>
      </c>
      <c r="DC225" s="623">
        <f t="shared" si="360"/>
        <v>1200</v>
      </c>
      <c r="DD225" s="623">
        <f t="shared" si="361"/>
        <v>1200</v>
      </c>
      <c r="DE225" s="623">
        <f t="shared" si="362"/>
        <v>1200</v>
      </c>
      <c r="DF225" s="623">
        <f t="shared" si="363"/>
        <v>1200</v>
      </c>
      <c r="DG225" s="623">
        <f t="shared" si="364"/>
        <v>1200</v>
      </c>
      <c r="DH225" s="623">
        <f t="shared" si="365"/>
        <v>1200</v>
      </c>
      <c r="DI225" s="623">
        <f t="shared" si="366"/>
        <v>1200</v>
      </c>
      <c r="DJ225" s="623">
        <f t="shared" si="367"/>
        <v>1200</v>
      </c>
      <c r="DK225" s="623">
        <f t="shared" si="368"/>
        <v>1200</v>
      </c>
      <c r="DL225" s="623">
        <f t="shared" si="369"/>
        <v>1200</v>
      </c>
      <c r="DM225" s="623">
        <f t="shared" si="370"/>
        <v>1200</v>
      </c>
      <c r="DN225" s="623">
        <f t="shared" si="371"/>
        <v>1200</v>
      </c>
      <c r="DO225" s="1281">
        <f t="shared" si="372"/>
        <v>1200</v>
      </c>
      <c r="DP225" s="1281">
        <f t="shared" si="373"/>
        <v>1200</v>
      </c>
      <c r="DQ225" s="1281">
        <f t="shared" si="374"/>
        <v>1200</v>
      </c>
      <c r="DR225" s="1281">
        <f t="shared" si="375"/>
        <v>1200</v>
      </c>
      <c r="DS225" s="1281">
        <f t="shared" si="376"/>
        <v>1200</v>
      </c>
      <c r="DT225" s="1281">
        <f t="shared" si="377"/>
        <v>1200</v>
      </c>
      <c r="DU225" s="1281">
        <f t="shared" si="378"/>
        <v>1200</v>
      </c>
      <c r="DV225" s="1281">
        <f t="shared" si="379"/>
        <v>1200</v>
      </c>
      <c r="DW225" s="1281">
        <f t="shared" si="380"/>
        <v>1200</v>
      </c>
      <c r="DX225" s="1281">
        <f t="shared" si="381"/>
        <v>1200</v>
      </c>
      <c r="DY225" s="1281">
        <f t="shared" si="382"/>
        <v>1200</v>
      </c>
      <c r="DZ225" s="1281">
        <f t="shared" si="383"/>
        <v>1200</v>
      </c>
      <c r="EA225" s="623">
        <f t="shared" si="384"/>
        <v>1200</v>
      </c>
      <c r="EB225" s="623">
        <f t="shared" si="385"/>
        <v>1200</v>
      </c>
      <c r="EC225" s="623">
        <f t="shared" si="386"/>
        <v>1200</v>
      </c>
      <c r="ED225" s="623">
        <f t="shared" si="387"/>
        <v>1200</v>
      </c>
      <c r="EE225" s="623">
        <f t="shared" si="388"/>
        <v>1200</v>
      </c>
      <c r="EF225" s="623">
        <f t="shared" si="389"/>
        <v>1200</v>
      </c>
      <c r="EG225" s="623">
        <f t="shared" si="390"/>
        <v>1200</v>
      </c>
      <c r="EH225" s="623">
        <f t="shared" si="391"/>
        <v>1200</v>
      </c>
      <c r="EI225" s="623">
        <f t="shared" si="392"/>
        <v>1200</v>
      </c>
      <c r="EJ225" s="623">
        <f t="shared" si="393"/>
        <v>1200</v>
      </c>
      <c r="EK225" s="623">
        <f t="shared" si="394"/>
        <v>1200</v>
      </c>
      <c r="EL225" s="623">
        <f t="shared" si="395"/>
        <v>1200</v>
      </c>
    </row>
    <row r="226" spans="1:142">
      <c r="A226" s="7" t="str">
        <f>IF('Rent Roll_RedIQ 1'!B219&gt;0,'Rent Roll_RedIQ 1'!B219,"")</f>
        <v>937</v>
      </c>
      <c r="B226" s="7" t="str">
        <f>IF('Rent Roll_RedIQ 1'!C219&gt;0,'Rent Roll_RedIQ 1'!C219,"")</f>
        <v>A1</v>
      </c>
      <c r="C226" s="614">
        <f>IF('Rent Roll_RedIQ 1'!K219&gt;0,'Rent Roll_RedIQ 1'!K219,0)</f>
        <v>0</v>
      </c>
      <c r="D226" s="615">
        <f>IF('Rent Roll_RedIQ 1'!J219&gt;0,'Rent Roll_RedIQ 1'!J219,"")</f>
        <v>1200</v>
      </c>
      <c r="E226" s="624" t="str">
        <f t="shared" si="304"/>
        <v/>
      </c>
      <c r="F226" s="194"/>
      <c r="G226" s="194"/>
      <c r="H226" s="616">
        <f t="shared" si="404"/>
        <v>1200</v>
      </c>
      <c r="I226" s="1200">
        <f>IF('Rent Roll_RedIQ 1'!S219&gt;0,'Rent Roll_RedIQ 1'!S219,Purchase_Date-1)</f>
        <v>45991</v>
      </c>
      <c r="J226" s="617">
        <f t="shared" si="405"/>
        <v>1200</v>
      </c>
      <c r="K226" s="1205">
        <f t="shared" si="406"/>
        <v>46356</v>
      </c>
      <c r="L226" s="618">
        <f t="shared" si="405"/>
        <v>1200</v>
      </c>
      <c r="M226" s="1208">
        <f t="shared" si="407"/>
        <v>46721</v>
      </c>
      <c r="N226" s="614">
        <f t="shared" si="305"/>
        <v>1200</v>
      </c>
      <c r="O226" s="614">
        <f t="shared" si="306"/>
        <v>1200</v>
      </c>
      <c r="P226" s="614">
        <f t="shared" si="307"/>
        <v>1200</v>
      </c>
      <c r="Q226" s="614">
        <f t="shared" si="308"/>
        <v>1200</v>
      </c>
      <c r="R226" s="614">
        <f t="shared" si="309"/>
        <v>1200</v>
      </c>
      <c r="S226" s="614">
        <f t="shared" si="310"/>
        <v>1200</v>
      </c>
      <c r="T226" s="614">
        <f t="shared" si="311"/>
        <v>1200</v>
      </c>
      <c r="U226" s="619"/>
      <c r="V226" s="614"/>
      <c r="W226" s="620">
        <f t="shared" si="409"/>
        <v>1200</v>
      </c>
      <c r="X226" s="620">
        <f t="shared" si="409"/>
        <v>1200</v>
      </c>
      <c r="Y226" s="620">
        <f t="shared" si="409"/>
        <v>1200</v>
      </c>
      <c r="Z226" s="620">
        <f t="shared" si="409"/>
        <v>1200</v>
      </c>
      <c r="AA226" s="620">
        <f t="shared" si="409"/>
        <v>1200</v>
      </c>
      <c r="AB226" s="620">
        <f t="shared" si="409"/>
        <v>1200</v>
      </c>
      <c r="AC226" s="620">
        <f t="shared" si="409"/>
        <v>1200</v>
      </c>
      <c r="AD226" s="620">
        <f t="shared" si="409"/>
        <v>1200</v>
      </c>
      <c r="AE226" s="620">
        <f t="shared" si="409"/>
        <v>1200</v>
      </c>
      <c r="AF226" s="620">
        <f t="shared" si="409"/>
        <v>1200</v>
      </c>
      <c r="AG226" s="620">
        <f t="shared" si="409"/>
        <v>1200</v>
      </c>
      <c r="AH226" s="620">
        <f t="shared" si="409"/>
        <v>1200</v>
      </c>
      <c r="AI226" s="621">
        <f t="shared" si="402"/>
        <v>1200</v>
      </c>
      <c r="AJ226" s="621">
        <f t="shared" si="410"/>
        <v>1200</v>
      </c>
      <c r="AK226" s="621">
        <f t="shared" si="410"/>
        <v>1200</v>
      </c>
      <c r="AL226" s="621">
        <f t="shared" si="410"/>
        <v>1200</v>
      </c>
      <c r="AM226" s="621">
        <f t="shared" si="410"/>
        <v>1200</v>
      </c>
      <c r="AN226" s="621">
        <f t="shared" si="410"/>
        <v>1200</v>
      </c>
      <c r="AO226" s="621">
        <f t="shared" si="410"/>
        <v>1200</v>
      </c>
      <c r="AP226" s="621">
        <f t="shared" si="410"/>
        <v>1200</v>
      </c>
      <c r="AQ226" s="621">
        <f t="shared" si="410"/>
        <v>1200</v>
      </c>
      <c r="AR226" s="621">
        <f t="shared" si="410"/>
        <v>1200</v>
      </c>
      <c r="AS226" s="621">
        <f t="shared" si="410"/>
        <v>1200</v>
      </c>
      <c r="AT226" s="621">
        <f t="shared" si="410"/>
        <v>1200</v>
      </c>
      <c r="AU226" s="622">
        <f t="shared" si="400"/>
        <v>1200</v>
      </c>
      <c r="AV226" s="622">
        <f t="shared" si="403"/>
        <v>1200</v>
      </c>
      <c r="AW226" s="622">
        <f t="shared" si="403"/>
        <v>1200</v>
      </c>
      <c r="AX226" s="622">
        <f t="shared" si="403"/>
        <v>1200</v>
      </c>
      <c r="AY226" s="622">
        <f t="shared" si="403"/>
        <v>1200</v>
      </c>
      <c r="AZ226" s="622">
        <f t="shared" si="403"/>
        <v>1200</v>
      </c>
      <c r="BA226" s="622">
        <f t="shared" si="403"/>
        <v>1200</v>
      </c>
      <c r="BB226" s="622">
        <f t="shared" si="403"/>
        <v>1200</v>
      </c>
      <c r="BC226" s="622">
        <f t="shared" ref="AV226:BF249" si="411">IF($M226&gt;=BC$11,$J226,$L226)</f>
        <v>1200</v>
      </c>
      <c r="BD226" s="622">
        <f t="shared" si="411"/>
        <v>1200</v>
      </c>
      <c r="BE226" s="622">
        <f t="shared" si="411"/>
        <v>1200</v>
      </c>
      <c r="BF226" s="622">
        <f t="shared" si="411"/>
        <v>1200</v>
      </c>
      <c r="BG226" s="623">
        <f t="shared" si="312"/>
        <v>1200</v>
      </c>
      <c r="BH226" s="623">
        <f t="shared" si="313"/>
        <v>1200</v>
      </c>
      <c r="BI226" s="623">
        <f t="shared" si="314"/>
        <v>1200</v>
      </c>
      <c r="BJ226" s="623">
        <f t="shared" si="315"/>
        <v>1200</v>
      </c>
      <c r="BK226" s="623">
        <f t="shared" si="316"/>
        <v>1200</v>
      </c>
      <c r="BL226" s="623">
        <f t="shared" si="317"/>
        <v>1200</v>
      </c>
      <c r="BM226" s="623">
        <f t="shared" si="318"/>
        <v>1200</v>
      </c>
      <c r="BN226" s="623">
        <f t="shared" si="319"/>
        <v>1200</v>
      </c>
      <c r="BO226" s="623">
        <f t="shared" si="320"/>
        <v>1200</v>
      </c>
      <c r="BP226" s="623">
        <f t="shared" si="321"/>
        <v>1200</v>
      </c>
      <c r="BQ226" s="623">
        <f t="shared" si="322"/>
        <v>1200</v>
      </c>
      <c r="BR226" s="623">
        <f t="shared" si="323"/>
        <v>1200</v>
      </c>
      <c r="BS226" s="1281">
        <f t="shared" si="324"/>
        <v>1200</v>
      </c>
      <c r="BT226" s="1281">
        <f t="shared" si="325"/>
        <v>1200</v>
      </c>
      <c r="BU226" s="1281">
        <f t="shared" si="326"/>
        <v>1200</v>
      </c>
      <c r="BV226" s="1281">
        <f t="shared" si="327"/>
        <v>1200</v>
      </c>
      <c r="BW226" s="1281">
        <f t="shared" si="328"/>
        <v>1200</v>
      </c>
      <c r="BX226" s="1281">
        <f t="shared" si="329"/>
        <v>1200</v>
      </c>
      <c r="BY226" s="1281">
        <f t="shared" si="330"/>
        <v>1200</v>
      </c>
      <c r="BZ226" s="1281">
        <f t="shared" si="331"/>
        <v>1200</v>
      </c>
      <c r="CA226" s="1281">
        <f t="shared" si="332"/>
        <v>1200</v>
      </c>
      <c r="CB226" s="1281">
        <f t="shared" si="333"/>
        <v>1200</v>
      </c>
      <c r="CC226" s="1281">
        <f t="shared" si="334"/>
        <v>1200</v>
      </c>
      <c r="CD226" s="1281">
        <f t="shared" si="335"/>
        <v>1200</v>
      </c>
      <c r="CE226" s="623">
        <f t="shared" si="336"/>
        <v>1200</v>
      </c>
      <c r="CF226" s="623">
        <f t="shared" si="337"/>
        <v>1200</v>
      </c>
      <c r="CG226" s="623">
        <f t="shared" si="338"/>
        <v>1200</v>
      </c>
      <c r="CH226" s="623">
        <f t="shared" si="339"/>
        <v>1200</v>
      </c>
      <c r="CI226" s="623">
        <f t="shared" si="340"/>
        <v>1200</v>
      </c>
      <c r="CJ226" s="623">
        <f t="shared" si="341"/>
        <v>1200</v>
      </c>
      <c r="CK226" s="623">
        <f t="shared" si="342"/>
        <v>1200</v>
      </c>
      <c r="CL226" s="623">
        <f t="shared" si="343"/>
        <v>1200</v>
      </c>
      <c r="CM226" s="623">
        <f t="shared" si="344"/>
        <v>1200</v>
      </c>
      <c r="CN226" s="623">
        <f t="shared" si="345"/>
        <v>1200</v>
      </c>
      <c r="CO226" s="623">
        <f t="shared" si="346"/>
        <v>1200</v>
      </c>
      <c r="CP226" s="623">
        <f t="shared" si="347"/>
        <v>1200</v>
      </c>
      <c r="CQ226" s="1281">
        <f t="shared" si="348"/>
        <v>1200</v>
      </c>
      <c r="CR226" s="1281">
        <f t="shared" si="349"/>
        <v>1200</v>
      </c>
      <c r="CS226" s="1281">
        <f t="shared" si="350"/>
        <v>1200</v>
      </c>
      <c r="CT226" s="1281">
        <f t="shared" si="351"/>
        <v>1200</v>
      </c>
      <c r="CU226" s="1281">
        <f t="shared" si="352"/>
        <v>1200</v>
      </c>
      <c r="CV226" s="1281">
        <f t="shared" si="353"/>
        <v>1200</v>
      </c>
      <c r="CW226" s="1281">
        <f t="shared" si="354"/>
        <v>1200</v>
      </c>
      <c r="CX226" s="1281">
        <f t="shared" si="355"/>
        <v>1200</v>
      </c>
      <c r="CY226" s="1281">
        <f t="shared" si="356"/>
        <v>1200</v>
      </c>
      <c r="CZ226" s="1281">
        <f t="shared" si="357"/>
        <v>1200</v>
      </c>
      <c r="DA226" s="1281">
        <f t="shared" si="358"/>
        <v>1200</v>
      </c>
      <c r="DB226" s="1281">
        <f t="shared" si="359"/>
        <v>1200</v>
      </c>
      <c r="DC226" s="623">
        <f t="shared" si="360"/>
        <v>1200</v>
      </c>
      <c r="DD226" s="623">
        <f t="shared" si="361"/>
        <v>1200</v>
      </c>
      <c r="DE226" s="623">
        <f t="shared" si="362"/>
        <v>1200</v>
      </c>
      <c r="DF226" s="623">
        <f t="shared" si="363"/>
        <v>1200</v>
      </c>
      <c r="DG226" s="623">
        <f t="shared" si="364"/>
        <v>1200</v>
      </c>
      <c r="DH226" s="623">
        <f t="shared" si="365"/>
        <v>1200</v>
      </c>
      <c r="DI226" s="623">
        <f t="shared" si="366"/>
        <v>1200</v>
      </c>
      <c r="DJ226" s="623">
        <f t="shared" si="367"/>
        <v>1200</v>
      </c>
      <c r="DK226" s="623">
        <f t="shared" si="368"/>
        <v>1200</v>
      </c>
      <c r="DL226" s="623">
        <f t="shared" si="369"/>
        <v>1200</v>
      </c>
      <c r="DM226" s="623">
        <f t="shared" si="370"/>
        <v>1200</v>
      </c>
      <c r="DN226" s="623">
        <f t="shared" si="371"/>
        <v>1200</v>
      </c>
      <c r="DO226" s="1281">
        <f t="shared" si="372"/>
        <v>1200</v>
      </c>
      <c r="DP226" s="1281">
        <f t="shared" si="373"/>
        <v>1200</v>
      </c>
      <c r="DQ226" s="1281">
        <f t="shared" si="374"/>
        <v>1200</v>
      </c>
      <c r="DR226" s="1281">
        <f t="shared" si="375"/>
        <v>1200</v>
      </c>
      <c r="DS226" s="1281">
        <f t="shared" si="376"/>
        <v>1200</v>
      </c>
      <c r="DT226" s="1281">
        <f t="shared" si="377"/>
        <v>1200</v>
      </c>
      <c r="DU226" s="1281">
        <f t="shared" si="378"/>
        <v>1200</v>
      </c>
      <c r="DV226" s="1281">
        <f t="shared" si="379"/>
        <v>1200</v>
      </c>
      <c r="DW226" s="1281">
        <f t="shared" si="380"/>
        <v>1200</v>
      </c>
      <c r="DX226" s="1281">
        <f t="shared" si="381"/>
        <v>1200</v>
      </c>
      <c r="DY226" s="1281">
        <f t="shared" si="382"/>
        <v>1200</v>
      </c>
      <c r="DZ226" s="1281">
        <f t="shared" si="383"/>
        <v>1200</v>
      </c>
      <c r="EA226" s="623">
        <f t="shared" si="384"/>
        <v>1200</v>
      </c>
      <c r="EB226" s="623">
        <f t="shared" si="385"/>
        <v>1200</v>
      </c>
      <c r="EC226" s="623">
        <f t="shared" si="386"/>
        <v>1200</v>
      </c>
      <c r="ED226" s="623">
        <f t="shared" si="387"/>
        <v>1200</v>
      </c>
      <c r="EE226" s="623">
        <f t="shared" si="388"/>
        <v>1200</v>
      </c>
      <c r="EF226" s="623">
        <f t="shared" si="389"/>
        <v>1200</v>
      </c>
      <c r="EG226" s="623">
        <f t="shared" si="390"/>
        <v>1200</v>
      </c>
      <c r="EH226" s="623">
        <f t="shared" si="391"/>
        <v>1200</v>
      </c>
      <c r="EI226" s="623">
        <f t="shared" si="392"/>
        <v>1200</v>
      </c>
      <c r="EJ226" s="623">
        <f t="shared" si="393"/>
        <v>1200</v>
      </c>
      <c r="EK226" s="623">
        <f t="shared" si="394"/>
        <v>1200</v>
      </c>
      <c r="EL226" s="623">
        <f t="shared" si="395"/>
        <v>1200</v>
      </c>
    </row>
    <row r="227" spans="1:142">
      <c r="A227" s="7" t="str">
        <f>IF('Rent Roll_RedIQ 1'!B220&gt;0,'Rent Roll_RedIQ 1'!B220,"")</f>
        <v>938</v>
      </c>
      <c r="B227" s="7" t="str">
        <f>IF('Rent Roll_RedIQ 1'!C220&gt;0,'Rent Roll_RedIQ 1'!C220,"")</f>
        <v>A1</v>
      </c>
      <c r="C227" s="614">
        <f>IF('Rent Roll_RedIQ 1'!K220&gt;0,'Rent Roll_RedIQ 1'!K220,0)</f>
        <v>0</v>
      </c>
      <c r="D227" s="615">
        <f>IF('Rent Roll_RedIQ 1'!J220&gt;0,'Rent Roll_RedIQ 1'!J220,"")</f>
        <v>1200</v>
      </c>
      <c r="E227" s="624" t="str">
        <f t="shared" si="304"/>
        <v/>
      </c>
      <c r="F227" s="194"/>
      <c r="G227" s="194"/>
      <c r="H227" s="616">
        <f t="shared" si="404"/>
        <v>1200</v>
      </c>
      <c r="I227" s="1200">
        <f>IF('Rent Roll_RedIQ 1'!S220&gt;0,'Rent Roll_RedIQ 1'!S220,Purchase_Date-1)</f>
        <v>45991</v>
      </c>
      <c r="J227" s="617">
        <f t="shared" si="405"/>
        <v>1200</v>
      </c>
      <c r="K227" s="1205">
        <f t="shared" si="406"/>
        <v>46356</v>
      </c>
      <c r="L227" s="618">
        <f t="shared" si="405"/>
        <v>1200</v>
      </c>
      <c r="M227" s="1208">
        <f t="shared" si="407"/>
        <v>46721</v>
      </c>
      <c r="N227" s="614">
        <f t="shared" si="305"/>
        <v>1200</v>
      </c>
      <c r="O227" s="614">
        <f t="shared" si="306"/>
        <v>1200</v>
      </c>
      <c r="P227" s="614">
        <f t="shared" si="307"/>
        <v>1200</v>
      </c>
      <c r="Q227" s="614">
        <f t="shared" si="308"/>
        <v>1200</v>
      </c>
      <c r="R227" s="614">
        <f t="shared" si="309"/>
        <v>1200</v>
      </c>
      <c r="S227" s="614">
        <f t="shared" si="310"/>
        <v>1200</v>
      </c>
      <c r="T227" s="614">
        <f t="shared" si="311"/>
        <v>1200</v>
      </c>
      <c r="U227" s="619"/>
      <c r="V227" s="614"/>
      <c r="W227" s="620">
        <f t="shared" si="409"/>
        <v>1200</v>
      </c>
      <c r="X227" s="620">
        <f t="shared" si="409"/>
        <v>1200</v>
      </c>
      <c r="Y227" s="620">
        <f t="shared" si="409"/>
        <v>1200</v>
      </c>
      <c r="Z227" s="620">
        <f t="shared" si="409"/>
        <v>1200</v>
      </c>
      <c r="AA227" s="620">
        <f t="shared" si="409"/>
        <v>1200</v>
      </c>
      <c r="AB227" s="620">
        <f t="shared" si="409"/>
        <v>1200</v>
      </c>
      <c r="AC227" s="620">
        <f t="shared" si="409"/>
        <v>1200</v>
      </c>
      <c r="AD227" s="620">
        <f t="shared" si="409"/>
        <v>1200</v>
      </c>
      <c r="AE227" s="620">
        <f t="shared" si="409"/>
        <v>1200</v>
      </c>
      <c r="AF227" s="620">
        <f t="shared" si="409"/>
        <v>1200</v>
      </c>
      <c r="AG227" s="620">
        <f t="shared" si="409"/>
        <v>1200</v>
      </c>
      <c r="AH227" s="620">
        <f t="shared" si="409"/>
        <v>1200</v>
      </c>
      <c r="AI227" s="621">
        <f t="shared" si="402"/>
        <v>1200</v>
      </c>
      <c r="AJ227" s="621">
        <f t="shared" si="410"/>
        <v>1200</v>
      </c>
      <c r="AK227" s="621">
        <f t="shared" si="410"/>
        <v>1200</v>
      </c>
      <c r="AL227" s="621">
        <f t="shared" si="410"/>
        <v>1200</v>
      </c>
      <c r="AM227" s="621">
        <f t="shared" si="410"/>
        <v>1200</v>
      </c>
      <c r="AN227" s="621">
        <f t="shared" si="410"/>
        <v>1200</v>
      </c>
      <c r="AO227" s="621">
        <f t="shared" si="410"/>
        <v>1200</v>
      </c>
      <c r="AP227" s="621">
        <f t="shared" si="410"/>
        <v>1200</v>
      </c>
      <c r="AQ227" s="621">
        <f t="shared" si="410"/>
        <v>1200</v>
      </c>
      <c r="AR227" s="621">
        <f t="shared" si="410"/>
        <v>1200</v>
      </c>
      <c r="AS227" s="621">
        <f t="shared" si="410"/>
        <v>1200</v>
      </c>
      <c r="AT227" s="621">
        <f t="shared" si="410"/>
        <v>1200</v>
      </c>
      <c r="AU227" s="622">
        <f t="shared" si="400"/>
        <v>1200</v>
      </c>
      <c r="AV227" s="622">
        <f t="shared" si="411"/>
        <v>1200</v>
      </c>
      <c r="AW227" s="622">
        <f t="shared" si="411"/>
        <v>1200</v>
      </c>
      <c r="AX227" s="622">
        <f t="shared" si="411"/>
        <v>1200</v>
      </c>
      <c r="AY227" s="622">
        <f t="shared" si="411"/>
        <v>1200</v>
      </c>
      <c r="AZ227" s="622">
        <f t="shared" si="411"/>
        <v>1200</v>
      </c>
      <c r="BA227" s="622">
        <f t="shared" si="411"/>
        <v>1200</v>
      </c>
      <c r="BB227" s="622">
        <f t="shared" si="411"/>
        <v>1200</v>
      </c>
      <c r="BC227" s="622">
        <f t="shared" si="411"/>
        <v>1200</v>
      </c>
      <c r="BD227" s="622">
        <f t="shared" si="411"/>
        <v>1200</v>
      </c>
      <c r="BE227" s="622">
        <f t="shared" si="411"/>
        <v>1200</v>
      </c>
      <c r="BF227" s="622">
        <f t="shared" si="411"/>
        <v>1200</v>
      </c>
      <c r="BG227" s="623">
        <f t="shared" si="312"/>
        <v>1200</v>
      </c>
      <c r="BH227" s="623">
        <f t="shared" si="313"/>
        <v>1200</v>
      </c>
      <c r="BI227" s="623">
        <f t="shared" si="314"/>
        <v>1200</v>
      </c>
      <c r="BJ227" s="623">
        <f t="shared" si="315"/>
        <v>1200</v>
      </c>
      <c r="BK227" s="623">
        <f t="shared" si="316"/>
        <v>1200</v>
      </c>
      <c r="BL227" s="623">
        <f t="shared" si="317"/>
        <v>1200</v>
      </c>
      <c r="BM227" s="623">
        <f t="shared" si="318"/>
        <v>1200</v>
      </c>
      <c r="BN227" s="623">
        <f t="shared" si="319"/>
        <v>1200</v>
      </c>
      <c r="BO227" s="623">
        <f t="shared" si="320"/>
        <v>1200</v>
      </c>
      <c r="BP227" s="623">
        <f t="shared" si="321"/>
        <v>1200</v>
      </c>
      <c r="BQ227" s="623">
        <f t="shared" si="322"/>
        <v>1200</v>
      </c>
      <c r="BR227" s="623">
        <f t="shared" si="323"/>
        <v>1200</v>
      </c>
      <c r="BS227" s="1281">
        <f t="shared" si="324"/>
        <v>1200</v>
      </c>
      <c r="BT227" s="1281">
        <f t="shared" si="325"/>
        <v>1200</v>
      </c>
      <c r="BU227" s="1281">
        <f t="shared" si="326"/>
        <v>1200</v>
      </c>
      <c r="BV227" s="1281">
        <f t="shared" si="327"/>
        <v>1200</v>
      </c>
      <c r="BW227" s="1281">
        <f t="shared" si="328"/>
        <v>1200</v>
      </c>
      <c r="BX227" s="1281">
        <f t="shared" si="329"/>
        <v>1200</v>
      </c>
      <c r="BY227" s="1281">
        <f t="shared" si="330"/>
        <v>1200</v>
      </c>
      <c r="BZ227" s="1281">
        <f t="shared" si="331"/>
        <v>1200</v>
      </c>
      <c r="CA227" s="1281">
        <f t="shared" si="332"/>
        <v>1200</v>
      </c>
      <c r="CB227" s="1281">
        <f t="shared" si="333"/>
        <v>1200</v>
      </c>
      <c r="CC227" s="1281">
        <f t="shared" si="334"/>
        <v>1200</v>
      </c>
      <c r="CD227" s="1281">
        <f t="shared" si="335"/>
        <v>1200</v>
      </c>
      <c r="CE227" s="623">
        <f t="shared" si="336"/>
        <v>1200</v>
      </c>
      <c r="CF227" s="623">
        <f t="shared" si="337"/>
        <v>1200</v>
      </c>
      <c r="CG227" s="623">
        <f t="shared" si="338"/>
        <v>1200</v>
      </c>
      <c r="CH227" s="623">
        <f t="shared" si="339"/>
        <v>1200</v>
      </c>
      <c r="CI227" s="623">
        <f t="shared" si="340"/>
        <v>1200</v>
      </c>
      <c r="CJ227" s="623">
        <f t="shared" si="341"/>
        <v>1200</v>
      </c>
      <c r="CK227" s="623">
        <f t="shared" si="342"/>
        <v>1200</v>
      </c>
      <c r="CL227" s="623">
        <f t="shared" si="343"/>
        <v>1200</v>
      </c>
      <c r="CM227" s="623">
        <f t="shared" si="344"/>
        <v>1200</v>
      </c>
      <c r="CN227" s="623">
        <f t="shared" si="345"/>
        <v>1200</v>
      </c>
      <c r="CO227" s="623">
        <f t="shared" si="346"/>
        <v>1200</v>
      </c>
      <c r="CP227" s="623">
        <f t="shared" si="347"/>
        <v>1200</v>
      </c>
      <c r="CQ227" s="1281">
        <f t="shared" si="348"/>
        <v>1200</v>
      </c>
      <c r="CR227" s="1281">
        <f t="shared" si="349"/>
        <v>1200</v>
      </c>
      <c r="CS227" s="1281">
        <f t="shared" si="350"/>
        <v>1200</v>
      </c>
      <c r="CT227" s="1281">
        <f t="shared" si="351"/>
        <v>1200</v>
      </c>
      <c r="CU227" s="1281">
        <f t="shared" si="352"/>
        <v>1200</v>
      </c>
      <c r="CV227" s="1281">
        <f t="shared" si="353"/>
        <v>1200</v>
      </c>
      <c r="CW227" s="1281">
        <f t="shared" si="354"/>
        <v>1200</v>
      </c>
      <c r="CX227" s="1281">
        <f t="shared" si="355"/>
        <v>1200</v>
      </c>
      <c r="CY227" s="1281">
        <f t="shared" si="356"/>
        <v>1200</v>
      </c>
      <c r="CZ227" s="1281">
        <f t="shared" si="357"/>
        <v>1200</v>
      </c>
      <c r="DA227" s="1281">
        <f t="shared" si="358"/>
        <v>1200</v>
      </c>
      <c r="DB227" s="1281">
        <f t="shared" si="359"/>
        <v>1200</v>
      </c>
      <c r="DC227" s="623">
        <f t="shared" si="360"/>
        <v>1200</v>
      </c>
      <c r="DD227" s="623">
        <f t="shared" si="361"/>
        <v>1200</v>
      </c>
      <c r="DE227" s="623">
        <f t="shared" si="362"/>
        <v>1200</v>
      </c>
      <c r="DF227" s="623">
        <f t="shared" si="363"/>
        <v>1200</v>
      </c>
      <c r="DG227" s="623">
        <f t="shared" si="364"/>
        <v>1200</v>
      </c>
      <c r="DH227" s="623">
        <f t="shared" si="365"/>
        <v>1200</v>
      </c>
      <c r="DI227" s="623">
        <f t="shared" si="366"/>
        <v>1200</v>
      </c>
      <c r="DJ227" s="623">
        <f t="shared" si="367"/>
        <v>1200</v>
      </c>
      <c r="DK227" s="623">
        <f t="shared" si="368"/>
        <v>1200</v>
      </c>
      <c r="DL227" s="623">
        <f t="shared" si="369"/>
        <v>1200</v>
      </c>
      <c r="DM227" s="623">
        <f t="shared" si="370"/>
        <v>1200</v>
      </c>
      <c r="DN227" s="623">
        <f t="shared" si="371"/>
        <v>1200</v>
      </c>
      <c r="DO227" s="1281">
        <f t="shared" si="372"/>
        <v>1200</v>
      </c>
      <c r="DP227" s="1281">
        <f t="shared" si="373"/>
        <v>1200</v>
      </c>
      <c r="DQ227" s="1281">
        <f t="shared" si="374"/>
        <v>1200</v>
      </c>
      <c r="DR227" s="1281">
        <f t="shared" si="375"/>
        <v>1200</v>
      </c>
      <c r="DS227" s="1281">
        <f t="shared" si="376"/>
        <v>1200</v>
      </c>
      <c r="DT227" s="1281">
        <f t="shared" si="377"/>
        <v>1200</v>
      </c>
      <c r="DU227" s="1281">
        <f t="shared" si="378"/>
        <v>1200</v>
      </c>
      <c r="DV227" s="1281">
        <f t="shared" si="379"/>
        <v>1200</v>
      </c>
      <c r="DW227" s="1281">
        <f t="shared" si="380"/>
        <v>1200</v>
      </c>
      <c r="DX227" s="1281">
        <f t="shared" si="381"/>
        <v>1200</v>
      </c>
      <c r="DY227" s="1281">
        <f t="shared" si="382"/>
        <v>1200</v>
      </c>
      <c r="DZ227" s="1281">
        <f t="shared" si="383"/>
        <v>1200</v>
      </c>
      <c r="EA227" s="623">
        <f t="shared" si="384"/>
        <v>1200</v>
      </c>
      <c r="EB227" s="623">
        <f t="shared" si="385"/>
        <v>1200</v>
      </c>
      <c r="EC227" s="623">
        <f t="shared" si="386"/>
        <v>1200</v>
      </c>
      <c r="ED227" s="623">
        <f t="shared" si="387"/>
        <v>1200</v>
      </c>
      <c r="EE227" s="623">
        <f t="shared" si="388"/>
        <v>1200</v>
      </c>
      <c r="EF227" s="623">
        <f t="shared" si="389"/>
        <v>1200</v>
      </c>
      <c r="EG227" s="623">
        <f t="shared" si="390"/>
        <v>1200</v>
      </c>
      <c r="EH227" s="623">
        <f t="shared" si="391"/>
        <v>1200</v>
      </c>
      <c r="EI227" s="623">
        <f t="shared" si="392"/>
        <v>1200</v>
      </c>
      <c r="EJ227" s="623">
        <f t="shared" si="393"/>
        <v>1200</v>
      </c>
      <c r="EK227" s="623">
        <f t="shared" si="394"/>
        <v>1200</v>
      </c>
      <c r="EL227" s="623">
        <f t="shared" si="395"/>
        <v>1200</v>
      </c>
    </row>
    <row r="228" spans="1:142">
      <c r="A228" s="7" t="str">
        <f>IF('Rent Roll_RedIQ 1'!B221&gt;0,'Rent Roll_RedIQ 1'!B221,"")</f>
        <v/>
      </c>
      <c r="B228" s="7" t="str">
        <f>IF('Rent Roll_RedIQ 1'!C221&gt;0,'Rent Roll_RedIQ 1'!C221,"")</f>
        <v/>
      </c>
      <c r="C228" s="614">
        <f>IF('Rent Roll_RedIQ 1'!K221&gt;0,'Rent Roll_RedIQ 1'!K221,0)</f>
        <v>0</v>
      </c>
      <c r="D228" s="615" t="str">
        <f>IF('Rent Roll_RedIQ 1'!J221&gt;0,'Rent Roll_RedIQ 1'!J221,"")</f>
        <v/>
      </c>
      <c r="E228" s="624" t="str">
        <f t="shared" si="304"/>
        <v/>
      </c>
      <c r="F228" s="194"/>
      <c r="G228" s="194"/>
      <c r="H228" s="616" t="str">
        <f t="shared" si="404"/>
        <v/>
      </c>
      <c r="I228" s="1200">
        <f>IF('Rent Roll_RedIQ 1'!S221&gt;0,'Rent Roll_RedIQ 1'!S221,Purchase_Date-1)</f>
        <v>45991</v>
      </c>
      <c r="J228" s="617" t="str">
        <f t="shared" si="405"/>
        <v/>
      </c>
      <c r="K228" s="1205">
        <f t="shared" si="406"/>
        <v>46356</v>
      </c>
      <c r="L228" s="618" t="str">
        <f t="shared" si="405"/>
        <v/>
      </c>
      <c r="M228" s="1208">
        <f t="shared" si="407"/>
        <v>46721</v>
      </c>
      <c r="N228" s="614" t="str">
        <f t="shared" si="305"/>
        <v/>
      </c>
      <c r="O228" s="614" t="str">
        <f t="shared" si="306"/>
        <v/>
      </c>
      <c r="P228" s="614" t="str">
        <f t="shared" si="307"/>
        <v/>
      </c>
      <c r="Q228" s="614" t="str">
        <f t="shared" si="308"/>
        <v/>
      </c>
      <c r="R228" s="614" t="str">
        <f t="shared" si="309"/>
        <v/>
      </c>
      <c r="S228" s="614" t="str">
        <f t="shared" si="310"/>
        <v/>
      </c>
      <c r="T228" s="614" t="str">
        <f t="shared" si="311"/>
        <v/>
      </c>
      <c r="U228" s="619"/>
      <c r="V228" s="614"/>
      <c r="W228" s="620" t="str">
        <f t="shared" si="409"/>
        <v/>
      </c>
      <c r="X228" s="620" t="str">
        <f t="shared" si="409"/>
        <v/>
      </c>
      <c r="Y228" s="620" t="str">
        <f t="shared" si="409"/>
        <v/>
      </c>
      <c r="Z228" s="620" t="str">
        <f t="shared" si="409"/>
        <v/>
      </c>
      <c r="AA228" s="620" t="str">
        <f t="shared" si="409"/>
        <v/>
      </c>
      <c r="AB228" s="620" t="str">
        <f t="shared" si="409"/>
        <v/>
      </c>
      <c r="AC228" s="620" t="str">
        <f t="shared" si="409"/>
        <v/>
      </c>
      <c r="AD228" s="620" t="str">
        <f t="shared" si="409"/>
        <v/>
      </c>
      <c r="AE228" s="620" t="str">
        <f t="shared" si="409"/>
        <v/>
      </c>
      <c r="AF228" s="620" t="str">
        <f t="shared" si="409"/>
        <v/>
      </c>
      <c r="AG228" s="620" t="str">
        <f t="shared" si="409"/>
        <v/>
      </c>
      <c r="AH228" s="620" t="str">
        <f t="shared" si="409"/>
        <v/>
      </c>
      <c r="AI228" s="621" t="str">
        <f t="shared" si="402"/>
        <v/>
      </c>
      <c r="AJ228" s="621" t="str">
        <f t="shared" si="410"/>
        <v/>
      </c>
      <c r="AK228" s="621" t="str">
        <f t="shared" si="410"/>
        <v/>
      </c>
      <c r="AL228" s="621" t="str">
        <f t="shared" si="410"/>
        <v/>
      </c>
      <c r="AM228" s="621" t="str">
        <f t="shared" si="410"/>
        <v/>
      </c>
      <c r="AN228" s="621" t="str">
        <f t="shared" si="410"/>
        <v/>
      </c>
      <c r="AO228" s="621" t="str">
        <f t="shared" si="410"/>
        <v/>
      </c>
      <c r="AP228" s="621" t="str">
        <f t="shared" si="410"/>
        <v/>
      </c>
      <c r="AQ228" s="621" t="str">
        <f t="shared" si="410"/>
        <v/>
      </c>
      <c r="AR228" s="621" t="str">
        <f t="shared" si="410"/>
        <v/>
      </c>
      <c r="AS228" s="621" t="str">
        <f t="shared" si="410"/>
        <v/>
      </c>
      <c r="AT228" s="621" t="str">
        <f t="shared" si="410"/>
        <v/>
      </c>
      <c r="AU228" s="622" t="str">
        <f t="shared" si="400"/>
        <v/>
      </c>
      <c r="AV228" s="622" t="str">
        <f t="shared" si="411"/>
        <v/>
      </c>
      <c r="AW228" s="622" t="str">
        <f t="shared" si="411"/>
        <v/>
      </c>
      <c r="AX228" s="622" t="str">
        <f t="shared" si="411"/>
        <v/>
      </c>
      <c r="AY228" s="622" t="str">
        <f t="shared" si="411"/>
        <v/>
      </c>
      <c r="AZ228" s="622" t="str">
        <f t="shared" si="411"/>
        <v/>
      </c>
      <c r="BA228" s="622" t="str">
        <f t="shared" si="411"/>
        <v/>
      </c>
      <c r="BB228" s="622" t="str">
        <f t="shared" si="411"/>
        <v/>
      </c>
      <c r="BC228" s="622" t="str">
        <f t="shared" si="411"/>
        <v/>
      </c>
      <c r="BD228" s="622" t="str">
        <f t="shared" si="411"/>
        <v/>
      </c>
      <c r="BE228" s="622" t="str">
        <f t="shared" si="411"/>
        <v/>
      </c>
      <c r="BF228" s="622" t="str">
        <f t="shared" si="411"/>
        <v/>
      </c>
      <c r="BG228" s="623" t="str">
        <f t="shared" si="312"/>
        <v/>
      </c>
      <c r="BH228" s="623" t="str">
        <f t="shared" si="313"/>
        <v/>
      </c>
      <c r="BI228" s="623" t="str">
        <f t="shared" si="314"/>
        <v/>
      </c>
      <c r="BJ228" s="623" t="str">
        <f t="shared" si="315"/>
        <v/>
      </c>
      <c r="BK228" s="623" t="str">
        <f t="shared" si="316"/>
        <v/>
      </c>
      <c r="BL228" s="623" t="str">
        <f t="shared" si="317"/>
        <v/>
      </c>
      <c r="BM228" s="623" t="str">
        <f t="shared" si="318"/>
        <v/>
      </c>
      <c r="BN228" s="623" t="str">
        <f t="shared" si="319"/>
        <v/>
      </c>
      <c r="BO228" s="623" t="str">
        <f t="shared" si="320"/>
        <v/>
      </c>
      <c r="BP228" s="623" t="str">
        <f t="shared" si="321"/>
        <v/>
      </c>
      <c r="BQ228" s="623" t="str">
        <f t="shared" si="322"/>
        <v/>
      </c>
      <c r="BR228" s="623" t="str">
        <f t="shared" si="323"/>
        <v/>
      </c>
      <c r="BS228" s="1281" t="str">
        <f t="shared" si="324"/>
        <v/>
      </c>
      <c r="BT228" s="1281" t="str">
        <f t="shared" si="325"/>
        <v/>
      </c>
      <c r="BU228" s="1281" t="str">
        <f t="shared" si="326"/>
        <v/>
      </c>
      <c r="BV228" s="1281" t="str">
        <f t="shared" si="327"/>
        <v/>
      </c>
      <c r="BW228" s="1281" t="str">
        <f t="shared" si="328"/>
        <v/>
      </c>
      <c r="BX228" s="1281" t="str">
        <f t="shared" si="329"/>
        <v/>
      </c>
      <c r="BY228" s="1281" t="str">
        <f t="shared" si="330"/>
        <v/>
      </c>
      <c r="BZ228" s="1281" t="str">
        <f t="shared" si="331"/>
        <v/>
      </c>
      <c r="CA228" s="1281" t="str">
        <f t="shared" si="332"/>
        <v/>
      </c>
      <c r="CB228" s="1281" t="str">
        <f t="shared" si="333"/>
        <v/>
      </c>
      <c r="CC228" s="1281" t="str">
        <f t="shared" si="334"/>
        <v/>
      </c>
      <c r="CD228" s="1281" t="str">
        <f t="shared" si="335"/>
        <v/>
      </c>
      <c r="CE228" s="623" t="str">
        <f t="shared" si="336"/>
        <v/>
      </c>
      <c r="CF228" s="623" t="str">
        <f t="shared" si="337"/>
        <v/>
      </c>
      <c r="CG228" s="623" t="str">
        <f t="shared" si="338"/>
        <v/>
      </c>
      <c r="CH228" s="623" t="str">
        <f t="shared" si="339"/>
        <v/>
      </c>
      <c r="CI228" s="623" t="str">
        <f t="shared" si="340"/>
        <v/>
      </c>
      <c r="CJ228" s="623" t="str">
        <f t="shared" si="341"/>
        <v/>
      </c>
      <c r="CK228" s="623" t="str">
        <f t="shared" si="342"/>
        <v/>
      </c>
      <c r="CL228" s="623" t="str">
        <f t="shared" si="343"/>
        <v/>
      </c>
      <c r="CM228" s="623" t="str">
        <f t="shared" si="344"/>
        <v/>
      </c>
      <c r="CN228" s="623" t="str">
        <f t="shared" si="345"/>
        <v/>
      </c>
      <c r="CO228" s="623" t="str">
        <f t="shared" si="346"/>
        <v/>
      </c>
      <c r="CP228" s="623" t="str">
        <f t="shared" si="347"/>
        <v/>
      </c>
      <c r="CQ228" s="1281" t="str">
        <f t="shared" si="348"/>
        <v/>
      </c>
      <c r="CR228" s="1281" t="str">
        <f t="shared" si="349"/>
        <v/>
      </c>
      <c r="CS228" s="1281" t="str">
        <f t="shared" si="350"/>
        <v/>
      </c>
      <c r="CT228" s="1281" t="str">
        <f t="shared" si="351"/>
        <v/>
      </c>
      <c r="CU228" s="1281" t="str">
        <f t="shared" si="352"/>
        <v/>
      </c>
      <c r="CV228" s="1281" t="str">
        <f t="shared" si="353"/>
        <v/>
      </c>
      <c r="CW228" s="1281" t="str">
        <f t="shared" si="354"/>
        <v/>
      </c>
      <c r="CX228" s="1281" t="str">
        <f t="shared" si="355"/>
        <v/>
      </c>
      <c r="CY228" s="1281" t="str">
        <f t="shared" si="356"/>
        <v/>
      </c>
      <c r="CZ228" s="1281" t="str">
        <f t="shared" si="357"/>
        <v/>
      </c>
      <c r="DA228" s="1281" t="str">
        <f t="shared" si="358"/>
        <v/>
      </c>
      <c r="DB228" s="1281" t="str">
        <f t="shared" si="359"/>
        <v/>
      </c>
      <c r="DC228" s="623" t="str">
        <f t="shared" si="360"/>
        <v/>
      </c>
      <c r="DD228" s="623" t="str">
        <f t="shared" si="361"/>
        <v/>
      </c>
      <c r="DE228" s="623" t="str">
        <f t="shared" si="362"/>
        <v/>
      </c>
      <c r="DF228" s="623" t="str">
        <f t="shared" si="363"/>
        <v/>
      </c>
      <c r="DG228" s="623" t="str">
        <f t="shared" si="364"/>
        <v/>
      </c>
      <c r="DH228" s="623" t="str">
        <f t="shared" si="365"/>
        <v/>
      </c>
      <c r="DI228" s="623" t="str">
        <f t="shared" si="366"/>
        <v/>
      </c>
      <c r="DJ228" s="623" t="str">
        <f t="shared" si="367"/>
        <v/>
      </c>
      <c r="DK228" s="623" t="str">
        <f t="shared" si="368"/>
        <v/>
      </c>
      <c r="DL228" s="623" t="str">
        <f t="shared" si="369"/>
        <v/>
      </c>
      <c r="DM228" s="623" t="str">
        <f t="shared" si="370"/>
        <v/>
      </c>
      <c r="DN228" s="623" t="str">
        <f t="shared" si="371"/>
        <v/>
      </c>
      <c r="DO228" s="1281" t="str">
        <f t="shared" si="372"/>
        <v/>
      </c>
      <c r="DP228" s="1281" t="str">
        <f t="shared" si="373"/>
        <v/>
      </c>
      <c r="DQ228" s="1281" t="str">
        <f t="shared" si="374"/>
        <v/>
      </c>
      <c r="DR228" s="1281" t="str">
        <f t="shared" si="375"/>
        <v/>
      </c>
      <c r="DS228" s="1281" t="str">
        <f t="shared" si="376"/>
        <v/>
      </c>
      <c r="DT228" s="1281" t="str">
        <f t="shared" si="377"/>
        <v/>
      </c>
      <c r="DU228" s="1281" t="str">
        <f t="shared" si="378"/>
        <v/>
      </c>
      <c r="DV228" s="1281" t="str">
        <f t="shared" si="379"/>
        <v/>
      </c>
      <c r="DW228" s="1281" t="str">
        <f t="shared" si="380"/>
        <v/>
      </c>
      <c r="DX228" s="1281" t="str">
        <f t="shared" si="381"/>
        <v/>
      </c>
      <c r="DY228" s="1281" t="str">
        <f t="shared" si="382"/>
        <v/>
      </c>
      <c r="DZ228" s="1281" t="str">
        <f t="shared" si="383"/>
        <v/>
      </c>
      <c r="EA228" s="623" t="str">
        <f t="shared" si="384"/>
        <v/>
      </c>
      <c r="EB228" s="623" t="str">
        <f t="shared" si="385"/>
        <v/>
      </c>
      <c r="EC228" s="623" t="str">
        <f t="shared" si="386"/>
        <v/>
      </c>
      <c r="ED228" s="623" t="str">
        <f t="shared" si="387"/>
        <v/>
      </c>
      <c r="EE228" s="623" t="str">
        <f t="shared" si="388"/>
        <v/>
      </c>
      <c r="EF228" s="623" t="str">
        <f t="shared" si="389"/>
        <v/>
      </c>
      <c r="EG228" s="623" t="str">
        <f t="shared" si="390"/>
        <v/>
      </c>
      <c r="EH228" s="623" t="str">
        <f t="shared" si="391"/>
        <v/>
      </c>
      <c r="EI228" s="623" t="str">
        <f t="shared" si="392"/>
        <v/>
      </c>
      <c r="EJ228" s="623" t="str">
        <f t="shared" si="393"/>
        <v/>
      </c>
      <c r="EK228" s="623" t="str">
        <f t="shared" si="394"/>
        <v/>
      </c>
      <c r="EL228" s="623" t="str">
        <f t="shared" si="395"/>
        <v/>
      </c>
    </row>
    <row r="229" spans="1:142">
      <c r="A229" s="7" t="str">
        <f>IF('Rent Roll_RedIQ 1'!B222&gt;0,'Rent Roll_RedIQ 1'!B222,"")</f>
        <v/>
      </c>
      <c r="B229" s="7" t="str">
        <f>IF('Rent Roll_RedIQ 1'!C222&gt;0,'Rent Roll_RedIQ 1'!C222,"")</f>
        <v/>
      </c>
      <c r="C229" s="614">
        <f>IF('Rent Roll_RedIQ 1'!K222&gt;0,'Rent Roll_RedIQ 1'!K222,0)</f>
        <v>0</v>
      </c>
      <c r="D229" s="615" t="str">
        <f>IF('Rent Roll_RedIQ 1'!J222&gt;0,'Rent Roll_RedIQ 1'!J222,"")</f>
        <v/>
      </c>
      <c r="E229" s="624" t="str">
        <f t="shared" si="304"/>
        <v/>
      </c>
      <c r="F229" s="194"/>
      <c r="G229" s="194"/>
      <c r="H229" s="616" t="str">
        <f t="shared" si="404"/>
        <v/>
      </c>
      <c r="I229" s="1200">
        <f>IF('Rent Roll_RedIQ 1'!S222&gt;0,'Rent Roll_RedIQ 1'!S222,Purchase_Date-1)</f>
        <v>45991</v>
      </c>
      <c r="J229" s="617" t="str">
        <f t="shared" si="405"/>
        <v/>
      </c>
      <c r="K229" s="1205">
        <f t="shared" si="406"/>
        <v>46356</v>
      </c>
      <c r="L229" s="618" t="str">
        <f t="shared" si="405"/>
        <v/>
      </c>
      <c r="M229" s="1208">
        <f t="shared" si="407"/>
        <v>46721</v>
      </c>
      <c r="N229" s="614" t="str">
        <f t="shared" si="305"/>
        <v/>
      </c>
      <c r="O229" s="614" t="str">
        <f t="shared" si="306"/>
        <v/>
      </c>
      <c r="P229" s="614" t="str">
        <f t="shared" si="307"/>
        <v/>
      </c>
      <c r="Q229" s="614" t="str">
        <f t="shared" si="308"/>
        <v/>
      </c>
      <c r="R229" s="614" t="str">
        <f t="shared" si="309"/>
        <v/>
      </c>
      <c r="S229" s="614" t="str">
        <f t="shared" si="310"/>
        <v/>
      </c>
      <c r="T229" s="614" t="str">
        <f t="shared" si="311"/>
        <v/>
      </c>
      <c r="U229" s="619"/>
      <c r="V229" s="614"/>
      <c r="W229" s="620" t="str">
        <f t="shared" si="409"/>
        <v/>
      </c>
      <c r="X229" s="620" t="str">
        <f t="shared" si="409"/>
        <v/>
      </c>
      <c r="Y229" s="620" t="str">
        <f t="shared" si="409"/>
        <v/>
      </c>
      <c r="Z229" s="620" t="str">
        <f t="shared" si="409"/>
        <v/>
      </c>
      <c r="AA229" s="620" t="str">
        <f t="shared" si="409"/>
        <v/>
      </c>
      <c r="AB229" s="620" t="str">
        <f t="shared" si="409"/>
        <v/>
      </c>
      <c r="AC229" s="620" t="str">
        <f t="shared" si="409"/>
        <v/>
      </c>
      <c r="AD229" s="620" t="str">
        <f t="shared" si="409"/>
        <v/>
      </c>
      <c r="AE229" s="620" t="str">
        <f t="shared" si="409"/>
        <v/>
      </c>
      <c r="AF229" s="620" t="str">
        <f t="shared" si="409"/>
        <v/>
      </c>
      <c r="AG229" s="620" t="str">
        <f t="shared" si="409"/>
        <v/>
      </c>
      <c r="AH229" s="620" t="str">
        <f t="shared" si="409"/>
        <v/>
      </c>
      <c r="AI229" s="621" t="str">
        <f t="shared" si="402"/>
        <v/>
      </c>
      <c r="AJ229" s="621" t="str">
        <f t="shared" si="410"/>
        <v/>
      </c>
      <c r="AK229" s="621" t="str">
        <f t="shared" si="410"/>
        <v/>
      </c>
      <c r="AL229" s="621" t="str">
        <f t="shared" si="410"/>
        <v/>
      </c>
      <c r="AM229" s="621" t="str">
        <f t="shared" si="410"/>
        <v/>
      </c>
      <c r="AN229" s="621" t="str">
        <f t="shared" si="410"/>
        <v/>
      </c>
      <c r="AO229" s="621" t="str">
        <f t="shared" si="410"/>
        <v/>
      </c>
      <c r="AP229" s="621" t="str">
        <f t="shared" si="410"/>
        <v/>
      </c>
      <c r="AQ229" s="621" t="str">
        <f t="shared" si="410"/>
        <v/>
      </c>
      <c r="AR229" s="621" t="str">
        <f t="shared" si="410"/>
        <v/>
      </c>
      <c r="AS229" s="621" t="str">
        <f t="shared" si="410"/>
        <v/>
      </c>
      <c r="AT229" s="621" t="str">
        <f t="shared" si="410"/>
        <v/>
      </c>
      <c r="AU229" s="622" t="str">
        <f t="shared" si="400"/>
        <v/>
      </c>
      <c r="AV229" s="622" t="str">
        <f t="shared" si="411"/>
        <v/>
      </c>
      <c r="AW229" s="622" t="str">
        <f t="shared" si="411"/>
        <v/>
      </c>
      <c r="AX229" s="622" t="str">
        <f t="shared" si="411"/>
        <v/>
      </c>
      <c r="AY229" s="622" t="str">
        <f t="shared" si="411"/>
        <v/>
      </c>
      <c r="AZ229" s="622" t="str">
        <f t="shared" si="411"/>
        <v/>
      </c>
      <c r="BA229" s="622" t="str">
        <f t="shared" si="411"/>
        <v/>
      </c>
      <c r="BB229" s="622" t="str">
        <f t="shared" si="411"/>
        <v/>
      </c>
      <c r="BC229" s="622" t="str">
        <f t="shared" si="411"/>
        <v/>
      </c>
      <c r="BD229" s="622" t="str">
        <f t="shared" si="411"/>
        <v/>
      </c>
      <c r="BE229" s="622" t="str">
        <f t="shared" si="411"/>
        <v/>
      </c>
      <c r="BF229" s="622" t="str">
        <f t="shared" si="411"/>
        <v/>
      </c>
      <c r="BG229" s="623" t="str">
        <f t="shared" si="312"/>
        <v/>
      </c>
      <c r="BH229" s="623" t="str">
        <f t="shared" si="313"/>
        <v/>
      </c>
      <c r="BI229" s="623" t="str">
        <f t="shared" si="314"/>
        <v/>
      </c>
      <c r="BJ229" s="623" t="str">
        <f t="shared" si="315"/>
        <v/>
      </c>
      <c r="BK229" s="623" t="str">
        <f t="shared" si="316"/>
        <v/>
      </c>
      <c r="BL229" s="623" t="str">
        <f t="shared" si="317"/>
        <v/>
      </c>
      <c r="BM229" s="623" t="str">
        <f t="shared" si="318"/>
        <v/>
      </c>
      <c r="BN229" s="623" t="str">
        <f t="shared" si="319"/>
        <v/>
      </c>
      <c r="BO229" s="623" t="str">
        <f t="shared" si="320"/>
        <v/>
      </c>
      <c r="BP229" s="623" t="str">
        <f t="shared" si="321"/>
        <v/>
      </c>
      <c r="BQ229" s="623" t="str">
        <f t="shared" si="322"/>
        <v/>
      </c>
      <c r="BR229" s="623" t="str">
        <f t="shared" si="323"/>
        <v/>
      </c>
      <c r="BS229" s="1281" t="str">
        <f t="shared" si="324"/>
        <v/>
      </c>
      <c r="BT229" s="1281" t="str">
        <f t="shared" si="325"/>
        <v/>
      </c>
      <c r="BU229" s="1281" t="str">
        <f t="shared" si="326"/>
        <v/>
      </c>
      <c r="BV229" s="1281" t="str">
        <f t="shared" si="327"/>
        <v/>
      </c>
      <c r="BW229" s="1281" t="str">
        <f t="shared" si="328"/>
        <v/>
      </c>
      <c r="BX229" s="1281" t="str">
        <f t="shared" si="329"/>
        <v/>
      </c>
      <c r="BY229" s="1281" t="str">
        <f t="shared" si="330"/>
        <v/>
      </c>
      <c r="BZ229" s="1281" t="str">
        <f t="shared" si="331"/>
        <v/>
      </c>
      <c r="CA229" s="1281" t="str">
        <f t="shared" si="332"/>
        <v/>
      </c>
      <c r="CB229" s="1281" t="str">
        <f t="shared" si="333"/>
        <v/>
      </c>
      <c r="CC229" s="1281" t="str">
        <f t="shared" si="334"/>
        <v/>
      </c>
      <c r="CD229" s="1281" t="str">
        <f t="shared" si="335"/>
        <v/>
      </c>
      <c r="CE229" s="623" t="str">
        <f t="shared" si="336"/>
        <v/>
      </c>
      <c r="CF229" s="623" t="str">
        <f t="shared" si="337"/>
        <v/>
      </c>
      <c r="CG229" s="623" t="str">
        <f t="shared" si="338"/>
        <v/>
      </c>
      <c r="CH229" s="623" t="str">
        <f t="shared" si="339"/>
        <v/>
      </c>
      <c r="CI229" s="623" t="str">
        <f t="shared" si="340"/>
        <v/>
      </c>
      <c r="CJ229" s="623" t="str">
        <f t="shared" si="341"/>
        <v/>
      </c>
      <c r="CK229" s="623" t="str">
        <f t="shared" si="342"/>
        <v/>
      </c>
      <c r="CL229" s="623" t="str">
        <f t="shared" si="343"/>
        <v/>
      </c>
      <c r="CM229" s="623" t="str">
        <f t="shared" si="344"/>
        <v/>
      </c>
      <c r="CN229" s="623" t="str">
        <f t="shared" si="345"/>
        <v/>
      </c>
      <c r="CO229" s="623" t="str">
        <f t="shared" si="346"/>
        <v/>
      </c>
      <c r="CP229" s="623" t="str">
        <f t="shared" si="347"/>
        <v/>
      </c>
      <c r="CQ229" s="1281" t="str">
        <f t="shared" si="348"/>
        <v/>
      </c>
      <c r="CR229" s="1281" t="str">
        <f t="shared" si="349"/>
        <v/>
      </c>
      <c r="CS229" s="1281" t="str">
        <f t="shared" si="350"/>
        <v/>
      </c>
      <c r="CT229" s="1281" t="str">
        <f t="shared" si="351"/>
        <v/>
      </c>
      <c r="CU229" s="1281" t="str">
        <f t="shared" si="352"/>
        <v/>
      </c>
      <c r="CV229" s="1281" t="str">
        <f t="shared" si="353"/>
        <v/>
      </c>
      <c r="CW229" s="1281" t="str">
        <f t="shared" si="354"/>
        <v/>
      </c>
      <c r="CX229" s="1281" t="str">
        <f t="shared" si="355"/>
        <v/>
      </c>
      <c r="CY229" s="1281" t="str">
        <f t="shared" si="356"/>
        <v/>
      </c>
      <c r="CZ229" s="1281" t="str">
        <f t="shared" si="357"/>
        <v/>
      </c>
      <c r="DA229" s="1281" t="str">
        <f t="shared" si="358"/>
        <v/>
      </c>
      <c r="DB229" s="1281" t="str">
        <f t="shared" si="359"/>
        <v/>
      </c>
      <c r="DC229" s="623" t="str">
        <f t="shared" si="360"/>
        <v/>
      </c>
      <c r="DD229" s="623" t="str">
        <f t="shared" si="361"/>
        <v/>
      </c>
      <c r="DE229" s="623" t="str">
        <f t="shared" si="362"/>
        <v/>
      </c>
      <c r="DF229" s="623" t="str">
        <f t="shared" si="363"/>
        <v/>
      </c>
      <c r="DG229" s="623" t="str">
        <f t="shared" si="364"/>
        <v/>
      </c>
      <c r="DH229" s="623" t="str">
        <f t="shared" si="365"/>
        <v/>
      </c>
      <c r="DI229" s="623" t="str">
        <f t="shared" si="366"/>
        <v/>
      </c>
      <c r="DJ229" s="623" t="str">
        <f t="shared" si="367"/>
        <v/>
      </c>
      <c r="DK229" s="623" t="str">
        <f t="shared" si="368"/>
        <v/>
      </c>
      <c r="DL229" s="623" t="str">
        <f t="shared" si="369"/>
        <v/>
      </c>
      <c r="DM229" s="623" t="str">
        <f t="shared" si="370"/>
        <v/>
      </c>
      <c r="DN229" s="623" t="str">
        <f t="shared" si="371"/>
        <v/>
      </c>
      <c r="DO229" s="1281" t="str">
        <f t="shared" si="372"/>
        <v/>
      </c>
      <c r="DP229" s="1281" t="str">
        <f t="shared" si="373"/>
        <v/>
      </c>
      <c r="DQ229" s="1281" t="str">
        <f t="shared" si="374"/>
        <v/>
      </c>
      <c r="DR229" s="1281" t="str">
        <f t="shared" si="375"/>
        <v/>
      </c>
      <c r="DS229" s="1281" t="str">
        <f t="shared" si="376"/>
        <v/>
      </c>
      <c r="DT229" s="1281" t="str">
        <f t="shared" si="377"/>
        <v/>
      </c>
      <c r="DU229" s="1281" t="str">
        <f t="shared" si="378"/>
        <v/>
      </c>
      <c r="DV229" s="1281" t="str">
        <f t="shared" si="379"/>
        <v/>
      </c>
      <c r="DW229" s="1281" t="str">
        <f t="shared" si="380"/>
        <v/>
      </c>
      <c r="DX229" s="1281" t="str">
        <f t="shared" si="381"/>
        <v/>
      </c>
      <c r="DY229" s="1281" t="str">
        <f t="shared" si="382"/>
        <v/>
      </c>
      <c r="DZ229" s="1281" t="str">
        <f t="shared" si="383"/>
        <v/>
      </c>
      <c r="EA229" s="623" t="str">
        <f t="shared" si="384"/>
        <v/>
      </c>
      <c r="EB229" s="623" t="str">
        <f t="shared" si="385"/>
        <v/>
      </c>
      <c r="EC229" s="623" t="str">
        <f t="shared" si="386"/>
        <v/>
      </c>
      <c r="ED229" s="623" t="str">
        <f t="shared" si="387"/>
        <v/>
      </c>
      <c r="EE229" s="623" t="str">
        <f t="shared" si="388"/>
        <v/>
      </c>
      <c r="EF229" s="623" t="str">
        <f t="shared" si="389"/>
        <v/>
      </c>
      <c r="EG229" s="623" t="str">
        <f t="shared" si="390"/>
        <v/>
      </c>
      <c r="EH229" s="623" t="str">
        <f t="shared" si="391"/>
        <v/>
      </c>
      <c r="EI229" s="623" t="str">
        <f t="shared" si="392"/>
        <v/>
      </c>
      <c r="EJ229" s="623" t="str">
        <f t="shared" si="393"/>
        <v/>
      </c>
      <c r="EK229" s="623" t="str">
        <f t="shared" si="394"/>
        <v/>
      </c>
      <c r="EL229" s="623" t="str">
        <f t="shared" si="395"/>
        <v/>
      </c>
    </row>
    <row r="230" spans="1:142">
      <c r="A230" s="7" t="str">
        <f>IF('Rent Roll_RedIQ 1'!B223&gt;0,'Rent Roll_RedIQ 1'!B223,"")</f>
        <v/>
      </c>
      <c r="B230" s="7" t="str">
        <f>IF('Rent Roll_RedIQ 1'!C223&gt;0,'Rent Roll_RedIQ 1'!C223,"")</f>
        <v/>
      </c>
      <c r="C230" s="614">
        <f>IF('Rent Roll_RedIQ 1'!K223&gt;0,'Rent Roll_RedIQ 1'!K223,0)</f>
        <v>0</v>
      </c>
      <c r="D230" s="615" t="str">
        <f>IF('Rent Roll_RedIQ 1'!J223&gt;0,'Rent Roll_RedIQ 1'!J223,"")</f>
        <v/>
      </c>
      <c r="E230" s="624" t="str">
        <f t="shared" si="304"/>
        <v/>
      </c>
      <c r="F230" s="194"/>
      <c r="G230" s="194"/>
      <c r="H230" s="616" t="str">
        <f t="shared" si="404"/>
        <v/>
      </c>
      <c r="I230" s="1200">
        <f>IF('Rent Roll_RedIQ 1'!S223&gt;0,'Rent Roll_RedIQ 1'!S223,Purchase_Date-1)</f>
        <v>45991</v>
      </c>
      <c r="J230" s="617" t="str">
        <f t="shared" si="405"/>
        <v/>
      </c>
      <c r="K230" s="1205">
        <f t="shared" si="406"/>
        <v>46356</v>
      </c>
      <c r="L230" s="618" t="str">
        <f t="shared" si="405"/>
        <v/>
      </c>
      <c r="M230" s="1208">
        <f t="shared" si="407"/>
        <v>46721</v>
      </c>
      <c r="N230" s="614" t="str">
        <f t="shared" si="305"/>
        <v/>
      </c>
      <c r="O230" s="614" t="str">
        <f t="shared" si="306"/>
        <v/>
      </c>
      <c r="P230" s="614" t="str">
        <f t="shared" si="307"/>
        <v/>
      </c>
      <c r="Q230" s="614" t="str">
        <f t="shared" si="308"/>
        <v/>
      </c>
      <c r="R230" s="614" t="str">
        <f t="shared" si="309"/>
        <v/>
      </c>
      <c r="S230" s="614" t="str">
        <f t="shared" si="310"/>
        <v/>
      </c>
      <c r="T230" s="614" t="str">
        <f t="shared" si="311"/>
        <v/>
      </c>
      <c r="U230" s="619"/>
      <c r="V230" s="614"/>
      <c r="W230" s="620" t="str">
        <f t="shared" si="409"/>
        <v/>
      </c>
      <c r="X230" s="620" t="str">
        <f t="shared" si="409"/>
        <v/>
      </c>
      <c r="Y230" s="620" t="str">
        <f t="shared" si="409"/>
        <v/>
      </c>
      <c r="Z230" s="620" t="str">
        <f t="shared" si="409"/>
        <v/>
      </c>
      <c r="AA230" s="620" t="str">
        <f t="shared" si="409"/>
        <v/>
      </c>
      <c r="AB230" s="620" t="str">
        <f t="shared" si="409"/>
        <v/>
      </c>
      <c r="AC230" s="620" t="str">
        <f t="shared" si="409"/>
        <v/>
      </c>
      <c r="AD230" s="620" t="str">
        <f t="shared" si="409"/>
        <v/>
      </c>
      <c r="AE230" s="620" t="str">
        <f t="shared" si="409"/>
        <v/>
      </c>
      <c r="AF230" s="620" t="str">
        <f t="shared" si="409"/>
        <v/>
      </c>
      <c r="AG230" s="620" t="str">
        <f t="shared" si="409"/>
        <v/>
      </c>
      <c r="AH230" s="620" t="str">
        <f t="shared" si="409"/>
        <v/>
      </c>
      <c r="AI230" s="621" t="str">
        <f t="shared" si="402"/>
        <v/>
      </c>
      <c r="AJ230" s="621" t="str">
        <f t="shared" si="410"/>
        <v/>
      </c>
      <c r="AK230" s="621" t="str">
        <f t="shared" si="410"/>
        <v/>
      </c>
      <c r="AL230" s="621" t="str">
        <f t="shared" si="410"/>
        <v/>
      </c>
      <c r="AM230" s="621" t="str">
        <f t="shared" si="410"/>
        <v/>
      </c>
      <c r="AN230" s="621" t="str">
        <f t="shared" si="410"/>
        <v/>
      </c>
      <c r="AO230" s="621" t="str">
        <f t="shared" si="410"/>
        <v/>
      </c>
      <c r="AP230" s="621" t="str">
        <f t="shared" si="410"/>
        <v/>
      </c>
      <c r="AQ230" s="621" t="str">
        <f t="shared" si="410"/>
        <v/>
      </c>
      <c r="AR230" s="621" t="str">
        <f t="shared" si="410"/>
        <v/>
      </c>
      <c r="AS230" s="621" t="str">
        <f t="shared" si="410"/>
        <v/>
      </c>
      <c r="AT230" s="621" t="str">
        <f t="shared" si="410"/>
        <v/>
      </c>
      <c r="AU230" s="622" t="str">
        <f t="shared" si="400"/>
        <v/>
      </c>
      <c r="AV230" s="622" t="str">
        <f t="shared" si="411"/>
        <v/>
      </c>
      <c r="AW230" s="622" t="str">
        <f t="shared" si="411"/>
        <v/>
      </c>
      <c r="AX230" s="622" t="str">
        <f t="shared" si="411"/>
        <v/>
      </c>
      <c r="AY230" s="622" t="str">
        <f t="shared" si="411"/>
        <v/>
      </c>
      <c r="AZ230" s="622" t="str">
        <f t="shared" si="411"/>
        <v/>
      </c>
      <c r="BA230" s="622" t="str">
        <f t="shared" si="411"/>
        <v/>
      </c>
      <c r="BB230" s="622" t="str">
        <f t="shared" si="411"/>
        <v/>
      </c>
      <c r="BC230" s="622" t="str">
        <f t="shared" si="411"/>
        <v/>
      </c>
      <c r="BD230" s="622" t="str">
        <f t="shared" si="411"/>
        <v/>
      </c>
      <c r="BE230" s="622" t="str">
        <f t="shared" si="411"/>
        <v/>
      </c>
      <c r="BF230" s="622" t="str">
        <f t="shared" si="411"/>
        <v/>
      </c>
      <c r="BG230" s="623" t="str">
        <f t="shared" si="312"/>
        <v/>
      </c>
      <c r="BH230" s="623" t="str">
        <f t="shared" si="313"/>
        <v/>
      </c>
      <c r="BI230" s="623" t="str">
        <f t="shared" si="314"/>
        <v/>
      </c>
      <c r="BJ230" s="623" t="str">
        <f t="shared" si="315"/>
        <v/>
      </c>
      <c r="BK230" s="623" t="str">
        <f t="shared" si="316"/>
        <v/>
      </c>
      <c r="BL230" s="623" t="str">
        <f t="shared" si="317"/>
        <v/>
      </c>
      <c r="BM230" s="623" t="str">
        <f t="shared" si="318"/>
        <v/>
      </c>
      <c r="BN230" s="623" t="str">
        <f t="shared" si="319"/>
        <v/>
      </c>
      <c r="BO230" s="623" t="str">
        <f t="shared" si="320"/>
        <v/>
      </c>
      <c r="BP230" s="623" t="str">
        <f t="shared" si="321"/>
        <v/>
      </c>
      <c r="BQ230" s="623" t="str">
        <f t="shared" si="322"/>
        <v/>
      </c>
      <c r="BR230" s="623" t="str">
        <f t="shared" si="323"/>
        <v/>
      </c>
      <c r="BS230" s="1281" t="str">
        <f t="shared" si="324"/>
        <v/>
      </c>
      <c r="BT230" s="1281" t="str">
        <f t="shared" si="325"/>
        <v/>
      </c>
      <c r="BU230" s="1281" t="str">
        <f t="shared" si="326"/>
        <v/>
      </c>
      <c r="BV230" s="1281" t="str">
        <f t="shared" si="327"/>
        <v/>
      </c>
      <c r="BW230" s="1281" t="str">
        <f t="shared" si="328"/>
        <v/>
      </c>
      <c r="BX230" s="1281" t="str">
        <f t="shared" si="329"/>
        <v/>
      </c>
      <c r="BY230" s="1281" t="str">
        <f t="shared" si="330"/>
        <v/>
      </c>
      <c r="BZ230" s="1281" t="str">
        <f t="shared" si="331"/>
        <v/>
      </c>
      <c r="CA230" s="1281" t="str">
        <f t="shared" si="332"/>
        <v/>
      </c>
      <c r="CB230" s="1281" t="str">
        <f t="shared" si="333"/>
        <v/>
      </c>
      <c r="CC230" s="1281" t="str">
        <f t="shared" si="334"/>
        <v/>
      </c>
      <c r="CD230" s="1281" t="str">
        <f t="shared" si="335"/>
        <v/>
      </c>
      <c r="CE230" s="623" t="str">
        <f t="shared" si="336"/>
        <v/>
      </c>
      <c r="CF230" s="623" t="str">
        <f t="shared" si="337"/>
        <v/>
      </c>
      <c r="CG230" s="623" t="str">
        <f t="shared" si="338"/>
        <v/>
      </c>
      <c r="CH230" s="623" t="str">
        <f t="shared" si="339"/>
        <v/>
      </c>
      <c r="CI230" s="623" t="str">
        <f t="shared" si="340"/>
        <v/>
      </c>
      <c r="CJ230" s="623" t="str">
        <f t="shared" si="341"/>
        <v/>
      </c>
      <c r="CK230" s="623" t="str">
        <f t="shared" si="342"/>
        <v/>
      </c>
      <c r="CL230" s="623" t="str">
        <f t="shared" si="343"/>
        <v/>
      </c>
      <c r="CM230" s="623" t="str">
        <f t="shared" si="344"/>
        <v/>
      </c>
      <c r="CN230" s="623" t="str">
        <f t="shared" si="345"/>
        <v/>
      </c>
      <c r="CO230" s="623" t="str">
        <f t="shared" si="346"/>
        <v/>
      </c>
      <c r="CP230" s="623" t="str">
        <f t="shared" si="347"/>
        <v/>
      </c>
      <c r="CQ230" s="1281" t="str">
        <f t="shared" si="348"/>
        <v/>
      </c>
      <c r="CR230" s="1281" t="str">
        <f t="shared" si="349"/>
        <v/>
      </c>
      <c r="CS230" s="1281" t="str">
        <f t="shared" si="350"/>
        <v/>
      </c>
      <c r="CT230" s="1281" t="str">
        <f t="shared" si="351"/>
        <v/>
      </c>
      <c r="CU230" s="1281" t="str">
        <f t="shared" si="352"/>
        <v/>
      </c>
      <c r="CV230" s="1281" t="str">
        <f t="shared" si="353"/>
        <v/>
      </c>
      <c r="CW230" s="1281" t="str">
        <f t="shared" si="354"/>
        <v/>
      </c>
      <c r="CX230" s="1281" t="str">
        <f t="shared" si="355"/>
        <v/>
      </c>
      <c r="CY230" s="1281" t="str">
        <f t="shared" si="356"/>
        <v/>
      </c>
      <c r="CZ230" s="1281" t="str">
        <f t="shared" si="357"/>
        <v/>
      </c>
      <c r="DA230" s="1281" t="str">
        <f t="shared" si="358"/>
        <v/>
      </c>
      <c r="DB230" s="1281" t="str">
        <f t="shared" si="359"/>
        <v/>
      </c>
      <c r="DC230" s="623" t="str">
        <f t="shared" si="360"/>
        <v/>
      </c>
      <c r="DD230" s="623" t="str">
        <f t="shared" si="361"/>
        <v/>
      </c>
      <c r="DE230" s="623" t="str">
        <f t="shared" si="362"/>
        <v/>
      </c>
      <c r="DF230" s="623" t="str">
        <f t="shared" si="363"/>
        <v/>
      </c>
      <c r="DG230" s="623" t="str">
        <f t="shared" si="364"/>
        <v/>
      </c>
      <c r="DH230" s="623" t="str">
        <f t="shared" si="365"/>
        <v/>
      </c>
      <c r="DI230" s="623" t="str">
        <f t="shared" si="366"/>
        <v/>
      </c>
      <c r="DJ230" s="623" t="str">
        <f t="shared" si="367"/>
        <v/>
      </c>
      <c r="DK230" s="623" t="str">
        <f t="shared" si="368"/>
        <v/>
      </c>
      <c r="DL230" s="623" t="str">
        <f t="shared" si="369"/>
        <v/>
      </c>
      <c r="DM230" s="623" t="str">
        <f t="shared" si="370"/>
        <v/>
      </c>
      <c r="DN230" s="623" t="str">
        <f t="shared" si="371"/>
        <v/>
      </c>
      <c r="DO230" s="1281" t="str">
        <f t="shared" si="372"/>
        <v/>
      </c>
      <c r="DP230" s="1281" t="str">
        <f t="shared" si="373"/>
        <v/>
      </c>
      <c r="DQ230" s="1281" t="str">
        <f t="shared" si="374"/>
        <v/>
      </c>
      <c r="DR230" s="1281" t="str">
        <f t="shared" si="375"/>
        <v/>
      </c>
      <c r="DS230" s="1281" t="str">
        <f t="shared" si="376"/>
        <v/>
      </c>
      <c r="DT230" s="1281" t="str">
        <f t="shared" si="377"/>
        <v/>
      </c>
      <c r="DU230" s="1281" t="str">
        <f t="shared" si="378"/>
        <v/>
      </c>
      <c r="DV230" s="1281" t="str">
        <f t="shared" si="379"/>
        <v/>
      </c>
      <c r="DW230" s="1281" t="str">
        <f t="shared" si="380"/>
        <v/>
      </c>
      <c r="DX230" s="1281" t="str">
        <f t="shared" si="381"/>
        <v/>
      </c>
      <c r="DY230" s="1281" t="str">
        <f t="shared" si="382"/>
        <v/>
      </c>
      <c r="DZ230" s="1281" t="str">
        <f t="shared" si="383"/>
        <v/>
      </c>
      <c r="EA230" s="623" t="str">
        <f t="shared" si="384"/>
        <v/>
      </c>
      <c r="EB230" s="623" t="str">
        <f t="shared" si="385"/>
        <v/>
      </c>
      <c r="EC230" s="623" t="str">
        <f t="shared" si="386"/>
        <v/>
      </c>
      <c r="ED230" s="623" t="str">
        <f t="shared" si="387"/>
        <v/>
      </c>
      <c r="EE230" s="623" t="str">
        <f t="shared" si="388"/>
        <v/>
      </c>
      <c r="EF230" s="623" t="str">
        <f t="shared" si="389"/>
        <v/>
      </c>
      <c r="EG230" s="623" t="str">
        <f t="shared" si="390"/>
        <v/>
      </c>
      <c r="EH230" s="623" t="str">
        <f t="shared" si="391"/>
        <v/>
      </c>
      <c r="EI230" s="623" t="str">
        <f t="shared" si="392"/>
        <v/>
      </c>
      <c r="EJ230" s="623" t="str">
        <f t="shared" si="393"/>
        <v/>
      </c>
      <c r="EK230" s="623" t="str">
        <f t="shared" si="394"/>
        <v/>
      </c>
      <c r="EL230" s="623" t="str">
        <f t="shared" si="395"/>
        <v/>
      </c>
    </row>
    <row r="231" spans="1:142">
      <c r="A231" s="7" t="str">
        <f>IF('Rent Roll_RedIQ 1'!B224&gt;0,'Rent Roll_RedIQ 1'!B224,"")</f>
        <v/>
      </c>
      <c r="B231" s="7" t="str">
        <f>IF('Rent Roll_RedIQ 1'!C224&gt;0,'Rent Roll_RedIQ 1'!C224,"")</f>
        <v/>
      </c>
      <c r="C231" s="614">
        <f>IF('Rent Roll_RedIQ 1'!K224&gt;0,'Rent Roll_RedIQ 1'!K224,0)</f>
        <v>0</v>
      </c>
      <c r="D231" s="615" t="str">
        <f>IF('Rent Roll_RedIQ 1'!J224&gt;0,'Rent Roll_RedIQ 1'!J224,"")</f>
        <v/>
      </c>
      <c r="E231" s="624" t="str">
        <f t="shared" si="304"/>
        <v/>
      </c>
      <c r="F231" s="194"/>
      <c r="G231" s="194"/>
      <c r="H231" s="616" t="str">
        <f t="shared" si="404"/>
        <v/>
      </c>
      <c r="I231" s="1200">
        <f>IF('Rent Roll_RedIQ 1'!S224&gt;0,'Rent Roll_RedIQ 1'!S224,Purchase_Date-1)</f>
        <v>45991</v>
      </c>
      <c r="J231" s="617" t="str">
        <f t="shared" si="405"/>
        <v/>
      </c>
      <c r="K231" s="1205">
        <f t="shared" si="406"/>
        <v>46356</v>
      </c>
      <c r="L231" s="618" t="str">
        <f t="shared" si="405"/>
        <v/>
      </c>
      <c r="M231" s="1208">
        <f t="shared" si="407"/>
        <v>46721</v>
      </c>
      <c r="N231" s="614" t="str">
        <f t="shared" si="305"/>
        <v/>
      </c>
      <c r="O231" s="614" t="str">
        <f t="shared" si="306"/>
        <v/>
      </c>
      <c r="P231" s="614" t="str">
        <f t="shared" si="307"/>
        <v/>
      </c>
      <c r="Q231" s="614" t="str">
        <f t="shared" si="308"/>
        <v/>
      </c>
      <c r="R231" s="614" t="str">
        <f t="shared" si="309"/>
        <v/>
      </c>
      <c r="S231" s="614" t="str">
        <f t="shared" si="310"/>
        <v/>
      </c>
      <c r="T231" s="614" t="str">
        <f t="shared" si="311"/>
        <v/>
      </c>
      <c r="U231" s="619"/>
      <c r="V231" s="614"/>
      <c r="W231" s="620" t="str">
        <f t="shared" si="409"/>
        <v/>
      </c>
      <c r="X231" s="620" t="str">
        <f t="shared" si="409"/>
        <v/>
      </c>
      <c r="Y231" s="620" t="str">
        <f t="shared" si="409"/>
        <v/>
      </c>
      <c r="Z231" s="620" t="str">
        <f t="shared" si="409"/>
        <v/>
      </c>
      <c r="AA231" s="620" t="str">
        <f t="shared" si="409"/>
        <v/>
      </c>
      <c r="AB231" s="620" t="str">
        <f t="shared" si="409"/>
        <v/>
      </c>
      <c r="AC231" s="620" t="str">
        <f t="shared" si="409"/>
        <v/>
      </c>
      <c r="AD231" s="620" t="str">
        <f t="shared" si="409"/>
        <v/>
      </c>
      <c r="AE231" s="620" t="str">
        <f t="shared" si="409"/>
        <v/>
      </c>
      <c r="AF231" s="620" t="str">
        <f t="shared" si="409"/>
        <v/>
      </c>
      <c r="AG231" s="620" t="str">
        <f t="shared" si="409"/>
        <v/>
      </c>
      <c r="AH231" s="620" t="str">
        <f t="shared" si="409"/>
        <v/>
      </c>
      <c r="AI231" s="621" t="str">
        <f t="shared" si="402"/>
        <v/>
      </c>
      <c r="AJ231" s="621" t="str">
        <f t="shared" si="410"/>
        <v/>
      </c>
      <c r="AK231" s="621" t="str">
        <f t="shared" si="410"/>
        <v/>
      </c>
      <c r="AL231" s="621" t="str">
        <f t="shared" si="410"/>
        <v/>
      </c>
      <c r="AM231" s="621" t="str">
        <f t="shared" si="410"/>
        <v/>
      </c>
      <c r="AN231" s="621" t="str">
        <f t="shared" si="410"/>
        <v/>
      </c>
      <c r="AO231" s="621" t="str">
        <f t="shared" si="410"/>
        <v/>
      </c>
      <c r="AP231" s="621" t="str">
        <f t="shared" si="410"/>
        <v/>
      </c>
      <c r="AQ231" s="621" t="str">
        <f t="shared" si="410"/>
        <v/>
      </c>
      <c r="AR231" s="621" t="str">
        <f t="shared" si="410"/>
        <v/>
      </c>
      <c r="AS231" s="621" t="str">
        <f t="shared" si="410"/>
        <v/>
      </c>
      <c r="AT231" s="621" t="str">
        <f t="shared" si="410"/>
        <v/>
      </c>
      <c r="AU231" s="622" t="str">
        <f t="shared" si="400"/>
        <v/>
      </c>
      <c r="AV231" s="622" t="str">
        <f t="shared" si="411"/>
        <v/>
      </c>
      <c r="AW231" s="622" t="str">
        <f t="shared" si="411"/>
        <v/>
      </c>
      <c r="AX231" s="622" t="str">
        <f t="shared" si="411"/>
        <v/>
      </c>
      <c r="AY231" s="622" t="str">
        <f t="shared" si="411"/>
        <v/>
      </c>
      <c r="AZ231" s="622" t="str">
        <f t="shared" si="411"/>
        <v/>
      </c>
      <c r="BA231" s="622" t="str">
        <f t="shared" si="411"/>
        <v/>
      </c>
      <c r="BB231" s="622" t="str">
        <f t="shared" si="411"/>
        <v/>
      </c>
      <c r="BC231" s="622" t="str">
        <f t="shared" si="411"/>
        <v/>
      </c>
      <c r="BD231" s="622" t="str">
        <f t="shared" si="411"/>
        <v/>
      </c>
      <c r="BE231" s="622" t="str">
        <f t="shared" si="411"/>
        <v/>
      </c>
      <c r="BF231" s="622" t="str">
        <f t="shared" si="411"/>
        <v/>
      </c>
      <c r="BG231" s="623" t="str">
        <f t="shared" si="312"/>
        <v/>
      </c>
      <c r="BH231" s="623" t="str">
        <f t="shared" si="313"/>
        <v/>
      </c>
      <c r="BI231" s="623" t="str">
        <f t="shared" si="314"/>
        <v/>
      </c>
      <c r="BJ231" s="623" t="str">
        <f t="shared" si="315"/>
        <v/>
      </c>
      <c r="BK231" s="623" t="str">
        <f t="shared" si="316"/>
        <v/>
      </c>
      <c r="BL231" s="623" t="str">
        <f t="shared" si="317"/>
        <v/>
      </c>
      <c r="BM231" s="623" t="str">
        <f t="shared" si="318"/>
        <v/>
      </c>
      <c r="BN231" s="623" t="str">
        <f t="shared" si="319"/>
        <v/>
      </c>
      <c r="BO231" s="623" t="str">
        <f t="shared" si="320"/>
        <v/>
      </c>
      <c r="BP231" s="623" t="str">
        <f t="shared" si="321"/>
        <v/>
      </c>
      <c r="BQ231" s="623" t="str">
        <f t="shared" si="322"/>
        <v/>
      </c>
      <c r="BR231" s="623" t="str">
        <f t="shared" si="323"/>
        <v/>
      </c>
      <c r="BS231" s="1281" t="str">
        <f t="shared" si="324"/>
        <v/>
      </c>
      <c r="BT231" s="1281" t="str">
        <f t="shared" si="325"/>
        <v/>
      </c>
      <c r="BU231" s="1281" t="str">
        <f t="shared" si="326"/>
        <v/>
      </c>
      <c r="BV231" s="1281" t="str">
        <f t="shared" si="327"/>
        <v/>
      </c>
      <c r="BW231" s="1281" t="str">
        <f t="shared" si="328"/>
        <v/>
      </c>
      <c r="BX231" s="1281" t="str">
        <f t="shared" si="329"/>
        <v/>
      </c>
      <c r="BY231" s="1281" t="str">
        <f t="shared" si="330"/>
        <v/>
      </c>
      <c r="BZ231" s="1281" t="str">
        <f t="shared" si="331"/>
        <v/>
      </c>
      <c r="CA231" s="1281" t="str">
        <f t="shared" si="332"/>
        <v/>
      </c>
      <c r="CB231" s="1281" t="str">
        <f t="shared" si="333"/>
        <v/>
      </c>
      <c r="CC231" s="1281" t="str">
        <f t="shared" si="334"/>
        <v/>
      </c>
      <c r="CD231" s="1281" t="str">
        <f t="shared" si="335"/>
        <v/>
      </c>
      <c r="CE231" s="623" t="str">
        <f t="shared" si="336"/>
        <v/>
      </c>
      <c r="CF231" s="623" t="str">
        <f t="shared" si="337"/>
        <v/>
      </c>
      <c r="CG231" s="623" t="str">
        <f t="shared" si="338"/>
        <v/>
      </c>
      <c r="CH231" s="623" t="str">
        <f t="shared" si="339"/>
        <v/>
      </c>
      <c r="CI231" s="623" t="str">
        <f t="shared" si="340"/>
        <v/>
      </c>
      <c r="CJ231" s="623" t="str">
        <f t="shared" si="341"/>
        <v/>
      </c>
      <c r="CK231" s="623" t="str">
        <f t="shared" si="342"/>
        <v/>
      </c>
      <c r="CL231" s="623" t="str">
        <f t="shared" si="343"/>
        <v/>
      </c>
      <c r="CM231" s="623" t="str">
        <f t="shared" si="344"/>
        <v/>
      </c>
      <c r="CN231" s="623" t="str">
        <f t="shared" si="345"/>
        <v/>
      </c>
      <c r="CO231" s="623" t="str">
        <f t="shared" si="346"/>
        <v/>
      </c>
      <c r="CP231" s="623" t="str">
        <f t="shared" si="347"/>
        <v/>
      </c>
      <c r="CQ231" s="1281" t="str">
        <f t="shared" si="348"/>
        <v/>
      </c>
      <c r="CR231" s="1281" t="str">
        <f t="shared" si="349"/>
        <v/>
      </c>
      <c r="CS231" s="1281" t="str">
        <f t="shared" si="350"/>
        <v/>
      </c>
      <c r="CT231" s="1281" t="str">
        <f t="shared" si="351"/>
        <v/>
      </c>
      <c r="CU231" s="1281" t="str">
        <f t="shared" si="352"/>
        <v/>
      </c>
      <c r="CV231" s="1281" t="str">
        <f t="shared" si="353"/>
        <v/>
      </c>
      <c r="CW231" s="1281" t="str">
        <f t="shared" si="354"/>
        <v/>
      </c>
      <c r="CX231" s="1281" t="str">
        <f t="shared" si="355"/>
        <v/>
      </c>
      <c r="CY231" s="1281" t="str">
        <f t="shared" si="356"/>
        <v/>
      </c>
      <c r="CZ231" s="1281" t="str">
        <f t="shared" si="357"/>
        <v/>
      </c>
      <c r="DA231" s="1281" t="str">
        <f t="shared" si="358"/>
        <v/>
      </c>
      <c r="DB231" s="1281" t="str">
        <f t="shared" si="359"/>
        <v/>
      </c>
      <c r="DC231" s="623" t="str">
        <f t="shared" si="360"/>
        <v/>
      </c>
      <c r="DD231" s="623" t="str">
        <f t="shared" si="361"/>
        <v/>
      </c>
      <c r="DE231" s="623" t="str">
        <f t="shared" si="362"/>
        <v/>
      </c>
      <c r="DF231" s="623" t="str">
        <f t="shared" si="363"/>
        <v/>
      </c>
      <c r="DG231" s="623" t="str">
        <f t="shared" si="364"/>
        <v/>
      </c>
      <c r="DH231" s="623" t="str">
        <f t="shared" si="365"/>
        <v/>
      </c>
      <c r="DI231" s="623" t="str">
        <f t="shared" si="366"/>
        <v/>
      </c>
      <c r="DJ231" s="623" t="str">
        <f t="shared" si="367"/>
        <v/>
      </c>
      <c r="DK231" s="623" t="str">
        <f t="shared" si="368"/>
        <v/>
      </c>
      <c r="DL231" s="623" t="str">
        <f t="shared" si="369"/>
        <v/>
      </c>
      <c r="DM231" s="623" t="str">
        <f t="shared" si="370"/>
        <v/>
      </c>
      <c r="DN231" s="623" t="str">
        <f t="shared" si="371"/>
        <v/>
      </c>
      <c r="DO231" s="1281" t="str">
        <f t="shared" si="372"/>
        <v/>
      </c>
      <c r="DP231" s="1281" t="str">
        <f t="shared" si="373"/>
        <v/>
      </c>
      <c r="DQ231" s="1281" t="str">
        <f t="shared" si="374"/>
        <v/>
      </c>
      <c r="DR231" s="1281" t="str">
        <f t="shared" si="375"/>
        <v/>
      </c>
      <c r="DS231" s="1281" t="str">
        <f t="shared" si="376"/>
        <v/>
      </c>
      <c r="DT231" s="1281" t="str">
        <f t="shared" si="377"/>
        <v/>
      </c>
      <c r="DU231" s="1281" t="str">
        <f t="shared" si="378"/>
        <v/>
      </c>
      <c r="DV231" s="1281" t="str">
        <f t="shared" si="379"/>
        <v/>
      </c>
      <c r="DW231" s="1281" t="str">
        <f t="shared" si="380"/>
        <v/>
      </c>
      <c r="DX231" s="1281" t="str">
        <f t="shared" si="381"/>
        <v/>
      </c>
      <c r="DY231" s="1281" t="str">
        <f t="shared" si="382"/>
        <v/>
      </c>
      <c r="DZ231" s="1281" t="str">
        <f t="shared" si="383"/>
        <v/>
      </c>
      <c r="EA231" s="623" t="str">
        <f t="shared" si="384"/>
        <v/>
      </c>
      <c r="EB231" s="623" t="str">
        <f t="shared" si="385"/>
        <v/>
      </c>
      <c r="EC231" s="623" t="str">
        <f t="shared" si="386"/>
        <v/>
      </c>
      <c r="ED231" s="623" t="str">
        <f t="shared" si="387"/>
        <v/>
      </c>
      <c r="EE231" s="623" t="str">
        <f t="shared" si="388"/>
        <v/>
      </c>
      <c r="EF231" s="623" t="str">
        <f t="shared" si="389"/>
        <v/>
      </c>
      <c r="EG231" s="623" t="str">
        <f t="shared" si="390"/>
        <v/>
      </c>
      <c r="EH231" s="623" t="str">
        <f t="shared" si="391"/>
        <v/>
      </c>
      <c r="EI231" s="623" t="str">
        <f t="shared" si="392"/>
        <v/>
      </c>
      <c r="EJ231" s="623" t="str">
        <f t="shared" si="393"/>
        <v/>
      </c>
      <c r="EK231" s="623" t="str">
        <f t="shared" si="394"/>
        <v/>
      </c>
      <c r="EL231" s="623" t="str">
        <f t="shared" si="395"/>
        <v/>
      </c>
    </row>
    <row r="232" spans="1:142">
      <c r="A232" s="7" t="str">
        <f>IF('Rent Roll_RedIQ 1'!B225&gt;0,'Rent Roll_RedIQ 1'!B225,"")</f>
        <v/>
      </c>
      <c r="B232" s="7" t="str">
        <f>IF('Rent Roll_RedIQ 1'!C225&gt;0,'Rent Roll_RedIQ 1'!C225,"")</f>
        <v/>
      </c>
      <c r="C232" s="614">
        <f>IF('Rent Roll_RedIQ 1'!K225&gt;0,'Rent Roll_RedIQ 1'!K225,0)</f>
        <v>0</v>
      </c>
      <c r="D232" s="615" t="str">
        <f>IF('Rent Roll_RedIQ 1'!J225&gt;0,'Rent Roll_RedIQ 1'!J225,"")</f>
        <v/>
      </c>
      <c r="E232" s="624" t="str">
        <f t="shared" si="304"/>
        <v/>
      </c>
      <c r="F232" s="194"/>
      <c r="G232" s="194"/>
      <c r="H232" s="616" t="str">
        <f t="shared" si="404"/>
        <v/>
      </c>
      <c r="I232" s="1200">
        <f>IF('Rent Roll_RedIQ 1'!S225&gt;0,'Rent Roll_RedIQ 1'!S225,Purchase_Date-1)</f>
        <v>45991</v>
      </c>
      <c r="J232" s="617" t="str">
        <f t="shared" si="405"/>
        <v/>
      </c>
      <c r="K232" s="1205">
        <f t="shared" si="406"/>
        <v>46356</v>
      </c>
      <c r="L232" s="618" t="str">
        <f t="shared" si="405"/>
        <v/>
      </c>
      <c r="M232" s="1208">
        <f t="shared" si="407"/>
        <v>46721</v>
      </c>
      <c r="N232" s="614" t="str">
        <f t="shared" si="305"/>
        <v/>
      </c>
      <c r="O232" s="614" t="str">
        <f t="shared" si="306"/>
        <v/>
      </c>
      <c r="P232" s="614" t="str">
        <f t="shared" si="307"/>
        <v/>
      </c>
      <c r="Q232" s="614" t="str">
        <f t="shared" si="308"/>
        <v/>
      </c>
      <c r="R232" s="614" t="str">
        <f t="shared" si="309"/>
        <v/>
      </c>
      <c r="S232" s="614" t="str">
        <f t="shared" si="310"/>
        <v/>
      </c>
      <c r="T232" s="614" t="str">
        <f t="shared" si="311"/>
        <v/>
      </c>
      <c r="U232" s="619"/>
      <c r="V232" s="614"/>
      <c r="W232" s="620" t="str">
        <f t="shared" si="409"/>
        <v/>
      </c>
      <c r="X232" s="620" t="str">
        <f t="shared" si="409"/>
        <v/>
      </c>
      <c r="Y232" s="620" t="str">
        <f t="shared" si="409"/>
        <v/>
      </c>
      <c r="Z232" s="620" t="str">
        <f t="shared" si="409"/>
        <v/>
      </c>
      <c r="AA232" s="620" t="str">
        <f t="shared" si="409"/>
        <v/>
      </c>
      <c r="AB232" s="620" t="str">
        <f t="shared" si="409"/>
        <v/>
      </c>
      <c r="AC232" s="620" t="str">
        <f t="shared" si="409"/>
        <v/>
      </c>
      <c r="AD232" s="620" t="str">
        <f t="shared" si="409"/>
        <v/>
      </c>
      <c r="AE232" s="620" t="str">
        <f t="shared" si="409"/>
        <v/>
      </c>
      <c r="AF232" s="620" t="str">
        <f t="shared" si="409"/>
        <v/>
      </c>
      <c r="AG232" s="620" t="str">
        <f t="shared" si="409"/>
        <v/>
      </c>
      <c r="AH232" s="620" t="str">
        <f t="shared" si="409"/>
        <v/>
      </c>
      <c r="AI232" s="621" t="str">
        <f t="shared" si="402"/>
        <v/>
      </c>
      <c r="AJ232" s="621" t="str">
        <f t="shared" si="410"/>
        <v/>
      </c>
      <c r="AK232" s="621" t="str">
        <f t="shared" si="410"/>
        <v/>
      </c>
      <c r="AL232" s="621" t="str">
        <f t="shared" si="410"/>
        <v/>
      </c>
      <c r="AM232" s="621" t="str">
        <f t="shared" si="410"/>
        <v/>
      </c>
      <c r="AN232" s="621" t="str">
        <f t="shared" si="410"/>
        <v/>
      </c>
      <c r="AO232" s="621" t="str">
        <f t="shared" si="410"/>
        <v/>
      </c>
      <c r="AP232" s="621" t="str">
        <f t="shared" si="410"/>
        <v/>
      </c>
      <c r="AQ232" s="621" t="str">
        <f t="shared" si="410"/>
        <v/>
      </c>
      <c r="AR232" s="621" t="str">
        <f t="shared" si="410"/>
        <v/>
      </c>
      <c r="AS232" s="621" t="str">
        <f t="shared" si="410"/>
        <v/>
      </c>
      <c r="AT232" s="621" t="str">
        <f t="shared" si="410"/>
        <v/>
      </c>
      <c r="AU232" s="622" t="str">
        <f t="shared" si="400"/>
        <v/>
      </c>
      <c r="AV232" s="622" t="str">
        <f t="shared" si="411"/>
        <v/>
      </c>
      <c r="AW232" s="622" t="str">
        <f t="shared" si="411"/>
        <v/>
      </c>
      <c r="AX232" s="622" t="str">
        <f t="shared" si="411"/>
        <v/>
      </c>
      <c r="AY232" s="622" t="str">
        <f t="shared" si="411"/>
        <v/>
      </c>
      <c r="AZ232" s="622" t="str">
        <f t="shared" si="411"/>
        <v/>
      </c>
      <c r="BA232" s="622" t="str">
        <f t="shared" si="411"/>
        <v/>
      </c>
      <c r="BB232" s="622" t="str">
        <f t="shared" si="411"/>
        <v/>
      </c>
      <c r="BC232" s="622" t="str">
        <f t="shared" si="411"/>
        <v/>
      </c>
      <c r="BD232" s="622" t="str">
        <f t="shared" si="411"/>
        <v/>
      </c>
      <c r="BE232" s="622" t="str">
        <f t="shared" si="411"/>
        <v/>
      </c>
      <c r="BF232" s="622" t="str">
        <f t="shared" si="411"/>
        <v/>
      </c>
      <c r="BG232" s="623" t="str">
        <f t="shared" si="312"/>
        <v/>
      </c>
      <c r="BH232" s="623" t="str">
        <f t="shared" si="313"/>
        <v/>
      </c>
      <c r="BI232" s="623" t="str">
        <f t="shared" si="314"/>
        <v/>
      </c>
      <c r="BJ232" s="623" t="str">
        <f t="shared" si="315"/>
        <v/>
      </c>
      <c r="BK232" s="623" t="str">
        <f t="shared" si="316"/>
        <v/>
      </c>
      <c r="BL232" s="623" t="str">
        <f t="shared" si="317"/>
        <v/>
      </c>
      <c r="BM232" s="623" t="str">
        <f t="shared" si="318"/>
        <v/>
      </c>
      <c r="BN232" s="623" t="str">
        <f t="shared" si="319"/>
        <v/>
      </c>
      <c r="BO232" s="623" t="str">
        <f t="shared" si="320"/>
        <v/>
      </c>
      <c r="BP232" s="623" t="str">
        <f t="shared" si="321"/>
        <v/>
      </c>
      <c r="BQ232" s="623" t="str">
        <f t="shared" si="322"/>
        <v/>
      </c>
      <c r="BR232" s="623" t="str">
        <f t="shared" si="323"/>
        <v/>
      </c>
      <c r="BS232" s="1281" t="str">
        <f t="shared" si="324"/>
        <v/>
      </c>
      <c r="BT232" s="1281" t="str">
        <f t="shared" si="325"/>
        <v/>
      </c>
      <c r="BU232" s="1281" t="str">
        <f t="shared" si="326"/>
        <v/>
      </c>
      <c r="BV232" s="1281" t="str">
        <f t="shared" si="327"/>
        <v/>
      </c>
      <c r="BW232" s="1281" t="str">
        <f t="shared" si="328"/>
        <v/>
      </c>
      <c r="BX232" s="1281" t="str">
        <f t="shared" si="329"/>
        <v/>
      </c>
      <c r="BY232" s="1281" t="str">
        <f t="shared" si="330"/>
        <v/>
      </c>
      <c r="BZ232" s="1281" t="str">
        <f t="shared" si="331"/>
        <v/>
      </c>
      <c r="CA232" s="1281" t="str">
        <f t="shared" si="332"/>
        <v/>
      </c>
      <c r="CB232" s="1281" t="str">
        <f t="shared" si="333"/>
        <v/>
      </c>
      <c r="CC232" s="1281" t="str">
        <f t="shared" si="334"/>
        <v/>
      </c>
      <c r="CD232" s="1281" t="str">
        <f t="shared" si="335"/>
        <v/>
      </c>
      <c r="CE232" s="623" t="str">
        <f t="shared" si="336"/>
        <v/>
      </c>
      <c r="CF232" s="623" t="str">
        <f t="shared" si="337"/>
        <v/>
      </c>
      <c r="CG232" s="623" t="str">
        <f t="shared" si="338"/>
        <v/>
      </c>
      <c r="CH232" s="623" t="str">
        <f t="shared" si="339"/>
        <v/>
      </c>
      <c r="CI232" s="623" t="str">
        <f t="shared" si="340"/>
        <v/>
      </c>
      <c r="CJ232" s="623" t="str">
        <f t="shared" si="341"/>
        <v/>
      </c>
      <c r="CK232" s="623" t="str">
        <f t="shared" si="342"/>
        <v/>
      </c>
      <c r="CL232" s="623" t="str">
        <f t="shared" si="343"/>
        <v/>
      </c>
      <c r="CM232" s="623" t="str">
        <f t="shared" si="344"/>
        <v/>
      </c>
      <c r="CN232" s="623" t="str">
        <f t="shared" si="345"/>
        <v/>
      </c>
      <c r="CO232" s="623" t="str">
        <f t="shared" si="346"/>
        <v/>
      </c>
      <c r="CP232" s="623" t="str">
        <f t="shared" si="347"/>
        <v/>
      </c>
      <c r="CQ232" s="1281" t="str">
        <f t="shared" si="348"/>
        <v/>
      </c>
      <c r="CR232" s="1281" t="str">
        <f t="shared" si="349"/>
        <v/>
      </c>
      <c r="CS232" s="1281" t="str">
        <f t="shared" si="350"/>
        <v/>
      </c>
      <c r="CT232" s="1281" t="str">
        <f t="shared" si="351"/>
        <v/>
      </c>
      <c r="CU232" s="1281" t="str">
        <f t="shared" si="352"/>
        <v/>
      </c>
      <c r="CV232" s="1281" t="str">
        <f t="shared" si="353"/>
        <v/>
      </c>
      <c r="CW232" s="1281" t="str">
        <f t="shared" si="354"/>
        <v/>
      </c>
      <c r="CX232" s="1281" t="str">
        <f t="shared" si="355"/>
        <v/>
      </c>
      <c r="CY232" s="1281" t="str">
        <f t="shared" si="356"/>
        <v/>
      </c>
      <c r="CZ232" s="1281" t="str">
        <f t="shared" si="357"/>
        <v/>
      </c>
      <c r="DA232" s="1281" t="str">
        <f t="shared" si="358"/>
        <v/>
      </c>
      <c r="DB232" s="1281" t="str">
        <f t="shared" si="359"/>
        <v/>
      </c>
      <c r="DC232" s="623" t="str">
        <f t="shared" si="360"/>
        <v/>
      </c>
      <c r="DD232" s="623" t="str">
        <f t="shared" si="361"/>
        <v/>
      </c>
      <c r="DE232" s="623" t="str">
        <f t="shared" si="362"/>
        <v/>
      </c>
      <c r="DF232" s="623" t="str">
        <f t="shared" si="363"/>
        <v/>
      </c>
      <c r="DG232" s="623" t="str">
        <f t="shared" si="364"/>
        <v/>
      </c>
      <c r="DH232" s="623" t="str">
        <f t="shared" si="365"/>
        <v/>
      </c>
      <c r="DI232" s="623" t="str">
        <f t="shared" si="366"/>
        <v/>
      </c>
      <c r="DJ232" s="623" t="str">
        <f t="shared" si="367"/>
        <v/>
      </c>
      <c r="DK232" s="623" t="str">
        <f t="shared" si="368"/>
        <v/>
      </c>
      <c r="DL232" s="623" t="str">
        <f t="shared" si="369"/>
        <v/>
      </c>
      <c r="DM232" s="623" t="str">
        <f t="shared" si="370"/>
        <v/>
      </c>
      <c r="DN232" s="623" t="str">
        <f t="shared" si="371"/>
        <v/>
      </c>
      <c r="DO232" s="1281" t="str">
        <f t="shared" si="372"/>
        <v/>
      </c>
      <c r="DP232" s="1281" t="str">
        <f t="shared" si="373"/>
        <v/>
      </c>
      <c r="DQ232" s="1281" t="str">
        <f t="shared" si="374"/>
        <v/>
      </c>
      <c r="DR232" s="1281" t="str">
        <f t="shared" si="375"/>
        <v/>
      </c>
      <c r="DS232" s="1281" t="str">
        <f t="shared" si="376"/>
        <v/>
      </c>
      <c r="DT232" s="1281" t="str">
        <f t="shared" si="377"/>
        <v/>
      </c>
      <c r="DU232" s="1281" t="str">
        <f t="shared" si="378"/>
        <v/>
      </c>
      <c r="DV232" s="1281" t="str">
        <f t="shared" si="379"/>
        <v/>
      </c>
      <c r="DW232" s="1281" t="str">
        <f t="shared" si="380"/>
        <v/>
      </c>
      <c r="DX232" s="1281" t="str">
        <f t="shared" si="381"/>
        <v/>
      </c>
      <c r="DY232" s="1281" t="str">
        <f t="shared" si="382"/>
        <v/>
      </c>
      <c r="DZ232" s="1281" t="str">
        <f t="shared" si="383"/>
        <v/>
      </c>
      <c r="EA232" s="623" t="str">
        <f t="shared" si="384"/>
        <v/>
      </c>
      <c r="EB232" s="623" t="str">
        <f t="shared" si="385"/>
        <v/>
      </c>
      <c r="EC232" s="623" t="str">
        <f t="shared" si="386"/>
        <v/>
      </c>
      <c r="ED232" s="623" t="str">
        <f t="shared" si="387"/>
        <v/>
      </c>
      <c r="EE232" s="623" t="str">
        <f t="shared" si="388"/>
        <v/>
      </c>
      <c r="EF232" s="623" t="str">
        <f t="shared" si="389"/>
        <v/>
      </c>
      <c r="EG232" s="623" t="str">
        <f t="shared" si="390"/>
        <v/>
      </c>
      <c r="EH232" s="623" t="str">
        <f t="shared" si="391"/>
        <v/>
      </c>
      <c r="EI232" s="623" t="str">
        <f t="shared" si="392"/>
        <v/>
      </c>
      <c r="EJ232" s="623" t="str">
        <f t="shared" si="393"/>
        <v/>
      </c>
      <c r="EK232" s="623" t="str">
        <f t="shared" si="394"/>
        <v/>
      </c>
      <c r="EL232" s="623" t="str">
        <f t="shared" si="395"/>
        <v/>
      </c>
    </row>
    <row r="233" spans="1:142">
      <c r="A233" s="7" t="str">
        <f>IF('Rent Roll_RedIQ 1'!B226&gt;0,'Rent Roll_RedIQ 1'!B226,"")</f>
        <v/>
      </c>
      <c r="B233" s="7" t="str">
        <f>IF('Rent Roll_RedIQ 1'!C226&gt;0,'Rent Roll_RedIQ 1'!C226,"")</f>
        <v/>
      </c>
      <c r="C233" s="614">
        <f>IF('Rent Roll_RedIQ 1'!K226&gt;0,'Rent Roll_RedIQ 1'!K226,0)</f>
        <v>0</v>
      </c>
      <c r="D233" s="615" t="str">
        <f>IF('Rent Roll_RedIQ 1'!J226&gt;0,'Rent Roll_RedIQ 1'!J226,"")</f>
        <v/>
      </c>
      <c r="E233" s="624" t="str">
        <f t="shared" si="304"/>
        <v/>
      </c>
      <c r="F233" s="194"/>
      <c r="G233" s="194"/>
      <c r="H233" s="616" t="str">
        <f t="shared" si="404"/>
        <v/>
      </c>
      <c r="I233" s="1200">
        <f>IF('Rent Roll_RedIQ 1'!S226&gt;0,'Rent Roll_RedIQ 1'!S226,Purchase_Date-1)</f>
        <v>45991</v>
      </c>
      <c r="J233" s="617" t="str">
        <f t="shared" si="405"/>
        <v/>
      </c>
      <c r="K233" s="1205">
        <f t="shared" si="406"/>
        <v>46356</v>
      </c>
      <c r="L233" s="618" t="str">
        <f t="shared" si="405"/>
        <v/>
      </c>
      <c r="M233" s="1208">
        <f t="shared" si="407"/>
        <v>46721</v>
      </c>
      <c r="N233" s="614" t="str">
        <f t="shared" si="305"/>
        <v/>
      </c>
      <c r="O233" s="614" t="str">
        <f t="shared" si="306"/>
        <v/>
      </c>
      <c r="P233" s="614" t="str">
        <f t="shared" si="307"/>
        <v/>
      </c>
      <c r="Q233" s="614" t="str">
        <f t="shared" si="308"/>
        <v/>
      </c>
      <c r="R233" s="614" t="str">
        <f t="shared" si="309"/>
        <v/>
      </c>
      <c r="S233" s="614" t="str">
        <f t="shared" si="310"/>
        <v/>
      </c>
      <c r="T233" s="614" t="str">
        <f t="shared" si="311"/>
        <v/>
      </c>
      <c r="U233" s="619"/>
      <c r="V233" s="614"/>
      <c r="W233" s="620" t="str">
        <f t="shared" si="409"/>
        <v/>
      </c>
      <c r="X233" s="620" t="str">
        <f t="shared" si="409"/>
        <v/>
      </c>
      <c r="Y233" s="620" t="str">
        <f t="shared" si="409"/>
        <v/>
      </c>
      <c r="Z233" s="620" t="str">
        <f t="shared" si="409"/>
        <v/>
      </c>
      <c r="AA233" s="620" t="str">
        <f t="shared" si="409"/>
        <v/>
      </c>
      <c r="AB233" s="620" t="str">
        <f t="shared" si="409"/>
        <v/>
      </c>
      <c r="AC233" s="620" t="str">
        <f t="shared" si="409"/>
        <v/>
      </c>
      <c r="AD233" s="620" t="str">
        <f t="shared" si="409"/>
        <v/>
      </c>
      <c r="AE233" s="620" t="str">
        <f t="shared" si="409"/>
        <v/>
      </c>
      <c r="AF233" s="620" t="str">
        <f t="shared" si="409"/>
        <v/>
      </c>
      <c r="AG233" s="620" t="str">
        <f t="shared" si="409"/>
        <v/>
      </c>
      <c r="AH233" s="620" t="str">
        <f t="shared" si="409"/>
        <v/>
      </c>
      <c r="AI233" s="621" t="str">
        <f t="shared" si="402"/>
        <v/>
      </c>
      <c r="AJ233" s="621" t="str">
        <f t="shared" si="410"/>
        <v/>
      </c>
      <c r="AK233" s="621" t="str">
        <f t="shared" si="410"/>
        <v/>
      </c>
      <c r="AL233" s="621" t="str">
        <f t="shared" si="410"/>
        <v/>
      </c>
      <c r="AM233" s="621" t="str">
        <f t="shared" si="410"/>
        <v/>
      </c>
      <c r="AN233" s="621" t="str">
        <f t="shared" si="410"/>
        <v/>
      </c>
      <c r="AO233" s="621" t="str">
        <f t="shared" si="410"/>
        <v/>
      </c>
      <c r="AP233" s="621" t="str">
        <f t="shared" si="410"/>
        <v/>
      </c>
      <c r="AQ233" s="621" t="str">
        <f t="shared" si="410"/>
        <v/>
      </c>
      <c r="AR233" s="621" t="str">
        <f t="shared" si="410"/>
        <v/>
      </c>
      <c r="AS233" s="621" t="str">
        <f t="shared" si="410"/>
        <v/>
      </c>
      <c r="AT233" s="621" t="str">
        <f t="shared" si="410"/>
        <v/>
      </c>
      <c r="AU233" s="622" t="str">
        <f t="shared" si="400"/>
        <v/>
      </c>
      <c r="AV233" s="622" t="str">
        <f t="shared" si="411"/>
        <v/>
      </c>
      <c r="AW233" s="622" t="str">
        <f t="shared" si="411"/>
        <v/>
      </c>
      <c r="AX233" s="622" t="str">
        <f t="shared" si="411"/>
        <v/>
      </c>
      <c r="AY233" s="622" t="str">
        <f t="shared" si="411"/>
        <v/>
      </c>
      <c r="AZ233" s="622" t="str">
        <f t="shared" si="411"/>
        <v/>
      </c>
      <c r="BA233" s="622" t="str">
        <f t="shared" si="411"/>
        <v/>
      </c>
      <c r="BB233" s="622" t="str">
        <f t="shared" si="411"/>
        <v/>
      </c>
      <c r="BC233" s="622" t="str">
        <f t="shared" si="411"/>
        <v/>
      </c>
      <c r="BD233" s="622" t="str">
        <f t="shared" si="411"/>
        <v/>
      </c>
      <c r="BE233" s="622" t="str">
        <f t="shared" si="411"/>
        <v/>
      </c>
      <c r="BF233" s="622" t="str">
        <f t="shared" si="411"/>
        <v/>
      </c>
      <c r="BG233" s="623" t="str">
        <f t="shared" si="312"/>
        <v/>
      </c>
      <c r="BH233" s="623" t="str">
        <f t="shared" si="313"/>
        <v/>
      </c>
      <c r="BI233" s="623" t="str">
        <f t="shared" si="314"/>
        <v/>
      </c>
      <c r="BJ233" s="623" t="str">
        <f t="shared" si="315"/>
        <v/>
      </c>
      <c r="BK233" s="623" t="str">
        <f t="shared" si="316"/>
        <v/>
      </c>
      <c r="BL233" s="623" t="str">
        <f t="shared" si="317"/>
        <v/>
      </c>
      <c r="BM233" s="623" t="str">
        <f t="shared" si="318"/>
        <v/>
      </c>
      <c r="BN233" s="623" t="str">
        <f t="shared" si="319"/>
        <v/>
      </c>
      <c r="BO233" s="623" t="str">
        <f t="shared" si="320"/>
        <v/>
      </c>
      <c r="BP233" s="623" t="str">
        <f t="shared" si="321"/>
        <v/>
      </c>
      <c r="BQ233" s="623" t="str">
        <f t="shared" si="322"/>
        <v/>
      </c>
      <c r="BR233" s="623" t="str">
        <f t="shared" si="323"/>
        <v/>
      </c>
      <c r="BS233" s="1281" t="str">
        <f t="shared" si="324"/>
        <v/>
      </c>
      <c r="BT233" s="1281" t="str">
        <f t="shared" si="325"/>
        <v/>
      </c>
      <c r="BU233" s="1281" t="str">
        <f t="shared" si="326"/>
        <v/>
      </c>
      <c r="BV233" s="1281" t="str">
        <f t="shared" si="327"/>
        <v/>
      </c>
      <c r="BW233" s="1281" t="str">
        <f t="shared" si="328"/>
        <v/>
      </c>
      <c r="BX233" s="1281" t="str">
        <f t="shared" si="329"/>
        <v/>
      </c>
      <c r="BY233" s="1281" t="str">
        <f t="shared" si="330"/>
        <v/>
      </c>
      <c r="BZ233" s="1281" t="str">
        <f t="shared" si="331"/>
        <v/>
      </c>
      <c r="CA233" s="1281" t="str">
        <f t="shared" si="332"/>
        <v/>
      </c>
      <c r="CB233" s="1281" t="str">
        <f t="shared" si="333"/>
        <v/>
      </c>
      <c r="CC233" s="1281" t="str">
        <f t="shared" si="334"/>
        <v/>
      </c>
      <c r="CD233" s="1281" t="str">
        <f t="shared" si="335"/>
        <v/>
      </c>
      <c r="CE233" s="623" t="str">
        <f t="shared" si="336"/>
        <v/>
      </c>
      <c r="CF233" s="623" t="str">
        <f t="shared" si="337"/>
        <v/>
      </c>
      <c r="CG233" s="623" t="str">
        <f t="shared" si="338"/>
        <v/>
      </c>
      <c r="CH233" s="623" t="str">
        <f t="shared" si="339"/>
        <v/>
      </c>
      <c r="CI233" s="623" t="str">
        <f t="shared" si="340"/>
        <v/>
      </c>
      <c r="CJ233" s="623" t="str">
        <f t="shared" si="341"/>
        <v/>
      </c>
      <c r="CK233" s="623" t="str">
        <f t="shared" si="342"/>
        <v/>
      </c>
      <c r="CL233" s="623" t="str">
        <f t="shared" si="343"/>
        <v/>
      </c>
      <c r="CM233" s="623" t="str">
        <f t="shared" si="344"/>
        <v/>
      </c>
      <c r="CN233" s="623" t="str">
        <f t="shared" si="345"/>
        <v/>
      </c>
      <c r="CO233" s="623" t="str">
        <f t="shared" si="346"/>
        <v/>
      </c>
      <c r="CP233" s="623" t="str">
        <f t="shared" si="347"/>
        <v/>
      </c>
      <c r="CQ233" s="1281" t="str">
        <f t="shared" si="348"/>
        <v/>
      </c>
      <c r="CR233" s="1281" t="str">
        <f t="shared" si="349"/>
        <v/>
      </c>
      <c r="CS233" s="1281" t="str">
        <f t="shared" si="350"/>
        <v/>
      </c>
      <c r="CT233" s="1281" t="str">
        <f t="shared" si="351"/>
        <v/>
      </c>
      <c r="CU233" s="1281" t="str">
        <f t="shared" si="352"/>
        <v/>
      </c>
      <c r="CV233" s="1281" t="str">
        <f t="shared" si="353"/>
        <v/>
      </c>
      <c r="CW233" s="1281" t="str">
        <f t="shared" si="354"/>
        <v/>
      </c>
      <c r="CX233" s="1281" t="str">
        <f t="shared" si="355"/>
        <v/>
      </c>
      <c r="CY233" s="1281" t="str">
        <f t="shared" si="356"/>
        <v/>
      </c>
      <c r="CZ233" s="1281" t="str">
        <f t="shared" si="357"/>
        <v/>
      </c>
      <c r="DA233" s="1281" t="str">
        <f t="shared" si="358"/>
        <v/>
      </c>
      <c r="DB233" s="1281" t="str">
        <f t="shared" si="359"/>
        <v/>
      </c>
      <c r="DC233" s="623" t="str">
        <f t="shared" si="360"/>
        <v/>
      </c>
      <c r="DD233" s="623" t="str">
        <f t="shared" si="361"/>
        <v/>
      </c>
      <c r="DE233" s="623" t="str">
        <f t="shared" si="362"/>
        <v/>
      </c>
      <c r="DF233" s="623" t="str">
        <f t="shared" si="363"/>
        <v/>
      </c>
      <c r="DG233" s="623" t="str">
        <f t="shared" si="364"/>
        <v/>
      </c>
      <c r="DH233" s="623" t="str">
        <f t="shared" si="365"/>
        <v/>
      </c>
      <c r="DI233" s="623" t="str">
        <f t="shared" si="366"/>
        <v/>
      </c>
      <c r="DJ233" s="623" t="str">
        <f t="shared" si="367"/>
        <v/>
      </c>
      <c r="DK233" s="623" t="str">
        <f t="shared" si="368"/>
        <v/>
      </c>
      <c r="DL233" s="623" t="str">
        <f t="shared" si="369"/>
        <v/>
      </c>
      <c r="DM233" s="623" t="str">
        <f t="shared" si="370"/>
        <v/>
      </c>
      <c r="DN233" s="623" t="str">
        <f t="shared" si="371"/>
        <v/>
      </c>
      <c r="DO233" s="1281" t="str">
        <f t="shared" si="372"/>
        <v/>
      </c>
      <c r="DP233" s="1281" t="str">
        <f t="shared" si="373"/>
        <v/>
      </c>
      <c r="DQ233" s="1281" t="str">
        <f t="shared" si="374"/>
        <v/>
      </c>
      <c r="DR233" s="1281" t="str">
        <f t="shared" si="375"/>
        <v/>
      </c>
      <c r="DS233" s="1281" t="str">
        <f t="shared" si="376"/>
        <v/>
      </c>
      <c r="DT233" s="1281" t="str">
        <f t="shared" si="377"/>
        <v/>
      </c>
      <c r="DU233" s="1281" t="str">
        <f t="shared" si="378"/>
        <v/>
      </c>
      <c r="DV233" s="1281" t="str">
        <f t="shared" si="379"/>
        <v/>
      </c>
      <c r="DW233" s="1281" t="str">
        <f t="shared" si="380"/>
        <v/>
      </c>
      <c r="DX233" s="1281" t="str">
        <f t="shared" si="381"/>
        <v/>
      </c>
      <c r="DY233" s="1281" t="str">
        <f t="shared" si="382"/>
        <v/>
      </c>
      <c r="DZ233" s="1281" t="str">
        <f t="shared" si="383"/>
        <v/>
      </c>
      <c r="EA233" s="623" t="str">
        <f t="shared" si="384"/>
        <v/>
      </c>
      <c r="EB233" s="623" t="str">
        <f t="shared" si="385"/>
        <v/>
      </c>
      <c r="EC233" s="623" t="str">
        <f t="shared" si="386"/>
        <v/>
      </c>
      <c r="ED233" s="623" t="str">
        <f t="shared" si="387"/>
        <v/>
      </c>
      <c r="EE233" s="623" t="str">
        <f t="shared" si="388"/>
        <v/>
      </c>
      <c r="EF233" s="623" t="str">
        <f t="shared" si="389"/>
        <v/>
      </c>
      <c r="EG233" s="623" t="str">
        <f t="shared" si="390"/>
        <v/>
      </c>
      <c r="EH233" s="623" t="str">
        <f t="shared" si="391"/>
        <v/>
      </c>
      <c r="EI233" s="623" t="str">
        <f t="shared" si="392"/>
        <v/>
      </c>
      <c r="EJ233" s="623" t="str">
        <f t="shared" si="393"/>
        <v/>
      </c>
      <c r="EK233" s="623" t="str">
        <f t="shared" si="394"/>
        <v/>
      </c>
      <c r="EL233" s="623" t="str">
        <f t="shared" si="395"/>
        <v/>
      </c>
    </row>
    <row r="234" spans="1:142">
      <c r="A234" s="7" t="str">
        <f>IF('Rent Roll_RedIQ 1'!B227&gt;0,'Rent Roll_RedIQ 1'!B227,"")</f>
        <v/>
      </c>
      <c r="B234" s="7" t="str">
        <f>IF('Rent Roll_RedIQ 1'!C227&gt;0,'Rent Roll_RedIQ 1'!C227,"")</f>
        <v/>
      </c>
      <c r="C234" s="614">
        <f>IF('Rent Roll_RedIQ 1'!K227&gt;0,'Rent Roll_RedIQ 1'!K227,0)</f>
        <v>0</v>
      </c>
      <c r="D234" s="615" t="str">
        <f>IF('Rent Roll_RedIQ 1'!J227&gt;0,'Rent Roll_RedIQ 1'!J227,"")</f>
        <v/>
      </c>
      <c r="E234" s="624" t="str">
        <f t="shared" si="304"/>
        <v/>
      </c>
      <c r="F234" s="194"/>
      <c r="G234" s="194"/>
      <c r="H234" s="616" t="str">
        <f t="shared" si="404"/>
        <v/>
      </c>
      <c r="I234" s="1200">
        <f>IF('Rent Roll_RedIQ 1'!S227&gt;0,'Rent Roll_RedIQ 1'!S227,Purchase_Date-1)</f>
        <v>45991</v>
      </c>
      <c r="J234" s="617" t="str">
        <f t="shared" si="405"/>
        <v/>
      </c>
      <c r="K234" s="1205">
        <f t="shared" si="406"/>
        <v>46356</v>
      </c>
      <c r="L234" s="618" t="str">
        <f t="shared" si="405"/>
        <v/>
      </c>
      <c r="M234" s="1208">
        <f t="shared" si="407"/>
        <v>46721</v>
      </c>
      <c r="N234" s="614" t="str">
        <f t="shared" si="305"/>
        <v/>
      </c>
      <c r="O234" s="614" t="str">
        <f t="shared" si="306"/>
        <v/>
      </c>
      <c r="P234" s="614" t="str">
        <f t="shared" si="307"/>
        <v/>
      </c>
      <c r="Q234" s="614" t="str">
        <f t="shared" si="308"/>
        <v/>
      </c>
      <c r="R234" s="614" t="str">
        <f t="shared" si="309"/>
        <v/>
      </c>
      <c r="S234" s="614" t="str">
        <f t="shared" si="310"/>
        <v/>
      </c>
      <c r="T234" s="614" t="str">
        <f t="shared" si="311"/>
        <v/>
      </c>
      <c r="U234" s="619"/>
      <c r="V234" s="614"/>
      <c r="W234" s="620" t="str">
        <f t="shared" si="409"/>
        <v/>
      </c>
      <c r="X234" s="620" t="str">
        <f t="shared" si="409"/>
        <v/>
      </c>
      <c r="Y234" s="620" t="str">
        <f t="shared" si="409"/>
        <v/>
      </c>
      <c r="Z234" s="620" t="str">
        <f t="shared" ref="X234:AH260" si="412">IF($I234&gt;=Z$11,$C234,$H234)</f>
        <v/>
      </c>
      <c r="AA234" s="620" t="str">
        <f t="shared" si="412"/>
        <v/>
      </c>
      <c r="AB234" s="620" t="str">
        <f t="shared" si="412"/>
        <v/>
      </c>
      <c r="AC234" s="620" t="str">
        <f t="shared" si="412"/>
        <v/>
      </c>
      <c r="AD234" s="620" t="str">
        <f t="shared" si="412"/>
        <v/>
      </c>
      <c r="AE234" s="620" t="str">
        <f t="shared" si="412"/>
        <v/>
      </c>
      <c r="AF234" s="620" t="str">
        <f t="shared" si="412"/>
        <v/>
      </c>
      <c r="AG234" s="620" t="str">
        <f t="shared" si="412"/>
        <v/>
      </c>
      <c r="AH234" s="620" t="str">
        <f t="shared" si="412"/>
        <v/>
      </c>
      <c r="AI234" s="621" t="str">
        <f t="shared" si="402"/>
        <v/>
      </c>
      <c r="AJ234" s="621" t="str">
        <f t="shared" si="410"/>
        <v/>
      </c>
      <c r="AK234" s="621" t="str">
        <f t="shared" si="410"/>
        <v/>
      </c>
      <c r="AL234" s="621" t="str">
        <f t="shared" si="410"/>
        <v/>
      </c>
      <c r="AM234" s="621" t="str">
        <f t="shared" si="410"/>
        <v/>
      </c>
      <c r="AN234" s="621" t="str">
        <f t="shared" si="410"/>
        <v/>
      </c>
      <c r="AO234" s="621" t="str">
        <f t="shared" si="410"/>
        <v/>
      </c>
      <c r="AP234" s="621" t="str">
        <f t="shared" si="410"/>
        <v/>
      </c>
      <c r="AQ234" s="621" t="str">
        <f t="shared" si="410"/>
        <v/>
      </c>
      <c r="AR234" s="621" t="str">
        <f t="shared" si="410"/>
        <v/>
      </c>
      <c r="AS234" s="621" t="str">
        <f t="shared" si="410"/>
        <v/>
      </c>
      <c r="AT234" s="621" t="str">
        <f t="shared" si="410"/>
        <v/>
      </c>
      <c r="AU234" s="622" t="str">
        <f t="shared" si="400"/>
        <v/>
      </c>
      <c r="AV234" s="622" t="str">
        <f t="shared" si="411"/>
        <v/>
      </c>
      <c r="AW234" s="622" t="str">
        <f t="shared" si="411"/>
        <v/>
      </c>
      <c r="AX234" s="622" t="str">
        <f t="shared" si="411"/>
        <v/>
      </c>
      <c r="AY234" s="622" t="str">
        <f t="shared" si="411"/>
        <v/>
      </c>
      <c r="AZ234" s="622" t="str">
        <f t="shared" si="411"/>
        <v/>
      </c>
      <c r="BA234" s="622" t="str">
        <f t="shared" si="411"/>
        <v/>
      </c>
      <c r="BB234" s="622" t="str">
        <f t="shared" si="411"/>
        <v/>
      </c>
      <c r="BC234" s="622" t="str">
        <f t="shared" si="411"/>
        <v/>
      </c>
      <c r="BD234" s="622" t="str">
        <f t="shared" si="411"/>
        <v/>
      </c>
      <c r="BE234" s="622" t="str">
        <f t="shared" si="411"/>
        <v/>
      </c>
      <c r="BF234" s="622" t="str">
        <f t="shared" si="411"/>
        <v/>
      </c>
      <c r="BG234" s="623" t="str">
        <f t="shared" si="312"/>
        <v/>
      </c>
      <c r="BH234" s="623" t="str">
        <f t="shared" si="313"/>
        <v/>
      </c>
      <c r="BI234" s="623" t="str">
        <f t="shared" si="314"/>
        <v/>
      </c>
      <c r="BJ234" s="623" t="str">
        <f t="shared" si="315"/>
        <v/>
      </c>
      <c r="BK234" s="623" t="str">
        <f t="shared" si="316"/>
        <v/>
      </c>
      <c r="BL234" s="623" t="str">
        <f t="shared" si="317"/>
        <v/>
      </c>
      <c r="BM234" s="623" t="str">
        <f t="shared" si="318"/>
        <v/>
      </c>
      <c r="BN234" s="623" t="str">
        <f t="shared" si="319"/>
        <v/>
      </c>
      <c r="BO234" s="623" t="str">
        <f t="shared" si="320"/>
        <v/>
      </c>
      <c r="BP234" s="623" t="str">
        <f t="shared" si="321"/>
        <v/>
      </c>
      <c r="BQ234" s="623" t="str">
        <f t="shared" si="322"/>
        <v/>
      </c>
      <c r="BR234" s="623" t="str">
        <f t="shared" si="323"/>
        <v/>
      </c>
      <c r="BS234" s="1281" t="str">
        <f t="shared" si="324"/>
        <v/>
      </c>
      <c r="BT234" s="1281" t="str">
        <f t="shared" si="325"/>
        <v/>
      </c>
      <c r="BU234" s="1281" t="str">
        <f t="shared" si="326"/>
        <v/>
      </c>
      <c r="BV234" s="1281" t="str">
        <f t="shared" si="327"/>
        <v/>
      </c>
      <c r="BW234" s="1281" t="str">
        <f t="shared" si="328"/>
        <v/>
      </c>
      <c r="BX234" s="1281" t="str">
        <f t="shared" si="329"/>
        <v/>
      </c>
      <c r="BY234" s="1281" t="str">
        <f t="shared" si="330"/>
        <v/>
      </c>
      <c r="BZ234" s="1281" t="str">
        <f t="shared" si="331"/>
        <v/>
      </c>
      <c r="CA234" s="1281" t="str">
        <f t="shared" si="332"/>
        <v/>
      </c>
      <c r="CB234" s="1281" t="str">
        <f t="shared" si="333"/>
        <v/>
      </c>
      <c r="CC234" s="1281" t="str">
        <f t="shared" si="334"/>
        <v/>
      </c>
      <c r="CD234" s="1281" t="str">
        <f t="shared" si="335"/>
        <v/>
      </c>
      <c r="CE234" s="623" t="str">
        <f t="shared" si="336"/>
        <v/>
      </c>
      <c r="CF234" s="623" t="str">
        <f t="shared" si="337"/>
        <v/>
      </c>
      <c r="CG234" s="623" t="str">
        <f t="shared" si="338"/>
        <v/>
      </c>
      <c r="CH234" s="623" t="str">
        <f t="shared" si="339"/>
        <v/>
      </c>
      <c r="CI234" s="623" t="str">
        <f t="shared" si="340"/>
        <v/>
      </c>
      <c r="CJ234" s="623" t="str">
        <f t="shared" si="341"/>
        <v/>
      </c>
      <c r="CK234" s="623" t="str">
        <f t="shared" si="342"/>
        <v/>
      </c>
      <c r="CL234" s="623" t="str">
        <f t="shared" si="343"/>
        <v/>
      </c>
      <c r="CM234" s="623" t="str">
        <f t="shared" si="344"/>
        <v/>
      </c>
      <c r="CN234" s="623" t="str">
        <f t="shared" si="345"/>
        <v/>
      </c>
      <c r="CO234" s="623" t="str">
        <f t="shared" si="346"/>
        <v/>
      </c>
      <c r="CP234" s="623" t="str">
        <f t="shared" si="347"/>
        <v/>
      </c>
      <c r="CQ234" s="1281" t="str">
        <f t="shared" si="348"/>
        <v/>
      </c>
      <c r="CR234" s="1281" t="str">
        <f t="shared" si="349"/>
        <v/>
      </c>
      <c r="CS234" s="1281" t="str">
        <f t="shared" si="350"/>
        <v/>
      </c>
      <c r="CT234" s="1281" t="str">
        <f t="shared" si="351"/>
        <v/>
      </c>
      <c r="CU234" s="1281" t="str">
        <f t="shared" si="352"/>
        <v/>
      </c>
      <c r="CV234" s="1281" t="str">
        <f t="shared" si="353"/>
        <v/>
      </c>
      <c r="CW234" s="1281" t="str">
        <f t="shared" si="354"/>
        <v/>
      </c>
      <c r="CX234" s="1281" t="str">
        <f t="shared" si="355"/>
        <v/>
      </c>
      <c r="CY234" s="1281" t="str">
        <f t="shared" si="356"/>
        <v/>
      </c>
      <c r="CZ234" s="1281" t="str">
        <f t="shared" si="357"/>
        <v/>
      </c>
      <c r="DA234" s="1281" t="str">
        <f t="shared" si="358"/>
        <v/>
      </c>
      <c r="DB234" s="1281" t="str">
        <f t="shared" si="359"/>
        <v/>
      </c>
      <c r="DC234" s="623" t="str">
        <f t="shared" si="360"/>
        <v/>
      </c>
      <c r="DD234" s="623" t="str">
        <f t="shared" si="361"/>
        <v/>
      </c>
      <c r="DE234" s="623" t="str">
        <f t="shared" si="362"/>
        <v/>
      </c>
      <c r="DF234" s="623" t="str">
        <f t="shared" si="363"/>
        <v/>
      </c>
      <c r="DG234" s="623" t="str">
        <f t="shared" si="364"/>
        <v/>
      </c>
      <c r="DH234" s="623" t="str">
        <f t="shared" si="365"/>
        <v/>
      </c>
      <c r="DI234" s="623" t="str">
        <f t="shared" si="366"/>
        <v/>
      </c>
      <c r="DJ234" s="623" t="str">
        <f t="shared" si="367"/>
        <v/>
      </c>
      <c r="DK234" s="623" t="str">
        <f t="shared" si="368"/>
        <v/>
      </c>
      <c r="DL234" s="623" t="str">
        <f t="shared" si="369"/>
        <v/>
      </c>
      <c r="DM234" s="623" t="str">
        <f t="shared" si="370"/>
        <v/>
      </c>
      <c r="DN234" s="623" t="str">
        <f t="shared" si="371"/>
        <v/>
      </c>
      <c r="DO234" s="1281" t="str">
        <f t="shared" si="372"/>
        <v/>
      </c>
      <c r="DP234" s="1281" t="str">
        <f t="shared" si="373"/>
        <v/>
      </c>
      <c r="DQ234" s="1281" t="str">
        <f t="shared" si="374"/>
        <v/>
      </c>
      <c r="DR234" s="1281" t="str">
        <f t="shared" si="375"/>
        <v/>
      </c>
      <c r="DS234" s="1281" t="str">
        <f t="shared" si="376"/>
        <v/>
      </c>
      <c r="DT234" s="1281" t="str">
        <f t="shared" si="377"/>
        <v/>
      </c>
      <c r="DU234" s="1281" t="str">
        <f t="shared" si="378"/>
        <v/>
      </c>
      <c r="DV234" s="1281" t="str">
        <f t="shared" si="379"/>
        <v/>
      </c>
      <c r="DW234" s="1281" t="str">
        <f t="shared" si="380"/>
        <v/>
      </c>
      <c r="DX234" s="1281" t="str">
        <f t="shared" si="381"/>
        <v/>
      </c>
      <c r="DY234" s="1281" t="str">
        <f t="shared" si="382"/>
        <v/>
      </c>
      <c r="DZ234" s="1281" t="str">
        <f t="shared" si="383"/>
        <v/>
      </c>
      <c r="EA234" s="623" t="str">
        <f t="shared" si="384"/>
        <v/>
      </c>
      <c r="EB234" s="623" t="str">
        <f t="shared" si="385"/>
        <v/>
      </c>
      <c r="EC234" s="623" t="str">
        <f t="shared" si="386"/>
        <v/>
      </c>
      <c r="ED234" s="623" t="str">
        <f t="shared" si="387"/>
        <v/>
      </c>
      <c r="EE234" s="623" t="str">
        <f t="shared" si="388"/>
        <v/>
      </c>
      <c r="EF234" s="623" t="str">
        <f t="shared" si="389"/>
        <v/>
      </c>
      <c r="EG234" s="623" t="str">
        <f t="shared" si="390"/>
        <v/>
      </c>
      <c r="EH234" s="623" t="str">
        <f t="shared" si="391"/>
        <v/>
      </c>
      <c r="EI234" s="623" t="str">
        <f t="shared" si="392"/>
        <v/>
      </c>
      <c r="EJ234" s="623" t="str">
        <f t="shared" si="393"/>
        <v/>
      </c>
      <c r="EK234" s="623" t="str">
        <f t="shared" si="394"/>
        <v/>
      </c>
      <c r="EL234" s="623" t="str">
        <f t="shared" si="395"/>
        <v/>
      </c>
    </row>
    <row r="235" spans="1:142">
      <c r="A235" s="7" t="str">
        <f>IF('Rent Roll_RedIQ 1'!B228&gt;0,'Rent Roll_RedIQ 1'!B228,"")</f>
        <v/>
      </c>
      <c r="B235" s="7" t="str">
        <f>IF('Rent Roll_RedIQ 1'!C228&gt;0,'Rent Roll_RedIQ 1'!C228,"")</f>
        <v/>
      </c>
      <c r="C235" s="614">
        <f>IF('Rent Roll_RedIQ 1'!K228&gt;0,'Rent Roll_RedIQ 1'!K228,0)</f>
        <v>0</v>
      </c>
      <c r="D235" s="615" t="str">
        <f>IF('Rent Roll_RedIQ 1'!J228&gt;0,'Rent Roll_RedIQ 1'!J228,"")</f>
        <v/>
      </c>
      <c r="E235" s="624" t="str">
        <f t="shared" si="304"/>
        <v/>
      </c>
      <c r="F235" s="194"/>
      <c r="G235" s="194"/>
      <c r="H235" s="616" t="str">
        <f t="shared" si="404"/>
        <v/>
      </c>
      <c r="I235" s="1200">
        <f>IF('Rent Roll_RedIQ 1'!S228&gt;0,'Rent Roll_RedIQ 1'!S228,Purchase_Date-1)</f>
        <v>45991</v>
      </c>
      <c r="J235" s="617" t="str">
        <f t="shared" si="405"/>
        <v/>
      </c>
      <c r="K235" s="1205">
        <f t="shared" si="406"/>
        <v>46356</v>
      </c>
      <c r="L235" s="618" t="str">
        <f t="shared" si="405"/>
        <v/>
      </c>
      <c r="M235" s="1208">
        <f t="shared" si="407"/>
        <v>46721</v>
      </c>
      <c r="N235" s="614" t="str">
        <f t="shared" si="305"/>
        <v/>
      </c>
      <c r="O235" s="614" t="str">
        <f t="shared" si="306"/>
        <v/>
      </c>
      <c r="P235" s="614" t="str">
        <f t="shared" si="307"/>
        <v/>
      </c>
      <c r="Q235" s="614" t="str">
        <f t="shared" si="308"/>
        <v/>
      </c>
      <c r="R235" s="614" t="str">
        <f t="shared" si="309"/>
        <v/>
      </c>
      <c r="S235" s="614" t="str">
        <f t="shared" si="310"/>
        <v/>
      </c>
      <c r="T235" s="614" t="str">
        <f t="shared" si="311"/>
        <v/>
      </c>
      <c r="U235" s="619"/>
      <c r="V235" s="614"/>
      <c r="W235" s="620" t="str">
        <f t="shared" ref="W235:W266" si="413">IF($I235&gt;=W$11,$C235,$H235)</f>
        <v/>
      </c>
      <c r="X235" s="620" t="str">
        <f t="shared" si="412"/>
        <v/>
      </c>
      <c r="Y235" s="620" t="str">
        <f t="shared" si="412"/>
        <v/>
      </c>
      <c r="Z235" s="620" t="str">
        <f t="shared" si="412"/>
        <v/>
      </c>
      <c r="AA235" s="620" t="str">
        <f t="shared" si="412"/>
        <v/>
      </c>
      <c r="AB235" s="620" t="str">
        <f t="shared" si="412"/>
        <v/>
      </c>
      <c r="AC235" s="620" t="str">
        <f t="shared" si="412"/>
        <v/>
      </c>
      <c r="AD235" s="620" t="str">
        <f t="shared" si="412"/>
        <v/>
      </c>
      <c r="AE235" s="620" t="str">
        <f t="shared" si="412"/>
        <v/>
      </c>
      <c r="AF235" s="620" t="str">
        <f t="shared" si="412"/>
        <v/>
      </c>
      <c r="AG235" s="620" t="str">
        <f t="shared" si="412"/>
        <v/>
      </c>
      <c r="AH235" s="620" t="str">
        <f t="shared" si="412"/>
        <v/>
      </c>
      <c r="AI235" s="621" t="str">
        <f t="shared" si="402"/>
        <v/>
      </c>
      <c r="AJ235" s="621" t="str">
        <f t="shared" si="410"/>
        <v/>
      </c>
      <c r="AK235" s="621" t="str">
        <f t="shared" si="410"/>
        <v/>
      </c>
      <c r="AL235" s="621" t="str">
        <f t="shared" si="410"/>
        <v/>
      </c>
      <c r="AM235" s="621" t="str">
        <f t="shared" si="410"/>
        <v/>
      </c>
      <c r="AN235" s="621" t="str">
        <f t="shared" si="410"/>
        <v/>
      </c>
      <c r="AO235" s="621" t="str">
        <f t="shared" si="410"/>
        <v/>
      </c>
      <c r="AP235" s="621" t="str">
        <f t="shared" si="410"/>
        <v/>
      </c>
      <c r="AQ235" s="621" t="str">
        <f t="shared" si="410"/>
        <v/>
      </c>
      <c r="AR235" s="621" t="str">
        <f t="shared" si="410"/>
        <v/>
      </c>
      <c r="AS235" s="621" t="str">
        <f t="shared" si="410"/>
        <v/>
      </c>
      <c r="AT235" s="621" t="str">
        <f t="shared" si="410"/>
        <v/>
      </c>
      <c r="AU235" s="622" t="str">
        <f t="shared" si="400"/>
        <v/>
      </c>
      <c r="AV235" s="622" t="str">
        <f t="shared" si="411"/>
        <v/>
      </c>
      <c r="AW235" s="622" t="str">
        <f t="shared" si="411"/>
        <v/>
      </c>
      <c r="AX235" s="622" t="str">
        <f t="shared" si="411"/>
        <v/>
      </c>
      <c r="AY235" s="622" t="str">
        <f t="shared" si="411"/>
        <v/>
      </c>
      <c r="AZ235" s="622" t="str">
        <f t="shared" si="411"/>
        <v/>
      </c>
      <c r="BA235" s="622" t="str">
        <f t="shared" si="411"/>
        <v/>
      </c>
      <c r="BB235" s="622" t="str">
        <f t="shared" si="411"/>
        <v/>
      </c>
      <c r="BC235" s="622" t="str">
        <f t="shared" si="411"/>
        <v/>
      </c>
      <c r="BD235" s="622" t="str">
        <f t="shared" si="411"/>
        <v/>
      </c>
      <c r="BE235" s="622" t="str">
        <f t="shared" si="411"/>
        <v/>
      </c>
      <c r="BF235" s="622" t="str">
        <f t="shared" si="411"/>
        <v/>
      </c>
      <c r="BG235" s="623" t="str">
        <f t="shared" si="312"/>
        <v/>
      </c>
      <c r="BH235" s="623" t="str">
        <f t="shared" si="313"/>
        <v/>
      </c>
      <c r="BI235" s="623" t="str">
        <f t="shared" si="314"/>
        <v/>
      </c>
      <c r="BJ235" s="623" t="str">
        <f t="shared" si="315"/>
        <v/>
      </c>
      <c r="BK235" s="623" t="str">
        <f t="shared" si="316"/>
        <v/>
      </c>
      <c r="BL235" s="623" t="str">
        <f t="shared" si="317"/>
        <v/>
      </c>
      <c r="BM235" s="623" t="str">
        <f t="shared" si="318"/>
        <v/>
      </c>
      <c r="BN235" s="623" t="str">
        <f t="shared" si="319"/>
        <v/>
      </c>
      <c r="BO235" s="623" t="str">
        <f t="shared" si="320"/>
        <v/>
      </c>
      <c r="BP235" s="623" t="str">
        <f t="shared" si="321"/>
        <v/>
      </c>
      <c r="BQ235" s="623" t="str">
        <f t="shared" si="322"/>
        <v/>
      </c>
      <c r="BR235" s="623" t="str">
        <f t="shared" si="323"/>
        <v/>
      </c>
      <c r="BS235" s="1281" t="str">
        <f t="shared" si="324"/>
        <v/>
      </c>
      <c r="BT235" s="1281" t="str">
        <f t="shared" si="325"/>
        <v/>
      </c>
      <c r="BU235" s="1281" t="str">
        <f t="shared" si="326"/>
        <v/>
      </c>
      <c r="BV235" s="1281" t="str">
        <f t="shared" si="327"/>
        <v/>
      </c>
      <c r="BW235" s="1281" t="str">
        <f t="shared" si="328"/>
        <v/>
      </c>
      <c r="BX235" s="1281" t="str">
        <f t="shared" si="329"/>
        <v/>
      </c>
      <c r="BY235" s="1281" t="str">
        <f t="shared" si="330"/>
        <v/>
      </c>
      <c r="BZ235" s="1281" t="str">
        <f t="shared" si="331"/>
        <v/>
      </c>
      <c r="CA235" s="1281" t="str">
        <f t="shared" si="332"/>
        <v/>
      </c>
      <c r="CB235" s="1281" t="str">
        <f t="shared" si="333"/>
        <v/>
      </c>
      <c r="CC235" s="1281" t="str">
        <f t="shared" si="334"/>
        <v/>
      </c>
      <c r="CD235" s="1281" t="str">
        <f t="shared" si="335"/>
        <v/>
      </c>
      <c r="CE235" s="623" t="str">
        <f t="shared" si="336"/>
        <v/>
      </c>
      <c r="CF235" s="623" t="str">
        <f t="shared" si="337"/>
        <v/>
      </c>
      <c r="CG235" s="623" t="str">
        <f t="shared" si="338"/>
        <v/>
      </c>
      <c r="CH235" s="623" t="str">
        <f t="shared" si="339"/>
        <v/>
      </c>
      <c r="CI235" s="623" t="str">
        <f t="shared" si="340"/>
        <v/>
      </c>
      <c r="CJ235" s="623" t="str">
        <f t="shared" si="341"/>
        <v/>
      </c>
      <c r="CK235" s="623" t="str">
        <f t="shared" si="342"/>
        <v/>
      </c>
      <c r="CL235" s="623" t="str">
        <f t="shared" si="343"/>
        <v/>
      </c>
      <c r="CM235" s="623" t="str">
        <f t="shared" si="344"/>
        <v/>
      </c>
      <c r="CN235" s="623" t="str">
        <f t="shared" si="345"/>
        <v/>
      </c>
      <c r="CO235" s="623" t="str">
        <f t="shared" si="346"/>
        <v/>
      </c>
      <c r="CP235" s="623" t="str">
        <f t="shared" si="347"/>
        <v/>
      </c>
      <c r="CQ235" s="1281" t="str">
        <f t="shared" si="348"/>
        <v/>
      </c>
      <c r="CR235" s="1281" t="str">
        <f t="shared" si="349"/>
        <v/>
      </c>
      <c r="CS235" s="1281" t="str">
        <f t="shared" si="350"/>
        <v/>
      </c>
      <c r="CT235" s="1281" t="str">
        <f t="shared" si="351"/>
        <v/>
      </c>
      <c r="CU235" s="1281" t="str">
        <f t="shared" si="352"/>
        <v/>
      </c>
      <c r="CV235" s="1281" t="str">
        <f t="shared" si="353"/>
        <v/>
      </c>
      <c r="CW235" s="1281" t="str">
        <f t="shared" si="354"/>
        <v/>
      </c>
      <c r="CX235" s="1281" t="str">
        <f t="shared" si="355"/>
        <v/>
      </c>
      <c r="CY235" s="1281" t="str">
        <f t="shared" si="356"/>
        <v/>
      </c>
      <c r="CZ235" s="1281" t="str">
        <f t="shared" si="357"/>
        <v/>
      </c>
      <c r="DA235" s="1281" t="str">
        <f t="shared" si="358"/>
        <v/>
      </c>
      <c r="DB235" s="1281" t="str">
        <f t="shared" si="359"/>
        <v/>
      </c>
      <c r="DC235" s="623" t="str">
        <f t="shared" si="360"/>
        <v/>
      </c>
      <c r="DD235" s="623" t="str">
        <f t="shared" si="361"/>
        <v/>
      </c>
      <c r="DE235" s="623" t="str">
        <f t="shared" si="362"/>
        <v/>
      </c>
      <c r="DF235" s="623" t="str">
        <f t="shared" si="363"/>
        <v/>
      </c>
      <c r="DG235" s="623" t="str">
        <f t="shared" si="364"/>
        <v/>
      </c>
      <c r="DH235" s="623" t="str">
        <f t="shared" si="365"/>
        <v/>
      </c>
      <c r="DI235" s="623" t="str">
        <f t="shared" si="366"/>
        <v/>
      </c>
      <c r="DJ235" s="623" t="str">
        <f t="shared" si="367"/>
        <v/>
      </c>
      <c r="DK235" s="623" t="str">
        <f t="shared" si="368"/>
        <v/>
      </c>
      <c r="DL235" s="623" t="str">
        <f t="shared" si="369"/>
        <v/>
      </c>
      <c r="DM235" s="623" t="str">
        <f t="shared" si="370"/>
        <v/>
      </c>
      <c r="DN235" s="623" t="str">
        <f t="shared" si="371"/>
        <v/>
      </c>
      <c r="DO235" s="1281" t="str">
        <f t="shared" si="372"/>
        <v/>
      </c>
      <c r="DP235" s="1281" t="str">
        <f t="shared" si="373"/>
        <v/>
      </c>
      <c r="DQ235" s="1281" t="str">
        <f t="shared" si="374"/>
        <v/>
      </c>
      <c r="DR235" s="1281" t="str">
        <f t="shared" si="375"/>
        <v/>
      </c>
      <c r="DS235" s="1281" t="str">
        <f t="shared" si="376"/>
        <v/>
      </c>
      <c r="DT235" s="1281" t="str">
        <f t="shared" si="377"/>
        <v/>
      </c>
      <c r="DU235" s="1281" t="str">
        <f t="shared" si="378"/>
        <v/>
      </c>
      <c r="DV235" s="1281" t="str">
        <f t="shared" si="379"/>
        <v/>
      </c>
      <c r="DW235" s="1281" t="str">
        <f t="shared" si="380"/>
        <v/>
      </c>
      <c r="DX235" s="1281" t="str">
        <f t="shared" si="381"/>
        <v/>
      </c>
      <c r="DY235" s="1281" t="str">
        <f t="shared" si="382"/>
        <v/>
      </c>
      <c r="DZ235" s="1281" t="str">
        <f t="shared" si="383"/>
        <v/>
      </c>
      <c r="EA235" s="623" t="str">
        <f t="shared" si="384"/>
        <v/>
      </c>
      <c r="EB235" s="623" t="str">
        <f t="shared" si="385"/>
        <v/>
      </c>
      <c r="EC235" s="623" t="str">
        <f t="shared" si="386"/>
        <v/>
      </c>
      <c r="ED235" s="623" t="str">
        <f t="shared" si="387"/>
        <v/>
      </c>
      <c r="EE235" s="623" t="str">
        <f t="shared" si="388"/>
        <v/>
      </c>
      <c r="EF235" s="623" t="str">
        <f t="shared" si="389"/>
        <v/>
      </c>
      <c r="EG235" s="623" t="str">
        <f t="shared" si="390"/>
        <v/>
      </c>
      <c r="EH235" s="623" t="str">
        <f t="shared" si="391"/>
        <v/>
      </c>
      <c r="EI235" s="623" t="str">
        <f t="shared" si="392"/>
        <v/>
      </c>
      <c r="EJ235" s="623" t="str">
        <f t="shared" si="393"/>
        <v/>
      </c>
      <c r="EK235" s="623" t="str">
        <f t="shared" si="394"/>
        <v/>
      </c>
      <c r="EL235" s="623" t="str">
        <f t="shared" si="395"/>
        <v/>
      </c>
    </row>
    <row r="236" spans="1:142">
      <c r="A236" s="7" t="str">
        <f>IF('Rent Roll_RedIQ 1'!B229&gt;0,'Rent Roll_RedIQ 1'!B229,"")</f>
        <v/>
      </c>
      <c r="B236" s="7" t="str">
        <f>IF('Rent Roll_RedIQ 1'!C229&gt;0,'Rent Roll_RedIQ 1'!C229,"")</f>
        <v/>
      </c>
      <c r="C236" s="614">
        <f>IF('Rent Roll_RedIQ 1'!K229&gt;0,'Rent Roll_RedIQ 1'!K229,0)</f>
        <v>0</v>
      </c>
      <c r="D236" s="615" t="str">
        <f>IF('Rent Roll_RedIQ 1'!J229&gt;0,'Rent Roll_RedIQ 1'!J229,"")</f>
        <v/>
      </c>
      <c r="E236" s="624" t="str">
        <f t="shared" si="304"/>
        <v/>
      </c>
      <c r="F236" s="194"/>
      <c r="G236" s="194"/>
      <c r="H236" s="616" t="str">
        <f t="shared" si="404"/>
        <v/>
      </c>
      <c r="I236" s="1200">
        <f>IF('Rent Roll_RedIQ 1'!S229&gt;0,'Rent Roll_RedIQ 1'!S229,Purchase_Date-1)</f>
        <v>45991</v>
      </c>
      <c r="J236" s="617" t="str">
        <f t="shared" si="405"/>
        <v/>
      </c>
      <c r="K236" s="1205">
        <f t="shared" si="406"/>
        <v>46356</v>
      </c>
      <c r="L236" s="618" t="str">
        <f t="shared" si="405"/>
        <v/>
      </c>
      <c r="M236" s="1208">
        <f t="shared" si="407"/>
        <v>46721</v>
      </c>
      <c r="N236" s="614" t="str">
        <f t="shared" si="305"/>
        <v/>
      </c>
      <c r="O236" s="614" t="str">
        <f t="shared" si="306"/>
        <v/>
      </c>
      <c r="P236" s="614" t="str">
        <f t="shared" si="307"/>
        <v/>
      </c>
      <c r="Q236" s="614" t="str">
        <f t="shared" si="308"/>
        <v/>
      </c>
      <c r="R236" s="614" t="str">
        <f t="shared" si="309"/>
        <v/>
      </c>
      <c r="S236" s="614" t="str">
        <f t="shared" si="310"/>
        <v/>
      </c>
      <c r="T236" s="614" t="str">
        <f t="shared" si="311"/>
        <v/>
      </c>
      <c r="U236" s="619"/>
      <c r="V236" s="614"/>
      <c r="W236" s="620" t="str">
        <f t="shared" si="413"/>
        <v/>
      </c>
      <c r="X236" s="620" t="str">
        <f t="shared" si="412"/>
        <v/>
      </c>
      <c r="Y236" s="620" t="str">
        <f t="shared" si="412"/>
        <v/>
      </c>
      <c r="Z236" s="620" t="str">
        <f t="shared" si="412"/>
        <v/>
      </c>
      <c r="AA236" s="620" t="str">
        <f t="shared" si="412"/>
        <v/>
      </c>
      <c r="AB236" s="620" t="str">
        <f t="shared" si="412"/>
        <v/>
      </c>
      <c r="AC236" s="620" t="str">
        <f t="shared" si="412"/>
        <v/>
      </c>
      <c r="AD236" s="620" t="str">
        <f t="shared" si="412"/>
        <v/>
      </c>
      <c r="AE236" s="620" t="str">
        <f t="shared" si="412"/>
        <v/>
      </c>
      <c r="AF236" s="620" t="str">
        <f t="shared" si="412"/>
        <v/>
      </c>
      <c r="AG236" s="620" t="str">
        <f t="shared" si="412"/>
        <v/>
      </c>
      <c r="AH236" s="620" t="str">
        <f t="shared" si="412"/>
        <v/>
      </c>
      <c r="AI236" s="621" t="str">
        <f t="shared" si="402"/>
        <v/>
      </c>
      <c r="AJ236" s="621" t="str">
        <f t="shared" si="410"/>
        <v/>
      </c>
      <c r="AK236" s="621" t="str">
        <f t="shared" si="410"/>
        <v/>
      </c>
      <c r="AL236" s="621" t="str">
        <f t="shared" si="410"/>
        <v/>
      </c>
      <c r="AM236" s="621" t="str">
        <f t="shared" si="410"/>
        <v/>
      </c>
      <c r="AN236" s="621" t="str">
        <f t="shared" si="410"/>
        <v/>
      </c>
      <c r="AO236" s="621" t="str">
        <f t="shared" si="410"/>
        <v/>
      </c>
      <c r="AP236" s="621" t="str">
        <f t="shared" si="410"/>
        <v/>
      </c>
      <c r="AQ236" s="621" t="str">
        <f t="shared" si="410"/>
        <v/>
      </c>
      <c r="AR236" s="621" t="str">
        <f t="shared" si="410"/>
        <v/>
      </c>
      <c r="AS236" s="621" t="str">
        <f t="shared" si="410"/>
        <v/>
      </c>
      <c r="AT236" s="621" t="str">
        <f t="shared" si="410"/>
        <v/>
      </c>
      <c r="AU236" s="622" t="str">
        <f t="shared" si="400"/>
        <v/>
      </c>
      <c r="AV236" s="622" t="str">
        <f t="shared" si="411"/>
        <v/>
      </c>
      <c r="AW236" s="622" t="str">
        <f t="shared" si="411"/>
        <v/>
      </c>
      <c r="AX236" s="622" t="str">
        <f t="shared" si="411"/>
        <v/>
      </c>
      <c r="AY236" s="622" t="str">
        <f t="shared" si="411"/>
        <v/>
      </c>
      <c r="AZ236" s="622" t="str">
        <f t="shared" si="411"/>
        <v/>
      </c>
      <c r="BA236" s="622" t="str">
        <f t="shared" si="411"/>
        <v/>
      </c>
      <c r="BB236" s="622" t="str">
        <f t="shared" si="411"/>
        <v/>
      </c>
      <c r="BC236" s="622" t="str">
        <f t="shared" si="411"/>
        <v/>
      </c>
      <c r="BD236" s="622" t="str">
        <f t="shared" si="411"/>
        <v/>
      </c>
      <c r="BE236" s="622" t="str">
        <f t="shared" si="411"/>
        <v/>
      </c>
      <c r="BF236" s="622" t="str">
        <f t="shared" si="411"/>
        <v/>
      </c>
      <c r="BG236" s="623" t="str">
        <f t="shared" si="312"/>
        <v/>
      </c>
      <c r="BH236" s="623" t="str">
        <f t="shared" si="313"/>
        <v/>
      </c>
      <c r="BI236" s="623" t="str">
        <f t="shared" si="314"/>
        <v/>
      </c>
      <c r="BJ236" s="623" t="str">
        <f t="shared" si="315"/>
        <v/>
      </c>
      <c r="BK236" s="623" t="str">
        <f t="shared" si="316"/>
        <v/>
      </c>
      <c r="BL236" s="623" t="str">
        <f t="shared" si="317"/>
        <v/>
      </c>
      <c r="BM236" s="623" t="str">
        <f t="shared" si="318"/>
        <v/>
      </c>
      <c r="BN236" s="623" t="str">
        <f t="shared" si="319"/>
        <v/>
      </c>
      <c r="BO236" s="623" t="str">
        <f t="shared" si="320"/>
        <v/>
      </c>
      <c r="BP236" s="623" t="str">
        <f t="shared" si="321"/>
        <v/>
      </c>
      <c r="BQ236" s="623" t="str">
        <f t="shared" si="322"/>
        <v/>
      </c>
      <c r="BR236" s="623" t="str">
        <f t="shared" si="323"/>
        <v/>
      </c>
      <c r="BS236" s="1281" t="str">
        <f t="shared" si="324"/>
        <v/>
      </c>
      <c r="BT236" s="1281" t="str">
        <f t="shared" si="325"/>
        <v/>
      </c>
      <c r="BU236" s="1281" t="str">
        <f t="shared" si="326"/>
        <v/>
      </c>
      <c r="BV236" s="1281" t="str">
        <f t="shared" si="327"/>
        <v/>
      </c>
      <c r="BW236" s="1281" t="str">
        <f t="shared" si="328"/>
        <v/>
      </c>
      <c r="BX236" s="1281" t="str">
        <f t="shared" si="329"/>
        <v/>
      </c>
      <c r="BY236" s="1281" t="str">
        <f t="shared" si="330"/>
        <v/>
      </c>
      <c r="BZ236" s="1281" t="str">
        <f t="shared" si="331"/>
        <v/>
      </c>
      <c r="CA236" s="1281" t="str">
        <f t="shared" si="332"/>
        <v/>
      </c>
      <c r="CB236" s="1281" t="str">
        <f t="shared" si="333"/>
        <v/>
      </c>
      <c r="CC236" s="1281" t="str">
        <f t="shared" si="334"/>
        <v/>
      </c>
      <c r="CD236" s="1281" t="str">
        <f t="shared" si="335"/>
        <v/>
      </c>
      <c r="CE236" s="623" t="str">
        <f t="shared" si="336"/>
        <v/>
      </c>
      <c r="CF236" s="623" t="str">
        <f t="shared" si="337"/>
        <v/>
      </c>
      <c r="CG236" s="623" t="str">
        <f t="shared" si="338"/>
        <v/>
      </c>
      <c r="CH236" s="623" t="str">
        <f t="shared" si="339"/>
        <v/>
      </c>
      <c r="CI236" s="623" t="str">
        <f t="shared" si="340"/>
        <v/>
      </c>
      <c r="CJ236" s="623" t="str">
        <f t="shared" si="341"/>
        <v/>
      </c>
      <c r="CK236" s="623" t="str">
        <f t="shared" si="342"/>
        <v/>
      </c>
      <c r="CL236" s="623" t="str">
        <f t="shared" si="343"/>
        <v/>
      </c>
      <c r="CM236" s="623" t="str">
        <f t="shared" si="344"/>
        <v/>
      </c>
      <c r="CN236" s="623" t="str">
        <f t="shared" si="345"/>
        <v/>
      </c>
      <c r="CO236" s="623" t="str">
        <f t="shared" si="346"/>
        <v/>
      </c>
      <c r="CP236" s="623" t="str">
        <f t="shared" si="347"/>
        <v/>
      </c>
      <c r="CQ236" s="1281" t="str">
        <f t="shared" si="348"/>
        <v/>
      </c>
      <c r="CR236" s="1281" t="str">
        <f t="shared" si="349"/>
        <v/>
      </c>
      <c r="CS236" s="1281" t="str">
        <f t="shared" si="350"/>
        <v/>
      </c>
      <c r="CT236" s="1281" t="str">
        <f t="shared" si="351"/>
        <v/>
      </c>
      <c r="CU236" s="1281" t="str">
        <f t="shared" si="352"/>
        <v/>
      </c>
      <c r="CV236" s="1281" t="str">
        <f t="shared" si="353"/>
        <v/>
      </c>
      <c r="CW236" s="1281" t="str">
        <f t="shared" si="354"/>
        <v/>
      </c>
      <c r="CX236" s="1281" t="str">
        <f t="shared" si="355"/>
        <v/>
      </c>
      <c r="CY236" s="1281" t="str">
        <f t="shared" si="356"/>
        <v/>
      </c>
      <c r="CZ236" s="1281" t="str">
        <f t="shared" si="357"/>
        <v/>
      </c>
      <c r="DA236" s="1281" t="str">
        <f t="shared" si="358"/>
        <v/>
      </c>
      <c r="DB236" s="1281" t="str">
        <f t="shared" si="359"/>
        <v/>
      </c>
      <c r="DC236" s="623" t="str">
        <f t="shared" si="360"/>
        <v/>
      </c>
      <c r="DD236" s="623" t="str">
        <f t="shared" si="361"/>
        <v/>
      </c>
      <c r="DE236" s="623" t="str">
        <f t="shared" si="362"/>
        <v/>
      </c>
      <c r="DF236" s="623" t="str">
        <f t="shared" si="363"/>
        <v/>
      </c>
      <c r="DG236" s="623" t="str">
        <f t="shared" si="364"/>
        <v/>
      </c>
      <c r="DH236" s="623" t="str">
        <f t="shared" si="365"/>
        <v/>
      </c>
      <c r="DI236" s="623" t="str">
        <f t="shared" si="366"/>
        <v/>
      </c>
      <c r="DJ236" s="623" t="str">
        <f t="shared" si="367"/>
        <v/>
      </c>
      <c r="DK236" s="623" t="str">
        <f t="shared" si="368"/>
        <v/>
      </c>
      <c r="DL236" s="623" t="str">
        <f t="shared" si="369"/>
        <v/>
      </c>
      <c r="DM236" s="623" t="str">
        <f t="shared" si="370"/>
        <v/>
      </c>
      <c r="DN236" s="623" t="str">
        <f t="shared" si="371"/>
        <v/>
      </c>
      <c r="DO236" s="1281" t="str">
        <f t="shared" si="372"/>
        <v/>
      </c>
      <c r="DP236" s="1281" t="str">
        <f t="shared" si="373"/>
        <v/>
      </c>
      <c r="DQ236" s="1281" t="str">
        <f t="shared" si="374"/>
        <v/>
      </c>
      <c r="DR236" s="1281" t="str">
        <f t="shared" si="375"/>
        <v/>
      </c>
      <c r="DS236" s="1281" t="str">
        <f t="shared" si="376"/>
        <v/>
      </c>
      <c r="DT236" s="1281" t="str">
        <f t="shared" si="377"/>
        <v/>
      </c>
      <c r="DU236" s="1281" t="str">
        <f t="shared" si="378"/>
        <v/>
      </c>
      <c r="DV236" s="1281" t="str">
        <f t="shared" si="379"/>
        <v/>
      </c>
      <c r="DW236" s="1281" t="str">
        <f t="shared" si="380"/>
        <v/>
      </c>
      <c r="DX236" s="1281" t="str">
        <f t="shared" si="381"/>
        <v/>
      </c>
      <c r="DY236" s="1281" t="str">
        <f t="shared" si="382"/>
        <v/>
      </c>
      <c r="DZ236" s="1281" t="str">
        <f t="shared" si="383"/>
        <v/>
      </c>
      <c r="EA236" s="623" t="str">
        <f t="shared" si="384"/>
        <v/>
      </c>
      <c r="EB236" s="623" t="str">
        <f t="shared" si="385"/>
        <v/>
      </c>
      <c r="EC236" s="623" t="str">
        <f t="shared" si="386"/>
        <v/>
      </c>
      <c r="ED236" s="623" t="str">
        <f t="shared" si="387"/>
        <v/>
      </c>
      <c r="EE236" s="623" t="str">
        <f t="shared" si="388"/>
        <v/>
      </c>
      <c r="EF236" s="623" t="str">
        <f t="shared" si="389"/>
        <v/>
      </c>
      <c r="EG236" s="623" t="str">
        <f t="shared" si="390"/>
        <v/>
      </c>
      <c r="EH236" s="623" t="str">
        <f t="shared" si="391"/>
        <v/>
      </c>
      <c r="EI236" s="623" t="str">
        <f t="shared" si="392"/>
        <v/>
      </c>
      <c r="EJ236" s="623" t="str">
        <f t="shared" si="393"/>
        <v/>
      </c>
      <c r="EK236" s="623" t="str">
        <f t="shared" si="394"/>
        <v/>
      </c>
      <c r="EL236" s="623" t="str">
        <f t="shared" si="395"/>
        <v/>
      </c>
    </row>
    <row r="237" spans="1:142">
      <c r="A237" s="7" t="str">
        <f>IF('Rent Roll_RedIQ 1'!B230&gt;0,'Rent Roll_RedIQ 1'!B230,"")</f>
        <v/>
      </c>
      <c r="B237" s="7" t="str">
        <f>IF('Rent Roll_RedIQ 1'!C230&gt;0,'Rent Roll_RedIQ 1'!C230,"")</f>
        <v/>
      </c>
      <c r="C237" s="614">
        <f>IF('Rent Roll_RedIQ 1'!K230&gt;0,'Rent Roll_RedIQ 1'!K230,0)</f>
        <v>0</v>
      </c>
      <c r="D237" s="615" t="str">
        <f>IF('Rent Roll_RedIQ 1'!J230&gt;0,'Rent Roll_RedIQ 1'!J230,"")</f>
        <v/>
      </c>
      <c r="E237" s="624" t="str">
        <f t="shared" si="304"/>
        <v/>
      </c>
      <c r="F237" s="194"/>
      <c r="G237" s="194"/>
      <c r="H237" s="616" t="str">
        <f t="shared" si="404"/>
        <v/>
      </c>
      <c r="I237" s="1200">
        <f>IF('Rent Roll_RedIQ 1'!S230&gt;0,'Rent Roll_RedIQ 1'!S230,Purchase_Date-1)</f>
        <v>45991</v>
      </c>
      <c r="J237" s="617" t="str">
        <f t="shared" si="405"/>
        <v/>
      </c>
      <c r="K237" s="1205">
        <f t="shared" si="406"/>
        <v>46356</v>
      </c>
      <c r="L237" s="618" t="str">
        <f t="shared" si="405"/>
        <v/>
      </c>
      <c r="M237" s="1208">
        <f t="shared" si="407"/>
        <v>46721</v>
      </c>
      <c r="N237" s="614" t="str">
        <f t="shared" si="305"/>
        <v/>
      </c>
      <c r="O237" s="614" t="str">
        <f t="shared" si="306"/>
        <v/>
      </c>
      <c r="P237" s="614" t="str">
        <f t="shared" si="307"/>
        <v/>
      </c>
      <c r="Q237" s="614" t="str">
        <f t="shared" si="308"/>
        <v/>
      </c>
      <c r="R237" s="614" t="str">
        <f t="shared" si="309"/>
        <v/>
      </c>
      <c r="S237" s="614" t="str">
        <f t="shared" si="310"/>
        <v/>
      </c>
      <c r="T237" s="614" t="str">
        <f t="shared" si="311"/>
        <v/>
      </c>
      <c r="U237" s="619"/>
      <c r="V237" s="614"/>
      <c r="W237" s="620" t="str">
        <f t="shared" si="413"/>
        <v/>
      </c>
      <c r="X237" s="620" t="str">
        <f t="shared" si="412"/>
        <v/>
      </c>
      <c r="Y237" s="620" t="str">
        <f t="shared" si="412"/>
        <v/>
      </c>
      <c r="Z237" s="620" t="str">
        <f t="shared" si="412"/>
        <v/>
      </c>
      <c r="AA237" s="620" t="str">
        <f t="shared" si="412"/>
        <v/>
      </c>
      <c r="AB237" s="620" t="str">
        <f t="shared" si="412"/>
        <v/>
      </c>
      <c r="AC237" s="620" t="str">
        <f t="shared" si="412"/>
        <v/>
      </c>
      <c r="AD237" s="620" t="str">
        <f t="shared" si="412"/>
        <v/>
      </c>
      <c r="AE237" s="620" t="str">
        <f t="shared" si="412"/>
        <v/>
      </c>
      <c r="AF237" s="620" t="str">
        <f t="shared" si="412"/>
        <v/>
      </c>
      <c r="AG237" s="620" t="str">
        <f t="shared" si="412"/>
        <v/>
      </c>
      <c r="AH237" s="620" t="str">
        <f t="shared" si="412"/>
        <v/>
      </c>
      <c r="AI237" s="621" t="str">
        <f t="shared" si="402"/>
        <v/>
      </c>
      <c r="AJ237" s="621" t="str">
        <f t="shared" si="410"/>
        <v/>
      </c>
      <c r="AK237" s="621" t="str">
        <f t="shared" si="410"/>
        <v/>
      </c>
      <c r="AL237" s="621" t="str">
        <f t="shared" si="410"/>
        <v/>
      </c>
      <c r="AM237" s="621" t="str">
        <f t="shared" si="410"/>
        <v/>
      </c>
      <c r="AN237" s="621" t="str">
        <f t="shared" si="410"/>
        <v/>
      </c>
      <c r="AO237" s="621" t="str">
        <f t="shared" si="410"/>
        <v/>
      </c>
      <c r="AP237" s="621" t="str">
        <f t="shared" si="410"/>
        <v/>
      </c>
      <c r="AQ237" s="621" t="str">
        <f t="shared" si="410"/>
        <v/>
      </c>
      <c r="AR237" s="621" t="str">
        <f t="shared" si="410"/>
        <v/>
      </c>
      <c r="AS237" s="621" t="str">
        <f t="shared" si="410"/>
        <v/>
      </c>
      <c r="AT237" s="621" t="str">
        <f t="shared" si="410"/>
        <v/>
      </c>
      <c r="AU237" s="622" t="str">
        <f t="shared" si="400"/>
        <v/>
      </c>
      <c r="AV237" s="622" t="str">
        <f t="shared" si="411"/>
        <v/>
      </c>
      <c r="AW237" s="622" t="str">
        <f t="shared" si="411"/>
        <v/>
      </c>
      <c r="AX237" s="622" t="str">
        <f t="shared" si="411"/>
        <v/>
      </c>
      <c r="AY237" s="622" t="str">
        <f t="shared" si="411"/>
        <v/>
      </c>
      <c r="AZ237" s="622" t="str">
        <f t="shared" si="411"/>
        <v/>
      </c>
      <c r="BA237" s="622" t="str">
        <f t="shared" si="411"/>
        <v/>
      </c>
      <c r="BB237" s="622" t="str">
        <f t="shared" si="411"/>
        <v/>
      </c>
      <c r="BC237" s="622" t="str">
        <f t="shared" si="411"/>
        <v/>
      </c>
      <c r="BD237" s="622" t="str">
        <f t="shared" si="411"/>
        <v/>
      </c>
      <c r="BE237" s="622" t="str">
        <f t="shared" si="411"/>
        <v/>
      </c>
      <c r="BF237" s="622" t="str">
        <f t="shared" si="411"/>
        <v/>
      </c>
      <c r="BG237" s="623" t="str">
        <f t="shared" si="312"/>
        <v/>
      </c>
      <c r="BH237" s="623" t="str">
        <f t="shared" si="313"/>
        <v/>
      </c>
      <c r="BI237" s="623" t="str">
        <f t="shared" si="314"/>
        <v/>
      </c>
      <c r="BJ237" s="623" t="str">
        <f t="shared" si="315"/>
        <v/>
      </c>
      <c r="BK237" s="623" t="str">
        <f t="shared" si="316"/>
        <v/>
      </c>
      <c r="BL237" s="623" t="str">
        <f t="shared" si="317"/>
        <v/>
      </c>
      <c r="BM237" s="623" t="str">
        <f t="shared" si="318"/>
        <v/>
      </c>
      <c r="BN237" s="623" t="str">
        <f t="shared" si="319"/>
        <v/>
      </c>
      <c r="BO237" s="623" t="str">
        <f t="shared" si="320"/>
        <v/>
      </c>
      <c r="BP237" s="623" t="str">
        <f t="shared" si="321"/>
        <v/>
      </c>
      <c r="BQ237" s="623" t="str">
        <f t="shared" si="322"/>
        <v/>
      </c>
      <c r="BR237" s="623" t="str">
        <f t="shared" si="323"/>
        <v/>
      </c>
      <c r="BS237" s="1281" t="str">
        <f t="shared" si="324"/>
        <v/>
      </c>
      <c r="BT237" s="1281" t="str">
        <f t="shared" si="325"/>
        <v/>
      </c>
      <c r="BU237" s="1281" t="str">
        <f t="shared" si="326"/>
        <v/>
      </c>
      <c r="BV237" s="1281" t="str">
        <f t="shared" si="327"/>
        <v/>
      </c>
      <c r="BW237" s="1281" t="str">
        <f t="shared" si="328"/>
        <v/>
      </c>
      <c r="BX237" s="1281" t="str">
        <f t="shared" si="329"/>
        <v/>
      </c>
      <c r="BY237" s="1281" t="str">
        <f t="shared" si="330"/>
        <v/>
      </c>
      <c r="BZ237" s="1281" t="str">
        <f t="shared" si="331"/>
        <v/>
      </c>
      <c r="CA237" s="1281" t="str">
        <f t="shared" si="332"/>
        <v/>
      </c>
      <c r="CB237" s="1281" t="str">
        <f t="shared" si="333"/>
        <v/>
      </c>
      <c r="CC237" s="1281" t="str">
        <f t="shared" si="334"/>
        <v/>
      </c>
      <c r="CD237" s="1281" t="str">
        <f t="shared" si="335"/>
        <v/>
      </c>
      <c r="CE237" s="623" t="str">
        <f t="shared" si="336"/>
        <v/>
      </c>
      <c r="CF237" s="623" t="str">
        <f t="shared" si="337"/>
        <v/>
      </c>
      <c r="CG237" s="623" t="str">
        <f t="shared" si="338"/>
        <v/>
      </c>
      <c r="CH237" s="623" t="str">
        <f t="shared" si="339"/>
        <v/>
      </c>
      <c r="CI237" s="623" t="str">
        <f t="shared" si="340"/>
        <v/>
      </c>
      <c r="CJ237" s="623" t="str">
        <f t="shared" si="341"/>
        <v/>
      </c>
      <c r="CK237" s="623" t="str">
        <f t="shared" si="342"/>
        <v/>
      </c>
      <c r="CL237" s="623" t="str">
        <f t="shared" si="343"/>
        <v/>
      </c>
      <c r="CM237" s="623" t="str">
        <f t="shared" si="344"/>
        <v/>
      </c>
      <c r="CN237" s="623" t="str">
        <f t="shared" si="345"/>
        <v/>
      </c>
      <c r="CO237" s="623" t="str">
        <f t="shared" si="346"/>
        <v/>
      </c>
      <c r="CP237" s="623" t="str">
        <f t="shared" si="347"/>
        <v/>
      </c>
      <c r="CQ237" s="1281" t="str">
        <f t="shared" si="348"/>
        <v/>
      </c>
      <c r="CR237" s="1281" t="str">
        <f t="shared" si="349"/>
        <v/>
      </c>
      <c r="CS237" s="1281" t="str">
        <f t="shared" si="350"/>
        <v/>
      </c>
      <c r="CT237" s="1281" t="str">
        <f t="shared" si="351"/>
        <v/>
      </c>
      <c r="CU237" s="1281" t="str">
        <f t="shared" si="352"/>
        <v/>
      </c>
      <c r="CV237" s="1281" t="str">
        <f t="shared" si="353"/>
        <v/>
      </c>
      <c r="CW237" s="1281" t="str">
        <f t="shared" si="354"/>
        <v/>
      </c>
      <c r="CX237" s="1281" t="str">
        <f t="shared" si="355"/>
        <v/>
      </c>
      <c r="CY237" s="1281" t="str">
        <f t="shared" si="356"/>
        <v/>
      </c>
      <c r="CZ237" s="1281" t="str">
        <f t="shared" si="357"/>
        <v/>
      </c>
      <c r="DA237" s="1281" t="str">
        <f t="shared" si="358"/>
        <v/>
      </c>
      <c r="DB237" s="1281" t="str">
        <f t="shared" si="359"/>
        <v/>
      </c>
      <c r="DC237" s="623" t="str">
        <f t="shared" si="360"/>
        <v/>
      </c>
      <c r="DD237" s="623" t="str">
        <f t="shared" si="361"/>
        <v/>
      </c>
      <c r="DE237" s="623" t="str">
        <f t="shared" si="362"/>
        <v/>
      </c>
      <c r="DF237" s="623" t="str">
        <f t="shared" si="363"/>
        <v/>
      </c>
      <c r="DG237" s="623" t="str">
        <f t="shared" si="364"/>
        <v/>
      </c>
      <c r="DH237" s="623" t="str">
        <f t="shared" si="365"/>
        <v/>
      </c>
      <c r="DI237" s="623" t="str">
        <f t="shared" si="366"/>
        <v/>
      </c>
      <c r="DJ237" s="623" t="str">
        <f t="shared" si="367"/>
        <v/>
      </c>
      <c r="DK237" s="623" t="str">
        <f t="shared" si="368"/>
        <v/>
      </c>
      <c r="DL237" s="623" t="str">
        <f t="shared" si="369"/>
        <v/>
      </c>
      <c r="DM237" s="623" t="str">
        <f t="shared" si="370"/>
        <v/>
      </c>
      <c r="DN237" s="623" t="str">
        <f t="shared" si="371"/>
        <v/>
      </c>
      <c r="DO237" s="1281" t="str">
        <f t="shared" si="372"/>
        <v/>
      </c>
      <c r="DP237" s="1281" t="str">
        <f t="shared" si="373"/>
        <v/>
      </c>
      <c r="DQ237" s="1281" t="str">
        <f t="shared" si="374"/>
        <v/>
      </c>
      <c r="DR237" s="1281" t="str">
        <f t="shared" si="375"/>
        <v/>
      </c>
      <c r="DS237" s="1281" t="str">
        <f t="shared" si="376"/>
        <v/>
      </c>
      <c r="DT237" s="1281" t="str">
        <f t="shared" si="377"/>
        <v/>
      </c>
      <c r="DU237" s="1281" t="str">
        <f t="shared" si="378"/>
        <v/>
      </c>
      <c r="DV237" s="1281" t="str">
        <f t="shared" si="379"/>
        <v/>
      </c>
      <c r="DW237" s="1281" t="str">
        <f t="shared" si="380"/>
        <v/>
      </c>
      <c r="DX237" s="1281" t="str">
        <f t="shared" si="381"/>
        <v/>
      </c>
      <c r="DY237" s="1281" t="str">
        <f t="shared" si="382"/>
        <v/>
      </c>
      <c r="DZ237" s="1281" t="str">
        <f t="shared" si="383"/>
        <v/>
      </c>
      <c r="EA237" s="623" t="str">
        <f t="shared" si="384"/>
        <v/>
      </c>
      <c r="EB237" s="623" t="str">
        <f t="shared" si="385"/>
        <v/>
      </c>
      <c r="EC237" s="623" t="str">
        <f t="shared" si="386"/>
        <v/>
      </c>
      <c r="ED237" s="623" t="str">
        <f t="shared" si="387"/>
        <v/>
      </c>
      <c r="EE237" s="623" t="str">
        <f t="shared" si="388"/>
        <v/>
      </c>
      <c r="EF237" s="623" t="str">
        <f t="shared" si="389"/>
        <v/>
      </c>
      <c r="EG237" s="623" t="str">
        <f t="shared" si="390"/>
        <v/>
      </c>
      <c r="EH237" s="623" t="str">
        <f t="shared" si="391"/>
        <v/>
      </c>
      <c r="EI237" s="623" t="str">
        <f t="shared" si="392"/>
        <v/>
      </c>
      <c r="EJ237" s="623" t="str">
        <f t="shared" si="393"/>
        <v/>
      </c>
      <c r="EK237" s="623" t="str">
        <f t="shared" si="394"/>
        <v/>
      </c>
      <c r="EL237" s="623" t="str">
        <f t="shared" si="395"/>
        <v/>
      </c>
    </row>
    <row r="238" spans="1:142">
      <c r="A238" s="7" t="str">
        <f>IF('Rent Roll_RedIQ 1'!B231&gt;0,'Rent Roll_RedIQ 1'!B231,"")</f>
        <v/>
      </c>
      <c r="B238" s="7" t="str">
        <f>IF('Rent Roll_RedIQ 1'!C231&gt;0,'Rent Roll_RedIQ 1'!C231,"")</f>
        <v/>
      </c>
      <c r="C238" s="614">
        <f>IF('Rent Roll_RedIQ 1'!K231&gt;0,'Rent Roll_RedIQ 1'!K231,0)</f>
        <v>0</v>
      </c>
      <c r="D238" s="615" t="str">
        <f>IF('Rent Roll_RedIQ 1'!J231&gt;0,'Rent Roll_RedIQ 1'!J231,"")</f>
        <v/>
      </c>
      <c r="E238" s="624" t="str">
        <f t="shared" si="304"/>
        <v/>
      </c>
      <c r="F238" s="194"/>
      <c r="G238" s="194"/>
      <c r="H238" s="616" t="str">
        <f t="shared" si="404"/>
        <v/>
      </c>
      <c r="I238" s="1200">
        <f>IF('Rent Roll_RedIQ 1'!S231&gt;0,'Rent Roll_RedIQ 1'!S231,Purchase_Date-1)</f>
        <v>45991</v>
      </c>
      <c r="J238" s="617" t="str">
        <f t="shared" si="405"/>
        <v/>
      </c>
      <c r="K238" s="1205">
        <f t="shared" si="406"/>
        <v>46356</v>
      </c>
      <c r="L238" s="618" t="str">
        <f t="shared" si="405"/>
        <v/>
      </c>
      <c r="M238" s="1208">
        <f t="shared" si="407"/>
        <v>46721</v>
      </c>
      <c r="N238" s="614" t="str">
        <f t="shared" si="305"/>
        <v/>
      </c>
      <c r="O238" s="614" t="str">
        <f t="shared" si="306"/>
        <v/>
      </c>
      <c r="P238" s="614" t="str">
        <f t="shared" si="307"/>
        <v/>
      </c>
      <c r="Q238" s="614" t="str">
        <f t="shared" si="308"/>
        <v/>
      </c>
      <c r="R238" s="614" t="str">
        <f t="shared" si="309"/>
        <v/>
      </c>
      <c r="S238" s="614" t="str">
        <f t="shared" si="310"/>
        <v/>
      </c>
      <c r="T238" s="614" t="str">
        <f t="shared" si="311"/>
        <v/>
      </c>
      <c r="U238" s="619"/>
      <c r="V238" s="614"/>
      <c r="W238" s="620" t="str">
        <f t="shared" si="413"/>
        <v/>
      </c>
      <c r="X238" s="620" t="str">
        <f t="shared" si="412"/>
        <v/>
      </c>
      <c r="Y238" s="620" t="str">
        <f t="shared" si="412"/>
        <v/>
      </c>
      <c r="Z238" s="620" t="str">
        <f t="shared" si="412"/>
        <v/>
      </c>
      <c r="AA238" s="620" t="str">
        <f t="shared" si="412"/>
        <v/>
      </c>
      <c r="AB238" s="620" t="str">
        <f t="shared" si="412"/>
        <v/>
      </c>
      <c r="AC238" s="620" t="str">
        <f t="shared" si="412"/>
        <v/>
      </c>
      <c r="AD238" s="620" t="str">
        <f t="shared" si="412"/>
        <v/>
      </c>
      <c r="AE238" s="620" t="str">
        <f t="shared" si="412"/>
        <v/>
      </c>
      <c r="AF238" s="620" t="str">
        <f t="shared" si="412"/>
        <v/>
      </c>
      <c r="AG238" s="620" t="str">
        <f t="shared" si="412"/>
        <v/>
      </c>
      <c r="AH238" s="620" t="str">
        <f t="shared" si="412"/>
        <v/>
      </c>
      <c r="AI238" s="621" t="str">
        <f t="shared" si="402"/>
        <v/>
      </c>
      <c r="AJ238" s="621" t="str">
        <f t="shared" si="410"/>
        <v/>
      </c>
      <c r="AK238" s="621" t="str">
        <f t="shared" si="410"/>
        <v/>
      </c>
      <c r="AL238" s="621" t="str">
        <f t="shared" si="410"/>
        <v/>
      </c>
      <c r="AM238" s="621" t="str">
        <f t="shared" si="410"/>
        <v/>
      </c>
      <c r="AN238" s="621" t="str">
        <f t="shared" si="410"/>
        <v/>
      </c>
      <c r="AO238" s="621" t="str">
        <f t="shared" si="410"/>
        <v/>
      </c>
      <c r="AP238" s="621" t="str">
        <f t="shared" si="410"/>
        <v/>
      </c>
      <c r="AQ238" s="621" t="str">
        <f t="shared" si="410"/>
        <v/>
      </c>
      <c r="AR238" s="621" t="str">
        <f t="shared" si="410"/>
        <v/>
      </c>
      <c r="AS238" s="621" t="str">
        <f t="shared" si="410"/>
        <v/>
      </c>
      <c r="AT238" s="621" t="str">
        <f t="shared" si="410"/>
        <v/>
      </c>
      <c r="AU238" s="622" t="str">
        <f t="shared" si="400"/>
        <v/>
      </c>
      <c r="AV238" s="622" t="str">
        <f t="shared" si="411"/>
        <v/>
      </c>
      <c r="AW238" s="622" t="str">
        <f t="shared" si="411"/>
        <v/>
      </c>
      <c r="AX238" s="622" t="str">
        <f t="shared" si="411"/>
        <v/>
      </c>
      <c r="AY238" s="622" t="str">
        <f t="shared" si="411"/>
        <v/>
      </c>
      <c r="AZ238" s="622" t="str">
        <f t="shared" si="411"/>
        <v/>
      </c>
      <c r="BA238" s="622" t="str">
        <f t="shared" si="411"/>
        <v/>
      </c>
      <c r="BB238" s="622" t="str">
        <f t="shared" si="411"/>
        <v/>
      </c>
      <c r="BC238" s="622" t="str">
        <f t="shared" si="411"/>
        <v/>
      </c>
      <c r="BD238" s="622" t="str">
        <f t="shared" si="411"/>
        <v/>
      </c>
      <c r="BE238" s="622" t="str">
        <f t="shared" si="411"/>
        <v/>
      </c>
      <c r="BF238" s="622" t="str">
        <f t="shared" si="411"/>
        <v/>
      </c>
      <c r="BG238" s="623" t="str">
        <f t="shared" si="312"/>
        <v/>
      </c>
      <c r="BH238" s="623" t="str">
        <f t="shared" si="313"/>
        <v/>
      </c>
      <c r="BI238" s="623" t="str">
        <f t="shared" si="314"/>
        <v/>
      </c>
      <c r="BJ238" s="623" t="str">
        <f t="shared" si="315"/>
        <v/>
      </c>
      <c r="BK238" s="623" t="str">
        <f t="shared" si="316"/>
        <v/>
      </c>
      <c r="BL238" s="623" t="str">
        <f t="shared" si="317"/>
        <v/>
      </c>
      <c r="BM238" s="623" t="str">
        <f t="shared" si="318"/>
        <v/>
      </c>
      <c r="BN238" s="623" t="str">
        <f t="shared" si="319"/>
        <v/>
      </c>
      <c r="BO238" s="623" t="str">
        <f t="shared" si="320"/>
        <v/>
      </c>
      <c r="BP238" s="623" t="str">
        <f t="shared" si="321"/>
        <v/>
      </c>
      <c r="BQ238" s="623" t="str">
        <f t="shared" si="322"/>
        <v/>
      </c>
      <c r="BR238" s="623" t="str">
        <f t="shared" si="323"/>
        <v/>
      </c>
      <c r="BS238" s="1281" t="str">
        <f t="shared" si="324"/>
        <v/>
      </c>
      <c r="BT238" s="1281" t="str">
        <f t="shared" si="325"/>
        <v/>
      </c>
      <c r="BU238" s="1281" t="str">
        <f t="shared" si="326"/>
        <v/>
      </c>
      <c r="BV238" s="1281" t="str">
        <f t="shared" si="327"/>
        <v/>
      </c>
      <c r="BW238" s="1281" t="str">
        <f t="shared" si="328"/>
        <v/>
      </c>
      <c r="BX238" s="1281" t="str">
        <f t="shared" si="329"/>
        <v/>
      </c>
      <c r="BY238" s="1281" t="str">
        <f t="shared" si="330"/>
        <v/>
      </c>
      <c r="BZ238" s="1281" t="str">
        <f t="shared" si="331"/>
        <v/>
      </c>
      <c r="CA238" s="1281" t="str">
        <f t="shared" si="332"/>
        <v/>
      </c>
      <c r="CB238" s="1281" t="str">
        <f t="shared" si="333"/>
        <v/>
      </c>
      <c r="CC238" s="1281" t="str">
        <f t="shared" si="334"/>
        <v/>
      </c>
      <c r="CD238" s="1281" t="str">
        <f t="shared" si="335"/>
        <v/>
      </c>
      <c r="CE238" s="623" t="str">
        <f t="shared" si="336"/>
        <v/>
      </c>
      <c r="CF238" s="623" t="str">
        <f t="shared" si="337"/>
        <v/>
      </c>
      <c r="CG238" s="623" t="str">
        <f t="shared" si="338"/>
        <v/>
      </c>
      <c r="CH238" s="623" t="str">
        <f t="shared" si="339"/>
        <v/>
      </c>
      <c r="CI238" s="623" t="str">
        <f t="shared" si="340"/>
        <v/>
      </c>
      <c r="CJ238" s="623" t="str">
        <f t="shared" si="341"/>
        <v/>
      </c>
      <c r="CK238" s="623" t="str">
        <f t="shared" si="342"/>
        <v/>
      </c>
      <c r="CL238" s="623" t="str">
        <f t="shared" si="343"/>
        <v/>
      </c>
      <c r="CM238" s="623" t="str">
        <f t="shared" si="344"/>
        <v/>
      </c>
      <c r="CN238" s="623" t="str">
        <f t="shared" si="345"/>
        <v/>
      </c>
      <c r="CO238" s="623" t="str">
        <f t="shared" si="346"/>
        <v/>
      </c>
      <c r="CP238" s="623" t="str">
        <f t="shared" si="347"/>
        <v/>
      </c>
      <c r="CQ238" s="1281" t="str">
        <f t="shared" si="348"/>
        <v/>
      </c>
      <c r="CR238" s="1281" t="str">
        <f t="shared" si="349"/>
        <v/>
      </c>
      <c r="CS238" s="1281" t="str">
        <f t="shared" si="350"/>
        <v/>
      </c>
      <c r="CT238" s="1281" t="str">
        <f t="shared" si="351"/>
        <v/>
      </c>
      <c r="CU238" s="1281" t="str">
        <f t="shared" si="352"/>
        <v/>
      </c>
      <c r="CV238" s="1281" t="str">
        <f t="shared" si="353"/>
        <v/>
      </c>
      <c r="CW238" s="1281" t="str">
        <f t="shared" si="354"/>
        <v/>
      </c>
      <c r="CX238" s="1281" t="str">
        <f t="shared" si="355"/>
        <v/>
      </c>
      <c r="CY238" s="1281" t="str">
        <f t="shared" si="356"/>
        <v/>
      </c>
      <c r="CZ238" s="1281" t="str">
        <f t="shared" si="357"/>
        <v/>
      </c>
      <c r="DA238" s="1281" t="str">
        <f t="shared" si="358"/>
        <v/>
      </c>
      <c r="DB238" s="1281" t="str">
        <f t="shared" si="359"/>
        <v/>
      </c>
      <c r="DC238" s="623" t="str">
        <f t="shared" si="360"/>
        <v/>
      </c>
      <c r="DD238" s="623" t="str">
        <f t="shared" si="361"/>
        <v/>
      </c>
      <c r="DE238" s="623" t="str">
        <f t="shared" si="362"/>
        <v/>
      </c>
      <c r="DF238" s="623" t="str">
        <f t="shared" si="363"/>
        <v/>
      </c>
      <c r="DG238" s="623" t="str">
        <f t="shared" si="364"/>
        <v/>
      </c>
      <c r="DH238" s="623" t="str">
        <f t="shared" si="365"/>
        <v/>
      </c>
      <c r="DI238" s="623" t="str">
        <f t="shared" si="366"/>
        <v/>
      </c>
      <c r="DJ238" s="623" t="str">
        <f t="shared" si="367"/>
        <v/>
      </c>
      <c r="DK238" s="623" t="str">
        <f t="shared" si="368"/>
        <v/>
      </c>
      <c r="DL238" s="623" t="str">
        <f t="shared" si="369"/>
        <v/>
      </c>
      <c r="DM238" s="623" t="str">
        <f t="shared" si="370"/>
        <v/>
      </c>
      <c r="DN238" s="623" t="str">
        <f t="shared" si="371"/>
        <v/>
      </c>
      <c r="DO238" s="1281" t="str">
        <f t="shared" si="372"/>
        <v/>
      </c>
      <c r="DP238" s="1281" t="str">
        <f t="shared" si="373"/>
        <v/>
      </c>
      <c r="DQ238" s="1281" t="str">
        <f t="shared" si="374"/>
        <v/>
      </c>
      <c r="DR238" s="1281" t="str">
        <f t="shared" si="375"/>
        <v/>
      </c>
      <c r="DS238" s="1281" t="str">
        <f t="shared" si="376"/>
        <v/>
      </c>
      <c r="DT238" s="1281" t="str">
        <f t="shared" si="377"/>
        <v/>
      </c>
      <c r="DU238" s="1281" t="str">
        <f t="shared" si="378"/>
        <v/>
      </c>
      <c r="DV238" s="1281" t="str">
        <f t="shared" si="379"/>
        <v/>
      </c>
      <c r="DW238" s="1281" t="str">
        <f t="shared" si="380"/>
        <v/>
      </c>
      <c r="DX238" s="1281" t="str">
        <f t="shared" si="381"/>
        <v/>
      </c>
      <c r="DY238" s="1281" t="str">
        <f t="shared" si="382"/>
        <v/>
      </c>
      <c r="DZ238" s="1281" t="str">
        <f t="shared" si="383"/>
        <v/>
      </c>
      <c r="EA238" s="623" t="str">
        <f t="shared" si="384"/>
        <v/>
      </c>
      <c r="EB238" s="623" t="str">
        <f t="shared" si="385"/>
        <v/>
      </c>
      <c r="EC238" s="623" t="str">
        <f t="shared" si="386"/>
        <v/>
      </c>
      <c r="ED238" s="623" t="str">
        <f t="shared" si="387"/>
        <v/>
      </c>
      <c r="EE238" s="623" t="str">
        <f t="shared" si="388"/>
        <v/>
      </c>
      <c r="EF238" s="623" t="str">
        <f t="shared" si="389"/>
        <v/>
      </c>
      <c r="EG238" s="623" t="str">
        <f t="shared" si="390"/>
        <v/>
      </c>
      <c r="EH238" s="623" t="str">
        <f t="shared" si="391"/>
        <v/>
      </c>
      <c r="EI238" s="623" t="str">
        <f t="shared" si="392"/>
        <v/>
      </c>
      <c r="EJ238" s="623" t="str">
        <f t="shared" si="393"/>
        <v/>
      </c>
      <c r="EK238" s="623" t="str">
        <f t="shared" si="394"/>
        <v/>
      </c>
      <c r="EL238" s="623" t="str">
        <f t="shared" si="395"/>
        <v/>
      </c>
    </row>
    <row r="239" spans="1:142">
      <c r="A239" s="7" t="str">
        <f>IF('Rent Roll_RedIQ 1'!B232&gt;0,'Rent Roll_RedIQ 1'!B232,"")</f>
        <v/>
      </c>
      <c r="B239" s="7" t="str">
        <f>IF('Rent Roll_RedIQ 1'!C232&gt;0,'Rent Roll_RedIQ 1'!C232,"")</f>
        <v/>
      </c>
      <c r="C239" s="614">
        <f>IF('Rent Roll_RedIQ 1'!K232&gt;0,'Rent Roll_RedIQ 1'!K232,0)</f>
        <v>0</v>
      </c>
      <c r="D239" s="615" t="str">
        <f>IF('Rent Roll_RedIQ 1'!J232&gt;0,'Rent Roll_RedIQ 1'!J232,"")</f>
        <v/>
      </c>
      <c r="E239" s="624" t="str">
        <f t="shared" si="304"/>
        <v/>
      </c>
      <c r="F239" s="194"/>
      <c r="G239" s="194"/>
      <c r="H239" s="616" t="str">
        <f t="shared" si="404"/>
        <v/>
      </c>
      <c r="I239" s="1200">
        <f>IF('Rent Roll_RedIQ 1'!S232&gt;0,'Rent Roll_RedIQ 1'!S232,Purchase_Date-1)</f>
        <v>45991</v>
      </c>
      <c r="J239" s="617" t="str">
        <f t="shared" si="405"/>
        <v/>
      </c>
      <c r="K239" s="1205">
        <f t="shared" si="406"/>
        <v>46356</v>
      </c>
      <c r="L239" s="618" t="str">
        <f t="shared" si="405"/>
        <v/>
      </c>
      <c r="M239" s="1208">
        <f t="shared" si="407"/>
        <v>46721</v>
      </c>
      <c r="N239" s="614" t="str">
        <f t="shared" si="305"/>
        <v/>
      </c>
      <c r="O239" s="614" t="str">
        <f t="shared" si="306"/>
        <v/>
      </c>
      <c r="P239" s="614" t="str">
        <f t="shared" si="307"/>
        <v/>
      </c>
      <c r="Q239" s="614" t="str">
        <f t="shared" si="308"/>
        <v/>
      </c>
      <c r="R239" s="614" t="str">
        <f t="shared" si="309"/>
        <v/>
      </c>
      <c r="S239" s="614" t="str">
        <f t="shared" si="310"/>
        <v/>
      </c>
      <c r="T239" s="614" t="str">
        <f t="shared" si="311"/>
        <v/>
      </c>
      <c r="U239" s="619"/>
      <c r="V239" s="614"/>
      <c r="W239" s="620" t="str">
        <f t="shared" si="413"/>
        <v/>
      </c>
      <c r="X239" s="620" t="str">
        <f t="shared" si="412"/>
        <v/>
      </c>
      <c r="Y239" s="620" t="str">
        <f t="shared" si="412"/>
        <v/>
      </c>
      <c r="Z239" s="620" t="str">
        <f t="shared" si="412"/>
        <v/>
      </c>
      <c r="AA239" s="620" t="str">
        <f t="shared" si="412"/>
        <v/>
      </c>
      <c r="AB239" s="620" t="str">
        <f t="shared" si="412"/>
        <v/>
      </c>
      <c r="AC239" s="620" t="str">
        <f t="shared" si="412"/>
        <v/>
      </c>
      <c r="AD239" s="620" t="str">
        <f t="shared" si="412"/>
        <v/>
      </c>
      <c r="AE239" s="620" t="str">
        <f t="shared" si="412"/>
        <v/>
      </c>
      <c r="AF239" s="620" t="str">
        <f t="shared" si="412"/>
        <v/>
      </c>
      <c r="AG239" s="620" t="str">
        <f t="shared" si="412"/>
        <v/>
      </c>
      <c r="AH239" s="620" t="str">
        <f t="shared" si="412"/>
        <v/>
      </c>
      <c r="AI239" s="621" t="str">
        <f t="shared" si="402"/>
        <v/>
      </c>
      <c r="AJ239" s="621" t="str">
        <f t="shared" si="410"/>
        <v/>
      </c>
      <c r="AK239" s="621" t="str">
        <f t="shared" si="410"/>
        <v/>
      </c>
      <c r="AL239" s="621" t="str">
        <f t="shared" si="410"/>
        <v/>
      </c>
      <c r="AM239" s="621" t="str">
        <f t="shared" si="410"/>
        <v/>
      </c>
      <c r="AN239" s="621" t="str">
        <f t="shared" si="410"/>
        <v/>
      </c>
      <c r="AO239" s="621" t="str">
        <f t="shared" si="410"/>
        <v/>
      </c>
      <c r="AP239" s="621" t="str">
        <f t="shared" si="410"/>
        <v/>
      </c>
      <c r="AQ239" s="621" t="str">
        <f t="shared" si="410"/>
        <v/>
      </c>
      <c r="AR239" s="621" t="str">
        <f t="shared" si="410"/>
        <v/>
      </c>
      <c r="AS239" s="621" t="str">
        <f t="shared" si="410"/>
        <v/>
      </c>
      <c r="AT239" s="621" t="str">
        <f t="shared" si="410"/>
        <v/>
      </c>
      <c r="AU239" s="622" t="str">
        <f t="shared" si="400"/>
        <v/>
      </c>
      <c r="AV239" s="622" t="str">
        <f t="shared" si="411"/>
        <v/>
      </c>
      <c r="AW239" s="622" t="str">
        <f t="shared" si="411"/>
        <v/>
      </c>
      <c r="AX239" s="622" t="str">
        <f t="shared" si="411"/>
        <v/>
      </c>
      <c r="AY239" s="622" t="str">
        <f t="shared" si="411"/>
        <v/>
      </c>
      <c r="AZ239" s="622" t="str">
        <f t="shared" si="411"/>
        <v/>
      </c>
      <c r="BA239" s="622" t="str">
        <f t="shared" si="411"/>
        <v/>
      </c>
      <c r="BB239" s="622" t="str">
        <f t="shared" si="411"/>
        <v/>
      </c>
      <c r="BC239" s="622" t="str">
        <f t="shared" si="411"/>
        <v/>
      </c>
      <c r="BD239" s="622" t="str">
        <f t="shared" si="411"/>
        <v/>
      </c>
      <c r="BE239" s="622" t="str">
        <f t="shared" si="411"/>
        <v/>
      </c>
      <c r="BF239" s="622" t="str">
        <f t="shared" si="411"/>
        <v/>
      </c>
      <c r="BG239" s="623" t="str">
        <f t="shared" si="312"/>
        <v/>
      </c>
      <c r="BH239" s="623" t="str">
        <f t="shared" si="313"/>
        <v/>
      </c>
      <c r="BI239" s="623" t="str">
        <f t="shared" si="314"/>
        <v/>
      </c>
      <c r="BJ239" s="623" t="str">
        <f t="shared" si="315"/>
        <v/>
      </c>
      <c r="BK239" s="623" t="str">
        <f t="shared" si="316"/>
        <v/>
      </c>
      <c r="BL239" s="623" t="str">
        <f t="shared" si="317"/>
        <v/>
      </c>
      <c r="BM239" s="623" t="str">
        <f t="shared" si="318"/>
        <v/>
      </c>
      <c r="BN239" s="623" t="str">
        <f t="shared" si="319"/>
        <v/>
      </c>
      <c r="BO239" s="623" t="str">
        <f t="shared" si="320"/>
        <v/>
      </c>
      <c r="BP239" s="623" t="str">
        <f t="shared" si="321"/>
        <v/>
      </c>
      <c r="BQ239" s="623" t="str">
        <f t="shared" si="322"/>
        <v/>
      </c>
      <c r="BR239" s="623" t="str">
        <f t="shared" si="323"/>
        <v/>
      </c>
      <c r="BS239" s="1281" t="str">
        <f t="shared" si="324"/>
        <v/>
      </c>
      <c r="BT239" s="1281" t="str">
        <f t="shared" si="325"/>
        <v/>
      </c>
      <c r="BU239" s="1281" t="str">
        <f t="shared" si="326"/>
        <v/>
      </c>
      <c r="BV239" s="1281" t="str">
        <f t="shared" si="327"/>
        <v/>
      </c>
      <c r="BW239" s="1281" t="str">
        <f t="shared" si="328"/>
        <v/>
      </c>
      <c r="BX239" s="1281" t="str">
        <f t="shared" si="329"/>
        <v/>
      </c>
      <c r="BY239" s="1281" t="str">
        <f t="shared" si="330"/>
        <v/>
      </c>
      <c r="BZ239" s="1281" t="str">
        <f t="shared" si="331"/>
        <v/>
      </c>
      <c r="CA239" s="1281" t="str">
        <f t="shared" si="332"/>
        <v/>
      </c>
      <c r="CB239" s="1281" t="str">
        <f t="shared" si="333"/>
        <v/>
      </c>
      <c r="CC239" s="1281" t="str">
        <f t="shared" si="334"/>
        <v/>
      </c>
      <c r="CD239" s="1281" t="str">
        <f t="shared" si="335"/>
        <v/>
      </c>
      <c r="CE239" s="623" t="str">
        <f t="shared" si="336"/>
        <v/>
      </c>
      <c r="CF239" s="623" t="str">
        <f t="shared" si="337"/>
        <v/>
      </c>
      <c r="CG239" s="623" t="str">
        <f t="shared" si="338"/>
        <v/>
      </c>
      <c r="CH239" s="623" t="str">
        <f t="shared" si="339"/>
        <v/>
      </c>
      <c r="CI239" s="623" t="str">
        <f t="shared" si="340"/>
        <v/>
      </c>
      <c r="CJ239" s="623" t="str">
        <f t="shared" si="341"/>
        <v/>
      </c>
      <c r="CK239" s="623" t="str">
        <f t="shared" si="342"/>
        <v/>
      </c>
      <c r="CL239" s="623" t="str">
        <f t="shared" si="343"/>
        <v/>
      </c>
      <c r="CM239" s="623" t="str">
        <f t="shared" si="344"/>
        <v/>
      </c>
      <c r="CN239" s="623" t="str">
        <f t="shared" si="345"/>
        <v/>
      </c>
      <c r="CO239" s="623" t="str">
        <f t="shared" si="346"/>
        <v/>
      </c>
      <c r="CP239" s="623" t="str">
        <f t="shared" si="347"/>
        <v/>
      </c>
      <c r="CQ239" s="1281" t="str">
        <f t="shared" si="348"/>
        <v/>
      </c>
      <c r="CR239" s="1281" t="str">
        <f t="shared" si="349"/>
        <v/>
      </c>
      <c r="CS239" s="1281" t="str">
        <f t="shared" si="350"/>
        <v/>
      </c>
      <c r="CT239" s="1281" t="str">
        <f t="shared" si="351"/>
        <v/>
      </c>
      <c r="CU239" s="1281" t="str">
        <f t="shared" si="352"/>
        <v/>
      </c>
      <c r="CV239" s="1281" t="str">
        <f t="shared" si="353"/>
        <v/>
      </c>
      <c r="CW239" s="1281" t="str">
        <f t="shared" si="354"/>
        <v/>
      </c>
      <c r="CX239" s="1281" t="str">
        <f t="shared" si="355"/>
        <v/>
      </c>
      <c r="CY239" s="1281" t="str">
        <f t="shared" si="356"/>
        <v/>
      </c>
      <c r="CZ239" s="1281" t="str">
        <f t="shared" si="357"/>
        <v/>
      </c>
      <c r="DA239" s="1281" t="str">
        <f t="shared" si="358"/>
        <v/>
      </c>
      <c r="DB239" s="1281" t="str">
        <f t="shared" si="359"/>
        <v/>
      </c>
      <c r="DC239" s="623" t="str">
        <f t="shared" si="360"/>
        <v/>
      </c>
      <c r="DD239" s="623" t="str">
        <f t="shared" si="361"/>
        <v/>
      </c>
      <c r="DE239" s="623" t="str">
        <f t="shared" si="362"/>
        <v/>
      </c>
      <c r="DF239" s="623" t="str">
        <f t="shared" si="363"/>
        <v/>
      </c>
      <c r="DG239" s="623" t="str">
        <f t="shared" si="364"/>
        <v/>
      </c>
      <c r="DH239" s="623" t="str">
        <f t="shared" si="365"/>
        <v/>
      </c>
      <c r="DI239" s="623" t="str">
        <f t="shared" si="366"/>
        <v/>
      </c>
      <c r="DJ239" s="623" t="str">
        <f t="shared" si="367"/>
        <v/>
      </c>
      <c r="DK239" s="623" t="str">
        <f t="shared" si="368"/>
        <v/>
      </c>
      <c r="DL239" s="623" t="str">
        <f t="shared" si="369"/>
        <v/>
      </c>
      <c r="DM239" s="623" t="str">
        <f t="shared" si="370"/>
        <v/>
      </c>
      <c r="DN239" s="623" t="str">
        <f t="shared" si="371"/>
        <v/>
      </c>
      <c r="DO239" s="1281" t="str">
        <f t="shared" si="372"/>
        <v/>
      </c>
      <c r="DP239" s="1281" t="str">
        <f t="shared" si="373"/>
        <v/>
      </c>
      <c r="DQ239" s="1281" t="str">
        <f t="shared" si="374"/>
        <v/>
      </c>
      <c r="DR239" s="1281" t="str">
        <f t="shared" si="375"/>
        <v/>
      </c>
      <c r="DS239" s="1281" t="str">
        <f t="shared" si="376"/>
        <v/>
      </c>
      <c r="DT239" s="1281" t="str">
        <f t="shared" si="377"/>
        <v/>
      </c>
      <c r="DU239" s="1281" t="str">
        <f t="shared" si="378"/>
        <v/>
      </c>
      <c r="DV239" s="1281" t="str">
        <f t="shared" si="379"/>
        <v/>
      </c>
      <c r="DW239" s="1281" t="str">
        <f t="shared" si="380"/>
        <v/>
      </c>
      <c r="DX239" s="1281" t="str">
        <f t="shared" si="381"/>
        <v/>
      </c>
      <c r="DY239" s="1281" t="str">
        <f t="shared" si="382"/>
        <v/>
      </c>
      <c r="DZ239" s="1281" t="str">
        <f t="shared" si="383"/>
        <v/>
      </c>
      <c r="EA239" s="623" t="str">
        <f t="shared" si="384"/>
        <v/>
      </c>
      <c r="EB239" s="623" t="str">
        <f t="shared" si="385"/>
        <v/>
      </c>
      <c r="EC239" s="623" t="str">
        <f t="shared" si="386"/>
        <v/>
      </c>
      <c r="ED239" s="623" t="str">
        <f t="shared" si="387"/>
        <v/>
      </c>
      <c r="EE239" s="623" t="str">
        <f t="shared" si="388"/>
        <v/>
      </c>
      <c r="EF239" s="623" t="str">
        <f t="shared" si="389"/>
        <v/>
      </c>
      <c r="EG239" s="623" t="str">
        <f t="shared" si="390"/>
        <v/>
      </c>
      <c r="EH239" s="623" t="str">
        <f t="shared" si="391"/>
        <v/>
      </c>
      <c r="EI239" s="623" t="str">
        <f t="shared" si="392"/>
        <v/>
      </c>
      <c r="EJ239" s="623" t="str">
        <f t="shared" si="393"/>
        <v/>
      </c>
      <c r="EK239" s="623" t="str">
        <f t="shared" si="394"/>
        <v/>
      </c>
      <c r="EL239" s="623" t="str">
        <f t="shared" si="395"/>
        <v/>
      </c>
    </row>
    <row r="240" spans="1:142">
      <c r="A240" s="7" t="str">
        <f>IF('Rent Roll_RedIQ 1'!B233&gt;0,'Rent Roll_RedIQ 1'!B233,"")</f>
        <v/>
      </c>
      <c r="B240" s="7" t="str">
        <f>IF('Rent Roll_RedIQ 1'!C233&gt;0,'Rent Roll_RedIQ 1'!C233,"")</f>
        <v/>
      </c>
      <c r="C240" s="614">
        <f>IF('Rent Roll_RedIQ 1'!K233&gt;0,'Rent Roll_RedIQ 1'!K233,0)</f>
        <v>0</v>
      </c>
      <c r="D240" s="615" t="str">
        <f>IF('Rent Roll_RedIQ 1'!J233&gt;0,'Rent Roll_RedIQ 1'!J233,"")</f>
        <v/>
      </c>
      <c r="E240" s="624" t="str">
        <f t="shared" si="304"/>
        <v/>
      </c>
      <c r="F240" s="194"/>
      <c r="G240" s="194"/>
      <c r="H240" s="616" t="str">
        <f t="shared" si="404"/>
        <v/>
      </c>
      <c r="I240" s="1200">
        <f>IF('Rent Roll_RedIQ 1'!S233&gt;0,'Rent Roll_RedIQ 1'!S233,Purchase_Date-1)</f>
        <v>45991</v>
      </c>
      <c r="J240" s="617" t="str">
        <f t="shared" si="405"/>
        <v/>
      </c>
      <c r="K240" s="1205">
        <f t="shared" si="406"/>
        <v>46356</v>
      </c>
      <c r="L240" s="618" t="str">
        <f t="shared" si="405"/>
        <v/>
      </c>
      <c r="M240" s="1208">
        <f t="shared" si="407"/>
        <v>46721</v>
      </c>
      <c r="N240" s="614" t="str">
        <f t="shared" si="305"/>
        <v/>
      </c>
      <c r="O240" s="614" t="str">
        <f t="shared" si="306"/>
        <v/>
      </c>
      <c r="P240" s="614" t="str">
        <f t="shared" si="307"/>
        <v/>
      </c>
      <c r="Q240" s="614" t="str">
        <f t="shared" si="308"/>
        <v/>
      </c>
      <c r="R240" s="614" t="str">
        <f t="shared" si="309"/>
        <v/>
      </c>
      <c r="S240" s="614" t="str">
        <f t="shared" si="310"/>
        <v/>
      </c>
      <c r="T240" s="614" t="str">
        <f t="shared" si="311"/>
        <v/>
      </c>
      <c r="U240" s="619"/>
      <c r="V240" s="614"/>
      <c r="W240" s="620" t="str">
        <f t="shared" si="413"/>
        <v/>
      </c>
      <c r="X240" s="620" t="str">
        <f t="shared" ref="X240:AH240" si="414">IF($I240&gt;=X$11,$C240,$H240)</f>
        <v/>
      </c>
      <c r="Y240" s="620" t="str">
        <f t="shared" si="414"/>
        <v/>
      </c>
      <c r="Z240" s="620" t="str">
        <f t="shared" si="414"/>
        <v/>
      </c>
      <c r="AA240" s="620" t="str">
        <f t="shared" si="414"/>
        <v/>
      </c>
      <c r="AB240" s="620" t="str">
        <f t="shared" si="414"/>
        <v/>
      </c>
      <c r="AC240" s="620" t="str">
        <f t="shared" si="414"/>
        <v/>
      </c>
      <c r="AD240" s="620" t="str">
        <f t="shared" si="414"/>
        <v/>
      </c>
      <c r="AE240" s="620" t="str">
        <f t="shared" si="414"/>
        <v/>
      </c>
      <c r="AF240" s="620" t="str">
        <f t="shared" si="414"/>
        <v/>
      </c>
      <c r="AG240" s="620" t="str">
        <f t="shared" si="414"/>
        <v/>
      </c>
      <c r="AH240" s="620" t="str">
        <f t="shared" si="414"/>
        <v/>
      </c>
      <c r="AI240" s="621" t="str">
        <f t="shared" si="402"/>
        <v/>
      </c>
      <c r="AJ240" s="621" t="str">
        <f t="shared" si="410"/>
        <v/>
      </c>
      <c r="AK240" s="621" t="str">
        <f t="shared" si="410"/>
        <v/>
      </c>
      <c r="AL240" s="621" t="str">
        <f t="shared" si="410"/>
        <v/>
      </c>
      <c r="AM240" s="621" t="str">
        <f t="shared" si="410"/>
        <v/>
      </c>
      <c r="AN240" s="621" t="str">
        <f t="shared" si="410"/>
        <v/>
      </c>
      <c r="AO240" s="621" t="str">
        <f t="shared" si="410"/>
        <v/>
      </c>
      <c r="AP240" s="621" t="str">
        <f t="shared" si="410"/>
        <v/>
      </c>
      <c r="AQ240" s="621" t="str">
        <f t="shared" si="410"/>
        <v/>
      </c>
      <c r="AR240" s="621" t="str">
        <f t="shared" si="410"/>
        <v/>
      </c>
      <c r="AS240" s="621" t="str">
        <f t="shared" si="410"/>
        <v/>
      </c>
      <c r="AT240" s="621" t="str">
        <f t="shared" si="410"/>
        <v/>
      </c>
      <c r="AU240" s="622" t="str">
        <f t="shared" si="400"/>
        <v/>
      </c>
      <c r="AV240" s="622" t="str">
        <f t="shared" si="411"/>
        <v/>
      </c>
      <c r="AW240" s="622" t="str">
        <f t="shared" si="411"/>
        <v/>
      </c>
      <c r="AX240" s="622" t="str">
        <f t="shared" si="411"/>
        <v/>
      </c>
      <c r="AY240" s="622" t="str">
        <f t="shared" si="411"/>
        <v/>
      </c>
      <c r="AZ240" s="622" t="str">
        <f t="shared" si="411"/>
        <v/>
      </c>
      <c r="BA240" s="622" t="str">
        <f t="shared" si="411"/>
        <v/>
      </c>
      <c r="BB240" s="622" t="str">
        <f t="shared" si="411"/>
        <v/>
      </c>
      <c r="BC240" s="622" t="str">
        <f t="shared" si="411"/>
        <v/>
      </c>
      <c r="BD240" s="622" t="str">
        <f t="shared" si="411"/>
        <v/>
      </c>
      <c r="BE240" s="622" t="str">
        <f t="shared" si="411"/>
        <v/>
      </c>
      <c r="BF240" s="622" t="str">
        <f t="shared" si="411"/>
        <v/>
      </c>
      <c r="BG240" s="623" t="str">
        <f t="shared" si="312"/>
        <v/>
      </c>
      <c r="BH240" s="623" t="str">
        <f t="shared" si="313"/>
        <v/>
      </c>
      <c r="BI240" s="623" t="str">
        <f t="shared" si="314"/>
        <v/>
      </c>
      <c r="BJ240" s="623" t="str">
        <f t="shared" si="315"/>
        <v/>
      </c>
      <c r="BK240" s="623" t="str">
        <f t="shared" si="316"/>
        <v/>
      </c>
      <c r="BL240" s="623" t="str">
        <f t="shared" si="317"/>
        <v/>
      </c>
      <c r="BM240" s="623" t="str">
        <f t="shared" si="318"/>
        <v/>
      </c>
      <c r="BN240" s="623" t="str">
        <f t="shared" si="319"/>
        <v/>
      </c>
      <c r="BO240" s="623" t="str">
        <f t="shared" si="320"/>
        <v/>
      </c>
      <c r="BP240" s="623" t="str">
        <f t="shared" si="321"/>
        <v/>
      </c>
      <c r="BQ240" s="623" t="str">
        <f t="shared" si="322"/>
        <v/>
      </c>
      <c r="BR240" s="623" t="str">
        <f t="shared" si="323"/>
        <v/>
      </c>
      <c r="BS240" s="1281" t="str">
        <f t="shared" si="324"/>
        <v/>
      </c>
      <c r="BT240" s="1281" t="str">
        <f t="shared" si="325"/>
        <v/>
      </c>
      <c r="BU240" s="1281" t="str">
        <f t="shared" si="326"/>
        <v/>
      </c>
      <c r="BV240" s="1281" t="str">
        <f t="shared" si="327"/>
        <v/>
      </c>
      <c r="BW240" s="1281" t="str">
        <f t="shared" si="328"/>
        <v/>
      </c>
      <c r="BX240" s="1281" t="str">
        <f t="shared" si="329"/>
        <v/>
      </c>
      <c r="BY240" s="1281" t="str">
        <f t="shared" si="330"/>
        <v/>
      </c>
      <c r="BZ240" s="1281" t="str">
        <f t="shared" si="331"/>
        <v/>
      </c>
      <c r="CA240" s="1281" t="str">
        <f t="shared" si="332"/>
        <v/>
      </c>
      <c r="CB240" s="1281" t="str">
        <f t="shared" si="333"/>
        <v/>
      </c>
      <c r="CC240" s="1281" t="str">
        <f t="shared" si="334"/>
        <v/>
      </c>
      <c r="CD240" s="1281" t="str">
        <f t="shared" si="335"/>
        <v/>
      </c>
      <c r="CE240" s="623" t="str">
        <f t="shared" si="336"/>
        <v/>
      </c>
      <c r="CF240" s="623" t="str">
        <f t="shared" si="337"/>
        <v/>
      </c>
      <c r="CG240" s="623" t="str">
        <f t="shared" si="338"/>
        <v/>
      </c>
      <c r="CH240" s="623" t="str">
        <f t="shared" si="339"/>
        <v/>
      </c>
      <c r="CI240" s="623" t="str">
        <f t="shared" si="340"/>
        <v/>
      </c>
      <c r="CJ240" s="623" t="str">
        <f t="shared" si="341"/>
        <v/>
      </c>
      <c r="CK240" s="623" t="str">
        <f t="shared" si="342"/>
        <v/>
      </c>
      <c r="CL240" s="623" t="str">
        <f t="shared" si="343"/>
        <v/>
      </c>
      <c r="CM240" s="623" t="str">
        <f t="shared" si="344"/>
        <v/>
      </c>
      <c r="CN240" s="623" t="str">
        <f t="shared" si="345"/>
        <v/>
      </c>
      <c r="CO240" s="623" t="str">
        <f t="shared" si="346"/>
        <v/>
      </c>
      <c r="CP240" s="623" t="str">
        <f t="shared" si="347"/>
        <v/>
      </c>
      <c r="CQ240" s="1281" t="str">
        <f t="shared" si="348"/>
        <v/>
      </c>
      <c r="CR240" s="1281" t="str">
        <f t="shared" si="349"/>
        <v/>
      </c>
      <c r="CS240" s="1281" t="str">
        <f t="shared" si="350"/>
        <v/>
      </c>
      <c r="CT240" s="1281" t="str">
        <f t="shared" si="351"/>
        <v/>
      </c>
      <c r="CU240" s="1281" t="str">
        <f t="shared" si="352"/>
        <v/>
      </c>
      <c r="CV240" s="1281" t="str">
        <f t="shared" si="353"/>
        <v/>
      </c>
      <c r="CW240" s="1281" t="str">
        <f t="shared" si="354"/>
        <v/>
      </c>
      <c r="CX240" s="1281" t="str">
        <f t="shared" si="355"/>
        <v/>
      </c>
      <c r="CY240" s="1281" t="str">
        <f t="shared" si="356"/>
        <v/>
      </c>
      <c r="CZ240" s="1281" t="str">
        <f t="shared" si="357"/>
        <v/>
      </c>
      <c r="DA240" s="1281" t="str">
        <f t="shared" si="358"/>
        <v/>
      </c>
      <c r="DB240" s="1281" t="str">
        <f t="shared" si="359"/>
        <v/>
      </c>
      <c r="DC240" s="623" t="str">
        <f t="shared" si="360"/>
        <v/>
      </c>
      <c r="DD240" s="623" t="str">
        <f t="shared" si="361"/>
        <v/>
      </c>
      <c r="DE240" s="623" t="str">
        <f t="shared" si="362"/>
        <v/>
      </c>
      <c r="DF240" s="623" t="str">
        <f t="shared" si="363"/>
        <v/>
      </c>
      <c r="DG240" s="623" t="str">
        <f t="shared" si="364"/>
        <v/>
      </c>
      <c r="DH240" s="623" t="str">
        <f t="shared" si="365"/>
        <v/>
      </c>
      <c r="DI240" s="623" t="str">
        <f t="shared" si="366"/>
        <v/>
      </c>
      <c r="DJ240" s="623" t="str">
        <f t="shared" si="367"/>
        <v/>
      </c>
      <c r="DK240" s="623" t="str">
        <f t="shared" si="368"/>
        <v/>
      </c>
      <c r="DL240" s="623" t="str">
        <f t="shared" si="369"/>
        <v/>
      </c>
      <c r="DM240" s="623" t="str">
        <f t="shared" si="370"/>
        <v/>
      </c>
      <c r="DN240" s="623" t="str">
        <f t="shared" si="371"/>
        <v/>
      </c>
      <c r="DO240" s="1281" t="str">
        <f t="shared" si="372"/>
        <v/>
      </c>
      <c r="DP240" s="1281" t="str">
        <f t="shared" si="373"/>
        <v/>
      </c>
      <c r="DQ240" s="1281" t="str">
        <f t="shared" si="374"/>
        <v/>
      </c>
      <c r="DR240" s="1281" t="str">
        <f t="shared" si="375"/>
        <v/>
      </c>
      <c r="DS240" s="1281" t="str">
        <f t="shared" si="376"/>
        <v/>
      </c>
      <c r="DT240" s="1281" t="str">
        <f t="shared" si="377"/>
        <v/>
      </c>
      <c r="DU240" s="1281" t="str">
        <f t="shared" si="378"/>
        <v/>
      </c>
      <c r="DV240" s="1281" t="str">
        <f t="shared" si="379"/>
        <v/>
      </c>
      <c r="DW240" s="1281" t="str">
        <f t="shared" si="380"/>
        <v/>
      </c>
      <c r="DX240" s="1281" t="str">
        <f t="shared" si="381"/>
        <v/>
      </c>
      <c r="DY240" s="1281" t="str">
        <f t="shared" si="382"/>
        <v/>
      </c>
      <c r="DZ240" s="1281" t="str">
        <f t="shared" si="383"/>
        <v/>
      </c>
      <c r="EA240" s="623" t="str">
        <f t="shared" si="384"/>
        <v/>
      </c>
      <c r="EB240" s="623" t="str">
        <f t="shared" si="385"/>
        <v/>
      </c>
      <c r="EC240" s="623" t="str">
        <f t="shared" si="386"/>
        <v/>
      </c>
      <c r="ED240" s="623" t="str">
        <f t="shared" si="387"/>
        <v/>
      </c>
      <c r="EE240" s="623" t="str">
        <f t="shared" si="388"/>
        <v/>
      </c>
      <c r="EF240" s="623" t="str">
        <f t="shared" si="389"/>
        <v/>
      </c>
      <c r="EG240" s="623" t="str">
        <f t="shared" si="390"/>
        <v/>
      </c>
      <c r="EH240" s="623" t="str">
        <f t="shared" si="391"/>
        <v/>
      </c>
      <c r="EI240" s="623" t="str">
        <f t="shared" si="392"/>
        <v/>
      </c>
      <c r="EJ240" s="623" t="str">
        <f t="shared" si="393"/>
        <v/>
      </c>
      <c r="EK240" s="623" t="str">
        <f t="shared" si="394"/>
        <v/>
      </c>
      <c r="EL240" s="623" t="str">
        <f t="shared" si="395"/>
        <v/>
      </c>
    </row>
    <row r="241" spans="1:142">
      <c r="A241" s="7" t="str">
        <f>IF('Rent Roll_RedIQ 1'!B234&gt;0,'Rent Roll_RedIQ 1'!B234,"")</f>
        <v/>
      </c>
      <c r="B241" s="7" t="str">
        <f>IF('Rent Roll_RedIQ 1'!C234&gt;0,'Rent Roll_RedIQ 1'!C234,"")</f>
        <v/>
      </c>
      <c r="C241" s="614">
        <f>IF('Rent Roll_RedIQ 1'!K234&gt;0,'Rent Roll_RedIQ 1'!K234,0)</f>
        <v>0</v>
      </c>
      <c r="D241" s="615" t="str">
        <f>IF('Rent Roll_RedIQ 1'!J234&gt;0,'Rent Roll_RedIQ 1'!J234,"")</f>
        <v/>
      </c>
      <c r="E241" s="624" t="str">
        <f t="shared" si="304"/>
        <v/>
      </c>
      <c r="F241" s="194"/>
      <c r="G241" s="194"/>
      <c r="H241" s="616" t="str">
        <f t="shared" si="404"/>
        <v/>
      </c>
      <c r="I241" s="1200">
        <f>IF('Rent Roll_RedIQ 1'!S234&gt;0,'Rent Roll_RedIQ 1'!S234,Purchase_Date-1)</f>
        <v>45991</v>
      </c>
      <c r="J241" s="617" t="str">
        <f t="shared" si="405"/>
        <v/>
      </c>
      <c r="K241" s="1205">
        <f t="shared" si="406"/>
        <v>46356</v>
      </c>
      <c r="L241" s="618" t="str">
        <f t="shared" si="405"/>
        <v/>
      </c>
      <c r="M241" s="1208">
        <f t="shared" si="407"/>
        <v>46721</v>
      </c>
      <c r="N241" s="614" t="str">
        <f t="shared" si="305"/>
        <v/>
      </c>
      <c r="O241" s="614" t="str">
        <f t="shared" si="306"/>
        <v/>
      </c>
      <c r="P241" s="614" t="str">
        <f t="shared" si="307"/>
        <v/>
      </c>
      <c r="Q241" s="614" t="str">
        <f t="shared" si="308"/>
        <v/>
      </c>
      <c r="R241" s="614" t="str">
        <f t="shared" si="309"/>
        <v/>
      </c>
      <c r="S241" s="614" t="str">
        <f t="shared" si="310"/>
        <v/>
      </c>
      <c r="T241" s="614" t="str">
        <f t="shared" si="311"/>
        <v/>
      </c>
      <c r="U241" s="619"/>
      <c r="V241" s="614"/>
      <c r="W241" s="620" t="str">
        <f t="shared" si="413"/>
        <v/>
      </c>
      <c r="X241" s="620" t="str">
        <f t="shared" si="412"/>
        <v/>
      </c>
      <c r="Y241" s="620" t="str">
        <f t="shared" si="412"/>
        <v/>
      </c>
      <c r="Z241" s="620" t="str">
        <f t="shared" si="412"/>
        <v/>
      </c>
      <c r="AA241" s="620" t="str">
        <f t="shared" si="412"/>
        <v/>
      </c>
      <c r="AB241" s="620" t="str">
        <f t="shared" si="412"/>
        <v/>
      </c>
      <c r="AC241" s="620" t="str">
        <f t="shared" si="412"/>
        <v/>
      </c>
      <c r="AD241" s="620" t="str">
        <f t="shared" si="412"/>
        <v/>
      </c>
      <c r="AE241" s="620" t="str">
        <f t="shared" si="412"/>
        <v/>
      </c>
      <c r="AF241" s="620" t="str">
        <f t="shared" si="412"/>
        <v/>
      </c>
      <c r="AG241" s="620" t="str">
        <f t="shared" si="412"/>
        <v/>
      </c>
      <c r="AH241" s="620" t="str">
        <f t="shared" si="412"/>
        <v/>
      </c>
      <c r="AI241" s="621" t="str">
        <f t="shared" si="402"/>
        <v/>
      </c>
      <c r="AJ241" s="621" t="str">
        <f t="shared" si="410"/>
        <v/>
      </c>
      <c r="AK241" s="621" t="str">
        <f t="shared" si="410"/>
        <v/>
      </c>
      <c r="AL241" s="621" t="str">
        <f t="shared" si="410"/>
        <v/>
      </c>
      <c r="AM241" s="621" t="str">
        <f t="shared" si="410"/>
        <v/>
      </c>
      <c r="AN241" s="621" t="str">
        <f t="shared" si="410"/>
        <v/>
      </c>
      <c r="AO241" s="621" t="str">
        <f t="shared" si="410"/>
        <v/>
      </c>
      <c r="AP241" s="621" t="str">
        <f t="shared" si="410"/>
        <v/>
      </c>
      <c r="AQ241" s="621" t="str">
        <f t="shared" si="410"/>
        <v/>
      </c>
      <c r="AR241" s="621" t="str">
        <f t="shared" si="410"/>
        <v/>
      </c>
      <c r="AS241" s="621" t="str">
        <f t="shared" si="410"/>
        <v/>
      </c>
      <c r="AT241" s="621" t="str">
        <f t="shared" si="410"/>
        <v/>
      </c>
      <c r="AU241" s="622" t="str">
        <f t="shared" si="400"/>
        <v/>
      </c>
      <c r="AV241" s="622" t="str">
        <f t="shared" si="411"/>
        <v/>
      </c>
      <c r="AW241" s="622" t="str">
        <f t="shared" si="411"/>
        <v/>
      </c>
      <c r="AX241" s="622" t="str">
        <f t="shared" si="411"/>
        <v/>
      </c>
      <c r="AY241" s="622" t="str">
        <f t="shared" si="411"/>
        <v/>
      </c>
      <c r="AZ241" s="622" t="str">
        <f t="shared" si="411"/>
        <v/>
      </c>
      <c r="BA241" s="622" t="str">
        <f t="shared" si="411"/>
        <v/>
      </c>
      <c r="BB241" s="622" t="str">
        <f t="shared" si="411"/>
        <v/>
      </c>
      <c r="BC241" s="622" t="str">
        <f t="shared" si="411"/>
        <v/>
      </c>
      <c r="BD241" s="622" t="str">
        <f t="shared" si="411"/>
        <v/>
      </c>
      <c r="BE241" s="622" t="str">
        <f t="shared" si="411"/>
        <v/>
      </c>
      <c r="BF241" s="622" t="str">
        <f t="shared" si="411"/>
        <v/>
      </c>
      <c r="BG241" s="623" t="str">
        <f t="shared" si="312"/>
        <v/>
      </c>
      <c r="BH241" s="623" t="str">
        <f t="shared" si="313"/>
        <v/>
      </c>
      <c r="BI241" s="623" t="str">
        <f t="shared" si="314"/>
        <v/>
      </c>
      <c r="BJ241" s="623" t="str">
        <f t="shared" si="315"/>
        <v/>
      </c>
      <c r="BK241" s="623" t="str">
        <f t="shared" si="316"/>
        <v/>
      </c>
      <c r="BL241" s="623" t="str">
        <f t="shared" si="317"/>
        <v/>
      </c>
      <c r="BM241" s="623" t="str">
        <f t="shared" si="318"/>
        <v/>
      </c>
      <c r="BN241" s="623" t="str">
        <f t="shared" si="319"/>
        <v/>
      </c>
      <c r="BO241" s="623" t="str">
        <f t="shared" si="320"/>
        <v/>
      </c>
      <c r="BP241" s="623" t="str">
        <f t="shared" si="321"/>
        <v/>
      </c>
      <c r="BQ241" s="623" t="str">
        <f t="shared" si="322"/>
        <v/>
      </c>
      <c r="BR241" s="623" t="str">
        <f t="shared" si="323"/>
        <v/>
      </c>
      <c r="BS241" s="1281" t="str">
        <f t="shared" si="324"/>
        <v/>
      </c>
      <c r="BT241" s="1281" t="str">
        <f t="shared" si="325"/>
        <v/>
      </c>
      <c r="BU241" s="1281" t="str">
        <f t="shared" si="326"/>
        <v/>
      </c>
      <c r="BV241" s="1281" t="str">
        <f t="shared" si="327"/>
        <v/>
      </c>
      <c r="BW241" s="1281" t="str">
        <f t="shared" si="328"/>
        <v/>
      </c>
      <c r="BX241" s="1281" t="str">
        <f t="shared" si="329"/>
        <v/>
      </c>
      <c r="BY241" s="1281" t="str">
        <f t="shared" si="330"/>
        <v/>
      </c>
      <c r="BZ241" s="1281" t="str">
        <f t="shared" si="331"/>
        <v/>
      </c>
      <c r="CA241" s="1281" t="str">
        <f t="shared" si="332"/>
        <v/>
      </c>
      <c r="CB241" s="1281" t="str">
        <f t="shared" si="333"/>
        <v/>
      </c>
      <c r="CC241" s="1281" t="str">
        <f t="shared" si="334"/>
        <v/>
      </c>
      <c r="CD241" s="1281" t="str">
        <f t="shared" si="335"/>
        <v/>
      </c>
      <c r="CE241" s="623" t="str">
        <f t="shared" si="336"/>
        <v/>
      </c>
      <c r="CF241" s="623" t="str">
        <f t="shared" si="337"/>
        <v/>
      </c>
      <c r="CG241" s="623" t="str">
        <f t="shared" si="338"/>
        <v/>
      </c>
      <c r="CH241" s="623" t="str">
        <f t="shared" si="339"/>
        <v/>
      </c>
      <c r="CI241" s="623" t="str">
        <f t="shared" si="340"/>
        <v/>
      </c>
      <c r="CJ241" s="623" t="str">
        <f t="shared" si="341"/>
        <v/>
      </c>
      <c r="CK241" s="623" t="str">
        <f t="shared" si="342"/>
        <v/>
      </c>
      <c r="CL241" s="623" t="str">
        <f t="shared" si="343"/>
        <v/>
      </c>
      <c r="CM241" s="623" t="str">
        <f t="shared" si="344"/>
        <v/>
      </c>
      <c r="CN241" s="623" t="str">
        <f t="shared" si="345"/>
        <v/>
      </c>
      <c r="CO241" s="623" t="str">
        <f t="shared" si="346"/>
        <v/>
      </c>
      <c r="CP241" s="623" t="str">
        <f t="shared" si="347"/>
        <v/>
      </c>
      <c r="CQ241" s="1281" t="str">
        <f t="shared" si="348"/>
        <v/>
      </c>
      <c r="CR241" s="1281" t="str">
        <f t="shared" si="349"/>
        <v/>
      </c>
      <c r="CS241" s="1281" t="str">
        <f t="shared" si="350"/>
        <v/>
      </c>
      <c r="CT241" s="1281" t="str">
        <f t="shared" si="351"/>
        <v/>
      </c>
      <c r="CU241" s="1281" t="str">
        <f t="shared" si="352"/>
        <v/>
      </c>
      <c r="CV241" s="1281" t="str">
        <f t="shared" si="353"/>
        <v/>
      </c>
      <c r="CW241" s="1281" t="str">
        <f t="shared" si="354"/>
        <v/>
      </c>
      <c r="CX241" s="1281" t="str">
        <f t="shared" si="355"/>
        <v/>
      </c>
      <c r="CY241" s="1281" t="str">
        <f t="shared" si="356"/>
        <v/>
      </c>
      <c r="CZ241" s="1281" t="str">
        <f t="shared" si="357"/>
        <v/>
      </c>
      <c r="DA241" s="1281" t="str">
        <f t="shared" si="358"/>
        <v/>
      </c>
      <c r="DB241" s="1281" t="str">
        <f t="shared" si="359"/>
        <v/>
      </c>
      <c r="DC241" s="623" t="str">
        <f t="shared" si="360"/>
        <v/>
      </c>
      <c r="DD241" s="623" t="str">
        <f t="shared" si="361"/>
        <v/>
      </c>
      <c r="DE241" s="623" t="str">
        <f t="shared" si="362"/>
        <v/>
      </c>
      <c r="DF241" s="623" t="str">
        <f t="shared" si="363"/>
        <v/>
      </c>
      <c r="DG241" s="623" t="str">
        <f t="shared" si="364"/>
        <v/>
      </c>
      <c r="DH241" s="623" t="str">
        <f t="shared" si="365"/>
        <v/>
      </c>
      <c r="DI241" s="623" t="str">
        <f t="shared" si="366"/>
        <v/>
      </c>
      <c r="DJ241" s="623" t="str">
        <f t="shared" si="367"/>
        <v/>
      </c>
      <c r="DK241" s="623" t="str">
        <f t="shared" si="368"/>
        <v/>
      </c>
      <c r="DL241" s="623" t="str">
        <f t="shared" si="369"/>
        <v/>
      </c>
      <c r="DM241" s="623" t="str">
        <f t="shared" si="370"/>
        <v/>
      </c>
      <c r="DN241" s="623" t="str">
        <f t="shared" si="371"/>
        <v/>
      </c>
      <c r="DO241" s="1281" t="str">
        <f t="shared" si="372"/>
        <v/>
      </c>
      <c r="DP241" s="1281" t="str">
        <f t="shared" si="373"/>
        <v/>
      </c>
      <c r="DQ241" s="1281" t="str">
        <f t="shared" si="374"/>
        <v/>
      </c>
      <c r="DR241" s="1281" t="str">
        <f t="shared" si="375"/>
        <v/>
      </c>
      <c r="DS241" s="1281" t="str">
        <f t="shared" si="376"/>
        <v/>
      </c>
      <c r="DT241" s="1281" t="str">
        <f t="shared" si="377"/>
        <v/>
      </c>
      <c r="DU241" s="1281" t="str">
        <f t="shared" si="378"/>
        <v/>
      </c>
      <c r="DV241" s="1281" t="str">
        <f t="shared" si="379"/>
        <v/>
      </c>
      <c r="DW241" s="1281" t="str">
        <f t="shared" si="380"/>
        <v/>
      </c>
      <c r="DX241" s="1281" t="str">
        <f t="shared" si="381"/>
        <v/>
      </c>
      <c r="DY241" s="1281" t="str">
        <f t="shared" si="382"/>
        <v/>
      </c>
      <c r="DZ241" s="1281" t="str">
        <f t="shared" si="383"/>
        <v/>
      </c>
      <c r="EA241" s="623" t="str">
        <f t="shared" si="384"/>
        <v/>
      </c>
      <c r="EB241" s="623" t="str">
        <f t="shared" si="385"/>
        <v/>
      </c>
      <c r="EC241" s="623" t="str">
        <f t="shared" si="386"/>
        <v/>
      </c>
      <c r="ED241" s="623" t="str">
        <f t="shared" si="387"/>
        <v/>
      </c>
      <c r="EE241" s="623" t="str">
        <f t="shared" si="388"/>
        <v/>
      </c>
      <c r="EF241" s="623" t="str">
        <f t="shared" si="389"/>
        <v/>
      </c>
      <c r="EG241" s="623" t="str">
        <f t="shared" si="390"/>
        <v/>
      </c>
      <c r="EH241" s="623" t="str">
        <f t="shared" si="391"/>
        <v/>
      </c>
      <c r="EI241" s="623" t="str">
        <f t="shared" si="392"/>
        <v/>
      </c>
      <c r="EJ241" s="623" t="str">
        <f t="shared" si="393"/>
        <v/>
      </c>
      <c r="EK241" s="623" t="str">
        <f t="shared" si="394"/>
        <v/>
      </c>
      <c r="EL241" s="623" t="str">
        <f t="shared" si="395"/>
        <v/>
      </c>
    </row>
    <row r="242" spans="1:142">
      <c r="A242" s="7" t="str">
        <f>IF('Rent Roll_RedIQ 1'!B235&gt;0,'Rent Roll_RedIQ 1'!B235,"")</f>
        <v/>
      </c>
      <c r="B242" s="7" t="str">
        <f>IF('Rent Roll_RedIQ 1'!C235&gt;0,'Rent Roll_RedIQ 1'!C235,"")</f>
        <v/>
      </c>
      <c r="C242" s="614">
        <f>IF('Rent Roll_RedIQ 1'!K235&gt;0,'Rent Roll_RedIQ 1'!K235,0)</f>
        <v>0</v>
      </c>
      <c r="D242" s="615" t="str">
        <f>IF('Rent Roll_RedIQ 1'!J235&gt;0,'Rent Roll_RedIQ 1'!J235,"")</f>
        <v/>
      </c>
      <c r="E242" s="624" t="str">
        <f t="shared" si="304"/>
        <v/>
      </c>
      <c r="F242" s="194"/>
      <c r="G242" s="194"/>
      <c r="H242" s="616" t="str">
        <f t="shared" si="404"/>
        <v/>
      </c>
      <c r="I242" s="1200">
        <f>IF('Rent Roll_RedIQ 1'!S235&gt;0,'Rent Roll_RedIQ 1'!S235,Purchase_Date-1)</f>
        <v>45991</v>
      </c>
      <c r="J242" s="617" t="str">
        <f t="shared" si="405"/>
        <v/>
      </c>
      <c r="K242" s="1205">
        <f t="shared" si="406"/>
        <v>46356</v>
      </c>
      <c r="L242" s="618" t="str">
        <f t="shared" si="405"/>
        <v/>
      </c>
      <c r="M242" s="1208">
        <f t="shared" si="407"/>
        <v>46721</v>
      </c>
      <c r="N242" s="614" t="str">
        <f t="shared" si="305"/>
        <v/>
      </c>
      <c r="O242" s="614" t="str">
        <f t="shared" si="306"/>
        <v/>
      </c>
      <c r="P242" s="614" t="str">
        <f t="shared" si="307"/>
        <v/>
      </c>
      <c r="Q242" s="614" t="str">
        <f t="shared" si="308"/>
        <v/>
      </c>
      <c r="R242" s="614" t="str">
        <f t="shared" si="309"/>
        <v/>
      </c>
      <c r="S242" s="614" t="str">
        <f t="shared" si="310"/>
        <v/>
      </c>
      <c r="T242" s="614" t="str">
        <f t="shared" si="311"/>
        <v/>
      </c>
      <c r="U242" s="619"/>
      <c r="V242" s="614"/>
      <c r="W242" s="620" t="str">
        <f t="shared" si="413"/>
        <v/>
      </c>
      <c r="X242" s="620" t="str">
        <f t="shared" si="412"/>
        <v/>
      </c>
      <c r="Y242" s="620" t="str">
        <f t="shared" si="412"/>
        <v/>
      </c>
      <c r="Z242" s="620" t="str">
        <f t="shared" si="412"/>
        <v/>
      </c>
      <c r="AA242" s="620" t="str">
        <f t="shared" si="412"/>
        <v/>
      </c>
      <c r="AB242" s="620" t="str">
        <f t="shared" si="412"/>
        <v/>
      </c>
      <c r="AC242" s="620" t="str">
        <f t="shared" si="412"/>
        <v/>
      </c>
      <c r="AD242" s="620" t="str">
        <f t="shared" si="412"/>
        <v/>
      </c>
      <c r="AE242" s="620" t="str">
        <f t="shared" si="412"/>
        <v/>
      </c>
      <c r="AF242" s="620" t="str">
        <f t="shared" si="412"/>
        <v/>
      </c>
      <c r="AG242" s="620" t="str">
        <f t="shared" si="412"/>
        <v/>
      </c>
      <c r="AH242" s="620" t="str">
        <f t="shared" si="412"/>
        <v/>
      </c>
      <c r="AI242" s="621" t="str">
        <f t="shared" si="402"/>
        <v/>
      </c>
      <c r="AJ242" s="621" t="str">
        <f t="shared" si="410"/>
        <v/>
      </c>
      <c r="AK242" s="621" t="str">
        <f t="shared" si="410"/>
        <v/>
      </c>
      <c r="AL242" s="621" t="str">
        <f t="shared" si="410"/>
        <v/>
      </c>
      <c r="AM242" s="621" t="str">
        <f t="shared" si="410"/>
        <v/>
      </c>
      <c r="AN242" s="621" t="str">
        <f t="shared" si="410"/>
        <v/>
      </c>
      <c r="AO242" s="621" t="str">
        <f t="shared" si="410"/>
        <v/>
      </c>
      <c r="AP242" s="621" t="str">
        <f t="shared" si="410"/>
        <v/>
      </c>
      <c r="AQ242" s="621" t="str">
        <f t="shared" si="410"/>
        <v/>
      </c>
      <c r="AR242" s="621" t="str">
        <f t="shared" si="410"/>
        <v/>
      </c>
      <c r="AS242" s="621" t="str">
        <f t="shared" si="410"/>
        <v/>
      </c>
      <c r="AT242" s="621" t="str">
        <f t="shared" si="410"/>
        <v/>
      </c>
      <c r="AU242" s="622" t="str">
        <f t="shared" si="400"/>
        <v/>
      </c>
      <c r="AV242" s="622" t="str">
        <f t="shared" si="411"/>
        <v/>
      </c>
      <c r="AW242" s="622" t="str">
        <f t="shared" si="411"/>
        <v/>
      </c>
      <c r="AX242" s="622" t="str">
        <f t="shared" si="411"/>
        <v/>
      </c>
      <c r="AY242" s="622" t="str">
        <f t="shared" si="411"/>
        <v/>
      </c>
      <c r="AZ242" s="622" t="str">
        <f t="shared" si="411"/>
        <v/>
      </c>
      <c r="BA242" s="622" t="str">
        <f t="shared" si="411"/>
        <v/>
      </c>
      <c r="BB242" s="622" t="str">
        <f t="shared" si="411"/>
        <v/>
      </c>
      <c r="BC242" s="622" t="str">
        <f t="shared" si="411"/>
        <v/>
      </c>
      <c r="BD242" s="622" t="str">
        <f t="shared" si="411"/>
        <v/>
      </c>
      <c r="BE242" s="622" t="str">
        <f t="shared" si="411"/>
        <v/>
      </c>
      <c r="BF242" s="622" t="str">
        <f t="shared" si="411"/>
        <v/>
      </c>
      <c r="BG242" s="623" t="str">
        <f t="shared" si="312"/>
        <v/>
      </c>
      <c r="BH242" s="623" t="str">
        <f t="shared" si="313"/>
        <v/>
      </c>
      <c r="BI242" s="623" t="str">
        <f t="shared" si="314"/>
        <v/>
      </c>
      <c r="BJ242" s="623" t="str">
        <f t="shared" si="315"/>
        <v/>
      </c>
      <c r="BK242" s="623" t="str">
        <f t="shared" si="316"/>
        <v/>
      </c>
      <c r="BL242" s="623" t="str">
        <f t="shared" si="317"/>
        <v/>
      </c>
      <c r="BM242" s="623" t="str">
        <f t="shared" si="318"/>
        <v/>
      </c>
      <c r="BN242" s="623" t="str">
        <f t="shared" si="319"/>
        <v/>
      </c>
      <c r="BO242" s="623" t="str">
        <f t="shared" si="320"/>
        <v/>
      </c>
      <c r="BP242" s="623" t="str">
        <f t="shared" si="321"/>
        <v/>
      </c>
      <c r="BQ242" s="623" t="str">
        <f t="shared" si="322"/>
        <v/>
      </c>
      <c r="BR242" s="623" t="str">
        <f t="shared" si="323"/>
        <v/>
      </c>
      <c r="BS242" s="1281" t="str">
        <f t="shared" si="324"/>
        <v/>
      </c>
      <c r="BT242" s="1281" t="str">
        <f t="shared" si="325"/>
        <v/>
      </c>
      <c r="BU242" s="1281" t="str">
        <f t="shared" si="326"/>
        <v/>
      </c>
      <c r="BV242" s="1281" t="str">
        <f t="shared" si="327"/>
        <v/>
      </c>
      <c r="BW242" s="1281" t="str">
        <f t="shared" si="328"/>
        <v/>
      </c>
      <c r="BX242" s="1281" t="str">
        <f t="shared" si="329"/>
        <v/>
      </c>
      <c r="BY242" s="1281" t="str">
        <f t="shared" si="330"/>
        <v/>
      </c>
      <c r="BZ242" s="1281" t="str">
        <f t="shared" si="331"/>
        <v/>
      </c>
      <c r="CA242" s="1281" t="str">
        <f t="shared" si="332"/>
        <v/>
      </c>
      <c r="CB242" s="1281" t="str">
        <f t="shared" si="333"/>
        <v/>
      </c>
      <c r="CC242" s="1281" t="str">
        <f t="shared" si="334"/>
        <v/>
      </c>
      <c r="CD242" s="1281" t="str">
        <f t="shared" si="335"/>
        <v/>
      </c>
      <c r="CE242" s="623" t="str">
        <f t="shared" si="336"/>
        <v/>
      </c>
      <c r="CF242" s="623" t="str">
        <f t="shared" si="337"/>
        <v/>
      </c>
      <c r="CG242" s="623" t="str">
        <f t="shared" si="338"/>
        <v/>
      </c>
      <c r="CH242" s="623" t="str">
        <f t="shared" si="339"/>
        <v/>
      </c>
      <c r="CI242" s="623" t="str">
        <f t="shared" si="340"/>
        <v/>
      </c>
      <c r="CJ242" s="623" t="str">
        <f t="shared" si="341"/>
        <v/>
      </c>
      <c r="CK242" s="623" t="str">
        <f t="shared" si="342"/>
        <v/>
      </c>
      <c r="CL242" s="623" t="str">
        <f t="shared" si="343"/>
        <v/>
      </c>
      <c r="CM242" s="623" t="str">
        <f t="shared" si="344"/>
        <v/>
      </c>
      <c r="CN242" s="623" t="str">
        <f t="shared" si="345"/>
        <v/>
      </c>
      <c r="CO242" s="623" t="str">
        <f t="shared" si="346"/>
        <v/>
      </c>
      <c r="CP242" s="623" t="str">
        <f t="shared" si="347"/>
        <v/>
      </c>
      <c r="CQ242" s="1281" t="str">
        <f t="shared" si="348"/>
        <v/>
      </c>
      <c r="CR242" s="1281" t="str">
        <f t="shared" si="349"/>
        <v/>
      </c>
      <c r="CS242" s="1281" t="str">
        <f t="shared" si="350"/>
        <v/>
      </c>
      <c r="CT242" s="1281" t="str">
        <f t="shared" si="351"/>
        <v/>
      </c>
      <c r="CU242" s="1281" t="str">
        <f t="shared" si="352"/>
        <v/>
      </c>
      <c r="CV242" s="1281" t="str">
        <f t="shared" si="353"/>
        <v/>
      </c>
      <c r="CW242" s="1281" t="str">
        <f t="shared" si="354"/>
        <v/>
      </c>
      <c r="CX242" s="1281" t="str">
        <f t="shared" si="355"/>
        <v/>
      </c>
      <c r="CY242" s="1281" t="str">
        <f t="shared" si="356"/>
        <v/>
      </c>
      <c r="CZ242" s="1281" t="str">
        <f t="shared" si="357"/>
        <v/>
      </c>
      <c r="DA242" s="1281" t="str">
        <f t="shared" si="358"/>
        <v/>
      </c>
      <c r="DB242" s="1281" t="str">
        <f t="shared" si="359"/>
        <v/>
      </c>
      <c r="DC242" s="623" t="str">
        <f t="shared" si="360"/>
        <v/>
      </c>
      <c r="DD242" s="623" t="str">
        <f t="shared" si="361"/>
        <v/>
      </c>
      <c r="DE242" s="623" t="str">
        <f t="shared" si="362"/>
        <v/>
      </c>
      <c r="DF242" s="623" t="str">
        <f t="shared" si="363"/>
        <v/>
      </c>
      <c r="DG242" s="623" t="str">
        <f t="shared" si="364"/>
        <v/>
      </c>
      <c r="DH242" s="623" t="str">
        <f t="shared" si="365"/>
        <v/>
      </c>
      <c r="DI242" s="623" t="str">
        <f t="shared" si="366"/>
        <v/>
      </c>
      <c r="DJ242" s="623" t="str">
        <f t="shared" si="367"/>
        <v/>
      </c>
      <c r="DK242" s="623" t="str">
        <f t="shared" si="368"/>
        <v/>
      </c>
      <c r="DL242" s="623" t="str">
        <f t="shared" si="369"/>
        <v/>
      </c>
      <c r="DM242" s="623" t="str">
        <f t="shared" si="370"/>
        <v/>
      </c>
      <c r="DN242" s="623" t="str">
        <f t="shared" si="371"/>
        <v/>
      </c>
      <c r="DO242" s="1281" t="str">
        <f t="shared" si="372"/>
        <v/>
      </c>
      <c r="DP242" s="1281" t="str">
        <f t="shared" si="373"/>
        <v/>
      </c>
      <c r="DQ242" s="1281" t="str">
        <f t="shared" si="374"/>
        <v/>
      </c>
      <c r="DR242" s="1281" t="str">
        <f t="shared" si="375"/>
        <v/>
      </c>
      <c r="DS242" s="1281" t="str">
        <f t="shared" si="376"/>
        <v/>
      </c>
      <c r="DT242" s="1281" t="str">
        <f t="shared" si="377"/>
        <v/>
      </c>
      <c r="DU242" s="1281" t="str">
        <f t="shared" si="378"/>
        <v/>
      </c>
      <c r="DV242" s="1281" t="str">
        <f t="shared" si="379"/>
        <v/>
      </c>
      <c r="DW242" s="1281" t="str">
        <f t="shared" si="380"/>
        <v/>
      </c>
      <c r="DX242" s="1281" t="str">
        <f t="shared" si="381"/>
        <v/>
      </c>
      <c r="DY242" s="1281" t="str">
        <f t="shared" si="382"/>
        <v/>
      </c>
      <c r="DZ242" s="1281" t="str">
        <f t="shared" si="383"/>
        <v/>
      </c>
      <c r="EA242" s="623" t="str">
        <f t="shared" si="384"/>
        <v/>
      </c>
      <c r="EB242" s="623" t="str">
        <f t="shared" si="385"/>
        <v/>
      </c>
      <c r="EC242" s="623" t="str">
        <f t="shared" si="386"/>
        <v/>
      </c>
      <c r="ED242" s="623" t="str">
        <f t="shared" si="387"/>
        <v/>
      </c>
      <c r="EE242" s="623" t="str">
        <f t="shared" si="388"/>
        <v/>
      </c>
      <c r="EF242" s="623" t="str">
        <f t="shared" si="389"/>
        <v/>
      </c>
      <c r="EG242" s="623" t="str">
        <f t="shared" si="390"/>
        <v/>
      </c>
      <c r="EH242" s="623" t="str">
        <f t="shared" si="391"/>
        <v/>
      </c>
      <c r="EI242" s="623" t="str">
        <f t="shared" si="392"/>
        <v/>
      </c>
      <c r="EJ242" s="623" t="str">
        <f t="shared" si="393"/>
        <v/>
      </c>
      <c r="EK242" s="623" t="str">
        <f t="shared" si="394"/>
        <v/>
      </c>
      <c r="EL242" s="623" t="str">
        <f t="shared" si="395"/>
        <v/>
      </c>
    </row>
    <row r="243" spans="1:142">
      <c r="A243" s="7" t="str">
        <f>IF('Rent Roll_RedIQ 1'!B236&gt;0,'Rent Roll_RedIQ 1'!B236,"")</f>
        <v/>
      </c>
      <c r="B243" s="7" t="str">
        <f>IF('Rent Roll_RedIQ 1'!C236&gt;0,'Rent Roll_RedIQ 1'!C236,"")</f>
        <v/>
      </c>
      <c r="C243" s="614">
        <f>IF('Rent Roll_RedIQ 1'!K236&gt;0,'Rent Roll_RedIQ 1'!K236,0)</f>
        <v>0</v>
      </c>
      <c r="D243" s="615" t="str">
        <f>IF('Rent Roll_RedIQ 1'!J236&gt;0,'Rent Roll_RedIQ 1'!J236,"")</f>
        <v/>
      </c>
      <c r="E243" s="624" t="str">
        <f t="shared" si="304"/>
        <v/>
      </c>
      <c r="F243" s="194"/>
      <c r="G243" s="194"/>
      <c r="H243" s="616" t="str">
        <f t="shared" si="404"/>
        <v/>
      </c>
      <c r="I243" s="1200">
        <f>IF('Rent Roll_RedIQ 1'!S236&gt;0,'Rent Roll_RedIQ 1'!S236,Purchase_Date-1)</f>
        <v>45991</v>
      </c>
      <c r="J243" s="617" t="str">
        <f t="shared" si="405"/>
        <v/>
      </c>
      <c r="K243" s="1205">
        <f t="shared" si="406"/>
        <v>46356</v>
      </c>
      <c r="L243" s="618" t="str">
        <f t="shared" si="405"/>
        <v/>
      </c>
      <c r="M243" s="1208">
        <f t="shared" si="407"/>
        <v>46721</v>
      </c>
      <c r="N243" s="614" t="str">
        <f t="shared" si="305"/>
        <v/>
      </c>
      <c r="O243" s="614" t="str">
        <f t="shared" si="306"/>
        <v/>
      </c>
      <c r="P243" s="614" t="str">
        <f t="shared" si="307"/>
        <v/>
      </c>
      <c r="Q243" s="614" t="str">
        <f t="shared" si="308"/>
        <v/>
      </c>
      <c r="R243" s="614" t="str">
        <f t="shared" si="309"/>
        <v/>
      </c>
      <c r="S243" s="614" t="str">
        <f t="shared" si="310"/>
        <v/>
      </c>
      <c r="T243" s="614" t="str">
        <f t="shared" si="311"/>
        <v/>
      </c>
      <c r="U243" s="619"/>
      <c r="V243" s="614"/>
      <c r="W243" s="620" t="str">
        <f t="shared" si="413"/>
        <v/>
      </c>
      <c r="X243" s="620" t="str">
        <f t="shared" si="412"/>
        <v/>
      </c>
      <c r="Y243" s="620" t="str">
        <f t="shared" si="412"/>
        <v/>
      </c>
      <c r="Z243" s="620" t="str">
        <f t="shared" si="412"/>
        <v/>
      </c>
      <c r="AA243" s="620" t="str">
        <f t="shared" si="412"/>
        <v/>
      </c>
      <c r="AB243" s="620" t="str">
        <f t="shared" si="412"/>
        <v/>
      </c>
      <c r="AC243" s="620" t="str">
        <f t="shared" si="412"/>
        <v/>
      </c>
      <c r="AD243" s="620" t="str">
        <f t="shared" si="412"/>
        <v/>
      </c>
      <c r="AE243" s="620" t="str">
        <f t="shared" si="412"/>
        <v/>
      </c>
      <c r="AF243" s="620" t="str">
        <f t="shared" si="412"/>
        <v/>
      </c>
      <c r="AG243" s="620" t="str">
        <f t="shared" si="412"/>
        <v/>
      </c>
      <c r="AH243" s="620" t="str">
        <f t="shared" si="412"/>
        <v/>
      </c>
      <c r="AI243" s="621" t="str">
        <f t="shared" si="402"/>
        <v/>
      </c>
      <c r="AJ243" s="621" t="str">
        <f t="shared" si="410"/>
        <v/>
      </c>
      <c r="AK243" s="621" t="str">
        <f t="shared" si="410"/>
        <v/>
      </c>
      <c r="AL243" s="621" t="str">
        <f t="shared" si="410"/>
        <v/>
      </c>
      <c r="AM243" s="621" t="str">
        <f t="shared" si="410"/>
        <v/>
      </c>
      <c r="AN243" s="621" t="str">
        <f t="shared" si="410"/>
        <v/>
      </c>
      <c r="AO243" s="621" t="str">
        <f t="shared" si="410"/>
        <v/>
      </c>
      <c r="AP243" s="621" t="str">
        <f t="shared" si="410"/>
        <v/>
      </c>
      <c r="AQ243" s="621" t="str">
        <f t="shared" si="410"/>
        <v/>
      </c>
      <c r="AR243" s="621" t="str">
        <f t="shared" si="410"/>
        <v/>
      </c>
      <c r="AS243" s="621" t="str">
        <f t="shared" si="410"/>
        <v/>
      </c>
      <c r="AT243" s="621" t="str">
        <f t="shared" si="410"/>
        <v/>
      </c>
      <c r="AU243" s="622" t="str">
        <f t="shared" si="400"/>
        <v/>
      </c>
      <c r="AV243" s="622" t="str">
        <f t="shared" si="411"/>
        <v/>
      </c>
      <c r="AW243" s="622" t="str">
        <f t="shared" si="411"/>
        <v/>
      </c>
      <c r="AX243" s="622" t="str">
        <f t="shared" si="411"/>
        <v/>
      </c>
      <c r="AY243" s="622" t="str">
        <f t="shared" si="411"/>
        <v/>
      </c>
      <c r="AZ243" s="622" t="str">
        <f t="shared" si="411"/>
        <v/>
      </c>
      <c r="BA243" s="622" t="str">
        <f t="shared" si="411"/>
        <v/>
      </c>
      <c r="BB243" s="622" t="str">
        <f t="shared" si="411"/>
        <v/>
      </c>
      <c r="BC243" s="622" t="str">
        <f t="shared" si="411"/>
        <v/>
      </c>
      <c r="BD243" s="622" t="str">
        <f t="shared" si="411"/>
        <v/>
      </c>
      <c r="BE243" s="622" t="str">
        <f t="shared" si="411"/>
        <v/>
      </c>
      <c r="BF243" s="622" t="str">
        <f t="shared" si="411"/>
        <v/>
      </c>
      <c r="BG243" s="623" t="str">
        <f t="shared" si="312"/>
        <v/>
      </c>
      <c r="BH243" s="623" t="str">
        <f t="shared" si="313"/>
        <v/>
      </c>
      <c r="BI243" s="623" t="str">
        <f t="shared" si="314"/>
        <v/>
      </c>
      <c r="BJ243" s="623" t="str">
        <f t="shared" si="315"/>
        <v/>
      </c>
      <c r="BK243" s="623" t="str">
        <f t="shared" si="316"/>
        <v/>
      </c>
      <c r="BL243" s="623" t="str">
        <f t="shared" si="317"/>
        <v/>
      </c>
      <c r="BM243" s="623" t="str">
        <f t="shared" si="318"/>
        <v/>
      </c>
      <c r="BN243" s="623" t="str">
        <f t="shared" si="319"/>
        <v/>
      </c>
      <c r="BO243" s="623" t="str">
        <f t="shared" si="320"/>
        <v/>
      </c>
      <c r="BP243" s="623" t="str">
        <f t="shared" si="321"/>
        <v/>
      </c>
      <c r="BQ243" s="623" t="str">
        <f t="shared" si="322"/>
        <v/>
      </c>
      <c r="BR243" s="623" t="str">
        <f t="shared" si="323"/>
        <v/>
      </c>
      <c r="BS243" s="1281" t="str">
        <f t="shared" si="324"/>
        <v/>
      </c>
      <c r="BT243" s="1281" t="str">
        <f t="shared" si="325"/>
        <v/>
      </c>
      <c r="BU243" s="1281" t="str">
        <f t="shared" si="326"/>
        <v/>
      </c>
      <c r="BV243" s="1281" t="str">
        <f t="shared" si="327"/>
        <v/>
      </c>
      <c r="BW243" s="1281" t="str">
        <f t="shared" si="328"/>
        <v/>
      </c>
      <c r="BX243" s="1281" t="str">
        <f t="shared" si="329"/>
        <v/>
      </c>
      <c r="BY243" s="1281" t="str">
        <f t="shared" si="330"/>
        <v/>
      </c>
      <c r="BZ243" s="1281" t="str">
        <f t="shared" si="331"/>
        <v/>
      </c>
      <c r="CA243" s="1281" t="str">
        <f t="shared" si="332"/>
        <v/>
      </c>
      <c r="CB243" s="1281" t="str">
        <f t="shared" si="333"/>
        <v/>
      </c>
      <c r="CC243" s="1281" t="str">
        <f t="shared" si="334"/>
        <v/>
      </c>
      <c r="CD243" s="1281" t="str">
        <f t="shared" si="335"/>
        <v/>
      </c>
      <c r="CE243" s="623" t="str">
        <f t="shared" si="336"/>
        <v/>
      </c>
      <c r="CF243" s="623" t="str">
        <f t="shared" si="337"/>
        <v/>
      </c>
      <c r="CG243" s="623" t="str">
        <f t="shared" si="338"/>
        <v/>
      </c>
      <c r="CH243" s="623" t="str">
        <f t="shared" si="339"/>
        <v/>
      </c>
      <c r="CI243" s="623" t="str">
        <f t="shared" si="340"/>
        <v/>
      </c>
      <c r="CJ243" s="623" t="str">
        <f t="shared" si="341"/>
        <v/>
      </c>
      <c r="CK243" s="623" t="str">
        <f t="shared" si="342"/>
        <v/>
      </c>
      <c r="CL243" s="623" t="str">
        <f t="shared" si="343"/>
        <v/>
      </c>
      <c r="CM243" s="623" t="str">
        <f t="shared" si="344"/>
        <v/>
      </c>
      <c r="CN243" s="623" t="str">
        <f t="shared" si="345"/>
        <v/>
      </c>
      <c r="CO243" s="623" t="str">
        <f t="shared" si="346"/>
        <v/>
      </c>
      <c r="CP243" s="623" t="str">
        <f t="shared" si="347"/>
        <v/>
      </c>
      <c r="CQ243" s="1281" t="str">
        <f t="shared" si="348"/>
        <v/>
      </c>
      <c r="CR243" s="1281" t="str">
        <f t="shared" si="349"/>
        <v/>
      </c>
      <c r="CS243" s="1281" t="str">
        <f t="shared" si="350"/>
        <v/>
      </c>
      <c r="CT243" s="1281" t="str">
        <f t="shared" si="351"/>
        <v/>
      </c>
      <c r="CU243" s="1281" t="str">
        <f t="shared" si="352"/>
        <v/>
      </c>
      <c r="CV243" s="1281" t="str">
        <f t="shared" si="353"/>
        <v/>
      </c>
      <c r="CW243" s="1281" t="str">
        <f t="shared" si="354"/>
        <v/>
      </c>
      <c r="CX243" s="1281" t="str">
        <f t="shared" si="355"/>
        <v/>
      </c>
      <c r="CY243" s="1281" t="str">
        <f t="shared" si="356"/>
        <v/>
      </c>
      <c r="CZ243" s="1281" t="str">
        <f t="shared" si="357"/>
        <v/>
      </c>
      <c r="DA243" s="1281" t="str">
        <f t="shared" si="358"/>
        <v/>
      </c>
      <c r="DB243" s="1281" t="str">
        <f t="shared" si="359"/>
        <v/>
      </c>
      <c r="DC243" s="623" t="str">
        <f t="shared" si="360"/>
        <v/>
      </c>
      <c r="DD243" s="623" t="str">
        <f t="shared" si="361"/>
        <v/>
      </c>
      <c r="DE243" s="623" t="str">
        <f t="shared" si="362"/>
        <v/>
      </c>
      <c r="DF243" s="623" t="str">
        <f t="shared" si="363"/>
        <v/>
      </c>
      <c r="DG243" s="623" t="str">
        <f t="shared" si="364"/>
        <v/>
      </c>
      <c r="DH243" s="623" t="str">
        <f t="shared" si="365"/>
        <v/>
      </c>
      <c r="DI243" s="623" t="str">
        <f t="shared" si="366"/>
        <v/>
      </c>
      <c r="DJ243" s="623" t="str">
        <f t="shared" si="367"/>
        <v/>
      </c>
      <c r="DK243" s="623" t="str">
        <f t="shared" si="368"/>
        <v/>
      </c>
      <c r="DL243" s="623" t="str">
        <f t="shared" si="369"/>
        <v/>
      </c>
      <c r="DM243" s="623" t="str">
        <f t="shared" si="370"/>
        <v/>
      </c>
      <c r="DN243" s="623" t="str">
        <f t="shared" si="371"/>
        <v/>
      </c>
      <c r="DO243" s="1281" t="str">
        <f t="shared" si="372"/>
        <v/>
      </c>
      <c r="DP243" s="1281" t="str">
        <f t="shared" si="373"/>
        <v/>
      </c>
      <c r="DQ243" s="1281" t="str">
        <f t="shared" si="374"/>
        <v/>
      </c>
      <c r="DR243" s="1281" t="str">
        <f t="shared" si="375"/>
        <v/>
      </c>
      <c r="DS243" s="1281" t="str">
        <f t="shared" si="376"/>
        <v/>
      </c>
      <c r="DT243" s="1281" t="str">
        <f t="shared" si="377"/>
        <v/>
      </c>
      <c r="DU243" s="1281" t="str">
        <f t="shared" si="378"/>
        <v/>
      </c>
      <c r="DV243" s="1281" t="str">
        <f t="shared" si="379"/>
        <v/>
      </c>
      <c r="DW243" s="1281" t="str">
        <f t="shared" si="380"/>
        <v/>
      </c>
      <c r="DX243" s="1281" t="str">
        <f t="shared" si="381"/>
        <v/>
      </c>
      <c r="DY243" s="1281" t="str">
        <f t="shared" si="382"/>
        <v/>
      </c>
      <c r="DZ243" s="1281" t="str">
        <f t="shared" si="383"/>
        <v/>
      </c>
      <c r="EA243" s="623" t="str">
        <f t="shared" si="384"/>
        <v/>
      </c>
      <c r="EB243" s="623" t="str">
        <f t="shared" si="385"/>
        <v/>
      </c>
      <c r="EC243" s="623" t="str">
        <f t="shared" si="386"/>
        <v/>
      </c>
      <c r="ED243" s="623" t="str">
        <f t="shared" si="387"/>
        <v/>
      </c>
      <c r="EE243" s="623" t="str">
        <f t="shared" si="388"/>
        <v/>
      </c>
      <c r="EF243" s="623" t="str">
        <f t="shared" si="389"/>
        <v/>
      </c>
      <c r="EG243" s="623" t="str">
        <f t="shared" si="390"/>
        <v/>
      </c>
      <c r="EH243" s="623" t="str">
        <f t="shared" si="391"/>
        <v/>
      </c>
      <c r="EI243" s="623" t="str">
        <f t="shared" si="392"/>
        <v/>
      </c>
      <c r="EJ243" s="623" t="str">
        <f t="shared" si="393"/>
        <v/>
      </c>
      <c r="EK243" s="623" t="str">
        <f t="shared" si="394"/>
        <v/>
      </c>
      <c r="EL243" s="623" t="str">
        <f t="shared" si="395"/>
        <v/>
      </c>
    </row>
    <row r="244" spans="1:142">
      <c r="A244" s="7" t="str">
        <f>IF('Rent Roll_RedIQ 1'!B237&gt;0,'Rent Roll_RedIQ 1'!B237,"")</f>
        <v/>
      </c>
      <c r="B244" s="7" t="str">
        <f>IF('Rent Roll_RedIQ 1'!C237&gt;0,'Rent Roll_RedIQ 1'!C237,"")</f>
        <v/>
      </c>
      <c r="C244" s="614">
        <f>IF('Rent Roll_RedIQ 1'!K237&gt;0,'Rent Roll_RedIQ 1'!K237,0)</f>
        <v>0</v>
      </c>
      <c r="D244" s="615" t="str">
        <f>IF('Rent Roll_RedIQ 1'!J237&gt;0,'Rent Roll_RedIQ 1'!J237,"")</f>
        <v/>
      </c>
      <c r="E244" s="624" t="str">
        <f t="shared" si="304"/>
        <v/>
      </c>
      <c r="F244" s="194"/>
      <c r="G244" s="194"/>
      <c r="H244" s="616" t="str">
        <f t="shared" si="404"/>
        <v/>
      </c>
      <c r="I244" s="1200">
        <f>IF('Rent Roll_RedIQ 1'!S237&gt;0,'Rent Roll_RedIQ 1'!S237,Purchase_Date-1)</f>
        <v>45991</v>
      </c>
      <c r="J244" s="617" t="str">
        <f t="shared" si="405"/>
        <v/>
      </c>
      <c r="K244" s="1205">
        <f t="shared" si="406"/>
        <v>46356</v>
      </c>
      <c r="L244" s="618" t="str">
        <f t="shared" si="405"/>
        <v/>
      </c>
      <c r="M244" s="1208">
        <f t="shared" si="407"/>
        <v>46721</v>
      </c>
      <c r="N244" s="614" t="str">
        <f t="shared" si="305"/>
        <v/>
      </c>
      <c r="O244" s="614" t="str">
        <f t="shared" si="306"/>
        <v/>
      </c>
      <c r="P244" s="614" t="str">
        <f t="shared" si="307"/>
        <v/>
      </c>
      <c r="Q244" s="614" t="str">
        <f t="shared" si="308"/>
        <v/>
      </c>
      <c r="R244" s="614" t="str">
        <f t="shared" si="309"/>
        <v/>
      </c>
      <c r="S244" s="614" t="str">
        <f t="shared" si="310"/>
        <v/>
      </c>
      <c r="T244" s="614" t="str">
        <f t="shared" si="311"/>
        <v/>
      </c>
      <c r="U244" s="619"/>
      <c r="V244" s="614"/>
      <c r="W244" s="620" t="str">
        <f t="shared" si="413"/>
        <v/>
      </c>
      <c r="X244" s="620" t="str">
        <f t="shared" si="412"/>
        <v/>
      </c>
      <c r="Y244" s="620" t="str">
        <f t="shared" si="412"/>
        <v/>
      </c>
      <c r="Z244" s="620" t="str">
        <f t="shared" si="412"/>
        <v/>
      </c>
      <c r="AA244" s="620" t="str">
        <f t="shared" si="412"/>
        <v/>
      </c>
      <c r="AB244" s="620" t="str">
        <f t="shared" si="412"/>
        <v/>
      </c>
      <c r="AC244" s="620" t="str">
        <f t="shared" si="412"/>
        <v/>
      </c>
      <c r="AD244" s="620" t="str">
        <f t="shared" si="412"/>
        <v/>
      </c>
      <c r="AE244" s="620" t="str">
        <f t="shared" si="412"/>
        <v/>
      </c>
      <c r="AF244" s="620" t="str">
        <f t="shared" si="412"/>
        <v/>
      </c>
      <c r="AG244" s="620" t="str">
        <f t="shared" si="412"/>
        <v/>
      </c>
      <c r="AH244" s="620" t="str">
        <f t="shared" si="412"/>
        <v/>
      </c>
      <c r="AI244" s="621" t="str">
        <f t="shared" si="402"/>
        <v/>
      </c>
      <c r="AJ244" s="621" t="str">
        <f t="shared" si="410"/>
        <v/>
      </c>
      <c r="AK244" s="621" t="str">
        <f t="shared" si="410"/>
        <v/>
      </c>
      <c r="AL244" s="621" t="str">
        <f t="shared" si="410"/>
        <v/>
      </c>
      <c r="AM244" s="621" t="str">
        <f t="shared" si="410"/>
        <v/>
      </c>
      <c r="AN244" s="621" t="str">
        <f t="shared" si="410"/>
        <v/>
      </c>
      <c r="AO244" s="621" t="str">
        <f t="shared" si="410"/>
        <v/>
      </c>
      <c r="AP244" s="621" t="str">
        <f t="shared" si="410"/>
        <v/>
      </c>
      <c r="AQ244" s="621" t="str">
        <f t="shared" si="410"/>
        <v/>
      </c>
      <c r="AR244" s="621" t="str">
        <f t="shared" si="410"/>
        <v/>
      </c>
      <c r="AS244" s="621" t="str">
        <f t="shared" si="410"/>
        <v/>
      </c>
      <c r="AT244" s="621" t="str">
        <f t="shared" si="410"/>
        <v/>
      </c>
      <c r="AU244" s="622" t="str">
        <f t="shared" si="400"/>
        <v/>
      </c>
      <c r="AV244" s="622" t="str">
        <f t="shared" si="411"/>
        <v/>
      </c>
      <c r="AW244" s="622" t="str">
        <f t="shared" si="411"/>
        <v/>
      </c>
      <c r="AX244" s="622" t="str">
        <f t="shared" si="411"/>
        <v/>
      </c>
      <c r="AY244" s="622" t="str">
        <f t="shared" si="411"/>
        <v/>
      </c>
      <c r="AZ244" s="622" t="str">
        <f t="shared" si="411"/>
        <v/>
      </c>
      <c r="BA244" s="622" t="str">
        <f t="shared" si="411"/>
        <v/>
      </c>
      <c r="BB244" s="622" t="str">
        <f t="shared" si="411"/>
        <v/>
      </c>
      <c r="BC244" s="622" t="str">
        <f t="shared" si="411"/>
        <v/>
      </c>
      <c r="BD244" s="622" t="str">
        <f t="shared" si="411"/>
        <v/>
      </c>
      <c r="BE244" s="622" t="str">
        <f t="shared" si="411"/>
        <v/>
      </c>
      <c r="BF244" s="622" t="str">
        <f t="shared" si="411"/>
        <v/>
      </c>
      <c r="BG244" s="623" t="str">
        <f t="shared" si="312"/>
        <v/>
      </c>
      <c r="BH244" s="623" t="str">
        <f t="shared" si="313"/>
        <v/>
      </c>
      <c r="BI244" s="623" t="str">
        <f t="shared" si="314"/>
        <v/>
      </c>
      <c r="BJ244" s="623" t="str">
        <f t="shared" si="315"/>
        <v/>
      </c>
      <c r="BK244" s="623" t="str">
        <f t="shared" si="316"/>
        <v/>
      </c>
      <c r="BL244" s="623" t="str">
        <f t="shared" si="317"/>
        <v/>
      </c>
      <c r="BM244" s="623" t="str">
        <f t="shared" si="318"/>
        <v/>
      </c>
      <c r="BN244" s="623" t="str">
        <f t="shared" si="319"/>
        <v/>
      </c>
      <c r="BO244" s="623" t="str">
        <f t="shared" si="320"/>
        <v/>
      </c>
      <c r="BP244" s="623" t="str">
        <f t="shared" si="321"/>
        <v/>
      </c>
      <c r="BQ244" s="623" t="str">
        <f t="shared" si="322"/>
        <v/>
      </c>
      <c r="BR244" s="623" t="str">
        <f t="shared" si="323"/>
        <v/>
      </c>
      <c r="BS244" s="1281" t="str">
        <f t="shared" si="324"/>
        <v/>
      </c>
      <c r="BT244" s="1281" t="str">
        <f t="shared" si="325"/>
        <v/>
      </c>
      <c r="BU244" s="1281" t="str">
        <f t="shared" si="326"/>
        <v/>
      </c>
      <c r="BV244" s="1281" t="str">
        <f t="shared" si="327"/>
        <v/>
      </c>
      <c r="BW244" s="1281" t="str">
        <f t="shared" si="328"/>
        <v/>
      </c>
      <c r="BX244" s="1281" t="str">
        <f t="shared" si="329"/>
        <v/>
      </c>
      <c r="BY244" s="1281" t="str">
        <f t="shared" si="330"/>
        <v/>
      </c>
      <c r="BZ244" s="1281" t="str">
        <f t="shared" si="331"/>
        <v/>
      </c>
      <c r="CA244" s="1281" t="str">
        <f t="shared" si="332"/>
        <v/>
      </c>
      <c r="CB244" s="1281" t="str">
        <f t="shared" si="333"/>
        <v/>
      </c>
      <c r="CC244" s="1281" t="str">
        <f t="shared" si="334"/>
        <v/>
      </c>
      <c r="CD244" s="1281" t="str">
        <f t="shared" si="335"/>
        <v/>
      </c>
      <c r="CE244" s="623" t="str">
        <f t="shared" si="336"/>
        <v/>
      </c>
      <c r="CF244" s="623" t="str">
        <f t="shared" si="337"/>
        <v/>
      </c>
      <c r="CG244" s="623" t="str">
        <f t="shared" si="338"/>
        <v/>
      </c>
      <c r="CH244" s="623" t="str">
        <f t="shared" si="339"/>
        <v/>
      </c>
      <c r="CI244" s="623" t="str">
        <f t="shared" si="340"/>
        <v/>
      </c>
      <c r="CJ244" s="623" t="str">
        <f t="shared" si="341"/>
        <v/>
      </c>
      <c r="CK244" s="623" t="str">
        <f t="shared" si="342"/>
        <v/>
      </c>
      <c r="CL244" s="623" t="str">
        <f t="shared" si="343"/>
        <v/>
      </c>
      <c r="CM244" s="623" t="str">
        <f t="shared" si="344"/>
        <v/>
      </c>
      <c r="CN244" s="623" t="str">
        <f t="shared" si="345"/>
        <v/>
      </c>
      <c r="CO244" s="623" t="str">
        <f t="shared" si="346"/>
        <v/>
      </c>
      <c r="CP244" s="623" t="str">
        <f t="shared" si="347"/>
        <v/>
      </c>
      <c r="CQ244" s="1281" t="str">
        <f t="shared" si="348"/>
        <v/>
      </c>
      <c r="CR244" s="1281" t="str">
        <f t="shared" si="349"/>
        <v/>
      </c>
      <c r="CS244" s="1281" t="str">
        <f t="shared" si="350"/>
        <v/>
      </c>
      <c r="CT244" s="1281" t="str">
        <f t="shared" si="351"/>
        <v/>
      </c>
      <c r="CU244" s="1281" t="str">
        <f t="shared" si="352"/>
        <v/>
      </c>
      <c r="CV244" s="1281" t="str">
        <f t="shared" si="353"/>
        <v/>
      </c>
      <c r="CW244" s="1281" t="str">
        <f t="shared" si="354"/>
        <v/>
      </c>
      <c r="CX244" s="1281" t="str">
        <f t="shared" si="355"/>
        <v/>
      </c>
      <c r="CY244" s="1281" t="str">
        <f t="shared" si="356"/>
        <v/>
      </c>
      <c r="CZ244" s="1281" t="str">
        <f t="shared" si="357"/>
        <v/>
      </c>
      <c r="DA244" s="1281" t="str">
        <f t="shared" si="358"/>
        <v/>
      </c>
      <c r="DB244" s="1281" t="str">
        <f t="shared" si="359"/>
        <v/>
      </c>
      <c r="DC244" s="623" t="str">
        <f t="shared" si="360"/>
        <v/>
      </c>
      <c r="DD244" s="623" t="str">
        <f t="shared" si="361"/>
        <v/>
      </c>
      <c r="DE244" s="623" t="str">
        <f t="shared" si="362"/>
        <v/>
      </c>
      <c r="DF244" s="623" t="str">
        <f t="shared" si="363"/>
        <v/>
      </c>
      <c r="DG244" s="623" t="str">
        <f t="shared" si="364"/>
        <v/>
      </c>
      <c r="DH244" s="623" t="str">
        <f t="shared" si="365"/>
        <v/>
      </c>
      <c r="DI244" s="623" t="str">
        <f t="shared" si="366"/>
        <v/>
      </c>
      <c r="DJ244" s="623" t="str">
        <f t="shared" si="367"/>
        <v/>
      </c>
      <c r="DK244" s="623" t="str">
        <f t="shared" si="368"/>
        <v/>
      </c>
      <c r="DL244" s="623" t="str">
        <f t="shared" si="369"/>
        <v/>
      </c>
      <c r="DM244" s="623" t="str">
        <f t="shared" si="370"/>
        <v/>
      </c>
      <c r="DN244" s="623" t="str">
        <f t="shared" si="371"/>
        <v/>
      </c>
      <c r="DO244" s="1281" t="str">
        <f t="shared" si="372"/>
        <v/>
      </c>
      <c r="DP244" s="1281" t="str">
        <f t="shared" si="373"/>
        <v/>
      </c>
      <c r="DQ244" s="1281" t="str">
        <f t="shared" si="374"/>
        <v/>
      </c>
      <c r="DR244" s="1281" t="str">
        <f t="shared" si="375"/>
        <v/>
      </c>
      <c r="DS244" s="1281" t="str">
        <f t="shared" si="376"/>
        <v/>
      </c>
      <c r="DT244" s="1281" t="str">
        <f t="shared" si="377"/>
        <v/>
      </c>
      <c r="DU244" s="1281" t="str">
        <f t="shared" si="378"/>
        <v/>
      </c>
      <c r="DV244" s="1281" t="str">
        <f t="shared" si="379"/>
        <v/>
      </c>
      <c r="DW244" s="1281" t="str">
        <f t="shared" si="380"/>
        <v/>
      </c>
      <c r="DX244" s="1281" t="str">
        <f t="shared" si="381"/>
        <v/>
      </c>
      <c r="DY244" s="1281" t="str">
        <f t="shared" si="382"/>
        <v/>
      </c>
      <c r="DZ244" s="1281" t="str">
        <f t="shared" si="383"/>
        <v/>
      </c>
      <c r="EA244" s="623" t="str">
        <f t="shared" si="384"/>
        <v/>
      </c>
      <c r="EB244" s="623" t="str">
        <f t="shared" si="385"/>
        <v/>
      </c>
      <c r="EC244" s="623" t="str">
        <f t="shared" si="386"/>
        <v/>
      </c>
      <c r="ED244" s="623" t="str">
        <f t="shared" si="387"/>
        <v/>
      </c>
      <c r="EE244" s="623" t="str">
        <f t="shared" si="388"/>
        <v/>
      </c>
      <c r="EF244" s="623" t="str">
        <f t="shared" si="389"/>
        <v/>
      </c>
      <c r="EG244" s="623" t="str">
        <f t="shared" si="390"/>
        <v/>
      </c>
      <c r="EH244" s="623" t="str">
        <f t="shared" si="391"/>
        <v/>
      </c>
      <c r="EI244" s="623" t="str">
        <f t="shared" si="392"/>
        <v/>
      </c>
      <c r="EJ244" s="623" t="str">
        <f t="shared" si="393"/>
        <v/>
      </c>
      <c r="EK244" s="623" t="str">
        <f t="shared" si="394"/>
        <v/>
      </c>
      <c r="EL244" s="623" t="str">
        <f t="shared" si="395"/>
        <v/>
      </c>
    </row>
    <row r="245" spans="1:142">
      <c r="A245" s="7" t="str">
        <f>IF('Rent Roll_RedIQ 1'!B238&gt;0,'Rent Roll_RedIQ 1'!B238,"")</f>
        <v/>
      </c>
      <c r="B245" s="7" t="str">
        <f>IF('Rent Roll_RedIQ 1'!C238&gt;0,'Rent Roll_RedIQ 1'!C238,"")</f>
        <v/>
      </c>
      <c r="C245" s="614">
        <f>IF('Rent Roll_RedIQ 1'!K238&gt;0,'Rent Roll_RedIQ 1'!K238,0)</f>
        <v>0</v>
      </c>
      <c r="D245" s="615" t="str">
        <f>IF('Rent Roll_RedIQ 1'!J238&gt;0,'Rent Roll_RedIQ 1'!J238,"")</f>
        <v/>
      </c>
      <c r="E245" s="624" t="str">
        <f t="shared" si="304"/>
        <v/>
      </c>
      <c r="F245" s="194"/>
      <c r="G245" s="194"/>
      <c r="H245" s="616" t="str">
        <f t="shared" si="404"/>
        <v/>
      </c>
      <c r="I245" s="1200">
        <f>IF('Rent Roll_RedIQ 1'!S238&gt;0,'Rent Roll_RedIQ 1'!S238,Purchase_Date-1)</f>
        <v>45991</v>
      </c>
      <c r="J245" s="617" t="str">
        <f t="shared" si="405"/>
        <v/>
      </c>
      <c r="K245" s="1205">
        <f t="shared" si="406"/>
        <v>46356</v>
      </c>
      <c r="L245" s="618" t="str">
        <f t="shared" si="405"/>
        <v/>
      </c>
      <c r="M245" s="1208">
        <f t="shared" si="407"/>
        <v>46721</v>
      </c>
      <c r="N245" s="614" t="str">
        <f t="shared" si="305"/>
        <v/>
      </c>
      <c r="O245" s="614" t="str">
        <f t="shared" si="306"/>
        <v/>
      </c>
      <c r="P245" s="614" t="str">
        <f t="shared" si="307"/>
        <v/>
      </c>
      <c r="Q245" s="614" t="str">
        <f t="shared" si="308"/>
        <v/>
      </c>
      <c r="R245" s="614" t="str">
        <f t="shared" si="309"/>
        <v/>
      </c>
      <c r="S245" s="614" t="str">
        <f t="shared" si="310"/>
        <v/>
      </c>
      <c r="T245" s="614" t="str">
        <f t="shared" si="311"/>
        <v/>
      </c>
      <c r="U245" s="619"/>
      <c r="V245" s="614"/>
      <c r="W245" s="620" t="str">
        <f t="shared" si="413"/>
        <v/>
      </c>
      <c r="X245" s="620" t="str">
        <f t="shared" si="412"/>
        <v/>
      </c>
      <c r="Y245" s="620" t="str">
        <f t="shared" si="412"/>
        <v/>
      </c>
      <c r="Z245" s="620" t="str">
        <f t="shared" si="412"/>
        <v/>
      </c>
      <c r="AA245" s="620" t="str">
        <f t="shared" si="412"/>
        <v/>
      </c>
      <c r="AB245" s="620" t="str">
        <f t="shared" si="412"/>
        <v/>
      </c>
      <c r="AC245" s="620" t="str">
        <f t="shared" si="412"/>
        <v/>
      </c>
      <c r="AD245" s="620" t="str">
        <f t="shared" si="412"/>
        <v/>
      </c>
      <c r="AE245" s="620" t="str">
        <f t="shared" si="412"/>
        <v/>
      </c>
      <c r="AF245" s="620" t="str">
        <f t="shared" si="412"/>
        <v/>
      </c>
      <c r="AG245" s="620" t="str">
        <f t="shared" si="412"/>
        <v/>
      </c>
      <c r="AH245" s="620" t="str">
        <f t="shared" si="412"/>
        <v/>
      </c>
      <c r="AI245" s="621" t="str">
        <f t="shared" si="402"/>
        <v/>
      </c>
      <c r="AJ245" s="621" t="str">
        <f t="shared" si="410"/>
        <v/>
      </c>
      <c r="AK245" s="621" t="str">
        <f t="shared" si="410"/>
        <v/>
      </c>
      <c r="AL245" s="621" t="str">
        <f t="shared" si="410"/>
        <v/>
      </c>
      <c r="AM245" s="621" t="str">
        <f t="shared" si="410"/>
        <v/>
      </c>
      <c r="AN245" s="621" t="str">
        <f t="shared" si="410"/>
        <v/>
      </c>
      <c r="AO245" s="621" t="str">
        <f t="shared" si="410"/>
        <v/>
      </c>
      <c r="AP245" s="621" t="str">
        <f t="shared" si="410"/>
        <v/>
      </c>
      <c r="AQ245" s="621" t="str">
        <f t="shared" si="410"/>
        <v/>
      </c>
      <c r="AR245" s="621" t="str">
        <f t="shared" si="410"/>
        <v/>
      </c>
      <c r="AS245" s="621" t="str">
        <f t="shared" si="410"/>
        <v/>
      </c>
      <c r="AT245" s="621" t="str">
        <f t="shared" si="410"/>
        <v/>
      </c>
      <c r="AU245" s="622" t="str">
        <f t="shared" si="400"/>
        <v/>
      </c>
      <c r="AV245" s="622" t="str">
        <f t="shared" si="411"/>
        <v/>
      </c>
      <c r="AW245" s="622" t="str">
        <f t="shared" si="411"/>
        <v/>
      </c>
      <c r="AX245" s="622" t="str">
        <f t="shared" si="411"/>
        <v/>
      </c>
      <c r="AY245" s="622" t="str">
        <f t="shared" si="411"/>
        <v/>
      </c>
      <c r="AZ245" s="622" t="str">
        <f t="shared" si="411"/>
        <v/>
      </c>
      <c r="BA245" s="622" t="str">
        <f t="shared" si="411"/>
        <v/>
      </c>
      <c r="BB245" s="622" t="str">
        <f t="shared" si="411"/>
        <v/>
      </c>
      <c r="BC245" s="622" t="str">
        <f t="shared" si="411"/>
        <v/>
      </c>
      <c r="BD245" s="622" t="str">
        <f t="shared" si="411"/>
        <v/>
      </c>
      <c r="BE245" s="622" t="str">
        <f t="shared" si="411"/>
        <v/>
      </c>
      <c r="BF245" s="622" t="str">
        <f t="shared" si="411"/>
        <v/>
      </c>
      <c r="BG245" s="623" t="str">
        <f t="shared" si="312"/>
        <v/>
      </c>
      <c r="BH245" s="623" t="str">
        <f t="shared" si="313"/>
        <v/>
      </c>
      <c r="BI245" s="623" t="str">
        <f t="shared" si="314"/>
        <v/>
      </c>
      <c r="BJ245" s="623" t="str">
        <f t="shared" si="315"/>
        <v/>
      </c>
      <c r="BK245" s="623" t="str">
        <f t="shared" si="316"/>
        <v/>
      </c>
      <c r="BL245" s="623" t="str">
        <f t="shared" si="317"/>
        <v/>
      </c>
      <c r="BM245" s="623" t="str">
        <f t="shared" si="318"/>
        <v/>
      </c>
      <c r="BN245" s="623" t="str">
        <f t="shared" si="319"/>
        <v/>
      </c>
      <c r="BO245" s="623" t="str">
        <f t="shared" si="320"/>
        <v/>
      </c>
      <c r="BP245" s="623" t="str">
        <f t="shared" si="321"/>
        <v/>
      </c>
      <c r="BQ245" s="623" t="str">
        <f t="shared" si="322"/>
        <v/>
      </c>
      <c r="BR245" s="623" t="str">
        <f t="shared" si="323"/>
        <v/>
      </c>
      <c r="BS245" s="1281" t="str">
        <f t="shared" si="324"/>
        <v/>
      </c>
      <c r="BT245" s="1281" t="str">
        <f t="shared" si="325"/>
        <v/>
      </c>
      <c r="BU245" s="1281" t="str">
        <f t="shared" si="326"/>
        <v/>
      </c>
      <c r="BV245" s="1281" t="str">
        <f t="shared" si="327"/>
        <v/>
      </c>
      <c r="BW245" s="1281" t="str">
        <f t="shared" si="328"/>
        <v/>
      </c>
      <c r="BX245" s="1281" t="str">
        <f t="shared" si="329"/>
        <v/>
      </c>
      <c r="BY245" s="1281" t="str">
        <f t="shared" si="330"/>
        <v/>
      </c>
      <c r="BZ245" s="1281" t="str">
        <f t="shared" si="331"/>
        <v/>
      </c>
      <c r="CA245" s="1281" t="str">
        <f t="shared" si="332"/>
        <v/>
      </c>
      <c r="CB245" s="1281" t="str">
        <f t="shared" si="333"/>
        <v/>
      </c>
      <c r="CC245" s="1281" t="str">
        <f t="shared" si="334"/>
        <v/>
      </c>
      <c r="CD245" s="1281" t="str">
        <f t="shared" si="335"/>
        <v/>
      </c>
      <c r="CE245" s="623" t="str">
        <f t="shared" si="336"/>
        <v/>
      </c>
      <c r="CF245" s="623" t="str">
        <f t="shared" si="337"/>
        <v/>
      </c>
      <c r="CG245" s="623" t="str">
        <f t="shared" si="338"/>
        <v/>
      </c>
      <c r="CH245" s="623" t="str">
        <f t="shared" si="339"/>
        <v/>
      </c>
      <c r="CI245" s="623" t="str">
        <f t="shared" si="340"/>
        <v/>
      </c>
      <c r="CJ245" s="623" t="str">
        <f t="shared" si="341"/>
        <v/>
      </c>
      <c r="CK245" s="623" t="str">
        <f t="shared" si="342"/>
        <v/>
      </c>
      <c r="CL245" s="623" t="str">
        <f t="shared" si="343"/>
        <v/>
      </c>
      <c r="CM245" s="623" t="str">
        <f t="shared" si="344"/>
        <v/>
      </c>
      <c r="CN245" s="623" t="str">
        <f t="shared" si="345"/>
        <v/>
      </c>
      <c r="CO245" s="623" t="str">
        <f t="shared" si="346"/>
        <v/>
      </c>
      <c r="CP245" s="623" t="str">
        <f t="shared" si="347"/>
        <v/>
      </c>
      <c r="CQ245" s="1281" t="str">
        <f t="shared" si="348"/>
        <v/>
      </c>
      <c r="CR245" s="1281" t="str">
        <f t="shared" si="349"/>
        <v/>
      </c>
      <c r="CS245" s="1281" t="str">
        <f t="shared" si="350"/>
        <v/>
      </c>
      <c r="CT245" s="1281" t="str">
        <f t="shared" si="351"/>
        <v/>
      </c>
      <c r="CU245" s="1281" t="str">
        <f t="shared" si="352"/>
        <v/>
      </c>
      <c r="CV245" s="1281" t="str">
        <f t="shared" si="353"/>
        <v/>
      </c>
      <c r="CW245" s="1281" t="str">
        <f t="shared" si="354"/>
        <v/>
      </c>
      <c r="CX245" s="1281" t="str">
        <f t="shared" si="355"/>
        <v/>
      </c>
      <c r="CY245" s="1281" t="str">
        <f t="shared" si="356"/>
        <v/>
      </c>
      <c r="CZ245" s="1281" t="str">
        <f t="shared" si="357"/>
        <v/>
      </c>
      <c r="DA245" s="1281" t="str">
        <f t="shared" si="358"/>
        <v/>
      </c>
      <c r="DB245" s="1281" t="str">
        <f t="shared" si="359"/>
        <v/>
      </c>
      <c r="DC245" s="623" t="str">
        <f t="shared" si="360"/>
        <v/>
      </c>
      <c r="DD245" s="623" t="str">
        <f t="shared" si="361"/>
        <v/>
      </c>
      <c r="DE245" s="623" t="str">
        <f t="shared" si="362"/>
        <v/>
      </c>
      <c r="DF245" s="623" t="str">
        <f t="shared" si="363"/>
        <v/>
      </c>
      <c r="DG245" s="623" t="str">
        <f t="shared" si="364"/>
        <v/>
      </c>
      <c r="DH245" s="623" t="str">
        <f t="shared" si="365"/>
        <v/>
      </c>
      <c r="DI245" s="623" t="str">
        <f t="shared" si="366"/>
        <v/>
      </c>
      <c r="DJ245" s="623" t="str">
        <f t="shared" si="367"/>
        <v/>
      </c>
      <c r="DK245" s="623" t="str">
        <f t="shared" si="368"/>
        <v/>
      </c>
      <c r="DL245" s="623" t="str">
        <f t="shared" si="369"/>
        <v/>
      </c>
      <c r="DM245" s="623" t="str">
        <f t="shared" si="370"/>
        <v/>
      </c>
      <c r="DN245" s="623" t="str">
        <f t="shared" si="371"/>
        <v/>
      </c>
      <c r="DO245" s="1281" t="str">
        <f t="shared" si="372"/>
        <v/>
      </c>
      <c r="DP245" s="1281" t="str">
        <f t="shared" si="373"/>
        <v/>
      </c>
      <c r="DQ245" s="1281" t="str">
        <f t="shared" si="374"/>
        <v/>
      </c>
      <c r="DR245" s="1281" t="str">
        <f t="shared" si="375"/>
        <v/>
      </c>
      <c r="DS245" s="1281" t="str">
        <f t="shared" si="376"/>
        <v/>
      </c>
      <c r="DT245" s="1281" t="str">
        <f t="shared" si="377"/>
        <v/>
      </c>
      <c r="DU245" s="1281" t="str">
        <f t="shared" si="378"/>
        <v/>
      </c>
      <c r="DV245" s="1281" t="str">
        <f t="shared" si="379"/>
        <v/>
      </c>
      <c r="DW245" s="1281" t="str">
        <f t="shared" si="380"/>
        <v/>
      </c>
      <c r="DX245" s="1281" t="str">
        <f t="shared" si="381"/>
        <v/>
      </c>
      <c r="DY245" s="1281" t="str">
        <f t="shared" si="382"/>
        <v/>
      </c>
      <c r="DZ245" s="1281" t="str">
        <f t="shared" si="383"/>
        <v/>
      </c>
      <c r="EA245" s="623" t="str">
        <f t="shared" si="384"/>
        <v/>
      </c>
      <c r="EB245" s="623" t="str">
        <f t="shared" si="385"/>
        <v/>
      </c>
      <c r="EC245" s="623" t="str">
        <f t="shared" si="386"/>
        <v/>
      </c>
      <c r="ED245" s="623" t="str">
        <f t="shared" si="387"/>
        <v/>
      </c>
      <c r="EE245" s="623" t="str">
        <f t="shared" si="388"/>
        <v/>
      </c>
      <c r="EF245" s="623" t="str">
        <f t="shared" si="389"/>
        <v/>
      </c>
      <c r="EG245" s="623" t="str">
        <f t="shared" si="390"/>
        <v/>
      </c>
      <c r="EH245" s="623" t="str">
        <f t="shared" si="391"/>
        <v/>
      </c>
      <c r="EI245" s="623" t="str">
        <f t="shared" si="392"/>
        <v/>
      </c>
      <c r="EJ245" s="623" t="str">
        <f t="shared" si="393"/>
        <v/>
      </c>
      <c r="EK245" s="623" t="str">
        <f t="shared" si="394"/>
        <v/>
      </c>
      <c r="EL245" s="623" t="str">
        <f t="shared" si="395"/>
        <v/>
      </c>
    </row>
    <row r="246" spans="1:142">
      <c r="A246" s="7" t="str">
        <f>IF('Rent Roll_RedIQ 1'!B239&gt;0,'Rent Roll_RedIQ 1'!B239,"")</f>
        <v/>
      </c>
      <c r="B246" s="7" t="str">
        <f>IF('Rent Roll_RedIQ 1'!C239&gt;0,'Rent Roll_RedIQ 1'!C239,"")</f>
        <v/>
      </c>
      <c r="C246" s="614">
        <f>IF('Rent Roll_RedIQ 1'!K239&gt;0,'Rent Roll_RedIQ 1'!K239,0)</f>
        <v>0</v>
      </c>
      <c r="D246" s="615" t="str">
        <f>IF('Rent Roll_RedIQ 1'!J239&gt;0,'Rent Roll_RedIQ 1'!J239,"")</f>
        <v/>
      </c>
      <c r="E246" s="624" t="str">
        <f t="shared" ref="E246:E309" si="415">IFERROR(IF(C246&gt;0,D246/C246-1,""),"")</f>
        <v/>
      </c>
      <c r="F246" s="194"/>
      <c r="G246" s="194"/>
      <c r="H246" s="616" t="str">
        <f t="shared" si="404"/>
        <v/>
      </c>
      <c r="I246" s="1200">
        <f>IF('Rent Roll_RedIQ 1'!S239&gt;0,'Rent Roll_RedIQ 1'!S239,Purchase_Date-1)</f>
        <v>45991</v>
      </c>
      <c r="J246" s="617" t="str">
        <f t="shared" si="405"/>
        <v/>
      </c>
      <c r="K246" s="1205">
        <f t="shared" si="406"/>
        <v>46356</v>
      </c>
      <c r="L246" s="618" t="str">
        <f t="shared" si="405"/>
        <v/>
      </c>
      <c r="M246" s="1208">
        <f t="shared" si="407"/>
        <v>46721</v>
      </c>
      <c r="N246" s="614" t="str">
        <f t="shared" ref="N246:N309" si="416">IFERROR(AVERAGE(AU246:BF246),"")</f>
        <v/>
      </c>
      <c r="O246" s="614" t="str">
        <f t="shared" ref="O246:O309" si="417">IFERROR(AVERAGE(BG246:BR246),"")</f>
        <v/>
      </c>
      <c r="P246" s="614" t="str">
        <f t="shared" ref="P246:P309" si="418">IFERROR(AVERAGE(BS246:CD246),"")</f>
        <v/>
      </c>
      <c r="Q246" s="614" t="str">
        <f t="shared" ref="Q246:Q309" si="419">IFERROR(AVERAGE(CE246:CP246),"")</f>
        <v/>
      </c>
      <c r="R246" s="614" t="str">
        <f t="shared" ref="R246:R309" si="420">IFERROR(AVERAGE(CQ246:DB246),"")</f>
        <v/>
      </c>
      <c r="S246" s="614" t="str">
        <f t="shared" ref="S246:S309" si="421">IFERROR(AVERAGE(DC246:DN246),"")</f>
        <v/>
      </c>
      <c r="T246" s="614" t="str">
        <f t="shared" ref="T246:T309" si="422">IFERROR(AVERAGE(DO246:DZ246),"")</f>
        <v/>
      </c>
      <c r="U246" s="619"/>
      <c r="V246" s="614"/>
      <c r="W246" s="620" t="str">
        <f t="shared" si="413"/>
        <v/>
      </c>
      <c r="X246" s="620" t="str">
        <f t="shared" si="412"/>
        <v/>
      </c>
      <c r="Y246" s="620" t="str">
        <f t="shared" si="412"/>
        <v/>
      </c>
      <c r="Z246" s="620" t="str">
        <f t="shared" si="412"/>
        <v/>
      </c>
      <c r="AA246" s="620" t="str">
        <f t="shared" si="412"/>
        <v/>
      </c>
      <c r="AB246" s="620" t="str">
        <f t="shared" si="412"/>
        <v/>
      </c>
      <c r="AC246" s="620" t="str">
        <f t="shared" si="412"/>
        <v/>
      </c>
      <c r="AD246" s="620" t="str">
        <f t="shared" si="412"/>
        <v/>
      </c>
      <c r="AE246" s="620" t="str">
        <f t="shared" si="412"/>
        <v/>
      </c>
      <c r="AF246" s="620" t="str">
        <f t="shared" si="412"/>
        <v/>
      </c>
      <c r="AG246" s="620" t="str">
        <f t="shared" si="412"/>
        <v/>
      </c>
      <c r="AH246" s="620" t="str">
        <f t="shared" si="412"/>
        <v/>
      </c>
      <c r="AI246" s="621" t="str">
        <f t="shared" si="402"/>
        <v/>
      </c>
      <c r="AJ246" s="621" t="str">
        <f t="shared" si="410"/>
        <v/>
      </c>
      <c r="AK246" s="621" t="str">
        <f t="shared" si="410"/>
        <v/>
      </c>
      <c r="AL246" s="621" t="str">
        <f t="shared" si="410"/>
        <v/>
      </c>
      <c r="AM246" s="621" t="str">
        <f t="shared" si="410"/>
        <v/>
      </c>
      <c r="AN246" s="621" t="str">
        <f t="shared" si="410"/>
        <v/>
      </c>
      <c r="AO246" s="621" t="str">
        <f t="shared" si="410"/>
        <v/>
      </c>
      <c r="AP246" s="621" t="str">
        <f t="shared" si="410"/>
        <v/>
      </c>
      <c r="AQ246" s="621" t="str">
        <f t="shared" si="410"/>
        <v/>
      </c>
      <c r="AR246" s="621" t="str">
        <f t="shared" ref="AJ246:AT269" si="423">IF($K246&gt;=AR$11,$H246,$J246)</f>
        <v/>
      </c>
      <c r="AS246" s="621" t="str">
        <f t="shared" si="423"/>
        <v/>
      </c>
      <c r="AT246" s="621" t="str">
        <f t="shared" si="423"/>
        <v/>
      </c>
      <c r="AU246" s="622" t="str">
        <f t="shared" si="400"/>
        <v/>
      </c>
      <c r="AV246" s="622" t="str">
        <f t="shared" si="411"/>
        <v/>
      </c>
      <c r="AW246" s="622" t="str">
        <f t="shared" si="411"/>
        <v/>
      </c>
      <c r="AX246" s="622" t="str">
        <f t="shared" si="411"/>
        <v/>
      </c>
      <c r="AY246" s="622" t="str">
        <f t="shared" si="411"/>
        <v/>
      </c>
      <c r="AZ246" s="622" t="str">
        <f t="shared" si="411"/>
        <v/>
      </c>
      <c r="BA246" s="622" t="str">
        <f t="shared" si="411"/>
        <v/>
      </c>
      <c r="BB246" s="622" t="str">
        <f t="shared" si="411"/>
        <v/>
      </c>
      <c r="BC246" s="622" t="str">
        <f t="shared" si="411"/>
        <v/>
      </c>
      <c r="BD246" s="622" t="str">
        <f t="shared" si="411"/>
        <v/>
      </c>
      <c r="BE246" s="622" t="str">
        <f t="shared" si="411"/>
        <v/>
      </c>
      <c r="BF246" s="622" t="str">
        <f t="shared" si="411"/>
        <v/>
      </c>
      <c r="BG246" s="623" t="str">
        <f t="shared" ref="BG246:BG309" si="424">IFERROR((($N246*(1+$N$10)-$N246)/6.5)+N246,"")</f>
        <v/>
      </c>
      <c r="BH246" s="623" t="str">
        <f t="shared" ref="BH246:BH309" si="425">IFERROR((($N246*(1+$N$10)-$N246)/6.5)+BG246,"")</f>
        <v/>
      </c>
      <c r="BI246" s="623" t="str">
        <f t="shared" ref="BI246:BI309" si="426">IFERROR((($N246*(1+$N$10)-$N246)/6.5)+BH246,"")</f>
        <v/>
      </c>
      <c r="BJ246" s="623" t="str">
        <f t="shared" ref="BJ246:BJ309" si="427">IFERROR((($N246*(1+$N$10)-$N246)/6.5)+BI246,"")</f>
        <v/>
      </c>
      <c r="BK246" s="623" t="str">
        <f t="shared" ref="BK246:BK309" si="428">IFERROR((($N246*(1+$N$10)-$N246)/6.5)+BJ246,"")</f>
        <v/>
      </c>
      <c r="BL246" s="623" t="str">
        <f t="shared" ref="BL246:BL309" si="429">IFERROR((($N246*(1+$N$10)-$N246)/6.5)+BK246,"")</f>
        <v/>
      </c>
      <c r="BM246" s="623" t="str">
        <f t="shared" ref="BM246:BM309" si="430">IFERROR((($N246*(1+$N$10)-$N246)/6.5)+BL246,"")</f>
        <v/>
      </c>
      <c r="BN246" s="623" t="str">
        <f t="shared" ref="BN246:BN309" si="431">IFERROR((($N246*(1+$N$10)-$N246)/6.5)+BM246,"")</f>
        <v/>
      </c>
      <c r="BO246" s="623" t="str">
        <f t="shared" ref="BO246:BO309" si="432">IFERROR((($N246*(1+$N$10)-$N246)/6.5)+BN246,"")</f>
        <v/>
      </c>
      <c r="BP246" s="623" t="str">
        <f t="shared" ref="BP246:BP309" si="433">IFERROR((($N246*(1+$N$10)-$N246)/6.5)+BO246,"")</f>
        <v/>
      </c>
      <c r="BQ246" s="623" t="str">
        <f t="shared" ref="BQ246:BQ309" si="434">IFERROR((($N246*(1+$N$10)-$N246)/6.5)+BP246,"")</f>
        <v/>
      </c>
      <c r="BR246" s="623" t="str">
        <f t="shared" ref="BR246:BR309" si="435">IFERROR((($N246*(1+$N$10)-$N246)/6.5)+BQ246,"")</f>
        <v/>
      </c>
      <c r="BS246" s="1281" t="str">
        <f t="shared" ref="BS246:BS309" si="436">IFERROR((($O246*(1+$O$10)-$O246)/6.5)+O246,"")</f>
        <v/>
      </c>
      <c r="BT246" s="1281" t="str">
        <f t="shared" ref="BT246:BT309" si="437">IFERROR((($O246*(1+$O$10)-$O246)/6.5)+BS246,"")</f>
        <v/>
      </c>
      <c r="BU246" s="1281" t="str">
        <f t="shared" ref="BU246:BU309" si="438">IFERROR((($O246*(1+$O$10)-$O246)/6.5)+BT246,"")</f>
        <v/>
      </c>
      <c r="BV246" s="1281" t="str">
        <f t="shared" ref="BV246:BV309" si="439">IFERROR((($O246*(1+$O$10)-$O246)/6.5)+BU246,"")</f>
        <v/>
      </c>
      <c r="BW246" s="1281" t="str">
        <f t="shared" ref="BW246:BW309" si="440">IFERROR((($O246*(1+$O$10)-$O246)/6.5)+BV246,"")</f>
        <v/>
      </c>
      <c r="BX246" s="1281" t="str">
        <f t="shared" ref="BX246:BX309" si="441">IFERROR((($O246*(1+$O$10)-$O246)/6.5)+BW246,"")</f>
        <v/>
      </c>
      <c r="BY246" s="1281" t="str">
        <f t="shared" ref="BY246:BY309" si="442">IFERROR((($O246*(1+$O$10)-$O246)/6.5)+BX246,"")</f>
        <v/>
      </c>
      <c r="BZ246" s="1281" t="str">
        <f t="shared" ref="BZ246:BZ309" si="443">IFERROR((($O246*(1+$O$10)-$O246)/6.5)+BY246,"")</f>
        <v/>
      </c>
      <c r="CA246" s="1281" t="str">
        <f t="shared" ref="CA246:CA309" si="444">IFERROR((($O246*(1+$O$10)-$O246)/6.5)+BZ246,"")</f>
        <v/>
      </c>
      <c r="CB246" s="1281" t="str">
        <f t="shared" ref="CB246:CB309" si="445">IFERROR((($O246*(1+$O$10)-$O246)/6.5)+CA246,"")</f>
        <v/>
      </c>
      <c r="CC246" s="1281" t="str">
        <f t="shared" ref="CC246:CC309" si="446">IFERROR((($O246*(1+$O$10)-$O246)/6.5)+CB246,"")</f>
        <v/>
      </c>
      <c r="CD246" s="1281" t="str">
        <f t="shared" ref="CD246:CD309" si="447">IFERROR((($O246*(1+$O$10)-$O246)/6.5)+CC246,"")</f>
        <v/>
      </c>
      <c r="CE246" s="623" t="str">
        <f t="shared" ref="CE246:CE309" si="448">IFERROR((($P246*(1+$P$10)-$P246)/6.5)+P246,"")</f>
        <v/>
      </c>
      <c r="CF246" s="623" t="str">
        <f t="shared" ref="CF246:CF309" si="449">IFERROR((($P246*(1+$P$10)-$P246)/6.5)+CE246,"")</f>
        <v/>
      </c>
      <c r="CG246" s="623" t="str">
        <f t="shared" ref="CG246:CG309" si="450">IFERROR((($P246*(1+$P$10)-$P246)/6.5)+CF246,"")</f>
        <v/>
      </c>
      <c r="CH246" s="623" t="str">
        <f t="shared" ref="CH246:CH309" si="451">IFERROR((($P246*(1+$P$10)-$P246)/6.5)+CG246,"")</f>
        <v/>
      </c>
      <c r="CI246" s="623" t="str">
        <f t="shared" ref="CI246:CI309" si="452">IFERROR((($P246*(1+$P$10)-$P246)/6.5)+CH246,"")</f>
        <v/>
      </c>
      <c r="CJ246" s="623" t="str">
        <f t="shared" ref="CJ246:CJ309" si="453">IFERROR((($P246*(1+$P$10)-$P246)/6.5)+CI246,"")</f>
        <v/>
      </c>
      <c r="CK246" s="623" t="str">
        <f t="shared" ref="CK246:CK309" si="454">IFERROR((($P246*(1+$P$10)-$P246)/6.5)+CJ246,"")</f>
        <v/>
      </c>
      <c r="CL246" s="623" t="str">
        <f t="shared" ref="CL246:CL309" si="455">IFERROR((($P246*(1+$P$10)-$P246)/6.5)+CK246,"")</f>
        <v/>
      </c>
      <c r="CM246" s="623" t="str">
        <f t="shared" ref="CM246:CM309" si="456">IFERROR((($P246*(1+$P$10)-$P246)/6.5)+CL246,"")</f>
        <v/>
      </c>
      <c r="CN246" s="623" t="str">
        <f t="shared" ref="CN246:CN309" si="457">IFERROR((($P246*(1+$P$10)-$P246)/6.5)+CM246,"")</f>
        <v/>
      </c>
      <c r="CO246" s="623" t="str">
        <f t="shared" ref="CO246:CO309" si="458">IFERROR((($P246*(1+$P$10)-$P246)/6.5)+CN246,"")</f>
        <v/>
      </c>
      <c r="CP246" s="623" t="str">
        <f t="shared" ref="CP246:CP309" si="459">IFERROR((($P246*(1+$P$10)-$P246)/6.5)+CO246,"")</f>
        <v/>
      </c>
      <c r="CQ246" s="1281" t="str">
        <f t="shared" ref="CQ246:CQ309" si="460">IFERROR((($Q246*(1+$Q$10)-$Q246)/6.5)+Q246,"")</f>
        <v/>
      </c>
      <c r="CR246" s="1281" t="str">
        <f t="shared" ref="CR246:CR309" si="461">IFERROR((($Q246*(1+$Q$10)-$Q246)/6.5)+CQ246,"")</f>
        <v/>
      </c>
      <c r="CS246" s="1281" t="str">
        <f t="shared" ref="CS246:CS309" si="462">IFERROR((($Q246*(1+$Q$10)-$Q246)/6.5)+CR246,"")</f>
        <v/>
      </c>
      <c r="CT246" s="1281" t="str">
        <f t="shared" ref="CT246:CT309" si="463">IFERROR((($Q246*(1+$Q$10)-$Q246)/6.5)+CS246,"")</f>
        <v/>
      </c>
      <c r="CU246" s="1281" t="str">
        <f t="shared" ref="CU246:CU309" si="464">IFERROR((($Q246*(1+$Q$10)-$Q246)/6.5)+CT246,"")</f>
        <v/>
      </c>
      <c r="CV246" s="1281" t="str">
        <f t="shared" ref="CV246:CV309" si="465">IFERROR((($Q246*(1+$Q$10)-$Q246)/6.5)+CU246,"")</f>
        <v/>
      </c>
      <c r="CW246" s="1281" t="str">
        <f t="shared" ref="CW246:CW309" si="466">IFERROR((($Q246*(1+$Q$10)-$Q246)/6.5)+CV246,"")</f>
        <v/>
      </c>
      <c r="CX246" s="1281" t="str">
        <f t="shared" ref="CX246:CX309" si="467">IFERROR((($Q246*(1+$Q$10)-$Q246)/6.5)+CW246,"")</f>
        <v/>
      </c>
      <c r="CY246" s="1281" t="str">
        <f t="shared" ref="CY246:CY309" si="468">IFERROR((($Q246*(1+$Q$10)-$Q246)/6.5)+CX246,"")</f>
        <v/>
      </c>
      <c r="CZ246" s="1281" t="str">
        <f t="shared" ref="CZ246:CZ309" si="469">IFERROR((($Q246*(1+$Q$10)-$Q246)/6.5)+CY246,"")</f>
        <v/>
      </c>
      <c r="DA246" s="1281" t="str">
        <f t="shared" ref="DA246:DA309" si="470">IFERROR((($Q246*(1+$Q$10)-$Q246)/6.5)+CZ246,"")</f>
        <v/>
      </c>
      <c r="DB246" s="1281" t="str">
        <f t="shared" ref="DB246:DB309" si="471">IFERROR((($Q246*(1+$Q$10)-$Q246)/6.5)+DA246,"")</f>
        <v/>
      </c>
      <c r="DC246" s="623" t="str">
        <f t="shared" ref="DC246:DC309" si="472">IFERROR((($R246*(1+$R$10)-$R246)/6.5)+R246,"")</f>
        <v/>
      </c>
      <c r="DD246" s="623" t="str">
        <f t="shared" ref="DD246:DD309" si="473">IFERROR((($R246*(1+$R$10)-$R246)/6.5)+DC246,"")</f>
        <v/>
      </c>
      <c r="DE246" s="623" t="str">
        <f t="shared" ref="DE246:DE309" si="474">IFERROR((($R246*(1+$R$10)-$R246)/6.5)+DD246,"")</f>
        <v/>
      </c>
      <c r="DF246" s="623" t="str">
        <f t="shared" ref="DF246:DF309" si="475">IFERROR((($R246*(1+$R$10)-$R246)/6.5)+DE246,"")</f>
        <v/>
      </c>
      <c r="DG246" s="623" t="str">
        <f t="shared" ref="DG246:DG309" si="476">IFERROR((($R246*(1+$R$10)-$R246)/6.5)+DF246,"")</f>
        <v/>
      </c>
      <c r="DH246" s="623" t="str">
        <f t="shared" ref="DH246:DH309" si="477">IFERROR((($R246*(1+$R$10)-$R246)/6.5)+DG246,"")</f>
        <v/>
      </c>
      <c r="DI246" s="623" t="str">
        <f t="shared" ref="DI246:DI309" si="478">IFERROR((($R246*(1+$R$10)-$R246)/6.5)+DH246,"")</f>
        <v/>
      </c>
      <c r="DJ246" s="623" t="str">
        <f t="shared" ref="DJ246:DJ309" si="479">IFERROR((($R246*(1+$R$10)-$R246)/6.5)+DI246,"")</f>
        <v/>
      </c>
      <c r="DK246" s="623" t="str">
        <f t="shared" ref="DK246:DK309" si="480">IFERROR((($R246*(1+$R$10)-$R246)/6.5)+DJ246,"")</f>
        <v/>
      </c>
      <c r="DL246" s="623" t="str">
        <f t="shared" ref="DL246:DL309" si="481">IFERROR((($R246*(1+$R$10)-$R246)/6.5)+DK246,"")</f>
        <v/>
      </c>
      <c r="DM246" s="623" t="str">
        <f t="shared" ref="DM246:DM309" si="482">IFERROR((($R246*(1+$R$10)-$R246)/6.5)+DL246,"")</f>
        <v/>
      </c>
      <c r="DN246" s="623" t="str">
        <f t="shared" ref="DN246:DN309" si="483">IFERROR((($R246*(1+$R$10)-$R246)/6.5)+DM246,"")</f>
        <v/>
      </c>
      <c r="DO246" s="1281" t="str">
        <f t="shared" ref="DO246:DO309" si="484">IFERROR((($S246*(1+$S$10)-$S246)/6.5)+S246,"")</f>
        <v/>
      </c>
      <c r="DP246" s="1281" t="str">
        <f t="shared" ref="DP246:DP309" si="485">IFERROR((($S246*(1+$S$10)-$S246)/6.5)+DO246,"")</f>
        <v/>
      </c>
      <c r="DQ246" s="1281" t="str">
        <f t="shared" ref="DQ246:DQ309" si="486">IFERROR((($S246*(1+$S$10)-$S246)/6.5)+DP246,"")</f>
        <v/>
      </c>
      <c r="DR246" s="1281" t="str">
        <f t="shared" ref="DR246:DR309" si="487">IFERROR((($S246*(1+$S$10)-$S246)/6.5)+DQ246,"")</f>
        <v/>
      </c>
      <c r="DS246" s="1281" t="str">
        <f t="shared" ref="DS246:DS309" si="488">IFERROR((($S246*(1+$S$10)-$S246)/6.5)+DR246,"")</f>
        <v/>
      </c>
      <c r="DT246" s="1281" t="str">
        <f t="shared" ref="DT246:DT309" si="489">IFERROR((($S246*(1+$S$10)-$S246)/6.5)+DS246,"")</f>
        <v/>
      </c>
      <c r="DU246" s="1281" t="str">
        <f t="shared" ref="DU246:DU309" si="490">IFERROR((($S246*(1+$S$10)-$S246)/6.5)+DT246,"")</f>
        <v/>
      </c>
      <c r="DV246" s="1281" t="str">
        <f t="shared" ref="DV246:DV309" si="491">IFERROR((($S246*(1+$S$10)-$S246)/6.5)+DU246,"")</f>
        <v/>
      </c>
      <c r="DW246" s="1281" t="str">
        <f t="shared" ref="DW246:DW309" si="492">IFERROR((($S246*(1+$S$10)-$S246)/6.5)+DV246,"")</f>
        <v/>
      </c>
      <c r="DX246" s="1281" t="str">
        <f t="shared" ref="DX246:DX309" si="493">IFERROR((($S246*(1+$S$10)-$S246)/6.5)+DW246,"")</f>
        <v/>
      </c>
      <c r="DY246" s="1281" t="str">
        <f t="shared" ref="DY246:DY309" si="494">IFERROR((($S246*(1+$S$10)-$S246)/6.5)+DX246,"")</f>
        <v/>
      </c>
      <c r="DZ246" s="1281" t="str">
        <f t="shared" ref="DZ246:DZ309" si="495">IFERROR((($S246*(1+$S$10)-$S246)/6.5)+DY246,"")</f>
        <v/>
      </c>
      <c r="EA246" s="623" t="str">
        <f t="shared" ref="EA246:EA309" si="496">IFERROR((($T246*(1+$T$10)-$T246)/6.5)+T246,"")</f>
        <v/>
      </c>
      <c r="EB246" s="623" t="str">
        <f t="shared" ref="EB246:EB309" si="497">IFERROR((($T246*(1+$T$10)-$T246)/6.5)+EA246,"")</f>
        <v/>
      </c>
      <c r="EC246" s="623" t="str">
        <f t="shared" ref="EC246:EC309" si="498">IFERROR((($T246*(1+$T$10)-$T246)/6.5)+EB246,"")</f>
        <v/>
      </c>
      <c r="ED246" s="623" t="str">
        <f t="shared" ref="ED246:ED309" si="499">IFERROR((($T246*(1+$T$10)-$T246)/6.5)+EC246,"")</f>
        <v/>
      </c>
      <c r="EE246" s="623" t="str">
        <f t="shared" ref="EE246:EE309" si="500">IFERROR((($T246*(1+$T$10)-$T246)/6.5)+ED246,"")</f>
        <v/>
      </c>
      <c r="EF246" s="623" t="str">
        <f t="shared" ref="EF246:EF309" si="501">IFERROR((($T246*(1+$T$10)-$T246)/6.5)+EE246,"")</f>
        <v/>
      </c>
      <c r="EG246" s="623" t="str">
        <f t="shared" ref="EG246:EG309" si="502">IFERROR((($T246*(1+$T$10)-$T246)/6.5)+EF246,"")</f>
        <v/>
      </c>
      <c r="EH246" s="623" t="str">
        <f t="shared" ref="EH246:EH309" si="503">IFERROR((($T246*(1+$T$10)-$T246)/6.5)+EG246,"")</f>
        <v/>
      </c>
      <c r="EI246" s="623" t="str">
        <f t="shared" ref="EI246:EI309" si="504">IFERROR((($T246*(1+$T$10)-$T246)/6.5)+EH246,"")</f>
        <v/>
      </c>
      <c r="EJ246" s="623" t="str">
        <f t="shared" ref="EJ246:EJ309" si="505">IFERROR((($T246*(1+$T$10)-$T246)/6.5)+EI246,"")</f>
        <v/>
      </c>
      <c r="EK246" s="623" t="str">
        <f t="shared" ref="EK246:EK309" si="506">IFERROR((($T246*(1+$T$10)-$T246)/6.5)+EJ246,"")</f>
        <v/>
      </c>
      <c r="EL246" s="623" t="str">
        <f t="shared" ref="EL246:EL309" si="507">IFERROR((($T246*(1+$T$10)-$T246)/6.5)+EK246,"")</f>
        <v/>
      </c>
    </row>
    <row r="247" spans="1:142">
      <c r="A247" s="7" t="str">
        <f>IF('Rent Roll_RedIQ 1'!B240&gt;0,'Rent Roll_RedIQ 1'!B240,"")</f>
        <v/>
      </c>
      <c r="B247" s="7" t="str">
        <f>IF('Rent Roll_RedIQ 1'!C240&gt;0,'Rent Roll_RedIQ 1'!C240,"")</f>
        <v/>
      </c>
      <c r="C247" s="614">
        <f>IF('Rent Roll_RedIQ 1'!K240&gt;0,'Rent Roll_RedIQ 1'!K240,0)</f>
        <v>0</v>
      </c>
      <c r="D247" s="615" t="str">
        <f>IF('Rent Roll_RedIQ 1'!J240&gt;0,'Rent Roll_RedIQ 1'!J240,"")</f>
        <v/>
      </c>
      <c r="E247" s="624" t="str">
        <f t="shared" si="415"/>
        <v/>
      </c>
      <c r="F247" s="194"/>
      <c r="G247" s="194"/>
      <c r="H247" s="616" t="str">
        <f t="shared" si="404"/>
        <v/>
      </c>
      <c r="I247" s="1200">
        <f>IF('Rent Roll_RedIQ 1'!S240&gt;0,'Rent Roll_RedIQ 1'!S240,Purchase_Date-1)</f>
        <v>45991</v>
      </c>
      <c r="J247" s="617" t="str">
        <f t="shared" si="405"/>
        <v/>
      </c>
      <c r="K247" s="1205">
        <f t="shared" si="406"/>
        <v>46356</v>
      </c>
      <c r="L247" s="618" t="str">
        <f t="shared" si="405"/>
        <v/>
      </c>
      <c r="M247" s="1208">
        <f t="shared" si="407"/>
        <v>46721</v>
      </c>
      <c r="N247" s="614" t="str">
        <f t="shared" si="416"/>
        <v/>
      </c>
      <c r="O247" s="614" t="str">
        <f t="shared" si="417"/>
        <v/>
      </c>
      <c r="P247" s="614" t="str">
        <f t="shared" si="418"/>
        <v/>
      </c>
      <c r="Q247" s="614" t="str">
        <f t="shared" si="419"/>
        <v/>
      </c>
      <c r="R247" s="614" t="str">
        <f t="shared" si="420"/>
        <v/>
      </c>
      <c r="S247" s="614" t="str">
        <f t="shared" si="421"/>
        <v/>
      </c>
      <c r="T247" s="614" t="str">
        <f t="shared" si="422"/>
        <v/>
      </c>
      <c r="U247" s="619"/>
      <c r="V247" s="614"/>
      <c r="W247" s="620" t="str">
        <f t="shared" si="413"/>
        <v/>
      </c>
      <c r="X247" s="620" t="str">
        <f t="shared" si="412"/>
        <v/>
      </c>
      <c r="Y247" s="620" t="str">
        <f t="shared" si="412"/>
        <v/>
      </c>
      <c r="Z247" s="620" t="str">
        <f t="shared" si="412"/>
        <v/>
      </c>
      <c r="AA247" s="620" t="str">
        <f t="shared" si="412"/>
        <v/>
      </c>
      <c r="AB247" s="620" t="str">
        <f t="shared" si="412"/>
        <v/>
      </c>
      <c r="AC247" s="620" t="str">
        <f t="shared" si="412"/>
        <v/>
      </c>
      <c r="AD247" s="620" t="str">
        <f t="shared" si="412"/>
        <v/>
      </c>
      <c r="AE247" s="620" t="str">
        <f t="shared" si="412"/>
        <v/>
      </c>
      <c r="AF247" s="620" t="str">
        <f t="shared" si="412"/>
        <v/>
      </c>
      <c r="AG247" s="620" t="str">
        <f t="shared" si="412"/>
        <v/>
      </c>
      <c r="AH247" s="620" t="str">
        <f t="shared" si="412"/>
        <v/>
      </c>
      <c r="AI247" s="621" t="str">
        <f t="shared" si="402"/>
        <v/>
      </c>
      <c r="AJ247" s="621" t="str">
        <f t="shared" si="423"/>
        <v/>
      </c>
      <c r="AK247" s="621" t="str">
        <f t="shared" si="423"/>
        <v/>
      </c>
      <c r="AL247" s="621" t="str">
        <f t="shared" si="423"/>
        <v/>
      </c>
      <c r="AM247" s="621" t="str">
        <f t="shared" si="423"/>
        <v/>
      </c>
      <c r="AN247" s="621" t="str">
        <f t="shared" si="423"/>
        <v/>
      </c>
      <c r="AO247" s="621" t="str">
        <f t="shared" si="423"/>
        <v/>
      </c>
      <c r="AP247" s="621" t="str">
        <f t="shared" si="423"/>
        <v/>
      </c>
      <c r="AQ247" s="621" t="str">
        <f t="shared" si="423"/>
        <v/>
      </c>
      <c r="AR247" s="621" t="str">
        <f t="shared" si="423"/>
        <v/>
      </c>
      <c r="AS247" s="621" t="str">
        <f t="shared" si="423"/>
        <v/>
      </c>
      <c r="AT247" s="621" t="str">
        <f t="shared" si="423"/>
        <v/>
      </c>
      <c r="AU247" s="622" t="str">
        <f t="shared" si="400"/>
        <v/>
      </c>
      <c r="AV247" s="622" t="str">
        <f t="shared" si="411"/>
        <v/>
      </c>
      <c r="AW247" s="622" t="str">
        <f t="shared" si="411"/>
        <v/>
      </c>
      <c r="AX247" s="622" t="str">
        <f t="shared" si="411"/>
        <v/>
      </c>
      <c r="AY247" s="622" t="str">
        <f t="shared" si="411"/>
        <v/>
      </c>
      <c r="AZ247" s="622" t="str">
        <f t="shared" si="411"/>
        <v/>
      </c>
      <c r="BA247" s="622" t="str">
        <f t="shared" si="411"/>
        <v/>
      </c>
      <c r="BB247" s="622" t="str">
        <f t="shared" si="411"/>
        <v/>
      </c>
      <c r="BC247" s="622" t="str">
        <f t="shared" si="411"/>
        <v/>
      </c>
      <c r="BD247" s="622" t="str">
        <f t="shared" si="411"/>
        <v/>
      </c>
      <c r="BE247" s="622" t="str">
        <f t="shared" si="411"/>
        <v/>
      </c>
      <c r="BF247" s="622" t="str">
        <f t="shared" si="411"/>
        <v/>
      </c>
      <c r="BG247" s="623" t="str">
        <f t="shared" si="424"/>
        <v/>
      </c>
      <c r="BH247" s="623" t="str">
        <f t="shared" si="425"/>
        <v/>
      </c>
      <c r="BI247" s="623" t="str">
        <f t="shared" si="426"/>
        <v/>
      </c>
      <c r="BJ247" s="623" t="str">
        <f t="shared" si="427"/>
        <v/>
      </c>
      <c r="BK247" s="623" t="str">
        <f t="shared" si="428"/>
        <v/>
      </c>
      <c r="BL247" s="623" t="str">
        <f t="shared" si="429"/>
        <v/>
      </c>
      <c r="BM247" s="623" t="str">
        <f t="shared" si="430"/>
        <v/>
      </c>
      <c r="BN247" s="623" t="str">
        <f t="shared" si="431"/>
        <v/>
      </c>
      <c r="BO247" s="623" t="str">
        <f t="shared" si="432"/>
        <v/>
      </c>
      <c r="BP247" s="623" t="str">
        <f t="shared" si="433"/>
        <v/>
      </c>
      <c r="BQ247" s="623" t="str">
        <f t="shared" si="434"/>
        <v/>
      </c>
      <c r="BR247" s="623" t="str">
        <f t="shared" si="435"/>
        <v/>
      </c>
      <c r="BS247" s="1281" t="str">
        <f t="shared" si="436"/>
        <v/>
      </c>
      <c r="BT247" s="1281" t="str">
        <f t="shared" si="437"/>
        <v/>
      </c>
      <c r="BU247" s="1281" t="str">
        <f t="shared" si="438"/>
        <v/>
      </c>
      <c r="BV247" s="1281" t="str">
        <f t="shared" si="439"/>
        <v/>
      </c>
      <c r="BW247" s="1281" t="str">
        <f t="shared" si="440"/>
        <v/>
      </c>
      <c r="BX247" s="1281" t="str">
        <f t="shared" si="441"/>
        <v/>
      </c>
      <c r="BY247" s="1281" t="str">
        <f t="shared" si="442"/>
        <v/>
      </c>
      <c r="BZ247" s="1281" t="str">
        <f t="shared" si="443"/>
        <v/>
      </c>
      <c r="CA247" s="1281" t="str">
        <f t="shared" si="444"/>
        <v/>
      </c>
      <c r="CB247" s="1281" t="str">
        <f t="shared" si="445"/>
        <v/>
      </c>
      <c r="CC247" s="1281" t="str">
        <f t="shared" si="446"/>
        <v/>
      </c>
      <c r="CD247" s="1281" t="str">
        <f t="shared" si="447"/>
        <v/>
      </c>
      <c r="CE247" s="623" t="str">
        <f t="shared" si="448"/>
        <v/>
      </c>
      <c r="CF247" s="623" t="str">
        <f t="shared" si="449"/>
        <v/>
      </c>
      <c r="CG247" s="623" t="str">
        <f t="shared" si="450"/>
        <v/>
      </c>
      <c r="CH247" s="623" t="str">
        <f t="shared" si="451"/>
        <v/>
      </c>
      <c r="CI247" s="623" t="str">
        <f t="shared" si="452"/>
        <v/>
      </c>
      <c r="CJ247" s="623" t="str">
        <f t="shared" si="453"/>
        <v/>
      </c>
      <c r="CK247" s="623" t="str">
        <f t="shared" si="454"/>
        <v/>
      </c>
      <c r="CL247" s="623" t="str">
        <f t="shared" si="455"/>
        <v/>
      </c>
      <c r="CM247" s="623" t="str">
        <f t="shared" si="456"/>
        <v/>
      </c>
      <c r="CN247" s="623" t="str">
        <f t="shared" si="457"/>
        <v/>
      </c>
      <c r="CO247" s="623" t="str">
        <f t="shared" si="458"/>
        <v/>
      </c>
      <c r="CP247" s="623" t="str">
        <f t="shared" si="459"/>
        <v/>
      </c>
      <c r="CQ247" s="1281" t="str">
        <f t="shared" si="460"/>
        <v/>
      </c>
      <c r="CR247" s="1281" t="str">
        <f t="shared" si="461"/>
        <v/>
      </c>
      <c r="CS247" s="1281" t="str">
        <f t="shared" si="462"/>
        <v/>
      </c>
      <c r="CT247" s="1281" t="str">
        <f t="shared" si="463"/>
        <v/>
      </c>
      <c r="CU247" s="1281" t="str">
        <f t="shared" si="464"/>
        <v/>
      </c>
      <c r="CV247" s="1281" t="str">
        <f t="shared" si="465"/>
        <v/>
      </c>
      <c r="CW247" s="1281" t="str">
        <f t="shared" si="466"/>
        <v/>
      </c>
      <c r="CX247" s="1281" t="str">
        <f t="shared" si="467"/>
        <v/>
      </c>
      <c r="CY247" s="1281" t="str">
        <f t="shared" si="468"/>
        <v/>
      </c>
      <c r="CZ247" s="1281" t="str">
        <f t="shared" si="469"/>
        <v/>
      </c>
      <c r="DA247" s="1281" t="str">
        <f t="shared" si="470"/>
        <v/>
      </c>
      <c r="DB247" s="1281" t="str">
        <f t="shared" si="471"/>
        <v/>
      </c>
      <c r="DC247" s="623" t="str">
        <f t="shared" si="472"/>
        <v/>
      </c>
      <c r="DD247" s="623" t="str">
        <f t="shared" si="473"/>
        <v/>
      </c>
      <c r="DE247" s="623" t="str">
        <f t="shared" si="474"/>
        <v/>
      </c>
      <c r="DF247" s="623" t="str">
        <f t="shared" si="475"/>
        <v/>
      </c>
      <c r="DG247" s="623" t="str">
        <f t="shared" si="476"/>
        <v/>
      </c>
      <c r="DH247" s="623" t="str">
        <f t="shared" si="477"/>
        <v/>
      </c>
      <c r="DI247" s="623" t="str">
        <f t="shared" si="478"/>
        <v/>
      </c>
      <c r="DJ247" s="623" t="str">
        <f t="shared" si="479"/>
        <v/>
      </c>
      <c r="DK247" s="623" t="str">
        <f t="shared" si="480"/>
        <v/>
      </c>
      <c r="DL247" s="623" t="str">
        <f t="shared" si="481"/>
        <v/>
      </c>
      <c r="DM247" s="623" t="str">
        <f t="shared" si="482"/>
        <v/>
      </c>
      <c r="DN247" s="623" t="str">
        <f t="shared" si="483"/>
        <v/>
      </c>
      <c r="DO247" s="1281" t="str">
        <f t="shared" si="484"/>
        <v/>
      </c>
      <c r="DP247" s="1281" t="str">
        <f t="shared" si="485"/>
        <v/>
      </c>
      <c r="DQ247" s="1281" t="str">
        <f t="shared" si="486"/>
        <v/>
      </c>
      <c r="DR247" s="1281" t="str">
        <f t="shared" si="487"/>
        <v/>
      </c>
      <c r="DS247" s="1281" t="str">
        <f t="shared" si="488"/>
        <v/>
      </c>
      <c r="DT247" s="1281" t="str">
        <f t="shared" si="489"/>
        <v/>
      </c>
      <c r="DU247" s="1281" t="str">
        <f t="shared" si="490"/>
        <v/>
      </c>
      <c r="DV247" s="1281" t="str">
        <f t="shared" si="491"/>
        <v/>
      </c>
      <c r="DW247" s="1281" t="str">
        <f t="shared" si="492"/>
        <v/>
      </c>
      <c r="DX247" s="1281" t="str">
        <f t="shared" si="493"/>
        <v/>
      </c>
      <c r="DY247" s="1281" t="str">
        <f t="shared" si="494"/>
        <v/>
      </c>
      <c r="DZ247" s="1281" t="str">
        <f t="shared" si="495"/>
        <v/>
      </c>
      <c r="EA247" s="623" t="str">
        <f t="shared" si="496"/>
        <v/>
      </c>
      <c r="EB247" s="623" t="str">
        <f t="shared" si="497"/>
        <v/>
      </c>
      <c r="EC247" s="623" t="str">
        <f t="shared" si="498"/>
        <v/>
      </c>
      <c r="ED247" s="623" t="str">
        <f t="shared" si="499"/>
        <v/>
      </c>
      <c r="EE247" s="623" t="str">
        <f t="shared" si="500"/>
        <v/>
      </c>
      <c r="EF247" s="623" t="str">
        <f t="shared" si="501"/>
        <v/>
      </c>
      <c r="EG247" s="623" t="str">
        <f t="shared" si="502"/>
        <v/>
      </c>
      <c r="EH247" s="623" t="str">
        <f t="shared" si="503"/>
        <v/>
      </c>
      <c r="EI247" s="623" t="str">
        <f t="shared" si="504"/>
        <v/>
      </c>
      <c r="EJ247" s="623" t="str">
        <f t="shared" si="505"/>
        <v/>
      </c>
      <c r="EK247" s="623" t="str">
        <f t="shared" si="506"/>
        <v/>
      </c>
      <c r="EL247" s="623" t="str">
        <f t="shared" si="507"/>
        <v/>
      </c>
    </row>
    <row r="248" spans="1:142">
      <c r="A248" s="7" t="str">
        <f>IF('Rent Roll_RedIQ 1'!B241&gt;0,'Rent Roll_RedIQ 1'!B241,"")</f>
        <v/>
      </c>
      <c r="B248" s="7" t="str">
        <f>IF('Rent Roll_RedIQ 1'!C241&gt;0,'Rent Roll_RedIQ 1'!C241,"")</f>
        <v/>
      </c>
      <c r="C248" s="614">
        <f>IF('Rent Roll_RedIQ 1'!K241&gt;0,'Rent Roll_RedIQ 1'!K241,0)</f>
        <v>0</v>
      </c>
      <c r="D248" s="615" t="str">
        <f>IF('Rent Roll_RedIQ 1'!J241&gt;0,'Rent Roll_RedIQ 1'!J241,"")</f>
        <v/>
      </c>
      <c r="E248" s="624" t="str">
        <f t="shared" si="415"/>
        <v/>
      </c>
      <c r="F248" s="194"/>
      <c r="G248" s="194"/>
      <c r="H248" s="616" t="str">
        <f t="shared" si="404"/>
        <v/>
      </c>
      <c r="I248" s="1200">
        <f>IF('Rent Roll_RedIQ 1'!S241&gt;0,'Rent Roll_RedIQ 1'!S241,Purchase_Date-1)</f>
        <v>45991</v>
      </c>
      <c r="J248" s="617" t="str">
        <f t="shared" si="405"/>
        <v/>
      </c>
      <c r="K248" s="1205">
        <f t="shared" si="406"/>
        <v>46356</v>
      </c>
      <c r="L248" s="618" t="str">
        <f t="shared" si="405"/>
        <v/>
      </c>
      <c r="M248" s="1208">
        <f t="shared" si="407"/>
        <v>46721</v>
      </c>
      <c r="N248" s="614" t="str">
        <f t="shared" si="416"/>
        <v/>
      </c>
      <c r="O248" s="614" t="str">
        <f t="shared" si="417"/>
        <v/>
      </c>
      <c r="P248" s="614" t="str">
        <f t="shared" si="418"/>
        <v/>
      </c>
      <c r="Q248" s="614" t="str">
        <f t="shared" si="419"/>
        <v/>
      </c>
      <c r="R248" s="614" t="str">
        <f t="shared" si="420"/>
        <v/>
      </c>
      <c r="S248" s="614" t="str">
        <f t="shared" si="421"/>
        <v/>
      </c>
      <c r="T248" s="614" t="str">
        <f t="shared" si="422"/>
        <v/>
      </c>
      <c r="U248" s="619"/>
      <c r="V248" s="614"/>
      <c r="W248" s="620" t="str">
        <f t="shared" si="413"/>
        <v/>
      </c>
      <c r="X248" s="620" t="str">
        <f t="shared" ref="X248:AH248" si="508">IF($I248&gt;=X$11,$C248,$H248)</f>
        <v/>
      </c>
      <c r="Y248" s="620" t="str">
        <f t="shared" si="508"/>
        <v/>
      </c>
      <c r="Z248" s="620" t="str">
        <f t="shared" si="508"/>
        <v/>
      </c>
      <c r="AA248" s="620" t="str">
        <f t="shared" si="508"/>
        <v/>
      </c>
      <c r="AB248" s="620" t="str">
        <f t="shared" si="508"/>
        <v/>
      </c>
      <c r="AC248" s="620" t="str">
        <f t="shared" si="508"/>
        <v/>
      </c>
      <c r="AD248" s="620" t="str">
        <f t="shared" si="508"/>
        <v/>
      </c>
      <c r="AE248" s="620" t="str">
        <f t="shared" si="508"/>
        <v/>
      </c>
      <c r="AF248" s="620" t="str">
        <f t="shared" si="508"/>
        <v/>
      </c>
      <c r="AG248" s="620" t="str">
        <f t="shared" si="508"/>
        <v/>
      </c>
      <c r="AH248" s="620" t="str">
        <f t="shared" si="508"/>
        <v/>
      </c>
      <c r="AI248" s="621" t="str">
        <f t="shared" si="402"/>
        <v/>
      </c>
      <c r="AJ248" s="621" t="str">
        <f t="shared" si="423"/>
        <v/>
      </c>
      <c r="AK248" s="621" t="str">
        <f t="shared" si="423"/>
        <v/>
      </c>
      <c r="AL248" s="621" t="str">
        <f t="shared" si="423"/>
        <v/>
      </c>
      <c r="AM248" s="621" t="str">
        <f t="shared" si="423"/>
        <v/>
      </c>
      <c r="AN248" s="621" t="str">
        <f t="shared" si="423"/>
        <v/>
      </c>
      <c r="AO248" s="621" t="str">
        <f t="shared" si="423"/>
        <v/>
      </c>
      <c r="AP248" s="621" t="str">
        <f t="shared" si="423"/>
        <v/>
      </c>
      <c r="AQ248" s="621" t="str">
        <f t="shared" si="423"/>
        <v/>
      </c>
      <c r="AR248" s="621" t="str">
        <f t="shared" si="423"/>
        <v/>
      </c>
      <c r="AS248" s="621" t="str">
        <f t="shared" si="423"/>
        <v/>
      </c>
      <c r="AT248" s="621" t="str">
        <f t="shared" si="423"/>
        <v/>
      </c>
      <c r="AU248" s="622" t="str">
        <f t="shared" si="400"/>
        <v/>
      </c>
      <c r="AV248" s="622" t="str">
        <f t="shared" si="411"/>
        <v/>
      </c>
      <c r="AW248" s="622" t="str">
        <f t="shared" si="411"/>
        <v/>
      </c>
      <c r="AX248" s="622" t="str">
        <f t="shared" si="411"/>
        <v/>
      </c>
      <c r="AY248" s="622" t="str">
        <f t="shared" si="411"/>
        <v/>
      </c>
      <c r="AZ248" s="622" t="str">
        <f t="shared" si="411"/>
        <v/>
      </c>
      <c r="BA248" s="622" t="str">
        <f t="shared" si="411"/>
        <v/>
      </c>
      <c r="BB248" s="622" t="str">
        <f t="shared" si="411"/>
        <v/>
      </c>
      <c r="BC248" s="622" t="str">
        <f t="shared" si="411"/>
        <v/>
      </c>
      <c r="BD248" s="622" t="str">
        <f t="shared" si="411"/>
        <v/>
      </c>
      <c r="BE248" s="622" t="str">
        <f t="shared" si="411"/>
        <v/>
      </c>
      <c r="BF248" s="622" t="str">
        <f t="shared" si="411"/>
        <v/>
      </c>
      <c r="BG248" s="623" t="str">
        <f t="shared" si="424"/>
        <v/>
      </c>
      <c r="BH248" s="623" t="str">
        <f t="shared" si="425"/>
        <v/>
      </c>
      <c r="BI248" s="623" t="str">
        <f t="shared" si="426"/>
        <v/>
      </c>
      <c r="BJ248" s="623" t="str">
        <f t="shared" si="427"/>
        <v/>
      </c>
      <c r="BK248" s="623" t="str">
        <f t="shared" si="428"/>
        <v/>
      </c>
      <c r="BL248" s="623" t="str">
        <f t="shared" si="429"/>
        <v/>
      </c>
      <c r="BM248" s="623" t="str">
        <f t="shared" si="430"/>
        <v/>
      </c>
      <c r="BN248" s="623" t="str">
        <f t="shared" si="431"/>
        <v/>
      </c>
      <c r="BO248" s="623" t="str">
        <f t="shared" si="432"/>
        <v/>
      </c>
      <c r="BP248" s="623" t="str">
        <f t="shared" si="433"/>
        <v/>
      </c>
      <c r="BQ248" s="623" t="str">
        <f t="shared" si="434"/>
        <v/>
      </c>
      <c r="BR248" s="623" t="str">
        <f t="shared" si="435"/>
        <v/>
      </c>
      <c r="BS248" s="1281" t="str">
        <f t="shared" si="436"/>
        <v/>
      </c>
      <c r="BT248" s="1281" t="str">
        <f t="shared" si="437"/>
        <v/>
      </c>
      <c r="BU248" s="1281" t="str">
        <f t="shared" si="438"/>
        <v/>
      </c>
      <c r="BV248" s="1281" t="str">
        <f t="shared" si="439"/>
        <v/>
      </c>
      <c r="BW248" s="1281" t="str">
        <f t="shared" si="440"/>
        <v/>
      </c>
      <c r="BX248" s="1281" t="str">
        <f t="shared" si="441"/>
        <v/>
      </c>
      <c r="BY248" s="1281" t="str">
        <f t="shared" si="442"/>
        <v/>
      </c>
      <c r="BZ248" s="1281" t="str">
        <f t="shared" si="443"/>
        <v/>
      </c>
      <c r="CA248" s="1281" t="str">
        <f t="shared" si="444"/>
        <v/>
      </c>
      <c r="CB248" s="1281" t="str">
        <f t="shared" si="445"/>
        <v/>
      </c>
      <c r="CC248" s="1281" t="str">
        <f t="shared" si="446"/>
        <v/>
      </c>
      <c r="CD248" s="1281" t="str">
        <f t="shared" si="447"/>
        <v/>
      </c>
      <c r="CE248" s="623" t="str">
        <f t="shared" si="448"/>
        <v/>
      </c>
      <c r="CF248" s="623" t="str">
        <f t="shared" si="449"/>
        <v/>
      </c>
      <c r="CG248" s="623" t="str">
        <f t="shared" si="450"/>
        <v/>
      </c>
      <c r="CH248" s="623" t="str">
        <f t="shared" si="451"/>
        <v/>
      </c>
      <c r="CI248" s="623" t="str">
        <f t="shared" si="452"/>
        <v/>
      </c>
      <c r="CJ248" s="623" t="str">
        <f t="shared" si="453"/>
        <v/>
      </c>
      <c r="CK248" s="623" t="str">
        <f t="shared" si="454"/>
        <v/>
      </c>
      <c r="CL248" s="623" t="str">
        <f t="shared" si="455"/>
        <v/>
      </c>
      <c r="CM248" s="623" t="str">
        <f t="shared" si="456"/>
        <v/>
      </c>
      <c r="CN248" s="623" t="str">
        <f t="shared" si="457"/>
        <v/>
      </c>
      <c r="CO248" s="623" t="str">
        <f t="shared" si="458"/>
        <v/>
      </c>
      <c r="CP248" s="623" t="str">
        <f t="shared" si="459"/>
        <v/>
      </c>
      <c r="CQ248" s="1281" t="str">
        <f t="shared" si="460"/>
        <v/>
      </c>
      <c r="CR248" s="1281" t="str">
        <f t="shared" si="461"/>
        <v/>
      </c>
      <c r="CS248" s="1281" t="str">
        <f t="shared" si="462"/>
        <v/>
      </c>
      <c r="CT248" s="1281" t="str">
        <f t="shared" si="463"/>
        <v/>
      </c>
      <c r="CU248" s="1281" t="str">
        <f t="shared" si="464"/>
        <v/>
      </c>
      <c r="CV248" s="1281" t="str">
        <f t="shared" si="465"/>
        <v/>
      </c>
      <c r="CW248" s="1281" t="str">
        <f t="shared" si="466"/>
        <v/>
      </c>
      <c r="CX248" s="1281" t="str">
        <f t="shared" si="467"/>
        <v/>
      </c>
      <c r="CY248" s="1281" t="str">
        <f t="shared" si="468"/>
        <v/>
      </c>
      <c r="CZ248" s="1281" t="str">
        <f t="shared" si="469"/>
        <v/>
      </c>
      <c r="DA248" s="1281" t="str">
        <f t="shared" si="470"/>
        <v/>
      </c>
      <c r="DB248" s="1281" t="str">
        <f t="shared" si="471"/>
        <v/>
      </c>
      <c r="DC248" s="623" t="str">
        <f t="shared" si="472"/>
        <v/>
      </c>
      <c r="DD248" s="623" t="str">
        <f t="shared" si="473"/>
        <v/>
      </c>
      <c r="DE248" s="623" t="str">
        <f t="shared" si="474"/>
        <v/>
      </c>
      <c r="DF248" s="623" t="str">
        <f t="shared" si="475"/>
        <v/>
      </c>
      <c r="DG248" s="623" t="str">
        <f t="shared" si="476"/>
        <v/>
      </c>
      <c r="DH248" s="623" t="str">
        <f t="shared" si="477"/>
        <v/>
      </c>
      <c r="DI248" s="623" t="str">
        <f t="shared" si="478"/>
        <v/>
      </c>
      <c r="DJ248" s="623" t="str">
        <f t="shared" si="479"/>
        <v/>
      </c>
      <c r="DK248" s="623" t="str">
        <f t="shared" si="480"/>
        <v/>
      </c>
      <c r="DL248" s="623" t="str">
        <f t="shared" si="481"/>
        <v/>
      </c>
      <c r="DM248" s="623" t="str">
        <f t="shared" si="482"/>
        <v/>
      </c>
      <c r="DN248" s="623" t="str">
        <f t="shared" si="483"/>
        <v/>
      </c>
      <c r="DO248" s="1281" t="str">
        <f t="shared" si="484"/>
        <v/>
      </c>
      <c r="DP248" s="1281" t="str">
        <f t="shared" si="485"/>
        <v/>
      </c>
      <c r="DQ248" s="1281" t="str">
        <f t="shared" si="486"/>
        <v/>
      </c>
      <c r="DR248" s="1281" t="str">
        <f t="shared" si="487"/>
        <v/>
      </c>
      <c r="DS248" s="1281" t="str">
        <f t="shared" si="488"/>
        <v/>
      </c>
      <c r="DT248" s="1281" t="str">
        <f t="shared" si="489"/>
        <v/>
      </c>
      <c r="DU248" s="1281" t="str">
        <f t="shared" si="490"/>
        <v/>
      </c>
      <c r="DV248" s="1281" t="str">
        <f t="shared" si="491"/>
        <v/>
      </c>
      <c r="DW248" s="1281" t="str">
        <f t="shared" si="492"/>
        <v/>
      </c>
      <c r="DX248" s="1281" t="str">
        <f t="shared" si="493"/>
        <v/>
      </c>
      <c r="DY248" s="1281" t="str">
        <f t="shared" si="494"/>
        <v/>
      </c>
      <c r="DZ248" s="1281" t="str">
        <f t="shared" si="495"/>
        <v/>
      </c>
      <c r="EA248" s="623" t="str">
        <f t="shared" si="496"/>
        <v/>
      </c>
      <c r="EB248" s="623" t="str">
        <f t="shared" si="497"/>
        <v/>
      </c>
      <c r="EC248" s="623" t="str">
        <f t="shared" si="498"/>
        <v/>
      </c>
      <c r="ED248" s="623" t="str">
        <f t="shared" si="499"/>
        <v/>
      </c>
      <c r="EE248" s="623" t="str">
        <f t="shared" si="500"/>
        <v/>
      </c>
      <c r="EF248" s="623" t="str">
        <f t="shared" si="501"/>
        <v/>
      </c>
      <c r="EG248" s="623" t="str">
        <f t="shared" si="502"/>
        <v/>
      </c>
      <c r="EH248" s="623" t="str">
        <f t="shared" si="503"/>
        <v/>
      </c>
      <c r="EI248" s="623" t="str">
        <f t="shared" si="504"/>
        <v/>
      </c>
      <c r="EJ248" s="623" t="str">
        <f t="shared" si="505"/>
        <v/>
      </c>
      <c r="EK248" s="623" t="str">
        <f t="shared" si="506"/>
        <v/>
      </c>
      <c r="EL248" s="623" t="str">
        <f t="shared" si="507"/>
        <v/>
      </c>
    </row>
    <row r="249" spans="1:142">
      <c r="A249" s="7" t="str">
        <f>IF('Rent Roll_RedIQ 1'!B242&gt;0,'Rent Roll_RedIQ 1'!B242,"")</f>
        <v/>
      </c>
      <c r="B249" s="7" t="str">
        <f>IF('Rent Roll_RedIQ 1'!C242&gt;0,'Rent Roll_RedIQ 1'!C242,"")</f>
        <v/>
      </c>
      <c r="C249" s="614">
        <f>IF('Rent Roll_RedIQ 1'!K242&gt;0,'Rent Roll_RedIQ 1'!K242,0)</f>
        <v>0</v>
      </c>
      <c r="D249" s="615" t="str">
        <f>IF('Rent Roll_RedIQ 1'!J242&gt;0,'Rent Roll_RedIQ 1'!J242,"")</f>
        <v/>
      </c>
      <c r="E249" s="624" t="str">
        <f t="shared" si="415"/>
        <v/>
      </c>
      <c r="F249" s="194"/>
      <c r="G249" s="194"/>
      <c r="H249" s="616" t="str">
        <f t="shared" si="404"/>
        <v/>
      </c>
      <c r="I249" s="1200">
        <f>IF('Rent Roll_RedIQ 1'!S242&gt;0,'Rent Roll_RedIQ 1'!S242,Purchase_Date-1)</f>
        <v>45991</v>
      </c>
      <c r="J249" s="617" t="str">
        <f t="shared" si="405"/>
        <v/>
      </c>
      <c r="K249" s="1205">
        <f t="shared" si="406"/>
        <v>46356</v>
      </c>
      <c r="L249" s="618" t="str">
        <f t="shared" si="405"/>
        <v/>
      </c>
      <c r="M249" s="1208">
        <f t="shared" si="407"/>
        <v>46721</v>
      </c>
      <c r="N249" s="614" t="str">
        <f t="shared" si="416"/>
        <v/>
      </c>
      <c r="O249" s="614" t="str">
        <f t="shared" si="417"/>
        <v/>
      </c>
      <c r="P249" s="614" t="str">
        <f t="shared" si="418"/>
        <v/>
      </c>
      <c r="Q249" s="614" t="str">
        <f t="shared" si="419"/>
        <v/>
      </c>
      <c r="R249" s="614" t="str">
        <f t="shared" si="420"/>
        <v/>
      </c>
      <c r="S249" s="614" t="str">
        <f t="shared" si="421"/>
        <v/>
      </c>
      <c r="T249" s="614" t="str">
        <f t="shared" si="422"/>
        <v/>
      </c>
      <c r="U249" s="619"/>
      <c r="V249" s="614"/>
      <c r="W249" s="620" t="str">
        <f t="shared" si="413"/>
        <v/>
      </c>
      <c r="X249" s="620" t="str">
        <f t="shared" si="412"/>
        <v/>
      </c>
      <c r="Y249" s="620" t="str">
        <f t="shared" si="412"/>
        <v/>
      </c>
      <c r="Z249" s="620" t="str">
        <f t="shared" si="412"/>
        <v/>
      </c>
      <c r="AA249" s="620" t="str">
        <f t="shared" si="412"/>
        <v/>
      </c>
      <c r="AB249" s="620" t="str">
        <f t="shared" si="412"/>
        <v/>
      </c>
      <c r="AC249" s="620" t="str">
        <f t="shared" si="412"/>
        <v/>
      </c>
      <c r="AD249" s="620" t="str">
        <f t="shared" si="412"/>
        <v/>
      </c>
      <c r="AE249" s="620" t="str">
        <f t="shared" si="412"/>
        <v/>
      </c>
      <c r="AF249" s="620" t="str">
        <f t="shared" si="412"/>
        <v/>
      </c>
      <c r="AG249" s="620" t="str">
        <f t="shared" si="412"/>
        <v/>
      </c>
      <c r="AH249" s="620" t="str">
        <f t="shared" si="412"/>
        <v/>
      </c>
      <c r="AI249" s="621" t="str">
        <f t="shared" si="402"/>
        <v/>
      </c>
      <c r="AJ249" s="621" t="str">
        <f t="shared" si="423"/>
        <v/>
      </c>
      <c r="AK249" s="621" t="str">
        <f t="shared" si="423"/>
        <v/>
      </c>
      <c r="AL249" s="621" t="str">
        <f t="shared" si="423"/>
        <v/>
      </c>
      <c r="AM249" s="621" t="str">
        <f t="shared" si="423"/>
        <v/>
      </c>
      <c r="AN249" s="621" t="str">
        <f t="shared" si="423"/>
        <v/>
      </c>
      <c r="AO249" s="621" t="str">
        <f t="shared" si="423"/>
        <v/>
      </c>
      <c r="AP249" s="621" t="str">
        <f t="shared" si="423"/>
        <v/>
      </c>
      <c r="AQ249" s="621" t="str">
        <f t="shared" si="423"/>
        <v/>
      </c>
      <c r="AR249" s="621" t="str">
        <f t="shared" si="423"/>
        <v/>
      </c>
      <c r="AS249" s="621" t="str">
        <f t="shared" si="423"/>
        <v/>
      </c>
      <c r="AT249" s="621" t="str">
        <f t="shared" si="423"/>
        <v/>
      </c>
      <c r="AU249" s="622" t="str">
        <f t="shared" si="400"/>
        <v/>
      </c>
      <c r="AV249" s="622" t="str">
        <f t="shared" si="411"/>
        <v/>
      </c>
      <c r="AW249" s="622" t="str">
        <f t="shared" si="411"/>
        <v/>
      </c>
      <c r="AX249" s="622" t="str">
        <f t="shared" si="411"/>
        <v/>
      </c>
      <c r="AY249" s="622" t="str">
        <f t="shared" si="411"/>
        <v/>
      </c>
      <c r="AZ249" s="622" t="str">
        <f t="shared" si="411"/>
        <v/>
      </c>
      <c r="BA249" s="622" t="str">
        <f t="shared" si="411"/>
        <v/>
      </c>
      <c r="BB249" s="622" t="str">
        <f t="shared" si="411"/>
        <v/>
      </c>
      <c r="BC249" s="622" t="str">
        <f t="shared" si="411"/>
        <v/>
      </c>
      <c r="BD249" s="622" t="str">
        <f t="shared" si="411"/>
        <v/>
      </c>
      <c r="BE249" s="622" t="str">
        <f t="shared" ref="AV249:BF272" si="509">IF($M249&gt;=BE$11,$J249,$L249)</f>
        <v/>
      </c>
      <c r="BF249" s="622" t="str">
        <f t="shared" si="509"/>
        <v/>
      </c>
      <c r="BG249" s="623" t="str">
        <f t="shared" si="424"/>
        <v/>
      </c>
      <c r="BH249" s="623" t="str">
        <f t="shared" si="425"/>
        <v/>
      </c>
      <c r="BI249" s="623" t="str">
        <f t="shared" si="426"/>
        <v/>
      </c>
      <c r="BJ249" s="623" t="str">
        <f t="shared" si="427"/>
        <v/>
      </c>
      <c r="BK249" s="623" t="str">
        <f t="shared" si="428"/>
        <v/>
      </c>
      <c r="BL249" s="623" t="str">
        <f t="shared" si="429"/>
        <v/>
      </c>
      <c r="BM249" s="623" t="str">
        <f t="shared" si="430"/>
        <v/>
      </c>
      <c r="BN249" s="623" t="str">
        <f t="shared" si="431"/>
        <v/>
      </c>
      <c r="BO249" s="623" t="str">
        <f t="shared" si="432"/>
        <v/>
      </c>
      <c r="BP249" s="623" t="str">
        <f t="shared" si="433"/>
        <v/>
      </c>
      <c r="BQ249" s="623" t="str">
        <f t="shared" si="434"/>
        <v/>
      </c>
      <c r="BR249" s="623" t="str">
        <f t="shared" si="435"/>
        <v/>
      </c>
      <c r="BS249" s="1281" t="str">
        <f t="shared" si="436"/>
        <v/>
      </c>
      <c r="BT249" s="1281" t="str">
        <f t="shared" si="437"/>
        <v/>
      </c>
      <c r="BU249" s="1281" t="str">
        <f t="shared" si="438"/>
        <v/>
      </c>
      <c r="BV249" s="1281" t="str">
        <f t="shared" si="439"/>
        <v/>
      </c>
      <c r="BW249" s="1281" t="str">
        <f t="shared" si="440"/>
        <v/>
      </c>
      <c r="BX249" s="1281" t="str">
        <f t="shared" si="441"/>
        <v/>
      </c>
      <c r="BY249" s="1281" t="str">
        <f t="shared" si="442"/>
        <v/>
      </c>
      <c r="BZ249" s="1281" t="str">
        <f t="shared" si="443"/>
        <v/>
      </c>
      <c r="CA249" s="1281" t="str">
        <f t="shared" si="444"/>
        <v/>
      </c>
      <c r="CB249" s="1281" t="str">
        <f t="shared" si="445"/>
        <v/>
      </c>
      <c r="CC249" s="1281" t="str">
        <f t="shared" si="446"/>
        <v/>
      </c>
      <c r="CD249" s="1281" t="str">
        <f t="shared" si="447"/>
        <v/>
      </c>
      <c r="CE249" s="623" t="str">
        <f t="shared" si="448"/>
        <v/>
      </c>
      <c r="CF249" s="623" t="str">
        <f t="shared" si="449"/>
        <v/>
      </c>
      <c r="CG249" s="623" t="str">
        <f t="shared" si="450"/>
        <v/>
      </c>
      <c r="CH249" s="623" t="str">
        <f t="shared" si="451"/>
        <v/>
      </c>
      <c r="CI249" s="623" t="str">
        <f t="shared" si="452"/>
        <v/>
      </c>
      <c r="CJ249" s="623" t="str">
        <f t="shared" si="453"/>
        <v/>
      </c>
      <c r="CK249" s="623" t="str">
        <f t="shared" si="454"/>
        <v/>
      </c>
      <c r="CL249" s="623" t="str">
        <f t="shared" si="455"/>
        <v/>
      </c>
      <c r="CM249" s="623" t="str">
        <f t="shared" si="456"/>
        <v/>
      </c>
      <c r="CN249" s="623" t="str">
        <f t="shared" si="457"/>
        <v/>
      </c>
      <c r="CO249" s="623" t="str">
        <f t="shared" si="458"/>
        <v/>
      </c>
      <c r="CP249" s="623" t="str">
        <f t="shared" si="459"/>
        <v/>
      </c>
      <c r="CQ249" s="1281" t="str">
        <f t="shared" si="460"/>
        <v/>
      </c>
      <c r="CR249" s="1281" t="str">
        <f t="shared" si="461"/>
        <v/>
      </c>
      <c r="CS249" s="1281" t="str">
        <f t="shared" si="462"/>
        <v/>
      </c>
      <c r="CT249" s="1281" t="str">
        <f t="shared" si="463"/>
        <v/>
      </c>
      <c r="CU249" s="1281" t="str">
        <f t="shared" si="464"/>
        <v/>
      </c>
      <c r="CV249" s="1281" t="str">
        <f t="shared" si="465"/>
        <v/>
      </c>
      <c r="CW249" s="1281" t="str">
        <f t="shared" si="466"/>
        <v/>
      </c>
      <c r="CX249" s="1281" t="str">
        <f t="shared" si="467"/>
        <v/>
      </c>
      <c r="CY249" s="1281" t="str">
        <f t="shared" si="468"/>
        <v/>
      </c>
      <c r="CZ249" s="1281" t="str">
        <f t="shared" si="469"/>
        <v/>
      </c>
      <c r="DA249" s="1281" t="str">
        <f t="shared" si="470"/>
        <v/>
      </c>
      <c r="DB249" s="1281" t="str">
        <f t="shared" si="471"/>
        <v/>
      </c>
      <c r="DC249" s="623" t="str">
        <f t="shared" si="472"/>
        <v/>
      </c>
      <c r="DD249" s="623" t="str">
        <f t="shared" si="473"/>
        <v/>
      </c>
      <c r="DE249" s="623" t="str">
        <f t="shared" si="474"/>
        <v/>
      </c>
      <c r="DF249" s="623" t="str">
        <f t="shared" si="475"/>
        <v/>
      </c>
      <c r="DG249" s="623" t="str">
        <f t="shared" si="476"/>
        <v/>
      </c>
      <c r="DH249" s="623" t="str">
        <f t="shared" si="477"/>
        <v/>
      </c>
      <c r="DI249" s="623" t="str">
        <f t="shared" si="478"/>
        <v/>
      </c>
      <c r="DJ249" s="623" t="str">
        <f t="shared" si="479"/>
        <v/>
      </c>
      <c r="DK249" s="623" t="str">
        <f t="shared" si="480"/>
        <v/>
      </c>
      <c r="DL249" s="623" t="str">
        <f t="shared" si="481"/>
        <v/>
      </c>
      <c r="DM249" s="623" t="str">
        <f t="shared" si="482"/>
        <v/>
      </c>
      <c r="DN249" s="623" t="str">
        <f t="shared" si="483"/>
        <v/>
      </c>
      <c r="DO249" s="1281" t="str">
        <f t="shared" si="484"/>
        <v/>
      </c>
      <c r="DP249" s="1281" t="str">
        <f t="shared" si="485"/>
        <v/>
      </c>
      <c r="DQ249" s="1281" t="str">
        <f t="shared" si="486"/>
        <v/>
      </c>
      <c r="DR249" s="1281" t="str">
        <f t="shared" si="487"/>
        <v/>
      </c>
      <c r="DS249" s="1281" t="str">
        <f t="shared" si="488"/>
        <v/>
      </c>
      <c r="DT249" s="1281" t="str">
        <f t="shared" si="489"/>
        <v/>
      </c>
      <c r="DU249" s="1281" t="str">
        <f t="shared" si="490"/>
        <v/>
      </c>
      <c r="DV249" s="1281" t="str">
        <f t="shared" si="491"/>
        <v/>
      </c>
      <c r="DW249" s="1281" t="str">
        <f t="shared" si="492"/>
        <v/>
      </c>
      <c r="DX249" s="1281" t="str">
        <f t="shared" si="493"/>
        <v/>
      </c>
      <c r="DY249" s="1281" t="str">
        <f t="shared" si="494"/>
        <v/>
      </c>
      <c r="DZ249" s="1281" t="str">
        <f t="shared" si="495"/>
        <v/>
      </c>
      <c r="EA249" s="623" t="str">
        <f t="shared" si="496"/>
        <v/>
      </c>
      <c r="EB249" s="623" t="str">
        <f t="shared" si="497"/>
        <v/>
      </c>
      <c r="EC249" s="623" t="str">
        <f t="shared" si="498"/>
        <v/>
      </c>
      <c r="ED249" s="623" t="str">
        <f t="shared" si="499"/>
        <v/>
      </c>
      <c r="EE249" s="623" t="str">
        <f t="shared" si="500"/>
        <v/>
      </c>
      <c r="EF249" s="623" t="str">
        <f t="shared" si="501"/>
        <v/>
      </c>
      <c r="EG249" s="623" t="str">
        <f t="shared" si="502"/>
        <v/>
      </c>
      <c r="EH249" s="623" t="str">
        <f t="shared" si="503"/>
        <v/>
      </c>
      <c r="EI249" s="623" t="str">
        <f t="shared" si="504"/>
        <v/>
      </c>
      <c r="EJ249" s="623" t="str">
        <f t="shared" si="505"/>
        <v/>
      </c>
      <c r="EK249" s="623" t="str">
        <f t="shared" si="506"/>
        <v/>
      </c>
      <c r="EL249" s="623" t="str">
        <f t="shared" si="507"/>
        <v/>
      </c>
    </row>
    <row r="250" spans="1:142">
      <c r="A250" s="7" t="str">
        <f>IF('Rent Roll_RedIQ 1'!B243&gt;0,'Rent Roll_RedIQ 1'!B243,"")</f>
        <v/>
      </c>
      <c r="B250" s="7" t="str">
        <f>IF('Rent Roll_RedIQ 1'!C243&gt;0,'Rent Roll_RedIQ 1'!C243,"")</f>
        <v/>
      </c>
      <c r="C250" s="614">
        <f>IF('Rent Roll_RedIQ 1'!K243&gt;0,'Rent Roll_RedIQ 1'!K243,0)</f>
        <v>0</v>
      </c>
      <c r="D250" s="615" t="str">
        <f>IF('Rent Roll_RedIQ 1'!J243&gt;0,'Rent Roll_RedIQ 1'!J243,"")</f>
        <v/>
      </c>
      <c r="E250" s="624" t="str">
        <f t="shared" si="415"/>
        <v/>
      </c>
      <c r="F250" s="194"/>
      <c r="G250" s="194"/>
      <c r="H250" s="616" t="str">
        <f t="shared" si="404"/>
        <v/>
      </c>
      <c r="I250" s="1200">
        <f>IF('Rent Roll_RedIQ 1'!S243&gt;0,'Rent Roll_RedIQ 1'!S243,Purchase_Date-1)</f>
        <v>45991</v>
      </c>
      <c r="J250" s="617" t="str">
        <f t="shared" si="405"/>
        <v/>
      </c>
      <c r="K250" s="1205">
        <f t="shared" si="406"/>
        <v>46356</v>
      </c>
      <c r="L250" s="618" t="str">
        <f t="shared" si="405"/>
        <v/>
      </c>
      <c r="M250" s="1208">
        <f t="shared" si="407"/>
        <v>46721</v>
      </c>
      <c r="N250" s="614" t="str">
        <f t="shared" si="416"/>
        <v/>
      </c>
      <c r="O250" s="614" t="str">
        <f t="shared" si="417"/>
        <v/>
      </c>
      <c r="P250" s="614" t="str">
        <f t="shared" si="418"/>
        <v/>
      </c>
      <c r="Q250" s="614" t="str">
        <f t="shared" si="419"/>
        <v/>
      </c>
      <c r="R250" s="614" t="str">
        <f t="shared" si="420"/>
        <v/>
      </c>
      <c r="S250" s="614" t="str">
        <f t="shared" si="421"/>
        <v/>
      </c>
      <c r="T250" s="614" t="str">
        <f t="shared" si="422"/>
        <v/>
      </c>
      <c r="U250" s="619"/>
      <c r="V250" s="614"/>
      <c r="W250" s="620" t="str">
        <f t="shared" si="413"/>
        <v/>
      </c>
      <c r="X250" s="620" t="str">
        <f t="shared" si="412"/>
        <v/>
      </c>
      <c r="Y250" s="620" t="str">
        <f t="shared" si="412"/>
        <v/>
      </c>
      <c r="Z250" s="620" t="str">
        <f t="shared" si="412"/>
        <v/>
      </c>
      <c r="AA250" s="620" t="str">
        <f t="shared" si="412"/>
        <v/>
      </c>
      <c r="AB250" s="620" t="str">
        <f t="shared" si="412"/>
        <v/>
      </c>
      <c r="AC250" s="620" t="str">
        <f t="shared" si="412"/>
        <v/>
      </c>
      <c r="AD250" s="620" t="str">
        <f t="shared" si="412"/>
        <v/>
      </c>
      <c r="AE250" s="620" t="str">
        <f t="shared" si="412"/>
        <v/>
      </c>
      <c r="AF250" s="620" t="str">
        <f t="shared" si="412"/>
        <v/>
      </c>
      <c r="AG250" s="620" t="str">
        <f t="shared" si="412"/>
        <v/>
      </c>
      <c r="AH250" s="620" t="str">
        <f t="shared" si="412"/>
        <v/>
      </c>
      <c r="AI250" s="621" t="str">
        <f t="shared" si="402"/>
        <v/>
      </c>
      <c r="AJ250" s="621" t="str">
        <f t="shared" si="423"/>
        <v/>
      </c>
      <c r="AK250" s="621" t="str">
        <f t="shared" si="423"/>
        <v/>
      </c>
      <c r="AL250" s="621" t="str">
        <f t="shared" si="423"/>
        <v/>
      </c>
      <c r="AM250" s="621" t="str">
        <f t="shared" si="423"/>
        <v/>
      </c>
      <c r="AN250" s="621" t="str">
        <f t="shared" si="423"/>
        <v/>
      </c>
      <c r="AO250" s="621" t="str">
        <f t="shared" si="423"/>
        <v/>
      </c>
      <c r="AP250" s="621" t="str">
        <f t="shared" si="423"/>
        <v/>
      </c>
      <c r="AQ250" s="621" t="str">
        <f t="shared" si="423"/>
        <v/>
      </c>
      <c r="AR250" s="621" t="str">
        <f t="shared" si="423"/>
        <v/>
      </c>
      <c r="AS250" s="621" t="str">
        <f t="shared" si="423"/>
        <v/>
      </c>
      <c r="AT250" s="621" t="str">
        <f t="shared" si="423"/>
        <v/>
      </c>
      <c r="AU250" s="622" t="str">
        <f t="shared" si="400"/>
        <v/>
      </c>
      <c r="AV250" s="622" t="str">
        <f t="shared" si="509"/>
        <v/>
      </c>
      <c r="AW250" s="622" t="str">
        <f t="shared" si="509"/>
        <v/>
      </c>
      <c r="AX250" s="622" t="str">
        <f t="shared" si="509"/>
        <v/>
      </c>
      <c r="AY250" s="622" t="str">
        <f t="shared" si="509"/>
        <v/>
      </c>
      <c r="AZ250" s="622" t="str">
        <f t="shared" si="509"/>
        <v/>
      </c>
      <c r="BA250" s="622" t="str">
        <f t="shared" si="509"/>
        <v/>
      </c>
      <c r="BB250" s="622" t="str">
        <f t="shared" si="509"/>
        <v/>
      </c>
      <c r="BC250" s="622" t="str">
        <f t="shared" si="509"/>
        <v/>
      </c>
      <c r="BD250" s="622" t="str">
        <f t="shared" si="509"/>
        <v/>
      </c>
      <c r="BE250" s="622" t="str">
        <f t="shared" si="509"/>
        <v/>
      </c>
      <c r="BF250" s="622" t="str">
        <f t="shared" si="509"/>
        <v/>
      </c>
      <c r="BG250" s="623" t="str">
        <f t="shared" si="424"/>
        <v/>
      </c>
      <c r="BH250" s="623" t="str">
        <f t="shared" si="425"/>
        <v/>
      </c>
      <c r="BI250" s="623" t="str">
        <f t="shared" si="426"/>
        <v/>
      </c>
      <c r="BJ250" s="623" t="str">
        <f t="shared" si="427"/>
        <v/>
      </c>
      <c r="BK250" s="623" t="str">
        <f t="shared" si="428"/>
        <v/>
      </c>
      <c r="BL250" s="623" t="str">
        <f t="shared" si="429"/>
        <v/>
      </c>
      <c r="BM250" s="623" t="str">
        <f t="shared" si="430"/>
        <v/>
      </c>
      <c r="BN250" s="623" t="str">
        <f t="shared" si="431"/>
        <v/>
      </c>
      <c r="BO250" s="623" t="str">
        <f t="shared" si="432"/>
        <v/>
      </c>
      <c r="BP250" s="623" t="str">
        <f t="shared" si="433"/>
        <v/>
      </c>
      <c r="BQ250" s="623" t="str">
        <f t="shared" si="434"/>
        <v/>
      </c>
      <c r="BR250" s="623" t="str">
        <f t="shared" si="435"/>
        <v/>
      </c>
      <c r="BS250" s="1281" t="str">
        <f t="shared" si="436"/>
        <v/>
      </c>
      <c r="BT250" s="1281" t="str">
        <f t="shared" si="437"/>
        <v/>
      </c>
      <c r="BU250" s="1281" t="str">
        <f t="shared" si="438"/>
        <v/>
      </c>
      <c r="BV250" s="1281" t="str">
        <f t="shared" si="439"/>
        <v/>
      </c>
      <c r="BW250" s="1281" t="str">
        <f t="shared" si="440"/>
        <v/>
      </c>
      <c r="BX250" s="1281" t="str">
        <f t="shared" si="441"/>
        <v/>
      </c>
      <c r="BY250" s="1281" t="str">
        <f t="shared" si="442"/>
        <v/>
      </c>
      <c r="BZ250" s="1281" t="str">
        <f t="shared" si="443"/>
        <v/>
      </c>
      <c r="CA250" s="1281" t="str">
        <f t="shared" si="444"/>
        <v/>
      </c>
      <c r="CB250" s="1281" t="str">
        <f t="shared" si="445"/>
        <v/>
      </c>
      <c r="CC250" s="1281" t="str">
        <f t="shared" si="446"/>
        <v/>
      </c>
      <c r="CD250" s="1281" t="str">
        <f t="shared" si="447"/>
        <v/>
      </c>
      <c r="CE250" s="623" t="str">
        <f t="shared" si="448"/>
        <v/>
      </c>
      <c r="CF250" s="623" t="str">
        <f t="shared" si="449"/>
        <v/>
      </c>
      <c r="CG250" s="623" t="str">
        <f t="shared" si="450"/>
        <v/>
      </c>
      <c r="CH250" s="623" t="str">
        <f t="shared" si="451"/>
        <v/>
      </c>
      <c r="CI250" s="623" t="str">
        <f t="shared" si="452"/>
        <v/>
      </c>
      <c r="CJ250" s="623" t="str">
        <f t="shared" si="453"/>
        <v/>
      </c>
      <c r="CK250" s="623" t="str">
        <f t="shared" si="454"/>
        <v/>
      </c>
      <c r="CL250" s="623" t="str">
        <f t="shared" si="455"/>
        <v/>
      </c>
      <c r="CM250" s="623" t="str">
        <f t="shared" si="456"/>
        <v/>
      </c>
      <c r="CN250" s="623" t="str">
        <f t="shared" si="457"/>
        <v/>
      </c>
      <c r="CO250" s="623" t="str">
        <f t="shared" si="458"/>
        <v/>
      </c>
      <c r="CP250" s="623" t="str">
        <f t="shared" si="459"/>
        <v/>
      </c>
      <c r="CQ250" s="1281" t="str">
        <f t="shared" si="460"/>
        <v/>
      </c>
      <c r="CR250" s="1281" t="str">
        <f t="shared" si="461"/>
        <v/>
      </c>
      <c r="CS250" s="1281" t="str">
        <f t="shared" si="462"/>
        <v/>
      </c>
      <c r="CT250" s="1281" t="str">
        <f t="shared" si="463"/>
        <v/>
      </c>
      <c r="CU250" s="1281" t="str">
        <f t="shared" si="464"/>
        <v/>
      </c>
      <c r="CV250" s="1281" t="str">
        <f t="shared" si="465"/>
        <v/>
      </c>
      <c r="CW250" s="1281" t="str">
        <f t="shared" si="466"/>
        <v/>
      </c>
      <c r="CX250" s="1281" t="str">
        <f t="shared" si="467"/>
        <v/>
      </c>
      <c r="CY250" s="1281" t="str">
        <f t="shared" si="468"/>
        <v/>
      </c>
      <c r="CZ250" s="1281" t="str">
        <f t="shared" si="469"/>
        <v/>
      </c>
      <c r="DA250" s="1281" t="str">
        <f t="shared" si="470"/>
        <v/>
      </c>
      <c r="DB250" s="1281" t="str">
        <f t="shared" si="471"/>
        <v/>
      </c>
      <c r="DC250" s="623" t="str">
        <f t="shared" si="472"/>
        <v/>
      </c>
      <c r="DD250" s="623" t="str">
        <f t="shared" si="473"/>
        <v/>
      </c>
      <c r="DE250" s="623" t="str">
        <f t="shared" si="474"/>
        <v/>
      </c>
      <c r="DF250" s="623" t="str">
        <f t="shared" si="475"/>
        <v/>
      </c>
      <c r="DG250" s="623" t="str">
        <f t="shared" si="476"/>
        <v/>
      </c>
      <c r="DH250" s="623" t="str">
        <f t="shared" si="477"/>
        <v/>
      </c>
      <c r="DI250" s="623" t="str">
        <f t="shared" si="478"/>
        <v/>
      </c>
      <c r="DJ250" s="623" t="str">
        <f t="shared" si="479"/>
        <v/>
      </c>
      <c r="DK250" s="623" t="str">
        <f t="shared" si="480"/>
        <v/>
      </c>
      <c r="DL250" s="623" t="str">
        <f t="shared" si="481"/>
        <v/>
      </c>
      <c r="DM250" s="623" t="str">
        <f t="shared" si="482"/>
        <v/>
      </c>
      <c r="DN250" s="623" t="str">
        <f t="shared" si="483"/>
        <v/>
      </c>
      <c r="DO250" s="1281" t="str">
        <f t="shared" si="484"/>
        <v/>
      </c>
      <c r="DP250" s="1281" t="str">
        <f t="shared" si="485"/>
        <v/>
      </c>
      <c r="DQ250" s="1281" t="str">
        <f t="shared" si="486"/>
        <v/>
      </c>
      <c r="DR250" s="1281" t="str">
        <f t="shared" si="487"/>
        <v/>
      </c>
      <c r="DS250" s="1281" t="str">
        <f t="shared" si="488"/>
        <v/>
      </c>
      <c r="DT250" s="1281" t="str">
        <f t="shared" si="489"/>
        <v/>
      </c>
      <c r="DU250" s="1281" t="str">
        <f t="shared" si="490"/>
        <v/>
      </c>
      <c r="DV250" s="1281" t="str">
        <f t="shared" si="491"/>
        <v/>
      </c>
      <c r="DW250" s="1281" t="str">
        <f t="shared" si="492"/>
        <v/>
      </c>
      <c r="DX250" s="1281" t="str">
        <f t="shared" si="493"/>
        <v/>
      </c>
      <c r="DY250" s="1281" t="str">
        <f t="shared" si="494"/>
        <v/>
      </c>
      <c r="DZ250" s="1281" t="str">
        <f t="shared" si="495"/>
        <v/>
      </c>
      <c r="EA250" s="623" t="str">
        <f t="shared" si="496"/>
        <v/>
      </c>
      <c r="EB250" s="623" t="str">
        <f t="shared" si="497"/>
        <v/>
      </c>
      <c r="EC250" s="623" t="str">
        <f t="shared" si="498"/>
        <v/>
      </c>
      <c r="ED250" s="623" t="str">
        <f t="shared" si="499"/>
        <v/>
      </c>
      <c r="EE250" s="623" t="str">
        <f t="shared" si="500"/>
        <v/>
      </c>
      <c r="EF250" s="623" t="str">
        <f t="shared" si="501"/>
        <v/>
      </c>
      <c r="EG250" s="623" t="str">
        <f t="shared" si="502"/>
        <v/>
      </c>
      <c r="EH250" s="623" t="str">
        <f t="shared" si="503"/>
        <v/>
      </c>
      <c r="EI250" s="623" t="str">
        <f t="shared" si="504"/>
        <v/>
      </c>
      <c r="EJ250" s="623" t="str">
        <f t="shared" si="505"/>
        <v/>
      </c>
      <c r="EK250" s="623" t="str">
        <f t="shared" si="506"/>
        <v/>
      </c>
      <c r="EL250" s="623" t="str">
        <f t="shared" si="507"/>
        <v/>
      </c>
    </row>
    <row r="251" spans="1:142">
      <c r="A251" s="7" t="str">
        <f>IF('Rent Roll_RedIQ 1'!B244&gt;0,'Rent Roll_RedIQ 1'!B244,"")</f>
        <v/>
      </c>
      <c r="B251" s="7" t="str">
        <f>IF('Rent Roll_RedIQ 1'!C244&gt;0,'Rent Roll_RedIQ 1'!C244,"")</f>
        <v/>
      </c>
      <c r="C251" s="614">
        <f>IF('Rent Roll_RedIQ 1'!K244&gt;0,'Rent Roll_RedIQ 1'!K244,0)</f>
        <v>0</v>
      </c>
      <c r="D251" s="615" t="str">
        <f>IF('Rent Roll_RedIQ 1'!J244&gt;0,'Rent Roll_RedIQ 1'!J244,"")</f>
        <v/>
      </c>
      <c r="E251" s="624" t="str">
        <f t="shared" si="415"/>
        <v/>
      </c>
      <c r="F251" s="194"/>
      <c r="G251" s="194"/>
      <c r="H251" s="616" t="str">
        <f t="shared" si="404"/>
        <v/>
      </c>
      <c r="I251" s="1200">
        <f>IF('Rent Roll_RedIQ 1'!S244&gt;0,'Rent Roll_RedIQ 1'!S244,Purchase_Date-1)</f>
        <v>45991</v>
      </c>
      <c r="J251" s="617" t="str">
        <f t="shared" si="405"/>
        <v/>
      </c>
      <c r="K251" s="1205">
        <f t="shared" si="406"/>
        <v>46356</v>
      </c>
      <c r="L251" s="618" t="str">
        <f t="shared" si="405"/>
        <v/>
      </c>
      <c r="M251" s="1208">
        <f t="shared" si="407"/>
        <v>46721</v>
      </c>
      <c r="N251" s="614" t="str">
        <f t="shared" si="416"/>
        <v/>
      </c>
      <c r="O251" s="614" t="str">
        <f t="shared" si="417"/>
        <v/>
      </c>
      <c r="P251" s="614" t="str">
        <f t="shared" si="418"/>
        <v/>
      </c>
      <c r="Q251" s="614" t="str">
        <f t="shared" si="419"/>
        <v/>
      </c>
      <c r="R251" s="614" t="str">
        <f t="shared" si="420"/>
        <v/>
      </c>
      <c r="S251" s="614" t="str">
        <f t="shared" si="421"/>
        <v/>
      </c>
      <c r="T251" s="614" t="str">
        <f t="shared" si="422"/>
        <v/>
      </c>
      <c r="U251" s="619"/>
      <c r="V251" s="614"/>
      <c r="W251" s="620" t="str">
        <f t="shared" si="413"/>
        <v/>
      </c>
      <c r="X251" s="620" t="str">
        <f t="shared" si="412"/>
        <v/>
      </c>
      <c r="Y251" s="620" t="str">
        <f t="shared" si="412"/>
        <v/>
      </c>
      <c r="Z251" s="620" t="str">
        <f t="shared" si="412"/>
        <v/>
      </c>
      <c r="AA251" s="620" t="str">
        <f t="shared" si="412"/>
        <v/>
      </c>
      <c r="AB251" s="620" t="str">
        <f t="shared" si="412"/>
        <v/>
      </c>
      <c r="AC251" s="620" t="str">
        <f t="shared" si="412"/>
        <v/>
      </c>
      <c r="AD251" s="620" t="str">
        <f t="shared" si="412"/>
        <v/>
      </c>
      <c r="AE251" s="620" t="str">
        <f t="shared" si="412"/>
        <v/>
      </c>
      <c r="AF251" s="620" t="str">
        <f t="shared" si="412"/>
        <v/>
      </c>
      <c r="AG251" s="620" t="str">
        <f t="shared" si="412"/>
        <v/>
      </c>
      <c r="AH251" s="620" t="str">
        <f t="shared" si="412"/>
        <v/>
      </c>
      <c r="AI251" s="621" t="str">
        <f t="shared" si="402"/>
        <v/>
      </c>
      <c r="AJ251" s="621" t="str">
        <f t="shared" si="423"/>
        <v/>
      </c>
      <c r="AK251" s="621" t="str">
        <f t="shared" si="423"/>
        <v/>
      </c>
      <c r="AL251" s="621" t="str">
        <f t="shared" si="423"/>
        <v/>
      </c>
      <c r="AM251" s="621" t="str">
        <f t="shared" si="423"/>
        <v/>
      </c>
      <c r="AN251" s="621" t="str">
        <f t="shared" si="423"/>
        <v/>
      </c>
      <c r="AO251" s="621" t="str">
        <f t="shared" si="423"/>
        <v/>
      </c>
      <c r="AP251" s="621" t="str">
        <f t="shared" si="423"/>
        <v/>
      </c>
      <c r="AQ251" s="621" t="str">
        <f t="shared" si="423"/>
        <v/>
      </c>
      <c r="AR251" s="621" t="str">
        <f t="shared" si="423"/>
        <v/>
      </c>
      <c r="AS251" s="621" t="str">
        <f t="shared" si="423"/>
        <v/>
      </c>
      <c r="AT251" s="621" t="str">
        <f t="shared" si="423"/>
        <v/>
      </c>
      <c r="AU251" s="622" t="str">
        <f t="shared" si="400"/>
        <v/>
      </c>
      <c r="AV251" s="622" t="str">
        <f t="shared" si="509"/>
        <v/>
      </c>
      <c r="AW251" s="622" t="str">
        <f t="shared" si="509"/>
        <v/>
      </c>
      <c r="AX251" s="622" t="str">
        <f t="shared" si="509"/>
        <v/>
      </c>
      <c r="AY251" s="622" t="str">
        <f t="shared" si="509"/>
        <v/>
      </c>
      <c r="AZ251" s="622" t="str">
        <f t="shared" si="509"/>
        <v/>
      </c>
      <c r="BA251" s="622" t="str">
        <f t="shared" si="509"/>
        <v/>
      </c>
      <c r="BB251" s="622" t="str">
        <f t="shared" si="509"/>
        <v/>
      </c>
      <c r="BC251" s="622" t="str">
        <f t="shared" si="509"/>
        <v/>
      </c>
      <c r="BD251" s="622" t="str">
        <f t="shared" si="509"/>
        <v/>
      </c>
      <c r="BE251" s="622" t="str">
        <f t="shared" si="509"/>
        <v/>
      </c>
      <c r="BF251" s="622" t="str">
        <f t="shared" si="509"/>
        <v/>
      </c>
      <c r="BG251" s="623" t="str">
        <f t="shared" si="424"/>
        <v/>
      </c>
      <c r="BH251" s="623" t="str">
        <f t="shared" si="425"/>
        <v/>
      </c>
      <c r="BI251" s="623" t="str">
        <f t="shared" si="426"/>
        <v/>
      </c>
      <c r="BJ251" s="623" t="str">
        <f t="shared" si="427"/>
        <v/>
      </c>
      <c r="BK251" s="623" t="str">
        <f t="shared" si="428"/>
        <v/>
      </c>
      <c r="BL251" s="623" t="str">
        <f t="shared" si="429"/>
        <v/>
      </c>
      <c r="BM251" s="623" t="str">
        <f t="shared" si="430"/>
        <v/>
      </c>
      <c r="BN251" s="623" t="str">
        <f t="shared" si="431"/>
        <v/>
      </c>
      <c r="BO251" s="623" t="str">
        <f t="shared" si="432"/>
        <v/>
      </c>
      <c r="BP251" s="623" t="str">
        <f t="shared" si="433"/>
        <v/>
      </c>
      <c r="BQ251" s="623" t="str">
        <f t="shared" si="434"/>
        <v/>
      </c>
      <c r="BR251" s="623" t="str">
        <f t="shared" si="435"/>
        <v/>
      </c>
      <c r="BS251" s="1281" t="str">
        <f t="shared" si="436"/>
        <v/>
      </c>
      <c r="BT251" s="1281" t="str">
        <f t="shared" si="437"/>
        <v/>
      </c>
      <c r="BU251" s="1281" t="str">
        <f t="shared" si="438"/>
        <v/>
      </c>
      <c r="BV251" s="1281" t="str">
        <f t="shared" si="439"/>
        <v/>
      </c>
      <c r="BW251" s="1281" t="str">
        <f t="shared" si="440"/>
        <v/>
      </c>
      <c r="BX251" s="1281" t="str">
        <f t="shared" si="441"/>
        <v/>
      </c>
      <c r="BY251" s="1281" t="str">
        <f t="shared" si="442"/>
        <v/>
      </c>
      <c r="BZ251" s="1281" t="str">
        <f t="shared" si="443"/>
        <v/>
      </c>
      <c r="CA251" s="1281" t="str">
        <f t="shared" si="444"/>
        <v/>
      </c>
      <c r="CB251" s="1281" t="str">
        <f t="shared" si="445"/>
        <v/>
      </c>
      <c r="CC251" s="1281" t="str">
        <f t="shared" si="446"/>
        <v/>
      </c>
      <c r="CD251" s="1281" t="str">
        <f t="shared" si="447"/>
        <v/>
      </c>
      <c r="CE251" s="623" t="str">
        <f t="shared" si="448"/>
        <v/>
      </c>
      <c r="CF251" s="623" t="str">
        <f t="shared" si="449"/>
        <v/>
      </c>
      <c r="CG251" s="623" t="str">
        <f t="shared" si="450"/>
        <v/>
      </c>
      <c r="CH251" s="623" t="str">
        <f t="shared" si="451"/>
        <v/>
      </c>
      <c r="CI251" s="623" t="str">
        <f t="shared" si="452"/>
        <v/>
      </c>
      <c r="CJ251" s="623" t="str">
        <f t="shared" si="453"/>
        <v/>
      </c>
      <c r="CK251" s="623" t="str">
        <f t="shared" si="454"/>
        <v/>
      </c>
      <c r="CL251" s="623" t="str">
        <f t="shared" si="455"/>
        <v/>
      </c>
      <c r="CM251" s="623" t="str">
        <f t="shared" si="456"/>
        <v/>
      </c>
      <c r="CN251" s="623" t="str">
        <f t="shared" si="457"/>
        <v/>
      </c>
      <c r="CO251" s="623" t="str">
        <f t="shared" si="458"/>
        <v/>
      </c>
      <c r="CP251" s="623" t="str">
        <f t="shared" si="459"/>
        <v/>
      </c>
      <c r="CQ251" s="1281" t="str">
        <f t="shared" si="460"/>
        <v/>
      </c>
      <c r="CR251" s="1281" t="str">
        <f t="shared" si="461"/>
        <v/>
      </c>
      <c r="CS251" s="1281" t="str">
        <f t="shared" si="462"/>
        <v/>
      </c>
      <c r="CT251" s="1281" t="str">
        <f t="shared" si="463"/>
        <v/>
      </c>
      <c r="CU251" s="1281" t="str">
        <f t="shared" si="464"/>
        <v/>
      </c>
      <c r="CV251" s="1281" t="str">
        <f t="shared" si="465"/>
        <v/>
      </c>
      <c r="CW251" s="1281" t="str">
        <f t="shared" si="466"/>
        <v/>
      </c>
      <c r="CX251" s="1281" t="str">
        <f t="shared" si="467"/>
        <v/>
      </c>
      <c r="CY251" s="1281" t="str">
        <f t="shared" si="468"/>
        <v/>
      </c>
      <c r="CZ251" s="1281" t="str">
        <f t="shared" si="469"/>
        <v/>
      </c>
      <c r="DA251" s="1281" t="str">
        <f t="shared" si="470"/>
        <v/>
      </c>
      <c r="DB251" s="1281" t="str">
        <f t="shared" si="471"/>
        <v/>
      </c>
      <c r="DC251" s="623" t="str">
        <f t="shared" si="472"/>
        <v/>
      </c>
      <c r="DD251" s="623" t="str">
        <f t="shared" si="473"/>
        <v/>
      </c>
      <c r="DE251" s="623" t="str">
        <f t="shared" si="474"/>
        <v/>
      </c>
      <c r="DF251" s="623" t="str">
        <f t="shared" si="475"/>
        <v/>
      </c>
      <c r="DG251" s="623" t="str">
        <f t="shared" si="476"/>
        <v/>
      </c>
      <c r="DH251" s="623" t="str">
        <f t="shared" si="477"/>
        <v/>
      </c>
      <c r="DI251" s="623" t="str">
        <f t="shared" si="478"/>
        <v/>
      </c>
      <c r="DJ251" s="623" t="str">
        <f t="shared" si="479"/>
        <v/>
      </c>
      <c r="DK251" s="623" t="str">
        <f t="shared" si="480"/>
        <v/>
      </c>
      <c r="DL251" s="623" t="str">
        <f t="shared" si="481"/>
        <v/>
      </c>
      <c r="DM251" s="623" t="str">
        <f t="shared" si="482"/>
        <v/>
      </c>
      <c r="DN251" s="623" t="str">
        <f t="shared" si="483"/>
        <v/>
      </c>
      <c r="DO251" s="1281" t="str">
        <f t="shared" si="484"/>
        <v/>
      </c>
      <c r="DP251" s="1281" t="str">
        <f t="shared" si="485"/>
        <v/>
      </c>
      <c r="DQ251" s="1281" t="str">
        <f t="shared" si="486"/>
        <v/>
      </c>
      <c r="DR251" s="1281" t="str">
        <f t="shared" si="487"/>
        <v/>
      </c>
      <c r="DS251" s="1281" t="str">
        <f t="shared" si="488"/>
        <v/>
      </c>
      <c r="DT251" s="1281" t="str">
        <f t="shared" si="489"/>
        <v/>
      </c>
      <c r="DU251" s="1281" t="str">
        <f t="shared" si="490"/>
        <v/>
      </c>
      <c r="DV251" s="1281" t="str">
        <f t="shared" si="491"/>
        <v/>
      </c>
      <c r="DW251" s="1281" t="str">
        <f t="shared" si="492"/>
        <v/>
      </c>
      <c r="DX251" s="1281" t="str">
        <f t="shared" si="493"/>
        <v/>
      </c>
      <c r="DY251" s="1281" t="str">
        <f t="shared" si="494"/>
        <v/>
      </c>
      <c r="DZ251" s="1281" t="str">
        <f t="shared" si="495"/>
        <v/>
      </c>
      <c r="EA251" s="623" t="str">
        <f t="shared" si="496"/>
        <v/>
      </c>
      <c r="EB251" s="623" t="str">
        <f t="shared" si="497"/>
        <v/>
      </c>
      <c r="EC251" s="623" t="str">
        <f t="shared" si="498"/>
        <v/>
      </c>
      <c r="ED251" s="623" t="str">
        <f t="shared" si="499"/>
        <v/>
      </c>
      <c r="EE251" s="623" t="str">
        <f t="shared" si="500"/>
        <v/>
      </c>
      <c r="EF251" s="623" t="str">
        <f t="shared" si="501"/>
        <v/>
      </c>
      <c r="EG251" s="623" t="str">
        <f t="shared" si="502"/>
        <v/>
      </c>
      <c r="EH251" s="623" t="str">
        <f t="shared" si="503"/>
        <v/>
      </c>
      <c r="EI251" s="623" t="str">
        <f t="shared" si="504"/>
        <v/>
      </c>
      <c r="EJ251" s="623" t="str">
        <f t="shared" si="505"/>
        <v/>
      </c>
      <c r="EK251" s="623" t="str">
        <f t="shared" si="506"/>
        <v/>
      </c>
      <c r="EL251" s="623" t="str">
        <f t="shared" si="507"/>
        <v/>
      </c>
    </row>
    <row r="252" spans="1:142">
      <c r="A252" s="7" t="str">
        <f>IF('Rent Roll_RedIQ 1'!B245&gt;0,'Rent Roll_RedIQ 1'!B245,"")</f>
        <v/>
      </c>
      <c r="B252" s="7" t="str">
        <f>IF('Rent Roll_RedIQ 1'!C245&gt;0,'Rent Roll_RedIQ 1'!C245,"")</f>
        <v/>
      </c>
      <c r="C252" s="614">
        <f>IF('Rent Roll_RedIQ 1'!K245&gt;0,'Rent Roll_RedIQ 1'!K245,0)</f>
        <v>0</v>
      </c>
      <c r="D252" s="615" t="str">
        <f>IF('Rent Roll_RedIQ 1'!J245&gt;0,'Rent Roll_RedIQ 1'!J245,"")</f>
        <v/>
      </c>
      <c r="E252" s="624" t="str">
        <f t="shared" si="415"/>
        <v/>
      </c>
      <c r="F252" s="194"/>
      <c r="G252" s="194"/>
      <c r="H252" s="616" t="str">
        <f t="shared" si="404"/>
        <v/>
      </c>
      <c r="I252" s="1200">
        <f>IF('Rent Roll_RedIQ 1'!S245&gt;0,'Rent Roll_RedIQ 1'!S245,Purchase_Date-1)</f>
        <v>45991</v>
      </c>
      <c r="J252" s="617" t="str">
        <f t="shared" si="405"/>
        <v/>
      </c>
      <c r="K252" s="1205">
        <f t="shared" si="406"/>
        <v>46356</v>
      </c>
      <c r="L252" s="618" t="str">
        <f t="shared" si="405"/>
        <v/>
      </c>
      <c r="M252" s="1208">
        <f t="shared" si="407"/>
        <v>46721</v>
      </c>
      <c r="N252" s="614" t="str">
        <f t="shared" si="416"/>
        <v/>
      </c>
      <c r="O252" s="614" t="str">
        <f t="shared" si="417"/>
        <v/>
      </c>
      <c r="P252" s="614" t="str">
        <f t="shared" si="418"/>
        <v/>
      </c>
      <c r="Q252" s="614" t="str">
        <f t="shared" si="419"/>
        <v/>
      </c>
      <c r="R252" s="614" t="str">
        <f t="shared" si="420"/>
        <v/>
      </c>
      <c r="S252" s="614" t="str">
        <f t="shared" si="421"/>
        <v/>
      </c>
      <c r="T252" s="614" t="str">
        <f t="shared" si="422"/>
        <v/>
      </c>
      <c r="U252" s="619"/>
      <c r="V252" s="614"/>
      <c r="W252" s="620" t="str">
        <f t="shared" si="413"/>
        <v/>
      </c>
      <c r="X252" s="620" t="str">
        <f t="shared" si="412"/>
        <v/>
      </c>
      <c r="Y252" s="620" t="str">
        <f t="shared" si="412"/>
        <v/>
      </c>
      <c r="Z252" s="620" t="str">
        <f t="shared" si="412"/>
        <v/>
      </c>
      <c r="AA252" s="620" t="str">
        <f t="shared" si="412"/>
        <v/>
      </c>
      <c r="AB252" s="620" t="str">
        <f t="shared" si="412"/>
        <v/>
      </c>
      <c r="AC252" s="620" t="str">
        <f t="shared" si="412"/>
        <v/>
      </c>
      <c r="AD252" s="620" t="str">
        <f t="shared" si="412"/>
        <v/>
      </c>
      <c r="AE252" s="620" t="str">
        <f t="shared" si="412"/>
        <v/>
      </c>
      <c r="AF252" s="620" t="str">
        <f t="shared" si="412"/>
        <v/>
      </c>
      <c r="AG252" s="620" t="str">
        <f t="shared" si="412"/>
        <v/>
      </c>
      <c r="AH252" s="620" t="str">
        <f t="shared" si="412"/>
        <v/>
      </c>
      <c r="AI252" s="621" t="str">
        <f t="shared" si="402"/>
        <v/>
      </c>
      <c r="AJ252" s="621" t="str">
        <f t="shared" si="423"/>
        <v/>
      </c>
      <c r="AK252" s="621" t="str">
        <f t="shared" si="423"/>
        <v/>
      </c>
      <c r="AL252" s="621" t="str">
        <f t="shared" si="423"/>
        <v/>
      </c>
      <c r="AM252" s="621" t="str">
        <f t="shared" si="423"/>
        <v/>
      </c>
      <c r="AN252" s="621" t="str">
        <f t="shared" si="423"/>
        <v/>
      </c>
      <c r="AO252" s="621" t="str">
        <f t="shared" si="423"/>
        <v/>
      </c>
      <c r="AP252" s="621" t="str">
        <f t="shared" si="423"/>
        <v/>
      </c>
      <c r="AQ252" s="621" t="str">
        <f t="shared" si="423"/>
        <v/>
      </c>
      <c r="AR252" s="621" t="str">
        <f t="shared" si="423"/>
        <v/>
      </c>
      <c r="AS252" s="621" t="str">
        <f t="shared" si="423"/>
        <v/>
      </c>
      <c r="AT252" s="621" t="str">
        <f t="shared" si="423"/>
        <v/>
      </c>
      <c r="AU252" s="622" t="str">
        <f t="shared" si="400"/>
        <v/>
      </c>
      <c r="AV252" s="622" t="str">
        <f t="shared" si="509"/>
        <v/>
      </c>
      <c r="AW252" s="622" t="str">
        <f t="shared" si="509"/>
        <v/>
      </c>
      <c r="AX252" s="622" t="str">
        <f t="shared" si="509"/>
        <v/>
      </c>
      <c r="AY252" s="622" t="str">
        <f t="shared" si="509"/>
        <v/>
      </c>
      <c r="AZ252" s="622" t="str">
        <f t="shared" si="509"/>
        <v/>
      </c>
      <c r="BA252" s="622" t="str">
        <f t="shared" si="509"/>
        <v/>
      </c>
      <c r="BB252" s="622" t="str">
        <f t="shared" si="509"/>
        <v/>
      </c>
      <c r="BC252" s="622" t="str">
        <f t="shared" si="509"/>
        <v/>
      </c>
      <c r="BD252" s="622" t="str">
        <f t="shared" si="509"/>
        <v/>
      </c>
      <c r="BE252" s="622" t="str">
        <f t="shared" si="509"/>
        <v/>
      </c>
      <c r="BF252" s="622" t="str">
        <f t="shared" si="509"/>
        <v/>
      </c>
      <c r="BG252" s="623" t="str">
        <f t="shared" si="424"/>
        <v/>
      </c>
      <c r="BH252" s="623" t="str">
        <f t="shared" si="425"/>
        <v/>
      </c>
      <c r="BI252" s="623" t="str">
        <f t="shared" si="426"/>
        <v/>
      </c>
      <c r="BJ252" s="623" t="str">
        <f t="shared" si="427"/>
        <v/>
      </c>
      <c r="BK252" s="623" t="str">
        <f t="shared" si="428"/>
        <v/>
      </c>
      <c r="BL252" s="623" t="str">
        <f t="shared" si="429"/>
        <v/>
      </c>
      <c r="BM252" s="623" t="str">
        <f t="shared" si="430"/>
        <v/>
      </c>
      <c r="BN252" s="623" t="str">
        <f t="shared" si="431"/>
        <v/>
      </c>
      <c r="BO252" s="623" t="str">
        <f t="shared" si="432"/>
        <v/>
      </c>
      <c r="BP252" s="623" t="str">
        <f t="shared" si="433"/>
        <v/>
      </c>
      <c r="BQ252" s="623" t="str">
        <f t="shared" si="434"/>
        <v/>
      </c>
      <c r="BR252" s="623" t="str">
        <f t="shared" si="435"/>
        <v/>
      </c>
      <c r="BS252" s="1281" t="str">
        <f t="shared" si="436"/>
        <v/>
      </c>
      <c r="BT252" s="1281" t="str">
        <f t="shared" si="437"/>
        <v/>
      </c>
      <c r="BU252" s="1281" t="str">
        <f t="shared" si="438"/>
        <v/>
      </c>
      <c r="BV252" s="1281" t="str">
        <f t="shared" si="439"/>
        <v/>
      </c>
      <c r="BW252" s="1281" t="str">
        <f t="shared" si="440"/>
        <v/>
      </c>
      <c r="BX252" s="1281" t="str">
        <f t="shared" si="441"/>
        <v/>
      </c>
      <c r="BY252" s="1281" t="str">
        <f t="shared" si="442"/>
        <v/>
      </c>
      <c r="BZ252" s="1281" t="str">
        <f t="shared" si="443"/>
        <v/>
      </c>
      <c r="CA252" s="1281" t="str">
        <f t="shared" si="444"/>
        <v/>
      </c>
      <c r="CB252" s="1281" t="str">
        <f t="shared" si="445"/>
        <v/>
      </c>
      <c r="CC252" s="1281" t="str">
        <f t="shared" si="446"/>
        <v/>
      </c>
      <c r="CD252" s="1281" t="str">
        <f t="shared" si="447"/>
        <v/>
      </c>
      <c r="CE252" s="623" t="str">
        <f t="shared" si="448"/>
        <v/>
      </c>
      <c r="CF252" s="623" t="str">
        <f t="shared" si="449"/>
        <v/>
      </c>
      <c r="CG252" s="623" t="str">
        <f t="shared" si="450"/>
        <v/>
      </c>
      <c r="CH252" s="623" t="str">
        <f t="shared" si="451"/>
        <v/>
      </c>
      <c r="CI252" s="623" t="str">
        <f t="shared" si="452"/>
        <v/>
      </c>
      <c r="CJ252" s="623" t="str">
        <f t="shared" si="453"/>
        <v/>
      </c>
      <c r="CK252" s="623" t="str">
        <f t="shared" si="454"/>
        <v/>
      </c>
      <c r="CL252" s="623" t="str">
        <f t="shared" si="455"/>
        <v/>
      </c>
      <c r="CM252" s="623" t="str">
        <f t="shared" si="456"/>
        <v/>
      </c>
      <c r="CN252" s="623" t="str">
        <f t="shared" si="457"/>
        <v/>
      </c>
      <c r="CO252" s="623" t="str">
        <f t="shared" si="458"/>
        <v/>
      </c>
      <c r="CP252" s="623" t="str">
        <f t="shared" si="459"/>
        <v/>
      </c>
      <c r="CQ252" s="1281" t="str">
        <f t="shared" si="460"/>
        <v/>
      </c>
      <c r="CR252" s="1281" t="str">
        <f t="shared" si="461"/>
        <v/>
      </c>
      <c r="CS252" s="1281" t="str">
        <f t="shared" si="462"/>
        <v/>
      </c>
      <c r="CT252" s="1281" t="str">
        <f t="shared" si="463"/>
        <v/>
      </c>
      <c r="CU252" s="1281" t="str">
        <f t="shared" si="464"/>
        <v/>
      </c>
      <c r="CV252" s="1281" t="str">
        <f t="shared" si="465"/>
        <v/>
      </c>
      <c r="CW252" s="1281" t="str">
        <f t="shared" si="466"/>
        <v/>
      </c>
      <c r="CX252" s="1281" t="str">
        <f t="shared" si="467"/>
        <v/>
      </c>
      <c r="CY252" s="1281" t="str">
        <f t="shared" si="468"/>
        <v/>
      </c>
      <c r="CZ252" s="1281" t="str">
        <f t="shared" si="469"/>
        <v/>
      </c>
      <c r="DA252" s="1281" t="str">
        <f t="shared" si="470"/>
        <v/>
      </c>
      <c r="DB252" s="1281" t="str">
        <f t="shared" si="471"/>
        <v/>
      </c>
      <c r="DC252" s="623" t="str">
        <f t="shared" si="472"/>
        <v/>
      </c>
      <c r="DD252" s="623" t="str">
        <f t="shared" si="473"/>
        <v/>
      </c>
      <c r="DE252" s="623" t="str">
        <f t="shared" si="474"/>
        <v/>
      </c>
      <c r="DF252" s="623" t="str">
        <f t="shared" si="475"/>
        <v/>
      </c>
      <c r="DG252" s="623" t="str">
        <f t="shared" si="476"/>
        <v/>
      </c>
      <c r="DH252" s="623" t="str">
        <f t="shared" si="477"/>
        <v/>
      </c>
      <c r="DI252" s="623" t="str">
        <f t="shared" si="478"/>
        <v/>
      </c>
      <c r="DJ252" s="623" t="str">
        <f t="shared" si="479"/>
        <v/>
      </c>
      <c r="DK252" s="623" t="str">
        <f t="shared" si="480"/>
        <v/>
      </c>
      <c r="DL252" s="623" t="str">
        <f t="shared" si="481"/>
        <v/>
      </c>
      <c r="DM252" s="623" t="str">
        <f t="shared" si="482"/>
        <v/>
      </c>
      <c r="DN252" s="623" t="str">
        <f t="shared" si="483"/>
        <v/>
      </c>
      <c r="DO252" s="1281" t="str">
        <f t="shared" si="484"/>
        <v/>
      </c>
      <c r="DP252" s="1281" t="str">
        <f t="shared" si="485"/>
        <v/>
      </c>
      <c r="DQ252" s="1281" t="str">
        <f t="shared" si="486"/>
        <v/>
      </c>
      <c r="DR252" s="1281" t="str">
        <f t="shared" si="487"/>
        <v/>
      </c>
      <c r="DS252" s="1281" t="str">
        <f t="shared" si="488"/>
        <v/>
      </c>
      <c r="DT252" s="1281" t="str">
        <f t="shared" si="489"/>
        <v/>
      </c>
      <c r="DU252" s="1281" t="str">
        <f t="shared" si="490"/>
        <v/>
      </c>
      <c r="DV252" s="1281" t="str">
        <f t="shared" si="491"/>
        <v/>
      </c>
      <c r="DW252" s="1281" t="str">
        <f t="shared" si="492"/>
        <v/>
      </c>
      <c r="DX252" s="1281" t="str">
        <f t="shared" si="493"/>
        <v/>
      </c>
      <c r="DY252" s="1281" t="str">
        <f t="shared" si="494"/>
        <v/>
      </c>
      <c r="DZ252" s="1281" t="str">
        <f t="shared" si="495"/>
        <v/>
      </c>
      <c r="EA252" s="623" t="str">
        <f t="shared" si="496"/>
        <v/>
      </c>
      <c r="EB252" s="623" t="str">
        <f t="shared" si="497"/>
        <v/>
      </c>
      <c r="EC252" s="623" t="str">
        <f t="shared" si="498"/>
        <v/>
      </c>
      <c r="ED252" s="623" t="str">
        <f t="shared" si="499"/>
        <v/>
      </c>
      <c r="EE252" s="623" t="str">
        <f t="shared" si="500"/>
        <v/>
      </c>
      <c r="EF252" s="623" t="str">
        <f t="shared" si="501"/>
        <v/>
      </c>
      <c r="EG252" s="623" t="str">
        <f t="shared" si="502"/>
        <v/>
      </c>
      <c r="EH252" s="623" t="str">
        <f t="shared" si="503"/>
        <v/>
      </c>
      <c r="EI252" s="623" t="str">
        <f t="shared" si="504"/>
        <v/>
      </c>
      <c r="EJ252" s="623" t="str">
        <f t="shared" si="505"/>
        <v/>
      </c>
      <c r="EK252" s="623" t="str">
        <f t="shared" si="506"/>
        <v/>
      </c>
      <c r="EL252" s="623" t="str">
        <f t="shared" si="507"/>
        <v/>
      </c>
    </row>
    <row r="253" spans="1:142">
      <c r="A253" s="7" t="str">
        <f>IF('Rent Roll_RedIQ 1'!B246&gt;0,'Rent Roll_RedIQ 1'!B246,"")</f>
        <v/>
      </c>
      <c r="B253" s="7" t="str">
        <f>IF('Rent Roll_RedIQ 1'!C246&gt;0,'Rent Roll_RedIQ 1'!C246,"")</f>
        <v/>
      </c>
      <c r="C253" s="614">
        <f>IF('Rent Roll_RedIQ 1'!K246&gt;0,'Rent Roll_RedIQ 1'!K246,0)</f>
        <v>0</v>
      </c>
      <c r="D253" s="615" t="str">
        <f>IF('Rent Roll_RedIQ 1'!J246&gt;0,'Rent Roll_RedIQ 1'!J246,"")</f>
        <v/>
      </c>
      <c r="E253" s="624" t="str">
        <f t="shared" si="415"/>
        <v/>
      </c>
      <c r="F253" s="194"/>
      <c r="G253" s="194"/>
      <c r="H253" s="616" t="str">
        <f t="shared" si="404"/>
        <v/>
      </c>
      <c r="I253" s="1200">
        <f>IF('Rent Roll_RedIQ 1'!S246&gt;0,'Rent Roll_RedIQ 1'!S246,Purchase_Date-1)</f>
        <v>45991</v>
      </c>
      <c r="J253" s="617" t="str">
        <f t="shared" si="405"/>
        <v/>
      </c>
      <c r="K253" s="1205">
        <f t="shared" si="406"/>
        <v>46356</v>
      </c>
      <c r="L253" s="618" t="str">
        <f t="shared" si="405"/>
        <v/>
      </c>
      <c r="M253" s="1208">
        <f t="shared" si="407"/>
        <v>46721</v>
      </c>
      <c r="N253" s="614" t="str">
        <f t="shared" si="416"/>
        <v/>
      </c>
      <c r="O253" s="614" t="str">
        <f t="shared" si="417"/>
        <v/>
      </c>
      <c r="P253" s="614" t="str">
        <f t="shared" si="418"/>
        <v/>
      </c>
      <c r="Q253" s="614" t="str">
        <f t="shared" si="419"/>
        <v/>
      </c>
      <c r="R253" s="614" t="str">
        <f t="shared" si="420"/>
        <v/>
      </c>
      <c r="S253" s="614" t="str">
        <f t="shared" si="421"/>
        <v/>
      </c>
      <c r="T253" s="614" t="str">
        <f t="shared" si="422"/>
        <v/>
      </c>
      <c r="U253" s="619"/>
      <c r="V253" s="614"/>
      <c r="W253" s="620" t="str">
        <f t="shared" si="413"/>
        <v/>
      </c>
      <c r="X253" s="620" t="str">
        <f t="shared" si="412"/>
        <v/>
      </c>
      <c r="Y253" s="620" t="str">
        <f t="shared" si="412"/>
        <v/>
      </c>
      <c r="Z253" s="620" t="str">
        <f t="shared" si="412"/>
        <v/>
      </c>
      <c r="AA253" s="620" t="str">
        <f t="shared" si="412"/>
        <v/>
      </c>
      <c r="AB253" s="620" t="str">
        <f t="shared" si="412"/>
        <v/>
      </c>
      <c r="AC253" s="620" t="str">
        <f t="shared" si="412"/>
        <v/>
      </c>
      <c r="AD253" s="620" t="str">
        <f t="shared" si="412"/>
        <v/>
      </c>
      <c r="AE253" s="620" t="str">
        <f t="shared" si="412"/>
        <v/>
      </c>
      <c r="AF253" s="620" t="str">
        <f t="shared" si="412"/>
        <v/>
      </c>
      <c r="AG253" s="620" t="str">
        <f t="shared" si="412"/>
        <v/>
      </c>
      <c r="AH253" s="620" t="str">
        <f t="shared" si="412"/>
        <v/>
      </c>
      <c r="AI253" s="621" t="str">
        <f t="shared" si="402"/>
        <v/>
      </c>
      <c r="AJ253" s="621" t="str">
        <f t="shared" si="423"/>
        <v/>
      </c>
      <c r="AK253" s="621" t="str">
        <f t="shared" si="423"/>
        <v/>
      </c>
      <c r="AL253" s="621" t="str">
        <f t="shared" si="423"/>
        <v/>
      </c>
      <c r="AM253" s="621" t="str">
        <f t="shared" si="423"/>
        <v/>
      </c>
      <c r="AN253" s="621" t="str">
        <f t="shared" si="423"/>
        <v/>
      </c>
      <c r="AO253" s="621" t="str">
        <f t="shared" si="423"/>
        <v/>
      </c>
      <c r="AP253" s="621" t="str">
        <f t="shared" si="423"/>
        <v/>
      </c>
      <c r="AQ253" s="621" t="str">
        <f t="shared" si="423"/>
        <v/>
      </c>
      <c r="AR253" s="621" t="str">
        <f t="shared" si="423"/>
        <v/>
      </c>
      <c r="AS253" s="621" t="str">
        <f t="shared" si="423"/>
        <v/>
      </c>
      <c r="AT253" s="621" t="str">
        <f t="shared" si="423"/>
        <v/>
      </c>
      <c r="AU253" s="622" t="str">
        <f t="shared" si="400"/>
        <v/>
      </c>
      <c r="AV253" s="622" t="str">
        <f t="shared" si="509"/>
        <v/>
      </c>
      <c r="AW253" s="622" t="str">
        <f t="shared" si="509"/>
        <v/>
      </c>
      <c r="AX253" s="622" t="str">
        <f t="shared" si="509"/>
        <v/>
      </c>
      <c r="AY253" s="622" t="str">
        <f t="shared" si="509"/>
        <v/>
      </c>
      <c r="AZ253" s="622" t="str">
        <f t="shared" si="509"/>
        <v/>
      </c>
      <c r="BA253" s="622" t="str">
        <f t="shared" si="509"/>
        <v/>
      </c>
      <c r="BB253" s="622" t="str">
        <f t="shared" si="509"/>
        <v/>
      </c>
      <c r="BC253" s="622" t="str">
        <f t="shared" si="509"/>
        <v/>
      </c>
      <c r="BD253" s="622" t="str">
        <f t="shared" si="509"/>
        <v/>
      </c>
      <c r="BE253" s="622" t="str">
        <f t="shared" si="509"/>
        <v/>
      </c>
      <c r="BF253" s="622" t="str">
        <f t="shared" si="509"/>
        <v/>
      </c>
      <c r="BG253" s="623" t="str">
        <f t="shared" si="424"/>
        <v/>
      </c>
      <c r="BH253" s="623" t="str">
        <f t="shared" si="425"/>
        <v/>
      </c>
      <c r="BI253" s="623" t="str">
        <f t="shared" si="426"/>
        <v/>
      </c>
      <c r="BJ253" s="623" t="str">
        <f t="shared" si="427"/>
        <v/>
      </c>
      <c r="BK253" s="623" t="str">
        <f t="shared" si="428"/>
        <v/>
      </c>
      <c r="BL253" s="623" t="str">
        <f t="shared" si="429"/>
        <v/>
      </c>
      <c r="BM253" s="623" t="str">
        <f t="shared" si="430"/>
        <v/>
      </c>
      <c r="BN253" s="623" t="str">
        <f t="shared" si="431"/>
        <v/>
      </c>
      <c r="BO253" s="623" t="str">
        <f t="shared" si="432"/>
        <v/>
      </c>
      <c r="BP253" s="623" t="str">
        <f t="shared" si="433"/>
        <v/>
      </c>
      <c r="BQ253" s="623" t="str">
        <f t="shared" si="434"/>
        <v/>
      </c>
      <c r="BR253" s="623" t="str">
        <f t="shared" si="435"/>
        <v/>
      </c>
      <c r="BS253" s="1281" t="str">
        <f t="shared" si="436"/>
        <v/>
      </c>
      <c r="BT253" s="1281" t="str">
        <f t="shared" si="437"/>
        <v/>
      </c>
      <c r="BU253" s="1281" t="str">
        <f t="shared" si="438"/>
        <v/>
      </c>
      <c r="BV253" s="1281" t="str">
        <f t="shared" si="439"/>
        <v/>
      </c>
      <c r="BW253" s="1281" t="str">
        <f t="shared" si="440"/>
        <v/>
      </c>
      <c r="BX253" s="1281" t="str">
        <f t="shared" si="441"/>
        <v/>
      </c>
      <c r="BY253" s="1281" t="str">
        <f t="shared" si="442"/>
        <v/>
      </c>
      <c r="BZ253" s="1281" t="str">
        <f t="shared" si="443"/>
        <v/>
      </c>
      <c r="CA253" s="1281" t="str">
        <f t="shared" si="444"/>
        <v/>
      </c>
      <c r="CB253" s="1281" t="str">
        <f t="shared" si="445"/>
        <v/>
      </c>
      <c r="CC253" s="1281" t="str">
        <f t="shared" si="446"/>
        <v/>
      </c>
      <c r="CD253" s="1281" t="str">
        <f t="shared" si="447"/>
        <v/>
      </c>
      <c r="CE253" s="623" t="str">
        <f t="shared" si="448"/>
        <v/>
      </c>
      <c r="CF253" s="623" t="str">
        <f t="shared" si="449"/>
        <v/>
      </c>
      <c r="CG253" s="623" t="str">
        <f t="shared" si="450"/>
        <v/>
      </c>
      <c r="CH253" s="623" t="str">
        <f t="shared" si="451"/>
        <v/>
      </c>
      <c r="CI253" s="623" t="str">
        <f t="shared" si="452"/>
        <v/>
      </c>
      <c r="CJ253" s="623" t="str">
        <f t="shared" si="453"/>
        <v/>
      </c>
      <c r="CK253" s="623" t="str">
        <f t="shared" si="454"/>
        <v/>
      </c>
      <c r="CL253" s="623" t="str">
        <f t="shared" si="455"/>
        <v/>
      </c>
      <c r="CM253" s="623" t="str">
        <f t="shared" si="456"/>
        <v/>
      </c>
      <c r="CN253" s="623" t="str">
        <f t="shared" si="457"/>
        <v/>
      </c>
      <c r="CO253" s="623" t="str">
        <f t="shared" si="458"/>
        <v/>
      </c>
      <c r="CP253" s="623" t="str">
        <f t="shared" si="459"/>
        <v/>
      </c>
      <c r="CQ253" s="1281" t="str">
        <f t="shared" si="460"/>
        <v/>
      </c>
      <c r="CR253" s="1281" t="str">
        <f t="shared" si="461"/>
        <v/>
      </c>
      <c r="CS253" s="1281" t="str">
        <f t="shared" si="462"/>
        <v/>
      </c>
      <c r="CT253" s="1281" t="str">
        <f t="shared" si="463"/>
        <v/>
      </c>
      <c r="CU253" s="1281" t="str">
        <f t="shared" si="464"/>
        <v/>
      </c>
      <c r="CV253" s="1281" t="str">
        <f t="shared" si="465"/>
        <v/>
      </c>
      <c r="CW253" s="1281" t="str">
        <f t="shared" si="466"/>
        <v/>
      </c>
      <c r="CX253" s="1281" t="str">
        <f t="shared" si="467"/>
        <v/>
      </c>
      <c r="CY253" s="1281" t="str">
        <f t="shared" si="468"/>
        <v/>
      </c>
      <c r="CZ253" s="1281" t="str">
        <f t="shared" si="469"/>
        <v/>
      </c>
      <c r="DA253" s="1281" t="str">
        <f t="shared" si="470"/>
        <v/>
      </c>
      <c r="DB253" s="1281" t="str">
        <f t="shared" si="471"/>
        <v/>
      </c>
      <c r="DC253" s="623" t="str">
        <f t="shared" si="472"/>
        <v/>
      </c>
      <c r="DD253" s="623" t="str">
        <f t="shared" si="473"/>
        <v/>
      </c>
      <c r="DE253" s="623" t="str">
        <f t="shared" si="474"/>
        <v/>
      </c>
      <c r="DF253" s="623" t="str">
        <f t="shared" si="475"/>
        <v/>
      </c>
      <c r="DG253" s="623" t="str">
        <f t="shared" si="476"/>
        <v/>
      </c>
      <c r="DH253" s="623" t="str">
        <f t="shared" si="477"/>
        <v/>
      </c>
      <c r="DI253" s="623" t="str">
        <f t="shared" si="478"/>
        <v/>
      </c>
      <c r="DJ253" s="623" t="str">
        <f t="shared" si="479"/>
        <v/>
      </c>
      <c r="DK253" s="623" t="str">
        <f t="shared" si="480"/>
        <v/>
      </c>
      <c r="DL253" s="623" t="str">
        <f t="shared" si="481"/>
        <v/>
      </c>
      <c r="DM253" s="623" t="str">
        <f t="shared" si="482"/>
        <v/>
      </c>
      <c r="DN253" s="623" t="str">
        <f t="shared" si="483"/>
        <v/>
      </c>
      <c r="DO253" s="1281" t="str">
        <f t="shared" si="484"/>
        <v/>
      </c>
      <c r="DP253" s="1281" t="str">
        <f t="shared" si="485"/>
        <v/>
      </c>
      <c r="DQ253" s="1281" t="str">
        <f t="shared" si="486"/>
        <v/>
      </c>
      <c r="DR253" s="1281" t="str">
        <f t="shared" si="487"/>
        <v/>
      </c>
      <c r="DS253" s="1281" t="str">
        <f t="shared" si="488"/>
        <v/>
      </c>
      <c r="DT253" s="1281" t="str">
        <f t="shared" si="489"/>
        <v/>
      </c>
      <c r="DU253" s="1281" t="str">
        <f t="shared" si="490"/>
        <v/>
      </c>
      <c r="DV253" s="1281" t="str">
        <f t="shared" si="491"/>
        <v/>
      </c>
      <c r="DW253" s="1281" t="str">
        <f t="shared" si="492"/>
        <v/>
      </c>
      <c r="DX253" s="1281" t="str">
        <f t="shared" si="493"/>
        <v/>
      </c>
      <c r="DY253" s="1281" t="str">
        <f t="shared" si="494"/>
        <v/>
      </c>
      <c r="DZ253" s="1281" t="str">
        <f t="shared" si="495"/>
        <v/>
      </c>
      <c r="EA253" s="623" t="str">
        <f t="shared" si="496"/>
        <v/>
      </c>
      <c r="EB253" s="623" t="str">
        <f t="shared" si="497"/>
        <v/>
      </c>
      <c r="EC253" s="623" t="str">
        <f t="shared" si="498"/>
        <v/>
      </c>
      <c r="ED253" s="623" t="str">
        <f t="shared" si="499"/>
        <v/>
      </c>
      <c r="EE253" s="623" t="str">
        <f t="shared" si="500"/>
        <v/>
      </c>
      <c r="EF253" s="623" t="str">
        <f t="shared" si="501"/>
        <v/>
      </c>
      <c r="EG253" s="623" t="str">
        <f t="shared" si="502"/>
        <v/>
      </c>
      <c r="EH253" s="623" t="str">
        <f t="shared" si="503"/>
        <v/>
      </c>
      <c r="EI253" s="623" t="str">
        <f t="shared" si="504"/>
        <v/>
      </c>
      <c r="EJ253" s="623" t="str">
        <f t="shared" si="505"/>
        <v/>
      </c>
      <c r="EK253" s="623" t="str">
        <f t="shared" si="506"/>
        <v/>
      </c>
      <c r="EL253" s="623" t="str">
        <f t="shared" si="507"/>
        <v/>
      </c>
    </row>
    <row r="254" spans="1:142">
      <c r="A254" s="7" t="str">
        <f>IF('Rent Roll_RedIQ 1'!B247&gt;0,'Rent Roll_RedIQ 1'!B247,"")</f>
        <v/>
      </c>
      <c r="B254" s="7" t="str">
        <f>IF('Rent Roll_RedIQ 1'!C247&gt;0,'Rent Roll_RedIQ 1'!C247,"")</f>
        <v/>
      </c>
      <c r="C254" s="614">
        <f>IF('Rent Roll_RedIQ 1'!K247&gt;0,'Rent Roll_RedIQ 1'!K247,0)</f>
        <v>0</v>
      </c>
      <c r="D254" s="615" t="str">
        <f>IF('Rent Roll_RedIQ 1'!J247&gt;0,'Rent Roll_RedIQ 1'!J247,"")</f>
        <v/>
      </c>
      <c r="E254" s="624" t="str">
        <f t="shared" si="415"/>
        <v/>
      </c>
      <c r="F254" s="194"/>
      <c r="G254" s="194"/>
      <c r="H254" s="616" t="str">
        <f t="shared" si="404"/>
        <v/>
      </c>
      <c r="I254" s="1200">
        <f>IF('Rent Roll_RedIQ 1'!S247&gt;0,'Rent Roll_RedIQ 1'!S247,Purchase_Date-1)</f>
        <v>45991</v>
      </c>
      <c r="J254" s="617" t="str">
        <f t="shared" si="405"/>
        <v/>
      </c>
      <c r="K254" s="1205">
        <f t="shared" si="406"/>
        <v>46356</v>
      </c>
      <c r="L254" s="618" t="str">
        <f t="shared" si="405"/>
        <v/>
      </c>
      <c r="M254" s="1208">
        <f t="shared" si="407"/>
        <v>46721</v>
      </c>
      <c r="N254" s="614" t="str">
        <f t="shared" si="416"/>
        <v/>
      </c>
      <c r="O254" s="614" t="str">
        <f t="shared" si="417"/>
        <v/>
      </c>
      <c r="P254" s="614" t="str">
        <f t="shared" si="418"/>
        <v/>
      </c>
      <c r="Q254" s="614" t="str">
        <f t="shared" si="419"/>
        <v/>
      </c>
      <c r="R254" s="614" t="str">
        <f t="shared" si="420"/>
        <v/>
      </c>
      <c r="S254" s="614" t="str">
        <f t="shared" si="421"/>
        <v/>
      </c>
      <c r="T254" s="614" t="str">
        <f t="shared" si="422"/>
        <v/>
      </c>
      <c r="U254" s="619"/>
      <c r="V254" s="614"/>
      <c r="W254" s="620" t="str">
        <f t="shared" si="413"/>
        <v/>
      </c>
      <c r="X254" s="620" t="str">
        <f t="shared" si="412"/>
        <v/>
      </c>
      <c r="Y254" s="620" t="str">
        <f t="shared" si="412"/>
        <v/>
      </c>
      <c r="Z254" s="620" t="str">
        <f t="shared" si="412"/>
        <v/>
      </c>
      <c r="AA254" s="620" t="str">
        <f t="shared" si="412"/>
        <v/>
      </c>
      <c r="AB254" s="620" t="str">
        <f t="shared" si="412"/>
        <v/>
      </c>
      <c r="AC254" s="620" t="str">
        <f t="shared" si="412"/>
        <v/>
      </c>
      <c r="AD254" s="620" t="str">
        <f t="shared" si="412"/>
        <v/>
      </c>
      <c r="AE254" s="620" t="str">
        <f t="shared" si="412"/>
        <v/>
      </c>
      <c r="AF254" s="620" t="str">
        <f t="shared" si="412"/>
        <v/>
      </c>
      <c r="AG254" s="620" t="str">
        <f t="shared" si="412"/>
        <v/>
      </c>
      <c r="AH254" s="620" t="str">
        <f t="shared" si="412"/>
        <v/>
      </c>
      <c r="AI254" s="621" t="str">
        <f t="shared" si="402"/>
        <v/>
      </c>
      <c r="AJ254" s="621" t="str">
        <f t="shared" si="423"/>
        <v/>
      </c>
      <c r="AK254" s="621" t="str">
        <f t="shared" si="423"/>
        <v/>
      </c>
      <c r="AL254" s="621" t="str">
        <f t="shared" si="423"/>
        <v/>
      </c>
      <c r="AM254" s="621" t="str">
        <f t="shared" si="423"/>
        <v/>
      </c>
      <c r="AN254" s="621" t="str">
        <f t="shared" si="423"/>
        <v/>
      </c>
      <c r="AO254" s="621" t="str">
        <f t="shared" si="423"/>
        <v/>
      </c>
      <c r="AP254" s="621" t="str">
        <f t="shared" si="423"/>
        <v/>
      </c>
      <c r="AQ254" s="621" t="str">
        <f t="shared" si="423"/>
        <v/>
      </c>
      <c r="AR254" s="621" t="str">
        <f t="shared" si="423"/>
        <v/>
      </c>
      <c r="AS254" s="621" t="str">
        <f t="shared" si="423"/>
        <v/>
      </c>
      <c r="AT254" s="621" t="str">
        <f t="shared" si="423"/>
        <v/>
      </c>
      <c r="AU254" s="622" t="str">
        <f t="shared" si="400"/>
        <v/>
      </c>
      <c r="AV254" s="622" t="str">
        <f t="shared" si="509"/>
        <v/>
      </c>
      <c r="AW254" s="622" t="str">
        <f t="shared" si="509"/>
        <v/>
      </c>
      <c r="AX254" s="622" t="str">
        <f t="shared" si="509"/>
        <v/>
      </c>
      <c r="AY254" s="622" t="str">
        <f t="shared" si="509"/>
        <v/>
      </c>
      <c r="AZ254" s="622" t="str">
        <f t="shared" si="509"/>
        <v/>
      </c>
      <c r="BA254" s="622" t="str">
        <f t="shared" si="509"/>
        <v/>
      </c>
      <c r="BB254" s="622" t="str">
        <f t="shared" si="509"/>
        <v/>
      </c>
      <c r="BC254" s="622" t="str">
        <f t="shared" si="509"/>
        <v/>
      </c>
      <c r="BD254" s="622" t="str">
        <f t="shared" si="509"/>
        <v/>
      </c>
      <c r="BE254" s="622" t="str">
        <f t="shared" si="509"/>
        <v/>
      </c>
      <c r="BF254" s="622" t="str">
        <f t="shared" si="509"/>
        <v/>
      </c>
      <c r="BG254" s="623" t="str">
        <f t="shared" si="424"/>
        <v/>
      </c>
      <c r="BH254" s="623" t="str">
        <f t="shared" si="425"/>
        <v/>
      </c>
      <c r="BI254" s="623" t="str">
        <f t="shared" si="426"/>
        <v/>
      </c>
      <c r="BJ254" s="623" t="str">
        <f t="shared" si="427"/>
        <v/>
      </c>
      <c r="BK254" s="623" t="str">
        <f t="shared" si="428"/>
        <v/>
      </c>
      <c r="BL254" s="623" t="str">
        <f t="shared" si="429"/>
        <v/>
      </c>
      <c r="BM254" s="623" t="str">
        <f t="shared" si="430"/>
        <v/>
      </c>
      <c r="BN254" s="623" t="str">
        <f t="shared" si="431"/>
        <v/>
      </c>
      <c r="BO254" s="623" t="str">
        <f t="shared" si="432"/>
        <v/>
      </c>
      <c r="BP254" s="623" t="str">
        <f t="shared" si="433"/>
        <v/>
      </c>
      <c r="BQ254" s="623" t="str">
        <f t="shared" si="434"/>
        <v/>
      </c>
      <c r="BR254" s="623" t="str">
        <f t="shared" si="435"/>
        <v/>
      </c>
      <c r="BS254" s="1281" t="str">
        <f t="shared" si="436"/>
        <v/>
      </c>
      <c r="BT254" s="1281" t="str">
        <f t="shared" si="437"/>
        <v/>
      </c>
      <c r="BU254" s="1281" t="str">
        <f t="shared" si="438"/>
        <v/>
      </c>
      <c r="BV254" s="1281" t="str">
        <f t="shared" si="439"/>
        <v/>
      </c>
      <c r="BW254" s="1281" t="str">
        <f t="shared" si="440"/>
        <v/>
      </c>
      <c r="BX254" s="1281" t="str">
        <f t="shared" si="441"/>
        <v/>
      </c>
      <c r="BY254" s="1281" t="str">
        <f t="shared" si="442"/>
        <v/>
      </c>
      <c r="BZ254" s="1281" t="str">
        <f t="shared" si="443"/>
        <v/>
      </c>
      <c r="CA254" s="1281" t="str">
        <f t="shared" si="444"/>
        <v/>
      </c>
      <c r="CB254" s="1281" t="str">
        <f t="shared" si="445"/>
        <v/>
      </c>
      <c r="CC254" s="1281" t="str">
        <f t="shared" si="446"/>
        <v/>
      </c>
      <c r="CD254" s="1281" t="str">
        <f t="shared" si="447"/>
        <v/>
      </c>
      <c r="CE254" s="623" t="str">
        <f t="shared" si="448"/>
        <v/>
      </c>
      <c r="CF254" s="623" t="str">
        <f t="shared" si="449"/>
        <v/>
      </c>
      <c r="CG254" s="623" t="str">
        <f t="shared" si="450"/>
        <v/>
      </c>
      <c r="CH254" s="623" t="str">
        <f t="shared" si="451"/>
        <v/>
      </c>
      <c r="CI254" s="623" t="str">
        <f t="shared" si="452"/>
        <v/>
      </c>
      <c r="CJ254" s="623" t="str">
        <f t="shared" si="453"/>
        <v/>
      </c>
      <c r="CK254" s="623" t="str">
        <f t="shared" si="454"/>
        <v/>
      </c>
      <c r="CL254" s="623" t="str">
        <f t="shared" si="455"/>
        <v/>
      </c>
      <c r="CM254" s="623" t="str">
        <f t="shared" si="456"/>
        <v/>
      </c>
      <c r="CN254" s="623" t="str">
        <f t="shared" si="457"/>
        <v/>
      </c>
      <c r="CO254" s="623" t="str">
        <f t="shared" si="458"/>
        <v/>
      </c>
      <c r="CP254" s="623" t="str">
        <f t="shared" si="459"/>
        <v/>
      </c>
      <c r="CQ254" s="1281" t="str">
        <f t="shared" si="460"/>
        <v/>
      </c>
      <c r="CR254" s="1281" t="str">
        <f t="shared" si="461"/>
        <v/>
      </c>
      <c r="CS254" s="1281" t="str">
        <f t="shared" si="462"/>
        <v/>
      </c>
      <c r="CT254" s="1281" t="str">
        <f t="shared" si="463"/>
        <v/>
      </c>
      <c r="CU254" s="1281" t="str">
        <f t="shared" si="464"/>
        <v/>
      </c>
      <c r="CV254" s="1281" t="str">
        <f t="shared" si="465"/>
        <v/>
      </c>
      <c r="CW254" s="1281" t="str">
        <f t="shared" si="466"/>
        <v/>
      </c>
      <c r="CX254" s="1281" t="str">
        <f t="shared" si="467"/>
        <v/>
      </c>
      <c r="CY254" s="1281" t="str">
        <f t="shared" si="468"/>
        <v/>
      </c>
      <c r="CZ254" s="1281" t="str">
        <f t="shared" si="469"/>
        <v/>
      </c>
      <c r="DA254" s="1281" t="str">
        <f t="shared" si="470"/>
        <v/>
      </c>
      <c r="DB254" s="1281" t="str">
        <f t="shared" si="471"/>
        <v/>
      </c>
      <c r="DC254" s="623" t="str">
        <f t="shared" si="472"/>
        <v/>
      </c>
      <c r="DD254" s="623" t="str">
        <f t="shared" si="473"/>
        <v/>
      </c>
      <c r="DE254" s="623" t="str">
        <f t="shared" si="474"/>
        <v/>
      </c>
      <c r="DF254" s="623" t="str">
        <f t="shared" si="475"/>
        <v/>
      </c>
      <c r="DG254" s="623" t="str">
        <f t="shared" si="476"/>
        <v/>
      </c>
      <c r="DH254" s="623" t="str">
        <f t="shared" si="477"/>
        <v/>
      </c>
      <c r="DI254" s="623" t="str">
        <f t="shared" si="478"/>
        <v/>
      </c>
      <c r="DJ254" s="623" t="str">
        <f t="shared" si="479"/>
        <v/>
      </c>
      <c r="DK254" s="623" t="str">
        <f t="shared" si="480"/>
        <v/>
      </c>
      <c r="DL254" s="623" t="str">
        <f t="shared" si="481"/>
        <v/>
      </c>
      <c r="DM254" s="623" t="str">
        <f t="shared" si="482"/>
        <v/>
      </c>
      <c r="DN254" s="623" t="str">
        <f t="shared" si="483"/>
        <v/>
      </c>
      <c r="DO254" s="1281" t="str">
        <f t="shared" si="484"/>
        <v/>
      </c>
      <c r="DP254" s="1281" t="str">
        <f t="shared" si="485"/>
        <v/>
      </c>
      <c r="DQ254" s="1281" t="str">
        <f t="shared" si="486"/>
        <v/>
      </c>
      <c r="DR254" s="1281" t="str">
        <f t="shared" si="487"/>
        <v/>
      </c>
      <c r="DS254" s="1281" t="str">
        <f t="shared" si="488"/>
        <v/>
      </c>
      <c r="DT254" s="1281" t="str">
        <f t="shared" si="489"/>
        <v/>
      </c>
      <c r="DU254" s="1281" t="str">
        <f t="shared" si="490"/>
        <v/>
      </c>
      <c r="DV254" s="1281" t="str">
        <f t="shared" si="491"/>
        <v/>
      </c>
      <c r="DW254" s="1281" t="str">
        <f t="shared" si="492"/>
        <v/>
      </c>
      <c r="DX254" s="1281" t="str">
        <f t="shared" si="493"/>
        <v/>
      </c>
      <c r="DY254" s="1281" t="str">
        <f t="shared" si="494"/>
        <v/>
      </c>
      <c r="DZ254" s="1281" t="str">
        <f t="shared" si="495"/>
        <v/>
      </c>
      <c r="EA254" s="623" t="str">
        <f t="shared" si="496"/>
        <v/>
      </c>
      <c r="EB254" s="623" t="str">
        <f t="shared" si="497"/>
        <v/>
      </c>
      <c r="EC254" s="623" t="str">
        <f t="shared" si="498"/>
        <v/>
      </c>
      <c r="ED254" s="623" t="str">
        <f t="shared" si="499"/>
        <v/>
      </c>
      <c r="EE254" s="623" t="str">
        <f t="shared" si="500"/>
        <v/>
      </c>
      <c r="EF254" s="623" t="str">
        <f t="shared" si="501"/>
        <v/>
      </c>
      <c r="EG254" s="623" t="str">
        <f t="shared" si="502"/>
        <v/>
      </c>
      <c r="EH254" s="623" t="str">
        <f t="shared" si="503"/>
        <v/>
      </c>
      <c r="EI254" s="623" t="str">
        <f t="shared" si="504"/>
        <v/>
      </c>
      <c r="EJ254" s="623" t="str">
        <f t="shared" si="505"/>
        <v/>
      </c>
      <c r="EK254" s="623" t="str">
        <f t="shared" si="506"/>
        <v/>
      </c>
      <c r="EL254" s="623" t="str">
        <f t="shared" si="507"/>
        <v/>
      </c>
    </row>
    <row r="255" spans="1:142">
      <c r="A255" s="7" t="str">
        <f>IF('Rent Roll_RedIQ 1'!B248&gt;0,'Rent Roll_RedIQ 1'!B248,"")</f>
        <v/>
      </c>
      <c r="B255" s="7" t="str">
        <f>IF('Rent Roll_RedIQ 1'!C248&gt;0,'Rent Roll_RedIQ 1'!C248,"")</f>
        <v/>
      </c>
      <c r="C255" s="614">
        <f>IF('Rent Roll_RedIQ 1'!K248&gt;0,'Rent Roll_RedIQ 1'!K248,0)</f>
        <v>0</v>
      </c>
      <c r="D255" s="615" t="str">
        <f>IF('Rent Roll_RedIQ 1'!J248&gt;0,'Rent Roll_RedIQ 1'!J248,"")</f>
        <v/>
      </c>
      <c r="E255" s="624" t="str">
        <f t="shared" si="415"/>
        <v/>
      </c>
      <c r="F255" s="194"/>
      <c r="G255" s="194"/>
      <c r="H255" s="616" t="str">
        <f t="shared" si="404"/>
        <v/>
      </c>
      <c r="I255" s="1200">
        <f>IF('Rent Roll_RedIQ 1'!S248&gt;0,'Rent Roll_RedIQ 1'!S248,Purchase_Date-1)</f>
        <v>45991</v>
      </c>
      <c r="J255" s="617" t="str">
        <f t="shared" si="405"/>
        <v/>
      </c>
      <c r="K255" s="1205">
        <f t="shared" si="406"/>
        <v>46356</v>
      </c>
      <c r="L255" s="618" t="str">
        <f t="shared" si="405"/>
        <v/>
      </c>
      <c r="M255" s="1208">
        <f t="shared" si="407"/>
        <v>46721</v>
      </c>
      <c r="N255" s="614" t="str">
        <f t="shared" si="416"/>
        <v/>
      </c>
      <c r="O255" s="614" t="str">
        <f t="shared" si="417"/>
        <v/>
      </c>
      <c r="P255" s="614" t="str">
        <f t="shared" si="418"/>
        <v/>
      </c>
      <c r="Q255" s="614" t="str">
        <f t="shared" si="419"/>
        <v/>
      </c>
      <c r="R255" s="614" t="str">
        <f t="shared" si="420"/>
        <v/>
      </c>
      <c r="S255" s="614" t="str">
        <f t="shared" si="421"/>
        <v/>
      </c>
      <c r="T255" s="614" t="str">
        <f t="shared" si="422"/>
        <v/>
      </c>
      <c r="U255" s="619"/>
      <c r="V255" s="614"/>
      <c r="W255" s="620" t="str">
        <f t="shared" si="413"/>
        <v/>
      </c>
      <c r="X255" s="620" t="str">
        <f t="shared" si="412"/>
        <v/>
      </c>
      <c r="Y255" s="620" t="str">
        <f t="shared" si="412"/>
        <v/>
      </c>
      <c r="Z255" s="620" t="str">
        <f t="shared" si="412"/>
        <v/>
      </c>
      <c r="AA255" s="620" t="str">
        <f t="shared" si="412"/>
        <v/>
      </c>
      <c r="AB255" s="620" t="str">
        <f t="shared" si="412"/>
        <v/>
      </c>
      <c r="AC255" s="620" t="str">
        <f t="shared" si="412"/>
        <v/>
      </c>
      <c r="AD255" s="620" t="str">
        <f t="shared" si="412"/>
        <v/>
      </c>
      <c r="AE255" s="620" t="str">
        <f t="shared" si="412"/>
        <v/>
      </c>
      <c r="AF255" s="620" t="str">
        <f t="shared" si="412"/>
        <v/>
      </c>
      <c r="AG255" s="620" t="str">
        <f t="shared" si="412"/>
        <v/>
      </c>
      <c r="AH255" s="620" t="str">
        <f t="shared" si="412"/>
        <v/>
      </c>
      <c r="AI255" s="621" t="str">
        <f t="shared" si="402"/>
        <v/>
      </c>
      <c r="AJ255" s="621" t="str">
        <f t="shared" si="423"/>
        <v/>
      </c>
      <c r="AK255" s="621" t="str">
        <f t="shared" si="423"/>
        <v/>
      </c>
      <c r="AL255" s="621" t="str">
        <f t="shared" si="423"/>
        <v/>
      </c>
      <c r="AM255" s="621" t="str">
        <f t="shared" si="423"/>
        <v/>
      </c>
      <c r="AN255" s="621" t="str">
        <f t="shared" si="423"/>
        <v/>
      </c>
      <c r="AO255" s="621" t="str">
        <f t="shared" si="423"/>
        <v/>
      </c>
      <c r="AP255" s="621" t="str">
        <f t="shared" si="423"/>
        <v/>
      </c>
      <c r="AQ255" s="621" t="str">
        <f t="shared" si="423"/>
        <v/>
      </c>
      <c r="AR255" s="621" t="str">
        <f t="shared" si="423"/>
        <v/>
      </c>
      <c r="AS255" s="621" t="str">
        <f t="shared" si="423"/>
        <v/>
      </c>
      <c r="AT255" s="621" t="str">
        <f t="shared" si="423"/>
        <v/>
      </c>
      <c r="AU255" s="622" t="str">
        <f t="shared" si="400"/>
        <v/>
      </c>
      <c r="AV255" s="622" t="str">
        <f t="shared" si="509"/>
        <v/>
      </c>
      <c r="AW255" s="622" t="str">
        <f t="shared" si="509"/>
        <v/>
      </c>
      <c r="AX255" s="622" t="str">
        <f t="shared" si="509"/>
        <v/>
      </c>
      <c r="AY255" s="622" t="str">
        <f t="shared" si="509"/>
        <v/>
      </c>
      <c r="AZ255" s="622" t="str">
        <f t="shared" si="509"/>
        <v/>
      </c>
      <c r="BA255" s="622" t="str">
        <f t="shared" si="509"/>
        <v/>
      </c>
      <c r="BB255" s="622" t="str">
        <f t="shared" si="509"/>
        <v/>
      </c>
      <c r="BC255" s="622" t="str">
        <f t="shared" si="509"/>
        <v/>
      </c>
      <c r="BD255" s="622" t="str">
        <f t="shared" si="509"/>
        <v/>
      </c>
      <c r="BE255" s="622" t="str">
        <f t="shared" si="509"/>
        <v/>
      </c>
      <c r="BF255" s="622" t="str">
        <f t="shared" si="509"/>
        <v/>
      </c>
      <c r="BG255" s="623" t="str">
        <f t="shared" si="424"/>
        <v/>
      </c>
      <c r="BH255" s="623" t="str">
        <f t="shared" si="425"/>
        <v/>
      </c>
      <c r="BI255" s="623" t="str">
        <f t="shared" si="426"/>
        <v/>
      </c>
      <c r="BJ255" s="623" t="str">
        <f t="shared" si="427"/>
        <v/>
      </c>
      <c r="BK255" s="623" t="str">
        <f t="shared" si="428"/>
        <v/>
      </c>
      <c r="BL255" s="623" t="str">
        <f t="shared" si="429"/>
        <v/>
      </c>
      <c r="BM255" s="623" t="str">
        <f t="shared" si="430"/>
        <v/>
      </c>
      <c r="BN255" s="623" t="str">
        <f t="shared" si="431"/>
        <v/>
      </c>
      <c r="BO255" s="623" t="str">
        <f t="shared" si="432"/>
        <v/>
      </c>
      <c r="BP255" s="623" t="str">
        <f t="shared" si="433"/>
        <v/>
      </c>
      <c r="BQ255" s="623" t="str">
        <f t="shared" si="434"/>
        <v/>
      </c>
      <c r="BR255" s="623" t="str">
        <f t="shared" si="435"/>
        <v/>
      </c>
      <c r="BS255" s="1281" t="str">
        <f t="shared" si="436"/>
        <v/>
      </c>
      <c r="BT255" s="1281" t="str">
        <f t="shared" si="437"/>
        <v/>
      </c>
      <c r="BU255" s="1281" t="str">
        <f t="shared" si="438"/>
        <v/>
      </c>
      <c r="BV255" s="1281" t="str">
        <f t="shared" si="439"/>
        <v/>
      </c>
      <c r="BW255" s="1281" t="str">
        <f t="shared" si="440"/>
        <v/>
      </c>
      <c r="BX255" s="1281" t="str">
        <f t="shared" si="441"/>
        <v/>
      </c>
      <c r="BY255" s="1281" t="str">
        <f t="shared" si="442"/>
        <v/>
      </c>
      <c r="BZ255" s="1281" t="str">
        <f t="shared" si="443"/>
        <v/>
      </c>
      <c r="CA255" s="1281" t="str">
        <f t="shared" si="444"/>
        <v/>
      </c>
      <c r="CB255" s="1281" t="str">
        <f t="shared" si="445"/>
        <v/>
      </c>
      <c r="CC255" s="1281" t="str">
        <f t="shared" si="446"/>
        <v/>
      </c>
      <c r="CD255" s="1281" t="str">
        <f t="shared" si="447"/>
        <v/>
      </c>
      <c r="CE255" s="623" t="str">
        <f t="shared" si="448"/>
        <v/>
      </c>
      <c r="CF255" s="623" t="str">
        <f t="shared" si="449"/>
        <v/>
      </c>
      <c r="CG255" s="623" t="str">
        <f t="shared" si="450"/>
        <v/>
      </c>
      <c r="CH255" s="623" t="str">
        <f t="shared" si="451"/>
        <v/>
      </c>
      <c r="CI255" s="623" t="str">
        <f t="shared" si="452"/>
        <v/>
      </c>
      <c r="CJ255" s="623" t="str">
        <f t="shared" si="453"/>
        <v/>
      </c>
      <c r="CK255" s="623" t="str">
        <f t="shared" si="454"/>
        <v/>
      </c>
      <c r="CL255" s="623" t="str">
        <f t="shared" si="455"/>
        <v/>
      </c>
      <c r="CM255" s="623" t="str">
        <f t="shared" si="456"/>
        <v/>
      </c>
      <c r="CN255" s="623" t="str">
        <f t="shared" si="457"/>
        <v/>
      </c>
      <c r="CO255" s="623" t="str">
        <f t="shared" si="458"/>
        <v/>
      </c>
      <c r="CP255" s="623" t="str">
        <f t="shared" si="459"/>
        <v/>
      </c>
      <c r="CQ255" s="1281" t="str">
        <f t="shared" si="460"/>
        <v/>
      </c>
      <c r="CR255" s="1281" t="str">
        <f t="shared" si="461"/>
        <v/>
      </c>
      <c r="CS255" s="1281" t="str">
        <f t="shared" si="462"/>
        <v/>
      </c>
      <c r="CT255" s="1281" t="str">
        <f t="shared" si="463"/>
        <v/>
      </c>
      <c r="CU255" s="1281" t="str">
        <f t="shared" si="464"/>
        <v/>
      </c>
      <c r="CV255" s="1281" t="str">
        <f t="shared" si="465"/>
        <v/>
      </c>
      <c r="CW255" s="1281" t="str">
        <f t="shared" si="466"/>
        <v/>
      </c>
      <c r="CX255" s="1281" t="str">
        <f t="shared" si="467"/>
        <v/>
      </c>
      <c r="CY255" s="1281" t="str">
        <f t="shared" si="468"/>
        <v/>
      </c>
      <c r="CZ255" s="1281" t="str">
        <f t="shared" si="469"/>
        <v/>
      </c>
      <c r="DA255" s="1281" t="str">
        <f t="shared" si="470"/>
        <v/>
      </c>
      <c r="DB255" s="1281" t="str">
        <f t="shared" si="471"/>
        <v/>
      </c>
      <c r="DC255" s="623" t="str">
        <f t="shared" si="472"/>
        <v/>
      </c>
      <c r="DD255" s="623" t="str">
        <f t="shared" si="473"/>
        <v/>
      </c>
      <c r="DE255" s="623" t="str">
        <f t="shared" si="474"/>
        <v/>
      </c>
      <c r="DF255" s="623" t="str">
        <f t="shared" si="475"/>
        <v/>
      </c>
      <c r="DG255" s="623" t="str">
        <f t="shared" si="476"/>
        <v/>
      </c>
      <c r="DH255" s="623" t="str">
        <f t="shared" si="477"/>
        <v/>
      </c>
      <c r="DI255" s="623" t="str">
        <f t="shared" si="478"/>
        <v/>
      </c>
      <c r="DJ255" s="623" t="str">
        <f t="shared" si="479"/>
        <v/>
      </c>
      <c r="DK255" s="623" t="str">
        <f t="shared" si="480"/>
        <v/>
      </c>
      <c r="DL255" s="623" t="str">
        <f t="shared" si="481"/>
        <v/>
      </c>
      <c r="DM255" s="623" t="str">
        <f t="shared" si="482"/>
        <v/>
      </c>
      <c r="DN255" s="623" t="str">
        <f t="shared" si="483"/>
        <v/>
      </c>
      <c r="DO255" s="1281" t="str">
        <f t="shared" si="484"/>
        <v/>
      </c>
      <c r="DP255" s="1281" t="str">
        <f t="shared" si="485"/>
        <v/>
      </c>
      <c r="DQ255" s="1281" t="str">
        <f t="shared" si="486"/>
        <v/>
      </c>
      <c r="DR255" s="1281" t="str">
        <f t="shared" si="487"/>
        <v/>
      </c>
      <c r="DS255" s="1281" t="str">
        <f t="shared" si="488"/>
        <v/>
      </c>
      <c r="DT255" s="1281" t="str">
        <f t="shared" si="489"/>
        <v/>
      </c>
      <c r="DU255" s="1281" t="str">
        <f t="shared" si="490"/>
        <v/>
      </c>
      <c r="DV255" s="1281" t="str">
        <f t="shared" si="491"/>
        <v/>
      </c>
      <c r="DW255" s="1281" t="str">
        <f t="shared" si="492"/>
        <v/>
      </c>
      <c r="DX255" s="1281" t="str">
        <f t="shared" si="493"/>
        <v/>
      </c>
      <c r="DY255" s="1281" t="str">
        <f t="shared" si="494"/>
        <v/>
      </c>
      <c r="DZ255" s="1281" t="str">
        <f t="shared" si="495"/>
        <v/>
      </c>
      <c r="EA255" s="623" t="str">
        <f t="shared" si="496"/>
        <v/>
      </c>
      <c r="EB255" s="623" t="str">
        <f t="shared" si="497"/>
        <v/>
      </c>
      <c r="EC255" s="623" t="str">
        <f t="shared" si="498"/>
        <v/>
      </c>
      <c r="ED255" s="623" t="str">
        <f t="shared" si="499"/>
        <v/>
      </c>
      <c r="EE255" s="623" t="str">
        <f t="shared" si="500"/>
        <v/>
      </c>
      <c r="EF255" s="623" t="str">
        <f t="shared" si="501"/>
        <v/>
      </c>
      <c r="EG255" s="623" t="str">
        <f t="shared" si="502"/>
        <v/>
      </c>
      <c r="EH255" s="623" t="str">
        <f t="shared" si="503"/>
        <v/>
      </c>
      <c r="EI255" s="623" t="str">
        <f t="shared" si="504"/>
        <v/>
      </c>
      <c r="EJ255" s="623" t="str">
        <f t="shared" si="505"/>
        <v/>
      </c>
      <c r="EK255" s="623" t="str">
        <f t="shared" si="506"/>
        <v/>
      </c>
      <c r="EL255" s="623" t="str">
        <f t="shared" si="507"/>
        <v/>
      </c>
    </row>
    <row r="256" spans="1:142">
      <c r="A256" s="7" t="str">
        <f>IF('Rent Roll_RedIQ 1'!B249&gt;0,'Rent Roll_RedIQ 1'!B249,"")</f>
        <v/>
      </c>
      <c r="B256" s="7" t="str">
        <f>IF('Rent Roll_RedIQ 1'!C249&gt;0,'Rent Roll_RedIQ 1'!C249,"")</f>
        <v/>
      </c>
      <c r="C256" s="614">
        <f>IF('Rent Roll_RedIQ 1'!K249&gt;0,'Rent Roll_RedIQ 1'!K249,0)</f>
        <v>0</v>
      </c>
      <c r="D256" s="615" t="str">
        <f>IF('Rent Roll_RedIQ 1'!J249&gt;0,'Rent Roll_RedIQ 1'!J249,"")</f>
        <v/>
      </c>
      <c r="E256" s="624" t="str">
        <f t="shared" si="415"/>
        <v/>
      </c>
      <c r="F256" s="194"/>
      <c r="G256" s="194"/>
      <c r="H256" s="616" t="str">
        <f t="shared" si="404"/>
        <v/>
      </c>
      <c r="I256" s="1200">
        <f>IF('Rent Roll_RedIQ 1'!S249&gt;0,'Rent Roll_RedIQ 1'!S249,Purchase_Date-1)</f>
        <v>45991</v>
      </c>
      <c r="J256" s="617" t="str">
        <f t="shared" si="405"/>
        <v/>
      </c>
      <c r="K256" s="1205">
        <f t="shared" si="406"/>
        <v>46356</v>
      </c>
      <c r="L256" s="618" t="str">
        <f t="shared" si="405"/>
        <v/>
      </c>
      <c r="M256" s="1208">
        <f t="shared" si="407"/>
        <v>46721</v>
      </c>
      <c r="N256" s="614" t="str">
        <f t="shared" si="416"/>
        <v/>
      </c>
      <c r="O256" s="614" t="str">
        <f t="shared" si="417"/>
        <v/>
      </c>
      <c r="P256" s="614" t="str">
        <f t="shared" si="418"/>
        <v/>
      </c>
      <c r="Q256" s="614" t="str">
        <f t="shared" si="419"/>
        <v/>
      </c>
      <c r="R256" s="614" t="str">
        <f t="shared" si="420"/>
        <v/>
      </c>
      <c r="S256" s="614" t="str">
        <f t="shared" si="421"/>
        <v/>
      </c>
      <c r="T256" s="614" t="str">
        <f t="shared" si="422"/>
        <v/>
      </c>
      <c r="U256" s="619"/>
      <c r="V256" s="614"/>
      <c r="W256" s="620" t="str">
        <f t="shared" si="413"/>
        <v/>
      </c>
      <c r="X256" s="620" t="str">
        <f t="shared" ref="X256:AH256" si="510">IF($I256&gt;=X$11,$C256,$H256)</f>
        <v/>
      </c>
      <c r="Y256" s="620" t="str">
        <f t="shared" si="510"/>
        <v/>
      </c>
      <c r="Z256" s="620" t="str">
        <f t="shared" si="510"/>
        <v/>
      </c>
      <c r="AA256" s="620" t="str">
        <f t="shared" si="510"/>
        <v/>
      </c>
      <c r="AB256" s="620" t="str">
        <f t="shared" si="510"/>
        <v/>
      </c>
      <c r="AC256" s="620" t="str">
        <f t="shared" si="510"/>
        <v/>
      </c>
      <c r="AD256" s="620" t="str">
        <f t="shared" si="510"/>
        <v/>
      </c>
      <c r="AE256" s="620" t="str">
        <f t="shared" si="510"/>
        <v/>
      </c>
      <c r="AF256" s="620" t="str">
        <f t="shared" si="510"/>
        <v/>
      </c>
      <c r="AG256" s="620" t="str">
        <f t="shared" si="510"/>
        <v/>
      </c>
      <c r="AH256" s="620" t="str">
        <f t="shared" si="510"/>
        <v/>
      </c>
      <c r="AI256" s="621" t="str">
        <f t="shared" si="402"/>
        <v/>
      </c>
      <c r="AJ256" s="621" t="str">
        <f t="shared" si="423"/>
        <v/>
      </c>
      <c r="AK256" s="621" t="str">
        <f t="shared" si="423"/>
        <v/>
      </c>
      <c r="AL256" s="621" t="str">
        <f t="shared" si="423"/>
        <v/>
      </c>
      <c r="AM256" s="621" t="str">
        <f t="shared" si="423"/>
        <v/>
      </c>
      <c r="AN256" s="621" t="str">
        <f t="shared" si="423"/>
        <v/>
      </c>
      <c r="AO256" s="621" t="str">
        <f t="shared" si="423"/>
        <v/>
      </c>
      <c r="AP256" s="621" t="str">
        <f t="shared" si="423"/>
        <v/>
      </c>
      <c r="AQ256" s="621" t="str">
        <f t="shared" si="423"/>
        <v/>
      </c>
      <c r="AR256" s="621" t="str">
        <f t="shared" si="423"/>
        <v/>
      </c>
      <c r="AS256" s="621" t="str">
        <f t="shared" si="423"/>
        <v/>
      </c>
      <c r="AT256" s="621" t="str">
        <f t="shared" si="423"/>
        <v/>
      </c>
      <c r="AU256" s="622" t="str">
        <f t="shared" si="400"/>
        <v/>
      </c>
      <c r="AV256" s="622" t="str">
        <f t="shared" si="509"/>
        <v/>
      </c>
      <c r="AW256" s="622" t="str">
        <f t="shared" si="509"/>
        <v/>
      </c>
      <c r="AX256" s="622" t="str">
        <f t="shared" si="509"/>
        <v/>
      </c>
      <c r="AY256" s="622" t="str">
        <f t="shared" si="509"/>
        <v/>
      </c>
      <c r="AZ256" s="622" t="str">
        <f t="shared" si="509"/>
        <v/>
      </c>
      <c r="BA256" s="622" t="str">
        <f t="shared" si="509"/>
        <v/>
      </c>
      <c r="BB256" s="622" t="str">
        <f t="shared" si="509"/>
        <v/>
      </c>
      <c r="BC256" s="622" t="str">
        <f t="shared" si="509"/>
        <v/>
      </c>
      <c r="BD256" s="622" t="str">
        <f t="shared" si="509"/>
        <v/>
      </c>
      <c r="BE256" s="622" t="str">
        <f t="shared" si="509"/>
        <v/>
      </c>
      <c r="BF256" s="622" t="str">
        <f t="shared" si="509"/>
        <v/>
      </c>
      <c r="BG256" s="623" t="str">
        <f t="shared" si="424"/>
        <v/>
      </c>
      <c r="BH256" s="623" t="str">
        <f t="shared" si="425"/>
        <v/>
      </c>
      <c r="BI256" s="623" t="str">
        <f t="shared" si="426"/>
        <v/>
      </c>
      <c r="BJ256" s="623" t="str">
        <f t="shared" si="427"/>
        <v/>
      </c>
      <c r="BK256" s="623" t="str">
        <f t="shared" si="428"/>
        <v/>
      </c>
      <c r="BL256" s="623" t="str">
        <f t="shared" si="429"/>
        <v/>
      </c>
      <c r="BM256" s="623" t="str">
        <f t="shared" si="430"/>
        <v/>
      </c>
      <c r="BN256" s="623" t="str">
        <f t="shared" si="431"/>
        <v/>
      </c>
      <c r="BO256" s="623" t="str">
        <f t="shared" si="432"/>
        <v/>
      </c>
      <c r="BP256" s="623" t="str">
        <f t="shared" si="433"/>
        <v/>
      </c>
      <c r="BQ256" s="623" t="str">
        <f t="shared" si="434"/>
        <v/>
      </c>
      <c r="BR256" s="623" t="str">
        <f t="shared" si="435"/>
        <v/>
      </c>
      <c r="BS256" s="1281" t="str">
        <f t="shared" si="436"/>
        <v/>
      </c>
      <c r="BT256" s="1281" t="str">
        <f t="shared" si="437"/>
        <v/>
      </c>
      <c r="BU256" s="1281" t="str">
        <f t="shared" si="438"/>
        <v/>
      </c>
      <c r="BV256" s="1281" t="str">
        <f t="shared" si="439"/>
        <v/>
      </c>
      <c r="BW256" s="1281" t="str">
        <f t="shared" si="440"/>
        <v/>
      </c>
      <c r="BX256" s="1281" t="str">
        <f t="shared" si="441"/>
        <v/>
      </c>
      <c r="BY256" s="1281" t="str">
        <f t="shared" si="442"/>
        <v/>
      </c>
      <c r="BZ256" s="1281" t="str">
        <f t="shared" si="443"/>
        <v/>
      </c>
      <c r="CA256" s="1281" t="str">
        <f t="shared" si="444"/>
        <v/>
      </c>
      <c r="CB256" s="1281" t="str">
        <f t="shared" si="445"/>
        <v/>
      </c>
      <c r="CC256" s="1281" t="str">
        <f t="shared" si="446"/>
        <v/>
      </c>
      <c r="CD256" s="1281" t="str">
        <f t="shared" si="447"/>
        <v/>
      </c>
      <c r="CE256" s="623" t="str">
        <f t="shared" si="448"/>
        <v/>
      </c>
      <c r="CF256" s="623" t="str">
        <f t="shared" si="449"/>
        <v/>
      </c>
      <c r="CG256" s="623" t="str">
        <f t="shared" si="450"/>
        <v/>
      </c>
      <c r="CH256" s="623" t="str">
        <f t="shared" si="451"/>
        <v/>
      </c>
      <c r="CI256" s="623" t="str">
        <f t="shared" si="452"/>
        <v/>
      </c>
      <c r="CJ256" s="623" t="str">
        <f t="shared" si="453"/>
        <v/>
      </c>
      <c r="CK256" s="623" t="str">
        <f t="shared" si="454"/>
        <v/>
      </c>
      <c r="CL256" s="623" t="str">
        <f t="shared" si="455"/>
        <v/>
      </c>
      <c r="CM256" s="623" t="str">
        <f t="shared" si="456"/>
        <v/>
      </c>
      <c r="CN256" s="623" t="str">
        <f t="shared" si="457"/>
        <v/>
      </c>
      <c r="CO256" s="623" t="str">
        <f t="shared" si="458"/>
        <v/>
      </c>
      <c r="CP256" s="623" t="str">
        <f t="shared" si="459"/>
        <v/>
      </c>
      <c r="CQ256" s="1281" t="str">
        <f t="shared" si="460"/>
        <v/>
      </c>
      <c r="CR256" s="1281" t="str">
        <f t="shared" si="461"/>
        <v/>
      </c>
      <c r="CS256" s="1281" t="str">
        <f t="shared" si="462"/>
        <v/>
      </c>
      <c r="CT256" s="1281" t="str">
        <f t="shared" si="463"/>
        <v/>
      </c>
      <c r="CU256" s="1281" t="str">
        <f t="shared" si="464"/>
        <v/>
      </c>
      <c r="CV256" s="1281" t="str">
        <f t="shared" si="465"/>
        <v/>
      </c>
      <c r="CW256" s="1281" t="str">
        <f t="shared" si="466"/>
        <v/>
      </c>
      <c r="CX256" s="1281" t="str">
        <f t="shared" si="467"/>
        <v/>
      </c>
      <c r="CY256" s="1281" t="str">
        <f t="shared" si="468"/>
        <v/>
      </c>
      <c r="CZ256" s="1281" t="str">
        <f t="shared" si="469"/>
        <v/>
      </c>
      <c r="DA256" s="1281" t="str">
        <f t="shared" si="470"/>
        <v/>
      </c>
      <c r="DB256" s="1281" t="str">
        <f t="shared" si="471"/>
        <v/>
      </c>
      <c r="DC256" s="623" t="str">
        <f t="shared" si="472"/>
        <v/>
      </c>
      <c r="DD256" s="623" t="str">
        <f t="shared" si="473"/>
        <v/>
      </c>
      <c r="DE256" s="623" t="str">
        <f t="shared" si="474"/>
        <v/>
      </c>
      <c r="DF256" s="623" t="str">
        <f t="shared" si="475"/>
        <v/>
      </c>
      <c r="DG256" s="623" t="str">
        <f t="shared" si="476"/>
        <v/>
      </c>
      <c r="DH256" s="623" t="str">
        <f t="shared" si="477"/>
        <v/>
      </c>
      <c r="DI256" s="623" t="str">
        <f t="shared" si="478"/>
        <v/>
      </c>
      <c r="DJ256" s="623" t="str">
        <f t="shared" si="479"/>
        <v/>
      </c>
      <c r="DK256" s="623" t="str">
        <f t="shared" si="480"/>
        <v/>
      </c>
      <c r="DL256" s="623" t="str">
        <f t="shared" si="481"/>
        <v/>
      </c>
      <c r="DM256" s="623" t="str">
        <f t="shared" si="482"/>
        <v/>
      </c>
      <c r="DN256" s="623" t="str">
        <f t="shared" si="483"/>
        <v/>
      </c>
      <c r="DO256" s="1281" t="str">
        <f t="shared" si="484"/>
        <v/>
      </c>
      <c r="DP256" s="1281" t="str">
        <f t="shared" si="485"/>
        <v/>
      </c>
      <c r="DQ256" s="1281" t="str">
        <f t="shared" si="486"/>
        <v/>
      </c>
      <c r="DR256" s="1281" t="str">
        <f t="shared" si="487"/>
        <v/>
      </c>
      <c r="DS256" s="1281" t="str">
        <f t="shared" si="488"/>
        <v/>
      </c>
      <c r="DT256" s="1281" t="str">
        <f t="shared" si="489"/>
        <v/>
      </c>
      <c r="DU256" s="1281" t="str">
        <f t="shared" si="490"/>
        <v/>
      </c>
      <c r="DV256" s="1281" t="str">
        <f t="shared" si="491"/>
        <v/>
      </c>
      <c r="DW256" s="1281" t="str">
        <f t="shared" si="492"/>
        <v/>
      </c>
      <c r="DX256" s="1281" t="str">
        <f t="shared" si="493"/>
        <v/>
      </c>
      <c r="DY256" s="1281" t="str">
        <f t="shared" si="494"/>
        <v/>
      </c>
      <c r="DZ256" s="1281" t="str">
        <f t="shared" si="495"/>
        <v/>
      </c>
      <c r="EA256" s="623" t="str">
        <f t="shared" si="496"/>
        <v/>
      </c>
      <c r="EB256" s="623" t="str">
        <f t="shared" si="497"/>
        <v/>
      </c>
      <c r="EC256" s="623" t="str">
        <f t="shared" si="498"/>
        <v/>
      </c>
      <c r="ED256" s="623" t="str">
        <f t="shared" si="499"/>
        <v/>
      </c>
      <c r="EE256" s="623" t="str">
        <f t="shared" si="500"/>
        <v/>
      </c>
      <c r="EF256" s="623" t="str">
        <f t="shared" si="501"/>
        <v/>
      </c>
      <c r="EG256" s="623" t="str">
        <f t="shared" si="502"/>
        <v/>
      </c>
      <c r="EH256" s="623" t="str">
        <f t="shared" si="503"/>
        <v/>
      </c>
      <c r="EI256" s="623" t="str">
        <f t="shared" si="504"/>
        <v/>
      </c>
      <c r="EJ256" s="623" t="str">
        <f t="shared" si="505"/>
        <v/>
      </c>
      <c r="EK256" s="623" t="str">
        <f t="shared" si="506"/>
        <v/>
      </c>
      <c r="EL256" s="623" t="str">
        <f t="shared" si="507"/>
        <v/>
      </c>
    </row>
    <row r="257" spans="1:142">
      <c r="A257" s="7" t="str">
        <f>IF('Rent Roll_RedIQ 1'!B250&gt;0,'Rent Roll_RedIQ 1'!B250,"")</f>
        <v/>
      </c>
      <c r="B257" s="7" t="str">
        <f>IF('Rent Roll_RedIQ 1'!C250&gt;0,'Rent Roll_RedIQ 1'!C250,"")</f>
        <v/>
      </c>
      <c r="C257" s="614">
        <f>IF('Rent Roll_RedIQ 1'!K250&gt;0,'Rent Roll_RedIQ 1'!K250,0)</f>
        <v>0</v>
      </c>
      <c r="D257" s="615" t="str">
        <f>IF('Rent Roll_RedIQ 1'!J250&gt;0,'Rent Roll_RedIQ 1'!J250,"")</f>
        <v/>
      </c>
      <c r="E257" s="624" t="str">
        <f t="shared" si="415"/>
        <v/>
      </c>
      <c r="F257" s="194"/>
      <c r="G257" s="194"/>
      <c r="H257" s="616" t="str">
        <f t="shared" si="404"/>
        <v/>
      </c>
      <c r="I257" s="1200">
        <f>IF('Rent Roll_RedIQ 1'!S250&gt;0,'Rent Roll_RedIQ 1'!S250,Purchase_Date-1)</f>
        <v>45991</v>
      </c>
      <c r="J257" s="617" t="str">
        <f t="shared" si="405"/>
        <v/>
      </c>
      <c r="K257" s="1205">
        <f t="shared" si="406"/>
        <v>46356</v>
      </c>
      <c r="L257" s="618" t="str">
        <f t="shared" si="405"/>
        <v/>
      </c>
      <c r="M257" s="1208">
        <f t="shared" si="407"/>
        <v>46721</v>
      </c>
      <c r="N257" s="614" t="str">
        <f t="shared" si="416"/>
        <v/>
      </c>
      <c r="O257" s="614" t="str">
        <f t="shared" si="417"/>
        <v/>
      </c>
      <c r="P257" s="614" t="str">
        <f t="shared" si="418"/>
        <v/>
      </c>
      <c r="Q257" s="614" t="str">
        <f t="shared" si="419"/>
        <v/>
      </c>
      <c r="R257" s="614" t="str">
        <f t="shared" si="420"/>
        <v/>
      </c>
      <c r="S257" s="614" t="str">
        <f t="shared" si="421"/>
        <v/>
      </c>
      <c r="T257" s="614" t="str">
        <f t="shared" si="422"/>
        <v/>
      </c>
      <c r="U257" s="619"/>
      <c r="V257" s="614"/>
      <c r="W257" s="620" t="str">
        <f t="shared" si="413"/>
        <v/>
      </c>
      <c r="X257" s="620" t="str">
        <f t="shared" si="412"/>
        <v/>
      </c>
      <c r="Y257" s="620" t="str">
        <f t="shared" si="412"/>
        <v/>
      </c>
      <c r="Z257" s="620" t="str">
        <f t="shared" si="412"/>
        <v/>
      </c>
      <c r="AA257" s="620" t="str">
        <f t="shared" si="412"/>
        <v/>
      </c>
      <c r="AB257" s="620" t="str">
        <f t="shared" si="412"/>
        <v/>
      </c>
      <c r="AC257" s="620" t="str">
        <f t="shared" si="412"/>
        <v/>
      </c>
      <c r="AD257" s="620" t="str">
        <f t="shared" si="412"/>
        <v/>
      </c>
      <c r="AE257" s="620" t="str">
        <f t="shared" si="412"/>
        <v/>
      </c>
      <c r="AF257" s="620" t="str">
        <f t="shared" si="412"/>
        <v/>
      </c>
      <c r="AG257" s="620" t="str">
        <f t="shared" si="412"/>
        <v/>
      </c>
      <c r="AH257" s="620" t="str">
        <f t="shared" si="412"/>
        <v/>
      </c>
      <c r="AI257" s="621" t="str">
        <f t="shared" si="402"/>
        <v/>
      </c>
      <c r="AJ257" s="621" t="str">
        <f t="shared" si="423"/>
        <v/>
      </c>
      <c r="AK257" s="621" t="str">
        <f t="shared" si="423"/>
        <v/>
      </c>
      <c r="AL257" s="621" t="str">
        <f t="shared" si="423"/>
        <v/>
      </c>
      <c r="AM257" s="621" t="str">
        <f t="shared" si="423"/>
        <v/>
      </c>
      <c r="AN257" s="621" t="str">
        <f t="shared" si="423"/>
        <v/>
      </c>
      <c r="AO257" s="621" t="str">
        <f t="shared" si="423"/>
        <v/>
      </c>
      <c r="AP257" s="621" t="str">
        <f t="shared" si="423"/>
        <v/>
      </c>
      <c r="AQ257" s="621" t="str">
        <f t="shared" si="423"/>
        <v/>
      </c>
      <c r="AR257" s="621" t="str">
        <f t="shared" si="423"/>
        <v/>
      </c>
      <c r="AS257" s="621" t="str">
        <f t="shared" si="423"/>
        <v/>
      </c>
      <c r="AT257" s="621" t="str">
        <f t="shared" si="423"/>
        <v/>
      </c>
      <c r="AU257" s="622" t="str">
        <f t="shared" si="400"/>
        <v/>
      </c>
      <c r="AV257" s="622" t="str">
        <f t="shared" si="509"/>
        <v/>
      </c>
      <c r="AW257" s="622" t="str">
        <f t="shared" si="509"/>
        <v/>
      </c>
      <c r="AX257" s="622" t="str">
        <f t="shared" si="509"/>
        <v/>
      </c>
      <c r="AY257" s="622" t="str">
        <f t="shared" si="509"/>
        <v/>
      </c>
      <c r="AZ257" s="622" t="str">
        <f t="shared" si="509"/>
        <v/>
      </c>
      <c r="BA257" s="622" t="str">
        <f t="shared" si="509"/>
        <v/>
      </c>
      <c r="BB257" s="622" t="str">
        <f t="shared" si="509"/>
        <v/>
      </c>
      <c r="BC257" s="622" t="str">
        <f t="shared" si="509"/>
        <v/>
      </c>
      <c r="BD257" s="622" t="str">
        <f t="shared" si="509"/>
        <v/>
      </c>
      <c r="BE257" s="622" t="str">
        <f t="shared" si="509"/>
        <v/>
      </c>
      <c r="BF257" s="622" t="str">
        <f t="shared" si="509"/>
        <v/>
      </c>
      <c r="BG257" s="623" t="str">
        <f t="shared" si="424"/>
        <v/>
      </c>
      <c r="BH257" s="623" t="str">
        <f t="shared" si="425"/>
        <v/>
      </c>
      <c r="BI257" s="623" t="str">
        <f t="shared" si="426"/>
        <v/>
      </c>
      <c r="BJ257" s="623" t="str">
        <f t="shared" si="427"/>
        <v/>
      </c>
      <c r="BK257" s="623" t="str">
        <f t="shared" si="428"/>
        <v/>
      </c>
      <c r="BL257" s="623" t="str">
        <f t="shared" si="429"/>
        <v/>
      </c>
      <c r="BM257" s="623" t="str">
        <f t="shared" si="430"/>
        <v/>
      </c>
      <c r="BN257" s="623" t="str">
        <f t="shared" si="431"/>
        <v/>
      </c>
      <c r="BO257" s="623" t="str">
        <f t="shared" si="432"/>
        <v/>
      </c>
      <c r="BP257" s="623" t="str">
        <f t="shared" si="433"/>
        <v/>
      </c>
      <c r="BQ257" s="623" t="str">
        <f t="shared" si="434"/>
        <v/>
      </c>
      <c r="BR257" s="623" t="str">
        <f t="shared" si="435"/>
        <v/>
      </c>
      <c r="BS257" s="1281" t="str">
        <f t="shared" si="436"/>
        <v/>
      </c>
      <c r="BT257" s="1281" t="str">
        <f t="shared" si="437"/>
        <v/>
      </c>
      <c r="BU257" s="1281" t="str">
        <f t="shared" si="438"/>
        <v/>
      </c>
      <c r="BV257" s="1281" t="str">
        <f t="shared" si="439"/>
        <v/>
      </c>
      <c r="BW257" s="1281" t="str">
        <f t="shared" si="440"/>
        <v/>
      </c>
      <c r="BX257" s="1281" t="str">
        <f t="shared" si="441"/>
        <v/>
      </c>
      <c r="BY257" s="1281" t="str">
        <f t="shared" si="442"/>
        <v/>
      </c>
      <c r="BZ257" s="1281" t="str">
        <f t="shared" si="443"/>
        <v/>
      </c>
      <c r="CA257" s="1281" t="str">
        <f t="shared" si="444"/>
        <v/>
      </c>
      <c r="CB257" s="1281" t="str">
        <f t="shared" si="445"/>
        <v/>
      </c>
      <c r="CC257" s="1281" t="str">
        <f t="shared" si="446"/>
        <v/>
      </c>
      <c r="CD257" s="1281" t="str">
        <f t="shared" si="447"/>
        <v/>
      </c>
      <c r="CE257" s="623" t="str">
        <f t="shared" si="448"/>
        <v/>
      </c>
      <c r="CF257" s="623" t="str">
        <f t="shared" si="449"/>
        <v/>
      </c>
      <c r="CG257" s="623" t="str">
        <f t="shared" si="450"/>
        <v/>
      </c>
      <c r="CH257" s="623" t="str">
        <f t="shared" si="451"/>
        <v/>
      </c>
      <c r="CI257" s="623" t="str">
        <f t="shared" si="452"/>
        <v/>
      </c>
      <c r="CJ257" s="623" t="str">
        <f t="shared" si="453"/>
        <v/>
      </c>
      <c r="CK257" s="623" t="str">
        <f t="shared" si="454"/>
        <v/>
      </c>
      <c r="CL257" s="623" t="str">
        <f t="shared" si="455"/>
        <v/>
      </c>
      <c r="CM257" s="623" t="str">
        <f t="shared" si="456"/>
        <v/>
      </c>
      <c r="CN257" s="623" t="str">
        <f t="shared" si="457"/>
        <v/>
      </c>
      <c r="CO257" s="623" t="str">
        <f t="shared" si="458"/>
        <v/>
      </c>
      <c r="CP257" s="623" t="str">
        <f t="shared" si="459"/>
        <v/>
      </c>
      <c r="CQ257" s="1281" t="str">
        <f t="shared" si="460"/>
        <v/>
      </c>
      <c r="CR257" s="1281" t="str">
        <f t="shared" si="461"/>
        <v/>
      </c>
      <c r="CS257" s="1281" t="str">
        <f t="shared" si="462"/>
        <v/>
      </c>
      <c r="CT257" s="1281" t="str">
        <f t="shared" si="463"/>
        <v/>
      </c>
      <c r="CU257" s="1281" t="str">
        <f t="shared" si="464"/>
        <v/>
      </c>
      <c r="CV257" s="1281" t="str">
        <f t="shared" si="465"/>
        <v/>
      </c>
      <c r="CW257" s="1281" t="str">
        <f t="shared" si="466"/>
        <v/>
      </c>
      <c r="CX257" s="1281" t="str">
        <f t="shared" si="467"/>
        <v/>
      </c>
      <c r="CY257" s="1281" t="str">
        <f t="shared" si="468"/>
        <v/>
      </c>
      <c r="CZ257" s="1281" t="str">
        <f t="shared" si="469"/>
        <v/>
      </c>
      <c r="DA257" s="1281" t="str">
        <f t="shared" si="470"/>
        <v/>
      </c>
      <c r="DB257" s="1281" t="str">
        <f t="shared" si="471"/>
        <v/>
      </c>
      <c r="DC257" s="623" t="str">
        <f t="shared" si="472"/>
        <v/>
      </c>
      <c r="DD257" s="623" t="str">
        <f t="shared" si="473"/>
        <v/>
      </c>
      <c r="DE257" s="623" t="str">
        <f t="shared" si="474"/>
        <v/>
      </c>
      <c r="DF257" s="623" t="str">
        <f t="shared" si="475"/>
        <v/>
      </c>
      <c r="DG257" s="623" t="str">
        <f t="shared" si="476"/>
        <v/>
      </c>
      <c r="DH257" s="623" t="str">
        <f t="shared" si="477"/>
        <v/>
      </c>
      <c r="DI257" s="623" t="str">
        <f t="shared" si="478"/>
        <v/>
      </c>
      <c r="DJ257" s="623" t="str">
        <f t="shared" si="479"/>
        <v/>
      </c>
      <c r="DK257" s="623" t="str">
        <f t="shared" si="480"/>
        <v/>
      </c>
      <c r="DL257" s="623" t="str">
        <f t="shared" si="481"/>
        <v/>
      </c>
      <c r="DM257" s="623" t="str">
        <f t="shared" si="482"/>
        <v/>
      </c>
      <c r="DN257" s="623" t="str">
        <f t="shared" si="483"/>
        <v/>
      </c>
      <c r="DO257" s="1281" t="str">
        <f t="shared" si="484"/>
        <v/>
      </c>
      <c r="DP257" s="1281" t="str">
        <f t="shared" si="485"/>
        <v/>
      </c>
      <c r="DQ257" s="1281" t="str">
        <f t="shared" si="486"/>
        <v/>
      </c>
      <c r="DR257" s="1281" t="str">
        <f t="shared" si="487"/>
        <v/>
      </c>
      <c r="DS257" s="1281" t="str">
        <f t="shared" si="488"/>
        <v/>
      </c>
      <c r="DT257" s="1281" t="str">
        <f t="shared" si="489"/>
        <v/>
      </c>
      <c r="DU257" s="1281" t="str">
        <f t="shared" si="490"/>
        <v/>
      </c>
      <c r="DV257" s="1281" t="str">
        <f t="shared" si="491"/>
        <v/>
      </c>
      <c r="DW257" s="1281" t="str">
        <f t="shared" si="492"/>
        <v/>
      </c>
      <c r="DX257" s="1281" t="str">
        <f t="shared" si="493"/>
        <v/>
      </c>
      <c r="DY257" s="1281" t="str">
        <f t="shared" si="494"/>
        <v/>
      </c>
      <c r="DZ257" s="1281" t="str">
        <f t="shared" si="495"/>
        <v/>
      </c>
      <c r="EA257" s="623" t="str">
        <f t="shared" si="496"/>
        <v/>
      </c>
      <c r="EB257" s="623" t="str">
        <f t="shared" si="497"/>
        <v/>
      </c>
      <c r="EC257" s="623" t="str">
        <f t="shared" si="498"/>
        <v/>
      </c>
      <c r="ED257" s="623" t="str">
        <f t="shared" si="499"/>
        <v/>
      </c>
      <c r="EE257" s="623" t="str">
        <f t="shared" si="500"/>
        <v/>
      </c>
      <c r="EF257" s="623" t="str">
        <f t="shared" si="501"/>
        <v/>
      </c>
      <c r="EG257" s="623" t="str">
        <f t="shared" si="502"/>
        <v/>
      </c>
      <c r="EH257" s="623" t="str">
        <f t="shared" si="503"/>
        <v/>
      </c>
      <c r="EI257" s="623" t="str">
        <f t="shared" si="504"/>
        <v/>
      </c>
      <c r="EJ257" s="623" t="str">
        <f t="shared" si="505"/>
        <v/>
      </c>
      <c r="EK257" s="623" t="str">
        <f t="shared" si="506"/>
        <v/>
      </c>
      <c r="EL257" s="623" t="str">
        <f t="shared" si="507"/>
        <v/>
      </c>
    </row>
    <row r="258" spans="1:142">
      <c r="A258" s="7" t="str">
        <f>IF('Rent Roll_RedIQ 1'!B251&gt;0,'Rent Roll_RedIQ 1'!B251,"")</f>
        <v/>
      </c>
      <c r="B258" s="7" t="str">
        <f>IF('Rent Roll_RedIQ 1'!C251&gt;0,'Rent Roll_RedIQ 1'!C251,"")</f>
        <v/>
      </c>
      <c r="C258" s="614">
        <f>IF('Rent Roll_RedIQ 1'!K251&gt;0,'Rent Roll_RedIQ 1'!K251,0)</f>
        <v>0</v>
      </c>
      <c r="D258" s="615" t="str">
        <f>IF('Rent Roll_RedIQ 1'!J251&gt;0,'Rent Roll_RedIQ 1'!J251,"")</f>
        <v/>
      </c>
      <c r="E258" s="624" t="str">
        <f t="shared" si="415"/>
        <v/>
      </c>
      <c r="F258" s="194"/>
      <c r="G258" s="194"/>
      <c r="H258" s="616" t="str">
        <f t="shared" si="404"/>
        <v/>
      </c>
      <c r="I258" s="1200">
        <f>IF('Rent Roll_RedIQ 1'!S251&gt;0,'Rent Roll_RedIQ 1'!S251,Purchase_Date-1)</f>
        <v>45991</v>
      </c>
      <c r="J258" s="617" t="str">
        <f t="shared" si="405"/>
        <v/>
      </c>
      <c r="K258" s="1205">
        <f t="shared" si="406"/>
        <v>46356</v>
      </c>
      <c r="L258" s="618" t="str">
        <f t="shared" si="405"/>
        <v/>
      </c>
      <c r="M258" s="1208">
        <f t="shared" si="407"/>
        <v>46721</v>
      </c>
      <c r="N258" s="614" t="str">
        <f t="shared" si="416"/>
        <v/>
      </c>
      <c r="O258" s="614" t="str">
        <f t="shared" si="417"/>
        <v/>
      </c>
      <c r="P258" s="614" t="str">
        <f t="shared" si="418"/>
        <v/>
      </c>
      <c r="Q258" s="614" t="str">
        <f t="shared" si="419"/>
        <v/>
      </c>
      <c r="R258" s="614" t="str">
        <f t="shared" si="420"/>
        <v/>
      </c>
      <c r="S258" s="614" t="str">
        <f t="shared" si="421"/>
        <v/>
      </c>
      <c r="T258" s="614" t="str">
        <f t="shared" si="422"/>
        <v/>
      </c>
      <c r="U258" s="619"/>
      <c r="V258" s="614"/>
      <c r="W258" s="620" t="str">
        <f t="shared" si="413"/>
        <v/>
      </c>
      <c r="X258" s="620" t="str">
        <f t="shared" si="412"/>
        <v/>
      </c>
      <c r="Y258" s="620" t="str">
        <f t="shared" si="412"/>
        <v/>
      </c>
      <c r="Z258" s="620" t="str">
        <f t="shared" si="412"/>
        <v/>
      </c>
      <c r="AA258" s="620" t="str">
        <f t="shared" si="412"/>
        <v/>
      </c>
      <c r="AB258" s="620" t="str">
        <f t="shared" si="412"/>
        <v/>
      </c>
      <c r="AC258" s="620" t="str">
        <f t="shared" si="412"/>
        <v/>
      </c>
      <c r="AD258" s="620" t="str">
        <f t="shared" si="412"/>
        <v/>
      </c>
      <c r="AE258" s="620" t="str">
        <f t="shared" si="412"/>
        <v/>
      </c>
      <c r="AF258" s="620" t="str">
        <f t="shared" si="412"/>
        <v/>
      </c>
      <c r="AG258" s="620" t="str">
        <f t="shared" si="412"/>
        <v/>
      </c>
      <c r="AH258" s="620" t="str">
        <f t="shared" si="412"/>
        <v/>
      </c>
      <c r="AI258" s="621" t="str">
        <f t="shared" si="402"/>
        <v/>
      </c>
      <c r="AJ258" s="621" t="str">
        <f t="shared" si="423"/>
        <v/>
      </c>
      <c r="AK258" s="621" t="str">
        <f t="shared" si="423"/>
        <v/>
      </c>
      <c r="AL258" s="621" t="str">
        <f t="shared" si="423"/>
        <v/>
      </c>
      <c r="AM258" s="621" t="str">
        <f t="shared" si="423"/>
        <v/>
      </c>
      <c r="AN258" s="621" t="str">
        <f t="shared" si="423"/>
        <v/>
      </c>
      <c r="AO258" s="621" t="str">
        <f t="shared" si="423"/>
        <v/>
      </c>
      <c r="AP258" s="621" t="str">
        <f t="shared" si="423"/>
        <v/>
      </c>
      <c r="AQ258" s="621" t="str">
        <f t="shared" si="423"/>
        <v/>
      </c>
      <c r="AR258" s="621" t="str">
        <f t="shared" si="423"/>
        <v/>
      </c>
      <c r="AS258" s="621" t="str">
        <f t="shared" si="423"/>
        <v/>
      </c>
      <c r="AT258" s="621" t="str">
        <f t="shared" si="423"/>
        <v/>
      </c>
      <c r="AU258" s="622" t="str">
        <f t="shared" si="400"/>
        <v/>
      </c>
      <c r="AV258" s="622" t="str">
        <f t="shared" si="509"/>
        <v/>
      </c>
      <c r="AW258" s="622" t="str">
        <f t="shared" si="509"/>
        <v/>
      </c>
      <c r="AX258" s="622" t="str">
        <f t="shared" si="509"/>
        <v/>
      </c>
      <c r="AY258" s="622" t="str">
        <f t="shared" si="509"/>
        <v/>
      </c>
      <c r="AZ258" s="622" t="str">
        <f t="shared" si="509"/>
        <v/>
      </c>
      <c r="BA258" s="622" t="str">
        <f t="shared" si="509"/>
        <v/>
      </c>
      <c r="BB258" s="622" t="str">
        <f t="shared" si="509"/>
        <v/>
      </c>
      <c r="BC258" s="622" t="str">
        <f t="shared" si="509"/>
        <v/>
      </c>
      <c r="BD258" s="622" t="str">
        <f t="shared" si="509"/>
        <v/>
      </c>
      <c r="BE258" s="622" t="str">
        <f t="shared" si="509"/>
        <v/>
      </c>
      <c r="BF258" s="622" t="str">
        <f t="shared" si="509"/>
        <v/>
      </c>
      <c r="BG258" s="623" t="str">
        <f t="shared" si="424"/>
        <v/>
      </c>
      <c r="BH258" s="623" t="str">
        <f t="shared" si="425"/>
        <v/>
      </c>
      <c r="BI258" s="623" t="str">
        <f t="shared" si="426"/>
        <v/>
      </c>
      <c r="BJ258" s="623" t="str">
        <f t="shared" si="427"/>
        <v/>
      </c>
      <c r="BK258" s="623" t="str">
        <f t="shared" si="428"/>
        <v/>
      </c>
      <c r="BL258" s="623" t="str">
        <f t="shared" si="429"/>
        <v/>
      </c>
      <c r="BM258" s="623" t="str">
        <f t="shared" si="430"/>
        <v/>
      </c>
      <c r="BN258" s="623" t="str">
        <f t="shared" si="431"/>
        <v/>
      </c>
      <c r="BO258" s="623" t="str">
        <f t="shared" si="432"/>
        <v/>
      </c>
      <c r="BP258" s="623" t="str">
        <f t="shared" si="433"/>
        <v/>
      </c>
      <c r="BQ258" s="623" t="str">
        <f t="shared" si="434"/>
        <v/>
      </c>
      <c r="BR258" s="623" t="str">
        <f t="shared" si="435"/>
        <v/>
      </c>
      <c r="BS258" s="1281" t="str">
        <f t="shared" si="436"/>
        <v/>
      </c>
      <c r="BT258" s="1281" t="str">
        <f t="shared" si="437"/>
        <v/>
      </c>
      <c r="BU258" s="1281" t="str">
        <f t="shared" si="438"/>
        <v/>
      </c>
      <c r="BV258" s="1281" t="str">
        <f t="shared" si="439"/>
        <v/>
      </c>
      <c r="BW258" s="1281" t="str">
        <f t="shared" si="440"/>
        <v/>
      </c>
      <c r="BX258" s="1281" t="str">
        <f t="shared" si="441"/>
        <v/>
      </c>
      <c r="BY258" s="1281" t="str">
        <f t="shared" si="442"/>
        <v/>
      </c>
      <c r="BZ258" s="1281" t="str">
        <f t="shared" si="443"/>
        <v/>
      </c>
      <c r="CA258" s="1281" t="str">
        <f t="shared" si="444"/>
        <v/>
      </c>
      <c r="CB258" s="1281" t="str">
        <f t="shared" si="445"/>
        <v/>
      </c>
      <c r="CC258" s="1281" t="str">
        <f t="shared" si="446"/>
        <v/>
      </c>
      <c r="CD258" s="1281" t="str">
        <f t="shared" si="447"/>
        <v/>
      </c>
      <c r="CE258" s="623" t="str">
        <f t="shared" si="448"/>
        <v/>
      </c>
      <c r="CF258" s="623" t="str">
        <f t="shared" si="449"/>
        <v/>
      </c>
      <c r="CG258" s="623" t="str">
        <f t="shared" si="450"/>
        <v/>
      </c>
      <c r="CH258" s="623" t="str">
        <f t="shared" si="451"/>
        <v/>
      </c>
      <c r="CI258" s="623" t="str">
        <f t="shared" si="452"/>
        <v/>
      </c>
      <c r="CJ258" s="623" t="str">
        <f t="shared" si="453"/>
        <v/>
      </c>
      <c r="CK258" s="623" t="str">
        <f t="shared" si="454"/>
        <v/>
      </c>
      <c r="CL258" s="623" t="str">
        <f t="shared" si="455"/>
        <v/>
      </c>
      <c r="CM258" s="623" t="str">
        <f t="shared" si="456"/>
        <v/>
      </c>
      <c r="CN258" s="623" t="str">
        <f t="shared" si="457"/>
        <v/>
      </c>
      <c r="CO258" s="623" t="str">
        <f t="shared" si="458"/>
        <v/>
      </c>
      <c r="CP258" s="623" t="str">
        <f t="shared" si="459"/>
        <v/>
      </c>
      <c r="CQ258" s="1281" t="str">
        <f t="shared" si="460"/>
        <v/>
      </c>
      <c r="CR258" s="1281" t="str">
        <f t="shared" si="461"/>
        <v/>
      </c>
      <c r="CS258" s="1281" t="str">
        <f t="shared" si="462"/>
        <v/>
      </c>
      <c r="CT258" s="1281" t="str">
        <f t="shared" si="463"/>
        <v/>
      </c>
      <c r="CU258" s="1281" t="str">
        <f t="shared" si="464"/>
        <v/>
      </c>
      <c r="CV258" s="1281" t="str">
        <f t="shared" si="465"/>
        <v/>
      </c>
      <c r="CW258" s="1281" t="str">
        <f t="shared" si="466"/>
        <v/>
      </c>
      <c r="CX258" s="1281" t="str">
        <f t="shared" si="467"/>
        <v/>
      </c>
      <c r="CY258" s="1281" t="str">
        <f t="shared" si="468"/>
        <v/>
      </c>
      <c r="CZ258" s="1281" t="str">
        <f t="shared" si="469"/>
        <v/>
      </c>
      <c r="DA258" s="1281" t="str">
        <f t="shared" si="470"/>
        <v/>
      </c>
      <c r="DB258" s="1281" t="str">
        <f t="shared" si="471"/>
        <v/>
      </c>
      <c r="DC258" s="623" t="str">
        <f t="shared" si="472"/>
        <v/>
      </c>
      <c r="DD258" s="623" t="str">
        <f t="shared" si="473"/>
        <v/>
      </c>
      <c r="DE258" s="623" t="str">
        <f t="shared" si="474"/>
        <v/>
      </c>
      <c r="DF258" s="623" t="str">
        <f t="shared" si="475"/>
        <v/>
      </c>
      <c r="DG258" s="623" t="str">
        <f t="shared" si="476"/>
        <v/>
      </c>
      <c r="DH258" s="623" t="str">
        <f t="shared" si="477"/>
        <v/>
      </c>
      <c r="DI258" s="623" t="str">
        <f t="shared" si="478"/>
        <v/>
      </c>
      <c r="DJ258" s="623" t="str">
        <f t="shared" si="479"/>
        <v/>
      </c>
      <c r="DK258" s="623" t="str">
        <f t="shared" si="480"/>
        <v/>
      </c>
      <c r="DL258" s="623" t="str">
        <f t="shared" si="481"/>
        <v/>
      </c>
      <c r="DM258" s="623" t="str">
        <f t="shared" si="482"/>
        <v/>
      </c>
      <c r="DN258" s="623" t="str">
        <f t="shared" si="483"/>
        <v/>
      </c>
      <c r="DO258" s="1281" t="str">
        <f t="shared" si="484"/>
        <v/>
      </c>
      <c r="DP258" s="1281" t="str">
        <f t="shared" si="485"/>
        <v/>
      </c>
      <c r="DQ258" s="1281" t="str">
        <f t="shared" si="486"/>
        <v/>
      </c>
      <c r="DR258" s="1281" t="str">
        <f t="shared" si="487"/>
        <v/>
      </c>
      <c r="DS258" s="1281" t="str">
        <f t="shared" si="488"/>
        <v/>
      </c>
      <c r="DT258" s="1281" t="str">
        <f t="shared" si="489"/>
        <v/>
      </c>
      <c r="DU258" s="1281" t="str">
        <f t="shared" si="490"/>
        <v/>
      </c>
      <c r="DV258" s="1281" t="str">
        <f t="shared" si="491"/>
        <v/>
      </c>
      <c r="DW258" s="1281" t="str">
        <f t="shared" si="492"/>
        <v/>
      </c>
      <c r="DX258" s="1281" t="str">
        <f t="shared" si="493"/>
        <v/>
      </c>
      <c r="DY258" s="1281" t="str">
        <f t="shared" si="494"/>
        <v/>
      </c>
      <c r="DZ258" s="1281" t="str">
        <f t="shared" si="495"/>
        <v/>
      </c>
      <c r="EA258" s="623" t="str">
        <f t="shared" si="496"/>
        <v/>
      </c>
      <c r="EB258" s="623" t="str">
        <f t="shared" si="497"/>
        <v/>
      </c>
      <c r="EC258" s="623" t="str">
        <f t="shared" si="498"/>
        <v/>
      </c>
      <c r="ED258" s="623" t="str">
        <f t="shared" si="499"/>
        <v/>
      </c>
      <c r="EE258" s="623" t="str">
        <f t="shared" si="500"/>
        <v/>
      </c>
      <c r="EF258" s="623" t="str">
        <f t="shared" si="501"/>
        <v/>
      </c>
      <c r="EG258" s="623" t="str">
        <f t="shared" si="502"/>
        <v/>
      </c>
      <c r="EH258" s="623" t="str">
        <f t="shared" si="503"/>
        <v/>
      </c>
      <c r="EI258" s="623" t="str">
        <f t="shared" si="504"/>
        <v/>
      </c>
      <c r="EJ258" s="623" t="str">
        <f t="shared" si="505"/>
        <v/>
      </c>
      <c r="EK258" s="623" t="str">
        <f t="shared" si="506"/>
        <v/>
      </c>
      <c r="EL258" s="623" t="str">
        <f t="shared" si="507"/>
        <v/>
      </c>
    </row>
    <row r="259" spans="1:142">
      <c r="A259" s="7" t="str">
        <f>IF('Rent Roll_RedIQ 1'!B252&gt;0,'Rent Roll_RedIQ 1'!B252,"")</f>
        <v/>
      </c>
      <c r="B259" s="7" t="str">
        <f>IF('Rent Roll_RedIQ 1'!C252&gt;0,'Rent Roll_RedIQ 1'!C252,"")</f>
        <v/>
      </c>
      <c r="C259" s="614">
        <f>IF('Rent Roll_RedIQ 1'!K252&gt;0,'Rent Roll_RedIQ 1'!K252,0)</f>
        <v>0</v>
      </c>
      <c r="D259" s="615" t="str">
        <f>IF('Rent Roll_RedIQ 1'!J252&gt;0,'Rent Roll_RedIQ 1'!J252,"")</f>
        <v/>
      </c>
      <c r="E259" s="624" t="str">
        <f t="shared" si="415"/>
        <v/>
      </c>
      <c r="F259" s="194"/>
      <c r="G259" s="194"/>
      <c r="H259" s="616" t="str">
        <f t="shared" si="404"/>
        <v/>
      </c>
      <c r="I259" s="1200">
        <f>IF('Rent Roll_RedIQ 1'!S252&gt;0,'Rent Roll_RedIQ 1'!S252,Purchase_Date-1)</f>
        <v>45991</v>
      </c>
      <c r="J259" s="617" t="str">
        <f t="shared" si="405"/>
        <v/>
      </c>
      <c r="K259" s="1205">
        <f t="shared" si="406"/>
        <v>46356</v>
      </c>
      <c r="L259" s="618" t="str">
        <f t="shared" si="405"/>
        <v/>
      </c>
      <c r="M259" s="1208">
        <f t="shared" si="407"/>
        <v>46721</v>
      </c>
      <c r="N259" s="614" t="str">
        <f t="shared" si="416"/>
        <v/>
      </c>
      <c r="O259" s="614" t="str">
        <f t="shared" si="417"/>
        <v/>
      </c>
      <c r="P259" s="614" t="str">
        <f t="shared" si="418"/>
        <v/>
      </c>
      <c r="Q259" s="614" t="str">
        <f t="shared" si="419"/>
        <v/>
      </c>
      <c r="R259" s="614" t="str">
        <f t="shared" si="420"/>
        <v/>
      </c>
      <c r="S259" s="614" t="str">
        <f t="shared" si="421"/>
        <v/>
      </c>
      <c r="T259" s="614" t="str">
        <f t="shared" si="422"/>
        <v/>
      </c>
      <c r="U259" s="619"/>
      <c r="V259" s="614"/>
      <c r="W259" s="620" t="str">
        <f t="shared" si="413"/>
        <v/>
      </c>
      <c r="X259" s="620" t="str">
        <f t="shared" si="412"/>
        <v/>
      </c>
      <c r="Y259" s="620" t="str">
        <f t="shared" si="412"/>
        <v/>
      </c>
      <c r="Z259" s="620" t="str">
        <f t="shared" si="412"/>
        <v/>
      </c>
      <c r="AA259" s="620" t="str">
        <f t="shared" si="412"/>
        <v/>
      </c>
      <c r="AB259" s="620" t="str">
        <f t="shared" si="412"/>
        <v/>
      </c>
      <c r="AC259" s="620" t="str">
        <f t="shared" si="412"/>
        <v/>
      </c>
      <c r="AD259" s="620" t="str">
        <f t="shared" si="412"/>
        <v/>
      </c>
      <c r="AE259" s="620" t="str">
        <f t="shared" si="412"/>
        <v/>
      </c>
      <c r="AF259" s="620" t="str">
        <f t="shared" si="412"/>
        <v/>
      </c>
      <c r="AG259" s="620" t="str">
        <f t="shared" si="412"/>
        <v/>
      </c>
      <c r="AH259" s="620" t="str">
        <f t="shared" si="412"/>
        <v/>
      </c>
      <c r="AI259" s="621" t="str">
        <f t="shared" si="402"/>
        <v/>
      </c>
      <c r="AJ259" s="621" t="str">
        <f t="shared" si="423"/>
        <v/>
      </c>
      <c r="AK259" s="621" t="str">
        <f t="shared" si="423"/>
        <v/>
      </c>
      <c r="AL259" s="621" t="str">
        <f t="shared" si="423"/>
        <v/>
      </c>
      <c r="AM259" s="621" t="str">
        <f t="shared" si="423"/>
        <v/>
      </c>
      <c r="AN259" s="621" t="str">
        <f t="shared" si="423"/>
        <v/>
      </c>
      <c r="AO259" s="621" t="str">
        <f t="shared" si="423"/>
        <v/>
      </c>
      <c r="AP259" s="621" t="str">
        <f t="shared" si="423"/>
        <v/>
      </c>
      <c r="AQ259" s="621" t="str">
        <f t="shared" si="423"/>
        <v/>
      </c>
      <c r="AR259" s="621" t="str">
        <f t="shared" si="423"/>
        <v/>
      </c>
      <c r="AS259" s="621" t="str">
        <f t="shared" si="423"/>
        <v/>
      </c>
      <c r="AT259" s="621" t="str">
        <f t="shared" si="423"/>
        <v/>
      </c>
      <c r="AU259" s="622" t="str">
        <f t="shared" si="400"/>
        <v/>
      </c>
      <c r="AV259" s="622" t="str">
        <f t="shared" si="509"/>
        <v/>
      </c>
      <c r="AW259" s="622" t="str">
        <f t="shared" si="509"/>
        <v/>
      </c>
      <c r="AX259" s="622" t="str">
        <f t="shared" si="509"/>
        <v/>
      </c>
      <c r="AY259" s="622" t="str">
        <f t="shared" si="509"/>
        <v/>
      </c>
      <c r="AZ259" s="622" t="str">
        <f t="shared" si="509"/>
        <v/>
      </c>
      <c r="BA259" s="622" t="str">
        <f t="shared" si="509"/>
        <v/>
      </c>
      <c r="BB259" s="622" t="str">
        <f t="shared" si="509"/>
        <v/>
      </c>
      <c r="BC259" s="622" t="str">
        <f t="shared" si="509"/>
        <v/>
      </c>
      <c r="BD259" s="622" t="str">
        <f t="shared" si="509"/>
        <v/>
      </c>
      <c r="BE259" s="622" t="str">
        <f t="shared" si="509"/>
        <v/>
      </c>
      <c r="BF259" s="622" t="str">
        <f t="shared" si="509"/>
        <v/>
      </c>
      <c r="BG259" s="623" t="str">
        <f t="shared" si="424"/>
        <v/>
      </c>
      <c r="BH259" s="623" t="str">
        <f t="shared" si="425"/>
        <v/>
      </c>
      <c r="BI259" s="623" t="str">
        <f t="shared" si="426"/>
        <v/>
      </c>
      <c r="BJ259" s="623" t="str">
        <f t="shared" si="427"/>
        <v/>
      </c>
      <c r="BK259" s="623" t="str">
        <f t="shared" si="428"/>
        <v/>
      </c>
      <c r="BL259" s="623" t="str">
        <f t="shared" si="429"/>
        <v/>
      </c>
      <c r="BM259" s="623" t="str">
        <f t="shared" si="430"/>
        <v/>
      </c>
      <c r="BN259" s="623" t="str">
        <f t="shared" si="431"/>
        <v/>
      </c>
      <c r="BO259" s="623" t="str">
        <f t="shared" si="432"/>
        <v/>
      </c>
      <c r="BP259" s="623" t="str">
        <f t="shared" si="433"/>
        <v/>
      </c>
      <c r="BQ259" s="623" t="str">
        <f t="shared" si="434"/>
        <v/>
      </c>
      <c r="BR259" s="623" t="str">
        <f t="shared" si="435"/>
        <v/>
      </c>
      <c r="BS259" s="1281" t="str">
        <f t="shared" si="436"/>
        <v/>
      </c>
      <c r="BT259" s="1281" t="str">
        <f t="shared" si="437"/>
        <v/>
      </c>
      <c r="BU259" s="1281" t="str">
        <f t="shared" si="438"/>
        <v/>
      </c>
      <c r="BV259" s="1281" t="str">
        <f t="shared" si="439"/>
        <v/>
      </c>
      <c r="BW259" s="1281" t="str">
        <f t="shared" si="440"/>
        <v/>
      </c>
      <c r="BX259" s="1281" t="str">
        <f t="shared" si="441"/>
        <v/>
      </c>
      <c r="BY259" s="1281" t="str">
        <f t="shared" si="442"/>
        <v/>
      </c>
      <c r="BZ259" s="1281" t="str">
        <f t="shared" si="443"/>
        <v/>
      </c>
      <c r="CA259" s="1281" t="str">
        <f t="shared" si="444"/>
        <v/>
      </c>
      <c r="CB259" s="1281" t="str">
        <f t="shared" si="445"/>
        <v/>
      </c>
      <c r="CC259" s="1281" t="str">
        <f t="shared" si="446"/>
        <v/>
      </c>
      <c r="CD259" s="1281" t="str">
        <f t="shared" si="447"/>
        <v/>
      </c>
      <c r="CE259" s="623" t="str">
        <f t="shared" si="448"/>
        <v/>
      </c>
      <c r="CF259" s="623" t="str">
        <f t="shared" si="449"/>
        <v/>
      </c>
      <c r="CG259" s="623" t="str">
        <f t="shared" si="450"/>
        <v/>
      </c>
      <c r="CH259" s="623" t="str">
        <f t="shared" si="451"/>
        <v/>
      </c>
      <c r="CI259" s="623" t="str">
        <f t="shared" si="452"/>
        <v/>
      </c>
      <c r="CJ259" s="623" t="str">
        <f t="shared" si="453"/>
        <v/>
      </c>
      <c r="CK259" s="623" t="str">
        <f t="shared" si="454"/>
        <v/>
      </c>
      <c r="CL259" s="623" t="str">
        <f t="shared" si="455"/>
        <v/>
      </c>
      <c r="CM259" s="623" t="str">
        <f t="shared" si="456"/>
        <v/>
      </c>
      <c r="CN259" s="623" t="str">
        <f t="shared" si="457"/>
        <v/>
      </c>
      <c r="CO259" s="623" t="str">
        <f t="shared" si="458"/>
        <v/>
      </c>
      <c r="CP259" s="623" t="str">
        <f t="shared" si="459"/>
        <v/>
      </c>
      <c r="CQ259" s="1281" t="str">
        <f t="shared" si="460"/>
        <v/>
      </c>
      <c r="CR259" s="1281" t="str">
        <f t="shared" si="461"/>
        <v/>
      </c>
      <c r="CS259" s="1281" t="str">
        <f t="shared" si="462"/>
        <v/>
      </c>
      <c r="CT259" s="1281" t="str">
        <f t="shared" si="463"/>
        <v/>
      </c>
      <c r="CU259" s="1281" t="str">
        <f t="shared" si="464"/>
        <v/>
      </c>
      <c r="CV259" s="1281" t="str">
        <f t="shared" si="465"/>
        <v/>
      </c>
      <c r="CW259" s="1281" t="str">
        <f t="shared" si="466"/>
        <v/>
      </c>
      <c r="CX259" s="1281" t="str">
        <f t="shared" si="467"/>
        <v/>
      </c>
      <c r="CY259" s="1281" t="str">
        <f t="shared" si="468"/>
        <v/>
      </c>
      <c r="CZ259" s="1281" t="str">
        <f t="shared" si="469"/>
        <v/>
      </c>
      <c r="DA259" s="1281" t="str">
        <f t="shared" si="470"/>
        <v/>
      </c>
      <c r="DB259" s="1281" t="str">
        <f t="shared" si="471"/>
        <v/>
      </c>
      <c r="DC259" s="623" t="str">
        <f t="shared" si="472"/>
        <v/>
      </c>
      <c r="DD259" s="623" t="str">
        <f t="shared" si="473"/>
        <v/>
      </c>
      <c r="DE259" s="623" t="str">
        <f t="shared" si="474"/>
        <v/>
      </c>
      <c r="DF259" s="623" t="str">
        <f t="shared" si="475"/>
        <v/>
      </c>
      <c r="DG259" s="623" t="str">
        <f t="shared" si="476"/>
        <v/>
      </c>
      <c r="DH259" s="623" t="str">
        <f t="shared" si="477"/>
        <v/>
      </c>
      <c r="DI259" s="623" t="str">
        <f t="shared" si="478"/>
        <v/>
      </c>
      <c r="DJ259" s="623" t="str">
        <f t="shared" si="479"/>
        <v/>
      </c>
      <c r="DK259" s="623" t="str">
        <f t="shared" si="480"/>
        <v/>
      </c>
      <c r="DL259" s="623" t="str">
        <f t="shared" si="481"/>
        <v/>
      </c>
      <c r="DM259" s="623" t="str">
        <f t="shared" si="482"/>
        <v/>
      </c>
      <c r="DN259" s="623" t="str">
        <f t="shared" si="483"/>
        <v/>
      </c>
      <c r="DO259" s="1281" t="str">
        <f t="shared" si="484"/>
        <v/>
      </c>
      <c r="DP259" s="1281" t="str">
        <f t="shared" si="485"/>
        <v/>
      </c>
      <c r="DQ259" s="1281" t="str">
        <f t="shared" si="486"/>
        <v/>
      </c>
      <c r="DR259" s="1281" t="str">
        <f t="shared" si="487"/>
        <v/>
      </c>
      <c r="DS259" s="1281" t="str">
        <f t="shared" si="488"/>
        <v/>
      </c>
      <c r="DT259" s="1281" t="str">
        <f t="shared" si="489"/>
        <v/>
      </c>
      <c r="DU259" s="1281" t="str">
        <f t="shared" si="490"/>
        <v/>
      </c>
      <c r="DV259" s="1281" t="str">
        <f t="shared" si="491"/>
        <v/>
      </c>
      <c r="DW259" s="1281" t="str">
        <f t="shared" si="492"/>
        <v/>
      </c>
      <c r="DX259" s="1281" t="str">
        <f t="shared" si="493"/>
        <v/>
      </c>
      <c r="DY259" s="1281" t="str">
        <f t="shared" si="494"/>
        <v/>
      </c>
      <c r="DZ259" s="1281" t="str">
        <f t="shared" si="495"/>
        <v/>
      </c>
      <c r="EA259" s="623" t="str">
        <f t="shared" si="496"/>
        <v/>
      </c>
      <c r="EB259" s="623" t="str">
        <f t="shared" si="497"/>
        <v/>
      </c>
      <c r="EC259" s="623" t="str">
        <f t="shared" si="498"/>
        <v/>
      </c>
      <c r="ED259" s="623" t="str">
        <f t="shared" si="499"/>
        <v/>
      </c>
      <c r="EE259" s="623" t="str">
        <f t="shared" si="500"/>
        <v/>
      </c>
      <c r="EF259" s="623" t="str">
        <f t="shared" si="501"/>
        <v/>
      </c>
      <c r="EG259" s="623" t="str">
        <f t="shared" si="502"/>
        <v/>
      </c>
      <c r="EH259" s="623" t="str">
        <f t="shared" si="503"/>
        <v/>
      </c>
      <c r="EI259" s="623" t="str">
        <f t="shared" si="504"/>
        <v/>
      </c>
      <c r="EJ259" s="623" t="str">
        <f t="shared" si="505"/>
        <v/>
      </c>
      <c r="EK259" s="623" t="str">
        <f t="shared" si="506"/>
        <v/>
      </c>
      <c r="EL259" s="623" t="str">
        <f t="shared" si="507"/>
        <v/>
      </c>
    </row>
    <row r="260" spans="1:142">
      <c r="A260" s="7" t="str">
        <f>IF('Rent Roll_RedIQ 1'!B253&gt;0,'Rent Roll_RedIQ 1'!B253,"")</f>
        <v/>
      </c>
      <c r="B260" s="7" t="str">
        <f>IF('Rent Roll_RedIQ 1'!C253&gt;0,'Rent Roll_RedIQ 1'!C253,"")</f>
        <v/>
      </c>
      <c r="C260" s="614">
        <f>IF('Rent Roll_RedIQ 1'!K253&gt;0,'Rent Roll_RedIQ 1'!K253,0)</f>
        <v>0</v>
      </c>
      <c r="D260" s="615" t="str">
        <f>IF('Rent Roll_RedIQ 1'!J253&gt;0,'Rent Roll_RedIQ 1'!J253,"")</f>
        <v/>
      </c>
      <c r="E260" s="624" t="str">
        <f t="shared" si="415"/>
        <v/>
      </c>
      <c r="F260" s="194"/>
      <c r="G260" s="194"/>
      <c r="H260" s="616" t="str">
        <f t="shared" si="404"/>
        <v/>
      </c>
      <c r="I260" s="1200">
        <f>IF('Rent Roll_RedIQ 1'!S253&gt;0,'Rent Roll_RedIQ 1'!S253,Purchase_Date-1)</f>
        <v>45991</v>
      </c>
      <c r="J260" s="617" t="str">
        <f t="shared" si="405"/>
        <v/>
      </c>
      <c r="K260" s="1205">
        <f t="shared" si="406"/>
        <v>46356</v>
      </c>
      <c r="L260" s="618" t="str">
        <f t="shared" si="405"/>
        <v/>
      </c>
      <c r="M260" s="1208">
        <f t="shared" si="407"/>
        <v>46721</v>
      </c>
      <c r="N260" s="614" t="str">
        <f t="shared" si="416"/>
        <v/>
      </c>
      <c r="O260" s="614" t="str">
        <f t="shared" si="417"/>
        <v/>
      </c>
      <c r="P260" s="614" t="str">
        <f t="shared" si="418"/>
        <v/>
      </c>
      <c r="Q260" s="614" t="str">
        <f t="shared" si="419"/>
        <v/>
      </c>
      <c r="R260" s="614" t="str">
        <f t="shared" si="420"/>
        <v/>
      </c>
      <c r="S260" s="614" t="str">
        <f t="shared" si="421"/>
        <v/>
      </c>
      <c r="T260" s="614" t="str">
        <f t="shared" si="422"/>
        <v/>
      </c>
      <c r="U260" s="619"/>
      <c r="V260" s="614"/>
      <c r="W260" s="620" t="str">
        <f t="shared" si="413"/>
        <v/>
      </c>
      <c r="X260" s="620" t="str">
        <f t="shared" si="412"/>
        <v/>
      </c>
      <c r="Y260" s="620" t="str">
        <f t="shared" si="412"/>
        <v/>
      </c>
      <c r="Z260" s="620" t="str">
        <f t="shared" si="412"/>
        <v/>
      </c>
      <c r="AA260" s="620" t="str">
        <f t="shared" si="412"/>
        <v/>
      </c>
      <c r="AB260" s="620" t="str">
        <f t="shared" ref="X260:AH300" si="511">IF($I260&gt;=AB$11,$C260,$H260)</f>
        <v/>
      </c>
      <c r="AC260" s="620" t="str">
        <f t="shared" si="511"/>
        <v/>
      </c>
      <c r="AD260" s="620" t="str">
        <f t="shared" si="511"/>
        <v/>
      </c>
      <c r="AE260" s="620" t="str">
        <f t="shared" si="511"/>
        <v/>
      </c>
      <c r="AF260" s="620" t="str">
        <f t="shared" si="511"/>
        <v/>
      </c>
      <c r="AG260" s="620" t="str">
        <f t="shared" si="511"/>
        <v/>
      </c>
      <c r="AH260" s="620" t="str">
        <f t="shared" si="511"/>
        <v/>
      </c>
      <c r="AI260" s="621" t="str">
        <f t="shared" si="402"/>
        <v/>
      </c>
      <c r="AJ260" s="621" t="str">
        <f t="shared" si="423"/>
        <v/>
      </c>
      <c r="AK260" s="621" t="str">
        <f t="shared" si="423"/>
        <v/>
      </c>
      <c r="AL260" s="621" t="str">
        <f t="shared" si="423"/>
        <v/>
      </c>
      <c r="AM260" s="621" t="str">
        <f t="shared" si="423"/>
        <v/>
      </c>
      <c r="AN260" s="621" t="str">
        <f t="shared" si="423"/>
        <v/>
      </c>
      <c r="AO260" s="621" t="str">
        <f t="shared" si="423"/>
        <v/>
      </c>
      <c r="AP260" s="621" t="str">
        <f t="shared" si="423"/>
        <v/>
      </c>
      <c r="AQ260" s="621" t="str">
        <f t="shared" si="423"/>
        <v/>
      </c>
      <c r="AR260" s="621" t="str">
        <f t="shared" si="423"/>
        <v/>
      </c>
      <c r="AS260" s="621" t="str">
        <f t="shared" si="423"/>
        <v/>
      </c>
      <c r="AT260" s="621" t="str">
        <f t="shared" si="423"/>
        <v/>
      </c>
      <c r="AU260" s="622" t="str">
        <f t="shared" si="400"/>
        <v/>
      </c>
      <c r="AV260" s="622" t="str">
        <f t="shared" si="509"/>
        <v/>
      </c>
      <c r="AW260" s="622" t="str">
        <f t="shared" si="509"/>
        <v/>
      </c>
      <c r="AX260" s="622" t="str">
        <f t="shared" si="509"/>
        <v/>
      </c>
      <c r="AY260" s="622" t="str">
        <f t="shared" si="509"/>
        <v/>
      </c>
      <c r="AZ260" s="622" t="str">
        <f t="shared" si="509"/>
        <v/>
      </c>
      <c r="BA260" s="622" t="str">
        <f t="shared" si="509"/>
        <v/>
      </c>
      <c r="BB260" s="622" t="str">
        <f t="shared" si="509"/>
        <v/>
      </c>
      <c r="BC260" s="622" t="str">
        <f t="shared" si="509"/>
        <v/>
      </c>
      <c r="BD260" s="622" t="str">
        <f t="shared" si="509"/>
        <v/>
      </c>
      <c r="BE260" s="622" t="str">
        <f t="shared" si="509"/>
        <v/>
      </c>
      <c r="BF260" s="622" t="str">
        <f t="shared" si="509"/>
        <v/>
      </c>
      <c r="BG260" s="623" t="str">
        <f t="shared" si="424"/>
        <v/>
      </c>
      <c r="BH260" s="623" t="str">
        <f t="shared" si="425"/>
        <v/>
      </c>
      <c r="BI260" s="623" t="str">
        <f t="shared" si="426"/>
        <v/>
      </c>
      <c r="BJ260" s="623" t="str">
        <f t="shared" si="427"/>
        <v/>
      </c>
      <c r="BK260" s="623" t="str">
        <f t="shared" si="428"/>
        <v/>
      </c>
      <c r="BL260" s="623" t="str">
        <f t="shared" si="429"/>
        <v/>
      </c>
      <c r="BM260" s="623" t="str">
        <f t="shared" si="430"/>
        <v/>
      </c>
      <c r="BN260" s="623" t="str">
        <f t="shared" si="431"/>
        <v/>
      </c>
      <c r="BO260" s="623" t="str">
        <f t="shared" si="432"/>
        <v/>
      </c>
      <c r="BP260" s="623" t="str">
        <f t="shared" si="433"/>
        <v/>
      </c>
      <c r="BQ260" s="623" t="str">
        <f t="shared" si="434"/>
        <v/>
      </c>
      <c r="BR260" s="623" t="str">
        <f t="shared" si="435"/>
        <v/>
      </c>
      <c r="BS260" s="1281" t="str">
        <f t="shared" si="436"/>
        <v/>
      </c>
      <c r="BT260" s="1281" t="str">
        <f t="shared" si="437"/>
        <v/>
      </c>
      <c r="BU260" s="1281" t="str">
        <f t="shared" si="438"/>
        <v/>
      </c>
      <c r="BV260" s="1281" t="str">
        <f t="shared" si="439"/>
        <v/>
      </c>
      <c r="BW260" s="1281" t="str">
        <f t="shared" si="440"/>
        <v/>
      </c>
      <c r="BX260" s="1281" t="str">
        <f t="shared" si="441"/>
        <v/>
      </c>
      <c r="BY260" s="1281" t="str">
        <f t="shared" si="442"/>
        <v/>
      </c>
      <c r="BZ260" s="1281" t="str">
        <f t="shared" si="443"/>
        <v/>
      </c>
      <c r="CA260" s="1281" t="str">
        <f t="shared" si="444"/>
        <v/>
      </c>
      <c r="CB260" s="1281" t="str">
        <f t="shared" si="445"/>
        <v/>
      </c>
      <c r="CC260" s="1281" t="str">
        <f t="shared" si="446"/>
        <v/>
      </c>
      <c r="CD260" s="1281" t="str">
        <f t="shared" si="447"/>
        <v/>
      </c>
      <c r="CE260" s="623" t="str">
        <f t="shared" si="448"/>
        <v/>
      </c>
      <c r="CF260" s="623" t="str">
        <f t="shared" si="449"/>
        <v/>
      </c>
      <c r="CG260" s="623" t="str">
        <f t="shared" si="450"/>
        <v/>
      </c>
      <c r="CH260" s="623" t="str">
        <f t="shared" si="451"/>
        <v/>
      </c>
      <c r="CI260" s="623" t="str">
        <f t="shared" si="452"/>
        <v/>
      </c>
      <c r="CJ260" s="623" t="str">
        <f t="shared" si="453"/>
        <v/>
      </c>
      <c r="CK260" s="623" t="str">
        <f t="shared" si="454"/>
        <v/>
      </c>
      <c r="CL260" s="623" t="str">
        <f t="shared" si="455"/>
        <v/>
      </c>
      <c r="CM260" s="623" t="str">
        <f t="shared" si="456"/>
        <v/>
      </c>
      <c r="CN260" s="623" t="str">
        <f t="shared" si="457"/>
        <v/>
      </c>
      <c r="CO260" s="623" t="str">
        <f t="shared" si="458"/>
        <v/>
      </c>
      <c r="CP260" s="623" t="str">
        <f t="shared" si="459"/>
        <v/>
      </c>
      <c r="CQ260" s="1281" t="str">
        <f t="shared" si="460"/>
        <v/>
      </c>
      <c r="CR260" s="1281" t="str">
        <f t="shared" si="461"/>
        <v/>
      </c>
      <c r="CS260" s="1281" t="str">
        <f t="shared" si="462"/>
        <v/>
      </c>
      <c r="CT260" s="1281" t="str">
        <f t="shared" si="463"/>
        <v/>
      </c>
      <c r="CU260" s="1281" t="str">
        <f t="shared" si="464"/>
        <v/>
      </c>
      <c r="CV260" s="1281" t="str">
        <f t="shared" si="465"/>
        <v/>
      </c>
      <c r="CW260" s="1281" t="str">
        <f t="shared" si="466"/>
        <v/>
      </c>
      <c r="CX260" s="1281" t="str">
        <f t="shared" si="467"/>
        <v/>
      </c>
      <c r="CY260" s="1281" t="str">
        <f t="shared" si="468"/>
        <v/>
      </c>
      <c r="CZ260" s="1281" t="str">
        <f t="shared" si="469"/>
        <v/>
      </c>
      <c r="DA260" s="1281" t="str">
        <f t="shared" si="470"/>
        <v/>
      </c>
      <c r="DB260" s="1281" t="str">
        <f t="shared" si="471"/>
        <v/>
      </c>
      <c r="DC260" s="623" t="str">
        <f t="shared" si="472"/>
        <v/>
      </c>
      <c r="DD260" s="623" t="str">
        <f t="shared" si="473"/>
        <v/>
      </c>
      <c r="DE260" s="623" t="str">
        <f t="shared" si="474"/>
        <v/>
      </c>
      <c r="DF260" s="623" t="str">
        <f t="shared" si="475"/>
        <v/>
      </c>
      <c r="DG260" s="623" t="str">
        <f t="shared" si="476"/>
        <v/>
      </c>
      <c r="DH260" s="623" t="str">
        <f t="shared" si="477"/>
        <v/>
      </c>
      <c r="DI260" s="623" t="str">
        <f t="shared" si="478"/>
        <v/>
      </c>
      <c r="DJ260" s="623" t="str">
        <f t="shared" si="479"/>
        <v/>
      </c>
      <c r="DK260" s="623" t="str">
        <f t="shared" si="480"/>
        <v/>
      </c>
      <c r="DL260" s="623" t="str">
        <f t="shared" si="481"/>
        <v/>
      </c>
      <c r="DM260" s="623" t="str">
        <f t="shared" si="482"/>
        <v/>
      </c>
      <c r="DN260" s="623" t="str">
        <f t="shared" si="483"/>
        <v/>
      </c>
      <c r="DO260" s="1281" t="str">
        <f t="shared" si="484"/>
        <v/>
      </c>
      <c r="DP260" s="1281" t="str">
        <f t="shared" si="485"/>
        <v/>
      </c>
      <c r="DQ260" s="1281" t="str">
        <f t="shared" si="486"/>
        <v/>
      </c>
      <c r="DR260" s="1281" t="str">
        <f t="shared" si="487"/>
        <v/>
      </c>
      <c r="DS260" s="1281" t="str">
        <f t="shared" si="488"/>
        <v/>
      </c>
      <c r="DT260" s="1281" t="str">
        <f t="shared" si="489"/>
        <v/>
      </c>
      <c r="DU260" s="1281" t="str">
        <f t="shared" si="490"/>
        <v/>
      </c>
      <c r="DV260" s="1281" t="str">
        <f t="shared" si="491"/>
        <v/>
      </c>
      <c r="DW260" s="1281" t="str">
        <f t="shared" si="492"/>
        <v/>
      </c>
      <c r="DX260" s="1281" t="str">
        <f t="shared" si="493"/>
        <v/>
      </c>
      <c r="DY260" s="1281" t="str">
        <f t="shared" si="494"/>
        <v/>
      </c>
      <c r="DZ260" s="1281" t="str">
        <f t="shared" si="495"/>
        <v/>
      </c>
      <c r="EA260" s="623" t="str">
        <f t="shared" si="496"/>
        <v/>
      </c>
      <c r="EB260" s="623" t="str">
        <f t="shared" si="497"/>
        <v/>
      </c>
      <c r="EC260" s="623" t="str">
        <f t="shared" si="498"/>
        <v/>
      </c>
      <c r="ED260" s="623" t="str">
        <f t="shared" si="499"/>
        <v/>
      </c>
      <c r="EE260" s="623" t="str">
        <f t="shared" si="500"/>
        <v/>
      </c>
      <c r="EF260" s="623" t="str">
        <f t="shared" si="501"/>
        <v/>
      </c>
      <c r="EG260" s="623" t="str">
        <f t="shared" si="502"/>
        <v/>
      </c>
      <c r="EH260" s="623" t="str">
        <f t="shared" si="503"/>
        <v/>
      </c>
      <c r="EI260" s="623" t="str">
        <f t="shared" si="504"/>
        <v/>
      </c>
      <c r="EJ260" s="623" t="str">
        <f t="shared" si="505"/>
        <v/>
      </c>
      <c r="EK260" s="623" t="str">
        <f t="shared" si="506"/>
        <v/>
      </c>
      <c r="EL260" s="623" t="str">
        <f t="shared" si="507"/>
        <v/>
      </c>
    </row>
    <row r="261" spans="1:142">
      <c r="A261" s="7" t="str">
        <f>IF('Rent Roll_RedIQ 1'!B254&gt;0,'Rent Roll_RedIQ 1'!B254,"")</f>
        <v/>
      </c>
      <c r="B261" s="7" t="str">
        <f>IF('Rent Roll_RedIQ 1'!C254&gt;0,'Rent Roll_RedIQ 1'!C254,"")</f>
        <v/>
      </c>
      <c r="C261" s="614">
        <f>IF('Rent Roll_RedIQ 1'!K254&gt;0,'Rent Roll_RedIQ 1'!K254,0)</f>
        <v>0</v>
      </c>
      <c r="D261" s="615" t="str">
        <f>IF('Rent Roll_RedIQ 1'!J254&gt;0,'Rent Roll_RedIQ 1'!J254,"")</f>
        <v/>
      </c>
      <c r="E261" s="624" t="str">
        <f t="shared" si="415"/>
        <v/>
      </c>
      <c r="F261" s="194"/>
      <c r="G261" s="194"/>
      <c r="H261" s="616" t="str">
        <f t="shared" si="404"/>
        <v/>
      </c>
      <c r="I261" s="1200">
        <f>IF('Rent Roll_RedIQ 1'!S254&gt;0,'Rent Roll_RedIQ 1'!S254,Purchase_Date-1)</f>
        <v>45991</v>
      </c>
      <c r="J261" s="617" t="str">
        <f t="shared" si="405"/>
        <v/>
      </c>
      <c r="K261" s="1205">
        <f t="shared" si="406"/>
        <v>46356</v>
      </c>
      <c r="L261" s="618" t="str">
        <f t="shared" si="405"/>
        <v/>
      </c>
      <c r="M261" s="1208">
        <f t="shared" si="407"/>
        <v>46721</v>
      </c>
      <c r="N261" s="614" t="str">
        <f t="shared" si="416"/>
        <v/>
      </c>
      <c r="O261" s="614" t="str">
        <f t="shared" si="417"/>
        <v/>
      </c>
      <c r="P261" s="614" t="str">
        <f t="shared" si="418"/>
        <v/>
      </c>
      <c r="Q261" s="614" t="str">
        <f t="shared" si="419"/>
        <v/>
      </c>
      <c r="R261" s="614" t="str">
        <f t="shared" si="420"/>
        <v/>
      </c>
      <c r="S261" s="614" t="str">
        <f t="shared" si="421"/>
        <v/>
      </c>
      <c r="T261" s="614" t="str">
        <f t="shared" si="422"/>
        <v/>
      </c>
      <c r="U261" s="619"/>
      <c r="V261" s="614"/>
      <c r="W261" s="620" t="str">
        <f t="shared" si="413"/>
        <v/>
      </c>
      <c r="X261" s="620" t="str">
        <f t="shared" ref="X261:AH264" si="512">IF($I261&gt;=X$11,$C261,$H261)</f>
        <v/>
      </c>
      <c r="Y261" s="620" t="str">
        <f t="shared" si="512"/>
        <v/>
      </c>
      <c r="Z261" s="620" t="str">
        <f t="shared" si="512"/>
        <v/>
      </c>
      <c r="AA261" s="620" t="str">
        <f t="shared" si="512"/>
        <v/>
      </c>
      <c r="AB261" s="620" t="str">
        <f t="shared" si="512"/>
        <v/>
      </c>
      <c r="AC261" s="620" t="str">
        <f t="shared" si="512"/>
        <v/>
      </c>
      <c r="AD261" s="620" t="str">
        <f t="shared" si="512"/>
        <v/>
      </c>
      <c r="AE261" s="620" t="str">
        <f t="shared" si="512"/>
        <v/>
      </c>
      <c r="AF261" s="620" t="str">
        <f t="shared" si="512"/>
        <v/>
      </c>
      <c r="AG261" s="620" t="str">
        <f t="shared" si="512"/>
        <v/>
      </c>
      <c r="AH261" s="620" t="str">
        <f t="shared" si="512"/>
        <v/>
      </c>
      <c r="AI261" s="621" t="str">
        <f t="shared" si="402"/>
        <v/>
      </c>
      <c r="AJ261" s="621" t="str">
        <f t="shared" si="423"/>
        <v/>
      </c>
      <c r="AK261" s="621" t="str">
        <f t="shared" si="423"/>
        <v/>
      </c>
      <c r="AL261" s="621" t="str">
        <f t="shared" si="423"/>
        <v/>
      </c>
      <c r="AM261" s="621" t="str">
        <f t="shared" si="423"/>
        <v/>
      </c>
      <c r="AN261" s="621" t="str">
        <f t="shared" si="423"/>
        <v/>
      </c>
      <c r="AO261" s="621" t="str">
        <f t="shared" si="423"/>
        <v/>
      </c>
      <c r="AP261" s="621" t="str">
        <f t="shared" si="423"/>
        <v/>
      </c>
      <c r="AQ261" s="621" t="str">
        <f t="shared" si="423"/>
        <v/>
      </c>
      <c r="AR261" s="621" t="str">
        <f t="shared" si="423"/>
        <v/>
      </c>
      <c r="AS261" s="621" t="str">
        <f t="shared" si="423"/>
        <v/>
      </c>
      <c r="AT261" s="621" t="str">
        <f t="shared" si="423"/>
        <v/>
      </c>
      <c r="AU261" s="622" t="str">
        <f t="shared" si="400"/>
        <v/>
      </c>
      <c r="AV261" s="622" t="str">
        <f t="shared" si="509"/>
        <v/>
      </c>
      <c r="AW261" s="622" t="str">
        <f t="shared" si="509"/>
        <v/>
      </c>
      <c r="AX261" s="622" t="str">
        <f t="shared" si="509"/>
        <v/>
      </c>
      <c r="AY261" s="622" t="str">
        <f t="shared" si="509"/>
        <v/>
      </c>
      <c r="AZ261" s="622" t="str">
        <f t="shared" si="509"/>
        <v/>
      </c>
      <c r="BA261" s="622" t="str">
        <f t="shared" si="509"/>
        <v/>
      </c>
      <c r="BB261" s="622" t="str">
        <f t="shared" si="509"/>
        <v/>
      </c>
      <c r="BC261" s="622" t="str">
        <f t="shared" si="509"/>
        <v/>
      </c>
      <c r="BD261" s="622" t="str">
        <f t="shared" si="509"/>
        <v/>
      </c>
      <c r="BE261" s="622" t="str">
        <f t="shared" si="509"/>
        <v/>
      </c>
      <c r="BF261" s="622" t="str">
        <f t="shared" si="509"/>
        <v/>
      </c>
      <c r="BG261" s="623" t="str">
        <f t="shared" si="424"/>
        <v/>
      </c>
      <c r="BH261" s="623" t="str">
        <f t="shared" si="425"/>
        <v/>
      </c>
      <c r="BI261" s="623" t="str">
        <f t="shared" si="426"/>
        <v/>
      </c>
      <c r="BJ261" s="623" t="str">
        <f t="shared" si="427"/>
        <v/>
      </c>
      <c r="BK261" s="623" t="str">
        <f t="shared" si="428"/>
        <v/>
      </c>
      <c r="BL261" s="623" t="str">
        <f t="shared" si="429"/>
        <v/>
      </c>
      <c r="BM261" s="623" t="str">
        <f t="shared" si="430"/>
        <v/>
      </c>
      <c r="BN261" s="623" t="str">
        <f t="shared" si="431"/>
        <v/>
      </c>
      <c r="BO261" s="623" t="str">
        <f t="shared" si="432"/>
        <v/>
      </c>
      <c r="BP261" s="623" t="str">
        <f t="shared" si="433"/>
        <v/>
      </c>
      <c r="BQ261" s="623" t="str">
        <f t="shared" si="434"/>
        <v/>
      </c>
      <c r="BR261" s="623" t="str">
        <f t="shared" si="435"/>
        <v/>
      </c>
      <c r="BS261" s="1281" t="str">
        <f t="shared" si="436"/>
        <v/>
      </c>
      <c r="BT261" s="1281" t="str">
        <f t="shared" si="437"/>
        <v/>
      </c>
      <c r="BU261" s="1281" t="str">
        <f t="shared" si="438"/>
        <v/>
      </c>
      <c r="BV261" s="1281" t="str">
        <f t="shared" si="439"/>
        <v/>
      </c>
      <c r="BW261" s="1281" t="str">
        <f t="shared" si="440"/>
        <v/>
      </c>
      <c r="BX261" s="1281" t="str">
        <f t="shared" si="441"/>
        <v/>
      </c>
      <c r="BY261" s="1281" t="str">
        <f t="shared" si="442"/>
        <v/>
      </c>
      <c r="BZ261" s="1281" t="str">
        <f t="shared" si="443"/>
        <v/>
      </c>
      <c r="CA261" s="1281" t="str">
        <f t="shared" si="444"/>
        <v/>
      </c>
      <c r="CB261" s="1281" t="str">
        <f t="shared" si="445"/>
        <v/>
      </c>
      <c r="CC261" s="1281" t="str">
        <f t="shared" si="446"/>
        <v/>
      </c>
      <c r="CD261" s="1281" t="str">
        <f t="shared" si="447"/>
        <v/>
      </c>
      <c r="CE261" s="623" t="str">
        <f t="shared" si="448"/>
        <v/>
      </c>
      <c r="CF261" s="623" t="str">
        <f t="shared" si="449"/>
        <v/>
      </c>
      <c r="CG261" s="623" t="str">
        <f t="shared" si="450"/>
        <v/>
      </c>
      <c r="CH261" s="623" t="str">
        <f t="shared" si="451"/>
        <v/>
      </c>
      <c r="CI261" s="623" t="str">
        <f t="shared" si="452"/>
        <v/>
      </c>
      <c r="CJ261" s="623" t="str">
        <f t="shared" si="453"/>
        <v/>
      </c>
      <c r="CK261" s="623" t="str">
        <f t="shared" si="454"/>
        <v/>
      </c>
      <c r="CL261" s="623" t="str">
        <f t="shared" si="455"/>
        <v/>
      </c>
      <c r="CM261" s="623" t="str">
        <f t="shared" si="456"/>
        <v/>
      </c>
      <c r="CN261" s="623" t="str">
        <f t="shared" si="457"/>
        <v/>
      </c>
      <c r="CO261" s="623" t="str">
        <f t="shared" si="458"/>
        <v/>
      </c>
      <c r="CP261" s="623" t="str">
        <f t="shared" si="459"/>
        <v/>
      </c>
      <c r="CQ261" s="1281" t="str">
        <f t="shared" si="460"/>
        <v/>
      </c>
      <c r="CR261" s="1281" t="str">
        <f t="shared" si="461"/>
        <v/>
      </c>
      <c r="CS261" s="1281" t="str">
        <f t="shared" si="462"/>
        <v/>
      </c>
      <c r="CT261" s="1281" t="str">
        <f t="shared" si="463"/>
        <v/>
      </c>
      <c r="CU261" s="1281" t="str">
        <f t="shared" si="464"/>
        <v/>
      </c>
      <c r="CV261" s="1281" t="str">
        <f t="shared" si="465"/>
        <v/>
      </c>
      <c r="CW261" s="1281" t="str">
        <f t="shared" si="466"/>
        <v/>
      </c>
      <c r="CX261" s="1281" t="str">
        <f t="shared" si="467"/>
        <v/>
      </c>
      <c r="CY261" s="1281" t="str">
        <f t="shared" si="468"/>
        <v/>
      </c>
      <c r="CZ261" s="1281" t="str">
        <f t="shared" si="469"/>
        <v/>
      </c>
      <c r="DA261" s="1281" t="str">
        <f t="shared" si="470"/>
        <v/>
      </c>
      <c r="DB261" s="1281" t="str">
        <f t="shared" si="471"/>
        <v/>
      </c>
      <c r="DC261" s="623" t="str">
        <f t="shared" si="472"/>
        <v/>
      </c>
      <c r="DD261" s="623" t="str">
        <f t="shared" si="473"/>
        <v/>
      </c>
      <c r="DE261" s="623" t="str">
        <f t="shared" si="474"/>
        <v/>
      </c>
      <c r="DF261" s="623" t="str">
        <f t="shared" si="475"/>
        <v/>
      </c>
      <c r="DG261" s="623" t="str">
        <f t="shared" si="476"/>
        <v/>
      </c>
      <c r="DH261" s="623" t="str">
        <f t="shared" si="477"/>
        <v/>
      </c>
      <c r="DI261" s="623" t="str">
        <f t="shared" si="478"/>
        <v/>
      </c>
      <c r="DJ261" s="623" t="str">
        <f t="shared" si="479"/>
        <v/>
      </c>
      <c r="DK261" s="623" t="str">
        <f t="shared" si="480"/>
        <v/>
      </c>
      <c r="DL261" s="623" t="str">
        <f t="shared" si="481"/>
        <v/>
      </c>
      <c r="DM261" s="623" t="str">
        <f t="shared" si="482"/>
        <v/>
      </c>
      <c r="DN261" s="623" t="str">
        <f t="shared" si="483"/>
        <v/>
      </c>
      <c r="DO261" s="1281" t="str">
        <f t="shared" si="484"/>
        <v/>
      </c>
      <c r="DP261" s="1281" t="str">
        <f t="shared" si="485"/>
        <v/>
      </c>
      <c r="DQ261" s="1281" t="str">
        <f t="shared" si="486"/>
        <v/>
      </c>
      <c r="DR261" s="1281" t="str">
        <f t="shared" si="487"/>
        <v/>
      </c>
      <c r="DS261" s="1281" t="str">
        <f t="shared" si="488"/>
        <v/>
      </c>
      <c r="DT261" s="1281" t="str">
        <f t="shared" si="489"/>
        <v/>
      </c>
      <c r="DU261" s="1281" t="str">
        <f t="shared" si="490"/>
        <v/>
      </c>
      <c r="DV261" s="1281" t="str">
        <f t="shared" si="491"/>
        <v/>
      </c>
      <c r="DW261" s="1281" t="str">
        <f t="shared" si="492"/>
        <v/>
      </c>
      <c r="DX261" s="1281" t="str">
        <f t="shared" si="493"/>
        <v/>
      </c>
      <c r="DY261" s="1281" t="str">
        <f t="shared" si="494"/>
        <v/>
      </c>
      <c r="DZ261" s="1281" t="str">
        <f t="shared" si="495"/>
        <v/>
      </c>
      <c r="EA261" s="623" t="str">
        <f t="shared" si="496"/>
        <v/>
      </c>
      <c r="EB261" s="623" t="str">
        <f t="shared" si="497"/>
        <v/>
      </c>
      <c r="EC261" s="623" t="str">
        <f t="shared" si="498"/>
        <v/>
      </c>
      <c r="ED261" s="623" t="str">
        <f t="shared" si="499"/>
        <v/>
      </c>
      <c r="EE261" s="623" t="str">
        <f t="shared" si="500"/>
        <v/>
      </c>
      <c r="EF261" s="623" t="str">
        <f t="shared" si="501"/>
        <v/>
      </c>
      <c r="EG261" s="623" t="str">
        <f t="shared" si="502"/>
        <v/>
      </c>
      <c r="EH261" s="623" t="str">
        <f t="shared" si="503"/>
        <v/>
      </c>
      <c r="EI261" s="623" t="str">
        <f t="shared" si="504"/>
        <v/>
      </c>
      <c r="EJ261" s="623" t="str">
        <f t="shared" si="505"/>
        <v/>
      </c>
      <c r="EK261" s="623" t="str">
        <f t="shared" si="506"/>
        <v/>
      </c>
      <c r="EL261" s="623" t="str">
        <f t="shared" si="507"/>
        <v/>
      </c>
    </row>
    <row r="262" spans="1:142">
      <c r="A262" s="7" t="str">
        <f>IF('Rent Roll_RedIQ 1'!B255&gt;0,'Rent Roll_RedIQ 1'!B255,"")</f>
        <v/>
      </c>
      <c r="B262" s="7" t="str">
        <f>IF('Rent Roll_RedIQ 1'!C255&gt;0,'Rent Roll_RedIQ 1'!C255,"")</f>
        <v/>
      </c>
      <c r="C262" s="614">
        <f>IF('Rent Roll_RedIQ 1'!K255&gt;0,'Rent Roll_RedIQ 1'!K255,0)</f>
        <v>0</v>
      </c>
      <c r="D262" s="615" t="str">
        <f>IF('Rent Roll_RedIQ 1'!J255&gt;0,'Rent Roll_RedIQ 1'!J255,"")</f>
        <v/>
      </c>
      <c r="E262" s="624" t="str">
        <f t="shared" si="415"/>
        <v/>
      </c>
      <c r="F262" s="194"/>
      <c r="G262" s="194"/>
      <c r="H262" s="616" t="str">
        <f t="shared" si="404"/>
        <v/>
      </c>
      <c r="I262" s="1200">
        <f>IF('Rent Roll_RedIQ 1'!S255&gt;0,'Rent Roll_RedIQ 1'!S255,Purchase_Date-1)</f>
        <v>45991</v>
      </c>
      <c r="J262" s="617" t="str">
        <f t="shared" si="405"/>
        <v/>
      </c>
      <c r="K262" s="1205">
        <f t="shared" si="406"/>
        <v>46356</v>
      </c>
      <c r="L262" s="618" t="str">
        <f t="shared" si="405"/>
        <v/>
      </c>
      <c r="M262" s="1208">
        <f t="shared" si="407"/>
        <v>46721</v>
      </c>
      <c r="N262" s="614" t="str">
        <f t="shared" si="416"/>
        <v/>
      </c>
      <c r="O262" s="614" t="str">
        <f t="shared" si="417"/>
        <v/>
      </c>
      <c r="P262" s="614" t="str">
        <f t="shared" si="418"/>
        <v/>
      </c>
      <c r="Q262" s="614" t="str">
        <f t="shared" si="419"/>
        <v/>
      </c>
      <c r="R262" s="614" t="str">
        <f t="shared" si="420"/>
        <v/>
      </c>
      <c r="S262" s="614" t="str">
        <f t="shared" si="421"/>
        <v/>
      </c>
      <c r="T262" s="614" t="str">
        <f t="shared" si="422"/>
        <v/>
      </c>
      <c r="U262" s="619"/>
      <c r="V262" s="614"/>
      <c r="W262" s="620" t="str">
        <f t="shared" si="413"/>
        <v/>
      </c>
      <c r="X262" s="620" t="str">
        <f t="shared" si="512"/>
        <v/>
      </c>
      <c r="Y262" s="620" t="str">
        <f t="shared" si="512"/>
        <v/>
      </c>
      <c r="Z262" s="620" t="str">
        <f t="shared" si="512"/>
        <v/>
      </c>
      <c r="AA262" s="620" t="str">
        <f t="shared" si="512"/>
        <v/>
      </c>
      <c r="AB262" s="620" t="str">
        <f t="shared" si="512"/>
        <v/>
      </c>
      <c r="AC262" s="620" t="str">
        <f t="shared" si="512"/>
        <v/>
      </c>
      <c r="AD262" s="620" t="str">
        <f t="shared" si="512"/>
        <v/>
      </c>
      <c r="AE262" s="620" t="str">
        <f t="shared" si="512"/>
        <v/>
      </c>
      <c r="AF262" s="620" t="str">
        <f t="shared" si="512"/>
        <v/>
      </c>
      <c r="AG262" s="620" t="str">
        <f t="shared" si="512"/>
        <v/>
      </c>
      <c r="AH262" s="620" t="str">
        <f t="shared" si="512"/>
        <v/>
      </c>
      <c r="AI262" s="621" t="str">
        <f t="shared" si="402"/>
        <v/>
      </c>
      <c r="AJ262" s="621" t="str">
        <f t="shared" si="423"/>
        <v/>
      </c>
      <c r="AK262" s="621" t="str">
        <f t="shared" si="423"/>
        <v/>
      </c>
      <c r="AL262" s="621" t="str">
        <f t="shared" si="423"/>
        <v/>
      </c>
      <c r="AM262" s="621" t="str">
        <f t="shared" si="423"/>
        <v/>
      </c>
      <c r="AN262" s="621" t="str">
        <f t="shared" si="423"/>
        <v/>
      </c>
      <c r="AO262" s="621" t="str">
        <f t="shared" si="423"/>
        <v/>
      </c>
      <c r="AP262" s="621" t="str">
        <f t="shared" si="423"/>
        <v/>
      </c>
      <c r="AQ262" s="621" t="str">
        <f t="shared" si="423"/>
        <v/>
      </c>
      <c r="AR262" s="621" t="str">
        <f t="shared" si="423"/>
        <v/>
      </c>
      <c r="AS262" s="621" t="str">
        <f t="shared" si="423"/>
        <v/>
      </c>
      <c r="AT262" s="621" t="str">
        <f t="shared" si="423"/>
        <v/>
      </c>
      <c r="AU262" s="622" t="str">
        <f t="shared" ref="AU262:BF293" si="513">IF($M262&gt;=AU$11,$J262,$L262)</f>
        <v/>
      </c>
      <c r="AV262" s="622" t="str">
        <f t="shared" si="509"/>
        <v/>
      </c>
      <c r="AW262" s="622" t="str">
        <f t="shared" si="509"/>
        <v/>
      </c>
      <c r="AX262" s="622" t="str">
        <f t="shared" si="509"/>
        <v/>
      </c>
      <c r="AY262" s="622" t="str">
        <f t="shared" si="509"/>
        <v/>
      </c>
      <c r="AZ262" s="622" t="str">
        <f t="shared" si="509"/>
        <v/>
      </c>
      <c r="BA262" s="622" t="str">
        <f t="shared" si="509"/>
        <v/>
      </c>
      <c r="BB262" s="622" t="str">
        <f t="shared" si="509"/>
        <v/>
      </c>
      <c r="BC262" s="622" t="str">
        <f t="shared" si="509"/>
        <v/>
      </c>
      <c r="BD262" s="622" t="str">
        <f t="shared" si="509"/>
        <v/>
      </c>
      <c r="BE262" s="622" t="str">
        <f t="shared" si="509"/>
        <v/>
      </c>
      <c r="BF262" s="622" t="str">
        <f t="shared" si="509"/>
        <v/>
      </c>
      <c r="BG262" s="623" t="str">
        <f t="shared" si="424"/>
        <v/>
      </c>
      <c r="BH262" s="623" t="str">
        <f t="shared" si="425"/>
        <v/>
      </c>
      <c r="BI262" s="623" t="str">
        <f t="shared" si="426"/>
        <v/>
      </c>
      <c r="BJ262" s="623" t="str">
        <f t="shared" si="427"/>
        <v/>
      </c>
      <c r="BK262" s="623" t="str">
        <f t="shared" si="428"/>
        <v/>
      </c>
      <c r="BL262" s="623" t="str">
        <f t="shared" si="429"/>
        <v/>
      </c>
      <c r="BM262" s="623" t="str">
        <f t="shared" si="430"/>
        <v/>
      </c>
      <c r="BN262" s="623" t="str">
        <f t="shared" si="431"/>
        <v/>
      </c>
      <c r="BO262" s="623" t="str">
        <f t="shared" si="432"/>
        <v/>
      </c>
      <c r="BP262" s="623" t="str">
        <f t="shared" si="433"/>
        <v/>
      </c>
      <c r="BQ262" s="623" t="str">
        <f t="shared" si="434"/>
        <v/>
      </c>
      <c r="BR262" s="623" t="str">
        <f t="shared" si="435"/>
        <v/>
      </c>
      <c r="BS262" s="1281" t="str">
        <f t="shared" si="436"/>
        <v/>
      </c>
      <c r="BT262" s="1281" t="str">
        <f t="shared" si="437"/>
        <v/>
      </c>
      <c r="BU262" s="1281" t="str">
        <f t="shared" si="438"/>
        <v/>
      </c>
      <c r="BV262" s="1281" t="str">
        <f t="shared" si="439"/>
        <v/>
      </c>
      <c r="BW262" s="1281" t="str">
        <f t="shared" si="440"/>
        <v/>
      </c>
      <c r="BX262" s="1281" t="str">
        <f t="shared" si="441"/>
        <v/>
      </c>
      <c r="BY262" s="1281" t="str">
        <f t="shared" si="442"/>
        <v/>
      </c>
      <c r="BZ262" s="1281" t="str">
        <f t="shared" si="443"/>
        <v/>
      </c>
      <c r="CA262" s="1281" t="str">
        <f t="shared" si="444"/>
        <v/>
      </c>
      <c r="CB262" s="1281" t="str">
        <f t="shared" si="445"/>
        <v/>
      </c>
      <c r="CC262" s="1281" t="str">
        <f t="shared" si="446"/>
        <v/>
      </c>
      <c r="CD262" s="1281" t="str">
        <f t="shared" si="447"/>
        <v/>
      </c>
      <c r="CE262" s="623" t="str">
        <f t="shared" si="448"/>
        <v/>
      </c>
      <c r="CF262" s="623" t="str">
        <f t="shared" si="449"/>
        <v/>
      </c>
      <c r="CG262" s="623" t="str">
        <f t="shared" si="450"/>
        <v/>
      </c>
      <c r="CH262" s="623" t="str">
        <f t="shared" si="451"/>
        <v/>
      </c>
      <c r="CI262" s="623" t="str">
        <f t="shared" si="452"/>
        <v/>
      </c>
      <c r="CJ262" s="623" t="str">
        <f t="shared" si="453"/>
        <v/>
      </c>
      <c r="CK262" s="623" t="str">
        <f t="shared" si="454"/>
        <v/>
      </c>
      <c r="CL262" s="623" t="str">
        <f t="shared" si="455"/>
        <v/>
      </c>
      <c r="CM262" s="623" t="str">
        <f t="shared" si="456"/>
        <v/>
      </c>
      <c r="CN262" s="623" t="str">
        <f t="shared" si="457"/>
        <v/>
      </c>
      <c r="CO262" s="623" t="str">
        <f t="shared" si="458"/>
        <v/>
      </c>
      <c r="CP262" s="623" t="str">
        <f t="shared" si="459"/>
        <v/>
      </c>
      <c r="CQ262" s="1281" t="str">
        <f t="shared" si="460"/>
        <v/>
      </c>
      <c r="CR262" s="1281" t="str">
        <f t="shared" si="461"/>
        <v/>
      </c>
      <c r="CS262" s="1281" t="str">
        <f t="shared" si="462"/>
        <v/>
      </c>
      <c r="CT262" s="1281" t="str">
        <f t="shared" si="463"/>
        <v/>
      </c>
      <c r="CU262" s="1281" t="str">
        <f t="shared" si="464"/>
        <v/>
      </c>
      <c r="CV262" s="1281" t="str">
        <f t="shared" si="465"/>
        <v/>
      </c>
      <c r="CW262" s="1281" t="str">
        <f t="shared" si="466"/>
        <v/>
      </c>
      <c r="CX262" s="1281" t="str">
        <f t="shared" si="467"/>
        <v/>
      </c>
      <c r="CY262" s="1281" t="str">
        <f t="shared" si="468"/>
        <v/>
      </c>
      <c r="CZ262" s="1281" t="str">
        <f t="shared" si="469"/>
        <v/>
      </c>
      <c r="DA262" s="1281" t="str">
        <f t="shared" si="470"/>
        <v/>
      </c>
      <c r="DB262" s="1281" t="str">
        <f t="shared" si="471"/>
        <v/>
      </c>
      <c r="DC262" s="623" t="str">
        <f t="shared" si="472"/>
        <v/>
      </c>
      <c r="DD262" s="623" t="str">
        <f t="shared" si="473"/>
        <v/>
      </c>
      <c r="DE262" s="623" t="str">
        <f t="shared" si="474"/>
        <v/>
      </c>
      <c r="DF262" s="623" t="str">
        <f t="shared" si="475"/>
        <v/>
      </c>
      <c r="DG262" s="623" t="str">
        <f t="shared" si="476"/>
        <v/>
      </c>
      <c r="DH262" s="623" t="str">
        <f t="shared" si="477"/>
        <v/>
      </c>
      <c r="DI262" s="623" t="str">
        <f t="shared" si="478"/>
        <v/>
      </c>
      <c r="DJ262" s="623" t="str">
        <f t="shared" si="479"/>
        <v/>
      </c>
      <c r="DK262" s="623" t="str">
        <f t="shared" si="480"/>
        <v/>
      </c>
      <c r="DL262" s="623" t="str">
        <f t="shared" si="481"/>
        <v/>
      </c>
      <c r="DM262" s="623" t="str">
        <f t="shared" si="482"/>
        <v/>
      </c>
      <c r="DN262" s="623" t="str">
        <f t="shared" si="483"/>
        <v/>
      </c>
      <c r="DO262" s="1281" t="str">
        <f t="shared" si="484"/>
        <v/>
      </c>
      <c r="DP262" s="1281" t="str">
        <f t="shared" si="485"/>
        <v/>
      </c>
      <c r="DQ262" s="1281" t="str">
        <f t="shared" si="486"/>
        <v/>
      </c>
      <c r="DR262" s="1281" t="str">
        <f t="shared" si="487"/>
        <v/>
      </c>
      <c r="DS262" s="1281" t="str">
        <f t="shared" si="488"/>
        <v/>
      </c>
      <c r="DT262" s="1281" t="str">
        <f t="shared" si="489"/>
        <v/>
      </c>
      <c r="DU262" s="1281" t="str">
        <f t="shared" si="490"/>
        <v/>
      </c>
      <c r="DV262" s="1281" t="str">
        <f t="shared" si="491"/>
        <v/>
      </c>
      <c r="DW262" s="1281" t="str">
        <f t="shared" si="492"/>
        <v/>
      </c>
      <c r="DX262" s="1281" t="str">
        <f t="shared" si="493"/>
        <v/>
      </c>
      <c r="DY262" s="1281" t="str">
        <f t="shared" si="494"/>
        <v/>
      </c>
      <c r="DZ262" s="1281" t="str">
        <f t="shared" si="495"/>
        <v/>
      </c>
      <c r="EA262" s="623" t="str">
        <f t="shared" si="496"/>
        <v/>
      </c>
      <c r="EB262" s="623" t="str">
        <f t="shared" si="497"/>
        <v/>
      </c>
      <c r="EC262" s="623" t="str">
        <f t="shared" si="498"/>
        <v/>
      </c>
      <c r="ED262" s="623" t="str">
        <f t="shared" si="499"/>
        <v/>
      </c>
      <c r="EE262" s="623" t="str">
        <f t="shared" si="500"/>
        <v/>
      </c>
      <c r="EF262" s="623" t="str">
        <f t="shared" si="501"/>
        <v/>
      </c>
      <c r="EG262" s="623" t="str">
        <f t="shared" si="502"/>
        <v/>
      </c>
      <c r="EH262" s="623" t="str">
        <f t="shared" si="503"/>
        <v/>
      </c>
      <c r="EI262" s="623" t="str">
        <f t="shared" si="504"/>
        <v/>
      </c>
      <c r="EJ262" s="623" t="str">
        <f t="shared" si="505"/>
        <v/>
      </c>
      <c r="EK262" s="623" t="str">
        <f t="shared" si="506"/>
        <v/>
      </c>
      <c r="EL262" s="623" t="str">
        <f t="shared" si="507"/>
        <v/>
      </c>
    </row>
    <row r="263" spans="1:142">
      <c r="A263" s="7" t="str">
        <f>IF('Rent Roll_RedIQ 1'!B256&gt;0,'Rent Roll_RedIQ 1'!B256,"")</f>
        <v/>
      </c>
      <c r="B263" s="7" t="str">
        <f>IF('Rent Roll_RedIQ 1'!C256&gt;0,'Rent Roll_RedIQ 1'!C256,"")</f>
        <v/>
      </c>
      <c r="C263" s="614">
        <f>IF('Rent Roll_RedIQ 1'!K256&gt;0,'Rent Roll_RedIQ 1'!K256,0)</f>
        <v>0</v>
      </c>
      <c r="D263" s="615" t="str">
        <f>IF('Rent Roll_RedIQ 1'!J256&gt;0,'Rent Roll_RedIQ 1'!J256,"")</f>
        <v/>
      </c>
      <c r="E263" s="624" t="str">
        <f t="shared" si="415"/>
        <v/>
      </c>
      <c r="F263" s="194"/>
      <c r="G263" s="194"/>
      <c r="H263" s="616" t="str">
        <f t="shared" si="404"/>
        <v/>
      </c>
      <c r="I263" s="1200">
        <f>IF('Rent Roll_RedIQ 1'!S256&gt;0,'Rent Roll_RedIQ 1'!S256,Purchase_Date-1)</f>
        <v>45991</v>
      </c>
      <c r="J263" s="617" t="str">
        <f t="shared" si="405"/>
        <v/>
      </c>
      <c r="K263" s="1205">
        <f t="shared" si="406"/>
        <v>46356</v>
      </c>
      <c r="L263" s="618" t="str">
        <f t="shared" si="405"/>
        <v/>
      </c>
      <c r="M263" s="1208">
        <f t="shared" si="407"/>
        <v>46721</v>
      </c>
      <c r="N263" s="614" t="str">
        <f t="shared" si="416"/>
        <v/>
      </c>
      <c r="O263" s="614" t="str">
        <f t="shared" si="417"/>
        <v/>
      </c>
      <c r="P263" s="614" t="str">
        <f t="shared" si="418"/>
        <v/>
      </c>
      <c r="Q263" s="614" t="str">
        <f t="shared" si="419"/>
        <v/>
      </c>
      <c r="R263" s="614" t="str">
        <f t="shared" si="420"/>
        <v/>
      </c>
      <c r="S263" s="614" t="str">
        <f t="shared" si="421"/>
        <v/>
      </c>
      <c r="T263" s="614" t="str">
        <f t="shared" si="422"/>
        <v/>
      </c>
      <c r="U263" s="619"/>
      <c r="V263" s="614"/>
      <c r="W263" s="620" t="str">
        <f t="shared" si="413"/>
        <v/>
      </c>
      <c r="X263" s="620" t="str">
        <f t="shared" si="512"/>
        <v/>
      </c>
      <c r="Y263" s="620" t="str">
        <f t="shared" si="512"/>
        <v/>
      </c>
      <c r="Z263" s="620" t="str">
        <f t="shared" si="512"/>
        <v/>
      </c>
      <c r="AA263" s="620" t="str">
        <f t="shared" si="512"/>
        <v/>
      </c>
      <c r="AB263" s="620" t="str">
        <f t="shared" si="512"/>
        <v/>
      </c>
      <c r="AC263" s="620" t="str">
        <f t="shared" si="512"/>
        <v/>
      </c>
      <c r="AD263" s="620" t="str">
        <f t="shared" si="512"/>
        <v/>
      </c>
      <c r="AE263" s="620" t="str">
        <f t="shared" si="512"/>
        <v/>
      </c>
      <c r="AF263" s="620" t="str">
        <f t="shared" si="512"/>
        <v/>
      </c>
      <c r="AG263" s="620" t="str">
        <f t="shared" si="512"/>
        <v/>
      </c>
      <c r="AH263" s="620" t="str">
        <f t="shared" si="512"/>
        <v/>
      </c>
      <c r="AI263" s="621" t="str">
        <f t="shared" si="402"/>
        <v/>
      </c>
      <c r="AJ263" s="621" t="str">
        <f t="shared" si="423"/>
        <v/>
      </c>
      <c r="AK263" s="621" t="str">
        <f t="shared" si="423"/>
        <v/>
      </c>
      <c r="AL263" s="621" t="str">
        <f t="shared" si="423"/>
        <v/>
      </c>
      <c r="AM263" s="621" t="str">
        <f t="shared" si="423"/>
        <v/>
      </c>
      <c r="AN263" s="621" t="str">
        <f t="shared" si="423"/>
        <v/>
      </c>
      <c r="AO263" s="621" t="str">
        <f t="shared" si="423"/>
        <v/>
      </c>
      <c r="AP263" s="621" t="str">
        <f t="shared" si="423"/>
        <v/>
      </c>
      <c r="AQ263" s="621" t="str">
        <f t="shared" si="423"/>
        <v/>
      </c>
      <c r="AR263" s="621" t="str">
        <f t="shared" si="423"/>
        <v/>
      </c>
      <c r="AS263" s="621" t="str">
        <f t="shared" si="423"/>
        <v/>
      </c>
      <c r="AT263" s="621" t="str">
        <f t="shared" si="423"/>
        <v/>
      </c>
      <c r="AU263" s="622" t="str">
        <f t="shared" si="513"/>
        <v/>
      </c>
      <c r="AV263" s="622" t="str">
        <f t="shared" si="509"/>
        <v/>
      </c>
      <c r="AW263" s="622" t="str">
        <f t="shared" si="509"/>
        <v/>
      </c>
      <c r="AX263" s="622" t="str">
        <f t="shared" si="509"/>
        <v/>
      </c>
      <c r="AY263" s="622" t="str">
        <f t="shared" si="509"/>
        <v/>
      </c>
      <c r="AZ263" s="622" t="str">
        <f t="shared" si="509"/>
        <v/>
      </c>
      <c r="BA263" s="622" t="str">
        <f t="shared" si="509"/>
        <v/>
      </c>
      <c r="BB263" s="622" t="str">
        <f t="shared" si="509"/>
        <v/>
      </c>
      <c r="BC263" s="622" t="str">
        <f t="shared" si="509"/>
        <v/>
      </c>
      <c r="BD263" s="622" t="str">
        <f t="shared" si="509"/>
        <v/>
      </c>
      <c r="BE263" s="622" t="str">
        <f t="shared" si="509"/>
        <v/>
      </c>
      <c r="BF263" s="622" t="str">
        <f t="shared" si="509"/>
        <v/>
      </c>
      <c r="BG263" s="623" t="str">
        <f t="shared" si="424"/>
        <v/>
      </c>
      <c r="BH263" s="623" t="str">
        <f t="shared" si="425"/>
        <v/>
      </c>
      <c r="BI263" s="623" t="str">
        <f t="shared" si="426"/>
        <v/>
      </c>
      <c r="BJ263" s="623" t="str">
        <f t="shared" si="427"/>
        <v/>
      </c>
      <c r="BK263" s="623" t="str">
        <f t="shared" si="428"/>
        <v/>
      </c>
      <c r="BL263" s="623" t="str">
        <f t="shared" si="429"/>
        <v/>
      </c>
      <c r="BM263" s="623" t="str">
        <f t="shared" si="430"/>
        <v/>
      </c>
      <c r="BN263" s="623" t="str">
        <f t="shared" si="431"/>
        <v/>
      </c>
      <c r="BO263" s="623" t="str">
        <f t="shared" si="432"/>
        <v/>
      </c>
      <c r="BP263" s="623" t="str">
        <f t="shared" si="433"/>
        <v/>
      </c>
      <c r="BQ263" s="623" t="str">
        <f t="shared" si="434"/>
        <v/>
      </c>
      <c r="BR263" s="623" t="str">
        <f t="shared" si="435"/>
        <v/>
      </c>
      <c r="BS263" s="1281" t="str">
        <f t="shared" si="436"/>
        <v/>
      </c>
      <c r="BT263" s="1281" t="str">
        <f t="shared" si="437"/>
        <v/>
      </c>
      <c r="BU263" s="1281" t="str">
        <f t="shared" si="438"/>
        <v/>
      </c>
      <c r="BV263" s="1281" t="str">
        <f t="shared" si="439"/>
        <v/>
      </c>
      <c r="BW263" s="1281" t="str">
        <f t="shared" si="440"/>
        <v/>
      </c>
      <c r="BX263" s="1281" t="str">
        <f t="shared" si="441"/>
        <v/>
      </c>
      <c r="BY263" s="1281" t="str">
        <f t="shared" si="442"/>
        <v/>
      </c>
      <c r="BZ263" s="1281" t="str">
        <f t="shared" si="443"/>
        <v/>
      </c>
      <c r="CA263" s="1281" t="str">
        <f t="shared" si="444"/>
        <v/>
      </c>
      <c r="CB263" s="1281" t="str">
        <f t="shared" si="445"/>
        <v/>
      </c>
      <c r="CC263" s="1281" t="str">
        <f t="shared" si="446"/>
        <v/>
      </c>
      <c r="CD263" s="1281" t="str">
        <f t="shared" si="447"/>
        <v/>
      </c>
      <c r="CE263" s="623" t="str">
        <f t="shared" si="448"/>
        <v/>
      </c>
      <c r="CF263" s="623" t="str">
        <f t="shared" si="449"/>
        <v/>
      </c>
      <c r="CG263" s="623" t="str">
        <f t="shared" si="450"/>
        <v/>
      </c>
      <c r="CH263" s="623" t="str">
        <f t="shared" si="451"/>
        <v/>
      </c>
      <c r="CI263" s="623" t="str">
        <f t="shared" si="452"/>
        <v/>
      </c>
      <c r="CJ263" s="623" t="str">
        <f t="shared" si="453"/>
        <v/>
      </c>
      <c r="CK263" s="623" t="str">
        <f t="shared" si="454"/>
        <v/>
      </c>
      <c r="CL263" s="623" t="str">
        <f t="shared" si="455"/>
        <v/>
      </c>
      <c r="CM263" s="623" t="str">
        <f t="shared" si="456"/>
        <v/>
      </c>
      <c r="CN263" s="623" t="str">
        <f t="shared" si="457"/>
        <v/>
      </c>
      <c r="CO263" s="623" t="str">
        <f t="shared" si="458"/>
        <v/>
      </c>
      <c r="CP263" s="623" t="str">
        <f t="shared" si="459"/>
        <v/>
      </c>
      <c r="CQ263" s="1281" t="str">
        <f t="shared" si="460"/>
        <v/>
      </c>
      <c r="CR263" s="1281" t="str">
        <f t="shared" si="461"/>
        <v/>
      </c>
      <c r="CS263" s="1281" t="str">
        <f t="shared" si="462"/>
        <v/>
      </c>
      <c r="CT263" s="1281" t="str">
        <f t="shared" si="463"/>
        <v/>
      </c>
      <c r="CU263" s="1281" t="str">
        <f t="shared" si="464"/>
        <v/>
      </c>
      <c r="CV263" s="1281" t="str">
        <f t="shared" si="465"/>
        <v/>
      </c>
      <c r="CW263" s="1281" t="str">
        <f t="shared" si="466"/>
        <v/>
      </c>
      <c r="CX263" s="1281" t="str">
        <f t="shared" si="467"/>
        <v/>
      </c>
      <c r="CY263" s="1281" t="str">
        <f t="shared" si="468"/>
        <v/>
      </c>
      <c r="CZ263" s="1281" t="str">
        <f t="shared" si="469"/>
        <v/>
      </c>
      <c r="DA263" s="1281" t="str">
        <f t="shared" si="470"/>
        <v/>
      </c>
      <c r="DB263" s="1281" t="str">
        <f t="shared" si="471"/>
        <v/>
      </c>
      <c r="DC263" s="623" t="str">
        <f t="shared" si="472"/>
        <v/>
      </c>
      <c r="DD263" s="623" t="str">
        <f t="shared" si="473"/>
        <v/>
      </c>
      <c r="DE263" s="623" t="str">
        <f t="shared" si="474"/>
        <v/>
      </c>
      <c r="DF263" s="623" t="str">
        <f t="shared" si="475"/>
        <v/>
      </c>
      <c r="DG263" s="623" t="str">
        <f t="shared" si="476"/>
        <v/>
      </c>
      <c r="DH263" s="623" t="str">
        <f t="shared" si="477"/>
        <v/>
      </c>
      <c r="DI263" s="623" t="str">
        <f t="shared" si="478"/>
        <v/>
      </c>
      <c r="DJ263" s="623" t="str">
        <f t="shared" si="479"/>
        <v/>
      </c>
      <c r="DK263" s="623" t="str">
        <f t="shared" si="480"/>
        <v/>
      </c>
      <c r="DL263" s="623" t="str">
        <f t="shared" si="481"/>
        <v/>
      </c>
      <c r="DM263" s="623" t="str">
        <f t="shared" si="482"/>
        <v/>
      </c>
      <c r="DN263" s="623" t="str">
        <f t="shared" si="483"/>
        <v/>
      </c>
      <c r="DO263" s="1281" t="str">
        <f t="shared" si="484"/>
        <v/>
      </c>
      <c r="DP263" s="1281" t="str">
        <f t="shared" si="485"/>
        <v/>
      </c>
      <c r="DQ263" s="1281" t="str">
        <f t="shared" si="486"/>
        <v/>
      </c>
      <c r="DR263" s="1281" t="str">
        <f t="shared" si="487"/>
        <v/>
      </c>
      <c r="DS263" s="1281" t="str">
        <f t="shared" si="488"/>
        <v/>
      </c>
      <c r="DT263" s="1281" t="str">
        <f t="shared" si="489"/>
        <v/>
      </c>
      <c r="DU263" s="1281" t="str">
        <f t="shared" si="490"/>
        <v/>
      </c>
      <c r="DV263" s="1281" t="str">
        <f t="shared" si="491"/>
        <v/>
      </c>
      <c r="DW263" s="1281" t="str">
        <f t="shared" si="492"/>
        <v/>
      </c>
      <c r="DX263" s="1281" t="str">
        <f t="shared" si="493"/>
        <v/>
      </c>
      <c r="DY263" s="1281" t="str">
        <f t="shared" si="494"/>
        <v/>
      </c>
      <c r="DZ263" s="1281" t="str">
        <f t="shared" si="495"/>
        <v/>
      </c>
      <c r="EA263" s="623" t="str">
        <f t="shared" si="496"/>
        <v/>
      </c>
      <c r="EB263" s="623" t="str">
        <f t="shared" si="497"/>
        <v/>
      </c>
      <c r="EC263" s="623" t="str">
        <f t="shared" si="498"/>
        <v/>
      </c>
      <c r="ED263" s="623" t="str">
        <f t="shared" si="499"/>
        <v/>
      </c>
      <c r="EE263" s="623" t="str">
        <f t="shared" si="500"/>
        <v/>
      </c>
      <c r="EF263" s="623" t="str">
        <f t="shared" si="501"/>
        <v/>
      </c>
      <c r="EG263" s="623" t="str">
        <f t="shared" si="502"/>
        <v/>
      </c>
      <c r="EH263" s="623" t="str">
        <f t="shared" si="503"/>
        <v/>
      </c>
      <c r="EI263" s="623" t="str">
        <f t="shared" si="504"/>
        <v/>
      </c>
      <c r="EJ263" s="623" t="str">
        <f t="shared" si="505"/>
        <v/>
      </c>
      <c r="EK263" s="623" t="str">
        <f t="shared" si="506"/>
        <v/>
      </c>
      <c r="EL263" s="623" t="str">
        <f t="shared" si="507"/>
        <v/>
      </c>
    </row>
    <row r="264" spans="1:142">
      <c r="A264" s="7" t="str">
        <f>IF('Rent Roll_RedIQ 1'!B257&gt;0,'Rent Roll_RedIQ 1'!B257,"")</f>
        <v/>
      </c>
      <c r="B264" s="7" t="str">
        <f>IF('Rent Roll_RedIQ 1'!C257&gt;0,'Rent Roll_RedIQ 1'!C257,"")</f>
        <v/>
      </c>
      <c r="C264" s="614">
        <f>IF('Rent Roll_RedIQ 1'!K257&gt;0,'Rent Roll_RedIQ 1'!K257,0)</f>
        <v>0</v>
      </c>
      <c r="D264" s="615" t="str">
        <f>IF('Rent Roll_RedIQ 1'!J257&gt;0,'Rent Roll_RedIQ 1'!J257,"")</f>
        <v/>
      </c>
      <c r="E264" s="624" t="str">
        <f t="shared" si="415"/>
        <v/>
      </c>
      <c r="F264" s="194"/>
      <c r="G264" s="194"/>
      <c r="H264" s="616" t="str">
        <f t="shared" si="404"/>
        <v/>
      </c>
      <c r="I264" s="1200">
        <f>IF('Rent Roll_RedIQ 1'!S257&gt;0,'Rent Roll_RedIQ 1'!S257,Purchase_Date-1)</f>
        <v>45991</v>
      </c>
      <c r="J264" s="617" t="str">
        <f t="shared" si="405"/>
        <v/>
      </c>
      <c r="K264" s="1205">
        <f t="shared" si="406"/>
        <v>46356</v>
      </c>
      <c r="L264" s="618" t="str">
        <f t="shared" si="405"/>
        <v/>
      </c>
      <c r="M264" s="1208">
        <f t="shared" si="407"/>
        <v>46721</v>
      </c>
      <c r="N264" s="614" t="str">
        <f t="shared" si="416"/>
        <v/>
      </c>
      <c r="O264" s="614" t="str">
        <f t="shared" si="417"/>
        <v/>
      </c>
      <c r="P264" s="614" t="str">
        <f t="shared" si="418"/>
        <v/>
      </c>
      <c r="Q264" s="614" t="str">
        <f t="shared" si="419"/>
        <v/>
      </c>
      <c r="R264" s="614" t="str">
        <f t="shared" si="420"/>
        <v/>
      </c>
      <c r="S264" s="614" t="str">
        <f t="shared" si="421"/>
        <v/>
      </c>
      <c r="T264" s="614" t="str">
        <f t="shared" si="422"/>
        <v/>
      </c>
      <c r="U264" s="619"/>
      <c r="V264" s="614"/>
      <c r="W264" s="620" t="str">
        <f t="shared" si="413"/>
        <v/>
      </c>
      <c r="X264" s="620" t="str">
        <f t="shared" si="512"/>
        <v/>
      </c>
      <c r="Y264" s="620" t="str">
        <f t="shared" si="512"/>
        <v/>
      </c>
      <c r="Z264" s="620" t="str">
        <f t="shared" si="512"/>
        <v/>
      </c>
      <c r="AA264" s="620" t="str">
        <f t="shared" si="512"/>
        <v/>
      </c>
      <c r="AB264" s="620" t="str">
        <f t="shared" si="512"/>
        <v/>
      </c>
      <c r="AC264" s="620" t="str">
        <f t="shared" si="512"/>
        <v/>
      </c>
      <c r="AD264" s="620" t="str">
        <f t="shared" si="512"/>
        <v/>
      </c>
      <c r="AE264" s="620" t="str">
        <f t="shared" si="512"/>
        <v/>
      </c>
      <c r="AF264" s="620" t="str">
        <f t="shared" si="512"/>
        <v/>
      </c>
      <c r="AG264" s="620" t="str">
        <f t="shared" si="512"/>
        <v/>
      </c>
      <c r="AH264" s="620" t="str">
        <f t="shared" si="512"/>
        <v/>
      </c>
      <c r="AI264" s="621" t="str">
        <f t="shared" si="402"/>
        <v/>
      </c>
      <c r="AJ264" s="621" t="str">
        <f t="shared" si="423"/>
        <v/>
      </c>
      <c r="AK264" s="621" t="str">
        <f t="shared" si="423"/>
        <v/>
      </c>
      <c r="AL264" s="621" t="str">
        <f t="shared" si="423"/>
        <v/>
      </c>
      <c r="AM264" s="621" t="str">
        <f t="shared" si="423"/>
        <v/>
      </c>
      <c r="AN264" s="621" t="str">
        <f t="shared" si="423"/>
        <v/>
      </c>
      <c r="AO264" s="621" t="str">
        <f t="shared" si="423"/>
        <v/>
      </c>
      <c r="AP264" s="621" t="str">
        <f t="shared" si="423"/>
        <v/>
      </c>
      <c r="AQ264" s="621" t="str">
        <f t="shared" si="423"/>
        <v/>
      </c>
      <c r="AR264" s="621" t="str">
        <f t="shared" si="423"/>
        <v/>
      </c>
      <c r="AS264" s="621" t="str">
        <f t="shared" si="423"/>
        <v/>
      </c>
      <c r="AT264" s="621" t="str">
        <f t="shared" si="423"/>
        <v/>
      </c>
      <c r="AU264" s="622" t="str">
        <f t="shared" si="513"/>
        <v/>
      </c>
      <c r="AV264" s="622" t="str">
        <f t="shared" si="509"/>
        <v/>
      </c>
      <c r="AW264" s="622" t="str">
        <f t="shared" si="509"/>
        <v/>
      </c>
      <c r="AX264" s="622" t="str">
        <f t="shared" si="509"/>
        <v/>
      </c>
      <c r="AY264" s="622" t="str">
        <f t="shared" si="509"/>
        <v/>
      </c>
      <c r="AZ264" s="622" t="str">
        <f t="shared" si="509"/>
        <v/>
      </c>
      <c r="BA264" s="622" t="str">
        <f t="shared" si="509"/>
        <v/>
      </c>
      <c r="BB264" s="622" t="str">
        <f t="shared" si="509"/>
        <v/>
      </c>
      <c r="BC264" s="622" t="str">
        <f t="shared" si="509"/>
        <v/>
      </c>
      <c r="BD264" s="622" t="str">
        <f t="shared" si="509"/>
        <v/>
      </c>
      <c r="BE264" s="622" t="str">
        <f t="shared" si="509"/>
        <v/>
      </c>
      <c r="BF264" s="622" t="str">
        <f t="shared" si="509"/>
        <v/>
      </c>
      <c r="BG264" s="623" t="str">
        <f t="shared" si="424"/>
        <v/>
      </c>
      <c r="BH264" s="623" t="str">
        <f t="shared" si="425"/>
        <v/>
      </c>
      <c r="BI264" s="623" t="str">
        <f t="shared" si="426"/>
        <v/>
      </c>
      <c r="BJ264" s="623" t="str">
        <f t="shared" si="427"/>
        <v/>
      </c>
      <c r="BK264" s="623" t="str">
        <f t="shared" si="428"/>
        <v/>
      </c>
      <c r="BL264" s="623" t="str">
        <f t="shared" si="429"/>
        <v/>
      </c>
      <c r="BM264" s="623" t="str">
        <f t="shared" si="430"/>
        <v/>
      </c>
      <c r="BN264" s="623" t="str">
        <f t="shared" si="431"/>
        <v/>
      </c>
      <c r="BO264" s="623" t="str">
        <f t="shared" si="432"/>
        <v/>
      </c>
      <c r="BP264" s="623" t="str">
        <f t="shared" si="433"/>
        <v/>
      </c>
      <c r="BQ264" s="623" t="str">
        <f t="shared" si="434"/>
        <v/>
      </c>
      <c r="BR264" s="623" t="str">
        <f t="shared" si="435"/>
        <v/>
      </c>
      <c r="BS264" s="1281" t="str">
        <f t="shared" si="436"/>
        <v/>
      </c>
      <c r="BT264" s="1281" t="str">
        <f t="shared" si="437"/>
        <v/>
      </c>
      <c r="BU264" s="1281" t="str">
        <f t="shared" si="438"/>
        <v/>
      </c>
      <c r="BV264" s="1281" t="str">
        <f t="shared" si="439"/>
        <v/>
      </c>
      <c r="BW264" s="1281" t="str">
        <f t="shared" si="440"/>
        <v/>
      </c>
      <c r="BX264" s="1281" t="str">
        <f t="shared" si="441"/>
        <v/>
      </c>
      <c r="BY264" s="1281" t="str">
        <f t="shared" si="442"/>
        <v/>
      </c>
      <c r="BZ264" s="1281" t="str">
        <f t="shared" si="443"/>
        <v/>
      </c>
      <c r="CA264" s="1281" t="str">
        <f t="shared" si="444"/>
        <v/>
      </c>
      <c r="CB264" s="1281" t="str">
        <f t="shared" si="445"/>
        <v/>
      </c>
      <c r="CC264" s="1281" t="str">
        <f t="shared" si="446"/>
        <v/>
      </c>
      <c r="CD264" s="1281" t="str">
        <f t="shared" si="447"/>
        <v/>
      </c>
      <c r="CE264" s="623" t="str">
        <f t="shared" si="448"/>
        <v/>
      </c>
      <c r="CF264" s="623" t="str">
        <f t="shared" si="449"/>
        <v/>
      </c>
      <c r="CG264" s="623" t="str">
        <f t="shared" si="450"/>
        <v/>
      </c>
      <c r="CH264" s="623" t="str">
        <f t="shared" si="451"/>
        <v/>
      </c>
      <c r="CI264" s="623" t="str">
        <f t="shared" si="452"/>
        <v/>
      </c>
      <c r="CJ264" s="623" t="str">
        <f t="shared" si="453"/>
        <v/>
      </c>
      <c r="CK264" s="623" t="str">
        <f t="shared" si="454"/>
        <v/>
      </c>
      <c r="CL264" s="623" t="str">
        <f t="shared" si="455"/>
        <v/>
      </c>
      <c r="CM264" s="623" t="str">
        <f t="shared" si="456"/>
        <v/>
      </c>
      <c r="CN264" s="623" t="str">
        <f t="shared" si="457"/>
        <v/>
      </c>
      <c r="CO264" s="623" t="str">
        <f t="shared" si="458"/>
        <v/>
      </c>
      <c r="CP264" s="623" t="str">
        <f t="shared" si="459"/>
        <v/>
      </c>
      <c r="CQ264" s="1281" t="str">
        <f t="shared" si="460"/>
        <v/>
      </c>
      <c r="CR264" s="1281" t="str">
        <f t="shared" si="461"/>
        <v/>
      </c>
      <c r="CS264" s="1281" t="str">
        <f t="shared" si="462"/>
        <v/>
      </c>
      <c r="CT264" s="1281" t="str">
        <f t="shared" si="463"/>
        <v/>
      </c>
      <c r="CU264" s="1281" t="str">
        <f t="shared" si="464"/>
        <v/>
      </c>
      <c r="CV264" s="1281" t="str">
        <f t="shared" si="465"/>
        <v/>
      </c>
      <c r="CW264" s="1281" t="str">
        <f t="shared" si="466"/>
        <v/>
      </c>
      <c r="CX264" s="1281" t="str">
        <f t="shared" si="467"/>
        <v/>
      </c>
      <c r="CY264" s="1281" t="str">
        <f t="shared" si="468"/>
        <v/>
      </c>
      <c r="CZ264" s="1281" t="str">
        <f t="shared" si="469"/>
        <v/>
      </c>
      <c r="DA264" s="1281" t="str">
        <f t="shared" si="470"/>
        <v/>
      </c>
      <c r="DB264" s="1281" t="str">
        <f t="shared" si="471"/>
        <v/>
      </c>
      <c r="DC264" s="623" t="str">
        <f t="shared" si="472"/>
        <v/>
      </c>
      <c r="DD264" s="623" t="str">
        <f t="shared" si="473"/>
        <v/>
      </c>
      <c r="DE264" s="623" t="str">
        <f t="shared" si="474"/>
        <v/>
      </c>
      <c r="DF264" s="623" t="str">
        <f t="shared" si="475"/>
        <v/>
      </c>
      <c r="DG264" s="623" t="str">
        <f t="shared" si="476"/>
        <v/>
      </c>
      <c r="DH264" s="623" t="str">
        <f t="shared" si="477"/>
        <v/>
      </c>
      <c r="DI264" s="623" t="str">
        <f t="shared" si="478"/>
        <v/>
      </c>
      <c r="DJ264" s="623" t="str">
        <f t="shared" si="479"/>
        <v/>
      </c>
      <c r="DK264" s="623" t="str">
        <f t="shared" si="480"/>
        <v/>
      </c>
      <c r="DL264" s="623" t="str">
        <f t="shared" si="481"/>
        <v/>
      </c>
      <c r="DM264" s="623" t="str">
        <f t="shared" si="482"/>
        <v/>
      </c>
      <c r="DN264" s="623" t="str">
        <f t="shared" si="483"/>
        <v/>
      </c>
      <c r="DO264" s="1281" t="str">
        <f t="shared" si="484"/>
        <v/>
      </c>
      <c r="DP264" s="1281" t="str">
        <f t="shared" si="485"/>
        <v/>
      </c>
      <c r="DQ264" s="1281" t="str">
        <f t="shared" si="486"/>
        <v/>
      </c>
      <c r="DR264" s="1281" t="str">
        <f t="shared" si="487"/>
        <v/>
      </c>
      <c r="DS264" s="1281" t="str">
        <f t="shared" si="488"/>
        <v/>
      </c>
      <c r="DT264" s="1281" t="str">
        <f t="shared" si="489"/>
        <v/>
      </c>
      <c r="DU264" s="1281" t="str">
        <f t="shared" si="490"/>
        <v/>
      </c>
      <c r="DV264" s="1281" t="str">
        <f t="shared" si="491"/>
        <v/>
      </c>
      <c r="DW264" s="1281" t="str">
        <f t="shared" si="492"/>
        <v/>
      </c>
      <c r="DX264" s="1281" t="str">
        <f t="shared" si="493"/>
        <v/>
      </c>
      <c r="DY264" s="1281" t="str">
        <f t="shared" si="494"/>
        <v/>
      </c>
      <c r="DZ264" s="1281" t="str">
        <f t="shared" si="495"/>
        <v/>
      </c>
      <c r="EA264" s="623" t="str">
        <f t="shared" si="496"/>
        <v/>
      </c>
      <c r="EB264" s="623" t="str">
        <f t="shared" si="497"/>
        <v/>
      </c>
      <c r="EC264" s="623" t="str">
        <f t="shared" si="498"/>
        <v/>
      </c>
      <c r="ED264" s="623" t="str">
        <f t="shared" si="499"/>
        <v/>
      </c>
      <c r="EE264" s="623" t="str">
        <f t="shared" si="500"/>
        <v/>
      </c>
      <c r="EF264" s="623" t="str">
        <f t="shared" si="501"/>
        <v/>
      </c>
      <c r="EG264" s="623" t="str">
        <f t="shared" si="502"/>
        <v/>
      </c>
      <c r="EH264" s="623" t="str">
        <f t="shared" si="503"/>
        <v/>
      </c>
      <c r="EI264" s="623" t="str">
        <f t="shared" si="504"/>
        <v/>
      </c>
      <c r="EJ264" s="623" t="str">
        <f t="shared" si="505"/>
        <v/>
      </c>
      <c r="EK264" s="623" t="str">
        <f t="shared" si="506"/>
        <v/>
      </c>
      <c r="EL264" s="623" t="str">
        <f t="shared" si="507"/>
        <v/>
      </c>
    </row>
    <row r="265" spans="1:142">
      <c r="A265" s="7" t="str">
        <f>IF('Rent Roll_RedIQ 1'!B258&gt;0,'Rent Roll_RedIQ 1'!B258,"")</f>
        <v/>
      </c>
      <c r="B265" s="7" t="str">
        <f>IF('Rent Roll_RedIQ 1'!C258&gt;0,'Rent Roll_RedIQ 1'!C258,"")</f>
        <v/>
      </c>
      <c r="C265" s="614">
        <f>IF('Rent Roll_RedIQ 1'!K258&gt;0,'Rent Roll_RedIQ 1'!K258,0)</f>
        <v>0</v>
      </c>
      <c r="D265" s="615" t="str">
        <f>IF('Rent Roll_RedIQ 1'!J258&gt;0,'Rent Roll_RedIQ 1'!J258,"")</f>
        <v/>
      </c>
      <c r="E265" s="624" t="str">
        <f t="shared" si="415"/>
        <v/>
      </c>
      <c r="F265" s="194"/>
      <c r="G265" s="194"/>
      <c r="H265" s="616" t="str">
        <f t="shared" si="404"/>
        <v/>
      </c>
      <c r="I265" s="1200">
        <f>IF('Rent Roll_RedIQ 1'!S258&gt;0,'Rent Roll_RedIQ 1'!S258,Purchase_Date-1)</f>
        <v>45991</v>
      </c>
      <c r="J265" s="617" t="str">
        <f t="shared" si="405"/>
        <v/>
      </c>
      <c r="K265" s="1205">
        <f t="shared" si="406"/>
        <v>46356</v>
      </c>
      <c r="L265" s="618" t="str">
        <f t="shared" si="405"/>
        <v/>
      </c>
      <c r="M265" s="1208">
        <f t="shared" si="407"/>
        <v>46721</v>
      </c>
      <c r="N265" s="614" t="str">
        <f t="shared" si="416"/>
        <v/>
      </c>
      <c r="O265" s="614" t="str">
        <f t="shared" si="417"/>
        <v/>
      </c>
      <c r="P265" s="614" t="str">
        <f t="shared" si="418"/>
        <v/>
      </c>
      <c r="Q265" s="614" t="str">
        <f t="shared" si="419"/>
        <v/>
      </c>
      <c r="R265" s="614" t="str">
        <f t="shared" si="420"/>
        <v/>
      </c>
      <c r="S265" s="614" t="str">
        <f t="shared" si="421"/>
        <v/>
      </c>
      <c r="T265" s="614" t="str">
        <f t="shared" si="422"/>
        <v/>
      </c>
      <c r="U265" s="619"/>
      <c r="V265" s="614"/>
      <c r="W265" s="620" t="str">
        <f t="shared" si="413"/>
        <v/>
      </c>
      <c r="X265" s="620" t="str">
        <f t="shared" si="511"/>
        <v/>
      </c>
      <c r="Y265" s="620" t="str">
        <f t="shared" si="511"/>
        <v/>
      </c>
      <c r="Z265" s="620" t="str">
        <f t="shared" si="511"/>
        <v/>
      </c>
      <c r="AA265" s="620" t="str">
        <f t="shared" si="511"/>
        <v/>
      </c>
      <c r="AB265" s="620" t="str">
        <f t="shared" si="511"/>
        <v/>
      </c>
      <c r="AC265" s="620" t="str">
        <f t="shared" si="511"/>
        <v/>
      </c>
      <c r="AD265" s="620" t="str">
        <f t="shared" si="511"/>
        <v/>
      </c>
      <c r="AE265" s="620" t="str">
        <f t="shared" si="511"/>
        <v/>
      </c>
      <c r="AF265" s="620" t="str">
        <f t="shared" si="511"/>
        <v/>
      </c>
      <c r="AG265" s="620" t="str">
        <f t="shared" si="511"/>
        <v/>
      </c>
      <c r="AH265" s="620" t="str">
        <f t="shared" si="511"/>
        <v/>
      </c>
      <c r="AI265" s="621" t="str">
        <f t="shared" ref="AI265:AI328" si="514">IF($K265&gt;=AI$11,$H265,$J265)</f>
        <v/>
      </c>
      <c r="AJ265" s="621" t="str">
        <f t="shared" si="423"/>
        <v/>
      </c>
      <c r="AK265" s="621" t="str">
        <f t="shared" si="423"/>
        <v/>
      </c>
      <c r="AL265" s="621" t="str">
        <f t="shared" si="423"/>
        <v/>
      </c>
      <c r="AM265" s="621" t="str">
        <f t="shared" si="423"/>
        <v/>
      </c>
      <c r="AN265" s="621" t="str">
        <f t="shared" si="423"/>
        <v/>
      </c>
      <c r="AO265" s="621" t="str">
        <f t="shared" si="423"/>
        <v/>
      </c>
      <c r="AP265" s="621" t="str">
        <f t="shared" si="423"/>
        <v/>
      </c>
      <c r="AQ265" s="621" t="str">
        <f t="shared" si="423"/>
        <v/>
      </c>
      <c r="AR265" s="621" t="str">
        <f t="shared" si="423"/>
        <v/>
      </c>
      <c r="AS265" s="621" t="str">
        <f t="shared" si="423"/>
        <v/>
      </c>
      <c r="AT265" s="621" t="str">
        <f t="shared" si="423"/>
        <v/>
      </c>
      <c r="AU265" s="622" t="str">
        <f t="shared" si="513"/>
        <v/>
      </c>
      <c r="AV265" s="622" t="str">
        <f t="shared" si="509"/>
        <v/>
      </c>
      <c r="AW265" s="622" t="str">
        <f t="shared" si="509"/>
        <v/>
      </c>
      <c r="AX265" s="622" t="str">
        <f t="shared" si="509"/>
        <v/>
      </c>
      <c r="AY265" s="622" t="str">
        <f t="shared" si="509"/>
        <v/>
      </c>
      <c r="AZ265" s="622" t="str">
        <f t="shared" si="509"/>
        <v/>
      </c>
      <c r="BA265" s="622" t="str">
        <f t="shared" si="509"/>
        <v/>
      </c>
      <c r="BB265" s="622" t="str">
        <f t="shared" si="509"/>
        <v/>
      </c>
      <c r="BC265" s="622" t="str">
        <f t="shared" si="509"/>
        <v/>
      </c>
      <c r="BD265" s="622" t="str">
        <f t="shared" si="509"/>
        <v/>
      </c>
      <c r="BE265" s="622" t="str">
        <f t="shared" si="509"/>
        <v/>
      </c>
      <c r="BF265" s="622" t="str">
        <f t="shared" si="509"/>
        <v/>
      </c>
      <c r="BG265" s="623" t="str">
        <f t="shared" si="424"/>
        <v/>
      </c>
      <c r="BH265" s="623" t="str">
        <f t="shared" si="425"/>
        <v/>
      </c>
      <c r="BI265" s="623" t="str">
        <f t="shared" si="426"/>
        <v/>
      </c>
      <c r="BJ265" s="623" t="str">
        <f t="shared" si="427"/>
        <v/>
      </c>
      <c r="BK265" s="623" t="str">
        <f t="shared" si="428"/>
        <v/>
      </c>
      <c r="BL265" s="623" t="str">
        <f t="shared" si="429"/>
        <v/>
      </c>
      <c r="BM265" s="623" t="str">
        <f t="shared" si="430"/>
        <v/>
      </c>
      <c r="BN265" s="623" t="str">
        <f t="shared" si="431"/>
        <v/>
      </c>
      <c r="BO265" s="623" t="str">
        <f t="shared" si="432"/>
        <v/>
      </c>
      <c r="BP265" s="623" t="str">
        <f t="shared" si="433"/>
        <v/>
      </c>
      <c r="BQ265" s="623" t="str">
        <f t="shared" si="434"/>
        <v/>
      </c>
      <c r="BR265" s="623" t="str">
        <f t="shared" si="435"/>
        <v/>
      </c>
      <c r="BS265" s="1281" t="str">
        <f t="shared" si="436"/>
        <v/>
      </c>
      <c r="BT265" s="1281" t="str">
        <f t="shared" si="437"/>
        <v/>
      </c>
      <c r="BU265" s="1281" t="str">
        <f t="shared" si="438"/>
        <v/>
      </c>
      <c r="BV265" s="1281" t="str">
        <f t="shared" si="439"/>
        <v/>
      </c>
      <c r="BW265" s="1281" t="str">
        <f t="shared" si="440"/>
        <v/>
      </c>
      <c r="BX265" s="1281" t="str">
        <f t="shared" si="441"/>
        <v/>
      </c>
      <c r="BY265" s="1281" t="str">
        <f t="shared" si="442"/>
        <v/>
      </c>
      <c r="BZ265" s="1281" t="str">
        <f t="shared" si="443"/>
        <v/>
      </c>
      <c r="CA265" s="1281" t="str">
        <f t="shared" si="444"/>
        <v/>
      </c>
      <c r="CB265" s="1281" t="str">
        <f t="shared" si="445"/>
        <v/>
      </c>
      <c r="CC265" s="1281" t="str">
        <f t="shared" si="446"/>
        <v/>
      </c>
      <c r="CD265" s="1281" t="str">
        <f t="shared" si="447"/>
        <v/>
      </c>
      <c r="CE265" s="623" t="str">
        <f t="shared" si="448"/>
        <v/>
      </c>
      <c r="CF265" s="623" t="str">
        <f t="shared" si="449"/>
        <v/>
      </c>
      <c r="CG265" s="623" t="str">
        <f t="shared" si="450"/>
        <v/>
      </c>
      <c r="CH265" s="623" t="str">
        <f t="shared" si="451"/>
        <v/>
      </c>
      <c r="CI265" s="623" t="str">
        <f t="shared" si="452"/>
        <v/>
      </c>
      <c r="CJ265" s="623" t="str">
        <f t="shared" si="453"/>
        <v/>
      </c>
      <c r="CK265" s="623" t="str">
        <f t="shared" si="454"/>
        <v/>
      </c>
      <c r="CL265" s="623" t="str">
        <f t="shared" si="455"/>
        <v/>
      </c>
      <c r="CM265" s="623" t="str">
        <f t="shared" si="456"/>
        <v/>
      </c>
      <c r="CN265" s="623" t="str">
        <f t="shared" si="457"/>
        <v/>
      </c>
      <c r="CO265" s="623" t="str">
        <f t="shared" si="458"/>
        <v/>
      </c>
      <c r="CP265" s="623" t="str">
        <f t="shared" si="459"/>
        <v/>
      </c>
      <c r="CQ265" s="1281" t="str">
        <f t="shared" si="460"/>
        <v/>
      </c>
      <c r="CR265" s="1281" t="str">
        <f t="shared" si="461"/>
        <v/>
      </c>
      <c r="CS265" s="1281" t="str">
        <f t="shared" si="462"/>
        <v/>
      </c>
      <c r="CT265" s="1281" t="str">
        <f t="shared" si="463"/>
        <v/>
      </c>
      <c r="CU265" s="1281" t="str">
        <f t="shared" si="464"/>
        <v/>
      </c>
      <c r="CV265" s="1281" t="str">
        <f t="shared" si="465"/>
        <v/>
      </c>
      <c r="CW265" s="1281" t="str">
        <f t="shared" si="466"/>
        <v/>
      </c>
      <c r="CX265" s="1281" t="str">
        <f t="shared" si="467"/>
        <v/>
      </c>
      <c r="CY265" s="1281" t="str">
        <f t="shared" si="468"/>
        <v/>
      </c>
      <c r="CZ265" s="1281" t="str">
        <f t="shared" si="469"/>
        <v/>
      </c>
      <c r="DA265" s="1281" t="str">
        <f t="shared" si="470"/>
        <v/>
      </c>
      <c r="DB265" s="1281" t="str">
        <f t="shared" si="471"/>
        <v/>
      </c>
      <c r="DC265" s="623" t="str">
        <f t="shared" si="472"/>
        <v/>
      </c>
      <c r="DD265" s="623" t="str">
        <f t="shared" si="473"/>
        <v/>
      </c>
      <c r="DE265" s="623" t="str">
        <f t="shared" si="474"/>
        <v/>
      </c>
      <c r="DF265" s="623" t="str">
        <f t="shared" si="475"/>
        <v/>
      </c>
      <c r="DG265" s="623" t="str">
        <f t="shared" si="476"/>
        <v/>
      </c>
      <c r="DH265" s="623" t="str">
        <f t="shared" si="477"/>
        <v/>
      </c>
      <c r="DI265" s="623" t="str">
        <f t="shared" si="478"/>
        <v/>
      </c>
      <c r="DJ265" s="623" t="str">
        <f t="shared" si="479"/>
        <v/>
      </c>
      <c r="DK265" s="623" t="str">
        <f t="shared" si="480"/>
        <v/>
      </c>
      <c r="DL265" s="623" t="str">
        <f t="shared" si="481"/>
        <v/>
      </c>
      <c r="DM265" s="623" t="str">
        <f t="shared" si="482"/>
        <v/>
      </c>
      <c r="DN265" s="623" t="str">
        <f t="shared" si="483"/>
        <v/>
      </c>
      <c r="DO265" s="1281" t="str">
        <f t="shared" si="484"/>
        <v/>
      </c>
      <c r="DP265" s="1281" t="str">
        <f t="shared" si="485"/>
        <v/>
      </c>
      <c r="DQ265" s="1281" t="str">
        <f t="shared" si="486"/>
        <v/>
      </c>
      <c r="DR265" s="1281" t="str">
        <f t="shared" si="487"/>
        <v/>
      </c>
      <c r="DS265" s="1281" t="str">
        <f t="shared" si="488"/>
        <v/>
      </c>
      <c r="DT265" s="1281" t="str">
        <f t="shared" si="489"/>
        <v/>
      </c>
      <c r="DU265" s="1281" t="str">
        <f t="shared" si="490"/>
        <v/>
      </c>
      <c r="DV265" s="1281" t="str">
        <f t="shared" si="491"/>
        <v/>
      </c>
      <c r="DW265" s="1281" t="str">
        <f t="shared" si="492"/>
        <v/>
      </c>
      <c r="DX265" s="1281" t="str">
        <f t="shared" si="493"/>
        <v/>
      </c>
      <c r="DY265" s="1281" t="str">
        <f t="shared" si="494"/>
        <v/>
      </c>
      <c r="DZ265" s="1281" t="str">
        <f t="shared" si="495"/>
        <v/>
      </c>
      <c r="EA265" s="623" t="str">
        <f t="shared" si="496"/>
        <v/>
      </c>
      <c r="EB265" s="623" t="str">
        <f t="shared" si="497"/>
        <v/>
      </c>
      <c r="EC265" s="623" t="str">
        <f t="shared" si="498"/>
        <v/>
      </c>
      <c r="ED265" s="623" t="str">
        <f t="shared" si="499"/>
        <v/>
      </c>
      <c r="EE265" s="623" t="str">
        <f t="shared" si="500"/>
        <v/>
      </c>
      <c r="EF265" s="623" t="str">
        <f t="shared" si="501"/>
        <v/>
      </c>
      <c r="EG265" s="623" t="str">
        <f t="shared" si="502"/>
        <v/>
      </c>
      <c r="EH265" s="623" t="str">
        <f t="shared" si="503"/>
        <v/>
      </c>
      <c r="EI265" s="623" t="str">
        <f t="shared" si="504"/>
        <v/>
      </c>
      <c r="EJ265" s="623" t="str">
        <f t="shared" si="505"/>
        <v/>
      </c>
      <c r="EK265" s="623" t="str">
        <f t="shared" si="506"/>
        <v/>
      </c>
      <c r="EL265" s="623" t="str">
        <f t="shared" si="507"/>
        <v/>
      </c>
    </row>
    <row r="266" spans="1:142">
      <c r="A266" s="7" t="str">
        <f>IF('Rent Roll_RedIQ 1'!B259&gt;0,'Rent Roll_RedIQ 1'!B259,"")</f>
        <v/>
      </c>
      <c r="B266" s="7" t="str">
        <f>IF('Rent Roll_RedIQ 1'!C259&gt;0,'Rent Roll_RedIQ 1'!C259,"")</f>
        <v/>
      </c>
      <c r="C266" s="614">
        <f>IF('Rent Roll_RedIQ 1'!K259&gt;0,'Rent Roll_RedIQ 1'!K259,0)</f>
        <v>0</v>
      </c>
      <c r="D266" s="615" t="str">
        <f>IF('Rent Roll_RedIQ 1'!J259&gt;0,'Rent Roll_RedIQ 1'!J259,"")</f>
        <v/>
      </c>
      <c r="E266" s="624" t="str">
        <f t="shared" si="415"/>
        <v/>
      </c>
      <c r="F266" s="194"/>
      <c r="G266" s="194"/>
      <c r="H266" s="616" t="str">
        <f t="shared" si="404"/>
        <v/>
      </c>
      <c r="I266" s="1200">
        <f>IF('Rent Roll_RedIQ 1'!S259&gt;0,'Rent Roll_RedIQ 1'!S259,Purchase_Date-1)</f>
        <v>45991</v>
      </c>
      <c r="J266" s="617" t="str">
        <f t="shared" si="405"/>
        <v/>
      </c>
      <c r="K266" s="1205">
        <f t="shared" si="406"/>
        <v>46356</v>
      </c>
      <c r="L266" s="618" t="str">
        <f t="shared" si="405"/>
        <v/>
      </c>
      <c r="M266" s="1208">
        <f t="shared" si="407"/>
        <v>46721</v>
      </c>
      <c r="N266" s="614" t="str">
        <f t="shared" si="416"/>
        <v/>
      </c>
      <c r="O266" s="614" t="str">
        <f t="shared" si="417"/>
        <v/>
      </c>
      <c r="P266" s="614" t="str">
        <f t="shared" si="418"/>
        <v/>
      </c>
      <c r="Q266" s="614" t="str">
        <f t="shared" si="419"/>
        <v/>
      </c>
      <c r="R266" s="614" t="str">
        <f t="shared" si="420"/>
        <v/>
      </c>
      <c r="S266" s="614" t="str">
        <f t="shared" si="421"/>
        <v/>
      </c>
      <c r="T266" s="614" t="str">
        <f t="shared" si="422"/>
        <v/>
      </c>
      <c r="U266" s="619"/>
      <c r="V266" s="614"/>
      <c r="W266" s="620" t="str">
        <f t="shared" si="413"/>
        <v/>
      </c>
      <c r="X266" s="620" t="str">
        <f t="shared" si="511"/>
        <v/>
      </c>
      <c r="Y266" s="620" t="str">
        <f t="shared" si="511"/>
        <v/>
      </c>
      <c r="Z266" s="620" t="str">
        <f t="shared" si="511"/>
        <v/>
      </c>
      <c r="AA266" s="620" t="str">
        <f t="shared" si="511"/>
        <v/>
      </c>
      <c r="AB266" s="620" t="str">
        <f t="shared" si="511"/>
        <v/>
      </c>
      <c r="AC266" s="620" t="str">
        <f t="shared" si="511"/>
        <v/>
      </c>
      <c r="AD266" s="620" t="str">
        <f t="shared" si="511"/>
        <v/>
      </c>
      <c r="AE266" s="620" t="str">
        <f t="shared" si="511"/>
        <v/>
      </c>
      <c r="AF266" s="620" t="str">
        <f t="shared" si="511"/>
        <v/>
      </c>
      <c r="AG266" s="620" t="str">
        <f t="shared" si="511"/>
        <v/>
      </c>
      <c r="AH266" s="620" t="str">
        <f t="shared" si="511"/>
        <v/>
      </c>
      <c r="AI266" s="621" t="str">
        <f t="shared" si="514"/>
        <v/>
      </c>
      <c r="AJ266" s="621" t="str">
        <f t="shared" si="423"/>
        <v/>
      </c>
      <c r="AK266" s="621" t="str">
        <f t="shared" si="423"/>
        <v/>
      </c>
      <c r="AL266" s="621" t="str">
        <f t="shared" si="423"/>
        <v/>
      </c>
      <c r="AM266" s="621" t="str">
        <f t="shared" si="423"/>
        <v/>
      </c>
      <c r="AN266" s="621" t="str">
        <f t="shared" si="423"/>
        <v/>
      </c>
      <c r="AO266" s="621" t="str">
        <f t="shared" si="423"/>
        <v/>
      </c>
      <c r="AP266" s="621" t="str">
        <f t="shared" si="423"/>
        <v/>
      </c>
      <c r="AQ266" s="621" t="str">
        <f t="shared" si="423"/>
        <v/>
      </c>
      <c r="AR266" s="621" t="str">
        <f t="shared" si="423"/>
        <v/>
      </c>
      <c r="AS266" s="621" t="str">
        <f t="shared" si="423"/>
        <v/>
      </c>
      <c r="AT266" s="621" t="str">
        <f t="shared" si="423"/>
        <v/>
      </c>
      <c r="AU266" s="622" t="str">
        <f t="shared" si="513"/>
        <v/>
      </c>
      <c r="AV266" s="622" t="str">
        <f t="shared" si="509"/>
        <v/>
      </c>
      <c r="AW266" s="622" t="str">
        <f t="shared" si="509"/>
        <v/>
      </c>
      <c r="AX266" s="622" t="str">
        <f t="shared" si="509"/>
        <v/>
      </c>
      <c r="AY266" s="622" t="str">
        <f t="shared" si="509"/>
        <v/>
      </c>
      <c r="AZ266" s="622" t="str">
        <f t="shared" si="509"/>
        <v/>
      </c>
      <c r="BA266" s="622" t="str">
        <f t="shared" si="509"/>
        <v/>
      </c>
      <c r="BB266" s="622" t="str">
        <f t="shared" si="509"/>
        <v/>
      </c>
      <c r="BC266" s="622" t="str">
        <f t="shared" si="509"/>
        <v/>
      </c>
      <c r="BD266" s="622" t="str">
        <f t="shared" si="509"/>
        <v/>
      </c>
      <c r="BE266" s="622" t="str">
        <f t="shared" si="509"/>
        <v/>
      </c>
      <c r="BF266" s="622" t="str">
        <f t="shared" si="509"/>
        <v/>
      </c>
      <c r="BG266" s="623" t="str">
        <f t="shared" si="424"/>
        <v/>
      </c>
      <c r="BH266" s="623" t="str">
        <f t="shared" si="425"/>
        <v/>
      </c>
      <c r="BI266" s="623" t="str">
        <f t="shared" si="426"/>
        <v/>
      </c>
      <c r="BJ266" s="623" t="str">
        <f t="shared" si="427"/>
        <v/>
      </c>
      <c r="BK266" s="623" t="str">
        <f t="shared" si="428"/>
        <v/>
      </c>
      <c r="BL266" s="623" t="str">
        <f t="shared" si="429"/>
        <v/>
      </c>
      <c r="BM266" s="623" t="str">
        <f t="shared" si="430"/>
        <v/>
      </c>
      <c r="BN266" s="623" t="str">
        <f t="shared" si="431"/>
        <v/>
      </c>
      <c r="BO266" s="623" t="str">
        <f t="shared" si="432"/>
        <v/>
      </c>
      <c r="BP266" s="623" t="str">
        <f t="shared" si="433"/>
        <v/>
      </c>
      <c r="BQ266" s="623" t="str">
        <f t="shared" si="434"/>
        <v/>
      </c>
      <c r="BR266" s="623" t="str">
        <f t="shared" si="435"/>
        <v/>
      </c>
      <c r="BS266" s="1281" t="str">
        <f t="shared" si="436"/>
        <v/>
      </c>
      <c r="BT266" s="1281" t="str">
        <f t="shared" si="437"/>
        <v/>
      </c>
      <c r="BU266" s="1281" t="str">
        <f t="shared" si="438"/>
        <v/>
      </c>
      <c r="BV266" s="1281" t="str">
        <f t="shared" si="439"/>
        <v/>
      </c>
      <c r="BW266" s="1281" t="str">
        <f t="shared" si="440"/>
        <v/>
      </c>
      <c r="BX266" s="1281" t="str">
        <f t="shared" si="441"/>
        <v/>
      </c>
      <c r="BY266" s="1281" t="str">
        <f t="shared" si="442"/>
        <v/>
      </c>
      <c r="BZ266" s="1281" t="str">
        <f t="shared" si="443"/>
        <v/>
      </c>
      <c r="CA266" s="1281" t="str">
        <f t="shared" si="444"/>
        <v/>
      </c>
      <c r="CB266" s="1281" t="str">
        <f t="shared" si="445"/>
        <v/>
      </c>
      <c r="CC266" s="1281" t="str">
        <f t="shared" si="446"/>
        <v/>
      </c>
      <c r="CD266" s="1281" t="str">
        <f t="shared" si="447"/>
        <v/>
      </c>
      <c r="CE266" s="623" t="str">
        <f t="shared" si="448"/>
        <v/>
      </c>
      <c r="CF266" s="623" t="str">
        <f t="shared" si="449"/>
        <v/>
      </c>
      <c r="CG266" s="623" t="str">
        <f t="shared" si="450"/>
        <v/>
      </c>
      <c r="CH266" s="623" t="str">
        <f t="shared" si="451"/>
        <v/>
      </c>
      <c r="CI266" s="623" t="str">
        <f t="shared" si="452"/>
        <v/>
      </c>
      <c r="CJ266" s="623" t="str">
        <f t="shared" si="453"/>
        <v/>
      </c>
      <c r="CK266" s="623" t="str">
        <f t="shared" si="454"/>
        <v/>
      </c>
      <c r="CL266" s="623" t="str">
        <f t="shared" si="455"/>
        <v/>
      </c>
      <c r="CM266" s="623" t="str">
        <f t="shared" si="456"/>
        <v/>
      </c>
      <c r="CN266" s="623" t="str">
        <f t="shared" si="457"/>
        <v/>
      </c>
      <c r="CO266" s="623" t="str">
        <f t="shared" si="458"/>
        <v/>
      </c>
      <c r="CP266" s="623" t="str">
        <f t="shared" si="459"/>
        <v/>
      </c>
      <c r="CQ266" s="1281" t="str">
        <f t="shared" si="460"/>
        <v/>
      </c>
      <c r="CR266" s="1281" t="str">
        <f t="shared" si="461"/>
        <v/>
      </c>
      <c r="CS266" s="1281" t="str">
        <f t="shared" si="462"/>
        <v/>
      </c>
      <c r="CT266" s="1281" t="str">
        <f t="shared" si="463"/>
        <v/>
      </c>
      <c r="CU266" s="1281" t="str">
        <f t="shared" si="464"/>
        <v/>
      </c>
      <c r="CV266" s="1281" t="str">
        <f t="shared" si="465"/>
        <v/>
      </c>
      <c r="CW266" s="1281" t="str">
        <f t="shared" si="466"/>
        <v/>
      </c>
      <c r="CX266" s="1281" t="str">
        <f t="shared" si="467"/>
        <v/>
      </c>
      <c r="CY266" s="1281" t="str">
        <f t="shared" si="468"/>
        <v/>
      </c>
      <c r="CZ266" s="1281" t="str">
        <f t="shared" si="469"/>
        <v/>
      </c>
      <c r="DA266" s="1281" t="str">
        <f t="shared" si="470"/>
        <v/>
      </c>
      <c r="DB266" s="1281" t="str">
        <f t="shared" si="471"/>
        <v/>
      </c>
      <c r="DC266" s="623" t="str">
        <f t="shared" si="472"/>
        <v/>
      </c>
      <c r="DD266" s="623" t="str">
        <f t="shared" si="473"/>
        <v/>
      </c>
      <c r="DE266" s="623" t="str">
        <f t="shared" si="474"/>
        <v/>
      </c>
      <c r="DF266" s="623" t="str">
        <f t="shared" si="475"/>
        <v/>
      </c>
      <c r="DG266" s="623" t="str">
        <f t="shared" si="476"/>
        <v/>
      </c>
      <c r="DH266" s="623" t="str">
        <f t="shared" si="477"/>
        <v/>
      </c>
      <c r="DI266" s="623" t="str">
        <f t="shared" si="478"/>
        <v/>
      </c>
      <c r="DJ266" s="623" t="str">
        <f t="shared" si="479"/>
        <v/>
      </c>
      <c r="DK266" s="623" t="str">
        <f t="shared" si="480"/>
        <v/>
      </c>
      <c r="DL266" s="623" t="str">
        <f t="shared" si="481"/>
        <v/>
      </c>
      <c r="DM266" s="623" t="str">
        <f t="shared" si="482"/>
        <v/>
      </c>
      <c r="DN266" s="623" t="str">
        <f t="shared" si="483"/>
        <v/>
      </c>
      <c r="DO266" s="1281" t="str">
        <f t="shared" si="484"/>
        <v/>
      </c>
      <c r="DP266" s="1281" t="str">
        <f t="shared" si="485"/>
        <v/>
      </c>
      <c r="DQ266" s="1281" t="str">
        <f t="shared" si="486"/>
        <v/>
      </c>
      <c r="DR266" s="1281" t="str">
        <f t="shared" si="487"/>
        <v/>
      </c>
      <c r="DS266" s="1281" t="str">
        <f t="shared" si="488"/>
        <v/>
      </c>
      <c r="DT266" s="1281" t="str">
        <f t="shared" si="489"/>
        <v/>
      </c>
      <c r="DU266" s="1281" t="str">
        <f t="shared" si="490"/>
        <v/>
      </c>
      <c r="DV266" s="1281" t="str">
        <f t="shared" si="491"/>
        <v/>
      </c>
      <c r="DW266" s="1281" t="str">
        <f t="shared" si="492"/>
        <v/>
      </c>
      <c r="DX266" s="1281" t="str">
        <f t="shared" si="493"/>
        <v/>
      </c>
      <c r="DY266" s="1281" t="str">
        <f t="shared" si="494"/>
        <v/>
      </c>
      <c r="DZ266" s="1281" t="str">
        <f t="shared" si="495"/>
        <v/>
      </c>
      <c r="EA266" s="623" t="str">
        <f t="shared" si="496"/>
        <v/>
      </c>
      <c r="EB266" s="623" t="str">
        <f t="shared" si="497"/>
        <v/>
      </c>
      <c r="EC266" s="623" t="str">
        <f t="shared" si="498"/>
        <v/>
      </c>
      <c r="ED266" s="623" t="str">
        <f t="shared" si="499"/>
        <v/>
      </c>
      <c r="EE266" s="623" t="str">
        <f t="shared" si="500"/>
        <v/>
      </c>
      <c r="EF266" s="623" t="str">
        <f t="shared" si="501"/>
        <v/>
      </c>
      <c r="EG266" s="623" t="str">
        <f t="shared" si="502"/>
        <v/>
      </c>
      <c r="EH266" s="623" t="str">
        <f t="shared" si="503"/>
        <v/>
      </c>
      <c r="EI266" s="623" t="str">
        <f t="shared" si="504"/>
        <v/>
      </c>
      <c r="EJ266" s="623" t="str">
        <f t="shared" si="505"/>
        <v/>
      </c>
      <c r="EK266" s="623" t="str">
        <f t="shared" si="506"/>
        <v/>
      </c>
      <c r="EL266" s="623" t="str">
        <f t="shared" si="507"/>
        <v/>
      </c>
    </row>
    <row r="267" spans="1:142">
      <c r="A267" s="7" t="str">
        <f>IF('Rent Roll_RedIQ 1'!B260&gt;0,'Rent Roll_RedIQ 1'!B260,"")</f>
        <v/>
      </c>
      <c r="B267" s="7" t="str">
        <f>IF('Rent Roll_RedIQ 1'!C260&gt;0,'Rent Roll_RedIQ 1'!C260,"")</f>
        <v/>
      </c>
      <c r="C267" s="614">
        <f>IF('Rent Roll_RedIQ 1'!K260&gt;0,'Rent Roll_RedIQ 1'!K260,0)</f>
        <v>0</v>
      </c>
      <c r="D267" s="615" t="str">
        <f>IF('Rent Roll_RedIQ 1'!J260&gt;0,'Rent Roll_RedIQ 1'!J260,"")</f>
        <v/>
      </c>
      <c r="E267" s="624" t="str">
        <f t="shared" si="415"/>
        <v/>
      </c>
      <c r="F267" s="194"/>
      <c r="G267" s="194"/>
      <c r="H267" s="616" t="str">
        <f t="shared" si="404"/>
        <v/>
      </c>
      <c r="I267" s="1200">
        <f>IF('Rent Roll_RedIQ 1'!S260&gt;0,'Rent Roll_RedIQ 1'!S260,Purchase_Date-1)</f>
        <v>45991</v>
      </c>
      <c r="J267" s="617" t="str">
        <f t="shared" si="405"/>
        <v/>
      </c>
      <c r="K267" s="1205">
        <f t="shared" si="406"/>
        <v>46356</v>
      </c>
      <c r="L267" s="618" t="str">
        <f t="shared" si="405"/>
        <v/>
      </c>
      <c r="M267" s="1208">
        <f t="shared" si="407"/>
        <v>46721</v>
      </c>
      <c r="N267" s="614" t="str">
        <f t="shared" si="416"/>
        <v/>
      </c>
      <c r="O267" s="614" t="str">
        <f t="shared" si="417"/>
        <v/>
      </c>
      <c r="P267" s="614" t="str">
        <f t="shared" si="418"/>
        <v/>
      </c>
      <c r="Q267" s="614" t="str">
        <f t="shared" si="419"/>
        <v/>
      </c>
      <c r="R267" s="614" t="str">
        <f t="shared" si="420"/>
        <v/>
      </c>
      <c r="S267" s="614" t="str">
        <f t="shared" si="421"/>
        <v/>
      </c>
      <c r="T267" s="614" t="str">
        <f t="shared" si="422"/>
        <v/>
      </c>
      <c r="U267" s="619"/>
      <c r="V267" s="614"/>
      <c r="W267" s="620" t="str">
        <f t="shared" ref="W267:W298" si="515">IF($I267&gt;=W$11,$C267,$H267)</f>
        <v/>
      </c>
      <c r="X267" s="620" t="str">
        <f t="shared" si="511"/>
        <v/>
      </c>
      <c r="Y267" s="620" t="str">
        <f t="shared" si="511"/>
        <v/>
      </c>
      <c r="Z267" s="620" t="str">
        <f t="shared" si="511"/>
        <v/>
      </c>
      <c r="AA267" s="620" t="str">
        <f t="shared" si="511"/>
        <v/>
      </c>
      <c r="AB267" s="620" t="str">
        <f t="shared" si="511"/>
        <v/>
      </c>
      <c r="AC267" s="620" t="str">
        <f t="shared" si="511"/>
        <v/>
      </c>
      <c r="AD267" s="620" t="str">
        <f t="shared" si="511"/>
        <v/>
      </c>
      <c r="AE267" s="620" t="str">
        <f t="shared" si="511"/>
        <v/>
      </c>
      <c r="AF267" s="620" t="str">
        <f t="shared" si="511"/>
        <v/>
      </c>
      <c r="AG267" s="620" t="str">
        <f t="shared" si="511"/>
        <v/>
      </c>
      <c r="AH267" s="620" t="str">
        <f t="shared" si="511"/>
        <v/>
      </c>
      <c r="AI267" s="621" t="str">
        <f t="shared" si="514"/>
        <v/>
      </c>
      <c r="AJ267" s="621" t="str">
        <f t="shared" si="423"/>
        <v/>
      </c>
      <c r="AK267" s="621" t="str">
        <f t="shared" si="423"/>
        <v/>
      </c>
      <c r="AL267" s="621" t="str">
        <f t="shared" si="423"/>
        <v/>
      </c>
      <c r="AM267" s="621" t="str">
        <f t="shared" si="423"/>
        <v/>
      </c>
      <c r="AN267" s="621" t="str">
        <f t="shared" si="423"/>
        <v/>
      </c>
      <c r="AO267" s="621" t="str">
        <f t="shared" si="423"/>
        <v/>
      </c>
      <c r="AP267" s="621" t="str">
        <f t="shared" si="423"/>
        <v/>
      </c>
      <c r="AQ267" s="621" t="str">
        <f t="shared" si="423"/>
        <v/>
      </c>
      <c r="AR267" s="621" t="str">
        <f t="shared" si="423"/>
        <v/>
      </c>
      <c r="AS267" s="621" t="str">
        <f t="shared" si="423"/>
        <v/>
      </c>
      <c r="AT267" s="621" t="str">
        <f t="shared" si="423"/>
        <v/>
      </c>
      <c r="AU267" s="622" t="str">
        <f t="shared" si="513"/>
        <v/>
      </c>
      <c r="AV267" s="622" t="str">
        <f t="shared" si="509"/>
        <v/>
      </c>
      <c r="AW267" s="622" t="str">
        <f t="shared" si="509"/>
        <v/>
      </c>
      <c r="AX267" s="622" t="str">
        <f t="shared" si="509"/>
        <v/>
      </c>
      <c r="AY267" s="622" t="str">
        <f t="shared" si="509"/>
        <v/>
      </c>
      <c r="AZ267" s="622" t="str">
        <f t="shared" si="509"/>
        <v/>
      </c>
      <c r="BA267" s="622" t="str">
        <f t="shared" si="509"/>
        <v/>
      </c>
      <c r="BB267" s="622" t="str">
        <f t="shared" si="509"/>
        <v/>
      </c>
      <c r="BC267" s="622" t="str">
        <f t="shared" si="509"/>
        <v/>
      </c>
      <c r="BD267" s="622" t="str">
        <f t="shared" si="509"/>
        <v/>
      </c>
      <c r="BE267" s="622" t="str">
        <f t="shared" si="509"/>
        <v/>
      </c>
      <c r="BF267" s="622" t="str">
        <f t="shared" si="509"/>
        <v/>
      </c>
      <c r="BG267" s="623" t="str">
        <f t="shared" si="424"/>
        <v/>
      </c>
      <c r="BH267" s="623" t="str">
        <f t="shared" si="425"/>
        <v/>
      </c>
      <c r="BI267" s="623" t="str">
        <f t="shared" si="426"/>
        <v/>
      </c>
      <c r="BJ267" s="623" t="str">
        <f t="shared" si="427"/>
        <v/>
      </c>
      <c r="BK267" s="623" t="str">
        <f t="shared" si="428"/>
        <v/>
      </c>
      <c r="BL267" s="623" t="str">
        <f t="shared" si="429"/>
        <v/>
      </c>
      <c r="BM267" s="623" t="str">
        <f t="shared" si="430"/>
        <v/>
      </c>
      <c r="BN267" s="623" t="str">
        <f t="shared" si="431"/>
        <v/>
      </c>
      <c r="BO267" s="623" t="str">
        <f t="shared" si="432"/>
        <v/>
      </c>
      <c r="BP267" s="623" t="str">
        <f t="shared" si="433"/>
        <v/>
      </c>
      <c r="BQ267" s="623" t="str">
        <f t="shared" si="434"/>
        <v/>
      </c>
      <c r="BR267" s="623" t="str">
        <f t="shared" si="435"/>
        <v/>
      </c>
      <c r="BS267" s="1281" t="str">
        <f t="shared" si="436"/>
        <v/>
      </c>
      <c r="BT267" s="1281" t="str">
        <f t="shared" si="437"/>
        <v/>
      </c>
      <c r="BU267" s="1281" t="str">
        <f t="shared" si="438"/>
        <v/>
      </c>
      <c r="BV267" s="1281" t="str">
        <f t="shared" si="439"/>
        <v/>
      </c>
      <c r="BW267" s="1281" t="str">
        <f t="shared" si="440"/>
        <v/>
      </c>
      <c r="BX267" s="1281" t="str">
        <f t="shared" si="441"/>
        <v/>
      </c>
      <c r="BY267" s="1281" t="str">
        <f t="shared" si="442"/>
        <v/>
      </c>
      <c r="BZ267" s="1281" t="str">
        <f t="shared" si="443"/>
        <v/>
      </c>
      <c r="CA267" s="1281" t="str">
        <f t="shared" si="444"/>
        <v/>
      </c>
      <c r="CB267" s="1281" t="str">
        <f t="shared" si="445"/>
        <v/>
      </c>
      <c r="CC267" s="1281" t="str">
        <f t="shared" si="446"/>
        <v/>
      </c>
      <c r="CD267" s="1281" t="str">
        <f t="shared" si="447"/>
        <v/>
      </c>
      <c r="CE267" s="623" t="str">
        <f t="shared" si="448"/>
        <v/>
      </c>
      <c r="CF267" s="623" t="str">
        <f t="shared" si="449"/>
        <v/>
      </c>
      <c r="CG267" s="623" t="str">
        <f t="shared" si="450"/>
        <v/>
      </c>
      <c r="CH267" s="623" t="str">
        <f t="shared" si="451"/>
        <v/>
      </c>
      <c r="CI267" s="623" t="str">
        <f t="shared" si="452"/>
        <v/>
      </c>
      <c r="CJ267" s="623" t="str">
        <f t="shared" si="453"/>
        <v/>
      </c>
      <c r="CK267" s="623" t="str">
        <f t="shared" si="454"/>
        <v/>
      </c>
      <c r="CL267" s="623" t="str">
        <f t="shared" si="455"/>
        <v/>
      </c>
      <c r="CM267" s="623" t="str">
        <f t="shared" si="456"/>
        <v/>
      </c>
      <c r="CN267" s="623" t="str">
        <f t="shared" si="457"/>
        <v/>
      </c>
      <c r="CO267" s="623" t="str">
        <f t="shared" si="458"/>
        <v/>
      </c>
      <c r="CP267" s="623" t="str">
        <f t="shared" si="459"/>
        <v/>
      </c>
      <c r="CQ267" s="1281" t="str">
        <f t="shared" si="460"/>
        <v/>
      </c>
      <c r="CR267" s="1281" t="str">
        <f t="shared" si="461"/>
        <v/>
      </c>
      <c r="CS267" s="1281" t="str">
        <f t="shared" si="462"/>
        <v/>
      </c>
      <c r="CT267" s="1281" t="str">
        <f t="shared" si="463"/>
        <v/>
      </c>
      <c r="CU267" s="1281" t="str">
        <f t="shared" si="464"/>
        <v/>
      </c>
      <c r="CV267" s="1281" t="str">
        <f t="shared" si="465"/>
        <v/>
      </c>
      <c r="CW267" s="1281" t="str">
        <f t="shared" si="466"/>
        <v/>
      </c>
      <c r="CX267" s="1281" t="str">
        <f t="shared" si="467"/>
        <v/>
      </c>
      <c r="CY267" s="1281" t="str">
        <f t="shared" si="468"/>
        <v/>
      </c>
      <c r="CZ267" s="1281" t="str">
        <f t="shared" si="469"/>
        <v/>
      </c>
      <c r="DA267" s="1281" t="str">
        <f t="shared" si="470"/>
        <v/>
      </c>
      <c r="DB267" s="1281" t="str">
        <f t="shared" si="471"/>
        <v/>
      </c>
      <c r="DC267" s="623" t="str">
        <f t="shared" si="472"/>
        <v/>
      </c>
      <c r="DD267" s="623" t="str">
        <f t="shared" si="473"/>
        <v/>
      </c>
      <c r="DE267" s="623" t="str">
        <f t="shared" si="474"/>
        <v/>
      </c>
      <c r="DF267" s="623" t="str">
        <f t="shared" si="475"/>
        <v/>
      </c>
      <c r="DG267" s="623" t="str">
        <f t="shared" si="476"/>
        <v/>
      </c>
      <c r="DH267" s="623" t="str">
        <f t="shared" si="477"/>
        <v/>
      </c>
      <c r="DI267" s="623" t="str">
        <f t="shared" si="478"/>
        <v/>
      </c>
      <c r="DJ267" s="623" t="str">
        <f t="shared" si="479"/>
        <v/>
      </c>
      <c r="DK267" s="623" t="str">
        <f t="shared" si="480"/>
        <v/>
      </c>
      <c r="DL267" s="623" t="str">
        <f t="shared" si="481"/>
        <v/>
      </c>
      <c r="DM267" s="623" t="str">
        <f t="shared" si="482"/>
        <v/>
      </c>
      <c r="DN267" s="623" t="str">
        <f t="shared" si="483"/>
        <v/>
      </c>
      <c r="DO267" s="1281" t="str">
        <f t="shared" si="484"/>
        <v/>
      </c>
      <c r="DP267" s="1281" t="str">
        <f t="shared" si="485"/>
        <v/>
      </c>
      <c r="DQ267" s="1281" t="str">
        <f t="shared" si="486"/>
        <v/>
      </c>
      <c r="DR267" s="1281" t="str">
        <f t="shared" si="487"/>
        <v/>
      </c>
      <c r="DS267" s="1281" t="str">
        <f t="shared" si="488"/>
        <v/>
      </c>
      <c r="DT267" s="1281" t="str">
        <f t="shared" si="489"/>
        <v/>
      </c>
      <c r="DU267" s="1281" t="str">
        <f t="shared" si="490"/>
        <v/>
      </c>
      <c r="DV267" s="1281" t="str">
        <f t="shared" si="491"/>
        <v/>
      </c>
      <c r="DW267" s="1281" t="str">
        <f t="shared" si="492"/>
        <v/>
      </c>
      <c r="DX267" s="1281" t="str">
        <f t="shared" si="493"/>
        <v/>
      </c>
      <c r="DY267" s="1281" t="str">
        <f t="shared" si="494"/>
        <v/>
      </c>
      <c r="DZ267" s="1281" t="str">
        <f t="shared" si="495"/>
        <v/>
      </c>
      <c r="EA267" s="623" t="str">
        <f t="shared" si="496"/>
        <v/>
      </c>
      <c r="EB267" s="623" t="str">
        <f t="shared" si="497"/>
        <v/>
      </c>
      <c r="EC267" s="623" t="str">
        <f t="shared" si="498"/>
        <v/>
      </c>
      <c r="ED267" s="623" t="str">
        <f t="shared" si="499"/>
        <v/>
      </c>
      <c r="EE267" s="623" t="str">
        <f t="shared" si="500"/>
        <v/>
      </c>
      <c r="EF267" s="623" t="str">
        <f t="shared" si="501"/>
        <v/>
      </c>
      <c r="EG267" s="623" t="str">
        <f t="shared" si="502"/>
        <v/>
      </c>
      <c r="EH267" s="623" t="str">
        <f t="shared" si="503"/>
        <v/>
      </c>
      <c r="EI267" s="623" t="str">
        <f t="shared" si="504"/>
        <v/>
      </c>
      <c r="EJ267" s="623" t="str">
        <f t="shared" si="505"/>
        <v/>
      </c>
      <c r="EK267" s="623" t="str">
        <f t="shared" si="506"/>
        <v/>
      </c>
      <c r="EL267" s="623" t="str">
        <f t="shared" si="507"/>
        <v/>
      </c>
    </row>
    <row r="268" spans="1:142">
      <c r="A268" s="7" t="str">
        <f>IF('Rent Roll_RedIQ 1'!B261&gt;0,'Rent Roll_RedIQ 1'!B261,"")</f>
        <v/>
      </c>
      <c r="B268" s="7" t="str">
        <f>IF('Rent Roll_RedIQ 1'!C261&gt;0,'Rent Roll_RedIQ 1'!C261,"")</f>
        <v/>
      </c>
      <c r="C268" s="614">
        <f>IF('Rent Roll_RedIQ 1'!K261&gt;0,'Rent Roll_RedIQ 1'!K261,0)</f>
        <v>0</v>
      </c>
      <c r="D268" s="615" t="str">
        <f>IF('Rent Roll_RedIQ 1'!J261&gt;0,'Rent Roll_RedIQ 1'!J261,"")</f>
        <v/>
      </c>
      <c r="E268" s="624" t="str">
        <f t="shared" si="415"/>
        <v/>
      </c>
      <c r="F268" s="194"/>
      <c r="G268" s="194"/>
      <c r="H268" s="616" t="str">
        <f t="shared" si="404"/>
        <v/>
      </c>
      <c r="I268" s="1200">
        <f>IF('Rent Roll_RedIQ 1'!S261&gt;0,'Rent Roll_RedIQ 1'!S261,Purchase_Date-1)</f>
        <v>45991</v>
      </c>
      <c r="J268" s="617" t="str">
        <f t="shared" si="405"/>
        <v/>
      </c>
      <c r="K268" s="1205">
        <f t="shared" si="406"/>
        <v>46356</v>
      </c>
      <c r="L268" s="618" t="str">
        <f t="shared" si="405"/>
        <v/>
      </c>
      <c r="M268" s="1208">
        <f t="shared" si="407"/>
        <v>46721</v>
      </c>
      <c r="N268" s="614" t="str">
        <f t="shared" si="416"/>
        <v/>
      </c>
      <c r="O268" s="614" t="str">
        <f t="shared" si="417"/>
        <v/>
      </c>
      <c r="P268" s="614" t="str">
        <f t="shared" si="418"/>
        <v/>
      </c>
      <c r="Q268" s="614" t="str">
        <f t="shared" si="419"/>
        <v/>
      </c>
      <c r="R268" s="614" t="str">
        <f t="shared" si="420"/>
        <v/>
      </c>
      <c r="S268" s="614" t="str">
        <f t="shared" si="421"/>
        <v/>
      </c>
      <c r="T268" s="614" t="str">
        <f t="shared" si="422"/>
        <v/>
      </c>
      <c r="U268" s="619"/>
      <c r="V268" s="614"/>
      <c r="W268" s="620" t="str">
        <f t="shared" si="515"/>
        <v/>
      </c>
      <c r="X268" s="620" t="str">
        <f t="shared" si="511"/>
        <v/>
      </c>
      <c r="Y268" s="620" t="str">
        <f t="shared" si="511"/>
        <v/>
      </c>
      <c r="Z268" s="620" t="str">
        <f t="shared" si="511"/>
        <v/>
      </c>
      <c r="AA268" s="620" t="str">
        <f t="shared" si="511"/>
        <v/>
      </c>
      <c r="AB268" s="620" t="str">
        <f t="shared" si="511"/>
        <v/>
      </c>
      <c r="AC268" s="620" t="str">
        <f t="shared" si="511"/>
        <v/>
      </c>
      <c r="AD268" s="620" t="str">
        <f t="shared" si="511"/>
        <v/>
      </c>
      <c r="AE268" s="620" t="str">
        <f t="shared" si="511"/>
        <v/>
      </c>
      <c r="AF268" s="620" t="str">
        <f t="shared" si="511"/>
        <v/>
      </c>
      <c r="AG268" s="620" t="str">
        <f t="shared" si="511"/>
        <v/>
      </c>
      <c r="AH268" s="620" t="str">
        <f t="shared" si="511"/>
        <v/>
      </c>
      <c r="AI268" s="621" t="str">
        <f t="shared" si="514"/>
        <v/>
      </c>
      <c r="AJ268" s="621" t="str">
        <f t="shared" si="423"/>
        <v/>
      </c>
      <c r="AK268" s="621" t="str">
        <f t="shared" si="423"/>
        <v/>
      </c>
      <c r="AL268" s="621" t="str">
        <f t="shared" si="423"/>
        <v/>
      </c>
      <c r="AM268" s="621" t="str">
        <f t="shared" si="423"/>
        <v/>
      </c>
      <c r="AN268" s="621" t="str">
        <f t="shared" si="423"/>
        <v/>
      </c>
      <c r="AO268" s="621" t="str">
        <f t="shared" si="423"/>
        <v/>
      </c>
      <c r="AP268" s="621" t="str">
        <f t="shared" si="423"/>
        <v/>
      </c>
      <c r="AQ268" s="621" t="str">
        <f t="shared" si="423"/>
        <v/>
      </c>
      <c r="AR268" s="621" t="str">
        <f t="shared" si="423"/>
        <v/>
      </c>
      <c r="AS268" s="621" t="str">
        <f t="shared" si="423"/>
        <v/>
      </c>
      <c r="AT268" s="621" t="str">
        <f t="shared" si="423"/>
        <v/>
      </c>
      <c r="AU268" s="622" t="str">
        <f t="shared" si="513"/>
        <v/>
      </c>
      <c r="AV268" s="622" t="str">
        <f t="shared" si="509"/>
        <v/>
      </c>
      <c r="AW268" s="622" t="str">
        <f t="shared" si="509"/>
        <v/>
      </c>
      <c r="AX268" s="622" t="str">
        <f t="shared" si="509"/>
        <v/>
      </c>
      <c r="AY268" s="622" t="str">
        <f t="shared" si="509"/>
        <v/>
      </c>
      <c r="AZ268" s="622" t="str">
        <f t="shared" si="509"/>
        <v/>
      </c>
      <c r="BA268" s="622" t="str">
        <f t="shared" si="509"/>
        <v/>
      </c>
      <c r="BB268" s="622" t="str">
        <f t="shared" si="509"/>
        <v/>
      </c>
      <c r="BC268" s="622" t="str">
        <f t="shared" si="509"/>
        <v/>
      </c>
      <c r="BD268" s="622" t="str">
        <f t="shared" si="509"/>
        <v/>
      </c>
      <c r="BE268" s="622" t="str">
        <f t="shared" si="509"/>
        <v/>
      </c>
      <c r="BF268" s="622" t="str">
        <f t="shared" si="509"/>
        <v/>
      </c>
      <c r="BG268" s="623" t="str">
        <f t="shared" si="424"/>
        <v/>
      </c>
      <c r="BH268" s="623" t="str">
        <f t="shared" si="425"/>
        <v/>
      </c>
      <c r="BI268" s="623" t="str">
        <f t="shared" si="426"/>
        <v/>
      </c>
      <c r="BJ268" s="623" t="str">
        <f t="shared" si="427"/>
        <v/>
      </c>
      <c r="BK268" s="623" t="str">
        <f t="shared" si="428"/>
        <v/>
      </c>
      <c r="BL268" s="623" t="str">
        <f t="shared" si="429"/>
        <v/>
      </c>
      <c r="BM268" s="623" t="str">
        <f t="shared" si="430"/>
        <v/>
      </c>
      <c r="BN268" s="623" t="str">
        <f t="shared" si="431"/>
        <v/>
      </c>
      <c r="BO268" s="623" t="str">
        <f t="shared" si="432"/>
        <v/>
      </c>
      <c r="BP268" s="623" t="str">
        <f t="shared" si="433"/>
        <v/>
      </c>
      <c r="BQ268" s="623" t="str">
        <f t="shared" si="434"/>
        <v/>
      </c>
      <c r="BR268" s="623" t="str">
        <f t="shared" si="435"/>
        <v/>
      </c>
      <c r="BS268" s="1281" t="str">
        <f t="shared" si="436"/>
        <v/>
      </c>
      <c r="BT268" s="1281" t="str">
        <f t="shared" si="437"/>
        <v/>
      </c>
      <c r="BU268" s="1281" t="str">
        <f t="shared" si="438"/>
        <v/>
      </c>
      <c r="BV268" s="1281" t="str">
        <f t="shared" si="439"/>
        <v/>
      </c>
      <c r="BW268" s="1281" t="str">
        <f t="shared" si="440"/>
        <v/>
      </c>
      <c r="BX268" s="1281" t="str">
        <f t="shared" si="441"/>
        <v/>
      </c>
      <c r="BY268" s="1281" t="str">
        <f t="shared" si="442"/>
        <v/>
      </c>
      <c r="BZ268" s="1281" t="str">
        <f t="shared" si="443"/>
        <v/>
      </c>
      <c r="CA268" s="1281" t="str">
        <f t="shared" si="444"/>
        <v/>
      </c>
      <c r="CB268" s="1281" t="str">
        <f t="shared" si="445"/>
        <v/>
      </c>
      <c r="CC268" s="1281" t="str">
        <f t="shared" si="446"/>
        <v/>
      </c>
      <c r="CD268" s="1281" t="str">
        <f t="shared" si="447"/>
        <v/>
      </c>
      <c r="CE268" s="623" t="str">
        <f t="shared" si="448"/>
        <v/>
      </c>
      <c r="CF268" s="623" t="str">
        <f t="shared" si="449"/>
        <v/>
      </c>
      <c r="CG268" s="623" t="str">
        <f t="shared" si="450"/>
        <v/>
      </c>
      <c r="CH268" s="623" t="str">
        <f t="shared" si="451"/>
        <v/>
      </c>
      <c r="CI268" s="623" t="str">
        <f t="shared" si="452"/>
        <v/>
      </c>
      <c r="CJ268" s="623" t="str">
        <f t="shared" si="453"/>
        <v/>
      </c>
      <c r="CK268" s="623" t="str">
        <f t="shared" si="454"/>
        <v/>
      </c>
      <c r="CL268" s="623" t="str">
        <f t="shared" si="455"/>
        <v/>
      </c>
      <c r="CM268" s="623" t="str">
        <f t="shared" si="456"/>
        <v/>
      </c>
      <c r="CN268" s="623" t="str">
        <f t="shared" si="457"/>
        <v/>
      </c>
      <c r="CO268" s="623" t="str">
        <f t="shared" si="458"/>
        <v/>
      </c>
      <c r="CP268" s="623" t="str">
        <f t="shared" si="459"/>
        <v/>
      </c>
      <c r="CQ268" s="1281" t="str">
        <f t="shared" si="460"/>
        <v/>
      </c>
      <c r="CR268" s="1281" t="str">
        <f t="shared" si="461"/>
        <v/>
      </c>
      <c r="CS268" s="1281" t="str">
        <f t="shared" si="462"/>
        <v/>
      </c>
      <c r="CT268" s="1281" t="str">
        <f t="shared" si="463"/>
        <v/>
      </c>
      <c r="CU268" s="1281" t="str">
        <f t="shared" si="464"/>
        <v/>
      </c>
      <c r="CV268" s="1281" t="str">
        <f t="shared" si="465"/>
        <v/>
      </c>
      <c r="CW268" s="1281" t="str">
        <f t="shared" si="466"/>
        <v/>
      </c>
      <c r="CX268" s="1281" t="str">
        <f t="shared" si="467"/>
        <v/>
      </c>
      <c r="CY268" s="1281" t="str">
        <f t="shared" si="468"/>
        <v/>
      </c>
      <c r="CZ268" s="1281" t="str">
        <f t="shared" si="469"/>
        <v/>
      </c>
      <c r="DA268" s="1281" t="str">
        <f t="shared" si="470"/>
        <v/>
      </c>
      <c r="DB268" s="1281" t="str">
        <f t="shared" si="471"/>
        <v/>
      </c>
      <c r="DC268" s="623" t="str">
        <f t="shared" si="472"/>
        <v/>
      </c>
      <c r="DD268" s="623" t="str">
        <f t="shared" si="473"/>
        <v/>
      </c>
      <c r="DE268" s="623" t="str">
        <f t="shared" si="474"/>
        <v/>
      </c>
      <c r="DF268" s="623" t="str">
        <f t="shared" si="475"/>
        <v/>
      </c>
      <c r="DG268" s="623" t="str">
        <f t="shared" si="476"/>
        <v/>
      </c>
      <c r="DH268" s="623" t="str">
        <f t="shared" si="477"/>
        <v/>
      </c>
      <c r="DI268" s="623" t="str">
        <f t="shared" si="478"/>
        <v/>
      </c>
      <c r="DJ268" s="623" t="str">
        <f t="shared" si="479"/>
        <v/>
      </c>
      <c r="DK268" s="623" t="str">
        <f t="shared" si="480"/>
        <v/>
      </c>
      <c r="DL268" s="623" t="str">
        <f t="shared" si="481"/>
        <v/>
      </c>
      <c r="DM268" s="623" t="str">
        <f t="shared" si="482"/>
        <v/>
      </c>
      <c r="DN268" s="623" t="str">
        <f t="shared" si="483"/>
        <v/>
      </c>
      <c r="DO268" s="1281" t="str">
        <f t="shared" si="484"/>
        <v/>
      </c>
      <c r="DP268" s="1281" t="str">
        <f t="shared" si="485"/>
        <v/>
      </c>
      <c r="DQ268" s="1281" t="str">
        <f t="shared" si="486"/>
        <v/>
      </c>
      <c r="DR268" s="1281" t="str">
        <f t="shared" si="487"/>
        <v/>
      </c>
      <c r="DS268" s="1281" t="str">
        <f t="shared" si="488"/>
        <v/>
      </c>
      <c r="DT268" s="1281" t="str">
        <f t="shared" si="489"/>
        <v/>
      </c>
      <c r="DU268" s="1281" t="str">
        <f t="shared" si="490"/>
        <v/>
      </c>
      <c r="DV268" s="1281" t="str">
        <f t="shared" si="491"/>
        <v/>
      </c>
      <c r="DW268" s="1281" t="str">
        <f t="shared" si="492"/>
        <v/>
      </c>
      <c r="DX268" s="1281" t="str">
        <f t="shared" si="493"/>
        <v/>
      </c>
      <c r="DY268" s="1281" t="str">
        <f t="shared" si="494"/>
        <v/>
      </c>
      <c r="DZ268" s="1281" t="str">
        <f t="shared" si="495"/>
        <v/>
      </c>
      <c r="EA268" s="623" t="str">
        <f t="shared" si="496"/>
        <v/>
      </c>
      <c r="EB268" s="623" t="str">
        <f t="shared" si="497"/>
        <v/>
      </c>
      <c r="EC268" s="623" t="str">
        <f t="shared" si="498"/>
        <v/>
      </c>
      <c r="ED268" s="623" t="str">
        <f t="shared" si="499"/>
        <v/>
      </c>
      <c r="EE268" s="623" t="str">
        <f t="shared" si="500"/>
        <v/>
      </c>
      <c r="EF268" s="623" t="str">
        <f t="shared" si="501"/>
        <v/>
      </c>
      <c r="EG268" s="623" t="str">
        <f t="shared" si="502"/>
        <v/>
      </c>
      <c r="EH268" s="623" t="str">
        <f t="shared" si="503"/>
        <v/>
      </c>
      <c r="EI268" s="623" t="str">
        <f t="shared" si="504"/>
        <v/>
      </c>
      <c r="EJ268" s="623" t="str">
        <f t="shared" si="505"/>
        <v/>
      </c>
      <c r="EK268" s="623" t="str">
        <f t="shared" si="506"/>
        <v/>
      </c>
      <c r="EL268" s="623" t="str">
        <f t="shared" si="507"/>
        <v/>
      </c>
    </row>
    <row r="269" spans="1:142">
      <c r="A269" s="7" t="str">
        <f>IF('Rent Roll_RedIQ 1'!B262&gt;0,'Rent Roll_RedIQ 1'!B262,"")</f>
        <v/>
      </c>
      <c r="B269" s="7" t="str">
        <f>IF('Rent Roll_RedIQ 1'!C262&gt;0,'Rent Roll_RedIQ 1'!C262,"")</f>
        <v/>
      </c>
      <c r="C269" s="614">
        <f>IF('Rent Roll_RedIQ 1'!K262&gt;0,'Rent Roll_RedIQ 1'!K262,0)</f>
        <v>0</v>
      </c>
      <c r="D269" s="615" t="str">
        <f>IF('Rent Roll_RedIQ 1'!J262&gt;0,'Rent Roll_RedIQ 1'!J262,"")</f>
        <v/>
      </c>
      <c r="E269" s="624" t="str">
        <f t="shared" si="415"/>
        <v/>
      </c>
      <c r="F269" s="194"/>
      <c r="G269" s="194"/>
      <c r="H269" s="616" t="str">
        <f t="shared" ref="H269:H332" si="516">IFERROR(IF($C269&gt;0,C269*(1+H$10),D269*(1+H$10)),"")</f>
        <v/>
      </c>
      <c r="I269" s="1200">
        <f>IF('Rent Roll_RedIQ 1'!S262&gt;0,'Rent Roll_RedIQ 1'!S262,Purchase_Date-1)</f>
        <v>45991</v>
      </c>
      <c r="J269" s="617" t="str">
        <f t="shared" ref="J269:L332" si="517">IFERROR(H269*(1+J$10),"")</f>
        <v/>
      </c>
      <c r="K269" s="1205">
        <f t="shared" ref="K269:K332" si="518">IFERROR(EOMONTH(I269,12),"")</f>
        <v>46356</v>
      </c>
      <c r="L269" s="618" t="str">
        <f t="shared" si="517"/>
        <v/>
      </c>
      <c r="M269" s="1208">
        <f t="shared" ref="M269:M332" si="519">IFERROR(EOMONTH(K269,12),"")</f>
        <v>46721</v>
      </c>
      <c r="N269" s="614" t="str">
        <f t="shared" si="416"/>
        <v/>
      </c>
      <c r="O269" s="614" t="str">
        <f t="shared" si="417"/>
        <v/>
      </c>
      <c r="P269" s="614" t="str">
        <f t="shared" si="418"/>
        <v/>
      </c>
      <c r="Q269" s="614" t="str">
        <f t="shared" si="419"/>
        <v/>
      </c>
      <c r="R269" s="614" t="str">
        <f t="shared" si="420"/>
        <v/>
      </c>
      <c r="S269" s="614" t="str">
        <f t="shared" si="421"/>
        <v/>
      </c>
      <c r="T269" s="614" t="str">
        <f t="shared" si="422"/>
        <v/>
      </c>
      <c r="U269" s="619"/>
      <c r="V269" s="614"/>
      <c r="W269" s="620" t="str">
        <f t="shared" si="515"/>
        <v/>
      </c>
      <c r="X269" s="620" t="str">
        <f t="shared" ref="X269:AH272" si="520">IF($I269&gt;=X$11,$C269,$H269)</f>
        <v/>
      </c>
      <c r="Y269" s="620" t="str">
        <f t="shared" si="520"/>
        <v/>
      </c>
      <c r="Z269" s="620" t="str">
        <f t="shared" si="520"/>
        <v/>
      </c>
      <c r="AA269" s="620" t="str">
        <f t="shared" si="520"/>
        <v/>
      </c>
      <c r="AB269" s="620" t="str">
        <f t="shared" si="520"/>
        <v/>
      </c>
      <c r="AC269" s="620" t="str">
        <f t="shared" si="520"/>
        <v/>
      </c>
      <c r="AD269" s="620" t="str">
        <f t="shared" si="520"/>
        <v/>
      </c>
      <c r="AE269" s="620" t="str">
        <f t="shared" si="520"/>
        <v/>
      </c>
      <c r="AF269" s="620" t="str">
        <f t="shared" si="520"/>
        <v/>
      </c>
      <c r="AG269" s="620" t="str">
        <f t="shared" si="520"/>
        <v/>
      </c>
      <c r="AH269" s="620" t="str">
        <f t="shared" si="520"/>
        <v/>
      </c>
      <c r="AI269" s="621" t="str">
        <f t="shared" si="514"/>
        <v/>
      </c>
      <c r="AJ269" s="621" t="str">
        <f t="shared" si="423"/>
        <v/>
      </c>
      <c r="AK269" s="621" t="str">
        <f t="shared" si="423"/>
        <v/>
      </c>
      <c r="AL269" s="621" t="str">
        <f t="shared" si="423"/>
        <v/>
      </c>
      <c r="AM269" s="621" t="str">
        <f t="shared" si="423"/>
        <v/>
      </c>
      <c r="AN269" s="621" t="str">
        <f t="shared" si="423"/>
        <v/>
      </c>
      <c r="AO269" s="621" t="str">
        <f t="shared" si="423"/>
        <v/>
      </c>
      <c r="AP269" s="621" t="str">
        <f t="shared" si="423"/>
        <v/>
      </c>
      <c r="AQ269" s="621" t="str">
        <f t="shared" si="423"/>
        <v/>
      </c>
      <c r="AR269" s="621" t="str">
        <f t="shared" si="423"/>
        <v/>
      </c>
      <c r="AS269" s="621" t="str">
        <f t="shared" si="423"/>
        <v/>
      </c>
      <c r="AT269" s="621" t="str">
        <f t="shared" ref="AJ269:AT293" si="521">IF($K269&gt;=AT$11,$H269,$J269)</f>
        <v/>
      </c>
      <c r="AU269" s="622" t="str">
        <f t="shared" si="513"/>
        <v/>
      </c>
      <c r="AV269" s="622" t="str">
        <f t="shared" si="509"/>
        <v/>
      </c>
      <c r="AW269" s="622" t="str">
        <f t="shared" si="509"/>
        <v/>
      </c>
      <c r="AX269" s="622" t="str">
        <f t="shared" si="509"/>
        <v/>
      </c>
      <c r="AY269" s="622" t="str">
        <f t="shared" si="509"/>
        <v/>
      </c>
      <c r="AZ269" s="622" t="str">
        <f t="shared" si="509"/>
        <v/>
      </c>
      <c r="BA269" s="622" t="str">
        <f t="shared" si="509"/>
        <v/>
      </c>
      <c r="BB269" s="622" t="str">
        <f t="shared" si="509"/>
        <v/>
      </c>
      <c r="BC269" s="622" t="str">
        <f t="shared" si="509"/>
        <v/>
      </c>
      <c r="BD269" s="622" t="str">
        <f t="shared" si="509"/>
        <v/>
      </c>
      <c r="BE269" s="622" t="str">
        <f t="shared" si="509"/>
        <v/>
      </c>
      <c r="BF269" s="622" t="str">
        <f t="shared" si="509"/>
        <v/>
      </c>
      <c r="BG269" s="623" t="str">
        <f t="shared" si="424"/>
        <v/>
      </c>
      <c r="BH269" s="623" t="str">
        <f t="shared" si="425"/>
        <v/>
      </c>
      <c r="BI269" s="623" t="str">
        <f t="shared" si="426"/>
        <v/>
      </c>
      <c r="BJ269" s="623" t="str">
        <f t="shared" si="427"/>
        <v/>
      </c>
      <c r="BK269" s="623" t="str">
        <f t="shared" si="428"/>
        <v/>
      </c>
      <c r="BL269" s="623" t="str">
        <f t="shared" si="429"/>
        <v/>
      </c>
      <c r="BM269" s="623" t="str">
        <f t="shared" si="430"/>
        <v/>
      </c>
      <c r="BN269" s="623" t="str">
        <f t="shared" si="431"/>
        <v/>
      </c>
      <c r="BO269" s="623" t="str">
        <f t="shared" si="432"/>
        <v/>
      </c>
      <c r="BP269" s="623" t="str">
        <f t="shared" si="433"/>
        <v/>
      </c>
      <c r="BQ269" s="623" t="str">
        <f t="shared" si="434"/>
        <v/>
      </c>
      <c r="BR269" s="623" t="str">
        <f t="shared" si="435"/>
        <v/>
      </c>
      <c r="BS269" s="1281" t="str">
        <f t="shared" si="436"/>
        <v/>
      </c>
      <c r="BT269" s="1281" t="str">
        <f t="shared" si="437"/>
        <v/>
      </c>
      <c r="BU269" s="1281" t="str">
        <f t="shared" si="438"/>
        <v/>
      </c>
      <c r="BV269" s="1281" t="str">
        <f t="shared" si="439"/>
        <v/>
      </c>
      <c r="BW269" s="1281" t="str">
        <f t="shared" si="440"/>
        <v/>
      </c>
      <c r="BX269" s="1281" t="str">
        <f t="shared" si="441"/>
        <v/>
      </c>
      <c r="BY269" s="1281" t="str">
        <f t="shared" si="442"/>
        <v/>
      </c>
      <c r="BZ269" s="1281" t="str">
        <f t="shared" si="443"/>
        <v/>
      </c>
      <c r="CA269" s="1281" t="str">
        <f t="shared" si="444"/>
        <v/>
      </c>
      <c r="CB269" s="1281" t="str">
        <f t="shared" si="445"/>
        <v/>
      </c>
      <c r="CC269" s="1281" t="str">
        <f t="shared" si="446"/>
        <v/>
      </c>
      <c r="CD269" s="1281" t="str">
        <f t="shared" si="447"/>
        <v/>
      </c>
      <c r="CE269" s="623" t="str">
        <f t="shared" si="448"/>
        <v/>
      </c>
      <c r="CF269" s="623" t="str">
        <f t="shared" si="449"/>
        <v/>
      </c>
      <c r="CG269" s="623" t="str">
        <f t="shared" si="450"/>
        <v/>
      </c>
      <c r="CH269" s="623" t="str">
        <f t="shared" si="451"/>
        <v/>
      </c>
      <c r="CI269" s="623" t="str">
        <f t="shared" si="452"/>
        <v/>
      </c>
      <c r="CJ269" s="623" t="str">
        <f t="shared" si="453"/>
        <v/>
      </c>
      <c r="CK269" s="623" t="str">
        <f t="shared" si="454"/>
        <v/>
      </c>
      <c r="CL269" s="623" t="str">
        <f t="shared" si="455"/>
        <v/>
      </c>
      <c r="CM269" s="623" t="str">
        <f t="shared" si="456"/>
        <v/>
      </c>
      <c r="CN269" s="623" t="str">
        <f t="shared" si="457"/>
        <v/>
      </c>
      <c r="CO269" s="623" t="str">
        <f t="shared" si="458"/>
        <v/>
      </c>
      <c r="CP269" s="623" t="str">
        <f t="shared" si="459"/>
        <v/>
      </c>
      <c r="CQ269" s="1281" t="str">
        <f t="shared" si="460"/>
        <v/>
      </c>
      <c r="CR269" s="1281" t="str">
        <f t="shared" si="461"/>
        <v/>
      </c>
      <c r="CS269" s="1281" t="str">
        <f t="shared" si="462"/>
        <v/>
      </c>
      <c r="CT269" s="1281" t="str">
        <f t="shared" si="463"/>
        <v/>
      </c>
      <c r="CU269" s="1281" t="str">
        <f t="shared" si="464"/>
        <v/>
      </c>
      <c r="CV269" s="1281" t="str">
        <f t="shared" si="465"/>
        <v/>
      </c>
      <c r="CW269" s="1281" t="str">
        <f t="shared" si="466"/>
        <v/>
      </c>
      <c r="CX269" s="1281" t="str">
        <f t="shared" si="467"/>
        <v/>
      </c>
      <c r="CY269" s="1281" t="str">
        <f t="shared" si="468"/>
        <v/>
      </c>
      <c r="CZ269" s="1281" t="str">
        <f t="shared" si="469"/>
        <v/>
      </c>
      <c r="DA269" s="1281" t="str">
        <f t="shared" si="470"/>
        <v/>
      </c>
      <c r="DB269" s="1281" t="str">
        <f t="shared" si="471"/>
        <v/>
      </c>
      <c r="DC269" s="623" t="str">
        <f t="shared" si="472"/>
        <v/>
      </c>
      <c r="DD269" s="623" t="str">
        <f t="shared" si="473"/>
        <v/>
      </c>
      <c r="DE269" s="623" t="str">
        <f t="shared" si="474"/>
        <v/>
      </c>
      <c r="DF269" s="623" t="str">
        <f t="shared" si="475"/>
        <v/>
      </c>
      <c r="DG269" s="623" t="str">
        <f t="shared" si="476"/>
        <v/>
      </c>
      <c r="DH269" s="623" t="str">
        <f t="shared" si="477"/>
        <v/>
      </c>
      <c r="DI269" s="623" t="str">
        <f t="shared" si="478"/>
        <v/>
      </c>
      <c r="DJ269" s="623" t="str">
        <f t="shared" si="479"/>
        <v/>
      </c>
      <c r="DK269" s="623" t="str">
        <f t="shared" si="480"/>
        <v/>
      </c>
      <c r="DL269" s="623" t="str">
        <f t="shared" si="481"/>
        <v/>
      </c>
      <c r="DM269" s="623" t="str">
        <f t="shared" si="482"/>
        <v/>
      </c>
      <c r="DN269" s="623" t="str">
        <f t="shared" si="483"/>
        <v/>
      </c>
      <c r="DO269" s="1281" t="str">
        <f t="shared" si="484"/>
        <v/>
      </c>
      <c r="DP269" s="1281" t="str">
        <f t="shared" si="485"/>
        <v/>
      </c>
      <c r="DQ269" s="1281" t="str">
        <f t="shared" si="486"/>
        <v/>
      </c>
      <c r="DR269" s="1281" t="str">
        <f t="shared" si="487"/>
        <v/>
      </c>
      <c r="DS269" s="1281" t="str">
        <f t="shared" si="488"/>
        <v/>
      </c>
      <c r="DT269" s="1281" t="str">
        <f t="shared" si="489"/>
        <v/>
      </c>
      <c r="DU269" s="1281" t="str">
        <f t="shared" si="490"/>
        <v/>
      </c>
      <c r="DV269" s="1281" t="str">
        <f t="shared" si="491"/>
        <v/>
      </c>
      <c r="DW269" s="1281" t="str">
        <f t="shared" si="492"/>
        <v/>
      </c>
      <c r="DX269" s="1281" t="str">
        <f t="shared" si="493"/>
        <v/>
      </c>
      <c r="DY269" s="1281" t="str">
        <f t="shared" si="494"/>
        <v/>
      </c>
      <c r="DZ269" s="1281" t="str">
        <f t="shared" si="495"/>
        <v/>
      </c>
      <c r="EA269" s="623" t="str">
        <f t="shared" si="496"/>
        <v/>
      </c>
      <c r="EB269" s="623" t="str">
        <f t="shared" si="497"/>
        <v/>
      </c>
      <c r="EC269" s="623" t="str">
        <f t="shared" si="498"/>
        <v/>
      </c>
      <c r="ED269" s="623" t="str">
        <f t="shared" si="499"/>
        <v/>
      </c>
      <c r="EE269" s="623" t="str">
        <f t="shared" si="500"/>
        <v/>
      </c>
      <c r="EF269" s="623" t="str">
        <f t="shared" si="501"/>
        <v/>
      </c>
      <c r="EG269" s="623" t="str">
        <f t="shared" si="502"/>
        <v/>
      </c>
      <c r="EH269" s="623" t="str">
        <f t="shared" si="503"/>
        <v/>
      </c>
      <c r="EI269" s="623" t="str">
        <f t="shared" si="504"/>
        <v/>
      </c>
      <c r="EJ269" s="623" t="str">
        <f t="shared" si="505"/>
        <v/>
      </c>
      <c r="EK269" s="623" t="str">
        <f t="shared" si="506"/>
        <v/>
      </c>
      <c r="EL269" s="623" t="str">
        <f t="shared" si="507"/>
        <v/>
      </c>
    </row>
    <row r="270" spans="1:142">
      <c r="A270" s="7" t="str">
        <f>IF('Rent Roll_RedIQ 1'!B263&gt;0,'Rent Roll_RedIQ 1'!B263,"")</f>
        <v/>
      </c>
      <c r="B270" s="7" t="str">
        <f>IF('Rent Roll_RedIQ 1'!C263&gt;0,'Rent Roll_RedIQ 1'!C263,"")</f>
        <v/>
      </c>
      <c r="C270" s="614">
        <f>IF('Rent Roll_RedIQ 1'!K263&gt;0,'Rent Roll_RedIQ 1'!K263,0)</f>
        <v>0</v>
      </c>
      <c r="D270" s="615" t="str">
        <f>IF('Rent Roll_RedIQ 1'!J263&gt;0,'Rent Roll_RedIQ 1'!J263,"")</f>
        <v/>
      </c>
      <c r="E270" s="624" t="str">
        <f t="shared" si="415"/>
        <v/>
      </c>
      <c r="F270" s="194"/>
      <c r="G270" s="194"/>
      <c r="H270" s="616" t="str">
        <f t="shared" si="516"/>
        <v/>
      </c>
      <c r="I270" s="1200">
        <f>IF('Rent Roll_RedIQ 1'!S263&gt;0,'Rent Roll_RedIQ 1'!S263,Purchase_Date-1)</f>
        <v>45991</v>
      </c>
      <c r="J270" s="617" t="str">
        <f t="shared" si="517"/>
        <v/>
      </c>
      <c r="K270" s="1205">
        <f t="shared" si="518"/>
        <v>46356</v>
      </c>
      <c r="L270" s="618" t="str">
        <f t="shared" si="517"/>
        <v/>
      </c>
      <c r="M270" s="1208">
        <f t="shared" si="519"/>
        <v>46721</v>
      </c>
      <c r="N270" s="614" t="str">
        <f t="shared" si="416"/>
        <v/>
      </c>
      <c r="O270" s="614" t="str">
        <f t="shared" si="417"/>
        <v/>
      </c>
      <c r="P270" s="614" t="str">
        <f t="shared" si="418"/>
        <v/>
      </c>
      <c r="Q270" s="614" t="str">
        <f t="shared" si="419"/>
        <v/>
      </c>
      <c r="R270" s="614" t="str">
        <f t="shared" si="420"/>
        <v/>
      </c>
      <c r="S270" s="614" t="str">
        <f t="shared" si="421"/>
        <v/>
      </c>
      <c r="T270" s="614" t="str">
        <f t="shared" si="422"/>
        <v/>
      </c>
      <c r="U270" s="619"/>
      <c r="V270" s="614"/>
      <c r="W270" s="620" t="str">
        <f t="shared" si="515"/>
        <v/>
      </c>
      <c r="X270" s="620" t="str">
        <f t="shared" si="520"/>
        <v/>
      </c>
      <c r="Y270" s="620" t="str">
        <f t="shared" si="520"/>
        <v/>
      </c>
      <c r="Z270" s="620" t="str">
        <f t="shared" si="520"/>
        <v/>
      </c>
      <c r="AA270" s="620" t="str">
        <f t="shared" si="520"/>
        <v/>
      </c>
      <c r="AB270" s="620" t="str">
        <f t="shared" si="520"/>
        <v/>
      </c>
      <c r="AC270" s="620" t="str">
        <f t="shared" si="520"/>
        <v/>
      </c>
      <c r="AD270" s="620" t="str">
        <f t="shared" si="520"/>
        <v/>
      </c>
      <c r="AE270" s="620" t="str">
        <f t="shared" si="520"/>
        <v/>
      </c>
      <c r="AF270" s="620" t="str">
        <f t="shared" si="520"/>
        <v/>
      </c>
      <c r="AG270" s="620" t="str">
        <f t="shared" si="520"/>
        <v/>
      </c>
      <c r="AH270" s="620" t="str">
        <f t="shared" si="520"/>
        <v/>
      </c>
      <c r="AI270" s="621" t="str">
        <f t="shared" si="514"/>
        <v/>
      </c>
      <c r="AJ270" s="621" t="str">
        <f t="shared" si="521"/>
        <v/>
      </c>
      <c r="AK270" s="621" t="str">
        <f t="shared" si="521"/>
        <v/>
      </c>
      <c r="AL270" s="621" t="str">
        <f t="shared" si="521"/>
        <v/>
      </c>
      <c r="AM270" s="621" t="str">
        <f t="shared" si="521"/>
        <v/>
      </c>
      <c r="AN270" s="621" t="str">
        <f t="shared" si="521"/>
        <v/>
      </c>
      <c r="AO270" s="621" t="str">
        <f t="shared" si="521"/>
        <v/>
      </c>
      <c r="AP270" s="621" t="str">
        <f t="shared" si="521"/>
        <v/>
      </c>
      <c r="AQ270" s="621" t="str">
        <f t="shared" si="521"/>
        <v/>
      </c>
      <c r="AR270" s="621" t="str">
        <f t="shared" si="521"/>
        <v/>
      </c>
      <c r="AS270" s="621" t="str">
        <f t="shared" si="521"/>
        <v/>
      </c>
      <c r="AT270" s="621" t="str">
        <f t="shared" si="521"/>
        <v/>
      </c>
      <c r="AU270" s="622" t="str">
        <f t="shared" si="513"/>
        <v/>
      </c>
      <c r="AV270" s="622" t="str">
        <f t="shared" si="509"/>
        <v/>
      </c>
      <c r="AW270" s="622" t="str">
        <f t="shared" si="509"/>
        <v/>
      </c>
      <c r="AX270" s="622" t="str">
        <f t="shared" si="509"/>
        <v/>
      </c>
      <c r="AY270" s="622" t="str">
        <f t="shared" si="509"/>
        <v/>
      </c>
      <c r="AZ270" s="622" t="str">
        <f t="shared" si="509"/>
        <v/>
      </c>
      <c r="BA270" s="622" t="str">
        <f t="shared" si="509"/>
        <v/>
      </c>
      <c r="BB270" s="622" t="str">
        <f t="shared" si="509"/>
        <v/>
      </c>
      <c r="BC270" s="622" t="str">
        <f t="shared" si="509"/>
        <v/>
      </c>
      <c r="BD270" s="622" t="str">
        <f t="shared" si="509"/>
        <v/>
      </c>
      <c r="BE270" s="622" t="str">
        <f t="shared" si="509"/>
        <v/>
      </c>
      <c r="BF270" s="622" t="str">
        <f t="shared" si="509"/>
        <v/>
      </c>
      <c r="BG270" s="623" t="str">
        <f t="shared" si="424"/>
        <v/>
      </c>
      <c r="BH270" s="623" t="str">
        <f t="shared" si="425"/>
        <v/>
      </c>
      <c r="BI270" s="623" t="str">
        <f t="shared" si="426"/>
        <v/>
      </c>
      <c r="BJ270" s="623" t="str">
        <f t="shared" si="427"/>
        <v/>
      </c>
      <c r="BK270" s="623" t="str">
        <f t="shared" si="428"/>
        <v/>
      </c>
      <c r="BL270" s="623" t="str">
        <f t="shared" si="429"/>
        <v/>
      </c>
      <c r="BM270" s="623" t="str">
        <f t="shared" si="430"/>
        <v/>
      </c>
      <c r="BN270" s="623" t="str">
        <f t="shared" si="431"/>
        <v/>
      </c>
      <c r="BO270" s="623" t="str">
        <f t="shared" si="432"/>
        <v/>
      </c>
      <c r="BP270" s="623" t="str">
        <f t="shared" si="433"/>
        <v/>
      </c>
      <c r="BQ270" s="623" t="str">
        <f t="shared" si="434"/>
        <v/>
      </c>
      <c r="BR270" s="623" t="str">
        <f t="shared" si="435"/>
        <v/>
      </c>
      <c r="BS270" s="1281" t="str">
        <f t="shared" si="436"/>
        <v/>
      </c>
      <c r="BT270" s="1281" t="str">
        <f t="shared" si="437"/>
        <v/>
      </c>
      <c r="BU270" s="1281" t="str">
        <f t="shared" si="438"/>
        <v/>
      </c>
      <c r="BV270" s="1281" t="str">
        <f t="shared" si="439"/>
        <v/>
      </c>
      <c r="BW270" s="1281" t="str">
        <f t="shared" si="440"/>
        <v/>
      </c>
      <c r="BX270" s="1281" t="str">
        <f t="shared" si="441"/>
        <v/>
      </c>
      <c r="BY270" s="1281" t="str">
        <f t="shared" si="442"/>
        <v/>
      </c>
      <c r="BZ270" s="1281" t="str">
        <f t="shared" si="443"/>
        <v/>
      </c>
      <c r="CA270" s="1281" t="str">
        <f t="shared" si="444"/>
        <v/>
      </c>
      <c r="CB270" s="1281" t="str">
        <f t="shared" si="445"/>
        <v/>
      </c>
      <c r="CC270" s="1281" t="str">
        <f t="shared" si="446"/>
        <v/>
      </c>
      <c r="CD270" s="1281" t="str">
        <f t="shared" si="447"/>
        <v/>
      </c>
      <c r="CE270" s="623" t="str">
        <f t="shared" si="448"/>
        <v/>
      </c>
      <c r="CF270" s="623" t="str">
        <f t="shared" si="449"/>
        <v/>
      </c>
      <c r="CG270" s="623" t="str">
        <f t="shared" si="450"/>
        <v/>
      </c>
      <c r="CH270" s="623" t="str">
        <f t="shared" si="451"/>
        <v/>
      </c>
      <c r="CI270" s="623" t="str">
        <f t="shared" si="452"/>
        <v/>
      </c>
      <c r="CJ270" s="623" t="str">
        <f t="shared" si="453"/>
        <v/>
      </c>
      <c r="CK270" s="623" t="str">
        <f t="shared" si="454"/>
        <v/>
      </c>
      <c r="CL270" s="623" t="str">
        <f t="shared" si="455"/>
        <v/>
      </c>
      <c r="CM270" s="623" t="str">
        <f t="shared" si="456"/>
        <v/>
      </c>
      <c r="CN270" s="623" t="str">
        <f t="shared" si="457"/>
        <v/>
      </c>
      <c r="CO270" s="623" t="str">
        <f t="shared" si="458"/>
        <v/>
      </c>
      <c r="CP270" s="623" t="str">
        <f t="shared" si="459"/>
        <v/>
      </c>
      <c r="CQ270" s="1281" t="str">
        <f t="shared" si="460"/>
        <v/>
      </c>
      <c r="CR270" s="1281" t="str">
        <f t="shared" si="461"/>
        <v/>
      </c>
      <c r="CS270" s="1281" t="str">
        <f t="shared" si="462"/>
        <v/>
      </c>
      <c r="CT270" s="1281" t="str">
        <f t="shared" si="463"/>
        <v/>
      </c>
      <c r="CU270" s="1281" t="str">
        <f t="shared" si="464"/>
        <v/>
      </c>
      <c r="CV270" s="1281" t="str">
        <f t="shared" si="465"/>
        <v/>
      </c>
      <c r="CW270" s="1281" t="str">
        <f t="shared" si="466"/>
        <v/>
      </c>
      <c r="CX270" s="1281" t="str">
        <f t="shared" si="467"/>
        <v/>
      </c>
      <c r="CY270" s="1281" t="str">
        <f t="shared" si="468"/>
        <v/>
      </c>
      <c r="CZ270" s="1281" t="str">
        <f t="shared" si="469"/>
        <v/>
      </c>
      <c r="DA270" s="1281" t="str">
        <f t="shared" si="470"/>
        <v/>
      </c>
      <c r="DB270" s="1281" t="str">
        <f t="shared" si="471"/>
        <v/>
      </c>
      <c r="DC270" s="623" t="str">
        <f t="shared" si="472"/>
        <v/>
      </c>
      <c r="DD270" s="623" t="str">
        <f t="shared" si="473"/>
        <v/>
      </c>
      <c r="DE270" s="623" t="str">
        <f t="shared" si="474"/>
        <v/>
      </c>
      <c r="DF270" s="623" t="str">
        <f t="shared" si="475"/>
        <v/>
      </c>
      <c r="DG270" s="623" t="str">
        <f t="shared" si="476"/>
        <v/>
      </c>
      <c r="DH270" s="623" t="str">
        <f t="shared" si="477"/>
        <v/>
      </c>
      <c r="DI270" s="623" t="str">
        <f t="shared" si="478"/>
        <v/>
      </c>
      <c r="DJ270" s="623" t="str">
        <f t="shared" si="479"/>
        <v/>
      </c>
      <c r="DK270" s="623" t="str">
        <f t="shared" si="480"/>
        <v/>
      </c>
      <c r="DL270" s="623" t="str">
        <f t="shared" si="481"/>
        <v/>
      </c>
      <c r="DM270" s="623" t="str">
        <f t="shared" si="482"/>
        <v/>
      </c>
      <c r="DN270" s="623" t="str">
        <f t="shared" si="483"/>
        <v/>
      </c>
      <c r="DO270" s="1281" t="str">
        <f t="shared" si="484"/>
        <v/>
      </c>
      <c r="DP270" s="1281" t="str">
        <f t="shared" si="485"/>
        <v/>
      </c>
      <c r="DQ270" s="1281" t="str">
        <f t="shared" si="486"/>
        <v/>
      </c>
      <c r="DR270" s="1281" t="str">
        <f t="shared" si="487"/>
        <v/>
      </c>
      <c r="DS270" s="1281" t="str">
        <f t="shared" si="488"/>
        <v/>
      </c>
      <c r="DT270" s="1281" t="str">
        <f t="shared" si="489"/>
        <v/>
      </c>
      <c r="DU270" s="1281" t="str">
        <f t="shared" si="490"/>
        <v/>
      </c>
      <c r="DV270" s="1281" t="str">
        <f t="shared" si="491"/>
        <v/>
      </c>
      <c r="DW270" s="1281" t="str">
        <f t="shared" si="492"/>
        <v/>
      </c>
      <c r="DX270" s="1281" t="str">
        <f t="shared" si="493"/>
        <v/>
      </c>
      <c r="DY270" s="1281" t="str">
        <f t="shared" si="494"/>
        <v/>
      </c>
      <c r="DZ270" s="1281" t="str">
        <f t="shared" si="495"/>
        <v/>
      </c>
      <c r="EA270" s="623" t="str">
        <f t="shared" si="496"/>
        <v/>
      </c>
      <c r="EB270" s="623" t="str">
        <f t="shared" si="497"/>
        <v/>
      </c>
      <c r="EC270" s="623" t="str">
        <f t="shared" si="498"/>
        <v/>
      </c>
      <c r="ED270" s="623" t="str">
        <f t="shared" si="499"/>
        <v/>
      </c>
      <c r="EE270" s="623" t="str">
        <f t="shared" si="500"/>
        <v/>
      </c>
      <c r="EF270" s="623" t="str">
        <f t="shared" si="501"/>
        <v/>
      </c>
      <c r="EG270" s="623" t="str">
        <f t="shared" si="502"/>
        <v/>
      </c>
      <c r="EH270" s="623" t="str">
        <f t="shared" si="503"/>
        <v/>
      </c>
      <c r="EI270" s="623" t="str">
        <f t="shared" si="504"/>
        <v/>
      </c>
      <c r="EJ270" s="623" t="str">
        <f t="shared" si="505"/>
        <v/>
      </c>
      <c r="EK270" s="623" t="str">
        <f t="shared" si="506"/>
        <v/>
      </c>
      <c r="EL270" s="623" t="str">
        <f t="shared" si="507"/>
        <v/>
      </c>
    </row>
    <row r="271" spans="1:142">
      <c r="A271" s="7" t="str">
        <f>IF('Rent Roll_RedIQ 1'!B264&gt;0,'Rent Roll_RedIQ 1'!B264,"")</f>
        <v/>
      </c>
      <c r="B271" s="7" t="str">
        <f>IF('Rent Roll_RedIQ 1'!C264&gt;0,'Rent Roll_RedIQ 1'!C264,"")</f>
        <v/>
      </c>
      <c r="C271" s="614">
        <f>IF('Rent Roll_RedIQ 1'!K264&gt;0,'Rent Roll_RedIQ 1'!K264,0)</f>
        <v>0</v>
      </c>
      <c r="D271" s="615" t="str">
        <f>IF('Rent Roll_RedIQ 1'!J264&gt;0,'Rent Roll_RedIQ 1'!J264,"")</f>
        <v/>
      </c>
      <c r="E271" s="624" t="str">
        <f t="shared" si="415"/>
        <v/>
      </c>
      <c r="F271" s="194"/>
      <c r="G271" s="194"/>
      <c r="H271" s="616" t="str">
        <f t="shared" si="516"/>
        <v/>
      </c>
      <c r="I271" s="1200">
        <f>IF('Rent Roll_RedIQ 1'!S264&gt;0,'Rent Roll_RedIQ 1'!S264,Purchase_Date-1)</f>
        <v>45991</v>
      </c>
      <c r="J271" s="617" t="str">
        <f t="shared" si="517"/>
        <v/>
      </c>
      <c r="K271" s="1205">
        <f t="shared" si="518"/>
        <v>46356</v>
      </c>
      <c r="L271" s="618" t="str">
        <f t="shared" si="517"/>
        <v/>
      </c>
      <c r="M271" s="1208">
        <f t="shared" si="519"/>
        <v>46721</v>
      </c>
      <c r="N271" s="614" t="str">
        <f t="shared" si="416"/>
        <v/>
      </c>
      <c r="O271" s="614" t="str">
        <f t="shared" si="417"/>
        <v/>
      </c>
      <c r="P271" s="614" t="str">
        <f t="shared" si="418"/>
        <v/>
      </c>
      <c r="Q271" s="614" t="str">
        <f t="shared" si="419"/>
        <v/>
      </c>
      <c r="R271" s="614" t="str">
        <f t="shared" si="420"/>
        <v/>
      </c>
      <c r="S271" s="614" t="str">
        <f t="shared" si="421"/>
        <v/>
      </c>
      <c r="T271" s="614" t="str">
        <f t="shared" si="422"/>
        <v/>
      </c>
      <c r="U271" s="619"/>
      <c r="V271" s="614"/>
      <c r="W271" s="620" t="str">
        <f t="shared" si="515"/>
        <v/>
      </c>
      <c r="X271" s="620" t="str">
        <f t="shared" si="520"/>
        <v/>
      </c>
      <c r="Y271" s="620" t="str">
        <f t="shared" si="520"/>
        <v/>
      </c>
      <c r="Z271" s="620" t="str">
        <f t="shared" si="520"/>
        <v/>
      </c>
      <c r="AA271" s="620" t="str">
        <f t="shared" si="520"/>
        <v/>
      </c>
      <c r="AB271" s="620" t="str">
        <f t="shared" si="520"/>
        <v/>
      </c>
      <c r="AC271" s="620" t="str">
        <f t="shared" si="520"/>
        <v/>
      </c>
      <c r="AD271" s="620" t="str">
        <f t="shared" si="520"/>
        <v/>
      </c>
      <c r="AE271" s="620" t="str">
        <f t="shared" si="520"/>
        <v/>
      </c>
      <c r="AF271" s="620" t="str">
        <f t="shared" si="520"/>
        <v/>
      </c>
      <c r="AG271" s="620" t="str">
        <f t="shared" si="520"/>
        <v/>
      </c>
      <c r="AH271" s="620" t="str">
        <f t="shared" si="520"/>
        <v/>
      </c>
      <c r="AI271" s="621" t="str">
        <f t="shared" si="514"/>
        <v/>
      </c>
      <c r="AJ271" s="621" t="str">
        <f t="shared" si="521"/>
        <v/>
      </c>
      <c r="AK271" s="621" t="str">
        <f t="shared" si="521"/>
        <v/>
      </c>
      <c r="AL271" s="621" t="str">
        <f t="shared" si="521"/>
        <v/>
      </c>
      <c r="AM271" s="621" t="str">
        <f t="shared" si="521"/>
        <v/>
      </c>
      <c r="AN271" s="621" t="str">
        <f t="shared" si="521"/>
        <v/>
      </c>
      <c r="AO271" s="621" t="str">
        <f t="shared" si="521"/>
        <v/>
      </c>
      <c r="AP271" s="621" t="str">
        <f t="shared" si="521"/>
        <v/>
      </c>
      <c r="AQ271" s="621" t="str">
        <f t="shared" si="521"/>
        <v/>
      </c>
      <c r="AR271" s="621" t="str">
        <f t="shared" si="521"/>
        <v/>
      </c>
      <c r="AS271" s="621" t="str">
        <f t="shared" si="521"/>
        <v/>
      </c>
      <c r="AT271" s="621" t="str">
        <f t="shared" si="521"/>
        <v/>
      </c>
      <c r="AU271" s="622" t="str">
        <f t="shared" si="513"/>
        <v/>
      </c>
      <c r="AV271" s="622" t="str">
        <f t="shared" si="509"/>
        <v/>
      </c>
      <c r="AW271" s="622" t="str">
        <f t="shared" si="509"/>
        <v/>
      </c>
      <c r="AX271" s="622" t="str">
        <f t="shared" si="509"/>
        <v/>
      </c>
      <c r="AY271" s="622" t="str">
        <f t="shared" si="509"/>
        <v/>
      </c>
      <c r="AZ271" s="622" t="str">
        <f t="shared" si="509"/>
        <v/>
      </c>
      <c r="BA271" s="622" t="str">
        <f t="shared" si="509"/>
        <v/>
      </c>
      <c r="BB271" s="622" t="str">
        <f t="shared" si="509"/>
        <v/>
      </c>
      <c r="BC271" s="622" t="str">
        <f t="shared" si="509"/>
        <v/>
      </c>
      <c r="BD271" s="622" t="str">
        <f t="shared" si="509"/>
        <v/>
      </c>
      <c r="BE271" s="622" t="str">
        <f t="shared" si="509"/>
        <v/>
      </c>
      <c r="BF271" s="622" t="str">
        <f t="shared" si="509"/>
        <v/>
      </c>
      <c r="BG271" s="623" t="str">
        <f t="shared" si="424"/>
        <v/>
      </c>
      <c r="BH271" s="623" t="str">
        <f t="shared" si="425"/>
        <v/>
      </c>
      <c r="BI271" s="623" t="str">
        <f t="shared" si="426"/>
        <v/>
      </c>
      <c r="BJ271" s="623" t="str">
        <f t="shared" si="427"/>
        <v/>
      </c>
      <c r="BK271" s="623" t="str">
        <f t="shared" si="428"/>
        <v/>
      </c>
      <c r="BL271" s="623" t="str">
        <f t="shared" si="429"/>
        <v/>
      </c>
      <c r="BM271" s="623" t="str">
        <f t="shared" si="430"/>
        <v/>
      </c>
      <c r="BN271" s="623" t="str">
        <f t="shared" si="431"/>
        <v/>
      </c>
      <c r="BO271" s="623" t="str">
        <f t="shared" si="432"/>
        <v/>
      </c>
      <c r="BP271" s="623" t="str">
        <f t="shared" si="433"/>
        <v/>
      </c>
      <c r="BQ271" s="623" t="str">
        <f t="shared" si="434"/>
        <v/>
      </c>
      <c r="BR271" s="623" t="str">
        <f t="shared" si="435"/>
        <v/>
      </c>
      <c r="BS271" s="1281" t="str">
        <f t="shared" si="436"/>
        <v/>
      </c>
      <c r="BT271" s="1281" t="str">
        <f t="shared" si="437"/>
        <v/>
      </c>
      <c r="BU271" s="1281" t="str">
        <f t="shared" si="438"/>
        <v/>
      </c>
      <c r="BV271" s="1281" t="str">
        <f t="shared" si="439"/>
        <v/>
      </c>
      <c r="BW271" s="1281" t="str">
        <f t="shared" si="440"/>
        <v/>
      </c>
      <c r="BX271" s="1281" t="str">
        <f t="shared" si="441"/>
        <v/>
      </c>
      <c r="BY271" s="1281" t="str">
        <f t="shared" si="442"/>
        <v/>
      </c>
      <c r="BZ271" s="1281" t="str">
        <f t="shared" si="443"/>
        <v/>
      </c>
      <c r="CA271" s="1281" t="str">
        <f t="shared" si="444"/>
        <v/>
      </c>
      <c r="CB271" s="1281" t="str">
        <f t="shared" si="445"/>
        <v/>
      </c>
      <c r="CC271" s="1281" t="str">
        <f t="shared" si="446"/>
        <v/>
      </c>
      <c r="CD271" s="1281" t="str">
        <f t="shared" si="447"/>
        <v/>
      </c>
      <c r="CE271" s="623" t="str">
        <f t="shared" si="448"/>
        <v/>
      </c>
      <c r="CF271" s="623" t="str">
        <f t="shared" si="449"/>
        <v/>
      </c>
      <c r="CG271" s="623" t="str">
        <f t="shared" si="450"/>
        <v/>
      </c>
      <c r="CH271" s="623" t="str">
        <f t="shared" si="451"/>
        <v/>
      </c>
      <c r="CI271" s="623" t="str">
        <f t="shared" si="452"/>
        <v/>
      </c>
      <c r="CJ271" s="623" t="str">
        <f t="shared" si="453"/>
        <v/>
      </c>
      <c r="CK271" s="623" t="str">
        <f t="shared" si="454"/>
        <v/>
      </c>
      <c r="CL271" s="623" t="str">
        <f t="shared" si="455"/>
        <v/>
      </c>
      <c r="CM271" s="623" t="str">
        <f t="shared" si="456"/>
        <v/>
      </c>
      <c r="CN271" s="623" t="str">
        <f t="shared" si="457"/>
        <v/>
      </c>
      <c r="CO271" s="623" t="str">
        <f t="shared" si="458"/>
        <v/>
      </c>
      <c r="CP271" s="623" t="str">
        <f t="shared" si="459"/>
        <v/>
      </c>
      <c r="CQ271" s="1281" t="str">
        <f t="shared" si="460"/>
        <v/>
      </c>
      <c r="CR271" s="1281" t="str">
        <f t="shared" si="461"/>
        <v/>
      </c>
      <c r="CS271" s="1281" t="str">
        <f t="shared" si="462"/>
        <v/>
      </c>
      <c r="CT271" s="1281" t="str">
        <f t="shared" si="463"/>
        <v/>
      </c>
      <c r="CU271" s="1281" t="str">
        <f t="shared" si="464"/>
        <v/>
      </c>
      <c r="CV271" s="1281" t="str">
        <f t="shared" si="465"/>
        <v/>
      </c>
      <c r="CW271" s="1281" t="str">
        <f t="shared" si="466"/>
        <v/>
      </c>
      <c r="CX271" s="1281" t="str">
        <f t="shared" si="467"/>
        <v/>
      </c>
      <c r="CY271" s="1281" t="str">
        <f t="shared" si="468"/>
        <v/>
      </c>
      <c r="CZ271" s="1281" t="str">
        <f t="shared" si="469"/>
        <v/>
      </c>
      <c r="DA271" s="1281" t="str">
        <f t="shared" si="470"/>
        <v/>
      </c>
      <c r="DB271" s="1281" t="str">
        <f t="shared" si="471"/>
        <v/>
      </c>
      <c r="DC271" s="623" t="str">
        <f t="shared" si="472"/>
        <v/>
      </c>
      <c r="DD271" s="623" t="str">
        <f t="shared" si="473"/>
        <v/>
      </c>
      <c r="DE271" s="623" t="str">
        <f t="shared" si="474"/>
        <v/>
      </c>
      <c r="DF271" s="623" t="str">
        <f t="shared" si="475"/>
        <v/>
      </c>
      <c r="DG271" s="623" t="str">
        <f t="shared" si="476"/>
        <v/>
      </c>
      <c r="DH271" s="623" t="str">
        <f t="shared" si="477"/>
        <v/>
      </c>
      <c r="DI271" s="623" t="str">
        <f t="shared" si="478"/>
        <v/>
      </c>
      <c r="DJ271" s="623" t="str">
        <f t="shared" si="479"/>
        <v/>
      </c>
      <c r="DK271" s="623" t="str">
        <f t="shared" si="480"/>
        <v/>
      </c>
      <c r="DL271" s="623" t="str">
        <f t="shared" si="481"/>
        <v/>
      </c>
      <c r="DM271" s="623" t="str">
        <f t="shared" si="482"/>
        <v/>
      </c>
      <c r="DN271" s="623" t="str">
        <f t="shared" si="483"/>
        <v/>
      </c>
      <c r="DO271" s="1281" t="str">
        <f t="shared" si="484"/>
        <v/>
      </c>
      <c r="DP271" s="1281" t="str">
        <f t="shared" si="485"/>
        <v/>
      </c>
      <c r="DQ271" s="1281" t="str">
        <f t="shared" si="486"/>
        <v/>
      </c>
      <c r="DR271" s="1281" t="str">
        <f t="shared" si="487"/>
        <v/>
      </c>
      <c r="DS271" s="1281" t="str">
        <f t="shared" si="488"/>
        <v/>
      </c>
      <c r="DT271" s="1281" t="str">
        <f t="shared" si="489"/>
        <v/>
      </c>
      <c r="DU271" s="1281" t="str">
        <f t="shared" si="490"/>
        <v/>
      </c>
      <c r="DV271" s="1281" t="str">
        <f t="shared" si="491"/>
        <v/>
      </c>
      <c r="DW271" s="1281" t="str">
        <f t="shared" si="492"/>
        <v/>
      </c>
      <c r="DX271" s="1281" t="str">
        <f t="shared" si="493"/>
        <v/>
      </c>
      <c r="DY271" s="1281" t="str">
        <f t="shared" si="494"/>
        <v/>
      </c>
      <c r="DZ271" s="1281" t="str">
        <f t="shared" si="495"/>
        <v/>
      </c>
      <c r="EA271" s="623" t="str">
        <f t="shared" si="496"/>
        <v/>
      </c>
      <c r="EB271" s="623" t="str">
        <f t="shared" si="497"/>
        <v/>
      </c>
      <c r="EC271" s="623" t="str">
        <f t="shared" si="498"/>
        <v/>
      </c>
      <c r="ED271" s="623" t="str">
        <f t="shared" si="499"/>
        <v/>
      </c>
      <c r="EE271" s="623" t="str">
        <f t="shared" si="500"/>
        <v/>
      </c>
      <c r="EF271" s="623" t="str">
        <f t="shared" si="501"/>
        <v/>
      </c>
      <c r="EG271" s="623" t="str">
        <f t="shared" si="502"/>
        <v/>
      </c>
      <c r="EH271" s="623" t="str">
        <f t="shared" si="503"/>
        <v/>
      </c>
      <c r="EI271" s="623" t="str">
        <f t="shared" si="504"/>
        <v/>
      </c>
      <c r="EJ271" s="623" t="str">
        <f t="shared" si="505"/>
        <v/>
      </c>
      <c r="EK271" s="623" t="str">
        <f t="shared" si="506"/>
        <v/>
      </c>
      <c r="EL271" s="623" t="str">
        <f t="shared" si="507"/>
        <v/>
      </c>
    </row>
    <row r="272" spans="1:142">
      <c r="A272" s="7" t="str">
        <f>IF('Rent Roll_RedIQ 1'!B265&gt;0,'Rent Roll_RedIQ 1'!B265,"")</f>
        <v/>
      </c>
      <c r="B272" s="7" t="str">
        <f>IF('Rent Roll_RedIQ 1'!C265&gt;0,'Rent Roll_RedIQ 1'!C265,"")</f>
        <v/>
      </c>
      <c r="C272" s="614">
        <f>IF('Rent Roll_RedIQ 1'!K265&gt;0,'Rent Roll_RedIQ 1'!K265,0)</f>
        <v>0</v>
      </c>
      <c r="D272" s="615" t="str">
        <f>IF('Rent Roll_RedIQ 1'!J265&gt;0,'Rent Roll_RedIQ 1'!J265,"")</f>
        <v/>
      </c>
      <c r="E272" s="624" t="str">
        <f t="shared" si="415"/>
        <v/>
      </c>
      <c r="F272" s="194"/>
      <c r="G272" s="194"/>
      <c r="H272" s="616" t="str">
        <f t="shared" si="516"/>
        <v/>
      </c>
      <c r="I272" s="1200">
        <f>IF('Rent Roll_RedIQ 1'!S265&gt;0,'Rent Roll_RedIQ 1'!S265,Purchase_Date-1)</f>
        <v>45991</v>
      </c>
      <c r="J272" s="617" t="str">
        <f t="shared" si="517"/>
        <v/>
      </c>
      <c r="K272" s="1205">
        <f t="shared" si="518"/>
        <v>46356</v>
      </c>
      <c r="L272" s="618" t="str">
        <f t="shared" si="517"/>
        <v/>
      </c>
      <c r="M272" s="1208">
        <f t="shared" si="519"/>
        <v>46721</v>
      </c>
      <c r="N272" s="614" t="str">
        <f t="shared" si="416"/>
        <v/>
      </c>
      <c r="O272" s="614" t="str">
        <f t="shared" si="417"/>
        <v/>
      </c>
      <c r="P272" s="614" t="str">
        <f t="shared" si="418"/>
        <v/>
      </c>
      <c r="Q272" s="614" t="str">
        <f t="shared" si="419"/>
        <v/>
      </c>
      <c r="R272" s="614" t="str">
        <f t="shared" si="420"/>
        <v/>
      </c>
      <c r="S272" s="614" t="str">
        <f t="shared" si="421"/>
        <v/>
      </c>
      <c r="T272" s="614" t="str">
        <f t="shared" si="422"/>
        <v/>
      </c>
      <c r="U272" s="619"/>
      <c r="V272" s="614"/>
      <c r="W272" s="620" t="str">
        <f t="shared" si="515"/>
        <v/>
      </c>
      <c r="X272" s="620" t="str">
        <f t="shared" si="520"/>
        <v/>
      </c>
      <c r="Y272" s="620" t="str">
        <f t="shared" si="520"/>
        <v/>
      </c>
      <c r="Z272" s="620" t="str">
        <f t="shared" si="520"/>
        <v/>
      </c>
      <c r="AA272" s="620" t="str">
        <f t="shared" si="520"/>
        <v/>
      </c>
      <c r="AB272" s="620" t="str">
        <f t="shared" si="520"/>
        <v/>
      </c>
      <c r="AC272" s="620" t="str">
        <f t="shared" si="520"/>
        <v/>
      </c>
      <c r="AD272" s="620" t="str">
        <f t="shared" si="520"/>
        <v/>
      </c>
      <c r="AE272" s="620" t="str">
        <f t="shared" si="520"/>
        <v/>
      </c>
      <c r="AF272" s="620" t="str">
        <f t="shared" si="520"/>
        <v/>
      </c>
      <c r="AG272" s="620" t="str">
        <f t="shared" si="520"/>
        <v/>
      </c>
      <c r="AH272" s="620" t="str">
        <f t="shared" si="520"/>
        <v/>
      </c>
      <c r="AI272" s="621" t="str">
        <f t="shared" si="514"/>
        <v/>
      </c>
      <c r="AJ272" s="621" t="str">
        <f t="shared" si="521"/>
        <v/>
      </c>
      <c r="AK272" s="621" t="str">
        <f t="shared" si="521"/>
        <v/>
      </c>
      <c r="AL272" s="621" t="str">
        <f t="shared" si="521"/>
        <v/>
      </c>
      <c r="AM272" s="621" t="str">
        <f t="shared" si="521"/>
        <v/>
      </c>
      <c r="AN272" s="621" t="str">
        <f t="shared" si="521"/>
        <v/>
      </c>
      <c r="AO272" s="621" t="str">
        <f t="shared" si="521"/>
        <v/>
      </c>
      <c r="AP272" s="621" t="str">
        <f t="shared" si="521"/>
        <v/>
      </c>
      <c r="AQ272" s="621" t="str">
        <f t="shared" si="521"/>
        <v/>
      </c>
      <c r="AR272" s="621" t="str">
        <f t="shared" si="521"/>
        <v/>
      </c>
      <c r="AS272" s="621" t="str">
        <f t="shared" si="521"/>
        <v/>
      </c>
      <c r="AT272" s="621" t="str">
        <f t="shared" si="521"/>
        <v/>
      </c>
      <c r="AU272" s="622" t="str">
        <f t="shared" si="513"/>
        <v/>
      </c>
      <c r="AV272" s="622" t="str">
        <f t="shared" si="509"/>
        <v/>
      </c>
      <c r="AW272" s="622" t="str">
        <f t="shared" si="509"/>
        <v/>
      </c>
      <c r="AX272" s="622" t="str">
        <f t="shared" si="509"/>
        <v/>
      </c>
      <c r="AY272" s="622" t="str">
        <f t="shared" si="509"/>
        <v/>
      </c>
      <c r="AZ272" s="622" t="str">
        <f t="shared" si="509"/>
        <v/>
      </c>
      <c r="BA272" s="622" t="str">
        <f t="shared" si="509"/>
        <v/>
      </c>
      <c r="BB272" s="622" t="str">
        <f t="shared" si="509"/>
        <v/>
      </c>
      <c r="BC272" s="622" t="str">
        <f t="shared" si="509"/>
        <v/>
      </c>
      <c r="BD272" s="622" t="str">
        <f t="shared" si="509"/>
        <v/>
      </c>
      <c r="BE272" s="622" t="str">
        <f t="shared" si="509"/>
        <v/>
      </c>
      <c r="BF272" s="622" t="str">
        <f t="shared" si="509"/>
        <v/>
      </c>
      <c r="BG272" s="623" t="str">
        <f t="shared" si="424"/>
        <v/>
      </c>
      <c r="BH272" s="623" t="str">
        <f t="shared" si="425"/>
        <v/>
      </c>
      <c r="BI272" s="623" t="str">
        <f t="shared" si="426"/>
        <v/>
      </c>
      <c r="BJ272" s="623" t="str">
        <f t="shared" si="427"/>
        <v/>
      </c>
      <c r="BK272" s="623" t="str">
        <f t="shared" si="428"/>
        <v/>
      </c>
      <c r="BL272" s="623" t="str">
        <f t="shared" si="429"/>
        <v/>
      </c>
      <c r="BM272" s="623" t="str">
        <f t="shared" si="430"/>
        <v/>
      </c>
      <c r="BN272" s="623" t="str">
        <f t="shared" si="431"/>
        <v/>
      </c>
      <c r="BO272" s="623" t="str">
        <f t="shared" si="432"/>
        <v/>
      </c>
      <c r="BP272" s="623" t="str">
        <f t="shared" si="433"/>
        <v/>
      </c>
      <c r="BQ272" s="623" t="str">
        <f t="shared" si="434"/>
        <v/>
      </c>
      <c r="BR272" s="623" t="str">
        <f t="shared" si="435"/>
        <v/>
      </c>
      <c r="BS272" s="1281" t="str">
        <f t="shared" si="436"/>
        <v/>
      </c>
      <c r="BT272" s="1281" t="str">
        <f t="shared" si="437"/>
        <v/>
      </c>
      <c r="BU272" s="1281" t="str">
        <f t="shared" si="438"/>
        <v/>
      </c>
      <c r="BV272" s="1281" t="str">
        <f t="shared" si="439"/>
        <v/>
      </c>
      <c r="BW272" s="1281" t="str">
        <f t="shared" si="440"/>
        <v/>
      </c>
      <c r="BX272" s="1281" t="str">
        <f t="shared" si="441"/>
        <v/>
      </c>
      <c r="BY272" s="1281" t="str">
        <f t="shared" si="442"/>
        <v/>
      </c>
      <c r="BZ272" s="1281" t="str">
        <f t="shared" si="443"/>
        <v/>
      </c>
      <c r="CA272" s="1281" t="str">
        <f t="shared" si="444"/>
        <v/>
      </c>
      <c r="CB272" s="1281" t="str">
        <f t="shared" si="445"/>
        <v/>
      </c>
      <c r="CC272" s="1281" t="str">
        <f t="shared" si="446"/>
        <v/>
      </c>
      <c r="CD272" s="1281" t="str">
        <f t="shared" si="447"/>
        <v/>
      </c>
      <c r="CE272" s="623" t="str">
        <f t="shared" si="448"/>
        <v/>
      </c>
      <c r="CF272" s="623" t="str">
        <f t="shared" si="449"/>
        <v/>
      </c>
      <c r="CG272" s="623" t="str">
        <f t="shared" si="450"/>
        <v/>
      </c>
      <c r="CH272" s="623" t="str">
        <f t="shared" si="451"/>
        <v/>
      </c>
      <c r="CI272" s="623" t="str">
        <f t="shared" si="452"/>
        <v/>
      </c>
      <c r="CJ272" s="623" t="str">
        <f t="shared" si="453"/>
        <v/>
      </c>
      <c r="CK272" s="623" t="str">
        <f t="shared" si="454"/>
        <v/>
      </c>
      <c r="CL272" s="623" t="str">
        <f t="shared" si="455"/>
        <v/>
      </c>
      <c r="CM272" s="623" t="str">
        <f t="shared" si="456"/>
        <v/>
      </c>
      <c r="CN272" s="623" t="str">
        <f t="shared" si="457"/>
        <v/>
      </c>
      <c r="CO272" s="623" t="str">
        <f t="shared" si="458"/>
        <v/>
      </c>
      <c r="CP272" s="623" t="str">
        <f t="shared" si="459"/>
        <v/>
      </c>
      <c r="CQ272" s="1281" t="str">
        <f t="shared" si="460"/>
        <v/>
      </c>
      <c r="CR272" s="1281" t="str">
        <f t="shared" si="461"/>
        <v/>
      </c>
      <c r="CS272" s="1281" t="str">
        <f t="shared" si="462"/>
        <v/>
      </c>
      <c r="CT272" s="1281" t="str">
        <f t="shared" si="463"/>
        <v/>
      </c>
      <c r="CU272" s="1281" t="str">
        <f t="shared" si="464"/>
        <v/>
      </c>
      <c r="CV272" s="1281" t="str">
        <f t="shared" si="465"/>
        <v/>
      </c>
      <c r="CW272" s="1281" t="str">
        <f t="shared" si="466"/>
        <v/>
      </c>
      <c r="CX272" s="1281" t="str">
        <f t="shared" si="467"/>
        <v/>
      </c>
      <c r="CY272" s="1281" t="str">
        <f t="shared" si="468"/>
        <v/>
      </c>
      <c r="CZ272" s="1281" t="str">
        <f t="shared" si="469"/>
        <v/>
      </c>
      <c r="DA272" s="1281" t="str">
        <f t="shared" si="470"/>
        <v/>
      </c>
      <c r="DB272" s="1281" t="str">
        <f t="shared" si="471"/>
        <v/>
      </c>
      <c r="DC272" s="623" t="str">
        <f t="shared" si="472"/>
        <v/>
      </c>
      <c r="DD272" s="623" t="str">
        <f t="shared" si="473"/>
        <v/>
      </c>
      <c r="DE272" s="623" t="str">
        <f t="shared" si="474"/>
        <v/>
      </c>
      <c r="DF272" s="623" t="str">
        <f t="shared" si="475"/>
        <v/>
      </c>
      <c r="DG272" s="623" t="str">
        <f t="shared" si="476"/>
        <v/>
      </c>
      <c r="DH272" s="623" t="str">
        <f t="shared" si="477"/>
        <v/>
      </c>
      <c r="DI272" s="623" t="str">
        <f t="shared" si="478"/>
        <v/>
      </c>
      <c r="DJ272" s="623" t="str">
        <f t="shared" si="479"/>
        <v/>
      </c>
      <c r="DK272" s="623" t="str">
        <f t="shared" si="480"/>
        <v/>
      </c>
      <c r="DL272" s="623" t="str">
        <f t="shared" si="481"/>
        <v/>
      </c>
      <c r="DM272" s="623" t="str">
        <f t="shared" si="482"/>
        <v/>
      </c>
      <c r="DN272" s="623" t="str">
        <f t="shared" si="483"/>
        <v/>
      </c>
      <c r="DO272" s="1281" t="str">
        <f t="shared" si="484"/>
        <v/>
      </c>
      <c r="DP272" s="1281" t="str">
        <f t="shared" si="485"/>
        <v/>
      </c>
      <c r="DQ272" s="1281" t="str">
        <f t="shared" si="486"/>
        <v/>
      </c>
      <c r="DR272" s="1281" t="str">
        <f t="shared" si="487"/>
        <v/>
      </c>
      <c r="DS272" s="1281" t="str">
        <f t="shared" si="488"/>
        <v/>
      </c>
      <c r="DT272" s="1281" t="str">
        <f t="shared" si="489"/>
        <v/>
      </c>
      <c r="DU272" s="1281" t="str">
        <f t="shared" si="490"/>
        <v/>
      </c>
      <c r="DV272" s="1281" t="str">
        <f t="shared" si="491"/>
        <v/>
      </c>
      <c r="DW272" s="1281" t="str">
        <f t="shared" si="492"/>
        <v/>
      </c>
      <c r="DX272" s="1281" t="str">
        <f t="shared" si="493"/>
        <v/>
      </c>
      <c r="DY272" s="1281" t="str">
        <f t="shared" si="494"/>
        <v/>
      </c>
      <c r="DZ272" s="1281" t="str">
        <f t="shared" si="495"/>
        <v/>
      </c>
      <c r="EA272" s="623" t="str">
        <f t="shared" si="496"/>
        <v/>
      </c>
      <c r="EB272" s="623" t="str">
        <f t="shared" si="497"/>
        <v/>
      </c>
      <c r="EC272" s="623" t="str">
        <f t="shared" si="498"/>
        <v/>
      </c>
      <c r="ED272" s="623" t="str">
        <f t="shared" si="499"/>
        <v/>
      </c>
      <c r="EE272" s="623" t="str">
        <f t="shared" si="500"/>
        <v/>
      </c>
      <c r="EF272" s="623" t="str">
        <f t="shared" si="501"/>
        <v/>
      </c>
      <c r="EG272" s="623" t="str">
        <f t="shared" si="502"/>
        <v/>
      </c>
      <c r="EH272" s="623" t="str">
        <f t="shared" si="503"/>
        <v/>
      </c>
      <c r="EI272" s="623" t="str">
        <f t="shared" si="504"/>
        <v/>
      </c>
      <c r="EJ272" s="623" t="str">
        <f t="shared" si="505"/>
        <v/>
      </c>
      <c r="EK272" s="623" t="str">
        <f t="shared" si="506"/>
        <v/>
      </c>
      <c r="EL272" s="623" t="str">
        <f t="shared" si="507"/>
        <v/>
      </c>
    </row>
    <row r="273" spans="1:142">
      <c r="A273" s="7" t="str">
        <f>IF('Rent Roll_RedIQ 1'!B266&gt;0,'Rent Roll_RedIQ 1'!B266,"")</f>
        <v/>
      </c>
      <c r="B273" s="7" t="str">
        <f>IF('Rent Roll_RedIQ 1'!C266&gt;0,'Rent Roll_RedIQ 1'!C266,"")</f>
        <v/>
      </c>
      <c r="C273" s="614">
        <f>IF('Rent Roll_RedIQ 1'!K266&gt;0,'Rent Roll_RedIQ 1'!K266,0)</f>
        <v>0</v>
      </c>
      <c r="D273" s="615" t="str">
        <f>IF('Rent Roll_RedIQ 1'!J266&gt;0,'Rent Roll_RedIQ 1'!J266,"")</f>
        <v/>
      </c>
      <c r="E273" s="624" t="str">
        <f t="shared" si="415"/>
        <v/>
      </c>
      <c r="F273" s="194"/>
      <c r="G273" s="194"/>
      <c r="H273" s="616" t="str">
        <f t="shared" si="516"/>
        <v/>
      </c>
      <c r="I273" s="1200">
        <f>IF('Rent Roll_RedIQ 1'!S266&gt;0,'Rent Roll_RedIQ 1'!S266,Purchase_Date-1)</f>
        <v>45991</v>
      </c>
      <c r="J273" s="617" t="str">
        <f t="shared" si="517"/>
        <v/>
      </c>
      <c r="K273" s="1205">
        <f t="shared" si="518"/>
        <v>46356</v>
      </c>
      <c r="L273" s="618" t="str">
        <f t="shared" si="517"/>
        <v/>
      </c>
      <c r="M273" s="1208">
        <f t="shared" si="519"/>
        <v>46721</v>
      </c>
      <c r="N273" s="614" t="str">
        <f t="shared" si="416"/>
        <v/>
      </c>
      <c r="O273" s="614" t="str">
        <f t="shared" si="417"/>
        <v/>
      </c>
      <c r="P273" s="614" t="str">
        <f t="shared" si="418"/>
        <v/>
      </c>
      <c r="Q273" s="614" t="str">
        <f t="shared" si="419"/>
        <v/>
      </c>
      <c r="R273" s="614" t="str">
        <f t="shared" si="420"/>
        <v/>
      </c>
      <c r="S273" s="614" t="str">
        <f t="shared" si="421"/>
        <v/>
      </c>
      <c r="T273" s="614" t="str">
        <f t="shared" si="422"/>
        <v/>
      </c>
      <c r="U273" s="619"/>
      <c r="V273" s="614"/>
      <c r="W273" s="620" t="str">
        <f t="shared" si="515"/>
        <v/>
      </c>
      <c r="X273" s="620" t="str">
        <f t="shared" si="511"/>
        <v/>
      </c>
      <c r="Y273" s="620" t="str">
        <f t="shared" si="511"/>
        <v/>
      </c>
      <c r="Z273" s="620" t="str">
        <f t="shared" si="511"/>
        <v/>
      </c>
      <c r="AA273" s="620" t="str">
        <f t="shared" si="511"/>
        <v/>
      </c>
      <c r="AB273" s="620" t="str">
        <f t="shared" si="511"/>
        <v/>
      </c>
      <c r="AC273" s="620" t="str">
        <f t="shared" si="511"/>
        <v/>
      </c>
      <c r="AD273" s="620" t="str">
        <f t="shared" si="511"/>
        <v/>
      </c>
      <c r="AE273" s="620" t="str">
        <f t="shared" si="511"/>
        <v/>
      </c>
      <c r="AF273" s="620" t="str">
        <f t="shared" si="511"/>
        <v/>
      </c>
      <c r="AG273" s="620" t="str">
        <f t="shared" si="511"/>
        <v/>
      </c>
      <c r="AH273" s="620" t="str">
        <f t="shared" si="511"/>
        <v/>
      </c>
      <c r="AI273" s="621" t="str">
        <f t="shared" si="514"/>
        <v/>
      </c>
      <c r="AJ273" s="621" t="str">
        <f t="shared" si="521"/>
        <v/>
      </c>
      <c r="AK273" s="621" t="str">
        <f t="shared" si="521"/>
        <v/>
      </c>
      <c r="AL273" s="621" t="str">
        <f t="shared" si="521"/>
        <v/>
      </c>
      <c r="AM273" s="621" t="str">
        <f t="shared" si="521"/>
        <v/>
      </c>
      <c r="AN273" s="621" t="str">
        <f t="shared" si="521"/>
        <v/>
      </c>
      <c r="AO273" s="621" t="str">
        <f t="shared" si="521"/>
        <v/>
      </c>
      <c r="AP273" s="621" t="str">
        <f t="shared" si="521"/>
        <v/>
      </c>
      <c r="AQ273" s="621" t="str">
        <f t="shared" si="521"/>
        <v/>
      </c>
      <c r="AR273" s="621" t="str">
        <f t="shared" si="521"/>
        <v/>
      </c>
      <c r="AS273" s="621" t="str">
        <f t="shared" si="521"/>
        <v/>
      </c>
      <c r="AT273" s="621" t="str">
        <f t="shared" si="521"/>
        <v/>
      </c>
      <c r="AU273" s="622" t="str">
        <f t="shared" si="513"/>
        <v/>
      </c>
      <c r="AV273" s="622" t="str">
        <f t="shared" si="513"/>
        <v/>
      </c>
      <c r="AW273" s="622" t="str">
        <f t="shared" si="513"/>
        <v/>
      </c>
      <c r="AX273" s="622" t="str">
        <f t="shared" si="513"/>
        <v/>
      </c>
      <c r="AY273" s="622" t="str">
        <f t="shared" si="513"/>
        <v/>
      </c>
      <c r="AZ273" s="622" t="str">
        <f t="shared" si="513"/>
        <v/>
      </c>
      <c r="BA273" s="622" t="str">
        <f t="shared" si="513"/>
        <v/>
      </c>
      <c r="BB273" s="622" t="str">
        <f t="shared" si="513"/>
        <v/>
      </c>
      <c r="BC273" s="622" t="str">
        <f t="shared" si="513"/>
        <v/>
      </c>
      <c r="BD273" s="622" t="str">
        <f t="shared" si="513"/>
        <v/>
      </c>
      <c r="BE273" s="622" t="str">
        <f t="shared" si="513"/>
        <v/>
      </c>
      <c r="BF273" s="622" t="str">
        <f t="shared" si="513"/>
        <v/>
      </c>
      <c r="BG273" s="623" t="str">
        <f t="shared" si="424"/>
        <v/>
      </c>
      <c r="BH273" s="623" t="str">
        <f t="shared" si="425"/>
        <v/>
      </c>
      <c r="BI273" s="623" t="str">
        <f t="shared" si="426"/>
        <v/>
      </c>
      <c r="BJ273" s="623" t="str">
        <f t="shared" si="427"/>
        <v/>
      </c>
      <c r="BK273" s="623" t="str">
        <f t="shared" si="428"/>
        <v/>
      </c>
      <c r="BL273" s="623" t="str">
        <f t="shared" si="429"/>
        <v/>
      </c>
      <c r="BM273" s="623" t="str">
        <f t="shared" si="430"/>
        <v/>
      </c>
      <c r="BN273" s="623" t="str">
        <f t="shared" si="431"/>
        <v/>
      </c>
      <c r="BO273" s="623" t="str">
        <f t="shared" si="432"/>
        <v/>
      </c>
      <c r="BP273" s="623" t="str">
        <f t="shared" si="433"/>
        <v/>
      </c>
      <c r="BQ273" s="623" t="str">
        <f t="shared" si="434"/>
        <v/>
      </c>
      <c r="BR273" s="623" t="str">
        <f t="shared" si="435"/>
        <v/>
      </c>
      <c r="BS273" s="1281" t="str">
        <f t="shared" si="436"/>
        <v/>
      </c>
      <c r="BT273" s="1281" t="str">
        <f t="shared" si="437"/>
        <v/>
      </c>
      <c r="BU273" s="1281" t="str">
        <f t="shared" si="438"/>
        <v/>
      </c>
      <c r="BV273" s="1281" t="str">
        <f t="shared" si="439"/>
        <v/>
      </c>
      <c r="BW273" s="1281" t="str">
        <f t="shared" si="440"/>
        <v/>
      </c>
      <c r="BX273" s="1281" t="str">
        <f t="shared" si="441"/>
        <v/>
      </c>
      <c r="BY273" s="1281" t="str">
        <f t="shared" si="442"/>
        <v/>
      </c>
      <c r="BZ273" s="1281" t="str">
        <f t="shared" si="443"/>
        <v/>
      </c>
      <c r="CA273" s="1281" t="str">
        <f t="shared" si="444"/>
        <v/>
      </c>
      <c r="CB273" s="1281" t="str">
        <f t="shared" si="445"/>
        <v/>
      </c>
      <c r="CC273" s="1281" t="str">
        <f t="shared" si="446"/>
        <v/>
      </c>
      <c r="CD273" s="1281" t="str">
        <f t="shared" si="447"/>
        <v/>
      </c>
      <c r="CE273" s="623" t="str">
        <f t="shared" si="448"/>
        <v/>
      </c>
      <c r="CF273" s="623" t="str">
        <f t="shared" si="449"/>
        <v/>
      </c>
      <c r="CG273" s="623" t="str">
        <f t="shared" si="450"/>
        <v/>
      </c>
      <c r="CH273" s="623" t="str">
        <f t="shared" si="451"/>
        <v/>
      </c>
      <c r="CI273" s="623" t="str">
        <f t="shared" si="452"/>
        <v/>
      </c>
      <c r="CJ273" s="623" t="str">
        <f t="shared" si="453"/>
        <v/>
      </c>
      <c r="CK273" s="623" t="str">
        <f t="shared" si="454"/>
        <v/>
      </c>
      <c r="CL273" s="623" t="str">
        <f t="shared" si="455"/>
        <v/>
      </c>
      <c r="CM273" s="623" t="str">
        <f t="shared" si="456"/>
        <v/>
      </c>
      <c r="CN273" s="623" t="str">
        <f t="shared" si="457"/>
        <v/>
      </c>
      <c r="CO273" s="623" t="str">
        <f t="shared" si="458"/>
        <v/>
      </c>
      <c r="CP273" s="623" t="str">
        <f t="shared" si="459"/>
        <v/>
      </c>
      <c r="CQ273" s="1281" t="str">
        <f t="shared" si="460"/>
        <v/>
      </c>
      <c r="CR273" s="1281" t="str">
        <f t="shared" si="461"/>
        <v/>
      </c>
      <c r="CS273" s="1281" t="str">
        <f t="shared" si="462"/>
        <v/>
      </c>
      <c r="CT273" s="1281" t="str">
        <f t="shared" si="463"/>
        <v/>
      </c>
      <c r="CU273" s="1281" t="str">
        <f t="shared" si="464"/>
        <v/>
      </c>
      <c r="CV273" s="1281" t="str">
        <f t="shared" si="465"/>
        <v/>
      </c>
      <c r="CW273" s="1281" t="str">
        <f t="shared" si="466"/>
        <v/>
      </c>
      <c r="CX273" s="1281" t="str">
        <f t="shared" si="467"/>
        <v/>
      </c>
      <c r="CY273" s="1281" t="str">
        <f t="shared" si="468"/>
        <v/>
      </c>
      <c r="CZ273" s="1281" t="str">
        <f t="shared" si="469"/>
        <v/>
      </c>
      <c r="DA273" s="1281" t="str">
        <f t="shared" si="470"/>
        <v/>
      </c>
      <c r="DB273" s="1281" t="str">
        <f t="shared" si="471"/>
        <v/>
      </c>
      <c r="DC273" s="623" t="str">
        <f t="shared" si="472"/>
        <v/>
      </c>
      <c r="DD273" s="623" t="str">
        <f t="shared" si="473"/>
        <v/>
      </c>
      <c r="DE273" s="623" t="str">
        <f t="shared" si="474"/>
        <v/>
      </c>
      <c r="DF273" s="623" t="str">
        <f t="shared" si="475"/>
        <v/>
      </c>
      <c r="DG273" s="623" t="str">
        <f t="shared" si="476"/>
        <v/>
      </c>
      <c r="DH273" s="623" t="str">
        <f t="shared" si="477"/>
        <v/>
      </c>
      <c r="DI273" s="623" t="str">
        <f t="shared" si="478"/>
        <v/>
      </c>
      <c r="DJ273" s="623" t="str">
        <f t="shared" si="479"/>
        <v/>
      </c>
      <c r="DK273" s="623" t="str">
        <f t="shared" si="480"/>
        <v/>
      </c>
      <c r="DL273" s="623" t="str">
        <f t="shared" si="481"/>
        <v/>
      </c>
      <c r="DM273" s="623" t="str">
        <f t="shared" si="482"/>
        <v/>
      </c>
      <c r="DN273" s="623" t="str">
        <f t="shared" si="483"/>
        <v/>
      </c>
      <c r="DO273" s="1281" t="str">
        <f t="shared" si="484"/>
        <v/>
      </c>
      <c r="DP273" s="1281" t="str">
        <f t="shared" si="485"/>
        <v/>
      </c>
      <c r="DQ273" s="1281" t="str">
        <f t="shared" si="486"/>
        <v/>
      </c>
      <c r="DR273" s="1281" t="str">
        <f t="shared" si="487"/>
        <v/>
      </c>
      <c r="DS273" s="1281" t="str">
        <f t="shared" si="488"/>
        <v/>
      </c>
      <c r="DT273" s="1281" t="str">
        <f t="shared" si="489"/>
        <v/>
      </c>
      <c r="DU273" s="1281" t="str">
        <f t="shared" si="490"/>
        <v/>
      </c>
      <c r="DV273" s="1281" t="str">
        <f t="shared" si="491"/>
        <v/>
      </c>
      <c r="DW273" s="1281" t="str">
        <f t="shared" si="492"/>
        <v/>
      </c>
      <c r="DX273" s="1281" t="str">
        <f t="shared" si="493"/>
        <v/>
      </c>
      <c r="DY273" s="1281" t="str">
        <f t="shared" si="494"/>
        <v/>
      </c>
      <c r="DZ273" s="1281" t="str">
        <f t="shared" si="495"/>
        <v/>
      </c>
      <c r="EA273" s="623" t="str">
        <f t="shared" si="496"/>
        <v/>
      </c>
      <c r="EB273" s="623" t="str">
        <f t="shared" si="497"/>
        <v/>
      </c>
      <c r="EC273" s="623" t="str">
        <f t="shared" si="498"/>
        <v/>
      </c>
      <c r="ED273" s="623" t="str">
        <f t="shared" si="499"/>
        <v/>
      </c>
      <c r="EE273" s="623" t="str">
        <f t="shared" si="500"/>
        <v/>
      </c>
      <c r="EF273" s="623" t="str">
        <f t="shared" si="501"/>
        <v/>
      </c>
      <c r="EG273" s="623" t="str">
        <f t="shared" si="502"/>
        <v/>
      </c>
      <c r="EH273" s="623" t="str">
        <f t="shared" si="503"/>
        <v/>
      </c>
      <c r="EI273" s="623" t="str">
        <f t="shared" si="504"/>
        <v/>
      </c>
      <c r="EJ273" s="623" t="str">
        <f t="shared" si="505"/>
        <v/>
      </c>
      <c r="EK273" s="623" t="str">
        <f t="shared" si="506"/>
        <v/>
      </c>
      <c r="EL273" s="623" t="str">
        <f t="shared" si="507"/>
        <v/>
      </c>
    </row>
    <row r="274" spans="1:142">
      <c r="A274" s="7" t="str">
        <f>IF('Rent Roll_RedIQ 1'!B267&gt;0,'Rent Roll_RedIQ 1'!B267,"")</f>
        <v/>
      </c>
      <c r="B274" s="7" t="str">
        <f>IF('Rent Roll_RedIQ 1'!C267&gt;0,'Rent Roll_RedIQ 1'!C267,"")</f>
        <v/>
      </c>
      <c r="C274" s="614">
        <f>IF('Rent Roll_RedIQ 1'!K267&gt;0,'Rent Roll_RedIQ 1'!K267,0)</f>
        <v>0</v>
      </c>
      <c r="D274" s="615" t="str">
        <f>IF('Rent Roll_RedIQ 1'!J267&gt;0,'Rent Roll_RedIQ 1'!J267,"")</f>
        <v/>
      </c>
      <c r="E274" s="624" t="str">
        <f t="shared" si="415"/>
        <v/>
      </c>
      <c r="F274" s="194"/>
      <c r="G274" s="194"/>
      <c r="H274" s="616" t="str">
        <f t="shared" si="516"/>
        <v/>
      </c>
      <c r="I274" s="1200">
        <f>IF('Rent Roll_RedIQ 1'!S267&gt;0,'Rent Roll_RedIQ 1'!S267,Purchase_Date-1)</f>
        <v>45991</v>
      </c>
      <c r="J274" s="617" t="str">
        <f t="shared" si="517"/>
        <v/>
      </c>
      <c r="K274" s="1205">
        <f t="shared" si="518"/>
        <v>46356</v>
      </c>
      <c r="L274" s="618" t="str">
        <f t="shared" si="517"/>
        <v/>
      </c>
      <c r="M274" s="1208">
        <f t="shared" si="519"/>
        <v>46721</v>
      </c>
      <c r="N274" s="614" t="str">
        <f t="shared" si="416"/>
        <v/>
      </c>
      <c r="O274" s="614" t="str">
        <f t="shared" si="417"/>
        <v/>
      </c>
      <c r="P274" s="614" t="str">
        <f t="shared" si="418"/>
        <v/>
      </c>
      <c r="Q274" s="614" t="str">
        <f t="shared" si="419"/>
        <v/>
      </c>
      <c r="R274" s="614" t="str">
        <f t="shared" si="420"/>
        <v/>
      </c>
      <c r="S274" s="614" t="str">
        <f t="shared" si="421"/>
        <v/>
      </c>
      <c r="T274" s="614" t="str">
        <f t="shared" si="422"/>
        <v/>
      </c>
      <c r="U274" s="619"/>
      <c r="V274" s="614"/>
      <c r="W274" s="620" t="str">
        <f t="shared" si="515"/>
        <v/>
      </c>
      <c r="X274" s="620" t="str">
        <f t="shared" si="511"/>
        <v/>
      </c>
      <c r="Y274" s="620" t="str">
        <f t="shared" si="511"/>
        <v/>
      </c>
      <c r="Z274" s="620" t="str">
        <f t="shared" si="511"/>
        <v/>
      </c>
      <c r="AA274" s="620" t="str">
        <f t="shared" si="511"/>
        <v/>
      </c>
      <c r="AB274" s="620" t="str">
        <f t="shared" si="511"/>
        <v/>
      </c>
      <c r="AC274" s="620" t="str">
        <f t="shared" si="511"/>
        <v/>
      </c>
      <c r="AD274" s="620" t="str">
        <f t="shared" si="511"/>
        <v/>
      </c>
      <c r="AE274" s="620" t="str">
        <f t="shared" si="511"/>
        <v/>
      </c>
      <c r="AF274" s="620" t="str">
        <f t="shared" si="511"/>
        <v/>
      </c>
      <c r="AG274" s="620" t="str">
        <f t="shared" si="511"/>
        <v/>
      </c>
      <c r="AH274" s="620" t="str">
        <f t="shared" si="511"/>
        <v/>
      </c>
      <c r="AI274" s="621" t="str">
        <f t="shared" si="514"/>
        <v/>
      </c>
      <c r="AJ274" s="621" t="str">
        <f t="shared" si="521"/>
        <v/>
      </c>
      <c r="AK274" s="621" t="str">
        <f t="shared" si="521"/>
        <v/>
      </c>
      <c r="AL274" s="621" t="str">
        <f t="shared" si="521"/>
        <v/>
      </c>
      <c r="AM274" s="621" t="str">
        <f t="shared" si="521"/>
        <v/>
      </c>
      <c r="AN274" s="621" t="str">
        <f t="shared" si="521"/>
        <v/>
      </c>
      <c r="AO274" s="621" t="str">
        <f t="shared" si="521"/>
        <v/>
      </c>
      <c r="AP274" s="621" t="str">
        <f t="shared" si="521"/>
        <v/>
      </c>
      <c r="AQ274" s="621" t="str">
        <f t="shared" si="521"/>
        <v/>
      </c>
      <c r="AR274" s="621" t="str">
        <f t="shared" si="521"/>
        <v/>
      </c>
      <c r="AS274" s="621" t="str">
        <f t="shared" si="521"/>
        <v/>
      </c>
      <c r="AT274" s="621" t="str">
        <f t="shared" si="521"/>
        <v/>
      </c>
      <c r="AU274" s="622" t="str">
        <f t="shared" si="513"/>
        <v/>
      </c>
      <c r="AV274" s="622" t="str">
        <f t="shared" si="513"/>
        <v/>
      </c>
      <c r="AW274" s="622" t="str">
        <f t="shared" si="513"/>
        <v/>
      </c>
      <c r="AX274" s="622" t="str">
        <f t="shared" si="513"/>
        <v/>
      </c>
      <c r="AY274" s="622" t="str">
        <f t="shared" si="513"/>
        <v/>
      </c>
      <c r="AZ274" s="622" t="str">
        <f t="shared" si="513"/>
        <v/>
      </c>
      <c r="BA274" s="622" t="str">
        <f t="shared" si="513"/>
        <v/>
      </c>
      <c r="BB274" s="622" t="str">
        <f t="shared" si="513"/>
        <v/>
      </c>
      <c r="BC274" s="622" t="str">
        <f t="shared" si="513"/>
        <v/>
      </c>
      <c r="BD274" s="622" t="str">
        <f t="shared" si="513"/>
        <v/>
      </c>
      <c r="BE274" s="622" t="str">
        <f t="shared" si="513"/>
        <v/>
      </c>
      <c r="BF274" s="622" t="str">
        <f t="shared" si="513"/>
        <v/>
      </c>
      <c r="BG274" s="623" t="str">
        <f t="shared" si="424"/>
        <v/>
      </c>
      <c r="BH274" s="623" t="str">
        <f t="shared" si="425"/>
        <v/>
      </c>
      <c r="BI274" s="623" t="str">
        <f t="shared" si="426"/>
        <v/>
      </c>
      <c r="BJ274" s="623" t="str">
        <f t="shared" si="427"/>
        <v/>
      </c>
      <c r="BK274" s="623" t="str">
        <f t="shared" si="428"/>
        <v/>
      </c>
      <c r="BL274" s="623" t="str">
        <f t="shared" si="429"/>
        <v/>
      </c>
      <c r="BM274" s="623" t="str">
        <f t="shared" si="430"/>
        <v/>
      </c>
      <c r="BN274" s="623" t="str">
        <f t="shared" si="431"/>
        <v/>
      </c>
      <c r="BO274" s="623" t="str">
        <f t="shared" si="432"/>
        <v/>
      </c>
      <c r="BP274" s="623" t="str">
        <f t="shared" si="433"/>
        <v/>
      </c>
      <c r="BQ274" s="623" t="str">
        <f t="shared" si="434"/>
        <v/>
      </c>
      <c r="BR274" s="623" t="str">
        <f t="shared" si="435"/>
        <v/>
      </c>
      <c r="BS274" s="1281" t="str">
        <f t="shared" si="436"/>
        <v/>
      </c>
      <c r="BT274" s="1281" t="str">
        <f t="shared" si="437"/>
        <v/>
      </c>
      <c r="BU274" s="1281" t="str">
        <f t="shared" si="438"/>
        <v/>
      </c>
      <c r="BV274" s="1281" t="str">
        <f t="shared" si="439"/>
        <v/>
      </c>
      <c r="BW274" s="1281" t="str">
        <f t="shared" si="440"/>
        <v/>
      </c>
      <c r="BX274" s="1281" t="str">
        <f t="shared" si="441"/>
        <v/>
      </c>
      <c r="BY274" s="1281" t="str">
        <f t="shared" si="442"/>
        <v/>
      </c>
      <c r="BZ274" s="1281" t="str">
        <f t="shared" si="443"/>
        <v/>
      </c>
      <c r="CA274" s="1281" t="str">
        <f t="shared" si="444"/>
        <v/>
      </c>
      <c r="CB274" s="1281" t="str">
        <f t="shared" si="445"/>
        <v/>
      </c>
      <c r="CC274" s="1281" t="str">
        <f t="shared" si="446"/>
        <v/>
      </c>
      <c r="CD274" s="1281" t="str">
        <f t="shared" si="447"/>
        <v/>
      </c>
      <c r="CE274" s="623" t="str">
        <f t="shared" si="448"/>
        <v/>
      </c>
      <c r="CF274" s="623" t="str">
        <f t="shared" si="449"/>
        <v/>
      </c>
      <c r="CG274" s="623" t="str">
        <f t="shared" si="450"/>
        <v/>
      </c>
      <c r="CH274" s="623" t="str">
        <f t="shared" si="451"/>
        <v/>
      </c>
      <c r="CI274" s="623" t="str">
        <f t="shared" si="452"/>
        <v/>
      </c>
      <c r="CJ274" s="623" t="str">
        <f t="shared" si="453"/>
        <v/>
      </c>
      <c r="CK274" s="623" t="str">
        <f t="shared" si="454"/>
        <v/>
      </c>
      <c r="CL274" s="623" t="str">
        <f t="shared" si="455"/>
        <v/>
      </c>
      <c r="CM274" s="623" t="str">
        <f t="shared" si="456"/>
        <v/>
      </c>
      <c r="CN274" s="623" t="str">
        <f t="shared" si="457"/>
        <v/>
      </c>
      <c r="CO274" s="623" t="str">
        <f t="shared" si="458"/>
        <v/>
      </c>
      <c r="CP274" s="623" t="str">
        <f t="shared" si="459"/>
        <v/>
      </c>
      <c r="CQ274" s="1281" t="str">
        <f t="shared" si="460"/>
        <v/>
      </c>
      <c r="CR274" s="1281" t="str">
        <f t="shared" si="461"/>
        <v/>
      </c>
      <c r="CS274" s="1281" t="str">
        <f t="shared" si="462"/>
        <v/>
      </c>
      <c r="CT274" s="1281" t="str">
        <f t="shared" si="463"/>
        <v/>
      </c>
      <c r="CU274" s="1281" t="str">
        <f t="shared" si="464"/>
        <v/>
      </c>
      <c r="CV274" s="1281" t="str">
        <f t="shared" si="465"/>
        <v/>
      </c>
      <c r="CW274" s="1281" t="str">
        <f t="shared" si="466"/>
        <v/>
      </c>
      <c r="CX274" s="1281" t="str">
        <f t="shared" si="467"/>
        <v/>
      </c>
      <c r="CY274" s="1281" t="str">
        <f t="shared" si="468"/>
        <v/>
      </c>
      <c r="CZ274" s="1281" t="str">
        <f t="shared" si="469"/>
        <v/>
      </c>
      <c r="DA274" s="1281" t="str">
        <f t="shared" si="470"/>
        <v/>
      </c>
      <c r="DB274" s="1281" t="str">
        <f t="shared" si="471"/>
        <v/>
      </c>
      <c r="DC274" s="623" t="str">
        <f t="shared" si="472"/>
        <v/>
      </c>
      <c r="DD274" s="623" t="str">
        <f t="shared" si="473"/>
        <v/>
      </c>
      <c r="DE274" s="623" t="str">
        <f t="shared" si="474"/>
        <v/>
      </c>
      <c r="DF274" s="623" t="str">
        <f t="shared" si="475"/>
        <v/>
      </c>
      <c r="DG274" s="623" t="str">
        <f t="shared" si="476"/>
        <v/>
      </c>
      <c r="DH274" s="623" t="str">
        <f t="shared" si="477"/>
        <v/>
      </c>
      <c r="DI274" s="623" t="str">
        <f t="shared" si="478"/>
        <v/>
      </c>
      <c r="DJ274" s="623" t="str">
        <f t="shared" si="479"/>
        <v/>
      </c>
      <c r="DK274" s="623" t="str">
        <f t="shared" si="480"/>
        <v/>
      </c>
      <c r="DL274" s="623" t="str">
        <f t="shared" si="481"/>
        <v/>
      </c>
      <c r="DM274" s="623" t="str">
        <f t="shared" si="482"/>
        <v/>
      </c>
      <c r="DN274" s="623" t="str">
        <f t="shared" si="483"/>
        <v/>
      </c>
      <c r="DO274" s="1281" t="str">
        <f t="shared" si="484"/>
        <v/>
      </c>
      <c r="DP274" s="1281" t="str">
        <f t="shared" si="485"/>
        <v/>
      </c>
      <c r="DQ274" s="1281" t="str">
        <f t="shared" si="486"/>
        <v/>
      </c>
      <c r="DR274" s="1281" t="str">
        <f t="shared" si="487"/>
        <v/>
      </c>
      <c r="DS274" s="1281" t="str">
        <f t="shared" si="488"/>
        <v/>
      </c>
      <c r="DT274" s="1281" t="str">
        <f t="shared" si="489"/>
        <v/>
      </c>
      <c r="DU274" s="1281" t="str">
        <f t="shared" si="490"/>
        <v/>
      </c>
      <c r="DV274" s="1281" t="str">
        <f t="shared" si="491"/>
        <v/>
      </c>
      <c r="DW274" s="1281" t="str">
        <f t="shared" si="492"/>
        <v/>
      </c>
      <c r="DX274" s="1281" t="str">
        <f t="shared" si="493"/>
        <v/>
      </c>
      <c r="DY274" s="1281" t="str">
        <f t="shared" si="494"/>
        <v/>
      </c>
      <c r="DZ274" s="1281" t="str">
        <f t="shared" si="495"/>
        <v/>
      </c>
      <c r="EA274" s="623" t="str">
        <f t="shared" si="496"/>
        <v/>
      </c>
      <c r="EB274" s="623" t="str">
        <f t="shared" si="497"/>
        <v/>
      </c>
      <c r="EC274" s="623" t="str">
        <f t="shared" si="498"/>
        <v/>
      </c>
      <c r="ED274" s="623" t="str">
        <f t="shared" si="499"/>
        <v/>
      </c>
      <c r="EE274" s="623" t="str">
        <f t="shared" si="500"/>
        <v/>
      </c>
      <c r="EF274" s="623" t="str">
        <f t="shared" si="501"/>
        <v/>
      </c>
      <c r="EG274" s="623" t="str">
        <f t="shared" si="502"/>
        <v/>
      </c>
      <c r="EH274" s="623" t="str">
        <f t="shared" si="503"/>
        <v/>
      </c>
      <c r="EI274" s="623" t="str">
        <f t="shared" si="504"/>
        <v/>
      </c>
      <c r="EJ274" s="623" t="str">
        <f t="shared" si="505"/>
        <v/>
      </c>
      <c r="EK274" s="623" t="str">
        <f t="shared" si="506"/>
        <v/>
      </c>
      <c r="EL274" s="623" t="str">
        <f t="shared" si="507"/>
        <v/>
      </c>
    </row>
    <row r="275" spans="1:142">
      <c r="A275" s="7" t="str">
        <f>IF('Rent Roll_RedIQ 1'!B268&gt;0,'Rent Roll_RedIQ 1'!B268,"")</f>
        <v/>
      </c>
      <c r="B275" s="7" t="str">
        <f>IF('Rent Roll_RedIQ 1'!C268&gt;0,'Rent Roll_RedIQ 1'!C268,"")</f>
        <v/>
      </c>
      <c r="C275" s="614">
        <f>IF('Rent Roll_RedIQ 1'!K268&gt;0,'Rent Roll_RedIQ 1'!K268,0)</f>
        <v>0</v>
      </c>
      <c r="D275" s="615" t="str">
        <f>IF('Rent Roll_RedIQ 1'!J268&gt;0,'Rent Roll_RedIQ 1'!J268,"")</f>
        <v/>
      </c>
      <c r="E275" s="624" t="str">
        <f t="shared" si="415"/>
        <v/>
      </c>
      <c r="F275" s="194"/>
      <c r="G275" s="194"/>
      <c r="H275" s="616" t="str">
        <f t="shared" si="516"/>
        <v/>
      </c>
      <c r="I275" s="1200">
        <f>IF('Rent Roll_RedIQ 1'!S268&gt;0,'Rent Roll_RedIQ 1'!S268,Purchase_Date-1)</f>
        <v>45991</v>
      </c>
      <c r="J275" s="617" t="str">
        <f t="shared" si="517"/>
        <v/>
      </c>
      <c r="K275" s="1205">
        <f t="shared" si="518"/>
        <v>46356</v>
      </c>
      <c r="L275" s="618" t="str">
        <f t="shared" si="517"/>
        <v/>
      </c>
      <c r="M275" s="1208">
        <f t="shared" si="519"/>
        <v>46721</v>
      </c>
      <c r="N275" s="614" t="str">
        <f t="shared" si="416"/>
        <v/>
      </c>
      <c r="O275" s="614" t="str">
        <f t="shared" si="417"/>
        <v/>
      </c>
      <c r="P275" s="614" t="str">
        <f t="shared" si="418"/>
        <v/>
      </c>
      <c r="Q275" s="614" t="str">
        <f t="shared" si="419"/>
        <v/>
      </c>
      <c r="R275" s="614" t="str">
        <f t="shared" si="420"/>
        <v/>
      </c>
      <c r="S275" s="614" t="str">
        <f t="shared" si="421"/>
        <v/>
      </c>
      <c r="T275" s="614" t="str">
        <f t="shared" si="422"/>
        <v/>
      </c>
      <c r="U275" s="619"/>
      <c r="V275" s="614"/>
      <c r="W275" s="620" t="str">
        <f t="shared" si="515"/>
        <v/>
      </c>
      <c r="X275" s="620" t="str">
        <f t="shared" si="511"/>
        <v/>
      </c>
      <c r="Y275" s="620" t="str">
        <f t="shared" si="511"/>
        <v/>
      </c>
      <c r="Z275" s="620" t="str">
        <f t="shared" si="511"/>
        <v/>
      </c>
      <c r="AA275" s="620" t="str">
        <f t="shared" si="511"/>
        <v/>
      </c>
      <c r="AB275" s="620" t="str">
        <f t="shared" si="511"/>
        <v/>
      </c>
      <c r="AC275" s="620" t="str">
        <f t="shared" si="511"/>
        <v/>
      </c>
      <c r="AD275" s="620" t="str">
        <f t="shared" si="511"/>
        <v/>
      </c>
      <c r="AE275" s="620" t="str">
        <f t="shared" si="511"/>
        <v/>
      </c>
      <c r="AF275" s="620" t="str">
        <f t="shared" si="511"/>
        <v/>
      </c>
      <c r="AG275" s="620" t="str">
        <f t="shared" si="511"/>
        <v/>
      </c>
      <c r="AH275" s="620" t="str">
        <f t="shared" si="511"/>
        <v/>
      </c>
      <c r="AI275" s="621" t="str">
        <f t="shared" si="514"/>
        <v/>
      </c>
      <c r="AJ275" s="621" t="str">
        <f t="shared" si="521"/>
        <v/>
      </c>
      <c r="AK275" s="621" t="str">
        <f t="shared" si="521"/>
        <v/>
      </c>
      <c r="AL275" s="621" t="str">
        <f t="shared" si="521"/>
        <v/>
      </c>
      <c r="AM275" s="621" t="str">
        <f t="shared" si="521"/>
        <v/>
      </c>
      <c r="AN275" s="621" t="str">
        <f t="shared" si="521"/>
        <v/>
      </c>
      <c r="AO275" s="621" t="str">
        <f t="shared" si="521"/>
        <v/>
      </c>
      <c r="AP275" s="621" t="str">
        <f t="shared" si="521"/>
        <v/>
      </c>
      <c r="AQ275" s="621" t="str">
        <f t="shared" si="521"/>
        <v/>
      </c>
      <c r="AR275" s="621" t="str">
        <f t="shared" si="521"/>
        <v/>
      </c>
      <c r="AS275" s="621" t="str">
        <f t="shared" si="521"/>
        <v/>
      </c>
      <c r="AT275" s="621" t="str">
        <f t="shared" si="521"/>
        <v/>
      </c>
      <c r="AU275" s="622" t="str">
        <f t="shared" si="513"/>
        <v/>
      </c>
      <c r="AV275" s="622" t="str">
        <f t="shared" si="513"/>
        <v/>
      </c>
      <c r="AW275" s="622" t="str">
        <f t="shared" si="513"/>
        <v/>
      </c>
      <c r="AX275" s="622" t="str">
        <f t="shared" si="513"/>
        <v/>
      </c>
      <c r="AY275" s="622" t="str">
        <f t="shared" si="513"/>
        <v/>
      </c>
      <c r="AZ275" s="622" t="str">
        <f t="shared" si="513"/>
        <v/>
      </c>
      <c r="BA275" s="622" t="str">
        <f t="shared" si="513"/>
        <v/>
      </c>
      <c r="BB275" s="622" t="str">
        <f t="shared" si="513"/>
        <v/>
      </c>
      <c r="BC275" s="622" t="str">
        <f t="shared" si="513"/>
        <v/>
      </c>
      <c r="BD275" s="622" t="str">
        <f t="shared" si="513"/>
        <v/>
      </c>
      <c r="BE275" s="622" t="str">
        <f t="shared" si="513"/>
        <v/>
      </c>
      <c r="BF275" s="622" t="str">
        <f t="shared" si="513"/>
        <v/>
      </c>
      <c r="BG275" s="623" t="str">
        <f t="shared" si="424"/>
        <v/>
      </c>
      <c r="BH275" s="623" t="str">
        <f t="shared" si="425"/>
        <v/>
      </c>
      <c r="BI275" s="623" t="str">
        <f t="shared" si="426"/>
        <v/>
      </c>
      <c r="BJ275" s="623" t="str">
        <f t="shared" si="427"/>
        <v/>
      </c>
      <c r="BK275" s="623" t="str">
        <f t="shared" si="428"/>
        <v/>
      </c>
      <c r="BL275" s="623" t="str">
        <f t="shared" si="429"/>
        <v/>
      </c>
      <c r="BM275" s="623" t="str">
        <f t="shared" si="430"/>
        <v/>
      </c>
      <c r="BN275" s="623" t="str">
        <f t="shared" si="431"/>
        <v/>
      </c>
      <c r="BO275" s="623" t="str">
        <f t="shared" si="432"/>
        <v/>
      </c>
      <c r="BP275" s="623" t="str">
        <f t="shared" si="433"/>
        <v/>
      </c>
      <c r="BQ275" s="623" t="str">
        <f t="shared" si="434"/>
        <v/>
      </c>
      <c r="BR275" s="623" t="str">
        <f t="shared" si="435"/>
        <v/>
      </c>
      <c r="BS275" s="1281" t="str">
        <f t="shared" si="436"/>
        <v/>
      </c>
      <c r="BT275" s="1281" t="str">
        <f t="shared" si="437"/>
        <v/>
      </c>
      <c r="BU275" s="1281" t="str">
        <f t="shared" si="438"/>
        <v/>
      </c>
      <c r="BV275" s="1281" t="str">
        <f t="shared" si="439"/>
        <v/>
      </c>
      <c r="BW275" s="1281" t="str">
        <f t="shared" si="440"/>
        <v/>
      </c>
      <c r="BX275" s="1281" t="str">
        <f t="shared" si="441"/>
        <v/>
      </c>
      <c r="BY275" s="1281" t="str">
        <f t="shared" si="442"/>
        <v/>
      </c>
      <c r="BZ275" s="1281" t="str">
        <f t="shared" si="443"/>
        <v/>
      </c>
      <c r="CA275" s="1281" t="str">
        <f t="shared" si="444"/>
        <v/>
      </c>
      <c r="CB275" s="1281" t="str">
        <f t="shared" si="445"/>
        <v/>
      </c>
      <c r="CC275" s="1281" t="str">
        <f t="shared" si="446"/>
        <v/>
      </c>
      <c r="CD275" s="1281" t="str">
        <f t="shared" si="447"/>
        <v/>
      </c>
      <c r="CE275" s="623" t="str">
        <f t="shared" si="448"/>
        <v/>
      </c>
      <c r="CF275" s="623" t="str">
        <f t="shared" si="449"/>
        <v/>
      </c>
      <c r="CG275" s="623" t="str">
        <f t="shared" si="450"/>
        <v/>
      </c>
      <c r="CH275" s="623" t="str">
        <f t="shared" si="451"/>
        <v/>
      </c>
      <c r="CI275" s="623" t="str">
        <f t="shared" si="452"/>
        <v/>
      </c>
      <c r="CJ275" s="623" t="str">
        <f t="shared" si="453"/>
        <v/>
      </c>
      <c r="CK275" s="623" t="str">
        <f t="shared" si="454"/>
        <v/>
      </c>
      <c r="CL275" s="623" t="str">
        <f t="shared" si="455"/>
        <v/>
      </c>
      <c r="CM275" s="623" t="str">
        <f t="shared" si="456"/>
        <v/>
      </c>
      <c r="CN275" s="623" t="str">
        <f t="shared" si="457"/>
        <v/>
      </c>
      <c r="CO275" s="623" t="str">
        <f t="shared" si="458"/>
        <v/>
      </c>
      <c r="CP275" s="623" t="str">
        <f t="shared" si="459"/>
        <v/>
      </c>
      <c r="CQ275" s="1281" t="str">
        <f t="shared" si="460"/>
        <v/>
      </c>
      <c r="CR275" s="1281" t="str">
        <f t="shared" si="461"/>
        <v/>
      </c>
      <c r="CS275" s="1281" t="str">
        <f t="shared" si="462"/>
        <v/>
      </c>
      <c r="CT275" s="1281" t="str">
        <f t="shared" si="463"/>
        <v/>
      </c>
      <c r="CU275" s="1281" t="str">
        <f t="shared" si="464"/>
        <v/>
      </c>
      <c r="CV275" s="1281" t="str">
        <f t="shared" si="465"/>
        <v/>
      </c>
      <c r="CW275" s="1281" t="str">
        <f t="shared" si="466"/>
        <v/>
      </c>
      <c r="CX275" s="1281" t="str">
        <f t="shared" si="467"/>
        <v/>
      </c>
      <c r="CY275" s="1281" t="str">
        <f t="shared" si="468"/>
        <v/>
      </c>
      <c r="CZ275" s="1281" t="str">
        <f t="shared" si="469"/>
        <v/>
      </c>
      <c r="DA275" s="1281" t="str">
        <f t="shared" si="470"/>
        <v/>
      </c>
      <c r="DB275" s="1281" t="str">
        <f t="shared" si="471"/>
        <v/>
      </c>
      <c r="DC275" s="623" t="str">
        <f t="shared" si="472"/>
        <v/>
      </c>
      <c r="DD275" s="623" t="str">
        <f t="shared" si="473"/>
        <v/>
      </c>
      <c r="DE275" s="623" t="str">
        <f t="shared" si="474"/>
        <v/>
      </c>
      <c r="DF275" s="623" t="str">
        <f t="shared" si="475"/>
        <v/>
      </c>
      <c r="DG275" s="623" t="str">
        <f t="shared" si="476"/>
        <v/>
      </c>
      <c r="DH275" s="623" t="str">
        <f t="shared" si="477"/>
        <v/>
      </c>
      <c r="DI275" s="623" t="str">
        <f t="shared" si="478"/>
        <v/>
      </c>
      <c r="DJ275" s="623" t="str">
        <f t="shared" si="479"/>
        <v/>
      </c>
      <c r="DK275" s="623" t="str">
        <f t="shared" si="480"/>
        <v/>
      </c>
      <c r="DL275" s="623" t="str">
        <f t="shared" si="481"/>
        <v/>
      </c>
      <c r="DM275" s="623" t="str">
        <f t="shared" si="482"/>
        <v/>
      </c>
      <c r="DN275" s="623" t="str">
        <f t="shared" si="483"/>
        <v/>
      </c>
      <c r="DO275" s="1281" t="str">
        <f t="shared" si="484"/>
        <v/>
      </c>
      <c r="DP275" s="1281" t="str">
        <f t="shared" si="485"/>
        <v/>
      </c>
      <c r="DQ275" s="1281" t="str">
        <f t="shared" si="486"/>
        <v/>
      </c>
      <c r="DR275" s="1281" t="str">
        <f t="shared" si="487"/>
        <v/>
      </c>
      <c r="DS275" s="1281" t="str">
        <f t="shared" si="488"/>
        <v/>
      </c>
      <c r="DT275" s="1281" t="str">
        <f t="shared" si="489"/>
        <v/>
      </c>
      <c r="DU275" s="1281" t="str">
        <f t="shared" si="490"/>
        <v/>
      </c>
      <c r="DV275" s="1281" t="str">
        <f t="shared" si="491"/>
        <v/>
      </c>
      <c r="DW275" s="1281" t="str">
        <f t="shared" si="492"/>
        <v/>
      </c>
      <c r="DX275" s="1281" t="str">
        <f t="shared" si="493"/>
        <v/>
      </c>
      <c r="DY275" s="1281" t="str">
        <f t="shared" si="494"/>
        <v/>
      </c>
      <c r="DZ275" s="1281" t="str">
        <f t="shared" si="495"/>
        <v/>
      </c>
      <c r="EA275" s="623" t="str">
        <f t="shared" si="496"/>
        <v/>
      </c>
      <c r="EB275" s="623" t="str">
        <f t="shared" si="497"/>
        <v/>
      </c>
      <c r="EC275" s="623" t="str">
        <f t="shared" si="498"/>
        <v/>
      </c>
      <c r="ED275" s="623" t="str">
        <f t="shared" si="499"/>
        <v/>
      </c>
      <c r="EE275" s="623" t="str">
        <f t="shared" si="500"/>
        <v/>
      </c>
      <c r="EF275" s="623" t="str">
        <f t="shared" si="501"/>
        <v/>
      </c>
      <c r="EG275" s="623" t="str">
        <f t="shared" si="502"/>
        <v/>
      </c>
      <c r="EH275" s="623" t="str">
        <f t="shared" si="503"/>
        <v/>
      </c>
      <c r="EI275" s="623" t="str">
        <f t="shared" si="504"/>
        <v/>
      </c>
      <c r="EJ275" s="623" t="str">
        <f t="shared" si="505"/>
        <v/>
      </c>
      <c r="EK275" s="623" t="str">
        <f t="shared" si="506"/>
        <v/>
      </c>
      <c r="EL275" s="623" t="str">
        <f t="shared" si="507"/>
        <v/>
      </c>
    </row>
    <row r="276" spans="1:142">
      <c r="A276" s="7" t="str">
        <f>IF('Rent Roll_RedIQ 1'!B269&gt;0,'Rent Roll_RedIQ 1'!B269,"")</f>
        <v/>
      </c>
      <c r="B276" s="7" t="str">
        <f>IF('Rent Roll_RedIQ 1'!C269&gt;0,'Rent Roll_RedIQ 1'!C269,"")</f>
        <v/>
      </c>
      <c r="C276" s="614">
        <f>IF('Rent Roll_RedIQ 1'!K269&gt;0,'Rent Roll_RedIQ 1'!K269,0)</f>
        <v>0</v>
      </c>
      <c r="D276" s="615" t="str">
        <f>IF('Rent Roll_RedIQ 1'!J269&gt;0,'Rent Roll_RedIQ 1'!J269,"")</f>
        <v/>
      </c>
      <c r="E276" s="624" t="str">
        <f t="shared" si="415"/>
        <v/>
      </c>
      <c r="F276" s="194"/>
      <c r="G276" s="194"/>
      <c r="H276" s="616" t="str">
        <f t="shared" si="516"/>
        <v/>
      </c>
      <c r="I276" s="1200">
        <f>IF('Rent Roll_RedIQ 1'!S269&gt;0,'Rent Roll_RedIQ 1'!S269,Purchase_Date-1)</f>
        <v>45991</v>
      </c>
      <c r="J276" s="617" t="str">
        <f t="shared" si="517"/>
        <v/>
      </c>
      <c r="K276" s="1205">
        <f t="shared" si="518"/>
        <v>46356</v>
      </c>
      <c r="L276" s="618" t="str">
        <f t="shared" si="517"/>
        <v/>
      </c>
      <c r="M276" s="1208">
        <f t="shared" si="519"/>
        <v>46721</v>
      </c>
      <c r="N276" s="614" t="str">
        <f t="shared" si="416"/>
        <v/>
      </c>
      <c r="O276" s="614" t="str">
        <f t="shared" si="417"/>
        <v/>
      </c>
      <c r="P276" s="614" t="str">
        <f t="shared" si="418"/>
        <v/>
      </c>
      <c r="Q276" s="614" t="str">
        <f t="shared" si="419"/>
        <v/>
      </c>
      <c r="R276" s="614" t="str">
        <f t="shared" si="420"/>
        <v/>
      </c>
      <c r="S276" s="614" t="str">
        <f t="shared" si="421"/>
        <v/>
      </c>
      <c r="T276" s="614" t="str">
        <f t="shared" si="422"/>
        <v/>
      </c>
      <c r="U276" s="619"/>
      <c r="V276" s="614"/>
      <c r="W276" s="620" t="str">
        <f t="shared" si="515"/>
        <v/>
      </c>
      <c r="X276" s="620" t="str">
        <f t="shared" si="511"/>
        <v/>
      </c>
      <c r="Y276" s="620" t="str">
        <f t="shared" si="511"/>
        <v/>
      </c>
      <c r="Z276" s="620" t="str">
        <f t="shared" si="511"/>
        <v/>
      </c>
      <c r="AA276" s="620" t="str">
        <f t="shared" si="511"/>
        <v/>
      </c>
      <c r="AB276" s="620" t="str">
        <f t="shared" si="511"/>
        <v/>
      </c>
      <c r="AC276" s="620" t="str">
        <f t="shared" si="511"/>
        <v/>
      </c>
      <c r="AD276" s="620" t="str">
        <f t="shared" si="511"/>
        <v/>
      </c>
      <c r="AE276" s="620" t="str">
        <f t="shared" si="511"/>
        <v/>
      </c>
      <c r="AF276" s="620" t="str">
        <f t="shared" si="511"/>
        <v/>
      </c>
      <c r="AG276" s="620" t="str">
        <f t="shared" si="511"/>
        <v/>
      </c>
      <c r="AH276" s="620" t="str">
        <f t="shared" si="511"/>
        <v/>
      </c>
      <c r="AI276" s="621" t="str">
        <f t="shared" si="514"/>
        <v/>
      </c>
      <c r="AJ276" s="621" t="str">
        <f t="shared" si="521"/>
        <v/>
      </c>
      <c r="AK276" s="621" t="str">
        <f t="shared" si="521"/>
        <v/>
      </c>
      <c r="AL276" s="621" t="str">
        <f t="shared" si="521"/>
        <v/>
      </c>
      <c r="AM276" s="621" t="str">
        <f t="shared" si="521"/>
        <v/>
      </c>
      <c r="AN276" s="621" t="str">
        <f t="shared" si="521"/>
        <v/>
      </c>
      <c r="AO276" s="621" t="str">
        <f t="shared" si="521"/>
        <v/>
      </c>
      <c r="AP276" s="621" t="str">
        <f t="shared" si="521"/>
        <v/>
      </c>
      <c r="AQ276" s="621" t="str">
        <f t="shared" si="521"/>
        <v/>
      </c>
      <c r="AR276" s="621" t="str">
        <f t="shared" si="521"/>
        <v/>
      </c>
      <c r="AS276" s="621" t="str">
        <f t="shared" si="521"/>
        <v/>
      </c>
      <c r="AT276" s="621" t="str">
        <f t="shared" si="521"/>
        <v/>
      </c>
      <c r="AU276" s="622" t="str">
        <f t="shared" si="513"/>
        <v/>
      </c>
      <c r="AV276" s="622" t="str">
        <f t="shared" si="513"/>
        <v/>
      </c>
      <c r="AW276" s="622" t="str">
        <f t="shared" si="513"/>
        <v/>
      </c>
      <c r="AX276" s="622" t="str">
        <f t="shared" si="513"/>
        <v/>
      </c>
      <c r="AY276" s="622" t="str">
        <f t="shared" si="513"/>
        <v/>
      </c>
      <c r="AZ276" s="622" t="str">
        <f t="shared" si="513"/>
        <v/>
      </c>
      <c r="BA276" s="622" t="str">
        <f t="shared" si="513"/>
        <v/>
      </c>
      <c r="BB276" s="622" t="str">
        <f t="shared" si="513"/>
        <v/>
      </c>
      <c r="BC276" s="622" t="str">
        <f t="shared" si="513"/>
        <v/>
      </c>
      <c r="BD276" s="622" t="str">
        <f t="shared" si="513"/>
        <v/>
      </c>
      <c r="BE276" s="622" t="str">
        <f t="shared" si="513"/>
        <v/>
      </c>
      <c r="BF276" s="622" t="str">
        <f t="shared" si="513"/>
        <v/>
      </c>
      <c r="BG276" s="623" t="str">
        <f t="shared" si="424"/>
        <v/>
      </c>
      <c r="BH276" s="623" t="str">
        <f t="shared" si="425"/>
        <v/>
      </c>
      <c r="BI276" s="623" t="str">
        <f t="shared" si="426"/>
        <v/>
      </c>
      <c r="BJ276" s="623" t="str">
        <f t="shared" si="427"/>
        <v/>
      </c>
      <c r="BK276" s="623" t="str">
        <f t="shared" si="428"/>
        <v/>
      </c>
      <c r="BL276" s="623" t="str">
        <f t="shared" si="429"/>
        <v/>
      </c>
      <c r="BM276" s="623" t="str">
        <f t="shared" si="430"/>
        <v/>
      </c>
      <c r="BN276" s="623" t="str">
        <f t="shared" si="431"/>
        <v/>
      </c>
      <c r="BO276" s="623" t="str">
        <f t="shared" si="432"/>
        <v/>
      </c>
      <c r="BP276" s="623" t="str">
        <f t="shared" si="433"/>
        <v/>
      </c>
      <c r="BQ276" s="623" t="str">
        <f t="shared" si="434"/>
        <v/>
      </c>
      <c r="BR276" s="623" t="str">
        <f t="shared" si="435"/>
        <v/>
      </c>
      <c r="BS276" s="1281" t="str">
        <f t="shared" si="436"/>
        <v/>
      </c>
      <c r="BT276" s="1281" t="str">
        <f t="shared" si="437"/>
        <v/>
      </c>
      <c r="BU276" s="1281" t="str">
        <f t="shared" si="438"/>
        <v/>
      </c>
      <c r="BV276" s="1281" t="str">
        <f t="shared" si="439"/>
        <v/>
      </c>
      <c r="BW276" s="1281" t="str">
        <f t="shared" si="440"/>
        <v/>
      </c>
      <c r="BX276" s="1281" t="str">
        <f t="shared" si="441"/>
        <v/>
      </c>
      <c r="BY276" s="1281" t="str">
        <f t="shared" si="442"/>
        <v/>
      </c>
      <c r="BZ276" s="1281" t="str">
        <f t="shared" si="443"/>
        <v/>
      </c>
      <c r="CA276" s="1281" t="str">
        <f t="shared" si="444"/>
        <v/>
      </c>
      <c r="CB276" s="1281" t="str">
        <f t="shared" si="445"/>
        <v/>
      </c>
      <c r="CC276" s="1281" t="str">
        <f t="shared" si="446"/>
        <v/>
      </c>
      <c r="CD276" s="1281" t="str">
        <f t="shared" si="447"/>
        <v/>
      </c>
      <c r="CE276" s="623" t="str">
        <f t="shared" si="448"/>
        <v/>
      </c>
      <c r="CF276" s="623" t="str">
        <f t="shared" si="449"/>
        <v/>
      </c>
      <c r="CG276" s="623" t="str">
        <f t="shared" si="450"/>
        <v/>
      </c>
      <c r="CH276" s="623" t="str">
        <f t="shared" si="451"/>
        <v/>
      </c>
      <c r="CI276" s="623" t="str">
        <f t="shared" si="452"/>
        <v/>
      </c>
      <c r="CJ276" s="623" t="str">
        <f t="shared" si="453"/>
        <v/>
      </c>
      <c r="CK276" s="623" t="str">
        <f t="shared" si="454"/>
        <v/>
      </c>
      <c r="CL276" s="623" t="str">
        <f t="shared" si="455"/>
        <v/>
      </c>
      <c r="CM276" s="623" t="str">
        <f t="shared" si="456"/>
        <v/>
      </c>
      <c r="CN276" s="623" t="str">
        <f t="shared" si="457"/>
        <v/>
      </c>
      <c r="CO276" s="623" t="str">
        <f t="shared" si="458"/>
        <v/>
      </c>
      <c r="CP276" s="623" t="str">
        <f t="shared" si="459"/>
        <v/>
      </c>
      <c r="CQ276" s="1281" t="str">
        <f t="shared" si="460"/>
        <v/>
      </c>
      <c r="CR276" s="1281" t="str">
        <f t="shared" si="461"/>
        <v/>
      </c>
      <c r="CS276" s="1281" t="str">
        <f t="shared" si="462"/>
        <v/>
      </c>
      <c r="CT276" s="1281" t="str">
        <f t="shared" si="463"/>
        <v/>
      </c>
      <c r="CU276" s="1281" t="str">
        <f t="shared" si="464"/>
        <v/>
      </c>
      <c r="CV276" s="1281" t="str">
        <f t="shared" si="465"/>
        <v/>
      </c>
      <c r="CW276" s="1281" t="str">
        <f t="shared" si="466"/>
        <v/>
      </c>
      <c r="CX276" s="1281" t="str">
        <f t="shared" si="467"/>
        <v/>
      </c>
      <c r="CY276" s="1281" t="str">
        <f t="shared" si="468"/>
        <v/>
      </c>
      <c r="CZ276" s="1281" t="str">
        <f t="shared" si="469"/>
        <v/>
      </c>
      <c r="DA276" s="1281" t="str">
        <f t="shared" si="470"/>
        <v/>
      </c>
      <c r="DB276" s="1281" t="str">
        <f t="shared" si="471"/>
        <v/>
      </c>
      <c r="DC276" s="623" t="str">
        <f t="shared" si="472"/>
        <v/>
      </c>
      <c r="DD276" s="623" t="str">
        <f t="shared" si="473"/>
        <v/>
      </c>
      <c r="DE276" s="623" t="str">
        <f t="shared" si="474"/>
        <v/>
      </c>
      <c r="DF276" s="623" t="str">
        <f t="shared" si="475"/>
        <v/>
      </c>
      <c r="DG276" s="623" t="str">
        <f t="shared" si="476"/>
        <v/>
      </c>
      <c r="DH276" s="623" t="str">
        <f t="shared" si="477"/>
        <v/>
      </c>
      <c r="DI276" s="623" t="str">
        <f t="shared" si="478"/>
        <v/>
      </c>
      <c r="DJ276" s="623" t="str">
        <f t="shared" si="479"/>
        <v/>
      </c>
      <c r="DK276" s="623" t="str">
        <f t="shared" si="480"/>
        <v/>
      </c>
      <c r="DL276" s="623" t="str">
        <f t="shared" si="481"/>
        <v/>
      </c>
      <c r="DM276" s="623" t="str">
        <f t="shared" si="482"/>
        <v/>
      </c>
      <c r="DN276" s="623" t="str">
        <f t="shared" si="483"/>
        <v/>
      </c>
      <c r="DO276" s="1281" t="str">
        <f t="shared" si="484"/>
        <v/>
      </c>
      <c r="DP276" s="1281" t="str">
        <f t="shared" si="485"/>
        <v/>
      </c>
      <c r="DQ276" s="1281" t="str">
        <f t="shared" si="486"/>
        <v/>
      </c>
      <c r="DR276" s="1281" t="str">
        <f t="shared" si="487"/>
        <v/>
      </c>
      <c r="DS276" s="1281" t="str">
        <f t="shared" si="488"/>
        <v/>
      </c>
      <c r="DT276" s="1281" t="str">
        <f t="shared" si="489"/>
        <v/>
      </c>
      <c r="DU276" s="1281" t="str">
        <f t="shared" si="490"/>
        <v/>
      </c>
      <c r="DV276" s="1281" t="str">
        <f t="shared" si="491"/>
        <v/>
      </c>
      <c r="DW276" s="1281" t="str">
        <f t="shared" si="492"/>
        <v/>
      </c>
      <c r="DX276" s="1281" t="str">
        <f t="shared" si="493"/>
        <v/>
      </c>
      <c r="DY276" s="1281" t="str">
        <f t="shared" si="494"/>
        <v/>
      </c>
      <c r="DZ276" s="1281" t="str">
        <f t="shared" si="495"/>
        <v/>
      </c>
      <c r="EA276" s="623" t="str">
        <f t="shared" si="496"/>
        <v/>
      </c>
      <c r="EB276" s="623" t="str">
        <f t="shared" si="497"/>
        <v/>
      </c>
      <c r="EC276" s="623" t="str">
        <f t="shared" si="498"/>
        <v/>
      </c>
      <c r="ED276" s="623" t="str">
        <f t="shared" si="499"/>
        <v/>
      </c>
      <c r="EE276" s="623" t="str">
        <f t="shared" si="500"/>
        <v/>
      </c>
      <c r="EF276" s="623" t="str">
        <f t="shared" si="501"/>
        <v/>
      </c>
      <c r="EG276" s="623" t="str">
        <f t="shared" si="502"/>
        <v/>
      </c>
      <c r="EH276" s="623" t="str">
        <f t="shared" si="503"/>
        <v/>
      </c>
      <c r="EI276" s="623" t="str">
        <f t="shared" si="504"/>
        <v/>
      </c>
      <c r="EJ276" s="623" t="str">
        <f t="shared" si="505"/>
        <v/>
      </c>
      <c r="EK276" s="623" t="str">
        <f t="shared" si="506"/>
        <v/>
      </c>
      <c r="EL276" s="623" t="str">
        <f t="shared" si="507"/>
        <v/>
      </c>
    </row>
    <row r="277" spans="1:142">
      <c r="A277" s="7" t="str">
        <f>IF('Rent Roll_RedIQ 1'!B270&gt;0,'Rent Roll_RedIQ 1'!B270,"")</f>
        <v/>
      </c>
      <c r="B277" s="7" t="str">
        <f>IF('Rent Roll_RedIQ 1'!C270&gt;0,'Rent Roll_RedIQ 1'!C270,"")</f>
        <v/>
      </c>
      <c r="C277" s="614">
        <f>IF('Rent Roll_RedIQ 1'!K270&gt;0,'Rent Roll_RedIQ 1'!K270,0)</f>
        <v>0</v>
      </c>
      <c r="D277" s="615" t="str">
        <f>IF('Rent Roll_RedIQ 1'!J270&gt;0,'Rent Roll_RedIQ 1'!J270,"")</f>
        <v/>
      </c>
      <c r="E277" s="624" t="str">
        <f t="shared" si="415"/>
        <v/>
      </c>
      <c r="F277" s="194"/>
      <c r="G277" s="194"/>
      <c r="H277" s="616" t="str">
        <f t="shared" si="516"/>
        <v/>
      </c>
      <c r="I277" s="1200">
        <f>IF('Rent Roll_RedIQ 1'!S270&gt;0,'Rent Roll_RedIQ 1'!S270,Purchase_Date-1)</f>
        <v>45991</v>
      </c>
      <c r="J277" s="617" t="str">
        <f t="shared" si="517"/>
        <v/>
      </c>
      <c r="K277" s="1205">
        <f t="shared" si="518"/>
        <v>46356</v>
      </c>
      <c r="L277" s="618" t="str">
        <f t="shared" si="517"/>
        <v/>
      </c>
      <c r="M277" s="1208">
        <f t="shared" si="519"/>
        <v>46721</v>
      </c>
      <c r="N277" s="614" t="str">
        <f t="shared" si="416"/>
        <v/>
      </c>
      <c r="O277" s="614" t="str">
        <f t="shared" si="417"/>
        <v/>
      </c>
      <c r="P277" s="614" t="str">
        <f t="shared" si="418"/>
        <v/>
      </c>
      <c r="Q277" s="614" t="str">
        <f t="shared" si="419"/>
        <v/>
      </c>
      <c r="R277" s="614" t="str">
        <f t="shared" si="420"/>
        <v/>
      </c>
      <c r="S277" s="614" t="str">
        <f t="shared" si="421"/>
        <v/>
      </c>
      <c r="T277" s="614" t="str">
        <f t="shared" si="422"/>
        <v/>
      </c>
      <c r="U277" s="619"/>
      <c r="V277" s="614"/>
      <c r="W277" s="620" t="str">
        <f t="shared" si="515"/>
        <v/>
      </c>
      <c r="X277" s="620" t="str">
        <f t="shared" ref="X277:AH280" si="522">IF($I277&gt;=X$11,$C277,$H277)</f>
        <v/>
      </c>
      <c r="Y277" s="620" t="str">
        <f t="shared" si="522"/>
        <v/>
      </c>
      <c r="Z277" s="620" t="str">
        <f t="shared" si="522"/>
        <v/>
      </c>
      <c r="AA277" s="620" t="str">
        <f t="shared" si="522"/>
        <v/>
      </c>
      <c r="AB277" s="620" t="str">
        <f t="shared" si="522"/>
        <v/>
      </c>
      <c r="AC277" s="620" t="str">
        <f t="shared" si="522"/>
        <v/>
      </c>
      <c r="AD277" s="620" t="str">
        <f t="shared" si="522"/>
        <v/>
      </c>
      <c r="AE277" s="620" t="str">
        <f t="shared" si="522"/>
        <v/>
      </c>
      <c r="AF277" s="620" t="str">
        <f t="shared" si="522"/>
        <v/>
      </c>
      <c r="AG277" s="620" t="str">
        <f t="shared" si="522"/>
        <v/>
      </c>
      <c r="AH277" s="620" t="str">
        <f t="shared" si="522"/>
        <v/>
      </c>
      <c r="AI277" s="621" t="str">
        <f t="shared" si="514"/>
        <v/>
      </c>
      <c r="AJ277" s="621" t="str">
        <f t="shared" si="521"/>
        <v/>
      </c>
      <c r="AK277" s="621" t="str">
        <f t="shared" si="521"/>
        <v/>
      </c>
      <c r="AL277" s="621" t="str">
        <f t="shared" si="521"/>
        <v/>
      </c>
      <c r="AM277" s="621" t="str">
        <f t="shared" si="521"/>
        <v/>
      </c>
      <c r="AN277" s="621" t="str">
        <f t="shared" si="521"/>
        <v/>
      </c>
      <c r="AO277" s="621" t="str">
        <f t="shared" si="521"/>
        <v/>
      </c>
      <c r="AP277" s="621" t="str">
        <f t="shared" si="521"/>
        <v/>
      </c>
      <c r="AQ277" s="621" t="str">
        <f t="shared" si="521"/>
        <v/>
      </c>
      <c r="AR277" s="621" t="str">
        <f t="shared" si="521"/>
        <v/>
      </c>
      <c r="AS277" s="621" t="str">
        <f t="shared" si="521"/>
        <v/>
      </c>
      <c r="AT277" s="621" t="str">
        <f t="shared" si="521"/>
        <v/>
      </c>
      <c r="AU277" s="622" t="str">
        <f t="shared" si="513"/>
        <v/>
      </c>
      <c r="AV277" s="622" t="str">
        <f t="shared" si="513"/>
        <v/>
      </c>
      <c r="AW277" s="622" t="str">
        <f t="shared" si="513"/>
        <v/>
      </c>
      <c r="AX277" s="622" t="str">
        <f t="shared" si="513"/>
        <v/>
      </c>
      <c r="AY277" s="622" t="str">
        <f t="shared" si="513"/>
        <v/>
      </c>
      <c r="AZ277" s="622" t="str">
        <f t="shared" si="513"/>
        <v/>
      </c>
      <c r="BA277" s="622" t="str">
        <f t="shared" si="513"/>
        <v/>
      </c>
      <c r="BB277" s="622" t="str">
        <f t="shared" si="513"/>
        <v/>
      </c>
      <c r="BC277" s="622" t="str">
        <f t="shared" si="513"/>
        <v/>
      </c>
      <c r="BD277" s="622" t="str">
        <f t="shared" si="513"/>
        <v/>
      </c>
      <c r="BE277" s="622" t="str">
        <f t="shared" si="513"/>
        <v/>
      </c>
      <c r="BF277" s="622" t="str">
        <f t="shared" si="513"/>
        <v/>
      </c>
      <c r="BG277" s="623" t="str">
        <f t="shared" si="424"/>
        <v/>
      </c>
      <c r="BH277" s="623" t="str">
        <f t="shared" si="425"/>
        <v/>
      </c>
      <c r="BI277" s="623" t="str">
        <f t="shared" si="426"/>
        <v/>
      </c>
      <c r="BJ277" s="623" t="str">
        <f t="shared" si="427"/>
        <v/>
      </c>
      <c r="BK277" s="623" t="str">
        <f t="shared" si="428"/>
        <v/>
      </c>
      <c r="BL277" s="623" t="str">
        <f t="shared" si="429"/>
        <v/>
      </c>
      <c r="BM277" s="623" t="str">
        <f t="shared" si="430"/>
        <v/>
      </c>
      <c r="BN277" s="623" t="str">
        <f t="shared" si="431"/>
        <v/>
      </c>
      <c r="BO277" s="623" t="str">
        <f t="shared" si="432"/>
        <v/>
      </c>
      <c r="BP277" s="623" t="str">
        <f t="shared" si="433"/>
        <v/>
      </c>
      <c r="BQ277" s="623" t="str">
        <f t="shared" si="434"/>
        <v/>
      </c>
      <c r="BR277" s="623" t="str">
        <f t="shared" si="435"/>
        <v/>
      </c>
      <c r="BS277" s="1281" t="str">
        <f t="shared" si="436"/>
        <v/>
      </c>
      <c r="BT277" s="1281" t="str">
        <f t="shared" si="437"/>
        <v/>
      </c>
      <c r="BU277" s="1281" t="str">
        <f t="shared" si="438"/>
        <v/>
      </c>
      <c r="BV277" s="1281" t="str">
        <f t="shared" si="439"/>
        <v/>
      </c>
      <c r="BW277" s="1281" t="str">
        <f t="shared" si="440"/>
        <v/>
      </c>
      <c r="BX277" s="1281" t="str">
        <f t="shared" si="441"/>
        <v/>
      </c>
      <c r="BY277" s="1281" t="str">
        <f t="shared" si="442"/>
        <v/>
      </c>
      <c r="BZ277" s="1281" t="str">
        <f t="shared" si="443"/>
        <v/>
      </c>
      <c r="CA277" s="1281" t="str">
        <f t="shared" si="444"/>
        <v/>
      </c>
      <c r="CB277" s="1281" t="str">
        <f t="shared" si="445"/>
        <v/>
      </c>
      <c r="CC277" s="1281" t="str">
        <f t="shared" si="446"/>
        <v/>
      </c>
      <c r="CD277" s="1281" t="str">
        <f t="shared" si="447"/>
        <v/>
      </c>
      <c r="CE277" s="623" t="str">
        <f t="shared" si="448"/>
        <v/>
      </c>
      <c r="CF277" s="623" t="str">
        <f t="shared" si="449"/>
        <v/>
      </c>
      <c r="CG277" s="623" t="str">
        <f t="shared" si="450"/>
        <v/>
      </c>
      <c r="CH277" s="623" t="str">
        <f t="shared" si="451"/>
        <v/>
      </c>
      <c r="CI277" s="623" t="str">
        <f t="shared" si="452"/>
        <v/>
      </c>
      <c r="CJ277" s="623" t="str">
        <f t="shared" si="453"/>
        <v/>
      </c>
      <c r="CK277" s="623" t="str">
        <f t="shared" si="454"/>
        <v/>
      </c>
      <c r="CL277" s="623" t="str">
        <f t="shared" si="455"/>
        <v/>
      </c>
      <c r="CM277" s="623" t="str">
        <f t="shared" si="456"/>
        <v/>
      </c>
      <c r="CN277" s="623" t="str">
        <f t="shared" si="457"/>
        <v/>
      </c>
      <c r="CO277" s="623" t="str">
        <f t="shared" si="458"/>
        <v/>
      </c>
      <c r="CP277" s="623" t="str">
        <f t="shared" si="459"/>
        <v/>
      </c>
      <c r="CQ277" s="1281" t="str">
        <f t="shared" si="460"/>
        <v/>
      </c>
      <c r="CR277" s="1281" t="str">
        <f t="shared" si="461"/>
        <v/>
      </c>
      <c r="CS277" s="1281" t="str">
        <f t="shared" si="462"/>
        <v/>
      </c>
      <c r="CT277" s="1281" t="str">
        <f t="shared" si="463"/>
        <v/>
      </c>
      <c r="CU277" s="1281" t="str">
        <f t="shared" si="464"/>
        <v/>
      </c>
      <c r="CV277" s="1281" t="str">
        <f t="shared" si="465"/>
        <v/>
      </c>
      <c r="CW277" s="1281" t="str">
        <f t="shared" si="466"/>
        <v/>
      </c>
      <c r="CX277" s="1281" t="str">
        <f t="shared" si="467"/>
        <v/>
      </c>
      <c r="CY277" s="1281" t="str">
        <f t="shared" si="468"/>
        <v/>
      </c>
      <c r="CZ277" s="1281" t="str">
        <f t="shared" si="469"/>
        <v/>
      </c>
      <c r="DA277" s="1281" t="str">
        <f t="shared" si="470"/>
        <v/>
      </c>
      <c r="DB277" s="1281" t="str">
        <f t="shared" si="471"/>
        <v/>
      </c>
      <c r="DC277" s="623" t="str">
        <f t="shared" si="472"/>
        <v/>
      </c>
      <c r="DD277" s="623" t="str">
        <f t="shared" si="473"/>
        <v/>
      </c>
      <c r="DE277" s="623" t="str">
        <f t="shared" si="474"/>
        <v/>
      </c>
      <c r="DF277" s="623" t="str">
        <f t="shared" si="475"/>
        <v/>
      </c>
      <c r="DG277" s="623" t="str">
        <f t="shared" si="476"/>
        <v/>
      </c>
      <c r="DH277" s="623" t="str">
        <f t="shared" si="477"/>
        <v/>
      </c>
      <c r="DI277" s="623" t="str">
        <f t="shared" si="478"/>
        <v/>
      </c>
      <c r="DJ277" s="623" t="str">
        <f t="shared" si="479"/>
        <v/>
      </c>
      <c r="DK277" s="623" t="str">
        <f t="shared" si="480"/>
        <v/>
      </c>
      <c r="DL277" s="623" t="str">
        <f t="shared" si="481"/>
        <v/>
      </c>
      <c r="DM277" s="623" t="str">
        <f t="shared" si="482"/>
        <v/>
      </c>
      <c r="DN277" s="623" t="str">
        <f t="shared" si="483"/>
        <v/>
      </c>
      <c r="DO277" s="1281" t="str">
        <f t="shared" si="484"/>
        <v/>
      </c>
      <c r="DP277" s="1281" t="str">
        <f t="shared" si="485"/>
        <v/>
      </c>
      <c r="DQ277" s="1281" t="str">
        <f t="shared" si="486"/>
        <v/>
      </c>
      <c r="DR277" s="1281" t="str">
        <f t="shared" si="487"/>
        <v/>
      </c>
      <c r="DS277" s="1281" t="str">
        <f t="shared" si="488"/>
        <v/>
      </c>
      <c r="DT277" s="1281" t="str">
        <f t="shared" si="489"/>
        <v/>
      </c>
      <c r="DU277" s="1281" t="str">
        <f t="shared" si="490"/>
        <v/>
      </c>
      <c r="DV277" s="1281" t="str">
        <f t="shared" si="491"/>
        <v/>
      </c>
      <c r="DW277" s="1281" t="str">
        <f t="shared" si="492"/>
        <v/>
      </c>
      <c r="DX277" s="1281" t="str">
        <f t="shared" si="493"/>
        <v/>
      </c>
      <c r="DY277" s="1281" t="str">
        <f t="shared" si="494"/>
        <v/>
      </c>
      <c r="DZ277" s="1281" t="str">
        <f t="shared" si="495"/>
        <v/>
      </c>
      <c r="EA277" s="623" t="str">
        <f t="shared" si="496"/>
        <v/>
      </c>
      <c r="EB277" s="623" t="str">
        <f t="shared" si="497"/>
        <v/>
      </c>
      <c r="EC277" s="623" t="str">
        <f t="shared" si="498"/>
        <v/>
      </c>
      <c r="ED277" s="623" t="str">
        <f t="shared" si="499"/>
        <v/>
      </c>
      <c r="EE277" s="623" t="str">
        <f t="shared" si="500"/>
        <v/>
      </c>
      <c r="EF277" s="623" t="str">
        <f t="shared" si="501"/>
        <v/>
      </c>
      <c r="EG277" s="623" t="str">
        <f t="shared" si="502"/>
        <v/>
      </c>
      <c r="EH277" s="623" t="str">
        <f t="shared" si="503"/>
        <v/>
      </c>
      <c r="EI277" s="623" t="str">
        <f t="shared" si="504"/>
        <v/>
      </c>
      <c r="EJ277" s="623" t="str">
        <f t="shared" si="505"/>
        <v/>
      </c>
      <c r="EK277" s="623" t="str">
        <f t="shared" si="506"/>
        <v/>
      </c>
      <c r="EL277" s="623" t="str">
        <f t="shared" si="507"/>
        <v/>
      </c>
    </row>
    <row r="278" spans="1:142">
      <c r="A278" s="7" t="str">
        <f>IF('Rent Roll_RedIQ 1'!B271&gt;0,'Rent Roll_RedIQ 1'!B271,"")</f>
        <v/>
      </c>
      <c r="B278" s="7" t="str">
        <f>IF('Rent Roll_RedIQ 1'!C271&gt;0,'Rent Roll_RedIQ 1'!C271,"")</f>
        <v/>
      </c>
      <c r="C278" s="614">
        <f>IF('Rent Roll_RedIQ 1'!K271&gt;0,'Rent Roll_RedIQ 1'!K271,0)</f>
        <v>0</v>
      </c>
      <c r="D278" s="615" t="str">
        <f>IF('Rent Roll_RedIQ 1'!J271&gt;0,'Rent Roll_RedIQ 1'!J271,"")</f>
        <v/>
      </c>
      <c r="E278" s="624" t="str">
        <f t="shared" si="415"/>
        <v/>
      </c>
      <c r="F278" s="194"/>
      <c r="G278" s="194"/>
      <c r="H278" s="616" t="str">
        <f t="shared" si="516"/>
        <v/>
      </c>
      <c r="I278" s="1200">
        <f>IF('Rent Roll_RedIQ 1'!S271&gt;0,'Rent Roll_RedIQ 1'!S271,Purchase_Date-1)</f>
        <v>45991</v>
      </c>
      <c r="J278" s="617" t="str">
        <f t="shared" si="517"/>
        <v/>
      </c>
      <c r="K278" s="1205">
        <f t="shared" si="518"/>
        <v>46356</v>
      </c>
      <c r="L278" s="618" t="str">
        <f t="shared" si="517"/>
        <v/>
      </c>
      <c r="M278" s="1208">
        <f t="shared" si="519"/>
        <v>46721</v>
      </c>
      <c r="N278" s="614" t="str">
        <f t="shared" si="416"/>
        <v/>
      </c>
      <c r="O278" s="614" t="str">
        <f t="shared" si="417"/>
        <v/>
      </c>
      <c r="P278" s="614" t="str">
        <f t="shared" si="418"/>
        <v/>
      </c>
      <c r="Q278" s="614" t="str">
        <f t="shared" si="419"/>
        <v/>
      </c>
      <c r="R278" s="614" t="str">
        <f t="shared" si="420"/>
        <v/>
      </c>
      <c r="S278" s="614" t="str">
        <f t="shared" si="421"/>
        <v/>
      </c>
      <c r="T278" s="614" t="str">
        <f t="shared" si="422"/>
        <v/>
      </c>
      <c r="U278" s="619"/>
      <c r="V278" s="614"/>
      <c r="W278" s="620" t="str">
        <f t="shared" si="515"/>
        <v/>
      </c>
      <c r="X278" s="620" t="str">
        <f t="shared" si="522"/>
        <v/>
      </c>
      <c r="Y278" s="620" t="str">
        <f t="shared" si="522"/>
        <v/>
      </c>
      <c r="Z278" s="620" t="str">
        <f t="shared" si="522"/>
        <v/>
      </c>
      <c r="AA278" s="620" t="str">
        <f t="shared" si="522"/>
        <v/>
      </c>
      <c r="AB278" s="620" t="str">
        <f t="shared" si="522"/>
        <v/>
      </c>
      <c r="AC278" s="620" t="str">
        <f t="shared" si="522"/>
        <v/>
      </c>
      <c r="AD278" s="620" t="str">
        <f t="shared" si="522"/>
        <v/>
      </c>
      <c r="AE278" s="620" t="str">
        <f t="shared" si="522"/>
        <v/>
      </c>
      <c r="AF278" s="620" t="str">
        <f t="shared" si="522"/>
        <v/>
      </c>
      <c r="AG278" s="620" t="str">
        <f t="shared" si="522"/>
        <v/>
      </c>
      <c r="AH278" s="620" t="str">
        <f t="shared" si="522"/>
        <v/>
      </c>
      <c r="AI278" s="621" t="str">
        <f t="shared" si="514"/>
        <v/>
      </c>
      <c r="AJ278" s="621" t="str">
        <f t="shared" si="521"/>
        <v/>
      </c>
      <c r="AK278" s="621" t="str">
        <f t="shared" si="521"/>
        <v/>
      </c>
      <c r="AL278" s="621" t="str">
        <f t="shared" si="521"/>
        <v/>
      </c>
      <c r="AM278" s="621" t="str">
        <f t="shared" si="521"/>
        <v/>
      </c>
      <c r="AN278" s="621" t="str">
        <f t="shared" si="521"/>
        <v/>
      </c>
      <c r="AO278" s="621" t="str">
        <f t="shared" si="521"/>
        <v/>
      </c>
      <c r="AP278" s="621" t="str">
        <f t="shared" si="521"/>
        <v/>
      </c>
      <c r="AQ278" s="621" t="str">
        <f t="shared" si="521"/>
        <v/>
      </c>
      <c r="AR278" s="621" t="str">
        <f t="shared" si="521"/>
        <v/>
      </c>
      <c r="AS278" s="621" t="str">
        <f t="shared" si="521"/>
        <v/>
      </c>
      <c r="AT278" s="621" t="str">
        <f t="shared" si="521"/>
        <v/>
      </c>
      <c r="AU278" s="622" t="str">
        <f t="shared" si="513"/>
        <v/>
      </c>
      <c r="AV278" s="622" t="str">
        <f t="shared" si="513"/>
        <v/>
      </c>
      <c r="AW278" s="622" t="str">
        <f t="shared" si="513"/>
        <v/>
      </c>
      <c r="AX278" s="622" t="str">
        <f t="shared" si="513"/>
        <v/>
      </c>
      <c r="AY278" s="622" t="str">
        <f t="shared" si="513"/>
        <v/>
      </c>
      <c r="AZ278" s="622" t="str">
        <f t="shared" si="513"/>
        <v/>
      </c>
      <c r="BA278" s="622" t="str">
        <f t="shared" si="513"/>
        <v/>
      </c>
      <c r="BB278" s="622" t="str">
        <f t="shared" si="513"/>
        <v/>
      </c>
      <c r="BC278" s="622" t="str">
        <f t="shared" si="513"/>
        <v/>
      </c>
      <c r="BD278" s="622" t="str">
        <f t="shared" si="513"/>
        <v/>
      </c>
      <c r="BE278" s="622" t="str">
        <f t="shared" si="513"/>
        <v/>
      </c>
      <c r="BF278" s="622" t="str">
        <f t="shared" si="513"/>
        <v/>
      </c>
      <c r="BG278" s="623" t="str">
        <f t="shared" si="424"/>
        <v/>
      </c>
      <c r="BH278" s="623" t="str">
        <f t="shared" si="425"/>
        <v/>
      </c>
      <c r="BI278" s="623" t="str">
        <f t="shared" si="426"/>
        <v/>
      </c>
      <c r="BJ278" s="623" t="str">
        <f t="shared" si="427"/>
        <v/>
      </c>
      <c r="BK278" s="623" t="str">
        <f t="shared" si="428"/>
        <v/>
      </c>
      <c r="BL278" s="623" t="str">
        <f t="shared" si="429"/>
        <v/>
      </c>
      <c r="BM278" s="623" t="str">
        <f t="shared" si="430"/>
        <v/>
      </c>
      <c r="BN278" s="623" t="str">
        <f t="shared" si="431"/>
        <v/>
      </c>
      <c r="BO278" s="623" t="str">
        <f t="shared" si="432"/>
        <v/>
      </c>
      <c r="BP278" s="623" t="str">
        <f t="shared" si="433"/>
        <v/>
      </c>
      <c r="BQ278" s="623" t="str">
        <f t="shared" si="434"/>
        <v/>
      </c>
      <c r="BR278" s="623" t="str">
        <f t="shared" si="435"/>
        <v/>
      </c>
      <c r="BS278" s="1281" t="str">
        <f t="shared" si="436"/>
        <v/>
      </c>
      <c r="BT278" s="1281" t="str">
        <f t="shared" si="437"/>
        <v/>
      </c>
      <c r="BU278" s="1281" t="str">
        <f t="shared" si="438"/>
        <v/>
      </c>
      <c r="BV278" s="1281" t="str">
        <f t="shared" si="439"/>
        <v/>
      </c>
      <c r="BW278" s="1281" t="str">
        <f t="shared" si="440"/>
        <v/>
      </c>
      <c r="BX278" s="1281" t="str">
        <f t="shared" si="441"/>
        <v/>
      </c>
      <c r="BY278" s="1281" t="str">
        <f t="shared" si="442"/>
        <v/>
      </c>
      <c r="BZ278" s="1281" t="str">
        <f t="shared" si="443"/>
        <v/>
      </c>
      <c r="CA278" s="1281" t="str">
        <f t="shared" si="444"/>
        <v/>
      </c>
      <c r="CB278" s="1281" t="str">
        <f t="shared" si="445"/>
        <v/>
      </c>
      <c r="CC278" s="1281" t="str">
        <f t="shared" si="446"/>
        <v/>
      </c>
      <c r="CD278" s="1281" t="str">
        <f t="shared" si="447"/>
        <v/>
      </c>
      <c r="CE278" s="623" t="str">
        <f t="shared" si="448"/>
        <v/>
      </c>
      <c r="CF278" s="623" t="str">
        <f t="shared" si="449"/>
        <v/>
      </c>
      <c r="CG278" s="623" t="str">
        <f t="shared" si="450"/>
        <v/>
      </c>
      <c r="CH278" s="623" t="str">
        <f t="shared" si="451"/>
        <v/>
      </c>
      <c r="CI278" s="623" t="str">
        <f t="shared" si="452"/>
        <v/>
      </c>
      <c r="CJ278" s="623" t="str">
        <f t="shared" si="453"/>
        <v/>
      </c>
      <c r="CK278" s="623" t="str">
        <f t="shared" si="454"/>
        <v/>
      </c>
      <c r="CL278" s="623" t="str">
        <f t="shared" si="455"/>
        <v/>
      </c>
      <c r="CM278" s="623" t="str">
        <f t="shared" si="456"/>
        <v/>
      </c>
      <c r="CN278" s="623" t="str">
        <f t="shared" si="457"/>
        <v/>
      </c>
      <c r="CO278" s="623" t="str">
        <f t="shared" si="458"/>
        <v/>
      </c>
      <c r="CP278" s="623" t="str">
        <f t="shared" si="459"/>
        <v/>
      </c>
      <c r="CQ278" s="1281" t="str">
        <f t="shared" si="460"/>
        <v/>
      </c>
      <c r="CR278" s="1281" t="str">
        <f t="shared" si="461"/>
        <v/>
      </c>
      <c r="CS278" s="1281" t="str">
        <f t="shared" si="462"/>
        <v/>
      </c>
      <c r="CT278" s="1281" t="str">
        <f t="shared" si="463"/>
        <v/>
      </c>
      <c r="CU278" s="1281" t="str">
        <f t="shared" si="464"/>
        <v/>
      </c>
      <c r="CV278" s="1281" t="str">
        <f t="shared" si="465"/>
        <v/>
      </c>
      <c r="CW278" s="1281" t="str">
        <f t="shared" si="466"/>
        <v/>
      </c>
      <c r="CX278" s="1281" t="str">
        <f t="shared" si="467"/>
        <v/>
      </c>
      <c r="CY278" s="1281" t="str">
        <f t="shared" si="468"/>
        <v/>
      </c>
      <c r="CZ278" s="1281" t="str">
        <f t="shared" si="469"/>
        <v/>
      </c>
      <c r="DA278" s="1281" t="str">
        <f t="shared" si="470"/>
        <v/>
      </c>
      <c r="DB278" s="1281" t="str">
        <f t="shared" si="471"/>
        <v/>
      </c>
      <c r="DC278" s="623" t="str">
        <f t="shared" si="472"/>
        <v/>
      </c>
      <c r="DD278" s="623" t="str">
        <f t="shared" si="473"/>
        <v/>
      </c>
      <c r="DE278" s="623" t="str">
        <f t="shared" si="474"/>
        <v/>
      </c>
      <c r="DF278" s="623" t="str">
        <f t="shared" si="475"/>
        <v/>
      </c>
      <c r="DG278" s="623" t="str">
        <f t="shared" si="476"/>
        <v/>
      </c>
      <c r="DH278" s="623" t="str">
        <f t="shared" si="477"/>
        <v/>
      </c>
      <c r="DI278" s="623" t="str">
        <f t="shared" si="478"/>
        <v/>
      </c>
      <c r="DJ278" s="623" t="str">
        <f t="shared" si="479"/>
        <v/>
      </c>
      <c r="DK278" s="623" t="str">
        <f t="shared" si="480"/>
        <v/>
      </c>
      <c r="DL278" s="623" t="str">
        <f t="shared" si="481"/>
        <v/>
      </c>
      <c r="DM278" s="623" t="str">
        <f t="shared" si="482"/>
        <v/>
      </c>
      <c r="DN278" s="623" t="str">
        <f t="shared" si="483"/>
        <v/>
      </c>
      <c r="DO278" s="1281" t="str">
        <f t="shared" si="484"/>
        <v/>
      </c>
      <c r="DP278" s="1281" t="str">
        <f t="shared" si="485"/>
        <v/>
      </c>
      <c r="DQ278" s="1281" t="str">
        <f t="shared" si="486"/>
        <v/>
      </c>
      <c r="DR278" s="1281" t="str">
        <f t="shared" si="487"/>
        <v/>
      </c>
      <c r="DS278" s="1281" t="str">
        <f t="shared" si="488"/>
        <v/>
      </c>
      <c r="DT278" s="1281" t="str">
        <f t="shared" si="489"/>
        <v/>
      </c>
      <c r="DU278" s="1281" t="str">
        <f t="shared" si="490"/>
        <v/>
      </c>
      <c r="DV278" s="1281" t="str">
        <f t="shared" si="491"/>
        <v/>
      </c>
      <c r="DW278" s="1281" t="str">
        <f t="shared" si="492"/>
        <v/>
      </c>
      <c r="DX278" s="1281" t="str">
        <f t="shared" si="493"/>
        <v/>
      </c>
      <c r="DY278" s="1281" t="str">
        <f t="shared" si="494"/>
        <v/>
      </c>
      <c r="DZ278" s="1281" t="str">
        <f t="shared" si="495"/>
        <v/>
      </c>
      <c r="EA278" s="623" t="str">
        <f t="shared" si="496"/>
        <v/>
      </c>
      <c r="EB278" s="623" t="str">
        <f t="shared" si="497"/>
        <v/>
      </c>
      <c r="EC278" s="623" t="str">
        <f t="shared" si="498"/>
        <v/>
      </c>
      <c r="ED278" s="623" t="str">
        <f t="shared" si="499"/>
        <v/>
      </c>
      <c r="EE278" s="623" t="str">
        <f t="shared" si="500"/>
        <v/>
      </c>
      <c r="EF278" s="623" t="str">
        <f t="shared" si="501"/>
        <v/>
      </c>
      <c r="EG278" s="623" t="str">
        <f t="shared" si="502"/>
        <v/>
      </c>
      <c r="EH278" s="623" t="str">
        <f t="shared" si="503"/>
        <v/>
      </c>
      <c r="EI278" s="623" t="str">
        <f t="shared" si="504"/>
        <v/>
      </c>
      <c r="EJ278" s="623" t="str">
        <f t="shared" si="505"/>
        <v/>
      </c>
      <c r="EK278" s="623" t="str">
        <f t="shared" si="506"/>
        <v/>
      </c>
      <c r="EL278" s="623" t="str">
        <f t="shared" si="507"/>
        <v/>
      </c>
    </row>
    <row r="279" spans="1:142">
      <c r="A279" s="7" t="str">
        <f>IF('Rent Roll_RedIQ 1'!B272&gt;0,'Rent Roll_RedIQ 1'!B272,"")</f>
        <v/>
      </c>
      <c r="B279" s="7" t="str">
        <f>IF('Rent Roll_RedIQ 1'!C272&gt;0,'Rent Roll_RedIQ 1'!C272,"")</f>
        <v/>
      </c>
      <c r="C279" s="614">
        <f>IF('Rent Roll_RedIQ 1'!K272&gt;0,'Rent Roll_RedIQ 1'!K272,0)</f>
        <v>0</v>
      </c>
      <c r="D279" s="615" t="str">
        <f>IF('Rent Roll_RedIQ 1'!J272&gt;0,'Rent Roll_RedIQ 1'!J272,"")</f>
        <v/>
      </c>
      <c r="E279" s="624" t="str">
        <f t="shared" si="415"/>
        <v/>
      </c>
      <c r="F279" s="194"/>
      <c r="G279" s="194"/>
      <c r="H279" s="616" t="str">
        <f t="shared" si="516"/>
        <v/>
      </c>
      <c r="I279" s="1200">
        <f>IF('Rent Roll_RedIQ 1'!S272&gt;0,'Rent Roll_RedIQ 1'!S272,Purchase_Date-1)</f>
        <v>45991</v>
      </c>
      <c r="J279" s="617" t="str">
        <f t="shared" si="517"/>
        <v/>
      </c>
      <c r="K279" s="1205">
        <f t="shared" si="518"/>
        <v>46356</v>
      </c>
      <c r="L279" s="618" t="str">
        <f t="shared" si="517"/>
        <v/>
      </c>
      <c r="M279" s="1208">
        <f t="shared" si="519"/>
        <v>46721</v>
      </c>
      <c r="N279" s="614" t="str">
        <f t="shared" si="416"/>
        <v/>
      </c>
      <c r="O279" s="614" t="str">
        <f t="shared" si="417"/>
        <v/>
      </c>
      <c r="P279" s="614" t="str">
        <f t="shared" si="418"/>
        <v/>
      </c>
      <c r="Q279" s="614" t="str">
        <f t="shared" si="419"/>
        <v/>
      </c>
      <c r="R279" s="614" t="str">
        <f t="shared" si="420"/>
        <v/>
      </c>
      <c r="S279" s="614" t="str">
        <f t="shared" si="421"/>
        <v/>
      </c>
      <c r="T279" s="614" t="str">
        <f t="shared" si="422"/>
        <v/>
      </c>
      <c r="U279" s="619"/>
      <c r="V279" s="614"/>
      <c r="W279" s="620" t="str">
        <f t="shared" si="515"/>
        <v/>
      </c>
      <c r="X279" s="620" t="str">
        <f t="shared" si="522"/>
        <v/>
      </c>
      <c r="Y279" s="620" t="str">
        <f t="shared" si="522"/>
        <v/>
      </c>
      <c r="Z279" s="620" t="str">
        <f t="shared" si="522"/>
        <v/>
      </c>
      <c r="AA279" s="620" t="str">
        <f t="shared" si="522"/>
        <v/>
      </c>
      <c r="AB279" s="620" t="str">
        <f t="shared" si="522"/>
        <v/>
      </c>
      <c r="AC279" s="620" t="str">
        <f t="shared" si="522"/>
        <v/>
      </c>
      <c r="AD279" s="620" t="str">
        <f t="shared" si="522"/>
        <v/>
      </c>
      <c r="AE279" s="620" t="str">
        <f t="shared" si="522"/>
        <v/>
      </c>
      <c r="AF279" s="620" t="str">
        <f t="shared" si="522"/>
        <v/>
      </c>
      <c r="AG279" s="620" t="str">
        <f t="shared" si="522"/>
        <v/>
      </c>
      <c r="AH279" s="620" t="str">
        <f t="shared" si="522"/>
        <v/>
      </c>
      <c r="AI279" s="621" t="str">
        <f t="shared" si="514"/>
        <v/>
      </c>
      <c r="AJ279" s="621" t="str">
        <f t="shared" si="521"/>
        <v/>
      </c>
      <c r="AK279" s="621" t="str">
        <f t="shared" si="521"/>
        <v/>
      </c>
      <c r="AL279" s="621" t="str">
        <f t="shared" si="521"/>
        <v/>
      </c>
      <c r="AM279" s="621" t="str">
        <f t="shared" si="521"/>
        <v/>
      </c>
      <c r="AN279" s="621" t="str">
        <f t="shared" si="521"/>
        <v/>
      </c>
      <c r="AO279" s="621" t="str">
        <f t="shared" si="521"/>
        <v/>
      </c>
      <c r="AP279" s="621" t="str">
        <f t="shared" si="521"/>
        <v/>
      </c>
      <c r="AQ279" s="621" t="str">
        <f t="shared" si="521"/>
        <v/>
      </c>
      <c r="AR279" s="621" t="str">
        <f t="shared" si="521"/>
        <v/>
      </c>
      <c r="AS279" s="621" t="str">
        <f t="shared" si="521"/>
        <v/>
      </c>
      <c r="AT279" s="621" t="str">
        <f t="shared" si="521"/>
        <v/>
      </c>
      <c r="AU279" s="622" t="str">
        <f t="shared" si="513"/>
        <v/>
      </c>
      <c r="AV279" s="622" t="str">
        <f t="shared" si="513"/>
        <v/>
      </c>
      <c r="AW279" s="622" t="str">
        <f t="shared" si="513"/>
        <v/>
      </c>
      <c r="AX279" s="622" t="str">
        <f t="shared" si="513"/>
        <v/>
      </c>
      <c r="AY279" s="622" t="str">
        <f t="shared" si="513"/>
        <v/>
      </c>
      <c r="AZ279" s="622" t="str">
        <f t="shared" si="513"/>
        <v/>
      </c>
      <c r="BA279" s="622" t="str">
        <f t="shared" si="513"/>
        <v/>
      </c>
      <c r="BB279" s="622" t="str">
        <f t="shared" si="513"/>
        <v/>
      </c>
      <c r="BC279" s="622" t="str">
        <f t="shared" si="513"/>
        <v/>
      </c>
      <c r="BD279" s="622" t="str">
        <f t="shared" si="513"/>
        <v/>
      </c>
      <c r="BE279" s="622" t="str">
        <f t="shared" si="513"/>
        <v/>
      </c>
      <c r="BF279" s="622" t="str">
        <f t="shared" si="513"/>
        <v/>
      </c>
      <c r="BG279" s="623" t="str">
        <f t="shared" si="424"/>
        <v/>
      </c>
      <c r="BH279" s="623" t="str">
        <f t="shared" si="425"/>
        <v/>
      </c>
      <c r="BI279" s="623" t="str">
        <f t="shared" si="426"/>
        <v/>
      </c>
      <c r="BJ279" s="623" t="str">
        <f t="shared" si="427"/>
        <v/>
      </c>
      <c r="BK279" s="623" t="str">
        <f t="shared" si="428"/>
        <v/>
      </c>
      <c r="BL279" s="623" t="str">
        <f t="shared" si="429"/>
        <v/>
      </c>
      <c r="BM279" s="623" t="str">
        <f t="shared" si="430"/>
        <v/>
      </c>
      <c r="BN279" s="623" t="str">
        <f t="shared" si="431"/>
        <v/>
      </c>
      <c r="BO279" s="623" t="str">
        <f t="shared" si="432"/>
        <v/>
      </c>
      <c r="BP279" s="623" t="str">
        <f t="shared" si="433"/>
        <v/>
      </c>
      <c r="BQ279" s="623" t="str">
        <f t="shared" si="434"/>
        <v/>
      </c>
      <c r="BR279" s="623" t="str">
        <f t="shared" si="435"/>
        <v/>
      </c>
      <c r="BS279" s="1281" t="str">
        <f t="shared" si="436"/>
        <v/>
      </c>
      <c r="BT279" s="1281" t="str">
        <f t="shared" si="437"/>
        <v/>
      </c>
      <c r="BU279" s="1281" t="str">
        <f t="shared" si="438"/>
        <v/>
      </c>
      <c r="BV279" s="1281" t="str">
        <f t="shared" si="439"/>
        <v/>
      </c>
      <c r="BW279" s="1281" t="str">
        <f t="shared" si="440"/>
        <v/>
      </c>
      <c r="BX279" s="1281" t="str">
        <f t="shared" si="441"/>
        <v/>
      </c>
      <c r="BY279" s="1281" t="str">
        <f t="shared" si="442"/>
        <v/>
      </c>
      <c r="BZ279" s="1281" t="str">
        <f t="shared" si="443"/>
        <v/>
      </c>
      <c r="CA279" s="1281" t="str">
        <f t="shared" si="444"/>
        <v/>
      </c>
      <c r="CB279" s="1281" t="str">
        <f t="shared" si="445"/>
        <v/>
      </c>
      <c r="CC279" s="1281" t="str">
        <f t="shared" si="446"/>
        <v/>
      </c>
      <c r="CD279" s="1281" t="str">
        <f t="shared" si="447"/>
        <v/>
      </c>
      <c r="CE279" s="623" t="str">
        <f t="shared" si="448"/>
        <v/>
      </c>
      <c r="CF279" s="623" t="str">
        <f t="shared" si="449"/>
        <v/>
      </c>
      <c r="CG279" s="623" t="str">
        <f t="shared" si="450"/>
        <v/>
      </c>
      <c r="CH279" s="623" t="str">
        <f t="shared" si="451"/>
        <v/>
      </c>
      <c r="CI279" s="623" t="str">
        <f t="shared" si="452"/>
        <v/>
      </c>
      <c r="CJ279" s="623" t="str">
        <f t="shared" si="453"/>
        <v/>
      </c>
      <c r="CK279" s="623" t="str">
        <f t="shared" si="454"/>
        <v/>
      </c>
      <c r="CL279" s="623" t="str">
        <f t="shared" si="455"/>
        <v/>
      </c>
      <c r="CM279" s="623" t="str">
        <f t="shared" si="456"/>
        <v/>
      </c>
      <c r="CN279" s="623" t="str">
        <f t="shared" si="457"/>
        <v/>
      </c>
      <c r="CO279" s="623" t="str">
        <f t="shared" si="458"/>
        <v/>
      </c>
      <c r="CP279" s="623" t="str">
        <f t="shared" si="459"/>
        <v/>
      </c>
      <c r="CQ279" s="1281" t="str">
        <f t="shared" si="460"/>
        <v/>
      </c>
      <c r="CR279" s="1281" t="str">
        <f t="shared" si="461"/>
        <v/>
      </c>
      <c r="CS279" s="1281" t="str">
        <f t="shared" si="462"/>
        <v/>
      </c>
      <c r="CT279" s="1281" t="str">
        <f t="shared" si="463"/>
        <v/>
      </c>
      <c r="CU279" s="1281" t="str">
        <f t="shared" si="464"/>
        <v/>
      </c>
      <c r="CV279" s="1281" t="str">
        <f t="shared" si="465"/>
        <v/>
      </c>
      <c r="CW279" s="1281" t="str">
        <f t="shared" si="466"/>
        <v/>
      </c>
      <c r="CX279" s="1281" t="str">
        <f t="shared" si="467"/>
        <v/>
      </c>
      <c r="CY279" s="1281" t="str">
        <f t="shared" si="468"/>
        <v/>
      </c>
      <c r="CZ279" s="1281" t="str">
        <f t="shared" si="469"/>
        <v/>
      </c>
      <c r="DA279" s="1281" t="str">
        <f t="shared" si="470"/>
        <v/>
      </c>
      <c r="DB279" s="1281" t="str">
        <f t="shared" si="471"/>
        <v/>
      </c>
      <c r="DC279" s="623" t="str">
        <f t="shared" si="472"/>
        <v/>
      </c>
      <c r="DD279" s="623" t="str">
        <f t="shared" si="473"/>
        <v/>
      </c>
      <c r="DE279" s="623" t="str">
        <f t="shared" si="474"/>
        <v/>
      </c>
      <c r="DF279" s="623" t="str">
        <f t="shared" si="475"/>
        <v/>
      </c>
      <c r="DG279" s="623" t="str">
        <f t="shared" si="476"/>
        <v/>
      </c>
      <c r="DH279" s="623" t="str">
        <f t="shared" si="477"/>
        <v/>
      </c>
      <c r="DI279" s="623" t="str">
        <f t="shared" si="478"/>
        <v/>
      </c>
      <c r="DJ279" s="623" t="str">
        <f t="shared" si="479"/>
        <v/>
      </c>
      <c r="DK279" s="623" t="str">
        <f t="shared" si="480"/>
        <v/>
      </c>
      <c r="DL279" s="623" t="str">
        <f t="shared" si="481"/>
        <v/>
      </c>
      <c r="DM279" s="623" t="str">
        <f t="shared" si="482"/>
        <v/>
      </c>
      <c r="DN279" s="623" t="str">
        <f t="shared" si="483"/>
        <v/>
      </c>
      <c r="DO279" s="1281" t="str">
        <f t="shared" si="484"/>
        <v/>
      </c>
      <c r="DP279" s="1281" t="str">
        <f t="shared" si="485"/>
        <v/>
      </c>
      <c r="DQ279" s="1281" t="str">
        <f t="shared" si="486"/>
        <v/>
      </c>
      <c r="DR279" s="1281" t="str">
        <f t="shared" si="487"/>
        <v/>
      </c>
      <c r="DS279" s="1281" t="str">
        <f t="shared" si="488"/>
        <v/>
      </c>
      <c r="DT279" s="1281" t="str">
        <f t="shared" si="489"/>
        <v/>
      </c>
      <c r="DU279" s="1281" t="str">
        <f t="shared" si="490"/>
        <v/>
      </c>
      <c r="DV279" s="1281" t="str">
        <f t="shared" si="491"/>
        <v/>
      </c>
      <c r="DW279" s="1281" t="str">
        <f t="shared" si="492"/>
        <v/>
      </c>
      <c r="DX279" s="1281" t="str">
        <f t="shared" si="493"/>
        <v/>
      </c>
      <c r="DY279" s="1281" t="str">
        <f t="shared" si="494"/>
        <v/>
      </c>
      <c r="DZ279" s="1281" t="str">
        <f t="shared" si="495"/>
        <v/>
      </c>
      <c r="EA279" s="623" t="str">
        <f t="shared" si="496"/>
        <v/>
      </c>
      <c r="EB279" s="623" t="str">
        <f t="shared" si="497"/>
        <v/>
      </c>
      <c r="EC279" s="623" t="str">
        <f t="shared" si="498"/>
        <v/>
      </c>
      <c r="ED279" s="623" t="str">
        <f t="shared" si="499"/>
        <v/>
      </c>
      <c r="EE279" s="623" t="str">
        <f t="shared" si="500"/>
        <v/>
      </c>
      <c r="EF279" s="623" t="str">
        <f t="shared" si="501"/>
        <v/>
      </c>
      <c r="EG279" s="623" t="str">
        <f t="shared" si="502"/>
        <v/>
      </c>
      <c r="EH279" s="623" t="str">
        <f t="shared" si="503"/>
        <v/>
      </c>
      <c r="EI279" s="623" t="str">
        <f t="shared" si="504"/>
        <v/>
      </c>
      <c r="EJ279" s="623" t="str">
        <f t="shared" si="505"/>
        <v/>
      </c>
      <c r="EK279" s="623" t="str">
        <f t="shared" si="506"/>
        <v/>
      </c>
      <c r="EL279" s="623" t="str">
        <f t="shared" si="507"/>
        <v/>
      </c>
    </row>
    <row r="280" spans="1:142">
      <c r="A280" s="7" t="str">
        <f>IF('Rent Roll_RedIQ 1'!B273&gt;0,'Rent Roll_RedIQ 1'!B273,"")</f>
        <v/>
      </c>
      <c r="B280" s="7" t="str">
        <f>IF('Rent Roll_RedIQ 1'!C273&gt;0,'Rent Roll_RedIQ 1'!C273,"")</f>
        <v/>
      </c>
      <c r="C280" s="614">
        <f>IF('Rent Roll_RedIQ 1'!K273&gt;0,'Rent Roll_RedIQ 1'!K273,0)</f>
        <v>0</v>
      </c>
      <c r="D280" s="615" t="str">
        <f>IF('Rent Roll_RedIQ 1'!J273&gt;0,'Rent Roll_RedIQ 1'!J273,"")</f>
        <v/>
      </c>
      <c r="E280" s="624" t="str">
        <f t="shared" si="415"/>
        <v/>
      </c>
      <c r="F280" s="194"/>
      <c r="G280" s="194"/>
      <c r="H280" s="616" t="str">
        <f t="shared" si="516"/>
        <v/>
      </c>
      <c r="I280" s="1200">
        <f>IF('Rent Roll_RedIQ 1'!S273&gt;0,'Rent Roll_RedIQ 1'!S273,Purchase_Date-1)</f>
        <v>45991</v>
      </c>
      <c r="J280" s="617" t="str">
        <f t="shared" si="517"/>
        <v/>
      </c>
      <c r="K280" s="1205">
        <f t="shared" si="518"/>
        <v>46356</v>
      </c>
      <c r="L280" s="618" t="str">
        <f t="shared" si="517"/>
        <v/>
      </c>
      <c r="M280" s="1208">
        <f t="shared" si="519"/>
        <v>46721</v>
      </c>
      <c r="N280" s="614" t="str">
        <f t="shared" si="416"/>
        <v/>
      </c>
      <c r="O280" s="614" t="str">
        <f t="shared" si="417"/>
        <v/>
      </c>
      <c r="P280" s="614" t="str">
        <f t="shared" si="418"/>
        <v/>
      </c>
      <c r="Q280" s="614" t="str">
        <f t="shared" si="419"/>
        <v/>
      </c>
      <c r="R280" s="614" t="str">
        <f t="shared" si="420"/>
        <v/>
      </c>
      <c r="S280" s="614" t="str">
        <f t="shared" si="421"/>
        <v/>
      </c>
      <c r="T280" s="614" t="str">
        <f t="shared" si="422"/>
        <v/>
      </c>
      <c r="U280" s="619"/>
      <c r="V280" s="614"/>
      <c r="W280" s="620" t="str">
        <f t="shared" si="515"/>
        <v/>
      </c>
      <c r="X280" s="620" t="str">
        <f t="shared" si="522"/>
        <v/>
      </c>
      <c r="Y280" s="620" t="str">
        <f t="shared" si="522"/>
        <v/>
      </c>
      <c r="Z280" s="620" t="str">
        <f t="shared" si="522"/>
        <v/>
      </c>
      <c r="AA280" s="620" t="str">
        <f t="shared" si="522"/>
        <v/>
      </c>
      <c r="AB280" s="620" t="str">
        <f t="shared" si="522"/>
        <v/>
      </c>
      <c r="AC280" s="620" t="str">
        <f t="shared" si="522"/>
        <v/>
      </c>
      <c r="AD280" s="620" t="str">
        <f t="shared" si="522"/>
        <v/>
      </c>
      <c r="AE280" s="620" t="str">
        <f t="shared" si="522"/>
        <v/>
      </c>
      <c r="AF280" s="620" t="str">
        <f t="shared" si="522"/>
        <v/>
      </c>
      <c r="AG280" s="620" t="str">
        <f t="shared" si="522"/>
        <v/>
      </c>
      <c r="AH280" s="620" t="str">
        <f t="shared" si="522"/>
        <v/>
      </c>
      <c r="AI280" s="621" t="str">
        <f t="shared" si="514"/>
        <v/>
      </c>
      <c r="AJ280" s="621" t="str">
        <f t="shared" si="521"/>
        <v/>
      </c>
      <c r="AK280" s="621" t="str">
        <f t="shared" si="521"/>
        <v/>
      </c>
      <c r="AL280" s="621" t="str">
        <f t="shared" si="521"/>
        <v/>
      </c>
      <c r="AM280" s="621" t="str">
        <f t="shared" si="521"/>
        <v/>
      </c>
      <c r="AN280" s="621" t="str">
        <f t="shared" si="521"/>
        <v/>
      </c>
      <c r="AO280" s="621" t="str">
        <f t="shared" si="521"/>
        <v/>
      </c>
      <c r="AP280" s="621" t="str">
        <f t="shared" si="521"/>
        <v/>
      </c>
      <c r="AQ280" s="621" t="str">
        <f t="shared" si="521"/>
        <v/>
      </c>
      <c r="AR280" s="621" t="str">
        <f t="shared" si="521"/>
        <v/>
      </c>
      <c r="AS280" s="621" t="str">
        <f t="shared" si="521"/>
        <v/>
      </c>
      <c r="AT280" s="621" t="str">
        <f t="shared" si="521"/>
        <v/>
      </c>
      <c r="AU280" s="622" t="str">
        <f t="shared" si="513"/>
        <v/>
      </c>
      <c r="AV280" s="622" t="str">
        <f t="shared" si="513"/>
        <v/>
      </c>
      <c r="AW280" s="622" t="str">
        <f t="shared" si="513"/>
        <v/>
      </c>
      <c r="AX280" s="622" t="str">
        <f t="shared" si="513"/>
        <v/>
      </c>
      <c r="AY280" s="622" t="str">
        <f t="shared" si="513"/>
        <v/>
      </c>
      <c r="AZ280" s="622" t="str">
        <f t="shared" si="513"/>
        <v/>
      </c>
      <c r="BA280" s="622" t="str">
        <f t="shared" si="513"/>
        <v/>
      </c>
      <c r="BB280" s="622" t="str">
        <f t="shared" si="513"/>
        <v/>
      </c>
      <c r="BC280" s="622" t="str">
        <f t="shared" si="513"/>
        <v/>
      </c>
      <c r="BD280" s="622" t="str">
        <f t="shared" si="513"/>
        <v/>
      </c>
      <c r="BE280" s="622" t="str">
        <f t="shared" si="513"/>
        <v/>
      </c>
      <c r="BF280" s="622" t="str">
        <f t="shared" si="513"/>
        <v/>
      </c>
      <c r="BG280" s="623" t="str">
        <f t="shared" si="424"/>
        <v/>
      </c>
      <c r="BH280" s="623" t="str">
        <f t="shared" si="425"/>
        <v/>
      </c>
      <c r="BI280" s="623" t="str">
        <f t="shared" si="426"/>
        <v/>
      </c>
      <c r="BJ280" s="623" t="str">
        <f t="shared" si="427"/>
        <v/>
      </c>
      <c r="BK280" s="623" t="str">
        <f t="shared" si="428"/>
        <v/>
      </c>
      <c r="BL280" s="623" t="str">
        <f t="shared" si="429"/>
        <v/>
      </c>
      <c r="BM280" s="623" t="str">
        <f t="shared" si="430"/>
        <v/>
      </c>
      <c r="BN280" s="623" t="str">
        <f t="shared" si="431"/>
        <v/>
      </c>
      <c r="BO280" s="623" t="str">
        <f t="shared" si="432"/>
        <v/>
      </c>
      <c r="BP280" s="623" t="str">
        <f t="shared" si="433"/>
        <v/>
      </c>
      <c r="BQ280" s="623" t="str">
        <f t="shared" si="434"/>
        <v/>
      </c>
      <c r="BR280" s="623" t="str">
        <f t="shared" si="435"/>
        <v/>
      </c>
      <c r="BS280" s="1281" t="str">
        <f t="shared" si="436"/>
        <v/>
      </c>
      <c r="BT280" s="1281" t="str">
        <f t="shared" si="437"/>
        <v/>
      </c>
      <c r="BU280" s="1281" t="str">
        <f t="shared" si="438"/>
        <v/>
      </c>
      <c r="BV280" s="1281" t="str">
        <f t="shared" si="439"/>
        <v/>
      </c>
      <c r="BW280" s="1281" t="str">
        <f t="shared" si="440"/>
        <v/>
      </c>
      <c r="BX280" s="1281" t="str">
        <f t="shared" si="441"/>
        <v/>
      </c>
      <c r="BY280" s="1281" t="str">
        <f t="shared" si="442"/>
        <v/>
      </c>
      <c r="BZ280" s="1281" t="str">
        <f t="shared" si="443"/>
        <v/>
      </c>
      <c r="CA280" s="1281" t="str">
        <f t="shared" si="444"/>
        <v/>
      </c>
      <c r="CB280" s="1281" t="str">
        <f t="shared" si="445"/>
        <v/>
      </c>
      <c r="CC280" s="1281" t="str">
        <f t="shared" si="446"/>
        <v/>
      </c>
      <c r="CD280" s="1281" t="str">
        <f t="shared" si="447"/>
        <v/>
      </c>
      <c r="CE280" s="623" t="str">
        <f t="shared" si="448"/>
        <v/>
      </c>
      <c r="CF280" s="623" t="str">
        <f t="shared" si="449"/>
        <v/>
      </c>
      <c r="CG280" s="623" t="str">
        <f t="shared" si="450"/>
        <v/>
      </c>
      <c r="CH280" s="623" t="str">
        <f t="shared" si="451"/>
        <v/>
      </c>
      <c r="CI280" s="623" t="str">
        <f t="shared" si="452"/>
        <v/>
      </c>
      <c r="CJ280" s="623" t="str">
        <f t="shared" si="453"/>
        <v/>
      </c>
      <c r="CK280" s="623" t="str">
        <f t="shared" si="454"/>
        <v/>
      </c>
      <c r="CL280" s="623" t="str">
        <f t="shared" si="455"/>
        <v/>
      </c>
      <c r="CM280" s="623" t="str">
        <f t="shared" si="456"/>
        <v/>
      </c>
      <c r="CN280" s="623" t="str">
        <f t="shared" si="457"/>
        <v/>
      </c>
      <c r="CO280" s="623" t="str">
        <f t="shared" si="458"/>
        <v/>
      </c>
      <c r="CP280" s="623" t="str">
        <f t="shared" si="459"/>
        <v/>
      </c>
      <c r="CQ280" s="1281" t="str">
        <f t="shared" si="460"/>
        <v/>
      </c>
      <c r="CR280" s="1281" t="str">
        <f t="shared" si="461"/>
        <v/>
      </c>
      <c r="CS280" s="1281" t="str">
        <f t="shared" si="462"/>
        <v/>
      </c>
      <c r="CT280" s="1281" t="str">
        <f t="shared" si="463"/>
        <v/>
      </c>
      <c r="CU280" s="1281" t="str">
        <f t="shared" si="464"/>
        <v/>
      </c>
      <c r="CV280" s="1281" t="str">
        <f t="shared" si="465"/>
        <v/>
      </c>
      <c r="CW280" s="1281" t="str">
        <f t="shared" si="466"/>
        <v/>
      </c>
      <c r="CX280" s="1281" t="str">
        <f t="shared" si="467"/>
        <v/>
      </c>
      <c r="CY280" s="1281" t="str">
        <f t="shared" si="468"/>
        <v/>
      </c>
      <c r="CZ280" s="1281" t="str">
        <f t="shared" si="469"/>
        <v/>
      </c>
      <c r="DA280" s="1281" t="str">
        <f t="shared" si="470"/>
        <v/>
      </c>
      <c r="DB280" s="1281" t="str">
        <f t="shared" si="471"/>
        <v/>
      </c>
      <c r="DC280" s="623" t="str">
        <f t="shared" si="472"/>
        <v/>
      </c>
      <c r="DD280" s="623" t="str">
        <f t="shared" si="473"/>
        <v/>
      </c>
      <c r="DE280" s="623" t="str">
        <f t="shared" si="474"/>
        <v/>
      </c>
      <c r="DF280" s="623" t="str">
        <f t="shared" si="475"/>
        <v/>
      </c>
      <c r="DG280" s="623" t="str">
        <f t="shared" si="476"/>
        <v/>
      </c>
      <c r="DH280" s="623" t="str">
        <f t="shared" si="477"/>
        <v/>
      </c>
      <c r="DI280" s="623" t="str">
        <f t="shared" si="478"/>
        <v/>
      </c>
      <c r="DJ280" s="623" t="str">
        <f t="shared" si="479"/>
        <v/>
      </c>
      <c r="DK280" s="623" t="str">
        <f t="shared" si="480"/>
        <v/>
      </c>
      <c r="DL280" s="623" t="str">
        <f t="shared" si="481"/>
        <v/>
      </c>
      <c r="DM280" s="623" t="str">
        <f t="shared" si="482"/>
        <v/>
      </c>
      <c r="DN280" s="623" t="str">
        <f t="shared" si="483"/>
        <v/>
      </c>
      <c r="DO280" s="1281" t="str">
        <f t="shared" si="484"/>
        <v/>
      </c>
      <c r="DP280" s="1281" t="str">
        <f t="shared" si="485"/>
        <v/>
      </c>
      <c r="DQ280" s="1281" t="str">
        <f t="shared" si="486"/>
        <v/>
      </c>
      <c r="DR280" s="1281" t="str">
        <f t="shared" si="487"/>
        <v/>
      </c>
      <c r="DS280" s="1281" t="str">
        <f t="shared" si="488"/>
        <v/>
      </c>
      <c r="DT280" s="1281" t="str">
        <f t="shared" si="489"/>
        <v/>
      </c>
      <c r="DU280" s="1281" t="str">
        <f t="shared" si="490"/>
        <v/>
      </c>
      <c r="DV280" s="1281" t="str">
        <f t="shared" si="491"/>
        <v/>
      </c>
      <c r="DW280" s="1281" t="str">
        <f t="shared" si="492"/>
        <v/>
      </c>
      <c r="DX280" s="1281" t="str">
        <f t="shared" si="493"/>
        <v/>
      </c>
      <c r="DY280" s="1281" t="str">
        <f t="shared" si="494"/>
        <v/>
      </c>
      <c r="DZ280" s="1281" t="str">
        <f t="shared" si="495"/>
        <v/>
      </c>
      <c r="EA280" s="623" t="str">
        <f t="shared" si="496"/>
        <v/>
      </c>
      <c r="EB280" s="623" t="str">
        <f t="shared" si="497"/>
        <v/>
      </c>
      <c r="EC280" s="623" t="str">
        <f t="shared" si="498"/>
        <v/>
      </c>
      <c r="ED280" s="623" t="str">
        <f t="shared" si="499"/>
        <v/>
      </c>
      <c r="EE280" s="623" t="str">
        <f t="shared" si="500"/>
        <v/>
      </c>
      <c r="EF280" s="623" t="str">
        <f t="shared" si="501"/>
        <v/>
      </c>
      <c r="EG280" s="623" t="str">
        <f t="shared" si="502"/>
        <v/>
      </c>
      <c r="EH280" s="623" t="str">
        <f t="shared" si="503"/>
        <v/>
      </c>
      <c r="EI280" s="623" t="str">
        <f t="shared" si="504"/>
        <v/>
      </c>
      <c r="EJ280" s="623" t="str">
        <f t="shared" si="505"/>
        <v/>
      </c>
      <c r="EK280" s="623" t="str">
        <f t="shared" si="506"/>
        <v/>
      </c>
      <c r="EL280" s="623" t="str">
        <f t="shared" si="507"/>
        <v/>
      </c>
    </row>
    <row r="281" spans="1:142">
      <c r="A281" s="7" t="str">
        <f>IF('Rent Roll_RedIQ 1'!B274&gt;0,'Rent Roll_RedIQ 1'!B274,"")</f>
        <v/>
      </c>
      <c r="B281" s="7" t="str">
        <f>IF('Rent Roll_RedIQ 1'!C274&gt;0,'Rent Roll_RedIQ 1'!C274,"")</f>
        <v/>
      </c>
      <c r="C281" s="614">
        <f>IF('Rent Roll_RedIQ 1'!K274&gt;0,'Rent Roll_RedIQ 1'!K274,0)</f>
        <v>0</v>
      </c>
      <c r="D281" s="615" t="str">
        <f>IF('Rent Roll_RedIQ 1'!J274&gt;0,'Rent Roll_RedIQ 1'!J274,"")</f>
        <v/>
      </c>
      <c r="E281" s="624" t="str">
        <f t="shared" si="415"/>
        <v/>
      </c>
      <c r="F281" s="194"/>
      <c r="G281" s="194"/>
      <c r="H281" s="616" t="str">
        <f t="shared" si="516"/>
        <v/>
      </c>
      <c r="I281" s="1200">
        <f>IF('Rent Roll_RedIQ 1'!S274&gt;0,'Rent Roll_RedIQ 1'!S274,Purchase_Date-1)</f>
        <v>45991</v>
      </c>
      <c r="J281" s="617" t="str">
        <f t="shared" si="517"/>
        <v/>
      </c>
      <c r="K281" s="1205">
        <f t="shared" si="518"/>
        <v>46356</v>
      </c>
      <c r="L281" s="618" t="str">
        <f t="shared" si="517"/>
        <v/>
      </c>
      <c r="M281" s="1208">
        <f t="shared" si="519"/>
        <v>46721</v>
      </c>
      <c r="N281" s="614" t="str">
        <f t="shared" si="416"/>
        <v/>
      </c>
      <c r="O281" s="614" t="str">
        <f t="shared" si="417"/>
        <v/>
      </c>
      <c r="P281" s="614" t="str">
        <f t="shared" si="418"/>
        <v/>
      </c>
      <c r="Q281" s="614" t="str">
        <f t="shared" si="419"/>
        <v/>
      </c>
      <c r="R281" s="614" t="str">
        <f t="shared" si="420"/>
        <v/>
      </c>
      <c r="S281" s="614" t="str">
        <f t="shared" si="421"/>
        <v/>
      </c>
      <c r="T281" s="614" t="str">
        <f t="shared" si="422"/>
        <v/>
      </c>
      <c r="U281" s="619"/>
      <c r="V281" s="614"/>
      <c r="W281" s="620" t="str">
        <f t="shared" si="515"/>
        <v/>
      </c>
      <c r="X281" s="620" t="str">
        <f t="shared" si="511"/>
        <v/>
      </c>
      <c r="Y281" s="620" t="str">
        <f t="shared" si="511"/>
        <v/>
      </c>
      <c r="Z281" s="620" t="str">
        <f t="shared" si="511"/>
        <v/>
      </c>
      <c r="AA281" s="620" t="str">
        <f t="shared" si="511"/>
        <v/>
      </c>
      <c r="AB281" s="620" t="str">
        <f t="shared" si="511"/>
        <v/>
      </c>
      <c r="AC281" s="620" t="str">
        <f t="shared" si="511"/>
        <v/>
      </c>
      <c r="AD281" s="620" t="str">
        <f t="shared" si="511"/>
        <v/>
      </c>
      <c r="AE281" s="620" t="str">
        <f t="shared" si="511"/>
        <v/>
      </c>
      <c r="AF281" s="620" t="str">
        <f t="shared" si="511"/>
        <v/>
      </c>
      <c r="AG281" s="620" t="str">
        <f t="shared" si="511"/>
        <v/>
      </c>
      <c r="AH281" s="620" t="str">
        <f t="shared" si="511"/>
        <v/>
      </c>
      <c r="AI281" s="621" t="str">
        <f t="shared" si="514"/>
        <v/>
      </c>
      <c r="AJ281" s="621" t="str">
        <f t="shared" si="521"/>
        <v/>
      </c>
      <c r="AK281" s="621" t="str">
        <f t="shared" si="521"/>
        <v/>
      </c>
      <c r="AL281" s="621" t="str">
        <f t="shared" si="521"/>
        <v/>
      </c>
      <c r="AM281" s="621" t="str">
        <f t="shared" si="521"/>
        <v/>
      </c>
      <c r="AN281" s="621" t="str">
        <f t="shared" si="521"/>
        <v/>
      </c>
      <c r="AO281" s="621" t="str">
        <f t="shared" si="521"/>
        <v/>
      </c>
      <c r="AP281" s="621" t="str">
        <f t="shared" si="521"/>
        <v/>
      </c>
      <c r="AQ281" s="621" t="str">
        <f t="shared" si="521"/>
        <v/>
      </c>
      <c r="AR281" s="621" t="str">
        <f t="shared" si="521"/>
        <v/>
      </c>
      <c r="AS281" s="621" t="str">
        <f t="shared" si="521"/>
        <v/>
      </c>
      <c r="AT281" s="621" t="str">
        <f t="shared" si="521"/>
        <v/>
      </c>
      <c r="AU281" s="622" t="str">
        <f t="shared" si="513"/>
        <v/>
      </c>
      <c r="AV281" s="622" t="str">
        <f t="shared" si="513"/>
        <v/>
      </c>
      <c r="AW281" s="622" t="str">
        <f t="shared" si="513"/>
        <v/>
      </c>
      <c r="AX281" s="622" t="str">
        <f t="shared" si="513"/>
        <v/>
      </c>
      <c r="AY281" s="622" t="str">
        <f t="shared" si="513"/>
        <v/>
      </c>
      <c r="AZ281" s="622" t="str">
        <f t="shared" si="513"/>
        <v/>
      </c>
      <c r="BA281" s="622" t="str">
        <f t="shared" si="513"/>
        <v/>
      </c>
      <c r="BB281" s="622" t="str">
        <f t="shared" si="513"/>
        <v/>
      </c>
      <c r="BC281" s="622" t="str">
        <f t="shared" si="513"/>
        <v/>
      </c>
      <c r="BD281" s="622" t="str">
        <f t="shared" si="513"/>
        <v/>
      </c>
      <c r="BE281" s="622" t="str">
        <f t="shared" si="513"/>
        <v/>
      </c>
      <c r="BF281" s="622" t="str">
        <f t="shared" si="513"/>
        <v/>
      </c>
      <c r="BG281" s="623" t="str">
        <f t="shared" si="424"/>
        <v/>
      </c>
      <c r="BH281" s="623" t="str">
        <f t="shared" si="425"/>
        <v/>
      </c>
      <c r="BI281" s="623" t="str">
        <f t="shared" si="426"/>
        <v/>
      </c>
      <c r="BJ281" s="623" t="str">
        <f t="shared" si="427"/>
        <v/>
      </c>
      <c r="BK281" s="623" t="str">
        <f t="shared" si="428"/>
        <v/>
      </c>
      <c r="BL281" s="623" t="str">
        <f t="shared" si="429"/>
        <v/>
      </c>
      <c r="BM281" s="623" t="str">
        <f t="shared" si="430"/>
        <v/>
      </c>
      <c r="BN281" s="623" t="str">
        <f t="shared" si="431"/>
        <v/>
      </c>
      <c r="BO281" s="623" t="str">
        <f t="shared" si="432"/>
        <v/>
      </c>
      <c r="BP281" s="623" t="str">
        <f t="shared" si="433"/>
        <v/>
      </c>
      <c r="BQ281" s="623" t="str">
        <f t="shared" si="434"/>
        <v/>
      </c>
      <c r="BR281" s="623" t="str">
        <f t="shared" si="435"/>
        <v/>
      </c>
      <c r="BS281" s="1281" t="str">
        <f t="shared" si="436"/>
        <v/>
      </c>
      <c r="BT281" s="1281" t="str">
        <f t="shared" si="437"/>
        <v/>
      </c>
      <c r="BU281" s="1281" t="str">
        <f t="shared" si="438"/>
        <v/>
      </c>
      <c r="BV281" s="1281" t="str">
        <f t="shared" si="439"/>
        <v/>
      </c>
      <c r="BW281" s="1281" t="str">
        <f t="shared" si="440"/>
        <v/>
      </c>
      <c r="BX281" s="1281" t="str">
        <f t="shared" si="441"/>
        <v/>
      </c>
      <c r="BY281" s="1281" t="str">
        <f t="shared" si="442"/>
        <v/>
      </c>
      <c r="BZ281" s="1281" t="str">
        <f t="shared" si="443"/>
        <v/>
      </c>
      <c r="CA281" s="1281" t="str">
        <f t="shared" si="444"/>
        <v/>
      </c>
      <c r="CB281" s="1281" t="str">
        <f t="shared" si="445"/>
        <v/>
      </c>
      <c r="CC281" s="1281" t="str">
        <f t="shared" si="446"/>
        <v/>
      </c>
      <c r="CD281" s="1281" t="str">
        <f t="shared" si="447"/>
        <v/>
      </c>
      <c r="CE281" s="623" t="str">
        <f t="shared" si="448"/>
        <v/>
      </c>
      <c r="CF281" s="623" t="str">
        <f t="shared" si="449"/>
        <v/>
      </c>
      <c r="CG281" s="623" t="str">
        <f t="shared" si="450"/>
        <v/>
      </c>
      <c r="CH281" s="623" t="str">
        <f t="shared" si="451"/>
        <v/>
      </c>
      <c r="CI281" s="623" t="str">
        <f t="shared" si="452"/>
        <v/>
      </c>
      <c r="CJ281" s="623" t="str">
        <f t="shared" si="453"/>
        <v/>
      </c>
      <c r="CK281" s="623" t="str">
        <f t="shared" si="454"/>
        <v/>
      </c>
      <c r="CL281" s="623" t="str">
        <f t="shared" si="455"/>
        <v/>
      </c>
      <c r="CM281" s="623" t="str">
        <f t="shared" si="456"/>
        <v/>
      </c>
      <c r="CN281" s="623" t="str">
        <f t="shared" si="457"/>
        <v/>
      </c>
      <c r="CO281" s="623" t="str">
        <f t="shared" si="458"/>
        <v/>
      </c>
      <c r="CP281" s="623" t="str">
        <f t="shared" si="459"/>
        <v/>
      </c>
      <c r="CQ281" s="1281" t="str">
        <f t="shared" si="460"/>
        <v/>
      </c>
      <c r="CR281" s="1281" t="str">
        <f t="shared" si="461"/>
        <v/>
      </c>
      <c r="CS281" s="1281" t="str">
        <f t="shared" si="462"/>
        <v/>
      </c>
      <c r="CT281" s="1281" t="str">
        <f t="shared" si="463"/>
        <v/>
      </c>
      <c r="CU281" s="1281" t="str">
        <f t="shared" si="464"/>
        <v/>
      </c>
      <c r="CV281" s="1281" t="str">
        <f t="shared" si="465"/>
        <v/>
      </c>
      <c r="CW281" s="1281" t="str">
        <f t="shared" si="466"/>
        <v/>
      </c>
      <c r="CX281" s="1281" t="str">
        <f t="shared" si="467"/>
        <v/>
      </c>
      <c r="CY281" s="1281" t="str">
        <f t="shared" si="468"/>
        <v/>
      </c>
      <c r="CZ281" s="1281" t="str">
        <f t="shared" si="469"/>
        <v/>
      </c>
      <c r="DA281" s="1281" t="str">
        <f t="shared" si="470"/>
        <v/>
      </c>
      <c r="DB281" s="1281" t="str">
        <f t="shared" si="471"/>
        <v/>
      </c>
      <c r="DC281" s="623" t="str">
        <f t="shared" si="472"/>
        <v/>
      </c>
      <c r="DD281" s="623" t="str">
        <f t="shared" si="473"/>
        <v/>
      </c>
      <c r="DE281" s="623" t="str">
        <f t="shared" si="474"/>
        <v/>
      </c>
      <c r="DF281" s="623" t="str">
        <f t="shared" si="475"/>
        <v/>
      </c>
      <c r="DG281" s="623" t="str">
        <f t="shared" si="476"/>
        <v/>
      </c>
      <c r="DH281" s="623" t="str">
        <f t="shared" si="477"/>
        <v/>
      </c>
      <c r="DI281" s="623" t="str">
        <f t="shared" si="478"/>
        <v/>
      </c>
      <c r="DJ281" s="623" t="str">
        <f t="shared" si="479"/>
        <v/>
      </c>
      <c r="DK281" s="623" t="str">
        <f t="shared" si="480"/>
        <v/>
      </c>
      <c r="DL281" s="623" t="str">
        <f t="shared" si="481"/>
        <v/>
      </c>
      <c r="DM281" s="623" t="str">
        <f t="shared" si="482"/>
        <v/>
      </c>
      <c r="DN281" s="623" t="str">
        <f t="shared" si="483"/>
        <v/>
      </c>
      <c r="DO281" s="1281" t="str">
        <f t="shared" si="484"/>
        <v/>
      </c>
      <c r="DP281" s="1281" t="str">
        <f t="shared" si="485"/>
        <v/>
      </c>
      <c r="DQ281" s="1281" t="str">
        <f t="shared" si="486"/>
        <v/>
      </c>
      <c r="DR281" s="1281" t="str">
        <f t="shared" si="487"/>
        <v/>
      </c>
      <c r="DS281" s="1281" t="str">
        <f t="shared" si="488"/>
        <v/>
      </c>
      <c r="DT281" s="1281" t="str">
        <f t="shared" si="489"/>
        <v/>
      </c>
      <c r="DU281" s="1281" t="str">
        <f t="shared" si="490"/>
        <v/>
      </c>
      <c r="DV281" s="1281" t="str">
        <f t="shared" si="491"/>
        <v/>
      </c>
      <c r="DW281" s="1281" t="str">
        <f t="shared" si="492"/>
        <v/>
      </c>
      <c r="DX281" s="1281" t="str">
        <f t="shared" si="493"/>
        <v/>
      </c>
      <c r="DY281" s="1281" t="str">
        <f t="shared" si="494"/>
        <v/>
      </c>
      <c r="DZ281" s="1281" t="str">
        <f t="shared" si="495"/>
        <v/>
      </c>
      <c r="EA281" s="623" t="str">
        <f t="shared" si="496"/>
        <v/>
      </c>
      <c r="EB281" s="623" t="str">
        <f t="shared" si="497"/>
        <v/>
      </c>
      <c r="EC281" s="623" t="str">
        <f t="shared" si="498"/>
        <v/>
      </c>
      <c r="ED281" s="623" t="str">
        <f t="shared" si="499"/>
        <v/>
      </c>
      <c r="EE281" s="623" t="str">
        <f t="shared" si="500"/>
        <v/>
      </c>
      <c r="EF281" s="623" t="str">
        <f t="shared" si="501"/>
        <v/>
      </c>
      <c r="EG281" s="623" t="str">
        <f t="shared" si="502"/>
        <v/>
      </c>
      <c r="EH281" s="623" t="str">
        <f t="shared" si="503"/>
        <v/>
      </c>
      <c r="EI281" s="623" t="str">
        <f t="shared" si="504"/>
        <v/>
      </c>
      <c r="EJ281" s="623" t="str">
        <f t="shared" si="505"/>
        <v/>
      </c>
      <c r="EK281" s="623" t="str">
        <f t="shared" si="506"/>
        <v/>
      </c>
      <c r="EL281" s="623" t="str">
        <f t="shared" si="507"/>
        <v/>
      </c>
    </row>
    <row r="282" spans="1:142">
      <c r="A282" s="7" t="str">
        <f>IF('Rent Roll_RedIQ 1'!B275&gt;0,'Rent Roll_RedIQ 1'!B275,"")</f>
        <v/>
      </c>
      <c r="B282" s="7" t="str">
        <f>IF('Rent Roll_RedIQ 1'!C275&gt;0,'Rent Roll_RedIQ 1'!C275,"")</f>
        <v/>
      </c>
      <c r="C282" s="614">
        <f>IF('Rent Roll_RedIQ 1'!K275&gt;0,'Rent Roll_RedIQ 1'!K275,0)</f>
        <v>0</v>
      </c>
      <c r="D282" s="615" t="str">
        <f>IF('Rent Roll_RedIQ 1'!J275&gt;0,'Rent Roll_RedIQ 1'!J275,"")</f>
        <v/>
      </c>
      <c r="E282" s="624" t="str">
        <f t="shared" si="415"/>
        <v/>
      </c>
      <c r="F282" s="194"/>
      <c r="G282" s="194"/>
      <c r="H282" s="616" t="str">
        <f t="shared" si="516"/>
        <v/>
      </c>
      <c r="I282" s="1200">
        <f>IF('Rent Roll_RedIQ 1'!S275&gt;0,'Rent Roll_RedIQ 1'!S275,Purchase_Date-1)</f>
        <v>45991</v>
      </c>
      <c r="J282" s="617" t="str">
        <f t="shared" si="517"/>
        <v/>
      </c>
      <c r="K282" s="1205">
        <f t="shared" si="518"/>
        <v>46356</v>
      </c>
      <c r="L282" s="618" t="str">
        <f t="shared" si="517"/>
        <v/>
      </c>
      <c r="M282" s="1208">
        <f t="shared" si="519"/>
        <v>46721</v>
      </c>
      <c r="N282" s="614" t="str">
        <f t="shared" si="416"/>
        <v/>
      </c>
      <c r="O282" s="614" t="str">
        <f t="shared" si="417"/>
        <v/>
      </c>
      <c r="P282" s="614" t="str">
        <f t="shared" si="418"/>
        <v/>
      </c>
      <c r="Q282" s="614" t="str">
        <f t="shared" si="419"/>
        <v/>
      </c>
      <c r="R282" s="614" t="str">
        <f t="shared" si="420"/>
        <v/>
      </c>
      <c r="S282" s="614" t="str">
        <f t="shared" si="421"/>
        <v/>
      </c>
      <c r="T282" s="614" t="str">
        <f t="shared" si="422"/>
        <v/>
      </c>
      <c r="U282" s="619"/>
      <c r="V282" s="614"/>
      <c r="W282" s="620" t="str">
        <f t="shared" si="515"/>
        <v/>
      </c>
      <c r="X282" s="620" t="str">
        <f t="shared" si="511"/>
        <v/>
      </c>
      <c r="Y282" s="620" t="str">
        <f t="shared" si="511"/>
        <v/>
      </c>
      <c r="Z282" s="620" t="str">
        <f t="shared" si="511"/>
        <v/>
      </c>
      <c r="AA282" s="620" t="str">
        <f t="shared" si="511"/>
        <v/>
      </c>
      <c r="AB282" s="620" t="str">
        <f t="shared" si="511"/>
        <v/>
      </c>
      <c r="AC282" s="620" t="str">
        <f t="shared" si="511"/>
        <v/>
      </c>
      <c r="AD282" s="620" t="str">
        <f t="shared" si="511"/>
        <v/>
      </c>
      <c r="AE282" s="620" t="str">
        <f t="shared" si="511"/>
        <v/>
      </c>
      <c r="AF282" s="620" t="str">
        <f t="shared" si="511"/>
        <v/>
      </c>
      <c r="AG282" s="620" t="str">
        <f t="shared" si="511"/>
        <v/>
      </c>
      <c r="AH282" s="620" t="str">
        <f t="shared" si="511"/>
        <v/>
      </c>
      <c r="AI282" s="621" t="str">
        <f t="shared" si="514"/>
        <v/>
      </c>
      <c r="AJ282" s="621" t="str">
        <f t="shared" si="521"/>
        <v/>
      </c>
      <c r="AK282" s="621" t="str">
        <f t="shared" si="521"/>
        <v/>
      </c>
      <c r="AL282" s="621" t="str">
        <f t="shared" si="521"/>
        <v/>
      </c>
      <c r="AM282" s="621" t="str">
        <f t="shared" si="521"/>
        <v/>
      </c>
      <c r="AN282" s="621" t="str">
        <f t="shared" si="521"/>
        <v/>
      </c>
      <c r="AO282" s="621" t="str">
        <f t="shared" si="521"/>
        <v/>
      </c>
      <c r="AP282" s="621" t="str">
        <f t="shared" si="521"/>
        <v/>
      </c>
      <c r="AQ282" s="621" t="str">
        <f t="shared" si="521"/>
        <v/>
      </c>
      <c r="AR282" s="621" t="str">
        <f t="shared" si="521"/>
        <v/>
      </c>
      <c r="AS282" s="621" t="str">
        <f t="shared" si="521"/>
        <v/>
      </c>
      <c r="AT282" s="621" t="str">
        <f t="shared" si="521"/>
        <v/>
      </c>
      <c r="AU282" s="622" t="str">
        <f t="shared" si="513"/>
        <v/>
      </c>
      <c r="AV282" s="622" t="str">
        <f t="shared" si="513"/>
        <v/>
      </c>
      <c r="AW282" s="622" t="str">
        <f t="shared" si="513"/>
        <v/>
      </c>
      <c r="AX282" s="622" t="str">
        <f t="shared" si="513"/>
        <v/>
      </c>
      <c r="AY282" s="622" t="str">
        <f t="shared" si="513"/>
        <v/>
      </c>
      <c r="AZ282" s="622" t="str">
        <f t="shared" si="513"/>
        <v/>
      </c>
      <c r="BA282" s="622" t="str">
        <f t="shared" si="513"/>
        <v/>
      </c>
      <c r="BB282" s="622" t="str">
        <f t="shared" si="513"/>
        <v/>
      </c>
      <c r="BC282" s="622" t="str">
        <f t="shared" si="513"/>
        <v/>
      </c>
      <c r="BD282" s="622" t="str">
        <f t="shared" si="513"/>
        <v/>
      </c>
      <c r="BE282" s="622" t="str">
        <f t="shared" si="513"/>
        <v/>
      </c>
      <c r="BF282" s="622" t="str">
        <f t="shared" si="513"/>
        <v/>
      </c>
      <c r="BG282" s="623" t="str">
        <f t="shared" si="424"/>
        <v/>
      </c>
      <c r="BH282" s="623" t="str">
        <f t="shared" si="425"/>
        <v/>
      </c>
      <c r="BI282" s="623" t="str">
        <f t="shared" si="426"/>
        <v/>
      </c>
      <c r="BJ282" s="623" t="str">
        <f t="shared" si="427"/>
        <v/>
      </c>
      <c r="BK282" s="623" t="str">
        <f t="shared" si="428"/>
        <v/>
      </c>
      <c r="BL282" s="623" t="str">
        <f t="shared" si="429"/>
        <v/>
      </c>
      <c r="BM282" s="623" t="str">
        <f t="shared" si="430"/>
        <v/>
      </c>
      <c r="BN282" s="623" t="str">
        <f t="shared" si="431"/>
        <v/>
      </c>
      <c r="BO282" s="623" t="str">
        <f t="shared" si="432"/>
        <v/>
      </c>
      <c r="BP282" s="623" t="str">
        <f t="shared" si="433"/>
        <v/>
      </c>
      <c r="BQ282" s="623" t="str">
        <f t="shared" si="434"/>
        <v/>
      </c>
      <c r="BR282" s="623" t="str">
        <f t="shared" si="435"/>
        <v/>
      </c>
      <c r="BS282" s="1281" t="str">
        <f t="shared" si="436"/>
        <v/>
      </c>
      <c r="BT282" s="1281" t="str">
        <f t="shared" si="437"/>
        <v/>
      </c>
      <c r="BU282" s="1281" t="str">
        <f t="shared" si="438"/>
        <v/>
      </c>
      <c r="BV282" s="1281" t="str">
        <f t="shared" si="439"/>
        <v/>
      </c>
      <c r="BW282" s="1281" t="str">
        <f t="shared" si="440"/>
        <v/>
      </c>
      <c r="BX282" s="1281" t="str">
        <f t="shared" si="441"/>
        <v/>
      </c>
      <c r="BY282" s="1281" t="str">
        <f t="shared" si="442"/>
        <v/>
      </c>
      <c r="BZ282" s="1281" t="str">
        <f t="shared" si="443"/>
        <v/>
      </c>
      <c r="CA282" s="1281" t="str">
        <f t="shared" si="444"/>
        <v/>
      </c>
      <c r="CB282" s="1281" t="str">
        <f t="shared" si="445"/>
        <v/>
      </c>
      <c r="CC282" s="1281" t="str">
        <f t="shared" si="446"/>
        <v/>
      </c>
      <c r="CD282" s="1281" t="str">
        <f t="shared" si="447"/>
        <v/>
      </c>
      <c r="CE282" s="623" t="str">
        <f t="shared" si="448"/>
        <v/>
      </c>
      <c r="CF282" s="623" t="str">
        <f t="shared" si="449"/>
        <v/>
      </c>
      <c r="CG282" s="623" t="str">
        <f t="shared" si="450"/>
        <v/>
      </c>
      <c r="CH282" s="623" t="str">
        <f t="shared" si="451"/>
        <v/>
      </c>
      <c r="CI282" s="623" t="str">
        <f t="shared" si="452"/>
        <v/>
      </c>
      <c r="CJ282" s="623" t="str">
        <f t="shared" si="453"/>
        <v/>
      </c>
      <c r="CK282" s="623" t="str">
        <f t="shared" si="454"/>
        <v/>
      </c>
      <c r="CL282" s="623" t="str">
        <f t="shared" si="455"/>
        <v/>
      </c>
      <c r="CM282" s="623" t="str">
        <f t="shared" si="456"/>
        <v/>
      </c>
      <c r="CN282" s="623" t="str">
        <f t="shared" si="457"/>
        <v/>
      </c>
      <c r="CO282" s="623" t="str">
        <f t="shared" si="458"/>
        <v/>
      </c>
      <c r="CP282" s="623" t="str">
        <f t="shared" si="459"/>
        <v/>
      </c>
      <c r="CQ282" s="1281" t="str">
        <f t="shared" si="460"/>
        <v/>
      </c>
      <c r="CR282" s="1281" t="str">
        <f t="shared" si="461"/>
        <v/>
      </c>
      <c r="CS282" s="1281" t="str">
        <f t="shared" si="462"/>
        <v/>
      </c>
      <c r="CT282" s="1281" t="str">
        <f t="shared" si="463"/>
        <v/>
      </c>
      <c r="CU282" s="1281" t="str">
        <f t="shared" si="464"/>
        <v/>
      </c>
      <c r="CV282" s="1281" t="str">
        <f t="shared" si="465"/>
        <v/>
      </c>
      <c r="CW282" s="1281" t="str">
        <f t="shared" si="466"/>
        <v/>
      </c>
      <c r="CX282" s="1281" t="str">
        <f t="shared" si="467"/>
        <v/>
      </c>
      <c r="CY282" s="1281" t="str">
        <f t="shared" si="468"/>
        <v/>
      </c>
      <c r="CZ282" s="1281" t="str">
        <f t="shared" si="469"/>
        <v/>
      </c>
      <c r="DA282" s="1281" t="str">
        <f t="shared" si="470"/>
        <v/>
      </c>
      <c r="DB282" s="1281" t="str">
        <f t="shared" si="471"/>
        <v/>
      </c>
      <c r="DC282" s="623" t="str">
        <f t="shared" si="472"/>
        <v/>
      </c>
      <c r="DD282" s="623" t="str">
        <f t="shared" si="473"/>
        <v/>
      </c>
      <c r="DE282" s="623" t="str">
        <f t="shared" si="474"/>
        <v/>
      </c>
      <c r="DF282" s="623" t="str">
        <f t="shared" si="475"/>
        <v/>
      </c>
      <c r="DG282" s="623" t="str">
        <f t="shared" si="476"/>
        <v/>
      </c>
      <c r="DH282" s="623" t="str">
        <f t="shared" si="477"/>
        <v/>
      </c>
      <c r="DI282" s="623" t="str">
        <f t="shared" si="478"/>
        <v/>
      </c>
      <c r="DJ282" s="623" t="str">
        <f t="shared" si="479"/>
        <v/>
      </c>
      <c r="DK282" s="623" t="str">
        <f t="shared" si="480"/>
        <v/>
      </c>
      <c r="DL282" s="623" t="str">
        <f t="shared" si="481"/>
        <v/>
      </c>
      <c r="DM282" s="623" t="str">
        <f t="shared" si="482"/>
        <v/>
      </c>
      <c r="DN282" s="623" t="str">
        <f t="shared" si="483"/>
        <v/>
      </c>
      <c r="DO282" s="1281" t="str">
        <f t="shared" si="484"/>
        <v/>
      </c>
      <c r="DP282" s="1281" t="str">
        <f t="shared" si="485"/>
        <v/>
      </c>
      <c r="DQ282" s="1281" t="str">
        <f t="shared" si="486"/>
        <v/>
      </c>
      <c r="DR282" s="1281" t="str">
        <f t="shared" si="487"/>
        <v/>
      </c>
      <c r="DS282" s="1281" t="str">
        <f t="shared" si="488"/>
        <v/>
      </c>
      <c r="DT282" s="1281" t="str">
        <f t="shared" si="489"/>
        <v/>
      </c>
      <c r="DU282" s="1281" t="str">
        <f t="shared" si="490"/>
        <v/>
      </c>
      <c r="DV282" s="1281" t="str">
        <f t="shared" si="491"/>
        <v/>
      </c>
      <c r="DW282" s="1281" t="str">
        <f t="shared" si="492"/>
        <v/>
      </c>
      <c r="DX282" s="1281" t="str">
        <f t="shared" si="493"/>
        <v/>
      </c>
      <c r="DY282" s="1281" t="str">
        <f t="shared" si="494"/>
        <v/>
      </c>
      <c r="DZ282" s="1281" t="str">
        <f t="shared" si="495"/>
        <v/>
      </c>
      <c r="EA282" s="623" t="str">
        <f t="shared" si="496"/>
        <v/>
      </c>
      <c r="EB282" s="623" t="str">
        <f t="shared" si="497"/>
        <v/>
      </c>
      <c r="EC282" s="623" t="str">
        <f t="shared" si="498"/>
        <v/>
      </c>
      <c r="ED282" s="623" t="str">
        <f t="shared" si="499"/>
        <v/>
      </c>
      <c r="EE282" s="623" t="str">
        <f t="shared" si="500"/>
        <v/>
      </c>
      <c r="EF282" s="623" t="str">
        <f t="shared" si="501"/>
        <v/>
      </c>
      <c r="EG282" s="623" t="str">
        <f t="shared" si="502"/>
        <v/>
      </c>
      <c r="EH282" s="623" t="str">
        <f t="shared" si="503"/>
        <v/>
      </c>
      <c r="EI282" s="623" t="str">
        <f t="shared" si="504"/>
        <v/>
      </c>
      <c r="EJ282" s="623" t="str">
        <f t="shared" si="505"/>
        <v/>
      </c>
      <c r="EK282" s="623" t="str">
        <f t="shared" si="506"/>
        <v/>
      </c>
      <c r="EL282" s="623" t="str">
        <f t="shared" si="507"/>
        <v/>
      </c>
    </row>
    <row r="283" spans="1:142">
      <c r="A283" s="7" t="str">
        <f>IF('Rent Roll_RedIQ 1'!B276&gt;0,'Rent Roll_RedIQ 1'!B276,"")</f>
        <v/>
      </c>
      <c r="B283" s="7" t="str">
        <f>IF('Rent Roll_RedIQ 1'!C276&gt;0,'Rent Roll_RedIQ 1'!C276,"")</f>
        <v/>
      </c>
      <c r="C283" s="614">
        <f>IF('Rent Roll_RedIQ 1'!K276&gt;0,'Rent Roll_RedIQ 1'!K276,0)</f>
        <v>0</v>
      </c>
      <c r="D283" s="615" t="str">
        <f>IF('Rent Roll_RedIQ 1'!J276&gt;0,'Rent Roll_RedIQ 1'!J276,"")</f>
        <v/>
      </c>
      <c r="E283" s="624" t="str">
        <f t="shared" si="415"/>
        <v/>
      </c>
      <c r="F283" s="194"/>
      <c r="G283" s="194"/>
      <c r="H283" s="616" t="str">
        <f t="shared" si="516"/>
        <v/>
      </c>
      <c r="I283" s="1200">
        <f>IF('Rent Roll_RedIQ 1'!S276&gt;0,'Rent Roll_RedIQ 1'!S276,Purchase_Date-1)</f>
        <v>45991</v>
      </c>
      <c r="J283" s="617" t="str">
        <f t="shared" si="517"/>
        <v/>
      </c>
      <c r="K283" s="1205">
        <f t="shared" si="518"/>
        <v>46356</v>
      </c>
      <c r="L283" s="618" t="str">
        <f t="shared" si="517"/>
        <v/>
      </c>
      <c r="M283" s="1208">
        <f t="shared" si="519"/>
        <v>46721</v>
      </c>
      <c r="N283" s="614" t="str">
        <f t="shared" si="416"/>
        <v/>
      </c>
      <c r="O283" s="614" t="str">
        <f t="shared" si="417"/>
        <v/>
      </c>
      <c r="P283" s="614" t="str">
        <f t="shared" si="418"/>
        <v/>
      </c>
      <c r="Q283" s="614" t="str">
        <f t="shared" si="419"/>
        <v/>
      </c>
      <c r="R283" s="614" t="str">
        <f t="shared" si="420"/>
        <v/>
      </c>
      <c r="S283" s="614" t="str">
        <f t="shared" si="421"/>
        <v/>
      </c>
      <c r="T283" s="614" t="str">
        <f t="shared" si="422"/>
        <v/>
      </c>
      <c r="U283" s="619"/>
      <c r="V283" s="614"/>
      <c r="W283" s="620" t="str">
        <f t="shared" si="515"/>
        <v/>
      </c>
      <c r="X283" s="620" t="str">
        <f t="shared" si="511"/>
        <v/>
      </c>
      <c r="Y283" s="620" t="str">
        <f t="shared" si="511"/>
        <v/>
      </c>
      <c r="Z283" s="620" t="str">
        <f t="shared" si="511"/>
        <v/>
      </c>
      <c r="AA283" s="620" t="str">
        <f t="shared" si="511"/>
        <v/>
      </c>
      <c r="AB283" s="620" t="str">
        <f t="shared" si="511"/>
        <v/>
      </c>
      <c r="AC283" s="620" t="str">
        <f t="shared" si="511"/>
        <v/>
      </c>
      <c r="AD283" s="620" t="str">
        <f t="shared" si="511"/>
        <v/>
      </c>
      <c r="AE283" s="620" t="str">
        <f t="shared" si="511"/>
        <v/>
      </c>
      <c r="AF283" s="620" t="str">
        <f t="shared" si="511"/>
        <v/>
      </c>
      <c r="AG283" s="620" t="str">
        <f t="shared" si="511"/>
        <v/>
      </c>
      <c r="AH283" s="620" t="str">
        <f t="shared" si="511"/>
        <v/>
      </c>
      <c r="AI283" s="621" t="str">
        <f t="shared" si="514"/>
        <v/>
      </c>
      <c r="AJ283" s="621" t="str">
        <f t="shared" si="521"/>
        <v/>
      </c>
      <c r="AK283" s="621" t="str">
        <f t="shared" si="521"/>
        <v/>
      </c>
      <c r="AL283" s="621" t="str">
        <f t="shared" si="521"/>
        <v/>
      </c>
      <c r="AM283" s="621" t="str">
        <f t="shared" si="521"/>
        <v/>
      </c>
      <c r="AN283" s="621" t="str">
        <f t="shared" si="521"/>
        <v/>
      </c>
      <c r="AO283" s="621" t="str">
        <f t="shared" si="521"/>
        <v/>
      </c>
      <c r="AP283" s="621" t="str">
        <f t="shared" si="521"/>
        <v/>
      </c>
      <c r="AQ283" s="621" t="str">
        <f t="shared" si="521"/>
        <v/>
      </c>
      <c r="AR283" s="621" t="str">
        <f t="shared" si="521"/>
        <v/>
      </c>
      <c r="AS283" s="621" t="str">
        <f t="shared" si="521"/>
        <v/>
      </c>
      <c r="AT283" s="621" t="str">
        <f t="shared" si="521"/>
        <v/>
      </c>
      <c r="AU283" s="622" t="str">
        <f t="shared" si="513"/>
        <v/>
      </c>
      <c r="AV283" s="622" t="str">
        <f t="shared" si="513"/>
        <v/>
      </c>
      <c r="AW283" s="622" t="str">
        <f t="shared" si="513"/>
        <v/>
      </c>
      <c r="AX283" s="622" t="str">
        <f t="shared" si="513"/>
        <v/>
      </c>
      <c r="AY283" s="622" t="str">
        <f t="shared" si="513"/>
        <v/>
      </c>
      <c r="AZ283" s="622" t="str">
        <f t="shared" si="513"/>
        <v/>
      </c>
      <c r="BA283" s="622" t="str">
        <f t="shared" si="513"/>
        <v/>
      </c>
      <c r="BB283" s="622" t="str">
        <f t="shared" si="513"/>
        <v/>
      </c>
      <c r="BC283" s="622" t="str">
        <f t="shared" si="513"/>
        <v/>
      </c>
      <c r="BD283" s="622" t="str">
        <f t="shared" si="513"/>
        <v/>
      </c>
      <c r="BE283" s="622" t="str">
        <f t="shared" si="513"/>
        <v/>
      </c>
      <c r="BF283" s="622" t="str">
        <f t="shared" si="513"/>
        <v/>
      </c>
      <c r="BG283" s="623" t="str">
        <f t="shared" si="424"/>
        <v/>
      </c>
      <c r="BH283" s="623" t="str">
        <f t="shared" si="425"/>
        <v/>
      </c>
      <c r="BI283" s="623" t="str">
        <f t="shared" si="426"/>
        <v/>
      </c>
      <c r="BJ283" s="623" t="str">
        <f t="shared" si="427"/>
        <v/>
      </c>
      <c r="BK283" s="623" t="str">
        <f t="shared" si="428"/>
        <v/>
      </c>
      <c r="BL283" s="623" t="str">
        <f t="shared" si="429"/>
        <v/>
      </c>
      <c r="BM283" s="623" t="str">
        <f t="shared" si="430"/>
        <v/>
      </c>
      <c r="BN283" s="623" t="str">
        <f t="shared" si="431"/>
        <v/>
      </c>
      <c r="BO283" s="623" t="str">
        <f t="shared" si="432"/>
        <v/>
      </c>
      <c r="BP283" s="623" t="str">
        <f t="shared" si="433"/>
        <v/>
      </c>
      <c r="BQ283" s="623" t="str">
        <f t="shared" si="434"/>
        <v/>
      </c>
      <c r="BR283" s="623" t="str">
        <f t="shared" si="435"/>
        <v/>
      </c>
      <c r="BS283" s="1281" t="str">
        <f t="shared" si="436"/>
        <v/>
      </c>
      <c r="BT283" s="1281" t="str">
        <f t="shared" si="437"/>
        <v/>
      </c>
      <c r="BU283" s="1281" t="str">
        <f t="shared" si="438"/>
        <v/>
      </c>
      <c r="BV283" s="1281" t="str">
        <f t="shared" si="439"/>
        <v/>
      </c>
      <c r="BW283" s="1281" t="str">
        <f t="shared" si="440"/>
        <v/>
      </c>
      <c r="BX283" s="1281" t="str">
        <f t="shared" si="441"/>
        <v/>
      </c>
      <c r="BY283" s="1281" t="str">
        <f t="shared" si="442"/>
        <v/>
      </c>
      <c r="BZ283" s="1281" t="str">
        <f t="shared" si="443"/>
        <v/>
      </c>
      <c r="CA283" s="1281" t="str">
        <f t="shared" si="444"/>
        <v/>
      </c>
      <c r="CB283" s="1281" t="str">
        <f t="shared" si="445"/>
        <v/>
      </c>
      <c r="CC283" s="1281" t="str">
        <f t="shared" si="446"/>
        <v/>
      </c>
      <c r="CD283" s="1281" t="str">
        <f t="shared" si="447"/>
        <v/>
      </c>
      <c r="CE283" s="623" t="str">
        <f t="shared" si="448"/>
        <v/>
      </c>
      <c r="CF283" s="623" t="str">
        <f t="shared" si="449"/>
        <v/>
      </c>
      <c r="CG283" s="623" t="str">
        <f t="shared" si="450"/>
        <v/>
      </c>
      <c r="CH283" s="623" t="str">
        <f t="shared" si="451"/>
        <v/>
      </c>
      <c r="CI283" s="623" t="str">
        <f t="shared" si="452"/>
        <v/>
      </c>
      <c r="CJ283" s="623" t="str">
        <f t="shared" si="453"/>
        <v/>
      </c>
      <c r="CK283" s="623" t="str">
        <f t="shared" si="454"/>
        <v/>
      </c>
      <c r="CL283" s="623" t="str">
        <f t="shared" si="455"/>
        <v/>
      </c>
      <c r="CM283" s="623" t="str">
        <f t="shared" si="456"/>
        <v/>
      </c>
      <c r="CN283" s="623" t="str">
        <f t="shared" si="457"/>
        <v/>
      </c>
      <c r="CO283" s="623" t="str">
        <f t="shared" si="458"/>
        <v/>
      </c>
      <c r="CP283" s="623" t="str">
        <f t="shared" si="459"/>
        <v/>
      </c>
      <c r="CQ283" s="1281" t="str">
        <f t="shared" si="460"/>
        <v/>
      </c>
      <c r="CR283" s="1281" t="str">
        <f t="shared" si="461"/>
        <v/>
      </c>
      <c r="CS283" s="1281" t="str">
        <f t="shared" si="462"/>
        <v/>
      </c>
      <c r="CT283" s="1281" t="str">
        <f t="shared" si="463"/>
        <v/>
      </c>
      <c r="CU283" s="1281" t="str">
        <f t="shared" si="464"/>
        <v/>
      </c>
      <c r="CV283" s="1281" t="str">
        <f t="shared" si="465"/>
        <v/>
      </c>
      <c r="CW283" s="1281" t="str">
        <f t="shared" si="466"/>
        <v/>
      </c>
      <c r="CX283" s="1281" t="str">
        <f t="shared" si="467"/>
        <v/>
      </c>
      <c r="CY283" s="1281" t="str">
        <f t="shared" si="468"/>
        <v/>
      </c>
      <c r="CZ283" s="1281" t="str">
        <f t="shared" si="469"/>
        <v/>
      </c>
      <c r="DA283" s="1281" t="str">
        <f t="shared" si="470"/>
        <v/>
      </c>
      <c r="DB283" s="1281" t="str">
        <f t="shared" si="471"/>
        <v/>
      </c>
      <c r="DC283" s="623" t="str">
        <f t="shared" si="472"/>
        <v/>
      </c>
      <c r="DD283" s="623" t="str">
        <f t="shared" si="473"/>
        <v/>
      </c>
      <c r="DE283" s="623" t="str">
        <f t="shared" si="474"/>
        <v/>
      </c>
      <c r="DF283" s="623" t="str">
        <f t="shared" si="475"/>
        <v/>
      </c>
      <c r="DG283" s="623" t="str">
        <f t="shared" si="476"/>
        <v/>
      </c>
      <c r="DH283" s="623" t="str">
        <f t="shared" si="477"/>
        <v/>
      </c>
      <c r="DI283" s="623" t="str">
        <f t="shared" si="478"/>
        <v/>
      </c>
      <c r="DJ283" s="623" t="str">
        <f t="shared" si="479"/>
        <v/>
      </c>
      <c r="DK283" s="623" t="str">
        <f t="shared" si="480"/>
        <v/>
      </c>
      <c r="DL283" s="623" t="str">
        <f t="shared" si="481"/>
        <v/>
      </c>
      <c r="DM283" s="623" t="str">
        <f t="shared" si="482"/>
        <v/>
      </c>
      <c r="DN283" s="623" t="str">
        <f t="shared" si="483"/>
        <v/>
      </c>
      <c r="DO283" s="1281" t="str">
        <f t="shared" si="484"/>
        <v/>
      </c>
      <c r="DP283" s="1281" t="str">
        <f t="shared" si="485"/>
        <v/>
      </c>
      <c r="DQ283" s="1281" t="str">
        <f t="shared" si="486"/>
        <v/>
      </c>
      <c r="DR283" s="1281" t="str">
        <f t="shared" si="487"/>
        <v/>
      </c>
      <c r="DS283" s="1281" t="str">
        <f t="shared" si="488"/>
        <v/>
      </c>
      <c r="DT283" s="1281" t="str">
        <f t="shared" si="489"/>
        <v/>
      </c>
      <c r="DU283" s="1281" t="str">
        <f t="shared" si="490"/>
        <v/>
      </c>
      <c r="DV283" s="1281" t="str">
        <f t="shared" si="491"/>
        <v/>
      </c>
      <c r="DW283" s="1281" t="str">
        <f t="shared" si="492"/>
        <v/>
      </c>
      <c r="DX283" s="1281" t="str">
        <f t="shared" si="493"/>
        <v/>
      </c>
      <c r="DY283" s="1281" t="str">
        <f t="shared" si="494"/>
        <v/>
      </c>
      <c r="DZ283" s="1281" t="str">
        <f t="shared" si="495"/>
        <v/>
      </c>
      <c r="EA283" s="623" t="str">
        <f t="shared" si="496"/>
        <v/>
      </c>
      <c r="EB283" s="623" t="str">
        <f t="shared" si="497"/>
        <v/>
      </c>
      <c r="EC283" s="623" t="str">
        <f t="shared" si="498"/>
        <v/>
      </c>
      <c r="ED283" s="623" t="str">
        <f t="shared" si="499"/>
        <v/>
      </c>
      <c r="EE283" s="623" t="str">
        <f t="shared" si="500"/>
        <v/>
      </c>
      <c r="EF283" s="623" t="str">
        <f t="shared" si="501"/>
        <v/>
      </c>
      <c r="EG283" s="623" t="str">
        <f t="shared" si="502"/>
        <v/>
      </c>
      <c r="EH283" s="623" t="str">
        <f t="shared" si="503"/>
        <v/>
      </c>
      <c r="EI283" s="623" t="str">
        <f t="shared" si="504"/>
        <v/>
      </c>
      <c r="EJ283" s="623" t="str">
        <f t="shared" si="505"/>
        <v/>
      </c>
      <c r="EK283" s="623" t="str">
        <f t="shared" si="506"/>
        <v/>
      </c>
      <c r="EL283" s="623" t="str">
        <f t="shared" si="507"/>
        <v/>
      </c>
    </row>
    <row r="284" spans="1:142">
      <c r="A284" s="7" t="str">
        <f>IF('Rent Roll_RedIQ 1'!B277&gt;0,'Rent Roll_RedIQ 1'!B277,"")</f>
        <v/>
      </c>
      <c r="B284" s="7" t="str">
        <f>IF('Rent Roll_RedIQ 1'!C277&gt;0,'Rent Roll_RedIQ 1'!C277,"")</f>
        <v/>
      </c>
      <c r="C284" s="614">
        <f>IF('Rent Roll_RedIQ 1'!K277&gt;0,'Rent Roll_RedIQ 1'!K277,0)</f>
        <v>0</v>
      </c>
      <c r="D284" s="615" t="str">
        <f>IF('Rent Roll_RedIQ 1'!J277&gt;0,'Rent Roll_RedIQ 1'!J277,"")</f>
        <v/>
      </c>
      <c r="E284" s="624" t="str">
        <f t="shared" si="415"/>
        <v/>
      </c>
      <c r="F284" s="194"/>
      <c r="G284" s="194"/>
      <c r="H284" s="616" t="str">
        <f t="shared" si="516"/>
        <v/>
      </c>
      <c r="I284" s="1200">
        <f>IF('Rent Roll_RedIQ 1'!S277&gt;0,'Rent Roll_RedIQ 1'!S277,Purchase_Date-1)</f>
        <v>45991</v>
      </c>
      <c r="J284" s="617" t="str">
        <f t="shared" si="517"/>
        <v/>
      </c>
      <c r="K284" s="1205">
        <f t="shared" si="518"/>
        <v>46356</v>
      </c>
      <c r="L284" s="618" t="str">
        <f t="shared" si="517"/>
        <v/>
      </c>
      <c r="M284" s="1208">
        <f t="shared" si="519"/>
        <v>46721</v>
      </c>
      <c r="N284" s="614" t="str">
        <f t="shared" si="416"/>
        <v/>
      </c>
      <c r="O284" s="614" t="str">
        <f t="shared" si="417"/>
        <v/>
      </c>
      <c r="P284" s="614" t="str">
        <f t="shared" si="418"/>
        <v/>
      </c>
      <c r="Q284" s="614" t="str">
        <f t="shared" si="419"/>
        <v/>
      </c>
      <c r="R284" s="614" t="str">
        <f t="shared" si="420"/>
        <v/>
      </c>
      <c r="S284" s="614" t="str">
        <f t="shared" si="421"/>
        <v/>
      </c>
      <c r="T284" s="614" t="str">
        <f t="shared" si="422"/>
        <v/>
      </c>
      <c r="U284" s="619"/>
      <c r="V284" s="614"/>
      <c r="W284" s="620" t="str">
        <f t="shared" si="515"/>
        <v/>
      </c>
      <c r="X284" s="620" t="str">
        <f t="shared" si="511"/>
        <v/>
      </c>
      <c r="Y284" s="620" t="str">
        <f t="shared" si="511"/>
        <v/>
      </c>
      <c r="Z284" s="620" t="str">
        <f t="shared" si="511"/>
        <v/>
      </c>
      <c r="AA284" s="620" t="str">
        <f t="shared" si="511"/>
        <v/>
      </c>
      <c r="AB284" s="620" t="str">
        <f t="shared" si="511"/>
        <v/>
      </c>
      <c r="AC284" s="620" t="str">
        <f t="shared" si="511"/>
        <v/>
      </c>
      <c r="AD284" s="620" t="str">
        <f t="shared" si="511"/>
        <v/>
      </c>
      <c r="AE284" s="620" t="str">
        <f t="shared" si="511"/>
        <v/>
      </c>
      <c r="AF284" s="620" t="str">
        <f t="shared" si="511"/>
        <v/>
      </c>
      <c r="AG284" s="620" t="str">
        <f t="shared" si="511"/>
        <v/>
      </c>
      <c r="AH284" s="620" t="str">
        <f t="shared" si="511"/>
        <v/>
      </c>
      <c r="AI284" s="621" t="str">
        <f t="shared" si="514"/>
        <v/>
      </c>
      <c r="AJ284" s="621" t="str">
        <f t="shared" si="521"/>
        <v/>
      </c>
      <c r="AK284" s="621" t="str">
        <f t="shared" si="521"/>
        <v/>
      </c>
      <c r="AL284" s="621" t="str">
        <f t="shared" si="521"/>
        <v/>
      </c>
      <c r="AM284" s="621" t="str">
        <f t="shared" si="521"/>
        <v/>
      </c>
      <c r="AN284" s="621" t="str">
        <f t="shared" si="521"/>
        <v/>
      </c>
      <c r="AO284" s="621" t="str">
        <f t="shared" si="521"/>
        <v/>
      </c>
      <c r="AP284" s="621" t="str">
        <f t="shared" si="521"/>
        <v/>
      </c>
      <c r="AQ284" s="621" t="str">
        <f t="shared" si="521"/>
        <v/>
      </c>
      <c r="AR284" s="621" t="str">
        <f t="shared" si="521"/>
        <v/>
      </c>
      <c r="AS284" s="621" t="str">
        <f t="shared" si="521"/>
        <v/>
      </c>
      <c r="AT284" s="621" t="str">
        <f t="shared" si="521"/>
        <v/>
      </c>
      <c r="AU284" s="622" t="str">
        <f t="shared" si="513"/>
        <v/>
      </c>
      <c r="AV284" s="622" t="str">
        <f t="shared" si="513"/>
        <v/>
      </c>
      <c r="AW284" s="622" t="str">
        <f t="shared" si="513"/>
        <v/>
      </c>
      <c r="AX284" s="622" t="str">
        <f t="shared" si="513"/>
        <v/>
      </c>
      <c r="AY284" s="622" t="str">
        <f t="shared" si="513"/>
        <v/>
      </c>
      <c r="AZ284" s="622" t="str">
        <f t="shared" si="513"/>
        <v/>
      </c>
      <c r="BA284" s="622" t="str">
        <f t="shared" si="513"/>
        <v/>
      </c>
      <c r="BB284" s="622" t="str">
        <f t="shared" si="513"/>
        <v/>
      </c>
      <c r="BC284" s="622" t="str">
        <f t="shared" si="513"/>
        <v/>
      </c>
      <c r="BD284" s="622" t="str">
        <f t="shared" si="513"/>
        <v/>
      </c>
      <c r="BE284" s="622" t="str">
        <f t="shared" si="513"/>
        <v/>
      </c>
      <c r="BF284" s="622" t="str">
        <f t="shared" si="513"/>
        <v/>
      </c>
      <c r="BG284" s="623" t="str">
        <f t="shared" si="424"/>
        <v/>
      </c>
      <c r="BH284" s="623" t="str">
        <f t="shared" si="425"/>
        <v/>
      </c>
      <c r="BI284" s="623" t="str">
        <f t="shared" si="426"/>
        <v/>
      </c>
      <c r="BJ284" s="623" t="str">
        <f t="shared" si="427"/>
        <v/>
      </c>
      <c r="BK284" s="623" t="str">
        <f t="shared" si="428"/>
        <v/>
      </c>
      <c r="BL284" s="623" t="str">
        <f t="shared" si="429"/>
        <v/>
      </c>
      <c r="BM284" s="623" t="str">
        <f t="shared" si="430"/>
        <v/>
      </c>
      <c r="BN284" s="623" t="str">
        <f t="shared" si="431"/>
        <v/>
      </c>
      <c r="BO284" s="623" t="str">
        <f t="shared" si="432"/>
        <v/>
      </c>
      <c r="BP284" s="623" t="str">
        <f t="shared" si="433"/>
        <v/>
      </c>
      <c r="BQ284" s="623" t="str">
        <f t="shared" si="434"/>
        <v/>
      </c>
      <c r="BR284" s="623" t="str">
        <f t="shared" si="435"/>
        <v/>
      </c>
      <c r="BS284" s="1281" t="str">
        <f t="shared" si="436"/>
        <v/>
      </c>
      <c r="BT284" s="1281" t="str">
        <f t="shared" si="437"/>
        <v/>
      </c>
      <c r="BU284" s="1281" t="str">
        <f t="shared" si="438"/>
        <v/>
      </c>
      <c r="BV284" s="1281" t="str">
        <f t="shared" si="439"/>
        <v/>
      </c>
      <c r="BW284" s="1281" t="str">
        <f t="shared" si="440"/>
        <v/>
      </c>
      <c r="BX284" s="1281" t="str">
        <f t="shared" si="441"/>
        <v/>
      </c>
      <c r="BY284" s="1281" t="str">
        <f t="shared" si="442"/>
        <v/>
      </c>
      <c r="BZ284" s="1281" t="str">
        <f t="shared" si="443"/>
        <v/>
      </c>
      <c r="CA284" s="1281" t="str">
        <f t="shared" si="444"/>
        <v/>
      </c>
      <c r="CB284" s="1281" t="str">
        <f t="shared" si="445"/>
        <v/>
      </c>
      <c r="CC284" s="1281" t="str">
        <f t="shared" si="446"/>
        <v/>
      </c>
      <c r="CD284" s="1281" t="str">
        <f t="shared" si="447"/>
        <v/>
      </c>
      <c r="CE284" s="623" t="str">
        <f t="shared" si="448"/>
        <v/>
      </c>
      <c r="CF284" s="623" t="str">
        <f t="shared" si="449"/>
        <v/>
      </c>
      <c r="CG284" s="623" t="str">
        <f t="shared" si="450"/>
        <v/>
      </c>
      <c r="CH284" s="623" t="str">
        <f t="shared" si="451"/>
        <v/>
      </c>
      <c r="CI284" s="623" t="str">
        <f t="shared" si="452"/>
        <v/>
      </c>
      <c r="CJ284" s="623" t="str">
        <f t="shared" si="453"/>
        <v/>
      </c>
      <c r="CK284" s="623" t="str">
        <f t="shared" si="454"/>
        <v/>
      </c>
      <c r="CL284" s="623" t="str">
        <f t="shared" si="455"/>
        <v/>
      </c>
      <c r="CM284" s="623" t="str">
        <f t="shared" si="456"/>
        <v/>
      </c>
      <c r="CN284" s="623" t="str">
        <f t="shared" si="457"/>
        <v/>
      </c>
      <c r="CO284" s="623" t="str">
        <f t="shared" si="458"/>
        <v/>
      </c>
      <c r="CP284" s="623" t="str">
        <f t="shared" si="459"/>
        <v/>
      </c>
      <c r="CQ284" s="1281" t="str">
        <f t="shared" si="460"/>
        <v/>
      </c>
      <c r="CR284" s="1281" t="str">
        <f t="shared" si="461"/>
        <v/>
      </c>
      <c r="CS284" s="1281" t="str">
        <f t="shared" si="462"/>
        <v/>
      </c>
      <c r="CT284" s="1281" t="str">
        <f t="shared" si="463"/>
        <v/>
      </c>
      <c r="CU284" s="1281" t="str">
        <f t="shared" si="464"/>
        <v/>
      </c>
      <c r="CV284" s="1281" t="str">
        <f t="shared" si="465"/>
        <v/>
      </c>
      <c r="CW284" s="1281" t="str">
        <f t="shared" si="466"/>
        <v/>
      </c>
      <c r="CX284" s="1281" t="str">
        <f t="shared" si="467"/>
        <v/>
      </c>
      <c r="CY284" s="1281" t="str">
        <f t="shared" si="468"/>
        <v/>
      </c>
      <c r="CZ284" s="1281" t="str">
        <f t="shared" si="469"/>
        <v/>
      </c>
      <c r="DA284" s="1281" t="str">
        <f t="shared" si="470"/>
        <v/>
      </c>
      <c r="DB284" s="1281" t="str">
        <f t="shared" si="471"/>
        <v/>
      </c>
      <c r="DC284" s="623" t="str">
        <f t="shared" si="472"/>
        <v/>
      </c>
      <c r="DD284" s="623" t="str">
        <f t="shared" si="473"/>
        <v/>
      </c>
      <c r="DE284" s="623" t="str">
        <f t="shared" si="474"/>
        <v/>
      </c>
      <c r="DF284" s="623" t="str">
        <f t="shared" si="475"/>
        <v/>
      </c>
      <c r="DG284" s="623" t="str">
        <f t="shared" si="476"/>
        <v/>
      </c>
      <c r="DH284" s="623" t="str">
        <f t="shared" si="477"/>
        <v/>
      </c>
      <c r="DI284" s="623" t="str">
        <f t="shared" si="478"/>
        <v/>
      </c>
      <c r="DJ284" s="623" t="str">
        <f t="shared" si="479"/>
        <v/>
      </c>
      <c r="DK284" s="623" t="str">
        <f t="shared" si="480"/>
        <v/>
      </c>
      <c r="DL284" s="623" t="str">
        <f t="shared" si="481"/>
        <v/>
      </c>
      <c r="DM284" s="623" t="str">
        <f t="shared" si="482"/>
        <v/>
      </c>
      <c r="DN284" s="623" t="str">
        <f t="shared" si="483"/>
        <v/>
      </c>
      <c r="DO284" s="1281" t="str">
        <f t="shared" si="484"/>
        <v/>
      </c>
      <c r="DP284" s="1281" t="str">
        <f t="shared" si="485"/>
        <v/>
      </c>
      <c r="DQ284" s="1281" t="str">
        <f t="shared" si="486"/>
        <v/>
      </c>
      <c r="DR284" s="1281" t="str">
        <f t="shared" si="487"/>
        <v/>
      </c>
      <c r="DS284" s="1281" t="str">
        <f t="shared" si="488"/>
        <v/>
      </c>
      <c r="DT284" s="1281" t="str">
        <f t="shared" si="489"/>
        <v/>
      </c>
      <c r="DU284" s="1281" t="str">
        <f t="shared" si="490"/>
        <v/>
      </c>
      <c r="DV284" s="1281" t="str">
        <f t="shared" si="491"/>
        <v/>
      </c>
      <c r="DW284" s="1281" t="str">
        <f t="shared" si="492"/>
        <v/>
      </c>
      <c r="DX284" s="1281" t="str">
        <f t="shared" si="493"/>
        <v/>
      </c>
      <c r="DY284" s="1281" t="str">
        <f t="shared" si="494"/>
        <v/>
      </c>
      <c r="DZ284" s="1281" t="str">
        <f t="shared" si="495"/>
        <v/>
      </c>
      <c r="EA284" s="623" t="str">
        <f t="shared" si="496"/>
        <v/>
      </c>
      <c r="EB284" s="623" t="str">
        <f t="shared" si="497"/>
        <v/>
      </c>
      <c r="EC284" s="623" t="str">
        <f t="shared" si="498"/>
        <v/>
      </c>
      <c r="ED284" s="623" t="str">
        <f t="shared" si="499"/>
        <v/>
      </c>
      <c r="EE284" s="623" t="str">
        <f t="shared" si="500"/>
        <v/>
      </c>
      <c r="EF284" s="623" t="str">
        <f t="shared" si="501"/>
        <v/>
      </c>
      <c r="EG284" s="623" t="str">
        <f t="shared" si="502"/>
        <v/>
      </c>
      <c r="EH284" s="623" t="str">
        <f t="shared" si="503"/>
        <v/>
      </c>
      <c r="EI284" s="623" t="str">
        <f t="shared" si="504"/>
        <v/>
      </c>
      <c r="EJ284" s="623" t="str">
        <f t="shared" si="505"/>
        <v/>
      </c>
      <c r="EK284" s="623" t="str">
        <f t="shared" si="506"/>
        <v/>
      </c>
      <c r="EL284" s="623" t="str">
        <f t="shared" si="507"/>
        <v/>
      </c>
    </row>
    <row r="285" spans="1:142">
      <c r="A285" s="7" t="str">
        <f>IF('Rent Roll_RedIQ 1'!B278&gt;0,'Rent Roll_RedIQ 1'!B278,"")</f>
        <v/>
      </c>
      <c r="B285" s="7" t="str">
        <f>IF('Rent Roll_RedIQ 1'!C278&gt;0,'Rent Roll_RedIQ 1'!C278,"")</f>
        <v/>
      </c>
      <c r="C285" s="614">
        <f>IF('Rent Roll_RedIQ 1'!K278&gt;0,'Rent Roll_RedIQ 1'!K278,0)</f>
        <v>0</v>
      </c>
      <c r="D285" s="615" t="str">
        <f>IF('Rent Roll_RedIQ 1'!J278&gt;0,'Rent Roll_RedIQ 1'!J278,"")</f>
        <v/>
      </c>
      <c r="E285" s="624" t="str">
        <f t="shared" si="415"/>
        <v/>
      </c>
      <c r="F285" s="194"/>
      <c r="G285" s="194"/>
      <c r="H285" s="616" t="str">
        <f t="shared" si="516"/>
        <v/>
      </c>
      <c r="I285" s="1200">
        <f>IF('Rent Roll_RedIQ 1'!S278&gt;0,'Rent Roll_RedIQ 1'!S278,Purchase_Date-1)</f>
        <v>45991</v>
      </c>
      <c r="J285" s="617" t="str">
        <f t="shared" si="517"/>
        <v/>
      </c>
      <c r="K285" s="1205">
        <f t="shared" si="518"/>
        <v>46356</v>
      </c>
      <c r="L285" s="618" t="str">
        <f t="shared" si="517"/>
        <v/>
      </c>
      <c r="M285" s="1208">
        <f t="shared" si="519"/>
        <v>46721</v>
      </c>
      <c r="N285" s="614" t="str">
        <f t="shared" si="416"/>
        <v/>
      </c>
      <c r="O285" s="614" t="str">
        <f t="shared" si="417"/>
        <v/>
      </c>
      <c r="P285" s="614" t="str">
        <f t="shared" si="418"/>
        <v/>
      </c>
      <c r="Q285" s="614" t="str">
        <f t="shared" si="419"/>
        <v/>
      </c>
      <c r="R285" s="614" t="str">
        <f t="shared" si="420"/>
        <v/>
      </c>
      <c r="S285" s="614" t="str">
        <f t="shared" si="421"/>
        <v/>
      </c>
      <c r="T285" s="614" t="str">
        <f t="shared" si="422"/>
        <v/>
      </c>
      <c r="U285" s="619"/>
      <c r="V285" s="614"/>
      <c r="W285" s="620" t="str">
        <f t="shared" si="515"/>
        <v/>
      </c>
      <c r="X285" s="620" t="str">
        <f t="shared" ref="X285:AH288" si="523">IF($I285&gt;=X$11,$C285,$H285)</f>
        <v/>
      </c>
      <c r="Y285" s="620" t="str">
        <f t="shared" si="523"/>
        <v/>
      </c>
      <c r="Z285" s="620" t="str">
        <f t="shared" si="523"/>
        <v/>
      </c>
      <c r="AA285" s="620" t="str">
        <f t="shared" si="523"/>
        <v/>
      </c>
      <c r="AB285" s="620" t="str">
        <f t="shared" si="523"/>
        <v/>
      </c>
      <c r="AC285" s="620" t="str">
        <f t="shared" si="523"/>
        <v/>
      </c>
      <c r="AD285" s="620" t="str">
        <f t="shared" si="523"/>
        <v/>
      </c>
      <c r="AE285" s="620" t="str">
        <f t="shared" si="523"/>
        <v/>
      </c>
      <c r="AF285" s="620" t="str">
        <f t="shared" si="523"/>
        <v/>
      </c>
      <c r="AG285" s="620" t="str">
        <f t="shared" si="523"/>
        <v/>
      </c>
      <c r="AH285" s="620" t="str">
        <f t="shared" si="523"/>
        <v/>
      </c>
      <c r="AI285" s="621" t="str">
        <f t="shared" si="514"/>
        <v/>
      </c>
      <c r="AJ285" s="621" t="str">
        <f t="shared" si="521"/>
        <v/>
      </c>
      <c r="AK285" s="621" t="str">
        <f t="shared" si="521"/>
        <v/>
      </c>
      <c r="AL285" s="621" t="str">
        <f t="shared" si="521"/>
        <v/>
      </c>
      <c r="AM285" s="621" t="str">
        <f t="shared" si="521"/>
        <v/>
      </c>
      <c r="AN285" s="621" t="str">
        <f t="shared" si="521"/>
        <v/>
      </c>
      <c r="AO285" s="621" t="str">
        <f t="shared" si="521"/>
        <v/>
      </c>
      <c r="AP285" s="621" t="str">
        <f t="shared" si="521"/>
        <v/>
      </c>
      <c r="AQ285" s="621" t="str">
        <f t="shared" si="521"/>
        <v/>
      </c>
      <c r="AR285" s="621" t="str">
        <f t="shared" si="521"/>
        <v/>
      </c>
      <c r="AS285" s="621" t="str">
        <f t="shared" si="521"/>
        <v/>
      </c>
      <c r="AT285" s="621" t="str">
        <f t="shared" si="521"/>
        <v/>
      </c>
      <c r="AU285" s="622" t="str">
        <f t="shared" si="513"/>
        <v/>
      </c>
      <c r="AV285" s="622" t="str">
        <f t="shared" si="513"/>
        <v/>
      </c>
      <c r="AW285" s="622" t="str">
        <f t="shared" si="513"/>
        <v/>
      </c>
      <c r="AX285" s="622" t="str">
        <f t="shared" si="513"/>
        <v/>
      </c>
      <c r="AY285" s="622" t="str">
        <f t="shared" si="513"/>
        <v/>
      </c>
      <c r="AZ285" s="622" t="str">
        <f t="shared" si="513"/>
        <v/>
      </c>
      <c r="BA285" s="622" t="str">
        <f t="shared" si="513"/>
        <v/>
      </c>
      <c r="BB285" s="622" t="str">
        <f t="shared" si="513"/>
        <v/>
      </c>
      <c r="BC285" s="622" t="str">
        <f t="shared" si="513"/>
        <v/>
      </c>
      <c r="BD285" s="622" t="str">
        <f t="shared" si="513"/>
        <v/>
      </c>
      <c r="BE285" s="622" t="str">
        <f t="shared" si="513"/>
        <v/>
      </c>
      <c r="BF285" s="622" t="str">
        <f t="shared" si="513"/>
        <v/>
      </c>
      <c r="BG285" s="623" t="str">
        <f t="shared" si="424"/>
        <v/>
      </c>
      <c r="BH285" s="623" t="str">
        <f t="shared" si="425"/>
        <v/>
      </c>
      <c r="BI285" s="623" t="str">
        <f t="shared" si="426"/>
        <v/>
      </c>
      <c r="BJ285" s="623" t="str">
        <f t="shared" si="427"/>
        <v/>
      </c>
      <c r="BK285" s="623" t="str">
        <f t="shared" si="428"/>
        <v/>
      </c>
      <c r="BL285" s="623" t="str">
        <f t="shared" si="429"/>
        <v/>
      </c>
      <c r="BM285" s="623" t="str">
        <f t="shared" si="430"/>
        <v/>
      </c>
      <c r="BN285" s="623" t="str">
        <f t="shared" si="431"/>
        <v/>
      </c>
      <c r="BO285" s="623" t="str">
        <f t="shared" si="432"/>
        <v/>
      </c>
      <c r="BP285" s="623" t="str">
        <f t="shared" si="433"/>
        <v/>
      </c>
      <c r="BQ285" s="623" t="str">
        <f t="shared" si="434"/>
        <v/>
      </c>
      <c r="BR285" s="623" t="str">
        <f t="shared" si="435"/>
        <v/>
      </c>
      <c r="BS285" s="1281" t="str">
        <f t="shared" si="436"/>
        <v/>
      </c>
      <c r="BT285" s="1281" t="str">
        <f t="shared" si="437"/>
        <v/>
      </c>
      <c r="BU285" s="1281" t="str">
        <f t="shared" si="438"/>
        <v/>
      </c>
      <c r="BV285" s="1281" t="str">
        <f t="shared" si="439"/>
        <v/>
      </c>
      <c r="BW285" s="1281" t="str">
        <f t="shared" si="440"/>
        <v/>
      </c>
      <c r="BX285" s="1281" t="str">
        <f t="shared" si="441"/>
        <v/>
      </c>
      <c r="BY285" s="1281" t="str">
        <f t="shared" si="442"/>
        <v/>
      </c>
      <c r="BZ285" s="1281" t="str">
        <f t="shared" si="443"/>
        <v/>
      </c>
      <c r="CA285" s="1281" t="str">
        <f t="shared" si="444"/>
        <v/>
      </c>
      <c r="CB285" s="1281" t="str">
        <f t="shared" si="445"/>
        <v/>
      </c>
      <c r="CC285" s="1281" t="str">
        <f t="shared" si="446"/>
        <v/>
      </c>
      <c r="CD285" s="1281" t="str">
        <f t="shared" si="447"/>
        <v/>
      </c>
      <c r="CE285" s="623" t="str">
        <f t="shared" si="448"/>
        <v/>
      </c>
      <c r="CF285" s="623" t="str">
        <f t="shared" si="449"/>
        <v/>
      </c>
      <c r="CG285" s="623" t="str">
        <f t="shared" si="450"/>
        <v/>
      </c>
      <c r="CH285" s="623" t="str">
        <f t="shared" si="451"/>
        <v/>
      </c>
      <c r="CI285" s="623" t="str">
        <f t="shared" si="452"/>
        <v/>
      </c>
      <c r="CJ285" s="623" t="str">
        <f t="shared" si="453"/>
        <v/>
      </c>
      <c r="CK285" s="623" t="str">
        <f t="shared" si="454"/>
        <v/>
      </c>
      <c r="CL285" s="623" t="str">
        <f t="shared" si="455"/>
        <v/>
      </c>
      <c r="CM285" s="623" t="str">
        <f t="shared" si="456"/>
        <v/>
      </c>
      <c r="CN285" s="623" t="str">
        <f t="shared" si="457"/>
        <v/>
      </c>
      <c r="CO285" s="623" t="str">
        <f t="shared" si="458"/>
        <v/>
      </c>
      <c r="CP285" s="623" t="str">
        <f t="shared" si="459"/>
        <v/>
      </c>
      <c r="CQ285" s="1281" t="str">
        <f t="shared" si="460"/>
        <v/>
      </c>
      <c r="CR285" s="1281" t="str">
        <f t="shared" si="461"/>
        <v/>
      </c>
      <c r="CS285" s="1281" t="str">
        <f t="shared" si="462"/>
        <v/>
      </c>
      <c r="CT285" s="1281" t="str">
        <f t="shared" si="463"/>
        <v/>
      </c>
      <c r="CU285" s="1281" t="str">
        <f t="shared" si="464"/>
        <v/>
      </c>
      <c r="CV285" s="1281" t="str">
        <f t="shared" si="465"/>
        <v/>
      </c>
      <c r="CW285" s="1281" t="str">
        <f t="shared" si="466"/>
        <v/>
      </c>
      <c r="CX285" s="1281" t="str">
        <f t="shared" si="467"/>
        <v/>
      </c>
      <c r="CY285" s="1281" t="str">
        <f t="shared" si="468"/>
        <v/>
      </c>
      <c r="CZ285" s="1281" t="str">
        <f t="shared" si="469"/>
        <v/>
      </c>
      <c r="DA285" s="1281" t="str">
        <f t="shared" si="470"/>
        <v/>
      </c>
      <c r="DB285" s="1281" t="str">
        <f t="shared" si="471"/>
        <v/>
      </c>
      <c r="DC285" s="623" t="str">
        <f t="shared" si="472"/>
        <v/>
      </c>
      <c r="DD285" s="623" t="str">
        <f t="shared" si="473"/>
        <v/>
      </c>
      <c r="DE285" s="623" t="str">
        <f t="shared" si="474"/>
        <v/>
      </c>
      <c r="DF285" s="623" t="str">
        <f t="shared" si="475"/>
        <v/>
      </c>
      <c r="DG285" s="623" t="str">
        <f t="shared" si="476"/>
        <v/>
      </c>
      <c r="DH285" s="623" t="str">
        <f t="shared" si="477"/>
        <v/>
      </c>
      <c r="DI285" s="623" t="str">
        <f t="shared" si="478"/>
        <v/>
      </c>
      <c r="DJ285" s="623" t="str">
        <f t="shared" si="479"/>
        <v/>
      </c>
      <c r="DK285" s="623" t="str">
        <f t="shared" si="480"/>
        <v/>
      </c>
      <c r="DL285" s="623" t="str">
        <f t="shared" si="481"/>
        <v/>
      </c>
      <c r="DM285" s="623" t="str">
        <f t="shared" si="482"/>
        <v/>
      </c>
      <c r="DN285" s="623" t="str">
        <f t="shared" si="483"/>
        <v/>
      </c>
      <c r="DO285" s="1281" t="str">
        <f t="shared" si="484"/>
        <v/>
      </c>
      <c r="DP285" s="1281" t="str">
        <f t="shared" si="485"/>
        <v/>
      </c>
      <c r="DQ285" s="1281" t="str">
        <f t="shared" si="486"/>
        <v/>
      </c>
      <c r="DR285" s="1281" t="str">
        <f t="shared" si="487"/>
        <v/>
      </c>
      <c r="DS285" s="1281" t="str">
        <f t="shared" si="488"/>
        <v/>
      </c>
      <c r="DT285" s="1281" t="str">
        <f t="shared" si="489"/>
        <v/>
      </c>
      <c r="DU285" s="1281" t="str">
        <f t="shared" si="490"/>
        <v/>
      </c>
      <c r="DV285" s="1281" t="str">
        <f t="shared" si="491"/>
        <v/>
      </c>
      <c r="DW285" s="1281" t="str">
        <f t="shared" si="492"/>
        <v/>
      </c>
      <c r="DX285" s="1281" t="str">
        <f t="shared" si="493"/>
        <v/>
      </c>
      <c r="DY285" s="1281" t="str">
        <f t="shared" si="494"/>
        <v/>
      </c>
      <c r="DZ285" s="1281" t="str">
        <f t="shared" si="495"/>
        <v/>
      </c>
      <c r="EA285" s="623" t="str">
        <f t="shared" si="496"/>
        <v/>
      </c>
      <c r="EB285" s="623" t="str">
        <f t="shared" si="497"/>
        <v/>
      </c>
      <c r="EC285" s="623" t="str">
        <f t="shared" si="498"/>
        <v/>
      </c>
      <c r="ED285" s="623" t="str">
        <f t="shared" si="499"/>
        <v/>
      </c>
      <c r="EE285" s="623" t="str">
        <f t="shared" si="500"/>
        <v/>
      </c>
      <c r="EF285" s="623" t="str">
        <f t="shared" si="501"/>
        <v/>
      </c>
      <c r="EG285" s="623" t="str">
        <f t="shared" si="502"/>
        <v/>
      </c>
      <c r="EH285" s="623" t="str">
        <f t="shared" si="503"/>
        <v/>
      </c>
      <c r="EI285" s="623" t="str">
        <f t="shared" si="504"/>
        <v/>
      </c>
      <c r="EJ285" s="623" t="str">
        <f t="shared" si="505"/>
        <v/>
      </c>
      <c r="EK285" s="623" t="str">
        <f t="shared" si="506"/>
        <v/>
      </c>
      <c r="EL285" s="623" t="str">
        <f t="shared" si="507"/>
        <v/>
      </c>
    </row>
    <row r="286" spans="1:142">
      <c r="A286" s="7" t="str">
        <f>IF('Rent Roll_RedIQ 1'!B279&gt;0,'Rent Roll_RedIQ 1'!B279,"")</f>
        <v/>
      </c>
      <c r="B286" s="7" t="str">
        <f>IF('Rent Roll_RedIQ 1'!C279&gt;0,'Rent Roll_RedIQ 1'!C279,"")</f>
        <v/>
      </c>
      <c r="C286" s="614">
        <f>IF('Rent Roll_RedIQ 1'!K279&gt;0,'Rent Roll_RedIQ 1'!K279,0)</f>
        <v>0</v>
      </c>
      <c r="D286" s="615" t="str">
        <f>IF('Rent Roll_RedIQ 1'!J279&gt;0,'Rent Roll_RedIQ 1'!J279,"")</f>
        <v/>
      </c>
      <c r="E286" s="624" t="str">
        <f t="shared" si="415"/>
        <v/>
      </c>
      <c r="F286" s="194"/>
      <c r="G286" s="194"/>
      <c r="H286" s="616" t="str">
        <f t="shared" si="516"/>
        <v/>
      </c>
      <c r="I286" s="1200">
        <f>IF('Rent Roll_RedIQ 1'!S279&gt;0,'Rent Roll_RedIQ 1'!S279,Purchase_Date-1)</f>
        <v>45991</v>
      </c>
      <c r="J286" s="617" t="str">
        <f t="shared" si="517"/>
        <v/>
      </c>
      <c r="K286" s="1205">
        <f t="shared" si="518"/>
        <v>46356</v>
      </c>
      <c r="L286" s="618" t="str">
        <f t="shared" si="517"/>
        <v/>
      </c>
      <c r="M286" s="1208">
        <f t="shared" si="519"/>
        <v>46721</v>
      </c>
      <c r="N286" s="614" t="str">
        <f t="shared" si="416"/>
        <v/>
      </c>
      <c r="O286" s="614" t="str">
        <f t="shared" si="417"/>
        <v/>
      </c>
      <c r="P286" s="614" t="str">
        <f t="shared" si="418"/>
        <v/>
      </c>
      <c r="Q286" s="614" t="str">
        <f t="shared" si="419"/>
        <v/>
      </c>
      <c r="R286" s="614" t="str">
        <f t="shared" si="420"/>
        <v/>
      </c>
      <c r="S286" s="614" t="str">
        <f t="shared" si="421"/>
        <v/>
      </c>
      <c r="T286" s="614" t="str">
        <f t="shared" si="422"/>
        <v/>
      </c>
      <c r="U286" s="619"/>
      <c r="V286" s="614"/>
      <c r="W286" s="620" t="str">
        <f t="shared" si="515"/>
        <v/>
      </c>
      <c r="X286" s="620" t="str">
        <f t="shared" si="523"/>
        <v/>
      </c>
      <c r="Y286" s="620" t="str">
        <f t="shared" si="523"/>
        <v/>
      </c>
      <c r="Z286" s="620" t="str">
        <f t="shared" si="523"/>
        <v/>
      </c>
      <c r="AA286" s="620" t="str">
        <f t="shared" si="523"/>
        <v/>
      </c>
      <c r="AB286" s="620" t="str">
        <f t="shared" si="523"/>
        <v/>
      </c>
      <c r="AC286" s="620" t="str">
        <f t="shared" si="523"/>
        <v/>
      </c>
      <c r="AD286" s="620" t="str">
        <f t="shared" si="523"/>
        <v/>
      </c>
      <c r="AE286" s="620" t="str">
        <f t="shared" si="523"/>
        <v/>
      </c>
      <c r="AF286" s="620" t="str">
        <f t="shared" si="523"/>
        <v/>
      </c>
      <c r="AG286" s="620" t="str">
        <f t="shared" si="523"/>
        <v/>
      </c>
      <c r="AH286" s="620" t="str">
        <f t="shared" si="523"/>
        <v/>
      </c>
      <c r="AI286" s="621" t="str">
        <f t="shared" si="514"/>
        <v/>
      </c>
      <c r="AJ286" s="621" t="str">
        <f t="shared" si="521"/>
        <v/>
      </c>
      <c r="AK286" s="621" t="str">
        <f t="shared" si="521"/>
        <v/>
      </c>
      <c r="AL286" s="621" t="str">
        <f t="shared" si="521"/>
        <v/>
      </c>
      <c r="AM286" s="621" t="str">
        <f t="shared" si="521"/>
        <v/>
      </c>
      <c r="AN286" s="621" t="str">
        <f t="shared" si="521"/>
        <v/>
      </c>
      <c r="AO286" s="621" t="str">
        <f t="shared" si="521"/>
        <v/>
      </c>
      <c r="AP286" s="621" t="str">
        <f t="shared" si="521"/>
        <v/>
      </c>
      <c r="AQ286" s="621" t="str">
        <f t="shared" si="521"/>
        <v/>
      </c>
      <c r="AR286" s="621" t="str">
        <f t="shared" si="521"/>
        <v/>
      </c>
      <c r="AS286" s="621" t="str">
        <f t="shared" si="521"/>
        <v/>
      </c>
      <c r="AT286" s="621" t="str">
        <f t="shared" si="521"/>
        <v/>
      </c>
      <c r="AU286" s="622" t="str">
        <f t="shared" si="513"/>
        <v/>
      </c>
      <c r="AV286" s="622" t="str">
        <f t="shared" si="513"/>
        <v/>
      </c>
      <c r="AW286" s="622" t="str">
        <f t="shared" si="513"/>
        <v/>
      </c>
      <c r="AX286" s="622" t="str">
        <f t="shared" si="513"/>
        <v/>
      </c>
      <c r="AY286" s="622" t="str">
        <f t="shared" si="513"/>
        <v/>
      </c>
      <c r="AZ286" s="622" t="str">
        <f t="shared" si="513"/>
        <v/>
      </c>
      <c r="BA286" s="622" t="str">
        <f t="shared" si="513"/>
        <v/>
      </c>
      <c r="BB286" s="622" t="str">
        <f t="shared" si="513"/>
        <v/>
      </c>
      <c r="BC286" s="622" t="str">
        <f t="shared" si="513"/>
        <v/>
      </c>
      <c r="BD286" s="622" t="str">
        <f t="shared" si="513"/>
        <v/>
      </c>
      <c r="BE286" s="622" t="str">
        <f t="shared" si="513"/>
        <v/>
      </c>
      <c r="BF286" s="622" t="str">
        <f t="shared" si="513"/>
        <v/>
      </c>
      <c r="BG286" s="623" t="str">
        <f t="shared" si="424"/>
        <v/>
      </c>
      <c r="BH286" s="623" t="str">
        <f t="shared" si="425"/>
        <v/>
      </c>
      <c r="BI286" s="623" t="str">
        <f t="shared" si="426"/>
        <v/>
      </c>
      <c r="BJ286" s="623" t="str">
        <f t="shared" si="427"/>
        <v/>
      </c>
      <c r="BK286" s="623" t="str">
        <f t="shared" si="428"/>
        <v/>
      </c>
      <c r="BL286" s="623" t="str">
        <f t="shared" si="429"/>
        <v/>
      </c>
      <c r="BM286" s="623" t="str">
        <f t="shared" si="430"/>
        <v/>
      </c>
      <c r="BN286" s="623" t="str">
        <f t="shared" si="431"/>
        <v/>
      </c>
      <c r="BO286" s="623" t="str">
        <f t="shared" si="432"/>
        <v/>
      </c>
      <c r="BP286" s="623" t="str">
        <f t="shared" si="433"/>
        <v/>
      </c>
      <c r="BQ286" s="623" t="str">
        <f t="shared" si="434"/>
        <v/>
      </c>
      <c r="BR286" s="623" t="str">
        <f t="shared" si="435"/>
        <v/>
      </c>
      <c r="BS286" s="1281" t="str">
        <f t="shared" si="436"/>
        <v/>
      </c>
      <c r="BT286" s="1281" t="str">
        <f t="shared" si="437"/>
        <v/>
      </c>
      <c r="BU286" s="1281" t="str">
        <f t="shared" si="438"/>
        <v/>
      </c>
      <c r="BV286" s="1281" t="str">
        <f t="shared" si="439"/>
        <v/>
      </c>
      <c r="BW286" s="1281" t="str">
        <f t="shared" si="440"/>
        <v/>
      </c>
      <c r="BX286" s="1281" t="str">
        <f t="shared" si="441"/>
        <v/>
      </c>
      <c r="BY286" s="1281" t="str">
        <f t="shared" si="442"/>
        <v/>
      </c>
      <c r="BZ286" s="1281" t="str">
        <f t="shared" si="443"/>
        <v/>
      </c>
      <c r="CA286" s="1281" t="str">
        <f t="shared" si="444"/>
        <v/>
      </c>
      <c r="CB286" s="1281" t="str">
        <f t="shared" si="445"/>
        <v/>
      </c>
      <c r="CC286" s="1281" t="str">
        <f t="shared" si="446"/>
        <v/>
      </c>
      <c r="CD286" s="1281" t="str">
        <f t="shared" si="447"/>
        <v/>
      </c>
      <c r="CE286" s="623" t="str">
        <f t="shared" si="448"/>
        <v/>
      </c>
      <c r="CF286" s="623" t="str">
        <f t="shared" si="449"/>
        <v/>
      </c>
      <c r="CG286" s="623" t="str">
        <f t="shared" si="450"/>
        <v/>
      </c>
      <c r="CH286" s="623" t="str">
        <f t="shared" si="451"/>
        <v/>
      </c>
      <c r="CI286" s="623" t="str">
        <f t="shared" si="452"/>
        <v/>
      </c>
      <c r="CJ286" s="623" t="str">
        <f t="shared" si="453"/>
        <v/>
      </c>
      <c r="CK286" s="623" t="str">
        <f t="shared" si="454"/>
        <v/>
      </c>
      <c r="CL286" s="623" t="str">
        <f t="shared" si="455"/>
        <v/>
      </c>
      <c r="CM286" s="623" t="str">
        <f t="shared" si="456"/>
        <v/>
      </c>
      <c r="CN286" s="623" t="str">
        <f t="shared" si="457"/>
        <v/>
      </c>
      <c r="CO286" s="623" t="str">
        <f t="shared" si="458"/>
        <v/>
      </c>
      <c r="CP286" s="623" t="str">
        <f t="shared" si="459"/>
        <v/>
      </c>
      <c r="CQ286" s="1281" t="str">
        <f t="shared" si="460"/>
        <v/>
      </c>
      <c r="CR286" s="1281" t="str">
        <f t="shared" si="461"/>
        <v/>
      </c>
      <c r="CS286" s="1281" t="str">
        <f t="shared" si="462"/>
        <v/>
      </c>
      <c r="CT286" s="1281" t="str">
        <f t="shared" si="463"/>
        <v/>
      </c>
      <c r="CU286" s="1281" t="str">
        <f t="shared" si="464"/>
        <v/>
      </c>
      <c r="CV286" s="1281" t="str">
        <f t="shared" si="465"/>
        <v/>
      </c>
      <c r="CW286" s="1281" t="str">
        <f t="shared" si="466"/>
        <v/>
      </c>
      <c r="CX286" s="1281" t="str">
        <f t="shared" si="467"/>
        <v/>
      </c>
      <c r="CY286" s="1281" t="str">
        <f t="shared" si="468"/>
        <v/>
      </c>
      <c r="CZ286" s="1281" t="str">
        <f t="shared" si="469"/>
        <v/>
      </c>
      <c r="DA286" s="1281" t="str">
        <f t="shared" si="470"/>
        <v/>
      </c>
      <c r="DB286" s="1281" t="str">
        <f t="shared" si="471"/>
        <v/>
      </c>
      <c r="DC286" s="623" t="str">
        <f t="shared" si="472"/>
        <v/>
      </c>
      <c r="DD286" s="623" t="str">
        <f t="shared" si="473"/>
        <v/>
      </c>
      <c r="DE286" s="623" t="str">
        <f t="shared" si="474"/>
        <v/>
      </c>
      <c r="DF286" s="623" t="str">
        <f t="shared" si="475"/>
        <v/>
      </c>
      <c r="DG286" s="623" t="str">
        <f t="shared" si="476"/>
        <v/>
      </c>
      <c r="DH286" s="623" t="str">
        <f t="shared" si="477"/>
        <v/>
      </c>
      <c r="DI286" s="623" t="str">
        <f t="shared" si="478"/>
        <v/>
      </c>
      <c r="DJ286" s="623" t="str">
        <f t="shared" si="479"/>
        <v/>
      </c>
      <c r="DK286" s="623" t="str">
        <f t="shared" si="480"/>
        <v/>
      </c>
      <c r="DL286" s="623" t="str">
        <f t="shared" si="481"/>
        <v/>
      </c>
      <c r="DM286" s="623" t="str">
        <f t="shared" si="482"/>
        <v/>
      </c>
      <c r="DN286" s="623" t="str">
        <f t="shared" si="483"/>
        <v/>
      </c>
      <c r="DO286" s="1281" t="str">
        <f t="shared" si="484"/>
        <v/>
      </c>
      <c r="DP286" s="1281" t="str">
        <f t="shared" si="485"/>
        <v/>
      </c>
      <c r="DQ286" s="1281" t="str">
        <f t="shared" si="486"/>
        <v/>
      </c>
      <c r="DR286" s="1281" t="str">
        <f t="shared" si="487"/>
        <v/>
      </c>
      <c r="DS286" s="1281" t="str">
        <f t="shared" si="488"/>
        <v/>
      </c>
      <c r="DT286" s="1281" t="str">
        <f t="shared" si="489"/>
        <v/>
      </c>
      <c r="DU286" s="1281" t="str">
        <f t="shared" si="490"/>
        <v/>
      </c>
      <c r="DV286" s="1281" t="str">
        <f t="shared" si="491"/>
        <v/>
      </c>
      <c r="DW286" s="1281" t="str">
        <f t="shared" si="492"/>
        <v/>
      </c>
      <c r="DX286" s="1281" t="str">
        <f t="shared" si="493"/>
        <v/>
      </c>
      <c r="DY286" s="1281" t="str">
        <f t="shared" si="494"/>
        <v/>
      </c>
      <c r="DZ286" s="1281" t="str">
        <f t="shared" si="495"/>
        <v/>
      </c>
      <c r="EA286" s="623" t="str">
        <f t="shared" si="496"/>
        <v/>
      </c>
      <c r="EB286" s="623" t="str">
        <f t="shared" si="497"/>
        <v/>
      </c>
      <c r="EC286" s="623" t="str">
        <f t="shared" si="498"/>
        <v/>
      </c>
      <c r="ED286" s="623" t="str">
        <f t="shared" si="499"/>
        <v/>
      </c>
      <c r="EE286" s="623" t="str">
        <f t="shared" si="500"/>
        <v/>
      </c>
      <c r="EF286" s="623" t="str">
        <f t="shared" si="501"/>
        <v/>
      </c>
      <c r="EG286" s="623" t="str">
        <f t="shared" si="502"/>
        <v/>
      </c>
      <c r="EH286" s="623" t="str">
        <f t="shared" si="503"/>
        <v/>
      </c>
      <c r="EI286" s="623" t="str">
        <f t="shared" si="504"/>
        <v/>
      </c>
      <c r="EJ286" s="623" t="str">
        <f t="shared" si="505"/>
        <v/>
      </c>
      <c r="EK286" s="623" t="str">
        <f t="shared" si="506"/>
        <v/>
      </c>
      <c r="EL286" s="623" t="str">
        <f t="shared" si="507"/>
        <v/>
      </c>
    </row>
    <row r="287" spans="1:142">
      <c r="A287" s="7" t="str">
        <f>IF('Rent Roll_RedIQ 1'!B280&gt;0,'Rent Roll_RedIQ 1'!B280,"")</f>
        <v/>
      </c>
      <c r="B287" s="7" t="str">
        <f>IF('Rent Roll_RedIQ 1'!C280&gt;0,'Rent Roll_RedIQ 1'!C280,"")</f>
        <v/>
      </c>
      <c r="C287" s="614">
        <f>IF('Rent Roll_RedIQ 1'!K280&gt;0,'Rent Roll_RedIQ 1'!K280,0)</f>
        <v>0</v>
      </c>
      <c r="D287" s="615" t="str">
        <f>IF('Rent Roll_RedIQ 1'!J280&gt;0,'Rent Roll_RedIQ 1'!J280,"")</f>
        <v/>
      </c>
      <c r="E287" s="624" t="str">
        <f t="shared" si="415"/>
        <v/>
      </c>
      <c r="F287" s="194"/>
      <c r="G287" s="194"/>
      <c r="H287" s="616" t="str">
        <f t="shared" si="516"/>
        <v/>
      </c>
      <c r="I287" s="1200">
        <f>IF('Rent Roll_RedIQ 1'!S280&gt;0,'Rent Roll_RedIQ 1'!S280,Purchase_Date-1)</f>
        <v>45991</v>
      </c>
      <c r="J287" s="617" t="str">
        <f t="shared" si="517"/>
        <v/>
      </c>
      <c r="K287" s="1205">
        <f t="shared" si="518"/>
        <v>46356</v>
      </c>
      <c r="L287" s="618" t="str">
        <f t="shared" si="517"/>
        <v/>
      </c>
      <c r="M287" s="1208">
        <f t="shared" si="519"/>
        <v>46721</v>
      </c>
      <c r="N287" s="614" t="str">
        <f t="shared" si="416"/>
        <v/>
      </c>
      <c r="O287" s="614" t="str">
        <f t="shared" si="417"/>
        <v/>
      </c>
      <c r="P287" s="614" t="str">
        <f t="shared" si="418"/>
        <v/>
      </c>
      <c r="Q287" s="614" t="str">
        <f t="shared" si="419"/>
        <v/>
      </c>
      <c r="R287" s="614" t="str">
        <f t="shared" si="420"/>
        <v/>
      </c>
      <c r="S287" s="614" t="str">
        <f t="shared" si="421"/>
        <v/>
      </c>
      <c r="T287" s="614" t="str">
        <f t="shared" si="422"/>
        <v/>
      </c>
      <c r="U287" s="619"/>
      <c r="V287" s="614"/>
      <c r="W287" s="620" t="str">
        <f t="shared" si="515"/>
        <v/>
      </c>
      <c r="X287" s="620" t="str">
        <f t="shared" si="523"/>
        <v/>
      </c>
      <c r="Y287" s="620" t="str">
        <f t="shared" si="523"/>
        <v/>
      </c>
      <c r="Z287" s="620" t="str">
        <f t="shared" si="523"/>
        <v/>
      </c>
      <c r="AA287" s="620" t="str">
        <f t="shared" si="523"/>
        <v/>
      </c>
      <c r="AB287" s="620" t="str">
        <f t="shared" si="523"/>
        <v/>
      </c>
      <c r="AC287" s="620" t="str">
        <f t="shared" si="523"/>
        <v/>
      </c>
      <c r="AD287" s="620" t="str">
        <f t="shared" si="523"/>
        <v/>
      </c>
      <c r="AE287" s="620" t="str">
        <f t="shared" si="523"/>
        <v/>
      </c>
      <c r="AF287" s="620" t="str">
        <f t="shared" si="523"/>
        <v/>
      </c>
      <c r="AG287" s="620" t="str">
        <f t="shared" si="523"/>
        <v/>
      </c>
      <c r="AH287" s="620" t="str">
        <f t="shared" si="523"/>
        <v/>
      </c>
      <c r="AI287" s="621" t="str">
        <f t="shared" si="514"/>
        <v/>
      </c>
      <c r="AJ287" s="621" t="str">
        <f t="shared" si="521"/>
        <v/>
      </c>
      <c r="AK287" s="621" t="str">
        <f t="shared" si="521"/>
        <v/>
      </c>
      <c r="AL287" s="621" t="str">
        <f t="shared" si="521"/>
        <v/>
      </c>
      <c r="AM287" s="621" t="str">
        <f t="shared" si="521"/>
        <v/>
      </c>
      <c r="AN287" s="621" t="str">
        <f t="shared" si="521"/>
        <v/>
      </c>
      <c r="AO287" s="621" t="str">
        <f t="shared" si="521"/>
        <v/>
      </c>
      <c r="AP287" s="621" t="str">
        <f t="shared" si="521"/>
        <v/>
      </c>
      <c r="AQ287" s="621" t="str">
        <f t="shared" si="521"/>
        <v/>
      </c>
      <c r="AR287" s="621" t="str">
        <f t="shared" si="521"/>
        <v/>
      </c>
      <c r="AS287" s="621" t="str">
        <f t="shared" si="521"/>
        <v/>
      </c>
      <c r="AT287" s="621" t="str">
        <f t="shared" si="521"/>
        <v/>
      </c>
      <c r="AU287" s="622" t="str">
        <f t="shared" si="513"/>
        <v/>
      </c>
      <c r="AV287" s="622" t="str">
        <f t="shared" si="513"/>
        <v/>
      </c>
      <c r="AW287" s="622" t="str">
        <f t="shared" si="513"/>
        <v/>
      </c>
      <c r="AX287" s="622" t="str">
        <f t="shared" si="513"/>
        <v/>
      </c>
      <c r="AY287" s="622" t="str">
        <f t="shared" si="513"/>
        <v/>
      </c>
      <c r="AZ287" s="622" t="str">
        <f t="shared" si="513"/>
        <v/>
      </c>
      <c r="BA287" s="622" t="str">
        <f t="shared" si="513"/>
        <v/>
      </c>
      <c r="BB287" s="622" t="str">
        <f t="shared" si="513"/>
        <v/>
      </c>
      <c r="BC287" s="622" t="str">
        <f t="shared" si="513"/>
        <v/>
      </c>
      <c r="BD287" s="622" t="str">
        <f t="shared" si="513"/>
        <v/>
      </c>
      <c r="BE287" s="622" t="str">
        <f t="shared" si="513"/>
        <v/>
      </c>
      <c r="BF287" s="622" t="str">
        <f t="shared" si="513"/>
        <v/>
      </c>
      <c r="BG287" s="623" t="str">
        <f t="shared" si="424"/>
        <v/>
      </c>
      <c r="BH287" s="623" t="str">
        <f t="shared" si="425"/>
        <v/>
      </c>
      <c r="BI287" s="623" t="str">
        <f t="shared" si="426"/>
        <v/>
      </c>
      <c r="BJ287" s="623" t="str">
        <f t="shared" si="427"/>
        <v/>
      </c>
      <c r="BK287" s="623" t="str">
        <f t="shared" si="428"/>
        <v/>
      </c>
      <c r="BL287" s="623" t="str">
        <f t="shared" si="429"/>
        <v/>
      </c>
      <c r="BM287" s="623" t="str">
        <f t="shared" si="430"/>
        <v/>
      </c>
      <c r="BN287" s="623" t="str">
        <f t="shared" si="431"/>
        <v/>
      </c>
      <c r="BO287" s="623" t="str">
        <f t="shared" si="432"/>
        <v/>
      </c>
      <c r="BP287" s="623" t="str">
        <f t="shared" si="433"/>
        <v/>
      </c>
      <c r="BQ287" s="623" t="str">
        <f t="shared" si="434"/>
        <v/>
      </c>
      <c r="BR287" s="623" t="str">
        <f t="shared" si="435"/>
        <v/>
      </c>
      <c r="BS287" s="1281" t="str">
        <f t="shared" si="436"/>
        <v/>
      </c>
      <c r="BT287" s="1281" t="str">
        <f t="shared" si="437"/>
        <v/>
      </c>
      <c r="BU287" s="1281" t="str">
        <f t="shared" si="438"/>
        <v/>
      </c>
      <c r="BV287" s="1281" t="str">
        <f t="shared" si="439"/>
        <v/>
      </c>
      <c r="BW287" s="1281" t="str">
        <f t="shared" si="440"/>
        <v/>
      </c>
      <c r="BX287" s="1281" t="str">
        <f t="shared" si="441"/>
        <v/>
      </c>
      <c r="BY287" s="1281" t="str">
        <f t="shared" si="442"/>
        <v/>
      </c>
      <c r="BZ287" s="1281" t="str">
        <f t="shared" si="443"/>
        <v/>
      </c>
      <c r="CA287" s="1281" t="str">
        <f t="shared" si="444"/>
        <v/>
      </c>
      <c r="CB287" s="1281" t="str">
        <f t="shared" si="445"/>
        <v/>
      </c>
      <c r="CC287" s="1281" t="str">
        <f t="shared" si="446"/>
        <v/>
      </c>
      <c r="CD287" s="1281" t="str">
        <f t="shared" si="447"/>
        <v/>
      </c>
      <c r="CE287" s="623" t="str">
        <f t="shared" si="448"/>
        <v/>
      </c>
      <c r="CF287" s="623" t="str">
        <f t="shared" si="449"/>
        <v/>
      </c>
      <c r="CG287" s="623" t="str">
        <f t="shared" si="450"/>
        <v/>
      </c>
      <c r="CH287" s="623" t="str">
        <f t="shared" si="451"/>
        <v/>
      </c>
      <c r="CI287" s="623" t="str">
        <f t="shared" si="452"/>
        <v/>
      </c>
      <c r="CJ287" s="623" t="str">
        <f t="shared" si="453"/>
        <v/>
      </c>
      <c r="CK287" s="623" t="str">
        <f t="shared" si="454"/>
        <v/>
      </c>
      <c r="CL287" s="623" t="str">
        <f t="shared" si="455"/>
        <v/>
      </c>
      <c r="CM287" s="623" t="str">
        <f t="shared" si="456"/>
        <v/>
      </c>
      <c r="CN287" s="623" t="str">
        <f t="shared" si="457"/>
        <v/>
      </c>
      <c r="CO287" s="623" t="str">
        <f t="shared" si="458"/>
        <v/>
      </c>
      <c r="CP287" s="623" t="str">
        <f t="shared" si="459"/>
        <v/>
      </c>
      <c r="CQ287" s="1281" t="str">
        <f t="shared" si="460"/>
        <v/>
      </c>
      <c r="CR287" s="1281" t="str">
        <f t="shared" si="461"/>
        <v/>
      </c>
      <c r="CS287" s="1281" t="str">
        <f t="shared" si="462"/>
        <v/>
      </c>
      <c r="CT287" s="1281" t="str">
        <f t="shared" si="463"/>
        <v/>
      </c>
      <c r="CU287" s="1281" t="str">
        <f t="shared" si="464"/>
        <v/>
      </c>
      <c r="CV287" s="1281" t="str">
        <f t="shared" si="465"/>
        <v/>
      </c>
      <c r="CW287" s="1281" t="str">
        <f t="shared" si="466"/>
        <v/>
      </c>
      <c r="CX287" s="1281" t="str">
        <f t="shared" si="467"/>
        <v/>
      </c>
      <c r="CY287" s="1281" t="str">
        <f t="shared" si="468"/>
        <v/>
      </c>
      <c r="CZ287" s="1281" t="str">
        <f t="shared" si="469"/>
        <v/>
      </c>
      <c r="DA287" s="1281" t="str">
        <f t="shared" si="470"/>
        <v/>
      </c>
      <c r="DB287" s="1281" t="str">
        <f t="shared" si="471"/>
        <v/>
      </c>
      <c r="DC287" s="623" t="str">
        <f t="shared" si="472"/>
        <v/>
      </c>
      <c r="DD287" s="623" t="str">
        <f t="shared" si="473"/>
        <v/>
      </c>
      <c r="DE287" s="623" t="str">
        <f t="shared" si="474"/>
        <v/>
      </c>
      <c r="DF287" s="623" t="str">
        <f t="shared" si="475"/>
        <v/>
      </c>
      <c r="DG287" s="623" t="str">
        <f t="shared" si="476"/>
        <v/>
      </c>
      <c r="DH287" s="623" t="str">
        <f t="shared" si="477"/>
        <v/>
      </c>
      <c r="DI287" s="623" t="str">
        <f t="shared" si="478"/>
        <v/>
      </c>
      <c r="DJ287" s="623" t="str">
        <f t="shared" si="479"/>
        <v/>
      </c>
      <c r="DK287" s="623" t="str">
        <f t="shared" si="480"/>
        <v/>
      </c>
      <c r="DL287" s="623" t="str">
        <f t="shared" si="481"/>
        <v/>
      </c>
      <c r="DM287" s="623" t="str">
        <f t="shared" si="482"/>
        <v/>
      </c>
      <c r="DN287" s="623" t="str">
        <f t="shared" si="483"/>
        <v/>
      </c>
      <c r="DO287" s="1281" t="str">
        <f t="shared" si="484"/>
        <v/>
      </c>
      <c r="DP287" s="1281" t="str">
        <f t="shared" si="485"/>
        <v/>
      </c>
      <c r="DQ287" s="1281" t="str">
        <f t="shared" si="486"/>
        <v/>
      </c>
      <c r="DR287" s="1281" t="str">
        <f t="shared" si="487"/>
        <v/>
      </c>
      <c r="DS287" s="1281" t="str">
        <f t="shared" si="488"/>
        <v/>
      </c>
      <c r="DT287" s="1281" t="str">
        <f t="shared" si="489"/>
        <v/>
      </c>
      <c r="DU287" s="1281" t="str">
        <f t="shared" si="490"/>
        <v/>
      </c>
      <c r="DV287" s="1281" t="str">
        <f t="shared" si="491"/>
        <v/>
      </c>
      <c r="DW287" s="1281" t="str">
        <f t="shared" si="492"/>
        <v/>
      </c>
      <c r="DX287" s="1281" t="str">
        <f t="shared" si="493"/>
        <v/>
      </c>
      <c r="DY287" s="1281" t="str">
        <f t="shared" si="494"/>
        <v/>
      </c>
      <c r="DZ287" s="1281" t="str">
        <f t="shared" si="495"/>
        <v/>
      </c>
      <c r="EA287" s="623" t="str">
        <f t="shared" si="496"/>
        <v/>
      </c>
      <c r="EB287" s="623" t="str">
        <f t="shared" si="497"/>
        <v/>
      </c>
      <c r="EC287" s="623" t="str">
        <f t="shared" si="498"/>
        <v/>
      </c>
      <c r="ED287" s="623" t="str">
        <f t="shared" si="499"/>
        <v/>
      </c>
      <c r="EE287" s="623" t="str">
        <f t="shared" si="500"/>
        <v/>
      </c>
      <c r="EF287" s="623" t="str">
        <f t="shared" si="501"/>
        <v/>
      </c>
      <c r="EG287" s="623" t="str">
        <f t="shared" si="502"/>
        <v/>
      </c>
      <c r="EH287" s="623" t="str">
        <f t="shared" si="503"/>
        <v/>
      </c>
      <c r="EI287" s="623" t="str">
        <f t="shared" si="504"/>
        <v/>
      </c>
      <c r="EJ287" s="623" t="str">
        <f t="shared" si="505"/>
        <v/>
      </c>
      <c r="EK287" s="623" t="str">
        <f t="shared" si="506"/>
        <v/>
      </c>
      <c r="EL287" s="623" t="str">
        <f t="shared" si="507"/>
        <v/>
      </c>
    </row>
    <row r="288" spans="1:142">
      <c r="A288" s="7" t="str">
        <f>IF('Rent Roll_RedIQ 1'!B281&gt;0,'Rent Roll_RedIQ 1'!B281,"")</f>
        <v/>
      </c>
      <c r="B288" s="7" t="str">
        <f>IF('Rent Roll_RedIQ 1'!C281&gt;0,'Rent Roll_RedIQ 1'!C281,"")</f>
        <v/>
      </c>
      <c r="C288" s="614">
        <f>IF('Rent Roll_RedIQ 1'!K281&gt;0,'Rent Roll_RedIQ 1'!K281,0)</f>
        <v>0</v>
      </c>
      <c r="D288" s="615" t="str">
        <f>IF('Rent Roll_RedIQ 1'!J281&gt;0,'Rent Roll_RedIQ 1'!J281,"")</f>
        <v/>
      </c>
      <c r="E288" s="624" t="str">
        <f t="shared" si="415"/>
        <v/>
      </c>
      <c r="F288" s="194"/>
      <c r="G288" s="194"/>
      <c r="H288" s="616" t="str">
        <f t="shared" si="516"/>
        <v/>
      </c>
      <c r="I288" s="1200">
        <f>IF('Rent Roll_RedIQ 1'!S281&gt;0,'Rent Roll_RedIQ 1'!S281,Purchase_Date-1)</f>
        <v>45991</v>
      </c>
      <c r="J288" s="617" t="str">
        <f t="shared" si="517"/>
        <v/>
      </c>
      <c r="K288" s="1205">
        <f t="shared" si="518"/>
        <v>46356</v>
      </c>
      <c r="L288" s="618" t="str">
        <f t="shared" si="517"/>
        <v/>
      </c>
      <c r="M288" s="1208">
        <f t="shared" si="519"/>
        <v>46721</v>
      </c>
      <c r="N288" s="614" t="str">
        <f t="shared" si="416"/>
        <v/>
      </c>
      <c r="O288" s="614" t="str">
        <f t="shared" si="417"/>
        <v/>
      </c>
      <c r="P288" s="614" t="str">
        <f t="shared" si="418"/>
        <v/>
      </c>
      <c r="Q288" s="614" t="str">
        <f t="shared" si="419"/>
        <v/>
      </c>
      <c r="R288" s="614" t="str">
        <f t="shared" si="420"/>
        <v/>
      </c>
      <c r="S288" s="614" t="str">
        <f t="shared" si="421"/>
        <v/>
      </c>
      <c r="T288" s="614" t="str">
        <f t="shared" si="422"/>
        <v/>
      </c>
      <c r="U288" s="619"/>
      <c r="V288" s="614"/>
      <c r="W288" s="620" t="str">
        <f t="shared" si="515"/>
        <v/>
      </c>
      <c r="X288" s="620" t="str">
        <f t="shared" si="523"/>
        <v/>
      </c>
      <c r="Y288" s="620" t="str">
        <f t="shared" si="523"/>
        <v/>
      </c>
      <c r="Z288" s="620" t="str">
        <f t="shared" si="523"/>
        <v/>
      </c>
      <c r="AA288" s="620" t="str">
        <f t="shared" si="523"/>
        <v/>
      </c>
      <c r="AB288" s="620" t="str">
        <f t="shared" si="523"/>
        <v/>
      </c>
      <c r="AC288" s="620" t="str">
        <f t="shared" si="523"/>
        <v/>
      </c>
      <c r="AD288" s="620" t="str">
        <f t="shared" si="523"/>
        <v/>
      </c>
      <c r="AE288" s="620" t="str">
        <f t="shared" si="523"/>
        <v/>
      </c>
      <c r="AF288" s="620" t="str">
        <f t="shared" si="523"/>
        <v/>
      </c>
      <c r="AG288" s="620" t="str">
        <f t="shared" si="523"/>
        <v/>
      </c>
      <c r="AH288" s="620" t="str">
        <f t="shared" si="523"/>
        <v/>
      </c>
      <c r="AI288" s="621" t="str">
        <f t="shared" si="514"/>
        <v/>
      </c>
      <c r="AJ288" s="621" t="str">
        <f t="shared" si="521"/>
        <v/>
      </c>
      <c r="AK288" s="621" t="str">
        <f t="shared" si="521"/>
        <v/>
      </c>
      <c r="AL288" s="621" t="str">
        <f t="shared" si="521"/>
        <v/>
      </c>
      <c r="AM288" s="621" t="str">
        <f t="shared" si="521"/>
        <v/>
      </c>
      <c r="AN288" s="621" t="str">
        <f t="shared" si="521"/>
        <v/>
      </c>
      <c r="AO288" s="621" t="str">
        <f t="shared" si="521"/>
        <v/>
      </c>
      <c r="AP288" s="621" t="str">
        <f t="shared" si="521"/>
        <v/>
      </c>
      <c r="AQ288" s="621" t="str">
        <f t="shared" si="521"/>
        <v/>
      </c>
      <c r="AR288" s="621" t="str">
        <f t="shared" si="521"/>
        <v/>
      </c>
      <c r="AS288" s="621" t="str">
        <f t="shared" si="521"/>
        <v/>
      </c>
      <c r="AT288" s="621" t="str">
        <f t="shared" si="521"/>
        <v/>
      </c>
      <c r="AU288" s="622" t="str">
        <f t="shared" si="513"/>
        <v/>
      </c>
      <c r="AV288" s="622" t="str">
        <f t="shared" si="513"/>
        <v/>
      </c>
      <c r="AW288" s="622" t="str">
        <f t="shared" si="513"/>
        <v/>
      </c>
      <c r="AX288" s="622" t="str">
        <f t="shared" si="513"/>
        <v/>
      </c>
      <c r="AY288" s="622" t="str">
        <f t="shared" si="513"/>
        <v/>
      </c>
      <c r="AZ288" s="622" t="str">
        <f t="shared" si="513"/>
        <v/>
      </c>
      <c r="BA288" s="622" t="str">
        <f t="shared" si="513"/>
        <v/>
      </c>
      <c r="BB288" s="622" t="str">
        <f t="shared" si="513"/>
        <v/>
      </c>
      <c r="BC288" s="622" t="str">
        <f t="shared" si="513"/>
        <v/>
      </c>
      <c r="BD288" s="622" t="str">
        <f t="shared" si="513"/>
        <v/>
      </c>
      <c r="BE288" s="622" t="str">
        <f t="shared" si="513"/>
        <v/>
      </c>
      <c r="BF288" s="622" t="str">
        <f t="shared" si="513"/>
        <v/>
      </c>
      <c r="BG288" s="623" t="str">
        <f t="shared" si="424"/>
        <v/>
      </c>
      <c r="BH288" s="623" t="str">
        <f t="shared" si="425"/>
        <v/>
      </c>
      <c r="BI288" s="623" t="str">
        <f t="shared" si="426"/>
        <v/>
      </c>
      <c r="BJ288" s="623" t="str">
        <f t="shared" si="427"/>
        <v/>
      </c>
      <c r="BK288" s="623" t="str">
        <f t="shared" si="428"/>
        <v/>
      </c>
      <c r="BL288" s="623" t="str">
        <f t="shared" si="429"/>
        <v/>
      </c>
      <c r="BM288" s="623" t="str">
        <f t="shared" si="430"/>
        <v/>
      </c>
      <c r="BN288" s="623" t="str">
        <f t="shared" si="431"/>
        <v/>
      </c>
      <c r="BO288" s="623" t="str">
        <f t="shared" si="432"/>
        <v/>
      </c>
      <c r="BP288" s="623" t="str">
        <f t="shared" si="433"/>
        <v/>
      </c>
      <c r="BQ288" s="623" t="str">
        <f t="shared" si="434"/>
        <v/>
      </c>
      <c r="BR288" s="623" t="str">
        <f t="shared" si="435"/>
        <v/>
      </c>
      <c r="BS288" s="1281" t="str">
        <f t="shared" si="436"/>
        <v/>
      </c>
      <c r="BT288" s="1281" t="str">
        <f t="shared" si="437"/>
        <v/>
      </c>
      <c r="BU288" s="1281" t="str">
        <f t="shared" si="438"/>
        <v/>
      </c>
      <c r="BV288" s="1281" t="str">
        <f t="shared" si="439"/>
        <v/>
      </c>
      <c r="BW288" s="1281" t="str">
        <f t="shared" si="440"/>
        <v/>
      </c>
      <c r="BX288" s="1281" t="str">
        <f t="shared" si="441"/>
        <v/>
      </c>
      <c r="BY288" s="1281" t="str">
        <f t="shared" si="442"/>
        <v/>
      </c>
      <c r="BZ288" s="1281" t="str">
        <f t="shared" si="443"/>
        <v/>
      </c>
      <c r="CA288" s="1281" t="str">
        <f t="shared" si="444"/>
        <v/>
      </c>
      <c r="CB288" s="1281" t="str">
        <f t="shared" si="445"/>
        <v/>
      </c>
      <c r="CC288" s="1281" t="str">
        <f t="shared" si="446"/>
        <v/>
      </c>
      <c r="CD288" s="1281" t="str">
        <f t="shared" si="447"/>
        <v/>
      </c>
      <c r="CE288" s="623" t="str">
        <f t="shared" si="448"/>
        <v/>
      </c>
      <c r="CF288" s="623" t="str">
        <f t="shared" si="449"/>
        <v/>
      </c>
      <c r="CG288" s="623" t="str">
        <f t="shared" si="450"/>
        <v/>
      </c>
      <c r="CH288" s="623" t="str">
        <f t="shared" si="451"/>
        <v/>
      </c>
      <c r="CI288" s="623" t="str">
        <f t="shared" si="452"/>
        <v/>
      </c>
      <c r="CJ288" s="623" t="str">
        <f t="shared" si="453"/>
        <v/>
      </c>
      <c r="CK288" s="623" t="str">
        <f t="shared" si="454"/>
        <v/>
      </c>
      <c r="CL288" s="623" t="str">
        <f t="shared" si="455"/>
        <v/>
      </c>
      <c r="CM288" s="623" t="str">
        <f t="shared" si="456"/>
        <v/>
      </c>
      <c r="CN288" s="623" t="str">
        <f t="shared" si="457"/>
        <v/>
      </c>
      <c r="CO288" s="623" t="str">
        <f t="shared" si="458"/>
        <v/>
      </c>
      <c r="CP288" s="623" t="str">
        <f t="shared" si="459"/>
        <v/>
      </c>
      <c r="CQ288" s="1281" t="str">
        <f t="shared" si="460"/>
        <v/>
      </c>
      <c r="CR288" s="1281" t="str">
        <f t="shared" si="461"/>
        <v/>
      </c>
      <c r="CS288" s="1281" t="str">
        <f t="shared" si="462"/>
        <v/>
      </c>
      <c r="CT288" s="1281" t="str">
        <f t="shared" si="463"/>
        <v/>
      </c>
      <c r="CU288" s="1281" t="str">
        <f t="shared" si="464"/>
        <v/>
      </c>
      <c r="CV288" s="1281" t="str">
        <f t="shared" si="465"/>
        <v/>
      </c>
      <c r="CW288" s="1281" t="str">
        <f t="shared" si="466"/>
        <v/>
      </c>
      <c r="CX288" s="1281" t="str">
        <f t="shared" si="467"/>
        <v/>
      </c>
      <c r="CY288" s="1281" t="str">
        <f t="shared" si="468"/>
        <v/>
      </c>
      <c r="CZ288" s="1281" t="str">
        <f t="shared" si="469"/>
        <v/>
      </c>
      <c r="DA288" s="1281" t="str">
        <f t="shared" si="470"/>
        <v/>
      </c>
      <c r="DB288" s="1281" t="str">
        <f t="shared" si="471"/>
        <v/>
      </c>
      <c r="DC288" s="623" t="str">
        <f t="shared" si="472"/>
        <v/>
      </c>
      <c r="DD288" s="623" t="str">
        <f t="shared" si="473"/>
        <v/>
      </c>
      <c r="DE288" s="623" t="str">
        <f t="shared" si="474"/>
        <v/>
      </c>
      <c r="DF288" s="623" t="str">
        <f t="shared" si="475"/>
        <v/>
      </c>
      <c r="DG288" s="623" t="str">
        <f t="shared" si="476"/>
        <v/>
      </c>
      <c r="DH288" s="623" t="str">
        <f t="shared" si="477"/>
        <v/>
      </c>
      <c r="DI288" s="623" t="str">
        <f t="shared" si="478"/>
        <v/>
      </c>
      <c r="DJ288" s="623" t="str">
        <f t="shared" si="479"/>
        <v/>
      </c>
      <c r="DK288" s="623" t="str">
        <f t="shared" si="480"/>
        <v/>
      </c>
      <c r="DL288" s="623" t="str">
        <f t="shared" si="481"/>
        <v/>
      </c>
      <c r="DM288" s="623" t="str">
        <f t="shared" si="482"/>
        <v/>
      </c>
      <c r="DN288" s="623" t="str">
        <f t="shared" si="483"/>
        <v/>
      </c>
      <c r="DO288" s="1281" t="str">
        <f t="shared" si="484"/>
        <v/>
      </c>
      <c r="DP288" s="1281" t="str">
        <f t="shared" si="485"/>
        <v/>
      </c>
      <c r="DQ288" s="1281" t="str">
        <f t="shared" si="486"/>
        <v/>
      </c>
      <c r="DR288" s="1281" t="str">
        <f t="shared" si="487"/>
        <v/>
      </c>
      <c r="DS288" s="1281" t="str">
        <f t="shared" si="488"/>
        <v/>
      </c>
      <c r="DT288" s="1281" t="str">
        <f t="shared" si="489"/>
        <v/>
      </c>
      <c r="DU288" s="1281" t="str">
        <f t="shared" si="490"/>
        <v/>
      </c>
      <c r="DV288" s="1281" t="str">
        <f t="shared" si="491"/>
        <v/>
      </c>
      <c r="DW288" s="1281" t="str">
        <f t="shared" si="492"/>
        <v/>
      </c>
      <c r="DX288" s="1281" t="str">
        <f t="shared" si="493"/>
        <v/>
      </c>
      <c r="DY288" s="1281" t="str">
        <f t="shared" si="494"/>
        <v/>
      </c>
      <c r="DZ288" s="1281" t="str">
        <f t="shared" si="495"/>
        <v/>
      </c>
      <c r="EA288" s="623" t="str">
        <f t="shared" si="496"/>
        <v/>
      </c>
      <c r="EB288" s="623" t="str">
        <f t="shared" si="497"/>
        <v/>
      </c>
      <c r="EC288" s="623" t="str">
        <f t="shared" si="498"/>
        <v/>
      </c>
      <c r="ED288" s="623" t="str">
        <f t="shared" si="499"/>
        <v/>
      </c>
      <c r="EE288" s="623" t="str">
        <f t="shared" si="500"/>
        <v/>
      </c>
      <c r="EF288" s="623" t="str">
        <f t="shared" si="501"/>
        <v/>
      </c>
      <c r="EG288" s="623" t="str">
        <f t="shared" si="502"/>
        <v/>
      </c>
      <c r="EH288" s="623" t="str">
        <f t="shared" si="503"/>
        <v/>
      </c>
      <c r="EI288" s="623" t="str">
        <f t="shared" si="504"/>
        <v/>
      </c>
      <c r="EJ288" s="623" t="str">
        <f t="shared" si="505"/>
        <v/>
      </c>
      <c r="EK288" s="623" t="str">
        <f t="shared" si="506"/>
        <v/>
      </c>
      <c r="EL288" s="623" t="str">
        <f t="shared" si="507"/>
        <v/>
      </c>
    </row>
    <row r="289" spans="1:142">
      <c r="A289" s="7" t="str">
        <f>IF('Rent Roll_RedIQ 1'!B282&gt;0,'Rent Roll_RedIQ 1'!B282,"")</f>
        <v/>
      </c>
      <c r="B289" s="7" t="str">
        <f>IF('Rent Roll_RedIQ 1'!C282&gt;0,'Rent Roll_RedIQ 1'!C282,"")</f>
        <v/>
      </c>
      <c r="C289" s="614">
        <f>IF('Rent Roll_RedIQ 1'!K282&gt;0,'Rent Roll_RedIQ 1'!K282,0)</f>
        <v>0</v>
      </c>
      <c r="D289" s="615" t="str">
        <f>IF('Rent Roll_RedIQ 1'!J282&gt;0,'Rent Roll_RedIQ 1'!J282,"")</f>
        <v/>
      </c>
      <c r="E289" s="624" t="str">
        <f t="shared" si="415"/>
        <v/>
      </c>
      <c r="F289" s="194"/>
      <c r="G289" s="194"/>
      <c r="H289" s="616" t="str">
        <f t="shared" si="516"/>
        <v/>
      </c>
      <c r="I289" s="1200">
        <f>IF('Rent Roll_RedIQ 1'!S282&gt;0,'Rent Roll_RedIQ 1'!S282,Purchase_Date-1)</f>
        <v>45991</v>
      </c>
      <c r="J289" s="617" t="str">
        <f t="shared" si="517"/>
        <v/>
      </c>
      <c r="K289" s="1205">
        <f t="shared" si="518"/>
        <v>46356</v>
      </c>
      <c r="L289" s="618" t="str">
        <f t="shared" si="517"/>
        <v/>
      </c>
      <c r="M289" s="1208">
        <f t="shared" si="519"/>
        <v>46721</v>
      </c>
      <c r="N289" s="614" t="str">
        <f t="shared" si="416"/>
        <v/>
      </c>
      <c r="O289" s="614" t="str">
        <f t="shared" si="417"/>
        <v/>
      </c>
      <c r="P289" s="614" t="str">
        <f t="shared" si="418"/>
        <v/>
      </c>
      <c r="Q289" s="614" t="str">
        <f t="shared" si="419"/>
        <v/>
      </c>
      <c r="R289" s="614" t="str">
        <f t="shared" si="420"/>
        <v/>
      </c>
      <c r="S289" s="614" t="str">
        <f t="shared" si="421"/>
        <v/>
      </c>
      <c r="T289" s="614" t="str">
        <f t="shared" si="422"/>
        <v/>
      </c>
      <c r="U289" s="619"/>
      <c r="V289" s="614"/>
      <c r="W289" s="620" t="str">
        <f t="shared" si="515"/>
        <v/>
      </c>
      <c r="X289" s="620" t="str">
        <f t="shared" si="511"/>
        <v/>
      </c>
      <c r="Y289" s="620" t="str">
        <f t="shared" si="511"/>
        <v/>
      </c>
      <c r="Z289" s="620" t="str">
        <f t="shared" si="511"/>
        <v/>
      </c>
      <c r="AA289" s="620" t="str">
        <f t="shared" si="511"/>
        <v/>
      </c>
      <c r="AB289" s="620" t="str">
        <f t="shared" si="511"/>
        <v/>
      </c>
      <c r="AC289" s="620" t="str">
        <f t="shared" si="511"/>
        <v/>
      </c>
      <c r="AD289" s="620" t="str">
        <f t="shared" si="511"/>
        <v/>
      </c>
      <c r="AE289" s="620" t="str">
        <f t="shared" si="511"/>
        <v/>
      </c>
      <c r="AF289" s="620" t="str">
        <f t="shared" si="511"/>
        <v/>
      </c>
      <c r="AG289" s="620" t="str">
        <f t="shared" si="511"/>
        <v/>
      </c>
      <c r="AH289" s="620" t="str">
        <f t="shared" si="511"/>
        <v/>
      </c>
      <c r="AI289" s="621" t="str">
        <f t="shared" si="514"/>
        <v/>
      </c>
      <c r="AJ289" s="621" t="str">
        <f t="shared" si="521"/>
        <v/>
      </c>
      <c r="AK289" s="621" t="str">
        <f t="shared" si="521"/>
        <v/>
      </c>
      <c r="AL289" s="621" t="str">
        <f t="shared" si="521"/>
        <v/>
      </c>
      <c r="AM289" s="621" t="str">
        <f t="shared" si="521"/>
        <v/>
      </c>
      <c r="AN289" s="621" t="str">
        <f t="shared" si="521"/>
        <v/>
      </c>
      <c r="AO289" s="621" t="str">
        <f t="shared" si="521"/>
        <v/>
      </c>
      <c r="AP289" s="621" t="str">
        <f t="shared" si="521"/>
        <v/>
      </c>
      <c r="AQ289" s="621" t="str">
        <f t="shared" si="521"/>
        <v/>
      </c>
      <c r="AR289" s="621" t="str">
        <f t="shared" si="521"/>
        <v/>
      </c>
      <c r="AS289" s="621" t="str">
        <f t="shared" si="521"/>
        <v/>
      </c>
      <c r="AT289" s="621" t="str">
        <f t="shared" si="521"/>
        <v/>
      </c>
      <c r="AU289" s="622" t="str">
        <f t="shared" si="513"/>
        <v/>
      </c>
      <c r="AV289" s="622" t="str">
        <f t="shared" si="513"/>
        <v/>
      </c>
      <c r="AW289" s="622" t="str">
        <f t="shared" si="513"/>
        <v/>
      </c>
      <c r="AX289" s="622" t="str">
        <f t="shared" si="513"/>
        <v/>
      </c>
      <c r="AY289" s="622" t="str">
        <f t="shared" si="513"/>
        <v/>
      </c>
      <c r="AZ289" s="622" t="str">
        <f t="shared" si="513"/>
        <v/>
      </c>
      <c r="BA289" s="622" t="str">
        <f t="shared" si="513"/>
        <v/>
      </c>
      <c r="BB289" s="622" t="str">
        <f t="shared" si="513"/>
        <v/>
      </c>
      <c r="BC289" s="622" t="str">
        <f t="shared" si="513"/>
        <v/>
      </c>
      <c r="BD289" s="622" t="str">
        <f t="shared" si="513"/>
        <v/>
      </c>
      <c r="BE289" s="622" t="str">
        <f t="shared" si="513"/>
        <v/>
      </c>
      <c r="BF289" s="622" t="str">
        <f t="shared" si="513"/>
        <v/>
      </c>
      <c r="BG289" s="623" t="str">
        <f t="shared" si="424"/>
        <v/>
      </c>
      <c r="BH289" s="623" t="str">
        <f t="shared" si="425"/>
        <v/>
      </c>
      <c r="BI289" s="623" t="str">
        <f t="shared" si="426"/>
        <v/>
      </c>
      <c r="BJ289" s="623" t="str">
        <f t="shared" si="427"/>
        <v/>
      </c>
      <c r="BK289" s="623" t="str">
        <f t="shared" si="428"/>
        <v/>
      </c>
      <c r="BL289" s="623" t="str">
        <f t="shared" si="429"/>
        <v/>
      </c>
      <c r="BM289" s="623" t="str">
        <f t="shared" si="430"/>
        <v/>
      </c>
      <c r="BN289" s="623" t="str">
        <f t="shared" si="431"/>
        <v/>
      </c>
      <c r="BO289" s="623" t="str">
        <f t="shared" si="432"/>
        <v/>
      </c>
      <c r="BP289" s="623" t="str">
        <f t="shared" si="433"/>
        <v/>
      </c>
      <c r="BQ289" s="623" t="str">
        <f t="shared" si="434"/>
        <v/>
      </c>
      <c r="BR289" s="623" t="str">
        <f t="shared" si="435"/>
        <v/>
      </c>
      <c r="BS289" s="1281" t="str">
        <f t="shared" si="436"/>
        <v/>
      </c>
      <c r="BT289" s="1281" t="str">
        <f t="shared" si="437"/>
        <v/>
      </c>
      <c r="BU289" s="1281" t="str">
        <f t="shared" si="438"/>
        <v/>
      </c>
      <c r="BV289" s="1281" t="str">
        <f t="shared" si="439"/>
        <v/>
      </c>
      <c r="BW289" s="1281" t="str">
        <f t="shared" si="440"/>
        <v/>
      </c>
      <c r="BX289" s="1281" t="str">
        <f t="shared" si="441"/>
        <v/>
      </c>
      <c r="BY289" s="1281" t="str">
        <f t="shared" si="442"/>
        <v/>
      </c>
      <c r="BZ289" s="1281" t="str">
        <f t="shared" si="443"/>
        <v/>
      </c>
      <c r="CA289" s="1281" t="str">
        <f t="shared" si="444"/>
        <v/>
      </c>
      <c r="CB289" s="1281" t="str">
        <f t="shared" si="445"/>
        <v/>
      </c>
      <c r="CC289" s="1281" t="str">
        <f t="shared" si="446"/>
        <v/>
      </c>
      <c r="CD289" s="1281" t="str">
        <f t="shared" si="447"/>
        <v/>
      </c>
      <c r="CE289" s="623" t="str">
        <f t="shared" si="448"/>
        <v/>
      </c>
      <c r="CF289" s="623" t="str">
        <f t="shared" si="449"/>
        <v/>
      </c>
      <c r="CG289" s="623" t="str">
        <f t="shared" si="450"/>
        <v/>
      </c>
      <c r="CH289" s="623" t="str">
        <f t="shared" si="451"/>
        <v/>
      </c>
      <c r="CI289" s="623" t="str">
        <f t="shared" si="452"/>
        <v/>
      </c>
      <c r="CJ289" s="623" t="str">
        <f t="shared" si="453"/>
        <v/>
      </c>
      <c r="CK289" s="623" t="str">
        <f t="shared" si="454"/>
        <v/>
      </c>
      <c r="CL289" s="623" t="str">
        <f t="shared" si="455"/>
        <v/>
      </c>
      <c r="CM289" s="623" t="str">
        <f t="shared" si="456"/>
        <v/>
      </c>
      <c r="CN289" s="623" t="str">
        <f t="shared" si="457"/>
        <v/>
      </c>
      <c r="CO289" s="623" t="str">
        <f t="shared" si="458"/>
        <v/>
      </c>
      <c r="CP289" s="623" t="str">
        <f t="shared" si="459"/>
        <v/>
      </c>
      <c r="CQ289" s="1281" t="str">
        <f t="shared" si="460"/>
        <v/>
      </c>
      <c r="CR289" s="1281" t="str">
        <f t="shared" si="461"/>
        <v/>
      </c>
      <c r="CS289" s="1281" t="str">
        <f t="shared" si="462"/>
        <v/>
      </c>
      <c r="CT289" s="1281" t="str">
        <f t="shared" si="463"/>
        <v/>
      </c>
      <c r="CU289" s="1281" t="str">
        <f t="shared" si="464"/>
        <v/>
      </c>
      <c r="CV289" s="1281" t="str">
        <f t="shared" si="465"/>
        <v/>
      </c>
      <c r="CW289" s="1281" t="str">
        <f t="shared" si="466"/>
        <v/>
      </c>
      <c r="CX289" s="1281" t="str">
        <f t="shared" si="467"/>
        <v/>
      </c>
      <c r="CY289" s="1281" t="str">
        <f t="shared" si="468"/>
        <v/>
      </c>
      <c r="CZ289" s="1281" t="str">
        <f t="shared" si="469"/>
        <v/>
      </c>
      <c r="DA289" s="1281" t="str">
        <f t="shared" si="470"/>
        <v/>
      </c>
      <c r="DB289" s="1281" t="str">
        <f t="shared" si="471"/>
        <v/>
      </c>
      <c r="DC289" s="623" t="str">
        <f t="shared" si="472"/>
        <v/>
      </c>
      <c r="DD289" s="623" t="str">
        <f t="shared" si="473"/>
        <v/>
      </c>
      <c r="DE289" s="623" t="str">
        <f t="shared" si="474"/>
        <v/>
      </c>
      <c r="DF289" s="623" t="str">
        <f t="shared" si="475"/>
        <v/>
      </c>
      <c r="DG289" s="623" t="str">
        <f t="shared" si="476"/>
        <v/>
      </c>
      <c r="DH289" s="623" t="str">
        <f t="shared" si="477"/>
        <v/>
      </c>
      <c r="DI289" s="623" t="str">
        <f t="shared" si="478"/>
        <v/>
      </c>
      <c r="DJ289" s="623" t="str">
        <f t="shared" si="479"/>
        <v/>
      </c>
      <c r="DK289" s="623" t="str">
        <f t="shared" si="480"/>
        <v/>
      </c>
      <c r="DL289" s="623" t="str">
        <f t="shared" si="481"/>
        <v/>
      </c>
      <c r="DM289" s="623" t="str">
        <f t="shared" si="482"/>
        <v/>
      </c>
      <c r="DN289" s="623" t="str">
        <f t="shared" si="483"/>
        <v/>
      </c>
      <c r="DO289" s="1281" t="str">
        <f t="shared" si="484"/>
        <v/>
      </c>
      <c r="DP289" s="1281" t="str">
        <f t="shared" si="485"/>
        <v/>
      </c>
      <c r="DQ289" s="1281" t="str">
        <f t="shared" si="486"/>
        <v/>
      </c>
      <c r="DR289" s="1281" t="str">
        <f t="shared" si="487"/>
        <v/>
      </c>
      <c r="DS289" s="1281" t="str">
        <f t="shared" si="488"/>
        <v/>
      </c>
      <c r="DT289" s="1281" t="str">
        <f t="shared" si="489"/>
        <v/>
      </c>
      <c r="DU289" s="1281" t="str">
        <f t="shared" si="490"/>
        <v/>
      </c>
      <c r="DV289" s="1281" t="str">
        <f t="shared" si="491"/>
        <v/>
      </c>
      <c r="DW289" s="1281" t="str">
        <f t="shared" si="492"/>
        <v/>
      </c>
      <c r="DX289" s="1281" t="str">
        <f t="shared" si="493"/>
        <v/>
      </c>
      <c r="DY289" s="1281" t="str">
        <f t="shared" si="494"/>
        <v/>
      </c>
      <c r="DZ289" s="1281" t="str">
        <f t="shared" si="495"/>
        <v/>
      </c>
      <c r="EA289" s="623" t="str">
        <f t="shared" si="496"/>
        <v/>
      </c>
      <c r="EB289" s="623" t="str">
        <f t="shared" si="497"/>
        <v/>
      </c>
      <c r="EC289" s="623" t="str">
        <f t="shared" si="498"/>
        <v/>
      </c>
      <c r="ED289" s="623" t="str">
        <f t="shared" si="499"/>
        <v/>
      </c>
      <c r="EE289" s="623" t="str">
        <f t="shared" si="500"/>
        <v/>
      </c>
      <c r="EF289" s="623" t="str">
        <f t="shared" si="501"/>
        <v/>
      </c>
      <c r="EG289" s="623" t="str">
        <f t="shared" si="502"/>
        <v/>
      </c>
      <c r="EH289" s="623" t="str">
        <f t="shared" si="503"/>
        <v/>
      </c>
      <c r="EI289" s="623" t="str">
        <f t="shared" si="504"/>
        <v/>
      </c>
      <c r="EJ289" s="623" t="str">
        <f t="shared" si="505"/>
        <v/>
      </c>
      <c r="EK289" s="623" t="str">
        <f t="shared" si="506"/>
        <v/>
      </c>
      <c r="EL289" s="623" t="str">
        <f t="shared" si="507"/>
        <v/>
      </c>
    </row>
    <row r="290" spans="1:142">
      <c r="A290" s="7" t="str">
        <f>IF('Rent Roll_RedIQ 1'!B283&gt;0,'Rent Roll_RedIQ 1'!B283,"")</f>
        <v/>
      </c>
      <c r="B290" s="7" t="str">
        <f>IF('Rent Roll_RedIQ 1'!C283&gt;0,'Rent Roll_RedIQ 1'!C283,"")</f>
        <v/>
      </c>
      <c r="C290" s="614">
        <f>IF('Rent Roll_RedIQ 1'!K283&gt;0,'Rent Roll_RedIQ 1'!K283,0)</f>
        <v>0</v>
      </c>
      <c r="D290" s="615" t="str">
        <f>IF('Rent Roll_RedIQ 1'!J283&gt;0,'Rent Roll_RedIQ 1'!J283,"")</f>
        <v/>
      </c>
      <c r="E290" s="624" t="str">
        <f t="shared" si="415"/>
        <v/>
      </c>
      <c r="F290" s="194"/>
      <c r="G290" s="194"/>
      <c r="H290" s="616" t="str">
        <f t="shared" si="516"/>
        <v/>
      </c>
      <c r="I290" s="1200">
        <f>IF('Rent Roll_RedIQ 1'!S283&gt;0,'Rent Roll_RedIQ 1'!S283,Purchase_Date-1)</f>
        <v>45991</v>
      </c>
      <c r="J290" s="617" t="str">
        <f t="shared" si="517"/>
        <v/>
      </c>
      <c r="K290" s="1205">
        <f t="shared" si="518"/>
        <v>46356</v>
      </c>
      <c r="L290" s="618" t="str">
        <f t="shared" si="517"/>
        <v/>
      </c>
      <c r="M290" s="1208">
        <f t="shared" si="519"/>
        <v>46721</v>
      </c>
      <c r="N290" s="614" t="str">
        <f t="shared" si="416"/>
        <v/>
      </c>
      <c r="O290" s="614" t="str">
        <f t="shared" si="417"/>
        <v/>
      </c>
      <c r="P290" s="614" t="str">
        <f t="shared" si="418"/>
        <v/>
      </c>
      <c r="Q290" s="614" t="str">
        <f t="shared" si="419"/>
        <v/>
      </c>
      <c r="R290" s="614" t="str">
        <f t="shared" si="420"/>
        <v/>
      </c>
      <c r="S290" s="614" t="str">
        <f t="shared" si="421"/>
        <v/>
      </c>
      <c r="T290" s="614" t="str">
        <f t="shared" si="422"/>
        <v/>
      </c>
      <c r="U290" s="619"/>
      <c r="V290" s="614"/>
      <c r="W290" s="620" t="str">
        <f t="shared" si="515"/>
        <v/>
      </c>
      <c r="X290" s="620" t="str">
        <f t="shared" si="511"/>
        <v/>
      </c>
      <c r="Y290" s="620" t="str">
        <f t="shared" si="511"/>
        <v/>
      </c>
      <c r="Z290" s="620" t="str">
        <f t="shared" si="511"/>
        <v/>
      </c>
      <c r="AA290" s="620" t="str">
        <f t="shared" si="511"/>
        <v/>
      </c>
      <c r="AB290" s="620" t="str">
        <f t="shared" si="511"/>
        <v/>
      </c>
      <c r="AC290" s="620" t="str">
        <f t="shared" si="511"/>
        <v/>
      </c>
      <c r="AD290" s="620" t="str">
        <f t="shared" si="511"/>
        <v/>
      </c>
      <c r="AE290" s="620" t="str">
        <f t="shared" si="511"/>
        <v/>
      </c>
      <c r="AF290" s="620" t="str">
        <f t="shared" si="511"/>
        <v/>
      </c>
      <c r="AG290" s="620" t="str">
        <f t="shared" si="511"/>
        <v/>
      </c>
      <c r="AH290" s="620" t="str">
        <f t="shared" si="511"/>
        <v/>
      </c>
      <c r="AI290" s="621" t="str">
        <f t="shared" si="514"/>
        <v/>
      </c>
      <c r="AJ290" s="621" t="str">
        <f t="shared" si="521"/>
        <v/>
      </c>
      <c r="AK290" s="621" t="str">
        <f t="shared" si="521"/>
        <v/>
      </c>
      <c r="AL290" s="621" t="str">
        <f t="shared" si="521"/>
        <v/>
      </c>
      <c r="AM290" s="621" t="str">
        <f t="shared" si="521"/>
        <v/>
      </c>
      <c r="AN290" s="621" t="str">
        <f t="shared" si="521"/>
        <v/>
      </c>
      <c r="AO290" s="621" t="str">
        <f t="shared" si="521"/>
        <v/>
      </c>
      <c r="AP290" s="621" t="str">
        <f t="shared" si="521"/>
        <v/>
      </c>
      <c r="AQ290" s="621" t="str">
        <f t="shared" si="521"/>
        <v/>
      </c>
      <c r="AR290" s="621" t="str">
        <f t="shared" si="521"/>
        <v/>
      </c>
      <c r="AS290" s="621" t="str">
        <f t="shared" si="521"/>
        <v/>
      </c>
      <c r="AT290" s="621" t="str">
        <f t="shared" si="521"/>
        <v/>
      </c>
      <c r="AU290" s="622" t="str">
        <f t="shared" si="513"/>
        <v/>
      </c>
      <c r="AV290" s="622" t="str">
        <f t="shared" si="513"/>
        <v/>
      </c>
      <c r="AW290" s="622" t="str">
        <f t="shared" si="513"/>
        <v/>
      </c>
      <c r="AX290" s="622" t="str">
        <f t="shared" si="513"/>
        <v/>
      </c>
      <c r="AY290" s="622" t="str">
        <f t="shared" si="513"/>
        <v/>
      </c>
      <c r="AZ290" s="622" t="str">
        <f t="shared" si="513"/>
        <v/>
      </c>
      <c r="BA290" s="622" t="str">
        <f t="shared" si="513"/>
        <v/>
      </c>
      <c r="BB290" s="622" t="str">
        <f t="shared" si="513"/>
        <v/>
      </c>
      <c r="BC290" s="622" t="str">
        <f t="shared" si="513"/>
        <v/>
      </c>
      <c r="BD290" s="622" t="str">
        <f t="shared" si="513"/>
        <v/>
      </c>
      <c r="BE290" s="622" t="str">
        <f t="shared" si="513"/>
        <v/>
      </c>
      <c r="BF290" s="622" t="str">
        <f t="shared" si="513"/>
        <v/>
      </c>
      <c r="BG290" s="623" t="str">
        <f t="shared" si="424"/>
        <v/>
      </c>
      <c r="BH290" s="623" t="str">
        <f t="shared" si="425"/>
        <v/>
      </c>
      <c r="BI290" s="623" t="str">
        <f t="shared" si="426"/>
        <v/>
      </c>
      <c r="BJ290" s="623" t="str">
        <f t="shared" si="427"/>
        <v/>
      </c>
      <c r="BK290" s="623" t="str">
        <f t="shared" si="428"/>
        <v/>
      </c>
      <c r="BL290" s="623" t="str">
        <f t="shared" si="429"/>
        <v/>
      </c>
      <c r="BM290" s="623" t="str">
        <f t="shared" si="430"/>
        <v/>
      </c>
      <c r="BN290" s="623" t="str">
        <f t="shared" si="431"/>
        <v/>
      </c>
      <c r="BO290" s="623" t="str">
        <f t="shared" si="432"/>
        <v/>
      </c>
      <c r="BP290" s="623" t="str">
        <f t="shared" si="433"/>
        <v/>
      </c>
      <c r="BQ290" s="623" t="str">
        <f t="shared" si="434"/>
        <v/>
      </c>
      <c r="BR290" s="623" t="str">
        <f t="shared" si="435"/>
        <v/>
      </c>
      <c r="BS290" s="1281" t="str">
        <f t="shared" si="436"/>
        <v/>
      </c>
      <c r="BT290" s="1281" t="str">
        <f t="shared" si="437"/>
        <v/>
      </c>
      <c r="BU290" s="1281" t="str">
        <f t="shared" si="438"/>
        <v/>
      </c>
      <c r="BV290" s="1281" t="str">
        <f t="shared" si="439"/>
        <v/>
      </c>
      <c r="BW290" s="1281" t="str">
        <f t="shared" si="440"/>
        <v/>
      </c>
      <c r="BX290" s="1281" t="str">
        <f t="shared" si="441"/>
        <v/>
      </c>
      <c r="BY290" s="1281" t="str">
        <f t="shared" si="442"/>
        <v/>
      </c>
      <c r="BZ290" s="1281" t="str">
        <f t="shared" si="443"/>
        <v/>
      </c>
      <c r="CA290" s="1281" t="str">
        <f t="shared" si="444"/>
        <v/>
      </c>
      <c r="CB290" s="1281" t="str">
        <f t="shared" si="445"/>
        <v/>
      </c>
      <c r="CC290" s="1281" t="str">
        <f t="shared" si="446"/>
        <v/>
      </c>
      <c r="CD290" s="1281" t="str">
        <f t="shared" si="447"/>
        <v/>
      </c>
      <c r="CE290" s="623" t="str">
        <f t="shared" si="448"/>
        <v/>
      </c>
      <c r="CF290" s="623" t="str">
        <f t="shared" si="449"/>
        <v/>
      </c>
      <c r="CG290" s="623" t="str">
        <f t="shared" si="450"/>
        <v/>
      </c>
      <c r="CH290" s="623" t="str">
        <f t="shared" si="451"/>
        <v/>
      </c>
      <c r="CI290" s="623" t="str">
        <f t="shared" si="452"/>
        <v/>
      </c>
      <c r="CJ290" s="623" t="str">
        <f t="shared" si="453"/>
        <v/>
      </c>
      <c r="CK290" s="623" t="str">
        <f t="shared" si="454"/>
        <v/>
      </c>
      <c r="CL290" s="623" t="str">
        <f t="shared" si="455"/>
        <v/>
      </c>
      <c r="CM290" s="623" t="str">
        <f t="shared" si="456"/>
        <v/>
      </c>
      <c r="CN290" s="623" t="str">
        <f t="shared" si="457"/>
        <v/>
      </c>
      <c r="CO290" s="623" t="str">
        <f t="shared" si="458"/>
        <v/>
      </c>
      <c r="CP290" s="623" t="str">
        <f t="shared" si="459"/>
        <v/>
      </c>
      <c r="CQ290" s="1281" t="str">
        <f t="shared" si="460"/>
        <v/>
      </c>
      <c r="CR290" s="1281" t="str">
        <f t="shared" si="461"/>
        <v/>
      </c>
      <c r="CS290" s="1281" t="str">
        <f t="shared" si="462"/>
        <v/>
      </c>
      <c r="CT290" s="1281" t="str">
        <f t="shared" si="463"/>
        <v/>
      </c>
      <c r="CU290" s="1281" t="str">
        <f t="shared" si="464"/>
        <v/>
      </c>
      <c r="CV290" s="1281" t="str">
        <f t="shared" si="465"/>
        <v/>
      </c>
      <c r="CW290" s="1281" t="str">
        <f t="shared" si="466"/>
        <v/>
      </c>
      <c r="CX290" s="1281" t="str">
        <f t="shared" si="467"/>
        <v/>
      </c>
      <c r="CY290" s="1281" t="str">
        <f t="shared" si="468"/>
        <v/>
      </c>
      <c r="CZ290" s="1281" t="str">
        <f t="shared" si="469"/>
        <v/>
      </c>
      <c r="DA290" s="1281" t="str">
        <f t="shared" si="470"/>
        <v/>
      </c>
      <c r="DB290" s="1281" t="str">
        <f t="shared" si="471"/>
        <v/>
      </c>
      <c r="DC290" s="623" t="str">
        <f t="shared" si="472"/>
        <v/>
      </c>
      <c r="DD290" s="623" t="str">
        <f t="shared" si="473"/>
        <v/>
      </c>
      <c r="DE290" s="623" t="str">
        <f t="shared" si="474"/>
        <v/>
      </c>
      <c r="DF290" s="623" t="str">
        <f t="shared" si="475"/>
        <v/>
      </c>
      <c r="DG290" s="623" t="str">
        <f t="shared" si="476"/>
        <v/>
      </c>
      <c r="DH290" s="623" t="str">
        <f t="shared" si="477"/>
        <v/>
      </c>
      <c r="DI290" s="623" t="str">
        <f t="shared" si="478"/>
        <v/>
      </c>
      <c r="DJ290" s="623" t="str">
        <f t="shared" si="479"/>
        <v/>
      </c>
      <c r="DK290" s="623" t="str">
        <f t="shared" si="480"/>
        <v/>
      </c>
      <c r="DL290" s="623" t="str">
        <f t="shared" si="481"/>
        <v/>
      </c>
      <c r="DM290" s="623" t="str">
        <f t="shared" si="482"/>
        <v/>
      </c>
      <c r="DN290" s="623" t="str">
        <f t="shared" si="483"/>
        <v/>
      </c>
      <c r="DO290" s="1281" t="str">
        <f t="shared" si="484"/>
        <v/>
      </c>
      <c r="DP290" s="1281" t="str">
        <f t="shared" si="485"/>
        <v/>
      </c>
      <c r="DQ290" s="1281" t="str">
        <f t="shared" si="486"/>
        <v/>
      </c>
      <c r="DR290" s="1281" t="str">
        <f t="shared" si="487"/>
        <v/>
      </c>
      <c r="DS290" s="1281" t="str">
        <f t="shared" si="488"/>
        <v/>
      </c>
      <c r="DT290" s="1281" t="str">
        <f t="shared" si="489"/>
        <v/>
      </c>
      <c r="DU290" s="1281" t="str">
        <f t="shared" si="490"/>
        <v/>
      </c>
      <c r="DV290" s="1281" t="str">
        <f t="shared" si="491"/>
        <v/>
      </c>
      <c r="DW290" s="1281" t="str">
        <f t="shared" si="492"/>
        <v/>
      </c>
      <c r="DX290" s="1281" t="str">
        <f t="shared" si="493"/>
        <v/>
      </c>
      <c r="DY290" s="1281" t="str">
        <f t="shared" si="494"/>
        <v/>
      </c>
      <c r="DZ290" s="1281" t="str">
        <f t="shared" si="495"/>
        <v/>
      </c>
      <c r="EA290" s="623" t="str">
        <f t="shared" si="496"/>
        <v/>
      </c>
      <c r="EB290" s="623" t="str">
        <f t="shared" si="497"/>
        <v/>
      </c>
      <c r="EC290" s="623" t="str">
        <f t="shared" si="498"/>
        <v/>
      </c>
      <c r="ED290" s="623" t="str">
        <f t="shared" si="499"/>
        <v/>
      </c>
      <c r="EE290" s="623" t="str">
        <f t="shared" si="500"/>
        <v/>
      </c>
      <c r="EF290" s="623" t="str">
        <f t="shared" si="501"/>
        <v/>
      </c>
      <c r="EG290" s="623" t="str">
        <f t="shared" si="502"/>
        <v/>
      </c>
      <c r="EH290" s="623" t="str">
        <f t="shared" si="503"/>
        <v/>
      </c>
      <c r="EI290" s="623" t="str">
        <f t="shared" si="504"/>
        <v/>
      </c>
      <c r="EJ290" s="623" t="str">
        <f t="shared" si="505"/>
        <v/>
      </c>
      <c r="EK290" s="623" t="str">
        <f t="shared" si="506"/>
        <v/>
      </c>
      <c r="EL290" s="623" t="str">
        <f t="shared" si="507"/>
        <v/>
      </c>
    </row>
    <row r="291" spans="1:142">
      <c r="A291" s="7" t="str">
        <f>IF('Rent Roll_RedIQ 1'!B284&gt;0,'Rent Roll_RedIQ 1'!B284,"")</f>
        <v/>
      </c>
      <c r="B291" s="7" t="str">
        <f>IF('Rent Roll_RedIQ 1'!C284&gt;0,'Rent Roll_RedIQ 1'!C284,"")</f>
        <v/>
      </c>
      <c r="C291" s="614">
        <f>IF('Rent Roll_RedIQ 1'!K284&gt;0,'Rent Roll_RedIQ 1'!K284,0)</f>
        <v>0</v>
      </c>
      <c r="D291" s="615" t="str">
        <f>IF('Rent Roll_RedIQ 1'!J284&gt;0,'Rent Roll_RedIQ 1'!J284,"")</f>
        <v/>
      </c>
      <c r="E291" s="624" t="str">
        <f t="shared" si="415"/>
        <v/>
      </c>
      <c r="F291" s="194"/>
      <c r="G291" s="194"/>
      <c r="H291" s="616" t="str">
        <f t="shared" si="516"/>
        <v/>
      </c>
      <c r="I291" s="1200">
        <f>IF('Rent Roll_RedIQ 1'!S284&gt;0,'Rent Roll_RedIQ 1'!S284,Purchase_Date-1)</f>
        <v>45991</v>
      </c>
      <c r="J291" s="617" t="str">
        <f t="shared" si="517"/>
        <v/>
      </c>
      <c r="K291" s="1205">
        <f t="shared" si="518"/>
        <v>46356</v>
      </c>
      <c r="L291" s="618" t="str">
        <f t="shared" si="517"/>
        <v/>
      </c>
      <c r="M291" s="1208">
        <f t="shared" si="519"/>
        <v>46721</v>
      </c>
      <c r="N291" s="614" t="str">
        <f t="shared" si="416"/>
        <v/>
      </c>
      <c r="O291" s="614" t="str">
        <f t="shared" si="417"/>
        <v/>
      </c>
      <c r="P291" s="614" t="str">
        <f t="shared" si="418"/>
        <v/>
      </c>
      <c r="Q291" s="614" t="str">
        <f t="shared" si="419"/>
        <v/>
      </c>
      <c r="R291" s="614" t="str">
        <f t="shared" si="420"/>
        <v/>
      </c>
      <c r="S291" s="614" t="str">
        <f t="shared" si="421"/>
        <v/>
      </c>
      <c r="T291" s="614" t="str">
        <f t="shared" si="422"/>
        <v/>
      </c>
      <c r="U291" s="619"/>
      <c r="V291" s="614"/>
      <c r="W291" s="620" t="str">
        <f t="shared" si="515"/>
        <v/>
      </c>
      <c r="X291" s="620" t="str">
        <f t="shared" si="511"/>
        <v/>
      </c>
      <c r="Y291" s="620" t="str">
        <f t="shared" si="511"/>
        <v/>
      </c>
      <c r="Z291" s="620" t="str">
        <f t="shared" si="511"/>
        <v/>
      </c>
      <c r="AA291" s="620" t="str">
        <f t="shared" si="511"/>
        <v/>
      </c>
      <c r="AB291" s="620" t="str">
        <f t="shared" si="511"/>
        <v/>
      </c>
      <c r="AC291" s="620" t="str">
        <f t="shared" si="511"/>
        <v/>
      </c>
      <c r="AD291" s="620" t="str">
        <f t="shared" si="511"/>
        <v/>
      </c>
      <c r="AE291" s="620" t="str">
        <f t="shared" si="511"/>
        <v/>
      </c>
      <c r="AF291" s="620" t="str">
        <f t="shared" si="511"/>
        <v/>
      </c>
      <c r="AG291" s="620" t="str">
        <f t="shared" si="511"/>
        <v/>
      </c>
      <c r="AH291" s="620" t="str">
        <f t="shared" si="511"/>
        <v/>
      </c>
      <c r="AI291" s="621" t="str">
        <f t="shared" si="514"/>
        <v/>
      </c>
      <c r="AJ291" s="621" t="str">
        <f t="shared" si="521"/>
        <v/>
      </c>
      <c r="AK291" s="621" t="str">
        <f t="shared" si="521"/>
        <v/>
      </c>
      <c r="AL291" s="621" t="str">
        <f t="shared" si="521"/>
        <v/>
      </c>
      <c r="AM291" s="621" t="str">
        <f t="shared" si="521"/>
        <v/>
      </c>
      <c r="AN291" s="621" t="str">
        <f t="shared" si="521"/>
        <v/>
      </c>
      <c r="AO291" s="621" t="str">
        <f t="shared" si="521"/>
        <v/>
      </c>
      <c r="AP291" s="621" t="str">
        <f t="shared" si="521"/>
        <v/>
      </c>
      <c r="AQ291" s="621" t="str">
        <f t="shared" si="521"/>
        <v/>
      </c>
      <c r="AR291" s="621" t="str">
        <f t="shared" si="521"/>
        <v/>
      </c>
      <c r="AS291" s="621" t="str">
        <f t="shared" si="521"/>
        <v/>
      </c>
      <c r="AT291" s="621" t="str">
        <f t="shared" si="521"/>
        <v/>
      </c>
      <c r="AU291" s="622" t="str">
        <f t="shared" si="513"/>
        <v/>
      </c>
      <c r="AV291" s="622" t="str">
        <f t="shared" si="513"/>
        <v/>
      </c>
      <c r="AW291" s="622" t="str">
        <f t="shared" si="513"/>
        <v/>
      </c>
      <c r="AX291" s="622" t="str">
        <f t="shared" si="513"/>
        <v/>
      </c>
      <c r="AY291" s="622" t="str">
        <f t="shared" si="513"/>
        <v/>
      </c>
      <c r="AZ291" s="622" t="str">
        <f t="shared" si="513"/>
        <v/>
      </c>
      <c r="BA291" s="622" t="str">
        <f t="shared" si="513"/>
        <v/>
      </c>
      <c r="BB291" s="622" t="str">
        <f t="shared" si="513"/>
        <v/>
      </c>
      <c r="BC291" s="622" t="str">
        <f t="shared" si="513"/>
        <v/>
      </c>
      <c r="BD291" s="622" t="str">
        <f t="shared" si="513"/>
        <v/>
      </c>
      <c r="BE291" s="622" t="str">
        <f t="shared" si="513"/>
        <v/>
      </c>
      <c r="BF291" s="622" t="str">
        <f t="shared" si="513"/>
        <v/>
      </c>
      <c r="BG291" s="623" t="str">
        <f t="shared" si="424"/>
        <v/>
      </c>
      <c r="BH291" s="623" t="str">
        <f t="shared" si="425"/>
        <v/>
      </c>
      <c r="BI291" s="623" t="str">
        <f t="shared" si="426"/>
        <v/>
      </c>
      <c r="BJ291" s="623" t="str">
        <f t="shared" si="427"/>
        <v/>
      </c>
      <c r="BK291" s="623" t="str">
        <f t="shared" si="428"/>
        <v/>
      </c>
      <c r="BL291" s="623" t="str">
        <f t="shared" si="429"/>
        <v/>
      </c>
      <c r="BM291" s="623" t="str">
        <f t="shared" si="430"/>
        <v/>
      </c>
      <c r="BN291" s="623" t="str">
        <f t="shared" si="431"/>
        <v/>
      </c>
      <c r="BO291" s="623" t="str">
        <f t="shared" si="432"/>
        <v/>
      </c>
      <c r="BP291" s="623" t="str">
        <f t="shared" si="433"/>
        <v/>
      </c>
      <c r="BQ291" s="623" t="str">
        <f t="shared" si="434"/>
        <v/>
      </c>
      <c r="BR291" s="623" t="str">
        <f t="shared" si="435"/>
        <v/>
      </c>
      <c r="BS291" s="1281" t="str">
        <f t="shared" si="436"/>
        <v/>
      </c>
      <c r="BT291" s="1281" t="str">
        <f t="shared" si="437"/>
        <v/>
      </c>
      <c r="BU291" s="1281" t="str">
        <f t="shared" si="438"/>
        <v/>
      </c>
      <c r="BV291" s="1281" t="str">
        <f t="shared" si="439"/>
        <v/>
      </c>
      <c r="BW291" s="1281" t="str">
        <f t="shared" si="440"/>
        <v/>
      </c>
      <c r="BX291" s="1281" t="str">
        <f t="shared" si="441"/>
        <v/>
      </c>
      <c r="BY291" s="1281" t="str">
        <f t="shared" si="442"/>
        <v/>
      </c>
      <c r="BZ291" s="1281" t="str">
        <f t="shared" si="443"/>
        <v/>
      </c>
      <c r="CA291" s="1281" t="str">
        <f t="shared" si="444"/>
        <v/>
      </c>
      <c r="CB291" s="1281" t="str">
        <f t="shared" si="445"/>
        <v/>
      </c>
      <c r="CC291" s="1281" t="str">
        <f t="shared" si="446"/>
        <v/>
      </c>
      <c r="CD291" s="1281" t="str">
        <f t="shared" si="447"/>
        <v/>
      </c>
      <c r="CE291" s="623" t="str">
        <f t="shared" si="448"/>
        <v/>
      </c>
      <c r="CF291" s="623" t="str">
        <f t="shared" si="449"/>
        <v/>
      </c>
      <c r="CG291" s="623" t="str">
        <f t="shared" si="450"/>
        <v/>
      </c>
      <c r="CH291" s="623" t="str">
        <f t="shared" si="451"/>
        <v/>
      </c>
      <c r="CI291" s="623" t="str">
        <f t="shared" si="452"/>
        <v/>
      </c>
      <c r="CJ291" s="623" t="str">
        <f t="shared" si="453"/>
        <v/>
      </c>
      <c r="CK291" s="623" t="str">
        <f t="shared" si="454"/>
        <v/>
      </c>
      <c r="CL291" s="623" t="str">
        <f t="shared" si="455"/>
        <v/>
      </c>
      <c r="CM291" s="623" t="str">
        <f t="shared" si="456"/>
        <v/>
      </c>
      <c r="CN291" s="623" t="str">
        <f t="shared" si="457"/>
        <v/>
      </c>
      <c r="CO291" s="623" t="str">
        <f t="shared" si="458"/>
        <v/>
      </c>
      <c r="CP291" s="623" t="str">
        <f t="shared" si="459"/>
        <v/>
      </c>
      <c r="CQ291" s="1281" t="str">
        <f t="shared" si="460"/>
        <v/>
      </c>
      <c r="CR291" s="1281" t="str">
        <f t="shared" si="461"/>
        <v/>
      </c>
      <c r="CS291" s="1281" t="str">
        <f t="shared" si="462"/>
        <v/>
      </c>
      <c r="CT291" s="1281" t="str">
        <f t="shared" si="463"/>
        <v/>
      </c>
      <c r="CU291" s="1281" t="str">
        <f t="shared" si="464"/>
        <v/>
      </c>
      <c r="CV291" s="1281" t="str">
        <f t="shared" si="465"/>
        <v/>
      </c>
      <c r="CW291" s="1281" t="str">
        <f t="shared" si="466"/>
        <v/>
      </c>
      <c r="CX291" s="1281" t="str">
        <f t="shared" si="467"/>
        <v/>
      </c>
      <c r="CY291" s="1281" t="str">
        <f t="shared" si="468"/>
        <v/>
      </c>
      <c r="CZ291" s="1281" t="str">
        <f t="shared" si="469"/>
        <v/>
      </c>
      <c r="DA291" s="1281" t="str">
        <f t="shared" si="470"/>
        <v/>
      </c>
      <c r="DB291" s="1281" t="str">
        <f t="shared" si="471"/>
        <v/>
      </c>
      <c r="DC291" s="623" t="str">
        <f t="shared" si="472"/>
        <v/>
      </c>
      <c r="DD291" s="623" t="str">
        <f t="shared" si="473"/>
        <v/>
      </c>
      <c r="DE291" s="623" t="str">
        <f t="shared" si="474"/>
        <v/>
      </c>
      <c r="DF291" s="623" t="str">
        <f t="shared" si="475"/>
        <v/>
      </c>
      <c r="DG291" s="623" t="str">
        <f t="shared" si="476"/>
        <v/>
      </c>
      <c r="DH291" s="623" t="str">
        <f t="shared" si="477"/>
        <v/>
      </c>
      <c r="DI291" s="623" t="str">
        <f t="shared" si="478"/>
        <v/>
      </c>
      <c r="DJ291" s="623" t="str">
        <f t="shared" si="479"/>
        <v/>
      </c>
      <c r="DK291" s="623" t="str">
        <f t="shared" si="480"/>
        <v/>
      </c>
      <c r="DL291" s="623" t="str">
        <f t="shared" si="481"/>
        <v/>
      </c>
      <c r="DM291" s="623" t="str">
        <f t="shared" si="482"/>
        <v/>
      </c>
      <c r="DN291" s="623" t="str">
        <f t="shared" si="483"/>
        <v/>
      </c>
      <c r="DO291" s="1281" t="str">
        <f t="shared" si="484"/>
        <v/>
      </c>
      <c r="DP291" s="1281" t="str">
        <f t="shared" si="485"/>
        <v/>
      </c>
      <c r="DQ291" s="1281" t="str">
        <f t="shared" si="486"/>
        <v/>
      </c>
      <c r="DR291" s="1281" t="str">
        <f t="shared" si="487"/>
        <v/>
      </c>
      <c r="DS291" s="1281" t="str">
        <f t="shared" si="488"/>
        <v/>
      </c>
      <c r="DT291" s="1281" t="str">
        <f t="shared" si="489"/>
        <v/>
      </c>
      <c r="DU291" s="1281" t="str">
        <f t="shared" si="490"/>
        <v/>
      </c>
      <c r="DV291" s="1281" t="str">
        <f t="shared" si="491"/>
        <v/>
      </c>
      <c r="DW291" s="1281" t="str">
        <f t="shared" si="492"/>
        <v/>
      </c>
      <c r="DX291" s="1281" t="str">
        <f t="shared" si="493"/>
        <v/>
      </c>
      <c r="DY291" s="1281" t="str">
        <f t="shared" si="494"/>
        <v/>
      </c>
      <c r="DZ291" s="1281" t="str">
        <f t="shared" si="495"/>
        <v/>
      </c>
      <c r="EA291" s="623" t="str">
        <f t="shared" si="496"/>
        <v/>
      </c>
      <c r="EB291" s="623" t="str">
        <f t="shared" si="497"/>
        <v/>
      </c>
      <c r="EC291" s="623" t="str">
        <f t="shared" si="498"/>
        <v/>
      </c>
      <c r="ED291" s="623" t="str">
        <f t="shared" si="499"/>
        <v/>
      </c>
      <c r="EE291" s="623" t="str">
        <f t="shared" si="500"/>
        <v/>
      </c>
      <c r="EF291" s="623" t="str">
        <f t="shared" si="501"/>
        <v/>
      </c>
      <c r="EG291" s="623" t="str">
        <f t="shared" si="502"/>
        <v/>
      </c>
      <c r="EH291" s="623" t="str">
        <f t="shared" si="503"/>
        <v/>
      </c>
      <c r="EI291" s="623" t="str">
        <f t="shared" si="504"/>
        <v/>
      </c>
      <c r="EJ291" s="623" t="str">
        <f t="shared" si="505"/>
        <v/>
      </c>
      <c r="EK291" s="623" t="str">
        <f t="shared" si="506"/>
        <v/>
      </c>
      <c r="EL291" s="623" t="str">
        <f t="shared" si="507"/>
        <v/>
      </c>
    </row>
    <row r="292" spans="1:142">
      <c r="A292" s="7" t="str">
        <f>IF('Rent Roll_RedIQ 1'!B285&gt;0,'Rent Roll_RedIQ 1'!B285,"")</f>
        <v/>
      </c>
      <c r="B292" s="7" t="str">
        <f>IF('Rent Roll_RedIQ 1'!C285&gt;0,'Rent Roll_RedIQ 1'!C285,"")</f>
        <v/>
      </c>
      <c r="C292" s="614">
        <f>IF('Rent Roll_RedIQ 1'!K285&gt;0,'Rent Roll_RedIQ 1'!K285,0)</f>
        <v>0</v>
      </c>
      <c r="D292" s="615" t="str">
        <f>IF('Rent Roll_RedIQ 1'!J285&gt;0,'Rent Roll_RedIQ 1'!J285,"")</f>
        <v/>
      </c>
      <c r="E292" s="624" t="str">
        <f t="shared" si="415"/>
        <v/>
      </c>
      <c r="F292" s="194"/>
      <c r="G292" s="194"/>
      <c r="H292" s="616" t="str">
        <f t="shared" si="516"/>
        <v/>
      </c>
      <c r="I292" s="1200">
        <f>IF('Rent Roll_RedIQ 1'!S285&gt;0,'Rent Roll_RedIQ 1'!S285,Purchase_Date-1)</f>
        <v>45991</v>
      </c>
      <c r="J292" s="617" t="str">
        <f t="shared" si="517"/>
        <v/>
      </c>
      <c r="K292" s="1205">
        <f t="shared" si="518"/>
        <v>46356</v>
      </c>
      <c r="L292" s="618" t="str">
        <f t="shared" si="517"/>
        <v/>
      </c>
      <c r="M292" s="1208">
        <f t="shared" si="519"/>
        <v>46721</v>
      </c>
      <c r="N292" s="614" t="str">
        <f t="shared" si="416"/>
        <v/>
      </c>
      <c r="O292" s="614" t="str">
        <f t="shared" si="417"/>
        <v/>
      </c>
      <c r="P292" s="614" t="str">
        <f t="shared" si="418"/>
        <v/>
      </c>
      <c r="Q292" s="614" t="str">
        <f t="shared" si="419"/>
        <v/>
      </c>
      <c r="R292" s="614" t="str">
        <f t="shared" si="420"/>
        <v/>
      </c>
      <c r="S292" s="614" t="str">
        <f t="shared" si="421"/>
        <v/>
      </c>
      <c r="T292" s="614" t="str">
        <f t="shared" si="422"/>
        <v/>
      </c>
      <c r="U292" s="619"/>
      <c r="V292" s="614"/>
      <c r="W292" s="620" t="str">
        <f t="shared" si="515"/>
        <v/>
      </c>
      <c r="X292" s="620" t="str">
        <f t="shared" si="511"/>
        <v/>
      </c>
      <c r="Y292" s="620" t="str">
        <f t="shared" si="511"/>
        <v/>
      </c>
      <c r="Z292" s="620" t="str">
        <f t="shared" si="511"/>
        <v/>
      </c>
      <c r="AA292" s="620" t="str">
        <f t="shared" si="511"/>
        <v/>
      </c>
      <c r="AB292" s="620" t="str">
        <f t="shared" si="511"/>
        <v/>
      </c>
      <c r="AC292" s="620" t="str">
        <f t="shared" si="511"/>
        <v/>
      </c>
      <c r="AD292" s="620" t="str">
        <f t="shared" si="511"/>
        <v/>
      </c>
      <c r="AE292" s="620" t="str">
        <f t="shared" si="511"/>
        <v/>
      </c>
      <c r="AF292" s="620" t="str">
        <f t="shared" si="511"/>
        <v/>
      </c>
      <c r="AG292" s="620" t="str">
        <f t="shared" si="511"/>
        <v/>
      </c>
      <c r="AH292" s="620" t="str">
        <f t="shared" si="511"/>
        <v/>
      </c>
      <c r="AI292" s="621" t="str">
        <f t="shared" si="514"/>
        <v/>
      </c>
      <c r="AJ292" s="621" t="str">
        <f t="shared" si="521"/>
        <v/>
      </c>
      <c r="AK292" s="621" t="str">
        <f t="shared" si="521"/>
        <v/>
      </c>
      <c r="AL292" s="621" t="str">
        <f t="shared" si="521"/>
        <v/>
      </c>
      <c r="AM292" s="621" t="str">
        <f t="shared" si="521"/>
        <v/>
      </c>
      <c r="AN292" s="621" t="str">
        <f t="shared" si="521"/>
        <v/>
      </c>
      <c r="AO292" s="621" t="str">
        <f t="shared" si="521"/>
        <v/>
      </c>
      <c r="AP292" s="621" t="str">
        <f t="shared" si="521"/>
        <v/>
      </c>
      <c r="AQ292" s="621" t="str">
        <f t="shared" si="521"/>
        <v/>
      </c>
      <c r="AR292" s="621" t="str">
        <f t="shared" si="521"/>
        <v/>
      </c>
      <c r="AS292" s="621" t="str">
        <f t="shared" si="521"/>
        <v/>
      </c>
      <c r="AT292" s="621" t="str">
        <f t="shared" si="521"/>
        <v/>
      </c>
      <c r="AU292" s="622" t="str">
        <f t="shared" si="513"/>
        <v/>
      </c>
      <c r="AV292" s="622" t="str">
        <f t="shared" si="513"/>
        <v/>
      </c>
      <c r="AW292" s="622" t="str">
        <f t="shared" si="513"/>
        <v/>
      </c>
      <c r="AX292" s="622" t="str">
        <f t="shared" si="513"/>
        <v/>
      </c>
      <c r="AY292" s="622" t="str">
        <f t="shared" si="513"/>
        <v/>
      </c>
      <c r="AZ292" s="622" t="str">
        <f t="shared" si="513"/>
        <v/>
      </c>
      <c r="BA292" s="622" t="str">
        <f t="shared" si="513"/>
        <v/>
      </c>
      <c r="BB292" s="622" t="str">
        <f t="shared" si="513"/>
        <v/>
      </c>
      <c r="BC292" s="622" t="str">
        <f t="shared" si="513"/>
        <v/>
      </c>
      <c r="BD292" s="622" t="str">
        <f t="shared" si="513"/>
        <v/>
      </c>
      <c r="BE292" s="622" t="str">
        <f t="shared" si="513"/>
        <v/>
      </c>
      <c r="BF292" s="622" t="str">
        <f t="shared" si="513"/>
        <v/>
      </c>
      <c r="BG292" s="623" t="str">
        <f t="shared" si="424"/>
        <v/>
      </c>
      <c r="BH292" s="623" t="str">
        <f t="shared" si="425"/>
        <v/>
      </c>
      <c r="BI292" s="623" t="str">
        <f t="shared" si="426"/>
        <v/>
      </c>
      <c r="BJ292" s="623" t="str">
        <f t="shared" si="427"/>
        <v/>
      </c>
      <c r="BK292" s="623" t="str">
        <f t="shared" si="428"/>
        <v/>
      </c>
      <c r="BL292" s="623" t="str">
        <f t="shared" si="429"/>
        <v/>
      </c>
      <c r="BM292" s="623" t="str">
        <f t="shared" si="430"/>
        <v/>
      </c>
      <c r="BN292" s="623" t="str">
        <f t="shared" si="431"/>
        <v/>
      </c>
      <c r="BO292" s="623" t="str">
        <f t="shared" si="432"/>
        <v/>
      </c>
      <c r="BP292" s="623" t="str">
        <f t="shared" si="433"/>
        <v/>
      </c>
      <c r="BQ292" s="623" t="str">
        <f t="shared" si="434"/>
        <v/>
      </c>
      <c r="BR292" s="623" t="str">
        <f t="shared" si="435"/>
        <v/>
      </c>
      <c r="BS292" s="1281" t="str">
        <f t="shared" si="436"/>
        <v/>
      </c>
      <c r="BT292" s="1281" t="str">
        <f t="shared" si="437"/>
        <v/>
      </c>
      <c r="BU292" s="1281" t="str">
        <f t="shared" si="438"/>
        <v/>
      </c>
      <c r="BV292" s="1281" t="str">
        <f t="shared" si="439"/>
        <v/>
      </c>
      <c r="BW292" s="1281" t="str">
        <f t="shared" si="440"/>
        <v/>
      </c>
      <c r="BX292" s="1281" t="str">
        <f t="shared" si="441"/>
        <v/>
      </c>
      <c r="BY292" s="1281" t="str">
        <f t="shared" si="442"/>
        <v/>
      </c>
      <c r="BZ292" s="1281" t="str">
        <f t="shared" si="443"/>
        <v/>
      </c>
      <c r="CA292" s="1281" t="str">
        <f t="shared" si="444"/>
        <v/>
      </c>
      <c r="CB292" s="1281" t="str">
        <f t="shared" si="445"/>
        <v/>
      </c>
      <c r="CC292" s="1281" t="str">
        <f t="shared" si="446"/>
        <v/>
      </c>
      <c r="CD292" s="1281" t="str">
        <f t="shared" si="447"/>
        <v/>
      </c>
      <c r="CE292" s="623" t="str">
        <f t="shared" si="448"/>
        <v/>
      </c>
      <c r="CF292" s="623" t="str">
        <f t="shared" si="449"/>
        <v/>
      </c>
      <c r="CG292" s="623" t="str">
        <f t="shared" si="450"/>
        <v/>
      </c>
      <c r="CH292" s="623" t="str">
        <f t="shared" si="451"/>
        <v/>
      </c>
      <c r="CI292" s="623" t="str">
        <f t="shared" si="452"/>
        <v/>
      </c>
      <c r="CJ292" s="623" t="str">
        <f t="shared" si="453"/>
        <v/>
      </c>
      <c r="CK292" s="623" t="str">
        <f t="shared" si="454"/>
        <v/>
      </c>
      <c r="CL292" s="623" t="str">
        <f t="shared" si="455"/>
        <v/>
      </c>
      <c r="CM292" s="623" t="str">
        <f t="shared" si="456"/>
        <v/>
      </c>
      <c r="CN292" s="623" t="str">
        <f t="shared" si="457"/>
        <v/>
      </c>
      <c r="CO292" s="623" t="str">
        <f t="shared" si="458"/>
        <v/>
      </c>
      <c r="CP292" s="623" t="str">
        <f t="shared" si="459"/>
        <v/>
      </c>
      <c r="CQ292" s="1281" t="str">
        <f t="shared" si="460"/>
        <v/>
      </c>
      <c r="CR292" s="1281" t="str">
        <f t="shared" si="461"/>
        <v/>
      </c>
      <c r="CS292" s="1281" t="str">
        <f t="shared" si="462"/>
        <v/>
      </c>
      <c r="CT292" s="1281" t="str">
        <f t="shared" si="463"/>
        <v/>
      </c>
      <c r="CU292" s="1281" t="str">
        <f t="shared" si="464"/>
        <v/>
      </c>
      <c r="CV292" s="1281" t="str">
        <f t="shared" si="465"/>
        <v/>
      </c>
      <c r="CW292" s="1281" t="str">
        <f t="shared" si="466"/>
        <v/>
      </c>
      <c r="CX292" s="1281" t="str">
        <f t="shared" si="467"/>
        <v/>
      </c>
      <c r="CY292" s="1281" t="str">
        <f t="shared" si="468"/>
        <v/>
      </c>
      <c r="CZ292" s="1281" t="str">
        <f t="shared" si="469"/>
        <v/>
      </c>
      <c r="DA292" s="1281" t="str">
        <f t="shared" si="470"/>
        <v/>
      </c>
      <c r="DB292" s="1281" t="str">
        <f t="shared" si="471"/>
        <v/>
      </c>
      <c r="DC292" s="623" t="str">
        <f t="shared" si="472"/>
        <v/>
      </c>
      <c r="DD292" s="623" t="str">
        <f t="shared" si="473"/>
        <v/>
      </c>
      <c r="DE292" s="623" t="str">
        <f t="shared" si="474"/>
        <v/>
      </c>
      <c r="DF292" s="623" t="str">
        <f t="shared" si="475"/>
        <v/>
      </c>
      <c r="DG292" s="623" t="str">
        <f t="shared" si="476"/>
        <v/>
      </c>
      <c r="DH292" s="623" t="str">
        <f t="shared" si="477"/>
        <v/>
      </c>
      <c r="DI292" s="623" t="str">
        <f t="shared" si="478"/>
        <v/>
      </c>
      <c r="DJ292" s="623" t="str">
        <f t="shared" si="479"/>
        <v/>
      </c>
      <c r="DK292" s="623" t="str">
        <f t="shared" si="480"/>
        <v/>
      </c>
      <c r="DL292" s="623" t="str">
        <f t="shared" si="481"/>
        <v/>
      </c>
      <c r="DM292" s="623" t="str">
        <f t="shared" si="482"/>
        <v/>
      </c>
      <c r="DN292" s="623" t="str">
        <f t="shared" si="483"/>
        <v/>
      </c>
      <c r="DO292" s="1281" t="str">
        <f t="shared" si="484"/>
        <v/>
      </c>
      <c r="DP292" s="1281" t="str">
        <f t="shared" si="485"/>
        <v/>
      </c>
      <c r="DQ292" s="1281" t="str">
        <f t="shared" si="486"/>
        <v/>
      </c>
      <c r="DR292" s="1281" t="str">
        <f t="shared" si="487"/>
        <v/>
      </c>
      <c r="DS292" s="1281" t="str">
        <f t="shared" si="488"/>
        <v/>
      </c>
      <c r="DT292" s="1281" t="str">
        <f t="shared" si="489"/>
        <v/>
      </c>
      <c r="DU292" s="1281" t="str">
        <f t="shared" si="490"/>
        <v/>
      </c>
      <c r="DV292" s="1281" t="str">
        <f t="shared" si="491"/>
        <v/>
      </c>
      <c r="DW292" s="1281" t="str">
        <f t="shared" si="492"/>
        <v/>
      </c>
      <c r="DX292" s="1281" t="str">
        <f t="shared" si="493"/>
        <v/>
      </c>
      <c r="DY292" s="1281" t="str">
        <f t="shared" si="494"/>
        <v/>
      </c>
      <c r="DZ292" s="1281" t="str">
        <f t="shared" si="495"/>
        <v/>
      </c>
      <c r="EA292" s="623" t="str">
        <f t="shared" si="496"/>
        <v/>
      </c>
      <c r="EB292" s="623" t="str">
        <f t="shared" si="497"/>
        <v/>
      </c>
      <c r="EC292" s="623" t="str">
        <f t="shared" si="498"/>
        <v/>
      </c>
      <c r="ED292" s="623" t="str">
        <f t="shared" si="499"/>
        <v/>
      </c>
      <c r="EE292" s="623" t="str">
        <f t="shared" si="500"/>
        <v/>
      </c>
      <c r="EF292" s="623" t="str">
        <f t="shared" si="501"/>
        <v/>
      </c>
      <c r="EG292" s="623" t="str">
        <f t="shared" si="502"/>
        <v/>
      </c>
      <c r="EH292" s="623" t="str">
        <f t="shared" si="503"/>
        <v/>
      </c>
      <c r="EI292" s="623" t="str">
        <f t="shared" si="504"/>
        <v/>
      </c>
      <c r="EJ292" s="623" t="str">
        <f t="shared" si="505"/>
        <v/>
      </c>
      <c r="EK292" s="623" t="str">
        <f t="shared" si="506"/>
        <v/>
      </c>
      <c r="EL292" s="623" t="str">
        <f t="shared" si="507"/>
        <v/>
      </c>
    </row>
    <row r="293" spans="1:142">
      <c r="A293" s="7" t="str">
        <f>IF('Rent Roll_RedIQ 1'!B286&gt;0,'Rent Roll_RedIQ 1'!B286,"")</f>
        <v/>
      </c>
      <c r="B293" s="7" t="str">
        <f>IF('Rent Roll_RedIQ 1'!C286&gt;0,'Rent Roll_RedIQ 1'!C286,"")</f>
        <v/>
      </c>
      <c r="C293" s="614">
        <f>IF('Rent Roll_RedIQ 1'!K286&gt;0,'Rent Roll_RedIQ 1'!K286,0)</f>
        <v>0</v>
      </c>
      <c r="D293" s="615" t="str">
        <f>IF('Rent Roll_RedIQ 1'!J286&gt;0,'Rent Roll_RedIQ 1'!J286,"")</f>
        <v/>
      </c>
      <c r="E293" s="624" t="str">
        <f t="shared" si="415"/>
        <v/>
      </c>
      <c r="F293" s="194"/>
      <c r="G293" s="194"/>
      <c r="H293" s="616" t="str">
        <f t="shared" si="516"/>
        <v/>
      </c>
      <c r="I293" s="1200">
        <f>IF('Rent Roll_RedIQ 1'!S286&gt;0,'Rent Roll_RedIQ 1'!S286,Purchase_Date-1)</f>
        <v>45991</v>
      </c>
      <c r="J293" s="617" t="str">
        <f t="shared" si="517"/>
        <v/>
      </c>
      <c r="K293" s="1205">
        <f t="shared" si="518"/>
        <v>46356</v>
      </c>
      <c r="L293" s="618" t="str">
        <f t="shared" si="517"/>
        <v/>
      </c>
      <c r="M293" s="1208">
        <f t="shared" si="519"/>
        <v>46721</v>
      </c>
      <c r="N293" s="614" t="str">
        <f t="shared" si="416"/>
        <v/>
      </c>
      <c r="O293" s="614" t="str">
        <f t="shared" si="417"/>
        <v/>
      </c>
      <c r="P293" s="614" t="str">
        <f t="shared" si="418"/>
        <v/>
      </c>
      <c r="Q293" s="614" t="str">
        <f t="shared" si="419"/>
        <v/>
      </c>
      <c r="R293" s="614" t="str">
        <f t="shared" si="420"/>
        <v/>
      </c>
      <c r="S293" s="614" t="str">
        <f t="shared" si="421"/>
        <v/>
      </c>
      <c r="T293" s="614" t="str">
        <f t="shared" si="422"/>
        <v/>
      </c>
      <c r="U293" s="619"/>
      <c r="V293" s="614"/>
      <c r="W293" s="620" t="str">
        <f t="shared" si="515"/>
        <v/>
      </c>
      <c r="X293" s="620" t="str">
        <f t="shared" si="511"/>
        <v/>
      </c>
      <c r="Y293" s="620" t="str">
        <f t="shared" si="511"/>
        <v/>
      </c>
      <c r="Z293" s="620" t="str">
        <f t="shared" si="511"/>
        <v/>
      </c>
      <c r="AA293" s="620" t="str">
        <f t="shared" si="511"/>
        <v/>
      </c>
      <c r="AB293" s="620" t="str">
        <f t="shared" si="511"/>
        <v/>
      </c>
      <c r="AC293" s="620" t="str">
        <f t="shared" si="511"/>
        <v/>
      </c>
      <c r="AD293" s="620" t="str">
        <f t="shared" si="511"/>
        <v/>
      </c>
      <c r="AE293" s="620" t="str">
        <f t="shared" si="511"/>
        <v/>
      </c>
      <c r="AF293" s="620" t="str">
        <f t="shared" si="511"/>
        <v/>
      </c>
      <c r="AG293" s="620" t="str">
        <f t="shared" si="511"/>
        <v/>
      </c>
      <c r="AH293" s="620" t="str">
        <f t="shared" si="511"/>
        <v/>
      </c>
      <c r="AI293" s="621" t="str">
        <f t="shared" si="514"/>
        <v/>
      </c>
      <c r="AJ293" s="621" t="str">
        <f t="shared" si="521"/>
        <v/>
      </c>
      <c r="AK293" s="621" t="str">
        <f t="shared" ref="AJ293:AT316" si="524">IF($K293&gt;=AK$11,$H293,$J293)</f>
        <v/>
      </c>
      <c r="AL293" s="621" t="str">
        <f t="shared" si="524"/>
        <v/>
      </c>
      <c r="AM293" s="621" t="str">
        <f t="shared" si="524"/>
        <v/>
      </c>
      <c r="AN293" s="621" t="str">
        <f t="shared" si="524"/>
        <v/>
      </c>
      <c r="AO293" s="621" t="str">
        <f t="shared" si="524"/>
        <v/>
      </c>
      <c r="AP293" s="621" t="str">
        <f t="shared" si="524"/>
        <v/>
      </c>
      <c r="AQ293" s="621" t="str">
        <f t="shared" si="524"/>
        <v/>
      </c>
      <c r="AR293" s="621" t="str">
        <f t="shared" si="524"/>
        <v/>
      </c>
      <c r="AS293" s="621" t="str">
        <f t="shared" si="524"/>
        <v/>
      </c>
      <c r="AT293" s="621" t="str">
        <f t="shared" si="524"/>
        <v/>
      </c>
      <c r="AU293" s="622" t="str">
        <f t="shared" si="513"/>
        <v/>
      </c>
      <c r="AV293" s="622" t="str">
        <f t="shared" si="513"/>
        <v/>
      </c>
      <c r="AW293" s="622" t="str">
        <f t="shared" si="513"/>
        <v/>
      </c>
      <c r="AX293" s="622" t="str">
        <f t="shared" si="513"/>
        <v/>
      </c>
      <c r="AY293" s="622" t="str">
        <f t="shared" ref="AV293:BF316" si="525">IF($M293&gt;=AY$11,$J293,$L293)</f>
        <v/>
      </c>
      <c r="AZ293" s="622" t="str">
        <f t="shared" si="525"/>
        <v/>
      </c>
      <c r="BA293" s="622" t="str">
        <f t="shared" si="525"/>
        <v/>
      </c>
      <c r="BB293" s="622" t="str">
        <f t="shared" si="525"/>
        <v/>
      </c>
      <c r="BC293" s="622" t="str">
        <f t="shared" si="525"/>
        <v/>
      </c>
      <c r="BD293" s="622" t="str">
        <f t="shared" si="525"/>
        <v/>
      </c>
      <c r="BE293" s="622" t="str">
        <f t="shared" si="525"/>
        <v/>
      </c>
      <c r="BF293" s="622" t="str">
        <f t="shared" si="525"/>
        <v/>
      </c>
      <c r="BG293" s="623" t="str">
        <f t="shared" si="424"/>
        <v/>
      </c>
      <c r="BH293" s="623" t="str">
        <f t="shared" si="425"/>
        <v/>
      </c>
      <c r="BI293" s="623" t="str">
        <f t="shared" si="426"/>
        <v/>
      </c>
      <c r="BJ293" s="623" t="str">
        <f t="shared" si="427"/>
        <v/>
      </c>
      <c r="BK293" s="623" t="str">
        <f t="shared" si="428"/>
        <v/>
      </c>
      <c r="BL293" s="623" t="str">
        <f t="shared" si="429"/>
        <v/>
      </c>
      <c r="BM293" s="623" t="str">
        <f t="shared" si="430"/>
        <v/>
      </c>
      <c r="BN293" s="623" t="str">
        <f t="shared" si="431"/>
        <v/>
      </c>
      <c r="BO293" s="623" t="str">
        <f t="shared" si="432"/>
        <v/>
      </c>
      <c r="BP293" s="623" t="str">
        <f t="shared" si="433"/>
        <v/>
      </c>
      <c r="BQ293" s="623" t="str">
        <f t="shared" si="434"/>
        <v/>
      </c>
      <c r="BR293" s="623" t="str">
        <f t="shared" si="435"/>
        <v/>
      </c>
      <c r="BS293" s="1281" t="str">
        <f t="shared" si="436"/>
        <v/>
      </c>
      <c r="BT293" s="1281" t="str">
        <f t="shared" si="437"/>
        <v/>
      </c>
      <c r="BU293" s="1281" t="str">
        <f t="shared" si="438"/>
        <v/>
      </c>
      <c r="BV293" s="1281" t="str">
        <f t="shared" si="439"/>
        <v/>
      </c>
      <c r="BW293" s="1281" t="str">
        <f t="shared" si="440"/>
        <v/>
      </c>
      <c r="BX293" s="1281" t="str">
        <f t="shared" si="441"/>
        <v/>
      </c>
      <c r="BY293" s="1281" t="str">
        <f t="shared" si="442"/>
        <v/>
      </c>
      <c r="BZ293" s="1281" t="str">
        <f t="shared" si="443"/>
        <v/>
      </c>
      <c r="CA293" s="1281" t="str">
        <f t="shared" si="444"/>
        <v/>
      </c>
      <c r="CB293" s="1281" t="str">
        <f t="shared" si="445"/>
        <v/>
      </c>
      <c r="CC293" s="1281" t="str">
        <f t="shared" si="446"/>
        <v/>
      </c>
      <c r="CD293" s="1281" t="str">
        <f t="shared" si="447"/>
        <v/>
      </c>
      <c r="CE293" s="623" t="str">
        <f t="shared" si="448"/>
        <v/>
      </c>
      <c r="CF293" s="623" t="str">
        <f t="shared" si="449"/>
        <v/>
      </c>
      <c r="CG293" s="623" t="str">
        <f t="shared" si="450"/>
        <v/>
      </c>
      <c r="CH293" s="623" t="str">
        <f t="shared" si="451"/>
        <v/>
      </c>
      <c r="CI293" s="623" t="str">
        <f t="shared" si="452"/>
        <v/>
      </c>
      <c r="CJ293" s="623" t="str">
        <f t="shared" si="453"/>
        <v/>
      </c>
      <c r="CK293" s="623" t="str">
        <f t="shared" si="454"/>
        <v/>
      </c>
      <c r="CL293" s="623" t="str">
        <f t="shared" si="455"/>
        <v/>
      </c>
      <c r="CM293" s="623" t="str">
        <f t="shared" si="456"/>
        <v/>
      </c>
      <c r="CN293" s="623" t="str">
        <f t="shared" si="457"/>
        <v/>
      </c>
      <c r="CO293" s="623" t="str">
        <f t="shared" si="458"/>
        <v/>
      </c>
      <c r="CP293" s="623" t="str">
        <f t="shared" si="459"/>
        <v/>
      </c>
      <c r="CQ293" s="1281" t="str">
        <f t="shared" si="460"/>
        <v/>
      </c>
      <c r="CR293" s="1281" t="str">
        <f t="shared" si="461"/>
        <v/>
      </c>
      <c r="CS293" s="1281" t="str">
        <f t="shared" si="462"/>
        <v/>
      </c>
      <c r="CT293" s="1281" t="str">
        <f t="shared" si="463"/>
        <v/>
      </c>
      <c r="CU293" s="1281" t="str">
        <f t="shared" si="464"/>
        <v/>
      </c>
      <c r="CV293" s="1281" t="str">
        <f t="shared" si="465"/>
        <v/>
      </c>
      <c r="CW293" s="1281" t="str">
        <f t="shared" si="466"/>
        <v/>
      </c>
      <c r="CX293" s="1281" t="str">
        <f t="shared" si="467"/>
        <v/>
      </c>
      <c r="CY293" s="1281" t="str">
        <f t="shared" si="468"/>
        <v/>
      </c>
      <c r="CZ293" s="1281" t="str">
        <f t="shared" si="469"/>
        <v/>
      </c>
      <c r="DA293" s="1281" t="str">
        <f t="shared" si="470"/>
        <v/>
      </c>
      <c r="DB293" s="1281" t="str">
        <f t="shared" si="471"/>
        <v/>
      </c>
      <c r="DC293" s="623" t="str">
        <f t="shared" si="472"/>
        <v/>
      </c>
      <c r="DD293" s="623" t="str">
        <f t="shared" si="473"/>
        <v/>
      </c>
      <c r="DE293" s="623" t="str">
        <f t="shared" si="474"/>
        <v/>
      </c>
      <c r="DF293" s="623" t="str">
        <f t="shared" si="475"/>
        <v/>
      </c>
      <c r="DG293" s="623" t="str">
        <f t="shared" si="476"/>
        <v/>
      </c>
      <c r="DH293" s="623" t="str">
        <f t="shared" si="477"/>
        <v/>
      </c>
      <c r="DI293" s="623" t="str">
        <f t="shared" si="478"/>
        <v/>
      </c>
      <c r="DJ293" s="623" t="str">
        <f t="shared" si="479"/>
        <v/>
      </c>
      <c r="DK293" s="623" t="str">
        <f t="shared" si="480"/>
        <v/>
      </c>
      <c r="DL293" s="623" t="str">
        <f t="shared" si="481"/>
        <v/>
      </c>
      <c r="DM293" s="623" t="str">
        <f t="shared" si="482"/>
        <v/>
      </c>
      <c r="DN293" s="623" t="str">
        <f t="shared" si="483"/>
        <v/>
      </c>
      <c r="DO293" s="1281" t="str">
        <f t="shared" si="484"/>
        <v/>
      </c>
      <c r="DP293" s="1281" t="str">
        <f t="shared" si="485"/>
        <v/>
      </c>
      <c r="DQ293" s="1281" t="str">
        <f t="shared" si="486"/>
        <v/>
      </c>
      <c r="DR293" s="1281" t="str">
        <f t="shared" si="487"/>
        <v/>
      </c>
      <c r="DS293" s="1281" t="str">
        <f t="shared" si="488"/>
        <v/>
      </c>
      <c r="DT293" s="1281" t="str">
        <f t="shared" si="489"/>
        <v/>
      </c>
      <c r="DU293" s="1281" t="str">
        <f t="shared" si="490"/>
        <v/>
      </c>
      <c r="DV293" s="1281" t="str">
        <f t="shared" si="491"/>
        <v/>
      </c>
      <c r="DW293" s="1281" t="str">
        <f t="shared" si="492"/>
        <v/>
      </c>
      <c r="DX293" s="1281" t="str">
        <f t="shared" si="493"/>
        <v/>
      </c>
      <c r="DY293" s="1281" t="str">
        <f t="shared" si="494"/>
        <v/>
      </c>
      <c r="DZ293" s="1281" t="str">
        <f t="shared" si="495"/>
        <v/>
      </c>
      <c r="EA293" s="623" t="str">
        <f t="shared" si="496"/>
        <v/>
      </c>
      <c r="EB293" s="623" t="str">
        <f t="shared" si="497"/>
        <v/>
      </c>
      <c r="EC293" s="623" t="str">
        <f t="shared" si="498"/>
        <v/>
      </c>
      <c r="ED293" s="623" t="str">
        <f t="shared" si="499"/>
        <v/>
      </c>
      <c r="EE293" s="623" t="str">
        <f t="shared" si="500"/>
        <v/>
      </c>
      <c r="EF293" s="623" t="str">
        <f t="shared" si="501"/>
        <v/>
      </c>
      <c r="EG293" s="623" t="str">
        <f t="shared" si="502"/>
        <v/>
      </c>
      <c r="EH293" s="623" t="str">
        <f t="shared" si="503"/>
        <v/>
      </c>
      <c r="EI293" s="623" t="str">
        <f t="shared" si="504"/>
        <v/>
      </c>
      <c r="EJ293" s="623" t="str">
        <f t="shared" si="505"/>
        <v/>
      </c>
      <c r="EK293" s="623" t="str">
        <f t="shared" si="506"/>
        <v/>
      </c>
      <c r="EL293" s="623" t="str">
        <f t="shared" si="507"/>
        <v/>
      </c>
    </row>
    <row r="294" spans="1:142">
      <c r="A294" s="7" t="str">
        <f>IF('Rent Roll_RedIQ 1'!B287&gt;0,'Rent Roll_RedIQ 1'!B287,"")</f>
        <v/>
      </c>
      <c r="B294" s="7" t="str">
        <f>IF('Rent Roll_RedIQ 1'!C287&gt;0,'Rent Roll_RedIQ 1'!C287,"")</f>
        <v/>
      </c>
      <c r="C294" s="614">
        <f>IF('Rent Roll_RedIQ 1'!K287&gt;0,'Rent Roll_RedIQ 1'!K287,0)</f>
        <v>0</v>
      </c>
      <c r="D294" s="615" t="str">
        <f>IF('Rent Roll_RedIQ 1'!J287&gt;0,'Rent Roll_RedIQ 1'!J287,"")</f>
        <v/>
      </c>
      <c r="E294" s="624" t="str">
        <f t="shared" si="415"/>
        <v/>
      </c>
      <c r="F294" s="194"/>
      <c r="G294" s="194"/>
      <c r="H294" s="616" t="str">
        <f t="shared" si="516"/>
        <v/>
      </c>
      <c r="I294" s="1200">
        <f>IF('Rent Roll_RedIQ 1'!S287&gt;0,'Rent Roll_RedIQ 1'!S287,Purchase_Date-1)</f>
        <v>45991</v>
      </c>
      <c r="J294" s="617" t="str">
        <f t="shared" si="517"/>
        <v/>
      </c>
      <c r="K294" s="1205">
        <f t="shared" si="518"/>
        <v>46356</v>
      </c>
      <c r="L294" s="618" t="str">
        <f t="shared" si="517"/>
        <v/>
      </c>
      <c r="M294" s="1208">
        <f t="shared" si="519"/>
        <v>46721</v>
      </c>
      <c r="N294" s="614" t="str">
        <f t="shared" si="416"/>
        <v/>
      </c>
      <c r="O294" s="614" t="str">
        <f t="shared" si="417"/>
        <v/>
      </c>
      <c r="P294" s="614" t="str">
        <f t="shared" si="418"/>
        <v/>
      </c>
      <c r="Q294" s="614" t="str">
        <f t="shared" si="419"/>
        <v/>
      </c>
      <c r="R294" s="614" t="str">
        <f t="shared" si="420"/>
        <v/>
      </c>
      <c r="S294" s="614" t="str">
        <f t="shared" si="421"/>
        <v/>
      </c>
      <c r="T294" s="614" t="str">
        <f t="shared" si="422"/>
        <v/>
      </c>
      <c r="U294" s="619"/>
      <c r="V294" s="614"/>
      <c r="W294" s="620" t="str">
        <f t="shared" si="515"/>
        <v/>
      </c>
      <c r="X294" s="620" t="str">
        <f t="shared" si="511"/>
        <v/>
      </c>
      <c r="Y294" s="620" t="str">
        <f t="shared" si="511"/>
        <v/>
      </c>
      <c r="Z294" s="620" t="str">
        <f t="shared" si="511"/>
        <v/>
      </c>
      <c r="AA294" s="620" t="str">
        <f t="shared" si="511"/>
        <v/>
      </c>
      <c r="AB294" s="620" t="str">
        <f t="shared" si="511"/>
        <v/>
      </c>
      <c r="AC294" s="620" t="str">
        <f t="shared" si="511"/>
        <v/>
      </c>
      <c r="AD294" s="620" t="str">
        <f t="shared" si="511"/>
        <v/>
      </c>
      <c r="AE294" s="620" t="str">
        <f t="shared" si="511"/>
        <v/>
      </c>
      <c r="AF294" s="620" t="str">
        <f t="shared" si="511"/>
        <v/>
      </c>
      <c r="AG294" s="620" t="str">
        <f t="shared" si="511"/>
        <v/>
      </c>
      <c r="AH294" s="620" t="str">
        <f t="shared" si="511"/>
        <v/>
      </c>
      <c r="AI294" s="621" t="str">
        <f t="shared" si="514"/>
        <v/>
      </c>
      <c r="AJ294" s="621" t="str">
        <f t="shared" si="524"/>
        <v/>
      </c>
      <c r="AK294" s="621" t="str">
        <f t="shared" si="524"/>
        <v/>
      </c>
      <c r="AL294" s="621" t="str">
        <f t="shared" si="524"/>
        <v/>
      </c>
      <c r="AM294" s="621" t="str">
        <f t="shared" si="524"/>
        <v/>
      </c>
      <c r="AN294" s="621" t="str">
        <f t="shared" si="524"/>
        <v/>
      </c>
      <c r="AO294" s="621" t="str">
        <f t="shared" si="524"/>
        <v/>
      </c>
      <c r="AP294" s="621" t="str">
        <f t="shared" si="524"/>
        <v/>
      </c>
      <c r="AQ294" s="621" t="str">
        <f t="shared" si="524"/>
        <v/>
      </c>
      <c r="AR294" s="621" t="str">
        <f t="shared" si="524"/>
        <v/>
      </c>
      <c r="AS294" s="621" t="str">
        <f t="shared" si="524"/>
        <v/>
      </c>
      <c r="AT294" s="621" t="str">
        <f t="shared" si="524"/>
        <v/>
      </c>
      <c r="AU294" s="622" t="str">
        <f t="shared" ref="AU294:AU357" si="526">IF($M294&gt;=AU$11,$J294,$L294)</f>
        <v/>
      </c>
      <c r="AV294" s="622" t="str">
        <f t="shared" si="525"/>
        <v/>
      </c>
      <c r="AW294" s="622" t="str">
        <f t="shared" si="525"/>
        <v/>
      </c>
      <c r="AX294" s="622" t="str">
        <f t="shared" si="525"/>
        <v/>
      </c>
      <c r="AY294" s="622" t="str">
        <f t="shared" si="525"/>
        <v/>
      </c>
      <c r="AZ294" s="622" t="str">
        <f t="shared" si="525"/>
        <v/>
      </c>
      <c r="BA294" s="622" t="str">
        <f t="shared" si="525"/>
        <v/>
      </c>
      <c r="BB294" s="622" t="str">
        <f t="shared" si="525"/>
        <v/>
      </c>
      <c r="BC294" s="622" t="str">
        <f t="shared" si="525"/>
        <v/>
      </c>
      <c r="BD294" s="622" t="str">
        <f t="shared" si="525"/>
        <v/>
      </c>
      <c r="BE294" s="622" t="str">
        <f t="shared" si="525"/>
        <v/>
      </c>
      <c r="BF294" s="622" t="str">
        <f t="shared" si="525"/>
        <v/>
      </c>
      <c r="BG294" s="623" t="str">
        <f t="shared" si="424"/>
        <v/>
      </c>
      <c r="BH294" s="623" t="str">
        <f t="shared" si="425"/>
        <v/>
      </c>
      <c r="BI294" s="623" t="str">
        <f t="shared" si="426"/>
        <v/>
      </c>
      <c r="BJ294" s="623" t="str">
        <f t="shared" si="427"/>
        <v/>
      </c>
      <c r="BK294" s="623" t="str">
        <f t="shared" si="428"/>
        <v/>
      </c>
      <c r="BL294" s="623" t="str">
        <f t="shared" si="429"/>
        <v/>
      </c>
      <c r="BM294" s="623" t="str">
        <f t="shared" si="430"/>
        <v/>
      </c>
      <c r="BN294" s="623" t="str">
        <f t="shared" si="431"/>
        <v/>
      </c>
      <c r="BO294" s="623" t="str">
        <f t="shared" si="432"/>
        <v/>
      </c>
      <c r="BP294" s="623" t="str">
        <f t="shared" si="433"/>
        <v/>
      </c>
      <c r="BQ294" s="623" t="str">
        <f t="shared" si="434"/>
        <v/>
      </c>
      <c r="BR294" s="623" t="str">
        <f t="shared" si="435"/>
        <v/>
      </c>
      <c r="BS294" s="1281" t="str">
        <f t="shared" si="436"/>
        <v/>
      </c>
      <c r="BT294" s="1281" t="str">
        <f t="shared" si="437"/>
        <v/>
      </c>
      <c r="BU294" s="1281" t="str">
        <f t="shared" si="438"/>
        <v/>
      </c>
      <c r="BV294" s="1281" t="str">
        <f t="shared" si="439"/>
        <v/>
      </c>
      <c r="BW294" s="1281" t="str">
        <f t="shared" si="440"/>
        <v/>
      </c>
      <c r="BX294" s="1281" t="str">
        <f t="shared" si="441"/>
        <v/>
      </c>
      <c r="BY294" s="1281" t="str">
        <f t="shared" si="442"/>
        <v/>
      </c>
      <c r="BZ294" s="1281" t="str">
        <f t="shared" si="443"/>
        <v/>
      </c>
      <c r="CA294" s="1281" t="str">
        <f t="shared" si="444"/>
        <v/>
      </c>
      <c r="CB294" s="1281" t="str">
        <f t="shared" si="445"/>
        <v/>
      </c>
      <c r="CC294" s="1281" t="str">
        <f t="shared" si="446"/>
        <v/>
      </c>
      <c r="CD294" s="1281" t="str">
        <f t="shared" si="447"/>
        <v/>
      </c>
      <c r="CE294" s="623" t="str">
        <f t="shared" si="448"/>
        <v/>
      </c>
      <c r="CF294" s="623" t="str">
        <f t="shared" si="449"/>
        <v/>
      </c>
      <c r="CG294" s="623" t="str">
        <f t="shared" si="450"/>
        <v/>
      </c>
      <c r="CH294" s="623" t="str">
        <f t="shared" si="451"/>
        <v/>
      </c>
      <c r="CI294" s="623" t="str">
        <f t="shared" si="452"/>
        <v/>
      </c>
      <c r="CJ294" s="623" t="str">
        <f t="shared" si="453"/>
        <v/>
      </c>
      <c r="CK294" s="623" t="str">
        <f t="shared" si="454"/>
        <v/>
      </c>
      <c r="CL294" s="623" t="str">
        <f t="shared" si="455"/>
        <v/>
      </c>
      <c r="CM294" s="623" t="str">
        <f t="shared" si="456"/>
        <v/>
      </c>
      <c r="CN294" s="623" t="str">
        <f t="shared" si="457"/>
        <v/>
      </c>
      <c r="CO294" s="623" t="str">
        <f t="shared" si="458"/>
        <v/>
      </c>
      <c r="CP294" s="623" t="str">
        <f t="shared" si="459"/>
        <v/>
      </c>
      <c r="CQ294" s="1281" t="str">
        <f t="shared" si="460"/>
        <v/>
      </c>
      <c r="CR294" s="1281" t="str">
        <f t="shared" si="461"/>
        <v/>
      </c>
      <c r="CS294" s="1281" t="str">
        <f t="shared" si="462"/>
        <v/>
      </c>
      <c r="CT294" s="1281" t="str">
        <f t="shared" si="463"/>
        <v/>
      </c>
      <c r="CU294" s="1281" t="str">
        <f t="shared" si="464"/>
        <v/>
      </c>
      <c r="CV294" s="1281" t="str">
        <f t="shared" si="465"/>
        <v/>
      </c>
      <c r="CW294" s="1281" t="str">
        <f t="shared" si="466"/>
        <v/>
      </c>
      <c r="CX294" s="1281" t="str">
        <f t="shared" si="467"/>
        <v/>
      </c>
      <c r="CY294" s="1281" t="str">
        <f t="shared" si="468"/>
        <v/>
      </c>
      <c r="CZ294" s="1281" t="str">
        <f t="shared" si="469"/>
        <v/>
      </c>
      <c r="DA294" s="1281" t="str">
        <f t="shared" si="470"/>
        <v/>
      </c>
      <c r="DB294" s="1281" t="str">
        <f t="shared" si="471"/>
        <v/>
      </c>
      <c r="DC294" s="623" t="str">
        <f t="shared" si="472"/>
        <v/>
      </c>
      <c r="DD294" s="623" t="str">
        <f t="shared" si="473"/>
        <v/>
      </c>
      <c r="DE294" s="623" t="str">
        <f t="shared" si="474"/>
        <v/>
      </c>
      <c r="DF294" s="623" t="str">
        <f t="shared" si="475"/>
        <v/>
      </c>
      <c r="DG294" s="623" t="str">
        <f t="shared" si="476"/>
        <v/>
      </c>
      <c r="DH294" s="623" t="str">
        <f t="shared" si="477"/>
        <v/>
      </c>
      <c r="DI294" s="623" t="str">
        <f t="shared" si="478"/>
        <v/>
      </c>
      <c r="DJ294" s="623" t="str">
        <f t="shared" si="479"/>
        <v/>
      </c>
      <c r="DK294" s="623" t="str">
        <f t="shared" si="480"/>
        <v/>
      </c>
      <c r="DL294" s="623" t="str">
        <f t="shared" si="481"/>
        <v/>
      </c>
      <c r="DM294" s="623" t="str">
        <f t="shared" si="482"/>
        <v/>
      </c>
      <c r="DN294" s="623" t="str">
        <f t="shared" si="483"/>
        <v/>
      </c>
      <c r="DO294" s="1281" t="str">
        <f t="shared" si="484"/>
        <v/>
      </c>
      <c r="DP294" s="1281" t="str">
        <f t="shared" si="485"/>
        <v/>
      </c>
      <c r="DQ294" s="1281" t="str">
        <f t="shared" si="486"/>
        <v/>
      </c>
      <c r="DR294" s="1281" t="str">
        <f t="shared" si="487"/>
        <v/>
      </c>
      <c r="DS294" s="1281" t="str">
        <f t="shared" si="488"/>
        <v/>
      </c>
      <c r="DT294" s="1281" t="str">
        <f t="shared" si="489"/>
        <v/>
      </c>
      <c r="DU294" s="1281" t="str">
        <f t="shared" si="490"/>
        <v/>
      </c>
      <c r="DV294" s="1281" t="str">
        <f t="shared" si="491"/>
        <v/>
      </c>
      <c r="DW294" s="1281" t="str">
        <f t="shared" si="492"/>
        <v/>
      </c>
      <c r="DX294" s="1281" t="str">
        <f t="shared" si="493"/>
        <v/>
      </c>
      <c r="DY294" s="1281" t="str">
        <f t="shared" si="494"/>
        <v/>
      </c>
      <c r="DZ294" s="1281" t="str">
        <f t="shared" si="495"/>
        <v/>
      </c>
      <c r="EA294" s="623" t="str">
        <f t="shared" si="496"/>
        <v/>
      </c>
      <c r="EB294" s="623" t="str">
        <f t="shared" si="497"/>
        <v/>
      </c>
      <c r="EC294" s="623" t="str">
        <f t="shared" si="498"/>
        <v/>
      </c>
      <c r="ED294" s="623" t="str">
        <f t="shared" si="499"/>
        <v/>
      </c>
      <c r="EE294" s="623" t="str">
        <f t="shared" si="500"/>
        <v/>
      </c>
      <c r="EF294" s="623" t="str">
        <f t="shared" si="501"/>
        <v/>
      </c>
      <c r="EG294" s="623" t="str">
        <f t="shared" si="502"/>
        <v/>
      </c>
      <c r="EH294" s="623" t="str">
        <f t="shared" si="503"/>
        <v/>
      </c>
      <c r="EI294" s="623" t="str">
        <f t="shared" si="504"/>
        <v/>
      </c>
      <c r="EJ294" s="623" t="str">
        <f t="shared" si="505"/>
        <v/>
      </c>
      <c r="EK294" s="623" t="str">
        <f t="shared" si="506"/>
        <v/>
      </c>
      <c r="EL294" s="623" t="str">
        <f t="shared" si="507"/>
        <v/>
      </c>
    </row>
    <row r="295" spans="1:142">
      <c r="A295" s="7" t="str">
        <f>IF('Rent Roll_RedIQ 1'!B288&gt;0,'Rent Roll_RedIQ 1'!B288,"")</f>
        <v/>
      </c>
      <c r="B295" s="7" t="str">
        <f>IF('Rent Roll_RedIQ 1'!C288&gt;0,'Rent Roll_RedIQ 1'!C288,"")</f>
        <v/>
      </c>
      <c r="C295" s="614">
        <f>IF('Rent Roll_RedIQ 1'!K288&gt;0,'Rent Roll_RedIQ 1'!K288,0)</f>
        <v>0</v>
      </c>
      <c r="D295" s="615" t="str">
        <f>IF('Rent Roll_RedIQ 1'!J288&gt;0,'Rent Roll_RedIQ 1'!J288,"")</f>
        <v/>
      </c>
      <c r="E295" s="624" t="str">
        <f t="shared" si="415"/>
        <v/>
      </c>
      <c r="F295" s="194"/>
      <c r="G295" s="194"/>
      <c r="H295" s="616" t="str">
        <f t="shared" si="516"/>
        <v/>
      </c>
      <c r="I295" s="1200">
        <f>IF('Rent Roll_RedIQ 1'!S288&gt;0,'Rent Roll_RedIQ 1'!S288,Purchase_Date-1)</f>
        <v>45991</v>
      </c>
      <c r="J295" s="617" t="str">
        <f t="shared" si="517"/>
        <v/>
      </c>
      <c r="K295" s="1205">
        <f t="shared" si="518"/>
        <v>46356</v>
      </c>
      <c r="L295" s="618" t="str">
        <f t="shared" si="517"/>
        <v/>
      </c>
      <c r="M295" s="1208">
        <f t="shared" si="519"/>
        <v>46721</v>
      </c>
      <c r="N295" s="614" t="str">
        <f t="shared" si="416"/>
        <v/>
      </c>
      <c r="O295" s="614" t="str">
        <f t="shared" si="417"/>
        <v/>
      </c>
      <c r="P295" s="614" t="str">
        <f t="shared" si="418"/>
        <v/>
      </c>
      <c r="Q295" s="614" t="str">
        <f t="shared" si="419"/>
        <v/>
      </c>
      <c r="R295" s="614" t="str">
        <f t="shared" si="420"/>
        <v/>
      </c>
      <c r="S295" s="614" t="str">
        <f t="shared" si="421"/>
        <v/>
      </c>
      <c r="T295" s="614" t="str">
        <f t="shared" si="422"/>
        <v/>
      </c>
      <c r="U295" s="619"/>
      <c r="V295" s="614"/>
      <c r="W295" s="620" t="str">
        <f t="shared" si="515"/>
        <v/>
      </c>
      <c r="X295" s="620" t="str">
        <f t="shared" si="511"/>
        <v/>
      </c>
      <c r="Y295" s="620" t="str">
        <f t="shared" si="511"/>
        <v/>
      </c>
      <c r="Z295" s="620" t="str">
        <f t="shared" si="511"/>
        <v/>
      </c>
      <c r="AA295" s="620" t="str">
        <f t="shared" si="511"/>
        <v/>
      </c>
      <c r="AB295" s="620" t="str">
        <f t="shared" si="511"/>
        <v/>
      </c>
      <c r="AC295" s="620" t="str">
        <f t="shared" si="511"/>
        <v/>
      </c>
      <c r="AD295" s="620" t="str">
        <f t="shared" si="511"/>
        <v/>
      </c>
      <c r="AE295" s="620" t="str">
        <f t="shared" si="511"/>
        <v/>
      </c>
      <c r="AF295" s="620" t="str">
        <f t="shared" si="511"/>
        <v/>
      </c>
      <c r="AG295" s="620" t="str">
        <f t="shared" si="511"/>
        <v/>
      </c>
      <c r="AH295" s="620" t="str">
        <f t="shared" si="511"/>
        <v/>
      </c>
      <c r="AI295" s="621" t="str">
        <f t="shared" si="514"/>
        <v/>
      </c>
      <c r="AJ295" s="621" t="str">
        <f t="shared" si="524"/>
        <v/>
      </c>
      <c r="AK295" s="621" t="str">
        <f t="shared" si="524"/>
        <v/>
      </c>
      <c r="AL295" s="621" t="str">
        <f t="shared" si="524"/>
        <v/>
      </c>
      <c r="AM295" s="621" t="str">
        <f t="shared" si="524"/>
        <v/>
      </c>
      <c r="AN295" s="621" t="str">
        <f t="shared" si="524"/>
        <v/>
      </c>
      <c r="AO295" s="621" t="str">
        <f t="shared" si="524"/>
        <v/>
      </c>
      <c r="AP295" s="621" t="str">
        <f t="shared" si="524"/>
        <v/>
      </c>
      <c r="AQ295" s="621" t="str">
        <f t="shared" si="524"/>
        <v/>
      </c>
      <c r="AR295" s="621" t="str">
        <f t="shared" si="524"/>
        <v/>
      </c>
      <c r="AS295" s="621" t="str">
        <f t="shared" si="524"/>
        <v/>
      </c>
      <c r="AT295" s="621" t="str">
        <f t="shared" si="524"/>
        <v/>
      </c>
      <c r="AU295" s="622" t="str">
        <f t="shared" si="526"/>
        <v/>
      </c>
      <c r="AV295" s="622" t="str">
        <f t="shared" si="525"/>
        <v/>
      </c>
      <c r="AW295" s="622" t="str">
        <f t="shared" si="525"/>
        <v/>
      </c>
      <c r="AX295" s="622" t="str">
        <f t="shared" si="525"/>
        <v/>
      </c>
      <c r="AY295" s="622" t="str">
        <f t="shared" si="525"/>
        <v/>
      </c>
      <c r="AZ295" s="622" t="str">
        <f t="shared" si="525"/>
        <v/>
      </c>
      <c r="BA295" s="622" t="str">
        <f t="shared" si="525"/>
        <v/>
      </c>
      <c r="BB295" s="622" t="str">
        <f t="shared" si="525"/>
        <v/>
      </c>
      <c r="BC295" s="622" t="str">
        <f t="shared" si="525"/>
        <v/>
      </c>
      <c r="BD295" s="622" t="str">
        <f t="shared" si="525"/>
        <v/>
      </c>
      <c r="BE295" s="622" t="str">
        <f t="shared" si="525"/>
        <v/>
      </c>
      <c r="BF295" s="622" t="str">
        <f t="shared" si="525"/>
        <v/>
      </c>
      <c r="BG295" s="623" t="str">
        <f t="shared" si="424"/>
        <v/>
      </c>
      <c r="BH295" s="623" t="str">
        <f t="shared" si="425"/>
        <v/>
      </c>
      <c r="BI295" s="623" t="str">
        <f t="shared" si="426"/>
        <v/>
      </c>
      <c r="BJ295" s="623" t="str">
        <f t="shared" si="427"/>
        <v/>
      </c>
      <c r="BK295" s="623" t="str">
        <f t="shared" si="428"/>
        <v/>
      </c>
      <c r="BL295" s="623" t="str">
        <f t="shared" si="429"/>
        <v/>
      </c>
      <c r="BM295" s="623" t="str">
        <f t="shared" si="430"/>
        <v/>
      </c>
      <c r="BN295" s="623" t="str">
        <f t="shared" si="431"/>
        <v/>
      </c>
      <c r="BO295" s="623" t="str">
        <f t="shared" si="432"/>
        <v/>
      </c>
      <c r="BP295" s="623" t="str">
        <f t="shared" si="433"/>
        <v/>
      </c>
      <c r="BQ295" s="623" t="str">
        <f t="shared" si="434"/>
        <v/>
      </c>
      <c r="BR295" s="623" t="str">
        <f t="shared" si="435"/>
        <v/>
      </c>
      <c r="BS295" s="1281" t="str">
        <f t="shared" si="436"/>
        <v/>
      </c>
      <c r="BT295" s="1281" t="str">
        <f t="shared" si="437"/>
        <v/>
      </c>
      <c r="BU295" s="1281" t="str">
        <f t="shared" si="438"/>
        <v/>
      </c>
      <c r="BV295" s="1281" t="str">
        <f t="shared" si="439"/>
        <v/>
      </c>
      <c r="BW295" s="1281" t="str">
        <f t="shared" si="440"/>
        <v/>
      </c>
      <c r="BX295" s="1281" t="str">
        <f t="shared" si="441"/>
        <v/>
      </c>
      <c r="BY295" s="1281" t="str">
        <f t="shared" si="442"/>
        <v/>
      </c>
      <c r="BZ295" s="1281" t="str">
        <f t="shared" si="443"/>
        <v/>
      </c>
      <c r="CA295" s="1281" t="str">
        <f t="shared" si="444"/>
        <v/>
      </c>
      <c r="CB295" s="1281" t="str">
        <f t="shared" si="445"/>
        <v/>
      </c>
      <c r="CC295" s="1281" t="str">
        <f t="shared" si="446"/>
        <v/>
      </c>
      <c r="CD295" s="1281" t="str">
        <f t="shared" si="447"/>
        <v/>
      </c>
      <c r="CE295" s="623" t="str">
        <f t="shared" si="448"/>
        <v/>
      </c>
      <c r="CF295" s="623" t="str">
        <f t="shared" si="449"/>
        <v/>
      </c>
      <c r="CG295" s="623" t="str">
        <f t="shared" si="450"/>
        <v/>
      </c>
      <c r="CH295" s="623" t="str">
        <f t="shared" si="451"/>
        <v/>
      </c>
      <c r="CI295" s="623" t="str">
        <f t="shared" si="452"/>
        <v/>
      </c>
      <c r="CJ295" s="623" t="str">
        <f t="shared" si="453"/>
        <v/>
      </c>
      <c r="CK295" s="623" t="str">
        <f t="shared" si="454"/>
        <v/>
      </c>
      <c r="CL295" s="623" t="str">
        <f t="shared" si="455"/>
        <v/>
      </c>
      <c r="CM295" s="623" t="str">
        <f t="shared" si="456"/>
        <v/>
      </c>
      <c r="CN295" s="623" t="str">
        <f t="shared" si="457"/>
        <v/>
      </c>
      <c r="CO295" s="623" t="str">
        <f t="shared" si="458"/>
        <v/>
      </c>
      <c r="CP295" s="623" t="str">
        <f t="shared" si="459"/>
        <v/>
      </c>
      <c r="CQ295" s="1281" t="str">
        <f t="shared" si="460"/>
        <v/>
      </c>
      <c r="CR295" s="1281" t="str">
        <f t="shared" si="461"/>
        <v/>
      </c>
      <c r="CS295" s="1281" t="str">
        <f t="shared" si="462"/>
        <v/>
      </c>
      <c r="CT295" s="1281" t="str">
        <f t="shared" si="463"/>
        <v/>
      </c>
      <c r="CU295" s="1281" t="str">
        <f t="shared" si="464"/>
        <v/>
      </c>
      <c r="CV295" s="1281" t="str">
        <f t="shared" si="465"/>
        <v/>
      </c>
      <c r="CW295" s="1281" t="str">
        <f t="shared" si="466"/>
        <v/>
      </c>
      <c r="CX295" s="1281" t="str">
        <f t="shared" si="467"/>
        <v/>
      </c>
      <c r="CY295" s="1281" t="str">
        <f t="shared" si="468"/>
        <v/>
      </c>
      <c r="CZ295" s="1281" t="str">
        <f t="shared" si="469"/>
        <v/>
      </c>
      <c r="DA295" s="1281" t="str">
        <f t="shared" si="470"/>
        <v/>
      </c>
      <c r="DB295" s="1281" t="str">
        <f t="shared" si="471"/>
        <v/>
      </c>
      <c r="DC295" s="623" t="str">
        <f t="shared" si="472"/>
        <v/>
      </c>
      <c r="DD295" s="623" t="str">
        <f t="shared" si="473"/>
        <v/>
      </c>
      <c r="DE295" s="623" t="str">
        <f t="shared" si="474"/>
        <v/>
      </c>
      <c r="DF295" s="623" t="str">
        <f t="shared" si="475"/>
        <v/>
      </c>
      <c r="DG295" s="623" t="str">
        <f t="shared" si="476"/>
        <v/>
      </c>
      <c r="DH295" s="623" t="str">
        <f t="shared" si="477"/>
        <v/>
      </c>
      <c r="DI295" s="623" t="str">
        <f t="shared" si="478"/>
        <v/>
      </c>
      <c r="DJ295" s="623" t="str">
        <f t="shared" si="479"/>
        <v/>
      </c>
      <c r="DK295" s="623" t="str">
        <f t="shared" si="480"/>
        <v/>
      </c>
      <c r="DL295" s="623" t="str">
        <f t="shared" si="481"/>
        <v/>
      </c>
      <c r="DM295" s="623" t="str">
        <f t="shared" si="482"/>
        <v/>
      </c>
      <c r="DN295" s="623" t="str">
        <f t="shared" si="483"/>
        <v/>
      </c>
      <c r="DO295" s="1281" t="str">
        <f t="shared" si="484"/>
        <v/>
      </c>
      <c r="DP295" s="1281" t="str">
        <f t="shared" si="485"/>
        <v/>
      </c>
      <c r="DQ295" s="1281" t="str">
        <f t="shared" si="486"/>
        <v/>
      </c>
      <c r="DR295" s="1281" t="str">
        <f t="shared" si="487"/>
        <v/>
      </c>
      <c r="DS295" s="1281" t="str">
        <f t="shared" si="488"/>
        <v/>
      </c>
      <c r="DT295" s="1281" t="str">
        <f t="shared" si="489"/>
        <v/>
      </c>
      <c r="DU295" s="1281" t="str">
        <f t="shared" si="490"/>
        <v/>
      </c>
      <c r="DV295" s="1281" t="str">
        <f t="shared" si="491"/>
        <v/>
      </c>
      <c r="DW295" s="1281" t="str">
        <f t="shared" si="492"/>
        <v/>
      </c>
      <c r="DX295" s="1281" t="str">
        <f t="shared" si="493"/>
        <v/>
      </c>
      <c r="DY295" s="1281" t="str">
        <f t="shared" si="494"/>
        <v/>
      </c>
      <c r="DZ295" s="1281" t="str">
        <f t="shared" si="495"/>
        <v/>
      </c>
      <c r="EA295" s="623" t="str">
        <f t="shared" si="496"/>
        <v/>
      </c>
      <c r="EB295" s="623" t="str">
        <f t="shared" si="497"/>
        <v/>
      </c>
      <c r="EC295" s="623" t="str">
        <f t="shared" si="498"/>
        <v/>
      </c>
      <c r="ED295" s="623" t="str">
        <f t="shared" si="499"/>
        <v/>
      </c>
      <c r="EE295" s="623" t="str">
        <f t="shared" si="500"/>
        <v/>
      </c>
      <c r="EF295" s="623" t="str">
        <f t="shared" si="501"/>
        <v/>
      </c>
      <c r="EG295" s="623" t="str">
        <f t="shared" si="502"/>
        <v/>
      </c>
      <c r="EH295" s="623" t="str">
        <f t="shared" si="503"/>
        <v/>
      </c>
      <c r="EI295" s="623" t="str">
        <f t="shared" si="504"/>
        <v/>
      </c>
      <c r="EJ295" s="623" t="str">
        <f t="shared" si="505"/>
        <v/>
      </c>
      <c r="EK295" s="623" t="str">
        <f t="shared" si="506"/>
        <v/>
      </c>
      <c r="EL295" s="623" t="str">
        <f t="shared" si="507"/>
        <v/>
      </c>
    </row>
    <row r="296" spans="1:142">
      <c r="A296" s="7" t="str">
        <f>IF('Rent Roll_RedIQ 1'!B289&gt;0,'Rent Roll_RedIQ 1'!B289,"")</f>
        <v/>
      </c>
      <c r="B296" s="7" t="str">
        <f>IF('Rent Roll_RedIQ 1'!C289&gt;0,'Rent Roll_RedIQ 1'!C289,"")</f>
        <v/>
      </c>
      <c r="C296" s="614">
        <f>IF('Rent Roll_RedIQ 1'!K289&gt;0,'Rent Roll_RedIQ 1'!K289,0)</f>
        <v>0</v>
      </c>
      <c r="D296" s="615" t="str">
        <f>IF('Rent Roll_RedIQ 1'!J289&gt;0,'Rent Roll_RedIQ 1'!J289,"")</f>
        <v/>
      </c>
      <c r="E296" s="624" t="str">
        <f t="shared" si="415"/>
        <v/>
      </c>
      <c r="F296" s="194"/>
      <c r="G296" s="194"/>
      <c r="H296" s="616" t="str">
        <f t="shared" si="516"/>
        <v/>
      </c>
      <c r="I296" s="1200">
        <f>IF('Rent Roll_RedIQ 1'!S289&gt;0,'Rent Roll_RedIQ 1'!S289,Purchase_Date-1)</f>
        <v>45991</v>
      </c>
      <c r="J296" s="617" t="str">
        <f t="shared" si="517"/>
        <v/>
      </c>
      <c r="K296" s="1205">
        <f t="shared" si="518"/>
        <v>46356</v>
      </c>
      <c r="L296" s="618" t="str">
        <f t="shared" si="517"/>
        <v/>
      </c>
      <c r="M296" s="1208">
        <f t="shared" si="519"/>
        <v>46721</v>
      </c>
      <c r="N296" s="614" t="str">
        <f t="shared" si="416"/>
        <v/>
      </c>
      <c r="O296" s="614" t="str">
        <f t="shared" si="417"/>
        <v/>
      </c>
      <c r="P296" s="614" t="str">
        <f t="shared" si="418"/>
        <v/>
      </c>
      <c r="Q296" s="614" t="str">
        <f t="shared" si="419"/>
        <v/>
      </c>
      <c r="R296" s="614" t="str">
        <f t="shared" si="420"/>
        <v/>
      </c>
      <c r="S296" s="614" t="str">
        <f t="shared" si="421"/>
        <v/>
      </c>
      <c r="T296" s="614" t="str">
        <f t="shared" si="422"/>
        <v/>
      </c>
      <c r="U296" s="619"/>
      <c r="V296" s="614"/>
      <c r="W296" s="620" t="str">
        <f t="shared" si="515"/>
        <v/>
      </c>
      <c r="X296" s="620" t="str">
        <f t="shared" ref="X296:AH296" si="527">IF($I296&gt;=X$11,$C296,$H296)</f>
        <v/>
      </c>
      <c r="Y296" s="620" t="str">
        <f t="shared" si="527"/>
        <v/>
      </c>
      <c r="Z296" s="620" t="str">
        <f t="shared" si="527"/>
        <v/>
      </c>
      <c r="AA296" s="620" t="str">
        <f t="shared" si="527"/>
        <v/>
      </c>
      <c r="AB296" s="620" t="str">
        <f t="shared" si="527"/>
        <v/>
      </c>
      <c r="AC296" s="620" t="str">
        <f t="shared" si="527"/>
        <v/>
      </c>
      <c r="AD296" s="620" t="str">
        <f t="shared" si="527"/>
        <v/>
      </c>
      <c r="AE296" s="620" t="str">
        <f t="shared" si="527"/>
        <v/>
      </c>
      <c r="AF296" s="620" t="str">
        <f t="shared" si="527"/>
        <v/>
      </c>
      <c r="AG296" s="620" t="str">
        <f t="shared" si="527"/>
        <v/>
      </c>
      <c r="AH296" s="620" t="str">
        <f t="shared" si="527"/>
        <v/>
      </c>
      <c r="AI296" s="621" t="str">
        <f t="shared" si="514"/>
        <v/>
      </c>
      <c r="AJ296" s="621" t="str">
        <f t="shared" si="524"/>
        <v/>
      </c>
      <c r="AK296" s="621" t="str">
        <f t="shared" si="524"/>
        <v/>
      </c>
      <c r="AL296" s="621" t="str">
        <f t="shared" si="524"/>
        <v/>
      </c>
      <c r="AM296" s="621" t="str">
        <f t="shared" si="524"/>
        <v/>
      </c>
      <c r="AN296" s="621" t="str">
        <f t="shared" si="524"/>
        <v/>
      </c>
      <c r="AO296" s="621" t="str">
        <f t="shared" si="524"/>
        <v/>
      </c>
      <c r="AP296" s="621" t="str">
        <f t="shared" si="524"/>
        <v/>
      </c>
      <c r="AQ296" s="621" t="str">
        <f t="shared" si="524"/>
        <v/>
      </c>
      <c r="AR296" s="621" t="str">
        <f t="shared" si="524"/>
        <v/>
      </c>
      <c r="AS296" s="621" t="str">
        <f t="shared" si="524"/>
        <v/>
      </c>
      <c r="AT296" s="621" t="str">
        <f t="shared" si="524"/>
        <v/>
      </c>
      <c r="AU296" s="622" t="str">
        <f t="shared" si="526"/>
        <v/>
      </c>
      <c r="AV296" s="622" t="str">
        <f t="shared" si="525"/>
        <v/>
      </c>
      <c r="AW296" s="622" t="str">
        <f t="shared" si="525"/>
        <v/>
      </c>
      <c r="AX296" s="622" t="str">
        <f t="shared" si="525"/>
        <v/>
      </c>
      <c r="AY296" s="622" t="str">
        <f t="shared" si="525"/>
        <v/>
      </c>
      <c r="AZ296" s="622" t="str">
        <f t="shared" si="525"/>
        <v/>
      </c>
      <c r="BA296" s="622" t="str">
        <f t="shared" si="525"/>
        <v/>
      </c>
      <c r="BB296" s="622" t="str">
        <f t="shared" si="525"/>
        <v/>
      </c>
      <c r="BC296" s="622" t="str">
        <f t="shared" si="525"/>
        <v/>
      </c>
      <c r="BD296" s="622" t="str">
        <f t="shared" si="525"/>
        <v/>
      </c>
      <c r="BE296" s="622" t="str">
        <f t="shared" si="525"/>
        <v/>
      </c>
      <c r="BF296" s="622" t="str">
        <f t="shared" si="525"/>
        <v/>
      </c>
      <c r="BG296" s="623" t="str">
        <f t="shared" si="424"/>
        <v/>
      </c>
      <c r="BH296" s="623" t="str">
        <f t="shared" si="425"/>
        <v/>
      </c>
      <c r="BI296" s="623" t="str">
        <f t="shared" si="426"/>
        <v/>
      </c>
      <c r="BJ296" s="623" t="str">
        <f t="shared" si="427"/>
        <v/>
      </c>
      <c r="BK296" s="623" t="str">
        <f t="shared" si="428"/>
        <v/>
      </c>
      <c r="BL296" s="623" t="str">
        <f t="shared" si="429"/>
        <v/>
      </c>
      <c r="BM296" s="623" t="str">
        <f t="shared" si="430"/>
        <v/>
      </c>
      <c r="BN296" s="623" t="str">
        <f t="shared" si="431"/>
        <v/>
      </c>
      <c r="BO296" s="623" t="str">
        <f t="shared" si="432"/>
        <v/>
      </c>
      <c r="BP296" s="623" t="str">
        <f t="shared" si="433"/>
        <v/>
      </c>
      <c r="BQ296" s="623" t="str">
        <f t="shared" si="434"/>
        <v/>
      </c>
      <c r="BR296" s="623" t="str">
        <f t="shared" si="435"/>
        <v/>
      </c>
      <c r="BS296" s="1281" t="str">
        <f t="shared" si="436"/>
        <v/>
      </c>
      <c r="BT296" s="1281" t="str">
        <f t="shared" si="437"/>
        <v/>
      </c>
      <c r="BU296" s="1281" t="str">
        <f t="shared" si="438"/>
        <v/>
      </c>
      <c r="BV296" s="1281" t="str">
        <f t="shared" si="439"/>
        <v/>
      </c>
      <c r="BW296" s="1281" t="str">
        <f t="shared" si="440"/>
        <v/>
      </c>
      <c r="BX296" s="1281" t="str">
        <f t="shared" si="441"/>
        <v/>
      </c>
      <c r="BY296" s="1281" t="str">
        <f t="shared" si="442"/>
        <v/>
      </c>
      <c r="BZ296" s="1281" t="str">
        <f t="shared" si="443"/>
        <v/>
      </c>
      <c r="CA296" s="1281" t="str">
        <f t="shared" si="444"/>
        <v/>
      </c>
      <c r="CB296" s="1281" t="str">
        <f t="shared" si="445"/>
        <v/>
      </c>
      <c r="CC296" s="1281" t="str">
        <f t="shared" si="446"/>
        <v/>
      </c>
      <c r="CD296" s="1281" t="str">
        <f t="shared" si="447"/>
        <v/>
      </c>
      <c r="CE296" s="623" t="str">
        <f t="shared" si="448"/>
        <v/>
      </c>
      <c r="CF296" s="623" t="str">
        <f t="shared" si="449"/>
        <v/>
      </c>
      <c r="CG296" s="623" t="str">
        <f t="shared" si="450"/>
        <v/>
      </c>
      <c r="CH296" s="623" t="str">
        <f t="shared" si="451"/>
        <v/>
      </c>
      <c r="CI296" s="623" t="str">
        <f t="shared" si="452"/>
        <v/>
      </c>
      <c r="CJ296" s="623" t="str">
        <f t="shared" si="453"/>
        <v/>
      </c>
      <c r="CK296" s="623" t="str">
        <f t="shared" si="454"/>
        <v/>
      </c>
      <c r="CL296" s="623" t="str">
        <f t="shared" si="455"/>
        <v/>
      </c>
      <c r="CM296" s="623" t="str">
        <f t="shared" si="456"/>
        <v/>
      </c>
      <c r="CN296" s="623" t="str">
        <f t="shared" si="457"/>
        <v/>
      </c>
      <c r="CO296" s="623" t="str">
        <f t="shared" si="458"/>
        <v/>
      </c>
      <c r="CP296" s="623" t="str">
        <f t="shared" si="459"/>
        <v/>
      </c>
      <c r="CQ296" s="1281" t="str">
        <f t="shared" si="460"/>
        <v/>
      </c>
      <c r="CR296" s="1281" t="str">
        <f t="shared" si="461"/>
        <v/>
      </c>
      <c r="CS296" s="1281" t="str">
        <f t="shared" si="462"/>
        <v/>
      </c>
      <c r="CT296" s="1281" t="str">
        <f t="shared" si="463"/>
        <v/>
      </c>
      <c r="CU296" s="1281" t="str">
        <f t="shared" si="464"/>
        <v/>
      </c>
      <c r="CV296" s="1281" t="str">
        <f t="shared" si="465"/>
        <v/>
      </c>
      <c r="CW296" s="1281" t="str">
        <f t="shared" si="466"/>
        <v/>
      </c>
      <c r="CX296" s="1281" t="str">
        <f t="shared" si="467"/>
        <v/>
      </c>
      <c r="CY296" s="1281" t="str">
        <f t="shared" si="468"/>
        <v/>
      </c>
      <c r="CZ296" s="1281" t="str">
        <f t="shared" si="469"/>
        <v/>
      </c>
      <c r="DA296" s="1281" t="str">
        <f t="shared" si="470"/>
        <v/>
      </c>
      <c r="DB296" s="1281" t="str">
        <f t="shared" si="471"/>
        <v/>
      </c>
      <c r="DC296" s="623" t="str">
        <f t="shared" si="472"/>
        <v/>
      </c>
      <c r="DD296" s="623" t="str">
        <f t="shared" si="473"/>
        <v/>
      </c>
      <c r="DE296" s="623" t="str">
        <f t="shared" si="474"/>
        <v/>
      </c>
      <c r="DF296" s="623" t="str">
        <f t="shared" si="475"/>
        <v/>
      </c>
      <c r="DG296" s="623" t="str">
        <f t="shared" si="476"/>
        <v/>
      </c>
      <c r="DH296" s="623" t="str">
        <f t="shared" si="477"/>
        <v/>
      </c>
      <c r="DI296" s="623" t="str">
        <f t="shared" si="478"/>
        <v/>
      </c>
      <c r="DJ296" s="623" t="str">
        <f t="shared" si="479"/>
        <v/>
      </c>
      <c r="DK296" s="623" t="str">
        <f t="shared" si="480"/>
        <v/>
      </c>
      <c r="DL296" s="623" t="str">
        <f t="shared" si="481"/>
        <v/>
      </c>
      <c r="DM296" s="623" t="str">
        <f t="shared" si="482"/>
        <v/>
      </c>
      <c r="DN296" s="623" t="str">
        <f t="shared" si="483"/>
        <v/>
      </c>
      <c r="DO296" s="1281" t="str">
        <f t="shared" si="484"/>
        <v/>
      </c>
      <c r="DP296" s="1281" t="str">
        <f t="shared" si="485"/>
        <v/>
      </c>
      <c r="DQ296" s="1281" t="str">
        <f t="shared" si="486"/>
        <v/>
      </c>
      <c r="DR296" s="1281" t="str">
        <f t="shared" si="487"/>
        <v/>
      </c>
      <c r="DS296" s="1281" t="str">
        <f t="shared" si="488"/>
        <v/>
      </c>
      <c r="DT296" s="1281" t="str">
        <f t="shared" si="489"/>
        <v/>
      </c>
      <c r="DU296" s="1281" t="str">
        <f t="shared" si="490"/>
        <v/>
      </c>
      <c r="DV296" s="1281" t="str">
        <f t="shared" si="491"/>
        <v/>
      </c>
      <c r="DW296" s="1281" t="str">
        <f t="shared" si="492"/>
        <v/>
      </c>
      <c r="DX296" s="1281" t="str">
        <f t="shared" si="493"/>
        <v/>
      </c>
      <c r="DY296" s="1281" t="str">
        <f t="shared" si="494"/>
        <v/>
      </c>
      <c r="DZ296" s="1281" t="str">
        <f t="shared" si="495"/>
        <v/>
      </c>
      <c r="EA296" s="623" t="str">
        <f t="shared" si="496"/>
        <v/>
      </c>
      <c r="EB296" s="623" t="str">
        <f t="shared" si="497"/>
        <v/>
      </c>
      <c r="EC296" s="623" t="str">
        <f t="shared" si="498"/>
        <v/>
      </c>
      <c r="ED296" s="623" t="str">
        <f t="shared" si="499"/>
        <v/>
      </c>
      <c r="EE296" s="623" t="str">
        <f t="shared" si="500"/>
        <v/>
      </c>
      <c r="EF296" s="623" t="str">
        <f t="shared" si="501"/>
        <v/>
      </c>
      <c r="EG296" s="623" t="str">
        <f t="shared" si="502"/>
        <v/>
      </c>
      <c r="EH296" s="623" t="str">
        <f t="shared" si="503"/>
        <v/>
      </c>
      <c r="EI296" s="623" t="str">
        <f t="shared" si="504"/>
        <v/>
      </c>
      <c r="EJ296" s="623" t="str">
        <f t="shared" si="505"/>
        <v/>
      </c>
      <c r="EK296" s="623" t="str">
        <f t="shared" si="506"/>
        <v/>
      </c>
      <c r="EL296" s="623" t="str">
        <f t="shared" si="507"/>
        <v/>
      </c>
    </row>
    <row r="297" spans="1:142">
      <c r="A297" s="7" t="str">
        <f>IF('Rent Roll_RedIQ 1'!B290&gt;0,'Rent Roll_RedIQ 1'!B290,"")</f>
        <v/>
      </c>
      <c r="B297" s="7" t="str">
        <f>IF('Rent Roll_RedIQ 1'!C290&gt;0,'Rent Roll_RedIQ 1'!C290,"")</f>
        <v/>
      </c>
      <c r="C297" s="614">
        <f>IF('Rent Roll_RedIQ 1'!K290&gt;0,'Rent Roll_RedIQ 1'!K290,0)</f>
        <v>0</v>
      </c>
      <c r="D297" s="615" t="str">
        <f>IF('Rent Roll_RedIQ 1'!J290&gt;0,'Rent Roll_RedIQ 1'!J290,"")</f>
        <v/>
      </c>
      <c r="E297" s="624" t="str">
        <f t="shared" si="415"/>
        <v/>
      </c>
      <c r="F297" s="194"/>
      <c r="G297" s="194"/>
      <c r="H297" s="616" t="str">
        <f t="shared" si="516"/>
        <v/>
      </c>
      <c r="I297" s="1200">
        <f>IF('Rent Roll_RedIQ 1'!S290&gt;0,'Rent Roll_RedIQ 1'!S290,Purchase_Date-1)</f>
        <v>45991</v>
      </c>
      <c r="J297" s="617" t="str">
        <f t="shared" si="517"/>
        <v/>
      </c>
      <c r="K297" s="1205">
        <f t="shared" si="518"/>
        <v>46356</v>
      </c>
      <c r="L297" s="618" t="str">
        <f t="shared" si="517"/>
        <v/>
      </c>
      <c r="M297" s="1208">
        <f t="shared" si="519"/>
        <v>46721</v>
      </c>
      <c r="N297" s="614" t="str">
        <f t="shared" si="416"/>
        <v/>
      </c>
      <c r="O297" s="614" t="str">
        <f t="shared" si="417"/>
        <v/>
      </c>
      <c r="P297" s="614" t="str">
        <f t="shared" si="418"/>
        <v/>
      </c>
      <c r="Q297" s="614" t="str">
        <f t="shared" si="419"/>
        <v/>
      </c>
      <c r="R297" s="614" t="str">
        <f t="shared" si="420"/>
        <v/>
      </c>
      <c r="S297" s="614" t="str">
        <f t="shared" si="421"/>
        <v/>
      </c>
      <c r="T297" s="614" t="str">
        <f t="shared" si="422"/>
        <v/>
      </c>
      <c r="U297" s="619"/>
      <c r="V297" s="614"/>
      <c r="W297" s="620" t="str">
        <f t="shared" si="515"/>
        <v/>
      </c>
      <c r="X297" s="620" t="str">
        <f t="shared" si="511"/>
        <v/>
      </c>
      <c r="Y297" s="620" t="str">
        <f t="shared" si="511"/>
        <v/>
      </c>
      <c r="Z297" s="620" t="str">
        <f t="shared" si="511"/>
        <v/>
      </c>
      <c r="AA297" s="620" t="str">
        <f t="shared" si="511"/>
        <v/>
      </c>
      <c r="AB297" s="620" t="str">
        <f t="shared" si="511"/>
        <v/>
      </c>
      <c r="AC297" s="620" t="str">
        <f t="shared" si="511"/>
        <v/>
      </c>
      <c r="AD297" s="620" t="str">
        <f t="shared" si="511"/>
        <v/>
      </c>
      <c r="AE297" s="620" t="str">
        <f t="shared" si="511"/>
        <v/>
      </c>
      <c r="AF297" s="620" t="str">
        <f t="shared" si="511"/>
        <v/>
      </c>
      <c r="AG297" s="620" t="str">
        <f t="shared" si="511"/>
        <v/>
      </c>
      <c r="AH297" s="620" t="str">
        <f t="shared" si="511"/>
        <v/>
      </c>
      <c r="AI297" s="621" t="str">
        <f t="shared" si="514"/>
        <v/>
      </c>
      <c r="AJ297" s="621" t="str">
        <f t="shared" si="524"/>
        <v/>
      </c>
      <c r="AK297" s="621" t="str">
        <f t="shared" si="524"/>
        <v/>
      </c>
      <c r="AL297" s="621" t="str">
        <f t="shared" si="524"/>
        <v/>
      </c>
      <c r="AM297" s="621" t="str">
        <f t="shared" si="524"/>
        <v/>
      </c>
      <c r="AN297" s="621" t="str">
        <f t="shared" si="524"/>
        <v/>
      </c>
      <c r="AO297" s="621" t="str">
        <f t="shared" si="524"/>
        <v/>
      </c>
      <c r="AP297" s="621" t="str">
        <f t="shared" si="524"/>
        <v/>
      </c>
      <c r="AQ297" s="621" t="str">
        <f t="shared" si="524"/>
        <v/>
      </c>
      <c r="AR297" s="621" t="str">
        <f t="shared" si="524"/>
        <v/>
      </c>
      <c r="AS297" s="621" t="str">
        <f t="shared" si="524"/>
        <v/>
      </c>
      <c r="AT297" s="621" t="str">
        <f t="shared" si="524"/>
        <v/>
      </c>
      <c r="AU297" s="622" t="str">
        <f t="shared" si="526"/>
        <v/>
      </c>
      <c r="AV297" s="622" t="str">
        <f t="shared" si="525"/>
        <v/>
      </c>
      <c r="AW297" s="622" t="str">
        <f t="shared" si="525"/>
        <v/>
      </c>
      <c r="AX297" s="622" t="str">
        <f t="shared" si="525"/>
        <v/>
      </c>
      <c r="AY297" s="622" t="str">
        <f t="shared" si="525"/>
        <v/>
      </c>
      <c r="AZ297" s="622" t="str">
        <f t="shared" si="525"/>
        <v/>
      </c>
      <c r="BA297" s="622" t="str">
        <f t="shared" si="525"/>
        <v/>
      </c>
      <c r="BB297" s="622" t="str">
        <f t="shared" si="525"/>
        <v/>
      </c>
      <c r="BC297" s="622" t="str">
        <f t="shared" si="525"/>
        <v/>
      </c>
      <c r="BD297" s="622" t="str">
        <f t="shared" si="525"/>
        <v/>
      </c>
      <c r="BE297" s="622" t="str">
        <f t="shared" si="525"/>
        <v/>
      </c>
      <c r="BF297" s="622" t="str">
        <f t="shared" si="525"/>
        <v/>
      </c>
      <c r="BG297" s="623" t="str">
        <f t="shared" si="424"/>
        <v/>
      </c>
      <c r="BH297" s="623" t="str">
        <f t="shared" si="425"/>
        <v/>
      </c>
      <c r="BI297" s="623" t="str">
        <f t="shared" si="426"/>
        <v/>
      </c>
      <c r="BJ297" s="623" t="str">
        <f t="shared" si="427"/>
        <v/>
      </c>
      <c r="BK297" s="623" t="str">
        <f t="shared" si="428"/>
        <v/>
      </c>
      <c r="BL297" s="623" t="str">
        <f t="shared" si="429"/>
        <v/>
      </c>
      <c r="BM297" s="623" t="str">
        <f t="shared" si="430"/>
        <v/>
      </c>
      <c r="BN297" s="623" t="str">
        <f t="shared" si="431"/>
        <v/>
      </c>
      <c r="BO297" s="623" t="str">
        <f t="shared" si="432"/>
        <v/>
      </c>
      <c r="BP297" s="623" t="str">
        <f t="shared" si="433"/>
        <v/>
      </c>
      <c r="BQ297" s="623" t="str">
        <f t="shared" si="434"/>
        <v/>
      </c>
      <c r="BR297" s="623" t="str">
        <f t="shared" si="435"/>
        <v/>
      </c>
      <c r="BS297" s="1281" t="str">
        <f t="shared" si="436"/>
        <v/>
      </c>
      <c r="BT297" s="1281" t="str">
        <f t="shared" si="437"/>
        <v/>
      </c>
      <c r="BU297" s="1281" t="str">
        <f t="shared" si="438"/>
        <v/>
      </c>
      <c r="BV297" s="1281" t="str">
        <f t="shared" si="439"/>
        <v/>
      </c>
      <c r="BW297" s="1281" t="str">
        <f t="shared" si="440"/>
        <v/>
      </c>
      <c r="BX297" s="1281" t="str">
        <f t="shared" si="441"/>
        <v/>
      </c>
      <c r="BY297" s="1281" t="str">
        <f t="shared" si="442"/>
        <v/>
      </c>
      <c r="BZ297" s="1281" t="str">
        <f t="shared" si="443"/>
        <v/>
      </c>
      <c r="CA297" s="1281" t="str">
        <f t="shared" si="444"/>
        <v/>
      </c>
      <c r="CB297" s="1281" t="str">
        <f t="shared" si="445"/>
        <v/>
      </c>
      <c r="CC297" s="1281" t="str">
        <f t="shared" si="446"/>
        <v/>
      </c>
      <c r="CD297" s="1281" t="str">
        <f t="shared" si="447"/>
        <v/>
      </c>
      <c r="CE297" s="623" t="str">
        <f t="shared" si="448"/>
        <v/>
      </c>
      <c r="CF297" s="623" t="str">
        <f t="shared" si="449"/>
        <v/>
      </c>
      <c r="CG297" s="623" t="str">
        <f t="shared" si="450"/>
        <v/>
      </c>
      <c r="CH297" s="623" t="str">
        <f t="shared" si="451"/>
        <v/>
      </c>
      <c r="CI297" s="623" t="str">
        <f t="shared" si="452"/>
        <v/>
      </c>
      <c r="CJ297" s="623" t="str">
        <f t="shared" si="453"/>
        <v/>
      </c>
      <c r="CK297" s="623" t="str">
        <f t="shared" si="454"/>
        <v/>
      </c>
      <c r="CL297" s="623" t="str">
        <f t="shared" si="455"/>
        <v/>
      </c>
      <c r="CM297" s="623" t="str">
        <f t="shared" si="456"/>
        <v/>
      </c>
      <c r="CN297" s="623" t="str">
        <f t="shared" si="457"/>
        <v/>
      </c>
      <c r="CO297" s="623" t="str">
        <f t="shared" si="458"/>
        <v/>
      </c>
      <c r="CP297" s="623" t="str">
        <f t="shared" si="459"/>
        <v/>
      </c>
      <c r="CQ297" s="1281" t="str">
        <f t="shared" si="460"/>
        <v/>
      </c>
      <c r="CR297" s="1281" t="str">
        <f t="shared" si="461"/>
        <v/>
      </c>
      <c r="CS297" s="1281" t="str">
        <f t="shared" si="462"/>
        <v/>
      </c>
      <c r="CT297" s="1281" t="str">
        <f t="shared" si="463"/>
        <v/>
      </c>
      <c r="CU297" s="1281" t="str">
        <f t="shared" si="464"/>
        <v/>
      </c>
      <c r="CV297" s="1281" t="str">
        <f t="shared" si="465"/>
        <v/>
      </c>
      <c r="CW297" s="1281" t="str">
        <f t="shared" si="466"/>
        <v/>
      </c>
      <c r="CX297" s="1281" t="str">
        <f t="shared" si="467"/>
        <v/>
      </c>
      <c r="CY297" s="1281" t="str">
        <f t="shared" si="468"/>
        <v/>
      </c>
      <c r="CZ297" s="1281" t="str">
        <f t="shared" si="469"/>
        <v/>
      </c>
      <c r="DA297" s="1281" t="str">
        <f t="shared" si="470"/>
        <v/>
      </c>
      <c r="DB297" s="1281" t="str">
        <f t="shared" si="471"/>
        <v/>
      </c>
      <c r="DC297" s="623" t="str">
        <f t="shared" si="472"/>
        <v/>
      </c>
      <c r="DD297" s="623" t="str">
        <f t="shared" si="473"/>
        <v/>
      </c>
      <c r="DE297" s="623" t="str">
        <f t="shared" si="474"/>
        <v/>
      </c>
      <c r="DF297" s="623" t="str">
        <f t="shared" si="475"/>
        <v/>
      </c>
      <c r="DG297" s="623" t="str">
        <f t="shared" si="476"/>
        <v/>
      </c>
      <c r="DH297" s="623" t="str">
        <f t="shared" si="477"/>
        <v/>
      </c>
      <c r="DI297" s="623" t="str">
        <f t="shared" si="478"/>
        <v/>
      </c>
      <c r="DJ297" s="623" t="str">
        <f t="shared" si="479"/>
        <v/>
      </c>
      <c r="DK297" s="623" t="str">
        <f t="shared" si="480"/>
        <v/>
      </c>
      <c r="DL297" s="623" t="str">
        <f t="shared" si="481"/>
        <v/>
      </c>
      <c r="DM297" s="623" t="str">
        <f t="shared" si="482"/>
        <v/>
      </c>
      <c r="DN297" s="623" t="str">
        <f t="shared" si="483"/>
        <v/>
      </c>
      <c r="DO297" s="1281" t="str">
        <f t="shared" si="484"/>
        <v/>
      </c>
      <c r="DP297" s="1281" t="str">
        <f t="shared" si="485"/>
        <v/>
      </c>
      <c r="DQ297" s="1281" t="str">
        <f t="shared" si="486"/>
        <v/>
      </c>
      <c r="DR297" s="1281" t="str">
        <f t="shared" si="487"/>
        <v/>
      </c>
      <c r="DS297" s="1281" t="str">
        <f t="shared" si="488"/>
        <v/>
      </c>
      <c r="DT297" s="1281" t="str">
        <f t="shared" si="489"/>
        <v/>
      </c>
      <c r="DU297" s="1281" t="str">
        <f t="shared" si="490"/>
        <v/>
      </c>
      <c r="DV297" s="1281" t="str">
        <f t="shared" si="491"/>
        <v/>
      </c>
      <c r="DW297" s="1281" t="str">
        <f t="shared" si="492"/>
        <v/>
      </c>
      <c r="DX297" s="1281" t="str">
        <f t="shared" si="493"/>
        <v/>
      </c>
      <c r="DY297" s="1281" t="str">
        <f t="shared" si="494"/>
        <v/>
      </c>
      <c r="DZ297" s="1281" t="str">
        <f t="shared" si="495"/>
        <v/>
      </c>
      <c r="EA297" s="623" t="str">
        <f t="shared" si="496"/>
        <v/>
      </c>
      <c r="EB297" s="623" t="str">
        <f t="shared" si="497"/>
        <v/>
      </c>
      <c r="EC297" s="623" t="str">
        <f t="shared" si="498"/>
        <v/>
      </c>
      <c r="ED297" s="623" t="str">
        <f t="shared" si="499"/>
        <v/>
      </c>
      <c r="EE297" s="623" t="str">
        <f t="shared" si="500"/>
        <v/>
      </c>
      <c r="EF297" s="623" t="str">
        <f t="shared" si="501"/>
        <v/>
      </c>
      <c r="EG297" s="623" t="str">
        <f t="shared" si="502"/>
        <v/>
      </c>
      <c r="EH297" s="623" t="str">
        <f t="shared" si="503"/>
        <v/>
      </c>
      <c r="EI297" s="623" t="str">
        <f t="shared" si="504"/>
        <v/>
      </c>
      <c r="EJ297" s="623" t="str">
        <f t="shared" si="505"/>
        <v/>
      </c>
      <c r="EK297" s="623" t="str">
        <f t="shared" si="506"/>
        <v/>
      </c>
      <c r="EL297" s="623" t="str">
        <f t="shared" si="507"/>
        <v/>
      </c>
    </row>
    <row r="298" spans="1:142">
      <c r="A298" s="7" t="str">
        <f>IF('Rent Roll_RedIQ 1'!B291&gt;0,'Rent Roll_RedIQ 1'!B291,"")</f>
        <v/>
      </c>
      <c r="B298" s="7" t="str">
        <f>IF('Rent Roll_RedIQ 1'!C291&gt;0,'Rent Roll_RedIQ 1'!C291,"")</f>
        <v/>
      </c>
      <c r="C298" s="614">
        <f>IF('Rent Roll_RedIQ 1'!K291&gt;0,'Rent Roll_RedIQ 1'!K291,0)</f>
        <v>0</v>
      </c>
      <c r="D298" s="615" t="str">
        <f>IF('Rent Roll_RedIQ 1'!J291&gt;0,'Rent Roll_RedIQ 1'!J291,"")</f>
        <v/>
      </c>
      <c r="E298" s="624" t="str">
        <f t="shared" si="415"/>
        <v/>
      </c>
      <c r="F298" s="194"/>
      <c r="G298" s="194"/>
      <c r="H298" s="616" t="str">
        <f t="shared" si="516"/>
        <v/>
      </c>
      <c r="I298" s="1200">
        <f>IF('Rent Roll_RedIQ 1'!S291&gt;0,'Rent Roll_RedIQ 1'!S291,Purchase_Date-1)</f>
        <v>45991</v>
      </c>
      <c r="J298" s="617" t="str">
        <f t="shared" si="517"/>
        <v/>
      </c>
      <c r="K298" s="1205">
        <f t="shared" si="518"/>
        <v>46356</v>
      </c>
      <c r="L298" s="618" t="str">
        <f t="shared" si="517"/>
        <v/>
      </c>
      <c r="M298" s="1208">
        <f t="shared" si="519"/>
        <v>46721</v>
      </c>
      <c r="N298" s="614" t="str">
        <f t="shared" si="416"/>
        <v/>
      </c>
      <c r="O298" s="614" t="str">
        <f t="shared" si="417"/>
        <v/>
      </c>
      <c r="P298" s="614" t="str">
        <f t="shared" si="418"/>
        <v/>
      </c>
      <c r="Q298" s="614" t="str">
        <f t="shared" si="419"/>
        <v/>
      </c>
      <c r="R298" s="614" t="str">
        <f t="shared" si="420"/>
        <v/>
      </c>
      <c r="S298" s="614" t="str">
        <f t="shared" si="421"/>
        <v/>
      </c>
      <c r="T298" s="614" t="str">
        <f t="shared" si="422"/>
        <v/>
      </c>
      <c r="U298" s="619"/>
      <c r="V298" s="614"/>
      <c r="W298" s="620" t="str">
        <f t="shared" si="515"/>
        <v/>
      </c>
      <c r="X298" s="620" t="str">
        <f t="shared" si="511"/>
        <v/>
      </c>
      <c r="Y298" s="620" t="str">
        <f t="shared" si="511"/>
        <v/>
      </c>
      <c r="Z298" s="620" t="str">
        <f t="shared" si="511"/>
        <v/>
      </c>
      <c r="AA298" s="620" t="str">
        <f t="shared" si="511"/>
        <v/>
      </c>
      <c r="AB298" s="620" t="str">
        <f t="shared" si="511"/>
        <v/>
      </c>
      <c r="AC298" s="620" t="str">
        <f t="shared" si="511"/>
        <v/>
      </c>
      <c r="AD298" s="620" t="str">
        <f t="shared" si="511"/>
        <v/>
      </c>
      <c r="AE298" s="620" t="str">
        <f t="shared" si="511"/>
        <v/>
      </c>
      <c r="AF298" s="620" t="str">
        <f t="shared" si="511"/>
        <v/>
      </c>
      <c r="AG298" s="620" t="str">
        <f t="shared" si="511"/>
        <v/>
      </c>
      <c r="AH298" s="620" t="str">
        <f t="shared" si="511"/>
        <v/>
      </c>
      <c r="AI298" s="621" t="str">
        <f t="shared" si="514"/>
        <v/>
      </c>
      <c r="AJ298" s="621" t="str">
        <f t="shared" si="524"/>
        <v/>
      </c>
      <c r="AK298" s="621" t="str">
        <f t="shared" si="524"/>
        <v/>
      </c>
      <c r="AL298" s="621" t="str">
        <f t="shared" si="524"/>
        <v/>
      </c>
      <c r="AM298" s="621" t="str">
        <f t="shared" si="524"/>
        <v/>
      </c>
      <c r="AN298" s="621" t="str">
        <f t="shared" si="524"/>
        <v/>
      </c>
      <c r="AO298" s="621" t="str">
        <f t="shared" si="524"/>
        <v/>
      </c>
      <c r="AP298" s="621" t="str">
        <f t="shared" si="524"/>
        <v/>
      </c>
      <c r="AQ298" s="621" t="str">
        <f t="shared" si="524"/>
        <v/>
      </c>
      <c r="AR298" s="621" t="str">
        <f t="shared" si="524"/>
        <v/>
      </c>
      <c r="AS298" s="621" t="str">
        <f t="shared" si="524"/>
        <v/>
      </c>
      <c r="AT298" s="621" t="str">
        <f t="shared" si="524"/>
        <v/>
      </c>
      <c r="AU298" s="622" t="str">
        <f t="shared" si="526"/>
        <v/>
      </c>
      <c r="AV298" s="622" t="str">
        <f t="shared" si="525"/>
        <v/>
      </c>
      <c r="AW298" s="622" t="str">
        <f t="shared" si="525"/>
        <v/>
      </c>
      <c r="AX298" s="622" t="str">
        <f t="shared" si="525"/>
        <v/>
      </c>
      <c r="AY298" s="622" t="str">
        <f t="shared" si="525"/>
        <v/>
      </c>
      <c r="AZ298" s="622" t="str">
        <f t="shared" si="525"/>
        <v/>
      </c>
      <c r="BA298" s="622" t="str">
        <f t="shared" si="525"/>
        <v/>
      </c>
      <c r="BB298" s="622" t="str">
        <f t="shared" si="525"/>
        <v/>
      </c>
      <c r="BC298" s="622" t="str">
        <f t="shared" si="525"/>
        <v/>
      </c>
      <c r="BD298" s="622" t="str">
        <f t="shared" si="525"/>
        <v/>
      </c>
      <c r="BE298" s="622" t="str">
        <f t="shared" si="525"/>
        <v/>
      </c>
      <c r="BF298" s="622" t="str">
        <f t="shared" si="525"/>
        <v/>
      </c>
      <c r="BG298" s="623" t="str">
        <f t="shared" si="424"/>
        <v/>
      </c>
      <c r="BH298" s="623" t="str">
        <f t="shared" si="425"/>
        <v/>
      </c>
      <c r="BI298" s="623" t="str">
        <f t="shared" si="426"/>
        <v/>
      </c>
      <c r="BJ298" s="623" t="str">
        <f t="shared" si="427"/>
        <v/>
      </c>
      <c r="BK298" s="623" t="str">
        <f t="shared" si="428"/>
        <v/>
      </c>
      <c r="BL298" s="623" t="str">
        <f t="shared" si="429"/>
        <v/>
      </c>
      <c r="BM298" s="623" t="str">
        <f t="shared" si="430"/>
        <v/>
      </c>
      <c r="BN298" s="623" t="str">
        <f t="shared" si="431"/>
        <v/>
      </c>
      <c r="BO298" s="623" t="str">
        <f t="shared" si="432"/>
        <v/>
      </c>
      <c r="BP298" s="623" t="str">
        <f t="shared" si="433"/>
        <v/>
      </c>
      <c r="BQ298" s="623" t="str">
        <f t="shared" si="434"/>
        <v/>
      </c>
      <c r="BR298" s="623" t="str">
        <f t="shared" si="435"/>
        <v/>
      </c>
      <c r="BS298" s="1281" t="str">
        <f t="shared" si="436"/>
        <v/>
      </c>
      <c r="BT298" s="1281" t="str">
        <f t="shared" si="437"/>
        <v/>
      </c>
      <c r="BU298" s="1281" t="str">
        <f t="shared" si="438"/>
        <v/>
      </c>
      <c r="BV298" s="1281" t="str">
        <f t="shared" si="439"/>
        <v/>
      </c>
      <c r="BW298" s="1281" t="str">
        <f t="shared" si="440"/>
        <v/>
      </c>
      <c r="BX298" s="1281" t="str">
        <f t="shared" si="441"/>
        <v/>
      </c>
      <c r="BY298" s="1281" t="str">
        <f t="shared" si="442"/>
        <v/>
      </c>
      <c r="BZ298" s="1281" t="str">
        <f t="shared" si="443"/>
        <v/>
      </c>
      <c r="CA298" s="1281" t="str">
        <f t="shared" si="444"/>
        <v/>
      </c>
      <c r="CB298" s="1281" t="str">
        <f t="shared" si="445"/>
        <v/>
      </c>
      <c r="CC298" s="1281" t="str">
        <f t="shared" si="446"/>
        <v/>
      </c>
      <c r="CD298" s="1281" t="str">
        <f t="shared" si="447"/>
        <v/>
      </c>
      <c r="CE298" s="623" t="str">
        <f t="shared" si="448"/>
        <v/>
      </c>
      <c r="CF298" s="623" t="str">
        <f t="shared" si="449"/>
        <v/>
      </c>
      <c r="CG298" s="623" t="str">
        <f t="shared" si="450"/>
        <v/>
      </c>
      <c r="CH298" s="623" t="str">
        <f t="shared" si="451"/>
        <v/>
      </c>
      <c r="CI298" s="623" t="str">
        <f t="shared" si="452"/>
        <v/>
      </c>
      <c r="CJ298" s="623" t="str">
        <f t="shared" si="453"/>
        <v/>
      </c>
      <c r="CK298" s="623" t="str">
        <f t="shared" si="454"/>
        <v/>
      </c>
      <c r="CL298" s="623" t="str">
        <f t="shared" si="455"/>
        <v/>
      </c>
      <c r="CM298" s="623" t="str">
        <f t="shared" si="456"/>
        <v/>
      </c>
      <c r="CN298" s="623" t="str">
        <f t="shared" si="457"/>
        <v/>
      </c>
      <c r="CO298" s="623" t="str">
        <f t="shared" si="458"/>
        <v/>
      </c>
      <c r="CP298" s="623" t="str">
        <f t="shared" si="459"/>
        <v/>
      </c>
      <c r="CQ298" s="1281" t="str">
        <f t="shared" si="460"/>
        <v/>
      </c>
      <c r="CR298" s="1281" t="str">
        <f t="shared" si="461"/>
        <v/>
      </c>
      <c r="CS298" s="1281" t="str">
        <f t="shared" si="462"/>
        <v/>
      </c>
      <c r="CT298" s="1281" t="str">
        <f t="shared" si="463"/>
        <v/>
      </c>
      <c r="CU298" s="1281" t="str">
        <f t="shared" si="464"/>
        <v/>
      </c>
      <c r="CV298" s="1281" t="str">
        <f t="shared" si="465"/>
        <v/>
      </c>
      <c r="CW298" s="1281" t="str">
        <f t="shared" si="466"/>
        <v/>
      </c>
      <c r="CX298" s="1281" t="str">
        <f t="shared" si="467"/>
        <v/>
      </c>
      <c r="CY298" s="1281" t="str">
        <f t="shared" si="468"/>
        <v/>
      </c>
      <c r="CZ298" s="1281" t="str">
        <f t="shared" si="469"/>
        <v/>
      </c>
      <c r="DA298" s="1281" t="str">
        <f t="shared" si="470"/>
        <v/>
      </c>
      <c r="DB298" s="1281" t="str">
        <f t="shared" si="471"/>
        <v/>
      </c>
      <c r="DC298" s="623" t="str">
        <f t="shared" si="472"/>
        <v/>
      </c>
      <c r="DD298" s="623" t="str">
        <f t="shared" si="473"/>
        <v/>
      </c>
      <c r="DE298" s="623" t="str">
        <f t="shared" si="474"/>
        <v/>
      </c>
      <c r="DF298" s="623" t="str">
        <f t="shared" si="475"/>
        <v/>
      </c>
      <c r="DG298" s="623" t="str">
        <f t="shared" si="476"/>
        <v/>
      </c>
      <c r="DH298" s="623" t="str">
        <f t="shared" si="477"/>
        <v/>
      </c>
      <c r="DI298" s="623" t="str">
        <f t="shared" si="478"/>
        <v/>
      </c>
      <c r="DJ298" s="623" t="str">
        <f t="shared" si="479"/>
        <v/>
      </c>
      <c r="DK298" s="623" t="str">
        <f t="shared" si="480"/>
        <v/>
      </c>
      <c r="DL298" s="623" t="str">
        <f t="shared" si="481"/>
        <v/>
      </c>
      <c r="DM298" s="623" t="str">
        <f t="shared" si="482"/>
        <v/>
      </c>
      <c r="DN298" s="623" t="str">
        <f t="shared" si="483"/>
        <v/>
      </c>
      <c r="DO298" s="1281" t="str">
        <f t="shared" si="484"/>
        <v/>
      </c>
      <c r="DP298" s="1281" t="str">
        <f t="shared" si="485"/>
        <v/>
      </c>
      <c r="DQ298" s="1281" t="str">
        <f t="shared" si="486"/>
        <v/>
      </c>
      <c r="DR298" s="1281" t="str">
        <f t="shared" si="487"/>
        <v/>
      </c>
      <c r="DS298" s="1281" t="str">
        <f t="shared" si="488"/>
        <v/>
      </c>
      <c r="DT298" s="1281" t="str">
        <f t="shared" si="489"/>
        <v/>
      </c>
      <c r="DU298" s="1281" t="str">
        <f t="shared" si="490"/>
        <v/>
      </c>
      <c r="DV298" s="1281" t="str">
        <f t="shared" si="491"/>
        <v/>
      </c>
      <c r="DW298" s="1281" t="str">
        <f t="shared" si="492"/>
        <v/>
      </c>
      <c r="DX298" s="1281" t="str">
        <f t="shared" si="493"/>
        <v/>
      </c>
      <c r="DY298" s="1281" t="str">
        <f t="shared" si="494"/>
        <v/>
      </c>
      <c r="DZ298" s="1281" t="str">
        <f t="shared" si="495"/>
        <v/>
      </c>
      <c r="EA298" s="623" t="str">
        <f t="shared" si="496"/>
        <v/>
      </c>
      <c r="EB298" s="623" t="str">
        <f t="shared" si="497"/>
        <v/>
      </c>
      <c r="EC298" s="623" t="str">
        <f t="shared" si="498"/>
        <v/>
      </c>
      <c r="ED298" s="623" t="str">
        <f t="shared" si="499"/>
        <v/>
      </c>
      <c r="EE298" s="623" t="str">
        <f t="shared" si="500"/>
        <v/>
      </c>
      <c r="EF298" s="623" t="str">
        <f t="shared" si="501"/>
        <v/>
      </c>
      <c r="EG298" s="623" t="str">
        <f t="shared" si="502"/>
        <v/>
      </c>
      <c r="EH298" s="623" t="str">
        <f t="shared" si="503"/>
        <v/>
      </c>
      <c r="EI298" s="623" t="str">
        <f t="shared" si="504"/>
        <v/>
      </c>
      <c r="EJ298" s="623" t="str">
        <f t="shared" si="505"/>
        <v/>
      </c>
      <c r="EK298" s="623" t="str">
        <f t="shared" si="506"/>
        <v/>
      </c>
      <c r="EL298" s="623" t="str">
        <f t="shared" si="507"/>
        <v/>
      </c>
    </row>
    <row r="299" spans="1:142">
      <c r="A299" s="7" t="str">
        <f>IF('Rent Roll_RedIQ 1'!B292&gt;0,'Rent Roll_RedIQ 1'!B292,"")</f>
        <v/>
      </c>
      <c r="B299" s="7" t="str">
        <f>IF('Rent Roll_RedIQ 1'!C292&gt;0,'Rent Roll_RedIQ 1'!C292,"")</f>
        <v/>
      </c>
      <c r="C299" s="614">
        <f>IF('Rent Roll_RedIQ 1'!K292&gt;0,'Rent Roll_RedIQ 1'!K292,0)</f>
        <v>0</v>
      </c>
      <c r="D299" s="615" t="str">
        <f>IF('Rent Roll_RedIQ 1'!J292&gt;0,'Rent Roll_RedIQ 1'!J292,"")</f>
        <v/>
      </c>
      <c r="E299" s="624" t="str">
        <f t="shared" si="415"/>
        <v/>
      </c>
      <c r="F299" s="194"/>
      <c r="G299" s="194"/>
      <c r="H299" s="616" t="str">
        <f t="shared" si="516"/>
        <v/>
      </c>
      <c r="I299" s="1200">
        <f>IF('Rent Roll_RedIQ 1'!S292&gt;0,'Rent Roll_RedIQ 1'!S292,Purchase_Date-1)</f>
        <v>45991</v>
      </c>
      <c r="J299" s="617" t="str">
        <f t="shared" si="517"/>
        <v/>
      </c>
      <c r="K299" s="1205">
        <f t="shared" si="518"/>
        <v>46356</v>
      </c>
      <c r="L299" s="618" t="str">
        <f t="shared" si="517"/>
        <v/>
      </c>
      <c r="M299" s="1208">
        <f t="shared" si="519"/>
        <v>46721</v>
      </c>
      <c r="N299" s="614" t="str">
        <f t="shared" si="416"/>
        <v/>
      </c>
      <c r="O299" s="614" t="str">
        <f t="shared" si="417"/>
        <v/>
      </c>
      <c r="P299" s="614" t="str">
        <f t="shared" si="418"/>
        <v/>
      </c>
      <c r="Q299" s="614" t="str">
        <f t="shared" si="419"/>
        <v/>
      </c>
      <c r="R299" s="614" t="str">
        <f t="shared" si="420"/>
        <v/>
      </c>
      <c r="S299" s="614" t="str">
        <f t="shared" si="421"/>
        <v/>
      </c>
      <c r="T299" s="614" t="str">
        <f t="shared" si="422"/>
        <v/>
      </c>
      <c r="U299" s="619"/>
      <c r="V299" s="614"/>
      <c r="W299" s="620" t="str">
        <f t="shared" ref="W299:W330" si="528">IF($I299&gt;=W$11,$C299,$H299)</f>
        <v/>
      </c>
      <c r="X299" s="620" t="str">
        <f t="shared" si="511"/>
        <v/>
      </c>
      <c r="Y299" s="620" t="str">
        <f t="shared" si="511"/>
        <v/>
      </c>
      <c r="Z299" s="620" t="str">
        <f t="shared" si="511"/>
        <v/>
      </c>
      <c r="AA299" s="620" t="str">
        <f t="shared" si="511"/>
        <v/>
      </c>
      <c r="AB299" s="620" t="str">
        <f t="shared" si="511"/>
        <v/>
      </c>
      <c r="AC299" s="620" t="str">
        <f t="shared" si="511"/>
        <v/>
      </c>
      <c r="AD299" s="620" t="str">
        <f t="shared" si="511"/>
        <v/>
      </c>
      <c r="AE299" s="620" t="str">
        <f t="shared" si="511"/>
        <v/>
      </c>
      <c r="AF299" s="620" t="str">
        <f t="shared" si="511"/>
        <v/>
      </c>
      <c r="AG299" s="620" t="str">
        <f t="shared" si="511"/>
        <v/>
      </c>
      <c r="AH299" s="620" t="str">
        <f t="shared" si="511"/>
        <v/>
      </c>
      <c r="AI299" s="621" t="str">
        <f t="shared" si="514"/>
        <v/>
      </c>
      <c r="AJ299" s="621" t="str">
        <f t="shared" si="524"/>
        <v/>
      </c>
      <c r="AK299" s="621" t="str">
        <f t="shared" si="524"/>
        <v/>
      </c>
      <c r="AL299" s="621" t="str">
        <f t="shared" si="524"/>
        <v/>
      </c>
      <c r="AM299" s="621" t="str">
        <f t="shared" si="524"/>
        <v/>
      </c>
      <c r="AN299" s="621" t="str">
        <f t="shared" si="524"/>
        <v/>
      </c>
      <c r="AO299" s="621" t="str">
        <f t="shared" si="524"/>
        <v/>
      </c>
      <c r="AP299" s="621" t="str">
        <f t="shared" si="524"/>
        <v/>
      </c>
      <c r="AQ299" s="621" t="str">
        <f t="shared" si="524"/>
        <v/>
      </c>
      <c r="AR299" s="621" t="str">
        <f t="shared" si="524"/>
        <v/>
      </c>
      <c r="AS299" s="621" t="str">
        <f t="shared" si="524"/>
        <v/>
      </c>
      <c r="AT299" s="621" t="str">
        <f t="shared" si="524"/>
        <v/>
      </c>
      <c r="AU299" s="622" t="str">
        <f t="shared" si="526"/>
        <v/>
      </c>
      <c r="AV299" s="622" t="str">
        <f t="shared" si="525"/>
        <v/>
      </c>
      <c r="AW299" s="622" t="str">
        <f t="shared" si="525"/>
        <v/>
      </c>
      <c r="AX299" s="622" t="str">
        <f t="shared" si="525"/>
        <v/>
      </c>
      <c r="AY299" s="622" t="str">
        <f t="shared" si="525"/>
        <v/>
      </c>
      <c r="AZ299" s="622" t="str">
        <f t="shared" si="525"/>
        <v/>
      </c>
      <c r="BA299" s="622" t="str">
        <f t="shared" si="525"/>
        <v/>
      </c>
      <c r="BB299" s="622" t="str">
        <f t="shared" si="525"/>
        <v/>
      </c>
      <c r="BC299" s="622" t="str">
        <f t="shared" si="525"/>
        <v/>
      </c>
      <c r="BD299" s="622" t="str">
        <f t="shared" si="525"/>
        <v/>
      </c>
      <c r="BE299" s="622" t="str">
        <f t="shared" si="525"/>
        <v/>
      </c>
      <c r="BF299" s="622" t="str">
        <f t="shared" si="525"/>
        <v/>
      </c>
      <c r="BG299" s="623" t="str">
        <f t="shared" si="424"/>
        <v/>
      </c>
      <c r="BH299" s="623" t="str">
        <f t="shared" si="425"/>
        <v/>
      </c>
      <c r="BI299" s="623" t="str">
        <f t="shared" si="426"/>
        <v/>
      </c>
      <c r="BJ299" s="623" t="str">
        <f t="shared" si="427"/>
        <v/>
      </c>
      <c r="BK299" s="623" t="str">
        <f t="shared" si="428"/>
        <v/>
      </c>
      <c r="BL299" s="623" t="str">
        <f t="shared" si="429"/>
        <v/>
      </c>
      <c r="BM299" s="623" t="str">
        <f t="shared" si="430"/>
        <v/>
      </c>
      <c r="BN299" s="623" t="str">
        <f t="shared" si="431"/>
        <v/>
      </c>
      <c r="BO299" s="623" t="str">
        <f t="shared" si="432"/>
        <v/>
      </c>
      <c r="BP299" s="623" t="str">
        <f t="shared" si="433"/>
        <v/>
      </c>
      <c r="BQ299" s="623" t="str">
        <f t="shared" si="434"/>
        <v/>
      </c>
      <c r="BR299" s="623" t="str">
        <f t="shared" si="435"/>
        <v/>
      </c>
      <c r="BS299" s="1281" t="str">
        <f t="shared" si="436"/>
        <v/>
      </c>
      <c r="BT299" s="1281" t="str">
        <f t="shared" si="437"/>
        <v/>
      </c>
      <c r="BU299" s="1281" t="str">
        <f t="shared" si="438"/>
        <v/>
      </c>
      <c r="BV299" s="1281" t="str">
        <f t="shared" si="439"/>
        <v/>
      </c>
      <c r="BW299" s="1281" t="str">
        <f t="shared" si="440"/>
        <v/>
      </c>
      <c r="BX299" s="1281" t="str">
        <f t="shared" si="441"/>
        <v/>
      </c>
      <c r="BY299" s="1281" t="str">
        <f t="shared" si="442"/>
        <v/>
      </c>
      <c r="BZ299" s="1281" t="str">
        <f t="shared" si="443"/>
        <v/>
      </c>
      <c r="CA299" s="1281" t="str">
        <f t="shared" si="444"/>
        <v/>
      </c>
      <c r="CB299" s="1281" t="str">
        <f t="shared" si="445"/>
        <v/>
      </c>
      <c r="CC299" s="1281" t="str">
        <f t="shared" si="446"/>
        <v/>
      </c>
      <c r="CD299" s="1281" t="str">
        <f t="shared" si="447"/>
        <v/>
      </c>
      <c r="CE299" s="623" t="str">
        <f t="shared" si="448"/>
        <v/>
      </c>
      <c r="CF299" s="623" t="str">
        <f t="shared" si="449"/>
        <v/>
      </c>
      <c r="CG299" s="623" t="str">
        <f t="shared" si="450"/>
        <v/>
      </c>
      <c r="CH299" s="623" t="str">
        <f t="shared" si="451"/>
        <v/>
      </c>
      <c r="CI299" s="623" t="str">
        <f t="shared" si="452"/>
        <v/>
      </c>
      <c r="CJ299" s="623" t="str">
        <f t="shared" si="453"/>
        <v/>
      </c>
      <c r="CK299" s="623" t="str">
        <f t="shared" si="454"/>
        <v/>
      </c>
      <c r="CL299" s="623" t="str">
        <f t="shared" si="455"/>
        <v/>
      </c>
      <c r="CM299" s="623" t="str">
        <f t="shared" si="456"/>
        <v/>
      </c>
      <c r="CN299" s="623" t="str">
        <f t="shared" si="457"/>
        <v/>
      </c>
      <c r="CO299" s="623" t="str">
        <f t="shared" si="458"/>
        <v/>
      </c>
      <c r="CP299" s="623" t="str">
        <f t="shared" si="459"/>
        <v/>
      </c>
      <c r="CQ299" s="1281" t="str">
        <f t="shared" si="460"/>
        <v/>
      </c>
      <c r="CR299" s="1281" t="str">
        <f t="shared" si="461"/>
        <v/>
      </c>
      <c r="CS299" s="1281" t="str">
        <f t="shared" si="462"/>
        <v/>
      </c>
      <c r="CT299" s="1281" t="str">
        <f t="shared" si="463"/>
        <v/>
      </c>
      <c r="CU299" s="1281" t="str">
        <f t="shared" si="464"/>
        <v/>
      </c>
      <c r="CV299" s="1281" t="str">
        <f t="shared" si="465"/>
        <v/>
      </c>
      <c r="CW299" s="1281" t="str">
        <f t="shared" si="466"/>
        <v/>
      </c>
      <c r="CX299" s="1281" t="str">
        <f t="shared" si="467"/>
        <v/>
      </c>
      <c r="CY299" s="1281" t="str">
        <f t="shared" si="468"/>
        <v/>
      </c>
      <c r="CZ299" s="1281" t="str">
        <f t="shared" si="469"/>
        <v/>
      </c>
      <c r="DA299" s="1281" t="str">
        <f t="shared" si="470"/>
        <v/>
      </c>
      <c r="DB299" s="1281" t="str">
        <f t="shared" si="471"/>
        <v/>
      </c>
      <c r="DC299" s="623" t="str">
        <f t="shared" si="472"/>
        <v/>
      </c>
      <c r="DD299" s="623" t="str">
        <f t="shared" si="473"/>
        <v/>
      </c>
      <c r="DE299" s="623" t="str">
        <f t="shared" si="474"/>
        <v/>
      </c>
      <c r="DF299" s="623" t="str">
        <f t="shared" si="475"/>
        <v/>
      </c>
      <c r="DG299" s="623" t="str">
        <f t="shared" si="476"/>
        <v/>
      </c>
      <c r="DH299" s="623" t="str">
        <f t="shared" si="477"/>
        <v/>
      </c>
      <c r="DI299" s="623" t="str">
        <f t="shared" si="478"/>
        <v/>
      </c>
      <c r="DJ299" s="623" t="str">
        <f t="shared" si="479"/>
        <v/>
      </c>
      <c r="DK299" s="623" t="str">
        <f t="shared" si="480"/>
        <v/>
      </c>
      <c r="DL299" s="623" t="str">
        <f t="shared" si="481"/>
        <v/>
      </c>
      <c r="DM299" s="623" t="str">
        <f t="shared" si="482"/>
        <v/>
      </c>
      <c r="DN299" s="623" t="str">
        <f t="shared" si="483"/>
        <v/>
      </c>
      <c r="DO299" s="1281" t="str">
        <f t="shared" si="484"/>
        <v/>
      </c>
      <c r="DP299" s="1281" t="str">
        <f t="shared" si="485"/>
        <v/>
      </c>
      <c r="DQ299" s="1281" t="str">
        <f t="shared" si="486"/>
        <v/>
      </c>
      <c r="DR299" s="1281" t="str">
        <f t="shared" si="487"/>
        <v/>
      </c>
      <c r="DS299" s="1281" t="str">
        <f t="shared" si="488"/>
        <v/>
      </c>
      <c r="DT299" s="1281" t="str">
        <f t="shared" si="489"/>
        <v/>
      </c>
      <c r="DU299" s="1281" t="str">
        <f t="shared" si="490"/>
        <v/>
      </c>
      <c r="DV299" s="1281" t="str">
        <f t="shared" si="491"/>
        <v/>
      </c>
      <c r="DW299" s="1281" t="str">
        <f t="shared" si="492"/>
        <v/>
      </c>
      <c r="DX299" s="1281" t="str">
        <f t="shared" si="493"/>
        <v/>
      </c>
      <c r="DY299" s="1281" t="str">
        <f t="shared" si="494"/>
        <v/>
      </c>
      <c r="DZ299" s="1281" t="str">
        <f t="shared" si="495"/>
        <v/>
      </c>
      <c r="EA299" s="623" t="str">
        <f t="shared" si="496"/>
        <v/>
      </c>
      <c r="EB299" s="623" t="str">
        <f t="shared" si="497"/>
        <v/>
      </c>
      <c r="EC299" s="623" t="str">
        <f t="shared" si="498"/>
        <v/>
      </c>
      <c r="ED299" s="623" t="str">
        <f t="shared" si="499"/>
        <v/>
      </c>
      <c r="EE299" s="623" t="str">
        <f t="shared" si="500"/>
        <v/>
      </c>
      <c r="EF299" s="623" t="str">
        <f t="shared" si="501"/>
        <v/>
      </c>
      <c r="EG299" s="623" t="str">
        <f t="shared" si="502"/>
        <v/>
      </c>
      <c r="EH299" s="623" t="str">
        <f t="shared" si="503"/>
        <v/>
      </c>
      <c r="EI299" s="623" t="str">
        <f t="shared" si="504"/>
        <v/>
      </c>
      <c r="EJ299" s="623" t="str">
        <f t="shared" si="505"/>
        <v/>
      </c>
      <c r="EK299" s="623" t="str">
        <f t="shared" si="506"/>
        <v/>
      </c>
      <c r="EL299" s="623" t="str">
        <f t="shared" si="507"/>
        <v/>
      </c>
    </row>
    <row r="300" spans="1:142">
      <c r="A300" s="7" t="str">
        <f>IF('Rent Roll_RedIQ 1'!B293&gt;0,'Rent Roll_RedIQ 1'!B293,"")</f>
        <v/>
      </c>
      <c r="B300" s="7" t="str">
        <f>IF('Rent Roll_RedIQ 1'!C293&gt;0,'Rent Roll_RedIQ 1'!C293,"")</f>
        <v/>
      </c>
      <c r="C300" s="614">
        <f>IF('Rent Roll_RedIQ 1'!K293&gt;0,'Rent Roll_RedIQ 1'!K293,0)</f>
        <v>0</v>
      </c>
      <c r="D300" s="615" t="str">
        <f>IF('Rent Roll_RedIQ 1'!J293&gt;0,'Rent Roll_RedIQ 1'!J293,"")</f>
        <v/>
      </c>
      <c r="E300" s="624" t="str">
        <f t="shared" si="415"/>
        <v/>
      </c>
      <c r="F300" s="194"/>
      <c r="G300" s="194"/>
      <c r="H300" s="616" t="str">
        <f t="shared" si="516"/>
        <v/>
      </c>
      <c r="I300" s="1200">
        <f>IF('Rent Roll_RedIQ 1'!S293&gt;0,'Rent Roll_RedIQ 1'!S293,Purchase_Date-1)</f>
        <v>45991</v>
      </c>
      <c r="J300" s="617" t="str">
        <f t="shared" si="517"/>
        <v/>
      </c>
      <c r="K300" s="1205">
        <f t="shared" si="518"/>
        <v>46356</v>
      </c>
      <c r="L300" s="618" t="str">
        <f t="shared" si="517"/>
        <v/>
      </c>
      <c r="M300" s="1208">
        <f t="shared" si="519"/>
        <v>46721</v>
      </c>
      <c r="N300" s="614" t="str">
        <f t="shared" si="416"/>
        <v/>
      </c>
      <c r="O300" s="614" t="str">
        <f t="shared" si="417"/>
        <v/>
      </c>
      <c r="P300" s="614" t="str">
        <f t="shared" si="418"/>
        <v/>
      </c>
      <c r="Q300" s="614" t="str">
        <f t="shared" si="419"/>
        <v/>
      </c>
      <c r="R300" s="614" t="str">
        <f t="shared" si="420"/>
        <v/>
      </c>
      <c r="S300" s="614" t="str">
        <f t="shared" si="421"/>
        <v/>
      </c>
      <c r="T300" s="614" t="str">
        <f t="shared" si="422"/>
        <v/>
      </c>
      <c r="U300" s="619"/>
      <c r="V300" s="614"/>
      <c r="W300" s="620" t="str">
        <f t="shared" si="528"/>
        <v/>
      </c>
      <c r="X300" s="620" t="str">
        <f t="shared" si="511"/>
        <v/>
      </c>
      <c r="Y300" s="620" t="str">
        <f t="shared" si="511"/>
        <v/>
      </c>
      <c r="Z300" s="620" t="str">
        <f t="shared" si="511"/>
        <v/>
      </c>
      <c r="AA300" s="620" t="str">
        <f t="shared" si="511"/>
        <v/>
      </c>
      <c r="AB300" s="620" t="str">
        <f t="shared" si="511"/>
        <v/>
      </c>
      <c r="AC300" s="620" t="str">
        <f t="shared" si="511"/>
        <v/>
      </c>
      <c r="AD300" s="620" t="str">
        <f t="shared" ref="AD300:AH309" si="529">IF($I300&gt;=AD$11,$C300,$H300)</f>
        <v/>
      </c>
      <c r="AE300" s="620" t="str">
        <f t="shared" si="529"/>
        <v/>
      </c>
      <c r="AF300" s="620" t="str">
        <f t="shared" si="529"/>
        <v/>
      </c>
      <c r="AG300" s="620" t="str">
        <f t="shared" si="529"/>
        <v/>
      </c>
      <c r="AH300" s="620" t="str">
        <f t="shared" si="529"/>
        <v/>
      </c>
      <c r="AI300" s="621" t="str">
        <f t="shared" si="514"/>
        <v/>
      </c>
      <c r="AJ300" s="621" t="str">
        <f t="shared" si="524"/>
        <v/>
      </c>
      <c r="AK300" s="621" t="str">
        <f t="shared" si="524"/>
        <v/>
      </c>
      <c r="AL300" s="621" t="str">
        <f t="shared" si="524"/>
        <v/>
      </c>
      <c r="AM300" s="621" t="str">
        <f t="shared" si="524"/>
        <v/>
      </c>
      <c r="AN300" s="621" t="str">
        <f t="shared" si="524"/>
        <v/>
      </c>
      <c r="AO300" s="621" t="str">
        <f t="shared" si="524"/>
        <v/>
      </c>
      <c r="AP300" s="621" t="str">
        <f t="shared" si="524"/>
        <v/>
      </c>
      <c r="AQ300" s="621" t="str">
        <f t="shared" si="524"/>
        <v/>
      </c>
      <c r="AR300" s="621" t="str">
        <f t="shared" si="524"/>
        <v/>
      </c>
      <c r="AS300" s="621" t="str">
        <f t="shared" si="524"/>
        <v/>
      </c>
      <c r="AT300" s="621" t="str">
        <f t="shared" si="524"/>
        <v/>
      </c>
      <c r="AU300" s="622" t="str">
        <f t="shared" si="526"/>
        <v/>
      </c>
      <c r="AV300" s="622" t="str">
        <f t="shared" si="525"/>
        <v/>
      </c>
      <c r="AW300" s="622" t="str">
        <f t="shared" si="525"/>
        <v/>
      </c>
      <c r="AX300" s="622" t="str">
        <f t="shared" si="525"/>
        <v/>
      </c>
      <c r="AY300" s="622" t="str">
        <f t="shared" si="525"/>
        <v/>
      </c>
      <c r="AZ300" s="622" t="str">
        <f t="shared" si="525"/>
        <v/>
      </c>
      <c r="BA300" s="622" t="str">
        <f t="shared" si="525"/>
        <v/>
      </c>
      <c r="BB300" s="622" t="str">
        <f t="shared" si="525"/>
        <v/>
      </c>
      <c r="BC300" s="622" t="str">
        <f t="shared" si="525"/>
        <v/>
      </c>
      <c r="BD300" s="622" t="str">
        <f t="shared" si="525"/>
        <v/>
      </c>
      <c r="BE300" s="622" t="str">
        <f t="shared" si="525"/>
        <v/>
      </c>
      <c r="BF300" s="622" t="str">
        <f t="shared" si="525"/>
        <v/>
      </c>
      <c r="BG300" s="623" t="str">
        <f t="shared" si="424"/>
        <v/>
      </c>
      <c r="BH300" s="623" t="str">
        <f t="shared" si="425"/>
        <v/>
      </c>
      <c r="BI300" s="623" t="str">
        <f t="shared" si="426"/>
        <v/>
      </c>
      <c r="BJ300" s="623" t="str">
        <f t="shared" si="427"/>
        <v/>
      </c>
      <c r="BK300" s="623" t="str">
        <f t="shared" si="428"/>
        <v/>
      </c>
      <c r="BL300" s="623" t="str">
        <f t="shared" si="429"/>
        <v/>
      </c>
      <c r="BM300" s="623" t="str">
        <f t="shared" si="430"/>
        <v/>
      </c>
      <c r="BN300" s="623" t="str">
        <f t="shared" si="431"/>
        <v/>
      </c>
      <c r="BO300" s="623" t="str">
        <f t="shared" si="432"/>
        <v/>
      </c>
      <c r="BP300" s="623" t="str">
        <f t="shared" si="433"/>
        <v/>
      </c>
      <c r="BQ300" s="623" t="str">
        <f t="shared" si="434"/>
        <v/>
      </c>
      <c r="BR300" s="623" t="str">
        <f t="shared" si="435"/>
        <v/>
      </c>
      <c r="BS300" s="1281" t="str">
        <f t="shared" si="436"/>
        <v/>
      </c>
      <c r="BT300" s="1281" t="str">
        <f t="shared" si="437"/>
        <v/>
      </c>
      <c r="BU300" s="1281" t="str">
        <f t="shared" si="438"/>
        <v/>
      </c>
      <c r="BV300" s="1281" t="str">
        <f t="shared" si="439"/>
        <v/>
      </c>
      <c r="BW300" s="1281" t="str">
        <f t="shared" si="440"/>
        <v/>
      </c>
      <c r="BX300" s="1281" t="str">
        <f t="shared" si="441"/>
        <v/>
      </c>
      <c r="BY300" s="1281" t="str">
        <f t="shared" si="442"/>
        <v/>
      </c>
      <c r="BZ300" s="1281" t="str">
        <f t="shared" si="443"/>
        <v/>
      </c>
      <c r="CA300" s="1281" t="str">
        <f t="shared" si="444"/>
        <v/>
      </c>
      <c r="CB300" s="1281" t="str">
        <f t="shared" si="445"/>
        <v/>
      </c>
      <c r="CC300" s="1281" t="str">
        <f t="shared" si="446"/>
        <v/>
      </c>
      <c r="CD300" s="1281" t="str">
        <f t="shared" si="447"/>
        <v/>
      </c>
      <c r="CE300" s="623" t="str">
        <f t="shared" si="448"/>
        <v/>
      </c>
      <c r="CF300" s="623" t="str">
        <f t="shared" si="449"/>
        <v/>
      </c>
      <c r="CG300" s="623" t="str">
        <f t="shared" si="450"/>
        <v/>
      </c>
      <c r="CH300" s="623" t="str">
        <f t="shared" si="451"/>
        <v/>
      </c>
      <c r="CI300" s="623" t="str">
        <f t="shared" si="452"/>
        <v/>
      </c>
      <c r="CJ300" s="623" t="str">
        <f t="shared" si="453"/>
        <v/>
      </c>
      <c r="CK300" s="623" t="str">
        <f t="shared" si="454"/>
        <v/>
      </c>
      <c r="CL300" s="623" t="str">
        <f t="shared" si="455"/>
        <v/>
      </c>
      <c r="CM300" s="623" t="str">
        <f t="shared" si="456"/>
        <v/>
      </c>
      <c r="CN300" s="623" t="str">
        <f t="shared" si="457"/>
        <v/>
      </c>
      <c r="CO300" s="623" t="str">
        <f t="shared" si="458"/>
        <v/>
      </c>
      <c r="CP300" s="623" t="str">
        <f t="shared" si="459"/>
        <v/>
      </c>
      <c r="CQ300" s="1281" t="str">
        <f t="shared" si="460"/>
        <v/>
      </c>
      <c r="CR300" s="1281" t="str">
        <f t="shared" si="461"/>
        <v/>
      </c>
      <c r="CS300" s="1281" t="str">
        <f t="shared" si="462"/>
        <v/>
      </c>
      <c r="CT300" s="1281" t="str">
        <f t="shared" si="463"/>
        <v/>
      </c>
      <c r="CU300" s="1281" t="str">
        <f t="shared" si="464"/>
        <v/>
      </c>
      <c r="CV300" s="1281" t="str">
        <f t="shared" si="465"/>
        <v/>
      </c>
      <c r="CW300" s="1281" t="str">
        <f t="shared" si="466"/>
        <v/>
      </c>
      <c r="CX300" s="1281" t="str">
        <f t="shared" si="467"/>
        <v/>
      </c>
      <c r="CY300" s="1281" t="str">
        <f t="shared" si="468"/>
        <v/>
      </c>
      <c r="CZ300" s="1281" t="str">
        <f t="shared" si="469"/>
        <v/>
      </c>
      <c r="DA300" s="1281" t="str">
        <f t="shared" si="470"/>
        <v/>
      </c>
      <c r="DB300" s="1281" t="str">
        <f t="shared" si="471"/>
        <v/>
      </c>
      <c r="DC300" s="623" t="str">
        <f t="shared" si="472"/>
        <v/>
      </c>
      <c r="DD300" s="623" t="str">
        <f t="shared" si="473"/>
        <v/>
      </c>
      <c r="DE300" s="623" t="str">
        <f t="shared" si="474"/>
        <v/>
      </c>
      <c r="DF300" s="623" t="str">
        <f t="shared" si="475"/>
        <v/>
      </c>
      <c r="DG300" s="623" t="str">
        <f t="shared" si="476"/>
        <v/>
      </c>
      <c r="DH300" s="623" t="str">
        <f t="shared" si="477"/>
        <v/>
      </c>
      <c r="DI300" s="623" t="str">
        <f t="shared" si="478"/>
        <v/>
      </c>
      <c r="DJ300" s="623" t="str">
        <f t="shared" si="479"/>
        <v/>
      </c>
      <c r="DK300" s="623" t="str">
        <f t="shared" si="480"/>
        <v/>
      </c>
      <c r="DL300" s="623" t="str">
        <f t="shared" si="481"/>
        <v/>
      </c>
      <c r="DM300" s="623" t="str">
        <f t="shared" si="482"/>
        <v/>
      </c>
      <c r="DN300" s="623" t="str">
        <f t="shared" si="483"/>
        <v/>
      </c>
      <c r="DO300" s="1281" t="str">
        <f t="shared" si="484"/>
        <v/>
      </c>
      <c r="DP300" s="1281" t="str">
        <f t="shared" si="485"/>
        <v/>
      </c>
      <c r="DQ300" s="1281" t="str">
        <f t="shared" si="486"/>
        <v/>
      </c>
      <c r="DR300" s="1281" t="str">
        <f t="shared" si="487"/>
        <v/>
      </c>
      <c r="DS300" s="1281" t="str">
        <f t="shared" si="488"/>
        <v/>
      </c>
      <c r="DT300" s="1281" t="str">
        <f t="shared" si="489"/>
        <v/>
      </c>
      <c r="DU300" s="1281" t="str">
        <f t="shared" si="490"/>
        <v/>
      </c>
      <c r="DV300" s="1281" t="str">
        <f t="shared" si="491"/>
        <v/>
      </c>
      <c r="DW300" s="1281" t="str">
        <f t="shared" si="492"/>
        <v/>
      </c>
      <c r="DX300" s="1281" t="str">
        <f t="shared" si="493"/>
        <v/>
      </c>
      <c r="DY300" s="1281" t="str">
        <f t="shared" si="494"/>
        <v/>
      </c>
      <c r="DZ300" s="1281" t="str">
        <f t="shared" si="495"/>
        <v/>
      </c>
      <c r="EA300" s="623" t="str">
        <f t="shared" si="496"/>
        <v/>
      </c>
      <c r="EB300" s="623" t="str">
        <f t="shared" si="497"/>
        <v/>
      </c>
      <c r="EC300" s="623" t="str">
        <f t="shared" si="498"/>
        <v/>
      </c>
      <c r="ED300" s="623" t="str">
        <f t="shared" si="499"/>
        <v/>
      </c>
      <c r="EE300" s="623" t="str">
        <f t="shared" si="500"/>
        <v/>
      </c>
      <c r="EF300" s="623" t="str">
        <f t="shared" si="501"/>
        <v/>
      </c>
      <c r="EG300" s="623" t="str">
        <f t="shared" si="502"/>
        <v/>
      </c>
      <c r="EH300" s="623" t="str">
        <f t="shared" si="503"/>
        <v/>
      </c>
      <c r="EI300" s="623" t="str">
        <f t="shared" si="504"/>
        <v/>
      </c>
      <c r="EJ300" s="623" t="str">
        <f t="shared" si="505"/>
        <v/>
      </c>
      <c r="EK300" s="623" t="str">
        <f t="shared" si="506"/>
        <v/>
      </c>
      <c r="EL300" s="623" t="str">
        <f t="shared" si="507"/>
        <v/>
      </c>
    </row>
    <row r="301" spans="1:142">
      <c r="A301" s="7" t="str">
        <f>IF('Rent Roll_RedIQ 1'!B294&gt;0,'Rent Roll_RedIQ 1'!B294,"")</f>
        <v/>
      </c>
      <c r="B301" s="7" t="str">
        <f>IF('Rent Roll_RedIQ 1'!C294&gt;0,'Rent Roll_RedIQ 1'!C294,"")</f>
        <v/>
      </c>
      <c r="C301" s="614">
        <f>IF('Rent Roll_RedIQ 1'!K294&gt;0,'Rent Roll_RedIQ 1'!K294,0)</f>
        <v>0</v>
      </c>
      <c r="D301" s="615" t="str">
        <f>IF('Rent Roll_RedIQ 1'!J294&gt;0,'Rent Roll_RedIQ 1'!J294,"")</f>
        <v/>
      </c>
      <c r="E301" s="624" t="str">
        <f t="shared" si="415"/>
        <v/>
      </c>
      <c r="F301" s="194"/>
      <c r="G301" s="194"/>
      <c r="H301" s="616" t="str">
        <f t="shared" si="516"/>
        <v/>
      </c>
      <c r="I301" s="1200">
        <f>IF('Rent Roll_RedIQ 1'!S294&gt;0,'Rent Roll_RedIQ 1'!S294,Purchase_Date-1)</f>
        <v>45991</v>
      </c>
      <c r="J301" s="617" t="str">
        <f t="shared" si="517"/>
        <v/>
      </c>
      <c r="K301" s="1205">
        <f t="shared" si="518"/>
        <v>46356</v>
      </c>
      <c r="L301" s="618" t="str">
        <f t="shared" si="517"/>
        <v/>
      </c>
      <c r="M301" s="1208">
        <f t="shared" si="519"/>
        <v>46721</v>
      </c>
      <c r="N301" s="614" t="str">
        <f t="shared" si="416"/>
        <v/>
      </c>
      <c r="O301" s="614" t="str">
        <f t="shared" si="417"/>
        <v/>
      </c>
      <c r="P301" s="614" t="str">
        <f t="shared" si="418"/>
        <v/>
      </c>
      <c r="Q301" s="614" t="str">
        <f t="shared" si="419"/>
        <v/>
      </c>
      <c r="R301" s="614" t="str">
        <f t="shared" si="420"/>
        <v/>
      </c>
      <c r="S301" s="614" t="str">
        <f t="shared" si="421"/>
        <v/>
      </c>
      <c r="T301" s="614" t="str">
        <f t="shared" si="422"/>
        <v/>
      </c>
      <c r="U301" s="619"/>
      <c r="V301" s="614"/>
      <c r="W301" s="620" t="str">
        <f t="shared" si="528"/>
        <v/>
      </c>
      <c r="X301" s="620" t="str">
        <f t="shared" ref="X301:AC310" si="530">IF($I301&gt;=X$11,$C301,$H301)</f>
        <v/>
      </c>
      <c r="Y301" s="620" t="str">
        <f t="shared" si="530"/>
        <v/>
      </c>
      <c r="Z301" s="620" t="str">
        <f t="shared" si="530"/>
        <v/>
      </c>
      <c r="AA301" s="620" t="str">
        <f t="shared" si="530"/>
        <v/>
      </c>
      <c r="AB301" s="620" t="str">
        <f t="shared" si="530"/>
        <v/>
      </c>
      <c r="AC301" s="620" t="str">
        <f t="shared" si="530"/>
        <v/>
      </c>
      <c r="AD301" s="620" t="str">
        <f t="shared" si="529"/>
        <v/>
      </c>
      <c r="AE301" s="620" t="str">
        <f t="shared" si="529"/>
        <v/>
      </c>
      <c r="AF301" s="620" t="str">
        <f t="shared" si="529"/>
        <v/>
      </c>
      <c r="AG301" s="620" t="str">
        <f t="shared" si="529"/>
        <v/>
      </c>
      <c r="AH301" s="620" t="str">
        <f t="shared" si="529"/>
        <v/>
      </c>
      <c r="AI301" s="621" t="str">
        <f t="shared" si="514"/>
        <v/>
      </c>
      <c r="AJ301" s="621" t="str">
        <f t="shared" si="524"/>
        <v/>
      </c>
      <c r="AK301" s="621" t="str">
        <f t="shared" si="524"/>
        <v/>
      </c>
      <c r="AL301" s="621" t="str">
        <f t="shared" si="524"/>
        <v/>
      </c>
      <c r="AM301" s="621" t="str">
        <f t="shared" si="524"/>
        <v/>
      </c>
      <c r="AN301" s="621" t="str">
        <f t="shared" si="524"/>
        <v/>
      </c>
      <c r="AO301" s="621" t="str">
        <f t="shared" si="524"/>
        <v/>
      </c>
      <c r="AP301" s="621" t="str">
        <f t="shared" si="524"/>
        <v/>
      </c>
      <c r="AQ301" s="621" t="str">
        <f t="shared" si="524"/>
        <v/>
      </c>
      <c r="AR301" s="621" t="str">
        <f t="shared" si="524"/>
        <v/>
      </c>
      <c r="AS301" s="621" t="str">
        <f t="shared" si="524"/>
        <v/>
      </c>
      <c r="AT301" s="621" t="str">
        <f t="shared" si="524"/>
        <v/>
      </c>
      <c r="AU301" s="622" t="str">
        <f t="shared" si="526"/>
        <v/>
      </c>
      <c r="AV301" s="622" t="str">
        <f t="shared" si="525"/>
        <v/>
      </c>
      <c r="AW301" s="622" t="str">
        <f t="shared" si="525"/>
        <v/>
      </c>
      <c r="AX301" s="622" t="str">
        <f t="shared" si="525"/>
        <v/>
      </c>
      <c r="AY301" s="622" t="str">
        <f t="shared" si="525"/>
        <v/>
      </c>
      <c r="AZ301" s="622" t="str">
        <f t="shared" si="525"/>
        <v/>
      </c>
      <c r="BA301" s="622" t="str">
        <f t="shared" si="525"/>
        <v/>
      </c>
      <c r="BB301" s="622" t="str">
        <f t="shared" si="525"/>
        <v/>
      </c>
      <c r="BC301" s="622" t="str">
        <f t="shared" si="525"/>
        <v/>
      </c>
      <c r="BD301" s="622" t="str">
        <f t="shared" si="525"/>
        <v/>
      </c>
      <c r="BE301" s="622" t="str">
        <f t="shared" si="525"/>
        <v/>
      </c>
      <c r="BF301" s="622" t="str">
        <f t="shared" si="525"/>
        <v/>
      </c>
      <c r="BG301" s="623" t="str">
        <f t="shared" si="424"/>
        <v/>
      </c>
      <c r="BH301" s="623" t="str">
        <f t="shared" si="425"/>
        <v/>
      </c>
      <c r="BI301" s="623" t="str">
        <f t="shared" si="426"/>
        <v/>
      </c>
      <c r="BJ301" s="623" t="str">
        <f t="shared" si="427"/>
        <v/>
      </c>
      <c r="BK301" s="623" t="str">
        <f t="shared" si="428"/>
        <v/>
      </c>
      <c r="BL301" s="623" t="str">
        <f t="shared" si="429"/>
        <v/>
      </c>
      <c r="BM301" s="623" t="str">
        <f t="shared" si="430"/>
        <v/>
      </c>
      <c r="BN301" s="623" t="str">
        <f t="shared" si="431"/>
        <v/>
      </c>
      <c r="BO301" s="623" t="str">
        <f t="shared" si="432"/>
        <v/>
      </c>
      <c r="BP301" s="623" t="str">
        <f t="shared" si="433"/>
        <v/>
      </c>
      <c r="BQ301" s="623" t="str">
        <f t="shared" si="434"/>
        <v/>
      </c>
      <c r="BR301" s="623" t="str">
        <f t="shared" si="435"/>
        <v/>
      </c>
      <c r="BS301" s="1281" t="str">
        <f t="shared" si="436"/>
        <v/>
      </c>
      <c r="BT301" s="1281" t="str">
        <f t="shared" si="437"/>
        <v/>
      </c>
      <c r="BU301" s="1281" t="str">
        <f t="shared" si="438"/>
        <v/>
      </c>
      <c r="BV301" s="1281" t="str">
        <f t="shared" si="439"/>
        <v/>
      </c>
      <c r="BW301" s="1281" t="str">
        <f t="shared" si="440"/>
        <v/>
      </c>
      <c r="BX301" s="1281" t="str">
        <f t="shared" si="441"/>
        <v/>
      </c>
      <c r="BY301" s="1281" t="str">
        <f t="shared" si="442"/>
        <v/>
      </c>
      <c r="BZ301" s="1281" t="str">
        <f t="shared" si="443"/>
        <v/>
      </c>
      <c r="CA301" s="1281" t="str">
        <f t="shared" si="444"/>
        <v/>
      </c>
      <c r="CB301" s="1281" t="str">
        <f t="shared" si="445"/>
        <v/>
      </c>
      <c r="CC301" s="1281" t="str">
        <f t="shared" si="446"/>
        <v/>
      </c>
      <c r="CD301" s="1281" t="str">
        <f t="shared" si="447"/>
        <v/>
      </c>
      <c r="CE301" s="623" t="str">
        <f t="shared" si="448"/>
        <v/>
      </c>
      <c r="CF301" s="623" t="str">
        <f t="shared" si="449"/>
        <v/>
      </c>
      <c r="CG301" s="623" t="str">
        <f t="shared" si="450"/>
        <v/>
      </c>
      <c r="CH301" s="623" t="str">
        <f t="shared" si="451"/>
        <v/>
      </c>
      <c r="CI301" s="623" t="str">
        <f t="shared" si="452"/>
        <v/>
      </c>
      <c r="CJ301" s="623" t="str">
        <f t="shared" si="453"/>
        <v/>
      </c>
      <c r="CK301" s="623" t="str">
        <f t="shared" si="454"/>
        <v/>
      </c>
      <c r="CL301" s="623" t="str">
        <f t="shared" si="455"/>
        <v/>
      </c>
      <c r="CM301" s="623" t="str">
        <f t="shared" si="456"/>
        <v/>
      </c>
      <c r="CN301" s="623" t="str">
        <f t="shared" si="457"/>
        <v/>
      </c>
      <c r="CO301" s="623" t="str">
        <f t="shared" si="458"/>
        <v/>
      </c>
      <c r="CP301" s="623" t="str">
        <f t="shared" si="459"/>
        <v/>
      </c>
      <c r="CQ301" s="1281" t="str">
        <f t="shared" si="460"/>
        <v/>
      </c>
      <c r="CR301" s="1281" t="str">
        <f t="shared" si="461"/>
        <v/>
      </c>
      <c r="CS301" s="1281" t="str">
        <f t="shared" si="462"/>
        <v/>
      </c>
      <c r="CT301" s="1281" t="str">
        <f t="shared" si="463"/>
        <v/>
      </c>
      <c r="CU301" s="1281" t="str">
        <f t="shared" si="464"/>
        <v/>
      </c>
      <c r="CV301" s="1281" t="str">
        <f t="shared" si="465"/>
        <v/>
      </c>
      <c r="CW301" s="1281" t="str">
        <f t="shared" si="466"/>
        <v/>
      </c>
      <c r="CX301" s="1281" t="str">
        <f t="shared" si="467"/>
        <v/>
      </c>
      <c r="CY301" s="1281" t="str">
        <f t="shared" si="468"/>
        <v/>
      </c>
      <c r="CZ301" s="1281" t="str">
        <f t="shared" si="469"/>
        <v/>
      </c>
      <c r="DA301" s="1281" t="str">
        <f t="shared" si="470"/>
        <v/>
      </c>
      <c r="DB301" s="1281" t="str">
        <f t="shared" si="471"/>
        <v/>
      </c>
      <c r="DC301" s="623" t="str">
        <f t="shared" si="472"/>
        <v/>
      </c>
      <c r="DD301" s="623" t="str">
        <f t="shared" si="473"/>
        <v/>
      </c>
      <c r="DE301" s="623" t="str">
        <f t="shared" si="474"/>
        <v/>
      </c>
      <c r="DF301" s="623" t="str">
        <f t="shared" si="475"/>
        <v/>
      </c>
      <c r="DG301" s="623" t="str">
        <f t="shared" si="476"/>
        <v/>
      </c>
      <c r="DH301" s="623" t="str">
        <f t="shared" si="477"/>
        <v/>
      </c>
      <c r="DI301" s="623" t="str">
        <f t="shared" si="478"/>
        <v/>
      </c>
      <c r="DJ301" s="623" t="str">
        <f t="shared" si="479"/>
        <v/>
      </c>
      <c r="DK301" s="623" t="str">
        <f t="shared" si="480"/>
        <v/>
      </c>
      <c r="DL301" s="623" t="str">
        <f t="shared" si="481"/>
        <v/>
      </c>
      <c r="DM301" s="623" t="str">
        <f t="shared" si="482"/>
        <v/>
      </c>
      <c r="DN301" s="623" t="str">
        <f t="shared" si="483"/>
        <v/>
      </c>
      <c r="DO301" s="1281" t="str">
        <f t="shared" si="484"/>
        <v/>
      </c>
      <c r="DP301" s="1281" t="str">
        <f t="shared" si="485"/>
        <v/>
      </c>
      <c r="DQ301" s="1281" t="str">
        <f t="shared" si="486"/>
        <v/>
      </c>
      <c r="DR301" s="1281" t="str">
        <f t="shared" si="487"/>
        <v/>
      </c>
      <c r="DS301" s="1281" t="str">
        <f t="shared" si="488"/>
        <v/>
      </c>
      <c r="DT301" s="1281" t="str">
        <f t="shared" si="489"/>
        <v/>
      </c>
      <c r="DU301" s="1281" t="str">
        <f t="shared" si="490"/>
        <v/>
      </c>
      <c r="DV301" s="1281" t="str">
        <f t="shared" si="491"/>
        <v/>
      </c>
      <c r="DW301" s="1281" t="str">
        <f t="shared" si="492"/>
        <v/>
      </c>
      <c r="DX301" s="1281" t="str">
        <f t="shared" si="493"/>
        <v/>
      </c>
      <c r="DY301" s="1281" t="str">
        <f t="shared" si="494"/>
        <v/>
      </c>
      <c r="DZ301" s="1281" t="str">
        <f t="shared" si="495"/>
        <v/>
      </c>
      <c r="EA301" s="623" t="str">
        <f t="shared" si="496"/>
        <v/>
      </c>
      <c r="EB301" s="623" t="str">
        <f t="shared" si="497"/>
        <v/>
      </c>
      <c r="EC301" s="623" t="str">
        <f t="shared" si="498"/>
        <v/>
      </c>
      <c r="ED301" s="623" t="str">
        <f t="shared" si="499"/>
        <v/>
      </c>
      <c r="EE301" s="623" t="str">
        <f t="shared" si="500"/>
        <v/>
      </c>
      <c r="EF301" s="623" t="str">
        <f t="shared" si="501"/>
        <v/>
      </c>
      <c r="EG301" s="623" t="str">
        <f t="shared" si="502"/>
        <v/>
      </c>
      <c r="EH301" s="623" t="str">
        <f t="shared" si="503"/>
        <v/>
      </c>
      <c r="EI301" s="623" t="str">
        <f t="shared" si="504"/>
        <v/>
      </c>
      <c r="EJ301" s="623" t="str">
        <f t="shared" si="505"/>
        <v/>
      </c>
      <c r="EK301" s="623" t="str">
        <f t="shared" si="506"/>
        <v/>
      </c>
      <c r="EL301" s="623" t="str">
        <f t="shared" si="507"/>
        <v/>
      </c>
    </row>
    <row r="302" spans="1:142">
      <c r="A302" s="7" t="str">
        <f>IF('Rent Roll_RedIQ 1'!B295&gt;0,'Rent Roll_RedIQ 1'!B295,"")</f>
        <v/>
      </c>
      <c r="B302" s="7" t="str">
        <f>IF('Rent Roll_RedIQ 1'!C295&gt;0,'Rent Roll_RedIQ 1'!C295,"")</f>
        <v/>
      </c>
      <c r="C302" s="614">
        <f>IF('Rent Roll_RedIQ 1'!K295&gt;0,'Rent Roll_RedIQ 1'!K295,0)</f>
        <v>0</v>
      </c>
      <c r="D302" s="615" t="str">
        <f>IF('Rent Roll_RedIQ 1'!J295&gt;0,'Rent Roll_RedIQ 1'!J295,"")</f>
        <v/>
      </c>
      <c r="E302" s="624" t="str">
        <f t="shared" si="415"/>
        <v/>
      </c>
      <c r="F302" s="194"/>
      <c r="G302" s="194"/>
      <c r="H302" s="616" t="str">
        <f t="shared" si="516"/>
        <v/>
      </c>
      <c r="I302" s="1200">
        <f>IF('Rent Roll_RedIQ 1'!S295&gt;0,'Rent Roll_RedIQ 1'!S295,Purchase_Date-1)</f>
        <v>45991</v>
      </c>
      <c r="J302" s="617" t="str">
        <f t="shared" si="517"/>
        <v/>
      </c>
      <c r="K302" s="1205">
        <f t="shared" si="518"/>
        <v>46356</v>
      </c>
      <c r="L302" s="618" t="str">
        <f t="shared" si="517"/>
        <v/>
      </c>
      <c r="M302" s="1208">
        <f t="shared" si="519"/>
        <v>46721</v>
      </c>
      <c r="N302" s="614" t="str">
        <f t="shared" si="416"/>
        <v/>
      </c>
      <c r="O302" s="614" t="str">
        <f t="shared" si="417"/>
        <v/>
      </c>
      <c r="P302" s="614" t="str">
        <f t="shared" si="418"/>
        <v/>
      </c>
      <c r="Q302" s="614" t="str">
        <f t="shared" si="419"/>
        <v/>
      </c>
      <c r="R302" s="614" t="str">
        <f t="shared" si="420"/>
        <v/>
      </c>
      <c r="S302" s="614" t="str">
        <f t="shared" si="421"/>
        <v/>
      </c>
      <c r="T302" s="614" t="str">
        <f t="shared" si="422"/>
        <v/>
      </c>
      <c r="U302" s="619"/>
      <c r="V302" s="614"/>
      <c r="W302" s="620" t="str">
        <f t="shared" si="528"/>
        <v/>
      </c>
      <c r="X302" s="620" t="str">
        <f t="shared" si="530"/>
        <v/>
      </c>
      <c r="Y302" s="620" t="str">
        <f t="shared" si="530"/>
        <v/>
      </c>
      <c r="Z302" s="620" t="str">
        <f t="shared" si="530"/>
        <v/>
      </c>
      <c r="AA302" s="620" t="str">
        <f t="shared" si="530"/>
        <v/>
      </c>
      <c r="AB302" s="620" t="str">
        <f t="shared" si="530"/>
        <v/>
      </c>
      <c r="AC302" s="620" t="str">
        <f t="shared" si="530"/>
        <v/>
      </c>
      <c r="AD302" s="620" t="str">
        <f t="shared" si="529"/>
        <v/>
      </c>
      <c r="AE302" s="620" t="str">
        <f t="shared" si="529"/>
        <v/>
      </c>
      <c r="AF302" s="620" t="str">
        <f t="shared" si="529"/>
        <v/>
      </c>
      <c r="AG302" s="620" t="str">
        <f t="shared" si="529"/>
        <v/>
      </c>
      <c r="AH302" s="620" t="str">
        <f t="shared" si="529"/>
        <v/>
      </c>
      <c r="AI302" s="621" t="str">
        <f t="shared" si="514"/>
        <v/>
      </c>
      <c r="AJ302" s="621" t="str">
        <f t="shared" si="524"/>
        <v/>
      </c>
      <c r="AK302" s="621" t="str">
        <f t="shared" si="524"/>
        <v/>
      </c>
      <c r="AL302" s="621" t="str">
        <f t="shared" si="524"/>
        <v/>
      </c>
      <c r="AM302" s="621" t="str">
        <f t="shared" si="524"/>
        <v/>
      </c>
      <c r="AN302" s="621" t="str">
        <f t="shared" si="524"/>
        <v/>
      </c>
      <c r="AO302" s="621" t="str">
        <f t="shared" si="524"/>
        <v/>
      </c>
      <c r="AP302" s="621" t="str">
        <f t="shared" si="524"/>
        <v/>
      </c>
      <c r="AQ302" s="621" t="str">
        <f t="shared" si="524"/>
        <v/>
      </c>
      <c r="AR302" s="621" t="str">
        <f t="shared" si="524"/>
        <v/>
      </c>
      <c r="AS302" s="621" t="str">
        <f t="shared" si="524"/>
        <v/>
      </c>
      <c r="AT302" s="621" t="str">
        <f t="shared" si="524"/>
        <v/>
      </c>
      <c r="AU302" s="622" t="str">
        <f t="shared" si="526"/>
        <v/>
      </c>
      <c r="AV302" s="622" t="str">
        <f t="shared" si="525"/>
        <v/>
      </c>
      <c r="AW302" s="622" t="str">
        <f t="shared" si="525"/>
        <v/>
      </c>
      <c r="AX302" s="622" t="str">
        <f t="shared" si="525"/>
        <v/>
      </c>
      <c r="AY302" s="622" t="str">
        <f t="shared" si="525"/>
        <v/>
      </c>
      <c r="AZ302" s="622" t="str">
        <f t="shared" si="525"/>
        <v/>
      </c>
      <c r="BA302" s="622" t="str">
        <f t="shared" si="525"/>
        <v/>
      </c>
      <c r="BB302" s="622" t="str">
        <f t="shared" si="525"/>
        <v/>
      </c>
      <c r="BC302" s="622" t="str">
        <f t="shared" si="525"/>
        <v/>
      </c>
      <c r="BD302" s="622" t="str">
        <f t="shared" si="525"/>
        <v/>
      </c>
      <c r="BE302" s="622" t="str">
        <f t="shared" si="525"/>
        <v/>
      </c>
      <c r="BF302" s="622" t="str">
        <f t="shared" si="525"/>
        <v/>
      </c>
      <c r="BG302" s="623" t="str">
        <f t="shared" si="424"/>
        <v/>
      </c>
      <c r="BH302" s="623" t="str">
        <f t="shared" si="425"/>
        <v/>
      </c>
      <c r="BI302" s="623" t="str">
        <f t="shared" si="426"/>
        <v/>
      </c>
      <c r="BJ302" s="623" t="str">
        <f t="shared" si="427"/>
        <v/>
      </c>
      <c r="BK302" s="623" t="str">
        <f t="shared" si="428"/>
        <v/>
      </c>
      <c r="BL302" s="623" t="str">
        <f t="shared" si="429"/>
        <v/>
      </c>
      <c r="BM302" s="623" t="str">
        <f t="shared" si="430"/>
        <v/>
      </c>
      <c r="BN302" s="623" t="str">
        <f t="shared" si="431"/>
        <v/>
      </c>
      <c r="BO302" s="623" t="str">
        <f t="shared" si="432"/>
        <v/>
      </c>
      <c r="BP302" s="623" t="str">
        <f t="shared" si="433"/>
        <v/>
      </c>
      <c r="BQ302" s="623" t="str">
        <f t="shared" si="434"/>
        <v/>
      </c>
      <c r="BR302" s="623" t="str">
        <f t="shared" si="435"/>
        <v/>
      </c>
      <c r="BS302" s="1281" t="str">
        <f t="shared" si="436"/>
        <v/>
      </c>
      <c r="BT302" s="1281" t="str">
        <f t="shared" si="437"/>
        <v/>
      </c>
      <c r="BU302" s="1281" t="str">
        <f t="shared" si="438"/>
        <v/>
      </c>
      <c r="BV302" s="1281" t="str">
        <f t="shared" si="439"/>
        <v/>
      </c>
      <c r="BW302" s="1281" t="str">
        <f t="shared" si="440"/>
        <v/>
      </c>
      <c r="BX302" s="1281" t="str">
        <f t="shared" si="441"/>
        <v/>
      </c>
      <c r="BY302" s="1281" t="str">
        <f t="shared" si="442"/>
        <v/>
      </c>
      <c r="BZ302" s="1281" t="str">
        <f t="shared" si="443"/>
        <v/>
      </c>
      <c r="CA302" s="1281" t="str">
        <f t="shared" si="444"/>
        <v/>
      </c>
      <c r="CB302" s="1281" t="str">
        <f t="shared" si="445"/>
        <v/>
      </c>
      <c r="CC302" s="1281" t="str">
        <f t="shared" si="446"/>
        <v/>
      </c>
      <c r="CD302" s="1281" t="str">
        <f t="shared" si="447"/>
        <v/>
      </c>
      <c r="CE302" s="623" t="str">
        <f t="shared" si="448"/>
        <v/>
      </c>
      <c r="CF302" s="623" t="str">
        <f t="shared" si="449"/>
        <v/>
      </c>
      <c r="CG302" s="623" t="str">
        <f t="shared" si="450"/>
        <v/>
      </c>
      <c r="CH302" s="623" t="str">
        <f t="shared" si="451"/>
        <v/>
      </c>
      <c r="CI302" s="623" t="str">
        <f t="shared" si="452"/>
        <v/>
      </c>
      <c r="CJ302" s="623" t="str">
        <f t="shared" si="453"/>
        <v/>
      </c>
      <c r="CK302" s="623" t="str">
        <f t="shared" si="454"/>
        <v/>
      </c>
      <c r="CL302" s="623" t="str">
        <f t="shared" si="455"/>
        <v/>
      </c>
      <c r="CM302" s="623" t="str">
        <f t="shared" si="456"/>
        <v/>
      </c>
      <c r="CN302" s="623" t="str">
        <f t="shared" si="457"/>
        <v/>
      </c>
      <c r="CO302" s="623" t="str">
        <f t="shared" si="458"/>
        <v/>
      </c>
      <c r="CP302" s="623" t="str">
        <f t="shared" si="459"/>
        <v/>
      </c>
      <c r="CQ302" s="1281" t="str">
        <f t="shared" si="460"/>
        <v/>
      </c>
      <c r="CR302" s="1281" t="str">
        <f t="shared" si="461"/>
        <v/>
      </c>
      <c r="CS302" s="1281" t="str">
        <f t="shared" si="462"/>
        <v/>
      </c>
      <c r="CT302" s="1281" t="str">
        <f t="shared" si="463"/>
        <v/>
      </c>
      <c r="CU302" s="1281" t="str">
        <f t="shared" si="464"/>
        <v/>
      </c>
      <c r="CV302" s="1281" t="str">
        <f t="shared" si="465"/>
        <v/>
      </c>
      <c r="CW302" s="1281" t="str">
        <f t="shared" si="466"/>
        <v/>
      </c>
      <c r="CX302" s="1281" t="str">
        <f t="shared" si="467"/>
        <v/>
      </c>
      <c r="CY302" s="1281" t="str">
        <f t="shared" si="468"/>
        <v/>
      </c>
      <c r="CZ302" s="1281" t="str">
        <f t="shared" si="469"/>
        <v/>
      </c>
      <c r="DA302" s="1281" t="str">
        <f t="shared" si="470"/>
        <v/>
      </c>
      <c r="DB302" s="1281" t="str">
        <f t="shared" si="471"/>
        <v/>
      </c>
      <c r="DC302" s="623" t="str">
        <f t="shared" si="472"/>
        <v/>
      </c>
      <c r="DD302" s="623" t="str">
        <f t="shared" si="473"/>
        <v/>
      </c>
      <c r="DE302" s="623" t="str">
        <f t="shared" si="474"/>
        <v/>
      </c>
      <c r="DF302" s="623" t="str">
        <f t="shared" si="475"/>
        <v/>
      </c>
      <c r="DG302" s="623" t="str">
        <f t="shared" si="476"/>
        <v/>
      </c>
      <c r="DH302" s="623" t="str">
        <f t="shared" si="477"/>
        <v/>
      </c>
      <c r="DI302" s="623" t="str">
        <f t="shared" si="478"/>
        <v/>
      </c>
      <c r="DJ302" s="623" t="str">
        <f t="shared" si="479"/>
        <v/>
      </c>
      <c r="DK302" s="623" t="str">
        <f t="shared" si="480"/>
        <v/>
      </c>
      <c r="DL302" s="623" t="str">
        <f t="shared" si="481"/>
        <v/>
      </c>
      <c r="DM302" s="623" t="str">
        <f t="shared" si="482"/>
        <v/>
      </c>
      <c r="DN302" s="623" t="str">
        <f t="shared" si="483"/>
        <v/>
      </c>
      <c r="DO302" s="1281" t="str">
        <f t="shared" si="484"/>
        <v/>
      </c>
      <c r="DP302" s="1281" t="str">
        <f t="shared" si="485"/>
        <v/>
      </c>
      <c r="DQ302" s="1281" t="str">
        <f t="shared" si="486"/>
        <v/>
      </c>
      <c r="DR302" s="1281" t="str">
        <f t="shared" si="487"/>
        <v/>
      </c>
      <c r="DS302" s="1281" t="str">
        <f t="shared" si="488"/>
        <v/>
      </c>
      <c r="DT302" s="1281" t="str">
        <f t="shared" si="489"/>
        <v/>
      </c>
      <c r="DU302" s="1281" t="str">
        <f t="shared" si="490"/>
        <v/>
      </c>
      <c r="DV302" s="1281" t="str">
        <f t="shared" si="491"/>
        <v/>
      </c>
      <c r="DW302" s="1281" t="str">
        <f t="shared" si="492"/>
        <v/>
      </c>
      <c r="DX302" s="1281" t="str">
        <f t="shared" si="493"/>
        <v/>
      </c>
      <c r="DY302" s="1281" t="str">
        <f t="shared" si="494"/>
        <v/>
      </c>
      <c r="DZ302" s="1281" t="str">
        <f t="shared" si="495"/>
        <v/>
      </c>
      <c r="EA302" s="623" t="str">
        <f t="shared" si="496"/>
        <v/>
      </c>
      <c r="EB302" s="623" t="str">
        <f t="shared" si="497"/>
        <v/>
      </c>
      <c r="EC302" s="623" t="str">
        <f t="shared" si="498"/>
        <v/>
      </c>
      <c r="ED302" s="623" t="str">
        <f t="shared" si="499"/>
        <v/>
      </c>
      <c r="EE302" s="623" t="str">
        <f t="shared" si="500"/>
        <v/>
      </c>
      <c r="EF302" s="623" t="str">
        <f t="shared" si="501"/>
        <v/>
      </c>
      <c r="EG302" s="623" t="str">
        <f t="shared" si="502"/>
        <v/>
      </c>
      <c r="EH302" s="623" t="str">
        <f t="shared" si="503"/>
        <v/>
      </c>
      <c r="EI302" s="623" t="str">
        <f t="shared" si="504"/>
        <v/>
      </c>
      <c r="EJ302" s="623" t="str">
        <f t="shared" si="505"/>
        <v/>
      </c>
      <c r="EK302" s="623" t="str">
        <f t="shared" si="506"/>
        <v/>
      </c>
      <c r="EL302" s="623" t="str">
        <f t="shared" si="507"/>
        <v/>
      </c>
    </row>
    <row r="303" spans="1:142">
      <c r="A303" s="7" t="str">
        <f>IF('Rent Roll_RedIQ 1'!B296&gt;0,'Rent Roll_RedIQ 1'!B296,"")</f>
        <v/>
      </c>
      <c r="B303" s="7" t="str">
        <f>IF('Rent Roll_RedIQ 1'!C296&gt;0,'Rent Roll_RedIQ 1'!C296,"")</f>
        <v/>
      </c>
      <c r="C303" s="614">
        <f>IF('Rent Roll_RedIQ 1'!K296&gt;0,'Rent Roll_RedIQ 1'!K296,0)</f>
        <v>0</v>
      </c>
      <c r="D303" s="615" t="str">
        <f>IF('Rent Roll_RedIQ 1'!J296&gt;0,'Rent Roll_RedIQ 1'!J296,"")</f>
        <v/>
      </c>
      <c r="E303" s="624" t="str">
        <f t="shared" si="415"/>
        <v/>
      </c>
      <c r="F303" s="194"/>
      <c r="G303" s="194"/>
      <c r="H303" s="616" t="str">
        <f t="shared" si="516"/>
        <v/>
      </c>
      <c r="I303" s="1200">
        <f>IF('Rent Roll_RedIQ 1'!S296&gt;0,'Rent Roll_RedIQ 1'!S296,Purchase_Date-1)</f>
        <v>45991</v>
      </c>
      <c r="J303" s="617" t="str">
        <f t="shared" si="517"/>
        <v/>
      </c>
      <c r="K303" s="1205">
        <f t="shared" si="518"/>
        <v>46356</v>
      </c>
      <c r="L303" s="618" t="str">
        <f t="shared" si="517"/>
        <v/>
      </c>
      <c r="M303" s="1208">
        <f t="shared" si="519"/>
        <v>46721</v>
      </c>
      <c r="N303" s="614" t="str">
        <f t="shared" si="416"/>
        <v/>
      </c>
      <c r="O303" s="614" t="str">
        <f t="shared" si="417"/>
        <v/>
      </c>
      <c r="P303" s="614" t="str">
        <f t="shared" si="418"/>
        <v/>
      </c>
      <c r="Q303" s="614" t="str">
        <f t="shared" si="419"/>
        <v/>
      </c>
      <c r="R303" s="614" t="str">
        <f t="shared" si="420"/>
        <v/>
      </c>
      <c r="S303" s="614" t="str">
        <f t="shared" si="421"/>
        <v/>
      </c>
      <c r="T303" s="614" t="str">
        <f t="shared" si="422"/>
        <v/>
      </c>
      <c r="U303" s="619"/>
      <c r="V303" s="614"/>
      <c r="W303" s="620" t="str">
        <f t="shared" si="528"/>
        <v/>
      </c>
      <c r="X303" s="620" t="str">
        <f t="shared" si="530"/>
        <v/>
      </c>
      <c r="Y303" s="620" t="str">
        <f t="shared" si="530"/>
        <v/>
      </c>
      <c r="Z303" s="620" t="str">
        <f t="shared" si="530"/>
        <v/>
      </c>
      <c r="AA303" s="620" t="str">
        <f t="shared" si="530"/>
        <v/>
      </c>
      <c r="AB303" s="620" t="str">
        <f t="shared" si="530"/>
        <v/>
      </c>
      <c r="AC303" s="620" t="str">
        <f t="shared" si="530"/>
        <v/>
      </c>
      <c r="AD303" s="620" t="str">
        <f t="shared" si="529"/>
        <v/>
      </c>
      <c r="AE303" s="620" t="str">
        <f t="shared" si="529"/>
        <v/>
      </c>
      <c r="AF303" s="620" t="str">
        <f t="shared" si="529"/>
        <v/>
      </c>
      <c r="AG303" s="620" t="str">
        <f t="shared" si="529"/>
        <v/>
      </c>
      <c r="AH303" s="620" t="str">
        <f t="shared" si="529"/>
        <v/>
      </c>
      <c r="AI303" s="621" t="str">
        <f t="shared" si="514"/>
        <v/>
      </c>
      <c r="AJ303" s="621" t="str">
        <f t="shared" si="524"/>
        <v/>
      </c>
      <c r="AK303" s="621" t="str">
        <f t="shared" si="524"/>
        <v/>
      </c>
      <c r="AL303" s="621" t="str">
        <f t="shared" si="524"/>
        <v/>
      </c>
      <c r="AM303" s="621" t="str">
        <f t="shared" si="524"/>
        <v/>
      </c>
      <c r="AN303" s="621" t="str">
        <f t="shared" si="524"/>
        <v/>
      </c>
      <c r="AO303" s="621" t="str">
        <f t="shared" si="524"/>
        <v/>
      </c>
      <c r="AP303" s="621" t="str">
        <f t="shared" si="524"/>
        <v/>
      </c>
      <c r="AQ303" s="621" t="str">
        <f t="shared" si="524"/>
        <v/>
      </c>
      <c r="AR303" s="621" t="str">
        <f t="shared" si="524"/>
        <v/>
      </c>
      <c r="AS303" s="621" t="str">
        <f t="shared" si="524"/>
        <v/>
      </c>
      <c r="AT303" s="621" t="str">
        <f t="shared" si="524"/>
        <v/>
      </c>
      <c r="AU303" s="622" t="str">
        <f t="shared" si="526"/>
        <v/>
      </c>
      <c r="AV303" s="622" t="str">
        <f t="shared" si="525"/>
        <v/>
      </c>
      <c r="AW303" s="622" t="str">
        <f t="shared" si="525"/>
        <v/>
      </c>
      <c r="AX303" s="622" t="str">
        <f t="shared" si="525"/>
        <v/>
      </c>
      <c r="AY303" s="622" t="str">
        <f t="shared" si="525"/>
        <v/>
      </c>
      <c r="AZ303" s="622" t="str">
        <f t="shared" si="525"/>
        <v/>
      </c>
      <c r="BA303" s="622" t="str">
        <f t="shared" si="525"/>
        <v/>
      </c>
      <c r="BB303" s="622" t="str">
        <f t="shared" si="525"/>
        <v/>
      </c>
      <c r="BC303" s="622" t="str">
        <f t="shared" si="525"/>
        <v/>
      </c>
      <c r="BD303" s="622" t="str">
        <f t="shared" si="525"/>
        <v/>
      </c>
      <c r="BE303" s="622" t="str">
        <f t="shared" si="525"/>
        <v/>
      </c>
      <c r="BF303" s="622" t="str">
        <f t="shared" si="525"/>
        <v/>
      </c>
      <c r="BG303" s="623" t="str">
        <f t="shared" si="424"/>
        <v/>
      </c>
      <c r="BH303" s="623" t="str">
        <f t="shared" si="425"/>
        <v/>
      </c>
      <c r="BI303" s="623" t="str">
        <f t="shared" si="426"/>
        <v/>
      </c>
      <c r="BJ303" s="623" t="str">
        <f t="shared" si="427"/>
        <v/>
      </c>
      <c r="BK303" s="623" t="str">
        <f t="shared" si="428"/>
        <v/>
      </c>
      <c r="BL303" s="623" t="str">
        <f t="shared" si="429"/>
        <v/>
      </c>
      <c r="BM303" s="623" t="str">
        <f t="shared" si="430"/>
        <v/>
      </c>
      <c r="BN303" s="623" t="str">
        <f t="shared" si="431"/>
        <v/>
      </c>
      <c r="BO303" s="623" t="str">
        <f t="shared" si="432"/>
        <v/>
      </c>
      <c r="BP303" s="623" t="str">
        <f t="shared" si="433"/>
        <v/>
      </c>
      <c r="BQ303" s="623" t="str">
        <f t="shared" si="434"/>
        <v/>
      </c>
      <c r="BR303" s="623" t="str">
        <f t="shared" si="435"/>
        <v/>
      </c>
      <c r="BS303" s="1281" t="str">
        <f t="shared" si="436"/>
        <v/>
      </c>
      <c r="BT303" s="1281" t="str">
        <f t="shared" si="437"/>
        <v/>
      </c>
      <c r="BU303" s="1281" t="str">
        <f t="shared" si="438"/>
        <v/>
      </c>
      <c r="BV303" s="1281" t="str">
        <f t="shared" si="439"/>
        <v/>
      </c>
      <c r="BW303" s="1281" t="str">
        <f t="shared" si="440"/>
        <v/>
      </c>
      <c r="BX303" s="1281" t="str">
        <f t="shared" si="441"/>
        <v/>
      </c>
      <c r="BY303" s="1281" t="str">
        <f t="shared" si="442"/>
        <v/>
      </c>
      <c r="BZ303" s="1281" t="str">
        <f t="shared" si="443"/>
        <v/>
      </c>
      <c r="CA303" s="1281" t="str">
        <f t="shared" si="444"/>
        <v/>
      </c>
      <c r="CB303" s="1281" t="str">
        <f t="shared" si="445"/>
        <v/>
      </c>
      <c r="CC303" s="1281" t="str">
        <f t="shared" si="446"/>
        <v/>
      </c>
      <c r="CD303" s="1281" t="str">
        <f t="shared" si="447"/>
        <v/>
      </c>
      <c r="CE303" s="623" t="str">
        <f t="shared" si="448"/>
        <v/>
      </c>
      <c r="CF303" s="623" t="str">
        <f t="shared" si="449"/>
        <v/>
      </c>
      <c r="CG303" s="623" t="str">
        <f t="shared" si="450"/>
        <v/>
      </c>
      <c r="CH303" s="623" t="str">
        <f t="shared" si="451"/>
        <v/>
      </c>
      <c r="CI303" s="623" t="str">
        <f t="shared" si="452"/>
        <v/>
      </c>
      <c r="CJ303" s="623" t="str">
        <f t="shared" si="453"/>
        <v/>
      </c>
      <c r="CK303" s="623" t="str">
        <f t="shared" si="454"/>
        <v/>
      </c>
      <c r="CL303" s="623" t="str">
        <f t="shared" si="455"/>
        <v/>
      </c>
      <c r="CM303" s="623" t="str">
        <f t="shared" si="456"/>
        <v/>
      </c>
      <c r="CN303" s="623" t="str">
        <f t="shared" si="457"/>
        <v/>
      </c>
      <c r="CO303" s="623" t="str">
        <f t="shared" si="458"/>
        <v/>
      </c>
      <c r="CP303" s="623" t="str">
        <f t="shared" si="459"/>
        <v/>
      </c>
      <c r="CQ303" s="1281" t="str">
        <f t="shared" si="460"/>
        <v/>
      </c>
      <c r="CR303" s="1281" t="str">
        <f t="shared" si="461"/>
        <v/>
      </c>
      <c r="CS303" s="1281" t="str">
        <f t="shared" si="462"/>
        <v/>
      </c>
      <c r="CT303" s="1281" t="str">
        <f t="shared" si="463"/>
        <v/>
      </c>
      <c r="CU303" s="1281" t="str">
        <f t="shared" si="464"/>
        <v/>
      </c>
      <c r="CV303" s="1281" t="str">
        <f t="shared" si="465"/>
        <v/>
      </c>
      <c r="CW303" s="1281" t="str">
        <f t="shared" si="466"/>
        <v/>
      </c>
      <c r="CX303" s="1281" t="str">
        <f t="shared" si="467"/>
        <v/>
      </c>
      <c r="CY303" s="1281" t="str">
        <f t="shared" si="468"/>
        <v/>
      </c>
      <c r="CZ303" s="1281" t="str">
        <f t="shared" si="469"/>
        <v/>
      </c>
      <c r="DA303" s="1281" t="str">
        <f t="shared" si="470"/>
        <v/>
      </c>
      <c r="DB303" s="1281" t="str">
        <f t="shared" si="471"/>
        <v/>
      </c>
      <c r="DC303" s="623" t="str">
        <f t="shared" si="472"/>
        <v/>
      </c>
      <c r="DD303" s="623" t="str">
        <f t="shared" si="473"/>
        <v/>
      </c>
      <c r="DE303" s="623" t="str">
        <f t="shared" si="474"/>
        <v/>
      </c>
      <c r="DF303" s="623" t="str">
        <f t="shared" si="475"/>
        <v/>
      </c>
      <c r="DG303" s="623" t="str">
        <f t="shared" si="476"/>
        <v/>
      </c>
      <c r="DH303" s="623" t="str">
        <f t="shared" si="477"/>
        <v/>
      </c>
      <c r="DI303" s="623" t="str">
        <f t="shared" si="478"/>
        <v/>
      </c>
      <c r="DJ303" s="623" t="str">
        <f t="shared" si="479"/>
        <v/>
      </c>
      <c r="DK303" s="623" t="str">
        <f t="shared" si="480"/>
        <v/>
      </c>
      <c r="DL303" s="623" t="str">
        <f t="shared" si="481"/>
        <v/>
      </c>
      <c r="DM303" s="623" t="str">
        <f t="shared" si="482"/>
        <v/>
      </c>
      <c r="DN303" s="623" t="str">
        <f t="shared" si="483"/>
        <v/>
      </c>
      <c r="DO303" s="1281" t="str">
        <f t="shared" si="484"/>
        <v/>
      </c>
      <c r="DP303" s="1281" t="str">
        <f t="shared" si="485"/>
        <v/>
      </c>
      <c r="DQ303" s="1281" t="str">
        <f t="shared" si="486"/>
        <v/>
      </c>
      <c r="DR303" s="1281" t="str">
        <f t="shared" si="487"/>
        <v/>
      </c>
      <c r="DS303" s="1281" t="str">
        <f t="shared" si="488"/>
        <v/>
      </c>
      <c r="DT303" s="1281" t="str">
        <f t="shared" si="489"/>
        <v/>
      </c>
      <c r="DU303" s="1281" t="str">
        <f t="shared" si="490"/>
        <v/>
      </c>
      <c r="DV303" s="1281" t="str">
        <f t="shared" si="491"/>
        <v/>
      </c>
      <c r="DW303" s="1281" t="str">
        <f t="shared" si="492"/>
        <v/>
      </c>
      <c r="DX303" s="1281" t="str">
        <f t="shared" si="493"/>
        <v/>
      </c>
      <c r="DY303" s="1281" t="str">
        <f t="shared" si="494"/>
        <v/>
      </c>
      <c r="DZ303" s="1281" t="str">
        <f t="shared" si="495"/>
        <v/>
      </c>
      <c r="EA303" s="623" t="str">
        <f t="shared" si="496"/>
        <v/>
      </c>
      <c r="EB303" s="623" t="str">
        <f t="shared" si="497"/>
        <v/>
      </c>
      <c r="EC303" s="623" t="str">
        <f t="shared" si="498"/>
        <v/>
      </c>
      <c r="ED303" s="623" t="str">
        <f t="shared" si="499"/>
        <v/>
      </c>
      <c r="EE303" s="623" t="str">
        <f t="shared" si="500"/>
        <v/>
      </c>
      <c r="EF303" s="623" t="str">
        <f t="shared" si="501"/>
        <v/>
      </c>
      <c r="EG303" s="623" t="str">
        <f t="shared" si="502"/>
        <v/>
      </c>
      <c r="EH303" s="623" t="str">
        <f t="shared" si="503"/>
        <v/>
      </c>
      <c r="EI303" s="623" t="str">
        <f t="shared" si="504"/>
        <v/>
      </c>
      <c r="EJ303" s="623" t="str">
        <f t="shared" si="505"/>
        <v/>
      </c>
      <c r="EK303" s="623" t="str">
        <f t="shared" si="506"/>
        <v/>
      </c>
      <c r="EL303" s="623" t="str">
        <f t="shared" si="507"/>
        <v/>
      </c>
    </row>
    <row r="304" spans="1:142">
      <c r="A304" s="7" t="str">
        <f>IF('Rent Roll_RedIQ 1'!B297&gt;0,'Rent Roll_RedIQ 1'!B297,"")</f>
        <v/>
      </c>
      <c r="B304" s="7" t="str">
        <f>IF('Rent Roll_RedIQ 1'!C297&gt;0,'Rent Roll_RedIQ 1'!C297,"")</f>
        <v/>
      </c>
      <c r="C304" s="614">
        <f>IF('Rent Roll_RedIQ 1'!K297&gt;0,'Rent Roll_RedIQ 1'!K297,0)</f>
        <v>0</v>
      </c>
      <c r="D304" s="615" t="str">
        <f>IF('Rent Roll_RedIQ 1'!J297&gt;0,'Rent Roll_RedIQ 1'!J297,"")</f>
        <v/>
      </c>
      <c r="E304" s="624" t="str">
        <f t="shared" si="415"/>
        <v/>
      </c>
      <c r="F304" s="194"/>
      <c r="G304" s="194"/>
      <c r="H304" s="616" t="str">
        <f t="shared" si="516"/>
        <v/>
      </c>
      <c r="I304" s="1200">
        <f>IF('Rent Roll_RedIQ 1'!S297&gt;0,'Rent Roll_RedIQ 1'!S297,Purchase_Date-1)</f>
        <v>45991</v>
      </c>
      <c r="J304" s="617" t="str">
        <f t="shared" si="517"/>
        <v/>
      </c>
      <c r="K304" s="1205">
        <f t="shared" si="518"/>
        <v>46356</v>
      </c>
      <c r="L304" s="618" t="str">
        <f t="shared" si="517"/>
        <v/>
      </c>
      <c r="M304" s="1208">
        <f t="shared" si="519"/>
        <v>46721</v>
      </c>
      <c r="N304" s="614" t="str">
        <f t="shared" si="416"/>
        <v/>
      </c>
      <c r="O304" s="614" t="str">
        <f t="shared" si="417"/>
        <v/>
      </c>
      <c r="P304" s="614" t="str">
        <f t="shared" si="418"/>
        <v/>
      </c>
      <c r="Q304" s="614" t="str">
        <f t="shared" si="419"/>
        <v/>
      </c>
      <c r="R304" s="614" t="str">
        <f t="shared" si="420"/>
        <v/>
      </c>
      <c r="S304" s="614" t="str">
        <f t="shared" si="421"/>
        <v/>
      </c>
      <c r="T304" s="614" t="str">
        <f t="shared" si="422"/>
        <v/>
      </c>
      <c r="U304" s="619"/>
      <c r="V304" s="614"/>
      <c r="W304" s="620" t="str">
        <f t="shared" si="528"/>
        <v/>
      </c>
      <c r="X304" s="620" t="str">
        <f t="shared" si="530"/>
        <v/>
      </c>
      <c r="Y304" s="620" t="str">
        <f t="shared" si="530"/>
        <v/>
      </c>
      <c r="Z304" s="620" t="str">
        <f t="shared" si="530"/>
        <v/>
      </c>
      <c r="AA304" s="620" t="str">
        <f t="shared" si="530"/>
        <v/>
      </c>
      <c r="AB304" s="620" t="str">
        <f t="shared" si="530"/>
        <v/>
      </c>
      <c r="AC304" s="620" t="str">
        <f t="shared" si="530"/>
        <v/>
      </c>
      <c r="AD304" s="620" t="str">
        <f t="shared" si="529"/>
        <v/>
      </c>
      <c r="AE304" s="620" t="str">
        <f t="shared" si="529"/>
        <v/>
      </c>
      <c r="AF304" s="620" t="str">
        <f t="shared" si="529"/>
        <v/>
      </c>
      <c r="AG304" s="620" t="str">
        <f t="shared" si="529"/>
        <v/>
      </c>
      <c r="AH304" s="620" t="str">
        <f t="shared" si="529"/>
        <v/>
      </c>
      <c r="AI304" s="621" t="str">
        <f t="shared" si="514"/>
        <v/>
      </c>
      <c r="AJ304" s="621" t="str">
        <f t="shared" si="524"/>
        <v/>
      </c>
      <c r="AK304" s="621" t="str">
        <f t="shared" si="524"/>
        <v/>
      </c>
      <c r="AL304" s="621" t="str">
        <f t="shared" si="524"/>
        <v/>
      </c>
      <c r="AM304" s="621" t="str">
        <f t="shared" si="524"/>
        <v/>
      </c>
      <c r="AN304" s="621" t="str">
        <f t="shared" si="524"/>
        <v/>
      </c>
      <c r="AO304" s="621" t="str">
        <f t="shared" si="524"/>
        <v/>
      </c>
      <c r="AP304" s="621" t="str">
        <f t="shared" si="524"/>
        <v/>
      </c>
      <c r="AQ304" s="621" t="str">
        <f t="shared" si="524"/>
        <v/>
      </c>
      <c r="AR304" s="621" t="str">
        <f t="shared" si="524"/>
        <v/>
      </c>
      <c r="AS304" s="621" t="str">
        <f t="shared" si="524"/>
        <v/>
      </c>
      <c r="AT304" s="621" t="str">
        <f t="shared" si="524"/>
        <v/>
      </c>
      <c r="AU304" s="622" t="str">
        <f t="shared" si="526"/>
        <v/>
      </c>
      <c r="AV304" s="622" t="str">
        <f t="shared" si="525"/>
        <v/>
      </c>
      <c r="AW304" s="622" t="str">
        <f t="shared" si="525"/>
        <v/>
      </c>
      <c r="AX304" s="622" t="str">
        <f t="shared" si="525"/>
        <v/>
      </c>
      <c r="AY304" s="622" t="str">
        <f t="shared" si="525"/>
        <v/>
      </c>
      <c r="AZ304" s="622" t="str">
        <f t="shared" si="525"/>
        <v/>
      </c>
      <c r="BA304" s="622" t="str">
        <f t="shared" si="525"/>
        <v/>
      </c>
      <c r="BB304" s="622" t="str">
        <f t="shared" si="525"/>
        <v/>
      </c>
      <c r="BC304" s="622" t="str">
        <f t="shared" si="525"/>
        <v/>
      </c>
      <c r="BD304" s="622" t="str">
        <f t="shared" si="525"/>
        <v/>
      </c>
      <c r="BE304" s="622" t="str">
        <f t="shared" si="525"/>
        <v/>
      </c>
      <c r="BF304" s="622" t="str">
        <f t="shared" si="525"/>
        <v/>
      </c>
      <c r="BG304" s="623" t="str">
        <f t="shared" si="424"/>
        <v/>
      </c>
      <c r="BH304" s="623" t="str">
        <f t="shared" si="425"/>
        <v/>
      </c>
      <c r="BI304" s="623" t="str">
        <f t="shared" si="426"/>
        <v/>
      </c>
      <c r="BJ304" s="623" t="str">
        <f t="shared" si="427"/>
        <v/>
      </c>
      <c r="BK304" s="623" t="str">
        <f t="shared" si="428"/>
        <v/>
      </c>
      <c r="BL304" s="623" t="str">
        <f t="shared" si="429"/>
        <v/>
      </c>
      <c r="BM304" s="623" t="str">
        <f t="shared" si="430"/>
        <v/>
      </c>
      <c r="BN304" s="623" t="str">
        <f t="shared" si="431"/>
        <v/>
      </c>
      <c r="BO304" s="623" t="str">
        <f t="shared" si="432"/>
        <v/>
      </c>
      <c r="BP304" s="623" t="str">
        <f t="shared" si="433"/>
        <v/>
      </c>
      <c r="BQ304" s="623" t="str">
        <f t="shared" si="434"/>
        <v/>
      </c>
      <c r="BR304" s="623" t="str">
        <f t="shared" si="435"/>
        <v/>
      </c>
      <c r="BS304" s="1281" t="str">
        <f t="shared" si="436"/>
        <v/>
      </c>
      <c r="BT304" s="1281" t="str">
        <f t="shared" si="437"/>
        <v/>
      </c>
      <c r="BU304" s="1281" t="str">
        <f t="shared" si="438"/>
        <v/>
      </c>
      <c r="BV304" s="1281" t="str">
        <f t="shared" si="439"/>
        <v/>
      </c>
      <c r="BW304" s="1281" t="str">
        <f t="shared" si="440"/>
        <v/>
      </c>
      <c r="BX304" s="1281" t="str">
        <f t="shared" si="441"/>
        <v/>
      </c>
      <c r="BY304" s="1281" t="str">
        <f t="shared" si="442"/>
        <v/>
      </c>
      <c r="BZ304" s="1281" t="str">
        <f t="shared" si="443"/>
        <v/>
      </c>
      <c r="CA304" s="1281" t="str">
        <f t="shared" si="444"/>
        <v/>
      </c>
      <c r="CB304" s="1281" t="str">
        <f t="shared" si="445"/>
        <v/>
      </c>
      <c r="CC304" s="1281" t="str">
        <f t="shared" si="446"/>
        <v/>
      </c>
      <c r="CD304" s="1281" t="str">
        <f t="shared" si="447"/>
        <v/>
      </c>
      <c r="CE304" s="623" t="str">
        <f t="shared" si="448"/>
        <v/>
      </c>
      <c r="CF304" s="623" t="str">
        <f t="shared" si="449"/>
        <v/>
      </c>
      <c r="CG304" s="623" t="str">
        <f t="shared" si="450"/>
        <v/>
      </c>
      <c r="CH304" s="623" t="str">
        <f t="shared" si="451"/>
        <v/>
      </c>
      <c r="CI304" s="623" t="str">
        <f t="shared" si="452"/>
        <v/>
      </c>
      <c r="CJ304" s="623" t="str">
        <f t="shared" si="453"/>
        <v/>
      </c>
      <c r="CK304" s="623" t="str">
        <f t="shared" si="454"/>
        <v/>
      </c>
      <c r="CL304" s="623" t="str">
        <f t="shared" si="455"/>
        <v/>
      </c>
      <c r="CM304" s="623" t="str">
        <f t="shared" si="456"/>
        <v/>
      </c>
      <c r="CN304" s="623" t="str">
        <f t="shared" si="457"/>
        <v/>
      </c>
      <c r="CO304" s="623" t="str">
        <f t="shared" si="458"/>
        <v/>
      </c>
      <c r="CP304" s="623" t="str">
        <f t="shared" si="459"/>
        <v/>
      </c>
      <c r="CQ304" s="1281" t="str">
        <f t="shared" si="460"/>
        <v/>
      </c>
      <c r="CR304" s="1281" t="str">
        <f t="shared" si="461"/>
        <v/>
      </c>
      <c r="CS304" s="1281" t="str">
        <f t="shared" si="462"/>
        <v/>
      </c>
      <c r="CT304" s="1281" t="str">
        <f t="shared" si="463"/>
        <v/>
      </c>
      <c r="CU304" s="1281" t="str">
        <f t="shared" si="464"/>
        <v/>
      </c>
      <c r="CV304" s="1281" t="str">
        <f t="shared" si="465"/>
        <v/>
      </c>
      <c r="CW304" s="1281" t="str">
        <f t="shared" si="466"/>
        <v/>
      </c>
      <c r="CX304" s="1281" t="str">
        <f t="shared" si="467"/>
        <v/>
      </c>
      <c r="CY304" s="1281" t="str">
        <f t="shared" si="468"/>
        <v/>
      </c>
      <c r="CZ304" s="1281" t="str">
        <f t="shared" si="469"/>
        <v/>
      </c>
      <c r="DA304" s="1281" t="str">
        <f t="shared" si="470"/>
        <v/>
      </c>
      <c r="DB304" s="1281" t="str">
        <f t="shared" si="471"/>
        <v/>
      </c>
      <c r="DC304" s="623" t="str">
        <f t="shared" si="472"/>
        <v/>
      </c>
      <c r="DD304" s="623" t="str">
        <f t="shared" si="473"/>
        <v/>
      </c>
      <c r="DE304" s="623" t="str">
        <f t="shared" si="474"/>
        <v/>
      </c>
      <c r="DF304" s="623" t="str">
        <f t="shared" si="475"/>
        <v/>
      </c>
      <c r="DG304" s="623" t="str">
        <f t="shared" si="476"/>
        <v/>
      </c>
      <c r="DH304" s="623" t="str">
        <f t="shared" si="477"/>
        <v/>
      </c>
      <c r="DI304" s="623" t="str">
        <f t="shared" si="478"/>
        <v/>
      </c>
      <c r="DJ304" s="623" t="str">
        <f t="shared" si="479"/>
        <v/>
      </c>
      <c r="DK304" s="623" t="str">
        <f t="shared" si="480"/>
        <v/>
      </c>
      <c r="DL304" s="623" t="str">
        <f t="shared" si="481"/>
        <v/>
      </c>
      <c r="DM304" s="623" t="str">
        <f t="shared" si="482"/>
        <v/>
      </c>
      <c r="DN304" s="623" t="str">
        <f t="shared" si="483"/>
        <v/>
      </c>
      <c r="DO304" s="1281" t="str">
        <f t="shared" si="484"/>
        <v/>
      </c>
      <c r="DP304" s="1281" t="str">
        <f t="shared" si="485"/>
        <v/>
      </c>
      <c r="DQ304" s="1281" t="str">
        <f t="shared" si="486"/>
        <v/>
      </c>
      <c r="DR304" s="1281" t="str">
        <f t="shared" si="487"/>
        <v/>
      </c>
      <c r="DS304" s="1281" t="str">
        <f t="shared" si="488"/>
        <v/>
      </c>
      <c r="DT304" s="1281" t="str">
        <f t="shared" si="489"/>
        <v/>
      </c>
      <c r="DU304" s="1281" t="str">
        <f t="shared" si="490"/>
        <v/>
      </c>
      <c r="DV304" s="1281" t="str">
        <f t="shared" si="491"/>
        <v/>
      </c>
      <c r="DW304" s="1281" t="str">
        <f t="shared" si="492"/>
        <v/>
      </c>
      <c r="DX304" s="1281" t="str">
        <f t="shared" si="493"/>
        <v/>
      </c>
      <c r="DY304" s="1281" t="str">
        <f t="shared" si="494"/>
        <v/>
      </c>
      <c r="DZ304" s="1281" t="str">
        <f t="shared" si="495"/>
        <v/>
      </c>
      <c r="EA304" s="623" t="str">
        <f t="shared" si="496"/>
        <v/>
      </c>
      <c r="EB304" s="623" t="str">
        <f t="shared" si="497"/>
        <v/>
      </c>
      <c r="EC304" s="623" t="str">
        <f t="shared" si="498"/>
        <v/>
      </c>
      <c r="ED304" s="623" t="str">
        <f t="shared" si="499"/>
        <v/>
      </c>
      <c r="EE304" s="623" t="str">
        <f t="shared" si="500"/>
        <v/>
      </c>
      <c r="EF304" s="623" t="str">
        <f t="shared" si="501"/>
        <v/>
      </c>
      <c r="EG304" s="623" t="str">
        <f t="shared" si="502"/>
        <v/>
      </c>
      <c r="EH304" s="623" t="str">
        <f t="shared" si="503"/>
        <v/>
      </c>
      <c r="EI304" s="623" t="str">
        <f t="shared" si="504"/>
        <v/>
      </c>
      <c r="EJ304" s="623" t="str">
        <f t="shared" si="505"/>
        <v/>
      </c>
      <c r="EK304" s="623" t="str">
        <f t="shared" si="506"/>
        <v/>
      </c>
      <c r="EL304" s="623" t="str">
        <f t="shared" si="507"/>
        <v/>
      </c>
    </row>
    <row r="305" spans="1:142">
      <c r="A305" s="7" t="str">
        <f>IF('Rent Roll_RedIQ 1'!B298&gt;0,'Rent Roll_RedIQ 1'!B298,"")</f>
        <v/>
      </c>
      <c r="B305" s="7" t="str">
        <f>IF('Rent Roll_RedIQ 1'!C298&gt;0,'Rent Roll_RedIQ 1'!C298,"")</f>
        <v/>
      </c>
      <c r="C305" s="614">
        <f>IF('Rent Roll_RedIQ 1'!K298&gt;0,'Rent Roll_RedIQ 1'!K298,0)</f>
        <v>0</v>
      </c>
      <c r="D305" s="615" t="str">
        <f>IF('Rent Roll_RedIQ 1'!J298&gt;0,'Rent Roll_RedIQ 1'!J298,"")</f>
        <v/>
      </c>
      <c r="E305" s="624" t="str">
        <f t="shared" si="415"/>
        <v/>
      </c>
      <c r="F305" s="194"/>
      <c r="G305" s="194"/>
      <c r="H305" s="616" t="str">
        <f t="shared" si="516"/>
        <v/>
      </c>
      <c r="I305" s="1200">
        <f>IF('Rent Roll_RedIQ 1'!S298&gt;0,'Rent Roll_RedIQ 1'!S298,Purchase_Date-1)</f>
        <v>45991</v>
      </c>
      <c r="J305" s="617" t="str">
        <f t="shared" si="517"/>
        <v/>
      </c>
      <c r="K305" s="1205">
        <f t="shared" si="518"/>
        <v>46356</v>
      </c>
      <c r="L305" s="618" t="str">
        <f t="shared" si="517"/>
        <v/>
      </c>
      <c r="M305" s="1208">
        <f t="shared" si="519"/>
        <v>46721</v>
      </c>
      <c r="N305" s="614" t="str">
        <f t="shared" si="416"/>
        <v/>
      </c>
      <c r="O305" s="614" t="str">
        <f t="shared" si="417"/>
        <v/>
      </c>
      <c r="P305" s="614" t="str">
        <f t="shared" si="418"/>
        <v/>
      </c>
      <c r="Q305" s="614" t="str">
        <f t="shared" si="419"/>
        <v/>
      </c>
      <c r="R305" s="614" t="str">
        <f t="shared" si="420"/>
        <v/>
      </c>
      <c r="S305" s="614" t="str">
        <f t="shared" si="421"/>
        <v/>
      </c>
      <c r="T305" s="614" t="str">
        <f t="shared" si="422"/>
        <v/>
      </c>
      <c r="U305" s="619"/>
      <c r="V305" s="614"/>
      <c r="W305" s="620" t="str">
        <f t="shared" si="528"/>
        <v/>
      </c>
      <c r="X305" s="620" t="str">
        <f t="shared" si="530"/>
        <v/>
      </c>
      <c r="Y305" s="620" t="str">
        <f t="shared" si="530"/>
        <v/>
      </c>
      <c r="Z305" s="620" t="str">
        <f t="shared" si="530"/>
        <v/>
      </c>
      <c r="AA305" s="620" t="str">
        <f t="shared" si="530"/>
        <v/>
      </c>
      <c r="AB305" s="620" t="str">
        <f t="shared" si="530"/>
        <v/>
      </c>
      <c r="AC305" s="620" t="str">
        <f t="shared" si="530"/>
        <v/>
      </c>
      <c r="AD305" s="620" t="str">
        <f t="shared" si="529"/>
        <v/>
      </c>
      <c r="AE305" s="620" t="str">
        <f t="shared" si="529"/>
        <v/>
      </c>
      <c r="AF305" s="620" t="str">
        <f t="shared" si="529"/>
        <v/>
      </c>
      <c r="AG305" s="620" t="str">
        <f t="shared" si="529"/>
        <v/>
      </c>
      <c r="AH305" s="620" t="str">
        <f t="shared" si="529"/>
        <v/>
      </c>
      <c r="AI305" s="621" t="str">
        <f t="shared" si="514"/>
        <v/>
      </c>
      <c r="AJ305" s="621" t="str">
        <f t="shared" si="524"/>
        <v/>
      </c>
      <c r="AK305" s="621" t="str">
        <f t="shared" si="524"/>
        <v/>
      </c>
      <c r="AL305" s="621" t="str">
        <f t="shared" si="524"/>
        <v/>
      </c>
      <c r="AM305" s="621" t="str">
        <f t="shared" si="524"/>
        <v/>
      </c>
      <c r="AN305" s="621" t="str">
        <f t="shared" si="524"/>
        <v/>
      </c>
      <c r="AO305" s="621" t="str">
        <f t="shared" si="524"/>
        <v/>
      </c>
      <c r="AP305" s="621" t="str">
        <f t="shared" si="524"/>
        <v/>
      </c>
      <c r="AQ305" s="621" t="str">
        <f t="shared" si="524"/>
        <v/>
      </c>
      <c r="AR305" s="621" t="str">
        <f t="shared" si="524"/>
        <v/>
      </c>
      <c r="AS305" s="621" t="str">
        <f t="shared" si="524"/>
        <v/>
      </c>
      <c r="AT305" s="621" t="str">
        <f t="shared" si="524"/>
        <v/>
      </c>
      <c r="AU305" s="622" t="str">
        <f t="shared" si="526"/>
        <v/>
      </c>
      <c r="AV305" s="622" t="str">
        <f t="shared" si="525"/>
        <v/>
      </c>
      <c r="AW305" s="622" t="str">
        <f t="shared" si="525"/>
        <v/>
      </c>
      <c r="AX305" s="622" t="str">
        <f t="shared" si="525"/>
        <v/>
      </c>
      <c r="AY305" s="622" t="str">
        <f t="shared" si="525"/>
        <v/>
      </c>
      <c r="AZ305" s="622" t="str">
        <f t="shared" si="525"/>
        <v/>
      </c>
      <c r="BA305" s="622" t="str">
        <f t="shared" si="525"/>
        <v/>
      </c>
      <c r="BB305" s="622" t="str">
        <f t="shared" si="525"/>
        <v/>
      </c>
      <c r="BC305" s="622" t="str">
        <f t="shared" si="525"/>
        <v/>
      </c>
      <c r="BD305" s="622" t="str">
        <f t="shared" si="525"/>
        <v/>
      </c>
      <c r="BE305" s="622" t="str">
        <f t="shared" si="525"/>
        <v/>
      </c>
      <c r="BF305" s="622" t="str">
        <f t="shared" si="525"/>
        <v/>
      </c>
      <c r="BG305" s="623" t="str">
        <f t="shared" si="424"/>
        <v/>
      </c>
      <c r="BH305" s="623" t="str">
        <f t="shared" si="425"/>
        <v/>
      </c>
      <c r="BI305" s="623" t="str">
        <f t="shared" si="426"/>
        <v/>
      </c>
      <c r="BJ305" s="623" t="str">
        <f t="shared" si="427"/>
        <v/>
      </c>
      <c r="BK305" s="623" t="str">
        <f t="shared" si="428"/>
        <v/>
      </c>
      <c r="BL305" s="623" t="str">
        <f t="shared" si="429"/>
        <v/>
      </c>
      <c r="BM305" s="623" t="str">
        <f t="shared" si="430"/>
        <v/>
      </c>
      <c r="BN305" s="623" t="str">
        <f t="shared" si="431"/>
        <v/>
      </c>
      <c r="BO305" s="623" t="str">
        <f t="shared" si="432"/>
        <v/>
      </c>
      <c r="BP305" s="623" t="str">
        <f t="shared" si="433"/>
        <v/>
      </c>
      <c r="BQ305" s="623" t="str">
        <f t="shared" si="434"/>
        <v/>
      </c>
      <c r="BR305" s="623" t="str">
        <f t="shared" si="435"/>
        <v/>
      </c>
      <c r="BS305" s="1281" t="str">
        <f t="shared" si="436"/>
        <v/>
      </c>
      <c r="BT305" s="1281" t="str">
        <f t="shared" si="437"/>
        <v/>
      </c>
      <c r="BU305" s="1281" t="str">
        <f t="shared" si="438"/>
        <v/>
      </c>
      <c r="BV305" s="1281" t="str">
        <f t="shared" si="439"/>
        <v/>
      </c>
      <c r="BW305" s="1281" t="str">
        <f t="shared" si="440"/>
        <v/>
      </c>
      <c r="BX305" s="1281" t="str">
        <f t="shared" si="441"/>
        <v/>
      </c>
      <c r="BY305" s="1281" t="str">
        <f t="shared" si="442"/>
        <v/>
      </c>
      <c r="BZ305" s="1281" t="str">
        <f t="shared" si="443"/>
        <v/>
      </c>
      <c r="CA305" s="1281" t="str">
        <f t="shared" si="444"/>
        <v/>
      </c>
      <c r="CB305" s="1281" t="str">
        <f t="shared" si="445"/>
        <v/>
      </c>
      <c r="CC305" s="1281" t="str">
        <f t="shared" si="446"/>
        <v/>
      </c>
      <c r="CD305" s="1281" t="str">
        <f t="shared" si="447"/>
        <v/>
      </c>
      <c r="CE305" s="623" t="str">
        <f t="shared" si="448"/>
        <v/>
      </c>
      <c r="CF305" s="623" t="str">
        <f t="shared" si="449"/>
        <v/>
      </c>
      <c r="CG305" s="623" t="str">
        <f t="shared" si="450"/>
        <v/>
      </c>
      <c r="CH305" s="623" t="str">
        <f t="shared" si="451"/>
        <v/>
      </c>
      <c r="CI305" s="623" t="str">
        <f t="shared" si="452"/>
        <v/>
      </c>
      <c r="CJ305" s="623" t="str">
        <f t="shared" si="453"/>
        <v/>
      </c>
      <c r="CK305" s="623" t="str">
        <f t="shared" si="454"/>
        <v/>
      </c>
      <c r="CL305" s="623" t="str">
        <f t="shared" si="455"/>
        <v/>
      </c>
      <c r="CM305" s="623" t="str">
        <f t="shared" si="456"/>
        <v/>
      </c>
      <c r="CN305" s="623" t="str">
        <f t="shared" si="457"/>
        <v/>
      </c>
      <c r="CO305" s="623" t="str">
        <f t="shared" si="458"/>
        <v/>
      </c>
      <c r="CP305" s="623" t="str">
        <f t="shared" si="459"/>
        <v/>
      </c>
      <c r="CQ305" s="1281" t="str">
        <f t="shared" si="460"/>
        <v/>
      </c>
      <c r="CR305" s="1281" t="str">
        <f t="shared" si="461"/>
        <v/>
      </c>
      <c r="CS305" s="1281" t="str">
        <f t="shared" si="462"/>
        <v/>
      </c>
      <c r="CT305" s="1281" t="str">
        <f t="shared" si="463"/>
        <v/>
      </c>
      <c r="CU305" s="1281" t="str">
        <f t="shared" si="464"/>
        <v/>
      </c>
      <c r="CV305" s="1281" t="str">
        <f t="shared" si="465"/>
        <v/>
      </c>
      <c r="CW305" s="1281" t="str">
        <f t="shared" si="466"/>
        <v/>
      </c>
      <c r="CX305" s="1281" t="str">
        <f t="shared" si="467"/>
        <v/>
      </c>
      <c r="CY305" s="1281" t="str">
        <f t="shared" si="468"/>
        <v/>
      </c>
      <c r="CZ305" s="1281" t="str">
        <f t="shared" si="469"/>
        <v/>
      </c>
      <c r="DA305" s="1281" t="str">
        <f t="shared" si="470"/>
        <v/>
      </c>
      <c r="DB305" s="1281" t="str">
        <f t="shared" si="471"/>
        <v/>
      </c>
      <c r="DC305" s="623" t="str">
        <f t="shared" si="472"/>
        <v/>
      </c>
      <c r="DD305" s="623" t="str">
        <f t="shared" si="473"/>
        <v/>
      </c>
      <c r="DE305" s="623" t="str">
        <f t="shared" si="474"/>
        <v/>
      </c>
      <c r="DF305" s="623" t="str">
        <f t="shared" si="475"/>
        <v/>
      </c>
      <c r="DG305" s="623" t="str">
        <f t="shared" si="476"/>
        <v/>
      </c>
      <c r="DH305" s="623" t="str">
        <f t="shared" si="477"/>
        <v/>
      </c>
      <c r="DI305" s="623" t="str">
        <f t="shared" si="478"/>
        <v/>
      </c>
      <c r="DJ305" s="623" t="str">
        <f t="shared" si="479"/>
        <v/>
      </c>
      <c r="DK305" s="623" t="str">
        <f t="shared" si="480"/>
        <v/>
      </c>
      <c r="DL305" s="623" t="str">
        <f t="shared" si="481"/>
        <v/>
      </c>
      <c r="DM305" s="623" t="str">
        <f t="shared" si="482"/>
        <v/>
      </c>
      <c r="DN305" s="623" t="str">
        <f t="shared" si="483"/>
        <v/>
      </c>
      <c r="DO305" s="1281" t="str">
        <f t="shared" si="484"/>
        <v/>
      </c>
      <c r="DP305" s="1281" t="str">
        <f t="shared" si="485"/>
        <v/>
      </c>
      <c r="DQ305" s="1281" t="str">
        <f t="shared" si="486"/>
        <v/>
      </c>
      <c r="DR305" s="1281" t="str">
        <f t="shared" si="487"/>
        <v/>
      </c>
      <c r="DS305" s="1281" t="str">
        <f t="shared" si="488"/>
        <v/>
      </c>
      <c r="DT305" s="1281" t="str">
        <f t="shared" si="489"/>
        <v/>
      </c>
      <c r="DU305" s="1281" t="str">
        <f t="shared" si="490"/>
        <v/>
      </c>
      <c r="DV305" s="1281" t="str">
        <f t="shared" si="491"/>
        <v/>
      </c>
      <c r="DW305" s="1281" t="str">
        <f t="shared" si="492"/>
        <v/>
      </c>
      <c r="DX305" s="1281" t="str">
        <f t="shared" si="493"/>
        <v/>
      </c>
      <c r="DY305" s="1281" t="str">
        <f t="shared" si="494"/>
        <v/>
      </c>
      <c r="DZ305" s="1281" t="str">
        <f t="shared" si="495"/>
        <v/>
      </c>
      <c r="EA305" s="623" t="str">
        <f t="shared" si="496"/>
        <v/>
      </c>
      <c r="EB305" s="623" t="str">
        <f t="shared" si="497"/>
        <v/>
      </c>
      <c r="EC305" s="623" t="str">
        <f t="shared" si="498"/>
        <v/>
      </c>
      <c r="ED305" s="623" t="str">
        <f t="shared" si="499"/>
        <v/>
      </c>
      <c r="EE305" s="623" t="str">
        <f t="shared" si="500"/>
        <v/>
      </c>
      <c r="EF305" s="623" t="str">
        <f t="shared" si="501"/>
        <v/>
      </c>
      <c r="EG305" s="623" t="str">
        <f t="shared" si="502"/>
        <v/>
      </c>
      <c r="EH305" s="623" t="str">
        <f t="shared" si="503"/>
        <v/>
      </c>
      <c r="EI305" s="623" t="str">
        <f t="shared" si="504"/>
        <v/>
      </c>
      <c r="EJ305" s="623" t="str">
        <f t="shared" si="505"/>
        <v/>
      </c>
      <c r="EK305" s="623" t="str">
        <f t="shared" si="506"/>
        <v/>
      </c>
      <c r="EL305" s="623" t="str">
        <f t="shared" si="507"/>
        <v/>
      </c>
    </row>
    <row r="306" spans="1:142">
      <c r="A306" s="7" t="str">
        <f>IF('Rent Roll_RedIQ 1'!B299&gt;0,'Rent Roll_RedIQ 1'!B299,"")</f>
        <v/>
      </c>
      <c r="B306" s="7" t="str">
        <f>IF('Rent Roll_RedIQ 1'!C299&gt;0,'Rent Roll_RedIQ 1'!C299,"")</f>
        <v/>
      </c>
      <c r="C306" s="614">
        <f>IF('Rent Roll_RedIQ 1'!K299&gt;0,'Rent Roll_RedIQ 1'!K299,0)</f>
        <v>0</v>
      </c>
      <c r="D306" s="615" t="str">
        <f>IF('Rent Roll_RedIQ 1'!J299&gt;0,'Rent Roll_RedIQ 1'!J299,"")</f>
        <v/>
      </c>
      <c r="E306" s="624" t="str">
        <f t="shared" si="415"/>
        <v/>
      </c>
      <c r="F306" s="194"/>
      <c r="G306" s="194"/>
      <c r="H306" s="616" t="str">
        <f t="shared" si="516"/>
        <v/>
      </c>
      <c r="I306" s="1200">
        <f>IF('Rent Roll_RedIQ 1'!S299&gt;0,'Rent Roll_RedIQ 1'!S299,Purchase_Date-1)</f>
        <v>45991</v>
      </c>
      <c r="J306" s="617" t="str">
        <f t="shared" si="517"/>
        <v/>
      </c>
      <c r="K306" s="1205">
        <f t="shared" si="518"/>
        <v>46356</v>
      </c>
      <c r="L306" s="618" t="str">
        <f t="shared" si="517"/>
        <v/>
      </c>
      <c r="M306" s="1208">
        <f t="shared" si="519"/>
        <v>46721</v>
      </c>
      <c r="N306" s="614" t="str">
        <f t="shared" si="416"/>
        <v/>
      </c>
      <c r="O306" s="614" t="str">
        <f t="shared" si="417"/>
        <v/>
      </c>
      <c r="P306" s="614" t="str">
        <f t="shared" si="418"/>
        <v/>
      </c>
      <c r="Q306" s="614" t="str">
        <f t="shared" si="419"/>
        <v/>
      </c>
      <c r="R306" s="614" t="str">
        <f t="shared" si="420"/>
        <v/>
      </c>
      <c r="S306" s="614" t="str">
        <f t="shared" si="421"/>
        <v/>
      </c>
      <c r="T306" s="614" t="str">
        <f t="shared" si="422"/>
        <v/>
      </c>
      <c r="U306" s="619"/>
      <c r="V306" s="614"/>
      <c r="W306" s="620" t="str">
        <f t="shared" si="528"/>
        <v/>
      </c>
      <c r="X306" s="620" t="str">
        <f t="shared" si="530"/>
        <v/>
      </c>
      <c r="Y306" s="620" t="str">
        <f t="shared" si="530"/>
        <v/>
      </c>
      <c r="Z306" s="620" t="str">
        <f t="shared" si="530"/>
        <v/>
      </c>
      <c r="AA306" s="620" t="str">
        <f t="shared" si="530"/>
        <v/>
      </c>
      <c r="AB306" s="620" t="str">
        <f t="shared" si="530"/>
        <v/>
      </c>
      <c r="AC306" s="620" t="str">
        <f t="shared" si="530"/>
        <v/>
      </c>
      <c r="AD306" s="620" t="str">
        <f t="shared" si="529"/>
        <v/>
      </c>
      <c r="AE306" s="620" t="str">
        <f t="shared" si="529"/>
        <v/>
      </c>
      <c r="AF306" s="620" t="str">
        <f t="shared" si="529"/>
        <v/>
      </c>
      <c r="AG306" s="620" t="str">
        <f t="shared" si="529"/>
        <v/>
      </c>
      <c r="AH306" s="620" t="str">
        <f t="shared" si="529"/>
        <v/>
      </c>
      <c r="AI306" s="621" t="str">
        <f t="shared" si="514"/>
        <v/>
      </c>
      <c r="AJ306" s="621" t="str">
        <f t="shared" si="524"/>
        <v/>
      </c>
      <c r="AK306" s="621" t="str">
        <f t="shared" si="524"/>
        <v/>
      </c>
      <c r="AL306" s="621" t="str">
        <f t="shared" si="524"/>
        <v/>
      </c>
      <c r="AM306" s="621" t="str">
        <f t="shared" si="524"/>
        <v/>
      </c>
      <c r="AN306" s="621" t="str">
        <f t="shared" si="524"/>
        <v/>
      </c>
      <c r="AO306" s="621" t="str">
        <f t="shared" si="524"/>
        <v/>
      </c>
      <c r="AP306" s="621" t="str">
        <f t="shared" si="524"/>
        <v/>
      </c>
      <c r="AQ306" s="621" t="str">
        <f t="shared" si="524"/>
        <v/>
      </c>
      <c r="AR306" s="621" t="str">
        <f t="shared" si="524"/>
        <v/>
      </c>
      <c r="AS306" s="621" t="str">
        <f t="shared" si="524"/>
        <v/>
      </c>
      <c r="AT306" s="621" t="str">
        <f t="shared" si="524"/>
        <v/>
      </c>
      <c r="AU306" s="622" t="str">
        <f t="shared" si="526"/>
        <v/>
      </c>
      <c r="AV306" s="622" t="str">
        <f t="shared" si="525"/>
        <v/>
      </c>
      <c r="AW306" s="622" t="str">
        <f t="shared" si="525"/>
        <v/>
      </c>
      <c r="AX306" s="622" t="str">
        <f t="shared" si="525"/>
        <v/>
      </c>
      <c r="AY306" s="622" t="str">
        <f t="shared" si="525"/>
        <v/>
      </c>
      <c r="AZ306" s="622" t="str">
        <f t="shared" si="525"/>
        <v/>
      </c>
      <c r="BA306" s="622" t="str">
        <f t="shared" si="525"/>
        <v/>
      </c>
      <c r="BB306" s="622" t="str">
        <f t="shared" si="525"/>
        <v/>
      </c>
      <c r="BC306" s="622" t="str">
        <f t="shared" si="525"/>
        <v/>
      </c>
      <c r="BD306" s="622" t="str">
        <f t="shared" si="525"/>
        <v/>
      </c>
      <c r="BE306" s="622" t="str">
        <f t="shared" si="525"/>
        <v/>
      </c>
      <c r="BF306" s="622" t="str">
        <f t="shared" si="525"/>
        <v/>
      </c>
      <c r="BG306" s="623" t="str">
        <f t="shared" si="424"/>
        <v/>
      </c>
      <c r="BH306" s="623" t="str">
        <f t="shared" si="425"/>
        <v/>
      </c>
      <c r="BI306" s="623" t="str">
        <f t="shared" si="426"/>
        <v/>
      </c>
      <c r="BJ306" s="623" t="str">
        <f t="shared" si="427"/>
        <v/>
      </c>
      <c r="BK306" s="623" t="str">
        <f t="shared" si="428"/>
        <v/>
      </c>
      <c r="BL306" s="623" t="str">
        <f t="shared" si="429"/>
        <v/>
      </c>
      <c r="BM306" s="623" t="str">
        <f t="shared" si="430"/>
        <v/>
      </c>
      <c r="BN306" s="623" t="str">
        <f t="shared" si="431"/>
        <v/>
      </c>
      <c r="BO306" s="623" t="str">
        <f t="shared" si="432"/>
        <v/>
      </c>
      <c r="BP306" s="623" t="str">
        <f t="shared" si="433"/>
        <v/>
      </c>
      <c r="BQ306" s="623" t="str">
        <f t="shared" si="434"/>
        <v/>
      </c>
      <c r="BR306" s="623" t="str">
        <f t="shared" si="435"/>
        <v/>
      </c>
      <c r="BS306" s="1281" t="str">
        <f t="shared" si="436"/>
        <v/>
      </c>
      <c r="BT306" s="1281" t="str">
        <f t="shared" si="437"/>
        <v/>
      </c>
      <c r="BU306" s="1281" t="str">
        <f t="shared" si="438"/>
        <v/>
      </c>
      <c r="BV306" s="1281" t="str">
        <f t="shared" si="439"/>
        <v/>
      </c>
      <c r="BW306" s="1281" t="str">
        <f t="shared" si="440"/>
        <v/>
      </c>
      <c r="BX306" s="1281" t="str">
        <f t="shared" si="441"/>
        <v/>
      </c>
      <c r="BY306" s="1281" t="str">
        <f t="shared" si="442"/>
        <v/>
      </c>
      <c r="BZ306" s="1281" t="str">
        <f t="shared" si="443"/>
        <v/>
      </c>
      <c r="CA306" s="1281" t="str">
        <f t="shared" si="444"/>
        <v/>
      </c>
      <c r="CB306" s="1281" t="str">
        <f t="shared" si="445"/>
        <v/>
      </c>
      <c r="CC306" s="1281" t="str">
        <f t="shared" si="446"/>
        <v/>
      </c>
      <c r="CD306" s="1281" t="str">
        <f t="shared" si="447"/>
        <v/>
      </c>
      <c r="CE306" s="623" t="str">
        <f t="shared" si="448"/>
        <v/>
      </c>
      <c r="CF306" s="623" t="str">
        <f t="shared" si="449"/>
        <v/>
      </c>
      <c r="CG306" s="623" t="str">
        <f t="shared" si="450"/>
        <v/>
      </c>
      <c r="CH306" s="623" t="str">
        <f t="shared" si="451"/>
        <v/>
      </c>
      <c r="CI306" s="623" t="str">
        <f t="shared" si="452"/>
        <v/>
      </c>
      <c r="CJ306" s="623" t="str">
        <f t="shared" si="453"/>
        <v/>
      </c>
      <c r="CK306" s="623" t="str">
        <f t="shared" si="454"/>
        <v/>
      </c>
      <c r="CL306" s="623" t="str">
        <f t="shared" si="455"/>
        <v/>
      </c>
      <c r="CM306" s="623" t="str">
        <f t="shared" si="456"/>
        <v/>
      </c>
      <c r="CN306" s="623" t="str">
        <f t="shared" si="457"/>
        <v/>
      </c>
      <c r="CO306" s="623" t="str">
        <f t="shared" si="458"/>
        <v/>
      </c>
      <c r="CP306" s="623" t="str">
        <f t="shared" si="459"/>
        <v/>
      </c>
      <c r="CQ306" s="1281" t="str">
        <f t="shared" si="460"/>
        <v/>
      </c>
      <c r="CR306" s="1281" t="str">
        <f t="shared" si="461"/>
        <v/>
      </c>
      <c r="CS306" s="1281" t="str">
        <f t="shared" si="462"/>
        <v/>
      </c>
      <c r="CT306" s="1281" t="str">
        <f t="shared" si="463"/>
        <v/>
      </c>
      <c r="CU306" s="1281" t="str">
        <f t="shared" si="464"/>
        <v/>
      </c>
      <c r="CV306" s="1281" t="str">
        <f t="shared" si="465"/>
        <v/>
      </c>
      <c r="CW306" s="1281" t="str">
        <f t="shared" si="466"/>
        <v/>
      </c>
      <c r="CX306" s="1281" t="str">
        <f t="shared" si="467"/>
        <v/>
      </c>
      <c r="CY306" s="1281" t="str">
        <f t="shared" si="468"/>
        <v/>
      </c>
      <c r="CZ306" s="1281" t="str">
        <f t="shared" si="469"/>
        <v/>
      </c>
      <c r="DA306" s="1281" t="str">
        <f t="shared" si="470"/>
        <v/>
      </c>
      <c r="DB306" s="1281" t="str">
        <f t="shared" si="471"/>
        <v/>
      </c>
      <c r="DC306" s="623" t="str">
        <f t="shared" si="472"/>
        <v/>
      </c>
      <c r="DD306" s="623" t="str">
        <f t="shared" si="473"/>
        <v/>
      </c>
      <c r="DE306" s="623" t="str">
        <f t="shared" si="474"/>
        <v/>
      </c>
      <c r="DF306" s="623" t="str">
        <f t="shared" si="475"/>
        <v/>
      </c>
      <c r="DG306" s="623" t="str">
        <f t="shared" si="476"/>
        <v/>
      </c>
      <c r="DH306" s="623" t="str">
        <f t="shared" si="477"/>
        <v/>
      </c>
      <c r="DI306" s="623" t="str">
        <f t="shared" si="478"/>
        <v/>
      </c>
      <c r="DJ306" s="623" t="str">
        <f t="shared" si="479"/>
        <v/>
      </c>
      <c r="DK306" s="623" t="str">
        <f t="shared" si="480"/>
        <v/>
      </c>
      <c r="DL306" s="623" t="str">
        <f t="shared" si="481"/>
        <v/>
      </c>
      <c r="DM306" s="623" t="str">
        <f t="shared" si="482"/>
        <v/>
      </c>
      <c r="DN306" s="623" t="str">
        <f t="shared" si="483"/>
        <v/>
      </c>
      <c r="DO306" s="1281" t="str">
        <f t="shared" si="484"/>
        <v/>
      </c>
      <c r="DP306" s="1281" t="str">
        <f t="shared" si="485"/>
        <v/>
      </c>
      <c r="DQ306" s="1281" t="str">
        <f t="shared" si="486"/>
        <v/>
      </c>
      <c r="DR306" s="1281" t="str">
        <f t="shared" si="487"/>
        <v/>
      </c>
      <c r="DS306" s="1281" t="str">
        <f t="shared" si="488"/>
        <v/>
      </c>
      <c r="DT306" s="1281" t="str">
        <f t="shared" si="489"/>
        <v/>
      </c>
      <c r="DU306" s="1281" t="str">
        <f t="shared" si="490"/>
        <v/>
      </c>
      <c r="DV306" s="1281" t="str">
        <f t="shared" si="491"/>
        <v/>
      </c>
      <c r="DW306" s="1281" t="str">
        <f t="shared" si="492"/>
        <v/>
      </c>
      <c r="DX306" s="1281" t="str">
        <f t="shared" si="493"/>
        <v/>
      </c>
      <c r="DY306" s="1281" t="str">
        <f t="shared" si="494"/>
        <v/>
      </c>
      <c r="DZ306" s="1281" t="str">
        <f t="shared" si="495"/>
        <v/>
      </c>
      <c r="EA306" s="623" t="str">
        <f t="shared" si="496"/>
        <v/>
      </c>
      <c r="EB306" s="623" t="str">
        <f t="shared" si="497"/>
        <v/>
      </c>
      <c r="EC306" s="623" t="str">
        <f t="shared" si="498"/>
        <v/>
      </c>
      <c r="ED306" s="623" t="str">
        <f t="shared" si="499"/>
        <v/>
      </c>
      <c r="EE306" s="623" t="str">
        <f t="shared" si="500"/>
        <v/>
      </c>
      <c r="EF306" s="623" t="str">
        <f t="shared" si="501"/>
        <v/>
      </c>
      <c r="EG306" s="623" t="str">
        <f t="shared" si="502"/>
        <v/>
      </c>
      <c r="EH306" s="623" t="str">
        <f t="shared" si="503"/>
        <v/>
      </c>
      <c r="EI306" s="623" t="str">
        <f t="shared" si="504"/>
        <v/>
      </c>
      <c r="EJ306" s="623" t="str">
        <f t="shared" si="505"/>
        <v/>
      </c>
      <c r="EK306" s="623" t="str">
        <f t="shared" si="506"/>
        <v/>
      </c>
      <c r="EL306" s="623" t="str">
        <f t="shared" si="507"/>
        <v/>
      </c>
    </row>
    <row r="307" spans="1:142">
      <c r="A307" s="7" t="str">
        <f>IF('Rent Roll_RedIQ 1'!B300&gt;0,'Rent Roll_RedIQ 1'!B300,"")</f>
        <v/>
      </c>
      <c r="B307" s="7" t="str">
        <f>IF('Rent Roll_RedIQ 1'!C300&gt;0,'Rent Roll_RedIQ 1'!C300,"")</f>
        <v/>
      </c>
      <c r="C307" s="614">
        <f>IF('Rent Roll_RedIQ 1'!K300&gt;0,'Rent Roll_RedIQ 1'!K300,0)</f>
        <v>0</v>
      </c>
      <c r="D307" s="615" t="str">
        <f>IF('Rent Roll_RedIQ 1'!J300&gt;0,'Rent Roll_RedIQ 1'!J300,"")</f>
        <v/>
      </c>
      <c r="E307" s="624" t="str">
        <f t="shared" si="415"/>
        <v/>
      </c>
      <c r="F307" s="194"/>
      <c r="G307" s="194"/>
      <c r="H307" s="616" t="str">
        <f t="shared" si="516"/>
        <v/>
      </c>
      <c r="I307" s="1200">
        <f>IF('Rent Roll_RedIQ 1'!S300&gt;0,'Rent Roll_RedIQ 1'!S300,Purchase_Date-1)</f>
        <v>45991</v>
      </c>
      <c r="J307" s="617" t="str">
        <f t="shared" si="517"/>
        <v/>
      </c>
      <c r="K307" s="1205">
        <f t="shared" si="518"/>
        <v>46356</v>
      </c>
      <c r="L307" s="618" t="str">
        <f t="shared" si="517"/>
        <v/>
      </c>
      <c r="M307" s="1208">
        <f t="shared" si="519"/>
        <v>46721</v>
      </c>
      <c r="N307" s="614" t="str">
        <f t="shared" si="416"/>
        <v/>
      </c>
      <c r="O307" s="614" t="str">
        <f t="shared" si="417"/>
        <v/>
      </c>
      <c r="P307" s="614" t="str">
        <f t="shared" si="418"/>
        <v/>
      </c>
      <c r="Q307" s="614" t="str">
        <f t="shared" si="419"/>
        <v/>
      </c>
      <c r="R307" s="614" t="str">
        <f t="shared" si="420"/>
        <v/>
      </c>
      <c r="S307" s="614" t="str">
        <f t="shared" si="421"/>
        <v/>
      </c>
      <c r="T307" s="614" t="str">
        <f t="shared" si="422"/>
        <v/>
      </c>
      <c r="U307" s="619"/>
      <c r="V307" s="614"/>
      <c r="W307" s="620" t="str">
        <f t="shared" si="528"/>
        <v/>
      </c>
      <c r="X307" s="620" t="str">
        <f t="shared" si="530"/>
        <v/>
      </c>
      <c r="Y307" s="620" t="str">
        <f t="shared" si="530"/>
        <v/>
      </c>
      <c r="Z307" s="620" t="str">
        <f t="shared" si="530"/>
        <v/>
      </c>
      <c r="AA307" s="620" t="str">
        <f t="shared" si="530"/>
        <v/>
      </c>
      <c r="AB307" s="620" t="str">
        <f t="shared" si="530"/>
        <v/>
      </c>
      <c r="AC307" s="620" t="str">
        <f t="shared" si="530"/>
        <v/>
      </c>
      <c r="AD307" s="620" t="str">
        <f t="shared" si="529"/>
        <v/>
      </c>
      <c r="AE307" s="620" t="str">
        <f t="shared" si="529"/>
        <v/>
      </c>
      <c r="AF307" s="620" t="str">
        <f t="shared" si="529"/>
        <v/>
      </c>
      <c r="AG307" s="620" t="str">
        <f t="shared" si="529"/>
        <v/>
      </c>
      <c r="AH307" s="620" t="str">
        <f t="shared" si="529"/>
        <v/>
      </c>
      <c r="AI307" s="621" t="str">
        <f t="shared" si="514"/>
        <v/>
      </c>
      <c r="AJ307" s="621" t="str">
        <f t="shared" si="524"/>
        <v/>
      </c>
      <c r="AK307" s="621" t="str">
        <f t="shared" si="524"/>
        <v/>
      </c>
      <c r="AL307" s="621" t="str">
        <f t="shared" si="524"/>
        <v/>
      </c>
      <c r="AM307" s="621" t="str">
        <f t="shared" si="524"/>
        <v/>
      </c>
      <c r="AN307" s="621" t="str">
        <f t="shared" si="524"/>
        <v/>
      </c>
      <c r="AO307" s="621" t="str">
        <f t="shared" si="524"/>
        <v/>
      </c>
      <c r="AP307" s="621" t="str">
        <f t="shared" si="524"/>
        <v/>
      </c>
      <c r="AQ307" s="621" t="str">
        <f t="shared" si="524"/>
        <v/>
      </c>
      <c r="AR307" s="621" t="str">
        <f t="shared" si="524"/>
        <v/>
      </c>
      <c r="AS307" s="621" t="str">
        <f t="shared" si="524"/>
        <v/>
      </c>
      <c r="AT307" s="621" t="str">
        <f t="shared" si="524"/>
        <v/>
      </c>
      <c r="AU307" s="622" t="str">
        <f t="shared" si="526"/>
        <v/>
      </c>
      <c r="AV307" s="622" t="str">
        <f t="shared" si="525"/>
        <v/>
      </c>
      <c r="AW307" s="622" t="str">
        <f t="shared" si="525"/>
        <v/>
      </c>
      <c r="AX307" s="622" t="str">
        <f t="shared" si="525"/>
        <v/>
      </c>
      <c r="AY307" s="622" t="str">
        <f t="shared" si="525"/>
        <v/>
      </c>
      <c r="AZ307" s="622" t="str">
        <f t="shared" si="525"/>
        <v/>
      </c>
      <c r="BA307" s="622" t="str">
        <f t="shared" si="525"/>
        <v/>
      </c>
      <c r="BB307" s="622" t="str">
        <f t="shared" si="525"/>
        <v/>
      </c>
      <c r="BC307" s="622" t="str">
        <f t="shared" si="525"/>
        <v/>
      </c>
      <c r="BD307" s="622" t="str">
        <f t="shared" si="525"/>
        <v/>
      </c>
      <c r="BE307" s="622" t="str">
        <f t="shared" si="525"/>
        <v/>
      </c>
      <c r="BF307" s="622" t="str">
        <f t="shared" si="525"/>
        <v/>
      </c>
      <c r="BG307" s="623" t="str">
        <f t="shared" si="424"/>
        <v/>
      </c>
      <c r="BH307" s="623" t="str">
        <f t="shared" si="425"/>
        <v/>
      </c>
      <c r="BI307" s="623" t="str">
        <f t="shared" si="426"/>
        <v/>
      </c>
      <c r="BJ307" s="623" t="str">
        <f t="shared" si="427"/>
        <v/>
      </c>
      <c r="BK307" s="623" t="str">
        <f t="shared" si="428"/>
        <v/>
      </c>
      <c r="BL307" s="623" t="str">
        <f t="shared" si="429"/>
        <v/>
      </c>
      <c r="BM307" s="623" t="str">
        <f t="shared" si="430"/>
        <v/>
      </c>
      <c r="BN307" s="623" t="str">
        <f t="shared" si="431"/>
        <v/>
      </c>
      <c r="BO307" s="623" t="str">
        <f t="shared" si="432"/>
        <v/>
      </c>
      <c r="BP307" s="623" t="str">
        <f t="shared" si="433"/>
        <v/>
      </c>
      <c r="BQ307" s="623" t="str">
        <f t="shared" si="434"/>
        <v/>
      </c>
      <c r="BR307" s="623" t="str">
        <f t="shared" si="435"/>
        <v/>
      </c>
      <c r="BS307" s="1281" t="str">
        <f t="shared" si="436"/>
        <v/>
      </c>
      <c r="BT307" s="1281" t="str">
        <f t="shared" si="437"/>
        <v/>
      </c>
      <c r="BU307" s="1281" t="str">
        <f t="shared" si="438"/>
        <v/>
      </c>
      <c r="BV307" s="1281" t="str">
        <f t="shared" si="439"/>
        <v/>
      </c>
      <c r="BW307" s="1281" t="str">
        <f t="shared" si="440"/>
        <v/>
      </c>
      <c r="BX307" s="1281" t="str">
        <f t="shared" si="441"/>
        <v/>
      </c>
      <c r="BY307" s="1281" t="str">
        <f t="shared" si="442"/>
        <v/>
      </c>
      <c r="BZ307" s="1281" t="str">
        <f t="shared" si="443"/>
        <v/>
      </c>
      <c r="CA307" s="1281" t="str">
        <f t="shared" si="444"/>
        <v/>
      </c>
      <c r="CB307" s="1281" t="str">
        <f t="shared" si="445"/>
        <v/>
      </c>
      <c r="CC307" s="1281" t="str">
        <f t="shared" si="446"/>
        <v/>
      </c>
      <c r="CD307" s="1281" t="str">
        <f t="shared" si="447"/>
        <v/>
      </c>
      <c r="CE307" s="623" t="str">
        <f t="shared" si="448"/>
        <v/>
      </c>
      <c r="CF307" s="623" t="str">
        <f t="shared" si="449"/>
        <v/>
      </c>
      <c r="CG307" s="623" t="str">
        <f t="shared" si="450"/>
        <v/>
      </c>
      <c r="CH307" s="623" t="str">
        <f t="shared" si="451"/>
        <v/>
      </c>
      <c r="CI307" s="623" t="str">
        <f t="shared" si="452"/>
        <v/>
      </c>
      <c r="CJ307" s="623" t="str">
        <f t="shared" si="453"/>
        <v/>
      </c>
      <c r="CK307" s="623" t="str">
        <f t="shared" si="454"/>
        <v/>
      </c>
      <c r="CL307" s="623" t="str">
        <f t="shared" si="455"/>
        <v/>
      </c>
      <c r="CM307" s="623" t="str">
        <f t="shared" si="456"/>
        <v/>
      </c>
      <c r="CN307" s="623" t="str">
        <f t="shared" si="457"/>
        <v/>
      </c>
      <c r="CO307" s="623" t="str">
        <f t="shared" si="458"/>
        <v/>
      </c>
      <c r="CP307" s="623" t="str">
        <f t="shared" si="459"/>
        <v/>
      </c>
      <c r="CQ307" s="1281" t="str">
        <f t="shared" si="460"/>
        <v/>
      </c>
      <c r="CR307" s="1281" t="str">
        <f t="shared" si="461"/>
        <v/>
      </c>
      <c r="CS307" s="1281" t="str">
        <f t="shared" si="462"/>
        <v/>
      </c>
      <c r="CT307" s="1281" t="str">
        <f t="shared" si="463"/>
        <v/>
      </c>
      <c r="CU307" s="1281" t="str">
        <f t="shared" si="464"/>
        <v/>
      </c>
      <c r="CV307" s="1281" t="str">
        <f t="shared" si="465"/>
        <v/>
      </c>
      <c r="CW307" s="1281" t="str">
        <f t="shared" si="466"/>
        <v/>
      </c>
      <c r="CX307" s="1281" t="str">
        <f t="shared" si="467"/>
        <v/>
      </c>
      <c r="CY307" s="1281" t="str">
        <f t="shared" si="468"/>
        <v/>
      </c>
      <c r="CZ307" s="1281" t="str">
        <f t="shared" si="469"/>
        <v/>
      </c>
      <c r="DA307" s="1281" t="str">
        <f t="shared" si="470"/>
        <v/>
      </c>
      <c r="DB307" s="1281" t="str">
        <f t="shared" si="471"/>
        <v/>
      </c>
      <c r="DC307" s="623" t="str">
        <f t="shared" si="472"/>
        <v/>
      </c>
      <c r="DD307" s="623" t="str">
        <f t="shared" si="473"/>
        <v/>
      </c>
      <c r="DE307" s="623" t="str">
        <f t="shared" si="474"/>
        <v/>
      </c>
      <c r="DF307" s="623" t="str">
        <f t="shared" si="475"/>
        <v/>
      </c>
      <c r="DG307" s="623" t="str">
        <f t="shared" si="476"/>
        <v/>
      </c>
      <c r="DH307" s="623" t="str">
        <f t="shared" si="477"/>
        <v/>
      </c>
      <c r="DI307" s="623" t="str">
        <f t="shared" si="478"/>
        <v/>
      </c>
      <c r="DJ307" s="623" t="str">
        <f t="shared" si="479"/>
        <v/>
      </c>
      <c r="DK307" s="623" t="str">
        <f t="shared" si="480"/>
        <v/>
      </c>
      <c r="DL307" s="623" t="str">
        <f t="shared" si="481"/>
        <v/>
      </c>
      <c r="DM307" s="623" t="str">
        <f t="shared" si="482"/>
        <v/>
      </c>
      <c r="DN307" s="623" t="str">
        <f t="shared" si="483"/>
        <v/>
      </c>
      <c r="DO307" s="1281" t="str">
        <f t="shared" si="484"/>
        <v/>
      </c>
      <c r="DP307" s="1281" t="str">
        <f t="shared" si="485"/>
        <v/>
      </c>
      <c r="DQ307" s="1281" t="str">
        <f t="shared" si="486"/>
        <v/>
      </c>
      <c r="DR307" s="1281" t="str">
        <f t="shared" si="487"/>
        <v/>
      </c>
      <c r="DS307" s="1281" t="str">
        <f t="shared" si="488"/>
        <v/>
      </c>
      <c r="DT307" s="1281" t="str">
        <f t="shared" si="489"/>
        <v/>
      </c>
      <c r="DU307" s="1281" t="str">
        <f t="shared" si="490"/>
        <v/>
      </c>
      <c r="DV307" s="1281" t="str">
        <f t="shared" si="491"/>
        <v/>
      </c>
      <c r="DW307" s="1281" t="str">
        <f t="shared" si="492"/>
        <v/>
      </c>
      <c r="DX307" s="1281" t="str">
        <f t="shared" si="493"/>
        <v/>
      </c>
      <c r="DY307" s="1281" t="str">
        <f t="shared" si="494"/>
        <v/>
      </c>
      <c r="DZ307" s="1281" t="str">
        <f t="shared" si="495"/>
        <v/>
      </c>
      <c r="EA307" s="623" t="str">
        <f t="shared" si="496"/>
        <v/>
      </c>
      <c r="EB307" s="623" t="str">
        <f t="shared" si="497"/>
        <v/>
      </c>
      <c r="EC307" s="623" t="str">
        <f t="shared" si="498"/>
        <v/>
      </c>
      <c r="ED307" s="623" t="str">
        <f t="shared" si="499"/>
        <v/>
      </c>
      <c r="EE307" s="623" t="str">
        <f t="shared" si="500"/>
        <v/>
      </c>
      <c r="EF307" s="623" t="str">
        <f t="shared" si="501"/>
        <v/>
      </c>
      <c r="EG307" s="623" t="str">
        <f t="shared" si="502"/>
        <v/>
      </c>
      <c r="EH307" s="623" t="str">
        <f t="shared" si="503"/>
        <v/>
      </c>
      <c r="EI307" s="623" t="str">
        <f t="shared" si="504"/>
        <v/>
      </c>
      <c r="EJ307" s="623" t="str">
        <f t="shared" si="505"/>
        <v/>
      </c>
      <c r="EK307" s="623" t="str">
        <f t="shared" si="506"/>
        <v/>
      </c>
      <c r="EL307" s="623" t="str">
        <f t="shared" si="507"/>
        <v/>
      </c>
    </row>
    <row r="308" spans="1:142">
      <c r="A308" s="7" t="str">
        <f>IF('Rent Roll_RedIQ 1'!B301&gt;0,'Rent Roll_RedIQ 1'!B301,"")</f>
        <v/>
      </c>
      <c r="B308" s="7" t="str">
        <f>IF('Rent Roll_RedIQ 1'!C301&gt;0,'Rent Roll_RedIQ 1'!C301,"")</f>
        <v/>
      </c>
      <c r="C308" s="614">
        <f>IF('Rent Roll_RedIQ 1'!K301&gt;0,'Rent Roll_RedIQ 1'!K301,0)</f>
        <v>0</v>
      </c>
      <c r="D308" s="615" t="str">
        <f>IF('Rent Roll_RedIQ 1'!J301&gt;0,'Rent Roll_RedIQ 1'!J301,"")</f>
        <v/>
      </c>
      <c r="E308" s="624" t="str">
        <f t="shared" si="415"/>
        <v/>
      </c>
      <c r="F308" s="194"/>
      <c r="G308" s="194"/>
      <c r="H308" s="616" t="str">
        <f t="shared" si="516"/>
        <v/>
      </c>
      <c r="I308" s="1200">
        <f>IF('Rent Roll_RedIQ 1'!S301&gt;0,'Rent Roll_RedIQ 1'!S301,Purchase_Date-1)</f>
        <v>45991</v>
      </c>
      <c r="J308" s="617" t="str">
        <f t="shared" si="517"/>
        <v/>
      </c>
      <c r="K308" s="1205">
        <f t="shared" si="518"/>
        <v>46356</v>
      </c>
      <c r="L308" s="618" t="str">
        <f t="shared" si="517"/>
        <v/>
      </c>
      <c r="M308" s="1208">
        <f t="shared" si="519"/>
        <v>46721</v>
      </c>
      <c r="N308" s="614" t="str">
        <f t="shared" si="416"/>
        <v/>
      </c>
      <c r="O308" s="614" t="str">
        <f t="shared" si="417"/>
        <v/>
      </c>
      <c r="P308" s="614" t="str">
        <f t="shared" si="418"/>
        <v/>
      </c>
      <c r="Q308" s="614" t="str">
        <f t="shared" si="419"/>
        <v/>
      </c>
      <c r="R308" s="614" t="str">
        <f t="shared" si="420"/>
        <v/>
      </c>
      <c r="S308" s="614" t="str">
        <f t="shared" si="421"/>
        <v/>
      </c>
      <c r="T308" s="614" t="str">
        <f t="shared" si="422"/>
        <v/>
      </c>
      <c r="U308" s="619"/>
      <c r="V308" s="614"/>
      <c r="W308" s="620" t="str">
        <f t="shared" si="528"/>
        <v/>
      </c>
      <c r="X308" s="620" t="str">
        <f t="shared" si="530"/>
        <v/>
      </c>
      <c r="Y308" s="620" t="str">
        <f t="shared" si="530"/>
        <v/>
      </c>
      <c r="Z308" s="620" t="str">
        <f t="shared" si="530"/>
        <v/>
      </c>
      <c r="AA308" s="620" t="str">
        <f t="shared" si="530"/>
        <v/>
      </c>
      <c r="AB308" s="620" t="str">
        <f t="shared" si="530"/>
        <v/>
      </c>
      <c r="AC308" s="620" t="str">
        <f t="shared" si="530"/>
        <v/>
      </c>
      <c r="AD308" s="620" t="str">
        <f t="shared" si="529"/>
        <v/>
      </c>
      <c r="AE308" s="620" t="str">
        <f t="shared" si="529"/>
        <v/>
      </c>
      <c r="AF308" s="620" t="str">
        <f t="shared" si="529"/>
        <v/>
      </c>
      <c r="AG308" s="620" t="str">
        <f t="shared" si="529"/>
        <v/>
      </c>
      <c r="AH308" s="620" t="str">
        <f t="shared" si="529"/>
        <v/>
      </c>
      <c r="AI308" s="621" t="str">
        <f t="shared" si="514"/>
        <v/>
      </c>
      <c r="AJ308" s="621" t="str">
        <f t="shared" si="524"/>
        <v/>
      </c>
      <c r="AK308" s="621" t="str">
        <f t="shared" si="524"/>
        <v/>
      </c>
      <c r="AL308" s="621" t="str">
        <f t="shared" si="524"/>
        <v/>
      </c>
      <c r="AM308" s="621" t="str">
        <f t="shared" si="524"/>
        <v/>
      </c>
      <c r="AN308" s="621" t="str">
        <f t="shared" si="524"/>
        <v/>
      </c>
      <c r="AO308" s="621" t="str">
        <f t="shared" si="524"/>
        <v/>
      </c>
      <c r="AP308" s="621" t="str">
        <f t="shared" si="524"/>
        <v/>
      </c>
      <c r="AQ308" s="621" t="str">
        <f t="shared" si="524"/>
        <v/>
      </c>
      <c r="AR308" s="621" t="str">
        <f t="shared" si="524"/>
        <v/>
      </c>
      <c r="AS308" s="621" t="str">
        <f t="shared" si="524"/>
        <v/>
      </c>
      <c r="AT308" s="621" t="str">
        <f t="shared" si="524"/>
        <v/>
      </c>
      <c r="AU308" s="622" t="str">
        <f t="shared" si="526"/>
        <v/>
      </c>
      <c r="AV308" s="622" t="str">
        <f t="shared" si="525"/>
        <v/>
      </c>
      <c r="AW308" s="622" t="str">
        <f t="shared" si="525"/>
        <v/>
      </c>
      <c r="AX308" s="622" t="str">
        <f t="shared" si="525"/>
        <v/>
      </c>
      <c r="AY308" s="622" t="str">
        <f t="shared" si="525"/>
        <v/>
      </c>
      <c r="AZ308" s="622" t="str">
        <f t="shared" si="525"/>
        <v/>
      </c>
      <c r="BA308" s="622" t="str">
        <f t="shared" si="525"/>
        <v/>
      </c>
      <c r="BB308" s="622" t="str">
        <f t="shared" si="525"/>
        <v/>
      </c>
      <c r="BC308" s="622" t="str">
        <f t="shared" si="525"/>
        <v/>
      </c>
      <c r="BD308" s="622" t="str">
        <f t="shared" si="525"/>
        <v/>
      </c>
      <c r="BE308" s="622" t="str">
        <f t="shared" si="525"/>
        <v/>
      </c>
      <c r="BF308" s="622" t="str">
        <f t="shared" si="525"/>
        <v/>
      </c>
      <c r="BG308" s="623" t="str">
        <f t="shared" si="424"/>
        <v/>
      </c>
      <c r="BH308" s="623" t="str">
        <f t="shared" si="425"/>
        <v/>
      </c>
      <c r="BI308" s="623" t="str">
        <f t="shared" si="426"/>
        <v/>
      </c>
      <c r="BJ308" s="623" t="str">
        <f t="shared" si="427"/>
        <v/>
      </c>
      <c r="BK308" s="623" t="str">
        <f t="shared" si="428"/>
        <v/>
      </c>
      <c r="BL308" s="623" t="str">
        <f t="shared" si="429"/>
        <v/>
      </c>
      <c r="BM308" s="623" t="str">
        <f t="shared" si="430"/>
        <v/>
      </c>
      <c r="BN308" s="623" t="str">
        <f t="shared" si="431"/>
        <v/>
      </c>
      <c r="BO308" s="623" t="str">
        <f t="shared" si="432"/>
        <v/>
      </c>
      <c r="BP308" s="623" t="str">
        <f t="shared" si="433"/>
        <v/>
      </c>
      <c r="BQ308" s="623" t="str">
        <f t="shared" si="434"/>
        <v/>
      </c>
      <c r="BR308" s="623" t="str">
        <f t="shared" si="435"/>
        <v/>
      </c>
      <c r="BS308" s="1281" t="str">
        <f t="shared" si="436"/>
        <v/>
      </c>
      <c r="BT308" s="1281" t="str">
        <f t="shared" si="437"/>
        <v/>
      </c>
      <c r="BU308" s="1281" t="str">
        <f t="shared" si="438"/>
        <v/>
      </c>
      <c r="BV308" s="1281" t="str">
        <f t="shared" si="439"/>
        <v/>
      </c>
      <c r="BW308" s="1281" t="str">
        <f t="shared" si="440"/>
        <v/>
      </c>
      <c r="BX308" s="1281" t="str">
        <f t="shared" si="441"/>
        <v/>
      </c>
      <c r="BY308" s="1281" t="str">
        <f t="shared" si="442"/>
        <v/>
      </c>
      <c r="BZ308" s="1281" t="str">
        <f t="shared" si="443"/>
        <v/>
      </c>
      <c r="CA308" s="1281" t="str">
        <f t="shared" si="444"/>
        <v/>
      </c>
      <c r="CB308" s="1281" t="str">
        <f t="shared" si="445"/>
        <v/>
      </c>
      <c r="CC308" s="1281" t="str">
        <f t="shared" si="446"/>
        <v/>
      </c>
      <c r="CD308" s="1281" t="str">
        <f t="shared" si="447"/>
        <v/>
      </c>
      <c r="CE308" s="623" t="str">
        <f t="shared" si="448"/>
        <v/>
      </c>
      <c r="CF308" s="623" t="str">
        <f t="shared" si="449"/>
        <v/>
      </c>
      <c r="CG308" s="623" t="str">
        <f t="shared" si="450"/>
        <v/>
      </c>
      <c r="CH308" s="623" t="str">
        <f t="shared" si="451"/>
        <v/>
      </c>
      <c r="CI308" s="623" t="str">
        <f t="shared" si="452"/>
        <v/>
      </c>
      <c r="CJ308" s="623" t="str">
        <f t="shared" si="453"/>
        <v/>
      </c>
      <c r="CK308" s="623" t="str">
        <f t="shared" si="454"/>
        <v/>
      </c>
      <c r="CL308" s="623" t="str">
        <f t="shared" si="455"/>
        <v/>
      </c>
      <c r="CM308" s="623" t="str">
        <f t="shared" si="456"/>
        <v/>
      </c>
      <c r="CN308" s="623" t="str">
        <f t="shared" si="457"/>
        <v/>
      </c>
      <c r="CO308" s="623" t="str">
        <f t="shared" si="458"/>
        <v/>
      </c>
      <c r="CP308" s="623" t="str">
        <f t="shared" si="459"/>
        <v/>
      </c>
      <c r="CQ308" s="1281" t="str">
        <f t="shared" si="460"/>
        <v/>
      </c>
      <c r="CR308" s="1281" t="str">
        <f t="shared" si="461"/>
        <v/>
      </c>
      <c r="CS308" s="1281" t="str">
        <f t="shared" si="462"/>
        <v/>
      </c>
      <c r="CT308" s="1281" t="str">
        <f t="shared" si="463"/>
        <v/>
      </c>
      <c r="CU308" s="1281" t="str">
        <f t="shared" si="464"/>
        <v/>
      </c>
      <c r="CV308" s="1281" t="str">
        <f t="shared" si="465"/>
        <v/>
      </c>
      <c r="CW308" s="1281" t="str">
        <f t="shared" si="466"/>
        <v/>
      </c>
      <c r="CX308" s="1281" t="str">
        <f t="shared" si="467"/>
        <v/>
      </c>
      <c r="CY308" s="1281" t="str">
        <f t="shared" si="468"/>
        <v/>
      </c>
      <c r="CZ308" s="1281" t="str">
        <f t="shared" si="469"/>
        <v/>
      </c>
      <c r="DA308" s="1281" t="str">
        <f t="shared" si="470"/>
        <v/>
      </c>
      <c r="DB308" s="1281" t="str">
        <f t="shared" si="471"/>
        <v/>
      </c>
      <c r="DC308" s="623" t="str">
        <f t="shared" si="472"/>
        <v/>
      </c>
      <c r="DD308" s="623" t="str">
        <f t="shared" si="473"/>
        <v/>
      </c>
      <c r="DE308" s="623" t="str">
        <f t="shared" si="474"/>
        <v/>
      </c>
      <c r="DF308" s="623" t="str">
        <f t="shared" si="475"/>
        <v/>
      </c>
      <c r="DG308" s="623" t="str">
        <f t="shared" si="476"/>
        <v/>
      </c>
      <c r="DH308" s="623" t="str">
        <f t="shared" si="477"/>
        <v/>
      </c>
      <c r="DI308" s="623" t="str">
        <f t="shared" si="478"/>
        <v/>
      </c>
      <c r="DJ308" s="623" t="str">
        <f t="shared" si="479"/>
        <v/>
      </c>
      <c r="DK308" s="623" t="str">
        <f t="shared" si="480"/>
        <v/>
      </c>
      <c r="DL308" s="623" t="str">
        <f t="shared" si="481"/>
        <v/>
      </c>
      <c r="DM308" s="623" t="str">
        <f t="shared" si="482"/>
        <v/>
      </c>
      <c r="DN308" s="623" t="str">
        <f t="shared" si="483"/>
        <v/>
      </c>
      <c r="DO308" s="1281" t="str">
        <f t="shared" si="484"/>
        <v/>
      </c>
      <c r="DP308" s="1281" t="str">
        <f t="shared" si="485"/>
        <v/>
      </c>
      <c r="DQ308" s="1281" t="str">
        <f t="shared" si="486"/>
        <v/>
      </c>
      <c r="DR308" s="1281" t="str">
        <f t="shared" si="487"/>
        <v/>
      </c>
      <c r="DS308" s="1281" t="str">
        <f t="shared" si="488"/>
        <v/>
      </c>
      <c r="DT308" s="1281" t="str">
        <f t="shared" si="489"/>
        <v/>
      </c>
      <c r="DU308" s="1281" t="str">
        <f t="shared" si="490"/>
        <v/>
      </c>
      <c r="DV308" s="1281" t="str">
        <f t="shared" si="491"/>
        <v/>
      </c>
      <c r="DW308" s="1281" t="str">
        <f t="shared" si="492"/>
        <v/>
      </c>
      <c r="DX308" s="1281" t="str">
        <f t="shared" si="493"/>
        <v/>
      </c>
      <c r="DY308" s="1281" t="str">
        <f t="shared" si="494"/>
        <v/>
      </c>
      <c r="DZ308" s="1281" t="str">
        <f t="shared" si="495"/>
        <v/>
      </c>
      <c r="EA308" s="623" t="str">
        <f t="shared" si="496"/>
        <v/>
      </c>
      <c r="EB308" s="623" t="str">
        <f t="shared" si="497"/>
        <v/>
      </c>
      <c r="EC308" s="623" t="str">
        <f t="shared" si="498"/>
        <v/>
      </c>
      <c r="ED308" s="623" t="str">
        <f t="shared" si="499"/>
        <v/>
      </c>
      <c r="EE308" s="623" t="str">
        <f t="shared" si="500"/>
        <v/>
      </c>
      <c r="EF308" s="623" t="str">
        <f t="shared" si="501"/>
        <v/>
      </c>
      <c r="EG308" s="623" t="str">
        <f t="shared" si="502"/>
        <v/>
      </c>
      <c r="EH308" s="623" t="str">
        <f t="shared" si="503"/>
        <v/>
      </c>
      <c r="EI308" s="623" t="str">
        <f t="shared" si="504"/>
        <v/>
      </c>
      <c r="EJ308" s="623" t="str">
        <f t="shared" si="505"/>
        <v/>
      </c>
      <c r="EK308" s="623" t="str">
        <f t="shared" si="506"/>
        <v/>
      </c>
      <c r="EL308" s="623" t="str">
        <f t="shared" si="507"/>
        <v/>
      </c>
    </row>
    <row r="309" spans="1:142">
      <c r="A309" s="7" t="str">
        <f>IF('Rent Roll_RedIQ 1'!B302&gt;0,'Rent Roll_RedIQ 1'!B302,"")</f>
        <v/>
      </c>
      <c r="B309" s="7" t="str">
        <f>IF('Rent Roll_RedIQ 1'!C302&gt;0,'Rent Roll_RedIQ 1'!C302,"")</f>
        <v/>
      </c>
      <c r="C309" s="614">
        <f>IF('Rent Roll_RedIQ 1'!K302&gt;0,'Rent Roll_RedIQ 1'!K302,0)</f>
        <v>0</v>
      </c>
      <c r="D309" s="615" t="str">
        <f>IF('Rent Roll_RedIQ 1'!J302&gt;0,'Rent Roll_RedIQ 1'!J302,"")</f>
        <v/>
      </c>
      <c r="E309" s="624" t="str">
        <f t="shared" si="415"/>
        <v/>
      </c>
      <c r="F309" s="194"/>
      <c r="G309" s="194"/>
      <c r="H309" s="616" t="str">
        <f t="shared" si="516"/>
        <v/>
      </c>
      <c r="I309" s="1200">
        <f>IF('Rent Roll_RedIQ 1'!S302&gt;0,'Rent Roll_RedIQ 1'!S302,Purchase_Date-1)</f>
        <v>45991</v>
      </c>
      <c r="J309" s="617" t="str">
        <f t="shared" si="517"/>
        <v/>
      </c>
      <c r="K309" s="1205">
        <f t="shared" si="518"/>
        <v>46356</v>
      </c>
      <c r="L309" s="618" t="str">
        <f t="shared" si="517"/>
        <v/>
      </c>
      <c r="M309" s="1208">
        <f t="shared" si="519"/>
        <v>46721</v>
      </c>
      <c r="N309" s="614" t="str">
        <f t="shared" si="416"/>
        <v/>
      </c>
      <c r="O309" s="614" t="str">
        <f t="shared" si="417"/>
        <v/>
      </c>
      <c r="P309" s="614" t="str">
        <f t="shared" si="418"/>
        <v/>
      </c>
      <c r="Q309" s="614" t="str">
        <f t="shared" si="419"/>
        <v/>
      </c>
      <c r="R309" s="614" t="str">
        <f t="shared" si="420"/>
        <v/>
      </c>
      <c r="S309" s="614" t="str">
        <f t="shared" si="421"/>
        <v/>
      </c>
      <c r="T309" s="614" t="str">
        <f t="shared" si="422"/>
        <v/>
      </c>
      <c r="U309" s="619"/>
      <c r="V309" s="614"/>
      <c r="W309" s="620" t="str">
        <f t="shared" si="528"/>
        <v/>
      </c>
      <c r="X309" s="620" t="str">
        <f t="shared" si="530"/>
        <v/>
      </c>
      <c r="Y309" s="620" t="str">
        <f t="shared" si="530"/>
        <v/>
      </c>
      <c r="Z309" s="620" t="str">
        <f t="shared" si="530"/>
        <v/>
      </c>
      <c r="AA309" s="620" t="str">
        <f t="shared" si="530"/>
        <v/>
      </c>
      <c r="AB309" s="620" t="str">
        <f t="shared" si="530"/>
        <v/>
      </c>
      <c r="AC309" s="620" t="str">
        <f t="shared" si="530"/>
        <v/>
      </c>
      <c r="AD309" s="620" t="str">
        <f t="shared" si="529"/>
        <v/>
      </c>
      <c r="AE309" s="620" t="str">
        <f t="shared" si="529"/>
        <v/>
      </c>
      <c r="AF309" s="620" t="str">
        <f t="shared" si="529"/>
        <v/>
      </c>
      <c r="AG309" s="620" t="str">
        <f t="shared" si="529"/>
        <v/>
      </c>
      <c r="AH309" s="620" t="str">
        <f t="shared" si="529"/>
        <v/>
      </c>
      <c r="AI309" s="621" t="str">
        <f t="shared" si="514"/>
        <v/>
      </c>
      <c r="AJ309" s="621" t="str">
        <f t="shared" si="524"/>
        <v/>
      </c>
      <c r="AK309" s="621" t="str">
        <f t="shared" si="524"/>
        <v/>
      </c>
      <c r="AL309" s="621" t="str">
        <f t="shared" si="524"/>
        <v/>
      </c>
      <c r="AM309" s="621" t="str">
        <f t="shared" si="524"/>
        <v/>
      </c>
      <c r="AN309" s="621" t="str">
        <f t="shared" si="524"/>
        <v/>
      </c>
      <c r="AO309" s="621" t="str">
        <f t="shared" si="524"/>
        <v/>
      </c>
      <c r="AP309" s="621" t="str">
        <f t="shared" si="524"/>
        <v/>
      </c>
      <c r="AQ309" s="621" t="str">
        <f t="shared" si="524"/>
        <v/>
      </c>
      <c r="AR309" s="621" t="str">
        <f t="shared" si="524"/>
        <v/>
      </c>
      <c r="AS309" s="621" t="str">
        <f t="shared" si="524"/>
        <v/>
      </c>
      <c r="AT309" s="621" t="str">
        <f t="shared" si="524"/>
        <v/>
      </c>
      <c r="AU309" s="622" t="str">
        <f t="shared" si="526"/>
        <v/>
      </c>
      <c r="AV309" s="622" t="str">
        <f t="shared" si="525"/>
        <v/>
      </c>
      <c r="AW309" s="622" t="str">
        <f t="shared" si="525"/>
        <v/>
      </c>
      <c r="AX309" s="622" t="str">
        <f t="shared" si="525"/>
        <v/>
      </c>
      <c r="AY309" s="622" t="str">
        <f t="shared" si="525"/>
        <v/>
      </c>
      <c r="AZ309" s="622" t="str">
        <f t="shared" si="525"/>
        <v/>
      </c>
      <c r="BA309" s="622" t="str">
        <f t="shared" si="525"/>
        <v/>
      </c>
      <c r="BB309" s="622" t="str">
        <f t="shared" si="525"/>
        <v/>
      </c>
      <c r="BC309" s="622" t="str">
        <f t="shared" si="525"/>
        <v/>
      </c>
      <c r="BD309" s="622" t="str">
        <f t="shared" si="525"/>
        <v/>
      </c>
      <c r="BE309" s="622" t="str">
        <f t="shared" si="525"/>
        <v/>
      </c>
      <c r="BF309" s="622" t="str">
        <f t="shared" si="525"/>
        <v/>
      </c>
      <c r="BG309" s="623" t="str">
        <f t="shared" si="424"/>
        <v/>
      </c>
      <c r="BH309" s="623" t="str">
        <f t="shared" si="425"/>
        <v/>
      </c>
      <c r="BI309" s="623" t="str">
        <f t="shared" si="426"/>
        <v/>
      </c>
      <c r="BJ309" s="623" t="str">
        <f t="shared" si="427"/>
        <v/>
      </c>
      <c r="BK309" s="623" t="str">
        <f t="shared" si="428"/>
        <v/>
      </c>
      <c r="BL309" s="623" t="str">
        <f t="shared" si="429"/>
        <v/>
      </c>
      <c r="BM309" s="623" t="str">
        <f t="shared" si="430"/>
        <v/>
      </c>
      <c r="BN309" s="623" t="str">
        <f t="shared" si="431"/>
        <v/>
      </c>
      <c r="BO309" s="623" t="str">
        <f t="shared" si="432"/>
        <v/>
      </c>
      <c r="BP309" s="623" t="str">
        <f t="shared" si="433"/>
        <v/>
      </c>
      <c r="BQ309" s="623" t="str">
        <f t="shared" si="434"/>
        <v/>
      </c>
      <c r="BR309" s="623" t="str">
        <f t="shared" si="435"/>
        <v/>
      </c>
      <c r="BS309" s="1281" t="str">
        <f t="shared" si="436"/>
        <v/>
      </c>
      <c r="BT309" s="1281" t="str">
        <f t="shared" si="437"/>
        <v/>
      </c>
      <c r="BU309" s="1281" t="str">
        <f t="shared" si="438"/>
        <v/>
      </c>
      <c r="BV309" s="1281" t="str">
        <f t="shared" si="439"/>
        <v/>
      </c>
      <c r="BW309" s="1281" t="str">
        <f t="shared" si="440"/>
        <v/>
      </c>
      <c r="BX309" s="1281" t="str">
        <f t="shared" si="441"/>
        <v/>
      </c>
      <c r="BY309" s="1281" t="str">
        <f t="shared" si="442"/>
        <v/>
      </c>
      <c r="BZ309" s="1281" t="str">
        <f t="shared" si="443"/>
        <v/>
      </c>
      <c r="CA309" s="1281" t="str">
        <f t="shared" si="444"/>
        <v/>
      </c>
      <c r="CB309" s="1281" t="str">
        <f t="shared" si="445"/>
        <v/>
      </c>
      <c r="CC309" s="1281" t="str">
        <f t="shared" si="446"/>
        <v/>
      </c>
      <c r="CD309" s="1281" t="str">
        <f t="shared" si="447"/>
        <v/>
      </c>
      <c r="CE309" s="623" t="str">
        <f t="shared" si="448"/>
        <v/>
      </c>
      <c r="CF309" s="623" t="str">
        <f t="shared" si="449"/>
        <v/>
      </c>
      <c r="CG309" s="623" t="str">
        <f t="shared" si="450"/>
        <v/>
      </c>
      <c r="CH309" s="623" t="str">
        <f t="shared" si="451"/>
        <v/>
      </c>
      <c r="CI309" s="623" t="str">
        <f t="shared" si="452"/>
        <v/>
      </c>
      <c r="CJ309" s="623" t="str">
        <f t="shared" si="453"/>
        <v/>
      </c>
      <c r="CK309" s="623" t="str">
        <f t="shared" si="454"/>
        <v/>
      </c>
      <c r="CL309" s="623" t="str">
        <f t="shared" si="455"/>
        <v/>
      </c>
      <c r="CM309" s="623" t="str">
        <f t="shared" si="456"/>
        <v/>
      </c>
      <c r="CN309" s="623" t="str">
        <f t="shared" si="457"/>
        <v/>
      </c>
      <c r="CO309" s="623" t="str">
        <f t="shared" si="458"/>
        <v/>
      </c>
      <c r="CP309" s="623" t="str">
        <f t="shared" si="459"/>
        <v/>
      </c>
      <c r="CQ309" s="1281" t="str">
        <f t="shared" si="460"/>
        <v/>
      </c>
      <c r="CR309" s="1281" t="str">
        <f t="shared" si="461"/>
        <v/>
      </c>
      <c r="CS309" s="1281" t="str">
        <f t="shared" si="462"/>
        <v/>
      </c>
      <c r="CT309" s="1281" t="str">
        <f t="shared" si="463"/>
        <v/>
      </c>
      <c r="CU309" s="1281" t="str">
        <f t="shared" si="464"/>
        <v/>
      </c>
      <c r="CV309" s="1281" t="str">
        <f t="shared" si="465"/>
        <v/>
      </c>
      <c r="CW309" s="1281" t="str">
        <f t="shared" si="466"/>
        <v/>
      </c>
      <c r="CX309" s="1281" t="str">
        <f t="shared" si="467"/>
        <v/>
      </c>
      <c r="CY309" s="1281" t="str">
        <f t="shared" si="468"/>
        <v/>
      </c>
      <c r="CZ309" s="1281" t="str">
        <f t="shared" si="469"/>
        <v/>
      </c>
      <c r="DA309" s="1281" t="str">
        <f t="shared" si="470"/>
        <v/>
      </c>
      <c r="DB309" s="1281" t="str">
        <f t="shared" si="471"/>
        <v/>
      </c>
      <c r="DC309" s="623" t="str">
        <f t="shared" si="472"/>
        <v/>
      </c>
      <c r="DD309" s="623" t="str">
        <f t="shared" si="473"/>
        <v/>
      </c>
      <c r="DE309" s="623" t="str">
        <f t="shared" si="474"/>
        <v/>
      </c>
      <c r="DF309" s="623" t="str">
        <f t="shared" si="475"/>
        <v/>
      </c>
      <c r="DG309" s="623" t="str">
        <f t="shared" si="476"/>
        <v/>
      </c>
      <c r="DH309" s="623" t="str">
        <f t="shared" si="477"/>
        <v/>
      </c>
      <c r="DI309" s="623" t="str">
        <f t="shared" si="478"/>
        <v/>
      </c>
      <c r="DJ309" s="623" t="str">
        <f t="shared" si="479"/>
        <v/>
      </c>
      <c r="DK309" s="623" t="str">
        <f t="shared" si="480"/>
        <v/>
      </c>
      <c r="DL309" s="623" t="str">
        <f t="shared" si="481"/>
        <v/>
      </c>
      <c r="DM309" s="623" t="str">
        <f t="shared" si="482"/>
        <v/>
      </c>
      <c r="DN309" s="623" t="str">
        <f t="shared" si="483"/>
        <v/>
      </c>
      <c r="DO309" s="1281" t="str">
        <f t="shared" si="484"/>
        <v/>
      </c>
      <c r="DP309" s="1281" t="str">
        <f t="shared" si="485"/>
        <v/>
      </c>
      <c r="DQ309" s="1281" t="str">
        <f t="shared" si="486"/>
        <v/>
      </c>
      <c r="DR309" s="1281" t="str">
        <f t="shared" si="487"/>
        <v/>
      </c>
      <c r="DS309" s="1281" t="str">
        <f t="shared" si="488"/>
        <v/>
      </c>
      <c r="DT309" s="1281" t="str">
        <f t="shared" si="489"/>
        <v/>
      </c>
      <c r="DU309" s="1281" t="str">
        <f t="shared" si="490"/>
        <v/>
      </c>
      <c r="DV309" s="1281" t="str">
        <f t="shared" si="491"/>
        <v/>
      </c>
      <c r="DW309" s="1281" t="str">
        <f t="shared" si="492"/>
        <v/>
      </c>
      <c r="DX309" s="1281" t="str">
        <f t="shared" si="493"/>
        <v/>
      </c>
      <c r="DY309" s="1281" t="str">
        <f t="shared" si="494"/>
        <v/>
      </c>
      <c r="DZ309" s="1281" t="str">
        <f t="shared" si="495"/>
        <v/>
      </c>
      <c r="EA309" s="623" t="str">
        <f t="shared" si="496"/>
        <v/>
      </c>
      <c r="EB309" s="623" t="str">
        <f t="shared" si="497"/>
        <v/>
      </c>
      <c r="EC309" s="623" t="str">
        <f t="shared" si="498"/>
        <v/>
      </c>
      <c r="ED309" s="623" t="str">
        <f t="shared" si="499"/>
        <v/>
      </c>
      <c r="EE309" s="623" t="str">
        <f t="shared" si="500"/>
        <v/>
      </c>
      <c r="EF309" s="623" t="str">
        <f t="shared" si="501"/>
        <v/>
      </c>
      <c r="EG309" s="623" t="str">
        <f t="shared" si="502"/>
        <v/>
      </c>
      <c r="EH309" s="623" t="str">
        <f t="shared" si="503"/>
        <v/>
      </c>
      <c r="EI309" s="623" t="str">
        <f t="shared" si="504"/>
        <v/>
      </c>
      <c r="EJ309" s="623" t="str">
        <f t="shared" si="505"/>
        <v/>
      </c>
      <c r="EK309" s="623" t="str">
        <f t="shared" si="506"/>
        <v/>
      </c>
      <c r="EL309" s="623" t="str">
        <f t="shared" si="507"/>
        <v/>
      </c>
    </row>
    <row r="310" spans="1:142">
      <c r="A310" s="7" t="str">
        <f>IF('Rent Roll_RedIQ 1'!B303&gt;0,'Rent Roll_RedIQ 1'!B303,"")</f>
        <v/>
      </c>
      <c r="B310" s="7" t="str">
        <f>IF('Rent Roll_RedIQ 1'!C303&gt;0,'Rent Roll_RedIQ 1'!C303,"")</f>
        <v/>
      </c>
      <c r="C310" s="614">
        <f>IF('Rent Roll_RedIQ 1'!K303&gt;0,'Rent Roll_RedIQ 1'!K303,0)</f>
        <v>0</v>
      </c>
      <c r="D310" s="615" t="str">
        <f>IF('Rent Roll_RedIQ 1'!J303&gt;0,'Rent Roll_RedIQ 1'!J303,"")</f>
        <v/>
      </c>
      <c r="E310" s="624" t="str">
        <f t="shared" ref="E310:E373" si="531">IFERROR(IF(C310&gt;0,D310/C310-1,""),"")</f>
        <v/>
      </c>
      <c r="F310" s="194"/>
      <c r="G310" s="194"/>
      <c r="H310" s="616" t="str">
        <f t="shared" si="516"/>
        <v/>
      </c>
      <c r="I310" s="1200">
        <f>IF('Rent Roll_RedIQ 1'!S303&gt;0,'Rent Roll_RedIQ 1'!S303,Purchase_Date-1)</f>
        <v>45991</v>
      </c>
      <c r="J310" s="617" t="str">
        <f t="shared" si="517"/>
        <v/>
      </c>
      <c r="K310" s="1205">
        <f t="shared" si="518"/>
        <v>46356</v>
      </c>
      <c r="L310" s="618" t="str">
        <f t="shared" si="517"/>
        <v/>
      </c>
      <c r="M310" s="1208">
        <f t="shared" si="519"/>
        <v>46721</v>
      </c>
      <c r="N310" s="614" t="str">
        <f t="shared" ref="N310:N373" si="532">IFERROR(AVERAGE(AU310:BF310),"")</f>
        <v/>
      </c>
      <c r="O310" s="614" t="str">
        <f t="shared" ref="O310:O373" si="533">IFERROR(AVERAGE(BG310:BR310),"")</f>
        <v/>
      </c>
      <c r="P310" s="614" t="str">
        <f t="shared" ref="P310:P373" si="534">IFERROR(AVERAGE(BS310:CD310),"")</f>
        <v/>
      </c>
      <c r="Q310" s="614" t="str">
        <f t="shared" ref="Q310:Q373" si="535">IFERROR(AVERAGE(CE310:CP310),"")</f>
        <v/>
      </c>
      <c r="R310" s="614" t="str">
        <f t="shared" ref="R310:R373" si="536">IFERROR(AVERAGE(CQ310:DB310),"")</f>
        <v/>
      </c>
      <c r="S310" s="614" t="str">
        <f t="shared" ref="S310:S373" si="537">IFERROR(AVERAGE(DC310:DN310),"")</f>
        <v/>
      </c>
      <c r="T310" s="614" t="str">
        <f t="shared" ref="T310:T373" si="538">IFERROR(AVERAGE(DO310:DZ310),"")</f>
        <v/>
      </c>
      <c r="U310" s="619"/>
      <c r="V310" s="614"/>
      <c r="W310" s="620" t="str">
        <f t="shared" si="528"/>
        <v/>
      </c>
      <c r="X310" s="620" t="str">
        <f t="shared" si="530"/>
        <v/>
      </c>
      <c r="Y310" s="620" t="str">
        <f t="shared" si="530"/>
        <v/>
      </c>
      <c r="Z310" s="620" t="str">
        <f t="shared" si="530"/>
        <v/>
      </c>
      <c r="AA310" s="620" t="str">
        <f t="shared" si="530"/>
        <v/>
      </c>
      <c r="AB310" s="620" t="str">
        <f t="shared" si="530"/>
        <v/>
      </c>
      <c r="AC310" s="620" t="str">
        <f t="shared" si="530"/>
        <v/>
      </c>
      <c r="AD310" s="620" t="str">
        <f t="shared" ref="AD310:AH319" si="539">IF($I310&gt;=AD$11,$C310,$H310)</f>
        <v/>
      </c>
      <c r="AE310" s="620" t="str">
        <f t="shared" si="539"/>
        <v/>
      </c>
      <c r="AF310" s="620" t="str">
        <f t="shared" si="539"/>
        <v/>
      </c>
      <c r="AG310" s="620" t="str">
        <f t="shared" si="539"/>
        <v/>
      </c>
      <c r="AH310" s="620" t="str">
        <f t="shared" si="539"/>
        <v/>
      </c>
      <c r="AI310" s="621" t="str">
        <f t="shared" si="514"/>
        <v/>
      </c>
      <c r="AJ310" s="621" t="str">
        <f t="shared" si="524"/>
        <v/>
      </c>
      <c r="AK310" s="621" t="str">
        <f t="shared" si="524"/>
        <v/>
      </c>
      <c r="AL310" s="621" t="str">
        <f t="shared" si="524"/>
        <v/>
      </c>
      <c r="AM310" s="621" t="str">
        <f t="shared" si="524"/>
        <v/>
      </c>
      <c r="AN310" s="621" t="str">
        <f t="shared" si="524"/>
        <v/>
      </c>
      <c r="AO310" s="621" t="str">
        <f t="shared" si="524"/>
        <v/>
      </c>
      <c r="AP310" s="621" t="str">
        <f t="shared" si="524"/>
        <v/>
      </c>
      <c r="AQ310" s="621" t="str">
        <f t="shared" si="524"/>
        <v/>
      </c>
      <c r="AR310" s="621" t="str">
        <f t="shared" si="524"/>
        <v/>
      </c>
      <c r="AS310" s="621" t="str">
        <f t="shared" si="524"/>
        <v/>
      </c>
      <c r="AT310" s="621" t="str">
        <f t="shared" si="524"/>
        <v/>
      </c>
      <c r="AU310" s="622" t="str">
        <f t="shared" si="526"/>
        <v/>
      </c>
      <c r="AV310" s="622" t="str">
        <f t="shared" si="525"/>
        <v/>
      </c>
      <c r="AW310" s="622" t="str">
        <f t="shared" si="525"/>
        <v/>
      </c>
      <c r="AX310" s="622" t="str">
        <f t="shared" si="525"/>
        <v/>
      </c>
      <c r="AY310" s="622" t="str">
        <f t="shared" si="525"/>
        <v/>
      </c>
      <c r="AZ310" s="622" t="str">
        <f t="shared" si="525"/>
        <v/>
      </c>
      <c r="BA310" s="622" t="str">
        <f t="shared" si="525"/>
        <v/>
      </c>
      <c r="BB310" s="622" t="str">
        <f t="shared" si="525"/>
        <v/>
      </c>
      <c r="BC310" s="622" t="str">
        <f t="shared" si="525"/>
        <v/>
      </c>
      <c r="BD310" s="622" t="str">
        <f t="shared" si="525"/>
        <v/>
      </c>
      <c r="BE310" s="622" t="str">
        <f t="shared" si="525"/>
        <v/>
      </c>
      <c r="BF310" s="622" t="str">
        <f t="shared" si="525"/>
        <v/>
      </c>
      <c r="BG310" s="623" t="str">
        <f t="shared" ref="BG310:BG373" si="540">IFERROR((($N310*(1+$N$10)-$N310)/6.5)+N310,"")</f>
        <v/>
      </c>
      <c r="BH310" s="623" t="str">
        <f t="shared" ref="BH310:BH373" si="541">IFERROR((($N310*(1+$N$10)-$N310)/6.5)+BG310,"")</f>
        <v/>
      </c>
      <c r="BI310" s="623" t="str">
        <f t="shared" ref="BI310:BI373" si="542">IFERROR((($N310*(1+$N$10)-$N310)/6.5)+BH310,"")</f>
        <v/>
      </c>
      <c r="BJ310" s="623" t="str">
        <f t="shared" ref="BJ310:BJ373" si="543">IFERROR((($N310*(1+$N$10)-$N310)/6.5)+BI310,"")</f>
        <v/>
      </c>
      <c r="BK310" s="623" t="str">
        <f t="shared" ref="BK310:BK373" si="544">IFERROR((($N310*(1+$N$10)-$N310)/6.5)+BJ310,"")</f>
        <v/>
      </c>
      <c r="BL310" s="623" t="str">
        <f t="shared" ref="BL310:BL373" si="545">IFERROR((($N310*(1+$N$10)-$N310)/6.5)+BK310,"")</f>
        <v/>
      </c>
      <c r="BM310" s="623" t="str">
        <f t="shared" ref="BM310:BM373" si="546">IFERROR((($N310*(1+$N$10)-$N310)/6.5)+BL310,"")</f>
        <v/>
      </c>
      <c r="BN310" s="623" t="str">
        <f t="shared" ref="BN310:BN373" si="547">IFERROR((($N310*(1+$N$10)-$N310)/6.5)+BM310,"")</f>
        <v/>
      </c>
      <c r="BO310" s="623" t="str">
        <f t="shared" ref="BO310:BO373" si="548">IFERROR((($N310*(1+$N$10)-$N310)/6.5)+BN310,"")</f>
        <v/>
      </c>
      <c r="BP310" s="623" t="str">
        <f t="shared" ref="BP310:BP373" si="549">IFERROR((($N310*(1+$N$10)-$N310)/6.5)+BO310,"")</f>
        <v/>
      </c>
      <c r="BQ310" s="623" t="str">
        <f t="shared" ref="BQ310:BQ373" si="550">IFERROR((($N310*(1+$N$10)-$N310)/6.5)+BP310,"")</f>
        <v/>
      </c>
      <c r="BR310" s="623" t="str">
        <f t="shared" ref="BR310:BR373" si="551">IFERROR((($N310*(1+$N$10)-$N310)/6.5)+BQ310,"")</f>
        <v/>
      </c>
      <c r="BS310" s="1281" t="str">
        <f t="shared" ref="BS310:BS373" si="552">IFERROR((($O310*(1+$O$10)-$O310)/6.5)+O310,"")</f>
        <v/>
      </c>
      <c r="BT310" s="1281" t="str">
        <f t="shared" ref="BT310:BT373" si="553">IFERROR((($O310*(1+$O$10)-$O310)/6.5)+BS310,"")</f>
        <v/>
      </c>
      <c r="BU310" s="1281" t="str">
        <f t="shared" ref="BU310:BU373" si="554">IFERROR((($O310*(1+$O$10)-$O310)/6.5)+BT310,"")</f>
        <v/>
      </c>
      <c r="BV310" s="1281" t="str">
        <f t="shared" ref="BV310:BV373" si="555">IFERROR((($O310*(1+$O$10)-$O310)/6.5)+BU310,"")</f>
        <v/>
      </c>
      <c r="BW310" s="1281" t="str">
        <f t="shared" ref="BW310:BW373" si="556">IFERROR((($O310*(1+$O$10)-$O310)/6.5)+BV310,"")</f>
        <v/>
      </c>
      <c r="BX310" s="1281" t="str">
        <f t="shared" ref="BX310:BX373" si="557">IFERROR((($O310*(1+$O$10)-$O310)/6.5)+BW310,"")</f>
        <v/>
      </c>
      <c r="BY310" s="1281" t="str">
        <f t="shared" ref="BY310:BY373" si="558">IFERROR((($O310*(1+$O$10)-$O310)/6.5)+BX310,"")</f>
        <v/>
      </c>
      <c r="BZ310" s="1281" t="str">
        <f t="shared" ref="BZ310:BZ373" si="559">IFERROR((($O310*(1+$O$10)-$O310)/6.5)+BY310,"")</f>
        <v/>
      </c>
      <c r="CA310" s="1281" t="str">
        <f t="shared" ref="CA310:CA373" si="560">IFERROR((($O310*(1+$O$10)-$O310)/6.5)+BZ310,"")</f>
        <v/>
      </c>
      <c r="CB310" s="1281" t="str">
        <f t="shared" ref="CB310:CB373" si="561">IFERROR((($O310*(1+$O$10)-$O310)/6.5)+CA310,"")</f>
        <v/>
      </c>
      <c r="CC310" s="1281" t="str">
        <f t="shared" ref="CC310:CC373" si="562">IFERROR((($O310*(1+$O$10)-$O310)/6.5)+CB310,"")</f>
        <v/>
      </c>
      <c r="CD310" s="1281" t="str">
        <f t="shared" ref="CD310:CD373" si="563">IFERROR((($O310*(1+$O$10)-$O310)/6.5)+CC310,"")</f>
        <v/>
      </c>
      <c r="CE310" s="623" t="str">
        <f t="shared" ref="CE310:CE373" si="564">IFERROR((($P310*(1+$P$10)-$P310)/6.5)+P310,"")</f>
        <v/>
      </c>
      <c r="CF310" s="623" t="str">
        <f t="shared" ref="CF310:CF373" si="565">IFERROR((($P310*(1+$P$10)-$P310)/6.5)+CE310,"")</f>
        <v/>
      </c>
      <c r="CG310" s="623" t="str">
        <f t="shared" ref="CG310:CG373" si="566">IFERROR((($P310*(1+$P$10)-$P310)/6.5)+CF310,"")</f>
        <v/>
      </c>
      <c r="CH310" s="623" t="str">
        <f t="shared" ref="CH310:CH373" si="567">IFERROR((($P310*(1+$P$10)-$P310)/6.5)+CG310,"")</f>
        <v/>
      </c>
      <c r="CI310" s="623" t="str">
        <f t="shared" ref="CI310:CI373" si="568">IFERROR((($P310*(1+$P$10)-$P310)/6.5)+CH310,"")</f>
        <v/>
      </c>
      <c r="CJ310" s="623" t="str">
        <f t="shared" ref="CJ310:CJ373" si="569">IFERROR((($P310*(1+$P$10)-$P310)/6.5)+CI310,"")</f>
        <v/>
      </c>
      <c r="CK310" s="623" t="str">
        <f t="shared" ref="CK310:CK373" si="570">IFERROR((($P310*(1+$P$10)-$P310)/6.5)+CJ310,"")</f>
        <v/>
      </c>
      <c r="CL310" s="623" t="str">
        <f t="shared" ref="CL310:CL373" si="571">IFERROR((($P310*(1+$P$10)-$P310)/6.5)+CK310,"")</f>
        <v/>
      </c>
      <c r="CM310" s="623" t="str">
        <f t="shared" ref="CM310:CM373" si="572">IFERROR((($P310*(1+$P$10)-$P310)/6.5)+CL310,"")</f>
        <v/>
      </c>
      <c r="CN310" s="623" t="str">
        <f t="shared" ref="CN310:CN373" si="573">IFERROR((($P310*(1+$P$10)-$P310)/6.5)+CM310,"")</f>
        <v/>
      </c>
      <c r="CO310" s="623" t="str">
        <f t="shared" ref="CO310:CO373" si="574">IFERROR((($P310*(1+$P$10)-$P310)/6.5)+CN310,"")</f>
        <v/>
      </c>
      <c r="CP310" s="623" t="str">
        <f t="shared" ref="CP310:CP373" si="575">IFERROR((($P310*(1+$P$10)-$P310)/6.5)+CO310,"")</f>
        <v/>
      </c>
      <c r="CQ310" s="1281" t="str">
        <f t="shared" ref="CQ310:CQ373" si="576">IFERROR((($Q310*(1+$Q$10)-$Q310)/6.5)+Q310,"")</f>
        <v/>
      </c>
      <c r="CR310" s="1281" t="str">
        <f t="shared" ref="CR310:CR373" si="577">IFERROR((($Q310*(1+$Q$10)-$Q310)/6.5)+CQ310,"")</f>
        <v/>
      </c>
      <c r="CS310" s="1281" t="str">
        <f t="shared" ref="CS310:CS373" si="578">IFERROR((($Q310*(1+$Q$10)-$Q310)/6.5)+CR310,"")</f>
        <v/>
      </c>
      <c r="CT310" s="1281" t="str">
        <f t="shared" ref="CT310:CT373" si="579">IFERROR((($Q310*(1+$Q$10)-$Q310)/6.5)+CS310,"")</f>
        <v/>
      </c>
      <c r="CU310" s="1281" t="str">
        <f t="shared" ref="CU310:CU373" si="580">IFERROR((($Q310*(1+$Q$10)-$Q310)/6.5)+CT310,"")</f>
        <v/>
      </c>
      <c r="CV310" s="1281" t="str">
        <f t="shared" ref="CV310:CV373" si="581">IFERROR((($Q310*(1+$Q$10)-$Q310)/6.5)+CU310,"")</f>
        <v/>
      </c>
      <c r="CW310" s="1281" t="str">
        <f t="shared" ref="CW310:CW373" si="582">IFERROR((($Q310*(1+$Q$10)-$Q310)/6.5)+CV310,"")</f>
        <v/>
      </c>
      <c r="CX310" s="1281" t="str">
        <f t="shared" ref="CX310:CX373" si="583">IFERROR((($Q310*(1+$Q$10)-$Q310)/6.5)+CW310,"")</f>
        <v/>
      </c>
      <c r="CY310" s="1281" t="str">
        <f t="shared" ref="CY310:CY373" si="584">IFERROR((($Q310*(1+$Q$10)-$Q310)/6.5)+CX310,"")</f>
        <v/>
      </c>
      <c r="CZ310" s="1281" t="str">
        <f t="shared" ref="CZ310:CZ373" si="585">IFERROR((($Q310*(1+$Q$10)-$Q310)/6.5)+CY310,"")</f>
        <v/>
      </c>
      <c r="DA310" s="1281" t="str">
        <f t="shared" ref="DA310:DA373" si="586">IFERROR((($Q310*(1+$Q$10)-$Q310)/6.5)+CZ310,"")</f>
        <v/>
      </c>
      <c r="DB310" s="1281" t="str">
        <f t="shared" ref="DB310:DB373" si="587">IFERROR((($Q310*(1+$Q$10)-$Q310)/6.5)+DA310,"")</f>
        <v/>
      </c>
      <c r="DC310" s="623" t="str">
        <f t="shared" ref="DC310:DC373" si="588">IFERROR((($R310*(1+$R$10)-$R310)/6.5)+R310,"")</f>
        <v/>
      </c>
      <c r="DD310" s="623" t="str">
        <f t="shared" ref="DD310:DD373" si="589">IFERROR((($R310*(1+$R$10)-$R310)/6.5)+DC310,"")</f>
        <v/>
      </c>
      <c r="DE310" s="623" t="str">
        <f t="shared" ref="DE310:DE373" si="590">IFERROR((($R310*(1+$R$10)-$R310)/6.5)+DD310,"")</f>
        <v/>
      </c>
      <c r="DF310" s="623" t="str">
        <f t="shared" ref="DF310:DF373" si="591">IFERROR((($R310*(1+$R$10)-$R310)/6.5)+DE310,"")</f>
        <v/>
      </c>
      <c r="DG310" s="623" t="str">
        <f t="shared" ref="DG310:DG373" si="592">IFERROR((($R310*(1+$R$10)-$R310)/6.5)+DF310,"")</f>
        <v/>
      </c>
      <c r="DH310" s="623" t="str">
        <f t="shared" ref="DH310:DH373" si="593">IFERROR((($R310*(1+$R$10)-$R310)/6.5)+DG310,"")</f>
        <v/>
      </c>
      <c r="DI310" s="623" t="str">
        <f t="shared" ref="DI310:DI373" si="594">IFERROR((($R310*(1+$R$10)-$R310)/6.5)+DH310,"")</f>
        <v/>
      </c>
      <c r="DJ310" s="623" t="str">
        <f t="shared" ref="DJ310:DJ373" si="595">IFERROR((($R310*(1+$R$10)-$R310)/6.5)+DI310,"")</f>
        <v/>
      </c>
      <c r="DK310" s="623" t="str">
        <f t="shared" ref="DK310:DK373" si="596">IFERROR((($R310*(1+$R$10)-$R310)/6.5)+DJ310,"")</f>
        <v/>
      </c>
      <c r="DL310" s="623" t="str">
        <f t="shared" ref="DL310:DL373" si="597">IFERROR((($R310*(1+$R$10)-$R310)/6.5)+DK310,"")</f>
        <v/>
      </c>
      <c r="DM310" s="623" t="str">
        <f t="shared" ref="DM310:DM373" si="598">IFERROR((($R310*(1+$R$10)-$R310)/6.5)+DL310,"")</f>
        <v/>
      </c>
      <c r="DN310" s="623" t="str">
        <f t="shared" ref="DN310:DN373" si="599">IFERROR((($R310*(1+$R$10)-$R310)/6.5)+DM310,"")</f>
        <v/>
      </c>
      <c r="DO310" s="1281" t="str">
        <f t="shared" ref="DO310:DO373" si="600">IFERROR((($S310*(1+$S$10)-$S310)/6.5)+S310,"")</f>
        <v/>
      </c>
      <c r="DP310" s="1281" t="str">
        <f t="shared" ref="DP310:DP373" si="601">IFERROR((($S310*(1+$S$10)-$S310)/6.5)+DO310,"")</f>
        <v/>
      </c>
      <c r="DQ310" s="1281" t="str">
        <f t="shared" ref="DQ310:DQ373" si="602">IFERROR((($S310*(1+$S$10)-$S310)/6.5)+DP310,"")</f>
        <v/>
      </c>
      <c r="DR310" s="1281" t="str">
        <f t="shared" ref="DR310:DR373" si="603">IFERROR((($S310*(1+$S$10)-$S310)/6.5)+DQ310,"")</f>
        <v/>
      </c>
      <c r="DS310" s="1281" t="str">
        <f t="shared" ref="DS310:DS373" si="604">IFERROR((($S310*(1+$S$10)-$S310)/6.5)+DR310,"")</f>
        <v/>
      </c>
      <c r="DT310" s="1281" t="str">
        <f t="shared" ref="DT310:DT373" si="605">IFERROR((($S310*(1+$S$10)-$S310)/6.5)+DS310,"")</f>
        <v/>
      </c>
      <c r="DU310" s="1281" t="str">
        <f t="shared" ref="DU310:DU373" si="606">IFERROR((($S310*(1+$S$10)-$S310)/6.5)+DT310,"")</f>
        <v/>
      </c>
      <c r="DV310" s="1281" t="str">
        <f t="shared" ref="DV310:DV373" si="607">IFERROR((($S310*(1+$S$10)-$S310)/6.5)+DU310,"")</f>
        <v/>
      </c>
      <c r="DW310" s="1281" t="str">
        <f t="shared" ref="DW310:DW373" si="608">IFERROR((($S310*(1+$S$10)-$S310)/6.5)+DV310,"")</f>
        <v/>
      </c>
      <c r="DX310" s="1281" t="str">
        <f t="shared" ref="DX310:DX373" si="609">IFERROR((($S310*(1+$S$10)-$S310)/6.5)+DW310,"")</f>
        <v/>
      </c>
      <c r="DY310" s="1281" t="str">
        <f t="shared" ref="DY310:DY373" si="610">IFERROR((($S310*(1+$S$10)-$S310)/6.5)+DX310,"")</f>
        <v/>
      </c>
      <c r="DZ310" s="1281" t="str">
        <f t="shared" ref="DZ310:DZ373" si="611">IFERROR((($S310*(1+$S$10)-$S310)/6.5)+DY310,"")</f>
        <v/>
      </c>
      <c r="EA310" s="623" t="str">
        <f t="shared" ref="EA310:EA373" si="612">IFERROR((($T310*(1+$T$10)-$T310)/6.5)+T310,"")</f>
        <v/>
      </c>
      <c r="EB310" s="623" t="str">
        <f t="shared" ref="EB310:EB373" si="613">IFERROR((($T310*(1+$T$10)-$T310)/6.5)+EA310,"")</f>
        <v/>
      </c>
      <c r="EC310" s="623" t="str">
        <f t="shared" ref="EC310:EC373" si="614">IFERROR((($T310*(1+$T$10)-$T310)/6.5)+EB310,"")</f>
        <v/>
      </c>
      <c r="ED310" s="623" t="str">
        <f t="shared" ref="ED310:ED373" si="615">IFERROR((($T310*(1+$T$10)-$T310)/6.5)+EC310,"")</f>
        <v/>
      </c>
      <c r="EE310" s="623" t="str">
        <f t="shared" ref="EE310:EE373" si="616">IFERROR((($T310*(1+$T$10)-$T310)/6.5)+ED310,"")</f>
        <v/>
      </c>
      <c r="EF310" s="623" t="str">
        <f t="shared" ref="EF310:EF373" si="617">IFERROR((($T310*(1+$T$10)-$T310)/6.5)+EE310,"")</f>
        <v/>
      </c>
      <c r="EG310" s="623" t="str">
        <f t="shared" ref="EG310:EG373" si="618">IFERROR((($T310*(1+$T$10)-$T310)/6.5)+EF310,"")</f>
        <v/>
      </c>
      <c r="EH310" s="623" t="str">
        <f t="shared" ref="EH310:EH373" si="619">IFERROR((($T310*(1+$T$10)-$T310)/6.5)+EG310,"")</f>
        <v/>
      </c>
      <c r="EI310" s="623" t="str">
        <f t="shared" ref="EI310:EI373" si="620">IFERROR((($T310*(1+$T$10)-$T310)/6.5)+EH310,"")</f>
        <v/>
      </c>
      <c r="EJ310" s="623" t="str">
        <f t="shared" ref="EJ310:EJ373" si="621">IFERROR((($T310*(1+$T$10)-$T310)/6.5)+EI310,"")</f>
        <v/>
      </c>
      <c r="EK310" s="623" t="str">
        <f t="shared" ref="EK310:EK373" si="622">IFERROR((($T310*(1+$T$10)-$T310)/6.5)+EJ310,"")</f>
        <v/>
      </c>
      <c r="EL310" s="623" t="str">
        <f t="shared" ref="EL310:EL373" si="623">IFERROR((($T310*(1+$T$10)-$T310)/6.5)+EK310,"")</f>
        <v/>
      </c>
    </row>
    <row r="311" spans="1:142">
      <c r="A311" s="7" t="str">
        <f>IF('Rent Roll_RedIQ 1'!B304&gt;0,'Rent Roll_RedIQ 1'!B304,"")</f>
        <v/>
      </c>
      <c r="B311" s="7" t="str">
        <f>IF('Rent Roll_RedIQ 1'!C304&gt;0,'Rent Roll_RedIQ 1'!C304,"")</f>
        <v/>
      </c>
      <c r="C311" s="614">
        <f>IF('Rent Roll_RedIQ 1'!K304&gt;0,'Rent Roll_RedIQ 1'!K304,0)</f>
        <v>0</v>
      </c>
      <c r="D311" s="615" t="str">
        <f>IF('Rent Roll_RedIQ 1'!J304&gt;0,'Rent Roll_RedIQ 1'!J304,"")</f>
        <v/>
      </c>
      <c r="E311" s="624" t="str">
        <f t="shared" si="531"/>
        <v/>
      </c>
      <c r="F311" s="194"/>
      <c r="G311" s="194"/>
      <c r="H311" s="616" t="str">
        <f t="shared" si="516"/>
        <v/>
      </c>
      <c r="I311" s="1200">
        <f>IF('Rent Roll_RedIQ 1'!S304&gt;0,'Rent Roll_RedIQ 1'!S304,Purchase_Date-1)</f>
        <v>45991</v>
      </c>
      <c r="J311" s="617" t="str">
        <f t="shared" si="517"/>
        <v/>
      </c>
      <c r="K311" s="1205">
        <f t="shared" si="518"/>
        <v>46356</v>
      </c>
      <c r="L311" s="618" t="str">
        <f t="shared" si="517"/>
        <v/>
      </c>
      <c r="M311" s="1208">
        <f t="shared" si="519"/>
        <v>46721</v>
      </c>
      <c r="N311" s="614" t="str">
        <f t="shared" si="532"/>
        <v/>
      </c>
      <c r="O311" s="614" t="str">
        <f t="shared" si="533"/>
        <v/>
      </c>
      <c r="P311" s="614" t="str">
        <f t="shared" si="534"/>
        <v/>
      </c>
      <c r="Q311" s="614" t="str">
        <f t="shared" si="535"/>
        <v/>
      </c>
      <c r="R311" s="614" t="str">
        <f t="shared" si="536"/>
        <v/>
      </c>
      <c r="S311" s="614" t="str">
        <f t="shared" si="537"/>
        <v/>
      </c>
      <c r="T311" s="614" t="str">
        <f t="shared" si="538"/>
        <v/>
      </c>
      <c r="U311" s="619"/>
      <c r="V311" s="614"/>
      <c r="W311" s="620" t="str">
        <f t="shared" si="528"/>
        <v/>
      </c>
      <c r="X311" s="620" t="str">
        <f t="shared" ref="X311:AC320" si="624">IF($I311&gt;=X$11,$C311,$H311)</f>
        <v/>
      </c>
      <c r="Y311" s="620" t="str">
        <f t="shared" si="624"/>
        <v/>
      </c>
      <c r="Z311" s="620" t="str">
        <f t="shared" si="624"/>
        <v/>
      </c>
      <c r="AA311" s="620" t="str">
        <f t="shared" si="624"/>
        <v/>
      </c>
      <c r="AB311" s="620" t="str">
        <f t="shared" si="624"/>
        <v/>
      </c>
      <c r="AC311" s="620" t="str">
        <f t="shared" si="624"/>
        <v/>
      </c>
      <c r="AD311" s="620" t="str">
        <f t="shared" si="539"/>
        <v/>
      </c>
      <c r="AE311" s="620" t="str">
        <f t="shared" si="539"/>
        <v/>
      </c>
      <c r="AF311" s="620" t="str">
        <f t="shared" si="539"/>
        <v/>
      </c>
      <c r="AG311" s="620" t="str">
        <f t="shared" si="539"/>
        <v/>
      </c>
      <c r="AH311" s="620" t="str">
        <f t="shared" si="539"/>
        <v/>
      </c>
      <c r="AI311" s="621" t="str">
        <f t="shared" si="514"/>
        <v/>
      </c>
      <c r="AJ311" s="621" t="str">
        <f t="shared" si="524"/>
        <v/>
      </c>
      <c r="AK311" s="621" t="str">
        <f t="shared" si="524"/>
        <v/>
      </c>
      <c r="AL311" s="621" t="str">
        <f t="shared" si="524"/>
        <v/>
      </c>
      <c r="AM311" s="621" t="str">
        <f t="shared" si="524"/>
        <v/>
      </c>
      <c r="AN311" s="621" t="str">
        <f t="shared" si="524"/>
        <v/>
      </c>
      <c r="AO311" s="621" t="str">
        <f t="shared" si="524"/>
        <v/>
      </c>
      <c r="AP311" s="621" t="str">
        <f t="shared" si="524"/>
        <v/>
      </c>
      <c r="AQ311" s="621" t="str">
        <f t="shared" si="524"/>
        <v/>
      </c>
      <c r="AR311" s="621" t="str">
        <f t="shared" si="524"/>
        <v/>
      </c>
      <c r="AS311" s="621" t="str">
        <f t="shared" si="524"/>
        <v/>
      </c>
      <c r="AT311" s="621" t="str">
        <f t="shared" si="524"/>
        <v/>
      </c>
      <c r="AU311" s="622" t="str">
        <f t="shared" si="526"/>
        <v/>
      </c>
      <c r="AV311" s="622" t="str">
        <f t="shared" si="525"/>
        <v/>
      </c>
      <c r="AW311" s="622" t="str">
        <f t="shared" si="525"/>
        <v/>
      </c>
      <c r="AX311" s="622" t="str">
        <f t="shared" si="525"/>
        <v/>
      </c>
      <c r="AY311" s="622" t="str">
        <f t="shared" si="525"/>
        <v/>
      </c>
      <c r="AZ311" s="622" t="str">
        <f t="shared" si="525"/>
        <v/>
      </c>
      <c r="BA311" s="622" t="str">
        <f t="shared" si="525"/>
        <v/>
      </c>
      <c r="BB311" s="622" t="str">
        <f t="shared" si="525"/>
        <v/>
      </c>
      <c r="BC311" s="622" t="str">
        <f t="shared" si="525"/>
        <v/>
      </c>
      <c r="BD311" s="622" t="str">
        <f t="shared" si="525"/>
        <v/>
      </c>
      <c r="BE311" s="622" t="str">
        <f t="shared" si="525"/>
        <v/>
      </c>
      <c r="BF311" s="622" t="str">
        <f t="shared" si="525"/>
        <v/>
      </c>
      <c r="BG311" s="623" t="str">
        <f t="shared" si="540"/>
        <v/>
      </c>
      <c r="BH311" s="623" t="str">
        <f t="shared" si="541"/>
        <v/>
      </c>
      <c r="BI311" s="623" t="str">
        <f t="shared" si="542"/>
        <v/>
      </c>
      <c r="BJ311" s="623" t="str">
        <f t="shared" si="543"/>
        <v/>
      </c>
      <c r="BK311" s="623" t="str">
        <f t="shared" si="544"/>
        <v/>
      </c>
      <c r="BL311" s="623" t="str">
        <f t="shared" si="545"/>
        <v/>
      </c>
      <c r="BM311" s="623" t="str">
        <f t="shared" si="546"/>
        <v/>
      </c>
      <c r="BN311" s="623" t="str">
        <f t="shared" si="547"/>
        <v/>
      </c>
      <c r="BO311" s="623" t="str">
        <f t="shared" si="548"/>
        <v/>
      </c>
      <c r="BP311" s="623" t="str">
        <f t="shared" si="549"/>
        <v/>
      </c>
      <c r="BQ311" s="623" t="str">
        <f t="shared" si="550"/>
        <v/>
      </c>
      <c r="BR311" s="623" t="str">
        <f t="shared" si="551"/>
        <v/>
      </c>
      <c r="BS311" s="1281" t="str">
        <f t="shared" si="552"/>
        <v/>
      </c>
      <c r="BT311" s="1281" t="str">
        <f t="shared" si="553"/>
        <v/>
      </c>
      <c r="BU311" s="1281" t="str">
        <f t="shared" si="554"/>
        <v/>
      </c>
      <c r="BV311" s="1281" t="str">
        <f t="shared" si="555"/>
        <v/>
      </c>
      <c r="BW311" s="1281" t="str">
        <f t="shared" si="556"/>
        <v/>
      </c>
      <c r="BX311" s="1281" t="str">
        <f t="shared" si="557"/>
        <v/>
      </c>
      <c r="BY311" s="1281" t="str">
        <f t="shared" si="558"/>
        <v/>
      </c>
      <c r="BZ311" s="1281" t="str">
        <f t="shared" si="559"/>
        <v/>
      </c>
      <c r="CA311" s="1281" t="str">
        <f t="shared" si="560"/>
        <v/>
      </c>
      <c r="CB311" s="1281" t="str">
        <f t="shared" si="561"/>
        <v/>
      </c>
      <c r="CC311" s="1281" t="str">
        <f t="shared" si="562"/>
        <v/>
      </c>
      <c r="CD311" s="1281" t="str">
        <f t="shared" si="563"/>
        <v/>
      </c>
      <c r="CE311" s="623" t="str">
        <f t="shared" si="564"/>
        <v/>
      </c>
      <c r="CF311" s="623" t="str">
        <f t="shared" si="565"/>
        <v/>
      </c>
      <c r="CG311" s="623" t="str">
        <f t="shared" si="566"/>
        <v/>
      </c>
      <c r="CH311" s="623" t="str">
        <f t="shared" si="567"/>
        <v/>
      </c>
      <c r="CI311" s="623" t="str">
        <f t="shared" si="568"/>
        <v/>
      </c>
      <c r="CJ311" s="623" t="str">
        <f t="shared" si="569"/>
        <v/>
      </c>
      <c r="CK311" s="623" t="str">
        <f t="shared" si="570"/>
        <v/>
      </c>
      <c r="CL311" s="623" t="str">
        <f t="shared" si="571"/>
        <v/>
      </c>
      <c r="CM311" s="623" t="str">
        <f t="shared" si="572"/>
        <v/>
      </c>
      <c r="CN311" s="623" t="str">
        <f t="shared" si="573"/>
        <v/>
      </c>
      <c r="CO311" s="623" t="str">
        <f t="shared" si="574"/>
        <v/>
      </c>
      <c r="CP311" s="623" t="str">
        <f t="shared" si="575"/>
        <v/>
      </c>
      <c r="CQ311" s="1281" t="str">
        <f t="shared" si="576"/>
        <v/>
      </c>
      <c r="CR311" s="1281" t="str">
        <f t="shared" si="577"/>
        <v/>
      </c>
      <c r="CS311" s="1281" t="str">
        <f t="shared" si="578"/>
        <v/>
      </c>
      <c r="CT311" s="1281" t="str">
        <f t="shared" si="579"/>
        <v/>
      </c>
      <c r="CU311" s="1281" t="str">
        <f t="shared" si="580"/>
        <v/>
      </c>
      <c r="CV311" s="1281" t="str">
        <f t="shared" si="581"/>
        <v/>
      </c>
      <c r="CW311" s="1281" t="str">
        <f t="shared" si="582"/>
        <v/>
      </c>
      <c r="CX311" s="1281" t="str">
        <f t="shared" si="583"/>
        <v/>
      </c>
      <c r="CY311" s="1281" t="str">
        <f t="shared" si="584"/>
        <v/>
      </c>
      <c r="CZ311" s="1281" t="str">
        <f t="shared" si="585"/>
        <v/>
      </c>
      <c r="DA311" s="1281" t="str">
        <f t="shared" si="586"/>
        <v/>
      </c>
      <c r="DB311" s="1281" t="str">
        <f t="shared" si="587"/>
        <v/>
      </c>
      <c r="DC311" s="623" t="str">
        <f t="shared" si="588"/>
        <v/>
      </c>
      <c r="DD311" s="623" t="str">
        <f t="shared" si="589"/>
        <v/>
      </c>
      <c r="DE311" s="623" t="str">
        <f t="shared" si="590"/>
        <v/>
      </c>
      <c r="DF311" s="623" t="str">
        <f t="shared" si="591"/>
        <v/>
      </c>
      <c r="DG311" s="623" t="str">
        <f t="shared" si="592"/>
        <v/>
      </c>
      <c r="DH311" s="623" t="str">
        <f t="shared" si="593"/>
        <v/>
      </c>
      <c r="DI311" s="623" t="str">
        <f t="shared" si="594"/>
        <v/>
      </c>
      <c r="DJ311" s="623" t="str">
        <f t="shared" si="595"/>
        <v/>
      </c>
      <c r="DK311" s="623" t="str">
        <f t="shared" si="596"/>
        <v/>
      </c>
      <c r="DL311" s="623" t="str">
        <f t="shared" si="597"/>
        <v/>
      </c>
      <c r="DM311" s="623" t="str">
        <f t="shared" si="598"/>
        <v/>
      </c>
      <c r="DN311" s="623" t="str">
        <f t="shared" si="599"/>
        <v/>
      </c>
      <c r="DO311" s="1281" t="str">
        <f t="shared" si="600"/>
        <v/>
      </c>
      <c r="DP311" s="1281" t="str">
        <f t="shared" si="601"/>
        <v/>
      </c>
      <c r="DQ311" s="1281" t="str">
        <f t="shared" si="602"/>
        <v/>
      </c>
      <c r="DR311" s="1281" t="str">
        <f t="shared" si="603"/>
        <v/>
      </c>
      <c r="DS311" s="1281" t="str">
        <f t="shared" si="604"/>
        <v/>
      </c>
      <c r="DT311" s="1281" t="str">
        <f t="shared" si="605"/>
        <v/>
      </c>
      <c r="DU311" s="1281" t="str">
        <f t="shared" si="606"/>
        <v/>
      </c>
      <c r="DV311" s="1281" t="str">
        <f t="shared" si="607"/>
        <v/>
      </c>
      <c r="DW311" s="1281" t="str">
        <f t="shared" si="608"/>
        <v/>
      </c>
      <c r="DX311" s="1281" t="str">
        <f t="shared" si="609"/>
        <v/>
      </c>
      <c r="DY311" s="1281" t="str">
        <f t="shared" si="610"/>
        <v/>
      </c>
      <c r="DZ311" s="1281" t="str">
        <f t="shared" si="611"/>
        <v/>
      </c>
      <c r="EA311" s="623" t="str">
        <f t="shared" si="612"/>
        <v/>
      </c>
      <c r="EB311" s="623" t="str">
        <f t="shared" si="613"/>
        <v/>
      </c>
      <c r="EC311" s="623" t="str">
        <f t="shared" si="614"/>
        <v/>
      </c>
      <c r="ED311" s="623" t="str">
        <f t="shared" si="615"/>
        <v/>
      </c>
      <c r="EE311" s="623" t="str">
        <f t="shared" si="616"/>
        <v/>
      </c>
      <c r="EF311" s="623" t="str">
        <f t="shared" si="617"/>
        <v/>
      </c>
      <c r="EG311" s="623" t="str">
        <f t="shared" si="618"/>
        <v/>
      </c>
      <c r="EH311" s="623" t="str">
        <f t="shared" si="619"/>
        <v/>
      </c>
      <c r="EI311" s="623" t="str">
        <f t="shared" si="620"/>
        <v/>
      </c>
      <c r="EJ311" s="623" t="str">
        <f t="shared" si="621"/>
        <v/>
      </c>
      <c r="EK311" s="623" t="str">
        <f t="shared" si="622"/>
        <v/>
      </c>
      <c r="EL311" s="623" t="str">
        <f t="shared" si="623"/>
        <v/>
      </c>
    </row>
    <row r="312" spans="1:142">
      <c r="A312" s="7" t="str">
        <f>IF('Rent Roll_RedIQ 1'!B305&gt;0,'Rent Roll_RedIQ 1'!B305,"")</f>
        <v/>
      </c>
      <c r="B312" s="7" t="str">
        <f>IF('Rent Roll_RedIQ 1'!C305&gt;0,'Rent Roll_RedIQ 1'!C305,"")</f>
        <v/>
      </c>
      <c r="C312" s="614">
        <f>IF('Rent Roll_RedIQ 1'!K305&gt;0,'Rent Roll_RedIQ 1'!K305,0)</f>
        <v>0</v>
      </c>
      <c r="D312" s="615" t="str">
        <f>IF('Rent Roll_RedIQ 1'!J305&gt;0,'Rent Roll_RedIQ 1'!J305,"")</f>
        <v/>
      </c>
      <c r="E312" s="624" t="str">
        <f t="shared" si="531"/>
        <v/>
      </c>
      <c r="F312" s="194"/>
      <c r="G312" s="194"/>
      <c r="H312" s="616" t="str">
        <f t="shared" si="516"/>
        <v/>
      </c>
      <c r="I312" s="1200">
        <f>IF('Rent Roll_RedIQ 1'!S305&gt;0,'Rent Roll_RedIQ 1'!S305,Purchase_Date-1)</f>
        <v>45991</v>
      </c>
      <c r="J312" s="617" t="str">
        <f t="shared" si="517"/>
        <v/>
      </c>
      <c r="K312" s="1205">
        <f t="shared" si="518"/>
        <v>46356</v>
      </c>
      <c r="L312" s="618" t="str">
        <f t="shared" si="517"/>
        <v/>
      </c>
      <c r="M312" s="1208">
        <f t="shared" si="519"/>
        <v>46721</v>
      </c>
      <c r="N312" s="614" t="str">
        <f t="shared" si="532"/>
        <v/>
      </c>
      <c r="O312" s="614" t="str">
        <f t="shared" si="533"/>
        <v/>
      </c>
      <c r="P312" s="614" t="str">
        <f t="shared" si="534"/>
        <v/>
      </c>
      <c r="Q312" s="614" t="str">
        <f t="shared" si="535"/>
        <v/>
      </c>
      <c r="R312" s="614" t="str">
        <f t="shared" si="536"/>
        <v/>
      </c>
      <c r="S312" s="614" t="str">
        <f t="shared" si="537"/>
        <v/>
      </c>
      <c r="T312" s="614" t="str">
        <f t="shared" si="538"/>
        <v/>
      </c>
      <c r="U312" s="619"/>
      <c r="V312" s="614"/>
      <c r="W312" s="620" t="str">
        <f t="shared" si="528"/>
        <v/>
      </c>
      <c r="X312" s="620" t="str">
        <f t="shared" si="624"/>
        <v/>
      </c>
      <c r="Y312" s="620" t="str">
        <f t="shared" si="624"/>
        <v/>
      </c>
      <c r="Z312" s="620" t="str">
        <f t="shared" si="624"/>
        <v/>
      </c>
      <c r="AA312" s="620" t="str">
        <f t="shared" si="624"/>
        <v/>
      </c>
      <c r="AB312" s="620" t="str">
        <f t="shared" si="624"/>
        <v/>
      </c>
      <c r="AC312" s="620" t="str">
        <f t="shared" si="624"/>
        <v/>
      </c>
      <c r="AD312" s="620" t="str">
        <f t="shared" si="539"/>
        <v/>
      </c>
      <c r="AE312" s="620" t="str">
        <f t="shared" si="539"/>
        <v/>
      </c>
      <c r="AF312" s="620" t="str">
        <f t="shared" si="539"/>
        <v/>
      </c>
      <c r="AG312" s="620" t="str">
        <f t="shared" si="539"/>
        <v/>
      </c>
      <c r="AH312" s="620" t="str">
        <f t="shared" si="539"/>
        <v/>
      </c>
      <c r="AI312" s="621" t="str">
        <f t="shared" si="514"/>
        <v/>
      </c>
      <c r="AJ312" s="621" t="str">
        <f t="shared" si="524"/>
        <v/>
      </c>
      <c r="AK312" s="621" t="str">
        <f t="shared" si="524"/>
        <v/>
      </c>
      <c r="AL312" s="621" t="str">
        <f t="shared" si="524"/>
        <v/>
      </c>
      <c r="AM312" s="621" t="str">
        <f t="shared" si="524"/>
        <v/>
      </c>
      <c r="AN312" s="621" t="str">
        <f t="shared" si="524"/>
        <v/>
      </c>
      <c r="AO312" s="621" t="str">
        <f t="shared" si="524"/>
        <v/>
      </c>
      <c r="AP312" s="621" t="str">
        <f t="shared" si="524"/>
        <v/>
      </c>
      <c r="AQ312" s="621" t="str">
        <f t="shared" si="524"/>
        <v/>
      </c>
      <c r="AR312" s="621" t="str">
        <f t="shared" si="524"/>
        <v/>
      </c>
      <c r="AS312" s="621" t="str">
        <f t="shared" si="524"/>
        <v/>
      </c>
      <c r="AT312" s="621" t="str">
        <f t="shared" si="524"/>
        <v/>
      </c>
      <c r="AU312" s="622" t="str">
        <f t="shared" si="526"/>
        <v/>
      </c>
      <c r="AV312" s="622" t="str">
        <f t="shared" si="525"/>
        <v/>
      </c>
      <c r="AW312" s="622" t="str">
        <f t="shared" si="525"/>
        <v/>
      </c>
      <c r="AX312" s="622" t="str">
        <f t="shared" si="525"/>
        <v/>
      </c>
      <c r="AY312" s="622" t="str">
        <f t="shared" si="525"/>
        <v/>
      </c>
      <c r="AZ312" s="622" t="str">
        <f t="shared" si="525"/>
        <v/>
      </c>
      <c r="BA312" s="622" t="str">
        <f t="shared" si="525"/>
        <v/>
      </c>
      <c r="BB312" s="622" t="str">
        <f t="shared" si="525"/>
        <v/>
      </c>
      <c r="BC312" s="622" t="str">
        <f t="shared" si="525"/>
        <v/>
      </c>
      <c r="BD312" s="622" t="str">
        <f t="shared" si="525"/>
        <v/>
      </c>
      <c r="BE312" s="622" t="str">
        <f t="shared" si="525"/>
        <v/>
      </c>
      <c r="BF312" s="622" t="str">
        <f t="shared" si="525"/>
        <v/>
      </c>
      <c r="BG312" s="623" t="str">
        <f t="shared" si="540"/>
        <v/>
      </c>
      <c r="BH312" s="623" t="str">
        <f t="shared" si="541"/>
        <v/>
      </c>
      <c r="BI312" s="623" t="str">
        <f t="shared" si="542"/>
        <v/>
      </c>
      <c r="BJ312" s="623" t="str">
        <f t="shared" si="543"/>
        <v/>
      </c>
      <c r="BK312" s="623" t="str">
        <f t="shared" si="544"/>
        <v/>
      </c>
      <c r="BL312" s="623" t="str">
        <f t="shared" si="545"/>
        <v/>
      </c>
      <c r="BM312" s="623" t="str">
        <f t="shared" si="546"/>
        <v/>
      </c>
      <c r="BN312" s="623" t="str">
        <f t="shared" si="547"/>
        <v/>
      </c>
      <c r="BO312" s="623" t="str">
        <f t="shared" si="548"/>
        <v/>
      </c>
      <c r="BP312" s="623" t="str">
        <f t="shared" si="549"/>
        <v/>
      </c>
      <c r="BQ312" s="623" t="str">
        <f t="shared" si="550"/>
        <v/>
      </c>
      <c r="BR312" s="623" t="str">
        <f t="shared" si="551"/>
        <v/>
      </c>
      <c r="BS312" s="1281" t="str">
        <f t="shared" si="552"/>
        <v/>
      </c>
      <c r="BT312" s="1281" t="str">
        <f t="shared" si="553"/>
        <v/>
      </c>
      <c r="BU312" s="1281" t="str">
        <f t="shared" si="554"/>
        <v/>
      </c>
      <c r="BV312" s="1281" t="str">
        <f t="shared" si="555"/>
        <v/>
      </c>
      <c r="BW312" s="1281" t="str">
        <f t="shared" si="556"/>
        <v/>
      </c>
      <c r="BX312" s="1281" t="str">
        <f t="shared" si="557"/>
        <v/>
      </c>
      <c r="BY312" s="1281" t="str">
        <f t="shared" si="558"/>
        <v/>
      </c>
      <c r="BZ312" s="1281" t="str">
        <f t="shared" si="559"/>
        <v/>
      </c>
      <c r="CA312" s="1281" t="str">
        <f t="shared" si="560"/>
        <v/>
      </c>
      <c r="CB312" s="1281" t="str">
        <f t="shared" si="561"/>
        <v/>
      </c>
      <c r="CC312" s="1281" t="str">
        <f t="shared" si="562"/>
        <v/>
      </c>
      <c r="CD312" s="1281" t="str">
        <f t="shared" si="563"/>
        <v/>
      </c>
      <c r="CE312" s="623" t="str">
        <f t="shared" si="564"/>
        <v/>
      </c>
      <c r="CF312" s="623" t="str">
        <f t="shared" si="565"/>
        <v/>
      </c>
      <c r="CG312" s="623" t="str">
        <f t="shared" si="566"/>
        <v/>
      </c>
      <c r="CH312" s="623" t="str">
        <f t="shared" si="567"/>
        <v/>
      </c>
      <c r="CI312" s="623" t="str">
        <f t="shared" si="568"/>
        <v/>
      </c>
      <c r="CJ312" s="623" t="str">
        <f t="shared" si="569"/>
        <v/>
      </c>
      <c r="CK312" s="623" t="str">
        <f t="shared" si="570"/>
        <v/>
      </c>
      <c r="CL312" s="623" t="str">
        <f t="shared" si="571"/>
        <v/>
      </c>
      <c r="CM312" s="623" t="str">
        <f t="shared" si="572"/>
        <v/>
      </c>
      <c r="CN312" s="623" t="str">
        <f t="shared" si="573"/>
        <v/>
      </c>
      <c r="CO312" s="623" t="str">
        <f t="shared" si="574"/>
        <v/>
      </c>
      <c r="CP312" s="623" t="str">
        <f t="shared" si="575"/>
        <v/>
      </c>
      <c r="CQ312" s="1281" t="str">
        <f t="shared" si="576"/>
        <v/>
      </c>
      <c r="CR312" s="1281" t="str">
        <f t="shared" si="577"/>
        <v/>
      </c>
      <c r="CS312" s="1281" t="str">
        <f t="shared" si="578"/>
        <v/>
      </c>
      <c r="CT312" s="1281" t="str">
        <f t="shared" si="579"/>
        <v/>
      </c>
      <c r="CU312" s="1281" t="str">
        <f t="shared" si="580"/>
        <v/>
      </c>
      <c r="CV312" s="1281" t="str">
        <f t="shared" si="581"/>
        <v/>
      </c>
      <c r="CW312" s="1281" t="str">
        <f t="shared" si="582"/>
        <v/>
      </c>
      <c r="CX312" s="1281" t="str">
        <f t="shared" si="583"/>
        <v/>
      </c>
      <c r="CY312" s="1281" t="str">
        <f t="shared" si="584"/>
        <v/>
      </c>
      <c r="CZ312" s="1281" t="str">
        <f t="shared" si="585"/>
        <v/>
      </c>
      <c r="DA312" s="1281" t="str">
        <f t="shared" si="586"/>
        <v/>
      </c>
      <c r="DB312" s="1281" t="str">
        <f t="shared" si="587"/>
        <v/>
      </c>
      <c r="DC312" s="623" t="str">
        <f t="shared" si="588"/>
        <v/>
      </c>
      <c r="DD312" s="623" t="str">
        <f t="shared" si="589"/>
        <v/>
      </c>
      <c r="DE312" s="623" t="str">
        <f t="shared" si="590"/>
        <v/>
      </c>
      <c r="DF312" s="623" t="str">
        <f t="shared" si="591"/>
        <v/>
      </c>
      <c r="DG312" s="623" t="str">
        <f t="shared" si="592"/>
        <v/>
      </c>
      <c r="DH312" s="623" t="str">
        <f t="shared" si="593"/>
        <v/>
      </c>
      <c r="DI312" s="623" t="str">
        <f t="shared" si="594"/>
        <v/>
      </c>
      <c r="DJ312" s="623" t="str">
        <f t="shared" si="595"/>
        <v/>
      </c>
      <c r="DK312" s="623" t="str">
        <f t="shared" si="596"/>
        <v/>
      </c>
      <c r="DL312" s="623" t="str">
        <f t="shared" si="597"/>
        <v/>
      </c>
      <c r="DM312" s="623" t="str">
        <f t="shared" si="598"/>
        <v/>
      </c>
      <c r="DN312" s="623" t="str">
        <f t="shared" si="599"/>
        <v/>
      </c>
      <c r="DO312" s="1281" t="str">
        <f t="shared" si="600"/>
        <v/>
      </c>
      <c r="DP312" s="1281" t="str">
        <f t="shared" si="601"/>
        <v/>
      </c>
      <c r="DQ312" s="1281" t="str">
        <f t="shared" si="602"/>
        <v/>
      </c>
      <c r="DR312" s="1281" t="str">
        <f t="shared" si="603"/>
        <v/>
      </c>
      <c r="DS312" s="1281" t="str">
        <f t="shared" si="604"/>
        <v/>
      </c>
      <c r="DT312" s="1281" t="str">
        <f t="shared" si="605"/>
        <v/>
      </c>
      <c r="DU312" s="1281" t="str">
        <f t="shared" si="606"/>
        <v/>
      </c>
      <c r="DV312" s="1281" t="str">
        <f t="shared" si="607"/>
        <v/>
      </c>
      <c r="DW312" s="1281" t="str">
        <f t="shared" si="608"/>
        <v/>
      </c>
      <c r="DX312" s="1281" t="str">
        <f t="shared" si="609"/>
        <v/>
      </c>
      <c r="DY312" s="1281" t="str">
        <f t="shared" si="610"/>
        <v/>
      </c>
      <c r="DZ312" s="1281" t="str">
        <f t="shared" si="611"/>
        <v/>
      </c>
      <c r="EA312" s="623" t="str">
        <f t="shared" si="612"/>
        <v/>
      </c>
      <c r="EB312" s="623" t="str">
        <f t="shared" si="613"/>
        <v/>
      </c>
      <c r="EC312" s="623" t="str">
        <f t="shared" si="614"/>
        <v/>
      </c>
      <c r="ED312" s="623" t="str">
        <f t="shared" si="615"/>
        <v/>
      </c>
      <c r="EE312" s="623" t="str">
        <f t="shared" si="616"/>
        <v/>
      </c>
      <c r="EF312" s="623" t="str">
        <f t="shared" si="617"/>
        <v/>
      </c>
      <c r="EG312" s="623" t="str">
        <f t="shared" si="618"/>
        <v/>
      </c>
      <c r="EH312" s="623" t="str">
        <f t="shared" si="619"/>
        <v/>
      </c>
      <c r="EI312" s="623" t="str">
        <f t="shared" si="620"/>
        <v/>
      </c>
      <c r="EJ312" s="623" t="str">
        <f t="shared" si="621"/>
        <v/>
      </c>
      <c r="EK312" s="623" t="str">
        <f t="shared" si="622"/>
        <v/>
      </c>
      <c r="EL312" s="623" t="str">
        <f t="shared" si="623"/>
        <v/>
      </c>
    </row>
    <row r="313" spans="1:142">
      <c r="A313" s="7" t="str">
        <f>IF('Rent Roll_RedIQ 1'!B306&gt;0,'Rent Roll_RedIQ 1'!B306,"")</f>
        <v/>
      </c>
      <c r="B313" s="7" t="str">
        <f>IF('Rent Roll_RedIQ 1'!C306&gt;0,'Rent Roll_RedIQ 1'!C306,"")</f>
        <v/>
      </c>
      <c r="C313" s="614">
        <f>IF('Rent Roll_RedIQ 1'!K306&gt;0,'Rent Roll_RedIQ 1'!K306,0)</f>
        <v>0</v>
      </c>
      <c r="D313" s="615" t="str">
        <f>IF('Rent Roll_RedIQ 1'!J306&gt;0,'Rent Roll_RedIQ 1'!J306,"")</f>
        <v/>
      </c>
      <c r="E313" s="624" t="str">
        <f t="shared" si="531"/>
        <v/>
      </c>
      <c r="F313" s="194"/>
      <c r="G313" s="194"/>
      <c r="H313" s="616" t="str">
        <f t="shared" si="516"/>
        <v/>
      </c>
      <c r="I313" s="1200">
        <f>IF('Rent Roll_RedIQ 1'!S306&gt;0,'Rent Roll_RedIQ 1'!S306,Purchase_Date-1)</f>
        <v>45991</v>
      </c>
      <c r="J313" s="617" t="str">
        <f t="shared" si="517"/>
        <v/>
      </c>
      <c r="K313" s="1205">
        <f t="shared" si="518"/>
        <v>46356</v>
      </c>
      <c r="L313" s="618" t="str">
        <f t="shared" si="517"/>
        <v/>
      </c>
      <c r="M313" s="1208">
        <f t="shared" si="519"/>
        <v>46721</v>
      </c>
      <c r="N313" s="614" t="str">
        <f t="shared" si="532"/>
        <v/>
      </c>
      <c r="O313" s="614" t="str">
        <f t="shared" si="533"/>
        <v/>
      </c>
      <c r="P313" s="614" t="str">
        <f t="shared" si="534"/>
        <v/>
      </c>
      <c r="Q313" s="614" t="str">
        <f t="shared" si="535"/>
        <v/>
      </c>
      <c r="R313" s="614" t="str">
        <f t="shared" si="536"/>
        <v/>
      </c>
      <c r="S313" s="614" t="str">
        <f t="shared" si="537"/>
        <v/>
      </c>
      <c r="T313" s="614" t="str">
        <f t="shared" si="538"/>
        <v/>
      </c>
      <c r="U313" s="619"/>
      <c r="V313" s="614"/>
      <c r="W313" s="620" t="str">
        <f t="shared" si="528"/>
        <v/>
      </c>
      <c r="X313" s="620" t="str">
        <f t="shared" si="624"/>
        <v/>
      </c>
      <c r="Y313" s="620" t="str">
        <f t="shared" si="624"/>
        <v/>
      </c>
      <c r="Z313" s="620" t="str">
        <f t="shared" si="624"/>
        <v/>
      </c>
      <c r="AA313" s="620" t="str">
        <f t="shared" si="624"/>
        <v/>
      </c>
      <c r="AB313" s="620" t="str">
        <f t="shared" si="624"/>
        <v/>
      </c>
      <c r="AC313" s="620" t="str">
        <f t="shared" si="624"/>
        <v/>
      </c>
      <c r="AD313" s="620" t="str">
        <f t="shared" si="539"/>
        <v/>
      </c>
      <c r="AE313" s="620" t="str">
        <f t="shared" si="539"/>
        <v/>
      </c>
      <c r="AF313" s="620" t="str">
        <f t="shared" si="539"/>
        <v/>
      </c>
      <c r="AG313" s="620" t="str">
        <f t="shared" si="539"/>
        <v/>
      </c>
      <c r="AH313" s="620" t="str">
        <f t="shared" si="539"/>
        <v/>
      </c>
      <c r="AI313" s="621" t="str">
        <f t="shared" si="514"/>
        <v/>
      </c>
      <c r="AJ313" s="621" t="str">
        <f t="shared" si="524"/>
        <v/>
      </c>
      <c r="AK313" s="621" t="str">
        <f t="shared" si="524"/>
        <v/>
      </c>
      <c r="AL313" s="621" t="str">
        <f t="shared" si="524"/>
        <v/>
      </c>
      <c r="AM313" s="621" t="str">
        <f t="shared" si="524"/>
        <v/>
      </c>
      <c r="AN313" s="621" t="str">
        <f t="shared" si="524"/>
        <v/>
      </c>
      <c r="AO313" s="621" t="str">
        <f t="shared" si="524"/>
        <v/>
      </c>
      <c r="AP313" s="621" t="str">
        <f t="shared" si="524"/>
        <v/>
      </c>
      <c r="AQ313" s="621" t="str">
        <f t="shared" si="524"/>
        <v/>
      </c>
      <c r="AR313" s="621" t="str">
        <f t="shared" si="524"/>
        <v/>
      </c>
      <c r="AS313" s="621" t="str">
        <f t="shared" si="524"/>
        <v/>
      </c>
      <c r="AT313" s="621" t="str">
        <f t="shared" si="524"/>
        <v/>
      </c>
      <c r="AU313" s="622" t="str">
        <f t="shared" si="526"/>
        <v/>
      </c>
      <c r="AV313" s="622" t="str">
        <f t="shared" si="525"/>
        <v/>
      </c>
      <c r="AW313" s="622" t="str">
        <f t="shared" si="525"/>
        <v/>
      </c>
      <c r="AX313" s="622" t="str">
        <f t="shared" si="525"/>
        <v/>
      </c>
      <c r="AY313" s="622" t="str">
        <f t="shared" si="525"/>
        <v/>
      </c>
      <c r="AZ313" s="622" t="str">
        <f t="shared" si="525"/>
        <v/>
      </c>
      <c r="BA313" s="622" t="str">
        <f t="shared" si="525"/>
        <v/>
      </c>
      <c r="BB313" s="622" t="str">
        <f t="shared" si="525"/>
        <v/>
      </c>
      <c r="BC313" s="622" t="str">
        <f t="shared" si="525"/>
        <v/>
      </c>
      <c r="BD313" s="622" t="str">
        <f t="shared" si="525"/>
        <v/>
      </c>
      <c r="BE313" s="622" t="str">
        <f t="shared" si="525"/>
        <v/>
      </c>
      <c r="BF313" s="622" t="str">
        <f t="shared" si="525"/>
        <v/>
      </c>
      <c r="BG313" s="623" t="str">
        <f t="shared" si="540"/>
        <v/>
      </c>
      <c r="BH313" s="623" t="str">
        <f t="shared" si="541"/>
        <v/>
      </c>
      <c r="BI313" s="623" t="str">
        <f t="shared" si="542"/>
        <v/>
      </c>
      <c r="BJ313" s="623" t="str">
        <f t="shared" si="543"/>
        <v/>
      </c>
      <c r="BK313" s="623" t="str">
        <f t="shared" si="544"/>
        <v/>
      </c>
      <c r="BL313" s="623" t="str">
        <f t="shared" si="545"/>
        <v/>
      </c>
      <c r="BM313" s="623" t="str">
        <f t="shared" si="546"/>
        <v/>
      </c>
      <c r="BN313" s="623" t="str">
        <f t="shared" si="547"/>
        <v/>
      </c>
      <c r="BO313" s="623" t="str">
        <f t="shared" si="548"/>
        <v/>
      </c>
      <c r="BP313" s="623" t="str">
        <f t="shared" si="549"/>
        <v/>
      </c>
      <c r="BQ313" s="623" t="str">
        <f t="shared" si="550"/>
        <v/>
      </c>
      <c r="BR313" s="623" t="str">
        <f t="shared" si="551"/>
        <v/>
      </c>
      <c r="BS313" s="1281" t="str">
        <f t="shared" si="552"/>
        <v/>
      </c>
      <c r="BT313" s="1281" t="str">
        <f t="shared" si="553"/>
        <v/>
      </c>
      <c r="BU313" s="1281" t="str">
        <f t="shared" si="554"/>
        <v/>
      </c>
      <c r="BV313" s="1281" t="str">
        <f t="shared" si="555"/>
        <v/>
      </c>
      <c r="BW313" s="1281" t="str">
        <f t="shared" si="556"/>
        <v/>
      </c>
      <c r="BX313" s="1281" t="str">
        <f t="shared" si="557"/>
        <v/>
      </c>
      <c r="BY313" s="1281" t="str">
        <f t="shared" si="558"/>
        <v/>
      </c>
      <c r="BZ313" s="1281" t="str">
        <f t="shared" si="559"/>
        <v/>
      </c>
      <c r="CA313" s="1281" t="str">
        <f t="shared" si="560"/>
        <v/>
      </c>
      <c r="CB313" s="1281" t="str">
        <f t="shared" si="561"/>
        <v/>
      </c>
      <c r="CC313" s="1281" t="str">
        <f t="shared" si="562"/>
        <v/>
      </c>
      <c r="CD313" s="1281" t="str">
        <f t="shared" si="563"/>
        <v/>
      </c>
      <c r="CE313" s="623" t="str">
        <f t="shared" si="564"/>
        <v/>
      </c>
      <c r="CF313" s="623" t="str">
        <f t="shared" si="565"/>
        <v/>
      </c>
      <c r="CG313" s="623" t="str">
        <f t="shared" si="566"/>
        <v/>
      </c>
      <c r="CH313" s="623" t="str">
        <f t="shared" si="567"/>
        <v/>
      </c>
      <c r="CI313" s="623" t="str">
        <f t="shared" si="568"/>
        <v/>
      </c>
      <c r="CJ313" s="623" t="str">
        <f t="shared" si="569"/>
        <v/>
      </c>
      <c r="CK313" s="623" t="str">
        <f t="shared" si="570"/>
        <v/>
      </c>
      <c r="CL313" s="623" t="str">
        <f t="shared" si="571"/>
        <v/>
      </c>
      <c r="CM313" s="623" t="str">
        <f t="shared" si="572"/>
        <v/>
      </c>
      <c r="CN313" s="623" t="str">
        <f t="shared" si="573"/>
        <v/>
      </c>
      <c r="CO313" s="623" t="str">
        <f t="shared" si="574"/>
        <v/>
      </c>
      <c r="CP313" s="623" t="str">
        <f t="shared" si="575"/>
        <v/>
      </c>
      <c r="CQ313" s="1281" t="str">
        <f t="shared" si="576"/>
        <v/>
      </c>
      <c r="CR313" s="1281" t="str">
        <f t="shared" si="577"/>
        <v/>
      </c>
      <c r="CS313" s="1281" t="str">
        <f t="shared" si="578"/>
        <v/>
      </c>
      <c r="CT313" s="1281" t="str">
        <f t="shared" si="579"/>
        <v/>
      </c>
      <c r="CU313" s="1281" t="str">
        <f t="shared" si="580"/>
        <v/>
      </c>
      <c r="CV313" s="1281" t="str">
        <f t="shared" si="581"/>
        <v/>
      </c>
      <c r="CW313" s="1281" t="str">
        <f t="shared" si="582"/>
        <v/>
      </c>
      <c r="CX313" s="1281" t="str">
        <f t="shared" si="583"/>
        <v/>
      </c>
      <c r="CY313" s="1281" t="str">
        <f t="shared" si="584"/>
        <v/>
      </c>
      <c r="CZ313" s="1281" t="str">
        <f t="shared" si="585"/>
        <v/>
      </c>
      <c r="DA313" s="1281" t="str">
        <f t="shared" si="586"/>
        <v/>
      </c>
      <c r="DB313" s="1281" t="str">
        <f t="shared" si="587"/>
        <v/>
      </c>
      <c r="DC313" s="623" t="str">
        <f t="shared" si="588"/>
        <v/>
      </c>
      <c r="DD313" s="623" t="str">
        <f t="shared" si="589"/>
        <v/>
      </c>
      <c r="DE313" s="623" t="str">
        <f t="shared" si="590"/>
        <v/>
      </c>
      <c r="DF313" s="623" t="str">
        <f t="shared" si="591"/>
        <v/>
      </c>
      <c r="DG313" s="623" t="str">
        <f t="shared" si="592"/>
        <v/>
      </c>
      <c r="DH313" s="623" t="str">
        <f t="shared" si="593"/>
        <v/>
      </c>
      <c r="DI313" s="623" t="str">
        <f t="shared" si="594"/>
        <v/>
      </c>
      <c r="DJ313" s="623" t="str">
        <f t="shared" si="595"/>
        <v/>
      </c>
      <c r="DK313" s="623" t="str">
        <f t="shared" si="596"/>
        <v/>
      </c>
      <c r="DL313" s="623" t="str">
        <f t="shared" si="597"/>
        <v/>
      </c>
      <c r="DM313" s="623" t="str">
        <f t="shared" si="598"/>
        <v/>
      </c>
      <c r="DN313" s="623" t="str">
        <f t="shared" si="599"/>
        <v/>
      </c>
      <c r="DO313" s="1281" t="str">
        <f t="shared" si="600"/>
        <v/>
      </c>
      <c r="DP313" s="1281" t="str">
        <f t="shared" si="601"/>
        <v/>
      </c>
      <c r="DQ313" s="1281" t="str">
        <f t="shared" si="602"/>
        <v/>
      </c>
      <c r="DR313" s="1281" t="str">
        <f t="shared" si="603"/>
        <v/>
      </c>
      <c r="DS313" s="1281" t="str">
        <f t="shared" si="604"/>
        <v/>
      </c>
      <c r="DT313" s="1281" t="str">
        <f t="shared" si="605"/>
        <v/>
      </c>
      <c r="DU313" s="1281" t="str">
        <f t="shared" si="606"/>
        <v/>
      </c>
      <c r="DV313" s="1281" t="str">
        <f t="shared" si="607"/>
        <v/>
      </c>
      <c r="DW313" s="1281" t="str">
        <f t="shared" si="608"/>
        <v/>
      </c>
      <c r="DX313" s="1281" t="str">
        <f t="shared" si="609"/>
        <v/>
      </c>
      <c r="DY313" s="1281" t="str">
        <f t="shared" si="610"/>
        <v/>
      </c>
      <c r="DZ313" s="1281" t="str">
        <f t="shared" si="611"/>
        <v/>
      </c>
      <c r="EA313" s="623" t="str">
        <f t="shared" si="612"/>
        <v/>
      </c>
      <c r="EB313" s="623" t="str">
        <f t="shared" si="613"/>
        <v/>
      </c>
      <c r="EC313" s="623" t="str">
        <f t="shared" si="614"/>
        <v/>
      </c>
      <c r="ED313" s="623" t="str">
        <f t="shared" si="615"/>
        <v/>
      </c>
      <c r="EE313" s="623" t="str">
        <f t="shared" si="616"/>
        <v/>
      </c>
      <c r="EF313" s="623" t="str">
        <f t="shared" si="617"/>
        <v/>
      </c>
      <c r="EG313" s="623" t="str">
        <f t="shared" si="618"/>
        <v/>
      </c>
      <c r="EH313" s="623" t="str">
        <f t="shared" si="619"/>
        <v/>
      </c>
      <c r="EI313" s="623" t="str">
        <f t="shared" si="620"/>
        <v/>
      </c>
      <c r="EJ313" s="623" t="str">
        <f t="shared" si="621"/>
        <v/>
      </c>
      <c r="EK313" s="623" t="str">
        <f t="shared" si="622"/>
        <v/>
      </c>
      <c r="EL313" s="623" t="str">
        <f t="shared" si="623"/>
        <v/>
      </c>
    </row>
    <row r="314" spans="1:142">
      <c r="A314" s="7" t="str">
        <f>IF('Rent Roll_RedIQ 1'!B307&gt;0,'Rent Roll_RedIQ 1'!B307,"")</f>
        <v/>
      </c>
      <c r="B314" s="7" t="str">
        <f>IF('Rent Roll_RedIQ 1'!C307&gt;0,'Rent Roll_RedIQ 1'!C307,"")</f>
        <v/>
      </c>
      <c r="C314" s="614">
        <f>IF('Rent Roll_RedIQ 1'!K307&gt;0,'Rent Roll_RedIQ 1'!K307,0)</f>
        <v>0</v>
      </c>
      <c r="D314" s="615" t="str">
        <f>IF('Rent Roll_RedIQ 1'!J307&gt;0,'Rent Roll_RedIQ 1'!J307,"")</f>
        <v/>
      </c>
      <c r="E314" s="624" t="str">
        <f t="shared" si="531"/>
        <v/>
      </c>
      <c r="F314" s="194"/>
      <c r="G314" s="194"/>
      <c r="H314" s="616" t="str">
        <f t="shared" si="516"/>
        <v/>
      </c>
      <c r="I314" s="1200">
        <f>IF('Rent Roll_RedIQ 1'!S307&gt;0,'Rent Roll_RedIQ 1'!S307,Purchase_Date-1)</f>
        <v>45991</v>
      </c>
      <c r="J314" s="617" t="str">
        <f t="shared" si="517"/>
        <v/>
      </c>
      <c r="K314" s="1205">
        <f t="shared" si="518"/>
        <v>46356</v>
      </c>
      <c r="L314" s="618" t="str">
        <f t="shared" si="517"/>
        <v/>
      </c>
      <c r="M314" s="1208">
        <f t="shared" si="519"/>
        <v>46721</v>
      </c>
      <c r="N314" s="614" t="str">
        <f t="shared" si="532"/>
        <v/>
      </c>
      <c r="O314" s="614" t="str">
        <f t="shared" si="533"/>
        <v/>
      </c>
      <c r="P314" s="614" t="str">
        <f t="shared" si="534"/>
        <v/>
      </c>
      <c r="Q314" s="614" t="str">
        <f t="shared" si="535"/>
        <v/>
      </c>
      <c r="R314" s="614" t="str">
        <f t="shared" si="536"/>
        <v/>
      </c>
      <c r="S314" s="614" t="str">
        <f t="shared" si="537"/>
        <v/>
      </c>
      <c r="T314" s="614" t="str">
        <f t="shared" si="538"/>
        <v/>
      </c>
      <c r="U314" s="619"/>
      <c r="V314" s="614"/>
      <c r="W314" s="620" t="str">
        <f t="shared" si="528"/>
        <v/>
      </c>
      <c r="X314" s="620" t="str">
        <f t="shared" si="624"/>
        <v/>
      </c>
      <c r="Y314" s="620" t="str">
        <f t="shared" si="624"/>
        <v/>
      </c>
      <c r="Z314" s="620" t="str">
        <f t="shared" si="624"/>
        <v/>
      </c>
      <c r="AA314" s="620" t="str">
        <f t="shared" si="624"/>
        <v/>
      </c>
      <c r="AB314" s="620" t="str">
        <f t="shared" si="624"/>
        <v/>
      </c>
      <c r="AC314" s="620" t="str">
        <f t="shared" si="624"/>
        <v/>
      </c>
      <c r="AD314" s="620" t="str">
        <f t="shared" si="539"/>
        <v/>
      </c>
      <c r="AE314" s="620" t="str">
        <f t="shared" si="539"/>
        <v/>
      </c>
      <c r="AF314" s="620" t="str">
        <f t="shared" si="539"/>
        <v/>
      </c>
      <c r="AG314" s="620" t="str">
        <f t="shared" si="539"/>
        <v/>
      </c>
      <c r="AH314" s="620" t="str">
        <f t="shared" si="539"/>
        <v/>
      </c>
      <c r="AI314" s="621" t="str">
        <f t="shared" si="514"/>
        <v/>
      </c>
      <c r="AJ314" s="621" t="str">
        <f t="shared" si="524"/>
        <v/>
      </c>
      <c r="AK314" s="621" t="str">
        <f t="shared" si="524"/>
        <v/>
      </c>
      <c r="AL314" s="621" t="str">
        <f t="shared" si="524"/>
        <v/>
      </c>
      <c r="AM314" s="621" t="str">
        <f t="shared" si="524"/>
        <v/>
      </c>
      <c r="AN314" s="621" t="str">
        <f t="shared" si="524"/>
        <v/>
      </c>
      <c r="AO314" s="621" t="str">
        <f t="shared" si="524"/>
        <v/>
      </c>
      <c r="AP314" s="621" t="str">
        <f t="shared" si="524"/>
        <v/>
      </c>
      <c r="AQ314" s="621" t="str">
        <f t="shared" si="524"/>
        <v/>
      </c>
      <c r="AR314" s="621" t="str">
        <f t="shared" si="524"/>
        <v/>
      </c>
      <c r="AS314" s="621" t="str">
        <f t="shared" si="524"/>
        <v/>
      </c>
      <c r="AT314" s="621" t="str">
        <f t="shared" si="524"/>
        <v/>
      </c>
      <c r="AU314" s="622" t="str">
        <f t="shared" si="526"/>
        <v/>
      </c>
      <c r="AV314" s="622" t="str">
        <f t="shared" si="525"/>
        <v/>
      </c>
      <c r="AW314" s="622" t="str">
        <f t="shared" si="525"/>
        <v/>
      </c>
      <c r="AX314" s="622" t="str">
        <f t="shared" si="525"/>
        <v/>
      </c>
      <c r="AY314" s="622" t="str">
        <f t="shared" si="525"/>
        <v/>
      </c>
      <c r="AZ314" s="622" t="str">
        <f t="shared" si="525"/>
        <v/>
      </c>
      <c r="BA314" s="622" t="str">
        <f t="shared" si="525"/>
        <v/>
      </c>
      <c r="BB314" s="622" t="str">
        <f t="shared" si="525"/>
        <v/>
      </c>
      <c r="BC314" s="622" t="str">
        <f t="shared" si="525"/>
        <v/>
      </c>
      <c r="BD314" s="622" t="str">
        <f t="shared" si="525"/>
        <v/>
      </c>
      <c r="BE314" s="622" t="str">
        <f t="shared" si="525"/>
        <v/>
      </c>
      <c r="BF314" s="622" t="str">
        <f t="shared" si="525"/>
        <v/>
      </c>
      <c r="BG314" s="623" t="str">
        <f t="shared" si="540"/>
        <v/>
      </c>
      <c r="BH314" s="623" t="str">
        <f t="shared" si="541"/>
        <v/>
      </c>
      <c r="BI314" s="623" t="str">
        <f t="shared" si="542"/>
        <v/>
      </c>
      <c r="BJ314" s="623" t="str">
        <f t="shared" si="543"/>
        <v/>
      </c>
      <c r="BK314" s="623" t="str">
        <f t="shared" si="544"/>
        <v/>
      </c>
      <c r="BL314" s="623" t="str">
        <f t="shared" si="545"/>
        <v/>
      </c>
      <c r="BM314" s="623" t="str">
        <f t="shared" si="546"/>
        <v/>
      </c>
      <c r="BN314" s="623" t="str">
        <f t="shared" si="547"/>
        <v/>
      </c>
      <c r="BO314" s="623" t="str">
        <f t="shared" si="548"/>
        <v/>
      </c>
      <c r="BP314" s="623" t="str">
        <f t="shared" si="549"/>
        <v/>
      </c>
      <c r="BQ314" s="623" t="str">
        <f t="shared" si="550"/>
        <v/>
      </c>
      <c r="BR314" s="623" t="str">
        <f t="shared" si="551"/>
        <v/>
      </c>
      <c r="BS314" s="1281" t="str">
        <f t="shared" si="552"/>
        <v/>
      </c>
      <c r="BT314" s="1281" t="str">
        <f t="shared" si="553"/>
        <v/>
      </c>
      <c r="BU314" s="1281" t="str">
        <f t="shared" si="554"/>
        <v/>
      </c>
      <c r="BV314" s="1281" t="str">
        <f t="shared" si="555"/>
        <v/>
      </c>
      <c r="BW314" s="1281" t="str">
        <f t="shared" si="556"/>
        <v/>
      </c>
      <c r="BX314" s="1281" t="str">
        <f t="shared" si="557"/>
        <v/>
      </c>
      <c r="BY314" s="1281" t="str">
        <f t="shared" si="558"/>
        <v/>
      </c>
      <c r="BZ314" s="1281" t="str">
        <f t="shared" si="559"/>
        <v/>
      </c>
      <c r="CA314" s="1281" t="str">
        <f t="shared" si="560"/>
        <v/>
      </c>
      <c r="CB314" s="1281" t="str">
        <f t="shared" si="561"/>
        <v/>
      </c>
      <c r="CC314" s="1281" t="str">
        <f t="shared" si="562"/>
        <v/>
      </c>
      <c r="CD314" s="1281" t="str">
        <f t="shared" si="563"/>
        <v/>
      </c>
      <c r="CE314" s="623" t="str">
        <f t="shared" si="564"/>
        <v/>
      </c>
      <c r="CF314" s="623" t="str">
        <f t="shared" si="565"/>
        <v/>
      </c>
      <c r="CG314" s="623" t="str">
        <f t="shared" si="566"/>
        <v/>
      </c>
      <c r="CH314" s="623" t="str">
        <f t="shared" si="567"/>
        <v/>
      </c>
      <c r="CI314" s="623" t="str">
        <f t="shared" si="568"/>
        <v/>
      </c>
      <c r="CJ314" s="623" t="str">
        <f t="shared" si="569"/>
        <v/>
      </c>
      <c r="CK314" s="623" t="str">
        <f t="shared" si="570"/>
        <v/>
      </c>
      <c r="CL314" s="623" t="str">
        <f t="shared" si="571"/>
        <v/>
      </c>
      <c r="CM314" s="623" t="str">
        <f t="shared" si="572"/>
        <v/>
      </c>
      <c r="CN314" s="623" t="str">
        <f t="shared" si="573"/>
        <v/>
      </c>
      <c r="CO314" s="623" t="str">
        <f t="shared" si="574"/>
        <v/>
      </c>
      <c r="CP314" s="623" t="str">
        <f t="shared" si="575"/>
        <v/>
      </c>
      <c r="CQ314" s="1281" t="str">
        <f t="shared" si="576"/>
        <v/>
      </c>
      <c r="CR314" s="1281" t="str">
        <f t="shared" si="577"/>
        <v/>
      </c>
      <c r="CS314" s="1281" t="str">
        <f t="shared" si="578"/>
        <v/>
      </c>
      <c r="CT314" s="1281" t="str">
        <f t="shared" si="579"/>
        <v/>
      </c>
      <c r="CU314" s="1281" t="str">
        <f t="shared" si="580"/>
        <v/>
      </c>
      <c r="CV314" s="1281" t="str">
        <f t="shared" si="581"/>
        <v/>
      </c>
      <c r="CW314" s="1281" t="str">
        <f t="shared" si="582"/>
        <v/>
      </c>
      <c r="CX314" s="1281" t="str">
        <f t="shared" si="583"/>
        <v/>
      </c>
      <c r="CY314" s="1281" t="str">
        <f t="shared" si="584"/>
        <v/>
      </c>
      <c r="CZ314" s="1281" t="str">
        <f t="shared" si="585"/>
        <v/>
      </c>
      <c r="DA314" s="1281" t="str">
        <f t="shared" si="586"/>
        <v/>
      </c>
      <c r="DB314" s="1281" t="str">
        <f t="shared" si="587"/>
        <v/>
      </c>
      <c r="DC314" s="623" t="str">
        <f t="shared" si="588"/>
        <v/>
      </c>
      <c r="DD314" s="623" t="str">
        <f t="shared" si="589"/>
        <v/>
      </c>
      <c r="DE314" s="623" t="str">
        <f t="shared" si="590"/>
        <v/>
      </c>
      <c r="DF314" s="623" t="str">
        <f t="shared" si="591"/>
        <v/>
      </c>
      <c r="DG314" s="623" t="str">
        <f t="shared" si="592"/>
        <v/>
      </c>
      <c r="DH314" s="623" t="str">
        <f t="shared" si="593"/>
        <v/>
      </c>
      <c r="DI314" s="623" t="str">
        <f t="shared" si="594"/>
        <v/>
      </c>
      <c r="DJ314" s="623" t="str">
        <f t="shared" si="595"/>
        <v/>
      </c>
      <c r="DK314" s="623" t="str">
        <f t="shared" si="596"/>
        <v/>
      </c>
      <c r="DL314" s="623" t="str">
        <f t="shared" si="597"/>
        <v/>
      </c>
      <c r="DM314" s="623" t="str">
        <f t="shared" si="598"/>
        <v/>
      </c>
      <c r="DN314" s="623" t="str">
        <f t="shared" si="599"/>
        <v/>
      </c>
      <c r="DO314" s="1281" t="str">
        <f t="shared" si="600"/>
        <v/>
      </c>
      <c r="DP314" s="1281" t="str">
        <f t="shared" si="601"/>
        <v/>
      </c>
      <c r="DQ314" s="1281" t="str">
        <f t="shared" si="602"/>
        <v/>
      </c>
      <c r="DR314" s="1281" t="str">
        <f t="shared" si="603"/>
        <v/>
      </c>
      <c r="DS314" s="1281" t="str">
        <f t="shared" si="604"/>
        <v/>
      </c>
      <c r="DT314" s="1281" t="str">
        <f t="shared" si="605"/>
        <v/>
      </c>
      <c r="DU314" s="1281" t="str">
        <f t="shared" si="606"/>
        <v/>
      </c>
      <c r="DV314" s="1281" t="str">
        <f t="shared" si="607"/>
        <v/>
      </c>
      <c r="DW314" s="1281" t="str">
        <f t="shared" si="608"/>
        <v/>
      </c>
      <c r="DX314" s="1281" t="str">
        <f t="shared" si="609"/>
        <v/>
      </c>
      <c r="DY314" s="1281" t="str">
        <f t="shared" si="610"/>
        <v/>
      </c>
      <c r="DZ314" s="1281" t="str">
        <f t="shared" si="611"/>
        <v/>
      </c>
      <c r="EA314" s="623" t="str">
        <f t="shared" si="612"/>
        <v/>
      </c>
      <c r="EB314" s="623" t="str">
        <f t="shared" si="613"/>
        <v/>
      </c>
      <c r="EC314" s="623" t="str">
        <f t="shared" si="614"/>
        <v/>
      </c>
      <c r="ED314" s="623" t="str">
        <f t="shared" si="615"/>
        <v/>
      </c>
      <c r="EE314" s="623" t="str">
        <f t="shared" si="616"/>
        <v/>
      </c>
      <c r="EF314" s="623" t="str">
        <f t="shared" si="617"/>
        <v/>
      </c>
      <c r="EG314" s="623" t="str">
        <f t="shared" si="618"/>
        <v/>
      </c>
      <c r="EH314" s="623" t="str">
        <f t="shared" si="619"/>
        <v/>
      </c>
      <c r="EI314" s="623" t="str">
        <f t="shared" si="620"/>
        <v/>
      </c>
      <c r="EJ314" s="623" t="str">
        <f t="shared" si="621"/>
        <v/>
      </c>
      <c r="EK314" s="623" t="str">
        <f t="shared" si="622"/>
        <v/>
      </c>
      <c r="EL314" s="623" t="str">
        <f t="shared" si="623"/>
        <v/>
      </c>
    </row>
    <row r="315" spans="1:142">
      <c r="A315" s="7" t="str">
        <f>IF('Rent Roll_RedIQ 1'!B308&gt;0,'Rent Roll_RedIQ 1'!B308,"")</f>
        <v/>
      </c>
      <c r="B315" s="7" t="str">
        <f>IF('Rent Roll_RedIQ 1'!C308&gt;0,'Rent Roll_RedIQ 1'!C308,"")</f>
        <v/>
      </c>
      <c r="C315" s="614">
        <f>IF('Rent Roll_RedIQ 1'!K308&gt;0,'Rent Roll_RedIQ 1'!K308,0)</f>
        <v>0</v>
      </c>
      <c r="D315" s="615" t="str">
        <f>IF('Rent Roll_RedIQ 1'!J308&gt;0,'Rent Roll_RedIQ 1'!J308,"")</f>
        <v/>
      </c>
      <c r="E315" s="624" t="str">
        <f t="shared" si="531"/>
        <v/>
      </c>
      <c r="F315" s="194"/>
      <c r="G315" s="194"/>
      <c r="H315" s="616" t="str">
        <f t="shared" si="516"/>
        <v/>
      </c>
      <c r="I315" s="1200">
        <f>IF('Rent Roll_RedIQ 1'!S308&gt;0,'Rent Roll_RedIQ 1'!S308,Purchase_Date-1)</f>
        <v>45991</v>
      </c>
      <c r="J315" s="617" t="str">
        <f t="shared" si="517"/>
        <v/>
      </c>
      <c r="K315" s="1205">
        <f t="shared" si="518"/>
        <v>46356</v>
      </c>
      <c r="L315" s="618" t="str">
        <f t="shared" si="517"/>
        <v/>
      </c>
      <c r="M315" s="1208">
        <f t="shared" si="519"/>
        <v>46721</v>
      </c>
      <c r="N315" s="614" t="str">
        <f t="shared" si="532"/>
        <v/>
      </c>
      <c r="O315" s="614" t="str">
        <f t="shared" si="533"/>
        <v/>
      </c>
      <c r="P315" s="614" t="str">
        <f t="shared" si="534"/>
        <v/>
      </c>
      <c r="Q315" s="614" t="str">
        <f t="shared" si="535"/>
        <v/>
      </c>
      <c r="R315" s="614" t="str">
        <f t="shared" si="536"/>
        <v/>
      </c>
      <c r="S315" s="614" t="str">
        <f t="shared" si="537"/>
        <v/>
      </c>
      <c r="T315" s="614" t="str">
        <f t="shared" si="538"/>
        <v/>
      </c>
      <c r="U315" s="619"/>
      <c r="V315" s="614"/>
      <c r="W315" s="620" t="str">
        <f t="shared" si="528"/>
        <v/>
      </c>
      <c r="X315" s="620" t="str">
        <f t="shared" si="624"/>
        <v/>
      </c>
      <c r="Y315" s="620" t="str">
        <f t="shared" si="624"/>
        <v/>
      </c>
      <c r="Z315" s="620" t="str">
        <f t="shared" si="624"/>
        <v/>
      </c>
      <c r="AA315" s="620" t="str">
        <f t="shared" si="624"/>
        <v/>
      </c>
      <c r="AB315" s="620" t="str">
        <f t="shared" si="624"/>
        <v/>
      </c>
      <c r="AC315" s="620" t="str">
        <f t="shared" si="624"/>
        <v/>
      </c>
      <c r="AD315" s="620" t="str">
        <f t="shared" si="539"/>
        <v/>
      </c>
      <c r="AE315" s="620" t="str">
        <f t="shared" si="539"/>
        <v/>
      </c>
      <c r="AF315" s="620" t="str">
        <f t="shared" si="539"/>
        <v/>
      </c>
      <c r="AG315" s="620" t="str">
        <f t="shared" si="539"/>
        <v/>
      </c>
      <c r="AH315" s="620" t="str">
        <f t="shared" si="539"/>
        <v/>
      </c>
      <c r="AI315" s="621" t="str">
        <f t="shared" si="514"/>
        <v/>
      </c>
      <c r="AJ315" s="621" t="str">
        <f t="shared" si="524"/>
        <v/>
      </c>
      <c r="AK315" s="621" t="str">
        <f t="shared" si="524"/>
        <v/>
      </c>
      <c r="AL315" s="621" t="str">
        <f t="shared" si="524"/>
        <v/>
      </c>
      <c r="AM315" s="621" t="str">
        <f t="shared" si="524"/>
        <v/>
      </c>
      <c r="AN315" s="621" t="str">
        <f t="shared" si="524"/>
        <v/>
      </c>
      <c r="AO315" s="621" t="str">
        <f t="shared" si="524"/>
        <v/>
      </c>
      <c r="AP315" s="621" t="str">
        <f t="shared" si="524"/>
        <v/>
      </c>
      <c r="AQ315" s="621" t="str">
        <f t="shared" si="524"/>
        <v/>
      </c>
      <c r="AR315" s="621" t="str">
        <f t="shared" si="524"/>
        <v/>
      </c>
      <c r="AS315" s="621" t="str">
        <f t="shared" si="524"/>
        <v/>
      </c>
      <c r="AT315" s="621" t="str">
        <f t="shared" si="524"/>
        <v/>
      </c>
      <c r="AU315" s="622" t="str">
        <f t="shared" si="526"/>
        <v/>
      </c>
      <c r="AV315" s="622" t="str">
        <f t="shared" si="525"/>
        <v/>
      </c>
      <c r="AW315" s="622" t="str">
        <f t="shared" si="525"/>
        <v/>
      </c>
      <c r="AX315" s="622" t="str">
        <f t="shared" si="525"/>
        <v/>
      </c>
      <c r="AY315" s="622" t="str">
        <f t="shared" si="525"/>
        <v/>
      </c>
      <c r="AZ315" s="622" t="str">
        <f t="shared" si="525"/>
        <v/>
      </c>
      <c r="BA315" s="622" t="str">
        <f t="shared" si="525"/>
        <v/>
      </c>
      <c r="BB315" s="622" t="str">
        <f t="shared" si="525"/>
        <v/>
      </c>
      <c r="BC315" s="622" t="str">
        <f t="shared" si="525"/>
        <v/>
      </c>
      <c r="BD315" s="622" t="str">
        <f t="shared" si="525"/>
        <v/>
      </c>
      <c r="BE315" s="622" t="str">
        <f t="shared" si="525"/>
        <v/>
      </c>
      <c r="BF315" s="622" t="str">
        <f t="shared" si="525"/>
        <v/>
      </c>
      <c r="BG315" s="623" t="str">
        <f t="shared" si="540"/>
        <v/>
      </c>
      <c r="BH315" s="623" t="str">
        <f t="shared" si="541"/>
        <v/>
      </c>
      <c r="BI315" s="623" t="str">
        <f t="shared" si="542"/>
        <v/>
      </c>
      <c r="BJ315" s="623" t="str">
        <f t="shared" si="543"/>
        <v/>
      </c>
      <c r="BK315" s="623" t="str">
        <f t="shared" si="544"/>
        <v/>
      </c>
      <c r="BL315" s="623" t="str">
        <f t="shared" si="545"/>
        <v/>
      </c>
      <c r="BM315" s="623" t="str">
        <f t="shared" si="546"/>
        <v/>
      </c>
      <c r="BN315" s="623" t="str">
        <f t="shared" si="547"/>
        <v/>
      </c>
      <c r="BO315" s="623" t="str">
        <f t="shared" si="548"/>
        <v/>
      </c>
      <c r="BP315" s="623" t="str">
        <f t="shared" si="549"/>
        <v/>
      </c>
      <c r="BQ315" s="623" t="str">
        <f t="shared" si="550"/>
        <v/>
      </c>
      <c r="BR315" s="623" t="str">
        <f t="shared" si="551"/>
        <v/>
      </c>
      <c r="BS315" s="1281" t="str">
        <f t="shared" si="552"/>
        <v/>
      </c>
      <c r="BT315" s="1281" t="str">
        <f t="shared" si="553"/>
        <v/>
      </c>
      <c r="BU315" s="1281" t="str">
        <f t="shared" si="554"/>
        <v/>
      </c>
      <c r="BV315" s="1281" t="str">
        <f t="shared" si="555"/>
        <v/>
      </c>
      <c r="BW315" s="1281" t="str">
        <f t="shared" si="556"/>
        <v/>
      </c>
      <c r="BX315" s="1281" t="str">
        <f t="shared" si="557"/>
        <v/>
      </c>
      <c r="BY315" s="1281" t="str">
        <f t="shared" si="558"/>
        <v/>
      </c>
      <c r="BZ315" s="1281" t="str">
        <f t="shared" si="559"/>
        <v/>
      </c>
      <c r="CA315" s="1281" t="str">
        <f t="shared" si="560"/>
        <v/>
      </c>
      <c r="CB315" s="1281" t="str">
        <f t="shared" si="561"/>
        <v/>
      </c>
      <c r="CC315" s="1281" t="str">
        <f t="shared" si="562"/>
        <v/>
      </c>
      <c r="CD315" s="1281" t="str">
        <f t="shared" si="563"/>
        <v/>
      </c>
      <c r="CE315" s="623" t="str">
        <f t="shared" si="564"/>
        <v/>
      </c>
      <c r="CF315" s="623" t="str">
        <f t="shared" si="565"/>
        <v/>
      </c>
      <c r="CG315" s="623" t="str">
        <f t="shared" si="566"/>
        <v/>
      </c>
      <c r="CH315" s="623" t="str">
        <f t="shared" si="567"/>
        <v/>
      </c>
      <c r="CI315" s="623" t="str">
        <f t="shared" si="568"/>
        <v/>
      </c>
      <c r="CJ315" s="623" t="str">
        <f t="shared" si="569"/>
        <v/>
      </c>
      <c r="CK315" s="623" t="str">
        <f t="shared" si="570"/>
        <v/>
      </c>
      <c r="CL315" s="623" t="str">
        <f t="shared" si="571"/>
        <v/>
      </c>
      <c r="CM315" s="623" t="str">
        <f t="shared" si="572"/>
        <v/>
      </c>
      <c r="CN315" s="623" t="str">
        <f t="shared" si="573"/>
        <v/>
      </c>
      <c r="CO315" s="623" t="str">
        <f t="shared" si="574"/>
        <v/>
      </c>
      <c r="CP315" s="623" t="str">
        <f t="shared" si="575"/>
        <v/>
      </c>
      <c r="CQ315" s="1281" t="str">
        <f t="shared" si="576"/>
        <v/>
      </c>
      <c r="CR315" s="1281" t="str">
        <f t="shared" si="577"/>
        <v/>
      </c>
      <c r="CS315" s="1281" t="str">
        <f t="shared" si="578"/>
        <v/>
      </c>
      <c r="CT315" s="1281" t="str">
        <f t="shared" si="579"/>
        <v/>
      </c>
      <c r="CU315" s="1281" t="str">
        <f t="shared" si="580"/>
        <v/>
      </c>
      <c r="CV315" s="1281" t="str">
        <f t="shared" si="581"/>
        <v/>
      </c>
      <c r="CW315" s="1281" t="str">
        <f t="shared" si="582"/>
        <v/>
      </c>
      <c r="CX315" s="1281" t="str">
        <f t="shared" si="583"/>
        <v/>
      </c>
      <c r="CY315" s="1281" t="str">
        <f t="shared" si="584"/>
        <v/>
      </c>
      <c r="CZ315" s="1281" t="str">
        <f t="shared" si="585"/>
        <v/>
      </c>
      <c r="DA315" s="1281" t="str">
        <f t="shared" si="586"/>
        <v/>
      </c>
      <c r="DB315" s="1281" t="str">
        <f t="shared" si="587"/>
        <v/>
      </c>
      <c r="DC315" s="623" t="str">
        <f t="shared" si="588"/>
        <v/>
      </c>
      <c r="DD315" s="623" t="str">
        <f t="shared" si="589"/>
        <v/>
      </c>
      <c r="DE315" s="623" t="str">
        <f t="shared" si="590"/>
        <v/>
      </c>
      <c r="DF315" s="623" t="str">
        <f t="shared" si="591"/>
        <v/>
      </c>
      <c r="DG315" s="623" t="str">
        <f t="shared" si="592"/>
        <v/>
      </c>
      <c r="DH315" s="623" t="str">
        <f t="shared" si="593"/>
        <v/>
      </c>
      <c r="DI315" s="623" t="str">
        <f t="shared" si="594"/>
        <v/>
      </c>
      <c r="DJ315" s="623" t="str">
        <f t="shared" si="595"/>
        <v/>
      </c>
      <c r="DK315" s="623" t="str">
        <f t="shared" si="596"/>
        <v/>
      </c>
      <c r="DL315" s="623" t="str">
        <f t="shared" si="597"/>
        <v/>
      </c>
      <c r="DM315" s="623" t="str">
        <f t="shared" si="598"/>
        <v/>
      </c>
      <c r="DN315" s="623" t="str">
        <f t="shared" si="599"/>
        <v/>
      </c>
      <c r="DO315" s="1281" t="str">
        <f t="shared" si="600"/>
        <v/>
      </c>
      <c r="DP315" s="1281" t="str">
        <f t="shared" si="601"/>
        <v/>
      </c>
      <c r="DQ315" s="1281" t="str">
        <f t="shared" si="602"/>
        <v/>
      </c>
      <c r="DR315" s="1281" t="str">
        <f t="shared" si="603"/>
        <v/>
      </c>
      <c r="DS315" s="1281" t="str">
        <f t="shared" si="604"/>
        <v/>
      </c>
      <c r="DT315" s="1281" t="str">
        <f t="shared" si="605"/>
        <v/>
      </c>
      <c r="DU315" s="1281" t="str">
        <f t="shared" si="606"/>
        <v/>
      </c>
      <c r="DV315" s="1281" t="str">
        <f t="shared" si="607"/>
        <v/>
      </c>
      <c r="DW315" s="1281" t="str">
        <f t="shared" si="608"/>
        <v/>
      </c>
      <c r="DX315" s="1281" t="str">
        <f t="shared" si="609"/>
        <v/>
      </c>
      <c r="DY315" s="1281" t="str">
        <f t="shared" si="610"/>
        <v/>
      </c>
      <c r="DZ315" s="1281" t="str">
        <f t="shared" si="611"/>
        <v/>
      </c>
      <c r="EA315" s="623" t="str">
        <f t="shared" si="612"/>
        <v/>
      </c>
      <c r="EB315" s="623" t="str">
        <f t="shared" si="613"/>
        <v/>
      </c>
      <c r="EC315" s="623" t="str">
        <f t="shared" si="614"/>
        <v/>
      </c>
      <c r="ED315" s="623" t="str">
        <f t="shared" si="615"/>
        <v/>
      </c>
      <c r="EE315" s="623" t="str">
        <f t="shared" si="616"/>
        <v/>
      </c>
      <c r="EF315" s="623" t="str">
        <f t="shared" si="617"/>
        <v/>
      </c>
      <c r="EG315" s="623" t="str">
        <f t="shared" si="618"/>
        <v/>
      </c>
      <c r="EH315" s="623" t="str">
        <f t="shared" si="619"/>
        <v/>
      </c>
      <c r="EI315" s="623" t="str">
        <f t="shared" si="620"/>
        <v/>
      </c>
      <c r="EJ315" s="623" t="str">
        <f t="shared" si="621"/>
        <v/>
      </c>
      <c r="EK315" s="623" t="str">
        <f t="shared" si="622"/>
        <v/>
      </c>
      <c r="EL315" s="623" t="str">
        <f t="shared" si="623"/>
        <v/>
      </c>
    </row>
    <row r="316" spans="1:142">
      <c r="A316" s="7" t="str">
        <f>IF('Rent Roll_RedIQ 1'!B309&gt;0,'Rent Roll_RedIQ 1'!B309,"")</f>
        <v/>
      </c>
      <c r="B316" s="7" t="str">
        <f>IF('Rent Roll_RedIQ 1'!C309&gt;0,'Rent Roll_RedIQ 1'!C309,"")</f>
        <v/>
      </c>
      <c r="C316" s="614">
        <f>IF('Rent Roll_RedIQ 1'!K309&gt;0,'Rent Roll_RedIQ 1'!K309,0)</f>
        <v>0</v>
      </c>
      <c r="D316" s="615" t="str">
        <f>IF('Rent Roll_RedIQ 1'!J309&gt;0,'Rent Roll_RedIQ 1'!J309,"")</f>
        <v/>
      </c>
      <c r="E316" s="624" t="str">
        <f t="shared" si="531"/>
        <v/>
      </c>
      <c r="F316" s="194"/>
      <c r="G316" s="194"/>
      <c r="H316" s="616" t="str">
        <f t="shared" si="516"/>
        <v/>
      </c>
      <c r="I316" s="1200">
        <f>IF('Rent Roll_RedIQ 1'!S309&gt;0,'Rent Roll_RedIQ 1'!S309,Purchase_Date-1)</f>
        <v>45991</v>
      </c>
      <c r="J316" s="617" t="str">
        <f t="shared" si="517"/>
        <v/>
      </c>
      <c r="K316" s="1205">
        <f t="shared" si="518"/>
        <v>46356</v>
      </c>
      <c r="L316" s="618" t="str">
        <f t="shared" si="517"/>
        <v/>
      </c>
      <c r="M316" s="1208">
        <f t="shared" si="519"/>
        <v>46721</v>
      </c>
      <c r="N316" s="614" t="str">
        <f t="shared" si="532"/>
        <v/>
      </c>
      <c r="O316" s="614" t="str">
        <f t="shared" si="533"/>
        <v/>
      </c>
      <c r="P316" s="614" t="str">
        <f t="shared" si="534"/>
        <v/>
      </c>
      <c r="Q316" s="614" t="str">
        <f t="shared" si="535"/>
        <v/>
      </c>
      <c r="R316" s="614" t="str">
        <f t="shared" si="536"/>
        <v/>
      </c>
      <c r="S316" s="614" t="str">
        <f t="shared" si="537"/>
        <v/>
      </c>
      <c r="T316" s="614" t="str">
        <f t="shared" si="538"/>
        <v/>
      </c>
      <c r="U316" s="619"/>
      <c r="V316" s="614"/>
      <c r="W316" s="620" t="str">
        <f t="shared" si="528"/>
        <v/>
      </c>
      <c r="X316" s="620" t="str">
        <f t="shared" si="624"/>
        <v/>
      </c>
      <c r="Y316" s="620" t="str">
        <f t="shared" si="624"/>
        <v/>
      </c>
      <c r="Z316" s="620" t="str">
        <f t="shared" si="624"/>
        <v/>
      </c>
      <c r="AA316" s="620" t="str">
        <f t="shared" si="624"/>
        <v/>
      </c>
      <c r="AB316" s="620" t="str">
        <f t="shared" si="624"/>
        <v/>
      </c>
      <c r="AC316" s="620" t="str">
        <f t="shared" si="624"/>
        <v/>
      </c>
      <c r="AD316" s="620" t="str">
        <f t="shared" si="539"/>
        <v/>
      </c>
      <c r="AE316" s="620" t="str">
        <f t="shared" si="539"/>
        <v/>
      </c>
      <c r="AF316" s="620" t="str">
        <f t="shared" si="539"/>
        <v/>
      </c>
      <c r="AG316" s="620" t="str">
        <f t="shared" si="539"/>
        <v/>
      </c>
      <c r="AH316" s="620" t="str">
        <f t="shared" si="539"/>
        <v/>
      </c>
      <c r="AI316" s="621" t="str">
        <f t="shared" si="514"/>
        <v/>
      </c>
      <c r="AJ316" s="621" t="str">
        <f t="shared" si="524"/>
        <v/>
      </c>
      <c r="AK316" s="621" t="str">
        <f t="shared" si="524"/>
        <v/>
      </c>
      <c r="AL316" s="621" t="str">
        <f t="shared" si="524"/>
        <v/>
      </c>
      <c r="AM316" s="621" t="str">
        <f t="shared" ref="AJ316:AT339" si="625">IF($K316&gt;=AM$11,$H316,$J316)</f>
        <v/>
      </c>
      <c r="AN316" s="621" t="str">
        <f t="shared" si="625"/>
        <v/>
      </c>
      <c r="AO316" s="621" t="str">
        <f t="shared" si="625"/>
        <v/>
      </c>
      <c r="AP316" s="621" t="str">
        <f t="shared" si="625"/>
        <v/>
      </c>
      <c r="AQ316" s="621" t="str">
        <f t="shared" si="625"/>
        <v/>
      </c>
      <c r="AR316" s="621" t="str">
        <f t="shared" si="625"/>
        <v/>
      </c>
      <c r="AS316" s="621" t="str">
        <f t="shared" si="625"/>
        <v/>
      </c>
      <c r="AT316" s="621" t="str">
        <f t="shared" si="625"/>
        <v/>
      </c>
      <c r="AU316" s="622" t="str">
        <f t="shared" si="526"/>
        <v/>
      </c>
      <c r="AV316" s="622" t="str">
        <f t="shared" si="525"/>
        <v/>
      </c>
      <c r="AW316" s="622" t="str">
        <f t="shared" si="525"/>
        <v/>
      </c>
      <c r="AX316" s="622" t="str">
        <f t="shared" si="525"/>
        <v/>
      </c>
      <c r="AY316" s="622" t="str">
        <f t="shared" si="525"/>
        <v/>
      </c>
      <c r="AZ316" s="622" t="str">
        <f t="shared" si="525"/>
        <v/>
      </c>
      <c r="BA316" s="622" t="str">
        <f t="shared" ref="AV316:BF339" si="626">IF($M316&gt;=BA$11,$J316,$L316)</f>
        <v/>
      </c>
      <c r="BB316" s="622" t="str">
        <f t="shared" si="626"/>
        <v/>
      </c>
      <c r="BC316" s="622" t="str">
        <f t="shared" si="626"/>
        <v/>
      </c>
      <c r="BD316" s="622" t="str">
        <f t="shared" si="626"/>
        <v/>
      </c>
      <c r="BE316" s="622" t="str">
        <f t="shared" si="626"/>
        <v/>
      </c>
      <c r="BF316" s="622" t="str">
        <f t="shared" si="626"/>
        <v/>
      </c>
      <c r="BG316" s="623" t="str">
        <f t="shared" si="540"/>
        <v/>
      </c>
      <c r="BH316" s="623" t="str">
        <f t="shared" si="541"/>
        <v/>
      </c>
      <c r="BI316" s="623" t="str">
        <f t="shared" si="542"/>
        <v/>
      </c>
      <c r="BJ316" s="623" t="str">
        <f t="shared" si="543"/>
        <v/>
      </c>
      <c r="BK316" s="623" t="str">
        <f t="shared" si="544"/>
        <v/>
      </c>
      <c r="BL316" s="623" t="str">
        <f t="shared" si="545"/>
        <v/>
      </c>
      <c r="BM316" s="623" t="str">
        <f t="shared" si="546"/>
        <v/>
      </c>
      <c r="BN316" s="623" t="str">
        <f t="shared" si="547"/>
        <v/>
      </c>
      <c r="BO316" s="623" t="str">
        <f t="shared" si="548"/>
        <v/>
      </c>
      <c r="BP316" s="623" t="str">
        <f t="shared" si="549"/>
        <v/>
      </c>
      <c r="BQ316" s="623" t="str">
        <f t="shared" si="550"/>
        <v/>
      </c>
      <c r="BR316" s="623" t="str">
        <f t="shared" si="551"/>
        <v/>
      </c>
      <c r="BS316" s="1281" t="str">
        <f t="shared" si="552"/>
        <v/>
      </c>
      <c r="BT316" s="1281" t="str">
        <f t="shared" si="553"/>
        <v/>
      </c>
      <c r="BU316" s="1281" t="str">
        <f t="shared" si="554"/>
        <v/>
      </c>
      <c r="BV316" s="1281" t="str">
        <f t="shared" si="555"/>
        <v/>
      </c>
      <c r="BW316" s="1281" t="str">
        <f t="shared" si="556"/>
        <v/>
      </c>
      <c r="BX316" s="1281" t="str">
        <f t="shared" si="557"/>
        <v/>
      </c>
      <c r="BY316" s="1281" t="str">
        <f t="shared" si="558"/>
        <v/>
      </c>
      <c r="BZ316" s="1281" t="str">
        <f t="shared" si="559"/>
        <v/>
      </c>
      <c r="CA316" s="1281" t="str">
        <f t="shared" si="560"/>
        <v/>
      </c>
      <c r="CB316" s="1281" t="str">
        <f t="shared" si="561"/>
        <v/>
      </c>
      <c r="CC316" s="1281" t="str">
        <f t="shared" si="562"/>
        <v/>
      </c>
      <c r="CD316" s="1281" t="str">
        <f t="shared" si="563"/>
        <v/>
      </c>
      <c r="CE316" s="623" t="str">
        <f t="shared" si="564"/>
        <v/>
      </c>
      <c r="CF316" s="623" t="str">
        <f t="shared" si="565"/>
        <v/>
      </c>
      <c r="CG316" s="623" t="str">
        <f t="shared" si="566"/>
        <v/>
      </c>
      <c r="CH316" s="623" t="str">
        <f t="shared" si="567"/>
        <v/>
      </c>
      <c r="CI316" s="623" t="str">
        <f t="shared" si="568"/>
        <v/>
      </c>
      <c r="CJ316" s="623" t="str">
        <f t="shared" si="569"/>
        <v/>
      </c>
      <c r="CK316" s="623" t="str">
        <f t="shared" si="570"/>
        <v/>
      </c>
      <c r="CL316" s="623" t="str">
        <f t="shared" si="571"/>
        <v/>
      </c>
      <c r="CM316" s="623" t="str">
        <f t="shared" si="572"/>
        <v/>
      </c>
      <c r="CN316" s="623" t="str">
        <f t="shared" si="573"/>
        <v/>
      </c>
      <c r="CO316" s="623" t="str">
        <f t="shared" si="574"/>
        <v/>
      </c>
      <c r="CP316" s="623" t="str">
        <f t="shared" si="575"/>
        <v/>
      </c>
      <c r="CQ316" s="1281" t="str">
        <f t="shared" si="576"/>
        <v/>
      </c>
      <c r="CR316" s="1281" t="str">
        <f t="shared" si="577"/>
        <v/>
      </c>
      <c r="CS316" s="1281" t="str">
        <f t="shared" si="578"/>
        <v/>
      </c>
      <c r="CT316" s="1281" t="str">
        <f t="shared" si="579"/>
        <v/>
      </c>
      <c r="CU316" s="1281" t="str">
        <f t="shared" si="580"/>
        <v/>
      </c>
      <c r="CV316" s="1281" t="str">
        <f t="shared" si="581"/>
        <v/>
      </c>
      <c r="CW316" s="1281" t="str">
        <f t="shared" si="582"/>
        <v/>
      </c>
      <c r="CX316" s="1281" t="str">
        <f t="shared" si="583"/>
        <v/>
      </c>
      <c r="CY316" s="1281" t="str">
        <f t="shared" si="584"/>
        <v/>
      </c>
      <c r="CZ316" s="1281" t="str">
        <f t="shared" si="585"/>
        <v/>
      </c>
      <c r="DA316" s="1281" t="str">
        <f t="shared" si="586"/>
        <v/>
      </c>
      <c r="DB316" s="1281" t="str">
        <f t="shared" si="587"/>
        <v/>
      </c>
      <c r="DC316" s="623" t="str">
        <f t="shared" si="588"/>
        <v/>
      </c>
      <c r="DD316" s="623" t="str">
        <f t="shared" si="589"/>
        <v/>
      </c>
      <c r="DE316" s="623" t="str">
        <f t="shared" si="590"/>
        <v/>
      </c>
      <c r="DF316" s="623" t="str">
        <f t="shared" si="591"/>
        <v/>
      </c>
      <c r="DG316" s="623" t="str">
        <f t="shared" si="592"/>
        <v/>
      </c>
      <c r="DH316" s="623" t="str">
        <f t="shared" si="593"/>
        <v/>
      </c>
      <c r="DI316" s="623" t="str">
        <f t="shared" si="594"/>
        <v/>
      </c>
      <c r="DJ316" s="623" t="str">
        <f t="shared" si="595"/>
        <v/>
      </c>
      <c r="DK316" s="623" t="str">
        <f t="shared" si="596"/>
        <v/>
      </c>
      <c r="DL316" s="623" t="str">
        <f t="shared" si="597"/>
        <v/>
      </c>
      <c r="DM316" s="623" t="str">
        <f t="shared" si="598"/>
        <v/>
      </c>
      <c r="DN316" s="623" t="str">
        <f t="shared" si="599"/>
        <v/>
      </c>
      <c r="DO316" s="1281" t="str">
        <f t="shared" si="600"/>
        <v/>
      </c>
      <c r="DP316" s="1281" t="str">
        <f t="shared" si="601"/>
        <v/>
      </c>
      <c r="DQ316" s="1281" t="str">
        <f t="shared" si="602"/>
        <v/>
      </c>
      <c r="DR316" s="1281" t="str">
        <f t="shared" si="603"/>
        <v/>
      </c>
      <c r="DS316" s="1281" t="str">
        <f t="shared" si="604"/>
        <v/>
      </c>
      <c r="DT316" s="1281" t="str">
        <f t="shared" si="605"/>
        <v/>
      </c>
      <c r="DU316" s="1281" t="str">
        <f t="shared" si="606"/>
        <v/>
      </c>
      <c r="DV316" s="1281" t="str">
        <f t="shared" si="607"/>
        <v/>
      </c>
      <c r="DW316" s="1281" t="str">
        <f t="shared" si="608"/>
        <v/>
      </c>
      <c r="DX316" s="1281" t="str">
        <f t="shared" si="609"/>
        <v/>
      </c>
      <c r="DY316" s="1281" t="str">
        <f t="shared" si="610"/>
        <v/>
      </c>
      <c r="DZ316" s="1281" t="str">
        <f t="shared" si="611"/>
        <v/>
      </c>
      <c r="EA316" s="623" t="str">
        <f t="shared" si="612"/>
        <v/>
      </c>
      <c r="EB316" s="623" t="str">
        <f t="shared" si="613"/>
        <v/>
      </c>
      <c r="EC316" s="623" t="str">
        <f t="shared" si="614"/>
        <v/>
      </c>
      <c r="ED316" s="623" t="str">
        <f t="shared" si="615"/>
        <v/>
      </c>
      <c r="EE316" s="623" t="str">
        <f t="shared" si="616"/>
        <v/>
      </c>
      <c r="EF316" s="623" t="str">
        <f t="shared" si="617"/>
        <v/>
      </c>
      <c r="EG316" s="623" t="str">
        <f t="shared" si="618"/>
        <v/>
      </c>
      <c r="EH316" s="623" t="str">
        <f t="shared" si="619"/>
        <v/>
      </c>
      <c r="EI316" s="623" t="str">
        <f t="shared" si="620"/>
        <v/>
      </c>
      <c r="EJ316" s="623" t="str">
        <f t="shared" si="621"/>
        <v/>
      </c>
      <c r="EK316" s="623" t="str">
        <f t="shared" si="622"/>
        <v/>
      </c>
      <c r="EL316" s="623" t="str">
        <f t="shared" si="623"/>
        <v/>
      </c>
    </row>
    <row r="317" spans="1:142">
      <c r="A317" s="7" t="str">
        <f>IF('Rent Roll_RedIQ 1'!B310&gt;0,'Rent Roll_RedIQ 1'!B310,"")</f>
        <v/>
      </c>
      <c r="B317" s="7" t="str">
        <f>IF('Rent Roll_RedIQ 1'!C310&gt;0,'Rent Roll_RedIQ 1'!C310,"")</f>
        <v/>
      </c>
      <c r="C317" s="614">
        <f>IF('Rent Roll_RedIQ 1'!K310&gt;0,'Rent Roll_RedIQ 1'!K310,0)</f>
        <v>0</v>
      </c>
      <c r="D317" s="615" t="str">
        <f>IF('Rent Roll_RedIQ 1'!J310&gt;0,'Rent Roll_RedIQ 1'!J310,"")</f>
        <v/>
      </c>
      <c r="E317" s="624" t="str">
        <f t="shared" si="531"/>
        <v/>
      </c>
      <c r="F317" s="194"/>
      <c r="G317" s="194"/>
      <c r="H317" s="616" t="str">
        <f t="shared" si="516"/>
        <v/>
      </c>
      <c r="I317" s="1200">
        <f>IF('Rent Roll_RedIQ 1'!S310&gt;0,'Rent Roll_RedIQ 1'!S310,Purchase_Date-1)</f>
        <v>45991</v>
      </c>
      <c r="J317" s="617" t="str">
        <f t="shared" si="517"/>
        <v/>
      </c>
      <c r="K317" s="1205">
        <f t="shared" si="518"/>
        <v>46356</v>
      </c>
      <c r="L317" s="618" t="str">
        <f t="shared" si="517"/>
        <v/>
      </c>
      <c r="M317" s="1208">
        <f t="shared" si="519"/>
        <v>46721</v>
      </c>
      <c r="N317" s="614" t="str">
        <f t="shared" si="532"/>
        <v/>
      </c>
      <c r="O317" s="614" t="str">
        <f t="shared" si="533"/>
        <v/>
      </c>
      <c r="P317" s="614" t="str">
        <f t="shared" si="534"/>
        <v/>
      </c>
      <c r="Q317" s="614" t="str">
        <f t="shared" si="535"/>
        <v/>
      </c>
      <c r="R317" s="614" t="str">
        <f t="shared" si="536"/>
        <v/>
      </c>
      <c r="S317" s="614" t="str">
        <f t="shared" si="537"/>
        <v/>
      </c>
      <c r="T317" s="614" t="str">
        <f t="shared" si="538"/>
        <v/>
      </c>
      <c r="U317" s="619"/>
      <c r="V317" s="614"/>
      <c r="W317" s="620" t="str">
        <f t="shared" si="528"/>
        <v/>
      </c>
      <c r="X317" s="620" t="str">
        <f t="shared" si="624"/>
        <v/>
      </c>
      <c r="Y317" s="620" t="str">
        <f t="shared" si="624"/>
        <v/>
      </c>
      <c r="Z317" s="620" t="str">
        <f t="shared" si="624"/>
        <v/>
      </c>
      <c r="AA317" s="620" t="str">
        <f t="shared" si="624"/>
        <v/>
      </c>
      <c r="AB317" s="620" t="str">
        <f t="shared" si="624"/>
        <v/>
      </c>
      <c r="AC317" s="620" t="str">
        <f t="shared" si="624"/>
        <v/>
      </c>
      <c r="AD317" s="620" t="str">
        <f t="shared" si="539"/>
        <v/>
      </c>
      <c r="AE317" s="620" t="str">
        <f t="shared" si="539"/>
        <v/>
      </c>
      <c r="AF317" s="620" t="str">
        <f t="shared" si="539"/>
        <v/>
      </c>
      <c r="AG317" s="620" t="str">
        <f t="shared" si="539"/>
        <v/>
      </c>
      <c r="AH317" s="620" t="str">
        <f t="shared" si="539"/>
        <v/>
      </c>
      <c r="AI317" s="621" t="str">
        <f t="shared" si="514"/>
        <v/>
      </c>
      <c r="AJ317" s="621" t="str">
        <f t="shared" si="625"/>
        <v/>
      </c>
      <c r="AK317" s="621" t="str">
        <f t="shared" si="625"/>
        <v/>
      </c>
      <c r="AL317" s="621" t="str">
        <f t="shared" si="625"/>
        <v/>
      </c>
      <c r="AM317" s="621" t="str">
        <f t="shared" si="625"/>
        <v/>
      </c>
      <c r="AN317" s="621" t="str">
        <f t="shared" si="625"/>
        <v/>
      </c>
      <c r="AO317" s="621" t="str">
        <f t="shared" si="625"/>
        <v/>
      </c>
      <c r="AP317" s="621" t="str">
        <f t="shared" si="625"/>
        <v/>
      </c>
      <c r="AQ317" s="621" t="str">
        <f t="shared" si="625"/>
        <v/>
      </c>
      <c r="AR317" s="621" t="str">
        <f t="shared" si="625"/>
        <v/>
      </c>
      <c r="AS317" s="621" t="str">
        <f t="shared" si="625"/>
        <v/>
      </c>
      <c r="AT317" s="621" t="str">
        <f t="shared" si="625"/>
        <v/>
      </c>
      <c r="AU317" s="622" t="str">
        <f t="shared" si="526"/>
        <v/>
      </c>
      <c r="AV317" s="622" t="str">
        <f t="shared" si="626"/>
        <v/>
      </c>
      <c r="AW317" s="622" t="str">
        <f t="shared" si="626"/>
        <v/>
      </c>
      <c r="AX317" s="622" t="str">
        <f t="shared" si="626"/>
        <v/>
      </c>
      <c r="AY317" s="622" t="str">
        <f t="shared" si="626"/>
        <v/>
      </c>
      <c r="AZ317" s="622" t="str">
        <f t="shared" si="626"/>
        <v/>
      </c>
      <c r="BA317" s="622" t="str">
        <f t="shared" si="626"/>
        <v/>
      </c>
      <c r="BB317" s="622" t="str">
        <f t="shared" si="626"/>
        <v/>
      </c>
      <c r="BC317" s="622" t="str">
        <f t="shared" si="626"/>
        <v/>
      </c>
      <c r="BD317" s="622" t="str">
        <f t="shared" si="626"/>
        <v/>
      </c>
      <c r="BE317" s="622" t="str">
        <f t="shared" si="626"/>
        <v/>
      </c>
      <c r="BF317" s="622" t="str">
        <f t="shared" si="626"/>
        <v/>
      </c>
      <c r="BG317" s="623" t="str">
        <f t="shared" si="540"/>
        <v/>
      </c>
      <c r="BH317" s="623" t="str">
        <f t="shared" si="541"/>
        <v/>
      </c>
      <c r="BI317" s="623" t="str">
        <f t="shared" si="542"/>
        <v/>
      </c>
      <c r="BJ317" s="623" t="str">
        <f t="shared" si="543"/>
        <v/>
      </c>
      <c r="BK317" s="623" t="str">
        <f t="shared" si="544"/>
        <v/>
      </c>
      <c r="BL317" s="623" t="str">
        <f t="shared" si="545"/>
        <v/>
      </c>
      <c r="BM317" s="623" t="str">
        <f t="shared" si="546"/>
        <v/>
      </c>
      <c r="BN317" s="623" t="str">
        <f t="shared" si="547"/>
        <v/>
      </c>
      <c r="BO317" s="623" t="str">
        <f t="shared" si="548"/>
        <v/>
      </c>
      <c r="BP317" s="623" t="str">
        <f t="shared" si="549"/>
        <v/>
      </c>
      <c r="BQ317" s="623" t="str">
        <f t="shared" si="550"/>
        <v/>
      </c>
      <c r="BR317" s="623" t="str">
        <f t="shared" si="551"/>
        <v/>
      </c>
      <c r="BS317" s="1281" t="str">
        <f t="shared" si="552"/>
        <v/>
      </c>
      <c r="BT317" s="1281" t="str">
        <f t="shared" si="553"/>
        <v/>
      </c>
      <c r="BU317" s="1281" t="str">
        <f t="shared" si="554"/>
        <v/>
      </c>
      <c r="BV317" s="1281" t="str">
        <f t="shared" si="555"/>
        <v/>
      </c>
      <c r="BW317" s="1281" t="str">
        <f t="shared" si="556"/>
        <v/>
      </c>
      <c r="BX317" s="1281" t="str">
        <f t="shared" si="557"/>
        <v/>
      </c>
      <c r="BY317" s="1281" t="str">
        <f t="shared" si="558"/>
        <v/>
      </c>
      <c r="BZ317" s="1281" t="str">
        <f t="shared" si="559"/>
        <v/>
      </c>
      <c r="CA317" s="1281" t="str">
        <f t="shared" si="560"/>
        <v/>
      </c>
      <c r="CB317" s="1281" t="str">
        <f t="shared" si="561"/>
        <v/>
      </c>
      <c r="CC317" s="1281" t="str">
        <f t="shared" si="562"/>
        <v/>
      </c>
      <c r="CD317" s="1281" t="str">
        <f t="shared" si="563"/>
        <v/>
      </c>
      <c r="CE317" s="623" t="str">
        <f t="shared" si="564"/>
        <v/>
      </c>
      <c r="CF317" s="623" t="str">
        <f t="shared" si="565"/>
        <v/>
      </c>
      <c r="CG317" s="623" t="str">
        <f t="shared" si="566"/>
        <v/>
      </c>
      <c r="CH317" s="623" t="str">
        <f t="shared" si="567"/>
        <v/>
      </c>
      <c r="CI317" s="623" t="str">
        <f t="shared" si="568"/>
        <v/>
      </c>
      <c r="CJ317" s="623" t="str">
        <f t="shared" si="569"/>
        <v/>
      </c>
      <c r="CK317" s="623" t="str">
        <f t="shared" si="570"/>
        <v/>
      </c>
      <c r="CL317" s="623" t="str">
        <f t="shared" si="571"/>
        <v/>
      </c>
      <c r="CM317" s="623" t="str">
        <f t="shared" si="572"/>
        <v/>
      </c>
      <c r="CN317" s="623" t="str">
        <f t="shared" si="573"/>
        <v/>
      </c>
      <c r="CO317" s="623" t="str">
        <f t="shared" si="574"/>
        <v/>
      </c>
      <c r="CP317" s="623" t="str">
        <f t="shared" si="575"/>
        <v/>
      </c>
      <c r="CQ317" s="1281" t="str">
        <f t="shared" si="576"/>
        <v/>
      </c>
      <c r="CR317" s="1281" t="str">
        <f t="shared" si="577"/>
        <v/>
      </c>
      <c r="CS317" s="1281" t="str">
        <f t="shared" si="578"/>
        <v/>
      </c>
      <c r="CT317" s="1281" t="str">
        <f t="shared" si="579"/>
        <v/>
      </c>
      <c r="CU317" s="1281" t="str">
        <f t="shared" si="580"/>
        <v/>
      </c>
      <c r="CV317" s="1281" t="str">
        <f t="shared" si="581"/>
        <v/>
      </c>
      <c r="CW317" s="1281" t="str">
        <f t="shared" si="582"/>
        <v/>
      </c>
      <c r="CX317" s="1281" t="str">
        <f t="shared" si="583"/>
        <v/>
      </c>
      <c r="CY317" s="1281" t="str">
        <f t="shared" si="584"/>
        <v/>
      </c>
      <c r="CZ317" s="1281" t="str">
        <f t="shared" si="585"/>
        <v/>
      </c>
      <c r="DA317" s="1281" t="str">
        <f t="shared" si="586"/>
        <v/>
      </c>
      <c r="DB317" s="1281" t="str">
        <f t="shared" si="587"/>
        <v/>
      </c>
      <c r="DC317" s="623" t="str">
        <f t="shared" si="588"/>
        <v/>
      </c>
      <c r="DD317" s="623" t="str">
        <f t="shared" si="589"/>
        <v/>
      </c>
      <c r="DE317" s="623" t="str">
        <f t="shared" si="590"/>
        <v/>
      </c>
      <c r="DF317" s="623" t="str">
        <f t="shared" si="591"/>
        <v/>
      </c>
      <c r="DG317" s="623" t="str">
        <f t="shared" si="592"/>
        <v/>
      </c>
      <c r="DH317" s="623" t="str">
        <f t="shared" si="593"/>
        <v/>
      </c>
      <c r="DI317" s="623" t="str">
        <f t="shared" si="594"/>
        <v/>
      </c>
      <c r="DJ317" s="623" t="str">
        <f t="shared" si="595"/>
        <v/>
      </c>
      <c r="DK317" s="623" t="str">
        <f t="shared" si="596"/>
        <v/>
      </c>
      <c r="DL317" s="623" t="str">
        <f t="shared" si="597"/>
        <v/>
      </c>
      <c r="DM317" s="623" t="str">
        <f t="shared" si="598"/>
        <v/>
      </c>
      <c r="DN317" s="623" t="str">
        <f t="shared" si="599"/>
        <v/>
      </c>
      <c r="DO317" s="1281" t="str">
        <f t="shared" si="600"/>
        <v/>
      </c>
      <c r="DP317" s="1281" t="str">
        <f t="shared" si="601"/>
        <v/>
      </c>
      <c r="DQ317" s="1281" t="str">
        <f t="shared" si="602"/>
        <v/>
      </c>
      <c r="DR317" s="1281" t="str">
        <f t="shared" si="603"/>
        <v/>
      </c>
      <c r="DS317" s="1281" t="str">
        <f t="shared" si="604"/>
        <v/>
      </c>
      <c r="DT317" s="1281" t="str">
        <f t="shared" si="605"/>
        <v/>
      </c>
      <c r="DU317" s="1281" t="str">
        <f t="shared" si="606"/>
        <v/>
      </c>
      <c r="DV317" s="1281" t="str">
        <f t="shared" si="607"/>
        <v/>
      </c>
      <c r="DW317" s="1281" t="str">
        <f t="shared" si="608"/>
        <v/>
      </c>
      <c r="DX317" s="1281" t="str">
        <f t="shared" si="609"/>
        <v/>
      </c>
      <c r="DY317" s="1281" t="str">
        <f t="shared" si="610"/>
        <v/>
      </c>
      <c r="DZ317" s="1281" t="str">
        <f t="shared" si="611"/>
        <v/>
      </c>
      <c r="EA317" s="623" t="str">
        <f t="shared" si="612"/>
        <v/>
      </c>
      <c r="EB317" s="623" t="str">
        <f t="shared" si="613"/>
        <v/>
      </c>
      <c r="EC317" s="623" t="str">
        <f t="shared" si="614"/>
        <v/>
      </c>
      <c r="ED317" s="623" t="str">
        <f t="shared" si="615"/>
        <v/>
      </c>
      <c r="EE317" s="623" t="str">
        <f t="shared" si="616"/>
        <v/>
      </c>
      <c r="EF317" s="623" t="str">
        <f t="shared" si="617"/>
        <v/>
      </c>
      <c r="EG317" s="623" t="str">
        <f t="shared" si="618"/>
        <v/>
      </c>
      <c r="EH317" s="623" t="str">
        <f t="shared" si="619"/>
        <v/>
      </c>
      <c r="EI317" s="623" t="str">
        <f t="shared" si="620"/>
        <v/>
      </c>
      <c r="EJ317" s="623" t="str">
        <f t="shared" si="621"/>
        <v/>
      </c>
      <c r="EK317" s="623" t="str">
        <f t="shared" si="622"/>
        <v/>
      </c>
      <c r="EL317" s="623" t="str">
        <f t="shared" si="623"/>
        <v/>
      </c>
    </row>
    <row r="318" spans="1:142">
      <c r="A318" s="7" t="str">
        <f>IF('Rent Roll_RedIQ 1'!B311&gt;0,'Rent Roll_RedIQ 1'!B311,"")</f>
        <v/>
      </c>
      <c r="B318" s="7" t="str">
        <f>IF('Rent Roll_RedIQ 1'!C311&gt;0,'Rent Roll_RedIQ 1'!C311,"")</f>
        <v/>
      </c>
      <c r="C318" s="614">
        <f>IF('Rent Roll_RedIQ 1'!K311&gt;0,'Rent Roll_RedIQ 1'!K311,0)</f>
        <v>0</v>
      </c>
      <c r="D318" s="615" t="str">
        <f>IF('Rent Roll_RedIQ 1'!J311&gt;0,'Rent Roll_RedIQ 1'!J311,"")</f>
        <v/>
      </c>
      <c r="E318" s="624" t="str">
        <f t="shared" si="531"/>
        <v/>
      </c>
      <c r="F318" s="194"/>
      <c r="G318" s="194"/>
      <c r="H318" s="616" t="str">
        <f t="shared" si="516"/>
        <v/>
      </c>
      <c r="I318" s="1200">
        <f>IF('Rent Roll_RedIQ 1'!S311&gt;0,'Rent Roll_RedIQ 1'!S311,Purchase_Date-1)</f>
        <v>45991</v>
      </c>
      <c r="J318" s="617" t="str">
        <f t="shared" si="517"/>
        <v/>
      </c>
      <c r="K318" s="1205">
        <f t="shared" si="518"/>
        <v>46356</v>
      </c>
      <c r="L318" s="618" t="str">
        <f t="shared" si="517"/>
        <v/>
      </c>
      <c r="M318" s="1208">
        <f t="shared" si="519"/>
        <v>46721</v>
      </c>
      <c r="N318" s="614" t="str">
        <f t="shared" si="532"/>
        <v/>
      </c>
      <c r="O318" s="614" t="str">
        <f t="shared" si="533"/>
        <v/>
      </c>
      <c r="P318" s="614" t="str">
        <f t="shared" si="534"/>
        <v/>
      </c>
      <c r="Q318" s="614" t="str">
        <f t="shared" si="535"/>
        <v/>
      </c>
      <c r="R318" s="614" t="str">
        <f t="shared" si="536"/>
        <v/>
      </c>
      <c r="S318" s="614" t="str">
        <f t="shared" si="537"/>
        <v/>
      </c>
      <c r="T318" s="614" t="str">
        <f t="shared" si="538"/>
        <v/>
      </c>
      <c r="U318" s="619"/>
      <c r="V318" s="614"/>
      <c r="W318" s="620" t="str">
        <f t="shared" si="528"/>
        <v/>
      </c>
      <c r="X318" s="620" t="str">
        <f t="shared" si="624"/>
        <v/>
      </c>
      <c r="Y318" s="620" t="str">
        <f t="shared" si="624"/>
        <v/>
      </c>
      <c r="Z318" s="620" t="str">
        <f t="shared" si="624"/>
        <v/>
      </c>
      <c r="AA318" s="620" t="str">
        <f t="shared" si="624"/>
        <v/>
      </c>
      <c r="AB318" s="620" t="str">
        <f t="shared" si="624"/>
        <v/>
      </c>
      <c r="AC318" s="620" t="str">
        <f t="shared" si="624"/>
        <v/>
      </c>
      <c r="AD318" s="620" t="str">
        <f t="shared" si="539"/>
        <v/>
      </c>
      <c r="AE318" s="620" t="str">
        <f t="shared" si="539"/>
        <v/>
      </c>
      <c r="AF318" s="620" t="str">
        <f t="shared" si="539"/>
        <v/>
      </c>
      <c r="AG318" s="620" t="str">
        <f t="shared" si="539"/>
        <v/>
      </c>
      <c r="AH318" s="620" t="str">
        <f t="shared" si="539"/>
        <v/>
      </c>
      <c r="AI318" s="621" t="str">
        <f t="shared" si="514"/>
        <v/>
      </c>
      <c r="AJ318" s="621" t="str">
        <f t="shared" si="625"/>
        <v/>
      </c>
      <c r="AK318" s="621" t="str">
        <f t="shared" si="625"/>
        <v/>
      </c>
      <c r="AL318" s="621" t="str">
        <f t="shared" si="625"/>
        <v/>
      </c>
      <c r="AM318" s="621" t="str">
        <f t="shared" si="625"/>
        <v/>
      </c>
      <c r="AN318" s="621" t="str">
        <f t="shared" si="625"/>
        <v/>
      </c>
      <c r="AO318" s="621" t="str">
        <f t="shared" si="625"/>
        <v/>
      </c>
      <c r="AP318" s="621" t="str">
        <f t="shared" si="625"/>
        <v/>
      </c>
      <c r="AQ318" s="621" t="str">
        <f t="shared" si="625"/>
        <v/>
      </c>
      <c r="AR318" s="621" t="str">
        <f t="shared" si="625"/>
        <v/>
      </c>
      <c r="AS318" s="621" t="str">
        <f t="shared" si="625"/>
        <v/>
      </c>
      <c r="AT318" s="621" t="str">
        <f t="shared" si="625"/>
        <v/>
      </c>
      <c r="AU318" s="622" t="str">
        <f t="shared" si="526"/>
        <v/>
      </c>
      <c r="AV318" s="622" t="str">
        <f t="shared" si="626"/>
        <v/>
      </c>
      <c r="AW318" s="622" t="str">
        <f t="shared" si="626"/>
        <v/>
      </c>
      <c r="AX318" s="622" t="str">
        <f t="shared" si="626"/>
        <v/>
      </c>
      <c r="AY318" s="622" t="str">
        <f t="shared" si="626"/>
        <v/>
      </c>
      <c r="AZ318" s="622" t="str">
        <f t="shared" si="626"/>
        <v/>
      </c>
      <c r="BA318" s="622" t="str">
        <f t="shared" si="626"/>
        <v/>
      </c>
      <c r="BB318" s="622" t="str">
        <f t="shared" si="626"/>
        <v/>
      </c>
      <c r="BC318" s="622" t="str">
        <f t="shared" si="626"/>
        <v/>
      </c>
      <c r="BD318" s="622" t="str">
        <f t="shared" si="626"/>
        <v/>
      </c>
      <c r="BE318" s="622" t="str">
        <f t="shared" si="626"/>
        <v/>
      </c>
      <c r="BF318" s="622" t="str">
        <f t="shared" si="626"/>
        <v/>
      </c>
      <c r="BG318" s="623" t="str">
        <f t="shared" si="540"/>
        <v/>
      </c>
      <c r="BH318" s="623" t="str">
        <f t="shared" si="541"/>
        <v/>
      </c>
      <c r="BI318" s="623" t="str">
        <f t="shared" si="542"/>
        <v/>
      </c>
      <c r="BJ318" s="623" t="str">
        <f t="shared" si="543"/>
        <v/>
      </c>
      <c r="BK318" s="623" t="str">
        <f t="shared" si="544"/>
        <v/>
      </c>
      <c r="BL318" s="623" t="str">
        <f t="shared" si="545"/>
        <v/>
      </c>
      <c r="BM318" s="623" t="str">
        <f t="shared" si="546"/>
        <v/>
      </c>
      <c r="BN318" s="623" t="str">
        <f t="shared" si="547"/>
        <v/>
      </c>
      <c r="BO318" s="623" t="str">
        <f t="shared" si="548"/>
        <v/>
      </c>
      <c r="BP318" s="623" t="str">
        <f t="shared" si="549"/>
        <v/>
      </c>
      <c r="BQ318" s="623" t="str">
        <f t="shared" si="550"/>
        <v/>
      </c>
      <c r="BR318" s="623" t="str">
        <f t="shared" si="551"/>
        <v/>
      </c>
      <c r="BS318" s="1281" t="str">
        <f t="shared" si="552"/>
        <v/>
      </c>
      <c r="BT318" s="1281" t="str">
        <f t="shared" si="553"/>
        <v/>
      </c>
      <c r="BU318" s="1281" t="str">
        <f t="shared" si="554"/>
        <v/>
      </c>
      <c r="BV318" s="1281" t="str">
        <f t="shared" si="555"/>
        <v/>
      </c>
      <c r="BW318" s="1281" t="str">
        <f t="shared" si="556"/>
        <v/>
      </c>
      <c r="BX318" s="1281" t="str">
        <f t="shared" si="557"/>
        <v/>
      </c>
      <c r="BY318" s="1281" t="str">
        <f t="shared" si="558"/>
        <v/>
      </c>
      <c r="BZ318" s="1281" t="str">
        <f t="shared" si="559"/>
        <v/>
      </c>
      <c r="CA318" s="1281" t="str">
        <f t="shared" si="560"/>
        <v/>
      </c>
      <c r="CB318" s="1281" t="str">
        <f t="shared" si="561"/>
        <v/>
      </c>
      <c r="CC318" s="1281" t="str">
        <f t="shared" si="562"/>
        <v/>
      </c>
      <c r="CD318" s="1281" t="str">
        <f t="shared" si="563"/>
        <v/>
      </c>
      <c r="CE318" s="623" t="str">
        <f t="shared" si="564"/>
        <v/>
      </c>
      <c r="CF318" s="623" t="str">
        <f t="shared" si="565"/>
        <v/>
      </c>
      <c r="CG318" s="623" t="str">
        <f t="shared" si="566"/>
        <v/>
      </c>
      <c r="CH318" s="623" t="str">
        <f t="shared" si="567"/>
        <v/>
      </c>
      <c r="CI318" s="623" t="str">
        <f t="shared" si="568"/>
        <v/>
      </c>
      <c r="CJ318" s="623" t="str">
        <f t="shared" si="569"/>
        <v/>
      </c>
      <c r="CK318" s="623" t="str">
        <f t="shared" si="570"/>
        <v/>
      </c>
      <c r="CL318" s="623" t="str">
        <f t="shared" si="571"/>
        <v/>
      </c>
      <c r="CM318" s="623" t="str">
        <f t="shared" si="572"/>
        <v/>
      </c>
      <c r="CN318" s="623" t="str">
        <f t="shared" si="573"/>
        <v/>
      </c>
      <c r="CO318" s="623" t="str">
        <f t="shared" si="574"/>
        <v/>
      </c>
      <c r="CP318" s="623" t="str">
        <f t="shared" si="575"/>
        <v/>
      </c>
      <c r="CQ318" s="1281" t="str">
        <f t="shared" si="576"/>
        <v/>
      </c>
      <c r="CR318" s="1281" t="str">
        <f t="shared" si="577"/>
        <v/>
      </c>
      <c r="CS318" s="1281" t="str">
        <f t="shared" si="578"/>
        <v/>
      </c>
      <c r="CT318" s="1281" t="str">
        <f t="shared" si="579"/>
        <v/>
      </c>
      <c r="CU318" s="1281" t="str">
        <f t="shared" si="580"/>
        <v/>
      </c>
      <c r="CV318" s="1281" t="str">
        <f t="shared" si="581"/>
        <v/>
      </c>
      <c r="CW318" s="1281" t="str">
        <f t="shared" si="582"/>
        <v/>
      </c>
      <c r="CX318" s="1281" t="str">
        <f t="shared" si="583"/>
        <v/>
      </c>
      <c r="CY318" s="1281" t="str">
        <f t="shared" si="584"/>
        <v/>
      </c>
      <c r="CZ318" s="1281" t="str">
        <f t="shared" si="585"/>
        <v/>
      </c>
      <c r="DA318" s="1281" t="str">
        <f t="shared" si="586"/>
        <v/>
      </c>
      <c r="DB318" s="1281" t="str">
        <f t="shared" si="587"/>
        <v/>
      </c>
      <c r="DC318" s="623" t="str">
        <f t="shared" si="588"/>
        <v/>
      </c>
      <c r="DD318" s="623" t="str">
        <f t="shared" si="589"/>
        <v/>
      </c>
      <c r="DE318" s="623" t="str">
        <f t="shared" si="590"/>
        <v/>
      </c>
      <c r="DF318" s="623" t="str">
        <f t="shared" si="591"/>
        <v/>
      </c>
      <c r="DG318" s="623" t="str">
        <f t="shared" si="592"/>
        <v/>
      </c>
      <c r="DH318" s="623" t="str">
        <f t="shared" si="593"/>
        <v/>
      </c>
      <c r="DI318" s="623" t="str">
        <f t="shared" si="594"/>
        <v/>
      </c>
      <c r="DJ318" s="623" t="str">
        <f t="shared" si="595"/>
        <v/>
      </c>
      <c r="DK318" s="623" t="str">
        <f t="shared" si="596"/>
        <v/>
      </c>
      <c r="DL318" s="623" t="str">
        <f t="shared" si="597"/>
        <v/>
      </c>
      <c r="DM318" s="623" t="str">
        <f t="shared" si="598"/>
        <v/>
      </c>
      <c r="DN318" s="623" t="str">
        <f t="shared" si="599"/>
        <v/>
      </c>
      <c r="DO318" s="1281" t="str">
        <f t="shared" si="600"/>
        <v/>
      </c>
      <c r="DP318" s="1281" t="str">
        <f t="shared" si="601"/>
        <v/>
      </c>
      <c r="DQ318" s="1281" t="str">
        <f t="shared" si="602"/>
        <v/>
      </c>
      <c r="DR318" s="1281" t="str">
        <f t="shared" si="603"/>
        <v/>
      </c>
      <c r="DS318" s="1281" t="str">
        <f t="shared" si="604"/>
        <v/>
      </c>
      <c r="DT318" s="1281" t="str">
        <f t="shared" si="605"/>
        <v/>
      </c>
      <c r="DU318" s="1281" t="str">
        <f t="shared" si="606"/>
        <v/>
      </c>
      <c r="DV318" s="1281" t="str">
        <f t="shared" si="607"/>
        <v/>
      </c>
      <c r="DW318" s="1281" t="str">
        <f t="shared" si="608"/>
        <v/>
      </c>
      <c r="DX318" s="1281" t="str">
        <f t="shared" si="609"/>
        <v/>
      </c>
      <c r="DY318" s="1281" t="str">
        <f t="shared" si="610"/>
        <v/>
      </c>
      <c r="DZ318" s="1281" t="str">
        <f t="shared" si="611"/>
        <v/>
      </c>
      <c r="EA318" s="623" t="str">
        <f t="shared" si="612"/>
        <v/>
      </c>
      <c r="EB318" s="623" t="str">
        <f t="shared" si="613"/>
        <v/>
      </c>
      <c r="EC318" s="623" t="str">
        <f t="shared" si="614"/>
        <v/>
      </c>
      <c r="ED318" s="623" t="str">
        <f t="shared" si="615"/>
        <v/>
      </c>
      <c r="EE318" s="623" t="str">
        <f t="shared" si="616"/>
        <v/>
      </c>
      <c r="EF318" s="623" t="str">
        <f t="shared" si="617"/>
        <v/>
      </c>
      <c r="EG318" s="623" t="str">
        <f t="shared" si="618"/>
        <v/>
      </c>
      <c r="EH318" s="623" t="str">
        <f t="shared" si="619"/>
        <v/>
      </c>
      <c r="EI318" s="623" t="str">
        <f t="shared" si="620"/>
        <v/>
      </c>
      <c r="EJ318" s="623" t="str">
        <f t="shared" si="621"/>
        <v/>
      </c>
      <c r="EK318" s="623" t="str">
        <f t="shared" si="622"/>
        <v/>
      </c>
      <c r="EL318" s="623" t="str">
        <f t="shared" si="623"/>
        <v/>
      </c>
    </row>
    <row r="319" spans="1:142">
      <c r="A319" s="7" t="str">
        <f>IF('Rent Roll_RedIQ 1'!B312&gt;0,'Rent Roll_RedIQ 1'!B312,"")</f>
        <v/>
      </c>
      <c r="B319" s="7" t="str">
        <f>IF('Rent Roll_RedIQ 1'!C312&gt;0,'Rent Roll_RedIQ 1'!C312,"")</f>
        <v/>
      </c>
      <c r="C319" s="614">
        <f>IF('Rent Roll_RedIQ 1'!K312&gt;0,'Rent Roll_RedIQ 1'!K312,0)</f>
        <v>0</v>
      </c>
      <c r="D319" s="615" t="str">
        <f>IF('Rent Roll_RedIQ 1'!J312&gt;0,'Rent Roll_RedIQ 1'!J312,"")</f>
        <v/>
      </c>
      <c r="E319" s="624" t="str">
        <f t="shared" si="531"/>
        <v/>
      </c>
      <c r="F319" s="194"/>
      <c r="G319" s="194"/>
      <c r="H319" s="616" t="str">
        <f t="shared" si="516"/>
        <v/>
      </c>
      <c r="I319" s="1200">
        <f>IF('Rent Roll_RedIQ 1'!S312&gt;0,'Rent Roll_RedIQ 1'!S312,Purchase_Date-1)</f>
        <v>45991</v>
      </c>
      <c r="J319" s="617" t="str">
        <f t="shared" si="517"/>
        <v/>
      </c>
      <c r="K319" s="1205">
        <f t="shared" si="518"/>
        <v>46356</v>
      </c>
      <c r="L319" s="618" t="str">
        <f t="shared" si="517"/>
        <v/>
      </c>
      <c r="M319" s="1208">
        <f t="shared" si="519"/>
        <v>46721</v>
      </c>
      <c r="N319" s="614" t="str">
        <f t="shared" si="532"/>
        <v/>
      </c>
      <c r="O319" s="614" t="str">
        <f t="shared" si="533"/>
        <v/>
      </c>
      <c r="P319" s="614" t="str">
        <f t="shared" si="534"/>
        <v/>
      </c>
      <c r="Q319" s="614" t="str">
        <f t="shared" si="535"/>
        <v/>
      </c>
      <c r="R319" s="614" t="str">
        <f t="shared" si="536"/>
        <v/>
      </c>
      <c r="S319" s="614" t="str">
        <f t="shared" si="537"/>
        <v/>
      </c>
      <c r="T319" s="614" t="str">
        <f t="shared" si="538"/>
        <v/>
      </c>
      <c r="U319" s="619"/>
      <c r="V319" s="614"/>
      <c r="W319" s="620" t="str">
        <f t="shared" si="528"/>
        <v/>
      </c>
      <c r="X319" s="620" t="str">
        <f t="shared" si="624"/>
        <v/>
      </c>
      <c r="Y319" s="620" t="str">
        <f t="shared" si="624"/>
        <v/>
      </c>
      <c r="Z319" s="620" t="str">
        <f t="shared" si="624"/>
        <v/>
      </c>
      <c r="AA319" s="620" t="str">
        <f t="shared" si="624"/>
        <v/>
      </c>
      <c r="AB319" s="620" t="str">
        <f t="shared" si="624"/>
        <v/>
      </c>
      <c r="AC319" s="620" t="str">
        <f t="shared" si="624"/>
        <v/>
      </c>
      <c r="AD319" s="620" t="str">
        <f t="shared" si="539"/>
        <v/>
      </c>
      <c r="AE319" s="620" t="str">
        <f t="shared" si="539"/>
        <v/>
      </c>
      <c r="AF319" s="620" t="str">
        <f t="shared" si="539"/>
        <v/>
      </c>
      <c r="AG319" s="620" t="str">
        <f t="shared" si="539"/>
        <v/>
      </c>
      <c r="AH319" s="620" t="str">
        <f t="shared" si="539"/>
        <v/>
      </c>
      <c r="AI319" s="621" t="str">
        <f t="shared" si="514"/>
        <v/>
      </c>
      <c r="AJ319" s="621" t="str">
        <f t="shared" si="625"/>
        <v/>
      </c>
      <c r="AK319" s="621" t="str">
        <f t="shared" si="625"/>
        <v/>
      </c>
      <c r="AL319" s="621" t="str">
        <f t="shared" si="625"/>
        <v/>
      </c>
      <c r="AM319" s="621" t="str">
        <f t="shared" si="625"/>
        <v/>
      </c>
      <c r="AN319" s="621" t="str">
        <f t="shared" si="625"/>
        <v/>
      </c>
      <c r="AO319" s="621" t="str">
        <f t="shared" si="625"/>
        <v/>
      </c>
      <c r="AP319" s="621" t="str">
        <f t="shared" si="625"/>
        <v/>
      </c>
      <c r="AQ319" s="621" t="str">
        <f t="shared" si="625"/>
        <v/>
      </c>
      <c r="AR319" s="621" t="str">
        <f t="shared" si="625"/>
        <v/>
      </c>
      <c r="AS319" s="621" t="str">
        <f t="shared" si="625"/>
        <v/>
      </c>
      <c r="AT319" s="621" t="str">
        <f t="shared" si="625"/>
        <v/>
      </c>
      <c r="AU319" s="622" t="str">
        <f t="shared" si="526"/>
        <v/>
      </c>
      <c r="AV319" s="622" t="str">
        <f t="shared" si="626"/>
        <v/>
      </c>
      <c r="AW319" s="622" t="str">
        <f t="shared" si="626"/>
        <v/>
      </c>
      <c r="AX319" s="622" t="str">
        <f t="shared" si="626"/>
        <v/>
      </c>
      <c r="AY319" s="622" t="str">
        <f t="shared" si="626"/>
        <v/>
      </c>
      <c r="AZ319" s="622" t="str">
        <f t="shared" si="626"/>
        <v/>
      </c>
      <c r="BA319" s="622" t="str">
        <f t="shared" si="626"/>
        <v/>
      </c>
      <c r="BB319" s="622" t="str">
        <f t="shared" si="626"/>
        <v/>
      </c>
      <c r="BC319" s="622" t="str">
        <f t="shared" si="626"/>
        <v/>
      </c>
      <c r="BD319" s="622" t="str">
        <f t="shared" si="626"/>
        <v/>
      </c>
      <c r="BE319" s="622" t="str">
        <f t="shared" si="626"/>
        <v/>
      </c>
      <c r="BF319" s="622" t="str">
        <f t="shared" si="626"/>
        <v/>
      </c>
      <c r="BG319" s="623" t="str">
        <f t="shared" si="540"/>
        <v/>
      </c>
      <c r="BH319" s="623" t="str">
        <f t="shared" si="541"/>
        <v/>
      </c>
      <c r="BI319" s="623" t="str">
        <f t="shared" si="542"/>
        <v/>
      </c>
      <c r="BJ319" s="623" t="str">
        <f t="shared" si="543"/>
        <v/>
      </c>
      <c r="BK319" s="623" t="str">
        <f t="shared" si="544"/>
        <v/>
      </c>
      <c r="BL319" s="623" t="str">
        <f t="shared" si="545"/>
        <v/>
      </c>
      <c r="BM319" s="623" t="str">
        <f t="shared" si="546"/>
        <v/>
      </c>
      <c r="BN319" s="623" t="str">
        <f t="shared" si="547"/>
        <v/>
      </c>
      <c r="BO319" s="623" t="str">
        <f t="shared" si="548"/>
        <v/>
      </c>
      <c r="BP319" s="623" t="str">
        <f t="shared" si="549"/>
        <v/>
      </c>
      <c r="BQ319" s="623" t="str">
        <f t="shared" si="550"/>
        <v/>
      </c>
      <c r="BR319" s="623" t="str">
        <f t="shared" si="551"/>
        <v/>
      </c>
      <c r="BS319" s="1281" t="str">
        <f t="shared" si="552"/>
        <v/>
      </c>
      <c r="BT319" s="1281" t="str">
        <f t="shared" si="553"/>
        <v/>
      </c>
      <c r="BU319" s="1281" t="str">
        <f t="shared" si="554"/>
        <v/>
      </c>
      <c r="BV319" s="1281" t="str">
        <f t="shared" si="555"/>
        <v/>
      </c>
      <c r="BW319" s="1281" t="str">
        <f t="shared" si="556"/>
        <v/>
      </c>
      <c r="BX319" s="1281" t="str">
        <f t="shared" si="557"/>
        <v/>
      </c>
      <c r="BY319" s="1281" t="str">
        <f t="shared" si="558"/>
        <v/>
      </c>
      <c r="BZ319" s="1281" t="str">
        <f t="shared" si="559"/>
        <v/>
      </c>
      <c r="CA319" s="1281" t="str">
        <f t="shared" si="560"/>
        <v/>
      </c>
      <c r="CB319" s="1281" t="str">
        <f t="shared" si="561"/>
        <v/>
      </c>
      <c r="CC319" s="1281" t="str">
        <f t="shared" si="562"/>
        <v/>
      </c>
      <c r="CD319" s="1281" t="str">
        <f t="shared" si="563"/>
        <v/>
      </c>
      <c r="CE319" s="623" t="str">
        <f t="shared" si="564"/>
        <v/>
      </c>
      <c r="CF319" s="623" t="str">
        <f t="shared" si="565"/>
        <v/>
      </c>
      <c r="CG319" s="623" t="str">
        <f t="shared" si="566"/>
        <v/>
      </c>
      <c r="CH319" s="623" t="str">
        <f t="shared" si="567"/>
        <v/>
      </c>
      <c r="CI319" s="623" t="str">
        <f t="shared" si="568"/>
        <v/>
      </c>
      <c r="CJ319" s="623" t="str">
        <f t="shared" si="569"/>
        <v/>
      </c>
      <c r="CK319" s="623" t="str">
        <f t="shared" si="570"/>
        <v/>
      </c>
      <c r="CL319" s="623" t="str">
        <f t="shared" si="571"/>
        <v/>
      </c>
      <c r="CM319" s="623" t="str">
        <f t="shared" si="572"/>
        <v/>
      </c>
      <c r="CN319" s="623" t="str">
        <f t="shared" si="573"/>
        <v/>
      </c>
      <c r="CO319" s="623" t="str">
        <f t="shared" si="574"/>
        <v/>
      </c>
      <c r="CP319" s="623" t="str">
        <f t="shared" si="575"/>
        <v/>
      </c>
      <c r="CQ319" s="1281" t="str">
        <f t="shared" si="576"/>
        <v/>
      </c>
      <c r="CR319" s="1281" t="str">
        <f t="shared" si="577"/>
        <v/>
      </c>
      <c r="CS319" s="1281" t="str">
        <f t="shared" si="578"/>
        <v/>
      </c>
      <c r="CT319" s="1281" t="str">
        <f t="shared" si="579"/>
        <v/>
      </c>
      <c r="CU319" s="1281" t="str">
        <f t="shared" si="580"/>
        <v/>
      </c>
      <c r="CV319" s="1281" t="str">
        <f t="shared" si="581"/>
        <v/>
      </c>
      <c r="CW319" s="1281" t="str">
        <f t="shared" si="582"/>
        <v/>
      </c>
      <c r="CX319" s="1281" t="str">
        <f t="shared" si="583"/>
        <v/>
      </c>
      <c r="CY319" s="1281" t="str">
        <f t="shared" si="584"/>
        <v/>
      </c>
      <c r="CZ319" s="1281" t="str">
        <f t="shared" si="585"/>
        <v/>
      </c>
      <c r="DA319" s="1281" t="str">
        <f t="shared" si="586"/>
        <v/>
      </c>
      <c r="DB319" s="1281" t="str">
        <f t="shared" si="587"/>
        <v/>
      </c>
      <c r="DC319" s="623" t="str">
        <f t="shared" si="588"/>
        <v/>
      </c>
      <c r="DD319" s="623" t="str">
        <f t="shared" si="589"/>
        <v/>
      </c>
      <c r="DE319" s="623" t="str">
        <f t="shared" si="590"/>
        <v/>
      </c>
      <c r="DF319" s="623" t="str">
        <f t="shared" si="591"/>
        <v/>
      </c>
      <c r="DG319" s="623" t="str">
        <f t="shared" si="592"/>
        <v/>
      </c>
      <c r="DH319" s="623" t="str">
        <f t="shared" si="593"/>
        <v/>
      </c>
      <c r="DI319" s="623" t="str">
        <f t="shared" si="594"/>
        <v/>
      </c>
      <c r="DJ319" s="623" t="str">
        <f t="shared" si="595"/>
        <v/>
      </c>
      <c r="DK319" s="623" t="str">
        <f t="shared" si="596"/>
        <v/>
      </c>
      <c r="DL319" s="623" t="str">
        <f t="shared" si="597"/>
        <v/>
      </c>
      <c r="DM319" s="623" t="str">
        <f t="shared" si="598"/>
        <v/>
      </c>
      <c r="DN319" s="623" t="str">
        <f t="shared" si="599"/>
        <v/>
      </c>
      <c r="DO319" s="1281" t="str">
        <f t="shared" si="600"/>
        <v/>
      </c>
      <c r="DP319" s="1281" t="str">
        <f t="shared" si="601"/>
        <v/>
      </c>
      <c r="DQ319" s="1281" t="str">
        <f t="shared" si="602"/>
        <v/>
      </c>
      <c r="DR319" s="1281" t="str">
        <f t="shared" si="603"/>
        <v/>
      </c>
      <c r="DS319" s="1281" t="str">
        <f t="shared" si="604"/>
        <v/>
      </c>
      <c r="DT319" s="1281" t="str">
        <f t="shared" si="605"/>
        <v/>
      </c>
      <c r="DU319" s="1281" t="str">
        <f t="shared" si="606"/>
        <v/>
      </c>
      <c r="DV319" s="1281" t="str">
        <f t="shared" si="607"/>
        <v/>
      </c>
      <c r="DW319" s="1281" t="str">
        <f t="shared" si="608"/>
        <v/>
      </c>
      <c r="DX319" s="1281" t="str">
        <f t="shared" si="609"/>
        <v/>
      </c>
      <c r="DY319" s="1281" t="str">
        <f t="shared" si="610"/>
        <v/>
      </c>
      <c r="DZ319" s="1281" t="str">
        <f t="shared" si="611"/>
        <v/>
      </c>
      <c r="EA319" s="623" t="str">
        <f t="shared" si="612"/>
        <v/>
      </c>
      <c r="EB319" s="623" t="str">
        <f t="shared" si="613"/>
        <v/>
      </c>
      <c r="EC319" s="623" t="str">
        <f t="shared" si="614"/>
        <v/>
      </c>
      <c r="ED319" s="623" t="str">
        <f t="shared" si="615"/>
        <v/>
      </c>
      <c r="EE319" s="623" t="str">
        <f t="shared" si="616"/>
        <v/>
      </c>
      <c r="EF319" s="623" t="str">
        <f t="shared" si="617"/>
        <v/>
      </c>
      <c r="EG319" s="623" t="str">
        <f t="shared" si="618"/>
        <v/>
      </c>
      <c r="EH319" s="623" t="str">
        <f t="shared" si="619"/>
        <v/>
      </c>
      <c r="EI319" s="623" t="str">
        <f t="shared" si="620"/>
        <v/>
      </c>
      <c r="EJ319" s="623" t="str">
        <f t="shared" si="621"/>
        <v/>
      </c>
      <c r="EK319" s="623" t="str">
        <f t="shared" si="622"/>
        <v/>
      </c>
      <c r="EL319" s="623" t="str">
        <f t="shared" si="623"/>
        <v/>
      </c>
    </row>
    <row r="320" spans="1:142">
      <c r="A320" s="7" t="str">
        <f>IF('Rent Roll_RedIQ 1'!B313&gt;0,'Rent Roll_RedIQ 1'!B313,"")</f>
        <v/>
      </c>
      <c r="B320" s="7" t="str">
        <f>IF('Rent Roll_RedIQ 1'!C313&gt;0,'Rent Roll_RedIQ 1'!C313,"")</f>
        <v/>
      </c>
      <c r="C320" s="614">
        <f>IF('Rent Roll_RedIQ 1'!K313&gt;0,'Rent Roll_RedIQ 1'!K313,0)</f>
        <v>0</v>
      </c>
      <c r="D320" s="615" t="str">
        <f>IF('Rent Roll_RedIQ 1'!J313&gt;0,'Rent Roll_RedIQ 1'!J313,"")</f>
        <v/>
      </c>
      <c r="E320" s="624" t="str">
        <f t="shared" si="531"/>
        <v/>
      </c>
      <c r="F320" s="194"/>
      <c r="G320" s="194"/>
      <c r="H320" s="616" t="str">
        <f t="shared" si="516"/>
        <v/>
      </c>
      <c r="I320" s="1200">
        <f>IF('Rent Roll_RedIQ 1'!S313&gt;0,'Rent Roll_RedIQ 1'!S313,Purchase_Date-1)</f>
        <v>45991</v>
      </c>
      <c r="J320" s="617" t="str">
        <f t="shared" si="517"/>
        <v/>
      </c>
      <c r="K320" s="1205">
        <f t="shared" si="518"/>
        <v>46356</v>
      </c>
      <c r="L320" s="618" t="str">
        <f t="shared" si="517"/>
        <v/>
      </c>
      <c r="M320" s="1208">
        <f t="shared" si="519"/>
        <v>46721</v>
      </c>
      <c r="N320" s="614" t="str">
        <f t="shared" si="532"/>
        <v/>
      </c>
      <c r="O320" s="614" t="str">
        <f t="shared" si="533"/>
        <v/>
      </c>
      <c r="P320" s="614" t="str">
        <f t="shared" si="534"/>
        <v/>
      </c>
      <c r="Q320" s="614" t="str">
        <f t="shared" si="535"/>
        <v/>
      </c>
      <c r="R320" s="614" t="str">
        <f t="shared" si="536"/>
        <v/>
      </c>
      <c r="S320" s="614" t="str">
        <f t="shared" si="537"/>
        <v/>
      </c>
      <c r="T320" s="614" t="str">
        <f t="shared" si="538"/>
        <v/>
      </c>
      <c r="U320" s="619"/>
      <c r="V320" s="614"/>
      <c r="W320" s="620" t="str">
        <f t="shared" si="528"/>
        <v/>
      </c>
      <c r="X320" s="620" t="str">
        <f t="shared" si="624"/>
        <v/>
      </c>
      <c r="Y320" s="620" t="str">
        <f t="shared" si="624"/>
        <v/>
      </c>
      <c r="Z320" s="620" t="str">
        <f t="shared" si="624"/>
        <v/>
      </c>
      <c r="AA320" s="620" t="str">
        <f t="shared" si="624"/>
        <v/>
      </c>
      <c r="AB320" s="620" t="str">
        <f t="shared" si="624"/>
        <v/>
      </c>
      <c r="AC320" s="620" t="str">
        <f t="shared" si="624"/>
        <v/>
      </c>
      <c r="AD320" s="620" t="str">
        <f t="shared" ref="AD320:AH329" si="627">IF($I320&gt;=AD$11,$C320,$H320)</f>
        <v/>
      </c>
      <c r="AE320" s="620" t="str">
        <f t="shared" si="627"/>
        <v/>
      </c>
      <c r="AF320" s="620" t="str">
        <f t="shared" si="627"/>
        <v/>
      </c>
      <c r="AG320" s="620" t="str">
        <f t="shared" si="627"/>
        <v/>
      </c>
      <c r="AH320" s="620" t="str">
        <f t="shared" si="627"/>
        <v/>
      </c>
      <c r="AI320" s="621" t="str">
        <f t="shared" si="514"/>
        <v/>
      </c>
      <c r="AJ320" s="621" t="str">
        <f t="shared" si="625"/>
        <v/>
      </c>
      <c r="AK320" s="621" t="str">
        <f t="shared" si="625"/>
        <v/>
      </c>
      <c r="AL320" s="621" t="str">
        <f t="shared" si="625"/>
        <v/>
      </c>
      <c r="AM320" s="621" t="str">
        <f t="shared" si="625"/>
        <v/>
      </c>
      <c r="AN320" s="621" t="str">
        <f t="shared" si="625"/>
        <v/>
      </c>
      <c r="AO320" s="621" t="str">
        <f t="shared" si="625"/>
        <v/>
      </c>
      <c r="AP320" s="621" t="str">
        <f t="shared" si="625"/>
        <v/>
      </c>
      <c r="AQ320" s="621" t="str">
        <f t="shared" si="625"/>
        <v/>
      </c>
      <c r="AR320" s="621" t="str">
        <f t="shared" si="625"/>
        <v/>
      </c>
      <c r="AS320" s="621" t="str">
        <f t="shared" si="625"/>
        <v/>
      </c>
      <c r="AT320" s="621" t="str">
        <f t="shared" si="625"/>
        <v/>
      </c>
      <c r="AU320" s="622" t="str">
        <f t="shared" si="526"/>
        <v/>
      </c>
      <c r="AV320" s="622" t="str">
        <f t="shared" si="626"/>
        <v/>
      </c>
      <c r="AW320" s="622" t="str">
        <f t="shared" si="626"/>
        <v/>
      </c>
      <c r="AX320" s="622" t="str">
        <f t="shared" si="626"/>
        <v/>
      </c>
      <c r="AY320" s="622" t="str">
        <f t="shared" si="626"/>
        <v/>
      </c>
      <c r="AZ320" s="622" t="str">
        <f t="shared" si="626"/>
        <v/>
      </c>
      <c r="BA320" s="622" t="str">
        <f t="shared" si="626"/>
        <v/>
      </c>
      <c r="BB320" s="622" t="str">
        <f t="shared" si="626"/>
        <v/>
      </c>
      <c r="BC320" s="622" t="str">
        <f t="shared" si="626"/>
        <v/>
      </c>
      <c r="BD320" s="622" t="str">
        <f t="shared" si="626"/>
        <v/>
      </c>
      <c r="BE320" s="622" t="str">
        <f t="shared" si="626"/>
        <v/>
      </c>
      <c r="BF320" s="622" t="str">
        <f t="shared" si="626"/>
        <v/>
      </c>
      <c r="BG320" s="623" t="str">
        <f t="shared" si="540"/>
        <v/>
      </c>
      <c r="BH320" s="623" t="str">
        <f t="shared" si="541"/>
        <v/>
      </c>
      <c r="BI320" s="623" t="str">
        <f t="shared" si="542"/>
        <v/>
      </c>
      <c r="BJ320" s="623" t="str">
        <f t="shared" si="543"/>
        <v/>
      </c>
      <c r="BK320" s="623" t="str">
        <f t="shared" si="544"/>
        <v/>
      </c>
      <c r="BL320" s="623" t="str">
        <f t="shared" si="545"/>
        <v/>
      </c>
      <c r="BM320" s="623" t="str">
        <f t="shared" si="546"/>
        <v/>
      </c>
      <c r="BN320" s="623" t="str">
        <f t="shared" si="547"/>
        <v/>
      </c>
      <c r="BO320" s="623" t="str">
        <f t="shared" si="548"/>
        <v/>
      </c>
      <c r="BP320" s="623" t="str">
        <f t="shared" si="549"/>
        <v/>
      </c>
      <c r="BQ320" s="623" t="str">
        <f t="shared" si="550"/>
        <v/>
      </c>
      <c r="BR320" s="623" t="str">
        <f t="shared" si="551"/>
        <v/>
      </c>
      <c r="BS320" s="1281" t="str">
        <f t="shared" si="552"/>
        <v/>
      </c>
      <c r="BT320" s="1281" t="str">
        <f t="shared" si="553"/>
        <v/>
      </c>
      <c r="BU320" s="1281" t="str">
        <f t="shared" si="554"/>
        <v/>
      </c>
      <c r="BV320" s="1281" t="str">
        <f t="shared" si="555"/>
        <v/>
      </c>
      <c r="BW320" s="1281" t="str">
        <f t="shared" si="556"/>
        <v/>
      </c>
      <c r="BX320" s="1281" t="str">
        <f t="shared" si="557"/>
        <v/>
      </c>
      <c r="BY320" s="1281" t="str">
        <f t="shared" si="558"/>
        <v/>
      </c>
      <c r="BZ320" s="1281" t="str">
        <f t="shared" si="559"/>
        <v/>
      </c>
      <c r="CA320" s="1281" t="str">
        <f t="shared" si="560"/>
        <v/>
      </c>
      <c r="CB320" s="1281" t="str">
        <f t="shared" si="561"/>
        <v/>
      </c>
      <c r="CC320" s="1281" t="str">
        <f t="shared" si="562"/>
        <v/>
      </c>
      <c r="CD320" s="1281" t="str">
        <f t="shared" si="563"/>
        <v/>
      </c>
      <c r="CE320" s="623" t="str">
        <f t="shared" si="564"/>
        <v/>
      </c>
      <c r="CF320" s="623" t="str">
        <f t="shared" si="565"/>
        <v/>
      </c>
      <c r="CG320" s="623" t="str">
        <f t="shared" si="566"/>
        <v/>
      </c>
      <c r="CH320" s="623" t="str">
        <f t="shared" si="567"/>
        <v/>
      </c>
      <c r="CI320" s="623" t="str">
        <f t="shared" si="568"/>
        <v/>
      </c>
      <c r="CJ320" s="623" t="str">
        <f t="shared" si="569"/>
        <v/>
      </c>
      <c r="CK320" s="623" t="str">
        <f t="shared" si="570"/>
        <v/>
      </c>
      <c r="CL320" s="623" t="str">
        <f t="shared" si="571"/>
        <v/>
      </c>
      <c r="CM320" s="623" t="str">
        <f t="shared" si="572"/>
        <v/>
      </c>
      <c r="CN320" s="623" t="str">
        <f t="shared" si="573"/>
        <v/>
      </c>
      <c r="CO320" s="623" t="str">
        <f t="shared" si="574"/>
        <v/>
      </c>
      <c r="CP320" s="623" t="str">
        <f t="shared" si="575"/>
        <v/>
      </c>
      <c r="CQ320" s="1281" t="str">
        <f t="shared" si="576"/>
        <v/>
      </c>
      <c r="CR320" s="1281" t="str">
        <f t="shared" si="577"/>
        <v/>
      </c>
      <c r="CS320" s="1281" t="str">
        <f t="shared" si="578"/>
        <v/>
      </c>
      <c r="CT320" s="1281" t="str">
        <f t="shared" si="579"/>
        <v/>
      </c>
      <c r="CU320" s="1281" t="str">
        <f t="shared" si="580"/>
        <v/>
      </c>
      <c r="CV320" s="1281" t="str">
        <f t="shared" si="581"/>
        <v/>
      </c>
      <c r="CW320" s="1281" t="str">
        <f t="shared" si="582"/>
        <v/>
      </c>
      <c r="CX320" s="1281" t="str">
        <f t="shared" si="583"/>
        <v/>
      </c>
      <c r="CY320" s="1281" t="str">
        <f t="shared" si="584"/>
        <v/>
      </c>
      <c r="CZ320" s="1281" t="str">
        <f t="shared" si="585"/>
        <v/>
      </c>
      <c r="DA320" s="1281" t="str">
        <f t="shared" si="586"/>
        <v/>
      </c>
      <c r="DB320" s="1281" t="str">
        <f t="shared" si="587"/>
        <v/>
      </c>
      <c r="DC320" s="623" t="str">
        <f t="shared" si="588"/>
        <v/>
      </c>
      <c r="DD320" s="623" t="str">
        <f t="shared" si="589"/>
        <v/>
      </c>
      <c r="DE320" s="623" t="str">
        <f t="shared" si="590"/>
        <v/>
      </c>
      <c r="DF320" s="623" t="str">
        <f t="shared" si="591"/>
        <v/>
      </c>
      <c r="DG320" s="623" t="str">
        <f t="shared" si="592"/>
        <v/>
      </c>
      <c r="DH320" s="623" t="str">
        <f t="shared" si="593"/>
        <v/>
      </c>
      <c r="DI320" s="623" t="str">
        <f t="shared" si="594"/>
        <v/>
      </c>
      <c r="DJ320" s="623" t="str">
        <f t="shared" si="595"/>
        <v/>
      </c>
      <c r="DK320" s="623" t="str">
        <f t="shared" si="596"/>
        <v/>
      </c>
      <c r="DL320" s="623" t="str">
        <f t="shared" si="597"/>
        <v/>
      </c>
      <c r="DM320" s="623" t="str">
        <f t="shared" si="598"/>
        <v/>
      </c>
      <c r="DN320" s="623" t="str">
        <f t="shared" si="599"/>
        <v/>
      </c>
      <c r="DO320" s="1281" t="str">
        <f t="shared" si="600"/>
        <v/>
      </c>
      <c r="DP320" s="1281" t="str">
        <f t="shared" si="601"/>
        <v/>
      </c>
      <c r="DQ320" s="1281" t="str">
        <f t="shared" si="602"/>
        <v/>
      </c>
      <c r="DR320" s="1281" t="str">
        <f t="shared" si="603"/>
        <v/>
      </c>
      <c r="DS320" s="1281" t="str">
        <f t="shared" si="604"/>
        <v/>
      </c>
      <c r="DT320" s="1281" t="str">
        <f t="shared" si="605"/>
        <v/>
      </c>
      <c r="DU320" s="1281" t="str">
        <f t="shared" si="606"/>
        <v/>
      </c>
      <c r="DV320" s="1281" t="str">
        <f t="shared" si="607"/>
        <v/>
      </c>
      <c r="DW320" s="1281" t="str">
        <f t="shared" si="608"/>
        <v/>
      </c>
      <c r="DX320" s="1281" t="str">
        <f t="shared" si="609"/>
        <v/>
      </c>
      <c r="DY320" s="1281" t="str">
        <f t="shared" si="610"/>
        <v/>
      </c>
      <c r="DZ320" s="1281" t="str">
        <f t="shared" si="611"/>
        <v/>
      </c>
      <c r="EA320" s="623" t="str">
        <f t="shared" si="612"/>
        <v/>
      </c>
      <c r="EB320" s="623" t="str">
        <f t="shared" si="613"/>
        <v/>
      </c>
      <c r="EC320" s="623" t="str">
        <f t="shared" si="614"/>
        <v/>
      </c>
      <c r="ED320" s="623" t="str">
        <f t="shared" si="615"/>
        <v/>
      </c>
      <c r="EE320" s="623" t="str">
        <f t="shared" si="616"/>
        <v/>
      </c>
      <c r="EF320" s="623" t="str">
        <f t="shared" si="617"/>
        <v/>
      </c>
      <c r="EG320" s="623" t="str">
        <f t="shared" si="618"/>
        <v/>
      </c>
      <c r="EH320" s="623" t="str">
        <f t="shared" si="619"/>
        <v/>
      </c>
      <c r="EI320" s="623" t="str">
        <f t="shared" si="620"/>
        <v/>
      </c>
      <c r="EJ320" s="623" t="str">
        <f t="shared" si="621"/>
        <v/>
      </c>
      <c r="EK320" s="623" t="str">
        <f t="shared" si="622"/>
        <v/>
      </c>
      <c r="EL320" s="623" t="str">
        <f t="shared" si="623"/>
        <v/>
      </c>
    </row>
    <row r="321" spans="1:142">
      <c r="A321" s="7" t="str">
        <f>IF('Rent Roll_RedIQ 1'!B314&gt;0,'Rent Roll_RedIQ 1'!B314,"")</f>
        <v/>
      </c>
      <c r="B321" s="7" t="str">
        <f>IF('Rent Roll_RedIQ 1'!C314&gt;0,'Rent Roll_RedIQ 1'!C314,"")</f>
        <v/>
      </c>
      <c r="C321" s="614">
        <f>IF('Rent Roll_RedIQ 1'!K314&gt;0,'Rent Roll_RedIQ 1'!K314,0)</f>
        <v>0</v>
      </c>
      <c r="D321" s="615" t="str">
        <f>IF('Rent Roll_RedIQ 1'!J314&gt;0,'Rent Roll_RedIQ 1'!J314,"")</f>
        <v/>
      </c>
      <c r="E321" s="624" t="str">
        <f t="shared" si="531"/>
        <v/>
      </c>
      <c r="F321" s="194"/>
      <c r="G321" s="194"/>
      <c r="H321" s="616" t="str">
        <f t="shared" si="516"/>
        <v/>
      </c>
      <c r="I321" s="1200">
        <f>IF('Rent Roll_RedIQ 1'!S314&gt;0,'Rent Roll_RedIQ 1'!S314,Purchase_Date-1)</f>
        <v>45991</v>
      </c>
      <c r="J321" s="617" t="str">
        <f t="shared" si="517"/>
        <v/>
      </c>
      <c r="K321" s="1205">
        <f t="shared" si="518"/>
        <v>46356</v>
      </c>
      <c r="L321" s="618" t="str">
        <f t="shared" si="517"/>
        <v/>
      </c>
      <c r="M321" s="1208">
        <f t="shared" si="519"/>
        <v>46721</v>
      </c>
      <c r="N321" s="614" t="str">
        <f t="shared" si="532"/>
        <v/>
      </c>
      <c r="O321" s="614" t="str">
        <f t="shared" si="533"/>
        <v/>
      </c>
      <c r="P321" s="614" t="str">
        <f t="shared" si="534"/>
        <v/>
      </c>
      <c r="Q321" s="614" t="str">
        <f t="shared" si="535"/>
        <v/>
      </c>
      <c r="R321" s="614" t="str">
        <f t="shared" si="536"/>
        <v/>
      </c>
      <c r="S321" s="614" t="str">
        <f t="shared" si="537"/>
        <v/>
      </c>
      <c r="T321" s="614" t="str">
        <f t="shared" si="538"/>
        <v/>
      </c>
      <c r="U321" s="619"/>
      <c r="V321" s="614"/>
      <c r="W321" s="620" t="str">
        <f t="shared" si="528"/>
        <v/>
      </c>
      <c r="X321" s="620" t="str">
        <f t="shared" ref="X321:AC330" si="628">IF($I321&gt;=X$11,$C321,$H321)</f>
        <v/>
      </c>
      <c r="Y321" s="620" t="str">
        <f t="shared" si="628"/>
        <v/>
      </c>
      <c r="Z321" s="620" t="str">
        <f t="shared" si="628"/>
        <v/>
      </c>
      <c r="AA321" s="620" t="str">
        <f t="shared" si="628"/>
        <v/>
      </c>
      <c r="AB321" s="620" t="str">
        <f t="shared" si="628"/>
        <v/>
      </c>
      <c r="AC321" s="620" t="str">
        <f t="shared" si="628"/>
        <v/>
      </c>
      <c r="AD321" s="620" t="str">
        <f t="shared" si="627"/>
        <v/>
      </c>
      <c r="AE321" s="620" t="str">
        <f t="shared" si="627"/>
        <v/>
      </c>
      <c r="AF321" s="620" t="str">
        <f t="shared" si="627"/>
        <v/>
      </c>
      <c r="AG321" s="620" t="str">
        <f t="shared" si="627"/>
        <v/>
      </c>
      <c r="AH321" s="620" t="str">
        <f t="shared" si="627"/>
        <v/>
      </c>
      <c r="AI321" s="621" t="str">
        <f t="shared" si="514"/>
        <v/>
      </c>
      <c r="AJ321" s="621" t="str">
        <f t="shared" si="625"/>
        <v/>
      </c>
      <c r="AK321" s="621" t="str">
        <f t="shared" si="625"/>
        <v/>
      </c>
      <c r="AL321" s="621" t="str">
        <f t="shared" si="625"/>
        <v/>
      </c>
      <c r="AM321" s="621" t="str">
        <f t="shared" si="625"/>
        <v/>
      </c>
      <c r="AN321" s="621" t="str">
        <f t="shared" si="625"/>
        <v/>
      </c>
      <c r="AO321" s="621" t="str">
        <f t="shared" si="625"/>
        <v/>
      </c>
      <c r="AP321" s="621" t="str">
        <f t="shared" si="625"/>
        <v/>
      </c>
      <c r="AQ321" s="621" t="str">
        <f t="shared" si="625"/>
        <v/>
      </c>
      <c r="AR321" s="621" t="str">
        <f t="shared" si="625"/>
        <v/>
      </c>
      <c r="AS321" s="621" t="str">
        <f t="shared" si="625"/>
        <v/>
      </c>
      <c r="AT321" s="621" t="str">
        <f t="shared" si="625"/>
        <v/>
      </c>
      <c r="AU321" s="622" t="str">
        <f t="shared" si="526"/>
        <v/>
      </c>
      <c r="AV321" s="622" t="str">
        <f t="shared" si="626"/>
        <v/>
      </c>
      <c r="AW321" s="622" t="str">
        <f t="shared" si="626"/>
        <v/>
      </c>
      <c r="AX321" s="622" t="str">
        <f t="shared" si="626"/>
        <v/>
      </c>
      <c r="AY321" s="622" t="str">
        <f t="shared" si="626"/>
        <v/>
      </c>
      <c r="AZ321" s="622" t="str">
        <f t="shared" si="626"/>
        <v/>
      </c>
      <c r="BA321" s="622" t="str">
        <f t="shared" si="626"/>
        <v/>
      </c>
      <c r="BB321" s="622" t="str">
        <f t="shared" si="626"/>
        <v/>
      </c>
      <c r="BC321" s="622" t="str">
        <f t="shared" si="626"/>
        <v/>
      </c>
      <c r="BD321" s="622" t="str">
        <f t="shared" si="626"/>
        <v/>
      </c>
      <c r="BE321" s="622" t="str">
        <f t="shared" si="626"/>
        <v/>
      </c>
      <c r="BF321" s="622" t="str">
        <f t="shared" si="626"/>
        <v/>
      </c>
      <c r="BG321" s="623" t="str">
        <f t="shared" si="540"/>
        <v/>
      </c>
      <c r="BH321" s="623" t="str">
        <f t="shared" si="541"/>
        <v/>
      </c>
      <c r="BI321" s="623" t="str">
        <f t="shared" si="542"/>
        <v/>
      </c>
      <c r="BJ321" s="623" t="str">
        <f t="shared" si="543"/>
        <v/>
      </c>
      <c r="BK321" s="623" t="str">
        <f t="shared" si="544"/>
        <v/>
      </c>
      <c r="BL321" s="623" t="str">
        <f t="shared" si="545"/>
        <v/>
      </c>
      <c r="BM321" s="623" t="str">
        <f t="shared" si="546"/>
        <v/>
      </c>
      <c r="BN321" s="623" t="str">
        <f t="shared" si="547"/>
        <v/>
      </c>
      <c r="BO321" s="623" t="str">
        <f t="shared" si="548"/>
        <v/>
      </c>
      <c r="BP321" s="623" t="str">
        <f t="shared" si="549"/>
        <v/>
      </c>
      <c r="BQ321" s="623" t="str">
        <f t="shared" si="550"/>
        <v/>
      </c>
      <c r="BR321" s="623" t="str">
        <f t="shared" si="551"/>
        <v/>
      </c>
      <c r="BS321" s="1281" t="str">
        <f t="shared" si="552"/>
        <v/>
      </c>
      <c r="BT321" s="1281" t="str">
        <f t="shared" si="553"/>
        <v/>
      </c>
      <c r="BU321" s="1281" t="str">
        <f t="shared" si="554"/>
        <v/>
      </c>
      <c r="BV321" s="1281" t="str">
        <f t="shared" si="555"/>
        <v/>
      </c>
      <c r="BW321" s="1281" t="str">
        <f t="shared" si="556"/>
        <v/>
      </c>
      <c r="BX321" s="1281" t="str">
        <f t="shared" si="557"/>
        <v/>
      </c>
      <c r="BY321" s="1281" t="str">
        <f t="shared" si="558"/>
        <v/>
      </c>
      <c r="BZ321" s="1281" t="str">
        <f t="shared" si="559"/>
        <v/>
      </c>
      <c r="CA321" s="1281" t="str">
        <f t="shared" si="560"/>
        <v/>
      </c>
      <c r="CB321" s="1281" t="str">
        <f t="shared" si="561"/>
        <v/>
      </c>
      <c r="CC321" s="1281" t="str">
        <f t="shared" si="562"/>
        <v/>
      </c>
      <c r="CD321" s="1281" t="str">
        <f t="shared" si="563"/>
        <v/>
      </c>
      <c r="CE321" s="623" t="str">
        <f t="shared" si="564"/>
        <v/>
      </c>
      <c r="CF321" s="623" t="str">
        <f t="shared" si="565"/>
        <v/>
      </c>
      <c r="CG321" s="623" t="str">
        <f t="shared" si="566"/>
        <v/>
      </c>
      <c r="CH321" s="623" t="str">
        <f t="shared" si="567"/>
        <v/>
      </c>
      <c r="CI321" s="623" t="str">
        <f t="shared" si="568"/>
        <v/>
      </c>
      <c r="CJ321" s="623" t="str">
        <f t="shared" si="569"/>
        <v/>
      </c>
      <c r="CK321" s="623" t="str">
        <f t="shared" si="570"/>
        <v/>
      </c>
      <c r="CL321" s="623" t="str">
        <f t="shared" si="571"/>
        <v/>
      </c>
      <c r="CM321" s="623" t="str">
        <f t="shared" si="572"/>
        <v/>
      </c>
      <c r="CN321" s="623" t="str">
        <f t="shared" si="573"/>
        <v/>
      </c>
      <c r="CO321" s="623" t="str">
        <f t="shared" si="574"/>
        <v/>
      </c>
      <c r="CP321" s="623" t="str">
        <f t="shared" si="575"/>
        <v/>
      </c>
      <c r="CQ321" s="1281" t="str">
        <f t="shared" si="576"/>
        <v/>
      </c>
      <c r="CR321" s="1281" t="str">
        <f t="shared" si="577"/>
        <v/>
      </c>
      <c r="CS321" s="1281" t="str">
        <f t="shared" si="578"/>
        <v/>
      </c>
      <c r="CT321" s="1281" t="str">
        <f t="shared" si="579"/>
        <v/>
      </c>
      <c r="CU321" s="1281" t="str">
        <f t="shared" si="580"/>
        <v/>
      </c>
      <c r="CV321" s="1281" t="str">
        <f t="shared" si="581"/>
        <v/>
      </c>
      <c r="CW321" s="1281" t="str">
        <f t="shared" si="582"/>
        <v/>
      </c>
      <c r="CX321" s="1281" t="str">
        <f t="shared" si="583"/>
        <v/>
      </c>
      <c r="CY321" s="1281" t="str">
        <f t="shared" si="584"/>
        <v/>
      </c>
      <c r="CZ321" s="1281" t="str">
        <f t="shared" si="585"/>
        <v/>
      </c>
      <c r="DA321" s="1281" t="str">
        <f t="shared" si="586"/>
        <v/>
      </c>
      <c r="DB321" s="1281" t="str">
        <f t="shared" si="587"/>
        <v/>
      </c>
      <c r="DC321" s="623" t="str">
        <f t="shared" si="588"/>
        <v/>
      </c>
      <c r="DD321" s="623" t="str">
        <f t="shared" si="589"/>
        <v/>
      </c>
      <c r="DE321" s="623" t="str">
        <f t="shared" si="590"/>
        <v/>
      </c>
      <c r="DF321" s="623" t="str">
        <f t="shared" si="591"/>
        <v/>
      </c>
      <c r="DG321" s="623" t="str">
        <f t="shared" si="592"/>
        <v/>
      </c>
      <c r="DH321" s="623" t="str">
        <f t="shared" si="593"/>
        <v/>
      </c>
      <c r="DI321" s="623" t="str">
        <f t="shared" si="594"/>
        <v/>
      </c>
      <c r="DJ321" s="623" t="str">
        <f t="shared" si="595"/>
        <v/>
      </c>
      <c r="DK321" s="623" t="str">
        <f t="shared" si="596"/>
        <v/>
      </c>
      <c r="DL321" s="623" t="str">
        <f t="shared" si="597"/>
        <v/>
      </c>
      <c r="DM321" s="623" t="str">
        <f t="shared" si="598"/>
        <v/>
      </c>
      <c r="DN321" s="623" t="str">
        <f t="shared" si="599"/>
        <v/>
      </c>
      <c r="DO321" s="1281" t="str">
        <f t="shared" si="600"/>
        <v/>
      </c>
      <c r="DP321" s="1281" t="str">
        <f t="shared" si="601"/>
        <v/>
      </c>
      <c r="DQ321" s="1281" t="str">
        <f t="shared" si="602"/>
        <v/>
      </c>
      <c r="DR321" s="1281" t="str">
        <f t="shared" si="603"/>
        <v/>
      </c>
      <c r="DS321" s="1281" t="str">
        <f t="shared" si="604"/>
        <v/>
      </c>
      <c r="DT321" s="1281" t="str">
        <f t="shared" si="605"/>
        <v/>
      </c>
      <c r="DU321" s="1281" t="str">
        <f t="shared" si="606"/>
        <v/>
      </c>
      <c r="DV321" s="1281" t="str">
        <f t="shared" si="607"/>
        <v/>
      </c>
      <c r="DW321" s="1281" t="str">
        <f t="shared" si="608"/>
        <v/>
      </c>
      <c r="DX321" s="1281" t="str">
        <f t="shared" si="609"/>
        <v/>
      </c>
      <c r="DY321" s="1281" t="str">
        <f t="shared" si="610"/>
        <v/>
      </c>
      <c r="DZ321" s="1281" t="str">
        <f t="shared" si="611"/>
        <v/>
      </c>
      <c r="EA321" s="623" t="str">
        <f t="shared" si="612"/>
        <v/>
      </c>
      <c r="EB321" s="623" t="str">
        <f t="shared" si="613"/>
        <v/>
      </c>
      <c r="EC321" s="623" t="str">
        <f t="shared" si="614"/>
        <v/>
      </c>
      <c r="ED321" s="623" t="str">
        <f t="shared" si="615"/>
        <v/>
      </c>
      <c r="EE321" s="623" t="str">
        <f t="shared" si="616"/>
        <v/>
      </c>
      <c r="EF321" s="623" t="str">
        <f t="shared" si="617"/>
        <v/>
      </c>
      <c r="EG321" s="623" t="str">
        <f t="shared" si="618"/>
        <v/>
      </c>
      <c r="EH321" s="623" t="str">
        <f t="shared" si="619"/>
        <v/>
      </c>
      <c r="EI321" s="623" t="str">
        <f t="shared" si="620"/>
        <v/>
      </c>
      <c r="EJ321" s="623" t="str">
        <f t="shared" si="621"/>
        <v/>
      </c>
      <c r="EK321" s="623" t="str">
        <f t="shared" si="622"/>
        <v/>
      </c>
      <c r="EL321" s="623" t="str">
        <f t="shared" si="623"/>
        <v/>
      </c>
    </row>
    <row r="322" spans="1:142">
      <c r="A322" s="7" t="str">
        <f>IF('Rent Roll_RedIQ 1'!B315&gt;0,'Rent Roll_RedIQ 1'!B315,"")</f>
        <v/>
      </c>
      <c r="B322" s="7" t="str">
        <f>IF('Rent Roll_RedIQ 1'!C315&gt;0,'Rent Roll_RedIQ 1'!C315,"")</f>
        <v/>
      </c>
      <c r="C322" s="614">
        <f>IF('Rent Roll_RedIQ 1'!K315&gt;0,'Rent Roll_RedIQ 1'!K315,0)</f>
        <v>0</v>
      </c>
      <c r="D322" s="615" t="str">
        <f>IF('Rent Roll_RedIQ 1'!J315&gt;0,'Rent Roll_RedIQ 1'!J315,"")</f>
        <v/>
      </c>
      <c r="E322" s="624" t="str">
        <f t="shared" si="531"/>
        <v/>
      </c>
      <c r="F322" s="194"/>
      <c r="G322" s="194"/>
      <c r="H322" s="616" t="str">
        <f t="shared" si="516"/>
        <v/>
      </c>
      <c r="I322" s="1200">
        <f>IF('Rent Roll_RedIQ 1'!S315&gt;0,'Rent Roll_RedIQ 1'!S315,Purchase_Date-1)</f>
        <v>45991</v>
      </c>
      <c r="J322" s="617" t="str">
        <f t="shared" si="517"/>
        <v/>
      </c>
      <c r="K322" s="1205">
        <f t="shared" si="518"/>
        <v>46356</v>
      </c>
      <c r="L322" s="618" t="str">
        <f t="shared" si="517"/>
        <v/>
      </c>
      <c r="M322" s="1208">
        <f t="shared" si="519"/>
        <v>46721</v>
      </c>
      <c r="N322" s="614" t="str">
        <f t="shared" si="532"/>
        <v/>
      </c>
      <c r="O322" s="614" t="str">
        <f t="shared" si="533"/>
        <v/>
      </c>
      <c r="P322" s="614" t="str">
        <f t="shared" si="534"/>
        <v/>
      </c>
      <c r="Q322" s="614" t="str">
        <f t="shared" si="535"/>
        <v/>
      </c>
      <c r="R322" s="614" t="str">
        <f t="shared" si="536"/>
        <v/>
      </c>
      <c r="S322" s="614" t="str">
        <f t="shared" si="537"/>
        <v/>
      </c>
      <c r="T322" s="614" t="str">
        <f t="shared" si="538"/>
        <v/>
      </c>
      <c r="U322" s="619"/>
      <c r="V322" s="614"/>
      <c r="W322" s="620" t="str">
        <f t="shared" si="528"/>
        <v/>
      </c>
      <c r="X322" s="620" t="str">
        <f t="shared" si="628"/>
        <v/>
      </c>
      <c r="Y322" s="620" t="str">
        <f t="shared" si="628"/>
        <v/>
      </c>
      <c r="Z322" s="620" t="str">
        <f t="shared" si="628"/>
        <v/>
      </c>
      <c r="AA322" s="620" t="str">
        <f t="shared" si="628"/>
        <v/>
      </c>
      <c r="AB322" s="620" t="str">
        <f t="shared" si="628"/>
        <v/>
      </c>
      <c r="AC322" s="620" t="str">
        <f t="shared" si="628"/>
        <v/>
      </c>
      <c r="AD322" s="620" t="str">
        <f t="shared" si="627"/>
        <v/>
      </c>
      <c r="AE322" s="620" t="str">
        <f t="shared" si="627"/>
        <v/>
      </c>
      <c r="AF322" s="620" t="str">
        <f t="shared" si="627"/>
        <v/>
      </c>
      <c r="AG322" s="620" t="str">
        <f t="shared" si="627"/>
        <v/>
      </c>
      <c r="AH322" s="620" t="str">
        <f t="shared" si="627"/>
        <v/>
      </c>
      <c r="AI322" s="621" t="str">
        <f t="shared" si="514"/>
        <v/>
      </c>
      <c r="AJ322" s="621" t="str">
        <f t="shared" si="625"/>
        <v/>
      </c>
      <c r="AK322" s="621" t="str">
        <f t="shared" si="625"/>
        <v/>
      </c>
      <c r="AL322" s="621" t="str">
        <f t="shared" si="625"/>
        <v/>
      </c>
      <c r="AM322" s="621" t="str">
        <f t="shared" si="625"/>
        <v/>
      </c>
      <c r="AN322" s="621" t="str">
        <f t="shared" si="625"/>
        <v/>
      </c>
      <c r="AO322" s="621" t="str">
        <f t="shared" si="625"/>
        <v/>
      </c>
      <c r="AP322" s="621" t="str">
        <f t="shared" si="625"/>
        <v/>
      </c>
      <c r="AQ322" s="621" t="str">
        <f t="shared" si="625"/>
        <v/>
      </c>
      <c r="AR322" s="621" t="str">
        <f t="shared" si="625"/>
        <v/>
      </c>
      <c r="AS322" s="621" t="str">
        <f t="shared" si="625"/>
        <v/>
      </c>
      <c r="AT322" s="621" t="str">
        <f t="shared" si="625"/>
        <v/>
      </c>
      <c r="AU322" s="622" t="str">
        <f t="shared" si="526"/>
        <v/>
      </c>
      <c r="AV322" s="622" t="str">
        <f t="shared" si="626"/>
        <v/>
      </c>
      <c r="AW322" s="622" t="str">
        <f t="shared" si="626"/>
        <v/>
      </c>
      <c r="AX322" s="622" t="str">
        <f t="shared" si="626"/>
        <v/>
      </c>
      <c r="AY322" s="622" t="str">
        <f t="shared" si="626"/>
        <v/>
      </c>
      <c r="AZ322" s="622" t="str">
        <f t="shared" si="626"/>
        <v/>
      </c>
      <c r="BA322" s="622" t="str">
        <f t="shared" si="626"/>
        <v/>
      </c>
      <c r="BB322" s="622" t="str">
        <f t="shared" si="626"/>
        <v/>
      </c>
      <c r="BC322" s="622" t="str">
        <f t="shared" si="626"/>
        <v/>
      </c>
      <c r="BD322" s="622" t="str">
        <f t="shared" si="626"/>
        <v/>
      </c>
      <c r="BE322" s="622" t="str">
        <f t="shared" si="626"/>
        <v/>
      </c>
      <c r="BF322" s="622" t="str">
        <f t="shared" si="626"/>
        <v/>
      </c>
      <c r="BG322" s="623" t="str">
        <f t="shared" si="540"/>
        <v/>
      </c>
      <c r="BH322" s="623" t="str">
        <f t="shared" si="541"/>
        <v/>
      </c>
      <c r="BI322" s="623" t="str">
        <f t="shared" si="542"/>
        <v/>
      </c>
      <c r="BJ322" s="623" t="str">
        <f t="shared" si="543"/>
        <v/>
      </c>
      <c r="BK322" s="623" t="str">
        <f t="shared" si="544"/>
        <v/>
      </c>
      <c r="BL322" s="623" t="str">
        <f t="shared" si="545"/>
        <v/>
      </c>
      <c r="BM322" s="623" t="str">
        <f t="shared" si="546"/>
        <v/>
      </c>
      <c r="BN322" s="623" t="str">
        <f t="shared" si="547"/>
        <v/>
      </c>
      <c r="BO322" s="623" t="str">
        <f t="shared" si="548"/>
        <v/>
      </c>
      <c r="BP322" s="623" t="str">
        <f t="shared" si="549"/>
        <v/>
      </c>
      <c r="BQ322" s="623" t="str">
        <f t="shared" si="550"/>
        <v/>
      </c>
      <c r="BR322" s="623" t="str">
        <f t="shared" si="551"/>
        <v/>
      </c>
      <c r="BS322" s="1281" t="str">
        <f t="shared" si="552"/>
        <v/>
      </c>
      <c r="BT322" s="1281" t="str">
        <f t="shared" si="553"/>
        <v/>
      </c>
      <c r="BU322" s="1281" t="str">
        <f t="shared" si="554"/>
        <v/>
      </c>
      <c r="BV322" s="1281" t="str">
        <f t="shared" si="555"/>
        <v/>
      </c>
      <c r="BW322" s="1281" t="str">
        <f t="shared" si="556"/>
        <v/>
      </c>
      <c r="BX322" s="1281" t="str">
        <f t="shared" si="557"/>
        <v/>
      </c>
      <c r="BY322" s="1281" t="str">
        <f t="shared" si="558"/>
        <v/>
      </c>
      <c r="BZ322" s="1281" t="str">
        <f t="shared" si="559"/>
        <v/>
      </c>
      <c r="CA322" s="1281" t="str">
        <f t="shared" si="560"/>
        <v/>
      </c>
      <c r="CB322" s="1281" t="str">
        <f t="shared" si="561"/>
        <v/>
      </c>
      <c r="CC322" s="1281" t="str">
        <f t="shared" si="562"/>
        <v/>
      </c>
      <c r="CD322" s="1281" t="str">
        <f t="shared" si="563"/>
        <v/>
      </c>
      <c r="CE322" s="623" t="str">
        <f t="shared" si="564"/>
        <v/>
      </c>
      <c r="CF322" s="623" t="str">
        <f t="shared" si="565"/>
        <v/>
      </c>
      <c r="CG322" s="623" t="str">
        <f t="shared" si="566"/>
        <v/>
      </c>
      <c r="CH322" s="623" t="str">
        <f t="shared" si="567"/>
        <v/>
      </c>
      <c r="CI322" s="623" t="str">
        <f t="shared" si="568"/>
        <v/>
      </c>
      <c r="CJ322" s="623" t="str">
        <f t="shared" si="569"/>
        <v/>
      </c>
      <c r="CK322" s="623" t="str">
        <f t="shared" si="570"/>
        <v/>
      </c>
      <c r="CL322" s="623" t="str">
        <f t="shared" si="571"/>
        <v/>
      </c>
      <c r="CM322" s="623" t="str">
        <f t="shared" si="572"/>
        <v/>
      </c>
      <c r="CN322" s="623" t="str">
        <f t="shared" si="573"/>
        <v/>
      </c>
      <c r="CO322" s="623" t="str">
        <f t="shared" si="574"/>
        <v/>
      </c>
      <c r="CP322" s="623" t="str">
        <f t="shared" si="575"/>
        <v/>
      </c>
      <c r="CQ322" s="1281" t="str">
        <f t="shared" si="576"/>
        <v/>
      </c>
      <c r="CR322" s="1281" t="str">
        <f t="shared" si="577"/>
        <v/>
      </c>
      <c r="CS322" s="1281" t="str">
        <f t="shared" si="578"/>
        <v/>
      </c>
      <c r="CT322" s="1281" t="str">
        <f t="shared" si="579"/>
        <v/>
      </c>
      <c r="CU322" s="1281" t="str">
        <f t="shared" si="580"/>
        <v/>
      </c>
      <c r="CV322" s="1281" t="str">
        <f t="shared" si="581"/>
        <v/>
      </c>
      <c r="CW322" s="1281" t="str">
        <f t="shared" si="582"/>
        <v/>
      </c>
      <c r="CX322" s="1281" t="str">
        <f t="shared" si="583"/>
        <v/>
      </c>
      <c r="CY322" s="1281" t="str">
        <f t="shared" si="584"/>
        <v/>
      </c>
      <c r="CZ322" s="1281" t="str">
        <f t="shared" si="585"/>
        <v/>
      </c>
      <c r="DA322" s="1281" t="str">
        <f t="shared" si="586"/>
        <v/>
      </c>
      <c r="DB322" s="1281" t="str">
        <f t="shared" si="587"/>
        <v/>
      </c>
      <c r="DC322" s="623" t="str">
        <f t="shared" si="588"/>
        <v/>
      </c>
      <c r="DD322" s="623" t="str">
        <f t="shared" si="589"/>
        <v/>
      </c>
      <c r="DE322" s="623" t="str">
        <f t="shared" si="590"/>
        <v/>
      </c>
      <c r="DF322" s="623" t="str">
        <f t="shared" si="591"/>
        <v/>
      </c>
      <c r="DG322" s="623" t="str">
        <f t="shared" si="592"/>
        <v/>
      </c>
      <c r="DH322" s="623" t="str">
        <f t="shared" si="593"/>
        <v/>
      </c>
      <c r="DI322" s="623" t="str">
        <f t="shared" si="594"/>
        <v/>
      </c>
      <c r="DJ322" s="623" t="str">
        <f t="shared" si="595"/>
        <v/>
      </c>
      <c r="DK322" s="623" t="str">
        <f t="shared" si="596"/>
        <v/>
      </c>
      <c r="DL322" s="623" t="str">
        <f t="shared" si="597"/>
        <v/>
      </c>
      <c r="DM322" s="623" t="str">
        <f t="shared" si="598"/>
        <v/>
      </c>
      <c r="DN322" s="623" t="str">
        <f t="shared" si="599"/>
        <v/>
      </c>
      <c r="DO322" s="1281" t="str">
        <f t="shared" si="600"/>
        <v/>
      </c>
      <c r="DP322" s="1281" t="str">
        <f t="shared" si="601"/>
        <v/>
      </c>
      <c r="DQ322" s="1281" t="str">
        <f t="shared" si="602"/>
        <v/>
      </c>
      <c r="DR322" s="1281" t="str">
        <f t="shared" si="603"/>
        <v/>
      </c>
      <c r="DS322" s="1281" t="str">
        <f t="shared" si="604"/>
        <v/>
      </c>
      <c r="DT322" s="1281" t="str">
        <f t="shared" si="605"/>
        <v/>
      </c>
      <c r="DU322" s="1281" t="str">
        <f t="shared" si="606"/>
        <v/>
      </c>
      <c r="DV322" s="1281" t="str">
        <f t="shared" si="607"/>
        <v/>
      </c>
      <c r="DW322" s="1281" t="str">
        <f t="shared" si="608"/>
        <v/>
      </c>
      <c r="DX322" s="1281" t="str">
        <f t="shared" si="609"/>
        <v/>
      </c>
      <c r="DY322" s="1281" t="str">
        <f t="shared" si="610"/>
        <v/>
      </c>
      <c r="DZ322" s="1281" t="str">
        <f t="shared" si="611"/>
        <v/>
      </c>
      <c r="EA322" s="623" t="str">
        <f t="shared" si="612"/>
        <v/>
      </c>
      <c r="EB322" s="623" t="str">
        <f t="shared" si="613"/>
        <v/>
      </c>
      <c r="EC322" s="623" t="str">
        <f t="shared" si="614"/>
        <v/>
      </c>
      <c r="ED322" s="623" t="str">
        <f t="shared" si="615"/>
        <v/>
      </c>
      <c r="EE322" s="623" t="str">
        <f t="shared" si="616"/>
        <v/>
      </c>
      <c r="EF322" s="623" t="str">
        <f t="shared" si="617"/>
        <v/>
      </c>
      <c r="EG322" s="623" t="str">
        <f t="shared" si="618"/>
        <v/>
      </c>
      <c r="EH322" s="623" t="str">
        <f t="shared" si="619"/>
        <v/>
      </c>
      <c r="EI322" s="623" t="str">
        <f t="shared" si="620"/>
        <v/>
      </c>
      <c r="EJ322" s="623" t="str">
        <f t="shared" si="621"/>
        <v/>
      </c>
      <c r="EK322" s="623" t="str">
        <f t="shared" si="622"/>
        <v/>
      </c>
      <c r="EL322" s="623" t="str">
        <f t="shared" si="623"/>
        <v/>
      </c>
    </row>
    <row r="323" spans="1:142">
      <c r="A323" s="7" t="str">
        <f>IF('Rent Roll_RedIQ 1'!B316&gt;0,'Rent Roll_RedIQ 1'!B316,"")</f>
        <v/>
      </c>
      <c r="B323" s="7" t="str">
        <f>IF('Rent Roll_RedIQ 1'!C316&gt;0,'Rent Roll_RedIQ 1'!C316,"")</f>
        <v/>
      </c>
      <c r="C323" s="614">
        <f>IF('Rent Roll_RedIQ 1'!K316&gt;0,'Rent Roll_RedIQ 1'!K316,0)</f>
        <v>0</v>
      </c>
      <c r="D323" s="615" t="str">
        <f>IF('Rent Roll_RedIQ 1'!J316&gt;0,'Rent Roll_RedIQ 1'!J316,"")</f>
        <v/>
      </c>
      <c r="E323" s="624" t="str">
        <f t="shared" si="531"/>
        <v/>
      </c>
      <c r="F323" s="194"/>
      <c r="G323" s="194"/>
      <c r="H323" s="616" t="str">
        <f t="shared" si="516"/>
        <v/>
      </c>
      <c r="I323" s="1200">
        <f>IF('Rent Roll_RedIQ 1'!S316&gt;0,'Rent Roll_RedIQ 1'!S316,Purchase_Date-1)</f>
        <v>45991</v>
      </c>
      <c r="J323" s="617" t="str">
        <f t="shared" si="517"/>
        <v/>
      </c>
      <c r="K323" s="1205">
        <f t="shared" si="518"/>
        <v>46356</v>
      </c>
      <c r="L323" s="618" t="str">
        <f t="shared" si="517"/>
        <v/>
      </c>
      <c r="M323" s="1208">
        <f t="shared" si="519"/>
        <v>46721</v>
      </c>
      <c r="N323" s="614" t="str">
        <f t="shared" si="532"/>
        <v/>
      </c>
      <c r="O323" s="614" t="str">
        <f t="shared" si="533"/>
        <v/>
      </c>
      <c r="P323" s="614" t="str">
        <f t="shared" si="534"/>
        <v/>
      </c>
      <c r="Q323" s="614" t="str">
        <f t="shared" si="535"/>
        <v/>
      </c>
      <c r="R323" s="614" t="str">
        <f t="shared" si="536"/>
        <v/>
      </c>
      <c r="S323" s="614" t="str">
        <f t="shared" si="537"/>
        <v/>
      </c>
      <c r="T323" s="614" t="str">
        <f t="shared" si="538"/>
        <v/>
      </c>
      <c r="U323" s="619"/>
      <c r="V323" s="614"/>
      <c r="W323" s="620" t="str">
        <f t="shared" si="528"/>
        <v/>
      </c>
      <c r="X323" s="620" t="str">
        <f t="shared" si="628"/>
        <v/>
      </c>
      <c r="Y323" s="620" t="str">
        <f t="shared" si="628"/>
        <v/>
      </c>
      <c r="Z323" s="620" t="str">
        <f t="shared" si="628"/>
        <v/>
      </c>
      <c r="AA323" s="620" t="str">
        <f t="shared" si="628"/>
        <v/>
      </c>
      <c r="AB323" s="620" t="str">
        <f t="shared" si="628"/>
        <v/>
      </c>
      <c r="AC323" s="620" t="str">
        <f t="shared" si="628"/>
        <v/>
      </c>
      <c r="AD323" s="620" t="str">
        <f t="shared" si="627"/>
        <v/>
      </c>
      <c r="AE323" s="620" t="str">
        <f t="shared" si="627"/>
        <v/>
      </c>
      <c r="AF323" s="620" t="str">
        <f t="shared" si="627"/>
        <v/>
      </c>
      <c r="AG323" s="620" t="str">
        <f t="shared" si="627"/>
        <v/>
      </c>
      <c r="AH323" s="620" t="str">
        <f t="shared" si="627"/>
        <v/>
      </c>
      <c r="AI323" s="621" t="str">
        <f t="shared" si="514"/>
        <v/>
      </c>
      <c r="AJ323" s="621" t="str">
        <f t="shared" si="625"/>
        <v/>
      </c>
      <c r="AK323" s="621" t="str">
        <f t="shared" si="625"/>
        <v/>
      </c>
      <c r="AL323" s="621" t="str">
        <f t="shared" si="625"/>
        <v/>
      </c>
      <c r="AM323" s="621" t="str">
        <f t="shared" si="625"/>
        <v/>
      </c>
      <c r="AN323" s="621" t="str">
        <f t="shared" si="625"/>
        <v/>
      </c>
      <c r="AO323" s="621" t="str">
        <f t="shared" si="625"/>
        <v/>
      </c>
      <c r="AP323" s="621" t="str">
        <f t="shared" si="625"/>
        <v/>
      </c>
      <c r="AQ323" s="621" t="str">
        <f t="shared" si="625"/>
        <v/>
      </c>
      <c r="AR323" s="621" t="str">
        <f t="shared" si="625"/>
        <v/>
      </c>
      <c r="AS323" s="621" t="str">
        <f t="shared" si="625"/>
        <v/>
      </c>
      <c r="AT323" s="621" t="str">
        <f t="shared" si="625"/>
        <v/>
      </c>
      <c r="AU323" s="622" t="str">
        <f t="shared" si="526"/>
        <v/>
      </c>
      <c r="AV323" s="622" t="str">
        <f t="shared" si="626"/>
        <v/>
      </c>
      <c r="AW323" s="622" t="str">
        <f t="shared" si="626"/>
        <v/>
      </c>
      <c r="AX323" s="622" t="str">
        <f t="shared" si="626"/>
        <v/>
      </c>
      <c r="AY323" s="622" t="str">
        <f t="shared" si="626"/>
        <v/>
      </c>
      <c r="AZ323" s="622" t="str">
        <f t="shared" si="626"/>
        <v/>
      </c>
      <c r="BA323" s="622" t="str">
        <f t="shared" si="626"/>
        <v/>
      </c>
      <c r="BB323" s="622" t="str">
        <f t="shared" si="626"/>
        <v/>
      </c>
      <c r="BC323" s="622" t="str">
        <f t="shared" si="626"/>
        <v/>
      </c>
      <c r="BD323" s="622" t="str">
        <f t="shared" si="626"/>
        <v/>
      </c>
      <c r="BE323" s="622" t="str">
        <f t="shared" si="626"/>
        <v/>
      </c>
      <c r="BF323" s="622" t="str">
        <f t="shared" si="626"/>
        <v/>
      </c>
      <c r="BG323" s="623" t="str">
        <f t="shared" si="540"/>
        <v/>
      </c>
      <c r="BH323" s="623" t="str">
        <f t="shared" si="541"/>
        <v/>
      </c>
      <c r="BI323" s="623" t="str">
        <f t="shared" si="542"/>
        <v/>
      </c>
      <c r="BJ323" s="623" t="str">
        <f t="shared" si="543"/>
        <v/>
      </c>
      <c r="BK323" s="623" t="str">
        <f t="shared" si="544"/>
        <v/>
      </c>
      <c r="BL323" s="623" t="str">
        <f t="shared" si="545"/>
        <v/>
      </c>
      <c r="BM323" s="623" t="str">
        <f t="shared" si="546"/>
        <v/>
      </c>
      <c r="BN323" s="623" t="str">
        <f t="shared" si="547"/>
        <v/>
      </c>
      <c r="BO323" s="623" t="str">
        <f t="shared" si="548"/>
        <v/>
      </c>
      <c r="BP323" s="623" t="str">
        <f t="shared" si="549"/>
        <v/>
      </c>
      <c r="BQ323" s="623" t="str">
        <f t="shared" si="550"/>
        <v/>
      </c>
      <c r="BR323" s="623" t="str">
        <f t="shared" si="551"/>
        <v/>
      </c>
      <c r="BS323" s="1281" t="str">
        <f t="shared" si="552"/>
        <v/>
      </c>
      <c r="BT323" s="1281" t="str">
        <f t="shared" si="553"/>
        <v/>
      </c>
      <c r="BU323" s="1281" t="str">
        <f t="shared" si="554"/>
        <v/>
      </c>
      <c r="BV323" s="1281" t="str">
        <f t="shared" si="555"/>
        <v/>
      </c>
      <c r="BW323" s="1281" t="str">
        <f t="shared" si="556"/>
        <v/>
      </c>
      <c r="BX323" s="1281" t="str">
        <f t="shared" si="557"/>
        <v/>
      </c>
      <c r="BY323" s="1281" t="str">
        <f t="shared" si="558"/>
        <v/>
      </c>
      <c r="BZ323" s="1281" t="str">
        <f t="shared" si="559"/>
        <v/>
      </c>
      <c r="CA323" s="1281" t="str">
        <f t="shared" si="560"/>
        <v/>
      </c>
      <c r="CB323" s="1281" t="str">
        <f t="shared" si="561"/>
        <v/>
      </c>
      <c r="CC323" s="1281" t="str">
        <f t="shared" si="562"/>
        <v/>
      </c>
      <c r="CD323" s="1281" t="str">
        <f t="shared" si="563"/>
        <v/>
      </c>
      <c r="CE323" s="623" t="str">
        <f t="shared" si="564"/>
        <v/>
      </c>
      <c r="CF323" s="623" t="str">
        <f t="shared" si="565"/>
        <v/>
      </c>
      <c r="CG323" s="623" t="str">
        <f t="shared" si="566"/>
        <v/>
      </c>
      <c r="CH323" s="623" t="str">
        <f t="shared" si="567"/>
        <v/>
      </c>
      <c r="CI323" s="623" t="str">
        <f t="shared" si="568"/>
        <v/>
      </c>
      <c r="CJ323" s="623" t="str">
        <f t="shared" si="569"/>
        <v/>
      </c>
      <c r="CK323" s="623" t="str">
        <f t="shared" si="570"/>
        <v/>
      </c>
      <c r="CL323" s="623" t="str">
        <f t="shared" si="571"/>
        <v/>
      </c>
      <c r="CM323" s="623" t="str">
        <f t="shared" si="572"/>
        <v/>
      </c>
      <c r="CN323" s="623" t="str">
        <f t="shared" si="573"/>
        <v/>
      </c>
      <c r="CO323" s="623" t="str">
        <f t="shared" si="574"/>
        <v/>
      </c>
      <c r="CP323" s="623" t="str">
        <f t="shared" si="575"/>
        <v/>
      </c>
      <c r="CQ323" s="1281" t="str">
        <f t="shared" si="576"/>
        <v/>
      </c>
      <c r="CR323" s="1281" t="str">
        <f t="shared" si="577"/>
        <v/>
      </c>
      <c r="CS323" s="1281" t="str">
        <f t="shared" si="578"/>
        <v/>
      </c>
      <c r="CT323" s="1281" t="str">
        <f t="shared" si="579"/>
        <v/>
      </c>
      <c r="CU323" s="1281" t="str">
        <f t="shared" si="580"/>
        <v/>
      </c>
      <c r="CV323" s="1281" t="str">
        <f t="shared" si="581"/>
        <v/>
      </c>
      <c r="CW323" s="1281" t="str">
        <f t="shared" si="582"/>
        <v/>
      </c>
      <c r="CX323" s="1281" t="str">
        <f t="shared" si="583"/>
        <v/>
      </c>
      <c r="CY323" s="1281" t="str">
        <f t="shared" si="584"/>
        <v/>
      </c>
      <c r="CZ323" s="1281" t="str">
        <f t="shared" si="585"/>
        <v/>
      </c>
      <c r="DA323" s="1281" t="str">
        <f t="shared" si="586"/>
        <v/>
      </c>
      <c r="DB323" s="1281" t="str">
        <f t="shared" si="587"/>
        <v/>
      </c>
      <c r="DC323" s="623" t="str">
        <f t="shared" si="588"/>
        <v/>
      </c>
      <c r="DD323" s="623" t="str">
        <f t="shared" si="589"/>
        <v/>
      </c>
      <c r="DE323" s="623" t="str">
        <f t="shared" si="590"/>
        <v/>
      </c>
      <c r="DF323" s="623" t="str">
        <f t="shared" si="591"/>
        <v/>
      </c>
      <c r="DG323" s="623" t="str">
        <f t="shared" si="592"/>
        <v/>
      </c>
      <c r="DH323" s="623" t="str">
        <f t="shared" si="593"/>
        <v/>
      </c>
      <c r="DI323" s="623" t="str">
        <f t="shared" si="594"/>
        <v/>
      </c>
      <c r="DJ323" s="623" t="str">
        <f t="shared" si="595"/>
        <v/>
      </c>
      <c r="DK323" s="623" t="str">
        <f t="shared" si="596"/>
        <v/>
      </c>
      <c r="DL323" s="623" t="str">
        <f t="shared" si="597"/>
        <v/>
      </c>
      <c r="DM323" s="623" t="str">
        <f t="shared" si="598"/>
        <v/>
      </c>
      <c r="DN323" s="623" t="str">
        <f t="shared" si="599"/>
        <v/>
      </c>
      <c r="DO323" s="1281" t="str">
        <f t="shared" si="600"/>
        <v/>
      </c>
      <c r="DP323" s="1281" t="str">
        <f t="shared" si="601"/>
        <v/>
      </c>
      <c r="DQ323" s="1281" t="str">
        <f t="shared" si="602"/>
        <v/>
      </c>
      <c r="DR323" s="1281" t="str">
        <f t="shared" si="603"/>
        <v/>
      </c>
      <c r="DS323" s="1281" t="str">
        <f t="shared" si="604"/>
        <v/>
      </c>
      <c r="DT323" s="1281" t="str">
        <f t="shared" si="605"/>
        <v/>
      </c>
      <c r="DU323" s="1281" t="str">
        <f t="shared" si="606"/>
        <v/>
      </c>
      <c r="DV323" s="1281" t="str">
        <f t="shared" si="607"/>
        <v/>
      </c>
      <c r="DW323" s="1281" t="str">
        <f t="shared" si="608"/>
        <v/>
      </c>
      <c r="DX323" s="1281" t="str">
        <f t="shared" si="609"/>
        <v/>
      </c>
      <c r="DY323" s="1281" t="str">
        <f t="shared" si="610"/>
        <v/>
      </c>
      <c r="DZ323" s="1281" t="str">
        <f t="shared" si="611"/>
        <v/>
      </c>
      <c r="EA323" s="623" t="str">
        <f t="shared" si="612"/>
        <v/>
      </c>
      <c r="EB323" s="623" t="str">
        <f t="shared" si="613"/>
        <v/>
      </c>
      <c r="EC323" s="623" t="str">
        <f t="shared" si="614"/>
        <v/>
      </c>
      <c r="ED323" s="623" t="str">
        <f t="shared" si="615"/>
        <v/>
      </c>
      <c r="EE323" s="623" t="str">
        <f t="shared" si="616"/>
        <v/>
      </c>
      <c r="EF323" s="623" t="str">
        <f t="shared" si="617"/>
        <v/>
      </c>
      <c r="EG323" s="623" t="str">
        <f t="shared" si="618"/>
        <v/>
      </c>
      <c r="EH323" s="623" t="str">
        <f t="shared" si="619"/>
        <v/>
      </c>
      <c r="EI323" s="623" t="str">
        <f t="shared" si="620"/>
        <v/>
      </c>
      <c r="EJ323" s="623" t="str">
        <f t="shared" si="621"/>
        <v/>
      </c>
      <c r="EK323" s="623" t="str">
        <f t="shared" si="622"/>
        <v/>
      </c>
      <c r="EL323" s="623" t="str">
        <f t="shared" si="623"/>
        <v/>
      </c>
    </row>
    <row r="324" spans="1:142">
      <c r="A324" s="7" t="str">
        <f>IF('Rent Roll_RedIQ 1'!B317&gt;0,'Rent Roll_RedIQ 1'!B317,"")</f>
        <v/>
      </c>
      <c r="B324" s="7" t="str">
        <f>IF('Rent Roll_RedIQ 1'!C317&gt;0,'Rent Roll_RedIQ 1'!C317,"")</f>
        <v/>
      </c>
      <c r="C324" s="614">
        <f>IF('Rent Roll_RedIQ 1'!K317&gt;0,'Rent Roll_RedIQ 1'!K317,0)</f>
        <v>0</v>
      </c>
      <c r="D324" s="615" t="str">
        <f>IF('Rent Roll_RedIQ 1'!J317&gt;0,'Rent Roll_RedIQ 1'!J317,"")</f>
        <v/>
      </c>
      <c r="E324" s="624" t="str">
        <f t="shared" si="531"/>
        <v/>
      </c>
      <c r="F324" s="194"/>
      <c r="G324" s="194"/>
      <c r="H324" s="616" t="str">
        <f t="shared" si="516"/>
        <v/>
      </c>
      <c r="I324" s="1200">
        <f>IF('Rent Roll_RedIQ 1'!S317&gt;0,'Rent Roll_RedIQ 1'!S317,Purchase_Date-1)</f>
        <v>45991</v>
      </c>
      <c r="J324" s="617" t="str">
        <f t="shared" si="517"/>
        <v/>
      </c>
      <c r="K324" s="1205">
        <f t="shared" si="518"/>
        <v>46356</v>
      </c>
      <c r="L324" s="618" t="str">
        <f t="shared" si="517"/>
        <v/>
      </c>
      <c r="M324" s="1208">
        <f t="shared" si="519"/>
        <v>46721</v>
      </c>
      <c r="N324" s="614" t="str">
        <f t="shared" si="532"/>
        <v/>
      </c>
      <c r="O324" s="614" t="str">
        <f t="shared" si="533"/>
        <v/>
      </c>
      <c r="P324" s="614" t="str">
        <f t="shared" si="534"/>
        <v/>
      </c>
      <c r="Q324" s="614" t="str">
        <f t="shared" si="535"/>
        <v/>
      </c>
      <c r="R324" s="614" t="str">
        <f t="shared" si="536"/>
        <v/>
      </c>
      <c r="S324" s="614" t="str">
        <f t="shared" si="537"/>
        <v/>
      </c>
      <c r="T324" s="614" t="str">
        <f t="shared" si="538"/>
        <v/>
      </c>
      <c r="U324" s="619"/>
      <c r="V324" s="614"/>
      <c r="W324" s="620" t="str">
        <f t="shared" si="528"/>
        <v/>
      </c>
      <c r="X324" s="620" t="str">
        <f t="shared" si="628"/>
        <v/>
      </c>
      <c r="Y324" s="620" t="str">
        <f t="shared" si="628"/>
        <v/>
      </c>
      <c r="Z324" s="620" t="str">
        <f t="shared" si="628"/>
        <v/>
      </c>
      <c r="AA324" s="620" t="str">
        <f t="shared" si="628"/>
        <v/>
      </c>
      <c r="AB324" s="620" t="str">
        <f t="shared" si="628"/>
        <v/>
      </c>
      <c r="AC324" s="620" t="str">
        <f t="shared" si="628"/>
        <v/>
      </c>
      <c r="AD324" s="620" t="str">
        <f t="shared" si="627"/>
        <v/>
      </c>
      <c r="AE324" s="620" t="str">
        <f t="shared" si="627"/>
        <v/>
      </c>
      <c r="AF324" s="620" t="str">
        <f t="shared" si="627"/>
        <v/>
      </c>
      <c r="AG324" s="620" t="str">
        <f t="shared" si="627"/>
        <v/>
      </c>
      <c r="AH324" s="620" t="str">
        <f t="shared" si="627"/>
        <v/>
      </c>
      <c r="AI324" s="621" t="str">
        <f t="shared" si="514"/>
        <v/>
      </c>
      <c r="AJ324" s="621" t="str">
        <f t="shared" si="625"/>
        <v/>
      </c>
      <c r="AK324" s="621" t="str">
        <f t="shared" si="625"/>
        <v/>
      </c>
      <c r="AL324" s="621" t="str">
        <f t="shared" si="625"/>
        <v/>
      </c>
      <c r="AM324" s="621" t="str">
        <f t="shared" si="625"/>
        <v/>
      </c>
      <c r="AN324" s="621" t="str">
        <f t="shared" si="625"/>
        <v/>
      </c>
      <c r="AO324" s="621" t="str">
        <f t="shared" si="625"/>
        <v/>
      </c>
      <c r="AP324" s="621" t="str">
        <f t="shared" si="625"/>
        <v/>
      </c>
      <c r="AQ324" s="621" t="str">
        <f t="shared" si="625"/>
        <v/>
      </c>
      <c r="AR324" s="621" t="str">
        <f t="shared" si="625"/>
        <v/>
      </c>
      <c r="AS324" s="621" t="str">
        <f t="shared" si="625"/>
        <v/>
      </c>
      <c r="AT324" s="621" t="str">
        <f t="shared" si="625"/>
        <v/>
      </c>
      <c r="AU324" s="622" t="str">
        <f t="shared" si="526"/>
        <v/>
      </c>
      <c r="AV324" s="622" t="str">
        <f t="shared" si="626"/>
        <v/>
      </c>
      <c r="AW324" s="622" t="str">
        <f t="shared" si="626"/>
        <v/>
      </c>
      <c r="AX324" s="622" t="str">
        <f t="shared" si="626"/>
        <v/>
      </c>
      <c r="AY324" s="622" t="str">
        <f t="shared" si="626"/>
        <v/>
      </c>
      <c r="AZ324" s="622" t="str">
        <f t="shared" si="626"/>
        <v/>
      </c>
      <c r="BA324" s="622" t="str">
        <f t="shared" si="626"/>
        <v/>
      </c>
      <c r="BB324" s="622" t="str">
        <f t="shared" si="626"/>
        <v/>
      </c>
      <c r="BC324" s="622" t="str">
        <f t="shared" si="626"/>
        <v/>
      </c>
      <c r="BD324" s="622" t="str">
        <f t="shared" si="626"/>
        <v/>
      </c>
      <c r="BE324" s="622" t="str">
        <f t="shared" si="626"/>
        <v/>
      </c>
      <c r="BF324" s="622" t="str">
        <f t="shared" si="626"/>
        <v/>
      </c>
      <c r="BG324" s="623" t="str">
        <f t="shared" si="540"/>
        <v/>
      </c>
      <c r="BH324" s="623" t="str">
        <f t="shared" si="541"/>
        <v/>
      </c>
      <c r="BI324" s="623" t="str">
        <f t="shared" si="542"/>
        <v/>
      </c>
      <c r="BJ324" s="623" t="str">
        <f t="shared" si="543"/>
        <v/>
      </c>
      <c r="BK324" s="623" t="str">
        <f t="shared" si="544"/>
        <v/>
      </c>
      <c r="BL324" s="623" t="str">
        <f t="shared" si="545"/>
        <v/>
      </c>
      <c r="BM324" s="623" t="str">
        <f t="shared" si="546"/>
        <v/>
      </c>
      <c r="BN324" s="623" t="str">
        <f t="shared" si="547"/>
        <v/>
      </c>
      <c r="BO324" s="623" t="str">
        <f t="shared" si="548"/>
        <v/>
      </c>
      <c r="BP324" s="623" t="str">
        <f t="shared" si="549"/>
        <v/>
      </c>
      <c r="BQ324" s="623" t="str">
        <f t="shared" si="550"/>
        <v/>
      </c>
      <c r="BR324" s="623" t="str">
        <f t="shared" si="551"/>
        <v/>
      </c>
      <c r="BS324" s="1281" t="str">
        <f t="shared" si="552"/>
        <v/>
      </c>
      <c r="BT324" s="1281" t="str">
        <f t="shared" si="553"/>
        <v/>
      </c>
      <c r="BU324" s="1281" t="str">
        <f t="shared" si="554"/>
        <v/>
      </c>
      <c r="BV324" s="1281" t="str">
        <f t="shared" si="555"/>
        <v/>
      </c>
      <c r="BW324" s="1281" t="str">
        <f t="shared" si="556"/>
        <v/>
      </c>
      <c r="BX324" s="1281" t="str">
        <f t="shared" si="557"/>
        <v/>
      </c>
      <c r="BY324" s="1281" t="str">
        <f t="shared" si="558"/>
        <v/>
      </c>
      <c r="BZ324" s="1281" t="str">
        <f t="shared" si="559"/>
        <v/>
      </c>
      <c r="CA324" s="1281" t="str">
        <f t="shared" si="560"/>
        <v/>
      </c>
      <c r="CB324" s="1281" t="str">
        <f t="shared" si="561"/>
        <v/>
      </c>
      <c r="CC324" s="1281" t="str">
        <f t="shared" si="562"/>
        <v/>
      </c>
      <c r="CD324" s="1281" t="str">
        <f t="shared" si="563"/>
        <v/>
      </c>
      <c r="CE324" s="623" t="str">
        <f t="shared" si="564"/>
        <v/>
      </c>
      <c r="CF324" s="623" t="str">
        <f t="shared" si="565"/>
        <v/>
      </c>
      <c r="CG324" s="623" t="str">
        <f t="shared" si="566"/>
        <v/>
      </c>
      <c r="CH324" s="623" t="str">
        <f t="shared" si="567"/>
        <v/>
      </c>
      <c r="CI324" s="623" t="str">
        <f t="shared" si="568"/>
        <v/>
      </c>
      <c r="CJ324" s="623" t="str">
        <f t="shared" si="569"/>
        <v/>
      </c>
      <c r="CK324" s="623" t="str">
        <f t="shared" si="570"/>
        <v/>
      </c>
      <c r="CL324" s="623" t="str">
        <f t="shared" si="571"/>
        <v/>
      </c>
      <c r="CM324" s="623" t="str">
        <f t="shared" si="572"/>
        <v/>
      </c>
      <c r="CN324" s="623" t="str">
        <f t="shared" si="573"/>
        <v/>
      </c>
      <c r="CO324" s="623" t="str">
        <f t="shared" si="574"/>
        <v/>
      </c>
      <c r="CP324" s="623" t="str">
        <f t="shared" si="575"/>
        <v/>
      </c>
      <c r="CQ324" s="1281" t="str">
        <f t="shared" si="576"/>
        <v/>
      </c>
      <c r="CR324" s="1281" t="str">
        <f t="shared" si="577"/>
        <v/>
      </c>
      <c r="CS324" s="1281" t="str">
        <f t="shared" si="578"/>
        <v/>
      </c>
      <c r="CT324" s="1281" t="str">
        <f t="shared" si="579"/>
        <v/>
      </c>
      <c r="CU324" s="1281" t="str">
        <f t="shared" si="580"/>
        <v/>
      </c>
      <c r="CV324" s="1281" t="str">
        <f t="shared" si="581"/>
        <v/>
      </c>
      <c r="CW324" s="1281" t="str">
        <f t="shared" si="582"/>
        <v/>
      </c>
      <c r="CX324" s="1281" t="str">
        <f t="shared" si="583"/>
        <v/>
      </c>
      <c r="CY324" s="1281" t="str">
        <f t="shared" si="584"/>
        <v/>
      </c>
      <c r="CZ324" s="1281" t="str">
        <f t="shared" si="585"/>
        <v/>
      </c>
      <c r="DA324" s="1281" t="str">
        <f t="shared" si="586"/>
        <v/>
      </c>
      <c r="DB324" s="1281" t="str">
        <f t="shared" si="587"/>
        <v/>
      </c>
      <c r="DC324" s="623" t="str">
        <f t="shared" si="588"/>
        <v/>
      </c>
      <c r="DD324" s="623" t="str">
        <f t="shared" si="589"/>
        <v/>
      </c>
      <c r="DE324" s="623" t="str">
        <f t="shared" si="590"/>
        <v/>
      </c>
      <c r="DF324" s="623" t="str">
        <f t="shared" si="591"/>
        <v/>
      </c>
      <c r="DG324" s="623" t="str">
        <f t="shared" si="592"/>
        <v/>
      </c>
      <c r="DH324" s="623" t="str">
        <f t="shared" si="593"/>
        <v/>
      </c>
      <c r="DI324" s="623" t="str">
        <f t="shared" si="594"/>
        <v/>
      </c>
      <c r="DJ324" s="623" t="str">
        <f t="shared" si="595"/>
        <v/>
      </c>
      <c r="DK324" s="623" t="str">
        <f t="shared" si="596"/>
        <v/>
      </c>
      <c r="DL324" s="623" t="str">
        <f t="shared" si="597"/>
        <v/>
      </c>
      <c r="DM324" s="623" t="str">
        <f t="shared" si="598"/>
        <v/>
      </c>
      <c r="DN324" s="623" t="str">
        <f t="shared" si="599"/>
        <v/>
      </c>
      <c r="DO324" s="1281" t="str">
        <f t="shared" si="600"/>
        <v/>
      </c>
      <c r="DP324" s="1281" t="str">
        <f t="shared" si="601"/>
        <v/>
      </c>
      <c r="DQ324" s="1281" t="str">
        <f t="shared" si="602"/>
        <v/>
      </c>
      <c r="DR324" s="1281" t="str">
        <f t="shared" si="603"/>
        <v/>
      </c>
      <c r="DS324" s="1281" t="str">
        <f t="shared" si="604"/>
        <v/>
      </c>
      <c r="DT324" s="1281" t="str">
        <f t="shared" si="605"/>
        <v/>
      </c>
      <c r="DU324" s="1281" t="str">
        <f t="shared" si="606"/>
        <v/>
      </c>
      <c r="DV324" s="1281" t="str">
        <f t="shared" si="607"/>
        <v/>
      </c>
      <c r="DW324" s="1281" t="str">
        <f t="shared" si="608"/>
        <v/>
      </c>
      <c r="DX324" s="1281" t="str">
        <f t="shared" si="609"/>
        <v/>
      </c>
      <c r="DY324" s="1281" t="str">
        <f t="shared" si="610"/>
        <v/>
      </c>
      <c r="DZ324" s="1281" t="str">
        <f t="shared" si="611"/>
        <v/>
      </c>
      <c r="EA324" s="623" t="str">
        <f t="shared" si="612"/>
        <v/>
      </c>
      <c r="EB324" s="623" t="str">
        <f t="shared" si="613"/>
        <v/>
      </c>
      <c r="EC324" s="623" t="str">
        <f t="shared" si="614"/>
        <v/>
      </c>
      <c r="ED324" s="623" t="str">
        <f t="shared" si="615"/>
        <v/>
      </c>
      <c r="EE324" s="623" t="str">
        <f t="shared" si="616"/>
        <v/>
      </c>
      <c r="EF324" s="623" t="str">
        <f t="shared" si="617"/>
        <v/>
      </c>
      <c r="EG324" s="623" t="str">
        <f t="shared" si="618"/>
        <v/>
      </c>
      <c r="EH324" s="623" t="str">
        <f t="shared" si="619"/>
        <v/>
      </c>
      <c r="EI324" s="623" t="str">
        <f t="shared" si="620"/>
        <v/>
      </c>
      <c r="EJ324" s="623" t="str">
        <f t="shared" si="621"/>
        <v/>
      </c>
      <c r="EK324" s="623" t="str">
        <f t="shared" si="622"/>
        <v/>
      </c>
      <c r="EL324" s="623" t="str">
        <f t="shared" si="623"/>
        <v/>
      </c>
    </row>
    <row r="325" spans="1:142">
      <c r="A325" s="7" t="str">
        <f>IF('Rent Roll_RedIQ 1'!B318&gt;0,'Rent Roll_RedIQ 1'!B318,"")</f>
        <v/>
      </c>
      <c r="B325" s="7" t="str">
        <f>IF('Rent Roll_RedIQ 1'!C318&gt;0,'Rent Roll_RedIQ 1'!C318,"")</f>
        <v/>
      </c>
      <c r="C325" s="614">
        <f>IF('Rent Roll_RedIQ 1'!K318&gt;0,'Rent Roll_RedIQ 1'!K318,0)</f>
        <v>0</v>
      </c>
      <c r="D325" s="615" t="str">
        <f>IF('Rent Roll_RedIQ 1'!J318&gt;0,'Rent Roll_RedIQ 1'!J318,"")</f>
        <v/>
      </c>
      <c r="E325" s="624" t="str">
        <f t="shared" si="531"/>
        <v/>
      </c>
      <c r="F325" s="194"/>
      <c r="G325" s="194"/>
      <c r="H325" s="616" t="str">
        <f t="shared" si="516"/>
        <v/>
      </c>
      <c r="I325" s="1200">
        <f>IF('Rent Roll_RedIQ 1'!S318&gt;0,'Rent Roll_RedIQ 1'!S318,Purchase_Date-1)</f>
        <v>45991</v>
      </c>
      <c r="J325" s="617" t="str">
        <f t="shared" si="517"/>
        <v/>
      </c>
      <c r="K325" s="1205">
        <f t="shared" si="518"/>
        <v>46356</v>
      </c>
      <c r="L325" s="618" t="str">
        <f t="shared" si="517"/>
        <v/>
      </c>
      <c r="M325" s="1208">
        <f t="shared" si="519"/>
        <v>46721</v>
      </c>
      <c r="N325" s="614" t="str">
        <f t="shared" si="532"/>
        <v/>
      </c>
      <c r="O325" s="614" t="str">
        <f t="shared" si="533"/>
        <v/>
      </c>
      <c r="P325" s="614" t="str">
        <f t="shared" si="534"/>
        <v/>
      </c>
      <c r="Q325" s="614" t="str">
        <f t="shared" si="535"/>
        <v/>
      </c>
      <c r="R325" s="614" t="str">
        <f t="shared" si="536"/>
        <v/>
      </c>
      <c r="S325" s="614" t="str">
        <f t="shared" si="537"/>
        <v/>
      </c>
      <c r="T325" s="614" t="str">
        <f t="shared" si="538"/>
        <v/>
      </c>
      <c r="U325" s="619"/>
      <c r="V325" s="614"/>
      <c r="W325" s="620" t="str">
        <f t="shared" si="528"/>
        <v/>
      </c>
      <c r="X325" s="620" t="str">
        <f t="shared" si="628"/>
        <v/>
      </c>
      <c r="Y325" s="620" t="str">
        <f t="shared" si="628"/>
        <v/>
      </c>
      <c r="Z325" s="620" t="str">
        <f t="shared" si="628"/>
        <v/>
      </c>
      <c r="AA325" s="620" t="str">
        <f t="shared" si="628"/>
        <v/>
      </c>
      <c r="AB325" s="620" t="str">
        <f t="shared" si="628"/>
        <v/>
      </c>
      <c r="AC325" s="620" t="str">
        <f t="shared" si="628"/>
        <v/>
      </c>
      <c r="AD325" s="620" t="str">
        <f t="shared" si="627"/>
        <v/>
      </c>
      <c r="AE325" s="620" t="str">
        <f t="shared" si="627"/>
        <v/>
      </c>
      <c r="AF325" s="620" t="str">
        <f t="shared" si="627"/>
        <v/>
      </c>
      <c r="AG325" s="620" t="str">
        <f t="shared" si="627"/>
        <v/>
      </c>
      <c r="AH325" s="620" t="str">
        <f t="shared" si="627"/>
        <v/>
      </c>
      <c r="AI325" s="621" t="str">
        <f t="shared" si="514"/>
        <v/>
      </c>
      <c r="AJ325" s="621" t="str">
        <f t="shared" si="625"/>
        <v/>
      </c>
      <c r="AK325" s="621" t="str">
        <f t="shared" si="625"/>
        <v/>
      </c>
      <c r="AL325" s="621" t="str">
        <f t="shared" si="625"/>
        <v/>
      </c>
      <c r="AM325" s="621" t="str">
        <f t="shared" si="625"/>
        <v/>
      </c>
      <c r="AN325" s="621" t="str">
        <f t="shared" si="625"/>
        <v/>
      </c>
      <c r="AO325" s="621" t="str">
        <f t="shared" si="625"/>
        <v/>
      </c>
      <c r="AP325" s="621" t="str">
        <f t="shared" si="625"/>
        <v/>
      </c>
      <c r="AQ325" s="621" t="str">
        <f t="shared" si="625"/>
        <v/>
      </c>
      <c r="AR325" s="621" t="str">
        <f t="shared" si="625"/>
        <v/>
      </c>
      <c r="AS325" s="621" t="str">
        <f t="shared" si="625"/>
        <v/>
      </c>
      <c r="AT325" s="621" t="str">
        <f t="shared" si="625"/>
        <v/>
      </c>
      <c r="AU325" s="622" t="str">
        <f t="shared" si="526"/>
        <v/>
      </c>
      <c r="AV325" s="622" t="str">
        <f t="shared" si="626"/>
        <v/>
      </c>
      <c r="AW325" s="622" t="str">
        <f t="shared" si="626"/>
        <v/>
      </c>
      <c r="AX325" s="622" t="str">
        <f t="shared" si="626"/>
        <v/>
      </c>
      <c r="AY325" s="622" t="str">
        <f t="shared" si="626"/>
        <v/>
      </c>
      <c r="AZ325" s="622" t="str">
        <f t="shared" si="626"/>
        <v/>
      </c>
      <c r="BA325" s="622" t="str">
        <f t="shared" si="626"/>
        <v/>
      </c>
      <c r="BB325" s="622" t="str">
        <f t="shared" si="626"/>
        <v/>
      </c>
      <c r="BC325" s="622" t="str">
        <f t="shared" si="626"/>
        <v/>
      </c>
      <c r="BD325" s="622" t="str">
        <f t="shared" si="626"/>
        <v/>
      </c>
      <c r="BE325" s="622" t="str">
        <f t="shared" si="626"/>
        <v/>
      </c>
      <c r="BF325" s="622" t="str">
        <f t="shared" si="626"/>
        <v/>
      </c>
      <c r="BG325" s="623" t="str">
        <f t="shared" si="540"/>
        <v/>
      </c>
      <c r="BH325" s="623" t="str">
        <f t="shared" si="541"/>
        <v/>
      </c>
      <c r="BI325" s="623" t="str">
        <f t="shared" si="542"/>
        <v/>
      </c>
      <c r="BJ325" s="623" t="str">
        <f t="shared" si="543"/>
        <v/>
      </c>
      <c r="BK325" s="623" t="str">
        <f t="shared" si="544"/>
        <v/>
      </c>
      <c r="BL325" s="623" t="str">
        <f t="shared" si="545"/>
        <v/>
      </c>
      <c r="BM325" s="623" t="str">
        <f t="shared" si="546"/>
        <v/>
      </c>
      <c r="BN325" s="623" t="str">
        <f t="shared" si="547"/>
        <v/>
      </c>
      <c r="BO325" s="623" t="str">
        <f t="shared" si="548"/>
        <v/>
      </c>
      <c r="BP325" s="623" t="str">
        <f t="shared" si="549"/>
        <v/>
      </c>
      <c r="BQ325" s="623" t="str">
        <f t="shared" si="550"/>
        <v/>
      </c>
      <c r="BR325" s="623" t="str">
        <f t="shared" si="551"/>
        <v/>
      </c>
      <c r="BS325" s="1281" t="str">
        <f t="shared" si="552"/>
        <v/>
      </c>
      <c r="BT325" s="1281" t="str">
        <f t="shared" si="553"/>
        <v/>
      </c>
      <c r="BU325" s="1281" t="str">
        <f t="shared" si="554"/>
        <v/>
      </c>
      <c r="BV325" s="1281" t="str">
        <f t="shared" si="555"/>
        <v/>
      </c>
      <c r="BW325" s="1281" t="str">
        <f t="shared" si="556"/>
        <v/>
      </c>
      <c r="BX325" s="1281" t="str">
        <f t="shared" si="557"/>
        <v/>
      </c>
      <c r="BY325" s="1281" t="str">
        <f t="shared" si="558"/>
        <v/>
      </c>
      <c r="BZ325" s="1281" t="str">
        <f t="shared" si="559"/>
        <v/>
      </c>
      <c r="CA325" s="1281" t="str">
        <f t="shared" si="560"/>
        <v/>
      </c>
      <c r="CB325" s="1281" t="str">
        <f t="shared" si="561"/>
        <v/>
      </c>
      <c r="CC325" s="1281" t="str">
        <f t="shared" si="562"/>
        <v/>
      </c>
      <c r="CD325" s="1281" t="str">
        <f t="shared" si="563"/>
        <v/>
      </c>
      <c r="CE325" s="623" t="str">
        <f t="shared" si="564"/>
        <v/>
      </c>
      <c r="CF325" s="623" t="str">
        <f t="shared" si="565"/>
        <v/>
      </c>
      <c r="CG325" s="623" t="str">
        <f t="shared" si="566"/>
        <v/>
      </c>
      <c r="CH325" s="623" t="str">
        <f t="shared" si="567"/>
        <v/>
      </c>
      <c r="CI325" s="623" t="str">
        <f t="shared" si="568"/>
        <v/>
      </c>
      <c r="CJ325" s="623" t="str">
        <f t="shared" si="569"/>
        <v/>
      </c>
      <c r="CK325" s="623" t="str">
        <f t="shared" si="570"/>
        <v/>
      </c>
      <c r="CL325" s="623" t="str">
        <f t="shared" si="571"/>
        <v/>
      </c>
      <c r="CM325" s="623" t="str">
        <f t="shared" si="572"/>
        <v/>
      </c>
      <c r="CN325" s="623" t="str">
        <f t="shared" si="573"/>
        <v/>
      </c>
      <c r="CO325" s="623" t="str">
        <f t="shared" si="574"/>
        <v/>
      </c>
      <c r="CP325" s="623" t="str">
        <f t="shared" si="575"/>
        <v/>
      </c>
      <c r="CQ325" s="1281" t="str">
        <f t="shared" si="576"/>
        <v/>
      </c>
      <c r="CR325" s="1281" t="str">
        <f t="shared" si="577"/>
        <v/>
      </c>
      <c r="CS325" s="1281" t="str">
        <f t="shared" si="578"/>
        <v/>
      </c>
      <c r="CT325" s="1281" t="str">
        <f t="shared" si="579"/>
        <v/>
      </c>
      <c r="CU325" s="1281" t="str">
        <f t="shared" si="580"/>
        <v/>
      </c>
      <c r="CV325" s="1281" t="str">
        <f t="shared" si="581"/>
        <v/>
      </c>
      <c r="CW325" s="1281" t="str">
        <f t="shared" si="582"/>
        <v/>
      </c>
      <c r="CX325" s="1281" t="str">
        <f t="shared" si="583"/>
        <v/>
      </c>
      <c r="CY325" s="1281" t="str">
        <f t="shared" si="584"/>
        <v/>
      </c>
      <c r="CZ325" s="1281" t="str">
        <f t="shared" si="585"/>
        <v/>
      </c>
      <c r="DA325" s="1281" t="str">
        <f t="shared" si="586"/>
        <v/>
      </c>
      <c r="DB325" s="1281" t="str">
        <f t="shared" si="587"/>
        <v/>
      </c>
      <c r="DC325" s="623" t="str">
        <f t="shared" si="588"/>
        <v/>
      </c>
      <c r="DD325" s="623" t="str">
        <f t="shared" si="589"/>
        <v/>
      </c>
      <c r="DE325" s="623" t="str">
        <f t="shared" si="590"/>
        <v/>
      </c>
      <c r="DF325" s="623" t="str">
        <f t="shared" si="591"/>
        <v/>
      </c>
      <c r="DG325" s="623" t="str">
        <f t="shared" si="592"/>
        <v/>
      </c>
      <c r="DH325" s="623" t="str">
        <f t="shared" si="593"/>
        <v/>
      </c>
      <c r="DI325" s="623" t="str">
        <f t="shared" si="594"/>
        <v/>
      </c>
      <c r="DJ325" s="623" t="str">
        <f t="shared" si="595"/>
        <v/>
      </c>
      <c r="DK325" s="623" t="str">
        <f t="shared" si="596"/>
        <v/>
      </c>
      <c r="DL325" s="623" t="str">
        <f t="shared" si="597"/>
        <v/>
      </c>
      <c r="DM325" s="623" t="str">
        <f t="shared" si="598"/>
        <v/>
      </c>
      <c r="DN325" s="623" t="str">
        <f t="shared" si="599"/>
        <v/>
      </c>
      <c r="DO325" s="1281" t="str">
        <f t="shared" si="600"/>
        <v/>
      </c>
      <c r="DP325" s="1281" t="str">
        <f t="shared" si="601"/>
        <v/>
      </c>
      <c r="DQ325" s="1281" t="str">
        <f t="shared" si="602"/>
        <v/>
      </c>
      <c r="DR325" s="1281" t="str">
        <f t="shared" si="603"/>
        <v/>
      </c>
      <c r="DS325" s="1281" t="str">
        <f t="shared" si="604"/>
        <v/>
      </c>
      <c r="DT325" s="1281" t="str">
        <f t="shared" si="605"/>
        <v/>
      </c>
      <c r="DU325" s="1281" t="str">
        <f t="shared" si="606"/>
        <v/>
      </c>
      <c r="DV325" s="1281" t="str">
        <f t="shared" si="607"/>
        <v/>
      </c>
      <c r="DW325" s="1281" t="str">
        <f t="shared" si="608"/>
        <v/>
      </c>
      <c r="DX325" s="1281" t="str">
        <f t="shared" si="609"/>
        <v/>
      </c>
      <c r="DY325" s="1281" t="str">
        <f t="shared" si="610"/>
        <v/>
      </c>
      <c r="DZ325" s="1281" t="str">
        <f t="shared" si="611"/>
        <v/>
      </c>
      <c r="EA325" s="623" t="str">
        <f t="shared" si="612"/>
        <v/>
      </c>
      <c r="EB325" s="623" t="str">
        <f t="shared" si="613"/>
        <v/>
      </c>
      <c r="EC325" s="623" t="str">
        <f t="shared" si="614"/>
        <v/>
      </c>
      <c r="ED325" s="623" t="str">
        <f t="shared" si="615"/>
        <v/>
      </c>
      <c r="EE325" s="623" t="str">
        <f t="shared" si="616"/>
        <v/>
      </c>
      <c r="EF325" s="623" t="str">
        <f t="shared" si="617"/>
        <v/>
      </c>
      <c r="EG325" s="623" t="str">
        <f t="shared" si="618"/>
        <v/>
      </c>
      <c r="EH325" s="623" t="str">
        <f t="shared" si="619"/>
        <v/>
      </c>
      <c r="EI325" s="623" t="str">
        <f t="shared" si="620"/>
        <v/>
      </c>
      <c r="EJ325" s="623" t="str">
        <f t="shared" si="621"/>
        <v/>
      </c>
      <c r="EK325" s="623" t="str">
        <f t="shared" si="622"/>
        <v/>
      </c>
      <c r="EL325" s="623" t="str">
        <f t="shared" si="623"/>
        <v/>
      </c>
    </row>
    <row r="326" spans="1:142">
      <c r="A326" s="7" t="str">
        <f>IF('Rent Roll_RedIQ 1'!B319&gt;0,'Rent Roll_RedIQ 1'!B319,"")</f>
        <v/>
      </c>
      <c r="B326" s="7" t="str">
        <f>IF('Rent Roll_RedIQ 1'!C319&gt;0,'Rent Roll_RedIQ 1'!C319,"")</f>
        <v/>
      </c>
      <c r="C326" s="614">
        <f>IF('Rent Roll_RedIQ 1'!K319&gt;0,'Rent Roll_RedIQ 1'!K319,0)</f>
        <v>0</v>
      </c>
      <c r="D326" s="615" t="str">
        <f>IF('Rent Roll_RedIQ 1'!J319&gt;0,'Rent Roll_RedIQ 1'!J319,"")</f>
        <v/>
      </c>
      <c r="E326" s="624" t="str">
        <f t="shared" si="531"/>
        <v/>
      </c>
      <c r="F326" s="194"/>
      <c r="G326" s="194"/>
      <c r="H326" s="616" t="str">
        <f t="shared" si="516"/>
        <v/>
      </c>
      <c r="I326" s="1200">
        <f>IF('Rent Roll_RedIQ 1'!S319&gt;0,'Rent Roll_RedIQ 1'!S319,Purchase_Date-1)</f>
        <v>45991</v>
      </c>
      <c r="J326" s="617" t="str">
        <f t="shared" si="517"/>
        <v/>
      </c>
      <c r="K326" s="1205">
        <f t="shared" si="518"/>
        <v>46356</v>
      </c>
      <c r="L326" s="618" t="str">
        <f t="shared" si="517"/>
        <v/>
      </c>
      <c r="M326" s="1208">
        <f t="shared" si="519"/>
        <v>46721</v>
      </c>
      <c r="N326" s="614" t="str">
        <f t="shared" si="532"/>
        <v/>
      </c>
      <c r="O326" s="614" t="str">
        <f t="shared" si="533"/>
        <v/>
      </c>
      <c r="P326" s="614" t="str">
        <f t="shared" si="534"/>
        <v/>
      </c>
      <c r="Q326" s="614" t="str">
        <f t="shared" si="535"/>
        <v/>
      </c>
      <c r="R326" s="614" t="str">
        <f t="shared" si="536"/>
        <v/>
      </c>
      <c r="S326" s="614" t="str">
        <f t="shared" si="537"/>
        <v/>
      </c>
      <c r="T326" s="614" t="str">
        <f t="shared" si="538"/>
        <v/>
      </c>
      <c r="U326" s="619"/>
      <c r="V326" s="614"/>
      <c r="W326" s="620" t="str">
        <f t="shared" si="528"/>
        <v/>
      </c>
      <c r="X326" s="620" t="str">
        <f t="shared" si="628"/>
        <v/>
      </c>
      <c r="Y326" s="620" t="str">
        <f t="shared" si="628"/>
        <v/>
      </c>
      <c r="Z326" s="620" t="str">
        <f t="shared" si="628"/>
        <v/>
      </c>
      <c r="AA326" s="620" t="str">
        <f t="shared" si="628"/>
        <v/>
      </c>
      <c r="AB326" s="620" t="str">
        <f t="shared" si="628"/>
        <v/>
      </c>
      <c r="AC326" s="620" t="str">
        <f t="shared" si="628"/>
        <v/>
      </c>
      <c r="AD326" s="620" t="str">
        <f t="shared" si="627"/>
        <v/>
      </c>
      <c r="AE326" s="620" t="str">
        <f t="shared" si="627"/>
        <v/>
      </c>
      <c r="AF326" s="620" t="str">
        <f t="shared" si="627"/>
        <v/>
      </c>
      <c r="AG326" s="620" t="str">
        <f t="shared" si="627"/>
        <v/>
      </c>
      <c r="AH326" s="620" t="str">
        <f t="shared" si="627"/>
        <v/>
      </c>
      <c r="AI326" s="621" t="str">
        <f t="shared" si="514"/>
        <v/>
      </c>
      <c r="AJ326" s="621" t="str">
        <f t="shared" si="625"/>
        <v/>
      </c>
      <c r="AK326" s="621" t="str">
        <f t="shared" si="625"/>
        <v/>
      </c>
      <c r="AL326" s="621" t="str">
        <f t="shared" si="625"/>
        <v/>
      </c>
      <c r="AM326" s="621" t="str">
        <f t="shared" si="625"/>
        <v/>
      </c>
      <c r="AN326" s="621" t="str">
        <f t="shared" si="625"/>
        <v/>
      </c>
      <c r="AO326" s="621" t="str">
        <f t="shared" si="625"/>
        <v/>
      </c>
      <c r="AP326" s="621" t="str">
        <f t="shared" si="625"/>
        <v/>
      </c>
      <c r="AQ326" s="621" t="str">
        <f t="shared" si="625"/>
        <v/>
      </c>
      <c r="AR326" s="621" t="str">
        <f t="shared" si="625"/>
        <v/>
      </c>
      <c r="AS326" s="621" t="str">
        <f t="shared" si="625"/>
        <v/>
      </c>
      <c r="AT326" s="621" t="str">
        <f t="shared" si="625"/>
        <v/>
      </c>
      <c r="AU326" s="622" t="str">
        <f t="shared" si="526"/>
        <v/>
      </c>
      <c r="AV326" s="622" t="str">
        <f t="shared" si="626"/>
        <v/>
      </c>
      <c r="AW326" s="622" t="str">
        <f t="shared" si="626"/>
        <v/>
      </c>
      <c r="AX326" s="622" t="str">
        <f t="shared" si="626"/>
        <v/>
      </c>
      <c r="AY326" s="622" t="str">
        <f t="shared" si="626"/>
        <v/>
      </c>
      <c r="AZ326" s="622" t="str">
        <f t="shared" si="626"/>
        <v/>
      </c>
      <c r="BA326" s="622" t="str">
        <f t="shared" si="626"/>
        <v/>
      </c>
      <c r="BB326" s="622" t="str">
        <f t="shared" si="626"/>
        <v/>
      </c>
      <c r="BC326" s="622" t="str">
        <f t="shared" si="626"/>
        <v/>
      </c>
      <c r="BD326" s="622" t="str">
        <f t="shared" si="626"/>
        <v/>
      </c>
      <c r="BE326" s="622" t="str">
        <f t="shared" si="626"/>
        <v/>
      </c>
      <c r="BF326" s="622" t="str">
        <f t="shared" si="626"/>
        <v/>
      </c>
      <c r="BG326" s="623" t="str">
        <f t="shared" si="540"/>
        <v/>
      </c>
      <c r="BH326" s="623" t="str">
        <f t="shared" si="541"/>
        <v/>
      </c>
      <c r="BI326" s="623" t="str">
        <f t="shared" si="542"/>
        <v/>
      </c>
      <c r="BJ326" s="623" t="str">
        <f t="shared" si="543"/>
        <v/>
      </c>
      <c r="BK326" s="623" t="str">
        <f t="shared" si="544"/>
        <v/>
      </c>
      <c r="BL326" s="623" t="str">
        <f t="shared" si="545"/>
        <v/>
      </c>
      <c r="BM326" s="623" t="str">
        <f t="shared" si="546"/>
        <v/>
      </c>
      <c r="BN326" s="623" t="str">
        <f t="shared" si="547"/>
        <v/>
      </c>
      <c r="BO326" s="623" t="str">
        <f t="shared" si="548"/>
        <v/>
      </c>
      <c r="BP326" s="623" t="str">
        <f t="shared" si="549"/>
        <v/>
      </c>
      <c r="BQ326" s="623" t="str">
        <f t="shared" si="550"/>
        <v/>
      </c>
      <c r="BR326" s="623" t="str">
        <f t="shared" si="551"/>
        <v/>
      </c>
      <c r="BS326" s="1281" t="str">
        <f t="shared" si="552"/>
        <v/>
      </c>
      <c r="BT326" s="1281" t="str">
        <f t="shared" si="553"/>
        <v/>
      </c>
      <c r="BU326" s="1281" t="str">
        <f t="shared" si="554"/>
        <v/>
      </c>
      <c r="BV326" s="1281" t="str">
        <f t="shared" si="555"/>
        <v/>
      </c>
      <c r="BW326" s="1281" t="str">
        <f t="shared" si="556"/>
        <v/>
      </c>
      <c r="BX326" s="1281" t="str">
        <f t="shared" si="557"/>
        <v/>
      </c>
      <c r="BY326" s="1281" t="str">
        <f t="shared" si="558"/>
        <v/>
      </c>
      <c r="BZ326" s="1281" t="str">
        <f t="shared" si="559"/>
        <v/>
      </c>
      <c r="CA326" s="1281" t="str">
        <f t="shared" si="560"/>
        <v/>
      </c>
      <c r="CB326" s="1281" t="str">
        <f t="shared" si="561"/>
        <v/>
      </c>
      <c r="CC326" s="1281" t="str">
        <f t="shared" si="562"/>
        <v/>
      </c>
      <c r="CD326" s="1281" t="str">
        <f t="shared" si="563"/>
        <v/>
      </c>
      <c r="CE326" s="623" t="str">
        <f t="shared" si="564"/>
        <v/>
      </c>
      <c r="CF326" s="623" t="str">
        <f t="shared" si="565"/>
        <v/>
      </c>
      <c r="CG326" s="623" t="str">
        <f t="shared" si="566"/>
        <v/>
      </c>
      <c r="CH326" s="623" t="str">
        <f t="shared" si="567"/>
        <v/>
      </c>
      <c r="CI326" s="623" t="str">
        <f t="shared" si="568"/>
        <v/>
      </c>
      <c r="CJ326" s="623" t="str">
        <f t="shared" si="569"/>
        <v/>
      </c>
      <c r="CK326" s="623" t="str">
        <f t="shared" si="570"/>
        <v/>
      </c>
      <c r="CL326" s="623" t="str">
        <f t="shared" si="571"/>
        <v/>
      </c>
      <c r="CM326" s="623" t="str">
        <f t="shared" si="572"/>
        <v/>
      </c>
      <c r="CN326" s="623" t="str">
        <f t="shared" si="573"/>
        <v/>
      </c>
      <c r="CO326" s="623" t="str">
        <f t="shared" si="574"/>
        <v/>
      </c>
      <c r="CP326" s="623" t="str">
        <f t="shared" si="575"/>
        <v/>
      </c>
      <c r="CQ326" s="1281" t="str">
        <f t="shared" si="576"/>
        <v/>
      </c>
      <c r="CR326" s="1281" t="str">
        <f t="shared" si="577"/>
        <v/>
      </c>
      <c r="CS326" s="1281" t="str">
        <f t="shared" si="578"/>
        <v/>
      </c>
      <c r="CT326" s="1281" t="str">
        <f t="shared" si="579"/>
        <v/>
      </c>
      <c r="CU326" s="1281" t="str">
        <f t="shared" si="580"/>
        <v/>
      </c>
      <c r="CV326" s="1281" t="str">
        <f t="shared" si="581"/>
        <v/>
      </c>
      <c r="CW326" s="1281" t="str">
        <f t="shared" si="582"/>
        <v/>
      </c>
      <c r="CX326" s="1281" t="str">
        <f t="shared" si="583"/>
        <v/>
      </c>
      <c r="CY326" s="1281" t="str">
        <f t="shared" si="584"/>
        <v/>
      </c>
      <c r="CZ326" s="1281" t="str">
        <f t="shared" si="585"/>
        <v/>
      </c>
      <c r="DA326" s="1281" t="str">
        <f t="shared" si="586"/>
        <v/>
      </c>
      <c r="DB326" s="1281" t="str">
        <f t="shared" si="587"/>
        <v/>
      </c>
      <c r="DC326" s="623" t="str">
        <f t="shared" si="588"/>
        <v/>
      </c>
      <c r="DD326" s="623" t="str">
        <f t="shared" si="589"/>
        <v/>
      </c>
      <c r="DE326" s="623" t="str">
        <f t="shared" si="590"/>
        <v/>
      </c>
      <c r="DF326" s="623" t="str">
        <f t="shared" si="591"/>
        <v/>
      </c>
      <c r="DG326" s="623" t="str">
        <f t="shared" si="592"/>
        <v/>
      </c>
      <c r="DH326" s="623" t="str">
        <f t="shared" si="593"/>
        <v/>
      </c>
      <c r="DI326" s="623" t="str">
        <f t="shared" si="594"/>
        <v/>
      </c>
      <c r="DJ326" s="623" t="str">
        <f t="shared" si="595"/>
        <v/>
      </c>
      <c r="DK326" s="623" t="str">
        <f t="shared" si="596"/>
        <v/>
      </c>
      <c r="DL326" s="623" t="str">
        <f t="shared" si="597"/>
        <v/>
      </c>
      <c r="DM326" s="623" t="str">
        <f t="shared" si="598"/>
        <v/>
      </c>
      <c r="DN326" s="623" t="str">
        <f t="shared" si="599"/>
        <v/>
      </c>
      <c r="DO326" s="1281" t="str">
        <f t="shared" si="600"/>
        <v/>
      </c>
      <c r="DP326" s="1281" t="str">
        <f t="shared" si="601"/>
        <v/>
      </c>
      <c r="DQ326" s="1281" t="str">
        <f t="shared" si="602"/>
        <v/>
      </c>
      <c r="DR326" s="1281" t="str">
        <f t="shared" si="603"/>
        <v/>
      </c>
      <c r="DS326" s="1281" t="str">
        <f t="shared" si="604"/>
        <v/>
      </c>
      <c r="DT326" s="1281" t="str">
        <f t="shared" si="605"/>
        <v/>
      </c>
      <c r="DU326" s="1281" t="str">
        <f t="shared" si="606"/>
        <v/>
      </c>
      <c r="DV326" s="1281" t="str">
        <f t="shared" si="607"/>
        <v/>
      </c>
      <c r="DW326" s="1281" t="str">
        <f t="shared" si="608"/>
        <v/>
      </c>
      <c r="DX326" s="1281" t="str">
        <f t="shared" si="609"/>
        <v/>
      </c>
      <c r="DY326" s="1281" t="str">
        <f t="shared" si="610"/>
        <v/>
      </c>
      <c r="DZ326" s="1281" t="str">
        <f t="shared" si="611"/>
        <v/>
      </c>
      <c r="EA326" s="623" t="str">
        <f t="shared" si="612"/>
        <v/>
      </c>
      <c r="EB326" s="623" t="str">
        <f t="shared" si="613"/>
        <v/>
      </c>
      <c r="EC326" s="623" t="str">
        <f t="shared" si="614"/>
        <v/>
      </c>
      <c r="ED326" s="623" t="str">
        <f t="shared" si="615"/>
        <v/>
      </c>
      <c r="EE326" s="623" t="str">
        <f t="shared" si="616"/>
        <v/>
      </c>
      <c r="EF326" s="623" t="str">
        <f t="shared" si="617"/>
        <v/>
      </c>
      <c r="EG326" s="623" t="str">
        <f t="shared" si="618"/>
        <v/>
      </c>
      <c r="EH326" s="623" t="str">
        <f t="shared" si="619"/>
        <v/>
      </c>
      <c r="EI326" s="623" t="str">
        <f t="shared" si="620"/>
        <v/>
      </c>
      <c r="EJ326" s="623" t="str">
        <f t="shared" si="621"/>
        <v/>
      </c>
      <c r="EK326" s="623" t="str">
        <f t="shared" si="622"/>
        <v/>
      </c>
      <c r="EL326" s="623" t="str">
        <f t="shared" si="623"/>
        <v/>
      </c>
    </row>
    <row r="327" spans="1:142">
      <c r="A327" s="7" t="str">
        <f>IF('Rent Roll_RedIQ 1'!B320&gt;0,'Rent Roll_RedIQ 1'!B320,"")</f>
        <v/>
      </c>
      <c r="B327" s="7" t="str">
        <f>IF('Rent Roll_RedIQ 1'!C320&gt;0,'Rent Roll_RedIQ 1'!C320,"")</f>
        <v/>
      </c>
      <c r="C327" s="614">
        <f>IF('Rent Roll_RedIQ 1'!K320&gt;0,'Rent Roll_RedIQ 1'!K320,0)</f>
        <v>0</v>
      </c>
      <c r="D327" s="615" t="str">
        <f>IF('Rent Roll_RedIQ 1'!J320&gt;0,'Rent Roll_RedIQ 1'!J320,"")</f>
        <v/>
      </c>
      <c r="E327" s="624" t="str">
        <f t="shared" si="531"/>
        <v/>
      </c>
      <c r="F327" s="194"/>
      <c r="G327" s="194"/>
      <c r="H327" s="616" t="str">
        <f t="shared" si="516"/>
        <v/>
      </c>
      <c r="I327" s="1200">
        <f>IF('Rent Roll_RedIQ 1'!S320&gt;0,'Rent Roll_RedIQ 1'!S320,Purchase_Date-1)</f>
        <v>45991</v>
      </c>
      <c r="J327" s="617" t="str">
        <f t="shared" si="517"/>
        <v/>
      </c>
      <c r="K327" s="1205">
        <f t="shared" si="518"/>
        <v>46356</v>
      </c>
      <c r="L327" s="618" t="str">
        <f t="shared" si="517"/>
        <v/>
      </c>
      <c r="M327" s="1208">
        <f t="shared" si="519"/>
        <v>46721</v>
      </c>
      <c r="N327" s="614" t="str">
        <f t="shared" si="532"/>
        <v/>
      </c>
      <c r="O327" s="614" t="str">
        <f t="shared" si="533"/>
        <v/>
      </c>
      <c r="P327" s="614" t="str">
        <f t="shared" si="534"/>
        <v/>
      </c>
      <c r="Q327" s="614" t="str">
        <f t="shared" si="535"/>
        <v/>
      </c>
      <c r="R327" s="614" t="str">
        <f t="shared" si="536"/>
        <v/>
      </c>
      <c r="S327" s="614" t="str">
        <f t="shared" si="537"/>
        <v/>
      </c>
      <c r="T327" s="614" t="str">
        <f t="shared" si="538"/>
        <v/>
      </c>
      <c r="U327" s="619"/>
      <c r="V327" s="614"/>
      <c r="W327" s="620" t="str">
        <f t="shared" si="528"/>
        <v/>
      </c>
      <c r="X327" s="620" t="str">
        <f t="shared" si="628"/>
        <v/>
      </c>
      <c r="Y327" s="620" t="str">
        <f t="shared" si="628"/>
        <v/>
      </c>
      <c r="Z327" s="620" t="str">
        <f t="shared" si="628"/>
        <v/>
      </c>
      <c r="AA327" s="620" t="str">
        <f t="shared" si="628"/>
        <v/>
      </c>
      <c r="AB327" s="620" t="str">
        <f t="shared" si="628"/>
        <v/>
      </c>
      <c r="AC327" s="620" t="str">
        <f t="shared" si="628"/>
        <v/>
      </c>
      <c r="AD327" s="620" t="str">
        <f t="shared" si="627"/>
        <v/>
      </c>
      <c r="AE327" s="620" t="str">
        <f t="shared" si="627"/>
        <v/>
      </c>
      <c r="AF327" s="620" t="str">
        <f t="shared" si="627"/>
        <v/>
      </c>
      <c r="AG327" s="620" t="str">
        <f t="shared" si="627"/>
        <v/>
      </c>
      <c r="AH327" s="620" t="str">
        <f t="shared" si="627"/>
        <v/>
      </c>
      <c r="AI327" s="621" t="str">
        <f t="shared" si="514"/>
        <v/>
      </c>
      <c r="AJ327" s="621" t="str">
        <f t="shared" si="625"/>
        <v/>
      </c>
      <c r="AK327" s="621" t="str">
        <f t="shared" si="625"/>
        <v/>
      </c>
      <c r="AL327" s="621" t="str">
        <f t="shared" si="625"/>
        <v/>
      </c>
      <c r="AM327" s="621" t="str">
        <f t="shared" si="625"/>
        <v/>
      </c>
      <c r="AN327" s="621" t="str">
        <f t="shared" si="625"/>
        <v/>
      </c>
      <c r="AO327" s="621" t="str">
        <f t="shared" si="625"/>
        <v/>
      </c>
      <c r="AP327" s="621" t="str">
        <f t="shared" si="625"/>
        <v/>
      </c>
      <c r="AQ327" s="621" t="str">
        <f t="shared" si="625"/>
        <v/>
      </c>
      <c r="AR327" s="621" t="str">
        <f t="shared" si="625"/>
        <v/>
      </c>
      <c r="AS327" s="621" t="str">
        <f t="shared" si="625"/>
        <v/>
      </c>
      <c r="AT327" s="621" t="str">
        <f t="shared" si="625"/>
        <v/>
      </c>
      <c r="AU327" s="622" t="str">
        <f t="shared" si="526"/>
        <v/>
      </c>
      <c r="AV327" s="622" t="str">
        <f t="shared" si="626"/>
        <v/>
      </c>
      <c r="AW327" s="622" t="str">
        <f t="shared" si="626"/>
        <v/>
      </c>
      <c r="AX327" s="622" t="str">
        <f t="shared" si="626"/>
        <v/>
      </c>
      <c r="AY327" s="622" t="str">
        <f t="shared" si="626"/>
        <v/>
      </c>
      <c r="AZ327" s="622" t="str">
        <f t="shared" si="626"/>
        <v/>
      </c>
      <c r="BA327" s="622" t="str">
        <f t="shared" si="626"/>
        <v/>
      </c>
      <c r="BB327" s="622" t="str">
        <f t="shared" si="626"/>
        <v/>
      </c>
      <c r="BC327" s="622" t="str">
        <f t="shared" si="626"/>
        <v/>
      </c>
      <c r="BD327" s="622" t="str">
        <f t="shared" si="626"/>
        <v/>
      </c>
      <c r="BE327" s="622" t="str">
        <f t="shared" si="626"/>
        <v/>
      </c>
      <c r="BF327" s="622" t="str">
        <f t="shared" si="626"/>
        <v/>
      </c>
      <c r="BG327" s="623" t="str">
        <f t="shared" si="540"/>
        <v/>
      </c>
      <c r="BH327" s="623" t="str">
        <f t="shared" si="541"/>
        <v/>
      </c>
      <c r="BI327" s="623" t="str">
        <f t="shared" si="542"/>
        <v/>
      </c>
      <c r="BJ327" s="623" t="str">
        <f t="shared" si="543"/>
        <v/>
      </c>
      <c r="BK327" s="623" t="str">
        <f t="shared" si="544"/>
        <v/>
      </c>
      <c r="BL327" s="623" t="str">
        <f t="shared" si="545"/>
        <v/>
      </c>
      <c r="BM327" s="623" t="str">
        <f t="shared" si="546"/>
        <v/>
      </c>
      <c r="BN327" s="623" t="str">
        <f t="shared" si="547"/>
        <v/>
      </c>
      <c r="BO327" s="623" t="str">
        <f t="shared" si="548"/>
        <v/>
      </c>
      <c r="BP327" s="623" t="str">
        <f t="shared" si="549"/>
        <v/>
      </c>
      <c r="BQ327" s="623" t="str">
        <f t="shared" si="550"/>
        <v/>
      </c>
      <c r="BR327" s="623" t="str">
        <f t="shared" si="551"/>
        <v/>
      </c>
      <c r="BS327" s="1281" t="str">
        <f t="shared" si="552"/>
        <v/>
      </c>
      <c r="BT327" s="1281" t="str">
        <f t="shared" si="553"/>
        <v/>
      </c>
      <c r="BU327" s="1281" t="str">
        <f t="shared" si="554"/>
        <v/>
      </c>
      <c r="BV327" s="1281" t="str">
        <f t="shared" si="555"/>
        <v/>
      </c>
      <c r="BW327" s="1281" t="str">
        <f t="shared" si="556"/>
        <v/>
      </c>
      <c r="BX327" s="1281" t="str">
        <f t="shared" si="557"/>
        <v/>
      </c>
      <c r="BY327" s="1281" t="str">
        <f t="shared" si="558"/>
        <v/>
      </c>
      <c r="BZ327" s="1281" t="str">
        <f t="shared" si="559"/>
        <v/>
      </c>
      <c r="CA327" s="1281" t="str">
        <f t="shared" si="560"/>
        <v/>
      </c>
      <c r="CB327" s="1281" t="str">
        <f t="shared" si="561"/>
        <v/>
      </c>
      <c r="CC327" s="1281" t="str">
        <f t="shared" si="562"/>
        <v/>
      </c>
      <c r="CD327" s="1281" t="str">
        <f t="shared" si="563"/>
        <v/>
      </c>
      <c r="CE327" s="623" t="str">
        <f t="shared" si="564"/>
        <v/>
      </c>
      <c r="CF327" s="623" t="str">
        <f t="shared" si="565"/>
        <v/>
      </c>
      <c r="CG327" s="623" t="str">
        <f t="shared" si="566"/>
        <v/>
      </c>
      <c r="CH327" s="623" t="str">
        <f t="shared" si="567"/>
        <v/>
      </c>
      <c r="CI327" s="623" t="str">
        <f t="shared" si="568"/>
        <v/>
      </c>
      <c r="CJ327" s="623" t="str">
        <f t="shared" si="569"/>
        <v/>
      </c>
      <c r="CK327" s="623" t="str">
        <f t="shared" si="570"/>
        <v/>
      </c>
      <c r="CL327" s="623" t="str">
        <f t="shared" si="571"/>
        <v/>
      </c>
      <c r="CM327" s="623" t="str">
        <f t="shared" si="572"/>
        <v/>
      </c>
      <c r="CN327" s="623" t="str">
        <f t="shared" si="573"/>
        <v/>
      </c>
      <c r="CO327" s="623" t="str">
        <f t="shared" si="574"/>
        <v/>
      </c>
      <c r="CP327" s="623" t="str">
        <f t="shared" si="575"/>
        <v/>
      </c>
      <c r="CQ327" s="1281" t="str">
        <f t="shared" si="576"/>
        <v/>
      </c>
      <c r="CR327" s="1281" t="str">
        <f t="shared" si="577"/>
        <v/>
      </c>
      <c r="CS327" s="1281" t="str">
        <f t="shared" si="578"/>
        <v/>
      </c>
      <c r="CT327" s="1281" t="str">
        <f t="shared" si="579"/>
        <v/>
      </c>
      <c r="CU327" s="1281" t="str">
        <f t="shared" si="580"/>
        <v/>
      </c>
      <c r="CV327" s="1281" t="str">
        <f t="shared" si="581"/>
        <v/>
      </c>
      <c r="CW327" s="1281" t="str">
        <f t="shared" si="582"/>
        <v/>
      </c>
      <c r="CX327" s="1281" t="str">
        <f t="shared" si="583"/>
        <v/>
      </c>
      <c r="CY327" s="1281" t="str">
        <f t="shared" si="584"/>
        <v/>
      </c>
      <c r="CZ327" s="1281" t="str">
        <f t="shared" si="585"/>
        <v/>
      </c>
      <c r="DA327" s="1281" t="str">
        <f t="shared" si="586"/>
        <v/>
      </c>
      <c r="DB327" s="1281" t="str">
        <f t="shared" si="587"/>
        <v/>
      </c>
      <c r="DC327" s="623" t="str">
        <f t="shared" si="588"/>
        <v/>
      </c>
      <c r="DD327" s="623" t="str">
        <f t="shared" si="589"/>
        <v/>
      </c>
      <c r="DE327" s="623" t="str">
        <f t="shared" si="590"/>
        <v/>
      </c>
      <c r="DF327" s="623" t="str">
        <f t="shared" si="591"/>
        <v/>
      </c>
      <c r="DG327" s="623" t="str">
        <f t="shared" si="592"/>
        <v/>
      </c>
      <c r="DH327" s="623" t="str">
        <f t="shared" si="593"/>
        <v/>
      </c>
      <c r="DI327" s="623" t="str">
        <f t="shared" si="594"/>
        <v/>
      </c>
      <c r="DJ327" s="623" t="str">
        <f t="shared" si="595"/>
        <v/>
      </c>
      <c r="DK327" s="623" t="str">
        <f t="shared" si="596"/>
        <v/>
      </c>
      <c r="DL327" s="623" t="str">
        <f t="shared" si="597"/>
        <v/>
      </c>
      <c r="DM327" s="623" t="str">
        <f t="shared" si="598"/>
        <v/>
      </c>
      <c r="DN327" s="623" t="str">
        <f t="shared" si="599"/>
        <v/>
      </c>
      <c r="DO327" s="1281" t="str">
        <f t="shared" si="600"/>
        <v/>
      </c>
      <c r="DP327" s="1281" t="str">
        <f t="shared" si="601"/>
        <v/>
      </c>
      <c r="DQ327" s="1281" t="str">
        <f t="shared" si="602"/>
        <v/>
      </c>
      <c r="DR327" s="1281" t="str">
        <f t="shared" si="603"/>
        <v/>
      </c>
      <c r="DS327" s="1281" t="str">
        <f t="shared" si="604"/>
        <v/>
      </c>
      <c r="DT327" s="1281" t="str">
        <f t="shared" si="605"/>
        <v/>
      </c>
      <c r="DU327" s="1281" t="str">
        <f t="shared" si="606"/>
        <v/>
      </c>
      <c r="DV327" s="1281" t="str">
        <f t="shared" si="607"/>
        <v/>
      </c>
      <c r="DW327" s="1281" t="str">
        <f t="shared" si="608"/>
        <v/>
      </c>
      <c r="DX327" s="1281" t="str">
        <f t="shared" si="609"/>
        <v/>
      </c>
      <c r="DY327" s="1281" t="str">
        <f t="shared" si="610"/>
        <v/>
      </c>
      <c r="DZ327" s="1281" t="str">
        <f t="shared" si="611"/>
        <v/>
      </c>
      <c r="EA327" s="623" t="str">
        <f t="shared" si="612"/>
        <v/>
      </c>
      <c r="EB327" s="623" t="str">
        <f t="shared" si="613"/>
        <v/>
      </c>
      <c r="EC327" s="623" t="str">
        <f t="shared" si="614"/>
        <v/>
      </c>
      <c r="ED327" s="623" t="str">
        <f t="shared" si="615"/>
        <v/>
      </c>
      <c r="EE327" s="623" t="str">
        <f t="shared" si="616"/>
        <v/>
      </c>
      <c r="EF327" s="623" t="str">
        <f t="shared" si="617"/>
        <v/>
      </c>
      <c r="EG327" s="623" t="str">
        <f t="shared" si="618"/>
        <v/>
      </c>
      <c r="EH327" s="623" t="str">
        <f t="shared" si="619"/>
        <v/>
      </c>
      <c r="EI327" s="623" t="str">
        <f t="shared" si="620"/>
        <v/>
      </c>
      <c r="EJ327" s="623" t="str">
        <f t="shared" si="621"/>
        <v/>
      </c>
      <c r="EK327" s="623" t="str">
        <f t="shared" si="622"/>
        <v/>
      </c>
      <c r="EL327" s="623" t="str">
        <f t="shared" si="623"/>
        <v/>
      </c>
    </row>
    <row r="328" spans="1:142">
      <c r="A328" s="7" t="str">
        <f>IF('Rent Roll_RedIQ 1'!B321&gt;0,'Rent Roll_RedIQ 1'!B321,"")</f>
        <v/>
      </c>
      <c r="B328" s="7" t="str">
        <f>IF('Rent Roll_RedIQ 1'!C321&gt;0,'Rent Roll_RedIQ 1'!C321,"")</f>
        <v/>
      </c>
      <c r="C328" s="614">
        <f>IF('Rent Roll_RedIQ 1'!K321&gt;0,'Rent Roll_RedIQ 1'!K321,0)</f>
        <v>0</v>
      </c>
      <c r="D328" s="615" t="str">
        <f>IF('Rent Roll_RedIQ 1'!J321&gt;0,'Rent Roll_RedIQ 1'!J321,"")</f>
        <v/>
      </c>
      <c r="E328" s="624" t="str">
        <f t="shared" si="531"/>
        <v/>
      </c>
      <c r="F328" s="194"/>
      <c r="G328" s="194"/>
      <c r="H328" s="616" t="str">
        <f t="shared" si="516"/>
        <v/>
      </c>
      <c r="I328" s="1200">
        <f>IF('Rent Roll_RedIQ 1'!S321&gt;0,'Rent Roll_RedIQ 1'!S321,Purchase_Date-1)</f>
        <v>45991</v>
      </c>
      <c r="J328" s="617" t="str">
        <f t="shared" si="517"/>
        <v/>
      </c>
      <c r="K328" s="1205">
        <f t="shared" si="518"/>
        <v>46356</v>
      </c>
      <c r="L328" s="618" t="str">
        <f t="shared" si="517"/>
        <v/>
      </c>
      <c r="M328" s="1208">
        <f t="shared" si="519"/>
        <v>46721</v>
      </c>
      <c r="N328" s="614" t="str">
        <f t="shared" si="532"/>
        <v/>
      </c>
      <c r="O328" s="614" t="str">
        <f t="shared" si="533"/>
        <v/>
      </c>
      <c r="P328" s="614" t="str">
        <f t="shared" si="534"/>
        <v/>
      </c>
      <c r="Q328" s="614" t="str">
        <f t="shared" si="535"/>
        <v/>
      </c>
      <c r="R328" s="614" t="str">
        <f t="shared" si="536"/>
        <v/>
      </c>
      <c r="S328" s="614" t="str">
        <f t="shared" si="537"/>
        <v/>
      </c>
      <c r="T328" s="614" t="str">
        <f t="shared" si="538"/>
        <v/>
      </c>
      <c r="U328" s="619"/>
      <c r="V328" s="614"/>
      <c r="W328" s="620" t="str">
        <f t="shared" si="528"/>
        <v/>
      </c>
      <c r="X328" s="620" t="str">
        <f t="shared" si="628"/>
        <v/>
      </c>
      <c r="Y328" s="620" t="str">
        <f t="shared" si="628"/>
        <v/>
      </c>
      <c r="Z328" s="620" t="str">
        <f t="shared" si="628"/>
        <v/>
      </c>
      <c r="AA328" s="620" t="str">
        <f t="shared" si="628"/>
        <v/>
      </c>
      <c r="AB328" s="620" t="str">
        <f t="shared" si="628"/>
        <v/>
      </c>
      <c r="AC328" s="620" t="str">
        <f t="shared" si="628"/>
        <v/>
      </c>
      <c r="AD328" s="620" t="str">
        <f t="shared" si="627"/>
        <v/>
      </c>
      <c r="AE328" s="620" t="str">
        <f t="shared" si="627"/>
        <v/>
      </c>
      <c r="AF328" s="620" t="str">
        <f t="shared" si="627"/>
        <v/>
      </c>
      <c r="AG328" s="620" t="str">
        <f t="shared" si="627"/>
        <v/>
      </c>
      <c r="AH328" s="620" t="str">
        <f t="shared" si="627"/>
        <v/>
      </c>
      <c r="AI328" s="621" t="str">
        <f t="shared" si="514"/>
        <v/>
      </c>
      <c r="AJ328" s="621" t="str">
        <f t="shared" si="625"/>
        <v/>
      </c>
      <c r="AK328" s="621" t="str">
        <f t="shared" si="625"/>
        <v/>
      </c>
      <c r="AL328" s="621" t="str">
        <f t="shared" si="625"/>
        <v/>
      </c>
      <c r="AM328" s="621" t="str">
        <f t="shared" si="625"/>
        <v/>
      </c>
      <c r="AN328" s="621" t="str">
        <f t="shared" si="625"/>
        <v/>
      </c>
      <c r="AO328" s="621" t="str">
        <f t="shared" si="625"/>
        <v/>
      </c>
      <c r="AP328" s="621" t="str">
        <f t="shared" si="625"/>
        <v/>
      </c>
      <c r="AQ328" s="621" t="str">
        <f t="shared" si="625"/>
        <v/>
      </c>
      <c r="AR328" s="621" t="str">
        <f t="shared" si="625"/>
        <v/>
      </c>
      <c r="AS328" s="621" t="str">
        <f t="shared" si="625"/>
        <v/>
      </c>
      <c r="AT328" s="621" t="str">
        <f t="shared" si="625"/>
        <v/>
      </c>
      <c r="AU328" s="622" t="str">
        <f t="shared" si="526"/>
        <v/>
      </c>
      <c r="AV328" s="622" t="str">
        <f t="shared" si="626"/>
        <v/>
      </c>
      <c r="AW328" s="622" t="str">
        <f t="shared" si="626"/>
        <v/>
      </c>
      <c r="AX328" s="622" t="str">
        <f t="shared" si="626"/>
        <v/>
      </c>
      <c r="AY328" s="622" t="str">
        <f t="shared" si="626"/>
        <v/>
      </c>
      <c r="AZ328" s="622" t="str">
        <f t="shared" si="626"/>
        <v/>
      </c>
      <c r="BA328" s="622" t="str">
        <f t="shared" si="626"/>
        <v/>
      </c>
      <c r="BB328" s="622" t="str">
        <f t="shared" si="626"/>
        <v/>
      </c>
      <c r="BC328" s="622" t="str">
        <f t="shared" si="626"/>
        <v/>
      </c>
      <c r="BD328" s="622" t="str">
        <f t="shared" si="626"/>
        <v/>
      </c>
      <c r="BE328" s="622" t="str">
        <f t="shared" si="626"/>
        <v/>
      </c>
      <c r="BF328" s="622" t="str">
        <f t="shared" si="626"/>
        <v/>
      </c>
      <c r="BG328" s="623" t="str">
        <f t="shared" si="540"/>
        <v/>
      </c>
      <c r="BH328" s="623" t="str">
        <f t="shared" si="541"/>
        <v/>
      </c>
      <c r="BI328" s="623" t="str">
        <f t="shared" si="542"/>
        <v/>
      </c>
      <c r="BJ328" s="623" t="str">
        <f t="shared" si="543"/>
        <v/>
      </c>
      <c r="BK328" s="623" t="str">
        <f t="shared" si="544"/>
        <v/>
      </c>
      <c r="BL328" s="623" t="str">
        <f t="shared" si="545"/>
        <v/>
      </c>
      <c r="BM328" s="623" t="str">
        <f t="shared" si="546"/>
        <v/>
      </c>
      <c r="BN328" s="623" t="str">
        <f t="shared" si="547"/>
        <v/>
      </c>
      <c r="BO328" s="623" t="str">
        <f t="shared" si="548"/>
        <v/>
      </c>
      <c r="BP328" s="623" t="str">
        <f t="shared" si="549"/>
        <v/>
      </c>
      <c r="BQ328" s="623" t="str">
        <f t="shared" si="550"/>
        <v/>
      </c>
      <c r="BR328" s="623" t="str">
        <f t="shared" si="551"/>
        <v/>
      </c>
      <c r="BS328" s="1281" t="str">
        <f t="shared" si="552"/>
        <v/>
      </c>
      <c r="BT328" s="1281" t="str">
        <f t="shared" si="553"/>
        <v/>
      </c>
      <c r="BU328" s="1281" t="str">
        <f t="shared" si="554"/>
        <v/>
      </c>
      <c r="BV328" s="1281" t="str">
        <f t="shared" si="555"/>
        <v/>
      </c>
      <c r="BW328" s="1281" t="str">
        <f t="shared" si="556"/>
        <v/>
      </c>
      <c r="BX328" s="1281" t="str">
        <f t="shared" si="557"/>
        <v/>
      </c>
      <c r="BY328" s="1281" t="str">
        <f t="shared" si="558"/>
        <v/>
      </c>
      <c r="BZ328" s="1281" t="str">
        <f t="shared" si="559"/>
        <v/>
      </c>
      <c r="CA328" s="1281" t="str">
        <f t="shared" si="560"/>
        <v/>
      </c>
      <c r="CB328" s="1281" t="str">
        <f t="shared" si="561"/>
        <v/>
      </c>
      <c r="CC328" s="1281" t="str">
        <f t="shared" si="562"/>
        <v/>
      </c>
      <c r="CD328" s="1281" t="str">
        <f t="shared" si="563"/>
        <v/>
      </c>
      <c r="CE328" s="623" t="str">
        <f t="shared" si="564"/>
        <v/>
      </c>
      <c r="CF328" s="623" t="str">
        <f t="shared" si="565"/>
        <v/>
      </c>
      <c r="CG328" s="623" t="str">
        <f t="shared" si="566"/>
        <v/>
      </c>
      <c r="CH328" s="623" t="str">
        <f t="shared" si="567"/>
        <v/>
      </c>
      <c r="CI328" s="623" t="str">
        <f t="shared" si="568"/>
        <v/>
      </c>
      <c r="CJ328" s="623" t="str">
        <f t="shared" si="569"/>
        <v/>
      </c>
      <c r="CK328" s="623" t="str">
        <f t="shared" si="570"/>
        <v/>
      </c>
      <c r="CL328" s="623" t="str">
        <f t="shared" si="571"/>
        <v/>
      </c>
      <c r="CM328" s="623" t="str">
        <f t="shared" si="572"/>
        <v/>
      </c>
      <c r="CN328" s="623" t="str">
        <f t="shared" si="573"/>
        <v/>
      </c>
      <c r="CO328" s="623" t="str">
        <f t="shared" si="574"/>
        <v/>
      </c>
      <c r="CP328" s="623" t="str">
        <f t="shared" si="575"/>
        <v/>
      </c>
      <c r="CQ328" s="1281" t="str">
        <f t="shared" si="576"/>
        <v/>
      </c>
      <c r="CR328" s="1281" t="str">
        <f t="shared" si="577"/>
        <v/>
      </c>
      <c r="CS328" s="1281" t="str">
        <f t="shared" si="578"/>
        <v/>
      </c>
      <c r="CT328" s="1281" t="str">
        <f t="shared" si="579"/>
        <v/>
      </c>
      <c r="CU328" s="1281" t="str">
        <f t="shared" si="580"/>
        <v/>
      </c>
      <c r="CV328" s="1281" t="str">
        <f t="shared" si="581"/>
        <v/>
      </c>
      <c r="CW328" s="1281" t="str">
        <f t="shared" si="582"/>
        <v/>
      </c>
      <c r="CX328" s="1281" t="str">
        <f t="shared" si="583"/>
        <v/>
      </c>
      <c r="CY328" s="1281" t="str">
        <f t="shared" si="584"/>
        <v/>
      </c>
      <c r="CZ328" s="1281" t="str">
        <f t="shared" si="585"/>
        <v/>
      </c>
      <c r="DA328" s="1281" t="str">
        <f t="shared" si="586"/>
        <v/>
      </c>
      <c r="DB328" s="1281" t="str">
        <f t="shared" si="587"/>
        <v/>
      </c>
      <c r="DC328" s="623" t="str">
        <f t="shared" si="588"/>
        <v/>
      </c>
      <c r="DD328" s="623" t="str">
        <f t="shared" si="589"/>
        <v/>
      </c>
      <c r="DE328" s="623" t="str">
        <f t="shared" si="590"/>
        <v/>
      </c>
      <c r="DF328" s="623" t="str">
        <f t="shared" si="591"/>
        <v/>
      </c>
      <c r="DG328" s="623" t="str">
        <f t="shared" si="592"/>
        <v/>
      </c>
      <c r="DH328" s="623" t="str">
        <f t="shared" si="593"/>
        <v/>
      </c>
      <c r="DI328" s="623" t="str">
        <f t="shared" si="594"/>
        <v/>
      </c>
      <c r="DJ328" s="623" t="str">
        <f t="shared" si="595"/>
        <v/>
      </c>
      <c r="DK328" s="623" t="str">
        <f t="shared" si="596"/>
        <v/>
      </c>
      <c r="DL328" s="623" t="str">
        <f t="shared" si="597"/>
        <v/>
      </c>
      <c r="DM328" s="623" t="str">
        <f t="shared" si="598"/>
        <v/>
      </c>
      <c r="DN328" s="623" t="str">
        <f t="shared" si="599"/>
        <v/>
      </c>
      <c r="DO328" s="1281" t="str">
        <f t="shared" si="600"/>
        <v/>
      </c>
      <c r="DP328" s="1281" t="str">
        <f t="shared" si="601"/>
        <v/>
      </c>
      <c r="DQ328" s="1281" t="str">
        <f t="shared" si="602"/>
        <v/>
      </c>
      <c r="DR328" s="1281" t="str">
        <f t="shared" si="603"/>
        <v/>
      </c>
      <c r="DS328" s="1281" t="str">
        <f t="shared" si="604"/>
        <v/>
      </c>
      <c r="DT328" s="1281" t="str">
        <f t="shared" si="605"/>
        <v/>
      </c>
      <c r="DU328" s="1281" t="str">
        <f t="shared" si="606"/>
        <v/>
      </c>
      <c r="DV328" s="1281" t="str">
        <f t="shared" si="607"/>
        <v/>
      </c>
      <c r="DW328" s="1281" t="str">
        <f t="shared" si="608"/>
        <v/>
      </c>
      <c r="DX328" s="1281" t="str">
        <f t="shared" si="609"/>
        <v/>
      </c>
      <c r="DY328" s="1281" t="str">
        <f t="shared" si="610"/>
        <v/>
      </c>
      <c r="DZ328" s="1281" t="str">
        <f t="shared" si="611"/>
        <v/>
      </c>
      <c r="EA328" s="623" t="str">
        <f t="shared" si="612"/>
        <v/>
      </c>
      <c r="EB328" s="623" t="str">
        <f t="shared" si="613"/>
        <v/>
      </c>
      <c r="EC328" s="623" t="str">
        <f t="shared" si="614"/>
        <v/>
      </c>
      <c r="ED328" s="623" t="str">
        <f t="shared" si="615"/>
        <v/>
      </c>
      <c r="EE328" s="623" t="str">
        <f t="shared" si="616"/>
        <v/>
      </c>
      <c r="EF328" s="623" t="str">
        <f t="shared" si="617"/>
        <v/>
      </c>
      <c r="EG328" s="623" t="str">
        <f t="shared" si="618"/>
        <v/>
      </c>
      <c r="EH328" s="623" t="str">
        <f t="shared" si="619"/>
        <v/>
      </c>
      <c r="EI328" s="623" t="str">
        <f t="shared" si="620"/>
        <v/>
      </c>
      <c r="EJ328" s="623" t="str">
        <f t="shared" si="621"/>
        <v/>
      </c>
      <c r="EK328" s="623" t="str">
        <f t="shared" si="622"/>
        <v/>
      </c>
      <c r="EL328" s="623" t="str">
        <f t="shared" si="623"/>
        <v/>
      </c>
    </row>
    <row r="329" spans="1:142">
      <c r="A329" s="7" t="str">
        <f>IF('Rent Roll_RedIQ 1'!B322&gt;0,'Rent Roll_RedIQ 1'!B322,"")</f>
        <v/>
      </c>
      <c r="B329" s="7" t="str">
        <f>IF('Rent Roll_RedIQ 1'!C322&gt;0,'Rent Roll_RedIQ 1'!C322,"")</f>
        <v/>
      </c>
      <c r="C329" s="614">
        <f>IF('Rent Roll_RedIQ 1'!K322&gt;0,'Rent Roll_RedIQ 1'!K322,0)</f>
        <v>0</v>
      </c>
      <c r="D329" s="615" t="str">
        <f>IF('Rent Roll_RedIQ 1'!J322&gt;0,'Rent Roll_RedIQ 1'!J322,"")</f>
        <v/>
      </c>
      <c r="E329" s="624" t="str">
        <f t="shared" si="531"/>
        <v/>
      </c>
      <c r="F329" s="194"/>
      <c r="G329" s="194"/>
      <c r="H329" s="616" t="str">
        <f t="shared" si="516"/>
        <v/>
      </c>
      <c r="I329" s="1200">
        <f>IF('Rent Roll_RedIQ 1'!S322&gt;0,'Rent Roll_RedIQ 1'!S322,Purchase_Date-1)</f>
        <v>45991</v>
      </c>
      <c r="J329" s="617" t="str">
        <f t="shared" si="517"/>
        <v/>
      </c>
      <c r="K329" s="1205">
        <f t="shared" si="518"/>
        <v>46356</v>
      </c>
      <c r="L329" s="618" t="str">
        <f t="shared" si="517"/>
        <v/>
      </c>
      <c r="M329" s="1208">
        <f t="shared" si="519"/>
        <v>46721</v>
      </c>
      <c r="N329" s="614" t="str">
        <f t="shared" si="532"/>
        <v/>
      </c>
      <c r="O329" s="614" t="str">
        <f t="shared" si="533"/>
        <v/>
      </c>
      <c r="P329" s="614" t="str">
        <f t="shared" si="534"/>
        <v/>
      </c>
      <c r="Q329" s="614" t="str">
        <f t="shared" si="535"/>
        <v/>
      </c>
      <c r="R329" s="614" t="str">
        <f t="shared" si="536"/>
        <v/>
      </c>
      <c r="S329" s="614" t="str">
        <f t="shared" si="537"/>
        <v/>
      </c>
      <c r="T329" s="614" t="str">
        <f t="shared" si="538"/>
        <v/>
      </c>
      <c r="U329" s="619"/>
      <c r="V329" s="614"/>
      <c r="W329" s="620" t="str">
        <f t="shared" si="528"/>
        <v/>
      </c>
      <c r="X329" s="620" t="str">
        <f t="shared" si="628"/>
        <v/>
      </c>
      <c r="Y329" s="620" t="str">
        <f t="shared" si="628"/>
        <v/>
      </c>
      <c r="Z329" s="620" t="str">
        <f t="shared" si="628"/>
        <v/>
      </c>
      <c r="AA329" s="620" t="str">
        <f t="shared" si="628"/>
        <v/>
      </c>
      <c r="AB329" s="620" t="str">
        <f t="shared" si="628"/>
        <v/>
      </c>
      <c r="AC329" s="620" t="str">
        <f t="shared" si="628"/>
        <v/>
      </c>
      <c r="AD329" s="620" t="str">
        <f t="shared" si="627"/>
        <v/>
      </c>
      <c r="AE329" s="620" t="str">
        <f t="shared" si="627"/>
        <v/>
      </c>
      <c r="AF329" s="620" t="str">
        <f t="shared" si="627"/>
        <v/>
      </c>
      <c r="AG329" s="620" t="str">
        <f t="shared" si="627"/>
        <v/>
      </c>
      <c r="AH329" s="620" t="str">
        <f t="shared" si="627"/>
        <v/>
      </c>
      <c r="AI329" s="621" t="str">
        <f t="shared" ref="AI329:AI392" si="629">IF($K329&gt;=AI$11,$H329,$J329)</f>
        <v/>
      </c>
      <c r="AJ329" s="621" t="str">
        <f t="shared" si="625"/>
        <v/>
      </c>
      <c r="AK329" s="621" t="str">
        <f t="shared" si="625"/>
        <v/>
      </c>
      <c r="AL329" s="621" t="str">
        <f t="shared" si="625"/>
        <v/>
      </c>
      <c r="AM329" s="621" t="str">
        <f t="shared" si="625"/>
        <v/>
      </c>
      <c r="AN329" s="621" t="str">
        <f t="shared" si="625"/>
        <v/>
      </c>
      <c r="AO329" s="621" t="str">
        <f t="shared" si="625"/>
        <v/>
      </c>
      <c r="AP329" s="621" t="str">
        <f t="shared" si="625"/>
        <v/>
      </c>
      <c r="AQ329" s="621" t="str">
        <f t="shared" si="625"/>
        <v/>
      </c>
      <c r="AR329" s="621" t="str">
        <f t="shared" si="625"/>
        <v/>
      </c>
      <c r="AS329" s="621" t="str">
        <f t="shared" si="625"/>
        <v/>
      </c>
      <c r="AT329" s="621" t="str">
        <f t="shared" si="625"/>
        <v/>
      </c>
      <c r="AU329" s="622" t="str">
        <f t="shared" si="526"/>
        <v/>
      </c>
      <c r="AV329" s="622" t="str">
        <f t="shared" si="626"/>
        <v/>
      </c>
      <c r="AW329" s="622" t="str">
        <f t="shared" si="626"/>
        <v/>
      </c>
      <c r="AX329" s="622" t="str">
        <f t="shared" si="626"/>
        <v/>
      </c>
      <c r="AY329" s="622" t="str">
        <f t="shared" si="626"/>
        <v/>
      </c>
      <c r="AZ329" s="622" t="str">
        <f t="shared" si="626"/>
        <v/>
      </c>
      <c r="BA329" s="622" t="str">
        <f t="shared" si="626"/>
        <v/>
      </c>
      <c r="BB329" s="622" t="str">
        <f t="shared" si="626"/>
        <v/>
      </c>
      <c r="BC329" s="622" t="str">
        <f t="shared" si="626"/>
        <v/>
      </c>
      <c r="BD329" s="622" t="str">
        <f t="shared" si="626"/>
        <v/>
      </c>
      <c r="BE329" s="622" t="str">
        <f t="shared" si="626"/>
        <v/>
      </c>
      <c r="BF329" s="622" t="str">
        <f t="shared" si="626"/>
        <v/>
      </c>
      <c r="BG329" s="623" t="str">
        <f t="shared" si="540"/>
        <v/>
      </c>
      <c r="BH329" s="623" t="str">
        <f t="shared" si="541"/>
        <v/>
      </c>
      <c r="BI329" s="623" t="str">
        <f t="shared" si="542"/>
        <v/>
      </c>
      <c r="BJ329" s="623" t="str">
        <f t="shared" si="543"/>
        <v/>
      </c>
      <c r="BK329" s="623" t="str">
        <f t="shared" si="544"/>
        <v/>
      </c>
      <c r="BL329" s="623" t="str">
        <f t="shared" si="545"/>
        <v/>
      </c>
      <c r="BM329" s="623" t="str">
        <f t="shared" si="546"/>
        <v/>
      </c>
      <c r="BN329" s="623" t="str">
        <f t="shared" si="547"/>
        <v/>
      </c>
      <c r="BO329" s="623" t="str">
        <f t="shared" si="548"/>
        <v/>
      </c>
      <c r="BP329" s="623" t="str">
        <f t="shared" si="549"/>
        <v/>
      </c>
      <c r="BQ329" s="623" t="str">
        <f t="shared" si="550"/>
        <v/>
      </c>
      <c r="BR329" s="623" t="str">
        <f t="shared" si="551"/>
        <v/>
      </c>
      <c r="BS329" s="1281" t="str">
        <f t="shared" si="552"/>
        <v/>
      </c>
      <c r="BT329" s="1281" t="str">
        <f t="shared" si="553"/>
        <v/>
      </c>
      <c r="BU329" s="1281" t="str">
        <f t="shared" si="554"/>
        <v/>
      </c>
      <c r="BV329" s="1281" t="str">
        <f t="shared" si="555"/>
        <v/>
      </c>
      <c r="BW329" s="1281" t="str">
        <f t="shared" si="556"/>
        <v/>
      </c>
      <c r="BX329" s="1281" t="str">
        <f t="shared" si="557"/>
        <v/>
      </c>
      <c r="BY329" s="1281" t="str">
        <f t="shared" si="558"/>
        <v/>
      </c>
      <c r="BZ329" s="1281" t="str">
        <f t="shared" si="559"/>
        <v/>
      </c>
      <c r="CA329" s="1281" t="str">
        <f t="shared" si="560"/>
        <v/>
      </c>
      <c r="CB329" s="1281" t="str">
        <f t="shared" si="561"/>
        <v/>
      </c>
      <c r="CC329" s="1281" t="str">
        <f t="shared" si="562"/>
        <v/>
      </c>
      <c r="CD329" s="1281" t="str">
        <f t="shared" si="563"/>
        <v/>
      </c>
      <c r="CE329" s="623" t="str">
        <f t="shared" si="564"/>
        <v/>
      </c>
      <c r="CF329" s="623" t="str">
        <f t="shared" si="565"/>
        <v/>
      </c>
      <c r="CG329" s="623" t="str">
        <f t="shared" si="566"/>
        <v/>
      </c>
      <c r="CH329" s="623" t="str">
        <f t="shared" si="567"/>
        <v/>
      </c>
      <c r="CI329" s="623" t="str">
        <f t="shared" si="568"/>
        <v/>
      </c>
      <c r="CJ329" s="623" t="str">
        <f t="shared" si="569"/>
        <v/>
      </c>
      <c r="CK329" s="623" t="str">
        <f t="shared" si="570"/>
        <v/>
      </c>
      <c r="CL329" s="623" t="str">
        <f t="shared" si="571"/>
        <v/>
      </c>
      <c r="CM329" s="623" t="str">
        <f t="shared" si="572"/>
        <v/>
      </c>
      <c r="CN329" s="623" t="str">
        <f t="shared" si="573"/>
        <v/>
      </c>
      <c r="CO329" s="623" t="str">
        <f t="shared" si="574"/>
        <v/>
      </c>
      <c r="CP329" s="623" t="str">
        <f t="shared" si="575"/>
        <v/>
      </c>
      <c r="CQ329" s="1281" t="str">
        <f t="shared" si="576"/>
        <v/>
      </c>
      <c r="CR329" s="1281" t="str">
        <f t="shared" si="577"/>
        <v/>
      </c>
      <c r="CS329" s="1281" t="str">
        <f t="shared" si="578"/>
        <v/>
      </c>
      <c r="CT329" s="1281" t="str">
        <f t="shared" si="579"/>
        <v/>
      </c>
      <c r="CU329" s="1281" t="str">
        <f t="shared" si="580"/>
        <v/>
      </c>
      <c r="CV329" s="1281" t="str">
        <f t="shared" si="581"/>
        <v/>
      </c>
      <c r="CW329" s="1281" t="str">
        <f t="shared" si="582"/>
        <v/>
      </c>
      <c r="CX329" s="1281" t="str">
        <f t="shared" si="583"/>
        <v/>
      </c>
      <c r="CY329" s="1281" t="str">
        <f t="shared" si="584"/>
        <v/>
      </c>
      <c r="CZ329" s="1281" t="str">
        <f t="shared" si="585"/>
        <v/>
      </c>
      <c r="DA329" s="1281" t="str">
        <f t="shared" si="586"/>
        <v/>
      </c>
      <c r="DB329" s="1281" t="str">
        <f t="shared" si="587"/>
        <v/>
      </c>
      <c r="DC329" s="623" t="str">
        <f t="shared" si="588"/>
        <v/>
      </c>
      <c r="DD329" s="623" t="str">
        <f t="shared" si="589"/>
        <v/>
      </c>
      <c r="DE329" s="623" t="str">
        <f t="shared" si="590"/>
        <v/>
      </c>
      <c r="DF329" s="623" t="str">
        <f t="shared" si="591"/>
        <v/>
      </c>
      <c r="DG329" s="623" t="str">
        <f t="shared" si="592"/>
        <v/>
      </c>
      <c r="DH329" s="623" t="str">
        <f t="shared" si="593"/>
        <v/>
      </c>
      <c r="DI329" s="623" t="str">
        <f t="shared" si="594"/>
        <v/>
      </c>
      <c r="DJ329" s="623" t="str">
        <f t="shared" si="595"/>
        <v/>
      </c>
      <c r="DK329" s="623" t="str">
        <f t="shared" si="596"/>
        <v/>
      </c>
      <c r="DL329" s="623" t="str">
        <f t="shared" si="597"/>
        <v/>
      </c>
      <c r="DM329" s="623" t="str">
        <f t="shared" si="598"/>
        <v/>
      </c>
      <c r="DN329" s="623" t="str">
        <f t="shared" si="599"/>
        <v/>
      </c>
      <c r="DO329" s="1281" t="str">
        <f t="shared" si="600"/>
        <v/>
      </c>
      <c r="DP329" s="1281" t="str">
        <f t="shared" si="601"/>
        <v/>
      </c>
      <c r="DQ329" s="1281" t="str">
        <f t="shared" si="602"/>
        <v/>
      </c>
      <c r="DR329" s="1281" t="str">
        <f t="shared" si="603"/>
        <v/>
      </c>
      <c r="DS329" s="1281" t="str">
        <f t="shared" si="604"/>
        <v/>
      </c>
      <c r="DT329" s="1281" t="str">
        <f t="shared" si="605"/>
        <v/>
      </c>
      <c r="DU329" s="1281" t="str">
        <f t="shared" si="606"/>
        <v/>
      </c>
      <c r="DV329" s="1281" t="str">
        <f t="shared" si="607"/>
        <v/>
      </c>
      <c r="DW329" s="1281" t="str">
        <f t="shared" si="608"/>
        <v/>
      </c>
      <c r="DX329" s="1281" t="str">
        <f t="shared" si="609"/>
        <v/>
      </c>
      <c r="DY329" s="1281" t="str">
        <f t="shared" si="610"/>
        <v/>
      </c>
      <c r="DZ329" s="1281" t="str">
        <f t="shared" si="611"/>
        <v/>
      </c>
      <c r="EA329" s="623" t="str">
        <f t="shared" si="612"/>
        <v/>
      </c>
      <c r="EB329" s="623" t="str">
        <f t="shared" si="613"/>
        <v/>
      </c>
      <c r="EC329" s="623" t="str">
        <f t="shared" si="614"/>
        <v/>
      </c>
      <c r="ED329" s="623" t="str">
        <f t="shared" si="615"/>
        <v/>
      </c>
      <c r="EE329" s="623" t="str">
        <f t="shared" si="616"/>
        <v/>
      </c>
      <c r="EF329" s="623" t="str">
        <f t="shared" si="617"/>
        <v/>
      </c>
      <c r="EG329" s="623" t="str">
        <f t="shared" si="618"/>
        <v/>
      </c>
      <c r="EH329" s="623" t="str">
        <f t="shared" si="619"/>
        <v/>
      </c>
      <c r="EI329" s="623" t="str">
        <f t="shared" si="620"/>
        <v/>
      </c>
      <c r="EJ329" s="623" t="str">
        <f t="shared" si="621"/>
        <v/>
      </c>
      <c r="EK329" s="623" t="str">
        <f t="shared" si="622"/>
        <v/>
      </c>
      <c r="EL329" s="623" t="str">
        <f t="shared" si="623"/>
        <v/>
      </c>
    </row>
    <row r="330" spans="1:142">
      <c r="A330" s="7" t="str">
        <f>IF('Rent Roll_RedIQ 1'!B323&gt;0,'Rent Roll_RedIQ 1'!B323,"")</f>
        <v/>
      </c>
      <c r="B330" s="7" t="str">
        <f>IF('Rent Roll_RedIQ 1'!C323&gt;0,'Rent Roll_RedIQ 1'!C323,"")</f>
        <v/>
      </c>
      <c r="C330" s="614">
        <f>IF('Rent Roll_RedIQ 1'!K323&gt;0,'Rent Roll_RedIQ 1'!K323,0)</f>
        <v>0</v>
      </c>
      <c r="D330" s="615" t="str">
        <f>IF('Rent Roll_RedIQ 1'!J323&gt;0,'Rent Roll_RedIQ 1'!J323,"")</f>
        <v/>
      </c>
      <c r="E330" s="624" t="str">
        <f t="shared" si="531"/>
        <v/>
      </c>
      <c r="F330" s="194"/>
      <c r="G330" s="194"/>
      <c r="H330" s="616" t="str">
        <f t="shared" si="516"/>
        <v/>
      </c>
      <c r="I330" s="1200">
        <f>IF('Rent Roll_RedIQ 1'!S323&gt;0,'Rent Roll_RedIQ 1'!S323,Purchase_Date-1)</f>
        <v>45991</v>
      </c>
      <c r="J330" s="617" t="str">
        <f t="shared" si="517"/>
        <v/>
      </c>
      <c r="K330" s="1205">
        <f t="shared" si="518"/>
        <v>46356</v>
      </c>
      <c r="L330" s="618" t="str">
        <f t="shared" si="517"/>
        <v/>
      </c>
      <c r="M330" s="1208">
        <f t="shared" si="519"/>
        <v>46721</v>
      </c>
      <c r="N330" s="614" t="str">
        <f t="shared" si="532"/>
        <v/>
      </c>
      <c r="O330" s="614" t="str">
        <f t="shared" si="533"/>
        <v/>
      </c>
      <c r="P330" s="614" t="str">
        <f t="shared" si="534"/>
        <v/>
      </c>
      <c r="Q330" s="614" t="str">
        <f t="shared" si="535"/>
        <v/>
      </c>
      <c r="R330" s="614" t="str">
        <f t="shared" si="536"/>
        <v/>
      </c>
      <c r="S330" s="614" t="str">
        <f t="shared" si="537"/>
        <v/>
      </c>
      <c r="T330" s="614" t="str">
        <f t="shared" si="538"/>
        <v/>
      </c>
      <c r="U330" s="619"/>
      <c r="V330" s="614"/>
      <c r="W330" s="620" t="str">
        <f t="shared" si="528"/>
        <v/>
      </c>
      <c r="X330" s="620" t="str">
        <f t="shared" si="628"/>
        <v/>
      </c>
      <c r="Y330" s="620" t="str">
        <f t="shared" si="628"/>
        <v/>
      </c>
      <c r="Z330" s="620" t="str">
        <f t="shared" si="628"/>
        <v/>
      </c>
      <c r="AA330" s="620" t="str">
        <f t="shared" si="628"/>
        <v/>
      </c>
      <c r="AB330" s="620" t="str">
        <f t="shared" si="628"/>
        <v/>
      </c>
      <c r="AC330" s="620" t="str">
        <f t="shared" si="628"/>
        <v/>
      </c>
      <c r="AD330" s="620" t="str">
        <f t="shared" ref="AD330:AH339" si="630">IF($I330&gt;=AD$11,$C330,$H330)</f>
        <v/>
      </c>
      <c r="AE330" s="620" t="str">
        <f t="shared" si="630"/>
        <v/>
      </c>
      <c r="AF330" s="620" t="str">
        <f t="shared" si="630"/>
        <v/>
      </c>
      <c r="AG330" s="620" t="str">
        <f t="shared" si="630"/>
        <v/>
      </c>
      <c r="AH330" s="620" t="str">
        <f t="shared" si="630"/>
        <v/>
      </c>
      <c r="AI330" s="621" t="str">
        <f t="shared" si="629"/>
        <v/>
      </c>
      <c r="AJ330" s="621" t="str">
        <f t="shared" si="625"/>
        <v/>
      </c>
      <c r="AK330" s="621" t="str">
        <f t="shared" si="625"/>
        <v/>
      </c>
      <c r="AL330" s="621" t="str">
        <f t="shared" si="625"/>
        <v/>
      </c>
      <c r="AM330" s="621" t="str">
        <f t="shared" si="625"/>
        <v/>
      </c>
      <c r="AN330" s="621" t="str">
        <f t="shared" si="625"/>
        <v/>
      </c>
      <c r="AO330" s="621" t="str">
        <f t="shared" si="625"/>
        <v/>
      </c>
      <c r="AP330" s="621" t="str">
        <f t="shared" si="625"/>
        <v/>
      </c>
      <c r="AQ330" s="621" t="str">
        <f t="shared" si="625"/>
        <v/>
      </c>
      <c r="AR330" s="621" t="str">
        <f t="shared" si="625"/>
        <v/>
      </c>
      <c r="AS330" s="621" t="str">
        <f t="shared" si="625"/>
        <v/>
      </c>
      <c r="AT330" s="621" t="str">
        <f t="shared" si="625"/>
        <v/>
      </c>
      <c r="AU330" s="622" t="str">
        <f t="shared" si="526"/>
        <v/>
      </c>
      <c r="AV330" s="622" t="str">
        <f t="shared" si="626"/>
        <v/>
      </c>
      <c r="AW330" s="622" t="str">
        <f t="shared" si="626"/>
        <v/>
      </c>
      <c r="AX330" s="622" t="str">
        <f t="shared" si="626"/>
        <v/>
      </c>
      <c r="AY330" s="622" t="str">
        <f t="shared" si="626"/>
        <v/>
      </c>
      <c r="AZ330" s="622" t="str">
        <f t="shared" si="626"/>
        <v/>
      </c>
      <c r="BA330" s="622" t="str">
        <f t="shared" si="626"/>
        <v/>
      </c>
      <c r="BB330" s="622" t="str">
        <f t="shared" si="626"/>
        <v/>
      </c>
      <c r="BC330" s="622" t="str">
        <f t="shared" si="626"/>
        <v/>
      </c>
      <c r="BD330" s="622" t="str">
        <f t="shared" si="626"/>
        <v/>
      </c>
      <c r="BE330" s="622" t="str">
        <f t="shared" si="626"/>
        <v/>
      </c>
      <c r="BF330" s="622" t="str">
        <f t="shared" si="626"/>
        <v/>
      </c>
      <c r="BG330" s="623" t="str">
        <f t="shared" si="540"/>
        <v/>
      </c>
      <c r="BH330" s="623" t="str">
        <f t="shared" si="541"/>
        <v/>
      </c>
      <c r="BI330" s="623" t="str">
        <f t="shared" si="542"/>
        <v/>
      </c>
      <c r="BJ330" s="623" t="str">
        <f t="shared" si="543"/>
        <v/>
      </c>
      <c r="BK330" s="623" t="str">
        <f t="shared" si="544"/>
        <v/>
      </c>
      <c r="BL330" s="623" t="str">
        <f t="shared" si="545"/>
        <v/>
      </c>
      <c r="BM330" s="623" t="str">
        <f t="shared" si="546"/>
        <v/>
      </c>
      <c r="BN330" s="623" t="str">
        <f t="shared" si="547"/>
        <v/>
      </c>
      <c r="BO330" s="623" t="str">
        <f t="shared" si="548"/>
        <v/>
      </c>
      <c r="BP330" s="623" t="str">
        <f t="shared" si="549"/>
        <v/>
      </c>
      <c r="BQ330" s="623" t="str">
        <f t="shared" si="550"/>
        <v/>
      </c>
      <c r="BR330" s="623" t="str">
        <f t="shared" si="551"/>
        <v/>
      </c>
      <c r="BS330" s="1281" t="str">
        <f t="shared" si="552"/>
        <v/>
      </c>
      <c r="BT330" s="1281" t="str">
        <f t="shared" si="553"/>
        <v/>
      </c>
      <c r="BU330" s="1281" t="str">
        <f t="shared" si="554"/>
        <v/>
      </c>
      <c r="BV330" s="1281" t="str">
        <f t="shared" si="555"/>
        <v/>
      </c>
      <c r="BW330" s="1281" t="str">
        <f t="shared" si="556"/>
        <v/>
      </c>
      <c r="BX330" s="1281" t="str">
        <f t="shared" si="557"/>
        <v/>
      </c>
      <c r="BY330" s="1281" t="str">
        <f t="shared" si="558"/>
        <v/>
      </c>
      <c r="BZ330" s="1281" t="str">
        <f t="shared" si="559"/>
        <v/>
      </c>
      <c r="CA330" s="1281" t="str">
        <f t="shared" si="560"/>
        <v/>
      </c>
      <c r="CB330" s="1281" t="str">
        <f t="shared" si="561"/>
        <v/>
      </c>
      <c r="CC330" s="1281" t="str">
        <f t="shared" si="562"/>
        <v/>
      </c>
      <c r="CD330" s="1281" t="str">
        <f t="shared" si="563"/>
        <v/>
      </c>
      <c r="CE330" s="623" t="str">
        <f t="shared" si="564"/>
        <v/>
      </c>
      <c r="CF330" s="623" t="str">
        <f t="shared" si="565"/>
        <v/>
      </c>
      <c r="CG330" s="623" t="str">
        <f t="shared" si="566"/>
        <v/>
      </c>
      <c r="CH330" s="623" t="str">
        <f t="shared" si="567"/>
        <v/>
      </c>
      <c r="CI330" s="623" t="str">
        <f t="shared" si="568"/>
        <v/>
      </c>
      <c r="CJ330" s="623" t="str">
        <f t="shared" si="569"/>
        <v/>
      </c>
      <c r="CK330" s="623" t="str">
        <f t="shared" si="570"/>
        <v/>
      </c>
      <c r="CL330" s="623" t="str">
        <f t="shared" si="571"/>
        <v/>
      </c>
      <c r="CM330" s="623" t="str">
        <f t="shared" si="572"/>
        <v/>
      </c>
      <c r="CN330" s="623" t="str">
        <f t="shared" si="573"/>
        <v/>
      </c>
      <c r="CO330" s="623" t="str">
        <f t="shared" si="574"/>
        <v/>
      </c>
      <c r="CP330" s="623" t="str">
        <f t="shared" si="575"/>
        <v/>
      </c>
      <c r="CQ330" s="1281" t="str">
        <f t="shared" si="576"/>
        <v/>
      </c>
      <c r="CR330" s="1281" t="str">
        <f t="shared" si="577"/>
        <v/>
      </c>
      <c r="CS330" s="1281" t="str">
        <f t="shared" si="578"/>
        <v/>
      </c>
      <c r="CT330" s="1281" t="str">
        <f t="shared" si="579"/>
        <v/>
      </c>
      <c r="CU330" s="1281" t="str">
        <f t="shared" si="580"/>
        <v/>
      </c>
      <c r="CV330" s="1281" t="str">
        <f t="shared" si="581"/>
        <v/>
      </c>
      <c r="CW330" s="1281" t="str">
        <f t="shared" si="582"/>
        <v/>
      </c>
      <c r="CX330" s="1281" t="str">
        <f t="shared" si="583"/>
        <v/>
      </c>
      <c r="CY330" s="1281" t="str">
        <f t="shared" si="584"/>
        <v/>
      </c>
      <c r="CZ330" s="1281" t="str">
        <f t="shared" si="585"/>
        <v/>
      </c>
      <c r="DA330" s="1281" t="str">
        <f t="shared" si="586"/>
        <v/>
      </c>
      <c r="DB330" s="1281" t="str">
        <f t="shared" si="587"/>
        <v/>
      </c>
      <c r="DC330" s="623" t="str">
        <f t="shared" si="588"/>
        <v/>
      </c>
      <c r="DD330" s="623" t="str">
        <f t="shared" si="589"/>
        <v/>
      </c>
      <c r="DE330" s="623" t="str">
        <f t="shared" si="590"/>
        <v/>
      </c>
      <c r="DF330" s="623" t="str">
        <f t="shared" si="591"/>
        <v/>
      </c>
      <c r="DG330" s="623" t="str">
        <f t="shared" si="592"/>
        <v/>
      </c>
      <c r="DH330" s="623" t="str">
        <f t="shared" si="593"/>
        <v/>
      </c>
      <c r="DI330" s="623" t="str">
        <f t="shared" si="594"/>
        <v/>
      </c>
      <c r="DJ330" s="623" t="str">
        <f t="shared" si="595"/>
        <v/>
      </c>
      <c r="DK330" s="623" t="str">
        <f t="shared" si="596"/>
        <v/>
      </c>
      <c r="DL330" s="623" t="str">
        <f t="shared" si="597"/>
        <v/>
      </c>
      <c r="DM330" s="623" t="str">
        <f t="shared" si="598"/>
        <v/>
      </c>
      <c r="DN330" s="623" t="str">
        <f t="shared" si="599"/>
        <v/>
      </c>
      <c r="DO330" s="1281" t="str">
        <f t="shared" si="600"/>
        <v/>
      </c>
      <c r="DP330" s="1281" t="str">
        <f t="shared" si="601"/>
        <v/>
      </c>
      <c r="DQ330" s="1281" t="str">
        <f t="shared" si="602"/>
        <v/>
      </c>
      <c r="DR330" s="1281" t="str">
        <f t="shared" si="603"/>
        <v/>
      </c>
      <c r="DS330" s="1281" t="str">
        <f t="shared" si="604"/>
        <v/>
      </c>
      <c r="DT330" s="1281" t="str">
        <f t="shared" si="605"/>
        <v/>
      </c>
      <c r="DU330" s="1281" t="str">
        <f t="shared" si="606"/>
        <v/>
      </c>
      <c r="DV330" s="1281" t="str">
        <f t="shared" si="607"/>
        <v/>
      </c>
      <c r="DW330" s="1281" t="str">
        <f t="shared" si="608"/>
        <v/>
      </c>
      <c r="DX330" s="1281" t="str">
        <f t="shared" si="609"/>
        <v/>
      </c>
      <c r="DY330" s="1281" t="str">
        <f t="shared" si="610"/>
        <v/>
      </c>
      <c r="DZ330" s="1281" t="str">
        <f t="shared" si="611"/>
        <v/>
      </c>
      <c r="EA330" s="623" t="str">
        <f t="shared" si="612"/>
        <v/>
      </c>
      <c r="EB330" s="623" t="str">
        <f t="shared" si="613"/>
        <v/>
      </c>
      <c r="EC330" s="623" t="str">
        <f t="shared" si="614"/>
        <v/>
      </c>
      <c r="ED330" s="623" t="str">
        <f t="shared" si="615"/>
        <v/>
      </c>
      <c r="EE330" s="623" t="str">
        <f t="shared" si="616"/>
        <v/>
      </c>
      <c r="EF330" s="623" t="str">
        <f t="shared" si="617"/>
        <v/>
      </c>
      <c r="EG330" s="623" t="str">
        <f t="shared" si="618"/>
        <v/>
      </c>
      <c r="EH330" s="623" t="str">
        <f t="shared" si="619"/>
        <v/>
      </c>
      <c r="EI330" s="623" t="str">
        <f t="shared" si="620"/>
        <v/>
      </c>
      <c r="EJ330" s="623" t="str">
        <f t="shared" si="621"/>
        <v/>
      </c>
      <c r="EK330" s="623" t="str">
        <f t="shared" si="622"/>
        <v/>
      </c>
      <c r="EL330" s="623" t="str">
        <f t="shared" si="623"/>
        <v/>
      </c>
    </row>
    <row r="331" spans="1:142">
      <c r="A331" s="7" t="str">
        <f>IF('Rent Roll_RedIQ 1'!B324&gt;0,'Rent Roll_RedIQ 1'!B324,"")</f>
        <v/>
      </c>
      <c r="B331" s="7" t="str">
        <f>IF('Rent Roll_RedIQ 1'!C324&gt;0,'Rent Roll_RedIQ 1'!C324,"")</f>
        <v/>
      </c>
      <c r="C331" s="614">
        <f>IF('Rent Roll_RedIQ 1'!K324&gt;0,'Rent Roll_RedIQ 1'!K324,0)</f>
        <v>0</v>
      </c>
      <c r="D331" s="615" t="str">
        <f>IF('Rent Roll_RedIQ 1'!J324&gt;0,'Rent Roll_RedIQ 1'!J324,"")</f>
        <v/>
      </c>
      <c r="E331" s="624" t="str">
        <f t="shared" si="531"/>
        <v/>
      </c>
      <c r="F331" s="194"/>
      <c r="G331" s="194"/>
      <c r="H331" s="616" t="str">
        <f t="shared" si="516"/>
        <v/>
      </c>
      <c r="I331" s="1200">
        <f>IF('Rent Roll_RedIQ 1'!S324&gt;0,'Rent Roll_RedIQ 1'!S324,Purchase_Date-1)</f>
        <v>45991</v>
      </c>
      <c r="J331" s="617" t="str">
        <f t="shared" si="517"/>
        <v/>
      </c>
      <c r="K331" s="1205">
        <f t="shared" si="518"/>
        <v>46356</v>
      </c>
      <c r="L331" s="618" t="str">
        <f t="shared" si="517"/>
        <v/>
      </c>
      <c r="M331" s="1208">
        <f t="shared" si="519"/>
        <v>46721</v>
      </c>
      <c r="N331" s="614" t="str">
        <f t="shared" si="532"/>
        <v/>
      </c>
      <c r="O331" s="614" t="str">
        <f t="shared" si="533"/>
        <v/>
      </c>
      <c r="P331" s="614" t="str">
        <f t="shared" si="534"/>
        <v/>
      </c>
      <c r="Q331" s="614" t="str">
        <f t="shared" si="535"/>
        <v/>
      </c>
      <c r="R331" s="614" t="str">
        <f t="shared" si="536"/>
        <v/>
      </c>
      <c r="S331" s="614" t="str">
        <f t="shared" si="537"/>
        <v/>
      </c>
      <c r="T331" s="614" t="str">
        <f t="shared" si="538"/>
        <v/>
      </c>
      <c r="U331" s="619"/>
      <c r="V331" s="614"/>
      <c r="W331" s="620" t="str">
        <f t="shared" ref="W331:W362" si="631">IF($I331&gt;=W$11,$C331,$H331)</f>
        <v/>
      </c>
      <c r="X331" s="620" t="str">
        <f t="shared" ref="X331:AC340" si="632">IF($I331&gt;=X$11,$C331,$H331)</f>
        <v/>
      </c>
      <c r="Y331" s="620" t="str">
        <f t="shared" si="632"/>
        <v/>
      </c>
      <c r="Z331" s="620" t="str">
        <f t="shared" si="632"/>
        <v/>
      </c>
      <c r="AA331" s="620" t="str">
        <f t="shared" si="632"/>
        <v/>
      </c>
      <c r="AB331" s="620" t="str">
        <f t="shared" si="632"/>
        <v/>
      </c>
      <c r="AC331" s="620" t="str">
        <f t="shared" si="632"/>
        <v/>
      </c>
      <c r="AD331" s="620" t="str">
        <f t="shared" si="630"/>
        <v/>
      </c>
      <c r="AE331" s="620" t="str">
        <f t="shared" si="630"/>
        <v/>
      </c>
      <c r="AF331" s="620" t="str">
        <f t="shared" si="630"/>
        <v/>
      </c>
      <c r="AG331" s="620" t="str">
        <f t="shared" si="630"/>
        <v/>
      </c>
      <c r="AH331" s="620" t="str">
        <f t="shared" si="630"/>
        <v/>
      </c>
      <c r="AI331" s="621" t="str">
        <f t="shared" si="629"/>
        <v/>
      </c>
      <c r="AJ331" s="621" t="str">
        <f t="shared" si="625"/>
        <v/>
      </c>
      <c r="AK331" s="621" t="str">
        <f t="shared" si="625"/>
        <v/>
      </c>
      <c r="AL331" s="621" t="str">
        <f t="shared" si="625"/>
        <v/>
      </c>
      <c r="AM331" s="621" t="str">
        <f t="shared" si="625"/>
        <v/>
      </c>
      <c r="AN331" s="621" t="str">
        <f t="shared" si="625"/>
        <v/>
      </c>
      <c r="AO331" s="621" t="str">
        <f t="shared" si="625"/>
        <v/>
      </c>
      <c r="AP331" s="621" t="str">
        <f t="shared" si="625"/>
        <v/>
      </c>
      <c r="AQ331" s="621" t="str">
        <f t="shared" si="625"/>
        <v/>
      </c>
      <c r="AR331" s="621" t="str">
        <f t="shared" si="625"/>
        <v/>
      </c>
      <c r="AS331" s="621" t="str">
        <f t="shared" si="625"/>
        <v/>
      </c>
      <c r="AT331" s="621" t="str">
        <f t="shared" si="625"/>
        <v/>
      </c>
      <c r="AU331" s="622" t="str">
        <f t="shared" si="526"/>
        <v/>
      </c>
      <c r="AV331" s="622" t="str">
        <f t="shared" si="626"/>
        <v/>
      </c>
      <c r="AW331" s="622" t="str">
        <f t="shared" si="626"/>
        <v/>
      </c>
      <c r="AX331" s="622" t="str">
        <f t="shared" si="626"/>
        <v/>
      </c>
      <c r="AY331" s="622" t="str">
        <f t="shared" si="626"/>
        <v/>
      </c>
      <c r="AZ331" s="622" t="str">
        <f t="shared" si="626"/>
        <v/>
      </c>
      <c r="BA331" s="622" t="str">
        <f t="shared" si="626"/>
        <v/>
      </c>
      <c r="BB331" s="622" t="str">
        <f t="shared" si="626"/>
        <v/>
      </c>
      <c r="BC331" s="622" t="str">
        <f t="shared" si="626"/>
        <v/>
      </c>
      <c r="BD331" s="622" t="str">
        <f t="shared" si="626"/>
        <v/>
      </c>
      <c r="BE331" s="622" t="str">
        <f t="shared" si="626"/>
        <v/>
      </c>
      <c r="BF331" s="622" t="str">
        <f t="shared" si="626"/>
        <v/>
      </c>
      <c r="BG331" s="623" t="str">
        <f t="shared" si="540"/>
        <v/>
      </c>
      <c r="BH331" s="623" t="str">
        <f t="shared" si="541"/>
        <v/>
      </c>
      <c r="BI331" s="623" t="str">
        <f t="shared" si="542"/>
        <v/>
      </c>
      <c r="BJ331" s="623" t="str">
        <f t="shared" si="543"/>
        <v/>
      </c>
      <c r="BK331" s="623" t="str">
        <f t="shared" si="544"/>
        <v/>
      </c>
      <c r="BL331" s="623" t="str">
        <f t="shared" si="545"/>
        <v/>
      </c>
      <c r="BM331" s="623" t="str">
        <f t="shared" si="546"/>
        <v/>
      </c>
      <c r="BN331" s="623" t="str">
        <f t="shared" si="547"/>
        <v/>
      </c>
      <c r="BO331" s="623" t="str">
        <f t="shared" si="548"/>
        <v/>
      </c>
      <c r="BP331" s="623" t="str">
        <f t="shared" si="549"/>
        <v/>
      </c>
      <c r="BQ331" s="623" t="str">
        <f t="shared" si="550"/>
        <v/>
      </c>
      <c r="BR331" s="623" t="str">
        <f t="shared" si="551"/>
        <v/>
      </c>
      <c r="BS331" s="1281" t="str">
        <f t="shared" si="552"/>
        <v/>
      </c>
      <c r="BT331" s="1281" t="str">
        <f t="shared" si="553"/>
        <v/>
      </c>
      <c r="BU331" s="1281" t="str">
        <f t="shared" si="554"/>
        <v/>
      </c>
      <c r="BV331" s="1281" t="str">
        <f t="shared" si="555"/>
        <v/>
      </c>
      <c r="BW331" s="1281" t="str">
        <f t="shared" si="556"/>
        <v/>
      </c>
      <c r="BX331" s="1281" t="str">
        <f t="shared" si="557"/>
        <v/>
      </c>
      <c r="BY331" s="1281" t="str">
        <f t="shared" si="558"/>
        <v/>
      </c>
      <c r="BZ331" s="1281" t="str">
        <f t="shared" si="559"/>
        <v/>
      </c>
      <c r="CA331" s="1281" t="str">
        <f t="shared" si="560"/>
        <v/>
      </c>
      <c r="CB331" s="1281" t="str">
        <f t="shared" si="561"/>
        <v/>
      </c>
      <c r="CC331" s="1281" t="str">
        <f t="shared" si="562"/>
        <v/>
      </c>
      <c r="CD331" s="1281" t="str">
        <f t="shared" si="563"/>
        <v/>
      </c>
      <c r="CE331" s="623" t="str">
        <f t="shared" si="564"/>
        <v/>
      </c>
      <c r="CF331" s="623" t="str">
        <f t="shared" si="565"/>
        <v/>
      </c>
      <c r="CG331" s="623" t="str">
        <f t="shared" si="566"/>
        <v/>
      </c>
      <c r="CH331" s="623" t="str">
        <f t="shared" si="567"/>
        <v/>
      </c>
      <c r="CI331" s="623" t="str">
        <f t="shared" si="568"/>
        <v/>
      </c>
      <c r="CJ331" s="623" t="str">
        <f t="shared" si="569"/>
        <v/>
      </c>
      <c r="CK331" s="623" t="str">
        <f t="shared" si="570"/>
        <v/>
      </c>
      <c r="CL331" s="623" t="str">
        <f t="shared" si="571"/>
        <v/>
      </c>
      <c r="CM331" s="623" t="str">
        <f t="shared" si="572"/>
        <v/>
      </c>
      <c r="CN331" s="623" t="str">
        <f t="shared" si="573"/>
        <v/>
      </c>
      <c r="CO331" s="623" t="str">
        <f t="shared" si="574"/>
        <v/>
      </c>
      <c r="CP331" s="623" t="str">
        <f t="shared" si="575"/>
        <v/>
      </c>
      <c r="CQ331" s="1281" t="str">
        <f t="shared" si="576"/>
        <v/>
      </c>
      <c r="CR331" s="1281" t="str">
        <f t="shared" si="577"/>
        <v/>
      </c>
      <c r="CS331" s="1281" t="str">
        <f t="shared" si="578"/>
        <v/>
      </c>
      <c r="CT331" s="1281" t="str">
        <f t="shared" si="579"/>
        <v/>
      </c>
      <c r="CU331" s="1281" t="str">
        <f t="shared" si="580"/>
        <v/>
      </c>
      <c r="CV331" s="1281" t="str">
        <f t="shared" si="581"/>
        <v/>
      </c>
      <c r="CW331" s="1281" t="str">
        <f t="shared" si="582"/>
        <v/>
      </c>
      <c r="CX331" s="1281" t="str">
        <f t="shared" si="583"/>
        <v/>
      </c>
      <c r="CY331" s="1281" t="str">
        <f t="shared" si="584"/>
        <v/>
      </c>
      <c r="CZ331" s="1281" t="str">
        <f t="shared" si="585"/>
        <v/>
      </c>
      <c r="DA331" s="1281" t="str">
        <f t="shared" si="586"/>
        <v/>
      </c>
      <c r="DB331" s="1281" t="str">
        <f t="shared" si="587"/>
        <v/>
      </c>
      <c r="DC331" s="623" t="str">
        <f t="shared" si="588"/>
        <v/>
      </c>
      <c r="DD331" s="623" t="str">
        <f t="shared" si="589"/>
        <v/>
      </c>
      <c r="DE331" s="623" t="str">
        <f t="shared" si="590"/>
        <v/>
      </c>
      <c r="DF331" s="623" t="str">
        <f t="shared" si="591"/>
        <v/>
      </c>
      <c r="DG331" s="623" t="str">
        <f t="shared" si="592"/>
        <v/>
      </c>
      <c r="DH331" s="623" t="str">
        <f t="shared" si="593"/>
        <v/>
      </c>
      <c r="DI331" s="623" t="str">
        <f t="shared" si="594"/>
        <v/>
      </c>
      <c r="DJ331" s="623" t="str">
        <f t="shared" si="595"/>
        <v/>
      </c>
      <c r="DK331" s="623" t="str">
        <f t="shared" si="596"/>
        <v/>
      </c>
      <c r="DL331" s="623" t="str">
        <f t="shared" si="597"/>
        <v/>
      </c>
      <c r="DM331" s="623" t="str">
        <f t="shared" si="598"/>
        <v/>
      </c>
      <c r="DN331" s="623" t="str">
        <f t="shared" si="599"/>
        <v/>
      </c>
      <c r="DO331" s="1281" t="str">
        <f t="shared" si="600"/>
        <v/>
      </c>
      <c r="DP331" s="1281" t="str">
        <f t="shared" si="601"/>
        <v/>
      </c>
      <c r="DQ331" s="1281" t="str">
        <f t="shared" si="602"/>
        <v/>
      </c>
      <c r="DR331" s="1281" t="str">
        <f t="shared" si="603"/>
        <v/>
      </c>
      <c r="DS331" s="1281" t="str">
        <f t="shared" si="604"/>
        <v/>
      </c>
      <c r="DT331" s="1281" t="str">
        <f t="shared" si="605"/>
        <v/>
      </c>
      <c r="DU331" s="1281" t="str">
        <f t="shared" si="606"/>
        <v/>
      </c>
      <c r="DV331" s="1281" t="str">
        <f t="shared" si="607"/>
        <v/>
      </c>
      <c r="DW331" s="1281" t="str">
        <f t="shared" si="608"/>
        <v/>
      </c>
      <c r="DX331" s="1281" t="str">
        <f t="shared" si="609"/>
        <v/>
      </c>
      <c r="DY331" s="1281" t="str">
        <f t="shared" si="610"/>
        <v/>
      </c>
      <c r="DZ331" s="1281" t="str">
        <f t="shared" si="611"/>
        <v/>
      </c>
      <c r="EA331" s="623" t="str">
        <f t="shared" si="612"/>
        <v/>
      </c>
      <c r="EB331" s="623" t="str">
        <f t="shared" si="613"/>
        <v/>
      </c>
      <c r="EC331" s="623" t="str">
        <f t="shared" si="614"/>
        <v/>
      </c>
      <c r="ED331" s="623" t="str">
        <f t="shared" si="615"/>
        <v/>
      </c>
      <c r="EE331" s="623" t="str">
        <f t="shared" si="616"/>
        <v/>
      </c>
      <c r="EF331" s="623" t="str">
        <f t="shared" si="617"/>
        <v/>
      </c>
      <c r="EG331" s="623" t="str">
        <f t="shared" si="618"/>
        <v/>
      </c>
      <c r="EH331" s="623" t="str">
        <f t="shared" si="619"/>
        <v/>
      </c>
      <c r="EI331" s="623" t="str">
        <f t="shared" si="620"/>
        <v/>
      </c>
      <c r="EJ331" s="623" t="str">
        <f t="shared" si="621"/>
        <v/>
      </c>
      <c r="EK331" s="623" t="str">
        <f t="shared" si="622"/>
        <v/>
      </c>
      <c r="EL331" s="623" t="str">
        <f t="shared" si="623"/>
        <v/>
      </c>
    </row>
    <row r="332" spans="1:142">
      <c r="A332" s="7" t="str">
        <f>IF('Rent Roll_RedIQ 1'!B325&gt;0,'Rent Roll_RedIQ 1'!B325,"")</f>
        <v/>
      </c>
      <c r="B332" s="7" t="str">
        <f>IF('Rent Roll_RedIQ 1'!C325&gt;0,'Rent Roll_RedIQ 1'!C325,"")</f>
        <v/>
      </c>
      <c r="C332" s="614">
        <f>IF('Rent Roll_RedIQ 1'!K325&gt;0,'Rent Roll_RedIQ 1'!K325,0)</f>
        <v>0</v>
      </c>
      <c r="D332" s="615" t="str">
        <f>IF('Rent Roll_RedIQ 1'!J325&gt;0,'Rent Roll_RedIQ 1'!J325,"")</f>
        <v/>
      </c>
      <c r="E332" s="624" t="str">
        <f t="shared" si="531"/>
        <v/>
      </c>
      <c r="F332" s="194"/>
      <c r="G332" s="194"/>
      <c r="H332" s="616" t="str">
        <f t="shared" si="516"/>
        <v/>
      </c>
      <c r="I332" s="1200">
        <f>IF('Rent Roll_RedIQ 1'!S325&gt;0,'Rent Roll_RedIQ 1'!S325,Purchase_Date-1)</f>
        <v>45991</v>
      </c>
      <c r="J332" s="617" t="str">
        <f t="shared" si="517"/>
        <v/>
      </c>
      <c r="K332" s="1205">
        <f t="shared" si="518"/>
        <v>46356</v>
      </c>
      <c r="L332" s="618" t="str">
        <f t="shared" si="517"/>
        <v/>
      </c>
      <c r="M332" s="1208">
        <f t="shared" si="519"/>
        <v>46721</v>
      </c>
      <c r="N332" s="614" t="str">
        <f t="shared" si="532"/>
        <v/>
      </c>
      <c r="O332" s="614" t="str">
        <f t="shared" si="533"/>
        <v/>
      </c>
      <c r="P332" s="614" t="str">
        <f t="shared" si="534"/>
        <v/>
      </c>
      <c r="Q332" s="614" t="str">
        <f t="shared" si="535"/>
        <v/>
      </c>
      <c r="R332" s="614" t="str">
        <f t="shared" si="536"/>
        <v/>
      </c>
      <c r="S332" s="614" t="str">
        <f t="shared" si="537"/>
        <v/>
      </c>
      <c r="T332" s="614" t="str">
        <f t="shared" si="538"/>
        <v/>
      </c>
      <c r="U332" s="619"/>
      <c r="V332" s="614"/>
      <c r="W332" s="620" t="str">
        <f t="shared" si="631"/>
        <v/>
      </c>
      <c r="X332" s="620" t="str">
        <f t="shared" si="632"/>
        <v/>
      </c>
      <c r="Y332" s="620" t="str">
        <f t="shared" si="632"/>
        <v/>
      </c>
      <c r="Z332" s="620" t="str">
        <f t="shared" si="632"/>
        <v/>
      </c>
      <c r="AA332" s="620" t="str">
        <f t="shared" si="632"/>
        <v/>
      </c>
      <c r="AB332" s="620" t="str">
        <f t="shared" si="632"/>
        <v/>
      </c>
      <c r="AC332" s="620" t="str">
        <f t="shared" si="632"/>
        <v/>
      </c>
      <c r="AD332" s="620" t="str">
        <f t="shared" si="630"/>
        <v/>
      </c>
      <c r="AE332" s="620" t="str">
        <f t="shared" si="630"/>
        <v/>
      </c>
      <c r="AF332" s="620" t="str">
        <f t="shared" si="630"/>
        <v/>
      </c>
      <c r="AG332" s="620" t="str">
        <f t="shared" si="630"/>
        <v/>
      </c>
      <c r="AH332" s="620" t="str">
        <f t="shared" si="630"/>
        <v/>
      </c>
      <c r="AI332" s="621" t="str">
        <f t="shared" si="629"/>
        <v/>
      </c>
      <c r="AJ332" s="621" t="str">
        <f t="shared" si="625"/>
        <v/>
      </c>
      <c r="AK332" s="621" t="str">
        <f t="shared" si="625"/>
        <v/>
      </c>
      <c r="AL332" s="621" t="str">
        <f t="shared" si="625"/>
        <v/>
      </c>
      <c r="AM332" s="621" t="str">
        <f t="shared" si="625"/>
        <v/>
      </c>
      <c r="AN332" s="621" t="str">
        <f t="shared" si="625"/>
        <v/>
      </c>
      <c r="AO332" s="621" t="str">
        <f t="shared" si="625"/>
        <v/>
      </c>
      <c r="AP332" s="621" t="str">
        <f t="shared" si="625"/>
        <v/>
      </c>
      <c r="AQ332" s="621" t="str">
        <f t="shared" si="625"/>
        <v/>
      </c>
      <c r="AR332" s="621" t="str">
        <f t="shared" si="625"/>
        <v/>
      </c>
      <c r="AS332" s="621" t="str">
        <f t="shared" si="625"/>
        <v/>
      </c>
      <c r="AT332" s="621" t="str">
        <f t="shared" si="625"/>
        <v/>
      </c>
      <c r="AU332" s="622" t="str">
        <f t="shared" si="526"/>
        <v/>
      </c>
      <c r="AV332" s="622" t="str">
        <f t="shared" si="626"/>
        <v/>
      </c>
      <c r="AW332" s="622" t="str">
        <f t="shared" si="626"/>
        <v/>
      </c>
      <c r="AX332" s="622" t="str">
        <f t="shared" si="626"/>
        <v/>
      </c>
      <c r="AY332" s="622" t="str">
        <f t="shared" si="626"/>
        <v/>
      </c>
      <c r="AZ332" s="622" t="str">
        <f t="shared" si="626"/>
        <v/>
      </c>
      <c r="BA332" s="622" t="str">
        <f t="shared" si="626"/>
        <v/>
      </c>
      <c r="BB332" s="622" t="str">
        <f t="shared" si="626"/>
        <v/>
      </c>
      <c r="BC332" s="622" t="str">
        <f t="shared" si="626"/>
        <v/>
      </c>
      <c r="BD332" s="622" t="str">
        <f t="shared" si="626"/>
        <v/>
      </c>
      <c r="BE332" s="622" t="str">
        <f t="shared" si="626"/>
        <v/>
      </c>
      <c r="BF332" s="622" t="str">
        <f t="shared" si="626"/>
        <v/>
      </c>
      <c r="BG332" s="623" t="str">
        <f t="shared" si="540"/>
        <v/>
      </c>
      <c r="BH332" s="623" t="str">
        <f t="shared" si="541"/>
        <v/>
      </c>
      <c r="BI332" s="623" t="str">
        <f t="shared" si="542"/>
        <v/>
      </c>
      <c r="BJ332" s="623" t="str">
        <f t="shared" si="543"/>
        <v/>
      </c>
      <c r="BK332" s="623" t="str">
        <f t="shared" si="544"/>
        <v/>
      </c>
      <c r="BL332" s="623" t="str">
        <f t="shared" si="545"/>
        <v/>
      </c>
      <c r="BM332" s="623" t="str">
        <f t="shared" si="546"/>
        <v/>
      </c>
      <c r="BN332" s="623" t="str">
        <f t="shared" si="547"/>
        <v/>
      </c>
      <c r="BO332" s="623" t="str">
        <f t="shared" si="548"/>
        <v/>
      </c>
      <c r="BP332" s="623" t="str">
        <f t="shared" si="549"/>
        <v/>
      </c>
      <c r="BQ332" s="623" t="str">
        <f t="shared" si="550"/>
        <v/>
      </c>
      <c r="BR332" s="623" t="str">
        <f t="shared" si="551"/>
        <v/>
      </c>
      <c r="BS332" s="1281" t="str">
        <f t="shared" si="552"/>
        <v/>
      </c>
      <c r="BT332" s="1281" t="str">
        <f t="shared" si="553"/>
        <v/>
      </c>
      <c r="BU332" s="1281" t="str">
        <f t="shared" si="554"/>
        <v/>
      </c>
      <c r="BV332" s="1281" t="str">
        <f t="shared" si="555"/>
        <v/>
      </c>
      <c r="BW332" s="1281" t="str">
        <f t="shared" si="556"/>
        <v/>
      </c>
      <c r="BX332" s="1281" t="str">
        <f t="shared" si="557"/>
        <v/>
      </c>
      <c r="BY332" s="1281" t="str">
        <f t="shared" si="558"/>
        <v/>
      </c>
      <c r="BZ332" s="1281" t="str">
        <f t="shared" si="559"/>
        <v/>
      </c>
      <c r="CA332" s="1281" t="str">
        <f t="shared" si="560"/>
        <v/>
      </c>
      <c r="CB332" s="1281" t="str">
        <f t="shared" si="561"/>
        <v/>
      </c>
      <c r="CC332" s="1281" t="str">
        <f t="shared" si="562"/>
        <v/>
      </c>
      <c r="CD332" s="1281" t="str">
        <f t="shared" si="563"/>
        <v/>
      </c>
      <c r="CE332" s="623" t="str">
        <f t="shared" si="564"/>
        <v/>
      </c>
      <c r="CF332" s="623" t="str">
        <f t="shared" si="565"/>
        <v/>
      </c>
      <c r="CG332" s="623" t="str">
        <f t="shared" si="566"/>
        <v/>
      </c>
      <c r="CH332" s="623" t="str">
        <f t="shared" si="567"/>
        <v/>
      </c>
      <c r="CI332" s="623" t="str">
        <f t="shared" si="568"/>
        <v/>
      </c>
      <c r="CJ332" s="623" t="str">
        <f t="shared" si="569"/>
        <v/>
      </c>
      <c r="CK332" s="623" t="str">
        <f t="shared" si="570"/>
        <v/>
      </c>
      <c r="CL332" s="623" t="str">
        <f t="shared" si="571"/>
        <v/>
      </c>
      <c r="CM332" s="623" t="str">
        <f t="shared" si="572"/>
        <v/>
      </c>
      <c r="CN332" s="623" t="str">
        <f t="shared" si="573"/>
        <v/>
      </c>
      <c r="CO332" s="623" t="str">
        <f t="shared" si="574"/>
        <v/>
      </c>
      <c r="CP332" s="623" t="str">
        <f t="shared" si="575"/>
        <v/>
      </c>
      <c r="CQ332" s="1281" t="str">
        <f t="shared" si="576"/>
        <v/>
      </c>
      <c r="CR332" s="1281" t="str">
        <f t="shared" si="577"/>
        <v/>
      </c>
      <c r="CS332" s="1281" t="str">
        <f t="shared" si="578"/>
        <v/>
      </c>
      <c r="CT332" s="1281" t="str">
        <f t="shared" si="579"/>
        <v/>
      </c>
      <c r="CU332" s="1281" t="str">
        <f t="shared" si="580"/>
        <v/>
      </c>
      <c r="CV332" s="1281" t="str">
        <f t="shared" si="581"/>
        <v/>
      </c>
      <c r="CW332" s="1281" t="str">
        <f t="shared" si="582"/>
        <v/>
      </c>
      <c r="CX332" s="1281" t="str">
        <f t="shared" si="583"/>
        <v/>
      </c>
      <c r="CY332" s="1281" t="str">
        <f t="shared" si="584"/>
        <v/>
      </c>
      <c r="CZ332" s="1281" t="str">
        <f t="shared" si="585"/>
        <v/>
      </c>
      <c r="DA332" s="1281" t="str">
        <f t="shared" si="586"/>
        <v/>
      </c>
      <c r="DB332" s="1281" t="str">
        <f t="shared" si="587"/>
        <v/>
      </c>
      <c r="DC332" s="623" t="str">
        <f t="shared" si="588"/>
        <v/>
      </c>
      <c r="DD332" s="623" t="str">
        <f t="shared" si="589"/>
        <v/>
      </c>
      <c r="DE332" s="623" t="str">
        <f t="shared" si="590"/>
        <v/>
      </c>
      <c r="DF332" s="623" t="str">
        <f t="shared" si="591"/>
        <v/>
      </c>
      <c r="DG332" s="623" t="str">
        <f t="shared" si="592"/>
        <v/>
      </c>
      <c r="DH332" s="623" t="str">
        <f t="shared" si="593"/>
        <v/>
      </c>
      <c r="DI332" s="623" t="str">
        <f t="shared" si="594"/>
        <v/>
      </c>
      <c r="DJ332" s="623" t="str">
        <f t="shared" si="595"/>
        <v/>
      </c>
      <c r="DK332" s="623" t="str">
        <f t="shared" si="596"/>
        <v/>
      </c>
      <c r="DL332" s="623" t="str">
        <f t="shared" si="597"/>
        <v/>
      </c>
      <c r="DM332" s="623" t="str">
        <f t="shared" si="598"/>
        <v/>
      </c>
      <c r="DN332" s="623" t="str">
        <f t="shared" si="599"/>
        <v/>
      </c>
      <c r="DO332" s="1281" t="str">
        <f t="shared" si="600"/>
        <v/>
      </c>
      <c r="DP332" s="1281" t="str">
        <f t="shared" si="601"/>
        <v/>
      </c>
      <c r="DQ332" s="1281" t="str">
        <f t="shared" si="602"/>
        <v/>
      </c>
      <c r="DR332" s="1281" t="str">
        <f t="shared" si="603"/>
        <v/>
      </c>
      <c r="DS332" s="1281" t="str">
        <f t="shared" si="604"/>
        <v/>
      </c>
      <c r="DT332" s="1281" t="str">
        <f t="shared" si="605"/>
        <v/>
      </c>
      <c r="DU332" s="1281" t="str">
        <f t="shared" si="606"/>
        <v/>
      </c>
      <c r="DV332" s="1281" t="str">
        <f t="shared" si="607"/>
        <v/>
      </c>
      <c r="DW332" s="1281" t="str">
        <f t="shared" si="608"/>
        <v/>
      </c>
      <c r="DX332" s="1281" t="str">
        <f t="shared" si="609"/>
        <v/>
      </c>
      <c r="DY332" s="1281" t="str">
        <f t="shared" si="610"/>
        <v/>
      </c>
      <c r="DZ332" s="1281" t="str">
        <f t="shared" si="611"/>
        <v/>
      </c>
      <c r="EA332" s="623" t="str">
        <f t="shared" si="612"/>
        <v/>
      </c>
      <c r="EB332" s="623" t="str">
        <f t="shared" si="613"/>
        <v/>
      </c>
      <c r="EC332" s="623" t="str">
        <f t="shared" si="614"/>
        <v/>
      </c>
      <c r="ED332" s="623" t="str">
        <f t="shared" si="615"/>
        <v/>
      </c>
      <c r="EE332" s="623" t="str">
        <f t="shared" si="616"/>
        <v/>
      </c>
      <c r="EF332" s="623" t="str">
        <f t="shared" si="617"/>
        <v/>
      </c>
      <c r="EG332" s="623" t="str">
        <f t="shared" si="618"/>
        <v/>
      </c>
      <c r="EH332" s="623" t="str">
        <f t="shared" si="619"/>
        <v/>
      </c>
      <c r="EI332" s="623" t="str">
        <f t="shared" si="620"/>
        <v/>
      </c>
      <c r="EJ332" s="623" t="str">
        <f t="shared" si="621"/>
        <v/>
      </c>
      <c r="EK332" s="623" t="str">
        <f t="shared" si="622"/>
        <v/>
      </c>
      <c r="EL332" s="623" t="str">
        <f t="shared" si="623"/>
        <v/>
      </c>
    </row>
    <row r="333" spans="1:142">
      <c r="A333" s="7" t="str">
        <f>IF('Rent Roll_RedIQ 1'!B326&gt;0,'Rent Roll_RedIQ 1'!B326,"")</f>
        <v/>
      </c>
      <c r="B333" s="7" t="str">
        <f>IF('Rent Roll_RedIQ 1'!C326&gt;0,'Rent Roll_RedIQ 1'!C326,"")</f>
        <v/>
      </c>
      <c r="C333" s="614">
        <f>IF('Rent Roll_RedIQ 1'!K326&gt;0,'Rent Roll_RedIQ 1'!K326,0)</f>
        <v>0</v>
      </c>
      <c r="D333" s="615" t="str">
        <f>IF('Rent Roll_RedIQ 1'!J326&gt;0,'Rent Roll_RedIQ 1'!J326,"")</f>
        <v/>
      </c>
      <c r="E333" s="624" t="str">
        <f t="shared" si="531"/>
        <v/>
      </c>
      <c r="F333" s="194"/>
      <c r="G333" s="194"/>
      <c r="H333" s="616" t="str">
        <f t="shared" ref="H333:H396" si="633">IFERROR(IF($C333&gt;0,C333*(1+H$10),D333*(1+H$10)),"")</f>
        <v/>
      </c>
      <c r="I333" s="1200">
        <f>IF('Rent Roll_RedIQ 1'!S326&gt;0,'Rent Roll_RedIQ 1'!S326,Purchase_Date-1)</f>
        <v>45991</v>
      </c>
      <c r="J333" s="617" t="str">
        <f t="shared" ref="J333:L396" si="634">IFERROR(H333*(1+J$10),"")</f>
        <v/>
      </c>
      <c r="K333" s="1205">
        <f t="shared" ref="K333:K396" si="635">IFERROR(EOMONTH(I333,12),"")</f>
        <v>46356</v>
      </c>
      <c r="L333" s="618" t="str">
        <f t="shared" si="634"/>
        <v/>
      </c>
      <c r="M333" s="1208">
        <f t="shared" ref="M333:M396" si="636">IFERROR(EOMONTH(K333,12),"")</f>
        <v>46721</v>
      </c>
      <c r="N333" s="614" t="str">
        <f t="shared" si="532"/>
        <v/>
      </c>
      <c r="O333" s="614" t="str">
        <f t="shared" si="533"/>
        <v/>
      </c>
      <c r="P333" s="614" t="str">
        <f t="shared" si="534"/>
        <v/>
      </c>
      <c r="Q333" s="614" t="str">
        <f t="shared" si="535"/>
        <v/>
      </c>
      <c r="R333" s="614" t="str">
        <f t="shared" si="536"/>
        <v/>
      </c>
      <c r="S333" s="614" t="str">
        <f t="shared" si="537"/>
        <v/>
      </c>
      <c r="T333" s="614" t="str">
        <f t="shared" si="538"/>
        <v/>
      </c>
      <c r="U333" s="619"/>
      <c r="V333" s="614"/>
      <c r="W333" s="620" t="str">
        <f t="shared" si="631"/>
        <v/>
      </c>
      <c r="X333" s="620" t="str">
        <f t="shared" si="632"/>
        <v/>
      </c>
      <c r="Y333" s="620" t="str">
        <f t="shared" si="632"/>
        <v/>
      </c>
      <c r="Z333" s="620" t="str">
        <f t="shared" si="632"/>
        <v/>
      </c>
      <c r="AA333" s="620" t="str">
        <f t="shared" si="632"/>
        <v/>
      </c>
      <c r="AB333" s="620" t="str">
        <f t="shared" si="632"/>
        <v/>
      </c>
      <c r="AC333" s="620" t="str">
        <f t="shared" si="632"/>
        <v/>
      </c>
      <c r="AD333" s="620" t="str">
        <f t="shared" si="630"/>
        <v/>
      </c>
      <c r="AE333" s="620" t="str">
        <f t="shared" si="630"/>
        <v/>
      </c>
      <c r="AF333" s="620" t="str">
        <f t="shared" si="630"/>
        <v/>
      </c>
      <c r="AG333" s="620" t="str">
        <f t="shared" si="630"/>
        <v/>
      </c>
      <c r="AH333" s="620" t="str">
        <f t="shared" si="630"/>
        <v/>
      </c>
      <c r="AI333" s="621" t="str">
        <f t="shared" si="629"/>
        <v/>
      </c>
      <c r="AJ333" s="621" t="str">
        <f t="shared" si="625"/>
        <v/>
      </c>
      <c r="AK333" s="621" t="str">
        <f t="shared" si="625"/>
        <v/>
      </c>
      <c r="AL333" s="621" t="str">
        <f t="shared" si="625"/>
        <v/>
      </c>
      <c r="AM333" s="621" t="str">
        <f t="shared" si="625"/>
        <v/>
      </c>
      <c r="AN333" s="621" t="str">
        <f t="shared" si="625"/>
        <v/>
      </c>
      <c r="AO333" s="621" t="str">
        <f t="shared" si="625"/>
        <v/>
      </c>
      <c r="AP333" s="621" t="str">
        <f t="shared" si="625"/>
        <v/>
      </c>
      <c r="AQ333" s="621" t="str">
        <f t="shared" si="625"/>
        <v/>
      </c>
      <c r="AR333" s="621" t="str">
        <f t="shared" si="625"/>
        <v/>
      </c>
      <c r="AS333" s="621" t="str">
        <f t="shared" si="625"/>
        <v/>
      </c>
      <c r="AT333" s="621" t="str">
        <f t="shared" si="625"/>
        <v/>
      </c>
      <c r="AU333" s="622" t="str">
        <f t="shared" si="526"/>
        <v/>
      </c>
      <c r="AV333" s="622" t="str">
        <f t="shared" si="626"/>
        <v/>
      </c>
      <c r="AW333" s="622" t="str">
        <f t="shared" si="626"/>
        <v/>
      </c>
      <c r="AX333" s="622" t="str">
        <f t="shared" si="626"/>
        <v/>
      </c>
      <c r="AY333" s="622" t="str">
        <f t="shared" si="626"/>
        <v/>
      </c>
      <c r="AZ333" s="622" t="str">
        <f t="shared" si="626"/>
        <v/>
      </c>
      <c r="BA333" s="622" t="str">
        <f t="shared" si="626"/>
        <v/>
      </c>
      <c r="BB333" s="622" t="str">
        <f t="shared" si="626"/>
        <v/>
      </c>
      <c r="BC333" s="622" t="str">
        <f t="shared" si="626"/>
        <v/>
      </c>
      <c r="BD333" s="622" t="str">
        <f t="shared" si="626"/>
        <v/>
      </c>
      <c r="BE333" s="622" t="str">
        <f t="shared" si="626"/>
        <v/>
      </c>
      <c r="BF333" s="622" t="str">
        <f t="shared" si="626"/>
        <v/>
      </c>
      <c r="BG333" s="623" t="str">
        <f t="shared" si="540"/>
        <v/>
      </c>
      <c r="BH333" s="623" t="str">
        <f t="shared" si="541"/>
        <v/>
      </c>
      <c r="BI333" s="623" t="str">
        <f t="shared" si="542"/>
        <v/>
      </c>
      <c r="BJ333" s="623" t="str">
        <f t="shared" si="543"/>
        <v/>
      </c>
      <c r="BK333" s="623" t="str">
        <f t="shared" si="544"/>
        <v/>
      </c>
      <c r="BL333" s="623" t="str">
        <f t="shared" si="545"/>
        <v/>
      </c>
      <c r="BM333" s="623" t="str">
        <f t="shared" si="546"/>
        <v/>
      </c>
      <c r="BN333" s="623" t="str">
        <f t="shared" si="547"/>
        <v/>
      </c>
      <c r="BO333" s="623" t="str">
        <f t="shared" si="548"/>
        <v/>
      </c>
      <c r="BP333" s="623" t="str">
        <f t="shared" si="549"/>
        <v/>
      </c>
      <c r="BQ333" s="623" t="str">
        <f t="shared" si="550"/>
        <v/>
      </c>
      <c r="BR333" s="623" t="str">
        <f t="shared" si="551"/>
        <v/>
      </c>
      <c r="BS333" s="1281" t="str">
        <f t="shared" si="552"/>
        <v/>
      </c>
      <c r="BT333" s="1281" t="str">
        <f t="shared" si="553"/>
        <v/>
      </c>
      <c r="BU333" s="1281" t="str">
        <f t="shared" si="554"/>
        <v/>
      </c>
      <c r="BV333" s="1281" t="str">
        <f t="shared" si="555"/>
        <v/>
      </c>
      <c r="BW333" s="1281" t="str">
        <f t="shared" si="556"/>
        <v/>
      </c>
      <c r="BX333" s="1281" t="str">
        <f t="shared" si="557"/>
        <v/>
      </c>
      <c r="BY333" s="1281" t="str">
        <f t="shared" si="558"/>
        <v/>
      </c>
      <c r="BZ333" s="1281" t="str">
        <f t="shared" si="559"/>
        <v/>
      </c>
      <c r="CA333" s="1281" t="str">
        <f t="shared" si="560"/>
        <v/>
      </c>
      <c r="CB333" s="1281" t="str">
        <f t="shared" si="561"/>
        <v/>
      </c>
      <c r="CC333" s="1281" t="str">
        <f t="shared" si="562"/>
        <v/>
      </c>
      <c r="CD333" s="1281" t="str">
        <f t="shared" si="563"/>
        <v/>
      </c>
      <c r="CE333" s="623" t="str">
        <f t="shared" si="564"/>
        <v/>
      </c>
      <c r="CF333" s="623" t="str">
        <f t="shared" si="565"/>
        <v/>
      </c>
      <c r="CG333" s="623" t="str">
        <f t="shared" si="566"/>
        <v/>
      </c>
      <c r="CH333" s="623" t="str">
        <f t="shared" si="567"/>
        <v/>
      </c>
      <c r="CI333" s="623" t="str">
        <f t="shared" si="568"/>
        <v/>
      </c>
      <c r="CJ333" s="623" t="str">
        <f t="shared" si="569"/>
        <v/>
      </c>
      <c r="CK333" s="623" t="str">
        <f t="shared" si="570"/>
        <v/>
      </c>
      <c r="CL333" s="623" t="str">
        <f t="shared" si="571"/>
        <v/>
      </c>
      <c r="CM333" s="623" t="str">
        <f t="shared" si="572"/>
        <v/>
      </c>
      <c r="CN333" s="623" t="str">
        <f t="shared" si="573"/>
        <v/>
      </c>
      <c r="CO333" s="623" t="str">
        <f t="shared" si="574"/>
        <v/>
      </c>
      <c r="CP333" s="623" t="str">
        <f t="shared" si="575"/>
        <v/>
      </c>
      <c r="CQ333" s="1281" t="str">
        <f t="shared" si="576"/>
        <v/>
      </c>
      <c r="CR333" s="1281" t="str">
        <f t="shared" si="577"/>
        <v/>
      </c>
      <c r="CS333" s="1281" t="str">
        <f t="shared" si="578"/>
        <v/>
      </c>
      <c r="CT333" s="1281" t="str">
        <f t="shared" si="579"/>
        <v/>
      </c>
      <c r="CU333" s="1281" t="str">
        <f t="shared" si="580"/>
        <v/>
      </c>
      <c r="CV333" s="1281" t="str">
        <f t="shared" si="581"/>
        <v/>
      </c>
      <c r="CW333" s="1281" t="str">
        <f t="shared" si="582"/>
        <v/>
      </c>
      <c r="CX333" s="1281" t="str">
        <f t="shared" si="583"/>
        <v/>
      </c>
      <c r="CY333" s="1281" t="str">
        <f t="shared" si="584"/>
        <v/>
      </c>
      <c r="CZ333" s="1281" t="str">
        <f t="shared" si="585"/>
        <v/>
      </c>
      <c r="DA333" s="1281" t="str">
        <f t="shared" si="586"/>
        <v/>
      </c>
      <c r="DB333" s="1281" t="str">
        <f t="shared" si="587"/>
        <v/>
      </c>
      <c r="DC333" s="623" t="str">
        <f t="shared" si="588"/>
        <v/>
      </c>
      <c r="DD333" s="623" t="str">
        <f t="shared" si="589"/>
        <v/>
      </c>
      <c r="DE333" s="623" t="str">
        <f t="shared" si="590"/>
        <v/>
      </c>
      <c r="DF333" s="623" t="str">
        <f t="shared" si="591"/>
        <v/>
      </c>
      <c r="DG333" s="623" t="str">
        <f t="shared" si="592"/>
        <v/>
      </c>
      <c r="DH333" s="623" t="str">
        <f t="shared" si="593"/>
        <v/>
      </c>
      <c r="DI333" s="623" t="str">
        <f t="shared" si="594"/>
        <v/>
      </c>
      <c r="DJ333" s="623" t="str">
        <f t="shared" si="595"/>
        <v/>
      </c>
      <c r="DK333" s="623" t="str">
        <f t="shared" si="596"/>
        <v/>
      </c>
      <c r="DL333" s="623" t="str">
        <f t="shared" si="597"/>
        <v/>
      </c>
      <c r="DM333" s="623" t="str">
        <f t="shared" si="598"/>
        <v/>
      </c>
      <c r="DN333" s="623" t="str">
        <f t="shared" si="599"/>
        <v/>
      </c>
      <c r="DO333" s="1281" t="str">
        <f t="shared" si="600"/>
        <v/>
      </c>
      <c r="DP333" s="1281" t="str">
        <f t="shared" si="601"/>
        <v/>
      </c>
      <c r="DQ333" s="1281" t="str">
        <f t="shared" si="602"/>
        <v/>
      </c>
      <c r="DR333" s="1281" t="str">
        <f t="shared" si="603"/>
        <v/>
      </c>
      <c r="DS333" s="1281" t="str">
        <f t="shared" si="604"/>
        <v/>
      </c>
      <c r="DT333" s="1281" t="str">
        <f t="shared" si="605"/>
        <v/>
      </c>
      <c r="DU333" s="1281" t="str">
        <f t="shared" si="606"/>
        <v/>
      </c>
      <c r="DV333" s="1281" t="str">
        <f t="shared" si="607"/>
        <v/>
      </c>
      <c r="DW333" s="1281" t="str">
        <f t="shared" si="608"/>
        <v/>
      </c>
      <c r="DX333" s="1281" t="str">
        <f t="shared" si="609"/>
        <v/>
      </c>
      <c r="DY333" s="1281" t="str">
        <f t="shared" si="610"/>
        <v/>
      </c>
      <c r="DZ333" s="1281" t="str">
        <f t="shared" si="611"/>
        <v/>
      </c>
      <c r="EA333" s="623" t="str">
        <f t="shared" si="612"/>
        <v/>
      </c>
      <c r="EB333" s="623" t="str">
        <f t="shared" si="613"/>
        <v/>
      </c>
      <c r="EC333" s="623" t="str">
        <f t="shared" si="614"/>
        <v/>
      </c>
      <c r="ED333" s="623" t="str">
        <f t="shared" si="615"/>
        <v/>
      </c>
      <c r="EE333" s="623" t="str">
        <f t="shared" si="616"/>
        <v/>
      </c>
      <c r="EF333" s="623" t="str">
        <f t="shared" si="617"/>
        <v/>
      </c>
      <c r="EG333" s="623" t="str">
        <f t="shared" si="618"/>
        <v/>
      </c>
      <c r="EH333" s="623" t="str">
        <f t="shared" si="619"/>
        <v/>
      </c>
      <c r="EI333" s="623" t="str">
        <f t="shared" si="620"/>
        <v/>
      </c>
      <c r="EJ333" s="623" t="str">
        <f t="shared" si="621"/>
        <v/>
      </c>
      <c r="EK333" s="623" t="str">
        <f t="shared" si="622"/>
        <v/>
      </c>
      <c r="EL333" s="623" t="str">
        <f t="shared" si="623"/>
        <v/>
      </c>
    </row>
    <row r="334" spans="1:142">
      <c r="A334" s="7" t="str">
        <f>IF('Rent Roll_RedIQ 1'!B327&gt;0,'Rent Roll_RedIQ 1'!B327,"")</f>
        <v/>
      </c>
      <c r="B334" s="7" t="str">
        <f>IF('Rent Roll_RedIQ 1'!C327&gt;0,'Rent Roll_RedIQ 1'!C327,"")</f>
        <v/>
      </c>
      <c r="C334" s="614">
        <f>IF('Rent Roll_RedIQ 1'!K327&gt;0,'Rent Roll_RedIQ 1'!K327,0)</f>
        <v>0</v>
      </c>
      <c r="D334" s="615" t="str">
        <f>IF('Rent Roll_RedIQ 1'!J327&gt;0,'Rent Roll_RedIQ 1'!J327,"")</f>
        <v/>
      </c>
      <c r="E334" s="624" t="str">
        <f t="shared" si="531"/>
        <v/>
      </c>
      <c r="F334" s="194"/>
      <c r="G334" s="194"/>
      <c r="H334" s="616" t="str">
        <f t="shared" si="633"/>
        <v/>
      </c>
      <c r="I334" s="1200">
        <f>IF('Rent Roll_RedIQ 1'!S327&gt;0,'Rent Roll_RedIQ 1'!S327,Purchase_Date-1)</f>
        <v>45991</v>
      </c>
      <c r="J334" s="617" t="str">
        <f t="shared" si="634"/>
        <v/>
      </c>
      <c r="K334" s="1205">
        <f t="shared" si="635"/>
        <v>46356</v>
      </c>
      <c r="L334" s="618" t="str">
        <f t="shared" si="634"/>
        <v/>
      </c>
      <c r="M334" s="1208">
        <f t="shared" si="636"/>
        <v>46721</v>
      </c>
      <c r="N334" s="614" t="str">
        <f t="shared" si="532"/>
        <v/>
      </c>
      <c r="O334" s="614" t="str">
        <f t="shared" si="533"/>
        <v/>
      </c>
      <c r="P334" s="614" t="str">
        <f t="shared" si="534"/>
        <v/>
      </c>
      <c r="Q334" s="614" t="str">
        <f t="shared" si="535"/>
        <v/>
      </c>
      <c r="R334" s="614" t="str">
        <f t="shared" si="536"/>
        <v/>
      </c>
      <c r="S334" s="614" t="str">
        <f t="shared" si="537"/>
        <v/>
      </c>
      <c r="T334" s="614" t="str">
        <f t="shared" si="538"/>
        <v/>
      </c>
      <c r="U334" s="619"/>
      <c r="V334" s="614"/>
      <c r="W334" s="620" t="str">
        <f t="shared" si="631"/>
        <v/>
      </c>
      <c r="X334" s="620" t="str">
        <f t="shared" si="632"/>
        <v/>
      </c>
      <c r="Y334" s="620" t="str">
        <f t="shared" si="632"/>
        <v/>
      </c>
      <c r="Z334" s="620" t="str">
        <f t="shared" si="632"/>
        <v/>
      </c>
      <c r="AA334" s="620" t="str">
        <f t="shared" si="632"/>
        <v/>
      </c>
      <c r="AB334" s="620" t="str">
        <f t="shared" si="632"/>
        <v/>
      </c>
      <c r="AC334" s="620" t="str">
        <f t="shared" si="632"/>
        <v/>
      </c>
      <c r="AD334" s="620" t="str">
        <f t="shared" si="630"/>
        <v/>
      </c>
      <c r="AE334" s="620" t="str">
        <f t="shared" si="630"/>
        <v/>
      </c>
      <c r="AF334" s="620" t="str">
        <f t="shared" si="630"/>
        <v/>
      </c>
      <c r="AG334" s="620" t="str">
        <f t="shared" si="630"/>
        <v/>
      </c>
      <c r="AH334" s="620" t="str">
        <f t="shared" si="630"/>
        <v/>
      </c>
      <c r="AI334" s="621" t="str">
        <f t="shared" si="629"/>
        <v/>
      </c>
      <c r="AJ334" s="621" t="str">
        <f t="shared" si="625"/>
        <v/>
      </c>
      <c r="AK334" s="621" t="str">
        <f t="shared" si="625"/>
        <v/>
      </c>
      <c r="AL334" s="621" t="str">
        <f t="shared" si="625"/>
        <v/>
      </c>
      <c r="AM334" s="621" t="str">
        <f t="shared" si="625"/>
        <v/>
      </c>
      <c r="AN334" s="621" t="str">
        <f t="shared" si="625"/>
        <v/>
      </c>
      <c r="AO334" s="621" t="str">
        <f t="shared" si="625"/>
        <v/>
      </c>
      <c r="AP334" s="621" t="str">
        <f t="shared" si="625"/>
        <v/>
      </c>
      <c r="AQ334" s="621" t="str">
        <f t="shared" si="625"/>
        <v/>
      </c>
      <c r="AR334" s="621" t="str">
        <f t="shared" si="625"/>
        <v/>
      </c>
      <c r="AS334" s="621" t="str">
        <f t="shared" si="625"/>
        <v/>
      </c>
      <c r="AT334" s="621" t="str">
        <f t="shared" si="625"/>
        <v/>
      </c>
      <c r="AU334" s="622" t="str">
        <f t="shared" si="526"/>
        <v/>
      </c>
      <c r="AV334" s="622" t="str">
        <f t="shared" si="626"/>
        <v/>
      </c>
      <c r="AW334" s="622" t="str">
        <f t="shared" si="626"/>
        <v/>
      </c>
      <c r="AX334" s="622" t="str">
        <f t="shared" si="626"/>
        <v/>
      </c>
      <c r="AY334" s="622" t="str">
        <f t="shared" si="626"/>
        <v/>
      </c>
      <c r="AZ334" s="622" t="str">
        <f t="shared" si="626"/>
        <v/>
      </c>
      <c r="BA334" s="622" t="str">
        <f t="shared" si="626"/>
        <v/>
      </c>
      <c r="BB334" s="622" t="str">
        <f t="shared" si="626"/>
        <v/>
      </c>
      <c r="BC334" s="622" t="str">
        <f t="shared" si="626"/>
        <v/>
      </c>
      <c r="BD334" s="622" t="str">
        <f t="shared" si="626"/>
        <v/>
      </c>
      <c r="BE334" s="622" t="str">
        <f t="shared" si="626"/>
        <v/>
      </c>
      <c r="BF334" s="622" t="str">
        <f t="shared" si="626"/>
        <v/>
      </c>
      <c r="BG334" s="623" t="str">
        <f t="shared" si="540"/>
        <v/>
      </c>
      <c r="BH334" s="623" t="str">
        <f t="shared" si="541"/>
        <v/>
      </c>
      <c r="BI334" s="623" t="str">
        <f t="shared" si="542"/>
        <v/>
      </c>
      <c r="BJ334" s="623" t="str">
        <f t="shared" si="543"/>
        <v/>
      </c>
      <c r="BK334" s="623" t="str">
        <f t="shared" si="544"/>
        <v/>
      </c>
      <c r="BL334" s="623" t="str">
        <f t="shared" si="545"/>
        <v/>
      </c>
      <c r="BM334" s="623" t="str">
        <f t="shared" si="546"/>
        <v/>
      </c>
      <c r="BN334" s="623" t="str">
        <f t="shared" si="547"/>
        <v/>
      </c>
      <c r="BO334" s="623" t="str">
        <f t="shared" si="548"/>
        <v/>
      </c>
      <c r="BP334" s="623" t="str">
        <f t="shared" si="549"/>
        <v/>
      </c>
      <c r="BQ334" s="623" t="str">
        <f t="shared" si="550"/>
        <v/>
      </c>
      <c r="BR334" s="623" t="str">
        <f t="shared" si="551"/>
        <v/>
      </c>
      <c r="BS334" s="1281" t="str">
        <f t="shared" si="552"/>
        <v/>
      </c>
      <c r="BT334" s="1281" t="str">
        <f t="shared" si="553"/>
        <v/>
      </c>
      <c r="BU334" s="1281" t="str">
        <f t="shared" si="554"/>
        <v/>
      </c>
      <c r="BV334" s="1281" t="str">
        <f t="shared" si="555"/>
        <v/>
      </c>
      <c r="BW334" s="1281" t="str">
        <f t="shared" si="556"/>
        <v/>
      </c>
      <c r="BX334" s="1281" t="str">
        <f t="shared" si="557"/>
        <v/>
      </c>
      <c r="BY334" s="1281" t="str">
        <f t="shared" si="558"/>
        <v/>
      </c>
      <c r="BZ334" s="1281" t="str">
        <f t="shared" si="559"/>
        <v/>
      </c>
      <c r="CA334" s="1281" t="str">
        <f t="shared" si="560"/>
        <v/>
      </c>
      <c r="CB334" s="1281" t="str">
        <f t="shared" si="561"/>
        <v/>
      </c>
      <c r="CC334" s="1281" t="str">
        <f t="shared" si="562"/>
        <v/>
      </c>
      <c r="CD334" s="1281" t="str">
        <f t="shared" si="563"/>
        <v/>
      </c>
      <c r="CE334" s="623" t="str">
        <f t="shared" si="564"/>
        <v/>
      </c>
      <c r="CF334" s="623" t="str">
        <f t="shared" si="565"/>
        <v/>
      </c>
      <c r="CG334" s="623" t="str">
        <f t="shared" si="566"/>
        <v/>
      </c>
      <c r="CH334" s="623" t="str">
        <f t="shared" si="567"/>
        <v/>
      </c>
      <c r="CI334" s="623" t="str">
        <f t="shared" si="568"/>
        <v/>
      </c>
      <c r="CJ334" s="623" t="str">
        <f t="shared" si="569"/>
        <v/>
      </c>
      <c r="CK334" s="623" t="str">
        <f t="shared" si="570"/>
        <v/>
      </c>
      <c r="CL334" s="623" t="str">
        <f t="shared" si="571"/>
        <v/>
      </c>
      <c r="CM334" s="623" t="str">
        <f t="shared" si="572"/>
        <v/>
      </c>
      <c r="CN334" s="623" t="str">
        <f t="shared" si="573"/>
        <v/>
      </c>
      <c r="CO334" s="623" t="str">
        <f t="shared" si="574"/>
        <v/>
      </c>
      <c r="CP334" s="623" t="str">
        <f t="shared" si="575"/>
        <v/>
      </c>
      <c r="CQ334" s="1281" t="str">
        <f t="shared" si="576"/>
        <v/>
      </c>
      <c r="CR334" s="1281" t="str">
        <f t="shared" si="577"/>
        <v/>
      </c>
      <c r="CS334" s="1281" t="str">
        <f t="shared" si="578"/>
        <v/>
      </c>
      <c r="CT334" s="1281" t="str">
        <f t="shared" si="579"/>
        <v/>
      </c>
      <c r="CU334" s="1281" t="str">
        <f t="shared" si="580"/>
        <v/>
      </c>
      <c r="CV334" s="1281" t="str">
        <f t="shared" si="581"/>
        <v/>
      </c>
      <c r="CW334" s="1281" t="str">
        <f t="shared" si="582"/>
        <v/>
      </c>
      <c r="CX334" s="1281" t="str">
        <f t="shared" si="583"/>
        <v/>
      </c>
      <c r="CY334" s="1281" t="str">
        <f t="shared" si="584"/>
        <v/>
      </c>
      <c r="CZ334" s="1281" t="str">
        <f t="shared" si="585"/>
        <v/>
      </c>
      <c r="DA334" s="1281" t="str">
        <f t="shared" si="586"/>
        <v/>
      </c>
      <c r="DB334" s="1281" t="str">
        <f t="shared" si="587"/>
        <v/>
      </c>
      <c r="DC334" s="623" t="str">
        <f t="shared" si="588"/>
        <v/>
      </c>
      <c r="DD334" s="623" t="str">
        <f t="shared" si="589"/>
        <v/>
      </c>
      <c r="DE334" s="623" t="str">
        <f t="shared" si="590"/>
        <v/>
      </c>
      <c r="DF334" s="623" t="str">
        <f t="shared" si="591"/>
        <v/>
      </c>
      <c r="DG334" s="623" t="str">
        <f t="shared" si="592"/>
        <v/>
      </c>
      <c r="DH334" s="623" t="str">
        <f t="shared" si="593"/>
        <v/>
      </c>
      <c r="DI334" s="623" t="str">
        <f t="shared" si="594"/>
        <v/>
      </c>
      <c r="DJ334" s="623" t="str">
        <f t="shared" si="595"/>
        <v/>
      </c>
      <c r="DK334" s="623" t="str">
        <f t="shared" si="596"/>
        <v/>
      </c>
      <c r="DL334" s="623" t="str">
        <f t="shared" si="597"/>
        <v/>
      </c>
      <c r="DM334" s="623" t="str">
        <f t="shared" si="598"/>
        <v/>
      </c>
      <c r="DN334" s="623" t="str">
        <f t="shared" si="599"/>
        <v/>
      </c>
      <c r="DO334" s="1281" t="str">
        <f t="shared" si="600"/>
        <v/>
      </c>
      <c r="DP334" s="1281" t="str">
        <f t="shared" si="601"/>
        <v/>
      </c>
      <c r="DQ334" s="1281" t="str">
        <f t="shared" si="602"/>
        <v/>
      </c>
      <c r="DR334" s="1281" t="str">
        <f t="shared" si="603"/>
        <v/>
      </c>
      <c r="DS334" s="1281" t="str">
        <f t="shared" si="604"/>
        <v/>
      </c>
      <c r="DT334" s="1281" t="str">
        <f t="shared" si="605"/>
        <v/>
      </c>
      <c r="DU334" s="1281" t="str">
        <f t="shared" si="606"/>
        <v/>
      </c>
      <c r="DV334" s="1281" t="str">
        <f t="shared" si="607"/>
        <v/>
      </c>
      <c r="DW334" s="1281" t="str">
        <f t="shared" si="608"/>
        <v/>
      </c>
      <c r="DX334" s="1281" t="str">
        <f t="shared" si="609"/>
        <v/>
      </c>
      <c r="DY334" s="1281" t="str">
        <f t="shared" si="610"/>
        <v/>
      </c>
      <c r="DZ334" s="1281" t="str">
        <f t="shared" si="611"/>
        <v/>
      </c>
      <c r="EA334" s="623" t="str">
        <f t="shared" si="612"/>
        <v/>
      </c>
      <c r="EB334" s="623" t="str">
        <f t="shared" si="613"/>
        <v/>
      </c>
      <c r="EC334" s="623" t="str">
        <f t="shared" si="614"/>
        <v/>
      </c>
      <c r="ED334" s="623" t="str">
        <f t="shared" si="615"/>
        <v/>
      </c>
      <c r="EE334" s="623" t="str">
        <f t="shared" si="616"/>
        <v/>
      </c>
      <c r="EF334" s="623" t="str">
        <f t="shared" si="617"/>
        <v/>
      </c>
      <c r="EG334" s="623" t="str">
        <f t="shared" si="618"/>
        <v/>
      </c>
      <c r="EH334" s="623" t="str">
        <f t="shared" si="619"/>
        <v/>
      </c>
      <c r="EI334" s="623" t="str">
        <f t="shared" si="620"/>
        <v/>
      </c>
      <c r="EJ334" s="623" t="str">
        <f t="shared" si="621"/>
        <v/>
      </c>
      <c r="EK334" s="623" t="str">
        <f t="shared" si="622"/>
        <v/>
      </c>
      <c r="EL334" s="623" t="str">
        <f t="shared" si="623"/>
        <v/>
      </c>
    </row>
    <row r="335" spans="1:142">
      <c r="A335" s="7" t="str">
        <f>IF('Rent Roll_RedIQ 1'!B328&gt;0,'Rent Roll_RedIQ 1'!B328,"")</f>
        <v/>
      </c>
      <c r="B335" s="7" t="str">
        <f>IF('Rent Roll_RedIQ 1'!C328&gt;0,'Rent Roll_RedIQ 1'!C328,"")</f>
        <v/>
      </c>
      <c r="C335" s="614">
        <f>IF('Rent Roll_RedIQ 1'!K328&gt;0,'Rent Roll_RedIQ 1'!K328,0)</f>
        <v>0</v>
      </c>
      <c r="D335" s="615" t="str">
        <f>IF('Rent Roll_RedIQ 1'!J328&gt;0,'Rent Roll_RedIQ 1'!J328,"")</f>
        <v/>
      </c>
      <c r="E335" s="624" t="str">
        <f t="shared" si="531"/>
        <v/>
      </c>
      <c r="F335" s="194"/>
      <c r="G335" s="194"/>
      <c r="H335" s="616" t="str">
        <f t="shared" si="633"/>
        <v/>
      </c>
      <c r="I335" s="1200">
        <f>IF('Rent Roll_RedIQ 1'!S328&gt;0,'Rent Roll_RedIQ 1'!S328,Purchase_Date-1)</f>
        <v>45991</v>
      </c>
      <c r="J335" s="617" t="str">
        <f t="shared" si="634"/>
        <v/>
      </c>
      <c r="K335" s="1205">
        <f t="shared" si="635"/>
        <v>46356</v>
      </c>
      <c r="L335" s="618" t="str">
        <f t="shared" si="634"/>
        <v/>
      </c>
      <c r="M335" s="1208">
        <f t="shared" si="636"/>
        <v>46721</v>
      </c>
      <c r="N335" s="614" t="str">
        <f t="shared" si="532"/>
        <v/>
      </c>
      <c r="O335" s="614" t="str">
        <f t="shared" si="533"/>
        <v/>
      </c>
      <c r="P335" s="614" t="str">
        <f t="shared" si="534"/>
        <v/>
      </c>
      <c r="Q335" s="614" t="str">
        <f t="shared" si="535"/>
        <v/>
      </c>
      <c r="R335" s="614" t="str">
        <f t="shared" si="536"/>
        <v/>
      </c>
      <c r="S335" s="614" t="str">
        <f t="shared" si="537"/>
        <v/>
      </c>
      <c r="T335" s="614" t="str">
        <f t="shared" si="538"/>
        <v/>
      </c>
      <c r="U335" s="619"/>
      <c r="V335" s="614"/>
      <c r="W335" s="620" t="str">
        <f t="shared" si="631"/>
        <v/>
      </c>
      <c r="X335" s="620" t="str">
        <f t="shared" si="632"/>
        <v/>
      </c>
      <c r="Y335" s="620" t="str">
        <f t="shared" si="632"/>
        <v/>
      </c>
      <c r="Z335" s="620" t="str">
        <f t="shared" si="632"/>
        <v/>
      </c>
      <c r="AA335" s="620" t="str">
        <f t="shared" si="632"/>
        <v/>
      </c>
      <c r="AB335" s="620" t="str">
        <f t="shared" si="632"/>
        <v/>
      </c>
      <c r="AC335" s="620" t="str">
        <f t="shared" si="632"/>
        <v/>
      </c>
      <c r="AD335" s="620" t="str">
        <f t="shared" si="630"/>
        <v/>
      </c>
      <c r="AE335" s="620" t="str">
        <f t="shared" si="630"/>
        <v/>
      </c>
      <c r="AF335" s="620" t="str">
        <f t="shared" si="630"/>
        <v/>
      </c>
      <c r="AG335" s="620" t="str">
        <f t="shared" si="630"/>
        <v/>
      </c>
      <c r="AH335" s="620" t="str">
        <f t="shared" si="630"/>
        <v/>
      </c>
      <c r="AI335" s="621" t="str">
        <f t="shared" si="629"/>
        <v/>
      </c>
      <c r="AJ335" s="621" t="str">
        <f t="shared" si="625"/>
        <v/>
      </c>
      <c r="AK335" s="621" t="str">
        <f t="shared" si="625"/>
        <v/>
      </c>
      <c r="AL335" s="621" t="str">
        <f t="shared" si="625"/>
        <v/>
      </c>
      <c r="AM335" s="621" t="str">
        <f t="shared" si="625"/>
        <v/>
      </c>
      <c r="AN335" s="621" t="str">
        <f t="shared" si="625"/>
        <v/>
      </c>
      <c r="AO335" s="621" t="str">
        <f t="shared" si="625"/>
        <v/>
      </c>
      <c r="AP335" s="621" t="str">
        <f t="shared" si="625"/>
        <v/>
      </c>
      <c r="AQ335" s="621" t="str">
        <f t="shared" si="625"/>
        <v/>
      </c>
      <c r="AR335" s="621" t="str">
        <f t="shared" si="625"/>
        <v/>
      </c>
      <c r="AS335" s="621" t="str">
        <f t="shared" si="625"/>
        <v/>
      </c>
      <c r="AT335" s="621" t="str">
        <f t="shared" si="625"/>
        <v/>
      </c>
      <c r="AU335" s="622" t="str">
        <f t="shared" si="526"/>
        <v/>
      </c>
      <c r="AV335" s="622" t="str">
        <f t="shared" si="626"/>
        <v/>
      </c>
      <c r="AW335" s="622" t="str">
        <f t="shared" si="626"/>
        <v/>
      </c>
      <c r="AX335" s="622" t="str">
        <f t="shared" si="626"/>
        <v/>
      </c>
      <c r="AY335" s="622" t="str">
        <f t="shared" si="626"/>
        <v/>
      </c>
      <c r="AZ335" s="622" t="str">
        <f t="shared" si="626"/>
        <v/>
      </c>
      <c r="BA335" s="622" t="str">
        <f t="shared" si="626"/>
        <v/>
      </c>
      <c r="BB335" s="622" t="str">
        <f t="shared" si="626"/>
        <v/>
      </c>
      <c r="BC335" s="622" t="str">
        <f t="shared" si="626"/>
        <v/>
      </c>
      <c r="BD335" s="622" t="str">
        <f t="shared" si="626"/>
        <v/>
      </c>
      <c r="BE335" s="622" t="str">
        <f t="shared" si="626"/>
        <v/>
      </c>
      <c r="BF335" s="622" t="str">
        <f t="shared" si="626"/>
        <v/>
      </c>
      <c r="BG335" s="623" t="str">
        <f t="shared" si="540"/>
        <v/>
      </c>
      <c r="BH335" s="623" t="str">
        <f t="shared" si="541"/>
        <v/>
      </c>
      <c r="BI335" s="623" t="str">
        <f t="shared" si="542"/>
        <v/>
      </c>
      <c r="BJ335" s="623" t="str">
        <f t="shared" si="543"/>
        <v/>
      </c>
      <c r="BK335" s="623" t="str">
        <f t="shared" si="544"/>
        <v/>
      </c>
      <c r="BL335" s="623" t="str">
        <f t="shared" si="545"/>
        <v/>
      </c>
      <c r="BM335" s="623" t="str">
        <f t="shared" si="546"/>
        <v/>
      </c>
      <c r="BN335" s="623" t="str">
        <f t="shared" si="547"/>
        <v/>
      </c>
      <c r="BO335" s="623" t="str">
        <f t="shared" si="548"/>
        <v/>
      </c>
      <c r="BP335" s="623" t="str">
        <f t="shared" si="549"/>
        <v/>
      </c>
      <c r="BQ335" s="623" t="str">
        <f t="shared" si="550"/>
        <v/>
      </c>
      <c r="BR335" s="623" t="str">
        <f t="shared" si="551"/>
        <v/>
      </c>
      <c r="BS335" s="1281" t="str">
        <f t="shared" si="552"/>
        <v/>
      </c>
      <c r="BT335" s="1281" t="str">
        <f t="shared" si="553"/>
        <v/>
      </c>
      <c r="BU335" s="1281" t="str">
        <f t="shared" si="554"/>
        <v/>
      </c>
      <c r="BV335" s="1281" t="str">
        <f t="shared" si="555"/>
        <v/>
      </c>
      <c r="BW335" s="1281" t="str">
        <f t="shared" si="556"/>
        <v/>
      </c>
      <c r="BX335" s="1281" t="str">
        <f t="shared" si="557"/>
        <v/>
      </c>
      <c r="BY335" s="1281" t="str">
        <f t="shared" si="558"/>
        <v/>
      </c>
      <c r="BZ335" s="1281" t="str">
        <f t="shared" si="559"/>
        <v/>
      </c>
      <c r="CA335" s="1281" t="str">
        <f t="shared" si="560"/>
        <v/>
      </c>
      <c r="CB335" s="1281" t="str">
        <f t="shared" si="561"/>
        <v/>
      </c>
      <c r="CC335" s="1281" t="str">
        <f t="shared" si="562"/>
        <v/>
      </c>
      <c r="CD335" s="1281" t="str">
        <f t="shared" si="563"/>
        <v/>
      </c>
      <c r="CE335" s="623" t="str">
        <f t="shared" si="564"/>
        <v/>
      </c>
      <c r="CF335" s="623" t="str">
        <f t="shared" si="565"/>
        <v/>
      </c>
      <c r="CG335" s="623" t="str">
        <f t="shared" si="566"/>
        <v/>
      </c>
      <c r="CH335" s="623" t="str">
        <f t="shared" si="567"/>
        <v/>
      </c>
      <c r="CI335" s="623" t="str">
        <f t="shared" si="568"/>
        <v/>
      </c>
      <c r="CJ335" s="623" t="str">
        <f t="shared" si="569"/>
        <v/>
      </c>
      <c r="CK335" s="623" t="str">
        <f t="shared" si="570"/>
        <v/>
      </c>
      <c r="CL335" s="623" t="str">
        <f t="shared" si="571"/>
        <v/>
      </c>
      <c r="CM335" s="623" t="str">
        <f t="shared" si="572"/>
        <v/>
      </c>
      <c r="CN335" s="623" t="str">
        <f t="shared" si="573"/>
        <v/>
      </c>
      <c r="CO335" s="623" t="str">
        <f t="shared" si="574"/>
        <v/>
      </c>
      <c r="CP335" s="623" t="str">
        <f t="shared" si="575"/>
        <v/>
      </c>
      <c r="CQ335" s="1281" t="str">
        <f t="shared" si="576"/>
        <v/>
      </c>
      <c r="CR335" s="1281" t="str">
        <f t="shared" si="577"/>
        <v/>
      </c>
      <c r="CS335" s="1281" t="str">
        <f t="shared" si="578"/>
        <v/>
      </c>
      <c r="CT335" s="1281" t="str">
        <f t="shared" si="579"/>
        <v/>
      </c>
      <c r="CU335" s="1281" t="str">
        <f t="shared" si="580"/>
        <v/>
      </c>
      <c r="CV335" s="1281" t="str">
        <f t="shared" si="581"/>
        <v/>
      </c>
      <c r="CW335" s="1281" t="str">
        <f t="shared" si="582"/>
        <v/>
      </c>
      <c r="CX335" s="1281" t="str">
        <f t="shared" si="583"/>
        <v/>
      </c>
      <c r="CY335" s="1281" t="str">
        <f t="shared" si="584"/>
        <v/>
      </c>
      <c r="CZ335" s="1281" t="str">
        <f t="shared" si="585"/>
        <v/>
      </c>
      <c r="DA335" s="1281" t="str">
        <f t="shared" si="586"/>
        <v/>
      </c>
      <c r="DB335" s="1281" t="str">
        <f t="shared" si="587"/>
        <v/>
      </c>
      <c r="DC335" s="623" t="str">
        <f t="shared" si="588"/>
        <v/>
      </c>
      <c r="DD335" s="623" t="str">
        <f t="shared" si="589"/>
        <v/>
      </c>
      <c r="DE335" s="623" t="str">
        <f t="shared" si="590"/>
        <v/>
      </c>
      <c r="DF335" s="623" t="str">
        <f t="shared" si="591"/>
        <v/>
      </c>
      <c r="DG335" s="623" t="str">
        <f t="shared" si="592"/>
        <v/>
      </c>
      <c r="DH335" s="623" t="str">
        <f t="shared" si="593"/>
        <v/>
      </c>
      <c r="DI335" s="623" t="str">
        <f t="shared" si="594"/>
        <v/>
      </c>
      <c r="DJ335" s="623" t="str">
        <f t="shared" si="595"/>
        <v/>
      </c>
      <c r="DK335" s="623" t="str">
        <f t="shared" si="596"/>
        <v/>
      </c>
      <c r="DL335" s="623" t="str">
        <f t="shared" si="597"/>
        <v/>
      </c>
      <c r="DM335" s="623" t="str">
        <f t="shared" si="598"/>
        <v/>
      </c>
      <c r="DN335" s="623" t="str">
        <f t="shared" si="599"/>
        <v/>
      </c>
      <c r="DO335" s="1281" t="str">
        <f t="shared" si="600"/>
        <v/>
      </c>
      <c r="DP335" s="1281" t="str">
        <f t="shared" si="601"/>
        <v/>
      </c>
      <c r="DQ335" s="1281" t="str">
        <f t="shared" si="602"/>
        <v/>
      </c>
      <c r="DR335" s="1281" t="str">
        <f t="shared" si="603"/>
        <v/>
      </c>
      <c r="DS335" s="1281" t="str">
        <f t="shared" si="604"/>
        <v/>
      </c>
      <c r="DT335" s="1281" t="str">
        <f t="shared" si="605"/>
        <v/>
      </c>
      <c r="DU335" s="1281" t="str">
        <f t="shared" si="606"/>
        <v/>
      </c>
      <c r="DV335" s="1281" t="str">
        <f t="shared" si="607"/>
        <v/>
      </c>
      <c r="DW335" s="1281" t="str">
        <f t="shared" si="608"/>
        <v/>
      </c>
      <c r="DX335" s="1281" t="str">
        <f t="shared" si="609"/>
        <v/>
      </c>
      <c r="DY335" s="1281" t="str">
        <f t="shared" si="610"/>
        <v/>
      </c>
      <c r="DZ335" s="1281" t="str">
        <f t="shared" si="611"/>
        <v/>
      </c>
      <c r="EA335" s="623" t="str">
        <f t="shared" si="612"/>
        <v/>
      </c>
      <c r="EB335" s="623" t="str">
        <f t="shared" si="613"/>
        <v/>
      </c>
      <c r="EC335" s="623" t="str">
        <f t="shared" si="614"/>
        <v/>
      </c>
      <c r="ED335" s="623" t="str">
        <f t="shared" si="615"/>
        <v/>
      </c>
      <c r="EE335" s="623" t="str">
        <f t="shared" si="616"/>
        <v/>
      </c>
      <c r="EF335" s="623" t="str">
        <f t="shared" si="617"/>
        <v/>
      </c>
      <c r="EG335" s="623" t="str">
        <f t="shared" si="618"/>
        <v/>
      </c>
      <c r="EH335" s="623" t="str">
        <f t="shared" si="619"/>
        <v/>
      </c>
      <c r="EI335" s="623" t="str">
        <f t="shared" si="620"/>
        <v/>
      </c>
      <c r="EJ335" s="623" t="str">
        <f t="shared" si="621"/>
        <v/>
      </c>
      <c r="EK335" s="623" t="str">
        <f t="shared" si="622"/>
        <v/>
      </c>
      <c r="EL335" s="623" t="str">
        <f t="shared" si="623"/>
        <v/>
      </c>
    </row>
    <row r="336" spans="1:142">
      <c r="A336" s="7" t="str">
        <f>IF('Rent Roll_RedIQ 1'!B329&gt;0,'Rent Roll_RedIQ 1'!B329,"")</f>
        <v/>
      </c>
      <c r="B336" s="7" t="str">
        <f>IF('Rent Roll_RedIQ 1'!C329&gt;0,'Rent Roll_RedIQ 1'!C329,"")</f>
        <v/>
      </c>
      <c r="C336" s="614">
        <f>IF('Rent Roll_RedIQ 1'!K329&gt;0,'Rent Roll_RedIQ 1'!K329,0)</f>
        <v>0</v>
      </c>
      <c r="D336" s="615" t="str">
        <f>IF('Rent Roll_RedIQ 1'!J329&gt;0,'Rent Roll_RedIQ 1'!J329,"")</f>
        <v/>
      </c>
      <c r="E336" s="624" t="str">
        <f t="shared" si="531"/>
        <v/>
      </c>
      <c r="F336" s="194"/>
      <c r="G336" s="194"/>
      <c r="H336" s="616" t="str">
        <f t="shared" si="633"/>
        <v/>
      </c>
      <c r="I336" s="1200">
        <f>IF('Rent Roll_RedIQ 1'!S329&gt;0,'Rent Roll_RedIQ 1'!S329,Purchase_Date-1)</f>
        <v>45991</v>
      </c>
      <c r="J336" s="617" t="str">
        <f t="shared" si="634"/>
        <v/>
      </c>
      <c r="K336" s="1205">
        <f t="shared" si="635"/>
        <v>46356</v>
      </c>
      <c r="L336" s="618" t="str">
        <f t="shared" si="634"/>
        <v/>
      </c>
      <c r="M336" s="1208">
        <f t="shared" si="636"/>
        <v>46721</v>
      </c>
      <c r="N336" s="614" t="str">
        <f t="shared" si="532"/>
        <v/>
      </c>
      <c r="O336" s="614" t="str">
        <f t="shared" si="533"/>
        <v/>
      </c>
      <c r="P336" s="614" t="str">
        <f t="shared" si="534"/>
        <v/>
      </c>
      <c r="Q336" s="614" t="str">
        <f t="shared" si="535"/>
        <v/>
      </c>
      <c r="R336" s="614" t="str">
        <f t="shared" si="536"/>
        <v/>
      </c>
      <c r="S336" s="614" t="str">
        <f t="shared" si="537"/>
        <v/>
      </c>
      <c r="T336" s="614" t="str">
        <f t="shared" si="538"/>
        <v/>
      </c>
      <c r="U336" s="619"/>
      <c r="V336" s="614"/>
      <c r="W336" s="620" t="str">
        <f t="shared" si="631"/>
        <v/>
      </c>
      <c r="X336" s="620" t="str">
        <f t="shared" si="632"/>
        <v/>
      </c>
      <c r="Y336" s="620" t="str">
        <f t="shared" si="632"/>
        <v/>
      </c>
      <c r="Z336" s="620" t="str">
        <f t="shared" si="632"/>
        <v/>
      </c>
      <c r="AA336" s="620" t="str">
        <f t="shared" si="632"/>
        <v/>
      </c>
      <c r="AB336" s="620" t="str">
        <f t="shared" si="632"/>
        <v/>
      </c>
      <c r="AC336" s="620" t="str">
        <f t="shared" si="632"/>
        <v/>
      </c>
      <c r="AD336" s="620" t="str">
        <f t="shared" si="630"/>
        <v/>
      </c>
      <c r="AE336" s="620" t="str">
        <f t="shared" si="630"/>
        <v/>
      </c>
      <c r="AF336" s="620" t="str">
        <f t="shared" si="630"/>
        <v/>
      </c>
      <c r="AG336" s="620" t="str">
        <f t="shared" si="630"/>
        <v/>
      </c>
      <c r="AH336" s="620" t="str">
        <f t="shared" si="630"/>
        <v/>
      </c>
      <c r="AI336" s="621" t="str">
        <f t="shared" si="629"/>
        <v/>
      </c>
      <c r="AJ336" s="621" t="str">
        <f t="shared" si="625"/>
        <v/>
      </c>
      <c r="AK336" s="621" t="str">
        <f t="shared" si="625"/>
        <v/>
      </c>
      <c r="AL336" s="621" t="str">
        <f t="shared" si="625"/>
        <v/>
      </c>
      <c r="AM336" s="621" t="str">
        <f t="shared" si="625"/>
        <v/>
      </c>
      <c r="AN336" s="621" t="str">
        <f t="shared" si="625"/>
        <v/>
      </c>
      <c r="AO336" s="621" t="str">
        <f t="shared" si="625"/>
        <v/>
      </c>
      <c r="AP336" s="621" t="str">
        <f t="shared" si="625"/>
        <v/>
      </c>
      <c r="AQ336" s="621" t="str">
        <f t="shared" si="625"/>
        <v/>
      </c>
      <c r="AR336" s="621" t="str">
        <f t="shared" si="625"/>
        <v/>
      </c>
      <c r="AS336" s="621" t="str">
        <f t="shared" si="625"/>
        <v/>
      </c>
      <c r="AT336" s="621" t="str">
        <f t="shared" si="625"/>
        <v/>
      </c>
      <c r="AU336" s="622" t="str">
        <f t="shared" si="526"/>
        <v/>
      </c>
      <c r="AV336" s="622" t="str">
        <f t="shared" si="626"/>
        <v/>
      </c>
      <c r="AW336" s="622" t="str">
        <f t="shared" si="626"/>
        <v/>
      </c>
      <c r="AX336" s="622" t="str">
        <f t="shared" si="626"/>
        <v/>
      </c>
      <c r="AY336" s="622" t="str">
        <f t="shared" si="626"/>
        <v/>
      </c>
      <c r="AZ336" s="622" t="str">
        <f t="shared" si="626"/>
        <v/>
      </c>
      <c r="BA336" s="622" t="str">
        <f t="shared" si="626"/>
        <v/>
      </c>
      <c r="BB336" s="622" t="str">
        <f t="shared" si="626"/>
        <v/>
      </c>
      <c r="BC336" s="622" t="str">
        <f t="shared" si="626"/>
        <v/>
      </c>
      <c r="BD336" s="622" t="str">
        <f t="shared" si="626"/>
        <v/>
      </c>
      <c r="BE336" s="622" t="str">
        <f t="shared" si="626"/>
        <v/>
      </c>
      <c r="BF336" s="622" t="str">
        <f t="shared" si="626"/>
        <v/>
      </c>
      <c r="BG336" s="623" t="str">
        <f t="shared" si="540"/>
        <v/>
      </c>
      <c r="BH336" s="623" t="str">
        <f t="shared" si="541"/>
        <v/>
      </c>
      <c r="BI336" s="623" t="str">
        <f t="shared" si="542"/>
        <v/>
      </c>
      <c r="BJ336" s="623" t="str">
        <f t="shared" si="543"/>
        <v/>
      </c>
      <c r="BK336" s="623" t="str">
        <f t="shared" si="544"/>
        <v/>
      </c>
      <c r="BL336" s="623" t="str">
        <f t="shared" si="545"/>
        <v/>
      </c>
      <c r="BM336" s="623" t="str">
        <f t="shared" si="546"/>
        <v/>
      </c>
      <c r="BN336" s="623" t="str">
        <f t="shared" si="547"/>
        <v/>
      </c>
      <c r="BO336" s="623" t="str">
        <f t="shared" si="548"/>
        <v/>
      </c>
      <c r="BP336" s="623" t="str">
        <f t="shared" si="549"/>
        <v/>
      </c>
      <c r="BQ336" s="623" t="str">
        <f t="shared" si="550"/>
        <v/>
      </c>
      <c r="BR336" s="623" t="str">
        <f t="shared" si="551"/>
        <v/>
      </c>
      <c r="BS336" s="1281" t="str">
        <f t="shared" si="552"/>
        <v/>
      </c>
      <c r="BT336" s="1281" t="str">
        <f t="shared" si="553"/>
        <v/>
      </c>
      <c r="BU336" s="1281" t="str">
        <f t="shared" si="554"/>
        <v/>
      </c>
      <c r="BV336" s="1281" t="str">
        <f t="shared" si="555"/>
        <v/>
      </c>
      <c r="BW336" s="1281" t="str">
        <f t="shared" si="556"/>
        <v/>
      </c>
      <c r="BX336" s="1281" t="str">
        <f t="shared" si="557"/>
        <v/>
      </c>
      <c r="BY336" s="1281" t="str">
        <f t="shared" si="558"/>
        <v/>
      </c>
      <c r="BZ336" s="1281" t="str">
        <f t="shared" si="559"/>
        <v/>
      </c>
      <c r="CA336" s="1281" t="str">
        <f t="shared" si="560"/>
        <v/>
      </c>
      <c r="CB336" s="1281" t="str">
        <f t="shared" si="561"/>
        <v/>
      </c>
      <c r="CC336" s="1281" t="str">
        <f t="shared" si="562"/>
        <v/>
      </c>
      <c r="CD336" s="1281" t="str">
        <f t="shared" si="563"/>
        <v/>
      </c>
      <c r="CE336" s="623" t="str">
        <f t="shared" si="564"/>
        <v/>
      </c>
      <c r="CF336" s="623" t="str">
        <f t="shared" si="565"/>
        <v/>
      </c>
      <c r="CG336" s="623" t="str">
        <f t="shared" si="566"/>
        <v/>
      </c>
      <c r="CH336" s="623" t="str">
        <f t="shared" si="567"/>
        <v/>
      </c>
      <c r="CI336" s="623" t="str">
        <f t="shared" si="568"/>
        <v/>
      </c>
      <c r="CJ336" s="623" t="str">
        <f t="shared" si="569"/>
        <v/>
      </c>
      <c r="CK336" s="623" t="str">
        <f t="shared" si="570"/>
        <v/>
      </c>
      <c r="CL336" s="623" t="str">
        <f t="shared" si="571"/>
        <v/>
      </c>
      <c r="CM336" s="623" t="str">
        <f t="shared" si="572"/>
        <v/>
      </c>
      <c r="CN336" s="623" t="str">
        <f t="shared" si="573"/>
        <v/>
      </c>
      <c r="CO336" s="623" t="str">
        <f t="shared" si="574"/>
        <v/>
      </c>
      <c r="CP336" s="623" t="str">
        <f t="shared" si="575"/>
        <v/>
      </c>
      <c r="CQ336" s="1281" t="str">
        <f t="shared" si="576"/>
        <v/>
      </c>
      <c r="CR336" s="1281" t="str">
        <f t="shared" si="577"/>
        <v/>
      </c>
      <c r="CS336" s="1281" t="str">
        <f t="shared" si="578"/>
        <v/>
      </c>
      <c r="CT336" s="1281" t="str">
        <f t="shared" si="579"/>
        <v/>
      </c>
      <c r="CU336" s="1281" t="str">
        <f t="shared" si="580"/>
        <v/>
      </c>
      <c r="CV336" s="1281" t="str">
        <f t="shared" si="581"/>
        <v/>
      </c>
      <c r="CW336" s="1281" t="str">
        <f t="shared" si="582"/>
        <v/>
      </c>
      <c r="CX336" s="1281" t="str">
        <f t="shared" si="583"/>
        <v/>
      </c>
      <c r="CY336" s="1281" t="str">
        <f t="shared" si="584"/>
        <v/>
      </c>
      <c r="CZ336" s="1281" t="str">
        <f t="shared" si="585"/>
        <v/>
      </c>
      <c r="DA336" s="1281" t="str">
        <f t="shared" si="586"/>
        <v/>
      </c>
      <c r="DB336" s="1281" t="str">
        <f t="shared" si="587"/>
        <v/>
      </c>
      <c r="DC336" s="623" t="str">
        <f t="shared" si="588"/>
        <v/>
      </c>
      <c r="DD336" s="623" t="str">
        <f t="shared" si="589"/>
        <v/>
      </c>
      <c r="DE336" s="623" t="str">
        <f t="shared" si="590"/>
        <v/>
      </c>
      <c r="DF336" s="623" t="str">
        <f t="shared" si="591"/>
        <v/>
      </c>
      <c r="DG336" s="623" t="str">
        <f t="shared" si="592"/>
        <v/>
      </c>
      <c r="DH336" s="623" t="str">
        <f t="shared" si="593"/>
        <v/>
      </c>
      <c r="DI336" s="623" t="str">
        <f t="shared" si="594"/>
        <v/>
      </c>
      <c r="DJ336" s="623" t="str">
        <f t="shared" si="595"/>
        <v/>
      </c>
      <c r="DK336" s="623" t="str">
        <f t="shared" si="596"/>
        <v/>
      </c>
      <c r="DL336" s="623" t="str">
        <f t="shared" si="597"/>
        <v/>
      </c>
      <c r="DM336" s="623" t="str">
        <f t="shared" si="598"/>
        <v/>
      </c>
      <c r="DN336" s="623" t="str">
        <f t="shared" si="599"/>
        <v/>
      </c>
      <c r="DO336" s="1281" t="str">
        <f t="shared" si="600"/>
        <v/>
      </c>
      <c r="DP336" s="1281" t="str">
        <f t="shared" si="601"/>
        <v/>
      </c>
      <c r="DQ336" s="1281" t="str">
        <f t="shared" si="602"/>
        <v/>
      </c>
      <c r="DR336" s="1281" t="str">
        <f t="shared" si="603"/>
        <v/>
      </c>
      <c r="DS336" s="1281" t="str">
        <f t="shared" si="604"/>
        <v/>
      </c>
      <c r="DT336" s="1281" t="str">
        <f t="shared" si="605"/>
        <v/>
      </c>
      <c r="DU336" s="1281" t="str">
        <f t="shared" si="606"/>
        <v/>
      </c>
      <c r="DV336" s="1281" t="str">
        <f t="shared" si="607"/>
        <v/>
      </c>
      <c r="DW336" s="1281" t="str">
        <f t="shared" si="608"/>
        <v/>
      </c>
      <c r="DX336" s="1281" t="str">
        <f t="shared" si="609"/>
        <v/>
      </c>
      <c r="DY336" s="1281" t="str">
        <f t="shared" si="610"/>
        <v/>
      </c>
      <c r="DZ336" s="1281" t="str">
        <f t="shared" si="611"/>
        <v/>
      </c>
      <c r="EA336" s="623" t="str">
        <f t="shared" si="612"/>
        <v/>
      </c>
      <c r="EB336" s="623" t="str">
        <f t="shared" si="613"/>
        <v/>
      </c>
      <c r="EC336" s="623" t="str">
        <f t="shared" si="614"/>
        <v/>
      </c>
      <c r="ED336" s="623" t="str">
        <f t="shared" si="615"/>
        <v/>
      </c>
      <c r="EE336" s="623" t="str">
        <f t="shared" si="616"/>
        <v/>
      </c>
      <c r="EF336" s="623" t="str">
        <f t="shared" si="617"/>
        <v/>
      </c>
      <c r="EG336" s="623" t="str">
        <f t="shared" si="618"/>
        <v/>
      </c>
      <c r="EH336" s="623" t="str">
        <f t="shared" si="619"/>
        <v/>
      </c>
      <c r="EI336" s="623" t="str">
        <f t="shared" si="620"/>
        <v/>
      </c>
      <c r="EJ336" s="623" t="str">
        <f t="shared" si="621"/>
        <v/>
      </c>
      <c r="EK336" s="623" t="str">
        <f t="shared" si="622"/>
        <v/>
      </c>
      <c r="EL336" s="623" t="str">
        <f t="shared" si="623"/>
        <v/>
      </c>
    </row>
    <row r="337" spans="1:142">
      <c r="A337" s="7" t="str">
        <f>IF('Rent Roll_RedIQ 1'!B330&gt;0,'Rent Roll_RedIQ 1'!B330,"")</f>
        <v/>
      </c>
      <c r="B337" s="7" t="str">
        <f>IF('Rent Roll_RedIQ 1'!C330&gt;0,'Rent Roll_RedIQ 1'!C330,"")</f>
        <v/>
      </c>
      <c r="C337" s="614">
        <f>IF('Rent Roll_RedIQ 1'!K330&gt;0,'Rent Roll_RedIQ 1'!K330,0)</f>
        <v>0</v>
      </c>
      <c r="D337" s="615" t="str">
        <f>IF('Rent Roll_RedIQ 1'!J330&gt;0,'Rent Roll_RedIQ 1'!J330,"")</f>
        <v/>
      </c>
      <c r="E337" s="624" t="str">
        <f t="shared" si="531"/>
        <v/>
      </c>
      <c r="F337" s="194"/>
      <c r="G337" s="194"/>
      <c r="H337" s="616" t="str">
        <f t="shared" si="633"/>
        <v/>
      </c>
      <c r="I337" s="1200">
        <f>IF('Rent Roll_RedIQ 1'!S330&gt;0,'Rent Roll_RedIQ 1'!S330,Purchase_Date-1)</f>
        <v>45991</v>
      </c>
      <c r="J337" s="617" t="str">
        <f t="shared" si="634"/>
        <v/>
      </c>
      <c r="K337" s="1205">
        <f t="shared" si="635"/>
        <v>46356</v>
      </c>
      <c r="L337" s="618" t="str">
        <f t="shared" si="634"/>
        <v/>
      </c>
      <c r="M337" s="1208">
        <f t="shared" si="636"/>
        <v>46721</v>
      </c>
      <c r="N337" s="614" t="str">
        <f t="shared" si="532"/>
        <v/>
      </c>
      <c r="O337" s="614" t="str">
        <f t="shared" si="533"/>
        <v/>
      </c>
      <c r="P337" s="614" t="str">
        <f t="shared" si="534"/>
        <v/>
      </c>
      <c r="Q337" s="614" t="str">
        <f t="shared" si="535"/>
        <v/>
      </c>
      <c r="R337" s="614" t="str">
        <f t="shared" si="536"/>
        <v/>
      </c>
      <c r="S337" s="614" t="str">
        <f t="shared" si="537"/>
        <v/>
      </c>
      <c r="T337" s="614" t="str">
        <f t="shared" si="538"/>
        <v/>
      </c>
      <c r="U337" s="619"/>
      <c r="V337" s="614"/>
      <c r="W337" s="620" t="str">
        <f t="shared" si="631"/>
        <v/>
      </c>
      <c r="X337" s="620" t="str">
        <f t="shared" si="632"/>
        <v/>
      </c>
      <c r="Y337" s="620" t="str">
        <f t="shared" si="632"/>
        <v/>
      </c>
      <c r="Z337" s="620" t="str">
        <f t="shared" si="632"/>
        <v/>
      </c>
      <c r="AA337" s="620" t="str">
        <f t="shared" si="632"/>
        <v/>
      </c>
      <c r="AB337" s="620" t="str">
        <f t="shared" si="632"/>
        <v/>
      </c>
      <c r="AC337" s="620" t="str">
        <f t="shared" si="632"/>
        <v/>
      </c>
      <c r="AD337" s="620" t="str">
        <f t="shared" si="630"/>
        <v/>
      </c>
      <c r="AE337" s="620" t="str">
        <f t="shared" si="630"/>
        <v/>
      </c>
      <c r="AF337" s="620" t="str">
        <f t="shared" si="630"/>
        <v/>
      </c>
      <c r="AG337" s="620" t="str">
        <f t="shared" si="630"/>
        <v/>
      </c>
      <c r="AH337" s="620" t="str">
        <f t="shared" si="630"/>
        <v/>
      </c>
      <c r="AI337" s="621" t="str">
        <f t="shared" si="629"/>
        <v/>
      </c>
      <c r="AJ337" s="621" t="str">
        <f t="shared" si="625"/>
        <v/>
      </c>
      <c r="AK337" s="621" t="str">
        <f t="shared" si="625"/>
        <v/>
      </c>
      <c r="AL337" s="621" t="str">
        <f t="shared" si="625"/>
        <v/>
      </c>
      <c r="AM337" s="621" t="str">
        <f t="shared" si="625"/>
        <v/>
      </c>
      <c r="AN337" s="621" t="str">
        <f t="shared" si="625"/>
        <v/>
      </c>
      <c r="AO337" s="621" t="str">
        <f t="shared" si="625"/>
        <v/>
      </c>
      <c r="AP337" s="621" t="str">
        <f t="shared" si="625"/>
        <v/>
      </c>
      <c r="AQ337" s="621" t="str">
        <f t="shared" si="625"/>
        <v/>
      </c>
      <c r="AR337" s="621" t="str">
        <f t="shared" si="625"/>
        <v/>
      </c>
      <c r="AS337" s="621" t="str">
        <f t="shared" si="625"/>
        <v/>
      </c>
      <c r="AT337" s="621" t="str">
        <f t="shared" si="625"/>
        <v/>
      </c>
      <c r="AU337" s="622" t="str">
        <f t="shared" si="526"/>
        <v/>
      </c>
      <c r="AV337" s="622" t="str">
        <f t="shared" si="626"/>
        <v/>
      </c>
      <c r="AW337" s="622" t="str">
        <f t="shared" si="626"/>
        <v/>
      </c>
      <c r="AX337" s="622" t="str">
        <f t="shared" si="626"/>
        <v/>
      </c>
      <c r="AY337" s="622" t="str">
        <f t="shared" si="626"/>
        <v/>
      </c>
      <c r="AZ337" s="622" t="str">
        <f t="shared" si="626"/>
        <v/>
      </c>
      <c r="BA337" s="622" t="str">
        <f t="shared" si="626"/>
        <v/>
      </c>
      <c r="BB337" s="622" t="str">
        <f t="shared" si="626"/>
        <v/>
      </c>
      <c r="BC337" s="622" t="str">
        <f t="shared" si="626"/>
        <v/>
      </c>
      <c r="BD337" s="622" t="str">
        <f t="shared" si="626"/>
        <v/>
      </c>
      <c r="BE337" s="622" t="str">
        <f t="shared" si="626"/>
        <v/>
      </c>
      <c r="BF337" s="622" t="str">
        <f t="shared" si="626"/>
        <v/>
      </c>
      <c r="BG337" s="623" t="str">
        <f t="shared" si="540"/>
        <v/>
      </c>
      <c r="BH337" s="623" t="str">
        <f t="shared" si="541"/>
        <v/>
      </c>
      <c r="BI337" s="623" t="str">
        <f t="shared" si="542"/>
        <v/>
      </c>
      <c r="BJ337" s="623" t="str">
        <f t="shared" si="543"/>
        <v/>
      </c>
      <c r="BK337" s="623" t="str">
        <f t="shared" si="544"/>
        <v/>
      </c>
      <c r="BL337" s="623" t="str">
        <f t="shared" si="545"/>
        <v/>
      </c>
      <c r="BM337" s="623" t="str">
        <f t="shared" si="546"/>
        <v/>
      </c>
      <c r="BN337" s="623" t="str">
        <f t="shared" si="547"/>
        <v/>
      </c>
      <c r="BO337" s="623" t="str">
        <f t="shared" si="548"/>
        <v/>
      </c>
      <c r="BP337" s="623" t="str">
        <f t="shared" si="549"/>
        <v/>
      </c>
      <c r="BQ337" s="623" t="str">
        <f t="shared" si="550"/>
        <v/>
      </c>
      <c r="BR337" s="623" t="str">
        <f t="shared" si="551"/>
        <v/>
      </c>
      <c r="BS337" s="1281" t="str">
        <f t="shared" si="552"/>
        <v/>
      </c>
      <c r="BT337" s="1281" t="str">
        <f t="shared" si="553"/>
        <v/>
      </c>
      <c r="BU337" s="1281" t="str">
        <f t="shared" si="554"/>
        <v/>
      </c>
      <c r="BV337" s="1281" t="str">
        <f t="shared" si="555"/>
        <v/>
      </c>
      <c r="BW337" s="1281" t="str">
        <f t="shared" si="556"/>
        <v/>
      </c>
      <c r="BX337" s="1281" t="str">
        <f t="shared" si="557"/>
        <v/>
      </c>
      <c r="BY337" s="1281" t="str">
        <f t="shared" si="558"/>
        <v/>
      </c>
      <c r="BZ337" s="1281" t="str">
        <f t="shared" si="559"/>
        <v/>
      </c>
      <c r="CA337" s="1281" t="str">
        <f t="shared" si="560"/>
        <v/>
      </c>
      <c r="CB337" s="1281" t="str">
        <f t="shared" si="561"/>
        <v/>
      </c>
      <c r="CC337" s="1281" t="str">
        <f t="shared" si="562"/>
        <v/>
      </c>
      <c r="CD337" s="1281" t="str">
        <f t="shared" si="563"/>
        <v/>
      </c>
      <c r="CE337" s="623" t="str">
        <f t="shared" si="564"/>
        <v/>
      </c>
      <c r="CF337" s="623" t="str">
        <f t="shared" si="565"/>
        <v/>
      </c>
      <c r="CG337" s="623" t="str">
        <f t="shared" si="566"/>
        <v/>
      </c>
      <c r="CH337" s="623" t="str">
        <f t="shared" si="567"/>
        <v/>
      </c>
      <c r="CI337" s="623" t="str">
        <f t="shared" si="568"/>
        <v/>
      </c>
      <c r="CJ337" s="623" t="str">
        <f t="shared" si="569"/>
        <v/>
      </c>
      <c r="CK337" s="623" t="str">
        <f t="shared" si="570"/>
        <v/>
      </c>
      <c r="CL337" s="623" t="str">
        <f t="shared" si="571"/>
        <v/>
      </c>
      <c r="CM337" s="623" t="str">
        <f t="shared" si="572"/>
        <v/>
      </c>
      <c r="CN337" s="623" t="str">
        <f t="shared" si="573"/>
        <v/>
      </c>
      <c r="CO337" s="623" t="str">
        <f t="shared" si="574"/>
        <v/>
      </c>
      <c r="CP337" s="623" t="str">
        <f t="shared" si="575"/>
        <v/>
      </c>
      <c r="CQ337" s="1281" t="str">
        <f t="shared" si="576"/>
        <v/>
      </c>
      <c r="CR337" s="1281" t="str">
        <f t="shared" si="577"/>
        <v/>
      </c>
      <c r="CS337" s="1281" t="str">
        <f t="shared" si="578"/>
        <v/>
      </c>
      <c r="CT337" s="1281" t="str">
        <f t="shared" si="579"/>
        <v/>
      </c>
      <c r="CU337" s="1281" t="str">
        <f t="shared" si="580"/>
        <v/>
      </c>
      <c r="CV337" s="1281" t="str">
        <f t="shared" si="581"/>
        <v/>
      </c>
      <c r="CW337" s="1281" t="str">
        <f t="shared" si="582"/>
        <v/>
      </c>
      <c r="CX337" s="1281" t="str">
        <f t="shared" si="583"/>
        <v/>
      </c>
      <c r="CY337" s="1281" t="str">
        <f t="shared" si="584"/>
        <v/>
      </c>
      <c r="CZ337" s="1281" t="str">
        <f t="shared" si="585"/>
        <v/>
      </c>
      <c r="DA337" s="1281" t="str">
        <f t="shared" si="586"/>
        <v/>
      </c>
      <c r="DB337" s="1281" t="str">
        <f t="shared" si="587"/>
        <v/>
      </c>
      <c r="DC337" s="623" t="str">
        <f t="shared" si="588"/>
        <v/>
      </c>
      <c r="DD337" s="623" t="str">
        <f t="shared" si="589"/>
        <v/>
      </c>
      <c r="DE337" s="623" t="str">
        <f t="shared" si="590"/>
        <v/>
      </c>
      <c r="DF337" s="623" t="str">
        <f t="shared" si="591"/>
        <v/>
      </c>
      <c r="DG337" s="623" t="str">
        <f t="shared" si="592"/>
        <v/>
      </c>
      <c r="DH337" s="623" t="str">
        <f t="shared" si="593"/>
        <v/>
      </c>
      <c r="DI337" s="623" t="str">
        <f t="shared" si="594"/>
        <v/>
      </c>
      <c r="DJ337" s="623" t="str">
        <f t="shared" si="595"/>
        <v/>
      </c>
      <c r="DK337" s="623" t="str">
        <f t="shared" si="596"/>
        <v/>
      </c>
      <c r="DL337" s="623" t="str">
        <f t="shared" si="597"/>
        <v/>
      </c>
      <c r="DM337" s="623" t="str">
        <f t="shared" si="598"/>
        <v/>
      </c>
      <c r="DN337" s="623" t="str">
        <f t="shared" si="599"/>
        <v/>
      </c>
      <c r="DO337" s="1281" t="str">
        <f t="shared" si="600"/>
        <v/>
      </c>
      <c r="DP337" s="1281" t="str">
        <f t="shared" si="601"/>
        <v/>
      </c>
      <c r="DQ337" s="1281" t="str">
        <f t="shared" si="602"/>
        <v/>
      </c>
      <c r="DR337" s="1281" t="str">
        <f t="shared" si="603"/>
        <v/>
      </c>
      <c r="DS337" s="1281" t="str">
        <f t="shared" si="604"/>
        <v/>
      </c>
      <c r="DT337" s="1281" t="str">
        <f t="shared" si="605"/>
        <v/>
      </c>
      <c r="DU337" s="1281" t="str">
        <f t="shared" si="606"/>
        <v/>
      </c>
      <c r="DV337" s="1281" t="str">
        <f t="shared" si="607"/>
        <v/>
      </c>
      <c r="DW337" s="1281" t="str">
        <f t="shared" si="608"/>
        <v/>
      </c>
      <c r="DX337" s="1281" t="str">
        <f t="shared" si="609"/>
        <v/>
      </c>
      <c r="DY337" s="1281" t="str">
        <f t="shared" si="610"/>
        <v/>
      </c>
      <c r="DZ337" s="1281" t="str">
        <f t="shared" si="611"/>
        <v/>
      </c>
      <c r="EA337" s="623" t="str">
        <f t="shared" si="612"/>
        <v/>
      </c>
      <c r="EB337" s="623" t="str">
        <f t="shared" si="613"/>
        <v/>
      </c>
      <c r="EC337" s="623" t="str">
        <f t="shared" si="614"/>
        <v/>
      </c>
      <c r="ED337" s="623" t="str">
        <f t="shared" si="615"/>
        <v/>
      </c>
      <c r="EE337" s="623" t="str">
        <f t="shared" si="616"/>
        <v/>
      </c>
      <c r="EF337" s="623" t="str">
        <f t="shared" si="617"/>
        <v/>
      </c>
      <c r="EG337" s="623" t="str">
        <f t="shared" si="618"/>
        <v/>
      </c>
      <c r="EH337" s="623" t="str">
        <f t="shared" si="619"/>
        <v/>
      </c>
      <c r="EI337" s="623" t="str">
        <f t="shared" si="620"/>
        <v/>
      </c>
      <c r="EJ337" s="623" t="str">
        <f t="shared" si="621"/>
        <v/>
      </c>
      <c r="EK337" s="623" t="str">
        <f t="shared" si="622"/>
        <v/>
      </c>
      <c r="EL337" s="623" t="str">
        <f t="shared" si="623"/>
        <v/>
      </c>
    </row>
    <row r="338" spans="1:142">
      <c r="A338" s="7" t="str">
        <f>IF('Rent Roll_RedIQ 1'!B331&gt;0,'Rent Roll_RedIQ 1'!B331,"")</f>
        <v/>
      </c>
      <c r="B338" s="7" t="str">
        <f>IF('Rent Roll_RedIQ 1'!C331&gt;0,'Rent Roll_RedIQ 1'!C331,"")</f>
        <v/>
      </c>
      <c r="C338" s="614">
        <f>IF('Rent Roll_RedIQ 1'!K331&gt;0,'Rent Roll_RedIQ 1'!K331,0)</f>
        <v>0</v>
      </c>
      <c r="D338" s="615" t="str">
        <f>IF('Rent Roll_RedIQ 1'!J331&gt;0,'Rent Roll_RedIQ 1'!J331,"")</f>
        <v/>
      </c>
      <c r="E338" s="624" t="str">
        <f t="shared" si="531"/>
        <v/>
      </c>
      <c r="F338" s="194"/>
      <c r="G338" s="194"/>
      <c r="H338" s="616" t="str">
        <f t="shared" si="633"/>
        <v/>
      </c>
      <c r="I338" s="1200">
        <f>IF('Rent Roll_RedIQ 1'!S331&gt;0,'Rent Roll_RedIQ 1'!S331,Purchase_Date-1)</f>
        <v>45991</v>
      </c>
      <c r="J338" s="617" t="str">
        <f t="shared" si="634"/>
        <v/>
      </c>
      <c r="K338" s="1205">
        <f t="shared" si="635"/>
        <v>46356</v>
      </c>
      <c r="L338" s="618" t="str">
        <f t="shared" si="634"/>
        <v/>
      </c>
      <c r="M338" s="1208">
        <f t="shared" si="636"/>
        <v>46721</v>
      </c>
      <c r="N338" s="614" t="str">
        <f t="shared" si="532"/>
        <v/>
      </c>
      <c r="O338" s="614" t="str">
        <f t="shared" si="533"/>
        <v/>
      </c>
      <c r="P338" s="614" t="str">
        <f t="shared" si="534"/>
        <v/>
      </c>
      <c r="Q338" s="614" t="str">
        <f t="shared" si="535"/>
        <v/>
      </c>
      <c r="R338" s="614" t="str">
        <f t="shared" si="536"/>
        <v/>
      </c>
      <c r="S338" s="614" t="str">
        <f t="shared" si="537"/>
        <v/>
      </c>
      <c r="T338" s="614" t="str">
        <f t="shared" si="538"/>
        <v/>
      </c>
      <c r="U338" s="619"/>
      <c r="V338" s="614"/>
      <c r="W338" s="620" t="str">
        <f t="shared" si="631"/>
        <v/>
      </c>
      <c r="X338" s="620" t="str">
        <f t="shared" si="632"/>
        <v/>
      </c>
      <c r="Y338" s="620" t="str">
        <f t="shared" si="632"/>
        <v/>
      </c>
      <c r="Z338" s="620" t="str">
        <f t="shared" si="632"/>
        <v/>
      </c>
      <c r="AA338" s="620" t="str">
        <f t="shared" si="632"/>
        <v/>
      </c>
      <c r="AB338" s="620" t="str">
        <f t="shared" si="632"/>
        <v/>
      </c>
      <c r="AC338" s="620" t="str">
        <f t="shared" si="632"/>
        <v/>
      </c>
      <c r="AD338" s="620" t="str">
        <f t="shared" si="630"/>
        <v/>
      </c>
      <c r="AE338" s="620" t="str">
        <f t="shared" si="630"/>
        <v/>
      </c>
      <c r="AF338" s="620" t="str">
        <f t="shared" si="630"/>
        <v/>
      </c>
      <c r="AG338" s="620" t="str">
        <f t="shared" si="630"/>
        <v/>
      </c>
      <c r="AH338" s="620" t="str">
        <f t="shared" si="630"/>
        <v/>
      </c>
      <c r="AI338" s="621" t="str">
        <f t="shared" si="629"/>
        <v/>
      </c>
      <c r="AJ338" s="621" t="str">
        <f t="shared" si="625"/>
        <v/>
      </c>
      <c r="AK338" s="621" t="str">
        <f t="shared" si="625"/>
        <v/>
      </c>
      <c r="AL338" s="621" t="str">
        <f t="shared" si="625"/>
        <v/>
      </c>
      <c r="AM338" s="621" t="str">
        <f t="shared" si="625"/>
        <v/>
      </c>
      <c r="AN338" s="621" t="str">
        <f t="shared" si="625"/>
        <v/>
      </c>
      <c r="AO338" s="621" t="str">
        <f t="shared" si="625"/>
        <v/>
      </c>
      <c r="AP338" s="621" t="str">
        <f t="shared" si="625"/>
        <v/>
      </c>
      <c r="AQ338" s="621" t="str">
        <f t="shared" si="625"/>
        <v/>
      </c>
      <c r="AR338" s="621" t="str">
        <f t="shared" si="625"/>
        <v/>
      </c>
      <c r="AS338" s="621" t="str">
        <f t="shared" si="625"/>
        <v/>
      </c>
      <c r="AT338" s="621" t="str">
        <f t="shared" si="625"/>
        <v/>
      </c>
      <c r="AU338" s="622" t="str">
        <f t="shared" si="526"/>
        <v/>
      </c>
      <c r="AV338" s="622" t="str">
        <f t="shared" si="626"/>
        <v/>
      </c>
      <c r="AW338" s="622" t="str">
        <f t="shared" si="626"/>
        <v/>
      </c>
      <c r="AX338" s="622" t="str">
        <f t="shared" si="626"/>
        <v/>
      </c>
      <c r="AY338" s="622" t="str">
        <f t="shared" si="626"/>
        <v/>
      </c>
      <c r="AZ338" s="622" t="str">
        <f t="shared" si="626"/>
        <v/>
      </c>
      <c r="BA338" s="622" t="str">
        <f t="shared" si="626"/>
        <v/>
      </c>
      <c r="BB338" s="622" t="str">
        <f t="shared" si="626"/>
        <v/>
      </c>
      <c r="BC338" s="622" t="str">
        <f t="shared" si="626"/>
        <v/>
      </c>
      <c r="BD338" s="622" t="str">
        <f t="shared" si="626"/>
        <v/>
      </c>
      <c r="BE338" s="622" t="str">
        <f t="shared" si="626"/>
        <v/>
      </c>
      <c r="BF338" s="622" t="str">
        <f t="shared" si="626"/>
        <v/>
      </c>
      <c r="BG338" s="623" t="str">
        <f t="shared" si="540"/>
        <v/>
      </c>
      <c r="BH338" s="623" t="str">
        <f t="shared" si="541"/>
        <v/>
      </c>
      <c r="BI338" s="623" t="str">
        <f t="shared" si="542"/>
        <v/>
      </c>
      <c r="BJ338" s="623" t="str">
        <f t="shared" si="543"/>
        <v/>
      </c>
      <c r="BK338" s="623" t="str">
        <f t="shared" si="544"/>
        <v/>
      </c>
      <c r="BL338" s="623" t="str">
        <f t="shared" si="545"/>
        <v/>
      </c>
      <c r="BM338" s="623" t="str">
        <f t="shared" si="546"/>
        <v/>
      </c>
      <c r="BN338" s="623" t="str">
        <f t="shared" si="547"/>
        <v/>
      </c>
      <c r="BO338" s="623" t="str">
        <f t="shared" si="548"/>
        <v/>
      </c>
      <c r="BP338" s="623" t="str">
        <f t="shared" si="549"/>
        <v/>
      </c>
      <c r="BQ338" s="623" t="str">
        <f t="shared" si="550"/>
        <v/>
      </c>
      <c r="BR338" s="623" t="str">
        <f t="shared" si="551"/>
        <v/>
      </c>
      <c r="BS338" s="1281" t="str">
        <f t="shared" si="552"/>
        <v/>
      </c>
      <c r="BT338" s="1281" t="str">
        <f t="shared" si="553"/>
        <v/>
      </c>
      <c r="BU338" s="1281" t="str">
        <f t="shared" si="554"/>
        <v/>
      </c>
      <c r="BV338" s="1281" t="str">
        <f t="shared" si="555"/>
        <v/>
      </c>
      <c r="BW338" s="1281" t="str">
        <f t="shared" si="556"/>
        <v/>
      </c>
      <c r="BX338" s="1281" t="str">
        <f t="shared" si="557"/>
        <v/>
      </c>
      <c r="BY338" s="1281" t="str">
        <f t="shared" si="558"/>
        <v/>
      </c>
      <c r="BZ338" s="1281" t="str">
        <f t="shared" si="559"/>
        <v/>
      </c>
      <c r="CA338" s="1281" t="str">
        <f t="shared" si="560"/>
        <v/>
      </c>
      <c r="CB338" s="1281" t="str">
        <f t="shared" si="561"/>
        <v/>
      </c>
      <c r="CC338" s="1281" t="str">
        <f t="shared" si="562"/>
        <v/>
      </c>
      <c r="CD338" s="1281" t="str">
        <f t="shared" si="563"/>
        <v/>
      </c>
      <c r="CE338" s="623" t="str">
        <f t="shared" si="564"/>
        <v/>
      </c>
      <c r="CF338" s="623" t="str">
        <f t="shared" si="565"/>
        <v/>
      </c>
      <c r="CG338" s="623" t="str">
        <f t="shared" si="566"/>
        <v/>
      </c>
      <c r="CH338" s="623" t="str">
        <f t="shared" si="567"/>
        <v/>
      </c>
      <c r="CI338" s="623" t="str">
        <f t="shared" si="568"/>
        <v/>
      </c>
      <c r="CJ338" s="623" t="str">
        <f t="shared" si="569"/>
        <v/>
      </c>
      <c r="CK338" s="623" t="str">
        <f t="shared" si="570"/>
        <v/>
      </c>
      <c r="CL338" s="623" t="str">
        <f t="shared" si="571"/>
        <v/>
      </c>
      <c r="CM338" s="623" t="str">
        <f t="shared" si="572"/>
        <v/>
      </c>
      <c r="CN338" s="623" t="str">
        <f t="shared" si="573"/>
        <v/>
      </c>
      <c r="CO338" s="623" t="str">
        <f t="shared" si="574"/>
        <v/>
      </c>
      <c r="CP338" s="623" t="str">
        <f t="shared" si="575"/>
        <v/>
      </c>
      <c r="CQ338" s="1281" t="str">
        <f t="shared" si="576"/>
        <v/>
      </c>
      <c r="CR338" s="1281" t="str">
        <f t="shared" si="577"/>
        <v/>
      </c>
      <c r="CS338" s="1281" t="str">
        <f t="shared" si="578"/>
        <v/>
      </c>
      <c r="CT338" s="1281" t="str">
        <f t="shared" si="579"/>
        <v/>
      </c>
      <c r="CU338" s="1281" t="str">
        <f t="shared" si="580"/>
        <v/>
      </c>
      <c r="CV338" s="1281" t="str">
        <f t="shared" si="581"/>
        <v/>
      </c>
      <c r="CW338" s="1281" t="str">
        <f t="shared" si="582"/>
        <v/>
      </c>
      <c r="CX338" s="1281" t="str">
        <f t="shared" si="583"/>
        <v/>
      </c>
      <c r="CY338" s="1281" t="str">
        <f t="shared" si="584"/>
        <v/>
      </c>
      <c r="CZ338" s="1281" t="str">
        <f t="shared" si="585"/>
        <v/>
      </c>
      <c r="DA338" s="1281" t="str">
        <f t="shared" si="586"/>
        <v/>
      </c>
      <c r="DB338" s="1281" t="str">
        <f t="shared" si="587"/>
        <v/>
      </c>
      <c r="DC338" s="623" t="str">
        <f t="shared" si="588"/>
        <v/>
      </c>
      <c r="DD338" s="623" t="str">
        <f t="shared" si="589"/>
        <v/>
      </c>
      <c r="DE338" s="623" t="str">
        <f t="shared" si="590"/>
        <v/>
      </c>
      <c r="DF338" s="623" t="str">
        <f t="shared" si="591"/>
        <v/>
      </c>
      <c r="DG338" s="623" t="str">
        <f t="shared" si="592"/>
        <v/>
      </c>
      <c r="DH338" s="623" t="str">
        <f t="shared" si="593"/>
        <v/>
      </c>
      <c r="DI338" s="623" t="str">
        <f t="shared" si="594"/>
        <v/>
      </c>
      <c r="DJ338" s="623" t="str">
        <f t="shared" si="595"/>
        <v/>
      </c>
      <c r="DK338" s="623" t="str">
        <f t="shared" si="596"/>
        <v/>
      </c>
      <c r="DL338" s="623" t="str">
        <f t="shared" si="597"/>
        <v/>
      </c>
      <c r="DM338" s="623" t="str">
        <f t="shared" si="598"/>
        <v/>
      </c>
      <c r="DN338" s="623" t="str">
        <f t="shared" si="599"/>
        <v/>
      </c>
      <c r="DO338" s="1281" t="str">
        <f t="shared" si="600"/>
        <v/>
      </c>
      <c r="DP338" s="1281" t="str">
        <f t="shared" si="601"/>
        <v/>
      </c>
      <c r="DQ338" s="1281" t="str">
        <f t="shared" si="602"/>
        <v/>
      </c>
      <c r="DR338" s="1281" t="str">
        <f t="shared" si="603"/>
        <v/>
      </c>
      <c r="DS338" s="1281" t="str">
        <f t="shared" si="604"/>
        <v/>
      </c>
      <c r="DT338" s="1281" t="str">
        <f t="shared" si="605"/>
        <v/>
      </c>
      <c r="DU338" s="1281" t="str">
        <f t="shared" si="606"/>
        <v/>
      </c>
      <c r="DV338" s="1281" t="str">
        <f t="shared" si="607"/>
        <v/>
      </c>
      <c r="DW338" s="1281" t="str">
        <f t="shared" si="608"/>
        <v/>
      </c>
      <c r="DX338" s="1281" t="str">
        <f t="shared" si="609"/>
        <v/>
      </c>
      <c r="DY338" s="1281" t="str">
        <f t="shared" si="610"/>
        <v/>
      </c>
      <c r="DZ338" s="1281" t="str">
        <f t="shared" si="611"/>
        <v/>
      </c>
      <c r="EA338" s="623" t="str">
        <f t="shared" si="612"/>
        <v/>
      </c>
      <c r="EB338" s="623" t="str">
        <f t="shared" si="613"/>
        <v/>
      </c>
      <c r="EC338" s="623" t="str">
        <f t="shared" si="614"/>
        <v/>
      </c>
      <c r="ED338" s="623" t="str">
        <f t="shared" si="615"/>
        <v/>
      </c>
      <c r="EE338" s="623" t="str">
        <f t="shared" si="616"/>
        <v/>
      </c>
      <c r="EF338" s="623" t="str">
        <f t="shared" si="617"/>
        <v/>
      </c>
      <c r="EG338" s="623" t="str">
        <f t="shared" si="618"/>
        <v/>
      </c>
      <c r="EH338" s="623" t="str">
        <f t="shared" si="619"/>
        <v/>
      </c>
      <c r="EI338" s="623" t="str">
        <f t="shared" si="620"/>
        <v/>
      </c>
      <c r="EJ338" s="623" t="str">
        <f t="shared" si="621"/>
        <v/>
      </c>
      <c r="EK338" s="623" t="str">
        <f t="shared" si="622"/>
        <v/>
      </c>
      <c r="EL338" s="623" t="str">
        <f t="shared" si="623"/>
        <v/>
      </c>
    </row>
    <row r="339" spans="1:142">
      <c r="A339" s="7" t="str">
        <f>IF('Rent Roll_RedIQ 1'!B332&gt;0,'Rent Roll_RedIQ 1'!B332,"")</f>
        <v/>
      </c>
      <c r="B339" s="7" t="str">
        <f>IF('Rent Roll_RedIQ 1'!C332&gt;0,'Rent Roll_RedIQ 1'!C332,"")</f>
        <v/>
      </c>
      <c r="C339" s="614">
        <f>IF('Rent Roll_RedIQ 1'!K332&gt;0,'Rent Roll_RedIQ 1'!K332,0)</f>
        <v>0</v>
      </c>
      <c r="D339" s="615" t="str">
        <f>IF('Rent Roll_RedIQ 1'!J332&gt;0,'Rent Roll_RedIQ 1'!J332,"")</f>
        <v/>
      </c>
      <c r="E339" s="624" t="str">
        <f t="shared" si="531"/>
        <v/>
      </c>
      <c r="F339" s="194"/>
      <c r="G339" s="194"/>
      <c r="H339" s="616" t="str">
        <f t="shared" si="633"/>
        <v/>
      </c>
      <c r="I339" s="1200">
        <f>IF('Rent Roll_RedIQ 1'!S332&gt;0,'Rent Roll_RedIQ 1'!S332,Purchase_Date-1)</f>
        <v>45991</v>
      </c>
      <c r="J339" s="617" t="str">
        <f t="shared" si="634"/>
        <v/>
      </c>
      <c r="K339" s="1205">
        <f t="shared" si="635"/>
        <v>46356</v>
      </c>
      <c r="L339" s="618" t="str">
        <f t="shared" si="634"/>
        <v/>
      </c>
      <c r="M339" s="1208">
        <f t="shared" si="636"/>
        <v>46721</v>
      </c>
      <c r="N339" s="614" t="str">
        <f t="shared" si="532"/>
        <v/>
      </c>
      <c r="O339" s="614" t="str">
        <f t="shared" si="533"/>
        <v/>
      </c>
      <c r="P339" s="614" t="str">
        <f t="shared" si="534"/>
        <v/>
      </c>
      <c r="Q339" s="614" t="str">
        <f t="shared" si="535"/>
        <v/>
      </c>
      <c r="R339" s="614" t="str">
        <f t="shared" si="536"/>
        <v/>
      </c>
      <c r="S339" s="614" t="str">
        <f t="shared" si="537"/>
        <v/>
      </c>
      <c r="T339" s="614" t="str">
        <f t="shared" si="538"/>
        <v/>
      </c>
      <c r="U339" s="619"/>
      <c r="V339" s="614"/>
      <c r="W339" s="620" t="str">
        <f t="shared" si="631"/>
        <v/>
      </c>
      <c r="X339" s="620" t="str">
        <f t="shared" si="632"/>
        <v/>
      </c>
      <c r="Y339" s="620" t="str">
        <f t="shared" si="632"/>
        <v/>
      </c>
      <c r="Z339" s="620" t="str">
        <f t="shared" si="632"/>
        <v/>
      </c>
      <c r="AA339" s="620" t="str">
        <f t="shared" si="632"/>
        <v/>
      </c>
      <c r="AB339" s="620" t="str">
        <f t="shared" si="632"/>
        <v/>
      </c>
      <c r="AC339" s="620" t="str">
        <f t="shared" si="632"/>
        <v/>
      </c>
      <c r="AD339" s="620" t="str">
        <f t="shared" si="630"/>
        <v/>
      </c>
      <c r="AE339" s="620" t="str">
        <f t="shared" si="630"/>
        <v/>
      </c>
      <c r="AF339" s="620" t="str">
        <f t="shared" si="630"/>
        <v/>
      </c>
      <c r="AG339" s="620" t="str">
        <f t="shared" si="630"/>
        <v/>
      </c>
      <c r="AH339" s="620" t="str">
        <f t="shared" si="630"/>
        <v/>
      </c>
      <c r="AI339" s="621" t="str">
        <f t="shared" si="629"/>
        <v/>
      </c>
      <c r="AJ339" s="621" t="str">
        <f t="shared" si="625"/>
        <v/>
      </c>
      <c r="AK339" s="621" t="str">
        <f t="shared" si="625"/>
        <v/>
      </c>
      <c r="AL339" s="621" t="str">
        <f t="shared" si="625"/>
        <v/>
      </c>
      <c r="AM339" s="621" t="str">
        <f t="shared" si="625"/>
        <v/>
      </c>
      <c r="AN339" s="621" t="str">
        <f t="shared" si="625"/>
        <v/>
      </c>
      <c r="AO339" s="621" t="str">
        <f t="shared" ref="AJ339:AT362" si="637">IF($K339&gt;=AO$11,$H339,$J339)</f>
        <v/>
      </c>
      <c r="AP339" s="621" t="str">
        <f t="shared" si="637"/>
        <v/>
      </c>
      <c r="AQ339" s="621" t="str">
        <f t="shared" si="637"/>
        <v/>
      </c>
      <c r="AR339" s="621" t="str">
        <f t="shared" si="637"/>
        <v/>
      </c>
      <c r="AS339" s="621" t="str">
        <f t="shared" si="637"/>
        <v/>
      </c>
      <c r="AT339" s="621" t="str">
        <f t="shared" si="637"/>
        <v/>
      </c>
      <c r="AU339" s="622" t="str">
        <f t="shared" si="526"/>
        <v/>
      </c>
      <c r="AV339" s="622" t="str">
        <f t="shared" si="626"/>
        <v/>
      </c>
      <c r="AW339" s="622" t="str">
        <f t="shared" si="626"/>
        <v/>
      </c>
      <c r="AX339" s="622" t="str">
        <f t="shared" si="626"/>
        <v/>
      </c>
      <c r="AY339" s="622" t="str">
        <f t="shared" si="626"/>
        <v/>
      </c>
      <c r="AZ339" s="622" t="str">
        <f t="shared" si="626"/>
        <v/>
      </c>
      <c r="BA339" s="622" t="str">
        <f t="shared" si="626"/>
        <v/>
      </c>
      <c r="BB339" s="622" t="str">
        <f t="shared" si="626"/>
        <v/>
      </c>
      <c r="BC339" s="622" t="str">
        <f t="shared" ref="AV339:BF362" si="638">IF($M339&gt;=BC$11,$J339,$L339)</f>
        <v/>
      </c>
      <c r="BD339" s="622" t="str">
        <f t="shared" si="638"/>
        <v/>
      </c>
      <c r="BE339" s="622" t="str">
        <f t="shared" si="638"/>
        <v/>
      </c>
      <c r="BF339" s="622" t="str">
        <f t="shared" si="638"/>
        <v/>
      </c>
      <c r="BG339" s="623" t="str">
        <f t="shared" si="540"/>
        <v/>
      </c>
      <c r="BH339" s="623" t="str">
        <f t="shared" si="541"/>
        <v/>
      </c>
      <c r="BI339" s="623" t="str">
        <f t="shared" si="542"/>
        <v/>
      </c>
      <c r="BJ339" s="623" t="str">
        <f t="shared" si="543"/>
        <v/>
      </c>
      <c r="BK339" s="623" t="str">
        <f t="shared" si="544"/>
        <v/>
      </c>
      <c r="BL339" s="623" t="str">
        <f t="shared" si="545"/>
        <v/>
      </c>
      <c r="BM339" s="623" t="str">
        <f t="shared" si="546"/>
        <v/>
      </c>
      <c r="BN339" s="623" t="str">
        <f t="shared" si="547"/>
        <v/>
      </c>
      <c r="BO339" s="623" t="str">
        <f t="shared" si="548"/>
        <v/>
      </c>
      <c r="BP339" s="623" t="str">
        <f t="shared" si="549"/>
        <v/>
      </c>
      <c r="BQ339" s="623" t="str">
        <f t="shared" si="550"/>
        <v/>
      </c>
      <c r="BR339" s="623" t="str">
        <f t="shared" si="551"/>
        <v/>
      </c>
      <c r="BS339" s="1281" t="str">
        <f t="shared" si="552"/>
        <v/>
      </c>
      <c r="BT339" s="1281" t="str">
        <f t="shared" si="553"/>
        <v/>
      </c>
      <c r="BU339" s="1281" t="str">
        <f t="shared" si="554"/>
        <v/>
      </c>
      <c r="BV339" s="1281" t="str">
        <f t="shared" si="555"/>
        <v/>
      </c>
      <c r="BW339" s="1281" t="str">
        <f t="shared" si="556"/>
        <v/>
      </c>
      <c r="BX339" s="1281" t="str">
        <f t="shared" si="557"/>
        <v/>
      </c>
      <c r="BY339" s="1281" t="str">
        <f t="shared" si="558"/>
        <v/>
      </c>
      <c r="BZ339" s="1281" t="str">
        <f t="shared" si="559"/>
        <v/>
      </c>
      <c r="CA339" s="1281" t="str">
        <f t="shared" si="560"/>
        <v/>
      </c>
      <c r="CB339" s="1281" t="str">
        <f t="shared" si="561"/>
        <v/>
      </c>
      <c r="CC339" s="1281" t="str">
        <f t="shared" si="562"/>
        <v/>
      </c>
      <c r="CD339" s="1281" t="str">
        <f t="shared" si="563"/>
        <v/>
      </c>
      <c r="CE339" s="623" t="str">
        <f t="shared" si="564"/>
        <v/>
      </c>
      <c r="CF339" s="623" t="str">
        <f t="shared" si="565"/>
        <v/>
      </c>
      <c r="CG339" s="623" t="str">
        <f t="shared" si="566"/>
        <v/>
      </c>
      <c r="CH339" s="623" t="str">
        <f t="shared" si="567"/>
        <v/>
      </c>
      <c r="CI339" s="623" t="str">
        <f t="shared" si="568"/>
        <v/>
      </c>
      <c r="CJ339" s="623" t="str">
        <f t="shared" si="569"/>
        <v/>
      </c>
      <c r="CK339" s="623" t="str">
        <f t="shared" si="570"/>
        <v/>
      </c>
      <c r="CL339" s="623" t="str">
        <f t="shared" si="571"/>
        <v/>
      </c>
      <c r="CM339" s="623" t="str">
        <f t="shared" si="572"/>
        <v/>
      </c>
      <c r="CN339" s="623" t="str">
        <f t="shared" si="573"/>
        <v/>
      </c>
      <c r="CO339" s="623" t="str">
        <f t="shared" si="574"/>
        <v/>
      </c>
      <c r="CP339" s="623" t="str">
        <f t="shared" si="575"/>
        <v/>
      </c>
      <c r="CQ339" s="1281" t="str">
        <f t="shared" si="576"/>
        <v/>
      </c>
      <c r="CR339" s="1281" t="str">
        <f t="shared" si="577"/>
        <v/>
      </c>
      <c r="CS339" s="1281" t="str">
        <f t="shared" si="578"/>
        <v/>
      </c>
      <c r="CT339" s="1281" t="str">
        <f t="shared" si="579"/>
        <v/>
      </c>
      <c r="CU339" s="1281" t="str">
        <f t="shared" si="580"/>
        <v/>
      </c>
      <c r="CV339" s="1281" t="str">
        <f t="shared" si="581"/>
        <v/>
      </c>
      <c r="CW339" s="1281" t="str">
        <f t="shared" si="582"/>
        <v/>
      </c>
      <c r="CX339" s="1281" t="str">
        <f t="shared" si="583"/>
        <v/>
      </c>
      <c r="CY339" s="1281" t="str">
        <f t="shared" si="584"/>
        <v/>
      </c>
      <c r="CZ339" s="1281" t="str">
        <f t="shared" si="585"/>
        <v/>
      </c>
      <c r="DA339" s="1281" t="str">
        <f t="shared" si="586"/>
        <v/>
      </c>
      <c r="DB339" s="1281" t="str">
        <f t="shared" si="587"/>
        <v/>
      </c>
      <c r="DC339" s="623" t="str">
        <f t="shared" si="588"/>
        <v/>
      </c>
      <c r="DD339" s="623" t="str">
        <f t="shared" si="589"/>
        <v/>
      </c>
      <c r="DE339" s="623" t="str">
        <f t="shared" si="590"/>
        <v/>
      </c>
      <c r="DF339" s="623" t="str">
        <f t="shared" si="591"/>
        <v/>
      </c>
      <c r="DG339" s="623" t="str">
        <f t="shared" si="592"/>
        <v/>
      </c>
      <c r="DH339" s="623" t="str">
        <f t="shared" si="593"/>
        <v/>
      </c>
      <c r="DI339" s="623" t="str">
        <f t="shared" si="594"/>
        <v/>
      </c>
      <c r="DJ339" s="623" t="str">
        <f t="shared" si="595"/>
        <v/>
      </c>
      <c r="DK339" s="623" t="str">
        <f t="shared" si="596"/>
        <v/>
      </c>
      <c r="DL339" s="623" t="str">
        <f t="shared" si="597"/>
        <v/>
      </c>
      <c r="DM339" s="623" t="str">
        <f t="shared" si="598"/>
        <v/>
      </c>
      <c r="DN339" s="623" t="str">
        <f t="shared" si="599"/>
        <v/>
      </c>
      <c r="DO339" s="1281" t="str">
        <f t="shared" si="600"/>
        <v/>
      </c>
      <c r="DP339" s="1281" t="str">
        <f t="shared" si="601"/>
        <v/>
      </c>
      <c r="DQ339" s="1281" t="str">
        <f t="shared" si="602"/>
        <v/>
      </c>
      <c r="DR339" s="1281" t="str">
        <f t="shared" si="603"/>
        <v/>
      </c>
      <c r="DS339" s="1281" t="str">
        <f t="shared" si="604"/>
        <v/>
      </c>
      <c r="DT339" s="1281" t="str">
        <f t="shared" si="605"/>
        <v/>
      </c>
      <c r="DU339" s="1281" t="str">
        <f t="shared" si="606"/>
        <v/>
      </c>
      <c r="DV339" s="1281" t="str">
        <f t="shared" si="607"/>
        <v/>
      </c>
      <c r="DW339" s="1281" t="str">
        <f t="shared" si="608"/>
        <v/>
      </c>
      <c r="DX339" s="1281" t="str">
        <f t="shared" si="609"/>
        <v/>
      </c>
      <c r="DY339" s="1281" t="str">
        <f t="shared" si="610"/>
        <v/>
      </c>
      <c r="DZ339" s="1281" t="str">
        <f t="shared" si="611"/>
        <v/>
      </c>
      <c r="EA339" s="623" t="str">
        <f t="shared" si="612"/>
        <v/>
      </c>
      <c r="EB339" s="623" t="str">
        <f t="shared" si="613"/>
        <v/>
      </c>
      <c r="EC339" s="623" t="str">
        <f t="shared" si="614"/>
        <v/>
      </c>
      <c r="ED339" s="623" t="str">
        <f t="shared" si="615"/>
        <v/>
      </c>
      <c r="EE339" s="623" t="str">
        <f t="shared" si="616"/>
        <v/>
      </c>
      <c r="EF339" s="623" t="str">
        <f t="shared" si="617"/>
        <v/>
      </c>
      <c r="EG339" s="623" t="str">
        <f t="shared" si="618"/>
        <v/>
      </c>
      <c r="EH339" s="623" t="str">
        <f t="shared" si="619"/>
        <v/>
      </c>
      <c r="EI339" s="623" t="str">
        <f t="shared" si="620"/>
        <v/>
      </c>
      <c r="EJ339" s="623" t="str">
        <f t="shared" si="621"/>
        <v/>
      </c>
      <c r="EK339" s="623" t="str">
        <f t="shared" si="622"/>
        <v/>
      </c>
      <c r="EL339" s="623" t="str">
        <f t="shared" si="623"/>
        <v/>
      </c>
    </row>
    <row r="340" spans="1:142">
      <c r="A340" s="7" t="str">
        <f>IF('Rent Roll_RedIQ 1'!B333&gt;0,'Rent Roll_RedIQ 1'!B333,"")</f>
        <v/>
      </c>
      <c r="B340" s="7" t="str">
        <f>IF('Rent Roll_RedIQ 1'!C333&gt;0,'Rent Roll_RedIQ 1'!C333,"")</f>
        <v/>
      </c>
      <c r="C340" s="614">
        <f>IF('Rent Roll_RedIQ 1'!K333&gt;0,'Rent Roll_RedIQ 1'!K333,0)</f>
        <v>0</v>
      </c>
      <c r="D340" s="615" t="str">
        <f>IF('Rent Roll_RedIQ 1'!J333&gt;0,'Rent Roll_RedIQ 1'!J333,"")</f>
        <v/>
      </c>
      <c r="E340" s="624" t="str">
        <f t="shared" si="531"/>
        <v/>
      </c>
      <c r="F340" s="194"/>
      <c r="G340" s="194"/>
      <c r="H340" s="616" t="str">
        <f t="shared" si="633"/>
        <v/>
      </c>
      <c r="I340" s="1200">
        <f>IF('Rent Roll_RedIQ 1'!S333&gt;0,'Rent Roll_RedIQ 1'!S333,Purchase_Date-1)</f>
        <v>45991</v>
      </c>
      <c r="J340" s="617" t="str">
        <f t="shared" si="634"/>
        <v/>
      </c>
      <c r="K340" s="1205">
        <f t="shared" si="635"/>
        <v>46356</v>
      </c>
      <c r="L340" s="618" t="str">
        <f t="shared" si="634"/>
        <v/>
      </c>
      <c r="M340" s="1208">
        <f t="shared" si="636"/>
        <v>46721</v>
      </c>
      <c r="N340" s="614" t="str">
        <f t="shared" si="532"/>
        <v/>
      </c>
      <c r="O340" s="614" t="str">
        <f t="shared" si="533"/>
        <v/>
      </c>
      <c r="P340" s="614" t="str">
        <f t="shared" si="534"/>
        <v/>
      </c>
      <c r="Q340" s="614" t="str">
        <f t="shared" si="535"/>
        <v/>
      </c>
      <c r="R340" s="614" t="str">
        <f t="shared" si="536"/>
        <v/>
      </c>
      <c r="S340" s="614" t="str">
        <f t="shared" si="537"/>
        <v/>
      </c>
      <c r="T340" s="614" t="str">
        <f t="shared" si="538"/>
        <v/>
      </c>
      <c r="U340" s="619"/>
      <c r="V340" s="614"/>
      <c r="W340" s="620" t="str">
        <f t="shared" si="631"/>
        <v/>
      </c>
      <c r="X340" s="620" t="str">
        <f t="shared" si="632"/>
        <v/>
      </c>
      <c r="Y340" s="620" t="str">
        <f t="shared" si="632"/>
        <v/>
      </c>
      <c r="Z340" s="620" t="str">
        <f t="shared" si="632"/>
        <v/>
      </c>
      <c r="AA340" s="620" t="str">
        <f t="shared" si="632"/>
        <v/>
      </c>
      <c r="AB340" s="620" t="str">
        <f t="shared" si="632"/>
        <v/>
      </c>
      <c r="AC340" s="620" t="str">
        <f t="shared" si="632"/>
        <v/>
      </c>
      <c r="AD340" s="620" t="str">
        <f t="shared" ref="AD340:AH345" si="639">IF($I340&gt;=AD$11,$C340,$H340)</f>
        <v/>
      </c>
      <c r="AE340" s="620" t="str">
        <f t="shared" si="639"/>
        <v/>
      </c>
      <c r="AF340" s="620" t="str">
        <f t="shared" si="639"/>
        <v/>
      </c>
      <c r="AG340" s="620" t="str">
        <f t="shared" si="639"/>
        <v/>
      </c>
      <c r="AH340" s="620" t="str">
        <f t="shared" si="639"/>
        <v/>
      </c>
      <c r="AI340" s="621" t="str">
        <f t="shared" si="629"/>
        <v/>
      </c>
      <c r="AJ340" s="621" t="str">
        <f t="shared" si="637"/>
        <v/>
      </c>
      <c r="AK340" s="621" t="str">
        <f t="shared" si="637"/>
        <v/>
      </c>
      <c r="AL340" s="621" t="str">
        <f t="shared" si="637"/>
        <v/>
      </c>
      <c r="AM340" s="621" t="str">
        <f t="shared" si="637"/>
        <v/>
      </c>
      <c r="AN340" s="621" t="str">
        <f t="shared" si="637"/>
        <v/>
      </c>
      <c r="AO340" s="621" t="str">
        <f t="shared" si="637"/>
        <v/>
      </c>
      <c r="AP340" s="621" t="str">
        <f t="shared" si="637"/>
        <v/>
      </c>
      <c r="AQ340" s="621" t="str">
        <f t="shared" si="637"/>
        <v/>
      </c>
      <c r="AR340" s="621" t="str">
        <f t="shared" si="637"/>
        <v/>
      </c>
      <c r="AS340" s="621" t="str">
        <f t="shared" si="637"/>
        <v/>
      </c>
      <c r="AT340" s="621" t="str">
        <f t="shared" si="637"/>
        <v/>
      </c>
      <c r="AU340" s="622" t="str">
        <f t="shared" si="526"/>
        <v/>
      </c>
      <c r="AV340" s="622" t="str">
        <f t="shared" si="638"/>
        <v/>
      </c>
      <c r="AW340" s="622" t="str">
        <f t="shared" si="638"/>
        <v/>
      </c>
      <c r="AX340" s="622" t="str">
        <f t="shared" si="638"/>
        <v/>
      </c>
      <c r="AY340" s="622" t="str">
        <f t="shared" si="638"/>
        <v/>
      </c>
      <c r="AZ340" s="622" t="str">
        <f t="shared" si="638"/>
        <v/>
      </c>
      <c r="BA340" s="622" t="str">
        <f t="shared" si="638"/>
        <v/>
      </c>
      <c r="BB340" s="622" t="str">
        <f t="shared" si="638"/>
        <v/>
      </c>
      <c r="BC340" s="622" t="str">
        <f t="shared" si="638"/>
        <v/>
      </c>
      <c r="BD340" s="622" t="str">
        <f t="shared" si="638"/>
        <v/>
      </c>
      <c r="BE340" s="622" t="str">
        <f t="shared" si="638"/>
        <v/>
      </c>
      <c r="BF340" s="622" t="str">
        <f t="shared" si="638"/>
        <v/>
      </c>
      <c r="BG340" s="623" t="str">
        <f t="shared" si="540"/>
        <v/>
      </c>
      <c r="BH340" s="623" t="str">
        <f t="shared" si="541"/>
        <v/>
      </c>
      <c r="BI340" s="623" t="str">
        <f t="shared" si="542"/>
        <v/>
      </c>
      <c r="BJ340" s="623" t="str">
        <f t="shared" si="543"/>
        <v/>
      </c>
      <c r="BK340" s="623" t="str">
        <f t="shared" si="544"/>
        <v/>
      </c>
      <c r="BL340" s="623" t="str">
        <f t="shared" si="545"/>
        <v/>
      </c>
      <c r="BM340" s="623" t="str">
        <f t="shared" si="546"/>
        <v/>
      </c>
      <c r="BN340" s="623" t="str">
        <f t="shared" si="547"/>
        <v/>
      </c>
      <c r="BO340" s="623" t="str">
        <f t="shared" si="548"/>
        <v/>
      </c>
      <c r="BP340" s="623" t="str">
        <f t="shared" si="549"/>
        <v/>
      </c>
      <c r="BQ340" s="623" t="str">
        <f t="shared" si="550"/>
        <v/>
      </c>
      <c r="BR340" s="623" t="str">
        <f t="shared" si="551"/>
        <v/>
      </c>
      <c r="BS340" s="1281" t="str">
        <f t="shared" si="552"/>
        <v/>
      </c>
      <c r="BT340" s="1281" t="str">
        <f t="shared" si="553"/>
        <v/>
      </c>
      <c r="BU340" s="1281" t="str">
        <f t="shared" si="554"/>
        <v/>
      </c>
      <c r="BV340" s="1281" t="str">
        <f t="shared" si="555"/>
        <v/>
      </c>
      <c r="BW340" s="1281" t="str">
        <f t="shared" si="556"/>
        <v/>
      </c>
      <c r="BX340" s="1281" t="str">
        <f t="shared" si="557"/>
        <v/>
      </c>
      <c r="BY340" s="1281" t="str">
        <f t="shared" si="558"/>
        <v/>
      </c>
      <c r="BZ340" s="1281" t="str">
        <f t="shared" si="559"/>
        <v/>
      </c>
      <c r="CA340" s="1281" t="str">
        <f t="shared" si="560"/>
        <v/>
      </c>
      <c r="CB340" s="1281" t="str">
        <f t="shared" si="561"/>
        <v/>
      </c>
      <c r="CC340" s="1281" t="str">
        <f t="shared" si="562"/>
        <v/>
      </c>
      <c r="CD340" s="1281" t="str">
        <f t="shared" si="563"/>
        <v/>
      </c>
      <c r="CE340" s="623" t="str">
        <f t="shared" si="564"/>
        <v/>
      </c>
      <c r="CF340" s="623" t="str">
        <f t="shared" si="565"/>
        <v/>
      </c>
      <c r="CG340" s="623" t="str">
        <f t="shared" si="566"/>
        <v/>
      </c>
      <c r="CH340" s="623" t="str">
        <f t="shared" si="567"/>
        <v/>
      </c>
      <c r="CI340" s="623" t="str">
        <f t="shared" si="568"/>
        <v/>
      </c>
      <c r="CJ340" s="623" t="str">
        <f t="shared" si="569"/>
        <v/>
      </c>
      <c r="CK340" s="623" t="str">
        <f t="shared" si="570"/>
        <v/>
      </c>
      <c r="CL340" s="623" t="str">
        <f t="shared" si="571"/>
        <v/>
      </c>
      <c r="CM340" s="623" t="str">
        <f t="shared" si="572"/>
        <v/>
      </c>
      <c r="CN340" s="623" t="str">
        <f t="shared" si="573"/>
        <v/>
      </c>
      <c r="CO340" s="623" t="str">
        <f t="shared" si="574"/>
        <v/>
      </c>
      <c r="CP340" s="623" t="str">
        <f t="shared" si="575"/>
        <v/>
      </c>
      <c r="CQ340" s="1281" t="str">
        <f t="shared" si="576"/>
        <v/>
      </c>
      <c r="CR340" s="1281" t="str">
        <f t="shared" si="577"/>
        <v/>
      </c>
      <c r="CS340" s="1281" t="str">
        <f t="shared" si="578"/>
        <v/>
      </c>
      <c r="CT340" s="1281" t="str">
        <f t="shared" si="579"/>
        <v/>
      </c>
      <c r="CU340" s="1281" t="str">
        <f t="shared" si="580"/>
        <v/>
      </c>
      <c r="CV340" s="1281" t="str">
        <f t="shared" si="581"/>
        <v/>
      </c>
      <c r="CW340" s="1281" t="str">
        <f t="shared" si="582"/>
        <v/>
      </c>
      <c r="CX340" s="1281" t="str">
        <f t="shared" si="583"/>
        <v/>
      </c>
      <c r="CY340" s="1281" t="str">
        <f t="shared" si="584"/>
        <v/>
      </c>
      <c r="CZ340" s="1281" t="str">
        <f t="shared" si="585"/>
        <v/>
      </c>
      <c r="DA340" s="1281" t="str">
        <f t="shared" si="586"/>
        <v/>
      </c>
      <c r="DB340" s="1281" t="str">
        <f t="shared" si="587"/>
        <v/>
      </c>
      <c r="DC340" s="623" t="str">
        <f t="shared" si="588"/>
        <v/>
      </c>
      <c r="DD340" s="623" t="str">
        <f t="shared" si="589"/>
        <v/>
      </c>
      <c r="DE340" s="623" t="str">
        <f t="shared" si="590"/>
        <v/>
      </c>
      <c r="DF340" s="623" t="str">
        <f t="shared" si="591"/>
        <v/>
      </c>
      <c r="DG340" s="623" t="str">
        <f t="shared" si="592"/>
        <v/>
      </c>
      <c r="DH340" s="623" t="str">
        <f t="shared" si="593"/>
        <v/>
      </c>
      <c r="DI340" s="623" t="str">
        <f t="shared" si="594"/>
        <v/>
      </c>
      <c r="DJ340" s="623" t="str">
        <f t="shared" si="595"/>
        <v/>
      </c>
      <c r="DK340" s="623" t="str">
        <f t="shared" si="596"/>
        <v/>
      </c>
      <c r="DL340" s="623" t="str">
        <f t="shared" si="597"/>
        <v/>
      </c>
      <c r="DM340" s="623" t="str">
        <f t="shared" si="598"/>
        <v/>
      </c>
      <c r="DN340" s="623" t="str">
        <f t="shared" si="599"/>
        <v/>
      </c>
      <c r="DO340" s="1281" t="str">
        <f t="shared" si="600"/>
        <v/>
      </c>
      <c r="DP340" s="1281" t="str">
        <f t="shared" si="601"/>
        <v/>
      </c>
      <c r="DQ340" s="1281" t="str">
        <f t="shared" si="602"/>
        <v/>
      </c>
      <c r="DR340" s="1281" t="str">
        <f t="shared" si="603"/>
        <v/>
      </c>
      <c r="DS340" s="1281" t="str">
        <f t="shared" si="604"/>
        <v/>
      </c>
      <c r="DT340" s="1281" t="str">
        <f t="shared" si="605"/>
        <v/>
      </c>
      <c r="DU340" s="1281" t="str">
        <f t="shared" si="606"/>
        <v/>
      </c>
      <c r="DV340" s="1281" t="str">
        <f t="shared" si="607"/>
        <v/>
      </c>
      <c r="DW340" s="1281" t="str">
        <f t="shared" si="608"/>
        <v/>
      </c>
      <c r="DX340" s="1281" t="str">
        <f t="shared" si="609"/>
        <v/>
      </c>
      <c r="DY340" s="1281" t="str">
        <f t="shared" si="610"/>
        <v/>
      </c>
      <c r="DZ340" s="1281" t="str">
        <f t="shared" si="611"/>
        <v/>
      </c>
      <c r="EA340" s="623" t="str">
        <f t="shared" si="612"/>
        <v/>
      </c>
      <c r="EB340" s="623" t="str">
        <f t="shared" si="613"/>
        <v/>
      </c>
      <c r="EC340" s="623" t="str">
        <f t="shared" si="614"/>
        <v/>
      </c>
      <c r="ED340" s="623" t="str">
        <f t="shared" si="615"/>
        <v/>
      </c>
      <c r="EE340" s="623" t="str">
        <f t="shared" si="616"/>
        <v/>
      </c>
      <c r="EF340" s="623" t="str">
        <f t="shared" si="617"/>
        <v/>
      </c>
      <c r="EG340" s="623" t="str">
        <f t="shared" si="618"/>
        <v/>
      </c>
      <c r="EH340" s="623" t="str">
        <f t="shared" si="619"/>
        <v/>
      </c>
      <c r="EI340" s="623" t="str">
        <f t="shared" si="620"/>
        <v/>
      </c>
      <c r="EJ340" s="623" t="str">
        <f t="shared" si="621"/>
        <v/>
      </c>
      <c r="EK340" s="623" t="str">
        <f t="shared" si="622"/>
        <v/>
      </c>
      <c r="EL340" s="623" t="str">
        <f t="shared" si="623"/>
        <v/>
      </c>
    </row>
    <row r="341" spans="1:142">
      <c r="A341" s="7" t="str">
        <f>IF('Rent Roll_RedIQ 1'!B334&gt;0,'Rent Roll_RedIQ 1'!B334,"")</f>
        <v/>
      </c>
      <c r="B341" s="7" t="str">
        <f>IF('Rent Roll_RedIQ 1'!C334&gt;0,'Rent Roll_RedIQ 1'!C334,"")</f>
        <v/>
      </c>
      <c r="C341" s="614">
        <f>IF('Rent Roll_RedIQ 1'!K334&gt;0,'Rent Roll_RedIQ 1'!K334,0)</f>
        <v>0</v>
      </c>
      <c r="D341" s="615" t="str">
        <f>IF('Rent Roll_RedIQ 1'!J334&gt;0,'Rent Roll_RedIQ 1'!J334,"")</f>
        <v/>
      </c>
      <c r="E341" s="624" t="str">
        <f t="shared" si="531"/>
        <v/>
      </c>
      <c r="F341" s="194"/>
      <c r="G341" s="194"/>
      <c r="H341" s="616" t="str">
        <f t="shared" si="633"/>
        <v/>
      </c>
      <c r="I341" s="1200">
        <f>IF('Rent Roll_RedIQ 1'!S334&gt;0,'Rent Roll_RedIQ 1'!S334,Purchase_Date-1)</f>
        <v>45991</v>
      </c>
      <c r="J341" s="617" t="str">
        <f t="shared" si="634"/>
        <v/>
      </c>
      <c r="K341" s="1205">
        <f t="shared" si="635"/>
        <v>46356</v>
      </c>
      <c r="L341" s="618" t="str">
        <f t="shared" si="634"/>
        <v/>
      </c>
      <c r="M341" s="1208">
        <f t="shared" si="636"/>
        <v>46721</v>
      </c>
      <c r="N341" s="614" t="str">
        <f t="shared" si="532"/>
        <v/>
      </c>
      <c r="O341" s="614" t="str">
        <f t="shared" si="533"/>
        <v/>
      </c>
      <c r="P341" s="614" t="str">
        <f t="shared" si="534"/>
        <v/>
      </c>
      <c r="Q341" s="614" t="str">
        <f t="shared" si="535"/>
        <v/>
      </c>
      <c r="R341" s="614" t="str">
        <f t="shared" si="536"/>
        <v/>
      </c>
      <c r="S341" s="614" t="str">
        <f t="shared" si="537"/>
        <v/>
      </c>
      <c r="T341" s="614" t="str">
        <f t="shared" si="538"/>
        <v/>
      </c>
      <c r="U341" s="619"/>
      <c r="V341" s="614"/>
      <c r="W341" s="620" t="str">
        <f t="shared" si="631"/>
        <v/>
      </c>
      <c r="X341" s="620" t="str">
        <f t="shared" ref="X341:AC346" si="640">IF($I341&gt;=X$11,$C341,$H341)</f>
        <v/>
      </c>
      <c r="Y341" s="620" t="str">
        <f t="shared" si="640"/>
        <v/>
      </c>
      <c r="Z341" s="620" t="str">
        <f t="shared" si="640"/>
        <v/>
      </c>
      <c r="AA341" s="620" t="str">
        <f t="shared" si="640"/>
        <v/>
      </c>
      <c r="AB341" s="620" t="str">
        <f t="shared" si="640"/>
        <v/>
      </c>
      <c r="AC341" s="620" t="str">
        <f t="shared" si="640"/>
        <v/>
      </c>
      <c r="AD341" s="620" t="str">
        <f t="shared" si="639"/>
        <v/>
      </c>
      <c r="AE341" s="620" t="str">
        <f t="shared" si="639"/>
        <v/>
      </c>
      <c r="AF341" s="620" t="str">
        <f t="shared" si="639"/>
        <v/>
      </c>
      <c r="AG341" s="620" t="str">
        <f t="shared" si="639"/>
        <v/>
      </c>
      <c r="AH341" s="620" t="str">
        <f t="shared" si="639"/>
        <v/>
      </c>
      <c r="AI341" s="621" t="str">
        <f t="shared" si="629"/>
        <v/>
      </c>
      <c r="AJ341" s="621" t="str">
        <f t="shared" si="637"/>
        <v/>
      </c>
      <c r="AK341" s="621" t="str">
        <f t="shared" si="637"/>
        <v/>
      </c>
      <c r="AL341" s="621" t="str">
        <f t="shared" si="637"/>
        <v/>
      </c>
      <c r="AM341" s="621" t="str">
        <f t="shared" si="637"/>
        <v/>
      </c>
      <c r="AN341" s="621" t="str">
        <f t="shared" si="637"/>
        <v/>
      </c>
      <c r="AO341" s="621" t="str">
        <f t="shared" si="637"/>
        <v/>
      </c>
      <c r="AP341" s="621" t="str">
        <f t="shared" si="637"/>
        <v/>
      </c>
      <c r="AQ341" s="621" t="str">
        <f t="shared" si="637"/>
        <v/>
      </c>
      <c r="AR341" s="621" t="str">
        <f t="shared" si="637"/>
        <v/>
      </c>
      <c r="AS341" s="621" t="str">
        <f t="shared" si="637"/>
        <v/>
      </c>
      <c r="AT341" s="621" t="str">
        <f t="shared" si="637"/>
        <v/>
      </c>
      <c r="AU341" s="622" t="str">
        <f t="shared" si="526"/>
        <v/>
      </c>
      <c r="AV341" s="622" t="str">
        <f t="shared" si="638"/>
        <v/>
      </c>
      <c r="AW341" s="622" t="str">
        <f t="shared" si="638"/>
        <v/>
      </c>
      <c r="AX341" s="622" t="str">
        <f t="shared" si="638"/>
        <v/>
      </c>
      <c r="AY341" s="622" t="str">
        <f t="shared" si="638"/>
        <v/>
      </c>
      <c r="AZ341" s="622" t="str">
        <f t="shared" si="638"/>
        <v/>
      </c>
      <c r="BA341" s="622" t="str">
        <f t="shared" si="638"/>
        <v/>
      </c>
      <c r="BB341" s="622" t="str">
        <f t="shared" si="638"/>
        <v/>
      </c>
      <c r="BC341" s="622" t="str">
        <f t="shared" si="638"/>
        <v/>
      </c>
      <c r="BD341" s="622" t="str">
        <f t="shared" si="638"/>
        <v/>
      </c>
      <c r="BE341" s="622" t="str">
        <f t="shared" si="638"/>
        <v/>
      </c>
      <c r="BF341" s="622" t="str">
        <f t="shared" si="638"/>
        <v/>
      </c>
      <c r="BG341" s="623" t="str">
        <f t="shared" si="540"/>
        <v/>
      </c>
      <c r="BH341" s="623" t="str">
        <f t="shared" si="541"/>
        <v/>
      </c>
      <c r="BI341" s="623" t="str">
        <f t="shared" si="542"/>
        <v/>
      </c>
      <c r="BJ341" s="623" t="str">
        <f t="shared" si="543"/>
        <v/>
      </c>
      <c r="BK341" s="623" t="str">
        <f t="shared" si="544"/>
        <v/>
      </c>
      <c r="BL341" s="623" t="str">
        <f t="shared" si="545"/>
        <v/>
      </c>
      <c r="BM341" s="623" t="str">
        <f t="shared" si="546"/>
        <v/>
      </c>
      <c r="BN341" s="623" t="str">
        <f t="shared" si="547"/>
        <v/>
      </c>
      <c r="BO341" s="623" t="str">
        <f t="shared" si="548"/>
        <v/>
      </c>
      <c r="BP341" s="623" t="str">
        <f t="shared" si="549"/>
        <v/>
      </c>
      <c r="BQ341" s="623" t="str">
        <f t="shared" si="550"/>
        <v/>
      </c>
      <c r="BR341" s="623" t="str">
        <f t="shared" si="551"/>
        <v/>
      </c>
      <c r="BS341" s="1281" t="str">
        <f t="shared" si="552"/>
        <v/>
      </c>
      <c r="BT341" s="1281" t="str">
        <f t="shared" si="553"/>
        <v/>
      </c>
      <c r="BU341" s="1281" t="str">
        <f t="shared" si="554"/>
        <v/>
      </c>
      <c r="BV341" s="1281" t="str">
        <f t="shared" si="555"/>
        <v/>
      </c>
      <c r="BW341" s="1281" t="str">
        <f t="shared" si="556"/>
        <v/>
      </c>
      <c r="BX341" s="1281" t="str">
        <f t="shared" si="557"/>
        <v/>
      </c>
      <c r="BY341" s="1281" t="str">
        <f t="shared" si="558"/>
        <v/>
      </c>
      <c r="BZ341" s="1281" t="str">
        <f t="shared" si="559"/>
        <v/>
      </c>
      <c r="CA341" s="1281" t="str">
        <f t="shared" si="560"/>
        <v/>
      </c>
      <c r="CB341" s="1281" t="str">
        <f t="shared" si="561"/>
        <v/>
      </c>
      <c r="CC341" s="1281" t="str">
        <f t="shared" si="562"/>
        <v/>
      </c>
      <c r="CD341" s="1281" t="str">
        <f t="shared" si="563"/>
        <v/>
      </c>
      <c r="CE341" s="623" t="str">
        <f t="shared" si="564"/>
        <v/>
      </c>
      <c r="CF341" s="623" t="str">
        <f t="shared" si="565"/>
        <v/>
      </c>
      <c r="CG341" s="623" t="str">
        <f t="shared" si="566"/>
        <v/>
      </c>
      <c r="CH341" s="623" t="str">
        <f t="shared" si="567"/>
        <v/>
      </c>
      <c r="CI341" s="623" t="str">
        <f t="shared" si="568"/>
        <v/>
      </c>
      <c r="CJ341" s="623" t="str">
        <f t="shared" si="569"/>
        <v/>
      </c>
      <c r="CK341" s="623" t="str">
        <f t="shared" si="570"/>
        <v/>
      </c>
      <c r="CL341" s="623" t="str">
        <f t="shared" si="571"/>
        <v/>
      </c>
      <c r="CM341" s="623" t="str">
        <f t="shared" si="572"/>
        <v/>
      </c>
      <c r="CN341" s="623" t="str">
        <f t="shared" si="573"/>
        <v/>
      </c>
      <c r="CO341" s="623" t="str">
        <f t="shared" si="574"/>
        <v/>
      </c>
      <c r="CP341" s="623" t="str">
        <f t="shared" si="575"/>
        <v/>
      </c>
      <c r="CQ341" s="1281" t="str">
        <f t="shared" si="576"/>
        <v/>
      </c>
      <c r="CR341" s="1281" t="str">
        <f t="shared" si="577"/>
        <v/>
      </c>
      <c r="CS341" s="1281" t="str">
        <f t="shared" si="578"/>
        <v/>
      </c>
      <c r="CT341" s="1281" t="str">
        <f t="shared" si="579"/>
        <v/>
      </c>
      <c r="CU341" s="1281" t="str">
        <f t="shared" si="580"/>
        <v/>
      </c>
      <c r="CV341" s="1281" t="str">
        <f t="shared" si="581"/>
        <v/>
      </c>
      <c r="CW341" s="1281" t="str">
        <f t="shared" si="582"/>
        <v/>
      </c>
      <c r="CX341" s="1281" t="str">
        <f t="shared" si="583"/>
        <v/>
      </c>
      <c r="CY341" s="1281" t="str">
        <f t="shared" si="584"/>
        <v/>
      </c>
      <c r="CZ341" s="1281" t="str">
        <f t="shared" si="585"/>
        <v/>
      </c>
      <c r="DA341" s="1281" t="str">
        <f t="shared" si="586"/>
        <v/>
      </c>
      <c r="DB341" s="1281" t="str">
        <f t="shared" si="587"/>
        <v/>
      </c>
      <c r="DC341" s="623" t="str">
        <f t="shared" si="588"/>
        <v/>
      </c>
      <c r="DD341" s="623" t="str">
        <f t="shared" si="589"/>
        <v/>
      </c>
      <c r="DE341" s="623" t="str">
        <f t="shared" si="590"/>
        <v/>
      </c>
      <c r="DF341" s="623" t="str">
        <f t="shared" si="591"/>
        <v/>
      </c>
      <c r="DG341" s="623" t="str">
        <f t="shared" si="592"/>
        <v/>
      </c>
      <c r="DH341" s="623" t="str">
        <f t="shared" si="593"/>
        <v/>
      </c>
      <c r="DI341" s="623" t="str">
        <f t="shared" si="594"/>
        <v/>
      </c>
      <c r="DJ341" s="623" t="str">
        <f t="shared" si="595"/>
        <v/>
      </c>
      <c r="DK341" s="623" t="str">
        <f t="shared" si="596"/>
        <v/>
      </c>
      <c r="DL341" s="623" t="str">
        <f t="shared" si="597"/>
        <v/>
      </c>
      <c r="DM341" s="623" t="str">
        <f t="shared" si="598"/>
        <v/>
      </c>
      <c r="DN341" s="623" t="str">
        <f t="shared" si="599"/>
        <v/>
      </c>
      <c r="DO341" s="1281" t="str">
        <f t="shared" si="600"/>
        <v/>
      </c>
      <c r="DP341" s="1281" t="str">
        <f t="shared" si="601"/>
        <v/>
      </c>
      <c r="DQ341" s="1281" t="str">
        <f t="shared" si="602"/>
        <v/>
      </c>
      <c r="DR341" s="1281" t="str">
        <f t="shared" si="603"/>
        <v/>
      </c>
      <c r="DS341" s="1281" t="str">
        <f t="shared" si="604"/>
        <v/>
      </c>
      <c r="DT341" s="1281" t="str">
        <f t="shared" si="605"/>
        <v/>
      </c>
      <c r="DU341" s="1281" t="str">
        <f t="shared" si="606"/>
        <v/>
      </c>
      <c r="DV341" s="1281" t="str">
        <f t="shared" si="607"/>
        <v/>
      </c>
      <c r="DW341" s="1281" t="str">
        <f t="shared" si="608"/>
        <v/>
      </c>
      <c r="DX341" s="1281" t="str">
        <f t="shared" si="609"/>
        <v/>
      </c>
      <c r="DY341" s="1281" t="str">
        <f t="shared" si="610"/>
        <v/>
      </c>
      <c r="DZ341" s="1281" t="str">
        <f t="shared" si="611"/>
        <v/>
      </c>
      <c r="EA341" s="623" t="str">
        <f t="shared" si="612"/>
        <v/>
      </c>
      <c r="EB341" s="623" t="str">
        <f t="shared" si="613"/>
        <v/>
      </c>
      <c r="EC341" s="623" t="str">
        <f t="shared" si="614"/>
        <v/>
      </c>
      <c r="ED341" s="623" t="str">
        <f t="shared" si="615"/>
        <v/>
      </c>
      <c r="EE341" s="623" t="str">
        <f t="shared" si="616"/>
        <v/>
      </c>
      <c r="EF341" s="623" t="str">
        <f t="shared" si="617"/>
        <v/>
      </c>
      <c r="EG341" s="623" t="str">
        <f t="shared" si="618"/>
        <v/>
      </c>
      <c r="EH341" s="623" t="str">
        <f t="shared" si="619"/>
        <v/>
      </c>
      <c r="EI341" s="623" t="str">
        <f t="shared" si="620"/>
        <v/>
      </c>
      <c r="EJ341" s="623" t="str">
        <f t="shared" si="621"/>
        <v/>
      </c>
      <c r="EK341" s="623" t="str">
        <f t="shared" si="622"/>
        <v/>
      </c>
      <c r="EL341" s="623" t="str">
        <f t="shared" si="623"/>
        <v/>
      </c>
    </row>
    <row r="342" spans="1:142">
      <c r="A342" s="7" t="str">
        <f>IF('Rent Roll_RedIQ 1'!B335&gt;0,'Rent Roll_RedIQ 1'!B335,"")</f>
        <v/>
      </c>
      <c r="B342" s="7" t="str">
        <f>IF('Rent Roll_RedIQ 1'!C335&gt;0,'Rent Roll_RedIQ 1'!C335,"")</f>
        <v/>
      </c>
      <c r="C342" s="614">
        <f>IF('Rent Roll_RedIQ 1'!K335&gt;0,'Rent Roll_RedIQ 1'!K335,0)</f>
        <v>0</v>
      </c>
      <c r="D342" s="615" t="str">
        <f>IF('Rent Roll_RedIQ 1'!J335&gt;0,'Rent Roll_RedIQ 1'!J335,"")</f>
        <v/>
      </c>
      <c r="E342" s="624" t="str">
        <f t="shared" si="531"/>
        <v/>
      </c>
      <c r="F342" s="194"/>
      <c r="G342" s="194"/>
      <c r="H342" s="616" t="str">
        <f t="shared" si="633"/>
        <v/>
      </c>
      <c r="I342" s="1200">
        <f>IF('Rent Roll_RedIQ 1'!S335&gt;0,'Rent Roll_RedIQ 1'!S335,Purchase_Date-1)</f>
        <v>45991</v>
      </c>
      <c r="J342" s="617" t="str">
        <f t="shared" si="634"/>
        <v/>
      </c>
      <c r="K342" s="1205">
        <f t="shared" si="635"/>
        <v>46356</v>
      </c>
      <c r="L342" s="618" t="str">
        <f t="shared" si="634"/>
        <v/>
      </c>
      <c r="M342" s="1208">
        <f t="shared" si="636"/>
        <v>46721</v>
      </c>
      <c r="N342" s="614" t="str">
        <f t="shared" si="532"/>
        <v/>
      </c>
      <c r="O342" s="614" t="str">
        <f t="shared" si="533"/>
        <v/>
      </c>
      <c r="P342" s="614" t="str">
        <f t="shared" si="534"/>
        <v/>
      </c>
      <c r="Q342" s="614" t="str">
        <f t="shared" si="535"/>
        <v/>
      </c>
      <c r="R342" s="614" t="str">
        <f t="shared" si="536"/>
        <v/>
      </c>
      <c r="S342" s="614" t="str">
        <f t="shared" si="537"/>
        <v/>
      </c>
      <c r="T342" s="614" t="str">
        <f t="shared" si="538"/>
        <v/>
      </c>
      <c r="U342" s="619"/>
      <c r="V342" s="614"/>
      <c r="W342" s="620" t="str">
        <f t="shared" si="631"/>
        <v/>
      </c>
      <c r="X342" s="620" t="str">
        <f t="shared" si="640"/>
        <v/>
      </c>
      <c r="Y342" s="620" t="str">
        <f t="shared" si="640"/>
        <v/>
      </c>
      <c r="Z342" s="620" t="str">
        <f t="shared" si="640"/>
        <v/>
      </c>
      <c r="AA342" s="620" t="str">
        <f t="shared" si="640"/>
        <v/>
      </c>
      <c r="AB342" s="620" t="str">
        <f t="shared" si="640"/>
        <v/>
      </c>
      <c r="AC342" s="620" t="str">
        <f t="shared" si="640"/>
        <v/>
      </c>
      <c r="AD342" s="620" t="str">
        <f t="shared" si="639"/>
        <v/>
      </c>
      <c r="AE342" s="620" t="str">
        <f t="shared" si="639"/>
        <v/>
      </c>
      <c r="AF342" s="620" t="str">
        <f t="shared" si="639"/>
        <v/>
      </c>
      <c r="AG342" s="620" t="str">
        <f t="shared" si="639"/>
        <v/>
      </c>
      <c r="AH342" s="620" t="str">
        <f t="shared" si="639"/>
        <v/>
      </c>
      <c r="AI342" s="621" t="str">
        <f t="shared" si="629"/>
        <v/>
      </c>
      <c r="AJ342" s="621" t="str">
        <f t="shared" si="637"/>
        <v/>
      </c>
      <c r="AK342" s="621" t="str">
        <f t="shared" si="637"/>
        <v/>
      </c>
      <c r="AL342" s="621" t="str">
        <f t="shared" si="637"/>
        <v/>
      </c>
      <c r="AM342" s="621" t="str">
        <f t="shared" si="637"/>
        <v/>
      </c>
      <c r="AN342" s="621" t="str">
        <f t="shared" si="637"/>
        <v/>
      </c>
      <c r="AO342" s="621" t="str">
        <f t="shared" si="637"/>
        <v/>
      </c>
      <c r="AP342" s="621" t="str">
        <f t="shared" si="637"/>
        <v/>
      </c>
      <c r="AQ342" s="621" t="str">
        <f t="shared" si="637"/>
        <v/>
      </c>
      <c r="AR342" s="621" t="str">
        <f t="shared" si="637"/>
        <v/>
      </c>
      <c r="AS342" s="621" t="str">
        <f t="shared" si="637"/>
        <v/>
      </c>
      <c r="AT342" s="621" t="str">
        <f t="shared" si="637"/>
        <v/>
      </c>
      <c r="AU342" s="622" t="str">
        <f t="shared" si="526"/>
        <v/>
      </c>
      <c r="AV342" s="622" t="str">
        <f t="shared" si="638"/>
        <v/>
      </c>
      <c r="AW342" s="622" t="str">
        <f t="shared" si="638"/>
        <v/>
      </c>
      <c r="AX342" s="622" t="str">
        <f t="shared" si="638"/>
        <v/>
      </c>
      <c r="AY342" s="622" t="str">
        <f t="shared" si="638"/>
        <v/>
      </c>
      <c r="AZ342" s="622" t="str">
        <f t="shared" si="638"/>
        <v/>
      </c>
      <c r="BA342" s="622" t="str">
        <f t="shared" si="638"/>
        <v/>
      </c>
      <c r="BB342" s="622" t="str">
        <f t="shared" si="638"/>
        <v/>
      </c>
      <c r="BC342" s="622" t="str">
        <f t="shared" si="638"/>
        <v/>
      </c>
      <c r="BD342" s="622" t="str">
        <f t="shared" si="638"/>
        <v/>
      </c>
      <c r="BE342" s="622" t="str">
        <f t="shared" si="638"/>
        <v/>
      </c>
      <c r="BF342" s="622" t="str">
        <f t="shared" si="638"/>
        <v/>
      </c>
      <c r="BG342" s="623" t="str">
        <f t="shared" si="540"/>
        <v/>
      </c>
      <c r="BH342" s="623" t="str">
        <f t="shared" si="541"/>
        <v/>
      </c>
      <c r="BI342" s="623" t="str">
        <f t="shared" si="542"/>
        <v/>
      </c>
      <c r="BJ342" s="623" t="str">
        <f t="shared" si="543"/>
        <v/>
      </c>
      <c r="BK342" s="623" t="str">
        <f t="shared" si="544"/>
        <v/>
      </c>
      <c r="BL342" s="623" t="str">
        <f t="shared" si="545"/>
        <v/>
      </c>
      <c r="BM342" s="623" t="str">
        <f t="shared" si="546"/>
        <v/>
      </c>
      <c r="BN342" s="623" t="str">
        <f t="shared" si="547"/>
        <v/>
      </c>
      <c r="BO342" s="623" t="str">
        <f t="shared" si="548"/>
        <v/>
      </c>
      <c r="BP342" s="623" t="str">
        <f t="shared" si="549"/>
        <v/>
      </c>
      <c r="BQ342" s="623" t="str">
        <f t="shared" si="550"/>
        <v/>
      </c>
      <c r="BR342" s="623" t="str">
        <f t="shared" si="551"/>
        <v/>
      </c>
      <c r="BS342" s="1281" t="str">
        <f t="shared" si="552"/>
        <v/>
      </c>
      <c r="BT342" s="1281" t="str">
        <f t="shared" si="553"/>
        <v/>
      </c>
      <c r="BU342" s="1281" t="str">
        <f t="shared" si="554"/>
        <v/>
      </c>
      <c r="BV342" s="1281" t="str">
        <f t="shared" si="555"/>
        <v/>
      </c>
      <c r="BW342" s="1281" t="str">
        <f t="shared" si="556"/>
        <v/>
      </c>
      <c r="BX342" s="1281" t="str">
        <f t="shared" si="557"/>
        <v/>
      </c>
      <c r="BY342" s="1281" t="str">
        <f t="shared" si="558"/>
        <v/>
      </c>
      <c r="BZ342" s="1281" t="str">
        <f t="shared" si="559"/>
        <v/>
      </c>
      <c r="CA342" s="1281" t="str">
        <f t="shared" si="560"/>
        <v/>
      </c>
      <c r="CB342" s="1281" t="str">
        <f t="shared" si="561"/>
        <v/>
      </c>
      <c r="CC342" s="1281" t="str">
        <f t="shared" si="562"/>
        <v/>
      </c>
      <c r="CD342" s="1281" t="str">
        <f t="shared" si="563"/>
        <v/>
      </c>
      <c r="CE342" s="623" t="str">
        <f t="shared" si="564"/>
        <v/>
      </c>
      <c r="CF342" s="623" t="str">
        <f t="shared" si="565"/>
        <v/>
      </c>
      <c r="CG342" s="623" t="str">
        <f t="shared" si="566"/>
        <v/>
      </c>
      <c r="CH342" s="623" t="str">
        <f t="shared" si="567"/>
        <v/>
      </c>
      <c r="CI342" s="623" t="str">
        <f t="shared" si="568"/>
        <v/>
      </c>
      <c r="CJ342" s="623" t="str">
        <f t="shared" si="569"/>
        <v/>
      </c>
      <c r="CK342" s="623" t="str">
        <f t="shared" si="570"/>
        <v/>
      </c>
      <c r="CL342" s="623" t="str">
        <f t="shared" si="571"/>
        <v/>
      </c>
      <c r="CM342" s="623" t="str">
        <f t="shared" si="572"/>
        <v/>
      </c>
      <c r="CN342" s="623" t="str">
        <f t="shared" si="573"/>
        <v/>
      </c>
      <c r="CO342" s="623" t="str">
        <f t="shared" si="574"/>
        <v/>
      </c>
      <c r="CP342" s="623" t="str">
        <f t="shared" si="575"/>
        <v/>
      </c>
      <c r="CQ342" s="1281" t="str">
        <f t="shared" si="576"/>
        <v/>
      </c>
      <c r="CR342" s="1281" t="str">
        <f t="shared" si="577"/>
        <v/>
      </c>
      <c r="CS342" s="1281" t="str">
        <f t="shared" si="578"/>
        <v/>
      </c>
      <c r="CT342" s="1281" t="str">
        <f t="shared" si="579"/>
        <v/>
      </c>
      <c r="CU342" s="1281" t="str">
        <f t="shared" si="580"/>
        <v/>
      </c>
      <c r="CV342" s="1281" t="str">
        <f t="shared" si="581"/>
        <v/>
      </c>
      <c r="CW342" s="1281" t="str">
        <f t="shared" si="582"/>
        <v/>
      </c>
      <c r="CX342" s="1281" t="str">
        <f t="shared" si="583"/>
        <v/>
      </c>
      <c r="CY342" s="1281" t="str">
        <f t="shared" si="584"/>
        <v/>
      </c>
      <c r="CZ342" s="1281" t="str">
        <f t="shared" si="585"/>
        <v/>
      </c>
      <c r="DA342" s="1281" t="str">
        <f t="shared" si="586"/>
        <v/>
      </c>
      <c r="DB342" s="1281" t="str">
        <f t="shared" si="587"/>
        <v/>
      </c>
      <c r="DC342" s="623" t="str">
        <f t="shared" si="588"/>
        <v/>
      </c>
      <c r="DD342" s="623" t="str">
        <f t="shared" si="589"/>
        <v/>
      </c>
      <c r="DE342" s="623" t="str">
        <f t="shared" si="590"/>
        <v/>
      </c>
      <c r="DF342" s="623" t="str">
        <f t="shared" si="591"/>
        <v/>
      </c>
      <c r="DG342" s="623" t="str">
        <f t="shared" si="592"/>
        <v/>
      </c>
      <c r="DH342" s="623" t="str">
        <f t="shared" si="593"/>
        <v/>
      </c>
      <c r="DI342" s="623" t="str">
        <f t="shared" si="594"/>
        <v/>
      </c>
      <c r="DJ342" s="623" t="str">
        <f t="shared" si="595"/>
        <v/>
      </c>
      <c r="DK342" s="623" t="str">
        <f t="shared" si="596"/>
        <v/>
      </c>
      <c r="DL342" s="623" t="str">
        <f t="shared" si="597"/>
        <v/>
      </c>
      <c r="DM342" s="623" t="str">
        <f t="shared" si="598"/>
        <v/>
      </c>
      <c r="DN342" s="623" t="str">
        <f t="shared" si="599"/>
        <v/>
      </c>
      <c r="DO342" s="1281" t="str">
        <f t="shared" si="600"/>
        <v/>
      </c>
      <c r="DP342" s="1281" t="str">
        <f t="shared" si="601"/>
        <v/>
      </c>
      <c r="DQ342" s="1281" t="str">
        <f t="shared" si="602"/>
        <v/>
      </c>
      <c r="DR342" s="1281" t="str">
        <f t="shared" si="603"/>
        <v/>
      </c>
      <c r="DS342" s="1281" t="str">
        <f t="shared" si="604"/>
        <v/>
      </c>
      <c r="DT342" s="1281" t="str">
        <f t="shared" si="605"/>
        <v/>
      </c>
      <c r="DU342" s="1281" t="str">
        <f t="shared" si="606"/>
        <v/>
      </c>
      <c r="DV342" s="1281" t="str">
        <f t="shared" si="607"/>
        <v/>
      </c>
      <c r="DW342" s="1281" t="str">
        <f t="shared" si="608"/>
        <v/>
      </c>
      <c r="DX342" s="1281" t="str">
        <f t="shared" si="609"/>
        <v/>
      </c>
      <c r="DY342" s="1281" t="str">
        <f t="shared" si="610"/>
        <v/>
      </c>
      <c r="DZ342" s="1281" t="str">
        <f t="shared" si="611"/>
        <v/>
      </c>
      <c r="EA342" s="623" t="str">
        <f t="shared" si="612"/>
        <v/>
      </c>
      <c r="EB342" s="623" t="str">
        <f t="shared" si="613"/>
        <v/>
      </c>
      <c r="EC342" s="623" t="str">
        <f t="shared" si="614"/>
        <v/>
      </c>
      <c r="ED342" s="623" t="str">
        <f t="shared" si="615"/>
        <v/>
      </c>
      <c r="EE342" s="623" t="str">
        <f t="shared" si="616"/>
        <v/>
      </c>
      <c r="EF342" s="623" t="str">
        <f t="shared" si="617"/>
        <v/>
      </c>
      <c r="EG342" s="623" t="str">
        <f t="shared" si="618"/>
        <v/>
      </c>
      <c r="EH342" s="623" t="str">
        <f t="shared" si="619"/>
        <v/>
      </c>
      <c r="EI342" s="623" t="str">
        <f t="shared" si="620"/>
        <v/>
      </c>
      <c r="EJ342" s="623" t="str">
        <f t="shared" si="621"/>
        <v/>
      </c>
      <c r="EK342" s="623" t="str">
        <f t="shared" si="622"/>
        <v/>
      </c>
      <c r="EL342" s="623" t="str">
        <f t="shared" si="623"/>
        <v/>
      </c>
    </row>
    <row r="343" spans="1:142">
      <c r="A343" s="7" t="str">
        <f>IF('Rent Roll_RedIQ 1'!B336&gt;0,'Rent Roll_RedIQ 1'!B336,"")</f>
        <v/>
      </c>
      <c r="B343" s="7" t="str">
        <f>IF('Rent Roll_RedIQ 1'!C336&gt;0,'Rent Roll_RedIQ 1'!C336,"")</f>
        <v/>
      </c>
      <c r="C343" s="614">
        <f>IF('Rent Roll_RedIQ 1'!K336&gt;0,'Rent Roll_RedIQ 1'!K336,0)</f>
        <v>0</v>
      </c>
      <c r="D343" s="615" t="str">
        <f>IF('Rent Roll_RedIQ 1'!J336&gt;0,'Rent Roll_RedIQ 1'!J336,"")</f>
        <v/>
      </c>
      <c r="E343" s="624" t="str">
        <f t="shared" si="531"/>
        <v/>
      </c>
      <c r="F343" s="194"/>
      <c r="G343" s="194"/>
      <c r="H343" s="616" t="str">
        <f t="shared" si="633"/>
        <v/>
      </c>
      <c r="I343" s="1200">
        <f>IF('Rent Roll_RedIQ 1'!S336&gt;0,'Rent Roll_RedIQ 1'!S336,Purchase_Date-1)</f>
        <v>45991</v>
      </c>
      <c r="J343" s="617" t="str">
        <f t="shared" si="634"/>
        <v/>
      </c>
      <c r="K343" s="1205">
        <f t="shared" si="635"/>
        <v>46356</v>
      </c>
      <c r="L343" s="618" t="str">
        <f t="shared" si="634"/>
        <v/>
      </c>
      <c r="M343" s="1208">
        <f t="shared" si="636"/>
        <v>46721</v>
      </c>
      <c r="N343" s="614" t="str">
        <f t="shared" si="532"/>
        <v/>
      </c>
      <c r="O343" s="614" t="str">
        <f t="shared" si="533"/>
        <v/>
      </c>
      <c r="P343" s="614" t="str">
        <f t="shared" si="534"/>
        <v/>
      </c>
      <c r="Q343" s="614" t="str">
        <f t="shared" si="535"/>
        <v/>
      </c>
      <c r="R343" s="614" t="str">
        <f t="shared" si="536"/>
        <v/>
      </c>
      <c r="S343" s="614" t="str">
        <f t="shared" si="537"/>
        <v/>
      </c>
      <c r="T343" s="614" t="str">
        <f t="shared" si="538"/>
        <v/>
      </c>
      <c r="U343" s="619"/>
      <c r="V343" s="614"/>
      <c r="W343" s="620" t="str">
        <f t="shared" si="631"/>
        <v/>
      </c>
      <c r="X343" s="620" t="str">
        <f t="shared" si="640"/>
        <v/>
      </c>
      <c r="Y343" s="620" t="str">
        <f t="shared" si="640"/>
        <v/>
      </c>
      <c r="Z343" s="620" t="str">
        <f t="shared" si="640"/>
        <v/>
      </c>
      <c r="AA343" s="620" t="str">
        <f t="shared" si="640"/>
        <v/>
      </c>
      <c r="AB343" s="620" t="str">
        <f t="shared" si="640"/>
        <v/>
      </c>
      <c r="AC343" s="620" t="str">
        <f t="shared" si="640"/>
        <v/>
      </c>
      <c r="AD343" s="620" t="str">
        <f t="shared" si="639"/>
        <v/>
      </c>
      <c r="AE343" s="620" t="str">
        <f t="shared" si="639"/>
        <v/>
      </c>
      <c r="AF343" s="620" t="str">
        <f t="shared" si="639"/>
        <v/>
      </c>
      <c r="AG343" s="620" t="str">
        <f t="shared" si="639"/>
        <v/>
      </c>
      <c r="AH343" s="620" t="str">
        <f t="shared" si="639"/>
        <v/>
      </c>
      <c r="AI343" s="621" t="str">
        <f t="shared" si="629"/>
        <v/>
      </c>
      <c r="AJ343" s="621" t="str">
        <f t="shared" si="637"/>
        <v/>
      </c>
      <c r="AK343" s="621" t="str">
        <f t="shared" si="637"/>
        <v/>
      </c>
      <c r="AL343" s="621" t="str">
        <f t="shared" si="637"/>
        <v/>
      </c>
      <c r="AM343" s="621" t="str">
        <f t="shared" si="637"/>
        <v/>
      </c>
      <c r="AN343" s="621" t="str">
        <f t="shared" si="637"/>
        <v/>
      </c>
      <c r="AO343" s="621" t="str">
        <f t="shared" si="637"/>
        <v/>
      </c>
      <c r="AP343" s="621" t="str">
        <f t="shared" si="637"/>
        <v/>
      </c>
      <c r="AQ343" s="621" t="str">
        <f t="shared" si="637"/>
        <v/>
      </c>
      <c r="AR343" s="621" t="str">
        <f t="shared" si="637"/>
        <v/>
      </c>
      <c r="AS343" s="621" t="str">
        <f t="shared" si="637"/>
        <v/>
      </c>
      <c r="AT343" s="621" t="str">
        <f t="shared" si="637"/>
        <v/>
      </c>
      <c r="AU343" s="622" t="str">
        <f t="shared" si="526"/>
        <v/>
      </c>
      <c r="AV343" s="622" t="str">
        <f t="shared" si="638"/>
        <v/>
      </c>
      <c r="AW343" s="622" t="str">
        <f t="shared" si="638"/>
        <v/>
      </c>
      <c r="AX343" s="622" t="str">
        <f t="shared" si="638"/>
        <v/>
      </c>
      <c r="AY343" s="622" t="str">
        <f t="shared" si="638"/>
        <v/>
      </c>
      <c r="AZ343" s="622" t="str">
        <f t="shared" si="638"/>
        <v/>
      </c>
      <c r="BA343" s="622" t="str">
        <f t="shared" si="638"/>
        <v/>
      </c>
      <c r="BB343" s="622" t="str">
        <f t="shared" si="638"/>
        <v/>
      </c>
      <c r="BC343" s="622" t="str">
        <f t="shared" si="638"/>
        <v/>
      </c>
      <c r="BD343" s="622" t="str">
        <f t="shared" si="638"/>
        <v/>
      </c>
      <c r="BE343" s="622" t="str">
        <f t="shared" si="638"/>
        <v/>
      </c>
      <c r="BF343" s="622" t="str">
        <f t="shared" si="638"/>
        <v/>
      </c>
      <c r="BG343" s="623" t="str">
        <f t="shared" si="540"/>
        <v/>
      </c>
      <c r="BH343" s="623" t="str">
        <f t="shared" si="541"/>
        <v/>
      </c>
      <c r="BI343" s="623" t="str">
        <f t="shared" si="542"/>
        <v/>
      </c>
      <c r="BJ343" s="623" t="str">
        <f t="shared" si="543"/>
        <v/>
      </c>
      <c r="BK343" s="623" t="str">
        <f t="shared" si="544"/>
        <v/>
      </c>
      <c r="BL343" s="623" t="str">
        <f t="shared" si="545"/>
        <v/>
      </c>
      <c r="BM343" s="623" t="str">
        <f t="shared" si="546"/>
        <v/>
      </c>
      <c r="BN343" s="623" t="str">
        <f t="shared" si="547"/>
        <v/>
      </c>
      <c r="BO343" s="623" t="str">
        <f t="shared" si="548"/>
        <v/>
      </c>
      <c r="BP343" s="623" t="str">
        <f t="shared" si="549"/>
        <v/>
      </c>
      <c r="BQ343" s="623" t="str">
        <f t="shared" si="550"/>
        <v/>
      </c>
      <c r="BR343" s="623" t="str">
        <f t="shared" si="551"/>
        <v/>
      </c>
      <c r="BS343" s="1281" t="str">
        <f t="shared" si="552"/>
        <v/>
      </c>
      <c r="BT343" s="1281" t="str">
        <f t="shared" si="553"/>
        <v/>
      </c>
      <c r="BU343" s="1281" t="str">
        <f t="shared" si="554"/>
        <v/>
      </c>
      <c r="BV343" s="1281" t="str">
        <f t="shared" si="555"/>
        <v/>
      </c>
      <c r="BW343" s="1281" t="str">
        <f t="shared" si="556"/>
        <v/>
      </c>
      <c r="BX343" s="1281" t="str">
        <f t="shared" si="557"/>
        <v/>
      </c>
      <c r="BY343" s="1281" t="str">
        <f t="shared" si="558"/>
        <v/>
      </c>
      <c r="BZ343" s="1281" t="str">
        <f t="shared" si="559"/>
        <v/>
      </c>
      <c r="CA343" s="1281" t="str">
        <f t="shared" si="560"/>
        <v/>
      </c>
      <c r="CB343" s="1281" t="str">
        <f t="shared" si="561"/>
        <v/>
      </c>
      <c r="CC343" s="1281" t="str">
        <f t="shared" si="562"/>
        <v/>
      </c>
      <c r="CD343" s="1281" t="str">
        <f t="shared" si="563"/>
        <v/>
      </c>
      <c r="CE343" s="623" t="str">
        <f t="shared" si="564"/>
        <v/>
      </c>
      <c r="CF343" s="623" t="str">
        <f t="shared" si="565"/>
        <v/>
      </c>
      <c r="CG343" s="623" t="str">
        <f t="shared" si="566"/>
        <v/>
      </c>
      <c r="CH343" s="623" t="str">
        <f t="shared" si="567"/>
        <v/>
      </c>
      <c r="CI343" s="623" t="str">
        <f t="shared" si="568"/>
        <v/>
      </c>
      <c r="CJ343" s="623" t="str">
        <f t="shared" si="569"/>
        <v/>
      </c>
      <c r="CK343" s="623" t="str">
        <f t="shared" si="570"/>
        <v/>
      </c>
      <c r="CL343" s="623" t="str">
        <f t="shared" si="571"/>
        <v/>
      </c>
      <c r="CM343" s="623" t="str">
        <f t="shared" si="572"/>
        <v/>
      </c>
      <c r="CN343" s="623" t="str">
        <f t="shared" si="573"/>
        <v/>
      </c>
      <c r="CO343" s="623" t="str">
        <f t="shared" si="574"/>
        <v/>
      </c>
      <c r="CP343" s="623" t="str">
        <f t="shared" si="575"/>
        <v/>
      </c>
      <c r="CQ343" s="1281" t="str">
        <f t="shared" si="576"/>
        <v/>
      </c>
      <c r="CR343" s="1281" t="str">
        <f t="shared" si="577"/>
        <v/>
      </c>
      <c r="CS343" s="1281" t="str">
        <f t="shared" si="578"/>
        <v/>
      </c>
      <c r="CT343" s="1281" t="str">
        <f t="shared" si="579"/>
        <v/>
      </c>
      <c r="CU343" s="1281" t="str">
        <f t="shared" si="580"/>
        <v/>
      </c>
      <c r="CV343" s="1281" t="str">
        <f t="shared" si="581"/>
        <v/>
      </c>
      <c r="CW343" s="1281" t="str">
        <f t="shared" si="582"/>
        <v/>
      </c>
      <c r="CX343" s="1281" t="str">
        <f t="shared" si="583"/>
        <v/>
      </c>
      <c r="CY343" s="1281" t="str">
        <f t="shared" si="584"/>
        <v/>
      </c>
      <c r="CZ343" s="1281" t="str">
        <f t="shared" si="585"/>
        <v/>
      </c>
      <c r="DA343" s="1281" t="str">
        <f t="shared" si="586"/>
        <v/>
      </c>
      <c r="DB343" s="1281" t="str">
        <f t="shared" si="587"/>
        <v/>
      </c>
      <c r="DC343" s="623" t="str">
        <f t="shared" si="588"/>
        <v/>
      </c>
      <c r="DD343" s="623" t="str">
        <f t="shared" si="589"/>
        <v/>
      </c>
      <c r="DE343" s="623" t="str">
        <f t="shared" si="590"/>
        <v/>
      </c>
      <c r="DF343" s="623" t="str">
        <f t="shared" si="591"/>
        <v/>
      </c>
      <c r="DG343" s="623" t="str">
        <f t="shared" si="592"/>
        <v/>
      </c>
      <c r="DH343" s="623" t="str">
        <f t="shared" si="593"/>
        <v/>
      </c>
      <c r="DI343" s="623" t="str">
        <f t="shared" si="594"/>
        <v/>
      </c>
      <c r="DJ343" s="623" t="str">
        <f t="shared" si="595"/>
        <v/>
      </c>
      <c r="DK343" s="623" t="str">
        <f t="shared" si="596"/>
        <v/>
      </c>
      <c r="DL343" s="623" t="str">
        <f t="shared" si="597"/>
        <v/>
      </c>
      <c r="DM343" s="623" t="str">
        <f t="shared" si="598"/>
        <v/>
      </c>
      <c r="DN343" s="623" t="str">
        <f t="shared" si="599"/>
        <v/>
      </c>
      <c r="DO343" s="1281" t="str">
        <f t="shared" si="600"/>
        <v/>
      </c>
      <c r="DP343" s="1281" t="str">
        <f t="shared" si="601"/>
        <v/>
      </c>
      <c r="DQ343" s="1281" t="str">
        <f t="shared" si="602"/>
        <v/>
      </c>
      <c r="DR343" s="1281" t="str">
        <f t="shared" si="603"/>
        <v/>
      </c>
      <c r="DS343" s="1281" t="str">
        <f t="shared" si="604"/>
        <v/>
      </c>
      <c r="DT343" s="1281" t="str">
        <f t="shared" si="605"/>
        <v/>
      </c>
      <c r="DU343" s="1281" t="str">
        <f t="shared" si="606"/>
        <v/>
      </c>
      <c r="DV343" s="1281" t="str">
        <f t="shared" si="607"/>
        <v/>
      </c>
      <c r="DW343" s="1281" t="str">
        <f t="shared" si="608"/>
        <v/>
      </c>
      <c r="DX343" s="1281" t="str">
        <f t="shared" si="609"/>
        <v/>
      </c>
      <c r="DY343" s="1281" t="str">
        <f t="shared" si="610"/>
        <v/>
      </c>
      <c r="DZ343" s="1281" t="str">
        <f t="shared" si="611"/>
        <v/>
      </c>
      <c r="EA343" s="623" t="str">
        <f t="shared" si="612"/>
        <v/>
      </c>
      <c r="EB343" s="623" t="str">
        <f t="shared" si="613"/>
        <v/>
      </c>
      <c r="EC343" s="623" t="str">
        <f t="shared" si="614"/>
        <v/>
      </c>
      <c r="ED343" s="623" t="str">
        <f t="shared" si="615"/>
        <v/>
      </c>
      <c r="EE343" s="623" t="str">
        <f t="shared" si="616"/>
        <v/>
      </c>
      <c r="EF343" s="623" t="str">
        <f t="shared" si="617"/>
        <v/>
      </c>
      <c r="EG343" s="623" t="str">
        <f t="shared" si="618"/>
        <v/>
      </c>
      <c r="EH343" s="623" t="str">
        <f t="shared" si="619"/>
        <v/>
      </c>
      <c r="EI343" s="623" t="str">
        <f t="shared" si="620"/>
        <v/>
      </c>
      <c r="EJ343" s="623" t="str">
        <f t="shared" si="621"/>
        <v/>
      </c>
      <c r="EK343" s="623" t="str">
        <f t="shared" si="622"/>
        <v/>
      </c>
      <c r="EL343" s="623" t="str">
        <f t="shared" si="623"/>
        <v/>
      </c>
    </row>
    <row r="344" spans="1:142">
      <c r="A344" s="7" t="str">
        <f>IF('Rent Roll_RedIQ 1'!B337&gt;0,'Rent Roll_RedIQ 1'!B337,"")</f>
        <v/>
      </c>
      <c r="B344" s="7" t="str">
        <f>IF('Rent Roll_RedIQ 1'!C337&gt;0,'Rent Roll_RedIQ 1'!C337,"")</f>
        <v/>
      </c>
      <c r="C344" s="614">
        <f>IF('Rent Roll_RedIQ 1'!K337&gt;0,'Rent Roll_RedIQ 1'!K337,0)</f>
        <v>0</v>
      </c>
      <c r="D344" s="615" t="str">
        <f>IF('Rent Roll_RedIQ 1'!J337&gt;0,'Rent Roll_RedIQ 1'!J337,"")</f>
        <v/>
      </c>
      <c r="E344" s="624" t="str">
        <f t="shared" si="531"/>
        <v/>
      </c>
      <c r="F344" s="194"/>
      <c r="G344" s="194"/>
      <c r="H344" s="616" t="str">
        <f t="shared" si="633"/>
        <v/>
      </c>
      <c r="I344" s="1200">
        <f>IF('Rent Roll_RedIQ 1'!S337&gt;0,'Rent Roll_RedIQ 1'!S337,Purchase_Date-1)</f>
        <v>45991</v>
      </c>
      <c r="J344" s="617" t="str">
        <f t="shared" si="634"/>
        <v/>
      </c>
      <c r="K344" s="1205">
        <f t="shared" si="635"/>
        <v>46356</v>
      </c>
      <c r="L344" s="618" t="str">
        <f t="shared" si="634"/>
        <v/>
      </c>
      <c r="M344" s="1208">
        <f t="shared" si="636"/>
        <v>46721</v>
      </c>
      <c r="N344" s="614" t="str">
        <f t="shared" si="532"/>
        <v/>
      </c>
      <c r="O344" s="614" t="str">
        <f t="shared" si="533"/>
        <v/>
      </c>
      <c r="P344" s="614" t="str">
        <f t="shared" si="534"/>
        <v/>
      </c>
      <c r="Q344" s="614" t="str">
        <f t="shared" si="535"/>
        <v/>
      </c>
      <c r="R344" s="614" t="str">
        <f t="shared" si="536"/>
        <v/>
      </c>
      <c r="S344" s="614" t="str">
        <f t="shared" si="537"/>
        <v/>
      </c>
      <c r="T344" s="614" t="str">
        <f t="shared" si="538"/>
        <v/>
      </c>
      <c r="U344" s="619"/>
      <c r="V344" s="614"/>
      <c r="W344" s="620" t="str">
        <f t="shared" si="631"/>
        <v/>
      </c>
      <c r="X344" s="620" t="str">
        <f t="shared" si="640"/>
        <v/>
      </c>
      <c r="Y344" s="620" t="str">
        <f t="shared" si="640"/>
        <v/>
      </c>
      <c r="Z344" s="620" t="str">
        <f t="shared" si="640"/>
        <v/>
      </c>
      <c r="AA344" s="620" t="str">
        <f t="shared" si="640"/>
        <v/>
      </c>
      <c r="AB344" s="620" t="str">
        <f t="shared" si="640"/>
        <v/>
      </c>
      <c r="AC344" s="620" t="str">
        <f t="shared" si="640"/>
        <v/>
      </c>
      <c r="AD344" s="620" t="str">
        <f t="shared" si="639"/>
        <v/>
      </c>
      <c r="AE344" s="620" t="str">
        <f t="shared" si="639"/>
        <v/>
      </c>
      <c r="AF344" s="620" t="str">
        <f t="shared" si="639"/>
        <v/>
      </c>
      <c r="AG344" s="620" t="str">
        <f t="shared" si="639"/>
        <v/>
      </c>
      <c r="AH344" s="620" t="str">
        <f t="shared" si="639"/>
        <v/>
      </c>
      <c r="AI344" s="621" t="str">
        <f t="shared" si="629"/>
        <v/>
      </c>
      <c r="AJ344" s="621" t="str">
        <f t="shared" si="637"/>
        <v/>
      </c>
      <c r="AK344" s="621" t="str">
        <f t="shared" si="637"/>
        <v/>
      </c>
      <c r="AL344" s="621" t="str">
        <f t="shared" si="637"/>
        <v/>
      </c>
      <c r="AM344" s="621" t="str">
        <f t="shared" si="637"/>
        <v/>
      </c>
      <c r="AN344" s="621" t="str">
        <f t="shared" si="637"/>
        <v/>
      </c>
      <c r="AO344" s="621" t="str">
        <f t="shared" si="637"/>
        <v/>
      </c>
      <c r="AP344" s="621" t="str">
        <f t="shared" si="637"/>
        <v/>
      </c>
      <c r="AQ344" s="621" t="str">
        <f t="shared" si="637"/>
        <v/>
      </c>
      <c r="AR344" s="621" t="str">
        <f t="shared" si="637"/>
        <v/>
      </c>
      <c r="AS344" s="621" t="str">
        <f t="shared" si="637"/>
        <v/>
      </c>
      <c r="AT344" s="621" t="str">
        <f t="shared" si="637"/>
        <v/>
      </c>
      <c r="AU344" s="622" t="str">
        <f t="shared" si="526"/>
        <v/>
      </c>
      <c r="AV344" s="622" t="str">
        <f t="shared" si="638"/>
        <v/>
      </c>
      <c r="AW344" s="622" t="str">
        <f t="shared" si="638"/>
        <v/>
      </c>
      <c r="AX344" s="622" t="str">
        <f t="shared" si="638"/>
        <v/>
      </c>
      <c r="AY344" s="622" t="str">
        <f t="shared" si="638"/>
        <v/>
      </c>
      <c r="AZ344" s="622" t="str">
        <f t="shared" si="638"/>
        <v/>
      </c>
      <c r="BA344" s="622" t="str">
        <f t="shared" si="638"/>
        <v/>
      </c>
      <c r="BB344" s="622" t="str">
        <f t="shared" si="638"/>
        <v/>
      </c>
      <c r="BC344" s="622" t="str">
        <f t="shared" si="638"/>
        <v/>
      </c>
      <c r="BD344" s="622" t="str">
        <f t="shared" si="638"/>
        <v/>
      </c>
      <c r="BE344" s="622" t="str">
        <f t="shared" si="638"/>
        <v/>
      </c>
      <c r="BF344" s="622" t="str">
        <f t="shared" si="638"/>
        <v/>
      </c>
      <c r="BG344" s="623" t="str">
        <f t="shared" si="540"/>
        <v/>
      </c>
      <c r="BH344" s="623" t="str">
        <f t="shared" si="541"/>
        <v/>
      </c>
      <c r="BI344" s="623" t="str">
        <f t="shared" si="542"/>
        <v/>
      </c>
      <c r="BJ344" s="623" t="str">
        <f t="shared" si="543"/>
        <v/>
      </c>
      <c r="BK344" s="623" t="str">
        <f t="shared" si="544"/>
        <v/>
      </c>
      <c r="BL344" s="623" t="str">
        <f t="shared" si="545"/>
        <v/>
      </c>
      <c r="BM344" s="623" t="str">
        <f t="shared" si="546"/>
        <v/>
      </c>
      <c r="BN344" s="623" t="str">
        <f t="shared" si="547"/>
        <v/>
      </c>
      <c r="BO344" s="623" t="str">
        <f t="shared" si="548"/>
        <v/>
      </c>
      <c r="BP344" s="623" t="str">
        <f t="shared" si="549"/>
        <v/>
      </c>
      <c r="BQ344" s="623" t="str">
        <f t="shared" si="550"/>
        <v/>
      </c>
      <c r="BR344" s="623" t="str">
        <f t="shared" si="551"/>
        <v/>
      </c>
      <c r="BS344" s="1281" t="str">
        <f t="shared" si="552"/>
        <v/>
      </c>
      <c r="BT344" s="1281" t="str">
        <f t="shared" si="553"/>
        <v/>
      </c>
      <c r="BU344" s="1281" t="str">
        <f t="shared" si="554"/>
        <v/>
      </c>
      <c r="BV344" s="1281" t="str">
        <f t="shared" si="555"/>
        <v/>
      </c>
      <c r="BW344" s="1281" t="str">
        <f t="shared" si="556"/>
        <v/>
      </c>
      <c r="BX344" s="1281" t="str">
        <f t="shared" si="557"/>
        <v/>
      </c>
      <c r="BY344" s="1281" t="str">
        <f t="shared" si="558"/>
        <v/>
      </c>
      <c r="BZ344" s="1281" t="str">
        <f t="shared" si="559"/>
        <v/>
      </c>
      <c r="CA344" s="1281" t="str">
        <f t="shared" si="560"/>
        <v/>
      </c>
      <c r="CB344" s="1281" t="str">
        <f t="shared" si="561"/>
        <v/>
      </c>
      <c r="CC344" s="1281" t="str">
        <f t="shared" si="562"/>
        <v/>
      </c>
      <c r="CD344" s="1281" t="str">
        <f t="shared" si="563"/>
        <v/>
      </c>
      <c r="CE344" s="623" t="str">
        <f t="shared" si="564"/>
        <v/>
      </c>
      <c r="CF344" s="623" t="str">
        <f t="shared" si="565"/>
        <v/>
      </c>
      <c r="CG344" s="623" t="str">
        <f t="shared" si="566"/>
        <v/>
      </c>
      <c r="CH344" s="623" t="str">
        <f t="shared" si="567"/>
        <v/>
      </c>
      <c r="CI344" s="623" t="str">
        <f t="shared" si="568"/>
        <v/>
      </c>
      <c r="CJ344" s="623" t="str">
        <f t="shared" si="569"/>
        <v/>
      </c>
      <c r="CK344" s="623" t="str">
        <f t="shared" si="570"/>
        <v/>
      </c>
      <c r="CL344" s="623" t="str">
        <f t="shared" si="571"/>
        <v/>
      </c>
      <c r="CM344" s="623" t="str">
        <f t="shared" si="572"/>
        <v/>
      </c>
      <c r="CN344" s="623" t="str">
        <f t="shared" si="573"/>
        <v/>
      </c>
      <c r="CO344" s="623" t="str">
        <f t="shared" si="574"/>
        <v/>
      </c>
      <c r="CP344" s="623" t="str">
        <f t="shared" si="575"/>
        <v/>
      </c>
      <c r="CQ344" s="1281" t="str">
        <f t="shared" si="576"/>
        <v/>
      </c>
      <c r="CR344" s="1281" t="str">
        <f t="shared" si="577"/>
        <v/>
      </c>
      <c r="CS344" s="1281" t="str">
        <f t="shared" si="578"/>
        <v/>
      </c>
      <c r="CT344" s="1281" t="str">
        <f t="shared" si="579"/>
        <v/>
      </c>
      <c r="CU344" s="1281" t="str">
        <f t="shared" si="580"/>
        <v/>
      </c>
      <c r="CV344" s="1281" t="str">
        <f t="shared" si="581"/>
        <v/>
      </c>
      <c r="CW344" s="1281" t="str">
        <f t="shared" si="582"/>
        <v/>
      </c>
      <c r="CX344" s="1281" t="str">
        <f t="shared" si="583"/>
        <v/>
      </c>
      <c r="CY344" s="1281" t="str">
        <f t="shared" si="584"/>
        <v/>
      </c>
      <c r="CZ344" s="1281" t="str">
        <f t="shared" si="585"/>
        <v/>
      </c>
      <c r="DA344" s="1281" t="str">
        <f t="shared" si="586"/>
        <v/>
      </c>
      <c r="DB344" s="1281" t="str">
        <f t="shared" si="587"/>
        <v/>
      </c>
      <c r="DC344" s="623" t="str">
        <f t="shared" si="588"/>
        <v/>
      </c>
      <c r="DD344" s="623" t="str">
        <f t="shared" si="589"/>
        <v/>
      </c>
      <c r="DE344" s="623" t="str">
        <f t="shared" si="590"/>
        <v/>
      </c>
      <c r="DF344" s="623" t="str">
        <f t="shared" si="591"/>
        <v/>
      </c>
      <c r="DG344" s="623" t="str">
        <f t="shared" si="592"/>
        <v/>
      </c>
      <c r="DH344" s="623" t="str">
        <f t="shared" si="593"/>
        <v/>
      </c>
      <c r="DI344" s="623" t="str">
        <f t="shared" si="594"/>
        <v/>
      </c>
      <c r="DJ344" s="623" t="str">
        <f t="shared" si="595"/>
        <v/>
      </c>
      <c r="DK344" s="623" t="str">
        <f t="shared" si="596"/>
        <v/>
      </c>
      <c r="DL344" s="623" t="str">
        <f t="shared" si="597"/>
        <v/>
      </c>
      <c r="DM344" s="623" t="str">
        <f t="shared" si="598"/>
        <v/>
      </c>
      <c r="DN344" s="623" t="str">
        <f t="shared" si="599"/>
        <v/>
      </c>
      <c r="DO344" s="1281" t="str">
        <f t="shared" si="600"/>
        <v/>
      </c>
      <c r="DP344" s="1281" t="str">
        <f t="shared" si="601"/>
        <v/>
      </c>
      <c r="DQ344" s="1281" t="str">
        <f t="shared" si="602"/>
        <v/>
      </c>
      <c r="DR344" s="1281" t="str">
        <f t="shared" si="603"/>
        <v/>
      </c>
      <c r="DS344" s="1281" t="str">
        <f t="shared" si="604"/>
        <v/>
      </c>
      <c r="DT344" s="1281" t="str">
        <f t="shared" si="605"/>
        <v/>
      </c>
      <c r="DU344" s="1281" t="str">
        <f t="shared" si="606"/>
        <v/>
      </c>
      <c r="DV344" s="1281" t="str">
        <f t="shared" si="607"/>
        <v/>
      </c>
      <c r="DW344" s="1281" t="str">
        <f t="shared" si="608"/>
        <v/>
      </c>
      <c r="DX344" s="1281" t="str">
        <f t="shared" si="609"/>
        <v/>
      </c>
      <c r="DY344" s="1281" t="str">
        <f t="shared" si="610"/>
        <v/>
      </c>
      <c r="DZ344" s="1281" t="str">
        <f t="shared" si="611"/>
        <v/>
      </c>
      <c r="EA344" s="623" t="str">
        <f t="shared" si="612"/>
        <v/>
      </c>
      <c r="EB344" s="623" t="str">
        <f t="shared" si="613"/>
        <v/>
      </c>
      <c r="EC344" s="623" t="str">
        <f t="shared" si="614"/>
        <v/>
      </c>
      <c r="ED344" s="623" t="str">
        <f t="shared" si="615"/>
        <v/>
      </c>
      <c r="EE344" s="623" t="str">
        <f t="shared" si="616"/>
        <v/>
      </c>
      <c r="EF344" s="623" t="str">
        <f t="shared" si="617"/>
        <v/>
      </c>
      <c r="EG344" s="623" t="str">
        <f t="shared" si="618"/>
        <v/>
      </c>
      <c r="EH344" s="623" t="str">
        <f t="shared" si="619"/>
        <v/>
      </c>
      <c r="EI344" s="623" t="str">
        <f t="shared" si="620"/>
        <v/>
      </c>
      <c r="EJ344" s="623" t="str">
        <f t="shared" si="621"/>
        <v/>
      </c>
      <c r="EK344" s="623" t="str">
        <f t="shared" si="622"/>
        <v/>
      </c>
      <c r="EL344" s="623" t="str">
        <f t="shared" si="623"/>
        <v/>
      </c>
    </row>
    <row r="345" spans="1:142">
      <c r="A345" s="7" t="str">
        <f>IF('Rent Roll_RedIQ 1'!B338&gt;0,'Rent Roll_RedIQ 1'!B338,"")</f>
        <v/>
      </c>
      <c r="B345" s="7" t="str">
        <f>IF('Rent Roll_RedIQ 1'!C338&gt;0,'Rent Roll_RedIQ 1'!C338,"")</f>
        <v/>
      </c>
      <c r="C345" s="614">
        <f>IF('Rent Roll_RedIQ 1'!K338&gt;0,'Rent Roll_RedIQ 1'!K338,0)</f>
        <v>0</v>
      </c>
      <c r="D345" s="615" t="str">
        <f>IF('Rent Roll_RedIQ 1'!J338&gt;0,'Rent Roll_RedIQ 1'!J338,"")</f>
        <v/>
      </c>
      <c r="E345" s="624" t="str">
        <f t="shared" si="531"/>
        <v/>
      </c>
      <c r="F345" s="194"/>
      <c r="G345" s="194"/>
      <c r="H345" s="616" t="str">
        <f t="shared" si="633"/>
        <v/>
      </c>
      <c r="I345" s="1200">
        <f>IF('Rent Roll_RedIQ 1'!S338&gt;0,'Rent Roll_RedIQ 1'!S338,Purchase_Date-1)</f>
        <v>45991</v>
      </c>
      <c r="J345" s="617" t="str">
        <f t="shared" si="634"/>
        <v/>
      </c>
      <c r="K345" s="1205">
        <f t="shared" si="635"/>
        <v>46356</v>
      </c>
      <c r="L345" s="618" t="str">
        <f t="shared" si="634"/>
        <v/>
      </c>
      <c r="M345" s="1208">
        <f t="shared" si="636"/>
        <v>46721</v>
      </c>
      <c r="N345" s="614" t="str">
        <f t="shared" si="532"/>
        <v/>
      </c>
      <c r="O345" s="614" t="str">
        <f t="shared" si="533"/>
        <v/>
      </c>
      <c r="P345" s="614" t="str">
        <f t="shared" si="534"/>
        <v/>
      </c>
      <c r="Q345" s="614" t="str">
        <f t="shared" si="535"/>
        <v/>
      </c>
      <c r="R345" s="614" t="str">
        <f t="shared" si="536"/>
        <v/>
      </c>
      <c r="S345" s="614" t="str">
        <f t="shared" si="537"/>
        <v/>
      </c>
      <c r="T345" s="614" t="str">
        <f t="shared" si="538"/>
        <v/>
      </c>
      <c r="U345" s="619"/>
      <c r="V345" s="614"/>
      <c r="W345" s="620" t="str">
        <f t="shared" si="631"/>
        <v/>
      </c>
      <c r="X345" s="620" t="str">
        <f t="shared" si="640"/>
        <v/>
      </c>
      <c r="Y345" s="620" t="str">
        <f t="shared" si="640"/>
        <v/>
      </c>
      <c r="Z345" s="620" t="str">
        <f t="shared" si="640"/>
        <v/>
      </c>
      <c r="AA345" s="620" t="str">
        <f t="shared" si="640"/>
        <v/>
      </c>
      <c r="AB345" s="620" t="str">
        <f t="shared" si="640"/>
        <v/>
      </c>
      <c r="AC345" s="620" t="str">
        <f t="shared" si="640"/>
        <v/>
      </c>
      <c r="AD345" s="620" t="str">
        <f t="shared" si="639"/>
        <v/>
      </c>
      <c r="AE345" s="620" t="str">
        <f t="shared" si="639"/>
        <v/>
      </c>
      <c r="AF345" s="620" t="str">
        <f t="shared" si="639"/>
        <v/>
      </c>
      <c r="AG345" s="620" t="str">
        <f t="shared" si="639"/>
        <v/>
      </c>
      <c r="AH345" s="620" t="str">
        <f t="shared" si="639"/>
        <v/>
      </c>
      <c r="AI345" s="621" t="str">
        <f t="shared" si="629"/>
        <v/>
      </c>
      <c r="AJ345" s="621" t="str">
        <f t="shared" si="637"/>
        <v/>
      </c>
      <c r="AK345" s="621" t="str">
        <f t="shared" si="637"/>
        <v/>
      </c>
      <c r="AL345" s="621" t="str">
        <f t="shared" si="637"/>
        <v/>
      </c>
      <c r="AM345" s="621" t="str">
        <f t="shared" si="637"/>
        <v/>
      </c>
      <c r="AN345" s="621" t="str">
        <f t="shared" si="637"/>
        <v/>
      </c>
      <c r="AO345" s="621" t="str">
        <f t="shared" si="637"/>
        <v/>
      </c>
      <c r="AP345" s="621" t="str">
        <f t="shared" si="637"/>
        <v/>
      </c>
      <c r="AQ345" s="621" t="str">
        <f t="shared" si="637"/>
        <v/>
      </c>
      <c r="AR345" s="621" t="str">
        <f t="shared" si="637"/>
        <v/>
      </c>
      <c r="AS345" s="621" t="str">
        <f t="shared" si="637"/>
        <v/>
      </c>
      <c r="AT345" s="621" t="str">
        <f t="shared" si="637"/>
        <v/>
      </c>
      <c r="AU345" s="622" t="str">
        <f t="shared" si="526"/>
        <v/>
      </c>
      <c r="AV345" s="622" t="str">
        <f t="shared" si="638"/>
        <v/>
      </c>
      <c r="AW345" s="622" t="str">
        <f t="shared" si="638"/>
        <v/>
      </c>
      <c r="AX345" s="622" t="str">
        <f t="shared" si="638"/>
        <v/>
      </c>
      <c r="AY345" s="622" t="str">
        <f t="shared" si="638"/>
        <v/>
      </c>
      <c r="AZ345" s="622" t="str">
        <f t="shared" si="638"/>
        <v/>
      </c>
      <c r="BA345" s="622" t="str">
        <f t="shared" si="638"/>
        <v/>
      </c>
      <c r="BB345" s="622" t="str">
        <f t="shared" si="638"/>
        <v/>
      </c>
      <c r="BC345" s="622" t="str">
        <f t="shared" si="638"/>
        <v/>
      </c>
      <c r="BD345" s="622" t="str">
        <f t="shared" si="638"/>
        <v/>
      </c>
      <c r="BE345" s="622" t="str">
        <f t="shared" si="638"/>
        <v/>
      </c>
      <c r="BF345" s="622" t="str">
        <f t="shared" si="638"/>
        <v/>
      </c>
      <c r="BG345" s="623" t="str">
        <f t="shared" si="540"/>
        <v/>
      </c>
      <c r="BH345" s="623" t="str">
        <f t="shared" si="541"/>
        <v/>
      </c>
      <c r="BI345" s="623" t="str">
        <f t="shared" si="542"/>
        <v/>
      </c>
      <c r="BJ345" s="623" t="str">
        <f t="shared" si="543"/>
        <v/>
      </c>
      <c r="BK345" s="623" t="str">
        <f t="shared" si="544"/>
        <v/>
      </c>
      <c r="BL345" s="623" t="str">
        <f t="shared" si="545"/>
        <v/>
      </c>
      <c r="BM345" s="623" t="str">
        <f t="shared" si="546"/>
        <v/>
      </c>
      <c r="BN345" s="623" t="str">
        <f t="shared" si="547"/>
        <v/>
      </c>
      <c r="BO345" s="623" t="str">
        <f t="shared" si="548"/>
        <v/>
      </c>
      <c r="BP345" s="623" t="str">
        <f t="shared" si="549"/>
        <v/>
      </c>
      <c r="BQ345" s="623" t="str">
        <f t="shared" si="550"/>
        <v/>
      </c>
      <c r="BR345" s="623" t="str">
        <f t="shared" si="551"/>
        <v/>
      </c>
      <c r="BS345" s="1281" t="str">
        <f t="shared" si="552"/>
        <v/>
      </c>
      <c r="BT345" s="1281" t="str">
        <f t="shared" si="553"/>
        <v/>
      </c>
      <c r="BU345" s="1281" t="str">
        <f t="shared" si="554"/>
        <v/>
      </c>
      <c r="BV345" s="1281" t="str">
        <f t="shared" si="555"/>
        <v/>
      </c>
      <c r="BW345" s="1281" t="str">
        <f t="shared" si="556"/>
        <v/>
      </c>
      <c r="BX345" s="1281" t="str">
        <f t="shared" si="557"/>
        <v/>
      </c>
      <c r="BY345" s="1281" t="str">
        <f t="shared" si="558"/>
        <v/>
      </c>
      <c r="BZ345" s="1281" t="str">
        <f t="shared" si="559"/>
        <v/>
      </c>
      <c r="CA345" s="1281" t="str">
        <f t="shared" si="560"/>
        <v/>
      </c>
      <c r="CB345" s="1281" t="str">
        <f t="shared" si="561"/>
        <v/>
      </c>
      <c r="CC345" s="1281" t="str">
        <f t="shared" si="562"/>
        <v/>
      </c>
      <c r="CD345" s="1281" t="str">
        <f t="shared" si="563"/>
        <v/>
      </c>
      <c r="CE345" s="623" t="str">
        <f t="shared" si="564"/>
        <v/>
      </c>
      <c r="CF345" s="623" t="str">
        <f t="shared" si="565"/>
        <v/>
      </c>
      <c r="CG345" s="623" t="str">
        <f t="shared" si="566"/>
        <v/>
      </c>
      <c r="CH345" s="623" t="str">
        <f t="shared" si="567"/>
        <v/>
      </c>
      <c r="CI345" s="623" t="str">
        <f t="shared" si="568"/>
        <v/>
      </c>
      <c r="CJ345" s="623" t="str">
        <f t="shared" si="569"/>
        <v/>
      </c>
      <c r="CK345" s="623" t="str">
        <f t="shared" si="570"/>
        <v/>
      </c>
      <c r="CL345" s="623" t="str">
        <f t="shared" si="571"/>
        <v/>
      </c>
      <c r="CM345" s="623" t="str">
        <f t="shared" si="572"/>
        <v/>
      </c>
      <c r="CN345" s="623" t="str">
        <f t="shared" si="573"/>
        <v/>
      </c>
      <c r="CO345" s="623" t="str">
        <f t="shared" si="574"/>
        <v/>
      </c>
      <c r="CP345" s="623" t="str">
        <f t="shared" si="575"/>
        <v/>
      </c>
      <c r="CQ345" s="1281" t="str">
        <f t="shared" si="576"/>
        <v/>
      </c>
      <c r="CR345" s="1281" t="str">
        <f t="shared" si="577"/>
        <v/>
      </c>
      <c r="CS345" s="1281" t="str">
        <f t="shared" si="578"/>
        <v/>
      </c>
      <c r="CT345" s="1281" t="str">
        <f t="shared" si="579"/>
        <v/>
      </c>
      <c r="CU345" s="1281" t="str">
        <f t="shared" si="580"/>
        <v/>
      </c>
      <c r="CV345" s="1281" t="str">
        <f t="shared" si="581"/>
        <v/>
      </c>
      <c r="CW345" s="1281" t="str">
        <f t="shared" si="582"/>
        <v/>
      </c>
      <c r="CX345" s="1281" t="str">
        <f t="shared" si="583"/>
        <v/>
      </c>
      <c r="CY345" s="1281" t="str">
        <f t="shared" si="584"/>
        <v/>
      </c>
      <c r="CZ345" s="1281" t="str">
        <f t="shared" si="585"/>
        <v/>
      </c>
      <c r="DA345" s="1281" t="str">
        <f t="shared" si="586"/>
        <v/>
      </c>
      <c r="DB345" s="1281" t="str">
        <f t="shared" si="587"/>
        <v/>
      </c>
      <c r="DC345" s="623" t="str">
        <f t="shared" si="588"/>
        <v/>
      </c>
      <c r="DD345" s="623" t="str">
        <f t="shared" si="589"/>
        <v/>
      </c>
      <c r="DE345" s="623" t="str">
        <f t="shared" si="590"/>
        <v/>
      </c>
      <c r="DF345" s="623" t="str">
        <f t="shared" si="591"/>
        <v/>
      </c>
      <c r="DG345" s="623" t="str">
        <f t="shared" si="592"/>
        <v/>
      </c>
      <c r="DH345" s="623" t="str">
        <f t="shared" si="593"/>
        <v/>
      </c>
      <c r="DI345" s="623" t="str">
        <f t="shared" si="594"/>
        <v/>
      </c>
      <c r="DJ345" s="623" t="str">
        <f t="shared" si="595"/>
        <v/>
      </c>
      <c r="DK345" s="623" t="str">
        <f t="shared" si="596"/>
        <v/>
      </c>
      <c r="DL345" s="623" t="str">
        <f t="shared" si="597"/>
        <v/>
      </c>
      <c r="DM345" s="623" t="str">
        <f t="shared" si="598"/>
        <v/>
      </c>
      <c r="DN345" s="623" t="str">
        <f t="shared" si="599"/>
        <v/>
      </c>
      <c r="DO345" s="1281" t="str">
        <f t="shared" si="600"/>
        <v/>
      </c>
      <c r="DP345" s="1281" t="str">
        <f t="shared" si="601"/>
        <v/>
      </c>
      <c r="DQ345" s="1281" t="str">
        <f t="shared" si="602"/>
        <v/>
      </c>
      <c r="DR345" s="1281" t="str">
        <f t="shared" si="603"/>
        <v/>
      </c>
      <c r="DS345" s="1281" t="str">
        <f t="shared" si="604"/>
        <v/>
      </c>
      <c r="DT345" s="1281" t="str">
        <f t="shared" si="605"/>
        <v/>
      </c>
      <c r="DU345" s="1281" t="str">
        <f t="shared" si="606"/>
        <v/>
      </c>
      <c r="DV345" s="1281" t="str">
        <f t="shared" si="607"/>
        <v/>
      </c>
      <c r="DW345" s="1281" t="str">
        <f t="shared" si="608"/>
        <v/>
      </c>
      <c r="DX345" s="1281" t="str">
        <f t="shared" si="609"/>
        <v/>
      </c>
      <c r="DY345" s="1281" t="str">
        <f t="shared" si="610"/>
        <v/>
      </c>
      <c r="DZ345" s="1281" t="str">
        <f t="shared" si="611"/>
        <v/>
      </c>
      <c r="EA345" s="623" t="str">
        <f t="shared" si="612"/>
        <v/>
      </c>
      <c r="EB345" s="623" t="str">
        <f t="shared" si="613"/>
        <v/>
      </c>
      <c r="EC345" s="623" t="str">
        <f t="shared" si="614"/>
        <v/>
      </c>
      <c r="ED345" s="623" t="str">
        <f t="shared" si="615"/>
        <v/>
      </c>
      <c r="EE345" s="623" t="str">
        <f t="shared" si="616"/>
        <v/>
      </c>
      <c r="EF345" s="623" t="str">
        <f t="shared" si="617"/>
        <v/>
      </c>
      <c r="EG345" s="623" t="str">
        <f t="shared" si="618"/>
        <v/>
      </c>
      <c r="EH345" s="623" t="str">
        <f t="shared" si="619"/>
        <v/>
      </c>
      <c r="EI345" s="623" t="str">
        <f t="shared" si="620"/>
        <v/>
      </c>
      <c r="EJ345" s="623" t="str">
        <f t="shared" si="621"/>
        <v/>
      </c>
      <c r="EK345" s="623" t="str">
        <f t="shared" si="622"/>
        <v/>
      </c>
      <c r="EL345" s="623" t="str">
        <f t="shared" si="623"/>
        <v/>
      </c>
    </row>
    <row r="346" spans="1:142">
      <c r="A346" s="7" t="str">
        <f>IF('Rent Roll_RedIQ 1'!B339&gt;0,'Rent Roll_RedIQ 1'!B339,"")</f>
        <v/>
      </c>
      <c r="B346" s="7" t="str">
        <f>IF('Rent Roll_RedIQ 1'!C339&gt;0,'Rent Roll_RedIQ 1'!C339,"")</f>
        <v/>
      </c>
      <c r="C346" s="614">
        <f>IF('Rent Roll_RedIQ 1'!K339&gt;0,'Rent Roll_RedIQ 1'!K339,0)</f>
        <v>0</v>
      </c>
      <c r="D346" s="615" t="str">
        <f>IF('Rent Roll_RedIQ 1'!J339&gt;0,'Rent Roll_RedIQ 1'!J339,"")</f>
        <v/>
      </c>
      <c r="E346" s="624" t="str">
        <f t="shared" si="531"/>
        <v/>
      </c>
      <c r="F346" s="194"/>
      <c r="G346" s="194"/>
      <c r="H346" s="616" t="str">
        <f t="shared" si="633"/>
        <v/>
      </c>
      <c r="I346" s="1200">
        <f>IF('Rent Roll_RedIQ 1'!S339&gt;0,'Rent Roll_RedIQ 1'!S339,Purchase_Date-1)</f>
        <v>45991</v>
      </c>
      <c r="J346" s="617" t="str">
        <f t="shared" si="634"/>
        <v/>
      </c>
      <c r="K346" s="1205">
        <f t="shared" si="635"/>
        <v>46356</v>
      </c>
      <c r="L346" s="618" t="str">
        <f t="shared" si="634"/>
        <v/>
      </c>
      <c r="M346" s="1208">
        <f t="shared" si="636"/>
        <v>46721</v>
      </c>
      <c r="N346" s="614" t="str">
        <f t="shared" si="532"/>
        <v/>
      </c>
      <c r="O346" s="614" t="str">
        <f t="shared" si="533"/>
        <v/>
      </c>
      <c r="P346" s="614" t="str">
        <f t="shared" si="534"/>
        <v/>
      </c>
      <c r="Q346" s="614" t="str">
        <f t="shared" si="535"/>
        <v/>
      </c>
      <c r="R346" s="614" t="str">
        <f t="shared" si="536"/>
        <v/>
      </c>
      <c r="S346" s="614" t="str">
        <f t="shared" si="537"/>
        <v/>
      </c>
      <c r="T346" s="614" t="str">
        <f t="shared" si="538"/>
        <v/>
      </c>
      <c r="U346" s="619"/>
      <c r="V346" s="614"/>
      <c r="W346" s="620" t="str">
        <f t="shared" si="631"/>
        <v/>
      </c>
      <c r="X346" s="620" t="str">
        <f t="shared" si="640"/>
        <v/>
      </c>
      <c r="Y346" s="620" t="str">
        <f t="shared" si="640"/>
        <v/>
      </c>
      <c r="Z346" s="620" t="str">
        <f t="shared" si="640"/>
        <v/>
      </c>
      <c r="AA346" s="620" t="str">
        <f t="shared" si="640"/>
        <v/>
      </c>
      <c r="AB346" s="620" t="str">
        <f t="shared" si="640"/>
        <v/>
      </c>
      <c r="AC346" s="620" t="str">
        <f t="shared" si="640"/>
        <v/>
      </c>
      <c r="AD346" s="620" t="str">
        <f>IF($I346&gt;=AD$11,$C346,$H346)</f>
        <v/>
      </c>
      <c r="AE346" s="620" t="str">
        <f>IF($I346&gt;=AE$11,$C346,$H346)</f>
        <v/>
      </c>
      <c r="AF346" s="620" t="str">
        <f t="shared" ref="X346:AH381" si="641">IF($I346&gt;=AF$11,$C346,$H346)</f>
        <v/>
      </c>
      <c r="AG346" s="620" t="str">
        <f t="shared" si="641"/>
        <v/>
      </c>
      <c r="AH346" s="620" t="str">
        <f t="shared" si="641"/>
        <v/>
      </c>
      <c r="AI346" s="621" t="str">
        <f t="shared" si="629"/>
        <v/>
      </c>
      <c r="AJ346" s="621" t="str">
        <f t="shared" si="637"/>
        <v/>
      </c>
      <c r="AK346" s="621" t="str">
        <f t="shared" si="637"/>
        <v/>
      </c>
      <c r="AL346" s="621" t="str">
        <f t="shared" si="637"/>
        <v/>
      </c>
      <c r="AM346" s="621" t="str">
        <f t="shared" si="637"/>
        <v/>
      </c>
      <c r="AN346" s="621" t="str">
        <f t="shared" si="637"/>
        <v/>
      </c>
      <c r="AO346" s="621" t="str">
        <f t="shared" si="637"/>
        <v/>
      </c>
      <c r="AP346" s="621" t="str">
        <f t="shared" si="637"/>
        <v/>
      </c>
      <c r="AQ346" s="621" t="str">
        <f t="shared" si="637"/>
        <v/>
      </c>
      <c r="AR346" s="621" t="str">
        <f t="shared" si="637"/>
        <v/>
      </c>
      <c r="AS346" s="621" t="str">
        <f t="shared" si="637"/>
        <v/>
      </c>
      <c r="AT346" s="621" t="str">
        <f t="shared" si="637"/>
        <v/>
      </c>
      <c r="AU346" s="622" t="str">
        <f t="shared" si="526"/>
        <v/>
      </c>
      <c r="AV346" s="622" t="str">
        <f t="shared" si="638"/>
        <v/>
      </c>
      <c r="AW346" s="622" t="str">
        <f t="shared" si="638"/>
        <v/>
      </c>
      <c r="AX346" s="622" t="str">
        <f t="shared" si="638"/>
        <v/>
      </c>
      <c r="AY346" s="622" t="str">
        <f t="shared" si="638"/>
        <v/>
      </c>
      <c r="AZ346" s="622" t="str">
        <f t="shared" si="638"/>
        <v/>
      </c>
      <c r="BA346" s="622" t="str">
        <f t="shared" si="638"/>
        <v/>
      </c>
      <c r="BB346" s="622" t="str">
        <f t="shared" si="638"/>
        <v/>
      </c>
      <c r="BC346" s="622" t="str">
        <f t="shared" si="638"/>
        <v/>
      </c>
      <c r="BD346" s="622" t="str">
        <f t="shared" si="638"/>
        <v/>
      </c>
      <c r="BE346" s="622" t="str">
        <f t="shared" si="638"/>
        <v/>
      </c>
      <c r="BF346" s="622" t="str">
        <f t="shared" si="638"/>
        <v/>
      </c>
      <c r="BG346" s="623" t="str">
        <f t="shared" si="540"/>
        <v/>
      </c>
      <c r="BH346" s="623" t="str">
        <f t="shared" si="541"/>
        <v/>
      </c>
      <c r="BI346" s="623" t="str">
        <f t="shared" si="542"/>
        <v/>
      </c>
      <c r="BJ346" s="623" t="str">
        <f t="shared" si="543"/>
        <v/>
      </c>
      <c r="BK346" s="623" t="str">
        <f t="shared" si="544"/>
        <v/>
      </c>
      <c r="BL346" s="623" t="str">
        <f t="shared" si="545"/>
        <v/>
      </c>
      <c r="BM346" s="623" t="str">
        <f t="shared" si="546"/>
        <v/>
      </c>
      <c r="BN346" s="623" t="str">
        <f t="shared" si="547"/>
        <v/>
      </c>
      <c r="BO346" s="623" t="str">
        <f t="shared" si="548"/>
        <v/>
      </c>
      <c r="BP346" s="623" t="str">
        <f t="shared" si="549"/>
        <v/>
      </c>
      <c r="BQ346" s="623" t="str">
        <f t="shared" si="550"/>
        <v/>
      </c>
      <c r="BR346" s="623" t="str">
        <f t="shared" si="551"/>
        <v/>
      </c>
      <c r="BS346" s="1281" t="str">
        <f t="shared" si="552"/>
        <v/>
      </c>
      <c r="BT346" s="1281" t="str">
        <f t="shared" si="553"/>
        <v/>
      </c>
      <c r="BU346" s="1281" t="str">
        <f t="shared" si="554"/>
        <v/>
      </c>
      <c r="BV346" s="1281" t="str">
        <f t="shared" si="555"/>
        <v/>
      </c>
      <c r="BW346" s="1281" t="str">
        <f t="shared" si="556"/>
        <v/>
      </c>
      <c r="BX346" s="1281" t="str">
        <f t="shared" si="557"/>
        <v/>
      </c>
      <c r="BY346" s="1281" t="str">
        <f t="shared" si="558"/>
        <v/>
      </c>
      <c r="BZ346" s="1281" t="str">
        <f t="shared" si="559"/>
        <v/>
      </c>
      <c r="CA346" s="1281" t="str">
        <f t="shared" si="560"/>
        <v/>
      </c>
      <c r="CB346" s="1281" t="str">
        <f t="shared" si="561"/>
        <v/>
      </c>
      <c r="CC346" s="1281" t="str">
        <f t="shared" si="562"/>
        <v/>
      </c>
      <c r="CD346" s="1281" t="str">
        <f t="shared" si="563"/>
        <v/>
      </c>
      <c r="CE346" s="623" t="str">
        <f t="shared" si="564"/>
        <v/>
      </c>
      <c r="CF346" s="623" t="str">
        <f t="shared" si="565"/>
        <v/>
      </c>
      <c r="CG346" s="623" t="str">
        <f t="shared" si="566"/>
        <v/>
      </c>
      <c r="CH346" s="623" t="str">
        <f t="shared" si="567"/>
        <v/>
      </c>
      <c r="CI346" s="623" t="str">
        <f t="shared" si="568"/>
        <v/>
      </c>
      <c r="CJ346" s="623" t="str">
        <f t="shared" si="569"/>
        <v/>
      </c>
      <c r="CK346" s="623" t="str">
        <f t="shared" si="570"/>
        <v/>
      </c>
      <c r="CL346" s="623" t="str">
        <f t="shared" si="571"/>
        <v/>
      </c>
      <c r="CM346" s="623" t="str">
        <f t="shared" si="572"/>
        <v/>
      </c>
      <c r="CN346" s="623" t="str">
        <f t="shared" si="573"/>
        <v/>
      </c>
      <c r="CO346" s="623" t="str">
        <f t="shared" si="574"/>
        <v/>
      </c>
      <c r="CP346" s="623" t="str">
        <f t="shared" si="575"/>
        <v/>
      </c>
      <c r="CQ346" s="1281" t="str">
        <f t="shared" si="576"/>
        <v/>
      </c>
      <c r="CR346" s="1281" t="str">
        <f t="shared" si="577"/>
        <v/>
      </c>
      <c r="CS346" s="1281" t="str">
        <f t="shared" si="578"/>
        <v/>
      </c>
      <c r="CT346" s="1281" t="str">
        <f t="shared" si="579"/>
        <v/>
      </c>
      <c r="CU346" s="1281" t="str">
        <f t="shared" si="580"/>
        <v/>
      </c>
      <c r="CV346" s="1281" t="str">
        <f t="shared" si="581"/>
        <v/>
      </c>
      <c r="CW346" s="1281" t="str">
        <f t="shared" si="582"/>
        <v/>
      </c>
      <c r="CX346" s="1281" t="str">
        <f t="shared" si="583"/>
        <v/>
      </c>
      <c r="CY346" s="1281" t="str">
        <f t="shared" si="584"/>
        <v/>
      </c>
      <c r="CZ346" s="1281" t="str">
        <f t="shared" si="585"/>
        <v/>
      </c>
      <c r="DA346" s="1281" t="str">
        <f t="shared" si="586"/>
        <v/>
      </c>
      <c r="DB346" s="1281" t="str">
        <f t="shared" si="587"/>
        <v/>
      </c>
      <c r="DC346" s="623" t="str">
        <f t="shared" si="588"/>
        <v/>
      </c>
      <c r="DD346" s="623" t="str">
        <f t="shared" si="589"/>
        <v/>
      </c>
      <c r="DE346" s="623" t="str">
        <f t="shared" si="590"/>
        <v/>
      </c>
      <c r="DF346" s="623" t="str">
        <f t="shared" si="591"/>
        <v/>
      </c>
      <c r="DG346" s="623" t="str">
        <f t="shared" si="592"/>
        <v/>
      </c>
      <c r="DH346" s="623" t="str">
        <f t="shared" si="593"/>
        <v/>
      </c>
      <c r="DI346" s="623" t="str">
        <f t="shared" si="594"/>
        <v/>
      </c>
      <c r="DJ346" s="623" t="str">
        <f t="shared" si="595"/>
        <v/>
      </c>
      <c r="DK346" s="623" t="str">
        <f t="shared" si="596"/>
        <v/>
      </c>
      <c r="DL346" s="623" t="str">
        <f t="shared" si="597"/>
        <v/>
      </c>
      <c r="DM346" s="623" t="str">
        <f t="shared" si="598"/>
        <v/>
      </c>
      <c r="DN346" s="623" t="str">
        <f t="shared" si="599"/>
        <v/>
      </c>
      <c r="DO346" s="1281" t="str">
        <f t="shared" si="600"/>
        <v/>
      </c>
      <c r="DP346" s="1281" t="str">
        <f t="shared" si="601"/>
        <v/>
      </c>
      <c r="DQ346" s="1281" t="str">
        <f t="shared" si="602"/>
        <v/>
      </c>
      <c r="DR346" s="1281" t="str">
        <f t="shared" si="603"/>
        <v/>
      </c>
      <c r="DS346" s="1281" t="str">
        <f t="shared" si="604"/>
        <v/>
      </c>
      <c r="DT346" s="1281" t="str">
        <f t="shared" si="605"/>
        <v/>
      </c>
      <c r="DU346" s="1281" t="str">
        <f t="shared" si="606"/>
        <v/>
      </c>
      <c r="DV346" s="1281" t="str">
        <f t="shared" si="607"/>
        <v/>
      </c>
      <c r="DW346" s="1281" t="str">
        <f t="shared" si="608"/>
        <v/>
      </c>
      <c r="DX346" s="1281" t="str">
        <f t="shared" si="609"/>
        <v/>
      </c>
      <c r="DY346" s="1281" t="str">
        <f t="shared" si="610"/>
        <v/>
      </c>
      <c r="DZ346" s="1281" t="str">
        <f t="shared" si="611"/>
        <v/>
      </c>
      <c r="EA346" s="623" t="str">
        <f t="shared" si="612"/>
        <v/>
      </c>
      <c r="EB346" s="623" t="str">
        <f t="shared" si="613"/>
        <v/>
      </c>
      <c r="EC346" s="623" t="str">
        <f t="shared" si="614"/>
        <v/>
      </c>
      <c r="ED346" s="623" t="str">
        <f t="shared" si="615"/>
        <v/>
      </c>
      <c r="EE346" s="623" t="str">
        <f t="shared" si="616"/>
        <v/>
      </c>
      <c r="EF346" s="623" t="str">
        <f t="shared" si="617"/>
        <v/>
      </c>
      <c r="EG346" s="623" t="str">
        <f t="shared" si="618"/>
        <v/>
      </c>
      <c r="EH346" s="623" t="str">
        <f t="shared" si="619"/>
        <v/>
      </c>
      <c r="EI346" s="623" t="str">
        <f t="shared" si="620"/>
        <v/>
      </c>
      <c r="EJ346" s="623" t="str">
        <f t="shared" si="621"/>
        <v/>
      </c>
      <c r="EK346" s="623" t="str">
        <f t="shared" si="622"/>
        <v/>
      </c>
      <c r="EL346" s="623" t="str">
        <f t="shared" si="623"/>
        <v/>
      </c>
    </row>
    <row r="347" spans="1:142">
      <c r="A347" s="7" t="str">
        <f>IF('Rent Roll_RedIQ 1'!B340&gt;0,'Rent Roll_RedIQ 1'!B340,"")</f>
        <v/>
      </c>
      <c r="B347" s="7" t="str">
        <f>IF('Rent Roll_RedIQ 1'!C340&gt;0,'Rent Roll_RedIQ 1'!C340,"")</f>
        <v/>
      </c>
      <c r="C347" s="614">
        <f>IF('Rent Roll_RedIQ 1'!K340&gt;0,'Rent Roll_RedIQ 1'!K340,0)</f>
        <v>0</v>
      </c>
      <c r="D347" s="615" t="str">
        <f>IF('Rent Roll_RedIQ 1'!J340&gt;0,'Rent Roll_RedIQ 1'!J340,"")</f>
        <v/>
      </c>
      <c r="E347" s="624" t="str">
        <f t="shared" si="531"/>
        <v/>
      </c>
      <c r="F347" s="194"/>
      <c r="G347" s="194"/>
      <c r="H347" s="616" t="str">
        <f t="shared" si="633"/>
        <v/>
      </c>
      <c r="I347" s="1200">
        <f>IF('Rent Roll_RedIQ 1'!S340&gt;0,'Rent Roll_RedIQ 1'!S340,Purchase_Date-1)</f>
        <v>45991</v>
      </c>
      <c r="J347" s="617" t="str">
        <f t="shared" si="634"/>
        <v/>
      </c>
      <c r="K347" s="1205">
        <f t="shared" si="635"/>
        <v>46356</v>
      </c>
      <c r="L347" s="618" t="str">
        <f t="shared" si="634"/>
        <v/>
      </c>
      <c r="M347" s="1208">
        <f t="shared" si="636"/>
        <v>46721</v>
      </c>
      <c r="N347" s="614" t="str">
        <f t="shared" si="532"/>
        <v/>
      </c>
      <c r="O347" s="614" t="str">
        <f t="shared" si="533"/>
        <v/>
      </c>
      <c r="P347" s="614" t="str">
        <f t="shared" si="534"/>
        <v/>
      </c>
      <c r="Q347" s="614" t="str">
        <f t="shared" si="535"/>
        <v/>
      </c>
      <c r="R347" s="614" t="str">
        <f t="shared" si="536"/>
        <v/>
      </c>
      <c r="S347" s="614" t="str">
        <f t="shared" si="537"/>
        <v/>
      </c>
      <c r="T347" s="614" t="str">
        <f t="shared" si="538"/>
        <v/>
      </c>
      <c r="U347" s="619"/>
      <c r="V347" s="614"/>
      <c r="W347" s="620" t="str">
        <f t="shared" si="631"/>
        <v/>
      </c>
      <c r="X347" s="620" t="str">
        <f t="shared" si="641"/>
        <v/>
      </c>
      <c r="Y347" s="620" t="str">
        <f t="shared" si="641"/>
        <v/>
      </c>
      <c r="Z347" s="620" t="str">
        <f t="shared" si="641"/>
        <v/>
      </c>
      <c r="AA347" s="620" t="str">
        <f t="shared" si="641"/>
        <v/>
      </c>
      <c r="AB347" s="620" t="str">
        <f t="shared" si="641"/>
        <v/>
      </c>
      <c r="AC347" s="620" t="str">
        <f t="shared" si="641"/>
        <v/>
      </c>
      <c r="AD347" s="620" t="str">
        <f t="shared" si="641"/>
        <v/>
      </c>
      <c r="AE347" s="620" t="str">
        <f t="shared" si="641"/>
        <v/>
      </c>
      <c r="AF347" s="620" t="str">
        <f t="shared" si="641"/>
        <v/>
      </c>
      <c r="AG347" s="620" t="str">
        <f t="shared" si="641"/>
        <v/>
      </c>
      <c r="AH347" s="620" t="str">
        <f t="shared" si="641"/>
        <v/>
      </c>
      <c r="AI347" s="621" t="str">
        <f t="shared" si="629"/>
        <v/>
      </c>
      <c r="AJ347" s="621" t="str">
        <f t="shared" si="637"/>
        <v/>
      </c>
      <c r="AK347" s="621" t="str">
        <f t="shared" si="637"/>
        <v/>
      </c>
      <c r="AL347" s="621" t="str">
        <f t="shared" si="637"/>
        <v/>
      </c>
      <c r="AM347" s="621" t="str">
        <f t="shared" si="637"/>
        <v/>
      </c>
      <c r="AN347" s="621" t="str">
        <f t="shared" si="637"/>
        <v/>
      </c>
      <c r="AO347" s="621" t="str">
        <f t="shared" si="637"/>
        <v/>
      </c>
      <c r="AP347" s="621" t="str">
        <f t="shared" si="637"/>
        <v/>
      </c>
      <c r="AQ347" s="621" t="str">
        <f t="shared" si="637"/>
        <v/>
      </c>
      <c r="AR347" s="621" t="str">
        <f t="shared" si="637"/>
        <v/>
      </c>
      <c r="AS347" s="621" t="str">
        <f t="shared" si="637"/>
        <v/>
      </c>
      <c r="AT347" s="621" t="str">
        <f t="shared" si="637"/>
        <v/>
      </c>
      <c r="AU347" s="622" t="str">
        <f t="shared" si="526"/>
        <v/>
      </c>
      <c r="AV347" s="622" t="str">
        <f t="shared" si="638"/>
        <v/>
      </c>
      <c r="AW347" s="622" t="str">
        <f t="shared" si="638"/>
        <v/>
      </c>
      <c r="AX347" s="622" t="str">
        <f t="shared" si="638"/>
        <v/>
      </c>
      <c r="AY347" s="622" t="str">
        <f t="shared" si="638"/>
        <v/>
      </c>
      <c r="AZ347" s="622" t="str">
        <f t="shared" si="638"/>
        <v/>
      </c>
      <c r="BA347" s="622" t="str">
        <f t="shared" si="638"/>
        <v/>
      </c>
      <c r="BB347" s="622" t="str">
        <f t="shared" si="638"/>
        <v/>
      </c>
      <c r="BC347" s="622" t="str">
        <f t="shared" si="638"/>
        <v/>
      </c>
      <c r="BD347" s="622" t="str">
        <f t="shared" si="638"/>
        <v/>
      </c>
      <c r="BE347" s="622" t="str">
        <f t="shared" si="638"/>
        <v/>
      </c>
      <c r="BF347" s="622" t="str">
        <f t="shared" si="638"/>
        <v/>
      </c>
      <c r="BG347" s="623" t="str">
        <f t="shared" si="540"/>
        <v/>
      </c>
      <c r="BH347" s="623" t="str">
        <f t="shared" si="541"/>
        <v/>
      </c>
      <c r="BI347" s="623" t="str">
        <f t="shared" si="542"/>
        <v/>
      </c>
      <c r="BJ347" s="623" t="str">
        <f t="shared" si="543"/>
        <v/>
      </c>
      <c r="BK347" s="623" t="str">
        <f t="shared" si="544"/>
        <v/>
      </c>
      <c r="BL347" s="623" t="str">
        <f t="shared" si="545"/>
        <v/>
      </c>
      <c r="BM347" s="623" t="str">
        <f t="shared" si="546"/>
        <v/>
      </c>
      <c r="BN347" s="623" t="str">
        <f t="shared" si="547"/>
        <v/>
      </c>
      <c r="BO347" s="623" t="str">
        <f t="shared" si="548"/>
        <v/>
      </c>
      <c r="BP347" s="623" t="str">
        <f t="shared" si="549"/>
        <v/>
      </c>
      <c r="BQ347" s="623" t="str">
        <f t="shared" si="550"/>
        <v/>
      </c>
      <c r="BR347" s="623" t="str">
        <f t="shared" si="551"/>
        <v/>
      </c>
      <c r="BS347" s="1281" t="str">
        <f t="shared" si="552"/>
        <v/>
      </c>
      <c r="BT347" s="1281" t="str">
        <f t="shared" si="553"/>
        <v/>
      </c>
      <c r="BU347" s="1281" t="str">
        <f t="shared" si="554"/>
        <v/>
      </c>
      <c r="BV347" s="1281" t="str">
        <f t="shared" si="555"/>
        <v/>
      </c>
      <c r="BW347" s="1281" t="str">
        <f t="shared" si="556"/>
        <v/>
      </c>
      <c r="BX347" s="1281" t="str">
        <f t="shared" si="557"/>
        <v/>
      </c>
      <c r="BY347" s="1281" t="str">
        <f t="shared" si="558"/>
        <v/>
      </c>
      <c r="BZ347" s="1281" t="str">
        <f t="shared" si="559"/>
        <v/>
      </c>
      <c r="CA347" s="1281" t="str">
        <f t="shared" si="560"/>
        <v/>
      </c>
      <c r="CB347" s="1281" t="str">
        <f t="shared" si="561"/>
        <v/>
      </c>
      <c r="CC347" s="1281" t="str">
        <f t="shared" si="562"/>
        <v/>
      </c>
      <c r="CD347" s="1281" t="str">
        <f t="shared" si="563"/>
        <v/>
      </c>
      <c r="CE347" s="623" t="str">
        <f t="shared" si="564"/>
        <v/>
      </c>
      <c r="CF347" s="623" t="str">
        <f t="shared" si="565"/>
        <v/>
      </c>
      <c r="CG347" s="623" t="str">
        <f t="shared" si="566"/>
        <v/>
      </c>
      <c r="CH347" s="623" t="str">
        <f t="shared" si="567"/>
        <v/>
      </c>
      <c r="CI347" s="623" t="str">
        <f t="shared" si="568"/>
        <v/>
      </c>
      <c r="CJ347" s="623" t="str">
        <f t="shared" si="569"/>
        <v/>
      </c>
      <c r="CK347" s="623" t="str">
        <f t="shared" si="570"/>
        <v/>
      </c>
      <c r="CL347" s="623" t="str">
        <f t="shared" si="571"/>
        <v/>
      </c>
      <c r="CM347" s="623" t="str">
        <f t="shared" si="572"/>
        <v/>
      </c>
      <c r="CN347" s="623" t="str">
        <f t="shared" si="573"/>
        <v/>
      </c>
      <c r="CO347" s="623" t="str">
        <f t="shared" si="574"/>
        <v/>
      </c>
      <c r="CP347" s="623" t="str">
        <f t="shared" si="575"/>
        <v/>
      </c>
      <c r="CQ347" s="1281" t="str">
        <f t="shared" si="576"/>
        <v/>
      </c>
      <c r="CR347" s="1281" t="str">
        <f t="shared" si="577"/>
        <v/>
      </c>
      <c r="CS347" s="1281" t="str">
        <f t="shared" si="578"/>
        <v/>
      </c>
      <c r="CT347" s="1281" t="str">
        <f t="shared" si="579"/>
        <v/>
      </c>
      <c r="CU347" s="1281" t="str">
        <f t="shared" si="580"/>
        <v/>
      </c>
      <c r="CV347" s="1281" t="str">
        <f t="shared" si="581"/>
        <v/>
      </c>
      <c r="CW347" s="1281" t="str">
        <f t="shared" si="582"/>
        <v/>
      </c>
      <c r="CX347" s="1281" t="str">
        <f t="shared" si="583"/>
        <v/>
      </c>
      <c r="CY347" s="1281" t="str">
        <f t="shared" si="584"/>
        <v/>
      </c>
      <c r="CZ347" s="1281" t="str">
        <f t="shared" si="585"/>
        <v/>
      </c>
      <c r="DA347" s="1281" t="str">
        <f t="shared" si="586"/>
        <v/>
      </c>
      <c r="DB347" s="1281" t="str">
        <f t="shared" si="587"/>
        <v/>
      </c>
      <c r="DC347" s="623" t="str">
        <f t="shared" si="588"/>
        <v/>
      </c>
      <c r="DD347" s="623" t="str">
        <f t="shared" si="589"/>
        <v/>
      </c>
      <c r="DE347" s="623" t="str">
        <f t="shared" si="590"/>
        <v/>
      </c>
      <c r="DF347" s="623" t="str">
        <f t="shared" si="591"/>
        <v/>
      </c>
      <c r="DG347" s="623" t="str">
        <f t="shared" si="592"/>
        <v/>
      </c>
      <c r="DH347" s="623" t="str">
        <f t="shared" si="593"/>
        <v/>
      </c>
      <c r="DI347" s="623" t="str">
        <f t="shared" si="594"/>
        <v/>
      </c>
      <c r="DJ347" s="623" t="str">
        <f t="shared" si="595"/>
        <v/>
      </c>
      <c r="DK347" s="623" t="str">
        <f t="shared" si="596"/>
        <v/>
      </c>
      <c r="DL347" s="623" t="str">
        <f t="shared" si="597"/>
        <v/>
      </c>
      <c r="DM347" s="623" t="str">
        <f t="shared" si="598"/>
        <v/>
      </c>
      <c r="DN347" s="623" t="str">
        <f t="shared" si="599"/>
        <v/>
      </c>
      <c r="DO347" s="1281" t="str">
        <f t="shared" si="600"/>
        <v/>
      </c>
      <c r="DP347" s="1281" t="str">
        <f t="shared" si="601"/>
        <v/>
      </c>
      <c r="DQ347" s="1281" t="str">
        <f t="shared" si="602"/>
        <v/>
      </c>
      <c r="DR347" s="1281" t="str">
        <f t="shared" si="603"/>
        <v/>
      </c>
      <c r="DS347" s="1281" t="str">
        <f t="shared" si="604"/>
        <v/>
      </c>
      <c r="DT347" s="1281" t="str">
        <f t="shared" si="605"/>
        <v/>
      </c>
      <c r="DU347" s="1281" t="str">
        <f t="shared" si="606"/>
        <v/>
      </c>
      <c r="DV347" s="1281" t="str">
        <f t="shared" si="607"/>
        <v/>
      </c>
      <c r="DW347" s="1281" t="str">
        <f t="shared" si="608"/>
        <v/>
      </c>
      <c r="DX347" s="1281" t="str">
        <f t="shared" si="609"/>
        <v/>
      </c>
      <c r="DY347" s="1281" t="str">
        <f t="shared" si="610"/>
        <v/>
      </c>
      <c r="DZ347" s="1281" t="str">
        <f t="shared" si="611"/>
        <v/>
      </c>
      <c r="EA347" s="623" t="str">
        <f t="shared" si="612"/>
        <v/>
      </c>
      <c r="EB347" s="623" t="str">
        <f t="shared" si="613"/>
        <v/>
      </c>
      <c r="EC347" s="623" t="str">
        <f t="shared" si="614"/>
        <v/>
      </c>
      <c r="ED347" s="623" t="str">
        <f t="shared" si="615"/>
        <v/>
      </c>
      <c r="EE347" s="623" t="str">
        <f t="shared" si="616"/>
        <v/>
      </c>
      <c r="EF347" s="623" t="str">
        <f t="shared" si="617"/>
        <v/>
      </c>
      <c r="EG347" s="623" t="str">
        <f t="shared" si="618"/>
        <v/>
      </c>
      <c r="EH347" s="623" t="str">
        <f t="shared" si="619"/>
        <v/>
      </c>
      <c r="EI347" s="623" t="str">
        <f t="shared" si="620"/>
        <v/>
      </c>
      <c r="EJ347" s="623" t="str">
        <f t="shared" si="621"/>
        <v/>
      </c>
      <c r="EK347" s="623" t="str">
        <f t="shared" si="622"/>
        <v/>
      </c>
      <c r="EL347" s="623" t="str">
        <f t="shared" si="623"/>
        <v/>
      </c>
    </row>
    <row r="348" spans="1:142">
      <c r="A348" s="7" t="str">
        <f>IF('Rent Roll_RedIQ 1'!B341&gt;0,'Rent Roll_RedIQ 1'!B341,"")</f>
        <v/>
      </c>
      <c r="B348" s="7" t="str">
        <f>IF('Rent Roll_RedIQ 1'!C341&gt;0,'Rent Roll_RedIQ 1'!C341,"")</f>
        <v/>
      </c>
      <c r="C348" s="614">
        <f>IF('Rent Roll_RedIQ 1'!K341&gt;0,'Rent Roll_RedIQ 1'!K341,0)</f>
        <v>0</v>
      </c>
      <c r="D348" s="615" t="str">
        <f>IF('Rent Roll_RedIQ 1'!J341&gt;0,'Rent Roll_RedIQ 1'!J341,"")</f>
        <v/>
      </c>
      <c r="E348" s="624" t="str">
        <f t="shared" si="531"/>
        <v/>
      </c>
      <c r="F348" s="194"/>
      <c r="G348" s="194"/>
      <c r="H348" s="616" t="str">
        <f t="shared" si="633"/>
        <v/>
      </c>
      <c r="I348" s="1200">
        <f>IF('Rent Roll_RedIQ 1'!S341&gt;0,'Rent Roll_RedIQ 1'!S341,Purchase_Date-1)</f>
        <v>45991</v>
      </c>
      <c r="J348" s="617" t="str">
        <f t="shared" si="634"/>
        <v/>
      </c>
      <c r="K348" s="1205">
        <f t="shared" si="635"/>
        <v>46356</v>
      </c>
      <c r="L348" s="618" t="str">
        <f t="shared" si="634"/>
        <v/>
      </c>
      <c r="M348" s="1208">
        <f t="shared" si="636"/>
        <v>46721</v>
      </c>
      <c r="N348" s="614" t="str">
        <f t="shared" si="532"/>
        <v/>
      </c>
      <c r="O348" s="614" t="str">
        <f t="shared" si="533"/>
        <v/>
      </c>
      <c r="P348" s="614" t="str">
        <f t="shared" si="534"/>
        <v/>
      </c>
      <c r="Q348" s="614" t="str">
        <f t="shared" si="535"/>
        <v/>
      </c>
      <c r="R348" s="614" t="str">
        <f t="shared" si="536"/>
        <v/>
      </c>
      <c r="S348" s="614" t="str">
        <f t="shared" si="537"/>
        <v/>
      </c>
      <c r="T348" s="614" t="str">
        <f t="shared" si="538"/>
        <v/>
      </c>
      <c r="U348" s="619"/>
      <c r="V348" s="614"/>
      <c r="W348" s="620" t="str">
        <f t="shared" si="631"/>
        <v/>
      </c>
      <c r="X348" s="620" t="str">
        <f t="shared" si="641"/>
        <v/>
      </c>
      <c r="Y348" s="620" t="str">
        <f t="shared" si="641"/>
        <v/>
      </c>
      <c r="Z348" s="620" t="str">
        <f t="shared" si="641"/>
        <v/>
      </c>
      <c r="AA348" s="620" t="str">
        <f t="shared" si="641"/>
        <v/>
      </c>
      <c r="AB348" s="620" t="str">
        <f t="shared" si="641"/>
        <v/>
      </c>
      <c r="AC348" s="620" t="str">
        <f t="shared" si="641"/>
        <v/>
      </c>
      <c r="AD348" s="620" t="str">
        <f t="shared" si="641"/>
        <v/>
      </c>
      <c r="AE348" s="620" t="str">
        <f t="shared" si="641"/>
        <v/>
      </c>
      <c r="AF348" s="620" t="str">
        <f t="shared" si="641"/>
        <v/>
      </c>
      <c r="AG348" s="620" t="str">
        <f t="shared" si="641"/>
        <v/>
      </c>
      <c r="AH348" s="620" t="str">
        <f t="shared" si="641"/>
        <v/>
      </c>
      <c r="AI348" s="621" t="str">
        <f t="shared" si="629"/>
        <v/>
      </c>
      <c r="AJ348" s="621" t="str">
        <f t="shared" si="637"/>
        <v/>
      </c>
      <c r="AK348" s="621" t="str">
        <f t="shared" si="637"/>
        <v/>
      </c>
      <c r="AL348" s="621" t="str">
        <f t="shared" si="637"/>
        <v/>
      </c>
      <c r="AM348" s="621" t="str">
        <f t="shared" si="637"/>
        <v/>
      </c>
      <c r="AN348" s="621" t="str">
        <f t="shared" si="637"/>
        <v/>
      </c>
      <c r="AO348" s="621" t="str">
        <f t="shared" si="637"/>
        <v/>
      </c>
      <c r="AP348" s="621" t="str">
        <f t="shared" si="637"/>
        <v/>
      </c>
      <c r="AQ348" s="621" t="str">
        <f t="shared" si="637"/>
        <v/>
      </c>
      <c r="AR348" s="621" t="str">
        <f t="shared" si="637"/>
        <v/>
      </c>
      <c r="AS348" s="621" t="str">
        <f t="shared" si="637"/>
        <v/>
      </c>
      <c r="AT348" s="621" t="str">
        <f t="shared" si="637"/>
        <v/>
      </c>
      <c r="AU348" s="622" t="str">
        <f t="shared" si="526"/>
        <v/>
      </c>
      <c r="AV348" s="622" t="str">
        <f t="shared" si="638"/>
        <v/>
      </c>
      <c r="AW348" s="622" t="str">
        <f t="shared" si="638"/>
        <v/>
      </c>
      <c r="AX348" s="622" t="str">
        <f t="shared" si="638"/>
        <v/>
      </c>
      <c r="AY348" s="622" t="str">
        <f t="shared" si="638"/>
        <v/>
      </c>
      <c r="AZ348" s="622" t="str">
        <f t="shared" si="638"/>
        <v/>
      </c>
      <c r="BA348" s="622" t="str">
        <f t="shared" si="638"/>
        <v/>
      </c>
      <c r="BB348" s="622" t="str">
        <f t="shared" si="638"/>
        <v/>
      </c>
      <c r="BC348" s="622" t="str">
        <f t="shared" si="638"/>
        <v/>
      </c>
      <c r="BD348" s="622" t="str">
        <f t="shared" si="638"/>
        <v/>
      </c>
      <c r="BE348" s="622" t="str">
        <f t="shared" si="638"/>
        <v/>
      </c>
      <c r="BF348" s="622" t="str">
        <f t="shared" si="638"/>
        <v/>
      </c>
      <c r="BG348" s="623" t="str">
        <f t="shared" si="540"/>
        <v/>
      </c>
      <c r="BH348" s="623" t="str">
        <f t="shared" si="541"/>
        <v/>
      </c>
      <c r="BI348" s="623" t="str">
        <f t="shared" si="542"/>
        <v/>
      </c>
      <c r="BJ348" s="623" t="str">
        <f t="shared" si="543"/>
        <v/>
      </c>
      <c r="BK348" s="623" t="str">
        <f t="shared" si="544"/>
        <v/>
      </c>
      <c r="BL348" s="623" t="str">
        <f t="shared" si="545"/>
        <v/>
      </c>
      <c r="BM348" s="623" t="str">
        <f t="shared" si="546"/>
        <v/>
      </c>
      <c r="BN348" s="623" t="str">
        <f t="shared" si="547"/>
        <v/>
      </c>
      <c r="BO348" s="623" t="str">
        <f t="shared" si="548"/>
        <v/>
      </c>
      <c r="BP348" s="623" t="str">
        <f t="shared" si="549"/>
        <v/>
      </c>
      <c r="BQ348" s="623" t="str">
        <f t="shared" si="550"/>
        <v/>
      </c>
      <c r="BR348" s="623" t="str">
        <f t="shared" si="551"/>
        <v/>
      </c>
      <c r="BS348" s="1281" t="str">
        <f t="shared" si="552"/>
        <v/>
      </c>
      <c r="BT348" s="1281" t="str">
        <f t="shared" si="553"/>
        <v/>
      </c>
      <c r="BU348" s="1281" t="str">
        <f t="shared" si="554"/>
        <v/>
      </c>
      <c r="BV348" s="1281" t="str">
        <f t="shared" si="555"/>
        <v/>
      </c>
      <c r="BW348" s="1281" t="str">
        <f t="shared" si="556"/>
        <v/>
      </c>
      <c r="BX348" s="1281" t="str">
        <f t="shared" si="557"/>
        <v/>
      </c>
      <c r="BY348" s="1281" t="str">
        <f t="shared" si="558"/>
        <v/>
      </c>
      <c r="BZ348" s="1281" t="str">
        <f t="shared" si="559"/>
        <v/>
      </c>
      <c r="CA348" s="1281" t="str">
        <f t="shared" si="560"/>
        <v/>
      </c>
      <c r="CB348" s="1281" t="str">
        <f t="shared" si="561"/>
        <v/>
      </c>
      <c r="CC348" s="1281" t="str">
        <f t="shared" si="562"/>
        <v/>
      </c>
      <c r="CD348" s="1281" t="str">
        <f t="shared" si="563"/>
        <v/>
      </c>
      <c r="CE348" s="623" t="str">
        <f t="shared" si="564"/>
        <v/>
      </c>
      <c r="CF348" s="623" t="str">
        <f t="shared" si="565"/>
        <v/>
      </c>
      <c r="CG348" s="623" t="str">
        <f t="shared" si="566"/>
        <v/>
      </c>
      <c r="CH348" s="623" t="str">
        <f t="shared" si="567"/>
        <v/>
      </c>
      <c r="CI348" s="623" t="str">
        <f t="shared" si="568"/>
        <v/>
      </c>
      <c r="CJ348" s="623" t="str">
        <f t="shared" si="569"/>
        <v/>
      </c>
      <c r="CK348" s="623" t="str">
        <f t="shared" si="570"/>
        <v/>
      </c>
      <c r="CL348" s="623" t="str">
        <f t="shared" si="571"/>
        <v/>
      </c>
      <c r="CM348" s="623" t="str">
        <f t="shared" si="572"/>
        <v/>
      </c>
      <c r="CN348" s="623" t="str">
        <f t="shared" si="573"/>
        <v/>
      </c>
      <c r="CO348" s="623" t="str">
        <f t="shared" si="574"/>
        <v/>
      </c>
      <c r="CP348" s="623" t="str">
        <f t="shared" si="575"/>
        <v/>
      </c>
      <c r="CQ348" s="1281" t="str">
        <f t="shared" si="576"/>
        <v/>
      </c>
      <c r="CR348" s="1281" t="str">
        <f t="shared" si="577"/>
        <v/>
      </c>
      <c r="CS348" s="1281" t="str">
        <f t="shared" si="578"/>
        <v/>
      </c>
      <c r="CT348" s="1281" t="str">
        <f t="shared" si="579"/>
        <v/>
      </c>
      <c r="CU348" s="1281" t="str">
        <f t="shared" si="580"/>
        <v/>
      </c>
      <c r="CV348" s="1281" t="str">
        <f t="shared" si="581"/>
        <v/>
      </c>
      <c r="CW348" s="1281" t="str">
        <f t="shared" si="582"/>
        <v/>
      </c>
      <c r="CX348" s="1281" t="str">
        <f t="shared" si="583"/>
        <v/>
      </c>
      <c r="CY348" s="1281" t="str">
        <f t="shared" si="584"/>
        <v/>
      </c>
      <c r="CZ348" s="1281" t="str">
        <f t="shared" si="585"/>
        <v/>
      </c>
      <c r="DA348" s="1281" t="str">
        <f t="shared" si="586"/>
        <v/>
      </c>
      <c r="DB348" s="1281" t="str">
        <f t="shared" si="587"/>
        <v/>
      </c>
      <c r="DC348" s="623" t="str">
        <f t="shared" si="588"/>
        <v/>
      </c>
      <c r="DD348" s="623" t="str">
        <f t="shared" si="589"/>
        <v/>
      </c>
      <c r="DE348" s="623" t="str">
        <f t="shared" si="590"/>
        <v/>
      </c>
      <c r="DF348" s="623" t="str">
        <f t="shared" si="591"/>
        <v/>
      </c>
      <c r="DG348" s="623" t="str">
        <f t="shared" si="592"/>
        <v/>
      </c>
      <c r="DH348" s="623" t="str">
        <f t="shared" si="593"/>
        <v/>
      </c>
      <c r="DI348" s="623" t="str">
        <f t="shared" si="594"/>
        <v/>
      </c>
      <c r="DJ348" s="623" t="str">
        <f t="shared" si="595"/>
        <v/>
      </c>
      <c r="DK348" s="623" t="str">
        <f t="shared" si="596"/>
        <v/>
      </c>
      <c r="DL348" s="623" t="str">
        <f t="shared" si="597"/>
        <v/>
      </c>
      <c r="DM348" s="623" t="str">
        <f t="shared" si="598"/>
        <v/>
      </c>
      <c r="DN348" s="623" t="str">
        <f t="shared" si="599"/>
        <v/>
      </c>
      <c r="DO348" s="1281" t="str">
        <f t="shared" si="600"/>
        <v/>
      </c>
      <c r="DP348" s="1281" t="str">
        <f t="shared" si="601"/>
        <v/>
      </c>
      <c r="DQ348" s="1281" t="str">
        <f t="shared" si="602"/>
        <v/>
      </c>
      <c r="DR348" s="1281" t="str">
        <f t="shared" si="603"/>
        <v/>
      </c>
      <c r="DS348" s="1281" t="str">
        <f t="shared" si="604"/>
        <v/>
      </c>
      <c r="DT348" s="1281" t="str">
        <f t="shared" si="605"/>
        <v/>
      </c>
      <c r="DU348" s="1281" t="str">
        <f t="shared" si="606"/>
        <v/>
      </c>
      <c r="DV348" s="1281" t="str">
        <f t="shared" si="607"/>
        <v/>
      </c>
      <c r="DW348" s="1281" t="str">
        <f t="shared" si="608"/>
        <v/>
      </c>
      <c r="DX348" s="1281" t="str">
        <f t="shared" si="609"/>
        <v/>
      </c>
      <c r="DY348" s="1281" t="str">
        <f t="shared" si="610"/>
        <v/>
      </c>
      <c r="DZ348" s="1281" t="str">
        <f t="shared" si="611"/>
        <v/>
      </c>
      <c r="EA348" s="623" t="str">
        <f t="shared" si="612"/>
        <v/>
      </c>
      <c r="EB348" s="623" t="str">
        <f t="shared" si="613"/>
        <v/>
      </c>
      <c r="EC348" s="623" t="str">
        <f t="shared" si="614"/>
        <v/>
      </c>
      <c r="ED348" s="623" t="str">
        <f t="shared" si="615"/>
        <v/>
      </c>
      <c r="EE348" s="623" t="str">
        <f t="shared" si="616"/>
        <v/>
      </c>
      <c r="EF348" s="623" t="str">
        <f t="shared" si="617"/>
        <v/>
      </c>
      <c r="EG348" s="623" t="str">
        <f t="shared" si="618"/>
        <v/>
      </c>
      <c r="EH348" s="623" t="str">
        <f t="shared" si="619"/>
        <v/>
      </c>
      <c r="EI348" s="623" t="str">
        <f t="shared" si="620"/>
        <v/>
      </c>
      <c r="EJ348" s="623" t="str">
        <f t="shared" si="621"/>
        <v/>
      </c>
      <c r="EK348" s="623" t="str">
        <f t="shared" si="622"/>
        <v/>
      </c>
      <c r="EL348" s="623" t="str">
        <f t="shared" si="623"/>
        <v/>
      </c>
    </row>
    <row r="349" spans="1:142">
      <c r="A349" s="7" t="str">
        <f>IF('Rent Roll_RedIQ 1'!B342&gt;0,'Rent Roll_RedIQ 1'!B342,"")</f>
        <v/>
      </c>
      <c r="B349" s="7" t="str">
        <f>IF('Rent Roll_RedIQ 1'!C342&gt;0,'Rent Roll_RedIQ 1'!C342,"")</f>
        <v/>
      </c>
      <c r="C349" s="614">
        <f>IF('Rent Roll_RedIQ 1'!K342&gt;0,'Rent Roll_RedIQ 1'!K342,0)</f>
        <v>0</v>
      </c>
      <c r="D349" s="615" t="str">
        <f>IF('Rent Roll_RedIQ 1'!J342&gt;0,'Rent Roll_RedIQ 1'!J342,"")</f>
        <v/>
      </c>
      <c r="E349" s="624" t="str">
        <f t="shared" si="531"/>
        <v/>
      </c>
      <c r="F349" s="194"/>
      <c r="G349" s="194"/>
      <c r="H349" s="616" t="str">
        <f t="shared" si="633"/>
        <v/>
      </c>
      <c r="I349" s="1200">
        <f>IF('Rent Roll_RedIQ 1'!S342&gt;0,'Rent Roll_RedIQ 1'!S342,Purchase_Date-1)</f>
        <v>45991</v>
      </c>
      <c r="J349" s="617" t="str">
        <f t="shared" si="634"/>
        <v/>
      </c>
      <c r="K349" s="1205">
        <f t="shared" si="635"/>
        <v>46356</v>
      </c>
      <c r="L349" s="618" t="str">
        <f t="shared" si="634"/>
        <v/>
      </c>
      <c r="M349" s="1208">
        <f t="shared" si="636"/>
        <v>46721</v>
      </c>
      <c r="N349" s="614" t="str">
        <f t="shared" si="532"/>
        <v/>
      </c>
      <c r="O349" s="614" t="str">
        <f t="shared" si="533"/>
        <v/>
      </c>
      <c r="P349" s="614" t="str">
        <f t="shared" si="534"/>
        <v/>
      </c>
      <c r="Q349" s="614" t="str">
        <f t="shared" si="535"/>
        <v/>
      </c>
      <c r="R349" s="614" t="str">
        <f t="shared" si="536"/>
        <v/>
      </c>
      <c r="S349" s="614" t="str">
        <f t="shared" si="537"/>
        <v/>
      </c>
      <c r="T349" s="614" t="str">
        <f t="shared" si="538"/>
        <v/>
      </c>
      <c r="U349" s="619"/>
      <c r="V349" s="614"/>
      <c r="W349" s="620" t="str">
        <f t="shared" si="631"/>
        <v/>
      </c>
      <c r="X349" s="620" t="str">
        <f t="shared" si="641"/>
        <v/>
      </c>
      <c r="Y349" s="620" t="str">
        <f t="shared" si="641"/>
        <v/>
      </c>
      <c r="Z349" s="620" t="str">
        <f t="shared" si="641"/>
        <v/>
      </c>
      <c r="AA349" s="620" t="str">
        <f t="shared" si="641"/>
        <v/>
      </c>
      <c r="AB349" s="620" t="str">
        <f t="shared" si="641"/>
        <v/>
      </c>
      <c r="AC349" s="620" t="str">
        <f t="shared" si="641"/>
        <v/>
      </c>
      <c r="AD349" s="620" t="str">
        <f t="shared" si="641"/>
        <v/>
      </c>
      <c r="AE349" s="620" t="str">
        <f t="shared" si="641"/>
        <v/>
      </c>
      <c r="AF349" s="620" t="str">
        <f t="shared" si="641"/>
        <v/>
      </c>
      <c r="AG349" s="620" t="str">
        <f t="shared" si="641"/>
        <v/>
      </c>
      <c r="AH349" s="620" t="str">
        <f t="shared" si="641"/>
        <v/>
      </c>
      <c r="AI349" s="621" t="str">
        <f t="shared" si="629"/>
        <v/>
      </c>
      <c r="AJ349" s="621" t="str">
        <f t="shared" si="637"/>
        <v/>
      </c>
      <c r="AK349" s="621" t="str">
        <f t="shared" si="637"/>
        <v/>
      </c>
      <c r="AL349" s="621" t="str">
        <f t="shared" si="637"/>
        <v/>
      </c>
      <c r="AM349" s="621" t="str">
        <f t="shared" si="637"/>
        <v/>
      </c>
      <c r="AN349" s="621" t="str">
        <f t="shared" si="637"/>
        <v/>
      </c>
      <c r="AO349" s="621" t="str">
        <f t="shared" si="637"/>
        <v/>
      </c>
      <c r="AP349" s="621" t="str">
        <f t="shared" si="637"/>
        <v/>
      </c>
      <c r="AQ349" s="621" t="str">
        <f t="shared" si="637"/>
        <v/>
      </c>
      <c r="AR349" s="621" t="str">
        <f t="shared" si="637"/>
        <v/>
      </c>
      <c r="AS349" s="621" t="str">
        <f t="shared" si="637"/>
        <v/>
      </c>
      <c r="AT349" s="621" t="str">
        <f t="shared" si="637"/>
        <v/>
      </c>
      <c r="AU349" s="622" t="str">
        <f t="shared" si="526"/>
        <v/>
      </c>
      <c r="AV349" s="622" t="str">
        <f t="shared" si="638"/>
        <v/>
      </c>
      <c r="AW349" s="622" t="str">
        <f t="shared" si="638"/>
        <v/>
      </c>
      <c r="AX349" s="622" t="str">
        <f t="shared" si="638"/>
        <v/>
      </c>
      <c r="AY349" s="622" t="str">
        <f t="shared" si="638"/>
        <v/>
      </c>
      <c r="AZ349" s="622" t="str">
        <f t="shared" si="638"/>
        <v/>
      </c>
      <c r="BA349" s="622" t="str">
        <f t="shared" si="638"/>
        <v/>
      </c>
      <c r="BB349" s="622" t="str">
        <f t="shared" si="638"/>
        <v/>
      </c>
      <c r="BC349" s="622" t="str">
        <f t="shared" si="638"/>
        <v/>
      </c>
      <c r="BD349" s="622" t="str">
        <f t="shared" si="638"/>
        <v/>
      </c>
      <c r="BE349" s="622" t="str">
        <f t="shared" si="638"/>
        <v/>
      </c>
      <c r="BF349" s="622" t="str">
        <f t="shared" si="638"/>
        <v/>
      </c>
      <c r="BG349" s="623" t="str">
        <f t="shared" si="540"/>
        <v/>
      </c>
      <c r="BH349" s="623" t="str">
        <f t="shared" si="541"/>
        <v/>
      </c>
      <c r="BI349" s="623" t="str">
        <f t="shared" si="542"/>
        <v/>
      </c>
      <c r="BJ349" s="623" t="str">
        <f t="shared" si="543"/>
        <v/>
      </c>
      <c r="BK349" s="623" t="str">
        <f t="shared" si="544"/>
        <v/>
      </c>
      <c r="BL349" s="623" t="str">
        <f t="shared" si="545"/>
        <v/>
      </c>
      <c r="BM349" s="623" t="str">
        <f t="shared" si="546"/>
        <v/>
      </c>
      <c r="BN349" s="623" t="str">
        <f t="shared" si="547"/>
        <v/>
      </c>
      <c r="BO349" s="623" t="str">
        <f t="shared" si="548"/>
        <v/>
      </c>
      <c r="BP349" s="623" t="str">
        <f t="shared" si="549"/>
        <v/>
      </c>
      <c r="BQ349" s="623" t="str">
        <f t="shared" si="550"/>
        <v/>
      </c>
      <c r="BR349" s="623" t="str">
        <f t="shared" si="551"/>
        <v/>
      </c>
      <c r="BS349" s="1281" t="str">
        <f t="shared" si="552"/>
        <v/>
      </c>
      <c r="BT349" s="1281" t="str">
        <f t="shared" si="553"/>
        <v/>
      </c>
      <c r="BU349" s="1281" t="str">
        <f t="shared" si="554"/>
        <v/>
      </c>
      <c r="BV349" s="1281" t="str">
        <f t="shared" si="555"/>
        <v/>
      </c>
      <c r="BW349" s="1281" t="str">
        <f t="shared" si="556"/>
        <v/>
      </c>
      <c r="BX349" s="1281" t="str">
        <f t="shared" si="557"/>
        <v/>
      </c>
      <c r="BY349" s="1281" t="str">
        <f t="shared" si="558"/>
        <v/>
      </c>
      <c r="BZ349" s="1281" t="str">
        <f t="shared" si="559"/>
        <v/>
      </c>
      <c r="CA349" s="1281" t="str">
        <f t="shared" si="560"/>
        <v/>
      </c>
      <c r="CB349" s="1281" t="str">
        <f t="shared" si="561"/>
        <v/>
      </c>
      <c r="CC349" s="1281" t="str">
        <f t="shared" si="562"/>
        <v/>
      </c>
      <c r="CD349" s="1281" t="str">
        <f t="shared" si="563"/>
        <v/>
      </c>
      <c r="CE349" s="623" t="str">
        <f t="shared" si="564"/>
        <v/>
      </c>
      <c r="CF349" s="623" t="str">
        <f t="shared" si="565"/>
        <v/>
      </c>
      <c r="CG349" s="623" t="str">
        <f t="shared" si="566"/>
        <v/>
      </c>
      <c r="CH349" s="623" t="str">
        <f t="shared" si="567"/>
        <v/>
      </c>
      <c r="CI349" s="623" t="str">
        <f t="shared" si="568"/>
        <v/>
      </c>
      <c r="CJ349" s="623" t="str">
        <f t="shared" si="569"/>
        <v/>
      </c>
      <c r="CK349" s="623" t="str">
        <f t="shared" si="570"/>
        <v/>
      </c>
      <c r="CL349" s="623" t="str">
        <f t="shared" si="571"/>
        <v/>
      </c>
      <c r="CM349" s="623" t="str">
        <f t="shared" si="572"/>
        <v/>
      </c>
      <c r="CN349" s="623" t="str">
        <f t="shared" si="573"/>
        <v/>
      </c>
      <c r="CO349" s="623" t="str">
        <f t="shared" si="574"/>
        <v/>
      </c>
      <c r="CP349" s="623" t="str">
        <f t="shared" si="575"/>
        <v/>
      </c>
      <c r="CQ349" s="1281" t="str">
        <f t="shared" si="576"/>
        <v/>
      </c>
      <c r="CR349" s="1281" t="str">
        <f t="shared" si="577"/>
        <v/>
      </c>
      <c r="CS349" s="1281" t="str">
        <f t="shared" si="578"/>
        <v/>
      </c>
      <c r="CT349" s="1281" t="str">
        <f t="shared" si="579"/>
        <v/>
      </c>
      <c r="CU349" s="1281" t="str">
        <f t="shared" si="580"/>
        <v/>
      </c>
      <c r="CV349" s="1281" t="str">
        <f t="shared" si="581"/>
        <v/>
      </c>
      <c r="CW349" s="1281" t="str">
        <f t="shared" si="582"/>
        <v/>
      </c>
      <c r="CX349" s="1281" t="str">
        <f t="shared" si="583"/>
        <v/>
      </c>
      <c r="CY349" s="1281" t="str">
        <f t="shared" si="584"/>
        <v/>
      </c>
      <c r="CZ349" s="1281" t="str">
        <f t="shared" si="585"/>
        <v/>
      </c>
      <c r="DA349" s="1281" t="str">
        <f t="shared" si="586"/>
        <v/>
      </c>
      <c r="DB349" s="1281" t="str">
        <f t="shared" si="587"/>
        <v/>
      </c>
      <c r="DC349" s="623" t="str">
        <f t="shared" si="588"/>
        <v/>
      </c>
      <c r="DD349" s="623" t="str">
        <f t="shared" si="589"/>
        <v/>
      </c>
      <c r="DE349" s="623" t="str">
        <f t="shared" si="590"/>
        <v/>
      </c>
      <c r="DF349" s="623" t="str">
        <f t="shared" si="591"/>
        <v/>
      </c>
      <c r="DG349" s="623" t="str">
        <f t="shared" si="592"/>
        <v/>
      </c>
      <c r="DH349" s="623" t="str">
        <f t="shared" si="593"/>
        <v/>
      </c>
      <c r="DI349" s="623" t="str">
        <f t="shared" si="594"/>
        <v/>
      </c>
      <c r="DJ349" s="623" t="str">
        <f t="shared" si="595"/>
        <v/>
      </c>
      <c r="DK349" s="623" t="str">
        <f t="shared" si="596"/>
        <v/>
      </c>
      <c r="DL349" s="623" t="str">
        <f t="shared" si="597"/>
        <v/>
      </c>
      <c r="DM349" s="623" t="str">
        <f t="shared" si="598"/>
        <v/>
      </c>
      <c r="DN349" s="623" t="str">
        <f t="shared" si="599"/>
        <v/>
      </c>
      <c r="DO349" s="1281" t="str">
        <f t="shared" si="600"/>
        <v/>
      </c>
      <c r="DP349" s="1281" t="str">
        <f t="shared" si="601"/>
        <v/>
      </c>
      <c r="DQ349" s="1281" t="str">
        <f t="shared" si="602"/>
        <v/>
      </c>
      <c r="DR349" s="1281" t="str">
        <f t="shared" si="603"/>
        <v/>
      </c>
      <c r="DS349" s="1281" t="str">
        <f t="shared" si="604"/>
        <v/>
      </c>
      <c r="DT349" s="1281" t="str">
        <f t="shared" si="605"/>
        <v/>
      </c>
      <c r="DU349" s="1281" t="str">
        <f t="shared" si="606"/>
        <v/>
      </c>
      <c r="DV349" s="1281" t="str">
        <f t="shared" si="607"/>
        <v/>
      </c>
      <c r="DW349" s="1281" t="str">
        <f t="shared" si="608"/>
        <v/>
      </c>
      <c r="DX349" s="1281" t="str">
        <f t="shared" si="609"/>
        <v/>
      </c>
      <c r="DY349" s="1281" t="str">
        <f t="shared" si="610"/>
        <v/>
      </c>
      <c r="DZ349" s="1281" t="str">
        <f t="shared" si="611"/>
        <v/>
      </c>
      <c r="EA349" s="623" t="str">
        <f t="shared" si="612"/>
        <v/>
      </c>
      <c r="EB349" s="623" t="str">
        <f t="shared" si="613"/>
        <v/>
      </c>
      <c r="EC349" s="623" t="str">
        <f t="shared" si="614"/>
        <v/>
      </c>
      <c r="ED349" s="623" t="str">
        <f t="shared" si="615"/>
        <v/>
      </c>
      <c r="EE349" s="623" t="str">
        <f t="shared" si="616"/>
        <v/>
      </c>
      <c r="EF349" s="623" t="str">
        <f t="shared" si="617"/>
        <v/>
      </c>
      <c r="EG349" s="623" t="str">
        <f t="shared" si="618"/>
        <v/>
      </c>
      <c r="EH349" s="623" t="str">
        <f t="shared" si="619"/>
        <v/>
      </c>
      <c r="EI349" s="623" t="str">
        <f t="shared" si="620"/>
        <v/>
      </c>
      <c r="EJ349" s="623" t="str">
        <f t="shared" si="621"/>
        <v/>
      </c>
      <c r="EK349" s="623" t="str">
        <f t="shared" si="622"/>
        <v/>
      </c>
      <c r="EL349" s="623" t="str">
        <f t="shared" si="623"/>
        <v/>
      </c>
    </row>
    <row r="350" spans="1:142">
      <c r="A350" s="7" t="str">
        <f>IF('Rent Roll_RedIQ 1'!B343&gt;0,'Rent Roll_RedIQ 1'!B343,"")</f>
        <v/>
      </c>
      <c r="B350" s="7" t="str">
        <f>IF('Rent Roll_RedIQ 1'!C343&gt;0,'Rent Roll_RedIQ 1'!C343,"")</f>
        <v/>
      </c>
      <c r="C350" s="614">
        <f>IF('Rent Roll_RedIQ 1'!K343&gt;0,'Rent Roll_RedIQ 1'!K343,0)</f>
        <v>0</v>
      </c>
      <c r="D350" s="615" t="str">
        <f>IF('Rent Roll_RedIQ 1'!J343&gt;0,'Rent Roll_RedIQ 1'!J343,"")</f>
        <v/>
      </c>
      <c r="E350" s="624" t="str">
        <f t="shared" si="531"/>
        <v/>
      </c>
      <c r="F350" s="194"/>
      <c r="G350" s="194"/>
      <c r="H350" s="616" t="str">
        <f t="shared" si="633"/>
        <v/>
      </c>
      <c r="I350" s="1200">
        <f>IF('Rent Roll_RedIQ 1'!S343&gt;0,'Rent Roll_RedIQ 1'!S343,Purchase_Date-1)</f>
        <v>45991</v>
      </c>
      <c r="J350" s="617" t="str">
        <f t="shared" si="634"/>
        <v/>
      </c>
      <c r="K350" s="1205">
        <f t="shared" si="635"/>
        <v>46356</v>
      </c>
      <c r="L350" s="618" t="str">
        <f t="shared" si="634"/>
        <v/>
      </c>
      <c r="M350" s="1208">
        <f t="shared" si="636"/>
        <v>46721</v>
      </c>
      <c r="N350" s="614" t="str">
        <f t="shared" si="532"/>
        <v/>
      </c>
      <c r="O350" s="614" t="str">
        <f t="shared" si="533"/>
        <v/>
      </c>
      <c r="P350" s="614" t="str">
        <f t="shared" si="534"/>
        <v/>
      </c>
      <c r="Q350" s="614" t="str">
        <f t="shared" si="535"/>
        <v/>
      </c>
      <c r="R350" s="614" t="str">
        <f t="shared" si="536"/>
        <v/>
      </c>
      <c r="S350" s="614" t="str">
        <f t="shared" si="537"/>
        <v/>
      </c>
      <c r="T350" s="614" t="str">
        <f t="shared" si="538"/>
        <v/>
      </c>
      <c r="U350" s="619"/>
      <c r="V350" s="614"/>
      <c r="W350" s="620" t="str">
        <f t="shared" si="631"/>
        <v/>
      </c>
      <c r="X350" s="620" t="str">
        <f t="shared" ref="X350:AH352" si="642">IF($I350&gt;=X$11,$C350,$H350)</f>
        <v/>
      </c>
      <c r="Y350" s="620" t="str">
        <f t="shared" si="642"/>
        <v/>
      </c>
      <c r="Z350" s="620" t="str">
        <f t="shared" si="642"/>
        <v/>
      </c>
      <c r="AA350" s="620" t="str">
        <f t="shared" si="642"/>
        <v/>
      </c>
      <c r="AB350" s="620" t="str">
        <f t="shared" si="642"/>
        <v/>
      </c>
      <c r="AC350" s="620" t="str">
        <f t="shared" si="642"/>
        <v/>
      </c>
      <c r="AD350" s="620" t="str">
        <f t="shared" si="642"/>
        <v/>
      </c>
      <c r="AE350" s="620" t="str">
        <f t="shared" si="642"/>
        <v/>
      </c>
      <c r="AF350" s="620" t="str">
        <f t="shared" si="642"/>
        <v/>
      </c>
      <c r="AG350" s="620" t="str">
        <f t="shared" si="642"/>
        <v/>
      </c>
      <c r="AH350" s="620" t="str">
        <f t="shared" si="642"/>
        <v/>
      </c>
      <c r="AI350" s="621" t="str">
        <f t="shared" si="629"/>
        <v/>
      </c>
      <c r="AJ350" s="621" t="str">
        <f t="shared" si="637"/>
        <v/>
      </c>
      <c r="AK350" s="621" t="str">
        <f t="shared" si="637"/>
        <v/>
      </c>
      <c r="AL350" s="621" t="str">
        <f t="shared" si="637"/>
        <v/>
      </c>
      <c r="AM350" s="621" t="str">
        <f t="shared" si="637"/>
        <v/>
      </c>
      <c r="AN350" s="621" t="str">
        <f t="shared" si="637"/>
        <v/>
      </c>
      <c r="AO350" s="621" t="str">
        <f t="shared" si="637"/>
        <v/>
      </c>
      <c r="AP350" s="621" t="str">
        <f t="shared" si="637"/>
        <v/>
      </c>
      <c r="AQ350" s="621" t="str">
        <f t="shared" si="637"/>
        <v/>
      </c>
      <c r="AR350" s="621" t="str">
        <f t="shared" si="637"/>
        <v/>
      </c>
      <c r="AS350" s="621" t="str">
        <f t="shared" si="637"/>
        <v/>
      </c>
      <c r="AT350" s="621" t="str">
        <f t="shared" si="637"/>
        <v/>
      </c>
      <c r="AU350" s="622" t="str">
        <f t="shared" si="526"/>
        <v/>
      </c>
      <c r="AV350" s="622" t="str">
        <f t="shared" si="638"/>
        <v/>
      </c>
      <c r="AW350" s="622" t="str">
        <f t="shared" si="638"/>
        <v/>
      </c>
      <c r="AX350" s="622" t="str">
        <f t="shared" si="638"/>
        <v/>
      </c>
      <c r="AY350" s="622" t="str">
        <f t="shared" si="638"/>
        <v/>
      </c>
      <c r="AZ350" s="622" t="str">
        <f t="shared" si="638"/>
        <v/>
      </c>
      <c r="BA350" s="622" t="str">
        <f t="shared" si="638"/>
        <v/>
      </c>
      <c r="BB350" s="622" t="str">
        <f t="shared" si="638"/>
        <v/>
      </c>
      <c r="BC350" s="622" t="str">
        <f t="shared" si="638"/>
        <v/>
      </c>
      <c r="BD350" s="622" t="str">
        <f t="shared" si="638"/>
        <v/>
      </c>
      <c r="BE350" s="622" t="str">
        <f t="shared" si="638"/>
        <v/>
      </c>
      <c r="BF350" s="622" t="str">
        <f t="shared" si="638"/>
        <v/>
      </c>
      <c r="BG350" s="623" t="str">
        <f t="shared" si="540"/>
        <v/>
      </c>
      <c r="BH350" s="623" t="str">
        <f t="shared" si="541"/>
        <v/>
      </c>
      <c r="BI350" s="623" t="str">
        <f t="shared" si="542"/>
        <v/>
      </c>
      <c r="BJ350" s="623" t="str">
        <f t="shared" si="543"/>
        <v/>
      </c>
      <c r="BK350" s="623" t="str">
        <f t="shared" si="544"/>
        <v/>
      </c>
      <c r="BL350" s="623" t="str">
        <f t="shared" si="545"/>
        <v/>
      </c>
      <c r="BM350" s="623" t="str">
        <f t="shared" si="546"/>
        <v/>
      </c>
      <c r="BN350" s="623" t="str">
        <f t="shared" si="547"/>
        <v/>
      </c>
      <c r="BO350" s="623" t="str">
        <f t="shared" si="548"/>
        <v/>
      </c>
      <c r="BP350" s="623" t="str">
        <f t="shared" si="549"/>
        <v/>
      </c>
      <c r="BQ350" s="623" t="str">
        <f t="shared" si="550"/>
        <v/>
      </c>
      <c r="BR350" s="623" t="str">
        <f t="shared" si="551"/>
        <v/>
      </c>
      <c r="BS350" s="1281" t="str">
        <f t="shared" si="552"/>
        <v/>
      </c>
      <c r="BT350" s="1281" t="str">
        <f t="shared" si="553"/>
        <v/>
      </c>
      <c r="BU350" s="1281" t="str">
        <f t="shared" si="554"/>
        <v/>
      </c>
      <c r="BV350" s="1281" t="str">
        <f t="shared" si="555"/>
        <v/>
      </c>
      <c r="BW350" s="1281" t="str">
        <f t="shared" si="556"/>
        <v/>
      </c>
      <c r="BX350" s="1281" t="str">
        <f t="shared" si="557"/>
        <v/>
      </c>
      <c r="BY350" s="1281" t="str">
        <f t="shared" si="558"/>
        <v/>
      </c>
      <c r="BZ350" s="1281" t="str">
        <f t="shared" si="559"/>
        <v/>
      </c>
      <c r="CA350" s="1281" t="str">
        <f t="shared" si="560"/>
        <v/>
      </c>
      <c r="CB350" s="1281" t="str">
        <f t="shared" si="561"/>
        <v/>
      </c>
      <c r="CC350" s="1281" t="str">
        <f t="shared" si="562"/>
        <v/>
      </c>
      <c r="CD350" s="1281" t="str">
        <f t="shared" si="563"/>
        <v/>
      </c>
      <c r="CE350" s="623" t="str">
        <f t="shared" si="564"/>
        <v/>
      </c>
      <c r="CF350" s="623" t="str">
        <f t="shared" si="565"/>
        <v/>
      </c>
      <c r="CG350" s="623" t="str">
        <f t="shared" si="566"/>
        <v/>
      </c>
      <c r="CH350" s="623" t="str">
        <f t="shared" si="567"/>
        <v/>
      </c>
      <c r="CI350" s="623" t="str">
        <f t="shared" si="568"/>
        <v/>
      </c>
      <c r="CJ350" s="623" t="str">
        <f t="shared" si="569"/>
        <v/>
      </c>
      <c r="CK350" s="623" t="str">
        <f t="shared" si="570"/>
        <v/>
      </c>
      <c r="CL350" s="623" t="str">
        <f t="shared" si="571"/>
        <v/>
      </c>
      <c r="CM350" s="623" t="str">
        <f t="shared" si="572"/>
        <v/>
      </c>
      <c r="CN350" s="623" t="str">
        <f t="shared" si="573"/>
        <v/>
      </c>
      <c r="CO350" s="623" t="str">
        <f t="shared" si="574"/>
        <v/>
      </c>
      <c r="CP350" s="623" t="str">
        <f t="shared" si="575"/>
        <v/>
      </c>
      <c r="CQ350" s="1281" t="str">
        <f t="shared" si="576"/>
        <v/>
      </c>
      <c r="CR350" s="1281" t="str">
        <f t="shared" si="577"/>
        <v/>
      </c>
      <c r="CS350" s="1281" t="str">
        <f t="shared" si="578"/>
        <v/>
      </c>
      <c r="CT350" s="1281" t="str">
        <f t="shared" si="579"/>
        <v/>
      </c>
      <c r="CU350" s="1281" t="str">
        <f t="shared" si="580"/>
        <v/>
      </c>
      <c r="CV350" s="1281" t="str">
        <f t="shared" si="581"/>
        <v/>
      </c>
      <c r="CW350" s="1281" t="str">
        <f t="shared" si="582"/>
        <v/>
      </c>
      <c r="CX350" s="1281" t="str">
        <f t="shared" si="583"/>
        <v/>
      </c>
      <c r="CY350" s="1281" t="str">
        <f t="shared" si="584"/>
        <v/>
      </c>
      <c r="CZ350" s="1281" t="str">
        <f t="shared" si="585"/>
        <v/>
      </c>
      <c r="DA350" s="1281" t="str">
        <f t="shared" si="586"/>
        <v/>
      </c>
      <c r="DB350" s="1281" t="str">
        <f t="shared" si="587"/>
        <v/>
      </c>
      <c r="DC350" s="623" t="str">
        <f t="shared" si="588"/>
        <v/>
      </c>
      <c r="DD350" s="623" t="str">
        <f t="shared" si="589"/>
        <v/>
      </c>
      <c r="DE350" s="623" t="str">
        <f t="shared" si="590"/>
        <v/>
      </c>
      <c r="DF350" s="623" t="str">
        <f t="shared" si="591"/>
        <v/>
      </c>
      <c r="DG350" s="623" t="str">
        <f t="shared" si="592"/>
        <v/>
      </c>
      <c r="DH350" s="623" t="str">
        <f t="shared" si="593"/>
        <v/>
      </c>
      <c r="DI350" s="623" t="str">
        <f t="shared" si="594"/>
        <v/>
      </c>
      <c r="DJ350" s="623" t="str">
        <f t="shared" si="595"/>
        <v/>
      </c>
      <c r="DK350" s="623" t="str">
        <f t="shared" si="596"/>
        <v/>
      </c>
      <c r="DL350" s="623" t="str">
        <f t="shared" si="597"/>
        <v/>
      </c>
      <c r="DM350" s="623" t="str">
        <f t="shared" si="598"/>
        <v/>
      </c>
      <c r="DN350" s="623" t="str">
        <f t="shared" si="599"/>
        <v/>
      </c>
      <c r="DO350" s="1281" t="str">
        <f t="shared" si="600"/>
        <v/>
      </c>
      <c r="DP350" s="1281" t="str">
        <f t="shared" si="601"/>
        <v/>
      </c>
      <c r="DQ350" s="1281" t="str">
        <f t="shared" si="602"/>
        <v/>
      </c>
      <c r="DR350" s="1281" t="str">
        <f t="shared" si="603"/>
        <v/>
      </c>
      <c r="DS350" s="1281" t="str">
        <f t="shared" si="604"/>
        <v/>
      </c>
      <c r="DT350" s="1281" t="str">
        <f t="shared" si="605"/>
        <v/>
      </c>
      <c r="DU350" s="1281" t="str">
        <f t="shared" si="606"/>
        <v/>
      </c>
      <c r="DV350" s="1281" t="str">
        <f t="shared" si="607"/>
        <v/>
      </c>
      <c r="DW350" s="1281" t="str">
        <f t="shared" si="608"/>
        <v/>
      </c>
      <c r="DX350" s="1281" t="str">
        <f t="shared" si="609"/>
        <v/>
      </c>
      <c r="DY350" s="1281" t="str">
        <f t="shared" si="610"/>
        <v/>
      </c>
      <c r="DZ350" s="1281" t="str">
        <f t="shared" si="611"/>
        <v/>
      </c>
      <c r="EA350" s="623" t="str">
        <f t="shared" si="612"/>
        <v/>
      </c>
      <c r="EB350" s="623" t="str">
        <f t="shared" si="613"/>
        <v/>
      </c>
      <c r="EC350" s="623" t="str">
        <f t="shared" si="614"/>
        <v/>
      </c>
      <c r="ED350" s="623" t="str">
        <f t="shared" si="615"/>
        <v/>
      </c>
      <c r="EE350" s="623" t="str">
        <f t="shared" si="616"/>
        <v/>
      </c>
      <c r="EF350" s="623" t="str">
        <f t="shared" si="617"/>
        <v/>
      </c>
      <c r="EG350" s="623" t="str">
        <f t="shared" si="618"/>
        <v/>
      </c>
      <c r="EH350" s="623" t="str">
        <f t="shared" si="619"/>
        <v/>
      </c>
      <c r="EI350" s="623" t="str">
        <f t="shared" si="620"/>
        <v/>
      </c>
      <c r="EJ350" s="623" t="str">
        <f t="shared" si="621"/>
        <v/>
      </c>
      <c r="EK350" s="623" t="str">
        <f t="shared" si="622"/>
        <v/>
      </c>
      <c r="EL350" s="623" t="str">
        <f t="shared" si="623"/>
        <v/>
      </c>
    </row>
    <row r="351" spans="1:142">
      <c r="A351" s="7" t="str">
        <f>IF('Rent Roll_RedIQ 1'!B344&gt;0,'Rent Roll_RedIQ 1'!B344,"")</f>
        <v/>
      </c>
      <c r="B351" s="7" t="str">
        <f>IF('Rent Roll_RedIQ 1'!C344&gt;0,'Rent Roll_RedIQ 1'!C344,"")</f>
        <v/>
      </c>
      <c r="C351" s="614">
        <f>IF('Rent Roll_RedIQ 1'!K344&gt;0,'Rent Roll_RedIQ 1'!K344,0)</f>
        <v>0</v>
      </c>
      <c r="D351" s="615" t="str">
        <f>IF('Rent Roll_RedIQ 1'!J344&gt;0,'Rent Roll_RedIQ 1'!J344,"")</f>
        <v/>
      </c>
      <c r="E351" s="624" t="str">
        <f t="shared" si="531"/>
        <v/>
      </c>
      <c r="F351" s="194"/>
      <c r="G351" s="194"/>
      <c r="H351" s="616" t="str">
        <f t="shared" si="633"/>
        <v/>
      </c>
      <c r="I351" s="1200">
        <f>IF('Rent Roll_RedIQ 1'!S344&gt;0,'Rent Roll_RedIQ 1'!S344,Purchase_Date-1)</f>
        <v>45991</v>
      </c>
      <c r="J351" s="617" t="str">
        <f t="shared" si="634"/>
        <v/>
      </c>
      <c r="K351" s="1205">
        <f t="shared" si="635"/>
        <v>46356</v>
      </c>
      <c r="L351" s="618" t="str">
        <f t="shared" si="634"/>
        <v/>
      </c>
      <c r="M351" s="1208">
        <f t="shared" si="636"/>
        <v>46721</v>
      </c>
      <c r="N351" s="614" t="str">
        <f t="shared" si="532"/>
        <v/>
      </c>
      <c r="O351" s="614" t="str">
        <f t="shared" si="533"/>
        <v/>
      </c>
      <c r="P351" s="614" t="str">
        <f t="shared" si="534"/>
        <v/>
      </c>
      <c r="Q351" s="614" t="str">
        <f t="shared" si="535"/>
        <v/>
      </c>
      <c r="R351" s="614" t="str">
        <f t="shared" si="536"/>
        <v/>
      </c>
      <c r="S351" s="614" t="str">
        <f t="shared" si="537"/>
        <v/>
      </c>
      <c r="T351" s="614" t="str">
        <f t="shared" si="538"/>
        <v/>
      </c>
      <c r="U351" s="619"/>
      <c r="V351" s="614"/>
      <c r="W351" s="620" t="str">
        <f t="shared" si="631"/>
        <v/>
      </c>
      <c r="X351" s="620" t="str">
        <f t="shared" si="642"/>
        <v/>
      </c>
      <c r="Y351" s="620" t="str">
        <f t="shared" si="642"/>
        <v/>
      </c>
      <c r="Z351" s="620" t="str">
        <f t="shared" si="642"/>
        <v/>
      </c>
      <c r="AA351" s="620" t="str">
        <f t="shared" si="642"/>
        <v/>
      </c>
      <c r="AB351" s="620" t="str">
        <f t="shared" si="642"/>
        <v/>
      </c>
      <c r="AC351" s="620" t="str">
        <f t="shared" si="642"/>
        <v/>
      </c>
      <c r="AD351" s="620" t="str">
        <f t="shared" si="642"/>
        <v/>
      </c>
      <c r="AE351" s="620" t="str">
        <f t="shared" si="642"/>
        <v/>
      </c>
      <c r="AF351" s="620" t="str">
        <f t="shared" si="642"/>
        <v/>
      </c>
      <c r="AG351" s="620" t="str">
        <f t="shared" si="642"/>
        <v/>
      </c>
      <c r="AH351" s="620" t="str">
        <f t="shared" si="642"/>
        <v/>
      </c>
      <c r="AI351" s="621" t="str">
        <f t="shared" si="629"/>
        <v/>
      </c>
      <c r="AJ351" s="621" t="str">
        <f t="shared" si="637"/>
        <v/>
      </c>
      <c r="AK351" s="621" t="str">
        <f t="shared" si="637"/>
        <v/>
      </c>
      <c r="AL351" s="621" t="str">
        <f t="shared" si="637"/>
        <v/>
      </c>
      <c r="AM351" s="621" t="str">
        <f t="shared" si="637"/>
        <v/>
      </c>
      <c r="AN351" s="621" t="str">
        <f t="shared" si="637"/>
        <v/>
      </c>
      <c r="AO351" s="621" t="str">
        <f t="shared" si="637"/>
        <v/>
      </c>
      <c r="AP351" s="621" t="str">
        <f t="shared" si="637"/>
        <v/>
      </c>
      <c r="AQ351" s="621" t="str">
        <f t="shared" si="637"/>
        <v/>
      </c>
      <c r="AR351" s="621" t="str">
        <f t="shared" si="637"/>
        <v/>
      </c>
      <c r="AS351" s="621" t="str">
        <f t="shared" si="637"/>
        <v/>
      </c>
      <c r="AT351" s="621" t="str">
        <f t="shared" si="637"/>
        <v/>
      </c>
      <c r="AU351" s="622" t="str">
        <f t="shared" si="526"/>
        <v/>
      </c>
      <c r="AV351" s="622" t="str">
        <f t="shared" si="638"/>
        <v/>
      </c>
      <c r="AW351" s="622" t="str">
        <f t="shared" si="638"/>
        <v/>
      </c>
      <c r="AX351" s="622" t="str">
        <f t="shared" si="638"/>
        <v/>
      </c>
      <c r="AY351" s="622" t="str">
        <f t="shared" si="638"/>
        <v/>
      </c>
      <c r="AZ351" s="622" t="str">
        <f t="shared" si="638"/>
        <v/>
      </c>
      <c r="BA351" s="622" t="str">
        <f t="shared" si="638"/>
        <v/>
      </c>
      <c r="BB351" s="622" t="str">
        <f t="shared" si="638"/>
        <v/>
      </c>
      <c r="BC351" s="622" t="str">
        <f t="shared" si="638"/>
        <v/>
      </c>
      <c r="BD351" s="622" t="str">
        <f t="shared" si="638"/>
        <v/>
      </c>
      <c r="BE351" s="622" t="str">
        <f t="shared" si="638"/>
        <v/>
      </c>
      <c r="BF351" s="622" t="str">
        <f t="shared" si="638"/>
        <v/>
      </c>
      <c r="BG351" s="623" t="str">
        <f t="shared" si="540"/>
        <v/>
      </c>
      <c r="BH351" s="623" t="str">
        <f t="shared" si="541"/>
        <v/>
      </c>
      <c r="BI351" s="623" t="str">
        <f t="shared" si="542"/>
        <v/>
      </c>
      <c r="BJ351" s="623" t="str">
        <f t="shared" si="543"/>
        <v/>
      </c>
      <c r="BK351" s="623" t="str">
        <f t="shared" si="544"/>
        <v/>
      </c>
      <c r="BL351" s="623" t="str">
        <f t="shared" si="545"/>
        <v/>
      </c>
      <c r="BM351" s="623" t="str">
        <f t="shared" si="546"/>
        <v/>
      </c>
      <c r="BN351" s="623" t="str">
        <f t="shared" si="547"/>
        <v/>
      </c>
      <c r="BO351" s="623" t="str">
        <f t="shared" si="548"/>
        <v/>
      </c>
      <c r="BP351" s="623" t="str">
        <f t="shared" si="549"/>
        <v/>
      </c>
      <c r="BQ351" s="623" t="str">
        <f t="shared" si="550"/>
        <v/>
      </c>
      <c r="BR351" s="623" t="str">
        <f t="shared" si="551"/>
        <v/>
      </c>
      <c r="BS351" s="1281" t="str">
        <f t="shared" si="552"/>
        <v/>
      </c>
      <c r="BT351" s="1281" t="str">
        <f t="shared" si="553"/>
        <v/>
      </c>
      <c r="BU351" s="1281" t="str">
        <f t="shared" si="554"/>
        <v/>
      </c>
      <c r="BV351" s="1281" t="str">
        <f t="shared" si="555"/>
        <v/>
      </c>
      <c r="BW351" s="1281" t="str">
        <f t="shared" si="556"/>
        <v/>
      </c>
      <c r="BX351" s="1281" t="str">
        <f t="shared" si="557"/>
        <v/>
      </c>
      <c r="BY351" s="1281" t="str">
        <f t="shared" si="558"/>
        <v/>
      </c>
      <c r="BZ351" s="1281" t="str">
        <f t="shared" si="559"/>
        <v/>
      </c>
      <c r="CA351" s="1281" t="str">
        <f t="shared" si="560"/>
        <v/>
      </c>
      <c r="CB351" s="1281" t="str">
        <f t="shared" si="561"/>
        <v/>
      </c>
      <c r="CC351" s="1281" t="str">
        <f t="shared" si="562"/>
        <v/>
      </c>
      <c r="CD351" s="1281" t="str">
        <f t="shared" si="563"/>
        <v/>
      </c>
      <c r="CE351" s="623" t="str">
        <f t="shared" si="564"/>
        <v/>
      </c>
      <c r="CF351" s="623" t="str">
        <f t="shared" si="565"/>
        <v/>
      </c>
      <c r="CG351" s="623" t="str">
        <f t="shared" si="566"/>
        <v/>
      </c>
      <c r="CH351" s="623" t="str">
        <f t="shared" si="567"/>
        <v/>
      </c>
      <c r="CI351" s="623" t="str">
        <f t="shared" si="568"/>
        <v/>
      </c>
      <c r="CJ351" s="623" t="str">
        <f t="shared" si="569"/>
        <v/>
      </c>
      <c r="CK351" s="623" t="str">
        <f t="shared" si="570"/>
        <v/>
      </c>
      <c r="CL351" s="623" t="str">
        <f t="shared" si="571"/>
        <v/>
      </c>
      <c r="CM351" s="623" t="str">
        <f t="shared" si="572"/>
        <v/>
      </c>
      <c r="CN351" s="623" t="str">
        <f t="shared" si="573"/>
        <v/>
      </c>
      <c r="CO351" s="623" t="str">
        <f t="shared" si="574"/>
        <v/>
      </c>
      <c r="CP351" s="623" t="str">
        <f t="shared" si="575"/>
        <v/>
      </c>
      <c r="CQ351" s="1281" t="str">
        <f t="shared" si="576"/>
        <v/>
      </c>
      <c r="CR351" s="1281" t="str">
        <f t="shared" si="577"/>
        <v/>
      </c>
      <c r="CS351" s="1281" t="str">
        <f t="shared" si="578"/>
        <v/>
      </c>
      <c r="CT351" s="1281" t="str">
        <f t="shared" si="579"/>
        <v/>
      </c>
      <c r="CU351" s="1281" t="str">
        <f t="shared" si="580"/>
        <v/>
      </c>
      <c r="CV351" s="1281" t="str">
        <f t="shared" si="581"/>
        <v/>
      </c>
      <c r="CW351" s="1281" t="str">
        <f t="shared" si="582"/>
        <v/>
      </c>
      <c r="CX351" s="1281" t="str">
        <f t="shared" si="583"/>
        <v/>
      </c>
      <c r="CY351" s="1281" t="str">
        <f t="shared" si="584"/>
        <v/>
      </c>
      <c r="CZ351" s="1281" t="str">
        <f t="shared" si="585"/>
        <v/>
      </c>
      <c r="DA351" s="1281" t="str">
        <f t="shared" si="586"/>
        <v/>
      </c>
      <c r="DB351" s="1281" t="str">
        <f t="shared" si="587"/>
        <v/>
      </c>
      <c r="DC351" s="623" t="str">
        <f t="shared" si="588"/>
        <v/>
      </c>
      <c r="DD351" s="623" t="str">
        <f t="shared" si="589"/>
        <v/>
      </c>
      <c r="DE351" s="623" t="str">
        <f t="shared" si="590"/>
        <v/>
      </c>
      <c r="DF351" s="623" t="str">
        <f t="shared" si="591"/>
        <v/>
      </c>
      <c r="DG351" s="623" t="str">
        <f t="shared" si="592"/>
        <v/>
      </c>
      <c r="DH351" s="623" t="str">
        <f t="shared" si="593"/>
        <v/>
      </c>
      <c r="DI351" s="623" t="str">
        <f t="shared" si="594"/>
        <v/>
      </c>
      <c r="DJ351" s="623" t="str">
        <f t="shared" si="595"/>
        <v/>
      </c>
      <c r="DK351" s="623" t="str">
        <f t="shared" si="596"/>
        <v/>
      </c>
      <c r="DL351" s="623" t="str">
        <f t="shared" si="597"/>
        <v/>
      </c>
      <c r="DM351" s="623" t="str">
        <f t="shared" si="598"/>
        <v/>
      </c>
      <c r="DN351" s="623" t="str">
        <f t="shared" si="599"/>
        <v/>
      </c>
      <c r="DO351" s="1281" t="str">
        <f t="shared" si="600"/>
        <v/>
      </c>
      <c r="DP351" s="1281" t="str">
        <f t="shared" si="601"/>
        <v/>
      </c>
      <c r="DQ351" s="1281" t="str">
        <f t="shared" si="602"/>
        <v/>
      </c>
      <c r="DR351" s="1281" t="str">
        <f t="shared" si="603"/>
        <v/>
      </c>
      <c r="DS351" s="1281" t="str">
        <f t="shared" si="604"/>
        <v/>
      </c>
      <c r="DT351" s="1281" t="str">
        <f t="shared" si="605"/>
        <v/>
      </c>
      <c r="DU351" s="1281" t="str">
        <f t="shared" si="606"/>
        <v/>
      </c>
      <c r="DV351" s="1281" t="str">
        <f t="shared" si="607"/>
        <v/>
      </c>
      <c r="DW351" s="1281" t="str">
        <f t="shared" si="608"/>
        <v/>
      </c>
      <c r="DX351" s="1281" t="str">
        <f t="shared" si="609"/>
        <v/>
      </c>
      <c r="DY351" s="1281" t="str">
        <f t="shared" si="610"/>
        <v/>
      </c>
      <c r="DZ351" s="1281" t="str">
        <f t="shared" si="611"/>
        <v/>
      </c>
      <c r="EA351" s="623" t="str">
        <f t="shared" si="612"/>
        <v/>
      </c>
      <c r="EB351" s="623" t="str">
        <f t="shared" si="613"/>
        <v/>
      </c>
      <c r="EC351" s="623" t="str">
        <f t="shared" si="614"/>
        <v/>
      </c>
      <c r="ED351" s="623" t="str">
        <f t="shared" si="615"/>
        <v/>
      </c>
      <c r="EE351" s="623" t="str">
        <f t="shared" si="616"/>
        <v/>
      </c>
      <c r="EF351" s="623" t="str">
        <f t="shared" si="617"/>
        <v/>
      </c>
      <c r="EG351" s="623" t="str">
        <f t="shared" si="618"/>
        <v/>
      </c>
      <c r="EH351" s="623" t="str">
        <f t="shared" si="619"/>
        <v/>
      </c>
      <c r="EI351" s="623" t="str">
        <f t="shared" si="620"/>
        <v/>
      </c>
      <c r="EJ351" s="623" t="str">
        <f t="shared" si="621"/>
        <v/>
      </c>
      <c r="EK351" s="623" t="str">
        <f t="shared" si="622"/>
        <v/>
      </c>
      <c r="EL351" s="623" t="str">
        <f t="shared" si="623"/>
        <v/>
      </c>
    </row>
    <row r="352" spans="1:142">
      <c r="A352" s="7" t="str">
        <f>IF('Rent Roll_RedIQ 1'!B345&gt;0,'Rent Roll_RedIQ 1'!B345,"")</f>
        <v/>
      </c>
      <c r="B352" s="7" t="str">
        <f>IF('Rent Roll_RedIQ 1'!C345&gt;0,'Rent Roll_RedIQ 1'!C345,"")</f>
        <v/>
      </c>
      <c r="C352" s="614">
        <f>IF('Rent Roll_RedIQ 1'!K345&gt;0,'Rent Roll_RedIQ 1'!K345,0)</f>
        <v>0</v>
      </c>
      <c r="D352" s="615" t="str">
        <f>IF('Rent Roll_RedIQ 1'!J345&gt;0,'Rent Roll_RedIQ 1'!J345,"")</f>
        <v/>
      </c>
      <c r="E352" s="624" t="str">
        <f t="shared" si="531"/>
        <v/>
      </c>
      <c r="F352" s="194"/>
      <c r="G352" s="194"/>
      <c r="H352" s="616" t="str">
        <f t="shared" si="633"/>
        <v/>
      </c>
      <c r="I352" s="1200">
        <f>IF('Rent Roll_RedIQ 1'!S345&gt;0,'Rent Roll_RedIQ 1'!S345,Purchase_Date-1)</f>
        <v>45991</v>
      </c>
      <c r="J352" s="617" t="str">
        <f t="shared" si="634"/>
        <v/>
      </c>
      <c r="K352" s="1205">
        <f t="shared" si="635"/>
        <v>46356</v>
      </c>
      <c r="L352" s="618" t="str">
        <f t="shared" si="634"/>
        <v/>
      </c>
      <c r="M352" s="1208">
        <f t="shared" si="636"/>
        <v>46721</v>
      </c>
      <c r="N352" s="614" t="str">
        <f t="shared" si="532"/>
        <v/>
      </c>
      <c r="O352" s="614" t="str">
        <f t="shared" si="533"/>
        <v/>
      </c>
      <c r="P352" s="614" t="str">
        <f t="shared" si="534"/>
        <v/>
      </c>
      <c r="Q352" s="614" t="str">
        <f t="shared" si="535"/>
        <v/>
      </c>
      <c r="R352" s="614" t="str">
        <f t="shared" si="536"/>
        <v/>
      </c>
      <c r="S352" s="614" t="str">
        <f t="shared" si="537"/>
        <v/>
      </c>
      <c r="T352" s="614" t="str">
        <f t="shared" si="538"/>
        <v/>
      </c>
      <c r="U352" s="619"/>
      <c r="V352" s="614"/>
      <c r="W352" s="620" t="str">
        <f t="shared" si="631"/>
        <v/>
      </c>
      <c r="X352" s="620" t="str">
        <f t="shared" si="642"/>
        <v/>
      </c>
      <c r="Y352" s="620" t="str">
        <f t="shared" si="642"/>
        <v/>
      </c>
      <c r="Z352" s="620" t="str">
        <f t="shared" si="642"/>
        <v/>
      </c>
      <c r="AA352" s="620" t="str">
        <f t="shared" si="642"/>
        <v/>
      </c>
      <c r="AB352" s="620" t="str">
        <f t="shared" si="642"/>
        <v/>
      </c>
      <c r="AC352" s="620" t="str">
        <f t="shared" si="642"/>
        <v/>
      </c>
      <c r="AD352" s="620" t="str">
        <f t="shared" si="642"/>
        <v/>
      </c>
      <c r="AE352" s="620" t="str">
        <f t="shared" si="642"/>
        <v/>
      </c>
      <c r="AF352" s="620" t="str">
        <f t="shared" si="642"/>
        <v/>
      </c>
      <c r="AG352" s="620" t="str">
        <f t="shared" si="642"/>
        <v/>
      </c>
      <c r="AH352" s="620" t="str">
        <f t="shared" si="642"/>
        <v/>
      </c>
      <c r="AI352" s="621" t="str">
        <f t="shared" si="629"/>
        <v/>
      </c>
      <c r="AJ352" s="621" t="str">
        <f t="shared" si="637"/>
        <v/>
      </c>
      <c r="AK352" s="621" t="str">
        <f t="shared" si="637"/>
        <v/>
      </c>
      <c r="AL352" s="621" t="str">
        <f t="shared" si="637"/>
        <v/>
      </c>
      <c r="AM352" s="621" t="str">
        <f t="shared" si="637"/>
        <v/>
      </c>
      <c r="AN352" s="621" t="str">
        <f t="shared" si="637"/>
        <v/>
      </c>
      <c r="AO352" s="621" t="str">
        <f t="shared" si="637"/>
        <v/>
      </c>
      <c r="AP352" s="621" t="str">
        <f t="shared" si="637"/>
        <v/>
      </c>
      <c r="AQ352" s="621" t="str">
        <f t="shared" si="637"/>
        <v/>
      </c>
      <c r="AR352" s="621" t="str">
        <f t="shared" si="637"/>
        <v/>
      </c>
      <c r="AS352" s="621" t="str">
        <f t="shared" si="637"/>
        <v/>
      </c>
      <c r="AT352" s="621" t="str">
        <f t="shared" si="637"/>
        <v/>
      </c>
      <c r="AU352" s="622" t="str">
        <f t="shared" si="526"/>
        <v/>
      </c>
      <c r="AV352" s="622" t="str">
        <f t="shared" si="638"/>
        <v/>
      </c>
      <c r="AW352" s="622" t="str">
        <f t="shared" si="638"/>
        <v/>
      </c>
      <c r="AX352" s="622" t="str">
        <f t="shared" si="638"/>
        <v/>
      </c>
      <c r="AY352" s="622" t="str">
        <f t="shared" si="638"/>
        <v/>
      </c>
      <c r="AZ352" s="622" t="str">
        <f t="shared" si="638"/>
        <v/>
      </c>
      <c r="BA352" s="622" t="str">
        <f t="shared" si="638"/>
        <v/>
      </c>
      <c r="BB352" s="622" t="str">
        <f t="shared" si="638"/>
        <v/>
      </c>
      <c r="BC352" s="622" t="str">
        <f t="shared" si="638"/>
        <v/>
      </c>
      <c r="BD352" s="622" t="str">
        <f t="shared" si="638"/>
        <v/>
      </c>
      <c r="BE352" s="622" t="str">
        <f t="shared" si="638"/>
        <v/>
      </c>
      <c r="BF352" s="622" t="str">
        <f t="shared" si="638"/>
        <v/>
      </c>
      <c r="BG352" s="623" t="str">
        <f t="shared" si="540"/>
        <v/>
      </c>
      <c r="BH352" s="623" t="str">
        <f t="shared" si="541"/>
        <v/>
      </c>
      <c r="BI352" s="623" t="str">
        <f t="shared" si="542"/>
        <v/>
      </c>
      <c r="BJ352" s="623" t="str">
        <f t="shared" si="543"/>
        <v/>
      </c>
      <c r="BK352" s="623" t="str">
        <f t="shared" si="544"/>
        <v/>
      </c>
      <c r="BL352" s="623" t="str">
        <f t="shared" si="545"/>
        <v/>
      </c>
      <c r="BM352" s="623" t="str">
        <f t="shared" si="546"/>
        <v/>
      </c>
      <c r="BN352" s="623" t="str">
        <f t="shared" si="547"/>
        <v/>
      </c>
      <c r="BO352" s="623" t="str">
        <f t="shared" si="548"/>
        <v/>
      </c>
      <c r="BP352" s="623" t="str">
        <f t="shared" si="549"/>
        <v/>
      </c>
      <c r="BQ352" s="623" t="str">
        <f t="shared" si="550"/>
        <v/>
      </c>
      <c r="BR352" s="623" t="str">
        <f t="shared" si="551"/>
        <v/>
      </c>
      <c r="BS352" s="1281" t="str">
        <f t="shared" si="552"/>
        <v/>
      </c>
      <c r="BT352" s="1281" t="str">
        <f t="shared" si="553"/>
        <v/>
      </c>
      <c r="BU352" s="1281" t="str">
        <f t="shared" si="554"/>
        <v/>
      </c>
      <c r="BV352" s="1281" t="str">
        <f t="shared" si="555"/>
        <v/>
      </c>
      <c r="BW352" s="1281" t="str">
        <f t="shared" si="556"/>
        <v/>
      </c>
      <c r="BX352" s="1281" t="str">
        <f t="shared" si="557"/>
        <v/>
      </c>
      <c r="BY352" s="1281" t="str">
        <f t="shared" si="558"/>
        <v/>
      </c>
      <c r="BZ352" s="1281" t="str">
        <f t="shared" si="559"/>
        <v/>
      </c>
      <c r="CA352" s="1281" t="str">
        <f t="shared" si="560"/>
        <v/>
      </c>
      <c r="CB352" s="1281" t="str">
        <f t="shared" si="561"/>
        <v/>
      </c>
      <c r="CC352" s="1281" t="str">
        <f t="shared" si="562"/>
        <v/>
      </c>
      <c r="CD352" s="1281" t="str">
        <f t="shared" si="563"/>
        <v/>
      </c>
      <c r="CE352" s="623" t="str">
        <f t="shared" si="564"/>
        <v/>
      </c>
      <c r="CF352" s="623" t="str">
        <f t="shared" si="565"/>
        <v/>
      </c>
      <c r="CG352" s="623" t="str">
        <f t="shared" si="566"/>
        <v/>
      </c>
      <c r="CH352" s="623" t="str">
        <f t="shared" si="567"/>
        <v/>
      </c>
      <c r="CI352" s="623" t="str">
        <f t="shared" si="568"/>
        <v/>
      </c>
      <c r="CJ352" s="623" t="str">
        <f t="shared" si="569"/>
        <v/>
      </c>
      <c r="CK352" s="623" t="str">
        <f t="shared" si="570"/>
        <v/>
      </c>
      <c r="CL352" s="623" t="str">
        <f t="shared" si="571"/>
        <v/>
      </c>
      <c r="CM352" s="623" t="str">
        <f t="shared" si="572"/>
        <v/>
      </c>
      <c r="CN352" s="623" t="str">
        <f t="shared" si="573"/>
        <v/>
      </c>
      <c r="CO352" s="623" t="str">
        <f t="shared" si="574"/>
        <v/>
      </c>
      <c r="CP352" s="623" t="str">
        <f t="shared" si="575"/>
        <v/>
      </c>
      <c r="CQ352" s="1281" t="str">
        <f t="shared" si="576"/>
        <v/>
      </c>
      <c r="CR352" s="1281" t="str">
        <f t="shared" si="577"/>
        <v/>
      </c>
      <c r="CS352" s="1281" t="str">
        <f t="shared" si="578"/>
        <v/>
      </c>
      <c r="CT352" s="1281" t="str">
        <f t="shared" si="579"/>
        <v/>
      </c>
      <c r="CU352" s="1281" t="str">
        <f t="shared" si="580"/>
        <v/>
      </c>
      <c r="CV352" s="1281" t="str">
        <f t="shared" si="581"/>
        <v/>
      </c>
      <c r="CW352" s="1281" t="str">
        <f t="shared" si="582"/>
        <v/>
      </c>
      <c r="CX352" s="1281" t="str">
        <f t="shared" si="583"/>
        <v/>
      </c>
      <c r="CY352" s="1281" t="str">
        <f t="shared" si="584"/>
        <v/>
      </c>
      <c r="CZ352" s="1281" t="str">
        <f t="shared" si="585"/>
        <v/>
      </c>
      <c r="DA352" s="1281" t="str">
        <f t="shared" si="586"/>
        <v/>
      </c>
      <c r="DB352" s="1281" t="str">
        <f t="shared" si="587"/>
        <v/>
      </c>
      <c r="DC352" s="623" t="str">
        <f t="shared" si="588"/>
        <v/>
      </c>
      <c r="DD352" s="623" t="str">
        <f t="shared" si="589"/>
        <v/>
      </c>
      <c r="DE352" s="623" t="str">
        <f t="shared" si="590"/>
        <v/>
      </c>
      <c r="DF352" s="623" t="str">
        <f t="shared" si="591"/>
        <v/>
      </c>
      <c r="DG352" s="623" t="str">
        <f t="shared" si="592"/>
        <v/>
      </c>
      <c r="DH352" s="623" t="str">
        <f t="shared" si="593"/>
        <v/>
      </c>
      <c r="DI352" s="623" t="str">
        <f t="shared" si="594"/>
        <v/>
      </c>
      <c r="DJ352" s="623" t="str">
        <f t="shared" si="595"/>
        <v/>
      </c>
      <c r="DK352" s="623" t="str">
        <f t="shared" si="596"/>
        <v/>
      </c>
      <c r="DL352" s="623" t="str">
        <f t="shared" si="597"/>
        <v/>
      </c>
      <c r="DM352" s="623" t="str">
        <f t="shared" si="598"/>
        <v/>
      </c>
      <c r="DN352" s="623" t="str">
        <f t="shared" si="599"/>
        <v/>
      </c>
      <c r="DO352" s="1281" t="str">
        <f t="shared" si="600"/>
        <v/>
      </c>
      <c r="DP352" s="1281" t="str">
        <f t="shared" si="601"/>
        <v/>
      </c>
      <c r="DQ352" s="1281" t="str">
        <f t="shared" si="602"/>
        <v/>
      </c>
      <c r="DR352" s="1281" t="str">
        <f t="shared" si="603"/>
        <v/>
      </c>
      <c r="DS352" s="1281" t="str">
        <f t="shared" si="604"/>
        <v/>
      </c>
      <c r="DT352" s="1281" t="str">
        <f t="shared" si="605"/>
        <v/>
      </c>
      <c r="DU352" s="1281" t="str">
        <f t="shared" si="606"/>
        <v/>
      </c>
      <c r="DV352" s="1281" t="str">
        <f t="shared" si="607"/>
        <v/>
      </c>
      <c r="DW352" s="1281" t="str">
        <f t="shared" si="608"/>
        <v/>
      </c>
      <c r="DX352" s="1281" t="str">
        <f t="shared" si="609"/>
        <v/>
      </c>
      <c r="DY352" s="1281" t="str">
        <f t="shared" si="610"/>
        <v/>
      </c>
      <c r="DZ352" s="1281" t="str">
        <f t="shared" si="611"/>
        <v/>
      </c>
      <c r="EA352" s="623" t="str">
        <f t="shared" si="612"/>
        <v/>
      </c>
      <c r="EB352" s="623" t="str">
        <f t="shared" si="613"/>
        <v/>
      </c>
      <c r="EC352" s="623" t="str">
        <f t="shared" si="614"/>
        <v/>
      </c>
      <c r="ED352" s="623" t="str">
        <f t="shared" si="615"/>
        <v/>
      </c>
      <c r="EE352" s="623" t="str">
        <f t="shared" si="616"/>
        <v/>
      </c>
      <c r="EF352" s="623" t="str">
        <f t="shared" si="617"/>
        <v/>
      </c>
      <c r="EG352" s="623" t="str">
        <f t="shared" si="618"/>
        <v/>
      </c>
      <c r="EH352" s="623" t="str">
        <f t="shared" si="619"/>
        <v/>
      </c>
      <c r="EI352" s="623" t="str">
        <f t="shared" si="620"/>
        <v/>
      </c>
      <c r="EJ352" s="623" t="str">
        <f t="shared" si="621"/>
        <v/>
      </c>
      <c r="EK352" s="623" t="str">
        <f t="shared" si="622"/>
        <v/>
      </c>
      <c r="EL352" s="623" t="str">
        <f t="shared" si="623"/>
        <v/>
      </c>
    </row>
    <row r="353" spans="1:142">
      <c r="A353" s="7" t="str">
        <f>IF('Rent Roll_RedIQ 1'!B346&gt;0,'Rent Roll_RedIQ 1'!B346,"")</f>
        <v/>
      </c>
      <c r="B353" s="7" t="str">
        <f>IF('Rent Roll_RedIQ 1'!C346&gt;0,'Rent Roll_RedIQ 1'!C346,"")</f>
        <v/>
      </c>
      <c r="C353" s="614">
        <f>IF('Rent Roll_RedIQ 1'!K346&gt;0,'Rent Roll_RedIQ 1'!K346,0)</f>
        <v>0</v>
      </c>
      <c r="D353" s="615" t="str">
        <f>IF('Rent Roll_RedIQ 1'!J346&gt;0,'Rent Roll_RedIQ 1'!J346,"")</f>
        <v/>
      </c>
      <c r="E353" s="624" t="str">
        <f t="shared" si="531"/>
        <v/>
      </c>
      <c r="F353" s="194"/>
      <c r="G353" s="194"/>
      <c r="H353" s="616" t="str">
        <f t="shared" si="633"/>
        <v/>
      </c>
      <c r="I353" s="1200">
        <f>IF('Rent Roll_RedIQ 1'!S346&gt;0,'Rent Roll_RedIQ 1'!S346,Purchase_Date-1)</f>
        <v>45991</v>
      </c>
      <c r="J353" s="617" t="str">
        <f t="shared" si="634"/>
        <v/>
      </c>
      <c r="K353" s="1205">
        <f t="shared" si="635"/>
        <v>46356</v>
      </c>
      <c r="L353" s="618" t="str">
        <f t="shared" si="634"/>
        <v/>
      </c>
      <c r="M353" s="1208">
        <f t="shared" si="636"/>
        <v>46721</v>
      </c>
      <c r="N353" s="614" t="str">
        <f t="shared" si="532"/>
        <v/>
      </c>
      <c r="O353" s="614" t="str">
        <f t="shared" si="533"/>
        <v/>
      </c>
      <c r="P353" s="614" t="str">
        <f t="shared" si="534"/>
        <v/>
      </c>
      <c r="Q353" s="614" t="str">
        <f t="shared" si="535"/>
        <v/>
      </c>
      <c r="R353" s="614" t="str">
        <f t="shared" si="536"/>
        <v/>
      </c>
      <c r="S353" s="614" t="str">
        <f t="shared" si="537"/>
        <v/>
      </c>
      <c r="T353" s="614" t="str">
        <f t="shared" si="538"/>
        <v/>
      </c>
      <c r="U353" s="619"/>
      <c r="V353" s="614"/>
      <c r="W353" s="620" t="str">
        <f t="shared" si="631"/>
        <v/>
      </c>
      <c r="X353" s="620" t="str">
        <f t="shared" si="641"/>
        <v/>
      </c>
      <c r="Y353" s="620" t="str">
        <f t="shared" si="641"/>
        <v/>
      </c>
      <c r="Z353" s="620" t="str">
        <f t="shared" si="641"/>
        <v/>
      </c>
      <c r="AA353" s="620" t="str">
        <f t="shared" si="641"/>
        <v/>
      </c>
      <c r="AB353" s="620" t="str">
        <f t="shared" si="641"/>
        <v/>
      </c>
      <c r="AC353" s="620" t="str">
        <f t="shared" si="641"/>
        <v/>
      </c>
      <c r="AD353" s="620" t="str">
        <f t="shared" si="641"/>
        <v/>
      </c>
      <c r="AE353" s="620" t="str">
        <f t="shared" si="641"/>
        <v/>
      </c>
      <c r="AF353" s="620" t="str">
        <f t="shared" si="641"/>
        <v/>
      </c>
      <c r="AG353" s="620" t="str">
        <f t="shared" si="641"/>
        <v/>
      </c>
      <c r="AH353" s="620" t="str">
        <f t="shared" si="641"/>
        <v/>
      </c>
      <c r="AI353" s="621" t="str">
        <f t="shared" si="629"/>
        <v/>
      </c>
      <c r="AJ353" s="621" t="str">
        <f t="shared" si="637"/>
        <v/>
      </c>
      <c r="AK353" s="621" t="str">
        <f t="shared" si="637"/>
        <v/>
      </c>
      <c r="AL353" s="621" t="str">
        <f t="shared" si="637"/>
        <v/>
      </c>
      <c r="AM353" s="621" t="str">
        <f t="shared" si="637"/>
        <v/>
      </c>
      <c r="AN353" s="621" t="str">
        <f t="shared" si="637"/>
        <v/>
      </c>
      <c r="AO353" s="621" t="str">
        <f t="shared" si="637"/>
        <v/>
      </c>
      <c r="AP353" s="621" t="str">
        <f t="shared" si="637"/>
        <v/>
      </c>
      <c r="AQ353" s="621" t="str">
        <f t="shared" si="637"/>
        <v/>
      </c>
      <c r="AR353" s="621" t="str">
        <f t="shared" si="637"/>
        <v/>
      </c>
      <c r="AS353" s="621" t="str">
        <f t="shared" si="637"/>
        <v/>
      </c>
      <c r="AT353" s="621" t="str">
        <f t="shared" si="637"/>
        <v/>
      </c>
      <c r="AU353" s="622" t="str">
        <f t="shared" si="526"/>
        <v/>
      </c>
      <c r="AV353" s="622" t="str">
        <f t="shared" si="638"/>
        <v/>
      </c>
      <c r="AW353" s="622" t="str">
        <f t="shared" si="638"/>
        <v/>
      </c>
      <c r="AX353" s="622" t="str">
        <f t="shared" si="638"/>
        <v/>
      </c>
      <c r="AY353" s="622" t="str">
        <f t="shared" si="638"/>
        <v/>
      </c>
      <c r="AZ353" s="622" t="str">
        <f t="shared" si="638"/>
        <v/>
      </c>
      <c r="BA353" s="622" t="str">
        <f t="shared" si="638"/>
        <v/>
      </c>
      <c r="BB353" s="622" t="str">
        <f t="shared" si="638"/>
        <v/>
      </c>
      <c r="BC353" s="622" t="str">
        <f t="shared" si="638"/>
        <v/>
      </c>
      <c r="BD353" s="622" t="str">
        <f t="shared" si="638"/>
        <v/>
      </c>
      <c r="BE353" s="622" t="str">
        <f t="shared" si="638"/>
        <v/>
      </c>
      <c r="BF353" s="622" t="str">
        <f t="shared" si="638"/>
        <v/>
      </c>
      <c r="BG353" s="623" t="str">
        <f t="shared" si="540"/>
        <v/>
      </c>
      <c r="BH353" s="623" t="str">
        <f t="shared" si="541"/>
        <v/>
      </c>
      <c r="BI353" s="623" t="str">
        <f t="shared" si="542"/>
        <v/>
      </c>
      <c r="BJ353" s="623" t="str">
        <f t="shared" si="543"/>
        <v/>
      </c>
      <c r="BK353" s="623" t="str">
        <f t="shared" si="544"/>
        <v/>
      </c>
      <c r="BL353" s="623" t="str">
        <f t="shared" si="545"/>
        <v/>
      </c>
      <c r="BM353" s="623" t="str">
        <f t="shared" si="546"/>
        <v/>
      </c>
      <c r="BN353" s="623" t="str">
        <f t="shared" si="547"/>
        <v/>
      </c>
      <c r="BO353" s="623" t="str">
        <f t="shared" si="548"/>
        <v/>
      </c>
      <c r="BP353" s="623" t="str">
        <f t="shared" si="549"/>
        <v/>
      </c>
      <c r="BQ353" s="623" t="str">
        <f t="shared" si="550"/>
        <v/>
      </c>
      <c r="BR353" s="623" t="str">
        <f t="shared" si="551"/>
        <v/>
      </c>
      <c r="BS353" s="1281" t="str">
        <f t="shared" si="552"/>
        <v/>
      </c>
      <c r="BT353" s="1281" t="str">
        <f t="shared" si="553"/>
        <v/>
      </c>
      <c r="BU353" s="1281" t="str">
        <f t="shared" si="554"/>
        <v/>
      </c>
      <c r="BV353" s="1281" t="str">
        <f t="shared" si="555"/>
        <v/>
      </c>
      <c r="BW353" s="1281" t="str">
        <f t="shared" si="556"/>
        <v/>
      </c>
      <c r="BX353" s="1281" t="str">
        <f t="shared" si="557"/>
        <v/>
      </c>
      <c r="BY353" s="1281" t="str">
        <f t="shared" si="558"/>
        <v/>
      </c>
      <c r="BZ353" s="1281" t="str">
        <f t="shared" si="559"/>
        <v/>
      </c>
      <c r="CA353" s="1281" t="str">
        <f t="shared" si="560"/>
        <v/>
      </c>
      <c r="CB353" s="1281" t="str">
        <f t="shared" si="561"/>
        <v/>
      </c>
      <c r="CC353" s="1281" t="str">
        <f t="shared" si="562"/>
        <v/>
      </c>
      <c r="CD353" s="1281" t="str">
        <f t="shared" si="563"/>
        <v/>
      </c>
      <c r="CE353" s="623" t="str">
        <f t="shared" si="564"/>
        <v/>
      </c>
      <c r="CF353" s="623" t="str">
        <f t="shared" si="565"/>
        <v/>
      </c>
      <c r="CG353" s="623" t="str">
        <f t="shared" si="566"/>
        <v/>
      </c>
      <c r="CH353" s="623" t="str">
        <f t="shared" si="567"/>
        <v/>
      </c>
      <c r="CI353" s="623" t="str">
        <f t="shared" si="568"/>
        <v/>
      </c>
      <c r="CJ353" s="623" t="str">
        <f t="shared" si="569"/>
        <v/>
      </c>
      <c r="CK353" s="623" t="str">
        <f t="shared" si="570"/>
        <v/>
      </c>
      <c r="CL353" s="623" t="str">
        <f t="shared" si="571"/>
        <v/>
      </c>
      <c r="CM353" s="623" t="str">
        <f t="shared" si="572"/>
        <v/>
      </c>
      <c r="CN353" s="623" t="str">
        <f t="shared" si="573"/>
        <v/>
      </c>
      <c r="CO353" s="623" t="str">
        <f t="shared" si="574"/>
        <v/>
      </c>
      <c r="CP353" s="623" t="str">
        <f t="shared" si="575"/>
        <v/>
      </c>
      <c r="CQ353" s="1281" t="str">
        <f t="shared" si="576"/>
        <v/>
      </c>
      <c r="CR353" s="1281" t="str">
        <f t="shared" si="577"/>
        <v/>
      </c>
      <c r="CS353" s="1281" t="str">
        <f t="shared" si="578"/>
        <v/>
      </c>
      <c r="CT353" s="1281" t="str">
        <f t="shared" si="579"/>
        <v/>
      </c>
      <c r="CU353" s="1281" t="str">
        <f t="shared" si="580"/>
        <v/>
      </c>
      <c r="CV353" s="1281" t="str">
        <f t="shared" si="581"/>
        <v/>
      </c>
      <c r="CW353" s="1281" t="str">
        <f t="shared" si="582"/>
        <v/>
      </c>
      <c r="CX353" s="1281" t="str">
        <f t="shared" si="583"/>
        <v/>
      </c>
      <c r="CY353" s="1281" t="str">
        <f t="shared" si="584"/>
        <v/>
      </c>
      <c r="CZ353" s="1281" t="str">
        <f t="shared" si="585"/>
        <v/>
      </c>
      <c r="DA353" s="1281" t="str">
        <f t="shared" si="586"/>
        <v/>
      </c>
      <c r="DB353" s="1281" t="str">
        <f t="shared" si="587"/>
        <v/>
      </c>
      <c r="DC353" s="623" t="str">
        <f t="shared" si="588"/>
        <v/>
      </c>
      <c r="DD353" s="623" t="str">
        <f t="shared" si="589"/>
        <v/>
      </c>
      <c r="DE353" s="623" t="str">
        <f t="shared" si="590"/>
        <v/>
      </c>
      <c r="DF353" s="623" t="str">
        <f t="shared" si="591"/>
        <v/>
      </c>
      <c r="DG353" s="623" t="str">
        <f t="shared" si="592"/>
        <v/>
      </c>
      <c r="DH353" s="623" t="str">
        <f t="shared" si="593"/>
        <v/>
      </c>
      <c r="DI353" s="623" t="str">
        <f t="shared" si="594"/>
        <v/>
      </c>
      <c r="DJ353" s="623" t="str">
        <f t="shared" si="595"/>
        <v/>
      </c>
      <c r="DK353" s="623" t="str">
        <f t="shared" si="596"/>
        <v/>
      </c>
      <c r="DL353" s="623" t="str">
        <f t="shared" si="597"/>
        <v/>
      </c>
      <c r="DM353" s="623" t="str">
        <f t="shared" si="598"/>
        <v/>
      </c>
      <c r="DN353" s="623" t="str">
        <f t="shared" si="599"/>
        <v/>
      </c>
      <c r="DO353" s="1281" t="str">
        <f t="shared" si="600"/>
        <v/>
      </c>
      <c r="DP353" s="1281" t="str">
        <f t="shared" si="601"/>
        <v/>
      </c>
      <c r="DQ353" s="1281" t="str">
        <f t="shared" si="602"/>
        <v/>
      </c>
      <c r="DR353" s="1281" t="str">
        <f t="shared" si="603"/>
        <v/>
      </c>
      <c r="DS353" s="1281" t="str">
        <f t="shared" si="604"/>
        <v/>
      </c>
      <c r="DT353" s="1281" t="str">
        <f t="shared" si="605"/>
        <v/>
      </c>
      <c r="DU353" s="1281" t="str">
        <f t="shared" si="606"/>
        <v/>
      </c>
      <c r="DV353" s="1281" t="str">
        <f t="shared" si="607"/>
        <v/>
      </c>
      <c r="DW353" s="1281" t="str">
        <f t="shared" si="608"/>
        <v/>
      </c>
      <c r="DX353" s="1281" t="str">
        <f t="shared" si="609"/>
        <v/>
      </c>
      <c r="DY353" s="1281" t="str">
        <f t="shared" si="610"/>
        <v/>
      </c>
      <c r="DZ353" s="1281" t="str">
        <f t="shared" si="611"/>
        <v/>
      </c>
      <c r="EA353" s="623" t="str">
        <f t="shared" si="612"/>
        <v/>
      </c>
      <c r="EB353" s="623" t="str">
        <f t="shared" si="613"/>
        <v/>
      </c>
      <c r="EC353" s="623" t="str">
        <f t="shared" si="614"/>
        <v/>
      </c>
      <c r="ED353" s="623" t="str">
        <f t="shared" si="615"/>
        <v/>
      </c>
      <c r="EE353" s="623" t="str">
        <f t="shared" si="616"/>
        <v/>
      </c>
      <c r="EF353" s="623" t="str">
        <f t="shared" si="617"/>
        <v/>
      </c>
      <c r="EG353" s="623" t="str">
        <f t="shared" si="618"/>
        <v/>
      </c>
      <c r="EH353" s="623" t="str">
        <f t="shared" si="619"/>
        <v/>
      </c>
      <c r="EI353" s="623" t="str">
        <f t="shared" si="620"/>
        <v/>
      </c>
      <c r="EJ353" s="623" t="str">
        <f t="shared" si="621"/>
        <v/>
      </c>
      <c r="EK353" s="623" t="str">
        <f t="shared" si="622"/>
        <v/>
      </c>
      <c r="EL353" s="623" t="str">
        <f t="shared" si="623"/>
        <v/>
      </c>
    </row>
    <row r="354" spans="1:142">
      <c r="A354" s="7" t="str">
        <f>IF('Rent Roll_RedIQ 1'!B347&gt;0,'Rent Roll_RedIQ 1'!B347,"")</f>
        <v/>
      </c>
      <c r="B354" s="7" t="str">
        <f>IF('Rent Roll_RedIQ 1'!C347&gt;0,'Rent Roll_RedIQ 1'!C347,"")</f>
        <v/>
      </c>
      <c r="C354" s="614">
        <f>IF('Rent Roll_RedIQ 1'!K347&gt;0,'Rent Roll_RedIQ 1'!K347,0)</f>
        <v>0</v>
      </c>
      <c r="D354" s="615" t="str">
        <f>IF('Rent Roll_RedIQ 1'!J347&gt;0,'Rent Roll_RedIQ 1'!J347,"")</f>
        <v/>
      </c>
      <c r="E354" s="624" t="str">
        <f t="shared" si="531"/>
        <v/>
      </c>
      <c r="F354" s="194"/>
      <c r="G354" s="194"/>
      <c r="H354" s="616" t="str">
        <f t="shared" si="633"/>
        <v/>
      </c>
      <c r="I354" s="1200">
        <f>IF('Rent Roll_RedIQ 1'!S347&gt;0,'Rent Roll_RedIQ 1'!S347,Purchase_Date-1)</f>
        <v>45991</v>
      </c>
      <c r="J354" s="617" t="str">
        <f t="shared" si="634"/>
        <v/>
      </c>
      <c r="K354" s="1205">
        <f t="shared" si="635"/>
        <v>46356</v>
      </c>
      <c r="L354" s="618" t="str">
        <f t="shared" si="634"/>
        <v/>
      </c>
      <c r="M354" s="1208">
        <f t="shared" si="636"/>
        <v>46721</v>
      </c>
      <c r="N354" s="614" t="str">
        <f t="shared" si="532"/>
        <v/>
      </c>
      <c r="O354" s="614" t="str">
        <f t="shared" si="533"/>
        <v/>
      </c>
      <c r="P354" s="614" t="str">
        <f t="shared" si="534"/>
        <v/>
      </c>
      <c r="Q354" s="614" t="str">
        <f t="shared" si="535"/>
        <v/>
      </c>
      <c r="R354" s="614" t="str">
        <f t="shared" si="536"/>
        <v/>
      </c>
      <c r="S354" s="614" t="str">
        <f t="shared" si="537"/>
        <v/>
      </c>
      <c r="T354" s="614" t="str">
        <f t="shared" si="538"/>
        <v/>
      </c>
      <c r="U354" s="619"/>
      <c r="V354" s="614"/>
      <c r="W354" s="620" t="str">
        <f t="shared" si="631"/>
        <v/>
      </c>
      <c r="X354" s="620" t="str">
        <f t="shared" si="641"/>
        <v/>
      </c>
      <c r="Y354" s="620" t="str">
        <f t="shared" si="641"/>
        <v/>
      </c>
      <c r="Z354" s="620" t="str">
        <f t="shared" si="641"/>
        <v/>
      </c>
      <c r="AA354" s="620" t="str">
        <f t="shared" si="641"/>
        <v/>
      </c>
      <c r="AB354" s="620" t="str">
        <f t="shared" si="641"/>
        <v/>
      </c>
      <c r="AC354" s="620" t="str">
        <f t="shared" si="641"/>
        <v/>
      </c>
      <c r="AD354" s="620" t="str">
        <f t="shared" si="641"/>
        <v/>
      </c>
      <c r="AE354" s="620" t="str">
        <f t="shared" si="641"/>
        <v/>
      </c>
      <c r="AF354" s="620" t="str">
        <f t="shared" si="641"/>
        <v/>
      </c>
      <c r="AG354" s="620" t="str">
        <f t="shared" si="641"/>
        <v/>
      </c>
      <c r="AH354" s="620" t="str">
        <f t="shared" si="641"/>
        <v/>
      </c>
      <c r="AI354" s="621" t="str">
        <f t="shared" si="629"/>
        <v/>
      </c>
      <c r="AJ354" s="621" t="str">
        <f t="shared" si="637"/>
        <v/>
      </c>
      <c r="AK354" s="621" t="str">
        <f t="shared" si="637"/>
        <v/>
      </c>
      <c r="AL354" s="621" t="str">
        <f t="shared" si="637"/>
        <v/>
      </c>
      <c r="AM354" s="621" t="str">
        <f t="shared" si="637"/>
        <v/>
      </c>
      <c r="AN354" s="621" t="str">
        <f t="shared" si="637"/>
        <v/>
      </c>
      <c r="AO354" s="621" t="str">
        <f t="shared" si="637"/>
        <v/>
      </c>
      <c r="AP354" s="621" t="str">
        <f t="shared" si="637"/>
        <v/>
      </c>
      <c r="AQ354" s="621" t="str">
        <f t="shared" si="637"/>
        <v/>
      </c>
      <c r="AR354" s="621" t="str">
        <f t="shared" si="637"/>
        <v/>
      </c>
      <c r="AS354" s="621" t="str">
        <f t="shared" si="637"/>
        <v/>
      </c>
      <c r="AT354" s="621" t="str">
        <f t="shared" si="637"/>
        <v/>
      </c>
      <c r="AU354" s="622" t="str">
        <f t="shared" si="526"/>
        <v/>
      </c>
      <c r="AV354" s="622" t="str">
        <f t="shared" si="638"/>
        <v/>
      </c>
      <c r="AW354" s="622" t="str">
        <f t="shared" si="638"/>
        <v/>
      </c>
      <c r="AX354" s="622" t="str">
        <f t="shared" si="638"/>
        <v/>
      </c>
      <c r="AY354" s="622" t="str">
        <f t="shared" si="638"/>
        <v/>
      </c>
      <c r="AZ354" s="622" t="str">
        <f t="shared" si="638"/>
        <v/>
      </c>
      <c r="BA354" s="622" t="str">
        <f t="shared" si="638"/>
        <v/>
      </c>
      <c r="BB354" s="622" t="str">
        <f t="shared" si="638"/>
        <v/>
      </c>
      <c r="BC354" s="622" t="str">
        <f t="shared" si="638"/>
        <v/>
      </c>
      <c r="BD354" s="622" t="str">
        <f t="shared" si="638"/>
        <v/>
      </c>
      <c r="BE354" s="622" t="str">
        <f t="shared" si="638"/>
        <v/>
      </c>
      <c r="BF354" s="622" t="str">
        <f t="shared" si="638"/>
        <v/>
      </c>
      <c r="BG354" s="623" t="str">
        <f t="shared" si="540"/>
        <v/>
      </c>
      <c r="BH354" s="623" t="str">
        <f t="shared" si="541"/>
        <v/>
      </c>
      <c r="BI354" s="623" t="str">
        <f t="shared" si="542"/>
        <v/>
      </c>
      <c r="BJ354" s="623" t="str">
        <f t="shared" si="543"/>
        <v/>
      </c>
      <c r="BK354" s="623" t="str">
        <f t="shared" si="544"/>
        <v/>
      </c>
      <c r="BL354" s="623" t="str">
        <f t="shared" si="545"/>
        <v/>
      </c>
      <c r="BM354" s="623" t="str">
        <f t="shared" si="546"/>
        <v/>
      </c>
      <c r="BN354" s="623" t="str">
        <f t="shared" si="547"/>
        <v/>
      </c>
      <c r="BO354" s="623" t="str">
        <f t="shared" si="548"/>
        <v/>
      </c>
      <c r="BP354" s="623" t="str">
        <f t="shared" si="549"/>
        <v/>
      </c>
      <c r="BQ354" s="623" t="str">
        <f t="shared" si="550"/>
        <v/>
      </c>
      <c r="BR354" s="623" t="str">
        <f t="shared" si="551"/>
        <v/>
      </c>
      <c r="BS354" s="1281" t="str">
        <f t="shared" si="552"/>
        <v/>
      </c>
      <c r="BT354" s="1281" t="str">
        <f t="shared" si="553"/>
        <v/>
      </c>
      <c r="BU354" s="1281" t="str">
        <f t="shared" si="554"/>
        <v/>
      </c>
      <c r="BV354" s="1281" t="str">
        <f t="shared" si="555"/>
        <v/>
      </c>
      <c r="BW354" s="1281" t="str">
        <f t="shared" si="556"/>
        <v/>
      </c>
      <c r="BX354" s="1281" t="str">
        <f t="shared" si="557"/>
        <v/>
      </c>
      <c r="BY354" s="1281" t="str">
        <f t="shared" si="558"/>
        <v/>
      </c>
      <c r="BZ354" s="1281" t="str">
        <f t="shared" si="559"/>
        <v/>
      </c>
      <c r="CA354" s="1281" t="str">
        <f t="shared" si="560"/>
        <v/>
      </c>
      <c r="CB354" s="1281" t="str">
        <f t="shared" si="561"/>
        <v/>
      </c>
      <c r="CC354" s="1281" t="str">
        <f t="shared" si="562"/>
        <v/>
      </c>
      <c r="CD354" s="1281" t="str">
        <f t="shared" si="563"/>
        <v/>
      </c>
      <c r="CE354" s="623" t="str">
        <f t="shared" si="564"/>
        <v/>
      </c>
      <c r="CF354" s="623" t="str">
        <f t="shared" si="565"/>
        <v/>
      </c>
      <c r="CG354" s="623" t="str">
        <f t="shared" si="566"/>
        <v/>
      </c>
      <c r="CH354" s="623" t="str">
        <f t="shared" si="567"/>
        <v/>
      </c>
      <c r="CI354" s="623" t="str">
        <f t="shared" si="568"/>
        <v/>
      </c>
      <c r="CJ354" s="623" t="str">
        <f t="shared" si="569"/>
        <v/>
      </c>
      <c r="CK354" s="623" t="str">
        <f t="shared" si="570"/>
        <v/>
      </c>
      <c r="CL354" s="623" t="str">
        <f t="shared" si="571"/>
        <v/>
      </c>
      <c r="CM354" s="623" t="str">
        <f t="shared" si="572"/>
        <v/>
      </c>
      <c r="CN354" s="623" t="str">
        <f t="shared" si="573"/>
        <v/>
      </c>
      <c r="CO354" s="623" t="str">
        <f t="shared" si="574"/>
        <v/>
      </c>
      <c r="CP354" s="623" t="str">
        <f t="shared" si="575"/>
        <v/>
      </c>
      <c r="CQ354" s="1281" t="str">
        <f t="shared" si="576"/>
        <v/>
      </c>
      <c r="CR354" s="1281" t="str">
        <f t="shared" si="577"/>
        <v/>
      </c>
      <c r="CS354" s="1281" t="str">
        <f t="shared" si="578"/>
        <v/>
      </c>
      <c r="CT354" s="1281" t="str">
        <f t="shared" si="579"/>
        <v/>
      </c>
      <c r="CU354" s="1281" t="str">
        <f t="shared" si="580"/>
        <v/>
      </c>
      <c r="CV354" s="1281" t="str">
        <f t="shared" si="581"/>
        <v/>
      </c>
      <c r="CW354" s="1281" t="str">
        <f t="shared" si="582"/>
        <v/>
      </c>
      <c r="CX354" s="1281" t="str">
        <f t="shared" si="583"/>
        <v/>
      </c>
      <c r="CY354" s="1281" t="str">
        <f t="shared" si="584"/>
        <v/>
      </c>
      <c r="CZ354" s="1281" t="str">
        <f t="shared" si="585"/>
        <v/>
      </c>
      <c r="DA354" s="1281" t="str">
        <f t="shared" si="586"/>
        <v/>
      </c>
      <c r="DB354" s="1281" t="str">
        <f t="shared" si="587"/>
        <v/>
      </c>
      <c r="DC354" s="623" t="str">
        <f t="shared" si="588"/>
        <v/>
      </c>
      <c r="DD354" s="623" t="str">
        <f t="shared" si="589"/>
        <v/>
      </c>
      <c r="DE354" s="623" t="str">
        <f t="shared" si="590"/>
        <v/>
      </c>
      <c r="DF354" s="623" t="str">
        <f t="shared" si="591"/>
        <v/>
      </c>
      <c r="DG354" s="623" t="str">
        <f t="shared" si="592"/>
        <v/>
      </c>
      <c r="DH354" s="623" t="str">
        <f t="shared" si="593"/>
        <v/>
      </c>
      <c r="DI354" s="623" t="str">
        <f t="shared" si="594"/>
        <v/>
      </c>
      <c r="DJ354" s="623" t="str">
        <f t="shared" si="595"/>
        <v/>
      </c>
      <c r="DK354" s="623" t="str">
        <f t="shared" si="596"/>
        <v/>
      </c>
      <c r="DL354" s="623" t="str">
        <f t="shared" si="597"/>
        <v/>
      </c>
      <c r="DM354" s="623" t="str">
        <f t="shared" si="598"/>
        <v/>
      </c>
      <c r="DN354" s="623" t="str">
        <f t="shared" si="599"/>
        <v/>
      </c>
      <c r="DO354" s="1281" t="str">
        <f t="shared" si="600"/>
        <v/>
      </c>
      <c r="DP354" s="1281" t="str">
        <f t="shared" si="601"/>
        <v/>
      </c>
      <c r="DQ354" s="1281" t="str">
        <f t="shared" si="602"/>
        <v/>
      </c>
      <c r="DR354" s="1281" t="str">
        <f t="shared" si="603"/>
        <v/>
      </c>
      <c r="DS354" s="1281" t="str">
        <f t="shared" si="604"/>
        <v/>
      </c>
      <c r="DT354" s="1281" t="str">
        <f t="shared" si="605"/>
        <v/>
      </c>
      <c r="DU354" s="1281" t="str">
        <f t="shared" si="606"/>
        <v/>
      </c>
      <c r="DV354" s="1281" t="str">
        <f t="shared" si="607"/>
        <v/>
      </c>
      <c r="DW354" s="1281" t="str">
        <f t="shared" si="608"/>
        <v/>
      </c>
      <c r="DX354" s="1281" t="str">
        <f t="shared" si="609"/>
        <v/>
      </c>
      <c r="DY354" s="1281" t="str">
        <f t="shared" si="610"/>
        <v/>
      </c>
      <c r="DZ354" s="1281" t="str">
        <f t="shared" si="611"/>
        <v/>
      </c>
      <c r="EA354" s="623" t="str">
        <f t="shared" si="612"/>
        <v/>
      </c>
      <c r="EB354" s="623" t="str">
        <f t="shared" si="613"/>
        <v/>
      </c>
      <c r="EC354" s="623" t="str">
        <f t="shared" si="614"/>
        <v/>
      </c>
      <c r="ED354" s="623" t="str">
        <f t="shared" si="615"/>
        <v/>
      </c>
      <c r="EE354" s="623" t="str">
        <f t="shared" si="616"/>
        <v/>
      </c>
      <c r="EF354" s="623" t="str">
        <f t="shared" si="617"/>
        <v/>
      </c>
      <c r="EG354" s="623" t="str">
        <f t="shared" si="618"/>
        <v/>
      </c>
      <c r="EH354" s="623" t="str">
        <f t="shared" si="619"/>
        <v/>
      </c>
      <c r="EI354" s="623" t="str">
        <f t="shared" si="620"/>
        <v/>
      </c>
      <c r="EJ354" s="623" t="str">
        <f t="shared" si="621"/>
        <v/>
      </c>
      <c r="EK354" s="623" t="str">
        <f t="shared" si="622"/>
        <v/>
      </c>
      <c r="EL354" s="623" t="str">
        <f t="shared" si="623"/>
        <v/>
      </c>
    </row>
    <row r="355" spans="1:142">
      <c r="A355" s="7" t="str">
        <f>IF('Rent Roll_RedIQ 1'!B348&gt;0,'Rent Roll_RedIQ 1'!B348,"")</f>
        <v/>
      </c>
      <c r="B355" s="7" t="str">
        <f>IF('Rent Roll_RedIQ 1'!C348&gt;0,'Rent Roll_RedIQ 1'!C348,"")</f>
        <v/>
      </c>
      <c r="C355" s="614">
        <f>IF('Rent Roll_RedIQ 1'!K348&gt;0,'Rent Roll_RedIQ 1'!K348,0)</f>
        <v>0</v>
      </c>
      <c r="D355" s="615" t="str">
        <f>IF('Rent Roll_RedIQ 1'!J348&gt;0,'Rent Roll_RedIQ 1'!J348,"")</f>
        <v/>
      </c>
      <c r="E355" s="624" t="str">
        <f t="shared" si="531"/>
        <v/>
      </c>
      <c r="F355" s="194"/>
      <c r="G355" s="194"/>
      <c r="H355" s="616" t="str">
        <f t="shared" si="633"/>
        <v/>
      </c>
      <c r="I355" s="1200">
        <f>IF('Rent Roll_RedIQ 1'!S348&gt;0,'Rent Roll_RedIQ 1'!S348,Purchase_Date-1)</f>
        <v>45991</v>
      </c>
      <c r="J355" s="617" t="str">
        <f t="shared" si="634"/>
        <v/>
      </c>
      <c r="K355" s="1205">
        <f t="shared" si="635"/>
        <v>46356</v>
      </c>
      <c r="L355" s="618" t="str">
        <f t="shared" si="634"/>
        <v/>
      </c>
      <c r="M355" s="1208">
        <f t="shared" si="636"/>
        <v>46721</v>
      </c>
      <c r="N355" s="614" t="str">
        <f t="shared" si="532"/>
        <v/>
      </c>
      <c r="O355" s="614" t="str">
        <f t="shared" si="533"/>
        <v/>
      </c>
      <c r="P355" s="614" t="str">
        <f t="shared" si="534"/>
        <v/>
      </c>
      <c r="Q355" s="614" t="str">
        <f t="shared" si="535"/>
        <v/>
      </c>
      <c r="R355" s="614" t="str">
        <f t="shared" si="536"/>
        <v/>
      </c>
      <c r="S355" s="614" t="str">
        <f t="shared" si="537"/>
        <v/>
      </c>
      <c r="T355" s="614" t="str">
        <f t="shared" si="538"/>
        <v/>
      </c>
      <c r="U355" s="619"/>
      <c r="V355" s="614"/>
      <c r="W355" s="620" t="str">
        <f t="shared" si="631"/>
        <v/>
      </c>
      <c r="X355" s="620" t="str">
        <f t="shared" si="641"/>
        <v/>
      </c>
      <c r="Y355" s="620" t="str">
        <f t="shared" si="641"/>
        <v/>
      </c>
      <c r="Z355" s="620" t="str">
        <f t="shared" si="641"/>
        <v/>
      </c>
      <c r="AA355" s="620" t="str">
        <f t="shared" si="641"/>
        <v/>
      </c>
      <c r="AB355" s="620" t="str">
        <f t="shared" si="641"/>
        <v/>
      </c>
      <c r="AC355" s="620" t="str">
        <f t="shared" si="641"/>
        <v/>
      </c>
      <c r="AD355" s="620" t="str">
        <f t="shared" si="641"/>
        <v/>
      </c>
      <c r="AE355" s="620" t="str">
        <f t="shared" si="641"/>
        <v/>
      </c>
      <c r="AF355" s="620" t="str">
        <f t="shared" si="641"/>
        <v/>
      </c>
      <c r="AG355" s="620" t="str">
        <f t="shared" si="641"/>
        <v/>
      </c>
      <c r="AH355" s="620" t="str">
        <f t="shared" si="641"/>
        <v/>
      </c>
      <c r="AI355" s="621" t="str">
        <f t="shared" si="629"/>
        <v/>
      </c>
      <c r="AJ355" s="621" t="str">
        <f t="shared" si="637"/>
        <v/>
      </c>
      <c r="AK355" s="621" t="str">
        <f t="shared" si="637"/>
        <v/>
      </c>
      <c r="AL355" s="621" t="str">
        <f t="shared" si="637"/>
        <v/>
      </c>
      <c r="AM355" s="621" t="str">
        <f t="shared" si="637"/>
        <v/>
      </c>
      <c r="AN355" s="621" t="str">
        <f t="shared" si="637"/>
        <v/>
      </c>
      <c r="AO355" s="621" t="str">
        <f t="shared" si="637"/>
        <v/>
      </c>
      <c r="AP355" s="621" t="str">
        <f t="shared" si="637"/>
        <v/>
      </c>
      <c r="AQ355" s="621" t="str">
        <f t="shared" si="637"/>
        <v/>
      </c>
      <c r="AR355" s="621" t="str">
        <f t="shared" si="637"/>
        <v/>
      </c>
      <c r="AS355" s="621" t="str">
        <f t="shared" si="637"/>
        <v/>
      </c>
      <c r="AT355" s="621" t="str">
        <f t="shared" si="637"/>
        <v/>
      </c>
      <c r="AU355" s="622" t="str">
        <f t="shared" si="526"/>
        <v/>
      </c>
      <c r="AV355" s="622" t="str">
        <f t="shared" si="638"/>
        <v/>
      </c>
      <c r="AW355" s="622" t="str">
        <f t="shared" si="638"/>
        <v/>
      </c>
      <c r="AX355" s="622" t="str">
        <f t="shared" si="638"/>
        <v/>
      </c>
      <c r="AY355" s="622" t="str">
        <f t="shared" si="638"/>
        <v/>
      </c>
      <c r="AZ355" s="622" t="str">
        <f t="shared" si="638"/>
        <v/>
      </c>
      <c r="BA355" s="622" t="str">
        <f t="shared" si="638"/>
        <v/>
      </c>
      <c r="BB355" s="622" t="str">
        <f t="shared" si="638"/>
        <v/>
      </c>
      <c r="BC355" s="622" t="str">
        <f t="shared" si="638"/>
        <v/>
      </c>
      <c r="BD355" s="622" t="str">
        <f t="shared" si="638"/>
        <v/>
      </c>
      <c r="BE355" s="622" t="str">
        <f t="shared" si="638"/>
        <v/>
      </c>
      <c r="BF355" s="622" t="str">
        <f t="shared" si="638"/>
        <v/>
      </c>
      <c r="BG355" s="623" t="str">
        <f t="shared" si="540"/>
        <v/>
      </c>
      <c r="BH355" s="623" t="str">
        <f t="shared" si="541"/>
        <v/>
      </c>
      <c r="BI355" s="623" t="str">
        <f t="shared" si="542"/>
        <v/>
      </c>
      <c r="BJ355" s="623" t="str">
        <f t="shared" si="543"/>
        <v/>
      </c>
      <c r="BK355" s="623" t="str">
        <f t="shared" si="544"/>
        <v/>
      </c>
      <c r="BL355" s="623" t="str">
        <f t="shared" si="545"/>
        <v/>
      </c>
      <c r="BM355" s="623" t="str">
        <f t="shared" si="546"/>
        <v/>
      </c>
      <c r="BN355" s="623" t="str">
        <f t="shared" si="547"/>
        <v/>
      </c>
      <c r="BO355" s="623" t="str">
        <f t="shared" si="548"/>
        <v/>
      </c>
      <c r="BP355" s="623" t="str">
        <f t="shared" si="549"/>
        <v/>
      </c>
      <c r="BQ355" s="623" t="str">
        <f t="shared" si="550"/>
        <v/>
      </c>
      <c r="BR355" s="623" t="str">
        <f t="shared" si="551"/>
        <v/>
      </c>
      <c r="BS355" s="1281" t="str">
        <f t="shared" si="552"/>
        <v/>
      </c>
      <c r="BT355" s="1281" t="str">
        <f t="shared" si="553"/>
        <v/>
      </c>
      <c r="BU355" s="1281" t="str">
        <f t="shared" si="554"/>
        <v/>
      </c>
      <c r="BV355" s="1281" t="str">
        <f t="shared" si="555"/>
        <v/>
      </c>
      <c r="BW355" s="1281" t="str">
        <f t="shared" si="556"/>
        <v/>
      </c>
      <c r="BX355" s="1281" t="str">
        <f t="shared" si="557"/>
        <v/>
      </c>
      <c r="BY355" s="1281" t="str">
        <f t="shared" si="558"/>
        <v/>
      </c>
      <c r="BZ355" s="1281" t="str">
        <f t="shared" si="559"/>
        <v/>
      </c>
      <c r="CA355" s="1281" t="str">
        <f t="shared" si="560"/>
        <v/>
      </c>
      <c r="CB355" s="1281" t="str">
        <f t="shared" si="561"/>
        <v/>
      </c>
      <c r="CC355" s="1281" t="str">
        <f t="shared" si="562"/>
        <v/>
      </c>
      <c r="CD355" s="1281" t="str">
        <f t="shared" si="563"/>
        <v/>
      </c>
      <c r="CE355" s="623" t="str">
        <f t="shared" si="564"/>
        <v/>
      </c>
      <c r="CF355" s="623" t="str">
        <f t="shared" si="565"/>
        <v/>
      </c>
      <c r="CG355" s="623" t="str">
        <f t="shared" si="566"/>
        <v/>
      </c>
      <c r="CH355" s="623" t="str">
        <f t="shared" si="567"/>
        <v/>
      </c>
      <c r="CI355" s="623" t="str">
        <f t="shared" si="568"/>
        <v/>
      </c>
      <c r="CJ355" s="623" t="str">
        <f t="shared" si="569"/>
        <v/>
      </c>
      <c r="CK355" s="623" t="str">
        <f t="shared" si="570"/>
        <v/>
      </c>
      <c r="CL355" s="623" t="str">
        <f t="shared" si="571"/>
        <v/>
      </c>
      <c r="CM355" s="623" t="str">
        <f t="shared" si="572"/>
        <v/>
      </c>
      <c r="CN355" s="623" t="str">
        <f t="shared" si="573"/>
        <v/>
      </c>
      <c r="CO355" s="623" t="str">
        <f t="shared" si="574"/>
        <v/>
      </c>
      <c r="CP355" s="623" t="str">
        <f t="shared" si="575"/>
        <v/>
      </c>
      <c r="CQ355" s="1281" t="str">
        <f t="shared" si="576"/>
        <v/>
      </c>
      <c r="CR355" s="1281" t="str">
        <f t="shared" si="577"/>
        <v/>
      </c>
      <c r="CS355" s="1281" t="str">
        <f t="shared" si="578"/>
        <v/>
      </c>
      <c r="CT355" s="1281" t="str">
        <f t="shared" si="579"/>
        <v/>
      </c>
      <c r="CU355" s="1281" t="str">
        <f t="shared" si="580"/>
        <v/>
      </c>
      <c r="CV355" s="1281" t="str">
        <f t="shared" si="581"/>
        <v/>
      </c>
      <c r="CW355" s="1281" t="str">
        <f t="shared" si="582"/>
        <v/>
      </c>
      <c r="CX355" s="1281" t="str">
        <f t="shared" si="583"/>
        <v/>
      </c>
      <c r="CY355" s="1281" t="str">
        <f t="shared" si="584"/>
        <v/>
      </c>
      <c r="CZ355" s="1281" t="str">
        <f t="shared" si="585"/>
        <v/>
      </c>
      <c r="DA355" s="1281" t="str">
        <f t="shared" si="586"/>
        <v/>
      </c>
      <c r="DB355" s="1281" t="str">
        <f t="shared" si="587"/>
        <v/>
      </c>
      <c r="DC355" s="623" t="str">
        <f t="shared" si="588"/>
        <v/>
      </c>
      <c r="DD355" s="623" t="str">
        <f t="shared" si="589"/>
        <v/>
      </c>
      <c r="DE355" s="623" t="str">
        <f t="shared" si="590"/>
        <v/>
      </c>
      <c r="DF355" s="623" t="str">
        <f t="shared" si="591"/>
        <v/>
      </c>
      <c r="DG355" s="623" t="str">
        <f t="shared" si="592"/>
        <v/>
      </c>
      <c r="DH355" s="623" t="str">
        <f t="shared" si="593"/>
        <v/>
      </c>
      <c r="DI355" s="623" t="str">
        <f t="shared" si="594"/>
        <v/>
      </c>
      <c r="DJ355" s="623" t="str">
        <f t="shared" si="595"/>
        <v/>
      </c>
      <c r="DK355" s="623" t="str">
        <f t="shared" si="596"/>
        <v/>
      </c>
      <c r="DL355" s="623" t="str">
        <f t="shared" si="597"/>
        <v/>
      </c>
      <c r="DM355" s="623" t="str">
        <f t="shared" si="598"/>
        <v/>
      </c>
      <c r="DN355" s="623" t="str">
        <f t="shared" si="599"/>
        <v/>
      </c>
      <c r="DO355" s="1281" t="str">
        <f t="shared" si="600"/>
        <v/>
      </c>
      <c r="DP355" s="1281" t="str">
        <f t="shared" si="601"/>
        <v/>
      </c>
      <c r="DQ355" s="1281" t="str">
        <f t="shared" si="602"/>
        <v/>
      </c>
      <c r="DR355" s="1281" t="str">
        <f t="shared" si="603"/>
        <v/>
      </c>
      <c r="DS355" s="1281" t="str">
        <f t="shared" si="604"/>
        <v/>
      </c>
      <c r="DT355" s="1281" t="str">
        <f t="shared" si="605"/>
        <v/>
      </c>
      <c r="DU355" s="1281" t="str">
        <f t="shared" si="606"/>
        <v/>
      </c>
      <c r="DV355" s="1281" t="str">
        <f t="shared" si="607"/>
        <v/>
      </c>
      <c r="DW355" s="1281" t="str">
        <f t="shared" si="608"/>
        <v/>
      </c>
      <c r="DX355" s="1281" t="str">
        <f t="shared" si="609"/>
        <v/>
      </c>
      <c r="DY355" s="1281" t="str">
        <f t="shared" si="610"/>
        <v/>
      </c>
      <c r="DZ355" s="1281" t="str">
        <f t="shared" si="611"/>
        <v/>
      </c>
      <c r="EA355" s="623" t="str">
        <f t="shared" si="612"/>
        <v/>
      </c>
      <c r="EB355" s="623" t="str">
        <f t="shared" si="613"/>
        <v/>
      </c>
      <c r="EC355" s="623" t="str">
        <f t="shared" si="614"/>
        <v/>
      </c>
      <c r="ED355" s="623" t="str">
        <f t="shared" si="615"/>
        <v/>
      </c>
      <c r="EE355" s="623" t="str">
        <f t="shared" si="616"/>
        <v/>
      </c>
      <c r="EF355" s="623" t="str">
        <f t="shared" si="617"/>
        <v/>
      </c>
      <c r="EG355" s="623" t="str">
        <f t="shared" si="618"/>
        <v/>
      </c>
      <c r="EH355" s="623" t="str">
        <f t="shared" si="619"/>
        <v/>
      </c>
      <c r="EI355" s="623" t="str">
        <f t="shared" si="620"/>
        <v/>
      </c>
      <c r="EJ355" s="623" t="str">
        <f t="shared" si="621"/>
        <v/>
      </c>
      <c r="EK355" s="623" t="str">
        <f t="shared" si="622"/>
        <v/>
      </c>
      <c r="EL355" s="623" t="str">
        <f t="shared" si="623"/>
        <v/>
      </c>
    </row>
    <row r="356" spans="1:142">
      <c r="A356" s="7" t="str">
        <f>IF('Rent Roll_RedIQ 1'!B349&gt;0,'Rent Roll_RedIQ 1'!B349,"")</f>
        <v/>
      </c>
      <c r="B356" s="7" t="str">
        <f>IF('Rent Roll_RedIQ 1'!C349&gt;0,'Rent Roll_RedIQ 1'!C349,"")</f>
        <v/>
      </c>
      <c r="C356" s="614">
        <f>IF('Rent Roll_RedIQ 1'!K349&gt;0,'Rent Roll_RedIQ 1'!K349,0)</f>
        <v>0</v>
      </c>
      <c r="D356" s="615" t="str">
        <f>IF('Rent Roll_RedIQ 1'!J349&gt;0,'Rent Roll_RedIQ 1'!J349,"")</f>
        <v/>
      </c>
      <c r="E356" s="624" t="str">
        <f t="shared" si="531"/>
        <v/>
      </c>
      <c r="F356" s="194"/>
      <c r="G356" s="194"/>
      <c r="H356" s="616" t="str">
        <f t="shared" si="633"/>
        <v/>
      </c>
      <c r="I356" s="1200">
        <f>IF('Rent Roll_RedIQ 1'!S349&gt;0,'Rent Roll_RedIQ 1'!S349,Purchase_Date-1)</f>
        <v>45991</v>
      </c>
      <c r="J356" s="617" t="str">
        <f t="shared" si="634"/>
        <v/>
      </c>
      <c r="K356" s="1205">
        <f t="shared" si="635"/>
        <v>46356</v>
      </c>
      <c r="L356" s="618" t="str">
        <f t="shared" si="634"/>
        <v/>
      </c>
      <c r="M356" s="1208">
        <f t="shared" si="636"/>
        <v>46721</v>
      </c>
      <c r="N356" s="614" t="str">
        <f t="shared" si="532"/>
        <v/>
      </c>
      <c r="O356" s="614" t="str">
        <f t="shared" si="533"/>
        <v/>
      </c>
      <c r="P356" s="614" t="str">
        <f t="shared" si="534"/>
        <v/>
      </c>
      <c r="Q356" s="614" t="str">
        <f t="shared" si="535"/>
        <v/>
      </c>
      <c r="R356" s="614" t="str">
        <f t="shared" si="536"/>
        <v/>
      </c>
      <c r="S356" s="614" t="str">
        <f t="shared" si="537"/>
        <v/>
      </c>
      <c r="T356" s="614" t="str">
        <f t="shared" si="538"/>
        <v/>
      </c>
      <c r="U356" s="619"/>
      <c r="V356" s="614"/>
      <c r="W356" s="620" t="str">
        <f t="shared" si="631"/>
        <v/>
      </c>
      <c r="X356" s="620" t="str">
        <f t="shared" si="641"/>
        <v/>
      </c>
      <c r="Y356" s="620" t="str">
        <f t="shared" si="641"/>
        <v/>
      </c>
      <c r="Z356" s="620" t="str">
        <f t="shared" si="641"/>
        <v/>
      </c>
      <c r="AA356" s="620" t="str">
        <f t="shared" si="641"/>
        <v/>
      </c>
      <c r="AB356" s="620" t="str">
        <f t="shared" si="641"/>
        <v/>
      </c>
      <c r="AC356" s="620" t="str">
        <f t="shared" si="641"/>
        <v/>
      </c>
      <c r="AD356" s="620" t="str">
        <f t="shared" si="641"/>
        <v/>
      </c>
      <c r="AE356" s="620" t="str">
        <f t="shared" si="641"/>
        <v/>
      </c>
      <c r="AF356" s="620" t="str">
        <f t="shared" si="641"/>
        <v/>
      </c>
      <c r="AG356" s="620" t="str">
        <f t="shared" si="641"/>
        <v/>
      </c>
      <c r="AH356" s="620" t="str">
        <f t="shared" si="641"/>
        <v/>
      </c>
      <c r="AI356" s="621" t="str">
        <f t="shared" si="629"/>
        <v/>
      </c>
      <c r="AJ356" s="621" t="str">
        <f t="shared" si="637"/>
        <v/>
      </c>
      <c r="AK356" s="621" t="str">
        <f t="shared" si="637"/>
        <v/>
      </c>
      <c r="AL356" s="621" t="str">
        <f t="shared" si="637"/>
        <v/>
      </c>
      <c r="AM356" s="621" t="str">
        <f t="shared" si="637"/>
        <v/>
      </c>
      <c r="AN356" s="621" t="str">
        <f t="shared" si="637"/>
        <v/>
      </c>
      <c r="AO356" s="621" t="str">
        <f t="shared" si="637"/>
        <v/>
      </c>
      <c r="AP356" s="621" t="str">
        <f t="shared" si="637"/>
        <v/>
      </c>
      <c r="AQ356" s="621" t="str">
        <f t="shared" si="637"/>
        <v/>
      </c>
      <c r="AR356" s="621" t="str">
        <f t="shared" si="637"/>
        <v/>
      </c>
      <c r="AS356" s="621" t="str">
        <f t="shared" si="637"/>
        <v/>
      </c>
      <c r="AT356" s="621" t="str">
        <f t="shared" si="637"/>
        <v/>
      </c>
      <c r="AU356" s="622" t="str">
        <f t="shared" si="526"/>
        <v/>
      </c>
      <c r="AV356" s="622" t="str">
        <f t="shared" si="638"/>
        <v/>
      </c>
      <c r="AW356" s="622" t="str">
        <f t="shared" si="638"/>
        <v/>
      </c>
      <c r="AX356" s="622" t="str">
        <f t="shared" si="638"/>
        <v/>
      </c>
      <c r="AY356" s="622" t="str">
        <f t="shared" si="638"/>
        <v/>
      </c>
      <c r="AZ356" s="622" t="str">
        <f t="shared" si="638"/>
        <v/>
      </c>
      <c r="BA356" s="622" t="str">
        <f t="shared" si="638"/>
        <v/>
      </c>
      <c r="BB356" s="622" t="str">
        <f t="shared" si="638"/>
        <v/>
      </c>
      <c r="BC356" s="622" t="str">
        <f t="shared" si="638"/>
        <v/>
      </c>
      <c r="BD356" s="622" t="str">
        <f t="shared" si="638"/>
        <v/>
      </c>
      <c r="BE356" s="622" t="str">
        <f t="shared" si="638"/>
        <v/>
      </c>
      <c r="BF356" s="622" t="str">
        <f t="shared" si="638"/>
        <v/>
      </c>
      <c r="BG356" s="623" t="str">
        <f t="shared" si="540"/>
        <v/>
      </c>
      <c r="BH356" s="623" t="str">
        <f t="shared" si="541"/>
        <v/>
      </c>
      <c r="BI356" s="623" t="str">
        <f t="shared" si="542"/>
        <v/>
      </c>
      <c r="BJ356" s="623" t="str">
        <f t="shared" si="543"/>
        <v/>
      </c>
      <c r="BK356" s="623" t="str">
        <f t="shared" si="544"/>
        <v/>
      </c>
      <c r="BL356" s="623" t="str">
        <f t="shared" si="545"/>
        <v/>
      </c>
      <c r="BM356" s="623" t="str">
        <f t="shared" si="546"/>
        <v/>
      </c>
      <c r="BN356" s="623" t="str">
        <f t="shared" si="547"/>
        <v/>
      </c>
      <c r="BO356" s="623" t="str">
        <f t="shared" si="548"/>
        <v/>
      </c>
      <c r="BP356" s="623" t="str">
        <f t="shared" si="549"/>
        <v/>
      </c>
      <c r="BQ356" s="623" t="str">
        <f t="shared" si="550"/>
        <v/>
      </c>
      <c r="BR356" s="623" t="str">
        <f t="shared" si="551"/>
        <v/>
      </c>
      <c r="BS356" s="1281" t="str">
        <f t="shared" si="552"/>
        <v/>
      </c>
      <c r="BT356" s="1281" t="str">
        <f t="shared" si="553"/>
        <v/>
      </c>
      <c r="BU356" s="1281" t="str">
        <f t="shared" si="554"/>
        <v/>
      </c>
      <c r="BV356" s="1281" t="str">
        <f t="shared" si="555"/>
        <v/>
      </c>
      <c r="BW356" s="1281" t="str">
        <f t="shared" si="556"/>
        <v/>
      </c>
      <c r="BX356" s="1281" t="str">
        <f t="shared" si="557"/>
        <v/>
      </c>
      <c r="BY356" s="1281" t="str">
        <f t="shared" si="558"/>
        <v/>
      </c>
      <c r="BZ356" s="1281" t="str">
        <f t="shared" si="559"/>
        <v/>
      </c>
      <c r="CA356" s="1281" t="str">
        <f t="shared" si="560"/>
        <v/>
      </c>
      <c r="CB356" s="1281" t="str">
        <f t="shared" si="561"/>
        <v/>
      </c>
      <c r="CC356" s="1281" t="str">
        <f t="shared" si="562"/>
        <v/>
      </c>
      <c r="CD356" s="1281" t="str">
        <f t="shared" si="563"/>
        <v/>
      </c>
      <c r="CE356" s="623" t="str">
        <f t="shared" si="564"/>
        <v/>
      </c>
      <c r="CF356" s="623" t="str">
        <f t="shared" si="565"/>
        <v/>
      </c>
      <c r="CG356" s="623" t="str">
        <f t="shared" si="566"/>
        <v/>
      </c>
      <c r="CH356" s="623" t="str">
        <f t="shared" si="567"/>
        <v/>
      </c>
      <c r="CI356" s="623" t="str">
        <f t="shared" si="568"/>
        <v/>
      </c>
      <c r="CJ356" s="623" t="str">
        <f t="shared" si="569"/>
        <v/>
      </c>
      <c r="CK356" s="623" t="str">
        <f t="shared" si="570"/>
        <v/>
      </c>
      <c r="CL356" s="623" t="str">
        <f t="shared" si="571"/>
        <v/>
      </c>
      <c r="CM356" s="623" t="str">
        <f t="shared" si="572"/>
        <v/>
      </c>
      <c r="CN356" s="623" t="str">
        <f t="shared" si="573"/>
        <v/>
      </c>
      <c r="CO356" s="623" t="str">
        <f t="shared" si="574"/>
        <v/>
      </c>
      <c r="CP356" s="623" t="str">
        <f t="shared" si="575"/>
        <v/>
      </c>
      <c r="CQ356" s="1281" t="str">
        <f t="shared" si="576"/>
        <v/>
      </c>
      <c r="CR356" s="1281" t="str">
        <f t="shared" si="577"/>
        <v/>
      </c>
      <c r="CS356" s="1281" t="str">
        <f t="shared" si="578"/>
        <v/>
      </c>
      <c r="CT356" s="1281" t="str">
        <f t="shared" si="579"/>
        <v/>
      </c>
      <c r="CU356" s="1281" t="str">
        <f t="shared" si="580"/>
        <v/>
      </c>
      <c r="CV356" s="1281" t="str">
        <f t="shared" si="581"/>
        <v/>
      </c>
      <c r="CW356" s="1281" t="str">
        <f t="shared" si="582"/>
        <v/>
      </c>
      <c r="CX356" s="1281" t="str">
        <f t="shared" si="583"/>
        <v/>
      </c>
      <c r="CY356" s="1281" t="str">
        <f t="shared" si="584"/>
        <v/>
      </c>
      <c r="CZ356" s="1281" t="str">
        <f t="shared" si="585"/>
        <v/>
      </c>
      <c r="DA356" s="1281" t="str">
        <f t="shared" si="586"/>
        <v/>
      </c>
      <c r="DB356" s="1281" t="str">
        <f t="shared" si="587"/>
        <v/>
      </c>
      <c r="DC356" s="623" t="str">
        <f t="shared" si="588"/>
        <v/>
      </c>
      <c r="DD356" s="623" t="str">
        <f t="shared" si="589"/>
        <v/>
      </c>
      <c r="DE356" s="623" t="str">
        <f t="shared" si="590"/>
        <v/>
      </c>
      <c r="DF356" s="623" t="str">
        <f t="shared" si="591"/>
        <v/>
      </c>
      <c r="DG356" s="623" t="str">
        <f t="shared" si="592"/>
        <v/>
      </c>
      <c r="DH356" s="623" t="str">
        <f t="shared" si="593"/>
        <v/>
      </c>
      <c r="DI356" s="623" t="str">
        <f t="shared" si="594"/>
        <v/>
      </c>
      <c r="DJ356" s="623" t="str">
        <f t="shared" si="595"/>
        <v/>
      </c>
      <c r="DK356" s="623" t="str">
        <f t="shared" si="596"/>
        <v/>
      </c>
      <c r="DL356" s="623" t="str">
        <f t="shared" si="597"/>
        <v/>
      </c>
      <c r="DM356" s="623" t="str">
        <f t="shared" si="598"/>
        <v/>
      </c>
      <c r="DN356" s="623" t="str">
        <f t="shared" si="599"/>
        <v/>
      </c>
      <c r="DO356" s="1281" t="str">
        <f t="shared" si="600"/>
        <v/>
      </c>
      <c r="DP356" s="1281" t="str">
        <f t="shared" si="601"/>
        <v/>
      </c>
      <c r="DQ356" s="1281" t="str">
        <f t="shared" si="602"/>
        <v/>
      </c>
      <c r="DR356" s="1281" t="str">
        <f t="shared" si="603"/>
        <v/>
      </c>
      <c r="DS356" s="1281" t="str">
        <f t="shared" si="604"/>
        <v/>
      </c>
      <c r="DT356" s="1281" t="str">
        <f t="shared" si="605"/>
        <v/>
      </c>
      <c r="DU356" s="1281" t="str">
        <f t="shared" si="606"/>
        <v/>
      </c>
      <c r="DV356" s="1281" t="str">
        <f t="shared" si="607"/>
        <v/>
      </c>
      <c r="DW356" s="1281" t="str">
        <f t="shared" si="608"/>
        <v/>
      </c>
      <c r="DX356" s="1281" t="str">
        <f t="shared" si="609"/>
        <v/>
      </c>
      <c r="DY356" s="1281" t="str">
        <f t="shared" si="610"/>
        <v/>
      </c>
      <c r="DZ356" s="1281" t="str">
        <f t="shared" si="611"/>
        <v/>
      </c>
      <c r="EA356" s="623" t="str">
        <f t="shared" si="612"/>
        <v/>
      </c>
      <c r="EB356" s="623" t="str">
        <f t="shared" si="613"/>
        <v/>
      </c>
      <c r="EC356" s="623" t="str">
        <f t="shared" si="614"/>
        <v/>
      </c>
      <c r="ED356" s="623" t="str">
        <f t="shared" si="615"/>
        <v/>
      </c>
      <c r="EE356" s="623" t="str">
        <f t="shared" si="616"/>
        <v/>
      </c>
      <c r="EF356" s="623" t="str">
        <f t="shared" si="617"/>
        <v/>
      </c>
      <c r="EG356" s="623" t="str">
        <f t="shared" si="618"/>
        <v/>
      </c>
      <c r="EH356" s="623" t="str">
        <f t="shared" si="619"/>
        <v/>
      </c>
      <c r="EI356" s="623" t="str">
        <f t="shared" si="620"/>
        <v/>
      </c>
      <c r="EJ356" s="623" t="str">
        <f t="shared" si="621"/>
        <v/>
      </c>
      <c r="EK356" s="623" t="str">
        <f t="shared" si="622"/>
        <v/>
      </c>
      <c r="EL356" s="623" t="str">
        <f t="shared" si="623"/>
        <v/>
      </c>
    </row>
    <row r="357" spans="1:142">
      <c r="A357" s="7" t="str">
        <f>IF('Rent Roll_RedIQ 1'!B350&gt;0,'Rent Roll_RedIQ 1'!B350,"")</f>
        <v/>
      </c>
      <c r="B357" s="7" t="str">
        <f>IF('Rent Roll_RedIQ 1'!C350&gt;0,'Rent Roll_RedIQ 1'!C350,"")</f>
        <v/>
      </c>
      <c r="C357" s="614">
        <f>IF('Rent Roll_RedIQ 1'!K350&gt;0,'Rent Roll_RedIQ 1'!K350,0)</f>
        <v>0</v>
      </c>
      <c r="D357" s="615" t="str">
        <f>IF('Rent Roll_RedIQ 1'!J350&gt;0,'Rent Roll_RedIQ 1'!J350,"")</f>
        <v/>
      </c>
      <c r="E357" s="624" t="str">
        <f t="shared" si="531"/>
        <v/>
      </c>
      <c r="F357" s="194"/>
      <c r="G357" s="194"/>
      <c r="H357" s="616" t="str">
        <f t="shared" si="633"/>
        <v/>
      </c>
      <c r="I357" s="1200">
        <f>IF('Rent Roll_RedIQ 1'!S350&gt;0,'Rent Roll_RedIQ 1'!S350,Purchase_Date-1)</f>
        <v>45991</v>
      </c>
      <c r="J357" s="617" t="str">
        <f t="shared" si="634"/>
        <v/>
      </c>
      <c r="K357" s="1205">
        <f t="shared" si="635"/>
        <v>46356</v>
      </c>
      <c r="L357" s="618" t="str">
        <f t="shared" si="634"/>
        <v/>
      </c>
      <c r="M357" s="1208">
        <f t="shared" si="636"/>
        <v>46721</v>
      </c>
      <c r="N357" s="614" t="str">
        <f t="shared" si="532"/>
        <v/>
      </c>
      <c r="O357" s="614" t="str">
        <f t="shared" si="533"/>
        <v/>
      </c>
      <c r="P357" s="614" t="str">
        <f t="shared" si="534"/>
        <v/>
      </c>
      <c r="Q357" s="614" t="str">
        <f t="shared" si="535"/>
        <v/>
      </c>
      <c r="R357" s="614" t="str">
        <f t="shared" si="536"/>
        <v/>
      </c>
      <c r="S357" s="614" t="str">
        <f t="shared" si="537"/>
        <v/>
      </c>
      <c r="T357" s="614" t="str">
        <f t="shared" si="538"/>
        <v/>
      </c>
      <c r="U357" s="619"/>
      <c r="V357" s="614"/>
      <c r="W357" s="620" t="str">
        <f t="shared" si="631"/>
        <v/>
      </c>
      <c r="X357" s="620" t="str">
        <f t="shared" si="641"/>
        <v/>
      </c>
      <c r="Y357" s="620" t="str">
        <f t="shared" si="641"/>
        <v/>
      </c>
      <c r="Z357" s="620" t="str">
        <f t="shared" si="641"/>
        <v/>
      </c>
      <c r="AA357" s="620" t="str">
        <f t="shared" si="641"/>
        <v/>
      </c>
      <c r="AB357" s="620" t="str">
        <f t="shared" si="641"/>
        <v/>
      </c>
      <c r="AC357" s="620" t="str">
        <f t="shared" si="641"/>
        <v/>
      </c>
      <c r="AD357" s="620" t="str">
        <f t="shared" si="641"/>
        <v/>
      </c>
      <c r="AE357" s="620" t="str">
        <f t="shared" si="641"/>
        <v/>
      </c>
      <c r="AF357" s="620" t="str">
        <f t="shared" si="641"/>
        <v/>
      </c>
      <c r="AG357" s="620" t="str">
        <f t="shared" si="641"/>
        <v/>
      </c>
      <c r="AH357" s="620" t="str">
        <f t="shared" si="641"/>
        <v/>
      </c>
      <c r="AI357" s="621" t="str">
        <f t="shared" si="629"/>
        <v/>
      </c>
      <c r="AJ357" s="621" t="str">
        <f t="shared" si="637"/>
        <v/>
      </c>
      <c r="AK357" s="621" t="str">
        <f t="shared" si="637"/>
        <v/>
      </c>
      <c r="AL357" s="621" t="str">
        <f t="shared" si="637"/>
        <v/>
      </c>
      <c r="AM357" s="621" t="str">
        <f t="shared" si="637"/>
        <v/>
      </c>
      <c r="AN357" s="621" t="str">
        <f t="shared" si="637"/>
        <v/>
      </c>
      <c r="AO357" s="621" t="str">
        <f t="shared" si="637"/>
        <v/>
      </c>
      <c r="AP357" s="621" t="str">
        <f t="shared" si="637"/>
        <v/>
      </c>
      <c r="AQ357" s="621" t="str">
        <f t="shared" si="637"/>
        <v/>
      </c>
      <c r="AR357" s="621" t="str">
        <f t="shared" si="637"/>
        <v/>
      </c>
      <c r="AS357" s="621" t="str">
        <f t="shared" si="637"/>
        <v/>
      </c>
      <c r="AT357" s="621" t="str">
        <f t="shared" si="637"/>
        <v/>
      </c>
      <c r="AU357" s="622" t="str">
        <f t="shared" si="526"/>
        <v/>
      </c>
      <c r="AV357" s="622" t="str">
        <f t="shared" si="638"/>
        <v/>
      </c>
      <c r="AW357" s="622" t="str">
        <f t="shared" si="638"/>
        <v/>
      </c>
      <c r="AX357" s="622" t="str">
        <f t="shared" si="638"/>
        <v/>
      </c>
      <c r="AY357" s="622" t="str">
        <f t="shared" si="638"/>
        <v/>
      </c>
      <c r="AZ357" s="622" t="str">
        <f t="shared" si="638"/>
        <v/>
      </c>
      <c r="BA357" s="622" t="str">
        <f t="shared" si="638"/>
        <v/>
      </c>
      <c r="BB357" s="622" t="str">
        <f t="shared" si="638"/>
        <v/>
      </c>
      <c r="BC357" s="622" t="str">
        <f t="shared" si="638"/>
        <v/>
      </c>
      <c r="BD357" s="622" t="str">
        <f t="shared" si="638"/>
        <v/>
      </c>
      <c r="BE357" s="622" t="str">
        <f t="shared" si="638"/>
        <v/>
      </c>
      <c r="BF357" s="622" t="str">
        <f t="shared" si="638"/>
        <v/>
      </c>
      <c r="BG357" s="623" t="str">
        <f t="shared" si="540"/>
        <v/>
      </c>
      <c r="BH357" s="623" t="str">
        <f t="shared" si="541"/>
        <v/>
      </c>
      <c r="BI357" s="623" t="str">
        <f t="shared" si="542"/>
        <v/>
      </c>
      <c r="BJ357" s="623" t="str">
        <f t="shared" si="543"/>
        <v/>
      </c>
      <c r="BK357" s="623" t="str">
        <f t="shared" si="544"/>
        <v/>
      </c>
      <c r="BL357" s="623" t="str">
        <f t="shared" si="545"/>
        <v/>
      </c>
      <c r="BM357" s="623" t="str">
        <f t="shared" si="546"/>
        <v/>
      </c>
      <c r="BN357" s="623" t="str">
        <f t="shared" si="547"/>
        <v/>
      </c>
      <c r="BO357" s="623" t="str">
        <f t="shared" si="548"/>
        <v/>
      </c>
      <c r="BP357" s="623" t="str">
        <f t="shared" si="549"/>
        <v/>
      </c>
      <c r="BQ357" s="623" t="str">
        <f t="shared" si="550"/>
        <v/>
      </c>
      <c r="BR357" s="623" t="str">
        <f t="shared" si="551"/>
        <v/>
      </c>
      <c r="BS357" s="1281" t="str">
        <f t="shared" si="552"/>
        <v/>
      </c>
      <c r="BT357" s="1281" t="str">
        <f t="shared" si="553"/>
        <v/>
      </c>
      <c r="BU357" s="1281" t="str">
        <f t="shared" si="554"/>
        <v/>
      </c>
      <c r="BV357" s="1281" t="str">
        <f t="shared" si="555"/>
        <v/>
      </c>
      <c r="BW357" s="1281" t="str">
        <f t="shared" si="556"/>
        <v/>
      </c>
      <c r="BX357" s="1281" t="str">
        <f t="shared" si="557"/>
        <v/>
      </c>
      <c r="BY357" s="1281" t="str">
        <f t="shared" si="558"/>
        <v/>
      </c>
      <c r="BZ357" s="1281" t="str">
        <f t="shared" si="559"/>
        <v/>
      </c>
      <c r="CA357" s="1281" t="str">
        <f t="shared" si="560"/>
        <v/>
      </c>
      <c r="CB357" s="1281" t="str">
        <f t="shared" si="561"/>
        <v/>
      </c>
      <c r="CC357" s="1281" t="str">
        <f t="shared" si="562"/>
        <v/>
      </c>
      <c r="CD357" s="1281" t="str">
        <f t="shared" si="563"/>
        <v/>
      </c>
      <c r="CE357" s="623" t="str">
        <f t="shared" si="564"/>
        <v/>
      </c>
      <c r="CF357" s="623" t="str">
        <f t="shared" si="565"/>
        <v/>
      </c>
      <c r="CG357" s="623" t="str">
        <f t="shared" si="566"/>
        <v/>
      </c>
      <c r="CH357" s="623" t="str">
        <f t="shared" si="567"/>
        <v/>
      </c>
      <c r="CI357" s="623" t="str">
        <f t="shared" si="568"/>
        <v/>
      </c>
      <c r="CJ357" s="623" t="str">
        <f t="shared" si="569"/>
        <v/>
      </c>
      <c r="CK357" s="623" t="str">
        <f t="shared" si="570"/>
        <v/>
      </c>
      <c r="CL357" s="623" t="str">
        <f t="shared" si="571"/>
        <v/>
      </c>
      <c r="CM357" s="623" t="str">
        <f t="shared" si="572"/>
        <v/>
      </c>
      <c r="CN357" s="623" t="str">
        <f t="shared" si="573"/>
        <v/>
      </c>
      <c r="CO357" s="623" t="str">
        <f t="shared" si="574"/>
        <v/>
      </c>
      <c r="CP357" s="623" t="str">
        <f t="shared" si="575"/>
        <v/>
      </c>
      <c r="CQ357" s="1281" t="str">
        <f t="shared" si="576"/>
        <v/>
      </c>
      <c r="CR357" s="1281" t="str">
        <f t="shared" si="577"/>
        <v/>
      </c>
      <c r="CS357" s="1281" t="str">
        <f t="shared" si="578"/>
        <v/>
      </c>
      <c r="CT357" s="1281" t="str">
        <f t="shared" si="579"/>
        <v/>
      </c>
      <c r="CU357" s="1281" t="str">
        <f t="shared" si="580"/>
        <v/>
      </c>
      <c r="CV357" s="1281" t="str">
        <f t="shared" si="581"/>
        <v/>
      </c>
      <c r="CW357" s="1281" t="str">
        <f t="shared" si="582"/>
        <v/>
      </c>
      <c r="CX357" s="1281" t="str">
        <f t="shared" si="583"/>
        <v/>
      </c>
      <c r="CY357" s="1281" t="str">
        <f t="shared" si="584"/>
        <v/>
      </c>
      <c r="CZ357" s="1281" t="str">
        <f t="shared" si="585"/>
        <v/>
      </c>
      <c r="DA357" s="1281" t="str">
        <f t="shared" si="586"/>
        <v/>
      </c>
      <c r="DB357" s="1281" t="str">
        <f t="shared" si="587"/>
        <v/>
      </c>
      <c r="DC357" s="623" t="str">
        <f t="shared" si="588"/>
        <v/>
      </c>
      <c r="DD357" s="623" t="str">
        <f t="shared" si="589"/>
        <v/>
      </c>
      <c r="DE357" s="623" t="str">
        <f t="shared" si="590"/>
        <v/>
      </c>
      <c r="DF357" s="623" t="str">
        <f t="shared" si="591"/>
        <v/>
      </c>
      <c r="DG357" s="623" t="str">
        <f t="shared" si="592"/>
        <v/>
      </c>
      <c r="DH357" s="623" t="str">
        <f t="shared" si="593"/>
        <v/>
      </c>
      <c r="DI357" s="623" t="str">
        <f t="shared" si="594"/>
        <v/>
      </c>
      <c r="DJ357" s="623" t="str">
        <f t="shared" si="595"/>
        <v/>
      </c>
      <c r="DK357" s="623" t="str">
        <f t="shared" si="596"/>
        <v/>
      </c>
      <c r="DL357" s="623" t="str">
        <f t="shared" si="597"/>
        <v/>
      </c>
      <c r="DM357" s="623" t="str">
        <f t="shared" si="598"/>
        <v/>
      </c>
      <c r="DN357" s="623" t="str">
        <f t="shared" si="599"/>
        <v/>
      </c>
      <c r="DO357" s="1281" t="str">
        <f t="shared" si="600"/>
        <v/>
      </c>
      <c r="DP357" s="1281" t="str">
        <f t="shared" si="601"/>
        <v/>
      </c>
      <c r="DQ357" s="1281" t="str">
        <f t="shared" si="602"/>
        <v/>
      </c>
      <c r="DR357" s="1281" t="str">
        <f t="shared" si="603"/>
        <v/>
      </c>
      <c r="DS357" s="1281" t="str">
        <f t="shared" si="604"/>
        <v/>
      </c>
      <c r="DT357" s="1281" t="str">
        <f t="shared" si="605"/>
        <v/>
      </c>
      <c r="DU357" s="1281" t="str">
        <f t="shared" si="606"/>
        <v/>
      </c>
      <c r="DV357" s="1281" t="str">
        <f t="shared" si="607"/>
        <v/>
      </c>
      <c r="DW357" s="1281" t="str">
        <f t="shared" si="608"/>
        <v/>
      </c>
      <c r="DX357" s="1281" t="str">
        <f t="shared" si="609"/>
        <v/>
      </c>
      <c r="DY357" s="1281" t="str">
        <f t="shared" si="610"/>
        <v/>
      </c>
      <c r="DZ357" s="1281" t="str">
        <f t="shared" si="611"/>
        <v/>
      </c>
      <c r="EA357" s="623" t="str">
        <f t="shared" si="612"/>
        <v/>
      </c>
      <c r="EB357" s="623" t="str">
        <f t="shared" si="613"/>
        <v/>
      </c>
      <c r="EC357" s="623" t="str">
        <f t="shared" si="614"/>
        <v/>
      </c>
      <c r="ED357" s="623" t="str">
        <f t="shared" si="615"/>
        <v/>
      </c>
      <c r="EE357" s="623" t="str">
        <f t="shared" si="616"/>
        <v/>
      </c>
      <c r="EF357" s="623" t="str">
        <f t="shared" si="617"/>
        <v/>
      </c>
      <c r="EG357" s="623" t="str">
        <f t="shared" si="618"/>
        <v/>
      </c>
      <c r="EH357" s="623" t="str">
        <f t="shared" si="619"/>
        <v/>
      </c>
      <c r="EI357" s="623" t="str">
        <f t="shared" si="620"/>
        <v/>
      </c>
      <c r="EJ357" s="623" t="str">
        <f t="shared" si="621"/>
        <v/>
      </c>
      <c r="EK357" s="623" t="str">
        <f t="shared" si="622"/>
        <v/>
      </c>
      <c r="EL357" s="623" t="str">
        <f t="shared" si="623"/>
        <v/>
      </c>
    </row>
    <row r="358" spans="1:142">
      <c r="A358" s="7" t="str">
        <f>IF('Rent Roll_RedIQ 1'!B351&gt;0,'Rent Roll_RedIQ 1'!B351,"")</f>
        <v/>
      </c>
      <c r="B358" s="7" t="str">
        <f>IF('Rent Roll_RedIQ 1'!C351&gt;0,'Rent Roll_RedIQ 1'!C351,"")</f>
        <v/>
      </c>
      <c r="C358" s="614">
        <f>IF('Rent Roll_RedIQ 1'!K351&gt;0,'Rent Roll_RedIQ 1'!K351,0)</f>
        <v>0</v>
      </c>
      <c r="D358" s="615" t="str">
        <f>IF('Rent Roll_RedIQ 1'!J351&gt;0,'Rent Roll_RedIQ 1'!J351,"")</f>
        <v/>
      </c>
      <c r="E358" s="624" t="str">
        <f t="shared" si="531"/>
        <v/>
      </c>
      <c r="F358" s="194"/>
      <c r="G358" s="194"/>
      <c r="H358" s="616" t="str">
        <f t="shared" si="633"/>
        <v/>
      </c>
      <c r="I358" s="1200">
        <f>IF('Rent Roll_RedIQ 1'!S351&gt;0,'Rent Roll_RedIQ 1'!S351,Purchase_Date-1)</f>
        <v>45991</v>
      </c>
      <c r="J358" s="617" t="str">
        <f t="shared" si="634"/>
        <v/>
      </c>
      <c r="K358" s="1205">
        <f t="shared" si="635"/>
        <v>46356</v>
      </c>
      <c r="L358" s="618" t="str">
        <f t="shared" si="634"/>
        <v/>
      </c>
      <c r="M358" s="1208">
        <f t="shared" si="636"/>
        <v>46721</v>
      </c>
      <c r="N358" s="614" t="str">
        <f t="shared" si="532"/>
        <v/>
      </c>
      <c r="O358" s="614" t="str">
        <f t="shared" si="533"/>
        <v/>
      </c>
      <c r="P358" s="614" t="str">
        <f t="shared" si="534"/>
        <v/>
      </c>
      <c r="Q358" s="614" t="str">
        <f t="shared" si="535"/>
        <v/>
      </c>
      <c r="R358" s="614" t="str">
        <f t="shared" si="536"/>
        <v/>
      </c>
      <c r="S358" s="614" t="str">
        <f t="shared" si="537"/>
        <v/>
      </c>
      <c r="T358" s="614" t="str">
        <f t="shared" si="538"/>
        <v/>
      </c>
      <c r="U358" s="619"/>
      <c r="V358" s="614"/>
      <c r="W358" s="620" t="str">
        <f t="shared" si="631"/>
        <v/>
      </c>
      <c r="X358" s="620" t="str">
        <f t="shared" ref="X358:AH360" si="643">IF($I358&gt;=X$11,$C358,$H358)</f>
        <v/>
      </c>
      <c r="Y358" s="620" t="str">
        <f t="shared" si="643"/>
        <v/>
      </c>
      <c r="Z358" s="620" t="str">
        <f t="shared" si="643"/>
        <v/>
      </c>
      <c r="AA358" s="620" t="str">
        <f t="shared" si="643"/>
        <v/>
      </c>
      <c r="AB358" s="620" t="str">
        <f t="shared" si="643"/>
        <v/>
      </c>
      <c r="AC358" s="620" t="str">
        <f t="shared" si="643"/>
        <v/>
      </c>
      <c r="AD358" s="620" t="str">
        <f t="shared" si="643"/>
        <v/>
      </c>
      <c r="AE358" s="620" t="str">
        <f t="shared" si="643"/>
        <v/>
      </c>
      <c r="AF358" s="620" t="str">
        <f t="shared" si="643"/>
        <v/>
      </c>
      <c r="AG358" s="620" t="str">
        <f t="shared" si="643"/>
        <v/>
      </c>
      <c r="AH358" s="620" t="str">
        <f t="shared" si="643"/>
        <v/>
      </c>
      <c r="AI358" s="621" t="str">
        <f t="shared" si="629"/>
        <v/>
      </c>
      <c r="AJ358" s="621" t="str">
        <f t="shared" si="637"/>
        <v/>
      </c>
      <c r="AK358" s="621" t="str">
        <f t="shared" si="637"/>
        <v/>
      </c>
      <c r="AL358" s="621" t="str">
        <f t="shared" si="637"/>
        <v/>
      </c>
      <c r="AM358" s="621" t="str">
        <f t="shared" si="637"/>
        <v/>
      </c>
      <c r="AN358" s="621" t="str">
        <f t="shared" si="637"/>
        <v/>
      </c>
      <c r="AO358" s="621" t="str">
        <f t="shared" si="637"/>
        <v/>
      </c>
      <c r="AP358" s="621" t="str">
        <f t="shared" si="637"/>
        <v/>
      </c>
      <c r="AQ358" s="621" t="str">
        <f t="shared" si="637"/>
        <v/>
      </c>
      <c r="AR358" s="621" t="str">
        <f t="shared" si="637"/>
        <v/>
      </c>
      <c r="AS358" s="621" t="str">
        <f t="shared" si="637"/>
        <v/>
      </c>
      <c r="AT358" s="621" t="str">
        <f t="shared" si="637"/>
        <v/>
      </c>
      <c r="AU358" s="622" t="str">
        <f t="shared" ref="AU358:AU404" si="644">IF($M358&gt;=AU$11,$J358,$L358)</f>
        <v/>
      </c>
      <c r="AV358" s="622" t="str">
        <f t="shared" si="638"/>
        <v/>
      </c>
      <c r="AW358" s="622" t="str">
        <f t="shared" si="638"/>
        <v/>
      </c>
      <c r="AX358" s="622" t="str">
        <f t="shared" si="638"/>
        <v/>
      </c>
      <c r="AY358" s="622" t="str">
        <f t="shared" si="638"/>
        <v/>
      </c>
      <c r="AZ358" s="622" t="str">
        <f t="shared" si="638"/>
        <v/>
      </c>
      <c r="BA358" s="622" t="str">
        <f t="shared" si="638"/>
        <v/>
      </c>
      <c r="BB358" s="622" t="str">
        <f t="shared" si="638"/>
        <v/>
      </c>
      <c r="BC358" s="622" t="str">
        <f t="shared" si="638"/>
        <v/>
      </c>
      <c r="BD358" s="622" t="str">
        <f t="shared" si="638"/>
        <v/>
      </c>
      <c r="BE358" s="622" t="str">
        <f t="shared" si="638"/>
        <v/>
      </c>
      <c r="BF358" s="622" t="str">
        <f t="shared" si="638"/>
        <v/>
      </c>
      <c r="BG358" s="623" t="str">
        <f t="shared" si="540"/>
        <v/>
      </c>
      <c r="BH358" s="623" t="str">
        <f t="shared" si="541"/>
        <v/>
      </c>
      <c r="BI358" s="623" t="str">
        <f t="shared" si="542"/>
        <v/>
      </c>
      <c r="BJ358" s="623" t="str">
        <f t="shared" si="543"/>
        <v/>
      </c>
      <c r="BK358" s="623" t="str">
        <f t="shared" si="544"/>
        <v/>
      </c>
      <c r="BL358" s="623" t="str">
        <f t="shared" si="545"/>
        <v/>
      </c>
      <c r="BM358" s="623" t="str">
        <f t="shared" si="546"/>
        <v/>
      </c>
      <c r="BN358" s="623" t="str">
        <f t="shared" si="547"/>
        <v/>
      </c>
      <c r="BO358" s="623" t="str">
        <f t="shared" si="548"/>
        <v/>
      </c>
      <c r="BP358" s="623" t="str">
        <f t="shared" si="549"/>
        <v/>
      </c>
      <c r="BQ358" s="623" t="str">
        <f t="shared" si="550"/>
        <v/>
      </c>
      <c r="BR358" s="623" t="str">
        <f t="shared" si="551"/>
        <v/>
      </c>
      <c r="BS358" s="1281" t="str">
        <f t="shared" si="552"/>
        <v/>
      </c>
      <c r="BT358" s="1281" t="str">
        <f t="shared" si="553"/>
        <v/>
      </c>
      <c r="BU358" s="1281" t="str">
        <f t="shared" si="554"/>
        <v/>
      </c>
      <c r="BV358" s="1281" t="str">
        <f t="shared" si="555"/>
        <v/>
      </c>
      <c r="BW358" s="1281" t="str">
        <f t="shared" si="556"/>
        <v/>
      </c>
      <c r="BX358" s="1281" t="str">
        <f t="shared" si="557"/>
        <v/>
      </c>
      <c r="BY358" s="1281" t="str">
        <f t="shared" si="558"/>
        <v/>
      </c>
      <c r="BZ358" s="1281" t="str">
        <f t="shared" si="559"/>
        <v/>
      </c>
      <c r="CA358" s="1281" t="str">
        <f t="shared" si="560"/>
        <v/>
      </c>
      <c r="CB358" s="1281" t="str">
        <f t="shared" si="561"/>
        <v/>
      </c>
      <c r="CC358" s="1281" t="str">
        <f t="shared" si="562"/>
        <v/>
      </c>
      <c r="CD358" s="1281" t="str">
        <f t="shared" si="563"/>
        <v/>
      </c>
      <c r="CE358" s="623" t="str">
        <f t="shared" si="564"/>
        <v/>
      </c>
      <c r="CF358" s="623" t="str">
        <f t="shared" si="565"/>
        <v/>
      </c>
      <c r="CG358" s="623" t="str">
        <f t="shared" si="566"/>
        <v/>
      </c>
      <c r="CH358" s="623" t="str">
        <f t="shared" si="567"/>
        <v/>
      </c>
      <c r="CI358" s="623" t="str">
        <f t="shared" si="568"/>
        <v/>
      </c>
      <c r="CJ358" s="623" t="str">
        <f t="shared" si="569"/>
        <v/>
      </c>
      <c r="CK358" s="623" t="str">
        <f t="shared" si="570"/>
        <v/>
      </c>
      <c r="CL358" s="623" t="str">
        <f t="shared" si="571"/>
        <v/>
      </c>
      <c r="CM358" s="623" t="str">
        <f t="shared" si="572"/>
        <v/>
      </c>
      <c r="CN358" s="623" t="str">
        <f t="shared" si="573"/>
        <v/>
      </c>
      <c r="CO358" s="623" t="str">
        <f t="shared" si="574"/>
        <v/>
      </c>
      <c r="CP358" s="623" t="str">
        <f t="shared" si="575"/>
        <v/>
      </c>
      <c r="CQ358" s="1281" t="str">
        <f t="shared" si="576"/>
        <v/>
      </c>
      <c r="CR358" s="1281" t="str">
        <f t="shared" si="577"/>
        <v/>
      </c>
      <c r="CS358" s="1281" t="str">
        <f t="shared" si="578"/>
        <v/>
      </c>
      <c r="CT358" s="1281" t="str">
        <f t="shared" si="579"/>
        <v/>
      </c>
      <c r="CU358" s="1281" t="str">
        <f t="shared" si="580"/>
        <v/>
      </c>
      <c r="CV358" s="1281" t="str">
        <f t="shared" si="581"/>
        <v/>
      </c>
      <c r="CW358" s="1281" t="str">
        <f t="shared" si="582"/>
        <v/>
      </c>
      <c r="CX358" s="1281" t="str">
        <f t="shared" si="583"/>
        <v/>
      </c>
      <c r="CY358" s="1281" t="str">
        <f t="shared" si="584"/>
        <v/>
      </c>
      <c r="CZ358" s="1281" t="str">
        <f t="shared" si="585"/>
        <v/>
      </c>
      <c r="DA358" s="1281" t="str">
        <f t="shared" si="586"/>
        <v/>
      </c>
      <c r="DB358" s="1281" t="str">
        <f t="shared" si="587"/>
        <v/>
      </c>
      <c r="DC358" s="623" t="str">
        <f t="shared" si="588"/>
        <v/>
      </c>
      <c r="DD358" s="623" t="str">
        <f t="shared" si="589"/>
        <v/>
      </c>
      <c r="DE358" s="623" t="str">
        <f t="shared" si="590"/>
        <v/>
      </c>
      <c r="DF358" s="623" t="str">
        <f t="shared" si="591"/>
        <v/>
      </c>
      <c r="DG358" s="623" t="str">
        <f t="shared" si="592"/>
        <v/>
      </c>
      <c r="DH358" s="623" t="str">
        <f t="shared" si="593"/>
        <v/>
      </c>
      <c r="DI358" s="623" t="str">
        <f t="shared" si="594"/>
        <v/>
      </c>
      <c r="DJ358" s="623" t="str">
        <f t="shared" si="595"/>
        <v/>
      </c>
      <c r="DK358" s="623" t="str">
        <f t="shared" si="596"/>
        <v/>
      </c>
      <c r="DL358" s="623" t="str">
        <f t="shared" si="597"/>
        <v/>
      </c>
      <c r="DM358" s="623" t="str">
        <f t="shared" si="598"/>
        <v/>
      </c>
      <c r="DN358" s="623" t="str">
        <f t="shared" si="599"/>
        <v/>
      </c>
      <c r="DO358" s="1281" t="str">
        <f t="shared" si="600"/>
        <v/>
      </c>
      <c r="DP358" s="1281" t="str">
        <f t="shared" si="601"/>
        <v/>
      </c>
      <c r="DQ358" s="1281" t="str">
        <f t="shared" si="602"/>
        <v/>
      </c>
      <c r="DR358" s="1281" t="str">
        <f t="shared" si="603"/>
        <v/>
      </c>
      <c r="DS358" s="1281" t="str">
        <f t="shared" si="604"/>
        <v/>
      </c>
      <c r="DT358" s="1281" t="str">
        <f t="shared" si="605"/>
        <v/>
      </c>
      <c r="DU358" s="1281" t="str">
        <f t="shared" si="606"/>
        <v/>
      </c>
      <c r="DV358" s="1281" t="str">
        <f t="shared" si="607"/>
        <v/>
      </c>
      <c r="DW358" s="1281" t="str">
        <f t="shared" si="608"/>
        <v/>
      </c>
      <c r="DX358" s="1281" t="str">
        <f t="shared" si="609"/>
        <v/>
      </c>
      <c r="DY358" s="1281" t="str">
        <f t="shared" si="610"/>
        <v/>
      </c>
      <c r="DZ358" s="1281" t="str">
        <f t="shared" si="611"/>
        <v/>
      </c>
      <c r="EA358" s="623" t="str">
        <f t="shared" si="612"/>
        <v/>
      </c>
      <c r="EB358" s="623" t="str">
        <f t="shared" si="613"/>
        <v/>
      </c>
      <c r="EC358" s="623" t="str">
        <f t="shared" si="614"/>
        <v/>
      </c>
      <c r="ED358" s="623" t="str">
        <f t="shared" si="615"/>
        <v/>
      </c>
      <c r="EE358" s="623" t="str">
        <f t="shared" si="616"/>
        <v/>
      </c>
      <c r="EF358" s="623" t="str">
        <f t="shared" si="617"/>
        <v/>
      </c>
      <c r="EG358" s="623" t="str">
        <f t="shared" si="618"/>
        <v/>
      </c>
      <c r="EH358" s="623" t="str">
        <f t="shared" si="619"/>
        <v/>
      </c>
      <c r="EI358" s="623" t="str">
        <f t="shared" si="620"/>
        <v/>
      </c>
      <c r="EJ358" s="623" t="str">
        <f t="shared" si="621"/>
        <v/>
      </c>
      <c r="EK358" s="623" t="str">
        <f t="shared" si="622"/>
        <v/>
      </c>
      <c r="EL358" s="623" t="str">
        <f t="shared" si="623"/>
        <v/>
      </c>
    </row>
    <row r="359" spans="1:142">
      <c r="A359" s="7" t="str">
        <f>IF('Rent Roll_RedIQ 1'!B352&gt;0,'Rent Roll_RedIQ 1'!B352,"")</f>
        <v/>
      </c>
      <c r="B359" s="7" t="str">
        <f>IF('Rent Roll_RedIQ 1'!C352&gt;0,'Rent Roll_RedIQ 1'!C352,"")</f>
        <v/>
      </c>
      <c r="C359" s="614">
        <f>IF('Rent Roll_RedIQ 1'!K352&gt;0,'Rent Roll_RedIQ 1'!K352,0)</f>
        <v>0</v>
      </c>
      <c r="D359" s="615" t="str">
        <f>IF('Rent Roll_RedIQ 1'!J352&gt;0,'Rent Roll_RedIQ 1'!J352,"")</f>
        <v/>
      </c>
      <c r="E359" s="624" t="str">
        <f t="shared" si="531"/>
        <v/>
      </c>
      <c r="F359" s="194"/>
      <c r="G359" s="194"/>
      <c r="H359" s="616" t="str">
        <f t="shared" si="633"/>
        <v/>
      </c>
      <c r="I359" s="1200">
        <f>IF('Rent Roll_RedIQ 1'!S352&gt;0,'Rent Roll_RedIQ 1'!S352,Purchase_Date-1)</f>
        <v>45991</v>
      </c>
      <c r="J359" s="617" t="str">
        <f t="shared" si="634"/>
        <v/>
      </c>
      <c r="K359" s="1205">
        <f t="shared" si="635"/>
        <v>46356</v>
      </c>
      <c r="L359" s="618" t="str">
        <f t="shared" si="634"/>
        <v/>
      </c>
      <c r="M359" s="1208">
        <f t="shared" si="636"/>
        <v>46721</v>
      </c>
      <c r="N359" s="614" t="str">
        <f t="shared" si="532"/>
        <v/>
      </c>
      <c r="O359" s="614" t="str">
        <f t="shared" si="533"/>
        <v/>
      </c>
      <c r="P359" s="614" t="str">
        <f t="shared" si="534"/>
        <v/>
      </c>
      <c r="Q359" s="614" t="str">
        <f t="shared" si="535"/>
        <v/>
      </c>
      <c r="R359" s="614" t="str">
        <f t="shared" si="536"/>
        <v/>
      </c>
      <c r="S359" s="614" t="str">
        <f t="shared" si="537"/>
        <v/>
      </c>
      <c r="T359" s="614" t="str">
        <f t="shared" si="538"/>
        <v/>
      </c>
      <c r="U359" s="619"/>
      <c r="V359" s="614"/>
      <c r="W359" s="620" t="str">
        <f t="shared" si="631"/>
        <v/>
      </c>
      <c r="X359" s="620" t="str">
        <f t="shared" si="643"/>
        <v/>
      </c>
      <c r="Y359" s="620" t="str">
        <f t="shared" si="643"/>
        <v/>
      </c>
      <c r="Z359" s="620" t="str">
        <f t="shared" si="643"/>
        <v/>
      </c>
      <c r="AA359" s="620" t="str">
        <f t="shared" si="643"/>
        <v/>
      </c>
      <c r="AB359" s="620" t="str">
        <f t="shared" si="643"/>
        <v/>
      </c>
      <c r="AC359" s="620" t="str">
        <f t="shared" si="643"/>
        <v/>
      </c>
      <c r="AD359" s="620" t="str">
        <f t="shared" si="643"/>
        <v/>
      </c>
      <c r="AE359" s="620" t="str">
        <f t="shared" si="643"/>
        <v/>
      </c>
      <c r="AF359" s="620" t="str">
        <f t="shared" si="643"/>
        <v/>
      </c>
      <c r="AG359" s="620" t="str">
        <f t="shared" si="643"/>
        <v/>
      </c>
      <c r="AH359" s="620" t="str">
        <f t="shared" si="643"/>
        <v/>
      </c>
      <c r="AI359" s="621" t="str">
        <f t="shared" si="629"/>
        <v/>
      </c>
      <c r="AJ359" s="621" t="str">
        <f t="shared" si="637"/>
        <v/>
      </c>
      <c r="AK359" s="621" t="str">
        <f t="shared" si="637"/>
        <v/>
      </c>
      <c r="AL359" s="621" t="str">
        <f t="shared" si="637"/>
        <v/>
      </c>
      <c r="AM359" s="621" t="str">
        <f t="shared" si="637"/>
        <v/>
      </c>
      <c r="AN359" s="621" t="str">
        <f t="shared" si="637"/>
        <v/>
      </c>
      <c r="AO359" s="621" t="str">
        <f t="shared" si="637"/>
        <v/>
      </c>
      <c r="AP359" s="621" t="str">
        <f t="shared" si="637"/>
        <v/>
      </c>
      <c r="AQ359" s="621" t="str">
        <f t="shared" si="637"/>
        <v/>
      </c>
      <c r="AR359" s="621" t="str">
        <f t="shared" si="637"/>
        <v/>
      </c>
      <c r="AS359" s="621" t="str">
        <f t="shared" si="637"/>
        <v/>
      </c>
      <c r="AT359" s="621" t="str">
        <f t="shared" si="637"/>
        <v/>
      </c>
      <c r="AU359" s="622" t="str">
        <f t="shared" si="644"/>
        <v/>
      </c>
      <c r="AV359" s="622" t="str">
        <f t="shared" si="638"/>
        <v/>
      </c>
      <c r="AW359" s="622" t="str">
        <f t="shared" si="638"/>
        <v/>
      </c>
      <c r="AX359" s="622" t="str">
        <f t="shared" si="638"/>
        <v/>
      </c>
      <c r="AY359" s="622" t="str">
        <f t="shared" si="638"/>
        <v/>
      </c>
      <c r="AZ359" s="622" t="str">
        <f t="shared" si="638"/>
        <v/>
      </c>
      <c r="BA359" s="622" t="str">
        <f t="shared" si="638"/>
        <v/>
      </c>
      <c r="BB359" s="622" t="str">
        <f t="shared" si="638"/>
        <v/>
      </c>
      <c r="BC359" s="622" t="str">
        <f t="shared" si="638"/>
        <v/>
      </c>
      <c r="BD359" s="622" t="str">
        <f t="shared" si="638"/>
        <v/>
      </c>
      <c r="BE359" s="622" t="str">
        <f t="shared" si="638"/>
        <v/>
      </c>
      <c r="BF359" s="622" t="str">
        <f t="shared" si="638"/>
        <v/>
      </c>
      <c r="BG359" s="623" t="str">
        <f t="shared" si="540"/>
        <v/>
      </c>
      <c r="BH359" s="623" t="str">
        <f t="shared" si="541"/>
        <v/>
      </c>
      <c r="BI359" s="623" t="str">
        <f t="shared" si="542"/>
        <v/>
      </c>
      <c r="BJ359" s="623" t="str">
        <f t="shared" si="543"/>
        <v/>
      </c>
      <c r="BK359" s="623" t="str">
        <f t="shared" si="544"/>
        <v/>
      </c>
      <c r="BL359" s="623" t="str">
        <f t="shared" si="545"/>
        <v/>
      </c>
      <c r="BM359" s="623" t="str">
        <f t="shared" si="546"/>
        <v/>
      </c>
      <c r="BN359" s="623" t="str">
        <f t="shared" si="547"/>
        <v/>
      </c>
      <c r="BO359" s="623" t="str">
        <f t="shared" si="548"/>
        <v/>
      </c>
      <c r="BP359" s="623" t="str">
        <f t="shared" si="549"/>
        <v/>
      </c>
      <c r="BQ359" s="623" t="str">
        <f t="shared" si="550"/>
        <v/>
      </c>
      <c r="BR359" s="623" t="str">
        <f t="shared" si="551"/>
        <v/>
      </c>
      <c r="BS359" s="1281" t="str">
        <f t="shared" si="552"/>
        <v/>
      </c>
      <c r="BT359" s="1281" t="str">
        <f t="shared" si="553"/>
        <v/>
      </c>
      <c r="BU359" s="1281" t="str">
        <f t="shared" si="554"/>
        <v/>
      </c>
      <c r="BV359" s="1281" t="str">
        <f t="shared" si="555"/>
        <v/>
      </c>
      <c r="BW359" s="1281" t="str">
        <f t="shared" si="556"/>
        <v/>
      </c>
      <c r="BX359" s="1281" t="str">
        <f t="shared" si="557"/>
        <v/>
      </c>
      <c r="BY359" s="1281" t="str">
        <f t="shared" si="558"/>
        <v/>
      </c>
      <c r="BZ359" s="1281" t="str">
        <f t="shared" si="559"/>
        <v/>
      </c>
      <c r="CA359" s="1281" t="str">
        <f t="shared" si="560"/>
        <v/>
      </c>
      <c r="CB359" s="1281" t="str">
        <f t="shared" si="561"/>
        <v/>
      </c>
      <c r="CC359" s="1281" t="str">
        <f t="shared" si="562"/>
        <v/>
      </c>
      <c r="CD359" s="1281" t="str">
        <f t="shared" si="563"/>
        <v/>
      </c>
      <c r="CE359" s="623" t="str">
        <f t="shared" si="564"/>
        <v/>
      </c>
      <c r="CF359" s="623" t="str">
        <f t="shared" si="565"/>
        <v/>
      </c>
      <c r="CG359" s="623" t="str">
        <f t="shared" si="566"/>
        <v/>
      </c>
      <c r="CH359" s="623" t="str">
        <f t="shared" si="567"/>
        <v/>
      </c>
      <c r="CI359" s="623" t="str">
        <f t="shared" si="568"/>
        <v/>
      </c>
      <c r="CJ359" s="623" t="str">
        <f t="shared" si="569"/>
        <v/>
      </c>
      <c r="CK359" s="623" t="str">
        <f t="shared" si="570"/>
        <v/>
      </c>
      <c r="CL359" s="623" t="str">
        <f t="shared" si="571"/>
        <v/>
      </c>
      <c r="CM359" s="623" t="str">
        <f t="shared" si="572"/>
        <v/>
      </c>
      <c r="CN359" s="623" t="str">
        <f t="shared" si="573"/>
        <v/>
      </c>
      <c r="CO359" s="623" t="str">
        <f t="shared" si="574"/>
        <v/>
      </c>
      <c r="CP359" s="623" t="str">
        <f t="shared" si="575"/>
        <v/>
      </c>
      <c r="CQ359" s="1281" t="str">
        <f t="shared" si="576"/>
        <v/>
      </c>
      <c r="CR359" s="1281" t="str">
        <f t="shared" si="577"/>
        <v/>
      </c>
      <c r="CS359" s="1281" t="str">
        <f t="shared" si="578"/>
        <v/>
      </c>
      <c r="CT359" s="1281" t="str">
        <f t="shared" si="579"/>
        <v/>
      </c>
      <c r="CU359" s="1281" t="str">
        <f t="shared" si="580"/>
        <v/>
      </c>
      <c r="CV359" s="1281" t="str">
        <f t="shared" si="581"/>
        <v/>
      </c>
      <c r="CW359" s="1281" t="str">
        <f t="shared" si="582"/>
        <v/>
      </c>
      <c r="CX359" s="1281" t="str">
        <f t="shared" si="583"/>
        <v/>
      </c>
      <c r="CY359" s="1281" t="str">
        <f t="shared" si="584"/>
        <v/>
      </c>
      <c r="CZ359" s="1281" t="str">
        <f t="shared" si="585"/>
        <v/>
      </c>
      <c r="DA359" s="1281" t="str">
        <f t="shared" si="586"/>
        <v/>
      </c>
      <c r="DB359" s="1281" t="str">
        <f t="shared" si="587"/>
        <v/>
      </c>
      <c r="DC359" s="623" t="str">
        <f t="shared" si="588"/>
        <v/>
      </c>
      <c r="DD359" s="623" t="str">
        <f t="shared" si="589"/>
        <v/>
      </c>
      <c r="DE359" s="623" t="str">
        <f t="shared" si="590"/>
        <v/>
      </c>
      <c r="DF359" s="623" t="str">
        <f t="shared" si="591"/>
        <v/>
      </c>
      <c r="DG359" s="623" t="str">
        <f t="shared" si="592"/>
        <v/>
      </c>
      <c r="DH359" s="623" t="str">
        <f t="shared" si="593"/>
        <v/>
      </c>
      <c r="DI359" s="623" t="str">
        <f t="shared" si="594"/>
        <v/>
      </c>
      <c r="DJ359" s="623" t="str">
        <f t="shared" si="595"/>
        <v/>
      </c>
      <c r="DK359" s="623" t="str">
        <f t="shared" si="596"/>
        <v/>
      </c>
      <c r="DL359" s="623" t="str">
        <f t="shared" si="597"/>
        <v/>
      </c>
      <c r="DM359" s="623" t="str">
        <f t="shared" si="598"/>
        <v/>
      </c>
      <c r="DN359" s="623" t="str">
        <f t="shared" si="599"/>
        <v/>
      </c>
      <c r="DO359" s="1281" t="str">
        <f t="shared" si="600"/>
        <v/>
      </c>
      <c r="DP359" s="1281" t="str">
        <f t="shared" si="601"/>
        <v/>
      </c>
      <c r="DQ359" s="1281" t="str">
        <f t="shared" si="602"/>
        <v/>
      </c>
      <c r="DR359" s="1281" t="str">
        <f t="shared" si="603"/>
        <v/>
      </c>
      <c r="DS359" s="1281" t="str">
        <f t="shared" si="604"/>
        <v/>
      </c>
      <c r="DT359" s="1281" t="str">
        <f t="shared" si="605"/>
        <v/>
      </c>
      <c r="DU359" s="1281" t="str">
        <f t="shared" si="606"/>
        <v/>
      </c>
      <c r="DV359" s="1281" t="str">
        <f t="shared" si="607"/>
        <v/>
      </c>
      <c r="DW359" s="1281" t="str">
        <f t="shared" si="608"/>
        <v/>
      </c>
      <c r="DX359" s="1281" t="str">
        <f t="shared" si="609"/>
        <v/>
      </c>
      <c r="DY359" s="1281" t="str">
        <f t="shared" si="610"/>
        <v/>
      </c>
      <c r="DZ359" s="1281" t="str">
        <f t="shared" si="611"/>
        <v/>
      </c>
      <c r="EA359" s="623" t="str">
        <f t="shared" si="612"/>
        <v/>
      </c>
      <c r="EB359" s="623" t="str">
        <f t="shared" si="613"/>
        <v/>
      </c>
      <c r="EC359" s="623" t="str">
        <f t="shared" si="614"/>
        <v/>
      </c>
      <c r="ED359" s="623" t="str">
        <f t="shared" si="615"/>
        <v/>
      </c>
      <c r="EE359" s="623" t="str">
        <f t="shared" si="616"/>
        <v/>
      </c>
      <c r="EF359" s="623" t="str">
        <f t="shared" si="617"/>
        <v/>
      </c>
      <c r="EG359" s="623" t="str">
        <f t="shared" si="618"/>
        <v/>
      </c>
      <c r="EH359" s="623" t="str">
        <f t="shared" si="619"/>
        <v/>
      </c>
      <c r="EI359" s="623" t="str">
        <f t="shared" si="620"/>
        <v/>
      </c>
      <c r="EJ359" s="623" t="str">
        <f t="shared" si="621"/>
        <v/>
      </c>
      <c r="EK359" s="623" t="str">
        <f t="shared" si="622"/>
        <v/>
      </c>
      <c r="EL359" s="623" t="str">
        <f t="shared" si="623"/>
        <v/>
      </c>
    </row>
    <row r="360" spans="1:142">
      <c r="A360" s="7" t="str">
        <f>IF('Rent Roll_RedIQ 1'!B353&gt;0,'Rent Roll_RedIQ 1'!B353,"")</f>
        <v/>
      </c>
      <c r="B360" s="7" t="str">
        <f>IF('Rent Roll_RedIQ 1'!C353&gt;0,'Rent Roll_RedIQ 1'!C353,"")</f>
        <v/>
      </c>
      <c r="C360" s="614">
        <f>IF('Rent Roll_RedIQ 1'!K353&gt;0,'Rent Roll_RedIQ 1'!K353,0)</f>
        <v>0</v>
      </c>
      <c r="D360" s="615" t="str">
        <f>IF('Rent Roll_RedIQ 1'!J353&gt;0,'Rent Roll_RedIQ 1'!J353,"")</f>
        <v/>
      </c>
      <c r="E360" s="624" t="str">
        <f t="shared" si="531"/>
        <v/>
      </c>
      <c r="F360" s="194"/>
      <c r="G360" s="194"/>
      <c r="H360" s="616" t="str">
        <f t="shared" si="633"/>
        <v/>
      </c>
      <c r="I360" s="1200">
        <f>IF('Rent Roll_RedIQ 1'!S353&gt;0,'Rent Roll_RedIQ 1'!S353,Purchase_Date-1)</f>
        <v>45991</v>
      </c>
      <c r="J360" s="617" t="str">
        <f t="shared" si="634"/>
        <v/>
      </c>
      <c r="K360" s="1205">
        <f t="shared" si="635"/>
        <v>46356</v>
      </c>
      <c r="L360" s="618" t="str">
        <f t="shared" si="634"/>
        <v/>
      </c>
      <c r="M360" s="1208">
        <f t="shared" si="636"/>
        <v>46721</v>
      </c>
      <c r="N360" s="614" t="str">
        <f t="shared" si="532"/>
        <v/>
      </c>
      <c r="O360" s="614" t="str">
        <f t="shared" si="533"/>
        <v/>
      </c>
      <c r="P360" s="614" t="str">
        <f t="shared" si="534"/>
        <v/>
      </c>
      <c r="Q360" s="614" t="str">
        <f t="shared" si="535"/>
        <v/>
      </c>
      <c r="R360" s="614" t="str">
        <f t="shared" si="536"/>
        <v/>
      </c>
      <c r="S360" s="614" t="str">
        <f t="shared" si="537"/>
        <v/>
      </c>
      <c r="T360" s="614" t="str">
        <f t="shared" si="538"/>
        <v/>
      </c>
      <c r="U360" s="619"/>
      <c r="V360" s="614"/>
      <c r="W360" s="620" t="str">
        <f t="shared" si="631"/>
        <v/>
      </c>
      <c r="X360" s="620" t="str">
        <f t="shared" si="643"/>
        <v/>
      </c>
      <c r="Y360" s="620" t="str">
        <f t="shared" si="643"/>
        <v/>
      </c>
      <c r="Z360" s="620" t="str">
        <f t="shared" si="643"/>
        <v/>
      </c>
      <c r="AA360" s="620" t="str">
        <f t="shared" si="643"/>
        <v/>
      </c>
      <c r="AB360" s="620" t="str">
        <f t="shared" si="643"/>
        <v/>
      </c>
      <c r="AC360" s="620" t="str">
        <f t="shared" si="643"/>
        <v/>
      </c>
      <c r="AD360" s="620" t="str">
        <f t="shared" si="643"/>
        <v/>
      </c>
      <c r="AE360" s="620" t="str">
        <f t="shared" si="643"/>
        <v/>
      </c>
      <c r="AF360" s="620" t="str">
        <f t="shared" si="643"/>
        <v/>
      </c>
      <c r="AG360" s="620" t="str">
        <f t="shared" si="643"/>
        <v/>
      </c>
      <c r="AH360" s="620" t="str">
        <f t="shared" si="643"/>
        <v/>
      </c>
      <c r="AI360" s="621" t="str">
        <f t="shared" si="629"/>
        <v/>
      </c>
      <c r="AJ360" s="621" t="str">
        <f t="shared" si="637"/>
        <v/>
      </c>
      <c r="AK360" s="621" t="str">
        <f t="shared" si="637"/>
        <v/>
      </c>
      <c r="AL360" s="621" t="str">
        <f t="shared" si="637"/>
        <v/>
      </c>
      <c r="AM360" s="621" t="str">
        <f t="shared" si="637"/>
        <v/>
      </c>
      <c r="AN360" s="621" t="str">
        <f t="shared" si="637"/>
        <v/>
      </c>
      <c r="AO360" s="621" t="str">
        <f t="shared" si="637"/>
        <v/>
      </c>
      <c r="AP360" s="621" t="str">
        <f t="shared" si="637"/>
        <v/>
      </c>
      <c r="AQ360" s="621" t="str">
        <f t="shared" si="637"/>
        <v/>
      </c>
      <c r="AR360" s="621" t="str">
        <f t="shared" si="637"/>
        <v/>
      </c>
      <c r="AS360" s="621" t="str">
        <f t="shared" si="637"/>
        <v/>
      </c>
      <c r="AT360" s="621" t="str">
        <f t="shared" si="637"/>
        <v/>
      </c>
      <c r="AU360" s="622" t="str">
        <f t="shared" si="644"/>
        <v/>
      </c>
      <c r="AV360" s="622" t="str">
        <f t="shared" si="638"/>
        <v/>
      </c>
      <c r="AW360" s="622" t="str">
        <f t="shared" si="638"/>
        <v/>
      </c>
      <c r="AX360" s="622" t="str">
        <f t="shared" si="638"/>
        <v/>
      </c>
      <c r="AY360" s="622" t="str">
        <f t="shared" si="638"/>
        <v/>
      </c>
      <c r="AZ360" s="622" t="str">
        <f t="shared" si="638"/>
        <v/>
      </c>
      <c r="BA360" s="622" t="str">
        <f t="shared" si="638"/>
        <v/>
      </c>
      <c r="BB360" s="622" t="str">
        <f t="shared" si="638"/>
        <v/>
      </c>
      <c r="BC360" s="622" t="str">
        <f t="shared" si="638"/>
        <v/>
      </c>
      <c r="BD360" s="622" t="str">
        <f t="shared" si="638"/>
        <v/>
      </c>
      <c r="BE360" s="622" t="str">
        <f t="shared" si="638"/>
        <v/>
      </c>
      <c r="BF360" s="622" t="str">
        <f t="shared" si="638"/>
        <v/>
      </c>
      <c r="BG360" s="623" t="str">
        <f t="shared" si="540"/>
        <v/>
      </c>
      <c r="BH360" s="623" t="str">
        <f t="shared" si="541"/>
        <v/>
      </c>
      <c r="BI360" s="623" t="str">
        <f t="shared" si="542"/>
        <v/>
      </c>
      <c r="BJ360" s="623" t="str">
        <f t="shared" si="543"/>
        <v/>
      </c>
      <c r="BK360" s="623" t="str">
        <f t="shared" si="544"/>
        <v/>
      </c>
      <c r="BL360" s="623" t="str">
        <f t="shared" si="545"/>
        <v/>
      </c>
      <c r="BM360" s="623" t="str">
        <f t="shared" si="546"/>
        <v/>
      </c>
      <c r="BN360" s="623" t="str">
        <f t="shared" si="547"/>
        <v/>
      </c>
      <c r="BO360" s="623" t="str">
        <f t="shared" si="548"/>
        <v/>
      </c>
      <c r="BP360" s="623" t="str">
        <f t="shared" si="549"/>
        <v/>
      </c>
      <c r="BQ360" s="623" t="str">
        <f t="shared" si="550"/>
        <v/>
      </c>
      <c r="BR360" s="623" t="str">
        <f t="shared" si="551"/>
        <v/>
      </c>
      <c r="BS360" s="1281" t="str">
        <f t="shared" si="552"/>
        <v/>
      </c>
      <c r="BT360" s="1281" t="str">
        <f t="shared" si="553"/>
        <v/>
      </c>
      <c r="BU360" s="1281" t="str">
        <f t="shared" si="554"/>
        <v/>
      </c>
      <c r="BV360" s="1281" t="str">
        <f t="shared" si="555"/>
        <v/>
      </c>
      <c r="BW360" s="1281" t="str">
        <f t="shared" si="556"/>
        <v/>
      </c>
      <c r="BX360" s="1281" t="str">
        <f t="shared" si="557"/>
        <v/>
      </c>
      <c r="BY360" s="1281" t="str">
        <f t="shared" si="558"/>
        <v/>
      </c>
      <c r="BZ360" s="1281" t="str">
        <f t="shared" si="559"/>
        <v/>
      </c>
      <c r="CA360" s="1281" t="str">
        <f t="shared" si="560"/>
        <v/>
      </c>
      <c r="CB360" s="1281" t="str">
        <f t="shared" si="561"/>
        <v/>
      </c>
      <c r="CC360" s="1281" t="str">
        <f t="shared" si="562"/>
        <v/>
      </c>
      <c r="CD360" s="1281" t="str">
        <f t="shared" si="563"/>
        <v/>
      </c>
      <c r="CE360" s="623" t="str">
        <f t="shared" si="564"/>
        <v/>
      </c>
      <c r="CF360" s="623" t="str">
        <f t="shared" si="565"/>
        <v/>
      </c>
      <c r="CG360" s="623" t="str">
        <f t="shared" si="566"/>
        <v/>
      </c>
      <c r="CH360" s="623" t="str">
        <f t="shared" si="567"/>
        <v/>
      </c>
      <c r="CI360" s="623" t="str">
        <f t="shared" si="568"/>
        <v/>
      </c>
      <c r="CJ360" s="623" t="str">
        <f t="shared" si="569"/>
        <v/>
      </c>
      <c r="CK360" s="623" t="str">
        <f t="shared" si="570"/>
        <v/>
      </c>
      <c r="CL360" s="623" t="str">
        <f t="shared" si="571"/>
        <v/>
      </c>
      <c r="CM360" s="623" t="str">
        <f t="shared" si="572"/>
        <v/>
      </c>
      <c r="CN360" s="623" t="str">
        <f t="shared" si="573"/>
        <v/>
      </c>
      <c r="CO360" s="623" t="str">
        <f t="shared" si="574"/>
        <v/>
      </c>
      <c r="CP360" s="623" t="str">
        <f t="shared" si="575"/>
        <v/>
      </c>
      <c r="CQ360" s="1281" t="str">
        <f t="shared" si="576"/>
        <v/>
      </c>
      <c r="CR360" s="1281" t="str">
        <f t="shared" si="577"/>
        <v/>
      </c>
      <c r="CS360" s="1281" t="str">
        <f t="shared" si="578"/>
        <v/>
      </c>
      <c r="CT360" s="1281" t="str">
        <f t="shared" si="579"/>
        <v/>
      </c>
      <c r="CU360" s="1281" t="str">
        <f t="shared" si="580"/>
        <v/>
      </c>
      <c r="CV360" s="1281" t="str">
        <f t="shared" si="581"/>
        <v/>
      </c>
      <c r="CW360" s="1281" t="str">
        <f t="shared" si="582"/>
        <v/>
      </c>
      <c r="CX360" s="1281" t="str">
        <f t="shared" si="583"/>
        <v/>
      </c>
      <c r="CY360" s="1281" t="str">
        <f t="shared" si="584"/>
        <v/>
      </c>
      <c r="CZ360" s="1281" t="str">
        <f t="shared" si="585"/>
        <v/>
      </c>
      <c r="DA360" s="1281" t="str">
        <f t="shared" si="586"/>
        <v/>
      </c>
      <c r="DB360" s="1281" t="str">
        <f t="shared" si="587"/>
        <v/>
      </c>
      <c r="DC360" s="623" t="str">
        <f t="shared" si="588"/>
        <v/>
      </c>
      <c r="DD360" s="623" t="str">
        <f t="shared" si="589"/>
        <v/>
      </c>
      <c r="DE360" s="623" t="str">
        <f t="shared" si="590"/>
        <v/>
      </c>
      <c r="DF360" s="623" t="str">
        <f t="shared" si="591"/>
        <v/>
      </c>
      <c r="DG360" s="623" t="str">
        <f t="shared" si="592"/>
        <v/>
      </c>
      <c r="DH360" s="623" t="str">
        <f t="shared" si="593"/>
        <v/>
      </c>
      <c r="DI360" s="623" t="str">
        <f t="shared" si="594"/>
        <v/>
      </c>
      <c r="DJ360" s="623" t="str">
        <f t="shared" si="595"/>
        <v/>
      </c>
      <c r="DK360" s="623" t="str">
        <f t="shared" si="596"/>
        <v/>
      </c>
      <c r="DL360" s="623" t="str">
        <f t="shared" si="597"/>
        <v/>
      </c>
      <c r="DM360" s="623" t="str">
        <f t="shared" si="598"/>
        <v/>
      </c>
      <c r="DN360" s="623" t="str">
        <f t="shared" si="599"/>
        <v/>
      </c>
      <c r="DO360" s="1281" t="str">
        <f t="shared" si="600"/>
        <v/>
      </c>
      <c r="DP360" s="1281" t="str">
        <f t="shared" si="601"/>
        <v/>
      </c>
      <c r="DQ360" s="1281" t="str">
        <f t="shared" si="602"/>
        <v/>
      </c>
      <c r="DR360" s="1281" t="str">
        <f t="shared" si="603"/>
        <v/>
      </c>
      <c r="DS360" s="1281" t="str">
        <f t="shared" si="604"/>
        <v/>
      </c>
      <c r="DT360" s="1281" t="str">
        <f t="shared" si="605"/>
        <v/>
      </c>
      <c r="DU360" s="1281" t="str">
        <f t="shared" si="606"/>
        <v/>
      </c>
      <c r="DV360" s="1281" t="str">
        <f t="shared" si="607"/>
        <v/>
      </c>
      <c r="DW360" s="1281" t="str">
        <f t="shared" si="608"/>
        <v/>
      </c>
      <c r="DX360" s="1281" t="str">
        <f t="shared" si="609"/>
        <v/>
      </c>
      <c r="DY360" s="1281" t="str">
        <f t="shared" si="610"/>
        <v/>
      </c>
      <c r="DZ360" s="1281" t="str">
        <f t="shared" si="611"/>
        <v/>
      </c>
      <c r="EA360" s="623" t="str">
        <f t="shared" si="612"/>
        <v/>
      </c>
      <c r="EB360" s="623" t="str">
        <f t="shared" si="613"/>
        <v/>
      </c>
      <c r="EC360" s="623" t="str">
        <f t="shared" si="614"/>
        <v/>
      </c>
      <c r="ED360" s="623" t="str">
        <f t="shared" si="615"/>
        <v/>
      </c>
      <c r="EE360" s="623" t="str">
        <f t="shared" si="616"/>
        <v/>
      </c>
      <c r="EF360" s="623" t="str">
        <f t="shared" si="617"/>
        <v/>
      </c>
      <c r="EG360" s="623" t="str">
        <f t="shared" si="618"/>
        <v/>
      </c>
      <c r="EH360" s="623" t="str">
        <f t="shared" si="619"/>
        <v/>
      </c>
      <c r="EI360" s="623" t="str">
        <f t="shared" si="620"/>
        <v/>
      </c>
      <c r="EJ360" s="623" t="str">
        <f t="shared" si="621"/>
        <v/>
      </c>
      <c r="EK360" s="623" t="str">
        <f t="shared" si="622"/>
        <v/>
      </c>
      <c r="EL360" s="623" t="str">
        <f t="shared" si="623"/>
        <v/>
      </c>
    </row>
    <row r="361" spans="1:142">
      <c r="A361" s="7" t="str">
        <f>IF('Rent Roll_RedIQ 1'!B354&gt;0,'Rent Roll_RedIQ 1'!B354,"")</f>
        <v/>
      </c>
      <c r="B361" s="7" t="str">
        <f>IF('Rent Roll_RedIQ 1'!C354&gt;0,'Rent Roll_RedIQ 1'!C354,"")</f>
        <v/>
      </c>
      <c r="C361" s="614">
        <f>IF('Rent Roll_RedIQ 1'!K354&gt;0,'Rent Roll_RedIQ 1'!K354,0)</f>
        <v>0</v>
      </c>
      <c r="D361" s="615" t="str">
        <f>IF('Rent Roll_RedIQ 1'!J354&gt;0,'Rent Roll_RedIQ 1'!J354,"")</f>
        <v/>
      </c>
      <c r="E361" s="624" t="str">
        <f t="shared" si="531"/>
        <v/>
      </c>
      <c r="F361" s="194"/>
      <c r="G361" s="194"/>
      <c r="H361" s="616" t="str">
        <f t="shared" si="633"/>
        <v/>
      </c>
      <c r="I361" s="1200">
        <f>IF('Rent Roll_RedIQ 1'!S354&gt;0,'Rent Roll_RedIQ 1'!S354,Purchase_Date-1)</f>
        <v>45991</v>
      </c>
      <c r="J361" s="617" t="str">
        <f t="shared" si="634"/>
        <v/>
      </c>
      <c r="K361" s="1205">
        <f t="shared" si="635"/>
        <v>46356</v>
      </c>
      <c r="L361" s="618" t="str">
        <f t="shared" si="634"/>
        <v/>
      </c>
      <c r="M361" s="1208">
        <f t="shared" si="636"/>
        <v>46721</v>
      </c>
      <c r="N361" s="614" t="str">
        <f t="shared" si="532"/>
        <v/>
      </c>
      <c r="O361" s="614" t="str">
        <f t="shared" si="533"/>
        <v/>
      </c>
      <c r="P361" s="614" t="str">
        <f t="shared" si="534"/>
        <v/>
      </c>
      <c r="Q361" s="614" t="str">
        <f t="shared" si="535"/>
        <v/>
      </c>
      <c r="R361" s="614" t="str">
        <f t="shared" si="536"/>
        <v/>
      </c>
      <c r="S361" s="614" t="str">
        <f t="shared" si="537"/>
        <v/>
      </c>
      <c r="T361" s="614" t="str">
        <f t="shared" si="538"/>
        <v/>
      </c>
      <c r="U361" s="619"/>
      <c r="V361" s="614"/>
      <c r="W361" s="620" t="str">
        <f t="shared" si="631"/>
        <v/>
      </c>
      <c r="X361" s="620" t="str">
        <f t="shared" si="641"/>
        <v/>
      </c>
      <c r="Y361" s="620" t="str">
        <f t="shared" si="641"/>
        <v/>
      </c>
      <c r="Z361" s="620" t="str">
        <f t="shared" si="641"/>
        <v/>
      </c>
      <c r="AA361" s="620" t="str">
        <f t="shared" si="641"/>
        <v/>
      </c>
      <c r="AB361" s="620" t="str">
        <f t="shared" si="641"/>
        <v/>
      </c>
      <c r="AC361" s="620" t="str">
        <f t="shared" si="641"/>
        <v/>
      </c>
      <c r="AD361" s="620" t="str">
        <f t="shared" si="641"/>
        <v/>
      </c>
      <c r="AE361" s="620" t="str">
        <f t="shared" si="641"/>
        <v/>
      </c>
      <c r="AF361" s="620" t="str">
        <f t="shared" si="641"/>
        <v/>
      </c>
      <c r="AG361" s="620" t="str">
        <f t="shared" si="641"/>
        <v/>
      </c>
      <c r="AH361" s="620" t="str">
        <f t="shared" si="641"/>
        <v/>
      </c>
      <c r="AI361" s="621" t="str">
        <f t="shared" si="629"/>
        <v/>
      </c>
      <c r="AJ361" s="621" t="str">
        <f t="shared" si="637"/>
        <v/>
      </c>
      <c r="AK361" s="621" t="str">
        <f t="shared" si="637"/>
        <v/>
      </c>
      <c r="AL361" s="621" t="str">
        <f t="shared" si="637"/>
        <v/>
      </c>
      <c r="AM361" s="621" t="str">
        <f t="shared" si="637"/>
        <v/>
      </c>
      <c r="AN361" s="621" t="str">
        <f t="shared" si="637"/>
        <v/>
      </c>
      <c r="AO361" s="621" t="str">
        <f t="shared" si="637"/>
        <v/>
      </c>
      <c r="AP361" s="621" t="str">
        <f t="shared" si="637"/>
        <v/>
      </c>
      <c r="AQ361" s="621" t="str">
        <f t="shared" si="637"/>
        <v/>
      </c>
      <c r="AR361" s="621" t="str">
        <f t="shared" si="637"/>
        <v/>
      </c>
      <c r="AS361" s="621" t="str">
        <f t="shared" si="637"/>
        <v/>
      </c>
      <c r="AT361" s="621" t="str">
        <f t="shared" si="637"/>
        <v/>
      </c>
      <c r="AU361" s="622" t="str">
        <f t="shared" si="644"/>
        <v/>
      </c>
      <c r="AV361" s="622" t="str">
        <f t="shared" si="638"/>
        <v/>
      </c>
      <c r="AW361" s="622" t="str">
        <f t="shared" si="638"/>
        <v/>
      </c>
      <c r="AX361" s="622" t="str">
        <f t="shared" si="638"/>
        <v/>
      </c>
      <c r="AY361" s="622" t="str">
        <f t="shared" si="638"/>
        <v/>
      </c>
      <c r="AZ361" s="622" t="str">
        <f t="shared" si="638"/>
        <v/>
      </c>
      <c r="BA361" s="622" t="str">
        <f t="shared" si="638"/>
        <v/>
      </c>
      <c r="BB361" s="622" t="str">
        <f t="shared" si="638"/>
        <v/>
      </c>
      <c r="BC361" s="622" t="str">
        <f t="shared" si="638"/>
        <v/>
      </c>
      <c r="BD361" s="622" t="str">
        <f t="shared" si="638"/>
        <v/>
      </c>
      <c r="BE361" s="622" t="str">
        <f t="shared" si="638"/>
        <v/>
      </c>
      <c r="BF361" s="622" t="str">
        <f t="shared" si="638"/>
        <v/>
      </c>
      <c r="BG361" s="623" t="str">
        <f t="shared" si="540"/>
        <v/>
      </c>
      <c r="BH361" s="623" t="str">
        <f t="shared" si="541"/>
        <v/>
      </c>
      <c r="BI361" s="623" t="str">
        <f t="shared" si="542"/>
        <v/>
      </c>
      <c r="BJ361" s="623" t="str">
        <f t="shared" si="543"/>
        <v/>
      </c>
      <c r="BK361" s="623" t="str">
        <f t="shared" si="544"/>
        <v/>
      </c>
      <c r="BL361" s="623" t="str">
        <f t="shared" si="545"/>
        <v/>
      </c>
      <c r="BM361" s="623" t="str">
        <f t="shared" si="546"/>
        <v/>
      </c>
      <c r="BN361" s="623" t="str">
        <f t="shared" si="547"/>
        <v/>
      </c>
      <c r="BO361" s="623" t="str">
        <f t="shared" si="548"/>
        <v/>
      </c>
      <c r="BP361" s="623" t="str">
        <f t="shared" si="549"/>
        <v/>
      </c>
      <c r="BQ361" s="623" t="str">
        <f t="shared" si="550"/>
        <v/>
      </c>
      <c r="BR361" s="623" t="str">
        <f t="shared" si="551"/>
        <v/>
      </c>
      <c r="BS361" s="1281" t="str">
        <f t="shared" si="552"/>
        <v/>
      </c>
      <c r="BT361" s="1281" t="str">
        <f t="shared" si="553"/>
        <v/>
      </c>
      <c r="BU361" s="1281" t="str">
        <f t="shared" si="554"/>
        <v/>
      </c>
      <c r="BV361" s="1281" t="str">
        <f t="shared" si="555"/>
        <v/>
      </c>
      <c r="BW361" s="1281" t="str">
        <f t="shared" si="556"/>
        <v/>
      </c>
      <c r="BX361" s="1281" t="str">
        <f t="shared" si="557"/>
        <v/>
      </c>
      <c r="BY361" s="1281" t="str">
        <f t="shared" si="558"/>
        <v/>
      </c>
      <c r="BZ361" s="1281" t="str">
        <f t="shared" si="559"/>
        <v/>
      </c>
      <c r="CA361" s="1281" t="str">
        <f t="shared" si="560"/>
        <v/>
      </c>
      <c r="CB361" s="1281" t="str">
        <f t="shared" si="561"/>
        <v/>
      </c>
      <c r="CC361" s="1281" t="str">
        <f t="shared" si="562"/>
        <v/>
      </c>
      <c r="CD361" s="1281" t="str">
        <f t="shared" si="563"/>
        <v/>
      </c>
      <c r="CE361" s="623" t="str">
        <f t="shared" si="564"/>
        <v/>
      </c>
      <c r="CF361" s="623" t="str">
        <f t="shared" si="565"/>
        <v/>
      </c>
      <c r="CG361" s="623" t="str">
        <f t="shared" si="566"/>
        <v/>
      </c>
      <c r="CH361" s="623" t="str">
        <f t="shared" si="567"/>
        <v/>
      </c>
      <c r="CI361" s="623" t="str">
        <f t="shared" si="568"/>
        <v/>
      </c>
      <c r="CJ361" s="623" t="str">
        <f t="shared" si="569"/>
        <v/>
      </c>
      <c r="CK361" s="623" t="str">
        <f t="shared" si="570"/>
        <v/>
      </c>
      <c r="CL361" s="623" t="str">
        <f t="shared" si="571"/>
        <v/>
      </c>
      <c r="CM361" s="623" t="str">
        <f t="shared" si="572"/>
        <v/>
      </c>
      <c r="CN361" s="623" t="str">
        <f t="shared" si="573"/>
        <v/>
      </c>
      <c r="CO361" s="623" t="str">
        <f t="shared" si="574"/>
        <v/>
      </c>
      <c r="CP361" s="623" t="str">
        <f t="shared" si="575"/>
        <v/>
      </c>
      <c r="CQ361" s="1281" t="str">
        <f t="shared" si="576"/>
        <v/>
      </c>
      <c r="CR361" s="1281" t="str">
        <f t="shared" si="577"/>
        <v/>
      </c>
      <c r="CS361" s="1281" t="str">
        <f t="shared" si="578"/>
        <v/>
      </c>
      <c r="CT361" s="1281" t="str">
        <f t="shared" si="579"/>
        <v/>
      </c>
      <c r="CU361" s="1281" t="str">
        <f t="shared" si="580"/>
        <v/>
      </c>
      <c r="CV361" s="1281" t="str">
        <f t="shared" si="581"/>
        <v/>
      </c>
      <c r="CW361" s="1281" t="str">
        <f t="shared" si="582"/>
        <v/>
      </c>
      <c r="CX361" s="1281" t="str">
        <f t="shared" si="583"/>
        <v/>
      </c>
      <c r="CY361" s="1281" t="str">
        <f t="shared" si="584"/>
        <v/>
      </c>
      <c r="CZ361" s="1281" t="str">
        <f t="shared" si="585"/>
        <v/>
      </c>
      <c r="DA361" s="1281" t="str">
        <f t="shared" si="586"/>
        <v/>
      </c>
      <c r="DB361" s="1281" t="str">
        <f t="shared" si="587"/>
        <v/>
      </c>
      <c r="DC361" s="623" t="str">
        <f t="shared" si="588"/>
        <v/>
      </c>
      <c r="DD361" s="623" t="str">
        <f t="shared" si="589"/>
        <v/>
      </c>
      <c r="DE361" s="623" t="str">
        <f t="shared" si="590"/>
        <v/>
      </c>
      <c r="DF361" s="623" t="str">
        <f t="shared" si="591"/>
        <v/>
      </c>
      <c r="DG361" s="623" t="str">
        <f t="shared" si="592"/>
        <v/>
      </c>
      <c r="DH361" s="623" t="str">
        <f t="shared" si="593"/>
        <v/>
      </c>
      <c r="DI361" s="623" t="str">
        <f t="shared" si="594"/>
        <v/>
      </c>
      <c r="DJ361" s="623" t="str">
        <f t="shared" si="595"/>
        <v/>
      </c>
      <c r="DK361" s="623" t="str">
        <f t="shared" si="596"/>
        <v/>
      </c>
      <c r="DL361" s="623" t="str">
        <f t="shared" si="597"/>
        <v/>
      </c>
      <c r="DM361" s="623" t="str">
        <f t="shared" si="598"/>
        <v/>
      </c>
      <c r="DN361" s="623" t="str">
        <f t="shared" si="599"/>
        <v/>
      </c>
      <c r="DO361" s="1281" t="str">
        <f t="shared" si="600"/>
        <v/>
      </c>
      <c r="DP361" s="1281" t="str">
        <f t="shared" si="601"/>
        <v/>
      </c>
      <c r="DQ361" s="1281" t="str">
        <f t="shared" si="602"/>
        <v/>
      </c>
      <c r="DR361" s="1281" t="str">
        <f t="shared" si="603"/>
        <v/>
      </c>
      <c r="DS361" s="1281" t="str">
        <f t="shared" si="604"/>
        <v/>
      </c>
      <c r="DT361" s="1281" t="str">
        <f t="shared" si="605"/>
        <v/>
      </c>
      <c r="DU361" s="1281" t="str">
        <f t="shared" si="606"/>
        <v/>
      </c>
      <c r="DV361" s="1281" t="str">
        <f t="shared" si="607"/>
        <v/>
      </c>
      <c r="DW361" s="1281" t="str">
        <f t="shared" si="608"/>
        <v/>
      </c>
      <c r="DX361" s="1281" t="str">
        <f t="shared" si="609"/>
        <v/>
      </c>
      <c r="DY361" s="1281" t="str">
        <f t="shared" si="610"/>
        <v/>
      </c>
      <c r="DZ361" s="1281" t="str">
        <f t="shared" si="611"/>
        <v/>
      </c>
      <c r="EA361" s="623" t="str">
        <f t="shared" si="612"/>
        <v/>
      </c>
      <c r="EB361" s="623" t="str">
        <f t="shared" si="613"/>
        <v/>
      </c>
      <c r="EC361" s="623" t="str">
        <f t="shared" si="614"/>
        <v/>
      </c>
      <c r="ED361" s="623" t="str">
        <f t="shared" si="615"/>
        <v/>
      </c>
      <c r="EE361" s="623" t="str">
        <f t="shared" si="616"/>
        <v/>
      </c>
      <c r="EF361" s="623" t="str">
        <f t="shared" si="617"/>
        <v/>
      </c>
      <c r="EG361" s="623" t="str">
        <f t="shared" si="618"/>
        <v/>
      </c>
      <c r="EH361" s="623" t="str">
        <f t="shared" si="619"/>
        <v/>
      </c>
      <c r="EI361" s="623" t="str">
        <f t="shared" si="620"/>
        <v/>
      </c>
      <c r="EJ361" s="623" t="str">
        <f t="shared" si="621"/>
        <v/>
      </c>
      <c r="EK361" s="623" t="str">
        <f t="shared" si="622"/>
        <v/>
      </c>
      <c r="EL361" s="623" t="str">
        <f t="shared" si="623"/>
        <v/>
      </c>
    </row>
    <row r="362" spans="1:142">
      <c r="A362" s="7" t="str">
        <f>IF('Rent Roll_RedIQ 1'!B355&gt;0,'Rent Roll_RedIQ 1'!B355,"")</f>
        <v/>
      </c>
      <c r="B362" s="7" t="str">
        <f>IF('Rent Roll_RedIQ 1'!C355&gt;0,'Rent Roll_RedIQ 1'!C355,"")</f>
        <v/>
      </c>
      <c r="C362" s="614">
        <f>IF('Rent Roll_RedIQ 1'!K355&gt;0,'Rent Roll_RedIQ 1'!K355,0)</f>
        <v>0</v>
      </c>
      <c r="D362" s="615" t="str">
        <f>IF('Rent Roll_RedIQ 1'!J355&gt;0,'Rent Roll_RedIQ 1'!J355,"")</f>
        <v/>
      </c>
      <c r="E362" s="624" t="str">
        <f t="shared" si="531"/>
        <v/>
      </c>
      <c r="F362" s="194"/>
      <c r="G362" s="194"/>
      <c r="H362" s="616" t="str">
        <f t="shared" si="633"/>
        <v/>
      </c>
      <c r="I362" s="1200">
        <f>IF('Rent Roll_RedIQ 1'!S355&gt;0,'Rent Roll_RedIQ 1'!S355,Purchase_Date-1)</f>
        <v>45991</v>
      </c>
      <c r="J362" s="617" t="str">
        <f t="shared" si="634"/>
        <v/>
      </c>
      <c r="K362" s="1205">
        <f t="shared" si="635"/>
        <v>46356</v>
      </c>
      <c r="L362" s="618" t="str">
        <f t="shared" si="634"/>
        <v/>
      </c>
      <c r="M362" s="1208">
        <f t="shared" si="636"/>
        <v>46721</v>
      </c>
      <c r="N362" s="614" t="str">
        <f t="shared" si="532"/>
        <v/>
      </c>
      <c r="O362" s="614" t="str">
        <f t="shared" si="533"/>
        <v/>
      </c>
      <c r="P362" s="614" t="str">
        <f t="shared" si="534"/>
        <v/>
      </c>
      <c r="Q362" s="614" t="str">
        <f t="shared" si="535"/>
        <v/>
      </c>
      <c r="R362" s="614" t="str">
        <f t="shared" si="536"/>
        <v/>
      </c>
      <c r="S362" s="614" t="str">
        <f t="shared" si="537"/>
        <v/>
      </c>
      <c r="T362" s="614" t="str">
        <f t="shared" si="538"/>
        <v/>
      </c>
      <c r="U362" s="619"/>
      <c r="V362" s="614"/>
      <c r="W362" s="620" t="str">
        <f t="shared" si="631"/>
        <v/>
      </c>
      <c r="X362" s="620" t="str">
        <f t="shared" si="641"/>
        <v/>
      </c>
      <c r="Y362" s="620" t="str">
        <f t="shared" si="641"/>
        <v/>
      </c>
      <c r="Z362" s="620" t="str">
        <f t="shared" si="641"/>
        <v/>
      </c>
      <c r="AA362" s="620" t="str">
        <f t="shared" si="641"/>
        <v/>
      </c>
      <c r="AB362" s="620" t="str">
        <f t="shared" si="641"/>
        <v/>
      </c>
      <c r="AC362" s="620" t="str">
        <f t="shared" si="641"/>
        <v/>
      </c>
      <c r="AD362" s="620" t="str">
        <f t="shared" si="641"/>
        <v/>
      </c>
      <c r="AE362" s="620" t="str">
        <f t="shared" si="641"/>
        <v/>
      </c>
      <c r="AF362" s="620" t="str">
        <f t="shared" si="641"/>
        <v/>
      </c>
      <c r="AG362" s="620" t="str">
        <f t="shared" si="641"/>
        <v/>
      </c>
      <c r="AH362" s="620" t="str">
        <f t="shared" si="641"/>
        <v/>
      </c>
      <c r="AI362" s="621" t="str">
        <f t="shared" si="629"/>
        <v/>
      </c>
      <c r="AJ362" s="621" t="str">
        <f t="shared" si="637"/>
        <v/>
      </c>
      <c r="AK362" s="621" t="str">
        <f t="shared" si="637"/>
        <v/>
      </c>
      <c r="AL362" s="621" t="str">
        <f t="shared" si="637"/>
        <v/>
      </c>
      <c r="AM362" s="621" t="str">
        <f t="shared" si="637"/>
        <v/>
      </c>
      <c r="AN362" s="621" t="str">
        <f t="shared" si="637"/>
        <v/>
      </c>
      <c r="AO362" s="621" t="str">
        <f t="shared" si="637"/>
        <v/>
      </c>
      <c r="AP362" s="621" t="str">
        <f t="shared" si="637"/>
        <v/>
      </c>
      <c r="AQ362" s="621" t="str">
        <f t="shared" ref="AJ362:AT385" si="645">IF($K362&gt;=AQ$11,$H362,$J362)</f>
        <v/>
      </c>
      <c r="AR362" s="621" t="str">
        <f t="shared" si="645"/>
        <v/>
      </c>
      <c r="AS362" s="621" t="str">
        <f t="shared" si="645"/>
        <v/>
      </c>
      <c r="AT362" s="621" t="str">
        <f t="shared" si="645"/>
        <v/>
      </c>
      <c r="AU362" s="622" t="str">
        <f t="shared" si="644"/>
        <v/>
      </c>
      <c r="AV362" s="622" t="str">
        <f t="shared" si="638"/>
        <v/>
      </c>
      <c r="AW362" s="622" t="str">
        <f t="shared" si="638"/>
        <v/>
      </c>
      <c r="AX362" s="622" t="str">
        <f t="shared" si="638"/>
        <v/>
      </c>
      <c r="AY362" s="622" t="str">
        <f t="shared" si="638"/>
        <v/>
      </c>
      <c r="AZ362" s="622" t="str">
        <f t="shared" si="638"/>
        <v/>
      </c>
      <c r="BA362" s="622" t="str">
        <f t="shared" si="638"/>
        <v/>
      </c>
      <c r="BB362" s="622" t="str">
        <f t="shared" si="638"/>
        <v/>
      </c>
      <c r="BC362" s="622" t="str">
        <f t="shared" si="638"/>
        <v/>
      </c>
      <c r="BD362" s="622" t="str">
        <f t="shared" si="638"/>
        <v/>
      </c>
      <c r="BE362" s="622" t="str">
        <f t="shared" ref="AV362:BF385" si="646">IF($M362&gt;=BE$11,$J362,$L362)</f>
        <v/>
      </c>
      <c r="BF362" s="622" t="str">
        <f t="shared" si="646"/>
        <v/>
      </c>
      <c r="BG362" s="623" t="str">
        <f t="shared" si="540"/>
        <v/>
      </c>
      <c r="BH362" s="623" t="str">
        <f t="shared" si="541"/>
        <v/>
      </c>
      <c r="BI362" s="623" t="str">
        <f t="shared" si="542"/>
        <v/>
      </c>
      <c r="BJ362" s="623" t="str">
        <f t="shared" si="543"/>
        <v/>
      </c>
      <c r="BK362" s="623" t="str">
        <f t="shared" si="544"/>
        <v/>
      </c>
      <c r="BL362" s="623" t="str">
        <f t="shared" si="545"/>
        <v/>
      </c>
      <c r="BM362" s="623" t="str">
        <f t="shared" si="546"/>
        <v/>
      </c>
      <c r="BN362" s="623" t="str">
        <f t="shared" si="547"/>
        <v/>
      </c>
      <c r="BO362" s="623" t="str">
        <f t="shared" si="548"/>
        <v/>
      </c>
      <c r="BP362" s="623" t="str">
        <f t="shared" si="549"/>
        <v/>
      </c>
      <c r="BQ362" s="623" t="str">
        <f t="shared" si="550"/>
        <v/>
      </c>
      <c r="BR362" s="623" t="str">
        <f t="shared" si="551"/>
        <v/>
      </c>
      <c r="BS362" s="1281" t="str">
        <f t="shared" si="552"/>
        <v/>
      </c>
      <c r="BT362" s="1281" t="str">
        <f t="shared" si="553"/>
        <v/>
      </c>
      <c r="BU362" s="1281" t="str">
        <f t="shared" si="554"/>
        <v/>
      </c>
      <c r="BV362" s="1281" t="str">
        <f t="shared" si="555"/>
        <v/>
      </c>
      <c r="BW362" s="1281" t="str">
        <f t="shared" si="556"/>
        <v/>
      </c>
      <c r="BX362" s="1281" t="str">
        <f t="shared" si="557"/>
        <v/>
      </c>
      <c r="BY362" s="1281" t="str">
        <f t="shared" si="558"/>
        <v/>
      </c>
      <c r="BZ362" s="1281" t="str">
        <f t="shared" si="559"/>
        <v/>
      </c>
      <c r="CA362" s="1281" t="str">
        <f t="shared" si="560"/>
        <v/>
      </c>
      <c r="CB362" s="1281" t="str">
        <f t="shared" si="561"/>
        <v/>
      </c>
      <c r="CC362" s="1281" t="str">
        <f t="shared" si="562"/>
        <v/>
      </c>
      <c r="CD362" s="1281" t="str">
        <f t="shared" si="563"/>
        <v/>
      </c>
      <c r="CE362" s="623" t="str">
        <f t="shared" si="564"/>
        <v/>
      </c>
      <c r="CF362" s="623" t="str">
        <f t="shared" si="565"/>
        <v/>
      </c>
      <c r="CG362" s="623" t="str">
        <f t="shared" si="566"/>
        <v/>
      </c>
      <c r="CH362" s="623" t="str">
        <f t="shared" si="567"/>
        <v/>
      </c>
      <c r="CI362" s="623" t="str">
        <f t="shared" si="568"/>
        <v/>
      </c>
      <c r="CJ362" s="623" t="str">
        <f t="shared" si="569"/>
        <v/>
      </c>
      <c r="CK362" s="623" t="str">
        <f t="shared" si="570"/>
        <v/>
      </c>
      <c r="CL362" s="623" t="str">
        <f t="shared" si="571"/>
        <v/>
      </c>
      <c r="CM362" s="623" t="str">
        <f t="shared" si="572"/>
        <v/>
      </c>
      <c r="CN362" s="623" t="str">
        <f t="shared" si="573"/>
        <v/>
      </c>
      <c r="CO362" s="623" t="str">
        <f t="shared" si="574"/>
        <v/>
      </c>
      <c r="CP362" s="623" t="str">
        <f t="shared" si="575"/>
        <v/>
      </c>
      <c r="CQ362" s="1281" t="str">
        <f t="shared" si="576"/>
        <v/>
      </c>
      <c r="CR362" s="1281" t="str">
        <f t="shared" si="577"/>
        <v/>
      </c>
      <c r="CS362" s="1281" t="str">
        <f t="shared" si="578"/>
        <v/>
      </c>
      <c r="CT362" s="1281" t="str">
        <f t="shared" si="579"/>
        <v/>
      </c>
      <c r="CU362" s="1281" t="str">
        <f t="shared" si="580"/>
        <v/>
      </c>
      <c r="CV362" s="1281" t="str">
        <f t="shared" si="581"/>
        <v/>
      </c>
      <c r="CW362" s="1281" t="str">
        <f t="shared" si="582"/>
        <v/>
      </c>
      <c r="CX362" s="1281" t="str">
        <f t="shared" si="583"/>
        <v/>
      </c>
      <c r="CY362" s="1281" t="str">
        <f t="shared" si="584"/>
        <v/>
      </c>
      <c r="CZ362" s="1281" t="str">
        <f t="shared" si="585"/>
        <v/>
      </c>
      <c r="DA362" s="1281" t="str">
        <f t="shared" si="586"/>
        <v/>
      </c>
      <c r="DB362" s="1281" t="str">
        <f t="shared" si="587"/>
        <v/>
      </c>
      <c r="DC362" s="623" t="str">
        <f t="shared" si="588"/>
        <v/>
      </c>
      <c r="DD362" s="623" t="str">
        <f t="shared" si="589"/>
        <v/>
      </c>
      <c r="DE362" s="623" t="str">
        <f t="shared" si="590"/>
        <v/>
      </c>
      <c r="DF362" s="623" t="str">
        <f t="shared" si="591"/>
        <v/>
      </c>
      <c r="DG362" s="623" t="str">
        <f t="shared" si="592"/>
        <v/>
      </c>
      <c r="DH362" s="623" t="str">
        <f t="shared" si="593"/>
        <v/>
      </c>
      <c r="DI362" s="623" t="str">
        <f t="shared" si="594"/>
        <v/>
      </c>
      <c r="DJ362" s="623" t="str">
        <f t="shared" si="595"/>
        <v/>
      </c>
      <c r="DK362" s="623" t="str">
        <f t="shared" si="596"/>
        <v/>
      </c>
      <c r="DL362" s="623" t="str">
        <f t="shared" si="597"/>
        <v/>
      </c>
      <c r="DM362" s="623" t="str">
        <f t="shared" si="598"/>
        <v/>
      </c>
      <c r="DN362" s="623" t="str">
        <f t="shared" si="599"/>
        <v/>
      </c>
      <c r="DO362" s="1281" t="str">
        <f t="shared" si="600"/>
        <v/>
      </c>
      <c r="DP362" s="1281" t="str">
        <f t="shared" si="601"/>
        <v/>
      </c>
      <c r="DQ362" s="1281" t="str">
        <f t="shared" si="602"/>
        <v/>
      </c>
      <c r="DR362" s="1281" t="str">
        <f t="shared" si="603"/>
        <v/>
      </c>
      <c r="DS362" s="1281" t="str">
        <f t="shared" si="604"/>
        <v/>
      </c>
      <c r="DT362" s="1281" t="str">
        <f t="shared" si="605"/>
        <v/>
      </c>
      <c r="DU362" s="1281" t="str">
        <f t="shared" si="606"/>
        <v/>
      </c>
      <c r="DV362" s="1281" t="str">
        <f t="shared" si="607"/>
        <v/>
      </c>
      <c r="DW362" s="1281" t="str">
        <f t="shared" si="608"/>
        <v/>
      </c>
      <c r="DX362" s="1281" t="str">
        <f t="shared" si="609"/>
        <v/>
      </c>
      <c r="DY362" s="1281" t="str">
        <f t="shared" si="610"/>
        <v/>
      </c>
      <c r="DZ362" s="1281" t="str">
        <f t="shared" si="611"/>
        <v/>
      </c>
      <c r="EA362" s="623" t="str">
        <f t="shared" si="612"/>
        <v/>
      </c>
      <c r="EB362" s="623" t="str">
        <f t="shared" si="613"/>
        <v/>
      </c>
      <c r="EC362" s="623" t="str">
        <f t="shared" si="614"/>
        <v/>
      </c>
      <c r="ED362" s="623" t="str">
        <f t="shared" si="615"/>
        <v/>
      </c>
      <c r="EE362" s="623" t="str">
        <f t="shared" si="616"/>
        <v/>
      </c>
      <c r="EF362" s="623" t="str">
        <f t="shared" si="617"/>
        <v/>
      </c>
      <c r="EG362" s="623" t="str">
        <f t="shared" si="618"/>
        <v/>
      </c>
      <c r="EH362" s="623" t="str">
        <f t="shared" si="619"/>
        <v/>
      </c>
      <c r="EI362" s="623" t="str">
        <f t="shared" si="620"/>
        <v/>
      </c>
      <c r="EJ362" s="623" t="str">
        <f t="shared" si="621"/>
        <v/>
      </c>
      <c r="EK362" s="623" t="str">
        <f t="shared" si="622"/>
        <v/>
      </c>
      <c r="EL362" s="623" t="str">
        <f t="shared" si="623"/>
        <v/>
      </c>
    </row>
    <row r="363" spans="1:142">
      <c r="A363" s="7" t="str">
        <f>IF('Rent Roll_RedIQ 1'!B356&gt;0,'Rent Roll_RedIQ 1'!B356,"")</f>
        <v/>
      </c>
      <c r="B363" s="7" t="str">
        <f>IF('Rent Roll_RedIQ 1'!C356&gt;0,'Rent Roll_RedIQ 1'!C356,"")</f>
        <v/>
      </c>
      <c r="C363" s="614">
        <f>IF('Rent Roll_RedIQ 1'!K356&gt;0,'Rent Roll_RedIQ 1'!K356,0)</f>
        <v>0</v>
      </c>
      <c r="D363" s="615" t="str">
        <f>IF('Rent Roll_RedIQ 1'!J356&gt;0,'Rent Roll_RedIQ 1'!J356,"")</f>
        <v/>
      </c>
      <c r="E363" s="624" t="str">
        <f t="shared" si="531"/>
        <v/>
      </c>
      <c r="F363" s="194"/>
      <c r="G363" s="194"/>
      <c r="H363" s="616" t="str">
        <f t="shared" si="633"/>
        <v/>
      </c>
      <c r="I363" s="1200">
        <f>IF('Rent Roll_RedIQ 1'!S356&gt;0,'Rent Roll_RedIQ 1'!S356,Purchase_Date-1)</f>
        <v>45991</v>
      </c>
      <c r="J363" s="617" t="str">
        <f t="shared" si="634"/>
        <v/>
      </c>
      <c r="K363" s="1205">
        <f t="shared" si="635"/>
        <v>46356</v>
      </c>
      <c r="L363" s="618" t="str">
        <f t="shared" si="634"/>
        <v/>
      </c>
      <c r="M363" s="1208">
        <f t="shared" si="636"/>
        <v>46721</v>
      </c>
      <c r="N363" s="614" t="str">
        <f t="shared" si="532"/>
        <v/>
      </c>
      <c r="O363" s="614" t="str">
        <f t="shared" si="533"/>
        <v/>
      </c>
      <c r="P363" s="614" t="str">
        <f t="shared" si="534"/>
        <v/>
      </c>
      <c r="Q363" s="614" t="str">
        <f t="shared" si="535"/>
        <v/>
      </c>
      <c r="R363" s="614" t="str">
        <f t="shared" si="536"/>
        <v/>
      </c>
      <c r="S363" s="614" t="str">
        <f t="shared" si="537"/>
        <v/>
      </c>
      <c r="T363" s="614" t="str">
        <f t="shared" si="538"/>
        <v/>
      </c>
      <c r="U363" s="619"/>
      <c r="V363" s="614"/>
      <c r="W363" s="620" t="str">
        <f t="shared" ref="W363:W391" si="647">IF($I363&gt;=W$11,$C363,$H363)</f>
        <v/>
      </c>
      <c r="X363" s="620" t="str">
        <f t="shared" si="641"/>
        <v/>
      </c>
      <c r="Y363" s="620" t="str">
        <f t="shared" si="641"/>
        <v/>
      </c>
      <c r="Z363" s="620" t="str">
        <f t="shared" si="641"/>
        <v/>
      </c>
      <c r="AA363" s="620" t="str">
        <f t="shared" si="641"/>
        <v/>
      </c>
      <c r="AB363" s="620" t="str">
        <f t="shared" si="641"/>
        <v/>
      </c>
      <c r="AC363" s="620" t="str">
        <f t="shared" si="641"/>
        <v/>
      </c>
      <c r="AD363" s="620" t="str">
        <f t="shared" si="641"/>
        <v/>
      </c>
      <c r="AE363" s="620" t="str">
        <f t="shared" si="641"/>
        <v/>
      </c>
      <c r="AF363" s="620" t="str">
        <f t="shared" si="641"/>
        <v/>
      </c>
      <c r="AG363" s="620" t="str">
        <f t="shared" si="641"/>
        <v/>
      </c>
      <c r="AH363" s="620" t="str">
        <f t="shared" si="641"/>
        <v/>
      </c>
      <c r="AI363" s="621" t="str">
        <f t="shared" si="629"/>
        <v/>
      </c>
      <c r="AJ363" s="621" t="str">
        <f t="shared" si="645"/>
        <v/>
      </c>
      <c r="AK363" s="621" t="str">
        <f t="shared" si="645"/>
        <v/>
      </c>
      <c r="AL363" s="621" t="str">
        <f t="shared" si="645"/>
        <v/>
      </c>
      <c r="AM363" s="621" t="str">
        <f t="shared" si="645"/>
        <v/>
      </c>
      <c r="AN363" s="621" t="str">
        <f t="shared" si="645"/>
        <v/>
      </c>
      <c r="AO363" s="621" t="str">
        <f t="shared" si="645"/>
        <v/>
      </c>
      <c r="AP363" s="621" t="str">
        <f t="shared" si="645"/>
        <v/>
      </c>
      <c r="AQ363" s="621" t="str">
        <f t="shared" si="645"/>
        <v/>
      </c>
      <c r="AR363" s="621" t="str">
        <f t="shared" si="645"/>
        <v/>
      </c>
      <c r="AS363" s="621" t="str">
        <f t="shared" si="645"/>
        <v/>
      </c>
      <c r="AT363" s="621" t="str">
        <f t="shared" si="645"/>
        <v/>
      </c>
      <c r="AU363" s="622" t="str">
        <f t="shared" si="644"/>
        <v/>
      </c>
      <c r="AV363" s="622" t="str">
        <f t="shared" si="646"/>
        <v/>
      </c>
      <c r="AW363" s="622" t="str">
        <f t="shared" si="646"/>
        <v/>
      </c>
      <c r="AX363" s="622" t="str">
        <f t="shared" si="646"/>
        <v/>
      </c>
      <c r="AY363" s="622" t="str">
        <f t="shared" si="646"/>
        <v/>
      </c>
      <c r="AZ363" s="622" t="str">
        <f t="shared" si="646"/>
        <v/>
      </c>
      <c r="BA363" s="622" t="str">
        <f t="shared" si="646"/>
        <v/>
      </c>
      <c r="BB363" s="622" t="str">
        <f t="shared" si="646"/>
        <v/>
      </c>
      <c r="BC363" s="622" t="str">
        <f t="shared" si="646"/>
        <v/>
      </c>
      <c r="BD363" s="622" t="str">
        <f t="shared" si="646"/>
        <v/>
      </c>
      <c r="BE363" s="622" t="str">
        <f t="shared" si="646"/>
        <v/>
      </c>
      <c r="BF363" s="622" t="str">
        <f t="shared" si="646"/>
        <v/>
      </c>
      <c r="BG363" s="623" t="str">
        <f t="shared" si="540"/>
        <v/>
      </c>
      <c r="BH363" s="623" t="str">
        <f t="shared" si="541"/>
        <v/>
      </c>
      <c r="BI363" s="623" t="str">
        <f t="shared" si="542"/>
        <v/>
      </c>
      <c r="BJ363" s="623" t="str">
        <f t="shared" si="543"/>
        <v/>
      </c>
      <c r="BK363" s="623" t="str">
        <f t="shared" si="544"/>
        <v/>
      </c>
      <c r="BL363" s="623" t="str">
        <f t="shared" si="545"/>
        <v/>
      </c>
      <c r="BM363" s="623" t="str">
        <f t="shared" si="546"/>
        <v/>
      </c>
      <c r="BN363" s="623" t="str">
        <f t="shared" si="547"/>
        <v/>
      </c>
      <c r="BO363" s="623" t="str">
        <f t="shared" si="548"/>
        <v/>
      </c>
      <c r="BP363" s="623" t="str">
        <f t="shared" si="549"/>
        <v/>
      </c>
      <c r="BQ363" s="623" t="str">
        <f t="shared" si="550"/>
        <v/>
      </c>
      <c r="BR363" s="623" t="str">
        <f t="shared" si="551"/>
        <v/>
      </c>
      <c r="BS363" s="1281" t="str">
        <f t="shared" si="552"/>
        <v/>
      </c>
      <c r="BT363" s="1281" t="str">
        <f t="shared" si="553"/>
        <v/>
      </c>
      <c r="BU363" s="1281" t="str">
        <f t="shared" si="554"/>
        <v/>
      </c>
      <c r="BV363" s="1281" t="str">
        <f t="shared" si="555"/>
        <v/>
      </c>
      <c r="BW363" s="1281" t="str">
        <f t="shared" si="556"/>
        <v/>
      </c>
      <c r="BX363" s="1281" t="str">
        <f t="shared" si="557"/>
        <v/>
      </c>
      <c r="BY363" s="1281" t="str">
        <f t="shared" si="558"/>
        <v/>
      </c>
      <c r="BZ363" s="1281" t="str">
        <f t="shared" si="559"/>
        <v/>
      </c>
      <c r="CA363" s="1281" t="str">
        <f t="shared" si="560"/>
        <v/>
      </c>
      <c r="CB363" s="1281" t="str">
        <f t="shared" si="561"/>
        <v/>
      </c>
      <c r="CC363" s="1281" t="str">
        <f t="shared" si="562"/>
        <v/>
      </c>
      <c r="CD363" s="1281" t="str">
        <f t="shared" si="563"/>
        <v/>
      </c>
      <c r="CE363" s="623" t="str">
        <f t="shared" si="564"/>
        <v/>
      </c>
      <c r="CF363" s="623" t="str">
        <f t="shared" si="565"/>
        <v/>
      </c>
      <c r="CG363" s="623" t="str">
        <f t="shared" si="566"/>
        <v/>
      </c>
      <c r="CH363" s="623" t="str">
        <f t="shared" si="567"/>
        <v/>
      </c>
      <c r="CI363" s="623" t="str">
        <f t="shared" si="568"/>
        <v/>
      </c>
      <c r="CJ363" s="623" t="str">
        <f t="shared" si="569"/>
        <v/>
      </c>
      <c r="CK363" s="623" t="str">
        <f t="shared" si="570"/>
        <v/>
      </c>
      <c r="CL363" s="623" t="str">
        <f t="shared" si="571"/>
        <v/>
      </c>
      <c r="CM363" s="623" t="str">
        <f t="shared" si="572"/>
        <v/>
      </c>
      <c r="CN363" s="623" t="str">
        <f t="shared" si="573"/>
        <v/>
      </c>
      <c r="CO363" s="623" t="str">
        <f t="shared" si="574"/>
        <v/>
      </c>
      <c r="CP363" s="623" t="str">
        <f t="shared" si="575"/>
        <v/>
      </c>
      <c r="CQ363" s="1281" t="str">
        <f t="shared" si="576"/>
        <v/>
      </c>
      <c r="CR363" s="1281" t="str">
        <f t="shared" si="577"/>
        <v/>
      </c>
      <c r="CS363" s="1281" t="str">
        <f t="shared" si="578"/>
        <v/>
      </c>
      <c r="CT363" s="1281" t="str">
        <f t="shared" si="579"/>
        <v/>
      </c>
      <c r="CU363" s="1281" t="str">
        <f t="shared" si="580"/>
        <v/>
      </c>
      <c r="CV363" s="1281" t="str">
        <f t="shared" si="581"/>
        <v/>
      </c>
      <c r="CW363" s="1281" t="str">
        <f t="shared" si="582"/>
        <v/>
      </c>
      <c r="CX363" s="1281" t="str">
        <f t="shared" si="583"/>
        <v/>
      </c>
      <c r="CY363" s="1281" t="str">
        <f t="shared" si="584"/>
        <v/>
      </c>
      <c r="CZ363" s="1281" t="str">
        <f t="shared" si="585"/>
        <v/>
      </c>
      <c r="DA363" s="1281" t="str">
        <f t="shared" si="586"/>
        <v/>
      </c>
      <c r="DB363" s="1281" t="str">
        <f t="shared" si="587"/>
        <v/>
      </c>
      <c r="DC363" s="623" t="str">
        <f t="shared" si="588"/>
        <v/>
      </c>
      <c r="DD363" s="623" t="str">
        <f t="shared" si="589"/>
        <v/>
      </c>
      <c r="DE363" s="623" t="str">
        <f t="shared" si="590"/>
        <v/>
      </c>
      <c r="DF363" s="623" t="str">
        <f t="shared" si="591"/>
        <v/>
      </c>
      <c r="DG363" s="623" t="str">
        <f t="shared" si="592"/>
        <v/>
      </c>
      <c r="DH363" s="623" t="str">
        <f t="shared" si="593"/>
        <v/>
      </c>
      <c r="DI363" s="623" t="str">
        <f t="shared" si="594"/>
        <v/>
      </c>
      <c r="DJ363" s="623" t="str">
        <f t="shared" si="595"/>
        <v/>
      </c>
      <c r="DK363" s="623" t="str">
        <f t="shared" si="596"/>
        <v/>
      </c>
      <c r="DL363" s="623" t="str">
        <f t="shared" si="597"/>
        <v/>
      </c>
      <c r="DM363" s="623" t="str">
        <f t="shared" si="598"/>
        <v/>
      </c>
      <c r="DN363" s="623" t="str">
        <f t="shared" si="599"/>
        <v/>
      </c>
      <c r="DO363" s="1281" t="str">
        <f t="shared" si="600"/>
        <v/>
      </c>
      <c r="DP363" s="1281" t="str">
        <f t="shared" si="601"/>
        <v/>
      </c>
      <c r="DQ363" s="1281" t="str">
        <f t="shared" si="602"/>
        <v/>
      </c>
      <c r="DR363" s="1281" t="str">
        <f t="shared" si="603"/>
        <v/>
      </c>
      <c r="DS363" s="1281" t="str">
        <f t="shared" si="604"/>
        <v/>
      </c>
      <c r="DT363" s="1281" t="str">
        <f t="shared" si="605"/>
        <v/>
      </c>
      <c r="DU363" s="1281" t="str">
        <f t="shared" si="606"/>
        <v/>
      </c>
      <c r="DV363" s="1281" t="str">
        <f t="shared" si="607"/>
        <v/>
      </c>
      <c r="DW363" s="1281" t="str">
        <f t="shared" si="608"/>
        <v/>
      </c>
      <c r="DX363" s="1281" t="str">
        <f t="shared" si="609"/>
        <v/>
      </c>
      <c r="DY363" s="1281" t="str">
        <f t="shared" si="610"/>
        <v/>
      </c>
      <c r="DZ363" s="1281" t="str">
        <f t="shared" si="611"/>
        <v/>
      </c>
      <c r="EA363" s="623" t="str">
        <f t="shared" si="612"/>
        <v/>
      </c>
      <c r="EB363" s="623" t="str">
        <f t="shared" si="613"/>
        <v/>
      </c>
      <c r="EC363" s="623" t="str">
        <f t="shared" si="614"/>
        <v/>
      </c>
      <c r="ED363" s="623" t="str">
        <f t="shared" si="615"/>
        <v/>
      </c>
      <c r="EE363" s="623" t="str">
        <f t="shared" si="616"/>
        <v/>
      </c>
      <c r="EF363" s="623" t="str">
        <f t="shared" si="617"/>
        <v/>
      </c>
      <c r="EG363" s="623" t="str">
        <f t="shared" si="618"/>
        <v/>
      </c>
      <c r="EH363" s="623" t="str">
        <f t="shared" si="619"/>
        <v/>
      </c>
      <c r="EI363" s="623" t="str">
        <f t="shared" si="620"/>
        <v/>
      </c>
      <c r="EJ363" s="623" t="str">
        <f t="shared" si="621"/>
        <v/>
      </c>
      <c r="EK363" s="623" t="str">
        <f t="shared" si="622"/>
        <v/>
      </c>
      <c r="EL363" s="623" t="str">
        <f t="shared" si="623"/>
        <v/>
      </c>
    </row>
    <row r="364" spans="1:142">
      <c r="A364" s="7" t="str">
        <f>IF('Rent Roll_RedIQ 1'!B357&gt;0,'Rent Roll_RedIQ 1'!B357,"")</f>
        <v/>
      </c>
      <c r="B364" s="7" t="str">
        <f>IF('Rent Roll_RedIQ 1'!C357&gt;0,'Rent Roll_RedIQ 1'!C357,"")</f>
        <v/>
      </c>
      <c r="C364" s="614">
        <f>IF('Rent Roll_RedIQ 1'!K357&gt;0,'Rent Roll_RedIQ 1'!K357,0)</f>
        <v>0</v>
      </c>
      <c r="D364" s="615" t="str">
        <f>IF('Rent Roll_RedIQ 1'!J357&gt;0,'Rent Roll_RedIQ 1'!J357,"")</f>
        <v/>
      </c>
      <c r="E364" s="624" t="str">
        <f t="shared" si="531"/>
        <v/>
      </c>
      <c r="F364" s="194"/>
      <c r="G364" s="194"/>
      <c r="H364" s="616" t="str">
        <f t="shared" si="633"/>
        <v/>
      </c>
      <c r="I364" s="1200">
        <f>IF('Rent Roll_RedIQ 1'!S357&gt;0,'Rent Roll_RedIQ 1'!S357,Purchase_Date-1)</f>
        <v>45991</v>
      </c>
      <c r="J364" s="617" t="str">
        <f t="shared" si="634"/>
        <v/>
      </c>
      <c r="K364" s="1205">
        <f t="shared" si="635"/>
        <v>46356</v>
      </c>
      <c r="L364" s="618" t="str">
        <f t="shared" si="634"/>
        <v/>
      </c>
      <c r="M364" s="1208">
        <f t="shared" si="636"/>
        <v>46721</v>
      </c>
      <c r="N364" s="614" t="str">
        <f t="shared" si="532"/>
        <v/>
      </c>
      <c r="O364" s="614" t="str">
        <f t="shared" si="533"/>
        <v/>
      </c>
      <c r="P364" s="614" t="str">
        <f t="shared" si="534"/>
        <v/>
      </c>
      <c r="Q364" s="614" t="str">
        <f t="shared" si="535"/>
        <v/>
      </c>
      <c r="R364" s="614" t="str">
        <f t="shared" si="536"/>
        <v/>
      </c>
      <c r="S364" s="614" t="str">
        <f t="shared" si="537"/>
        <v/>
      </c>
      <c r="T364" s="614" t="str">
        <f t="shared" si="538"/>
        <v/>
      </c>
      <c r="U364" s="619"/>
      <c r="V364" s="614"/>
      <c r="W364" s="620" t="str">
        <f t="shared" si="647"/>
        <v/>
      </c>
      <c r="X364" s="620" t="str">
        <f t="shared" si="641"/>
        <v/>
      </c>
      <c r="Y364" s="620" t="str">
        <f t="shared" si="641"/>
        <v/>
      </c>
      <c r="Z364" s="620" t="str">
        <f t="shared" si="641"/>
        <v/>
      </c>
      <c r="AA364" s="620" t="str">
        <f t="shared" si="641"/>
        <v/>
      </c>
      <c r="AB364" s="620" t="str">
        <f t="shared" si="641"/>
        <v/>
      </c>
      <c r="AC364" s="620" t="str">
        <f t="shared" si="641"/>
        <v/>
      </c>
      <c r="AD364" s="620" t="str">
        <f t="shared" si="641"/>
        <v/>
      </c>
      <c r="AE364" s="620" t="str">
        <f t="shared" si="641"/>
        <v/>
      </c>
      <c r="AF364" s="620" t="str">
        <f t="shared" si="641"/>
        <v/>
      </c>
      <c r="AG364" s="620" t="str">
        <f t="shared" si="641"/>
        <v/>
      </c>
      <c r="AH364" s="620" t="str">
        <f t="shared" si="641"/>
        <v/>
      </c>
      <c r="AI364" s="621" t="str">
        <f t="shared" si="629"/>
        <v/>
      </c>
      <c r="AJ364" s="621" t="str">
        <f t="shared" si="645"/>
        <v/>
      </c>
      <c r="AK364" s="621" t="str">
        <f t="shared" si="645"/>
        <v/>
      </c>
      <c r="AL364" s="621" t="str">
        <f t="shared" si="645"/>
        <v/>
      </c>
      <c r="AM364" s="621" t="str">
        <f t="shared" si="645"/>
        <v/>
      </c>
      <c r="AN364" s="621" t="str">
        <f t="shared" si="645"/>
        <v/>
      </c>
      <c r="AO364" s="621" t="str">
        <f t="shared" si="645"/>
        <v/>
      </c>
      <c r="AP364" s="621" t="str">
        <f t="shared" si="645"/>
        <v/>
      </c>
      <c r="AQ364" s="621" t="str">
        <f t="shared" si="645"/>
        <v/>
      </c>
      <c r="AR364" s="621" t="str">
        <f t="shared" si="645"/>
        <v/>
      </c>
      <c r="AS364" s="621" t="str">
        <f t="shared" si="645"/>
        <v/>
      </c>
      <c r="AT364" s="621" t="str">
        <f t="shared" si="645"/>
        <v/>
      </c>
      <c r="AU364" s="622" t="str">
        <f t="shared" si="644"/>
        <v/>
      </c>
      <c r="AV364" s="622" t="str">
        <f t="shared" si="646"/>
        <v/>
      </c>
      <c r="AW364" s="622" t="str">
        <f t="shared" si="646"/>
        <v/>
      </c>
      <c r="AX364" s="622" t="str">
        <f t="shared" si="646"/>
        <v/>
      </c>
      <c r="AY364" s="622" t="str">
        <f t="shared" si="646"/>
        <v/>
      </c>
      <c r="AZ364" s="622" t="str">
        <f t="shared" si="646"/>
        <v/>
      </c>
      <c r="BA364" s="622" t="str">
        <f t="shared" si="646"/>
        <v/>
      </c>
      <c r="BB364" s="622" t="str">
        <f t="shared" si="646"/>
        <v/>
      </c>
      <c r="BC364" s="622" t="str">
        <f t="shared" si="646"/>
        <v/>
      </c>
      <c r="BD364" s="622" t="str">
        <f t="shared" si="646"/>
        <v/>
      </c>
      <c r="BE364" s="622" t="str">
        <f t="shared" si="646"/>
        <v/>
      </c>
      <c r="BF364" s="622" t="str">
        <f t="shared" si="646"/>
        <v/>
      </c>
      <c r="BG364" s="623" t="str">
        <f t="shared" si="540"/>
        <v/>
      </c>
      <c r="BH364" s="623" t="str">
        <f t="shared" si="541"/>
        <v/>
      </c>
      <c r="BI364" s="623" t="str">
        <f t="shared" si="542"/>
        <v/>
      </c>
      <c r="BJ364" s="623" t="str">
        <f t="shared" si="543"/>
        <v/>
      </c>
      <c r="BK364" s="623" t="str">
        <f t="shared" si="544"/>
        <v/>
      </c>
      <c r="BL364" s="623" t="str">
        <f t="shared" si="545"/>
        <v/>
      </c>
      <c r="BM364" s="623" t="str">
        <f t="shared" si="546"/>
        <v/>
      </c>
      <c r="BN364" s="623" t="str">
        <f t="shared" si="547"/>
        <v/>
      </c>
      <c r="BO364" s="623" t="str">
        <f t="shared" si="548"/>
        <v/>
      </c>
      <c r="BP364" s="623" t="str">
        <f t="shared" si="549"/>
        <v/>
      </c>
      <c r="BQ364" s="623" t="str">
        <f t="shared" si="550"/>
        <v/>
      </c>
      <c r="BR364" s="623" t="str">
        <f t="shared" si="551"/>
        <v/>
      </c>
      <c r="BS364" s="1281" t="str">
        <f t="shared" si="552"/>
        <v/>
      </c>
      <c r="BT364" s="1281" t="str">
        <f t="shared" si="553"/>
        <v/>
      </c>
      <c r="BU364" s="1281" t="str">
        <f t="shared" si="554"/>
        <v/>
      </c>
      <c r="BV364" s="1281" t="str">
        <f t="shared" si="555"/>
        <v/>
      </c>
      <c r="BW364" s="1281" t="str">
        <f t="shared" si="556"/>
        <v/>
      </c>
      <c r="BX364" s="1281" t="str">
        <f t="shared" si="557"/>
        <v/>
      </c>
      <c r="BY364" s="1281" t="str">
        <f t="shared" si="558"/>
        <v/>
      </c>
      <c r="BZ364" s="1281" t="str">
        <f t="shared" si="559"/>
        <v/>
      </c>
      <c r="CA364" s="1281" t="str">
        <f t="shared" si="560"/>
        <v/>
      </c>
      <c r="CB364" s="1281" t="str">
        <f t="shared" si="561"/>
        <v/>
      </c>
      <c r="CC364" s="1281" t="str">
        <f t="shared" si="562"/>
        <v/>
      </c>
      <c r="CD364" s="1281" t="str">
        <f t="shared" si="563"/>
        <v/>
      </c>
      <c r="CE364" s="623" t="str">
        <f t="shared" si="564"/>
        <v/>
      </c>
      <c r="CF364" s="623" t="str">
        <f t="shared" si="565"/>
        <v/>
      </c>
      <c r="CG364" s="623" t="str">
        <f t="shared" si="566"/>
        <v/>
      </c>
      <c r="CH364" s="623" t="str">
        <f t="shared" si="567"/>
        <v/>
      </c>
      <c r="CI364" s="623" t="str">
        <f t="shared" si="568"/>
        <v/>
      </c>
      <c r="CJ364" s="623" t="str">
        <f t="shared" si="569"/>
        <v/>
      </c>
      <c r="CK364" s="623" t="str">
        <f t="shared" si="570"/>
        <v/>
      </c>
      <c r="CL364" s="623" t="str">
        <f t="shared" si="571"/>
        <v/>
      </c>
      <c r="CM364" s="623" t="str">
        <f t="shared" si="572"/>
        <v/>
      </c>
      <c r="CN364" s="623" t="str">
        <f t="shared" si="573"/>
        <v/>
      </c>
      <c r="CO364" s="623" t="str">
        <f t="shared" si="574"/>
        <v/>
      </c>
      <c r="CP364" s="623" t="str">
        <f t="shared" si="575"/>
        <v/>
      </c>
      <c r="CQ364" s="1281" t="str">
        <f t="shared" si="576"/>
        <v/>
      </c>
      <c r="CR364" s="1281" t="str">
        <f t="shared" si="577"/>
        <v/>
      </c>
      <c r="CS364" s="1281" t="str">
        <f t="shared" si="578"/>
        <v/>
      </c>
      <c r="CT364" s="1281" t="str">
        <f t="shared" si="579"/>
        <v/>
      </c>
      <c r="CU364" s="1281" t="str">
        <f t="shared" si="580"/>
        <v/>
      </c>
      <c r="CV364" s="1281" t="str">
        <f t="shared" si="581"/>
        <v/>
      </c>
      <c r="CW364" s="1281" t="str">
        <f t="shared" si="582"/>
        <v/>
      </c>
      <c r="CX364" s="1281" t="str">
        <f t="shared" si="583"/>
        <v/>
      </c>
      <c r="CY364" s="1281" t="str">
        <f t="shared" si="584"/>
        <v/>
      </c>
      <c r="CZ364" s="1281" t="str">
        <f t="shared" si="585"/>
        <v/>
      </c>
      <c r="DA364" s="1281" t="str">
        <f t="shared" si="586"/>
        <v/>
      </c>
      <c r="DB364" s="1281" t="str">
        <f t="shared" si="587"/>
        <v/>
      </c>
      <c r="DC364" s="623" t="str">
        <f t="shared" si="588"/>
        <v/>
      </c>
      <c r="DD364" s="623" t="str">
        <f t="shared" si="589"/>
        <v/>
      </c>
      <c r="DE364" s="623" t="str">
        <f t="shared" si="590"/>
        <v/>
      </c>
      <c r="DF364" s="623" t="str">
        <f t="shared" si="591"/>
        <v/>
      </c>
      <c r="DG364" s="623" t="str">
        <f t="shared" si="592"/>
        <v/>
      </c>
      <c r="DH364" s="623" t="str">
        <f t="shared" si="593"/>
        <v/>
      </c>
      <c r="DI364" s="623" t="str">
        <f t="shared" si="594"/>
        <v/>
      </c>
      <c r="DJ364" s="623" t="str">
        <f t="shared" si="595"/>
        <v/>
      </c>
      <c r="DK364" s="623" t="str">
        <f t="shared" si="596"/>
        <v/>
      </c>
      <c r="DL364" s="623" t="str">
        <f t="shared" si="597"/>
        <v/>
      </c>
      <c r="DM364" s="623" t="str">
        <f t="shared" si="598"/>
        <v/>
      </c>
      <c r="DN364" s="623" t="str">
        <f t="shared" si="599"/>
        <v/>
      </c>
      <c r="DO364" s="1281" t="str">
        <f t="shared" si="600"/>
        <v/>
      </c>
      <c r="DP364" s="1281" t="str">
        <f t="shared" si="601"/>
        <v/>
      </c>
      <c r="DQ364" s="1281" t="str">
        <f t="shared" si="602"/>
        <v/>
      </c>
      <c r="DR364" s="1281" t="str">
        <f t="shared" si="603"/>
        <v/>
      </c>
      <c r="DS364" s="1281" t="str">
        <f t="shared" si="604"/>
        <v/>
      </c>
      <c r="DT364" s="1281" t="str">
        <f t="shared" si="605"/>
        <v/>
      </c>
      <c r="DU364" s="1281" t="str">
        <f t="shared" si="606"/>
        <v/>
      </c>
      <c r="DV364" s="1281" t="str">
        <f t="shared" si="607"/>
        <v/>
      </c>
      <c r="DW364" s="1281" t="str">
        <f t="shared" si="608"/>
        <v/>
      </c>
      <c r="DX364" s="1281" t="str">
        <f t="shared" si="609"/>
        <v/>
      </c>
      <c r="DY364" s="1281" t="str">
        <f t="shared" si="610"/>
        <v/>
      </c>
      <c r="DZ364" s="1281" t="str">
        <f t="shared" si="611"/>
        <v/>
      </c>
      <c r="EA364" s="623" t="str">
        <f t="shared" si="612"/>
        <v/>
      </c>
      <c r="EB364" s="623" t="str">
        <f t="shared" si="613"/>
        <v/>
      </c>
      <c r="EC364" s="623" t="str">
        <f t="shared" si="614"/>
        <v/>
      </c>
      <c r="ED364" s="623" t="str">
        <f t="shared" si="615"/>
        <v/>
      </c>
      <c r="EE364" s="623" t="str">
        <f t="shared" si="616"/>
        <v/>
      </c>
      <c r="EF364" s="623" t="str">
        <f t="shared" si="617"/>
        <v/>
      </c>
      <c r="EG364" s="623" t="str">
        <f t="shared" si="618"/>
        <v/>
      </c>
      <c r="EH364" s="623" t="str">
        <f t="shared" si="619"/>
        <v/>
      </c>
      <c r="EI364" s="623" t="str">
        <f t="shared" si="620"/>
        <v/>
      </c>
      <c r="EJ364" s="623" t="str">
        <f t="shared" si="621"/>
        <v/>
      </c>
      <c r="EK364" s="623" t="str">
        <f t="shared" si="622"/>
        <v/>
      </c>
      <c r="EL364" s="623" t="str">
        <f t="shared" si="623"/>
        <v/>
      </c>
    </row>
    <row r="365" spans="1:142">
      <c r="A365" s="7" t="str">
        <f>IF('Rent Roll_RedIQ 1'!B358&gt;0,'Rent Roll_RedIQ 1'!B358,"")</f>
        <v/>
      </c>
      <c r="B365" s="7" t="str">
        <f>IF('Rent Roll_RedIQ 1'!C358&gt;0,'Rent Roll_RedIQ 1'!C358,"")</f>
        <v/>
      </c>
      <c r="C365" s="614">
        <f>IF('Rent Roll_RedIQ 1'!K358&gt;0,'Rent Roll_RedIQ 1'!K358,0)</f>
        <v>0</v>
      </c>
      <c r="D365" s="615" t="str">
        <f>IF('Rent Roll_RedIQ 1'!J358&gt;0,'Rent Roll_RedIQ 1'!J358,"")</f>
        <v/>
      </c>
      <c r="E365" s="624" t="str">
        <f t="shared" si="531"/>
        <v/>
      </c>
      <c r="F365" s="194"/>
      <c r="G365" s="194"/>
      <c r="H365" s="616" t="str">
        <f t="shared" si="633"/>
        <v/>
      </c>
      <c r="I365" s="1200">
        <f>IF('Rent Roll_RedIQ 1'!S358&gt;0,'Rent Roll_RedIQ 1'!S358,Purchase_Date-1)</f>
        <v>45991</v>
      </c>
      <c r="J365" s="617" t="str">
        <f t="shared" si="634"/>
        <v/>
      </c>
      <c r="K365" s="1205">
        <f t="shared" si="635"/>
        <v>46356</v>
      </c>
      <c r="L365" s="618" t="str">
        <f t="shared" si="634"/>
        <v/>
      </c>
      <c r="M365" s="1208">
        <f t="shared" si="636"/>
        <v>46721</v>
      </c>
      <c r="N365" s="614" t="str">
        <f t="shared" si="532"/>
        <v/>
      </c>
      <c r="O365" s="614" t="str">
        <f t="shared" si="533"/>
        <v/>
      </c>
      <c r="P365" s="614" t="str">
        <f t="shared" si="534"/>
        <v/>
      </c>
      <c r="Q365" s="614" t="str">
        <f t="shared" si="535"/>
        <v/>
      </c>
      <c r="R365" s="614" t="str">
        <f t="shared" si="536"/>
        <v/>
      </c>
      <c r="S365" s="614" t="str">
        <f t="shared" si="537"/>
        <v/>
      </c>
      <c r="T365" s="614" t="str">
        <f t="shared" si="538"/>
        <v/>
      </c>
      <c r="U365" s="619"/>
      <c r="V365" s="614"/>
      <c r="W365" s="620" t="str">
        <f t="shared" si="647"/>
        <v/>
      </c>
      <c r="X365" s="620" t="str">
        <f t="shared" si="641"/>
        <v/>
      </c>
      <c r="Y365" s="620" t="str">
        <f t="shared" si="641"/>
        <v/>
      </c>
      <c r="Z365" s="620" t="str">
        <f t="shared" si="641"/>
        <v/>
      </c>
      <c r="AA365" s="620" t="str">
        <f t="shared" si="641"/>
        <v/>
      </c>
      <c r="AB365" s="620" t="str">
        <f t="shared" si="641"/>
        <v/>
      </c>
      <c r="AC365" s="620" t="str">
        <f t="shared" si="641"/>
        <v/>
      </c>
      <c r="AD365" s="620" t="str">
        <f t="shared" si="641"/>
        <v/>
      </c>
      <c r="AE365" s="620" t="str">
        <f t="shared" si="641"/>
        <v/>
      </c>
      <c r="AF365" s="620" t="str">
        <f t="shared" si="641"/>
        <v/>
      </c>
      <c r="AG365" s="620" t="str">
        <f t="shared" si="641"/>
        <v/>
      </c>
      <c r="AH365" s="620" t="str">
        <f t="shared" si="641"/>
        <v/>
      </c>
      <c r="AI365" s="621" t="str">
        <f t="shared" si="629"/>
        <v/>
      </c>
      <c r="AJ365" s="621" t="str">
        <f t="shared" si="645"/>
        <v/>
      </c>
      <c r="AK365" s="621" t="str">
        <f t="shared" si="645"/>
        <v/>
      </c>
      <c r="AL365" s="621" t="str">
        <f t="shared" si="645"/>
        <v/>
      </c>
      <c r="AM365" s="621" t="str">
        <f t="shared" si="645"/>
        <v/>
      </c>
      <c r="AN365" s="621" t="str">
        <f t="shared" si="645"/>
        <v/>
      </c>
      <c r="AO365" s="621" t="str">
        <f t="shared" si="645"/>
        <v/>
      </c>
      <c r="AP365" s="621" t="str">
        <f t="shared" si="645"/>
        <v/>
      </c>
      <c r="AQ365" s="621" t="str">
        <f t="shared" si="645"/>
        <v/>
      </c>
      <c r="AR365" s="621" t="str">
        <f t="shared" si="645"/>
        <v/>
      </c>
      <c r="AS365" s="621" t="str">
        <f t="shared" si="645"/>
        <v/>
      </c>
      <c r="AT365" s="621" t="str">
        <f t="shared" si="645"/>
        <v/>
      </c>
      <c r="AU365" s="622" t="str">
        <f t="shared" si="644"/>
        <v/>
      </c>
      <c r="AV365" s="622" t="str">
        <f t="shared" si="646"/>
        <v/>
      </c>
      <c r="AW365" s="622" t="str">
        <f t="shared" si="646"/>
        <v/>
      </c>
      <c r="AX365" s="622" t="str">
        <f t="shared" si="646"/>
        <v/>
      </c>
      <c r="AY365" s="622" t="str">
        <f t="shared" si="646"/>
        <v/>
      </c>
      <c r="AZ365" s="622" t="str">
        <f t="shared" si="646"/>
        <v/>
      </c>
      <c r="BA365" s="622" t="str">
        <f t="shared" si="646"/>
        <v/>
      </c>
      <c r="BB365" s="622" t="str">
        <f t="shared" si="646"/>
        <v/>
      </c>
      <c r="BC365" s="622" t="str">
        <f t="shared" si="646"/>
        <v/>
      </c>
      <c r="BD365" s="622" t="str">
        <f t="shared" si="646"/>
        <v/>
      </c>
      <c r="BE365" s="622" t="str">
        <f t="shared" si="646"/>
        <v/>
      </c>
      <c r="BF365" s="622" t="str">
        <f t="shared" si="646"/>
        <v/>
      </c>
      <c r="BG365" s="623" t="str">
        <f t="shared" si="540"/>
        <v/>
      </c>
      <c r="BH365" s="623" t="str">
        <f t="shared" si="541"/>
        <v/>
      </c>
      <c r="BI365" s="623" t="str">
        <f t="shared" si="542"/>
        <v/>
      </c>
      <c r="BJ365" s="623" t="str">
        <f t="shared" si="543"/>
        <v/>
      </c>
      <c r="BK365" s="623" t="str">
        <f t="shared" si="544"/>
        <v/>
      </c>
      <c r="BL365" s="623" t="str">
        <f t="shared" si="545"/>
        <v/>
      </c>
      <c r="BM365" s="623" t="str">
        <f t="shared" si="546"/>
        <v/>
      </c>
      <c r="BN365" s="623" t="str">
        <f t="shared" si="547"/>
        <v/>
      </c>
      <c r="BO365" s="623" t="str">
        <f t="shared" si="548"/>
        <v/>
      </c>
      <c r="BP365" s="623" t="str">
        <f t="shared" si="549"/>
        <v/>
      </c>
      <c r="BQ365" s="623" t="str">
        <f t="shared" si="550"/>
        <v/>
      </c>
      <c r="BR365" s="623" t="str">
        <f t="shared" si="551"/>
        <v/>
      </c>
      <c r="BS365" s="1281" t="str">
        <f t="shared" si="552"/>
        <v/>
      </c>
      <c r="BT365" s="1281" t="str">
        <f t="shared" si="553"/>
        <v/>
      </c>
      <c r="BU365" s="1281" t="str">
        <f t="shared" si="554"/>
        <v/>
      </c>
      <c r="BV365" s="1281" t="str">
        <f t="shared" si="555"/>
        <v/>
      </c>
      <c r="BW365" s="1281" t="str">
        <f t="shared" si="556"/>
        <v/>
      </c>
      <c r="BX365" s="1281" t="str">
        <f t="shared" si="557"/>
        <v/>
      </c>
      <c r="BY365" s="1281" t="str">
        <f t="shared" si="558"/>
        <v/>
      </c>
      <c r="BZ365" s="1281" t="str">
        <f t="shared" si="559"/>
        <v/>
      </c>
      <c r="CA365" s="1281" t="str">
        <f t="shared" si="560"/>
        <v/>
      </c>
      <c r="CB365" s="1281" t="str">
        <f t="shared" si="561"/>
        <v/>
      </c>
      <c r="CC365" s="1281" t="str">
        <f t="shared" si="562"/>
        <v/>
      </c>
      <c r="CD365" s="1281" t="str">
        <f t="shared" si="563"/>
        <v/>
      </c>
      <c r="CE365" s="623" t="str">
        <f t="shared" si="564"/>
        <v/>
      </c>
      <c r="CF365" s="623" t="str">
        <f t="shared" si="565"/>
        <v/>
      </c>
      <c r="CG365" s="623" t="str">
        <f t="shared" si="566"/>
        <v/>
      </c>
      <c r="CH365" s="623" t="str">
        <f t="shared" si="567"/>
        <v/>
      </c>
      <c r="CI365" s="623" t="str">
        <f t="shared" si="568"/>
        <v/>
      </c>
      <c r="CJ365" s="623" t="str">
        <f t="shared" si="569"/>
        <v/>
      </c>
      <c r="CK365" s="623" t="str">
        <f t="shared" si="570"/>
        <v/>
      </c>
      <c r="CL365" s="623" t="str">
        <f t="shared" si="571"/>
        <v/>
      </c>
      <c r="CM365" s="623" t="str">
        <f t="shared" si="572"/>
        <v/>
      </c>
      <c r="CN365" s="623" t="str">
        <f t="shared" si="573"/>
        <v/>
      </c>
      <c r="CO365" s="623" t="str">
        <f t="shared" si="574"/>
        <v/>
      </c>
      <c r="CP365" s="623" t="str">
        <f t="shared" si="575"/>
        <v/>
      </c>
      <c r="CQ365" s="1281" t="str">
        <f t="shared" si="576"/>
        <v/>
      </c>
      <c r="CR365" s="1281" t="str">
        <f t="shared" si="577"/>
        <v/>
      </c>
      <c r="CS365" s="1281" t="str">
        <f t="shared" si="578"/>
        <v/>
      </c>
      <c r="CT365" s="1281" t="str">
        <f t="shared" si="579"/>
        <v/>
      </c>
      <c r="CU365" s="1281" t="str">
        <f t="shared" si="580"/>
        <v/>
      </c>
      <c r="CV365" s="1281" t="str">
        <f t="shared" si="581"/>
        <v/>
      </c>
      <c r="CW365" s="1281" t="str">
        <f t="shared" si="582"/>
        <v/>
      </c>
      <c r="CX365" s="1281" t="str">
        <f t="shared" si="583"/>
        <v/>
      </c>
      <c r="CY365" s="1281" t="str">
        <f t="shared" si="584"/>
        <v/>
      </c>
      <c r="CZ365" s="1281" t="str">
        <f t="shared" si="585"/>
        <v/>
      </c>
      <c r="DA365" s="1281" t="str">
        <f t="shared" si="586"/>
        <v/>
      </c>
      <c r="DB365" s="1281" t="str">
        <f t="shared" si="587"/>
        <v/>
      </c>
      <c r="DC365" s="623" t="str">
        <f t="shared" si="588"/>
        <v/>
      </c>
      <c r="DD365" s="623" t="str">
        <f t="shared" si="589"/>
        <v/>
      </c>
      <c r="DE365" s="623" t="str">
        <f t="shared" si="590"/>
        <v/>
      </c>
      <c r="DF365" s="623" t="str">
        <f t="shared" si="591"/>
        <v/>
      </c>
      <c r="DG365" s="623" t="str">
        <f t="shared" si="592"/>
        <v/>
      </c>
      <c r="DH365" s="623" t="str">
        <f t="shared" si="593"/>
        <v/>
      </c>
      <c r="DI365" s="623" t="str">
        <f t="shared" si="594"/>
        <v/>
      </c>
      <c r="DJ365" s="623" t="str">
        <f t="shared" si="595"/>
        <v/>
      </c>
      <c r="DK365" s="623" t="str">
        <f t="shared" si="596"/>
        <v/>
      </c>
      <c r="DL365" s="623" t="str">
        <f t="shared" si="597"/>
        <v/>
      </c>
      <c r="DM365" s="623" t="str">
        <f t="shared" si="598"/>
        <v/>
      </c>
      <c r="DN365" s="623" t="str">
        <f t="shared" si="599"/>
        <v/>
      </c>
      <c r="DO365" s="1281" t="str">
        <f t="shared" si="600"/>
        <v/>
      </c>
      <c r="DP365" s="1281" t="str">
        <f t="shared" si="601"/>
        <v/>
      </c>
      <c r="DQ365" s="1281" t="str">
        <f t="shared" si="602"/>
        <v/>
      </c>
      <c r="DR365" s="1281" t="str">
        <f t="shared" si="603"/>
        <v/>
      </c>
      <c r="DS365" s="1281" t="str">
        <f t="shared" si="604"/>
        <v/>
      </c>
      <c r="DT365" s="1281" t="str">
        <f t="shared" si="605"/>
        <v/>
      </c>
      <c r="DU365" s="1281" t="str">
        <f t="shared" si="606"/>
        <v/>
      </c>
      <c r="DV365" s="1281" t="str">
        <f t="shared" si="607"/>
        <v/>
      </c>
      <c r="DW365" s="1281" t="str">
        <f t="shared" si="608"/>
        <v/>
      </c>
      <c r="DX365" s="1281" t="str">
        <f t="shared" si="609"/>
        <v/>
      </c>
      <c r="DY365" s="1281" t="str">
        <f t="shared" si="610"/>
        <v/>
      </c>
      <c r="DZ365" s="1281" t="str">
        <f t="shared" si="611"/>
        <v/>
      </c>
      <c r="EA365" s="623" t="str">
        <f t="shared" si="612"/>
        <v/>
      </c>
      <c r="EB365" s="623" t="str">
        <f t="shared" si="613"/>
        <v/>
      </c>
      <c r="EC365" s="623" t="str">
        <f t="shared" si="614"/>
        <v/>
      </c>
      <c r="ED365" s="623" t="str">
        <f t="shared" si="615"/>
        <v/>
      </c>
      <c r="EE365" s="623" t="str">
        <f t="shared" si="616"/>
        <v/>
      </c>
      <c r="EF365" s="623" t="str">
        <f t="shared" si="617"/>
        <v/>
      </c>
      <c r="EG365" s="623" t="str">
        <f t="shared" si="618"/>
        <v/>
      </c>
      <c r="EH365" s="623" t="str">
        <f t="shared" si="619"/>
        <v/>
      </c>
      <c r="EI365" s="623" t="str">
        <f t="shared" si="620"/>
        <v/>
      </c>
      <c r="EJ365" s="623" t="str">
        <f t="shared" si="621"/>
        <v/>
      </c>
      <c r="EK365" s="623" t="str">
        <f t="shared" si="622"/>
        <v/>
      </c>
      <c r="EL365" s="623" t="str">
        <f t="shared" si="623"/>
        <v/>
      </c>
    </row>
    <row r="366" spans="1:142">
      <c r="A366" s="7" t="str">
        <f>IF('Rent Roll_RedIQ 1'!B359&gt;0,'Rent Roll_RedIQ 1'!B359,"")</f>
        <v/>
      </c>
      <c r="B366" s="7" t="str">
        <f>IF('Rent Roll_RedIQ 1'!C359&gt;0,'Rent Roll_RedIQ 1'!C359,"")</f>
        <v/>
      </c>
      <c r="C366" s="614">
        <f>IF('Rent Roll_RedIQ 1'!K359&gt;0,'Rent Roll_RedIQ 1'!K359,0)</f>
        <v>0</v>
      </c>
      <c r="D366" s="615" t="str">
        <f>IF('Rent Roll_RedIQ 1'!J359&gt;0,'Rent Roll_RedIQ 1'!J359,"")</f>
        <v/>
      </c>
      <c r="E366" s="624" t="str">
        <f t="shared" si="531"/>
        <v/>
      </c>
      <c r="F366" s="194"/>
      <c r="G366" s="194"/>
      <c r="H366" s="616" t="str">
        <f t="shared" si="633"/>
        <v/>
      </c>
      <c r="I366" s="1200">
        <f>IF('Rent Roll_RedIQ 1'!S359&gt;0,'Rent Roll_RedIQ 1'!S359,Purchase_Date-1)</f>
        <v>45991</v>
      </c>
      <c r="J366" s="617" t="str">
        <f t="shared" si="634"/>
        <v/>
      </c>
      <c r="K366" s="1205">
        <f t="shared" si="635"/>
        <v>46356</v>
      </c>
      <c r="L366" s="618" t="str">
        <f t="shared" si="634"/>
        <v/>
      </c>
      <c r="M366" s="1208">
        <f t="shared" si="636"/>
        <v>46721</v>
      </c>
      <c r="N366" s="614" t="str">
        <f t="shared" si="532"/>
        <v/>
      </c>
      <c r="O366" s="614" t="str">
        <f t="shared" si="533"/>
        <v/>
      </c>
      <c r="P366" s="614" t="str">
        <f t="shared" si="534"/>
        <v/>
      </c>
      <c r="Q366" s="614" t="str">
        <f t="shared" si="535"/>
        <v/>
      </c>
      <c r="R366" s="614" t="str">
        <f t="shared" si="536"/>
        <v/>
      </c>
      <c r="S366" s="614" t="str">
        <f t="shared" si="537"/>
        <v/>
      </c>
      <c r="T366" s="614" t="str">
        <f t="shared" si="538"/>
        <v/>
      </c>
      <c r="U366" s="619"/>
      <c r="V366" s="614"/>
      <c r="W366" s="620" t="str">
        <f t="shared" si="647"/>
        <v/>
      </c>
      <c r="X366" s="620" t="str">
        <f t="shared" ref="X366:AH368" si="648">IF($I366&gt;=X$11,$C366,$H366)</f>
        <v/>
      </c>
      <c r="Y366" s="620" t="str">
        <f t="shared" si="648"/>
        <v/>
      </c>
      <c r="Z366" s="620" t="str">
        <f t="shared" si="648"/>
        <v/>
      </c>
      <c r="AA366" s="620" t="str">
        <f t="shared" si="648"/>
        <v/>
      </c>
      <c r="AB366" s="620" t="str">
        <f t="shared" si="648"/>
        <v/>
      </c>
      <c r="AC366" s="620" t="str">
        <f t="shared" si="648"/>
        <v/>
      </c>
      <c r="AD366" s="620" t="str">
        <f t="shared" si="648"/>
        <v/>
      </c>
      <c r="AE366" s="620" t="str">
        <f t="shared" si="648"/>
        <v/>
      </c>
      <c r="AF366" s="620" t="str">
        <f t="shared" si="648"/>
        <v/>
      </c>
      <c r="AG366" s="620" t="str">
        <f t="shared" si="648"/>
        <v/>
      </c>
      <c r="AH366" s="620" t="str">
        <f t="shared" si="648"/>
        <v/>
      </c>
      <c r="AI366" s="621" t="str">
        <f t="shared" si="629"/>
        <v/>
      </c>
      <c r="AJ366" s="621" t="str">
        <f t="shared" si="645"/>
        <v/>
      </c>
      <c r="AK366" s="621" t="str">
        <f t="shared" si="645"/>
        <v/>
      </c>
      <c r="AL366" s="621" t="str">
        <f t="shared" si="645"/>
        <v/>
      </c>
      <c r="AM366" s="621" t="str">
        <f t="shared" si="645"/>
        <v/>
      </c>
      <c r="AN366" s="621" t="str">
        <f t="shared" si="645"/>
        <v/>
      </c>
      <c r="AO366" s="621" t="str">
        <f t="shared" si="645"/>
        <v/>
      </c>
      <c r="AP366" s="621" t="str">
        <f t="shared" si="645"/>
        <v/>
      </c>
      <c r="AQ366" s="621" t="str">
        <f t="shared" si="645"/>
        <v/>
      </c>
      <c r="AR366" s="621" t="str">
        <f t="shared" si="645"/>
        <v/>
      </c>
      <c r="AS366" s="621" t="str">
        <f t="shared" si="645"/>
        <v/>
      </c>
      <c r="AT366" s="621" t="str">
        <f t="shared" si="645"/>
        <v/>
      </c>
      <c r="AU366" s="622" t="str">
        <f t="shared" si="644"/>
        <v/>
      </c>
      <c r="AV366" s="622" t="str">
        <f t="shared" si="646"/>
        <v/>
      </c>
      <c r="AW366" s="622" t="str">
        <f t="shared" si="646"/>
        <v/>
      </c>
      <c r="AX366" s="622" t="str">
        <f t="shared" si="646"/>
        <v/>
      </c>
      <c r="AY366" s="622" t="str">
        <f t="shared" si="646"/>
        <v/>
      </c>
      <c r="AZ366" s="622" t="str">
        <f t="shared" si="646"/>
        <v/>
      </c>
      <c r="BA366" s="622" t="str">
        <f t="shared" si="646"/>
        <v/>
      </c>
      <c r="BB366" s="622" t="str">
        <f t="shared" si="646"/>
        <v/>
      </c>
      <c r="BC366" s="622" t="str">
        <f t="shared" si="646"/>
        <v/>
      </c>
      <c r="BD366" s="622" t="str">
        <f t="shared" si="646"/>
        <v/>
      </c>
      <c r="BE366" s="622" t="str">
        <f t="shared" si="646"/>
        <v/>
      </c>
      <c r="BF366" s="622" t="str">
        <f t="shared" si="646"/>
        <v/>
      </c>
      <c r="BG366" s="623" t="str">
        <f t="shared" si="540"/>
        <v/>
      </c>
      <c r="BH366" s="623" t="str">
        <f t="shared" si="541"/>
        <v/>
      </c>
      <c r="BI366" s="623" t="str">
        <f t="shared" si="542"/>
        <v/>
      </c>
      <c r="BJ366" s="623" t="str">
        <f t="shared" si="543"/>
        <v/>
      </c>
      <c r="BK366" s="623" t="str">
        <f t="shared" si="544"/>
        <v/>
      </c>
      <c r="BL366" s="623" t="str">
        <f t="shared" si="545"/>
        <v/>
      </c>
      <c r="BM366" s="623" t="str">
        <f t="shared" si="546"/>
        <v/>
      </c>
      <c r="BN366" s="623" t="str">
        <f t="shared" si="547"/>
        <v/>
      </c>
      <c r="BO366" s="623" t="str">
        <f t="shared" si="548"/>
        <v/>
      </c>
      <c r="BP366" s="623" t="str">
        <f t="shared" si="549"/>
        <v/>
      </c>
      <c r="BQ366" s="623" t="str">
        <f t="shared" si="550"/>
        <v/>
      </c>
      <c r="BR366" s="623" t="str">
        <f t="shared" si="551"/>
        <v/>
      </c>
      <c r="BS366" s="1281" t="str">
        <f t="shared" si="552"/>
        <v/>
      </c>
      <c r="BT366" s="1281" t="str">
        <f t="shared" si="553"/>
        <v/>
      </c>
      <c r="BU366" s="1281" t="str">
        <f t="shared" si="554"/>
        <v/>
      </c>
      <c r="BV366" s="1281" t="str">
        <f t="shared" si="555"/>
        <v/>
      </c>
      <c r="BW366" s="1281" t="str">
        <f t="shared" si="556"/>
        <v/>
      </c>
      <c r="BX366" s="1281" t="str">
        <f t="shared" si="557"/>
        <v/>
      </c>
      <c r="BY366" s="1281" t="str">
        <f t="shared" si="558"/>
        <v/>
      </c>
      <c r="BZ366" s="1281" t="str">
        <f t="shared" si="559"/>
        <v/>
      </c>
      <c r="CA366" s="1281" t="str">
        <f t="shared" si="560"/>
        <v/>
      </c>
      <c r="CB366" s="1281" t="str">
        <f t="shared" si="561"/>
        <v/>
      </c>
      <c r="CC366" s="1281" t="str">
        <f t="shared" si="562"/>
        <v/>
      </c>
      <c r="CD366" s="1281" t="str">
        <f t="shared" si="563"/>
        <v/>
      </c>
      <c r="CE366" s="623" t="str">
        <f t="shared" si="564"/>
        <v/>
      </c>
      <c r="CF366" s="623" t="str">
        <f t="shared" si="565"/>
        <v/>
      </c>
      <c r="CG366" s="623" t="str">
        <f t="shared" si="566"/>
        <v/>
      </c>
      <c r="CH366" s="623" t="str">
        <f t="shared" si="567"/>
        <v/>
      </c>
      <c r="CI366" s="623" t="str">
        <f t="shared" si="568"/>
        <v/>
      </c>
      <c r="CJ366" s="623" t="str">
        <f t="shared" si="569"/>
        <v/>
      </c>
      <c r="CK366" s="623" t="str">
        <f t="shared" si="570"/>
        <v/>
      </c>
      <c r="CL366" s="623" t="str">
        <f t="shared" si="571"/>
        <v/>
      </c>
      <c r="CM366" s="623" t="str">
        <f t="shared" si="572"/>
        <v/>
      </c>
      <c r="CN366" s="623" t="str">
        <f t="shared" si="573"/>
        <v/>
      </c>
      <c r="CO366" s="623" t="str">
        <f t="shared" si="574"/>
        <v/>
      </c>
      <c r="CP366" s="623" t="str">
        <f t="shared" si="575"/>
        <v/>
      </c>
      <c r="CQ366" s="1281" t="str">
        <f t="shared" si="576"/>
        <v/>
      </c>
      <c r="CR366" s="1281" t="str">
        <f t="shared" si="577"/>
        <v/>
      </c>
      <c r="CS366" s="1281" t="str">
        <f t="shared" si="578"/>
        <v/>
      </c>
      <c r="CT366" s="1281" t="str">
        <f t="shared" si="579"/>
        <v/>
      </c>
      <c r="CU366" s="1281" t="str">
        <f t="shared" si="580"/>
        <v/>
      </c>
      <c r="CV366" s="1281" t="str">
        <f t="shared" si="581"/>
        <v/>
      </c>
      <c r="CW366" s="1281" t="str">
        <f t="shared" si="582"/>
        <v/>
      </c>
      <c r="CX366" s="1281" t="str">
        <f t="shared" si="583"/>
        <v/>
      </c>
      <c r="CY366" s="1281" t="str">
        <f t="shared" si="584"/>
        <v/>
      </c>
      <c r="CZ366" s="1281" t="str">
        <f t="shared" si="585"/>
        <v/>
      </c>
      <c r="DA366" s="1281" t="str">
        <f t="shared" si="586"/>
        <v/>
      </c>
      <c r="DB366" s="1281" t="str">
        <f t="shared" si="587"/>
        <v/>
      </c>
      <c r="DC366" s="623" t="str">
        <f t="shared" si="588"/>
        <v/>
      </c>
      <c r="DD366" s="623" t="str">
        <f t="shared" si="589"/>
        <v/>
      </c>
      <c r="DE366" s="623" t="str">
        <f t="shared" si="590"/>
        <v/>
      </c>
      <c r="DF366" s="623" t="str">
        <f t="shared" si="591"/>
        <v/>
      </c>
      <c r="DG366" s="623" t="str">
        <f t="shared" si="592"/>
        <v/>
      </c>
      <c r="DH366" s="623" t="str">
        <f t="shared" si="593"/>
        <v/>
      </c>
      <c r="DI366" s="623" t="str">
        <f t="shared" si="594"/>
        <v/>
      </c>
      <c r="DJ366" s="623" t="str">
        <f t="shared" si="595"/>
        <v/>
      </c>
      <c r="DK366" s="623" t="str">
        <f t="shared" si="596"/>
        <v/>
      </c>
      <c r="DL366" s="623" t="str">
        <f t="shared" si="597"/>
        <v/>
      </c>
      <c r="DM366" s="623" t="str">
        <f t="shared" si="598"/>
        <v/>
      </c>
      <c r="DN366" s="623" t="str">
        <f t="shared" si="599"/>
        <v/>
      </c>
      <c r="DO366" s="1281" t="str">
        <f t="shared" si="600"/>
        <v/>
      </c>
      <c r="DP366" s="1281" t="str">
        <f t="shared" si="601"/>
        <v/>
      </c>
      <c r="DQ366" s="1281" t="str">
        <f t="shared" si="602"/>
        <v/>
      </c>
      <c r="DR366" s="1281" t="str">
        <f t="shared" si="603"/>
        <v/>
      </c>
      <c r="DS366" s="1281" t="str">
        <f t="shared" si="604"/>
        <v/>
      </c>
      <c r="DT366" s="1281" t="str">
        <f t="shared" si="605"/>
        <v/>
      </c>
      <c r="DU366" s="1281" t="str">
        <f t="shared" si="606"/>
        <v/>
      </c>
      <c r="DV366" s="1281" t="str">
        <f t="shared" si="607"/>
        <v/>
      </c>
      <c r="DW366" s="1281" t="str">
        <f t="shared" si="608"/>
        <v/>
      </c>
      <c r="DX366" s="1281" t="str">
        <f t="shared" si="609"/>
        <v/>
      </c>
      <c r="DY366" s="1281" t="str">
        <f t="shared" si="610"/>
        <v/>
      </c>
      <c r="DZ366" s="1281" t="str">
        <f t="shared" si="611"/>
        <v/>
      </c>
      <c r="EA366" s="623" t="str">
        <f t="shared" si="612"/>
        <v/>
      </c>
      <c r="EB366" s="623" t="str">
        <f t="shared" si="613"/>
        <v/>
      </c>
      <c r="EC366" s="623" t="str">
        <f t="shared" si="614"/>
        <v/>
      </c>
      <c r="ED366" s="623" t="str">
        <f t="shared" si="615"/>
        <v/>
      </c>
      <c r="EE366" s="623" t="str">
        <f t="shared" si="616"/>
        <v/>
      </c>
      <c r="EF366" s="623" t="str">
        <f t="shared" si="617"/>
        <v/>
      </c>
      <c r="EG366" s="623" t="str">
        <f t="shared" si="618"/>
        <v/>
      </c>
      <c r="EH366" s="623" t="str">
        <f t="shared" si="619"/>
        <v/>
      </c>
      <c r="EI366" s="623" t="str">
        <f t="shared" si="620"/>
        <v/>
      </c>
      <c r="EJ366" s="623" t="str">
        <f t="shared" si="621"/>
        <v/>
      </c>
      <c r="EK366" s="623" t="str">
        <f t="shared" si="622"/>
        <v/>
      </c>
      <c r="EL366" s="623" t="str">
        <f t="shared" si="623"/>
        <v/>
      </c>
    </row>
    <row r="367" spans="1:142">
      <c r="A367" s="7" t="str">
        <f>IF('Rent Roll_RedIQ 1'!B360&gt;0,'Rent Roll_RedIQ 1'!B360,"")</f>
        <v/>
      </c>
      <c r="B367" s="7" t="str">
        <f>IF('Rent Roll_RedIQ 1'!C360&gt;0,'Rent Roll_RedIQ 1'!C360,"")</f>
        <v/>
      </c>
      <c r="C367" s="614">
        <f>IF('Rent Roll_RedIQ 1'!K360&gt;0,'Rent Roll_RedIQ 1'!K360,0)</f>
        <v>0</v>
      </c>
      <c r="D367" s="615" t="str">
        <f>IF('Rent Roll_RedIQ 1'!J360&gt;0,'Rent Roll_RedIQ 1'!J360,"")</f>
        <v/>
      </c>
      <c r="E367" s="624" t="str">
        <f t="shared" si="531"/>
        <v/>
      </c>
      <c r="F367" s="194"/>
      <c r="G367" s="194"/>
      <c r="H367" s="616" t="str">
        <f t="shared" si="633"/>
        <v/>
      </c>
      <c r="I367" s="1200">
        <f>IF('Rent Roll_RedIQ 1'!S360&gt;0,'Rent Roll_RedIQ 1'!S360,Purchase_Date-1)</f>
        <v>45991</v>
      </c>
      <c r="J367" s="617" t="str">
        <f t="shared" si="634"/>
        <v/>
      </c>
      <c r="K367" s="1205">
        <f t="shared" si="635"/>
        <v>46356</v>
      </c>
      <c r="L367" s="618" t="str">
        <f t="shared" si="634"/>
        <v/>
      </c>
      <c r="M367" s="1208">
        <f t="shared" si="636"/>
        <v>46721</v>
      </c>
      <c r="N367" s="614" t="str">
        <f t="shared" si="532"/>
        <v/>
      </c>
      <c r="O367" s="614" t="str">
        <f t="shared" si="533"/>
        <v/>
      </c>
      <c r="P367" s="614" t="str">
        <f t="shared" si="534"/>
        <v/>
      </c>
      <c r="Q367" s="614" t="str">
        <f t="shared" si="535"/>
        <v/>
      </c>
      <c r="R367" s="614" t="str">
        <f t="shared" si="536"/>
        <v/>
      </c>
      <c r="S367" s="614" t="str">
        <f t="shared" si="537"/>
        <v/>
      </c>
      <c r="T367" s="614" t="str">
        <f t="shared" si="538"/>
        <v/>
      </c>
      <c r="U367" s="619"/>
      <c r="V367" s="614"/>
      <c r="W367" s="620" t="str">
        <f t="shared" si="647"/>
        <v/>
      </c>
      <c r="X367" s="620" t="str">
        <f t="shared" si="648"/>
        <v/>
      </c>
      <c r="Y367" s="620" t="str">
        <f t="shared" si="648"/>
        <v/>
      </c>
      <c r="Z367" s="620" t="str">
        <f t="shared" si="648"/>
        <v/>
      </c>
      <c r="AA367" s="620" t="str">
        <f t="shared" si="648"/>
        <v/>
      </c>
      <c r="AB367" s="620" t="str">
        <f t="shared" si="648"/>
        <v/>
      </c>
      <c r="AC367" s="620" t="str">
        <f t="shared" si="648"/>
        <v/>
      </c>
      <c r="AD367" s="620" t="str">
        <f t="shared" si="648"/>
        <v/>
      </c>
      <c r="AE367" s="620" t="str">
        <f t="shared" si="648"/>
        <v/>
      </c>
      <c r="AF367" s="620" t="str">
        <f t="shared" si="648"/>
        <v/>
      </c>
      <c r="AG367" s="620" t="str">
        <f t="shared" si="648"/>
        <v/>
      </c>
      <c r="AH367" s="620" t="str">
        <f t="shared" si="648"/>
        <v/>
      </c>
      <c r="AI367" s="621" t="str">
        <f t="shared" si="629"/>
        <v/>
      </c>
      <c r="AJ367" s="621" t="str">
        <f t="shared" si="645"/>
        <v/>
      </c>
      <c r="AK367" s="621" t="str">
        <f t="shared" si="645"/>
        <v/>
      </c>
      <c r="AL367" s="621" t="str">
        <f t="shared" si="645"/>
        <v/>
      </c>
      <c r="AM367" s="621" t="str">
        <f t="shared" si="645"/>
        <v/>
      </c>
      <c r="AN367" s="621" t="str">
        <f t="shared" si="645"/>
        <v/>
      </c>
      <c r="AO367" s="621" t="str">
        <f t="shared" si="645"/>
        <v/>
      </c>
      <c r="AP367" s="621" t="str">
        <f t="shared" si="645"/>
        <v/>
      </c>
      <c r="AQ367" s="621" t="str">
        <f t="shared" si="645"/>
        <v/>
      </c>
      <c r="AR367" s="621" t="str">
        <f t="shared" si="645"/>
        <v/>
      </c>
      <c r="AS367" s="621" t="str">
        <f t="shared" si="645"/>
        <v/>
      </c>
      <c r="AT367" s="621" t="str">
        <f t="shared" si="645"/>
        <v/>
      </c>
      <c r="AU367" s="622" t="str">
        <f t="shared" si="644"/>
        <v/>
      </c>
      <c r="AV367" s="622" t="str">
        <f t="shared" si="646"/>
        <v/>
      </c>
      <c r="AW367" s="622" t="str">
        <f t="shared" si="646"/>
        <v/>
      </c>
      <c r="AX367" s="622" t="str">
        <f t="shared" si="646"/>
        <v/>
      </c>
      <c r="AY367" s="622" t="str">
        <f t="shared" si="646"/>
        <v/>
      </c>
      <c r="AZ367" s="622" t="str">
        <f t="shared" si="646"/>
        <v/>
      </c>
      <c r="BA367" s="622" t="str">
        <f t="shared" si="646"/>
        <v/>
      </c>
      <c r="BB367" s="622" t="str">
        <f t="shared" si="646"/>
        <v/>
      </c>
      <c r="BC367" s="622" t="str">
        <f t="shared" si="646"/>
        <v/>
      </c>
      <c r="BD367" s="622" t="str">
        <f t="shared" si="646"/>
        <v/>
      </c>
      <c r="BE367" s="622" t="str">
        <f t="shared" si="646"/>
        <v/>
      </c>
      <c r="BF367" s="622" t="str">
        <f t="shared" si="646"/>
        <v/>
      </c>
      <c r="BG367" s="623" t="str">
        <f t="shared" si="540"/>
        <v/>
      </c>
      <c r="BH367" s="623" t="str">
        <f t="shared" si="541"/>
        <v/>
      </c>
      <c r="BI367" s="623" t="str">
        <f t="shared" si="542"/>
        <v/>
      </c>
      <c r="BJ367" s="623" t="str">
        <f t="shared" si="543"/>
        <v/>
      </c>
      <c r="BK367" s="623" t="str">
        <f t="shared" si="544"/>
        <v/>
      </c>
      <c r="BL367" s="623" t="str">
        <f t="shared" si="545"/>
        <v/>
      </c>
      <c r="BM367" s="623" t="str">
        <f t="shared" si="546"/>
        <v/>
      </c>
      <c r="BN367" s="623" t="str">
        <f t="shared" si="547"/>
        <v/>
      </c>
      <c r="BO367" s="623" t="str">
        <f t="shared" si="548"/>
        <v/>
      </c>
      <c r="BP367" s="623" t="str">
        <f t="shared" si="549"/>
        <v/>
      </c>
      <c r="BQ367" s="623" t="str">
        <f t="shared" si="550"/>
        <v/>
      </c>
      <c r="BR367" s="623" t="str">
        <f t="shared" si="551"/>
        <v/>
      </c>
      <c r="BS367" s="1281" t="str">
        <f t="shared" si="552"/>
        <v/>
      </c>
      <c r="BT367" s="1281" t="str">
        <f t="shared" si="553"/>
        <v/>
      </c>
      <c r="BU367" s="1281" t="str">
        <f t="shared" si="554"/>
        <v/>
      </c>
      <c r="BV367" s="1281" t="str">
        <f t="shared" si="555"/>
        <v/>
      </c>
      <c r="BW367" s="1281" t="str">
        <f t="shared" si="556"/>
        <v/>
      </c>
      <c r="BX367" s="1281" t="str">
        <f t="shared" si="557"/>
        <v/>
      </c>
      <c r="BY367" s="1281" t="str">
        <f t="shared" si="558"/>
        <v/>
      </c>
      <c r="BZ367" s="1281" t="str">
        <f t="shared" si="559"/>
        <v/>
      </c>
      <c r="CA367" s="1281" t="str">
        <f t="shared" si="560"/>
        <v/>
      </c>
      <c r="CB367" s="1281" t="str">
        <f t="shared" si="561"/>
        <v/>
      </c>
      <c r="CC367" s="1281" t="str">
        <f t="shared" si="562"/>
        <v/>
      </c>
      <c r="CD367" s="1281" t="str">
        <f t="shared" si="563"/>
        <v/>
      </c>
      <c r="CE367" s="623" t="str">
        <f t="shared" si="564"/>
        <v/>
      </c>
      <c r="CF367" s="623" t="str">
        <f t="shared" si="565"/>
        <v/>
      </c>
      <c r="CG367" s="623" t="str">
        <f t="shared" si="566"/>
        <v/>
      </c>
      <c r="CH367" s="623" t="str">
        <f t="shared" si="567"/>
        <v/>
      </c>
      <c r="CI367" s="623" t="str">
        <f t="shared" si="568"/>
        <v/>
      </c>
      <c r="CJ367" s="623" t="str">
        <f t="shared" si="569"/>
        <v/>
      </c>
      <c r="CK367" s="623" t="str">
        <f t="shared" si="570"/>
        <v/>
      </c>
      <c r="CL367" s="623" t="str">
        <f t="shared" si="571"/>
        <v/>
      </c>
      <c r="CM367" s="623" t="str">
        <f t="shared" si="572"/>
        <v/>
      </c>
      <c r="CN367" s="623" t="str">
        <f t="shared" si="573"/>
        <v/>
      </c>
      <c r="CO367" s="623" t="str">
        <f t="shared" si="574"/>
        <v/>
      </c>
      <c r="CP367" s="623" t="str">
        <f t="shared" si="575"/>
        <v/>
      </c>
      <c r="CQ367" s="1281" t="str">
        <f t="shared" si="576"/>
        <v/>
      </c>
      <c r="CR367" s="1281" t="str">
        <f t="shared" si="577"/>
        <v/>
      </c>
      <c r="CS367" s="1281" t="str">
        <f t="shared" si="578"/>
        <v/>
      </c>
      <c r="CT367" s="1281" t="str">
        <f t="shared" si="579"/>
        <v/>
      </c>
      <c r="CU367" s="1281" t="str">
        <f t="shared" si="580"/>
        <v/>
      </c>
      <c r="CV367" s="1281" t="str">
        <f t="shared" si="581"/>
        <v/>
      </c>
      <c r="CW367" s="1281" t="str">
        <f t="shared" si="582"/>
        <v/>
      </c>
      <c r="CX367" s="1281" t="str">
        <f t="shared" si="583"/>
        <v/>
      </c>
      <c r="CY367" s="1281" t="str">
        <f t="shared" si="584"/>
        <v/>
      </c>
      <c r="CZ367" s="1281" t="str">
        <f t="shared" si="585"/>
        <v/>
      </c>
      <c r="DA367" s="1281" t="str">
        <f t="shared" si="586"/>
        <v/>
      </c>
      <c r="DB367" s="1281" t="str">
        <f t="shared" si="587"/>
        <v/>
      </c>
      <c r="DC367" s="623" t="str">
        <f t="shared" si="588"/>
        <v/>
      </c>
      <c r="DD367" s="623" t="str">
        <f t="shared" si="589"/>
        <v/>
      </c>
      <c r="DE367" s="623" t="str">
        <f t="shared" si="590"/>
        <v/>
      </c>
      <c r="DF367" s="623" t="str">
        <f t="shared" si="591"/>
        <v/>
      </c>
      <c r="DG367" s="623" t="str">
        <f t="shared" si="592"/>
        <v/>
      </c>
      <c r="DH367" s="623" t="str">
        <f t="shared" si="593"/>
        <v/>
      </c>
      <c r="DI367" s="623" t="str">
        <f t="shared" si="594"/>
        <v/>
      </c>
      <c r="DJ367" s="623" t="str">
        <f t="shared" si="595"/>
        <v/>
      </c>
      <c r="DK367" s="623" t="str">
        <f t="shared" si="596"/>
        <v/>
      </c>
      <c r="DL367" s="623" t="str">
        <f t="shared" si="597"/>
        <v/>
      </c>
      <c r="DM367" s="623" t="str">
        <f t="shared" si="598"/>
        <v/>
      </c>
      <c r="DN367" s="623" t="str">
        <f t="shared" si="599"/>
        <v/>
      </c>
      <c r="DO367" s="1281" t="str">
        <f t="shared" si="600"/>
        <v/>
      </c>
      <c r="DP367" s="1281" t="str">
        <f t="shared" si="601"/>
        <v/>
      </c>
      <c r="DQ367" s="1281" t="str">
        <f t="shared" si="602"/>
        <v/>
      </c>
      <c r="DR367" s="1281" t="str">
        <f t="shared" si="603"/>
        <v/>
      </c>
      <c r="DS367" s="1281" t="str">
        <f t="shared" si="604"/>
        <v/>
      </c>
      <c r="DT367" s="1281" t="str">
        <f t="shared" si="605"/>
        <v/>
      </c>
      <c r="DU367" s="1281" t="str">
        <f t="shared" si="606"/>
        <v/>
      </c>
      <c r="DV367" s="1281" t="str">
        <f t="shared" si="607"/>
        <v/>
      </c>
      <c r="DW367" s="1281" t="str">
        <f t="shared" si="608"/>
        <v/>
      </c>
      <c r="DX367" s="1281" t="str">
        <f t="shared" si="609"/>
        <v/>
      </c>
      <c r="DY367" s="1281" t="str">
        <f t="shared" si="610"/>
        <v/>
      </c>
      <c r="DZ367" s="1281" t="str">
        <f t="shared" si="611"/>
        <v/>
      </c>
      <c r="EA367" s="623" t="str">
        <f t="shared" si="612"/>
        <v/>
      </c>
      <c r="EB367" s="623" t="str">
        <f t="shared" si="613"/>
        <v/>
      </c>
      <c r="EC367" s="623" t="str">
        <f t="shared" si="614"/>
        <v/>
      </c>
      <c r="ED367" s="623" t="str">
        <f t="shared" si="615"/>
        <v/>
      </c>
      <c r="EE367" s="623" t="str">
        <f t="shared" si="616"/>
        <v/>
      </c>
      <c r="EF367" s="623" t="str">
        <f t="shared" si="617"/>
        <v/>
      </c>
      <c r="EG367" s="623" t="str">
        <f t="shared" si="618"/>
        <v/>
      </c>
      <c r="EH367" s="623" t="str">
        <f t="shared" si="619"/>
        <v/>
      </c>
      <c r="EI367" s="623" t="str">
        <f t="shared" si="620"/>
        <v/>
      </c>
      <c r="EJ367" s="623" t="str">
        <f t="shared" si="621"/>
        <v/>
      </c>
      <c r="EK367" s="623" t="str">
        <f t="shared" si="622"/>
        <v/>
      </c>
      <c r="EL367" s="623" t="str">
        <f t="shared" si="623"/>
        <v/>
      </c>
    </row>
    <row r="368" spans="1:142">
      <c r="A368" s="7" t="str">
        <f>IF('Rent Roll_RedIQ 1'!B361&gt;0,'Rent Roll_RedIQ 1'!B361,"")</f>
        <v/>
      </c>
      <c r="B368" s="7" t="str">
        <f>IF('Rent Roll_RedIQ 1'!C361&gt;0,'Rent Roll_RedIQ 1'!C361,"")</f>
        <v/>
      </c>
      <c r="C368" s="614">
        <f>IF('Rent Roll_RedIQ 1'!K361&gt;0,'Rent Roll_RedIQ 1'!K361,0)</f>
        <v>0</v>
      </c>
      <c r="D368" s="615" t="str">
        <f>IF('Rent Roll_RedIQ 1'!J361&gt;0,'Rent Roll_RedIQ 1'!J361,"")</f>
        <v/>
      </c>
      <c r="E368" s="624" t="str">
        <f t="shared" si="531"/>
        <v/>
      </c>
      <c r="F368" s="194"/>
      <c r="G368" s="194"/>
      <c r="H368" s="616" t="str">
        <f t="shared" si="633"/>
        <v/>
      </c>
      <c r="I368" s="1200">
        <f>IF('Rent Roll_RedIQ 1'!S361&gt;0,'Rent Roll_RedIQ 1'!S361,Purchase_Date-1)</f>
        <v>45991</v>
      </c>
      <c r="J368" s="617" t="str">
        <f t="shared" si="634"/>
        <v/>
      </c>
      <c r="K368" s="1205">
        <f t="shared" si="635"/>
        <v>46356</v>
      </c>
      <c r="L368" s="618" t="str">
        <f t="shared" si="634"/>
        <v/>
      </c>
      <c r="M368" s="1208">
        <f t="shared" si="636"/>
        <v>46721</v>
      </c>
      <c r="N368" s="614" t="str">
        <f t="shared" si="532"/>
        <v/>
      </c>
      <c r="O368" s="614" t="str">
        <f t="shared" si="533"/>
        <v/>
      </c>
      <c r="P368" s="614" t="str">
        <f t="shared" si="534"/>
        <v/>
      </c>
      <c r="Q368" s="614" t="str">
        <f t="shared" si="535"/>
        <v/>
      </c>
      <c r="R368" s="614" t="str">
        <f t="shared" si="536"/>
        <v/>
      </c>
      <c r="S368" s="614" t="str">
        <f t="shared" si="537"/>
        <v/>
      </c>
      <c r="T368" s="614" t="str">
        <f t="shared" si="538"/>
        <v/>
      </c>
      <c r="U368" s="619"/>
      <c r="V368" s="614"/>
      <c r="W368" s="620" t="str">
        <f t="shared" si="647"/>
        <v/>
      </c>
      <c r="X368" s="620" t="str">
        <f t="shared" si="648"/>
        <v/>
      </c>
      <c r="Y368" s="620" t="str">
        <f t="shared" si="648"/>
        <v/>
      </c>
      <c r="Z368" s="620" t="str">
        <f t="shared" si="648"/>
        <v/>
      </c>
      <c r="AA368" s="620" t="str">
        <f t="shared" si="648"/>
        <v/>
      </c>
      <c r="AB368" s="620" t="str">
        <f t="shared" si="648"/>
        <v/>
      </c>
      <c r="AC368" s="620" t="str">
        <f t="shared" si="648"/>
        <v/>
      </c>
      <c r="AD368" s="620" t="str">
        <f t="shared" si="648"/>
        <v/>
      </c>
      <c r="AE368" s="620" t="str">
        <f t="shared" si="648"/>
        <v/>
      </c>
      <c r="AF368" s="620" t="str">
        <f t="shared" si="648"/>
        <v/>
      </c>
      <c r="AG368" s="620" t="str">
        <f t="shared" si="648"/>
        <v/>
      </c>
      <c r="AH368" s="620" t="str">
        <f t="shared" si="648"/>
        <v/>
      </c>
      <c r="AI368" s="621" t="str">
        <f t="shared" si="629"/>
        <v/>
      </c>
      <c r="AJ368" s="621" t="str">
        <f t="shared" si="645"/>
        <v/>
      </c>
      <c r="AK368" s="621" t="str">
        <f t="shared" si="645"/>
        <v/>
      </c>
      <c r="AL368" s="621" t="str">
        <f t="shared" si="645"/>
        <v/>
      </c>
      <c r="AM368" s="621" t="str">
        <f t="shared" si="645"/>
        <v/>
      </c>
      <c r="AN368" s="621" t="str">
        <f t="shared" si="645"/>
        <v/>
      </c>
      <c r="AO368" s="621" t="str">
        <f t="shared" si="645"/>
        <v/>
      </c>
      <c r="AP368" s="621" t="str">
        <f t="shared" si="645"/>
        <v/>
      </c>
      <c r="AQ368" s="621" t="str">
        <f t="shared" si="645"/>
        <v/>
      </c>
      <c r="AR368" s="621" t="str">
        <f t="shared" si="645"/>
        <v/>
      </c>
      <c r="AS368" s="621" t="str">
        <f t="shared" si="645"/>
        <v/>
      </c>
      <c r="AT368" s="621" t="str">
        <f t="shared" si="645"/>
        <v/>
      </c>
      <c r="AU368" s="622" t="str">
        <f t="shared" si="644"/>
        <v/>
      </c>
      <c r="AV368" s="622" t="str">
        <f t="shared" si="646"/>
        <v/>
      </c>
      <c r="AW368" s="622" t="str">
        <f t="shared" si="646"/>
        <v/>
      </c>
      <c r="AX368" s="622" t="str">
        <f t="shared" si="646"/>
        <v/>
      </c>
      <c r="AY368" s="622" t="str">
        <f t="shared" si="646"/>
        <v/>
      </c>
      <c r="AZ368" s="622" t="str">
        <f t="shared" si="646"/>
        <v/>
      </c>
      <c r="BA368" s="622" t="str">
        <f t="shared" si="646"/>
        <v/>
      </c>
      <c r="BB368" s="622" t="str">
        <f t="shared" si="646"/>
        <v/>
      </c>
      <c r="BC368" s="622" t="str">
        <f t="shared" si="646"/>
        <v/>
      </c>
      <c r="BD368" s="622" t="str">
        <f t="shared" si="646"/>
        <v/>
      </c>
      <c r="BE368" s="622" t="str">
        <f t="shared" si="646"/>
        <v/>
      </c>
      <c r="BF368" s="622" t="str">
        <f t="shared" si="646"/>
        <v/>
      </c>
      <c r="BG368" s="623" t="str">
        <f t="shared" si="540"/>
        <v/>
      </c>
      <c r="BH368" s="623" t="str">
        <f t="shared" si="541"/>
        <v/>
      </c>
      <c r="BI368" s="623" t="str">
        <f t="shared" si="542"/>
        <v/>
      </c>
      <c r="BJ368" s="623" t="str">
        <f t="shared" si="543"/>
        <v/>
      </c>
      <c r="BK368" s="623" t="str">
        <f t="shared" si="544"/>
        <v/>
      </c>
      <c r="BL368" s="623" t="str">
        <f t="shared" si="545"/>
        <v/>
      </c>
      <c r="BM368" s="623" t="str">
        <f t="shared" si="546"/>
        <v/>
      </c>
      <c r="BN368" s="623" t="str">
        <f t="shared" si="547"/>
        <v/>
      </c>
      <c r="BO368" s="623" t="str">
        <f t="shared" si="548"/>
        <v/>
      </c>
      <c r="BP368" s="623" t="str">
        <f t="shared" si="549"/>
        <v/>
      </c>
      <c r="BQ368" s="623" t="str">
        <f t="shared" si="550"/>
        <v/>
      </c>
      <c r="BR368" s="623" t="str">
        <f t="shared" si="551"/>
        <v/>
      </c>
      <c r="BS368" s="1281" t="str">
        <f t="shared" si="552"/>
        <v/>
      </c>
      <c r="BT368" s="1281" t="str">
        <f t="shared" si="553"/>
        <v/>
      </c>
      <c r="BU368" s="1281" t="str">
        <f t="shared" si="554"/>
        <v/>
      </c>
      <c r="BV368" s="1281" t="str">
        <f t="shared" si="555"/>
        <v/>
      </c>
      <c r="BW368" s="1281" t="str">
        <f t="shared" si="556"/>
        <v/>
      </c>
      <c r="BX368" s="1281" t="str">
        <f t="shared" si="557"/>
        <v/>
      </c>
      <c r="BY368" s="1281" t="str">
        <f t="shared" si="558"/>
        <v/>
      </c>
      <c r="BZ368" s="1281" t="str">
        <f t="shared" si="559"/>
        <v/>
      </c>
      <c r="CA368" s="1281" t="str">
        <f t="shared" si="560"/>
        <v/>
      </c>
      <c r="CB368" s="1281" t="str">
        <f t="shared" si="561"/>
        <v/>
      </c>
      <c r="CC368" s="1281" t="str">
        <f t="shared" si="562"/>
        <v/>
      </c>
      <c r="CD368" s="1281" t="str">
        <f t="shared" si="563"/>
        <v/>
      </c>
      <c r="CE368" s="623" t="str">
        <f t="shared" si="564"/>
        <v/>
      </c>
      <c r="CF368" s="623" t="str">
        <f t="shared" si="565"/>
        <v/>
      </c>
      <c r="CG368" s="623" t="str">
        <f t="shared" si="566"/>
        <v/>
      </c>
      <c r="CH368" s="623" t="str">
        <f t="shared" si="567"/>
        <v/>
      </c>
      <c r="CI368" s="623" t="str">
        <f t="shared" si="568"/>
        <v/>
      </c>
      <c r="CJ368" s="623" t="str">
        <f t="shared" si="569"/>
        <v/>
      </c>
      <c r="CK368" s="623" t="str">
        <f t="shared" si="570"/>
        <v/>
      </c>
      <c r="CL368" s="623" t="str">
        <f t="shared" si="571"/>
        <v/>
      </c>
      <c r="CM368" s="623" t="str">
        <f t="shared" si="572"/>
        <v/>
      </c>
      <c r="CN368" s="623" t="str">
        <f t="shared" si="573"/>
        <v/>
      </c>
      <c r="CO368" s="623" t="str">
        <f t="shared" si="574"/>
        <v/>
      </c>
      <c r="CP368" s="623" t="str">
        <f t="shared" si="575"/>
        <v/>
      </c>
      <c r="CQ368" s="1281" t="str">
        <f t="shared" si="576"/>
        <v/>
      </c>
      <c r="CR368" s="1281" t="str">
        <f t="shared" si="577"/>
        <v/>
      </c>
      <c r="CS368" s="1281" t="str">
        <f t="shared" si="578"/>
        <v/>
      </c>
      <c r="CT368" s="1281" t="str">
        <f t="shared" si="579"/>
        <v/>
      </c>
      <c r="CU368" s="1281" t="str">
        <f t="shared" si="580"/>
        <v/>
      </c>
      <c r="CV368" s="1281" t="str">
        <f t="shared" si="581"/>
        <v/>
      </c>
      <c r="CW368" s="1281" t="str">
        <f t="shared" si="582"/>
        <v/>
      </c>
      <c r="CX368" s="1281" t="str">
        <f t="shared" si="583"/>
        <v/>
      </c>
      <c r="CY368" s="1281" t="str">
        <f t="shared" si="584"/>
        <v/>
      </c>
      <c r="CZ368" s="1281" t="str">
        <f t="shared" si="585"/>
        <v/>
      </c>
      <c r="DA368" s="1281" t="str">
        <f t="shared" si="586"/>
        <v/>
      </c>
      <c r="DB368" s="1281" t="str">
        <f t="shared" si="587"/>
        <v/>
      </c>
      <c r="DC368" s="623" t="str">
        <f t="shared" si="588"/>
        <v/>
      </c>
      <c r="DD368" s="623" t="str">
        <f t="shared" si="589"/>
        <v/>
      </c>
      <c r="DE368" s="623" t="str">
        <f t="shared" si="590"/>
        <v/>
      </c>
      <c r="DF368" s="623" t="str">
        <f t="shared" si="591"/>
        <v/>
      </c>
      <c r="DG368" s="623" t="str">
        <f t="shared" si="592"/>
        <v/>
      </c>
      <c r="DH368" s="623" t="str">
        <f t="shared" si="593"/>
        <v/>
      </c>
      <c r="DI368" s="623" t="str">
        <f t="shared" si="594"/>
        <v/>
      </c>
      <c r="DJ368" s="623" t="str">
        <f t="shared" si="595"/>
        <v/>
      </c>
      <c r="DK368" s="623" t="str">
        <f t="shared" si="596"/>
        <v/>
      </c>
      <c r="DL368" s="623" t="str">
        <f t="shared" si="597"/>
        <v/>
      </c>
      <c r="DM368" s="623" t="str">
        <f t="shared" si="598"/>
        <v/>
      </c>
      <c r="DN368" s="623" t="str">
        <f t="shared" si="599"/>
        <v/>
      </c>
      <c r="DO368" s="1281" t="str">
        <f t="shared" si="600"/>
        <v/>
      </c>
      <c r="DP368" s="1281" t="str">
        <f t="shared" si="601"/>
        <v/>
      </c>
      <c r="DQ368" s="1281" t="str">
        <f t="shared" si="602"/>
        <v/>
      </c>
      <c r="DR368" s="1281" t="str">
        <f t="shared" si="603"/>
        <v/>
      </c>
      <c r="DS368" s="1281" t="str">
        <f t="shared" si="604"/>
        <v/>
      </c>
      <c r="DT368" s="1281" t="str">
        <f t="shared" si="605"/>
        <v/>
      </c>
      <c r="DU368" s="1281" t="str">
        <f t="shared" si="606"/>
        <v/>
      </c>
      <c r="DV368" s="1281" t="str">
        <f t="shared" si="607"/>
        <v/>
      </c>
      <c r="DW368" s="1281" t="str">
        <f t="shared" si="608"/>
        <v/>
      </c>
      <c r="DX368" s="1281" t="str">
        <f t="shared" si="609"/>
        <v/>
      </c>
      <c r="DY368" s="1281" t="str">
        <f t="shared" si="610"/>
        <v/>
      </c>
      <c r="DZ368" s="1281" t="str">
        <f t="shared" si="611"/>
        <v/>
      </c>
      <c r="EA368" s="623" t="str">
        <f t="shared" si="612"/>
        <v/>
      </c>
      <c r="EB368" s="623" t="str">
        <f t="shared" si="613"/>
        <v/>
      </c>
      <c r="EC368" s="623" t="str">
        <f t="shared" si="614"/>
        <v/>
      </c>
      <c r="ED368" s="623" t="str">
        <f t="shared" si="615"/>
        <v/>
      </c>
      <c r="EE368" s="623" t="str">
        <f t="shared" si="616"/>
        <v/>
      </c>
      <c r="EF368" s="623" t="str">
        <f t="shared" si="617"/>
        <v/>
      </c>
      <c r="EG368" s="623" t="str">
        <f t="shared" si="618"/>
        <v/>
      </c>
      <c r="EH368" s="623" t="str">
        <f t="shared" si="619"/>
        <v/>
      </c>
      <c r="EI368" s="623" t="str">
        <f t="shared" si="620"/>
        <v/>
      </c>
      <c r="EJ368" s="623" t="str">
        <f t="shared" si="621"/>
        <v/>
      </c>
      <c r="EK368" s="623" t="str">
        <f t="shared" si="622"/>
        <v/>
      </c>
      <c r="EL368" s="623" t="str">
        <f t="shared" si="623"/>
        <v/>
      </c>
    </row>
    <row r="369" spans="1:142">
      <c r="A369" s="7" t="str">
        <f>IF('Rent Roll_RedIQ 1'!B362&gt;0,'Rent Roll_RedIQ 1'!B362,"")</f>
        <v/>
      </c>
      <c r="B369" s="7" t="str">
        <f>IF('Rent Roll_RedIQ 1'!C362&gt;0,'Rent Roll_RedIQ 1'!C362,"")</f>
        <v/>
      </c>
      <c r="C369" s="614">
        <f>IF('Rent Roll_RedIQ 1'!K362&gt;0,'Rent Roll_RedIQ 1'!K362,0)</f>
        <v>0</v>
      </c>
      <c r="D369" s="615" t="str">
        <f>IF('Rent Roll_RedIQ 1'!J362&gt;0,'Rent Roll_RedIQ 1'!J362,"")</f>
        <v/>
      </c>
      <c r="E369" s="624" t="str">
        <f t="shared" si="531"/>
        <v/>
      </c>
      <c r="F369" s="194"/>
      <c r="G369" s="194"/>
      <c r="H369" s="616" t="str">
        <f t="shared" si="633"/>
        <v/>
      </c>
      <c r="I369" s="1200">
        <f>IF('Rent Roll_RedIQ 1'!S362&gt;0,'Rent Roll_RedIQ 1'!S362,Purchase_Date-1)</f>
        <v>45991</v>
      </c>
      <c r="J369" s="617" t="str">
        <f t="shared" si="634"/>
        <v/>
      </c>
      <c r="K369" s="1205">
        <f t="shared" si="635"/>
        <v>46356</v>
      </c>
      <c r="L369" s="618" t="str">
        <f t="shared" si="634"/>
        <v/>
      </c>
      <c r="M369" s="1208">
        <f t="shared" si="636"/>
        <v>46721</v>
      </c>
      <c r="N369" s="614" t="str">
        <f t="shared" si="532"/>
        <v/>
      </c>
      <c r="O369" s="614" t="str">
        <f t="shared" si="533"/>
        <v/>
      </c>
      <c r="P369" s="614" t="str">
        <f t="shared" si="534"/>
        <v/>
      </c>
      <c r="Q369" s="614" t="str">
        <f t="shared" si="535"/>
        <v/>
      </c>
      <c r="R369" s="614" t="str">
        <f t="shared" si="536"/>
        <v/>
      </c>
      <c r="S369" s="614" t="str">
        <f t="shared" si="537"/>
        <v/>
      </c>
      <c r="T369" s="614" t="str">
        <f t="shared" si="538"/>
        <v/>
      </c>
      <c r="U369" s="619"/>
      <c r="V369" s="614"/>
      <c r="W369" s="620" t="str">
        <f t="shared" si="647"/>
        <v/>
      </c>
      <c r="X369" s="620" t="str">
        <f t="shared" si="641"/>
        <v/>
      </c>
      <c r="Y369" s="620" t="str">
        <f t="shared" si="641"/>
        <v/>
      </c>
      <c r="Z369" s="620" t="str">
        <f t="shared" si="641"/>
        <v/>
      </c>
      <c r="AA369" s="620" t="str">
        <f t="shared" si="641"/>
        <v/>
      </c>
      <c r="AB369" s="620" t="str">
        <f t="shared" si="641"/>
        <v/>
      </c>
      <c r="AC369" s="620" t="str">
        <f t="shared" si="641"/>
        <v/>
      </c>
      <c r="AD369" s="620" t="str">
        <f t="shared" si="641"/>
        <v/>
      </c>
      <c r="AE369" s="620" t="str">
        <f t="shared" si="641"/>
        <v/>
      </c>
      <c r="AF369" s="620" t="str">
        <f t="shared" si="641"/>
        <v/>
      </c>
      <c r="AG369" s="620" t="str">
        <f t="shared" si="641"/>
        <v/>
      </c>
      <c r="AH369" s="620" t="str">
        <f t="shared" si="641"/>
        <v/>
      </c>
      <c r="AI369" s="621" t="str">
        <f t="shared" si="629"/>
        <v/>
      </c>
      <c r="AJ369" s="621" t="str">
        <f t="shared" si="645"/>
        <v/>
      </c>
      <c r="AK369" s="621" t="str">
        <f t="shared" si="645"/>
        <v/>
      </c>
      <c r="AL369" s="621" t="str">
        <f t="shared" si="645"/>
        <v/>
      </c>
      <c r="AM369" s="621" t="str">
        <f t="shared" si="645"/>
        <v/>
      </c>
      <c r="AN369" s="621" t="str">
        <f t="shared" si="645"/>
        <v/>
      </c>
      <c r="AO369" s="621" t="str">
        <f t="shared" si="645"/>
        <v/>
      </c>
      <c r="AP369" s="621" t="str">
        <f t="shared" si="645"/>
        <v/>
      </c>
      <c r="AQ369" s="621" t="str">
        <f t="shared" si="645"/>
        <v/>
      </c>
      <c r="AR369" s="621" t="str">
        <f t="shared" si="645"/>
        <v/>
      </c>
      <c r="AS369" s="621" t="str">
        <f t="shared" si="645"/>
        <v/>
      </c>
      <c r="AT369" s="621" t="str">
        <f t="shared" si="645"/>
        <v/>
      </c>
      <c r="AU369" s="622" t="str">
        <f t="shared" si="644"/>
        <v/>
      </c>
      <c r="AV369" s="622" t="str">
        <f t="shared" si="646"/>
        <v/>
      </c>
      <c r="AW369" s="622" t="str">
        <f t="shared" si="646"/>
        <v/>
      </c>
      <c r="AX369" s="622" t="str">
        <f t="shared" si="646"/>
        <v/>
      </c>
      <c r="AY369" s="622" t="str">
        <f t="shared" si="646"/>
        <v/>
      </c>
      <c r="AZ369" s="622" t="str">
        <f t="shared" si="646"/>
        <v/>
      </c>
      <c r="BA369" s="622" t="str">
        <f t="shared" si="646"/>
        <v/>
      </c>
      <c r="BB369" s="622" t="str">
        <f t="shared" si="646"/>
        <v/>
      </c>
      <c r="BC369" s="622" t="str">
        <f t="shared" si="646"/>
        <v/>
      </c>
      <c r="BD369" s="622" t="str">
        <f t="shared" si="646"/>
        <v/>
      </c>
      <c r="BE369" s="622" t="str">
        <f t="shared" si="646"/>
        <v/>
      </c>
      <c r="BF369" s="622" t="str">
        <f t="shared" si="646"/>
        <v/>
      </c>
      <c r="BG369" s="623" t="str">
        <f t="shared" si="540"/>
        <v/>
      </c>
      <c r="BH369" s="623" t="str">
        <f t="shared" si="541"/>
        <v/>
      </c>
      <c r="BI369" s="623" t="str">
        <f t="shared" si="542"/>
        <v/>
      </c>
      <c r="BJ369" s="623" t="str">
        <f t="shared" si="543"/>
        <v/>
      </c>
      <c r="BK369" s="623" t="str">
        <f t="shared" si="544"/>
        <v/>
      </c>
      <c r="BL369" s="623" t="str">
        <f t="shared" si="545"/>
        <v/>
      </c>
      <c r="BM369" s="623" t="str">
        <f t="shared" si="546"/>
        <v/>
      </c>
      <c r="BN369" s="623" t="str">
        <f t="shared" si="547"/>
        <v/>
      </c>
      <c r="BO369" s="623" t="str">
        <f t="shared" si="548"/>
        <v/>
      </c>
      <c r="BP369" s="623" t="str">
        <f t="shared" si="549"/>
        <v/>
      </c>
      <c r="BQ369" s="623" t="str">
        <f t="shared" si="550"/>
        <v/>
      </c>
      <c r="BR369" s="623" t="str">
        <f t="shared" si="551"/>
        <v/>
      </c>
      <c r="BS369" s="1281" t="str">
        <f t="shared" si="552"/>
        <v/>
      </c>
      <c r="BT369" s="1281" t="str">
        <f t="shared" si="553"/>
        <v/>
      </c>
      <c r="BU369" s="1281" t="str">
        <f t="shared" si="554"/>
        <v/>
      </c>
      <c r="BV369" s="1281" t="str">
        <f t="shared" si="555"/>
        <v/>
      </c>
      <c r="BW369" s="1281" t="str">
        <f t="shared" si="556"/>
        <v/>
      </c>
      <c r="BX369" s="1281" t="str">
        <f t="shared" si="557"/>
        <v/>
      </c>
      <c r="BY369" s="1281" t="str">
        <f t="shared" si="558"/>
        <v/>
      </c>
      <c r="BZ369" s="1281" t="str">
        <f t="shared" si="559"/>
        <v/>
      </c>
      <c r="CA369" s="1281" t="str">
        <f t="shared" si="560"/>
        <v/>
      </c>
      <c r="CB369" s="1281" t="str">
        <f t="shared" si="561"/>
        <v/>
      </c>
      <c r="CC369" s="1281" t="str">
        <f t="shared" si="562"/>
        <v/>
      </c>
      <c r="CD369" s="1281" t="str">
        <f t="shared" si="563"/>
        <v/>
      </c>
      <c r="CE369" s="623" t="str">
        <f t="shared" si="564"/>
        <v/>
      </c>
      <c r="CF369" s="623" t="str">
        <f t="shared" si="565"/>
        <v/>
      </c>
      <c r="CG369" s="623" t="str">
        <f t="shared" si="566"/>
        <v/>
      </c>
      <c r="CH369" s="623" t="str">
        <f t="shared" si="567"/>
        <v/>
      </c>
      <c r="CI369" s="623" t="str">
        <f t="shared" si="568"/>
        <v/>
      </c>
      <c r="CJ369" s="623" t="str">
        <f t="shared" si="569"/>
        <v/>
      </c>
      <c r="CK369" s="623" t="str">
        <f t="shared" si="570"/>
        <v/>
      </c>
      <c r="CL369" s="623" t="str">
        <f t="shared" si="571"/>
        <v/>
      </c>
      <c r="CM369" s="623" t="str">
        <f t="shared" si="572"/>
        <v/>
      </c>
      <c r="CN369" s="623" t="str">
        <f t="shared" si="573"/>
        <v/>
      </c>
      <c r="CO369" s="623" t="str">
        <f t="shared" si="574"/>
        <v/>
      </c>
      <c r="CP369" s="623" t="str">
        <f t="shared" si="575"/>
        <v/>
      </c>
      <c r="CQ369" s="1281" t="str">
        <f t="shared" si="576"/>
        <v/>
      </c>
      <c r="CR369" s="1281" t="str">
        <f t="shared" si="577"/>
        <v/>
      </c>
      <c r="CS369" s="1281" t="str">
        <f t="shared" si="578"/>
        <v/>
      </c>
      <c r="CT369" s="1281" t="str">
        <f t="shared" si="579"/>
        <v/>
      </c>
      <c r="CU369" s="1281" t="str">
        <f t="shared" si="580"/>
        <v/>
      </c>
      <c r="CV369" s="1281" t="str">
        <f t="shared" si="581"/>
        <v/>
      </c>
      <c r="CW369" s="1281" t="str">
        <f t="shared" si="582"/>
        <v/>
      </c>
      <c r="CX369" s="1281" t="str">
        <f t="shared" si="583"/>
        <v/>
      </c>
      <c r="CY369" s="1281" t="str">
        <f t="shared" si="584"/>
        <v/>
      </c>
      <c r="CZ369" s="1281" t="str">
        <f t="shared" si="585"/>
        <v/>
      </c>
      <c r="DA369" s="1281" t="str">
        <f t="shared" si="586"/>
        <v/>
      </c>
      <c r="DB369" s="1281" t="str">
        <f t="shared" si="587"/>
        <v/>
      </c>
      <c r="DC369" s="623" t="str">
        <f t="shared" si="588"/>
        <v/>
      </c>
      <c r="DD369" s="623" t="str">
        <f t="shared" si="589"/>
        <v/>
      </c>
      <c r="DE369" s="623" t="str">
        <f t="shared" si="590"/>
        <v/>
      </c>
      <c r="DF369" s="623" t="str">
        <f t="shared" si="591"/>
        <v/>
      </c>
      <c r="DG369" s="623" t="str">
        <f t="shared" si="592"/>
        <v/>
      </c>
      <c r="DH369" s="623" t="str">
        <f t="shared" si="593"/>
        <v/>
      </c>
      <c r="DI369" s="623" t="str">
        <f t="shared" si="594"/>
        <v/>
      </c>
      <c r="DJ369" s="623" t="str">
        <f t="shared" si="595"/>
        <v/>
      </c>
      <c r="DK369" s="623" t="str">
        <f t="shared" si="596"/>
        <v/>
      </c>
      <c r="DL369" s="623" t="str">
        <f t="shared" si="597"/>
        <v/>
      </c>
      <c r="DM369" s="623" t="str">
        <f t="shared" si="598"/>
        <v/>
      </c>
      <c r="DN369" s="623" t="str">
        <f t="shared" si="599"/>
        <v/>
      </c>
      <c r="DO369" s="1281" t="str">
        <f t="shared" si="600"/>
        <v/>
      </c>
      <c r="DP369" s="1281" t="str">
        <f t="shared" si="601"/>
        <v/>
      </c>
      <c r="DQ369" s="1281" t="str">
        <f t="shared" si="602"/>
        <v/>
      </c>
      <c r="DR369" s="1281" t="str">
        <f t="shared" si="603"/>
        <v/>
      </c>
      <c r="DS369" s="1281" t="str">
        <f t="shared" si="604"/>
        <v/>
      </c>
      <c r="DT369" s="1281" t="str">
        <f t="shared" si="605"/>
        <v/>
      </c>
      <c r="DU369" s="1281" t="str">
        <f t="shared" si="606"/>
        <v/>
      </c>
      <c r="DV369" s="1281" t="str">
        <f t="shared" si="607"/>
        <v/>
      </c>
      <c r="DW369" s="1281" t="str">
        <f t="shared" si="608"/>
        <v/>
      </c>
      <c r="DX369" s="1281" t="str">
        <f t="shared" si="609"/>
        <v/>
      </c>
      <c r="DY369" s="1281" t="str">
        <f t="shared" si="610"/>
        <v/>
      </c>
      <c r="DZ369" s="1281" t="str">
        <f t="shared" si="611"/>
        <v/>
      </c>
      <c r="EA369" s="623" t="str">
        <f t="shared" si="612"/>
        <v/>
      </c>
      <c r="EB369" s="623" t="str">
        <f t="shared" si="613"/>
        <v/>
      </c>
      <c r="EC369" s="623" t="str">
        <f t="shared" si="614"/>
        <v/>
      </c>
      <c r="ED369" s="623" t="str">
        <f t="shared" si="615"/>
        <v/>
      </c>
      <c r="EE369" s="623" t="str">
        <f t="shared" si="616"/>
        <v/>
      </c>
      <c r="EF369" s="623" t="str">
        <f t="shared" si="617"/>
        <v/>
      </c>
      <c r="EG369" s="623" t="str">
        <f t="shared" si="618"/>
        <v/>
      </c>
      <c r="EH369" s="623" t="str">
        <f t="shared" si="619"/>
        <v/>
      </c>
      <c r="EI369" s="623" t="str">
        <f t="shared" si="620"/>
        <v/>
      </c>
      <c r="EJ369" s="623" t="str">
        <f t="shared" si="621"/>
        <v/>
      </c>
      <c r="EK369" s="623" t="str">
        <f t="shared" si="622"/>
        <v/>
      </c>
      <c r="EL369" s="623" t="str">
        <f t="shared" si="623"/>
        <v/>
      </c>
    </row>
    <row r="370" spans="1:142">
      <c r="A370" s="7" t="str">
        <f>IF('Rent Roll_RedIQ 1'!B363&gt;0,'Rent Roll_RedIQ 1'!B363,"")</f>
        <v/>
      </c>
      <c r="B370" s="7" t="str">
        <f>IF('Rent Roll_RedIQ 1'!C363&gt;0,'Rent Roll_RedIQ 1'!C363,"")</f>
        <v/>
      </c>
      <c r="C370" s="614">
        <f>IF('Rent Roll_RedIQ 1'!K363&gt;0,'Rent Roll_RedIQ 1'!K363,0)</f>
        <v>0</v>
      </c>
      <c r="D370" s="615" t="str">
        <f>IF('Rent Roll_RedIQ 1'!J363&gt;0,'Rent Roll_RedIQ 1'!J363,"")</f>
        <v/>
      </c>
      <c r="E370" s="624" t="str">
        <f t="shared" si="531"/>
        <v/>
      </c>
      <c r="F370" s="194"/>
      <c r="G370" s="194"/>
      <c r="H370" s="616" t="str">
        <f t="shared" si="633"/>
        <v/>
      </c>
      <c r="I370" s="1200">
        <f>IF('Rent Roll_RedIQ 1'!S363&gt;0,'Rent Roll_RedIQ 1'!S363,Purchase_Date-1)</f>
        <v>45991</v>
      </c>
      <c r="J370" s="617" t="str">
        <f t="shared" si="634"/>
        <v/>
      </c>
      <c r="K370" s="1205">
        <f t="shared" si="635"/>
        <v>46356</v>
      </c>
      <c r="L370" s="618" t="str">
        <f t="shared" si="634"/>
        <v/>
      </c>
      <c r="M370" s="1208">
        <f t="shared" si="636"/>
        <v>46721</v>
      </c>
      <c r="N370" s="614" t="str">
        <f t="shared" si="532"/>
        <v/>
      </c>
      <c r="O370" s="614" t="str">
        <f t="shared" si="533"/>
        <v/>
      </c>
      <c r="P370" s="614" t="str">
        <f t="shared" si="534"/>
        <v/>
      </c>
      <c r="Q370" s="614" t="str">
        <f t="shared" si="535"/>
        <v/>
      </c>
      <c r="R370" s="614" t="str">
        <f t="shared" si="536"/>
        <v/>
      </c>
      <c r="S370" s="614" t="str">
        <f t="shared" si="537"/>
        <v/>
      </c>
      <c r="T370" s="614" t="str">
        <f t="shared" si="538"/>
        <v/>
      </c>
      <c r="U370" s="619"/>
      <c r="V370" s="614"/>
      <c r="W370" s="620" t="str">
        <f t="shared" si="647"/>
        <v/>
      </c>
      <c r="X370" s="620" t="str">
        <f t="shared" si="641"/>
        <v/>
      </c>
      <c r="Y370" s="620" t="str">
        <f t="shared" si="641"/>
        <v/>
      </c>
      <c r="Z370" s="620" t="str">
        <f t="shared" si="641"/>
        <v/>
      </c>
      <c r="AA370" s="620" t="str">
        <f t="shared" si="641"/>
        <v/>
      </c>
      <c r="AB370" s="620" t="str">
        <f t="shared" si="641"/>
        <v/>
      </c>
      <c r="AC370" s="620" t="str">
        <f t="shared" si="641"/>
        <v/>
      </c>
      <c r="AD370" s="620" t="str">
        <f t="shared" si="641"/>
        <v/>
      </c>
      <c r="AE370" s="620" t="str">
        <f t="shared" si="641"/>
        <v/>
      </c>
      <c r="AF370" s="620" t="str">
        <f t="shared" si="641"/>
        <v/>
      </c>
      <c r="AG370" s="620" t="str">
        <f t="shared" si="641"/>
        <v/>
      </c>
      <c r="AH370" s="620" t="str">
        <f t="shared" si="641"/>
        <v/>
      </c>
      <c r="AI370" s="621" t="str">
        <f t="shared" si="629"/>
        <v/>
      </c>
      <c r="AJ370" s="621" t="str">
        <f t="shared" si="645"/>
        <v/>
      </c>
      <c r="AK370" s="621" t="str">
        <f t="shared" si="645"/>
        <v/>
      </c>
      <c r="AL370" s="621" t="str">
        <f t="shared" si="645"/>
        <v/>
      </c>
      <c r="AM370" s="621" t="str">
        <f t="shared" si="645"/>
        <v/>
      </c>
      <c r="AN370" s="621" t="str">
        <f t="shared" si="645"/>
        <v/>
      </c>
      <c r="AO370" s="621" t="str">
        <f t="shared" si="645"/>
        <v/>
      </c>
      <c r="AP370" s="621" t="str">
        <f t="shared" si="645"/>
        <v/>
      </c>
      <c r="AQ370" s="621" t="str">
        <f t="shared" si="645"/>
        <v/>
      </c>
      <c r="AR370" s="621" t="str">
        <f t="shared" si="645"/>
        <v/>
      </c>
      <c r="AS370" s="621" t="str">
        <f t="shared" si="645"/>
        <v/>
      </c>
      <c r="AT370" s="621" t="str">
        <f t="shared" si="645"/>
        <v/>
      </c>
      <c r="AU370" s="622" t="str">
        <f t="shared" si="644"/>
        <v/>
      </c>
      <c r="AV370" s="622" t="str">
        <f t="shared" si="646"/>
        <v/>
      </c>
      <c r="AW370" s="622" t="str">
        <f t="shared" si="646"/>
        <v/>
      </c>
      <c r="AX370" s="622" t="str">
        <f t="shared" si="646"/>
        <v/>
      </c>
      <c r="AY370" s="622" t="str">
        <f t="shared" si="646"/>
        <v/>
      </c>
      <c r="AZ370" s="622" t="str">
        <f t="shared" si="646"/>
        <v/>
      </c>
      <c r="BA370" s="622" t="str">
        <f t="shared" si="646"/>
        <v/>
      </c>
      <c r="BB370" s="622" t="str">
        <f t="shared" si="646"/>
        <v/>
      </c>
      <c r="BC370" s="622" t="str">
        <f t="shared" si="646"/>
        <v/>
      </c>
      <c r="BD370" s="622" t="str">
        <f t="shared" si="646"/>
        <v/>
      </c>
      <c r="BE370" s="622" t="str">
        <f t="shared" si="646"/>
        <v/>
      </c>
      <c r="BF370" s="622" t="str">
        <f t="shared" si="646"/>
        <v/>
      </c>
      <c r="BG370" s="623" t="str">
        <f t="shared" si="540"/>
        <v/>
      </c>
      <c r="BH370" s="623" t="str">
        <f t="shared" si="541"/>
        <v/>
      </c>
      <c r="BI370" s="623" t="str">
        <f t="shared" si="542"/>
        <v/>
      </c>
      <c r="BJ370" s="623" t="str">
        <f t="shared" si="543"/>
        <v/>
      </c>
      <c r="BK370" s="623" t="str">
        <f t="shared" si="544"/>
        <v/>
      </c>
      <c r="BL370" s="623" t="str">
        <f t="shared" si="545"/>
        <v/>
      </c>
      <c r="BM370" s="623" t="str">
        <f t="shared" si="546"/>
        <v/>
      </c>
      <c r="BN370" s="623" t="str">
        <f t="shared" si="547"/>
        <v/>
      </c>
      <c r="BO370" s="623" t="str">
        <f t="shared" si="548"/>
        <v/>
      </c>
      <c r="BP370" s="623" t="str">
        <f t="shared" si="549"/>
        <v/>
      </c>
      <c r="BQ370" s="623" t="str">
        <f t="shared" si="550"/>
        <v/>
      </c>
      <c r="BR370" s="623" t="str">
        <f t="shared" si="551"/>
        <v/>
      </c>
      <c r="BS370" s="1281" t="str">
        <f t="shared" si="552"/>
        <v/>
      </c>
      <c r="BT370" s="1281" t="str">
        <f t="shared" si="553"/>
        <v/>
      </c>
      <c r="BU370" s="1281" t="str">
        <f t="shared" si="554"/>
        <v/>
      </c>
      <c r="BV370" s="1281" t="str">
        <f t="shared" si="555"/>
        <v/>
      </c>
      <c r="BW370" s="1281" t="str">
        <f t="shared" si="556"/>
        <v/>
      </c>
      <c r="BX370" s="1281" t="str">
        <f t="shared" si="557"/>
        <v/>
      </c>
      <c r="BY370" s="1281" t="str">
        <f t="shared" si="558"/>
        <v/>
      </c>
      <c r="BZ370" s="1281" t="str">
        <f t="shared" si="559"/>
        <v/>
      </c>
      <c r="CA370" s="1281" t="str">
        <f t="shared" si="560"/>
        <v/>
      </c>
      <c r="CB370" s="1281" t="str">
        <f t="shared" si="561"/>
        <v/>
      </c>
      <c r="CC370" s="1281" t="str">
        <f t="shared" si="562"/>
        <v/>
      </c>
      <c r="CD370" s="1281" t="str">
        <f t="shared" si="563"/>
        <v/>
      </c>
      <c r="CE370" s="623" t="str">
        <f t="shared" si="564"/>
        <v/>
      </c>
      <c r="CF370" s="623" t="str">
        <f t="shared" si="565"/>
        <v/>
      </c>
      <c r="CG370" s="623" t="str">
        <f t="shared" si="566"/>
        <v/>
      </c>
      <c r="CH370" s="623" t="str">
        <f t="shared" si="567"/>
        <v/>
      </c>
      <c r="CI370" s="623" t="str">
        <f t="shared" si="568"/>
        <v/>
      </c>
      <c r="CJ370" s="623" t="str">
        <f t="shared" si="569"/>
        <v/>
      </c>
      <c r="CK370" s="623" t="str">
        <f t="shared" si="570"/>
        <v/>
      </c>
      <c r="CL370" s="623" t="str">
        <f t="shared" si="571"/>
        <v/>
      </c>
      <c r="CM370" s="623" t="str">
        <f t="shared" si="572"/>
        <v/>
      </c>
      <c r="CN370" s="623" t="str">
        <f t="shared" si="573"/>
        <v/>
      </c>
      <c r="CO370" s="623" t="str">
        <f t="shared" si="574"/>
        <v/>
      </c>
      <c r="CP370" s="623" t="str">
        <f t="shared" si="575"/>
        <v/>
      </c>
      <c r="CQ370" s="1281" t="str">
        <f t="shared" si="576"/>
        <v/>
      </c>
      <c r="CR370" s="1281" t="str">
        <f t="shared" si="577"/>
        <v/>
      </c>
      <c r="CS370" s="1281" t="str">
        <f t="shared" si="578"/>
        <v/>
      </c>
      <c r="CT370" s="1281" t="str">
        <f t="shared" si="579"/>
        <v/>
      </c>
      <c r="CU370" s="1281" t="str">
        <f t="shared" si="580"/>
        <v/>
      </c>
      <c r="CV370" s="1281" t="str">
        <f t="shared" si="581"/>
        <v/>
      </c>
      <c r="CW370" s="1281" t="str">
        <f t="shared" si="582"/>
        <v/>
      </c>
      <c r="CX370" s="1281" t="str">
        <f t="shared" si="583"/>
        <v/>
      </c>
      <c r="CY370" s="1281" t="str">
        <f t="shared" si="584"/>
        <v/>
      </c>
      <c r="CZ370" s="1281" t="str">
        <f t="shared" si="585"/>
        <v/>
      </c>
      <c r="DA370" s="1281" t="str">
        <f t="shared" si="586"/>
        <v/>
      </c>
      <c r="DB370" s="1281" t="str">
        <f t="shared" si="587"/>
        <v/>
      </c>
      <c r="DC370" s="623" t="str">
        <f t="shared" si="588"/>
        <v/>
      </c>
      <c r="DD370" s="623" t="str">
        <f t="shared" si="589"/>
        <v/>
      </c>
      <c r="DE370" s="623" t="str">
        <f t="shared" si="590"/>
        <v/>
      </c>
      <c r="DF370" s="623" t="str">
        <f t="shared" si="591"/>
        <v/>
      </c>
      <c r="DG370" s="623" t="str">
        <f t="shared" si="592"/>
        <v/>
      </c>
      <c r="DH370" s="623" t="str">
        <f t="shared" si="593"/>
        <v/>
      </c>
      <c r="DI370" s="623" t="str">
        <f t="shared" si="594"/>
        <v/>
      </c>
      <c r="DJ370" s="623" t="str">
        <f t="shared" si="595"/>
        <v/>
      </c>
      <c r="DK370" s="623" t="str">
        <f t="shared" si="596"/>
        <v/>
      </c>
      <c r="DL370" s="623" t="str">
        <f t="shared" si="597"/>
        <v/>
      </c>
      <c r="DM370" s="623" t="str">
        <f t="shared" si="598"/>
        <v/>
      </c>
      <c r="DN370" s="623" t="str">
        <f t="shared" si="599"/>
        <v/>
      </c>
      <c r="DO370" s="1281" t="str">
        <f t="shared" si="600"/>
        <v/>
      </c>
      <c r="DP370" s="1281" t="str">
        <f t="shared" si="601"/>
        <v/>
      </c>
      <c r="DQ370" s="1281" t="str">
        <f t="shared" si="602"/>
        <v/>
      </c>
      <c r="DR370" s="1281" t="str">
        <f t="shared" si="603"/>
        <v/>
      </c>
      <c r="DS370" s="1281" t="str">
        <f t="shared" si="604"/>
        <v/>
      </c>
      <c r="DT370" s="1281" t="str">
        <f t="shared" si="605"/>
        <v/>
      </c>
      <c r="DU370" s="1281" t="str">
        <f t="shared" si="606"/>
        <v/>
      </c>
      <c r="DV370" s="1281" t="str">
        <f t="shared" si="607"/>
        <v/>
      </c>
      <c r="DW370" s="1281" t="str">
        <f t="shared" si="608"/>
        <v/>
      </c>
      <c r="DX370" s="1281" t="str">
        <f t="shared" si="609"/>
        <v/>
      </c>
      <c r="DY370" s="1281" t="str">
        <f t="shared" si="610"/>
        <v/>
      </c>
      <c r="DZ370" s="1281" t="str">
        <f t="shared" si="611"/>
        <v/>
      </c>
      <c r="EA370" s="623" t="str">
        <f t="shared" si="612"/>
        <v/>
      </c>
      <c r="EB370" s="623" t="str">
        <f t="shared" si="613"/>
        <v/>
      </c>
      <c r="EC370" s="623" t="str">
        <f t="shared" si="614"/>
        <v/>
      </c>
      <c r="ED370" s="623" t="str">
        <f t="shared" si="615"/>
        <v/>
      </c>
      <c r="EE370" s="623" t="str">
        <f t="shared" si="616"/>
        <v/>
      </c>
      <c r="EF370" s="623" t="str">
        <f t="shared" si="617"/>
        <v/>
      </c>
      <c r="EG370" s="623" t="str">
        <f t="shared" si="618"/>
        <v/>
      </c>
      <c r="EH370" s="623" t="str">
        <f t="shared" si="619"/>
        <v/>
      </c>
      <c r="EI370" s="623" t="str">
        <f t="shared" si="620"/>
        <v/>
      </c>
      <c r="EJ370" s="623" t="str">
        <f t="shared" si="621"/>
        <v/>
      </c>
      <c r="EK370" s="623" t="str">
        <f t="shared" si="622"/>
        <v/>
      </c>
      <c r="EL370" s="623" t="str">
        <f t="shared" si="623"/>
        <v/>
      </c>
    </row>
    <row r="371" spans="1:142">
      <c r="A371" s="7" t="str">
        <f>IF('Rent Roll_RedIQ 1'!B364&gt;0,'Rent Roll_RedIQ 1'!B364,"")</f>
        <v/>
      </c>
      <c r="B371" s="7" t="str">
        <f>IF('Rent Roll_RedIQ 1'!C364&gt;0,'Rent Roll_RedIQ 1'!C364,"")</f>
        <v/>
      </c>
      <c r="C371" s="614">
        <f>IF('Rent Roll_RedIQ 1'!K364&gt;0,'Rent Roll_RedIQ 1'!K364,0)</f>
        <v>0</v>
      </c>
      <c r="D371" s="615" t="str">
        <f>IF('Rent Roll_RedIQ 1'!J364&gt;0,'Rent Roll_RedIQ 1'!J364,"")</f>
        <v/>
      </c>
      <c r="E371" s="624" t="str">
        <f t="shared" si="531"/>
        <v/>
      </c>
      <c r="F371" s="194"/>
      <c r="G371" s="194"/>
      <c r="H371" s="616" t="str">
        <f t="shared" si="633"/>
        <v/>
      </c>
      <c r="I371" s="1200">
        <f>IF('Rent Roll_RedIQ 1'!S364&gt;0,'Rent Roll_RedIQ 1'!S364,Purchase_Date-1)</f>
        <v>45991</v>
      </c>
      <c r="J371" s="617" t="str">
        <f t="shared" si="634"/>
        <v/>
      </c>
      <c r="K371" s="1205">
        <f t="shared" si="635"/>
        <v>46356</v>
      </c>
      <c r="L371" s="618" t="str">
        <f t="shared" si="634"/>
        <v/>
      </c>
      <c r="M371" s="1208">
        <f t="shared" si="636"/>
        <v>46721</v>
      </c>
      <c r="N371" s="614" t="str">
        <f t="shared" si="532"/>
        <v/>
      </c>
      <c r="O371" s="614" t="str">
        <f t="shared" si="533"/>
        <v/>
      </c>
      <c r="P371" s="614" t="str">
        <f t="shared" si="534"/>
        <v/>
      </c>
      <c r="Q371" s="614" t="str">
        <f t="shared" si="535"/>
        <v/>
      </c>
      <c r="R371" s="614" t="str">
        <f t="shared" si="536"/>
        <v/>
      </c>
      <c r="S371" s="614" t="str">
        <f t="shared" si="537"/>
        <v/>
      </c>
      <c r="T371" s="614" t="str">
        <f t="shared" si="538"/>
        <v/>
      </c>
      <c r="U371" s="619"/>
      <c r="V371" s="614"/>
      <c r="W371" s="620" t="str">
        <f t="shared" si="647"/>
        <v/>
      </c>
      <c r="X371" s="620" t="str">
        <f t="shared" si="641"/>
        <v/>
      </c>
      <c r="Y371" s="620" t="str">
        <f t="shared" si="641"/>
        <v/>
      </c>
      <c r="Z371" s="620" t="str">
        <f t="shared" si="641"/>
        <v/>
      </c>
      <c r="AA371" s="620" t="str">
        <f t="shared" si="641"/>
        <v/>
      </c>
      <c r="AB371" s="620" t="str">
        <f t="shared" si="641"/>
        <v/>
      </c>
      <c r="AC371" s="620" t="str">
        <f t="shared" si="641"/>
        <v/>
      </c>
      <c r="AD371" s="620" t="str">
        <f t="shared" si="641"/>
        <v/>
      </c>
      <c r="AE371" s="620" t="str">
        <f t="shared" si="641"/>
        <v/>
      </c>
      <c r="AF371" s="620" t="str">
        <f t="shared" si="641"/>
        <v/>
      </c>
      <c r="AG371" s="620" t="str">
        <f t="shared" si="641"/>
        <v/>
      </c>
      <c r="AH371" s="620" t="str">
        <f t="shared" si="641"/>
        <v/>
      </c>
      <c r="AI371" s="621" t="str">
        <f t="shared" si="629"/>
        <v/>
      </c>
      <c r="AJ371" s="621" t="str">
        <f t="shared" si="645"/>
        <v/>
      </c>
      <c r="AK371" s="621" t="str">
        <f t="shared" si="645"/>
        <v/>
      </c>
      <c r="AL371" s="621" t="str">
        <f t="shared" si="645"/>
        <v/>
      </c>
      <c r="AM371" s="621" t="str">
        <f t="shared" si="645"/>
        <v/>
      </c>
      <c r="AN371" s="621" t="str">
        <f t="shared" si="645"/>
        <v/>
      </c>
      <c r="AO371" s="621" t="str">
        <f t="shared" si="645"/>
        <v/>
      </c>
      <c r="AP371" s="621" t="str">
        <f t="shared" si="645"/>
        <v/>
      </c>
      <c r="AQ371" s="621" t="str">
        <f t="shared" si="645"/>
        <v/>
      </c>
      <c r="AR371" s="621" t="str">
        <f t="shared" si="645"/>
        <v/>
      </c>
      <c r="AS371" s="621" t="str">
        <f t="shared" si="645"/>
        <v/>
      </c>
      <c r="AT371" s="621" t="str">
        <f t="shared" si="645"/>
        <v/>
      </c>
      <c r="AU371" s="622" t="str">
        <f t="shared" si="644"/>
        <v/>
      </c>
      <c r="AV371" s="622" t="str">
        <f t="shared" si="646"/>
        <v/>
      </c>
      <c r="AW371" s="622" t="str">
        <f t="shared" si="646"/>
        <v/>
      </c>
      <c r="AX371" s="622" t="str">
        <f t="shared" si="646"/>
        <v/>
      </c>
      <c r="AY371" s="622" t="str">
        <f t="shared" si="646"/>
        <v/>
      </c>
      <c r="AZ371" s="622" t="str">
        <f t="shared" si="646"/>
        <v/>
      </c>
      <c r="BA371" s="622" t="str">
        <f t="shared" si="646"/>
        <v/>
      </c>
      <c r="BB371" s="622" t="str">
        <f t="shared" si="646"/>
        <v/>
      </c>
      <c r="BC371" s="622" t="str">
        <f t="shared" si="646"/>
        <v/>
      </c>
      <c r="BD371" s="622" t="str">
        <f t="shared" si="646"/>
        <v/>
      </c>
      <c r="BE371" s="622" t="str">
        <f t="shared" si="646"/>
        <v/>
      </c>
      <c r="BF371" s="622" t="str">
        <f t="shared" si="646"/>
        <v/>
      </c>
      <c r="BG371" s="623" t="str">
        <f t="shared" si="540"/>
        <v/>
      </c>
      <c r="BH371" s="623" t="str">
        <f t="shared" si="541"/>
        <v/>
      </c>
      <c r="BI371" s="623" t="str">
        <f t="shared" si="542"/>
        <v/>
      </c>
      <c r="BJ371" s="623" t="str">
        <f t="shared" si="543"/>
        <v/>
      </c>
      <c r="BK371" s="623" t="str">
        <f t="shared" si="544"/>
        <v/>
      </c>
      <c r="BL371" s="623" t="str">
        <f t="shared" si="545"/>
        <v/>
      </c>
      <c r="BM371" s="623" t="str">
        <f t="shared" si="546"/>
        <v/>
      </c>
      <c r="BN371" s="623" t="str">
        <f t="shared" si="547"/>
        <v/>
      </c>
      <c r="BO371" s="623" t="str">
        <f t="shared" si="548"/>
        <v/>
      </c>
      <c r="BP371" s="623" t="str">
        <f t="shared" si="549"/>
        <v/>
      </c>
      <c r="BQ371" s="623" t="str">
        <f t="shared" si="550"/>
        <v/>
      </c>
      <c r="BR371" s="623" t="str">
        <f t="shared" si="551"/>
        <v/>
      </c>
      <c r="BS371" s="1281" t="str">
        <f t="shared" si="552"/>
        <v/>
      </c>
      <c r="BT371" s="1281" t="str">
        <f t="shared" si="553"/>
        <v/>
      </c>
      <c r="BU371" s="1281" t="str">
        <f t="shared" si="554"/>
        <v/>
      </c>
      <c r="BV371" s="1281" t="str">
        <f t="shared" si="555"/>
        <v/>
      </c>
      <c r="BW371" s="1281" t="str">
        <f t="shared" si="556"/>
        <v/>
      </c>
      <c r="BX371" s="1281" t="str">
        <f t="shared" si="557"/>
        <v/>
      </c>
      <c r="BY371" s="1281" t="str">
        <f t="shared" si="558"/>
        <v/>
      </c>
      <c r="BZ371" s="1281" t="str">
        <f t="shared" si="559"/>
        <v/>
      </c>
      <c r="CA371" s="1281" t="str">
        <f t="shared" si="560"/>
        <v/>
      </c>
      <c r="CB371" s="1281" t="str">
        <f t="shared" si="561"/>
        <v/>
      </c>
      <c r="CC371" s="1281" t="str">
        <f t="shared" si="562"/>
        <v/>
      </c>
      <c r="CD371" s="1281" t="str">
        <f t="shared" si="563"/>
        <v/>
      </c>
      <c r="CE371" s="623" t="str">
        <f t="shared" si="564"/>
        <v/>
      </c>
      <c r="CF371" s="623" t="str">
        <f t="shared" si="565"/>
        <v/>
      </c>
      <c r="CG371" s="623" t="str">
        <f t="shared" si="566"/>
        <v/>
      </c>
      <c r="CH371" s="623" t="str">
        <f t="shared" si="567"/>
        <v/>
      </c>
      <c r="CI371" s="623" t="str">
        <f t="shared" si="568"/>
        <v/>
      </c>
      <c r="CJ371" s="623" t="str">
        <f t="shared" si="569"/>
        <v/>
      </c>
      <c r="CK371" s="623" t="str">
        <f t="shared" si="570"/>
        <v/>
      </c>
      <c r="CL371" s="623" t="str">
        <f t="shared" si="571"/>
        <v/>
      </c>
      <c r="CM371" s="623" t="str">
        <f t="shared" si="572"/>
        <v/>
      </c>
      <c r="CN371" s="623" t="str">
        <f t="shared" si="573"/>
        <v/>
      </c>
      <c r="CO371" s="623" t="str">
        <f t="shared" si="574"/>
        <v/>
      </c>
      <c r="CP371" s="623" t="str">
        <f t="shared" si="575"/>
        <v/>
      </c>
      <c r="CQ371" s="1281" t="str">
        <f t="shared" si="576"/>
        <v/>
      </c>
      <c r="CR371" s="1281" t="str">
        <f t="shared" si="577"/>
        <v/>
      </c>
      <c r="CS371" s="1281" t="str">
        <f t="shared" si="578"/>
        <v/>
      </c>
      <c r="CT371" s="1281" t="str">
        <f t="shared" si="579"/>
        <v/>
      </c>
      <c r="CU371" s="1281" t="str">
        <f t="shared" si="580"/>
        <v/>
      </c>
      <c r="CV371" s="1281" t="str">
        <f t="shared" si="581"/>
        <v/>
      </c>
      <c r="CW371" s="1281" t="str">
        <f t="shared" si="582"/>
        <v/>
      </c>
      <c r="CX371" s="1281" t="str">
        <f t="shared" si="583"/>
        <v/>
      </c>
      <c r="CY371" s="1281" t="str">
        <f t="shared" si="584"/>
        <v/>
      </c>
      <c r="CZ371" s="1281" t="str">
        <f t="shared" si="585"/>
        <v/>
      </c>
      <c r="DA371" s="1281" t="str">
        <f t="shared" si="586"/>
        <v/>
      </c>
      <c r="DB371" s="1281" t="str">
        <f t="shared" si="587"/>
        <v/>
      </c>
      <c r="DC371" s="623" t="str">
        <f t="shared" si="588"/>
        <v/>
      </c>
      <c r="DD371" s="623" t="str">
        <f t="shared" si="589"/>
        <v/>
      </c>
      <c r="DE371" s="623" t="str">
        <f t="shared" si="590"/>
        <v/>
      </c>
      <c r="DF371" s="623" t="str">
        <f t="shared" si="591"/>
        <v/>
      </c>
      <c r="DG371" s="623" t="str">
        <f t="shared" si="592"/>
        <v/>
      </c>
      <c r="DH371" s="623" t="str">
        <f t="shared" si="593"/>
        <v/>
      </c>
      <c r="DI371" s="623" t="str">
        <f t="shared" si="594"/>
        <v/>
      </c>
      <c r="DJ371" s="623" t="str">
        <f t="shared" si="595"/>
        <v/>
      </c>
      <c r="DK371" s="623" t="str">
        <f t="shared" si="596"/>
        <v/>
      </c>
      <c r="DL371" s="623" t="str">
        <f t="shared" si="597"/>
        <v/>
      </c>
      <c r="DM371" s="623" t="str">
        <f t="shared" si="598"/>
        <v/>
      </c>
      <c r="DN371" s="623" t="str">
        <f t="shared" si="599"/>
        <v/>
      </c>
      <c r="DO371" s="1281" t="str">
        <f t="shared" si="600"/>
        <v/>
      </c>
      <c r="DP371" s="1281" t="str">
        <f t="shared" si="601"/>
        <v/>
      </c>
      <c r="DQ371" s="1281" t="str">
        <f t="shared" si="602"/>
        <v/>
      </c>
      <c r="DR371" s="1281" t="str">
        <f t="shared" si="603"/>
        <v/>
      </c>
      <c r="DS371" s="1281" t="str">
        <f t="shared" si="604"/>
        <v/>
      </c>
      <c r="DT371" s="1281" t="str">
        <f t="shared" si="605"/>
        <v/>
      </c>
      <c r="DU371" s="1281" t="str">
        <f t="shared" si="606"/>
        <v/>
      </c>
      <c r="DV371" s="1281" t="str">
        <f t="shared" si="607"/>
        <v/>
      </c>
      <c r="DW371" s="1281" t="str">
        <f t="shared" si="608"/>
        <v/>
      </c>
      <c r="DX371" s="1281" t="str">
        <f t="shared" si="609"/>
        <v/>
      </c>
      <c r="DY371" s="1281" t="str">
        <f t="shared" si="610"/>
        <v/>
      </c>
      <c r="DZ371" s="1281" t="str">
        <f t="shared" si="611"/>
        <v/>
      </c>
      <c r="EA371" s="623" t="str">
        <f t="shared" si="612"/>
        <v/>
      </c>
      <c r="EB371" s="623" t="str">
        <f t="shared" si="613"/>
        <v/>
      </c>
      <c r="EC371" s="623" t="str">
        <f t="shared" si="614"/>
        <v/>
      </c>
      <c r="ED371" s="623" t="str">
        <f t="shared" si="615"/>
        <v/>
      </c>
      <c r="EE371" s="623" t="str">
        <f t="shared" si="616"/>
        <v/>
      </c>
      <c r="EF371" s="623" t="str">
        <f t="shared" si="617"/>
        <v/>
      </c>
      <c r="EG371" s="623" t="str">
        <f t="shared" si="618"/>
        <v/>
      </c>
      <c r="EH371" s="623" t="str">
        <f t="shared" si="619"/>
        <v/>
      </c>
      <c r="EI371" s="623" t="str">
        <f t="shared" si="620"/>
        <v/>
      </c>
      <c r="EJ371" s="623" t="str">
        <f t="shared" si="621"/>
        <v/>
      </c>
      <c r="EK371" s="623" t="str">
        <f t="shared" si="622"/>
        <v/>
      </c>
      <c r="EL371" s="623" t="str">
        <f t="shared" si="623"/>
        <v/>
      </c>
    </row>
    <row r="372" spans="1:142">
      <c r="A372" s="7" t="str">
        <f>IF('Rent Roll_RedIQ 1'!B365&gt;0,'Rent Roll_RedIQ 1'!B365,"")</f>
        <v/>
      </c>
      <c r="B372" s="7" t="str">
        <f>IF('Rent Roll_RedIQ 1'!C365&gt;0,'Rent Roll_RedIQ 1'!C365,"")</f>
        <v/>
      </c>
      <c r="C372" s="614">
        <f>IF('Rent Roll_RedIQ 1'!K365&gt;0,'Rent Roll_RedIQ 1'!K365,0)</f>
        <v>0</v>
      </c>
      <c r="D372" s="615" t="str">
        <f>IF('Rent Roll_RedIQ 1'!J365&gt;0,'Rent Roll_RedIQ 1'!J365,"")</f>
        <v/>
      </c>
      <c r="E372" s="624" t="str">
        <f t="shared" si="531"/>
        <v/>
      </c>
      <c r="F372" s="194"/>
      <c r="G372" s="194"/>
      <c r="H372" s="616" t="str">
        <f t="shared" si="633"/>
        <v/>
      </c>
      <c r="I372" s="1200">
        <f>IF('Rent Roll_RedIQ 1'!S365&gt;0,'Rent Roll_RedIQ 1'!S365,Purchase_Date-1)</f>
        <v>45991</v>
      </c>
      <c r="J372" s="617" t="str">
        <f t="shared" si="634"/>
        <v/>
      </c>
      <c r="K372" s="1205">
        <f t="shared" si="635"/>
        <v>46356</v>
      </c>
      <c r="L372" s="618" t="str">
        <f t="shared" si="634"/>
        <v/>
      </c>
      <c r="M372" s="1208">
        <f t="shared" si="636"/>
        <v>46721</v>
      </c>
      <c r="N372" s="614" t="str">
        <f t="shared" si="532"/>
        <v/>
      </c>
      <c r="O372" s="614" t="str">
        <f t="shared" si="533"/>
        <v/>
      </c>
      <c r="P372" s="614" t="str">
        <f t="shared" si="534"/>
        <v/>
      </c>
      <c r="Q372" s="614" t="str">
        <f t="shared" si="535"/>
        <v/>
      </c>
      <c r="R372" s="614" t="str">
        <f t="shared" si="536"/>
        <v/>
      </c>
      <c r="S372" s="614" t="str">
        <f t="shared" si="537"/>
        <v/>
      </c>
      <c r="T372" s="614" t="str">
        <f t="shared" si="538"/>
        <v/>
      </c>
      <c r="U372" s="619"/>
      <c r="V372" s="614"/>
      <c r="W372" s="620" t="str">
        <f t="shared" si="647"/>
        <v/>
      </c>
      <c r="X372" s="620" t="str">
        <f t="shared" si="641"/>
        <v/>
      </c>
      <c r="Y372" s="620" t="str">
        <f t="shared" si="641"/>
        <v/>
      </c>
      <c r="Z372" s="620" t="str">
        <f t="shared" si="641"/>
        <v/>
      </c>
      <c r="AA372" s="620" t="str">
        <f t="shared" si="641"/>
        <v/>
      </c>
      <c r="AB372" s="620" t="str">
        <f t="shared" si="641"/>
        <v/>
      </c>
      <c r="AC372" s="620" t="str">
        <f t="shared" si="641"/>
        <v/>
      </c>
      <c r="AD372" s="620" t="str">
        <f t="shared" si="641"/>
        <v/>
      </c>
      <c r="AE372" s="620" t="str">
        <f t="shared" si="641"/>
        <v/>
      </c>
      <c r="AF372" s="620" t="str">
        <f t="shared" si="641"/>
        <v/>
      </c>
      <c r="AG372" s="620" t="str">
        <f t="shared" si="641"/>
        <v/>
      </c>
      <c r="AH372" s="620" t="str">
        <f t="shared" si="641"/>
        <v/>
      </c>
      <c r="AI372" s="621" t="str">
        <f t="shared" si="629"/>
        <v/>
      </c>
      <c r="AJ372" s="621" t="str">
        <f t="shared" si="645"/>
        <v/>
      </c>
      <c r="AK372" s="621" t="str">
        <f t="shared" si="645"/>
        <v/>
      </c>
      <c r="AL372" s="621" t="str">
        <f t="shared" si="645"/>
        <v/>
      </c>
      <c r="AM372" s="621" t="str">
        <f t="shared" si="645"/>
        <v/>
      </c>
      <c r="AN372" s="621" t="str">
        <f t="shared" si="645"/>
        <v/>
      </c>
      <c r="AO372" s="621" t="str">
        <f t="shared" si="645"/>
        <v/>
      </c>
      <c r="AP372" s="621" t="str">
        <f t="shared" si="645"/>
        <v/>
      </c>
      <c r="AQ372" s="621" t="str">
        <f t="shared" si="645"/>
        <v/>
      </c>
      <c r="AR372" s="621" t="str">
        <f t="shared" si="645"/>
        <v/>
      </c>
      <c r="AS372" s="621" t="str">
        <f t="shared" si="645"/>
        <v/>
      </c>
      <c r="AT372" s="621" t="str">
        <f t="shared" si="645"/>
        <v/>
      </c>
      <c r="AU372" s="622" t="str">
        <f t="shared" si="644"/>
        <v/>
      </c>
      <c r="AV372" s="622" t="str">
        <f t="shared" si="646"/>
        <v/>
      </c>
      <c r="AW372" s="622" t="str">
        <f t="shared" si="646"/>
        <v/>
      </c>
      <c r="AX372" s="622" t="str">
        <f t="shared" si="646"/>
        <v/>
      </c>
      <c r="AY372" s="622" t="str">
        <f t="shared" si="646"/>
        <v/>
      </c>
      <c r="AZ372" s="622" t="str">
        <f t="shared" si="646"/>
        <v/>
      </c>
      <c r="BA372" s="622" t="str">
        <f t="shared" si="646"/>
        <v/>
      </c>
      <c r="BB372" s="622" t="str">
        <f t="shared" si="646"/>
        <v/>
      </c>
      <c r="BC372" s="622" t="str">
        <f t="shared" si="646"/>
        <v/>
      </c>
      <c r="BD372" s="622" t="str">
        <f t="shared" si="646"/>
        <v/>
      </c>
      <c r="BE372" s="622" t="str">
        <f t="shared" si="646"/>
        <v/>
      </c>
      <c r="BF372" s="622" t="str">
        <f t="shared" si="646"/>
        <v/>
      </c>
      <c r="BG372" s="623" t="str">
        <f t="shared" si="540"/>
        <v/>
      </c>
      <c r="BH372" s="623" t="str">
        <f t="shared" si="541"/>
        <v/>
      </c>
      <c r="BI372" s="623" t="str">
        <f t="shared" si="542"/>
        <v/>
      </c>
      <c r="BJ372" s="623" t="str">
        <f t="shared" si="543"/>
        <v/>
      </c>
      <c r="BK372" s="623" t="str">
        <f t="shared" si="544"/>
        <v/>
      </c>
      <c r="BL372" s="623" t="str">
        <f t="shared" si="545"/>
        <v/>
      </c>
      <c r="BM372" s="623" t="str">
        <f t="shared" si="546"/>
        <v/>
      </c>
      <c r="BN372" s="623" t="str">
        <f t="shared" si="547"/>
        <v/>
      </c>
      <c r="BO372" s="623" t="str">
        <f t="shared" si="548"/>
        <v/>
      </c>
      <c r="BP372" s="623" t="str">
        <f t="shared" si="549"/>
        <v/>
      </c>
      <c r="BQ372" s="623" t="str">
        <f t="shared" si="550"/>
        <v/>
      </c>
      <c r="BR372" s="623" t="str">
        <f t="shared" si="551"/>
        <v/>
      </c>
      <c r="BS372" s="1281" t="str">
        <f t="shared" si="552"/>
        <v/>
      </c>
      <c r="BT372" s="1281" t="str">
        <f t="shared" si="553"/>
        <v/>
      </c>
      <c r="BU372" s="1281" t="str">
        <f t="shared" si="554"/>
        <v/>
      </c>
      <c r="BV372" s="1281" t="str">
        <f t="shared" si="555"/>
        <v/>
      </c>
      <c r="BW372" s="1281" t="str">
        <f t="shared" si="556"/>
        <v/>
      </c>
      <c r="BX372" s="1281" t="str">
        <f t="shared" si="557"/>
        <v/>
      </c>
      <c r="BY372" s="1281" t="str">
        <f t="shared" si="558"/>
        <v/>
      </c>
      <c r="BZ372" s="1281" t="str">
        <f t="shared" si="559"/>
        <v/>
      </c>
      <c r="CA372" s="1281" t="str">
        <f t="shared" si="560"/>
        <v/>
      </c>
      <c r="CB372" s="1281" t="str">
        <f t="shared" si="561"/>
        <v/>
      </c>
      <c r="CC372" s="1281" t="str">
        <f t="shared" si="562"/>
        <v/>
      </c>
      <c r="CD372" s="1281" t="str">
        <f t="shared" si="563"/>
        <v/>
      </c>
      <c r="CE372" s="623" t="str">
        <f t="shared" si="564"/>
        <v/>
      </c>
      <c r="CF372" s="623" t="str">
        <f t="shared" si="565"/>
        <v/>
      </c>
      <c r="CG372" s="623" t="str">
        <f t="shared" si="566"/>
        <v/>
      </c>
      <c r="CH372" s="623" t="str">
        <f t="shared" si="567"/>
        <v/>
      </c>
      <c r="CI372" s="623" t="str">
        <f t="shared" si="568"/>
        <v/>
      </c>
      <c r="CJ372" s="623" t="str">
        <f t="shared" si="569"/>
        <v/>
      </c>
      <c r="CK372" s="623" t="str">
        <f t="shared" si="570"/>
        <v/>
      </c>
      <c r="CL372" s="623" t="str">
        <f t="shared" si="571"/>
        <v/>
      </c>
      <c r="CM372" s="623" t="str">
        <f t="shared" si="572"/>
        <v/>
      </c>
      <c r="CN372" s="623" t="str">
        <f t="shared" si="573"/>
        <v/>
      </c>
      <c r="CO372" s="623" t="str">
        <f t="shared" si="574"/>
        <v/>
      </c>
      <c r="CP372" s="623" t="str">
        <f t="shared" si="575"/>
        <v/>
      </c>
      <c r="CQ372" s="1281" t="str">
        <f t="shared" si="576"/>
        <v/>
      </c>
      <c r="CR372" s="1281" t="str">
        <f t="shared" si="577"/>
        <v/>
      </c>
      <c r="CS372" s="1281" t="str">
        <f t="shared" si="578"/>
        <v/>
      </c>
      <c r="CT372" s="1281" t="str">
        <f t="shared" si="579"/>
        <v/>
      </c>
      <c r="CU372" s="1281" t="str">
        <f t="shared" si="580"/>
        <v/>
      </c>
      <c r="CV372" s="1281" t="str">
        <f t="shared" si="581"/>
        <v/>
      </c>
      <c r="CW372" s="1281" t="str">
        <f t="shared" si="582"/>
        <v/>
      </c>
      <c r="CX372" s="1281" t="str">
        <f t="shared" si="583"/>
        <v/>
      </c>
      <c r="CY372" s="1281" t="str">
        <f t="shared" si="584"/>
        <v/>
      </c>
      <c r="CZ372" s="1281" t="str">
        <f t="shared" si="585"/>
        <v/>
      </c>
      <c r="DA372" s="1281" t="str">
        <f t="shared" si="586"/>
        <v/>
      </c>
      <c r="DB372" s="1281" t="str">
        <f t="shared" si="587"/>
        <v/>
      </c>
      <c r="DC372" s="623" t="str">
        <f t="shared" si="588"/>
        <v/>
      </c>
      <c r="DD372" s="623" t="str">
        <f t="shared" si="589"/>
        <v/>
      </c>
      <c r="DE372" s="623" t="str">
        <f t="shared" si="590"/>
        <v/>
      </c>
      <c r="DF372" s="623" t="str">
        <f t="shared" si="591"/>
        <v/>
      </c>
      <c r="DG372" s="623" t="str">
        <f t="shared" si="592"/>
        <v/>
      </c>
      <c r="DH372" s="623" t="str">
        <f t="shared" si="593"/>
        <v/>
      </c>
      <c r="DI372" s="623" t="str">
        <f t="shared" si="594"/>
        <v/>
      </c>
      <c r="DJ372" s="623" t="str">
        <f t="shared" si="595"/>
        <v/>
      </c>
      <c r="DK372" s="623" t="str">
        <f t="shared" si="596"/>
        <v/>
      </c>
      <c r="DL372" s="623" t="str">
        <f t="shared" si="597"/>
        <v/>
      </c>
      <c r="DM372" s="623" t="str">
        <f t="shared" si="598"/>
        <v/>
      </c>
      <c r="DN372" s="623" t="str">
        <f t="shared" si="599"/>
        <v/>
      </c>
      <c r="DO372" s="1281" t="str">
        <f t="shared" si="600"/>
        <v/>
      </c>
      <c r="DP372" s="1281" t="str">
        <f t="shared" si="601"/>
        <v/>
      </c>
      <c r="DQ372" s="1281" t="str">
        <f t="shared" si="602"/>
        <v/>
      </c>
      <c r="DR372" s="1281" t="str">
        <f t="shared" si="603"/>
        <v/>
      </c>
      <c r="DS372" s="1281" t="str">
        <f t="shared" si="604"/>
        <v/>
      </c>
      <c r="DT372" s="1281" t="str">
        <f t="shared" si="605"/>
        <v/>
      </c>
      <c r="DU372" s="1281" t="str">
        <f t="shared" si="606"/>
        <v/>
      </c>
      <c r="DV372" s="1281" t="str">
        <f t="shared" si="607"/>
        <v/>
      </c>
      <c r="DW372" s="1281" t="str">
        <f t="shared" si="608"/>
        <v/>
      </c>
      <c r="DX372" s="1281" t="str">
        <f t="shared" si="609"/>
        <v/>
      </c>
      <c r="DY372" s="1281" t="str">
        <f t="shared" si="610"/>
        <v/>
      </c>
      <c r="DZ372" s="1281" t="str">
        <f t="shared" si="611"/>
        <v/>
      </c>
      <c r="EA372" s="623" t="str">
        <f t="shared" si="612"/>
        <v/>
      </c>
      <c r="EB372" s="623" t="str">
        <f t="shared" si="613"/>
        <v/>
      </c>
      <c r="EC372" s="623" t="str">
        <f t="shared" si="614"/>
        <v/>
      </c>
      <c r="ED372" s="623" t="str">
        <f t="shared" si="615"/>
        <v/>
      </c>
      <c r="EE372" s="623" t="str">
        <f t="shared" si="616"/>
        <v/>
      </c>
      <c r="EF372" s="623" t="str">
        <f t="shared" si="617"/>
        <v/>
      </c>
      <c r="EG372" s="623" t="str">
        <f t="shared" si="618"/>
        <v/>
      </c>
      <c r="EH372" s="623" t="str">
        <f t="shared" si="619"/>
        <v/>
      </c>
      <c r="EI372" s="623" t="str">
        <f t="shared" si="620"/>
        <v/>
      </c>
      <c r="EJ372" s="623" t="str">
        <f t="shared" si="621"/>
        <v/>
      </c>
      <c r="EK372" s="623" t="str">
        <f t="shared" si="622"/>
        <v/>
      </c>
      <c r="EL372" s="623" t="str">
        <f t="shared" si="623"/>
        <v/>
      </c>
    </row>
    <row r="373" spans="1:142">
      <c r="A373" s="7" t="str">
        <f>IF('Rent Roll_RedIQ 1'!B366&gt;0,'Rent Roll_RedIQ 1'!B366,"")</f>
        <v/>
      </c>
      <c r="B373" s="7" t="str">
        <f>IF('Rent Roll_RedIQ 1'!C366&gt;0,'Rent Roll_RedIQ 1'!C366,"")</f>
        <v/>
      </c>
      <c r="C373" s="614">
        <f>IF('Rent Roll_RedIQ 1'!K366&gt;0,'Rent Roll_RedIQ 1'!K366,0)</f>
        <v>0</v>
      </c>
      <c r="D373" s="615" t="str">
        <f>IF('Rent Roll_RedIQ 1'!J366&gt;0,'Rent Roll_RedIQ 1'!J366,"")</f>
        <v/>
      </c>
      <c r="E373" s="624" t="str">
        <f t="shared" si="531"/>
        <v/>
      </c>
      <c r="F373" s="194"/>
      <c r="G373" s="194"/>
      <c r="H373" s="616" t="str">
        <f t="shared" si="633"/>
        <v/>
      </c>
      <c r="I373" s="1200">
        <f>IF('Rent Roll_RedIQ 1'!S366&gt;0,'Rent Roll_RedIQ 1'!S366,Purchase_Date-1)</f>
        <v>45991</v>
      </c>
      <c r="J373" s="617" t="str">
        <f t="shared" si="634"/>
        <v/>
      </c>
      <c r="K373" s="1205">
        <f t="shared" si="635"/>
        <v>46356</v>
      </c>
      <c r="L373" s="618" t="str">
        <f t="shared" si="634"/>
        <v/>
      </c>
      <c r="M373" s="1208">
        <f t="shared" si="636"/>
        <v>46721</v>
      </c>
      <c r="N373" s="614" t="str">
        <f t="shared" si="532"/>
        <v/>
      </c>
      <c r="O373" s="614" t="str">
        <f t="shared" si="533"/>
        <v/>
      </c>
      <c r="P373" s="614" t="str">
        <f t="shared" si="534"/>
        <v/>
      </c>
      <c r="Q373" s="614" t="str">
        <f t="shared" si="535"/>
        <v/>
      </c>
      <c r="R373" s="614" t="str">
        <f t="shared" si="536"/>
        <v/>
      </c>
      <c r="S373" s="614" t="str">
        <f t="shared" si="537"/>
        <v/>
      </c>
      <c r="T373" s="614" t="str">
        <f t="shared" si="538"/>
        <v/>
      </c>
      <c r="U373" s="619"/>
      <c r="V373" s="614"/>
      <c r="W373" s="620" t="str">
        <f t="shared" si="647"/>
        <v/>
      </c>
      <c r="X373" s="620" t="str">
        <f t="shared" si="641"/>
        <v/>
      </c>
      <c r="Y373" s="620" t="str">
        <f t="shared" si="641"/>
        <v/>
      </c>
      <c r="Z373" s="620" t="str">
        <f t="shared" si="641"/>
        <v/>
      </c>
      <c r="AA373" s="620" t="str">
        <f t="shared" si="641"/>
        <v/>
      </c>
      <c r="AB373" s="620" t="str">
        <f t="shared" si="641"/>
        <v/>
      </c>
      <c r="AC373" s="620" t="str">
        <f t="shared" si="641"/>
        <v/>
      </c>
      <c r="AD373" s="620" t="str">
        <f t="shared" si="641"/>
        <v/>
      </c>
      <c r="AE373" s="620" t="str">
        <f t="shared" si="641"/>
        <v/>
      </c>
      <c r="AF373" s="620" t="str">
        <f t="shared" si="641"/>
        <v/>
      </c>
      <c r="AG373" s="620" t="str">
        <f t="shared" si="641"/>
        <v/>
      </c>
      <c r="AH373" s="620" t="str">
        <f t="shared" si="641"/>
        <v/>
      </c>
      <c r="AI373" s="621" t="str">
        <f t="shared" si="629"/>
        <v/>
      </c>
      <c r="AJ373" s="621" t="str">
        <f t="shared" si="645"/>
        <v/>
      </c>
      <c r="AK373" s="621" t="str">
        <f t="shared" si="645"/>
        <v/>
      </c>
      <c r="AL373" s="621" t="str">
        <f t="shared" si="645"/>
        <v/>
      </c>
      <c r="AM373" s="621" t="str">
        <f t="shared" si="645"/>
        <v/>
      </c>
      <c r="AN373" s="621" t="str">
        <f t="shared" si="645"/>
        <v/>
      </c>
      <c r="AO373" s="621" t="str">
        <f t="shared" si="645"/>
        <v/>
      </c>
      <c r="AP373" s="621" t="str">
        <f t="shared" si="645"/>
        <v/>
      </c>
      <c r="AQ373" s="621" t="str">
        <f t="shared" si="645"/>
        <v/>
      </c>
      <c r="AR373" s="621" t="str">
        <f t="shared" si="645"/>
        <v/>
      </c>
      <c r="AS373" s="621" t="str">
        <f t="shared" si="645"/>
        <v/>
      </c>
      <c r="AT373" s="621" t="str">
        <f t="shared" si="645"/>
        <v/>
      </c>
      <c r="AU373" s="622" t="str">
        <f t="shared" si="644"/>
        <v/>
      </c>
      <c r="AV373" s="622" t="str">
        <f t="shared" si="646"/>
        <v/>
      </c>
      <c r="AW373" s="622" t="str">
        <f t="shared" si="646"/>
        <v/>
      </c>
      <c r="AX373" s="622" t="str">
        <f t="shared" si="646"/>
        <v/>
      </c>
      <c r="AY373" s="622" t="str">
        <f t="shared" si="646"/>
        <v/>
      </c>
      <c r="AZ373" s="622" t="str">
        <f t="shared" si="646"/>
        <v/>
      </c>
      <c r="BA373" s="622" t="str">
        <f t="shared" si="646"/>
        <v/>
      </c>
      <c r="BB373" s="622" t="str">
        <f t="shared" si="646"/>
        <v/>
      </c>
      <c r="BC373" s="622" t="str">
        <f t="shared" si="646"/>
        <v/>
      </c>
      <c r="BD373" s="622" t="str">
        <f t="shared" si="646"/>
        <v/>
      </c>
      <c r="BE373" s="622" t="str">
        <f t="shared" si="646"/>
        <v/>
      </c>
      <c r="BF373" s="622" t="str">
        <f t="shared" si="646"/>
        <v/>
      </c>
      <c r="BG373" s="623" t="str">
        <f t="shared" si="540"/>
        <v/>
      </c>
      <c r="BH373" s="623" t="str">
        <f t="shared" si="541"/>
        <v/>
      </c>
      <c r="BI373" s="623" t="str">
        <f t="shared" si="542"/>
        <v/>
      </c>
      <c r="BJ373" s="623" t="str">
        <f t="shared" si="543"/>
        <v/>
      </c>
      <c r="BK373" s="623" t="str">
        <f t="shared" si="544"/>
        <v/>
      </c>
      <c r="BL373" s="623" t="str">
        <f t="shared" si="545"/>
        <v/>
      </c>
      <c r="BM373" s="623" t="str">
        <f t="shared" si="546"/>
        <v/>
      </c>
      <c r="BN373" s="623" t="str">
        <f t="shared" si="547"/>
        <v/>
      </c>
      <c r="BO373" s="623" t="str">
        <f t="shared" si="548"/>
        <v/>
      </c>
      <c r="BP373" s="623" t="str">
        <f t="shared" si="549"/>
        <v/>
      </c>
      <c r="BQ373" s="623" t="str">
        <f t="shared" si="550"/>
        <v/>
      </c>
      <c r="BR373" s="623" t="str">
        <f t="shared" si="551"/>
        <v/>
      </c>
      <c r="BS373" s="1281" t="str">
        <f t="shared" si="552"/>
        <v/>
      </c>
      <c r="BT373" s="1281" t="str">
        <f t="shared" si="553"/>
        <v/>
      </c>
      <c r="BU373" s="1281" t="str">
        <f t="shared" si="554"/>
        <v/>
      </c>
      <c r="BV373" s="1281" t="str">
        <f t="shared" si="555"/>
        <v/>
      </c>
      <c r="BW373" s="1281" t="str">
        <f t="shared" si="556"/>
        <v/>
      </c>
      <c r="BX373" s="1281" t="str">
        <f t="shared" si="557"/>
        <v/>
      </c>
      <c r="BY373" s="1281" t="str">
        <f t="shared" si="558"/>
        <v/>
      </c>
      <c r="BZ373" s="1281" t="str">
        <f t="shared" si="559"/>
        <v/>
      </c>
      <c r="CA373" s="1281" t="str">
        <f t="shared" si="560"/>
        <v/>
      </c>
      <c r="CB373" s="1281" t="str">
        <f t="shared" si="561"/>
        <v/>
      </c>
      <c r="CC373" s="1281" t="str">
        <f t="shared" si="562"/>
        <v/>
      </c>
      <c r="CD373" s="1281" t="str">
        <f t="shared" si="563"/>
        <v/>
      </c>
      <c r="CE373" s="623" t="str">
        <f t="shared" si="564"/>
        <v/>
      </c>
      <c r="CF373" s="623" t="str">
        <f t="shared" si="565"/>
        <v/>
      </c>
      <c r="CG373" s="623" t="str">
        <f t="shared" si="566"/>
        <v/>
      </c>
      <c r="CH373" s="623" t="str">
        <f t="shared" si="567"/>
        <v/>
      </c>
      <c r="CI373" s="623" t="str">
        <f t="shared" si="568"/>
        <v/>
      </c>
      <c r="CJ373" s="623" t="str">
        <f t="shared" si="569"/>
        <v/>
      </c>
      <c r="CK373" s="623" t="str">
        <f t="shared" si="570"/>
        <v/>
      </c>
      <c r="CL373" s="623" t="str">
        <f t="shared" si="571"/>
        <v/>
      </c>
      <c r="CM373" s="623" t="str">
        <f t="shared" si="572"/>
        <v/>
      </c>
      <c r="CN373" s="623" t="str">
        <f t="shared" si="573"/>
        <v/>
      </c>
      <c r="CO373" s="623" t="str">
        <f t="shared" si="574"/>
        <v/>
      </c>
      <c r="CP373" s="623" t="str">
        <f t="shared" si="575"/>
        <v/>
      </c>
      <c r="CQ373" s="1281" t="str">
        <f t="shared" si="576"/>
        <v/>
      </c>
      <c r="CR373" s="1281" t="str">
        <f t="shared" si="577"/>
        <v/>
      </c>
      <c r="CS373" s="1281" t="str">
        <f t="shared" si="578"/>
        <v/>
      </c>
      <c r="CT373" s="1281" t="str">
        <f t="shared" si="579"/>
        <v/>
      </c>
      <c r="CU373" s="1281" t="str">
        <f t="shared" si="580"/>
        <v/>
      </c>
      <c r="CV373" s="1281" t="str">
        <f t="shared" si="581"/>
        <v/>
      </c>
      <c r="CW373" s="1281" t="str">
        <f t="shared" si="582"/>
        <v/>
      </c>
      <c r="CX373" s="1281" t="str">
        <f t="shared" si="583"/>
        <v/>
      </c>
      <c r="CY373" s="1281" t="str">
        <f t="shared" si="584"/>
        <v/>
      </c>
      <c r="CZ373" s="1281" t="str">
        <f t="shared" si="585"/>
        <v/>
      </c>
      <c r="DA373" s="1281" t="str">
        <f t="shared" si="586"/>
        <v/>
      </c>
      <c r="DB373" s="1281" t="str">
        <f t="shared" si="587"/>
        <v/>
      </c>
      <c r="DC373" s="623" t="str">
        <f t="shared" si="588"/>
        <v/>
      </c>
      <c r="DD373" s="623" t="str">
        <f t="shared" si="589"/>
        <v/>
      </c>
      <c r="DE373" s="623" t="str">
        <f t="shared" si="590"/>
        <v/>
      </c>
      <c r="DF373" s="623" t="str">
        <f t="shared" si="591"/>
        <v/>
      </c>
      <c r="DG373" s="623" t="str">
        <f t="shared" si="592"/>
        <v/>
      </c>
      <c r="DH373" s="623" t="str">
        <f t="shared" si="593"/>
        <v/>
      </c>
      <c r="DI373" s="623" t="str">
        <f t="shared" si="594"/>
        <v/>
      </c>
      <c r="DJ373" s="623" t="str">
        <f t="shared" si="595"/>
        <v/>
      </c>
      <c r="DK373" s="623" t="str">
        <f t="shared" si="596"/>
        <v/>
      </c>
      <c r="DL373" s="623" t="str">
        <f t="shared" si="597"/>
        <v/>
      </c>
      <c r="DM373" s="623" t="str">
        <f t="shared" si="598"/>
        <v/>
      </c>
      <c r="DN373" s="623" t="str">
        <f t="shared" si="599"/>
        <v/>
      </c>
      <c r="DO373" s="1281" t="str">
        <f t="shared" si="600"/>
        <v/>
      </c>
      <c r="DP373" s="1281" t="str">
        <f t="shared" si="601"/>
        <v/>
      </c>
      <c r="DQ373" s="1281" t="str">
        <f t="shared" si="602"/>
        <v/>
      </c>
      <c r="DR373" s="1281" t="str">
        <f t="shared" si="603"/>
        <v/>
      </c>
      <c r="DS373" s="1281" t="str">
        <f t="shared" si="604"/>
        <v/>
      </c>
      <c r="DT373" s="1281" t="str">
        <f t="shared" si="605"/>
        <v/>
      </c>
      <c r="DU373" s="1281" t="str">
        <f t="shared" si="606"/>
        <v/>
      </c>
      <c r="DV373" s="1281" t="str">
        <f t="shared" si="607"/>
        <v/>
      </c>
      <c r="DW373" s="1281" t="str">
        <f t="shared" si="608"/>
        <v/>
      </c>
      <c r="DX373" s="1281" t="str">
        <f t="shared" si="609"/>
        <v/>
      </c>
      <c r="DY373" s="1281" t="str">
        <f t="shared" si="610"/>
        <v/>
      </c>
      <c r="DZ373" s="1281" t="str">
        <f t="shared" si="611"/>
        <v/>
      </c>
      <c r="EA373" s="623" t="str">
        <f t="shared" si="612"/>
        <v/>
      </c>
      <c r="EB373" s="623" t="str">
        <f t="shared" si="613"/>
        <v/>
      </c>
      <c r="EC373" s="623" t="str">
        <f t="shared" si="614"/>
        <v/>
      </c>
      <c r="ED373" s="623" t="str">
        <f t="shared" si="615"/>
        <v/>
      </c>
      <c r="EE373" s="623" t="str">
        <f t="shared" si="616"/>
        <v/>
      </c>
      <c r="EF373" s="623" t="str">
        <f t="shared" si="617"/>
        <v/>
      </c>
      <c r="EG373" s="623" t="str">
        <f t="shared" si="618"/>
        <v/>
      </c>
      <c r="EH373" s="623" t="str">
        <f t="shared" si="619"/>
        <v/>
      </c>
      <c r="EI373" s="623" t="str">
        <f t="shared" si="620"/>
        <v/>
      </c>
      <c r="EJ373" s="623" t="str">
        <f t="shared" si="621"/>
        <v/>
      </c>
      <c r="EK373" s="623" t="str">
        <f t="shared" si="622"/>
        <v/>
      </c>
      <c r="EL373" s="623" t="str">
        <f t="shared" si="623"/>
        <v/>
      </c>
    </row>
    <row r="374" spans="1:142">
      <c r="A374" s="7" t="str">
        <f>IF('Rent Roll_RedIQ 1'!B367&gt;0,'Rent Roll_RedIQ 1'!B367,"")</f>
        <v/>
      </c>
      <c r="B374" s="7" t="str">
        <f>IF('Rent Roll_RedIQ 1'!C367&gt;0,'Rent Roll_RedIQ 1'!C367,"")</f>
        <v/>
      </c>
      <c r="C374" s="614">
        <f>IF('Rent Roll_RedIQ 1'!K367&gt;0,'Rent Roll_RedIQ 1'!K367,0)</f>
        <v>0</v>
      </c>
      <c r="D374" s="615" t="str">
        <f>IF('Rent Roll_RedIQ 1'!J367&gt;0,'Rent Roll_RedIQ 1'!J367,"")</f>
        <v/>
      </c>
      <c r="E374" s="624" t="str">
        <f t="shared" ref="E374:E437" si="649">IFERROR(IF(C374&gt;0,D374/C374-1,""),"")</f>
        <v/>
      </c>
      <c r="F374" s="194"/>
      <c r="G374" s="194"/>
      <c r="H374" s="616" t="str">
        <f t="shared" si="633"/>
        <v/>
      </c>
      <c r="I374" s="1200">
        <f>IF('Rent Roll_RedIQ 1'!S367&gt;0,'Rent Roll_RedIQ 1'!S367,Purchase_Date-1)</f>
        <v>45991</v>
      </c>
      <c r="J374" s="617" t="str">
        <f t="shared" si="634"/>
        <v/>
      </c>
      <c r="K374" s="1205">
        <f t="shared" si="635"/>
        <v>46356</v>
      </c>
      <c r="L374" s="618" t="str">
        <f t="shared" si="634"/>
        <v/>
      </c>
      <c r="M374" s="1208">
        <f t="shared" si="636"/>
        <v>46721</v>
      </c>
      <c r="N374" s="614" t="str">
        <f t="shared" ref="N374:N437" si="650">IFERROR(AVERAGE(AU374:BF374),"")</f>
        <v/>
      </c>
      <c r="O374" s="614" t="str">
        <f t="shared" ref="O374:O437" si="651">IFERROR(AVERAGE(BG374:BR374),"")</f>
        <v/>
      </c>
      <c r="P374" s="614" t="str">
        <f t="shared" ref="P374:P437" si="652">IFERROR(AVERAGE(BS374:CD374),"")</f>
        <v/>
      </c>
      <c r="Q374" s="614" t="str">
        <f t="shared" ref="Q374:Q437" si="653">IFERROR(AVERAGE(CE374:CP374),"")</f>
        <v/>
      </c>
      <c r="R374" s="614" t="str">
        <f t="shared" ref="R374:R437" si="654">IFERROR(AVERAGE(CQ374:DB374),"")</f>
        <v/>
      </c>
      <c r="S374" s="614" t="str">
        <f t="shared" ref="S374:S437" si="655">IFERROR(AVERAGE(DC374:DN374),"")</f>
        <v/>
      </c>
      <c r="T374" s="614" t="str">
        <f t="shared" ref="T374:T437" si="656">IFERROR(AVERAGE(DO374:DZ374),"")</f>
        <v/>
      </c>
      <c r="U374" s="619"/>
      <c r="V374" s="614"/>
      <c r="W374" s="620" t="str">
        <f t="shared" si="647"/>
        <v/>
      </c>
      <c r="X374" s="620" t="str">
        <f t="shared" ref="X374:AH376" si="657">IF($I374&gt;=X$11,$C374,$H374)</f>
        <v/>
      </c>
      <c r="Y374" s="620" t="str">
        <f t="shared" si="657"/>
        <v/>
      </c>
      <c r="Z374" s="620" t="str">
        <f t="shared" si="657"/>
        <v/>
      </c>
      <c r="AA374" s="620" t="str">
        <f t="shared" si="657"/>
        <v/>
      </c>
      <c r="AB374" s="620" t="str">
        <f t="shared" si="657"/>
        <v/>
      </c>
      <c r="AC374" s="620" t="str">
        <f t="shared" si="657"/>
        <v/>
      </c>
      <c r="AD374" s="620" t="str">
        <f t="shared" si="657"/>
        <v/>
      </c>
      <c r="AE374" s="620" t="str">
        <f t="shared" si="657"/>
        <v/>
      </c>
      <c r="AF374" s="620" t="str">
        <f t="shared" si="657"/>
        <v/>
      </c>
      <c r="AG374" s="620" t="str">
        <f t="shared" si="657"/>
        <v/>
      </c>
      <c r="AH374" s="620" t="str">
        <f t="shared" si="657"/>
        <v/>
      </c>
      <c r="AI374" s="621" t="str">
        <f t="shared" si="629"/>
        <v/>
      </c>
      <c r="AJ374" s="621" t="str">
        <f t="shared" si="645"/>
        <v/>
      </c>
      <c r="AK374" s="621" t="str">
        <f t="shared" si="645"/>
        <v/>
      </c>
      <c r="AL374" s="621" t="str">
        <f t="shared" si="645"/>
        <v/>
      </c>
      <c r="AM374" s="621" t="str">
        <f t="shared" si="645"/>
        <v/>
      </c>
      <c r="AN374" s="621" t="str">
        <f t="shared" si="645"/>
        <v/>
      </c>
      <c r="AO374" s="621" t="str">
        <f t="shared" si="645"/>
        <v/>
      </c>
      <c r="AP374" s="621" t="str">
        <f t="shared" si="645"/>
        <v/>
      </c>
      <c r="AQ374" s="621" t="str">
        <f t="shared" si="645"/>
        <v/>
      </c>
      <c r="AR374" s="621" t="str">
        <f t="shared" si="645"/>
        <v/>
      </c>
      <c r="AS374" s="621" t="str">
        <f t="shared" si="645"/>
        <v/>
      </c>
      <c r="AT374" s="621" t="str">
        <f t="shared" si="645"/>
        <v/>
      </c>
      <c r="AU374" s="622" t="str">
        <f t="shared" si="644"/>
        <v/>
      </c>
      <c r="AV374" s="622" t="str">
        <f t="shared" si="646"/>
        <v/>
      </c>
      <c r="AW374" s="622" t="str">
        <f t="shared" si="646"/>
        <v/>
      </c>
      <c r="AX374" s="622" t="str">
        <f t="shared" si="646"/>
        <v/>
      </c>
      <c r="AY374" s="622" t="str">
        <f t="shared" si="646"/>
        <v/>
      </c>
      <c r="AZ374" s="622" t="str">
        <f t="shared" si="646"/>
        <v/>
      </c>
      <c r="BA374" s="622" t="str">
        <f t="shared" si="646"/>
        <v/>
      </c>
      <c r="BB374" s="622" t="str">
        <f t="shared" si="646"/>
        <v/>
      </c>
      <c r="BC374" s="622" t="str">
        <f t="shared" si="646"/>
        <v/>
      </c>
      <c r="BD374" s="622" t="str">
        <f t="shared" si="646"/>
        <v/>
      </c>
      <c r="BE374" s="622" t="str">
        <f t="shared" si="646"/>
        <v/>
      </c>
      <c r="BF374" s="622" t="str">
        <f t="shared" si="646"/>
        <v/>
      </c>
      <c r="BG374" s="623" t="str">
        <f t="shared" ref="BG374:BG437" si="658">IFERROR((($N374*(1+$N$10)-$N374)/6.5)+N374,"")</f>
        <v/>
      </c>
      <c r="BH374" s="623" t="str">
        <f t="shared" ref="BH374:BH437" si="659">IFERROR((($N374*(1+$N$10)-$N374)/6.5)+BG374,"")</f>
        <v/>
      </c>
      <c r="BI374" s="623" t="str">
        <f t="shared" ref="BI374:BI437" si="660">IFERROR((($N374*(1+$N$10)-$N374)/6.5)+BH374,"")</f>
        <v/>
      </c>
      <c r="BJ374" s="623" t="str">
        <f t="shared" ref="BJ374:BJ437" si="661">IFERROR((($N374*(1+$N$10)-$N374)/6.5)+BI374,"")</f>
        <v/>
      </c>
      <c r="BK374" s="623" t="str">
        <f t="shared" ref="BK374:BK437" si="662">IFERROR((($N374*(1+$N$10)-$N374)/6.5)+BJ374,"")</f>
        <v/>
      </c>
      <c r="BL374" s="623" t="str">
        <f t="shared" ref="BL374:BL437" si="663">IFERROR((($N374*(1+$N$10)-$N374)/6.5)+BK374,"")</f>
        <v/>
      </c>
      <c r="BM374" s="623" t="str">
        <f t="shared" ref="BM374:BM437" si="664">IFERROR((($N374*(1+$N$10)-$N374)/6.5)+BL374,"")</f>
        <v/>
      </c>
      <c r="BN374" s="623" t="str">
        <f t="shared" ref="BN374:BN437" si="665">IFERROR((($N374*(1+$N$10)-$N374)/6.5)+BM374,"")</f>
        <v/>
      </c>
      <c r="BO374" s="623" t="str">
        <f t="shared" ref="BO374:BO437" si="666">IFERROR((($N374*(1+$N$10)-$N374)/6.5)+BN374,"")</f>
        <v/>
      </c>
      <c r="BP374" s="623" t="str">
        <f t="shared" ref="BP374:BP437" si="667">IFERROR((($N374*(1+$N$10)-$N374)/6.5)+BO374,"")</f>
        <v/>
      </c>
      <c r="BQ374" s="623" t="str">
        <f t="shared" ref="BQ374:BQ437" si="668">IFERROR((($N374*(1+$N$10)-$N374)/6.5)+BP374,"")</f>
        <v/>
      </c>
      <c r="BR374" s="623" t="str">
        <f t="shared" ref="BR374:BR437" si="669">IFERROR((($N374*(1+$N$10)-$N374)/6.5)+BQ374,"")</f>
        <v/>
      </c>
      <c r="BS374" s="1281" t="str">
        <f t="shared" ref="BS374:BS437" si="670">IFERROR((($O374*(1+$O$10)-$O374)/6.5)+O374,"")</f>
        <v/>
      </c>
      <c r="BT374" s="1281" t="str">
        <f t="shared" ref="BT374:BT437" si="671">IFERROR((($O374*(1+$O$10)-$O374)/6.5)+BS374,"")</f>
        <v/>
      </c>
      <c r="BU374" s="1281" t="str">
        <f t="shared" ref="BU374:BU437" si="672">IFERROR((($O374*(1+$O$10)-$O374)/6.5)+BT374,"")</f>
        <v/>
      </c>
      <c r="BV374" s="1281" t="str">
        <f t="shared" ref="BV374:BV437" si="673">IFERROR((($O374*(1+$O$10)-$O374)/6.5)+BU374,"")</f>
        <v/>
      </c>
      <c r="BW374" s="1281" t="str">
        <f t="shared" ref="BW374:BW437" si="674">IFERROR((($O374*(1+$O$10)-$O374)/6.5)+BV374,"")</f>
        <v/>
      </c>
      <c r="BX374" s="1281" t="str">
        <f t="shared" ref="BX374:BX437" si="675">IFERROR((($O374*(1+$O$10)-$O374)/6.5)+BW374,"")</f>
        <v/>
      </c>
      <c r="BY374" s="1281" t="str">
        <f t="shared" ref="BY374:BY437" si="676">IFERROR((($O374*(1+$O$10)-$O374)/6.5)+BX374,"")</f>
        <v/>
      </c>
      <c r="BZ374" s="1281" t="str">
        <f t="shared" ref="BZ374:BZ437" si="677">IFERROR((($O374*(1+$O$10)-$O374)/6.5)+BY374,"")</f>
        <v/>
      </c>
      <c r="CA374" s="1281" t="str">
        <f t="shared" ref="CA374:CA437" si="678">IFERROR((($O374*(1+$O$10)-$O374)/6.5)+BZ374,"")</f>
        <v/>
      </c>
      <c r="CB374" s="1281" t="str">
        <f t="shared" ref="CB374:CB437" si="679">IFERROR((($O374*(1+$O$10)-$O374)/6.5)+CA374,"")</f>
        <v/>
      </c>
      <c r="CC374" s="1281" t="str">
        <f t="shared" ref="CC374:CC437" si="680">IFERROR((($O374*(1+$O$10)-$O374)/6.5)+CB374,"")</f>
        <v/>
      </c>
      <c r="CD374" s="1281" t="str">
        <f t="shared" ref="CD374:CD437" si="681">IFERROR((($O374*(1+$O$10)-$O374)/6.5)+CC374,"")</f>
        <v/>
      </c>
      <c r="CE374" s="623" t="str">
        <f t="shared" ref="CE374:CE437" si="682">IFERROR((($P374*(1+$P$10)-$P374)/6.5)+P374,"")</f>
        <v/>
      </c>
      <c r="CF374" s="623" t="str">
        <f t="shared" ref="CF374:CF437" si="683">IFERROR((($P374*(1+$P$10)-$P374)/6.5)+CE374,"")</f>
        <v/>
      </c>
      <c r="CG374" s="623" t="str">
        <f t="shared" ref="CG374:CG437" si="684">IFERROR((($P374*(1+$P$10)-$P374)/6.5)+CF374,"")</f>
        <v/>
      </c>
      <c r="CH374" s="623" t="str">
        <f t="shared" ref="CH374:CH437" si="685">IFERROR((($P374*(1+$P$10)-$P374)/6.5)+CG374,"")</f>
        <v/>
      </c>
      <c r="CI374" s="623" t="str">
        <f t="shared" ref="CI374:CI437" si="686">IFERROR((($P374*(1+$P$10)-$P374)/6.5)+CH374,"")</f>
        <v/>
      </c>
      <c r="CJ374" s="623" t="str">
        <f t="shared" ref="CJ374:CJ437" si="687">IFERROR((($P374*(1+$P$10)-$P374)/6.5)+CI374,"")</f>
        <v/>
      </c>
      <c r="CK374" s="623" t="str">
        <f t="shared" ref="CK374:CK437" si="688">IFERROR((($P374*(1+$P$10)-$P374)/6.5)+CJ374,"")</f>
        <v/>
      </c>
      <c r="CL374" s="623" t="str">
        <f t="shared" ref="CL374:CL437" si="689">IFERROR((($P374*(1+$P$10)-$P374)/6.5)+CK374,"")</f>
        <v/>
      </c>
      <c r="CM374" s="623" t="str">
        <f t="shared" ref="CM374:CM437" si="690">IFERROR((($P374*(1+$P$10)-$P374)/6.5)+CL374,"")</f>
        <v/>
      </c>
      <c r="CN374" s="623" t="str">
        <f t="shared" ref="CN374:CN437" si="691">IFERROR((($P374*(1+$P$10)-$P374)/6.5)+CM374,"")</f>
        <v/>
      </c>
      <c r="CO374" s="623" t="str">
        <f t="shared" ref="CO374:CO437" si="692">IFERROR((($P374*(1+$P$10)-$P374)/6.5)+CN374,"")</f>
        <v/>
      </c>
      <c r="CP374" s="623" t="str">
        <f t="shared" ref="CP374:CP437" si="693">IFERROR((($P374*(1+$P$10)-$P374)/6.5)+CO374,"")</f>
        <v/>
      </c>
      <c r="CQ374" s="1281" t="str">
        <f t="shared" ref="CQ374:CQ437" si="694">IFERROR((($Q374*(1+$Q$10)-$Q374)/6.5)+Q374,"")</f>
        <v/>
      </c>
      <c r="CR374" s="1281" t="str">
        <f t="shared" ref="CR374:CR437" si="695">IFERROR((($Q374*(1+$Q$10)-$Q374)/6.5)+CQ374,"")</f>
        <v/>
      </c>
      <c r="CS374" s="1281" t="str">
        <f t="shared" ref="CS374:CS437" si="696">IFERROR((($Q374*(1+$Q$10)-$Q374)/6.5)+CR374,"")</f>
        <v/>
      </c>
      <c r="CT374" s="1281" t="str">
        <f t="shared" ref="CT374:CT437" si="697">IFERROR((($Q374*(1+$Q$10)-$Q374)/6.5)+CS374,"")</f>
        <v/>
      </c>
      <c r="CU374" s="1281" t="str">
        <f t="shared" ref="CU374:CU437" si="698">IFERROR((($Q374*(1+$Q$10)-$Q374)/6.5)+CT374,"")</f>
        <v/>
      </c>
      <c r="CV374" s="1281" t="str">
        <f t="shared" ref="CV374:CV437" si="699">IFERROR((($Q374*(1+$Q$10)-$Q374)/6.5)+CU374,"")</f>
        <v/>
      </c>
      <c r="CW374" s="1281" t="str">
        <f t="shared" ref="CW374:CW437" si="700">IFERROR((($Q374*(1+$Q$10)-$Q374)/6.5)+CV374,"")</f>
        <v/>
      </c>
      <c r="CX374" s="1281" t="str">
        <f t="shared" ref="CX374:CX437" si="701">IFERROR((($Q374*(1+$Q$10)-$Q374)/6.5)+CW374,"")</f>
        <v/>
      </c>
      <c r="CY374" s="1281" t="str">
        <f t="shared" ref="CY374:CY437" si="702">IFERROR((($Q374*(1+$Q$10)-$Q374)/6.5)+CX374,"")</f>
        <v/>
      </c>
      <c r="CZ374" s="1281" t="str">
        <f t="shared" ref="CZ374:CZ437" si="703">IFERROR((($Q374*(1+$Q$10)-$Q374)/6.5)+CY374,"")</f>
        <v/>
      </c>
      <c r="DA374" s="1281" t="str">
        <f t="shared" ref="DA374:DA437" si="704">IFERROR((($Q374*(1+$Q$10)-$Q374)/6.5)+CZ374,"")</f>
        <v/>
      </c>
      <c r="DB374" s="1281" t="str">
        <f t="shared" ref="DB374:DB437" si="705">IFERROR((($Q374*(1+$Q$10)-$Q374)/6.5)+DA374,"")</f>
        <v/>
      </c>
      <c r="DC374" s="623" t="str">
        <f t="shared" ref="DC374:DC437" si="706">IFERROR((($R374*(1+$R$10)-$R374)/6.5)+R374,"")</f>
        <v/>
      </c>
      <c r="DD374" s="623" t="str">
        <f t="shared" ref="DD374:DD437" si="707">IFERROR((($R374*(1+$R$10)-$R374)/6.5)+DC374,"")</f>
        <v/>
      </c>
      <c r="DE374" s="623" t="str">
        <f t="shared" ref="DE374:DE437" si="708">IFERROR((($R374*(1+$R$10)-$R374)/6.5)+DD374,"")</f>
        <v/>
      </c>
      <c r="DF374" s="623" t="str">
        <f t="shared" ref="DF374:DF437" si="709">IFERROR((($R374*(1+$R$10)-$R374)/6.5)+DE374,"")</f>
        <v/>
      </c>
      <c r="DG374" s="623" t="str">
        <f t="shared" ref="DG374:DG437" si="710">IFERROR((($R374*(1+$R$10)-$R374)/6.5)+DF374,"")</f>
        <v/>
      </c>
      <c r="DH374" s="623" t="str">
        <f t="shared" ref="DH374:DH437" si="711">IFERROR((($R374*(1+$R$10)-$R374)/6.5)+DG374,"")</f>
        <v/>
      </c>
      <c r="DI374" s="623" t="str">
        <f t="shared" ref="DI374:DI437" si="712">IFERROR((($R374*(1+$R$10)-$R374)/6.5)+DH374,"")</f>
        <v/>
      </c>
      <c r="DJ374" s="623" t="str">
        <f t="shared" ref="DJ374:DJ437" si="713">IFERROR((($R374*(1+$R$10)-$R374)/6.5)+DI374,"")</f>
        <v/>
      </c>
      <c r="DK374" s="623" t="str">
        <f t="shared" ref="DK374:DK437" si="714">IFERROR((($R374*(1+$R$10)-$R374)/6.5)+DJ374,"")</f>
        <v/>
      </c>
      <c r="DL374" s="623" t="str">
        <f t="shared" ref="DL374:DL437" si="715">IFERROR((($R374*(1+$R$10)-$R374)/6.5)+DK374,"")</f>
        <v/>
      </c>
      <c r="DM374" s="623" t="str">
        <f t="shared" ref="DM374:DM437" si="716">IFERROR((($R374*(1+$R$10)-$R374)/6.5)+DL374,"")</f>
        <v/>
      </c>
      <c r="DN374" s="623" t="str">
        <f t="shared" ref="DN374:DN437" si="717">IFERROR((($R374*(1+$R$10)-$R374)/6.5)+DM374,"")</f>
        <v/>
      </c>
      <c r="DO374" s="1281" t="str">
        <f t="shared" ref="DO374:DO437" si="718">IFERROR((($S374*(1+$S$10)-$S374)/6.5)+S374,"")</f>
        <v/>
      </c>
      <c r="DP374" s="1281" t="str">
        <f t="shared" ref="DP374:DP437" si="719">IFERROR((($S374*(1+$S$10)-$S374)/6.5)+DO374,"")</f>
        <v/>
      </c>
      <c r="DQ374" s="1281" t="str">
        <f t="shared" ref="DQ374:DQ437" si="720">IFERROR((($S374*(1+$S$10)-$S374)/6.5)+DP374,"")</f>
        <v/>
      </c>
      <c r="DR374" s="1281" t="str">
        <f t="shared" ref="DR374:DR437" si="721">IFERROR((($S374*(1+$S$10)-$S374)/6.5)+DQ374,"")</f>
        <v/>
      </c>
      <c r="DS374" s="1281" t="str">
        <f t="shared" ref="DS374:DS437" si="722">IFERROR((($S374*(1+$S$10)-$S374)/6.5)+DR374,"")</f>
        <v/>
      </c>
      <c r="DT374" s="1281" t="str">
        <f t="shared" ref="DT374:DT437" si="723">IFERROR((($S374*(1+$S$10)-$S374)/6.5)+DS374,"")</f>
        <v/>
      </c>
      <c r="DU374" s="1281" t="str">
        <f t="shared" ref="DU374:DU437" si="724">IFERROR((($S374*(1+$S$10)-$S374)/6.5)+DT374,"")</f>
        <v/>
      </c>
      <c r="DV374" s="1281" t="str">
        <f t="shared" ref="DV374:DV437" si="725">IFERROR((($S374*(1+$S$10)-$S374)/6.5)+DU374,"")</f>
        <v/>
      </c>
      <c r="DW374" s="1281" t="str">
        <f t="shared" ref="DW374:DW437" si="726">IFERROR((($S374*(1+$S$10)-$S374)/6.5)+DV374,"")</f>
        <v/>
      </c>
      <c r="DX374" s="1281" t="str">
        <f t="shared" ref="DX374:DX437" si="727">IFERROR((($S374*(1+$S$10)-$S374)/6.5)+DW374,"")</f>
        <v/>
      </c>
      <c r="DY374" s="1281" t="str">
        <f t="shared" ref="DY374:DY437" si="728">IFERROR((($S374*(1+$S$10)-$S374)/6.5)+DX374,"")</f>
        <v/>
      </c>
      <c r="DZ374" s="1281" t="str">
        <f t="shared" ref="DZ374:DZ437" si="729">IFERROR((($S374*(1+$S$10)-$S374)/6.5)+DY374,"")</f>
        <v/>
      </c>
      <c r="EA374" s="623" t="str">
        <f t="shared" ref="EA374:EA437" si="730">IFERROR((($T374*(1+$T$10)-$T374)/6.5)+T374,"")</f>
        <v/>
      </c>
      <c r="EB374" s="623" t="str">
        <f t="shared" ref="EB374:EB437" si="731">IFERROR((($T374*(1+$T$10)-$T374)/6.5)+EA374,"")</f>
        <v/>
      </c>
      <c r="EC374" s="623" t="str">
        <f t="shared" ref="EC374:EC437" si="732">IFERROR((($T374*(1+$T$10)-$T374)/6.5)+EB374,"")</f>
        <v/>
      </c>
      <c r="ED374" s="623" t="str">
        <f t="shared" ref="ED374:ED437" si="733">IFERROR((($T374*(1+$T$10)-$T374)/6.5)+EC374,"")</f>
        <v/>
      </c>
      <c r="EE374" s="623" t="str">
        <f t="shared" ref="EE374:EE437" si="734">IFERROR((($T374*(1+$T$10)-$T374)/6.5)+ED374,"")</f>
        <v/>
      </c>
      <c r="EF374" s="623" t="str">
        <f t="shared" ref="EF374:EF437" si="735">IFERROR((($T374*(1+$T$10)-$T374)/6.5)+EE374,"")</f>
        <v/>
      </c>
      <c r="EG374" s="623" t="str">
        <f t="shared" ref="EG374:EG437" si="736">IFERROR((($T374*(1+$T$10)-$T374)/6.5)+EF374,"")</f>
        <v/>
      </c>
      <c r="EH374" s="623" t="str">
        <f t="shared" ref="EH374:EH437" si="737">IFERROR((($T374*(1+$T$10)-$T374)/6.5)+EG374,"")</f>
        <v/>
      </c>
      <c r="EI374" s="623" t="str">
        <f t="shared" ref="EI374:EI437" si="738">IFERROR((($T374*(1+$T$10)-$T374)/6.5)+EH374,"")</f>
        <v/>
      </c>
      <c r="EJ374" s="623" t="str">
        <f t="shared" ref="EJ374:EJ437" si="739">IFERROR((($T374*(1+$T$10)-$T374)/6.5)+EI374,"")</f>
        <v/>
      </c>
      <c r="EK374" s="623" t="str">
        <f t="shared" ref="EK374:EK437" si="740">IFERROR((($T374*(1+$T$10)-$T374)/6.5)+EJ374,"")</f>
        <v/>
      </c>
      <c r="EL374" s="623" t="str">
        <f t="shared" ref="EL374:EL437" si="741">IFERROR((($T374*(1+$T$10)-$T374)/6.5)+EK374,"")</f>
        <v/>
      </c>
    </row>
    <row r="375" spans="1:142">
      <c r="A375" s="7" t="str">
        <f>IF('Rent Roll_RedIQ 1'!B368&gt;0,'Rent Roll_RedIQ 1'!B368,"")</f>
        <v/>
      </c>
      <c r="B375" s="7" t="str">
        <f>IF('Rent Roll_RedIQ 1'!C368&gt;0,'Rent Roll_RedIQ 1'!C368,"")</f>
        <v/>
      </c>
      <c r="C375" s="614">
        <f>IF('Rent Roll_RedIQ 1'!K368&gt;0,'Rent Roll_RedIQ 1'!K368,0)</f>
        <v>0</v>
      </c>
      <c r="D375" s="615" t="str">
        <f>IF('Rent Roll_RedIQ 1'!J368&gt;0,'Rent Roll_RedIQ 1'!J368,"")</f>
        <v/>
      </c>
      <c r="E375" s="624" t="str">
        <f t="shared" si="649"/>
        <v/>
      </c>
      <c r="F375" s="194"/>
      <c r="G375" s="194"/>
      <c r="H375" s="616" t="str">
        <f t="shared" si="633"/>
        <v/>
      </c>
      <c r="I375" s="1200">
        <f>IF('Rent Roll_RedIQ 1'!S368&gt;0,'Rent Roll_RedIQ 1'!S368,Purchase_Date-1)</f>
        <v>45991</v>
      </c>
      <c r="J375" s="617" t="str">
        <f t="shared" si="634"/>
        <v/>
      </c>
      <c r="K375" s="1205">
        <f t="shared" si="635"/>
        <v>46356</v>
      </c>
      <c r="L375" s="618" t="str">
        <f t="shared" si="634"/>
        <v/>
      </c>
      <c r="M375" s="1208">
        <f t="shared" si="636"/>
        <v>46721</v>
      </c>
      <c r="N375" s="614" t="str">
        <f t="shared" si="650"/>
        <v/>
      </c>
      <c r="O375" s="614" t="str">
        <f t="shared" si="651"/>
        <v/>
      </c>
      <c r="P375" s="614" t="str">
        <f t="shared" si="652"/>
        <v/>
      </c>
      <c r="Q375" s="614" t="str">
        <f t="shared" si="653"/>
        <v/>
      </c>
      <c r="R375" s="614" t="str">
        <f t="shared" si="654"/>
        <v/>
      </c>
      <c r="S375" s="614" t="str">
        <f t="shared" si="655"/>
        <v/>
      </c>
      <c r="T375" s="614" t="str">
        <f t="shared" si="656"/>
        <v/>
      </c>
      <c r="U375" s="619"/>
      <c r="V375" s="614"/>
      <c r="W375" s="620" t="str">
        <f t="shared" si="647"/>
        <v/>
      </c>
      <c r="X375" s="620" t="str">
        <f t="shared" si="657"/>
        <v/>
      </c>
      <c r="Y375" s="620" t="str">
        <f t="shared" si="657"/>
        <v/>
      </c>
      <c r="Z375" s="620" t="str">
        <f t="shared" si="657"/>
        <v/>
      </c>
      <c r="AA375" s="620" t="str">
        <f t="shared" si="657"/>
        <v/>
      </c>
      <c r="AB375" s="620" t="str">
        <f t="shared" si="657"/>
        <v/>
      </c>
      <c r="AC375" s="620" t="str">
        <f t="shared" si="657"/>
        <v/>
      </c>
      <c r="AD375" s="620" t="str">
        <f t="shared" si="657"/>
        <v/>
      </c>
      <c r="AE375" s="620" t="str">
        <f t="shared" si="657"/>
        <v/>
      </c>
      <c r="AF375" s="620" t="str">
        <f t="shared" si="657"/>
        <v/>
      </c>
      <c r="AG375" s="620" t="str">
        <f t="shared" si="657"/>
        <v/>
      </c>
      <c r="AH375" s="620" t="str">
        <f t="shared" si="657"/>
        <v/>
      </c>
      <c r="AI375" s="621" t="str">
        <f t="shared" si="629"/>
        <v/>
      </c>
      <c r="AJ375" s="621" t="str">
        <f t="shared" si="645"/>
        <v/>
      </c>
      <c r="AK375" s="621" t="str">
        <f t="shared" si="645"/>
        <v/>
      </c>
      <c r="AL375" s="621" t="str">
        <f t="shared" si="645"/>
        <v/>
      </c>
      <c r="AM375" s="621" t="str">
        <f t="shared" si="645"/>
        <v/>
      </c>
      <c r="AN375" s="621" t="str">
        <f t="shared" si="645"/>
        <v/>
      </c>
      <c r="AO375" s="621" t="str">
        <f t="shared" si="645"/>
        <v/>
      </c>
      <c r="AP375" s="621" t="str">
        <f t="shared" si="645"/>
        <v/>
      </c>
      <c r="AQ375" s="621" t="str">
        <f t="shared" si="645"/>
        <v/>
      </c>
      <c r="AR375" s="621" t="str">
        <f t="shared" si="645"/>
        <v/>
      </c>
      <c r="AS375" s="621" t="str">
        <f t="shared" si="645"/>
        <v/>
      </c>
      <c r="AT375" s="621" t="str">
        <f t="shared" si="645"/>
        <v/>
      </c>
      <c r="AU375" s="622" t="str">
        <f t="shared" si="644"/>
        <v/>
      </c>
      <c r="AV375" s="622" t="str">
        <f t="shared" si="646"/>
        <v/>
      </c>
      <c r="AW375" s="622" t="str">
        <f t="shared" si="646"/>
        <v/>
      </c>
      <c r="AX375" s="622" t="str">
        <f t="shared" si="646"/>
        <v/>
      </c>
      <c r="AY375" s="622" t="str">
        <f t="shared" si="646"/>
        <v/>
      </c>
      <c r="AZ375" s="622" t="str">
        <f t="shared" si="646"/>
        <v/>
      </c>
      <c r="BA375" s="622" t="str">
        <f t="shared" si="646"/>
        <v/>
      </c>
      <c r="BB375" s="622" t="str">
        <f t="shared" si="646"/>
        <v/>
      </c>
      <c r="BC375" s="622" t="str">
        <f t="shared" si="646"/>
        <v/>
      </c>
      <c r="BD375" s="622" t="str">
        <f t="shared" si="646"/>
        <v/>
      </c>
      <c r="BE375" s="622" t="str">
        <f t="shared" si="646"/>
        <v/>
      </c>
      <c r="BF375" s="622" t="str">
        <f t="shared" si="646"/>
        <v/>
      </c>
      <c r="BG375" s="623" t="str">
        <f t="shared" si="658"/>
        <v/>
      </c>
      <c r="BH375" s="623" t="str">
        <f t="shared" si="659"/>
        <v/>
      </c>
      <c r="BI375" s="623" t="str">
        <f t="shared" si="660"/>
        <v/>
      </c>
      <c r="BJ375" s="623" t="str">
        <f t="shared" si="661"/>
        <v/>
      </c>
      <c r="BK375" s="623" t="str">
        <f t="shared" si="662"/>
        <v/>
      </c>
      <c r="BL375" s="623" t="str">
        <f t="shared" si="663"/>
        <v/>
      </c>
      <c r="BM375" s="623" t="str">
        <f t="shared" si="664"/>
        <v/>
      </c>
      <c r="BN375" s="623" t="str">
        <f t="shared" si="665"/>
        <v/>
      </c>
      <c r="BO375" s="623" t="str">
        <f t="shared" si="666"/>
        <v/>
      </c>
      <c r="BP375" s="623" t="str">
        <f t="shared" si="667"/>
        <v/>
      </c>
      <c r="BQ375" s="623" t="str">
        <f t="shared" si="668"/>
        <v/>
      </c>
      <c r="BR375" s="623" t="str">
        <f t="shared" si="669"/>
        <v/>
      </c>
      <c r="BS375" s="1281" t="str">
        <f t="shared" si="670"/>
        <v/>
      </c>
      <c r="BT375" s="1281" t="str">
        <f t="shared" si="671"/>
        <v/>
      </c>
      <c r="BU375" s="1281" t="str">
        <f t="shared" si="672"/>
        <v/>
      </c>
      <c r="BV375" s="1281" t="str">
        <f t="shared" si="673"/>
        <v/>
      </c>
      <c r="BW375" s="1281" t="str">
        <f t="shared" si="674"/>
        <v/>
      </c>
      <c r="BX375" s="1281" t="str">
        <f t="shared" si="675"/>
        <v/>
      </c>
      <c r="BY375" s="1281" t="str">
        <f t="shared" si="676"/>
        <v/>
      </c>
      <c r="BZ375" s="1281" t="str">
        <f t="shared" si="677"/>
        <v/>
      </c>
      <c r="CA375" s="1281" t="str">
        <f t="shared" si="678"/>
        <v/>
      </c>
      <c r="CB375" s="1281" t="str">
        <f t="shared" si="679"/>
        <v/>
      </c>
      <c r="CC375" s="1281" t="str">
        <f t="shared" si="680"/>
        <v/>
      </c>
      <c r="CD375" s="1281" t="str">
        <f t="shared" si="681"/>
        <v/>
      </c>
      <c r="CE375" s="623" t="str">
        <f t="shared" si="682"/>
        <v/>
      </c>
      <c r="CF375" s="623" t="str">
        <f t="shared" si="683"/>
        <v/>
      </c>
      <c r="CG375" s="623" t="str">
        <f t="shared" si="684"/>
        <v/>
      </c>
      <c r="CH375" s="623" t="str">
        <f t="shared" si="685"/>
        <v/>
      </c>
      <c r="CI375" s="623" t="str">
        <f t="shared" si="686"/>
        <v/>
      </c>
      <c r="CJ375" s="623" t="str">
        <f t="shared" si="687"/>
        <v/>
      </c>
      <c r="CK375" s="623" t="str">
        <f t="shared" si="688"/>
        <v/>
      </c>
      <c r="CL375" s="623" t="str">
        <f t="shared" si="689"/>
        <v/>
      </c>
      <c r="CM375" s="623" t="str">
        <f t="shared" si="690"/>
        <v/>
      </c>
      <c r="CN375" s="623" t="str">
        <f t="shared" si="691"/>
        <v/>
      </c>
      <c r="CO375" s="623" t="str">
        <f t="shared" si="692"/>
        <v/>
      </c>
      <c r="CP375" s="623" t="str">
        <f t="shared" si="693"/>
        <v/>
      </c>
      <c r="CQ375" s="1281" t="str">
        <f t="shared" si="694"/>
        <v/>
      </c>
      <c r="CR375" s="1281" t="str">
        <f t="shared" si="695"/>
        <v/>
      </c>
      <c r="CS375" s="1281" t="str">
        <f t="shared" si="696"/>
        <v/>
      </c>
      <c r="CT375" s="1281" t="str">
        <f t="shared" si="697"/>
        <v/>
      </c>
      <c r="CU375" s="1281" t="str">
        <f t="shared" si="698"/>
        <v/>
      </c>
      <c r="CV375" s="1281" t="str">
        <f t="shared" si="699"/>
        <v/>
      </c>
      <c r="CW375" s="1281" t="str">
        <f t="shared" si="700"/>
        <v/>
      </c>
      <c r="CX375" s="1281" t="str">
        <f t="shared" si="701"/>
        <v/>
      </c>
      <c r="CY375" s="1281" t="str">
        <f t="shared" si="702"/>
        <v/>
      </c>
      <c r="CZ375" s="1281" t="str">
        <f t="shared" si="703"/>
        <v/>
      </c>
      <c r="DA375" s="1281" t="str">
        <f t="shared" si="704"/>
        <v/>
      </c>
      <c r="DB375" s="1281" t="str">
        <f t="shared" si="705"/>
        <v/>
      </c>
      <c r="DC375" s="623" t="str">
        <f t="shared" si="706"/>
        <v/>
      </c>
      <c r="DD375" s="623" t="str">
        <f t="shared" si="707"/>
        <v/>
      </c>
      <c r="DE375" s="623" t="str">
        <f t="shared" si="708"/>
        <v/>
      </c>
      <c r="DF375" s="623" t="str">
        <f t="shared" si="709"/>
        <v/>
      </c>
      <c r="DG375" s="623" t="str">
        <f t="shared" si="710"/>
        <v/>
      </c>
      <c r="DH375" s="623" t="str">
        <f t="shared" si="711"/>
        <v/>
      </c>
      <c r="DI375" s="623" t="str">
        <f t="shared" si="712"/>
        <v/>
      </c>
      <c r="DJ375" s="623" t="str">
        <f t="shared" si="713"/>
        <v/>
      </c>
      <c r="DK375" s="623" t="str">
        <f t="shared" si="714"/>
        <v/>
      </c>
      <c r="DL375" s="623" t="str">
        <f t="shared" si="715"/>
        <v/>
      </c>
      <c r="DM375" s="623" t="str">
        <f t="shared" si="716"/>
        <v/>
      </c>
      <c r="DN375" s="623" t="str">
        <f t="shared" si="717"/>
        <v/>
      </c>
      <c r="DO375" s="1281" t="str">
        <f t="shared" si="718"/>
        <v/>
      </c>
      <c r="DP375" s="1281" t="str">
        <f t="shared" si="719"/>
        <v/>
      </c>
      <c r="DQ375" s="1281" t="str">
        <f t="shared" si="720"/>
        <v/>
      </c>
      <c r="DR375" s="1281" t="str">
        <f t="shared" si="721"/>
        <v/>
      </c>
      <c r="DS375" s="1281" t="str">
        <f t="shared" si="722"/>
        <v/>
      </c>
      <c r="DT375" s="1281" t="str">
        <f t="shared" si="723"/>
        <v/>
      </c>
      <c r="DU375" s="1281" t="str">
        <f t="shared" si="724"/>
        <v/>
      </c>
      <c r="DV375" s="1281" t="str">
        <f t="shared" si="725"/>
        <v/>
      </c>
      <c r="DW375" s="1281" t="str">
        <f t="shared" si="726"/>
        <v/>
      </c>
      <c r="DX375" s="1281" t="str">
        <f t="shared" si="727"/>
        <v/>
      </c>
      <c r="DY375" s="1281" t="str">
        <f t="shared" si="728"/>
        <v/>
      </c>
      <c r="DZ375" s="1281" t="str">
        <f t="shared" si="729"/>
        <v/>
      </c>
      <c r="EA375" s="623" t="str">
        <f t="shared" si="730"/>
        <v/>
      </c>
      <c r="EB375" s="623" t="str">
        <f t="shared" si="731"/>
        <v/>
      </c>
      <c r="EC375" s="623" t="str">
        <f t="shared" si="732"/>
        <v/>
      </c>
      <c r="ED375" s="623" t="str">
        <f t="shared" si="733"/>
        <v/>
      </c>
      <c r="EE375" s="623" t="str">
        <f t="shared" si="734"/>
        <v/>
      </c>
      <c r="EF375" s="623" t="str">
        <f t="shared" si="735"/>
        <v/>
      </c>
      <c r="EG375" s="623" t="str">
        <f t="shared" si="736"/>
        <v/>
      </c>
      <c r="EH375" s="623" t="str">
        <f t="shared" si="737"/>
        <v/>
      </c>
      <c r="EI375" s="623" t="str">
        <f t="shared" si="738"/>
        <v/>
      </c>
      <c r="EJ375" s="623" t="str">
        <f t="shared" si="739"/>
        <v/>
      </c>
      <c r="EK375" s="623" t="str">
        <f t="shared" si="740"/>
        <v/>
      </c>
      <c r="EL375" s="623" t="str">
        <f t="shared" si="741"/>
        <v/>
      </c>
    </row>
    <row r="376" spans="1:142">
      <c r="A376" s="7" t="str">
        <f>IF('Rent Roll_RedIQ 1'!B369&gt;0,'Rent Roll_RedIQ 1'!B369,"")</f>
        <v/>
      </c>
      <c r="B376" s="7" t="str">
        <f>IF('Rent Roll_RedIQ 1'!C369&gt;0,'Rent Roll_RedIQ 1'!C369,"")</f>
        <v/>
      </c>
      <c r="C376" s="614">
        <f>IF('Rent Roll_RedIQ 1'!K369&gt;0,'Rent Roll_RedIQ 1'!K369,0)</f>
        <v>0</v>
      </c>
      <c r="D376" s="615" t="str">
        <f>IF('Rent Roll_RedIQ 1'!J369&gt;0,'Rent Roll_RedIQ 1'!J369,"")</f>
        <v/>
      </c>
      <c r="E376" s="624" t="str">
        <f t="shared" si="649"/>
        <v/>
      </c>
      <c r="F376" s="194"/>
      <c r="G376" s="194"/>
      <c r="H376" s="616" t="str">
        <f t="shared" si="633"/>
        <v/>
      </c>
      <c r="I376" s="1200">
        <f>IF('Rent Roll_RedIQ 1'!S369&gt;0,'Rent Roll_RedIQ 1'!S369,Purchase_Date-1)</f>
        <v>45991</v>
      </c>
      <c r="J376" s="617" t="str">
        <f t="shared" si="634"/>
        <v/>
      </c>
      <c r="K376" s="1205">
        <f t="shared" si="635"/>
        <v>46356</v>
      </c>
      <c r="L376" s="618" t="str">
        <f t="shared" si="634"/>
        <v/>
      </c>
      <c r="M376" s="1208">
        <f t="shared" si="636"/>
        <v>46721</v>
      </c>
      <c r="N376" s="614" t="str">
        <f t="shared" si="650"/>
        <v/>
      </c>
      <c r="O376" s="614" t="str">
        <f t="shared" si="651"/>
        <v/>
      </c>
      <c r="P376" s="614" t="str">
        <f t="shared" si="652"/>
        <v/>
      </c>
      <c r="Q376" s="614" t="str">
        <f t="shared" si="653"/>
        <v/>
      </c>
      <c r="R376" s="614" t="str">
        <f t="shared" si="654"/>
        <v/>
      </c>
      <c r="S376" s="614" t="str">
        <f t="shared" si="655"/>
        <v/>
      </c>
      <c r="T376" s="614" t="str">
        <f t="shared" si="656"/>
        <v/>
      </c>
      <c r="U376" s="619"/>
      <c r="V376" s="614"/>
      <c r="W376" s="620" t="str">
        <f t="shared" si="647"/>
        <v/>
      </c>
      <c r="X376" s="620" t="str">
        <f t="shared" si="657"/>
        <v/>
      </c>
      <c r="Y376" s="620" t="str">
        <f t="shared" si="657"/>
        <v/>
      </c>
      <c r="Z376" s="620" t="str">
        <f t="shared" si="657"/>
        <v/>
      </c>
      <c r="AA376" s="620" t="str">
        <f t="shared" si="657"/>
        <v/>
      </c>
      <c r="AB376" s="620" t="str">
        <f t="shared" si="657"/>
        <v/>
      </c>
      <c r="AC376" s="620" t="str">
        <f t="shared" si="657"/>
        <v/>
      </c>
      <c r="AD376" s="620" t="str">
        <f t="shared" si="657"/>
        <v/>
      </c>
      <c r="AE376" s="620" t="str">
        <f t="shared" si="657"/>
        <v/>
      </c>
      <c r="AF376" s="620" t="str">
        <f t="shared" si="657"/>
        <v/>
      </c>
      <c r="AG376" s="620" t="str">
        <f t="shared" si="657"/>
        <v/>
      </c>
      <c r="AH376" s="620" t="str">
        <f t="shared" si="657"/>
        <v/>
      </c>
      <c r="AI376" s="621" t="str">
        <f t="shared" si="629"/>
        <v/>
      </c>
      <c r="AJ376" s="621" t="str">
        <f t="shared" si="645"/>
        <v/>
      </c>
      <c r="AK376" s="621" t="str">
        <f t="shared" si="645"/>
        <v/>
      </c>
      <c r="AL376" s="621" t="str">
        <f t="shared" si="645"/>
        <v/>
      </c>
      <c r="AM376" s="621" t="str">
        <f t="shared" si="645"/>
        <v/>
      </c>
      <c r="AN376" s="621" t="str">
        <f t="shared" si="645"/>
        <v/>
      </c>
      <c r="AO376" s="621" t="str">
        <f t="shared" si="645"/>
        <v/>
      </c>
      <c r="AP376" s="621" t="str">
        <f t="shared" si="645"/>
        <v/>
      </c>
      <c r="AQ376" s="621" t="str">
        <f t="shared" si="645"/>
        <v/>
      </c>
      <c r="AR376" s="621" t="str">
        <f t="shared" si="645"/>
        <v/>
      </c>
      <c r="AS376" s="621" t="str">
        <f t="shared" si="645"/>
        <v/>
      </c>
      <c r="AT376" s="621" t="str">
        <f t="shared" si="645"/>
        <v/>
      </c>
      <c r="AU376" s="622" t="str">
        <f t="shared" si="644"/>
        <v/>
      </c>
      <c r="AV376" s="622" t="str">
        <f t="shared" si="646"/>
        <v/>
      </c>
      <c r="AW376" s="622" t="str">
        <f t="shared" si="646"/>
        <v/>
      </c>
      <c r="AX376" s="622" t="str">
        <f t="shared" si="646"/>
        <v/>
      </c>
      <c r="AY376" s="622" t="str">
        <f t="shared" si="646"/>
        <v/>
      </c>
      <c r="AZ376" s="622" t="str">
        <f t="shared" si="646"/>
        <v/>
      </c>
      <c r="BA376" s="622" t="str">
        <f t="shared" si="646"/>
        <v/>
      </c>
      <c r="BB376" s="622" t="str">
        <f t="shared" si="646"/>
        <v/>
      </c>
      <c r="BC376" s="622" t="str">
        <f t="shared" si="646"/>
        <v/>
      </c>
      <c r="BD376" s="622" t="str">
        <f t="shared" si="646"/>
        <v/>
      </c>
      <c r="BE376" s="622" t="str">
        <f t="shared" si="646"/>
        <v/>
      </c>
      <c r="BF376" s="622" t="str">
        <f t="shared" si="646"/>
        <v/>
      </c>
      <c r="BG376" s="623" t="str">
        <f t="shared" si="658"/>
        <v/>
      </c>
      <c r="BH376" s="623" t="str">
        <f t="shared" si="659"/>
        <v/>
      </c>
      <c r="BI376" s="623" t="str">
        <f t="shared" si="660"/>
        <v/>
      </c>
      <c r="BJ376" s="623" t="str">
        <f t="shared" si="661"/>
        <v/>
      </c>
      <c r="BK376" s="623" t="str">
        <f t="shared" si="662"/>
        <v/>
      </c>
      <c r="BL376" s="623" t="str">
        <f t="shared" si="663"/>
        <v/>
      </c>
      <c r="BM376" s="623" t="str">
        <f t="shared" si="664"/>
        <v/>
      </c>
      <c r="BN376" s="623" t="str">
        <f t="shared" si="665"/>
        <v/>
      </c>
      <c r="BO376" s="623" t="str">
        <f t="shared" si="666"/>
        <v/>
      </c>
      <c r="BP376" s="623" t="str">
        <f t="shared" si="667"/>
        <v/>
      </c>
      <c r="BQ376" s="623" t="str">
        <f t="shared" si="668"/>
        <v/>
      </c>
      <c r="BR376" s="623" t="str">
        <f t="shared" si="669"/>
        <v/>
      </c>
      <c r="BS376" s="1281" t="str">
        <f t="shared" si="670"/>
        <v/>
      </c>
      <c r="BT376" s="1281" t="str">
        <f t="shared" si="671"/>
        <v/>
      </c>
      <c r="BU376" s="1281" t="str">
        <f t="shared" si="672"/>
        <v/>
      </c>
      <c r="BV376" s="1281" t="str">
        <f t="shared" si="673"/>
        <v/>
      </c>
      <c r="BW376" s="1281" t="str">
        <f t="shared" si="674"/>
        <v/>
      </c>
      <c r="BX376" s="1281" t="str">
        <f t="shared" si="675"/>
        <v/>
      </c>
      <c r="BY376" s="1281" t="str">
        <f t="shared" si="676"/>
        <v/>
      </c>
      <c r="BZ376" s="1281" t="str">
        <f t="shared" si="677"/>
        <v/>
      </c>
      <c r="CA376" s="1281" t="str">
        <f t="shared" si="678"/>
        <v/>
      </c>
      <c r="CB376" s="1281" t="str">
        <f t="shared" si="679"/>
        <v/>
      </c>
      <c r="CC376" s="1281" t="str">
        <f t="shared" si="680"/>
        <v/>
      </c>
      <c r="CD376" s="1281" t="str">
        <f t="shared" si="681"/>
        <v/>
      </c>
      <c r="CE376" s="623" t="str">
        <f t="shared" si="682"/>
        <v/>
      </c>
      <c r="CF376" s="623" t="str">
        <f t="shared" si="683"/>
        <v/>
      </c>
      <c r="CG376" s="623" t="str">
        <f t="shared" si="684"/>
        <v/>
      </c>
      <c r="CH376" s="623" t="str">
        <f t="shared" si="685"/>
        <v/>
      </c>
      <c r="CI376" s="623" t="str">
        <f t="shared" si="686"/>
        <v/>
      </c>
      <c r="CJ376" s="623" t="str">
        <f t="shared" si="687"/>
        <v/>
      </c>
      <c r="CK376" s="623" t="str">
        <f t="shared" si="688"/>
        <v/>
      </c>
      <c r="CL376" s="623" t="str">
        <f t="shared" si="689"/>
        <v/>
      </c>
      <c r="CM376" s="623" t="str">
        <f t="shared" si="690"/>
        <v/>
      </c>
      <c r="CN376" s="623" t="str">
        <f t="shared" si="691"/>
        <v/>
      </c>
      <c r="CO376" s="623" t="str">
        <f t="shared" si="692"/>
        <v/>
      </c>
      <c r="CP376" s="623" t="str">
        <f t="shared" si="693"/>
        <v/>
      </c>
      <c r="CQ376" s="1281" t="str">
        <f t="shared" si="694"/>
        <v/>
      </c>
      <c r="CR376" s="1281" t="str">
        <f t="shared" si="695"/>
        <v/>
      </c>
      <c r="CS376" s="1281" t="str">
        <f t="shared" si="696"/>
        <v/>
      </c>
      <c r="CT376" s="1281" t="str">
        <f t="shared" si="697"/>
        <v/>
      </c>
      <c r="CU376" s="1281" t="str">
        <f t="shared" si="698"/>
        <v/>
      </c>
      <c r="CV376" s="1281" t="str">
        <f t="shared" si="699"/>
        <v/>
      </c>
      <c r="CW376" s="1281" t="str">
        <f t="shared" si="700"/>
        <v/>
      </c>
      <c r="CX376" s="1281" t="str">
        <f t="shared" si="701"/>
        <v/>
      </c>
      <c r="CY376" s="1281" t="str">
        <f t="shared" si="702"/>
        <v/>
      </c>
      <c r="CZ376" s="1281" t="str">
        <f t="shared" si="703"/>
        <v/>
      </c>
      <c r="DA376" s="1281" t="str">
        <f t="shared" si="704"/>
        <v/>
      </c>
      <c r="DB376" s="1281" t="str">
        <f t="shared" si="705"/>
        <v/>
      </c>
      <c r="DC376" s="623" t="str">
        <f t="shared" si="706"/>
        <v/>
      </c>
      <c r="DD376" s="623" t="str">
        <f t="shared" si="707"/>
        <v/>
      </c>
      <c r="DE376" s="623" t="str">
        <f t="shared" si="708"/>
        <v/>
      </c>
      <c r="DF376" s="623" t="str">
        <f t="shared" si="709"/>
        <v/>
      </c>
      <c r="DG376" s="623" t="str">
        <f t="shared" si="710"/>
        <v/>
      </c>
      <c r="DH376" s="623" t="str">
        <f t="shared" si="711"/>
        <v/>
      </c>
      <c r="DI376" s="623" t="str">
        <f t="shared" si="712"/>
        <v/>
      </c>
      <c r="DJ376" s="623" t="str">
        <f t="shared" si="713"/>
        <v/>
      </c>
      <c r="DK376" s="623" t="str">
        <f t="shared" si="714"/>
        <v/>
      </c>
      <c r="DL376" s="623" t="str">
        <f t="shared" si="715"/>
        <v/>
      </c>
      <c r="DM376" s="623" t="str">
        <f t="shared" si="716"/>
        <v/>
      </c>
      <c r="DN376" s="623" t="str">
        <f t="shared" si="717"/>
        <v/>
      </c>
      <c r="DO376" s="1281" t="str">
        <f t="shared" si="718"/>
        <v/>
      </c>
      <c r="DP376" s="1281" t="str">
        <f t="shared" si="719"/>
        <v/>
      </c>
      <c r="DQ376" s="1281" t="str">
        <f t="shared" si="720"/>
        <v/>
      </c>
      <c r="DR376" s="1281" t="str">
        <f t="shared" si="721"/>
        <v/>
      </c>
      <c r="DS376" s="1281" t="str">
        <f t="shared" si="722"/>
        <v/>
      </c>
      <c r="DT376" s="1281" t="str">
        <f t="shared" si="723"/>
        <v/>
      </c>
      <c r="DU376" s="1281" t="str">
        <f t="shared" si="724"/>
        <v/>
      </c>
      <c r="DV376" s="1281" t="str">
        <f t="shared" si="725"/>
        <v/>
      </c>
      <c r="DW376" s="1281" t="str">
        <f t="shared" si="726"/>
        <v/>
      </c>
      <c r="DX376" s="1281" t="str">
        <f t="shared" si="727"/>
        <v/>
      </c>
      <c r="DY376" s="1281" t="str">
        <f t="shared" si="728"/>
        <v/>
      </c>
      <c r="DZ376" s="1281" t="str">
        <f t="shared" si="729"/>
        <v/>
      </c>
      <c r="EA376" s="623" t="str">
        <f t="shared" si="730"/>
        <v/>
      </c>
      <c r="EB376" s="623" t="str">
        <f t="shared" si="731"/>
        <v/>
      </c>
      <c r="EC376" s="623" t="str">
        <f t="shared" si="732"/>
        <v/>
      </c>
      <c r="ED376" s="623" t="str">
        <f t="shared" si="733"/>
        <v/>
      </c>
      <c r="EE376" s="623" t="str">
        <f t="shared" si="734"/>
        <v/>
      </c>
      <c r="EF376" s="623" t="str">
        <f t="shared" si="735"/>
        <v/>
      </c>
      <c r="EG376" s="623" t="str">
        <f t="shared" si="736"/>
        <v/>
      </c>
      <c r="EH376" s="623" t="str">
        <f t="shared" si="737"/>
        <v/>
      </c>
      <c r="EI376" s="623" t="str">
        <f t="shared" si="738"/>
        <v/>
      </c>
      <c r="EJ376" s="623" t="str">
        <f t="shared" si="739"/>
        <v/>
      </c>
      <c r="EK376" s="623" t="str">
        <f t="shared" si="740"/>
        <v/>
      </c>
      <c r="EL376" s="623" t="str">
        <f t="shared" si="741"/>
        <v/>
      </c>
    </row>
    <row r="377" spans="1:142">
      <c r="A377" s="7" t="str">
        <f>IF('Rent Roll_RedIQ 1'!B370&gt;0,'Rent Roll_RedIQ 1'!B370,"")</f>
        <v/>
      </c>
      <c r="B377" s="7" t="str">
        <f>IF('Rent Roll_RedIQ 1'!C370&gt;0,'Rent Roll_RedIQ 1'!C370,"")</f>
        <v/>
      </c>
      <c r="C377" s="614">
        <f>IF('Rent Roll_RedIQ 1'!K370&gt;0,'Rent Roll_RedIQ 1'!K370,0)</f>
        <v>0</v>
      </c>
      <c r="D377" s="615" t="str">
        <f>IF('Rent Roll_RedIQ 1'!J370&gt;0,'Rent Roll_RedIQ 1'!J370,"")</f>
        <v/>
      </c>
      <c r="E377" s="624" t="str">
        <f t="shared" si="649"/>
        <v/>
      </c>
      <c r="F377" s="194"/>
      <c r="G377" s="194"/>
      <c r="H377" s="616" t="str">
        <f t="shared" si="633"/>
        <v/>
      </c>
      <c r="I377" s="1200">
        <f>IF('Rent Roll_RedIQ 1'!S370&gt;0,'Rent Roll_RedIQ 1'!S370,Purchase_Date-1)</f>
        <v>45991</v>
      </c>
      <c r="J377" s="617" t="str">
        <f t="shared" si="634"/>
        <v/>
      </c>
      <c r="K377" s="1205">
        <f t="shared" si="635"/>
        <v>46356</v>
      </c>
      <c r="L377" s="618" t="str">
        <f t="shared" si="634"/>
        <v/>
      </c>
      <c r="M377" s="1208">
        <f t="shared" si="636"/>
        <v>46721</v>
      </c>
      <c r="N377" s="614" t="str">
        <f t="shared" si="650"/>
        <v/>
      </c>
      <c r="O377" s="614" t="str">
        <f t="shared" si="651"/>
        <v/>
      </c>
      <c r="P377" s="614" t="str">
        <f t="shared" si="652"/>
        <v/>
      </c>
      <c r="Q377" s="614" t="str">
        <f t="shared" si="653"/>
        <v/>
      </c>
      <c r="R377" s="614" t="str">
        <f t="shared" si="654"/>
        <v/>
      </c>
      <c r="S377" s="614" t="str">
        <f t="shared" si="655"/>
        <v/>
      </c>
      <c r="T377" s="614" t="str">
        <f t="shared" si="656"/>
        <v/>
      </c>
      <c r="U377" s="619"/>
      <c r="V377" s="614"/>
      <c r="W377" s="620" t="str">
        <f t="shared" si="647"/>
        <v/>
      </c>
      <c r="X377" s="620" t="str">
        <f t="shared" si="641"/>
        <v/>
      </c>
      <c r="Y377" s="620" t="str">
        <f t="shared" si="641"/>
        <v/>
      </c>
      <c r="Z377" s="620" t="str">
        <f t="shared" si="641"/>
        <v/>
      </c>
      <c r="AA377" s="620" t="str">
        <f t="shared" si="641"/>
        <v/>
      </c>
      <c r="AB377" s="620" t="str">
        <f t="shared" si="641"/>
        <v/>
      </c>
      <c r="AC377" s="620" t="str">
        <f t="shared" si="641"/>
        <v/>
      </c>
      <c r="AD377" s="620" t="str">
        <f t="shared" si="641"/>
        <v/>
      </c>
      <c r="AE377" s="620" t="str">
        <f t="shared" si="641"/>
        <v/>
      </c>
      <c r="AF377" s="620" t="str">
        <f t="shared" si="641"/>
        <v/>
      </c>
      <c r="AG377" s="620" t="str">
        <f t="shared" si="641"/>
        <v/>
      </c>
      <c r="AH377" s="620" t="str">
        <f t="shared" si="641"/>
        <v/>
      </c>
      <c r="AI377" s="621" t="str">
        <f t="shared" si="629"/>
        <v/>
      </c>
      <c r="AJ377" s="621" t="str">
        <f t="shared" si="645"/>
        <v/>
      </c>
      <c r="AK377" s="621" t="str">
        <f t="shared" si="645"/>
        <v/>
      </c>
      <c r="AL377" s="621" t="str">
        <f t="shared" si="645"/>
        <v/>
      </c>
      <c r="AM377" s="621" t="str">
        <f t="shared" si="645"/>
        <v/>
      </c>
      <c r="AN377" s="621" t="str">
        <f t="shared" si="645"/>
        <v/>
      </c>
      <c r="AO377" s="621" t="str">
        <f t="shared" si="645"/>
        <v/>
      </c>
      <c r="AP377" s="621" t="str">
        <f t="shared" si="645"/>
        <v/>
      </c>
      <c r="AQ377" s="621" t="str">
        <f t="shared" si="645"/>
        <v/>
      </c>
      <c r="AR377" s="621" t="str">
        <f t="shared" si="645"/>
        <v/>
      </c>
      <c r="AS377" s="621" t="str">
        <f t="shared" si="645"/>
        <v/>
      </c>
      <c r="AT377" s="621" t="str">
        <f t="shared" si="645"/>
        <v/>
      </c>
      <c r="AU377" s="622" t="str">
        <f t="shared" si="644"/>
        <v/>
      </c>
      <c r="AV377" s="622" t="str">
        <f t="shared" si="646"/>
        <v/>
      </c>
      <c r="AW377" s="622" t="str">
        <f t="shared" si="646"/>
        <v/>
      </c>
      <c r="AX377" s="622" t="str">
        <f t="shared" si="646"/>
        <v/>
      </c>
      <c r="AY377" s="622" t="str">
        <f t="shared" si="646"/>
        <v/>
      </c>
      <c r="AZ377" s="622" t="str">
        <f t="shared" si="646"/>
        <v/>
      </c>
      <c r="BA377" s="622" t="str">
        <f t="shared" si="646"/>
        <v/>
      </c>
      <c r="BB377" s="622" t="str">
        <f t="shared" si="646"/>
        <v/>
      </c>
      <c r="BC377" s="622" t="str">
        <f t="shared" si="646"/>
        <v/>
      </c>
      <c r="BD377" s="622" t="str">
        <f t="shared" si="646"/>
        <v/>
      </c>
      <c r="BE377" s="622" t="str">
        <f t="shared" si="646"/>
        <v/>
      </c>
      <c r="BF377" s="622" t="str">
        <f t="shared" si="646"/>
        <v/>
      </c>
      <c r="BG377" s="623" t="str">
        <f t="shared" si="658"/>
        <v/>
      </c>
      <c r="BH377" s="623" t="str">
        <f t="shared" si="659"/>
        <v/>
      </c>
      <c r="BI377" s="623" t="str">
        <f t="shared" si="660"/>
        <v/>
      </c>
      <c r="BJ377" s="623" t="str">
        <f t="shared" si="661"/>
        <v/>
      </c>
      <c r="BK377" s="623" t="str">
        <f t="shared" si="662"/>
        <v/>
      </c>
      <c r="BL377" s="623" t="str">
        <f t="shared" si="663"/>
        <v/>
      </c>
      <c r="BM377" s="623" t="str">
        <f t="shared" si="664"/>
        <v/>
      </c>
      <c r="BN377" s="623" t="str">
        <f t="shared" si="665"/>
        <v/>
      </c>
      <c r="BO377" s="623" t="str">
        <f t="shared" si="666"/>
        <v/>
      </c>
      <c r="BP377" s="623" t="str">
        <f t="shared" si="667"/>
        <v/>
      </c>
      <c r="BQ377" s="623" t="str">
        <f t="shared" si="668"/>
        <v/>
      </c>
      <c r="BR377" s="623" t="str">
        <f t="shared" si="669"/>
        <v/>
      </c>
      <c r="BS377" s="1281" t="str">
        <f t="shared" si="670"/>
        <v/>
      </c>
      <c r="BT377" s="1281" t="str">
        <f t="shared" si="671"/>
        <v/>
      </c>
      <c r="BU377" s="1281" t="str">
        <f t="shared" si="672"/>
        <v/>
      </c>
      <c r="BV377" s="1281" t="str">
        <f t="shared" si="673"/>
        <v/>
      </c>
      <c r="BW377" s="1281" t="str">
        <f t="shared" si="674"/>
        <v/>
      </c>
      <c r="BX377" s="1281" t="str">
        <f t="shared" si="675"/>
        <v/>
      </c>
      <c r="BY377" s="1281" t="str">
        <f t="shared" si="676"/>
        <v/>
      </c>
      <c r="BZ377" s="1281" t="str">
        <f t="shared" si="677"/>
        <v/>
      </c>
      <c r="CA377" s="1281" t="str">
        <f t="shared" si="678"/>
        <v/>
      </c>
      <c r="CB377" s="1281" t="str">
        <f t="shared" si="679"/>
        <v/>
      </c>
      <c r="CC377" s="1281" t="str">
        <f t="shared" si="680"/>
        <v/>
      </c>
      <c r="CD377" s="1281" t="str">
        <f t="shared" si="681"/>
        <v/>
      </c>
      <c r="CE377" s="623" t="str">
        <f t="shared" si="682"/>
        <v/>
      </c>
      <c r="CF377" s="623" t="str">
        <f t="shared" si="683"/>
        <v/>
      </c>
      <c r="CG377" s="623" t="str">
        <f t="shared" si="684"/>
        <v/>
      </c>
      <c r="CH377" s="623" t="str">
        <f t="shared" si="685"/>
        <v/>
      </c>
      <c r="CI377" s="623" t="str">
        <f t="shared" si="686"/>
        <v/>
      </c>
      <c r="CJ377" s="623" t="str">
        <f t="shared" si="687"/>
        <v/>
      </c>
      <c r="CK377" s="623" t="str">
        <f t="shared" si="688"/>
        <v/>
      </c>
      <c r="CL377" s="623" t="str">
        <f t="shared" si="689"/>
        <v/>
      </c>
      <c r="CM377" s="623" t="str">
        <f t="shared" si="690"/>
        <v/>
      </c>
      <c r="CN377" s="623" t="str">
        <f t="shared" si="691"/>
        <v/>
      </c>
      <c r="CO377" s="623" t="str">
        <f t="shared" si="692"/>
        <v/>
      </c>
      <c r="CP377" s="623" t="str">
        <f t="shared" si="693"/>
        <v/>
      </c>
      <c r="CQ377" s="1281" t="str">
        <f t="shared" si="694"/>
        <v/>
      </c>
      <c r="CR377" s="1281" t="str">
        <f t="shared" si="695"/>
        <v/>
      </c>
      <c r="CS377" s="1281" t="str">
        <f t="shared" si="696"/>
        <v/>
      </c>
      <c r="CT377" s="1281" t="str">
        <f t="shared" si="697"/>
        <v/>
      </c>
      <c r="CU377" s="1281" t="str">
        <f t="shared" si="698"/>
        <v/>
      </c>
      <c r="CV377" s="1281" t="str">
        <f t="shared" si="699"/>
        <v/>
      </c>
      <c r="CW377" s="1281" t="str">
        <f t="shared" si="700"/>
        <v/>
      </c>
      <c r="CX377" s="1281" t="str">
        <f t="shared" si="701"/>
        <v/>
      </c>
      <c r="CY377" s="1281" t="str">
        <f t="shared" si="702"/>
        <v/>
      </c>
      <c r="CZ377" s="1281" t="str">
        <f t="shared" si="703"/>
        <v/>
      </c>
      <c r="DA377" s="1281" t="str">
        <f t="shared" si="704"/>
        <v/>
      </c>
      <c r="DB377" s="1281" t="str">
        <f t="shared" si="705"/>
        <v/>
      </c>
      <c r="DC377" s="623" t="str">
        <f t="shared" si="706"/>
        <v/>
      </c>
      <c r="DD377" s="623" t="str">
        <f t="shared" si="707"/>
        <v/>
      </c>
      <c r="DE377" s="623" t="str">
        <f t="shared" si="708"/>
        <v/>
      </c>
      <c r="DF377" s="623" t="str">
        <f t="shared" si="709"/>
        <v/>
      </c>
      <c r="DG377" s="623" t="str">
        <f t="shared" si="710"/>
        <v/>
      </c>
      <c r="DH377" s="623" t="str">
        <f t="shared" si="711"/>
        <v/>
      </c>
      <c r="DI377" s="623" t="str">
        <f t="shared" si="712"/>
        <v/>
      </c>
      <c r="DJ377" s="623" t="str">
        <f t="shared" si="713"/>
        <v/>
      </c>
      <c r="DK377" s="623" t="str">
        <f t="shared" si="714"/>
        <v/>
      </c>
      <c r="DL377" s="623" t="str">
        <f t="shared" si="715"/>
        <v/>
      </c>
      <c r="DM377" s="623" t="str">
        <f t="shared" si="716"/>
        <v/>
      </c>
      <c r="DN377" s="623" t="str">
        <f t="shared" si="717"/>
        <v/>
      </c>
      <c r="DO377" s="1281" t="str">
        <f t="shared" si="718"/>
        <v/>
      </c>
      <c r="DP377" s="1281" t="str">
        <f t="shared" si="719"/>
        <v/>
      </c>
      <c r="DQ377" s="1281" t="str">
        <f t="shared" si="720"/>
        <v/>
      </c>
      <c r="DR377" s="1281" t="str">
        <f t="shared" si="721"/>
        <v/>
      </c>
      <c r="DS377" s="1281" t="str">
        <f t="shared" si="722"/>
        <v/>
      </c>
      <c r="DT377" s="1281" t="str">
        <f t="shared" si="723"/>
        <v/>
      </c>
      <c r="DU377" s="1281" t="str">
        <f t="shared" si="724"/>
        <v/>
      </c>
      <c r="DV377" s="1281" t="str">
        <f t="shared" si="725"/>
        <v/>
      </c>
      <c r="DW377" s="1281" t="str">
        <f t="shared" si="726"/>
        <v/>
      </c>
      <c r="DX377" s="1281" t="str">
        <f t="shared" si="727"/>
        <v/>
      </c>
      <c r="DY377" s="1281" t="str">
        <f t="shared" si="728"/>
        <v/>
      </c>
      <c r="DZ377" s="1281" t="str">
        <f t="shared" si="729"/>
        <v/>
      </c>
      <c r="EA377" s="623" t="str">
        <f t="shared" si="730"/>
        <v/>
      </c>
      <c r="EB377" s="623" t="str">
        <f t="shared" si="731"/>
        <v/>
      </c>
      <c r="EC377" s="623" t="str">
        <f t="shared" si="732"/>
        <v/>
      </c>
      <c r="ED377" s="623" t="str">
        <f t="shared" si="733"/>
        <v/>
      </c>
      <c r="EE377" s="623" t="str">
        <f t="shared" si="734"/>
        <v/>
      </c>
      <c r="EF377" s="623" t="str">
        <f t="shared" si="735"/>
        <v/>
      </c>
      <c r="EG377" s="623" t="str">
        <f t="shared" si="736"/>
        <v/>
      </c>
      <c r="EH377" s="623" t="str">
        <f t="shared" si="737"/>
        <v/>
      </c>
      <c r="EI377" s="623" t="str">
        <f t="shared" si="738"/>
        <v/>
      </c>
      <c r="EJ377" s="623" t="str">
        <f t="shared" si="739"/>
        <v/>
      </c>
      <c r="EK377" s="623" t="str">
        <f t="shared" si="740"/>
        <v/>
      </c>
      <c r="EL377" s="623" t="str">
        <f t="shared" si="741"/>
        <v/>
      </c>
    </row>
    <row r="378" spans="1:142">
      <c r="A378" s="7" t="str">
        <f>IF('Rent Roll_RedIQ 1'!B371&gt;0,'Rent Roll_RedIQ 1'!B371,"")</f>
        <v/>
      </c>
      <c r="B378" s="7" t="str">
        <f>IF('Rent Roll_RedIQ 1'!C371&gt;0,'Rent Roll_RedIQ 1'!C371,"")</f>
        <v/>
      </c>
      <c r="C378" s="614">
        <f>IF('Rent Roll_RedIQ 1'!K371&gt;0,'Rent Roll_RedIQ 1'!K371,0)</f>
        <v>0</v>
      </c>
      <c r="D378" s="615" t="str">
        <f>IF('Rent Roll_RedIQ 1'!J371&gt;0,'Rent Roll_RedIQ 1'!J371,"")</f>
        <v/>
      </c>
      <c r="E378" s="624" t="str">
        <f t="shared" si="649"/>
        <v/>
      </c>
      <c r="F378" s="194"/>
      <c r="G378" s="194"/>
      <c r="H378" s="616" t="str">
        <f t="shared" si="633"/>
        <v/>
      </c>
      <c r="I378" s="1200">
        <f>IF('Rent Roll_RedIQ 1'!S371&gt;0,'Rent Roll_RedIQ 1'!S371,Purchase_Date-1)</f>
        <v>45991</v>
      </c>
      <c r="J378" s="617" t="str">
        <f t="shared" si="634"/>
        <v/>
      </c>
      <c r="K378" s="1205">
        <f t="shared" si="635"/>
        <v>46356</v>
      </c>
      <c r="L378" s="618" t="str">
        <f t="shared" si="634"/>
        <v/>
      </c>
      <c r="M378" s="1208">
        <f t="shared" si="636"/>
        <v>46721</v>
      </c>
      <c r="N378" s="614" t="str">
        <f t="shared" si="650"/>
        <v/>
      </c>
      <c r="O378" s="614" t="str">
        <f t="shared" si="651"/>
        <v/>
      </c>
      <c r="P378" s="614" t="str">
        <f t="shared" si="652"/>
        <v/>
      </c>
      <c r="Q378" s="614" t="str">
        <f t="shared" si="653"/>
        <v/>
      </c>
      <c r="R378" s="614" t="str">
        <f t="shared" si="654"/>
        <v/>
      </c>
      <c r="S378" s="614" t="str">
        <f t="shared" si="655"/>
        <v/>
      </c>
      <c r="T378" s="614" t="str">
        <f t="shared" si="656"/>
        <v/>
      </c>
      <c r="U378" s="619"/>
      <c r="V378" s="614"/>
      <c r="W378" s="620" t="str">
        <f t="shared" si="647"/>
        <v/>
      </c>
      <c r="X378" s="620" t="str">
        <f t="shared" si="641"/>
        <v/>
      </c>
      <c r="Y378" s="620" t="str">
        <f t="shared" si="641"/>
        <v/>
      </c>
      <c r="Z378" s="620" t="str">
        <f t="shared" si="641"/>
        <v/>
      </c>
      <c r="AA378" s="620" t="str">
        <f t="shared" si="641"/>
        <v/>
      </c>
      <c r="AB378" s="620" t="str">
        <f t="shared" si="641"/>
        <v/>
      </c>
      <c r="AC378" s="620" t="str">
        <f t="shared" si="641"/>
        <v/>
      </c>
      <c r="AD378" s="620" t="str">
        <f t="shared" si="641"/>
        <v/>
      </c>
      <c r="AE378" s="620" t="str">
        <f t="shared" si="641"/>
        <v/>
      </c>
      <c r="AF378" s="620" t="str">
        <f t="shared" si="641"/>
        <v/>
      </c>
      <c r="AG378" s="620" t="str">
        <f t="shared" si="641"/>
        <v/>
      </c>
      <c r="AH378" s="620" t="str">
        <f t="shared" si="641"/>
        <v/>
      </c>
      <c r="AI378" s="621" t="str">
        <f t="shared" si="629"/>
        <v/>
      </c>
      <c r="AJ378" s="621" t="str">
        <f t="shared" si="645"/>
        <v/>
      </c>
      <c r="AK378" s="621" t="str">
        <f t="shared" si="645"/>
        <v/>
      </c>
      <c r="AL378" s="621" t="str">
        <f t="shared" si="645"/>
        <v/>
      </c>
      <c r="AM378" s="621" t="str">
        <f t="shared" si="645"/>
        <v/>
      </c>
      <c r="AN378" s="621" t="str">
        <f t="shared" si="645"/>
        <v/>
      </c>
      <c r="AO378" s="621" t="str">
        <f t="shared" si="645"/>
        <v/>
      </c>
      <c r="AP378" s="621" t="str">
        <f t="shared" si="645"/>
        <v/>
      </c>
      <c r="AQ378" s="621" t="str">
        <f t="shared" si="645"/>
        <v/>
      </c>
      <c r="AR378" s="621" t="str">
        <f t="shared" si="645"/>
        <v/>
      </c>
      <c r="AS378" s="621" t="str">
        <f t="shared" si="645"/>
        <v/>
      </c>
      <c r="AT378" s="621" t="str">
        <f t="shared" si="645"/>
        <v/>
      </c>
      <c r="AU378" s="622" t="str">
        <f t="shared" si="644"/>
        <v/>
      </c>
      <c r="AV378" s="622" t="str">
        <f t="shared" si="646"/>
        <v/>
      </c>
      <c r="AW378" s="622" t="str">
        <f t="shared" si="646"/>
        <v/>
      </c>
      <c r="AX378" s="622" t="str">
        <f t="shared" si="646"/>
        <v/>
      </c>
      <c r="AY378" s="622" t="str">
        <f t="shared" si="646"/>
        <v/>
      </c>
      <c r="AZ378" s="622" t="str">
        <f t="shared" si="646"/>
        <v/>
      </c>
      <c r="BA378" s="622" t="str">
        <f t="shared" si="646"/>
        <v/>
      </c>
      <c r="BB378" s="622" t="str">
        <f t="shared" si="646"/>
        <v/>
      </c>
      <c r="BC378" s="622" t="str">
        <f t="shared" si="646"/>
        <v/>
      </c>
      <c r="BD378" s="622" t="str">
        <f t="shared" si="646"/>
        <v/>
      </c>
      <c r="BE378" s="622" t="str">
        <f t="shared" si="646"/>
        <v/>
      </c>
      <c r="BF378" s="622" t="str">
        <f t="shared" si="646"/>
        <v/>
      </c>
      <c r="BG378" s="623" t="str">
        <f t="shared" si="658"/>
        <v/>
      </c>
      <c r="BH378" s="623" t="str">
        <f t="shared" si="659"/>
        <v/>
      </c>
      <c r="BI378" s="623" t="str">
        <f t="shared" si="660"/>
        <v/>
      </c>
      <c r="BJ378" s="623" t="str">
        <f t="shared" si="661"/>
        <v/>
      </c>
      <c r="BK378" s="623" t="str">
        <f t="shared" si="662"/>
        <v/>
      </c>
      <c r="BL378" s="623" t="str">
        <f t="shared" si="663"/>
        <v/>
      </c>
      <c r="BM378" s="623" t="str">
        <f t="shared" si="664"/>
        <v/>
      </c>
      <c r="BN378" s="623" t="str">
        <f t="shared" si="665"/>
        <v/>
      </c>
      <c r="BO378" s="623" t="str">
        <f t="shared" si="666"/>
        <v/>
      </c>
      <c r="BP378" s="623" t="str">
        <f t="shared" si="667"/>
        <v/>
      </c>
      <c r="BQ378" s="623" t="str">
        <f t="shared" si="668"/>
        <v/>
      </c>
      <c r="BR378" s="623" t="str">
        <f t="shared" si="669"/>
        <v/>
      </c>
      <c r="BS378" s="1281" t="str">
        <f t="shared" si="670"/>
        <v/>
      </c>
      <c r="BT378" s="1281" t="str">
        <f t="shared" si="671"/>
        <v/>
      </c>
      <c r="BU378" s="1281" t="str">
        <f t="shared" si="672"/>
        <v/>
      </c>
      <c r="BV378" s="1281" t="str">
        <f t="shared" si="673"/>
        <v/>
      </c>
      <c r="BW378" s="1281" t="str">
        <f t="shared" si="674"/>
        <v/>
      </c>
      <c r="BX378" s="1281" t="str">
        <f t="shared" si="675"/>
        <v/>
      </c>
      <c r="BY378" s="1281" t="str">
        <f t="shared" si="676"/>
        <v/>
      </c>
      <c r="BZ378" s="1281" t="str">
        <f t="shared" si="677"/>
        <v/>
      </c>
      <c r="CA378" s="1281" t="str">
        <f t="shared" si="678"/>
        <v/>
      </c>
      <c r="CB378" s="1281" t="str">
        <f t="shared" si="679"/>
        <v/>
      </c>
      <c r="CC378" s="1281" t="str">
        <f t="shared" si="680"/>
        <v/>
      </c>
      <c r="CD378" s="1281" t="str">
        <f t="shared" si="681"/>
        <v/>
      </c>
      <c r="CE378" s="623" t="str">
        <f t="shared" si="682"/>
        <v/>
      </c>
      <c r="CF378" s="623" t="str">
        <f t="shared" si="683"/>
        <v/>
      </c>
      <c r="CG378" s="623" t="str">
        <f t="shared" si="684"/>
        <v/>
      </c>
      <c r="CH378" s="623" t="str">
        <f t="shared" si="685"/>
        <v/>
      </c>
      <c r="CI378" s="623" t="str">
        <f t="shared" si="686"/>
        <v/>
      </c>
      <c r="CJ378" s="623" t="str">
        <f t="shared" si="687"/>
        <v/>
      </c>
      <c r="CK378" s="623" t="str">
        <f t="shared" si="688"/>
        <v/>
      </c>
      <c r="CL378" s="623" t="str">
        <f t="shared" si="689"/>
        <v/>
      </c>
      <c r="CM378" s="623" t="str">
        <f t="shared" si="690"/>
        <v/>
      </c>
      <c r="CN378" s="623" t="str">
        <f t="shared" si="691"/>
        <v/>
      </c>
      <c r="CO378" s="623" t="str">
        <f t="shared" si="692"/>
        <v/>
      </c>
      <c r="CP378" s="623" t="str">
        <f t="shared" si="693"/>
        <v/>
      </c>
      <c r="CQ378" s="1281" t="str">
        <f t="shared" si="694"/>
        <v/>
      </c>
      <c r="CR378" s="1281" t="str">
        <f t="shared" si="695"/>
        <v/>
      </c>
      <c r="CS378" s="1281" t="str">
        <f t="shared" si="696"/>
        <v/>
      </c>
      <c r="CT378" s="1281" t="str">
        <f t="shared" si="697"/>
        <v/>
      </c>
      <c r="CU378" s="1281" t="str">
        <f t="shared" si="698"/>
        <v/>
      </c>
      <c r="CV378" s="1281" t="str">
        <f t="shared" si="699"/>
        <v/>
      </c>
      <c r="CW378" s="1281" t="str">
        <f t="shared" si="700"/>
        <v/>
      </c>
      <c r="CX378" s="1281" t="str">
        <f t="shared" si="701"/>
        <v/>
      </c>
      <c r="CY378" s="1281" t="str">
        <f t="shared" si="702"/>
        <v/>
      </c>
      <c r="CZ378" s="1281" t="str">
        <f t="shared" si="703"/>
        <v/>
      </c>
      <c r="DA378" s="1281" t="str">
        <f t="shared" si="704"/>
        <v/>
      </c>
      <c r="DB378" s="1281" t="str">
        <f t="shared" si="705"/>
        <v/>
      </c>
      <c r="DC378" s="623" t="str">
        <f t="shared" si="706"/>
        <v/>
      </c>
      <c r="DD378" s="623" t="str">
        <f t="shared" si="707"/>
        <v/>
      </c>
      <c r="DE378" s="623" t="str">
        <f t="shared" si="708"/>
        <v/>
      </c>
      <c r="DF378" s="623" t="str">
        <f t="shared" si="709"/>
        <v/>
      </c>
      <c r="DG378" s="623" t="str">
        <f t="shared" si="710"/>
        <v/>
      </c>
      <c r="DH378" s="623" t="str">
        <f t="shared" si="711"/>
        <v/>
      </c>
      <c r="DI378" s="623" t="str">
        <f t="shared" si="712"/>
        <v/>
      </c>
      <c r="DJ378" s="623" t="str">
        <f t="shared" si="713"/>
        <v/>
      </c>
      <c r="DK378" s="623" t="str">
        <f t="shared" si="714"/>
        <v/>
      </c>
      <c r="DL378" s="623" t="str">
        <f t="shared" si="715"/>
        <v/>
      </c>
      <c r="DM378" s="623" t="str">
        <f t="shared" si="716"/>
        <v/>
      </c>
      <c r="DN378" s="623" t="str">
        <f t="shared" si="717"/>
        <v/>
      </c>
      <c r="DO378" s="1281" t="str">
        <f t="shared" si="718"/>
        <v/>
      </c>
      <c r="DP378" s="1281" t="str">
        <f t="shared" si="719"/>
        <v/>
      </c>
      <c r="DQ378" s="1281" t="str">
        <f t="shared" si="720"/>
        <v/>
      </c>
      <c r="DR378" s="1281" t="str">
        <f t="shared" si="721"/>
        <v/>
      </c>
      <c r="DS378" s="1281" t="str">
        <f t="shared" si="722"/>
        <v/>
      </c>
      <c r="DT378" s="1281" t="str">
        <f t="shared" si="723"/>
        <v/>
      </c>
      <c r="DU378" s="1281" t="str">
        <f t="shared" si="724"/>
        <v/>
      </c>
      <c r="DV378" s="1281" t="str">
        <f t="shared" si="725"/>
        <v/>
      </c>
      <c r="DW378" s="1281" t="str">
        <f t="shared" si="726"/>
        <v/>
      </c>
      <c r="DX378" s="1281" t="str">
        <f t="shared" si="727"/>
        <v/>
      </c>
      <c r="DY378" s="1281" t="str">
        <f t="shared" si="728"/>
        <v/>
      </c>
      <c r="DZ378" s="1281" t="str">
        <f t="shared" si="729"/>
        <v/>
      </c>
      <c r="EA378" s="623" t="str">
        <f t="shared" si="730"/>
        <v/>
      </c>
      <c r="EB378" s="623" t="str">
        <f t="shared" si="731"/>
        <v/>
      </c>
      <c r="EC378" s="623" t="str">
        <f t="shared" si="732"/>
        <v/>
      </c>
      <c r="ED378" s="623" t="str">
        <f t="shared" si="733"/>
        <v/>
      </c>
      <c r="EE378" s="623" t="str">
        <f t="shared" si="734"/>
        <v/>
      </c>
      <c r="EF378" s="623" t="str">
        <f t="shared" si="735"/>
        <v/>
      </c>
      <c r="EG378" s="623" t="str">
        <f t="shared" si="736"/>
        <v/>
      </c>
      <c r="EH378" s="623" t="str">
        <f t="shared" si="737"/>
        <v/>
      </c>
      <c r="EI378" s="623" t="str">
        <f t="shared" si="738"/>
        <v/>
      </c>
      <c r="EJ378" s="623" t="str">
        <f t="shared" si="739"/>
        <v/>
      </c>
      <c r="EK378" s="623" t="str">
        <f t="shared" si="740"/>
        <v/>
      </c>
      <c r="EL378" s="623" t="str">
        <f t="shared" si="741"/>
        <v/>
      </c>
    </row>
    <row r="379" spans="1:142">
      <c r="A379" s="7" t="str">
        <f>IF('Rent Roll_RedIQ 1'!B372&gt;0,'Rent Roll_RedIQ 1'!B372,"")</f>
        <v/>
      </c>
      <c r="B379" s="7" t="str">
        <f>IF('Rent Roll_RedIQ 1'!C372&gt;0,'Rent Roll_RedIQ 1'!C372,"")</f>
        <v/>
      </c>
      <c r="C379" s="614">
        <f>IF('Rent Roll_RedIQ 1'!K372&gt;0,'Rent Roll_RedIQ 1'!K372,0)</f>
        <v>0</v>
      </c>
      <c r="D379" s="615" t="str">
        <f>IF('Rent Roll_RedIQ 1'!J372&gt;0,'Rent Roll_RedIQ 1'!J372,"")</f>
        <v/>
      </c>
      <c r="E379" s="624" t="str">
        <f t="shared" si="649"/>
        <v/>
      </c>
      <c r="F379" s="194"/>
      <c r="G379" s="194"/>
      <c r="H379" s="616" t="str">
        <f t="shared" si="633"/>
        <v/>
      </c>
      <c r="I379" s="1200">
        <f>IF('Rent Roll_RedIQ 1'!S372&gt;0,'Rent Roll_RedIQ 1'!S372,Purchase_Date-1)</f>
        <v>45991</v>
      </c>
      <c r="J379" s="617" t="str">
        <f t="shared" si="634"/>
        <v/>
      </c>
      <c r="K379" s="1205">
        <f t="shared" si="635"/>
        <v>46356</v>
      </c>
      <c r="L379" s="618" t="str">
        <f t="shared" si="634"/>
        <v/>
      </c>
      <c r="M379" s="1208">
        <f t="shared" si="636"/>
        <v>46721</v>
      </c>
      <c r="N379" s="614" t="str">
        <f t="shared" si="650"/>
        <v/>
      </c>
      <c r="O379" s="614" t="str">
        <f t="shared" si="651"/>
        <v/>
      </c>
      <c r="P379" s="614" t="str">
        <f t="shared" si="652"/>
        <v/>
      </c>
      <c r="Q379" s="614" t="str">
        <f t="shared" si="653"/>
        <v/>
      </c>
      <c r="R379" s="614" t="str">
        <f t="shared" si="654"/>
        <v/>
      </c>
      <c r="S379" s="614" t="str">
        <f t="shared" si="655"/>
        <v/>
      </c>
      <c r="T379" s="614" t="str">
        <f t="shared" si="656"/>
        <v/>
      </c>
      <c r="U379" s="619"/>
      <c r="V379" s="614"/>
      <c r="W379" s="620" t="str">
        <f t="shared" si="647"/>
        <v/>
      </c>
      <c r="X379" s="620" t="str">
        <f t="shared" si="641"/>
        <v/>
      </c>
      <c r="Y379" s="620" t="str">
        <f t="shared" si="641"/>
        <v/>
      </c>
      <c r="Z379" s="620" t="str">
        <f t="shared" si="641"/>
        <v/>
      </c>
      <c r="AA379" s="620" t="str">
        <f t="shared" si="641"/>
        <v/>
      </c>
      <c r="AB379" s="620" t="str">
        <f t="shared" si="641"/>
        <v/>
      </c>
      <c r="AC379" s="620" t="str">
        <f t="shared" si="641"/>
        <v/>
      </c>
      <c r="AD379" s="620" t="str">
        <f t="shared" si="641"/>
        <v/>
      </c>
      <c r="AE379" s="620" t="str">
        <f t="shared" si="641"/>
        <v/>
      </c>
      <c r="AF379" s="620" t="str">
        <f t="shared" si="641"/>
        <v/>
      </c>
      <c r="AG379" s="620" t="str">
        <f t="shared" si="641"/>
        <v/>
      </c>
      <c r="AH379" s="620" t="str">
        <f t="shared" si="641"/>
        <v/>
      </c>
      <c r="AI379" s="621" t="str">
        <f t="shared" si="629"/>
        <v/>
      </c>
      <c r="AJ379" s="621" t="str">
        <f t="shared" si="645"/>
        <v/>
      </c>
      <c r="AK379" s="621" t="str">
        <f t="shared" si="645"/>
        <v/>
      </c>
      <c r="AL379" s="621" t="str">
        <f t="shared" si="645"/>
        <v/>
      </c>
      <c r="AM379" s="621" t="str">
        <f t="shared" si="645"/>
        <v/>
      </c>
      <c r="AN379" s="621" t="str">
        <f t="shared" si="645"/>
        <v/>
      </c>
      <c r="AO379" s="621" t="str">
        <f t="shared" si="645"/>
        <v/>
      </c>
      <c r="AP379" s="621" t="str">
        <f t="shared" si="645"/>
        <v/>
      </c>
      <c r="AQ379" s="621" t="str">
        <f t="shared" si="645"/>
        <v/>
      </c>
      <c r="AR379" s="621" t="str">
        <f t="shared" si="645"/>
        <v/>
      </c>
      <c r="AS379" s="621" t="str">
        <f t="shared" si="645"/>
        <v/>
      </c>
      <c r="AT379" s="621" t="str">
        <f t="shared" si="645"/>
        <v/>
      </c>
      <c r="AU379" s="622" t="str">
        <f t="shared" si="644"/>
        <v/>
      </c>
      <c r="AV379" s="622" t="str">
        <f t="shared" si="646"/>
        <v/>
      </c>
      <c r="AW379" s="622" t="str">
        <f t="shared" si="646"/>
        <v/>
      </c>
      <c r="AX379" s="622" t="str">
        <f t="shared" si="646"/>
        <v/>
      </c>
      <c r="AY379" s="622" t="str">
        <f t="shared" si="646"/>
        <v/>
      </c>
      <c r="AZ379" s="622" t="str">
        <f t="shared" si="646"/>
        <v/>
      </c>
      <c r="BA379" s="622" t="str">
        <f t="shared" si="646"/>
        <v/>
      </c>
      <c r="BB379" s="622" t="str">
        <f t="shared" si="646"/>
        <v/>
      </c>
      <c r="BC379" s="622" t="str">
        <f t="shared" si="646"/>
        <v/>
      </c>
      <c r="BD379" s="622" t="str">
        <f t="shared" si="646"/>
        <v/>
      </c>
      <c r="BE379" s="622" t="str">
        <f t="shared" si="646"/>
        <v/>
      </c>
      <c r="BF379" s="622" t="str">
        <f t="shared" si="646"/>
        <v/>
      </c>
      <c r="BG379" s="623" t="str">
        <f t="shared" si="658"/>
        <v/>
      </c>
      <c r="BH379" s="623" t="str">
        <f t="shared" si="659"/>
        <v/>
      </c>
      <c r="BI379" s="623" t="str">
        <f t="shared" si="660"/>
        <v/>
      </c>
      <c r="BJ379" s="623" t="str">
        <f t="shared" si="661"/>
        <v/>
      </c>
      <c r="BK379" s="623" t="str">
        <f t="shared" si="662"/>
        <v/>
      </c>
      <c r="BL379" s="623" t="str">
        <f t="shared" si="663"/>
        <v/>
      </c>
      <c r="BM379" s="623" t="str">
        <f t="shared" si="664"/>
        <v/>
      </c>
      <c r="BN379" s="623" t="str">
        <f t="shared" si="665"/>
        <v/>
      </c>
      <c r="BO379" s="623" t="str">
        <f t="shared" si="666"/>
        <v/>
      </c>
      <c r="BP379" s="623" t="str">
        <f t="shared" si="667"/>
        <v/>
      </c>
      <c r="BQ379" s="623" t="str">
        <f t="shared" si="668"/>
        <v/>
      </c>
      <c r="BR379" s="623" t="str">
        <f t="shared" si="669"/>
        <v/>
      </c>
      <c r="BS379" s="1281" t="str">
        <f t="shared" si="670"/>
        <v/>
      </c>
      <c r="BT379" s="1281" t="str">
        <f t="shared" si="671"/>
        <v/>
      </c>
      <c r="BU379" s="1281" t="str">
        <f t="shared" si="672"/>
        <v/>
      </c>
      <c r="BV379" s="1281" t="str">
        <f t="shared" si="673"/>
        <v/>
      </c>
      <c r="BW379" s="1281" t="str">
        <f t="shared" si="674"/>
        <v/>
      </c>
      <c r="BX379" s="1281" t="str">
        <f t="shared" si="675"/>
        <v/>
      </c>
      <c r="BY379" s="1281" t="str">
        <f t="shared" si="676"/>
        <v/>
      </c>
      <c r="BZ379" s="1281" t="str">
        <f t="shared" si="677"/>
        <v/>
      </c>
      <c r="CA379" s="1281" t="str">
        <f t="shared" si="678"/>
        <v/>
      </c>
      <c r="CB379" s="1281" t="str">
        <f t="shared" si="679"/>
        <v/>
      </c>
      <c r="CC379" s="1281" t="str">
        <f t="shared" si="680"/>
        <v/>
      </c>
      <c r="CD379" s="1281" t="str">
        <f t="shared" si="681"/>
        <v/>
      </c>
      <c r="CE379" s="623" t="str">
        <f t="shared" si="682"/>
        <v/>
      </c>
      <c r="CF379" s="623" t="str">
        <f t="shared" si="683"/>
        <v/>
      </c>
      <c r="CG379" s="623" t="str">
        <f t="shared" si="684"/>
        <v/>
      </c>
      <c r="CH379" s="623" t="str">
        <f t="shared" si="685"/>
        <v/>
      </c>
      <c r="CI379" s="623" t="str">
        <f t="shared" si="686"/>
        <v/>
      </c>
      <c r="CJ379" s="623" t="str">
        <f t="shared" si="687"/>
        <v/>
      </c>
      <c r="CK379" s="623" t="str">
        <f t="shared" si="688"/>
        <v/>
      </c>
      <c r="CL379" s="623" t="str">
        <f t="shared" si="689"/>
        <v/>
      </c>
      <c r="CM379" s="623" t="str">
        <f t="shared" si="690"/>
        <v/>
      </c>
      <c r="CN379" s="623" t="str">
        <f t="shared" si="691"/>
        <v/>
      </c>
      <c r="CO379" s="623" t="str">
        <f t="shared" si="692"/>
        <v/>
      </c>
      <c r="CP379" s="623" t="str">
        <f t="shared" si="693"/>
        <v/>
      </c>
      <c r="CQ379" s="1281" t="str">
        <f t="shared" si="694"/>
        <v/>
      </c>
      <c r="CR379" s="1281" t="str">
        <f t="shared" si="695"/>
        <v/>
      </c>
      <c r="CS379" s="1281" t="str">
        <f t="shared" si="696"/>
        <v/>
      </c>
      <c r="CT379" s="1281" t="str">
        <f t="shared" si="697"/>
        <v/>
      </c>
      <c r="CU379" s="1281" t="str">
        <f t="shared" si="698"/>
        <v/>
      </c>
      <c r="CV379" s="1281" t="str">
        <f t="shared" si="699"/>
        <v/>
      </c>
      <c r="CW379" s="1281" t="str">
        <f t="shared" si="700"/>
        <v/>
      </c>
      <c r="CX379" s="1281" t="str">
        <f t="shared" si="701"/>
        <v/>
      </c>
      <c r="CY379" s="1281" t="str">
        <f t="shared" si="702"/>
        <v/>
      </c>
      <c r="CZ379" s="1281" t="str">
        <f t="shared" si="703"/>
        <v/>
      </c>
      <c r="DA379" s="1281" t="str">
        <f t="shared" si="704"/>
        <v/>
      </c>
      <c r="DB379" s="1281" t="str">
        <f t="shared" si="705"/>
        <v/>
      </c>
      <c r="DC379" s="623" t="str">
        <f t="shared" si="706"/>
        <v/>
      </c>
      <c r="DD379" s="623" t="str">
        <f t="shared" si="707"/>
        <v/>
      </c>
      <c r="DE379" s="623" t="str">
        <f t="shared" si="708"/>
        <v/>
      </c>
      <c r="DF379" s="623" t="str">
        <f t="shared" si="709"/>
        <v/>
      </c>
      <c r="DG379" s="623" t="str">
        <f t="shared" si="710"/>
        <v/>
      </c>
      <c r="DH379" s="623" t="str">
        <f t="shared" si="711"/>
        <v/>
      </c>
      <c r="DI379" s="623" t="str">
        <f t="shared" si="712"/>
        <v/>
      </c>
      <c r="DJ379" s="623" t="str">
        <f t="shared" si="713"/>
        <v/>
      </c>
      <c r="DK379" s="623" t="str">
        <f t="shared" si="714"/>
        <v/>
      </c>
      <c r="DL379" s="623" t="str">
        <f t="shared" si="715"/>
        <v/>
      </c>
      <c r="DM379" s="623" t="str">
        <f t="shared" si="716"/>
        <v/>
      </c>
      <c r="DN379" s="623" t="str">
        <f t="shared" si="717"/>
        <v/>
      </c>
      <c r="DO379" s="1281" t="str">
        <f t="shared" si="718"/>
        <v/>
      </c>
      <c r="DP379" s="1281" t="str">
        <f t="shared" si="719"/>
        <v/>
      </c>
      <c r="DQ379" s="1281" t="str">
        <f t="shared" si="720"/>
        <v/>
      </c>
      <c r="DR379" s="1281" t="str">
        <f t="shared" si="721"/>
        <v/>
      </c>
      <c r="DS379" s="1281" t="str">
        <f t="shared" si="722"/>
        <v/>
      </c>
      <c r="DT379" s="1281" t="str">
        <f t="shared" si="723"/>
        <v/>
      </c>
      <c r="DU379" s="1281" t="str">
        <f t="shared" si="724"/>
        <v/>
      </c>
      <c r="DV379" s="1281" t="str">
        <f t="shared" si="725"/>
        <v/>
      </c>
      <c r="DW379" s="1281" t="str">
        <f t="shared" si="726"/>
        <v/>
      </c>
      <c r="DX379" s="1281" t="str">
        <f t="shared" si="727"/>
        <v/>
      </c>
      <c r="DY379" s="1281" t="str">
        <f t="shared" si="728"/>
        <v/>
      </c>
      <c r="DZ379" s="1281" t="str">
        <f t="shared" si="729"/>
        <v/>
      </c>
      <c r="EA379" s="623" t="str">
        <f t="shared" si="730"/>
        <v/>
      </c>
      <c r="EB379" s="623" t="str">
        <f t="shared" si="731"/>
        <v/>
      </c>
      <c r="EC379" s="623" t="str">
        <f t="shared" si="732"/>
        <v/>
      </c>
      <c r="ED379" s="623" t="str">
        <f t="shared" si="733"/>
        <v/>
      </c>
      <c r="EE379" s="623" t="str">
        <f t="shared" si="734"/>
        <v/>
      </c>
      <c r="EF379" s="623" t="str">
        <f t="shared" si="735"/>
        <v/>
      </c>
      <c r="EG379" s="623" t="str">
        <f t="shared" si="736"/>
        <v/>
      </c>
      <c r="EH379" s="623" t="str">
        <f t="shared" si="737"/>
        <v/>
      </c>
      <c r="EI379" s="623" t="str">
        <f t="shared" si="738"/>
        <v/>
      </c>
      <c r="EJ379" s="623" t="str">
        <f t="shared" si="739"/>
        <v/>
      </c>
      <c r="EK379" s="623" t="str">
        <f t="shared" si="740"/>
        <v/>
      </c>
      <c r="EL379" s="623" t="str">
        <f t="shared" si="741"/>
        <v/>
      </c>
    </row>
    <row r="380" spans="1:142">
      <c r="A380" s="7" t="str">
        <f>IF('Rent Roll_RedIQ 1'!B373&gt;0,'Rent Roll_RedIQ 1'!B373,"")</f>
        <v/>
      </c>
      <c r="B380" s="7" t="str">
        <f>IF('Rent Roll_RedIQ 1'!C373&gt;0,'Rent Roll_RedIQ 1'!C373,"")</f>
        <v/>
      </c>
      <c r="C380" s="614">
        <f>IF('Rent Roll_RedIQ 1'!K373&gt;0,'Rent Roll_RedIQ 1'!K373,0)</f>
        <v>0</v>
      </c>
      <c r="D380" s="615" t="str">
        <f>IF('Rent Roll_RedIQ 1'!J373&gt;0,'Rent Roll_RedIQ 1'!J373,"")</f>
        <v/>
      </c>
      <c r="E380" s="624" t="str">
        <f t="shared" si="649"/>
        <v/>
      </c>
      <c r="F380" s="194"/>
      <c r="G380" s="194"/>
      <c r="H380" s="616" t="str">
        <f t="shared" si="633"/>
        <v/>
      </c>
      <c r="I380" s="1200">
        <f>IF('Rent Roll_RedIQ 1'!S373&gt;0,'Rent Roll_RedIQ 1'!S373,Purchase_Date-1)</f>
        <v>45991</v>
      </c>
      <c r="J380" s="617" t="str">
        <f t="shared" si="634"/>
        <v/>
      </c>
      <c r="K380" s="1205">
        <f t="shared" si="635"/>
        <v>46356</v>
      </c>
      <c r="L380" s="618" t="str">
        <f t="shared" si="634"/>
        <v/>
      </c>
      <c r="M380" s="1208">
        <f t="shared" si="636"/>
        <v>46721</v>
      </c>
      <c r="N380" s="614" t="str">
        <f t="shared" si="650"/>
        <v/>
      </c>
      <c r="O380" s="614" t="str">
        <f t="shared" si="651"/>
        <v/>
      </c>
      <c r="P380" s="614" t="str">
        <f t="shared" si="652"/>
        <v/>
      </c>
      <c r="Q380" s="614" t="str">
        <f t="shared" si="653"/>
        <v/>
      </c>
      <c r="R380" s="614" t="str">
        <f t="shared" si="654"/>
        <v/>
      </c>
      <c r="S380" s="614" t="str">
        <f t="shared" si="655"/>
        <v/>
      </c>
      <c r="T380" s="614" t="str">
        <f t="shared" si="656"/>
        <v/>
      </c>
      <c r="U380" s="619"/>
      <c r="V380" s="614"/>
      <c r="W380" s="620" t="str">
        <f t="shared" si="647"/>
        <v/>
      </c>
      <c r="X380" s="620" t="str">
        <f t="shared" si="641"/>
        <v/>
      </c>
      <c r="Y380" s="620" t="str">
        <f t="shared" si="641"/>
        <v/>
      </c>
      <c r="Z380" s="620" t="str">
        <f t="shared" si="641"/>
        <v/>
      </c>
      <c r="AA380" s="620" t="str">
        <f t="shared" si="641"/>
        <v/>
      </c>
      <c r="AB380" s="620" t="str">
        <f t="shared" si="641"/>
        <v/>
      </c>
      <c r="AC380" s="620" t="str">
        <f t="shared" si="641"/>
        <v/>
      </c>
      <c r="AD380" s="620" t="str">
        <f t="shared" si="641"/>
        <v/>
      </c>
      <c r="AE380" s="620" t="str">
        <f t="shared" si="641"/>
        <v/>
      </c>
      <c r="AF380" s="620" t="str">
        <f t="shared" si="641"/>
        <v/>
      </c>
      <c r="AG380" s="620" t="str">
        <f t="shared" si="641"/>
        <v/>
      </c>
      <c r="AH380" s="620" t="str">
        <f t="shared" si="641"/>
        <v/>
      </c>
      <c r="AI380" s="621" t="str">
        <f t="shared" si="629"/>
        <v/>
      </c>
      <c r="AJ380" s="621" t="str">
        <f t="shared" si="645"/>
        <v/>
      </c>
      <c r="AK380" s="621" t="str">
        <f t="shared" si="645"/>
        <v/>
      </c>
      <c r="AL380" s="621" t="str">
        <f t="shared" si="645"/>
        <v/>
      </c>
      <c r="AM380" s="621" t="str">
        <f t="shared" si="645"/>
        <v/>
      </c>
      <c r="AN380" s="621" t="str">
        <f t="shared" si="645"/>
        <v/>
      </c>
      <c r="AO380" s="621" t="str">
        <f t="shared" si="645"/>
        <v/>
      </c>
      <c r="AP380" s="621" t="str">
        <f t="shared" si="645"/>
        <v/>
      </c>
      <c r="AQ380" s="621" t="str">
        <f t="shared" si="645"/>
        <v/>
      </c>
      <c r="AR380" s="621" t="str">
        <f t="shared" si="645"/>
        <v/>
      </c>
      <c r="AS380" s="621" t="str">
        <f t="shared" si="645"/>
        <v/>
      </c>
      <c r="AT380" s="621" t="str">
        <f t="shared" si="645"/>
        <v/>
      </c>
      <c r="AU380" s="622" t="str">
        <f t="shared" si="644"/>
        <v/>
      </c>
      <c r="AV380" s="622" t="str">
        <f t="shared" si="646"/>
        <v/>
      </c>
      <c r="AW380" s="622" t="str">
        <f t="shared" si="646"/>
        <v/>
      </c>
      <c r="AX380" s="622" t="str">
        <f t="shared" si="646"/>
        <v/>
      </c>
      <c r="AY380" s="622" t="str">
        <f t="shared" si="646"/>
        <v/>
      </c>
      <c r="AZ380" s="622" t="str">
        <f t="shared" si="646"/>
        <v/>
      </c>
      <c r="BA380" s="622" t="str">
        <f t="shared" si="646"/>
        <v/>
      </c>
      <c r="BB380" s="622" t="str">
        <f t="shared" si="646"/>
        <v/>
      </c>
      <c r="BC380" s="622" t="str">
        <f t="shared" si="646"/>
        <v/>
      </c>
      <c r="BD380" s="622" t="str">
        <f t="shared" si="646"/>
        <v/>
      </c>
      <c r="BE380" s="622" t="str">
        <f t="shared" si="646"/>
        <v/>
      </c>
      <c r="BF380" s="622" t="str">
        <f t="shared" si="646"/>
        <v/>
      </c>
      <c r="BG380" s="623" t="str">
        <f t="shared" si="658"/>
        <v/>
      </c>
      <c r="BH380" s="623" t="str">
        <f t="shared" si="659"/>
        <v/>
      </c>
      <c r="BI380" s="623" t="str">
        <f t="shared" si="660"/>
        <v/>
      </c>
      <c r="BJ380" s="623" t="str">
        <f t="shared" si="661"/>
        <v/>
      </c>
      <c r="BK380" s="623" t="str">
        <f t="shared" si="662"/>
        <v/>
      </c>
      <c r="BL380" s="623" t="str">
        <f t="shared" si="663"/>
        <v/>
      </c>
      <c r="BM380" s="623" t="str">
        <f t="shared" si="664"/>
        <v/>
      </c>
      <c r="BN380" s="623" t="str">
        <f t="shared" si="665"/>
        <v/>
      </c>
      <c r="BO380" s="623" t="str">
        <f t="shared" si="666"/>
        <v/>
      </c>
      <c r="BP380" s="623" t="str">
        <f t="shared" si="667"/>
        <v/>
      </c>
      <c r="BQ380" s="623" t="str">
        <f t="shared" si="668"/>
        <v/>
      </c>
      <c r="BR380" s="623" t="str">
        <f t="shared" si="669"/>
        <v/>
      </c>
      <c r="BS380" s="1281" t="str">
        <f t="shared" si="670"/>
        <v/>
      </c>
      <c r="BT380" s="1281" t="str">
        <f t="shared" si="671"/>
        <v/>
      </c>
      <c r="BU380" s="1281" t="str">
        <f t="shared" si="672"/>
        <v/>
      </c>
      <c r="BV380" s="1281" t="str">
        <f t="shared" si="673"/>
        <v/>
      </c>
      <c r="BW380" s="1281" t="str">
        <f t="shared" si="674"/>
        <v/>
      </c>
      <c r="BX380" s="1281" t="str">
        <f t="shared" si="675"/>
        <v/>
      </c>
      <c r="BY380" s="1281" t="str">
        <f t="shared" si="676"/>
        <v/>
      </c>
      <c r="BZ380" s="1281" t="str">
        <f t="shared" si="677"/>
        <v/>
      </c>
      <c r="CA380" s="1281" t="str">
        <f t="shared" si="678"/>
        <v/>
      </c>
      <c r="CB380" s="1281" t="str">
        <f t="shared" si="679"/>
        <v/>
      </c>
      <c r="CC380" s="1281" t="str">
        <f t="shared" si="680"/>
        <v/>
      </c>
      <c r="CD380" s="1281" t="str">
        <f t="shared" si="681"/>
        <v/>
      </c>
      <c r="CE380" s="623" t="str">
        <f t="shared" si="682"/>
        <v/>
      </c>
      <c r="CF380" s="623" t="str">
        <f t="shared" si="683"/>
        <v/>
      </c>
      <c r="CG380" s="623" t="str">
        <f t="shared" si="684"/>
        <v/>
      </c>
      <c r="CH380" s="623" t="str">
        <f t="shared" si="685"/>
        <v/>
      </c>
      <c r="CI380" s="623" t="str">
        <f t="shared" si="686"/>
        <v/>
      </c>
      <c r="CJ380" s="623" t="str">
        <f t="shared" si="687"/>
        <v/>
      </c>
      <c r="CK380" s="623" t="str">
        <f t="shared" si="688"/>
        <v/>
      </c>
      <c r="CL380" s="623" t="str">
        <f t="shared" si="689"/>
        <v/>
      </c>
      <c r="CM380" s="623" t="str">
        <f t="shared" si="690"/>
        <v/>
      </c>
      <c r="CN380" s="623" t="str">
        <f t="shared" si="691"/>
        <v/>
      </c>
      <c r="CO380" s="623" t="str">
        <f t="shared" si="692"/>
        <v/>
      </c>
      <c r="CP380" s="623" t="str">
        <f t="shared" si="693"/>
        <v/>
      </c>
      <c r="CQ380" s="1281" t="str">
        <f t="shared" si="694"/>
        <v/>
      </c>
      <c r="CR380" s="1281" t="str">
        <f t="shared" si="695"/>
        <v/>
      </c>
      <c r="CS380" s="1281" t="str">
        <f t="shared" si="696"/>
        <v/>
      </c>
      <c r="CT380" s="1281" t="str">
        <f t="shared" si="697"/>
        <v/>
      </c>
      <c r="CU380" s="1281" t="str">
        <f t="shared" si="698"/>
        <v/>
      </c>
      <c r="CV380" s="1281" t="str">
        <f t="shared" si="699"/>
        <v/>
      </c>
      <c r="CW380" s="1281" t="str">
        <f t="shared" si="700"/>
        <v/>
      </c>
      <c r="CX380" s="1281" t="str">
        <f t="shared" si="701"/>
        <v/>
      </c>
      <c r="CY380" s="1281" t="str">
        <f t="shared" si="702"/>
        <v/>
      </c>
      <c r="CZ380" s="1281" t="str">
        <f t="shared" si="703"/>
        <v/>
      </c>
      <c r="DA380" s="1281" t="str">
        <f t="shared" si="704"/>
        <v/>
      </c>
      <c r="DB380" s="1281" t="str">
        <f t="shared" si="705"/>
        <v/>
      </c>
      <c r="DC380" s="623" t="str">
        <f t="shared" si="706"/>
        <v/>
      </c>
      <c r="DD380" s="623" t="str">
        <f t="shared" si="707"/>
        <v/>
      </c>
      <c r="DE380" s="623" t="str">
        <f t="shared" si="708"/>
        <v/>
      </c>
      <c r="DF380" s="623" t="str">
        <f t="shared" si="709"/>
        <v/>
      </c>
      <c r="DG380" s="623" t="str">
        <f t="shared" si="710"/>
        <v/>
      </c>
      <c r="DH380" s="623" t="str">
        <f t="shared" si="711"/>
        <v/>
      </c>
      <c r="DI380" s="623" t="str">
        <f t="shared" si="712"/>
        <v/>
      </c>
      <c r="DJ380" s="623" t="str">
        <f t="shared" si="713"/>
        <v/>
      </c>
      <c r="DK380" s="623" t="str">
        <f t="shared" si="714"/>
        <v/>
      </c>
      <c r="DL380" s="623" t="str">
        <f t="shared" si="715"/>
        <v/>
      </c>
      <c r="DM380" s="623" t="str">
        <f t="shared" si="716"/>
        <v/>
      </c>
      <c r="DN380" s="623" t="str">
        <f t="shared" si="717"/>
        <v/>
      </c>
      <c r="DO380" s="1281" t="str">
        <f t="shared" si="718"/>
        <v/>
      </c>
      <c r="DP380" s="1281" t="str">
        <f t="shared" si="719"/>
        <v/>
      </c>
      <c r="DQ380" s="1281" t="str">
        <f t="shared" si="720"/>
        <v/>
      </c>
      <c r="DR380" s="1281" t="str">
        <f t="shared" si="721"/>
        <v/>
      </c>
      <c r="DS380" s="1281" t="str">
        <f t="shared" si="722"/>
        <v/>
      </c>
      <c r="DT380" s="1281" t="str">
        <f t="shared" si="723"/>
        <v/>
      </c>
      <c r="DU380" s="1281" t="str">
        <f t="shared" si="724"/>
        <v/>
      </c>
      <c r="DV380" s="1281" t="str">
        <f t="shared" si="725"/>
        <v/>
      </c>
      <c r="DW380" s="1281" t="str">
        <f t="shared" si="726"/>
        <v/>
      </c>
      <c r="DX380" s="1281" t="str">
        <f t="shared" si="727"/>
        <v/>
      </c>
      <c r="DY380" s="1281" t="str">
        <f t="shared" si="728"/>
        <v/>
      </c>
      <c r="DZ380" s="1281" t="str">
        <f t="shared" si="729"/>
        <v/>
      </c>
      <c r="EA380" s="623" t="str">
        <f t="shared" si="730"/>
        <v/>
      </c>
      <c r="EB380" s="623" t="str">
        <f t="shared" si="731"/>
        <v/>
      </c>
      <c r="EC380" s="623" t="str">
        <f t="shared" si="732"/>
        <v/>
      </c>
      <c r="ED380" s="623" t="str">
        <f t="shared" si="733"/>
        <v/>
      </c>
      <c r="EE380" s="623" t="str">
        <f t="shared" si="734"/>
        <v/>
      </c>
      <c r="EF380" s="623" t="str">
        <f t="shared" si="735"/>
        <v/>
      </c>
      <c r="EG380" s="623" t="str">
        <f t="shared" si="736"/>
        <v/>
      </c>
      <c r="EH380" s="623" t="str">
        <f t="shared" si="737"/>
        <v/>
      </c>
      <c r="EI380" s="623" t="str">
        <f t="shared" si="738"/>
        <v/>
      </c>
      <c r="EJ380" s="623" t="str">
        <f t="shared" si="739"/>
        <v/>
      </c>
      <c r="EK380" s="623" t="str">
        <f t="shared" si="740"/>
        <v/>
      </c>
      <c r="EL380" s="623" t="str">
        <f t="shared" si="741"/>
        <v/>
      </c>
    </row>
    <row r="381" spans="1:142">
      <c r="A381" s="7" t="str">
        <f>IF('Rent Roll_RedIQ 1'!B374&gt;0,'Rent Roll_RedIQ 1'!B374,"")</f>
        <v/>
      </c>
      <c r="B381" s="7" t="str">
        <f>IF('Rent Roll_RedIQ 1'!C374&gt;0,'Rent Roll_RedIQ 1'!C374,"")</f>
        <v/>
      </c>
      <c r="C381" s="614">
        <f>IF('Rent Roll_RedIQ 1'!K374&gt;0,'Rent Roll_RedIQ 1'!K374,0)</f>
        <v>0</v>
      </c>
      <c r="D381" s="615" t="str">
        <f>IF('Rent Roll_RedIQ 1'!J374&gt;0,'Rent Roll_RedIQ 1'!J374,"")</f>
        <v/>
      </c>
      <c r="E381" s="624" t="str">
        <f t="shared" si="649"/>
        <v/>
      </c>
      <c r="F381" s="194"/>
      <c r="G381" s="194"/>
      <c r="H381" s="616" t="str">
        <f t="shared" si="633"/>
        <v/>
      </c>
      <c r="I381" s="1200">
        <f>IF('Rent Roll_RedIQ 1'!S374&gt;0,'Rent Roll_RedIQ 1'!S374,Purchase_Date-1)</f>
        <v>45991</v>
      </c>
      <c r="J381" s="617" t="str">
        <f t="shared" si="634"/>
        <v/>
      </c>
      <c r="K381" s="1205">
        <f t="shared" si="635"/>
        <v>46356</v>
      </c>
      <c r="L381" s="618" t="str">
        <f t="shared" si="634"/>
        <v/>
      </c>
      <c r="M381" s="1208">
        <f t="shared" si="636"/>
        <v>46721</v>
      </c>
      <c r="N381" s="614" t="str">
        <f t="shared" si="650"/>
        <v/>
      </c>
      <c r="O381" s="614" t="str">
        <f t="shared" si="651"/>
        <v/>
      </c>
      <c r="P381" s="614" t="str">
        <f t="shared" si="652"/>
        <v/>
      </c>
      <c r="Q381" s="614" t="str">
        <f t="shared" si="653"/>
        <v/>
      </c>
      <c r="R381" s="614" t="str">
        <f t="shared" si="654"/>
        <v/>
      </c>
      <c r="S381" s="614" t="str">
        <f t="shared" si="655"/>
        <v/>
      </c>
      <c r="T381" s="614" t="str">
        <f t="shared" si="656"/>
        <v/>
      </c>
      <c r="U381" s="619"/>
      <c r="V381" s="614"/>
      <c r="W381" s="620" t="str">
        <f t="shared" si="647"/>
        <v/>
      </c>
      <c r="X381" s="620" t="str">
        <f t="shared" si="641"/>
        <v/>
      </c>
      <c r="Y381" s="620" t="str">
        <f t="shared" si="641"/>
        <v/>
      </c>
      <c r="Z381" s="620" t="str">
        <f t="shared" si="641"/>
        <v/>
      </c>
      <c r="AA381" s="620" t="str">
        <f t="shared" si="641"/>
        <v/>
      </c>
      <c r="AB381" s="620" t="str">
        <f t="shared" si="641"/>
        <v/>
      </c>
      <c r="AC381" s="620" t="str">
        <f t="shared" si="641"/>
        <v/>
      </c>
      <c r="AD381" s="620" t="str">
        <f t="shared" si="641"/>
        <v/>
      </c>
      <c r="AE381" s="620" t="str">
        <f t="shared" si="641"/>
        <v/>
      </c>
      <c r="AF381" s="620" t="str">
        <f t="shared" si="641"/>
        <v/>
      </c>
      <c r="AG381" s="620" t="str">
        <f t="shared" si="641"/>
        <v/>
      </c>
      <c r="AH381" s="620" t="str">
        <f t="shared" ref="AH381:AH391" si="742">IF($I381&gt;=AH$11,$C381,$H381)</f>
        <v/>
      </c>
      <c r="AI381" s="621" t="str">
        <f t="shared" si="629"/>
        <v/>
      </c>
      <c r="AJ381" s="621" t="str">
        <f t="shared" si="645"/>
        <v/>
      </c>
      <c r="AK381" s="621" t="str">
        <f t="shared" si="645"/>
        <v/>
      </c>
      <c r="AL381" s="621" t="str">
        <f t="shared" si="645"/>
        <v/>
      </c>
      <c r="AM381" s="621" t="str">
        <f t="shared" si="645"/>
        <v/>
      </c>
      <c r="AN381" s="621" t="str">
        <f t="shared" si="645"/>
        <v/>
      </c>
      <c r="AO381" s="621" t="str">
        <f t="shared" si="645"/>
        <v/>
      </c>
      <c r="AP381" s="621" t="str">
        <f t="shared" si="645"/>
        <v/>
      </c>
      <c r="AQ381" s="621" t="str">
        <f t="shared" si="645"/>
        <v/>
      </c>
      <c r="AR381" s="621" t="str">
        <f t="shared" si="645"/>
        <v/>
      </c>
      <c r="AS381" s="621" t="str">
        <f t="shared" si="645"/>
        <v/>
      </c>
      <c r="AT381" s="621" t="str">
        <f t="shared" si="645"/>
        <v/>
      </c>
      <c r="AU381" s="622" t="str">
        <f t="shared" si="644"/>
        <v/>
      </c>
      <c r="AV381" s="622" t="str">
        <f t="shared" si="646"/>
        <v/>
      </c>
      <c r="AW381" s="622" t="str">
        <f t="shared" si="646"/>
        <v/>
      </c>
      <c r="AX381" s="622" t="str">
        <f t="shared" si="646"/>
        <v/>
      </c>
      <c r="AY381" s="622" t="str">
        <f t="shared" si="646"/>
        <v/>
      </c>
      <c r="AZ381" s="622" t="str">
        <f t="shared" si="646"/>
        <v/>
      </c>
      <c r="BA381" s="622" t="str">
        <f t="shared" si="646"/>
        <v/>
      </c>
      <c r="BB381" s="622" t="str">
        <f t="shared" si="646"/>
        <v/>
      </c>
      <c r="BC381" s="622" t="str">
        <f t="shared" si="646"/>
        <v/>
      </c>
      <c r="BD381" s="622" t="str">
        <f t="shared" si="646"/>
        <v/>
      </c>
      <c r="BE381" s="622" t="str">
        <f t="shared" si="646"/>
        <v/>
      </c>
      <c r="BF381" s="622" t="str">
        <f t="shared" si="646"/>
        <v/>
      </c>
      <c r="BG381" s="623" t="str">
        <f t="shared" si="658"/>
        <v/>
      </c>
      <c r="BH381" s="623" t="str">
        <f t="shared" si="659"/>
        <v/>
      </c>
      <c r="BI381" s="623" t="str">
        <f t="shared" si="660"/>
        <v/>
      </c>
      <c r="BJ381" s="623" t="str">
        <f t="shared" si="661"/>
        <v/>
      </c>
      <c r="BK381" s="623" t="str">
        <f t="shared" si="662"/>
        <v/>
      </c>
      <c r="BL381" s="623" t="str">
        <f t="shared" si="663"/>
        <v/>
      </c>
      <c r="BM381" s="623" t="str">
        <f t="shared" si="664"/>
        <v/>
      </c>
      <c r="BN381" s="623" t="str">
        <f t="shared" si="665"/>
        <v/>
      </c>
      <c r="BO381" s="623" t="str">
        <f t="shared" si="666"/>
        <v/>
      </c>
      <c r="BP381" s="623" t="str">
        <f t="shared" si="667"/>
        <v/>
      </c>
      <c r="BQ381" s="623" t="str">
        <f t="shared" si="668"/>
        <v/>
      </c>
      <c r="BR381" s="623" t="str">
        <f t="shared" si="669"/>
        <v/>
      </c>
      <c r="BS381" s="1281" t="str">
        <f t="shared" si="670"/>
        <v/>
      </c>
      <c r="BT381" s="1281" t="str">
        <f t="shared" si="671"/>
        <v/>
      </c>
      <c r="BU381" s="1281" t="str">
        <f t="shared" si="672"/>
        <v/>
      </c>
      <c r="BV381" s="1281" t="str">
        <f t="shared" si="673"/>
        <v/>
      </c>
      <c r="BW381" s="1281" t="str">
        <f t="shared" si="674"/>
        <v/>
      </c>
      <c r="BX381" s="1281" t="str">
        <f t="shared" si="675"/>
        <v/>
      </c>
      <c r="BY381" s="1281" t="str">
        <f t="shared" si="676"/>
        <v/>
      </c>
      <c r="BZ381" s="1281" t="str">
        <f t="shared" si="677"/>
        <v/>
      </c>
      <c r="CA381" s="1281" t="str">
        <f t="shared" si="678"/>
        <v/>
      </c>
      <c r="CB381" s="1281" t="str">
        <f t="shared" si="679"/>
        <v/>
      </c>
      <c r="CC381" s="1281" t="str">
        <f t="shared" si="680"/>
        <v/>
      </c>
      <c r="CD381" s="1281" t="str">
        <f t="shared" si="681"/>
        <v/>
      </c>
      <c r="CE381" s="623" t="str">
        <f t="shared" si="682"/>
        <v/>
      </c>
      <c r="CF381" s="623" t="str">
        <f t="shared" si="683"/>
        <v/>
      </c>
      <c r="CG381" s="623" t="str">
        <f t="shared" si="684"/>
        <v/>
      </c>
      <c r="CH381" s="623" t="str">
        <f t="shared" si="685"/>
        <v/>
      </c>
      <c r="CI381" s="623" t="str">
        <f t="shared" si="686"/>
        <v/>
      </c>
      <c r="CJ381" s="623" t="str">
        <f t="shared" si="687"/>
        <v/>
      </c>
      <c r="CK381" s="623" t="str">
        <f t="shared" si="688"/>
        <v/>
      </c>
      <c r="CL381" s="623" t="str">
        <f t="shared" si="689"/>
        <v/>
      </c>
      <c r="CM381" s="623" t="str">
        <f t="shared" si="690"/>
        <v/>
      </c>
      <c r="CN381" s="623" t="str">
        <f t="shared" si="691"/>
        <v/>
      </c>
      <c r="CO381" s="623" t="str">
        <f t="shared" si="692"/>
        <v/>
      </c>
      <c r="CP381" s="623" t="str">
        <f t="shared" si="693"/>
        <v/>
      </c>
      <c r="CQ381" s="1281" t="str">
        <f t="shared" si="694"/>
        <v/>
      </c>
      <c r="CR381" s="1281" t="str">
        <f t="shared" si="695"/>
        <v/>
      </c>
      <c r="CS381" s="1281" t="str">
        <f t="shared" si="696"/>
        <v/>
      </c>
      <c r="CT381" s="1281" t="str">
        <f t="shared" si="697"/>
        <v/>
      </c>
      <c r="CU381" s="1281" t="str">
        <f t="shared" si="698"/>
        <v/>
      </c>
      <c r="CV381" s="1281" t="str">
        <f t="shared" si="699"/>
        <v/>
      </c>
      <c r="CW381" s="1281" t="str">
        <f t="shared" si="700"/>
        <v/>
      </c>
      <c r="CX381" s="1281" t="str">
        <f t="shared" si="701"/>
        <v/>
      </c>
      <c r="CY381" s="1281" t="str">
        <f t="shared" si="702"/>
        <v/>
      </c>
      <c r="CZ381" s="1281" t="str">
        <f t="shared" si="703"/>
        <v/>
      </c>
      <c r="DA381" s="1281" t="str">
        <f t="shared" si="704"/>
        <v/>
      </c>
      <c r="DB381" s="1281" t="str">
        <f t="shared" si="705"/>
        <v/>
      </c>
      <c r="DC381" s="623" t="str">
        <f t="shared" si="706"/>
        <v/>
      </c>
      <c r="DD381" s="623" t="str">
        <f t="shared" si="707"/>
        <v/>
      </c>
      <c r="DE381" s="623" t="str">
        <f t="shared" si="708"/>
        <v/>
      </c>
      <c r="DF381" s="623" t="str">
        <f t="shared" si="709"/>
        <v/>
      </c>
      <c r="DG381" s="623" t="str">
        <f t="shared" si="710"/>
        <v/>
      </c>
      <c r="DH381" s="623" t="str">
        <f t="shared" si="711"/>
        <v/>
      </c>
      <c r="DI381" s="623" t="str">
        <f t="shared" si="712"/>
        <v/>
      </c>
      <c r="DJ381" s="623" t="str">
        <f t="shared" si="713"/>
        <v/>
      </c>
      <c r="DK381" s="623" t="str">
        <f t="shared" si="714"/>
        <v/>
      </c>
      <c r="DL381" s="623" t="str">
        <f t="shared" si="715"/>
        <v/>
      </c>
      <c r="DM381" s="623" t="str">
        <f t="shared" si="716"/>
        <v/>
      </c>
      <c r="DN381" s="623" t="str">
        <f t="shared" si="717"/>
        <v/>
      </c>
      <c r="DO381" s="1281" t="str">
        <f t="shared" si="718"/>
        <v/>
      </c>
      <c r="DP381" s="1281" t="str">
        <f t="shared" si="719"/>
        <v/>
      </c>
      <c r="DQ381" s="1281" t="str">
        <f t="shared" si="720"/>
        <v/>
      </c>
      <c r="DR381" s="1281" t="str">
        <f t="shared" si="721"/>
        <v/>
      </c>
      <c r="DS381" s="1281" t="str">
        <f t="shared" si="722"/>
        <v/>
      </c>
      <c r="DT381" s="1281" t="str">
        <f t="shared" si="723"/>
        <v/>
      </c>
      <c r="DU381" s="1281" t="str">
        <f t="shared" si="724"/>
        <v/>
      </c>
      <c r="DV381" s="1281" t="str">
        <f t="shared" si="725"/>
        <v/>
      </c>
      <c r="DW381" s="1281" t="str">
        <f t="shared" si="726"/>
        <v/>
      </c>
      <c r="DX381" s="1281" t="str">
        <f t="shared" si="727"/>
        <v/>
      </c>
      <c r="DY381" s="1281" t="str">
        <f t="shared" si="728"/>
        <v/>
      </c>
      <c r="DZ381" s="1281" t="str">
        <f t="shared" si="729"/>
        <v/>
      </c>
      <c r="EA381" s="623" t="str">
        <f t="shared" si="730"/>
        <v/>
      </c>
      <c r="EB381" s="623" t="str">
        <f t="shared" si="731"/>
        <v/>
      </c>
      <c r="EC381" s="623" t="str">
        <f t="shared" si="732"/>
        <v/>
      </c>
      <c r="ED381" s="623" t="str">
        <f t="shared" si="733"/>
        <v/>
      </c>
      <c r="EE381" s="623" t="str">
        <f t="shared" si="734"/>
        <v/>
      </c>
      <c r="EF381" s="623" t="str">
        <f t="shared" si="735"/>
        <v/>
      </c>
      <c r="EG381" s="623" t="str">
        <f t="shared" si="736"/>
        <v/>
      </c>
      <c r="EH381" s="623" t="str">
        <f t="shared" si="737"/>
        <v/>
      </c>
      <c r="EI381" s="623" t="str">
        <f t="shared" si="738"/>
        <v/>
      </c>
      <c r="EJ381" s="623" t="str">
        <f t="shared" si="739"/>
        <v/>
      </c>
      <c r="EK381" s="623" t="str">
        <f t="shared" si="740"/>
        <v/>
      </c>
      <c r="EL381" s="623" t="str">
        <f t="shared" si="741"/>
        <v/>
      </c>
    </row>
    <row r="382" spans="1:142">
      <c r="A382" s="7" t="str">
        <f>IF('Rent Roll_RedIQ 1'!B375&gt;0,'Rent Roll_RedIQ 1'!B375,"")</f>
        <v/>
      </c>
      <c r="B382" s="7" t="str">
        <f>IF('Rent Roll_RedIQ 1'!C375&gt;0,'Rent Roll_RedIQ 1'!C375,"")</f>
        <v/>
      </c>
      <c r="C382" s="614">
        <f>IF('Rent Roll_RedIQ 1'!K375&gt;0,'Rent Roll_RedIQ 1'!K375,0)</f>
        <v>0</v>
      </c>
      <c r="D382" s="615" t="str">
        <f>IF('Rent Roll_RedIQ 1'!J375&gt;0,'Rent Roll_RedIQ 1'!J375,"")</f>
        <v/>
      </c>
      <c r="E382" s="624" t="str">
        <f t="shared" si="649"/>
        <v/>
      </c>
      <c r="F382" s="194"/>
      <c r="G382" s="194"/>
      <c r="H382" s="616" t="str">
        <f t="shared" si="633"/>
        <v/>
      </c>
      <c r="I382" s="1200">
        <f>IF('Rent Roll_RedIQ 1'!S375&gt;0,'Rent Roll_RedIQ 1'!S375,Purchase_Date-1)</f>
        <v>45991</v>
      </c>
      <c r="J382" s="617" t="str">
        <f t="shared" si="634"/>
        <v/>
      </c>
      <c r="K382" s="1205">
        <f t="shared" si="635"/>
        <v>46356</v>
      </c>
      <c r="L382" s="618" t="str">
        <f t="shared" si="634"/>
        <v/>
      </c>
      <c r="M382" s="1208">
        <f t="shared" si="636"/>
        <v>46721</v>
      </c>
      <c r="N382" s="614" t="str">
        <f t="shared" si="650"/>
        <v/>
      </c>
      <c r="O382" s="614" t="str">
        <f t="shared" si="651"/>
        <v/>
      </c>
      <c r="P382" s="614" t="str">
        <f t="shared" si="652"/>
        <v/>
      </c>
      <c r="Q382" s="614" t="str">
        <f t="shared" si="653"/>
        <v/>
      </c>
      <c r="R382" s="614" t="str">
        <f t="shared" si="654"/>
        <v/>
      </c>
      <c r="S382" s="614" t="str">
        <f t="shared" si="655"/>
        <v/>
      </c>
      <c r="T382" s="614" t="str">
        <f t="shared" si="656"/>
        <v/>
      </c>
      <c r="U382" s="619"/>
      <c r="V382" s="614"/>
      <c r="W382" s="620" t="str">
        <f t="shared" si="647"/>
        <v/>
      </c>
      <c r="X382" s="620" t="str">
        <f t="shared" ref="X382:AG391" si="743">IF($I382&gt;=X$11,$C382,$H382)</f>
        <v/>
      </c>
      <c r="Y382" s="620" t="str">
        <f t="shared" si="743"/>
        <v/>
      </c>
      <c r="Z382" s="620" t="str">
        <f t="shared" si="743"/>
        <v/>
      </c>
      <c r="AA382" s="620" t="str">
        <f t="shared" si="743"/>
        <v/>
      </c>
      <c r="AB382" s="620" t="str">
        <f t="shared" si="743"/>
        <v/>
      </c>
      <c r="AC382" s="620" t="str">
        <f t="shared" si="743"/>
        <v/>
      </c>
      <c r="AD382" s="620" t="str">
        <f t="shared" si="743"/>
        <v/>
      </c>
      <c r="AE382" s="620" t="str">
        <f t="shared" si="743"/>
        <v/>
      </c>
      <c r="AF382" s="620" t="str">
        <f t="shared" si="743"/>
        <v/>
      </c>
      <c r="AG382" s="620" t="str">
        <f t="shared" si="743"/>
        <v/>
      </c>
      <c r="AH382" s="620" t="str">
        <f t="shared" si="742"/>
        <v/>
      </c>
      <c r="AI382" s="621" t="str">
        <f t="shared" si="629"/>
        <v/>
      </c>
      <c r="AJ382" s="621" t="str">
        <f t="shared" si="645"/>
        <v/>
      </c>
      <c r="AK382" s="621" t="str">
        <f t="shared" si="645"/>
        <v/>
      </c>
      <c r="AL382" s="621" t="str">
        <f t="shared" si="645"/>
        <v/>
      </c>
      <c r="AM382" s="621" t="str">
        <f t="shared" si="645"/>
        <v/>
      </c>
      <c r="AN382" s="621" t="str">
        <f t="shared" si="645"/>
        <v/>
      </c>
      <c r="AO382" s="621" t="str">
        <f t="shared" si="645"/>
        <v/>
      </c>
      <c r="AP382" s="621" t="str">
        <f t="shared" si="645"/>
        <v/>
      </c>
      <c r="AQ382" s="621" t="str">
        <f t="shared" si="645"/>
        <v/>
      </c>
      <c r="AR382" s="621" t="str">
        <f t="shared" si="645"/>
        <v/>
      </c>
      <c r="AS382" s="621" t="str">
        <f t="shared" si="645"/>
        <v/>
      </c>
      <c r="AT382" s="621" t="str">
        <f t="shared" si="645"/>
        <v/>
      </c>
      <c r="AU382" s="622" t="str">
        <f t="shared" si="644"/>
        <v/>
      </c>
      <c r="AV382" s="622" t="str">
        <f t="shared" si="646"/>
        <v/>
      </c>
      <c r="AW382" s="622" t="str">
        <f t="shared" si="646"/>
        <v/>
      </c>
      <c r="AX382" s="622" t="str">
        <f t="shared" si="646"/>
        <v/>
      </c>
      <c r="AY382" s="622" t="str">
        <f t="shared" si="646"/>
        <v/>
      </c>
      <c r="AZ382" s="622" t="str">
        <f t="shared" si="646"/>
        <v/>
      </c>
      <c r="BA382" s="622" t="str">
        <f t="shared" si="646"/>
        <v/>
      </c>
      <c r="BB382" s="622" t="str">
        <f t="shared" si="646"/>
        <v/>
      </c>
      <c r="BC382" s="622" t="str">
        <f t="shared" si="646"/>
        <v/>
      </c>
      <c r="BD382" s="622" t="str">
        <f t="shared" si="646"/>
        <v/>
      </c>
      <c r="BE382" s="622" t="str">
        <f t="shared" si="646"/>
        <v/>
      </c>
      <c r="BF382" s="622" t="str">
        <f t="shared" si="646"/>
        <v/>
      </c>
      <c r="BG382" s="623" t="str">
        <f t="shared" si="658"/>
        <v/>
      </c>
      <c r="BH382" s="623" t="str">
        <f t="shared" si="659"/>
        <v/>
      </c>
      <c r="BI382" s="623" t="str">
        <f t="shared" si="660"/>
        <v/>
      </c>
      <c r="BJ382" s="623" t="str">
        <f t="shared" si="661"/>
        <v/>
      </c>
      <c r="BK382" s="623" t="str">
        <f t="shared" si="662"/>
        <v/>
      </c>
      <c r="BL382" s="623" t="str">
        <f t="shared" si="663"/>
        <v/>
      </c>
      <c r="BM382" s="623" t="str">
        <f t="shared" si="664"/>
        <v/>
      </c>
      <c r="BN382" s="623" t="str">
        <f t="shared" si="665"/>
        <v/>
      </c>
      <c r="BO382" s="623" t="str">
        <f t="shared" si="666"/>
        <v/>
      </c>
      <c r="BP382" s="623" t="str">
        <f t="shared" si="667"/>
        <v/>
      </c>
      <c r="BQ382" s="623" t="str">
        <f t="shared" si="668"/>
        <v/>
      </c>
      <c r="BR382" s="623" t="str">
        <f t="shared" si="669"/>
        <v/>
      </c>
      <c r="BS382" s="1281" t="str">
        <f t="shared" si="670"/>
        <v/>
      </c>
      <c r="BT382" s="1281" t="str">
        <f t="shared" si="671"/>
        <v/>
      </c>
      <c r="BU382" s="1281" t="str">
        <f t="shared" si="672"/>
        <v/>
      </c>
      <c r="BV382" s="1281" t="str">
        <f t="shared" si="673"/>
        <v/>
      </c>
      <c r="BW382" s="1281" t="str">
        <f t="shared" si="674"/>
        <v/>
      </c>
      <c r="BX382" s="1281" t="str">
        <f t="shared" si="675"/>
        <v/>
      </c>
      <c r="BY382" s="1281" t="str">
        <f t="shared" si="676"/>
        <v/>
      </c>
      <c r="BZ382" s="1281" t="str">
        <f t="shared" si="677"/>
        <v/>
      </c>
      <c r="CA382" s="1281" t="str">
        <f t="shared" si="678"/>
        <v/>
      </c>
      <c r="CB382" s="1281" t="str">
        <f t="shared" si="679"/>
        <v/>
      </c>
      <c r="CC382" s="1281" t="str">
        <f t="shared" si="680"/>
        <v/>
      </c>
      <c r="CD382" s="1281" t="str">
        <f t="shared" si="681"/>
        <v/>
      </c>
      <c r="CE382" s="623" t="str">
        <f t="shared" si="682"/>
        <v/>
      </c>
      <c r="CF382" s="623" t="str">
        <f t="shared" si="683"/>
        <v/>
      </c>
      <c r="CG382" s="623" t="str">
        <f t="shared" si="684"/>
        <v/>
      </c>
      <c r="CH382" s="623" t="str">
        <f t="shared" si="685"/>
        <v/>
      </c>
      <c r="CI382" s="623" t="str">
        <f t="shared" si="686"/>
        <v/>
      </c>
      <c r="CJ382" s="623" t="str">
        <f t="shared" si="687"/>
        <v/>
      </c>
      <c r="CK382" s="623" t="str">
        <f t="shared" si="688"/>
        <v/>
      </c>
      <c r="CL382" s="623" t="str">
        <f t="shared" si="689"/>
        <v/>
      </c>
      <c r="CM382" s="623" t="str">
        <f t="shared" si="690"/>
        <v/>
      </c>
      <c r="CN382" s="623" t="str">
        <f t="shared" si="691"/>
        <v/>
      </c>
      <c r="CO382" s="623" t="str">
        <f t="shared" si="692"/>
        <v/>
      </c>
      <c r="CP382" s="623" t="str">
        <f t="shared" si="693"/>
        <v/>
      </c>
      <c r="CQ382" s="1281" t="str">
        <f t="shared" si="694"/>
        <v/>
      </c>
      <c r="CR382" s="1281" t="str">
        <f t="shared" si="695"/>
        <v/>
      </c>
      <c r="CS382" s="1281" t="str">
        <f t="shared" si="696"/>
        <v/>
      </c>
      <c r="CT382" s="1281" t="str">
        <f t="shared" si="697"/>
        <v/>
      </c>
      <c r="CU382" s="1281" t="str">
        <f t="shared" si="698"/>
        <v/>
      </c>
      <c r="CV382" s="1281" t="str">
        <f t="shared" si="699"/>
        <v/>
      </c>
      <c r="CW382" s="1281" t="str">
        <f t="shared" si="700"/>
        <v/>
      </c>
      <c r="CX382" s="1281" t="str">
        <f t="shared" si="701"/>
        <v/>
      </c>
      <c r="CY382" s="1281" t="str">
        <f t="shared" si="702"/>
        <v/>
      </c>
      <c r="CZ382" s="1281" t="str">
        <f t="shared" si="703"/>
        <v/>
      </c>
      <c r="DA382" s="1281" t="str">
        <f t="shared" si="704"/>
        <v/>
      </c>
      <c r="DB382" s="1281" t="str">
        <f t="shared" si="705"/>
        <v/>
      </c>
      <c r="DC382" s="623" t="str">
        <f t="shared" si="706"/>
        <v/>
      </c>
      <c r="DD382" s="623" t="str">
        <f t="shared" si="707"/>
        <v/>
      </c>
      <c r="DE382" s="623" t="str">
        <f t="shared" si="708"/>
        <v/>
      </c>
      <c r="DF382" s="623" t="str">
        <f t="shared" si="709"/>
        <v/>
      </c>
      <c r="DG382" s="623" t="str">
        <f t="shared" si="710"/>
        <v/>
      </c>
      <c r="DH382" s="623" t="str">
        <f t="shared" si="711"/>
        <v/>
      </c>
      <c r="DI382" s="623" t="str">
        <f t="shared" si="712"/>
        <v/>
      </c>
      <c r="DJ382" s="623" t="str">
        <f t="shared" si="713"/>
        <v/>
      </c>
      <c r="DK382" s="623" t="str">
        <f t="shared" si="714"/>
        <v/>
      </c>
      <c r="DL382" s="623" t="str">
        <f t="shared" si="715"/>
        <v/>
      </c>
      <c r="DM382" s="623" t="str">
        <f t="shared" si="716"/>
        <v/>
      </c>
      <c r="DN382" s="623" t="str">
        <f t="shared" si="717"/>
        <v/>
      </c>
      <c r="DO382" s="1281" t="str">
        <f t="shared" si="718"/>
        <v/>
      </c>
      <c r="DP382" s="1281" t="str">
        <f t="shared" si="719"/>
        <v/>
      </c>
      <c r="DQ382" s="1281" t="str">
        <f t="shared" si="720"/>
        <v/>
      </c>
      <c r="DR382" s="1281" t="str">
        <f t="shared" si="721"/>
        <v/>
      </c>
      <c r="DS382" s="1281" t="str">
        <f t="shared" si="722"/>
        <v/>
      </c>
      <c r="DT382" s="1281" t="str">
        <f t="shared" si="723"/>
        <v/>
      </c>
      <c r="DU382" s="1281" t="str">
        <f t="shared" si="724"/>
        <v/>
      </c>
      <c r="DV382" s="1281" t="str">
        <f t="shared" si="725"/>
        <v/>
      </c>
      <c r="DW382" s="1281" t="str">
        <f t="shared" si="726"/>
        <v/>
      </c>
      <c r="DX382" s="1281" t="str">
        <f t="shared" si="727"/>
        <v/>
      </c>
      <c r="DY382" s="1281" t="str">
        <f t="shared" si="728"/>
        <v/>
      </c>
      <c r="DZ382" s="1281" t="str">
        <f t="shared" si="729"/>
        <v/>
      </c>
      <c r="EA382" s="623" t="str">
        <f t="shared" si="730"/>
        <v/>
      </c>
      <c r="EB382" s="623" t="str">
        <f t="shared" si="731"/>
        <v/>
      </c>
      <c r="EC382" s="623" t="str">
        <f t="shared" si="732"/>
        <v/>
      </c>
      <c r="ED382" s="623" t="str">
        <f t="shared" si="733"/>
        <v/>
      </c>
      <c r="EE382" s="623" t="str">
        <f t="shared" si="734"/>
        <v/>
      </c>
      <c r="EF382" s="623" t="str">
        <f t="shared" si="735"/>
        <v/>
      </c>
      <c r="EG382" s="623" t="str">
        <f t="shared" si="736"/>
        <v/>
      </c>
      <c r="EH382" s="623" t="str">
        <f t="shared" si="737"/>
        <v/>
      </c>
      <c r="EI382" s="623" t="str">
        <f t="shared" si="738"/>
        <v/>
      </c>
      <c r="EJ382" s="623" t="str">
        <f t="shared" si="739"/>
        <v/>
      </c>
      <c r="EK382" s="623" t="str">
        <f t="shared" si="740"/>
        <v/>
      </c>
      <c r="EL382" s="623" t="str">
        <f t="shared" si="741"/>
        <v/>
      </c>
    </row>
    <row r="383" spans="1:142">
      <c r="A383" s="7" t="str">
        <f>IF('Rent Roll_RedIQ 1'!B376&gt;0,'Rent Roll_RedIQ 1'!B376,"")</f>
        <v/>
      </c>
      <c r="B383" s="7" t="str">
        <f>IF('Rent Roll_RedIQ 1'!C376&gt;0,'Rent Roll_RedIQ 1'!C376,"")</f>
        <v/>
      </c>
      <c r="C383" s="614">
        <f>IF('Rent Roll_RedIQ 1'!K376&gt;0,'Rent Roll_RedIQ 1'!K376,0)</f>
        <v>0</v>
      </c>
      <c r="D383" s="615" t="str">
        <f>IF('Rent Roll_RedIQ 1'!J376&gt;0,'Rent Roll_RedIQ 1'!J376,"")</f>
        <v/>
      </c>
      <c r="E383" s="624" t="str">
        <f t="shared" si="649"/>
        <v/>
      </c>
      <c r="F383" s="194"/>
      <c r="G383" s="194"/>
      <c r="H383" s="616" t="str">
        <f t="shared" si="633"/>
        <v/>
      </c>
      <c r="I383" s="1200">
        <f>IF('Rent Roll_RedIQ 1'!S376&gt;0,'Rent Roll_RedIQ 1'!S376,Purchase_Date-1)</f>
        <v>45991</v>
      </c>
      <c r="J383" s="617" t="str">
        <f t="shared" si="634"/>
        <v/>
      </c>
      <c r="K383" s="1205">
        <f t="shared" si="635"/>
        <v>46356</v>
      </c>
      <c r="L383" s="618" t="str">
        <f t="shared" si="634"/>
        <v/>
      </c>
      <c r="M383" s="1208">
        <f t="shared" si="636"/>
        <v>46721</v>
      </c>
      <c r="N383" s="614" t="str">
        <f t="shared" si="650"/>
        <v/>
      </c>
      <c r="O383" s="614" t="str">
        <f t="shared" si="651"/>
        <v/>
      </c>
      <c r="P383" s="614" t="str">
        <f t="shared" si="652"/>
        <v/>
      </c>
      <c r="Q383" s="614" t="str">
        <f t="shared" si="653"/>
        <v/>
      </c>
      <c r="R383" s="614" t="str">
        <f t="shared" si="654"/>
        <v/>
      </c>
      <c r="S383" s="614" t="str">
        <f t="shared" si="655"/>
        <v/>
      </c>
      <c r="T383" s="614" t="str">
        <f t="shared" si="656"/>
        <v/>
      </c>
      <c r="U383" s="619"/>
      <c r="V383" s="614"/>
      <c r="W383" s="620" t="str">
        <f t="shared" si="647"/>
        <v/>
      </c>
      <c r="X383" s="620" t="str">
        <f t="shared" si="743"/>
        <v/>
      </c>
      <c r="Y383" s="620" t="str">
        <f t="shared" si="743"/>
        <v/>
      </c>
      <c r="Z383" s="620" t="str">
        <f t="shared" si="743"/>
        <v/>
      </c>
      <c r="AA383" s="620" t="str">
        <f t="shared" si="743"/>
        <v/>
      </c>
      <c r="AB383" s="620" t="str">
        <f t="shared" si="743"/>
        <v/>
      </c>
      <c r="AC383" s="620" t="str">
        <f t="shared" si="743"/>
        <v/>
      </c>
      <c r="AD383" s="620" t="str">
        <f t="shared" si="743"/>
        <v/>
      </c>
      <c r="AE383" s="620" t="str">
        <f t="shared" si="743"/>
        <v/>
      </c>
      <c r="AF383" s="620" t="str">
        <f t="shared" si="743"/>
        <v/>
      </c>
      <c r="AG383" s="620" t="str">
        <f t="shared" si="743"/>
        <v/>
      </c>
      <c r="AH383" s="620" t="str">
        <f t="shared" si="742"/>
        <v/>
      </c>
      <c r="AI383" s="621" t="str">
        <f t="shared" si="629"/>
        <v/>
      </c>
      <c r="AJ383" s="621" t="str">
        <f t="shared" si="645"/>
        <v/>
      </c>
      <c r="AK383" s="621" t="str">
        <f t="shared" si="645"/>
        <v/>
      </c>
      <c r="AL383" s="621" t="str">
        <f t="shared" si="645"/>
        <v/>
      </c>
      <c r="AM383" s="621" t="str">
        <f t="shared" si="645"/>
        <v/>
      </c>
      <c r="AN383" s="621" t="str">
        <f t="shared" si="645"/>
        <v/>
      </c>
      <c r="AO383" s="621" t="str">
        <f t="shared" si="645"/>
        <v/>
      </c>
      <c r="AP383" s="621" t="str">
        <f t="shared" si="645"/>
        <v/>
      </c>
      <c r="AQ383" s="621" t="str">
        <f t="shared" si="645"/>
        <v/>
      </c>
      <c r="AR383" s="621" t="str">
        <f t="shared" si="645"/>
        <v/>
      </c>
      <c r="AS383" s="621" t="str">
        <f t="shared" si="645"/>
        <v/>
      </c>
      <c r="AT383" s="621" t="str">
        <f t="shared" si="645"/>
        <v/>
      </c>
      <c r="AU383" s="622" t="str">
        <f t="shared" si="644"/>
        <v/>
      </c>
      <c r="AV383" s="622" t="str">
        <f t="shared" si="646"/>
        <v/>
      </c>
      <c r="AW383" s="622" t="str">
        <f t="shared" si="646"/>
        <v/>
      </c>
      <c r="AX383" s="622" t="str">
        <f t="shared" si="646"/>
        <v/>
      </c>
      <c r="AY383" s="622" t="str">
        <f t="shared" si="646"/>
        <v/>
      </c>
      <c r="AZ383" s="622" t="str">
        <f t="shared" si="646"/>
        <v/>
      </c>
      <c r="BA383" s="622" t="str">
        <f t="shared" si="646"/>
        <v/>
      </c>
      <c r="BB383" s="622" t="str">
        <f t="shared" si="646"/>
        <v/>
      </c>
      <c r="BC383" s="622" t="str">
        <f t="shared" si="646"/>
        <v/>
      </c>
      <c r="BD383" s="622" t="str">
        <f t="shared" si="646"/>
        <v/>
      </c>
      <c r="BE383" s="622" t="str">
        <f t="shared" si="646"/>
        <v/>
      </c>
      <c r="BF383" s="622" t="str">
        <f t="shared" si="646"/>
        <v/>
      </c>
      <c r="BG383" s="623" t="str">
        <f t="shared" si="658"/>
        <v/>
      </c>
      <c r="BH383" s="623" t="str">
        <f t="shared" si="659"/>
        <v/>
      </c>
      <c r="BI383" s="623" t="str">
        <f t="shared" si="660"/>
        <v/>
      </c>
      <c r="BJ383" s="623" t="str">
        <f t="shared" si="661"/>
        <v/>
      </c>
      <c r="BK383" s="623" t="str">
        <f t="shared" si="662"/>
        <v/>
      </c>
      <c r="BL383" s="623" t="str">
        <f t="shared" si="663"/>
        <v/>
      </c>
      <c r="BM383" s="623" t="str">
        <f t="shared" si="664"/>
        <v/>
      </c>
      <c r="BN383" s="623" t="str">
        <f t="shared" si="665"/>
        <v/>
      </c>
      <c r="BO383" s="623" t="str">
        <f t="shared" si="666"/>
        <v/>
      </c>
      <c r="BP383" s="623" t="str">
        <f t="shared" si="667"/>
        <v/>
      </c>
      <c r="BQ383" s="623" t="str">
        <f t="shared" si="668"/>
        <v/>
      </c>
      <c r="BR383" s="623" t="str">
        <f t="shared" si="669"/>
        <v/>
      </c>
      <c r="BS383" s="1281" t="str">
        <f t="shared" si="670"/>
        <v/>
      </c>
      <c r="BT383" s="1281" t="str">
        <f t="shared" si="671"/>
        <v/>
      </c>
      <c r="BU383" s="1281" t="str">
        <f t="shared" si="672"/>
        <v/>
      </c>
      <c r="BV383" s="1281" t="str">
        <f t="shared" si="673"/>
        <v/>
      </c>
      <c r="BW383" s="1281" t="str">
        <f t="shared" si="674"/>
        <v/>
      </c>
      <c r="BX383" s="1281" t="str">
        <f t="shared" si="675"/>
        <v/>
      </c>
      <c r="BY383" s="1281" t="str">
        <f t="shared" si="676"/>
        <v/>
      </c>
      <c r="BZ383" s="1281" t="str">
        <f t="shared" si="677"/>
        <v/>
      </c>
      <c r="CA383" s="1281" t="str">
        <f t="shared" si="678"/>
        <v/>
      </c>
      <c r="CB383" s="1281" t="str">
        <f t="shared" si="679"/>
        <v/>
      </c>
      <c r="CC383" s="1281" t="str">
        <f t="shared" si="680"/>
        <v/>
      </c>
      <c r="CD383" s="1281" t="str">
        <f t="shared" si="681"/>
        <v/>
      </c>
      <c r="CE383" s="623" t="str">
        <f t="shared" si="682"/>
        <v/>
      </c>
      <c r="CF383" s="623" t="str">
        <f t="shared" si="683"/>
        <v/>
      </c>
      <c r="CG383" s="623" t="str">
        <f t="shared" si="684"/>
        <v/>
      </c>
      <c r="CH383" s="623" t="str">
        <f t="shared" si="685"/>
        <v/>
      </c>
      <c r="CI383" s="623" t="str">
        <f t="shared" si="686"/>
        <v/>
      </c>
      <c r="CJ383" s="623" t="str">
        <f t="shared" si="687"/>
        <v/>
      </c>
      <c r="CK383" s="623" t="str">
        <f t="shared" si="688"/>
        <v/>
      </c>
      <c r="CL383" s="623" t="str">
        <f t="shared" si="689"/>
        <v/>
      </c>
      <c r="CM383" s="623" t="str">
        <f t="shared" si="690"/>
        <v/>
      </c>
      <c r="CN383" s="623" t="str">
        <f t="shared" si="691"/>
        <v/>
      </c>
      <c r="CO383" s="623" t="str">
        <f t="shared" si="692"/>
        <v/>
      </c>
      <c r="CP383" s="623" t="str">
        <f t="shared" si="693"/>
        <v/>
      </c>
      <c r="CQ383" s="1281" t="str">
        <f t="shared" si="694"/>
        <v/>
      </c>
      <c r="CR383" s="1281" t="str">
        <f t="shared" si="695"/>
        <v/>
      </c>
      <c r="CS383" s="1281" t="str">
        <f t="shared" si="696"/>
        <v/>
      </c>
      <c r="CT383" s="1281" t="str">
        <f t="shared" si="697"/>
        <v/>
      </c>
      <c r="CU383" s="1281" t="str">
        <f t="shared" si="698"/>
        <v/>
      </c>
      <c r="CV383" s="1281" t="str">
        <f t="shared" si="699"/>
        <v/>
      </c>
      <c r="CW383" s="1281" t="str">
        <f t="shared" si="700"/>
        <v/>
      </c>
      <c r="CX383" s="1281" t="str">
        <f t="shared" si="701"/>
        <v/>
      </c>
      <c r="CY383" s="1281" t="str">
        <f t="shared" si="702"/>
        <v/>
      </c>
      <c r="CZ383" s="1281" t="str">
        <f t="shared" si="703"/>
        <v/>
      </c>
      <c r="DA383" s="1281" t="str">
        <f t="shared" si="704"/>
        <v/>
      </c>
      <c r="DB383" s="1281" t="str">
        <f t="shared" si="705"/>
        <v/>
      </c>
      <c r="DC383" s="623" t="str">
        <f t="shared" si="706"/>
        <v/>
      </c>
      <c r="DD383" s="623" t="str">
        <f t="shared" si="707"/>
        <v/>
      </c>
      <c r="DE383" s="623" t="str">
        <f t="shared" si="708"/>
        <v/>
      </c>
      <c r="DF383" s="623" t="str">
        <f t="shared" si="709"/>
        <v/>
      </c>
      <c r="DG383" s="623" t="str">
        <f t="shared" si="710"/>
        <v/>
      </c>
      <c r="DH383" s="623" t="str">
        <f t="shared" si="711"/>
        <v/>
      </c>
      <c r="DI383" s="623" t="str">
        <f t="shared" si="712"/>
        <v/>
      </c>
      <c r="DJ383" s="623" t="str">
        <f t="shared" si="713"/>
        <v/>
      </c>
      <c r="DK383" s="623" t="str">
        <f t="shared" si="714"/>
        <v/>
      </c>
      <c r="DL383" s="623" t="str">
        <f t="shared" si="715"/>
        <v/>
      </c>
      <c r="DM383" s="623" t="str">
        <f t="shared" si="716"/>
        <v/>
      </c>
      <c r="DN383" s="623" t="str">
        <f t="shared" si="717"/>
        <v/>
      </c>
      <c r="DO383" s="1281" t="str">
        <f t="shared" si="718"/>
        <v/>
      </c>
      <c r="DP383" s="1281" t="str">
        <f t="shared" si="719"/>
        <v/>
      </c>
      <c r="DQ383" s="1281" t="str">
        <f t="shared" si="720"/>
        <v/>
      </c>
      <c r="DR383" s="1281" t="str">
        <f t="shared" si="721"/>
        <v/>
      </c>
      <c r="DS383" s="1281" t="str">
        <f t="shared" si="722"/>
        <v/>
      </c>
      <c r="DT383" s="1281" t="str">
        <f t="shared" si="723"/>
        <v/>
      </c>
      <c r="DU383" s="1281" t="str">
        <f t="shared" si="724"/>
        <v/>
      </c>
      <c r="DV383" s="1281" t="str">
        <f t="shared" si="725"/>
        <v/>
      </c>
      <c r="DW383" s="1281" t="str">
        <f t="shared" si="726"/>
        <v/>
      </c>
      <c r="DX383" s="1281" t="str">
        <f t="shared" si="727"/>
        <v/>
      </c>
      <c r="DY383" s="1281" t="str">
        <f t="shared" si="728"/>
        <v/>
      </c>
      <c r="DZ383" s="1281" t="str">
        <f t="shared" si="729"/>
        <v/>
      </c>
      <c r="EA383" s="623" t="str">
        <f t="shared" si="730"/>
        <v/>
      </c>
      <c r="EB383" s="623" t="str">
        <f t="shared" si="731"/>
        <v/>
      </c>
      <c r="EC383" s="623" t="str">
        <f t="shared" si="732"/>
        <v/>
      </c>
      <c r="ED383" s="623" t="str">
        <f t="shared" si="733"/>
        <v/>
      </c>
      <c r="EE383" s="623" t="str">
        <f t="shared" si="734"/>
        <v/>
      </c>
      <c r="EF383" s="623" t="str">
        <f t="shared" si="735"/>
        <v/>
      </c>
      <c r="EG383" s="623" t="str">
        <f t="shared" si="736"/>
        <v/>
      </c>
      <c r="EH383" s="623" t="str">
        <f t="shared" si="737"/>
        <v/>
      </c>
      <c r="EI383" s="623" t="str">
        <f t="shared" si="738"/>
        <v/>
      </c>
      <c r="EJ383" s="623" t="str">
        <f t="shared" si="739"/>
        <v/>
      </c>
      <c r="EK383" s="623" t="str">
        <f t="shared" si="740"/>
        <v/>
      </c>
      <c r="EL383" s="623" t="str">
        <f t="shared" si="741"/>
        <v/>
      </c>
    </row>
    <row r="384" spans="1:142">
      <c r="A384" s="7" t="str">
        <f>IF('Rent Roll_RedIQ 1'!B377&gt;0,'Rent Roll_RedIQ 1'!B377,"")</f>
        <v/>
      </c>
      <c r="B384" s="7" t="str">
        <f>IF('Rent Roll_RedIQ 1'!C377&gt;0,'Rent Roll_RedIQ 1'!C377,"")</f>
        <v/>
      </c>
      <c r="C384" s="614">
        <f>IF('Rent Roll_RedIQ 1'!K377&gt;0,'Rent Roll_RedIQ 1'!K377,0)</f>
        <v>0</v>
      </c>
      <c r="D384" s="615" t="str">
        <f>IF('Rent Roll_RedIQ 1'!J377&gt;0,'Rent Roll_RedIQ 1'!J377,"")</f>
        <v/>
      </c>
      <c r="E384" s="624" t="str">
        <f t="shared" si="649"/>
        <v/>
      </c>
      <c r="F384" s="194"/>
      <c r="G384" s="194"/>
      <c r="H384" s="616" t="str">
        <f t="shared" si="633"/>
        <v/>
      </c>
      <c r="I384" s="1200">
        <f>IF('Rent Roll_RedIQ 1'!S377&gt;0,'Rent Roll_RedIQ 1'!S377,Purchase_Date-1)</f>
        <v>45991</v>
      </c>
      <c r="J384" s="617" t="str">
        <f t="shared" si="634"/>
        <v/>
      </c>
      <c r="K384" s="1205">
        <f t="shared" si="635"/>
        <v>46356</v>
      </c>
      <c r="L384" s="618" t="str">
        <f t="shared" si="634"/>
        <v/>
      </c>
      <c r="M384" s="1208">
        <f t="shared" si="636"/>
        <v>46721</v>
      </c>
      <c r="N384" s="614" t="str">
        <f t="shared" si="650"/>
        <v/>
      </c>
      <c r="O384" s="614" t="str">
        <f t="shared" si="651"/>
        <v/>
      </c>
      <c r="P384" s="614" t="str">
        <f t="shared" si="652"/>
        <v/>
      </c>
      <c r="Q384" s="614" t="str">
        <f t="shared" si="653"/>
        <v/>
      </c>
      <c r="R384" s="614" t="str">
        <f t="shared" si="654"/>
        <v/>
      </c>
      <c r="S384" s="614" t="str">
        <f t="shared" si="655"/>
        <v/>
      </c>
      <c r="T384" s="614" t="str">
        <f t="shared" si="656"/>
        <v/>
      </c>
      <c r="U384" s="619"/>
      <c r="V384" s="614"/>
      <c r="W384" s="620" t="str">
        <f t="shared" si="647"/>
        <v/>
      </c>
      <c r="X384" s="620" t="str">
        <f t="shared" si="743"/>
        <v/>
      </c>
      <c r="Y384" s="620" t="str">
        <f t="shared" si="743"/>
        <v/>
      </c>
      <c r="Z384" s="620" t="str">
        <f t="shared" si="743"/>
        <v/>
      </c>
      <c r="AA384" s="620" t="str">
        <f t="shared" si="743"/>
        <v/>
      </c>
      <c r="AB384" s="620" t="str">
        <f t="shared" si="743"/>
        <v/>
      </c>
      <c r="AC384" s="620" t="str">
        <f t="shared" si="743"/>
        <v/>
      </c>
      <c r="AD384" s="620" t="str">
        <f t="shared" si="743"/>
        <v/>
      </c>
      <c r="AE384" s="620" t="str">
        <f t="shared" si="743"/>
        <v/>
      </c>
      <c r="AF384" s="620" t="str">
        <f t="shared" si="743"/>
        <v/>
      </c>
      <c r="AG384" s="620" t="str">
        <f t="shared" si="743"/>
        <v/>
      </c>
      <c r="AH384" s="620" t="str">
        <f t="shared" si="742"/>
        <v/>
      </c>
      <c r="AI384" s="621" t="str">
        <f t="shared" si="629"/>
        <v/>
      </c>
      <c r="AJ384" s="621" t="str">
        <f t="shared" si="645"/>
        <v/>
      </c>
      <c r="AK384" s="621" t="str">
        <f t="shared" si="645"/>
        <v/>
      </c>
      <c r="AL384" s="621" t="str">
        <f t="shared" si="645"/>
        <v/>
      </c>
      <c r="AM384" s="621" t="str">
        <f t="shared" si="645"/>
        <v/>
      </c>
      <c r="AN384" s="621" t="str">
        <f t="shared" si="645"/>
        <v/>
      </c>
      <c r="AO384" s="621" t="str">
        <f t="shared" si="645"/>
        <v/>
      </c>
      <c r="AP384" s="621" t="str">
        <f t="shared" si="645"/>
        <v/>
      </c>
      <c r="AQ384" s="621" t="str">
        <f t="shared" si="645"/>
        <v/>
      </c>
      <c r="AR384" s="621" t="str">
        <f t="shared" si="645"/>
        <v/>
      </c>
      <c r="AS384" s="621" t="str">
        <f t="shared" si="645"/>
        <v/>
      </c>
      <c r="AT384" s="621" t="str">
        <f t="shared" si="645"/>
        <v/>
      </c>
      <c r="AU384" s="622" t="str">
        <f t="shared" si="644"/>
        <v/>
      </c>
      <c r="AV384" s="622" t="str">
        <f t="shared" si="646"/>
        <v/>
      </c>
      <c r="AW384" s="622" t="str">
        <f t="shared" si="646"/>
        <v/>
      </c>
      <c r="AX384" s="622" t="str">
        <f t="shared" si="646"/>
        <v/>
      </c>
      <c r="AY384" s="622" t="str">
        <f t="shared" si="646"/>
        <v/>
      </c>
      <c r="AZ384" s="622" t="str">
        <f t="shared" si="646"/>
        <v/>
      </c>
      <c r="BA384" s="622" t="str">
        <f t="shared" si="646"/>
        <v/>
      </c>
      <c r="BB384" s="622" t="str">
        <f t="shared" si="646"/>
        <v/>
      </c>
      <c r="BC384" s="622" t="str">
        <f t="shared" si="646"/>
        <v/>
      </c>
      <c r="BD384" s="622" t="str">
        <f t="shared" si="646"/>
        <v/>
      </c>
      <c r="BE384" s="622" t="str">
        <f t="shared" si="646"/>
        <v/>
      </c>
      <c r="BF384" s="622" t="str">
        <f t="shared" si="646"/>
        <v/>
      </c>
      <c r="BG384" s="623" t="str">
        <f t="shared" si="658"/>
        <v/>
      </c>
      <c r="BH384" s="623" t="str">
        <f t="shared" si="659"/>
        <v/>
      </c>
      <c r="BI384" s="623" t="str">
        <f t="shared" si="660"/>
        <v/>
      </c>
      <c r="BJ384" s="623" t="str">
        <f t="shared" si="661"/>
        <v/>
      </c>
      <c r="BK384" s="623" t="str">
        <f t="shared" si="662"/>
        <v/>
      </c>
      <c r="BL384" s="623" t="str">
        <f t="shared" si="663"/>
        <v/>
      </c>
      <c r="BM384" s="623" t="str">
        <f t="shared" si="664"/>
        <v/>
      </c>
      <c r="BN384" s="623" t="str">
        <f t="shared" si="665"/>
        <v/>
      </c>
      <c r="BO384" s="623" t="str">
        <f t="shared" si="666"/>
        <v/>
      </c>
      <c r="BP384" s="623" t="str">
        <f t="shared" si="667"/>
        <v/>
      </c>
      <c r="BQ384" s="623" t="str">
        <f t="shared" si="668"/>
        <v/>
      </c>
      <c r="BR384" s="623" t="str">
        <f t="shared" si="669"/>
        <v/>
      </c>
      <c r="BS384" s="1281" t="str">
        <f t="shared" si="670"/>
        <v/>
      </c>
      <c r="BT384" s="1281" t="str">
        <f t="shared" si="671"/>
        <v/>
      </c>
      <c r="BU384" s="1281" t="str">
        <f t="shared" si="672"/>
        <v/>
      </c>
      <c r="BV384" s="1281" t="str">
        <f t="shared" si="673"/>
        <v/>
      </c>
      <c r="BW384" s="1281" t="str">
        <f t="shared" si="674"/>
        <v/>
      </c>
      <c r="BX384" s="1281" t="str">
        <f t="shared" si="675"/>
        <v/>
      </c>
      <c r="BY384" s="1281" t="str">
        <f t="shared" si="676"/>
        <v/>
      </c>
      <c r="BZ384" s="1281" t="str">
        <f t="shared" si="677"/>
        <v/>
      </c>
      <c r="CA384" s="1281" t="str">
        <f t="shared" si="678"/>
        <v/>
      </c>
      <c r="CB384" s="1281" t="str">
        <f t="shared" si="679"/>
        <v/>
      </c>
      <c r="CC384" s="1281" t="str">
        <f t="shared" si="680"/>
        <v/>
      </c>
      <c r="CD384" s="1281" t="str">
        <f t="shared" si="681"/>
        <v/>
      </c>
      <c r="CE384" s="623" t="str">
        <f t="shared" si="682"/>
        <v/>
      </c>
      <c r="CF384" s="623" t="str">
        <f t="shared" si="683"/>
        <v/>
      </c>
      <c r="CG384" s="623" t="str">
        <f t="shared" si="684"/>
        <v/>
      </c>
      <c r="CH384" s="623" t="str">
        <f t="shared" si="685"/>
        <v/>
      </c>
      <c r="CI384" s="623" t="str">
        <f t="shared" si="686"/>
        <v/>
      </c>
      <c r="CJ384" s="623" t="str">
        <f t="shared" si="687"/>
        <v/>
      </c>
      <c r="CK384" s="623" t="str">
        <f t="shared" si="688"/>
        <v/>
      </c>
      <c r="CL384" s="623" t="str">
        <f t="shared" si="689"/>
        <v/>
      </c>
      <c r="CM384" s="623" t="str">
        <f t="shared" si="690"/>
        <v/>
      </c>
      <c r="CN384" s="623" t="str">
        <f t="shared" si="691"/>
        <v/>
      </c>
      <c r="CO384" s="623" t="str">
        <f t="shared" si="692"/>
        <v/>
      </c>
      <c r="CP384" s="623" t="str">
        <f t="shared" si="693"/>
        <v/>
      </c>
      <c r="CQ384" s="1281" t="str">
        <f t="shared" si="694"/>
        <v/>
      </c>
      <c r="CR384" s="1281" t="str">
        <f t="shared" si="695"/>
        <v/>
      </c>
      <c r="CS384" s="1281" t="str">
        <f t="shared" si="696"/>
        <v/>
      </c>
      <c r="CT384" s="1281" t="str">
        <f t="shared" si="697"/>
        <v/>
      </c>
      <c r="CU384" s="1281" t="str">
        <f t="shared" si="698"/>
        <v/>
      </c>
      <c r="CV384" s="1281" t="str">
        <f t="shared" si="699"/>
        <v/>
      </c>
      <c r="CW384" s="1281" t="str">
        <f t="shared" si="700"/>
        <v/>
      </c>
      <c r="CX384" s="1281" t="str">
        <f t="shared" si="701"/>
        <v/>
      </c>
      <c r="CY384" s="1281" t="str">
        <f t="shared" si="702"/>
        <v/>
      </c>
      <c r="CZ384" s="1281" t="str">
        <f t="shared" si="703"/>
        <v/>
      </c>
      <c r="DA384" s="1281" t="str">
        <f t="shared" si="704"/>
        <v/>
      </c>
      <c r="DB384" s="1281" t="str">
        <f t="shared" si="705"/>
        <v/>
      </c>
      <c r="DC384" s="623" t="str">
        <f t="shared" si="706"/>
        <v/>
      </c>
      <c r="DD384" s="623" t="str">
        <f t="shared" si="707"/>
        <v/>
      </c>
      <c r="DE384" s="623" t="str">
        <f t="shared" si="708"/>
        <v/>
      </c>
      <c r="DF384" s="623" t="str">
        <f t="shared" si="709"/>
        <v/>
      </c>
      <c r="DG384" s="623" t="str">
        <f t="shared" si="710"/>
        <v/>
      </c>
      <c r="DH384" s="623" t="str">
        <f t="shared" si="711"/>
        <v/>
      </c>
      <c r="DI384" s="623" t="str">
        <f t="shared" si="712"/>
        <v/>
      </c>
      <c r="DJ384" s="623" t="str">
        <f t="shared" si="713"/>
        <v/>
      </c>
      <c r="DK384" s="623" t="str">
        <f t="shared" si="714"/>
        <v/>
      </c>
      <c r="DL384" s="623" t="str">
        <f t="shared" si="715"/>
        <v/>
      </c>
      <c r="DM384" s="623" t="str">
        <f t="shared" si="716"/>
        <v/>
      </c>
      <c r="DN384" s="623" t="str">
        <f t="shared" si="717"/>
        <v/>
      </c>
      <c r="DO384" s="1281" t="str">
        <f t="shared" si="718"/>
        <v/>
      </c>
      <c r="DP384" s="1281" t="str">
        <f t="shared" si="719"/>
        <v/>
      </c>
      <c r="DQ384" s="1281" t="str">
        <f t="shared" si="720"/>
        <v/>
      </c>
      <c r="DR384" s="1281" t="str">
        <f t="shared" si="721"/>
        <v/>
      </c>
      <c r="DS384" s="1281" t="str">
        <f t="shared" si="722"/>
        <v/>
      </c>
      <c r="DT384" s="1281" t="str">
        <f t="shared" si="723"/>
        <v/>
      </c>
      <c r="DU384" s="1281" t="str">
        <f t="shared" si="724"/>
        <v/>
      </c>
      <c r="DV384" s="1281" t="str">
        <f t="shared" si="725"/>
        <v/>
      </c>
      <c r="DW384" s="1281" t="str">
        <f t="shared" si="726"/>
        <v/>
      </c>
      <c r="DX384" s="1281" t="str">
        <f t="shared" si="727"/>
        <v/>
      </c>
      <c r="DY384" s="1281" t="str">
        <f t="shared" si="728"/>
        <v/>
      </c>
      <c r="DZ384" s="1281" t="str">
        <f t="shared" si="729"/>
        <v/>
      </c>
      <c r="EA384" s="623" t="str">
        <f t="shared" si="730"/>
        <v/>
      </c>
      <c r="EB384" s="623" t="str">
        <f t="shared" si="731"/>
        <v/>
      </c>
      <c r="EC384" s="623" t="str">
        <f t="shared" si="732"/>
        <v/>
      </c>
      <c r="ED384" s="623" t="str">
        <f t="shared" si="733"/>
        <v/>
      </c>
      <c r="EE384" s="623" t="str">
        <f t="shared" si="734"/>
        <v/>
      </c>
      <c r="EF384" s="623" t="str">
        <f t="shared" si="735"/>
        <v/>
      </c>
      <c r="EG384" s="623" t="str">
        <f t="shared" si="736"/>
        <v/>
      </c>
      <c r="EH384" s="623" t="str">
        <f t="shared" si="737"/>
        <v/>
      </c>
      <c r="EI384" s="623" t="str">
        <f t="shared" si="738"/>
        <v/>
      </c>
      <c r="EJ384" s="623" t="str">
        <f t="shared" si="739"/>
        <v/>
      </c>
      <c r="EK384" s="623" t="str">
        <f t="shared" si="740"/>
        <v/>
      </c>
      <c r="EL384" s="623" t="str">
        <f t="shared" si="741"/>
        <v/>
      </c>
    </row>
    <row r="385" spans="1:142">
      <c r="A385" s="7" t="str">
        <f>IF('Rent Roll_RedIQ 1'!B378&gt;0,'Rent Roll_RedIQ 1'!B378,"")</f>
        <v/>
      </c>
      <c r="B385" s="7" t="str">
        <f>IF('Rent Roll_RedIQ 1'!C378&gt;0,'Rent Roll_RedIQ 1'!C378,"")</f>
        <v/>
      </c>
      <c r="C385" s="614">
        <f>IF('Rent Roll_RedIQ 1'!K378&gt;0,'Rent Roll_RedIQ 1'!K378,0)</f>
        <v>0</v>
      </c>
      <c r="D385" s="615" t="str">
        <f>IF('Rent Roll_RedIQ 1'!J378&gt;0,'Rent Roll_RedIQ 1'!J378,"")</f>
        <v/>
      </c>
      <c r="E385" s="624" t="str">
        <f t="shared" si="649"/>
        <v/>
      </c>
      <c r="F385" s="194"/>
      <c r="G385" s="194"/>
      <c r="H385" s="616" t="str">
        <f t="shared" si="633"/>
        <v/>
      </c>
      <c r="I385" s="1200">
        <f>IF('Rent Roll_RedIQ 1'!S378&gt;0,'Rent Roll_RedIQ 1'!S378,Purchase_Date-1)</f>
        <v>45991</v>
      </c>
      <c r="J385" s="617" t="str">
        <f t="shared" si="634"/>
        <v/>
      </c>
      <c r="K385" s="1205">
        <f t="shared" si="635"/>
        <v>46356</v>
      </c>
      <c r="L385" s="618" t="str">
        <f t="shared" si="634"/>
        <v/>
      </c>
      <c r="M385" s="1208">
        <f t="shared" si="636"/>
        <v>46721</v>
      </c>
      <c r="N385" s="614" t="str">
        <f t="shared" si="650"/>
        <v/>
      </c>
      <c r="O385" s="614" t="str">
        <f t="shared" si="651"/>
        <v/>
      </c>
      <c r="P385" s="614" t="str">
        <f t="shared" si="652"/>
        <v/>
      </c>
      <c r="Q385" s="614" t="str">
        <f t="shared" si="653"/>
        <v/>
      </c>
      <c r="R385" s="614" t="str">
        <f t="shared" si="654"/>
        <v/>
      </c>
      <c r="S385" s="614" t="str">
        <f t="shared" si="655"/>
        <v/>
      </c>
      <c r="T385" s="614" t="str">
        <f t="shared" si="656"/>
        <v/>
      </c>
      <c r="U385" s="619"/>
      <c r="V385" s="614"/>
      <c r="W385" s="620" t="str">
        <f t="shared" si="647"/>
        <v/>
      </c>
      <c r="X385" s="620" t="str">
        <f t="shared" si="743"/>
        <v/>
      </c>
      <c r="Y385" s="620" t="str">
        <f t="shared" si="743"/>
        <v/>
      </c>
      <c r="Z385" s="620" t="str">
        <f t="shared" si="743"/>
        <v/>
      </c>
      <c r="AA385" s="620" t="str">
        <f t="shared" si="743"/>
        <v/>
      </c>
      <c r="AB385" s="620" t="str">
        <f t="shared" si="743"/>
        <v/>
      </c>
      <c r="AC385" s="620" t="str">
        <f t="shared" si="743"/>
        <v/>
      </c>
      <c r="AD385" s="620" t="str">
        <f t="shared" si="743"/>
        <v/>
      </c>
      <c r="AE385" s="620" t="str">
        <f t="shared" si="743"/>
        <v/>
      </c>
      <c r="AF385" s="620" t="str">
        <f t="shared" si="743"/>
        <v/>
      </c>
      <c r="AG385" s="620" t="str">
        <f t="shared" si="743"/>
        <v/>
      </c>
      <c r="AH385" s="620" t="str">
        <f t="shared" si="742"/>
        <v/>
      </c>
      <c r="AI385" s="621" t="str">
        <f t="shared" si="629"/>
        <v/>
      </c>
      <c r="AJ385" s="621" t="str">
        <f t="shared" si="645"/>
        <v/>
      </c>
      <c r="AK385" s="621" t="str">
        <f t="shared" si="645"/>
        <v/>
      </c>
      <c r="AL385" s="621" t="str">
        <f t="shared" si="645"/>
        <v/>
      </c>
      <c r="AM385" s="621" t="str">
        <f t="shared" si="645"/>
        <v/>
      </c>
      <c r="AN385" s="621" t="str">
        <f t="shared" si="645"/>
        <v/>
      </c>
      <c r="AO385" s="621" t="str">
        <f t="shared" si="645"/>
        <v/>
      </c>
      <c r="AP385" s="621" t="str">
        <f t="shared" si="645"/>
        <v/>
      </c>
      <c r="AQ385" s="621" t="str">
        <f t="shared" si="645"/>
        <v/>
      </c>
      <c r="AR385" s="621" t="str">
        <f t="shared" si="645"/>
        <v/>
      </c>
      <c r="AS385" s="621" t="str">
        <f t="shared" ref="AJ385:AT408" si="744">IF($K385&gt;=AS$11,$H385,$J385)</f>
        <v/>
      </c>
      <c r="AT385" s="621" t="str">
        <f t="shared" si="744"/>
        <v/>
      </c>
      <c r="AU385" s="622" t="str">
        <f t="shared" si="644"/>
        <v/>
      </c>
      <c r="AV385" s="622" t="str">
        <f t="shared" si="646"/>
        <v/>
      </c>
      <c r="AW385" s="622" t="str">
        <f t="shared" si="646"/>
        <v/>
      </c>
      <c r="AX385" s="622" t="str">
        <f t="shared" si="646"/>
        <v/>
      </c>
      <c r="AY385" s="622" t="str">
        <f t="shared" si="646"/>
        <v/>
      </c>
      <c r="AZ385" s="622" t="str">
        <f t="shared" si="646"/>
        <v/>
      </c>
      <c r="BA385" s="622" t="str">
        <f t="shared" si="646"/>
        <v/>
      </c>
      <c r="BB385" s="622" t="str">
        <f t="shared" si="646"/>
        <v/>
      </c>
      <c r="BC385" s="622" t="str">
        <f t="shared" si="646"/>
        <v/>
      </c>
      <c r="BD385" s="622" t="str">
        <f t="shared" si="646"/>
        <v/>
      </c>
      <c r="BE385" s="622" t="str">
        <f t="shared" si="646"/>
        <v/>
      </c>
      <c r="BF385" s="622" t="str">
        <f t="shared" si="646"/>
        <v/>
      </c>
      <c r="BG385" s="623" t="str">
        <f t="shared" si="658"/>
        <v/>
      </c>
      <c r="BH385" s="623" t="str">
        <f t="shared" si="659"/>
        <v/>
      </c>
      <c r="BI385" s="623" t="str">
        <f t="shared" si="660"/>
        <v/>
      </c>
      <c r="BJ385" s="623" t="str">
        <f t="shared" si="661"/>
        <v/>
      </c>
      <c r="BK385" s="623" t="str">
        <f t="shared" si="662"/>
        <v/>
      </c>
      <c r="BL385" s="623" t="str">
        <f t="shared" si="663"/>
        <v/>
      </c>
      <c r="BM385" s="623" t="str">
        <f t="shared" si="664"/>
        <v/>
      </c>
      <c r="BN385" s="623" t="str">
        <f t="shared" si="665"/>
        <v/>
      </c>
      <c r="BO385" s="623" t="str">
        <f t="shared" si="666"/>
        <v/>
      </c>
      <c r="BP385" s="623" t="str">
        <f t="shared" si="667"/>
        <v/>
      </c>
      <c r="BQ385" s="623" t="str">
        <f t="shared" si="668"/>
        <v/>
      </c>
      <c r="BR385" s="623" t="str">
        <f t="shared" si="669"/>
        <v/>
      </c>
      <c r="BS385" s="1281" t="str">
        <f t="shared" si="670"/>
        <v/>
      </c>
      <c r="BT385" s="1281" t="str">
        <f t="shared" si="671"/>
        <v/>
      </c>
      <c r="BU385" s="1281" t="str">
        <f t="shared" si="672"/>
        <v/>
      </c>
      <c r="BV385" s="1281" t="str">
        <f t="shared" si="673"/>
        <v/>
      </c>
      <c r="BW385" s="1281" t="str">
        <f t="shared" si="674"/>
        <v/>
      </c>
      <c r="BX385" s="1281" t="str">
        <f t="shared" si="675"/>
        <v/>
      </c>
      <c r="BY385" s="1281" t="str">
        <f t="shared" si="676"/>
        <v/>
      </c>
      <c r="BZ385" s="1281" t="str">
        <f t="shared" si="677"/>
        <v/>
      </c>
      <c r="CA385" s="1281" t="str">
        <f t="shared" si="678"/>
        <v/>
      </c>
      <c r="CB385" s="1281" t="str">
        <f t="shared" si="679"/>
        <v/>
      </c>
      <c r="CC385" s="1281" t="str">
        <f t="shared" si="680"/>
        <v/>
      </c>
      <c r="CD385" s="1281" t="str">
        <f t="shared" si="681"/>
        <v/>
      </c>
      <c r="CE385" s="623" t="str">
        <f t="shared" si="682"/>
        <v/>
      </c>
      <c r="CF385" s="623" t="str">
        <f t="shared" si="683"/>
        <v/>
      </c>
      <c r="CG385" s="623" t="str">
        <f t="shared" si="684"/>
        <v/>
      </c>
      <c r="CH385" s="623" t="str">
        <f t="shared" si="685"/>
        <v/>
      </c>
      <c r="CI385" s="623" t="str">
        <f t="shared" si="686"/>
        <v/>
      </c>
      <c r="CJ385" s="623" t="str">
        <f t="shared" si="687"/>
        <v/>
      </c>
      <c r="CK385" s="623" t="str">
        <f t="shared" si="688"/>
        <v/>
      </c>
      <c r="CL385" s="623" t="str">
        <f t="shared" si="689"/>
        <v/>
      </c>
      <c r="CM385" s="623" t="str">
        <f t="shared" si="690"/>
        <v/>
      </c>
      <c r="CN385" s="623" t="str">
        <f t="shared" si="691"/>
        <v/>
      </c>
      <c r="CO385" s="623" t="str">
        <f t="shared" si="692"/>
        <v/>
      </c>
      <c r="CP385" s="623" t="str">
        <f t="shared" si="693"/>
        <v/>
      </c>
      <c r="CQ385" s="1281" t="str">
        <f t="shared" si="694"/>
        <v/>
      </c>
      <c r="CR385" s="1281" t="str">
        <f t="shared" si="695"/>
        <v/>
      </c>
      <c r="CS385" s="1281" t="str">
        <f t="shared" si="696"/>
        <v/>
      </c>
      <c r="CT385" s="1281" t="str">
        <f t="shared" si="697"/>
        <v/>
      </c>
      <c r="CU385" s="1281" t="str">
        <f t="shared" si="698"/>
        <v/>
      </c>
      <c r="CV385" s="1281" t="str">
        <f t="shared" si="699"/>
        <v/>
      </c>
      <c r="CW385" s="1281" t="str">
        <f t="shared" si="700"/>
        <v/>
      </c>
      <c r="CX385" s="1281" t="str">
        <f t="shared" si="701"/>
        <v/>
      </c>
      <c r="CY385" s="1281" t="str">
        <f t="shared" si="702"/>
        <v/>
      </c>
      <c r="CZ385" s="1281" t="str">
        <f t="shared" si="703"/>
        <v/>
      </c>
      <c r="DA385" s="1281" t="str">
        <f t="shared" si="704"/>
        <v/>
      </c>
      <c r="DB385" s="1281" t="str">
        <f t="shared" si="705"/>
        <v/>
      </c>
      <c r="DC385" s="623" t="str">
        <f t="shared" si="706"/>
        <v/>
      </c>
      <c r="DD385" s="623" t="str">
        <f t="shared" si="707"/>
        <v/>
      </c>
      <c r="DE385" s="623" t="str">
        <f t="shared" si="708"/>
        <v/>
      </c>
      <c r="DF385" s="623" t="str">
        <f t="shared" si="709"/>
        <v/>
      </c>
      <c r="DG385" s="623" t="str">
        <f t="shared" si="710"/>
        <v/>
      </c>
      <c r="DH385" s="623" t="str">
        <f t="shared" si="711"/>
        <v/>
      </c>
      <c r="DI385" s="623" t="str">
        <f t="shared" si="712"/>
        <v/>
      </c>
      <c r="DJ385" s="623" t="str">
        <f t="shared" si="713"/>
        <v/>
      </c>
      <c r="DK385" s="623" t="str">
        <f t="shared" si="714"/>
        <v/>
      </c>
      <c r="DL385" s="623" t="str">
        <f t="shared" si="715"/>
        <v/>
      </c>
      <c r="DM385" s="623" t="str">
        <f t="shared" si="716"/>
        <v/>
      </c>
      <c r="DN385" s="623" t="str">
        <f t="shared" si="717"/>
        <v/>
      </c>
      <c r="DO385" s="1281" t="str">
        <f t="shared" si="718"/>
        <v/>
      </c>
      <c r="DP385" s="1281" t="str">
        <f t="shared" si="719"/>
        <v/>
      </c>
      <c r="DQ385" s="1281" t="str">
        <f t="shared" si="720"/>
        <v/>
      </c>
      <c r="DR385" s="1281" t="str">
        <f t="shared" si="721"/>
        <v/>
      </c>
      <c r="DS385" s="1281" t="str">
        <f t="shared" si="722"/>
        <v/>
      </c>
      <c r="DT385" s="1281" t="str">
        <f t="shared" si="723"/>
        <v/>
      </c>
      <c r="DU385" s="1281" t="str">
        <f t="shared" si="724"/>
        <v/>
      </c>
      <c r="DV385" s="1281" t="str">
        <f t="shared" si="725"/>
        <v/>
      </c>
      <c r="DW385" s="1281" t="str">
        <f t="shared" si="726"/>
        <v/>
      </c>
      <c r="DX385" s="1281" t="str">
        <f t="shared" si="727"/>
        <v/>
      </c>
      <c r="DY385" s="1281" t="str">
        <f t="shared" si="728"/>
        <v/>
      </c>
      <c r="DZ385" s="1281" t="str">
        <f t="shared" si="729"/>
        <v/>
      </c>
      <c r="EA385" s="623" t="str">
        <f t="shared" si="730"/>
        <v/>
      </c>
      <c r="EB385" s="623" t="str">
        <f t="shared" si="731"/>
        <v/>
      </c>
      <c r="EC385" s="623" t="str">
        <f t="shared" si="732"/>
        <v/>
      </c>
      <c r="ED385" s="623" t="str">
        <f t="shared" si="733"/>
        <v/>
      </c>
      <c r="EE385" s="623" t="str">
        <f t="shared" si="734"/>
        <v/>
      </c>
      <c r="EF385" s="623" t="str">
        <f t="shared" si="735"/>
        <v/>
      </c>
      <c r="EG385" s="623" t="str">
        <f t="shared" si="736"/>
        <v/>
      </c>
      <c r="EH385" s="623" t="str">
        <f t="shared" si="737"/>
        <v/>
      </c>
      <c r="EI385" s="623" t="str">
        <f t="shared" si="738"/>
        <v/>
      </c>
      <c r="EJ385" s="623" t="str">
        <f t="shared" si="739"/>
        <v/>
      </c>
      <c r="EK385" s="623" t="str">
        <f t="shared" si="740"/>
        <v/>
      </c>
      <c r="EL385" s="623" t="str">
        <f t="shared" si="741"/>
        <v/>
      </c>
    </row>
    <row r="386" spans="1:142">
      <c r="A386" s="7" t="str">
        <f>IF('Rent Roll_RedIQ 1'!B379&gt;0,'Rent Roll_RedIQ 1'!B379,"")</f>
        <v/>
      </c>
      <c r="B386" s="7" t="str">
        <f>IF('Rent Roll_RedIQ 1'!C379&gt;0,'Rent Roll_RedIQ 1'!C379,"")</f>
        <v/>
      </c>
      <c r="C386" s="614">
        <f>IF('Rent Roll_RedIQ 1'!K379&gt;0,'Rent Roll_RedIQ 1'!K379,0)</f>
        <v>0</v>
      </c>
      <c r="D386" s="615" t="str">
        <f>IF('Rent Roll_RedIQ 1'!J379&gt;0,'Rent Roll_RedIQ 1'!J379,"")</f>
        <v/>
      </c>
      <c r="E386" s="624" t="str">
        <f t="shared" si="649"/>
        <v/>
      </c>
      <c r="F386" s="194"/>
      <c r="G386" s="194"/>
      <c r="H386" s="616" t="str">
        <f t="shared" si="633"/>
        <v/>
      </c>
      <c r="I386" s="1200">
        <f>IF('Rent Roll_RedIQ 1'!S379&gt;0,'Rent Roll_RedIQ 1'!S379,Purchase_Date-1)</f>
        <v>45991</v>
      </c>
      <c r="J386" s="617" t="str">
        <f t="shared" si="634"/>
        <v/>
      </c>
      <c r="K386" s="1205">
        <f t="shared" si="635"/>
        <v>46356</v>
      </c>
      <c r="L386" s="618" t="str">
        <f t="shared" si="634"/>
        <v/>
      </c>
      <c r="M386" s="1208">
        <f t="shared" si="636"/>
        <v>46721</v>
      </c>
      <c r="N386" s="614" t="str">
        <f t="shared" si="650"/>
        <v/>
      </c>
      <c r="O386" s="614" t="str">
        <f t="shared" si="651"/>
        <v/>
      </c>
      <c r="P386" s="614" t="str">
        <f t="shared" si="652"/>
        <v/>
      </c>
      <c r="Q386" s="614" t="str">
        <f t="shared" si="653"/>
        <v/>
      </c>
      <c r="R386" s="614" t="str">
        <f t="shared" si="654"/>
        <v/>
      </c>
      <c r="S386" s="614" t="str">
        <f t="shared" si="655"/>
        <v/>
      </c>
      <c r="T386" s="614" t="str">
        <f t="shared" si="656"/>
        <v/>
      </c>
      <c r="U386" s="619"/>
      <c r="V386" s="614"/>
      <c r="W386" s="620" t="str">
        <f t="shared" si="647"/>
        <v/>
      </c>
      <c r="X386" s="620" t="str">
        <f t="shared" si="743"/>
        <v/>
      </c>
      <c r="Y386" s="620" t="str">
        <f t="shared" si="743"/>
        <v/>
      </c>
      <c r="Z386" s="620" t="str">
        <f t="shared" si="743"/>
        <v/>
      </c>
      <c r="AA386" s="620" t="str">
        <f t="shared" si="743"/>
        <v/>
      </c>
      <c r="AB386" s="620" t="str">
        <f t="shared" si="743"/>
        <v/>
      </c>
      <c r="AC386" s="620" t="str">
        <f t="shared" si="743"/>
        <v/>
      </c>
      <c r="AD386" s="620" t="str">
        <f t="shared" si="743"/>
        <v/>
      </c>
      <c r="AE386" s="620" t="str">
        <f t="shared" si="743"/>
        <v/>
      </c>
      <c r="AF386" s="620" t="str">
        <f t="shared" si="743"/>
        <v/>
      </c>
      <c r="AG386" s="620" t="str">
        <f t="shared" si="743"/>
        <v/>
      </c>
      <c r="AH386" s="620" t="str">
        <f t="shared" si="742"/>
        <v/>
      </c>
      <c r="AI386" s="621" t="str">
        <f t="shared" si="629"/>
        <v/>
      </c>
      <c r="AJ386" s="621" t="str">
        <f t="shared" si="744"/>
        <v/>
      </c>
      <c r="AK386" s="621" t="str">
        <f t="shared" si="744"/>
        <v/>
      </c>
      <c r="AL386" s="621" t="str">
        <f t="shared" si="744"/>
        <v/>
      </c>
      <c r="AM386" s="621" t="str">
        <f t="shared" si="744"/>
        <v/>
      </c>
      <c r="AN386" s="621" t="str">
        <f t="shared" si="744"/>
        <v/>
      </c>
      <c r="AO386" s="621" t="str">
        <f t="shared" si="744"/>
        <v/>
      </c>
      <c r="AP386" s="621" t="str">
        <f t="shared" si="744"/>
        <v/>
      </c>
      <c r="AQ386" s="621" t="str">
        <f t="shared" si="744"/>
        <v/>
      </c>
      <c r="AR386" s="621" t="str">
        <f t="shared" si="744"/>
        <v/>
      </c>
      <c r="AS386" s="621" t="str">
        <f t="shared" si="744"/>
        <v/>
      </c>
      <c r="AT386" s="621" t="str">
        <f t="shared" si="744"/>
        <v/>
      </c>
      <c r="AU386" s="622" t="str">
        <f t="shared" si="644"/>
        <v/>
      </c>
      <c r="AV386" s="622" t="str">
        <f t="shared" ref="AV386:BF395" si="745">IF($M386&gt;=AV$11,$J386,$L386)</f>
        <v/>
      </c>
      <c r="AW386" s="622" t="str">
        <f t="shared" si="745"/>
        <v/>
      </c>
      <c r="AX386" s="622" t="str">
        <f t="shared" si="745"/>
        <v/>
      </c>
      <c r="AY386" s="622" t="str">
        <f t="shared" si="745"/>
        <v/>
      </c>
      <c r="AZ386" s="622" t="str">
        <f t="shared" si="745"/>
        <v/>
      </c>
      <c r="BA386" s="622" t="str">
        <f t="shared" si="745"/>
        <v/>
      </c>
      <c r="BB386" s="622" t="str">
        <f t="shared" si="745"/>
        <v/>
      </c>
      <c r="BC386" s="622" t="str">
        <f t="shared" si="745"/>
        <v/>
      </c>
      <c r="BD386" s="622" t="str">
        <f t="shared" si="745"/>
        <v/>
      </c>
      <c r="BE386" s="622" t="str">
        <f t="shared" si="745"/>
        <v/>
      </c>
      <c r="BF386" s="622" t="str">
        <f t="shared" si="745"/>
        <v/>
      </c>
      <c r="BG386" s="623" t="str">
        <f t="shared" si="658"/>
        <v/>
      </c>
      <c r="BH386" s="623" t="str">
        <f t="shared" si="659"/>
        <v/>
      </c>
      <c r="BI386" s="623" t="str">
        <f t="shared" si="660"/>
        <v/>
      </c>
      <c r="BJ386" s="623" t="str">
        <f t="shared" si="661"/>
        <v/>
      </c>
      <c r="BK386" s="623" t="str">
        <f t="shared" si="662"/>
        <v/>
      </c>
      <c r="BL386" s="623" t="str">
        <f t="shared" si="663"/>
        <v/>
      </c>
      <c r="BM386" s="623" t="str">
        <f t="shared" si="664"/>
        <v/>
      </c>
      <c r="BN386" s="623" t="str">
        <f t="shared" si="665"/>
        <v/>
      </c>
      <c r="BO386" s="623" t="str">
        <f t="shared" si="666"/>
        <v/>
      </c>
      <c r="BP386" s="623" t="str">
        <f t="shared" si="667"/>
        <v/>
      </c>
      <c r="BQ386" s="623" t="str">
        <f t="shared" si="668"/>
        <v/>
      </c>
      <c r="BR386" s="623" t="str">
        <f t="shared" si="669"/>
        <v/>
      </c>
      <c r="BS386" s="1281" t="str">
        <f t="shared" si="670"/>
        <v/>
      </c>
      <c r="BT386" s="1281" t="str">
        <f t="shared" si="671"/>
        <v/>
      </c>
      <c r="BU386" s="1281" t="str">
        <f t="shared" si="672"/>
        <v/>
      </c>
      <c r="BV386" s="1281" t="str">
        <f t="shared" si="673"/>
        <v/>
      </c>
      <c r="BW386" s="1281" t="str">
        <f t="shared" si="674"/>
        <v/>
      </c>
      <c r="BX386" s="1281" t="str">
        <f t="shared" si="675"/>
        <v/>
      </c>
      <c r="BY386" s="1281" t="str">
        <f t="shared" si="676"/>
        <v/>
      </c>
      <c r="BZ386" s="1281" t="str">
        <f t="shared" si="677"/>
        <v/>
      </c>
      <c r="CA386" s="1281" t="str">
        <f t="shared" si="678"/>
        <v/>
      </c>
      <c r="CB386" s="1281" t="str">
        <f t="shared" si="679"/>
        <v/>
      </c>
      <c r="CC386" s="1281" t="str">
        <f t="shared" si="680"/>
        <v/>
      </c>
      <c r="CD386" s="1281" t="str">
        <f t="shared" si="681"/>
        <v/>
      </c>
      <c r="CE386" s="623" t="str">
        <f t="shared" si="682"/>
        <v/>
      </c>
      <c r="CF386" s="623" t="str">
        <f t="shared" si="683"/>
        <v/>
      </c>
      <c r="CG386" s="623" t="str">
        <f t="shared" si="684"/>
        <v/>
      </c>
      <c r="CH386" s="623" t="str">
        <f t="shared" si="685"/>
        <v/>
      </c>
      <c r="CI386" s="623" t="str">
        <f t="shared" si="686"/>
        <v/>
      </c>
      <c r="CJ386" s="623" t="str">
        <f t="shared" si="687"/>
        <v/>
      </c>
      <c r="CK386" s="623" t="str">
        <f t="shared" si="688"/>
        <v/>
      </c>
      <c r="CL386" s="623" t="str">
        <f t="shared" si="689"/>
        <v/>
      </c>
      <c r="CM386" s="623" t="str">
        <f t="shared" si="690"/>
        <v/>
      </c>
      <c r="CN386" s="623" t="str">
        <f t="shared" si="691"/>
        <v/>
      </c>
      <c r="CO386" s="623" t="str">
        <f t="shared" si="692"/>
        <v/>
      </c>
      <c r="CP386" s="623" t="str">
        <f t="shared" si="693"/>
        <v/>
      </c>
      <c r="CQ386" s="1281" t="str">
        <f t="shared" si="694"/>
        <v/>
      </c>
      <c r="CR386" s="1281" t="str">
        <f t="shared" si="695"/>
        <v/>
      </c>
      <c r="CS386" s="1281" t="str">
        <f t="shared" si="696"/>
        <v/>
      </c>
      <c r="CT386" s="1281" t="str">
        <f t="shared" si="697"/>
        <v/>
      </c>
      <c r="CU386" s="1281" t="str">
        <f t="shared" si="698"/>
        <v/>
      </c>
      <c r="CV386" s="1281" t="str">
        <f t="shared" si="699"/>
        <v/>
      </c>
      <c r="CW386" s="1281" t="str">
        <f t="shared" si="700"/>
        <v/>
      </c>
      <c r="CX386" s="1281" t="str">
        <f t="shared" si="701"/>
        <v/>
      </c>
      <c r="CY386" s="1281" t="str">
        <f t="shared" si="702"/>
        <v/>
      </c>
      <c r="CZ386" s="1281" t="str">
        <f t="shared" si="703"/>
        <v/>
      </c>
      <c r="DA386" s="1281" t="str">
        <f t="shared" si="704"/>
        <v/>
      </c>
      <c r="DB386" s="1281" t="str">
        <f t="shared" si="705"/>
        <v/>
      </c>
      <c r="DC386" s="623" t="str">
        <f t="shared" si="706"/>
        <v/>
      </c>
      <c r="DD386" s="623" t="str">
        <f t="shared" si="707"/>
        <v/>
      </c>
      <c r="DE386" s="623" t="str">
        <f t="shared" si="708"/>
        <v/>
      </c>
      <c r="DF386" s="623" t="str">
        <f t="shared" si="709"/>
        <v/>
      </c>
      <c r="DG386" s="623" t="str">
        <f t="shared" si="710"/>
        <v/>
      </c>
      <c r="DH386" s="623" t="str">
        <f t="shared" si="711"/>
        <v/>
      </c>
      <c r="DI386" s="623" t="str">
        <f t="shared" si="712"/>
        <v/>
      </c>
      <c r="DJ386" s="623" t="str">
        <f t="shared" si="713"/>
        <v/>
      </c>
      <c r="DK386" s="623" t="str">
        <f t="shared" si="714"/>
        <v/>
      </c>
      <c r="DL386" s="623" t="str">
        <f t="shared" si="715"/>
        <v/>
      </c>
      <c r="DM386" s="623" t="str">
        <f t="shared" si="716"/>
        <v/>
      </c>
      <c r="DN386" s="623" t="str">
        <f t="shared" si="717"/>
        <v/>
      </c>
      <c r="DO386" s="1281" t="str">
        <f t="shared" si="718"/>
        <v/>
      </c>
      <c r="DP386" s="1281" t="str">
        <f t="shared" si="719"/>
        <v/>
      </c>
      <c r="DQ386" s="1281" t="str">
        <f t="shared" si="720"/>
        <v/>
      </c>
      <c r="DR386" s="1281" t="str">
        <f t="shared" si="721"/>
        <v/>
      </c>
      <c r="DS386" s="1281" t="str">
        <f t="shared" si="722"/>
        <v/>
      </c>
      <c r="DT386" s="1281" t="str">
        <f t="shared" si="723"/>
        <v/>
      </c>
      <c r="DU386" s="1281" t="str">
        <f t="shared" si="724"/>
        <v/>
      </c>
      <c r="DV386" s="1281" t="str">
        <f t="shared" si="725"/>
        <v/>
      </c>
      <c r="DW386" s="1281" t="str">
        <f t="shared" si="726"/>
        <v/>
      </c>
      <c r="DX386" s="1281" t="str">
        <f t="shared" si="727"/>
        <v/>
      </c>
      <c r="DY386" s="1281" t="str">
        <f t="shared" si="728"/>
        <v/>
      </c>
      <c r="DZ386" s="1281" t="str">
        <f t="shared" si="729"/>
        <v/>
      </c>
      <c r="EA386" s="623" t="str">
        <f t="shared" si="730"/>
        <v/>
      </c>
      <c r="EB386" s="623" t="str">
        <f t="shared" si="731"/>
        <v/>
      </c>
      <c r="EC386" s="623" t="str">
        <f t="shared" si="732"/>
        <v/>
      </c>
      <c r="ED386" s="623" t="str">
        <f t="shared" si="733"/>
        <v/>
      </c>
      <c r="EE386" s="623" t="str">
        <f t="shared" si="734"/>
        <v/>
      </c>
      <c r="EF386" s="623" t="str">
        <f t="shared" si="735"/>
        <v/>
      </c>
      <c r="EG386" s="623" t="str">
        <f t="shared" si="736"/>
        <v/>
      </c>
      <c r="EH386" s="623" t="str">
        <f t="shared" si="737"/>
        <v/>
      </c>
      <c r="EI386" s="623" t="str">
        <f t="shared" si="738"/>
        <v/>
      </c>
      <c r="EJ386" s="623" t="str">
        <f t="shared" si="739"/>
        <v/>
      </c>
      <c r="EK386" s="623" t="str">
        <f t="shared" si="740"/>
        <v/>
      </c>
      <c r="EL386" s="623" t="str">
        <f t="shared" si="741"/>
        <v/>
      </c>
    </row>
    <row r="387" spans="1:142">
      <c r="A387" s="7" t="str">
        <f>IF('Rent Roll_RedIQ 1'!B380&gt;0,'Rent Roll_RedIQ 1'!B380,"")</f>
        <v/>
      </c>
      <c r="B387" s="7" t="str">
        <f>IF('Rent Roll_RedIQ 1'!C380&gt;0,'Rent Roll_RedIQ 1'!C380,"")</f>
        <v/>
      </c>
      <c r="C387" s="614">
        <f>IF('Rent Roll_RedIQ 1'!K380&gt;0,'Rent Roll_RedIQ 1'!K380,0)</f>
        <v>0</v>
      </c>
      <c r="D387" s="615" t="str">
        <f>IF('Rent Roll_RedIQ 1'!J380&gt;0,'Rent Roll_RedIQ 1'!J380,"")</f>
        <v/>
      </c>
      <c r="E387" s="624" t="str">
        <f t="shared" si="649"/>
        <v/>
      </c>
      <c r="F387" s="194"/>
      <c r="G387" s="194"/>
      <c r="H387" s="616" t="str">
        <f t="shared" si="633"/>
        <v/>
      </c>
      <c r="I387" s="1200">
        <f>IF('Rent Roll_RedIQ 1'!S380&gt;0,'Rent Roll_RedIQ 1'!S380,Purchase_Date-1)</f>
        <v>45991</v>
      </c>
      <c r="J387" s="617" t="str">
        <f t="shared" si="634"/>
        <v/>
      </c>
      <c r="K387" s="1205">
        <f t="shared" si="635"/>
        <v>46356</v>
      </c>
      <c r="L387" s="618" t="str">
        <f t="shared" si="634"/>
        <v/>
      </c>
      <c r="M387" s="1208">
        <f t="shared" si="636"/>
        <v>46721</v>
      </c>
      <c r="N387" s="614" t="str">
        <f t="shared" si="650"/>
        <v/>
      </c>
      <c r="O387" s="614" t="str">
        <f t="shared" si="651"/>
        <v/>
      </c>
      <c r="P387" s="614" t="str">
        <f t="shared" si="652"/>
        <v/>
      </c>
      <c r="Q387" s="614" t="str">
        <f t="shared" si="653"/>
        <v/>
      </c>
      <c r="R387" s="614" t="str">
        <f t="shared" si="654"/>
        <v/>
      </c>
      <c r="S387" s="614" t="str">
        <f t="shared" si="655"/>
        <v/>
      </c>
      <c r="T387" s="614" t="str">
        <f t="shared" si="656"/>
        <v/>
      </c>
      <c r="U387" s="619"/>
      <c r="V387" s="614"/>
      <c r="W387" s="620" t="str">
        <f t="shared" si="647"/>
        <v/>
      </c>
      <c r="X387" s="620" t="str">
        <f t="shared" si="743"/>
        <v/>
      </c>
      <c r="Y387" s="620" t="str">
        <f t="shared" si="743"/>
        <v/>
      </c>
      <c r="Z387" s="620" t="str">
        <f t="shared" si="743"/>
        <v/>
      </c>
      <c r="AA387" s="620" t="str">
        <f t="shared" si="743"/>
        <v/>
      </c>
      <c r="AB387" s="620" t="str">
        <f t="shared" si="743"/>
        <v/>
      </c>
      <c r="AC387" s="620" t="str">
        <f t="shared" si="743"/>
        <v/>
      </c>
      <c r="AD387" s="620" t="str">
        <f t="shared" si="743"/>
        <v/>
      </c>
      <c r="AE387" s="620" t="str">
        <f t="shared" si="743"/>
        <v/>
      </c>
      <c r="AF387" s="620" t="str">
        <f t="shared" si="743"/>
        <v/>
      </c>
      <c r="AG387" s="620" t="str">
        <f t="shared" si="743"/>
        <v/>
      </c>
      <c r="AH387" s="620" t="str">
        <f t="shared" si="742"/>
        <v/>
      </c>
      <c r="AI387" s="621" t="str">
        <f t="shared" si="629"/>
        <v/>
      </c>
      <c r="AJ387" s="621" t="str">
        <f t="shared" si="744"/>
        <v/>
      </c>
      <c r="AK387" s="621" t="str">
        <f t="shared" si="744"/>
        <v/>
      </c>
      <c r="AL387" s="621" t="str">
        <f t="shared" si="744"/>
        <v/>
      </c>
      <c r="AM387" s="621" t="str">
        <f t="shared" si="744"/>
        <v/>
      </c>
      <c r="AN387" s="621" t="str">
        <f t="shared" si="744"/>
        <v/>
      </c>
      <c r="AO387" s="621" t="str">
        <f t="shared" si="744"/>
        <v/>
      </c>
      <c r="AP387" s="621" t="str">
        <f t="shared" si="744"/>
        <v/>
      </c>
      <c r="AQ387" s="621" t="str">
        <f t="shared" si="744"/>
        <v/>
      </c>
      <c r="AR387" s="621" t="str">
        <f t="shared" si="744"/>
        <v/>
      </c>
      <c r="AS387" s="621" t="str">
        <f t="shared" si="744"/>
        <v/>
      </c>
      <c r="AT387" s="621" t="str">
        <f t="shared" si="744"/>
        <v/>
      </c>
      <c r="AU387" s="622" t="str">
        <f t="shared" si="644"/>
        <v/>
      </c>
      <c r="AV387" s="622" t="str">
        <f t="shared" si="745"/>
        <v/>
      </c>
      <c r="AW387" s="622" t="str">
        <f t="shared" si="745"/>
        <v/>
      </c>
      <c r="AX387" s="622" t="str">
        <f t="shared" si="745"/>
        <v/>
      </c>
      <c r="AY387" s="622" t="str">
        <f t="shared" si="745"/>
        <v/>
      </c>
      <c r="AZ387" s="622" t="str">
        <f t="shared" si="745"/>
        <v/>
      </c>
      <c r="BA387" s="622" t="str">
        <f t="shared" si="745"/>
        <v/>
      </c>
      <c r="BB387" s="622" t="str">
        <f t="shared" si="745"/>
        <v/>
      </c>
      <c r="BC387" s="622" t="str">
        <f t="shared" si="745"/>
        <v/>
      </c>
      <c r="BD387" s="622" t="str">
        <f t="shared" si="745"/>
        <v/>
      </c>
      <c r="BE387" s="622" t="str">
        <f t="shared" si="745"/>
        <v/>
      </c>
      <c r="BF387" s="622" t="str">
        <f t="shared" si="745"/>
        <v/>
      </c>
      <c r="BG387" s="623" t="str">
        <f t="shared" si="658"/>
        <v/>
      </c>
      <c r="BH387" s="623" t="str">
        <f t="shared" si="659"/>
        <v/>
      </c>
      <c r="BI387" s="623" t="str">
        <f t="shared" si="660"/>
        <v/>
      </c>
      <c r="BJ387" s="623" t="str">
        <f t="shared" si="661"/>
        <v/>
      </c>
      <c r="BK387" s="623" t="str">
        <f t="shared" si="662"/>
        <v/>
      </c>
      <c r="BL387" s="623" t="str">
        <f t="shared" si="663"/>
        <v/>
      </c>
      <c r="BM387" s="623" t="str">
        <f t="shared" si="664"/>
        <v/>
      </c>
      <c r="BN387" s="623" t="str">
        <f t="shared" si="665"/>
        <v/>
      </c>
      <c r="BO387" s="623" t="str">
        <f t="shared" si="666"/>
        <v/>
      </c>
      <c r="BP387" s="623" t="str">
        <f t="shared" si="667"/>
        <v/>
      </c>
      <c r="BQ387" s="623" t="str">
        <f t="shared" si="668"/>
        <v/>
      </c>
      <c r="BR387" s="623" t="str">
        <f t="shared" si="669"/>
        <v/>
      </c>
      <c r="BS387" s="1281" t="str">
        <f t="shared" si="670"/>
        <v/>
      </c>
      <c r="BT387" s="1281" t="str">
        <f t="shared" si="671"/>
        <v/>
      </c>
      <c r="BU387" s="1281" t="str">
        <f t="shared" si="672"/>
        <v/>
      </c>
      <c r="BV387" s="1281" t="str">
        <f t="shared" si="673"/>
        <v/>
      </c>
      <c r="BW387" s="1281" t="str">
        <f t="shared" si="674"/>
        <v/>
      </c>
      <c r="BX387" s="1281" t="str">
        <f t="shared" si="675"/>
        <v/>
      </c>
      <c r="BY387" s="1281" t="str">
        <f t="shared" si="676"/>
        <v/>
      </c>
      <c r="BZ387" s="1281" t="str">
        <f t="shared" si="677"/>
        <v/>
      </c>
      <c r="CA387" s="1281" t="str">
        <f t="shared" si="678"/>
        <v/>
      </c>
      <c r="CB387" s="1281" t="str">
        <f t="shared" si="679"/>
        <v/>
      </c>
      <c r="CC387" s="1281" t="str">
        <f t="shared" si="680"/>
        <v/>
      </c>
      <c r="CD387" s="1281" t="str">
        <f t="shared" si="681"/>
        <v/>
      </c>
      <c r="CE387" s="623" t="str">
        <f t="shared" si="682"/>
        <v/>
      </c>
      <c r="CF387" s="623" t="str">
        <f t="shared" si="683"/>
        <v/>
      </c>
      <c r="CG387" s="623" t="str">
        <f t="shared" si="684"/>
        <v/>
      </c>
      <c r="CH387" s="623" t="str">
        <f t="shared" si="685"/>
        <v/>
      </c>
      <c r="CI387" s="623" t="str">
        <f t="shared" si="686"/>
        <v/>
      </c>
      <c r="CJ387" s="623" t="str">
        <f t="shared" si="687"/>
        <v/>
      </c>
      <c r="CK387" s="623" t="str">
        <f t="shared" si="688"/>
        <v/>
      </c>
      <c r="CL387" s="623" t="str">
        <f t="shared" si="689"/>
        <v/>
      </c>
      <c r="CM387" s="623" t="str">
        <f t="shared" si="690"/>
        <v/>
      </c>
      <c r="CN387" s="623" t="str">
        <f t="shared" si="691"/>
        <v/>
      </c>
      <c r="CO387" s="623" t="str">
        <f t="shared" si="692"/>
        <v/>
      </c>
      <c r="CP387" s="623" t="str">
        <f t="shared" si="693"/>
        <v/>
      </c>
      <c r="CQ387" s="1281" t="str">
        <f t="shared" si="694"/>
        <v/>
      </c>
      <c r="CR387" s="1281" t="str">
        <f t="shared" si="695"/>
        <v/>
      </c>
      <c r="CS387" s="1281" t="str">
        <f t="shared" si="696"/>
        <v/>
      </c>
      <c r="CT387" s="1281" t="str">
        <f t="shared" si="697"/>
        <v/>
      </c>
      <c r="CU387" s="1281" t="str">
        <f t="shared" si="698"/>
        <v/>
      </c>
      <c r="CV387" s="1281" t="str">
        <f t="shared" si="699"/>
        <v/>
      </c>
      <c r="CW387" s="1281" t="str">
        <f t="shared" si="700"/>
        <v/>
      </c>
      <c r="CX387" s="1281" t="str">
        <f t="shared" si="701"/>
        <v/>
      </c>
      <c r="CY387" s="1281" t="str">
        <f t="shared" si="702"/>
        <v/>
      </c>
      <c r="CZ387" s="1281" t="str">
        <f t="shared" si="703"/>
        <v/>
      </c>
      <c r="DA387" s="1281" t="str">
        <f t="shared" si="704"/>
        <v/>
      </c>
      <c r="DB387" s="1281" t="str">
        <f t="shared" si="705"/>
        <v/>
      </c>
      <c r="DC387" s="623" t="str">
        <f t="shared" si="706"/>
        <v/>
      </c>
      <c r="DD387" s="623" t="str">
        <f t="shared" si="707"/>
        <v/>
      </c>
      <c r="DE387" s="623" t="str">
        <f t="shared" si="708"/>
        <v/>
      </c>
      <c r="DF387" s="623" t="str">
        <f t="shared" si="709"/>
        <v/>
      </c>
      <c r="DG387" s="623" t="str">
        <f t="shared" si="710"/>
        <v/>
      </c>
      <c r="DH387" s="623" t="str">
        <f t="shared" si="711"/>
        <v/>
      </c>
      <c r="DI387" s="623" t="str">
        <f t="shared" si="712"/>
        <v/>
      </c>
      <c r="DJ387" s="623" t="str">
        <f t="shared" si="713"/>
        <v/>
      </c>
      <c r="DK387" s="623" t="str">
        <f t="shared" si="714"/>
        <v/>
      </c>
      <c r="DL387" s="623" t="str">
        <f t="shared" si="715"/>
        <v/>
      </c>
      <c r="DM387" s="623" t="str">
        <f t="shared" si="716"/>
        <v/>
      </c>
      <c r="DN387" s="623" t="str">
        <f t="shared" si="717"/>
        <v/>
      </c>
      <c r="DO387" s="1281" t="str">
        <f t="shared" si="718"/>
        <v/>
      </c>
      <c r="DP387" s="1281" t="str">
        <f t="shared" si="719"/>
        <v/>
      </c>
      <c r="DQ387" s="1281" t="str">
        <f t="shared" si="720"/>
        <v/>
      </c>
      <c r="DR387" s="1281" t="str">
        <f t="shared" si="721"/>
        <v/>
      </c>
      <c r="DS387" s="1281" t="str">
        <f t="shared" si="722"/>
        <v/>
      </c>
      <c r="DT387" s="1281" t="str">
        <f t="shared" si="723"/>
        <v/>
      </c>
      <c r="DU387" s="1281" t="str">
        <f t="shared" si="724"/>
        <v/>
      </c>
      <c r="DV387" s="1281" t="str">
        <f t="shared" si="725"/>
        <v/>
      </c>
      <c r="DW387" s="1281" t="str">
        <f t="shared" si="726"/>
        <v/>
      </c>
      <c r="DX387" s="1281" t="str">
        <f t="shared" si="727"/>
        <v/>
      </c>
      <c r="DY387" s="1281" t="str">
        <f t="shared" si="728"/>
        <v/>
      </c>
      <c r="DZ387" s="1281" t="str">
        <f t="shared" si="729"/>
        <v/>
      </c>
      <c r="EA387" s="623" t="str">
        <f t="shared" si="730"/>
        <v/>
      </c>
      <c r="EB387" s="623" t="str">
        <f t="shared" si="731"/>
        <v/>
      </c>
      <c r="EC387" s="623" t="str">
        <f t="shared" si="732"/>
        <v/>
      </c>
      <c r="ED387" s="623" t="str">
        <f t="shared" si="733"/>
        <v/>
      </c>
      <c r="EE387" s="623" t="str">
        <f t="shared" si="734"/>
        <v/>
      </c>
      <c r="EF387" s="623" t="str">
        <f t="shared" si="735"/>
        <v/>
      </c>
      <c r="EG387" s="623" t="str">
        <f t="shared" si="736"/>
        <v/>
      </c>
      <c r="EH387" s="623" t="str">
        <f t="shared" si="737"/>
        <v/>
      </c>
      <c r="EI387" s="623" t="str">
        <f t="shared" si="738"/>
        <v/>
      </c>
      <c r="EJ387" s="623" t="str">
        <f t="shared" si="739"/>
        <v/>
      </c>
      <c r="EK387" s="623" t="str">
        <f t="shared" si="740"/>
        <v/>
      </c>
      <c r="EL387" s="623" t="str">
        <f t="shared" si="741"/>
        <v/>
      </c>
    </row>
    <row r="388" spans="1:142">
      <c r="A388" s="7" t="str">
        <f>IF('Rent Roll_RedIQ 1'!B381&gt;0,'Rent Roll_RedIQ 1'!B381,"")</f>
        <v/>
      </c>
      <c r="B388" s="7" t="str">
        <f>IF('Rent Roll_RedIQ 1'!C381&gt;0,'Rent Roll_RedIQ 1'!C381,"")</f>
        <v/>
      </c>
      <c r="C388" s="614">
        <f>IF('Rent Roll_RedIQ 1'!K381&gt;0,'Rent Roll_RedIQ 1'!K381,0)</f>
        <v>0</v>
      </c>
      <c r="D388" s="615" t="str">
        <f>IF('Rent Roll_RedIQ 1'!J381&gt;0,'Rent Roll_RedIQ 1'!J381,"")</f>
        <v/>
      </c>
      <c r="E388" s="624" t="str">
        <f t="shared" si="649"/>
        <v/>
      </c>
      <c r="F388" s="194"/>
      <c r="G388" s="194"/>
      <c r="H388" s="616" t="str">
        <f t="shared" si="633"/>
        <v/>
      </c>
      <c r="I388" s="1200">
        <f>IF('Rent Roll_RedIQ 1'!S381&gt;0,'Rent Roll_RedIQ 1'!S381,Purchase_Date-1)</f>
        <v>45991</v>
      </c>
      <c r="J388" s="617" t="str">
        <f t="shared" si="634"/>
        <v/>
      </c>
      <c r="K388" s="1205">
        <f t="shared" si="635"/>
        <v>46356</v>
      </c>
      <c r="L388" s="618" t="str">
        <f t="shared" si="634"/>
        <v/>
      </c>
      <c r="M388" s="1208">
        <f t="shared" si="636"/>
        <v>46721</v>
      </c>
      <c r="N388" s="614" t="str">
        <f t="shared" si="650"/>
        <v/>
      </c>
      <c r="O388" s="614" t="str">
        <f t="shared" si="651"/>
        <v/>
      </c>
      <c r="P388" s="614" t="str">
        <f t="shared" si="652"/>
        <v/>
      </c>
      <c r="Q388" s="614" t="str">
        <f t="shared" si="653"/>
        <v/>
      </c>
      <c r="R388" s="614" t="str">
        <f t="shared" si="654"/>
        <v/>
      </c>
      <c r="S388" s="614" t="str">
        <f t="shared" si="655"/>
        <v/>
      </c>
      <c r="T388" s="614" t="str">
        <f t="shared" si="656"/>
        <v/>
      </c>
      <c r="U388" s="619"/>
      <c r="V388" s="614"/>
      <c r="W388" s="620" t="str">
        <f t="shared" si="647"/>
        <v/>
      </c>
      <c r="X388" s="620" t="str">
        <f t="shared" si="743"/>
        <v/>
      </c>
      <c r="Y388" s="620" t="str">
        <f t="shared" si="743"/>
        <v/>
      </c>
      <c r="Z388" s="620" t="str">
        <f t="shared" si="743"/>
        <v/>
      </c>
      <c r="AA388" s="620" t="str">
        <f t="shared" si="743"/>
        <v/>
      </c>
      <c r="AB388" s="620" t="str">
        <f t="shared" si="743"/>
        <v/>
      </c>
      <c r="AC388" s="620" t="str">
        <f t="shared" si="743"/>
        <v/>
      </c>
      <c r="AD388" s="620" t="str">
        <f t="shared" si="743"/>
        <v/>
      </c>
      <c r="AE388" s="620" t="str">
        <f t="shared" si="743"/>
        <v/>
      </c>
      <c r="AF388" s="620" t="str">
        <f t="shared" si="743"/>
        <v/>
      </c>
      <c r="AG388" s="620" t="str">
        <f t="shared" si="743"/>
        <v/>
      </c>
      <c r="AH388" s="620" t="str">
        <f t="shared" si="742"/>
        <v/>
      </c>
      <c r="AI388" s="621" t="str">
        <f t="shared" si="629"/>
        <v/>
      </c>
      <c r="AJ388" s="621" t="str">
        <f t="shared" si="744"/>
        <v/>
      </c>
      <c r="AK388" s="621" t="str">
        <f t="shared" si="744"/>
        <v/>
      </c>
      <c r="AL388" s="621" t="str">
        <f t="shared" si="744"/>
        <v/>
      </c>
      <c r="AM388" s="621" t="str">
        <f t="shared" si="744"/>
        <v/>
      </c>
      <c r="AN388" s="621" t="str">
        <f t="shared" si="744"/>
        <v/>
      </c>
      <c r="AO388" s="621" t="str">
        <f t="shared" si="744"/>
        <v/>
      </c>
      <c r="AP388" s="621" t="str">
        <f t="shared" si="744"/>
        <v/>
      </c>
      <c r="AQ388" s="621" t="str">
        <f t="shared" si="744"/>
        <v/>
      </c>
      <c r="AR388" s="621" t="str">
        <f t="shared" si="744"/>
        <v/>
      </c>
      <c r="AS388" s="621" t="str">
        <f t="shared" si="744"/>
        <v/>
      </c>
      <c r="AT388" s="621" t="str">
        <f t="shared" si="744"/>
        <v/>
      </c>
      <c r="AU388" s="622" t="str">
        <f t="shared" si="644"/>
        <v/>
      </c>
      <c r="AV388" s="622" t="str">
        <f t="shared" si="745"/>
        <v/>
      </c>
      <c r="AW388" s="622" t="str">
        <f t="shared" si="745"/>
        <v/>
      </c>
      <c r="AX388" s="622" t="str">
        <f t="shared" si="745"/>
        <v/>
      </c>
      <c r="AY388" s="622" t="str">
        <f t="shared" si="745"/>
        <v/>
      </c>
      <c r="AZ388" s="622" t="str">
        <f t="shared" si="745"/>
        <v/>
      </c>
      <c r="BA388" s="622" t="str">
        <f t="shared" si="745"/>
        <v/>
      </c>
      <c r="BB388" s="622" t="str">
        <f t="shared" si="745"/>
        <v/>
      </c>
      <c r="BC388" s="622" t="str">
        <f t="shared" si="745"/>
        <v/>
      </c>
      <c r="BD388" s="622" t="str">
        <f t="shared" si="745"/>
        <v/>
      </c>
      <c r="BE388" s="622" t="str">
        <f t="shared" si="745"/>
        <v/>
      </c>
      <c r="BF388" s="622" t="str">
        <f t="shared" si="745"/>
        <v/>
      </c>
      <c r="BG388" s="623" t="str">
        <f t="shared" si="658"/>
        <v/>
      </c>
      <c r="BH388" s="623" t="str">
        <f t="shared" si="659"/>
        <v/>
      </c>
      <c r="BI388" s="623" t="str">
        <f t="shared" si="660"/>
        <v/>
      </c>
      <c r="BJ388" s="623" t="str">
        <f t="shared" si="661"/>
        <v/>
      </c>
      <c r="BK388" s="623" t="str">
        <f t="shared" si="662"/>
        <v/>
      </c>
      <c r="BL388" s="623" t="str">
        <f t="shared" si="663"/>
        <v/>
      </c>
      <c r="BM388" s="623" t="str">
        <f t="shared" si="664"/>
        <v/>
      </c>
      <c r="BN388" s="623" t="str">
        <f t="shared" si="665"/>
        <v/>
      </c>
      <c r="BO388" s="623" t="str">
        <f t="shared" si="666"/>
        <v/>
      </c>
      <c r="BP388" s="623" t="str">
        <f t="shared" si="667"/>
        <v/>
      </c>
      <c r="BQ388" s="623" t="str">
        <f t="shared" si="668"/>
        <v/>
      </c>
      <c r="BR388" s="623" t="str">
        <f t="shared" si="669"/>
        <v/>
      </c>
      <c r="BS388" s="1281" t="str">
        <f t="shared" si="670"/>
        <v/>
      </c>
      <c r="BT388" s="1281" t="str">
        <f t="shared" si="671"/>
        <v/>
      </c>
      <c r="BU388" s="1281" t="str">
        <f t="shared" si="672"/>
        <v/>
      </c>
      <c r="BV388" s="1281" t="str">
        <f t="shared" si="673"/>
        <v/>
      </c>
      <c r="BW388" s="1281" t="str">
        <f t="shared" si="674"/>
        <v/>
      </c>
      <c r="BX388" s="1281" t="str">
        <f t="shared" si="675"/>
        <v/>
      </c>
      <c r="BY388" s="1281" t="str">
        <f t="shared" si="676"/>
        <v/>
      </c>
      <c r="BZ388" s="1281" t="str">
        <f t="shared" si="677"/>
        <v/>
      </c>
      <c r="CA388" s="1281" t="str">
        <f t="shared" si="678"/>
        <v/>
      </c>
      <c r="CB388" s="1281" t="str">
        <f t="shared" si="679"/>
        <v/>
      </c>
      <c r="CC388" s="1281" t="str">
        <f t="shared" si="680"/>
        <v/>
      </c>
      <c r="CD388" s="1281" t="str">
        <f t="shared" si="681"/>
        <v/>
      </c>
      <c r="CE388" s="623" t="str">
        <f t="shared" si="682"/>
        <v/>
      </c>
      <c r="CF388" s="623" t="str">
        <f t="shared" si="683"/>
        <v/>
      </c>
      <c r="CG388" s="623" t="str">
        <f t="shared" si="684"/>
        <v/>
      </c>
      <c r="CH388" s="623" t="str">
        <f t="shared" si="685"/>
        <v/>
      </c>
      <c r="CI388" s="623" t="str">
        <f t="shared" si="686"/>
        <v/>
      </c>
      <c r="CJ388" s="623" t="str">
        <f t="shared" si="687"/>
        <v/>
      </c>
      <c r="CK388" s="623" t="str">
        <f t="shared" si="688"/>
        <v/>
      </c>
      <c r="CL388" s="623" t="str">
        <f t="shared" si="689"/>
        <v/>
      </c>
      <c r="CM388" s="623" t="str">
        <f t="shared" si="690"/>
        <v/>
      </c>
      <c r="CN388" s="623" t="str">
        <f t="shared" si="691"/>
        <v/>
      </c>
      <c r="CO388" s="623" t="str">
        <f t="shared" si="692"/>
        <v/>
      </c>
      <c r="CP388" s="623" t="str">
        <f t="shared" si="693"/>
        <v/>
      </c>
      <c r="CQ388" s="1281" t="str">
        <f t="shared" si="694"/>
        <v/>
      </c>
      <c r="CR388" s="1281" t="str">
        <f t="shared" si="695"/>
        <v/>
      </c>
      <c r="CS388" s="1281" t="str">
        <f t="shared" si="696"/>
        <v/>
      </c>
      <c r="CT388" s="1281" t="str">
        <f t="shared" si="697"/>
        <v/>
      </c>
      <c r="CU388" s="1281" t="str">
        <f t="shared" si="698"/>
        <v/>
      </c>
      <c r="CV388" s="1281" t="str">
        <f t="shared" si="699"/>
        <v/>
      </c>
      <c r="CW388" s="1281" t="str">
        <f t="shared" si="700"/>
        <v/>
      </c>
      <c r="CX388" s="1281" t="str">
        <f t="shared" si="701"/>
        <v/>
      </c>
      <c r="CY388" s="1281" t="str">
        <f t="shared" si="702"/>
        <v/>
      </c>
      <c r="CZ388" s="1281" t="str">
        <f t="shared" si="703"/>
        <v/>
      </c>
      <c r="DA388" s="1281" t="str">
        <f t="shared" si="704"/>
        <v/>
      </c>
      <c r="DB388" s="1281" t="str">
        <f t="shared" si="705"/>
        <v/>
      </c>
      <c r="DC388" s="623" t="str">
        <f t="shared" si="706"/>
        <v/>
      </c>
      <c r="DD388" s="623" t="str">
        <f t="shared" si="707"/>
        <v/>
      </c>
      <c r="DE388" s="623" t="str">
        <f t="shared" si="708"/>
        <v/>
      </c>
      <c r="DF388" s="623" t="str">
        <f t="shared" si="709"/>
        <v/>
      </c>
      <c r="DG388" s="623" t="str">
        <f t="shared" si="710"/>
        <v/>
      </c>
      <c r="DH388" s="623" t="str">
        <f t="shared" si="711"/>
        <v/>
      </c>
      <c r="DI388" s="623" t="str">
        <f t="shared" si="712"/>
        <v/>
      </c>
      <c r="DJ388" s="623" t="str">
        <f t="shared" si="713"/>
        <v/>
      </c>
      <c r="DK388" s="623" t="str">
        <f t="shared" si="714"/>
        <v/>
      </c>
      <c r="DL388" s="623" t="str">
        <f t="shared" si="715"/>
        <v/>
      </c>
      <c r="DM388" s="623" t="str">
        <f t="shared" si="716"/>
        <v/>
      </c>
      <c r="DN388" s="623" t="str">
        <f t="shared" si="717"/>
        <v/>
      </c>
      <c r="DO388" s="1281" t="str">
        <f t="shared" si="718"/>
        <v/>
      </c>
      <c r="DP388" s="1281" t="str">
        <f t="shared" si="719"/>
        <v/>
      </c>
      <c r="DQ388" s="1281" t="str">
        <f t="shared" si="720"/>
        <v/>
      </c>
      <c r="DR388" s="1281" t="str">
        <f t="shared" si="721"/>
        <v/>
      </c>
      <c r="DS388" s="1281" t="str">
        <f t="shared" si="722"/>
        <v/>
      </c>
      <c r="DT388" s="1281" t="str">
        <f t="shared" si="723"/>
        <v/>
      </c>
      <c r="DU388" s="1281" t="str">
        <f t="shared" si="724"/>
        <v/>
      </c>
      <c r="DV388" s="1281" t="str">
        <f t="shared" si="725"/>
        <v/>
      </c>
      <c r="DW388" s="1281" t="str">
        <f t="shared" si="726"/>
        <v/>
      </c>
      <c r="DX388" s="1281" t="str">
        <f t="shared" si="727"/>
        <v/>
      </c>
      <c r="DY388" s="1281" t="str">
        <f t="shared" si="728"/>
        <v/>
      </c>
      <c r="DZ388" s="1281" t="str">
        <f t="shared" si="729"/>
        <v/>
      </c>
      <c r="EA388" s="623" t="str">
        <f t="shared" si="730"/>
        <v/>
      </c>
      <c r="EB388" s="623" t="str">
        <f t="shared" si="731"/>
        <v/>
      </c>
      <c r="EC388" s="623" t="str">
        <f t="shared" si="732"/>
        <v/>
      </c>
      <c r="ED388" s="623" t="str">
        <f t="shared" si="733"/>
        <v/>
      </c>
      <c r="EE388" s="623" t="str">
        <f t="shared" si="734"/>
        <v/>
      </c>
      <c r="EF388" s="623" t="str">
        <f t="shared" si="735"/>
        <v/>
      </c>
      <c r="EG388" s="623" t="str">
        <f t="shared" si="736"/>
        <v/>
      </c>
      <c r="EH388" s="623" t="str">
        <f t="shared" si="737"/>
        <v/>
      </c>
      <c r="EI388" s="623" t="str">
        <f t="shared" si="738"/>
        <v/>
      </c>
      <c r="EJ388" s="623" t="str">
        <f t="shared" si="739"/>
        <v/>
      </c>
      <c r="EK388" s="623" t="str">
        <f t="shared" si="740"/>
        <v/>
      </c>
      <c r="EL388" s="623" t="str">
        <f t="shared" si="741"/>
        <v/>
      </c>
    </row>
    <row r="389" spans="1:142">
      <c r="A389" s="7" t="str">
        <f>IF('Rent Roll_RedIQ 1'!B382&gt;0,'Rent Roll_RedIQ 1'!B382,"")</f>
        <v/>
      </c>
      <c r="B389" s="7" t="str">
        <f>IF('Rent Roll_RedIQ 1'!C382&gt;0,'Rent Roll_RedIQ 1'!C382,"")</f>
        <v/>
      </c>
      <c r="C389" s="614">
        <f>IF('Rent Roll_RedIQ 1'!K382&gt;0,'Rent Roll_RedIQ 1'!K382,0)</f>
        <v>0</v>
      </c>
      <c r="D389" s="615" t="str">
        <f>IF('Rent Roll_RedIQ 1'!J382&gt;0,'Rent Roll_RedIQ 1'!J382,"")</f>
        <v/>
      </c>
      <c r="E389" s="624" t="str">
        <f t="shared" si="649"/>
        <v/>
      </c>
      <c r="F389" s="194"/>
      <c r="G389" s="194"/>
      <c r="H389" s="616" t="str">
        <f t="shared" si="633"/>
        <v/>
      </c>
      <c r="I389" s="1200">
        <f>IF('Rent Roll_RedIQ 1'!S382&gt;0,'Rent Roll_RedIQ 1'!S382,Purchase_Date-1)</f>
        <v>45991</v>
      </c>
      <c r="J389" s="617" t="str">
        <f t="shared" si="634"/>
        <v/>
      </c>
      <c r="K389" s="1205">
        <f t="shared" si="635"/>
        <v>46356</v>
      </c>
      <c r="L389" s="618" t="str">
        <f t="shared" si="634"/>
        <v/>
      </c>
      <c r="M389" s="1208">
        <f t="shared" si="636"/>
        <v>46721</v>
      </c>
      <c r="N389" s="614" t="str">
        <f t="shared" si="650"/>
        <v/>
      </c>
      <c r="O389" s="614" t="str">
        <f t="shared" si="651"/>
        <v/>
      </c>
      <c r="P389" s="614" t="str">
        <f t="shared" si="652"/>
        <v/>
      </c>
      <c r="Q389" s="614" t="str">
        <f t="shared" si="653"/>
        <v/>
      </c>
      <c r="R389" s="614" t="str">
        <f t="shared" si="654"/>
        <v/>
      </c>
      <c r="S389" s="614" t="str">
        <f t="shared" si="655"/>
        <v/>
      </c>
      <c r="T389" s="614" t="str">
        <f t="shared" si="656"/>
        <v/>
      </c>
      <c r="U389" s="619"/>
      <c r="V389" s="614"/>
      <c r="W389" s="620" t="str">
        <f t="shared" si="647"/>
        <v/>
      </c>
      <c r="X389" s="620" t="str">
        <f t="shared" si="743"/>
        <v/>
      </c>
      <c r="Y389" s="620" t="str">
        <f t="shared" si="743"/>
        <v/>
      </c>
      <c r="Z389" s="620" t="str">
        <f t="shared" si="743"/>
        <v/>
      </c>
      <c r="AA389" s="620" t="str">
        <f t="shared" si="743"/>
        <v/>
      </c>
      <c r="AB389" s="620" t="str">
        <f t="shared" si="743"/>
        <v/>
      </c>
      <c r="AC389" s="620" t="str">
        <f t="shared" si="743"/>
        <v/>
      </c>
      <c r="AD389" s="620" t="str">
        <f t="shared" si="743"/>
        <v/>
      </c>
      <c r="AE389" s="620" t="str">
        <f t="shared" si="743"/>
        <v/>
      </c>
      <c r="AF389" s="620" t="str">
        <f t="shared" si="743"/>
        <v/>
      </c>
      <c r="AG389" s="620" t="str">
        <f t="shared" si="743"/>
        <v/>
      </c>
      <c r="AH389" s="620" t="str">
        <f t="shared" si="742"/>
        <v/>
      </c>
      <c r="AI389" s="621" t="str">
        <f t="shared" si="629"/>
        <v/>
      </c>
      <c r="AJ389" s="621" t="str">
        <f t="shared" si="744"/>
        <v/>
      </c>
      <c r="AK389" s="621" t="str">
        <f t="shared" si="744"/>
        <v/>
      </c>
      <c r="AL389" s="621" t="str">
        <f t="shared" si="744"/>
        <v/>
      </c>
      <c r="AM389" s="621" t="str">
        <f t="shared" si="744"/>
        <v/>
      </c>
      <c r="AN389" s="621" t="str">
        <f t="shared" si="744"/>
        <v/>
      </c>
      <c r="AO389" s="621" t="str">
        <f t="shared" si="744"/>
        <v/>
      </c>
      <c r="AP389" s="621" t="str">
        <f t="shared" si="744"/>
        <v/>
      </c>
      <c r="AQ389" s="621" t="str">
        <f t="shared" si="744"/>
        <v/>
      </c>
      <c r="AR389" s="621" t="str">
        <f t="shared" si="744"/>
        <v/>
      </c>
      <c r="AS389" s="621" t="str">
        <f t="shared" si="744"/>
        <v/>
      </c>
      <c r="AT389" s="621" t="str">
        <f t="shared" si="744"/>
        <v/>
      </c>
      <c r="AU389" s="622" t="str">
        <f t="shared" si="644"/>
        <v/>
      </c>
      <c r="AV389" s="622" t="str">
        <f t="shared" si="745"/>
        <v/>
      </c>
      <c r="AW389" s="622" t="str">
        <f t="shared" si="745"/>
        <v/>
      </c>
      <c r="AX389" s="622" t="str">
        <f t="shared" si="745"/>
        <v/>
      </c>
      <c r="AY389" s="622" t="str">
        <f t="shared" si="745"/>
        <v/>
      </c>
      <c r="AZ389" s="622" t="str">
        <f t="shared" si="745"/>
        <v/>
      </c>
      <c r="BA389" s="622" t="str">
        <f t="shared" si="745"/>
        <v/>
      </c>
      <c r="BB389" s="622" t="str">
        <f t="shared" si="745"/>
        <v/>
      </c>
      <c r="BC389" s="622" t="str">
        <f t="shared" si="745"/>
        <v/>
      </c>
      <c r="BD389" s="622" t="str">
        <f t="shared" si="745"/>
        <v/>
      </c>
      <c r="BE389" s="622" t="str">
        <f t="shared" si="745"/>
        <v/>
      </c>
      <c r="BF389" s="622" t="str">
        <f t="shared" si="745"/>
        <v/>
      </c>
      <c r="BG389" s="623" t="str">
        <f t="shared" si="658"/>
        <v/>
      </c>
      <c r="BH389" s="623" t="str">
        <f t="shared" si="659"/>
        <v/>
      </c>
      <c r="BI389" s="623" t="str">
        <f t="shared" si="660"/>
        <v/>
      </c>
      <c r="BJ389" s="623" t="str">
        <f t="shared" si="661"/>
        <v/>
      </c>
      <c r="BK389" s="623" t="str">
        <f t="shared" si="662"/>
        <v/>
      </c>
      <c r="BL389" s="623" t="str">
        <f t="shared" si="663"/>
        <v/>
      </c>
      <c r="BM389" s="623" t="str">
        <f t="shared" si="664"/>
        <v/>
      </c>
      <c r="BN389" s="623" t="str">
        <f t="shared" si="665"/>
        <v/>
      </c>
      <c r="BO389" s="623" t="str">
        <f t="shared" si="666"/>
        <v/>
      </c>
      <c r="BP389" s="623" t="str">
        <f t="shared" si="667"/>
        <v/>
      </c>
      <c r="BQ389" s="623" t="str">
        <f t="shared" si="668"/>
        <v/>
      </c>
      <c r="BR389" s="623" t="str">
        <f t="shared" si="669"/>
        <v/>
      </c>
      <c r="BS389" s="1281" t="str">
        <f t="shared" si="670"/>
        <v/>
      </c>
      <c r="BT389" s="1281" t="str">
        <f t="shared" si="671"/>
        <v/>
      </c>
      <c r="BU389" s="1281" t="str">
        <f t="shared" si="672"/>
        <v/>
      </c>
      <c r="BV389" s="1281" t="str">
        <f t="shared" si="673"/>
        <v/>
      </c>
      <c r="BW389" s="1281" t="str">
        <f t="shared" si="674"/>
        <v/>
      </c>
      <c r="BX389" s="1281" t="str">
        <f t="shared" si="675"/>
        <v/>
      </c>
      <c r="BY389" s="1281" t="str">
        <f t="shared" si="676"/>
        <v/>
      </c>
      <c r="BZ389" s="1281" t="str">
        <f t="shared" si="677"/>
        <v/>
      </c>
      <c r="CA389" s="1281" t="str">
        <f t="shared" si="678"/>
        <v/>
      </c>
      <c r="CB389" s="1281" t="str">
        <f t="shared" si="679"/>
        <v/>
      </c>
      <c r="CC389" s="1281" t="str">
        <f t="shared" si="680"/>
        <v/>
      </c>
      <c r="CD389" s="1281" t="str">
        <f t="shared" si="681"/>
        <v/>
      </c>
      <c r="CE389" s="623" t="str">
        <f t="shared" si="682"/>
        <v/>
      </c>
      <c r="CF389" s="623" t="str">
        <f t="shared" si="683"/>
        <v/>
      </c>
      <c r="CG389" s="623" t="str">
        <f t="shared" si="684"/>
        <v/>
      </c>
      <c r="CH389" s="623" t="str">
        <f t="shared" si="685"/>
        <v/>
      </c>
      <c r="CI389" s="623" t="str">
        <f t="shared" si="686"/>
        <v/>
      </c>
      <c r="CJ389" s="623" t="str">
        <f t="shared" si="687"/>
        <v/>
      </c>
      <c r="CK389" s="623" t="str">
        <f t="shared" si="688"/>
        <v/>
      </c>
      <c r="CL389" s="623" t="str">
        <f t="shared" si="689"/>
        <v/>
      </c>
      <c r="CM389" s="623" t="str">
        <f t="shared" si="690"/>
        <v/>
      </c>
      <c r="CN389" s="623" t="str">
        <f t="shared" si="691"/>
        <v/>
      </c>
      <c r="CO389" s="623" t="str">
        <f t="shared" si="692"/>
        <v/>
      </c>
      <c r="CP389" s="623" t="str">
        <f t="shared" si="693"/>
        <v/>
      </c>
      <c r="CQ389" s="1281" t="str">
        <f t="shared" si="694"/>
        <v/>
      </c>
      <c r="CR389" s="1281" t="str">
        <f t="shared" si="695"/>
        <v/>
      </c>
      <c r="CS389" s="1281" t="str">
        <f t="shared" si="696"/>
        <v/>
      </c>
      <c r="CT389" s="1281" t="str">
        <f t="shared" si="697"/>
        <v/>
      </c>
      <c r="CU389" s="1281" t="str">
        <f t="shared" si="698"/>
        <v/>
      </c>
      <c r="CV389" s="1281" t="str">
        <f t="shared" si="699"/>
        <v/>
      </c>
      <c r="CW389" s="1281" t="str">
        <f t="shared" si="700"/>
        <v/>
      </c>
      <c r="CX389" s="1281" t="str">
        <f t="shared" si="701"/>
        <v/>
      </c>
      <c r="CY389" s="1281" t="str">
        <f t="shared" si="702"/>
        <v/>
      </c>
      <c r="CZ389" s="1281" t="str">
        <f t="shared" si="703"/>
        <v/>
      </c>
      <c r="DA389" s="1281" t="str">
        <f t="shared" si="704"/>
        <v/>
      </c>
      <c r="DB389" s="1281" t="str">
        <f t="shared" si="705"/>
        <v/>
      </c>
      <c r="DC389" s="623" t="str">
        <f t="shared" si="706"/>
        <v/>
      </c>
      <c r="DD389" s="623" t="str">
        <f t="shared" si="707"/>
        <v/>
      </c>
      <c r="DE389" s="623" t="str">
        <f t="shared" si="708"/>
        <v/>
      </c>
      <c r="DF389" s="623" t="str">
        <f t="shared" si="709"/>
        <v/>
      </c>
      <c r="DG389" s="623" t="str">
        <f t="shared" si="710"/>
        <v/>
      </c>
      <c r="DH389" s="623" t="str">
        <f t="shared" si="711"/>
        <v/>
      </c>
      <c r="DI389" s="623" t="str">
        <f t="shared" si="712"/>
        <v/>
      </c>
      <c r="DJ389" s="623" t="str">
        <f t="shared" si="713"/>
        <v/>
      </c>
      <c r="DK389" s="623" t="str">
        <f t="shared" si="714"/>
        <v/>
      </c>
      <c r="DL389" s="623" t="str">
        <f t="shared" si="715"/>
        <v/>
      </c>
      <c r="DM389" s="623" t="str">
        <f t="shared" si="716"/>
        <v/>
      </c>
      <c r="DN389" s="623" t="str">
        <f t="shared" si="717"/>
        <v/>
      </c>
      <c r="DO389" s="1281" t="str">
        <f t="shared" si="718"/>
        <v/>
      </c>
      <c r="DP389" s="1281" t="str">
        <f t="shared" si="719"/>
        <v/>
      </c>
      <c r="DQ389" s="1281" t="str">
        <f t="shared" si="720"/>
        <v/>
      </c>
      <c r="DR389" s="1281" t="str">
        <f t="shared" si="721"/>
        <v/>
      </c>
      <c r="DS389" s="1281" t="str">
        <f t="shared" si="722"/>
        <v/>
      </c>
      <c r="DT389" s="1281" t="str">
        <f t="shared" si="723"/>
        <v/>
      </c>
      <c r="DU389" s="1281" t="str">
        <f t="shared" si="724"/>
        <v/>
      </c>
      <c r="DV389" s="1281" t="str">
        <f t="shared" si="725"/>
        <v/>
      </c>
      <c r="DW389" s="1281" t="str">
        <f t="shared" si="726"/>
        <v/>
      </c>
      <c r="DX389" s="1281" t="str">
        <f t="shared" si="727"/>
        <v/>
      </c>
      <c r="DY389" s="1281" t="str">
        <f t="shared" si="728"/>
        <v/>
      </c>
      <c r="DZ389" s="1281" t="str">
        <f t="shared" si="729"/>
        <v/>
      </c>
      <c r="EA389" s="623" t="str">
        <f t="shared" si="730"/>
        <v/>
      </c>
      <c r="EB389" s="623" t="str">
        <f t="shared" si="731"/>
        <v/>
      </c>
      <c r="EC389" s="623" t="str">
        <f t="shared" si="732"/>
        <v/>
      </c>
      <c r="ED389" s="623" t="str">
        <f t="shared" si="733"/>
        <v/>
      </c>
      <c r="EE389" s="623" t="str">
        <f t="shared" si="734"/>
        <v/>
      </c>
      <c r="EF389" s="623" t="str">
        <f t="shared" si="735"/>
        <v/>
      </c>
      <c r="EG389" s="623" t="str">
        <f t="shared" si="736"/>
        <v/>
      </c>
      <c r="EH389" s="623" t="str">
        <f t="shared" si="737"/>
        <v/>
      </c>
      <c r="EI389" s="623" t="str">
        <f t="shared" si="738"/>
        <v/>
      </c>
      <c r="EJ389" s="623" t="str">
        <f t="shared" si="739"/>
        <v/>
      </c>
      <c r="EK389" s="623" t="str">
        <f t="shared" si="740"/>
        <v/>
      </c>
      <c r="EL389" s="623" t="str">
        <f t="shared" si="741"/>
        <v/>
      </c>
    </row>
    <row r="390" spans="1:142">
      <c r="A390" s="7" t="str">
        <f>IF('Rent Roll_RedIQ 1'!B383&gt;0,'Rent Roll_RedIQ 1'!B383,"")</f>
        <v/>
      </c>
      <c r="B390" s="7" t="str">
        <f>IF('Rent Roll_RedIQ 1'!C383&gt;0,'Rent Roll_RedIQ 1'!C383,"")</f>
        <v/>
      </c>
      <c r="C390" s="614">
        <f>IF('Rent Roll_RedIQ 1'!K383&gt;0,'Rent Roll_RedIQ 1'!K383,0)</f>
        <v>0</v>
      </c>
      <c r="D390" s="615" t="str">
        <f>IF('Rent Roll_RedIQ 1'!J383&gt;0,'Rent Roll_RedIQ 1'!J383,"")</f>
        <v/>
      </c>
      <c r="E390" s="624" t="str">
        <f t="shared" si="649"/>
        <v/>
      </c>
      <c r="F390" s="194"/>
      <c r="G390" s="194"/>
      <c r="H390" s="616" t="str">
        <f t="shared" si="633"/>
        <v/>
      </c>
      <c r="I390" s="1200">
        <f>IF('Rent Roll_RedIQ 1'!S383&gt;0,'Rent Roll_RedIQ 1'!S383,Purchase_Date-1)</f>
        <v>45991</v>
      </c>
      <c r="J390" s="617" t="str">
        <f t="shared" si="634"/>
        <v/>
      </c>
      <c r="K390" s="1205">
        <f t="shared" si="635"/>
        <v>46356</v>
      </c>
      <c r="L390" s="618" t="str">
        <f t="shared" si="634"/>
        <v/>
      </c>
      <c r="M390" s="1208">
        <f t="shared" si="636"/>
        <v>46721</v>
      </c>
      <c r="N390" s="614" t="str">
        <f t="shared" si="650"/>
        <v/>
      </c>
      <c r="O390" s="614" t="str">
        <f t="shared" si="651"/>
        <v/>
      </c>
      <c r="P390" s="614" t="str">
        <f t="shared" si="652"/>
        <v/>
      </c>
      <c r="Q390" s="614" t="str">
        <f t="shared" si="653"/>
        <v/>
      </c>
      <c r="R390" s="614" t="str">
        <f t="shared" si="654"/>
        <v/>
      </c>
      <c r="S390" s="614" t="str">
        <f t="shared" si="655"/>
        <v/>
      </c>
      <c r="T390" s="614" t="str">
        <f t="shared" si="656"/>
        <v/>
      </c>
      <c r="U390" s="619"/>
      <c r="V390" s="614"/>
      <c r="W390" s="620" t="str">
        <f t="shared" si="647"/>
        <v/>
      </c>
      <c r="X390" s="620" t="str">
        <f t="shared" si="743"/>
        <v/>
      </c>
      <c r="Y390" s="620" t="str">
        <f t="shared" si="743"/>
        <v/>
      </c>
      <c r="Z390" s="620" t="str">
        <f t="shared" si="743"/>
        <v/>
      </c>
      <c r="AA390" s="620" t="str">
        <f t="shared" si="743"/>
        <v/>
      </c>
      <c r="AB390" s="620" t="str">
        <f t="shared" si="743"/>
        <v/>
      </c>
      <c r="AC390" s="620" t="str">
        <f t="shared" si="743"/>
        <v/>
      </c>
      <c r="AD390" s="620" t="str">
        <f t="shared" si="743"/>
        <v/>
      </c>
      <c r="AE390" s="620" t="str">
        <f t="shared" si="743"/>
        <v/>
      </c>
      <c r="AF390" s="620" t="str">
        <f t="shared" si="743"/>
        <v/>
      </c>
      <c r="AG390" s="620" t="str">
        <f t="shared" si="743"/>
        <v/>
      </c>
      <c r="AH390" s="620" t="str">
        <f t="shared" si="742"/>
        <v/>
      </c>
      <c r="AI390" s="621" t="str">
        <f t="shared" si="629"/>
        <v/>
      </c>
      <c r="AJ390" s="621" t="str">
        <f t="shared" si="744"/>
        <v/>
      </c>
      <c r="AK390" s="621" t="str">
        <f t="shared" si="744"/>
        <v/>
      </c>
      <c r="AL390" s="621" t="str">
        <f t="shared" si="744"/>
        <v/>
      </c>
      <c r="AM390" s="621" t="str">
        <f t="shared" si="744"/>
        <v/>
      </c>
      <c r="AN390" s="621" t="str">
        <f t="shared" si="744"/>
        <v/>
      </c>
      <c r="AO390" s="621" t="str">
        <f t="shared" si="744"/>
        <v/>
      </c>
      <c r="AP390" s="621" t="str">
        <f t="shared" si="744"/>
        <v/>
      </c>
      <c r="AQ390" s="621" t="str">
        <f t="shared" si="744"/>
        <v/>
      </c>
      <c r="AR390" s="621" t="str">
        <f t="shared" si="744"/>
        <v/>
      </c>
      <c r="AS390" s="621" t="str">
        <f t="shared" si="744"/>
        <v/>
      </c>
      <c r="AT390" s="621" t="str">
        <f t="shared" si="744"/>
        <v/>
      </c>
      <c r="AU390" s="622" t="str">
        <f t="shared" si="644"/>
        <v/>
      </c>
      <c r="AV390" s="622" t="str">
        <f t="shared" si="745"/>
        <v/>
      </c>
      <c r="AW390" s="622" t="str">
        <f t="shared" si="745"/>
        <v/>
      </c>
      <c r="AX390" s="622" t="str">
        <f t="shared" si="745"/>
        <v/>
      </c>
      <c r="AY390" s="622" t="str">
        <f t="shared" si="745"/>
        <v/>
      </c>
      <c r="AZ390" s="622" t="str">
        <f t="shared" si="745"/>
        <v/>
      </c>
      <c r="BA390" s="622" t="str">
        <f t="shared" si="745"/>
        <v/>
      </c>
      <c r="BB390" s="622" t="str">
        <f t="shared" si="745"/>
        <v/>
      </c>
      <c r="BC390" s="622" t="str">
        <f t="shared" si="745"/>
        <v/>
      </c>
      <c r="BD390" s="622" t="str">
        <f t="shared" si="745"/>
        <v/>
      </c>
      <c r="BE390" s="622" t="str">
        <f t="shared" si="745"/>
        <v/>
      </c>
      <c r="BF390" s="622" t="str">
        <f t="shared" si="745"/>
        <v/>
      </c>
      <c r="BG390" s="623" t="str">
        <f t="shared" si="658"/>
        <v/>
      </c>
      <c r="BH390" s="623" t="str">
        <f t="shared" si="659"/>
        <v/>
      </c>
      <c r="BI390" s="623" t="str">
        <f t="shared" si="660"/>
        <v/>
      </c>
      <c r="BJ390" s="623" t="str">
        <f t="shared" si="661"/>
        <v/>
      </c>
      <c r="BK390" s="623" t="str">
        <f t="shared" si="662"/>
        <v/>
      </c>
      <c r="BL390" s="623" t="str">
        <f t="shared" si="663"/>
        <v/>
      </c>
      <c r="BM390" s="623" t="str">
        <f t="shared" si="664"/>
        <v/>
      </c>
      <c r="BN390" s="623" t="str">
        <f t="shared" si="665"/>
        <v/>
      </c>
      <c r="BO390" s="623" t="str">
        <f t="shared" si="666"/>
        <v/>
      </c>
      <c r="BP390" s="623" t="str">
        <f t="shared" si="667"/>
        <v/>
      </c>
      <c r="BQ390" s="623" t="str">
        <f t="shared" si="668"/>
        <v/>
      </c>
      <c r="BR390" s="623" t="str">
        <f t="shared" si="669"/>
        <v/>
      </c>
      <c r="BS390" s="1281" t="str">
        <f t="shared" si="670"/>
        <v/>
      </c>
      <c r="BT390" s="1281" t="str">
        <f t="shared" si="671"/>
        <v/>
      </c>
      <c r="BU390" s="1281" t="str">
        <f t="shared" si="672"/>
        <v/>
      </c>
      <c r="BV390" s="1281" t="str">
        <f t="shared" si="673"/>
        <v/>
      </c>
      <c r="BW390" s="1281" t="str">
        <f t="shared" si="674"/>
        <v/>
      </c>
      <c r="BX390" s="1281" t="str">
        <f t="shared" si="675"/>
        <v/>
      </c>
      <c r="BY390" s="1281" t="str">
        <f t="shared" si="676"/>
        <v/>
      </c>
      <c r="BZ390" s="1281" t="str">
        <f t="shared" si="677"/>
        <v/>
      </c>
      <c r="CA390" s="1281" t="str">
        <f t="shared" si="678"/>
        <v/>
      </c>
      <c r="CB390" s="1281" t="str">
        <f t="shared" si="679"/>
        <v/>
      </c>
      <c r="CC390" s="1281" t="str">
        <f t="shared" si="680"/>
        <v/>
      </c>
      <c r="CD390" s="1281" t="str">
        <f t="shared" si="681"/>
        <v/>
      </c>
      <c r="CE390" s="623" t="str">
        <f t="shared" si="682"/>
        <v/>
      </c>
      <c r="CF390" s="623" t="str">
        <f t="shared" si="683"/>
        <v/>
      </c>
      <c r="CG390" s="623" t="str">
        <f t="shared" si="684"/>
        <v/>
      </c>
      <c r="CH390" s="623" t="str">
        <f t="shared" si="685"/>
        <v/>
      </c>
      <c r="CI390" s="623" t="str">
        <f t="shared" si="686"/>
        <v/>
      </c>
      <c r="CJ390" s="623" t="str">
        <f t="shared" si="687"/>
        <v/>
      </c>
      <c r="CK390" s="623" t="str">
        <f t="shared" si="688"/>
        <v/>
      </c>
      <c r="CL390" s="623" t="str">
        <f t="shared" si="689"/>
        <v/>
      </c>
      <c r="CM390" s="623" t="str">
        <f t="shared" si="690"/>
        <v/>
      </c>
      <c r="CN390" s="623" t="str">
        <f t="shared" si="691"/>
        <v/>
      </c>
      <c r="CO390" s="623" t="str">
        <f t="shared" si="692"/>
        <v/>
      </c>
      <c r="CP390" s="623" t="str">
        <f t="shared" si="693"/>
        <v/>
      </c>
      <c r="CQ390" s="1281" t="str">
        <f t="shared" si="694"/>
        <v/>
      </c>
      <c r="CR390" s="1281" t="str">
        <f t="shared" si="695"/>
        <v/>
      </c>
      <c r="CS390" s="1281" t="str">
        <f t="shared" si="696"/>
        <v/>
      </c>
      <c r="CT390" s="1281" t="str">
        <f t="shared" si="697"/>
        <v/>
      </c>
      <c r="CU390" s="1281" t="str">
        <f t="shared" si="698"/>
        <v/>
      </c>
      <c r="CV390" s="1281" t="str">
        <f t="shared" si="699"/>
        <v/>
      </c>
      <c r="CW390" s="1281" t="str">
        <f t="shared" si="700"/>
        <v/>
      </c>
      <c r="CX390" s="1281" t="str">
        <f t="shared" si="701"/>
        <v/>
      </c>
      <c r="CY390" s="1281" t="str">
        <f t="shared" si="702"/>
        <v/>
      </c>
      <c r="CZ390" s="1281" t="str">
        <f t="shared" si="703"/>
        <v/>
      </c>
      <c r="DA390" s="1281" t="str">
        <f t="shared" si="704"/>
        <v/>
      </c>
      <c r="DB390" s="1281" t="str">
        <f t="shared" si="705"/>
        <v/>
      </c>
      <c r="DC390" s="623" t="str">
        <f t="shared" si="706"/>
        <v/>
      </c>
      <c r="DD390" s="623" t="str">
        <f t="shared" si="707"/>
        <v/>
      </c>
      <c r="DE390" s="623" t="str">
        <f t="shared" si="708"/>
        <v/>
      </c>
      <c r="DF390" s="623" t="str">
        <f t="shared" si="709"/>
        <v/>
      </c>
      <c r="DG390" s="623" t="str">
        <f t="shared" si="710"/>
        <v/>
      </c>
      <c r="DH390" s="623" t="str">
        <f t="shared" si="711"/>
        <v/>
      </c>
      <c r="DI390" s="623" t="str">
        <f t="shared" si="712"/>
        <v/>
      </c>
      <c r="DJ390" s="623" t="str">
        <f t="shared" si="713"/>
        <v/>
      </c>
      <c r="DK390" s="623" t="str">
        <f t="shared" si="714"/>
        <v/>
      </c>
      <c r="DL390" s="623" t="str">
        <f t="shared" si="715"/>
        <v/>
      </c>
      <c r="DM390" s="623" t="str">
        <f t="shared" si="716"/>
        <v/>
      </c>
      <c r="DN390" s="623" t="str">
        <f t="shared" si="717"/>
        <v/>
      </c>
      <c r="DO390" s="1281" t="str">
        <f t="shared" si="718"/>
        <v/>
      </c>
      <c r="DP390" s="1281" t="str">
        <f t="shared" si="719"/>
        <v/>
      </c>
      <c r="DQ390" s="1281" t="str">
        <f t="shared" si="720"/>
        <v/>
      </c>
      <c r="DR390" s="1281" t="str">
        <f t="shared" si="721"/>
        <v/>
      </c>
      <c r="DS390" s="1281" t="str">
        <f t="shared" si="722"/>
        <v/>
      </c>
      <c r="DT390" s="1281" t="str">
        <f t="shared" si="723"/>
        <v/>
      </c>
      <c r="DU390" s="1281" t="str">
        <f t="shared" si="724"/>
        <v/>
      </c>
      <c r="DV390" s="1281" t="str">
        <f t="shared" si="725"/>
        <v/>
      </c>
      <c r="DW390" s="1281" t="str">
        <f t="shared" si="726"/>
        <v/>
      </c>
      <c r="DX390" s="1281" t="str">
        <f t="shared" si="727"/>
        <v/>
      </c>
      <c r="DY390" s="1281" t="str">
        <f t="shared" si="728"/>
        <v/>
      </c>
      <c r="DZ390" s="1281" t="str">
        <f t="shared" si="729"/>
        <v/>
      </c>
      <c r="EA390" s="623" t="str">
        <f t="shared" si="730"/>
        <v/>
      </c>
      <c r="EB390" s="623" t="str">
        <f t="shared" si="731"/>
        <v/>
      </c>
      <c r="EC390" s="623" t="str">
        <f t="shared" si="732"/>
        <v/>
      </c>
      <c r="ED390" s="623" t="str">
        <f t="shared" si="733"/>
        <v/>
      </c>
      <c r="EE390" s="623" t="str">
        <f t="shared" si="734"/>
        <v/>
      </c>
      <c r="EF390" s="623" t="str">
        <f t="shared" si="735"/>
        <v/>
      </c>
      <c r="EG390" s="623" t="str">
        <f t="shared" si="736"/>
        <v/>
      </c>
      <c r="EH390" s="623" t="str">
        <f t="shared" si="737"/>
        <v/>
      </c>
      <c r="EI390" s="623" t="str">
        <f t="shared" si="738"/>
        <v/>
      </c>
      <c r="EJ390" s="623" t="str">
        <f t="shared" si="739"/>
        <v/>
      </c>
      <c r="EK390" s="623" t="str">
        <f t="shared" si="740"/>
        <v/>
      </c>
      <c r="EL390" s="623" t="str">
        <f t="shared" si="741"/>
        <v/>
      </c>
    </row>
    <row r="391" spans="1:142">
      <c r="A391" s="7" t="str">
        <f>IF('Rent Roll_RedIQ 1'!B384&gt;0,'Rent Roll_RedIQ 1'!B384,"")</f>
        <v/>
      </c>
      <c r="B391" s="7" t="str">
        <f>IF('Rent Roll_RedIQ 1'!C384&gt;0,'Rent Roll_RedIQ 1'!C384,"")</f>
        <v/>
      </c>
      <c r="C391" s="614">
        <f>IF('Rent Roll_RedIQ 1'!K384&gt;0,'Rent Roll_RedIQ 1'!K384,0)</f>
        <v>0</v>
      </c>
      <c r="D391" s="615" t="str">
        <f>IF('Rent Roll_RedIQ 1'!J384&gt;0,'Rent Roll_RedIQ 1'!J384,"")</f>
        <v/>
      </c>
      <c r="E391" s="624" t="str">
        <f t="shared" si="649"/>
        <v/>
      </c>
      <c r="F391" s="194"/>
      <c r="G391" s="194"/>
      <c r="H391" s="616" t="str">
        <f t="shared" si="633"/>
        <v/>
      </c>
      <c r="I391" s="1200">
        <f>IF('Rent Roll_RedIQ 1'!S384&gt;0,'Rent Roll_RedIQ 1'!S384,Purchase_Date-1)</f>
        <v>45991</v>
      </c>
      <c r="J391" s="617" t="str">
        <f t="shared" si="634"/>
        <v/>
      </c>
      <c r="K391" s="1205">
        <f t="shared" si="635"/>
        <v>46356</v>
      </c>
      <c r="L391" s="618" t="str">
        <f t="shared" si="634"/>
        <v/>
      </c>
      <c r="M391" s="1208">
        <f t="shared" si="636"/>
        <v>46721</v>
      </c>
      <c r="N391" s="614" t="str">
        <f t="shared" si="650"/>
        <v/>
      </c>
      <c r="O391" s="614" t="str">
        <f t="shared" si="651"/>
        <v/>
      </c>
      <c r="P391" s="614" t="str">
        <f t="shared" si="652"/>
        <v/>
      </c>
      <c r="Q391" s="614" t="str">
        <f t="shared" si="653"/>
        <v/>
      </c>
      <c r="R391" s="614" t="str">
        <f t="shared" si="654"/>
        <v/>
      </c>
      <c r="S391" s="614" t="str">
        <f t="shared" si="655"/>
        <v/>
      </c>
      <c r="T391" s="614" t="str">
        <f t="shared" si="656"/>
        <v/>
      </c>
      <c r="U391" s="619"/>
      <c r="V391" s="614"/>
      <c r="W391" s="620" t="str">
        <f t="shared" si="647"/>
        <v/>
      </c>
      <c r="X391" s="620" t="str">
        <f t="shared" si="743"/>
        <v/>
      </c>
      <c r="Y391" s="620" t="str">
        <f t="shared" si="743"/>
        <v/>
      </c>
      <c r="Z391" s="620" t="str">
        <f t="shared" si="743"/>
        <v/>
      </c>
      <c r="AA391" s="620" t="str">
        <f t="shared" si="743"/>
        <v/>
      </c>
      <c r="AB391" s="620" t="str">
        <f t="shared" si="743"/>
        <v/>
      </c>
      <c r="AC391" s="620" t="str">
        <f t="shared" si="743"/>
        <v/>
      </c>
      <c r="AD391" s="620" t="str">
        <f t="shared" si="743"/>
        <v/>
      </c>
      <c r="AE391" s="620" t="str">
        <f t="shared" si="743"/>
        <v/>
      </c>
      <c r="AF391" s="620" t="str">
        <f t="shared" si="743"/>
        <v/>
      </c>
      <c r="AG391" s="620" t="str">
        <f t="shared" si="743"/>
        <v/>
      </c>
      <c r="AH391" s="620" t="str">
        <f t="shared" si="742"/>
        <v/>
      </c>
      <c r="AI391" s="621" t="str">
        <f t="shared" si="629"/>
        <v/>
      </c>
      <c r="AJ391" s="621" t="str">
        <f t="shared" si="744"/>
        <v/>
      </c>
      <c r="AK391" s="621" t="str">
        <f t="shared" si="744"/>
        <v/>
      </c>
      <c r="AL391" s="621" t="str">
        <f t="shared" si="744"/>
        <v/>
      </c>
      <c r="AM391" s="621" t="str">
        <f t="shared" si="744"/>
        <v/>
      </c>
      <c r="AN391" s="621" t="str">
        <f t="shared" si="744"/>
        <v/>
      </c>
      <c r="AO391" s="621" t="str">
        <f t="shared" si="744"/>
        <v/>
      </c>
      <c r="AP391" s="621" t="str">
        <f t="shared" si="744"/>
        <v/>
      </c>
      <c r="AQ391" s="621" t="str">
        <f t="shared" si="744"/>
        <v/>
      </c>
      <c r="AR391" s="621" t="str">
        <f t="shared" si="744"/>
        <v/>
      </c>
      <c r="AS391" s="621" t="str">
        <f t="shared" si="744"/>
        <v/>
      </c>
      <c r="AT391" s="621" t="str">
        <f t="shared" si="744"/>
        <v/>
      </c>
      <c r="AU391" s="622" t="str">
        <f t="shared" si="644"/>
        <v/>
      </c>
      <c r="AV391" s="622" t="str">
        <f t="shared" si="745"/>
        <v/>
      </c>
      <c r="AW391" s="622" t="str">
        <f t="shared" si="745"/>
        <v/>
      </c>
      <c r="AX391" s="622" t="str">
        <f t="shared" si="745"/>
        <v/>
      </c>
      <c r="AY391" s="622" t="str">
        <f t="shared" si="745"/>
        <v/>
      </c>
      <c r="AZ391" s="622" t="str">
        <f t="shared" si="745"/>
        <v/>
      </c>
      <c r="BA391" s="622" t="str">
        <f t="shared" si="745"/>
        <v/>
      </c>
      <c r="BB391" s="622" t="str">
        <f t="shared" si="745"/>
        <v/>
      </c>
      <c r="BC391" s="622" t="str">
        <f t="shared" si="745"/>
        <v/>
      </c>
      <c r="BD391" s="622" t="str">
        <f t="shared" si="745"/>
        <v/>
      </c>
      <c r="BE391" s="622" t="str">
        <f t="shared" si="745"/>
        <v/>
      </c>
      <c r="BF391" s="622" t="str">
        <f t="shared" si="745"/>
        <v/>
      </c>
      <c r="BG391" s="623" t="str">
        <f t="shared" si="658"/>
        <v/>
      </c>
      <c r="BH391" s="623" t="str">
        <f t="shared" si="659"/>
        <v/>
      </c>
      <c r="BI391" s="623" t="str">
        <f t="shared" si="660"/>
        <v/>
      </c>
      <c r="BJ391" s="623" t="str">
        <f t="shared" si="661"/>
        <v/>
      </c>
      <c r="BK391" s="623" t="str">
        <f t="shared" si="662"/>
        <v/>
      </c>
      <c r="BL391" s="623" t="str">
        <f t="shared" si="663"/>
        <v/>
      </c>
      <c r="BM391" s="623" t="str">
        <f t="shared" si="664"/>
        <v/>
      </c>
      <c r="BN391" s="623" t="str">
        <f t="shared" si="665"/>
        <v/>
      </c>
      <c r="BO391" s="623" t="str">
        <f t="shared" si="666"/>
        <v/>
      </c>
      <c r="BP391" s="623" t="str">
        <f t="shared" si="667"/>
        <v/>
      </c>
      <c r="BQ391" s="623" t="str">
        <f t="shared" si="668"/>
        <v/>
      </c>
      <c r="BR391" s="623" t="str">
        <f t="shared" si="669"/>
        <v/>
      </c>
      <c r="BS391" s="1281" t="str">
        <f t="shared" si="670"/>
        <v/>
      </c>
      <c r="BT391" s="1281" t="str">
        <f t="shared" si="671"/>
        <v/>
      </c>
      <c r="BU391" s="1281" t="str">
        <f t="shared" si="672"/>
        <v/>
      </c>
      <c r="BV391" s="1281" t="str">
        <f t="shared" si="673"/>
        <v/>
      </c>
      <c r="BW391" s="1281" t="str">
        <f t="shared" si="674"/>
        <v/>
      </c>
      <c r="BX391" s="1281" t="str">
        <f t="shared" si="675"/>
        <v/>
      </c>
      <c r="BY391" s="1281" t="str">
        <f t="shared" si="676"/>
        <v/>
      </c>
      <c r="BZ391" s="1281" t="str">
        <f t="shared" si="677"/>
        <v/>
      </c>
      <c r="CA391" s="1281" t="str">
        <f t="shared" si="678"/>
        <v/>
      </c>
      <c r="CB391" s="1281" t="str">
        <f t="shared" si="679"/>
        <v/>
      </c>
      <c r="CC391" s="1281" t="str">
        <f t="shared" si="680"/>
        <v/>
      </c>
      <c r="CD391" s="1281" t="str">
        <f t="shared" si="681"/>
        <v/>
      </c>
      <c r="CE391" s="623" t="str">
        <f t="shared" si="682"/>
        <v/>
      </c>
      <c r="CF391" s="623" t="str">
        <f t="shared" si="683"/>
        <v/>
      </c>
      <c r="CG391" s="623" t="str">
        <f t="shared" si="684"/>
        <v/>
      </c>
      <c r="CH391" s="623" t="str">
        <f t="shared" si="685"/>
        <v/>
      </c>
      <c r="CI391" s="623" t="str">
        <f t="shared" si="686"/>
        <v/>
      </c>
      <c r="CJ391" s="623" t="str">
        <f t="shared" si="687"/>
        <v/>
      </c>
      <c r="CK391" s="623" t="str">
        <f t="shared" si="688"/>
        <v/>
      </c>
      <c r="CL391" s="623" t="str">
        <f t="shared" si="689"/>
        <v/>
      </c>
      <c r="CM391" s="623" t="str">
        <f t="shared" si="690"/>
        <v/>
      </c>
      <c r="CN391" s="623" t="str">
        <f t="shared" si="691"/>
        <v/>
      </c>
      <c r="CO391" s="623" t="str">
        <f t="shared" si="692"/>
        <v/>
      </c>
      <c r="CP391" s="623" t="str">
        <f t="shared" si="693"/>
        <v/>
      </c>
      <c r="CQ391" s="1281" t="str">
        <f t="shared" si="694"/>
        <v/>
      </c>
      <c r="CR391" s="1281" t="str">
        <f t="shared" si="695"/>
        <v/>
      </c>
      <c r="CS391" s="1281" t="str">
        <f t="shared" si="696"/>
        <v/>
      </c>
      <c r="CT391" s="1281" t="str">
        <f t="shared" si="697"/>
        <v/>
      </c>
      <c r="CU391" s="1281" t="str">
        <f t="shared" si="698"/>
        <v/>
      </c>
      <c r="CV391" s="1281" t="str">
        <f t="shared" si="699"/>
        <v/>
      </c>
      <c r="CW391" s="1281" t="str">
        <f t="shared" si="700"/>
        <v/>
      </c>
      <c r="CX391" s="1281" t="str">
        <f t="shared" si="701"/>
        <v/>
      </c>
      <c r="CY391" s="1281" t="str">
        <f t="shared" si="702"/>
        <v/>
      </c>
      <c r="CZ391" s="1281" t="str">
        <f t="shared" si="703"/>
        <v/>
      </c>
      <c r="DA391" s="1281" t="str">
        <f t="shared" si="704"/>
        <v/>
      </c>
      <c r="DB391" s="1281" t="str">
        <f t="shared" si="705"/>
        <v/>
      </c>
      <c r="DC391" s="623" t="str">
        <f t="shared" si="706"/>
        <v/>
      </c>
      <c r="DD391" s="623" t="str">
        <f t="shared" si="707"/>
        <v/>
      </c>
      <c r="DE391" s="623" t="str">
        <f t="shared" si="708"/>
        <v/>
      </c>
      <c r="DF391" s="623" t="str">
        <f t="shared" si="709"/>
        <v/>
      </c>
      <c r="DG391" s="623" t="str">
        <f t="shared" si="710"/>
        <v/>
      </c>
      <c r="DH391" s="623" t="str">
        <f t="shared" si="711"/>
        <v/>
      </c>
      <c r="DI391" s="623" t="str">
        <f t="shared" si="712"/>
        <v/>
      </c>
      <c r="DJ391" s="623" t="str">
        <f t="shared" si="713"/>
        <v/>
      </c>
      <c r="DK391" s="623" t="str">
        <f t="shared" si="714"/>
        <v/>
      </c>
      <c r="DL391" s="623" t="str">
        <f t="shared" si="715"/>
        <v/>
      </c>
      <c r="DM391" s="623" t="str">
        <f t="shared" si="716"/>
        <v/>
      </c>
      <c r="DN391" s="623" t="str">
        <f t="shared" si="717"/>
        <v/>
      </c>
      <c r="DO391" s="1281" t="str">
        <f t="shared" si="718"/>
        <v/>
      </c>
      <c r="DP391" s="1281" t="str">
        <f t="shared" si="719"/>
        <v/>
      </c>
      <c r="DQ391" s="1281" t="str">
        <f t="shared" si="720"/>
        <v/>
      </c>
      <c r="DR391" s="1281" t="str">
        <f t="shared" si="721"/>
        <v/>
      </c>
      <c r="DS391" s="1281" t="str">
        <f t="shared" si="722"/>
        <v/>
      </c>
      <c r="DT391" s="1281" t="str">
        <f t="shared" si="723"/>
        <v/>
      </c>
      <c r="DU391" s="1281" t="str">
        <f t="shared" si="724"/>
        <v/>
      </c>
      <c r="DV391" s="1281" t="str">
        <f t="shared" si="725"/>
        <v/>
      </c>
      <c r="DW391" s="1281" t="str">
        <f t="shared" si="726"/>
        <v/>
      </c>
      <c r="DX391" s="1281" t="str">
        <f t="shared" si="727"/>
        <v/>
      </c>
      <c r="DY391" s="1281" t="str">
        <f t="shared" si="728"/>
        <v/>
      </c>
      <c r="DZ391" s="1281" t="str">
        <f t="shared" si="729"/>
        <v/>
      </c>
      <c r="EA391" s="623" t="str">
        <f t="shared" si="730"/>
        <v/>
      </c>
      <c r="EB391" s="623" t="str">
        <f t="shared" si="731"/>
        <v/>
      </c>
      <c r="EC391" s="623" t="str">
        <f t="shared" si="732"/>
        <v/>
      </c>
      <c r="ED391" s="623" t="str">
        <f t="shared" si="733"/>
        <v/>
      </c>
      <c r="EE391" s="623" t="str">
        <f t="shared" si="734"/>
        <v/>
      </c>
      <c r="EF391" s="623" t="str">
        <f t="shared" si="735"/>
        <v/>
      </c>
      <c r="EG391" s="623" t="str">
        <f t="shared" si="736"/>
        <v/>
      </c>
      <c r="EH391" s="623" t="str">
        <f t="shared" si="737"/>
        <v/>
      </c>
      <c r="EI391" s="623" t="str">
        <f t="shared" si="738"/>
        <v/>
      </c>
      <c r="EJ391" s="623" t="str">
        <f t="shared" si="739"/>
        <v/>
      </c>
      <c r="EK391" s="623" t="str">
        <f t="shared" si="740"/>
        <v/>
      </c>
      <c r="EL391" s="623" t="str">
        <f t="shared" si="741"/>
        <v/>
      </c>
    </row>
    <row r="392" spans="1:142">
      <c r="A392" s="7" t="str">
        <f>IF('Rent Roll_RedIQ 1'!B385&gt;0,'Rent Roll_RedIQ 1'!B385,"")</f>
        <v/>
      </c>
      <c r="B392" s="7" t="str">
        <f>IF('Rent Roll_RedIQ 1'!C385&gt;0,'Rent Roll_RedIQ 1'!C385,"")</f>
        <v/>
      </c>
      <c r="C392" s="614">
        <f>IF('Rent Roll_RedIQ 1'!K385&gt;0,'Rent Roll_RedIQ 1'!K385,0)</f>
        <v>0</v>
      </c>
      <c r="D392" s="615" t="str">
        <f>IF('Rent Roll_RedIQ 1'!J385&gt;0,'Rent Roll_RedIQ 1'!J385,"")</f>
        <v/>
      </c>
      <c r="E392" s="624" t="str">
        <f t="shared" si="649"/>
        <v/>
      </c>
      <c r="F392" s="194"/>
      <c r="G392" s="194"/>
      <c r="H392" s="616" t="str">
        <f t="shared" si="633"/>
        <v/>
      </c>
      <c r="I392" s="1200">
        <f>IF('Rent Roll_RedIQ 1'!S385&gt;0,'Rent Roll_RedIQ 1'!S385,Purchase_Date-1)</f>
        <v>45991</v>
      </c>
      <c r="J392" s="617" t="str">
        <f t="shared" si="634"/>
        <v/>
      </c>
      <c r="K392" s="1205">
        <f t="shared" si="635"/>
        <v>46356</v>
      </c>
      <c r="L392" s="618" t="str">
        <f t="shared" si="634"/>
        <v/>
      </c>
      <c r="M392" s="1208">
        <f t="shared" si="636"/>
        <v>46721</v>
      </c>
      <c r="N392" s="614" t="str">
        <f t="shared" si="650"/>
        <v/>
      </c>
      <c r="O392" s="614" t="str">
        <f t="shared" si="651"/>
        <v/>
      </c>
      <c r="P392" s="614" t="str">
        <f t="shared" si="652"/>
        <v/>
      </c>
      <c r="Q392" s="614" t="str">
        <f t="shared" si="653"/>
        <v/>
      </c>
      <c r="R392" s="614" t="str">
        <f t="shared" si="654"/>
        <v/>
      </c>
      <c r="S392" s="614" t="str">
        <f t="shared" si="655"/>
        <v/>
      </c>
      <c r="T392" s="614" t="str">
        <f t="shared" si="656"/>
        <v/>
      </c>
      <c r="U392" s="619"/>
      <c r="V392" s="614"/>
      <c r="W392" s="620" t="str">
        <f t="shared" ref="W392:AH424" si="746">IF($I392&gt;=W$11,$C392,$H392)</f>
        <v/>
      </c>
      <c r="X392" s="620" t="str">
        <f t="shared" si="746"/>
        <v/>
      </c>
      <c r="Y392" s="620" t="str">
        <f t="shared" si="746"/>
        <v/>
      </c>
      <c r="Z392" s="620" t="str">
        <f t="shared" si="746"/>
        <v/>
      </c>
      <c r="AA392" s="620" t="str">
        <f t="shared" si="746"/>
        <v/>
      </c>
      <c r="AB392" s="620" t="str">
        <f t="shared" si="746"/>
        <v/>
      </c>
      <c r="AC392" s="620" t="str">
        <f t="shared" si="746"/>
        <v/>
      </c>
      <c r="AD392" s="620" t="str">
        <f t="shared" si="746"/>
        <v/>
      </c>
      <c r="AE392" s="620" t="str">
        <f t="shared" si="746"/>
        <v/>
      </c>
      <c r="AF392" s="620" t="str">
        <f t="shared" si="746"/>
        <v/>
      </c>
      <c r="AG392" s="620" t="str">
        <f t="shared" si="746"/>
        <v/>
      </c>
      <c r="AH392" s="620" t="str">
        <f t="shared" si="746"/>
        <v/>
      </c>
      <c r="AI392" s="621" t="str">
        <f t="shared" si="629"/>
        <v/>
      </c>
      <c r="AJ392" s="621" t="str">
        <f t="shared" si="744"/>
        <v/>
      </c>
      <c r="AK392" s="621" t="str">
        <f t="shared" si="744"/>
        <v/>
      </c>
      <c r="AL392" s="621" t="str">
        <f t="shared" si="744"/>
        <v/>
      </c>
      <c r="AM392" s="621" t="str">
        <f t="shared" si="744"/>
        <v/>
      </c>
      <c r="AN392" s="621" t="str">
        <f t="shared" si="744"/>
        <v/>
      </c>
      <c r="AO392" s="621" t="str">
        <f t="shared" si="744"/>
        <v/>
      </c>
      <c r="AP392" s="621" t="str">
        <f t="shared" si="744"/>
        <v/>
      </c>
      <c r="AQ392" s="621" t="str">
        <f t="shared" si="744"/>
        <v/>
      </c>
      <c r="AR392" s="621" t="str">
        <f t="shared" si="744"/>
        <v/>
      </c>
      <c r="AS392" s="621" t="str">
        <f t="shared" si="744"/>
        <v/>
      </c>
      <c r="AT392" s="621" t="str">
        <f t="shared" si="744"/>
        <v/>
      </c>
      <c r="AU392" s="622" t="str">
        <f t="shared" si="644"/>
        <v/>
      </c>
      <c r="AV392" s="622" t="str">
        <f t="shared" si="745"/>
        <v/>
      </c>
      <c r="AW392" s="622" t="str">
        <f t="shared" si="745"/>
        <v/>
      </c>
      <c r="AX392" s="622" t="str">
        <f t="shared" si="745"/>
        <v/>
      </c>
      <c r="AY392" s="622" t="str">
        <f t="shared" si="745"/>
        <v/>
      </c>
      <c r="AZ392" s="622" t="str">
        <f t="shared" si="745"/>
        <v/>
      </c>
      <c r="BA392" s="622" t="str">
        <f t="shared" si="745"/>
        <v/>
      </c>
      <c r="BB392" s="622" t="str">
        <f t="shared" si="745"/>
        <v/>
      </c>
      <c r="BC392" s="622" t="str">
        <f t="shared" si="745"/>
        <v/>
      </c>
      <c r="BD392" s="622" t="str">
        <f t="shared" si="745"/>
        <v/>
      </c>
      <c r="BE392" s="622" t="str">
        <f t="shared" si="745"/>
        <v/>
      </c>
      <c r="BF392" s="622" t="str">
        <f t="shared" si="745"/>
        <v/>
      </c>
      <c r="BG392" s="623" t="str">
        <f t="shared" si="658"/>
        <v/>
      </c>
      <c r="BH392" s="623" t="str">
        <f t="shared" si="659"/>
        <v/>
      </c>
      <c r="BI392" s="623" t="str">
        <f t="shared" si="660"/>
        <v/>
      </c>
      <c r="BJ392" s="623" t="str">
        <f t="shared" si="661"/>
        <v/>
      </c>
      <c r="BK392" s="623" t="str">
        <f t="shared" si="662"/>
        <v/>
      </c>
      <c r="BL392" s="623" t="str">
        <f t="shared" si="663"/>
        <v/>
      </c>
      <c r="BM392" s="623" t="str">
        <f t="shared" si="664"/>
        <v/>
      </c>
      <c r="BN392" s="623" t="str">
        <f t="shared" si="665"/>
        <v/>
      </c>
      <c r="BO392" s="623" t="str">
        <f t="shared" si="666"/>
        <v/>
      </c>
      <c r="BP392" s="623" t="str">
        <f t="shared" si="667"/>
        <v/>
      </c>
      <c r="BQ392" s="623" t="str">
        <f t="shared" si="668"/>
        <v/>
      </c>
      <c r="BR392" s="623" t="str">
        <f t="shared" si="669"/>
        <v/>
      </c>
      <c r="BS392" s="1281" t="str">
        <f t="shared" si="670"/>
        <v/>
      </c>
      <c r="BT392" s="1281" t="str">
        <f t="shared" si="671"/>
        <v/>
      </c>
      <c r="BU392" s="1281" t="str">
        <f t="shared" si="672"/>
        <v/>
      </c>
      <c r="BV392" s="1281" t="str">
        <f t="shared" si="673"/>
        <v/>
      </c>
      <c r="BW392" s="1281" t="str">
        <f t="shared" si="674"/>
        <v/>
      </c>
      <c r="BX392" s="1281" t="str">
        <f t="shared" si="675"/>
        <v/>
      </c>
      <c r="BY392" s="1281" t="str">
        <f t="shared" si="676"/>
        <v/>
      </c>
      <c r="BZ392" s="1281" t="str">
        <f t="shared" si="677"/>
        <v/>
      </c>
      <c r="CA392" s="1281" t="str">
        <f t="shared" si="678"/>
        <v/>
      </c>
      <c r="CB392" s="1281" t="str">
        <f t="shared" si="679"/>
        <v/>
      </c>
      <c r="CC392" s="1281" t="str">
        <f t="shared" si="680"/>
        <v/>
      </c>
      <c r="CD392" s="1281" t="str">
        <f t="shared" si="681"/>
        <v/>
      </c>
      <c r="CE392" s="623" t="str">
        <f t="shared" si="682"/>
        <v/>
      </c>
      <c r="CF392" s="623" t="str">
        <f t="shared" si="683"/>
        <v/>
      </c>
      <c r="CG392" s="623" t="str">
        <f t="shared" si="684"/>
        <v/>
      </c>
      <c r="CH392" s="623" t="str">
        <f t="shared" si="685"/>
        <v/>
      </c>
      <c r="CI392" s="623" t="str">
        <f t="shared" si="686"/>
        <v/>
      </c>
      <c r="CJ392" s="623" t="str">
        <f t="shared" si="687"/>
        <v/>
      </c>
      <c r="CK392" s="623" t="str">
        <f t="shared" si="688"/>
        <v/>
      </c>
      <c r="CL392" s="623" t="str">
        <f t="shared" si="689"/>
        <v/>
      </c>
      <c r="CM392" s="623" t="str">
        <f t="shared" si="690"/>
        <v/>
      </c>
      <c r="CN392" s="623" t="str">
        <f t="shared" si="691"/>
        <v/>
      </c>
      <c r="CO392" s="623" t="str">
        <f t="shared" si="692"/>
        <v/>
      </c>
      <c r="CP392" s="623" t="str">
        <f t="shared" si="693"/>
        <v/>
      </c>
      <c r="CQ392" s="1281" t="str">
        <f t="shared" si="694"/>
        <v/>
      </c>
      <c r="CR392" s="1281" t="str">
        <f t="shared" si="695"/>
        <v/>
      </c>
      <c r="CS392" s="1281" t="str">
        <f t="shared" si="696"/>
        <v/>
      </c>
      <c r="CT392" s="1281" t="str">
        <f t="shared" si="697"/>
        <v/>
      </c>
      <c r="CU392" s="1281" t="str">
        <f t="shared" si="698"/>
        <v/>
      </c>
      <c r="CV392" s="1281" t="str">
        <f t="shared" si="699"/>
        <v/>
      </c>
      <c r="CW392" s="1281" t="str">
        <f t="shared" si="700"/>
        <v/>
      </c>
      <c r="CX392" s="1281" t="str">
        <f t="shared" si="701"/>
        <v/>
      </c>
      <c r="CY392" s="1281" t="str">
        <f t="shared" si="702"/>
        <v/>
      </c>
      <c r="CZ392" s="1281" t="str">
        <f t="shared" si="703"/>
        <v/>
      </c>
      <c r="DA392" s="1281" t="str">
        <f t="shared" si="704"/>
        <v/>
      </c>
      <c r="DB392" s="1281" t="str">
        <f t="shared" si="705"/>
        <v/>
      </c>
      <c r="DC392" s="623" t="str">
        <f t="shared" si="706"/>
        <v/>
      </c>
      <c r="DD392" s="623" t="str">
        <f t="shared" si="707"/>
        <v/>
      </c>
      <c r="DE392" s="623" t="str">
        <f t="shared" si="708"/>
        <v/>
      </c>
      <c r="DF392" s="623" t="str">
        <f t="shared" si="709"/>
        <v/>
      </c>
      <c r="DG392" s="623" t="str">
        <f t="shared" si="710"/>
        <v/>
      </c>
      <c r="DH392" s="623" t="str">
        <f t="shared" si="711"/>
        <v/>
      </c>
      <c r="DI392" s="623" t="str">
        <f t="shared" si="712"/>
        <v/>
      </c>
      <c r="DJ392" s="623" t="str">
        <f t="shared" si="713"/>
        <v/>
      </c>
      <c r="DK392" s="623" t="str">
        <f t="shared" si="714"/>
        <v/>
      </c>
      <c r="DL392" s="623" t="str">
        <f t="shared" si="715"/>
        <v/>
      </c>
      <c r="DM392" s="623" t="str">
        <f t="shared" si="716"/>
        <v/>
      </c>
      <c r="DN392" s="623" t="str">
        <f t="shared" si="717"/>
        <v/>
      </c>
      <c r="DO392" s="1281" t="str">
        <f t="shared" si="718"/>
        <v/>
      </c>
      <c r="DP392" s="1281" t="str">
        <f t="shared" si="719"/>
        <v/>
      </c>
      <c r="DQ392" s="1281" t="str">
        <f t="shared" si="720"/>
        <v/>
      </c>
      <c r="DR392" s="1281" t="str">
        <f t="shared" si="721"/>
        <v/>
      </c>
      <c r="DS392" s="1281" t="str">
        <f t="shared" si="722"/>
        <v/>
      </c>
      <c r="DT392" s="1281" t="str">
        <f t="shared" si="723"/>
        <v/>
      </c>
      <c r="DU392" s="1281" t="str">
        <f t="shared" si="724"/>
        <v/>
      </c>
      <c r="DV392" s="1281" t="str">
        <f t="shared" si="725"/>
        <v/>
      </c>
      <c r="DW392" s="1281" t="str">
        <f t="shared" si="726"/>
        <v/>
      </c>
      <c r="DX392" s="1281" t="str">
        <f t="shared" si="727"/>
        <v/>
      </c>
      <c r="DY392" s="1281" t="str">
        <f t="shared" si="728"/>
        <v/>
      </c>
      <c r="DZ392" s="1281" t="str">
        <f t="shared" si="729"/>
        <v/>
      </c>
      <c r="EA392" s="623" t="str">
        <f t="shared" si="730"/>
        <v/>
      </c>
      <c r="EB392" s="623" t="str">
        <f t="shared" si="731"/>
        <v/>
      </c>
      <c r="EC392" s="623" t="str">
        <f t="shared" si="732"/>
        <v/>
      </c>
      <c r="ED392" s="623" t="str">
        <f t="shared" si="733"/>
        <v/>
      </c>
      <c r="EE392" s="623" t="str">
        <f t="shared" si="734"/>
        <v/>
      </c>
      <c r="EF392" s="623" t="str">
        <f t="shared" si="735"/>
        <v/>
      </c>
      <c r="EG392" s="623" t="str">
        <f t="shared" si="736"/>
        <v/>
      </c>
      <c r="EH392" s="623" t="str">
        <f t="shared" si="737"/>
        <v/>
      </c>
      <c r="EI392" s="623" t="str">
        <f t="shared" si="738"/>
        <v/>
      </c>
      <c r="EJ392" s="623" t="str">
        <f t="shared" si="739"/>
        <v/>
      </c>
      <c r="EK392" s="623" t="str">
        <f t="shared" si="740"/>
        <v/>
      </c>
      <c r="EL392" s="623" t="str">
        <f t="shared" si="741"/>
        <v/>
      </c>
    </row>
    <row r="393" spans="1:142">
      <c r="A393" s="7" t="str">
        <f>IF('Rent Roll_RedIQ 1'!B386&gt;0,'Rent Roll_RedIQ 1'!B386,"")</f>
        <v/>
      </c>
      <c r="B393" s="7" t="str">
        <f>IF('Rent Roll_RedIQ 1'!C386&gt;0,'Rent Roll_RedIQ 1'!C386,"")</f>
        <v/>
      </c>
      <c r="C393" s="614">
        <f>IF('Rent Roll_RedIQ 1'!K386&gt;0,'Rent Roll_RedIQ 1'!K386,0)</f>
        <v>0</v>
      </c>
      <c r="D393" s="615" t="str">
        <f>IF('Rent Roll_RedIQ 1'!J386&gt;0,'Rent Roll_RedIQ 1'!J386,"")</f>
        <v/>
      </c>
      <c r="E393" s="624" t="str">
        <f t="shared" si="649"/>
        <v/>
      </c>
      <c r="F393" s="194"/>
      <c r="G393" s="194"/>
      <c r="H393" s="616" t="str">
        <f t="shared" si="633"/>
        <v/>
      </c>
      <c r="I393" s="1200">
        <f>IF('Rent Roll_RedIQ 1'!S386&gt;0,'Rent Roll_RedIQ 1'!S386,Purchase_Date-1)</f>
        <v>45991</v>
      </c>
      <c r="J393" s="617" t="str">
        <f t="shared" si="634"/>
        <v/>
      </c>
      <c r="K393" s="1205">
        <f t="shared" si="635"/>
        <v>46356</v>
      </c>
      <c r="L393" s="618" t="str">
        <f t="shared" si="634"/>
        <v/>
      </c>
      <c r="M393" s="1208">
        <f t="shared" si="636"/>
        <v>46721</v>
      </c>
      <c r="N393" s="614" t="str">
        <f t="shared" si="650"/>
        <v/>
      </c>
      <c r="O393" s="614" t="str">
        <f t="shared" si="651"/>
        <v/>
      </c>
      <c r="P393" s="614" t="str">
        <f t="shared" si="652"/>
        <v/>
      </c>
      <c r="Q393" s="614" t="str">
        <f t="shared" si="653"/>
        <v/>
      </c>
      <c r="R393" s="614" t="str">
        <f t="shared" si="654"/>
        <v/>
      </c>
      <c r="S393" s="614" t="str">
        <f t="shared" si="655"/>
        <v/>
      </c>
      <c r="T393" s="614" t="str">
        <f t="shared" si="656"/>
        <v/>
      </c>
      <c r="U393" s="619"/>
      <c r="V393" s="614"/>
      <c r="W393" s="620" t="str">
        <f t="shared" si="746"/>
        <v/>
      </c>
      <c r="X393" s="620" t="str">
        <f t="shared" si="746"/>
        <v/>
      </c>
      <c r="Y393" s="620" t="str">
        <f t="shared" si="746"/>
        <v/>
      </c>
      <c r="Z393" s="620" t="str">
        <f t="shared" si="746"/>
        <v/>
      </c>
      <c r="AA393" s="620" t="str">
        <f t="shared" si="746"/>
        <v/>
      </c>
      <c r="AB393" s="620" t="str">
        <f t="shared" si="746"/>
        <v/>
      </c>
      <c r="AC393" s="620" t="str">
        <f t="shared" si="746"/>
        <v/>
      </c>
      <c r="AD393" s="620" t="str">
        <f t="shared" si="746"/>
        <v/>
      </c>
      <c r="AE393" s="620" t="str">
        <f t="shared" si="746"/>
        <v/>
      </c>
      <c r="AF393" s="620" t="str">
        <f t="shared" si="746"/>
        <v/>
      </c>
      <c r="AG393" s="620" t="str">
        <f t="shared" si="746"/>
        <v/>
      </c>
      <c r="AH393" s="620" t="str">
        <f t="shared" si="746"/>
        <v/>
      </c>
      <c r="AI393" s="621" t="str">
        <f t="shared" ref="AI393:AT428" si="747">IF($K393&gt;=AI$11,$H393,$J393)</f>
        <v/>
      </c>
      <c r="AJ393" s="621" t="str">
        <f t="shared" si="744"/>
        <v/>
      </c>
      <c r="AK393" s="621" t="str">
        <f t="shared" si="744"/>
        <v/>
      </c>
      <c r="AL393" s="621" t="str">
        <f t="shared" si="744"/>
        <v/>
      </c>
      <c r="AM393" s="621" t="str">
        <f t="shared" si="744"/>
        <v/>
      </c>
      <c r="AN393" s="621" t="str">
        <f t="shared" si="744"/>
        <v/>
      </c>
      <c r="AO393" s="621" t="str">
        <f t="shared" si="744"/>
        <v/>
      </c>
      <c r="AP393" s="621" t="str">
        <f t="shared" si="744"/>
        <v/>
      </c>
      <c r="AQ393" s="621" t="str">
        <f t="shared" si="744"/>
        <v/>
      </c>
      <c r="AR393" s="621" t="str">
        <f t="shared" si="744"/>
        <v/>
      </c>
      <c r="AS393" s="621" t="str">
        <f t="shared" si="744"/>
        <v/>
      </c>
      <c r="AT393" s="621" t="str">
        <f t="shared" si="744"/>
        <v/>
      </c>
      <c r="AU393" s="622" t="str">
        <f t="shared" si="644"/>
        <v/>
      </c>
      <c r="AV393" s="622" t="str">
        <f t="shared" si="745"/>
        <v/>
      </c>
      <c r="AW393" s="622" t="str">
        <f t="shared" si="745"/>
        <v/>
      </c>
      <c r="AX393" s="622" t="str">
        <f t="shared" si="745"/>
        <v/>
      </c>
      <c r="AY393" s="622" t="str">
        <f t="shared" si="745"/>
        <v/>
      </c>
      <c r="AZ393" s="622" t="str">
        <f t="shared" si="745"/>
        <v/>
      </c>
      <c r="BA393" s="622" t="str">
        <f t="shared" si="745"/>
        <v/>
      </c>
      <c r="BB393" s="622" t="str">
        <f t="shared" si="745"/>
        <v/>
      </c>
      <c r="BC393" s="622" t="str">
        <f t="shared" si="745"/>
        <v/>
      </c>
      <c r="BD393" s="622" t="str">
        <f t="shared" si="745"/>
        <v/>
      </c>
      <c r="BE393" s="622" t="str">
        <f t="shared" si="745"/>
        <v/>
      </c>
      <c r="BF393" s="622" t="str">
        <f t="shared" si="745"/>
        <v/>
      </c>
      <c r="BG393" s="623" t="str">
        <f t="shared" si="658"/>
        <v/>
      </c>
      <c r="BH393" s="623" t="str">
        <f t="shared" si="659"/>
        <v/>
      </c>
      <c r="BI393" s="623" t="str">
        <f t="shared" si="660"/>
        <v/>
      </c>
      <c r="BJ393" s="623" t="str">
        <f t="shared" si="661"/>
        <v/>
      </c>
      <c r="BK393" s="623" t="str">
        <f t="shared" si="662"/>
        <v/>
      </c>
      <c r="BL393" s="623" t="str">
        <f t="shared" si="663"/>
        <v/>
      </c>
      <c r="BM393" s="623" t="str">
        <f t="shared" si="664"/>
        <v/>
      </c>
      <c r="BN393" s="623" t="str">
        <f t="shared" si="665"/>
        <v/>
      </c>
      <c r="BO393" s="623" t="str">
        <f t="shared" si="666"/>
        <v/>
      </c>
      <c r="BP393" s="623" t="str">
        <f t="shared" si="667"/>
        <v/>
      </c>
      <c r="BQ393" s="623" t="str">
        <f t="shared" si="668"/>
        <v/>
      </c>
      <c r="BR393" s="623" t="str">
        <f t="shared" si="669"/>
        <v/>
      </c>
      <c r="BS393" s="1281" t="str">
        <f t="shared" si="670"/>
        <v/>
      </c>
      <c r="BT393" s="1281" t="str">
        <f t="shared" si="671"/>
        <v/>
      </c>
      <c r="BU393" s="1281" t="str">
        <f t="shared" si="672"/>
        <v/>
      </c>
      <c r="BV393" s="1281" t="str">
        <f t="shared" si="673"/>
        <v/>
      </c>
      <c r="BW393" s="1281" t="str">
        <f t="shared" si="674"/>
        <v/>
      </c>
      <c r="BX393" s="1281" t="str">
        <f t="shared" si="675"/>
        <v/>
      </c>
      <c r="BY393" s="1281" t="str">
        <f t="shared" si="676"/>
        <v/>
      </c>
      <c r="BZ393" s="1281" t="str">
        <f t="shared" si="677"/>
        <v/>
      </c>
      <c r="CA393" s="1281" t="str">
        <f t="shared" si="678"/>
        <v/>
      </c>
      <c r="CB393" s="1281" t="str">
        <f t="shared" si="679"/>
        <v/>
      </c>
      <c r="CC393" s="1281" t="str">
        <f t="shared" si="680"/>
        <v/>
      </c>
      <c r="CD393" s="1281" t="str">
        <f t="shared" si="681"/>
        <v/>
      </c>
      <c r="CE393" s="623" t="str">
        <f t="shared" si="682"/>
        <v/>
      </c>
      <c r="CF393" s="623" t="str">
        <f t="shared" si="683"/>
        <v/>
      </c>
      <c r="CG393" s="623" t="str">
        <f t="shared" si="684"/>
        <v/>
      </c>
      <c r="CH393" s="623" t="str">
        <f t="shared" si="685"/>
        <v/>
      </c>
      <c r="CI393" s="623" t="str">
        <f t="shared" si="686"/>
        <v/>
      </c>
      <c r="CJ393" s="623" t="str">
        <f t="shared" si="687"/>
        <v/>
      </c>
      <c r="CK393" s="623" t="str">
        <f t="shared" si="688"/>
        <v/>
      </c>
      <c r="CL393" s="623" t="str">
        <f t="shared" si="689"/>
        <v/>
      </c>
      <c r="CM393" s="623" t="str">
        <f t="shared" si="690"/>
        <v/>
      </c>
      <c r="CN393" s="623" t="str">
        <f t="shared" si="691"/>
        <v/>
      </c>
      <c r="CO393" s="623" t="str">
        <f t="shared" si="692"/>
        <v/>
      </c>
      <c r="CP393" s="623" t="str">
        <f t="shared" si="693"/>
        <v/>
      </c>
      <c r="CQ393" s="1281" t="str">
        <f t="shared" si="694"/>
        <v/>
      </c>
      <c r="CR393" s="1281" t="str">
        <f t="shared" si="695"/>
        <v/>
      </c>
      <c r="CS393" s="1281" t="str">
        <f t="shared" si="696"/>
        <v/>
      </c>
      <c r="CT393" s="1281" t="str">
        <f t="shared" si="697"/>
        <v/>
      </c>
      <c r="CU393" s="1281" t="str">
        <f t="shared" si="698"/>
        <v/>
      </c>
      <c r="CV393" s="1281" t="str">
        <f t="shared" si="699"/>
        <v/>
      </c>
      <c r="CW393" s="1281" t="str">
        <f t="shared" si="700"/>
        <v/>
      </c>
      <c r="CX393" s="1281" t="str">
        <f t="shared" si="701"/>
        <v/>
      </c>
      <c r="CY393" s="1281" t="str">
        <f t="shared" si="702"/>
        <v/>
      </c>
      <c r="CZ393" s="1281" t="str">
        <f t="shared" si="703"/>
        <v/>
      </c>
      <c r="DA393" s="1281" t="str">
        <f t="shared" si="704"/>
        <v/>
      </c>
      <c r="DB393" s="1281" t="str">
        <f t="shared" si="705"/>
        <v/>
      </c>
      <c r="DC393" s="623" t="str">
        <f t="shared" si="706"/>
        <v/>
      </c>
      <c r="DD393" s="623" t="str">
        <f t="shared" si="707"/>
        <v/>
      </c>
      <c r="DE393" s="623" t="str">
        <f t="shared" si="708"/>
        <v/>
      </c>
      <c r="DF393" s="623" t="str">
        <f t="shared" si="709"/>
        <v/>
      </c>
      <c r="DG393" s="623" t="str">
        <f t="shared" si="710"/>
        <v/>
      </c>
      <c r="DH393" s="623" t="str">
        <f t="shared" si="711"/>
        <v/>
      </c>
      <c r="DI393" s="623" t="str">
        <f t="shared" si="712"/>
        <v/>
      </c>
      <c r="DJ393" s="623" t="str">
        <f t="shared" si="713"/>
        <v/>
      </c>
      <c r="DK393" s="623" t="str">
        <f t="shared" si="714"/>
        <v/>
      </c>
      <c r="DL393" s="623" t="str">
        <f t="shared" si="715"/>
        <v/>
      </c>
      <c r="DM393" s="623" t="str">
        <f t="shared" si="716"/>
        <v/>
      </c>
      <c r="DN393" s="623" t="str">
        <f t="shared" si="717"/>
        <v/>
      </c>
      <c r="DO393" s="1281" t="str">
        <f t="shared" si="718"/>
        <v/>
      </c>
      <c r="DP393" s="1281" t="str">
        <f t="shared" si="719"/>
        <v/>
      </c>
      <c r="DQ393" s="1281" t="str">
        <f t="shared" si="720"/>
        <v/>
      </c>
      <c r="DR393" s="1281" t="str">
        <f t="shared" si="721"/>
        <v/>
      </c>
      <c r="DS393" s="1281" t="str">
        <f t="shared" si="722"/>
        <v/>
      </c>
      <c r="DT393" s="1281" t="str">
        <f t="shared" si="723"/>
        <v/>
      </c>
      <c r="DU393" s="1281" t="str">
        <f t="shared" si="724"/>
        <v/>
      </c>
      <c r="DV393" s="1281" t="str">
        <f t="shared" si="725"/>
        <v/>
      </c>
      <c r="DW393" s="1281" t="str">
        <f t="shared" si="726"/>
        <v/>
      </c>
      <c r="DX393" s="1281" t="str">
        <f t="shared" si="727"/>
        <v/>
      </c>
      <c r="DY393" s="1281" t="str">
        <f t="shared" si="728"/>
        <v/>
      </c>
      <c r="DZ393" s="1281" t="str">
        <f t="shared" si="729"/>
        <v/>
      </c>
      <c r="EA393" s="623" t="str">
        <f t="shared" si="730"/>
        <v/>
      </c>
      <c r="EB393" s="623" t="str">
        <f t="shared" si="731"/>
        <v/>
      </c>
      <c r="EC393" s="623" t="str">
        <f t="shared" si="732"/>
        <v/>
      </c>
      <c r="ED393" s="623" t="str">
        <f t="shared" si="733"/>
        <v/>
      </c>
      <c r="EE393" s="623" t="str">
        <f t="shared" si="734"/>
        <v/>
      </c>
      <c r="EF393" s="623" t="str">
        <f t="shared" si="735"/>
        <v/>
      </c>
      <c r="EG393" s="623" t="str">
        <f t="shared" si="736"/>
        <v/>
      </c>
      <c r="EH393" s="623" t="str">
        <f t="shared" si="737"/>
        <v/>
      </c>
      <c r="EI393" s="623" t="str">
        <f t="shared" si="738"/>
        <v/>
      </c>
      <c r="EJ393" s="623" t="str">
        <f t="shared" si="739"/>
        <v/>
      </c>
      <c r="EK393" s="623" t="str">
        <f t="shared" si="740"/>
        <v/>
      </c>
      <c r="EL393" s="623" t="str">
        <f t="shared" si="741"/>
        <v/>
      </c>
    </row>
    <row r="394" spans="1:142">
      <c r="A394" s="7" t="str">
        <f>IF('Rent Roll_RedIQ 1'!B387&gt;0,'Rent Roll_RedIQ 1'!B387,"")</f>
        <v/>
      </c>
      <c r="B394" s="7" t="str">
        <f>IF('Rent Roll_RedIQ 1'!C387&gt;0,'Rent Roll_RedIQ 1'!C387,"")</f>
        <v/>
      </c>
      <c r="C394" s="614">
        <f>IF('Rent Roll_RedIQ 1'!K387&gt;0,'Rent Roll_RedIQ 1'!K387,0)</f>
        <v>0</v>
      </c>
      <c r="D394" s="615" t="str">
        <f>IF('Rent Roll_RedIQ 1'!J387&gt;0,'Rent Roll_RedIQ 1'!J387,"")</f>
        <v/>
      </c>
      <c r="E394" s="624" t="str">
        <f t="shared" si="649"/>
        <v/>
      </c>
      <c r="F394" s="194"/>
      <c r="G394" s="194"/>
      <c r="H394" s="616" t="str">
        <f t="shared" si="633"/>
        <v/>
      </c>
      <c r="I394" s="1200">
        <f>IF('Rent Roll_RedIQ 1'!S387&gt;0,'Rent Roll_RedIQ 1'!S387,Purchase_Date-1)</f>
        <v>45991</v>
      </c>
      <c r="J394" s="617" t="str">
        <f t="shared" si="634"/>
        <v/>
      </c>
      <c r="K394" s="1205">
        <f t="shared" si="635"/>
        <v>46356</v>
      </c>
      <c r="L394" s="618" t="str">
        <f t="shared" si="634"/>
        <v/>
      </c>
      <c r="M394" s="1208">
        <f t="shared" si="636"/>
        <v>46721</v>
      </c>
      <c r="N394" s="614" t="str">
        <f t="shared" si="650"/>
        <v/>
      </c>
      <c r="O394" s="614" t="str">
        <f t="shared" si="651"/>
        <v/>
      </c>
      <c r="P394" s="614" t="str">
        <f t="shared" si="652"/>
        <v/>
      </c>
      <c r="Q394" s="614" t="str">
        <f t="shared" si="653"/>
        <v/>
      </c>
      <c r="R394" s="614" t="str">
        <f t="shared" si="654"/>
        <v/>
      </c>
      <c r="S394" s="614" t="str">
        <f t="shared" si="655"/>
        <v/>
      </c>
      <c r="T394" s="614" t="str">
        <f t="shared" si="656"/>
        <v/>
      </c>
      <c r="U394" s="619"/>
      <c r="V394" s="614"/>
      <c r="W394" s="620" t="str">
        <f t="shared" si="746"/>
        <v/>
      </c>
      <c r="X394" s="620" t="str">
        <f t="shared" si="746"/>
        <v/>
      </c>
      <c r="Y394" s="620" t="str">
        <f t="shared" si="746"/>
        <v/>
      </c>
      <c r="Z394" s="620" t="str">
        <f t="shared" si="746"/>
        <v/>
      </c>
      <c r="AA394" s="620" t="str">
        <f t="shared" si="746"/>
        <v/>
      </c>
      <c r="AB394" s="620" t="str">
        <f t="shared" si="746"/>
        <v/>
      </c>
      <c r="AC394" s="620" t="str">
        <f t="shared" si="746"/>
        <v/>
      </c>
      <c r="AD394" s="620" t="str">
        <f t="shared" si="746"/>
        <v/>
      </c>
      <c r="AE394" s="620" t="str">
        <f t="shared" si="746"/>
        <v/>
      </c>
      <c r="AF394" s="620" t="str">
        <f t="shared" si="746"/>
        <v/>
      </c>
      <c r="AG394" s="620" t="str">
        <f t="shared" si="746"/>
        <v/>
      </c>
      <c r="AH394" s="620" t="str">
        <f t="shared" si="746"/>
        <v/>
      </c>
      <c r="AI394" s="621" t="str">
        <f t="shared" si="747"/>
        <v/>
      </c>
      <c r="AJ394" s="621" t="str">
        <f t="shared" si="744"/>
        <v/>
      </c>
      <c r="AK394" s="621" t="str">
        <f t="shared" si="744"/>
        <v/>
      </c>
      <c r="AL394" s="621" t="str">
        <f t="shared" si="744"/>
        <v/>
      </c>
      <c r="AM394" s="621" t="str">
        <f t="shared" si="744"/>
        <v/>
      </c>
      <c r="AN394" s="621" t="str">
        <f t="shared" si="744"/>
        <v/>
      </c>
      <c r="AO394" s="621" t="str">
        <f t="shared" si="744"/>
        <v/>
      </c>
      <c r="AP394" s="621" t="str">
        <f t="shared" si="744"/>
        <v/>
      </c>
      <c r="AQ394" s="621" t="str">
        <f t="shared" si="744"/>
        <v/>
      </c>
      <c r="AR394" s="621" t="str">
        <f t="shared" si="744"/>
        <v/>
      </c>
      <c r="AS394" s="621" t="str">
        <f t="shared" si="744"/>
        <v/>
      </c>
      <c r="AT394" s="621" t="str">
        <f t="shared" si="744"/>
        <v/>
      </c>
      <c r="AU394" s="622" t="str">
        <f t="shared" si="644"/>
        <v/>
      </c>
      <c r="AV394" s="622" t="str">
        <f t="shared" si="745"/>
        <v/>
      </c>
      <c r="AW394" s="622" t="str">
        <f t="shared" si="745"/>
        <v/>
      </c>
      <c r="AX394" s="622" t="str">
        <f t="shared" si="745"/>
        <v/>
      </c>
      <c r="AY394" s="622" t="str">
        <f t="shared" si="745"/>
        <v/>
      </c>
      <c r="AZ394" s="622" t="str">
        <f t="shared" si="745"/>
        <v/>
      </c>
      <c r="BA394" s="622" t="str">
        <f t="shared" si="745"/>
        <v/>
      </c>
      <c r="BB394" s="622" t="str">
        <f t="shared" si="745"/>
        <v/>
      </c>
      <c r="BC394" s="622" t="str">
        <f t="shared" si="745"/>
        <v/>
      </c>
      <c r="BD394" s="622" t="str">
        <f t="shared" si="745"/>
        <v/>
      </c>
      <c r="BE394" s="622" t="str">
        <f t="shared" si="745"/>
        <v/>
      </c>
      <c r="BF394" s="622" t="str">
        <f t="shared" si="745"/>
        <v/>
      </c>
      <c r="BG394" s="623" t="str">
        <f t="shared" si="658"/>
        <v/>
      </c>
      <c r="BH394" s="623" t="str">
        <f t="shared" si="659"/>
        <v/>
      </c>
      <c r="BI394" s="623" t="str">
        <f t="shared" si="660"/>
        <v/>
      </c>
      <c r="BJ394" s="623" t="str">
        <f t="shared" si="661"/>
        <v/>
      </c>
      <c r="BK394" s="623" t="str">
        <f t="shared" si="662"/>
        <v/>
      </c>
      <c r="BL394" s="623" t="str">
        <f t="shared" si="663"/>
        <v/>
      </c>
      <c r="BM394" s="623" t="str">
        <f t="shared" si="664"/>
        <v/>
      </c>
      <c r="BN394" s="623" t="str">
        <f t="shared" si="665"/>
        <v/>
      </c>
      <c r="BO394" s="623" t="str">
        <f t="shared" si="666"/>
        <v/>
      </c>
      <c r="BP394" s="623" t="str">
        <f t="shared" si="667"/>
        <v/>
      </c>
      <c r="BQ394" s="623" t="str">
        <f t="shared" si="668"/>
        <v/>
      </c>
      <c r="BR394" s="623" t="str">
        <f t="shared" si="669"/>
        <v/>
      </c>
      <c r="BS394" s="1281" t="str">
        <f t="shared" si="670"/>
        <v/>
      </c>
      <c r="BT394" s="1281" t="str">
        <f t="shared" si="671"/>
        <v/>
      </c>
      <c r="BU394" s="1281" t="str">
        <f t="shared" si="672"/>
        <v/>
      </c>
      <c r="BV394" s="1281" t="str">
        <f t="shared" si="673"/>
        <v/>
      </c>
      <c r="BW394" s="1281" t="str">
        <f t="shared" si="674"/>
        <v/>
      </c>
      <c r="BX394" s="1281" t="str">
        <f t="shared" si="675"/>
        <v/>
      </c>
      <c r="BY394" s="1281" t="str">
        <f t="shared" si="676"/>
        <v/>
      </c>
      <c r="BZ394" s="1281" t="str">
        <f t="shared" si="677"/>
        <v/>
      </c>
      <c r="CA394" s="1281" t="str">
        <f t="shared" si="678"/>
        <v/>
      </c>
      <c r="CB394" s="1281" t="str">
        <f t="shared" si="679"/>
        <v/>
      </c>
      <c r="CC394" s="1281" t="str">
        <f t="shared" si="680"/>
        <v/>
      </c>
      <c r="CD394" s="1281" t="str">
        <f t="shared" si="681"/>
        <v/>
      </c>
      <c r="CE394" s="623" t="str">
        <f t="shared" si="682"/>
        <v/>
      </c>
      <c r="CF394" s="623" t="str">
        <f t="shared" si="683"/>
        <v/>
      </c>
      <c r="CG394" s="623" t="str">
        <f t="shared" si="684"/>
        <v/>
      </c>
      <c r="CH394" s="623" t="str">
        <f t="shared" si="685"/>
        <v/>
      </c>
      <c r="CI394" s="623" t="str">
        <f t="shared" si="686"/>
        <v/>
      </c>
      <c r="CJ394" s="623" t="str">
        <f t="shared" si="687"/>
        <v/>
      </c>
      <c r="CK394" s="623" t="str">
        <f t="shared" si="688"/>
        <v/>
      </c>
      <c r="CL394" s="623" t="str">
        <f t="shared" si="689"/>
        <v/>
      </c>
      <c r="CM394" s="623" t="str">
        <f t="shared" si="690"/>
        <v/>
      </c>
      <c r="CN394" s="623" t="str">
        <f t="shared" si="691"/>
        <v/>
      </c>
      <c r="CO394" s="623" t="str">
        <f t="shared" si="692"/>
        <v/>
      </c>
      <c r="CP394" s="623" t="str">
        <f t="shared" si="693"/>
        <v/>
      </c>
      <c r="CQ394" s="1281" t="str">
        <f t="shared" si="694"/>
        <v/>
      </c>
      <c r="CR394" s="1281" t="str">
        <f t="shared" si="695"/>
        <v/>
      </c>
      <c r="CS394" s="1281" t="str">
        <f t="shared" si="696"/>
        <v/>
      </c>
      <c r="CT394" s="1281" t="str">
        <f t="shared" si="697"/>
        <v/>
      </c>
      <c r="CU394" s="1281" t="str">
        <f t="shared" si="698"/>
        <v/>
      </c>
      <c r="CV394" s="1281" t="str">
        <f t="shared" si="699"/>
        <v/>
      </c>
      <c r="CW394" s="1281" t="str">
        <f t="shared" si="700"/>
        <v/>
      </c>
      <c r="CX394" s="1281" t="str">
        <f t="shared" si="701"/>
        <v/>
      </c>
      <c r="CY394" s="1281" t="str">
        <f t="shared" si="702"/>
        <v/>
      </c>
      <c r="CZ394" s="1281" t="str">
        <f t="shared" si="703"/>
        <v/>
      </c>
      <c r="DA394" s="1281" t="str">
        <f t="shared" si="704"/>
        <v/>
      </c>
      <c r="DB394" s="1281" t="str">
        <f t="shared" si="705"/>
        <v/>
      </c>
      <c r="DC394" s="623" t="str">
        <f t="shared" si="706"/>
        <v/>
      </c>
      <c r="DD394" s="623" t="str">
        <f t="shared" si="707"/>
        <v/>
      </c>
      <c r="DE394" s="623" t="str">
        <f t="shared" si="708"/>
        <v/>
      </c>
      <c r="DF394" s="623" t="str">
        <f t="shared" si="709"/>
        <v/>
      </c>
      <c r="DG394" s="623" t="str">
        <f t="shared" si="710"/>
        <v/>
      </c>
      <c r="DH394" s="623" t="str">
        <f t="shared" si="711"/>
        <v/>
      </c>
      <c r="DI394" s="623" t="str">
        <f t="shared" si="712"/>
        <v/>
      </c>
      <c r="DJ394" s="623" t="str">
        <f t="shared" si="713"/>
        <v/>
      </c>
      <c r="DK394" s="623" t="str">
        <f t="shared" si="714"/>
        <v/>
      </c>
      <c r="DL394" s="623" t="str">
        <f t="shared" si="715"/>
        <v/>
      </c>
      <c r="DM394" s="623" t="str">
        <f t="shared" si="716"/>
        <v/>
      </c>
      <c r="DN394" s="623" t="str">
        <f t="shared" si="717"/>
        <v/>
      </c>
      <c r="DO394" s="1281" t="str">
        <f t="shared" si="718"/>
        <v/>
      </c>
      <c r="DP394" s="1281" t="str">
        <f t="shared" si="719"/>
        <v/>
      </c>
      <c r="DQ394" s="1281" t="str">
        <f t="shared" si="720"/>
        <v/>
      </c>
      <c r="DR394" s="1281" t="str">
        <f t="shared" si="721"/>
        <v/>
      </c>
      <c r="DS394" s="1281" t="str">
        <f t="shared" si="722"/>
        <v/>
      </c>
      <c r="DT394" s="1281" t="str">
        <f t="shared" si="723"/>
        <v/>
      </c>
      <c r="DU394" s="1281" t="str">
        <f t="shared" si="724"/>
        <v/>
      </c>
      <c r="DV394" s="1281" t="str">
        <f t="shared" si="725"/>
        <v/>
      </c>
      <c r="DW394" s="1281" t="str">
        <f t="shared" si="726"/>
        <v/>
      </c>
      <c r="DX394" s="1281" t="str">
        <f t="shared" si="727"/>
        <v/>
      </c>
      <c r="DY394" s="1281" t="str">
        <f t="shared" si="728"/>
        <v/>
      </c>
      <c r="DZ394" s="1281" t="str">
        <f t="shared" si="729"/>
        <v/>
      </c>
      <c r="EA394" s="623" t="str">
        <f t="shared" si="730"/>
        <v/>
      </c>
      <c r="EB394" s="623" t="str">
        <f t="shared" si="731"/>
        <v/>
      </c>
      <c r="EC394" s="623" t="str">
        <f t="shared" si="732"/>
        <v/>
      </c>
      <c r="ED394" s="623" t="str">
        <f t="shared" si="733"/>
        <v/>
      </c>
      <c r="EE394" s="623" t="str">
        <f t="shared" si="734"/>
        <v/>
      </c>
      <c r="EF394" s="623" t="str">
        <f t="shared" si="735"/>
        <v/>
      </c>
      <c r="EG394" s="623" t="str">
        <f t="shared" si="736"/>
        <v/>
      </c>
      <c r="EH394" s="623" t="str">
        <f t="shared" si="737"/>
        <v/>
      </c>
      <c r="EI394" s="623" t="str">
        <f t="shared" si="738"/>
        <v/>
      </c>
      <c r="EJ394" s="623" t="str">
        <f t="shared" si="739"/>
        <v/>
      </c>
      <c r="EK394" s="623" t="str">
        <f t="shared" si="740"/>
        <v/>
      </c>
      <c r="EL394" s="623" t="str">
        <f t="shared" si="741"/>
        <v/>
      </c>
    </row>
    <row r="395" spans="1:142">
      <c r="A395" s="7" t="str">
        <f>IF('Rent Roll_RedIQ 1'!B388&gt;0,'Rent Roll_RedIQ 1'!B388,"")</f>
        <v/>
      </c>
      <c r="B395" s="7" t="str">
        <f>IF('Rent Roll_RedIQ 1'!C388&gt;0,'Rent Roll_RedIQ 1'!C388,"")</f>
        <v/>
      </c>
      <c r="C395" s="614">
        <f>IF('Rent Roll_RedIQ 1'!K388&gt;0,'Rent Roll_RedIQ 1'!K388,0)</f>
        <v>0</v>
      </c>
      <c r="D395" s="615" t="str">
        <f>IF('Rent Roll_RedIQ 1'!J388&gt;0,'Rent Roll_RedIQ 1'!J388,"")</f>
        <v/>
      </c>
      <c r="E395" s="624" t="str">
        <f t="shared" si="649"/>
        <v/>
      </c>
      <c r="F395" s="194"/>
      <c r="G395" s="194"/>
      <c r="H395" s="616" t="str">
        <f t="shared" si="633"/>
        <v/>
      </c>
      <c r="I395" s="1200">
        <f>IF('Rent Roll_RedIQ 1'!S388&gt;0,'Rent Roll_RedIQ 1'!S388,Purchase_Date-1)</f>
        <v>45991</v>
      </c>
      <c r="J395" s="617" t="str">
        <f t="shared" si="634"/>
        <v/>
      </c>
      <c r="K395" s="1205">
        <f t="shared" si="635"/>
        <v>46356</v>
      </c>
      <c r="L395" s="618" t="str">
        <f t="shared" si="634"/>
        <v/>
      </c>
      <c r="M395" s="1208">
        <f t="shared" si="636"/>
        <v>46721</v>
      </c>
      <c r="N395" s="614" t="str">
        <f t="shared" si="650"/>
        <v/>
      </c>
      <c r="O395" s="614" t="str">
        <f t="shared" si="651"/>
        <v/>
      </c>
      <c r="P395" s="614" t="str">
        <f t="shared" si="652"/>
        <v/>
      </c>
      <c r="Q395" s="614" t="str">
        <f t="shared" si="653"/>
        <v/>
      </c>
      <c r="R395" s="614" t="str">
        <f t="shared" si="654"/>
        <v/>
      </c>
      <c r="S395" s="614" t="str">
        <f t="shared" si="655"/>
        <v/>
      </c>
      <c r="T395" s="614" t="str">
        <f t="shared" si="656"/>
        <v/>
      </c>
      <c r="U395" s="619"/>
      <c r="V395" s="614"/>
      <c r="W395" s="620" t="str">
        <f t="shared" si="746"/>
        <v/>
      </c>
      <c r="X395" s="620" t="str">
        <f t="shared" si="746"/>
        <v/>
      </c>
      <c r="Y395" s="620" t="str">
        <f t="shared" si="746"/>
        <v/>
      </c>
      <c r="Z395" s="620" t="str">
        <f t="shared" si="746"/>
        <v/>
      </c>
      <c r="AA395" s="620" t="str">
        <f t="shared" si="746"/>
        <v/>
      </c>
      <c r="AB395" s="620" t="str">
        <f t="shared" si="746"/>
        <v/>
      </c>
      <c r="AC395" s="620" t="str">
        <f t="shared" si="746"/>
        <v/>
      </c>
      <c r="AD395" s="620" t="str">
        <f t="shared" si="746"/>
        <v/>
      </c>
      <c r="AE395" s="620" t="str">
        <f t="shared" si="746"/>
        <v/>
      </c>
      <c r="AF395" s="620" t="str">
        <f t="shared" si="746"/>
        <v/>
      </c>
      <c r="AG395" s="620" t="str">
        <f t="shared" si="746"/>
        <v/>
      </c>
      <c r="AH395" s="620" t="str">
        <f t="shared" si="746"/>
        <v/>
      </c>
      <c r="AI395" s="621" t="str">
        <f t="shared" si="747"/>
        <v/>
      </c>
      <c r="AJ395" s="621" t="str">
        <f t="shared" si="744"/>
        <v/>
      </c>
      <c r="AK395" s="621" t="str">
        <f t="shared" si="744"/>
        <v/>
      </c>
      <c r="AL395" s="621" t="str">
        <f t="shared" si="744"/>
        <v/>
      </c>
      <c r="AM395" s="621" t="str">
        <f t="shared" si="744"/>
        <v/>
      </c>
      <c r="AN395" s="621" t="str">
        <f t="shared" si="744"/>
        <v/>
      </c>
      <c r="AO395" s="621" t="str">
        <f t="shared" si="744"/>
        <v/>
      </c>
      <c r="AP395" s="621" t="str">
        <f t="shared" si="744"/>
        <v/>
      </c>
      <c r="AQ395" s="621" t="str">
        <f t="shared" si="744"/>
        <v/>
      </c>
      <c r="AR395" s="621" t="str">
        <f t="shared" si="744"/>
        <v/>
      </c>
      <c r="AS395" s="621" t="str">
        <f t="shared" si="744"/>
        <v/>
      </c>
      <c r="AT395" s="621" t="str">
        <f t="shared" si="744"/>
        <v/>
      </c>
      <c r="AU395" s="622" t="str">
        <f t="shared" si="644"/>
        <v/>
      </c>
      <c r="AV395" s="622" t="str">
        <f t="shared" si="745"/>
        <v/>
      </c>
      <c r="AW395" s="622" t="str">
        <f t="shared" si="745"/>
        <v/>
      </c>
      <c r="AX395" s="622" t="str">
        <f t="shared" si="745"/>
        <v/>
      </c>
      <c r="AY395" s="622" t="str">
        <f t="shared" si="745"/>
        <v/>
      </c>
      <c r="AZ395" s="622" t="str">
        <f t="shared" si="745"/>
        <v/>
      </c>
      <c r="BA395" s="622" t="str">
        <f t="shared" si="745"/>
        <v/>
      </c>
      <c r="BB395" s="622" t="str">
        <f t="shared" si="745"/>
        <v/>
      </c>
      <c r="BC395" s="622" t="str">
        <f t="shared" si="745"/>
        <v/>
      </c>
      <c r="BD395" s="622" t="str">
        <f t="shared" si="745"/>
        <v/>
      </c>
      <c r="BE395" s="622" t="str">
        <f t="shared" si="745"/>
        <v/>
      </c>
      <c r="BF395" s="622" t="str">
        <f t="shared" si="745"/>
        <v/>
      </c>
      <c r="BG395" s="623" t="str">
        <f t="shared" si="658"/>
        <v/>
      </c>
      <c r="BH395" s="623" t="str">
        <f t="shared" si="659"/>
        <v/>
      </c>
      <c r="BI395" s="623" t="str">
        <f t="shared" si="660"/>
        <v/>
      </c>
      <c r="BJ395" s="623" t="str">
        <f t="shared" si="661"/>
        <v/>
      </c>
      <c r="BK395" s="623" t="str">
        <f t="shared" si="662"/>
        <v/>
      </c>
      <c r="BL395" s="623" t="str">
        <f t="shared" si="663"/>
        <v/>
      </c>
      <c r="BM395" s="623" t="str">
        <f t="shared" si="664"/>
        <v/>
      </c>
      <c r="BN395" s="623" t="str">
        <f t="shared" si="665"/>
        <v/>
      </c>
      <c r="BO395" s="623" t="str">
        <f t="shared" si="666"/>
        <v/>
      </c>
      <c r="BP395" s="623" t="str">
        <f t="shared" si="667"/>
        <v/>
      </c>
      <c r="BQ395" s="623" t="str">
        <f t="shared" si="668"/>
        <v/>
      </c>
      <c r="BR395" s="623" t="str">
        <f t="shared" si="669"/>
        <v/>
      </c>
      <c r="BS395" s="1281" t="str">
        <f t="shared" si="670"/>
        <v/>
      </c>
      <c r="BT395" s="1281" t="str">
        <f t="shared" si="671"/>
        <v/>
      </c>
      <c r="BU395" s="1281" t="str">
        <f t="shared" si="672"/>
        <v/>
      </c>
      <c r="BV395" s="1281" t="str">
        <f t="shared" si="673"/>
        <v/>
      </c>
      <c r="BW395" s="1281" t="str">
        <f t="shared" si="674"/>
        <v/>
      </c>
      <c r="BX395" s="1281" t="str">
        <f t="shared" si="675"/>
        <v/>
      </c>
      <c r="BY395" s="1281" t="str">
        <f t="shared" si="676"/>
        <v/>
      </c>
      <c r="BZ395" s="1281" t="str">
        <f t="shared" si="677"/>
        <v/>
      </c>
      <c r="CA395" s="1281" t="str">
        <f t="shared" si="678"/>
        <v/>
      </c>
      <c r="CB395" s="1281" t="str">
        <f t="shared" si="679"/>
        <v/>
      </c>
      <c r="CC395" s="1281" t="str">
        <f t="shared" si="680"/>
        <v/>
      </c>
      <c r="CD395" s="1281" t="str">
        <f t="shared" si="681"/>
        <v/>
      </c>
      <c r="CE395" s="623" t="str">
        <f t="shared" si="682"/>
        <v/>
      </c>
      <c r="CF395" s="623" t="str">
        <f t="shared" si="683"/>
        <v/>
      </c>
      <c r="CG395" s="623" t="str">
        <f t="shared" si="684"/>
        <v/>
      </c>
      <c r="CH395" s="623" t="str">
        <f t="shared" si="685"/>
        <v/>
      </c>
      <c r="CI395" s="623" t="str">
        <f t="shared" si="686"/>
        <v/>
      </c>
      <c r="CJ395" s="623" t="str">
        <f t="shared" si="687"/>
        <v/>
      </c>
      <c r="CK395" s="623" t="str">
        <f t="shared" si="688"/>
        <v/>
      </c>
      <c r="CL395" s="623" t="str">
        <f t="shared" si="689"/>
        <v/>
      </c>
      <c r="CM395" s="623" t="str">
        <f t="shared" si="690"/>
        <v/>
      </c>
      <c r="CN395" s="623" t="str">
        <f t="shared" si="691"/>
        <v/>
      </c>
      <c r="CO395" s="623" t="str">
        <f t="shared" si="692"/>
        <v/>
      </c>
      <c r="CP395" s="623" t="str">
        <f t="shared" si="693"/>
        <v/>
      </c>
      <c r="CQ395" s="1281" t="str">
        <f t="shared" si="694"/>
        <v/>
      </c>
      <c r="CR395" s="1281" t="str">
        <f t="shared" si="695"/>
        <v/>
      </c>
      <c r="CS395" s="1281" t="str">
        <f t="shared" si="696"/>
        <v/>
      </c>
      <c r="CT395" s="1281" t="str">
        <f t="shared" si="697"/>
        <v/>
      </c>
      <c r="CU395" s="1281" t="str">
        <f t="shared" si="698"/>
        <v/>
      </c>
      <c r="CV395" s="1281" t="str">
        <f t="shared" si="699"/>
        <v/>
      </c>
      <c r="CW395" s="1281" t="str">
        <f t="shared" si="700"/>
        <v/>
      </c>
      <c r="CX395" s="1281" t="str">
        <f t="shared" si="701"/>
        <v/>
      </c>
      <c r="CY395" s="1281" t="str">
        <f t="shared" si="702"/>
        <v/>
      </c>
      <c r="CZ395" s="1281" t="str">
        <f t="shared" si="703"/>
        <v/>
      </c>
      <c r="DA395" s="1281" t="str">
        <f t="shared" si="704"/>
        <v/>
      </c>
      <c r="DB395" s="1281" t="str">
        <f t="shared" si="705"/>
        <v/>
      </c>
      <c r="DC395" s="623" t="str">
        <f t="shared" si="706"/>
        <v/>
      </c>
      <c r="DD395" s="623" t="str">
        <f t="shared" si="707"/>
        <v/>
      </c>
      <c r="DE395" s="623" t="str">
        <f t="shared" si="708"/>
        <v/>
      </c>
      <c r="DF395" s="623" t="str">
        <f t="shared" si="709"/>
        <v/>
      </c>
      <c r="DG395" s="623" t="str">
        <f t="shared" si="710"/>
        <v/>
      </c>
      <c r="DH395" s="623" t="str">
        <f t="shared" si="711"/>
        <v/>
      </c>
      <c r="DI395" s="623" t="str">
        <f t="shared" si="712"/>
        <v/>
      </c>
      <c r="DJ395" s="623" t="str">
        <f t="shared" si="713"/>
        <v/>
      </c>
      <c r="DK395" s="623" t="str">
        <f t="shared" si="714"/>
        <v/>
      </c>
      <c r="DL395" s="623" t="str">
        <f t="shared" si="715"/>
        <v/>
      </c>
      <c r="DM395" s="623" t="str">
        <f t="shared" si="716"/>
        <v/>
      </c>
      <c r="DN395" s="623" t="str">
        <f t="shared" si="717"/>
        <v/>
      </c>
      <c r="DO395" s="1281" t="str">
        <f t="shared" si="718"/>
        <v/>
      </c>
      <c r="DP395" s="1281" t="str">
        <f t="shared" si="719"/>
        <v/>
      </c>
      <c r="DQ395" s="1281" t="str">
        <f t="shared" si="720"/>
        <v/>
      </c>
      <c r="DR395" s="1281" t="str">
        <f t="shared" si="721"/>
        <v/>
      </c>
      <c r="DS395" s="1281" t="str">
        <f t="shared" si="722"/>
        <v/>
      </c>
      <c r="DT395" s="1281" t="str">
        <f t="shared" si="723"/>
        <v/>
      </c>
      <c r="DU395" s="1281" t="str">
        <f t="shared" si="724"/>
        <v/>
      </c>
      <c r="DV395" s="1281" t="str">
        <f t="shared" si="725"/>
        <v/>
      </c>
      <c r="DW395" s="1281" t="str">
        <f t="shared" si="726"/>
        <v/>
      </c>
      <c r="DX395" s="1281" t="str">
        <f t="shared" si="727"/>
        <v/>
      </c>
      <c r="DY395" s="1281" t="str">
        <f t="shared" si="728"/>
        <v/>
      </c>
      <c r="DZ395" s="1281" t="str">
        <f t="shared" si="729"/>
        <v/>
      </c>
      <c r="EA395" s="623" t="str">
        <f t="shared" si="730"/>
        <v/>
      </c>
      <c r="EB395" s="623" t="str">
        <f t="shared" si="731"/>
        <v/>
      </c>
      <c r="EC395" s="623" t="str">
        <f t="shared" si="732"/>
        <v/>
      </c>
      <c r="ED395" s="623" t="str">
        <f t="shared" si="733"/>
        <v/>
      </c>
      <c r="EE395" s="623" t="str">
        <f t="shared" si="734"/>
        <v/>
      </c>
      <c r="EF395" s="623" t="str">
        <f t="shared" si="735"/>
        <v/>
      </c>
      <c r="EG395" s="623" t="str">
        <f t="shared" si="736"/>
        <v/>
      </c>
      <c r="EH395" s="623" t="str">
        <f t="shared" si="737"/>
        <v/>
      </c>
      <c r="EI395" s="623" t="str">
        <f t="shared" si="738"/>
        <v/>
      </c>
      <c r="EJ395" s="623" t="str">
        <f t="shared" si="739"/>
        <v/>
      </c>
      <c r="EK395" s="623" t="str">
        <f t="shared" si="740"/>
        <v/>
      </c>
      <c r="EL395" s="623" t="str">
        <f t="shared" si="741"/>
        <v/>
      </c>
    </row>
    <row r="396" spans="1:142">
      <c r="A396" s="7" t="str">
        <f>IF('Rent Roll_RedIQ 1'!B389&gt;0,'Rent Roll_RedIQ 1'!B389,"")</f>
        <v/>
      </c>
      <c r="B396" s="7" t="str">
        <f>IF('Rent Roll_RedIQ 1'!C389&gt;0,'Rent Roll_RedIQ 1'!C389,"")</f>
        <v/>
      </c>
      <c r="C396" s="614">
        <f>IF('Rent Roll_RedIQ 1'!K389&gt;0,'Rent Roll_RedIQ 1'!K389,0)</f>
        <v>0</v>
      </c>
      <c r="D396" s="615" t="str">
        <f>IF('Rent Roll_RedIQ 1'!J389&gt;0,'Rent Roll_RedIQ 1'!J389,"")</f>
        <v/>
      </c>
      <c r="E396" s="624" t="str">
        <f t="shared" si="649"/>
        <v/>
      </c>
      <c r="F396" s="194"/>
      <c r="G396" s="194"/>
      <c r="H396" s="616" t="str">
        <f t="shared" si="633"/>
        <v/>
      </c>
      <c r="I396" s="1200">
        <f>IF('Rent Roll_RedIQ 1'!S389&gt;0,'Rent Roll_RedIQ 1'!S389,Purchase_Date-1)</f>
        <v>45991</v>
      </c>
      <c r="J396" s="617" t="str">
        <f t="shared" si="634"/>
        <v/>
      </c>
      <c r="K396" s="1205">
        <f t="shared" si="635"/>
        <v>46356</v>
      </c>
      <c r="L396" s="618" t="str">
        <f t="shared" si="634"/>
        <v/>
      </c>
      <c r="M396" s="1208">
        <f t="shared" si="636"/>
        <v>46721</v>
      </c>
      <c r="N396" s="614" t="str">
        <f t="shared" si="650"/>
        <v/>
      </c>
      <c r="O396" s="614" t="str">
        <f t="shared" si="651"/>
        <v/>
      </c>
      <c r="P396" s="614" t="str">
        <f t="shared" si="652"/>
        <v/>
      </c>
      <c r="Q396" s="614" t="str">
        <f t="shared" si="653"/>
        <v/>
      </c>
      <c r="R396" s="614" t="str">
        <f t="shared" si="654"/>
        <v/>
      </c>
      <c r="S396" s="614" t="str">
        <f t="shared" si="655"/>
        <v/>
      </c>
      <c r="T396" s="614" t="str">
        <f t="shared" si="656"/>
        <v/>
      </c>
      <c r="U396" s="619"/>
      <c r="V396" s="614"/>
      <c r="W396" s="620" t="str">
        <f t="shared" si="746"/>
        <v/>
      </c>
      <c r="X396" s="620" t="str">
        <f t="shared" si="746"/>
        <v/>
      </c>
      <c r="Y396" s="620" t="str">
        <f t="shared" si="746"/>
        <v/>
      </c>
      <c r="Z396" s="620" t="str">
        <f t="shared" si="746"/>
        <v/>
      </c>
      <c r="AA396" s="620" t="str">
        <f t="shared" si="746"/>
        <v/>
      </c>
      <c r="AB396" s="620" t="str">
        <f t="shared" si="746"/>
        <v/>
      </c>
      <c r="AC396" s="620" t="str">
        <f t="shared" si="746"/>
        <v/>
      </c>
      <c r="AD396" s="620" t="str">
        <f t="shared" si="746"/>
        <v/>
      </c>
      <c r="AE396" s="620" t="str">
        <f t="shared" si="746"/>
        <v/>
      </c>
      <c r="AF396" s="620" t="str">
        <f t="shared" si="746"/>
        <v/>
      </c>
      <c r="AG396" s="620" t="str">
        <f t="shared" si="746"/>
        <v/>
      </c>
      <c r="AH396" s="620" t="str">
        <f t="shared" si="746"/>
        <v/>
      </c>
      <c r="AI396" s="621" t="str">
        <f t="shared" si="747"/>
        <v/>
      </c>
      <c r="AJ396" s="621" t="str">
        <f t="shared" si="744"/>
        <v/>
      </c>
      <c r="AK396" s="621" t="str">
        <f t="shared" si="744"/>
        <v/>
      </c>
      <c r="AL396" s="621" t="str">
        <f t="shared" si="744"/>
        <v/>
      </c>
      <c r="AM396" s="621" t="str">
        <f t="shared" si="744"/>
        <v/>
      </c>
      <c r="AN396" s="621" t="str">
        <f t="shared" si="744"/>
        <v/>
      </c>
      <c r="AO396" s="621" t="str">
        <f t="shared" si="744"/>
        <v/>
      </c>
      <c r="AP396" s="621" t="str">
        <f t="shared" si="744"/>
        <v/>
      </c>
      <c r="AQ396" s="621" t="str">
        <f t="shared" si="744"/>
        <v/>
      </c>
      <c r="AR396" s="621" t="str">
        <f t="shared" si="744"/>
        <v/>
      </c>
      <c r="AS396" s="621" t="str">
        <f t="shared" si="744"/>
        <v/>
      </c>
      <c r="AT396" s="621" t="str">
        <f t="shared" si="744"/>
        <v/>
      </c>
      <c r="AU396" s="622" t="str">
        <f t="shared" si="644"/>
        <v/>
      </c>
      <c r="AV396" s="622" t="str">
        <f t="shared" ref="AV396:BF403" si="748">IF($M396&gt;=AV$11,$J396,$L396)</f>
        <v/>
      </c>
      <c r="AW396" s="622" t="str">
        <f t="shared" si="748"/>
        <v/>
      </c>
      <c r="AX396" s="622" t="str">
        <f t="shared" si="748"/>
        <v/>
      </c>
      <c r="AY396" s="622" t="str">
        <f t="shared" si="748"/>
        <v/>
      </c>
      <c r="AZ396" s="622" t="str">
        <f t="shared" si="748"/>
        <v/>
      </c>
      <c r="BA396" s="622" t="str">
        <f t="shared" si="748"/>
        <v/>
      </c>
      <c r="BB396" s="622" t="str">
        <f t="shared" si="748"/>
        <v/>
      </c>
      <c r="BC396" s="622" t="str">
        <f t="shared" si="748"/>
        <v/>
      </c>
      <c r="BD396" s="622" t="str">
        <f t="shared" si="748"/>
        <v/>
      </c>
      <c r="BE396" s="622" t="str">
        <f t="shared" si="748"/>
        <v/>
      </c>
      <c r="BF396" s="622" t="str">
        <f t="shared" si="748"/>
        <v/>
      </c>
      <c r="BG396" s="623" t="str">
        <f t="shared" si="658"/>
        <v/>
      </c>
      <c r="BH396" s="623" t="str">
        <f t="shared" si="659"/>
        <v/>
      </c>
      <c r="BI396" s="623" t="str">
        <f t="shared" si="660"/>
        <v/>
      </c>
      <c r="BJ396" s="623" t="str">
        <f t="shared" si="661"/>
        <v/>
      </c>
      <c r="BK396" s="623" t="str">
        <f t="shared" si="662"/>
        <v/>
      </c>
      <c r="BL396" s="623" t="str">
        <f t="shared" si="663"/>
        <v/>
      </c>
      <c r="BM396" s="623" t="str">
        <f t="shared" si="664"/>
        <v/>
      </c>
      <c r="BN396" s="623" t="str">
        <f t="shared" si="665"/>
        <v/>
      </c>
      <c r="BO396" s="623" t="str">
        <f t="shared" si="666"/>
        <v/>
      </c>
      <c r="BP396" s="623" t="str">
        <f t="shared" si="667"/>
        <v/>
      </c>
      <c r="BQ396" s="623" t="str">
        <f t="shared" si="668"/>
        <v/>
      </c>
      <c r="BR396" s="623" t="str">
        <f t="shared" si="669"/>
        <v/>
      </c>
      <c r="BS396" s="1281" t="str">
        <f t="shared" si="670"/>
        <v/>
      </c>
      <c r="BT396" s="1281" t="str">
        <f t="shared" si="671"/>
        <v/>
      </c>
      <c r="BU396" s="1281" t="str">
        <f t="shared" si="672"/>
        <v/>
      </c>
      <c r="BV396" s="1281" t="str">
        <f t="shared" si="673"/>
        <v/>
      </c>
      <c r="BW396" s="1281" t="str">
        <f t="shared" si="674"/>
        <v/>
      </c>
      <c r="BX396" s="1281" t="str">
        <f t="shared" si="675"/>
        <v/>
      </c>
      <c r="BY396" s="1281" t="str">
        <f t="shared" si="676"/>
        <v/>
      </c>
      <c r="BZ396" s="1281" t="str">
        <f t="shared" si="677"/>
        <v/>
      </c>
      <c r="CA396" s="1281" t="str">
        <f t="shared" si="678"/>
        <v/>
      </c>
      <c r="CB396" s="1281" t="str">
        <f t="shared" si="679"/>
        <v/>
      </c>
      <c r="CC396" s="1281" t="str">
        <f t="shared" si="680"/>
        <v/>
      </c>
      <c r="CD396" s="1281" t="str">
        <f t="shared" si="681"/>
        <v/>
      </c>
      <c r="CE396" s="623" t="str">
        <f t="shared" si="682"/>
        <v/>
      </c>
      <c r="CF396" s="623" t="str">
        <f t="shared" si="683"/>
        <v/>
      </c>
      <c r="CG396" s="623" t="str">
        <f t="shared" si="684"/>
        <v/>
      </c>
      <c r="CH396" s="623" t="str">
        <f t="shared" si="685"/>
        <v/>
      </c>
      <c r="CI396" s="623" t="str">
        <f t="shared" si="686"/>
        <v/>
      </c>
      <c r="CJ396" s="623" t="str">
        <f t="shared" si="687"/>
        <v/>
      </c>
      <c r="CK396" s="623" t="str">
        <f t="shared" si="688"/>
        <v/>
      </c>
      <c r="CL396" s="623" t="str">
        <f t="shared" si="689"/>
        <v/>
      </c>
      <c r="CM396" s="623" t="str">
        <f t="shared" si="690"/>
        <v/>
      </c>
      <c r="CN396" s="623" t="str">
        <f t="shared" si="691"/>
        <v/>
      </c>
      <c r="CO396" s="623" t="str">
        <f t="shared" si="692"/>
        <v/>
      </c>
      <c r="CP396" s="623" t="str">
        <f t="shared" si="693"/>
        <v/>
      </c>
      <c r="CQ396" s="1281" t="str">
        <f t="shared" si="694"/>
        <v/>
      </c>
      <c r="CR396" s="1281" t="str">
        <f t="shared" si="695"/>
        <v/>
      </c>
      <c r="CS396" s="1281" t="str">
        <f t="shared" si="696"/>
        <v/>
      </c>
      <c r="CT396" s="1281" t="str">
        <f t="shared" si="697"/>
        <v/>
      </c>
      <c r="CU396" s="1281" t="str">
        <f t="shared" si="698"/>
        <v/>
      </c>
      <c r="CV396" s="1281" t="str">
        <f t="shared" si="699"/>
        <v/>
      </c>
      <c r="CW396" s="1281" t="str">
        <f t="shared" si="700"/>
        <v/>
      </c>
      <c r="CX396" s="1281" t="str">
        <f t="shared" si="701"/>
        <v/>
      </c>
      <c r="CY396" s="1281" t="str">
        <f t="shared" si="702"/>
        <v/>
      </c>
      <c r="CZ396" s="1281" t="str">
        <f t="shared" si="703"/>
        <v/>
      </c>
      <c r="DA396" s="1281" t="str">
        <f t="shared" si="704"/>
        <v/>
      </c>
      <c r="DB396" s="1281" t="str">
        <f t="shared" si="705"/>
        <v/>
      </c>
      <c r="DC396" s="623" t="str">
        <f t="shared" si="706"/>
        <v/>
      </c>
      <c r="DD396" s="623" t="str">
        <f t="shared" si="707"/>
        <v/>
      </c>
      <c r="DE396" s="623" t="str">
        <f t="shared" si="708"/>
        <v/>
      </c>
      <c r="DF396" s="623" t="str">
        <f t="shared" si="709"/>
        <v/>
      </c>
      <c r="DG396" s="623" t="str">
        <f t="shared" si="710"/>
        <v/>
      </c>
      <c r="DH396" s="623" t="str">
        <f t="shared" si="711"/>
        <v/>
      </c>
      <c r="DI396" s="623" t="str">
        <f t="shared" si="712"/>
        <v/>
      </c>
      <c r="DJ396" s="623" t="str">
        <f t="shared" si="713"/>
        <v/>
      </c>
      <c r="DK396" s="623" t="str">
        <f t="shared" si="714"/>
        <v/>
      </c>
      <c r="DL396" s="623" t="str">
        <f t="shared" si="715"/>
        <v/>
      </c>
      <c r="DM396" s="623" t="str">
        <f t="shared" si="716"/>
        <v/>
      </c>
      <c r="DN396" s="623" t="str">
        <f t="shared" si="717"/>
        <v/>
      </c>
      <c r="DO396" s="1281" t="str">
        <f t="shared" si="718"/>
        <v/>
      </c>
      <c r="DP396" s="1281" t="str">
        <f t="shared" si="719"/>
        <v/>
      </c>
      <c r="DQ396" s="1281" t="str">
        <f t="shared" si="720"/>
        <v/>
      </c>
      <c r="DR396" s="1281" t="str">
        <f t="shared" si="721"/>
        <v/>
      </c>
      <c r="DS396" s="1281" t="str">
        <f t="shared" si="722"/>
        <v/>
      </c>
      <c r="DT396" s="1281" t="str">
        <f t="shared" si="723"/>
        <v/>
      </c>
      <c r="DU396" s="1281" t="str">
        <f t="shared" si="724"/>
        <v/>
      </c>
      <c r="DV396" s="1281" t="str">
        <f t="shared" si="725"/>
        <v/>
      </c>
      <c r="DW396" s="1281" t="str">
        <f t="shared" si="726"/>
        <v/>
      </c>
      <c r="DX396" s="1281" t="str">
        <f t="shared" si="727"/>
        <v/>
      </c>
      <c r="DY396" s="1281" t="str">
        <f t="shared" si="728"/>
        <v/>
      </c>
      <c r="DZ396" s="1281" t="str">
        <f t="shared" si="729"/>
        <v/>
      </c>
      <c r="EA396" s="623" t="str">
        <f t="shared" si="730"/>
        <v/>
      </c>
      <c r="EB396" s="623" t="str">
        <f t="shared" si="731"/>
        <v/>
      </c>
      <c r="EC396" s="623" t="str">
        <f t="shared" si="732"/>
        <v/>
      </c>
      <c r="ED396" s="623" t="str">
        <f t="shared" si="733"/>
        <v/>
      </c>
      <c r="EE396" s="623" t="str">
        <f t="shared" si="734"/>
        <v/>
      </c>
      <c r="EF396" s="623" t="str">
        <f t="shared" si="735"/>
        <v/>
      </c>
      <c r="EG396" s="623" t="str">
        <f t="shared" si="736"/>
        <v/>
      </c>
      <c r="EH396" s="623" t="str">
        <f t="shared" si="737"/>
        <v/>
      </c>
      <c r="EI396" s="623" t="str">
        <f t="shared" si="738"/>
        <v/>
      </c>
      <c r="EJ396" s="623" t="str">
        <f t="shared" si="739"/>
        <v/>
      </c>
      <c r="EK396" s="623" t="str">
        <f t="shared" si="740"/>
        <v/>
      </c>
      <c r="EL396" s="623" t="str">
        <f t="shared" si="741"/>
        <v/>
      </c>
    </row>
    <row r="397" spans="1:142">
      <c r="A397" s="7" t="str">
        <f>IF('Rent Roll_RedIQ 1'!B390&gt;0,'Rent Roll_RedIQ 1'!B390,"")</f>
        <v/>
      </c>
      <c r="B397" s="7" t="str">
        <f>IF('Rent Roll_RedIQ 1'!C390&gt;0,'Rent Roll_RedIQ 1'!C390,"")</f>
        <v/>
      </c>
      <c r="C397" s="614">
        <f>IF('Rent Roll_RedIQ 1'!K390&gt;0,'Rent Roll_RedIQ 1'!K390,0)</f>
        <v>0</v>
      </c>
      <c r="D397" s="615" t="str">
        <f>IF('Rent Roll_RedIQ 1'!J390&gt;0,'Rent Roll_RedIQ 1'!J390,"")</f>
        <v/>
      </c>
      <c r="E397" s="624" t="str">
        <f t="shared" si="649"/>
        <v/>
      </c>
      <c r="F397" s="194"/>
      <c r="G397" s="194"/>
      <c r="H397" s="616" t="str">
        <f t="shared" ref="H397:H460" si="749">IFERROR(IF($C397&gt;0,C397*(1+H$10),D397*(1+H$10)),"")</f>
        <v/>
      </c>
      <c r="I397" s="1200">
        <f>IF('Rent Roll_RedIQ 1'!S390&gt;0,'Rent Roll_RedIQ 1'!S390,Purchase_Date-1)</f>
        <v>45991</v>
      </c>
      <c r="J397" s="617" t="str">
        <f t="shared" ref="J397:L460" si="750">IFERROR(H397*(1+J$10),"")</f>
        <v/>
      </c>
      <c r="K397" s="1205">
        <f t="shared" ref="K397:K460" si="751">IFERROR(EOMONTH(I397,12),"")</f>
        <v>46356</v>
      </c>
      <c r="L397" s="618" t="str">
        <f t="shared" si="750"/>
        <v/>
      </c>
      <c r="M397" s="1208">
        <f t="shared" ref="M397:M460" si="752">IFERROR(EOMONTH(K397,12),"")</f>
        <v>46721</v>
      </c>
      <c r="N397" s="614" t="str">
        <f t="shared" si="650"/>
        <v/>
      </c>
      <c r="O397" s="614" t="str">
        <f t="shared" si="651"/>
        <v/>
      </c>
      <c r="P397" s="614" t="str">
        <f t="shared" si="652"/>
        <v/>
      </c>
      <c r="Q397" s="614" t="str">
        <f t="shared" si="653"/>
        <v/>
      </c>
      <c r="R397" s="614" t="str">
        <f t="shared" si="654"/>
        <v/>
      </c>
      <c r="S397" s="614" t="str">
        <f t="shared" si="655"/>
        <v/>
      </c>
      <c r="T397" s="614" t="str">
        <f t="shared" si="656"/>
        <v/>
      </c>
      <c r="U397" s="619"/>
      <c r="V397" s="614"/>
      <c r="W397" s="620" t="str">
        <f t="shared" si="746"/>
        <v/>
      </c>
      <c r="X397" s="620" t="str">
        <f t="shared" ref="X397:AH399" si="753">IF($I397&gt;=X$11,$C397,$H397)</f>
        <v/>
      </c>
      <c r="Y397" s="620" t="str">
        <f t="shared" si="753"/>
        <v/>
      </c>
      <c r="Z397" s="620" t="str">
        <f t="shared" si="753"/>
        <v/>
      </c>
      <c r="AA397" s="620" t="str">
        <f t="shared" si="753"/>
        <v/>
      </c>
      <c r="AB397" s="620" t="str">
        <f t="shared" si="753"/>
        <v/>
      </c>
      <c r="AC397" s="620" t="str">
        <f t="shared" si="753"/>
        <v/>
      </c>
      <c r="AD397" s="620" t="str">
        <f t="shared" si="753"/>
        <v/>
      </c>
      <c r="AE397" s="620" t="str">
        <f t="shared" si="753"/>
        <v/>
      </c>
      <c r="AF397" s="620" t="str">
        <f t="shared" si="753"/>
        <v/>
      </c>
      <c r="AG397" s="620" t="str">
        <f t="shared" si="753"/>
        <v/>
      </c>
      <c r="AH397" s="620" t="str">
        <f t="shared" si="753"/>
        <v/>
      </c>
      <c r="AI397" s="621" t="str">
        <f t="shared" si="747"/>
        <v/>
      </c>
      <c r="AJ397" s="621" t="str">
        <f t="shared" si="744"/>
        <v/>
      </c>
      <c r="AK397" s="621" t="str">
        <f t="shared" si="744"/>
        <v/>
      </c>
      <c r="AL397" s="621" t="str">
        <f t="shared" si="744"/>
        <v/>
      </c>
      <c r="AM397" s="621" t="str">
        <f t="shared" si="744"/>
        <v/>
      </c>
      <c r="AN397" s="621" t="str">
        <f t="shared" si="744"/>
        <v/>
      </c>
      <c r="AO397" s="621" t="str">
        <f t="shared" si="744"/>
        <v/>
      </c>
      <c r="AP397" s="621" t="str">
        <f t="shared" si="744"/>
        <v/>
      </c>
      <c r="AQ397" s="621" t="str">
        <f t="shared" si="744"/>
        <v/>
      </c>
      <c r="AR397" s="621" t="str">
        <f t="shared" si="744"/>
        <v/>
      </c>
      <c r="AS397" s="621" t="str">
        <f t="shared" si="744"/>
        <v/>
      </c>
      <c r="AT397" s="621" t="str">
        <f t="shared" si="744"/>
        <v/>
      </c>
      <c r="AU397" s="622" t="str">
        <f t="shared" si="644"/>
        <v/>
      </c>
      <c r="AV397" s="622" t="str">
        <f t="shared" si="748"/>
        <v/>
      </c>
      <c r="AW397" s="622" t="str">
        <f t="shared" si="748"/>
        <v/>
      </c>
      <c r="AX397" s="622" t="str">
        <f t="shared" si="748"/>
        <v/>
      </c>
      <c r="AY397" s="622" t="str">
        <f t="shared" si="748"/>
        <v/>
      </c>
      <c r="AZ397" s="622" t="str">
        <f t="shared" si="748"/>
        <v/>
      </c>
      <c r="BA397" s="622" t="str">
        <f t="shared" si="748"/>
        <v/>
      </c>
      <c r="BB397" s="622" t="str">
        <f t="shared" si="748"/>
        <v/>
      </c>
      <c r="BC397" s="622" t="str">
        <f t="shared" si="748"/>
        <v/>
      </c>
      <c r="BD397" s="622" t="str">
        <f t="shared" si="748"/>
        <v/>
      </c>
      <c r="BE397" s="622" t="str">
        <f t="shared" si="748"/>
        <v/>
      </c>
      <c r="BF397" s="622" t="str">
        <f t="shared" si="748"/>
        <v/>
      </c>
      <c r="BG397" s="623" t="str">
        <f t="shared" si="658"/>
        <v/>
      </c>
      <c r="BH397" s="623" t="str">
        <f t="shared" si="659"/>
        <v/>
      </c>
      <c r="BI397" s="623" t="str">
        <f t="shared" si="660"/>
        <v/>
      </c>
      <c r="BJ397" s="623" t="str">
        <f t="shared" si="661"/>
        <v/>
      </c>
      <c r="BK397" s="623" t="str">
        <f t="shared" si="662"/>
        <v/>
      </c>
      <c r="BL397" s="623" t="str">
        <f t="shared" si="663"/>
        <v/>
      </c>
      <c r="BM397" s="623" t="str">
        <f t="shared" si="664"/>
        <v/>
      </c>
      <c r="BN397" s="623" t="str">
        <f t="shared" si="665"/>
        <v/>
      </c>
      <c r="BO397" s="623" t="str">
        <f t="shared" si="666"/>
        <v/>
      </c>
      <c r="BP397" s="623" t="str">
        <f t="shared" si="667"/>
        <v/>
      </c>
      <c r="BQ397" s="623" t="str">
        <f t="shared" si="668"/>
        <v/>
      </c>
      <c r="BR397" s="623" t="str">
        <f t="shared" si="669"/>
        <v/>
      </c>
      <c r="BS397" s="1281" t="str">
        <f t="shared" si="670"/>
        <v/>
      </c>
      <c r="BT397" s="1281" t="str">
        <f t="shared" si="671"/>
        <v/>
      </c>
      <c r="BU397" s="1281" t="str">
        <f t="shared" si="672"/>
        <v/>
      </c>
      <c r="BV397" s="1281" t="str">
        <f t="shared" si="673"/>
        <v/>
      </c>
      <c r="BW397" s="1281" t="str">
        <f t="shared" si="674"/>
        <v/>
      </c>
      <c r="BX397" s="1281" t="str">
        <f t="shared" si="675"/>
        <v/>
      </c>
      <c r="BY397" s="1281" t="str">
        <f t="shared" si="676"/>
        <v/>
      </c>
      <c r="BZ397" s="1281" t="str">
        <f t="shared" si="677"/>
        <v/>
      </c>
      <c r="CA397" s="1281" t="str">
        <f t="shared" si="678"/>
        <v/>
      </c>
      <c r="CB397" s="1281" t="str">
        <f t="shared" si="679"/>
        <v/>
      </c>
      <c r="CC397" s="1281" t="str">
        <f t="shared" si="680"/>
        <v/>
      </c>
      <c r="CD397" s="1281" t="str">
        <f t="shared" si="681"/>
        <v/>
      </c>
      <c r="CE397" s="623" t="str">
        <f t="shared" si="682"/>
        <v/>
      </c>
      <c r="CF397" s="623" t="str">
        <f t="shared" si="683"/>
        <v/>
      </c>
      <c r="CG397" s="623" t="str">
        <f t="shared" si="684"/>
        <v/>
      </c>
      <c r="CH397" s="623" t="str">
        <f t="shared" si="685"/>
        <v/>
      </c>
      <c r="CI397" s="623" t="str">
        <f t="shared" si="686"/>
        <v/>
      </c>
      <c r="CJ397" s="623" t="str">
        <f t="shared" si="687"/>
        <v/>
      </c>
      <c r="CK397" s="623" t="str">
        <f t="shared" si="688"/>
        <v/>
      </c>
      <c r="CL397" s="623" t="str">
        <f t="shared" si="689"/>
        <v/>
      </c>
      <c r="CM397" s="623" t="str">
        <f t="shared" si="690"/>
        <v/>
      </c>
      <c r="CN397" s="623" t="str">
        <f t="shared" si="691"/>
        <v/>
      </c>
      <c r="CO397" s="623" t="str">
        <f t="shared" si="692"/>
        <v/>
      </c>
      <c r="CP397" s="623" t="str">
        <f t="shared" si="693"/>
        <v/>
      </c>
      <c r="CQ397" s="1281" t="str">
        <f t="shared" si="694"/>
        <v/>
      </c>
      <c r="CR397" s="1281" t="str">
        <f t="shared" si="695"/>
        <v/>
      </c>
      <c r="CS397" s="1281" t="str">
        <f t="shared" si="696"/>
        <v/>
      </c>
      <c r="CT397" s="1281" t="str">
        <f t="shared" si="697"/>
        <v/>
      </c>
      <c r="CU397" s="1281" t="str">
        <f t="shared" si="698"/>
        <v/>
      </c>
      <c r="CV397" s="1281" t="str">
        <f t="shared" si="699"/>
        <v/>
      </c>
      <c r="CW397" s="1281" t="str">
        <f t="shared" si="700"/>
        <v/>
      </c>
      <c r="CX397" s="1281" t="str">
        <f t="shared" si="701"/>
        <v/>
      </c>
      <c r="CY397" s="1281" t="str">
        <f t="shared" si="702"/>
        <v/>
      </c>
      <c r="CZ397" s="1281" t="str">
        <f t="shared" si="703"/>
        <v/>
      </c>
      <c r="DA397" s="1281" t="str">
        <f t="shared" si="704"/>
        <v/>
      </c>
      <c r="DB397" s="1281" t="str">
        <f t="shared" si="705"/>
        <v/>
      </c>
      <c r="DC397" s="623" t="str">
        <f t="shared" si="706"/>
        <v/>
      </c>
      <c r="DD397" s="623" t="str">
        <f t="shared" si="707"/>
        <v/>
      </c>
      <c r="DE397" s="623" t="str">
        <f t="shared" si="708"/>
        <v/>
      </c>
      <c r="DF397" s="623" t="str">
        <f t="shared" si="709"/>
        <v/>
      </c>
      <c r="DG397" s="623" t="str">
        <f t="shared" si="710"/>
        <v/>
      </c>
      <c r="DH397" s="623" t="str">
        <f t="shared" si="711"/>
        <v/>
      </c>
      <c r="DI397" s="623" t="str">
        <f t="shared" si="712"/>
        <v/>
      </c>
      <c r="DJ397" s="623" t="str">
        <f t="shared" si="713"/>
        <v/>
      </c>
      <c r="DK397" s="623" t="str">
        <f t="shared" si="714"/>
        <v/>
      </c>
      <c r="DL397" s="623" t="str">
        <f t="shared" si="715"/>
        <v/>
      </c>
      <c r="DM397" s="623" t="str">
        <f t="shared" si="716"/>
        <v/>
      </c>
      <c r="DN397" s="623" t="str">
        <f t="shared" si="717"/>
        <v/>
      </c>
      <c r="DO397" s="1281" t="str">
        <f t="shared" si="718"/>
        <v/>
      </c>
      <c r="DP397" s="1281" t="str">
        <f t="shared" si="719"/>
        <v/>
      </c>
      <c r="DQ397" s="1281" t="str">
        <f t="shared" si="720"/>
        <v/>
      </c>
      <c r="DR397" s="1281" t="str">
        <f t="shared" si="721"/>
        <v/>
      </c>
      <c r="DS397" s="1281" t="str">
        <f t="shared" si="722"/>
        <v/>
      </c>
      <c r="DT397" s="1281" t="str">
        <f t="shared" si="723"/>
        <v/>
      </c>
      <c r="DU397" s="1281" t="str">
        <f t="shared" si="724"/>
        <v/>
      </c>
      <c r="DV397" s="1281" t="str">
        <f t="shared" si="725"/>
        <v/>
      </c>
      <c r="DW397" s="1281" t="str">
        <f t="shared" si="726"/>
        <v/>
      </c>
      <c r="DX397" s="1281" t="str">
        <f t="shared" si="727"/>
        <v/>
      </c>
      <c r="DY397" s="1281" t="str">
        <f t="shared" si="728"/>
        <v/>
      </c>
      <c r="DZ397" s="1281" t="str">
        <f t="shared" si="729"/>
        <v/>
      </c>
      <c r="EA397" s="623" t="str">
        <f t="shared" si="730"/>
        <v/>
      </c>
      <c r="EB397" s="623" t="str">
        <f t="shared" si="731"/>
        <v/>
      </c>
      <c r="EC397" s="623" t="str">
        <f t="shared" si="732"/>
        <v/>
      </c>
      <c r="ED397" s="623" t="str">
        <f t="shared" si="733"/>
        <v/>
      </c>
      <c r="EE397" s="623" t="str">
        <f t="shared" si="734"/>
        <v/>
      </c>
      <c r="EF397" s="623" t="str">
        <f t="shared" si="735"/>
        <v/>
      </c>
      <c r="EG397" s="623" t="str">
        <f t="shared" si="736"/>
        <v/>
      </c>
      <c r="EH397" s="623" t="str">
        <f t="shared" si="737"/>
        <v/>
      </c>
      <c r="EI397" s="623" t="str">
        <f t="shared" si="738"/>
        <v/>
      </c>
      <c r="EJ397" s="623" t="str">
        <f t="shared" si="739"/>
        <v/>
      </c>
      <c r="EK397" s="623" t="str">
        <f t="shared" si="740"/>
        <v/>
      </c>
      <c r="EL397" s="623" t="str">
        <f t="shared" si="741"/>
        <v/>
      </c>
    </row>
    <row r="398" spans="1:142">
      <c r="A398" s="7" t="str">
        <f>IF('Rent Roll_RedIQ 1'!B391&gt;0,'Rent Roll_RedIQ 1'!B391,"")</f>
        <v/>
      </c>
      <c r="B398" s="7" t="str">
        <f>IF('Rent Roll_RedIQ 1'!C391&gt;0,'Rent Roll_RedIQ 1'!C391,"")</f>
        <v/>
      </c>
      <c r="C398" s="614">
        <f>IF('Rent Roll_RedIQ 1'!K391&gt;0,'Rent Roll_RedIQ 1'!K391,0)</f>
        <v>0</v>
      </c>
      <c r="D398" s="615" t="str">
        <f>IF('Rent Roll_RedIQ 1'!J391&gt;0,'Rent Roll_RedIQ 1'!J391,"")</f>
        <v/>
      </c>
      <c r="E398" s="624" t="str">
        <f t="shared" si="649"/>
        <v/>
      </c>
      <c r="F398" s="194"/>
      <c r="G398" s="194"/>
      <c r="H398" s="616" t="str">
        <f t="shared" si="749"/>
        <v/>
      </c>
      <c r="I398" s="1200">
        <f>IF('Rent Roll_RedIQ 1'!S391&gt;0,'Rent Roll_RedIQ 1'!S391,Purchase_Date-1)</f>
        <v>45991</v>
      </c>
      <c r="J398" s="617" t="str">
        <f t="shared" si="750"/>
        <v/>
      </c>
      <c r="K398" s="1205">
        <f t="shared" si="751"/>
        <v>46356</v>
      </c>
      <c r="L398" s="618" t="str">
        <f t="shared" si="750"/>
        <v/>
      </c>
      <c r="M398" s="1208">
        <f t="shared" si="752"/>
        <v>46721</v>
      </c>
      <c r="N398" s="614" t="str">
        <f t="shared" si="650"/>
        <v/>
      </c>
      <c r="O398" s="614" t="str">
        <f t="shared" si="651"/>
        <v/>
      </c>
      <c r="P398" s="614" t="str">
        <f t="shared" si="652"/>
        <v/>
      </c>
      <c r="Q398" s="614" t="str">
        <f t="shared" si="653"/>
        <v/>
      </c>
      <c r="R398" s="614" t="str">
        <f t="shared" si="654"/>
        <v/>
      </c>
      <c r="S398" s="614" t="str">
        <f t="shared" si="655"/>
        <v/>
      </c>
      <c r="T398" s="614" t="str">
        <f t="shared" si="656"/>
        <v/>
      </c>
      <c r="U398" s="619"/>
      <c r="V398" s="614"/>
      <c r="W398" s="620" t="str">
        <f t="shared" si="746"/>
        <v/>
      </c>
      <c r="X398" s="620" t="str">
        <f t="shared" si="753"/>
        <v/>
      </c>
      <c r="Y398" s="620" t="str">
        <f t="shared" si="753"/>
        <v/>
      </c>
      <c r="Z398" s="620" t="str">
        <f t="shared" si="753"/>
        <v/>
      </c>
      <c r="AA398" s="620" t="str">
        <f t="shared" si="753"/>
        <v/>
      </c>
      <c r="AB398" s="620" t="str">
        <f t="shared" si="753"/>
        <v/>
      </c>
      <c r="AC398" s="620" t="str">
        <f t="shared" si="753"/>
        <v/>
      </c>
      <c r="AD398" s="620" t="str">
        <f t="shared" si="753"/>
        <v/>
      </c>
      <c r="AE398" s="620" t="str">
        <f t="shared" si="753"/>
        <v/>
      </c>
      <c r="AF398" s="620" t="str">
        <f t="shared" si="753"/>
        <v/>
      </c>
      <c r="AG398" s="620" t="str">
        <f t="shared" si="753"/>
        <v/>
      </c>
      <c r="AH398" s="620" t="str">
        <f t="shared" si="753"/>
        <v/>
      </c>
      <c r="AI398" s="621" t="str">
        <f t="shared" si="747"/>
        <v/>
      </c>
      <c r="AJ398" s="621" t="str">
        <f t="shared" si="744"/>
        <v/>
      </c>
      <c r="AK398" s="621" t="str">
        <f t="shared" si="744"/>
        <v/>
      </c>
      <c r="AL398" s="621" t="str">
        <f t="shared" si="744"/>
        <v/>
      </c>
      <c r="AM398" s="621" t="str">
        <f t="shared" si="744"/>
        <v/>
      </c>
      <c r="AN398" s="621" t="str">
        <f t="shared" si="744"/>
        <v/>
      </c>
      <c r="AO398" s="621" t="str">
        <f t="shared" si="744"/>
        <v/>
      </c>
      <c r="AP398" s="621" t="str">
        <f t="shared" si="744"/>
        <v/>
      </c>
      <c r="AQ398" s="621" t="str">
        <f t="shared" si="744"/>
        <v/>
      </c>
      <c r="AR398" s="621" t="str">
        <f t="shared" si="744"/>
        <v/>
      </c>
      <c r="AS398" s="621" t="str">
        <f t="shared" si="744"/>
        <v/>
      </c>
      <c r="AT398" s="621" t="str">
        <f t="shared" si="744"/>
        <v/>
      </c>
      <c r="AU398" s="622" t="str">
        <f t="shared" si="644"/>
        <v/>
      </c>
      <c r="AV398" s="622" t="str">
        <f t="shared" si="748"/>
        <v/>
      </c>
      <c r="AW398" s="622" t="str">
        <f t="shared" si="748"/>
        <v/>
      </c>
      <c r="AX398" s="622" t="str">
        <f t="shared" si="748"/>
        <v/>
      </c>
      <c r="AY398" s="622" t="str">
        <f t="shared" si="748"/>
        <v/>
      </c>
      <c r="AZ398" s="622" t="str">
        <f t="shared" si="748"/>
        <v/>
      </c>
      <c r="BA398" s="622" t="str">
        <f t="shared" si="748"/>
        <v/>
      </c>
      <c r="BB398" s="622" t="str">
        <f t="shared" si="748"/>
        <v/>
      </c>
      <c r="BC398" s="622" t="str">
        <f t="shared" si="748"/>
        <v/>
      </c>
      <c r="BD398" s="622" t="str">
        <f t="shared" si="748"/>
        <v/>
      </c>
      <c r="BE398" s="622" t="str">
        <f t="shared" si="748"/>
        <v/>
      </c>
      <c r="BF398" s="622" t="str">
        <f t="shared" si="748"/>
        <v/>
      </c>
      <c r="BG398" s="623" t="str">
        <f t="shared" si="658"/>
        <v/>
      </c>
      <c r="BH398" s="623" t="str">
        <f t="shared" si="659"/>
        <v/>
      </c>
      <c r="BI398" s="623" t="str">
        <f t="shared" si="660"/>
        <v/>
      </c>
      <c r="BJ398" s="623" t="str">
        <f t="shared" si="661"/>
        <v/>
      </c>
      <c r="BK398" s="623" t="str">
        <f t="shared" si="662"/>
        <v/>
      </c>
      <c r="BL398" s="623" t="str">
        <f t="shared" si="663"/>
        <v/>
      </c>
      <c r="BM398" s="623" t="str">
        <f t="shared" si="664"/>
        <v/>
      </c>
      <c r="BN398" s="623" t="str">
        <f t="shared" si="665"/>
        <v/>
      </c>
      <c r="BO398" s="623" t="str">
        <f t="shared" si="666"/>
        <v/>
      </c>
      <c r="BP398" s="623" t="str">
        <f t="shared" si="667"/>
        <v/>
      </c>
      <c r="BQ398" s="623" t="str">
        <f t="shared" si="668"/>
        <v/>
      </c>
      <c r="BR398" s="623" t="str">
        <f t="shared" si="669"/>
        <v/>
      </c>
      <c r="BS398" s="1281" t="str">
        <f t="shared" si="670"/>
        <v/>
      </c>
      <c r="BT398" s="1281" t="str">
        <f t="shared" si="671"/>
        <v/>
      </c>
      <c r="BU398" s="1281" t="str">
        <f t="shared" si="672"/>
        <v/>
      </c>
      <c r="BV398" s="1281" t="str">
        <f t="shared" si="673"/>
        <v/>
      </c>
      <c r="BW398" s="1281" t="str">
        <f t="shared" si="674"/>
        <v/>
      </c>
      <c r="BX398" s="1281" t="str">
        <f t="shared" si="675"/>
        <v/>
      </c>
      <c r="BY398" s="1281" t="str">
        <f t="shared" si="676"/>
        <v/>
      </c>
      <c r="BZ398" s="1281" t="str">
        <f t="shared" si="677"/>
        <v/>
      </c>
      <c r="CA398" s="1281" t="str">
        <f t="shared" si="678"/>
        <v/>
      </c>
      <c r="CB398" s="1281" t="str">
        <f t="shared" si="679"/>
        <v/>
      </c>
      <c r="CC398" s="1281" t="str">
        <f t="shared" si="680"/>
        <v/>
      </c>
      <c r="CD398" s="1281" t="str">
        <f t="shared" si="681"/>
        <v/>
      </c>
      <c r="CE398" s="623" t="str">
        <f t="shared" si="682"/>
        <v/>
      </c>
      <c r="CF398" s="623" t="str">
        <f t="shared" si="683"/>
        <v/>
      </c>
      <c r="CG398" s="623" t="str">
        <f t="shared" si="684"/>
        <v/>
      </c>
      <c r="CH398" s="623" t="str">
        <f t="shared" si="685"/>
        <v/>
      </c>
      <c r="CI398" s="623" t="str">
        <f t="shared" si="686"/>
        <v/>
      </c>
      <c r="CJ398" s="623" t="str">
        <f t="shared" si="687"/>
        <v/>
      </c>
      <c r="CK398" s="623" t="str">
        <f t="shared" si="688"/>
        <v/>
      </c>
      <c r="CL398" s="623" t="str">
        <f t="shared" si="689"/>
        <v/>
      </c>
      <c r="CM398" s="623" t="str">
        <f t="shared" si="690"/>
        <v/>
      </c>
      <c r="CN398" s="623" t="str">
        <f t="shared" si="691"/>
        <v/>
      </c>
      <c r="CO398" s="623" t="str">
        <f t="shared" si="692"/>
        <v/>
      </c>
      <c r="CP398" s="623" t="str">
        <f t="shared" si="693"/>
        <v/>
      </c>
      <c r="CQ398" s="1281" t="str">
        <f t="shared" si="694"/>
        <v/>
      </c>
      <c r="CR398" s="1281" t="str">
        <f t="shared" si="695"/>
        <v/>
      </c>
      <c r="CS398" s="1281" t="str">
        <f t="shared" si="696"/>
        <v/>
      </c>
      <c r="CT398" s="1281" t="str">
        <f t="shared" si="697"/>
        <v/>
      </c>
      <c r="CU398" s="1281" t="str">
        <f t="shared" si="698"/>
        <v/>
      </c>
      <c r="CV398" s="1281" t="str">
        <f t="shared" si="699"/>
        <v/>
      </c>
      <c r="CW398" s="1281" t="str">
        <f t="shared" si="700"/>
        <v/>
      </c>
      <c r="CX398" s="1281" t="str">
        <f t="shared" si="701"/>
        <v/>
      </c>
      <c r="CY398" s="1281" t="str">
        <f t="shared" si="702"/>
        <v/>
      </c>
      <c r="CZ398" s="1281" t="str">
        <f t="shared" si="703"/>
        <v/>
      </c>
      <c r="DA398" s="1281" t="str">
        <f t="shared" si="704"/>
        <v/>
      </c>
      <c r="DB398" s="1281" t="str">
        <f t="shared" si="705"/>
        <v/>
      </c>
      <c r="DC398" s="623" t="str">
        <f t="shared" si="706"/>
        <v/>
      </c>
      <c r="DD398" s="623" t="str">
        <f t="shared" si="707"/>
        <v/>
      </c>
      <c r="DE398" s="623" t="str">
        <f t="shared" si="708"/>
        <v/>
      </c>
      <c r="DF398" s="623" t="str">
        <f t="shared" si="709"/>
        <v/>
      </c>
      <c r="DG398" s="623" t="str">
        <f t="shared" si="710"/>
        <v/>
      </c>
      <c r="DH398" s="623" t="str">
        <f t="shared" si="711"/>
        <v/>
      </c>
      <c r="DI398" s="623" t="str">
        <f t="shared" si="712"/>
        <v/>
      </c>
      <c r="DJ398" s="623" t="str">
        <f t="shared" si="713"/>
        <v/>
      </c>
      <c r="DK398" s="623" t="str">
        <f t="shared" si="714"/>
        <v/>
      </c>
      <c r="DL398" s="623" t="str">
        <f t="shared" si="715"/>
        <v/>
      </c>
      <c r="DM398" s="623" t="str">
        <f t="shared" si="716"/>
        <v/>
      </c>
      <c r="DN398" s="623" t="str">
        <f t="shared" si="717"/>
        <v/>
      </c>
      <c r="DO398" s="1281" t="str">
        <f t="shared" si="718"/>
        <v/>
      </c>
      <c r="DP398" s="1281" t="str">
        <f t="shared" si="719"/>
        <v/>
      </c>
      <c r="DQ398" s="1281" t="str">
        <f t="shared" si="720"/>
        <v/>
      </c>
      <c r="DR398" s="1281" t="str">
        <f t="shared" si="721"/>
        <v/>
      </c>
      <c r="DS398" s="1281" t="str">
        <f t="shared" si="722"/>
        <v/>
      </c>
      <c r="DT398" s="1281" t="str">
        <f t="shared" si="723"/>
        <v/>
      </c>
      <c r="DU398" s="1281" t="str">
        <f t="shared" si="724"/>
        <v/>
      </c>
      <c r="DV398" s="1281" t="str">
        <f t="shared" si="725"/>
        <v/>
      </c>
      <c r="DW398" s="1281" t="str">
        <f t="shared" si="726"/>
        <v/>
      </c>
      <c r="DX398" s="1281" t="str">
        <f t="shared" si="727"/>
        <v/>
      </c>
      <c r="DY398" s="1281" t="str">
        <f t="shared" si="728"/>
        <v/>
      </c>
      <c r="DZ398" s="1281" t="str">
        <f t="shared" si="729"/>
        <v/>
      </c>
      <c r="EA398" s="623" t="str">
        <f t="shared" si="730"/>
        <v/>
      </c>
      <c r="EB398" s="623" t="str">
        <f t="shared" si="731"/>
        <v/>
      </c>
      <c r="EC398" s="623" t="str">
        <f t="shared" si="732"/>
        <v/>
      </c>
      <c r="ED398" s="623" t="str">
        <f t="shared" si="733"/>
        <v/>
      </c>
      <c r="EE398" s="623" t="str">
        <f t="shared" si="734"/>
        <v/>
      </c>
      <c r="EF398" s="623" t="str">
        <f t="shared" si="735"/>
        <v/>
      </c>
      <c r="EG398" s="623" t="str">
        <f t="shared" si="736"/>
        <v/>
      </c>
      <c r="EH398" s="623" t="str">
        <f t="shared" si="737"/>
        <v/>
      </c>
      <c r="EI398" s="623" t="str">
        <f t="shared" si="738"/>
        <v/>
      </c>
      <c r="EJ398" s="623" t="str">
        <f t="shared" si="739"/>
        <v/>
      </c>
      <c r="EK398" s="623" t="str">
        <f t="shared" si="740"/>
        <v/>
      </c>
      <c r="EL398" s="623" t="str">
        <f t="shared" si="741"/>
        <v/>
      </c>
    </row>
    <row r="399" spans="1:142">
      <c r="A399" s="7" t="str">
        <f>IF('Rent Roll_RedIQ 1'!B392&gt;0,'Rent Roll_RedIQ 1'!B392,"")</f>
        <v/>
      </c>
      <c r="B399" s="7" t="str">
        <f>IF('Rent Roll_RedIQ 1'!C392&gt;0,'Rent Roll_RedIQ 1'!C392,"")</f>
        <v/>
      </c>
      <c r="C399" s="614">
        <f>IF('Rent Roll_RedIQ 1'!K392&gt;0,'Rent Roll_RedIQ 1'!K392,0)</f>
        <v>0</v>
      </c>
      <c r="D399" s="615" t="str">
        <f>IF('Rent Roll_RedIQ 1'!J392&gt;0,'Rent Roll_RedIQ 1'!J392,"")</f>
        <v/>
      </c>
      <c r="E399" s="624" t="str">
        <f t="shared" si="649"/>
        <v/>
      </c>
      <c r="F399" s="194"/>
      <c r="G399" s="194"/>
      <c r="H399" s="616" t="str">
        <f t="shared" si="749"/>
        <v/>
      </c>
      <c r="I399" s="1200">
        <f>IF('Rent Roll_RedIQ 1'!S392&gt;0,'Rent Roll_RedIQ 1'!S392,Purchase_Date-1)</f>
        <v>45991</v>
      </c>
      <c r="J399" s="617" t="str">
        <f t="shared" si="750"/>
        <v/>
      </c>
      <c r="K399" s="1205">
        <f t="shared" si="751"/>
        <v>46356</v>
      </c>
      <c r="L399" s="618" t="str">
        <f t="shared" si="750"/>
        <v/>
      </c>
      <c r="M399" s="1208">
        <f t="shared" si="752"/>
        <v>46721</v>
      </c>
      <c r="N399" s="614" t="str">
        <f t="shared" si="650"/>
        <v/>
      </c>
      <c r="O399" s="614" t="str">
        <f t="shared" si="651"/>
        <v/>
      </c>
      <c r="P399" s="614" t="str">
        <f t="shared" si="652"/>
        <v/>
      </c>
      <c r="Q399" s="614" t="str">
        <f t="shared" si="653"/>
        <v/>
      </c>
      <c r="R399" s="614" t="str">
        <f t="shared" si="654"/>
        <v/>
      </c>
      <c r="S399" s="614" t="str">
        <f t="shared" si="655"/>
        <v/>
      </c>
      <c r="T399" s="614" t="str">
        <f t="shared" si="656"/>
        <v/>
      </c>
      <c r="U399" s="619"/>
      <c r="V399" s="614"/>
      <c r="W399" s="620" t="str">
        <f t="shared" si="746"/>
        <v/>
      </c>
      <c r="X399" s="620" t="str">
        <f t="shared" si="753"/>
        <v/>
      </c>
      <c r="Y399" s="620" t="str">
        <f t="shared" si="753"/>
        <v/>
      </c>
      <c r="Z399" s="620" t="str">
        <f t="shared" si="753"/>
        <v/>
      </c>
      <c r="AA399" s="620" t="str">
        <f t="shared" si="753"/>
        <v/>
      </c>
      <c r="AB399" s="620" t="str">
        <f t="shared" si="753"/>
        <v/>
      </c>
      <c r="AC399" s="620" t="str">
        <f t="shared" si="753"/>
        <v/>
      </c>
      <c r="AD399" s="620" t="str">
        <f t="shared" si="753"/>
        <v/>
      </c>
      <c r="AE399" s="620" t="str">
        <f t="shared" si="753"/>
        <v/>
      </c>
      <c r="AF399" s="620" t="str">
        <f t="shared" si="753"/>
        <v/>
      </c>
      <c r="AG399" s="620" t="str">
        <f t="shared" si="753"/>
        <v/>
      </c>
      <c r="AH399" s="620" t="str">
        <f t="shared" si="753"/>
        <v/>
      </c>
      <c r="AI399" s="621" t="str">
        <f t="shared" si="747"/>
        <v/>
      </c>
      <c r="AJ399" s="621" t="str">
        <f t="shared" si="744"/>
        <v/>
      </c>
      <c r="AK399" s="621" t="str">
        <f t="shared" si="744"/>
        <v/>
      </c>
      <c r="AL399" s="621" t="str">
        <f t="shared" si="744"/>
        <v/>
      </c>
      <c r="AM399" s="621" t="str">
        <f t="shared" si="744"/>
        <v/>
      </c>
      <c r="AN399" s="621" t="str">
        <f t="shared" si="744"/>
        <v/>
      </c>
      <c r="AO399" s="621" t="str">
        <f t="shared" si="744"/>
        <v/>
      </c>
      <c r="AP399" s="621" t="str">
        <f t="shared" si="744"/>
        <v/>
      </c>
      <c r="AQ399" s="621" t="str">
        <f t="shared" si="744"/>
        <v/>
      </c>
      <c r="AR399" s="621" t="str">
        <f t="shared" si="744"/>
        <v/>
      </c>
      <c r="AS399" s="621" t="str">
        <f t="shared" si="744"/>
        <v/>
      </c>
      <c r="AT399" s="621" t="str">
        <f t="shared" si="744"/>
        <v/>
      </c>
      <c r="AU399" s="622" t="str">
        <f t="shared" si="644"/>
        <v/>
      </c>
      <c r="AV399" s="622" t="str">
        <f t="shared" si="748"/>
        <v/>
      </c>
      <c r="AW399" s="622" t="str">
        <f t="shared" si="748"/>
        <v/>
      </c>
      <c r="AX399" s="622" t="str">
        <f t="shared" si="748"/>
        <v/>
      </c>
      <c r="AY399" s="622" t="str">
        <f t="shared" si="748"/>
        <v/>
      </c>
      <c r="AZ399" s="622" t="str">
        <f t="shared" si="748"/>
        <v/>
      </c>
      <c r="BA399" s="622" t="str">
        <f t="shared" si="748"/>
        <v/>
      </c>
      <c r="BB399" s="622" t="str">
        <f t="shared" si="748"/>
        <v/>
      </c>
      <c r="BC399" s="622" t="str">
        <f t="shared" si="748"/>
        <v/>
      </c>
      <c r="BD399" s="622" t="str">
        <f t="shared" si="748"/>
        <v/>
      </c>
      <c r="BE399" s="622" t="str">
        <f t="shared" si="748"/>
        <v/>
      </c>
      <c r="BF399" s="622" t="str">
        <f t="shared" si="748"/>
        <v/>
      </c>
      <c r="BG399" s="623" t="str">
        <f t="shared" si="658"/>
        <v/>
      </c>
      <c r="BH399" s="623" t="str">
        <f t="shared" si="659"/>
        <v/>
      </c>
      <c r="BI399" s="623" t="str">
        <f t="shared" si="660"/>
        <v/>
      </c>
      <c r="BJ399" s="623" t="str">
        <f t="shared" si="661"/>
        <v/>
      </c>
      <c r="BK399" s="623" t="str">
        <f t="shared" si="662"/>
        <v/>
      </c>
      <c r="BL399" s="623" t="str">
        <f t="shared" si="663"/>
        <v/>
      </c>
      <c r="BM399" s="623" t="str">
        <f t="shared" si="664"/>
        <v/>
      </c>
      <c r="BN399" s="623" t="str">
        <f t="shared" si="665"/>
        <v/>
      </c>
      <c r="BO399" s="623" t="str">
        <f t="shared" si="666"/>
        <v/>
      </c>
      <c r="BP399" s="623" t="str">
        <f t="shared" si="667"/>
        <v/>
      </c>
      <c r="BQ399" s="623" t="str">
        <f t="shared" si="668"/>
        <v/>
      </c>
      <c r="BR399" s="623" t="str">
        <f t="shared" si="669"/>
        <v/>
      </c>
      <c r="BS399" s="1281" t="str">
        <f t="shared" si="670"/>
        <v/>
      </c>
      <c r="BT399" s="1281" t="str">
        <f t="shared" si="671"/>
        <v/>
      </c>
      <c r="BU399" s="1281" t="str">
        <f t="shared" si="672"/>
        <v/>
      </c>
      <c r="BV399" s="1281" t="str">
        <f t="shared" si="673"/>
        <v/>
      </c>
      <c r="BW399" s="1281" t="str">
        <f t="shared" si="674"/>
        <v/>
      </c>
      <c r="BX399" s="1281" t="str">
        <f t="shared" si="675"/>
        <v/>
      </c>
      <c r="BY399" s="1281" t="str">
        <f t="shared" si="676"/>
        <v/>
      </c>
      <c r="BZ399" s="1281" t="str">
        <f t="shared" si="677"/>
        <v/>
      </c>
      <c r="CA399" s="1281" t="str">
        <f t="shared" si="678"/>
        <v/>
      </c>
      <c r="CB399" s="1281" t="str">
        <f t="shared" si="679"/>
        <v/>
      </c>
      <c r="CC399" s="1281" t="str">
        <f t="shared" si="680"/>
        <v/>
      </c>
      <c r="CD399" s="1281" t="str">
        <f t="shared" si="681"/>
        <v/>
      </c>
      <c r="CE399" s="623" t="str">
        <f t="shared" si="682"/>
        <v/>
      </c>
      <c r="CF399" s="623" t="str">
        <f t="shared" si="683"/>
        <v/>
      </c>
      <c r="CG399" s="623" t="str">
        <f t="shared" si="684"/>
        <v/>
      </c>
      <c r="CH399" s="623" t="str">
        <f t="shared" si="685"/>
        <v/>
      </c>
      <c r="CI399" s="623" t="str">
        <f t="shared" si="686"/>
        <v/>
      </c>
      <c r="CJ399" s="623" t="str">
        <f t="shared" si="687"/>
        <v/>
      </c>
      <c r="CK399" s="623" t="str">
        <f t="shared" si="688"/>
        <v/>
      </c>
      <c r="CL399" s="623" t="str">
        <f t="shared" si="689"/>
        <v/>
      </c>
      <c r="CM399" s="623" t="str">
        <f t="shared" si="690"/>
        <v/>
      </c>
      <c r="CN399" s="623" t="str">
        <f t="shared" si="691"/>
        <v/>
      </c>
      <c r="CO399" s="623" t="str">
        <f t="shared" si="692"/>
        <v/>
      </c>
      <c r="CP399" s="623" t="str">
        <f t="shared" si="693"/>
        <v/>
      </c>
      <c r="CQ399" s="1281" t="str">
        <f t="shared" si="694"/>
        <v/>
      </c>
      <c r="CR399" s="1281" t="str">
        <f t="shared" si="695"/>
        <v/>
      </c>
      <c r="CS399" s="1281" t="str">
        <f t="shared" si="696"/>
        <v/>
      </c>
      <c r="CT399" s="1281" t="str">
        <f t="shared" si="697"/>
        <v/>
      </c>
      <c r="CU399" s="1281" t="str">
        <f t="shared" si="698"/>
        <v/>
      </c>
      <c r="CV399" s="1281" t="str">
        <f t="shared" si="699"/>
        <v/>
      </c>
      <c r="CW399" s="1281" t="str">
        <f t="shared" si="700"/>
        <v/>
      </c>
      <c r="CX399" s="1281" t="str">
        <f t="shared" si="701"/>
        <v/>
      </c>
      <c r="CY399" s="1281" t="str">
        <f t="shared" si="702"/>
        <v/>
      </c>
      <c r="CZ399" s="1281" t="str">
        <f t="shared" si="703"/>
        <v/>
      </c>
      <c r="DA399" s="1281" t="str">
        <f t="shared" si="704"/>
        <v/>
      </c>
      <c r="DB399" s="1281" t="str">
        <f t="shared" si="705"/>
        <v/>
      </c>
      <c r="DC399" s="623" t="str">
        <f t="shared" si="706"/>
        <v/>
      </c>
      <c r="DD399" s="623" t="str">
        <f t="shared" si="707"/>
        <v/>
      </c>
      <c r="DE399" s="623" t="str">
        <f t="shared" si="708"/>
        <v/>
      </c>
      <c r="DF399" s="623" t="str">
        <f t="shared" si="709"/>
        <v/>
      </c>
      <c r="DG399" s="623" t="str">
        <f t="shared" si="710"/>
        <v/>
      </c>
      <c r="DH399" s="623" t="str">
        <f t="shared" si="711"/>
        <v/>
      </c>
      <c r="DI399" s="623" t="str">
        <f t="shared" si="712"/>
        <v/>
      </c>
      <c r="DJ399" s="623" t="str">
        <f t="shared" si="713"/>
        <v/>
      </c>
      <c r="DK399" s="623" t="str">
        <f t="shared" si="714"/>
        <v/>
      </c>
      <c r="DL399" s="623" t="str">
        <f t="shared" si="715"/>
        <v/>
      </c>
      <c r="DM399" s="623" t="str">
        <f t="shared" si="716"/>
        <v/>
      </c>
      <c r="DN399" s="623" t="str">
        <f t="shared" si="717"/>
        <v/>
      </c>
      <c r="DO399" s="1281" t="str">
        <f t="shared" si="718"/>
        <v/>
      </c>
      <c r="DP399" s="1281" t="str">
        <f t="shared" si="719"/>
        <v/>
      </c>
      <c r="DQ399" s="1281" t="str">
        <f t="shared" si="720"/>
        <v/>
      </c>
      <c r="DR399" s="1281" t="str">
        <f t="shared" si="721"/>
        <v/>
      </c>
      <c r="DS399" s="1281" t="str">
        <f t="shared" si="722"/>
        <v/>
      </c>
      <c r="DT399" s="1281" t="str">
        <f t="shared" si="723"/>
        <v/>
      </c>
      <c r="DU399" s="1281" t="str">
        <f t="shared" si="724"/>
        <v/>
      </c>
      <c r="DV399" s="1281" t="str">
        <f t="shared" si="725"/>
        <v/>
      </c>
      <c r="DW399" s="1281" t="str">
        <f t="shared" si="726"/>
        <v/>
      </c>
      <c r="DX399" s="1281" t="str">
        <f t="shared" si="727"/>
        <v/>
      </c>
      <c r="DY399" s="1281" t="str">
        <f t="shared" si="728"/>
        <v/>
      </c>
      <c r="DZ399" s="1281" t="str">
        <f t="shared" si="729"/>
        <v/>
      </c>
      <c r="EA399" s="623" t="str">
        <f t="shared" si="730"/>
        <v/>
      </c>
      <c r="EB399" s="623" t="str">
        <f t="shared" si="731"/>
        <v/>
      </c>
      <c r="EC399" s="623" t="str">
        <f t="shared" si="732"/>
        <v/>
      </c>
      <c r="ED399" s="623" t="str">
        <f t="shared" si="733"/>
        <v/>
      </c>
      <c r="EE399" s="623" t="str">
        <f t="shared" si="734"/>
        <v/>
      </c>
      <c r="EF399" s="623" t="str">
        <f t="shared" si="735"/>
        <v/>
      </c>
      <c r="EG399" s="623" t="str">
        <f t="shared" si="736"/>
        <v/>
      </c>
      <c r="EH399" s="623" t="str">
        <f t="shared" si="737"/>
        <v/>
      </c>
      <c r="EI399" s="623" t="str">
        <f t="shared" si="738"/>
        <v/>
      </c>
      <c r="EJ399" s="623" t="str">
        <f t="shared" si="739"/>
        <v/>
      </c>
      <c r="EK399" s="623" t="str">
        <f t="shared" si="740"/>
        <v/>
      </c>
      <c r="EL399" s="623" t="str">
        <f t="shared" si="741"/>
        <v/>
      </c>
    </row>
    <row r="400" spans="1:142">
      <c r="A400" s="7" t="str">
        <f>IF('Rent Roll_RedIQ 1'!B393&gt;0,'Rent Roll_RedIQ 1'!B393,"")</f>
        <v/>
      </c>
      <c r="B400" s="7" t="str">
        <f>IF('Rent Roll_RedIQ 1'!C393&gt;0,'Rent Roll_RedIQ 1'!C393,"")</f>
        <v/>
      </c>
      <c r="C400" s="614">
        <f>IF('Rent Roll_RedIQ 1'!K393&gt;0,'Rent Roll_RedIQ 1'!K393,0)</f>
        <v>0</v>
      </c>
      <c r="D400" s="615" t="str">
        <f>IF('Rent Roll_RedIQ 1'!J393&gt;0,'Rent Roll_RedIQ 1'!J393,"")</f>
        <v/>
      </c>
      <c r="E400" s="624" t="str">
        <f t="shared" si="649"/>
        <v/>
      </c>
      <c r="F400" s="194"/>
      <c r="G400" s="194"/>
      <c r="H400" s="616" t="str">
        <f t="shared" si="749"/>
        <v/>
      </c>
      <c r="I400" s="1200">
        <f>IF('Rent Roll_RedIQ 1'!S393&gt;0,'Rent Roll_RedIQ 1'!S393,Purchase_Date-1)</f>
        <v>45991</v>
      </c>
      <c r="J400" s="617" t="str">
        <f t="shared" si="750"/>
        <v/>
      </c>
      <c r="K400" s="1205">
        <f t="shared" si="751"/>
        <v>46356</v>
      </c>
      <c r="L400" s="618" t="str">
        <f t="shared" si="750"/>
        <v/>
      </c>
      <c r="M400" s="1208">
        <f t="shared" si="752"/>
        <v>46721</v>
      </c>
      <c r="N400" s="614" t="str">
        <f t="shared" si="650"/>
        <v/>
      </c>
      <c r="O400" s="614" t="str">
        <f t="shared" si="651"/>
        <v/>
      </c>
      <c r="P400" s="614" t="str">
        <f t="shared" si="652"/>
        <v/>
      </c>
      <c r="Q400" s="614" t="str">
        <f t="shared" si="653"/>
        <v/>
      </c>
      <c r="R400" s="614" t="str">
        <f t="shared" si="654"/>
        <v/>
      </c>
      <c r="S400" s="614" t="str">
        <f t="shared" si="655"/>
        <v/>
      </c>
      <c r="T400" s="614" t="str">
        <f t="shared" si="656"/>
        <v/>
      </c>
      <c r="U400" s="619"/>
      <c r="V400" s="614"/>
      <c r="W400" s="620" t="str">
        <f t="shared" si="746"/>
        <v/>
      </c>
      <c r="X400" s="620" t="str">
        <f t="shared" si="746"/>
        <v/>
      </c>
      <c r="Y400" s="620" t="str">
        <f t="shared" si="746"/>
        <v/>
      </c>
      <c r="Z400" s="620" t="str">
        <f t="shared" si="746"/>
        <v/>
      </c>
      <c r="AA400" s="620" t="str">
        <f t="shared" si="746"/>
        <v/>
      </c>
      <c r="AB400" s="620" t="str">
        <f t="shared" si="746"/>
        <v/>
      </c>
      <c r="AC400" s="620" t="str">
        <f t="shared" si="746"/>
        <v/>
      </c>
      <c r="AD400" s="620" t="str">
        <f t="shared" si="746"/>
        <v/>
      </c>
      <c r="AE400" s="620" t="str">
        <f t="shared" si="746"/>
        <v/>
      </c>
      <c r="AF400" s="620" t="str">
        <f t="shared" si="746"/>
        <v/>
      </c>
      <c r="AG400" s="620" t="str">
        <f t="shared" si="746"/>
        <v/>
      </c>
      <c r="AH400" s="620" t="str">
        <f t="shared" si="746"/>
        <v/>
      </c>
      <c r="AI400" s="621" t="str">
        <f t="shared" si="747"/>
        <v/>
      </c>
      <c r="AJ400" s="621" t="str">
        <f t="shared" si="744"/>
        <v/>
      </c>
      <c r="AK400" s="621" t="str">
        <f t="shared" si="744"/>
        <v/>
      </c>
      <c r="AL400" s="621" t="str">
        <f t="shared" si="744"/>
        <v/>
      </c>
      <c r="AM400" s="621" t="str">
        <f t="shared" si="744"/>
        <v/>
      </c>
      <c r="AN400" s="621" t="str">
        <f t="shared" si="744"/>
        <v/>
      </c>
      <c r="AO400" s="621" t="str">
        <f t="shared" si="744"/>
        <v/>
      </c>
      <c r="AP400" s="621" t="str">
        <f t="shared" si="744"/>
        <v/>
      </c>
      <c r="AQ400" s="621" t="str">
        <f t="shared" si="744"/>
        <v/>
      </c>
      <c r="AR400" s="621" t="str">
        <f t="shared" si="744"/>
        <v/>
      </c>
      <c r="AS400" s="621" t="str">
        <f t="shared" si="744"/>
        <v/>
      </c>
      <c r="AT400" s="621" t="str">
        <f t="shared" si="744"/>
        <v/>
      </c>
      <c r="AU400" s="622" t="str">
        <f t="shared" si="644"/>
        <v/>
      </c>
      <c r="AV400" s="622" t="str">
        <f t="shared" si="748"/>
        <v/>
      </c>
      <c r="AW400" s="622" t="str">
        <f t="shared" si="748"/>
        <v/>
      </c>
      <c r="AX400" s="622" t="str">
        <f t="shared" si="748"/>
        <v/>
      </c>
      <c r="AY400" s="622" t="str">
        <f t="shared" si="748"/>
        <v/>
      </c>
      <c r="AZ400" s="622" t="str">
        <f t="shared" si="748"/>
        <v/>
      </c>
      <c r="BA400" s="622" t="str">
        <f t="shared" si="748"/>
        <v/>
      </c>
      <c r="BB400" s="622" t="str">
        <f t="shared" si="748"/>
        <v/>
      </c>
      <c r="BC400" s="622" t="str">
        <f t="shared" si="748"/>
        <v/>
      </c>
      <c r="BD400" s="622" t="str">
        <f t="shared" si="748"/>
        <v/>
      </c>
      <c r="BE400" s="622" t="str">
        <f t="shared" si="748"/>
        <v/>
      </c>
      <c r="BF400" s="622" t="str">
        <f t="shared" si="748"/>
        <v/>
      </c>
      <c r="BG400" s="623" t="str">
        <f t="shared" si="658"/>
        <v/>
      </c>
      <c r="BH400" s="623" t="str">
        <f t="shared" si="659"/>
        <v/>
      </c>
      <c r="BI400" s="623" t="str">
        <f t="shared" si="660"/>
        <v/>
      </c>
      <c r="BJ400" s="623" t="str">
        <f t="shared" si="661"/>
        <v/>
      </c>
      <c r="BK400" s="623" t="str">
        <f t="shared" si="662"/>
        <v/>
      </c>
      <c r="BL400" s="623" t="str">
        <f t="shared" si="663"/>
        <v/>
      </c>
      <c r="BM400" s="623" t="str">
        <f t="shared" si="664"/>
        <v/>
      </c>
      <c r="BN400" s="623" t="str">
        <f t="shared" si="665"/>
        <v/>
      </c>
      <c r="BO400" s="623" t="str">
        <f t="shared" si="666"/>
        <v/>
      </c>
      <c r="BP400" s="623" t="str">
        <f t="shared" si="667"/>
        <v/>
      </c>
      <c r="BQ400" s="623" t="str">
        <f t="shared" si="668"/>
        <v/>
      </c>
      <c r="BR400" s="623" t="str">
        <f t="shared" si="669"/>
        <v/>
      </c>
      <c r="BS400" s="1281" t="str">
        <f t="shared" si="670"/>
        <v/>
      </c>
      <c r="BT400" s="1281" t="str">
        <f t="shared" si="671"/>
        <v/>
      </c>
      <c r="BU400" s="1281" t="str">
        <f t="shared" si="672"/>
        <v/>
      </c>
      <c r="BV400" s="1281" t="str">
        <f t="shared" si="673"/>
        <v/>
      </c>
      <c r="BW400" s="1281" t="str">
        <f t="shared" si="674"/>
        <v/>
      </c>
      <c r="BX400" s="1281" t="str">
        <f t="shared" si="675"/>
        <v/>
      </c>
      <c r="BY400" s="1281" t="str">
        <f t="shared" si="676"/>
        <v/>
      </c>
      <c r="BZ400" s="1281" t="str">
        <f t="shared" si="677"/>
        <v/>
      </c>
      <c r="CA400" s="1281" t="str">
        <f t="shared" si="678"/>
        <v/>
      </c>
      <c r="CB400" s="1281" t="str">
        <f t="shared" si="679"/>
        <v/>
      </c>
      <c r="CC400" s="1281" t="str">
        <f t="shared" si="680"/>
        <v/>
      </c>
      <c r="CD400" s="1281" t="str">
        <f t="shared" si="681"/>
        <v/>
      </c>
      <c r="CE400" s="623" t="str">
        <f t="shared" si="682"/>
        <v/>
      </c>
      <c r="CF400" s="623" t="str">
        <f t="shared" si="683"/>
        <v/>
      </c>
      <c r="CG400" s="623" t="str">
        <f t="shared" si="684"/>
        <v/>
      </c>
      <c r="CH400" s="623" t="str">
        <f t="shared" si="685"/>
        <v/>
      </c>
      <c r="CI400" s="623" t="str">
        <f t="shared" si="686"/>
        <v/>
      </c>
      <c r="CJ400" s="623" t="str">
        <f t="shared" si="687"/>
        <v/>
      </c>
      <c r="CK400" s="623" t="str">
        <f t="shared" si="688"/>
        <v/>
      </c>
      <c r="CL400" s="623" t="str">
        <f t="shared" si="689"/>
        <v/>
      </c>
      <c r="CM400" s="623" t="str">
        <f t="shared" si="690"/>
        <v/>
      </c>
      <c r="CN400" s="623" t="str">
        <f t="shared" si="691"/>
        <v/>
      </c>
      <c r="CO400" s="623" t="str">
        <f t="shared" si="692"/>
        <v/>
      </c>
      <c r="CP400" s="623" t="str">
        <f t="shared" si="693"/>
        <v/>
      </c>
      <c r="CQ400" s="1281" t="str">
        <f t="shared" si="694"/>
        <v/>
      </c>
      <c r="CR400" s="1281" t="str">
        <f t="shared" si="695"/>
        <v/>
      </c>
      <c r="CS400" s="1281" t="str">
        <f t="shared" si="696"/>
        <v/>
      </c>
      <c r="CT400" s="1281" t="str">
        <f t="shared" si="697"/>
        <v/>
      </c>
      <c r="CU400" s="1281" t="str">
        <f t="shared" si="698"/>
        <v/>
      </c>
      <c r="CV400" s="1281" t="str">
        <f t="shared" si="699"/>
        <v/>
      </c>
      <c r="CW400" s="1281" t="str">
        <f t="shared" si="700"/>
        <v/>
      </c>
      <c r="CX400" s="1281" t="str">
        <f t="shared" si="701"/>
        <v/>
      </c>
      <c r="CY400" s="1281" t="str">
        <f t="shared" si="702"/>
        <v/>
      </c>
      <c r="CZ400" s="1281" t="str">
        <f t="shared" si="703"/>
        <v/>
      </c>
      <c r="DA400" s="1281" t="str">
        <f t="shared" si="704"/>
        <v/>
      </c>
      <c r="DB400" s="1281" t="str">
        <f t="shared" si="705"/>
        <v/>
      </c>
      <c r="DC400" s="623" t="str">
        <f t="shared" si="706"/>
        <v/>
      </c>
      <c r="DD400" s="623" t="str">
        <f t="shared" si="707"/>
        <v/>
      </c>
      <c r="DE400" s="623" t="str">
        <f t="shared" si="708"/>
        <v/>
      </c>
      <c r="DF400" s="623" t="str">
        <f t="shared" si="709"/>
        <v/>
      </c>
      <c r="DG400" s="623" t="str">
        <f t="shared" si="710"/>
        <v/>
      </c>
      <c r="DH400" s="623" t="str">
        <f t="shared" si="711"/>
        <v/>
      </c>
      <c r="DI400" s="623" t="str">
        <f t="shared" si="712"/>
        <v/>
      </c>
      <c r="DJ400" s="623" t="str">
        <f t="shared" si="713"/>
        <v/>
      </c>
      <c r="DK400" s="623" t="str">
        <f t="shared" si="714"/>
        <v/>
      </c>
      <c r="DL400" s="623" t="str">
        <f t="shared" si="715"/>
        <v/>
      </c>
      <c r="DM400" s="623" t="str">
        <f t="shared" si="716"/>
        <v/>
      </c>
      <c r="DN400" s="623" t="str">
        <f t="shared" si="717"/>
        <v/>
      </c>
      <c r="DO400" s="1281" t="str">
        <f t="shared" si="718"/>
        <v/>
      </c>
      <c r="DP400" s="1281" t="str">
        <f t="shared" si="719"/>
        <v/>
      </c>
      <c r="DQ400" s="1281" t="str">
        <f t="shared" si="720"/>
        <v/>
      </c>
      <c r="DR400" s="1281" t="str">
        <f t="shared" si="721"/>
        <v/>
      </c>
      <c r="DS400" s="1281" t="str">
        <f t="shared" si="722"/>
        <v/>
      </c>
      <c r="DT400" s="1281" t="str">
        <f t="shared" si="723"/>
        <v/>
      </c>
      <c r="DU400" s="1281" t="str">
        <f t="shared" si="724"/>
        <v/>
      </c>
      <c r="DV400" s="1281" t="str">
        <f t="shared" si="725"/>
        <v/>
      </c>
      <c r="DW400" s="1281" t="str">
        <f t="shared" si="726"/>
        <v/>
      </c>
      <c r="DX400" s="1281" t="str">
        <f t="shared" si="727"/>
        <v/>
      </c>
      <c r="DY400" s="1281" t="str">
        <f t="shared" si="728"/>
        <v/>
      </c>
      <c r="DZ400" s="1281" t="str">
        <f t="shared" si="729"/>
        <v/>
      </c>
      <c r="EA400" s="623" t="str">
        <f t="shared" si="730"/>
        <v/>
      </c>
      <c r="EB400" s="623" t="str">
        <f t="shared" si="731"/>
        <v/>
      </c>
      <c r="EC400" s="623" t="str">
        <f t="shared" si="732"/>
        <v/>
      </c>
      <c r="ED400" s="623" t="str">
        <f t="shared" si="733"/>
        <v/>
      </c>
      <c r="EE400" s="623" t="str">
        <f t="shared" si="734"/>
        <v/>
      </c>
      <c r="EF400" s="623" t="str">
        <f t="shared" si="735"/>
        <v/>
      </c>
      <c r="EG400" s="623" t="str">
        <f t="shared" si="736"/>
        <v/>
      </c>
      <c r="EH400" s="623" t="str">
        <f t="shared" si="737"/>
        <v/>
      </c>
      <c r="EI400" s="623" t="str">
        <f t="shared" si="738"/>
        <v/>
      </c>
      <c r="EJ400" s="623" t="str">
        <f t="shared" si="739"/>
        <v/>
      </c>
      <c r="EK400" s="623" t="str">
        <f t="shared" si="740"/>
        <v/>
      </c>
      <c r="EL400" s="623" t="str">
        <f t="shared" si="741"/>
        <v/>
      </c>
    </row>
    <row r="401" spans="1:142">
      <c r="A401" s="7" t="str">
        <f>IF('Rent Roll_RedIQ 1'!B394&gt;0,'Rent Roll_RedIQ 1'!B394,"")</f>
        <v/>
      </c>
      <c r="B401" s="7" t="str">
        <f>IF('Rent Roll_RedIQ 1'!C394&gt;0,'Rent Roll_RedIQ 1'!C394,"")</f>
        <v/>
      </c>
      <c r="C401" s="614">
        <f>IF('Rent Roll_RedIQ 1'!K394&gt;0,'Rent Roll_RedIQ 1'!K394,0)</f>
        <v>0</v>
      </c>
      <c r="D401" s="615" t="str">
        <f>IF('Rent Roll_RedIQ 1'!J394&gt;0,'Rent Roll_RedIQ 1'!J394,"")</f>
        <v/>
      </c>
      <c r="E401" s="624" t="str">
        <f t="shared" si="649"/>
        <v/>
      </c>
      <c r="F401" s="194"/>
      <c r="G401" s="194"/>
      <c r="H401" s="616" t="str">
        <f t="shared" si="749"/>
        <v/>
      </c>
      <c r="I401" s="1200">
        <f>IF('Rent Roll_RedIQ 1'!S394&gt;0,'Rent Roll_RedIQ 1'!S394,Purchase_Date-1)</f>
        <v>45991</v>
      </c>
      <c r="J401" s="617" t="str">
        <f t="shared" si="750"/>
        <v/>
      </c>
      <c r="K401" s="1205">
        <f t="shared" si="751"/>
        <v>46356</v>
      </c>
      <c r="L401" s="618" t="str">
        <f t="shared" si="750"/>
        <v/>
      </c>
      <c r="M401" s="1208">
        <f t="shared" si="752"/>
        <v>46721</v>
      </c>
      <c r="N401" s="614" t="str">
        <f t="shared" si="650"/>
        <v/>
      </c>
      <c r="O401" s="614" t="str">
        <f t="shared" si="651"/>
        <v/>
      </c>
      <c r="P401" s="614" t="str">
        <f t="shared" si="652"/>
        <v/>
      </c>
      <c r="Q401" s="614" t="str">
        <f t="shared" si="653"/>
        <v/>
      </c>
      <c r="R401" s="614" t="str">
        <f t="shared" si="654"/>
        <v/>
      </c>
      <c r="S401" s="614" t="str">
        <f t="shared" si="655"/>
        <v/>
      </c>
      <c r="T401" s="614" t="str">
        <f t="shared" si="656"/>
        <v/>
      </c>
      <c r="U401" s="619"/>
      <c r="V401" s="614"/>
      <c r="W401" s="620" t="str">
        <f t="shared" si="746"/>
        <v/>
      </c>
      <c r="X401" s="620" t="str">
        <f t="shared" si="746"/>
        <v/>
      </c>
      <c r="Y401" s="620" t="str">
        <f t="shared" si="746"/>
        <v/>
      </c>
      <c r="Z401" s="620" t="str">
        <f t="shared" si="746"/>
        <v/>
      </c>
      <c r="AA401" s="620" t="str">
        <f t="shared" si="746"/>
        <v/>
      </c>
      <c r="AB401" s="620" t="str">
        <f t="shared" si="746"/>
        <v/>
      </c>
      <c r="AC401" s="620" t="str">
        <f t="shared" si="746"/>
        <v/>
      </c>
      <c r="AD401" s="620" t="str">
        <f t="shared" si="746"/>
        <v/>
      </c>
      <c r="AE401" s="620" t="str">
        <f t="shared" si="746"/>
        <v/>
      </c>
      <c r="AF401" s="620" t="str">
        <f t="shared" si="746"/>
        <v/>
      </c>
      <c r="AG401" s="620" t="str">
        <f t="shared" si="746"/>
        <v/>
      </c>
      <c r="AH401" s="620" t="str">
        <f t="shared" si="746"/>
        <v/>
      </c>
      <c r="AI401" s="621" t="str">
        <f t="shared" si="747"/>
        <v/>
      </c>
      <c r="AJ401" s="621" t="str">
        <f t="shared" si="744"/>
        <v/>
      </c>
      <c r="AK401" s="621" t="str">
        <f t="shared" si="744"/>
        <v/>
      </c>
      <c r="AL401" s="621" t="str">
        <f t="shared" si="744"/>
        <v/>
      </c>
      <c r="AM401" s="621" t="str">
        <f t="shared" si="744"/>
        <v/>
      </c>
      <c r="AN401" s="621" t="str">
        <f t="shared" si="744"/>
        <v/>
      </c>
      <c r="AO401" s="621" t="str">
        <f t="shared" si="744"/>
        <v/>
      </c>
      <c r="AP401" s="621" t="str">
        <f t="shared" si="744"/>
        <v/>
      </c>
      <c r="AQ401" s="621" t="str">
        <f t="shared" si="744"/>
        <v/>
      </c>
      <c r="AR401" s="621" t="str">
        <f t="shared" si="744"/>
        <v/>
      </c>
      <c r="AS401" s="621" t="str">
        <f t="shared" si="744"/>
        <v/>
      </c>
      <c r="AT401" s="621" t="str">
        <f t="shared" si="744"/>
        <v/>
      </c>
      <c r="AU401" s="622" t="str">
        <f t="shared" si="644"/>
        <v/>
      </c>
      <c r="AV401" s="622" t="str">
        <f t="shared" si="748"/>
        <v/>
      </c>
      <c r="AW401" s="622" t="str">
        <f t="shared" si="748"/>
        <v/>
      </c>
      <c r="AX401" s="622" t="str">
        <f t="shared" si="748"/>
        <v/>
      </c>
      <c r="AY401" s="622" t="str">
        <f t="shared" si="748"/>
        <v/>
      </c>
      <c r="AZ401" s="622" t="str">
        <f t="shared" si="748"/>
        <v/>
      </c>
      <c r="BA401" s="622" t="str">
        <f t="shared" si="748"/>
        <v/>
      </c>
      <c r="BB401" s="622" t="str">
        <f t="shared" si="748"/>
        <v/>
      </c>
      <c r="BC401" s="622" t="str">
        <f t="shared" si="748"/>
        <v/>
      </c>
      <c r="BD401" s="622" t="str">
        <f t="shared" si="748"/>
        <v/>
      </c>
      <c r="BE401" s="622" t="str">
        <f t="shared" si="748"/>
        <v/>
      </c>
      <c r="BF401" s="622" t="str">
        <f t="shared" si="748"/>
        <v/>
      </c>
      <c r="BG401" s="623" t="str">
        <f t="shared" si="658"/>
        <v/>
      </c>
      <c r="BH401" s="623" t="str">
        <f t="shared" si="659"/>
        <v/>
      </c>
      <c r="BI401" s="623" t="str">
        <f t="shared" si="660"/>
        <v/>
      </c>
      <c r="BJ401" s="623" t="str">
        <f t="shared" si="661"/>
        <v/>
      </c>
      <c r="BK401" s="623" t="str">
        <f t="shared" si="662"/>
        <v/>
      </c>
      <c r="BL401" s="623" t="str">
        <f t="shared" si="663"/>
        <v/>
      </c>
      <c r="BM401" s="623" t="str">
        <f t="shared" si="664"/>
        <v/>
      </c>
      <c r="BN401" s="623" t="str">
        <f t="shared" si="665"/>
        <v/>
      </c>
      <c r="BO401" s="623" t="str">
        <f t="shared" si="666"/>
        <v/>
      </c>
      <c r="BP401" s="623" t="str">
        <f t="shared" si="667"/>
        <v/>
      </c>
      <c r="BQ401" s="623" t="str">
        <f t="shared" si="668"/>
        <v/>
      </c>
      <c r="BR401" s="623" t="str">
        <f t="shared" si="669"/>
        <v/>
      </c>
      <c r="BS401" s="1281" t="str">
        <f t="shared" si="670"/>
        <v/>
      </c>
      <c r="BT401" s="1281" t="str">
        <f t="shared" si="671"/>
        <v/>
      </c>
      <c r="BU401" s="1281" t="str">
        <f t="shared" si="672"/>
        <v/>
      </c>
      <c r="BV401" s="1281" t="str">
        <f t="shared" si="673"/>
        <v/>
      </c>
      <c r="BW401" s="1281" t="str">
        <f t="shared" si="674"/>
        <v/>
      </c>
      <c r="BX401" s="1281" t="str">
        <f t="shared" si="675"/>
        <v/>
      </c>
      <c r="BY401" s="1281" t="str">
        <f t="shared" si="676"/>
        <v/>
      </c>
      <c r="BZ401" s="1281" t="str">
        <f t="shared" si="677"/>
        <v/>
      </c>
      <c r="CA401" s="1281" t="str">
        <f t="shared" si="678"/>
        <v/>
      </c>
      <c r="CB401" s="1281" t="str">
        <f t="shared" si="679"/>
        <v/>
      </c>
      <c r="CC401" s="1281" t="str">
        <f t="shared" si="680"/>
        <v/>
      </c>
      <c r="CD401" s="1281" t="str">
        <f t="shared" si="681"/>
        <v/>
      </c>
      <c r="CE401" s="623" t="str">
        <f t="shared" si="682"/>
        <v/>
      </c>
      <c r="CF401" s="623" t="str">
        <f t="shared" si="683"/>
        <v/>
      </c>
      <c r="CG401" s="623" t="str">
        <f t="shared" si="684"/>
        <v/>
      </c>
      <c r="CH401" s="623" t="str">
        <f t="shared" si="685"/>
        <v/>
      </c>
      <c r="CI401" s="623" t="str">
        <f t="shared" si="686"/>
        <v/>
      </c>
      <c r="CJ401" s="623" t="str">
        <f t="shared" si="687"/>
        <v/>
      </c>
      <c r="CK401" s="623" t="str">
        <f t="shared" si="688"/>
        <v/>
      </c>
      <c r="CL401" s="623" t="str">
        <f t="shared" si="689"/>
        <v/>
      </c>
      <c r="CM401" s="623" t="str">
        <f t="shared" si="690"/>
        <v/>
      </c>
      <c r="CN401" s="623" t="str">
        <f t="shared" si="691"/>
        <v/>
      </c>
      <c r="CO401" s="623" t="str">
        <f t="shared" si="692"/>
        <v/>
      </c>
      <c r="CP401" s="623" t="str">
        <f t="shared" si="693"/>
        <v/>
      </c>
      <c r="CQ401" s="1281" t="str">
        <f t="shared" si="694"/>
        <v/>
      </c>
      <c r="CR401" s="1281" t="str">
        <f t="shared" si="695"/>
        <v/>
      </c>
      <c r="CS401" s="1281" t="str">
        <f t="shared" si="696"/>
        <v/>
      </c>
      <c r="CT401" s="1281" t="str">
        <f t="shared" si="697"/>
        <v/>
      </c>
      <c r="CU401" s="1281" t="str">
        <f t="shared" si="698"/>
        <v/>
      </c>
      <c r="CV401" s="1281" t="str">
        <f t="shared" si="699"/>
        <v/>
      </c>
      <c r="CW401" s="1281" t="str">
        <f t="shared" si="700"/>
        <v/>
      </c>
      <c r="CX401" s="1281" t="str">
        <f t="shared" si="701"/>
        <v/>
      </c>
      <c r="CY401" s="1281" t="str">
        <f t="shared" si="702"/>
        <v/>
      </c>
      <c r="CZ401" s="1281" t="str">
        <f t="shared" si="703"/>
        <v/>
      </c>
      <c r="DA401" s="1281" t="str">
        <f t="shared" si="704"/>
        <v/>
      </c>
      <c r="DB401" s="1281" t="str">
        <f t="shared" si="705"/>
        <v/>
      </c>
      <c r="DC401" s="623" t="str">
        <f t="shared" si="706"/>
        <v/>
      </c>
      <c r="DD401" s="623" t="str">
        <f t="shared" si="707"/>
        <v/>
      </c>
      <c r="DE401" s="623" t="str">
        <f t="shared" si="708"/>
        <v/>
      </c>
      <c r="DF401" s="623" t="str">
        <f t="shared" si="709"/>
        <v/>
      </c>
      <c r="DG401" s="623" t="str">
        <f t="shared" si="710"/>
        <v/>
      </c>
      <c r="DH401" s="623" t="str">
        <f t="shared" si="711"/>
        <v/>
      </c>
      <c r="DI401" s="623" t="str">
        <f t="shared" si="712"/>
        <v/>
      </c>
      <c r="DJ401" s="623" t="str">
        <f t="shared" si="713"/>
        <v/>
      </c>
      <c r="DK401" s="623" t="str">
        <f t="shared" si="714"/>
        <v/>
      </c>
      <c r="DL401" s="623" t="str">
        <f t="shared" si="715"/>
        <v/>
      </c>
      <c r="DM401" s="623" t="str">
        <f t="shared" si="716"/>
        <v/>
      </c>
      <c r="DN401" s="623" t="str">
        <f t="shared" si="717"/>
        <v/>
      </c>
      <c r="DO401" s="1281" t="str">
        <f t="shared" si="718"/>
        <v/>
      </c>
      <c r="DP401" s="1281" t="str">
        <f t="shared" si="719"/>
        <v/>
      </c>
      <c r="DQ401" s="1281" t="str">
        <f t="shared" si="720"/>
        <v/>
      </c>
      <c r="DR401" s="1281" t="str">
        <f t="shared" si="721"/>
        <v/>
      </c>
      <c r="DS401" s="1281" t="str">
        <f t="shared" si="722"/>
        <v/>
      </c>
      <c r="DT401" s="1281" t="str">
        <f t="shared" si="723"/>
        <v/>
      </c>
      <c r="DU401" s="1281" t="str">
        <f t="shared" si="724"/>
        <v/>
      </c>
      <c r="DV401" s="1281" t="str">
        <f t="shared" si="725"/>
        <v/>
      </c>
      <c r="DW401" s="1281" t="str">
        <f t="shared" si="726"/>
        <v/>
      </c>
      <c r="DX401" s="1281" t="str">
        <f t="shared" si="727"/>
        <v/>
      </c>
      <c r="DY401" s="1281" t="str">
        <f t="shared" si="728"/>
        <v/>
      </c>
      <c r="DZ401" s="1281" t="str">
        <f t="shared" si="729"/>
        <v/>
      </c>
      <c r="EA401" s="623" t="str">
        <f t="shared" si="730"/>
        <v/>
      </c>
      <c r="EB401" s="623" t="str">
        <f t="shared" si="731"/>
        <v/>
      </c>
      <c r="EC401" s="623" t="str">
        <f t="shared" si="732"/>
        <v/>
      </c>
      <c r="ED401" s="623" t="str">
        <f t="shared" si="733"/>
        <v/>
      </c>
      <c r="EE401" s="623" t="str">
        <f t="shared" si="734"/>
        <v/>
      </c>
      <c r="EF401" s="623" t="str">
        <f t="shared" si="735"/>
        <v/>
      </c>
      <c r="EG401" s="623" t="str">
        <f t="shared" si="736"/>
        <v/>
      </c>
      <c r="EH401" s="623" t="str">
        <f t="shared" si="737"/>
        <v/>
      </c>
      <c r="EI401" s="623" t="str">
        <f t="shared" si="738"/>
        <v/>
      </c>
      <c r="EJ401" s="623" t="str">
        <f t="shared" si="739"/>
        <v/>
      </c>
      <c r="EK401" s="623" t="str">
        <f t="shared" si="740"/>
        <v/>
      </c>
      <c r="EL401" s="623" t="str">
        <f t="shared" si="741"/>
        <v/>
      </c>
    </row>
    <row r="402" spans="1:142">
      <c r="A402" s="7" t="str">
        <f>IF('Rent Roll_RedIQ 1'!B395&gt;0,'Rent Roll_RedIQ 1'!B395,"")</f>
        <v/>
      </c>
      <c r="B402" s="7" t="str">
        <f>IF('Rent Roll_RedIQ 1'!C395&gt;0,'Rent Roll_RedIQ 1'!C395,"")</f>
        <v/>
      </c>
      <c r="C402" s="614">
        <f>IF('Rent Roll_RedIQ 1'!K395&gt;0,'Rent Roll_RedIQ 1'!K395,0)</f>
        <v>0</v>
      </c>
      <c r="D402" s="615" t="str">
        <f>IF('Rent Roll_RedIQ 1'!J395&gt;0,'Rent Roll_RedIQ 1'!J395,"")</f>
        <v/>
      </c>
      <c r="E402" s="624" t="str">
        <f t="shared" si="649"/>
        <v/>
      </c>
      <c r="F402" s="194"/>
      <c r="G402" s="194"/>
      <c r="H402" s="616" t="str">
        <f t="shared" si="749"/>
        <v/>
      </c>
      <c r="I402" s="1200">
        <f>IF('Rent Roll_RedIQ 1'!S395&gt;0,'Rent Roll_RedIQ 1'!S395,Purchase_Date-1)</f>
        <v>45991</v>
      </c>
      <c r="J402" s="617" t="str">
        <f t="shared" si="750"/>
        <v/>
      </c>
      <c r="K402" s="1205">
        <f t="shared" si="751"/>
        <v>46356</v>
      </c>
      <c r="L402" s="618" t="str">
        <f t="shared" si="750"/>
        <v/>
      </c>
      <c r="M402" s="1208">
        <f t="shared" si="752"/>
        <v>46721</v>
      </c>
      <c r="N402" s="614" t="str">
        <f t="shared" si="650"/>
        <v/>
      </c>
      <c r="O402" s="614" t="str">
        <f t="shared" si="651"/>
        <v/>
      </c>
      <c r="P402" s="614" t="str">
        <f t="shared" si="652"/>
        <v/>
      </c>
      <c r="Q402" s="614" t="str">
        <f t="shared" si="653"/>
        <v/>
      </c>
      <c r="R402" s="614" t="str">
        <f t="shared" si="654"/>
        <v/>
      </c>
      <c r="S402" s="614" t="str">
        <f t="shared" si="655"/>
        <v/>
      </c>
      <c r="T402" s="614" t="str">
        <f t="shared" si="656"/>
        <v/>
      </c>
      <c r="U402" s="619"/>
      <c r="V402" s="614"/>
      <c r="W402" s="620" t="str">
        <f t="shared" si="746"/>
        <v/>
      </c>
      <c r="X402" s="620" t="str">
        <f t="shared" si="746"/>
        <v/>
      </c>
      <c r="Y402" s="620" t="str">
        <f t="shared" si="746"/>
        <v/>
      </c>
      <c r="Z402" s="620" t="str">
        <f t="shared" si="746"/>
        <v/>
      </c>
      <c r="AA402" s="620" t="str">
        <f t="shared" si="746"/>
        <v/>
      </c>
      <c r="AB402" s="620" t="str">
        <f t="shared" si="746"/>
        <v/>
      </c>
      <c r="AC402" s="620" t="str">
        <f t="shared" si="746"/>
        <v/>
      </c>
      <c r="AD402" s="620" t="str">
        <f t="shared" si="746"/>
        <v/>
      </c>
      <c r="AE402" s="620" t="str">
        <f t="shared" si="746"/>
        <v/>
      </c>
      <c r="AF402" s="620" t="str">
        <f t="shared" si="746"/>
        <v/>
      </c>
      <c r="AG402" s="620" t="str">
        <f t="shared" si="746"/>
        <v/>
      </c>
      <c r="AH402" s="620" t="str">
        <f t="shared" si="746"/>
        <v/>
      </c>
      <c r="AI402" s="621" t="str">
        <f t="shared" si="747"/>
        <v/>
      </c>
      <c r="AJ402" s="621" t="str">
        <f t="shared" si="744"/>
        <v/>
      </c>
      <c r="AK402" s="621" t="str">
        <f t="shared" si="744"/>
        <v/>
      </c>
      <c r="AL402" s="621" t="str">
        <f t="shared" si="744"/>
        <v/>
      </c>
      <c r="AM402" s="621" t="str">
        <f t="shared" si="744"/>
        <v/>
      </c>
      <c r="AN402" s="621" t="str">
        <f t="shared" si="744"/>
        <v/>
      </c>
      <c r="AO402" s="621" t="str">
        <f t="shared" si="744"/>
        <v/>
      </c>
      <c r="AP402" s="621" t="str">
        <f t="shared" si="744"/>
        <v/>
      </c>
      <c r="AQ402" s="621" t="str">
        <f t="shared" si="744"/>
        <v/>
      </c>
      <c r="AR402" s="621" t="str">
        <f t="shared" si="744"/>
        <v/>
      </c>
      <c r="AS402" s="621" t="str">
        <f t="shared" si="744"/>
        <v/>
      </c>
      <c r="AT402" s="621" t="str">
        <f t="shared" si="744"/>
        <v/>
      </c>
      <c r="AU402" s="622" t="str">
        <f t="shared" si="644"/>
        <v/>
      </c>
      <c r="AV402" s="622" t="str">
        <f t="shared" si="748"/>
        <v/>
      </c>
      <c r="AW402" s="622" t="str">
        <f t="shared" si="748"/>
        <v/>
      </c>
      <c r="AX402" s="622" t="str">
        <f t="shared" si="748"/>
        <v/>
      </c>
      <c r="AY402" s="622" t="str">
        <f t="shared" si="748"/>
        <v/>
      </c>
      <c r="AZ402" s="622" t="str">
        <f t="shared" si="748"/>
        <v/>
      </c>
      <c r="BA402" s="622" t="str">
        <f t="shared" si="748"/>
        <v/>
      </c>
      <c r="BB402" s="622" t="str">
        <f t="shared" si="748"/>
        <v/>
      </c>
      <c r="BC402" s="622" t="str">
        <f t="shared" si="748"/>
        <v/>
      </c>
      <c r="BD402" s="622" t="str">
        <f t="shared" si="748"/>
        <v/>
      </c>
      <c r="BE402" s="622" t="str">
        <f t="shared" si="748"/>
        <v/>
      </c>
      <c r="BF402" s="622" t="str">
        <f t="shared" si="748"/>
        <v/>
      </c>
      <c r="BG402" s="623" t="str">
        <f t="shared" si="658"/>
        <v/>
      </c>
      <c r="BH402" s="623" t="str">
        <f t="shared" si="659"/>
        <v/>
      </c>
      <c r="BI402" s="623" t="str">
        <f t="shared" si="660"/>
        <v/>
      </c>
      <c r="BJ402" s="623" t="str">
        <f t="shared" si="661"/>
        <v/>
      </c>
      <c r="BK402" s="623" t="str">
        <f t="shared" si="662"/>
        <v/>
      </c>
      <c r="BL402" s="623" t="str">
        <f t="shared" si="663"/>
        <v/>
      </c>
      <c r="BM402" s="623" t="str">
        <f t="shared" si="664"/>
        <v/>
      </c>
      <c r="BN402" s="623" t="str">
        <f t="shared" si="665"/>
        <v/>
      </c>
      <c r="BO402" s="623" t="str">
        <f t="shared" si="666"/>
        <v/>
      </c>
      <c r="BP402" s="623" t="str">
        <f t="shared" si="667"/>
        <v/>
      </c>
      <c r="BQ402" s="623" t="str">
        <f t="shared" si="668"/>
        <v/>
      </c>
      <c r="BR402" s="623" t="str">
        <f t="shared" si="669"/>
        <v/>
      </c>
      <c r="BS402" s="1281" t="str">
        <f t="shared" si="670"/>
        <v/>
      </c>
      <c r="BT402" s="1281" t="str">
        <f t="shared" si="671"/>
        <v/>
      </c>
      <c r="BU402" s="1281" t="str">
        <f t="shared" si="672"/>
        <v/>
      </c>
      <c r="BV402" s="1281" t="str">
        <f t="shared" si="673"/>
        <v/>
      </c>
      <c r="BW402" s="1281" t="str">
        <f t="shared" si="674"/>
        <v/>
      </c>
      <c r="BX402" s="1281" t="str">
        <f t="shared" si="675"/>
        <v/>
      </c>
      <c r="BY402" s="1281" t="str">
        <f t="shared" si="676"/>
        <v/>
      </c>
      <c r="BZ402" s="1281" t="str">
        <f t="shared" si="677"/>
        <v/>
      </c>
      <c r="CA402" s="1281" t="str">
        <f t="shared" si="678"/>
        <v/>
      </c>
      <c r="CB402" s="1281" t="str">
        <f t="shared" si="679"/>
        <v/>
      </c>
      <c r="CC402" s="1281" t="str">
        <f t="shared" si="680"/>
        <v/>
      </c>
      <c r="CD402" s="1281" t="str">
        <f t="shared" si="681"/>
        <v/>
      </c>
      <c r="CE402" s="623" t="str">
        <f t="shared" si="682"/>
        <v/>
      </c>
      <c r="CF402" s="623" t="str">
        <f t="shared" si="683"/>
        <v/>
      </c>
      <c r="CG402" s="623" t="str">
        <f t="shared" si="684"/>
        <v/>
      </c>
      <c r="CH402" s="623" t="str">
        <f t="shared" si="685"/>
        <v/>
      </c>
      <c r="CI402" s="623" t="str">
        <f t="shared" si="686"/>
        <v/>
      </c>
      <c r="CJ402" s="623" t="str">
        <f t="shared" si="687"/>
        <v/>
      </c>
      <c r="CK402" s="623" t="str">
        <f t="shared" si="688"/>
        <v/>
      </c>
      <c r="CL402" s="623" t="str">
        <f t="shared" si="689"/>
        <v/>
      </c>
      <c r="CM402" s="623" t="str">
        <f t="shared" si="690"/>
        <v/>
      </c>
      <c r="CN402" s="623" t="str">
        <f t="shared" si="691"/>
        <v/>
      </c>
      <c r="CO402" s="623" t="str">
        <f t="shared" si="692"/>
        <v/>
      </c>
      <c r="CP402" s="623" t="str">
        <f t="shared" si="693"/>
        <v/>
      </c>
      <c r="CQ402" s="1281" t="str">
        <f t="shared" si="694"/>
        <v/>
      </c>
      <c r="CR402" s="1281" t="str">
        <f t="shared" si="695"/>
        <v/>
      </c>
      <c r="CS402" s="1281" t="str">
        <f t="shared" si="696"/>
        <v/>
      </c>
      <c r="CT402" s="1281" t="str">
        <f t="shared" si="697"/>
        <v/>
      </c>
      <c r="CU402" s="1281" t="str">
        <f t="shared" si="698"/>
        <v/>
      </c>
      <c r="CV402" s="1281" t="str">
        <f t="shared" si="699"/>
        <v/>
      </c>
      <c r="CW402" s="1281" t="str">
        <f t="shared" si="700"/>
        <v/>
      </c>
      <c r="CX402" s="1281" t="str">
        <f t="shared" si="701"/>
        <v/>
      </c>
      <c r="CY402" s="1281" t="str">
        <f t="shared" si="702"/>
        <v/>
      </c>
      <c r="CZ402" s="1281" t="str">
        <f t="shared" si="703"/>
        <v/>
      </c>
      <c r="DA402" s="1281" t="str">
        <f t="shared" si="704"/>
        <v/>
      </c>
      <c r="DB402" s="1281" t="str">
        <f t="shared" si="705"/>
        <v/>
      </c>
      <c r="DC402" s="623" t="str">
        <f t="shared" si="706"/>
        <v/>
      </c>
      <c r="DD402" s="623" t="str">
        <f t="shared" si="707"/>
        <v/>
      </c>
      <c r="DE402" s="623" t="str">
        <f t="shared" si="708"/>
        <v/>
      </c>
      <c r="DF402" s="623" t="str">
        <f t="shared" si="709"/>
        <v/>
      </c>
      <c r="DG402" s="623" t="str">
        <f t="shared" si="710"/>
        <v/>
      </c>
      <c r="DH402" s="623" t="str">
        <f t="shared" si="711"/>
        <v/>
      </c>
      <c r="DI402" s="623" t="str">
        <f t="shared" si="712"/>
        <v/>
      </c>
      <c r="DJ402" s="623" t="str">
        <f t="shared" si="713"/>
        <v/>
      </c>
      <c r="DK402" s="623" t="str">
        <f t="shared" si="714"/>
        <v/>
      </c>
      <c r="DL402" s="623" t="str">
        <f t="shared" si="715"/>
        <v/>
      </c>
      <c r="DM402" s="623" t="str">
        <f t="shared" si="716"/>
        <v/>
      </c>
      <c r="DN402" s="623" t="str">
        <f t="shared" si="717"/>
        <v/>
      </c>
      <c r="DO402" s="1281" t="str">
        <f t="shared" si="718"/>
        <v/>
      </c>
      <c r="DP402" s="1281" t="str">
        <f t="shared" si="719"/>
        <v/>
      </c>
      <c r="DQ402" s="1281" t="str">
        <f t="shared" si="720"/>
        <v/>
      </c>
      <c r="DR402" s="1281" t="str">
        <f t="shared" si="721"/>
        <v/>
      </c>
      <c r="DS402" s="1281" t="str">
        <f t="shared" si="722"/>
        <v/>
      </c>
      <c r="DT402" s="1281" t="str">
        <f t="shared" si="723"/>
        <v/>
      </c>
      <c r="DU402" s="1281" t="str">
        <f t="shared" si="724"/>
        <v/>
      </c>
      <c r="DV402" s="1281" t="str">
        <f t="shared" si="725"/>
        <v/>
      </c>
      <c r="DW402" s="1281" t="str">
        <f t="shared" si="726"/>
        <v/>
      </c>
      <c r="DX402" s="1281" t="str">
        <f t="shared" si="727"/>
        <v/>
      </c>
      <c r="DY402" s="1281" t="str">
        <f t="shared" si="728"/>
        <v/>
      </c>
      <c r="DZ402" s="1281" t="str">
        <f t="shared" si="729"/>
        <v/>
      </c>
      <c r="EA402" s="623" t="str">
        <f t="shared" si="730"/>
        <v/>
      </c>
      <c r="EB402" s="623" t="str">
        <f t="shared" si="731"/>
        <v/>
      </c>
      <c r="EC402" s="623" t="str">
        <f t="shared" si="732"/>
        <v/>
      </c>
      <c r="ED402" s="623" t="str">
        <f t="shared" si="733"/>
        <v/>
      </c>
      <c r="EE402" s="623" t="str">
        <f t="shared" si="734"/>
        <v/>
      </c>
      <c r="EF402" s="623" t="str">
        <f t="shared" si="735"/>
        <v/>
      </c>
      <c r="EG402" s="623" t="str">
        <f t="shared" si="736"/>
        <v/>
      </c>
      <c r="EH402" s="623" t="str">
        <f t="shared" si="737"/>
        <v/>
      </c>
      <c r="EI402" s="623" t="str">
        <f t="shared" si="738"/>
        <v/>
      </c>
      <c r="EJ402" s="623" t="str">
        <f t="shared" si="739"/>
        <v/>
      </c>
      <c r="EK402" s="623" t="str">
        <f t="shared" si="740"/>
        <v/>
      </c>
      <c r="EL402" s="623" t="str">
        <f t="shared" si="741"/>
        <v/>
      </c>
    </row>
    <row r="403" spans="1:142">
      <c r="A403" s="7" t="str">
        <f>IF('Rent Roll_RedIQ 1'!B396&gt;0,'Rent Roll_RedIQ 1'!B396,"")</f>
        <v/>
      </c>
      <c r="B403" s="7" t="str">
        <f>IF('Rent Roll_RedIQ 1'!C396&gt;0,'Rent Roll_RedIQ 1'!C396,"")</f>
        <v/>
      </c>
      <c r="C403" s="614">
        <f>IF('Rent Roll_RedIQ 1'!K396&gt;0,'Rent Roll_RedIQ 1'!K396,0)</f>
        <v>0</v>
      </c>
      <c r="D403" s="615" t="str">
        <f>IF('Rent Roll_RedIQ 1'!J396&gt;0,'Rent Roll_RedIQ 1'!J396,"")</f>
        <v/>
      </c>
      <c r="E403" s="624" t="str">
        <f t="shared" si="649"/>
        <v/>
      </c>
      <c r="F403" s="194"/>
      <c r="G403" s="194"/>
      <c r="H403" s="616" t="str">
        <f t="shared" si="749"/>
        <v/>
      </c>
      <c r="I403" s="1200">
        <f>IF('Rent Roll_RedIQ 1'!S396&gt;0,'Rent Roll_RedIQ 1'!S396,Purchase_Date-1)</f>
        <v>45991</v>
      </c>
      <c r="J403" s="617" t="str">
        <f t="shared" si="750"/>
        <v/>
      </c>
      <c r="K403" s="1205">
        <f t="shared" si="751"/>
        <v>46356</v>
      </c>
      <c r="L403" s="618" t="str">
        <f t="shared" si="750"/>
        <v/>
      </c>
      <c r="M403" s="1208">
        <f t="shared" si="752"/>
        <v>46721</v>
      </c>
      <c r="N403" s="614" t="str">
        <f t="shared" si="650"/>
        <v/>
      </c>
      <c r="O403" s="614" t="str">
        <f t="shared" si="651"/>
        <v/>
      </c>
      <c r="P403" s="614" t="str">
        <f t="shared" si="652"/>
        <v/>
      </c>
      <c r="Q403" s="614" t="str">
        <f t="shared" si="653"/>
        <v/>
      </c>
      <c r="R403" s="614" t="str">
        <f t="shared" si="654"/>
        <v/>
      </c>
      <c r="S403" s="614" t="str">
        <f t="shared" si="655"/>
        <v/>
      </c>
      <c r="T403" s="614" t="str">
        <f t="shared" si="656"/>
        <v/>
      </c>
      <c r="U403" s="619"/>
      <c r="V403" s="614"/>
      <c r="W403" s="620" t="str">
        <f t="shared" si="746"/>
        <v/>
      </c>
      <c r="X403" s="620" t="str">
        <f t="shared" si="746"/>
        <v/>
      </c>
      <c r="Y403" s="620" t="str">
        <f t="shared" si="746"/>
        <v/>
      </c>
      <c r="Z403" s="620" t="str">
        <f t="shared" si="746"/>
        <v/>
      </c>
      <c r="AA403" s="620" t="str">
        <f t="shared" si="746"/>
        <v/>
      </c>
      <c r="AB403" s="620" t="str">
        <f t="shared" si="746"/>
        <v/>
      </c>
      <c r="AC403" s="620" t="str">
        <f t="shared" si="746"/>
        <v/>
      </c>
      <c r="AD403" s="620" t="str">
        <f t="shared" si="746"/>
        <v/>
      </c>
      <c r="AE403" s="620" t="str">
        <f t="shared" si="746"/>
        <v/>
      </c>
      <c r="AF403" s="620" t="str">
        <f t="shared" si="746"/>
        <v/>
      </c>
      <c r="AG403" s="620" t="str">
        <f t="shared" si="746"/>
        <v/>
      </c>
      <c r="AH403" s="620" t="str">
        <f t="shared" si="746"/>
        <v/>
      </c>
      <c r="AI403" s="621" t="str">
        <f t="shared" si="747"/>
        <v/>
      </c>
      <c r="AJ403" s="621" t="str">
        <f t="shared" si="744"/>
        <v/>
      </c>
      <c r="AK403" s="621" t="str">
        <f t="shared" si="744"/>
        <v/>
      </c>
      <c r="AL403" s="621" t="str">
        <f t="shared" si="744"/>
        <v/>
      </c>
      <c r="AM403" s="621" t="str">
        <f t="shared" si="744"/>
        <v/>
      </c>
      <c r="AN403" s="621" t="str">
        <f t="shared" si="744"/>
        <v/>
      </c>
      <c r="AO403" s="621" t="str">
        <f t="shared" si="744"/>
        <v/>
      </c>
      <c r="AP403" s="621" t="str">
        <f t="shared" si="744"/>
        <v/>
      </c>
      <c r="AQ403" s="621" t="str">
        <f t="shared" si="744"/>
        <v/>
      </c>
      <c r="AR403" s="621" t="str">
        <f t="shared" si="744"/>
        <v/>
      </c>
      <c r="AS403" s="621" t="str">
        <f t="shared" si="744"/>
        <v/>
      </c>
      <c r="AT403" s="621" t="str">
        <f t="shared" si="744"/>
        <v/>
      </c>
      <c r="AU403" s="622" t="str">
        <f t="shared" si="644"/>
        <v/>
      </c>
      <c r="AV403" s="622" t="str">
        <f t="shared" si="748"/>
        <v/>
      </c>
      <c r="AW403" s="622" t="str">
        <f t="shared" si="748"/>
        <v/>
      </c>
      <c r="AX403" s="622" t="str">
        <f t="shared" si="748"/>
        <v/>
      </c>
      <c r="AY403" s="622" t="str">
        <f t="shared" si="748"/>
        <v/>
      </c>
      <c r="AZ403" s="622" t="str">
        <f t="shared" si="748"/>
        <v/>
      </c>
      <c r="BA403" s="622" t="str">
        <f t="shared" si="748"/>
        <v/>
      </c>
      <c r="BB403" s="622" t="str">
        <f t="shared" si="748"/>
        <v/>
      </c>
      <c r="BC403" s="622" t="str">
        <f t="shared" si="748"/>
        <v/>
      </c>
      <c r="BD403" s="622" t="str">
        <f t="shared" si="748"/>
        <v/>
      </c>
      <c r="BE403" s="622" t="str">
        <f t="shared" si="748"/>
        <v/>
      </c>
      <c r="BF403" s="622" t="str">
        <f t="shared" si="748"/>
        <v/>
      </c>
      <c r="BG403" s="623" t="str">
        <f t="shared" si="658"/>
        <v/>
      </c>
      <c r="BH403" s="623" t="str">
        <f t="shared" si="659"/>
        <v/>
      </c>
      <c r="BI403" s="623" t="str">
        <f t="shared" si="660"/>
        <v/>
      </c>
      <c r="BJ403" s="623" t="str">
        <f t="shared" si="661"/>
        <v/>
      </c>
      <c r="BK403" s="623" t="str">
        <f t="shared" si="662"/>
        <v/>
      </c>
      <c r="BL403" s="623" t="str">
        <f t="shared" si="663"/>
        <v/>
      </c>
      <c r="BM403" s="623" t="str">
        <f t="shared" si="664"/>
        <v/>
      </c>
      <c r="BN403" s="623" t="str">
        <f t="shared" si="665"/>
        <v/>
      </c>
      <c r="BO403" s="623" t="str">
        <f t="shared" si="666"/>
        <v/>
      </c>
      <c r="BP403" s="623" t="str">
        <f t="shared" si="667"/>
        <v/>
      </c>
      <c r="BQ403" s="623" t="str">
        <f t="shared" si="668"/>
        <v/>
      </c>
      <c r="BR403" s="623" t="str">
        <f t="shared" si="669"/>
        <v/>
      </c>
      <c r="BS403" s="1281" t="str">
        <f t="shared" si="670"/>
        <v/>
      </c>
      <c r="BT403" s="1281" t="str">
        <f t="shared" si="671"/>
        <v/>
      </c>
      <c r="BU403" s="1281" t="str">
        <f t="shared" si="672"/>
        <v/>
      </c>
      <c r="BV403" s="1281" t="str">
        <f t="shared" si="673"/>
        <v/>
      </c>
      <c r="BW403" s="1281" t="str">
        <f t="shared" si="674"/>
        <v/>
      </c>
      <c r="BX403" s="1281" t="str">
        <f t="shared" si="675"/>
        <v/>
      </c>
      <c r="BY403" s="1281" t="str">
        <f t="shared" si="676"/>
        <v/>
      </c>
      <c r="BZ403" s="1281" t="str">
        <f t="shared" si="677"/>
        <v/>
      </c>
      <c r="CA403" s="1281" t="str">
        <f t="shared" si="678"/>
        <v/>
      </c>
      <c r="CB403" s="1281" t="str">
        <f t="shared" si="679"/>
        <v/>
      </c>
      <c r="CC403" s="1281" t="str">
        <f t="shared" si="680"/>
        <v/>
      </c>
      <c r="CD403" s="1281" t="str">
        <f t="shared" si="681"/>
        <v/>
      </c>
      <c r="CE403" s="623" t="str">
        <f t="shared" si="682"/>
        <v/>
      </c>
      <c r="CF403" s="623" t="str">
        <f t="shared" si="683"/>
        <v/>
      </c>
      <c r="CG403" s="623" t="str">
        <f t="shared" si="684"/>
        <v/>
      </c>
      <c r="CH403" s="623" t="str">
        <f t="shared" si="685"/>
        <v/>
      </c>
      <c r="CI403" s="623" t="str">
        <f t="shared" si="686"/>
        <v/>
      </c>
      <c r="CJ403" s="623" t="str">
        <f t="shared" si="687"/>
        <v/>
      </c>
      <c r="CK403" s="623" t="str">
        <f t="shared" si="688"/>
        <v/>
      </c>
      <c r="CL403" s="623" t="str">
        <f t="shared" si="689"/>
        <v/>
      </c>
      <c r="CM403" s="623" t="str">
        <f t="shared" si="690"/>
        <v/>
      </c>
      <c r="CN403" s="623" t="str">
        <f t="shared" si="691"/>
        <v/>
      </c>
      <c r="CO403" s="623" t="str">
        <f t="shared" si="692"/>
        <v/>
      </c>
      <c r="CP403" s="623" t="str">
        <f t="shared" si="693"/>
        <v/>
      </c>
      <c r="CQ403" s="1281" t="str">
        <f t="shared" si="694"/>
        <v/>
      </c>
      <c r="CR403" s="1281" t="str">
        <f t="shared" si="695"/>
        <v/>
      </c>
      <c r="CS403" s="1281" t="str">
        <f t="shared" si="696"/>
        <v/>
      </c>
      <c r="CT403" s="1281" t="str">
        <f t="shared" si="697"/>
        <v/>
      </c>
      <c r="CU403" s="1281" t="str">
        <f t="shared" si="698"/>
        <v/>
      </c>
      <c r="CV403" s="1281" t="str">
        <f t="shared" si="699"/>
        <v/>
      </c>
      <c r="CW403" s="1281" t="str">
        <f t="shared" si="700"/>
        <v/>
      </c>
      <c r="CX403" s="1281" t="str">
        <f t="shared" si="701"/>
        <v/>
      </c>
      <c r="CY403" s="1281" t="str">
        <f t="shared" si="702"/>
        <v/>
      </c>
      <c r="CZ403" s="1281" t="str">
        <f t="shared" si="703"/>
        <v/>
      </c>
      <c r="DA403" s="1281" t="str">
        <f t="shared" si="704"/>
        <v/>
      </c>
      <c r="DB403" s="1281" t="str">
        <f t="shared" si="705"/>
        <v/>
      </c>
      <c r="DC403" s="623" t="str">
        <f t="shared" si="706"/>
        <v/>
      </c>
      <c r="DD403" s="623" t="str">
        <f t="shared" si="707"/>
        <v/>
      </c>
      <c r="DE403" s="623" t="str">
        <f t="shared" si="708"/>
        <v/>
      </c>
      <c r="DF403" s="623" t="str">
        <f t="shared" si="709"/>
        <v/>
      </c>
      <c r="DG403" s="623" t="str">
        <f t="shared" si="710"/>
        <v/>
      </c>
      <c r="DH403" s="623" t="str">
        <f t="shared" si="711"/>
        <v/>
      </c>
      <c r="DI403" s="623" t="str">
        <f t="shared" si="712"/>
        <v/>
      </c>
      <c r="DJ403" s="623" t="str">
        <f t="shared" si="713"/>
        <v/>
      </c>
      <c r="DK403" s="623" t="str">
        <f t="shared" si="714"/>
        <v/>
      </c>
      <c r="DL403" s="623" t="str">
        <f t="shared" si="715"/>
        <v/>
      </c>
      <c r="DM403" s="623" t="str">
        <f t="shared" si="716"/>
        <v/>
      </c>
      <c r="DN403" s="623" t="str">
        <f t="shared" si="717"/>
        <v/>
      </c>
      <c r="DO403" s="1281" t="str">
        <f t="shared" si="718"/>
        <v/>
      </c>
      <c r="DP403" s="1281" t="str">
        <f t="shared" si="719"/>
        <v/>
      </c>
      <c r="DQ403" s="1281" t="str">
        <f t="shared" si="720"/>
        <v/>
      </c>
      <c r="DR403" s="1281" t="str">
        <f t="shared" si="721"/>
        <v/>
      </c>
      <c r="DS403" s="1281" t="str">
        <f t="shared" si="722"/>
        <v/>
      </c>
      <c r="DT403" s="1281" t="str">
        <f t="shared" si="723"/>
        <v/>
      </c>
      <c r="DU403" s="1281" t="str">
        <f t="shared" si="724"/>
        <v/>
      </c>
      <c r="DV403" s="1281" t="str">
        <f t="shared" si="725"/>
        <v/>
      </c>
      <c r="DW403" s="1281" t="str">
        <f t="shared" si="726"/>
        <v/>
      </c>
      <c r="DX403" s="1281" t="str">
        <f t="shared" si="727"/>
        <v/>
      </c>
      <c r="DY403" s="1281" t="str">
        <f t="shared" si="728"/>
        <v/>
      </c>
      <c r="DZ403" s="1281" t="str">
        <f t="shared" si="729"/>
        <v/>
      </c>
      <c r="EA403" s="623" t="str">
        <f t="shared" si="730"/>
        <v/>
      </c>
      <c r="EB403" s="623" t="str">
        <f t="shared" si="731"/>
        <v/>
      </c>
      <c r="EC403" s="623" t="str">
        <f t="shared" si="732"/>
        <v/>
      </c>
      <c r="ED403" s="623" t="str">
        <f t="shared" si="733"/>
        <v/>
      </c>
      <c r="EE403" s="623" t="str">
        <f t="shared" si="734"/>
        <v/>
      </c>
      <c r="EF403" s="623" t="str">
        <f t="shared" si="735"/>
        <v/>
      </c>
      <c r="EG403" s="623" t="str">
        <f t="shared" si="736"/>
        <v/>
      </c>
      <c r="EH403" s="623" t="str">
        <f t="shared" si="737"/>
        <v/>
      </c>
      <c r="EI403" s="623" t="str">
        <f t="shared" si="738"/>
        <v/>
      </c>
      <c r="EJ403" s="623" t="str">
        <f t="shared" si="739"/>
        <v/>
      </c>
      <c r="EK403" s="623" t="str">
        <f t="shared" si="740"/>
        <v/>
      </c>
      <c r="EL403" s="623" t="str">
        <f t="shared" si="741"/>
        <v/>
      </c>
    </row>
    <row r="404" spans="1:142">
      <c r="A404" s="7" t="str">
        <f>IF('Rent Roll_RedIQ 1'!B397&gt;0,'Rent Roll_RedIQ 1'!B397,"")</f>
        <v/>
      </c>
      <c r="B404" s="7" t="str">
        <f>IF('Rent Roll_RedIQ 1'!C397&gt;0,'Rent Roll_RedIQ 1'!C397,"")</f>
        <v/>
      </c>
      <c r="C404" s="614">
        <f>IF('Rent Roll_RedIQ 1'!K397&gt;0,'Rent Roll_RedIQ 1'!K397,0)</f>
        <v>0</v>
      </c>
      <c r="D404" s="615" t="str">
        <f>IF('Rent Roll_RedIQ 1'!J397&gt;0,'Rent Roll_RedIQ 1'!J397,"")</f>
        <v/>
      </c>
      <c r="E404" s="624" t="str">
        <f t="shared" si="649"/>
        <v/>
      </c>
      <c r="F404" s="194"/>
      <c r="G404" s="194"/>
      <c r="H404" s="616" t="str">
        <f t="shared" si="749"/>
        <v/>
      </c>
      <c r="I404" s="1200">
        <f>IF('Rent Roll_RedIQ 1'!S397&gt;0,'Rent Roll_RedIQ 1'!S397,Purchase_Date-1)</f>
        <v>45991</v>
      </c>
      <c r="J404" s="617" t="str">
        <f t="shared" si="750"/>
        <v/>
      </c>
      <c r="K404" s="1205">
        <f t="shared" si="751"/>
        <v>46356</v>
      </c>
      <c r="L404" s="618" t="str">
        <f t="shared" si="750"/>
        <v/>
      </c>
      <c r="M404" s="1208">
        <f t="shared" si="752"/>
        <v>46721</v>
      </c>
      <c r="N404" s="614" t="str">
        <f t="shared" si="650"/>
        <v/>
      </c>
      <c r="O404" s="614" t="str">
        <f t="shared" si="651"/>
        <v/>
      </c>
      <c r="P404" s="614" t="str">
        <f t="shared" si="652"/>
        <v/>
      </c>
      <c r="Q404" s="614" t="str">
        <f t="shared" si="653"/>
        <v/>
      </c>
      <c r="R404" s="614" t="str">
        <f t="shared" si="654"/>
        <v/>
      </c>
      <c r="S404" s="614" t="str">
        <f t="shared" si="655"/>
        <v/>
      </c>
      <c r="T404" s="614" t="str">
        <f t="shared" si="656"/>
        <v/>
      </c>
      <c r="U404" s="619"/>
      <c r="V404" s="614"/>
      <c r="W404" s="620" t="str">
        <f t="shared" si="746"/>
        <v/>
      </c>
      <c r="X404" s="620" t="str">
        <f t="shared" si="746"/>
        <v/>
      </c>
      <c r="Y404" s="620" t="str">
        <f t="shared" si="746"/>
        <v/>
      </c>
      <c r="Z404" s="620" t="str">
        <f t="shared" si="746"/>
        <v/>
      </c>
      <c r="AA404" s="620" t="str">
        <f t="shared" si="746"/>
        <v/>
      </c>
      <c r="AB404" s="620" t="str">
        <f t="shared" si="746"/>
        <v/>
      </c>
      <c r="AC404" s="620" t="str">
        <f t="shared" si="746"/>
        <v/>
      </c>
      <c r="AD404" s="620" t="str">
        <f t="shared" si="746"/>
        <v/>
      </c>
      <c r="AE404" s="620" t="str">
        <f t="shared" si="746"/>
        <v/>
      </c>
      <c r="AF404" s="620" t="str">
        <f t="shared" si="746"/>
        <v/>
      </c>
      <c r="AG404" s="620" t="str">
        <f t="shared" si="746"/>
        <v/>
      </c>
      <c r="AH404" s="620" t="str">
        <f t="shared" si="746"/>
        <v/>
      </c>
      <c r="AI404" s="621" t="str">
        <f t="shared" si="747"/>
        <v/>
      </c>
      <c r="AJ404" s="621" t="str">
        <f t="shared" si="744"/>
        <v/>
      </c>
      <c r="AK404" s="621" t="str">
        <f t="shared" si="744"/>
        <v/>
      </c>
      <c r="AL404" s="621" t="str">
        <f t="shared" si="744"/>
        <v/>
      </c>
      <c r="AM404" s="621" t="str">
        <f t="shared" si="744"/>
        <v/>
      </c>
      <c r="AN404" s="621" t="str">
        <f t="shared" si="744"/>
        <v/>
      </c>
      <c r="AO404" s="621" t="str">
        <f t="shared" si="744"/>
        <v/>
      </c>
      <c r="AP404" s="621" t="str">
        <f t="shared" si="744"/>
        <v/>
      </c>
      <c r="AQ404" s="621" t="str">
        <f t="shared" si="744"/>
        <v/>
      </c>
      <c r="AR404" s="621" t="str">
        <f t="shared" si="744"/>
        <v/>
      </c>
      <c r="AS404" s="621" t="str">
        <f t="shared" si="744"/>
        <v/>
      </c>
      <c r="AT404" s="621" t="str">
        <f t="shared" si="744"/>
        <v/>
      </c>
      <c r="AU404" s="622" t="str">
        <f t="shared" si="644"/>
        <v/>
      </c>
      <c r="AV404" s="622" t="str">
        <f t="shared" ref="AV404:BE404" si="754">IF($M404&gt;=AV$11,$J404,$L404)</f>
        <v/>
      </c>
      <c r="AW404" s="622" t="str">
        <f t="shared" si="754"/>
        <v/>
      </c>
      <c r="AX404" s="622" t="str">
        <f t="shared" si="754"/>
        <v/>
      </c>
      <c r="AY404" s="622" t="str">
        <f t="shared" si="754"/>
        <v/>
      </c>
      <c r="AZ404" s="622" t="str">
        <f t="shared" si="754"/>
        <v/>
      </c>
      <c r="BA404" s="622" t="str">
        <f t="shared" si="754"/>
        <v/>
      </c>
      <c r="BB404" s="622" t="str">
        <f t="shared" si="754"/>
        <v/>
      </c>
      <c r="BC404" s="622" t="str">
        <f t="shared" si="754"/>
        <v/>
      </c>
      <c r="BD404" s="622" t="str">
        <f t="shared" si="754"/>
        <v/>
      </c>
      <c r="BE404" s="622" t="str">
        <f t="shared" si="754"/>
        <v/>
      </c>
      <c r="BF404" s="622" t="str">
        <f t="shared" ref="AV404:BF428" si="755">IF($M404&gt;=BF$11,$J404,$L404)</f>
        <v/>
      </c>
      <c r="BG404" s="623" t="str">
        <f t="shared" si="658"/>
        <v/>
      </c>
      <c r="BH404" s="623" t="str">
        <f t="shared" si="659"/>
        <v/>
      </c>
      <c r="BI404" s="623" t="str">
        <f t="shared" si="660"/>
        <v/>
      </c>
      <c r="BJ404" s="623" t="str">
        <f t="shared" si="661"/>
        <v/>
      </c>
      <c r="BK404" s="623" t="str">
        <f t="shared" si="662"/>
        <v/>
      </c>
      <c r="BL404" s="623" t="str">
        <f t="shared" si="663"/>
        <v/>
      </c>
      <c r="BM404" s="623" t="str">
        <f t="shared" si="664"/>
        <v/>
      </c>
      <c r="BN404" s="623" t="str">
        <f t="shared" si="665"/>
        <v/>
      </c>
      <c r="BO404" s="623" t="str">
        <f t="shared" si="666"/>
        <v/>
      </c>
      <c r="BP404" s="623" t="str">
        <f t="shared" si="667"/>
        <v/>
      </c>
      <c r="BQ404" s="623" t="str">
        <f t="shared" si="668"/>
        <v/>
      </c>
      <c r="BR404" s="623" t="str">
        <f t="shared" si="669"/>
        <v/>
      </c>
      <c r="BS404" s="1281" t="str">
        <f t="shared" si="670"/>
        <v/>
      </c>
      <c r="BT404" s="1281" t="str">
        <f t="shared" si="671"/>
        <v/>
      </c>
      <c r="BU404" s="1281" t="str">
        <f t="shared" si="672"/>
        <v/>
      </c>
      <c r="BV404" s="1281" t="str">
        <f t="shared" si="673"/>
        <v/>
      </c>
      <c r="BW404" s="1281" t="str">
        <f t="shared" si="674"/>
        <v/>
      </c>
      <c r="BX404" s="1281" t="str">
        <f t="shared" si="675"/>
        <v/>
      </c>
      <c r="BY404" s="1281" t="str">
        <f t="shared" si="676"/>
        <v/>
      </c>
      <c r="BZ404" s="1281" t="str">
        <f t="shared" si="677"/>
        <v/>
      </c>
      <c r="CA404" s="1281" t="str">
        <f t="shared" si="678"/>
        <v/>
      </c>
      <c r="CB404" s="1281" t="str">
        <f t="shared" si="679"/>
        <v/>
      </c>
      <c r="CC404" s="1281" t="str">
        <f t="shared" si="680"/>
        <v/>
      </c>
      <c r="CD404" s="1281" t="str">
        <f t="shared" si="681"/>
        <v/>
      </c>
      <c r="CE404" s="623" t="str">
        <f t="shared" si="682"/>
        <v/>
      </c>
      <c r="CF404" s="623" t="str">
        <f t="shared" si="683"/>
        <v/>
      </c>
      <c r="CG404" s="623" t="str">
        <f t="shared" si="684"/>
        <v/>
      </c>
      <c r="CH404" s="623" t="str">
        <f t="shared" si="685"/>
        <v/>
      </c>
      <c r="CI404" s="623" t="str">
        <f t="shared" si="686"/>
        <v/>
      </c>
      <c r="CJ404" s="623" t="str">
        <f t="shared" si="687"/>
        <v/>
      </c>
      <c r="CK404" s="623" t="str">
        <f t="shared" si="688"/>
        <v/>
      </c>
      <c r="CL404" s="623" t="str">
        <f t="shared" si="689"/>
        <v/>
      </c>
      <c r="CM404" s="623" t="str">
        <f t="shared" si="690"/>
        <v/>
      </c>
      <c r="CN404" s="623" t="str">
        <f t="shared" si="691"/>
        <v/>
      </c>
      <c r="CO404" s="623" t="str">
        <f t="shared" si="692"/>
        <v/>
      </c>
      <c r="CP404" s="623" t="str">
        <f t="shared" si="693"/>
        <v/>
      </c>
      <c r="CQ404" s="1281" t="str">
        <f t="shared" si="694"/>
        <v/>
      </c>
      <c r="CR404" s="1281" t="str">
        <f t="shared" si="695"/>
        <v/>
      </c>
      <c r="CS404" s="1281" t="str">
        <f t="shared" si="696"/>
        <v/>
      </c>
      <c r="CT404" s="1281" t="str">
        <f t="shared" si="697"/>
        <v/>
      </c>
      <c r="CU404" s="1281" t="str">
        <f t="shared" si="698"/>
        <v/>
      </c>
      <c r="CV404" s="1281" t="str">
        <f t="shared" si="699"/>
        <v/>
      </c>
      <c r="CW404" s="1281" t="str">
        <f t="shared" si="700"/>
        <v/>
      </c>
      <c r="CX404" s="1281" t="str">
        <f t="shared" si="701"/>
        <v/>
      </c>
      <c r="CY404" s="1281" t="str">
        <f t="shared" si="702"/>
        <v/>
      </c>
      <c r="CZ404" s="1281" t="str">
        <f t="shared" si="703"/>
        <v/>
      </c>
      <c r="DA404" s="1281" t="str">
        <f t="shared" si="704"/>
        <v/>
      </c>
      <c r="DB404" s="1281" t="str">
        <f t="shared" si="705"/>
        <v/>
      </c>
      <c r="DC404" s="623" t="str">
        <f t="shared" si="706"/>
        <v/>
      </c>
      <c r="DD404" s="623" t="str">
        <f t="shared" si="707"/>
        <v/>
      </c>
      <c r="DE404" s="623" t="str">
        <f t="shared" si="708"/>
        <v/>
      </c>
      <c r="DF404" s="623" t="str">
        <f t="shared" si="709"/>
        <v/>
      </c>
      <c r="DG404" s="623" t="str">
        <f t="shared" si="710"/>
        <v/>
      </c>
      <c r="DH404" s="623" t="str">
        <f t="shared" si="711"/>
        <v/>
      </c>
      <c r="DI404" s="623" t="str">
        <f t="shared" si="712"/>
        <v/>
      </c>
      <c r="DJ404" s="623" t="str">
        <f t="shared" si="713"/>
        <v/>
      </c>
      <c r="DK404" s="623" t="str">
        <f t="shared" si="714"/>
        <v/>
      </c>
      <c r="DL404" s="623" t="str">
        <f t="shared" si="715"/>
        <v/>
      </c>
      <c r="DM404" s="623" t="str">
        <f t="shared" si="716"/>
        <v/>
      </c>
      <c r="DN404" s="623" t="str">
        <f t="shared" si="717"/>
        <v/>
      </c>
      <c r="DO404" s="1281" t="str">
        <f t="shared" si="718"/>
        <v/>
      </c>
      <c r="DP404" s="1281" t="str">
        <f t="shared" si="719"/>
        <v/>
      </c>
      <c r="DQ404" s="1281" t="str">
        <f t="shared" si="720"/>
        <v/>
      </c>
      <c r="DR404" s="1281" t="str">
        <f t="shared" si="721"/>
        <v/>
      </c>
      <c r="DS404" s="1281" t="str">
        <f t="shared" si="722"/>
        <v/>
      </c>
      <c r="DT404" s="1281" t="str">
        <f t="shared" si="723"/>
        <v/>
      </c>
      <c r="DU404" s="1281" t="str">
        <f t="shared" si="724"/>
        <v/>
      </c>
      <c r="DV404" s="1281" t="str">
        <f t="shared" si="725"/>
        <v/>
      </c>
      <c r="DW404" s="1281" t="str">
        <f t="shared" si="726"/>
        <v/>
      </c>
      <c r="DX404" s="1281" t="str">
        <f t="shared" si="727"/>
        <v/>
      </c>
      <c r="DY404" s="1281" t="str">
        <f t="shared" si="728"/>
        <v/>
      </c>
      <c r="DZ404" s="1281" t="str">
        <f t="shared" si="729"/>
        <v/>
      </c>
      <c r="EA404" s="623" t="str">
        <f t="shared" si="730"/>
        <v/>
      </c>
      <c r="EB404" s="623" t="str">
        <f t="shared" si="731"/>
        <v/>
      </c>
      <c r="EC404" s="623" t="str">
        <f t="shared" si="732"/>
        <v/>
      </c>
      <c r="ED404" s="623" t="str">
        <f t="shared" si="733"/>
        <v/>
      </c>
      <c r="EE404" s="623" t="str">
        <f t="shared" si="734"/>
        <v/>
      </c>
      <c r="EF404" s="623" t="str">
        <f t="shared" si="735"/>
        <v/>
      </c>
      <c r="EG404" s="623" t="str">
        <f t="shared" si="736"/>
        <v/>
      </c>
      <c r="EH404" s="623" t="str">
        <f t="shared" si="737"/>
        <v/>
      </c>
      <c r="EI404" s="623" t="str">
        <f t="shared" si="738"/>
        <v/>
      </c>
      <c r="EJ404" s="623" t="str">
        <f t="shared" si="739"/>
        <v/>
      </c>
      <c r="EK404" s="623" t="str">
        <f t="shared" si="740"/>
        <v/>
      </c>
      <c r="EL404" s="623" t="str">
        <f t="shared" si="741"/>
        <v/>
      </c>
    </row>
    <row r="405" spans="1:142">
      <c r="A405" s="7" t="str">
        <f>IF('Rent Roll_RedIQ 1'!B398&gt;0,'Rent Roll_RedIQ 1'!B398,"")</f>
        <v/>
      </c>
      <c r="B405" s="7" t="str">
        <f>IF('Rent Roll_RedIQ 1'!C398&gt;0,'Rent Roll_RedIQ 1'!C398,"")</f>
        <v/>
      </c>
      <c r="C405" s="614">
        <f>IF('Rent Roll_RedIQ 1'!K398&gt;0,'Rent Roll_RedIQ 1'!K398,0)</f>
        <v>0</v>
      </c>
      <c r="D405" s="615" t="str">
        <f>IF('Rent Roll_RedIQ 1'!J398&gt;0,'Rent Roll_RedIQ 1'!J398,"")</f>
        <v/>
      </c>
      <c r="E405" s="624" t="str">
        <f t="shared" si="649"/>
        <v/>
      </c>
      <c r="F405" s="194"/>
      <c r="G405" s="194"/>
      <c r="H405" s="616" t="str">
        <f t="shared" si="749"/>
        <v/>
      </c>
      <c r="I405" s="1200">
        <f>IF('Rent Roll_RedIQ 1'!S398&gt;0,'Rent Roll_RedIQ 1'!S398,Purchase_Date-1)</f>
        <v>45991</v>
      </c>
      <c r="J405" s="617" t="str">
        <f t="shared" si="750"/>
        <v/>
      </c>
      <c r="K405" s="1205">
        <f t="shared" si="751"/>
        <v>46356</v>
      </c>
      <c r="L405" s="618" t="str">
        <f t="shared" si="750"/>
        <v/>
      </c>
      <c r="M405" s="1208">
        <f t="shared" si="752"/>
        <v>46721</v>
      </c>
      <c r="N405" s="614" t="str">
        <f t="shared" si="650"/>
        <v/>
      </c>
      <c r="O405" s="614" t="str">
        <f t="shared" si="651"/>
        <v/>
      </c>
      <c r="P405" s="614" t="str">
        <f t="shared" si="652"/>
        <v/>
      </c>
      <c r="Q405" s="614" t="str">
        <f t="shared" si="653"/>
        <v/>
      </c>
      <c r="R405" s="614" t="str">
        <f t="shared" si="654"/>
        <v/>
      </c>
      <c r="S405" s="614" t="str">
        <f t="shared" si="655"/>
        <v/>
      </c>
      <c r="T405" s="614" t="str">
        <f t="shared" si="656"/>
        <v/>
      </c>
      <c r="U405" s="619"/>
      <c r="V405" s="614"/>
      <c r="W405" s="620" t="str">
        <f t="shared" si="746"/>
        <v/>
      </c>
      <c r="X405" s="620" t="str">
        <f t="shared" ref="X405:AH407" si="756">IF($I405&gt;=X$11,$C405,$H405)</f>
        <v/>
      </c>
      <c r="Y405" s="620" t="str">
        <f t="shared" si="756"/>
        <v/>
      </c>
      <c r="Z405" s="620" t="str">
        <f t="shared" si="756"/>
        <v/>
      </c>
      <c r="AA405" s="620" t="str">
        <f t="shared" si="756"/>
        <v/>
      </c>
      <c r="AB405" s="620" t="str">
        <f t="shared" si="756"/>
        <v/>
      </c>
      <c r="AC405" s="620" t="str">
        <f t="shared" si="756"/>
        <v/>
      </c>
      <c r="AD405" s="620" t="str">
        <f t="shared" si="756"/>
        <v/>
      </c>
      <c r="AE405" s="620" t="str">
        <f t="shared" si="756"/>
        <v/>
      </c>
      <c r="AF405" s="620" t="str">
        <f t="shared" si="756"/>
        <v/>
      </c>
      <c r="AG405" s="620" t="str">
        <f t="shared" si="756"/>
        <v/>
      </c>
      <c r="AH405" s="620" t="str">
        <f t="shared" si="756"/>
        <v/>
      </c>
      <c r="AI405" s="621" t="str">
        <f t="shared" si="747"/>
        <v/>
      </c>
      <c r="AJ405" s="621" t="str">
        <f t="shared" si="744"/>
        <v/>
      </c>
      <c r="AK405" s="621" t="str">
        <f t="shared" si="744"/>
        <v/>
      </c>
      <c r="AL405" s="621" t="str">
        <f t="shared" si="744"/>
        <v/>
      </c>
      <c r="AM405" s="621" t="str">
        <f t="shared" si="744"/>
        <v/>
      </c>
      <c r="AN405" s="621" t="str">
        <f t="shared" si="744"/>
        <v/>
      </c>
      <c r="AO405" s="621" t="str">
        <f t="shared" si="744"/>
        <v/>
      </c>
      <c r="AP405" s="621" t="str">
        <f t="shared" si="744"/>
        <v/>
      </c>
      <c r="AQ405" s="621" t="str">
        <f t="shared" si="744"/>
        <v/>
      </c>
      <c r="AR405" s="621" t="str">
        <f t="shared" si="744"/>
        <v/>
      </c>
      <c r="AS405" s="621" t="str">
        <f t="shared" si="744"/>
        <v/>
      </c>
      <c r="AT405" s="621" t="str">
        <f t="shared" si="744"/>
        <v/>
      </c>
      <c r="AU405" s="622" t="str">
        <f t="shared" ref="AU405:AU468" si="757">IF($M405&gt;=AU$11,$J405,$L405)</f>
        <v/>
      </c>
      <c r="AV405" s="622" t="str">
        <f t="shared" si="755"/>
        <v/>
      </c>
      <c r="AW405" s="622" t="str">
        <f t="shared" si="755"/>
        <v/>
      </c>
      <c r="AX405" s="622" t="str">
        <f t="shared" si="755"/>
        <v/>
      </c>
      <c r="AY405" s="622" t="str">
        <f t="shared" si="755"/>
        <v/>
      </c>
      <c r="AZ405" s="622" t="str">
        <f t="shared" si="755"/>
        <v/>
      </c>
      <c r="BA405" s="622" t="str">
        <f t="shared" si="755"/>
        <v/>
      </c>
      <c r="BB405" s="622" t="str">
        <f t="shared" si="755"/>
        <v/>
      </c>
      <c r="BC405" s="622" t="str">
        <f t="shared" si="755"/>
        <v/>
      </c>
      <c r="BD405" s="622" t="str">
        <f t="shared" si="755"/>
        <v/>
      </c>
      <c r="BE405" s="622" t="str">
        <f t="shared" si="755"/>
        <v/>
      </c>
      <c r="BF405" s="622" t="str">
        <f t="shared" si="755"/>
        <v/>
      </c>
      <c r="BG405" s="623" t="str">
        <f t="shared" si="658"/>
        <v/>
      </c>
      <c r="BH405" s="623" t="str">
        <f t="shared" si="659"/>
        <v/>
      </c>
      <c r="BI405" s="623" t="str">
        <f t="shared" si="660"/>
        <v/>
      </c>
      <c r="BJ405" s="623" t="str">
        <f t="shared" si="661"/>
        <v/>
      </c>
      <c r="BK405" s="623" t="str">
        <f t="shared" si="662"/>
        <v/>
      </c>
      <c r="BL405" s="623" t="str">
        <f t="shared" si="663"/>
        <v/>
      </c>
      <c r="BM405" s="623" t="str">
        <f t="shared" si="664"/>
        <v/>
      </c>
      <c r="BN405" s="623" t="str">
        <f t="shared" si="665"/>
        <v/>
      </c>
      <c r="BO405" s="623" t="str">
        <f t="shared" si="666"/>
        <v/>
      </c>
      <c r="BP405" s="623" t="str">
        <f t="shared" si="667"/>
        <v/>
      </c>
      <c r="BQ405" s="623" t="str">
        <f t="shared" si="668"/>
        <v/>
      </c>
      <c r="BR405" s="623" t="str">
        <f t="shared" si="669"/>
        <v/>
      </c>
      <c r="BS405" s="1281" t="str">
        <f t="shared" si="670"/>
        <v/>
      </c>
      <c r="BT405" s="1281" t="str">
        <f t="shared" si="671"/>
        <v/>
      </c>
      <c r="BU405" s="1281" t="str">
        <f t="shared" si="672"/>
        <v/>
      </c>
      <c r="BV405" s="1281" t="str">
        <f t="shared" si="673"/>
        <v/>
      </c>
      <c r="BW405" s="1281" t="str">
        <f t="shared" si="674"/>
        <v/>
      </c>
      <c r="BX405" s="1281" t="str">
        <f t="shared" si="675"/>
        <v/>
      </c>
      <c r="BY405" s="1281" t="str">
        <f t="shared" si="676"/>
        <v/>
      </c>
      <c r="BZ405" s="1281" t="str">
        <f t="shared" si="677"/>
        <v/>
      </c>
      <c r="CA405" s="1281" t="str">
        <f t="shared" si="678"/>
        <v/>
      </c>
      <c r="CB405" s="1281" t="str">
        <f t="shared" si="679"/>
        <v/>
      </c>
      <c r="CC405" s="1281" t="str">
        <f t="shared" si="680"/>
        <v/>
      </c>
      <c r="CD405" s="1281" t="str">
        <f t="shared" si="681"/>
        <v/>
      </c>
      <c r="CE405" s="623" t="str">
        <f t="shared" si="682"/>
        <v/>
      </c>
      <c r="CF405" s="623" t="str">
        <f t="shared" si="683"/>
        <v/>
      </c>
      <c r="CG405" s="623" t="str">
        <f t="shared" si="684"/>
        <v/>
      </c>
      <c r="CH405" s="623" t="str">
        <f t="shared" si="685"/>
        <v/>
      </c>
      <c r="CI405" s="623" t="str">
        <f t="shared" si="686"/>
        <v/>
      </c>
      <c r="CJ405" s="623" t="str">
        <f t="shared" si="687"/>
        <v/>
      </c>
      <c r="CK405" s="623" t="str">
        <f t="shared" si="688"/>
        <v/>
      </c>
      <c r="CL405" s="623" t="str">
        <f t="shared" si="689"/>
        <v/>
      </c>
      <c r="CM405" s="623" t="str">
        <f t="shared" si="690"/>
        <v/>
      </c>
      <c r="CN405" s="623" t="str">
        <f t="shared" si="691"/>
        <v/>
      </c>
      <c r="CO405" s="623" t="str">
        <f t="shared" si="692"/>
        <v/>
      </c>
      <c r="CP405" s="623" t="str">
        <f t="shared" si="693"/>
        <v/>
      </c>
      <c r="CQ405" s="1281" t="str">
        <f t="shared" si="694"/>
        <v/>
      </c>
      <c r="CR405" s="1281" t="str">
        <f t="shared" si="695"/>
        <v/>
      </c>
      <c r="CS405" s="1281" t="str">
        <f t="shared" si="696"/>
        <v/>
      </c>
      <c r="CT405" s="1281" t="str">
        <f t="shared" si="697"/>
        <v/>
      </c>
      <c r="CU405" s="1281" t="str">
        <f t="shared" si="698"/>
        <v/>
      </c>
      <c r="CV405" s="1281" t="str">
        <f t="shared" si="699"/>
        <v/>
      </c>
      <c r="CW405" s="1281" t="str">
        <f t="shared" si="700"/>
        <v/>
      </c>
      <c r="CX405" s="1281" t="str">
        <f t="shared" si="701"/>
        <v/>
      </c>
      <c r="CY405" s="1281" t="str">
        <f t="shared" si="702"/>
        <v/>
      </c>
      <c r="CZ405" s="1281" t="str">
        <f t="shared" si="703"/>
        <v/>
      </c>
      <c r="DA405" s="1281" t="str">
        <f t="shared" si="704"/>
        <v/>
      </c>
      <c r="DB405" s="1281" t="str">
        <f t="shared" si="705"/>
        <v/>
      </c>
      <c r="DC405" s="623" t="str">
        <f t="shared" si="706"/>
        <v/>
      </c>
      <c r="DD405" s="623" t="str">
        <f t="shared" si="707"/>
        <v/>
      </c>
      <c r="DE405" s="623" t="str">
        <f t="shared" si="708"/>
        <v/>
      </c>
      <c r="DF405" s="623" t="str">
        <f t="shared" si="709"/>
        <v/>
      </c>
      <c r="DG405" s="623" t="str">
        <f t="shared" si="710"/>
        <v/>
      </c>
      <c r="DH405" s="623" t="str">
        <f t="shared" si="711"/>
        <v/>
      </c>
      <c r="DI405" s="623" t="str">
        <f t="shared" si="712"/>
        <v/>
      </c>
      <c r="DJ405" s="623" t="str">
        <f t="shared" si="713"/>
        <v/>
      </c>
      <c r="DK405" s="623" t="str">
        <f t="shared" si="714"/>
        <v/>
      </c>
      <c r="DL405" s="623" t="str">
        <f t="shared" si="715"/>
        <v/>
      </c>
      <c r="DM405" s="623" t="str">
        <f t="shared" si="716"/>
        <v/>
      </c>
      <c r="DN405" s="623" t="str">
        <f t="shared" si="717"/>
        <v/>
      </c>
      <c r="DO405" s="1281" t="str">
        <f t="shared" si="718"/>
        <v/>
      </c>
      <c r="DP405" s="1281" t="str">
        <f t="shared" si="719"/>
        <v/>
      </c>
      <c r="DQ405" s="1281" t="str">
        <f t="shared" si="720"/>
        <v/>
      </c>
      <c r="DR405" s="1281" t="str">
        <f t="shared" si="721"/>
        <v/>
      </c>
      <c r="DS405" s="1281" t="str">
        <f t="shared" si="722"/>
        <v/>
      </c>
      <c r="DT405" s="1281" t="str">
        <f t="shared" si="723"/>
        <v/>
      </c>
      <c r="DU405" s="1281" t="str">
        <f t="shared" si="724"/>
        <v/>
      </c>
      <c r="DV405" s="1281" t="str">
        <f t="shared" si="725"/>
        <v/>
      </c>
      <c r="DW405" s="1281" t="str">
        <f t="shared" si="726"/>
        <v/>
      </c>
      <c r="DX405" s="1281" t="str">
        <f t="shared" si="727"/>
        <v/>
      </c>
      <c r="DY405" s="1281" t="str">
        <f t="shared" si="728"/>
        <v/>
      </c>
      <c r="DZ405" s="1281" t="str">
        <f t="shared" si="729"/>
        <v/>
      </c>
      <c r="EA405" s="623" t="str">
        <f t="shared" si="730"/>
        <v/>
      </c>
      <c r="EB405" s="623" t="str">
        <f t="shared" si="731"/>
        <v/>
      </c>
      <c r="EC405" s="623" t="str">
        <f t="shared" si="732"/>
        <v/>
      </c>
      <c r="ED405" s="623" t="str">
        <f t="shared" si="733"/>
        <v/>
      </c>
      <c r="EE405" s="623" t="str">
        <f t="shared" si="734"/>
        <v/>
      </c>
      <c r="EF405" s="623" t="str">
        <f t="shared" si="735"/>
        <v/>
      </c>
      <c r="EG405" s="623" t="str">
        <f t="shared" si="736"/>
        <v/>
      </c>
      <c r="EH405" s="623" t="str">
        <f t="shared" si="737"/>
        <v/>
      </c>
      <c r="EI405" s="623" t="str">
        <f t="shared" si="738"/>
        <v/>
      </c>
      <c r="EJ405" s="623" t="str">
        <f t="shared" si="739"/>
        <v/>
      </c>
      <c r="EK405" s="623" t="str">
        <f t="shared" si="740"/>
        <v/>
      </c>
      <c r="EL405" s="623" t="str">
        <f t="shared" si="741"/>
        <v/>
      </c>
    </row>
    <row r="406" spans="1:142">
      <c r="A406" s="7" t="str">
        <f>IF('Rent Roll_RedIQ 1'!B399&gt;0,'Rent Roll_RedIQ 1'!B399,"")</f>
        <v/>
      </c>
      <c r="B406" s="7" t="str">
        <f>IF('Rent Roll_RedIQ 1'!C399&gt;0,'Rent Roll_RedIQ 1'!C399,"")</f>
        <v/>
      </c>
      <c r="C406" s="614">
        <f>IF('Rent Roll_RedIQ 1'!K399&gt;0,'Rent Roll_RedIQ 1'!K399,0)</f>
        <v>0</v>
      </c>
      <c r="D406" s="615" t="str">
        <f>IF('Rent Roll_RedIQ 1'!J399&gt;0,'Rent Roll_RedIQ 1'!J399,"")</f>
        <v/>
      </c>
      <c r="E406" s="624" t="str">
        <f t="shared" si="649"/>
        <v/>
      </c>
      <c r="F406" s="194"/>
      <c r="G406" s="194"/>
      <c r="H406" s="616" t="str">
        <f t="shared" si="749"/>
        <v/>
      </c>
      <c r="I406" s="1200">
        <f>IF('Rent Roll_RedIQ 1'!S399&gt;0,'Rent Roll_RedIQ 1'!S399,Purchase_Date-1)</f>
        <v>45991</v>
      </c>
      <c r="J406" s="617" t="str">
        <f t="shared" si="750"/>
        <v/>
      </c>
      <c r="K406" s="1205">
        <f t="shared" si="751"/>
        <v>46356</v>
      </c>
      <c r="L406" s="618" t="str">
        <f t="shared" si="750"/>
        <v/>
      </c>
      <c r="M406" s="1208">
        <f t="shared" si="752"/>
        <v>46721</v>
      </c>
      <c r="N406" s="614" t="str">
        <f t="shared" si="650"/>
        <v/>
      </c>
      <c r="O406" s="614" t="str">
        <f t="shared" si="651"/>
        <v/>
      </c>
      <c r="P406" s="614" t="str">
        <f t="shared" si="652"/>
        <v/>
      </c>
      <c r="Q406" s="614" t="str">
        <f t="shared" si="653"/>
        <v/>
      </c>
      <c r="R406" s="614" t="str">
        <f t="shared" si="654"/>
        <v/>
      </c>
      <c r="S406" s="614" t="str">
        <f t="shared" si="655"/>
        <v/>
      </c>
      <c r="T406" s="614" t="str">
        <f t="shared" si="656"/>
        <v/>
      </c>
      <c r="U406" s="619"/>
      <c r="V406" s="614"/>
      <c r="W406" s="620" t="str">
        <f t="shared" si="746"/>
        <v/>
      </c>
      <c r="X406" s="620" t="str">
        <f t="shared" si="756"/>
        <v/>
      </c>
      <c r="Y406" s="620" t="str">
        <f t="shared" si="756"/>
        <v/>
      </c>
      <c r="Z406" s="620" t="str">
        <f t="shared" si="756"/>
        <v/>
      </c>
      <c r="AA406" s="620" t="str">
        <f t="shared" si="756"/>
        <v/>
      </c>
      <c r="AB406" s="620" t="str">
        <f t="shared" si="756"/>
        <v/>
      </c>
      <c r="AC406" s="620" t="str">
        <f t="shared" si="756"/>
        <v/>
      </c>
      <c r="AD406" s="620" t="str">
        <f t="shared" si="756"/>
        <v/>
      </c>
      <c r="AE406" s="620" t="str">
        <f t="shared" si="756"/>
        <v/>
      </c>
      <c r="AF406" s="620" t="str">
        <f t="shared" si="756"/>
        <v/>
      </c>
      <c r="AG406" s="620" t="str">
        <f t="shared" si="756"/>
        <v/>
      </c>
      <c r="AH406" s="620" t="str">
        <f t="shared" si="756"/>
        <v/>
      </c>
      <c r="AI406" s="621" t="str">
        <f t="shared" si="747"/>
        <v/>
      </c>
      <c r="AJ406" s="621" t="str">
        <f t="shared" si="744"/>
        <v/>
      </c>
      <c r="AK406" s="621" t="str">
        <f t="shared" si="744"/>
        <v/>
      </c>
      <c r="AL406" s="621" t="str">
        <f t="shared" si="744"/>
        <v/>
      </c>
      <c r="AM406" s="621" t="str">
        <f t="shared" si="744"/>
        <v/>
      </c>
      <c r="AN406" s="621" t="str">
        <f t="shared" si="744"/>
        <v/>
      </c>
      <c r="AO406" s="621" t="str">
        <f t="shared" si="744"/>
        <v/>
      </c>
      <c r="AP406" s="621" t="str">
        <f t="shared" si="744"/>
        <v/>
      </c>
      <c r="AQ406" s="621" t="str">
        <f t="shared" si="744"/>
        <v/>
      </c>
      <c r="AR406" s="621" t="str">
        <f t="shared" si="744"/>
        <v/>
      </c>
      <c r="AS406" s="621" t="str">
        <f t="shared" si="744"/>
        <v/>
      </c>
      <c r="AT406" s="621" t="str">
        <f t="shared" si="744"/>
        <v/>
      </c>
      <c r="AU406" s="622" t="str">
        <f t="shared" si="757"/>
        <v/>
      </c>
      <c r="AV406" s="622" t="str">
        <f t="shared" si="755"/>
        <v/>
      </c>
      <c r="AW406" s="622" t="str">
        <f t="shared" si="755"/>
        <v/>
      </c>
      <c r="AX406" s="622" t="str">
        <f t="shared" si="755"/>
        <v/>
      </c>
      <c r="AY406" s="622" t="str">
        <f t="shared" si="755"/>
        <v/>
      </c>
      <c r="AZ406" s="622" t="str">
        <f t="shared" si="755"/>
        <v/>
      </c>
      <c r="BA406" s="622" t="str">
        <f t="shared" si="755"/>
        <v/>
      </c>
      <c r="BB406" s="622" t="str">
        <f t="shared" si="755"/>
        <v/>
      </c>
      <c r="BC406" s="622" t="str">
        <f t="shared" si="755"/>
        <v/>
      </c>
      <c r="BD406" s="622" t="str">
        <f t="shared" si="755"/>
        <v/>
      </c>
      <c r="BE406" s="622" t="str">
        <f t="shared" si="755"/>
        <v/>
      </c>
      <c r="BF406" s="622" t="str">
        <f t="shared" si="755"/>
        <v/>
      </c>
      <c r="BG406" s="623" t="str">
        <f t="shared" si="658"/>
        <v/>
      </c>
      <c r="BH406" s="623" t="str">
        <f t="shared" si="659"/>
        <v/>
      </c>
      <c r="BI406" s="623" t="str">
        <f t="shared" si="660"/>
        <v/>
      </c>
      <c r="BJ406" s="623" t="str">
        <f t="shared" si="661"/>
        <v/>
      </c>
      <c r="BK406" s="623" t="str">
        <f t="shared" si="662"/>
        <v/>
      </c>
      <c r="BL406" s="623" t="str">
        <f t="shared" si="663"/>
        <v/>
      </c>
      <c r="BM406" s="623" t="str">
        <f t="shared" si="664"/>
        <v/>
      </c>
      <c r="BN406" s="623" t="str">
        <f t="shared" si="665"/>
        <v/>
      </c>
      <c r="BO406" s="623" t="str">
        <f t="shared" si="666"/>
        <v/>
      </c>
      <c r="BP406" s="623" t="str">
        <f t="shared" si="667"/>
        <v/>
      </c>
      <c r="BQ406" s="623" t="str">
        <f t="shared" si="668"/>
        <v/>
      </c>
      <c r="BR406" s="623" t="str">
        <f t="shared" si="669"/>
        <v/>
      </c>
      <c r="BS406" s="1281" t="str">
        <f t="shared" si="670"/>
        <v/>
      </c>
      <c r="BT406" s="1281" t="str">
        <f t="shared" si="671"/>
        <v/>
      </c>
      <c r="BU406" s="1281" t="str">
        <f t="shared" si="672"/>
        <v/>
      </c>
      <c r="BV406" s="1281" t="str">
        <f t="shared" si="673"/>
        <v/>
      </c>
      <c r="BW406" s="1281" t="str">
        <f t="shared" si="674"/>
        <v/>
      </c>
      <c r="BX406" s="1281" t="str">
        <f t="shared" si="675"/>
        <v/>
      </c>
      <c r="BY406" s="1281" t="str">
        <f t="shared" si="676"/>
        <v/>
      </c>
      <c r="BZ406" s="1281" t="str">
        <f t="shared" si="677"/>
        <v/>
      </c>
      <c r="CA406" s="1281" t="str">
        <f t="shared" si="678"/>
        <v/>
      </c>
      <c r="CB406" s="1281" t="str">
        <f t="shared" si="679"/>
        <v/>
      </c>
      <c r="CC406" s="1281" t="str">
        <f t="shared" si="680"/>
        <v/>
      </c>
      <c r="CD406" s="1281" t="str">
        <f t="shared" si="681"/>
        <v/>
      </c>
      <c r="CE406" s="623" t="str">
        <f t="shared" si="682"/>
        <v/>
      </c>
      <c r="CF406" s="623" t="str">
        <f t="shared" si="683"/>
        <v/>
      </c>
      <c r="CG406" s="623" t="str">
        <f t="shared" si="684"/>
        <v/>
      </c>
      <c r="CH406" s="623" t="str">
        <f t="shared" si="685"/>
        <v/>
      </c>
      <c r="CI406" s="623" t="str">
        <f t="shared" si="686"/>
        <v/>
      </c>
      <c r="CJ406" s="623" t="str">
        <f t="shared" si="687"/>
        <v/>
      </c>
      <c r="CK406" s="623" t="str">
        <f t="shared" si="688"/>
        <v/>
      </c>
      <c r="CL406" s="623" t="str">
        <f t="shared" si="689"/>
        <v/>
      </c>
      <c r="CM406" s="623" t="str">
        <f t="shared" si="690"/>
        <v/>
      </c>
      <c r="CN406" s="623" t="str">
        <f t="shared" si="691"/>
        <v/>
      </c>
      <c r="CO406" s="623" t="str">
        <f t="shared" si="692"/>
        <v/>
      </c>
      <c r="CP406" s="623" t="str">
        <f t="shared" si="693"/>
        <v/>
      </c>
      <c r="CQ406" s="1281" t="str">
        <f t="shared" si="694"/>
        <v/>
      </c>
      <c r="CR406" s="1281" t="str">
        <f t="shared" si="695"/>
        <v/>
      </c>
      <c r="CS406" s="1281" t="str">
        <f t="shared" si="696"/>
        <v/>
      </c>
      <c r="CT406" s="1281" t="str">
        <f t="shared" si="697"/>
        <v/>
      </c>
      <c r="CU406" s="1281" t="str">
        <f t="shared" si="698"/>
        <v/>
      </c>
      <c r="CV406" s="1281" t="str">
        <f t="shared" si="699"/>
        <v/>
      </c>
      <c r="CW406" s="1281" t="str">
        <f t="shared" si="700"/>
        <v/>
      </c>
      <c r="CX406" s="1281" t="str">
        <f t="shared" si="701"/>
        <v/>
      </c>
      <c r="CY406" s="1281" t="str">
        <f t="shared" si="702"/>
        <v/>
      </c>
      <c r="CZ406" s="1281" t="str">
        <f t="shared" si="703"/>
        <v/>
      </c>
      <c r="DA406" s="1281" t="str">
        <f t="shared" si="704"/>
        <v/>
      </c>
      <c r="DB406" s="1281" t="str">
        <f t="shared" si="705"/>
        <v/>
      </c>
      <c r="DC406" s="623" t="str">
        <f t="shared" si="706"/>
        <v/>
      </c>
      <c r="DD406" s="623" t="str">
        <f t="shared" si="707"/>
        <v/>
      </c>
      <c r="DE406" s="623" t="str">
        <f t="shared" si="708"/>
        <v/>
      </c>
      <c r="DF406" s="623" t="str">
        <f t="shared" si="709"/>
        <v/>
      </c>
      <c r="DG406" s="623" t="str">
        <f t="shared" si="710"/>
        <v/>
      </c>
      <c r="DH406" s="623" t="str">
        <f t="shared" si="711"/>
        <v/>
      </c>
      <c r="DI406" s="623" t="str">
        <f t="shared" si="712"/>
        <v/>
      </c>
      <c r="DJ406" s="623" t="str">
        <f t="shared" si="713"/>
        <v/>
      </c>
      <c r="DK406" s="623" t="str">
        <f t="shared" si="714"/>
        <v/>
      </c>
      <c r="DL406" s="623" t="str">
        <f t="shared" si="715"/>
        <v/>
      </c>
      <c r="DM406" s="623" t="str">
        <f t="shared" si="716"/>
        <v/>
      </c>
      <c r="DN406" s="623" t="str">
        <f t="shared" si="717"/>
        <v/>
      </c>
      <c r="DO406" s="1281" t="str">
        <f t="shared" si="718"/>
        <v/>
      </c>
      <c r="DP406" s="1281" t="str">
        <f t="shared" si="719"/>
        <v/>
      </c>
      <c r="DQ406" s="1281" t="str">
        <f t="shared" si="720"/>
        <v/>
      </c>
      <c r="DR406" s="1281" t="str">
        <f t="shared" si="721"/>
        <v/>
      </c>
      <c r="DS406" s="1281" t="str">
        <f t="shared" si="722"/>
        <v/>
      </c>
      <c r="DT406" s="1281" t="str">
        <f t="shared" si="723"/>
        <v/>
      </c>
      <c r="DU406" s="1281" t="str">
        <f t="shared" si="724"/>
        <v/>
      </c>
      <c r="DV406" s="1281" t="str">
        <f t="shared" si="725"/>
        <v/>
      </c>
      <c r="DW406" s="1281" t="str">
        <f t="shared" si="726"/>
        <v/>
      </c>
      <c r="DX406" s="1281" t="str">
        <f t="shared" si="727"/>
        <v/>
      </c>
      <c r="DY406" s="1281" t="str">
        <f t="shared" si="728"/>
        <v/>
      </c>
      <c r="DZ406" s="1281" t="str">
        <f t="shared" si="729"/>
        <v/>
      </c>
      <c r="EA406" s="623" t="str">
        <f t="shared" si="730"/>
        <v/>
      </c>
      <c r="EB406" s="623" t="str">
        <f t="shared" si="731"/>
        <v/>
      </c>
      <c r="EC406" s="623" t="str">
        <f t="shared" si="732"/>
        <v/>
      </c>
      <c r="ED406" s="623" t="str">
        <f t="shared" si="733"/>
        <v/>
      </c>
      <c r="EE406" s="623" t="str">
        <f t="shared" si="734"/>
        <v/>
      </c>
      <c r="EF406" s="623" t="str">
        <f t="shared" si="735"/>
        <v/>
      </c>
      <c r="EG406" s="623" t="str">
        <f t="shared" si="736"/>
        <v/>
      </c>
      <c r="EH406" s="623" t="str">
        <f t="shared" si="737"/>
        <v/>
      </c>
      <c r="EI406" s="623" t="str">
        <f t="shared" si="738"/>
        <v/>
      </c>
      <c r="EJ406" s="623" t="str">
        <f t="shared" si="739"/>
        <v/>
      </c>
      <c r="EK406" s="623" t="str">
        <f t="shared" si="740"/>
        <v/>
      </c>
      <c r="EL406" s="623" t="str">
        <f t="shared" si="741"/>
        <v/>
      </c>
    </row>
    <row r="407" spans="1:142">
      <c r="A407" s="7" t="str">
        <f>IF('Rent Roll_RedIQ 1'!B400&gt;0,'Rent Roll_RedIQ 1'!B400,"")</f>
        <v/>
      </c>
      <c r="B407" s="7" t="str">
        <f>IF('Rent Roll_RedIQ 1'!C400&gt;0,'Rent Roll_RedIQ 1'!C400,"")</f>
        <v/>
      </c>
      <c r="C407" s="614">
        <f>IF('Rent Roll_RedIQ 1'!K400&gt;0,'Rent Roll_RedIQ 1'!K400,0)</f>
        <v>0</v>
      </c>
      <c r="D407" s="615" t="str">
        <f>IF('Rent Roll_RedIQ 1'!J400&gt;0,'Rent Roll_RedIQ 1'!J400,"")</f>
        <v/>
      </c>
      <c r="E407" s="624" t="str">
        <f t="shared" si="649"/>
        <v/>
      </c>
      <c r="F407" s="194"/>
      <c r="G407" s="194"/>
      <c r="H407" s="616" t="str">
        <f t="shared" si="749"/>
        <v/>
      </c>
      <c r="I407" s="1200">
        <f>IF('Rent Roll_RedIQ 1'!S400&gt;0,'Rent Roll_RedIQ 1'!S400,Purchase_Date-1)</f>
        <v>45991</v>
      </c>
      <c r="J407" s="617" t="str">
        <f t="shared" si="750"/>
        <v/>
      </c>
      <c r="K407" s="1205">
        <f t="shared" si="751"/>
        <v>46356</v>
      </c>
      <c r="L407" s="618" t="str">
        <f t="shared" si="750"/>
        <v/>
      </c>
      <c r="M407" s="1208">
        <f t="shared" si="752"/>
        <v>46721</v>
      </c>
      <c r="N407" s="614" t="str">
        <f t="shared" si="650"/>
        <v/>
      </c>
      <c r="O407" s="614" t="str">
        <f t="shared" si="651"/>
        <v/>
      </c>
      <c r="P407" s="614" t="str">
        <f t="shared" si="652"/>
        <v/>
      </c>
      <c r="Q407" s="614" t="str">
        <f t="shared" si="653"/>
        <v/>
      </c>
      <c r="R407" s="614" t="str">
        <f t="shared" si="654"/>
        <v/>
      </c>
      <c r="S407" s="614" t="str">
        <f t="shared" si="655"/>
        <v/>
      </c>
      <c r="T407" s="614" t="str">
        <f t="shared" si="656"/>
        <v/>
      </c>
      <c r="U407" s="619"/>
      <c r="V407" s="614"/>
      <c r="W407" s="620" t="str">
        <f t="shared" si="746"/>
        <v/>
      </c>
      <c r="X407" s="620" t="str">
        <f t="shared" si="756"/>
        <v/>
      </c>
      <c r="Y407" s="620" t="str">
        <f t="shared" si="756"/>
        <v/>
      </c>
      <c r="Z407" s="620" t="str">
        <f t="shared" si="756"/>
        <v/>
      </c>
      <c r="AA407" s="620" t="str">
        <f t="shared" si="756"/>
        <v/>
      </c>
      <c r="AB407" s="620" t="str">
        <f t="shared" si="756"/>
        <v/>
      </c>
      <c r="AC407" s="620" t="str">
        <f t="shared" si="756"/>
        <v/>
      </c>
      <c r="AD407" s="620" t="str">
        <f t="shared" si="756"/>
        <v/>
      </c>
      <c r="AE407" s="620" t="str">
        <f t="shared" si="756"/>
        <v/>
      </c>
      <c r="AF407" s="620" t="str">
        <f t="shared" si="756"/>
        <v/>
      </c>
      <c r="AG407" s="620" t="str">
        <f t="shared" si="756"/>
        <v/>
      </c>
      <c r="AH407" s="620" t="str">
        <f t="shared" si="756"/>
        <v/>
      </c>
      <c r="AI407" s="621" t="str">
        <f t="shared" si="747"/>
        <v/>
      </c>
      <c r="AJ407" s="621" t="str">
        <f t="shared" si="744"/>
        <v/>
      </c>
      <c r="AK407" s="621" t="str">
        <f t="shared" si="744"/>
        <v/>
      </c>
      <c r="AL407" s="621" t="str">
        <f t="shared" si="744"/>
        <v/>
      </c>
      <c r="AM407" s="621" t="str">
        <f t="shared" si="744"/>
        <v/>
      </c>
      <c r="AN407" s="621" t="str">
        <f t="shared" si="744"/>
        <v/>
      </c>
      <c r="AO407" s="621" t="str">
        <f t="shared" si="744"/>
        <v/>
      </c>
      <c r="AP407" s="621" t="str">
        <f t="shared" si="744"/>
        <v/>
      </c>
      <c r="AQ407" s="621" t="str">
        <f t="shared" si="744"/>
        <v/>
      </c>
      <c r="AR407" s="621" t="str">
        <f t="shared" si="744"/>
        <v/>
      </c>
      <c r="AS407" s="621" t="str">
        <f t="shared" si="744"/>
        <v/>
      </c>
      <c r="AT407" s="621" t="str">
        <f t="shared" si="744"/>
        <v/>
      </c>
      <c r="AU407" s="622" t="str">
        <f t="shared" si="757"/>
        <v/>
      </c>
      <c r="AV407" s="622" t="str">
        <f t="shared" si="755"/>
        <v/>
      </c>
      <c r="AW407" s="622" t="str">
        <f t="shared" si="755"/>
        <v/>
      </c>
      <c r="AX407" s="622" t="str">
        <f t="shared" si="755"/>
        <v/>
      </c>
      <c r="AY407" s="622" t="str">
        <f t="shared" si="755"/>
        <v/>
      </c>
      <c r="AZ407" s="622" t="str">
        <f t="shared" si="755"/>
        <v/>
      </c>
      <c r="BA407" s="622" t="str">
        <f t="shared" si="755"/>
        <v/>
      </c>
      <c r="BB407" s="622" t="str">
        <f t="shared" si="755"/>
        <v/>
      </c>
      <c r="BC407" s="622" t="str">
        <f t="shared" si="755"/>
        <v/>
      </c>
      <c r="BD407" s="622" t="str">
        <f t="shared" si="755"/>
        <v/>
      </c>
      <c r="BE407" s="622" t="str">
        <f t="shared" si="755"/>
        <v/>
      </c>
      <c r="BF407" s="622" t="str">
        <f t="shared" si="755"/>
        <v/>
      </c>
      <c r="BG407" s="623" t="str">
        <f t="shared" si="658"/>
        <v/>
      </c>
      <c r="BH407" s="623" t="str">
        <f t="shared" si="659"/>
        <v/>
      </c>
      <c r="BI407" s="623" t="str">
        <f t="shared" si="660"/>
        <v/>
      </c>
      <c r="BJ407" s="623" t="str">
        <f t="shared" si="661"/>
        <v/>
      </c>
      <c r="BK407" s="623" t="str">
        <f t="shared" si="662"/>
        <v/>
      </c>
      <c r="BL407" s="623" t="str">
        <f t="shared" si="663"/>
        <v/>
      </c>
      <c r="BM407" s="623" t="str">
        <f t="shared" si="664"/>
        <v/>
      </c>
      <c r="BN407" s="623" t="str">
        <f t="shared" si="665"/>
        <v/>
      </c>
      <c r="BO407" s="623" t="str">
        <f t="shared" si="666"/>
        <v/>
      </c>
      <c r="BP407" s="623" t="str">
        <f t="shared" si="667"/>
        <v/>
      </c>
      <c r="BQ407" s="623" t="str">
        <f t="shared" si="668"/>
        <v/>
      </c>
      <c r="BR407" s="623" t="str">
        <f t="shared" si="669"/>
        <v/>
      </c>
      <c r="BS407" s="1281" t="str">
        <f t="shared" si="670"/>
        <v/>
      </c>
      <c r="BT407" s="1281" t="str">
        <f t="shared" si="671"/>
        <v/>
      </c>
      <c r="BU407" s="1281" t="str">
        <f t="shared" si="672"/>
        <v/>
      </c>
      <c r="BV407" s="1281" t="str">
        <f t="shared" si="673"/>
        <v/>
      </c>
      <c r="BW407" s="1281" t="str">
        <f t="shared" si="674"/>
        <v/>
      </c>
      <c r="BX407" s="1281" t="str">
        <f t="shared" si="675"/>
        <v/>
      </c>
      <c r="BY407" s="1281" t="str">
        <f t="shared" si="676"/>
        <v/>
      </c>
      <c r="BZ407" s="1281" t="str">
        <f t="shared" si="677"/>
        <v/>
      </c>
      <c r="CA407" s="1281" t="str">
        <f t="shared" si="678"/>
        <v/>
      </c>
      <c r="CB407" s="1281" t="str">
        <f t="shared" si="679"/>
        <v/>
      </c>
      <c r="CC407" s="1281" t="str">
        <f t="shared" si="680"/>
        <v/>
      </c>
      <c r="CD407" s="1281" t="str">
        <f t="shared" si="681"/>
        <v/>
      </c>
      <c r="CE407" s="623" t="str">
        <f t="shared" si="682"/>
        <v/>
      </c>
      <c r="CF407" s="623" t="str">
        <f t="shared" si="683"/>
        <v/>
      </c>
      <c r="CG407" s="623" t="str">
        <f t="shared" si="684"/>
        <v/>
      </c>
      <c r="CH407" s="623" t="str">
        <f t="shared" si="685"/>
        <v/>
      </c>
      <c r="CI407" s="623" t="str">
        <f t="shared" si="686"/>
        <v/>
      </c>
      <c r="CJ407" s="623" t="str">
        <f t="shared" si="687"/>
        <v/>
      </c>
      <c r="CK407" s="623" t="str">
        <f t="shared" si="688"/>
        <v/>
      </c>
      <c r="CL407" s="623" t="str">
        <f t="shared" si="689"/>
        <v/>
      </c>
      <c r="CM407" s="623" t="str">
        <f t="shared" si="690"/>
        <v/>
      </c>
      <c r="CN407" s="623" t="str">
        <f t="shared" si="691"/>
        <v/>
      </c>
      <c r="CO407" s="623" t="str">
        <f t="shared" si="692"/>
        <v/>
      </c>
      <c r="CP407" s="623" t="str">
        <f t="shared" si="693"/>
        <v/>
      </c>
      <c r="CQ407" s="1281" t="str">
        <f t="shared" si="694"/>
        <v/>
      </c>
      <c r="CR407" s="1281" t="str">
        <f t="shared" si="695"/>
        <v/>
      </c>
      <c r="CS407" s="1281" t="str">
        <f t="shared" si="696"/>
        <v/>
      </c>
      <c r="CT407" s="1281" t="str">
        <f t="shared" si="697"/>
        <v/>
      </c>
      <c r="CU407" s="1281" t="str">
        <f t="shared" si="698"/>
        <v/>
      </c>
      <c r="CV407" s="1281" t="str">
        <f t="shared" si="699"/>
        <v/>
      </c>
      <c r="CW407" s="1281" t="str">
        <f t="shared" si="700"/>
        <v/>
      </c>
      <c r="CX407" s="1281" t="str">
        <f t="shared" si="701"/>
        <v/>
      </c>
      <c r="CY407" s="1281" t="str">
        <f t="shared" si="702"/>
        <v/>
      </c>
      <c r="CZ407" s="1281" t="str">
        <f t="shared" si="703"/>
        <v/>
      </c>
      <c r="DA407" s="1281" t="str">
        <f t="shared" si="704"/>
        <v/>
      </c>
      <c r="DB407" s="1281" t="str">
        <f t="shared" si="705"/>
        <v/>
      </c>
      <c r="DC407" s="623" t="str">
        <f t="shared" si="706"/>
        <v/>
      </c>
      <c r="DD407" s="623" t="str">
        <f t="shared" si="707"/>
        <v/>
      </c>
      <c r="DE407" s="623" t="str">
        <f t="shared" si="708"/>
        <v/>
      </c>
      <c r="DF407" s="623" t="str">
        <f t="shared" si="709"/>
        <v/>
      </c>
      <c r="DG407" s="623" t="str">
        <f t="shared" si="710"/>
        <v/>
      </c>
      <c r="DH407" s="623" t="str">
        <f t="shared" si="711"/>
        <v/>
      </c>
      <c r="DI407" s="623" t="str">
        <f t="shared" si="712"/>
        <v/>
      </c>
      <c r="DJ407" s="623" t="str">
        <f t="shared" si="713"/>
        <v/>
      </c>
      <c r="DK407" s="623" t="str">
        <f t="shared" si="714"/>
        <v/>
      </c>
      <c r="DL407" s="623" t="str">
        <f t="shared" si="715"/>
        <v/>
      </c>
      <c r="DM407" s="623" t="str">
        <f t="shared" si="716"/>
        <v/>
      </c>
      <c r="DN407" s="623" t="str">
        <f t="shared" si="717"/>
        <v/>
      </c>
      <c r="DO407" s="1281" t="str">
        <f t="shared" si="718"/>
        <v/>
      </c>
      <c r="DP407" s="1281" t="str">
        <f t="shared" si="719"/>
        <v/>
      </c>
      <c r="DQ407" s="1281" t="str">
        <f t="shared" si="720"/>
        <v/>
      </c>
      <c r="DR407" s="1281" t="str">
        <f t="shared" si="721"/>
        <v/>
      </c>
      <c r="DS407" s="1281" t="str">
        <f t="shared" si="722"/>
        <v/>
      </c>
      <c r="DT407" s="1281" t="str">
        <f t="shared" si="723"/>
        <v/>
      </c>
      <c r="DU407" s="1281" t="str">
        <f t="shared" si="724"/>
        <v/>
      </c>
      <c r="DV407" s="1281" t="str">
        <f t="shared" si="725"/>
        <v/>
      </c>
      <c r="DW407" s="1281" t="str">
        <f t="shared" si="726"/>
        <v/>
      </c>
      <c r="DX407" s="1281" t="str">
        <f t="shared" si="727"/>
        <v/>
      </c>
      <c r="DY407" s="1281" t="str">
        <f t="shared" si="728"/>
        <v/>
      </c>
      <c r="DZ407" s="1281" t="str">
        <f t="shared" si="729"/>
        <v/>
      </c>
      <c r="EA407" s="623" t="str">
        <f t="shared" si="730"/>
        <v/>
      </c>
      <c r="EB407" s="623" t="str">
        <f t="shared" si="731"/>
        <v/>
      </c>
      <c r="EC407" s="623" t="str">
        <f t="shared" si="732"/>
        <v/>
      </c>
      <c r="ED407" s="623" t="str">
        <f t="shared" si="733"/>
        <v/>
      </c>
      <c r="EE407" s="623" t="str">
        <f t="shared" si="734"/>
        <v/>
      </c>
      <c r="EF407" s="623" t="str">
        <f t="shared" si="735"/>
        <v/>
      </c>
      <c r="EG407" s="623" t="str">
        <f t="shared" si="736"/>
        <v/>
      </c>
      <c r="EH407" s="623" t="str">
        <f t="shared" si="737"/>
        <v/>
      </c>
      <c r="EI407" s="623" t="str">
        <f t="shared" si="738"/>
        <v/>
      </c>
      <c r="EJ407" s="623" t="str">
        <f t="shared" si="739"/>
        <v/>
      </c>
      <c r="EK407" s="623" t="str">
        <f t="shared" si="740"/>
        <v/>
      </c>
      <c r="EL407" s="623" t="str">
        <f t="shared" si="741"/>
        <v/>
      </c>
    </row>
    <row r="408" spans="1:142">
      <c r="A408" s="7" t="str">
        <f>IF('Rent Roll_RedIQ 1'!B401&gt;0,'Rent Roll_RedIQ 1'!B401,"")</f>
        <v/>
      </c>
      <c r="B408" s="7" t="str">
        <f>IF('Rent Roll_RedIQ 1'!C401&gt;0,'Rent Roll_RedIQ 1'!C401,"")</f>
        <v/>
      </c>
      <c r="C408" s="614">
        <f>IF('Rent Roll_RedIQ 1'!K401&gt;0,'Rent Roll_RedIQ 1'!K401,0)</f>
        <v>0</v>
      </c>
      <c r="D408" s="615" t="str">
        <f>IF('Rent Roll_RedIQ 1'!J401&gt;0,'Rent Roll_RedIQ 1'!J401,"")</f>
        <v/>
      </c>
      <c r="E408" s="624" t="str">
        <f t="shared" si="649"/>
        <v/>
      </c>
      <c r="F408" s="194"/>
      <c r="G408" s="194"/>
      <c r="H408" s="616" t="str">
        <f t="shared" si="749"/>
        <v/>
      </c>
      <c r="I408" s="1200">
        <f>IF('Rent Roll_RedIQ 1'!S401&gt;0,'Rent Roll_RedIQ 1'!S401,Purchase_Date-1)</f>
        <v>45991</v>
      </c>
      <c r="J408" s="617" t="str">
        <f t="shared" si="750"/>
        <v/>
      </c>
      <c r="K408" s="1205">
        <f t="shared" si="751"/>
        <v>46356</v>
      </c>
      <c r="L408" s="618" t="str">
        <f t="shared" si="750"/>
        <v/>
      </c>
      <c r="M408" s="1208">
        <f t="shared" si="752"/>
        <v>46721</v>
      </c>
      <c r="N408" s="614" t="str">
        <f t="shared" si="650"/>
        <v/>
      </c>
      <c r="O408" s="614" t="str">
        <f t="shared" si="651"/>
        <v/>
      </c>
      <c r="P408" s="614" t="str">
        <f t="shared" si="652"/>
        <v/>
      </c>
      <c r="Q408" s="614" t="str">
        <f t="shared" si="653"/>
        <v/>
      </c>
      <c r="R408" s="614" t="str">
        <f t="shared" si="654"/>
        <v/>
      </c>
      <c r="S408" s="614" t="str">
        <f t="shared" si="655"/>
        <v/>
      </c>
      <c r="T408" s="614" t="str">
        <f t="shared" si="656"/>
        <v/>
      </c>
      <c r="U408" s="619"/>
      <c r="V408" s="614"/>
      <c r="W408" s="620" t="str">
        <f t="shared" si="746"/>
        <v/>
      </c>
      <c r="X408" s="620" t="str">
        <f t="shared" si="746"/>
        <v/>
      </c>
      <c r="Y408" s="620" t="str">
        <f t="shared" si="746"/>
        <v/>
      </c>
      <c r="Z408" s="620" t="str">
        <f t="shared" si="746"/>
        <v/>
      </c>
      <c r="AA408" s="620" t="str">
        <f t="shared" si="746"/>
        <v/>
      </c>
      <c r="AB408" s="620" t="str">
        <f t="shared" si="746"/>
        <v/>
      </c>
      <c r="AC408" s="620" t="str">
        <f t="shared" si="746"/>
        <v/>
      </c>
      <c r="AD408" s="620" t="str">
        <f t="shared" si="746"/>
        <v/>
      </c>
      <c r="AE408" s="620" t="str">
        <f t="shared" si="746"/>
        <v/>
      </c>
      <c r="AF408" s="620" t="str">
        <f t="shared" si="746"/>
        <v/>
      </c>
      <c r="AG408" s="620" t="str">
        <f t="shared" si="746"/>
        <v/>
      </c>
      <c r="AH408" s="620" t="str">
        <f t="shared" si="746"/>
        <v/>
      </c>
      <c r="AI408" s="621" t="str">
        <f t="shared" si="747"/>
        <v/>
      </c>
      <c r="AJ408" s="621" t="str">
        <f t="shared" si="744"/>
        <v/>
      </c>
      <c r="AK408" s="621" t="str">
        <f t="shared" si="744"/>
        <v/>
      </c>
      <c r="AL408" s="621" t="str">
        <f t="shared" si="744"/>
        <v/>
      </c>
      <c r="AM408" s="621" t="str">
        <f t="shared" si="744"/>
        <v/>
      </c>
      <c r="AN408" s="621" t="str">
        <f t="shared" si="744"/>
        <v/>
      </c>
      <c r="AO408" s="621" t="str">
        <f t="shared" si="744"/>
        <v/>
      </c>
      <c r="AP408" s="621" t="str">
        <f t="shared" si="744"/>
        <v/>
      </c>
      <c r="AQ408" s="621" t="str">
        <f t="shared" si="744"/>
        <v/>
      </c>
      <c r="AR408" s="621" t="str">
        <f t="shared" si="744"/>
        <v/>
      </c>
      <c r="AS408" s="621" t="str">
        <f t="shared" si="744"/>
        <v/>
      </c>
      <c r="AT408" s="621" t="str">
        <f t="shared" si="744"/>
        <v/>
      </c>
      <c r="AU408" s="622" t="str">
        <f t="shared" si="757"/>
        <v/>
      </c>
      <c r="AV408" s="622" t="str">
        <f t="shared" si="755"/>
        <v/>
      </c>
      <c r="AW408" s="622" t="str">
        <f t="shared" si="755"/>
        <v/>
      </c>
      <c r="AX408" s="622" t="str">
        <f t="shared" si="755"/>
        <v/>
      </c>
      <c r="AY408" s="622" t="str">
        <f t="shared" si="755"/>
        <v/>
      </c>
      <c r="AZ408" s="622" t="str">
        <f t="shared" si="755"/>
        <v/>
      </c>
      <c r="BA408" s="622" t="str">
        <f t="shared" si="755"/>
        <v/>
      </c>
      <c r="BB408" s="622" t="str">
        <f t="shared" si="755"/>
        <v/>
      </c>
      <c r="BC408" s="622" t="str">
        <f t="shared" si="755"/>
        <v/>
      </c>
      <c r="BD408" s="622" t="str">
        <f t="shared" si="755"/>
        <v/>
      </c>
      <c r="BE408" s="622" t="str">
        <f t="shared" si="755"/>
        <v/>
      </c>
      <c r="BF408" s="622" t="str">
        <f t="shared" si="755"/>
        <v/>
      </c>
      <c r="BG408" s="623" t="str">
        <f t="shared" si="658"/>
        <v/>
      </c>
      <c r="BH408" s="623" t="str">
        <f t="shared" si="659"/>
        <v/>
      </c>
      <c r="BI408" s="623" t="str">
        <f t="shared" si="660"/>
        <v/>
      </c>
      <c r="BJ408" s="623" t="str">
        <f t="shared" si="661"/>
        <v/>
      </c>
      <c r="BK408" s="623" t="str">
        <f t="shared" si="662"/>
        <v/>
      </c>
      <c r="BL408" s="623" t="str">
        <f t="shared" si="663"/>
        <v/>
      </c>
      <c r="BM408" s="623" t="str">
        <f t="shared" si="664"/>
        <v/>
      </c>
      <c r="BN408" s="623" t="str">
        <f t="shared" si="665"/>
        <v/>
      </c>
      <c r="BO408" s="623" t="str">
        <f t="shared" si="666"/>
        <v/>
      </c>
      <c r="BP408" s="623" t="str">
        <f t="shared" si="667"/>
        <v/>
      </c>
      <c r="BQ408" s="623" t="str">
        <f t="shared" si="668"/>
        <v/>
      </c>
      <c r="BR408" s="623" t="str">
        <f t="shared" si="669"/>
        <v/>
      </c>
      <c r="BS408" s="1281" t="str">
        <f t="shared" si="670"/>
        <v/>
      </c>
      <c r="BT408" s="1281" t="str">
        <f t="shared" si="671"/>
        <v/>
      </c>
      <c r="BU408" s="1281" t="str">
        <f t="shared" si="672"/>
        <v/>
      </c>
      <c r="BV408" s="1281" t="str">
        <f t="shared" si="673"/>
        <v/>
      </c>
      <c r="BW408" s="1281" t="str">
        <f t="shared" si="674"/>
        <v/>
      </c>
      <c r="BX408" s="1281" t="str">
        <f t="shared" si="675"/>
        <v/>
      </c>
      <c r="BY408" s="1281" t="str">
        <f t="shared" si="676"/>
        <v/>
      </c>
      <c r="BZ408" s="1281" t="str">
        <f t="shared" si="677"/>
        <v/>
      </c>
      <c r="CA408" s="1281" t="str">
        <f t="shared" si="678"/>
        <v/>
      </c>
      <c r="CB408" s="1281" t="str">
        <f t="shared" si="679"/>
        <v/>
      </c>
      <c r="CC408" s="1281" t="str">
        <f t="shared" si="680"/>
        <v/>
      </c>
      <c r="CD408" s="1281" t="str">
        <f t="shared" si="681"/>
        <v/>
      </c>
      <c r="CE408" s="623" t="str">
        <f t="shared" si="682"/>
        <v/>
      </c>
      <c r="CF408" s="623" t="str">
        <f t="shared" si="683"/>
        <v/>
      </c>
      <c r="CG408" s="623" t="str">
        <f t="shared" si="684"/>
        <v/>
      </c>
      <c r="CH408" s="623" t="str">
        <f t="shared" si="685"/>
        <v/>
      </c>
      <c r="CI408" s="623" t="str">
        <f t="shared" si="686"/>
        <v/>
      </c>
      <c r="CJ408" s="623" t="str">
        <f t="shared" si="687"/>
        <v/>
      </c>
      <c r="CK408" s="623" t="str">
        <f t="shared" si="688"/>
        <v/>
      </c>
      <c r="CL408" s="623" t="str">
        <f t="shared" si="689"/>
        <v/>
      </c>
      <c r="CM408" s="623" t="str">
        <f t="shared" si="690"/>
        <v/>
      </c>
      <c r="CN408" s="623" t="str">
        <f t="shared" si="691"/>
        <v/>
      </c>
      <c r="CO408" s="623" t="str">
        <f t="shared" si="692"/>
        <v/>
      </c>
      <c r="CP408" s="623" t="str">
        <f t="shared" si="693"/>
        <v/>
      </c>
      <c r="CQ408" s="1281" t="str">
        <f t="shared" si="694"/>
        <v/>
      </c>
      <c r="CR408" s="1281" t="str">
        <f t="shared" si="695"/>
        <v/>
      </c>
      <c r="CS408" s="1281" t="str">
        <f t="shared" si="696"/>
        <v/>
      </c>
      <c r="CT408" s="1281" t="str">
        <f t="shared" si="697"/>
        <v/>
      </c>
      <c r="CU408" s="1281" t="str">
        <f t="shared" si="698"/>
        <v/>
      </c>
      <c r="CV408" s="1281" t="str">
        <f t="shared" si="699"/>
        <v/>
      </c>
      <c r="CW408" s="1281" t="str">
        <f t="shared" si="700"/>
        <v/>
      </c>
      <c r="CX408" s="1281" t="str">
        <f t="shared" si="701"/>
        <v/>
      </c>
      <c r="CY408" s="1281" t="str">
        <f t="shared" si="702"/>
        <v/>
      </c>
      <c r="CZ408" s="1281" t="str">
        <f t="shared" si="703"/>
        <v/>
      </c>
      <c r="DA408" s="1281" t="str">
        <f t="shared" si="704"/>
        <v/>
      </c>
      <c r="DB408" s="1281" t="str">
        <f t="shared" si="705"/>
        <v/>
      </c>
      <c r="DC408" s="623" t="str">
        <f t="shared" si="706"/>
        <v/>
      </c>
      <c r="DD408" s="623" t="str">
        <f t="shared" si="707"/>
        <v/>
      </c>
      <c r="DE408" s="623" t="str">
        <f t="shared" si="708"/>
        <v/>
      </c>
      <c r="DF408" s="623" t="str">
        <f t="shared" si="709"/>
        <v/>
      </c>
      <c r="DG408" s="623" t="str">
        <f t="shared" si="710"/>
        <v/>
      </c>
      <c r="DH408" s="623" t="str">
        <f t="shared" si="711"/>
        <v/>
      </c>
      <c r="DI408" s="623" t="str">
        <f t="shared" si="712"/>
        <v/>
      </c>
      <c r="DJ408" s="623" t="str">
        <f t="shared" si="713"/>
        <v/>
      </c>
      <c r="DK408" s="623" t="str">
        <f t="shared" si="714"/>
        <v/>
      </c>
      <c r="DL408" s="623" t="str">
        <f t="shared" si="715"/>
        <v/>
      </c>
      <c r="DM408" s="623" t="str">
        <f t="shared" si="716"/>
        <v/>
      </c>
      <c r="DN408" s="623" t="str">
        <f t="shared" si="717"/>
        <v/>
      </c>
      <c r="DO408" s="1281" t="str">
        <f t="shared" si="718"/>
        <v/>
      </c>
      <c r="DP408" s="1281" t="str">
        <f t="shared" si="719"/>
        <v/>
      </c>
      <c r="DQ408" s="1281" t="str">
        <f t="shared" si="720"/>
        <v/>
      </c>
      <c r="DR408" s="1281" t="str">
        <f t="shared" si="721"/>
        <v/>
      </c>
      <c r="DS408" s="1281" t="str">
        <f t="shared" si="722"/>
        <v/>
      </c>
      <c r="DT408" s="1281" t="str">
        <f t="shared" si="723"/>
        <v/>
      </c>
      <c r="DU408" s="1281" t="str">
        <f t="shared" si="724"/>
        <v/>
      </c>
      <c r="DV408" s="1281" t="str">
        <f t="shared" si="725"/>
        <v/>
      </c>
      <c r="DW408" s="1281" t="str">
        <f t="shared" si="726"/>
        <v/>
      </c>
      <c r="DX408" s="1281" t="str">
        <f t="shared" si="727"/>
        <v/>
      </c>
      <c r="DY408" s="1281" t="str">
        <f t="shared" si="728"/>
        <v/>
      </c>
      <c r="DZ408" s="1281" t="str">
        <f t="shared" si="729"/>
        <v/>
      </c>
      <c r="EA408" s="623" t="str">
        <f t="shared" si="730"/>
        <v/>
      </c>
      <c r="EB408" s="623" t="str">
        <f t="shared" si="731"/>
        <v/>
      </c>
      <c r="EC408" s="623" t="str">
        <f t="shared" si="732"/>
        <v/>
      </c>
      <c r="ED408" s="623" t="str">
        <f t="shared" si="733"/>
        <v/>
      </c>
      <c r="EE408" s="623" t="str">
        <f t="shared" si="734"/>
        <v/>
      </c>
      <c r="EF408" s="623" t="str">
        <f t="shared" si="735"/>
        <v/>
      </c>
      <c r="EG408" s="623" t="str">
        <f t="shared" si="736"/>
        <v/>
      </c>
      <c r="EH408" s="623" t="str">
        <f t="shared" si="737"/>
        <v/>
      </c>
      <c r="EI408" s="623" t="str">
        <f t="shared" si="738"/>
        <v/>
      </c>
      <c r="EJ408" s="623" t="str">
        <f t="shared" si="739"/>
        <v/>
      </c>
      <c r="EK408" s="623" t="str">
        <f t="shared" si="740"/>
        <v/>
      </c>
      <c r="EL408" s="623" t="str">
        <f t="shared" si="741"/>
        <v/>
      </c>
    </row>
    <row r="409" spans="1:142">
      <c r="A409" s="7" t="str">
        <f>IF('Rent Roll_RedIQ 1'!B402&gt;0,'Rent Roll_RedIQ 1'!B402,"")</f>
        <v/>
      </c>
      <c r="B409" s="7" t="str">
        <f>IF('Rent Roll_RedIQ 1'!C402&gt;0,'Rent Roll_RedIQ 1'!C402,"")</f>
        <v/>
      </c>
      <c r="C409" s="614">
        <f>IF('Rent Roll_RedIQ 1'!K402&gt;0,'Rent Roll_RedIQ 1'!K402,0)</f>
        <v>0</v>
      </c>
      <c r="D409" s="615" t="str">
        <f>IF('Rent Roll_RedIQ 1'!J402&gt;0,'Rent Roll_RedIQ 1'!J402,"")</f>
        <v/>
      </c>
      <c r="E409" s="624" t="str">
        <f t="shared" si="649"/>
        <v/>
      </c>
      <c r="F409" s="194"/>
      <c r="G409" s="194"/>
      <c r="H409" s="616" t="str">
        <f t="shared" si="749"/>
        <v/>
      </c>
      <c r="I409" s="1200">
        <f>IF('Rent Roll_RedIQ 1'!S402&gt;0,'Rent Roll_RedIQ 1'!S402,Purchase_Date-1)</f>
        <v>45991</v>
      </c>
      <c r="J409" s="617" t="str">
        <f t="shared" si="750"/>
        <v/>
      </c>
      <c r="K409" s="1205">
        <f t="shared" si="751"/>
        <v>46356</v>
      </c>
      <c r="L409" s="618" t="str">
        <f t="shared" si="750"/>
        <v/>
      </c>
      <c r="M409" s="1208">
        <f t="shared" si="752"/>
        <v>46721</v>
      </c>
      <c r="N409" s="614" t="str">
        <f t="shared" si="650"/>
        <v/>
      </c>
      <c r="O409" s="614" t="str">
        <f t="shared" si="651"/>
        <v/>
      </c>
      <c r="P409" s="614" t="str">
        <f t="shared" si="652"/>
        <v/>
      </c>
      <c r="Q409" s="614" t="str">
        <f t="shared" si="653"/>
        <v/>
      </c>
      <c r="R409" s="614" t="str">
        <f t="shared" si="654"/>
        <v/>
      </c>
      <c r="S409" s="614" t="str">
        <f t="shared" si="655"/>
        <v/>
      </c>
      <c r="T409" s="614" t="str">
        <f t="shared" si="656"/>
        <v/>
      </c>
      <c r="U409" s="619"/>
      <c r="V409" s="614"/>
      <c r="W409" s="620" t="str">
        <f t="shared" si="746"/>
        <v/>
      </c>
      <c r="X409" s="620" t="str">
        <f t="shared" si="746"/>
        <v/>
      </c>
      <c r="Y409" s="620" t="str">
        <f t="shared" si="746"/>
        <v/>
      </c>
      <c r="Z409" s="620" t="str">
        <f t="shared" si="746"/>
        <v/>
      </c>
      <c r="AA409" s="620" t="str">
        <f t="shared" si="746"/>
        <v/>
      </c>
      <c r="AB409" s="620" t="str">
        <f t="shared" si="746"/>
        <v/>
      </c>
      <c r="AC409" s="620" t="str">
        <f t="shared" si="746"/>
        <v/>
      </c>
      <c r="AD409" s="620" t="str">
        <f t="shared" si="746"/>
        <v/>
      </c>
      <c r="AE409" s="620" t="str">
        <f t="shared" si="746"/>
        <v/>
      </c>
      <c r="AF409" s="620" t="str">
        <f t="shared" si="746"/>
        <v/>
      </c>
      <c r="AG409" s="620" t="str">
        <f t="shared" si="746"/>
        <v/>
      </c>
      <c r="AH409" s="620" t="str">
        <f t="shared" si="746"/>
        <v/>
      </c>
      <c r="AI409" s="621" t="str">
        <f t="shared" si="747"/>
        <v/>
      </c>
      <c r="AJ409" s="621" t="str">
        <f t="shared" si="747"/>
        <v/>
      </c>
      <c r="AK409" s="621" t="str">
        <f t="shared" si="747"/>
        <v/>
      </c>
      <c r="AL409" s="621" t="str">
        <f t="shared" si="747"/>
        <v/>
      </c>
      <c r="AM409" s="621" t="str">
        <f t="shared" si="747"/>
        <v/>
      </c>
      <c r="AN409" s="621" t="str">
        <f t="shared" si="747"/>
        <v/>
      </c>
      <c r="AO409" s="621" t="str">
        <f t="shared" si="747"/>
        <v/>
      </c>
      <c r="AP409" s="621" t="str">
        <f t="shared" si="747"/>
        <v/>
      </c>
      <c r="AQ409" s="621" t="str">
        <f t="shared" si="747"/>
        <v/>
      </c>
      <c r="AR409" s="621" t="str">
        <f t="shared" si="747"/>
        <v/>
      </c>
      <c r="AS409" s="621" t="str">
        <f t="shared" si="747"/>
        <v/>
      </c>
      <c r="AT409" s="621" t="str">
        <f t="shared" si="747"/>
        <v/>
      </c>
      <c r="AU409" s="622" t="str">
        <f t="shared" si="757"/>
        <v/>
      </c>
      <c r="AV409" s="622" t="str">
        <f t="shared" si="755"/>
        <v/>
      </c>
      <c r="AW409" s="622" t="str">
        <f t="shared" si="755"/>
        <v/>
      </c>
      <c r="AX409" s="622" t="str">
        <f t="shared" si="755"/>
        <v/>
      </c>
      <c r="AY409" s="622" t="str">
        <f t="shared" si="755"/>
        <v/>
      </c>
      <c r="AZ409" s="622" t="str">
        <f t="shared" si="755"/>
        <v/>
      </c>
      <c r="BA409" s="622" t="str">
        <f t="shared" si="755"/>
        <v/>
      </c>
      <c r="BB409" s="622" t="str">
        <f t="shared" si="755"/>
        <v/>
      </c>
      <c r="BC409" s="622" t="str">
        <f t="shared" si="755"/>
        <v/>
      </c>
      <c r="BD409" s="622" t="str">
        <f t="shared" si="755"/>
        <v/>
      </c>
      <c r="BE409" s="622" t="str">
        <f t="shared" si="755"/>
        <v/>
      </c>
      <c r="BF409" s="622" t="str">
        <f t="shared" si="755"/>
        <v/>
      </c>
      <c r="BG409" s="623" t="str">
        <f t="shared" si="658"/>
        <v/>
      </c>
      <c r="BH409" s="623" t="str">
        <f t="shared" si="659"/>
        <v/>
      </c>
      <c r="BI409" s="623" t="str">
        <f t="shared" si="660"/>
        <v/>
      </c>
      <c r="BJ409" s="623" t="str">
        <f t="shared" si="661"/>
        <v/>
      </c>
      <c r="BK409" s="623" t="str">
        <f t="shared" si="662"/>
        <v/>
      </c>
      <c r="BL409" s="623" t="str">
        <f t="shared" si="663"/>
        <v/>
      </c>
      <c r="BM409" s="623" t="str">
        <f t="shared" si="664"/>
        <v/>
      </c>
      <c r="BN409" s="623" t="str">
        <f t="shared" si="665"/>
        <v/>
      </c>
      <c r="BO409" s="623" t="str">
        <f t="shared" si="666"/>
        <v/>
      </c>
      <c r="BP409" s="623" t="str">
        <f t="shared" si="667"/>
        <v/>
      </c>
      <c r="BQ409" s="623" t="str">
        <f t="shared" si="668"/>
        <v/>
      </c>
      <c r="BR409" s="623" t="str">
        <f t="shared" si="669"/>
        <v/>
      </c>
      <c r="BS409" s="1281" t="str">
        <f t="shared" si="670"/>
        <v/>
      </c>
      <c r="BT409" s="1281" t="str">
        <f t="shared" si="671"/>
        <v/>
      </c>
      <c r="BU409" s="1281" t="str">
        <f t="shared" si="672"/>
        <v/>
      </c>
      <c r="BV409" s="1281" t="str">
        <f t="shared" si="673"/>
        <v/>
      </c>
      <c r="BW409" s="1281" t="str">
        <f t="shared" si="674"/>
        <v/>
      </c>
      <c r="BX409" s="1281" t="str">
        <f t="shared" si="675"/>
        <v/>
      </c>
      <c r="BY409" s="1281" t="str">
        <f t="shared" si="676"/>
        <v/>
      </c>
      <c r="BZ409" s="1281" t="str">
        <f t="shared" si="677"/>
        <v/>
      </c>
      <c r="CA409" s="1281" t="str">
        <f t="shared" si="678"/>
        <v/>
      </c>
      <c r="CB409" s="1281" t="str">
        <f t="shared" si="679"/>
        <v/>
      </c>
      <c r="CC409" s="1281" t="str">
        <f t="shared" si="680"/>
        <v/>
      </c>
      <c r="CD409" s="1281" t="str">
        <f t="shared" si="681"/>
        <v/>
      </c>
      <c r="CE409" s="623" t="str">
        <f t="shared" si="682"/>
        <v/>
      </c>
      <c r="CF409" s="623" t="str">
        <f t="shared" si="683"/>
        <v/>
      </c>
      <c r="CG409" s="623" t="str">
        <f t="shared" si="684"/>
        <v/>
      </c>
      <c r="CH409" s="623" t="str">
        <f t="shared" si="685"/>
        <v/>
      </c>
      <c r="CI409" s="623" t="str">
        <f t="shared" si="686"/>
        <v/>
      </c>
      <c r="CJ409" s="623" t="str">
        <f t="shared" si="687"/>
        <v/>
      </c>
      <c r="CK409" s="623" t="str">
        <f t="shared" si="688"/>
        <v/>
      </c>
      <c r="CL409" s="623" t="str">
        <f t="shared" si="689"/>
        <v/>
      </c>
      <c r="CM409" s="623" t="str">
        <f t="shared" si="690"/>
        <v/>
      </c>
      <c r="CN409" s="623" t="str">
        <f t="shared" si="691"/>
        <v/>
      </c>
      <c r="CO409" s="623" t="str">
        <f t="shared" si="692"/>
        <v/>
      </c>
      <c r="CP409" s="623" t="str">
        <f t="shared" si="693"/>
        <v/>
      </c>
      <c r="CQ409" s="1281" t="str">
        <f t="shared" si="694"/>
        <v/>
      </c>
      <c r="CR409" s="1281" t="str">
        <f t="shared" si="695"/>
        <v/>
      </c>
      <c r="CS409" s="1281" t="str">
        <f t="shared" si="696"/>
        <v/>
      </c>
      <c r="CT409" s="1281" t="str">
        <f t="shared" si="697"/>
        <v/>
      </c>
      <c r="CU409" s="1281" t="str">
        <f t="shared" si="698"/>
        <v/>
      </c>
      <c r="CV409" s="1281" t="str">
        <f t="shared" si="699"/>
        <v/>
      </c>
      <c r="CW409" s="1281" t="str">
        <f t="shared" si="700"/>
        <v/>
      </c>
      <c r="CX409" s="1281" t="str">
        <f t="shared" si="701"/>
        <v/>
      </c>
      <c r="CY409" s="1281" t="str">
        <f t="shared" si="702"/>
        <v/>
      </c>
      <c r="CZ409" s="1281" t="str">
        <f t="shared" si="703"/>
        <v/>
      </c>
      <c r="DA409" s="1281" t="str">
        <f t="shared" si="704"/>
        <v/>
      </c>
      <c r="DB409" s="1281" t="str">
        <f t="shared" si="705"/>
        <v/>
      </c>
      <c r="DC409" s="623" t="str">
        <f t="shared" si="706"/>
        <v/>
      </c>
      <c r="DD409" s="623" t="str">
        <f t="shared" si="707"/>
        <v/>
      </c>
      <c r="DE409" s="623" t="str">
        <f t="shared" si="708"/>
        <v/>
      </c>
      <c r="DF409" s="623" t="str">
        <f t="shared" si="709"/>
        <v/>
      </c>
      <c r="DG409" s="623" t="str">
        <f t="shared" si="710"/>
        <v/>
      </c>
      <c r="DH409" s="623" t="str">
        <f t="shared" si="711"/>
        <v/>
      </c>
      <c r="DI409" s="623" t="str">
        <f t="shared" si="712"/>
        <v/>
      </c>
      <c r="DJ409" s="623" t="str">
        <f t="shared" si="713"/>
        <v/>
      </c>
      <c r="DK409" s="623" t="str">
        <f t="shared" si="714"/>
        <v/>
      </c>
      <c r="DL409" s="623" t="str">
        <f t="shared" si="715"/>
        <v/>
      </c>
      <c r="DM409" s="623" t="str">
        <f t="shared" si="716"/>
        <v/>
      </c>
      <c r="DN409" s="623" t="str">
        <f t="shared" si="717"/>
        <v/>
      </c>
      <c r="DO409" s="1281" t="str">
        <f t="shared" si="718"/>
        <v/>
      </c>
      <c r="DP409" s="1281" t="str">
        <f t="shared" si="719"/>
        <v/>
      </c>
      <c r="DQ409" s="1281" t="str">
        <f t="shared" si="720"/>
        <v/>
      </c>
      <c r="DR409" s="1281" t="str">
        <f t="shared" si="721"/>
        <v/>
      </c>
      <c r="DS409" s="1281" t="str">
        <f t="shared" si="722"/>
        <v/>
      </c>
      <c r="DT409" s="1281" t="str">
        <f t="shared" si="723"/>
        <v/>
      </c>
      <c r="DU409" s="1281" t="str">
        <f t="shared" si="724"/>
        <v/>
      </c>
      <c r="DV409" s="1281" t="str">
        <f t="shared" si="725"/>
        <v/>
      </c>
      <c r="DW409" s="1281" t="str">
        <f t="shared" si="726"/>
        <v/>
      </c>
      <c r="DX409" s="1281" t="str">
        <f t="shared" si="727"/>
        <v/>
      </c>
      <c r="DY409" s="1281" t="str">
        <f t="shared" si="728"/>
        <v/>
      </c>
      <c r="DZ409" s="1281" t="str">
        <f t="shared" si="729"/>
        <v/>
      </c>
      <c r="EA409" s="623" t="str">
        <f t="shared" si="730"/>
        <v/>
      </c>
      <c r="EB409" s="623" t="str">
        <f t="shared" si="731"/>
        <v/>
      </c>
      <c r="EC409" s="623" t="str">
        <f t="shared" si="732"/>
        <v/>
      </c>
      <c r="ED409" s="623" t="str">
        <f t="shared" si="733"/>
        <v/>
      </c>
      <c r="EE409" s="623" t="str">
        <f t="shared" si="734"/>
        <v/>
      </c>
      <c r="EF409" s="623" t="str">
        <f t="shared" si="735"/>
        <v/>
      </c>
      <c r="EG409" s="623" t="str">
        <f t="shared" si="736"/>
        <v/>
      </c>
      <c r="EH409" s="623" t="str">
        <f t="shared" si="737"/>
        <v/>
      </c>
      <c r="EI409" s="623" t="str">
        <f t="shared" si="738"/>
        <v/>
      </c>
      <c r="EJ409" s="623" t="str">
        <f t="shared" si="739"/>
        <v/>
      </c>
      <c r="EK409" s="623" t="str">
        <f t="shared" si="740"/>
        <v/>
      </c>
      <c r="EL409" s="623" t="str">
        <f t="shared" si="741"/>
        <v/>
      </c>
    </row>
    <row r="410" spans="1:142">
      <c r="A410" s="7" t="str">
        <f>IF('Rent Roll_RedIQ 1'!B403&gt;0,'Rent Roll_RedIQ 1'!B403,"")</f>
        <v/>
      </c>
      <c r="B410" s="7" t="str">
        <f>IF('Rent Roll_RedIQ 1'!C403&gt;0,'Rent Roll_RedIQ 1'!C403,"")</f>
        <v/>
      </c>
      <c r="C410" s="614">
        <f>IF('Rent Roll_RedIQ 1'!K403&gt;0,'Rent Roll_RedIQ 1'!K403,0)</f>
        <v>0</v>
      </c>
      <c r="D410" s="615" t="str">
        <f>IF('Rent Roll_RedIQ 1'!J403&gt;0,'Rent Roll_RedIQ 1'!J403,"")</f>
        <v/>
      </c>
      <c r="E410" s="624" t="str">
        <f t="shared" si="649"/>
        <v/>
      </c>
      <c r="F410" s="194"/>
      <c r="G410" s="194"/>
      <c r="H410" s="616" t="str">
        <f t="shared" si="749"/>
        <v/>
      </c>
      <c r="I410" s="1200">
        <f>IF('Rent Roll_RedIQ 1'!S403&gt;0,'Rent Roll_RedIQ 1'!S403,Purchase_Date-1)</f>
        <v>45991</v>
      </c>
      <c r="J410" s="617" t="str">
        <f t="shared" si="750"/>
        <v/>
      </c>
      <c r="K410" s="1205">
        <f t="shared" si="751"/>
        <v>46356</v>
      </c>
      <c r="L410" s="618" t="str">
        <f t="shared" si="750"/>
        <v/>
      </c>
      <c r="M410" s="1208">
        <f t="shared" si="752"/>
        <v>46721</v>
      </c>
      <c r="N410" s="614" t="str">
        <f t="shared" si="650"/>
        <v/>
      </c>
      <c r="O410" s="614" t="str">
        <f t="shared" si="651"/>
        <v/>
      </c>
      <c r="P410" s="614" t="str">
        <f t="shared" si="652"/>
        <v/>
      </c>
      <c r="Q410" s="614" t="str">
        <f t="shared" si="653"/>
        <v/>
      </c>
      <c r="R410" s="614" t="str">
        <f t="shared" si="654"/>
        <v/>
      </c>
      <c r="S410" s="614" t="str">
        <f t="shared" si="655"/>
        <v/>
      </c>
      <c r="T410" s="614" t="str">
        <f t="shared" si="656"/>
        <v/>
      </c>
      <c r="U410" s="619"/>
      <c r="V410" s="614"/>
      <c r="W410" s="620" t="str">
        <f t="shared" si="746"/>
        <v/>
      </c>
      <c r="X410" s="620" t="str">
        <f t="shared" si="746"/>
        <v/>
      </c>
      <c r="Y410" s="620" t="str">
        <f t="shared" si="746"/>
        <v/>
      </c>
      <c r="Z410" s="620" t="str">
        <f t="shared" si="746"/>
        <v/>
      </c>
      <c r="AA410" s="620" t="str">
        <f t="shared" si="746"/>
        <v/>
      </c>
      <c r="AB410" s="620" t="str">
        <f t="shared" si="746"/>
        <v/>
      </c>
      <c r="AC410" s="620" t="str">
        <f t="shared" si="746"/>
        <v/>
      </c>
      <c r="AD410" s="620" t="str">
        <f t="shared" si="746"/>
        <v/>
      </c>
      <c r="AE410" s="620" t="str">
        <f t="shared" si="746"/>
        <v/>
      </c>
      <c r="AF410" s="620" t="str">
        <f t="shared" si="746"/>
        <v/>
      </c>
      <c r="AG410" s="620" t="str">
        <f t="shared" si="746"/>
        <v/>
      </c>
      <c r="AH410" s="620" t="str">
        <f t="shared" si="746"/>
        <v/>
      </c>
      <c r="AI410" s="621" t="str">
        <f t="shared" si="747"/>
        <v/>
      </c>
      <c r="AJ410" s="621" t="str">
        <f t="shared" si="747"/>
        <v/>
      </c>
      <c r="AK410" s="621" t="str">
        <f t="shared" si="747"/>
        <v/>
      </c>
      <c r="AL410" s="621" t="str">
        <f t="shared" si="747"/>
        <v/>
      </c>
      <c r="AM410" s="621" t="str">
        <f t="shared" si="747"/>
        <v/>
      </c>
      <c r="AN410" s="621" t="str">
        <f t="shared" si="747"/>
        <v/>
      </c>
      <c r="AO410" s="621" t="str">
        <f t="shared" si="747"/>
        <v/>
      </c>
      <c r="AP410" s="621" t="str">
        <f t="shared" si="747"/>
        <v/>
      </c>
      <c r="AQ410" s="621" t="str">
        <f t="shared" si="747"/>
        <v/>
      </c>
      <c r="AR410" s="621" t="str">
        <f t="shared" si="747"/>
        <v/>
      </c>
      <c r="AS410" s="621" t="str">
        <f t="shared" si="747"/>
        <v/>
      </c>
      <c r="AT410" s="621" t="str">
        <f t="shared" si="747"/>
        <v/>
      </c>
      <c r="AU410" s="622" t="str">
        <f t="shared" si="757"/>
        <v/>
      </c>
      <c r="AV410" s="622" t="str">
        <f t="shared" si="755"/>
        <v/>
      </c>
      <c r="AW410" s="622" t="str">
        <f t="shared" si="755"/>
        <v/>
      </c>
      <c r="AX410" s="622" t="str">
        <f t="shared" si="755"/>
        <v/>
      </c>
      <c r="AY410" s="622" t="str">
        <f t="shared" si="755"/>
        <v/>
      </c>
      <c r="AZ410" s="622" t="str">
        <f t="shared" si="755"/>
        <v/>
      </c>
      <c r="BA410" s="622" t="str">
        <f t="shared" si="755"/>
        <v/>
      </c>
      <c r="BB410" s="622" t="str">
        <f t="shared" si="755"/>
        <v/>
      </c>
      <c r="BC410" s="622" t="str">
        <f t="shared" si="755"/>
        <v/>
      </c>
      <c r="BD410" s="622" t="str">
        <f t="shared" si="755"/>
        <v/>
      </c>
      <c r="BE410" s="622" t="str">
        <f t="shared" si="755"/>
        <v/>
      </c>
      <c r="BF410" s="622" t="str">
        <f t="shared" si="755"/>
        <v/>
      </c>
      <c r="BG410" s="623" t="str">
        <f t="shared" si="658"/>
        <v/>
      </c>
      <c r="BH410" s="623" t="str">
        <f t="shared" si="659"/>
        <v/>
      </c>
      <c r="BI410" s="623" t="str">
        <f t="shared" si="660"/>
        <v/>
      </c>
      <c r="BJ410" s="623" t="str">
        <f t="shared" si="661"/>
        <v/>
      </c>
      <c r="BK410" s="623" t="str">
        <f t="shared" si="662"/>
        <v/>
      </c>
      <c r="BL410" s="623" t="str">
        <f t="shared" si="663"/>
        <v/>
      </c>
      <c r="BM410" s="623" t="str">
        <f t="shared" si="664"/>
        <v/>
      </c>
      <c r="BN410" s="623" t="str">
        <f t="shared" si="665"/>
        <v/>
      </c>
      <c r="BO410" s="623" t="str">
        <f t="shared" si="666"/>
        <v/>
      </c>
      <c r="BP410" s="623" t="str">
        <f t="shared" si="667"/>
        <v/>
      </c>
      <c r="BQ410" s="623" t="str">
        <f t="shared" si="668"/>
        <v/>
      </c>
      <c r="BR410" s="623" t="str">
        <f t="shared" si="669"/>
        <v/>
      </c>
      <c r="BS410" s="1281" t="str">
        <f t="shared" si="670"/>
        <v/>
      </c>
      <c r="BT410" s="1281" t="str">
        <f t="shared" si="671"/>
        <v/>
      </c>
      <c r="BU410" s="1281" t="str">
        <f t="shared" si="672"/>
        <v/>
      </c>
      <c r="BV410" s="1281" t="str">
        <f t="shared" si="673"/>
        <v/>
      </c>
      <c r="BW410" s="1281" t="str">
        <f t="shared" si="674"/>
        <v/>
      </c>
      <c r="BX410" s="1281" t="str">
        <f t="shared" si="675"/>
        <v/>
      </c>
      <c r="BY410" s="1281" t="str">
        <f t="shared" si="676"/>
        <v/>
      </c>
      <c r="BZ410" s="1281" t="str">
        <f t="shared" si="677"/>
        <v/>
      </c>
      <c r="CA410" s="1281" t="str">
        <f t="shared" si="678"/>
        <v/>
      </c>
      <c r="CB410" s="1281" t="str">
        <f t="shared" si="679"/>
        <v/>
      </c>
      <c r="CC410" s="1281" t="str">
        <f t="shared" si="680"/>
        <v/>
      </c>
      <c r="CD410" s="1281" t="str">
        <f t="shared" si="681"/>
        <v/>
      </c>
      <c r="CE410" s="623" t="str">
        <f t="shared" si="682"/>
        <v/>
      </c>
      <c r="CF410" s="623" t="str">
        <f t="shared" si="683"/>
        <v/>
      </c>
      <c r="CG410" s="623" t="str">
        <f t="shared" si="684"/>
        <v/>
      </c>
      <c r="CH410" s="623" t="str">
        <f t="shared" si="685"/>
        <v/>
      </c>
      <c r="CI410" s="623" t="str">
        <f t="shared" si="686"/>
        <v/>
      </c>
      <c r="CJ410" s="623" t="str">
        <f t="shared" si="687"/>
        <v/>
      </c>
      <c r="CK410" s="623" t="str">
        <f t="shared" si="688"/>
        <v/>
      </c>
      <c r="CL410" s="623" t="str">
        <f t="shared" si="689"/>
        <v/>
      </c>
      <c r="CM410" s="623" t="str">
        <f t="shared" si="690"/>
        <v/>
      </c>
      <c r="CN410" s="623" t="str">
        <f t="shared" si="691"/>
        <v/>
      </c>
      <c r="CO410" s="623" t="str">
        <f t="shared" si="692"/>
        <v/>
      </c>
      <c r="CP410" s="623" t="str">
        <f t="shared" si="693"/>
        <v/>
      </c>
      <c r="CQ410" s="1281" t="str">
        <f t="shared" si="694"/>
        <v/>
      </c>
      <c r="CR410" s="1281" t="str">
        <f t="shared" si="695"/>
        <v/>
      </c>
      <c r="CS410" s="1281" t="str">
        <f t="shared" si="696"/>
        <v/>
      </c>
      <c r="CT410" s="1281" t="str">
        <f t="shared" si="697"/>
        <v/>
      </c>
      <c r="CU410" s="1281" t="str">
        <f t="shared" si="698"/>
        <v/>
      </c>
      <c r="CV410" s="1281" t="str">
        <f t="shared" si="699"/>
        <v/>
      </c>
      <c r="CW410" s="1281" t="str">
        <f t="shared" si="700"/>
        <v/>
      </c>
      <c r="CX410" s="1281" t="str">
        <f t="shared" si="701"/>
        <v/>
      </c>
      <c r="CY410" s="1281" t="str">
        <f t="shared" si="702"/>
        <v/>
      </c>
      <c r="CZ410" s="1281" t="str">
        <f t="shared" si="703"/>
        <v/>
      </c>
      <c r="DA410" s="1281" t="str">
        <f t="shared" si="704"/>
        <v/>
      </c>
      <c r="DB410" s="1281" t="str">
        <f t="shared" si="705"/>
        <v/>
      </c>
      <c r="DC410" s="623" t="str">
        <f t="shared" si="706"/>
        <v/>
      </c>
      <c r="DD410" s="623" t="str">
        <f t="shared" si="707"/>
        <v/>
      </c>
      <c r="DE410" s="623" t="str">
        <f t="shared" si="708"/>
        <v/>
      </c>
      <c r="DF410" s="623" t="str">
        <f t="shared" si="709"/>
        <v/>
      </c>
      <c r="DG410" s="623" t="str">
        <f t="shared" si="710"/>
        <v/>
      </c>
      <c r="DH410" s="623" t="str">
        <f t="shared" si="711"/>
        <v/>
      </c>
      <c r="DI410" s="623" t="str">
        <f t="shared" si="712"/>
        <v/>
      </c>
      <c r="DJ410" s="623" t="str">
        <f t="shared" si="713"/>
        <v/>
      </c>
      <c r="DK410" s="623" t="str">
        <f t="shared" si="714"/>
        <v/>
      </c>
      <c r="DL410" s="623" t="str">
        <f t="shared" si="715"/>
        <v/>
      </c>
      <c r="DM410" s="623" t="str">
        <f t="shared" si="716"/>
        <v/>
      </c>
      <c r="DN410" s="623" t="str">
        <f t="shared" si="717"/>
        <v/>
      </c>
      <c r="DO410" s="1281" t="str">
        <f t="shared" si="718"/>
        <v/>
      </c>
      <c r="DP410" s="1281" t="str">
        <f t="shared" si="719"/>
        <v/>
      </c>
      <c r="DQ410" s="1281" t="str">
        <f t="shared" si="720"/>
        <v/>
      </c>
      <c r="DR410" s="1281" t="str">
        <f t="shared" si="721"/>
        <v/>
      </c>
      <c r="DS410" s="1281" t="str">
        <f t="shared" si="722"/>
        <v/>
      </c>
      <c r="DT410" s="1281" t="str">
        <f t="shared" si="723"/>
        <v/>
      </c>
      <c r="DU410" s="1281" t="str">
        <f t="shared" si="724"/>
        <v/>
      </c>
      <c r="DV410" s="1281" t="str">
        <f t="shared" si="725"/>
        <v/>
      </c>
      <c r="DW410" s="1281" t="str">
        <f t="shared" si="726"/>
        <v/>
      </c>
      <c r="DX410" s="1281" t="str">
        <f t="shared" si="727"/>
        <v/>
      </c>
      <c r="DY410" s="1281" t="str">
        <f t="shared" si="728"/>
        <v/>
      </c>
      <c r="DZ410" s="1281" t="str">
        <f t="shared" si="729"/>
        <v/>
      </c>
      <c r="EA410" s="623" t="str">
        <f t="shared" si="730"/>
        <v/>
      </c>
      <c r="EB410" s="623" t="str">
        <f t="shared" si="731"/>
        <v/>
      </c>
      <c r="EC410" s="623" t="str">
        <f t="shared" si="732"/>
        <v/>
      </c>
      <c r="ED410" s="623" t="str">
        <f t="shared" si="733"/>
        <v/>
      </c>
      <c r="EE410" s="623" t="str">
        <f t="shared" si="734"/>
        <v/>
      </c>
      <c r="EF410" s="623" t="str">
        <f t="shared" si="735"/>
        <v/>
      </c>
      <c r="EG410" s="623" t="str">
        <f t="shared" si="736"/>
        <v/>
      </c>
      <c r="EH410" s="623" t="str">
        <f t="shared" si="737"/>
        <v/>
      </c>
      <c r="EI410" s="623" t="str">
        <f t="shared" si="738"/>
        <v/>
      </c>
      <c r="EJ410" s="623" t="str">
        <f t="shared" si="739"/>
        <v/>
      </c>
      <c r="EK410" s="623" t="str">
        <f t="shared" si="740"/>
        <v/>
      </c>
      <c r="EL410" s="623" t="str">
        <f t="shared" si="741"/>
        <v/>
      </c>
    </row>
    <row r="411" spans="1:142">
      <c r="A411" s="7" t="str">
        <f>IF('Rent Roll_RedIQ 1'!B404&gt;0,'Rent Roll_RedIQ 1'!B404,"")</f>
        <v/>
      </c>
      <c r="B411" s="7" t="str">
        <f>IF('Rent Roll_RedIQ 1'!C404&gt;0,'Rent Roll_RedIQ 1'!C404,"")</f>
        <v/>
      </c>
      <c r="C411" s="614">
        <f>IF('Rent Roll_RedIQ 1'!K404&gt;0,'Rent Roll_RedIQ 1'!K404,0)</f>
        <v>0</v>
      </c>
      <c r="D411" s="615" t="str">
        <f>IF('Rent Roll_RedIQ 1'!J404&gt;0,'Rent Roll_RedIQ 1'!J404,"")</f>
        <v/>
      </c>
      <c r="E411" s="624" t="str">
        <f t="shared" si="649"/>
        <v/>
      </c>
      <c r="F411" s="194"/>
      <c r="G411" s="194"/>
      <c r="H411" s="616" t="str">
        <f t="shared" si="749"/>
        <v/>
      </c>
      <c r="I411" s="1200">
        <f>IF('Rent Roll_RedIQ 1'!S404&gt;0,'Rent Roll_RedIQ 1'!S404,Purchase_Date-1)</f>
        <v>45991</v>
      </c>
      <c r="J411" s="617" t="str">
        <f t="shared" si="750"/>
        <v/>
      </c>
      <c r="K411" s="1205">
        <f t="shared" si="751"/>
        <v>46356</v>
      </c>
      <c r="L411" s="618" t="str">
        <f t="shared" si="750"/>
        <v/>
      </c>
      <c r="M411" s="1208">
        <f t="shared" si="752"/>
        <v>46721</v>
      </c>
      <c r="N411" s="614" t="str">
        <f t="shared" si="650"/>
        <v/>
      </c>
      <c r="O411" s="614" t="str">
        <f t="shared" si="651"/>
        <v/>
      </c>
      <c r="P411" s="614" t="str">
        <f t="shared" si="652"/>
        <v/>
      </c>
      <c r="Q411" s="614" t="str">
        <f t="shared" si="653"/>
        <v/>
      </c>
      <c r="R411" s="614" t="str">
        <f t="shared" si="654"/>
        <v/>
      </c>
      <c r="S411" s="614" t="str">
        <f t="shared" si="655"/>
        <v/>
      </c>
      <c r="T411" s="614" t="str">
        <f t="shared" si="656"/>
        <v/>
      </c>
      <c r="U411" s="619"/>
      <c r="V411" s="614"/>
      <c r="W411" s="620" t="str">
        <f t="shared" si="746"/>
        <v/>
      </c>
      <c r="X411" s="620" t="str">
        <f t="shared" si="746"/>
        <v/>
      </c>
      <c r="Y411" s="620" t="str">
        <f t="shared" si="746"/>
        <v/>
      </c>
      <c r="Z411" s="620" t="str">
        <f t="shared" si="746"/>
        <v/>
      </c>
      <c r="AA411" s="620" t="str">
        <f t="shared" si="746"/>
        <v/>
      </c>
      <c r="AB411" s="620" t="str">
        <f t="shared" si="746"/>
        <v/>
      </c>
      <c r="AC411" s="620" t="str">
        <f t="shared" si="746"/>
        <v/>
      </c>
      <c r="AD411" s="620" t="str">
        <f t="shared" si="746"/>
        <v/>
      </c>
      <c r="AE411" s="620" t="str">
        <f t="shared" si="746"/>
        <v/>
      </c>
      <c r="AF411" s="620" t="str">
        <f t="shared" si="746"/>
        <v/>
      </c>
      <c r="AG411" s="620" t="str">
        <f t="shared" si="746"/>
        <v/>
      </c>
      <c r="AH411" s="620" t="str">
        <f t="shared" si="746"/>
        <v/>
      </c>
      <c r="AI411" s="621" t="str">
        <f t="shared" si="747"/>
        <v/>
      </c>
      <c r="AJ411" s="621" t="str">
        <f t="shared" si="747"/>
        <v/>
      </c>
      <c r="AK411" s="621" t="str">
        <f t="shared" si="747"/>
        <v/>
      </c>
      <c r="AL411" s="621" t="str">
        <f t="shared" si="747"/>
        <v/>
      </c>
      <c r="AM411" s="621" t="str">
        <f t="shared" si="747"/>
        <v/>
      </c>
      <c r="AN411" s="621" t="str">
        <f t="shared" si="747"/>
        <v/>
      </c>
      <c r="AO411" s="621" t="str">
        <f t="shared" si="747"/>
        <v/>
      </c>
      <c r="AP411" s="621" t="str">
        <f t="shared" si="747"/>
        <v/>
      </c>
      <c r="AQ411" s="621" t="str">
        <f t="shared" si="747"/>
        <v/>
      </c>
      <c r="AR411" s="621" t="str">
        <f t="shared" si="747"/>
        <v/>
      </c>
      <c r="AS411" s="621" t="str">
        <f t="shared" si="747"/>
        <v/>
      </c>
      <c r="AT411" s="621" t="str">
        <f t="shared" si="747"/>
        <v/>
      </c>
      <c r="AU411" s="622" t="str">
        <f t="shared" si="757"/>
        <v/>
      </c>
      <c r="AV411" s="622" t="str">
        <f t="shared" si="755"/>
        <v/>
      </c>
      <c r="AW411" s="622" t="str">
        <f t="shared" si="755"/>
        <v/>
      </c>
      <c r="AX411" s="622" t="str">
        <f t="shared" si="755"/>
        <v/>
      </c>
      <c r="AY411" s="622" t="str">
        <f t="shared" si="755"/>
        <v/>
      </c>
      <c r="AZ411" s="622" t="str">
        <f t="shared" si="755"/>
        <v/>
      </c>
      <c r="BA411" s="622" t="str">
        <f t="shared" si="755"/>
        <v/>
      </c>
      <c r="BB411" s="622" t="str">
        <f t="shared" si="755"/>
        <v/>
      </c>
      <c r="BC411" s="622" t="str">
        <f t="shared" si="755"/>
        <v/>
      </c>
      <c r="BD411" s="622" t="str">
        <f t="shared" si="755"/>
        <v/>
      </c>
      <c r="BE411" s="622" t="str">
        <f t="shared" si="755"/>
        <v/>
      </c>
      <c r="BF411" s="622" t="str">
        <f t="shared" si="755"/>
        <v/>
      </c>
      <c r="BG411" s="623" t="str">
        <f t="shared" si="658"/>
        <v/>
      </c>
      <c r="BH411" s="623" t="str">
        <f t="shared" si="659"/>
        <v/>
      </c>
      <c r="BI411" s="623" t="str">
        <f t="shared" si="660"/>
        <v/>
      </c>
      <c r="BJ411" s="623" t="str">
        <f t="shared" si="661"/>
        <v/>
      </c>
      <c r="BK411" s="623" t="str">
        <f t="shared" si="662"/>
        <v/>
      </c>
      <c r="BL411" s="623" t="str">
        <f t="shared" si="663"/>
        <v/>
      </c>
      <c r="BM411" s="623" t="str">
        <f t="shared" si="664"/>
        <v/>
      </c>
      <c r="BN411" s="623" t="str">
        <f t="shared" si="665"/>
        <v/>
      </c>
      <c r="BO411" s="623" t="str">
        <f t="shared" si="666"/>
        <v/>
      </c>
      <c r="BP411" s="623" t="str">
        <f t="shared" si="667"/>
        <v/>
      </c>
      <c r="BQ411" s="623" t="str">
        <f t="shared" si="668"/>
        <v/>
      </c>
      <c r="BR411" s="623" t="str">
        <f t="shared" si="669"/>
        <v/>
      </c>
      <c r="BS411" s="1281" t="str">
        <f t="shared" si="670"/>
        <v/>
      </c>
      <c r="BT411" s="1281" t="str">
        <f t="shared" si="671"/>
        <v/>
      </c>
      <c r="BU411" s="1281" t="str">
        <f t="shared" si="672"/>
        <v/>
      </c>
      <c r="BV411" s="1281" t="str">
        <f t="shared" si="673"/>
        <v/>
      </c>
      <c r="BW411" s="1281" t="str">
        <f t="shared" si="674"/>
        <v/>
      </c>
      <c r="BX411" s="1281" t="str">
        <f t="shared" si="675"/>
        <v/>
      </c>
      <c r="BY411" s="1281" t="str">
        <f t="shared" si="676"/>
        <v/>
      </c>
      <c r="BZ411" s="1281" t="str">
        <f t="shared" si="677"/>
        <v/>
      </c>
      <c r="CA411" s="1281" t="str">
        <f t="shared" si="678"/>
        <v/>
      </c>
      <c r="CB411" s="1281" t="str">
        <f t="shared" si="679"/>
        <v/>
      </c>
      <c r="CC411" s="1281" t="str">
        <f t="shared" si="680"/>
        <v/>
      </c>
      <c r="CD411" s="1281" t="str">
        <f t="shared" si="681"/>
        <v/>
      </c>
      <c r="CE411" s="623" t="str">
        <f t="shared" si="682"/>
        <v/>
      </c>
      <c r="CF411" s="623" t="str">
        <f t="shared" si="683"/>
        <v/>
      </c>
      <c r="CG411" s="623" t="str">
        <f t="shared" si="684"/>
        <v/>
      </c>
      <c r="CH411" s="623" t="str">
        <f t="shared" si="685"/>
        <v/>
      </c>
      <c r="CI411" s="623" t="str">
        <f t="shared" si="686"/>
        <v/>
      </c>
      <c r="CJ411" s="623" t="str">
        <f t="shared" si="687"/>
        <v/>
      </c>
      <c r="CK411" s="623" t="str">
        <f t="shared" si="688"/>
        <v/>
      </c>
      <c r="CL411" s="623" t="str">
        <f t="shared" si="689"/>
        <v/>
      </c>
      <c r="CM411" s="623" t="str">
        <f t="shared" si="690"/>
        <v/>
      </c>
      <c r="CN411" s="623" t="str">
        <f t="shared" si="691"/>
        <v/>
      </c>
      <c r="CO411" s="623" t="str">
        <f t="shared" si="692"/>
        <v/>
      </c>
      <c r="CP411" s="623" t="str">
        <f t="shared" si="693"/>
        <v/>
      </c>
      <c r="CQ411" s="1281" t="str">
        <f t="shared" si="694"/>
        <v/>
      </c>
      <c r="CR411" s="1281" t="str">
        <f t="shared" si="695"/>
        <v/>
      </c>
      <c r="CS411" s="1281" t="str">
        <f t="shared" si="696"/>
        <v/>
      </c>
      <c r="CT411" s="1281" t="str">
        <f t="shared" si="697"/>
        <v/>
      </c>
      <c r="CU411" s="1281" t="str">
        <f t="shared" si="698"/>
        <v/>
      </c>
      <c r="CV411" s="1281" t="str">
        <f t="shared" si="699"/>
        <v/>
      </c>
      <c r="CW411" s="1281" t="str">
        <f t="shared" si="700"/>
        <v/>
      </c>
      <c r="CX411" s="1281" t="str">
        <f t="shared" si="701"/>
        <v/>
      </c>
      <c r="CY411" s="1281" t="str">
        <f t="shared" si="702"/>
        <v/>
      </c>
      <c r="CZ411" s="1281" t="str">
        <f t="shared" si="703"/>
        <v/>
      </c>
      <c r="DA411" s="1281" t="str">
        <f t="shared" si="704"/>
        <v/>
      </c>
      <c r="DB411" s="1281" t="str">
        <f t="shared" si="705"/>
        <v/>
      </c>
      <c r="DC411" s="623" t="str">
        <f t="shared" si="706"/>
        <v/>
      </c>
      <c r="DD411" s="623" t="str">
        <f t="shared" si="707"/>
        <v/>
      </c>
      <c r="DE411" s="623" t="str">
        <f t="shared" si="708"/>
        <v/>
      </c>
      <c r="DF411" s="623" t="str">
        <f t="shared" si="709"/>
        <v/>
      </c>
      <c r="DG411" s="623" t="str">
        <f t="shared" si="710"/>
        <v/>
      </c>
      <c r="DH411" s="623" t="str">
        <f t="shared" si="711"/>
        <v/>
      </c>
      <c r="DI411" s="623" t="str">
        <f t="shared" si="712"/>
        <v/>
      </c>
      <c r="DJ411" s="623" t="str">
        <f t="shared" si="713"/>
        <v/>
      </c>
      <c r="DK411" s="623" t="str">
        <f t="shared" si="714"/>
        <v/>
      </c>
      <c r="DL411" s="623" t="str">
        <f t="shared" si="715"/>
        <v/>
      </c>
      <c r="DM411" s="623" t="str">
        <f t="shared" si="716"/>
        <v/>
      </c>
      <c r="DN411" s="623" t="str">
        <f t="shared" si="717"/>
        <v/>
      </c>
      <c r="DO411" s="1281" t="str">
        <f t="shared" si="718"/>
        <v/>
      </c>
      <c r="DP411" s="1281" t="str">
        <f t="shared" si="719"/>
        <v/>
      </c>
      <c r="DQ411" s="1281" t="str">
        <f t="shared" si="720"/>
        <v/>
      </c>
      <c r="DR411" s="1281" t="str">
        <f t="shared" si="721"/>
        <v/>
      </c>
      <c r="DS411" s="1281" t="str">
        <f t="shared" si="722"/>
        <v/>
      </c>
      <c r="DT411" s="1281" t="str">
        <f t="shared" si="723"/>
        <v/>
      </c>
      <c r="DU411" s="1281" t="str">
        <f t="shared" si="724"/>
        <v/>
      </c>
      <c r="DV411" s="1281" t="str">
        <f t="shared" si="725"/>
        <v/>
      </c>
      <c r="DW411" s="1281" t="str">
        <f t="shared" si="726"/>
        <v/>
      </c>
      <c r="DX411" s="1281" t="str">
        <f t="shared" si="727"/>
        <v/>
      </c>
      <c r="DY411" s="1281" t="str">
        <f t="shared" si="728"/>
        <v/>
      </c>
      <c r="DZ411" s="1281" t="str">
        <f t="shared" si="729"/>
        <v/>
      </c>
      <c r="EA411" s="623" t="str">
        <f t="shared" si="730"/>
        <v/>
      </c>
      <c r="EB411" s="623" t="str">
        <f t="shared" si="731"/>
        <v/>
      </c>
      <c r="EC411" s="623" t="str">
        <f t="shared" si="732"/>
        <v/>
      </c>
      <c r="ED411" s="623" t="str">
        <f t="shared" si="733"/>
        <v/>
      </c>
      <c r="EE411" s="623" t="str">
        <f t="shared" si="734"/>
        <v/>
      </c>
      <c r="EF411" s="623" t="str">
        <f t="shared" si="735"/>
        <v/>
      </c>
      <c r="EG411" s="623" t="str">
        <f t="shared" si="736"/>
        <v/>
      </c>
      <c r="EH411" s="623" t="str">
        <f t="shared" si="737"/>
        <v/>
      </c>
      <c r="EI411" s="623" t="str">
        <f t="shared" si="738"/>
        <v/>
      </c>
      <c r="EJ411" s="623" t="str">
        <f t="shared" si="739"/>
        <v/>
      </c>
      <c r="EK411" s="623" t="str">
        <f t="shared" si="740"/>
        <v/>
      </c>
      <c r="EL411" s="623" t="str">
        <f t="shared" si="741"/>
        <v/>
      </c>
    </row>
    <row r="412" spans="1:142">
      <c r="A412" s="7" t="str">
        <f>IF('Rent Roll_RedIQ 1'!B405&gt;0,'Rent Roll_RedIQ 1'!B405,"")</f>
        <v/>
      </c>
      <c r="B412" s="7" t="str">
        <f>IF('Rent Roll_RedIQ 1'!C405&gt;0,'Rent Roll_RedIQ 1'!C405,"")</f>
        <v/>
      </c>
      <c r="C412" s="614">
        <f>IF('Rent Roll_RedIQ 1'!K405&gt;0,'Rent Roll_RedIQ 1'!K405,0)</f>
        <v>0</v>
      </c>
      <c r="D412" s="615" t="str">
        <f>IF('Rent Roll_RedIQ 1'!J405&gt;0,'Rent Roll_RedIQ 1'!J405,"")</f>
        <v/>
      </c>
      <c r="E412" s="624" t="str">
        <f t="shared" si="649"/>
        <v/>
      </c>
      <c r="F412" s="194"/>
      <c r="G412" s="194"/>
      <c r="H412" s="616" t="str">
        <f t="shared" si="749"/>
        <v/>
      </c>
      <c r="I412" s="1200">
        <f>IF('Rent Roll_RedIQ 1'!S405&gt;0,'Rent Roll_RedIQ 1'!S405,Purchase_Date-1)</f>
        <v>45991</v>
      </c>
      <c r="J412" s="617" t="str">
        <f t="shared" si="750"/>
        <v/>
      </c>
      <c r="K412" s="1205">
        <f t="shared" si="751"/>
        <v>46356</v>
      </c>
      <c r="L412" s="618" t="str">
        <f t="shared" si="750"/>
        <v/>
      </c>
      <c r="M412" s="1208">
        <f t="shared" si="752"/>
        <v>46721</v>
      </c>
      <c r="N412" s="614" t="str">
        <f t="shared" si="650"/>
        <v/>
      </c>
      <c r="O412" s="614" t="str">
        <f t="shared" si="651"/>
        <v/>
      </c>
      <c r="P412" s="614" t="str">
        <f t="shared" si="652"/>
        <v/>
      </c>
      <c r="Q412" s="614" t="str">
        <f t="shared" si="653"/>
        <v/>
      </c>
      <c r="R412" s="614" t="str">
        <f t="shared" si="654"/>
        <v/>
      </c>
      <c r="S412" s="614" t="str">
        <f t="shared" si="655"/>
        <v/>
      </c>
      <c r="T412" s="614" t="str">
        <f t="shared" si="656"/>
        <v/>
      </c>
      <c r="U412" s="619"/>
      <c r="V412" s="614"/>
      <c r="W412" s="620" t="str">
        <f t="shared" si="746"/>
        <v/>
      </c>
      <c r="X412" s="620" t="str">
        <f t="shared" si="746"/>
        <v/>
      </c>
      <c r="Y412" s="620" t="str">
        <f t="shared" si="746"/>
        <v/>
      </c>
      <c r="Z412" s="620" t="str">
        <f t="shared" si="746"/>
        <v/>
      </c>
      <c r="AA412" s="620" t="str">
        <f t="shared" si="746"/>
        <v/>
      </c>
      <c r="AB412" s="620" t="str">
        <f t="shared" si="746"/>
        <v/>
      </c>
      <c r="AC412" s="620" t="str">
        <f t="shared" si="746"/>
        <v/>
      </c>
      <c r="AD412" s="620" t="str">
        <f t="shared" si="746"/>
        <v/>
      </c>
      <c r="AE412" s="620" t="str">
        <f t="shared" si="746"/>
        <v/>
      </c>
      <c r="AF412" s="620" t="str">
        <f t="shared" si="746"/>
        <v/>
      </c>
      <c r="AG412" s="620" t="str">
        <f t="shared" si="746"/>
        <v/>
      </c>
      <c r="AH412" s="620" t="str">
        <f t="shared" si="746"/>
        <v/>
      </c>
      <c r="AI412" s="621" t="str">
        <f t="shared" si="747"/>
        <v/>
      </c>
      <c r="AJ412" s="621" t="str">
        <f t="shared" si="747"/>
        <v/>
      </c>
      <c r="AK412" s="621" t="str">
        <f t="shared" si="747"/>
        <v/>
      </c>
      <c r="AL412" s="621" t="str">
        <f t="shared" si="747"/>
        <v/>
      </c>
      <c r="AM412" s="621" t="str">
        <f t="shared" si="747"/>
        <v/>
      </c>
      <c r="AN412" s="621" t="str">
        <f t="shared" si="747"/>
        <v/>
      </c>
      <c r="AO412" s="621" t="str">
        <f t="shared" si="747"/>
        <v/>
      </c>
      <c r="AP412" s="621" t="str">
        <f t="shared" si="747"/>
        <v/>
      </c>
      <c r="AQ412" s="621" t="str">
        <f t="shared" si="747"/>
        <v/>
      </c>
      <c r="AR412" s="621" t="str">
        <f t="shared" si="747"/>
        <v/>
      </c>
      <c r="AS412" s="621" t="str">
        <f t="shared" si="747"/>
        <v/>
      </c>
      <c r="AT412" s="621" t="str">
        <f t="shared" si="747"/>
        <v/>
      </c>
      <c r="AU412" s="622" t="str">
        <f t="shared" si="757"/>
        <v/>
      </c>
      <c r="AV412" s="622" t="str">
        <f t="shared" si="755"/>
        <v/>
      </c>
      <c r="AW412" s="622" t="str">
        <f t="shared" si="755"/>
        <v/>
      </c>
      <c r="AX412" s="622" t="str">
        <f t="shared" si="755"/>
        <v/>
      </c>
      <c r="AY412" s="622" t="str">
        <f t="shared" si="755"/>
        <v/>
      </c>
      <c r="AZ412" s="622" t="str">
        <f t="shared" si="755"/>
        <v/>
      </c>
      <c r="BA412" s="622" t="str">
        <f t="shared" si="755"/>
        <v/>
      </c>
      <c r="BB412" s="622" t="str">
        <f t="shared" si="755"/>
        <v/>
      </c>
      <c r="BC412" s="622" t="str">
        <f t="shared" si="755"/>
        <v/>
      </c>
      <c r="BD412" s="622" t="str">
        <f t="shared" si="755"/>
        <v/>
      </c>
      <c r="BE412" s="622" t="str">
        <f t="shared" si="755"/>
        <v/>
      </c>
      <c r="BF412" s="622" t="str">
        <f t="shared" si="755"/>
        <v/>
      </c>
      <c r="BG412" s="623" t="str">
        <f t="shared" si="658"/>
        <v/>
      </c>
      <c r="BH412" s="623" t="str">
        <f t="shared" si="659"/>
        <v/>
      </c>
      <c r="BI412" s="623" t="str">
        <f t="shared" si="660"/>
        <v/>
      </c>
      <c r="BJ412" s="623" t="str">
        <f t="shared" si="661"/>
        <v/>
      </c>
      <c r="BK412" s="623" t="str">
        <f t="shared" si="662"/>
        <v/>
      </c>
      <c r="BL412" s="623" t="str">
        <f t="shared" si="663"/>
        <v/>
      </c>
      <c r="BM412" s="623" t="str">
        <f t="shared" si="664"/>
        <v/>
      </c>
      <c r="BN412" s="623" t="str">
        <f t="shared" si="665"/>
        <v/>
      </c>
      <c r="BO412" s="623" t="str">
        <f t="shared" si="666"/>
        <v/>
      </c>
      <c r="BP412" s="623" t="str">
        <f t="shared" si="667"/>
        <v/>
      </c>
      <c r="BQ412" s="623" t="str">
        <f t="shared" si="668"/>
        <v/>
      </c>
      <c r="BR412" s="623" t="str">
        <f t="shared" si="669"/>
        <v/>
      </c>
      <c r="BS412" s="1281" t="str">
        <f t="shared" si="670"/>
        <v/>
      </c>
      <c r="BT412" s="1281" t="str">
        <f t="shared" si="671"/>
        <v/>
      </c>
      <c r="BU412" s="1281" t="str">
        <f t="shared" si="672"/>
        <v/>
      </c>
      <c r="BV412" s="1281" t="str">
        <f t="shared" si="673"/>
        <v/>
      </c>
      <c r="BW412" s="1281" t="str">
        <f t="shared" si="674"/>
        <v/>
      </c>
      <c r="BX412" s="1281" t="str">
        <f t="shared" si="675"/>
        <v/>
      </c>
      <c r="BY412" s="1281" t="str">
        <f t="shared" si="676"/>
        <v/>
      </c>
      <c r="BZ412" s="1281" t="str">
        <f t="shared" si="677"/>
        <v/>
      </c>
      <c r="CA412" s="1281" t="str">
        <f t="shared" si="678"/>
        <v/>
      </c>
      <c r="CB412" s="1281" t="str">
        <f t="shared" si="679"/>
        <v/>
      </c>
      <c r="CC412" s="1281" t="str">
        <f t="shared" si="680"/>
        <v/>
      </c>
      <c r="CD412" s="1281" t="str">
        <f t="shared" si="681"/>
        <v/>
      </c>
      <c r="CE412" s="623" t="str">
        <f t="shared" si="682"/>
        <v/>
      </c>
      <c r="CF412" s="623" t="str">
        <f t="shared" si="683"/>
        <v/>
      </c>
      <c r="CG412" s="623" t="str">
        <f t="shared" si="684"/>
        <v/>
      </c>
      <c r="CH412" s="623" t="str">
        <f t="shared" si="685"/>
        <v/>
      </c>
      <c r="CI412" s="623" t="str">
        <f t="shared" si="686"/>
        <v/>
      </c>
      <c r="CJ412" s="623" t="str">
        <f t="shared" si="687"/>
        <v/>
      </c>
      <c r="CK412" s="623" t="str">
        <f t="shared" si="688"/>
        <v/>
      </c>
      <c r="CL412" s="623" t="str">
        <f t="shared" si="689"/>
        <v/>
      </c>
      <c r="CM412" s="623" t="str">
        <f t="shared" si="690"/>
        <v/>
      </c>
      <c r="CN412" s="623" t="str">
        <f t="shared" si="691"/>
        <v/>
      </c>
      <c r="CO412" s="623" t="str">
        <f t="shared" si="692"/>
        <v/>
      </c>
      <c r="CP412" s="623" t="str">
        <f t="shared" si="693"/>
        <v/>
      </c>
      <c r="CQ412" s="1281" t="str">
        <f t="shared" si="694"/>
        <v/>
      </c>
      <c r="CR412" s="1281" t="str">
        <f t="shared" si="695"/>
        <v/>
      </c>
      <c r="CS412" s="1281" t="str">
        <f t="shared" si="696"/>
        <v/>
      </c>
      <c r="CT412" s="1281" t="str">
        <f t="shared" si="697"/>
        <v/>
      </c>
      <c r="CU412" s="1281" t="str">
        <f t="shared" si="698"/>
        <v/>
      </c>
      <c r="CV412" s="1281" t="str">
        <f t="shared" si="699"/>
        <v/>
      </c>
      <c r="CW412" s="1281" t="str">
        <f t="shared" si="700"/>
        <v/>
      </c>
      <c r="CX412" s="1281" t="str">
        <f t="shared" si="701"/>
        <v/>
      </c>
      <c r="CY412" s="1281" t="str">
        <f t="shared" si="702"/>
        <v/>
      </c>
      <c r="CZ412" s="1281" t="str">
        <f t="shared" si="703"/>
        <v/>
      </c>
      <c r="DA412" s="1281" t="str">
        <f t="shared" si="704"/>
        <v/>
      </c>
      <c r="DB412" s="1281" t="str">
        <f t="shared" si="705"/>
        <v/>
      </c>
      <c r="DC412" s="623" t="str">
        <f t="shared" si="706"/>
        <v/>
      </c>
      <c r="DD412" s="623" t="str">
        <f t="shared" si="707"/>
        <v/>
      </c>
      <c r="DE412" s="623" t="str">
        <f t="shared" si="708"/>
        <v/>
      </c>
      <c r="DF412" s="623" t="str">
        <f t="shared" si="709"/>
        <v/>
      </c>
      <c r="DG412" s="623" t="str">
        <f t="shared" si="710"/>
        <v/>
      </c>
      <c r="DH412" s="623" t="str">
        <f t="shared" si="711"/>
        <v/>
      </c>
      <c r="DI412" s="623" t="str">
        <f t="shared" si="712"/>
        <v/>
      </c>
      <c r="DJ412" s="623" t="str">
        <f t="shared" si="713"/>
        <v/>
      </c>
      <c r="DK412" s="623" t="str">
        <f t="shared" si="714"/>
        <v/>
      </c>
      <c r="DL412" s="623" t="str">
        <f t="shared" si="715"/>
        <v/>
      </c>
      <c r="DM412" s="623" t="str">
        <f t="shared" si="716"/>
        <v/>
      </c>
      <c r="DN412" s="623" t="str">
        <f t="shared" si="717"/>
        <v/>
      </c>
      <c r="DO412" s="1281" t="str">
        <f t="shared" si="718"/>
        <v/>
      </c>
      <c r="DP412" s="1281" t="str">
        <f t="shared" si="719"/>
        <v/>
      </c>
      <c r="DQ412" s="1281" t="str">
        <f t="shared" si="720"/>
        <v/>
      </c>
      <c r="DR412" s="1281" t="str">
        <f t="shared" si="721"/>
        <v/>
      </c>
      <c r="DS412" s="1281" t="str">
        <f t="shared" si="722"/>
        <v/>
      </c>
      <c r="DT412" s="1281" t="str">
        <f t="shared" si="723"/>
        <v/>
      </c>
      <c r="DU412" s="1281" t="str">
        <f t="shared" si="724"/>
        <v/>
      </c>
      <c r="DV412" s="1281" t="str">
        <f t="shared" si="725"/>
        <v/>
      </c>
      <c r="DW412" s="1281" t="str">
        <f t="shared" si="726"/>
        <v/>
      </c>
      <c r="DX412" s="1281" t="str">
        <f t="shared" si="727"/>
        <v/>
      </c>
      <c r="DY412" s="1281" t="str">
        <f t="shared" si="728"/>
        <v/>
      </c>
      <c r="DZ412" s="1281" t="str">
        <f t="shared" si="729"/>
        <v/>
      </c>
      <c r="EA412" s="623" t="str">
        <f t="shared" si="730"/>
        <v/>
      </c>
      <c r="EB412" s="623" t="str">
        <f t="shared" si="731"/>
        <v/>
      </c>
      <c r="EC412" s="623" t="str">
        <f t="shared" si="732"/>
        <v/>
      </c>
      <c r="ED412" s="623" t="str">
        <f t="shared" si="733"/>
        <v/>
      </c>
      <c r="EE412" s="623" t="str">
        <f t="shared" si="734"/>
        <v/>
      </c>
      <c r="EF412" s="623" t="str">
        <f t="shared" si="735"/>
        <v/>
      </c>
      <c r="EG412" s="623" t="str">
        <f t="shared" si="736"/>
        <v/>
      </c>
      <c r="EH412" s="623" t="str">
        <f t="shared" si="737"/>
        <v/>
      </c>
      <c r="EI412" s="623" t="str">
        <f t="shared" si="738"/>
        <v/>
      </c>
      <c r="EJ412" s="623" t="str">
        <f t="shared" si="739"/>
        <v/>
      </c>
      <c r="EK412" s="623" t="str">
        <f t="shared" si="740"/>
        <v/>
      </c>
      <c r="EL412" s="623" t="str">
        <f t="shared" si="741"/>
        <v/>
      </c>
    </row>
    <row r="413" spans="1:142">
      <c r="A413" s="7" t="str">
        <f>IF('Rent Roll_RedIQ 1'!B406&gt;0,'Rent Roll_RedIQ 1'!B406,"")</f>
        <v/>
      </c>
      <c r="B413" s="7" t="str">
        <f>IF('Rent Roll_RedIQ 1'!C406&gt;0,'Rent Roll_RedIQ 1'!C406,"")</f>
        <v/>
      </c>
      <c r="C413" s="614">
        <f>IF('Rent Roll_RedIQ 1'!K406&gt;0,'Rent Roll_RedIQ 1'!K406,0)</f>
        <v>0</v>
      </c>
      <c r="D413" s="615" t="str">
        <f>IF('Rent Roll_RedIQ 1'!J406&gt;0,'Rent Roll_RedIQ 1'!J406,"")</f>
        <v/>
      </c>
      <c r="E413" s="624" t="str">
        <f t="shared" si="649"/>
        <v/>
      </c>
      <c r="F413" s="194"/>
      <c r="G413" s="194"/>
      <c r="H413" s="616" t="str">
        <f t="shared" si="749"/>
        <v/>
      </c>
      <c r="I413" s="1200">
        <f>IF('Rent Roll_RedIQ 1'!S406&gt;0,'Rent Roll_RedIQ 1'!S406,Purchase_Date-1)</f>
        <v>45991</v>
      </c>
      <c r="J413" s="617" t="str">
        <f t="shared" si="750"/>
        <v/>
      </c>
      <c r="K413" s="1205">
        <f t="shared" si="751"/>
        <v>46356</v>
      </c>
      <c r="L413" s="618" t="str">
        <f t="shared" si="750"/>
        <v/>
      </c>
      <c r="M413" s="1208">
        <f t="shared" si="752"/>
        <v>46721</v>
      </c>
      <c r="N413" s="614" t="str">
        <f t="shared" si="650"/>
        <v/>
      </c>
      <c r="O413" s="614" t="str">
        <f t="shared" si="651"/>
        <v/>
      </c>
      <c r="P413" s="614" t="str">
        <f t="shared" si="652"/>
        <v/>
      </c>
      <c r="Q413" s="614" t="str">
        <f t="shared" si="653"/>
        <v/>
      </c>
      <c r="R413" s="614" t="str">
        <f t="shared" si="654"/>
        <v/>
      </c>
      <c r="S413" s="614" t="str">
        <f t="shared" si="655"/>
        <v/>
      </c>
      <c r="T413" s="614" t="str">
        <f t="shared" si="656"/>
        <v/>
      </c>
      <c r="U413" s="619"/>
      <c r="V413" s="614"/>
      <c r="W413" s="620" t="str">
        <f t="shared" si="746"/>
        <v/>
      </c>
      <c r="X413" s="620" t="str">
        <f t="shared" ref="X413:AH415" si="758">IF($I413&gt;=X$11,$C413,$H413)</f>
        <v/>
      </c>
      <c r="Y413" s="620" t="str">
        <f t="shared" si="758"/>
        <v/>
      </c>
      <c r="Z413" s="620" t="str">
        <f t="shared" si="758"/>
        <v/>
      </c>
      <c r="AA413" s="620" t="str">
        <f t="shared" si="758"/>
        <v/>
      </c>
      <c r="AB413" s="620" t="str">
        <f t="shared" si="758"/>
        <v/>
      </c>
      <c r="AC413" s="620" t="str">
        <f t="shared" si="758"/>
        <v/>
      </c>
      <c r="AD413" s="620" t="str">
        <f t="shared" si="758"/>
        <v/>
      </c>
      <c r="AE413" s="620" t="str">
        <f t="shared" si="758"/>
        <v/>
      </c>
      <c r="AF413" s="620" t="str">
        <f t="shared" si="758"/>
        <v/>
      </c>
      <c r="AG413" s="620" t="str">
        <f t="shared" si="758"/>
        <v/>
      </c>
      <c r="AH413" s="620" t="str">
        <f t="shared" si="758"/>
        <v/>
      </c>
      <c r="AI413" s="621" t="str">
        <f t="shared" si="747"/>
        <v/>
      </c>
      <c r="AJ413" s="621" t="str">
        <f t="shared" si="747"/>
        <v/>
      </c>
      <c r="AK413" s="621" t="str">
        <f t="shared" si="747"/>
        <v/>
      </c>
      <c r="AL413" s="621" t="str">
        <f t="shared" si="747"/>
        <v/>
      </c>
      <c r="AM413" s="621" t="str">
        <f t="shared" si="747"/>
        <v/>
      </c>
      <c r="AN413" s="621" t="str">
        <f t="shared" si="747"/>
        <v/>
      </c>
      <c r="AO413" s="621" t="str">
        <f t="shared" si="747"/>
        <v/>
      </c>
      <c r="AP413" s="621" t="str">
        <f t="shared" si="747"/>
        <v/>
      </c>
      <c r="AQ413" s="621" t="str">
        <f t="shared" si="747"/>
        <v/>
      </c>
      <c r="AR413" s="621" t="str">
        <f t="shared" si="747"/>
        <v/>
      </c>
      <c r="AS413" s="621" t="str">
        <f t="shared" si="747"/>
        <v/>
      </c>
      <c r="AT413" s="621" t="str">
        <f t="shared" si="747"/>
        <v/>
      </c>
      <c r="AU413" s="622" t="str">
        <f t="shared" si="757"/>
        <v/>
      </c>
      <c r="AV413" s="622" t="str">
        <f t="shared" si="755"/>
        <v/>
      </c>
      <c r="AW413" s="622" t="str">
        <f t="shared" si="755"/>
        <v/>
      </c>
      <c r="AX413" s="622" t="str">
        <f t="shared" si="755"/>
        <v/>
      </c>
      <c r="AY413" s="622" t="str">
        <f t="shared" si="755"/>
        <v/>
      </c>
      <c r="AZ413" s="622" t="str">
        <f t="shared" si="755"/>
        <v/>
      </c>
      <c r="BA413" s="622" t="str">
        <f t="shared" si="755"/>
        <v/>
      </c>
      <c r="BB413" s="622" t="str">
        <f t="shared" si="755"/>
        <v/>
      </c>
      <c r="BC413" s="622" t="str">
        <f t="shared" si="755"/>
        <v/>
      </c>
      <c r="BD413" s="622" t="str">
        <f t="shared" si="755"/>
        <v/>
      </c>
      <c r="BE413" s="622" t="str">
        <f t="shared" si="755"/>
        <v/>
      </c>
      <c r="BF413" s="622" t="str">
        <f t="shared" si="755"/>
        <v/>
      </c>
      <c r="BG413" s="623" t="str">
        <f t="shared" si="658"/>
        <v/>
      </c>
      <c r="BH413" s="623" t="str">
        <f t="shared" si="659"/>
        <v/>
      </c>
      <c r="BI413" s="623" t="str">
        <f t="shared" si="660"/>
        <v/>
      </c>
      <c r="BJ413" s="623" t="str">
        <f t="shared" si="661"/>
        <v/>
      </c>
      <c r="BK413" s="623" t="str">
        <f t="shared" si="662"/>
        <v/>
      </c>
      <c r="BL413" s="623" t="str">
        <f t="shared" si="663"/>
        <v/>
      </c>
      <c r="BM413" s="623" t="str">
        <f t="shared" si="664"/>
        <v/>
      </c>
      <c r="BN413" s="623" t="str">
        <f t="shared" si="665"/>
        <v/>
      </c>
      <c r="BO413" s="623" t="str">
        <f t="shared" si="666"/>
        <v/>
      </c>
      <c r="BP413" s="623" t="str">
        <f t="shared" si="667"/>
        <v/>
      </c>
      <c r="BQ413" s="623" t="str">
        <f t="shared" si="668"/>
        <v/>
      </c>
      <c r="BR413" s="623" t="str">
        <f t="shared" si="669"/>
        <v/>
      </c>
      <c r="BS413" s="1281" t="str">
        <f t="shared" si="670"/>
        <v/>
      </c>
      <c r="BT413" s="1281" t="str">
        <f t="shared" si="671"/>
        <v/>
      </c>
      <c r="BU413" s="1281" t="str">
        <f t="shared" si="672"/>
        <v/>
      </c>
      <c r="BV413" s="1281" t="str">
        <f t="shared" si="673"/>
        <v/>
      </c>
      <c r="BW413" s="1281" t="str">
        <f t="shared" si="674"/>
        <v/>
      </c>
      <c r="BX413" s="1281" t="str">
        <f t="shared" si="675"/>
        <v/>
      </c>
      <c r="BY413" s="1281" t="str">
        <f t="shared" si="676"/>
        <v/>
      </c>
      <c r="BZ413" s="1281" t="str">
        <f t="shared" si="677"/>
        <v/>
      </c>
      <c r="CA413" s="1281" t="str">
        <f t="shared" si="678"/>
        <v/>
      </c>
      <c r="CB413" s="1281" t="str">
        <f t="shared" si="679"/>
        <v/>
      </c>
      <c r="CC413" s="1281" t="str">
        <f t="shared" si="680"/>
        <v/>
      </c>
      <c r="CD413" s="1281" t="str">
        <f t="shared" si="681"/>
        <v/>
      </c>
      <c r="CE413" s="623" t="str">
        <f t="shared" si="682"/>
        <v/>
      </c>
      <c r="CF413" s="623" t="str">
        <f t="shared" si="683"/>
        <v/>
      </c>
      <c r="CG413" s="623" t="str">
        <f t="shared" si="684"/>
        <v/>
      </c>
      <c r="CH413" s="623" t="str">
        <f t="shared" si="685"/>
        <v/>
      </c>
      <c r="CI413" s="623" t="str">
        <f t="shared" si="686"/>
        <v/>
      </c>
      <c r="CJ413" s="623" t="str">
        <f t="shared" si="687"/>
        <v/>
      </c>
      <c r="CK413" s="623" t="str">
        <f t="shared" si="688"/>
        <v/>
      </c>
      <c r="CL413" s="623" t="str">
        <f t="shared" si="689"/>
        <v/>
      </c>
      <c r="CM413" s="623" t="str">
        <f t="shared" si="690"/>
        <v/>
      </c>
      <c r="CN413" s="623" t="str">
        <f t="shared" si="691"/>
        <v/>
      </c>
      <c r="CO413" s="623" t="str">
        <f t="shared" si="692"/>
        <v/>
      </c>
      <c r="CP413" s="623" t="str">
        <f t="shared" si="693"/>
        <v/>
      </c>
      <c r="CQ413" s="1281" t="str">
        <f t="shared" si="694"/>
        <v/>
      </c>
      <c r="CR413" s="1281" t="str">
        <f t="shared" si="695"/>
        <v/>
      </c>
      <c r="CS413" s="1281" t="str">
        <f t="shared" si="696"/>
        <v/>
      </c>
      <c r="CT413" s="1281" t="str">
        <f t="shared" si="697"/>
        <v/>
      </c>
      <c r="CU413" s="1281" t="str">
        <f t="shared" si="698"/>
        <v/>
      </c>
      <c r="CV413" s="1281" t="str">
        <f t="shared" si="699"/>
        <v/>
      </c>
      <c r="CW413" s="1281" t="str">
        <f t="shared" si="700"/>
        <v/>
      </c>
      <c r="CX413" s="1281" t="str">
        <f t="shared" si="701"/>
        <v/>
      </c>
      <c r="CY413" s="1281" t="str">
        <f t="shared" si="702"/>
        <v/>
      </c>
      <c r="CZ413" s="1281" t="str">
        <f t="shared" si="703"/>
        <v/>
      </c>
      <c r="DA413" s="1281" t="str">
        <f t="shared" si="704"/>
        <v/>
      </c>
      <c r="DB413" s="1281" t="str">
        <f t="shared" si="705"/>
        <v/>
      </c>
      <c r="DC413" s="623" t="str">
        <f t="shared" si="706"/>
        <v/>
      </c>
      <c r="DD413" s="623" t="str">
        <f t="shared" si="707"/>
        <v/>
      </c>
      <c r="DE413" s="623" t="str">
        <f t="shared" si="708"/>
        <v/>
      </c>
      <c r="DF413" s="623" t="str">
        <f t="shared" si="709"/>
        <v/>
      </c>
      <c r="DG413" s="623" t="str">
        <f t="shared" si="710"/>
        <v/>
      </c>
      <c r="DH413" s="623" t="str">
        <f t="shared" si="711"/>
        <v/>
      </c>
      <c r="DI413" s="623" t="str">
        <f t="shared" si="712"/>
        <v/>
      </c>
      <c r="DJ413" s="623" t="str">
        <f t="shared" si="713"/>
        <v/>
      </c>
      <c r="DK413" s="623" t="str">
        <f t="shared" si="714"/>
        <v/>
      </c>
      <c r="DL413" s="623" t="str">
        <f t="shared" si="715"/>
        <v/>
      </c>
      <c r="DM413" s="623" t="str">
        <f t="shared" si="716"/>
        <v/>
      </c>
      <c r="DN413" s="623" t="str">
        <f t="shared" si="717"/>
        <v/>
      </c>
      <c r="DO413" s="1281" t="str">
        <f t="shared" si="718"/>
        <v/>
      </c>
      <c r="DP413" s="1281" t="str">
        <f t="shared" si="719"/>
        <v/>
      </c>
      <c r="DQ413" s="1281" t="str">
        <f t="shared" si="720"/>
        <v/>
      </c>
      <c r="DR413" s="1281" t="str">
        <f t="shared" si="721"/>
        <v/>
      </c>
      <c r="DS413" s="1281" t="str">
        <f t="shared" si="722"/>
        <v/>
      </c>
      <c r="DT413" s="1281" t="str">
        <f t="shared" si="723"/>
        <v/>
      </c>
      <c r="DU413" s="1281" t="str">
        <f t="shared" si="724"/>
        <v/>
      </c>
      <c r="DV413" s="1281" t="str">
        <f t="shared" si="725"/>
        <v/>
      </c>
      <c r="DW413" s="1281" t="str">
        <f t="shared" si="726"/>
        <v/>
      </c>
      <c r="DX413" s="1281" t="str">
        <f t="shared" si="727"/>
        <v/>
      </c>
      <c r="DY413" s="1281" t="str">
        <f t="shared" si="728"/>
        <v/>
      </c>
      <c r="DZ413" s="1281" t="str">
        <f t="shared" si="729"/>
        <v/>
      </c>
      <c r="EA413" s="623" t="str">
        <f t="shared" si="730"/>
        <v/>
      </c>
      <c r="EB413" s="623" t="str">
        <f t="shared" si="731"/>
        <v/>
      </c>
      <c r="EC413" s="623" t="str">
        <f t="shared" si="732"/>
        <v/>
      </c>
      <c r="ED413" s="623" t="str">
        <f t="shared" si="733"/>
        <v/>
      </c>
      <c r="EE413" s="623" t="str">
        <f t="shared" si="734"/>
        <v/>
      </c>
      <c r="EF413" s="623" t="str">
        <f t="shared" si="735"/>
        <v/>
      </c>
      <c r="EG413" s="623" t="str">
        <f t="shared" si="736"/>
        <v/>
      </c>
      <c r="EH413" s="623" t="str">
        <f t="shared" si="737"/>
        <v/>
      </c>
      <c r="EI413" s="623" t="str">
        <f t="shared" si="738"/>
        <v/>
      </c>
      <c r="EJ413" s="623" t="str">
        <f t="shared" si="739"/>
        <v/>
      </c>
      <c r="EK413" s="623" t="str">
        <f t="shared" si="740"/>
        <v/>
      </c>
      <c r="EL413" s="623" t="str">
        <f t="shared" si="741"/>
        <v/>
      </c>
    </row>
    <row r="414" spans="1:142">
      <c r="A414" s="7" t="str">
        <f>IF('Rent Roll_RedIQ 1'!B407&gt;0,'Rent Roll_RedIQ 1'!B407,"")</f>
        <v/>
      </c>
      <c r="B414" s="7" t="str">
        <f>IF('Rent Roll_RedIQ 1'!C407&gt;0,'Rent Roll_RedIQ 1'!C407,"")</f>
        <v/>
      </c>
      <c r="C414" s="614">
        <f>IF('Rent Roll_RedIQ 1'!K407&gt;0,'Rent Roll_RedIQ 1'!K407,0)</f>
        <v>0</v>
      </c>
      <c r="D414" s="615" t="str">
        <f>IF('Rent Roll_RedIQ 1'!J407&gt;0,'Rent Roll_RedIQ 1'!J407,"")</f>
        <v/>
      </c>
      <c r="E414" s="624" t="str">
        <f t="shared" si="649"/>
        <v/>
      </c>
      <c r="F414" s="194"/>
      <c r="G414" s="194"/>
      <c r="H414" s="616" t="str">
        <f t="shared" si="749"/>
        <v/>
      </c>
      <c r="I414" s="1200">
        <f>IF('Rent Roll_RedIQ 1'!S407&gt;0,'Rent Roll_RedIQ 1'!S407,Purchase_Date-1)</f>
        <v>45991</v>
      </c>
      <c r="J414" s="617" t="str">
        <f t="shared" si="750"/>
        <v/>
      </c>
      <c r="K414" s="1205">
        <f t="shared" si="751"/>
        <v>46356</v>
      </c>
      <c r="L414" s="618" t="str">
        <f t="shared" si="750"/>
        <v/>
      </c>
      <c r="M414" s="1208">
        <f t="shared" si="752"/>
        <v>46721</v>
      </c>
      <c r="N414" s="614" t="str">
        <f t="shared" si="650"/>
        <v/>
      </c>
      <c r="O414" s="614" t="str">
        <f t="shared" si="651"/>
        <v/>
      </c>
      <c r="P414" s="614" t="str">
        <f t="shared" si="652"/>
        <v/>
      </c>
      <c r="Q414" s="614" t="str">
        <f t="shared" si="653"/>
        <v/>
      </c>
      <c r="R414" s="614" t="str">
        <f t="shared" si="654"/>
        <v/>
      </c>
      <c r="S414" s="614" t="str">
        <f t="shared" si="655"/>
        <v/>
      </c>
      <c r="T414" s="614" t="str">
        <f t="shared" si="656"/>
        <v/>
      </c>
      <c r="U414" s="619"/>
      <c r="V414" s="614"/>
      <c r="W414" s="620" t="str">
        <f t="shared" si="746"/>
        <v/>
      </c>
      <c r="X414" s="620" t="str">
        <f t="shared" si="758"/>
        <v/>
      </c>
      <c r="Y414" s="620" t="str">
        <f t="shared" si="758"/>
        <v/>
      </c>
      <c r="Z414" s="620" t="str">
        <f t="shared" si="758"/>
        <v/>
      </c>
      <c r="AA414" s="620" t="str">
        <f t="shared" si="758"/>
        <v/>
      </c>
      <c r="AB414" s="620" t="str">
        <f t="shared" si="758"/>
        <v/>
      </c>
      <c r="AC414" s="620" t="str">
        <f t="shared" si="758"/>
        <v/>
      </c>
      <c r="AD414" s="620" t="str">
        <f t="shared" si="758"/>
        <v/>
      </c>
      <c r="AE414" s="620" t="str">
        <f t="shared" si="758"/>
        <v/>
      </c>
      <c r="AF414" s="620" t="str">
        <f t="shared" si="758"/>
        <v/>
      </c>
      <c r="AG414" s="620" t="str">
        <f t="shared" si="758"/>
        <v/>
      </c>
      <c r="AH414" s="620" t="str">
        <f t="shared" si="758"/>
        <v/>
      </c>
      <c r="AI414" s="621" t="str">
        <f t="shared" si="747"/>
        <v/>
      </c>
      <c r="AJ414" s="621" t="str">
        <f t="shared" si="747"/>
        <v/>
      </c>
      <c r="AK414" s="621" t="str">
        <f t="shared" si="747"/>
        <v/>
      </c>
      <c r="AL414" s="621" t="str">
        <f t="shared" si="747"/>
        <v/>
      </c>
      <c r="AM414" s="621" t="str">
        <f t="shared" si="747"/>
        <v/>
      </c>
      <c r="AN414" s="621" t="str">
        <f t="shared" si="747"/>
        <v/>
      </c>
      <c r="AO414" s="621" t="str">
        <f t="shared" si="747"/>
        <v/>
      </c>
      <c r="AP414" s="621" t="str">
        <f t="shared" si="747"/>
        <v/>
      </c>
      <c r="AQ414" s="621" t="str">
        <f t="shared" si="747"/>
        <v/>
      </c>
      <c r="AR414" s="621" t="str">
        <f t="shared" si="747"/>
        <v/>
      </c>
      <c r="AS414" s="621" t="str">
        <f t="shared" si="747"/>
        <v/>
      </c>
      <c r="AT414" s="621" t="str">
        <f t="shared" si="747"/>
        <v/>
      </c>
      <c r="AU414" s="622" t="str">
        <f t="shared" si="757"/>
        <v/>
      </c>
      <c r="AV414" s="622" t="str">
        <f t="shared" si="755"/>
        <v/>
      </c>
      <c r="AW414" s="622" t="str">
        <f t="shared" si="755"/>
        <v/>
      </c>
      <c r="AX414" s="622" t="str">
        <f t="shared" si="755"/>
        <v/>
      </c>
      <c r="AY414" s="622" t="str">
        <f t="shared" si="755"/>
        <v/>
      </c>
      <c r="AZ414" s="622" t="str">
        <f t="shared" si="755"/>
        <v/>
      </c>
      <c r="BA414" s="622" t="str">
        <f t="shared" si="755"/>
        <v/>
      </c>
      <c r="BB414" s="622" t="str">
        <f t="shared" si="755"/>
        <v/>
      </c>
      <c r="BC414" s="622" t="str">
        <f t="shared" si="755"/>
        <v/>
      </c>
      <c r="BD414" s="622" t="str">
        <f t="shared" si="755"/>
        <v/>
      </c>
      <c r="BE414" s="622" t="str">
        <f t="shared" si="755"/>
        <v/>
      </c>
      <c r="BF414" s="622" t="str">
        <f t="shared" si="755"/>
        <v/>
      </c>
      <c r="BG414" s="623" t="str">
        <f t="shared" si="658"/>
        <v/>
      </c>
      <c r="BH414" s="623" t="str">
        <f t="shared" si="659"/>
        <v/>
      </c>
      <c r="BI414" s="623" t="str">
        <f t="shared" si="660"/>
        <v/>
      </c>
      <c r="BJ414" s="623" t="str">
        <f t="shared" si="661"/>
        <v/>
      </c>
      <c r="BK414" s="623" t="str">
        <f t="shared" si="662"/>
        <v/>
      </c>
      <c r="BL414" s="623" t="str">
        <f t="shared" si="663"/>
        <v/>
      </c>
      <c r="BM414" s="623" t="str">
        <f t="shared" si="664"/>
        <v/>
      </c>
      <c r="BN414" s="623" t="str">
        <f t="shared" si="665"/>
        <v/>
      </c>
      <c r="BO414" s="623" t="str">
        <f t="shared" si="666"/>
        <v/>
      </c>
      <c r="BP414" s="623" t="str">
        <f t="shared" si="667"/>
        <v/>
      </c>
      <c r="BQ414" s="623" t="str">
        <f t="shared" si="668"/>
        <v/>
      </c>
      <c r="BR414" s="623" t="str">
        <f t="shared" si="669"/>
        <v/>
      </c>
      <c r="BS414" s="1281" t="str">
        <f t="shared" si="670"/>
        <v/>
      </c>
      <c r="BT414" s="1281" t="str">
        <f t="shared" si="671"/>
        <v/>
      </c>
      <c r="BU414" s="1281" t="str">
        <f t="shared" si="672"/>
        <v/>
      </c>
      <c r="BV414" s="1281" t="str">
        <f t="shared" si="673"/>
        <v/>
      </c>
      <c r="BW414" s="1281" t="str">
        <f t="shared" si="674"/>
        <v/>
      </c>
      <c r="BX414" s="1281" t="str">
        <f t="shared" si="675"/>
        <v/>
      </c>
      <c r="BY414" s="1281" t="str">
        <f t="shared" si="676"/>
        <v/>
      </c>
      <c r="BZ414" s="1281" t="str">
        <f t="shared" si="677"/>
        <v/>
      </c>
      <c r="CA414" s="1281" t="str">
        <f t="shared" si="678"/>
        <v/>
      </c>
      <c r="CB414" s="1281" t="str">
        <f t="shared" si="679"/>
        <v/>
      </c>
      <c r="CC414" s="1281" t="str">
        <f t="shared" si="680"/>
        <v/>
      </c>
      <c r="CD414" s="1281" t="str">
        <f t="shared" si="681"/>
        <v/>
      </c>
      <c r="CE414" s="623" t="str">
        <f t="shared" si="682"/>
        <v/>
      </c>
      <c r="CF414" s="623" t="str">
        <f t="shared" si="683"/>
        <v/>
      </c>
      <c r="CG414" s="623" t="str">
        <f t="shared" si="684"/>
        <v/>
      </c>
      <c r="CH414" s="623" t="str">
        <f t="shared" si="685"/>
        <v/>
      </c>
      <c r="CI414" s="623" t="str">
        <f t="shared" si="686"/>
        <v/>
      </c>
      <c r="CJ414" s="623" t="str">
        <f t="shared" si="687"/>
        <v/>
      </c>
      <c r="CK414" s="623" t="str">
        <f t="shared" si="688"/>
        <v/>
      </c>
      <c r="CL414" s="623" t="str">
        <f t="shared" si="689"/>
        <v/>
      </c>
      <c r="CM414" s="623" t="str">
        <f t="shared" si="690"/>
        <v/>
      </c>
      <c r="CN414" s="623" t="str">
        <f t="shared" si="691"/>
        <v/>
      </c>
      <c r="CO414" s="623" t="str">
        <f t="shared" si="692"/>
        <v/>
      </c>
      <c r="CP414" s="623" t="str">
        <f t="shared" si="693"/>
        <v/>
      </c>
      <c r="CQ414" s="1281" t="str">
        <f t="shared" si="694"/>
        <v/>
      </c>
      <c r="CR414" s="1281" t="str">
        <f t="shared" si="695"/>
        <v/>
      </c>
      <c r="CS414" s="1281" t="str">
        <f t="shared" si="696"/>
        <v/>
      </c>
      <c r="CT414" s="1281" t="str">
        <f t="shared" si="697"/>
        <v/>
      </c>
      <c r="CU414" s="1281" t="str">
        <f t="shared" si="698"/>
        <v/>
      </c>
      <c r="CV414" s="1281" t="str">
        <f t="shared" si="699"/>
        <v/>
      </c>
      <c r="CW414" s="1281" t="str">
        <f t="shared" si="700"/>
        <v/>
      </c>
      <c r="CX414" s="1281" t="str">
        <f t="shared" si="701"/>
        <v/>
      </c>
      <c r="CY414" s="1281" t="str">
        <f t="shared" si="702"/>
        <v/>
      </c>
      <c r="CZ414" s="1281" t="str">
        <f t="shared" si="703"/>
        <v/>
      </c>
      <c r="DA414" s="1281" t="str">
        <f t="shared" si="704"/>
        <v/>
      </c>
      <c r="DB414" s="1281" t="str">
        <f t="shared" si="705"/>
        <v/>
      </c>
      <c r="DC414" s="623" t="str">
        <f t="shared" si="706"/>
        <v/>
      </c>
      <c r="DD414" s="623" t="str">
        <f t="shared" si="707"/>
        <v/>
      </c>
      <c r="DE414" s="623" t="str">
        <f t="shared" si="708"/>
        <v/>
      </c>
      <c r="DF414" s="623" t="str">
        <f t="shared" si="709"/>
        <v/>
      </c>
      <c r="DG414" s="623" t="str">
        <f t="shared" si="710"/>
        <v/>
      </c>
      <c r="DH414" s="623" t="str">
        <f t="shared" si="711"/>
        <v/>
      </c>
      <c r="DI414" s="623" t="str">
        <f t="shared" si="712"/>
        <v/>
      </c>
      <c r="DJ414" s="623" t="str">
        <f t="shared" si="713"/>
        <v/>
      </c>
      <c r="DK414" s="623" t="str">
        <f t="shared" si="714"/>
        <v/>
      </c>
      <c r="DL414" s="623" t="str">
        <f t="shared" si="715"/>
        <v/>
      </c>
      <c r="DM414" s="623" t="str">
        <f t="shared" si="716"/>
        <v/>
      </c>
      <c r="DN414" s="623" t="str">
        <f t="shared" si="717"/>
        <v/>
      </c>
      <c r="DO414" s="1281" t="str">
        <f t="shared" si="718"/>
        <v/>
      </c>
      <c r="DP414" s="1281" t="str">
        <f t="shared" si="719"/>
        <v/>
      </c>
      <c r="DQ414" s="1281" t="str">
        <f t="shared" si="720"/>
        <v/>
      </c>
      <c r="DR414" s="1281" t="str">
        <f t="shared" si="721"/>
        <v/>
      </c>
      <c r="DS414" s="1281" t="str">
        <f t="shared" si="722"/>
        <v/>
      </c>
      <c r="DT414" s="1281" t="str">
        <f t="shared" si="723"/>
        <v/>
      </c>
      <c r="DU414" s="1281" t="str">
        <f t="shared" si="724"/>
        <v/>
      </c>
      <c r="DV414" s="1281" t="str">
        <f t="shared" si="725"/>
        <v/>
      </c>
      <c r="DW414" s="1281" t="str">
        <f t="shared" si="726"/>
        <v/>
      </c>
      <c r="DX414" s="1281" t="str">
        <f t="shared" si="727"/>
        <v/>
      </c>
      <c r="DY414" s="1281" t="str">
        <f t="shared" si="728"/>
        <v/>
      </c>
      <c r="DZ414" s="1281" t="str">
        <f t="shared" si="729"/>
        <v/>
      </c>
      <c r="EA414" s="623" t="str">
        <f t="shared" si="730"/>
        <v/>
      </c>
      <c r="EB414" s="623" t="str">
        <f t="shared" si="731"/>
        <v/>
      </c>
      <c r="EC414" s="623" t="str">
        <f t="shared" si="732"/>
        <v/>
      </c>
      <c r="ED414" s="623" t="str">
        <f t="shared" si="733"/>
        <v/>
      </c>
      <c r="EE414" s="623" t="str">
        <f t="shared" si="734"/>
        <v/>
      </c>
      <c r="EF414" s="623" t="str">
        <f t="shared" si="735"/>
        <v/>
      </c>
      <c r="EG414" s="623" t="str">
        <f t="shared" si="736"/>
        <v/>
      </c>
      <c r="EH414" s="623" t="str">
        <f t="shared" si="737"/>
        <v/>
      </c>
      <c r="EI414" s="623" t="str">
        <f t="shared" si="738"/>
        <v/>
      </c>
      <c r="EJ414" s="623" t="str">
        <f t="shared" si="739"/>
        <v/>
      </c>
      <c r="EK414" s="623" t="str">
        <f t="shared" si="740"/>
        <v/>
      </c>
      <c r="EL414" s="623" t="str">
        <f t="shared" si="741"/>
        <v/>
      </c>
    </row>
    <row r="415" spans="1:142">
      <c r="A415" s="7" t="str">
        <f>IF('Rent Roll_RedIQ 1'!B408&gt;0,'Rent Roll_RedIQ 1'!B408,"")</f>
        <v/>
      </c>
      <c r="B415" s="7" t="str">
        <f>IF('Rent Roll_RedIQ 1'!C408&gt;0,'Rent Roll_RedIQ 1'!C408,"")</f>
        <v/>
      </c>
      <c r="C415" s="614">
        <f>IF('Rent Roll_RedIQ 1'!K408&gt;0,'Rent Roll_RedIQ 1'!K408,0)</f>
        <v>0</v>
      </c>
      <c r="D415" s="615" t="str">
        <f>IF('Rent Roll_RedIQ 1'!J408&gt;0,'Rent Roll_RedIQ 1'!J408,"")</f>
        <v/>
      </c>
      <c r="E415" s="624" t="str">
        <f t="shared" si="649"/>
        <v/>
      </c>
      <c r="F415" s="194"/>
      <c r="G415" s="194"/>
      <c r="H415" s="616" t="str">
        <f t="shared" si="749"/>
        <v/>
      </c>
      <c r="I415" s="1200">
        <f>IF('Rent Roll_RedIQ 1'!S408&gt;0,'Rent Roll_RedIQ 1'!S408,Purchase_Date-1)</f>
        <v>45991</v>
      </c>
      <c r="J415" s="617" t="str">
        <f t="shared" si="750"/>
        <v/>
      </c>
      <c r="K415" s="1205">
        <f t="shared" si="751"/>
        <v>46356</v>
      </c>
      <c r="L415" s="618" t="str">
        <f t="shared" si="750"/>
        <v/>
      </c>
      <c r="M415" s="1208">
        <f t="shared" si="752"/>
        <v>46721</v>
      </c>
      <c r="N415" s="614" t="str">
        <f t="shared" si="650"/>
        <v/>
      </c>
      <c r="O415" s="614" t="str">
        <f t="shared" si="651"/>
        <v/>
      </c>
      <c r="P415" s="614" t="str">
        <f t="shared" si="652"/>
        <v/>
      </c>
      <c r="Q415" s="614" t="str">
        <f t="shared" si="653"/>
        <v/>
      </c>
      <c r="R415" s="614" t="str">
        <f t="shared" si="654"/>
        <v/>
      </c>
      <c r="S415" s="614" t="str">
        <f t="shared" si="655"/>
        <v/>
      </c>
      <c r="T415" s="614" t="str">
        <f t="shared" si="656"/>
        <v/>
      </c>
      <c r="U415" s="619"/>
      <c r="V415" s="614"/>
      <c r="W415" s="620" t="str">
        <f t="shared" si="746"/>
        <v/>
      </c>
      <c r="X415" s="620" t="str">
        <f t="shared" si="758"/>
        <v/>
      </c>
      <c r="Y415" s="620" t="str">
        <f t="shared" si="758"/>
        <v/>
      </c>
      <c r="Z415" s="620" t="str">
        <f t="shared" si="758"/>
        <v/>
      </c>
      <c r="AA415" s="620" t="str">
        <f t="shared" si="758"/>
        <v/>
      </c>
      <c r="AB415" s="620" t="str">
        <f t="shared" si="758"/>
        <v/>
      </c>
      <c r="AC415" s="620" t="str">
        <f t="shared" si="758"/>
        <v/>
      </c>
      <c r="AD415" s="620" t="str">
        <f t="shared" si="758"/>
        <v/>
      </c>
      <c r="AE415" s="620" t="str">
        <f t="shared" si="758"/>
        <v/>
      </c>
      <c r="AF415" s="620" t="str">
        <f t="shared" si="758"/>
        <v/>
      </c>
      <c r="AG415" s="620" t="str">
        <f t="shared" si="758"/>
        <v/>
      </c>
      <c r="AH415" s="620" t="str">
        <f t="shared" si="758"/>
        <v/>
      </c>
      <c r="AI415" s="621" t="str">
        <f t="shared" si="747"/>
        <v/>
      </c>
      <c r="AJ415" s="621" t="str">
        <f t="shared" si="747"/>
        <v/>
      </c>
      <c r="AK415" s="621" t="str">
        <f t="shared" si="747"/>
        <v/>
      </c>
      <c r="AL415" s="621" t="str">
        <f t="shared" si="747"/>
        <v/>
      </c>
      <c r="AM415" s="621" t="str">
        <f t="shared" si="747"/>
        <v/>
      </c>
      <c r="AN415" s="621" t="str">
        <f t="shared" si="747"/>
        <v/>
      </c>
      <c r="AO415" s="621" t="str">
        <f t="shared" si="747"/>
        <v/>
      </c>
      <c r="AP415" s="621" t="str">
        <f t="shared" si="747"/>
        <v/>
      </c>
      <c r="AQ415" s="621" t="str">
        <f t="shared" si="747"/>
        <v/>
      </c>
      <c r="AR415" s="621" t="str">
        <f t="shared" si="747"/>
        <v/>
      </c>
      <c r="AS415" s="621" t="str">
        <f t="shared" si="747"/>
        <v/>
      </c>
      <c r="AT415" s="621" t="str">
        <f t="shared" si="747"/>
        <v/>
      </c>
      <c r="AU415" s="622" t="str">
        <f t="shared" si="757"/>
        <v/>
      </c>
      <c r="AV415" s="622" t="str">
        <f t="shared" si="755"/>
        <v/>
      </c>
      <c r="AW415" s="622" t="str">
        <f t="shared" si="755"/>
        <v/>
      </c>
      <c r="AX415" s="622" t="str">
        <f t="shared" si="755"/>
        <v/>
      </c>
      <c r="AY415" s="622" t="str">
        <f t="shared" si="755"/>
        <v/>
      </c>
      <c r="AZ415" s="622" t="str">
        <f t="shared" si="755"/>
        <v/>
      </c>
      <c r="BA415" s="622" t="str">
        <f t="shared" si="755"/>
        <v/>
      </c>
      <c r="BB415" s="622" t="str">
        <f t="shared" si="755"/>
        <v/>
      </c>
      <c r="BC415" s="622" t="str">
        <f t="shared" si="755"/>
        <v/>
      </c>
      <c r="BD415" s="622" t="str">
        <f t="shared" si="755"/>
        <v/>
      </c>
      <c r="BE415" s="622" t="str">
        <f t="shared" si="755"/>
        <v/>
      </c>
      <c r="BF415" s="622" t="str">
        <f t="shared" si="755"/>
        <v/>
      </c>
      <c r="BG415" s="623" t="str">
        <f t="shared" si="658"/>
        <v/>
      </c>
      <c r="BH415" s="623" t="str">
        <f t="shared" si="659"/>
        <v/>
      </c>
      <c r="BI415" s="623" t="str">
        <f t="shared" si="660"/>
        <v/>
      </c>
      <c r="BJ415" s="623" t="str">
        <f t="shared" si="661"/>
        <v/>
      </c>
      <c r="BK415" s="623" t="str">
        <f t="shared" si="662"/>
        <v/>
      </c>
      <c r="BL415" s="623" t="str">
        <f t="shared" si="663"/>
        <v/>
      </c>
      <c r="BM415" s="623" t="str">
        <f t="shared" si="664"/>
        <v/>
      </c>
      <c r="BN415" s="623" t="str">
        <f t="shared" si="665"/>
        <v/>
      </c>
      <c r="BO415" s="623" t="str">
        <f t="shared" si="666"/>
        <v/>
      </c>
      <c r="BP415" s="623" t="str">
        <f t="shared" si="667"/>
        <v/>
      </c>
      <c r="BQ415" s="623" t="str">
        <f t="shared" si="668"/>
        <v/>
      </c>
      <c r="BR415" s="623" t="str">
        <f t="shared" si="669"/>
        <v/>
      </c>
      <c r="BS415" s="1281" t="str">
        <f t="shared" si="670"/>
        <v/>
      </c>
      <c r="BT415" s="1281" t="str">
        <f t="shared" si="671"/>
        <v/>
      </c>
      <c r="BU415" s="1281" t="str">
        <f t="shared" si="672"/>
        <v/>
      </c>
      <c r="BV415" s="1281" t="str">
        <f t="shared" si="673"/>
        <v/>
      </c>
      <c r="BW415" s="1281" t="str">
        <f t="shared" si="674"/>
        <v/>
      </c>
      <c r="BX415" s="1281" t="str">
        <f t="shared" si="675"/>
        <v/>
      </c>
      <c r="BY415" s="1281" t="str">
        <f t="shared" si="676"/>
        <v/>
      </c>
      <c r="BZ415" s="1281" t="str">
        <f t="shared" si="677"/>
        <v/>
      </c>
      <c r="CA415" s="1281" t="str">
        <f t="shared" si="678"/>
        <v/>
      </c>
      <c r="CB415" s="1281" t="str">
        <f t="shared" si="679"/>
        <v/>
      </c>
      <c r="CC415" s="1281" t="str">
        <f t="shared" si="680"/>
        <v/>
      </c>
      <c r="CD415" s="1281" t="str">
        <f t="shared" si="681"/>
        <v/>
      </c>
      <c r="CE415" s="623" t="str">
        <f t="shared" si="682"/>
        <v/>
      </c>
      <c r="CF415" s="623" t="str">
        <f t="shared" si="683"/>
        <v/>
      </c>
      <c r="CG415" s="623" t="str">
        <f t="shared" si="684"/>
        <v/>
      </c>
      <c r="CH415" s="623" t="str">
        <f t="shared" si="685"/>
        <v/>
      </c>
      <c r="CI415" s="623" t="str">
        <f t="shared" si="686"/>
        <v/>
      </c>
      <c r="CJ415" s="623" t="str">
        <f t="shared" si="687"/>
        <v/>
      </c>
      <c r="CK415" s="623" t="str">
        <f t="shared" si="688"/>
        <v/>
      </c>
      <c r="CL415" s="623" t="str">
        <f t="shared" si="689"/>
        <v/>
      </c>
      <c r="CM415" s="623" t="str">
        <f t="shared" si="690"/>
        <v/>
      </c>
      <c r="CN415" s="623" t="str">
        <f t="shared" si="691"/>
        <v/>
      </c>
      <c r="CO415" s="623" t="str">
        <f t="shared" si="692"/>
        <v/>
      </c>
      <c r="CP415" s="623" t="str">
        <f t="shared" si="693"/>
        <v/>
      </c>
      <c r="CQ415" s="1281" t="str">
        <f t="shared" si="694"/>
        <v/>
      </c>
      <c r="CR415" s="1281" t="str">
        <f t="shared" si="695"/>
        <v/>
      </c>
      <c r="CS415" s="1281" t="str">
        <f t="shared" si="696"/>
        <v/>
      </c>
      <c r="CT415" s="1281" t="str">
        <f t="shared" si="697"/>
        <v/>
      </c>
      <c r="CU415" s="1281" t="str">
        <f t="shared" si="698"/>
        <v/>
      </c>
      <c r="CV415" s="1281" t="str">
        <f t="shared" si="699"/>
        <v/>
      </c>
      <c r="CW415" s="1281" t="str">
        <f t="shared" si="700"/>
        <v/>
      </c>
      <c r="CX415" s="1281" t="str">
        <f t="shared" si="701"/>
        <v/>
      </c>
      <c r="CY415" s="1281" t="str">
        <f t="shared" si="702"/>
        <v/>
      </c>
      <c r="CZ415" s="1281" t="str">
        <f t="shared" si="703"/>
        <v/>
      </c>
      <c r="DA415" s="1281" t="str">
        <f t="shared" si="704"/>
        <v/>
      </c>
      <c r="DB415" s="1281" t="str">
        <f t="shared" si="705"/>
        <v/>
      </c>
      <c r="DC415" s="623" t="str">
        <f t="shared" si="706"/>
        <v/>
      </c>
      <c r="DD415" s="623" t="str">
        <f t="shared" si="707"/>
        <v/>
      </c>
      <c r="DE415" s="623" t="str">
        <f t="shared" si="708"/>
        <v/>
      </c>
      <c r="DF415" s="623" t="str">
        <f t="shared" si="709"/>
        <v/>
      </c>
      <c r="DG415" s="623" t="str">
        <f t="shared" si="710"/>
        <v/>
      </c>
      <c r="DH415" s="623" t="str">
        <f t="shared" si="711"/>
        <v/>
      </c>
      <c r="DI415" s="623" t="str">
        <f t="shared" si="712"/>
        <v/>
      </c>
      <c r="DJ415" s="623" t="str">
        <f t="shared" si="713"/>
        <v/>
      </c>
      <c r="DK415" s="623" t="str">
        <f t="shared" si="714"/>
        <v/>
      </c>
      <c r="DL415" s="623" t="str">
        <f t="shared" si="715"/>
        <v/>
      </c>
      <c r="DM415" s="623" t="str">
        <f t="shared" si="716"/>
        <v/>
      </c>
      <c r="DN415" s="623" t="str">
        <f t="shared" si="717"/>
        <v/>
      </c>
      <c r="DO415" s="1281" t="str">
        <f t="shared" si="718"/>
        <v/>
      </c>
      <c r="DP415" s="1281" t="str">
        <f t="shared" si="719"/>
        <v/>
      </c>
      <c r="DQ415" s="1281" t="str">
        <f t="shared" si="720"/>
        <v/>
      </c>
      <c r="DR415" s="1281" t="str">
        <f t="shared" si="721"/>
        <v/>
      </c>
      <c r="DS415" s="1281" t="str">
        <f t="shared" si="722"/>
        <v/>
      </c>
      <c r="DT415" s="1281" t="str">
        <f t="shared" si="723"/>
        <v/>
      </c>
      <c r="DU415" s="1281" t="str">
        <f t="shared" si="724"/>
        <v/>
      </c>
      <c r="DV415" s="1281" t="str">
        <f t="shared" si="725"/>
        <v/>
      </c>
      <c r="DW415" s="1281" t="str">
        <f t="shared" si="726"/>
        <v/>
      </c>
      <c r="DX415" s="1281" t="str">
        <f t="shared" si="727"/>
        <v/>
      </c>
      <c r="DY415" s="1281" t="str">
        <f t="shared" si="728"/>
        <v/>
      </c>
      <c r="DZ415" s="1281" t="str">
        <f t="shared" si="729"/>
        <v/>
      </c>
      <c r="EA415" s="623" t="str">
        <f t="shared" si="730"/>
        <v/>
      </c>
      <c r="EB415" s="623" t="str">
        <f t="shared" si="731"/>
        <v/>
      </c>
      <c r="EC415" s="623" t="str">
        <f t="shared" si="732"/>
        <v/>
      </c>
      <c r="ED415" s="623" t="str">
        <f t="shared" si="733"/>
        <v/>
      </c>
      <c r="EE415" s="623" t="str">
        <f t="shared" si="734"/>
        <v/>
      </c>
      <c r="EF415" s="623" t="str">
        <f t="shared" si="735"/>
        <v/>
      </c>
      <c r="EG415" s="623" t="str">
        <f t="shared" si="736"/>
        <v/>
      </c>
      <c r="EH415" s="623" t="str">
        <f t="shared" si="737"/>
        <v/>
      </c>
      <c r="EI415" s="623" t="str">
        <f t="shared" si="738"/>
        <v/>
      </c>
      <c r="EJ415" s="623" t="str">
        <f t="shared" si="739"/>
        <v/>
      </c>
      <c r="EK415" s="623" t="str">
        <f t="shared" si="740"/>
        <v/>
      </c>
      <c r="EL415" s="623" t="str">
        <f t="shared" si="741"/>
        <v/>
      </c>
    </row>
    <row r="416" spans="1:142">
      <c r="A416" s="7" t="str">
        <f>IF('Rent Roll_RedIQ 1'!B409&gt;0,'Rent Roll_RedIQ 1'!B409,"")</f>
        <v/>
      </c>
      <c r="B416" s="7" t="str">
        <f>IF('Rent Roll_RedIQ 1'!C409&gt;0,'Rent Roll_RedIQ 1'!C409,"")</f>
        <v/>
      </c>
      <c r="C416" s="614">
        <f>IF('Rent Roll_RedIQ 1'!K409&gt;0,'Rent Roll_RedIQ 1'!K409,0)</f>
        <v>0</v>
      </c>
      <c r="D416" s="615" t="str">
        <f>IF('Rent Roll_RedIQ 1'!J409&gt;0,'Rent Roll_RedIQ 1'!J409,"")</f>
        <v/>
      </c>
      <c r="E416" s="624" t="str">
        <f t="shared" si="649"/>
        <v/>
      </c>
      <c r="F416" s="194"/>
      <c r="G416" s="194"/>
      <c r="H416" s="616" t="str">
        <f t="shared" si="749"/>
        <v/>
      </c>
      <c r="I416" s="1200">
        <f>IF('Rent Roll_RedIQ 1'!S409&gt;0,'Rent Roll_RedIQ 1'!S409,Purchase_Date-1)</f>
        <v>45991</v>
      </c>
      <c r="J416" s="617" t="str">
        <f t="shared" si="750"/>
        <v/>
      </c>
      <c r="K416" s="1205">
        <f t="shared" si="751"/>
        <v>46356</v>
      </c>
      <c r="L416" s="618" t="str">
        <f t="shared" si="750"/>
        <v/>
      </c>
      <c r="M416" s="1208">
        <f t="shared" si="752"/>
        <v>46721</v>
      </c>
      <c r="N416" s="614" t="str">
        <f t="shared" si="650"/>
        <v/>
      </c>
      <c r="O416" s="614" t="str">
        <f t="shared" si="651"/>
        <v/>
      </c>
      <c r="P416" s="614" t="str">
        <f t="shared" si="652"/>
        <v/>
      </c>
      <c r="Q416" s="614" t="str">
        <f t="shared" si="653"/>
        <v/>
      </c>
      <c r="R416" s="614" t="str">
        <f t="shared" si="654"/>
        <v/>
      </c>
      <c r="S416" s="614" t="str">
        <f t="shared" si="655"/>
        <v/>
      </c>
      <c r="T416" s="614" t="str">
        <f t="shared" si="656"/>
        <v/>
      </c>
      <c r="U416" s="619"/>
      <c r="V416" s="614"/>
      <c r="W416" s="620" t="str">
        <f t="shared" si="746"/>
        <v/>
      </c>
      <c r="X416" s="620" t="str">
        <f t="shared" si="746"/>
        <v/>
      </c>
      <c r="Y416" s="620" t="str">
        <f t="shared" si="746"/>
        <v/>
      </c>
      <c r="Z416" s="620" t="str">
        <f t="shared" si="746"/>
        <v/>
      </c>
      <c r="AA416" s="620" t="str">
        <f t="shared" si="746"/>
        <v/>
      </c>
      <c r="AB416" s="620" t="str">
        <f t="shared" si="746"/>
        <v/>
      </c>
      <c r="AC416" s="620" t="str">
        <f t="shared" si="746"/>
        <v/>
      </c>
      <c r="AD416" s="620" t="str">
        <f t="shared" si="746"/>
        <v/>
      </c>
      <c r="AE416" s="620" t="str">
        <f t="shared" si="746"/>
        <v/>
      </c>
      <c r="AF416" s="620" t="str">
        <f t="shared" si="746"/>
        <v/>
      </c>
      <c r="AG416" s="620" t="str">
        <f t="shared" si="746"/>
        <v/>
      </c>
      <c r="AH416" s="620" t="str">
        <f t="shared" si="746"/>
        <v/>
      </c>
      <c r="AI416" s="621" t="str">
        <f t="shared" si="747"/>
        <v/>
      </c>
      <c r="AJ416" s="621" t="str">
        <f t="shared" si="747"/>
        <v/>
      </c>
      <c r="AK416" s="621" t="str">
        <f t="shared" si="747"/>
        <v/>
      </c>
      <c r="AL416" s="621" t="str">
        <f t="shared" si="747"/>
        <v/>
      </c>
      <c r="AM416" s="621" t="str">
        <f t="shared" si="747"/>
        <v/>
      </c>
      <c r="AN416" s="621" t="str">
        <f t="shared" si="747"/>
        <v/>
      </c>
      <c r="AO416" s="621" t="str">
        <f t="shared" si="747"/>
        <v/>
      </c>
      <c r="AP416" s="621" t="str">
        <f t="shared" si="747"/>
        <v/>
      </c>
      <c r="AQ416" s="621" t="str">
        <f t="shared" si="747"/>
        <v/>
      </c>
      <c r="AR416" s="621" t="str">
        <f t="shared" si="747"/>
        <v/>
      </c>
      <c r="AS416" s="621" t="str">
        <f t="shared" si="747"/>
        <v/>
      </c>
      <c r="AT416" s="621" t="str">
        <f t="shared" si="747"/>
        <v/>
      </c>
      <c r="AU416" s="622" t="str">
        <f t="shared" si="757"/>
        <v/>
      </c>
      <c r="AV416" s="622" t="str">
        <f t="shared" si="755"/>
        <v/>
      </c>
      <c r="AW416" s="622" t="str">
        <f t="shared" si="755"/>
        <v/>
      </c>
      <c r="AX416" s="622" t="str">
        <f t="shared" si="755"/>
        <v/>
      </c>
      <c r="AY416" s="622" t="str">
        <f t="shared" si="755"/>
        <v/>
      </c>
      <c r="AZ416" s="622" t="str">
        <f t="shared" si="755"/>
        <v/>
      </c>
      <c r="BA416" s="622" t="str">
        <f t="shared" si="755"/>
        <v/>
      </c>
      <c r="BB416" s="622" t="str">
        <f t="shared" si="755"/>
        <v/>
      </c>
      <c r="BC416" s="622" t="str">
        <f t="shared" si="755"/>
        <v/>
      </c>
      <c r="BD416" s="622" t="str">
        <f t="shared" si="755"/>
        <v/>
      </c>
      <c r="BE416" s="622" t="str">
        <f t="shared" si="755"/>
        <v/>
      </c>
      <c r="BF416" s="622" t="str">
        <f t="shared" si="755"/>
        <v/>
      </c>
      <c r="BG416" s="623" t="str">
        <f t="shared" si="658"/>
        <v/>
      </c>
      <c r="BH416" s="623" t="str">
        <f t="shared" si="659"/>
        <v/>
      </c>
      <c r="BI416" s="623" t="str">
        <f t="shared" si="660"/>
        <v/>
      </c>
      <c r="BJ416" s="623" t="str">
        <f t="shared" si="661"/>
        <v/>
      </c>
      <c r="BK416" s="623" t="str">
        <f t="shared" si="662"/>
        <v/>
      </c>
      <c r="BL416" s="623" t="str">
        <f t="shared" si="663"/>
        <v/>
      </c>
      <c r="BM416" s="623" t="str">
        <f t="shared" si="664"/>
        <v/>
      </c>
      <c r="BN416" s="623" t="str">
        <f t="shared" si="665"/>
        <v/>
      </c>
      <c r="BO416" s="623" t="str">
        <f t="shared" si="666"/>
        <v/>
      </c>
      <c r="BP416" s="623" t="str">
        <f t="shared" si="667"/>
        <v/>
      </c>
      <c r="BQ416" s="623" t="str">
        <f t="shared" si="668"/>
        <v/>
      </c>
      <c r="BR416" s="623" t="str">
        <f t="shared" si="669"/>
        <v/>
      </c>
      <c r="BS416" s="1281" t="str">
        <f t="shared" si="670"/>
        <v/>
      </c>
      <c r="BT416" s="1281" t="str">
        <f t="shared" si="671"/>
        <v/>
      </c>
      <c r="BU416" s="1281" t="str">
        <f t="shared" si="672"/>
        <v/>
      </c>
      <c r="BV416" s="1281" t="str">
        <f t="shared" si="673"/>
        <v/>
      </c>
      <c r="BW416" s="1281" t="str">
        <f t="shared" si="674"/>
        <v/>
      </c>
      <c r="BX416" s="1281" t="str">
        <f t="shared" si="675"/>
        <v/>
      </c>
      <c r="BY416" s="1281" t="str">
        <f t="shared" si="676"/>
        <v/>
      </c>
      <c r="BZ416" s="1281" t="str">
        <f t="shared" si="677"/>
        <v/>
      </c>
      <c r="CA416" s="1281" t="str">
        <f t="shared" si="678"/>
        <v/>
      </c>
      <c r="CB416" s="1281" t="str">
        <f t="shared" si="679"/>
        <v/>
      </c>
      <c r="CC416" s="1281" t="str">
        <f t="shared" si="680"/>
        <v/>
      </c>
      <c r="CD416" s="1281" t="str">
        <f t="shared" si="681"/>
        <v/>
      </c>
      <c r="CE416" s="623" t="str">
        <f t="shared" si="682"/>
        <v/>
      </c>
      <c r="CF416" s="623" t="str">
        <f t="shared" si="683"/>
        <v/>
      </c>
      <c r="CG416" s="623" t="str">
        <f t="shared" si="684"/>
        <v/>
      </c>
      <c r="CH416" s="623" t="str">
        <f t="shared" si="685"/>
        <v/>
      </c>
      <c r="CI416" s="623" t="str">
        <f t="shared" si="686"/>
        <v/>
      </c>
      <c r="CJ416" s="623" t="str">
        <f t="shared" si="687"/>
        <v/>
      </c>
      <c r="CK416" s="623" t="str">
        <f t="shared" si="688"/>
        <v/>
      </c>
      <c r="CL416" s="623" t="str">
        <f t="shared" si="689"/>
        <v/>
      </c>
      <c r="CM416" s="623" t="str">
        <f t="shared" si="690"/>
        <v/>
      </c>
      <c r="CN416" s="623" t="str">
        <f t="shared" si="691"/>
        <v/>
      </c>
      <c r="CO416" s="623" t="str">
        <f t="shared" si="692"/>
        <v/>
      </c>
      <c r="CP416" s="623" t="str">
        <f t="shared" si="693"/>
        <v/>
      </c>
      <c r="CQ416" s="1281" t="str">
        <f t="shared" si="694"/>
        <v/>
      </c>
      <c r="CR416" s="1281" t="str">
        <f t="shared" si="695"/>
        <v/>
      </c>
      <c r="CS416" s="1281" t="str">
        <f t="shared" si="696"/>
        <v/>
      </c>
      <c r="CT416" s="1281" t="str">
        <f t="shared" si="697"/>
        <v/>
      </c>
      <c r="CU416" s="1281" t="str">
        <f t="shared" si="698"/>
        <v/>
      </c>
      <c r="CV416" s="1281" t="str">
        <f t="shared" si="699"/>
        <v/>
      </c>
      <c r="CW416" s="1281" t="str">
        <f t="shared" si="700"/>
        <v/>
      </c>
      <c r="CX416" s="1281" t="str">
        <f t="shared" si="701"/>
        <v/>
      </c>
      <c r="CY416" s="1281" t="str">
        <f t="shared" si="702"/>
        <v/>
      </c>
      <c r="CZ416" s="1281" t="str">
        <f t="shared" si="703"/>
        <v/>
      </c>
      <c r="DA416" s="1281" t="str">
        <f t="shared" si="704"/>
        <v/>
      </c>
      <c r="DB416" s="1281" t="str">
        <f t="shared" si="705"/>
        <v/>
      </c>
      <c r="DC416" s="623" t="str">
        <f t="shared" si="706"/>
        <v/>
      </c>
      <c r="DD416" s="623" t="str">
        <f t="shared" si="707"/>
        <v/>
      </c>
      <c r="DE416" s="623" t="str">
        <f t="shared" si="708"/>
        <v/>
      </c>
      <c r="DF416" s="623" t="str">
        <f t="shared" si="709"/>
        <v/>
      </c>
      <c r="DG416" s="623" t="str">
        <f t="shared" si="710"/>
        <v/>
      </c>
      <c r="DH416" s="623" t="str">
        <f t="shared" si="711"/>
        <v/>
      </c>
      <c r="DI416" s="623" t="str">
        <f t="shared" si="712"/>
        <v/>
      </c>
      <c r="DJ416" s="623" t="str">
        <f t="shared" si="713"/>
        <v/>
      </c>
      <c r="DK416" s="623" t="str">
        <f t="shared" si="714"/>
        <v/>
      </c>
      <c r="DL416" s="623" t="str">
        <f t="shared" si="715"/>
        <v/>
      </c>
      <c r="DM416" s="623" t="str">
        <f t="shared" si="716"/>
        <v/>
      </c>
      <c r="DN416" s="623" t="str">
        <f t="shared" si="717"/>
        <v/>
      </c>
      <c r="DO416" s="1281" t="str">
        <f t="shared" si="718"/>
        <v/>
      </c>
      <c r="DP416" s="1281" t="str">
        <f t="shared" si="719"/>
        <v/>
      </c>
      <c r="DQ416" s="1281" t="str">
        <f t="shared" si="720"/>
        <v/>
      </c>
      <c r="DR416" s="1281" t="str">
        <f t="shared" si="721"/>
        <v/>
      </c>
      <c r="DS416" s="1281" t="str">
        <f t="shared" si="722"/>
        <v/>
      </c>
      <c r="DT416" s="1281" t="str">
        <f t="shared" si="723"/>
        <v/>
      </c>
      <c r="DU416" s="1281" t="str">
        <f t="shared" si="724"/>
        <v/>
      </c>
      <c r="DV416" s="1281" t="str">
        <f t="shared" si="725"/>
        <v/>
      </c>
      <c r="DW416" s="1281" t="str">
        <f t="shared" si="726"/>
        <v/>
      </c>
      <c r="DX416" s="1281" t="str">
        <f t="shared" si="727"/>
        <v/>
      </c>
      <c r="DY416" s="1281" t="str">
        <f t="shared" si="728"/>
        <v/>
      </c>
      <c r="DZ416" s="1281" t="str">
        <f t="shared" si="729"/>
        <v/>
      </c>
      <c r="EA416" s="623" t="str">
        <f t="shared" si="730"/>
        <v/>
      </c>
      <c r="EB416" s="623" t="str">
        <f t="shared" si="731"/>
        <v/>
      </c>
      <c r="EC416" s="623" t="str">
        <f t="shared" si="732"/>
        <v/>
      </c>
      <c r="ED416" s="623" t="str">
        <f t="shared" si="733"/>
        <v/>
      </c>
      <c r="EE416" s="623" t="str">
        <f t="shared" si="734"/>
        <v/>
      </c>
      <c r="EF416" s="623" t="str">
        <f t="shared" si="735"/>
        <v/>
      </c>
      <c r="EG416" s="623" t="str">
        <f t="shared" si="736"/>
        <v/>
      </c>
      <c r="EH416" s="623" t="str">
        <f t="shared" si="737"/>
        <v/>
      </c>
      <c r="EI416" s="623" t="str">
        <f t="shared" si="738"/>
        <v/>
      </c>
      <c r="EJ416" s="623" t="str">
        <f t="shared" si="739"/>
        <v/>
      </c>
      <c r="EK416" s="623" t="str">
        <f t="shared" si="740"/>
        <v/>
      </c>
      <c r="EL416" s="623" t="str">
        <f t="shared" si="741"/>
        <v/>
      </c>
    </row>
    <row r="417" spans="1:142">
      <c r="A417" s="7" t="str">
        <f>IF('Rent Roll_RedIQ 1'!B410&gt;0,'Rent Roll_RedIQ 1'!B410,"")</f>
        <v/>
      </c>
      <c r="B417" s="7" t="str">
        <f>IF('Rent Roll_RedIQ 1'!C410&gt;0,'Rent Roll_RedIQ 1'!C410,"")</f>
        <v/>
      </c>
      <c r="C417" s="614">
        <f>IF('Rent Roll_RedIQ 1'!K410&gt;0,'Rent Roll_RedIQ 1'!K410,0)</f>
        <v>0</v>
      </c>
      <c r="D417" s="615" t="str">
        <f>IF('Rent Roll_RedIQ 1'!J410&gt;0,'Rent Roll_RedIQ 1'!J410,"")</f>
        <v/>
      </c>
      <c r="E417" s="624" t="str">
        <f t="shared" si="649"/>
        <v/>
      </c>
      <c r="F417" s="194"/>
      <c r="G417" s="194"/>
      <c r="H417" s="616" t="str">
        <f t="shared" si="749"/>
        <v/>
      </c>
      <c r="I417" s="1200">
        <f>IF('Rent Roll_RedIQ 1'!S410&gt;0,'Rent Roll_RedIQ 1'!S410,Purchase_Date-1)</f>
        <v>45991</v>
      </c>
      <c r="J417" s="617" t="str">
        <f t="shared" si="750"/>
        <v/>
      </c>
      <c r="K417" s="1205">
        <f t="shared" si="751"/>
        <v>46356</v>
      </c>
      <c r="L417" s="618" t="str">
        <f t="shared" si="750"/>
        <v/>
      </c>
      <c r="M417" s="1208">
        <f t="shared" si="752"/>
        <v>46721</v>
      </c>
      <c r="N417" s="614" t="str">
        <f t="shared" si="650"/>
        <v/>
      </c>
      <c r="O417" s="614" t="str">
        <f t="shared" si="651"/>
        <v/>
      </c>
      <c r="P417" s="614" t="str">
        <f t="shared" si="652"/>
        <v/>
      </c>
      <c r="Q417" s="614" t="str">
        <f t="shared" si="653"/>
        <v/>
      </c>
      <c r="R417" s="614" t="str">
        <f t="shared" si="654"/>
        <v/>
      </c>
      <c r="S417" s="614" t="str">
        <f t="shared" si="655"/>
        <v/>
      </c>
      <c r="T417" s="614" t="str">
        <f t="shared" si="656"/>
        <v/>
      </c>
      <c r="U417" s="619"/>
      <c r="V417" s="614"/>
      <c r="W417" s="620" t="str">
        <f t="shared" si="746"/>
        <v/>
      </c>
      <c r="X417" s="620" t="str">
        <f t="shared" si="746"/>
        <v/>
      </c>
      <c r="Y417" s="620" t="str">
        <f t="shared" si="746"/>
        <v/>
      </c>
      <c r="Z417" s="620" t="str">
        <f t="shared" si="746"/>
        <v/>
      </c>
      <c r="AA417" s="620" t="str">
        <f t="shared" si="746"/>
        <v/>
      </c>
      <c r="AB417" s="620" t="str">
        <f t="shared" si="746"/>
        <v/>
      </c>
      <c r="AC417" s="620" t="str">
        <f t="shared" si="746"/>
        <v/>
      </c>
      <c r="AD417" s="620" t="str">
        <f t="shared" si="746"/>
        <v/>
      </c>
      <c r="AE417" s="620" t="str">
        <f t="shared" si="746"/>
        <v/>
      </c>
      <c r="AF417" s="620" t="str">
        <f t="shared" si="746"/>
        <v/>
      </c>
      <c r="AG417" s="620" t="str">
        <f t="shared" si="746"/>
        <v/>
      </c>
      <c r="AH417" s="620" t="str">
        <f t="shared" si="746"/>
        <v/>
      </c>
      <c r="AI417" s="621" t="str">
        <f t="shared" si="747"/>
        <v/>
      </c>
      <c r="AJ417" s="621" t="str">
        <f t="shared" si="747"/>
        <v/>
      </c>
      <c r="AK417" s="621" t="str">
        <f t="shared" si="747"/>
        <v/>
      </c>
      <c r="AL417" s="621" t="str">
        <f t="shared" si="747"/>
        <v/>
      </c>
      <c r="AM417" s="621" t="str">
        <f t="shared" si="747"/>
        <v/>
      </c>
      <c r="AN417" s="621" t="str">
        <f t="shared" si="747"/>
        <v/>
      </c>
      <c r="AO417" s="621" t="str">
        <f t="shared" si="747"/>
        <v/>
      </c>
      <c r="AP417" s="621" t="str">
        <f t="shared" si="747"/>
        <v/>
      </c>
      <c r="AQ417" s="621" t="str">
        <f t="shared" si="747"/>
        <v/>
      </c>
      <c r="AR417" s="621" t="str">
        <f t="shared" si="747"/>
        <v/>
      </c>
      <c r="AS417" s="621" t="str">
        <f t="shared" si="747"/>
        <v/>
      </c>
      <c r="AT417" s="621" t="str">
        <f t="shared" si="747"/>
        <v/>
      </c>
      <c r="AU417" s="622" t="str">
        <f t="shared" si="757"/>
        <v/>
      </c>
      <c r="AV417" s="622" t="str">
        <f t="shared" si="755"/>
        <v/>
      </c>
      <c r="AW417" s="622" t="str">
        <f t="shared" si="755"/>
        <v/>
      </c>
      <c r="AX417" s="622" t="str">
        <f t="shared" si="755"/>
        <v/>
      </c>
      <c r="AY417" s="622" t="str">
        <f t="shared" si="755"/>
        <v/>
      </c>
      <c r="AZ417" s="622" t="str">
        <f t="shared" si="755"/>
        <v/>
      </c>
      <c r="BA417" s="622" t="str">
        <f t="shared" si="755"/>
        <v/>
      </c>
      <c r="BB417" s="622" t="str">
        <f t="shared" si="755"/>
        <v/>
      </c>
      <c r="BC417" s="622" t="str">
        <f t="shared" si="755"/>
        <v/>
      </c>
      <c r="BD417" s="622" t="str">
        <f t="shared" si="755"/>
        <v/>
      </c>
      <c r="BE417" s="622" t="str">
        <f t="shared" si="755"/>
        <v/>
      </c>
      <c r="BF417" s="622" t="str">
        <f t="shared" si="755"/>
        <v/>
      </c>
      <c r="BG417" s="623" t="str">
        <f t="shared" si="658"/>
        <v/>
      </c>
      <c r="BH417" s="623" t="str">
        <f t="shared" si="659"/>
        <v/>
      </c>
      <c r="BI417" s="623" t="str">
        <f t="shared" si="660"/>
        <v/>
      </c>
      <c r="BJ417" s="623" t="str">
        <f t="shared" si="661"/>
        <v/>
      </c>
      <c r="BK417" s="623" t="str">
        <f t="shared" si="662"/>
        <v/>
      </c>
      <c r="BL417" s="623" t="str">
        <f t="shared" si="663"/>
        <v/>
      </c>
      <c r="BM417" s="623" t="str">
        <f t="shared" si="664"/>
        <v/>
      </c>
      <c r="BN417" s="623" t="str">
        <f t="shared" si="665"/>
        <v/>
      </c>
      <c r="BO417" s="623" t="str">
        <f t="shared" si="666"/>
        <v/>
      </c>
      <c r="BP417" s="623" t="str">
        <f t="shared" si="667"/>
        <v/>
      </c>
      <c r="BQ417" s="623" t="str">
        <f t="shared" si="668"/>
        <v/>
      </c>
      <c r="BR417" s="623" t="str">
        <f t="shared" si="669"/>
        <v/>
      </c>
      <c r="BS417" s="1281" t="str">
        <f t="shared" si="670"/>
        <v/>
      </c>
      <c r="BT417" s="1281" t="str">
        <f t="shared" si="671"/>
        <v/>
      </c>
      <c r="BU417" s="1281" t="str">
        <f t="shared" si="672"/>
        <v/>
      </c>
      <c r="BV417" s="1281" t="str">
        <f t="shared" si="673"/>
        <v/>
      </c>
      <c r="BW417" s="1281" t="str">
        <f t="shared" si="674"/>
        <v/>
      </c>
      <c r="BX417" s="1281" t="str">
        <f t="shared" si="675"/>
        <v/>
      </c>
      <c r="BY417" s="1281" t="str">
        <f t="shared" si="676"/>
        <v/>
      </c>
      <c r="BZ417" s="1281" t="str">
        <f t="shared" si="677"/>
        <v/>
      </c>
      <c r="CA417" s="1281" t="str">
        <f t="shared" si="678"/>
        <v/>
      </c>
      <c r="CB417" s="1281" t="str">
        <f t="shared" si="679"/>
        <v/>
      </c>
      <c r="CC417" s="1281" t="str">
        <f t="shared" si="680"/>
        <v/>
      </c>
      <c r="CD417" s="1281" t="str">
        <f t="shared" si="681"/>
        <v/>
      </c>
      <c r="CE417" s="623" t="str">
        <f t="shared" si="682"/>
        <v/>
      </c>
      <c r="CF417" s="623" t="str">
        <f t="shared" si="683"/>
        <v/>
      </c>
      <c r="CG417" s="623" t="str">
        <f t="shared" si="684"/>
        <v/>
      </c>
      <c r="CH417" s="623" t="str">
        <f t="shared" si="685"/>
        <v/>
      </c>
      <c r="CI417" s="623" t="str">
        <f t="shared" si="686"/>
        <v/>
      </c>
      <c r="CJ417" s="623" t="str">
        <f t="shared" si="687"/>
        <v/>
      </c>
      <c r="CK417" s="623" t="str">
        <f t="shared" si="688"/>
        <v/>
      </c>
      <c r="CL417" s="623" t="str">
        <f t="shared" si="689"/>
        <v/>
      </c>
      <c r="CM417" s="623" t="str">
        <f t="shared" si="690"/>
        <v/>
      </c>
      <c r="CN417" s="623" t="str">
        <f t="shared" si="691"/>
        <v/>
      </c>
      <c r="CO417" s="623" t="str">
        <f t="shared" si="692"/>
        <v/>
      </c>
      <c r="CP417" s="623" t="str">
        <f t="shared" si="693"/>
        <v/>
      </c>
      <c r="CQ417" s="1281" t="str">
        <f t="shared" si="694"/>
        <v/>
      </c>
      <c r="CR417" s="1281" t="str">
        <f t="shared" si="695"/>
        <v/>
      </c>
      <c r="CS417" s="1281" t="str">
        <f t="shared" si="696"/>
        <v/>
      </c>
      <c r="CT417" s="1281" t="str">
        <f t="shared" si="697"/>
        <v/>
      </c>
      <c r="CU417" s="1281" t="str">
        <f t="shared" si="698"/>
        <v/>
      </c>
      <c r="CV417" s="1281" t="str">
        <f t="shared" si="699"/>
        <v/>
      </c>
      <c r="CW417" s="1281" t="str">
        <f t="shared" si="700"/>
        <v/>
      </c>
      <c r="CX417" s="1281" t="str">
        <f t="shared" si="701"/>
        <v/>
      </c>
      <c r="CY417" s="1281" t="str">
        <f t="shared" si="702"/>
        <v/>
      </c>
      <c r="CZ417" s="1281" t="str">
        <f t="shared" si="703"/>
        <v/>
      </c>
      <c r="DA417" s="1281" t="str">
        <f t="shared" si="704"/>
        <v/>
      </c>
      <c r="DB417" s="1281" t="str">
        <f t="shared" si="705"/>
        <v/>
      </c>
      <c r="DC417" s="623" t="str">
        <f t="shared" si="706"/>
        <v/>
      </c>
      <c r="DD417" s="623" t="str">
        <f t="shared" si="707"/>
        <v/>
      </c>
      <c r="DE417" s="623" t="str">
        <f t="shared" si="708"/>
        <v/>
      </c>
      <c r="DF417" s="623" t="str">
        <f t="shared" si="709"/>
        <v/>
      </c>
      <c r="DG417" s="623" t="str">
        <f t="shared" si="710"/>
        <v/>
      </c>
      <c r="DH417" s="623" t="str">
        <f t="shared" si="711"/>
        <v/>
      </c>
      <c r="DI417" s="623" t="str">
        <f t="shared" si="712"/>
        <v/>
      </c>
      <c r="DJ417" s="623" t="str">
        <f t="shared" si="713"/>
        <v/>
      </c>
      <c r="DK417" s="623" t="str">
        <f t="shared" si="714"/>
        <v/>
      </c>
      <c r="DL417" s="623" t="str">
        <f t="shared" si="715"/>
        <v/>
      </c>
      <c r="DM417" s="623" t="str">
        <f t="shared" si="716"/>
        <v/>
      </c>
      <c r="DN417" s="623" t="str">
        <f t="shared" si="717"/>
        <v/>
      </c>
      <c r="DO417" s="1281" t="str">
        <f t="shared" si="718"/>
        <v/>
      </c>
      <c r="DP417" s="1281" t="str">
        <f t="shared" si="719"/>
        <v/>
      </c>
      <c r="DQ417" s="1281" t="str">
        <f t="shared" si="720"/>
        <v/>
      </c>
      <c r="DR417" s="1281" t="str">
        <f t="shared" si="721"/>
        <v/>
      </c>
      <c r="DS417" s="1281" t="str">
        <f t="shared" si="722"/>
        <v/>
      </c>
      <c r="DT417" s="1281" t="str">
        <f t="shared" si="723"/>
        <v/>
      </c>
      <c r="DU417" s="1281" t="str">
        <f t="shared" si="724"/>
        <v/>
      </c>
      <c r="DV417" s="1281" t="str">
        <f t="shared" si="725"/>
        <v/>
      </c>
      <c r="DW417" s="1281" t="str">
        <f t="shared" si="726"/>
        <v/>
      </c>
      <c r="DX417" s="1281" t="str">
        <f t="shared" si="727"/>
        <v/>
      </c>
      <c r="DY417" s="1281" t="str">
        <f t="shared" si="728"/>
        <v/>
      </c>
      <c r="DZ417" s="1281" t="str">
        <f t="shared" si="729"/>
        <v/>
      </c>
      <c r="EA417" s="623" t="str">
        <f t="shared" si="730"/>
        <v/>
      </c>
      <c r="EB417" s="623" t="str">
        <f t="shared" si="731"/>
        <v/>
      </c>
      <c r="EC417" s="623" t="str">
        <f t="shared" si="732"/>
        <v/>
      </c>
      <c r="ED417" s="623" t="str">
        <f t="shared" si="733"/>
        <v/>
      </c>
      <c r="EE417" s="623" t="str">
        <f t="shared" si="734"/>
        <v/>
      </c>
      <c r="EF417" s="623" t="str">
        <f t="shared" si="735"/>
        <v/>
      </c>
      <c r="EG417" s="623" t="str">
        <f t="shared" si="736"/>
        <v/>
      </c>
      <c r="EH417" s="623" t="str">
        <f t="shared" si="737"/>
        <v/>
      </c>
      <c r="EI417" s="623" t="str">
        <f t="shared" si="738"/>
        <v/>
      </c>
      <c r="EJ417" s="623" t="str">
        <f t="shared" si="739"/>
        <v/>
      </c>
      <c r="EK417" s="623" t="str">
        <f t="shared" si="740"/>
        <v/>
      </c>
      <c r="EL417" s="623" t="str">
        <f t="shared" si="741"/>
        <v/>
      </c>
    </row>
    <row r="418" spans="1:142">
      <c r="A418" s="7" t="str">
        <f>IF('Rent Roll_RedIQ 1'!B411&gt;0,'Rent Roll_RedIQ 1'!B411,"")</f>
        <v/>
      </c>
      <c r="B418" s="7" t="str">
        <f>IF('Rent Roll_RedIQ 1'!C411&gt;0,'Rent Roll_RedIQ 1'!C411,"")</f>
        <v/>
      </c>
      <c r="C418" s="614">
        <f>IF('Rent Roll_RedIQ 1'!K411&gt;0,'Rent Roll_RedIQ 1'!K411,0)</f>
        <v>0</v>
      </c>
      <c r="D418" s="615" t="str">
        <f>IF('Rent Roll_RedIQ 1'!J411&gt;0,'Rent Roll_RedIQ 1'!J411,"")</f>
        <v/>
      </c>
      <c r="E418" s="624" t="str">
        <f t="shared" si="649"/>
        <v/>
      </c>
      <c r="F418" s="194"/>
      <c r="G418" s="194"/>
      <c r="H418" s="616" t="str">
        <f t="shared" si="749"/>
        <v/>
      </c>
      <c r="I418" s="1200">
        <f>IF('Rent Roll_RedIQ 1'!S411&gt;0,'Rent Roll_RedIQ 1'!S411,Purchase_Date-1)</f>
        <v>45991</v>
      </c>
      <c r="J418" s="617" t="str">
        <f t="shared" si="750"/>
        <v/>
      </c>
      <c r="K418" s="1205">
        <f t="shared" si="751"/>
        <v>46356</v>
      </c>
      <c r="L418" s="618" t="str">
        <f t="shared" si="750"/>
        <v/>
      </c>
      <c r="M418" s="1208">
        <f t="shared" si="752"/>
        <v>46721</v>
      </c>
      <c r="N418" s="614" t="str">
        <f t="shared" si="650"/>
        <v/>
      </c>
      <c r="O418" s="614" t="str">
        <f t="shared" si="651"/>
        <v/>
      </c>
      <c r="P418" s="614" t="str">
        <f t="shared" si="652"/>
        <v/>
      </c>
      <c r="Q418" s="614" t="str">
        <f t="shared" si="653"/>
        <v/>
      </c>
      <c r="R418" s="614" t="str">
        <f t="shared" si="654"/>
        <v/>
      </c>
      <c r="S418" s="614" t="str">
        <f t="shared" si="655"/>
        <v/>
      </c>
      <c r="T418" s="614" t="str">
        <f t="shared" si="656"/>
        <v/>
      </c>
      <c r="U418" s="619"/>
      <c r="V418" s="614"/>
      <c r="W418" s="620" t="str">
        <f t="shared" si="746"/>
        <v/>
      </c>
      <c r="X418" s="620" t="str">
        <f t="shared" si="746"/>
        <v/>
      </c>
      <c r="Y418" s="620" t="str">
        <f t="shared" si="746"/>
        <v/>
      </c>
      <c r="Z418" s="620" t="str">
        <f t="shared" si="746"/>
        <v/>
      </c>
      <c r="AA418" s="620" t="str">
        <f t="shared" si="746"/>
        <v/>
      </c>
      <c r="AB418" s="620" t="str">
        <f t="shared" si="746"/>
        <v/>
      </c>
      <c r="AC418" s="620" t="str">
        <f t="shared" si="746"/>
        <v/>
      </c>
      <c r="AD418" s="620" t="str">
        <f t="shared" si="746"/>
        <v/>
      </c>
      <c r="AE418" s="620" t="str">
        <f t="shared" si="746"/>
        <v/>
      </c>
      <c r="AF418" s="620" t="str">
        <f t="shared" si="746"/>
        <v/>
      </c>
      <c r="AG418" s="620" t="str">
        <f t="shared" si="746"/>
        <v/>
      </c>
      <c r="AH418" s="620" t="str">
        <f t="shared" si="746"/>
        <v/>
      </c>
      <c r="AI418" s="621" t="str">
        <f t="shared" si="747"/>
        <v/>
      </c>
      <c r="AJ418" s="621" t="str">
        <f t="shared" si="747"/>
        <v/>
      </c>
      <c r="AK418" s="621" t="str">
        <f t="shared" si="747"/>
        <v/>
      </c>
      <c r="AL418" s="621" t="str">
        <f t="shared" si="747"/>
        <v/>
      </c>
      <c r="AM418" s="621" t="str">
        <f t="shared" si="747"/>
        <v/>
      </c>
      <c r="AN418" s="621" t="str">
        <f t="shared" si="747"/>
        <v/>
      </c>
      <c r="AO418" s="621" t="str">
        <f t="shared" si="747"/>
        <v/>
      </c>
      <c r="AP418" s="621" t="str">
        <f t="shared" si="747"/>
        <v/>
      </c>
      <c r="AQ418" s="621" t="str">
        <f t="shared" si="747"/>
        <v/>
      </c>
      <c r="AR418" s="621" t="str">
        <f t="shared" si="747"/>
        <v/>
      </c>
      <c r="AS418" s="621" t="str">
        <f t="shared" si="747"/>
        <v/>
      </c>
      <c r="AT418" s="621" t="str">
        <f t="shared" si="747"/>
        <v/>
      </c>
      <c r="AU418" s="622" t="str">
        <f t="shared" si="757"/>
        <v/>
      </c>
      <c r="AV418" s="622" t="str">
        <f t="shared" si="755"/>
        <v/>
      </c>
      <c r="AW418" s="622" t="str">
        <f t="shared" si="755"/>
        <v/>
      </c>
      <c r="AX418" s="622" t="str">
        <f t="shared" si="755"/>
        <v/>
      </c>
      <c r="AY418" s="622" t="str">
        <f t="shared" si="755"/>
        <v/>
      </c>
      <c r="AZ418" s="622" t="str">
        <f t="shared" si="755"/>
        <v/>
      </c>
      <c r="BA418" s="622" t="str">
        <f t="shared" si="755"/>
        <v/>
      </c>
      <c r="BB418" s="622" t="str">
        <f t="shared" si="755"/>
        <v/>
      </c>
      <c r="BC418" s="622" t="str">
        <f t="shared" si="755"/>
        <v/>
      </c>
      <c r="BD418" s="622" t="str">
        <f t="shared" si="755"/>
        <v/>
      </c>
      <c r="BE418" s="622" t="str">
        <f t="shared" si="755"/>
        <v/>
      </c>
      <c r="BF418" s="622" t="str">
        <f t="shared" si="755"/>
        <v/>
      </c>
      <c r="BG418" s="623" t="str">
        <f t="shared" si="658"/>
        <v/>
      </c>
      <c r="BH418" s="623" t="str">
        <f t="shared" si="659"/>
        <v/>
      </c>
      <c r="BI418" s="623" t="str">
        <f t="shared" si="660"/>
        <v/>
      </c>
      <c r="BJ418" s="623" t="str">
        <f t="shared" si="661"/>
        <v/>
      </c>
      <c r="BK418" s="623" t="str">
        <f t="shared" si="662"/>
        <v/>
      </c>
      <c r="BL418" s="623" t="str">
        <f t="shared" si="663"/>
        <v/>
      </c>
      <c r="BM418" s="623" t="str">
        <f t="shared" si="664"/>
        <v/>
      </c>
      <c r="BN418" s="623" t="str">
        <f t="shared" si="665"/>
        <v/>
      </c>
      <c r="BO418" s="623" t="str">
        <f t="shared" si="666"/>
        <v/>
      </c>
      <c r="BP418" s="623" t="str">
        <f t="shared" si="667"/>
        <v/>
      </c>
      <c r="BQ418" s="623" t="str">
        <f t="shared" si="668"/>
        <v/>
      </c>
      <c r="BR418" s="623" t="str">
        <f t="shared" si="669"/>
        <v/>
      </c>
      <c r="BS418" s="1281" t="str">
        <f t="shared" si="670"/>
        <v/>
      </c>
      <c r="BT418" s="1281" t="str">
        <f t="shared" si="671"/>
        <v/>
      </c>
      <c r="BU418" s="1281" t="str">
        <f t="shared" si="672"/>
        <v/>
      </c>
      <c r="BV418" s="1281" t="str">
        <f t="shared" si="673"/>
        <v/>
      </c>
      <c r="BW418" s="1281" t="str">
        <f t="shared" si="674"/>
        <v/>
      </c>
      <c r="BX418" s="1281" t="str">
        <f t="shared" si="675"/>
        <v/>
      </c>
      <c r="BY418" s="1281" t="str">
        <f t="shared" si="676"/>
        <v/>
      </c>
      <c r="BZ418" s="1281" t="str">
        <f t="shared" si="677"/>
        <v/>
      </c>
      <c r="CA418" s="1281" t="str">
        <f t="shared" si="678"/>
        <v/>
      </c>
      <c r="CB418" s="1281" t="str">
        <f t="shared" si="679"/>
        <v/>
      </c>
      <c r="CC418" s="1281" t="str">
        <f t="shared" si="680"/>
        <v/>
      </c>
      <c r="CD418" s="1281" t="str">
        <f t="shared" si="681"/>
        <v/>
      </c>
      <c r="CE418" s="623" t="str">
        <f t="shared" si="682"/>
        <v/>
      </c>
      <c r="CF418" s="623" t="str">
        <f t="shared" si="683"/>
        <v/>
      </c>
      <c r="CG418" s="623" t="str">
        <f t="shared" si="684"/>
        <v/>
      </c>
      <c r="CH418" s="623" t="str">
        <f t="shared" si="685"/>
        <v/>
      </c>
      <c r="CI418" s="623" t="str">
        <f t="shared" si="686"/>
        <v/>
      </c>
      <c r="CJ418" s="623" t="str">
        <f t="shared" si="687"/>
        <v/>
      </c>
      <c r="CK418" s="623" t="str">
        <f t="shared" si="688"/>
        <v/>
      </c>
      <c r="CL418" s="623" t="str">
        <f t="shared" si="689"/>
        <v/>
      </c>
      <c r="CM418" s="623" t="str">
        <f t="shared" si="690"/>
        <v/>
      </c>
      <c r="CN418" s="623" t="str">
        <f t="shared" si="691"/>
        <v/>
      </c>
      <c r="CO418" s="623" t="str">
        <f t="shared" si="692"/>
        <v/>
      </c>
      <c r="CP418" s="623" t="str">
        <f t="shared" si="693"/>
        <v/>
      </c>
      <c r="CQ418" s="1281" t="str">
        <f t="shared" si="694"/>
        <v/>
      </c>
      <c r="CR418" s="1281" t="str">
        <f t="shared" si="695"/>
        <v/>
      </c>
      <c r="CS418" s="1281" t="str">
        <f t="shared" si="696"/>
        <v/>
      </c>
      <c r="CT418" s="1281" t="str">
        <f t="shared" si="697"/>
        <v/>
      </c>
      <c r="CU418" s="1281" t="str">
        <f t="shared" si="698"/>
        <v/>
      </c>
      <c r="CV418" s="1281" t="str">
        <f t="shared" si="699"/>
        <v/>
      </c>
      <c r="CW418" s="1281" t="str">
        <f t="shared" si="700"/>
        <v/>
      </c>
      <c r="CX418" s="1281" t="str">
        <f t="shared" si="701"/>
        <v/>
      </c>
      <c r="CY418" s="1281" t="str">
        <f t="shared" si="702"/>
        <v/>
      </c>
      <c r="CZ418" s="1281" t="str">
        <f t="shared" si="703"/>
        <v/>
      </c>
      <c r="DA418" s="1281" t="str">
        <f t="shared" si="704"/>
        <v/>
      </c>
      <c r="DB418" s="1281" t="str">
        <f t="shared" si="705"/>
        <v/>
      </c>
      <c r="DC418" s="623" t="str">
        <f t="shared" si="706"/>
        <v/>
      </c>
      <c r="DD418" s="623" t="str">
        <f t="shared" si="707"/>
        <v/>
      </c>
      <c r="DE418" s="623" t="str">
        <f t="shared" si="708"/>
        <v/>
      </c>
      <c r="DF418" s="623" t="str">
        <f t="shared" si="709"/>
        <v/>
      </c>
      <c r="DG418" s="623" t="str">
        <f t="shared" si="710"/>
        <v/>
      </c>
      <c r="DH418" s="623" t="str">
        <f t="shared" si="711"/>
        <v/>
      </c>
      <c r="DI418" s="623" t="str">
        <f t="shared" si="712"/>
        <v/>
      </c>
      <c r="DJ418" s="623" t="str">
        <f t="shared" si="713"/>
        <v/>
      </c>
      <c r="DK418" s="623" t="str">
        <f t="shared" si="714"/>
        <v/>
      </c>
      <c r="DL418" s="623" t="str">
        <f t="shared" si="715"/>
        <v/>
      </c>
      <c r="DM418" s="623" t="str">
        <f t="shared" si="716"/>
        <v/>
      </c>
      <c r="DN418" s="623" t="str">
        <f t="shared" si="717"/>
        <v/>
      </c>
      <c r="DO418" s="1281" t="str">
        <f t="shared" si="718"/>
        <v/>
      </c>
      <c r="DP418" s="1281" t="str">
        <f t="shared" si="719"/>
        <v/>
      </c>
      <c r="DQ418" s="1281" t="str">
        <f t="shared" si="720"/>
        <v/>
      </c>
      <c r="DR418" s="1281" t="str">
        <f t="shared" si="721"/>
        <v/>
      </c>
      <c r="DS418" s="1281" t="str">
        <f t="shared" si="722"/>
        <v/>
      </c>
      <c r="DT418" s="1281" t="str">
        <f t="shared" si="723"/>
        <v/>
      </c>
      <c r="DU418" s="1281" t="str">
        <f t="shared" si="724"/>
        <v/>
      </c>
      <c r="DV418" s="1281" t="str">
        <f t="shared" si="725"/>
        <v/>
      </c>
      <c r="DW418" s="1281" t="str">
        <f t="shared" si="726"/>
        <v/>
      </c>
      <c r="DX418" s="1281" t="str">
        <f t="shared" si="727"/>
        <v/>
      </c>
      <c r="DY418" s="1281" t="str">
        <f t="shared" si="728"/>
        <v/>
      </c>
      <c r="DZ418" s="1281" t="str">
        <f t="shared" si="729"/>
        <v/>
      </c>
      <c r="EA418" s="623" t="str">
        <f t="shared" si="730"/>
        <v/>
      </c>
      <c r="EB418" s="623" t="str">
        <f t="shared" si="731"/>
        <v/>
      </c>
      <c r="EC418" s="623" t="str">
        <f t="shared" si="732"/>
        <v/>
      </c>
      <c r="ED418" s="623" t="str">
        <f t="shared" si="733"/>
        <v/>
      </c>
      <c r="EE418" s="623" t="str">
        <f t="shared" si="734"/>
        <v/>
      </c>
      <c r="EF418" s="623" t="str">
        <f t="shared" si="735"/>
        <v/>
      </c>
      <c r="EG418" s="623" t="str">
        <f t="shared" si="736"/>
        <v/>
      </c>
      <c r="EH418" s="623" t="str">
        <f t="shared" si="737"/>
        <v/>
      </c>
      <c r="EI418" s="623" t="str">
        <f t="shared" si="738"/>
        <v/>
      </c>
      <c r="EJ418" s="623" t="str">
        <f t="shared" si="739"/>
        <v/>
      </c>
      <c r="EK418" s="623" t="str">
        <f t="shared" si="740"/>
        <v/>
      </c>
      <c r="EL418" s="623" t="str">
        <f t="shared" si="741"/>
        <v/>
      </c>
    </row>
    <row r="419" spans="1:142">
      <c r="A419" s="7" t="str">
        <f>IF('Rent Roll_RedIQ 1'!B412&gt;0,'Rent Roll_RedIQ 1'!B412,"")</f>
        <v/>
      </c>
      <c r="B419" s="7" t="str">
        <f>IF('Rent Roll_RedIQ 1'!C412&gt;0,'Rent Roll_RedIQ 1'!C412,"")</f>
        <v/>
      </c>
      <c r="C419" s="614">
        <f>IF('Rent Roll_RedIQ 1'!K412&gt;0,'Rent Roll_RedIQ 1'!K412,0)</f>
        <v>0</v>
      </c>
      <c r="D419" s="615" t="str">
        <f>IF('Rent Roll_RedIQ 1'!J412&gt;0,'Rent Roll_RedIQ 1'!J412,"")</f>
        <v/>
      </c>
      <c r="E419" s="624" t="str">
        <f t="shared" si="649"/>
        <v/>
      </c>
      <c r="F419" s="194"/>
      <c r="G419" s="194"/>
      <c r="H419" s="616" t="str">
        <f t="shared" si="749"/>
        <v/>
      </c>
      <c r="I419" s="1200">
        <f>IF('Rent Roll_RedIQ 1'!S412&gt;0,'Rent Roll_RedIQ 1'!S412,Purchase_Date-1)</f>
        <v>45991</v>
      </c>
      <c r="J419" s="617" t="str">
        <f t="shared" si="750"/>
        <v/>
      </c>
      <c r="K419" s="1205">
        <f t="shared" si="751"/>
        <v>46356</v>
      </c>
      <c r="L419" s="618" t="str">
        <f t="shared" si="750"/>
        <v/>
      </c>
      <c r="M419" s="1208">
        <f t="shared" si="752"/>
        <v>46721</v>
      </c>
      <c r="N419" s="614" t="str">
        <f t="shared" si="650"/>
        <v/>
      </c>
      <c r="O419" s="614" t="str">
        <f t="shared" si="651"/>
        <v/>
      </c>
      <c r="P419" s="614" t="str">
        <f t="shared" si="652"/>
        <v/>
      </c>
      <c r="Q419" s="614" t="str">
        <f t="shared" si="653"/>
        <v/>
      </c>
      <c r="R419" s="614" t="str">
        <f t="shared" si="654"/>
        <v/>
      </c>
      <c r="S419" s="614" t="str">
        <f t="shared" si="655"/>
        <v/>
      </c>
      <c r="T419" s="614" t="str">
        <f t="shared" si="656"/>
        <v/>
      </c>
      <c r="U419" s="619"/>
      <c r="V419" s="614"/>
      <c r="W419" s="620" t="str">
        <f t="shared" si="746"/>
        <v/>
      </c>
      <c r="X419" s="620" t="str">
        <f t="shared" si="746"/>
        <v/>
      </c>
      <c r="Y419" s="620" t="str">
        <f t="shared" si="746"/>
        <v/>
      </c>
      <c r="Z419" s="620" t="str">
        <f t="shared" si="746"/>
        <v/>
      </c>
      <c r="AA419" s="620" t="str">
        <f t="shared" si="746"/>
        <v/>
      </c>
      <c r="AB419" s="620" t="str">
        <f t="shared" si="746"/>
        <v/>
      </c>
      <c r="AC419" s="620" t="str">
        <f t="shared" si="746"/>
        <v/>
      </c>
      <c r="AD419" s="620" t="str">
        <f t="shared" si="746"/>
        <v/>
      </c>
      <c r="AE419" s="620" t="str">
        <f t="shared" si="746"/>
        <v/>
      </c>
      <c r="AF419" s="620" t="str">
        <f t="shared" si="746"/>
        <v/>
      </c>
      <c r="AG419" s="620" t="str">
        <f t="shared" si="746"/>
        <v/>
      </c>
      <c r="AH419" s="620" t="str">
        <f t="shared" si="746"/>
        <v/>
      </c>
      <c r="AI419" s="621" t="str">
        <f t="shared" si="747"/>
        <v/>
      </c>
      <c r="AJ419" s="621" t="str">
        <f t="shared" si="747"/>
        <v/>
      </c>
      <c r="AK419" s="621" t="str">
        <f t="shared" si="747"/>
        <v/>
      </c>
      <c r="AL419" s="621" t="str">
        <f t="shared" si="747"/>
        <v/>
      </c>
      <c r="AM419" s="621" t="str">
        <f t="shared" si="747"/>
        <v/>
      </c>
      <c r="AN419" s="621" t="str">
        <f t="shared" si="747"/>
        <v/>
      </c>
      <c r="AO419" s="621" t="str">
        <f t="shared" si="747"/>
        <v/>
      </c>
      <c r="AP419" s="621" t="str">
        <f t="shared" si="747"/>
        <v/>
      </c>
      <c r="AQ419" s="621" t="str">
        <f t="shared" si="747"/>
        <v/>
      </c>
      <c r="AR419" s="621" t="str">
        <f t="shared" si="747"/>
        <v/>
      </c>
      <c r="AS419" s="621" t="str">
        <f t="shared" si="747"/>
        <v/>
      </c>
      <c r="AT419" s="621" t="str">
        <f t="shared" si="747"/>
        <v/>
      </c>
      <c r="AU419" s="622" t="str">
        <f t="shared" si="757"/>
        <v/>
      </c>
      <c r="AV419" s="622" t="str">
        <f t="shared" si="755"/>
        <v/>
      </c>
      <c r="AW419" s="622" t="str">
        <f t="shared" si="755"/>
        <v/>
      </c>
      <c r="AX419" s="622" t="str">
        <f t="shared" si="755"/>
        <v/>
      </c>
      <c r="AY419" s="622" t="str">
        <f t="shared" si="755"/>
        <v/>
      </c>
      <c r="AZ419" s="622" t="str">
        <f t="shared" si="755"/>
        <v/>
      </c>
      <c r="BA419" s="622" t="str">
        <f t="shared" si="755"/>
        <v/>
      </c>
      <c r="BB419" s="622" t="str">
        <f t="shared" si="755"/>
        <v/>
      </c>
      <c r="BC419" s="622" t="str">
        <f t="shared" si="755"/>
        <v/>
      </c>
      <c r="BD419" s="622" t="str">
        <f t="shared" si="755"/>
        <v/>
      </c>
      <c r="BE419" s="622" t="str">
        <f t="shared" si="755"/>
        <v/>
      </c>
      <c r="BF419" s="622" t="str">
        <f t="shared" si="755"/>
        <v/>
      </c>
      <c r="BG419" s="623" t="str">
        <f t="shared" si="658"/>
        <v/>
      </c>
      <c r="BH419" s="623" t="str">
        <f t="shared" si="659"/>
        <v/>
      </c>
      <c r="BI419" s="623" t="str">
        <f t="shared" si="660"/>
        <v/>
      </c>
      <c r="BJ419" s="623" t="str">
        <f t="shared" si="661"/>
        <v/>
      </c>
      <c r="BK419" s="623" t="str">
        <f t="shared" si="662"/>
        <v/>
      </c>
      <c r="BL419" s="623" t="str">
        <f t="shared" si="663"/>
        <v/>
      </c>
      <c r="BM419" s="623" t="str">
        <f t="shared" si="664"/>
        <v/>
      </c>
      <c r="BN419" s="623" t="str">
        <f t="shared" si="665"/>
        <v/>
      </c>
      <c r="BO419" s="623" t="str">
        <f t="shared" si="666"/>
        <v/>
      </c>
      <c r="BP419" s="623" t="str">
        <f t="shared" si="667"/>
        <v/>
      </c>
      <c r="BQ419" s="623" t="str">
        <f t="shared" si="668"/>
        <v/>
      </c>
      <c r="BR419" s="623" t="str">
        <f t="shared" si="669"/>
        <v/>
      </c>
      <c r="BS419" s="1281" t="str">
        <f t="shared" si="670"/>
        <v/>
      </c>
      <c r="BT419" s="1281" t="str">
        <f t="shared" si="671"/>
        <v/>
      </c>
      <c r="BU419" s="1281" t="str">
        <f t="shared" si="672"/>
        <v/>
      </c>
      <c r="BV419" s="1281" t="str">
        <f t="shared" si="673"/>
        <v/>
      </c>
      <c r="BW419" s="1281" t="str">
        <f t="shared" si="674"/>
        <v/>
      </c>
      <c r="BX419" s="1281" t="str">
        <f t="shared" si="675"/>
        <v/>
      </c>
      <c r="BY419" s="1281" t="str">
        <f t="shared" si="676"/>
        <v/>
      </c>
      <c r="BZ419" s="1281" t="str">
        <f t="shared" si="677"/>
        <v/>
      </c>
      <c r="CA419" s="1281" t="str">
        <f t="shared" si="678"/>
        <v/>
      </c>
      <c r="CB419" s="1281" t="str">
        <f t="shared" si="679"/>
        <v/>
      </c>
      <c r="CC419" s="1281" t="str">
        <f t="shared" si="680"/>
        <v/>
      </c>
      <c r="CD419" s="1281" t="str">
        <f t="shared" si="681"/>
        <v/>
      </c>
      <c r="CE419" s="623" t="str">
        <f t="shared" si="682"/>
        <v/>
      </c>
      <c r="CF419" s="623" t="str">
        <f t="shared" si="683"/>
        <v/>
      </c>
      <c r="CG419" s="623" t="str">
        <f t="shared" si="684"/>
        <v/>
      </c>
      <c r="CH419" s="623" t="str">
        <f t="shared" si="685"/>
        <v/>
      </c>
      <c r="CI419" s="623" t="str">
        <f t="shared" si="686"/>
        <v/>
      </c>
      <c r="CJ419" s="623" t="str">
        <f t="shared" si="687"/>
        <v/>
      </c>
      <c r="CK419" s="623" t="str">
        <f t="shared" si="688"/>
        <v/>
      </c>
      <c r="CL419" s="623" t="str">
        <f t="shared" si="689"/>
        <v/>
      </c>
      <c r="CM419" s="623" t="str">
        <f t="shared" si="690"/>
        <v/>
      </c>
      <c r="CN419" s="623" t="str">
        <f t="shared" si="691"/>
        <v/>
      </c>
      <c r="CO419" s="623" t="str">
        <f t="shared" si="692"/>
        <v/>
      </c>
      <c r="CP419" s="623" t="str">
        <f t="shared" si="693"/>
        <v/>
      </c>
      <c r="CQ419" s="1281" t="str">
        <f t="shared" si="694"/>
        <v/>
      </c>
      <c r="CR419" s="1281" t="str">
        <f t="shared" si="695"/>
        <v/>
      </c>
      <c r="CS419" s="1281" t="str">
        <f t="shared" si="696"/>
        <v/>
      </c>
      <c r="CT419" s="1281" t="str">
        <f t="shared" si="697"/>
        <v/>
      </c>
      <c r="CU419" s="1281" t="str">
        <f t="shared" si="698"/>
        <v/>
      </c>
      <c r="CV419" s="1281" t="str">
        <f t="shared" si="699"/>
        <v/>
      </c>
      <c r="CW419" s="1281" t="str">
        <f t="shared" si="700"/>
        <v/>
      </c>
      <c r="CX419" s="1281" t="str">
        <f t="shared" si="701"/>
        <v/>
      </c>
      <c r="CY419" s="1281" t="str">
        <f t="shared" si="702"/>
        <v/>
      </c>
      <c r="CZ419" s="1281" t="str">
        <f t="shared" si="703"/>
        <v/>
      </c>
      <c r="DA419" s="1281" t="str">
        <f t="shared" si="704"/>
        <v/>
      </c>
      <c r="DB419" s="1281" t="str">
        <f t="shared" si="705"/>
        <v/>
      </c>
      <c r="DC419" s="623" t="str">
        <f t="shared" si="706"/>
        <v/>
      </c>
      <c r="DD419" s="623" t="str">
        <f t="shared" si="707"/>
        <v/>
      </c>
      <c r="DE419" s="623" t="str">
        <f t="shared" si="708"/>
        <v/>
      </c>
      <c r="DF419" s="623" t="str">
        <f t="shared" si="709"/>
        <v/>
      </c>
      <c r="DG419" s="623" t="str">
        <f t="shared" si="710"/>
        <v/>
      </c>
      <c r="DH419" s="623" t="str">
        <f t="shared" si="711"/>
        <v/>
      </c>
      <c r="DI419" s="623" t="str">
        <f t="shared" si="712"/>
        <v/>
      </c>
      <c r="DJ419" s="623" t="str">
        <f t="shared" si="713"/>
        <v/>
      </c>
      <c r="DK419" s="623" t="str">
        <f t="shared" si="714"/>
        <v/>
      </c>
      <c r="DL419" s="623" t="str">
        <f t="shared" si="715"/>
        <v/>
      </c>
      <c r="DM419" s="623" t="str">
        <f t="shared" si="716"/>
        <v/>
      </c>
      <c r="DN419" s="623" t="str">
        <f t="shared" si="717"/>
        <v/>
      </c>
      <c r="DO419" s="1281" t="str">
        <f t="shared" si="718"/>
        <v/>
      </c>
      <c r="DP419" s="1281" t="str">
        <f t="shared" si="719"/>
        <v/>
      </c>
      <c r="DQ419" s="1281" t="str">
        <f t="shared" si="720"/>
        <v/>
      </c>
      <c r="DR419" s="1281" t="str">
        <f t="shared" si="721"/>
        <v/>
      </c>
      <c r="DS419" s="1281" t="str">
        <f t="shared" si="722"/>
        <v/>
      </c>
      <c r="DT419" s="1281" t="str">
        <f t="shared" si="723"/>
        <v/>
      </c>
      <c r="DU419" s="1281" t="str">
        <f t="shared" si="724"/>
        <v/>
      </c>
      <c r="DV419" s="1281" t="str">
        <f t="shared" si="725"/>
        <v/>
      </c>
      <c r="DW419" s="1281" t="str">
        <f t="shared" si="726"/>
        <v/>
      </c>
      <c r="DX419" s="1281" t="str">
        <f t="shared" si="727"/>
        <v/>
      </c>
      <c r="DY419" s="1281" t="str">
        <f t="shared" si="728"/>
        <v/>
      </c>
      <c r="DZ419" s="1281" t="str">
        <f t="shared" si="729"/>
        <v/>
      </c>
      <c r="EA419" s="623" t="str">
        <f t="shared" si="730"/>
        <v/>
      </c>
      <c r="EB419" s="623" t="str">
        <f t="shared" si="731"/>
        <v/>
      </c>
      <c r="EC419" s="623" t="str">
        <f t="shared" si="732"/>
        <v/>
      </c>
      <c r="ED419" s="623" t="str">
        <f t="shared" si="733"/>
        <v/>
      </c>
      <c r="EE419" s="623" t="str">
        <f t="shared" si="734"/>
        <v/>
      </c>
      <c r="EF419" s="623" t="str">
        <f t="shared" si="735"/>
        <v/>
      </c>
      <c r="EG419" s="623" t="str">
        <f t="shared" si="736"/>
        <v/>
      </c>
      <c r="EH419" s="623" t="str">
        <f t="shared" si="737"/>
        <v/>
      </c>
      <c r="EI419" s="623" t="str">
        <f t="shared" si="738"/>
        <v/>
      </c>
      <c r="EJ419" s="623" t="str">
        <f t="shared" si="739"/>
        <v/>
      </c>
      <c r="EK419" s="623" t="str">
        <f t="shared" si="740"/>
        <v/>
      </c>
      <c r="EL419" s="623" t="str">
        <f t="shared" si="741"/>
        <v/>
      </c>
    </row>
    <row r="420" spans="1:142">
      <c r="A420" s="7" t="str">
        <f>IF('Rent Roll_RedIQ 1'!B413&gt;0,'Rent Roll_RedIQ 1'!B413,"")</f>
        <v/>
      </c>
      <c r="B420" s="7" t="str">
        <f>IF('Rent Roll_RedIQ 1'!C413&gt;0,'Rent Roll_RedIQ 1'!C413,"")</f>
        <v/>
      </c>
      <c r="C420" s="614">
        <f>IF('Rent Roll_RedIQ 1'!K413&gt;0,'Rent Roll_RedIQ 1'!K413,0)</f>
        <v>0</v>
      </c>
      <c r="D420" s="615" t="str">
        <f>IF('Rent Roll_RedIQ 1'!J413&gt;0,'Rent Roll_RedIQ 1'!J413,"")</f>
        <v/>
      </c>
      <c r="E420" s="624" t="str">
        <f t="shared" si="649"/>
        <v/>
      </c>
      <c r="F420" s="194"/>
      <c r="G420" s="194"/>
      <c r="H420" s="616" t="str">
        <f t="shared" si="749"/>
        <v/>
      </c>
      <c r="I420" s="1200">
        <f>IF('Rent Roll_RedIQ 1'!S413&gt;0,'Rent Roll_RedIQ 1'!S413,Purchase_Date-1)</f>
        <v>45991</v>
      </c>
      <c r="J420" s="617" t="str">
        <f t="shared" si="750"/>
        <v/>
      </c>
      <c r="K420" s="1205">
        <f t="shared" si="751"/>
        <v>46356</v>
      </c>
      <c r="L420" s="618" t="str">
        <f t="shared" si="750"/>
        <v/>
      </c>
      <c r="M420" s="1208">
        <f t="shared" si="752"/>
        <v>46721</v>
      </c>
      <c r="N420" s="614" t="str">
        <f t="shared" si="650"/>
        <v/>
      </c>
      <c r="O420" s="614" t="str">
        <f t="shared" si="651"/>
        <v/>
      </c>
      <c r="P420" s="614" t="str">
        <f t="shared" si="652"/>
        <v/>
      </c>
      <c r="Q420" s="614" t="str">
        <f t="shared" si="653"/>
        <v/>
      </c>
      <c r="R420" s="614" t="str">
        <f t="shared" si="654"/>
        <v/>
      </c>
      <c r="S420" s="614" t="str">
        <f t="shared" si="655"/>
        <v/>
      </c>
      <c r="T420" s="614" t="str">
        <f t="shared" si="656"/>
        <v/>
      </c>
      <c r="U420" s="619"/>
      <c r="V420" s="614"/>
      <c r="W420" s="620" t="str">
        <f t="shared" si="746"/>
        <v/>
      </c>
      <c r="X420" s="620" t="str">
        <f t="shared" si="746"/>
        <v/>
      </c>
      <c r="Y420" s="620" t="str">
        <f t="shared" si="746"/>
        <v/>
      </c>
      <c r="Z420" s="620" t="str">
        <f t="shared" si="746"/>
        <v/>
      </c>
      <c r="AA420" s="620" t="str">
        <f t="shared" si="746"/>
        <v/>
      </c>
      <c r="AB420" s="620" t="str">
        <f t="shared" si="746"/>
        <v/>
      </c>
      <c r="AC420" s="620" t="str">
        <f t="shared" si="746"/>
        <v/>
      </c>
      <c r="AD420" s="620" t="str">
        <f t="shared" si="746"/>
        <v/>
      </c>
      <c r="AE420" s="620" t="str">
        <f t="shared" si="746"/>
        <v/>
      </c>
      <c r="AF420" s="620" t="str">
        <f t="shared" si="746"/>
        <v/>
      </c>
      <c r="AG420" s="620" t="str">
        <f t="shared" si="746"/>
        <v/>
      </c>
      <c r="AH420" s="620" t="str">
        <f t="shared" si="746"/>
        <v/>
      </c>
      <c r="AI420" s="621" t="str">
        <f t="shared" si="747"/>
        <v/>
      </c>
      <c r="AJ420" s="621" t="str">
        <f t="shared" si="747"/>
        <v/>
      </c>
      <c r="AK420" s="621" t="str">
        <f t="shared" si="747"/>
        <v/>
      </c>
      <c r="AL420" s="621" t="str">
        <f t="shared" si="747"/>
        <v/>
      </c>
      <c r="AM420" s="621" t="str">
        <f t="shared" si="747"/>
        <v/>
      </c>
      <c r="AN420" s="621" t="str">
        <f t="shared" si="747"/>
        <v/>
      </c>
      <c r="AO420" s="621" t="str">
        <f t="shared" si="747"/>
        <v/>
      </c>
      <c r="AP420" s="621" t="str">
        <f t="shared" si="747"/>
        <v/>
      </c>
      <c r="AQ420" s="621" t="str">
        <f t="shared" si="747"/>
        <v/>
      </c>
      <c r="AR420" s="621" t="str">
        <f t="shared" si="747"/>
        <v/>
      </c>
      <c r="AS420" s="621" t="str">
        <f t="shared" si="747"/>
        <v/>
      </c>
      <c r="AT420" s="621" t="str">
        <f t="shared" si="747"/>
        <v/>
      </c>
      <c r="AU420" s="622" t="str">
        <f t="shared" si="757"/>
        <v/>
      </c>
      <c r="AV420" s="622" t="str">
        <f t="shared" si="755"/>
        <v/>
      </c>
      <c r="AW420" s="622" t="str">
        <f t="shared" si="755"/>
        <v/>
      </c>
      <c r="AX420" s="622" t="str">
        <f t="shared" si="755"/>
        <v/>
      </c>
      <c r="AY420" s="622" t="str">
        <f t="shared" si="755"/>
        <v/>
      </c>
      <c r="AZ420" s="622" t="str">
        <f t="shared" si="755"/>
        <v/>
      </c>
      <c r="BA420" s="622" t="str">
        <f t="shared" si="755"/>
        <v/>
      </c>
      <c r="BB420" s="622" t="str">
        <f t="shared" si="755"/>
        <v/>
      </c>
      <c r="BC420" s="622" t="str">
        <f t="shared" si="755"/>
        <v/>
      </c>
      <c r="BD420" s="622" t="str">
        <f t="shared" si="755"/>
        <v/>
      </c>
      <c r="BE420" s="622" t="str">
        <f t="shared" si="755"/>
        <v/>
      </c>
      <c r="BF420" s="622" t="str">
        <f t="shared" si="755"/>
        <v/>
      </c>
      <c r="BG420" s="623" t="str">
        <f t="shared" si="658"/>
        <v/>
      </c>
      <c r="BH420" s="623" t="str">
        <f t="shared" si="659"/>
        <v/>
      </c>
      <c r="BI420" s="623" t="str">
        <f t="shared" si="660"/>
        <v/>
      </c>
      <c r="BJ420" s="623" t="str">
        <f t="shared" si="661"/>
        <v/>
      </c>
      <c r="BK420" s="623" t="str">
        <f t="shared" si="662"/>
        <v/>
      </c>
      <c r="BL420" s="623" t="str">
        <f t="shared" si="663"/>
        <v/>
      </c>
      <c r="BM420" s="623" t="str">
        <f t="shared" si="664"/>
        <v/>
      </c>
      <c r="BN420" s="623" t="str">
        <f t="shared" si="665"/>
        <v/>
      </c>
      <c r="BO420" s="623" t="str">
        <f t="shared" si="666"/>
        <v/>
      </c>
      <c r="BP420" s="623" t="str">
        <f t="shared" si="667"/>
        <v/>
      </c>
      <c r="BQ420" s="623" t="str">
        <f t="shared" si="668"/>
        <v/>
      </c>
      <c r="BR420" s="623" t="str">
        <f t="shared" si="669"/>
        <v/>
      </c>
      <c r="BS420" s="1281" t="str">
        <f t="shared" si="670"/>
        <v/>
      </c>
      <c r="BT420" s="1281" t="str">
        <f t="shared" si="671"/>
        <v/>
      </c>
      <c r="BU420" s="1281" t="str">
        <f t="shared" si="672"/>
        <v/>
      </c>
      <c r="BV420" s="1281" t="str">
        <f t="shared" si="673"/>
        <v/>
      </c>
      <c r="BW420" s="1281" t="str">
        <f t="shared" si="674"/>
        <v/>
      </c>
      <c r="BX420" s="1281" t="str">
        <f t="shared" si="675"/>
        <v/>
      </c>
      <c r="BY420" s="1281" t="str">
        <f t="shared" si="676"/>
        <v/>
      </c>
      <c r="BZ420" s="1281" t="str">
        <f t="shared" si="677"/>
        <v/>
      </c>
      <c r="CA420" s="1281" t="str">
        <f t="shared" si="678"/>
        <v/>
      </c>
      <c r="CB420" s="1281" t="str">
        <f t="shared" si="679"/>
        <v/>
      </c>
      <c r="CC420" s="1281" t="str">
        <f t="shared" si="680"/>
        <v/>
      </c>
      <c r="CD420" s="1281" t="str">
        <f t="shared" si="681"/>
        <v/>
      </c>
      <c r="CE420" s="623" t="str">
        <f t="shared" si="682"/>
        <v/>
      </c>
      <c r="CF420" s="623" t="str">
        <f t="shared" si="683"/>
        <v/>
      </c>
      <c r="CG420" s="623" t="str">
        <f t="shared" si="684"/>
        <v/>
      </c>
      <c r="CH420" s="623" t="str">
        <f t="shared" si="685"/>
        <v/>
      </c>
      <c r="CI420" s="623" t="str">
        <f t="shared" si="686"/>
        <v/>
      </c>
      <c r="CJ420" s="623" t="str">
        <f t="shared" si="687"/>
        <v/>
      </c>
      <c r="CK420" s="623" t="str">
        <f t="shared" si="688"/>
        <v/>
      </c>
      <c r="CL420" s="623" t="str">
        <f t="shared" si="689"/>
        <v/>
      </c>
      <c r="CM420" s="623" t="str">
        <f t="shared" si="690"/>
        <v/>
      </c>
      <c r="CN420" s="623" t="str">
        <f t="shared" si="691"/>
        <v/>
      </c>
      <c r="CO420" s="623" t="str">
        <f t="shared" si="692"/>
        <v/>
      </c>
      <c r="CP420" s="623" t="str">
        <f t="shared" si="693"/>
        <v/>
      </c>
      <c r="CQ420" s="1281" t="str">
        <f t="shared" si="694"/>
        <v/>
      </c>
      <c r="CR420" s="1281" t="str">
        <f t="shared" si="695"/>
        <v/>
      </c>
      <c r="CS420" s="1281" t="str">
        <f t="shared" si="696"/>
        <v/>
      </c>
      <c r="CT420" s="1281" t="str">
        <f t="shared" si="697"/>
        <v/>
      </c>
      <c r="CU420" s="1281" t="str">
        <f t="shared" si="698"/>
        <v/>
      </c>
      <c r="CV420" s="1281" t="str">
        <f t="shared" si="699"/>
        <v/>
      </c>
      <c r="CW420" s="1281" t="str">
        <f t="shared" si="700"/>
        <v/>
      </c>
      <c r="CX420" s="1281" t="str">
        <f t="shared" si="701"/>
        <v/>
      </c>
      <c r="CY420" s="1281" t="str">
        <f t="shared" si="702"/>
        <v/>
      </c>
      <c r="CZ420" s="1281" t="str">
        <f t="shared" si="703"/>
        <v/>
      </c>
      <c r="DA420" s="1281" t="str">
        <f t="shared" si="704"/>
        <v/>
      </c>
      <c r="DB420" s="1281" t="str">
        <f t="shared" si="705"/>
        <v/>
      </c>
      <c r="DC420" s="623" t="str">
        <f t="shared" si="706"/>
        <v/>
      </c>
      <c r="DD420" s="623" t="str">
        <f t="shared" si="707"/>
        <v/>
      </c>
      <c r="DE420" s="623" t="str">
        <f t="shared" si="708"/>
        <v/>
      </c>
      <c r="DF420" s="623" t="str">
        <f t="shared" si="709"/>
        <v/>
      </c>
      <c r="DG420" s="623" t="str">
        <f t="shared" si="710"/>
        <v/>
      </c>
      <c r="DH420" s="623" t="str">
        <f t="shared" si="711"/>
        <v/>
      </c>
      <c r="DI420" s="623" t="str">
        <f t="shared" si="712"/>
        <v/>
      </c>
      <c r="DJ420" s="623" t="str">
        <f t="shared" si="713"/>
        <v/>
      </c>
      <c r="DK420" s="623" t="str">
        <f t="shared" si="714"/>
        <v/>
      </c>
      <c r="DL420" s="623" t="str">
        <f t="shared" si="715"/>
        <v/>
      </c>
      <c r="DM420" s="623" t="str">
        <f t="shared" si="716"/>
        <v/>
      </c>
      <c r="DN420" s="623" t="str">
        <f t="shared" si="717"/>
        <v/>
      </c>
      <c r="DO420" s="1281" t="str">
        <f t="shared" si="718"/>
        <v/>
      </c>
      <c r="DP420" s="1281" t="str">
        <f t="shared" si="719"/>
        <v/>
      </c>
      <c r="DQ420" s="1281" t="str">
        <f t="shared" si="720"/>
        <v/>
      </c>
      <c r="DR420" s="1281" t="str">
        <f t="shared" si="721"/>
        <v/>
      </c>
      <c r="DS420" s="1281" t="str">
        <f t="shared" si="722"/>
        <v/>
      </c>
      <c r="DT420" s="1281" t="str">
        <f t="shared" si="723"/>
        <v/>
      </c>
      <c r="DU420" s="1281" t="str">
        <f t="shared" si="724"/>
        <v/>
      </c>
      <c r="DV420" s="1281" t="str">
        <f t="shared" si="725"/>
        <v/>
      </c>
      <c r="DW420" s="1281" t="str">
        <f t="shared" si="726"/>
        <v/>
      </c>
      <c r="DX420" s="1281" t="str">
        <f t="shared" si="727"/>
        <v/>
      </c>
      <c r="DY420" s="1281" t="str">
        <f t="shared" si="728"/>
        <v/>
      </c>
      <c r="DZ420" s="1281" t="str">
        <f t="shared" si="729"/>
        <v/>
      </c>
      <c r="EA420" s="623" t="str">
        <f t="shared" si="730"/>
        <v/>
      </c>
      <c r="EB420" s="623" t="str">
        <f t="shared" si="731"/>
        <v/>
      </c>
      <c r="EC420" s="623" t="str">
        <f t="shared" si="732"/>
        <v/>
      </c>
      <c r="ED420" s="623" t="str">
        <f t="shared" si="733"/>
        <v/>
      </c>
      <c r="EE420" s="623" t="str">
        <f t="shared" si="734"/>
        <v/>
      </c>
      <c r="EF420" s="623" t="str">
        <f t="shared" si="735"/>
        <v/>
      </c>
      <c r="EG420" s="623" t="str">
        <f t="shared" si="736"/>
        <v/>
      </c>
      <c r="EH420" s="623" t="str">
        <f t="shared" si="737"/>
        <v/>
      </c>
      <c r="EI420" s="623" t="str">
        <f t="shared" si="738"/>
        <v/>
      </c>
      <c r="EJ420" s="623" t="str">
        <f t="shared" si="739"/>
        <v/>
      </c>
      <c r="EK420" s="623" t="str">
        <f t="shared" si="740"/>
        <v/>
      </c>
      <c r="EL420" s="623" t="str">
        <f t="shared" si="741"/>
        <v/>
      </c>
    </row>
    <row r="421" spans="1:142">
      <c r="A421" s="7" t="str">
        <f>IF('Rent Roll_RedIQ 1'!B414&gt;0,'Rent Roll_RedIQ 1'!B414,"")</f>
        <v/>
      </c>
      <c r="B421" s="7" t="str">
        <f>IF('Rent Roll_RedIQ 1'!C414&gt;0,'Rent Roll_RedIQ 1'!C414,"")</f>
        <v/>
      </c>
      <c r="C421" s="614">
        <f>IF('Rent Roll_RedIQ 1'!K414&gt;0,'Rent Roll_RedIQ 1'!K414,0)</f>
        <v>0</v>
      </c>
      <c r="D421" s="615" t="str">
        <f>IF('Rent Roll_RedIQ 1'!J414&gt;0,'Rent Roll_RedIQ 1'!J414,"")</f>
        <v/>
      </c>
      <c r="E421" s="624" t="str">
        <f t="shared" si="649"/>
        <v/>
      </c>
      <c r="F421" s="194"/>
      <c r="G421" s="194"/>
      <c r="H421" s="616" t="str">
        <f t="shared" si="749"/>
        <v/>
      </c>
      <c r="I421" s="1200">
        <f>IF('Rent Roll_RedIQ 1'!S414&gt;0,'Rent Roll_RedIQ 1'!S414,Purchase_Date-1)</f>
        <v>45991</v>
      </c>
      <c r="J421" s="617" t="str">
        <f t="shared" si="750"/>
        <v/>
      </c>
      <c r="K421" s="1205">
        <f t="shared" si="751"/>
        <v>46356</v>
      </c>
      <c r="L421" s="618" t="str">
        <f t="shared" si="750"/>
        <v/>
      </c>
      <c r="M421" s="1208">
        <f t="shared" si="752"/>
        <v>46721</v>
      </c>
      <c r="N421" s="614" t="str">
        <f t="shared" si="650"/>
        <v/>
      </c>
      <c r="O421" s="614" t="str">
        <f t="shared" si="651"/>
        <v/>
      </c>
      <c r="P421" s="614" t="str">
        <f t="shared" si="652"/>
        <v/>
      </c>
      <c r="Q421" s="614" t="str">
        <f t="shared" si="653"/>
        <v/>
      </c>
      <c r="R421" s="614" t="str">
        <f t="shared" si="654"/>
        <v/>
      </c>
      <c r="S421" s="614" t="str">
        <f t="shared" si="655"/>
        <v/>
      </c>
      <c r="T421" s="614" t="str">
        <f t="shared" si="656"/>
        <v/>
      </c>
      <c r="U421" s="619"/>
      <c r="V421" s="614"/>
      <c r="W421" s="620" t="str">
        <f t="shared" si="746"/>
        <v/>
      </c>
      <c r="X421" s="620" t="str">
        <f t="shared" ref="X421:AH423" si="759">IF($I421&gt;=X$11,$C421,$H421)</f>
        <v/>
      </c>
      <c r="Y421" s="620" t="str">
        <f t="shared" si="759"/>
        <v/>
      </c>
      <c r="Z421" s="620" t="str">
        <f t="shared" si="759"/>
        <v/>
      </c>
      <c r="AA421" s="620" t="str">
        <f t="shared" si="759"/>
        <v/>
      </c>
      <c r="AB421" s="620" t="str">
        <f t="shared" si="759"/>
        <v/>
      </c>
      <c r="AC421" s="620" t="str">
        <f t="shared" si="759"/>
        <v/>
      </c>
      <c r="AD421" s="620" t="str">
        <f t="shared" si="759"/>
        <v/>
      </c>
      <c r="AE421" s="620" t="str">
        <f t="shared" si="759"/>
        <v/>
      </c>
      <c r="AF421" s="620" t="str">
        <f t="shared" si="759"/>
        <v/>
      </c>
      <c r="AG421" s="620" t="str">
        <f t="shared" si="759"/>
        <v/>
      </c>
      <c r="AH421" s="620" t="str">
        <f t="shared" si="759"/>
        <v/>
      </c>
      <c r="AI421" s="621" t="str">
        <f t="shared" si="747"/>
        <v/>
      </c>
      <c r="AJ421" s="621" t="str">
        <f t="shared" si="747"/>
        <v/>
      </c>
      <c r="AK421" s="621" t="str">
        <f t="shared" si="747"/>
        <v/>
      </c>
      <c r="AL421" s="621" t="str">
        <f t="shared" si="747"/>
        <v/>
      </c>
      <c r="AM421" s="621" t="str">
        <f t="shared" si="747"/>
        <v/>
      </c>
      <c r="AN421" s="621" t="str">
        <f t="shared" si="747"/>
        <v/>
      </c>
      <c r="AO421" s="621" t="str">
        <f t="shared" si="747"/>
        <v/>
      </c>
      <c r="AP421" s="621" t="str">
        <f t="shared" si="747"/>
        <v/>
      </c>
      <c r="AQ421" s="621" t="str">
        <f t="shared" si="747"/>
        <v/>
      </c>
      <c r="AR421" s="621" t="str">
        <f t="shared" si="747"/>
        <v/>
      </c>
      <c r="AS421" s="621" t="str">
        <f t="shared" si="747"/>
        <v/>
      </c>
      <c r="AT421" s="621" t="str">
        <f t="shared" si="747"/>
        <v/>
      </c>
      <c r="AU421" s="622" t="str">
        <f t="shared" si="757"/>
        <v/>
      </c>
      <c r="AV421" s="622" t="str">
        <f t="shared" si="755"/>
        <v/>
      </c>
      <c r="AW421" s="622" t="str">
        <f t="shared" si="755"/>
        <v/>
      </c>
      <c r="AX421" s="622" t="str">
        <f t="shared" si="755"/>
        <v/>
      </c>
      <c r="AY421" s="622" t="str">
        <f t="shared" si="755"/>
        <v/>
      </c>
      <c r="AZ421" s="622" t="str">
        <f t="shared" si="755"/>
        <v/>
      </c>
      <c r="BA421" s="622" t="str">
        <f t="shared" si="755"/>
        <v/>
      </c>
      <c r="BB421" s="622" t="str">
        <f t="shared" si="755"/>
        <v/>
      </c>
      <c r="BC421" s="622" t="str">
        <f t="shared" si="755"/>
        <v/>
      </c>
      <c r="BD421" s="622" t="str">
        <f t="shared" si="755"/>
        <v/>
      </c>
      <c r="BE421" s="622" t="str">
        <f t="shared" si="755"/>
        <v/>
      </c>
      <c r="BF421" s="622" t="str">
        <f t="shared" si="755"/>
        <v/>
      </c>
      <c r="BG421" s="623" t="str">
        <f t="shared" si="658"/>
        <v/>
      </c>
      <c r="BH421" s="623" t="str">
        <f t="shared" si="659"/>
        <v/>
      </c>
      <c r="BI421" s="623" t="str">
        <f t="shared" si="660"/>
        <v/>
      </c>
      <c r="BJ421" s="623" t="str">
        <f t="shared" si="661"/>
        <v/>
      </c>
      <c r="BK421" s="623" t="str">
        <f t="shared" si="662"/>
        <v/>
      </c>
      <c r="BL421" s="623" t="str">
        <f t="shared" si="663"/>
        <v/>
      </c>
      <c r="BM421" s="623" t="str">
        <f t="shared" si="664"/>
        <v/>
      </c>
      <c r="BN421" s="623" t="str">
        <f t="shared" si="665"/>
        <v/>
      </c>
      <c r="BO421" s="623" t="str">
        <f t="shared" si="666"/>
        <v/>
      </c>
      <c r="BP421" s="623" t="str">
        <f t="shared" si="667"/>
        <v/>
      </c>
      <c r="BQ421" s="623" t="str">
        <f t="shared" si="668"/>
        <v/>
      </c>
      <c r="BR421" s="623" t="str">
        <f t="shared" si="669"/>
        <v/>
      </c>
      <c r="BS421" s="1281" t="str">
        <f t="shared" si="670"/>
        <v/>
      </c>
      <c r="BT421" s="1281" t="str">
        <f t="shared" si="671"/>
        <v/>
      </c>
      <c r="BU421" s="1281" t="str">
        <f t="shared" si="672"/>
        <v/>
      </c>
      <c r="BV421" s="1281" t="str">
        <f t="shared" si="673"/>
        <v/>
      </c>
      <c r="BW421" s="1281" t="str">
        <f t="shared" si="674"/>
        <v/>
      </c>
      <c r="BX421" s="1281" t="str">
        <f t="shared" si="675"/>
        <v/>
      </c>
      <c r="BY421" s="1281" t="str">
        <f t="shared" si="676"/>
        <v/>
      </c>
      <c r="BZ421" s="1281" t="str">
        <f t="shared" si="677"/>
        <v/>
      </c>
      <c r="CA421" s="1281" t="str">
        <f t="shared" si="678"/>
        <v/>
      </c>
      <c r="CB421" s="1281" t="str">
        <f t="shared" si="679"/>
        <v/>
      </c>
      <c r="CC421" s="1281" t="str">
        <f t="shared" si="680"/>
        <v/>
      </c>
      <c r="CD421" s="1281" t="str">
        <f t="shared" si="681"/>
        <v/>
      </c>
      <c r="CE421" s="623" t="str">
        <f t="shared" si="682"/>
        <v/>
      </c>
      <c r="CF421" s="623" t="str">
        <f t="shared" si="683"/>
        <v/>
      </c>
      <c r="CG421" s="623" t="str">
        <f t="shared" si="684"/>
        <v/>
      </c>
      <c r="CH421" s="623" t="str">
        <f t="shared" si="685"/>
        <v/>
      </c>
      <c r="CI421" s="623" t="str">
        <f t="shared" si="686"/>
        <v/>
      </c>
      <c r="CJ421" s="623" t="str">
        <f t="shared" si="687"/>
        <v/>
      </c>
      <c r="CK421" s="623" t="str">
        <f t="shared" si="688"/>
        <v/>
      </c>
      <c r="CL421" s="623" t="str">
        <f t="shared" si="689"/>
        <v/>
      </c>
      <c r="CM421" s="623" t="str">
        <f t="shared" si="690"/>
        <v/>
      </c>
      <c r="CN421" s="623" t="str">
        <f t="shared" si="691"/>
        <v/>
      </c>
      <c r="CO421" s="623" t="str">
        <f t="shared" si="692"/>
        <v/>
      </c>
      <c r="CP421" s="623" t="str">
        <f t="shared" si="693"/>
        <v/>
      </c>
      <c r="CQ421" s="1281" t="str">
        <f t="shared" si="694"/>
        <v/>
      </c>
      <c r="CR421" s="1281" t="str">
        <f t="shared" si="695"/>
        <v/>
      </c>
      <c r="CS421" s="1281" t="str">
        <f t="shared" si="696"/>
        <v/>
      </c>
      <c r="CT421" s="1281" t="str">
        <f t="shared" si="697"/>
        <v/>
      </c>
      <c r="CU421" s="1281" t="str">
        <f t="shared" si="698"/>
        <v/>
      </c>
      <c r="CV421" s="1281" t="str">
        <f t="shared" si="699"/>
        <v/>
      </c>
      <c r="CW421" s="1281" t="str">
        <f t="shared" si="700"/>
        <v/>
      </c>
      <c r="CX421" s="1281" t="str">
        <f t="shared" si="701"/>
        <v/>
      </c>
      <c r="CY421" s="1281" t="str">
        <f t="shared" si="702"/>
        <v/>
      </c>
      <c r="CZ421" s="1281" t="str">
        <f t="shared" si="703"/>
        <v/>
      </c>
      <c r="DA421" s="1281" t="str">
        <f t="shared" si="704"/>
        <v/>
      </c>
      <c r="DB421" s="1281" t="str">
        <f t="shared" si="705"/>
        <v/>
      </c>
      <c r="DC421" s="623" t="str">
        <f t="shared" si="706"/>
        <v/>
      </c>
      <c r="DD421" s="623" t="str">
        <f t="shared" si="707"/>
        <v/>
      </c>
      <c r="DE421" s="623" t="str">
        <f t="shared" si="708"/>
        <v/>
      </c>
      <c r="DF421" s="623" t="str">
        <f t="shared" si="709"/>
        <v/>
      </c>
      <c r="DG421" s="623" t="str">
        <f t="shared" si="710"/>
        <v/>
      </c>
      <c r="DH421" s="623" t="str">
        <f t="shared" si="711"/>
        <v/>
      </c>
      <c r="DI421" s="623" t="str">
        <f t="shared" si="712"/>
        <v/>
      </c>
      <c r="DJ421" s="623" t="str">
        <f t="shared" si="713"/>
        <v/>
      </c>
      <c r="DK421" s="623" t="str">
        <f t="shared" si="714"/>
        <v/>
      </c>
      <c r="DL421" s="623" t="str">
        <f t="shared" si="715"/>
        <v/>
      </c>
      <c r="DM421" s="623" t="str">
        <f t="shared" si="716"/>
        <v/>
      </c>
      <c r="DN421" s="623" t="str">
        <f t="shared" si="717"/>
        <v/>
      </c>
      <c r="DO421" s="1281" t="str">
        <f t="shared" si="718"/>
        <v/>
      </c>
      <c r="DP421" s="1281" t="str">
        <f t="shared" si="719"/>
        <v/>
      </c>
      <c r="DQ421" s="1281" t="str">
        <f t="shared" si="720"/>
        <v/>
      </c>
      <c r="DR421" s="1281" t="str">
        <f t="shared" si="721"/>
        <v/>
      </c>
      <c r="DS421" s="1281" t="str">
        <f t="shared" si="722"/>
        <v/>
      </c>
      <c r="DT421" s="1281" t="str">
        <f t="shared" si="723"/>
        <v/>
      </c>
      <c r="DU421" s="1281" t="str">
        <f t="shared" si="724"/>
        <v/>
      </c>
      <c r="DV421" s="1281" t="str">
        <f t="shared" si="725"/>
        <v/>
      </c>
      <c r="DW421" s="1281" t="str">
        <f t="shared" si="726"/>
        <v/>
      </c>
      <c r="DX421" s="1281" t="str">
        <f t="shared" si="727"/>
        <v/>
      </c>
      <c r="DY421" s="1281" t="str">
        <f t="shared" si="728"/>
        <v/>
      </c>
      <c r="DZ421" s="1281" t="str">
        <f t="shared" si="729"/>
        <v/>
      </c>
      <c r="EA421" s="623" t="str">
        <f t="shared" si="730"/>
        <v/>
      </c>
      <c r="EB421" s="623" t="str">
        <f t="shared" si="731"/>
        <v/>
      </c>
      <c r="EC421" s="623" t="str">
        <f t="shared" si="732"/>
        <v/>
      </c>
      <c r="ED421" s="623" t="str">
        <f t="shared" si="733"/>
        <v/>
      </c>
      <c r="EE421" s="623" t="str">
        <f t="shared" si="734"/>
        <v/>
      </c>
      <c r="EF421" s="623" t="str">
        <f t="shared" si="735"/>
        <v/>
      </c>
      <c r="EG421" s="623" t="str">
        <f t="shared" si="736"/>
        <v/>
      </c>
      <c r="EH421" s="623" t="str">
        <f t="shared" si="737"/>
        <v/>
      </c>
      <c r="EI421" s="623" t="str">
        <f t="shared" si="738"/>
        <v/>
      </c>
      <c r="EJ421" s="623" t="str">
        <f t="shared" si="739"/>
        <v/>
      </c>
      <c r="EK421" s="623" t="str">
        <f t="shared" si="740"/>
        <v/>
      </c>
      <c r="EL421" s="623" t="str">
        <f t="shared" si="741"/>
        <v/>
      </c>
    </row>
    <row r="422" spans="1:142">
      <c r="A422" s="7" t="str">
        <f>IF('Rent Roll_RedIQ 1'!B415&gt;0,'Rent Roll_RedIQ 1'!B415,"")</f>
        <v/>
      </c>
      <c r="B422" s="7" t="str">
        <f>IF('Rent Roll_RedIQ 1'!C415&gt;0,'Rent Roll_RedIQ 1'!C415,"")</f>
        <v/>
      </c>
      <c r="C422" s="614">
        <f>IF('Rent Roll_RedIQ 1'!K415&gt;0,'Rent Roll_RedIQ 1'!K415,0)</f>
        <v>0</v>
      </c>
      <c r="D422" s="615" t="str">
        <f>IF('Rent Roll_RedIQ 1'!J415&gt;0,'Rent Roll_RedIQ 1'!J415,"")</f>
        <v/>
      </c>
      <c r="E422" s="624" t="str">
        <f t="shared" si="649"/>
        <v/>
      </c>
      <c r="F422" s="194"/>
      <c r="G422" s="194"/>
      <c r="H422" s="616" t="str">
        <f t="shared" si="749"/>
        <v/>
      </c>
      <c r="I422" s="1200">
        <f>IF('Rent Roll_RedIQ 1'!S415&gt;0,'Rent Roll_RedIQ 1'!S415,Purchase_Date-1)</f>
        <v>45991</v>
      </c>
      <c r="J422" s="617" t="str">
        <f t="shared" si="750"/>
        <v/>
      </c>
      <c r="K422" s="1205">
        <f t="shared" si="751"/>
        <v>46356</v>
      </c>
      <c r="L422" s="618" t="str">
        <f t="shared" si="750"/>
        <v/>
      </c>
      <c r="M422" s="1208">
        <f t="shared" si="752"/>
        <v>46721</v>
      </c>
      <c r="N422" s="614" t="str">
        <f t="shared" si="650"/>
        <v/>
      </c>
      <c r="O422" s="614" t="str">
        <f t="shared" si="651"/>
        <v/>
      </c>
      <c r="P422" s="614" t="str">
        <f t="shared" si="652"/>
        <v/>
      </c>
      <c r="Q422" s="614" t="str">
        <f t="shared" si="653"/>
        <v/>
      </c>
      <c r="R422" s="614" t="str">
        <f t="shared" si="654"/>
        <v/>
      </c>
      <c r="S422" s="614" t="str">
        <f t="shared" si="655"/>
        <v/>
      </c>
      <c r="T422" s="614" t="str">
        <f t="shared" si="656"/>
        <v/>
      </c>
      <c r="U422" s="619"/>
      <c r="V422" s="614"/>
      <c r="W422" s="620" t="str">
        <f t="shared" si="746"/>
        <v/>
      </c>
      <c r="X422" s="620" t="str">
        <f t="shared" si="759"/>
        <v/>
      </c>
      <c r="Y422" s="620" t="str">
        <f t="shared" si="759"/>
        <v/>
      </c>
      <c r="Z422" s="620" t="str">
        <f t="shared" si="759"/>
        <v/>
      </c>
      <c r="AA422" s="620" t="str">
        <f t="shared" si="759"/>
        <v/>
      </c>
      <c r="AB422" s="620" t="str">
        <f t="shared" si="759"/>
        <v/>
      </c>
      <c r="AC422" s="620" t="str">
        <f t="shared" si="759"/>
        <v/>
      </c>
      <c r="AD422" s="620" t="str">
        <f t="shared" si="759"/>
        <v/>
      </c>
      <c r="AE422" s="620" t="str">
        <f t="shared" si="759"/>
        <v/>
      </c>
      <c r="AF422" s="620" t="str">
        <f t="shared" si="759"/>
        <v/>
      </c>
      <c r="AG422" s="620" t="str">
        <f t="shared" si="759"/>
        <v/>
      </c>
      <c r="AH422" s="620" t="str">
        <f t="shared" si="759"/>
        <v/>
      </c>
      <c r="AI422" s="621" t="str">
        <f t="shared" si="747"/>
        <v/>
      </c>
      <c r="AJ422" s="621" t="str">
        <f t="shared" si="747"/>
        <v/>
      </c>
      <c r="AK422" s="621" t="str">
        <f t="shared" si="747"/>
        <v/>
      </c>
      <c r="AL422" s="621" t="str">
        <f t="shared" si="747"/>
        <v/>
      </c>
      <c r="AM422" s="621" t="str">
        <f t="shared" si="747"/>
        <v/>
      </c>
      <c r="AN422" s="621" t="str">
        <f t="shared" si="747"/>
        <v/>
      </c>
      <c r="AO422" s="621" t="str">
        <f t="shared" si="747"/>
        <v/>
      </c>
      <c r="AP422" s="621" t="str">
        <f t="shared" si="747"/>
        <v/>
      </c>
      <c r="AQ422" s="621" t="str">
        <f t="shared" si="747"/>
        <v/>
      </c>
      <c r="AR422" s="621" t="str">
        <f t="shared" si="747"/>
        <v/>
      </c>
      <c r="AS422" s="621" t="str">
        <f t="shared" si="747"/>
        <v/>
      </c>
      <c r="AT422" s="621" t="str">
        <f t="shared" si="747"/>
        <v/>
      </c>
      <c r="AU422" s="622" t="str">
        <f t="shared" si="757"/>
        <v/>
      </c>
      <c r="AV422" s="622" t="str">
        <f t="shared" si="755"/>
        <v/>
      </c>
      <c r="AW422" s="622" t="str">
        <f t="shared" si="755"/>
        <v/>
      </c>
      <c r="AX422" s="622" t="str">
        <f t="shared" si="755"/>
        <v/>
      </c>
      <c r="AY422" s="622" t="str">
        <f t="shared" si="755"/>
        <v/>
      </c>
      <c r="AZ422" s="622" t="str">
        <f t="shared" si="755"/>
        <v/>
      </c>
      <c r="BA422" s="622" t="str">
        <f t="shared" si="755"/>
        <v/>
      </c>
      <c r="BB422" s="622" t="str">
        <f t="shared" si="755"/>
        <v/>
      </c>
      <c r="BC422" s="622" t="str">
        <f t="shared" si="755"/>
        <v/>
      </c>
      <c r="BD422" s="622" t="str">
        <f t="shared" si="755"/>
        <v/>
      </c>
      <c r="BE422" s="622" t="str">
        <f t="shared" si="755"/>
        <v/>
      </c>
      <c r="BF422" s="622" t="str">
        <f t="shared" si="755"/>
        <v/>
      </c>
      <c r="BG422" s="623" t="str">
        <f t="shared" si="658"/>
        <v/>
      </c>
      <c r="BH422" s="623" t="str">
        <f t="shared" si="659"/>
        <v/>
      </c>
      <c r="BI422" s="623" t="str">
        <f t="shared" si="660"/>
        <v/>
      </c>
      <c r="BJ422" s="623" t="str">
        <f t="shared" si="661"/>
        <v/>
      </c>
      <c r="BK422" s="623" t="str">
        <f t="shared" si="662"/>
        <v/>
      </c>
      <c r="BL422" s="623" t="str">
        <f t="shared" si="663"/>
        <v/>
      </c>
      <c r="BM422" s="623" t="str">
        <f t="shared" si="664"/>
        <v/>
      </c>
      <c r="BN422" s="623" t="str">
        <f t="shared" si="665"/>
        <v/>
      </c>
      <c r="BO422" s="623" t="str">
        <f t="shared" si="666"/>
        <v/>
      </c>
      <c r="BP422" s="623" t="str">
        <f t="shared" si="667"/>
        <v/>
      </c>
      <c r="BQ422" s="623" t="str">
        <f t="shared" si="668"/>
        <v/>
      </c>
      <c r="BR422" s="623" t="str">
        <f t="shared" si="669"/>
        <v/>
      </c>
      <c r="BS422" s="1281" t="str">
        <f t="shared" si="670"/>
        <v/>
      </c>
      <c r="BT422" s="1281" t="str">
        <f t="shared" si="671"/>
        <v/>
      </c>
      <c r="BU422" s="1281" t="str">
        <f t="shared" si="672"/>
        <v/>
      </c>
      <c r="BV422" s="1281" t="str">
        <f t="shared" si="673"/>
        <v/>
      </c>
      <c r="BW422" s="1281" t="str">
        <f t="shared" si="674"/>
        <v/>
      </c>
      <c r="BX422" s="1281" t="str">
        <f t="shared" si="675"/>
        <v/>
      </c>
      <c r="BY422" s="1281" t="str">
        <f t="shared" si="676"/>
        <v/>
      </c>
      <c r="BZ422" s="1281" t="str">
        <f t="shared" si="677"/>
        <v/>
      </c>
      <c r="CA422" s="1281" t="str">
        <f t="shared" si="678"/>
        <v/>
      </c>
      <c r="CB422" s="1281" t="str">
        <f t="shared" si="679"/>
        <v/>
      </c>
      <c r="CC422" s="1281" t="str">
        <f t="shared" si="680"/>
        <v/>
      </c>
      <c r="CD422" s="1281" t="str">
        <f t="shared" si="681"/>
        <v/>
      </c>
      <c r="CE422" s="623" t="str">
        <f t="shared" si="682"/>
        <v/>
      </c>
      <c r="CF422" s="623" t="str">
        <f t="shared" si="683"/>
        <v/>
      </c>
      <c r="CG422" s="623" t="str">
        <f t="shared" si="684"/>
        <v/>
      </c>
      <c r="CH422" s="623" t="str">
        <f t="shared" si="685"/>
        <v/>
      </c>
      <c r="CI422" s="623" t="str">
        <f t="shared" si="686"/>
        <v/>
      </c>
      <c r="CJ422" s="623" t="str">
        <f t="shared" si="687"/>
        <v/>
      </c>
      <c r="CK422" s="623" t="str">
        <f t="shared" si="688"/>
        <v/>
      </c>
      <c r="CL422" s="623" t="str">
        <f t="shared" si="689"/>
        <v/>
      </c>
      <c r="CM422" s="623" t="str">
        <f t="shared" si="690"/>
        <v/>
      </c>
      <c r="CN422" s="623" t="str">
        <f t="shared" si="691"/>
        <v/>
      </c>
      <c r="CO422" s="623" t="str">
        <f t="shared" si="692"/>
        <v/>
      </c>
      <c r="CP422" s="623" t="str">
        <f t="shared" si="693"/>
        <v/>
      </c>
      <c r="CQ422" s="1281" t="str">
        <f t="shared" si="694"/>
        <v/>
      </c>
      <c r="CR422" s="1281" t="str">
        <f t="shared" si="695"/>
        <v/>
      </c>
      <c r="CS422" s="1281" t="str">
        <f t="shared" si="696"/>
        <v/>
      </c>
      <c r="CT422" s="1281" t="str">
        <f t="shared" si="697"/>
        <v/>
      </c>
      <c r="CU422" s="1281" t="str">
        <f t="shared" si="698"/>
        <v/>
      </c>
      <c r="CV422" s="1281" t="str">
        <f t="shared" si="699"/>
        <v/>
      </c>
      <c r="CW422" s="1281" t="str">
        <f t="shared" si="700"/>
        <v/>
      </c>
      <c r="CX422" s="1281" t="str">
        <f t="shared" si="701"/>
        <v/>
      </c>
      <c r="CY422" s="1281" t="str">
        <f t="shared" si="702"/>
        <v/>
      </c>
      <c r="CZ422" s="1281" t="str">
        <f t="shared" si="703"/>
        <v/>
      </c>
      <c r="DA422" s="1281" t="str">
        <f t="shared" si="704"/>
        <v/>
      </c>
      <c r="DB422" s="1281" t="str">
        <f t="shared" si="705"/>
        <v/>
      </c>
      <c r="DC422" s="623" t="str">
        <f t="shared" si="706"/>
        <v/>
      </c>
      <c r="DD422" s="623" t="str">
        <f t="shared" si="707"/>
        <v/>
      </c>
      <c r="DE422" s="623" t="str">
        <f t="shared" si="708"/>
        <v/>
      </c>
      <c r="DF422" s="623" t="str">
        <f t="shared" si="709"/>
        <v/>
      </c>
      <c r="DG422" s="623" t="str">
        <f t="shared" si="710"/>
        <v/>
      </c>
      <c r="DH422" s="623" t="str">
        <f t="shared" si="711"/>
        <v/>
      </c>
      <c r="DI422" s="623" t="str">
        <f t="shared" si="712"/>
        <v/>
      </c>
      <c r="DJ422" s="623" t="str">
        <f t="shared" si="713"/>
        <v/>
      </c>
      <c r="DK422" s="623" t="str">
        <f t="shared" si="714"/>
        <v/>
      </c>
      <c r="DL422" s="623" t="str">
        <f t="shared" si="715"/>
        <v/>
      </c>
      <c r="DM422" s="623" t="str">
        <f t="shared" si="716"/>
        <v/>
      </c>
      <c r="DN422" s="623" t="str">
        <f t="shared" si="717"/>
        <v/>
      </c>
      <c r="DO422" s="1281" t="str">
        <f t="shared" si="718"/>
        <v/>
      </c>
      <c r="DP422" s="1281" t="str">
        <f t="shared" si="719"/>
        <v/>
      </c>
      <c r="DQ422" s="1281" t="str">
        <f t="shared" si="720"/>
        <v/>
      </c>
      <c r="DR422" s="1281" t="str">
        <f t="shared" si="721"/>
        <v/>
      </c>
      <c r="DS422" s="1281" t="str">
        <f t="shared" si="722"/>
        <v/>
      </c>
      <c r="DT422" s="1281" t="str">
        <f t="shared" si="723"/>
        <v/>
      </c>
      <c r="DU422" s="1281" t="str">
        <f t="shared" si="724"/>
        <v/>
      </c>
      <c r="DV422" s="1281" t="str">
        <f t="shared" si="725"/>
        <v/>
      </c>
      <c r="DW422" s="1281" t="str">
        <f t="shared" si="726"/>
        <v/>
      </c>
      <c r="DX422" s="1281" t="str">
        <f t="shared" si="727"/>
        <v/>
      </c>
      <c r="DY422" s="1281" t="str">
        <f t="shared" si="728"/>
        <v/>
      </c>
      <c r="DZ422" s="1281" t="str">
        <f t="shared" si="729"/>
        <v/>
      </c>
      <c r="EA422" s="623" t="str">
        <f t="shared" si="730"/>
        <v/>
      </c>
      <c r="EB422" s="623" t="str">
        <f t="shared" si="731"/>
        <v/>
      </c>
      <c r="EC422" s="623" t="str">
        <f t="shared" si="732"/>
        <v/>
      </c>
      <c r="ED422" s="623" t="str">
        <f t="shared" si="733"/>
        <v/>
      </c>
      <c r="EE422" s="623" t="str">
        <f t="shared" si="734"/>
        <v/>
      </c>
      <c r="EF422" s="623" t="str">
        <f t="shared" si="735"/>
        <v/>
      </c>
      <c r="EG422" s="623" t="str">
        <f t="shared" si="736"/>
        <v/>
      </c>
      <c r="EH422" s="623" t="str">
        <f t="shared" si="737"/>
        <v/>
      </c>
      <c r="EI422" s="623" t="str">
        <f t="shared" si="738"/>
        <v/>
      </c>
      <c r="EJ422" s="623" t="str">
        <f t="shared" si="739"/>
        <v/>
      </c>
      <c r="EK422" s="623" t="str">
        <f t="shared" si="740"/>
        <v/>
      </c>
      <c r="EL422" s="623" t="str">
        <f t="shared" si="741"/>
        <v/>
      </c>
    </row>
    <row r="423" spans="1:142">
      <c r="A423" s="7" t="str">
        <f>IF('Rent Roll_RedIQ 1'!B416&gt;0,'Rent Roll_RedIQ 1'!B416,"")</f>
        <v/>
      </c>
      <c r="B423" s="7" t="str">
        <f>IF('Rent Roll_RedIQ 1'!C416&gt;0,'Rent Roll_RedIQ 1'!C416,"")</f>
        <v/>
      </c>
      <c r="C423" s="614">
        <f>IF('Rent Roll_RedIQ 1'!K416&gt;0,'Rent Roll_RedIQ 1'!K416,0)</f>
        <v>0</v>
      </c>
      <c r="D423" s="615" t="str">
        <f>IF('Rent Roll_RedIQ 1'!J416&gt;0,'Rent Roll_RedIQ 1'!J416,"")</f>
        <v/>
      </c>
      <c r="E423" s="624" t="str">
        <f t="shared" si="649"/>
        <v/>
      </c>
      <c r="F423" s="194"/>
      <c r="G423" s="194"/>
      <c r="H423" s="616" t="str">
        <f t="shared" si="749"/>
        <v/>
      </c>
      <c r="I423" s="1200">
        <f>IF('Rent Roll_RedIQ 1'!S416&gt;0,'Rent Roll_RedIQ 1'!S416,Purchase_Date-1)</f>
        <v>45991</v>
      </c>
      <c r="J423" s="617" t="str">
        <f t="shared" si="750"/>
        <v/>
      </c>
      <c r="K423" s="1205">
        <f t="shared" si="751"/>
        <v>46356</v>
      </c>
      <c r="L423" s="618" t="str">
        <f t="shared" si="750"/>
        <v/>
      </c>
      <c r="M423" s="1208">
        <f t="shared" si="752"/>
        <v>46721</v>
      </c>
      <c r="N423" s="614" t="str">
        <f t="shared" si="650"/>
        <v/>
      </c>
      <c r="O423" s="614" t="str">
        <f t="shared" si="651"/>
        <v/>
      </c>
      <c r="P423" s="614" t="str">
        <f t="shared" si="652"/>
        <v/>
      </c>
      <c r="Q423" s="614" t="str">
        <f t="shared" si="653"/>
        <v/>
      </c>
      <c r="R423" s="614" t="str">
        <f t="shared" si="654"/>
        <v/>
      </c>
      <c r="S423" s="614" t="str">
        <f t="shared" si="655"/>
        <v/>
      </c>
      <c r="T423" s="614" t="str">
        <f t="shared" si="656"/>
        <v/>
      </c>
      <c r="U423" s="619"/>
      <c r="V423" s="614"/>
      <c r="W423" s="620" t="str">
        <f t="shared" si="746"/>
        <v/>
      </c>
      <c r="X423" s="620" t="str">
        <f t="shared" si="759"/>
        <v/>
      </c>
      <c r="Y423" s="620" t="str">
        <f t="shared" si="759"/>
        <v/>
      </c>
      <c r="Z423" s="620" t="str">
        <f t="shared" si="759"/>
        <v/>
      </c>
      <c r="AA423" s="620" t="str">
        <f t="shared" si="759"/>
        <v/>
      </c>
      <c r="AB423" s="620" t="str">
        <f t="shared" si="759"/>
        <v/>
      </c>
      <c r="AC423" s="620" t="str">
        <f t="shared" si="759"/>
        <v/>
      </c>
      <c r="AD423" s="620" t="str">
        <f t="shared" si="759"/>
        <v/>
      </c>
      <c r="AE423" s="620" t="str">
        <f t="shared" si="759"/>
        <v/>
      </c>
      <c r="AF423" s="620" t="str">
        <f t="shared" si="759"/>
        <v/>
      </c>
      <c r="AG423" s="620" t="str">
        <f t="shared" si="759"/>
        <v/>
      </c>
      <c r="AH423" s="620" t="str">
        <f t="shared" si="759"/>
        <v/>
      </c>
      <c r="AI423" s="621" t="str">
        <f t="shared" si="747"/>
        <v/>
      </c>
      <c r="AJ423" s="621" t="str">
        <f t="shared" si="747"/>
        <v/>
      </c>
      <c r="AK423" s="621" t="str">
        <f t="shared" si="747"/>
        <v/>
      </c>
      <c r="AL423" s="621" t="str">
        <f t="shared" si="747"/>
        <v/>
      </c>
      <c r="AM423" s="621" t="str">
        <f t="shared" si="747"/>
        <v/>
      </c>
      <c r="AN423" s="621" t="str">
        <f t="shared" si="747"/>
        <v/>
      </c>
      <c r="AO423" s="621" t="str">
        <f t="shared" si="747"/>
        <v/>
      </c>
      <c r="AP423" s="621" t="str">
        <f t="shared" si="747"/>
        <v/>
      </c>
      <c r="AQ423" s="621" t="str">
        <f t="shared" si="747"/>
        <v/>
      </c>
      <c r="AR423" s="621" t="str">
        <f t="shared" si="747"/>
        <v/>
      </c>
      <c r="AS423" s="621" t="str">
        <f t="shared" si="747"/>
        <v/>
      </c>
      <c r="AT423" s="621" t="str">
        <f t="shared" si="747"/>
        <v/>
      </c>
      <c r="AU423" s="622" t="str">
        <f t="shared" si="757"/>
        <v/>
      </c>
      <c r="AV423" s="622" t="str">
        <f t="shared" si="755"/>
        <v/>
      </c>
      <c r="AW423" s="622" t="str">
        <f t="shared" si="755"/>
        <v/>
      </c>
      <c r="AX423" s="622" t="str">
        <f t="shared" si="755"/>
        <v/>
      </c>
      <c r="AY423" s="622" t="str">
        <f t="shared" si="755"/>
        <v/>
      </c>
      <c r="AZ423" s="622" t="str">
        <f t="shared" si="755"/>
        <v/>
      </c>
      <c r="BA423" s="622" t="str">
        <f t="shared" si="755"/>
        <v/>
      </c>
      <c r="BB423" s="622" t="str">
        <f t="shared" si="755"/>
        <v/>
      </c>
      <c r="BC423" s="622" t="str">
        <f t="shared" si="755"/>
        <v/>
      </c>
      <c r="BD423" s="622" t="str">
        <f t="shared" si="755"/>
        <v/>
      </c>
      <c r="BE423" s="622" t="str">
        <f t="shared" si="755"/>
        <v/>
      </c>
      <c r="BF423" s="622" t="str">
        <f t="shared" si="755"/>
        <v/>
      </c>
      <c r="BG423" s="623" t="str">
        <f t="shared" si="658"/>
        <v/>
      </c>
      <c r="BH423" s="623" t="str">
        <f t="shared" si="659"/>
        <v/>
      </c>
      <c r="BI423" s="623" t="str">
        <f t="shared" si="660"/>
        <v/>
      </c>
      <c r="BJ423" s="623" t="str">
        <f t="shared" si="661"/>
        <v/>
      </c>
      <c r="BK423" s="623" t="str">
        <f t="shared" si="662"/>
        <v/>
      </c>
      <c r="BL423" s="623" t="str">
        <f t="shared" si="663"/>
        <v/>
      </c>
      <c r="BM423" s="623" t="str">
        <f t="shared" si="664"/>
        <v/>
      </c>
      <c r="BN423" s="623" t="str">
        <f t="shared" si="665"/>
        <v/>
      </c>
      <c r="BO423" s="623" t="str">
        <f t="shared" si="666"/>
        <v/>
      </c>
      <c r="BP423" s="623" t="str">
        <f t="shared" si="667"/>
        <v/>
      </c>
      <c r="BQ423" s="623" t="str">
        <f t="shared" si="668"/>
        <v/>
      </c>
      <c r="BR423" s="623" t="str">
        <f t="shared" si="669"/>
        <v/>
      </c>
      <c r="BS423" s="1281" t="str">
        <f t="shared" si="670"/>
        <v/>
      </c>
      <c r="BT423" s="1281" t="str">
        <f t="shared" si="671"/>
        <v/>
      </c>
      <c r="BU423" s="1281" t="str">
        <f t="shared" si="672"/>
        <v/>
      </c>
      <c r="BV423" s="1281" t="str">
        <f t="shared" si="673"/>
        <v/>
      </c>
      <c r="BW423" s="1281" t="str">
        <f t="shared" si="674"/>
        <v/>
      </c>
      <c r="BX423" s="1281" t="str">
        <f t="shared" si="675"/>
        <v/>
      </c>
      <c r="BY423" s="1281" t="str">
        <f t="shared" si="676"/>
        <v/>
      </c>
      <c r="BZ423" s="1281" t="str">
        <f t="shared" si="677"/>
        <v/>
      </c>
      <c r="CA423" s="1281" t="str">
        <f t="shared" si="678"/>
        <v/>
      </c>
      <c r="CB423" s="1281" t="str">
        <f t="shared" si="679"/>
        <v/>
      </c>
      <c r="CC423" s="1281" t="str">
        <f t="shared" si="680"/>
        <v/>
      </c>
      <c r="CD423" s="1281" t="str">
        <f t="shared" si="681"/>
        <v/>
      </c>
      <c r="CE423" s="623" t="str">
        <f t="shared" si="682"/>
        <v/>
      </c>
      <c r="CF423" s="623" t="str">
        <f t="shared" si="683"/>
        <v/>
      </c>
      <c r="CG423" s="623" t="str">
        <f t="shared" si="684"/>
        <v/>
      </c>
      <c r="CH423" s="623" t="str">
        <f t="shared" si="685"/>
        <v/>
      </c>
      <c r="CI423" s="623" t="str">
        <f t="shared" si="686"/>
        <v/>
      </c>
      <c r="CJ423" s="623" t="str">
        <f t="shared" si="687"/>
        <v/>
      </c>
      <c r="CK423" s="623" t="str">
        <f t="shared" si="688"/>
        <v/>
      </c>
      <c r="CL423" s="623" t="str">
        <f t="shared" si="689"/>
        <v/>
      </c>
      <c r="CM423" s="623" t="str">
        <f t="shared" si="690"/>
        <v/>
      </c>
      <c r="CN423" s="623" t="str">
        <f t="shared" si="691"/>
        <v/>
      </c>
      <c r="CO423" s="623" t="str">
        <f t="shared" si="692"/>
        <v/>
      </c>
      <c r="CP423" s="623" t="str">
        <f t="shared" si="693"/>
        <v/>
      </c>
      <c r="CQ423" s="1281" t="str">
        <f t="shared" si="694"/>
        <v/>
      </c>
      <c r="CR423" s="1281" t="str">
        <f t="shared" si="695"/>
        <v/>
      </c>
      <c r="CS423" s="1281" t="str">
        <f t="shared" si="696"/>
        <v/>
      </c>
      <c r="CT423" s="1281" t="str">
        <f t="shared" si="697"/>
        <v/>
      </c>
      <c r="CU423" s="1281" t="str">
        <f t="shared" si="698"/>
        <v/>
      </c>
      <c r="CV423" s="1281" t="str">
        <f t="shared" si="699"/>
        <v/>
      </c>
      <c r="CW423" s="1281" t="str">
        <f t="shared" si="700"/>
        <v/>
      </c>
      <c r="CX423" s="1281" t="str">
        <f t="shared" si="701"/>
        <v/>
      </c>
      <c r="CY423" s="1281" t="str">
        <f t="shared" si="702"/>
        <v/>
      </c>
      <c r="CZ423" s="1281" t="str">
        <f t="shared" si="703"/>
        <v/>
      </c>
      <c r="DA423" s="1281" t="str">
        <f t="shared" si="704"/>
        <v/>
      </c>
      <c r="DB423" s="1281" t="str">
        <f t="shared" si="705"/>
        <v/>
      </c>
      <c r="DC423" s="623" t="str">
        <f t="shared" si="706"/>
        <v/>
      </c>
      <c r="DD423" s="623" t="str">
        <f t="shared" si="707"/>
        <v/>
      </c>
      <c r="DE423" s="623" t="str">
        <f t="shared" si="708"/>
        <v/>
      </c>
      <c r="DF423" s="623" t="str">
        <f t="shared" si="709"/>
        <v/>
      </c>
      <c r="DG423" s="623" t="str">
        <f t="shared" si="710"/>
        <v/>
      </c>
      <c r="DH423" s="623" t="str">
        <f t="shared" si="711"/>
        <v/>
      </c>
      <c r="DI423" s="623" t="str">
        <f t="shared" si="712"/>
        <v/>
      </c>
      <c r="DJ423" s="623" t="str">
        <f t="shared" si="713"/>
        <v/>
      </c>
      <c r="DK423" s="623" t="str">
        <f t="shared" si="714"/>
        <v/>
      </c>
      <c r="DL423" s="623" t="str">
        <f t="shared" si="715"/>
        <v/>
      </c>
      <c r="DM423" s="623" t="str">
        <f t="shared" si="716"/>
        <v/>
      </c>
      <c r="DN423" s="623" t="str">
        <f t="shared" si="717"/>
        <v/>
      </c>
      <c r="DO423" s="1281" t="str">
        <f t="shared" si="718"/>
        <v/>
      </c>
      <c r="DP423" s="1281" t="str">
        <f t="shared" si="719"/>
        <v/>
      </c>
      <c r="DQ423" s="1281" t="str">
        <f t="shared" si="720"/>
        <v/>
      </c>
      <c r="DR423" s="1281" t="str">
        <f t="shared" si="721"/>
        <v/>
      </c>
      <c r="DS423" s="1281" t="str">
        <f t="shared" si="722"/>
        <v/>
      </c>
      <c r="DT423" s="1281" t="str">
        <f t="shared" si="723"/>
        <v/>
      </c>
      <c r="DU423" s="1281" t="str">
        <f t="shared" si="724"/>
        <v/>
      </c>
      <c r="DV423" s="1281" t="str">
        <f t="shared" si="725"/>
        <v/>
      </c>
      <c r="DW423" s="1281" t="str">
        <f t="shared" si="726"/>
        <v/>
      </c>
      <c r="DX423" s="1281" t="str">
        <f t="shared" si="727"/>
        <v/>
      </c>
      <c r="DY423" s="1281" t="str">
        <f t="shared" si="728"/>
        <v/>
      </c>
      <c r="DZ423" s="1281" t="str">
        <f t="shared" si="729"/>
        <v/>
      </c>
      <c r="EA423" s="623" t="str">
        <f t="shared" si="730"/>
        <v/>
      </c>
      <c r="EB423" s="623" t="str">
        <f t="shared" si="731"/>
        <v/>
      </c>
      <c r="EC423" s="623" t="str">
        <f t="shared" si="732"/>
        <v/>
      </c>
      <c r="ED423" s="623" t="str">
        <f t="shared" si="733"/>
        <v/>
      </c>
      <c r="EE423" s="623" t="str">
        <f t="shared" si="734"/>
        <v/>
      </c>
      <c r="EF423" s="623" t="str">
        <f t="shared" si="735"/>
        <v/>
      </c>
      <c r="EG423" s="623" t="str">
        <f t="shared" si="736"/>
        <v/>
      </c>
      <c r="EH423" s="623" t="str">
        <f t="shared" si="737"/>
        <v/>
      </c>
      <c r="EI423" s="623" t="str">
        <f t="shared" si="738"/>
        <v/>
      </c>
      <c r="EJ423" s="623" t="str">
        <f t="shared" si="739"/>
        <v/>
      </c>
      <c r="EK423" s="623" t="str">
        <f t="shared" si="740"/>
        <v/>
      </c>
      <c r="EL423" s="623" t="str">
        <f t="shared" si="741"/>
        <v/>
      </c>
    </row>
    <row r="424" spans="1:142">
      <c r="A424" s="7" t="str">
        <f>IF('Rent Roll_RedIQ 1'!B417&gt;0,'Rent Roll_RedIQ 1'!B417,"")</f>
        <v/>
      </c>
      <c r="B424" s="7" t="str">
        <f>IF('Rent Roll_RedIQ 1'!C417&gt;0,'Rent Roll_RedIQ 1'!C417,"")</f>
        <v/>
      </c>
      <c r="C424" s="614">
        <f>IF('Rent Roll_RedIQ 1'!K417&gt;0,'Rent Roll_RedIQ 1'!K417,0)</f>
        <v>0</v>
      </c>
      <c r="D424" s="615" t="str">
        <f>IF('Rent Roll_RedIQ 1'!J417&gt;0,'Rent Roll_RedIQ 1'!J417,"")</f>
        <v/>
      </c>
      <c r="E424" s="624" t="str">
        <f t="shared" si="649"/>
        <v/>
      </c>
      <c r="F424" s="194"/>
      <c r="G424" s="194"/>
      <c r="H424" s="616" t="str">
        <f t="shared" si="749"/>
        <v/>
      </c>
      <c r="I424" s="1200">
        <f>IF('Rent Roll_RedIQ 1'!S417&gt;0,'Rent Roll_RedIQ 1'!S417,Purchase_Date-1)</f>
        <v>45991</v>
      </c>
      <c r="J424" s="617" t="str">
        <f t="shared" si="750"/>
        <v/>
      </c>
      <c r="K424" s="1205">
        <f t="shared" si="751"/>
        <v>46356</v>
      </c>
      <c r="L424" s="618" t="str">
        <f t="shared" si="750"/>
        <v/>
      </c>
      <c r="M424" s="1208">
        <f t="shared" si="752"/>
        <v>46721</v>
      </c>
      <c r="N424" s="614" t="str">
        <f t="shared" si="650"/>
        <v/>
      </c>
      <c r="O424" s="614" t="str">
        <f t="shared" si="651"/>
        <v/>
      </c>
      <c r="P424" s="614" t="str">
        <f t="shared" si="652"/>
        <v/>
      </c>
      <c r="Q424" s="614" t="str">
        <f t="shared" si="653"/>
        <v/>
      </c>
      <c r="R424" s="614" t="str">
        <f t="shared" si="654"/>
        <v/>
      </c>
      <c r="S424" s="614" t="str">
        <f t="shared" si="655"/>
        <v/>
      </c>
      <c r="T424" s="614" t="str">
        <f t="shared" si="656"/>
        <v/>
      </c>
      <c r="U424" s="619"/>
      <c r="V424" s="614"/>
      <c r="W424" s="620" t="str">
        <f t="shared" si="746"/>
        <v/>
      </c>
      <c r="X424" s="620" t="str">
        <f t="shared" si="746"/>
        <v/>
      </c>
      <c r="Y424" s="620" t="str">
        <f t="shared" si="746"/>
        <v/>
      </c>
      <c r="Z424" s="620" t="str">
        <f t="shared" ref="Z424:AH432" si="760">IF($I424&gt;=Z$11,$C424,$H424)</f>
        <v/>
      </c>
      <c r="AA424" s="620" t="str">
        <f t="shared" si="760"/>
        <v/>
      </c>
      <c r="AB424" s="620" t="str">
        <f t="shared" si="760"/>
        <v/>
      </c>
      <c r="AC424" s="620" t="str">
        <f t="shared" si="760"/>
        <v/>
      </c>
      <c r="AD424" s="620" t="str">
        <f t="shared" si="760"/>
        <v/>
      </c>
      <c r="AE424" s="620" t="str">
        <f t="shared" si="760"/>
        <v/>
      </c>
      <c r="AF424" s="620" t="str">
        <f t="shared" si="760"/>
        <v/>
      </c>
      <c r="AG424" s="620" t="str">
        <f t="shared" si="760"/>
        <v/>
      </c>
      <c r="AH424" s="620" t="str">
        <f t="shared" si="760"/>
        <v/>
      </c>
      <c r="AI424" s="621" t="str">
        <f t="shared" si="747"/>
        <v/>
      </c>
      <c r="AJ424" s="621" t="str">
        <f t="shared" si="747"/>
        <v/>
      </c>
      <c r="AK424" s="621" t="str">
        <f t="shared" si="747"/>
        <v/>
      </c>
      <c r="AL424" s="621" t="str">
        <f t="shared" si="747"/>
        <v/>
      </c>
      <c r="AM424" s="621" t="str">
        <f t="shared" si="747"/>
        <v/>
      </c>
      <c r="AN424" s="621" t="str">
        <f t="shared" si="747"/>
        <v/>
      </c>
      <c r="AO424" s="621" t="str">
        <f t="shared" si="747"/>
        <v/>
      </c>
      <c r="AP424" s="621" t="str">
        <f t="shared" si="747"/>
        <v/>
      </c>
      <c r="AQ424" s="621" t="str">
        <f t="shared" si="747"/>
        <v/>
      </c>
      <c r="AR424" s="621" t="str">
        <f t="shared" si="747"/>
        <v/>
      </c>
      <c r="AS424" s="621" t="str">
        <f t="shared" si="747"/>
        <v/>
      </c>
      <c r="AT424" s="621" t="str">
        <f t="shared" si="747"/>
        <v/>
      </c>
      <c r="AU424" s="622" t="str">
        <f t="shared" si="757"/>
        <v/>
      </c>
      <c r="AV424" s="622" t="str">
        <f t="shared" si="755"/>
        <v/>
      </c>
      <c r="AW424" s="622" t="str">
        <f t="shared" si="755"/>
        <v/>
      </c>
      <c r="AX424" s="622" t="str">
        <f t="shared" si="755"/>
        <v/>
      </c>
      <c r="AY424" s="622" t="str">
        <f t="shared" si="755"/>
        <v/>
      </c>
      <c r="AZ424" s="622" t="str">
        <f t="shared" si="755"/>
        <v/>
      </c>
      <c r="BA424" s="622" t="str">
        <f t="shared" si="755"/>
        <v/>
      </c>
      <c r="BB424" s="622" t="str">
        <f t="shared" si="755"/>
        <v/>
      </c>
      <c r="BC424" s="622" t="str">
        <f t="shared" si="755"/>
        <v/>
      </c>
      <c r="BD424" s="622" t="str">
        <f t="shared" si="755"/>
        <v/>
      </c>
      <c r="BE424" s="622" t="str">
        <f t="shared" si="755"/>
        <v/>
      </c>
      <c r="BF424" s="622" t="str">
        <f t="shared" si="755"/>
        <v/>
      </c>
      <c r="BG424" s="623" t="str">
        <f t="shared" si="658"/>
        <v/>
      </c>
      <c r="BH424" s="623" t="str">
        <f t="shared" si="659"/>
        <v/>
      </c>
      <c r="BI424" s="623" t="str">
        <f t="shared" si="660"/>
        <v/>
      </c>
      <c r="BJ424" s="623" t="str">
        <f t="shared" si="661"/>
        <v/>
      </c>
      <c r="BK424" s="623" t="str">
        <f t="shared" si="662"/>
        <v/>
      </c>
      <c r="BL424" s="623" t="str">
        <f t="shared" si="663"/>
        <v/>
      </c>
      <c r="BM424" s="623" t="str">
        <f t="shared" si="664"/>
        <v/>
      </c>
      <c r="BN424" s="623" t="str">
        <f t="shared" si="665"/>
        <v/>
      </c>
      <c r="BO424" s="623" t="str">
        <f t="shared" si="666"/>
        <v/>
      </c>
      <c r="BP424" s="623" t="str">
        <f t="shared" si="667"/>
        <v/>
      </c>
      <c r="BQ424" s="623" t="str">
        <f t="shared" si="668"/>
        <v/>
      </c>
      <c r="BR424" s="623" t="str">
        <f t="shared" si="669"/>
        <v/>
      </c>
      <c r="BS424" s="1281" t="str">
        <f t="shared" si="670"/>
        <v/>
      </c>
      <c r="BT424" s="1281" t="str">
        <f t="shared" si="671"/>
        <v/>
      </c>
      <c r="BU424" s="1281" t="str">
        <f t="shared" si="672"/>
        <v/>
      </c>
      <c r="BV424" s="1281" t="str">
        <f t="shared" si="673"/>
        <v/>
      </c>
      <c r="BW424" s="1281" t="str">
        <f t="shared" si="674"/>
        <v/>
      </c>
      <c r="BX424" s="1281" t="str">
        <f t="shared" si="675"/>
        <v/>
      </c>
      <c r="BY424" s="1281" t="str">
        <f t="shared" si="676"/>
        <v/>
      </c>
      <c r="BZ424" s="1281" t="str">
        <f t="shared" si="677"/>
        <v/>
      </c>
      <c r="CA424" s="1281" t="str">
        <f t="shared" si="678"/>
        <v/>
      </c>
      <c r="CB424" s="1281" t="str">
        <f t="shared" si="679"/>
        <v/>
      </c>
      <c r="CC424" s="1281" t="str">
        <f t="shared" si="680"/>
        <v/>
      </c>
      <c r="CD424" s="1281" t="str">
        <f t="shared" si="681"/>
        <v/>
      </c>
      <c r="CE424" s="623" t="str">
        <f t="shared" si="682"/>
        <v/>
      </c>
      <c r="CF424" s="623" t="str">
        <f t="shared" si="683"/>
        <v/>
      </c>
      <c r="CG424" s="623" t="str">
        <f t="shared" si="684"/>
        <v/>
      </c>
      <c r="CH424" s="623" t="str">
        <f t="shared" si="685"/>
        <v/>
      </c>
      <c r="CI424" s="623" t="str">
        <f t="shared" si="686"/>
        <v/>
      </c>
      <c r="CJ424" s="623" t="str">
        <f t="shared" si="687"/>
        <v/>
      </c>
      <c r="CK424" s="623" t="str">
        <f t="shared" si="688"/>
        <v/>
      </c>
      <c r="CL424" s="623" t="str">
        <f t="shared" si="689"/>
        <v/>
      </c>
      <c r="CM424" s="623" t="str">
        <f t="shared" si="690"/>
        <v/>
      </c>
      <c r="CN424" s="623" t="str">
        <f t="shared" si="691"/>
        <v/>
      </c>
      <c r="CO424" s="623" t="str">
        <f t="shared" si="692"/>
        <v/>
      </c>
      <c r="CP424" s="623" t="str">
        <f t="shared" si="693"/>
        <v/>
      </c>
      <c r="CQ424" s="1281" t="str">
        <f t="shared" si="694"/>
        <v/>
      </c>
      <c r="CR424" s="1281" t="str">
        <f t="shared" si="695"/>
        <v/>
      </c>
      <c r="CS424" s="1281" t="str">
        <f t="shared" si="696"/>
        <v/>
      </c>
      <c r="CT424" s="1281" t="str">
        <f t="shared" si="697"/>
        <v/>
      </c>
      <c r="CU424" s="1281" t="str">
        <f t="shared" si="698"/>
        <v/>
      </c>
      <c r="CV424" s="1281" t="str">
        <f t="shared" si="699"/>
        <v/>
      </c>
      <c r="CW424" s="1281" t="str">
        <f t="shared" si="700"/>
        <v/>
      </c>
      <c r="CX424" s="1281" t="str">
        <f t="shared" si="701"/>
        <v/>
      </c>
      <c r="CY424" s="1281" t="str">
        <f t="shared" si="702"/>
        <v/>
      </c>
      <c r="CZ424" s="1281" t="str">
        <f t="shared" si="703"/>
        <v/>
      </c>
      <c r="DA424" s="1281" t="str">
        <f t="shared" si="704"/>
        <v/>
      </c>
      <c r="DB424" s="1281" t="str">
        <f t="shared" si="705"/>
        <v/>
      </c>
      <c r="DC424" s="623" t="str">
        <f t="shared" si="706"/>
        <v/>
      </c>
      <c r="DD424" s="623" t="str">
        <f t="shared" si="707"/>
        <v/>
      </c>
      <c r="DE424" s="623" t="str">
        <f t="shared" si="708"/>
        <v/>
      </c>
      <c r="DF424" s="623" t="str">
        <f t="shared" si="709"/>
        <v/>
      </c>
      <c r="DG424" s="623" t="str">
        <f t="shared" si="710"/>
        <v/>
      </c>
      <c r="DH424" s="623" t="str">
        <f t="shared" si="711"/>
        <v/>
      </c>
      <c r="DI424" s="623" t="str">
        <f t="shared" si="712"/>
        <v/>
      </c>
      <c r="DJ424" s="623" t="str">
        <f t="shared" si="713"/>
        <v/>
      </c>
      <c r="DK424" s="623" t="str">
        <f t="shared" si="714"/>
        <v/>
      </c>
      <c r="DL424" s="623" t="str">
        <f t="shared" si="715"/>
        <v/>
      </c>
      <c r="DM424" s="623" t="str">
        <f t="shared" si="716"/>
        <v/>
      </c>
      <c r="DN424" s="623" t="str">
        <f t="shared" si="717"/>
        <v/>
      </c>
      <c r="DO424" s="1281" t="str">
        <f t="shared" si="718"/>
        <v/>
      </c>
      <c r="DP424" s="1281" t="str">
        <f t="shared" si="719"/>
        <v/>
      </c>
      <c r="DQ424" s="1281" t="str">
        <f t="shared" si="720"/>
        <v/>
      </c>
      <c r="DR424" s="1281" t="str">
        <f t="shared" si="721"/>
        <v/>
      </c>
      <c r="DS424" s="1281" t="str">
        <f t="shared" si="722"/>
        <v/>
      </c>
      <c r="DT424" s="1281" t="str">
        <f t="shared" si="723"/>
        <v/>
      </c>
      <c r="DU424" s="1281" t="str">
        <f t="shared" si="724"/>
        <v/>
      </c>
      <c r="DV424" s="1281" t="str">
        <f t="shared" si="725"/>
        <v/>
      </c>
      <c r="DW424" s="1281" t="str">
        <f t="shared" si="726"/>
        <v/>
      </c>
      <c r="DX424" s="1281" t="str">
        <f t="shared" si="727"/>
        <v/>
      </c>
      <c r="DY424" s="1281" t="str">
        <f t="shared" si="728"/>
        <v/>
      </c>
      <c r="DZ424" s="1281" t="str">
        <f t="shared" si="729"/>
        <v/>
      </c>
      <c r="EA424" s="623" t="str">
        <f t="shared" si="730"/>
        <v/>
      </c>
      <c r="EB424" s="623" t="str">
        <f t="shared" si="731"/>
        <v/>
      </c>
      <c r="EC424" s="623" t="str">
        <f t="shared" si="732"/>
        <v/>
      </c>
      <c r="ED424" s="623" t="str">
        <f t="shared" si="733"/>
        <v/>
      </c>
      <c r="EE424" s="623" t="str">
        <f t="shared" si="734"/>
        <v/>
      </c>
      <c r="EF424" s="623" t="str">
        <f t="shared" si="735"/>
        <v/>
      </c>
      <c r="EG424" s="623" t="str">
        <f t="shared" si="736"/>
        <v/>
      </c>
      <c r="EH424" s="623" t="str">
        <f t="shared" si="737"/>
        <v/>
      </c>
      <c r="EI424" s="623" t="str">
        <f t="shared" si="738"/>
        <v/>
      </c>
      <c r="EJ424" s="623" t="str">
        <f t="shared" si="739"/>
        <v/>
      </c>
      <c r="EK424" s="623" t="str">
        <f t="shared" si="740"/>
        <v/>
      </c>
      <c r="EL424" s="623" t="str">
        <f t="shared" si="741"/>
        <v/>
      </c>
    </row>
    <row r="425" spans="1:142">
      <c r="A425" s="7" t="str">
        <f>IF('Rent Roll_RedIQ 1'!B418&gt;0,'Rent Roll_RedIQ 1'!B418,"")</f>
        <v/>
      </c>
      <c r="B425" s="7" t="str">
        <f>IF('Rent Roll_RedIQ 1'!C418&gt;0,'Rent Roll_RedIQ 1'!C418,"")</f>
        <v/>
      </c>
      <c r="C425" s="614">
        <f>IF('Rent Roll_RedIQ 1'!K418&gt;0,'Rent Roll_RedIQ 1'!K418,0)</f>
        <v>0</v>
      </c>
      <c r="D425" s="615" t="str">
        <f>IF('Rent Roll_RedIQ 1'!J418&gt;0,'Rent Roll_RedIQ 1'!J418,"")</f>
        <v/>
      </c>
      <c r="E425" s="624" t="str">
        <f t="shared" si="649"/>
        <v/>
      </c>
      <c r="F425" s="194"/>
      <c r="G425" s="194"/>
      <c r="H425" s="616" t="str">
        <f t="shared" si="749"/>
        <v/>
      </c>
      <c r="I425" s="1200">
        <f>IF('Rent Roll_RedIQ 1'!S418&gt;0,'Rent Roll_RedIQ 1'!S418,Purchase_Date-1)</f>
        <v>45991</v>
      </c>
      <c r="J425" s="617" t="str">
        <f t="shared" si="750"/>
        <v/>
      </c>
      <c r="K425" s="1205">
        <f t="shared" si="751"/>
        <v>46356</v>
      </c>
      <c r="L425" s="618" t="str">
        <f t="shared" si="750"/>
        <v/>
      </c>
      <c r="M425" s="1208">
        <f t="shared" si="752"/>
        <v>46721</v>
      </c>
      <c r="N425" s="614" t="str">
        <f t="shared" si="650"/>
        <v/>
      </c>
      <c r="O425" s="614" t="str">
        <f t="shared" si="651"/>
        <v/>
      </c>
      <c r="P425" s="614" t="str">
        <f t="shared" si="652"/>
        <v/>
      </c>
      <c r="Q425" s="614" t="str">
        <f t="shared" si="653"/>
        <v/>
      </c>
      <c r="R425" s="614" t="str">
        <f t="shared" si="654"/>
        <v/>
      </c>
      <c r="S425" s="614" t="str">
        <f t="shared" si="655"/>
        <v/>
      </c>
      <c r="T425" s="614" t="str">
        <f t="shared" si="656"/>
        <v/>
      </c>
      <c r="U425" s="619"/>
      <c r="V425" s="614"/>
      <c r="W425" s="620" t="str">
        <f t="shared" ref="W425:Y433" si="761">IF($I425&gt;=W$11,$C425,$H425)</f>
        <v/>
      </c>
      <c r="X425" s="620" t="str">
        <f t="shared" si="761"/>
        <v/>
      </c>
      <c r="Y425" s="620" t="str">
        <f t="shared" si="761"/>
        <v/>
      </c>
      <c r="Z425" s="620" t="str">
        <f t="shared" si="760"/>
        <v/>
      </c>
      <c r="AA425" s="620" t="str">
        <f t="shared" si="760"/>
        <v/>
      </c>
      <c r="AB425" s="620" t="str">
        <f t="shared" si="760"/>
        <v/>
      </c>
      <c r="AC425" s="620" t="str">
        <f t="shared" si="760"/>
        <v/>
      </c>
      <c r="AD425" s="620" t="str">
        <f t="shared" si="760"/>
        <v/>
      </c>
      <c r="AE425" s="620" t="str">
        <f t="shared" si="760"/>
        <v/>
      </c>
      <c r="AF425" s="620" t="str">
        <f t="shared" si="760"/>
        <v/>
      </c>
      <c r="AG425" s="620" t="str">
        <f t="shared" si="760"/>
        <v/>
      </c>
      <c r="AH425" s="620" t="str">
        <f t="shared" si="760"/>
        <v/>
      </c>
      <c r="AI425" s="621" t="str">
        <f t="shared" si="747"/>
        <v/>
      </c>
      <c r="AJ425" s="621" t="str">
        <f t="shared" si="747"/>
        <v/>
      </c>
      <c r="AK425" s="621" t="str">
        <f t="shared" si="747"/>
        <v/>
      </c>
      <c r="AL425" s="621" t="str">
        <f t="shared" si="747"/>
        <v/>
      </c>
      <c r="AM425" s="621" t="str">
        <f t="shared" si="747"/>
        <v/>
      </c>
      <c r="AN425" s="621" t="str">
        <f t="shared" si="747"/>
        <v/>
      </c>
      <c r="AO425" s="621" t="str">
        <f t="shared" si="747"/>
        <v/>
      </c>
      <c r="AP425" s="621" t="str">
        <f t="shared" si="747"/>
        <v/>
      </c>
      <c r="AQ425" s="621" t="str">
        <f t="shared" si="747"/>
        <v/>
      </c>
      <c r="AR425" s="621" t="str">
        <f t="shared" si="747"/>
        <v/>
      </c>
      <c r="AS425" s="621" t="str">
        <f t="shared" si="747"/>
        <v/>
      </c>
      <c r="AT425" s="621" t="str">
        <f t="shared" si="747"/>
        <v/>
      </c>
      <c r="AU425" s="622" t="str">
        <f t="shared" si="757"/>
        <v/>
      </c>
      <c r="AV425" s="622" t="str">
        <f t="shared" si="755"/>
        <v/>
      </c>
      <c r="AW425" s="622" t="str">
        <f t="shared" si="755"/>
        <v/>
      </c>
      <c r="AX425" s="622" t="str">
        <f t="shared" si="755"/>
        <v/>
      </c>
      <c r="AY425" s="622" t="str">
        <f t="shared" si="755"/>
        <v/>
      </c>
      <c r="AZ425" s="622" t="str">
        <f t="shared" si="755"/>
        <v/>
      </c>
      <c r="BA425" s="622" t="str">
        <f t="shared" si="755"/>
        <v/>
      </c>
      <c r="BB425" s="622" t="str">
        <f t="shared" si="755"/>
        <v/>
      </c>
      <c r="BC425" s="622" t="str">
        <f t="shared" si="755"/>
        <v/>
      </c>
      <c r="BD425" s="622" t="str">
        <f t="shared" si="755"/>
        <v/>
      </c>
      <c r="BE425" s="622" t="str">
        <f t="shared" si="755"/>
        <v/>
      </c>
      <c r="BF425" s="622" t="str">
        <f t="shared" si="755"/>
        <v/>
      </c>
      <c r="BG425" s="623" t="str">
        <f t="shared" si="658"/>
        <v/>
      </c>
      <c r="BH425" s="623" t="str">
        <f t="shared" si="659"/>
        <v/>
      </c>
      <c r="BI425" s="623" t="str">
        <f t="shared" si="660"/>
        <v/>
      </c>
      <c r="BJ425" s="623" t="str">
        <f t="shared" si="661"/>
        <v/>
      </c>
      <c r="BK425" s="623" t="str">
        <f t="shared" si="662"/>
        <v/>
      </c>
      <c r="BL425" s="623" t="str">
        <f t="shared" si="663"/>
        <v/>
      </c>
      <c r="BM425" s="623" t="str">
        <f t="shared" si="664"/>
        <v/>
      </c>
      <c r="BN425" s="623" t="str">
        <f t="shared" si="665"/>
        <v/>
      </c>
      <c r="BO425" s="623" t="str">
        <f t="shared" si="666"/>
        <v/>
      </c>
      <c r="BP425" s="623" t="str">
        <f t="shared" si="667"/>
        <v/>
      </c>
      <c r="BQ425" s="623" t="str">
        <f t="shared" si="668"/>
        <v/>
      </c>
      <c r="BR425" s="623" t="str">
        <f t="shared" si="669"/>
        <v/>
      </c>
      <c r="BS425" s="1281" t="str">
        <f t="shared" si="670"/>
        <v/>
      </c>
      <c r="BT425" s="1281" t="str">
        <f t="shared" si="671"/>
        <v/>
      </c>
      <c r="BU425" s="1281" t="str">
        <f t="shared" si="672"/>
        <v/>
      </c>
      <c r="BV425" s="1281" t="str">
        <f t="shared" si="673"/>
        <v/>
      </c>
      <c r="BW425" s="1281" t="str">
        <f t="shared" si="674"/>
        <v/>
      </c>
      <c r="BX425" s="1281" t="str">
        <f t="shared" si="675"/>
        <v/>
      </c>
      <c r="BY425" s="1281" t="str">
        <f t="shared" si="676"/>
        <v/>
      </c>
      <c r="BZ425" s="1281" t="str">
        <f t="shared" si="677"/>
        <v/>
      </c>
      <c r="CA425" s="1281" t="str">
        <f t="shared" si="678"/>
        <v/>
      </c>
      <c r="CB425" s="1281" t="str">
        <f t="shared" si="679"/>
        <v/>
      </c>
      <c r="CC425" s="1281" t="str">
        <f t="shared" si="680"/>
        <v/>
      </c>
      <c r="CD425" s="1281" t="str">
        <f t="shared" si="681"/>
        <v/>
      </c>
      <c r="CE425" s="623" t="str">
        <f t="shared" si="682"/>
        <v/>
      </c>
      <c r="CF425" s="623" t="str">
        <f t="shared" si="683"/>
        <v/>
      </c>
      <c r="CG425" s="623" t="str">
        <f t="shared" si="684"/>
        <v/>
      </c>
      <c r="CH425" s="623" t="str">
        <f t="shared" si="685"/>
        <v/>
      </c>
      <c r="CI425" s="623" t="str">
        <f t="shared" si="686"/>
        <v/>
      </c>
      <c r="CJ425" s="623" t="str">
        <f t="shared" si="687"/>
        <v/>
      </c>
      <c r="CK425" s="623" t="str">
        <f t="shared" si="688"/>
        <v/>
      </c>
      <c r="CL425" s="623" t="str">
        <f t="shared" si="689"/>
        <v/>
      </c>
      <c r="CM425" s="623" t="str">
        <f t="shared" si="690"/>
        <v/>
      </c>
      <c r="CN425" s="623" t="str">
        <f t="shared" si="691"/>
        <v/>
      </c>
      <c r="CO425" s="623" t="str">
        <f t="shared" si="692"/>
        <v/>
      </c>
      <c r="CP425" s="623" t="str">
        <f t="shared" si="693"/>
        <v/>
      </c>
      <c r="CQ425" s="1281" t="str">
        <f t="shared" si="694"/>
        <v/>
      </c>
      <c r="CR425" s="1281" t="str">
        <f t="shared" si="695"/>
        <v/>
      </c>
      <c r="CS425" s="1281" t="str">
        <f t="shared" si="696"/>
        <v/>
      </c>
      <c r="CT425" s="1281" t="str">
        <f t="shared" si="697"/>
        <v/>
      </c>
      <c r="CU425" s="1281" t="str">
        <f t="shared" si="698"/>
        <v/>
      </c>
      <c r="CV425" s="1281" t="str">
        <f t="shared" si="699"/>
        <v/>
      </c>
      <c r="CW425" s="1281" t="str">
        <f t="shared" si="700"/>
        <v/>
      </c>
      <c r="CX425" s="1281" t="str">
        <f t="shared" si="701"/>
        <v/>
      </c>
      <c r="CY425" s="1281" t="str">
        <f t="shared" si="702"/>
        <v/>
      </c>
      <c r="CZ425" s="1281" t="str">
        <f t="shared" si="703"/>
        <v/>
      </c>
      <c r="DA425" s="1281" t="str">
        <f t="shared" si="704"/>
        <v/>
      </c>
      <c r="DB425" s="1281" t="str">
        <f t="shared" si="705"/>
        <v/>
      </c>
      <c r="DC425" s="623" t="str">
        <f t="shared" si="706"/>
        <v/>
      </c>
      <c r="DD425" s="623" t="str">
        <f t="shared" si="707"/>
        <v/>
      </c>
      <c r="DE425" s="623" t="str">
        <f t="shared" si="708"/>
        <v/>
      </c>
      <c r="DF425" s="623" t="str">
        <f t="shared" si="709"/>
        <v/>
      </c>
      <c r="DG425" s="623" t="str">
        <f t="shared" si="710"/>
        <v/>
      </c>
      <c r="DH425" s="623" t="str">
        <f t="shared" si="711"/>
        <v/>
      </c>
      <c r="DI425" s="623" t="str">
        <f t="shared" si="712"/>
        <v/>
      </c>
      <c r="DJ425" s="623" t="str">
        <f t="shared" si="713"/>
        <v/>
      </c>
      <c r="DK425" s="623" t="str">
        <f t="shared" si="714"/>
        <v/>
      </c>
      <c r="DL425" s="623" t="str">
        <f t="shared" si="715"/>
        <v/>
      </c>
      <c r="DM425" s="623" t="str">
        <f t="shared" si="716"/>
        <v/>
      </c>
      <c r="DN425" s="623" t="str">
        <f t="shared" si="717"/>
        <v/>
      </c>
      <c r="DO425" s="1281" t="str">
        <f t="shared" si="718"/>
        <v/>
      </c>
      <c r="DP425" s="1281" t="str">
        <f t="shared" si="719"/>
        <v/>
      </c>
      <c r="DQ425" s="1281" t="str">
        <f t="shared" si="720"/>
        <v/>
      </c>
      <c r="DR425" s="1281" t="str">
        <f t="shared" si="721"/>
        <v/>
      </c>
      <c r="DS425" s="1281" t="str">
        <f t="shared" si="722"/>
        <v/>
      </c>
      <c r="DT425" s="1281" t="str">
        <f t="shared" si="723"/>
        <v/>
      </c>
      <c r="DU425" s="1281" t="str">
        <f t="shared" si="724"/>
        <v/>
      </c>
      <c r="DV425" s="1281" t="str">
        <f t="shared" si="725"/>
        <v/>
      </c>
      <c r="DW425" s="1281" t="str">
        <f t="shared" si="726"/>
        <v/>
      </c>
      <c r="DX425" s="1281" t="str">
        <f t="shared" si="727"/>
        <v/>
      </c>
      <c r="DY425" s="1281" t="str">
        <f t="shared" si="728"/>
        <v/>
      </c>
      <c r="DZ425" s="1281" t="str">
        <f t="shared" si="729"/>
        <v/>
      </c>
      <c r="EA425" s="623" t="str">
        <f t="shared" si="730"/>
        <v/>
      </c>
      <c r="EB425" s="623" t="str">
        <f t="shared" si="731"/>
        <v/>
      </c>
      <c r="EC425" s="623" t="str">
        <f t="shared" si="732"/>
        <v/>
      </c>
      <c r="ED425" s="623" t="str">
        <f t="shared" si="733"/>
        <v/>
      </c>
      <c r="EE425" s="623" t="str">
        <f t="shared" si="734"/>
        <v/>
      </c>
      <c r="EF425" s="623" t="str">
        <f t="shared" si="735"/>
        <v/>
      </c>
      <c r="EG425" s="623" t="str">
        <f t="shared" si="736"/>
        <v/>
      </c>
      <c r="EH425" s="623" t="str">
        <f t="shared" si="737"/>
        <v/>
      </c>
      <c r="EI425" s="623" t="str">
        <f t="shared" si="738"/>
        <v/>
      </c>
      <c r="EJ425" s="623" t="str">
        <f t="shared" si="739"/>
        <v/>
      </c>
      <c r="EK425" s="623" t="str">
        <f t="shared" si="740"/>
        <v/>
      </c>
      <c r="EL425" s="623" t="str">
        <f t="shared" si="741"/>
        <v/>
      </c>
    </row>
    <row r="426" spans="1:142">
      <c r="A426" s="7" t="str">
        <f>IF('Rent Roll_RedIQ 1'!B419&gt;0,'Rent Roll_RedIQ 1'!B419,"")</f>
        <v/>
      </c>
      <c r="B426" s="7" t="str">
        <f>IF('Rent Roll_RedIQ 1'!C419&gt;0,'Rent Roll_RedIQ 1'!C419,"")</f>
        <v/>
      </c>
      <c r="C426" s="614">
        <f>IF('Rent Roll_RedIQ 1'!K419&gt;0,'Rent Roll_RedIQ 1'!K419,0)</f>
        <v>0</v>
      </c>
      <c r="D426" s="615" t="str">
        <f>IF('Rent Roll_RedIQ 1'!J419&gt;0,'Rent Roll_RedIQ 1'!J419,"")</f>
        <v/>
      </c>
      <c r="E426" s="624" t="str">
        <f t="shared" si="649"/>
        <v/>
      </c>
      <c r="F426" s="194"/>
      <c r="G426" s="194"/>
      <c r="H426" s="616" t="str">
        <f t="shared" si="749"/>
        <v/>
      </c>
      <c r="I426" s="1200">
        <f>IF('Rent Roll_RedIQ 1'!S419&gt;0,'Rent Roll_RedIQ 1'!S419,Purchase_Date-1)</f>
        <v>45991</v>
      </c>
      <c r="J426" s="617" t="str">
        <f t="shared" si="750"/>
        <v/>
      </c>
      <c r="K426" s="1205">
        <f t="shared" si="751"/>
        <v>46356</v>
      </c>
      <c r="L426" s="618" t="str">
        <f t="shared" si="750"/>
        <v/>
      </c>
      <c r="M426" s="1208">
        <f t="shared" si="752"/>
        <v>46721</v>
      </c>
      <c r="N426" s="614" t="str">
        <f t="shared" si="650"/>
        <v/>
      </c>
      <c r="O426" s="614" t="str">
        <f t="shared" si="651"/>
        <v/>
      </c>
      <c r="P426" s="614" t="str">
        <f t="shared" si="652"/>
        <v/>
      </c>
      <c r="Q426" s="614" t="str">
        <f t="shared" si="653"/>
        <v/>
      </c>
      <c r="R426" s="614" t="str">
        <f t="shared" si="654"/>
        <v/>
      </c>
      <c r="S426" s="614" t="str">
        <f t="shared" si="655"/>
        <v/>
      </c>
      <c r="T426" s="614" t="str">
        <f t="shared" si="656"/>
        <v/>
      </c>
      <c r="U426" s="619"/>
      <c r="V426" s="614"/>
      <c r="W426" s="620" t="str">
        <f t="shared" si="761"/>
        <v/>
      </c>
      <c r="X426" s="620" t="str">
        <f t="shared" si="761"/>
        <v/>
      </c>
      <c r="Y426" s="620" t="str">
        <f t="shared" si="761"/>
        <v/>
      </c>
      <c r="Z426" s="620" t="str">
        <f t="shared" si="760"/>
        <v/>
      </c>
      <c r="AA426" s="620" t="str">
        <f t="shared" si="760"/>
        <v/>
      </c>
      <c r="AB426" s="620" t="str">
        <f t="shared" si="760"/>
        <v/>
      </c>
      <c r="AC426" s="620" t="str">
        <f t="shared" si="760"/>
        <v/>
      </c>
      <c r="AD426" s="620" t="str">
        <f t="shared" si="760"/>
        <v/>
      </c>
      <c r="AE426" s="620" t="str">
        <f t="shared" si="760"/>
        <v/>
      </c>
      <c r="AF426" s="620" t="str">
        <f t="shared" si="760"/>
        <v/>
      </c>
      <c r="AG426" s="620" t="str">
        <f t="shared" si="760"/>
        <v/>
      </c>
      <c r="AH426" s="620" t="str">
        <f t="shared" si="760"/>
        <v/>
      </c>
      <c r="AI426" s="621" t="str">
        <f t="shared" si="747"/>
        <v/>
      </c>
      <c r="AJ426" s="621" t="str">
        <f t="shared" si="747"/>
        <v/>
      </c>
      <c r="AK426" s="621" t="str">
        <f t="shared" si="747"/>
        <v/>
      </c>
      <c r="AL426" s="621" t="str">
        <f t="shared" si="747"/>
        <v/>
      </c>
      <c r="AM426" s="621" t="str">
        <f t="shared" si="747"/>
        <v/>
      </c>
      <c r="AN426" s="621" t="str">
        <f t="shared" si="747"/>
        <v/>
      </c>
      <c r="AO426" s="621" t="str">
        <f t="shared" si="747"/>
        <v/>
      </c>
      <c r="AP426" s="621" t="str">
        <f t="shared" si="747"/>
        <v/>
      </c>
      <c r="AQ426" s="621" t="str">
        <f t="shared" si="747"/>
        <v/>
      </c>
      <c r="AR426" s="621" t="str">
        <f t="shared" si="747"/>
        <v/>
      </c>
      <c r="AS426" s="621" t="str">
        <f t="shared" si="747"/>
        <v/>
      </c>
      <c r="AT426" s="621" t="str">
        <f t="shared" si="747"/>
        <v/>
      </c>
      <c r="AU426" s="622" t="str">
        <f t="shared" si="757"/>
        <v/>
      </c>
      <c r="AV426" s="622" t="str">
        <f t="shared" si="755"/>
        <v/>
      </c>
      <c r="AW426" s="622" t="str">
        <f t="shared" si="755"/>
        <v/>
      </c>
      <c r="AX426" s="622" t="str">
        <f t="shared" si="755"/>
        <v/>
      </c>
      <c r="AY426" s="622" t="str">
        <f t="shared" si="755"/>
        <v/>
      </c>
      <c r="AZ426" s="622" t="str">
        <f t="shared" si="755"/>
        <v/>
      </c>
      <c r="BA426" s="622" t="str">
        <f t="shared" si="755"/>
        <v/>
      </c>
      <c r="BB426" s="622" t="str">
        <f t="shared" si="755"/>
        <v/>
      </c>
      <c r="BC426" s="622" t="str">
        <f t="shared" si="755"/>
        <v/>
      </c>
      <c r="BD426" s="622" t="str">
        <f t="shared" si="755"/>
        <v/>
      </c>
      <c r="BE426" s="622" t="str">
        <f t="shared" si="755"/>
        <v/>
      </c>
      <c r="BF426" s="622" t="str">
        <f t="shared" si="755"/>
        <v/>
      </c>
      <c r="BG426" s="623" t="str">
        <f t="shared" si="658"/>
        <v/>
      </c>
      <c r="BH426" s="623" t="str">
        <f t="shared" si="659"/>
        <v/>
      </c>
      <c r="BI426" s="623" t="str">
        <f t="shared" si="660"/>
        <v/>
      </c>
      <c r="BJ426" s="623" t="str">
        <f t="shared" si="661"/>
        <v/>
      </c>
      <c r="BK426" s="623" t="str">
        <f t="shared" si="662"/>
        <v/>
      </c>
      <c r="BL426" s="623" t="str">
        <f t="shared" si="663"/>
        <v/>
      </c>
      <c r="BM426" s="623" t="str">
        <f t="shared" si="664"/>
        <v/>
      </c>
      <c r="BN426" s="623" t="str">
        <f t="shared" si="665"/>
        <v/>
      </c>
      <c r="BO426" s="623" t="str">
        <f t="shared" si="666"/>
        <v/>
      </c>
      <c r="BP426" s="623" t="str">
        <f t="shared" si="667"/>
        <v/>
      </c>
      <c r="BQ426" s="623" t="str">
        <f t="shared" si="668"/>
        <v/>
      </c>
      <c r="BR426" s="623" t="str">
        <f t="shared" si="669"/>
        <v/>
      </c>
      <c r="BS426" s="1281" t="str">
        <f t="shared" si="670"/>
        <v/>
      </c>
      <c r="BT426" s="1281" t="str">
        <f t="shared" si="671"/>
        <v/>
      </c>
      <c r="BU426" s="1281" t="str">
        <f t="shared" si="672"/>
        <v/>
      </c>
      <c r="BV426" s="1281" t="str">
        <f t="shared" si="673"/>
        <v/>
      </c>
      <c r="BW426" s="1281" t="str">
        <f t="shared" si="674"/>
        <v/>
      </c>
      <c r="BX426" s="1281" t="str">
        <f t="shared" si="675"/>
        <v/>
      </c>
      <c r="BY426" s="1281" t="str">
        <f t="shared" si="676"/>
        <v/>
      </c>
      <c r="BZ426" s="1281" t="str">
        <f t="shared" si="677"/>
        <v/>
      </c>
      <c r="CA426" s="1281" t="str">
        <f t="shared" si="678"/>
        <v/>
      </c>
      <c r="CB426" s="1281" t="str">
        <f t="shared" si="679"/>
        <v/>
      </c>
      <c r="CC426" s="1281" t="str">
        <f t="shared" si="680"/>
        <v/>
      </c>
      <c r="CD426" s="1281" t="str">
        <f t="shared" si="681"/>
        <v/>
      </c>
      <c r="CE426" s="623" t="str">
        <f t="shared" si="682"/>
        <v/>
      </c>
      <c r="CF426" s="623" t="str">
        <f t="shared" si="683"/>
        <v/>
      </c>
      <c r="CG426" s="623" t="str">
        <f t="shared" si="684"/>
        <v/>
      </c>
      <c r="CH426" s="623" t="str">
        <f t="shared" si="685"/>
        <v/>
      </c>
      <c r="CI426" s="623" t="str">
        <f t="shared" si="686"/>
        <v/>
      </c>
      <c r="CJ426" s="623" t="str">
        <f t="shared" si="687"/>
        <v/>
      </c>
      <c r="CK426" s="623" t="str">
        <f t="shared" si="688"/>
        <v/>
      </c>
      <c r="CL426" s="623" t="str">
        <f t="shared" si="689"/>
        <v/>
      </c>
      <c r="CM426" s="623" t="str">
        <f t="shared" si="690"/>
        <v/>
      </c>
      <c r="CN426" s="623" t="str">
        <f t="shared" si="691"/>
        <v/>
      </c>
      <c r="CO426" s="623" t="str">
        <f t="shared" si="692"/>
        <v/>
      </c>
      <c r="CP426" s="623" t="str">
        <f t="shared" si="693"/>
        <v/>
      </c>
      <c r="CQ426" s="1281" t="str">
        <f t="shared" si="694"/>
        <v/>
      </c>
      <c r="CR426" s="1281" t="str">
        <f t="shared" si="695"/>
        <v/>
      </c>
      <c r="CS426" s="1281" t="str">
        <f t="shared" si="696"/>
        <v/>
      </c>
      <c r="CT426" s="1281" t="str">
        <f t="shared" si="697"/>
        <v/>
      </c>
      <c r="CU426" s="1281" t="str">
        <f t="shared" si="698"/>
        <v/>
      </c>
      <c r="CV426" s="1281" t="str">
        <f t="shared" si="699"/>
        <v/>
      </c>
      <c r="CW426" s="1281" t="str">
        <f t="shared" si="700"/>
        <v/>
      </c>
      <c r="CX426" s="1281" t="str">
        <f t="shared" si="701"/>
        <v/>
      </c>
      <c r="CY426" s="1281" t="str">
        <f t="shared" si="702"/>
        <v/>
      </c>
      <c r="CZ426" s="1281" t="str">
        <f t="shared" si="703"/>
        <v/>
      </c>
      <c r="DA426" s="1281" t="str">
        <f t="shared" si="704"/>
        <v/>
      </c>
      <c r="DB426" s="1281" t="str">
        <f t="shared" si="705"/>
        <v/>
      </c>
      <c r="DC426" s="623" t="str">
        <f t="shared" si="706"/>
        <v/>
      </c>
      <c r="DD426" s="623" t="str">
        <f t="shared" si="707"/>
        <v/>
      </c>
      <c r="DE426" s="623" t="str">
        <f t="shared" si="708"/>
        <v/>
      </c>
      <c r="DF426" s="623" t="str">
        <f t="shared" si="709"/>
        <v/>
      </c>
      <c r="DG426" s="623" t="str">
        <f t="shared" si="710"/>
        <v/>
      </c>
      <c r="DH426" s="623" t="str">
        <f t="shared" si="711"/>
        <v/>
      </c>
      <c r="DI426" s="623" t="str">
        <f t="shared" si="712"/>
        <v/>
      </c>
      <c r="DJ426" s="623" t="str">
        <f t="shared" si="713"/>
        <v/>
      </c>
      <c r="DK426" s="623" t="str">
        <f t="shared" si="714"/>
        <v/>
      </c>
      <c r="DL426" s="623" t="str">
        <f t="shared" si="715"/>
        <v/>
      </c>
      <c r="DM426" s="623" t="str">
        <f t="shared" si="716"/>
        <v/>
      </c>
      <c r="DN426" s="623" t="str">
        <f t="shared" si="717"/>
        <v/>
      </c>
      <c r="DO426" s="1281" t="str">
        <f t="shared" si="718"/>
        <v/>
      </c>
      <c r="DP426" s="1281" t="str">
        <f t="shared" si="719"/>
        <v/>
      </c>
      <c r="DQ426" s="1281" t="str">
        <f t="shared" si="720"/>
        <v/>
      </c>
      <c r="DR426" s="1281" t="str">
        <f t="shared" si="721"/>
        <v/>
      </c>
      <c r="DS426" s="1281" t="str">
        <f t="shared" si="722"/>
        <v/>
      </c>
      <c r="DT426" s="1281" t="str">
        <f t="shared" si="723"/>
        <v/>
      </c>
      <c r="DU426" s="1281" t="str">
        <f t="shared" si="724"/>
        <v/>
      </c>
      <c r="DV426" s="1281" t="str">
        <f t="shared" si="725"/>
        <v/>
      </c>
      <c r="DW426" s="1281" t="str">
        <f t="shared" si="726"/>
        <v/>
      </c>
      <c r="DX426" s="1281" t="str">
        <f t="shared" si="727"/>
        <v/>
      </c>
      <c r="DY426" s="1281" t="str">
        <f t="shared" si="728"/>
        <v/>
      </c>
      <c r="DZ426" s="1281" t="str">
        <f t="shared" si="729"/>
        <v/>
      </c>
      <c r="EA426" s="623" t="str">
        <f t="shared" si="730"/>
        <v/>
      </c>
      <c r="EB426" s="623" t="str">
        <f t="shared" si="731"/>
        <v/>
      </c>
      <c r="EC426" s="623" t="str">
        <f t="shared" si="732"/>
        <v/>
      </c>
      <c r="ED426" s="623" t="str">
        <f t="shared" si="733"/>
        <v/>
      </c>
      <c r="EE426" s="623" t="str">
        <f t="shared" si="734"/>
        <v/>
      </c>
      <c r="EF426" s="623" t="str">
        <f t="shared" si="735"/>
        <v/>
      </c>
      <c r="EG426" s="623" t="str">
        <f t="shared" si="736"/>
        <v/>
      </c>
      <c r="EH426" s="623" t="str">
        <f t="shared" si="737"/>
        <v/>
      </c>
      <c r="EI426" s="623" t="str">
        <f t="shared" si="738"/>
        <v/>
      </c>
      <c r="EJ426" s="623" t="str">
        <f t="shared" si="739"/>
        <v/>
      </c>
      <c r="EK426" s="623" t="str">
        <f t="shared" si="740"/>
        <v/>
      </c>
      <c r="EL426" s="623" t="str">
        <f t="shared" si="741"/>
        <v/>
      </c>
    </row>
    <row r="427" spans="1:142">
      <c r="A427" s="7" t="str">
        <f>IF('Rent Roll_RedIQ 1'!B420&gt;0,'Rent Roll_RedIQ 1'!B420,"")</f>
        <v/>
      </c>
      <c r="B427" s="7" t="str">
        <f>IF('Rent Roll_RedIQ 1'!C420&gt;0,'Rent Roll_RedIQ 1'!C420,"")</f>
        <v/>
      </c>
      <c r="C427" s="614">
        <f>IF('Rent Roll_RedIQ 1'!K420&gt;0,'Rent Roll_RedIQ 1'!K420,0)</f>
        <v>0</v>
      </c>
      <c r="D427" s="615" t="str">
        <f>IF('Rent Roll_RedIQ 1'!J420&gt;0,'Rent Roll_RedIQ 1'!J420,"")</f>
        <v/>
      </c>
      <c r="E427" s="624" t="str">
        <f t="shared" si="649"/>
        <v/>
      </c>
      <c r="F427" s="194"/>
      <c r="G427" s="194"/>
      <c r="H427" s="616" t="str">
        <f t="shared" si="749"/>
        <v/>
      </c>
      <c r="I427" s="1200">
        <f>IF('Rent Roll_RedIQ 1'!S420&gt;0,'Rent Roll_RedIQ 1'!S420,Purchase_Date-1)</f>
        <v>45991</v>
      </c>
      <c r="J427" s="617" t="str">
        <f t="shared" si="750"/>
        <v/>
      </c>
      <c r="K427" s="1205">
        <f t="shared" si="751"/>
        <v>46356</v>
      </c>
      <c r="L427" s="618" t="str">
        <f t="shared" si="750"/>
        <v/>
      </c>
      <c r="M427" s="1208">
        <f t="shared" si="752"/>
        <v>46721</v>
      </c>
      <c r="N427" s="614" t="str">
        <f t="shared" si="650"/>
        <v/>
      </c>
      <c r="O427" s="614" t="str">
        <f t="shared" si="651"/>
        <v/>
      </c>
      <c r="P427" s="614" t="str">
        <f t="shared" si="652"/>
        <v/>
      </c>
      <c r="Q427" s="614" t="str">
        <f t="shared" si="653"/>
        <v/>
      </c>
      <c r="R427" s="614" t="str">
        <f t="shared" si="654"/>
        <v/>
      </c>
      <c r="S427" s="614" t="str">
        <f t="shared" si="655"/>
        <v/>
      </c>
      <c r="T427" s="614" t="str">
        <f t="shared" si="656"/>
        <v/>
      </c>
      <c r="U427" s="619"/>
      <c r="V427" s="614"/>
      <c r="W427" s="620" t="str">
        <f t="shared" si="761"/>
        <v/>
      </c>
      <c r="X427" s="620" t="str">
        <f t="shared" si="761"/>
        <v/>
      </c>
      <c r="Y427" s="620" t="str">
        <f t="shared" si="761"/>
        <v/>
      </c>
      <c r="Z427" s="620" t="str">
        <f t="shared" si="760"/>
        <v/>
      </c>
      <c r="AA427" s="620" t="str">
        <f t="shared" si="760"/>
        <v/>
      </c>
      <c r="AB427" s="620" t="str">
        <f t="shared" si="760"/>
        <v/>
      </c>
      <c r="AC427" s="620" t="str">
        <f t="shared" si="760"/>
        <v/>
      </c>
      <c r="AD427" s="620" t="str">
        <f t="shared" si="760"/>
        <v/>
      </c>
      <c r="AE427" s="620" t="str">
        <f t="shared" si="760"/>
        <v/>
      </c>
      <c r="AF427" s="620" t="str">
        <f t="shared" si="760"/>
        <v/>
      </c>
      <c r="AG427" s="620" t="str">
        <f t="shared" si="760"/>
        <v/>
      </c>
      <c r="AH427" s="620" t="str">
        <f t="shared" si="760"/>
        <v/>
      </c>
      <c r="AI427" s="621" t="str">
        <f t="shared" si="747"/>
        <v/>
      </c>
      <c r="AJ427" s="621" t="str">
        <f t="shared" si="747"/>
        <v/>
      </c>
      <c r="AK427" s="621" t="str">
        <f t="shared" si="747"/>
        <v/>
      </c>
      <c r="AL427" s="621" t="str">
        <f t="shared" si="747"/>
        <v/>
      </c>
      <c r="AM427" s="621" t="str">
        <f t="shared" si="747"/>
        <v/>
      </c>
      <c r="AN427" s="621" t="str">
        <f t="shared" si="747"/>
        <v/>
      </c>
      <c r="AO427" s="621" t="str">
        <f t="shared" si="747"/>
        <v/>
      </c>
      <c r="AP427" s="621" t="str">
        <f t="shared" si="747"/>
        <v/>
      </c>
      <c r="AQ427" s="621" t="str">
        <f t="shared" si="747"/>
        <v/>
      </c>
      <c r="AR427" s="621" t="str">
        <f t="shared" si="747"/>
        <v/>
      </c>
      <c r="AS427" s="621" t="str">
        <f t="shared" si="747"/>
        <v/>
      </c>
      <c r="AT427" s="621" t="str">
        <f t="shared" si="747"/>
        <v/>
      </c>
      <c r="AU427" s="622" t="str">
        <f t="shared" si="757"/>
        <v/>
      </c>
      <c r="AV427" s="622" t="str">
        <f t="shared" si="755"/>
        <v/>
      </c>
      <c r="AW427" s="622" t="str">
        <f t="shared" si="755"/>
        <v/>
      </c>
      <c r="AX427" s="622" t="str">
        <f t="shared" si="755"/>
        <v/>
      </c>
      <c r="AY427" s="622" t="str">
        <f t="shared" si="755"/>
        <v/>
      </c>
      <c r="AZ427" s="622" t="str">
        <f t="shared" si="755"/>
        <v/>
      </c>
      <c r="BA427" s="622" t="str">
        <f t="shared" si="755"/>
        <v/>
      </c>
      <c r="BB427" s="622" t="str">
        <f t="shared" si="755"/>
        <v/>
      </c>
      <c r="BC427" s="622" t="str">
        <f t="shared" si="755"/>
        <v/>
      </c>
      <c r="BD427" s="622" t="str">
        <f t="shared" si="755"/>
        <v/>
      </c>
      <c r="BE427" s="622" t="str">
        <f t="shared" si="755"/>
        <v/>
      </c>
      <c r="BF427" s="622" t="str">
        <f t="shared" si="755"/>
        <v/>
      </c>
      <c r="BG427" s="623" t="str">
        <f t="shared" si="658"/>
        <v/>
      </c>
      <c r="BH427" s="623" t="str">
        <f t="shared" si="659"/>
        <v/>
      </c>
      <c r="BI427" s="623" t="str">
        <f t="shared" si="660"/>
        <v/>
      </c>
      <c r="BJ427" s="623" t="str">
        <f t="shared" si="661"/>
        <v/>
      </c>
      <c r="BK427" s="623" t="str">
        <f t="shared" si="662"/>
        <v/>
      </c>
      <c r="BL427" s="623" t="str">
        <f t="shared" si="663"/>
        <v/>
      </c>
      <c r="BM427" s="623" t="str">
        <f t="shared" si="664"/>
        <v/>
      </c>
      <c r="BN427" s="623" t="str">
        <f t="shared" si="665"/>
        <v/>
      </c>
      <c r="BO427" s="623" t="str">
        <f t="shared" si="666"/>
        <v/>
      </c>
      <c r="BP427" s="623" t="str">
        <f t="shared" si="667"/>
        <v/>
      </c>
      <c r="BQ427" s="623" t="str">
        <f t="shared" si="668"/>
        <v/>
      </c>
      <c r="BR427" s="623" t="str">
        <f t="shared" si="669"/>
        <v/>
      </c>
      <c r="BS427" s="1281" t="str">
        <f t="shared" si="670"/>
        <v/>
      </c>
      <c r="BT427" s="1281" t="str">
        <f t="shared" si="671"/>
        <v/>
      </c>
      <c r="BU427" s="1281" t="str">
        <f t="shared" si="672"/>
        <v/>
      </c>
      <c r="BV427" s="1281" t="str">
        <f t="shared" si="673"/>
        <v/>
      </c>
      <c r="BW427" s="1281" t="str">
        <f t="shared" si="674"/>
        <v/>
      </c>
      <c r="BX427" s="1281" t="str">
        <f t="shared" si="675"/>
        <v/>
      </c>
      <c r="BY427" s="1281" t="str">
        <f t="shared" si="676"/>
        <v/>
      </c>
      <c r="BZ427" s="1281" t="str">
        <f t="shared" si="677"/>
        <v/>
      </c>
      <c r="CA427" s="1281" t="str">
        <f t="shared" si="678"/>
        <v/>
      </c>
      <c r="CB427" s="1281" t="str">
        <f t="shared" si="679"/>
        <v/>
      </c>
      <c r="CC427" s="1281" t="str">
        <f t="shared" si="680"/>
        <v/>
      </c>
      <c r="CD427" s="1281" t="str">
        <f t="shared" si="681"/>
        <v/>
      </c>
      <c r="CE427" s="623" t="str">
        <f t="shared" si="682"/>
        <v/>
      </c>
      <c r="CF427" s="623" t="str">
        <f t="shared" si="683"/>
        <v/>
      </c>
      <c r="CG427" s="623" t="str">
        <f t="shared" si="684"/>
        <v/>
      </c>
      <c r="CH427" s="623" t="str">
        <f t="shared" si="685"/>
        <v/>
      </c>
      <c r="CI427" s="623" t="str">
        <f t="shared" si="686"/>
        <v/>
      </c>
      <c r="CJ427" s="623" t="str">
        <f t="shared" si="687"/>
        <v/>
      </c>
      <c r="CK427" s="623" t="str">
        <f t="shared" si="688"/>
        <v/>
      </c>
      <c r="CL427" s="623" t="str">
        <f t="shared" si="689"/>
        <v/>
      </c>
      <c r="CM427" s="623" t="str">
        <f t="shared" si="690"/>
        <v/>
      </c>
      <c r="CN427" s="623" t="str">
        <f t="shared" si="691"/>
        <v/>
      </c>
      <c r="CO427" s="623" t="str">
        <f t="shared" si="692"/>
        <v/>
      </c>
      <c r="CP427" s="623" t="str">
        <f t="shared" si="693"/>
        <v/>
      </c>
      <c r="CQ427" s="1281" t="str">
        <f t="shared" si="694"/>
        <v/>
      </c>
      <c r="CR427" s="1281" t="str">
        <f t="shared" si="695"/>
        <v/>
      </c>
      <c r="CS427" s="1281" t="str">
        <f t="shared" si="696"/>
        <v/>
      </c>
      <c r="CT427" s="1281" t="str">
        <f t="shared" si="697"/>
        <v/>
      </c>
      <c r="CU427" s="1281" t="str">
        <f t="shared" si="698"/>
        <v/>
      </c>
      <c r="CV427" s="1281" t="str">
        <f t="shared" si="699"/>
        <v/>
      </c>
      <c r="CW427" s="1281" t="str">
        <f t="shared" si="700"/>
        <v/>
      </c>
      <c r="CX427" s="1281" t="str">
        <f t="shared" si="701"/>
        <v/>
      </c>
      <c r="CY427" s="1281" t="str">
        <f t="shared" si="702"/>
        <v/>
      </c>
      <c r="CZ427" s="1281" t="str">
        <f t="shared" si="703"/>
        <v/>
      </c>
      <c r="DA427" s="1281" t="str">
        <f t="shared" si="704"/>
        <v/>
      </c>
      <c r="DB427" s="1281" t="str">
        <f t="shared" si="705"/>
        <v/>
      </c>
      <c r="DC427" s="623" t="str">
        <f t="shared" si="706"/>
        <v/>
      </c>
      <c r="DD427" s="623" t="str">
        <f t="shared" si="707"/>
        <v/>
      </c>
      <c r="DE427" s="623" t="str">
        <f t="shared" si="708"/>
        <v/>
      </c>
      <c r="DF427" s="623" t="str">
        <f t="shared" si="709"/>
        <v/>
      </c>
      <c r="DG427" s="623" t="str">
        <f t="shared" si="710"/>
        <v/>
      </c>
      <c r="DH427" s="623" t="str">
        <f t="shared" si="711"/>
        <v/>
      </c>
      <c r="DI427" s="623" t="str">
        <f t="shared" si="712"/>
        <v/>
      </c>
      <c r="DJ427" s="623" t="str">
        <f t="shared" si="713"/>
        <v/>
      </c>
      <c r="DK427" s="623" t="str">
        <f t="shared" si="714"/>
        <v/>
      </c>
      <c r="DL427" s="623" t="str">
        <f t="shared" si="715"/>
        <v/>
      </c>
      <c r="DM427" s="623" t="str">
        <f t="shared" si="716"/>
        <v/>
      </c>
      <c r="DN427" s="623" t="str">
        <f t="shared" si="717"/>
        <v/>
      </c>
      <c r="DO427" s="1281" t="str">
        <f t="shared" si="718"/>
        <v/>
      </c>
      <c r="DP427" s="1281" t="str">
        <f t="shared" si="719"/>
        <v/>
      </c>
      <c r="DQ427" s="1281" t="str">
        <f t="shared" si="720"/>
        <v/>
      </c>
      <c r="DR427" s="1281" t="str">
        <f t="shared" si="721"/>
        <v/>
      </c>
      <c r="DS427" s="1281" t="str">
        <f t="shared" si="722"/>
        <v/>
      </c>
      <c r="DT427" s="1281" t="str">
        <f t="shared" si="723"/>
        <v/>
      </c>
      <c r="DU427" s="1281" t="str">
        <f t="shared" si="724"/>
        <v/>
      </c>
      <c r="DV427" s="1281" t="str">
        <f t="shared" si="725"/>
        <v/>
      </c>
      <c r="DW427" s="1281" t="str">
        <f t="shared" si="726"/>
        <v/>
      </c>
      <c r="DX427" s="1281" t="str">
        <f t="shared" si="727"/>
        <v/>
      </c>
      <c r="DY427" s="1281" t="str">
        <f t="shared" si="728"/>
        <v/>
      </c>
      <c r="DZ427" s="1281" t="str">
        <f t="shared" si="729"/>
        <v/>
      </c>
      <c r="EA427" s="623" t="str">
        <f t="shared" si="730"/>
        <v/>
      </c>
      <c r="EB427" s="623" t="str">
        <f t="shared" si="731"/>
        <v/>
      </c>
      <c r="EC427" s="623" t="str">
        <f t="shared" si="732"/>
        <v/>
      </c>
      <c r="ED427" s="623" t="str">
        <f t="shared" si="733"/>
        <v/>
      </c>
      <c r="EE427" s="623" t="str">
        <f t="shared" si="734"/>
        <v/>
      </c>
      <c r="EF427" s="623" t="str">
        <f t="shared" si="735"/>
        <v/>
      </c>
      <c r="EG427" s="623" t="str">
        <f t="shared" si="736"/>
        <v/>
      </c>
      <c r="EH427" s="623" t="str">
        <f t="shared" si="737"/>
        <v/>
      </c>
      <c r="EI427" s="623" t="str">
        <f t="shared" si="738"/>
        <v/>
      </c>
      <c r="EJ427" s="623" t="str">
        <f t="shared" si="739"/>
        <v/>
      </c>
      <c r="EK427" s="623" t="str">
        <f t="shared" si="740"/>
        <v/>
      </c>
      <c r="EL427" s="623" t="str">
        <f t="shared" si="741"/>
        <v/>
      </c>
    </row>
    <row r="428" spans="1:142">
      <c r="A428" s="7" t="str">
        <f>IF('Rent Roll_RedIQ 1'!B421&gt;0,'Rent Roll_RedIQ 1'!B421,"")</f>
        <v/>
      </c>
      <c r="B428" s="7" t="str">
        <f>IF('Rent Roll_RedIQ 1'!C421&gt;0,'Rent Roll_RedIQ 1'!C421,"")</f>
        <v/>
      </c>
      <c r="C428" s="614">
        <f>IF('Rent Roll_RedIQ 1'!K421&gt;0,'Rent Roll_RedIQ 1'!K421,0)</f>
        <v>0</v>
      </c>
      <c r="D428" s="615" t="str">
        <f>IF('Rent Roll_RedIQ 1'!J421&gt;0,'Rent Roll_RedIQ 1'!J421,"")</f>
        <v/>
      </c>
      <c r="E428" s="624" t="str">
        <f t="shared" si="649"/>
        <v/>
      </c>
      <c r="F428" s="194"/>
      <c r="G428" s="194"/>
      <c r="H428" s="616" t="str">
        <f t="shared" si="749"/>
        <v/>
      </c>
      <c r="I428" s="1200">
        <f>IF('Rent Roll_RedIQ 1'!S421&gt;0,'Rent Roll_RedIQ 1'!S421,Purchase_Date-1)</f>
        <v>45991</v>
      </c>
      <c r="J428" s="617" t="str">
        <f t="shared" si="750"/>
        <v/>
      </c>
      <c r="K428" s="1205">
        <f t="shared" si="751"/>
        <v>46356</v>
      </c>
      <c r="L428" s="618" t="str">
        <f t="shared" si="750"/>
        <v/>
      </c>
      <c r="M428" s="1208">
        <f t="shared" si="752"/>
        <v>46721</v>
      </c>
      <c r="N428" s="614" t="str">
        <f t="shared" si="650"/>
        <v/>
      </c>
      <c r="O428" s="614" t="str">
        <f t="shared" si="651"/>
        <v/>
      </c>
      <c r="P428" s="614" t="str">
        <f t="shared" si="652"/>
        <v/>
      </c>
      <c r="Q428" s="614" t="str">
        <f t="shared" si="653"/>
        <v/>
      </c>
      <c r="R428" s="614" t="str">
        <f t="shared" si="654"/>
        <v/>
      </c>
      <c r="S428" s="614" t="str">
        <f t="shared" si="655"/>
        <v/>
      </c>
      <c r="T428" s="614" t="str">
        <f t="shared" si="656"/>
        <v/>
      </c>
      <c r="U428" s="619"/>
      <c r="V428" s="614"/>
      <c r="W428" s="620" t="str">
        <f t="shared" si="761"/>
        <v/>
      </c>
      <c r="X428" s="620" t="str">
        <f t="shared" si="761"/>
        <v/>
      </c>
      <c r="Y428" s="620" t="str">
        <f t="shared" si="761"/>
        <v/>
      </c>
      <c r="Z428" s="620" t="str">
        <f t="shared" si="760"/>
        <v/>
      </c>
      <c r="AA428" s="620" t="str">
        <f t="shared" si="760"/>
        <v/>
      </c>
      <c r="AB428" s="620" t="str">
        <f t="shared" si="760"/>
        <v/>
      </c>
      <c r="AC428" s="620" t="str">
        <f t="shared" si="760"/>
        <v/>
      </c>
      <c r="AD428" s="620" t="str">
        <f t="shared" si="760"/>
        <v/>
      </c>
      <c r="AE428" s="620" t="str">
        <f t="shared" si="760"/>
        <v/>
      </c>
      <c r="AF428" s="620" t="str">
        <f t="shared" si="760"/>
        <v/>
      </c>
      <c r="AG428" s="620" t="str">
        <f t="shared" si="760"/>
        <v/>
      </c>
      <c r="AH428" s="620" t="str">
        <f t="shared" si="760"/>
        <v/>
      </c>
      <c r="AI428" s="621" t="str">
        <f t="shared" si="747"/>
        <v/>
      </c>
      <c r="AJ428" s="621" t="str">
        <f t="shared" si="747"/>
        <v/>
      </c>
      <c r="AK428" s="621" t="str">
        <f t="shared" si="747"/>
        <v/>
      </c>
      <c r="AL428" s="621" t="str">
        <f t="shared" si="747"/>
        <v/>
      </c>
      <c r="AM428" s="621" t="str">
        <f t="shared" si="747"/>
        <v/>
      </c>
      <c r="AN428" s="621" t="str">
        <f t="shared" si="747"/>
        <v/>
      </c>
      <c r="AO428" s="621" t="str">
        <f t="shared" si="747"/>
        <v/>
      </c>
      <c r="AP428" s="621" t="str">
        <f t="shared" si="747"/>
        <v/>
      </c>
      <c r="AQ428" s="621" t="str">
        <f t="shared" si="747"/>
        <v/>
      </c>
      <c r="AR428" s="621" t="str">
        <f t="shared" si="747"/>
        <v/>
      </c>
      <c r="AS428" s="621" t="str">
        <f t="shared" si="747"/>
        <v/>
      </c>
      <c r="AT428" s="621" t="str">
        <f t="shared" ref="AJ428:AT452" si="762">IF($K428&gt;=AT$11,$H428,$J428)</f>
        <v/>
      </c>
      <c r="AU428" s="622" t="str">
        <f t="shared" si="757"/>
        <v/>
      </c>
      <c r="AV428" s="622" t="str">
        <f t="shared" si="755"/>
        <v/>
      </c>
      <c r="AW428" s="622" t="str">
        <f t="shared" ref="AV428:BF451" si="763">IF($M428&gt;=AW$11,$J428,$L428)</f>
        <v/>
      </c>
      <c r="AX428" s="622" t="str">
        <f t="shared" si="763"/>
        <v/>
      </c>
      <c r="AY428" s="622" t="str">
        <f t="shared" si="763"/>
        <v/>
      </c>
      <c r="AZ428" s="622" t="str">
        <f t="shared" si="763"/>
        <v/>
      </c>
      <c r="BA428" s="622" t="str">
        <f t="shared" si="763"/>
        <v/>
      </c>
      <c r="BB428" s="622" t="str">
        <f t="shared" si="763"/>
        <v/>
      </c>
      <c r="BC428" s="622" t="str">
        <f t="shared" si="763"/>
        <v/>
      </c>
      <c r="BD428" s="622" t="str">
        <f t="shared" si="763"/>
        <v/>
      </c>
      <c r="BE428" s="622" t="str">
        <f t="shared" si="763"/>
        <v/>
      </c>
      <c r="BF428" s="622" t="str">
        <f t="shared" si="763"/>
        <v/>
      </c>
      <c r="BG428" s="623" t="str">
        <f t="shared" si="658"/>
        <v/>
      </c>
      <c r="BH428" s="623" t="str">
        <f t="shared" si="659"/>
        <v/>
      </c>
      <c r="BI428" s="623" t="str">
        <f t="shared" si="660"/>
        <v/>
      </c>
      <c r="BJ428" s="623" t="str">
        <f t="shared" si="661"/>
        <v/>
      </c>
      <c r="BK428" s="623" t="str">
        <f t="shared" si="662"/>
        <v/>
      </c>
      <c r="BL428" s="623" t="str">
        <f t="shared" si="663"/>
        <v/>
      </c>
      <c r="BM428" s="623" t="str">
        <f t="shared" si="664"/>
        <v/>
      </c>
      <c r="BN428" s="623" t="str">
        <f t="shared" si="665"/>
        <v/>
      </c>
      <c r="BO428" s="623" t="str">
        <f t="shared" si="666"/>
        <v/>
      </c>
      <c r="BP428" s="623" t="str">
        <f t="shared" si="667"/>
        <v/>
      </c>
      <c r="BQ428" s="623" t="str">
        <f t="shared" si="668"/>
        <v/>
      </c>
      <c r="BR428" s="623" t="str">
        <f t="shared" si="669"/>
        <v/>
      </c>
      <c r="BS428" s="1281" t="str">
        <f t="shared" si="670"/>
        <v/>
      </c>
      <c r="BT428" s="1281" t="str">
        <f t="shared" si="671"/>
        <v/>
      </c>
      <c r="BU428" s="1281" t="str">
        <f t="shared" si="672"/>
        <v/>
      </c>
      <c r="BV428" s="1281" t="str">
        <f t="shared" si="673"/>
        <v/>
      </c>
      <c r="BW428" s="1281" t="str">
        <f t="shared" si="674"/>
        <v/>
      </c>
      <c r="BX428" s="1281" t="str">
        <f t="shared" si="675"/>
        <v/>
      </c>
      <c r="BY428" s="1281" t="str">
        <f t="shared" si="676"/>
        <v/>
      </c>
      <c r="BZ428" s="1281" t="str">
        <f t="shared" si="677"/>
        <v/>
      </c>
      <c r="CA428" s="1281" t="str">
        <f t="shared" si="678"/>
        <v/>
      </c>
      <c r="CB428" s="1281" t="str">
        <f t="shared" si="679"/>
        <v/>
      </c>
      <c r="CC428" s="1281" t="str">
        <f t="shared" si="680"/>
        <v/>
      </c>
      <c r="CD428" s="1281" t="str">
        <f t="shared" si="681"/>
        <v/>
      </c>
      <c r="CE428" s="623" t="str">
        <f t="shared" si="682"/>
        <v/>
      </c>
      <c r="CF428" s="623" t="str">
        <f t="shared" si="683"/>
        <v/>
      </c>
      <c r="CG428" s="623" t="str">
        <f t="shared" si="684"/>
        <v/>
      </c>
      <c r="CH428" s="623" t="str">
        <f t="shared" si="685"/>
        <v/>
      </c>
      <c r="CI428" s="623" t="str">
        <f t="shared" si="686"/>
        <v/>
      </c>
      <c r="CJ428" s="623" t="str">
        <f t="shared" si="687"/>
        <v/>
      </c>
      <c r="CK428" s="623" t="str">
        <f t="shared" si="688"/>
        <v/>
      </c>
      <c r="CL428" s="623" t="str">
        <f t="shared" si="689"/>
        <v/>
      </c>
      <c r="CM428" s="623" t="str">
        <f t="shared" si="690"/>
        <v/>
      </c>
      <c r="CN428" s="623" t="str">
        <f t="shared" si="691"/>
        <v/>
      </c>
      <c r="CO428" s="623" t="str">
        <f t="shared" si="692"/>
        <v/>
      </c>
      <c r="CP428" s="623" t="str">
        <f t="shared" si="693"/>
        <v/>
      </c>
      <c r="CQ428" s="1281" t="str">
        <f t="shared" si="694"/>
        <v/>
      </c>
      <c r="CR428" s="1281" t="str">
        <f t="shared" si="695"/>
        <v/>
      </c>
      <c r="CS428" s="1281" t="str">
        <f t="shared" si="696"/>
        <v/>
      </c>
      <c r="CT428" s="1281" t="str">
        <f t="shared" si="697"/>
        <v/>
      </c>
      <c r="CU428" s="1281" t="str">
        <f t="shared" si="698"/>
        <v/>
      </c>
      <c r="CV428" s="1281" t="str">
        <f t="shared" si="699"/>
        <v/>
      </c>
      <c r="CW428" s="1281" t="str">
        <f t="shared" si="700"/>
        <v/>
      </c>
      <c r="CX428" s="1281" t="str">
        <f t="shared" si="701"/>
        <v/>
      </c>
      <c r="CY428" s="1281" t="str">
        <f t="shared" si="702"/>
        <v/>
      </c>
      <c r="CZ428" s="1281" t="str">
        <f t="shared" si="703"/>
        <v/>
      </c>
      <c r="DA428" s="1281" t="str">
        <f t="shared" si="704"/>
        <v/>
      </c>
      <c r="DB428" s="1281" t="str">
        <f t="shared" si="705"/>
        <v/>
      </c>
      <c r="DC428" s="623" t="str">
        <f t="shared" si="706"/>
        <v/>
      </c>
      <c r="DD428" s="623" t="str">
        <f t="shared" si="707"/>
        <v/>
      </c>
      <c r="DE428" s="623" t="str">
        <f t="shared" si="708"/>
        <v/>
      </c>
      <c r="DF428" s="623" t="str">
        <f t="shared" si="709"/>
        <v/>
      </c>
      <c r="DG428" s="623" t="str">
        <f t="shared" si="710"/>
        <v/>
      </c>
      <c r="DH428" s="623" t="str">
        <f t="shared" si="711"/>
        <v/>
      </c>
      <c r="DI428" s="623" t="str">
        <f t="shared" si="712"/>
        <v/>
      </c>
      <c r="DJ428" s="623" t="str">
        <f t="shared" si="713"/>
        <v/>
      </c>
      <c r="DK428" s="623" t="str">
        <f t="shared" si="714"/>
        <v/>
      </c>
      <c r="DL428" s="623" t="str">
        <f t="shared" si="715"/>
        <v/>
      </c>
      <c r="DM428" s="623" t="str">
        <f t="shared" si="716"/>
        <v/>
      </c>
      <c r="DN428" s="623" t="str">
        <f t="shared" si="717"/>
        <v/>
      </c>
      <c r="DO428" s="1281" t="str">
        <f t="shared" si="718"/>
        <v/>
      </c>
      <c r="DP428" s="1281" t="str">
        <f t="shared" si="719"/>
        <v/>
      </c>
      <c r="DQ428" s="1281" t="str">
        <f t="shared" si="720"/>
        <v/>
      </c>
      <c r="DR428" s="1281" t="str">
        <f t="shared" si="721"/>
        <v/>
      </c>
      <c r="DS428" s="1281" t="str">
        <f t="shared" si="722"/>
        <v/>
      </c>
      <c r="DT428" s="1281" t="str">
        <f t="shared" si="723"/>
        <v/>
      </c>
      <c r="DU428" s="1281" t="str">
        <f t="shared" si="724"/>
        <v/>
      </c>
      <c r="DV428" s="1281" t="str">
        <f t="shared" si="725"/>
        <v/>
      </c>
      <c r="DW428" s="1281" t="str">
        <f t="shared" si="726"/>
        <v/>
      </c>
      <c r="DX428" s="1281" t="str">
        <f t="shared" si="727"/>
        <v/>
      </c>
      <c r="DY428" s="1281" t="str">
        <f t="shared" si="728"/>
        <v/>
      </c>
      <c r="DZ428" s="1281" t="str">
        <f t="shared" si="729"/>
        <v/>
      </c>
      <c r="EA428" s="623" t="str">
        <f t="shared" si="730"/>
        <v/>
      </c>
      <c r="EB428" s="623" t="str">
        <f t="shared" si="731"/>
        <v/>
      </c>
      <c r="EC428" s="623" t="str">
        <f t="shared" si="732"/>
        <v/>
      </c>
      <c r="ED428" s="623" t="str">
        <f t="shared" si="733"/>
        <v/>
      </c>
      <c r="EE428" s="623" t="str">
        <f t="shared" si="734"/>
        <v/>
      </c>
      <c r="EF428" s="623" t="str">
        <f t="shared" si="735"/>
        <v/>
      </c>
      <c r="EG428" s="623" t="str">
        <f t="shared" si="736"/>
        <v/>
      </c>
      <c r="EH428" s="623" t="str">
        <f t="shared" si="737"/>
        <v/>
      </c>
      <c r="EI428" s="623" t="str">
        <f t="shared" si="738"/>
        <v/>
      </c>
      <c r="EJ428" s="623" t="str">
        <f t="shared" si="739"/>
        <v/>
      </c>
      <c r="EK428" s="623" t="str">
        <f t="shared" si="740"/>
        <v/>
      </c>
      <c r="EL428" s="623" t="str">
        <f t="shared" si="741"/>
        <v/>
      </c>
    </row>
    <row r="429" spans="1:142">
      <c r="A429" s="7" t="str">
        <f>IF('Rent Roll_RedIQ 1'!B422&gt;0,'Rent Roll_RedIQ 1'!B422,"")</f>
        <v/>
      </c>
      <c r="B429" s="7" t="str">
        <f>IF('Rent Roll_RedIQ 1'!C422&gt;0,'Rent Roll_RedIQ 1'!C422,"")</f>
        <v/>
      </c>
      <c r="C429" s="614">
        <f>IF('Rent Roll_RedIQ 1'!K422&gt;0,'Rent Roll_RedIQ 1'!K422,0)</f>
        <v>0</v>
      </c>
      <c r="D429" s="615" t="str">
        <f>IF('Rent Roll_RedIQ 1'!J422&gt;0,'Rent Roll_RedIQ 1'!J422,"")</f>
        <v/>
      </c>
      <c r="E429" s="624" t="str">
        <f t="shared" si="649"/>
        <v/>
      </c>
      <c r="F429" s="194"/>
      <c r="G429" s="194"/>
      <c r="H429" s="616" t="str">
        <f t="shared" si="749"/>
        <v/>
      </c>
      <c r="I429" s="1200">
        <f>IF('Rent Roll_RedIQ 1'!S422&gt;0,'Rent Roll_RedIQ 1'!S422,Purchase_Date-1)</f>
        <v>45991</v>
      </c>
      <c r="J429" s="617" t="str">
        <f t="shared" si="750"/>
        <v/>
      </c>
      <c r="K429" s="1205">
        <f t="shared" si="751"/>
        <v>46356</v>
      </c>
      <c r="L429" s="618" t="str">
        <f t="shared" si="750"/>
        <v/>
      </c>
      <c r="M429" s="1208">
        <f t="shared" si="752"/>
        <v>46721</v>
      </c>
      <c r="N429" s="614" t="str">
        <f t="shared" si="650"/>
        <v/>
      </c>
      <c r="O429" s="614" t="str">
        <f t="shared" si="651"/>
        <v/>
      </c>
      <c r="P429" s="614" t="str">
        <f t="shared" si="652"/>
        <v/>
      </c>
      <c r="Q429" s="614" t="str">
        <f t="shared" si="653"/>
        <v/>
      </c>
      <c r="R429" s="614" t="str">
        <f t="shared" si="654"/>
        <v/>
      </c>
      <c r="S429" s="614" t="str">
        <f t="shared" si="655"/>
        <v/>
      </c>
      <c r="T429" s="614" t="str">
        <f t="shared" si="656"/>
        <v/>
      </c>
      <c r="U429" s="619"/>
      <c r="V429" s="614"/>
      <c r="W429" s="620" t="str">
        <f t="shared" si="761"/>
        <v/>
      </c>
      <c r="X429" s="620" t="str">
        <f t="shared" si="761"/>
        <v/>
      </c>
      <c r="Y429" s="620" t="str">
        <f t="shared" si="761"/>
        <v/>
      </c>
      <c r="Z429" s="620" t="str">
        <f t="shared" si="760"/>
        <v/>
      </c>
      <c r="AA429" s="620" t="str">
        <f t="shared" si="760"/>
        <v/>
      </c>
      <c r="AB429" s="620" t="str">
        <f t="shared" si="760"/>
        <v/>
      </c>
      <c r="AC429" s="620" t="str">
        <f t="shared" si="760"/>
        <v/>
      </c>
      <c r="AD429" s="620" t="str">
        <f t="shared" si="760"/>
        <v/>
      </c>
      <c r="AE429" s="620" t="str">
        <f t="shared" si="760"/>
        <v/>
      </c>
      <c r="AF429" s="620" t="str">
        <f t="shared" si="760"/>
        <v/>
      </c>
      <c r="AG429" s="620" t="str">
        <f t="shared" si="760"/>
        <v/>
      </c>
      <c r="AH429" s="620" t="str">
        <f t="shared" si="760"/>
        <v/>
      </c>
      <c r="AI429" s="621" t="str">
        <f t="shared" ref="AI429:AI492" si="764">IF($K429&gt;=AI$11,$H429,$J429)</f>
        <v/>
      </c>
      <c r="AJ429" s="621" t="str">
        <f t="shared" si="762"/>
        <v/>
      </c>
      <c r="AK429" s="621" t="str">
        <f t="shared" si="762"/>
        <v/>
      </c>
      <c r="AL429" s="621" t="str">
        <f t="shared" si="762"/>
        <v/>
      </c>
      <c r="AM429" s="621" t="str">
        <f t="shared" si="762"/>
        <v/>
      </c>
      <c r="AN429" s="621" t="str">
        <f t="shared" si="762"/>
        <v/>
      </c>
      <c r="AO429" s="621" t="str">
        <f t="shared" si="762"/>
        <v/>
      </c>
      <c r="AP429" s="621" t="str">
        <f t="shared" si="762"/>
        <v/>
      </c>
      <c r="AQ429" s="621" t="str">
        <f t="shared" si="762"/>
        <v/>
      </c>
      <c r="AR429" s="621" t="str">
        <f t="shared" si="762"/>
        <v/>
      </c>
      <c r="AS429" s="621" t="str">
        <f t="shared" si="762"/>
        <v/>
      </c>
      <c r="AT429" s="621" t="str">
        <f t="shared" si="762"/>
        <v/>
      </c>
      <c r="AU429" s="622" t="str">
        <f t="shared" si="757"/>
        <v/>
      </c>
      <c r="AV429" s="622" t="str">
        <f t="shared" si="763"/>
        <v/>
      </c>
      <c r="AW429" s="622" t="str">
        <f t="shared" si="763"/>
        <v/>
      </c>
      <c r="AX429" s="622" t="str">
        <f t="shared" si="763"/>
        <v/>
      </c>
      <c r="AY429" s="622" t="str">
        <f t="shared" si="763"/>
        <v/>
      </c>
      <c r="AZ429" s="622" t="str">
        <f t="shared" si="763"/>
        <v/>
      </c>
      <c r="BA429" s="622" t="str">
        <f t="shared" si="763"/>
        <v/>
      </c>
      <c r="BB429" s="622" t="str">
        <f t="shared" si="763"/>
        <v/>
      </c>
      <c r="BC429" s="622" t="str">
        <f t="shared" si="763"/>
        <v/>
      </c>
      <c r="BD429" s="622" t="str">
        <f t="shared" si="763"/>
        <v/>
      </c>
      <c r="BE429" s="622" t="str">
        <f t="shared" si="763"/>
        <v/>
      </c>
      <c r="BF429" s="622" t="str">
        <f t="shared" si="763"/>
        <v/>
      </c>
      <c r="BG429" s="623" t="str">
        <f t="shared" si="658"/>
        <v/>
      </c>
      <c r="BH429" s="623" t="str">
        <f t="shared" si="659"/>
        <v/>
      </c>
      <c r="BI429" s="623" t="str">
        <f t="shared" si="660"/>
        <v/>
      </c>
      <c r="BJ429" s="623" t="str">
        <f t="shared" si="661"/>
        <v/>
      </c>
      <c r="BK429" s="623" t="str">
        <f t="shared" si="662"/>
        <v/>
      </c>
      <c r="BL429" s="623" t="str">
        <f t="shared" si="663"/>
        <v/>
      </c>
      <c r="BM429" s="623" t="str">
        <f t="shared" si="664"/>
        <v/>
      </c>
      <c r="BN429" s="623" t="str">
        <f t="shared" si="665"/>
        <v/>
      </c>
      <c r="BO429" s="623" t="str">
        <f t="shared" si="666"/>
        <v/>
      </c>
      <c r="BP429" s="623" t="str">
        <f t="shared" si="667"/>
        <v/>
      </c>
      <c r="BQ429" s="623" t="str">
        <f t="shared" si="668"/>
        <v/>
      </c>
      <c r="BR429" s="623" t="str">
        <f t="shared" si="669"/>
        <v/>
      </c>
      <c r="BS429" s="1281" t="str">
        <f t="shared" si="670"/>
        <v/>
      </c>
      <c r="BT429" s="1281" t="str">
        <f t="shared" si="671"/>
        <v/>
      </c>
      <c r="BU429" s="1281" t="str">
        <f t="shared" si="672"/>
        <v/>
      </c>
      <c r="BV429" s="1281" t="str">
        <f t="shared" si="673"/>
        <v/>
      </c>
      <c r="BW429" s="1281" t="str">
        <f t="shared" si="674"/>
        <v/>
      </c>
      <c r="BX429" s="1281" t="str">
        <f t="shared" si="675"/>
        <v/>
      </c>
      <c r="BY429" s="1281" t="str">
        <f t="shared" si="676"/>
        <v/>
      </c>
      <c r="BZ429" s="1281" t="str">
        <f t="shared" si="677"/>
        <v/>
      </c>
      <c r="CA429" s="1281" t="str">
        <f t="shared" si="678"/>
        <v/>
      </c>
      <c r="CB429" s="1281" t="str">
        <f t="shared" si="679"/>
        <v/>
      </c>
      <c r="CC429" s="1281" t="str">
        <f t="shared" si="680"/>
        <v/>
      </c>
      <c r="CD429" s="1281" t="str">
        <f t="shared" si="681"/>
        <v/>
      </c>
      <c r="CE429" s="623" t="str">
        <f t="shared" si="682"/>
        <v/>
      </c>
      <c r="CF429" s="623" t="str">
        <f t="shared" si="683"/>
        <v/>
      </c>
      <c r="CG429" s="623" t="str">
        <f t="shared" si="684"/>
        <v/>
      </c>
      <c r="CH429" s="623" t="str">
        <f t="shared" si="685"/>
        <v/>
      </c>
      <c r="CI429" s="623" t="str">
        <f t="shared" si="686"/>
        <v/>
      </c>
      <c r="CJ429" s="623" t="str">
        <f t="shared" si="687"/>
        <v/>
      </c>
      <c r="CK429" s="623" t="str">
        <f t="shared" si="688"/>
        <v/>
      </c>
      <c r="CL429" s="623" t="str">
        <f t="shared" si="689"/>
        <v/>
      </c>
      <c r="CM429" s="623" t="str">
        <f t="shared" si="690"/>
        <v/>
      </c>
      <c r="CN429" s="623" t="str">
        <f t="shared" si="691"/>
        <v/>
      </c>
      <c r="CO429" s="623" t="str">
        <f t="shared" si="692"/>
        <v/>
      </c>
      <c r="CP429" s="623" t="str">
        <f t="shared" si="693"/>
        <v/>
      </c>
      <c r="CQ429" s="1281" t="str">
        <f t="shared" si="694"/>
        <v/>
      </c>
      <c r="CR429" s="1281" t="str">
        <f t="shared" si="695"/>
        <v/>
      </c>
      <c r="CS429" s="1281" t="str">
        <f t="shared" si="696"/>
        <v/>
      </c>
      <c r="CT429" s="1281" t="str">
        <f t="shared" si="697"/>
        <v/>
      </c>
      <c r="CU429" s="1281" t="str">
        <f t="shared" si="698"/>
        <v/>
      </c>
      <c r="CV429" s="1281" t="str">
        <f t="shared" si="699"/>
        <v/>
      </c>
      <c r="CW429" s="1281" t="str">
        <f t="shared" si="700"/>
        <v/>
      </c>
      <c r="CX429" s="1281" t="str">
        <f t="shared" si="701"/>
        <v/>
      </c>
      <c r="CY429" s="1281" t="str">
        <f t="shared" si="702"/>
        <v/>
      </c>
      <c r="CZ429" s="1281" t="str">
        <f t="shared" si="703"/>
        <v/>
      </c>
      <c r="DA429" s="1281" t="str">
        <f t="shared" si="704"/>
        <v/>
      </c>
      <c r="DB429" s="1281" t="str">
        <f t="shared" si="705"/>
        <v/>
      </c>
      <c r="DC429" s="623" t="str">
        <f t="shared" si="706"/>
        <v/>
      </c>
      <c r="DD429" s="623" t="str">
        <f t="shared" si="707"/>
        <v/>
      </c>
      <c r="DE429" s="623" t="str">
        <f t="shared" si="708"/>
        <v/>
      </c>
      <c r="DF429" s="623" t="str">
        <f t="shared" si="709"/>
        <v/>
      </c>
      <c r="DG429" s="623" t="str">
        <f t="shared" si="710"/>
        <v/>
      </c>
      <c r="DH429" s="623" t="str">
        <f t="shared" si="711"/>
        <v/>
      </c>
      <c r="DI429" s="623" t="str">
        <f t="shared" si="712"/>
        <v/>
      </c>
      <c r="DJ429" s="623" t="str">
        <f t="shared" si="713"/>
        <v/>
      </c>
      <c r="DK429" s="623" t="str">
        <f t="shared" si="714"/>
        <v/>
      </c>
      <c r="DL429" s="623" t="str">
        <f t="shared" si="715"/>
        <v/>
      </c>
      <c r="DM429" s="623" t="str">
        <f t="shared" si="716"/>
        <v/>
      </c>
      <c r="DN429" s="623" t="str">
        <f t="shared" si="717"/>
        <v/>
      </c>
      <c r="DO429" s="1281" t="str">
        <f t="shared" si="718"/>
        <v/>
      </c>
      <c r="DP429" s="1281" t="str">
        <f t="shared" si="719"/>
        <v/>
      </c>
      <c r="DQ429" s="1281" t="str">
        <f t="shared" si="720"/>
        <v/>
      </c>
      <c r="DR429" s="1281" t="str">
        <f t="shared" si="721"/>
        <v/>
      </c>
      <c r="DS429" s="1281" t="str">
        <f t="shared" si="722"/>
        <v/>
      </c>
      <c r="DT429" s="1281" t="str">
        <f t="shared" si="723"/>
        <v/>
      </c>
      <c r="DU429" s="1281" t="str">
        <f t="shared" si="724"/>
        <v/>
      </c>
      <c r="DV429" s="1281" t="str">
        <f t="shared" si="725"/>
        <v/>
      </c>
      <c r="DW429" s="1281" t="str">
        <f t="shared" si="726"/>
        <v/>
      </c>
      <c r="DX429" s="1281" t="str">
        <f t="shared" si="727"/>
        <v/>
      </c>
      <c r="DY429" s="1281" t="str">
        <f t="shared" si="728"/>
        <v/>
      </c>
      <c r="DZ429" s="1281" t="str">
        <f t="shared" si="729"/>
        <v/>
      </c>
      <c r="EA429" s="623" t="str">
        <f t="shared" si="730"/>
        <v/>
      </c>
      <c r="EB429" s="623" t="str">
        <f t="shared" si="731"/>
        <v/>
      </c>
      <c r="EC429" s="623" t="str">
        <f t="shared" si="732"/>
        <v/>
      </c>
      <c r="ED429" s="623" t="str">
        <f t="shared" si="733"/>
        <v/>
      </c>
      <c r="EE429" s="623" t="str">
        <f t="shared" si="734"/>
        <v/>
      </c>
      <c r="EF429" s="623" t="str">
        <f t="shared" si="735"/>
        <v/>
      </c>
      <c r="EG429" s="623" t="str">
        <f t="shared" si="736"/>
        <v/>
      </c>
      <c r="EH429" s="623" t="str">
        <f t="shared" si="737"/>
        <v/>
      </c>
      <c r="EI429" s="623" t="str">
        <f t="shared" si="738"/>
        <v/>
      </c>
      <c r="EJ429" s="623" t="str">
        <f t="shared" si="739"/>
        <v/>
      </c>
      <c r="EK429" s="623" t="str">
        <f t="shared" si="740"/>
        <v/>
      </c>
      <c r="EL429" s="623" t="str">
        <f t="shared" si="741"/>
        <v/>
      </c>
    </row>
    <row r="430" spans="1:142">
      <c r="A430" s="7" t="str">
        <f>IF('Rent Roll_RedIQ 1'!B423&gt;0,'Rent Roll_RedIQ 1'!B423,"")</f>
        <v/>
      </c>
      <c r="B430" s="7" t="str">
        <f>IF('Rent Roll_RedIQ 1'!C423&gt;0,'Rent Roll_RedIQ 1'!C423,"")</f>
        <v/>
      </c>
      <c r="C430" s="614">
        <f>IF('Rent Roll_RedIQ 1'!K423&gt;0,'Rent Roll_RedIQ 1'!K423,0)</f>
        <v>0</v>
      </c>
      <c r="D430" s="615" t="str">
        <f>IF('Rent Roll_RedIQ 1'!J423&gt;0,'Rent Roll_RedIQ 1'!J423,"")</f>
        <v/>
      </c>
      <c r="E430" s="624" t="str">
        <f t="shared" si="649"/>
        <v/>
      </c>
      <c r="F430" s="194"/>
      <c r="G430" s="194"/>
      <c r="H430" s="616" t="str">
        <f t="shared" si="749"/>
        <v/>
      </c>
      <c r="I430" s="1200">
        <f>IF('Rent Roll_RedIQ 1'!S423&gt;0,'Rent Roll_RedIQ 1'!S423,Purchase_Date-1)</f>
        <v>45991</v>
      </c>
      <c r="J430" s="617" t="str">
        <f t="shared" si="750"/>
        <v/>
      </c>
      <c r="K430" s="1205">
        <f t="shared" si="751"/>
        <v>46356</v>
      </c>
      <c r="L430" s="618" t="str">
        <f t="shared" si="750"/>
        <v/>
      </c>
      <c r="M430" s="1208">
        <f t="shared" si="752"/>
        <v>46721</v>
      </c>
      <c r="N430" s="614" t="str">
        <f t="shared" si="650"/>
        <v/>
      </c>
      <c r="O430" s="614" t="str">
        <f t="shared" si="651"/>
        <v/>
      </c>
      <c r="P430" s="614" t="str">
        <f t="shared" si="652"/>
        <v/>
      </c>
      <c r="Q430" s="614" t="str">
        <f t="shared" si="653"/>
        <v/>
      </c>
      <c r="R430" s="614" t="str">
        <f t="shared" si="654"/>
        <v/>
      </c>
      <c r="S430" s="614" t="str">
        <f t="shared" si="655"/>
        <v/>
      </c>
      <c r="T430" s="614" t="str">
        <f t="shared" si="656"/>
        <v/>
      </c>
      <c r="U430" s="619"/>
      <c r="V430" s="614"/>
      <c r="W430" s="620" t="str">
        <f t="shared" si="761"/>
        <v/>
      </c>
      <c r="X430" s="620" t="str">
        <f t="shared" si="761"/>
        <v/>
      </c>
      <c r="Y430" s="620" t="str">
        <f t="shared" si="761"/>
        <v/>
      </c>
      <c r="Z430" s="620" t="str">
        <f t="shared" si="760"/>
        <v/>
      </c>
      <c r="AA430" s="620" t="str">
        <f t="shared" si="760"/>
        <v/>
      </c>
      <c r="AB430" s="620" t="str">
        <f t="shared" si="760"/>
        <v/>
      </c>
      <c r="AC430" s="620" t="str">
        <f t="shared" si="760"/>
        <v/>
      </c>
      <c r="AD430" s="620" t="str">
        <f t="shared" si="760"/>
        <v/>
      </c>
      <c r="AE430" s="620" t="str">
        <f t="shared" si="760"/>
        <v/>
      </c>
      <c r="AF430" s="620" t="str">
        <f t="shared" si="760"/>
        <v/>
      </c>
      <c r="AG430" s="620" t="str">
        <f t="shared" si="760"/>
        <v/>
      </c>
      <c r="AH430" s="620" t="str">
        <f t="shared" si="760"/>
        <v/>
      </c>
      <c r="AI430" s="621" t="str">
        <f t="shared" si="764"/>
        <v/>
      </c>
      <c r="AJ430" s="621" t="str">
        <f t="shared" si="762"/>
        <v/>
      </c>
      <c r="AK430" s="621" t="str">
        <f t="shared" si="762"/>
        <v/>
      </c>
      <c r="AL430" s="621" t="str">
        <f t="shared" si="762"/>
        <v/>
      </c>
      <c r="AM430" s="621" t="str">
        <f t="shared" si="762"/>
        <v/>
      </c>
      <c r="AN430" s="621" t="str">
        <f t="shared" si="762"/>
        <v/>
      </c>
      <c r="AO430" s="621" t="str">
        <f t="shared" si="762"/>
        <v/>
      </c>
      <c r="AP430" s="621" t="str">
        <f t="shared" si="762"/>
        <v/>
      </c>
      <c r="AQ430" s="621" t="str">
        <f t="shared" si="762"/>
        <v/>
      </c>
      <c r="AR430" s="621" t="str">
        <f t="shared" si="762"/>
        <v/>
      </c>
      <c r="AS430" s="621" t="str">
        <f t="shared" si="762"/>
        <v/>
      </c>
      <c r="AT430" s="621" t="str">
        <f t="shared" si="762"/>
        <v/>
      </c>
      <c r="AU430" s="622" t="str">
        <f t="shared" si="757"/>
        <v/>
      </c>
      <c r="AV430" s="622" t="str">
        <f t="shared" si="763"/>
        <v/>
      </c>
      <c r="AW430" s="622" t="str">
        <f t="shared" si="763"/>
        <v/>
      </c>
      <c r="AX430" s="622" t="str">
        <f t="shared" si="763"/>
        <v/>
      </c>
      <c r="AY430" s="622" t="str">
        <f t="shared" si="763"/>
        <v/>
      </c>
      <c r="AZ430" s="622" t="str">
        <f t="shared" si="763"/>
        <v/>
      </c>
      <c r="BA430" s="622" t="str">
        <f t="shared" si="763"/>
        <v/>
      </c>
      <c r="BB430" s="622" t="str">
        <f t="shared" si="763"/>
        <v/>
      </c>
      <c r="BC430" s="622" t="str">
        <f t="shared" si="763"/>
        <v/>
      </c>
      <c r="BD430" s="622" t="str">
        <f t="shared" si="763"/>
        <v/>
      </c>
      <c r="BE430" s="622" t="str">
        <f t="shared" si="763"/>
        <v/>
      </c>
      <c r="BF430" s="622" t="str">
        <f t="shared" si="763"/>
        <v/>
      </c>
      <c r="BG430" s="623" t="str">
        <f t="shared" si="658"/>
        <v/>
      </c>
      <c r="BH430" s="623" t="str">
        <f t="shared" si="659"/>
        <v/>
      </c>
      <c r="BI430" s="623" t="str">
        <f t="shared" si="660"/>
        <v/>
      </c>
      <c r="BJ430" s="623" t="str">
        <f t="shared" si="661"/>
        <v/>
      </c>
      <c r="BK430" s="623" t="str">
        <f t="shared" si="662"/>
        <v/>
      </c>
      <c r="BL430" s="623" t="str">
        <f t="shared" si="663"/>
        <v/>
      </c>
      <c r="BM430" s="623" t="str">
        <f t="shared" si="664"/>
        <v/>
      </c>
      <c r="BN430" s="623" t="str">
        <f t="shared" si="665"/>
        <v/>
      </c>
      <c r="BO430" s="623" t="str">
        <f t="shared" si="666"/>
        <v/>
      </c>
      <c r="BP430" s="623" t="str">
        <f t="shared" si="667"/>
        <v/>
      </c>
      <c r="BQ430" s="623" t="str">
        <f t="shared" si="668"/>
        <v/>
      </c>
      <c r="BR430" s="623" t="str">
        <f t="shared" si="669"/>
        <v/>
      </c>
      <c r="BS430" s="1281" t="str">
        <f t="shared" si="670"/>
        <v/>
      </c>
      <c r="BT430" s="1281" t="str">
        <f t="shared" si="671"/>
        <v/>
      </c>
      <c r="BU430" s="1281" t="str">
        <f t="shared" si="672"/>
        <v/>
      </c>
      <c r="BV430" s="1281" t="str">
        <f t="shared" si="673"/>
        <v/>
      </c>
      <c r="BW430" s="1281" t="str">
        <f t="shared" si="674"/>
        <v/>
      </c>
      <c r="BX430" s="1281" t="str">
        <f t="shared" si="675"/>
        <v/>
      </c>
      <c r="BY430" s="1281" t="str">
        <f t="shared" si="676"/>
        <v/>
      </c>
      <c r="BZ430" s="1281" t="str">
        <f t="shared" si="677"/>
        <v/>
      </c>
      <c r="CA430" s="1281" t="str">
        <f t="shared" si="678"/>
        <v/>
      </c>
      <c r="CB430" s="1281" t="str">
        <f t="shared" si="679"/>
        <v/>
      </c>
      <c r="CC430" s="1281" t="str">
        <f t="shared" si="680"/>
        <v/>
      </c>
      <c r="CD430" s="1281" t="str">
        <f t="shared" si="681"/>
        <v/>
      </c>
      <c r="CE430" s="623" t="str">
        <f t="shared" si="682"/>
        <v/>
      </c>
      <c r="CF430" s="623" t="str">
        <f t="shared" si="683"/>
        <v/>
      </c>
      <c r="CG430" s="623" t="str">
        <f t="shared" si="684"/>
        <v/>
      </c>
      <c r="CH430" s="623" t="str">
        <f t="shared" si="685"/>
        <v/>
      </c>
      <c r="CI430" s="623" t="str">
        <f t="shared" si="686"/>
        <v/>
      </c>
      <c r="CJ430" s="623" t="str">
        <f t="shared" si="687"/>
        <v/>
      </c>
      <c r="CK430" s="623" t="str">
        <f t="shared" si="688"/>
        <v/>
      </c>
      <c r="CL430" s="623" t="str">
        <f t="shared" si="689"/>
        <v/>
      </c>
      <c r="CM430" s="623" t="str">
        <f t="shared" si="690"/>
        <v/>
      </c>
      <c r="CN430" s="623" t="str">
        <f t="shared" si="691"/>
        <v/>
      </c>
      <c r="CO430" s="623" t="str">
        <f t="shared" si="692"/>
        <v/>
      </c>
      <c r="CP430" s="623" t="str">
        <f t="shared" si="693"/>
        <v/>
      </c>
      <c r="CQ430" s="1281" t="str">
        <f t="shared" si="694"/>
        <v/>
      </c>
      <c r="CR430" s="1281" t="str">
        <f t="shared" si="695"/>
        <v/>
      </c>
      <c r="CS430" s="1281" t="str">
        <f t="shared" si="696"/>
        <v/>
      </c>
      <c r="CT430" s="1281" t="str">
        <f t="shared" si="697"/>
        <v/>
      </c>
      <c r="CU430" s="1281" t="str">
        <f t="shared" si="698"/>
        <v/>
      </c>
      <c r="CV430" s="1281" t="str">
        <f t="shared" si="699"/>
        <v/>
      </c>
      <c r="CW430" s="1281" t="str">
        <f t="shared" si="700"/>
        <v/>
      </c>
      <c r="CX430" s="1281" t="str">
        <f t="shared" si="701"/>
        <v/>
      </c>
      <c r="CY430" s="1281" t="str">
        <f t="shared" si="702"/>
        <v/>
      </c>
      <c r="CZ430" s="1281" t="str">
        <f t="shared" si="703"/>
        <v/>
      </c>
      <c r="DA430" s="1281" t="str">
        <f t="shared" si="704"/>
        <v/>
      </c>
      <c r="DB430" s="1281" t="str">
        <f t="shared" si="705"/>
        <v/>
      </c>
      <c r="DC430" s="623" t="str">
        <f t="shared" si="706"/>
        <v/>
      </c>
      <c r="DD430" s="623" t="str">
        <f t="shared" si="707"/>
        <v/>
      </c>
      <c r="DE430" s="623" t="str">
        <f t="shared" si="708"/>
        <v/>
      </c>
      <c r="DF430" s="623" t="str">
        <f t="shared" si="709"/>
        <v/>
      </c>
      <c r="DG430" s="623" t="str">
        <f t="shared" si="710"/>
        <v/>
      </c>
      <c r="DH430" s="623" t="str">
        <f t="shared" si="711"/>
        <v/>
      </c>
      <c r="DI430" s="623" t="str">
        <f t="shared" si="712"/>
        <v/>
      </c>
      <c r="DJ430" s="623" t="str">
        <f t="shared" si="713"/>
        <v/>
      </c>
      <c r="DK430" s="623" t="str">
        <f t="shared" si="714"/>
        <v/>
      </c>
      <c r="DL430" s="623" t="str">
        <f t="shared" si="715"/>
        <v/>
      </c>
      <c r="DM430" s="623" t="str">
        <f t="shared" si="716"/>
        <v/>
      </c>
      <c r="DN430" s="623" t="str">
        <f t="shared" si="717"/>
        <v/>
      </c>
      <c r="DO430" s="1281" t="str">
        <f t="shared" si="718"/>
        <v/>
      </c>
      <c r="DP430" s="1281" t="str">
        <f t="shared" si="719"/>
        <v/>
      </c>
      <c r="DQ430" s="1281" t="str">
        <f t="shared" si="720"/>
        <v/>
      </c>
      <c r="DR430" s="1281" t="str">
        <f t="shared" si="721"/>
        <v/>
      </c>
      <c r="DS430" s="1281" t="str">
        <f t="shared" si="722"/>
        <v/>
      </c>
      <c r="DT430" s="1281" t="str">
        <f t="shared" si="723"/>
        <v/>
      </c>
      <c r="DU430" s="1281" t="str">
        <f t="shared" si="724"/>
        <v/>
      </c>
      <c r="DV430" s="1281" t="str">
        <f t="shared" si="725"/>
        <v/>
      </c>
      <c r="DW430" s="1281" t="str">
        <f t="shared" si="726"/>
        <v/>
      </c>
      <c r="DX430" s="1281" t="str">
        <f t="shared" si="727"/>
        <v/>
      </c>
      <c r="DY430" s="1281" t="str">
        <f t="shared" si="728"/>
        <v/>
      </c>
      <c r="DZ430" s="1281" t="str">
        <f t="shared" si="729"/>
        <v/>
      </c>
      <c r="EA430" s="623" t="str">
        <f t="shared" si="730"/>
        <v/>
      </c>
      <c r="EB430" s="623" t="str">
        <f t="shared" si="731"/>
        <v/>
      </c>
      <c r="EC430" s="623" t="str">
        <f t="shared" si="732"/>
        <v/>
      </c>
      <c r="ED430" s="623" t="str">
        <f t="shared" si="733"/>
        <v/>
      </c>
      <c r="EE430" s="623" t="str">
        <f t="shared" si="734"/>
        <v/>
      </c>
      <c r="EF430" s="623" t="str">
        <f t="shared" si="735"/>
        <v/>
      </c>
      <c r="EG430" s="623" t="str">
        <f t="shared" si="736"/>
        <v/>
      </c>
      <c r="EH430" s="623" t="str">
        <f t="shared" si="737"/>
        <v/>
      </c>
      <c r="EI430" s="623" t="str">
        <f t="shared" si="738"/>
        <v/>
      </c>
      <c r="EJ430" s="623" t="str">
        <f t="shared" si="739"/>
        <v/>
      </c>
      <c r="EK430" s="623" t="str">
        <f t="shared" si="740"/>
        <v/>
      </c>
      <c r="EL430" s="623" t="str">
        <f t="shared" si="741"/>
        <v/>
      </c>
    </row>
    <row r="431" spans="1:142">
      <c r="A431" s="7" t="str">
        <f>IF('Rent Roll_RedIQ 1'!B424&gt;0,'Rent Roll_RedIQ 1'!B424,"")</f>
        <v/>
      </c>
      <c r="B431" s="7" t="str">
        <f>IF('Rent Roll_RedIQ 1'!C424&gt;0,'Rent Roll_RedIQ 1'!C424,"")</f>
        <v/>
      </c>
      <c r="C431" s="614">
        <f>IF('Rent Roll_RedIQ 1'!K424&gt;0,'Rent Roll_RedIQ 1'!K424,0)</f>
        <v>0</v>
      </c>
      <c r="D431" s="615" t="str">
        <f>IF('Rent Roll_RedIQ 1'!J424&gt;0,'Rent Roll_RedIQ 1'!J424,"")</f>
        <v/>
      </c>
      <c r="E431" s="624" t="str">
        <f t="shared" si="649"/>
        <v/>
      </c>
      <c r="F431" s="194"/>
      <c r="G431" s="194"/>
      <c r="H431" s="616" t="str">
        <f t="shared" si="749"/>
        <v/>
      </c>
      <c r="I431" s="1200">
        <f>IF('Rent Roll_RedIQ 1'!S424&gt;0,'Rent Roll_RedIQ 1'!S424,Purchase_Date-1)</f>
        <v>45991</v>
      </c>
      <c r="J431" s="617" t="str">
        <f t="shared" si="750"/>
        <v/>
      </c>
      <c r="K431" s="1205">
        <f t="shared" si="751"/>
        <v>46356</v>
      </c>
      <c r="L431" s="618" t="str">
        <f t="shared" si="750"/>
        <v/>
      </c>
      <c r="M431" s="1208">
        <f t="shared" si="752"/>
        <v>46721</v>
      </c>
      <c r="N431" s="614" t="str">
        <f t="shared" si="650"/>
        <v/>
      </c>
      <c r="O431" s="614" t="str">
        <f t="shared" si="651"/>
        <v/>
      </c>
      <c r="P431" s="614" t="str">
        <f t="shared" si="652"/>
        <v/>
      </c>
      <c r="Q431" s="614" t="str">
        <f t="shared" si="653"/>
        <v/>
      </c>
      <c r="R431" s="614" t="str">
        <f t="shared" si="654"/>
        <v/>
      </c>
      <c r="S431" s="614" t="str">
        <f t="shared" si="655"/>
        <v/>
      </c>
      <c r="T431" s="614" t="str">
        <f t="shared" si="656"/>
        <v/>
      </c>
      <c r="U431" s="619"/>
      <c r="V431" s="614"/>
      <c r="W431" s="620" t="str">
        <f t="shared" si="761"/>
        <v/>
      </c>
      <c r="X431" s="620" t="str">
        <f t="shared" si="761"/>
        <v/>
      </c>
      <c r="Y431" s="620" t="str">
        <f t="shared" si="761"/>
        <v/>
      </c>
      <c r="Z431" s="620" t="str">
        <f t="shared" si="760"/>
        <v/>
      </c>
      <c r="AA431" s="620" t="str">
        <f t="shared" si="760"/>
        <v/>
      </c>
      <c r="AB431" s="620" t="str">
        <f t="shared" si="760"/>
        <v/>
      </c>
      <c r="AC431" s="620" t="str">
        <f t="shared" si="760"/>
        <v/>
      </c>
      <c r="AD431" s="620" t="str">
        <f t="shared" si="760"/>
        <v/>
      </c>
      <c r="AE431" s="620" t="str">
        <f t="shared" si="760"/>
        <v/>
      </c>
      <c r="AF431" s="620" t="str">
        <f t="shared" si="760"/>
        <v/>
      </c>
      <c r="AG431" s="620" t="str">
        <f t="shared" si="760"/>
        <v/>
      </c>
      <c r="AH431" s="620" t="str">
        <f t="shared" si="760"/>
        <v/>
      </c>
      <c r="AI431" s="621" t="str">
        <f t="shared" si="764"/>
        <v/>
      </c>
      <c r="AJ431" s="621" t="str">
        <f t="shared" si="762"/>
        <v/>
      </c>
      <c r="AK431" s="621" t="str">
        <f t="shared" si="762"/>
        <v/>
      </c>
      <c r="AL431" s="621" t="str">
        <f t="shared" si="762"/>
        <v/>
      </c>
      <c r="AM431" s="621" t="str">
        <f t="shared" si="762"/>
        <v/>
      </c>
      <c r="AN431" s="621" t="str">
        <f t="shared" si="762"/>
        <v/>
      </c>
      <c r="AO431" s="621" t="str">
        <f t="shared" si="762"/>
        <v/>
      </c>
      <c r="AP431" s="621" t="str">
        <f t="shared" si="762"/>
        <v/>
      </c>
      <c r="AQ431" s="621" t="str">
        <f t="shared" si="762"/>
        <v/>
      </c>
      <c r="AR431" s="621" t="str">
        <f t="shared" si="762"/>
        <v/>
      </c>
      <c r="AS431" s="621" t="str">
        <f t="shared" si="762"/>
        <v/>
      </c>
      <c r="AT431" s="621" t="str">
        <f t="shared" si="762"/>
        <v/>
      </c>
      <c r="AU431" s="622" t="str">
        <f t="shared" si="757"/>
        <v/>
      </c>
      <c r="AV431" s="622" t="str">
        <f t="shared" si="763"/>
        <v/>
      </c>
      <c r="AW431" s="622" t="str">
        <f t="shared" si="763"/>
        <v/>
      </c>
      <c r="AX431" s="622" t="str">
        <f t="shared" si="763"/>
        <v/>
      </c>
      <c r="AY431" s="622" t="str">
        <f t="shared" si="763"/>
        <v/>
      </c>
      <c r="AZ431" s="622" t="str">
        <f t="shared" si="763"/>
        <v/>
      </c>
      <c r="BA431" s="622" t="str">
        <f t="shared" si="763"/>
        <v/>
      </c>
      <c r="BB431" s="622" t="str">
        <f t="shared" si="763"/>
        <v/>
      </c>
      <c r="BC431" s="622" t="str">
        <f t="shared" si="763"/>
        <v/>
      </c>
      <c r="BD431" s="622" t="str">
        <f t="shared" si="763"/>
        <v/>
      </c>
      <c r="BE431" s="622" t="str">
        <f t="shared" si="763"/>
        <v/>
      </c>
      <c r="BF431" s="622" t="str">
        <f t="shared" si="763"/>
        <v/>
      </c>
      <c r="BG431" s="623" t="str">
        <f t="shared" si="658"/>
        <v/>
      </c>
      <c r="BH431" s="623" t="str">
        <f t="shared" si="659"/>
        <v/>
      </c>
      <c r="BI431" s="623" t="str">
        <f t="shared" si="660"/>
        <v/>
      </c>
      <c r="BJ431" s="623" t="str">
        <f t="shared" si="661"/>
        <v/>
      </c>
      <c r="BK431" s="623" t="str">
        <f t="shared" si="662"/>
        <v/>
      </c>
      <c r="BL431" s="623" t="str">
        <f t="shared" si="663"/>
        <v/>
      </c>
      <c r="BM431" s="623" t="str">
        <f t="shared" si="664"/>
        <v/>
      </c>
      <c r="BN431" s="623" t="str">
        <f t="shared" si="665"/>
        <v/>
      </c>
      <c r="BO431" s="623" t="str">
        <f t="shared" si="666"/>
        <v/>
      </c>
      <c r="BP431" s="623" t="str">
        <f t="shared" si="667"/>
        <v/>
      </c>
      <c r="BQ431" s="623" t="str">
        <f t="shared" si="668"/>
        <v/>
      </c>
      <c r="BR431" s="623" t="str">
        <f t="shared" si="669"/>
        <v/>
      </c>
      <c r="BS431" s="1281" t="str">
        <f t="shared" si="670"/>
        <v/>
      </c>
      <c r="BT431" s="1281" t="str">
        <f t="shared" si="671"/>
        <v/>
      </c>
      <c r="BU431" s="1281" t="str">
        <f t="shared" si="672"/>
        <v/>
      </c>
      <c r="BV431" s="1281" t="str">
        <f t="shared" si="673"/>
        <v/>
      </c>
      <c r="BW431" s="1281" t="str">
        <f t="shared" si="674"/>
        <v/>
      </c>
      <c r="BX431" s="1281" t="str">
        <f t="shared" si="675"/>
        <v/>
      </c>
      <c r="BY431" s="1281" t="str">
        <f t="shared" si="676"/>
        <v/>
      </c>
      <c r="BZ431" s="1281" t="str">
        <f t="shared" si="677"/>
        <v/>
      </c>
      <c r="CA431" s="1281" t="str">
        <f t="shared" si="678"/>
        <v/>
      </c>
      <c r="CB431" s="1281" t="str">
        <f t="shared" si="679"/>
        <v/>
      </c>
      <c r="CC431" s="1281" t="str">
        <f t="shared" si="680"/>
        <v/>
      </c>
      <c r="CD431" s="1281" t="str">
        <f t="shared" si="681"/>
        <v/>
      </c>
      <c r="CE431" s="623" t="str">
        <f t="shared" si="682"/>
        <v/>
      </c>
      <c r="CF431" s="623" t="str">
        <f t="shared" si="683"/>
        <v/>
      </c>
      <c r="CG431" s="623" t="str">
        <f t="shared" si="684"/>
        <v/>
      </c>
      <c r="CH431" s="623" t="str">
        <f t="shared" si="685"/>
        <v/>
      </c>
      <c r="CI431" s="623" t="str">
        <f t="shared" si="686"/>
        <v/>
      </c>
      <c r="CJ431" s="623" t="str">
        <f t="shared" si="687"/>
        <v/>
      </c>
      <c r="CK431" s="623" t="str">
        <f t="shared" si="688"/>
        <v/>
      </c>
      <c r="CL431" s="623" t="str">
        <f t="shared" si="689"/>
        <v/>
      </c>
      <c r="CM431" s="623" t="str">
        <f t="shared" si="690"/>
        <v/>
      </c>
      <c r="CN431" s="623" t="str">
        <f t="shared" si="691"/>
        <v/>
      </c>
      <c r="CO431" s="623" t="str">
        <f t="shared" si="692"/>
        <v/>
      </c>
      <c r="CP431" s="623" t="str">
        <f t="shared" si="693"/>
        <v/>
      </c>
      <c r="CQ431" s="1281" t="str">
        <f t="shared" si="694"/>
        <v/>
      </c>
      <c r="CR431" s="1281" t="str">
        <f t="shared" si="695"/>
        <v/>
      </c>
      <c r="CS431" s="1281" t="str">
        <f t="shared" si="696"/>
        <v/>
      </c>
      <c r="CT431" s="1281" t="str">
        <f t="shared" si="697"/>
        <v/>
      </c>
      <c r="CU431" s="1281" t="str">
        <f t="shared" si="698"/>
        <v/>
      </c>
      <c r="CV431" s="1281" t="str">
        <f t="shared" si="699"/>
        <v/>
      </c>
      <c r="CW431" s="1281" t="str">
        <f t="shared" si="700"/>
        <v/>
      </c>
      <c r="CX431" s="1281" t="str">
        <f t="shared" si="701"/>
        <v/>
      </c>
      <c r="CY431" s="1281" t="str">
        <f t="shared" si="702"/>
        <v/>
      </c>
      <c r="CZ431" s="1281" t="str">
        <f t="shared" si="703"/>
        <v/>
      </c>
      <c r="DA431" s="1281" t="str">
        <f t="shared" si="704"/>
        <v/>
      </c>
      <c r="DB431" s="1281" t="str">
        <f t="shared" si="705"/>
        <v/>
      </c>
      <c r="DC431" s="623" t="str">
        <f t="shared" si="706"/>
        <v/>
      </c>
      <c r="DD431" s="623" t="str">
        <f t="shared" si="707"/>
        <v/>
      </c>
      <c r="DE431" s="623" t="str">
        <f t="shared" si="708"/>
        <v/>
      </c>
      <c r="DF431" s="623" t="str">
        <f t="shared" si="709"/>
        <v/>
      </c>
      <c r="DG431" s="623" t="str">
        <f t="shared" si="710"/>
        <v/>
      </c>
      <c r="DH431" s="623" t="str">
        <f t="shared" si="711"/>
        <v/>
      </c>
      <c r="DI431" s="623" t="str">
        <f t="shared" si="712"/>
        <v/>
      </c>
      <c r="DJ431" s="623" t="str">
        <f t="shared" si="713"/>
        <v/>
      </c>
      <c r="DK431" s="623" t="str">
        <f t="shared" si="714"/>
        <v/>
      </c>
      <c r="DL431" s="623" t="str">
        <f t="shared" si="715"/>
        <v/>
      </c>
      <c r="DM431" s="623" t="str">
        <f t="shared" si="716"/>
        <v/>
      </c>
      <c r="DN431" s="623" t="str">
        <f t="shared" si="717"/>
        <v/>
      </c>
      <c r="DO431" s="1281" t="str">
        <f t="shared" si="718"/>
        <v/>
      </c>
      <c r="DP431" s="1281" t="str">
        <f t="shared" si="719"/>
        <v/>
      </c>
      <c r="DQ431" s="1281" t="str">
        <f t="shared" si="720"/>
        <v/>
      </c>
      <c r="DR431" s="1281" t="str">
        <f t="shared" si="721"/>
        <v/>
      </c>
      <c r="DS431" s="1281" t="str">
        <f t="shared" si="722"/>
        <v/>
      </c>
      <c r="DT431" s="1281" t="str">
        <f t="shared" si="723"/>
        <v/>
      </c>
      <c r="DU431" s="1281" t="str">
        <f t="shared" si="724"/>
        <v/>
      </c>
      <c r="DV431" s="1281" t="str">
        <f t="shared" si="725"/>
        <v/>
      </c>
      <c r="DW431" s="1281" t="str">
        <f t="shared" si="726"/>
        <v/>
      </c>
      <c r="DX431" s="1281" t="str">
        <f t="shared" si="727"/>
        <v/>
      </c>
      <c r="DY431" s="1281" t="str">
        <f t="shared" si="728"/>
        <v/>
      </c>
      <c r="DZ431" s="1281" t="str">
        <f t="shared" si="729"/>
        <v/>
      </c>
      <c r="EA431" s="623" t="str">
        <f t="shared" si="730"/>
        <v/>
      </c>
      <c r="EB431" s="623" t="str">
        <f t="shared" si="731"/>
        <v/>
      </c>
      <c r="EC431" s="623" t="str">
        <f t="shared" si="732"/>
        <v/>
      </c>
      <c r="ED431" s="623" t="str">
        <f t="shared" si="733"/>
        <v/>
      </c>
      <c r="EE431" s="623" t="str">
        <f t="shared" si="734"/>
        <v/>
      </c>
      <c r="EF431" s="623" t="str">
        <f t="shared" si="735"/>
        <v/>
      </c>
      <c r="EG431" s="623" t="str">
        <f t="shared" si="736"/>
        <v/>
      </c>
      <c r="EH431" s="623" t="str">
        <f t="shared" si="737"/>
        <v/>
      </c>
      <c r="EI431" s="623" t="str">
        <f t="shared" si="738"/>
        <v/>
      </c>
      <c r="EJ431" s="623" t="str">
        <f t="shared" si="739"/>
        <v/>
      </c>
      <c r="EK431" s="623" t="str">
        <f t="shared" si="740"/>
        <v/>
      </c>
      <c r="EL431" s="623" t="str">
        <f t="shared" si="741"/>
        <v/>
      </c>
    </row>
    <row r="432" spans="1:142">
      <c r="A432" s="7" t="str">
        <f>IF('Rent Roll_RedIQ 1'!B425&gt;0,'Rent Roll_RedIQ 1'!B425,"")</f>
        <v/>
      </c>
      <c r="B432" s="7" t="str">
        <f>IF('Rent Roll_RedIQ 1'!C425&gt;0,'Rent Roll_RedIQ 1'!C425,"")</f>
        <v/>
      </c>
      <c r="C432" s="614">
        <f>IF('Rent Roll_RedIQ 1'!K425&gt;0,'Rent Roll_RedIQ 1'!K425,0)</f>
        <v>0</v>
      </c>
      <c r="D432" s="615" t="str">
        <f>IF('Rent Roll_RedIQ 1'!J425&gt;0,'Rent Roll_RedIQ 1'!J425,"")</f>
        <v/>
      </c>
      <c r="E432" s="624" t="str">
        <f t="shared" si="649"/>
        <v/>
      </c>
      <c r="F432" s="194"/>
      <c r="G432" s="194"/>
      <c r="H432" s="616" t="str">
        <f t="shared" si="749"/>
        <v/>
      </c>
      <c r="I432" s="1200">
        <f>IF('Rent Roll_RedIQ 1'!S425&gt;0,'Rent Roll_RedIQ 1'!S425,Purchase_Date-1)</f>
        <v>45991</v>
      </c>
      <c r="J432" s="617" t="str">
        <f t="shared" si="750"/>
        <v/>
      </c>
      <c r="K432" s="1205">
        <f t="shared" si="751"/>
        <v>46356</v>
      </c>
      <c r="L432" s="618" t="str">
        <f t="shared" si="750"/>
        <v/>
      </c>
      <c r="M432" s="1208">
        <f t="shared" si="752"/>
        <v>46721</v>
      </c>
      <c r="N432" s="614" t="str">
        <f t="shared" si="650"/>
        <v/>
      </c>
      <c r="O432" s="614" t="str">
        <f t="shared" si="651"/>
        <v/>
      </c>
      <c r="P432" s="614" t="str">
        <f t="shared" si="652"/>
        <v/>
      </c>
      <c r="Q432" s="614" t="str">
        <f t="shared" si="653"/>
        <v/>
      </c>
      <c r="R432" s="614" t="str">
        <f t="shared" si="654"/>
        <v/>
      </c>
      <c r="S432" s="614" t="str">
        <f t="shared" si="655"/>
        <v/>
      </c>
      <c r="T432" s="614" t="str">
        <f t="shared" si="656"/>
        <v/>
      </c>
      <c r="U432" s="619"/>
      <c r="V432" s="614"/>
      <c r="W432" s="620" t="str">
        <f t="shared" si="761"/>
        <v/>
      </c>
      <c r="X432" s="620" t="str">
        <f t="shared" si="761"/>
        <v/>
      </c>
      <c r="Y432" s="620" t="str">
        <f t="shared" si="761"/>
        <v/>
      </c>
      <c r="Z432" s="620" t="str">
        <f t="shared" si="760"/>
        <v/>
      </c>
      <c r="AA432" s="620" t="str">
        <f t="shared" si="760"/>
        <v/>
      </c>
      <c r="AB432" s="620" t="str">
        <f t="shared" si="760"/>
        <v/>
      </c>
      <c r="AC432" s="620" t="str">
        <f t="shared" si="760"/>
        <v/>
      </c>
      <c r="AD432" s="620" t="str">
        <f t="shared" si="760"/>
        <v/>
      </c>
      <c r="AE432" s="620" t="str">
        <f t="shared" si="760"/>
        <v/>
      </c>
      <c r="AF432" s="620" t="str">
        <f t="shared" si="760"/>
        <v/>
      </c>
      <c r="AG432" s="620" t="str">
        <f t="shared" si="760"/>
        <v/>
      </c>
      <c r="AH432" s="620" t="str">
        <f t="shared" si="760"/>
        <v/>
      </c>
      <c r="AI432" s="621" t="str">
        <f t="shared" si="764"/>
        <v/>
      </c>
      <c r="AJ432" s="621" t="str">
        <f t="shared" si="762"/>
        <v/>
      </c>
      <c r="AK432" s="621" t="str">
        <f t="shared" si="762"/>
        <v/>
      </c>
      <c r="AL432" s="621" t="str">
        <f t="shared" si="762"/>
        <v/>
      </c>
      <c r="AM432" s="621" t="str">
        <f t="shared" si="762"/>
        <v/>
      </c>
      <c r="AN432" s="621" t="str">
        <f t="shared" si="762"/>
        <v/>
      </c>
      <c r="AO432" s="621" t="str">
        <f t="shared" si="762"/>
        <v/>
      </c>
      <c r="AP432" s="621" t="str">
        <f t="shared" si="762"/>
        <v/>
      </c>
      <c r="AQ432" s="621" t="str">
        <f t="shared" si="762"/>
        <v/>
      </c>
      <c r="AR432" s="621" t="str">
        <f t="shared" si="762"/>
        <v/>
      </c>
      <c r="AS432" s="621" t="str">
        <f t="shared" si="762"/>
        <v/>
      </c>
      <c r="AT432" s="621" t="str">
        <f t="shared" si="762"/>
        <v/>
      </c>
      <c r="AU432" s="622" t="str">
        <f t="shared" si="757"/>
        <v/>
      </c>
      <c r="AV432" s="622" t="str">
        <f t="shared" si="763"/>
        <v/>
      </c>
      <c r="AW432" s="622" t="str">
        <f t="shared" si="763"/>
        <v/>
      </c>
      <c r="AX432" s="622" t="str">
        <f t="shared" si="763"/>
        <v/>
      </c>
      <c r="AY432" s="622" t="str">
        <f t="shared" si="763"/>
        <v/>
      </c>
      <c r="AZ432" s="622" t="str">
        <f t="shared" si="763"/>
        <v/>
      </c>
      <c r="BA432" s="622" t="str">
        <f t="shared" si="763"/>
        <v/>
      </c>
      <c r="BB432" s="622" t="str">
        <f t="shared" si="763"/>
        <v/>
      </c>
      <c r="BC432" s="622" t="str">
        <f t="shared" si="763"/>
        <v/>
      </c>
      <c r="BD432" s="622" t="str">
        <f t="shared" si="763"/>
        <v/>
      </c>
      <c r="BE432" s="622" t="str">
        <f t="shared" si="763"/>
        <v/>
      </c>
      <c r="BF432" s="622" t="str">
        <f t="shared" si="763"/>
        <v/>
      </c>
      <c r="BG432" s="623" t="str">
        <f t="shared" si="658"/>
        <v/>
      </c>
      <c r="BH432" s="623" t="str">
        <f t="shared" si="659"/>
        <v/>
      </c>
      <c r="BI432" s="623" t="str">
        <f t="shared" si="660"/>
        <v/>
      </c>
      <c r="BJ432" s="623" t="str">
        <f t="shared" si="661"/>
        <v/>
      </c>
      <c r="BK432" s="623" t="str">
        <f t="shared" si="662"/>
        <v/>
      </c>
      <c r="BL432" s="623" t="str">
        <f t="shared" si="663"/>
        <v/>
      </c>
      <c r="BM432" s="623" t="str">
        <f t="shared" si="664"/>
        <v/>
      </c>
      <c r="BN432" s="623" t="str">
        <f t="shared" si="665"/>
        <v/>
      </c>
      <c r="BO432" s="623" t="str">
        <f t="shared" si="666"/>
        <v/>
      </c>
      <c r="BP432" s="623" t="str">
        <f t="shared" si="667"/>
        <v/>
      </c>
      <c r="BQ432" s="623" t="str">
        <f t="shared" si="668"/>
        <v/>
      </c>
      <c r="BR432" s="623" t="str">
        <f t="shared" si="669"/>
        <v/>
      </c>
      <c r="BS432" s="1281" t="str">
        <f t="shared" si="670"/>
        <v/>
      </c>
      <c r="BT432" s="1281" t="str">
        <f t="shared" si="671"/>
        <v/>
      </c>
      <c r="BU432" s="1281" t="str">
        <f t="shared" si="672"/>
        <v/>
      </c>
      <c r="BV432" s="1281" t="str">
        <f t="shared" si="673"/>
        <v/>
      </c>
      <c r="BW432" s="1281" t="str">
        <f t="shared" si="674"/>
        <v/>
      </c>
      <c r="BX432" s="1281" t="str">
        <f t="shared" si="675"/>
        <v/>
      </c>
      <c r="BY432" s="1281" t="str">
        <f t="shared" si="676"/>
        <v/>
      </c>
      <c r="BZ432" s="1281" t="str">
        <f t="shared" si="677"/>
        <v/>
      </c>
      <c r="CA432" s="1281" t="str">
        <f t="shared" si="678"/>
        <v/>
      </c>
      <c r="CB432" s="1281" t="str">
        <f t="shared" si="679"/>
        <v/>
      </c>
      <c r="CC432" s="1281" t="str">
        <f t="shared" si="680"/>
        <v/>
      </c>
      <c r="CD432" s="1281" t="str">
        <f t="shared" si="681"/>
        <v/>
      </c>
      <c r="CE432" s="623" t="str">
        <f t="shared" si="682"/>
        <v/>
      </c>
      <c r="CF432" s="623" t="str">
        <f t="shared" si="683"/>
        <v/>
      </c>
      <c r="CG432" s="623" t="str">
        <f t="shared" si="684"/>
        <v/>
      </c>
      <c r="CH432" s="623" t="str">
        <f t="shared" si="685"/>
        <v/>
      </c>
      <c r="CI432" s="623" t="str">
        <f t="shared" si="686"/>
        <v/>
      </c>
      <c r="CJ432" s="623" t="str">
        <f t="shared" si="687"/>
        <v/>
      </c>
      <c r="CK432" s="623" t="str">
        <f t="shared" si="688"/>
        <v/>
      </c>
      <c r="CL432" s="623" t="str">
        <f t="shared" si="689"/>
        <v/>
      </c>
      <c r="CM432" s="623" t="str">
        <f t="shared" si="690"/>
        <v/>
      </c>
      <c r="CN432" s="623" t="str">
        <f t="shared" si="691"/>
        <v/>
      </c>
      <c r="CO432" s="623" t="str">
        <f t="shared" si="692"/>
        <v/>
      </c>
      <c r="CP432" s="623" t="str">
        <f t="shared" si="693"/>
        <v/>
      </c>
      <c r="CQ432" s="1281" t="str">
        <f t="shared" si="694"/>
        <v/>
      </c>
      <c r="CR432" s="1281" t="str">
        <f t="shared" si="695"/>
        <v/>
      </c>
      <c r="CS432" s="1281" t="str">
        <f t="shared" si="696"/>
        <v/>
      </c>
      <c r="CT432" s="1281" t="str">
        <f t="shared" si="697"/>
        <v/>
      </c>
      <c r="CU432" s="1281" t="str">
        <f t="shared" si="698"/>
        <v/>
      </c>
      <c r="CV432" s="1281" t="str">
        <f t="shared" si="699"/>
        <v/>
      </c>
      <c r="CW432" s="1281" t="str">
        <f t="shared" si="700"/>
        <v/>
      </c>
      <c r="CX432" s="1281" t="str">
        <f t="shared" si="701"/>
        <v/>
      </c>
      <c r="CY432" s="1281" t="str">
        <f t="shared" si="702"/>
        <v/>
      </c>
      <c r="CZ432" s="1281" t="str">
        <f t="shared" si="703"/>
        <v/>
      </c>
      <c r="DA432" s="1281" t="str">
        <f t="shared" si="704"/>
        <v/>
      </c>
      <c r="DB432" s="1281" t="str">
        <f t="shared" si="705"/>
        <v/>
      </c>
      <c r="DC432" s="623" t="str">
        <f t="shared" si="706"/>
        <v/>
      </c>
      <c r="DD432" s="623" t="str">
        <f t="shared" si="707"/>
        <v/>
      </c>
      <c r="DE432" s="623" t="str">
        <f t="shared" si="708"/>
        <v/>
      </c>
      <c r="DF432" s="623" t="str">
        <f t="shared" si="709"/>
        <v/>
      </c>
      <c r="DG432" s="623" t="str">
        <f t="shared" si="710"/>
        <v/>
      </c>
      <c r="DH432" s="623" t="str">
        <f t="shared" si="711"/>
        <v/>
      </c>
      <c r="DI432" s="623" t="str">
        <f t="shared" si="712"/>
        <v/>
      </c>
      <c r="DJ432" s="623" t="str">
        <f t="shared" si="713"/>
        <v/>
      </c>
      <c r="DK432" s="623" t="str">
        <f t="shared" si="714"/>
        <v/>
      </c>
      <c r="DL432" s="623" t="str">
        <f t="shared" si="715"/>
        <v/>
      </c>
      <c r="DM432" s="623" t="str">
        <f t="shared" si="716"/>
        <v/>
      </c>
      <c r="DN432" s="623" t="str">
        <f t="shared" si="717"/>
        <v/>
      </c>
      <c r="DO432" s="1281" t="str">
        <f t="shared" si="718"/>
        <v/>
      </c>
      <c r="DP432" s="1281" t="str">
        <f t="shared" si="719"/>
        <v/>
      </c>
      <c r="DQ432" s="1281" t="str">
        <f t="shared" si="720"/>
        <v/>
      </c>
      <c r="DR432" s="1281" t="str">
        <f t="shared" si="721"/>
        <v/>
      </c>
      <c r="DS432" s="1281" t="str">
        <f t="shared" si="722"/>
        <v/>
      </c>
      <c r="DT432" s="1281" t="str">
        <f t="shared" si="723"/>
        <v/>
      </c>
      <c r="DU432" s="1281" t="str">
        <f t="shared" si="724"/>
        <v/>
      </c>
      <c r="DV432" s="1281" t="str">
        <f t="shared" si="725"/>
        <v/>
      </c>
      <c r="DW432" s="1281" t="str">
        <f t="shared" si="726"/>
        <v/>
      </c>
      <c r="DX432" s="1281" t="str">
        <f t="shared" si="727"/>
        <v/>
      </c>
      <c r="DY432" s="1281" t="str">
        <f t="shared" si="728"/>
        <v/>
      </c>
      <c r="DZ432" s="1281" t="str">
        <f t="shared" si="729"/>
        <v/>
      </c>
      <c r="EA432" s="623" t="str">
        <f t="shared" si="730"/>
        <v/>
      </c>
      <c r="EB432" s="623" t="str">
        <f t="shared" si="731"/>
        <v/>
      </c>
      <c r="EC432" s="623" t="str">
        <f t="shared" si="732"/>
        <v/>
      </c>
      <c r="ED432" s="623" t="str">
        <f t="shared" si="733"/>
        <v/>
      </c>
      <c r="EE432" s="623" t="str">
        <f t="shared" si="734"/>
        <v/>
      </c>
      <c r="EF432" s="623" t="str">
        <f t="shared" si="735"/>
        <v/>
      </c>
      <c r="EG432" s="623" t="str">
        <f t="shared" si="736"/>
        <v/>
      </c>
      <c r="EH432" s="623" t="str">
        <f t="shared" si="737"/>
        <v/>
      </c>
      <c r="EI432" s="623" t="str">
        <f t="shared" si="738"/>
        <v/>
      </c>
      <c r="EJ432" s="623" t="str">
        <f t="shared" si="739"/>
        <v/>
      </c>
      <c r="EK432" s="623" t="str">
        <f t="shared" si="740"/>
        <v/>
      </c>
      <c r="EL432" s="623" t="str">
        <f t="shared" si="741"/>
        <v/>
      </c>
    </row>
    <row r="433" spans="1:142">
      <c r="A433" s="7" t="str">
        <f>IF('Rent Roll_RedIQ 1'!B426&gt;0,'Rent Roll_RedIQ 1'!B426,"")</f>
        <v/>
      </c>
      <c r="B433" s="7" t="str">
        <f>IF('Rent Roll_RedIQ 1'!C426&gt;0,'Rent Roll_RedIQ 1'!C426,"")</f>
        <v/>
      </c>
      <c r="C433" s="614">
        <f>IF('Rent Roll_RedIQ 1'!K426&gt;0,'Rent Roll_RedIQ 1'!K426,0)</f>
        <v>0</v>
      </c>
      <c r="D433" s="615" t="str">
        <f>IF('Rent Roll_RedIQ 1'!J426&gt;0,'Rent Roll_RedIQ 1'!J426,"")</f>
        <v/>
      </c>
      <c r="E433" s="624" t="str">
        <f t="shared" si="649"/>
        <v/>
      </c>
      <c r="F433" s="194"/>
      <c r="G433" s="194"/>
      <c r="H433" s="616" t="str">
        <f t="shared" si="749"/>
        <v/>
      </c>
      <c r="I433" s="1200">
        <f>IF('Rent Roll_RedIQ 1'!S426&gt;0,'Rent Roll_RedIQ 1'!S426,Purchase_Date-1)</f>
        <v>45991</v>
      </c>
      <c r="J433" s="617" t="str">
        <f t="shared" si="750"/>
        <v/>
      </c>
      <c r="K433" s="1205">
        <f t="shared" si="751"/>
        <v>46356</v>
      </c>
      <c r="L433" s="618" t="str">
        <f t="shared" si="750"/>
        <v/>
      </c>
      <c r="M433" s="1208">
        <f t="shared" si="752"/>
        <v>46721</v>
      </c>
      <c r="N433" s="614" t="str">
        <f t="shared" si="650"/>
        <v/>
      </c>
      <c r="O433" s="614" t="str">
        <f t="shared" si="651"/>
        <v/>
      </c>
      <c r="P433" s="614" t="str">
        <f t="shared" si="652"/>
        <v/>
      </c>
      <c r="Q433" s="614" t="str">
        <f t="shared" si="653"/>
        <v/>
      </c>
      <c r="R433" s="614" t="str">
        <f t="shared" si="654"/>
        <v/>
      </c>
      <c r="S433" s="614" t="str">
        <f t="shared" si="655"/>
        <v/>
      </c>
      <c r="T433" s="614" t="str">
        <f t="shared" si="656"/>
        <v/>
      </c>
      <c r="U433" s="619"/>
      <c r="V433" s="614"/>
      <c r="W433" s="620" t="str">
        <f t="shared" si="761"/>
        <v/>
      </c>
      <c r="X433" s="620" t="str">
        <f t="shared" si="761"/>
        <v/>
      </c>
      <c r="Y433" s="620" t="str">
        <f t="shared" si="761"/>
        <v/>
      </c>
      <c r="Z433" s="620" t="str">
        <f>IF($I433&gt;=Z$11,$C433,$H433)</f>
        <v/>
      </c>
      <c r="AA433" s="620" t="str">
        <f>IF($I433&gt;=AA$11,$C433,$H433)</f>
        <v/>
      </c>
      <c r="AB433" s="620" t="str">
        <f>IF($I433&gt;=AB$11,$C433,$H433)</f>
        <v/>
      </c>
      <c r="AC433" s="620" t="str">
        <f t="shared" ref="X433:AH459" si="765">IF($I433&gt;=AC$11,$C433,$H433)</f>
        <v/>
      </c>
      <c r="AD433" s="620" t="str">
        <f t="shared" si="765"/>
        <v/>
      </c>
      <c r="AE433" s="620" t="str">
        <f t="shared" si="765"/>
        <v/>
      </c>
      <c r="AF433" s="620" t="str">
        <f t="shared" si="765"/>
        <v/>
      </c>
      <c r="AG433" s="620" t="str">
        <f t="shared" si="765"/>
        <v/>
      </c>
      <c r="AH433" s="620" t="str">
        <f t="shared" si="765"/>
        <v/>
      </c>
      <c r="AI433" s="621" t="str">
        <f t="shared" si="764"/>
        <v/>
      </c>
      <c r="AJ433" s="621" t="str">
        <f t="shared" si="762"/>
        <v/>
      </c>
      <c r="AK433" s="621" t="str">
        <f t="shared" si="762"/>
        <v/>
      </c>
      <c r="AL433" s="621" t="str">
        <f t="shared" si="762"/>
        <v/>
      </c>
      <c r="AM433" s="621" t="str">
        <f t="shared" si="762"/>
        <v/>
      </c>
      <c r="AN433" s="621" t="str">
        <f t="shared" si="762"/>
        <v/>
      </c>
      <c r="AO433" s="621" t="str">
        <f t="shared" si="762"/>
        <v/>
      </c>
      <c r="AP433" s="621" t="str">
        <f t="shared" si="762"/>
        <v/>
      </c>
      <c r="AQ433" s="621" t="str">
        <f t="shared" si="762"/>
        <v/>
      </c>
      <c r="AR433" s="621" t="str">
        <f t="shared" si="762"/>
        <v/>
      </c>
      <c r="AS433" s="621" t="str">
        <f t="shared" si="762"/>
        <v/>
      </c>
      <c r="AT433" s="621" t="str">
        <f t="shared" si="762"/>
        <v/>
      </c>
      <c r="AU433" s="622" t="str">
        <f t="shared" si="757"/>
        <v/>
      </c>
      <c r="AV433" s="622" t="str">
        <f t="shared" si="763"/>
        <v/>
      </c>
      <c r="AW433" s="622" t="str">
        <f t="shared" si="763"/>
        <v/>
      </c>
      <c r="AX433" s="622" t="str">
        <f t="shared" si="763"/>
        <v/>
      </c>
      <c r="AY433" s="622" t="str">
        <f t="shared" si="763"/>
        <v/>
      </c>
      <c r="AZ433" s="622" t="str">
        <f t="shared" si="763"/>
        <v/>
      </c>
      <c r="BA433" s="622" t="str">
        <f t="shared" si="763"/>
        <v/>
      </c>
      <c r="BB433" s="622" t="str">
        <f t="shared" si="763"/>
        <v/>
      </c>
      <c r="BC433" s="622" t="str">
        <f t="shared" si="763"/>
        <v/>
      </c>
      <c r="BD433" s="622" t="str">
        <f t="shared" si="763"/>
        <v/>
      </c>
      <c r="BE433" s="622" t="str">
        <f t="shared" si="763"/>
        <v/>
      </c>
      <c r="BF433" s="622" t="str">
        <f t="shared" si="763"/>
        <v/>
      </c>
      <c r="BG433" s="623" t="str">
        <f t="shared" si="658"/>
        <v/>
      </c>
      <c r="BH433" s="623" t="str">
        <f t="shared" si="659"/>
        <v/>
      </c>
      <c r="BI433" s="623" t="str">
        <f t="shared" si="660"/>
        <v/>
      </c>
      <c r="BJ433" s="623" t="str">
        <f t="shared" si="661"/>
        <v/>
      </c>
      <c r="BK433" s="623" t="str">
        <f t="shared" si="662"/>
        <v/>
      </c>
      <c r="BL433" s="623" t="str">
        <f t="shared" si="663"/>
        <v/>
      </c>
      <c r="BM433" s="623" t="str">
        <f t="shared" si="664"/>
        <v/>
      </c>
      <c r="BN433" s="623" t="str">
        <f t="shared" si="665"/>
        <v/>
      </c>
      <c r="BO433" s="623" t="str">
        <f t="shared" si="666"/>
        <v/>
      </c>
      <c r="BP433" s="623" t="str">
        <f t="shared" si="667"/>
        <v/>
      </c>
      <c r="BQ433" s="623" t="str">
        <f t="shared" si="668"/>
        <v/>
      </c>
      <c r="BR433" s="623" t="str">
        <f t="shared" si="669"/>
        <v/>
      </c>
      <c r="BS433" s="1281" t="str">
        <f t="shared" si="670"/>
        <v/>
      </c>
      <c r="BT433" s="1281" t="str">
        <f t="shared" si="671"/>
        <v/>
      </c>
      <c r="BU433" s="1281" t="str">
        <f t="shared" si="672"/>
        <v/>
      </c>
      <c r="BV433" s="1281" t="str">
        <f t="shared" si="673"/>
        <v/>
      </c>
      <c r="BW433" s="1281" t="str">
        <f t="shared" si="674"/>
        <v/>
      </c>
      <c r="BX433" s="1281" t="str">
        <f t="shared" si="675"/>
        <v/>
      </c>
      <c r="BY433" s="1281" t="str">
        <f t="shared" si="676"/>
        <v/>
      </c>
      <c r="BZ433" s="1281" t="str">
        <f t="shared" si="677"/>
        <v/>
      </c>
      <c r="CA433" s="1281" t="str">
        <f t="shared" si="678"/>
        <v/>
      </c>
      <c r="CB433" s="1281" t="str">
        <f t="shared" si="679"/>
        <v/>
      </c>
      <c r="CC433" s="1281" t="str">
        <f t="shared" si="680"/>
        <v/>
      </c>
      <c r="CD433" s="1281" t="str">
        <f t="shared" si="681"/>
        <v/>
      </c>
      <c r="CE433" s="623" t="str">
        <f t="shared" si="682"/>
        <v/>
      </c>
      <c r="CF433" s="623" t="str">
        <f t="shared" si="683"/>
        <v/>
      </c>
      <c r="CG433" s="623" t="str">
        <f t="shared" si="684"/>
        <v/>
      </c>
      <c r="CH433" s="623" t="str">
        <f t="shared" si="685"/>
        <v/>
      </c>
      <c r="CI433" s="623" t="str">
        <f t="shared" si="686"/>
        <v/>
      </c>
      <c r="CJ433" s="623" t="str">
        <f t="shared" si="687"/>
        <v/>
      </c>
      <c r="CK433" s="623" t="str">
        <f t="shared" si="688"/>
        <v/>
      </c>
      <c r="CL433" s="623" t="str">
        <f t="shared" si="689"/>
        <v/>
      </c>
      <c r="CM433" s="623" t="str">
        <f t="shared" si="690"/>
        <v/>
      </c>
      <c r="CN433" s="623" t="str">
        <f t="shared" si="691"/>
        <v/>
      </c>
      <c r="CO433" s="623" t="str">
        <f t="shared" si="692"/>
        <v/>
      </c>
      <c r="CP433" s="623" t="str">
        <f t="shared" si="693"/>
        <v/>
      </c>
      <c r="CQ433" s="1281" t="str">
        <f t="shared" si="694"/>
        <v/>
      </c>
      <c r="CR433" s="1281" t="str">
        <f t="shared" si="695"/>
        <v/>
      </c>
      <c r="CS433" s="1281" t="str">
        <f t="shared" si="696"/>
        <v/>
      </c>
      <c r="CT433" s="1281" t="str">
        <f t="shared" si="697"/>
        <v/>
      </c>
      <c r="CU433" s="1281" t="str">
        <f t="shared" si="698"/>
        <v/>
      </c>
      <c r="CV433" s="1281" t="str">
        <f t="shared" si="699"/>
        <v/>
      </c>
      <c r="CW433" s="1281" t="str">
        <f t="shared" si="700"/>
        <v/>
      </c>
      <c r="CX433" s="1281" t="str">
        <f t="shared" si="701"/>
        <v/>
      </c>
      <c r="CY433" s="1281" t="str">
        <f t="shared" si="702"/>
        <v/>
      </c>
      <c r="CZ433" s="1281" t="str">
        <f t="shared" si="703"/>
        <v/>
      </c>
      <c r="DA433" s="1281" t="str">
        <f t="shared" si="704"/>
        <v/>
      </c>
      <c r="DB433" s="1281" t="str">
        <f t="shared" si="705"/>
        <v/>
      </c>
      <c r="DC433" s="623" t="str">
        <f t="shared" si="706"/>
        <v/>
      </c>
      <c r="DD433" s="623" t="str">
        <f t="shared" si="707"/>
        <v/>
      </c>
      <c r="DE433" s="623" t="str">
        <f t="shared" si="708"/>
        <v/>
      </c>
      <c r="DF433" s="623" t="str">
        <f t="shared" si="709"/>
        <v/>
      </c>
      <c r="DG433" s="623" t="str">
        <f t="shared" si="710"/>
        <v/>
      </c>
      <c r="DH433" s="623" t="str">
        <f t="shared" si="711"/>
        <v/>
      </c>
      <c r="DI433" s="623" t="str">
        <f t="shared" si="712"/>
        <v/>
      </c>
      <c r="DJ433" s="623" t="str">
        <f t="shared" si="713"/>
        <v/>
      </c>
      <c r="DK433" s="623" t="str">
        <f t="shared" si="714"/>
        <v/>
      </c>
      <c r="DL433" s="623" t="str">
        <f t="shared" si="715"/>
        <v/>
      </c>
      <c r="DM433" s="623" t="str">
        <f t="shared" si="716"/>
        <v/>
      </c>
      <c r="DN433" s="623" t="str">
        <f t="shared" si="717"/>
        <v/>
      </c>
      <c r="DO433" s="1281" t="str">
        <f t="shared" si="718"/>
        <v/>
      </c>
      <c r="DP433" s="1281" t="str">
        <f t="shared" si="719"/>
        <v/>
      </c>
      <c r="DQ433" s="1281" t="str">
        <f t="shared" si="720"/>
        <v/>
      </c>
      <c r="DR433" s="1281" t="str">
        <f t="shared" si="721"/>
        <v/>
      </c>
      <c r="DS433" s="1281" t="str">
        <f t="shared" si="722"/>
        <v/>
      </c>
      <c r="DT433" s="1281" t="str">
        <f t="shared" si="723"/>
        <v/>
      </c>
      <c r="DU433" s="1281" t="str">
        <f t="shared" si="724"/>
        <v/>
      </c>
      <c r="DV433" s="1281" t="str">
        <f t="shared" si="725"/>
        <v/>
      </c>
      <c r="DW433" s="1281" t="str">
        <f t="shared" si="726"/>
        <v/>
      </c>
      <c r="DX433" s="1281" t="str">
        <f t="shared" si="727"/>
        <v/>
      </c>
      <c r="DY433" s="1281" t="str">
        <f t="shared" si="728"/>
        <v/>
      </c>
      <c r="DZ433" s="1281" t="str">
        <f t="shared" si="729"/>
        <v/>
      </c>
      <c r="EA433" s="623" t="str">
        <f t="shared" si="730"/>
        <v/>
      </c>
      <c r="EB433" s="623" t="str">
        <f t="shared" si="731"/>
        <v/>
      </c>
      <c r="EC433" s="623" t="str">
        <f t="shared" si="732"/>
        <v/>
      </c>
      <c r="ED433" s="623" t="str">
        <f t="shared" si="733"/>
        <v/>
      </c>
      <c r="EE433" s="623" t="str">
        <f t="shared" si="734"/>
        <v/>
      </c>
      <c r="EF433" s="623" t="str">
        <f t="shared" si="735"/>
        <v/>
      </c>
      <c r="EG433" s="623" t="str">
        <f t="shared" si="736"/>
        <v/>
      </c>
      <c r="EH433" s="623" t="str">
        <f t="shared" si="737"/>
        <v/>
      </c>
      <c r="EI433" s="623" t="str">
        <f t="shared" si="738"/>
        <v/>
      </c>
      <c r="EJ433" s="623" t="str">
        <f t="shared" si="739"/>
        <v/>
      </c>
      <c r="EK433" s="623" t="str">
        <f t="shared" si="740"/>
        <v/>
      </c>
      <c r="EL433" s="623" t="str">
        <f t="shared" si="741"/>
        <v/>
      </c>
    </row>
    <row r="434" spans="1:142">
      <c r="A434" s="7" t="str">
        <f>IF('Rent Roll_RedIQ 1'!B427&gt;0,'Rent Roll_RedIQ 1'!B427,"")</f>
        <v/>
      </c>
      <c r="B434" s="7" t="str">
        <f>IF('Rent Roll_RedIQ 1'!C427&gt;0,'Rent Roll_RedIQ 1'!C427,"")</f>
        <v/>
      </c>
      <c r="C434" s="614">
        <f>IF('Rent Roll_RedIQ 1'!K427&gt;0,'Rent Roll_RedIQ 1'!K427,0)</f>
        <v>0</v>
      </c>
      <c r="D434" s="615" t="str">
        <f>IF('Rent Roll_RedIQ 1'!J427&gt;0,'Rent Roll_RedIQ 1'!J427,"")</f>
        <v/>
      </c>
      <c r="E434" s="624" t="str">
        <f t="shared" si="649"/>
        <v/>
      </c>
      <c r="F434" s="194"/>
      <c r="G434" s="194"/>
      <c r="H434" s="616" t="str">
        <f t="shared" si="749"/>
        <v/>
      </c>
      <c r="I434" s="1200">
        <f>IF('Rent Roll_RedIQ 1'!S427&gt;0,'Rent Roll_RedIQ 1'!S427,Purchase_Date-1)</f>
        <v>45991</v>
      </c>
      <c r="J434" s="617" t="str">
        <f t="shared" si="750"/>
        <v/>
      </c>
      <c r="K434" s="1205">
        <f t="shared" si="751"/>
        <v>46356</v>
      </c>
      <c r="L434" s="618" t="str">
        <f t="shared" si="750"/>
        <v/>
      </c>
      <c r="M434" s="1208">
        <f t="shared" si="752"/>
        <v>46721</v>
      </c>
      <c r="N434" s="614" t="str">
        <f t="shared" si="650"/>
        <v/>
      </c>
      <c r="O434" s="614" t="str">
        <f t="shared" si="651"/>
        <v/>
      </c>
      <c r="P434" s="614" t="str">
        <f t="shared" si="652"/>
        <v/>
      </c>
      <c r="Q434" s="614" t="str">
        <f t="shared" si="653"/>
        <v/>
      </c>
      <c r="R434" s="614" t="str">
        <f t="shared" si="654"/>
        <v/>
      </c>
      <c r="S434" s="614" t="str">
        <f t="shared" si="655"/>
        <v/>
      </c>
      <c r="T434" s="614" t="str">
        <f t="shared" si="656"/>
        <v/>
      </c>
      <c r="U434" s="619"/>
      <c r="V434" s="614"/>
      <c r="W434" s="620" t="str">
        <f t="shared" ref="W434:W465" si="766">IF($I434&gt;=W$11,$C434,$H434)</f>
        <v/>
      </c>
      <c r="X434" s="620" t="str">
        <f t="shared" si="765"/>
        <v/>
      </c>
      <c r="Y434" s="620" t="str">
        <f t="shared" si="765"/>
        <v/>
      </c>
      <c r="Z434" s="620" t="str">
        <f t="shared" si="765"/>
        <v/>
      </c>
      <c r="AA434" s="620" t="str">
        <f t="shared" si="765"/>
        <v/>
      </c>
      <c r="AB434" s="620" t="str">
        <f t="shared" si="765"/>
        <v/>
      </c>
      <c r="AC434" s="620" t="str">
        <f t="shared" si="765"/>
        <v/>
      </c>
      <c r="AD434" s="620" t="str">
        <f t="shared" si="765"/>
        <v/>
      </c>
      <c r="AE434" s="620" t="str">
        <f t="shared" si="765"/>
        <v/>
      </c>
      <c r="AF434" s="620" t="str">
        <f t="shared" si="765"/>
        <v/>
      </c>
      <c r="AG434" s="620" t="str">
        <f t="shared" si="765"/>
        <v/>
      </c>
      <c r="AH434" s="620" t="str">
        <f t="shared" si="765"/>
        <v/>
      </c>
      <c r="AI434" s="621" t="str">
        <f t="shared" si="764"/>
        <v/>
      </c>
      <c r="AJ434" s="621" t="str">
        <f t="shared" si="762"/>
        <v/>
      </c>
      <c r="AK434" s="621" t="str">
        <f t="shared" si="762"/>
        <v/>
      </c>
      <c r="AL434" s="621" t="str">
        <f t="shared" si="762"/>
        <v/>
      </c>
      <c r="AM434" s="621" t="str">
        <f t="shared" si="762"/>
        <v/>
      </c>
      <c r="AN434" s="621" t="str">
        <f t="shared" si="762"/>
        <v/>
      </c>
      <c r="AO434" s="621" t="str">
        <f t="shared" si="762"/>
        <v/>
      </c>
      <c r="AP434" s="621" t="str">
        <f t="shared" si="762"/>
        <v/>
      </c>
      <c r="AQ434" s="621" t="str">
        <f t="shared" si="762"/>
        <v/>
      </c>
      <c r="AR434" s="621" t="str">
        <f t="shared" si="762"/>
        <v/>
      </c>
      <c r="AS434" s="621" t="str">
        <f t="shared" si="762"/>
        <v/>
      </c>
      <c r="AT434" s="621" t="str">
        <f t="shared" si="762"/>
        <v/>
      </c>
      <c r="AU434" s="622" t="str">
        <f t="shared" si="757"/>
        <v/>
      </c>
      <c r="AV434" s="622" t="str">
        <f t="shared" si="763"/>
        <v/>
      </c>
      <c r="AW434" s="622" t="str">
        <f t="shared" si="763"/>
        <v/>
      </c>
      <c r="AX434" s="622" t="str">
        <f t="shared" si="763"/>
        <v/>
      </c>
      <c r="AY434" s="622" t="str">
        <f t="shared" si="763"/>
        <v/>
      </c>
      <c r="AZ434" s="622" t="str">
        <f t="shared" si="763"/>
        <v/>
      </c>
      <c r="BA434" s="622" t="str">
        <f t="shared" si="763"/>
        <v/>
      </c>
      <c r="BB434" s="622" t="str">
        <f t="shared" si="763"/>
        <v/>
      </c>
      <c r="BC434" s="622" t="str">
        <f t="shared" si="763"/>
        <v/>
      </c>
      <c r="BD434" s="622" t="str">
        <f t="shared" si="763"/>
        <v/>
      </c>
      <c r="BE434" s="622" t="str">
        <f t="shared" si="763"/>
        <v/>
      </c>
      <c r="BF434" s="622" t="str">
        <f t="shared" si="763"/>
        <v/>
      </c>
      <c r="BG434" s="623" t="str">
        <f t="shared" si="658"/>
        <v/>
      </c>
      <c r="BH434" s="623" t="str">
        <f t="shared" si="659"/>
        <v/>
      </c>
      <c r="BI434" s="623" t="str">
        <f t="shared" si="660"/>
        <v/>
      </c>
      <c r="BJ434" s="623" t="str">
        <f t="shared" si="661"/>
        <v/>
      </c>
      <c r="BK434" s="623" t="str">
        <f t="shared" si="662"/>
        <v/>
      </c>
      <c r="BL434" s="623" t="str">
        <f t="shared" si="663"/>
        <v/>
      </c>
      <c r="BM434" s="623" t="str">
        <f t="shared" si="664"/>
        <v/>
      </c>
      <c r="BN434" s="623" t="str">
        <f t="shared" si="665"/>
        <v/>
      </c>
      <c r="BO434" s="623" t="str">
        <f t="shared" si="666"/>
        <v/>
      </c>
      <c r="BP434" s="623" t="str">
        <f t="shared" si="667"/>
        <v/>
      </c>
      <c r="BQ434" s="623" t="str">
        <f t="shared" si="668"/>
        <v/>
      </c>
      <c r="BR434" s="623" t="str">
        <f t="shared" si="669"/>
        <v/>
      </c>
      <c r="BS434" s="1281" t="str">
        <f t="shared" si="670"/>
        <v/>
      </c>
      <c r="BT434" s="1281" t="str">
        <f t="shared" si="671"/>
        <v/>
      </c>
      <c r="BU434" s="1281" t="str">
        <f t="shared" si="672"/>
        <v/>
      </c>
      <c r="BV434" s="1281" t="str">
        <f t="shared" si="673"/>
        <v/>
      </c>
      <c r="BW434" s="1281" t="str">
        <f t="shared" si="674"/>
        <v/>
      </c>
      <c r="BX434" s="1281" t="str">
        <f t="shared" si="675"/>
        <v/>
      </c>
      <c r="BY434" s="1281" t="str">
        <f t="shared" si="676"/>
        <v/>
      </c>
      <c r="BZ434" s="1281" t="str">
        <f t="shared" si="677"/>
        <v/>
      </c>
      <c r="CA434" s="1281" t="str">
        <f t="shared" si="678"/>
        <v/>
      </c>
      <c r="CB434" s="1281" t="str">
        <f t="shared" si="679"/>
        <v/>
      </c>
      <c r="CC434" s="1281" t="str">
        <f t="shared" si="680"/>
        <v/>
      </c>
      <c r="CD434" s="1281" t="str">
        <f t="shared" si="681"/>
        <v/>
      </c>
      <c r="CE434" s="623" t="str">
        <f t="shared" si="682"/>
        <v/>
      </c>
      <c r="CF434" s="623" t="str">
        <f t="shared" si="683"/>
        <v/>
      </c>
      <c r="CG434" s="623" t="str">
        <f t="shared" si="684"/>
        <v/>
      </c>
      <c r="CH434" s="623" t="str">
        <f t="shared" si="685"/>
        <v/>
      </c>
      <c r="CI434" s="623" t="str">
        <f t="shared" si="686"/>
        <v/>
      </c>
      <c r="CJ434" s="623" t="str">
        <f t="shared" si="687"/>
        <v/>
      </c>
      <c r="CK434" s="623" t="str">
        <f t="shared" si="688"/>
        <v/>
      </c>
      <c r="CL434" s="623" t="str">
        <f t="shared" si="689"/>
        <v/>
      </c>
      <c r="CM434" s="623" t="str">
        <f t="shared" si="690"/>
        <v/>
      </c>
      <c r="CN434" s="623" t="str">
        <f t="shared" si="691"/>
        <v/>
      </c>
      <c r="CO434" s="623" t="str">
        <f t="shared" si="692"/>
        <v/>
      </c>
      <c r="CP434" s="623" t="str">
        <f t="shared" si="693"/>
        <v/>
      </c>
      <c r="CQ434" s="1281" t="str">
        <f t="shared" si="694"/>
        <v/>
      </c>
      <c r="CR434" s="1281" t="str">
        <f t="shared" si="695"/>
        <v/>
      </c>
      <c r="CS434" s="1281" t="str">
        <f t="shared" si="696"/>
        <v/>
      </c>
      <c r="CT434" s="1281" t="str">
        <f t="shared" si="697"/>
        <v/>
      </c>
      <c r="CU434" s="1281" t="str">
        <f t="shared" si="698"/>
        <v/>
      </c>
      <c r="CV434" s="1281" t="str">
        <f t="shared" si="699"/>
        <v/>
      </c>
      <c r="CW434" s="1281" t="str">
        <f t="shared" si="700"/>
        <v/>
      </c>
      <c r="CX434" s="1281" t="str">
        <f t="shared" si="701"/>
        <v/>
      </c>
      <c r="CY434" s="1281" t="str">
        <f t="shared" si="702"/>
        <v/>
      </c>
      <c r="CZ434" s="1281" t="str">
        <f t="shared" si="703"/>
        <v/>
      </c>
      <c r="DA434" s="1281" t="str">
        <f t="shared" si="704"/>
        <v/>
      </c>
      <c r="DB434" s="1281" t="str">
        <f t="shared" si="705"/>
        <v/>
      </c>
      <c r="DC434" s="623" t="str">
        <f t="shared" si="706"/>
        <v/>
      </c>
      <c r="DD434" s="623" t="str">
        <f t="shared" si="707"/>
        <v/>
      </c>
      <c r="DE434" s="623" t="str">
        <f t="shared" si="708"/>
        <v/>
      </c>
      <c r="DF434" s="623" t="str">
        <f t="shared" si="709"/>
        <v/>
      </c>
      <c r="DG434" s="623" t="str">
        <f t="shared" si="710"/>
        <v/>
      </c>
      <c r="DH434" s="623" t="str">
        <f t="shared" si="711"/>
        <v/>
      </c>
      <c r="DI434" s="623" t="str">
        <f t="shared" si="712"/>
        <v/>
      </c>
      <c r="DJ434" s="623" t="str">
        <f t="shared" si="713"/>
        <v/>
      </c>
      <c r="DK434" s="623" t="str">
        <f t="shared" si="714"/>
        <v/>
      </c>
      <c r="DL434" s="623" t="str">
        <f t="shared" si="715"/>
        <v/>
      </c>
      <c r="DM434" s="623" t="str">
        <f t="shared" si="716"/>
        <v/>
      </c>
      <c r="DN434" s="623" t="str">
        <f t="shared" si="717"/>
        <v/>
      </c>
      <c r="DO434" s="1281" t="str">
        <f t="shared" si="718"/>
        <v/>
      </c>
      <c r="DP434" s="1281" t="str">
        <f t="shared" si="719"/>
        <v/>
      </c>
      <c r="DQ434" s="1281" t="str">
        <f t="shared" si="720"/>
        <v/>
      </c>
      <c r="DR434" s="1281" t="str">
        <f t="shared" si="721"/>
        <v/>
      </c>
      <c r="DS434" s="1281" t="str">
        <f t="shared" si="722"/>
        <v/>
      </c>
      <c r="DT434" s="1281" t="str">
        <f t="shared" si="723"/>
        <v/>
      </c>
      <c r="DU434" s="1281" t="str">
        <f t="shared" si="724"/>
        <v/>
      </c>
      <c r="DV434" s="1281" t="str">
        <f t="shared" si="725"/>
        <v/>
      </c>
      <c r="DW434" s="1281" t="str">
        <f t="shared" si="726"/>
        <v/>
      </c>
      <c r="DX434" s="1281" t="str">
        <f t="shared" si="727"/>
        <v/>
      </c>
      <c r="DY434" s="1281" t="str">
        <f t="shared" si="728"/>
        <v/>
      </c>
      <c r="DZ434" s="1281" t="str">
        <f t="shared" si="729"/>
        <v/>
      </c>
      <c r="EA434" s="623" t="str">
        <f t="shared" si="730"/>
        <v/>
      </c>
      <c r="EB434" s="623" t="str">
        <f t="shared" si="731"/>
        <v/>
      </c>
      <c r="EC434" s="623" t="str">
        <f t="shared" si="732"/>
        <v/>
      </c>
      <c r="ED434" s="623" t="str">
        <f t="shared" si="733"/>
        <v/>
      </c>
      <c r="EE434" s="623" t="str">
        <f t="shared" si="734"/>
        <v/>
      </c>
      <c r="EF434" s="623" t="str">
        <f t="shared" si="735"/>
        <v/>
      </c>
      <c r="EG434" s="623" t="str">
        <f t="shared" si="736"/>
        <v/>
      </c>
      <c r="EH434" s="623" t="str">
        <f t="shared" si="737"/>
        <v/>
      </c>
      <c r="EI434" s="623" t="str">
        <f t="shared" si="738"/>
        <v/>
      </c>
      <c r="EJ434" s="623" t="str">
        <f t="shared" si="739"/>
        <v/>
      </c>
      <c r="EK434" s="623" t="str">
        <f t="shared" si="740"/>
        <v/>
      </c>
      <c r="EL434" s="623" t="str">
        <f t="shared" si="741"/>
        <v/>
      </c>
    </row>
    <row r="435" spans="1:142">
      <c r="A435" s="7" t="str">
        <f>IF('Rent Roll_RedIQ 1'!B428&gt;0,'Rent Roll_RedIQ 1'!B428,"")</f>
        <v/>
      </c>
      <c r="B435" s="7" t="str">
        <f>IF('Rent Roll_RedIQ 1'!C428&gt;0,'Rent Roll_RedIQ 1'!C428,"")</f>
        <v/>
      </c>
      <c r="C435" s="614">
        <f>IF('Rent Roll_RedIQ 1'!K428&gt;0,'Rent Roll_RedIQ 1'!K428,0)</f>
        <v>0</v>
      </c>
      <c r="D435" s="615" t="str">
        <f>IF('Rent Roll_RedIQ 1'!J428&gt;0,'Rent Roll_RedIQ 1'!J428,"")</f>
        <v/>
      </c>
      <c r="E435" s="624" t="str">
        <f t="shared" si="649"/>
        <v/>
      </c>
      <c r="F435" s="194"/>
      <c r="G435" s="194"/>
      <c r="H435" s="616" t="str">
        <f t="shared" si="749"/>
        <v/>
      </c>
      <c r="I435" s="1200">
        <f>IF('Rent Roll_RedIQ 1'!S428&gt;0,'Rent Roll_RedIQ 1'!S428,Purchase_Date-1)</f>
        <v>45991</v>
      </c>
      <c r="J435" s="617" t="str">
        <f t="shared" si="750"/>
        <v/>
      </c>
      <c r="K435" s="1205">
        <f t="shared" si="751"/>
        <v>46356</v>
      </c>
      <c r="L435" s="618" t="str">
        <f t="shared" si="750"/>
        <v/>
      </c>
      <c r="M435" s="1208">
        <f t="shared" si="752"/>
        <v>46721</v>
      </c>
      <c r="N435" s="614" t="str">
        <f t="shared" si="650"/>
        <v/>
      </c>
      <c r="O435" s="614" t="str">
        <f t="shared" si="651"/>
        <v/>
      </c>
      <c r="P435" s="614" t="str">
        <f t="shared" si="652"/>
        <v/>
      </c>
      <c r="Q435" s="614" t="str">
        <f t="shared" si="653"/>
        <v/>
      </c>
      <c r="R435" s="614" t="str">
        <f t="shared" si="654"/>
        <v/>
      </c>
      <c r="S435" s="614" t="str">
        <f t="shared" si="655"/>
        <v/>
      </c>
      <c r="T435" s="614" t="str">
        <f t="shared" si="656"/>
        <v/>
      </c>
      <c r="U435" s="619"/>
      <c r="V435" s="614"/>
      <c r="W435" s="620" t="str">
        <f t="shared" si="766"/>
        <v/>
      </c>
      <c r="X435" s="620" t="str">
        <f t="shared" si="765"/>
        <v/>
      </c>
      <c r="Y435" s="620" t="str">
        <f t="shared" si="765"/>
        <v/>
      </c>
      <c r="Z435" s="620" t="str">
        <f t="shared" si="765"/>
        <v/>
      </c>
      <c r="AA435" s="620" t="str">
        <f t="shared" si="765"/>
        <v/>
      </c>
      <c r="AB435" s="620" t="str">
        <f t="shared" si="765"/>
        <v/>
      </c>
      <c r="AC435" s="620" t="str">
        <f t="shared" si="765"/>
        <v/>
      </c>
      <c r="AD435" s="620" t="str">
        <f t="shared" si="765"/>
        <v/>
      </c>
      <c r="AE435" s="620" t="str">
        <f t="shared" si="765"/>
        <v/>
      </c>
      <c r="AF435" s="620" t="str">
        <f t="shared" si="765"/>
        <v/>
      </c>
      <c r="AG435" s="620" t="str">
        <f t="shared" si="765"/>
        <v/>
      </c>
      <c r="AH435" s="620" t="str">
        <f t="shared" si="765"/>
        <v/>
      </c>
      <c r="AI435" s="621" t="str">
        <f t="shared" si="764"/>
        <v/>
      </c>
      <c r="AJ435" s="621" t="str">
        <f t="shared" si="762"/>
        <v/>
      </c>
      <c r="AK435" s="621" t="str">
        <f t="shared" si="762"/>
        <v/>
      </c>
      <c r="AL435" s="621" t="str">
        <f t="shared" si="762"/>
        <v/>
      </c>
      <c r="AM435" s="621" t="str">
        <f t="shared" si="762"/>
        <v/>
      </c>
      <c r="AN435" s="621" t="str">
        <f t="shared" si="762"/>
        <v/>
      </c>
      <c r="AO435" s="621" t="str">
        <f t="shared" si="762"/>
        <v/>
      </c>
      <c r="AP435" s="621" t="str">
        <f t="shared" si="762"/>
        <v/>
      </c>
      <c r="AQ435" s="621" t="str">
        <f t="shared" si="762"/>
        <v/>
      </c>
      <c r="AR435" s="621" t="str">
        <f t="shared" si="762"/>
        <v/>
      </c>
      <c r="AS435" s="621" t="str">
        <f t="shared" si="762"/>
        <v/>
      </c>
      <c r="AT435" s="621" t="str">
        <f t="shared" si="762"/>
        <v/>
      </c>
      <c r="AU435" s="622" t="str">
        <f t="shared" si="757"/>
        <v/>
      </c>
      <c r="AV435" s="622" t="str">
        <f t="shared" si="763"/>
        <v/>
      </c>
      <c r="AW435" s="622" t="str">
        <f t="shared" si="763"/>
        <v/>
      </c>
      <c r="AX435" s="622" t="str">
        <f t="shared" si="763"/>
        <v/>
      </c>
      <c r="AY435" s="622" t="str">
        <f t="shared" si="763"/>
        <v/>
      </c>
      <c r="AZ435" s="622" t="str">
        <f t="shared" si="763"/>
        <v/>
      </c>
      <c r="BA435" s="622" t="str">
        <f t="shared" si="763"/>
        <v/>
      </c>
      <c r="BB435" s="622" t="str">
        <f t="shared" si="763"/>
        <v/>
      </c>
      <c r="BC435" s="622" t="str">
        <f t="shared" si="763"/>
        <v/>
      </c>
      <c r="BD435" s="622" t="str">
        <f t="shared" si="763"/>
        <v/>
      </c>
      <c r="BE435" s="622" t="str">
        <f t="shared" si="763"/>
        <v/>
      </c>
      <c r="BF435" s="622" t="str">
        <f t="shared" si="763"/>
        <v/>
      </c>
      <c r="BG435" s="623" t="str">
        <f t="shared" si="658"/>
        <v/>
      </c>
      <c r="BH435" s="623" t="str">
        <f t="shared" si="659"/>
        <v/>
      </c>
      <c r="BI435" s="623" t="str">
        <f t="shared" si="660"/>
        <v/>
      </c>
      <c r="BJ435" s="623" t="str">
        <f t="shared" si="661"/>
        <v/>
      </c>
      <c r="BK435" s="623" t="str">
        <f t="shared" si="662"/>
        <v/>
      </c>
      <c r="BL435" s="623" t="str">
        <f t="shared" si="663"/>
        <v/>
      </c>
      <c r="BM435" s="623" t="str">
        <f t="shared" si="664"/>
        <v/>
      </c>
      <c r="BN435" s="623" t="str">
        <f t="shared" si="665"/>
        <v/>
      </c>
      <c r="BO435" s="623" t="str">
        <f t="shared" si="666"/>
        <v/>
      </c>
      <c r="BP435" s="623" t="str">
        <f t="shared" si="667"/>
        <v/>
      </c>
      <c r="BQ435" s="623" t="str">
        <f t="shared" si="668"/>
        <v/>
      </c>
      <c r="BR435" s="623" t="str">
        <f t="shared" si="669"/>
        <v/>
      </c>
      <c r="BS435" s="1281" t="str">
        <f t="shared" si="670"/>
        <v/>
      </c>
      <c r="BT435" s="1281" t="str">
        <f t="shared" si="671"/>
        <v/>
      </c>
      <c r="BU435" s="1281" t="str">
        <f t="shared" si="672"/>
        <v/>
      </c>
      <c r="BV435" s="1281" t="str">
        <f t="shared" si="673"/>
        <v/>
      </c>
      <c r="BW435" s="1281" t="str">
        <f t="shared" si="674"/>
        <v/>
      </c>
      <c r="BX435" s="1281" t="str">
        <f t="shared" si="675"/>
        <v/>
      </c>
      <c r="BY435" s="1281" t="str">
        <f t="shared" si="676"/>
        <v/>
      </c>
      <c r="BZ435" s="1281" t="str">
        <f t="shared" si="677"/>
        <v/>
      </c>
      <c r="CA435" s="1281" t="str">
        <f t="shared" si="678"/>
        <v/>
      </c>
      <c r="CB435" s="1281" t="str">
        <f t="shared" si="679"/>
        <v/>
      </c>
      <c r="CC435" s="1281" t="str">
        <f t="shared" si="680"/>
        <v/>
      </c>
      <c r="CD435" s="1281" t="str">
        <f t="shared" si="681"/>
        <v/>
      </c>
      <c r="CE435" s="623" t="str">
        <f t="shared" si="682"/>
        <v/>
      </c>
      <c r="CF435" s="623" t="str">
        <f t="shared" si="683"/>
        <v/>
      </c>
      <c r="CG435" s="623" t="str">
        <f t="shared" si="684"/>
        <v/>
      </c>
      <c r="CH435" s="623" t="str">
        <f t="shared" si="685"/>
        <v/>
      </c>
      <c r="CI435" s="623" t="str">
        <f t="shared" si="686"/>
        <v/>
      </c>
      <c r="CJ435" s="623" t="str">
        <f t="shared" si="687"/>
        <v/>
      </c>
      <c r="CK435" s="623" t="str">
        <f t="shared" si="688"/>
        <v/>
      </c>
      <c r="CL435" s="623" t="str">
        <f t="shared" si="689"/>
        <v/>
      </c>
      <c r="CM435" s="623" t="str">
        <f t="shared" si="690"/>
        <v/>
      </c>
      <c r="CN435" s="623" t="str">
        <f t="shared" si="691"/>
        <v/>
      </c>
      <c r="CO435" s="623" t="str">
        <f t="shared" si="692"/>
        <v/>
      </c>
      <c r="CP435" s="623" t="str">
        <f t="shared" si="693"/>
        <v/>
      </c>
      <c r="CQ435" s="1281" t="str">
        <f t="shared" si="694"/>
        <v/>
      </c>
      <c r="CR435" s="1281" t="str">
        <f t="shared" si="695"/>
        <v/>
      </c>
      <c r="CS435" s="1281" t="str">
        <f t="shared" si="696"/>
        <v/>
      </c>
      <c r="CT435" s="1281" t="str">
        <f t="shared" si="697"/>
        <v/>
      </c>
      <c r="CU435" s="1281" t="str">
        <f t="shared" si="698"/>
        <v/>
      </c>
      <c r="CV435" s="1281" t="str">
        <f t="shared" si="699"/>
        <v/>
      </c>
      <c r="CW435" s="1281" t="str">
        <f t="shared" si="700"/>
        <v/>
      </c>
      <c r="CX435" s="1281" t="str">
        <f t="shared" si="701"/>
        <v/>
      </c>
      <c r="CY435" s="1281" t="str">
        <f t="shared" si="702"/>
        <v/>
      </c>
      <c r="CZ435" s="1281" t="str">
        <f t="shared" si="703"/>
        <v/>
      </c>
      <c r="DA435" s="1281" t="str">
        <f t="shared" si="704"/>
        <v/>
      </c>
      <c r="DB435" s="1281" t="str">
        <f t="shared" si="705"/>
        <v/>
      </c>
      <c r="DC435" s="623" t="str">
        <f t="shared" si="706"/>
        <v/>
      </c>
      <c r="DD435" s="623" t="str">
        <f t="shared" si="707"/>
        <v/>
      </c>
      <c r="DE435" s="623" t="str">
        <f t="shared" si="708"/>
        <v/>
      </c>
      <c r="DF435" s="623" t="str">
        <f t="shared" si="709"/>
        <v/>
      </c>
      <c r="DG435" s="623" t="str">
        <f t="shared" si="710"/>
        <v/>
      </c>
      <c r="DH435" s="623" t="str">
        <f t="shared" si="711"/>
        <v/>
      </c>
      <c r="DI435" s="623" t="str">
        <f t="shared" si="712"/>
        <v/>
      </c>
      <c r="DJ435" s="623" t="str">
        <f t="shared" si="713"/>
        <v/>
      </c>
      <c r="DK435" s="623" t="str">
        <f t="shared" si="714"/>
        <v/>
      </c>
      <c r="DL435" s="623" t="str">
        <f t="shared" si="715"/>
        <v/>
      </c>
      <c r="DM435" s="623" t="str">
        <f t="shared" si="716"/>
        <v/>
      </c>
      <c r="DN435" s="623" t="str">
        <f t="shared" si="717"/>
        <v/>
      </c>
      <c r="DO435" s="1281" t="str">
        <f t="shared" si="718"/>
        <v/>
      </c>
      <c r="DP435" s="1281" t="str">
        <f t="shared" si="719"/>
        <v/>
      </c>
      <c r="DQ435" s="1281" t="str">
        <f t="shared" si="720"/>
        <v/>
      </c>
      <c r="DR435" s="1281" t="str">
        <f t="shared" si="721"/>
        <v/>
      </c>
      <c r="DS435" s="1281" t="str">
        <f t="shared" si="722"/>
        <v/>
      </c>
      <c r="DT435" s="1281" t="str">
        <f t="shared" si="723"/>
        <v/>
      </c>
      <c r="DU435" s="1281" t="str">
        <f t="shared" si="724"/>
        <v/>
      </c>
      <c r="DV435" s="1281" t="str">
        <f t="shared" si="725"/>
        <v/>
      </c>
      <c r="DW435" s="1281" t="str">
        <f t="shared" si="726"/>
        <v/>
      </c>
      <c r="DX435" s="1281" t="str">
        <f t="shared" si="727"/>
        <v/>
      </c>
      <c r="DY435" s="1281" t="str">
        <f t="shared" si="728"/>
        <v/>
      </c>
      <c r="DZ435" s="1281" t="str">
        <f t="shared" si="729"/>
        <v/>
      </c>
      <c r="EA435" s="623" t="str">
        <f t="shared" si="730"/>
        <v/>
      </c>
      <c r="EB435" s="623" t="str">
        <f t="shared" si="731"/>
        <v/>
      </c>
      <c r="EC435" s="623" t="str">
        <f t="shared" si="732"/>
        <v/>
      </c>
      <c r="ED435" s="623" t="str">
        <f t="shared" si="733"/>
        <v/>
      </c>
      <c r="EE435" s="623" t="str">
        <f t="shared" si="734"/>
        <v/>
      </c>
      <c r="EF435" s="623" t="str">
        <f t="shared" si="735"/>
        <v/>
      </c>
      <c r="EG435" s="623" t="str">
        <f t="shared" si="736"/>
        <v/>
      </c>
      <c r="EH435" s="623" t="str">
        <f t="shared" si="737"/>
        <v/>
      </c>
      <c r="EI435" s="623" t="str">
        <f t="shared" si="738"/>
        <v/>
      </c>
      <c r="EJ435" s="623" t="str">
        <f t="shared" si="739"/>
        <v/>
      </c>
      <c r="EK435" s="623" t="str">
        <f t="shared" si="740"/>
        <v/>
      </c>
      <c r="EL435" s="623" t="str">
        <f t="shared" si="741"/>
        <v/>
      </c>
    </row>
    <row r="436" spans="1:142">
      <c r="A436" s="7" t="str">
        <f>IF('Rent Roll_RedIQ 1'!B429&gt;0,'Rent Roll_RedIQ 1'!B429,"")</f>
        <v/>
      </c>
      <c r="B436" s="7" t="str">
        <f>IF('Rent Roll_RedIQ 1'!C429&gt;0,'Rent Roll_RedIQ 1'!C429,"")</f>
        <v/>
      </c>
      <c r="C436" s="614">
        <f>IF('Rent Roll_RedIQ 1'!K429&gt;0,'Rent Roll_RedIQ 1'!K429,0)</f>
        <v>0</v>
      </c>
      <c r="D436" s="615" t="str">
        <f>IF('Rent Roll_RedIQ 1'!J429&gt;0,'Rent Roll_RedIQ 1'!J429,"")</f>
        <v/>
      </c>
      <c r="E436" s="624" t="str">
        <f t="shared" si="649"/>
        <v/>
      </c>
      <c r="F436" s="194"/>
      <c r="G436" s="194"/>
      <c r="H436" s="616" t="str">
        <f t="shared" si="749"/>
        <v/>
      </c>
      <c r="I436" s="1200">
        <f>IF('Rent Roll_RedIQ 1'!S429&gt;0,'Rent Roll_RedIQ 1'!S429,Purchase_Date-1)</f>
        <v>45991</v>
      </c>
      <c r="J436" s="617" t="str">
        <f t="shared" si="750"/>
        <v/>
      </c>
      <c r="K436" s="1205">
        <f t="shared" si="751"/>
        <v>46356</v>
      </c>
      <c r="L436" s="618" t="str">
        <f t="shared" si="750"/>
        <v/>
      </c>
      <c r="M436" s="1208">
        <f t="shared" si="752"/>
        <v>46721</v>
      </c>
      <c r="N436" s="614" t="str">
        <f t="shared" si="650"/>
        <v/>
      </c>
      <c r="O436" s="614" t="str">
        <f t="shared" si="651"/>
        <v/>
      </c>
      <c r="P436" s="614" t="str">
        <f t="shared" si="652"/>
        <v/>
      </c>
      <c r="Q436" s="614" t="str">
        <f t="shared" si="653"/>
        <v/>
      </c>
      <c r="R436" s="614" t="str">
        <f t="shared" si="654"/>
        <v/>
      </c>
      <c r="S436" s="614" t="str">
        <f t="shared" si="655"/>
        <v/>
      </c>
      <c r="T436" s="614" t="str">
        <f t="shared" si="656"/>
        <v/>
      </c>
      <c r="U436" s="619"/>
      <c r="V436" s="614"/>
      <c r="W436" s="620" t="str">
        <f t="shared" si="766"/>
        <v/>
      </c>
      <c r="X436" s="620" t="str">
        <f t="shared" si="765"/>
        <v/>
      </c>
      <c r="Y436" s="620" t="str">
        <f t="shared" si="765"/>
        <v/>
      </c>
      <c r="Z436" s="620" t="str">
        <f t="shared" si="765"/>
        <v/>
      </c>
      <c r="AA436" s="620" t="str">
        <f t="shared" si="765"/>
        <v/>
      </c>
      <c r="AB436" s="620" t="str">
        <f t="shared" si="765"/>
        <v/>
      </c>
      <c r="AC436" s="620" t="str">
        <f t="shared" si="765"/>
        <v/>
      </c>
      <c r="AD436" s="620" t="str">
        <f t="shared" si="765"/>
        <v/>
      </c>
      <c r="AE436" s="620" t="str">
        <f t="shared" si="765"/>
        <v/>
      </c>
      <c r="AF436" s="620" t="str">
        <f t="shared" si="765"/>
        <v/>
      </c>
      <c r="AG436" s="620" t="str">
        <f t="shared" si="765"/>
        <v/>
      </c>
      <c r="AH436" s="620" t="str">
        <f t="shared" si="765"/>
        <v/>
      </c>
      <c r="AI436" s="621" t="str">
        <f t="shared" si="764"/>
        <v/>
      </c>
      <c r="AJ436" s="621" t="str">
        <f t="shared" si="762"/>
        <v/>
      </c>
      <c r="AK436" s="621" t="str">
        <f t="shared" si="762"/>
        <v/>
      </c>
      <c r="AL436" s="621" t="str">
        <f t="shared" si="762"/>
        <v/>
      </c>
      <c r="AM436" s="621" t="str">
        <f t="shared" si="762"/>
        <v/>
      </c>
      <c r="AN436" s="621" t="str">
        <f t="shared" si="762"/>
        <v/>
      </c>
      <c r="AO436" s="621" t="str">
        <f t="shared" si="762"/>
        <v/>
      </c>
      <c r="AP436" s="621" t="str">
        <f t="shared" si="762"/>
        <v/>
      </c>
      <c r="AQ436" s="621" t="str">
        <f t="shared" si="762"/>
        <v/>
      </c>
      <c r="AR436" s="621" t="str">
        <f t="shared" si="762"/>
        <v/>
      </c>
      <c r="AS436" s="621" t="str">
        <f t="shared" si="762"/>
        <v/>
      </c>
      <c r="AT436" s="621" t="str">
        <f t="shared" si="762"/>
        <v/>
      </c>
      <c r="AU436" s="622" t="str">
        <f t="shared" si="757"/>
        <v/>
      </c>
      <c r="AV436" s="622" t="str">
        <f t="shared" si="763"/>
        <v/>
      </c>
      <c r="AW436" s="622" t="str">
        <f t="shared" si="763"/>
        <v/>
      </c>
      <c r="AX436" s="622" t="str">
        <f t="shared" si="763"/>
        <v/>
      </c>
      <c r="AY436" s="622" t="str">
        <f t="shared" si="763"/>
        <v/>
      </c>
      <c r="AZ436" s="622" t="str">
        <f t="shared" si="763"/>
        <v/>
      </c>
      <c r="BA436" s="622" t="str">
        <f t="shared" si="763"/>
        <v/>
      </c>
      <c r="BB436" s="622" t="str">
        <f t="shared" si="763"/>
        <v/>
      </c>
      <c r="BC436" s="622" t="str">
        <f t="shared" si="763"/>
        <v/>
      </c>
      <c r="BD436" s="622" t="str">
        <f t="shared" si="763"/>
        <v/>
      </c>
      <c r="BE436" s="622" t="str">
        <f t="shared" si="763"/>
        <v/>
      </c>
      <c r="BF436" s="622" t="str">
        <f t="shared" si="763"/>
        <v/>
      </c>
      <c r="BG436" s="623" t="str">
        <f t="shared" si="658"/>
        <v/>
      </c>
      <c r="BH436" s="623" t="str">
        <f t="shared" si="659"/>
        <v/>
      </c>
      <c r="BI436" s="623" t="str">
        <f t="shared" si="660"/>
        <v/>
      </c>
      <c r="BJ436" s="623" t="str">
        <f t="shared" si="661"/>
        <v/>
      </c>
      <c r="BK436" s="623" t="str">
        <f t="shared" si="662"/>
        <v/>
      </c>
      <c r="BL436" s="623" t="str">
        <f t="shared" si="663"/>
        <v/>
      </c>
      <c r="BM436" s="623" t="str">
        <f t="shared" si="664"/>
        <v/>
      </c>
      <c r="BN436" s="623" t="str">
        <f t="shared" si="665"/>
        <v/>
      </c>
      <c r="BO436" s="623" t="str">
        <f t="shared" si="666"/>
        <v/>
      </c>
      <c r="BP436" s="623" t="str">
        <f t="shared" si="667"/>
        <v/>
      </c>
      <c r="BQ436" s="623" t="str">
        <f t="shared" si="668"/>
        <v/>
      </c>
      <c r="BR436" s="623" t="str">
        <f t="shared" si="669"/>
        <v/>
      </c>
      <c r="BS436" s="1281" t="str">
        <f t="shared" si="670"/>
        <v/>
      </c>
      <c r="BT436" s="1281" t="str">
        <f t="shared" si="671"/>
        <v/>
      </c>
      <c r="BU436" s="1281" t="str">
        <f t="shared" si="672"/>
        <v/>
      </c>
      <c r="BV436" s="1281" t="str">
        <f t="shared" si="673"/>
        <v/>
      </c>
      <c r="BW436" s="1281" t="str">
        <f t="shared" si="674"/>
        <v/>
      </c>
      <c r="BX436" s="1281" t="str">
        <f t="shared" si="675"/>
        <v/>
      </c>
      <c r="BY436" s="1281" t="str">
        <f t="shared" si="676"/>
        <v/>
      </c>
      <c r="BZ436" s="1281" t="str">
        <f t="shared" si="677"/>
        <v/>
      </c>
      <c r="CA436" s="1281" t="str">
        <f t="shared" si="678"/>
        <v/>
      </c>
      <c r="CB436" s="1281" t="str">
        <f t="shared" si="679"/>
        <v/>
      </c>
      <c r="CC436" s="1281" t="str">
        <f t="shared" si="680"/>
        <v/>
      </c>
      <c r="CD436" s="1281" t="str">
        <f t="shared" si="681"/>
        <v/>
      </c>
      <c r="CE436" s="623" t="str">
        <f t="shared" si="682"/>
        <v/>
      </c>
      <c r="CF436" s="623" t="str">
        <f t="shared" si="683"/>
        <v/>
      </c>
      <c r="CG436" s="623" t="str">
        <f t="shared" si="684"/>
        <v/>
      </c>
      <c r="CH436" s="623" t="str">
        <f t="shared" si="685"/>
        <v/>
      </c>
      <c r="CI436" s="623" t="str">
        <f t="shared" si="686"/>
        <v/>
      </c>
      <c r="CJ436" s="623" t="str">
        <f t="shared" si="687"/>
        <v/>
      </c>
      <c r="CK436" s="623" t="str">
        <f t="shared" si="688"/>
        <v/>
      </c>
      <c r="CL436" s="623" t="str">
        <f t="shared" si="689"/>
        <v/>
      </c>
      <c r="CM436" s="623" t="str">
        <f t="shared" si="690"/>
        <v/>
      </c>
      <c r="CN436" s="623" t="str">
        <f t="shared" si="691"/>
        <v/>
      </c>
      <c r="CO436" s="623" t="str">
        <f t="shared" si="692"/>
        <v/>
      </c>
      <c r="CP436" s="623" t="str">
        <f t="shared" si="693"/>
        <v/>
      </c>
      <c r="CQ436" s="1281" t="str">
        <f t="shared" si="694"/>
        <v/>
      </c>
      <c r="CR436" s="1281" t="str">
        <f t="shared" si="695"/>
        <v/>
      </c>
      <c r="CS436" s="1281" t="str">
        <f t="shared" si="696"/>
        <v/>
      </c>
      <c r="CT436" s="1281" t="str">
        <f t="shared" si="697"/>
        <v/>
      </c>
      <c r="CU436" s="1281" t="str">
        <f t="shared" si="698"/>
        <v/>
      </c>
      <c r="CV436" s="1281" t="str">
        <f t="shared" si="699"/>
        <v/>
      </c>
      <c r="CW436" s="1281" t="str">
        <f t="shared" si="700"/>
        <v/>
      </c>
      <c r="CX436" s="1281" t="str">
        <f t="shared" si="701"/>
        <v/>
      </c>
      <c r="CY436" s="1281" t="str">
        <f t="shared" si="702"/>
        <v/>
      </c>
      <c r="CZ436" s="1281" t="str">
        <f t="shared" si="703"/>
        <v/>
      </c>
      <c r="DA436" s="1281" t="str">
        <f t="shared" si="704"/>
        <v/>
      </c>
      <c r="DB436" s="1281" t="str">
        <f t="shared" si="705"/>
        <v/>
      </c>
      <c r="DC436" s="623" t="str">
        <f t="shared" si="706"/>
        <v/>
      </c>
      <c r="DD436" s="623" t="str">
        <f t="shared" si="707"/>
        <v/>
      </c>
      <c r="DE436" s="623" t="str">
        <f t="shared" si="708"/>
        <v/>
      </c>
      <c r="DF436" s="623" t="str">
        <f t="shared" si="709"/>
        <v/>
      </c>
      <c r="DG436" s="623" t="str">
        <f t="shared" si="710"/>
        <v/>
      </c>
      <c r="DH436" s="623" t="str">
        <f t="shared" si="711"/>
        <v/>
      </c>
      <c r="DI436" s="623" t="str">
        <f t="shared" si="712"/>
        <v/>
      </c>
      <c r="DJ436" s="623" t="str">
        <f t="shared" si="713"/>
        <v/>
      </c>
      <c r="DK436" s="623" t="str">
        <f t="shared" si="714"/>
        <v/>
      </c>
      <c r="DL436" s="623" t="str">
        <f t="shared" si="715"/>
        <v/>
      </c>
      <c r="DM436" s="623" t="str">
        <f t="shared" si="716"/>
        <v/>
      </c>
      <c r="DN436" s="623" t="str">
        <f t="shared" si="717"/>
        <v/>
      </c>
      <c r="DO436" s="1281" t="str">
        <f t="shared" si="718"/>
        <v/>
      </c>
      <c r="DP436" s="1281" t="str">
        <f t="shared" si="719"/>
        <v/>
      </c>
      <c r="DQ436" s="1281" t="str">
        <f t="shared" si="720"/>
        <v/>
      </c>
      <c r="DR436" s="1281" t="str">
        <f t="shared" si="721"/>
        <v/>
      </c>
      <c r="DS436" s="1281" t="str">
        <f t="shared" si="722"/>
        <v/>
      </c>
      <c r="DT436" s="1281" t="str">
        <f t="shared" si="723"/>
        <v/>
      </c>
      <c r="DU436" s="1281" t="str">
        <f t="shared" si="724"/>
        <v/>
      </c>
      <c r="DV436" s="1281" t="str">
        <f t="shared" si="725"/>
        <v/>
      </c>
      <c r="DW436" s="1281" t="str">
        <f t="shared" si="726"/>
        <v/>
      </c>
      <c r="DX436" s="1281" t="str">
        <f t="shared" si="727"/>
        <v/>
      </c>
      <c r="DY436" s="1281" t="str">
        <f t="shared" si="728"/>
        <v/>
      </c>
      <c r="DZ436" s="1281" t="str">
        <f t="shared" si="729"/>
        <v/>
      </c>
      <c r="EA436" s="623" t="str">
        <f t="shared" si="730"/>
        <v/>
      </c>
      <c r="EB436" s="623" t="str">
        <f t="shared" si="731"/>
        <v/>
      </c>
      <c r="EC436" s="623" t="str">
        <f t="shared" si="732"/>
        <v/>
      </c>
      <c r="ED436" s="623" t="str">
        <f t="shared" si="733"/>
        <v/>
      </c>
      <c r="EE436" s="623" t="str">
        <f t="shared" si="734"/>
        <v/>
      </c>
      <c r="EF436" s="623" t="str">
        <f t="shared" si="735"/>
        <v/>
      </c>
      <c r="EG436" s="623" t="str">
        <f t="shared" si="736"/>
        <v/>
      </c>
      <c r="EH436" s="623" t="str">
        <f t="shared" si="737"/>
        <v/>
      </c>
      <c r="EI436" s="623" t="str">
        <f t="shared" si="738"/>
        <v/>
      </c>
      <c r="EJ436" s="623" t="str">
        <f t="shared" si="739"/>
        <v/>
      </c>
      <c r="EK436" s="623" t="str">
        <f t="shared" si="740"/>
        <v/>
      </c>
      <c r="EL436" s="623" t="str">
        <f t="shared" si="741"/>
        <v/>
      </c>
    </row>
    <row r="437" spans="1:142">
      <c r="A437" s="7" t="str">
        <f>IF('Rent Roll_RedIQ 1'!B430&gt;0,'Rent Roll_RedIQ 1'!B430,"")</f>
        <v/>
      </c>
      <c r="B437" s="7" t="str">
        <f>IF('Rent Roll_RedIQ 1'!C430&gt;0,'Rent Roll_RedIQ 1'!C430,"")</f>
        <v/>
      </c>
      <c r="C437" s="614">
        <f>IF('Rent Roll_RedIQ 1'!K430&gt;0,'Rent Roll_RedIQ 1'!K430,0)</f>
        <v>0</v>
      </c>
      <c r="D437" s="615" t="str">
        <f>IF('Rent Roll_RedIQ 1'!J430&gt;0,'Rent Roll_RedIQ 1'!J430,"")</f>
        <v/>
      </c>
      <c r="E437" s="624" t="str">
        <f t="shared" si="649"/>
        <v/>
      </c>
      <c r="F437" s="194"/>
      <c r="G437" s="194"/>
      <c r="H437" s="616" t="str">
        <f t="shared" si="749"/>
        <v/>
      </c>
      <c r="I437" s="1200">
        <f>IF('Rent Roll_RedIQ 1'!S430&gt;0,'Rent Roll_RedIQ 1'!S430,Purchase_Date-1)</f>
        <v>45991</v>
      </c>
      <c r="J437" s="617" t="str">
        <f t="shared" si="750"/>
        <v/>
      </c>
      <c r="K437" s="1205">
        <f t="shared" si="751"/>
        <v>46356</v>
      </c>
      <c r="L437" s="618" t="str">
        <f t="shared" si="750"/>
        <v/>
      </c>
      <c r="M437" s="1208">
        <f t="shared" si="752"/>
        <v>46721</v>
      </c>
      <c r="N437" s="614" t="str">
        <f t="shared" si="650"/>
        <v/>
      </c>
      <c r="O437" s="614" t="str">
        <f t="shared" si="651"/>
        <v/>
      </c>
      <c r="P437" s="614" t="str">
        <f t="shared" si="652"/>
        <v/>
      </c>
      <c r="Q437" s="614" t="str">
        <f t="shared" si="653"/>
        <v/>
      </c>
      <c r="R437" s="614" t="str">
        <f t="shared" si="654"/>
        <v/>
      </c>
      <c r="S437" s="614" t="str">
        <f t="shared" si="655"/>
        <v/>
      </c>
      <c r="T437" s="614" t="str">
        <f t="shared" si="656"/>
        <v/>
      </c>
      <c r="U437" s="619"/>
      <c r="V437" s="614"/>
      <c r="W437" s="620" t="str">
        <f t="shared" si="766"/>
        <v/>
      </c>
      <c r="X437" s="620" t="str">
        <f t="shared" si="765"/>
        <v/>
      </c>
      <c r="Y437" s="620" t="str">
        <f t="shared" si="765"/>
        <v/>
      </c>
      <c r="Z437" s="620" t="str">
        <f t="shared" si="765"/>
        <v/>
      </c>
      <c r="AA437" s="620" t="str">
        <f t="shared" si="765"/>
        <v/>
      </c>
      <c r="AB437" s="620" t="str">
        <f t="shared" si="765"/>
        <v/>
      </c>
      <c r="AC437" s="620" t="str">
        <f t="shared" si="765"/>
        <v/>
      </c>
      <c r="AD437" s="620" t="str">
        <f t="shared" si="765"/>
        <v/>
      </c>
      <c r="AE437" s="620" t="str">
        <f t="shared" si="765"/>
        <v/>
      </c>
      <c r="AF437" s="620" t="str">
        <f t="shared" si="765"/>
        <v/>
      </c>
      <c r="AG437" s="620" t="str">
        <f t="shared" si="765"/>
        <v/>
      </c>
      <c r="AH437" s="620" t="str">
        <f t="shared" si="765"/>
        <v/>
      </c>
      <c r="AI437" s="621" t="str">
        <f t="shared" si="764"/>
        <v/>
      </c>
      <c r="AJ437" s="621" t="str">
        <f t="shared" si="762"/>
        <v/>
      </c>
      <c r="AK437" s="621" t="str">
        <f t="shared" si="762"/>
        <v/>
      </c>
      <c r="AL437" s="621" t="str">
        <f t="shared" si="762"/>
        <v/>
      </c>
      <c r="AM437" s="621" t="str">
        <f t="shared" si="762"/>
        <v/>
      </c>
      <c r="AN437" s="621" t="str">
        <f t="shared" si="762"/>
        <v/>
      </c>
      <c r="AO437" s="621" t="str">
        <f t="shared" si="762"/>
        <v/>
      </c>
      <c r="AP437" s="621" t="str">
        <f t="shared" si="762"/>
        <v/>
      </c>
      <c r="AQ437" s="621" t="str">
        <f t="shared" si="762"/>
        <v/>
      </c>
      <c r="AR437" s="621" t="str">
        <f t="shared" si="762"/>
        <v/>
      </c>
      <c r="AS437" s="621" t="str">
        <f t="shared" si="762"/>
        <v/>
      </c>
      <c r="AT437" s="621" t="str">
        <f t="shared" si="762"/>
        <v/>
      </c>
      <c r="AU437" s="622" t="str">
        <f t="shared" si="757"/>
        <v/>
      </c>
      <c r="AV437" s="622" t="str">
        <f t="shared" si="763"/>
        <v/>
      </c>
      <c r="AW437" s="622" t="str">
        <f t="shared" si="763"/>
        <v/>
      </c>
      <c r="AX437" s="622" t="str">
        <f t="shared" si="763"/>
        <v/>
      </c>
      <c r="AY437" s="622" t="str">
        <f t="shared" si="763"/>
        <v/>
      </c>
      <c r="AZ437" s="622" t="str">
        <f t="shared" si="763"/>
        <v/>
      </c>
      <c r="BA437" s="622" t="str">
        <f t="shared" si="763"/>
        <v/>
      </c>
      <c r="BB437" s="622" t="str">
        <f t="shared" si="763"/>
        <v/>
      </c>
      <c r="BC437" s="622" t="str">
        <f t="shared" si="763"/>
        <v/>
      </c>
      <c r="BD437" s="622" t="str">
        <f t="shared" si="763"/>
        <v/>
      </c>
      <c r="BE437" s="622" t="str">
        <f t="shared" si="763"/>
        <v/>
      </c>
      <c r="BF437" s="622" t="str">
        <f t="shared" si="763"/>
        <v/>
      </c>
      <c r="BG437" s="623" t="str">
        <f t="shared" si="658"/>
        <v/>
      </c>
      <c r="BH437" s="623" t="str">
        <f t="shared" si="659"/>
        <v/>
      </c>
      <c r="BI437" s="623" t="str">
        <f t="shared" si="660"/>
        <v/>
      </c>
      <c r="BJ437" s="623" t="str">
        <f t="shared" si="661"/>
        <v/>
      </c>
      <c r="BK437" s="623" t="str">
        <f t="shared" si="662"/>
        <v/>
      </c>
      <c r="BL437" s="623" t="str">
        <f t="shared" si="663"/>
        <v/>
      </c>
      <c r="BM437" s="623" t="str">
        <f t="shared" si="664"/>
        <v/>
      </c>
      <c r="BN437" s="623" t="str">
        <f t="shared" si="665"/>
        <v/>
      </c>
      <c r="BO437" s="623" t="str">
        <f t="shared" si="666"/>
        <v/>
      </c>
      <c r="BP437" s="623" t="str">
        <f t="shared" si="667"/>
        <v/>
      </c>
      <c r="BQ437" s="623" t="str">
        <f t="shared" si="668"/>
        <v/>
      </c>
      <c r="BR437" s="623" t="str">
        <f t="shared" si="669"/>
        <v/>
      </c>
      <c r="BS437" s="1281" t="str">
        <f t="shared" si="670"/>
        <v/>
      </c>
      <c r="BT437" s="1281" t="str">
        <f t="shared" si="671"/>
        <v/>
      </c>
      <c r="BU437" s="1281" t="str">
        <f t="shared" si="672"/>
        <v/>
      </c>
      <c r="BV437" s="1281" t="str">
        <f t="shared" si="673"/>
        <v/>
      </c>
      <c r="BW437" s="1281" t="str">
        <f t="shared" si="674"/>
        <v/>
      </c>
      <c r="BX437" s="1281" t="str">
        <f t="shared" si="675"/>
        <v/>
      </c>
      <c r="BY437" s="1281" t="str">
        <f t="shared" si="676"/>
        <v/>
      </c>
      <c r="BZ437" s="1281" t="str">
        <f t="shared" si="677"/>
        <v/>
      </c>
      <c r="CA437" s="1281" t="str">
        <f t="shared" si="678"/>
        <v/>
      </c>
      <c r="CB437" s="1281" t="str">
        <f t="shared" si="679"/>
        <v/>
      </c>
      <c r="CC437" s="1281" t="str">
        <f t="shared" si="680"/>
        <v/>
      </c>
      <c r="CD437" s="1281" t="str">
        <f t="shared" si="681"/>
        <v/>
      </c>
      <c r="CE437" s="623" t="str">
        <f t="shared" si="682"/>
        <v/>
      </c>
      <c r="CF437" s="623" t="str">
        <f t="shared" si="683"/>
        <v/>
      </c>
      <c r="CG437" s="623" t="str">
        <f t="shared" si="684"/>
        <v/>
      </c>
      <c r="CH437" s="623" t="str">
        <f t="shared" si="685"/>
        <v/>
      </c>
      <c r="CI437" s="623" t="str">
        <f t="shared" si="686"/>
        <v/>
      </c>
      <c r="CJ437" s="623" t="str">
        <f t="shared" si="687"/>
        <v/>
      </c>
      <c r="CK437" s="623" t="str">
        <f t="shared" si="688"/>
        <v/>
      </c>
      <c r="CL437" s="623" t="str">
        <f t="shared" si="689"/>
        <v/>
      </c>
      <c r="CM437" s="623" t="str">
        <f t="shared" si="690"/>
        <v/>
      </c>
      <c r="CN437" s="623" t="str">
        <f t="shared" si="691"/>
        <v/>
      </c>
      <c r="CO437" s="623" t="str">
        <f t="shared" si="692"/>
        <v/>
      </c>
      <c r="CP437" s="623" t="str">
        <f t="shared" si="693"/>
        <v/>
      </c>
      <c r="CQ437" s="1281" t="str">
        <f t="shared" si="694"/>
        <v/>
      </c>
      <c r="CR437" s="1281" t="str">
        <f t="shared" si="695"/>
        <v/>
      </c>
      <c r="CS437" s="1281" t="str">
        <f t="shared" si="696"/>
        <v/>
      </c>
      <c r="CT437" s="1281" t="str">
        <f t="shared" si="697"/>
        <v/>
      </c>
      <c r="CU437" s="1281" t="str">
        <f t="shared" si="698"/>
        <v/>
      </c>
      <c r="CV437" s="1281" t="str">
        <f t="shared" si="699"/>
        <v/>
      </c>
      <c r="CW437" s="1281" t="str">
        <f t="shared" si="700"/>
        <v/>
      </c>
      <c r="CX437" s="1281" t="str">
        <f t="shared" si="701"/>
        <v/>
      </c>
      <c r="CY437" s="1281" t="str">
        <f t="shared" si="702"/>
        <v/>
      </c>
      <c r="CZ437" s="1281" t="str">
        <f t="shared" si="703"/>
        <v/>
      </c>
      <c r="DA437" s="1281" t="str">
        <f t="shared" si="704"/>
        <v/>
      </c>
      <c r="DB437" s="1281" t="str">
        <f t="shared" si="705"/>
        <v/>
      </c>
      <c r="DC437" s="623" t="str">
        <f t="shared" si="706"/>
        <v/>
      </c>
      <c r="DD437" s="623" t="str">
        <f t="shared" si="707"/>
        <v/>
      </c>
      <c r="DE437" s="623" t="str">
        <f t="shared" si="708"/>
        <v/>
      </c>
      <c r="DF437" s="623" t="str">
        <f t="shared" si="709"/>
        <v/>
      </c>
      <c r="DG437" s="623" t="str">
        <f t="shared" si="710"/>
        <v/>
      </c>
      <c r="DH437" s="623" t="str">
        <f t="shared" si="711"/>
        <v/>
      </c>
      <c r="DI437" s="623" t="str">
        <f t="shared" si="712"/>
        <v/>
      </c>
      <c r="DJ437" s="623" t="str">
        <f t="shared" si="713"/>
        <v/>
      </c>
      <c r="DK437" s="623" t="str">
        <f t="shared" si="714"/>
        <v/>
      </c>
      <c r="DL437" s="623" t="str">
        <f t="shared" si="715"/>
        <v/>
      </c>
      <c r="DM437" s="623" t="str">
        <f t="shared" si="716"/>
        <v/>
      </c>
      <c r="DN437" s="623" t="str">
        <f t="shared" si="717"/>
        <v/>
      </c>
      <c r="DO437" s="1281" t="str">
        <f t="shared" si="718"/>
        <v/>
      </c>
      <c r="DP437" s="1281" t="str">
        <f t="shared" si="719"/>
        <v/>
      </c>
      <c r="DQ437" s="1281" t="str">
        <f t="shared" si="720"/>
        <v/>
      </c>
      <c r="DR437" s="1281" t="str">
        <f t="shared" si="721"/>
        <v/>
      </c>
      <c r="DS437" s="1281" t="str">
        <f t="shared" si="722"/>
        <v/>
      </c>
      <c r="DT437" s="1281" t="str">
        <f t="shared" si="723"/>
        <v/>
      </c>
      <c r="DU437" s="1281" t="str">
        <f t="shared" si="724"/>
        <v/>
      </c>
      <c r="DV437" s="1281" t="str">
        <f t="shared" si="725"/>
        <v/>
      </c>
      <c r="DW437" s="1281" t="str">
        <f t="shared" si="726"/>
        <v/>
      </c>
      <c r="DX437" s="1281" t="str">
        <f t="shared" si="727"/>
        <v/>
      </c>
      <c r="DY437" s="1281" t="str">
        <f t="shared" si="728"/>
        <v/>
      </c>
      <c r="DZ437" s="1281" t="str">
        <f t="shared" si="729"/>
        <v/>
      </c>
      <c r="EA437" s="623" t="str">
        <f t="shared" si="730"/>
        <v/>
      </c>
      <c r="EB437" s="623" t="str">
        <f t="shared" si="731"/>
        <v/>
      </c>
      <c r="EC437" s="623" t="str">
        <f t="shared" si="732"/>
        <v/>
      </c>
      <c r="ED437" s="623" t="str">
        <f t="shared" si="733"/>
        <v/>
      </c>
      <c r="EE437" s="623" t="str">
        <f t="shared" si="734"/>
        <v/>
      </c>
      <c r="EF437" s="623" t="str">
        <f t="shared" si="735"/>
        <v/>
      </c>
      <c r="EG437" s="623" t="str">
        <f t="shared" si="736"/>
        <v/>
      </c>
      <c r="EH437" s="623" t="str">
        <f t="shared" si="737"/>
        <v/>
      </c>
      <c r="EI437" s="623" t="str">
        <f t="shared" si="738"/>
        <v/>
      </c>
      <c r="EJ437" s="623" t="str">
        <f t="shared" si="739"/>
        <v/>
      </c>
      <c r="EK437" s="623" t="str">
        <f t="shared" si="740"/>
        <v/>
      </c>
      <c r="EL437" s="623" t="str">
        <f t="shared" si="741"/>
        <v/>
      </c>
    </row>
    <row r="438" spans="1:142">
      <c r="A438" s="7" t="str">
        <f>IF('Rent Roll_RedIQ 1'!B431&gt;0,'Rent Roll_RedIQ 1'!B431,"")</f>
        <v/>
      </c>
      <c r="B438" s="7" t="str">
        <f>IF('Rent Roll_RedIQ 1'!C431&gt;0,'Rent Roll_RedIQ 1'!C431,"")</f>
        <v/>
      </c>
      <c r="C438" s="614">
        <f>IF('Rent Roll_RedIQ 1'!K431&gt;0,'Rent Roll_RedIQ 1'!K431,0)</f>
        <v>0</v>
      </c>
      <c r="D438" s="615" t="str">
        <f>IF('Rent Roll_RedIQ 1'!J431&gt;0,'Rent Roll_RedIQ 1'!J431,"")</f>
        <v/>
      </c>
      <c r="E438" s="624" t="str">
        <f t="shared" ref="E438:E500" si="767">IFERROR(IF(C438&gt;0,D438/C438-1,""),"")</f>
        <v/>
      </c>
      <c r="F438" s="194"/>
      <c r="G438" s="194"/>
      <c r="H438" s="616" t="str">
        <f t="shared" si="749"/>
        <v/>
      </c>
      <c r="I438" s="1200">
        <f>IF('Rent Roll_RedIQ 1'!S431&gt;0,'Rent Roll_RedIQ 1'!S431,Purchase_Date-1)</f>
        <v>45991</v>
      </c>
      <c r="J438" s="617" t="str">
        <f t="shared" si="750"/>
        <v/>
      </c>
      <c r="K438" s="1205">
        <f t="shared" si="751"/>
        <v>46356</v>
      </c>
      <c r="L438" s="618" t="str">
        <f t="shared" si="750"/>
        <v/>
      </c>
      <c r="M438" s="1208">
        <f t="shared" si="752"/>
        <v>46721</v>
      </c>
      <c r="N438" s="614" t="str">
        <f t="shared" ref="N438:N500" si="768">IFERROR(AVERAGE(AU438:BF438),"")</f>
        <v/>
      </c>
      <c r="O438" s="614" t="str">
        <f t="shared" ref="O438:O500" si="769">IFERROR(AVERAGE(BG438:BR438),"")</f>
        <v/>
      </c>
      <c r="P438" s="614" t="str">
        <f t="shared" ref="P438:P500" si="770">IFERROR(AVERAGE(BS438:CD438),"")</f>
        <v/>
      </c>
      <c r="Q438" s="614" t="str">
        <f t="shared" ref="Q438:Q500" si="771">IFERROR(AVERAGE(CE438:CP438),"")</f>
        <v/>
      </c>
      <c r="R438" s="614" t="str">
        <f t="shared" ref="R438:R500" si="772">IFERROR(AVERAGE(CQ438:DB438),"")</f>
        <v/>
      </c>
      <c r="S438" s="614" t="str">
        <f t="shared" ref="S438:S500" si="773">IFERROR(AVERAGE(DC438:DN438),"")</f>
        <v/>
      </c>
      <c r="T438" s="614" t="str">
        <f t="shared" ref="T438:T500" si="774">IFERROR(AVERAGE(DO438:DZ438),"")</f>
        <v/>
      </c>
      <c r="U438" s="619"/>
      <c r="V438" s="614"/>
      <c r="W438" s="620" t="str">
        <f t="shared" si="766"/>
        <v/>
      </c>
      <c r="X438" s="620" t="str">
        <f t="shared" si="765"/>
        <v/>
      </c>
      <c r="Y438" s="620" t="str">
        <f t="shared" si="765"/>
        <v/>
      </c>
      <c r="Z438" s="620" t="str">
        <f t="shared" si="765"/>
        <v/>
      </c>
      <c r="AA438" s="620" t="str">
        <f t="shared" si="765"/>
        <v/>
      </c>
      <c r="AB438" s="620" t="str">
        <f t="shared" si="765"/>
        <v/>
      </c>
      <c r="AC438" s="620" t="str">
        <f t="shared" si="765"/>
        <v/>
      </c>
      <c r="AD438" s="620" t="str">
        <f t="shared" si="765"/>
        <v/>
      </c>
      <c r="AE438" s="620" t="str">
        <f t="shared" si="765"/>
        <v/>
      </c>
      <c r="AF438" s="620" t="str">
        <f t="shared" si="765"/>
        <v/>
      </c>
      <c r="AG438" s="620" t="str">
        <f t="shared" si="765"/>
        <v/>
      </c>
      <c r="AH438" s="620" t="str">
        <f t="shared" si="765"/>
        <v/>
      </c>
      <c r="AI438" s="621" t="str">
        <f t="shared" si="764"/>
        <v/>
      </c>
      <c r="AJ438" s="621" t="str">
        <f t="shared" si="762"/>
        <v/>
      </c>
      <c r="AK438" s="621" t="str">
        <f t="shared" si="762"/>
        <v/>
      </c>
      <c r="AL438" s="621" t="str">
        <f t="shared" si="762"/>
        <v/>
      </c>
      <c r="AM438" s="621" t="str">
        <f t="shared" si="762"/>
        <v/>
      </c>
      <c r="AN438" s="621" t="str">
        <f t="shared" si="762"/>
        <v/>
      </c>
      <c r="AO438" s="621" t="str">
        <f t="shared" si="762"/>
        <v/>
      </c>
      <c r="AP438" s="621" t="str">
        <f t="shared" si="762"/>
        <v/>
      </c>
      <c r="AQ438" s="621" t="str">
        <f t="shared" si="762"/>
        <v/>
      </c>
      <c r="AR438" s="621" t="str">
        <f t="shared" si="762"/>
        <v/>
      </c>
      <c r="AS438" s="621" t="str">
        <f t="shared" si="762"/>
        <v/>
      </c>
      <c r="AT438" s="621" t="str">
        <f t="shared" si="762"/>
        <v/>
      </c>
      <c r="AU438" s="622" t="str">
        <f t="shared" si="757"/>
        <v/>
      </c>
      <c r="AV438" s="622" t="str">
        <f t="shared" si="763"/>
        <v/>
      </c>
      <c r="AW438" s="622" t="str">
        <f t="shared" si="763"/>
        <v/>
      </c>
      <c r="AX438" s="622" t="str">
        <f t="shared" si="763"/>
        <v/>
      </c>
      <c r="AY438" s="622" t="str">
        <f t="shared" si="763"/>
        <v/>
      </c>
      <c r="AZ438" s="622" t="str">
        <f t="shared" si="763"/>
        <v/>
      </c>
      <c r="BA438" s="622" t="str">
        <f t="shared" si="763"/>
        <v/>
      </c>
      <c r="BB438" s="622" t="str">
        <f t="shared" si="763"/>
        <v/>
      </c>
      <c r="BC438" s="622" t="str">
        <f t="shared" si="763"/>
        <v/>
      </c>
      <c r="BD438" s="622" t="str">
        <f t="shared" si="763"/>
        <v/>
      </c>
      <c r="BE438" s="622" t="str">
        <f t="shared" si="763"/>
        <v/>
      </c>
      <c r="BF438" s="622" t="str">
        <f t="shared" si="763"/>
        <v/>
      </c>
      <c r="BG438" s="623" t="str">
        <f t="shared" ref="BG438:BG500" si="775">IFERROR((($N438*(1+$N$10)-$N438)/6.5)+N438,"")</f>
        <v/>
      </c>
      <c r="BH438" s="623" t="str">
        <f t="shared" ref="BH438:BH500" si="776">IFERROR((($N438*(1+$N$10)-$N438)/6.5)+BG438,"")</f>
        <v/>
      </c>
      <c r="BI438" s="623" t="str">
        <f t="shared" ref="BI438:BI500" si="777">IFERROR((($N438*(1+$N$10)-$N438)/6.5)+BH438,"")</f>
        <v/>
      </c>
      <c r="BJ438" s="623" t="str">
        <f t="shared" ref="BJ438:BJ500" si="778">IFERROR((($N438*(1+$N$10)-$N438)/6.5)+BI438,"")</f>
        <v/>
      </c>
      <c r="BK438" s="623" t="str">
        <f t="shared" ref="BK438:BK500" si="779">IFERROR((($N438*(1+$N$10)-$N438)/6.5)+BJ438,"")</f>
        <v/>
      </c>
      <c r="BL438" s="623" t="str">
        <f t="shared" ref="BL438:BL500" si="780">IFERROR((($N438*(1+$N$10)-$N438)/6.5)+BK438,"")</f>
        <v/>
      </c>
      <c r="BM438" s="623" t="str">
        <f t="shared" ref="BM438:BM500" si="781">IFERROR((($N438*(1+$N$10)-$N438)/6.5)+BL438,"")</f>
        <v/>
      </c>
      <c r="BN438" s="623" t="str">
        <f t="shared" ref="BN438:BN500" si="782">IFERROR((($N438*(1+$N$10)-$N438)/6.5)+BM438,"")</f>
        <v/>
      </c>
      <c r="BO438" s="623" t="str">
        <f t="shared" ref="BO438:BO500" si="783">IFERROR((($N438*(1+$N$10)-$N438)/6.5)+BN438,"")</f>
        <v/>
      </c>
      <c r="BP438" s="623" t="str">
        <f t="shared" ref="BP438:BP500" si="784">IFERROR((($N438*(1+$N$10)-$N438)/6.5)+BO438,"")</f>
        <v/>
      </c>
      <c r="BQ438" s="623" t="str">
        <f t="shared" ref="BQ438:BQ500" si="785">IFERROR((($N438*(1+$N$10)-$N438)/6.5)+BP438,"")</f>
        <v/>
      </c>
      <c r="BR438" s="623" t="str">
        <f t="shared" ref="BR438:BR500" si="786">IFERROR((($N438*(1+$N$10)-$N438)/6.5)+BQ438,"")</f>
        <v/>
      </c>
      <c r="BS438" s="1281" t="str">
        <f t="shared" ref="BS438:BS500" si="787">IFERROR((($O438*(1+$O$10)-$O438)/6.5)+O438,"")</f>
        <v/>
      </c>
      <c r="BT438" s="1281" t="str">
        <f t="shared" ref="BT438:BT500" si="788">IFERROR((($O438*(1+$O$10)-$O438)/6.5)+BS438,"")</f>
        <v/>
      </c>
      <c r="BU438" s="1281" t="str">
        <f t="shared" ref="BU438:BU500" si="789">IFERROR((($O438*(1+$O$10)-$O438)/6.5)+BT438,"")</f>
        <v/>
      </c>
      <c r="BV438" s="1281" t="str">
        <f t="shared" ref="BV438:BV500" si="790">IFERROR((($O438*(1+$O$10)-$O438)/6.5)+BU438,"")</f>
        <v/>
      </c>
      <c r="BW438" s="1281" t="str">
        <f t="shared" ref="BW438:BW500" si="791">IFERROR((($O438*(1+$O$10)-$O438)/6.5)+BV438,"")</f>
        <v/>
      </c>
      <c r="BX438" s="1281" t="str">
        <f t="shared" ref="BX438:BX500" si="792">IFERROR((($O438*(1+$O$10)-$O438)/6.5)+BW438,"")</f>
        <v/>
      </c>
      <c r="BY438" s="1281" t="str">
        <f t="shared" ref="BY438:BY500" si="793">IFERROR((($O438*(1+$O$10)-$O438)/6.5)+BX438,"")</f>
        <v/>
      </c>
      <c r="BZ438" s="1281" t="str">
        <f t="shared" ref="BZ438:BZ500" si="794">IFERROR((($O438*(1+$O$10)-$O438)/6.5)+BY438,"")</f>
        <v/>
      </c>
      <c r="CA438" s="1281" t="str">
        <f t="shared" ref="CA438:CA500" si="795">IFERROR((($O438*(1+$O$10)-$O438)/6.5)+BZ438,"")</f>
        <v/>
      </c>
      <c r="CB438" s="1281" t="str">
        <f t="shared" ref="CB438:CB500" si="796">IFERROR((($O438*(1+$O$10)-$O438)/6.5)+CA438,"")</f>
        <v/>
      </c>
      <c r="CC438" s="1281" t="str">
        <f t="shared" ref="CC438:CC500" si="797">IFERROR((($O438*(1+$O$10)-$O438)/6.5)+CB438,"")</f>
        <v/>
      </c>
      <c r="CD438" s="1281" t="str">
        <f t="shared" ref="CD438:CD500" si="798">IFERROR((($O438*(1+$O$10)-$O438)/6.5)+CC438,"")</f>
        <v/>
      </c>
      <c r="CE438" s="623" t="str">
        <f t="shared" ref="CE438:CE500" si="799">IFERROR((($P438*(1+$P$10)-$P438)/6.5)+P438,"")</f>
        <v/>
      </c>
      <c r="CF438" s="623" t="str">
        <f t="shared" ref="CF438:CF500" si="800">IFERROR((($P438*(1+$P$10)-$P438)/6.5)+CE438,"")</f>
        <v/>
      </c>
      <c r="CG438" s="623" t="str">
        <f t="shared" ref="CG438:CG500" si="801">IFERROR((($P438*(1+$P$10)-$P438)/6.5)+CF438,"")</f>
        <v/>
      </c>
      <c r="CH438" s="623" t="str">
        <f t="shared" ref="CH438:CH500" si="802">IFERROR((($P438*(1+$P$10)-$P438)/6.5)+CG438,"")</f>
        <v/>
      </c>
      <c r="CI438" s="623" t="str">
        <f t="shared" ref="CI438:CI500" si="803">IFERROR((($P438*(1+$P$10)-$P438)/6.5)+CH438,"")</f>
        <v/>
      </c>
      <c r="CJ438" s="623" t="str">
        <f t="shared" ref="CJ438:CJ500" si="804">IFERROR((($P438*(1+$P$10)-$P438)/6.5)+CI438,"")</f>
        <v/>
      </c>
      <c r="CK438" s="623" t="str">
        <f t="shared" ref="CK438:CK500" si="805">IFERROR((($P438*(1+$P$10)-$P438)/6.5)+CJ438,"")</f>
        <v/>
      </c>
      <c r="CL438" s="623" t="str">
        <f t="shared" ref="CL438:CL500" si="806">IFERROR((($P438*(1+$P$10)-$P438)/6.5)+CK438,"")</f>
        <v/>
      </c>
      <c r="CM438" s="623" t="str">
        <f t="shared" ref="CM438:CM500" si="807">IFERROR((($P438*(1+$P$10)-$P438)/6.5)+CL438,"")</f>
        <v/>
      </c>
      <c r="CN438" s="623" t="str">
        <f t="shared" ref="CN438:CN500" si="808">IFERROR((($P438*(1+$P$10)-$P438)/6.5)+CM438,"")</f>
        <v/>
      </c>
      <c r="CO438" s="623" t="str">
        <f t="shared" ref="CO438:CO500" si="809">IFERROR((($P438*(1+$P$10)-$P438)/6.5)+CN438,"")</f>
        <v/>
      </c>
      <c r="CP438" s="623" t="str">
        <f t="shared" ref="CP438:CP500" si="810">IFERROR((($P438*(1+$P$10)-$P438)/6.5)+CO438,"")</f>
        <v/>
      </c>
      <c r="CQ438" s="1281" t="str">
        <f t="shared" ref="CQ438:CQ500" si="811">IFERROR((($Q438*(1+$Q$10)-$Q438)/6.5)+Q438,"")</f>
        <v/>
      </c>
      <c r="CR438" s="1281" t="str">
        <f t="shared" ref="CR438:CR500" si="812">IFERROR((($Q438*(1+$Q$10)-$Q438)/6.5)+CQ438,"")</f>
        <v/>
      </c>
      <c r="CS438" s="1281" t="str">
        <f t="shared" ref="CS438:CS500" si="813">IFERROR((($Q438*(1+$Q$10)-$Q438)/6.5)+CR438,"")</f>
        <v/>
      </c>
      <c r="CT438" s="1281" t="str">
        <f t="shared" ref="CT438:CT500" si="814">IFERROR((($Q438*(1+$Q$10)-$Q438)/6.5)+CS438,"")</f>
        <v/>
      </c>
      <c r="CU438" s="1281" t="str">
        <f t="shared" ref="CU438:CU500" si="815">IFERROR((($Q438*(1+$Q$10)-$Q438)/6.5)+CT438,"")</f>
        <v/>
      </c>
      <c r="CV438" s="1281" t="str">
        <f t="shared" ref="CV438:CV500" si="816">IFERROR((($Q438*(1+$Q$10)-$Q438)/6.5)+CU438,"")</f>
        <v/>
      </c>
      <c r="CW438" s="1281" t="str">
        <f t="shared" ref="CW438:CW500" si="817">IFERROR((($Q438*(1+$Q$10)-$Q438)/6.5)+CV438,"")</f>
        <v/>
      </c>
      <c r="CX438" s="1281" t="str">
        <f t="shared" ref="CX438:CX500" si="818">IFERROR((($Q438*(1+$Q$10)-$Q438)/6.5)+CW438,"")</f>
        <v/>
      </c>
      <c r="CY438" s="1281" t="str">
        <f t="shared" ref="CY438:CY500" si="819">IFERROR((($Q438*(1+$Q$10)-$Q438)/6.5)+CX438,"")</f>
        <v/>
      </c>
      <c r="CZ438" s="1281" t="str">
        <f t="shared" ref="CZ438:CZ500" si="820">IFERROR((($Q438*(1+$Q$10)-$Q438)/6.5)+CY438,"")</f>
        <v/>
      </c>
      <c r="DA438" s="1281" t="str">
        <f t="shared" ref="DA438:DA500" si="821">IFERROR((($Q438*(1+$Q$10)-$Q438)/6.5)+CZ438,"")</f>
        <v/>
      </c>
      <c r="DB438" s="1281" t="str">
        <f t="shared" ref="DB438:DB500" si="822">IFERROR((($Q438*(1+$Q$10)-$Q438)/6.5)+DA438,"")</f>
        <v/>
      </c>
      <c r="DC438" s="623" t="str">
        <f t="shared" ref="DC438:DC500" si="823">IFERROR((($R438*(1+$R$10)-$R438)/6.5)+R438,"")</f>
        <v/>
      </c>
      <c r="DD438" s="623" t="str">
        <f t="shared" ref="DD438:DD500" si="824">IFERROR((($R438*(1+$R$10)-$R438)/6.5)+DC438,"")</f>
        <v/>
      </c>
      <c r="DE438" s="623" t="str">
        <f t="shared" ref="DE438:DE500" si="825">IFERROR((($R438*(1+$R$10)-$R438)/6.5)+DD438,"")</f>
        <v/>
      </c>
      <c r="DF438" s="623" t="str">
        <f t="shared" ref="DF438:DF500" si="826">IFERROR((($R438*(1+$R$10)-$R438)/6.5)+DE438,"")</f>
        <v/>
      </c>
      <c r="DG438" s="623" t="str">
        <f t="shared" ref="DG438:DG500" si="827">IFERROR((($R438*(1+$R$10)-$R438)/6.5)+DF438,"")</f>
        <v/>
      </c>
      <c r="DH438" s="623" t="str">
        <f t="shared" ref="DH438:DH500" si="828">IFERROR((($R438*(1+$R$10)-$R438)/6.5)+DG438,"")</f>
        <v/>
      </c>
      <c r="DI438" s="623" t="str">
        <f t="shared" ref="DI438:DI500" si="829">IFERROR((($R438*(1+$R$10)-$R438)/6.5)+DH438,"")</f>
        <v/>
      </c>
      <c r="DJ438" s="623" t="str">
        <f t="shared" ref="DJ438:DJ500" si="830">IFERROR((($R438*(1+$R$10)-$R438)/6.5)+DI438,"")</f>
        <v/>
      </c>
      <c r="DK438" s="623" t="str">
        <f t="shared" ref="DK438:DK500" si="831">IFERROR((($R438*(1+$R$10)-$R438)/6.5)+DJ438,"")</f>
        <v/>
      </c>
      <c r="DL438" s="623" t="str">
        <f t="shared" ref="DL438:DL500" si="832">IFERROR((($R438*(1+$R$10)-$R438)/6.5)+DK438,"")</f>
        <v/>
      </c>
      <c r="DM438" s="623" t="str">
        <f t="shared" ref="DM438:DM500" si="833">IFERROR((($R438*(1+$R$10)-$R438)/6.5)+DL438,"")</f>
        <v/>
      </c>
      <c r="DN438" s="623" t="str">
        <f t="shared" ref="DN438:DN500" si="834">IFERROR((($R438*(1+$R$10)-$R438)/6.5)+DM438,"")</f>
        <v/>
      </c>
      <c r="DO438" s="1281" t="str">
        <f t="shared" ref="DO438:DO500" si="835">IFERROR((($S438*(1+$S$10)-$S438)/6.5)+S438,"")</f>
        <v/>
      </c>
      <c r="DP438" s="1281" t="str">
        <f t="shared" ref="DP438:DP500" si="836">IFERROR((($S438*(1+$S$10)-$S438)/6.5)+DO438,"")</f>
        <v/>
      </c>
      <c r="DQ438" s="1281" t="str">
        <f t="shared" ref="DQ438:DQ500" si="837">IFERROR((($S438*(1+$S$10)-$S438)/6.5)+DP438,"")</f>
        <v/>
      </c>
      <c r="DR438" s="1281" t="str">
        <f t="shared" ref="DR438:DR500" si="838">IFERROR((($S438*(1+$S$10)-$S438)/6.5)+DQ438,"")</f>
        <v/>
      </c>
      <c r="DS438" s="1281" t="str">
        <f t="shared" ref="DS438:DS500" si="839">IFERROR((($S438*(1+$S$10)-$S438)/6.5)+DR438,"")</f>
        <v/>
      </c>
      <c r="DT438" s="1281" t="str">
        <f t="shared" ref="DT438:DT500" si="840">IFERROR((($S438*(1+$S$10)-$S438)/6.5)+DS438,"")</f>
        <v/>
      </c>
      <c r="DU438" s="1281" t="str">
        <f t="shared" ref="DU438:DU500" si="841">IFERROR((($S438*(1+$S$10)-$S438)/6.5)+DT438,"")</f>
        <v/>
      </c>
      <c r="DV438" s="1281" t="str">
        <f t="shared" ref="DV438:DV500" si="842">IFERROR((($S438*(1+$S$10)-$S438)/6.5)+DU438,"")</f>
        <v/>
      </c>
      <c r="DW438" s="1281" t="str">
        <f t="shared" ref="DW438:DW500" si="843">IFERROR((($S438*(1+$S$10)-$S438)/6.5)+DV438,"")</f>
        <v/>
      </c>
      <c r="DX438" s="1281" t="str">
        <f t="shared" ref="DX438:DX500" si="844">IFERROR((($S438*(1+$S$10)-$S438)/6.5)+DW438,"")</f>
        <v/>
      </c>
      <c r="DY438" s="1281" t="str">
        <f t="shared" ref="DY438:DY500" si="845">IFERROR((($S438*(1+$S$10)-$S438)/6.5)+DX438,"")</f>
        <v/>
      </c>
      <c r="DZ438" s="1281" t="str">
        <f t="shared" ref="DZ438:DZ500" si="846">IFERROR((($S438*(1+$S$10)-$S438)/6.5)+DY438,"")</f>
        <v/>
      </c>
      <c r="EA438" s="623" t="str">
        <f t="shared" ref="EA438:EA500" si="847">IFERROR((($T438*(1+$T$10)-$T438)/6.5)+T438,"")</f>
        <v/>
      </c>
      <c r="EB438" s="623" t="str">
        <f t="shared" ref="EB438:EB500" si="848">IFERROR((($T438*(1+$T$10)-$T438)/6.5)+EA438,"")</f>
        <v/>
      </c>
      <c r="EC438" s="623" t="str">
        <f t="shared" ref="EC438:EC500" si="849">IFERROR((($T438*(1+$T$10)-$T438)/6.5)+EB438,"")</f>
        <v/>
      </c>
      <c r="ED438" s="623" t="str">
        <f t="shared" ref="ED438:ED500" si="850">IFERROR((($T438*(1+$T$10)-$T438)/6.5)+EC438,"")</f>
        <v/>
      </c>
      <c r="EE438" s="623" t="str">
        <f t="shared" ref="EE438:EE500" si="851">IFERROR((($T438*(1+$T$10)-$T438)/6.5)+ED438,"")</f>
        <v/>
      </c>
      <c r="EF438" s="623" t="str">
        <f t="shared" ref="EF438:EF500" si="852">IFERROR((($T438*(1+$T$10)-$T438)/6.5)+EE438,"")</f>
        <v/>
      </c>
      <c r="EG438" s="623" t="str">
        <f t="shared" ref="EG438:EG500" si="853">IFERROR((($T438*(1+$T$10)-$T438)/6.5)+EF438,"")</f>
        <v/>
      </c>
      <c r="EH438" s="623" t="str">
        <f t="shared" ref="EH438:EH500" si="854">IFERROR((($T438*(1+$T$10)-$T438)/6.5)+EG438,"")</f>
        <v/>
      </c>
      <c r="EI438" s="623" t="str">
        <f t="shared" ref="EI438:EI500" si="855">IFERROR((($T438*(1+$T$10)-$T438)/6.5)+EH438,"")</f>
        <v/>
      </c>
      <c r="EJ438" s="623" t="str">
        <f t="shared" ref="EJ438:EJ500" si="856">IFERROR((($T438*(1+$T$10)-$T438)/6.5)+EI438,"")</f>
        <v/>
      </c>
      <c r="EK438" s="623" t="str">
        <f t="shared" ref="EK438:EK500" si="857">IFERROR((($T438*(1+$T$10)-$T438)/6.5)+EJ438,"")</f>
        <v/>
      </c>
      <c r="EL438" s="623" t="str">
        <f t="shared" ref="EL438:EL500" si="858">IFERROR((($T438*(1+$T$10)-$T438)/6.5)+EK438,"")</f>
        <v/>
      </c>
    </row>
    <row r="439" spans="1:142">
      <c r="A439" s="7" t="str">
        <f>IF('Rent Roll_RedIQ 1'!B432&gt;0,'Rent Roll_RedIQ 1'!B432,"")</f>
        <v/>
      </c>
      <c r="B439" s="7" t="str">
        <f>IF('Rent Roll_RedIQ 1'!C432&gt;0,'Rent Roll_RedIQ 1'!C432,"")</f>
        <v/>
      </c>
      <c r="C439" s="614">
        <f>IF('Rent Roll_RedIQ 1'!K432&gt;0,'Rent Roll_RedIQ 1'!K432,0)</f>
        <v>0</v>
      </c>
      <c r="D439" s="615" t="str">
        <f>IF('Rent Roll_RedIQ 1'!J432&gt;0,'Rent Roll_RedIQ 1'!J432,"")</f>
        <v/>
      </c>
      <c r="E439" s="624" t="str">
        <f t="shared" si="767"/>
        <v/>
      </c>
      <c r="F439" s="194"/>
      <c r="G439" s="194"/>
      <c r="H439" s="616" t="str">
        <f t="shared" si="749"/>
        <v/>
      </c>
      <c r="I439" s="1200">
        <f>IF('Rent Roll_RedIQ 1'!S432&gt;0,'Rent Roll_RedIQ 1'!S432,Purchase_Date-1)</f>
        <v>45991</v>
      </c>
      <c r="J439" s="617" t="str">
        <f t="shared" si="750"/>
        <v/>
      </c>
      <c r="K439" s="1205">
        <f t="shared" si="751"/>
        <v>46356</v>
      </c>
      <c r="L439" s="618" t="str">
        <f t="shared" si="750"/>
        <v/>
      </c>
      <c r="M439" s="1208">
        <f t="shared" si="752"/>
        <v>46721</v>
      </c>
      <c r="N439" s="614" t="str">
        <f t="shared" si="768"/>
        <v/>
      </c>
      <c r="O439" s="614" t="str">
        <f t="shared" si="769"/>
        <v/>
      </c>
      <c r="P439" s="614" t="str">
        <f t="shared" si="770"/>
        <v/>
      </c>
      <c r="Q439" s="614" t="str">
        <f t="shared" si="771"/>
        <v/>
      </c>
      <c r="R439" s="614" t="str">
        <f t="shared" si="772"/>
        <v/>
      </c>
      <c r="S439" s="614" t="str">
        <f t="shared" si="773"/>
        <v/>
      </c>
      <c r="T439" s="614" t="str">
        <f t="shared" si="774"/>
        <v/>
      </c>
      <c r="U439" s="619"/>
      <c r="V439" s="614"/>
      <c r="W439" s="620" t="str">
        <f t="shared" si="766"/>
        <v/>
      </c>
      <c r="X439" s="620" t="str">
        <f t="shared" si="765"/>
        <v/>
      </c>
      <c r="Y439" s="620" t="str">
        <f t="shared" si="765"/>
        <v/>
      </c>
      <c r="Z439" s="620" t="str">
        <f t="shared" si="765"/>
        <v/>
      </c>
      <c r="AA439" s="620" t="str">
        <f t="shared" si="765"/>
        <v/>
      </c>
      <c r="AB439" s="620" t="str">
        <f t="shared" si="765"/>
        <v/>
      </c>
      <c r="AC439" s="620" t="str">
        <f t="shared" si="765"/>
        <v/>
      </c>
      <c r="AD439" s="620" t="str">
        <f t="shared" si="765"/>
        <v/>
      </c>
      <c r="AE439" s="620" t="str">
        <f t="shared" si="765"/>
        <v/>
      </c>
      <c r="AF439" s="620" t="str">
        <f t="shared" si="765"/>
        <v/>
      </c>
      <c r="AG439" s="620" t="str">
        <f t="shared" si="765"/>
        <v/>
      </c>
      <c r="AH439" s="620" t="str">
        <f t="shared" si="765"/>
        <v/>
      </c>
      <c r="AI439" s="621" t="str">
        <f t="shared" si="764"/>
        <v/>
      </c>
      <c r="AJ439" s="621" t="str">
        <f t="shared" si="762"/>
        <v/>
      </c>
      <c r="AK439" s="621" t="str">
        <f t="shared" si="762"/>
        <v/>
      </c>
      <c r="AL439" s="621" t="str">
        <f t="shared" si="762"/>
        <v/>
      </c>
      <c r="AM439" s="621" t="str">
        <f t="shared" si="762"/>
        <v/>
      </c>
      <c r="AN439" s="621" t="str">
        <f t="shared" si="762"/>
        <v/>
      </c>
      <c r="AO439" s="621" t="str">
        <f t="shared" si="762"/>
        <v/>
      </c>
      <c r="AP439" s="621" t="str">
        <f t="shared" si="762"/>
        <v/>
      </c>
      <c r="AQ439" s="621" t="str">
        <f t="shared" si="762"/>
        <v/>
      </c>
      <c r="AR439" s="621" t="str">
        <f t="shared" si="762"/>
        <v/>
      </c>
      <c r="AS439" s="621" t="str">
        <f t="shared" si="762"/>
        <v/>
      </c>
      <c r="AT439" s="621" t="str">
        <f t="shared" si="762"/>
        <v/>
      </c>
      <c r="AU439" s="622" t="str">
        <f t="shared" si="757"/>
        <v/>
      </c>
      <c r="AV439" s="622" t="str">
        <f t="shared" si="763"/>
        <v/>
      </c>
      <c r="AW439" s="622" t="str">
        <f t="shared" si="763"/>
        <v/>
      </c>
      <c r="AX439" s="622" t="str">
        <f t="shared" si="763"/>
        <v/>
      </c>
      <c r="AY439" s="622" t="str">
        <f t="shared" si="763"/>
        <v/>
      </c>
      <c r="AZ439" s="622" t="str">
        <f t="shared" si="763"/>
        <v/>
      </c>
      <c r="BA439" s="622" t="str">
        <f t="shared" si="763"/>
        <v/>
      </c>
      <c r="BB439" s="622" t="str">
        <f t="shared" si="763"/>
        <v/>
      </c>
      <c r="BC439" s="622" t="str">
        <f t="shared" si="763"/>
        <v/>
      </c>
      <c r="BD439" s="622" t="str">
        <f t="shared" si="763"/>
        <v/>
      </c>
      <c r="BE439" s="622" t="str">
        <f t="shared" si="763"/>
        <v/>
      </c>
      <c r="BF439" s="622" t="str">
        <f t="shared" si="763"/>
        <v/>
      </c>
      <c r="BG439" s="623" t="str">
        <f t="shared" si="775"/>
        <v/>
      </c>
      <c r="BH439" s="623" t="str">
        <f t="shared" si="776"/>
        <v/>
      </c>
      <c r="BI439" s="623" t="str">
        <f t="shared" si="777"/>
        <v/>
      </c>
      <c r="BJ439" s="623" t="str">
        <f t="shared" si="778"/>
        <v/>
      </c>
      <c r="BK439" s="623" t="str">
        <f t="shared" si="779"/>
        <v/>
      </c>
      <c r="BL439" s="623" t="str">
        <f t="shared" si="780"/>
        <v/>
      </c>
      <c r="BM439" s="623" t="str">
        <f t="shared" si="781"/>
        <v/>
      </c>
      <c r="BN439" s="623" t="str">
        <f t="shared" si="782"/>
        <v/>
      </c>
      <c r="BO439" s="623" t="str">
        <f t="shared" si="783"/>
        <v/>
      </c>
      <c r="BP439" s="623" t="str">
        <f t="shared" si="784"/>
        <v/>
      </c>
      <c r="BQ439" s="623" t="str">
        <f t="shared" si="785"/>
        <v/>
      </c>
      <c r="BR439" s="623" t="str">
        <f t="shared" si="786"/>
        <v/>
      </c>
      <c r="BS439" s="1281" t="str">
        <f t="shared" si="787"/>
        <v/>
      </c>
      <c r="BT439" s="1281" t="str">
        <f t="shared" si="788"/>
        <v/>
      </c>
      <c r="BU439" s="1281" t="str">
        <f t="shared" si="789"/>
        <v/>
      </c>
      <c r="BV439" s="1281" t="str">
        <f t="shared" si="790"/>
        <v/>
      </c>
      <c r="BW439" s="1281" t="str">
        <f t="shared" si="791"/>
        <v/>
      </c>
      <c r="BX439" s="1281" t="str">
        <f t="shared" si="792"/>
        <v/>
      </c>
      <c r="BY439" s="1281" t="str">
        <f t="shared" si="793"/>
        <v/>
      </c>
      <c r="BZ439" s="1281" t="str">
        <f t="shared" si="794"/>
        <v/>
      </c>
      <c r="CA439" s="1281" t="str">
        <f t="shared" si="795"/>
        <v/>
      </c>
      <c r="CB439" s="1281" t="str">
        <f t="shared" si="796"/>
        <v/>
      </c>
      <c r="CC439" s="1281" t="str">
        <f t="shared" si="797"/>
        <v/>
      </c>
      <c r="CD439" s="1281" t="str">
        <f t="shared" si="798"/>
        <v/>
      </c>
      <c r="CE439" s="623" t="str">
        <f t="shared" si="799"/>
        <v/>
      </c>
      <c r="CF439" s="623" t="str">
        <f t="shared" si="800"/>
        <v/>
      </c>
      <c r="CG439" s="623" t="str">
        <f t="shared" si="801"/>
        <v/>
      </c>
      <c r="CH439" s="623" t="str">
        <f t="shared" si="802"/>
        <v/>
      </c>
      <c r="CI439" s="623" t="str">
        <f t="shared" si="803"/>
        <v/>
      </c>
      <c r="CJ439" s="623" t="str">
        <f t="shared" si="804"/>
        <v/>
      </c>
      <c r="CK439" s="623" t="str">
        <f t="shared" si="805"/>
        <v/>
      </c>
      <c r="CL439" s="623" t="str">
        <f t="shared" si="806"/>
        <v/>
      </c>
      <c r="CM439" s="623" t="str">
        <f t="shared" si="807"/>
        <v/>
      </c>
      <c r="CN439" s="623" t="str">
        <f t="shared" si="808"/>
        <v/>
      </c>
      <c r="CO439" s="623" t="str">
        <f t="shared" si="809"/>
        <v/>
      </c>
      <c r="CP439" s="623" t="str">
        <f t="shared" si="810"/>
        <v/>
      </c>
      <c r="CQ439" s="1281" t="str">
        <f t="shared" si="811"/>
        <v/>
      </c>
      <c r="CR439" s="1281" t="str">
        <f t="shared" si="812"/>
        <v/>
      </c>
      <c r="CS439" s="1281" t="str">
        <f t="shared" si="813"/>
        <v/>
      </c>
      <c r="CT439" s="1281" t="str">
        <f t="shared" si="814"/>
        <v/>
      </c>
      <c r="CU439" s="1281" t="str">
        <f t="shared" si="815"/>
        <v/>
      </c>
      <c r="CV439" s="1281" t="str">
        <f t="shared" si="816"/>
        <v/>
      </c>
      <c r="CW439" s="1281" t="str">
        <f t="shared" si="817"/>
        <v/>
      </c>
      <c r="CX439" s="1281" t="str">
        <f t="shared" si="818"/>
        <v/>
      </c>
      <c r="CY439" s="1281" t="str">
        <f t="shared" si="819"/>
        <v/>
      </c>
      <c r="CZ439" s="1281" t="str">
        <f t="shared" si="820"/>
        <v/>
      </c>
      <c r="DA439" s="1281" t="str">
        <f t="shared" si="821"/>
        <v/>
      </c>
      <c r="DB439" s="1281" t="str">
        <f t="shared" si="822"/>
        <v/>
      </c>
      <c r="DC439" s="623" t="str">
        <f t="shared" si="823"/>
        <v/>
      </c>
      <c r="DD439" s="623" t="str">
        <f t="shared" si="824"/>
        <v/>
      </c>
      <c r="DE439" s="623" t="str">
        <f t="shared" si="825"/>
        <v/>
      </c>
      <c r="DF439" s="623" t="str">
        <f t="shared" si="826"/>
        <v/>
      </c>
      <c r="DG439" s="623" t="str">
        <f t="shared" si="827"/>
        <v/>
      </c>
      <c r="DH439" s="623" t="str">
        <f t="shared" si="828"/>
        <v/>
      </c>
      <c r="DI439" s="623" t="str">
        <f t="shared" si="829"/>
        <v/>
      </c>
      <c r="DJ439" s="623" t="str">
        <f t="shared" si="830"/>
        <v/>
      </c>
      <c r="DK439" s="623" t="str">
        <f t="shared" si="831"/>
        <v/>
      </c>
      <c r="DL439" s="623" t="str">
        <f t="shared" si="832"/>
        <v/>
      </c>
      <c r="DM439" s="623" t="str">
        <f t="shared" si="833"/>
        <v/>
      </c>
      <c r="DN439" s="623" t="str">
        <f t="shared" si="834"/>
        <v/>
      </c>
      <c r="DO439" s="1281" t="str">
        <f t="shared" si="835"/>
        <v/>
      </c>
      <c r="DP439" s="1281" t="str">
        <f t="shared" si="836"/>
        <v/>
      </c>
      <c r="DQ439" s="1281" t="str">
        <f t="shared" si="837"/>
        <v/>
      </c>
      <c r="DR439" s="1281" t="str">
        <f t="shared" si="838"/>
        <v/>
      </c>
      <c r="DS439" s="1281" t="str">
        <f t="shared" si="839"/>
        <v/>
      </c>
      <c r="DT439" s="1281" t="str">
        <f t="shared" si="840"/>
        <v/>
      </c>
      <c r="DU439" s="1281" t="str">
        <f t="shared" si="841"/>
        <v/>
      </c>
      <c r="DV439" s="1281" t="str">
        <f t="shared" si="842"/>
        <v/>
      </c>
      <c r="DW439" s="1281" t="str">
        <f t="shared" si="843"/>
        <v/>
      </c>
      <c r="DX439" s="1281" t="str">
        <f t="shared" si="844"/>
        <v/>
      </c>
      <c r="DY439" s="1281" t="str">
        <f t="shared" si="845"/>
        <v/>
      </c>
      <c r="DZ439" s="1281" t="str">
        <f t="shared" si="846"/>
        <v/>
      </c>
      <c r="EA439" s="623" t="str">
        <f t="shared" si="847"/>
        <v/>
      </c>
      <c r="EB439" s="623" t="str">
        <f t="shared" si="848"/>
        <v/>
      </c>
      <c r="EC439" s="623" t="str">
        <f t="shared" si="849"/>
        <v/>
      </c>
      <c r="ED439" s="623" t="str">
        <f t="shared" si="850"/>
        <v/>
      </c>
      <c r="EE439" s="623" t="str">
        <f t="shared" si="851"/>
        <v/>
      </c>
      <c r="EF439" s="623" t="str">
        <f t="shared" si="852"/>
        <v/>
      </c>
      <c r="EG439" s="623" t="str">
        <f t="shared" si="853"/>
        <v/>
      </c>
      <c r="EH439" s="623" t="str">
        <f t="shared" si="854"/>
        <v/>
      </c>
      <c r="EI439" s="623" t="str">
        <f t="shared" si="855"/>
        <v/>
      </c>
      <c r="EJ439" s="623" t="str">
        <f t="shared" si="856"/>
        <v/>
      </c>
      <c r="EK439" s="623" t="str">
        <f t="shared" si="857"/>
        <v/>
      </c>
      <c r="EL439" s="623" t="str">
        <f t="shared" si="858"/>
        <v/>
      </c>
    </row>
    <row r="440" spans="1:142">
      <c r="A440" s="7" t="str">
        <f>IF('Rent Roll_RedIQ 1'!B433&gt;0,'Rent Roll_RedIQ 1'!B433,"")</f>
        <v/>
      </c>
      <c r="B440" s="7" t="str">
        <f>IF('Rent Roll_RedIQ 1'!C433&gt;0,'Rent Roll_RedIQ 1'!C433,"")</f>
        <v/>
      </c>
      <c r="C440" s="614">
        <f>IF('Rent Roll_RedIQ 1'!K433&gt;0,'Rent Roll_RedIQ 1'!K433,0)</f>
        <v>0</v>
      </c>
      <c r="D440" s="615" t="str">
        <f>IF('Rent Roll_RedIQ 1'!J433&gt;0,'Rent Roll_RedIQ 1'!J433,"")</f>
        <v/>
      </c>
      <c r="E440" s="624" t="str">
        <f t="shared" si="767"/>
        <v/>
      </c>
      <c r="F440" s="194"/>
      <c r="G440" s="194"/>
      <c r="H440" s="616" t="str">
        <f t="shared" si="749"/>
        <v/>
      </c>
      <c r="I440" s="1200">
        <f>IF('Rent Roll_RedIQ 1'!S433&gt;0,'Rent Roll_RedIQ 1'!S433,Purchase_Date-1)</f>
        <v>45991</v>
      </c>
      <c r="J440" s="617" t="str">
        <f t="shared" si="750"/>
        <v/>
      </c>
      <c r="K440" s="1205">
        <f t="shared" si="751"/>
        <v>46356</v>
      </c>
      <c r="L440" s="618" t="str">
        <f t="shared" si="750"/>
        <v/>
      </c>
      <c r="M440" s="1208">
        <f t="shared" si="752"/>
        <v>46721</v>
      </c>
      <c r="N440" s="614" t="str">
        <f t="shared" si="768"/>
        <v/>
      </c>
      <c r="O440" s="614" t="str">
        <f t="shared" si="769"/>
        <v/>
      </c>
      <c r="P440" s="614" t="str">
        <f t="shared" si="770"/>
        <v/>
      </c>
      <c r="Q440" s="614" t="str">
        <f t="shared" si="771"/>
        <v/>
      </c>
      <c r="R440" s="614" t="str">
        <f t="shared" si="772"/>
        <v/>
      </c>
      <c r="S440" s="614" t="str">
        <f t="shared" si="773"/>
        <v/>
      </c>
      <c r="T440" s="614" t="str">
        <f t="shared" si="774"/>
        <v/>
      </c>
      <c r="U440" s="619"/>
      <c r="V440" s="614"/>
      <c r="W440" s="620" t="str">
        <f t="shared" si="766"/>
        <v/>
      </c>
      <c r="X440" s="620" t="str">
        <f t="shared" ref="X440:AH440" si="859">IF($I440&gt;=X$11,$C440,$H440)</f>
        <v/>
      </c>
      <c r="Y440" s="620" t="str">
        <f t="shared" si="859"/>
        <v/>
      </c>
      <c r="Z440" s="620" t="str">
        <f t="shared" si="859"/>
        <v/>
      </c>
      <c r="AA440" s="620" t="str">
        <f t="shared" si="859"/>
        <v/>
      </c>
      <c r="AB440" s="620" t="str">
        <f t="shared" si="859"/>
        <v/>
      </c>
      <c r="AC440" s="620" t="str">
        <f t="shared" si="859"/>
        <v/>
      </c>
      <c r="AD440" s="620" t="str">
        <f t="shared" si="859"/>
        <v/>
      </c>
      <c r="AE440" s="620" t="str">
        <f t="shared" si="859"/>
        <v/>
      </c>
      <c r="AF440" s="620" t="str">
        <f t="shared" si="859"/>
        <v/>
      </c>
      <c r="AG440" s="620" t="str">
        <f t="shared" si="859"/>
        <v/>
      </c>
      <c r="AH440" s="620" t="str">
        <f t="shared" si="859"/>
        <v/>
      </c>
      <c r="AI440" s="621" t="str">
        <f t="shared" si="764"/>
        <v/>
      </c>
      <c r="AJ440" s="621" t="str">
        <f t="shared" si="762"/>
        <v/>
      </c>
      <c r="AK440" s="621" t="str">
        <f t="shared" si="762"/>
        <v/>
      </c>
      <c r="AL440" s="621" t="str">
        <f t="shared" si="762"/>
        <v/>
      </c>
      <c r="AM440" s="621" t="str">
        <f t="shared" si="762"/>
        <v/>
      </c>
      <c r="AN440" s="621" t="str">
        <f t="shared" si="762"/>
        <v/>
      </c>
      <c r="AO440" s="621" t="str">
        <f t="shared" si="762"/>
        <v/>
      </c>
      <c r="AP440" s="621" t="str">
        <f t="shared" si="762"/>
        <v/>
      </c>
      <c r="AQ440" s="621" t="str">
        <f t="shared" si="762"/>
        <v/>
      </c>
      <c r="AR440" s="621" t="str">
        <f t="shared" si="762"/>
        <v/>
      </c>
      <c r="AS440" s="621" t="str">
        <f t="shared" si="762"/>
        <v/>
      </c>
      <c r="AT440" s="621" t="str">
        <f t="shared" si="762"/>
        <v/>
      </c>
      <c r="AU440" s="622" t="str">
        <f t="shared" si="757"/>
        <v/>
      </c>
      <c r="AV440" s="622" t="str">
        <f t="shared" si="763"/>
        <v/>
      </c>
      <c r="AW440" s="622" t="str">
        <f t="shared" si="763"/>
        <v/>
      </c>
      <c r="AX440" s="622" t="str">
        <f t="shared" si="763"/>
        <v/>
      </c>
      <c r="AY440" s="622" t="str">
        <f t="shared" si="763"/>
        <v/>
      </c>
      <c r="AZ440" s="622" t="str">
        <f t="shared" si="763"/>
        <v/>
      </c>
      <c r="BA440" s="622" t="str">
        <f t="shared" si="763"/>
        <v/>
      </c>
      <c r="BB440" s="622" t="str">
        <f t="shared" si="763"/>
        <v/>
      </c>
      <c r="BC440" s="622" t="str">
        <f t="shared" si="763"/>
        <v/>
      </c>
      <c r="BD440" s="622" t="str">
        <f t="shared" si="763"/>
        <v/>
      </c>
      <c r="BE440" s="622" t="str">
        <f t="shared" si="763"/>
        <v/>
      </c>
      <c r="BF440" s="622" t="str">
        <f t="shared" si="763"/>
        <v/>
      </c>
      <c r="BG440" s="623" t="str">
        <f t="shared" si="775"/>
        <v/>
      </c>
      <c r="BH440" s="623" t="str">
        <f t="shared" si="776"/>
        <v/>
      </c>
      <c r="BI440" s="623" t="str">
        <f t="shared" si="777"/>
        <v/>
      </c>
      <c r="BJ440" s="623" t="str">
        <f t="shared" si="778"/>
        <v/>
      </c>
      <c r="BK440" s="623" t="str">
        <f t="shared" si="779"/>
        <v/>
      </c>
      <c r="BL440" s="623" t="str">
        <f t="shared" si="780"/>
        <v/>
      </c>
      <c r="BM440" s="623" t="str">
        <f t="shared" si="781"/>
        <v/>
      </c>
      <c r="BN440" s="623" t="str">
        <f t="shared" si="782"/>
        <v/>
      </c>
      <c r="BO440" s="623" t="str">
        <f t="shared" si="783"/>
        <v/>
      </c>
      <c r="BP440" s="623" t="str">
        <f t="shared" si="784"/>
        <v/>
      </c>
      <c r="BQ440" s="623" t="str">
        <f t="shared" si="785"/>
        <v/>
      </c>
      <c r="BR440" s="623" t="str">
        <f t="shared" si="786"/>
        <v/>
      </c>
      <c r="BS440" s="1281" t="str">
        <f t="shared" si="787"/>
        <v/>
      </c>
      <c r="BT440" s="1281" t="str">
        <f t="shared" si="788"/>
        <v/>
      </c>
      <c r="BU440" s="1281" t="str">
        <f t="shared" si="789"/>
        <v/>
      </c>
      <c r="BV440" s="1281" t="str">
        <f t="shared" si="790"/>
        <v/>
      </c>
      <c r="BW440" s="1281" t="str">
        <f t="shared" si="791"/>
        <v/>
      </c>
      <c r="BX440" s="1281" t="str">
        <f t="shared" si="792"/>
        <v/>
      </c>
      <c r="BY440" s="1281" t="str">
        <f t="shared" si="793"/>
        <v/>
      </c>
      <c r="BZ440" s="1281" t="str">
        <f t="shared" si="794"/>
        <v/>
      </c>
      <c r="CA440" s="1281" t="str">
        <f t="shared" si="795"/>
        <v/>
      </c>
      <c r="CB440" s="1281" t="str">
        <f t="shared" si="796"/>
        <v/>
      </c>
      <c r="CC440" s="1281" t="str">
        <f t="shared" si="797"/>
        <v/>
      </c>
      <c r="CD440" s="1281" t="str">
        <f t="shared" si="798"/>
        <v/>
      </c>
      <c r="CE440" s="623" t="str">
        <f t="shared" si="799"/>
        <v/>
      </c>
      <c r="CF440" s="623" t="str">
        <f t="shared" si="800"/>
        <v/>
      </c>
      <c r="CG440" s="623" t="str">
        <f t="shared" si="801"/>
        <v/>
      </c>
      <c r="CH440" s="623" t="str">
        <f t="shared" si="802"/>
        <v/>
      </c>
      <c r="CI440" s="623" t="str">
        <f t="shared" si="803"/>
        <v/>
      </c>
      <c r="CJ440" s="623" t="str">
        <f t="shared" si="804"/>
        <v/>
      </c>
      <c r="CK440" s="623" t="str">
        <f t="shared" si="805"/>
        <v/>
      </c>
      <c r="CL440" s="623" t="str">
        <f t="shared" si="806"/>
        <v/>
      </c>
      <c r="CM440" s="623" t="str">
        <f t="shared" si="807"/>
        <v/>
      </c>
      <c r="CN440" s="623" t="str">
        <f t="shared" si="808"/>
        <v/>
      </c>
      <c r="CO440" s="623" t="str">
        <f t="shared" si="809"/>
        <v/>
      </c>
      <c r="CP440" s="623" t="str">
        <f t="shared" si="810"/>
        <v/>
      </c>
      <c r="CQ440" s="1281" t="str">
        <f t="shared" si="811"/>
        <v/>
      </c>
      <c r="CR440" s="1281" t="str">
        <f t="shared" si="812"/>
        <v/>
      </c>
      <c r="CS440" s="1281" t="str">
        <f t="shared" si="813"/>
        <v/>
      </c>
      <c r="CT440" s="1281" t="str">
        <f t="shared" si="814"/>
        <v/>
      </c>
      <c r="CU440" s="1281" t="str">
        <f t="shared" si="815"/>
        <v/>
      </c>
      <c r="CV440" s="1281" t="str">
        <f t="shared" si="816"/>
        <v/>
      </c>
      <c r="CW440" s="1281" t="str">
        <f t="shared" si="817"/>
        <v/>
      </c>
      <c r="CX440" s="1281" t="str">
        <f t="shared" si="818"/>
        <v/>
      </c>
      <c r="CY440" s="1281" t="str">
        <f t="shared" si="819"/>
        <v/>
      </c>
      <c r="CZ440" s="1281" t="str">
        <f t="shared" si="820"/>
        <v/>
      </c>
      <c r="DA440" s="1281" t="str">
        <f t="shared" si="821"/>
        <v/>
      </c>
      <c r="DB440" s="1281" t="str">
        <f t="shared" si="822"/>
        <v/>
      </c>
      <c r="DC440" s="623" t="str">
        <f t="shared" si="823"/>
        <v/>
      </c>
      <c r="DD440" s="623" t="str">
        <f t="shared" si="824"/>
        <v/>
      </c>
      <c r="DE440" s="623" t="str">
        <f t="shared" si="825"/>
        <v/>
      </c>
      <c r="DF440" s="623" t="str">
        <f t="shared" si="826"/>
        <v/>
      </c>
      <c r="DG440" s="623" t="str">
        <f t="shared" si="827"/>
        <v/>
      </c>
      <c r="DH440" s="623" t="str">
        <f t="shared" si="828"/>
        <v/>
      </c>
      <c r="DI440" s="623" t="str">
        <f t="shared" si="829"/>
        <v/>
      </c>
      <c r="DJ440" s="623" t="str">
        <f t="shared" si="830"/>
        <v/>
      </c>
      <c r="DK440" s="623" t="str">
        <f t="shared" si="831"/>
        <v/>
      </c>
      <c r="DL440" s="623" t="str">
        <f t="shared" si="832"/>
        <v/>
      </c>
      <c r="DM440" s="623" t="str">
        <f t="shared" si="833"/>
        <v/>
      </c>
      <c r="DN440" s="623" t="str">
        <f t="shared" si="834"/>
        <v/>
      </c>
      <c r="DO440" s="1281" t="str">
        <f t="shared" si="835"/>
        <v/>
      </c>
      <c r="DP440" s="1281" t="str">
        <f t="shared" si="836"/>
        <v/>
      </c>
      <c r="DQ440" s="1281" t="str">
        <f t="shared" si="837"/>
        <v/>
      </c>
      <c r="DR440" s="1281" t="str">
        <f t="shared" si="838"/>
        <v/>
      </c>
      <c r="DS440" s="1281" t="str">
        <f t="shared" si="839"/>
        <v/>
      </c>
      <c r="DT440" s="1281" t="str">
        <f t="shared" si="840"/>
        <v/>
      </c>
      <c r="DU440" s="1281" t="str">
        <f t="shared" si="841"/>
        <v/>
      </c>
      <c r="DV440" s="1281" t="str">
        <f t="shared" si="842"/>
        <v/>
      </c>
      <c r="DW440" s="1281" t="str">
        <f t="shared" si="843"/>
        <v/>
      </c>
      <c r="DX440" s="1281" t="str">
        <f t="shared" si="844"/>
        <v/>
      </c>
      <c r="DY440" s="1281" t="str">
        <f t="shared" si="845"/>
        <v/>
      </c>
      <c r="DZ440" s="1281" t="str">
        <f t="shared" si="846"/>
        <v/>
      </c>
      <c r="EA440" s="623" t="str">
        <f t="shared" si="847"/>
        <v/>
      </c>
      <c r="EB440" s="623" t="str">
        <f t="shared" si="848"/>
        <v/>
      </c>
      <c r="EC440" s="623" t="str">
        <f t="shared" si="849"/>
        <v/>
      </c>
      <c r="ED440" s="623" t="str">
        <f t="shared" si="850"/>
        <v/>
      </c>
      <c r="EE440" s="623" t="str">
        <f t="shared" si="851"/>
        <v/>
      </c>
      <c r="EF440" s="623" t="str">
        <f t="shared" si="852"/>
        <v/>
      </c>
      <c r="EG440" s="623" t="str">
        <f t="shared" si="853"/>
        <v/>
      </c>
      <c r="EH440" s="623" t="str">
        <f t="shared" si="854"/>
        <v/>
      </c>
      <c r="EI440" s="623" t="str">
        <f t="shared" si="855"/>
        <v/>
      </c>
      <c r="EJ440" s="623" t="str">
        <f t="shared" si="856"/>
        <v/>
      </c>
      <c r="EK440" s="623" t="str">
        <f t="shared" si="857"/>
        <v/>
      </c>
      <c r="EL440" s="623" t="str">
        <f t="shared" si="858"/>
        <v/>
      </c>
    </row>
    <row r="441" spans="1:142">
      <c r="A441" s="7" t="str">
        <f>IF('Rent Roll_RedIQ 1'!B434&gt;0,'Rent Roll_RedIQ 1'!B434,"")</f>
        <v/>
      </c>
      <c r="B441" s="7" t="str">
        <f>IF('Rent Roll_RedIQ 1'!C434&gt;0,'Rent Roll_RedIQ 1'!C434,"")</f>
        <v/>
      </c>
      <c r="C441" s="614">
        <f>IF('Rent Roll_RedIQ 1'!K434&gt;0,'Rent Roll_RedIQ 1'!K434,0)</f>
        <v>0</v>
      </c>
      <c r="D441" s="615" t="str">
        <f>IF('Rent Roll_RedIQ 1'!J434&gt;0,'Rent Roll_RedIQ 1'!J434,"")</f>
        <v/>
      </c>
      <c r="E441" s="624" t="str">
        <f t="shared" si="767"/>
        <v/>
      </c>
      <c r="F441" s="194"/>
      <c r="G441" s="194"/>
      <c r="H441" s="616" t="str">
        <f t="shared" si="749"/>
        <v/>
      </c>
      <c r="I441" s="1200">
        <f>IF('Rent Roll_RedIQ 1'!S434&gt;0,'Rent Roll_RedIQ 1'!S434,Purchase_Date-1)</f>
        <v>45991</v>
      </c>
      <c r="J441" s="617" t="str">
        <f t="shared" si="750"/>
        <v/>
      </c>
      <c r="K441" s="1205">
        <f t="shared" si="751"/>
        <v>46356</v>
      </c>
      <c r="L441" s="618" t="str">
        <f t="shared" si="750"/>
        <v/>
      </c>
      <c r="M441" s="1208">
        <f t="shared" si="752"/>
        <v>46721</v>
      </c>
      <c r="N441" s="614" t="str">
        <f t="shared" si="768"/>
        <v/>
      </c>
      <c r="O441" s="614" t="str">
        <f t="shared" si="769"/>
        <v/>
      </c>
      <c r="P441" s="614" t="str">
        <f t="shared" si="770"/>
        <v/>
      </c>
      <c r="Q441" s="614" t="str">
        <f t="shared" si="771"/>
        <v/>
      </c>
      <c r="R441" s="614" t="str">
        <f t="shared" si="772"/>
        <v/>
      </c>
      <c r="S441" s="614" t="str">
        <f t="shared" si="773"/>
        <v/>
      </c>
      <c r="T441" s="614" t="str">
        <f t="shared" si="774"/>
        <v/>
      </c>
      <c r="U441" s="619"/>
      <c r="V441" s="614"/>
      <c r="W441" s="620" t="str">
        <f t="shared" si="766"/>
        <v/>
      </c>
      <c r="X441" s="620" t="str">
        <f t="shared" si="765"/>
        <v/>
      </c>
      <c r="Y441" s="620" t="str">
        <f t="shared" si="765"/>
        <v/>
      </c>
      <c r="Z441" s="620" t="str">
        <f t="shared" si="765"/>
        <v/>
      </c>
      <c r="AA441" s="620" t="str">
        <f t="shared" si="765"/>
        <v/>
      </c>
      <c r="AB441" s="620" t="str">
        <f t="shared" si="765"/>
        <v/>
      </c>
      <c r="AC441" s="620" t="str">
        <f t="shared" si="765"/>
        <v/>
      </c>
      <c r="AD441" s="620" t="str">
        <f t="shared" si="765"/>
        <v/>
      </c>
      <c r="AE441" s="620" t="str">
        <f t="shared" si="765"/>
        <v/>
      </c>
      <c r="AF441" s="620" t="str">
        <f t="shared" si="765"/>
        <v/>
      </c>
      <c r="AG441" s="620" t="str">
        <f t="shared" si="765"/>
        <v/>
      </c>
      <c r="AH441" s="620" t="str">
        <f t="shared" si="765"/>
        <v/>
      </c>
      <c r="AI441" s="621" t="str">
        <f t="shared" si="764"/>
        <v/>
      </c>
      <c r="AJ441" s="621" t="str">
        <f t="shared" si="762"/>
        <v/>
      </c>
      <c r="AK441" s="621" t="str">
        <f t="shared" si="762"/>
        <v/>
      </c>
      <c r="AL441" s="621" t="str">
        <f t="shared" si="762"/>
        <v/>
      </c>
      <c r="AM441" s="621" t="str">
        <f t="shared" si="762"/>
        <v/>
      </c>
      <c r="AN441" s="621" t="str">
        <f t="shared" si="762"/>
        <v/>
      </c>
      <c r="AO441" s="621" t="str">
        <f t="shared" si="762"/>
        <v/>
      </c>
      <c r="AP441" s="621" t="str">
        <f t="shared" si="762"/>
        <v/>
      </c>
      <c r="AQ441" s="621" t="str">
        <f t="shared" si="762"/>
        <v/>
      </c>
      <c r="AR441" s="621" t="str">
        <f t="shared" si="762"/>
        <v/>
      </c>
      <c r="AS441" s="621" t="str">
        <f t="shared" si="762"/>
        <v/>
      </c>
      <c r="AT441" s="621" t="str">
        <f t="shared" si="762"/>
        <v/>
      </c>
      <c r="AU441" s="622" t="str">
        <f t="shared" si="757"/>
        <v/>
      </c>
      <c r="AV441" s="622" t="str">
        <f t="shared" si="763"/>
        <v/>
      </c>
      <c r="AW441" s="622" t="str">
        <f t="shared" si="763"/>
        <v/>
      </c>
      <c r="AX441" s="622" t="str">
        <f t="shared" si="763"/>
        <v/>
      </c>
      <c r="AY441" s="622" t="str">
        <f t="shared" si="763"/>
        <v/>
      </c>
      <c r="AZ441" s="622" t="str">
        <f t="shared" si="763"/>
        <v/>
      </c>
      <c r="BA441" s="622" t="str">
        <f t="shared" si="763"/>
        <v/>
      </c>
      <c r="BB441" s="622" t="str">
        <f t="shared" si="763"/>
        <v/>
      </c>
      <c r="BC441" s="622" t="str">
        <f t="shared" si="763"/>
        <v/>
      </c>
      <c r="BD441" s="622" t="str">
        <f t="shared" si="763"/>
        <v/>
      </c>
      <c r="BE441" s="622" t="str">
        <f t="shared" si="763"/>
        <v/>
      </c>
      <c r="BF441" s="622" t="str">
        <f t="shared" si="763"/>
        <v/>
      </c>
      <c r="BG441" s="623" t="str">
        <f t="shared" si="775"/>
        <v/>
      </c>
      <c r="BH441" s="623" t="str">
        <f t="shared" si="776"/>
        <v/>
      </c>
      <c r="BI441" s="623" t="str">
        <f t="shared" si="777"/>
        <v/>
      </c>
      <c r="BJ441" s="623" t="str">
        <f t="shared" si="778"/>
        <v/>
      </c>
      <c r="BK441" s="623" t="str">
        <f t="shared" si="779"/>
        <v/>
      </c>
      <c r="BL441" s="623" t="str">
        <f t="shared" si="780"/>
        <v/>
      </c>
      <c r="BM441" s="623" t="str">
        <f t="shared" si="781"/>
        <v/>
      </c>
      <c r="BN441" s="623" t="str">
        <f t="shared" si="782"/>
        <v/>
      </c>
      <c r="BO441" s="623" t="str">
        <f t="shared" si="783"/>
        <v/>
      </c>
      <c r="BP441" s="623" t="str">
        <f t="shared" si="784"/>
        <v/>
      </c>
      <c r="BQ441" s="623" t="str">
        <f t="shared" si="785"/>
        <v/>
      </c>
      <c r="BR441" s="623" t="str">
        <f t="shared" si="786"/>
        <v/>
      </c>
      <c r="BS441" s="1281" t="str">
        <f t="shared" si="787"/>
        <v/>
      </c>
      <c r="BT441" s="1281" t="str">
        <f t="shared" si="788"/>
        <v/>
      </c>
      <c r="BU441" s="1281" t="str">
        <f t="shared" si="789"/>
        <v/>
      </c>
      <c r="BV441" s="1281" t="str">
        <f t="shared" si="790"/>
        <v/>
      </c>
      <c r="BW441" s="1281" t="str">
        <f t="shared" si="791"/>
        <v/>
      </c>
      <c r="BX441" s="1281" t="str">
        <f t="shared" si="792"/>
        <v/>
      </c>
      <c r="BY441" s="1281" t="str">
        <f t="shared" si="793"/>
        <v/>
      </c>
      <c r="BZ441" s="1281" t="str">
        <f t="shared" si="794"/>
        <v/>
      </c>
      <c r="CA441" s="1281" t="str">
        <f t="shared" si="795"/>
        <v/>
      </c>
      <c r="CB441" s="1281" t="str">
        <f t="shared" si="796"/>
        <v/>
      </c>
      <c r="CC441" s="1281" t="str">
        <f t="shared" si="797"/>
        <v/>
      </c>
      <c r="CD441" s="1281" t="str">
        <f t="shared" si="798"/>
        <v/>
      </c>
      <c r="CE441" s="623" t="str">
        <f t="shared" si="799"/>
        <v/>
      </c>
      <c r="CF441" s="623" t="str">
        <f t="shared" si="800"/>
        <v/>
      </c>
      <c r="CG441" s="623" t="str">
        <f t="shared" si="801"/>
        <v/>
      </c>
      <c r="CH441" s="623" t="str">
        <f t="shared" si="802"/>
        <v/>
      </c>
      <c r="CI441" s="623" t="str">
        <f t="shared" si="803"/>
        <v/>
      </c>
      <c r="CJ441" s="623" t="str">
        <f t="shared" si="804"/>
        <v/>
      </c>
      <c r="CK441" s="623" t="str">
        <f t="shared" si="805"/>
        <v/>
      </c>
      <c r="CL441" s="623" t="str">
        <f t="shared" si="806"/>
        <v/>
      </c>
      <c r="CM441" s="623" t="str">
        <f t="shared" si="807"/>
        <v/>
      </c>
      <c r="CN441" s="623" t="str">
        <f t="shared" si="808"/>
        <v/>
      </c>
      <c r="CO441" s="623" t="str">
        <f t="shared" si="809"/>
        <v/>
      </c>
      <c r="CP441" s="623" t="str">
        <f t="shared" si="810"/>
        <v/>
      </c>
      <c r="CQ441" s="1281" t="str">
        <f t="shared" si="811"/>
        <v/>
      </c>
      <c r="CR441" s="1281" t="str">
        <f t="shared" si="812"/>
        <v/>
      </c>
      <c r="CS441" s="1281" t="str">
        <f t="shared" si="813"/>
        <v/>
      </c>
      <c r="CT441" s="1281" t="str">
        <f t="shared" si="814"/>
        <v/>
      </c>
      <c r="CU441" s="1281" t="str">
        <f t="shared" si="815"/>
        <v/>
      </c>
      <c r="CV441" s="1281" t="str">
        <f t="shared" si="816"/>
        <v/>
      </c>
      <c r="CW441" s="1281" t="str">
        <f t="shared" si="817"/>
        <v/>
      </c>
      <c r="CX441" s="1281" t="str">
        <f t="shared" si="818"/>
        <v/>
      </c>
      <c r="CY441" s="1281" t="str">
        <f t="shared" si="819"/>
        <v/>
      </c>
      <c r="CZ441" s="1281" t="str">
        <f t="shared" si="820"/>
        <v/>
      </c>
      <c r="DA441" s="1281" t="str">
        <f t="shared" si="821"/>
        <v/>
      </c>
      <c r="DB441" s="1281" t="str">
        <f t="shared" si="822"/>
        <v/>
      </c>
      <c r="DC441" s="623" t="str">
        <f t="shared" si="823"/>
        <v/>
      </c>
      <c r="DD441" s="623" t="str">
        <f t="shared" si="824"/>
        <v/>
      </c>
      <c r="DE441" s="623" t="str">
        <f t="shared" si="825"/>
        <v/>
      </c>
      <c r="DF441" s="623" t="str">
        <f t="shared" si="826"/>
        <v/>
      </c>
      <c r="DG441" s="623" t="str">
        <f t="shared" si="827"/>
        <v/>
      </c>
      <c r="DH441" s="623" t="str">
        <f t="shared" si="828"/>
        <v/>
      </c>
      <c r="DI441" s="623" t="str">
        <f t="shared" si="829"/>
        <v/>
      </c>
      <c r="DJ441" s="623" t="str">
        <f t="shared" si="830"/>
        <v/>
      </c>
      <c r="DK441" s="623" t="str">
        <f t="shared" si="831"/>
        <v/>
      </c>
      <c r="DL441" s="623" t="str">
        <f t="shared" si="832"/>
        <v/>
      </c>
      <c r="DM441" s="623" t="str">
        <f t="shared" si="833"/>
        <v/>
      </c>
      <c r="DN441" s="623" t="str">
        <f t="shared" si="834"/>
        <v/>
      </c>
      <c r="DO441" s="1281" t="str">
        <f t="shared" si="835"/>
        <v/>
      </c>
      <c r="DP441" s="1281" t="str">
        <f t="shared" si="836"/>
        <v/>
      </c>
      <c r="DQ441" s="1281" t="str">
        <f t="shared" si="837"/>
        <v/>
      </c>
      <c r="DR441" s="1281" t="str">
        <f t="shared" si="838"/>
        <v/>
      </c>
      <c r="DS441" s="1281" t="str">
        <f t="shared" si="839"/>
        <v/>
      </c>
      <c r="DT441" s="1281" t="str">
        <f t="shared" si="840"/>
        <v/>
      </c>
      <c r="DU441" s="1281" t="str">
        <f t="shared" si="841"/>
        <v/>
      </c>
      <c r="DV441" s="1281" t="str">
        <f t="shared" si="842"/>
        <v/>
      </c>
      <c r="DW441" s="1281" t="str">
        <f t="shared" si="843"/>
        <v/>
      </c>
      <c r="DX441" s="1281" t="str">
        <f t="shared" si="844"/>
        <v/>
      </c>
      <c r="DY441" s="1281" t="str">
        <f t="shared" si="845"/>
        <v/>
      </c>
      <c r="DZ441" s="1281" t="str">
        <f t="shared" si="846"/>
        <v/>
      </c>
      <c r="EA441" s="623" t="str">
        <f t="shared" si="847"/>
        <v/>
      </c>
      <c r="EB441" s="623" t="str">
        <f t="shared" si="848"/>
        <v/>
      </c>
      <c r="EC441" s="623" t="str">
        <f t="shared" si="849"/>
        <v/>
      </c>
      <c r="ED441" s="623" t="str">
        <f t="shared" si="850"/>
        <v/>
      </c>
      <c r="EE441" s="623" t="str">
        <f t="shared" si="851"/>
        <v/>
      </c>
      <c r="EF441" s="623" t="str">
        <f t="shared" si="852"/>
        <v/>
      </c>
      <c r="EG441" s="623" t="str">
        <f t="shared" si="853"/>
        <v/>
      </c>
      <c r="EH441" s="623" t="str">
        <f t="shared" si="854"/>
        <v/>
      </c>
      <c r="EI441" s="623" t="str">
        <f t="shared" si="855"/>
        <v/>
      </c>
      <c r="EJ441" s="623" t="str">
        <f t="shared" si="856"/>
        <v/>
      </c>
      <c r="EK441" s="623" t="str">
        <f t="shared" si="857"/>
        <v/>
      </c>
      <c r="EL441" s="623" t="str">
        <f t="shared" si="858"/>
        <v/>
      </c>
    </row>
    <row r="442" spans="1:142">
      <c r="A442" s="7" t="str">
        <f>IF('Rent Roll_RedIQ 1'!B435&gt;0,'Rent Roll_RedIQ 1'!B435,"")</f>
        <v/>
      </c>
      <c r="B442" s="7" t="str">
        <f>IF('Rent Roll_RedIQ 1'!C435&gt;0,'Rent Roll_RedIQ 1'!C435,"")</f>
        <v/>
      </c>
      <c r="C442" s="614">
        <f>IF('Rent Roll_RedIQ 1'!K435&gt;0,'Rent Roll_RedIQ 1'!K435,0)</f>
        <v>0</v>
      </c>
      <c r="D442" s="615" t="str">
        <f>IF('Rent Roll_RedIQ 1'!J435&gt;0,'Rent Roll_RedIQ 1'!J435,"")</f>
        <v/>
      </c>
      <c r="E442" s="624" t="str">
        <f t="shared" si="767"/>
        <v/>
      </c>
      <c r="F442" s="194"/>
      <c r="G442" s="194"/>
      <c r="H442" s="616" t="str">
        <f t="shared" si="749"/>
        <v/>
      </c>
      <c r="I442" s="1200">
        <f>IF('Rent Roll_RedIQ 1'!S435&gt;0,'Rent Roll_RedIQ 1'!S435,Purchase_Date-1)</f>
        <v>45991</v>
      </c>
      <c r="J442" s="617" t="str">
        <f t="shared" si="750"/>
        <v/>
      </c>
      <c r="K442" s="1205">
        <f t="shared" si="751"/>
        <v>46356</v>
      </c>
      <c r="L442" s="618" t="str">
        <f t="shared" si="750"/>
        <v/>
      </c>
      <c r="M442" s="1208">
        <f t="shared" si="752"/>
        <v>46721</v>
      </c>
      <c r="N442" s="614" t="str">
        <f t="shared" si="768"/>
        <v/>
      </c>
      <c r="O442" s="614" t="str">
        <f t="shared" si="769"/>
        <v/>
      </c>
      <c r="P442" s="614" t="str">
        <f t="shared" si="770"/>
        <v/>
      </c>
      <c r="Q442" s="614" t="str">
        <f t="shared" si="771"/>
        <v/>
      </c>
      <c r="R442" s="614" t="str">
        <f t="shared" si="772"/>
        <v/>
      </c>
      <c r="S442" s="614" t="str">
        <f t="shared" si="773"/>
        <v/>
      </c>
      <c r="T442" s="614" t="str">
        <f t="shared" si="774"/>
        <v/>
      </c>
      <c r="U442" s="619"/>
      <c r="V442" s="614"/>
      <c r="W442" s="620" t="str">
        <f t="shared" si="766"/>
        <v/>
      </c>
      <c r="X442" s="620" t="str">
        <f t="shared" si="765"/>
        <v/>
      </c>
      <c r="Y442" s="620" t="str">
        <f t="shared" si="765"/>
        <v/>
      </c>
      <c r="Z442" s="620" t="str">
        <f t="shared" si="765"/>
        <v/>
      </c>
      <c r="AA442" s="620" t="str">
        <f t="shared" si="765"/>
        <v/>
      </c>
      <c r="AB442" s="620" t="str">
        <f t="shared" si="765"/>
        <v/>
      </c>
      <c r="AC442" s="620" t="str">
        <f t="shared" si="765"/>
        <v/>
      </c>
      <c r="AD442" s="620" t="str">
        <f t="shared" si="765"/>
        <v/>
      </c>
      <c r="AE442" s="620" t="str">
        <f t="shared" si="765"/>
        <v/>
      </c>
      <c r="AF442" s="620" t="str">
        <f t="shared" si="765"/>
        <v/>
      </c>
      <c r="AG442" s="620" t="str">
        <f t="shared" si="765"/>
        <v/>
      </c>
      <c r="AH442" s="620" t="str">
        <f t="shared" si="765"/>
        <v/>
      </c>
      <c r="AI442" s="621" t="str">
        <f t="shared" si="764"/>
        <v/>
      </c>
      <c r="AJ442" s="621" t="str">
        <f t="shared" si="762"/>
        <v/>
      </c>
      <c r="AK442" s="621" t="str">
        <f t="shared" si="762"/>
        <v/>
      </c>
      <c r="AL442" s="621" t="str">
        <f t="shared" si="762"/>
        <v/>
      </c>
      <c r="AM442" s="621" t="str">
        <f t="shared" si="762"/>
        <v/>
      </c>
      <c r="AN442" s="621" t="str">
        <f t="shared" si="762"/>
        <v/>
      </c>
      <c r="AO442" s="621" t="str">
        <f t="shared" si="762"/>
        <v/>
      </c>
      <c r="AP442" s="621" t="str">
        <f t="shared" si="762"/>
        <v/>
      </c>
      <c r="AQ442" s="621" t="str">
        <f t="shared" si="762"/>
        <v/>
      </c>
      <c r="AR442" s="621" t="str">
        <f t="shared" si="762"/>
        <v/>
      </c>
      <c r="AS442" s="621" t="str">
        <f t="shared" si="762"/>
        <v/>
      </c>
      <c r="AT442" s="621" t="str">
        <f t="shared" si="762"/>
        <v/>
      </c>
      <c r="AU442" s="622" t="str">
        <f t="shared" si="757"/>
        <v/>
      </c>
      <c r="AV442" s="622" t="str">
        <f t="shared" si="763"/>
        <v/>
      </c>
      <c r="AW442" s="622" t="str">
        <f t="shared" si="763"/>
        <v/>
      </c>
      <c r="AX442" s="622" t="str">
        <f t="shared" si="763"/>
        <v/>
      </c>
      <c r="AY442" s="622" t="str">
        <f t="shared" si="763"/>
        <v/>
      </c>
      <c r="AZ442" s="622" t="str">
        <f t="shared" si="763"/>
        <v/>
      </c>
      <c r="BA442" s="622" t="str">
        <f t="shared" si="763"/>
        <v/>
      </c>
      <c r="BB442" s="622" t="str">
        <f t="shared" si="763"/>
        <v/>
      </c>
      <c r="BC442" s="622" t="str">
        <f t="shared" si="763"/>
        <v/>
      </c>
      <c r="BD442" s="622" t="str">
        <f t="shared" si="763"/>
        <v/>
      </c>
      <c r="BE442" s="622" t="str">
        <f t="shared" si="763"/>
        <v/>
      </c>
      <c r="BF442" s="622" t="str">
        <f t="shared" si="763"/>
        <v/>
      </c>
      <c r="BG442" s="623" t="str">
        <f t="shared" si="775"/>
        <v/>
      </c>
      <c r="BH442" s="623" t="str">
        <f t="shared" si="776"/>
        <v/>
      </c>
      <c r="BI442" s="623" t="str">
        <f t="shared" si="777"/>
        <v/>
      </c>
      <c r="BJ442" s="623" t="str">
        <f t="shared" si="778"/>
        <v/>
      </c>
      <c r="BK442" s="623" t="str">
        <f t="shared" si="779"/>
        <v/>
      </c>
      <c r="BL442" s="623" t="str">
        <f t="shared" si="780"/>
        <v/>
      </c>
      <c r="BM442" s="623" t="str">
        <f t="shared" si="781"/>
        <v/>
      </c>
      <c r="BN442" s="623" t="str">
        <f t="shared" si="782"/>
        <v/>
      </c>
      <c r="BO442" s="623" t="str">
        <f t="shared" si="783"/>
        <v/>
      </c>
      <c r="BP442" s="623" t="str">
        <f t="shared" si="784"/>
        <v/>
      </c>
      <c r="BQ442" s="623" t="str">
        <f t="shared" si="785"/>
        <v/>
      </c>
      <c r="BR442" s="623" t="str">
        <f t="shared" si="786"/>
        <v/>
      </c>
      <c r="BS442" s="1281" t="str">
        <f t="shared" si="787"/>
        <v/>
      </c>
      <c r="BT442" s="1281" t="str">
        <f t="shared" si="788"/>
        <v/>
      </c>
      <c r="BU442" s="1281" t="str">
        <f t="shared" si="789"/>
        <v/>
      </c>
      <c r="BV442" s="1281" t="str">
        <f t="shared" si="790"/>
        <v/>
      </c>
      <c r="BW442" s="1281" t="str">
        <f t="shared" si="791"/>
        <v/>
      </c>
      <c r="BX442" s="1281" t="str">
        <f t="shared" si="792"/>
        <v/>
      </c>
      <c r="BY442" s="1281" t="str">
        <f t="shared" si="793"/>
        <v/>
      </c>
      <c r="BZ442" s="1281" t="str">
        <f t="shared" si="794"/>
        <v/>
      </c>
      <c r="CA442" s="1281" t="str">
        <f t="shared" si="795"/>
        <v/>
      </c>
      <c r="CB442" s="1281" t="str">
        <f t="shared" si="796"/>
        <v/>
      </c>
      <c r="CC442" s="1281" t="str">
        <f t="shared" si="797"/>
        <v/>
      </c>
      <c r="CD442" s="1281" t="str">
        <f t="shared" si="798"/>
        <v/>
      </c>
      <c r="CE442" s="623" t="str">
        <f t="shared" si="799"/>
        <v/>
      </c>
      <c r="CF442" s="623" t="str">
        <f t="shared" si="800"/>
        <v/>
      </c>
      <c r="CG442" s="623" t="str">
        <f t="shared" si="801"/>
        <v/>
      </c>
      <c r="CH442" s="623" t="str">
        <f t="shared" si="802"/>
        <v/>
      </c>
      <c r="CI442" s="623" t="str">
        <f t="shared" si="803"/>
        <v/>
      </c>
      <c r="CJ442" s="623" t="str">
        <f t="shared" si="804"/>
        <v/>
      </c>
      <c r="CK442" s="623" t="str">
        <f t="shared" si="805"/>
        <v/>
      </c>
      <c r="CL442" s="623" t="str">
        <f t="shared" si="806"/>
        <v/>
      </c>
      <c r="CM442" s="623" t="str">
        <f t="shared" si="807"/>
        <v/>
      </c>
      <c r="CN442" s="623" t="str">
        <f t="shared" si="808"/>
        <v/>
      </c>
      <c r="CO442" s="623" t="str">
        <f t="shared" si="809"/>
        <v/>
      </c>
      <c r="CP442" s="623" t="str">
        <f t="shared" si="810"/>
        <v/>
      </c>
      <c r="CQ442" s="1281" t="str">
        <f t="shared" si="811"/>
        <v/>
      </c>
      <c r="CR442" s="1281" t="str">
        <f t="shared" si="812"/>
        <v/>
      </c>
      <c r="CS442" s="1281" t="str">
        <f t="shared" si="813"/>
        <v/>
      </c>
      <c r="CT442" s="1281" t="str">
        <f t="shared" si="814"/>
        <v/>
      </c>
      <c r="CU442" s="1281" t="str">
        <f t="shared" si="815"/>
        <v/>
      </c>
      <c r="CV442" s="1281" t="str">
        <f t="shared" si="816"/>
        <v/>
      </c>
      <c r="CW442" s="1281" t="str">
        <f t="shared" si="817"/>
        <v/>
      </c>
      <c r="CX442" s="1281" t="str">
        <f t="shared" si="818"/>
        <v/>
      </c>
      <c r="CY442" s="1281" t="str">
        <f t="shared" si="819"/>
        <v/>
      </c>
      <c r="CZ442" s="1281" t="str">
        <f t="shared" si="820"/>
        <v/>
      </c>
      <c r="DA442" s="1281" t="str">
        <f t="shared" si="821"/>
        <v/>
      </c>
      <c r="DB442" s="1281" t="str">
        <f t="shared" si="822"/>
        <v/>
      </c>
      <c r="DC442" s="623" t="str">
        <f t="shared" si="823"/>
        <v/>
      </c>
      <c r="DD442" s="623" t="str">
        <f t="shared" si="824"/>
        <v/>
      </c>
      <c r="DE442" s="623" t="str">
        <f t="shared" si="825"/>
        <v/>
      </c>
      <c r="DF442" s="623" t="str">
        <f t="shared" si="826"/>
        <v/>
      </c>
      <c r="DG442" s="623" t="str">
        <f t="shared" si="827"/>
        <v/>
      </c>
      <c r="DH442" s="623" t="str">
        <f t="shared" si="828"/>
        <v/>
      </c>
      <c r="DI442" s="623" t="str">
        <f t="shared" si="829"/>
        <v/>
      </c>
      <c r="DJ442" s="623" t="str">
        <f t="shared" si="830"/>
        <v/>
      </c>
      <c r="DK442" s="623" t="str">
        <f t="shared" si="831"/>
        <v/>
      </c>
      <c r="DL442" s="623" t="str">
        <f t="shared" si="832"/>
        <v/>
      </c>
      <c r="DM442" s="623" t="str">
        <f t="shared" si="833"/>
        <v/>
      </c>
      <c r="DN442" s="623" t="str">
        <f t="shared" si="834"/>
        <v/>
      </c>
      <c r="DO442" s="1281" t="str">
        <f t="shared" si="835"/>
        <v/>
      </c>
      <c r="DP442" s="1281" t="str">
        <f t="shared" si="836"/>
        <v/>
      </c>
      <c r="DQ442" s="1281" t="str">
        <f t="shared" si="837"/>
        <v/>
      </c>
      <c r="DR442" s="1281" t="str">
        <f t="shared" si="838"/>
        <v/>
      </c>
      <c r="DS442" s="1281" t="str">
        <f t="shared" si="839"/>
        <v/>
      </c>
      <c r="DT442" s="1281" t="str">
        <f t="shared" si="840"/>
        <v/>
      </c>
      <c r="DU442" s="1281" t="str">
        <f t="shared" si="841"/>
        <v/>
      </c>
      <c r="DV442" s="1281" t="str">
        <f t="shared" si="842"/>
        <v/>
      </c>
      <c r="DW442" s="1281" t="str">
        <f t="shared" si="843"/>
        <v/>
      </c>
      <c r="DX442" s="1281" t="str">
        <f t="shared" si="844"/>
        <v/>
      </c>
      <c r="DY442" s="1281" t="str">
        <f t="shared" si="845"/>
        <v/>
      </c>
      <c r="DZ442" s="1281" t="str">
        <f t="shared" si="846"/>
        <v/>
      </c>
      <c r="EA442" s="623" t="str">
        <f t="shared" si="847"/>
        <v/>
      </c>
      <c r="EB442" s="623" t="str">
        <f t="shared" si="848"/>
        <v/>
      </c>
      <c r="EC442" s="623" t="str">
        <f t="shared" si="849"/>
        <v/>
      </c>
      <c r="ED442" s="623" t="str">
        <f t="shared" si="850"/>
        <v/>
      </c>
      <c r="EE442" s="623" t="str">
        <f t="shared" si="851"/>
        <v/>
      </c>
      <c r="EF442" s="623" t="str">
        <f t="shared" si="852"/>
        <v/>
      </c>
      <c r="EG442" s="623" t="str">
        <f t="shared" si="853"/>
        <v/>
      </c>
      <c r="EH442" s="623" t="str">
        <f t="shared" si="854"/>
        <v/>
      </c>
      <c r="EI442" s="623" t="str">
        <f t="shared" si="855"/>
        <v/>
      </c>
      <c r="EJ442" s="623" t="str">
        <f t="shared" si="856"/>
        <v/>
      </c>
      <c r="EK442" s="623" t="str">
        <f t="shared" si="857"/>
        <v/>
      </c>
      <c r="EL442" s="623" t="str">
        <f t="shared" si="858"/>
        <v/>
      </c>
    </row>
    <row r="443" spans="1:142">
      <c r="A443" s="7" t="str">
        <f>IF('Rent Roll_RedIQ 1'!B436&gt;0,'Rent Roll_RedIQ 1'!B436,"")</f>
        <v/>
      </c>
      <c r="B443" s="7" t="str">
        <f>IF('Rent Roll_RedIQ 1'!C436&gt;0,'Rent Roll_RedIQ 1'!C436,"")</f>
        <v/>
      </c>
      <c r="C443" s="614">
        <f>IF('Rent Roll_RedIQ 1'!K436&gt;0,'Rent Roll_RedIQ 1'!K436,0)</f>
        <v>0</v>
      </c>
      <c r="D443" s="615" t="str">
        <f>IF('Rent Roll_RedIQ 1'!J436&gt;0,'Rent Roll_RedIQ 1'!J436,"")</f>
        <v/>
      </c>
      <c r="E443" s="624" t="str">
        <f t="shared" si="767"/>
        <v/>
      </c>
      <c r="F443" s="194"/>
      <c r="G443" s="194"/>
      <c r="H443" s="616" t="str">
        <f t="shared" si="749"/>
        <v/>
      </c>
      <c r="I443" s="1200">
        <f>IF('Rent Roll_RedIQ 1'!S436&gt;0,'Rent Roll_RedIQ 1'!S436,Purchase_Date-1)</f>
        <v>45991</v>
      </c>
      <c r="J443" s="617" t="str">
        <f t="shared" si="750"/>
        <v/>
      </c>
      <c r="K443" s="1205">
        <f t="shared" si="751"/>
        <v>46356</v>
      </c>
      <c r="L443" s="618" t="str">
        <f t="shared" si="750"/>
        <v/>
      </c>
      <c r="M443" s="1208">
        <f t="shared" si="752"/>
        <v>46721</v>
      </c>
      <c r="N443" s="614" t="str">
        <f t="shared" si="768"/>
        <v/>
      </c>
      <c r="O443" s="614" t="str">
        <f t="shared" si="769"/>
        <v/>
      </c>
      <c r="P443" s="614" t="str">
        <f t="shared" si="770"/>
        <v/>
      </c>
      <c r="Q443" s="614" t="str">
        <f t="shared" si="771"/>
        <v/>
      </c>
      <c r="R443" s="614" t="str">
        <f t="shared" si="772"/>
        <v/>
      </c>
      <c r="S443" s="614" t="str">
        <f t="shared" si="773"/>
        <v/>
      </c>
      <c r="T443" s="614" t="str">
        <f t="shared" si="774"/>
        <v/>
      </c>
      <c r="U443" s="619"/>
      <c r="V443" s="614"/>
      <c r="W443" s="620" t="str">
        <f t="shared" si="766"/>
        <v/>
      </c>
      <c r="X443" s="620" t="str">
        <f t="shared" si="765"/>
        <v/>
      </c>
      <c r="Y443" s="620" t="str">
        <f t="shared" si="765"/>
        <v/>
      </c>
      <c r="Z443" s="620" t="str">
        <f t="shared" si="765"/>
        <v/>
      </c>
      <c r="AA443" s="620" t="str">
        <f t="shared" si="765"/>
        <v/>
      </c>
      <c r="AB443" s="620" t="str">
        <f t="shared" si="765"/>
        <v/>
      </c>
      <c r="AC443" s="620" t="str">
        <f t="shared" si="765"/>
        <v/>
      </c>
      <c r="AD443" s="620" t="str">
        <f t="shared" si="765"/>
        <v/>
      </c>
      <c r="AE443" s="620" t="str">
        <f t="shared" si="765"/>
        <v/>
      </c>
      <c r="AF443" s="620" t="str">
        <f t="shared" si="765"/>
        <v/>
      </c>
      <c r="AG443" s="620" t="str">
        <f t="shared" si="765"/>
        <v/>
      </c>
      <c r="AH443" s="620" t="str">
        <f t="shared" si="765"/>
        <v/>
      </c>
      <c r="AI443" s="621" t="str">
        <f t="shared" si="764"/>
        <v/>
      </c>
      <c r="AJ443" s="621" t="str">
        <f t="shared" si="762"/>
        <v/>
      </c>
      <c r="AK443" s="621" t="str">
        <f t="shared" si="762"/>
        <v/>
      </c>
      <c r="AL443" s="621" t="str">
        <f t="shared" si="762"/>
        <v/>
      </c>
      <c r="AM443" s="621" t="str">
        <f t="shared" si="762"/>
        <v/>
      </c>
      <c r="AN443" s="621" t="str">
        <f t="shared" si="762"/>
        <v/>
      </c>
      <c r="AO443" s="621" t="str">
        <f t="shared" si="762"/>
        <v/>
      </c>
      <c r="AP443" s="621" t="str">
        <f t="shared" si="762"/>
        <v/>
      </c>
      <c r="AQ443" s="621" t="str">
        <f t="shared" si="762"/>
        <v/>
      </c>
      <c r="AR443" s="621" t="str">
        <f t="shared" si="762"/>
        <v/>
      </c>
      <c r="AS443" s="621" t="str">
        <f t="shared" si="762"/>
        <v/>
      </c>
      <c r="AT443" s="621" t="str">
        <f t="shared" si="762"/>
        <v/>
      </c>
      <c r="AU443" s="622" t="str">
        <f t="shared" si="757"/>
        <v/>
      </c>
      <c r="AV443" s="622" t="str">
        <f t="shared" si="763"/>
        <v/>
      </c>
      <c r="AW443" s="622" t="str">
        <f t="shared" si="763"/>
        <v/>
      </c>
      <c r="AX443" s="622" t="str">
        <f t="shared" si="763"/>
        <v/>
      </c>
      <c r="AY443" s="622" t="str">
        <f t="shared" si="763"/>
        <v/>
      </c>
      <c r="AZ443" s="622" t="str">
        <f t="shared" si="763"/>
        <v/>
      </c>
      <c r="BA443" s="622" t="str">
        <f t="shared" si="763"/>
        <v/>
      </c>
      <c r="BB443" s="622" t="str">
        <f t="shared" si="763"/>
        <v/>
      </c>
      <c r="BC443" s="622" t="str">
        <f t="shared" si="763"/>
        <v/>
      </c>
      <c r="BD443" s="622" t="str">
        <f t="shared" si="763"/>
        <v/>
      </c>
      <c r="BE443" s="622" t="str">
        <f t="shared" si="763"/>
        <v/>
      </c>
      <c r="BF443" s="622" t="str">
        <f t="shared" si="763"/>
        <v/>
      </c>
      <c r="BG443" s="623" t="str">
        <f t="shared" si="775"/>
        <v/>
      </c>
      <c r="BH443" s="623" t="str">
        <f t="shared" si="776"/>
        <v/>
      </c>
      <c r="BI443" s="623" t="str">
        <f t="shared" si="777"/>
        <v/>
      </c>
      <c r="BJ443" s="623" t="str">
        <f t="shared" si="778"/>
        <v/>
      </c>
      <c r="BK443" s="623" t="str">
        <f t="shared" si="779"/>
        <v/>
      </c>
      <c r="BL443" s="623" t="str">
        <f t="shared" si="780"/>
        <v/>
      </c>
      <c r="BM443" s="623" t="str">
        <f t="shared" si="781"/>
        <v/>
      </c>
      <c r="BN443" s="623" t="str">
        <f t="shared" si="782"/>
        <v/>
      </c>
      <c r="BO443" s="623" t="str">
        <f t="shared" si="783"/>
        <v/>
      </c>
      <c r="BP443" s="623" t="str">
        <f t="shared" si="784"/>
        <v/>
      </c>
      <c r="BQ443" s="623" t="str">
        <f t="shared" si="785"/>
        <v/>
      </c>
      <c r="BR443" s="623" t="str">
        <f t="shared" si="786"/>
        <v/>
      </c>
      <c r="BS443" s="1281" t="str">
        <f t="shared" si="787"/>
        <v/>
      </c>
      <c r="BT443" s="1281" t="str">
        <f t="shared" si="788"/>
        <v/>
      </c>
      <c r="BU443" s="1281" t="str">
        <f t="shared" si="789"/>
        <v/>
      </c>
      <c r="BV443" s="1281" t="str">
        <f t="shared" si="790"/>
        <v/>
      </c>
      <c r="BW443" s="1281" t="str">
        <f t="shared" si="791"/>
        <v/>
      </c>
      <c r="BX443" s="1281" t="str">
        <f t="shared" si="792"/>
        <v/>
      </c>
      <c r="BY443" s="1281" t="str">
        <f t="shared" si="793"/>
        <v/>
      </c>
      <c r="BZ443" s="1281" t="str">
        <f t="shared" si="794"/>
        <v/>
      </c>
      <c r="CA443" s="1281" t="str">
        <f t="shared" si="795"/>
        <v/>
      </c>
      <c r="CB443" s="1281" t="str">
        <f t="shared" si="796"/>
        <v/>
      </c>
      <c r="CC443" s="1281" t="str">
        <f t="shared" si="797"/>
        <v/>
      </c>
      <c r="CD443" s="1281" t="str">
        <f t="shared" si="798"/>
        <v/>
      </c>
      <c r="CE443" s="623" t="str">
        <f t="shared" si="799"/>
        <v/>
      </c>
      <c r="CF443" s="623" t="str">
        <f t="shared" si="800"/>
        <v/>
      </c>
      <c r="CG443" s="623" t="str">
        <f t="shared" si="801"/>
        <v/>
      </c>
      <c r="CH443" s="623" t="str">
        <f t="shared" si="802"/>
        <v/>
      </c>
      <c r="CI443" s="623" t="str">
        <f t="shared" si="803"/>
        <v/>
      </c>
      <c r="CJ443" s="623" t="str">
        <f t="shared" si="804"/>
        <v/>
      </c>
      <c r="CK443" s="623" t="str">
        <f t="shared" si="805"/>
        <v/>
      </c>
      <c r="CL443" s="623" t="str">
        <f t="shared" si="806"/>
        <v/>
      </c>
      <c r="CM443" s="623" t="str">
        <f t="shared" si="807"/>
        <v/>
      </c>
      <c r="CN443" s="623" t="str">
        <f t="shared" si="808"/>
        <v/>
      </c>
      <c r="CO443" s="623" t="str">
        <f t="shared" si="809"/>
        <v/>
      </c>
      <c r="CP443" s="623" t="str">
        <f t="shared" si="810"/>
        <v/>
      </c>
      <c r="CQ443" s="1281" t="str">
        <f t="shared" si="811"/>
        <v/>
      </c>
      <c r="CR443" s="1281" t="str">
        <f t="shared" si="812"/>
        <v/>
      </c>
      <c r="CS443" s="1281" t="str">
        <f t="shared" si="813"/>
        <v/>
      </c>
      <c r="CT443" s="1281" t="str">
        <f t="shared" si="814"/>
        <v/>
      </c>
      <c r="CU443" s="1281" t="str">
        <f t="shared" si="815"/>
        <v/>
      </c>
      <c r="CV443" s="1281" t="str">
        <f t="shared" si="816"/>
        <v/>
      </c>
      <c r="CW443" s="1281" t="str">
        <f t="shared" si="817"/>
        <v/>
      </c>
      <c r="CX443" s="1281" t="str">
        <f t="shared" si="818"/>
        <v/>
      </c>
      <c r="CY443" s="1281" t="str">
        <f t="shared" si="819"/>
        <v/>
      </c>
      <c r="CZ443" s="1281" t="str">
        <f t="shared" si="820"/>
        <v/>
      </c>
      <c r="DA443" s="1281" t="str">
        <f t="shared" si="821"/>
        <v/>
      </c>
      <c r="DB443" s="1281" t="str">
        <f t="shared" si="822"/>
        <v/>
      </c>
      <c r="DC443" s="623" t="str">
        <f t="shared" si="823"/>
        <v/>
      </c>
      <c r="DD443" s="623" t="str">
        <f t="shared" si="824"/>
        <v/>
      </c>
      <c r="DE443" s="623" t="str">
        <f t="shared" si="825"/>
        <v/>
      </c>
      <c r="DF443" s="623" t="str">
        <f t="shared" si="826"/>
        <v/>
      </c>
      <c r="DG443" s="623" t="str">
        <f t="shared" si="827"/>
        <v/>
      </c>
      <c r="DH443" s="623" t="str">
        <f t="shared" si="828"/>
        <v/>
      </c>
      <c r="DI443" s="623" t="str">
        <f t="shared" si="829"/>
        <v/>
      </c>
      <c r="DJ443" s="623" t="str">
        <f t="shared" si="830"/>
        <v/>
      </c>
      <c r="DK443" s="623" t="str">
        <f t="shared" si="831"/>
        <v/>
      </c>
      <c r="DL443" s="623" t="str">
        <f t="shared" si="832"/>
        <v/>
      </c>
      <c r="DM443" s="623" t="str">
        <f t="shared" si="833"/>
        <v/>
      </c>
      <c r="DN443" s="623" t="str">
        <f t="shared" si="834"/>
        <v/>
      </c>
      <c r="DO443" s="1281" t="str">
        <f t="shared" si="835"/>
        <v/>
      </c>
      <c r="DP443" s="1281" t="str">
        <f t="shared" si="836"/>
        <v/>
      </c>
      <c r="DQ443" s="1281" t="str">
        <f t="shared" si="837"/>
        <v/>
      </c>
      <c r="DR443" s="1281" t="str">
        <f t="shared" si="838"/>
        <v/>
      </c>
      <c r="DS443" s="1281" t="str">
        <f t="shared" si="839"/>
        <v/>
      </c>
      <c r="DT443" s="1281" t="str">
        <f t="shared" si="840"/>
        <v/>
      </c>
      <c r="DU443" s="1281" t="str">
        <f t="shared" si="841"/>
        <v/>
      </c>
      <c r="DV443" s="1281" t="str">
        <f t="shared" si="842"/>
        <v/>
      </c>
      <c r="DW443" s="1281" t="str">
        <f t="shared" si="843"/>
        <v/>
      </c>
      <c r="DX443" s="1281" t="str">
        <f t="shared" si="844"/>
        <v/>
      </c>
      <c r="DY443" s="1281" t="str">
        <f t="shared" si="845"/>
        <v/>
      </c>
      <c r="DZ443" s="1281" t="str">
        <f t="shared" si="846"/>
        <v/>
      </c>
      <c r="EA443" s="623" t="str">
        <f t="shared" si="847"/>
        <v/>
      </c>
      <c r="EB443" s="623" t="str">
        <f t="shared" si="848"/>
        <v/>
      </c>
      <c r="EC443" s="623" t="str">
        <f t="shared" si="849"/>
        <v/>
      </c>
      <c r="ED443" s="623" t="str">
        <f t="shared" si="850"/>
        <v/>
      </c>
      <c r="EE443" s="623" t="str">
        <f t="shared" si="851"/>
        <v/>
      </c>
      <c r="EF443" s="623" t="str">
        <f t="shared" si="852"/>
        <v/>
      </c>
      <c r="EG443" s="623" t="str">
        <f t="shared" si="853"/>
        <v/>
      </c>
      <c r="EH443" s="623" t="str">
        <f t="shared" si="854"/>
        <v/>
      </c>
      <c r="EI443" s="623" t="str">
        <f t="shared" si="855"/>
        <v/>
      </c>
      <c r="EJ443" s="623" t="str">
        <f t="shared" si="856"/>
        <v/>
      </c>
      <c r="EK443" s="623" t="str">
        <f t="shared" si="857"/>
        <v/>
      </c>
      <c r="EL443" s="623" t="str">
        <f t="shared" si="858"/>
        <v/>
      </c>
    </row>
    <row r="444" spans="1:142">
      <c r="A444" s="7" t="str">
        <f>IF('Rent Roll_RedIQ 1'!B437&gt;0,'Rent Roll_RedIQ 1'!B437,"")</f>
        <v/>
      </c>
      <c r="B444" s="7" t="str">
        <f>IF('Rent Roll_RedIQ 1'!C437&gt;0,'Rent Roll_RedIQ 1'!C437,"")</f>
        <v/>
      </c>
      <c r="C444" s="614">
        <f>IF('Rent Roll_RedIQ 1'!K437&gt;0,'Rent Roll_RedIQ 1'!K437,0)</f>
        <v>0</v>
      </c>
      <c r="D444" s="615" t="str">
        <f>IF('Rent Roll_RedIQ 1'!J437&gt;0,'Rent Roll_RedIQ 1'!J437,"")</f>
        <v/>
      </c>
      <c r="E444" s="624" t="str">
        <f t="shared" si="767"/>
        <v/>
      </c>
      <c r="F444" s="194"/>
      <c r="G444" s="194"/>
      <c r="H444" s="616" t="str">
        <f t="shared" si="749"/>
        <v/>
      </c>
      <c r="I444" s="1200">
        <f>IF('Rent Roll_RedIQ 1'!S437&gt;0,'Rent Roll_RedIQ 1'!S437,Purchase_Date-1)</f>
        <v>45991</v>
      </c>
      <c r="J444" s="617" t="str">
        <f t="shared" si="750"/>
        <v/>
      </c>
      <c r="K444" s="1205">
        <f t="shared" si="751"/>
        <v>46356</v>
      </c>
      <c r="L444" s="618" t="str">
        <f t="shared" si="750"/>
        <v/>
      </c>
      <c r="M444" s="1208">
        <f t="shared" si="752"/>
        <v>46721</v>
      </c>
      <c r="N444" s="614" t="str">
        <f t="shared" si="768"/>
        <v/>
      </c>
      <c r="O444" s="614" t="str">
        <f t="shared" si="769"/>
        <v/>
      </c>
      <c r="P444" s="614" t="str">
        <f t="shared" si="770"/>
        <v/>
      </c>
      <c r="Q444" s="614" t="str">
        <f t="shared" si="771"/>
        <v/>
      </c>
      <c r="R444" s="614" t="str">
        <f t="shared" si="772"/>
        <v/>
      </c>
      <c r="S444" s="614" t="str">
        <f t="shared" si="773"/>
        <v/>
      </c>
      <c r="T444" s="614" t="str">
        <f t="shared" si="774"/>
        <v/>
      </c>
      <c r="U444" s="619"/>
      <c r="V444" s="614"/>
      <c r="W444" s="620" t="str">
        <f t="shared" si="766"/>
        <v/>
      </c>
      <c r="X444" s="620" t="str">
        <f t="shared" si="765"/>
        <v/>
      </c>
      <c r="Y444" s="620" t="str">
        <f t="shared" si="765"/>
        <v/>
      </c>
      <c r="Z444" s="620" t="str">
        <f t="shared" si="765"/>
        <v/>
      </c>
      <c r="AA444" s="620" t="str">
        <f t="shared" si="765"/>
        <v/>
      </c>
      <c r="AB444" s="620" t="str">
        <f t="shared" si="765"/>
        <v/>
      </c>
      <c r="AC444" s="620" t="str">
        <f t="shared" si="765"/>
        <v/>
      </c>
      <c r="AD444" s="620" t="str">
        <f t="shared" si="765"/>
        <v/>
      </c>
      <c r="AE444" s="620" t="str">
        <f t="shared" si="765"/>
        <v/>
      </c>
      <c r="AF444" s="620" t="str">
        <f t="shared" si="765"/>
        <v/>
      </c>
      <c r="AG444" s="620" t="str">
        <f t="shared" si="765"/>
        <v/>
      </c>
      <c r="AH444" s="620" t="str">
        <f t="shared" si="765"/>
        <v/>
      </c>
      <c r="AI444" s="621" t="str">
        <f t="shared" si="764"/>
        <v/>
      </c>
      <c r="AJ444" s="621" t="str">
        <f t="shared" si="762"/>
        <v/>
      </c>
      <c r="AK444" s="621" t="str">
        <f t="shared" si="762"/>
        <v/>
      </c>
      <c r="AL444" s="621" t="str">
        <f t="shared" si="762"/>
        <v/>
      </c>
      <c r="AM444" s="621" t="str">
        <f t="shared" si="762"/>
        <v/>
      </c>
      <c r="AN444" s="621" t="str">
        <f t="shared" si="762"/>
        <v/>
      </c>
      <c r="AO444" s="621" t="str">
        <f t="shared" si="762"/>
        <v/>
      </c>
      <c r="AP444" s="621" t="str">
        <f t="shared" si="762"/>
        <v/>
      </c>
      <c r="AQ444" s="621" t="str">
        <f t="shared" si="762"/>
        <v/>
      </c>
      <c r="AR444" s="621" t="str">
        <f t="shared" si="762"/>
        <v/>
      </c>
      <c r="AS444" s="621" t="str">
        <f t="shared" si="762"/>
        <v/>
      </c>
      <c r="AT444" s="621" t="str">
        <f t="shared" si="762"/>
        <v/>
      </c>
      <c r="AU444" s="622" t="str">
        <f t="shared" si="757"/>
        <v/>
      </c>
      <c r="AV444" s="622" t="str">
        <f t="shared" si="763"/>
        <v/>
      </c>
      <c r="AW444" s="622" t="str">
        <f t="shared" si="763"/>
        <v/>
      </c>
      <c r="AX444" s="622" t="str">
        <f t="shared" si="763"/>
        <v/>
      </c>
      <c r="AY444" s="622" t="str">
        <f t="shared" si="763"/>
        <v/>
      </c>
      <c r="AZ444" s="622" t="str">
        <f t="shared" si="763"/>
        <v/>
      </c>
      <c r="BA444" s="622" t="str">
        <f t="shared" si="763"/>
        <v/>
      </c>
      <c r="BB444" s="622" t="str">
        <f t="shared" si="763"/>
        <v/>
      </c>
      <c r="BC444" s="622" t="str">
        <f t="shared" si="763"/>
        <v/>
      </c>
      <c r="BD444" s="622" t="str">
        <f t="shared" si="763"/>
        <v/>
      </c>
      <c r="BE444" s="622" t="str">
        <f t="shared" si="763"/>
        <v/>
      </c>
      <c r="BF444" s="622" t="str">
        <f t="shared" si="763"/>
        <v/>
      </c>
      <c r="BG444" s="623" t="str">
        <f t="shared" si="775"/>
        <v/>
      </c>
      <c r="BH444" s="623" t="str">
        <f t="shared" si="776"/>
        <v/>
      </c>
      <c r="BI444" s="623" t="str">
        <f t="shared" si="777"/>
        <v/>
      </c>
      <c r="BJ444" s="623" t="str">
        <f t="shared" si="778"/>
        <v/>
      </c>
      <c r="BK444" s="623" t="str">
        <f t="shared" si="779"/>
        <v/>
      </c>
      <c r="BL444" s="623" t="str">
        <f t="shared" si="780"/>
        <v/>
      </c>
      <c r="BM444" s="623" t="str">
        <f t="shared" si="781"/>
        <v/>
      </c>
      <c r="BN444" s="623" t="str">
        <f t="shared" si="782"/>
        <v/>
      </c>
      <c r="BO444" s="623" t="str">
        <f t="shared" si="783"/>
        <v/>
      </c>
      <c r="BP444" s="623" t="str">
        <f t="shared" si="784"/>
        <v/>
      </c>
      <c r="BQ444" s="623" t="str">
        <f t="shared" si="785"/>
        <v/>
      </c>
      <c r="BR444" s="623" t="str">
        <f t="shared" si="786"/>
        <v/>
      </c>
      <c r="BS444" s="1281" t="str">
        <f t="shared" si="787"/>
        <v/>
      </c>
      <c r="BT444" s="1281" t="str">
        <f t="shared" si="788"/>
        <v/>
      </c>
      <c r="BU444" s="1281" t="str">
        <f t="shared" si="789"/>
        <v/>
      </c>
      <c r="BV444" s="1281" t="str">
        <f t="shared" si="790"/>
        <v/>
      </c>
      <c r="BW444" s="1281" t="str">
        <f t="shared" si="791"/>
        <v/>
      </c>
      <c r="BX444" s="1281" t="str">
        <f t="shared" si="792"/>
        <v/>
      </c>
      <c r="BY444" s="1281" t="str">
        <f t="shared" si="793"/>
        <v/>
      </c>
      <c r="BZ444" s="1281" t="str">
        <f t="shared" si="794"/>
        <v/>
      </c>
      <c r="CA444" s="1281" t="str">
        <f t="shared" si="795"/>
        <v/>
      </c>
      <c r="CB444" s="1281" t="str">
        <f t="shared" si="796"/>
        <v/>
      </c>
      <c r="CC444" s="1281" t="str">
        <f t="shared" si="797"/>
        <v/>
      </c>
      <c r="CD444" s="1281" t="str">
        <f t="shared" si="798"/>
        <v/>
      </c>
      <c r="CE444" s="623" t="str">
        <f t="shared" si="799"/>
        <v/>
      </c>
      <c r="CF444" s="623" t="str">
        <f t="shared" si="800"/>
        <v/>
      </c>
      <c r="CG444" s="623" t="str">
        <f t="shared" si="801"/>
        <v/>
      </c>
      <c r="CH444" s="623" t="str">
        <f t="shared" si="802"/>
        <v/>
      </c>
      <c r="CI444" s="623" t="str">
        <f t="shared" si="803"/>
        <v/>
      </c>
      <c r="CJ444" s="623" t="str">
        <f t="shared" si="804"/>
        <v/>
      </c>
      <c r="CK444" s="623" t="str">
        <f t="shared" si="805"/>
        <v/>
      </c>
      <c r="CL444" s="623" t="str">
        <f t="shared" si="806"/>
        <v/>
      </c>
      <c r="CM444" s="623" t="str">
        <f t="shared" si="807"/>
        <v/>
      </c>
      <c r="CN444" s="623" t="str">
        <f t="shared" si="808"/>
        <v/>
      </c>
      <c r="CO444" s="623" t="str">
        <f t="shared" si="809"/>
        <v/>
      </c>
      <c r="CP444" s="623" t="str">
        <f t="shared" si="810"/>
        <v/>
      </c>
      <c r="CQ444" s="1281" t="str">
        <f t="shared" si="811"/>
        <v/>
      </c>
      <c r="CR444" s="1281" t="str">
        <f t="shared" si="812"/>
        <v/>
      </c>
      <c r="CS444" s="1281" t="str">
        <f t="shared" si="813"/>
        <v/>
      </c>
      <c r="CT444" s="1281" t="str">
        <f t="shared" si="814"/>
        <v/>
      </c>
      <c r="CU444" s="1281" t="str">
        <f t="shared" si="815"/>
        <v/>
      </c>
      <c r="CV444" s="1281" t="str">
        <f t="shared" si="816"/>
        <v/>
      </c>
      <c r="CW444" s="1281" t="str">
        <f t="shared" si="817"/>
        <v/>
      </c>
      <c r="CX444" s="1281" t="str">
        <f t="shared" si="818"/>
        <v/>
      </c>
      <c r="CY444" s="1281" t="str">
        <f t="shared" si="819"/>
        <v/>
      </c>
      <c r="CZ444" s="1281" t="str">
        <f t="shared" si="820"/>
        <v/>
      </c>
      <c r="DA444" s="1281" t="str">
        <f t="shared" si="821"/>
        <v/>
      </c>
      <c r="DB444" s="1281" t="str">
        <f t="shared" si="822"/>
        <v/>
      </c>
      <c r="DC444" s="623" t="str">
        <f t="shared" si="823"/>
        <v/>
      </c>
      <c r="DD444" s="623" t="str">
        <f t="shared" si="824"/>
        <v/>
      </c>
      <c r="DE444" s="623" t="str">
        <f t="shared" si="825"/>
        <v/>
      </c>
      <c r="DF444" s="623" t="str">
        <f t="shared" si="826"/>
        <v/>
      </c>
      <c r="DG444" s="623" t="str">
        <f t="shared" si="827"/>
        <v/>
      </c>
      <c r="DH444" s="623" t="str">
        <f t="shared" si="828"/>
        <v/>
      </c>
      <c r="DI444" s="623" t="str">
        <f t="shared" si="829"/>
        <v/>
      </c>
      <c r="DJ444" s="623" t="str">
        <f t="shared" si="830"/>
        <v/>
      </c>
      <c r="DK444" s="623" t="str">
        <f t="shared" si="831"/>
        <v/>
      </c>
      <c r="DL444" s="623" t="str">
        <f t="shared" si="832"/>
        <v/>
      </c>
      <c r="DM444" s="623" t="str">
        <f t="shared" si="833"/>
        <v/>
      </c>
      <c r="DN444" s="623" t="str">
        <f t="shared" si="834"/>
        <v/>
      </c>
      <c r="DO444" s="1281" t="str">
        <f t="shared" si="835"/>
        <v/>
      </c>
      <c r="DP444" s="1281" t="str">
        <f t="shared" si="836"/>
        <v/>
      </c>
      <c r="DQ444" s="1281" t="str">
        <f t="shared" si="837"/>
        <v/>
      </c>
      <c r="DR444" s="1281" t="str">
        <f t="shared" si="838"/>
        <v/>
      </c>
      <c r="DS444" s="1281" t="str">
        <f t="shared" si="839"/>
        <v/>
      </c>
      <c r="DT444" s="1281" t="str">
        <f t="shared" si="840"/>
        <v/>
      </c>
      <c r="DU444" s="1281" t="str">
        <f t="shared" si="841"/>
        <v/>
      </c>
      <c r="DV444" s="1281" t="str">
        <f t="shared" si="842"/>
        <v/>
      </c>
      <c r="DW444" s="1281" t="str">
        <f t="shared" si="843"/>
        <v/>
      </c>
      <c r="DX444" s="1281" t="str">
        <f t="shared" si="844"/>
        <v/>
      </c>
      <c r="DY444" s="1281" t="str">
        <f t="shared" si="845"/>
        <v/>
      </c>
      <c r="DZ444" s="1281" t="str">
        <f t="shared" si="846"/>
        <v/>
      </c>
      <c r="EA444" s="623" t="str">
        <f t="shared" si="847"/>
        <v/>
      </c>
      <c r="EB444" s="623" t="str">
        <f t="shared" si="848"/>
        <v/>
      </c>
      <c r="EC444" s="623" t="str">
        <f t="shared" si="849"/>
        <v/>
      </c>
      <c r="ED444" s="623" t="str">
        <f t="shared" si="850"/>
        <v/>
      </c>
      <c r="EE444" s="623" t="str">
        <f t="shared" si="851"/>
        <v/>
      </c>
      <c r="EF444" s="623" t="str">
        <f t="shared" si="852"/>
        <v/>
      </c>
      <c r="EG444" s="623" t="str">
        <f t="shared" si="853"/>
        <v/>
      </c>
      <c r="EH444" s="623" t="str">
        <f t="shared" si="854"/>
        <v/>
      </c>
      <c r="EI444" s="623" t="str">
        <f t="shared" si="855"/>
        <v/>
      </c>
      <c r="EJ444" s="623" t="str">
        <f t="shared" si="856"/>
        <v/>
      </c>
      <c r="EK444" s="623" t="str">
        <f t="shared" si="857"/>
        <v/>
      </c>
      <c r="EL444" s="623" t="str">
        <f t="shared" si="858"/>
        <v/>
      </c>
    </row>
    <row r="445" spans="1:142">
      <c r="A445" s="7" t="str">
        <f>IF('Rent Roll_RedIQ 1'!B438&gt;0,'Rent Roll_RedIQ 1'!B438,"")</f>
        <v/>
      </c>
      <c r="B445" s="7" t="str">
        <f>IF('Rent Roll_RedIQ 1'!C438&gt;0,'Rent Roll_RedIQ 1'!C438,"")</f>
        <v/>
      </c>
      <c r="C445" s="614">
        <f>IF('Rent Roll_RedIQ 1'!K438&gt;0,'Rent Roll_RedIQ 1'!K438,0)</f>
        <v>0</v>
      </c>
      <c r="D445" s="615" t="str">
        <f>IF('Rent Roll_RedIQ 1'!J438&gt;0,'Rent Roll_RedIQ 1'!J438,"")</f>
        <v/>
      </c>
      <c r="E445" s="624" t="str">
        <f t="shared" si="767"/>
        <v/>
      </c>
      <c r="F445" s="194"/>
      <c r="G445" s="194"/>
      <c r="H445" s="616" t="str">
        <f t="shared" si="749"/>
        <v/>
      </c>
      <c r="I445" s="1200">
        <f>IF('Rent Roll_RedIQ 1'!S438&gt;0,'Rent Roll_RedIQ 1'!S438,Purchase_Date-1)</f>
        <v>45991</v>
      </c>
      <c r="J445" s="617" t="str">
        <f t="shared" si="750"/>
        <v/>
      </c>
      <c r="K445" s="1205">
        <f t="shared" si="751"/>
        <v>46356</v>
      </c>
      <c r="L445" s="618" t="str">
        <f t="shared" si="750"/>
        <v/>
      </c>
      <c r="M445" s="1208">
        <f t="shared" si="752"/>
        <v>46721</v>
      </c>
      <c r="N445" s="614" t="str">
        <f t="shared" si="768"/>
        <v/>
      </c>
      <c r="O445" s="614" t="str">
        <f t="shared" si="769"/>
        <v/>
      </c>
      <c r="P445" s="614" t="str">
        <f t="shared" si="770"/>
        <v/>
      </c>
      <c r="Q445" s="614" t="str">
        <f t="shared" si="771"/>
        <v/>
      </c>
      <c r="R445" s="614" t="str">
        <f t="shared" si="772"/>
        <v/>
      </c>
      <c r="S445" s="614" t="str">
        <f t="shared" si="773"/>
        <v/>
      </c>
      <c r="T445" s="614" t="str">
        <f t="shared" si="774"/>
        <v/>
      </c>
      <c r="U445" s="619"/>
      <c r="V445" s="614"/>
      <c r="W445" s="620" t="str">
        <f t="shared" si="766"/>
        <v/>
      </c>
      <c r="X445" s="620" t="str">
        <f t="shared" si="765"/>
        <v/>
      </c>
      <c r="Y445" s="620" t="str">
        <f t="shared" si="765"/>
        <v/>
      </c>
      <c r="Z445" s="620" t="str">
        <f t="shared" si="765"/>
        <v/>
      </c>
      <c r="AA445" s="620" t="str">
        <f t="shared" si="765"/>
        <v/>
      </c>
      <c r="AB445" s="620" t="str">
        <f t="shared" si="765"/>
        <v/>
      </c>
      <c r="AC445" s="620" t="str">
        <f t="shared" si="765"/>
        <v/>
      </c>
      <c r="AD445" s="620" t="str">
        <f t="shared" si="765"/>
        <v/>
      </c>
      <c r="AE445" s="620" t="str">
        <f t="shared" si="765"/>
        <v/>
      </c>
      <c r="AF445" s="620" t="str">
        <f t="shared" si="765"/>
        <v/>
      </c>
      <c r="AG445" s="620" t="str">
        <f t="shared" si="765"/>
        <v/>
      </c>
      <c r="AH445" s="620" t="str">
        <f t="shared" si="765"/>
        <v/>
      </c>
      <c r="AI445" s="621" t="str">
        <f t="shared" si="764"/>
        <v/>
      </c>
      <c r="AJ445" s="621" t="str">
        <f t="shared" si="762"/>
        <v/>
      </c>
      <c r="AK445" s="621" t="str">
        <f t="shared" si="762"/>
        <v/>
      </c>
      <c r="AL445" s="621" t="str">
        <f t="shared" si="762"/>
        <v/>
      </c>
      <c r="AM445" s="621" t="str">
        <f t="shared" si="762"/>
        <v/>
      </c>
      <c r="AN445" s="621" t="str">
        <f t="shared" si="762"/>
        <v/>
      </c>
      <c r="AO445" s="621" t="str">
        <f t="shared" si="762"/>
        <v/>
      </c>
      <c r="AP445" s="621" t="str">
        <f t="shared" si="762"/>
        <v/>
      </c>
      <c r="AQ445" s="621" t="str">
        <f t="shared" si="762"/>
        <v/>
      </c>
      <c r="AR445" s="621" t="str">
        <f t="shared" si="762"/>
        <v/>
      </c>
      <c r="AS445" s="621" t="str">
        <f t="shared" si="762"/>
        <v/>
      </c>
      <c r="AT445" s="621" t="str">
        <f t="shared" si="762"/>
        <v/>
      </c>
      <c r="AU445" s="622" t="str">
        <f t="shared" si="757"/>
        <v/>
      </c>
      <c r="AV445" s="622" t="str">
        <f t="shared" si="763"/>
        <v/>
      </c>
      <c r="AW445" s="622" t="str">
        <f t="shared" si="763"/>
        <v/>
      </c>
      <c r="AX445" s="622" t="str">
        <f t="shared" si="763"/>
        <v/>
      </c>
      <c r="AY445" s="622" t="str">
        <f t="shared" si="763"/>
        <v/>
      </c>
      <c r="AZ445" s="622" t="str">
        <f t="shared" si="763"/>
        <v/>
      </c>
      <c r="BA445" s="622" t="str">
        <f t="shared" si="763"/>
        <v/>
      </c>
      <c r="BB445" s="622" t="str">
        <f t="shared" si="763"/>
        <v/>
      </c>
      <c r="BC445" s="622" t="str">
        <f t="shared" si="763"/>
        <v/>
      </c>
      <c r="BD445" s="622" t="str">
        <f t="shared" si="763"/>
        <v/>
      </c>
      <c r="BE445" s="622" t="str">
        <f t="shared" si="763"/>
        <v/>
      </c>
      <c r="BF445" s="622" t="str">
        <f t="shared" si="763"/>
        <v/>
      </c>
      <c r="BG445" s="623" t="str">
        <f t="shared" si="775"/>
        <v/>
      </c>
      <c r="BH445" s="623" t="str">
        <f t="shared" si="776"/>
        <v/>
      </c>
      <c r="BI445" s="623" t="str">
        <f t="shared" si="777"/>
        <v/>
      </c>
      <c r="BJ445" s="623" t="str">
        <f t="shared" si="778"/>
        <v/>
      </c>
      <c r="BK445" s="623" t="str">
        <f t="shared" si="779"/>
        <v/>
      </c>
      <c r="BL445" s="623" t="str">
        <f t="shared" si="780"/>
        <v/>
      </c>
      <c r="BM445" s="623" t="str">
        <f t="shared" si="781"/>
        <v/>
      </c>
      <c r="BN445" s="623" t="str">
        <f t="shared" si="782"/>
        <v/>
      </c>
      <c r="BO445" s="623" t="str">
        <f t="shared" si="783"/>
        <v/>
      </c>
      <c r="BP445" s="623" t="str">
        <f t="shared" si="784"/>
        <v/>
      </c>
      <c r="BQ445" s="623" t="str">
        <f t="shared" si="785"/>
        <v/>
      </c>
      <c r="BR445" s="623" t="str">
        <f t="shared" si="786"/>
        <v/>
      </c>
      <c r="BS445" s="1281" t="str">
        <f t="shared" si="787"/>
        <v/>
      </c>
      <c r="BT445" s="1281" t="str">
        <f t="shared" si="788"/>
        <v/>
      </c>
      <c r="BU445" s="1281" t="str">
        <f t="shared" si="789"/>
        <v/>
      </c>
      <c r="BV445" s="1281" t="str">
        <f t="shared" si="790"/>
        <v/>
      </c>
      <c r="BW445" s="1281" t="str">
        <f t="shared" si="791"/>
        <v/>
      </c>
      <c r="BX445" s="1281" t="str">
        <f t="shared" si="792"/>
        <v/>
      </c>
      <c r="BY445" s="1281" t="str">
        <f t="shared" si="793"/>
        <v/>
      </c>
      <c r="BZ445" s="1281" t="str">
        <f t="shared" si="794"/>
        <v/>
      </c>
      <c r="CA445" s="1281" t="str">
        <f t="shared" si="795"/>
        <v/>
      </c>
      <c r="CB445" s="1281" t="str">
        <f t="shared" si="796"/>
        <v/>
      </c>
      <c r="CC445" s="1281" t="str">
        <f t="shared" si="797"/>
        <v/>
      </c>
      <c r="CD445" s="1281" t="str">
        <f t="shared" si="798"/>
        <v/>
      </c>
      <c r="CE445" s="623" t="str">
        <f t="shared" si="799"/>
        <v/>
      </c>
      <c r="CF445" s="623" t="str">
        <f t="shared" si="800"/>
        <v/>
      </c>
      <c r="CG445" s="623" t="str">
        <f t="shared" si="801"/>
        <v/>
      </c>
      <c r="CH445" s="623" t="str">
        <f t="shared" si="802"/>
        <v/>
      </c>
      <c r="CI445" s="623" t="str">
        <f t="shared" si="803"/>
        <v/>
      </c>
      <c r="CJ445" s="623" t="str">
        <f t="shared" si="804"/>
        <v/>
      </c>
      <c r="CK445" s="623" t="str">
        <f t="shared" si="805"/>
        <v/>
      </c>
      <c r="CL445" s="623" t="str">
        <f t="shared" si="806"/>
        <v/>
      </c>
      <c r="CM445" s="623" t="str">
        <f t="shared" si="807"/>
        <v/>
      </c>
      <c r="CN445" s="623" t="str">
        <f t="shared" si="808"/>
        <v/>
      </c>
      <c r="CO445" s="623" t="str">
        <f t="shared" si="809"/>
        <v/>
      </c>
      <c r="CP445" s="623" t="str">
        <f t="shared" si="810"/>
        <v/>
      </c>
      <c r="CQ445" s="1281" t="str">
        <f t="shared" si="811"/>
        <v/>
      </c>
      <c r="CR445" s="1281" t="str">
        <f t="shared" si="812"/>
        <v/>
      </c>
      <c r="CS445" s="1281" t="str">
        <f t="shared" si="813"/>
        <v/>
      </c>
      <c r="CT445" s="1281" t="str">
        <f t="shared" si="814"/>
        <v/>
      </c>
      <c r="CU445" s="1281" t="str">
        <f t="shared" si="815"/>
        <v/>
      </c>
      <c r="CV445" s="1281" t="str">
        <f t="shared" si="816"/>
        <v/>
      </c>
      <c r="CW445" s="1281" t="str">
        <f t="shared" si="817"/>
        <v/>
      </c>
      <c r="CX445" s="1281" t="str">
        <f t="shared" si="818"/>
        <v/>
      </c>
      <c r="CY445" s="1281" t="str">
        <f t="shared" si="819"/>
        <v/>
      </c>
      <c r="CZ445" s="1281" t="str">
        <f t="shared" si="820"/>
        <v/>
      </c>
      <c r="DA445" s="1281" t="str">
        <f t="shared" si="821"/>
        <v/>
      </c>
      <c r="DB445" s="1281" t="str">
        <f t="shared" si="822"/>
        <v/>
      </c>
      <c r="DC445" s="623" t="str">
        <f t="shared" si="823"/>
        <v/>
      </c>
      <c r="DD445" s="623" t="str">
        <f t="shared" si="824"/>
        <v/>
      </c>
      <c r="DE445" s="623" t="str">
        <f t="shared" si="825"/>
        <v/>
      </c>
      <c r="DF445" s="623" t="str">
        <f t="shared" si="826"/>
        <v/>
      </c>
      <c r="DG445" s="623" t="str">
        <f t="shared" si="827"/>
        <v/>
      </c>
      <c r="DH445" s="623" t="str">
        <f t="shared" si="828"/>
        <v/>
      </c>
      <c r="DI445" s="623" t="str">
        <f t="shared" si="829"/>
        <v/>
      </c>
      <c r="DJ445" s="623" t="str">
        <f t="shared" si="830"/>
        <v/>
      </c>
      <c r="DK445" s="623" t="str">
        <f t="shared" si="831"/>
        <v/>
      </c>
      <c r="DL445" s="623" t="str">
        <f t="shared" si="832"/>
        <v/>
      </c>
      <c r="DM445" s="623" t="str">
        <f t="shared" si="833"/>
        <v/>
      </c>
      <c r="DN445" s="623" t="str">
        <f t="shared" si="834"/>
        <v/>
      </c>
      <c r="DO445" s="1281" t="str">
        <f t="shared" si="835"/>
        <v/>
      </c>
      <c r="DP445" s="1281" t="str">
        <f t="shared" si="836"/>
        <v/>
      </c>
      <c r="DQ445" s="1281" t="str">
        <f t="shared" si="837"/>
        <v/>
      </c>
      <c r="DR445" s="1281" t="str">
        <f t="shared" si="838"/>
        <v/>
      </c>
      <c r="DS445" s="1281" t="str">
        <f t="shared" si="839"/>
        <v/>
      </c>
      <c r="DT445" s="1281" t="str">
        <f t="shared" si="840"/>
        <v/>
      </c>
      <c r="DU445" s="1281" t="str">
        <f t="shared" si="841"/>
        <v/>
      </c>
      <c r="DV445" s="1281" t="str">
        <f t="shared" si="842"/>
        <v/>
      </c>
      <c r="DW445" s="1281" t="str">
        <f t="shared" si="843"/>
        <v/>
      </c>
      <c r="DX445" s="1281" t="str">
        <f t="shared" si="844"/>
        <v/>
      </c>
      <c r="DY445" s="1281" t="str">
        <f t="shared" si="845"/>
        <v/>
      </c>
      <c r="DZ445" s="1281" t="str">
        <f t="shared" si="846"/>
        <v/>
      </c>
      <c r="EA445" s="623" t="str">
        <f t="shared" si="847"/>
        <v/>
      </c>
      <c r="EB445" s="623" t="str">
        <f t="shared" si="848"/>
        <v/>
      </c>
      <c r="EC445" s="623" t="str">
        <f t="shared" si="849"/>
        <v/>
      </c>
      <c r="ED445" s="623" t="str">
        <f t="shared" si="850"/>
        <v/>
      </c>
      <c r="EE445" s="623" t="str">
        <f t="shared" si="851"/>
        <v/>
      </c>
      <c r="EF445" s="623" t="str">
        <f t="shared" si="852"/>
        <v/>
      </c>
      <c r="EG445" s="623" t="str">
        <f t="shared" si="853"/>
        <v/>
      </c>
      <c r="EH445" s="623" t="str">
        <f t="shared" si="854"/>
        <v/>
      </c>
      <c r="EI445" s="623" t="str">
        <f t="shared" si="855"/>
        <v/>
      </c>
      <c r="EJ445" s="623" t="str">
        <f t="shared" si="856"/>
        <v/>
      </c>
      <c r="EK445" s="623" t="str">
        <f t="shared" si="857"/>
        <v/>
      </c>
      <c r="EL445" s="623" t="str">
        <f t="shared" si="858"/>
        <v/>
      </c>
    </row>
    <row r="446" spans="1:142">
      <c r="A446" s="7" t="str">
        <f>IF('Rent Roll_RedIQ 1'!B439&gt;0,'Rent Roll_RedIQ 1'!B439,"")</f>
        <v/>
      </c>
      <c r="B446" s="7" t="str">
        <f>IF('Rent Roll_RedIQ 1'!C439&gt;0,'Rent Roll_RedIQ 1'!C439,"")</f>
        <v/>
      </c>
      <c r="C446" s="614">
        <f>IF('Rent Roll_RedIQ 1'!K439&gt;0,'Rent Roll_RedIQ 1'!K439,0)</f>
        <v>0</v>
      </c>
      <c r="D446" s="615" t="str">
        <f>IF('Rent Roll_RedIQ 1'!J439&gt;0,'Rent Roll_RedIQ 1'!J439,"")</f>
        <v/>
      </c>
      <c r="E446" s="624" t="str">
        <f t="shared" si="767"/>
        <v/>
      </c>
      <c r="F446" s="194"/>
      <c r="G446" s="194"/>
      <c r="H446" s="616" t="str">
        <f t="shared" si="749"/>
        <v/>
      </c>
      <c r="I446" s="1200">
        <f>IF('Rent Roll_RedIQ 1'!S439&gt;0,'Rent Roll_RedIQ 1'!S439,Purchase_Date-1)</f>
        <v>45991</v>
      </c>
      <c r="J446" s="617" t="str">
        <f t="shared" si="750"/>
        <v/>
      </c>
      <c r="K446" s="1205">
        <f t="shared" si="751"/>
        <v>46356</v>
      </c>
      <c r="L446" s="618" t="str">
        <f t="shared" si="750"/>
        <v/>
      </c>
      <c r="M446" s="1208">
        <f t="shared" si="752"/>
        <v>46721</v>
      </c>
      <c r="N446" s="614" t="str">
        <f t="shared" si="768"/>
        <v/>
      </c>
      <c r="O446" s="614" t="str">
        <f t="shared" si="769"/>
        <v/>
      </c>
      <c r="P446" s="614" t="str">
        <f t="shared" si="770"/>
        <v/>
      </c>
      <c r="Q446" s="614" t="str">
        <f t="shared" si="771"/>
        <v/>
      </c>
      <c r="R446" s="614" t="str">
        <f t="shared" si="772"/>
        <v/>
      </c>
      <c r="S446" s="614" t="str">
        <f t="shared" si="773"/>
        <v/>
      </c>
      <c r="T446" s="614" t="str">
        <f t="shared" si="774"/>
        <v/>
      </c>
      <c r="U446" s="619"/>
      <c r="V446" s="614"/>
      <c r="W446" s="620" t="str">
        <f t="shared" si="766"/>
        <v/>
      </c>
      <c r="X446" s="620" t="str">
        <f t="shared" si="765"/>
        <v/>
      </c>
      <c r="Y446" s="620" t="str">
        <f t="shared" si="765"/>
        <v/>
      </c>
      <c r="Z446" s="620" t="str">
        <f t="shared" si="765"/>
        <v/>
      </c>
      <c r="AA446" s="620" t="str">
        <f t="shared" si="765"/>
        <v/>
      </c>
      <c r="AB446" s="620" t="str">
        <f t="shared" si="765"/>
        <v/>
      </c>
      <c r="AC446" s="620" t="str">
        <f t="shared" si="765"/>
        <v/>
      </c>
      <c r="AD446" s="620" t="str">
        <f t="shared" si="765"/>
        <v/>
      </c>
      <c r="AE446" s="620" t="str">
        <f t="shared" si="765"/>
        <v/>
      </c>
      <c r="AF446" s="620" t="str">
        <f t="shared" si="765"/>
        <v/>
      </c>
      <c r="AG446" s="620" t="str">
        <f t="shared" si="765"/>
        <v/>
      </c>
      <c r="AH446" s="620" t="str">
        <f t="shared" si="765"/>
        <v/>
      </c>
      <c r="AI446" s="621" t="str">
        <f t="shared" si="764"/>
        <v/>
      </c>
      <c r="AJ446" s="621" t="str">
        <f t="shared" si="762"/>
        <v/>
      </c>
      <c r="AK446" s="621" t="str">
        <f t="shared" si="762"/>
        <v/>
      </c>
      <c r="AL446" s="621" t="str">
        <f t="shared" si="762"/>
        <v/>
      </c>
      <c r="AM446" s="621" t="str">
        <f t="shared" si="762"/>
        <v/>
      </c>
      <c r="AN446" s="621" t="str">
        <f t="shared" si="762"/>
        <v/>
      </c>
      <c r="AO446" s="621" t="str">
        <f t="shared" si="762"/>
        <v/>
      </c>
      <c r="AP446" s="621" t="str">
        <f t="shared" si="762"/>
        <v/>
      </c>
      <c r="AQ446" s="621" t="str">
        <f t="shared" si="762"/>
        <v/>
      </c>
      <c r="AR446" s="621" t="str">
        <f t="shared" si="762"/>
        <v/>
      </c>
      <c r="AS446" s="621" t="str">
        <f t="shared" si="762"/>
        <v/>
      </c>
      <c r="AT446" s="621" t="str">
        <f t="shared" si="762"/>
        <v/>
      </c>
      <c r="AU446" s="622" t="str">
        <f t="shared" si="757"/>
        <v/>
      </c>
      <c r="AV446" s="622" t="str">
        <f t="shared" si="763"/>
        <v/>
      </c>
      <c r="AW446" s="622" t="str">
        <f t="shared" si="763"/>
        <v/>
      </c>
      <c r="AX446" s="622" t="str">
        <f t="shared" si="763"/>
        <v/>
      </c>
      <c r="AY446" s="622" t="str">
        <f t="shared" si="763"/>
        <v/>
      </c>
      <c r="AZ446" s="622" t="str">
        <f t="shared" si="763"/>
        <v/>
      </c>
      <c r="BA446" s="622" t="str">
        <f t="shared" si="763"/>
        <v/>
      </c>
      <c r="BB446" s="622" t="str">
        <f t="shared" si="763"/>
        <v/>
      </c>
      <c r="BC446" s="622" t="str">
        <f t="shared" si="763"/>
        <v/>
      </c>
      <c r="BD446" s="622" t="str">
        <f t="shared" si="763"/>
        <v/>
      </c>
      <c r="BE446" s="622" t="str">
        <f t="shared" si="763"/>
        <v/>
      </c>
      <c r="BF446" s="622" t="str">
        <f t="shared" si="763"/>
        <v/>
      </c>
      <c r="BG446" s="623" t="str">
        <f t="shared" si="775"/>
        <v/>
      </c>
      <c r="BH446" s="623" t="str">
        <f t="shared" si="776"/>
        <v/>
      </c>
      <c r="BI446" s="623" t="str">
        <f t="shared" si="777"/>
        <v/>
      </c>
      <c r="BJ446" s="623" t="str">
        <f t="shared" si="778"/>
        <v/>
      </c>
      <c r="BK446" s="623" t="str">
        <f t="shared" si="779"/>
        <v/>
      </c>
      <c r="BL446" s="623" t="str">
        <f t="shared" si="780"/>
        <v/>
      </c>
      <c r="BM446" s="623" t="str">
        <f t="shared" si="781"/>
        <v/>
      </c>
      <c r="BN446" s="623" t="str">
        <f t="shared" si="782"/>
        <v/>
      </c>
      <c r="BO446" s="623" t="str">
        <f t="shared" si="783"/>
        <v/>
      </c>
      <c r="BP446" s="623" t="str">
        <f t="shared" si="784"/>
        <v/>
      </c>
      <c r="BQ446" s="623" t="str">
        <f t="shared" si="785"/>
        <v/>
      </c>
      <c r="BR446" s="623" t="str">
        <f t="shared" si="786"/>
        <v/>
      </c>
      <c r="BS446" s="1281" t="str">
        <f t="shared" si="787"/>
        <v/>
      </c>
      <c r="BT446" s="1281" t="str">
        <f t="shared" si="788"/>
        <v/>
      </c>
      <c r="BU446" s="1281" t="str">
        <f t="shared" si="789"/>
        <v/>
      </c>
      <c r="BV446" s="1281" t="str">
        <f t="shared" si="790"/>
        <v/>
      </c>
      <c r="BW446" s="1281" t="str">
        <f t="shared" si="791"/>
        <v/>
      </c>
      <c r="BX446" s="1281" t="str">
        <f t="shared" si="792"/>
        <v/>
      </c>
      <c r="BY446" s="1281" t="str">
        <f t="shared" si="793"/>
        <v/>
      </c>
      <c r="BZ446" s="1281" t="str">
        <f t="shared" si="794"/>
        <v/>
      </c>
      <c r="CA446" s="1281" t="str">
        <f t="shared" si="795"/>
        <v/>
      </c>
      <c r="CB446" s="1281" t="str">
        <f t="shared" si="796"/>
        <v/>
      </c>
      <c r="CC446" s="1281" t="str">
        <f t="shared" si="797"/>
        <v/>
      </c>
      <c r="CD446" s="1281" t="str">
        <f t="shared" si="798"/>
        <v/>
      </c>
      <c r="CE446" s="623" t="str">
        <f t="shared" si="799"/>
        <v/>
      </c>
      <c r="CF446" s="623" t="str">
        <f t="shared" si="800"/>
        <v/>
      </c>
      <c r="CG446" s="623" t="str">
        <f t="shared" si="801"/>
        <v/>
      </c>
      <c r="CH446" s="623" t="str">
        <f t="shared" si="802"/>
        <v/>
      </c>
      <c r="CI446" s="623" t="str">
        <f t="shared" si="803"/>
        <v/>
      </c>
      <c r="CJ446" s="623" t="str">
        <f t="shared" si="804"/>
        <v/>
      </c>
      <c r="CK446" s="623" t="str">
        <f t="shared" si="805"/>
        <v/>
      </c>
      <c r="CL446" s="623" t="str">
        <f t="shared" si="806"/>
        <v/>
      </c>
      <c r="CM446" s="623" t="str">
        <f t="shared" si="807"/>
        <v/>
      </c>
      <c r="CN446" s="623" t="str">
        <f t="shared" si="808"/>
        <v/>
      </c>
      <c r="CO446" s="623" t="str">
        <f t="shared" si="809"/>
        <v/>
      </c>
      <c r="CP446" s="623" t="str">
        <f t="shared" si="810"/>
        <v/>
      </c>
      <c r="CQ446" s="1281" t="str">
        <f t="shared" si="811"/>
        <v/>
      </c>
      <c r="CR446" s="1281" t="str">
        <f t="shared" si="812"/>
        <v/>
      </c>
      <c r="CS446" s="1281" t="str">
        <f t="shared" si="813"/>
        <v/>
      </c>
      <c r="CT446" s="1281" t="str">
        <f t="shared" si="814"/>
        <v/>
      </c>
      <c r="CU446" s="1281" t="str">
        <f t="shared" si="815"/>
        <v/>
      </c>
      <c r="CV446" s="1281" t="str">
        <f t="shared" si="816"/>
        <v/>
      </c>
      <c r="CW446" s="1281" t="str">
        <f t="shared" si="817"/>
        <v/>
      </c>
      <c r="CX446" s="1281" t="str">
        <f t="shared" si="818"/>
        <v/>
      </c>
      <c r="CY446" s="1281" t="str">
        <f t="shared" si="819"/>
        <v/>
      </c>
      <c r="CZ446" s="1281" t="str">
        <f t="shared" si="820"/>
        <v/>
      </c>
      <c r="DA446" s="1281" t="str">
        <f t="shared" si="821"/>
        <v/>
      </c>
      <c r="DB446" s="1281" t="str">
        <f t="shared" si="822"/>
        <v/>
      </c>
      <c r="DC446" s="623" t="str">
        <f t="shared" si="823"/>
        <v/>
      </c>
      <c r="DD446" s="623" t="str">
        <f t="shared" si="824"/>
        <v/>
      </c>
      <c r="DE446" s="623" t="str">
        <f t="shared" si="825"/>
        <v/>
      </c>
      <c r="DF446" s="623" t="str">
        <f t="shared" si="826"/>
        <v/>
      </c>
      <c r="DG446" s="623" t="str">
        <f t="shared" si="827"/>
        <v/>
      </c>
      <c r="DH446" s="623" t="str">
        <f t="shared" si="828"/>
        <v/>
      </c>
      <c r="DI446" s="623" t="str">
        <f t="shared" si="829"/>
        <v/>
      </c>
      <c r="DJ446" s="623" t="str">
        <f t="shared" si="830"/>
        <v/>
      </c>
      <c r="DK446" s="623" t="str">
        <f t="shared" si="831"/>
        <v/>
      </c>
      <c r="DL446" s="623" t="str">
        <f t="shared" si="832"/>
        <v/>
      </c>
      <c r="DM446" s="623" t="str">
        <f t="shared" si="833"/>
        <v/>
      </c>
      <c r="DN446" s="623" t="str">
        <f t="shared" si="834"/>
        <v/>
      </c>
      <c r="DO446" s="1281" t="str">
        <f t="shared" si="835"/>
        <v/>
      </c>
      <c r="DP446" s="1281" t="str">
        <f t="shared" si="836"/>
        <v/>
      </c>
      <c r="DQ446" s="1281" t="str">
        <f t="shared" si="837"/>
        <v/>
      </c>
      <c r="DR446" s="1281" t="str">
        <f t="shared" si="838"/>
        <v/>
      </c>
      <c r="DS446" s="1281" t="str">
        <f t="shared" si="839"/>
        <v/>
      </c>
      <c r="DT446" s="1281" t="str">
        <f t="shared" si="840"/>
        <v/>
      </c>
      <c r="DU446" s="1281" t="str">
        <f t="shared" si="841"/>
        <v/>
      </c>
      <c r="DV446" s="1281" t="str">
        <f t="shared" si="842"/>
        <v/>
      </c>
      <c r="DW446" s="1281" t="str">
        <f t="shared" si="843"/>
        <v/>
      </c>
      <c r="DX446" s="1281" t="str">
        <f t="shared" si="844"/>
        <v/>
      </c>
      <c r="DY446" s="1281" t="str">
        <f t="shared" si="845"/>
        <v/>
      </c>
      <c r="DZ446" s="1281" t="str">
        <f t="shared" si="846"/>
        <v/>
      </c>
      <c r="EA446" s="623" t="str">
        <f t="shared" si="847"/>
        <v/>
      </c>
      <c r="EB446" s="623" t="str">
        <f t="shared" si="848"/>
        <v/>
      </c>
      <c r="EC446" s="623" t="str">
        <f t="shared" si="849"/>
        <v/>
      </c>
      <c r="ED446" s="623" t="str">
        <f t="shared" si="850"/>
        <v/>
      </c>
      <c r="EE446" s="623" t="str">
        <f t="shared" si="851"/>
        <v/>
      </c>
      <c r="EF446" s="623" t="str">
        <f t="shared" si="852"/>
        <v/>
      </c>
      <c r="EG446" s="623" t="str">
        <f t="shared" si="853"/>
        <v/>
      </c>
      <c r="EH446" s="623" t="str">
        <f t="shared" si="854"/>
        <v/>
      </c>
      <c r="EI446" s="623" t="str">
        <f t="shared" si="855"/>
        <v/>
      </c>
      <c r="EJ446" s="623" t="str">
        <f t="shared" si="856"/>
        <v/>
      </c>
      <c r="EK446" s="623" t="str">
        <f t="shared" si="857"/>
        <v/>
      </c>
      <c r="EL446" s="623" t="str">
        <f t="shared" si="858"/>
        <v/>
      </c>
    </row>
    <row r="447" spans="1:142">
      <c r="A447" s="7" t="str">
        <f>IF('Rent Roll_RedIQ 1'!B440&gt;0,'Rent Roll_RedIQ 1'!B440,"")</f>
        <v/>
      </c>
      <c r="B447" s="7" t="str">
        <f>IF('Rent Roll_RedIQ 1'!C440&gt;0,'Rent Roll_RedIQ 1'!C440,"")</f>
        <v/>
      </c>
      <c r="C447" s="614">
        <f>IF('Rent Roll_RedIQ 1'!K440&gt;0,'Rent Roll_RedIQ 1'!K440,0)</f>
        <v>0</v>
      </c>
      <c r="D447" s="615" t="str">
        <f>IF('Rent Roll_RedIQ 1'!J440&gt;0,'Rent Roll_RedIQ 1'!J440,"")</f>
        <v/>
      </c>
      <c r="E447" s="624" t="str">
        <f t="shared" si="767"/>
        <v/>
      </c>
      <c r="F447" s="194"/>
      <c r="G447" s="194"/>
      <c r="H447" s="616" t="str">
        <f t="shared" si="749"/>
        <v/>
      </c>
      <c r="I447" s="1200">
        <f>IF('Rent Roll_RedIQ 1'!S440&gt;0,'Rent Roll_RedIQ 1'!S440,Purchase_Date-1)</f>
        <v>45991</v>
      </c>
      <c r="J447" s="617" t="str">
        <f t="shared" si="750"/>
        <v/>
      </c>
      <c r="K447" s="1205">
        <f t="shared" si="751"/>
        <v>46356</v>
      </c>
      <c r="L447" s="618" t="str">
        <f t="shared" si="750"/>
        <v/>
      </c>
      <c r="M447" s="1208">
        <f t="shared" si="752"/>
        <v>46721</v>
      </c>
      <c r="N447" s="614" t="str">
        <f t="shared" si="768"/>
        <v/>
      </c>
      <c r="O447" s="614" t="str">
        <f t="shared" si="769"/>
        <v/>
      </c>
      <c r="P447" s="614" t="str">
        <f t="shared" si="770"/>
        <v/>
      </c>
      <c r="Q447" s="614" t="str">
        <f t="shared" si="771"/>
        <v/>
      </c>
      <c r="R447" s="614" t="str">
        <f t="shared" si="772"/>
        <v/>
      </c>
      <c r="S447" s="614" t="str">
        <f t="shared" si="773"/>
        <v/>
      </c>
      <c r="T447" s="614" t="str">
        <f t="shared" si="774"/>
        <v/>
      </c>
      <c r="U447" s="619"/>
      <c r="V447" s="614"/>
      <c r="W447" s="620" t="str">
        <f t="shared" si="766"/>
        <v/>
      </c>
      <c r="X447" s="620" t="str">
        <f t="shared" si="765"/>
        <v/>
      </c>
      <c r="Y447" s="620" t="str">
        <f t="shared" si="765"/>
        <v/>
      </c>
      <c r="Z447" s="620" t="str">
        <f t="shared" si="765"/>
        <v/>
      </c>
      <c r="AA447" s="620" t="str">
        <f t="shared" si="765"/>
        <v/>
      </c>
      <c r="AB447" s="620" t="str">
        <f t="shared" si="765"/>
        <v/>
      </c>
      <c r="AC447" s="620" t="str">
        <f t="shared" si="765"/>
        <v/>
      </c>
      <c r="AD447" s="620" t="str">
        <f t="shared" si="765"/>
        <v/>
      </c>
      <c r="AE447" s="620" t="str">
        <f t="shared" si="765"/>
        <v/>
      </c>
      <c r="AF447" s="620" t="str">
        <f t="shared" si="765"/>
        <v/>
      </c>
      <c r="AG447" s="620" t="str">
        <f t="shared" si="765"/>
        <v/>
      </c>
      <c r="AH447" s="620" t="str">
        <f t="shared" si="765"/>
        <v/>
      </c>
      <c r="AI447" s="621" t="str">
        <f t="shared" si="764"/>
        <v/>
      </c>
      <c r="AJ447" s="621" t="str">
        <f t="shared" si="762"/>
        <v/>
      </c>
      <c r="AK447" s="621" t="str">
        <f t="shared" si="762"/>
        <v/>
      </c>
      <c r="AL447" s="621" t="str">
        <f t="shared" si="762"/>
        <v/>
      </c>
      <c r="AM447" s="621" t="str">
        <f t="shared" si="762"/>
        <v/>
      </c>
      <c r="AN447" s="621" t="str">
        <f t="shared" si="762"/>
        <v/>
      </c>
      <c r="AO447" s="621" t="str">
        <f t="shared" si="762"/>
        <v/>
      </c>
      <c r="AP447" s="621" t="str">
        <f t="shared" si="762"/>
        <v/>
      </c>
      <c r="AQ447" s="621" t="str">
        <f t="shared" si="762"/>
        <v/>
      </c>
      <c r="AR447" s="621" t="str">
        <f t="shared" si="762"/>
        <v/>
      </c>
      <c r="AS447" s="621" t="str">
        <f t="shared" si="762"/>
        <v/>
      </c>
      <c r="AT447" s="621" t="str">
        <f t="shared" si="762"/>
        <v/>
      </c>
      <c r="AU447" s="622" t="str">
        <f t="shared" si="757"/>
        <v/>
      </c>
      <c r="AV447" s="622" t="str">
        <f t="shared" si="763"/>
        <v/>
      </c>
      <c r="AW447" s="622" t="str">
        <f t="shared" si="763"/>
        <v/>
      </c>
      <c r="AX447" s="622" t="str">
        <f t="shared" si="763"/>
        <v/>
      </c>
      <c r="AY447" s="622" t="str">
        <f t="shared" si="763"/>
        <v/>
      </c>
      <c r="AZ447" s="622" t="str">
        <f t="shared" si="763"/>
        <v/>
      </c>
      <c r="BA447" s="622" t="str">
        <f t="shared" si="763"/>
        <v/>
      </c>
      <c r="BB447" s="622" t="str">
        <f t="shared" si="763"/>
        <v/>
      </c>
      <c r="BC447" s="622" t="str">
        <f t="shared" si="763"/>
        <v/>
      </c>
      <c r="BD447" s="622" t="str">
        <f t="shared" si="763"/>
        <v/>
      </c>
      <c r="BE447" s="622" t="str">
        <f t="shared" si="763"/>
        <v/>
      </c>
      <c r="BF447" s="622" t="str">
        <f t="shared" si="763"/>
        <v/>
      </c>
      <c r="BG447" s="623" t="str">
        <f t="shared" si="775"/>
        <v/>
      </c>
      <c r="BH447" s="623" t="str">
        <f t="shared" si="776"/>
        <v/>
      </c>
      <c r="BI447" s="623" t="str">
        <f t="shared" si="777"/>
        <v/>
      </c>
      <c r="BJ447" s="623" t="str">
        <f t="shared" si="778"/>
        <v/>
      </c>
      <c r="BK447" s="623" t="str">
        <f t="shared" si="779"/>
        <v/>
      </c>
      <c r="BL447" s="623" t="str">
        <f t="shared" si="780"/>
        <v/>
      </c>
      <c r="BM447" s="623" t="str">
        <f t="shared" si="781"/>
        <v/>
      </c>
      <c r="BN447" s="623" t="str">
        <f t="shared" si="782"/>
        <v/>
      </c>
      <c r="BO447" s="623" t="str">
        <f t="shared" si="783"/>
        <v/>
      </c>
      <c r="BP447" s="623" t="str">
        <f t="shared" si="784"/>
        <v/>
      </c>
      <c r="BQ447" s="623" t="str">
        <f t="shared" si="785"/>
        <v/>
      </c>
      <c r="BR447" s="623" t="str">
        <f t="shared" si="786"/>
        <v/>
      </c>
      <c r="BS447" s="1281" t="str">
        <f t="shared" si="787"/>
        <v/>
      </c>
      <c r="BT447" s="1281" t="str">
        <f t="shared" si="788"/>
        <v/>
      </c>
      <c r="BU447" s="1281" t="str">
        <f t="shared" si="789"/>
        <v/>
      </c>
      <c r="BV447" s="1281" t="str">
        <f t="shared" si="790"/>
        <v/>
      </c>
      <c r="BW447" s="1281" t="str">
        <f t="shared" si="791"/>
        <v/>
      </c>
      <c r="BX447" s="1281" t="str">
        <f t="shared" si="792"/>
        <v/>
      </c>
      <c r="BY447" s="1281" t="str">
        <f t="shared" si="793"/>
        <v/>
      </c>
      <c r="BZ447" s="1281" t="str">
        <f t="shared" si="794"/>
        <v/>
      </c>
      <c r="CA447" s="1281" t="str">
        <f t="shared" si="795"/>
        <v/>
      </c>
      <c r="CB447" s="1281" t="str">
        <f t="shared" si="796"/>
        <v/>
      </c>
      <c r="CC447" s="1281" t="str">
        <f t="shared" si="797"/>
        <v/>
      </c>
      <c r="CD447" s="1281" t="str">
        <f t="shared" si="798"/>
        <v/>
      </c>
      <c r="CE447" s="623" t="str">
        <f t="shared" si="799"/>
        <v/>
      </c>
      <c r="CF447" s="623" t="str">
        <f t="shared" si="800"/>
        <v/>
      </c>
      <c r="CG447" s="623" t="str">
        <f t="shared" si="801"/>
        <v/>
      </c>
      <c r="CH447" s="623" t="str">
        <f t="shared" si="802"/>
        <v/>
      </c>
      <c r="CI447" s="623" t="str">
        <f t="shared" si="803"/>
        <v/>
      </c>
      <c r="CJ447" s="623" t="str">
        <f t="shared" si="804"/>
        <v/>
      </c>
      <c r="CK447" s="623" t="str">
        <f t="shared" si="805"/>
        <v/>
      </c>
      <c r="CL447" s="623" t="str">
        <f t="shared" si="806"/>
        <v/>
      </c>
      <c r="CM447" s="623" t="str">
        <f t="shared" si="807"/>
        <v/>
      </c>
      <c r="CN447" s="623" t="str">
        <f t="shared" si="808"/>
        <v/>
      </c>
      <c r="CO447" s="623" t="str">
        <f t="shared" si="809"/>
        <v/>
      </c>
      <c r="CP447" s="623" t="str">
        <f t="shared" si="810"/>
        <v/>
      </c>
      <c r="CQ447" s="1281" t="str">
        <f t="shared" si="811"/>
        <v/>
      </c>
      <c r="CR447" s="1281" t="str">
        <f t="shared" si="812"/>
        <v/>
      </c>
      <c r="CS447" s="1281" t="str">
        <f t="shared" si="813"/>
        <v/>
      </c>
      <c r="CT447" s="1281" t="str">
        <f t="shared" si="814"/>
        <v/>
      </c>
      <c r="CU447" s="1281" t="str">
        <f t="shared" si="815"/>
        <v/>
      </c>
      <c r="CV447" s="1281" t="str">
        <f t="shared" si="816"/>
        <v/>
      </c>
      <c r="CW447" s="1281" t="str">
        <f t="shared" si="817"/>
        <v/>
      </c>
      <c r="CX447" s="1281" t="str">
        <f t="shared" si="818"/>
        <v/>
      </c>
      <c r="CY447" s="1281" t="str">
        <f t="shared" si="819"/>
        <v/>
      </c>
      <c r="CZ447" s="1281" t="str">
        <f t="shared" si="820"/>
        <v/>
      </c>
      <c r="DA447" s="1281" t="str">
        <f t="shared" si="821"/>
        <v/>
      </c>
      <c r="DB447" s="1281" t="str">
        <f t="shared" si="822"/>
        <v/>
      </c>
      <c r="DC447" s="623" t="str">
        <f t="shared" si="823"/>
        <v/>
      </c>
      <c r="DD447" s="623" t="str">
        <f t="shared" si="824"/>
        <v/>
      </c>
      <c r="DE447" s="623" t="str">
        <f t="shared" si="825"/>
        <v/>
      </c>
      <c r="DF447" s="623" t="str">
        <f t="shared" si="826"/>
        <v/>
      </c>
      <c r="DG447" s="623" t="str">
        <f t="shared" si="827"/>
        <v/>
      </c>
      <c r="DH447" s="623" t="str">
        <f t="shared" si="828"/>
        <v/>
      </c>
      <c r="DI447" s="623" t="str">
        <f t="shared" si="829"/>
        <v/>
      </c>
      <c r="DJ447" s="623" t="str">
        <f t="shared" si="830"/>
        <v/>
      </c>
      <c r="DK447" s="623" t="str">
        <f t="shared" si="831"/>
        <v/>
      </c>
      <c r="DL447" s="623" t="str">
        <f t="shared" si="832"/>
        <v/>
      </c>
      <c r="DM447" s="623" t="str">
        <f t="shared" si="833"/>
        <v/>
      </c>
      <c r="DN447" s="623" t="str">
        <f t="shared" si="834"/>
        <v/>
      </c>
      <c r="DO447" s="1281" t="str">
        <f t="shared" si="835"/>
        <v/>
      </c>
      <c r="DP447" s="1281" t="str">
        <f t="shared" si="836"/>
        <v/>
      </c>
      <c r="DQ447" s="1281" t="str">
        <f t="shared" si="837"/>
        <v/>
      </c>
      <c r="DR447" s="1281" t="str">
        <f t="shared" si="838"/>
        <v/>
      </c>
      <c r="DS447" s="1281" t="str">
        <f t="shared" si="839"/>
        <v/>
      </c>
      <c r="DT447" s="1281" t="str">
        <f t="shared" si="840"/>
        <v/>
      </c>
      <c r="DU447" s="1281" t="str">
        <f t="shared" si="841"/>
        <v/>
      </c>
      <c r="DV447" s="1281" t="str">
        <f t="shared" si="842"/>
        <v/>
      </c>
      <c r="DW447" s="1281" t="str">
        <f t="shared" si="843"/>
        <v/>
      </c>
      <c r="DX447" s="1281" t="str">
        <f t="shared" si="844"/>
        <v/>
      </c>
      <c r="DY447" s="1281" t="str">
        <f t="shared" si="845"/>
        <v/>
      </c>
      <c r="DZ447" s="1281" t="str">
        <f t="shared" si="846"/>
        <v/>
      </c>
      <c r="EA447" s="623" t="str">
        <f t="shared" si="847"/>
        <v/>
      </c>
      <c r="EB447" s="623" t="str">
        <f t="shared" si="848"/>
        <v/>
      </c>
      <c r="EC447" s="623" t="str">
        <f t="shared" si="849"/>
        <v/>
      </c>
      <c r="ED447" s="623" t="str">
        <f t="shared" si="850"/>
        <v/>
      </c>
      <c r="EE447" s="623" t="str">
        <f t="shared" si="851"/>
        <v/>
      </c>
      <c r="EF447" s="623" t="str">
        <f t="shared" si="852"/>
        <v/>
      </c>
      <c r="EG447" s="623" t="str">
        <f t="shared" si="853"/>
        <v/>
      </c>
      <c r="EH447" s="623" t="str">
        <f t="shared" si="854"/>
        <v/>
      </c>
      <c r="EI447" s="623" t="str">
        <f t="shared" si="855"/>
        <v/>
      </c>
      <c r="EJ447" s="623" t="str">
        <f t="shared" si="856"/>
        <v/>
      </c>
      <c r="EK447" s="623" t="str">
        <f t="shared" si="857"/>
        <v/>
      </c>
      <c r="EL447" s="623" t="str">
        <f t="shared" si="858"/>
        <v/>
      </c>
    </row>
    <row r="448" spans="1:142">
      <c r="A448" s="7" t="str">
        <f>IF('Rent Roll_RedIQ 1'!B441&gt;0,'Rent Roll_RedIQ 1'!B441,"")</f>
        <v/>
      </c>
      <c r="B448" s="7" t="str">
        <f>IF('Rent Roll_RedIQ 1'!C441&gt;0,'Rent Roll_RedIQ 1'!C441,"")</f>
        <v/>
      </c>
      <c r="C448" s="614">
        <f>IF('Rent Roll_RedIQ 1'!K441&gt;0,'Rent Roll_RedIQ 1'!K441,0)</f>
        <v>0</v>
      </c>
      <c r="D448" s="615" t="str">
        <f>IF('Rent Roll_RedIQ 1'!J441&gt;0,'Rent Roll_RedIQ 1'!J441,"")</f>
        <v/>
      </c>
      <c r="E448" s="624" t="str">
        <f t="shared" si="767"/>
        <v/>
      </c>
      <c r="F448" s="194"/>
      <c r="G448" s="194"/>
      <c r="H448" s="616" t="str">
        <f t="shared" si="749"/>
        <v/>
      </c>
      <c r="I448" s="1200">
        <f>IF('Rent Roll_RedIQ 1'!S441&gt;0,'Rent Roll_RedIQ 1'!S441,Purchase_Date-1)</f>
        <v>45991</v>
      </c>
      <c r="J448" s="617" t="str">
        <f t="shared" si="750"/>
        <v/>
      </c>
      <c r="K448" s="1205">
        <f t="shared" si="751"/>
        <v>46356</v>
      </c>
      <c r="L448" s="618" t="str">
        <f t="shared" si="750"/>
        <v/>
      </c>
      <c r="M448" s="1208">
        <f t="shared" si="752"/>
        <v>46721</v>
      </c>
      <c r="N448" s="614" t="str">
        <f t="shared" si="768"/>
        <v/>
      </c>
      <c r="O448" s="614" t="str">
        <f t="shared" si="769"/>
        <v/>
      </c>
      <c r="P448" s="614" t="str">
        <f t="shared" si="770"/>
        <v/>
      </c>
      <c r="Q448" s="614" t="str">
        <f t="shared" si="771"/>
        <v/>
      </c>
      <c r="R448" s="614" t="str">
        <f t="shared" si="772"/>
        <v/>
      </c>
      <c r="S448" s="614" t="str">
        <f t="shared" si="773"/>
        <v/>
      </c>
      <c r="T448" s="614" t="str">
        <f t="shared" si="774"/>
        <v/>
      </c>
      <c r="U448" s="619"/>
      <c r="V448" s="614"/>
      <c r="W448" s="620" t="str">
        <f t="shared" si="766"/>
        <v/>
      </c>
      <c r="X448" s="620" t="str">
        <f t="shared" ref="X448:AH448" si="860">IF($I448&gt;=X$11,$C448,$H448)</f>
        <v/>
      </c>
      <c r="Y448" s="620" t="str">
        <f t="shared" si="860"/>
        <v/>
      </c>
      <c r="Z448" s="620" t="str">
        <f t="shared" si="860"/>
        <v/>
      </c>
      <c r="AA448" s="620" t="str">
        <f t="shared" si="860"/>
        <v/>
      </c>
      <c r="AB448" s="620" t="str">
        <f t="shared" si="860"/>
        <v/>
      </c>
      <c r="AC448" s="620" t="str">
        <f t="shared" si="860"/>
        <v/>
      </c>
      <c r="AD448" s="620" t="str">
        <f t="shared" si="860"/>
        <v/>
      </c>
      <c r="AE448" s="620" t="str">
        <f t="shared" si="860"/>
        <v/>
      </c>
      <c r="AF448" s="620" t="str">
        <f t="shared" si="860"/>
        <v/>
      </c>
      <c r="AG448" s="620" t="str">
        <f t="shared" si="860"/>
        <v/>
      </c>
      <c r="AH448" s="620" t="str">
        <f t="shared" si="860"/>
        <v/>
      </c>
      <c r="AI448" s="621" t="str">
        <f t="shared" si="764"/>
        <v/>
      </c>
      <c r="AJ448" s="621" t="str">
        <f t="shared" si="762"/>
        <v/>
      </c>
      <c r="AK448" s="621" t="str">
        <f t="shared" si="762"/>
        <v/>
      </c>
      <c r="AL448" s="621" t="str">
        <f t="shared" si="762"/>
        <v/>
      </c>
      <c r="AM448" s="621" t="str">
        <f t="shared" si="762"/>
        <v/>
      </c>
      <c r="AN448" s="621" t="str">
        <f t="shared" si="762"/>
        <v/>
      </c>
      <c r="AO448" s="621" t="str">
        <f t="shared" si="762"/>
        <v/>
      </c>
      <c r="AP448" s="621" t="str">
        <f t="shared" si="762"/>
        <v/>
      </c>
      <c r="AQ448" s="621" t="str">
        <f t="shared" si="762"/>
        <v/>
      </c>
      <c r="AR448" s="621" t="str">
        <f t="shared" si="762"/>
        <v/>
      </c>
      <c r="AS448" s="621" t="str">
        <f t="shared" si="762"/>
        <v/>
      </c>
      <c r="AT448" s="621" t="str">
        <f t="shared" si="762"/>
        <v/>
      </c>
      <c r="AU448" s="622" t="str">
        <f t="shared" si="757"/>
        <v/>
      </c>
      <c r="AV448" s="622" t="str">
        <f t="shared" si="763"/>
        <v/>
      </c>
      <c r="AW448" s="622" t="str">
        <f t="shared" si="763"/>
        <v/>
      </c>
      <c r="AX448" s="622" t="str">
        <f t="shared" si="763"/>
        <v/>
      </c>
      <c r="AY448" s="622" t="str">
        <f t="shared" si="763"/>
        <v/>
      </c>
      <c r="AZ448" s="622" t="str">
        <f t="shared" si="763"/>
        <v/>
      </c>
      <c r="BA448" s="622" t="str">
        <f t="shared" si="763"/>
        <v/>
      </c>
      <c r="BB448" s="622" t="str">
        <f t="shared" si="763"/>
        <v/>
      </c>
      <c r="BC448" s="622" t="str">
        <f t="shared" si="763"/>
        <v/>
      </c>
      <c r="BD448" s="622" t="str">
        <f t="shared" si="763"/>
        <v/>
      </c>
      <c r="BE448" s="622" t="str">
        <f t="shared" si="763"/>
        <v/>
      </c>
      <c r="BF448" s="622" t="str">
        <f t="shared" si="763"/>
        <v/>
      </c>
      <c r="BG448" s="623" t="str">
        <f t="shared" si="775"/>
        <v/>
      </c>
      <c r="BH448" s="623" t="str">
        <f t="shared" si="776"/>
        <v/>
      </c>
      <c r="BI448" s="623" t="str">
        <f t="shared" si="777"/>
        <v/>
      </c>
      <c r="BJ448" s="623" t="str">
        <f t="shared" si="778"/>
        <v/>
      </c>
      <c r="BK448" s="623" t="str">
        <f t="shared" si="779"/>
        <v/>
      </c>
      <c r="BL448" s="623" t="str">
        <f t="shared" si="780"/>
        <v/>
      </c>
      <c r="BM448" s="623" t="str">
        <f t="shared" si="781"/>
        <v/>
      </c>
      <c r="BN448" s="623" t="str">
        <f t="shared" si="782"/>
        <v/>
      </c>
      <c r="BO448" s="623" t="str">
        <f t="shared" si="783"/>
        <v/>
      </c>
      <c r="BP448" s="623" t="str">
        <f t="shared" si="784"/>
        <v/>
      </c>
      <c r="BQ448" s="623" t="str">
        <f t="shared" si="785"/>
        <v/>
      </c>
      <c r="BR448" s="623" t="str">
        <f t="shared" si="786"/>
        <v/>
      </c>
      <c r="BS448" s="1281" t="str">
        <f t="shared" si="787"/>
        <v/>
      </c>
      <c r="BT448" s="1281" t="str">
        <f t="shared" si="788"/>
        <v/>
      </c>
      <c r="BU448" s="1281" t="str">
        <f t="shared" si="789"/>
        <v/>
      </c>
      <c r="BV448" s="1281" t="str">
        <f t="shared" si="790"/>
        <v/>
      </c>
      <c r="BW448" s="1281" t="str">
        <f t="shared" si="791"/>
        <v/>
      </c>
      <c r="BX448" s="1281" t="str">
        <f t="shared" si="792"/>
        <v/>
      </c>
      <c r="BY448" s="1281" t="str">
        <f t="shared" si="793"/>
        <v/>
      </c>
      <c r="BZ448" s="1281" t="str">
        <f t="shared" si="794"/>
        <v/>
      </c>
      <c r="CA448" s="1281" t="str">
        <f t="shared" si="795"/>
        <v/>
      </c>
      <c r="CB448" s="1281" t="str">
        <f t="shared" si="796"/>
        <v/>
      </c>
      <c r="CC448" s="1281" t="str">
        <f t="shared" si="797"/>
        <v/>
      </c>
      <c r="CD448" s="1281" t="str">
        <f t="shared" si="798"/>
        <v/>
      </c>
      <c r="CE448" s="623" t="str">
        <f t="shared" si="799"/>
        <v/>
      </c>
      <c r="CF448" s="623" t="str">
        <f t="shared" si="800"/>
        <v/>
      </c>
      <c r="CG448" s="623" t="str">
        <f t="shared" si="801"/>
        <v/>
      </c>
      <c r="CH448" s="623" t="str">
        <f t="shared" si="802"/>
        <v/>
      </c>
      <c r="CI448" s="623" t="str">
        <f t="shared" si="803"/>
        <v/>
      </c>
      <c r="CJ448" s="623" t="str">
        <f t="shared" si="804"/>
        <v/>
      </c>
      <c r="CK448" s="623" t="str">
        <f t="shared" si="805"/>
        <v/>
      </c>
      <c r="CL448" s="623" t="str">
        <f t="shared" si="806"/>
        <v/>
      </c>
      <c r="CM448" s="623" t="str">
        <f t="shared" si="807"/>
        <v/>
      </c>
      <c r="CN448" s="623" t="str">
        <f t="shared" si="808"/>
        <v/>
      </c>
      <c r="CO448" s="623" t="str">
        <f t="shared" si="809"/>
        <v/>
      </c>
      <c r="CP448" s="623" t="str">
        <f t="shared" si="810"/>
        <v/>
      </c>
      <c r="CQ448" s="1281" t="str">
        <f t="shared" si="811"/>
        <v/>
      </c>
      <c r="CR448" s="1281" t="str">
        <f t="shared" si="812"/>
        <v/>
      </c>
      <c r="CS448" s="1281" t="str">
        <f t="shared" si="813"/>
        <v/>
      </c>
      <c r="CT448" s="1281" t="str">
        <f t="shared" si="814"/>
        <v/>
      </c>
      <c r="CU448" s="1281" t="str">
        <f t="shared" si="815"/>
        <v/>
      </c>
      <c r="CV448" s="1281" t="str">
        <f t="shared" si="816"/>
        <v/>
      </c>
      <c r="CW448" s="1281" t="str">
        <f t="shared" si="817"/>
        <v/>
      </c>
      <c r="CX448" s="1281" t="str">
        <f t="shared" si="818"/>
        <v/>
      </c>
      <c r="CY448" s="1281" t="str">
        <f t="shared" si="819"/>
        <v/>
      </c>
      <c r="CZ448" s="1281" t="str">
        <f t="shared" si="820"/>
        <v/>
      </c>
      <c r="DA448" s="1281" t="str">
        <f t="shared" si="821"/>
        <v/>
      </c>
      <c r="DB448" s="1281" t="str">
        <f t="shared" si="822"/>
        <v/>
      </c>
      <c r="DC448" s="623" t="str">
        <f t="shared" si="823"/>
        <v/>
      </c>
      <c r="DD448" s="623" t="str">
        <f t="shared" si="824"/>
        <v/>
      </c>
      <c r="DE448" s="623" t="str">
        <f t="shared" si="825"/>
        <v/>
      </c>
      <c r="DF448" s="623" t="str">
        <f t="shared" si="826"/>
        <v/>
      </c>
      <c r="DG448" s="623" t="str">
        <f t="shared" si="827"/>
        <v/>
      </c>
      <c r="DH448" s="623" t="str">
        <f t="shared" si="828"/>
        <v/>
      </c>
      <c r="DI448" s="623" t="str">
        <f t="shared" si="829"/>
        <v/>
      </c>
      <c r="DJ448" s="623" t="str">
        <f t="shared" si="830"/>
        <v/>
      </c>
      <c r="DK448" s="623" t="str">
        <f t="shared" si="831"/>
        <v/>
      </c>
      <c r="DL448" s="623" t="str">
        <f t="shared" si="832"/>
        <v/>
      </c>
      <c r="DM448" s="623" t="str">
        <f t="shared" si="833"/>
        <v/>
      </c>
      <c r="DN448" s="623" t="str">
        <f t="shared" si="834"/>
        <v/>
      </c>
      <c r="DO448" s="1281" t="str">
        <f t="shared" si="835"/>
        <v/>
      </c>
      <c r="DP448" s="1281" t="str">
        <f t="shared" si="836"/>
        <v/>
      </c>
      <c r="DQ448" s="1281" t="str">
        <f t="shared" si="837"/>
        <v/>
      </c>
      <c r="DR448" s="1281" t="str">
        <f t="shared" si="838"/>
        <v/>
      </c>
      <c r="DS448" s="1281" t="str">
        <f t="shared" si="839"/>
        <v/>
      </c>
      <c r="DT448" s="1281" t="str">
        <f t="shared" si="840"/>
        <v/>
      </c>
      <c r="DU448" s="1281" t="str">
        <f t="shared" si="841"/>
        <v/>
      </c>
      <c r="DV448" s="1281" t="str">
        <f t="shared" si="842"/>
        <v/>
      </c>
      <c r="DW448" s="1281" t="str">
        <f t="shared" si="843"/>
        <v/>
      </c>
      <c r="DX448" s="1281" t="str">
        <f t="shared" si="844"/>
        <v/>
      </c>
      <c r="DY448" s="1281" t="str">
        <f t="shared" si="845"/>
        <v/>
      </c>
      <c r="DZ448" s="1281" t="str">
        <f t="shared" si="846"/>
        <v/>
      </c>
      <c r="EA448" s="623" t="str">
        <f t="shared" si="847"/>
        <v/>
      </c>
      <c r="EB448" s="623" t="str">
        <f t="shared" si="848"/>
        <v/>
      </c>
      <c r="EC448" s="623" t="str">
        <f t="shared" si="849"/>
        <v/>
      </c>
      <c r="ED448" s="623" t="str">
        <f t="shared" si="850"/>
        <v/>
      </c>
      <c r="EE448" s="623" t="str">
        <f t="shared" si="851"/>
        <v/>
      </c>
      <c r="EF448" s="623" t="str">
        <f t="shared" si="852"/>
        <v/>
      </c>
      <c r="EG448" s="623" t="str">
        <f t="shared" si="853"/>
        <v/>
      </c>
      <c r="EH448" s="623" t="str">
        <f t="shared" si="854"/>
        <v/>
      </c>
      <c r="EI448" s="623" t="str">
        <f t="shared" si="855"/>
        <v/>
      </c>
      <c r="EJ448" s="623" t="str">
        <f t="shared" si="856"/>
        <v/>
      </c>
      <c r="EK448" s="623" t="str">
        <f t="shared" si="857"/>
        <v/>
      </c>
      <c r="EL448" s="623" t="str">
        <f t="shared" si="858"/>
        <v/>
      </c>
    </row>
    <row r="449" spans="1:142">
      <c r="A449" s="7" t="str">
        <f>IF('Rent Roll_RedIQ 1'!B442&gt;0,'Rent Roll_RedIQ 1'!B442,"")</f>
        <v/>
      </c>
      <c r="B449" s="7" t="str">
        <f>IF('Rent Roll_RedIQ 1'!C442&gt;0,'Rent Roll_RedIQ 1'!C442,"")</f>
        <v/>
      </c>
      <c r="C449" s="614">
        <f>IF('Rent Roll_RedIQ 1'!K442&gt;0,'Rent Roll_RedIQ 1'!K442,0)</f>
        <v>0</v>
      </c>
      <c r="D449" s="615" t="str">
        <f>IF('Rent Roll_RedIQ 1'!J442&gt;0,'Rent Roll_RedIQ 1'!J442,"")</f>
        <v/>
      </c>
      <c r="E449" s="624" t="str">
        <f t="shared" si="767"/>
        <v/>
      </c>
      <c r="F449" s="194"/>
      <c r="G449" s="194"/>
      <c r="H449" s="616" t="str">
        <f t="shared" si="749"/>
        <v/>
      </c>
      <c r="I449" s="1200">
        <f>IF('Rent Roll_RedIQ 1'!S442&gt;0,'Rent Roll_RedIQ 1'!S442,Purchase_Date-1)</f>
        <v>45991</v>
      </c>
      <c r="J449" s="617" t="str">
        <f t="shared" si="750"/>
        <v/>
      </c>
      <c r="K449" s="1205">
        <f t="shared" si="751"/>
        <v>46356</v>
      </c>
      <c r="L449" s="618" t="str">
        <f t="shared" si="750"/>
        <v/>
      </c>
      <c r="M449" s="1208">
        <f t="shared" si="752"/>
        <v>46721</v>
      </c>
      <c r="N449" s="614" t="str">
        <f t="shared" si="768"/>
        <v/>
      </c>
      <c r="O449" s="614" t="str">
        <f t="shared" si="769"/>
        <v/>
      </c>
      <c r="P449" s="614" t="str">
        <f t="shared" si="770"/>
        <v/>
      </c>
      <c r="Q449" s="614" t="str">
        <f t="shared" si="771"/>
        <v/>
      </c>
      <c r="R449" s="614" t="str">
        <f t="shared" si="772"/>
        <v/>
      </c>
      <c r="S449" s="614" t="str">
        <f t="shared" si="773"/>
        <v/>
      </c>
      <c r="T449" s="614" t="str">
        <f t="shared" si="774"/>
        <v/>
      </c>
      <c r="U449" s="619"/>
      <c r="V449" s="614"/>
      <c r="W449" s="620" t="str">
        <f t="shared" si="766"/>
        <v/>
      </c>
      <c r="X449" s="620" t="str">
        <f t="shared" si="765"/>
        <v/>
      </c>
      <c r="Y449" s="620" t="str">
        <f t="shared" si="765"/>
        <v/>
      </c>
      <c r="Z449" s="620" t="str">
        <f t="shared" si="765"/>
        <v/>
      </c>
      <c r="AA449" s="620" t="str">
        <f t="shared" si="765"/>
        <v/>
      </c>
      <c r="AB449" s="620" t="str">
        <f t="shared" si="765"/>
        <v/>
      </c>
      <c r="AC449" s="620" t="str">
        <f t="shared" si="765"/>
        <v/>
      </c>
      <c r="AD449" s="620" t="str">
        <f t="shared" si="765"/>
        <v/>
      </c>
      <c r="AE449" s="620" t="str">
        <f t="shared" si="765"/>
        <v/>
      </c>
      <c r="AF449" s="620" t="str">
        <f t="shared" si="765"/>
        <v/>
      </c>
      <c r="AG449" s="620" t="str">
        <f t="shared" si="765"/>
        <v/>
      </c>
      <c r="AH449" s="620" t="str">
        <f t="shared" si="765"/>
        <v/>
      </c>
      <c r="AI449" s="621" t="str">
        <f t="shared" si="764"/>
        <v/>
      </c>
      <c r="AJ449" s="621" t="str">
        <f t="shared" si="762"/>
        <v/>
      </c>
      <c r="AK449" s="621" t="str">
        <f t="shared" si="762"/>
        <v/>
      </c>
      <c r="AL449" s="621" t="str">
        <f t="shared" si="762"/>
        <v/>
      </c>
      <c r="AM449" s="621" t="str">
        <f t="shared" si="762"/>
        <v/>
      </c>
      <c r="AN449" s="621" t="str">
        <f t="shared" si="762"/>
        <v/>
      </c>
      <c r="AO449" s="621" t="str">
        <f t="shared" si="762"/>
        <v/>
      </c>
      <c r="AP449" s="621" t="str">
        <f t="shared" si="762"/>
        <v/>
      </c>
      <c r="AQ449" s="621" t="str">
        <f t="shared" si="762"/>
        <v/>
      </c>
      <c r="AR449" s="621" t="str">
        <f t="shared" si="762"/>
        <v/>
      </c>
      <c r="AS449" s="621" t="str">
        <f t="shared" si="762"/>
        <v/>
      </c>
      <c r="AT449" s="621" t="str">
        <f t="shared" si="762"/>
        <v/>
      </c>
      <c r="AU449" s="622" t="str">
        <f t="shared" si="757"/>
        <v/>
      </c>
      <c r="AV449" s="622" t="str">
        <f t="shared" si="763"/>
        <v/>
      </c>
      <c r="AW449" s="622" t="str">
        <f t="shared" si="763"/>
        <v/>
      </c>
      <c r="AX449" s="622" t="str">
        <f t="shared" si="763"/>
        <v/>
      </c>
      <c r="AY449" s="622" t="str">
        <f t="shared" si="763"/>
        <v/>
      </c>
      <c r="AZ449" s="622" t="str">
        <f t="shared" si="763"/>
        <v/>
      </c>
      <c r="BA449" s="622" t="str">
        <f t="shared" si="763"/>
        <v/>
      </c>
      <c r="BB449" s="622" t="str">
        <f t="shared" si="763"/>
        <v/>
      </c>
      <c r="BC449" s="622" t="str">
        <f t="shared" si="763"/>
        <v/>
      </c>
      <c r="BD449" s="622" t="str">
        <f t="shared" si="763"/>
        <v/>
      </c>
      <c r="BE449" s="622" t="str">
        <f t="shared" si="763"/>
        <v/>
      </c>
      <c r="BF449" s="622" t="str">
        <f t="shared" si="763"/>
        <v/>
      </c>
      <c r="BG449" s="623" t="str">
        <f t="shared" si="775"/>
        <v/>
      </c>
      <c r="BH449" s="623" t="str">
        <f t="shared" si="776"/>
        <v/>
      </c>
      <c r="BI449" s="623" t="str">
        <f t="shared" si="777"/>
        <v/>
      </c>
      <c r="BJ449" s="623" t="str">
        <f t="shared" si="778"/>
        <v/>
      </c>
      <c r="BK449" s="623" t="str">
        <f t="shared" si="779"/>
        <v/>
      </c>
      <c r="BL449" s="623" t="str">
        <f t="shared" si="780"/>
        <v/>
      </c>
      <c r="BM449" s="623" t="str">
        <f t="shared" si="781"/>
        <v/>
      </c>
      <c r="BN449" s="623" t="str">
        <f t="shared" si="782"/>
        <v/>
      </c>
      <c r="BO449" s="623" t="str">
        <f t="shared" si="783"/>
        <v/>
      </c>
      <c r="BP449" s="623" t="str">
        <f t="shared" si="784"/>
        <v/>
      </c>
      <c r="BQ449" s="623" t="str">
        <f t="shared" si="785"/>
        <v/>
      </c>
      <c r="BR449" s="623" t="str">
        <f t="shared" si="786"/>
        <v/>
      </c>
      <c r="BS449" s="1281" t="str">
        <f t="shared" si="787"/>
        <v/>
      </c>
      <c r="BT449" s="1281" t="str">
        <f t="shared" si="788"/>
        <v/>
      </c>
      <c r="BU449" s="1281" t="str">
        <f t="shared" si="789"/>
        <v/>
      </c>
      <c r="BV449" s="1281" t="str">
        <f t="shared" si="790"/>
        <v/>
      </c>
      <c r="BW449" s="1281" t="str">
        <f t="shared" si="791"/>
        <v/>
      </c>
      <c r="BX449" s="1281" t="str">
        <f t="shared" si="792"/>
        <v/>
      </c>
      <c r="BY449" s="1281" t="str">
        <f t="shared" si="793"/>
        <v/>
      </c>
      <c r="BZ449" s="1281" t="str">
        <f t="shared" si="794"/>
        <v/>
      </c>
      <c r="CA449" s="1281" t="str">
        <f t="shared" si="795"/>
        <v/>
      </c>
      <c r="CB449" s="1281" t="str">
        <f t="shared" si="796"/>
        <v/>
      </c>
      <c r="CC449" s="1281" t="str">
        <f t="shared" si="797"/>
        <v/>
      </c>
      <c r="CD449" s="1281" t="str">
        <f t="shared" si="798"/>
        <v/>
      </c>
      <c r="CE449" s="623" t="str">
        <f t="shared" si="799"/>
        <v/>
      </c>
      <c r="CF449" s="623" t="str">
        <f t="shared" si="800"/>
        <v/>
      </c>
      <c r="CG449" s="623" t="str">
        <f t="shared" si="801"/>
        <v/>
      </c>
      <c r="CH449" s="623" t="str">
        <f t="shared" si="802"/>
        <v/>
      </c>
      <c r="CI449" s="623" t="str">
        <f t="shared" si="803"/>
        <v/>
      </c>
      <c r="CJ449" s="623" t="str">
        <f t="shared" si="804"/>
        <v/>
      </c>
      <c r="CK449" s="623" t="str">
        <f t="shared" si="805"/>
        <v/>
      </c>
      <c r="CL449" s="623" t="str">
        <f t="shared" si="806"/>
        <v/>
      </c>
      <c r="CM449" s="623" t="str">
        <f t="shared" si="807"/>
        <v/>
      </c>
      <c r="CN449" s="623" t="str">
        <f t="shared" si="808"/>
        <v/>
      </c>
      <c r="CO449" s="623" t="str">
        <f t="shared" si="809"/>
        <v/>
      </c>
      <c r="CP449" s="623" t="str">
        <f t="shared" si="810"/>
        <v/>
      </c>
      <c r="CQ449" s="1281" t="str">
        <f t="shared" si="811"/>
        <v/>
      </c>
      <c r="CR449" s="1281" t="str">
        <f t="shared" si="812"/>
        <v/>
      </c>
      <c r="CS449" s="1281" t="str">
        <f t="shared" si="813"/>
        <v/>
      </c>
      <c r="CT449" s="1281" t="str">
        <f t="shared" si="814"/>
        <v/>
      </c>
      <c r="CU449" s="1281" t="str">
        <f t="shared" si="815"/>
        <v/>
      </c>
      <c r="CV449" s="1281" t="str">
        <f t="shared" si="816"/>
        <v/>
      </c>
      <c r="CW449" s="1281" t="str">
        <f t="shared" si="817"/>
        <v/>
      </c>
      <c r="CX449" s="1281" t="str">
        <f t="shared" si="818"/>
        <v/>
      </c>
      <c r="CY449" s="1281" t="str">
        <f t="shared" si="819"/>
        <v/>
      </c>
      <c r="CZ449" s="1281" t="str">
        <f t="shared" si="820"/>
        <v/>
      </c>
      <c r="DA449" s="1281" t="str">
        <f t="shared" si="821"/>
        <v/>
      </c>
      <c r="DB449" s="1281" t="str">
        <f t="shared" si="822"/>
        <v/>
      </c>
      <c r="DC449" s="623" t="str">
        <f t="shared" si="823"/>
        <v/>
      </c>
      <c r="DD449" s="623" t="str">
        <f t="shared" si="824"/>
        <v/>
      </c>
      <c r="DE449" s="623" t="str">
        <f t="shared" si="825"/>
        <v/>
      </c>
      <c r="DF449" s="623" t="str">
        <f t="shared" si="826"/>
        <v/>
      </c>
      <c r="DG449" s="623" t="str">
        <f t="shared" si="827"/>
        <v/>
      </c>
      <c r="DH449" s="623" t="str">
        <f t="shared" si="828"/>
        <v/>
      </c>
      <c r="DI449" s="623" t="str">
        <f t="shared" si="829"/>
        <v/>
      </c>
      <c r="DJ449" s="623" t="str">
        <f t="shared" si="830"/>
        <v/>
      </c>
      <c r="DK449" s="623" t="str">
        <f t="shared" si="831"/>
        <v/>
      </c>
      <c r="DL449" s="623" t="str">
        <f t="shared" si="832"/>
        <v/>
      </c>
      <c r="DM449" s="623" t="str">
        <f t="shared" si="833"/>
        <v/>
      </c>
      <c r="DN449" s="623" t="str">
        <f t="shared" si="834"/>
        <v/>
      </c>
      <c r="DO449" s="1281" t="str">
        <f t="shared" si="835"/>
        <v/>
      </c>
      <c r="DP449" s="1281" t="str">
        <f t="shared" si="836"/>
        <v/>
      </c>
      <c r="DQ449" s="1281" t="str">
        <f t="shared" si="837"/>
        <v/>
      </c>
      <c r="DR449" s="1281" t="str">
        <f t="shared" si="838"/>
        <v/>
      </c>
      <c r="DS449" s="1281" t="str">
        <f t="shared" si="839"/>
        <v/>
      </c>
      <c r="DT449" s="1281" t="str">
        <f t="shared" si="840"/>
        <v/>
      </c>
      <c r="DU449" s="1281" t="str">
        <f t="shared" si="841"/>
        <v/>
      </c>
      <c r="DV449" s="1281" t="str">
        <f t="shared" si="842"/>
        <v/>
      </c>
      <c r="DW449" s="1281" t="str">
        <f t="shared" si="843"/>
        <v/>
      </c>
      <c r="DX449" s="1281" t="str">
        <f t="shared" si="844"/>
        <v/>
      </c>
      <c r="DY449" s="1281" t="str">
        <f t="shared" si="845"/>
        <v/>
      </c>
      <c r="DZ449" s="1281" t="str">
        <f t="shared" si="846"/>
        <v/>
      </c>
      <c r="EA449" s="623" t="str">
        <f t="shared" si="847"/>
        <v/>
      </c>
      <c r="EB449" s="623" t="str">
        <f t="shared" si="848"/>
        <v/>
      </c>
      <c r="EC449" s="623" t="str">
        <f t="shared" si="849"/>
        <v/>
      </c>
      <c r="ED449" s="623" t="str">
        <f t="shared" si="850"/>
        <v/>
      </c>
      <c r="EE449" s="623" t="str">
        <f t="shared" si="851"/>
        <v/>
      </c>
      <c r="EF449" s="623" t="str">
        <f t="shared" si="852"/>
        <v/>
      </c>
      <c r="EG449" s="623" t="str">
        <f t="shared" si="853"/>
        <v/>
      </c>
      <c r="EH449" s="623" t="str">
        <f t="shared" si="854"/>
        <v/>
      </c>
      <c r="EI449" s="623" t="str">
        <f t="shared" si="855"/>
        <v/>
      </c>
      <c r="EJ449" s="623" t="str">
        <f t="shared" si="856"/>
        <v/>
      </c>
      <c r="EK449" s="623" t="str">
        <f t="shared" si="857"/>
        <v/>
      </c>
      <c r="EL449" s="623" t="str">
        <f t="shared" si="858"/>
        <v/>
      </c>
    </row>
    <row r="450" spans="1:142">
      <c r="A450" s="7" t="str">
        <f>IF('Rent Roll_RedIQ 1'!B443&gt;0,'Rent Roll_RedIQ 1'!B443,"")</f>
        <v/>
      </c>
      <c r="B450" s="7" t="str">
        <f>IF('Rent Roll_RedIQ 1'!C443&gt;0,'Rent Roll_RedIQ 1'!C443,"")</f>
        <v/>
      </c>
      <c r="C450" s="614">
        <f>IF('Rent Roll_RedIQ 1'!K443&gt;0,'Rent Roll_RedIQ 1'!K443,0)</f>
        <v>0</v>
      </c>
      <c r="D450" s="615" t="str">
        <f>IF('Rent Roll_RedIQ 1'!J443&gt;0,'Rent Roll_RedIQ 1'!J443,"")</f>
        <v/>
      </c>
      <c r="E450" s="624" t="str">
        <f t="shared" si="767"/>
        <v/>
      </c>
      <c r="F450" s="194"/>
      <c r="G450" s="194"/>
      <c r="H450" s="616" t="str">
        <f t="shared" si="749"/>
        <v/>
      </c>
      <c r="I450" s="1200">
        <f>IF('Rent Roll_RedIQ 1'!S443&gt;0,'Rent Roll_RedIQ 1'!S443,Purchase_Date-1)</f>
        <v>45991</v>
      </c>
      <c r="J450" s="617" t="str">
        <f t="shared" si="750"/>
        <v/>
      </c>
      <c r="K450" s="1205">
        <f t="shared" si="751"/>
        <v>46356</v>
      </c>
      <c r="L450" s="618" t="str">
        <f t="shared" si="750"/>
        <v/>
      </c>
      <c r="M450" s="1208">
        <f t="shared" si="752"/>
        <v>46721</v>
      </c>
      <c r="N450" s="614" t="str">
        <f t="shared" si="768"/>
        <v/>
      </c>
      <c r="O450" s="614" t="str">
        <f t="shared" si="769"/>
        <v/>
      </c>
      <c r="P450" s="614" t="str">
        <f t="shared" si="770"/>
        <v/>
      </c>
      <c r="Q450" s="614" t="str">
        <f t="shared" si="771"/>
        <v/>
      </c>
      <c r="R450" s="614" t="str">
        <f t="shared" si="772"/>
        <v/>
      </c>
      <c r="S450" s="614" t="str">
        <f t="shared" si="773"/>
        <v/>
      </c>
      <c r="T450" s="614" t="str">
        <f t="shared" si="774"/>
        <v/>
      </c>
      <c r="U450" s="619"/>
      <c r="V450" s="614"/>
      <c r="W450" s="620" t="str">
        <f t="shared" si="766"/>
        <v/>
      </c>
      <c r="X450" s="620" t="str">
        <f t="shared" si="765"/>
        <v/>
      </c>
      <c r="Y450" s="620" t="str">
        <f t="shared" si="765"/>
        <v/>
      </c>
      <c r="Z450" s="620" t="str">
        <f t="shared" si="765"/>
        <v/>
      </c>
      <c r="AA450" s="620" t="str">
        <f t="shared" si="765"/>
        <v/>
      </c>
      <c r="AB450" s="620" t="str">
        <f t="shared" si="765"/>
        <v/>
      </c>
      <c r="AC450" s="620" t="str">
        <f t="shared" si="765"/>
        <v/>
      </c>
      <c r="AD450" s="620" t="str">
        <f t="shared" si="765"/>
        <v/>
      </c>
      <c r="AE450" s="620" t="str">
        <f t="shared" si="765"/>
        <v/>
      </c>
      <c r="AF450" s="620" t="str">
        <f t="shared" si="765"/>
        <v/>
      </c>
      <c r="AG450" s="620" t="str">
        <f t="shared" si="765"/>
        <v/>
      </c>
      <c r="AH450" s="620" t="str">
        <f t="shared" si="765"/>
        <v/>
      </c>
      <c r="AI450" s="621" t="str">
        <f t="shared" si="764"/>
        <v/>
      </c>
      <c r="AJ450" s="621" t="str">
        <f t="shared" si="762"/>
        <v/>
      </c>
      <c r="AK450" s="621" t="str">
        <f t="shared" si="762"/>
        <v/>
      </c>
      <c r="AL450" s="621" t="str">
        <f t="shared" si="762"/>
        <v/>
      </c>
      <c r="AM450" s="621" t="str">
        <f t="shared" si="762"/>
        <v/>
      </c>
      <c r="AN450" s="621" t="str">
        <f t="shared" si="762"/>
        <v/>
      </c>
      <c r="AO450" s="621" t="str">
        <f t="shared" si="762"/>
        <v/>
      </c>
      <c r="AP450" s="621" t="str">
        <f t="shared" si="762"/>
        <v/>
      </c>
      <c r="AQ450" s="621" t="str">
        <f t="shared" si="762"/>
        <v/>
      </c>
      <c r="AR450" s="621" t="str">
        <f t="shared" si="762"/>
        <v/>
      </c>
      <c r="AS450" s="621" t="str">
        <f t="shared" si="762"/>
        <v/>
      </c>
      <c r="AT450" s="621" t="str">
        <f t="shared" si="762"/>
        <v/>
      </c>
      <c r="AU450" s="622" t="str">
        <f t="shared" si="757"/>
        <v/>
      </c>
      <c r="AV450" s="622" t="str">
        <f t="shared" si="763"/>
        <v/>
      </c>
      <c r="AW450" s="622" t="str">
        <f t="shared" si="763"/>
        <v/>
      </c>
      <c r="AX450" s="622" t="str">
        <f t="shared" si="763"/>
        <v/>
      </c>
      <c r="AY450" s="622" t="str">
        <f t="shared" si="763"/>
        <v/>
      </c>
      <c r="AZ450" s="622" t="str">
        <f t="shared" si="763"/>
        <v/>
      </c>
      <c r="BA450" s="622" t="str">
        <f t="shared" si="763"/>
        <v/>
      </c>
      <c r="BB450" s="622" t="str">
        <f t="shared" si="763"/>
        <v/>
      </c>
      <c r="BC450" s="622" t="str">
        <f t="shared" si="763"/>
        <v/>
      </c>
      <c r="BD450" s="622" t="str">
        <f t="shared" si="763"/>
        <v/>
      </c>
      <c r="BE450" s="622" t="str">
        <f t="shared" si="763"/>
        <v/>
      </c>
      <c r="BF450" s="622" t="str">
        <f t="shared" si="763"/>
        <v/>
      </c>
      <c r="BG450" s="623" t="str">
        <f t="shared" si="775"/>
        <v/>
      </c>
      <c r="BH450" s="623" t="str">
        <f t="shared" si="776"/>
        <v/>
      </c>
      <c r="BI450" s="623" t="str">
        <f t="shared" si="777"/>
        <v/>
      </c>
      <c r="BJ450" s="623" t="str">
        <f t="shared" si="778"/>
        <v/>
      </c>
      <c r="BK450" s="623" t="str">
        <f t="shared" si="779"/>
        <v/>
      </c>
      <c r="BL450" s="623" t="str">
        <f t="shared" si="780"/>
        <v/>
      </c>
      <c r="BM450" s="623" t="str">
        <f t="shared" si="781"/>
        <v/>
      </c>
      <c r="BN450" s="623" t="str">
        <f t="shared" si="782"/>
        <v/>
      </c>
      <c r="BO450" s="623" t="str">
        <f t="shared" si="783"/>
        <v/>
      </c>
      <c r="BP450" s="623" t="str">
        <f t="shared" si="784"/>
        <v/>
      </c>
      <c r="BQ450" s="623" t="str">
        <f t="shared" si="785"/>
        <v/>
      </c>
      <c r="BR450" s="623" t="str">
        <f t="shared" si="786"/>
        <v/>
      </c>
      <c r="BS450" s="1281" t="str">
        <f t="shared" si="787"/>
        <v/>
      </c>
      <c r="BT450" s="1281" t="str">
        <f t="shared" si="788"/>
        <v/>
      </c>
      <c r="BU450" s="1281" t="str">
        <f t="shared" si="789"/>
        <v/>
      </c>
      <c r="BV450" s="1281" t="str">
        <f t="shared" si="790"/>
        <v/>
      </c>
      <c r="BW450" s="1281" t="str">
        <f t="shared" si="791"/>
        <v/>
      </c>
      <c r="BX450" s="1281" t="str">
        <f t="shared" si="792"/>
        <v/>
      </c>
      <c r="BY450" s="1281" t="str">
        <f t="shared" si="793"/>
        <v/>
      </c>
      <c r="BZ450" s="1281" t="str">
        <f t="shared" si="794"/>
        <v/>
      </c>
      <c r="CA450" s="1281" t="str">
        <f t="shared" si="795"/>
        <v/>
      </c>
      <c r="CB450" s="1281" t="str">
        <f t="shared" si="796"/>
        <v/>
      </c>
      <c r="CC450" s="1281" t="str">
        <f t="shared" si="797"/>
        <v/>
      </c>
      <c r="CD450" s="1281" t="str">
        <f t="shared" si="798"/>
        <v/>
      </c>
      <c r="CE450" s="623" t="str">
        <f t="shared" si="799"/>
        <v/>
      </c>
      <c r="CF450" s="623" t="str">
        <f t="shared" si="800"/>
        <v/>
      </c>
      <c r="CG450" s="623" t="str">
        <f t="shared" si="801"/>
        <v/>
      </c>
      <c r="CH450" s="623" t="str">
        <f t="shared" si="802"/>
        <v/>
      </c>
      <c r="CI450" s="623" t="str">
        <f t="shared" si="803"/>
        <v/>
      </c>
      <c r="CJ450" s="623" t="str">
        <f t="shared" si="804"/>
        <v/>
      </c>
      <c r="CK450" s="623" t="str">
        <f t="shared" si="805"/>
        <v/>
      </c>
      <c r="CL450" s="623" t="str">
        <f t="shared" si="806"/>
        <v/>
      </c>
      <c r="CM450" s="623" t="str">
        <f t="shared" si="807"/>
        <v/>
      </c>
      <c r="CN450" s="623" t="str">
        <f t="shared" si="808"/>
        <v/>
      </c>
      <c r="CO450" s="623" t="str">
        <f t="shared" si="809"/>
        <v/>
      </c>
      <c r="CP450" s="623" t="str">
        <f t="shared" si="810"/>
        <v/>
      </c>
      <c r="CQ450" s="1281" t="str">
        <f t="shared" si="811"/>
        <v/>
      </c>
      <c r="CR450" s="1281" t="str">
        <f t="shared" si="812"/>
        <v/>
      </c>
      <c r="CS450" s="1281" t="str">
        <f t="shared" si="813"/>
        <v/>
      </c>
      <c r="CT450" s="1281" t="str">
        <f t="shared" si="814"/>
        <v/>
      </c>
      <c r="CU450" s="1281" t="str">
        <f t="shared" si="815"/>
        <v/>
      </c>
      <c r="CV450" s="1281" t="str">
        <f t="shared" si="816"/>
        <v/>
      </c>
      <c r="CW450" s="1281" t="str">
        <f t="shared" si="817"/>
        <v/>
      </c>
      <c r="CX450" s="1281" t="str">
        <f t="shared" si="818"/>
        <v/>
      </c>
      <c r="CY450" s="1281" t="str">
        <f t="shared" si="819"/>
        <v/>
      </c>
      <c r="CZ450" s="1281" t="str">
        <f t="shared" si="820"/>
        <v/>
      </c>
      <c r="DA450" s="1281" t="str">
        <f t="shared" si="821"/>
        <v/>
      </c>
      <c r="DB450" s="1281" t="str">
        <f t="shared" si="822"/>
        <v/>
      </c>
      <c r="DC450" s="623" t="str">
        <f t="shared" si="823"/>
        <v/>
      </c>
      <c r="DD450" s="623" t="str">
        <f t="shared" si="824"/>
        <v/>
      </c>
      <c r="DE450" s="623" t="str">
        <f t="shared" si="825"/>
        <v/>
      </c>
      <c r="DF450" s="623" t="str">
        <f t="shared" si="826"/>
        <v/>
      </c>
      <c r="DG450" s="623" t="str">
        <f t="shared" si="827"/>
        <v/>
      </c>
      <c r="DH450" s="623" t="str">
        <f t="shared" si="828"/>
        <v/>
      </c>
      <c r="DI450" s="623" t="str">
        <f t="shared" si="829"/>
        <v/>
      </c>
      <c r="DJ450" s="623" t="str">
        <f t="shared" si="830"/>
        <v/>
      </c>
      <c r="DK450" s="623" t="str">
        <f t="shared" si="831"/>
        <v/>
      </c>
      <c r="DL450" s="623" t="str">
        <f t="shared" si="832"/>
        <v/>
      </c>
      <c r="DM450" s="623" t="str">
        <f t="shared" si="833"/>
        <v/>
      </c>
      <c r="DN450" s="623" t="str">
        <f t="shared" si="834"/>
        <v/>
      </c>
      <c r="DO450" s="1281" t="str">
        <f t="shared" si="835"/>
        <v/>
      </c>
      <c r="DP450" s="1281" t="str">
        <f t="shared" si="836"/>
        <v/>
      </c>
      <c r="DQ450" s="1281" t="str">
        <f t="shared" si="837"/>
        <v/>
      </c>
      <c r="DR450" s="1281" t="str">
        <f t="shared" si="838"/>
        <v/>
      </c>
      <c r="DS450" s="1281" t="str">
        <f t="shared" si="839"/>
        <v/>
      </c>
      <c r="DT450" s="1281" t="str">
        <f t="shared" si="840"/>
        <v/>
      </c>
      <c r="DU450" s="1281" t="str">
        <f t="shared" si="841"/>
        <v/>
      </c>
      <c r="DV450" s="1281" t="str">
        <f t="shared" si="842"/>
        <v/>
      </c>
      <c r="DW450" s="1281" t="str">
        <f t="shared" si="843"/>
        <v/>
      </c>
      <c r="DX450" s="1281" t="str">
        <f t="shared" si="844"/>
        <v/>
      </c>
      <c r="DY450" s="1281" t="str">
        <f t="shared" si="845"/>
        <v/>
      </c>
      <c r="DZ450" s="1281" t="str">
        <f t="shared" si="846"/>
        <v/>
      </c>
      <c r="EA450" s="623" t="str">
        <f t="shared" si="847"/>
        <v/>
      </c>
      <c r="EB450" s="623" t="str">
        <f t="shared" si="848"/>
        <v/>
      </c>
      <c r="EC450" s="623" t="str">
        <f t="shared" si="849"/>
        <v/>
      </c>
      <c r="ED450" s="623" t="str">
        <f t="shared" si="850"/>
        <v/>
      </c>
      <c r="EE450" s="623" t="str">
        <f t="shared" si="851"/>
        <v/>
      </c>
      <c r="EF450" s="623" t="str">
        <f t="shared" si="852"/>
        <v/>
      </c>
      <c r="EG450" s="623" t="str">
        <f t="shared" si="853"/>
        <v/>
      </c>
      <c r="EH450" s="623" t="str">
        <f t="shared" si="854"/>
        <v/>
      </c>
      <c r="EI450" s="623" t="str">
        <f t="shared" si="855"/>
        <v/>
      </c>
      <c r="EJ450" s="623" t="str">
        <f t="shared" si="856"/>
        <v/>
      </c>
      <c r="EK450" s="623" t="str">
        <f t="shared" si="857"/>
        <v/>
      </c>
      <c r="EL450" s="623" t="str">
        <f t="shared" si="858"/>
        <v/>
      </c>
    </row>
    <row r="451" spans="1:142">
      <c r="A451" s="7" t="str">
        <f>IF('Rent Roll_RedIQ 1'!B444&gt;0,'Rent Roll_RedIQ 1'!B444,"")</f>
        <v/>
      </c>
      <c r="B451" s="7" t="str">
        <f>IF('Rent Roll_RedIQ 1'!C444&gt;0,'Rent Roll_RedIQ 1'!C444,"")</f>
        <v/>
      </c>
      <c r="C451" s="614">
        <f>IF('Rent Roll_RedIQ 1'!K444&gt;0,'Rent Roll_RedIQ 1'!K444,0)</f>
        <v>0</v>
      </c>
      <c r="D451" s="615" t="str">
        <f>IF('Rent Roll_RedIQ 1'!J444&gt;0,'Rent Roll_RedIQ 1'!J444,"")</f>
        <v/>
      </c>
      <c r="E451" s="624" t="str">
        <f t="shared" si="767"/>
        <v/>
      </c>
      <c r="F451" s="194"/>
      <c r="G451" s="194"/>
      <c r="H451" s="616" t="str">
        <f t="shared" si="749"/>
        <v/>
      </c>
      <c r="I451" s="1200">
        <f>IF('Rent Roll_RedIQ 1'!S444&gt;0,'Rent Roll_RedIQ 1'!S444,Purchase_Date-1)</f>
        <v>45991</v>
      </c>
      <c r="J451" s="617" t="str">
        <f t="shared" si="750"/>
        <v/>
      </c>
      <c r="K451" s="1205">
        <f t="shared" si="751"/>
        <v>46356</v>
      </c>
      <c r="L451" s="618" t="str">
        <f t="shared" si="750"/>
        <v/>
      </c>
      <c r="M451" s="1208">
        <f t="shared" si="752"/>
        <v>46721</v>
      </c>
      <c r="N451" s="614" t="str">
        <f t="shared" si="768"/>
        <v/>
      </c>
      <c r="O451" s="614" t="str">
        <f t="shared" si="769"/>
        <v/>
      </c>
      <c r="P451" s="614" t="str">
        <f t="shared" si="770"/>
        <v/>
      </c>
      <c r="Q451" s="614" t="str">
        <f t="shared" si="771"/>
        <v/>
      </c>
      <c r="R451" s="614" t="str">
        <f t="shared" si="772"/>
        <v/>
      </c>
      <c r="S451" s="614" t="str">
        <f t="shared" si="773"/>
        <v/>
      </c>
      <c r="T451" s="614" t="str">
        <f t="shared" si="774"/>
        <v/>
      </c>
      <c r="U451" s="619"/>
      <c r="V451" s="614"/>
      <c r="W451" s="620" t="str">
        <f t="shared" si="766"/>
        <v/>
      </c>
      <c r="X451" s="620" t="str">
        <f t="shared" si="765"/>
        <v/>
      </c>
      <c r="Y451" s="620" t="str">
        <f t="shared" si="765"/>
        <v/>
      </c>
      <c r="Z451" s="620" t="str">
        <f t="shared" si="765"/>
        <v/>
      </c>
      <c r="AA451" s="620" t="str">
        <f t="shared" si="765"/>
        <v/>
      </c>
      <c r="AB451" s="620" t="str">
        <f t="shared" si="765"/>
        <v/>
      </c>
      <c r="AC451" s="620" t="str">
        <f t="shared" si="765"/>
        <v/>
      </c>
      <c r="AD451" s="620" t="str">
        <f t="shared" si="765"/>
        <v/>
      </c>
      <c r="AE451" s="620" t="str">
        <f t="shared" si="765"/>
        <v/>
      </c>
      <c r="AF451" s="620" t="str">
        <f t="shared" si="765"/>
        <v/>
      </c>
      <c r="AG451" s="620" t="str">
        <f t="shared" si="765"/>
        <v/>
      </c>
      <c r="AH451" s="620" t="str">
        <f t="shared" si="765"/>
        <v/>
      </c>
      <c r="AI451" s="621" t="str">
        <f t="shared" si="764"/>
        <v/>
      </c>
      <c r="AJ451" s="621" t="str">
        <f t="shared" si="762"/>
        <v/>
      </c>
      <c r="AK451" s="621" t="str">
        <f t="shared" si="762"/>
        <v/>
      </c>
      <c r="AL451" s="621" t="str">
        <f t="shared" si="762"/>
        <v/>
      </c>
      <c r="AM451" s="621" t="str">
        <f t="shared" si="762"/>
        <v/>
      </c>
      <c r="AN451" s="621" t="str">
        <f t="shared" si="762"/>
        <v/>
      </c>
      <c r="AO451" s="621" t="str">
        <f t="shared" si="762"/>
        <v/>
      </c>
      <c r="AP451" s="621" t="str">
        <f t="shared" si="762"/>
        <v/>
      </c>
      <c r="AQ451" s="621" t="str">
        <f t="shared" si="762"/>
        <v/>
      </c>
      <c r="AR451" s="621" t="str">
        <f t="shared" si="762"/>
        <v/>
      </c>
      <c r="AS451" s="621" t="str">
        <f t="shared" si="762"/>
        <v/>
      </c>
      <c r="AT451" s="621" t="str">
        <f t="shared" si="762"/>
        <v/>
      </c>
      <c r="AU451" s="622" t="str">
        <f t="shared" si="757"/>
        <v/>
      </c>
      <c r="AV451" s="622" t="str">
        <f t="shared" si="763"/>
        <v/>
      </c>
      <c r="AW451" s="622" t="str">
        <f t="shared" si="763"/>
        <v/>
      </c>
      <c r="AX451" s="622" t="str">
        <f t="shared" si="763"/>
        <v/>
      </c>
      <c r="AY451" s="622" t="str">
        <f t="shared" ref="AV451:BF474" si="861">IF($M451&gt;=AY$11,$J451,$L451)</f>
        <v/>
      </c>
      <c r="AZ451" s="622" t="str">
        <f t="shared" si="861"/>
        <v/>
      </c>
      <c r="BA451" s="622" t="str">
        <f t="shared" si="861"/>
        <v/>
      </c>
      <c r="BB451" s="622" t="str">
        <f t="shared" si="861"/>
        <v/>
      </c>
      <c r="BC451" s="622" t="str">
        <f t="shared" si="861"/>
        <v/>
      </c>
      <c r="BD451" s="622" t="str">
        <f t="shared" si="861"/>
        <v/>
      </c>
      <c r="BE451" s="622" t="str">
        <f t="shared" si="861"/>
        <v/>
      </c>
      <c r="BF451" s="622" t="str">
        <f t="shared" si="861"/>
        <v/>
      </c>
      <c r="BG451" s="623" t="str">
        <f t="shared" si="775"/>
        <v/>
      </c>
      <c r="BH451" s="623" t="str">
        <f t="shared" si="776"/>
        <v/>
      </c>
      <c r="BI451" s="623" t="str">
        <f t="shared" si="777"/>
        <v/>
      </c>
      <c r="BJ451" s="623" t="str">
        <f t="shared" si="778"/>
        <v/>
      </c>
      <c r="BK451" s="623" t="str">
        <f t="shared" si="779"/>
        <v/>
      </c>
      <c r="BL451" s="623" t="str">
        <f t="shared" si="780"/>
        <v/>
      </c>
      <c r="BM451" s="623" t="str">
        <f t="shared" si="781"/>
        <v/>
      </c>
      <c r="BN451" s="623" t="str">
        <f t="shared" si="782"/>
        <v/>
      </c>
      <c r="BO451" s="623" t="str">
        <f t="shared" si="783"/>
        <v/>
      </c>
      <c r="BP451" s="623" t="str">
        <f t="shared" si="784"/>
        <v/>
      </c>
      <c r="BQ451" s="623" t="str">
        <f t="shared" si="785"/>
        <v/>
      </c>
      <c r="BR451" s="623" t="str">
        <f t="shared" si="786"/>
        <v/>
      </c>
      <c r="BS451" s="1281" t="str">
        <f t="shared" si="787"/>
        <v/>
      </c>
      <c r="BT451" s="1281" t="str">
        <f t="shared" si="788"/>
        <v/>
      </c>
      <c r="BU451" s="1281" t="str">
        <f t="shared" si="789"/>
        <v/>
      </c>
      <c r="BV451" s="1281" t="str">
        <f t="shared" si="790"/>
        <v/>
      </c>
      <c r="BW451" s="1281" t="str">
        <f t="shared" si="791"/>
        <v/>
      </c>
      <c r="BX451" s="1281" t="str">
        <f t="shared" si="792"/>
        <v/>
      </c>
      <c r="BY451" s="1281" t="str">
        <f t="shared" si="793"/>
        <v/>
      </c>
      <c r="BZ451" s="1281" t="str">
        <f t="shared" si="794"/>
        <v/>
      </c>
      <c r="CA451" s="1281" t="str">
        <f t="shared" si="795"/>
        <v/>
      </c>
      <c r="CB451" s="1281" t="str">
        <f t="shared" si="796"/>
        <v/>
      </c>
      <c r="CC451" s="1281" t="str">
        <f t="shared" si="797"/>
        <v/>
      </c>
      <c r="CD451" s="1281" t="str">
        <f t="shared" si="798"/>
        <v/>
      </c>
      <c r="CE451" s="623" t="str">
        <f t="shared" si="799"/>
        <v/>
      </c>
      <c r="CF451" s="623" t="str">
        <f t="shared" si="800"/>
        <v/>
      </c>
      <c r="CG451" s="623" t="str">
        <f t="shared" si="801"/>
        <v/>
      </c>
      <c r="CH451" s="623" t="str">
        <f t="shared" si="802"/>
        <v/>
      </c>
      <c r="CI451" s="623" t="str">
        <f t="shared" si="803"/>
        <v/>
      </c>
      <c r="CJ451" s="623" t="str">
        <f t="shared" si="804"/>
        <v/>
      </c>
      <c r="CK451" s="623" t="str">
        <f t="shared" si="805"/>
        <v/>
      </c>
      <c r="CL451" s="623" t="str">
        <f t="shared" si="806"/>
        <v/>
      </c>
      <c r="CM451" s="623" t="str">
        <f t="shared" si="807"/>
        <v/>
      </c>
      <c r="CN451" s="623" t="str">
        <f t="shared" si="808"/>
        <v/>
      </c>
      <c r="CO451" s="623" t="str">
        <f t="shared" si="809"/>
        <v/>
      </c>
      <c r="CP451" s="623" t="str">
        <f t="shared" si="810"/>
        <v/>
      </c>
      <c r="CQ451" s="1281" t="str">
        <f t="shared" si="811"/>
        <v/>
      </c>
      <c r="CR451" s="1281" t="str">
        <f t="shared" si="812"/>
        <v/>
      </c>
      <c r="CS451" s="1281" t="str">
        <f t="shared" si="813"/>
        <v/>
      </c>
      <c r="CT451" s="1281" t="str">
        <f t="shared" si="814"/>
        <v/>
      </c>
      <c r="CU451" s="1281" t="str">
        <f t="shared" si="815"/>
        <v/>
      </c>
      <c r="CV451" s="1281" t="str">
        <f t="shared" si="816"/>
        <v/>
      </c>
      <c r="CW451" s="1281" t="str">
        <f t="shared" si="817"/>
        <v/>
      </c>
      <c r="CX451" s="1281" t="str">
        <f t="shared" si="818"/>
        <v/>
      </c>
      <c r="CY451" s="1281" t="str">
        <f t="shared" si="819"/>
        <v/>
      </c>
      <c r="CZ451" s="1281" t="str">
        <f t="shared" si="820"/>
        <v/>
      </c>
      <c r="DA451" s="1281" t="str">
        <f t="shared" si="821"/>
        <v/>
      </c>
      <c r="DB451" s="1281" t="str">
        <f t="shared" si="822"/>
        <v/>
      </c>
      <c r="DC451" s="623" t="str">
        <f t="shared" si="823"/>
        <v/>
      </c>
      <c r="DD451" s="623" t="str">
        <f t="shared" si="824"/>
        <v/>
      </c>
      <c r="DE451" s="623" t="str">
        <f t="shared" si="825"/>
        <v/>
      </c>
      <c r="DF451" s="623" t="str">
        <f t="shared" si="826"/>
        <v/>
      </c>
      <c r="DG451" s="623" t="str">
        <f t="shared" si="827"/>
        <v/>
      </c>
      <c r="DH451" s="623" t="str">
        <f t="shared" si="828"/>
        <v/>
      </c>
      <c r="DI451" s="623" t="str">
        <f t="shared" si="829"/>
        <v/>
      </c>
      <c r="DJ451" s="623" t="str">
        <f t="shared" si="830"/>
        <v/>
      </c>
      <c r="DK451" s="623" t="str">
        <f t="shared" si="831"/>
        <v/>
      </c>
      <c r="DL451" s="623" t="str">
        <f t="shared" si="832"/>
        <v/>
      </c>
      <c r="DM451" s="623" t="str">
        <f t="shared" si="833"/>
        <v/>
      </c>
      <c r="DN451" s="623" t="str">
        <f t="shared" si="834"/>
        <v/>
      </c>
      <c r="DO451" s="1281" t="str">
        <f t="shared" si="835"/>
        <v/>
      </c>
      <c r="DP451" s="1281" t="str">
        <f t="shared" si="836"/>
        <v/>
      </c>
      <c r="DQ451" s="1281" t="str">
        <f t="shared" si="837"/>
        <v/>
      </c>
      <c r="DR451" s="1281" t="str">
        <f t="shared" si="838"/>
        <v/>
      </c>
      <c r="DS451" s="1281" t="str">
        <f t="shared" si="839"/>
        <v/>
      </c>
      <c r="DT451" s="1281" t="str">
        <f t="shared" si="840"/>
        <v/>
      </c>
      <c r="DU451" s="1281" t="str">
        <f t="shared" si="841"/>
        <v/>
      </c>
      <c r="DV451" s="1281" t="str">
        <f t="shared" si="842"/>
        <v/>
      </c>
      <c r="DW451" s="1281" t="str">
        <f t="shared" si="843"/>
        <v/>
      </c>
      <c r="DX451" s="1281" t="str">
        <f t="shared" si="844"/>
        <v/>
      </c>
      <c r="DY451" s="1281" t="str">
        <f t="shared" si="845"/>
        <v/>
      </c>
      <c r="DZ451" s="1281" t="str">
        <f t="shared" si="846"/>
        <v/>
      </c>
      <c r="EA451" s="623" t="str">
        <f t="shared" si="847"/>
        <v/>
      </c>
      <c r="EB451" s="623" t="str">
        <f t="shared" si="848"/>
        <v/>
      </c>
      <c r="EC451" s="623" t="str">
        <f t="shared" si="849"/>
        <v/>
      </c>
      <c r="ED451" s="623" t="str">
        <f t="shared" si="850"/>
        <v/>
      </c>
      <c r="EE451" s="623" t="str">
        <f t="shared" si="851"/>
        <v/>
      </c>
      <c r="EF451" s="623" t="str">
        <f t="shared" si="852"/>
        <v/>
      </c>
      <c r="EG451" s="623" t="str">
        <f t="shared" si="853"/>
        <v/>
      </c>
      <c r="EH451" s="623" t="str">
        <f t="shared" si="854"/>
        <v/>
      </c>
      <c r="EI451" s="623" t="str">
        <f t="shared" si="855"/>
        <v/>
      </c>
      <c r="EJ451" s="623" t="str">
        <f t="shared" si="856"/>
        <v/>
      </c>
      <c r="EK451" s="623" t="str">
        <f t="shared" si="857"/>
        <v/>
      </c>
      <c r="EL451" s="623" t="str">
        <f t="shared" si="858"/>
        <v/>
      </c>
    </row>
    <row r="452" spans="1:142">
      <c r="A452" s="7" t="str">
        <f>IF('Rent Roll_RedIQ 1'!B445&gt;0,'Rent Roll_RedIQ 1'!B445,"")</f>
        <v/>
      </c>
      <c r="B452" s="7" t="str">
        <f>IF('Rent Roll_RedIQ 1'!C445&gt;0,'Rent Roll_RedIQ 1'!C445,"")</f>
        <v/>
      </c>
      <c r="C452" s="614">
        <f>IF('Rent Roll_RedIQ 1'!K445&gt;0,'Rent Roll_RedIQ 1'!K445,0)</f>
        <v>0</v>
      </c>
      <c r="D452" s="615" t="str">
        <f>IF('Rent Roll_RedIQ 1'!J445&gt;0,'Rent Roll_RedIQ 1'!J445,"")</f>
        <v/>
      </c>
      <c r="E452" s="624" t="str">
        <f t="shared" si="767"/>
        <v/>
      </c>
      <c r="F452" s="194"/>
      <c r="G452" s="194"/>
      <c r="H452" s="616" t="str">
        <f t="shared" si="749"/>
        <v/>
      </c>
      <c r="I452" s="1200">
        <f>IF('Rent Roll_RedIQ 1'!S445&gt;0,'Rent Roll_RedIQ 1'!S445,Purchase_Date-1)</f>
        <v>45991</v>
      </c>
      <c r="J452" s="617" t="str">
        <f t="shared" si="750"/>
        <v/>
      </c>
      <c r="K452" s="1205">
        <f t="shared" si="751"/>
        <v>46356</v>
      </c>
      <c r="L452" s="618" t="str">
        <f t="shared" si="750"/>
        <v/>
      </c>
      <c r="M452" s="1208">
        <f t="shared" si="752"/>
        <v>46721</v>
      </c>
      <c r="N452" s="614" t="str">
        <f t="shared" si="768"/>
        <v/>
      </c>
      <c r="O452" s="614" t="str">
        <f t="shared" si="769"/>
        <v/>
      </c>
      <c r="P452" s="614" t="str">
        <f t="shared" si="770"/>
        <v/>
      </c>
      <c r="Q452" s="614" t="str">
        <f t="shared" si="771"/>
        <v/>
      </c>
      <c r="R452" s="614" t="str">
        <f t="shared" si="772"/>
        <v/>
      </c>
      <c r="S452" s="614" t="str">
        <f t="shared" si="773"/>
        <v/>
      </c>
      <c r="T452" s="614" t="str">
        <f t="shared" si="774"/>
        <v/>
      </c>
      <c r="U452" s="619"/>
      <c r="V452" s="614"/>
      <c r="W452" s="620" t="str">
        <f t="shared" si="766"/>
        <v/>
      </c>
      <c r="X452" s="620" t="str">
        <f t="shared" si="765"/>
        <v/>
      </c>
      <c r="Y452" s="620" t="str">
        <f t="shared" si="765"/>
        <v/>
      </c>
      <c r="Z452" s="620" t="str">
        <f t="shared" si="765"/>
        <v/>
      </c>
      <c r="AA452" s="620" t="str">
        <f t="shared" si="765"/>
        <v/>
      </c>
      <c r="AB452" s="620" t="str">
        <f t="shared" si="765"/>
        <v/>
      </c>
      <c r="AC452" s="620" t="str">
        <f t="shared" si="765"/>
        <v/>
      </c>
      <c r="AD452" s="620" t="str">
        <f t="shared" si="765"/>
        <v/>
      </c>
      <c r="AE452" s="620" t="str">
        <f t="shared" si="765"/>
        <v/>
      </c>
      <c r="AF452" s="620" t="str">
        <f t="shared" si="765"/>
        <v/>
      </c>
      <c r="AG452" s="620" t="str">
        <f t="shared" si="765"/>
        <v/>
      </c>
      <c r="AH452" s="620" t="str">
        <f t="shared" si="765"/>
        <v/>
      </c>
      <c r="AI452" s="621" t="str">
        <f t="shared" si="764"/>
        <v/>
      </c>
      <c r="AJ452" s="621" t="str">
        <f t="shared" si="762"/>
        <v/>
      </c>
      <c r="AK452" s="621" t="str">
        <f t="shared" ref="AJ452:AT475" si="862">IF($K452&gt;=AK$11,$H452,$J452)</f>
        <v/>
      </c>
      <c r="AL452" s="621" t="str">
        <f t="shared" si="862"/>
        <v/>
      </c>
      <c r="AM452" s="621" t="str">
        <f t="shared" si="862"/>
        <v/>
      </c>
      <c r="AN452" s="621" t="str">
        <f t="shared" si="862"/>
        <v/>
      </c>
      <c r="AO452" s="621" t="str">
        <f t="shared" si="862"/>
        <v/>
      </c>
      <c r="AP452" s="621" t="str">
        <f t="shared" si="862"/>
        <v/>
      </c>
      <c r="AQ452" s="621" t="str">
        <f t="shared" si="862"/>
        <v/>
      </c>
      <c r="AR452" s="621" t="str">
        <f t="shared" si="862"/>
        <v/>
      </c>
      <c r="AS452" s="621" t="str">
        <f t="shared" si="862"/>
        <v/>
      </c>
      <c r="AT452" s="621" t="str">
        <f t="shared" si="862"/>
        <v/>
      </c>
      <c r="AU452" s="622" t="str">
        <f t="shared" si="757"/>
        <v/>
      </c>
      <c r="AV452" s="622" t="str">
        <f t="shared" si="861"/>
        <v/>
      </c>
      <c r="AW452" s="622" t="str">
        <f t="shared" si="861"/>
        <v/>
      </c>
      <c r="AX452" s="622" t="str">
        <f t="shared" si="861"/>
        <v/>
      </c>
      <c r="AY452" s="622" t="str">
        <f t="shared" si="861"/>
        <v/>
      </c>
      <c r="AZ452" s="622" t="str">
        <f t="shared" si="861"/>
        <v/>
      </c>
      <c r="BA452" s="622" t="str">
        <f t="shared" si="861"/>
        <v/>
      </c>
      <c r="BB452" s="622" t="str">
        <f t="shared" si="861"/>
        <v/>
      </c>
      <c r="BC452" s="622" t="str">
        <f t="shared" si="861"/>
        <v/>
      </c>
      <c r="BD452" s="622" t="str">
        <f t="shared" si="861"/>
        <v/>
      </c>
      <c r="BE452" s="622" t="str">
        <f t="shared" si="861"/>
        <v/>
      </c>
      <c r="BF452" s="622" t="str">
        <f t="shared" si="861"/>
        <v/>
      </c>
      <c r="BG452" s="623" t="str">
        <f t="shared" si="775"/>
        <v/>
      </c>
      <c r="BH452" s="623" t="str">
        <f t="shared" si="776"/>
        <v/>
      </c>
      <c r="BI452" s="623" t="str">
        <f t="shared" si="777"/>
        <v/>
      </c>
      <c r="BJ452" s="623" t="str">
        <f t="shared" si="778"/>
        <v/>
      </c>
      <c r="BK452" s="623" t="str">
        <f t="shared" si="779"/>
        <v/>
      </c>
      <c r="BL452" s="623" t="str">
        <f t="shared" si="780"/>
        <v/>
      </c>
      <c r="BM452" s="623" t="str">
        <f t="shared" si="781"/>
        <v/>
      </c>
      <c r="BN452" s="623" t="str">
        <f t="shared" si="782"/>
        <v/>
      </c>
      <c r="BO452" s="623" t="str">
        <f t="shared" si="783"/>
        <v/>
      </c>
      <c r="BP452" s="623" t="str">
        <f t="shared" si="784"/>
        <v/>
      </c>
      <c r="BQ452" s="623" t="str">
        <f t="shared" si="785"/>
        <v/>
      </c>
      <c r="BR452" s="623" t="str">
        <f t="shared" si="786"/>
        <v/>
      </c>
      <c r="BS452" s="1281" t="str">
        <f t="shared" si="787"/>
        <v/>
      </c>
      <c r="BT452" s="1281" t="str">
        <f t="shared" si="788"/>
        <v/>
      </c>
      <c r="BU452" s="1281" t="str">
        <f t="shared" si="789"/>
        <v/>
      </c>
      <c r="BV452" s="1281" t="str">
        <f t="shared" si="790"/>
        <v/>
      </c>
      <c r="BW452" s="1281" t="str">
        <f t="shared" si="791"/>
        <v/>
      </c>
      <c r="BX452" s="1281" t="str">
        <f t="shared" si="792"/>
        <v/>
      </c>
      <c r="BY452" s="1281" t="str">
        <f t="shared" si="793"/>
        <v/>
      </c>
      <c r="BZ452" s="1281" t="str">
        <f t="shared" si="794"/>
        <v/>
      </c>
      <c r="CA452" s="1281" t="str">
        <f t="shared" si="795"/>
        <v/>
      </c>
      <c r="CB452" s="1281" t="str">
        <f t="shared" si="796"/>
        <v/>
      </c>
      <c r="CC452" s="1281" t="str">
        <f t="shared" si="797"/>
        <v/>
      </c>
      <c r="CD452" s="1281" t="str">
        <f t="shared" si="798"/>
        <v/>
      </c>
      <c r="CE452" s="623" t="str">
        <f t="shared" si="799"/>
        <v/>
      </c>
      <c r="CF452" s="623" t="str">
        <f t="shared" si="800"/>
        <v/>
      </c>
      <c r="CG452" s="623" t="str">
        <f t="shared" si="801"/>
        <v/>
      </c>
      <c r="CH452" s="623" t="str">
        <f t="shared" si="802"/>
        <v/>
      </c>
      <c r="CI452" s="623" t="str">
        <f t="shared" si="803"/>
        <v/>
      </c>
      <c r="CJ452" s="623" t="str">
        <f t="shared" si="804"/>
        <v/>
      </c>
      <c r="CK452" s="623" t="str">
        <f t="shared" si="805"/>
        <v/>
      </c>
      <c r="CL452" s="623" t="str">
        <f t="shared" si="806"/>
        <v/>
      </c>
      <c r="CM452" s="623" t="str">
        <f t="shared" si="807"/>
        <v/>
      </c>
      <c r="CN452" s="623" t="str">
        <f t="shared" si="808"/>
        <v/>
      </c>
      <c r="CO452" s="623" t="str">
        <f t="shared" si="809"/>
        <v/>
      </c>
      <c r="CP452" s="623" t="str">
        <f t="shared" si="810"/>
        <v/>
      </c>
      <c r="CQ452" s="1281" t="str">
        <f t="shared" si="811"/>
        <v/>
      </c>
      <c r="CR452" s="1281" t="str">
        <f t="shared" si="812"/>
        <v/>
      </c>
      <c r="CS452" s="1281" t="str">
        <f t="shared" si="813"/>
        <v/>
      </c>
      <c r="CT452" s="1281" t="str">
        <f t="shared" si="814"/>
        <v/>
      </c>
      <c r="CU452" s="1281" t="str">
        <f t="shared" si="815"/>
        <v/>
      </c>
      <c r="CV452" s="1281" t="str">
        <f t="shared" si="816"/>
        <v/>
      </c>
      <c r="CW452" s="1281" t="str">
        <f t="shared" si="817"/>
        <v/>
      </c>
      <c r="CX452" s="1281" t="str">
        <f t="shared" si="818"/>
        <v/>
      </c>
      <c r="CY452" s="1281" t="str">
        <f t="shared" si="819"/>
        <v/>
      </c>
      <c r="CZ452" s="1281" t="str">
        <f t="shared" si="820"/>
        <v/>
      </c>
      <c r="DA452" s="1281" t="str">
        <f t="shared" si="821"/>
        <v/>
      </c>
      <c r="DB452" s="1281" t="str">
        <f t="shared" si="822"/>
        <v/>
      </c>
      <c r="DC452" s="623" t="str">
        <f t="shared" si="823"/>
        <v/>
      </c>
      <c r="DD452" s="623" t="str">
        <f t="shared" si="824"/>
        <v/>
      </c>
      <c r="DE452" s="623" t="str">
        <f t="shared" si="825"/>
        <v/>
      </c>
      <c r="DF452" s="623" t="str">
        <f t="shared" si="826"/>
        <v/>
      </c>
      <c r="DG452" s="623" t="str">
        <f t="shared" si="827"/>
        <v/>
      </c>
      <c r="DH452" s="623" t="str">
        <f t="shared" si="828"/>
        <v/>
      </c>
      <c r="DI452" s="623" t="str">
        <f t="shared" si="829"/>
        <v/>
      </c>
      <c r="DJ452" s="623" t="str">
        <f t="shared" si="830"/>
        <v/>
      </c>
      <c r="DK452" s="623" t="str">
        <f t="shared" si="831"/>
        <v/>
      </c>
      <c r="DL452" s="623" t="str">
        <f t="shared" si="832"/>
        <v/>
      </c>
      <c r="DM452" s="623" t="str">
        <f t="shared" si="833"/>
        <v/>
      </c>
      <c r="DN452" s="623" t="str">
        <f t="shared" si="834"/>
        <v/>
      </c>
      <c r="DO452" s="1281" t="str">
        <f t="shared" si="835"/>
        <v/>
      </c>
      <c r="DP452" s="1281" t="str">
        <f t="shared" si="836"/>
        <v/>
      </c>
      <c r="DQ452" s="1281" t="str">
        <f t="shared" si="837"/>
        <v/>
      </c>
      <c r="DR452" s="1281" t="str">
        <f t="shared" si="838"/>
        <v/>
      </c>
      <c r="DS452" s="1281" t="str">
        <f t="shared" si="839"/>
        <v/>
      </c>
      <c r="DT452" s="1281" t="str">
        <f t="shared" si="840"/>
        <v/>
      </c>
      <c r="DU452" s="1281" t="str">
        <f t="shared" si="841"/>
        <v/>
      </c>
      <c r="DV452" s="1281" t="str">
        <f t="shared" si="842"/>
        <v/>
      </c>
      <c r="DW452" s="1281" t="str">
        <f t="shared" si="843"/>
        <v/>
      </c>
      <c r="DX452" s="1281" t="str">
        <f t="shared" si="844"/>
        <v/>
      </c>
      <c r="DY452" s="1281" t="str">
        <f t="shared" si="845"/>
        <v/>
      </c>
      <c r="DZ452" s="1281" t="str">
        <f t="shared" si="846"/>
        <v/>
      </c>
      <c r="EA452" s="623" t="str">
        <f t="shared" si="847"/>
        <v/>
      </c>
      <c r="EB452" s="623" t="str">
        <f t="shared" si="848"/>
        <v/>
      </c>
      <c r="EC452" s="623" t="str">
        <f t="shared" si="849"/>
        <v/>
      </c>
      <c r="ED452" s="623" t="str">
        <f t="shared" si="850"/>
        <v/>
      </c>
      <c r="EE452" s="623" t="str">
        <f t="shared" si="851"/>
        <v/>
      </c>
      <c r="EF452" s="623" t="str">
        <f t="shared" si="852"/>
        <v/>
      </c>
      <c r="EG452" s="623" t="str">
        <f t="shared" si="853"/>
        <v/>
      </c>
      <c r="EH452" s="623" t="str">
        <f t="shared" si="854"/>
        <v/>
      </c>
      <c r="EI452" s="623" t="str">
        <f t="shared" si="855"/>
        <v/>
      </c>
      <c r="EJ452" s="623" t="str">
        <f t="shared" si="856"/>
        <v/>
      </c>
      <c r="EK452" s="623" t="str">
        <f t="shared" si="857"/>
        <v/>
      </c>
      <c r="EL452" s="623" t="str">
        <f t="shared" si="858"/>
        <v/>
      </c>
    </row>
    <row r="453" spans="1:142">
      <c r="A453" s="7" t="str">
        <f>IF('Rent Roll_RedIQ 1'!B446&gt;0,'Rent Roll_RedIQ 1'!B446,"")</f>
        <v/>
      </c>
      <c r="B453" s="7" t="str">
        <f>IF('Rent Roll_RedIQ 1'!C446&gt;0,'Rent Roll_RedIQ 1'!C446,"")</f>
        <v/>
      </c>
      <c r="C453" s="614">
        <f>IF('Rent Roll_RedIQ 1'!K446&gt;0,'Rent Roll_RedIQ 1'!K446,0)</f>
        <v>0</v>
      </c>
      <c r="D453" s="615" t="str">
        <f>IF('Rent Roll_RedIQ 1'!J446&gt;0,'Rent Roll_RedIQ 1'!J446,"")</f>
        <v/>
      </c>
      <c r="E453" s="624" t="str">
        <f t="shared" si="767"/>
        <v/>
      </c>
      <c r="F453" s="194"/>
      <c r="G453" s="194"/>
      <c r="H453" s="616" t="str">
        <f t="shared" si="749"/>
        <v/>
      </c>
      <c r="I453" s="1200">
        <f>IF('Rent Roll_RedIQ 1'!S446&gt;0,'Rent Roll_RedIQ 1'!S446,Purchase_Date-1)</f>
        <v>45991</v>
      </c>
      <c r="J453" s="617" t="str">
        <f t="shared" si="750"/>
        <v/>
      </c>
      <c r="K453" s="1205">
        <f t="shared" si="751"/>
        <v>46356</v>
      </c>
      <c r="L453" s="618" t="str">
        <f t="shared" si="750"/>
        <v/>
      </c>
      <c r="M453" s="1208">
        <f t="shared" si="752"/>
        <v>46721</v>
      </c>
      <c r="N453" s="614" t="str">
        <f t="shared" si="768"/>
        <v/>
      </c>
      <c r="O453" s="614" t="str">
        <f t="shared" si="769"/>
        <v/>
      </c>
      <c r="P453" s="614" t="str">
        <f t="shared" si="770"/>
        <v/>
      </c>
      <c r="Q453" s="614" t="str">
        <f t="shared" si="771"/>
        <v/>
      </c>
      <c r="R453" s="614" t="str">
        <f t="shared" si="772"/>
        <v/>
      </c>
      <c r="S453" s="614" t="str">
        <f t="shared" si="773"/>
        <v/>
      </c>
      <c r="T453" s="614" t="str">
        <f t="shared" si="774"/>
        <v/>
      </c>
      <c r="U453" s="619"/>
      <c r="V453" s="614"/>
      <c r="W453" s="620" t="str">
        <f t="shared" si="766"/>
        <v/>
      </c>
      <c r="X453" s="620" t="str">
        <f t="shared" si="765"/>
        <v/>
      </c>
      <c r="Y453" s="620" t="str">
        <f t="shared" si="765"/>
        <v/>
      </c>
      <c r="Z453" s="620" t="str">
        <f t="shared" si="765"/>
        <v/>
      </c>
      <c r="AA453" s="620" t="str">
        <f t="shared" si="765"/>
        <v/>
      </c>
      <c r="AB453" s="620" t="str">
        <f t="shared" si="765"/>
        <v/>
      </c>
      <c r="AC453" s="620" t="str">
        <f t="shared" si="765"/>
        <v/>
      </c>
      <c r="AD453" s="620" t="str">
        <f t="shared" si="765"/>
        <v/>
      </c>
      <c r="AE453" s="620" t="str">
        <f t="shared" si="765"/>
        <v/>
      </c>
      <c r="AF453" s="620" t="str">
        <f t="shared" si="765"/>
        <v/>
      </c>
      <c r="AG453" s="620" t="str">
        <f t="shared" si="765"/>
        <v/>
      </c>
      <c r="AH453" s="620" t="str">
        <f t="shared" si="765"/>
        <v/>
      </c>
      <c r="AI453" s="621" t="str">
        <f t="shared" si="764"/>
        <v/>
      </c>
      <c r="AJ453" s="621" t="str">
        <f t="shared" si="862"/>
        <v/>
      </c>
      <c r="AK453" s="621" t="str">
        <f t="shared" si="862"/>
        <v/>
      </c>
      <c r="AL453" s="621" t="str">
        <f t="shared" si="862"/>
        <v/>
      </c>
      <c r="AM453" s="621" t="str">
        <f t="shared" si="862"/>
        <v/>
      </c>
      <c r="AN453" s="621" t="str">
        <f t="shared" si="862"/>
        <v/>
      </c>
      <c r="AO453" s="621" t="str">
        <f t="shared" si="862"/>
        <v/>
      </c>
      <c r="AP453" s="621" t="str">
        <f t="shared" si="862"/>
        <v/>
      </c>
      <c r="AQ453" s="621" t="str">
        <f t="shared" si="862"/>
        <v/>
      </c>
      <c r="AR453" s="621" t="str">
        <f t="shared" si="862"/>
        <v/>
      </c>
      <c r="AS453" s="621" t="str">
        <f t="shared" si="862"/>
        <v/>
      </c>
      <c r="AT453" s="621" t="str">
        <f t="shared" si="862"/>
        <v/>
      </c>
      <c r="AU453" s="622" t="str">
        <f t="shared" si="757"/>
        <v/>
      </c>
      <c r="AV453" s="622" t="str">
        <f t="shared" si="861"/>
        <v/>
      </c>
      <c r="AW453" s="622" t="str">
        <f t="shared" si="861"/>
        <v/>
      </c>
      <c r="AX453" s="622" t="str">
        <f t="shared" si="861"/>
        <v/>
      </c>
      <c r="AY453" s="622" t="str">
        <f t="shared" si="861"/>
        <v/>
      </c>
      <c r="AZ453" s="622" t="str">
        <f t="shared" si="861"/>
        <v/>
      </c>
      <c r="BA453" s="622" t="str">
        <f t="shared" si="861"/>
        <v/>
      </c>
      <c r="BB453" s="622" t="str">
        <f t="shared" si="861"/>
        <v/>
      </c>
      <c r="BC453" s="622" t="str">
        <f t="shared" si="861"/>
        <v/>
      </c>
      <c r="BD453" s="622" t="str">
        <f t="shared" si="861"/>
        <v/>
      </c>
      <c r="BE453" s="622" t="str">
        <f t="shared" si="861"/>
        <v/>
      </c>
      <c r="BF453" s="622" t="str">
        <f t="shared" si="861"/>
        <v/>
      </c>
      <c r="BG453" s="623" t="str">
        <f t="shared" si="775"/>
        <v/>
      </c>
      <c r="BH453" s="623" t="str">
        <f t="shared" si="776"/>
        <v/>
      </c>
      <c r="BI453" s="623" t="str">
        <f t="shared" si="777"/>
        <v/>
      </c>
      <c r="BJ453" s="623" t="str">
        <f t="shared" si="778"/>
        <v/>
      </c>
      <c r="BK453" s="623" t="str">
        <f t="shared" si="779"/>
        <v/>
      </c>
      <c r="BL453" s="623" t="str">
        <f t="shared" si="780"/>
        <v/>
      </c>
      <c r="BM453" s="623" t="str">
        <f t="shared" si="781"/>
        <v/>
      </c>
      <c r="BN453" s="623" t="str">
        <f t="shared" si="782"/>
        <v/>
      </c>
      <c r="BO453" s="623" t="str">
        <f t="shared" si="783"/>
        <v/>
      </c>
      <c r="BP453" s="623" t="str">
        <f t="shared" si="784"/>
        <v/>
      </c>
      <c r="BQ453" s="623" t="str">
        <f t="shared" si="785"/>
        <v/>
      </c>
      <c r="BR453" s="623" t="str">
        <f t="shared" si="786"/>
        <v/>
      </c>
      <c r="BS453" s="1281" t="str">
        <f t="shared" si="787"/>
        <v/>
      </c>
      <c r="BT453" s="1281" t="str">
        <f t="shared" si="788"/>
        <v/>
      </c>
      <c r="BU453" s="1281" t="str">
        <f t="shared" si="789"/>
        <v/>
      </c>
      <c r="BV453" s="1281" t="str">
        <f t="shared" si="790"/>
        <v/>
      </c>
      <c r="BW453" s="1281" t="str">
        <f t="shared" si="791"/>
        <v/>
      </c>
      <c r="BX453" s="1281" t="str">
        <f t="shared" si="792"/>
        <v/>
      </c>
      <c r="BY453" s="1281" t="str">
        <f t="shared" si="793"/>
        <v/>
      </c>
      <c r="BZ453" s="1281" t="str">
        <f t="shared" si="794"/>
        <v/>
      </c>
      <c r="CA453" s="1281" t="str">
        <f t="shared" si="795"/>
        <v/>
      </c>
      <c r="CB453" s="1281" t="str">
        <f t="shared" si="796"/>
        <v/>
      </c>
      <c r="CC453" s="1281" t="str">
        <f t="shared" si="797"/>
        <v/>
      </c>
      <c r="CD453" s="1281" t="str">
        <f t="shared" si="798"/>
        <v/>
      </c>
      <c r="CE453" s="623" t="str">
        <f t="shared" si="799"/>
        <v/>
      </c>
      <c r="CF453" s="623" t="str">
        <f t="shared" si="800"/>
        <v/>
      </c>
      <c r="CG453" s="623" t="str">
        <f t="shared" si="801"/>
        <v/>
      </c>
      <c r="CH453" s="623" t="str">
        <f t="shared" si="802"/>
        <v/>
      </c>
      <c r="CI453" s="623" t="str">
        <f t="shared" si="803"/>
        <v/>
      </c>
      <c r="CJ453" s="623" t="str">
        <f t="shared" si="804"/>
        <v/>
      </c>
      <c r="CK453" s="623" t="str">
        <f t="shared" si="805"/>
        <v/>
      </c>
      <c r="CL453" s="623" t="str">
        <f t="shared" si="806"/>
        <v/>
      </c>
      <c r="CM453" s="623" t="str">
        <f t="shared" si="807"/>
        <v/>
      </c>
      <c r="CN453" s="623" t="str">
        <f t="shared" si="808"/>
        <v/>
      </c>
      <c r="CO453" s="623" t="str">
        <f t="shared" si="809"/>
        <v/>
      </c>
      <c r="CP453" s="623" t="str">
        <f t="shared" si="810"/>
        <v/>
      </c>
      <c r="CQ453" s="1281" t="str">
        <f t="shared" si="811"/>
        <v/>
      </c>
      <c r="CR453" s="1281" t="str">
        <f t="shared" si="812"/>
        <v/>
      </c>
      <c r="CS453" s="1281" t="str">
        <f t="shared" si="813"/>
        <v/>
      </c>
      <c r="CT453" s="1281" t="str">
        <f t="shared" si="814"/>
        <v/>
      </c>
      <c r="CU453" s="1281" t="str">
        <f t="shared" si="815"/>
        <v/>
      </c>
      <c r="CV453" s="1281" t="str">
        <f t="shared" si="816"/>
        <v/>
      </c>
      <c r="CW453" s="1281" t="str">
        <f t="shared" si="817"/>
        <v/>
      </c>
      <c r="CX453" s="1281" t="str">
        <f t="shared" si="818"/>
        <v/>
      </c>
      <c r="CY453" s="1281" t="str">
        <f t="shared" si="819"/>
        <v/>
      </c>
      <c r="CZ453" s="1281" t="str">
        <f t="shared" si="820"/>
        <v/>
      </c>
      <c r="DA453" s="1281" t="str">
        <f t="shared" si="821"/>
        <v/>
      </c>
      <c r="DB453" s="1281" t="str">
        <f t="shared" si="822"/>
        <v/>
      </c>
      <c r="DC453" s="623" t="str">
        <f t="shared" si="823"/>
        <v/>
      </c>
      <c r="DD453" s="623" t="str">
        <f t="shared" si="824"/>
        <v/>
      </c>
      <c r="DE453" s="623" t="str">
        <f t="shared" si="825"/>
        <v/>
      </c>
      <c r="DF453" s="623" t="str">
        <f t="shared" si="826"/>
        <v/>
      </c>
      <c r="DG453" s="623" t="str">
        <f t="shared" si="827"/>
        <v/>
      </c>
      <c r="DH453" s="623" t="str">
        <f t="shared" si="828"/>
        <v/>
      </c>
      <c r="DI453" s="623" t="str">
        <f t="shared" si="829"/>
        <v/>
      </c>
      <c r="DJ453" s="623" t="str">
        <f t="shared" si="830"/>
        <v/>
      </c>
      <c r="DK453" s="623" t="str">
        <f t="shared" si="831"/>
        <v/>
      </c>
      <c r="DL453" s="623" t="str">
        <f t="shared" si="832"/>
        <v/>
      </c>
      <c r="DM453" s="623" t="str">
        <f t="shared" si="833"/>
        <v/>
      </c>
      <c r="DN453" s="623" t="str">
        <f t="shared" si="834"/>
        <v/>
      </c>
      <c r="DO453" s="1281" t="str">
        <f t="shared" si="835"/>
        <v/>
      </c>
      <c r="DP453" s="1281" t="str">
        <f t="shared" si="836"/>
        <v/>
      </c>
      <c r="DQ453" s="1281" t="str">
        <f t="shared" si="837"/>
        <v/>
      </c>
      <c r="DR453" s="1281" t="str">
        <f t="shared" si="838"/>
        <v/>
      </c>
      <c r="DS453" s="1281" t="str">
        <f t="shared" si="839"/>
        <v/>
      </c>
      <c r="DT453" s="1281" t="str">
        <f t="shared" si="840"/>
        <v/>
      </c>
      <c r="DU453" s="1281" t="str">
        <f t="shared" si="841"/>
        <v/>
      </c>
      <c r="DV453" s="1281" t="str">
        <f t="shared" si="842"/>
        <v/>
      </c>
      <c r="DW453" s="1281" t="str">
        <f t="shared" si="843"/>
        <v/>
      </c>
      <c r="DX453" s="1281" t="str">
        <f t="shared" si="844"/>
        <v/>
      </c>
      <c r="DY453" s="1281" t="str">
        <f t="shared" si="845"/>
        <v/>
      </c>
      <c r="DZ453" s="1281" t="str">
        <f t="shared" si="846"/>
        <v/>
      </c>
      <c r="EA453" s="623" t="str">
        <f t="shared" si="847"/>
        <v/>
      </c>
      <c r="EB453" s="623" t="str">
        <f t="shared" si="848"/>
        <v/>
      </c>
      <c r="EC453" s="623" t="str">
        <f t="shared" si="849"/>
        <v/>
      </c>
      <c r="ED453" s="623" t="str">
        <f t="shared" si="850"/>
        <v/>
      </c>
      <c r="EE453" s="623" t="str">
        <f t="shared" si="851"/>
        <v/>
      </c>
      <c r="EF453" s="623" t="str">
        <f t="shared" si="852"/>
        <v/>
      </c>
      <c r="EG453" s="623" t="str">
        <f t="shared" si="853"/>
        <v/>
      </c>
      <c r="EH453" s="623" t="str">
        <f t="shared" si="854"/>
        <v/>
      </c>
      <c r="EI453" s="623" t="str">
        <f t="shared" si="855"/>
        <v/>
      </c>
      <c r="EJ453" s="623" t="str">
        <f t="shared" si="856"/>
        <v/>
      </c>
      <c r="EK453" s="623" t="str">
        <f t="shared" si="857"/>
        <v/>
      </c>
      <c r="EL453" s="623" t="str">
        <f t="shared" si="858"/>
        <v/>
      </c>
    </row>
    <row r="454" spans="1:142">
      <c r="A454" s="7" t="str">
        <f>IF('Rent Roll_RedIQ 1'!B447&gt;0,'Rent Roll_RedIQ 1'!B447,"")</f>
        <v/>
      </c>
      <c r="B454" s="7" t="str">
        <f>IF('Rent Roll_RedIQ 1'!C447&gt;0,'Rent Roll_RedIQ 1'!C447,"")</f>
        <v/>
      </c>
      <c r="C454" s="614">
        <f>IF('Rent Roll_RedIQ 1'!K447&gt;0,'Rent Roll_RedIQ 1'!K447,0)</f>
        <v>0</v>
      </c>
      <c r="D454" s="615" t="str">
        <f>IF('Rent Roll_RedIQ 1'!J447&gt;0,'Rent Roll_RedIQ 1'!J447,"")</f>
        <v/>
      </c>
      <c r="E454" s="624" t="str">
        <f t="shared" si="767"/>
        <v/>
      </c>
      <c r="F454" s="194"/>
      <c r="G454" s="194"/>
      <c r="H454" s="616" t="str">
        <f t="shared" si="749"/>
        <v/>
      </c>
      <c r="I454" s="1200">
        <f>IF('Rent Roll_RedIQ 1'!S447&gt;0,'Rent Roll_RedIQ 1'!S447,Purchase_Date-1)</f>
        <v>45991</v>
      </c>
      <c r="J454" s="617" t="str">
        <f t="shared" si="750"/>
        <v/>
      </c>
      <c r="K454" s="1205">
        <f t="shared" si="751"/>
        <v>46356</v>
      </c>
      <c r="L454" s="618" t="str">
        <f t="shared" si="750"/>
        <v/>
      </c>
      <c r="M454" s="1208">
        <f t="shared" si="752"/>
        <v>46721</v>
      </c>
      <c r="N454" s="614" t="str">
        <f t="shared" si="768"/>
        <v/>
      </c>
      <c r="O454" s="614" t="str">
        <f t="shared" si="769"/>
        <v/>
      </c>
      <c r="P454" s="614" t="str">
        <f t="shared" si="770"/>
        <v/>
      </c>
      <c r="Q454" s="614" t="str">
        <f t="shared" si="771"/>
        <v/>
      </c>
      <c r="R454" s="614" t="str">
        <f t="shared" si="772"/>
        <v/>
      </c>
      <c r="S454" s="614" t="str">
        <f t="shared" si="773"/>
        <v/>
      </c>
      <c r="T454" s="614" t="str">
        <f t="shared" si="774"/>
        <v/>
      </c>
      <c r="U454" s="619"/>
      <c r="V454" s="614"/>
      <c r="W454" s="620" t="str">
        <f t="shared" si="766"/>
        <v/>
      </c>
      <c r="X454" s="620" t="str">
        <f t="shared" si="765"/>
        <v/>
      </c>
      <c r="Y454" s="620" t="str">
        <f t="shared" si="765"/>
        <v/>
      </c>
      <c r="Z454" s="620" t="str">
        <f t="shared" si="765"/>
        <v/>
      </c>
      <c r="AA454" s="620" t="str">
        <f t="shared" si="765"/>
        <v/>
      </c>
      <c r="AB454" s="620" t="str">
        <f t="shared" si="765"/>
        <v/>
      </c>
      <c r="AC454" s="620" t="str">
        <f t="shared" si="765"/>
        <v/>
      </c>
      <c r="AD454" s="620" t="str">
        <f t="shared" si="765"/>
        <v/>
      </c>
      <c r="AE454" s="620" t="str">
        <f t="shared" si="765"/>
        <v/>
      </c>
      <c r="AF454" s="620" t="str">
        <f t="shared" si="765"/>
        <v/>
      </c>
      <c r="AG454" s="620" t="str">
        <f t="shared" si="765"/>
        <v/>
      </c>
      <c r="AH454" s="620" t="str">
        <f t="shared" si="765"/>
        <v/>
      </c>
      <c r="AI454" s="621" t="str">
        <f t="shared" si="764"/>
        <v/>
      </c>
      <c r="AJ454" s="621" t="str">
        <f t="shared" si="862"/>
        <v/>
      </c>
      <c r="AK454" s="621" t="str">
        <f t="shared" si="862"/>
        <v/>
      </c>
      <c r="AL454" s="621" t="str">
        <f t="shared" si="862"/>
        <v/>
      </c>
      <c r="AM454" s="621" t="str">
        <f t="shared" si="862"/>
        <v/>
      </c>
      <c r="AN454" s="621" t="str">
        <f t="shared" si="862"/>
        <v/>
      </c>
      <c r="AO454" s="621" t="str">
        <f t="shared" si="862"/>
        <v/>
      </c>
      <c r="AP454" s="621" t="str">
        <f t="shared" si="862"/>
        <v/>
      </c>
      <c r="AQ454" s="621" t="str">
        <f t="shared" si="862"/>
        <v/>
      </c>
      <c r="AR454" s="621" t="str">
        <f t="shared" si="862"/>
        <v/>
      </c>
      <c r="AS454" s="621" t="str">
        <f t="shared" si="862"/>
        <v/>
      </c>
      <c r="AT454" s="621" t="str">
        <f t="shared" si="862"/>
        <v/>
      </c>
      <c r="AU454" s="622" t="str">
        <f t="shared" si="757"/>
        <v/>
      </c>
      <c r="AV454" s="622" t="str">
        <f t="shared" si="861"/>
        <v/>
      </c>
      <c r="AW454" s="622" t="str">
        <f t="shared" si="861"/>
        <v/>
      </c>
      <c r="AX454" s="622" t="str">
        <f t="shared" si="861"/>
        <v/>
      </c>
      <c r="AY454" s="622" t="str">
        <f t="shared" si="861"/>
        <v/>
      </c>
      <c r="AZ454" s="622" t="str">
        <f t="shared" si="861"/>
        <v/>
      </c>
      <c r="BA454" s="622" t="str">
        <f t="shared" si="861"/>
        <v/>
      </c>
      <c r="BB454" s="622" t="str">
        <f t="shared" si="861"/>
        <v/>
      </c>
      <c r="BC454" s="622" t="str">
        <f t="shared" si="861"/>
        <v/>
      </c>
      <c r="BD454" s="622" t="str">
        <f t="shared" si="861"/>
        <v/>
      </c>
      <c r="BE454" s="622" t="str">
        <f t="shared" si="861"/>
        <v/>
      </c>
      <c r="BF454" s="622" t="str">
        <f t="shared" si="861"/>
        <v/>
      </c>
      <c r="BG454" s="623" t="str">
        <f t="shared" si="775"/>
        <v/>
      </c>
      <c r="BH454" s="623" t="str">
        <f t="shared" si="776"/>
        <v/>
      </c>
      <c r="BI454" s="623" t="str">
        <f t="shared" si="777"/>
        <v/>
      </c>
      <c r="BJ454" s="623" t="str">
        <f t="shared" si="778"/>
        <v/>
      </c>
      <c r="BK454" s="623" t="str">
        <f t="shared" si="779"/>
        <v/>
      </c>
      <c r="BL454" s="623" t="str">
        <f t="shared" si="780"/>
        <v/>
      </c>
      <c r="BM454" s="623" t="str">
        <f t="shared" si="781"/>
        <v/>
      </c>
      <c r="BN454" s="623" t="str">
        <f t="shared" si="782"/>
        <v/>
      </c>
      <c r="BO454" s="623" t="str">
        <f t="shared" si="783"/>
        <v/>
      </c>
      <c r="BP454" s="623" t="str">
        <f t="shared" si="784"/>
        <v/>
      </c>
      <c r="BQ454" s="623" t="str">
        <f t="shared" si="785"/>
        <v/>
      </c>
      <c r="BR454" s="623" t="str">
        <f t="shared" si="786"/>
        <v/>
      </c>
      <c r="BS454" s="1281" t="str">
        <f t="shared" si="787"/>
        <v/>
      </c>
      <c r="BT454" s="1281" t="str">
        <f t="shared" si="788"/>
        <v/>
      </c>
      <c r="BU454" s="1281" t="str">
        <f t="shared" si="789"/>
        <v/>
      </c>
      <c r="BV454" s="1281" t="str">
        <f t="shared" si="790"/>
        <v/>
      </c>
      <c r="BW454" s="1281" t="str">
        <f t="shared" si="791"/>
        <v/>
      </c>
      <c r="BX454" s="1281" t="str">
        <f t="shared" si="792"/>
        <v/>
      </c>
      <c r="BY454" s="1281" t="str">
        <f t="shared" si="793"/>
        <v/>
      </c>
      <c r="BZ454" s="1281" t="str">
        <f t="shared" si="794"/>
        <v/>
      </c>
      <c r="CA454" s="1281" t="str">
        <f t="shared" si="795"/>
        <v/>
      </c>
      <c r="CB454" s="1281" t="str">
        <f t="shared" si="796"/>
        <v/>
      </c>
      <c r="CC454" s="1281" t="str">
        <f t="shared" si="797"/>
        <v/>
      </c>
      <c r="CD454" s="1281" t="str">
        <f t="shared" si="798"/>
        <v/>
      </c>
      <c r="CE454" s="623" t="str">
        <f t="shared" si="799"/>
        <v/>
      </c>
      <c r="CF454" s="623" t="str">
        <f t="shared" si="800"/>
        <v/>
      </c>
      <c r="CG454" s="623" t="str">
        <f t="shared" si="801"/>
        <v/>
      </c>
      <c r="CH454" s="623" t="str">
        <f t="shared" si="802"/>
        <v/>
      </c>
      <c r="CI454" s="623" t="str">
        <f t="shared" si="803"/>
        <v/>
      </c>
      <c r="CJ454" s="623" t="str">
        <f t="shared" si="804"/>
        <v/>
      </c>
      <c r="CK454" s="623" t="str">
        <f t="shared" si="805"/>
        <v/>
      </c>
      <c r="CL454" s="623" t="str">
        <f t="shared" si="806"/>
        <v/>
      </c>
      <c r="CM454" s="623" t="str">
        <f t="shared" si="807"/>
        <v/>
      </c>
      <c r="CN454" s="623" t="str">
        <f t="shared" si="808"/>
        <v/>
      </c>
      <c r="CO454" s="623" t="str">
        <f t="shared" si="809"/>
        <v/>
      </c>
      <c r="CP454" s="623" t="str">
        <f t="shared" si="810"/>
        <v/>
      </c>
      <c r="CQ454" s="1281" t="str">
        <f t="shared" si="811"/>
        <v/>
      </c>
      <c r="CR454" s="1281" t="str">
        <f t="shared" si="812"/>
        <v/>
      </c>
      <c r="CS454" s="1281" t="str">
        <f t="shared" si="813"/>
        <v/>
      </c>
      <c r="CT454" s="1281" t="str">
        <f t="shared" si="814"/>
        <v/>
      </c>
      <c r="CU454" s="1281" t="str">
        <f t="shared" si="815"/>
        <v/>
      </c>
      <c r="CV454" s="1281" t="str">
        <f t="shared" si="816"/>
        <v/>
      </c>
      <c r="CW454" s="1281" t="str">
        <f t="shared" si="817"/>
        <v/>
      </c>
      <c r="CX454" s="1281" t="str">
        <f t="shared" si="818"/>
        <v/>
      </c>
      <c r="CY454" s="1281" t="str">
        <f t="shared" si="819"/>
        <v/>
      </c>
      <c r="CZ454" s="1281" t="str">
        <f t="shared" si="820"/>
        <v/>
      </c>
      <c r="DA454" s="1281" t="str">
        <f t="shared" si="821"/>
        <v/>
      </c>
      <c r="DB454" s="1281" t="str">
        <f t="shared" si="822"/>
        <v/>
      </c>
      <c r="DC454" s="623" t="str">
        <f t="shared" si="823"/>
        <v/>
      </c>
      <c r="DD454" s="623" t="str">
        <f t="shared" si="824"/>
        <v/>
      </c>
      <c r="DE454" s="623" t="str">
        <f t="shared" si="825"/>
        <v/>
      </c>
      <c r="DF454" s="623" t="str">
        <f t="shared" si="826"/>
        <v/>
      </c>
      <c r="DG454" s="623" t="str">
        <f t="shared" si="827"/>
        <v/>
      </c>
      <c r="DH454" s="623" t="str">
        <f t="shared" si="828"/>
        <v/>
      </c>
      <c r="DI454" s="623" t="str">
        <f t="shared" si="829"/>
        <v/>
      </c>
      <c r="DJ454" s="623" t="str">
        <f t="shared" si="830"/>
        <v/>
      </c>
      <c r="DK454" s="623" t="str">
        <f t="shared" si="831"/>
        <v/>
      </c>
      <c r="DL454" s="623" t="str">
        <f t="shared" si="832"/>
        <v/>
      </c>
      <c r="DM454" s="623" t="str">
        <f t="shared" si="833"/>
        <v/>
      </c>
      <c r="DN454" s="623" t="str">
        <f t="shared" si="834"/>
        <v/>
      </c>
      <c r="DO454" s="1281" t="str">
        <f t="shared" si="835"/>
        <v/>
      </c>
      <c r="DP454" s="1281" t="str">
        <f t="shared" si="836"/>
        <v/>
      </c>
      <c r="DQ454" s="1281" t="str">
        <f t="shared" si="837"/>
        <v/>
      </c>
      <c r="DR454" s="1281" t="str">
        <f t="shared" si="838"/>
        <v/>
      </c>
      <c r="DS454" s="1281" t="str">
        <f t="shared" si="839"/>
        <v/>
      </c>
      <c r="DT454" s="1281" t="str">
        <f t="shared" si="840"/>
        <v/>
      </c>
      <c r="DU454" s="1281" t="str">
        <f t="shared" si="841"/>
        <v/>
      </c>
      <c r="DV454" s="1281" t="str">
        <f t="shared" si="842"/>
        <v/>
      </c>
      <c r="DW454" s="1281" t="str">
        <f t="shared" si="843"/>
        <v/>
      </c>
      <c r="DX454" s="1281" t="str">
        <f t="shared" si="844"/>
        <v/>
      </c>
      <c r="DY454" s="1281" t="str">
        <f t="shared" si="845"/>
        <v/>
      </c>
      <c r="DZ454" s="1281" t="str">
        <f t="shared" si="846"/>
        <v/>
      </c>
      <c r="EA454" s="623" t="str">
        <f t="shared" si="847"/>
        <v/>
      </c>
      <c r="EB454" s="623" t="str">
        <f t="shared" si="848"/>
        <v/>
      </c>
      <c r="EC454" s="623" t="str">
        <f t="shared" si="849"/>
        <v/>
      </c>
      <c r="ED454" s="623" t="str">
        <f t="shared" si="850"/>
        <v/>
      </c>
      <c r="EE454" s="623" t="str">
        <f t="shared" si="851"/>
        <v/>
      </c>
      <c r="EF454" s="623" t="str">
        <f t="shared" si="852"/>
        <v/>
      </c>
      <c r="EG454" s="623" t="str">
        <f t="shared" si="853"/>
        <v/>
      </c>
      <c r="EH454" s="623" t="str">
        <f t="shared" si="854"/>
        <v/>
      </c>
      <c r="EI454" s="623" t="str">
        <f t="shared" si="855"/>
        <v/>
      </c>
      <c r="EJ454" s="623" t="str">
        <f t="shared" si="856"/>
        <v/>
      </c>
      <c r="EK454" s="623" t="str">
        <f t="shared" si="857"/>
        <v/>
      </c>
      <c r="EL454" s="623" t="str">
        <f t="shared" si="858"/>
        <v/>
      </c>
    </row>
    <row r="455" spans="1:142">
      <c r="A455" s="7" t="str">
        <f>IF('Rent Roll_RedIQ 1'!B448&gt;0,'Rent Roll_RedIQ 1'!B448,"")</f>
        <v/>
      </c>
      <c r="B455" s="7" t="str">
        <f>IF('Rent Roll_RedIQ 1'!C448&gt;0,'Rent Roll_RedIQ 1'!C448,"")</f>
        <v/>
      </c>
      <c r="C455" s="614">
        <f>IF('Rent Roll_RedIQ 1'!K448&gt;0,'Rent Roll_RedIQ 1'!K448,0)</f>
        <v>0</v>
      </c>
      <c r="D455" s="615" t="str">
        <f>IF('Rent Roll_RedIQ 1'!J448&gt;0,'Rent Roll_RedIQ 1'!J448,"")</f>
        <v/>
      </c>
      <c r="E455" s="624" t="str">
        <f t="shared" si="767"/>
        <v/>
      </c>
      <c r="F455" s="194"/>
      <c r="G455" s="194"/>
      <c r="H455" s="616" t="str">
        <f t="shared" si="749"/>
        <v/>
      </c>
      <c r="I455" s="1200">
        <f>IF('Rent Roll_RedIQ 1'!S448&gt;0,'Rent Roll_RedIQ 1'!S448,Purchase_Date-1)</f>
        <v>45991</v>
      </c>
      <c r="J455" s="617" t="str">
        <f t="shared" si="750"/>
        <v/>
      </c>
      <c r="K455" s="1205">
        <f t="shared" si="751"/>
        <v>46356</v>
      </c>
      <c r="L455" s="618" t="str">
        <f t="shared" si="750"/>
        <v/>
      </c>
      <c r="M455" s="1208">
        <f t="shared" si="752"/>
        <v>46721</v>
      </c>
      <c r="N455" s="614" t="str">
        <f t="shared" si="768"/>
        <v/>
      </c>
      <c r="O455" s="614" t="str">
        <f t="shared" si="769"/>
        <v/>
      </c>
      <c r="P455" s="614" t="str">
        <f t="shared" si="770"/>
        <v/>
      </c>
      <c r="Q455" s="614" t="str">
        <f t="shared" si="771"/>
        <v/>
      </c>
      <c r="R455" s="614" t="str">
        <f t="shared" si="772"/>
        <v/>
      </c>
      <c r="S455" s="614" t="str">
        <f t="shared" si="773"/>
        <v/>
      </c>
      <c r="T455" s="614" t="str">
        <f t="shared" si="774"/>
        <v/>
      </c>
      <c r="U455" s="619"/>
      <c r="V455" s="614"/>
      <c r="W455" s="620" t="str">
        <f t="shared" si="766"/>
        <v/>
      </c>
      <c r="X455" s="620" t="str">
        <f t="shared" si="765"/>
        <v/>
      </c>
      <c r="Y455" s="620" t="str">
        <f t="shared" si="765"/>
        <v/>
      </c>
      <c r="Z455" s="620" t="str">
        <f t="shared" si="765"/>
        <v/>
      </c>
      <c r="AA455" s="620" t="str">
        <f t="shared" si="765"/>
        <v/>
      </c>
      <c r="AB455" s="620" t="str">
        <f t="shared" si="765"/>
        <v/>
      </c>
      <c r="AC455" s="620" t="str">
        <f t="shared" si="765"/>
        <v/>
      </c>
      <c r="AD455" s="620" t="str">
        <f t="shared" si="765"/>
        <v/>
      </c>
      <c r="AE455" s="620" t="str">
        <f t="shared" si="765"/>
        <v/>
      </c>
      <c r="AF455" s="620" t="str">
        <f t="shared" si="765"/>
        <v/>
      </c>
      <c r="AG455" s="620" t="str">
        <f t="shared" si="765"/>
        <v/>
      </c>
      <c r="AH455" s="620" t="str">
        <f t="shared" si="765"/>
        <v/>
      </c>
      <c r="AI455" s="621" t="str">
        <f t="shared" si="764"/>
        <v/>
      </c>
      <c r="AJ455" s="621" t="str">
        <f t="shared" si="862"/>
        <v/>
      </c>
      <c r="AK455" s="621" t="str">
        <f t="shared" si="862"/>
        <v/>
      </c>
      <c r="AL455" s="621" t="str">
        <f t="shared" si="862"/>
        <v/>
      </c>
      <c r="AM455" s="621" t="str">
        <f t="shared" si="862"/>
        <v/>
      </c>
      <c r="AN455" s="621" t="str">
        <f t="shared" si="862"/>
        <v/>
      </c>
      <c r="AO455" s="621" t="str">
        <f t="shared" si="862"/>
        <v/>
      </c>
      <c r="AP455" s="621" t="str">
        <f t="shared" si="862"/>
        <v/>
      </c>
      <c r="AQ455" s="621" t="str">
        <f t="shared" si="862"/>
        <v/>
      </c>
      <c r="AR455" s="621" t="str">
        <f t="shared" si="862"/>
        <v/>
      </c>
      <c r="AS455" s="621" t="str">
        <f t="shared" si="862"/>
        <v/>
      </c>
      <c r="AT455" s="621" t="str">
        <f t="shared" si="862"/>
        <v/>
      </c>
      <c r="AU455" s="622" t="str">
        <f t="shared" si="757"/>
        <v/>
      </c>
      <c r="AV455" s="622" t="str">
        <f t="shared" si="861"/>
        <v/>
      </c>
      <c r="AW455" s="622" t="str">
        <f t="shared" si="861"/>
        <v/>
      </c>
      <c r="AX455" s="622" t="str">
        <f t="shared" si="861"/>
        <v/>
      </c>
      <c r="AY455" s="622" t="str">
        <f t="shared" si="861"/>
        <v/>
      </c>
      <c r="AZ455" s="622" t="str">
        <f t="shared" si="861"/>
        <v/>
      </c>
      <c r="BA455" s="622" t="str">
        <f t="shared" si="861"/>
        <v/>
      </c>
      <c r="BB455" s="622" t="str">
        <f t="shared" si="861"/>
        <v/>
      </c>
      <c r="BC455" s="622" t="str">
        <f t="shared" si="861"/>
        <v/>
      </c>
      <c r="BD455" s="622" t="str">
        <f t="shared" si="861"/>
        <v/>
      </c>
      <c r="BE455" s="622" t="str">
        <f t="shared" si="861"/>
        <v/>
      </c>
      <c r="BF455" s="622" t="str">
        <f t="shared" si="861"/>
        <v/>
      </c>
      <c r="BG455" s="623" t="str">
        <f t="shared" si="775"/>
        <v/>
      </c>
      <c r="BH455" s="623" t="str">
        <f t="shared" si="776"/>
        <v/>
      </c>
      <c r="BI455" s="623" t="str">
        <f t="shared" si="777"/>
        <v/>
      </c>
      <c r="BJ455" s="623" t="str">
        <f t="shared" si="778"/>
        <v/>
      </c>
      <c r="BK455" s="623" t="str">
        <f t="shared" si="779"/>
        <v/>
      </c>
      <c r="BL455" s="623" t="str">
        <f t="shared" si="780"/>
        <v/>
      </c>
      <c r="BM455" s="623" t="str">
        <f t="shared" si="781"/>
        <v/>
      </c>
      <c r="BN455" s="623" t="str">
        <f t="shared" si="782"/>
        <v/>
      </c>
      <c r="BO455" s="623" t="str">
        <f t="shared" si="783"/>
        <v/>
      </c>
      <c r="BP455" s="623" t="str">
        <f t="shared" si="784"/>
        <v/>
      </c>
      <c r="BQ455" s="623" t="str">
        <f t="shared" si="785"/>
        <v/>
      </c>
      <c r="BR455" s="623" t="str">
        <f t="shared" si="786"/>
        <v/>
      </c>
      <c r="BS455" s="1281" t="str">
        <f t="shared" si="787"/>
        <v/>
      </c>
      <c r="BT455" s="1281" t="str">
        <f t="shared" si="788"/>
        <v/>
      </c>
      <c r="BU455" s="1281" t="str">
        <f t="shared" si="789"/>
        <v/>
      </c>
      <c r="BV455" s="1281" t="str">
        <f t="shared" si="790"/>
        <v/>
      </c>
      <c r="BW455" s="1281" t="str">
        <f t="shared" si="791"/>
        <v/>
      </c>
      <c r="BX455" s="1281" t="str">
        <f t="shared" si="792"/>
        <v/>
      </c>
      <c r="BY455" s="1281" t="str">
        <f t="shared" si="793"/>
        <v/>
      </c>
      <c r="BZ455" s="1281" t="str">
        <f t="shared" si="794"/>
        <v/>
      </c>
      <c r="CA455" s="1281" t="str">
        <f t="shared" si="795"/>
        <v/>
      </c>
      <c r="CB455" s="1281" t="str">
        <f t="shared" si="796"/>
        <v/>
      </c>
      <c r="CC455" s="1281" t="str">
        <f t="shared" si="797"/>
        <v/>
      </c>
      <c r="CD455" s="1281" t="str">
        <f t="shared" si="798"/>
        <v/>
      </c>
      <c r="CE455" s="623" t="str">
        <f t="shared" si="799"/>
        <v/>
      </c>
      <c r="CF455" s="623" t="str">
        <f t="shared" si="800"/>
        <v/>
      </c>
      <c r="CG455" s="623" t="str">
        <f t="shared" si="801"/>
        <v/>
      </c>
      <c r="CH455" s="623" t="str">
        <f t="shared" si="802"/>
        <v/>
      </c>
      <c r="CI455" s="623" t="str">
        <f t="shared" si="803"/>
        <v/>
      </c>
      <c r="CJ455" s="623" t="str">
        <f t="shared" si="804"/>
        <v/>
      </c>
      <c r="CK455" s="623" t="str">
        <f t="shared" si="805"/>
        <v/>
      </c>
      <c r="CL455" s="623" t="str">
        <f t="shared" si="806"/>
        <v/>
      </c>
      <c r="CM455" s="623" t="str">
        <f t="shared" si="807"/>
        <v/>
      </c>
      <c r="CN455" s="623" t="str">
        <f t="shared" si="808"/>
        <v/>
      </c>
      <c r="CO455" s="623" t="str">
        <f t="shared" si="809"/>
        <v/>
      </c>
      <c r="CP455" s="623" t="str">
        <f t="shared" si="810"/>
        <v/>
      </c>
      <c r="CQ455" s="1281" t="str">
        <f t="shared" si="811"/>
        <v/>
      </c>
      <c r="CR455" s="1281" t="str">
        <f t="shared" si="812"/>
        <v/>
      </c>
      <c r="CS455" s="1281" t="str">
        <f t="shared" si="813"/>
        <v/>
      </c>
      <c r="CT455" s="1281" t="str">
        <f t="shared" si="814"/>
        <v/>
      </c>
      <c r="CU455" s="1281" t="str">
        <f t="shared" si="815"/>
        <v/>
      </c>
      <c r="CV455" s="1281" t="str">
        <f t="shared" si="816"/>
        <v/>
      </c>
      <c r="CW455" s="1281" t="str">
        <f t="shared" si="817"/>
        <v/>
      </c>
      <c r="CX455" s="1281" t="str">
        <f t="shared" si="818"/>
        <v/>
      </c>
      <c r="CY455" s="1281" t="str">
        <f t="shared" si="819"/>
        <v/>
      </c>
      <c r="CZ455" s="1281" t="str">
        <f t="shared" si="820"/>
        <v/>
      </c>
      <c r="DA455" s="1281" t="str">
        <f t="shared" si="821"/>
        <v/>
      </c>
      <c r="DB455" s="1281" t="str">
        <f t="shared" si="822"/>
        <v/>
      </c>
      <c r="DC455" s="623" t="str">
        <f t="shared" si="823"/>
        <v/>
      </c>
      <c r="DD455" s="623" t="str">
        <f t="shared" si="824"/>
        <v/>
      </c>
      <c r="DE455" s="623" t="str">
        <f t="shared" si="825"/>
        <v/>
      </c>
      <c r="DF455" s="623" t="str">
        <f t="shared" si="826"/>
        <v/>
      </c>
      <c r="DG455" s="623" t="str">
        <f t="shared" si="827"/>
        <v/>
      </c>
      <c r="DH455" s="623" t="str">
        <f t="shared" si="828"/>
        <v/>
      </c>
      <c r="DI455" s="623" t="str">
        <f t="shared" si="829"/>
        <v/>
      </c>
      <c r="DJ455" s="623" t="str">
        <f t="shared" si="830"/>
        <v/>
      </c>
      <c r="DK455" s="623" t="str">
        <f t="shared" si="831"/>
        <v/>
      </c>
      <c r="DL455" s="623" t="str">
        <f t="shared" si="832"/>
        <v/>
      </c>
      <c r="DM455" s="623" t="str">
        <f t="shared" si="833"/>
        <v/>
      </c>
      <c r="DN455" s="623" t="str">
        <f t="shared" si="834"/>
        <v/>
      </c>
      <c r="DO455" s="1281" t="str">
        <f t="shared" si="835"/>
        <v/>
      </c>
      <c r="DP455" s="1281" t="str">
        <f t="shared" si="836"/>
        <v/>
      </c>
      <c r="DQ455" s="1281" t="str">
        <f t="shared" si="837"/>
        <v/>
      </c>
      <c r="DR455" s="1281" t="str">
        <f t="shared" si="838"/>
        <v/>
      </c>
      <c r="DS455" s="1281" t="str">
        <f t="shared" si="839"/>
        <v/>
      </c>
      <c r="DT455" s="1281" t="str">
        <f t="shared" si="840"/>
        <v/>
      </c>
      <c r="DU455" s="1281" t="str">
        <f t="shared" si="841"/>
        <v/>
      </c>
      <c r="DV455" s="1281" t="str">
        <f t="shared" si="842"/>
        <v/>
      </c>
      <c r="DW455" s="1281" t="str">
        <f t="shared" si="843"/>
        <v/>
      </c>
      <c r="DX455" s="1281" t="str">
        <f t="shared" si="844"/>
        <v/>
      </c>
      <c r="DY455" s="1281" t="str">
        <f t="shared" si="845"/>
        <v/>
      </c>
      <c r="DZ455" s="1281" t="str">
        <f t="shared" si="846"/>
        <v/>
      </c>
      <c r="EA455" s="623" t="str">
        <f t="shared" si="847"/>
        <v/>
      </c>
      <c r="EB455" s="623" t="str">
        <f t="shared" si="848"/>
        <v/>
      </c>
      <c r="EC455" s="623" t="str">
        <f t="shared" si="849"/>
        <v/>
      </c>
      <c r="ED455" s="623" t="str">
        <f t="shared" si="850"/>
        <v/>
      </c>
      <c r="EE455" s="623" t="str">
        <f t="shared" si="851"/>
        <v/>
      </c>
      <c r="EF455" s="623" t="str">
        <f t="shared" si="852"/>
        <v/>
      </c>
      <c r="EG455" s="623" t="str">
        <f t="shared" si="853"/>
        <v/>
      </c>
      <c r="EH455" s="623" t="str">
        <f t="shared" si="854"/>
        <v/>
      </c>
      <c r="EI455" s="623" t="str">
        <f t="shared" si="855"/>
        <v/>
      </c>
      <c r="EJ455" s="623" t="str">
        <f t="shared" si="856"/>
        <v/>
      </c>
      <c r="EK455" s="623" t="str">
        <f t="shared" si="857"/>
        <v/>
      </c>
      <c r="EL455" s="623" t="str">
        <f t="shared" si="858"/>
        <v/>
      </c>
    </row>
    <row r="456" spans="1:142">
      <c r="A456" s="7" t="str">
        <f>IF('Rent Roll_RedIQ 1'!B449&gt;0,'Rent Roll_RedIQ 1'!B449,"")</f>
        <v/>
      </c>
      <c r="B456" s="7" t="str">
        <f>IF('Rent Roll_RedIQ 1'!C449&gt;0,'Rent Roll_RedIQ 1'!C449,"")</f>
        <v/>
      </c>
      <c r="C456" s="614">
        <f>IF('Rent Roll_RedIQ 1'!K449&gt;0,'Rent Roll_RedIQ 1'!K449,0)</f>
        <v>0</v>
      </c>
      <c r="D456" s="615" t="str">
        <f>IF('Rent Roll_RedIQ 1'!J449&gt;0,'Rent Roll_RedIQ 1'!J449,"")</f>
        <v/>
      </c>
      <c r="E456" s="624" t="str">
        <f t="shared" si="767"/>
        <v/>
      </c>
      <c r="F456" s="194"/>
      <c r="G456" s="194"/>
      <c r="H456" s="616" t="str">
        <f t="shared" si="749"/>
        <v/>
      </c>
      <c r="I456" s="1200">
        <f>IF('Rent Roll_RedIQ 1'!S449&gt;0,'Rent Roll_RedIQ 1'!S449,Purchase_Date-1)</f>
        <v>45991</v>
      </c>
      <c r="J456" s="617" t="str">
        <f t="shared" si="750"/>
        <v/>
      </c>
      <c r="K456" s="1205">
        <f t="shared" si="751"/>
        <v>46356</v>
      </c>
      <c r="L456" s="618" t="str">
        <f t="shared" si="750"/>
        <v/>
      </c>
      <c r="M456" s="1208">
        <f t="shared" si="752"/>
        <v>46721</v>
      </c>
      <c r="N456" s="614" t="str">
        <f t="shared" si="768"/>
        <v/>
      </c>
      <c r="O456" s="614" t="str">
        <f t="shared" si="769"/>
        <v/>
      </c>
      <c r="P456" s="614" t="str">
        <f t="shared" si="770"/>
        <v/>
      </c>
      <c r="Q456" s="614" t="str">
        <f t="shared" si="771"/>
        <v/>
      </c>
      <c r="R456" s="614" t="str">
        <f t="shared" si="772"/>
        <v/>
      </c>
      <c r="S456" s="614" t="str">
        <f t="shared" si="773"/>
        <v/>
      </c>
      <c r="T456" s="614" t="str">
        <f t="shared" si="774"/>
        <v/>
      </c>
      <c r="U456" s="619"/>
      <c r="V456" s="614"/>
      <c r="W456" s="620" t="str">
        <f t="shared" si="766"/>
        <v/>
      </c>
      <c r="X456" s="620" t="str">
        <f t="shared" ref="X456:AH456" si="863">IF($I456&gt;=X$11,$C456,$H456)</f>
        <v/>
      </c>
      <c r="Y456" s="620" t="str">
        <f t="shared" si="863"/>
        <v/>
      </c>
      <c r="Z456" s="620" t="str">
        <f t="shared" si="863"/>
        <v/>
      </c>
      <c r="AA456" s="620" t="str">
        <f t="shared" si="863"/>
        <v/>
      </c>
      <c r="AB456" s="620" t="str">
        <f t="shared" si="863"/>
        <v/>
      </c>
      <c r="AC456" s="620" t="str">
        <f t="shared" si="863"/>
        <v/>
      </c>
      <c r="AD456" s="620" t="str">
        <f t="shared" si="863"/>
        <v/>
      </c>
      <c r="AE456" s="620" t="str">
        <f t="shared" si="863"/>
        <v/>
      </c>
      <c r="AF456" s="620" t="str">
        <f t="shared" si="863"/>
        <v/>
      </c>
      <c r="AG456" s="620" t="str">
        <f t="shared" si="863"/>
        <v/>
      </c>
      <c r="AH456" s="620" t="str">
        <f t="shared" si="863"/>
        <v/>
      </c>
      <c r="AI456" s="621" t="str">
        <f t="shared" si="764"/>
        <v/>
      </c>
      <c r="AJ456" s="621" t="str">
        <f t="shared" si="862"/>
        <v/>
      </c>
      <c r="AK456" s="621" t="str">
        <f t="shared" si="862"/>
        <v/>
      </c>
      <c r="AL456" s="621" t="str">
        <f t="shared" si="862"/>
        <v/>
      </c>
      <c r="AM456" s="621" t="str">
        <f t="shared" si="862"/>
        <v/>
      </c>
      <c r="AN456" s="621" t="str">
        <f t="shared" si="862"/>
        <v/>
      </c>
      <c r="AO456" s="621" t="str">
        <f t="shared" si="862"/>
        <v/>
      </c>
      <c r="AP456" s="621" t="str">
        <f t="shared" si="862"/>
        <v/>
      </c>
      <c r="AQ456" s="621" t="str">
        <f t="shared" si="862"/>
        <v/>
      </c>
      <c r="AR456" s="621" t="str">
        <f t="shared" si="862"/>
        <v/>
      </c>
      <c r="AS456" s="621" t="str">
        <f t="shared" si="862"/>
        <v/>
      </c>
      <c r="AT456" s="621" t="str">
        <f t="shared" si="862"/>
        <v/>
      </c>
      <c r="AU456" s="622" t="str">
        <f t="shared" si="757"/>
        <v/>
      </c>
      <c r="AV456" s="622" t="str">
        <f t="shared" si="861"/>
        <v/>
      </c>
      <c r="AW456" s="622" t="str">
        <f t="shared" si="861"/>
        <v/>
      </c>
      <c r="AX456" s="622" t="str">
        <f t="shared" si="861"/>
        <v/>
      </c>
      <c r="AY456" s="622" t="str">
        <f t="shared" si="861"/>
        <v/>
      </c>
      <c r="AZ456" s="622" t="str">
        <f t="shared" si="861"/>
        <v/>
      </c>
      <c r="BA456" s="622" t="str">
        <f t="shared" si="861"/>
        <v/>
      </c>
      <c r="BB456" s="622" t="str">
        <f t="shared" si="861"/>
        <v/>
      </c>
      <c r="BC456" s="622" t="str">
        <f t="shared" si="861"/>
        <v/>
      </c>
      <c r="BD456" s="622" t="str">
        <f t="shared" si="861"/>
        <v/>
      </c>
      <c r="BE456" s="622" t="str">
        <f t="shared" si="861"/>
        <v/>
      </c>
      <c r="BF456" s="622" t="str">
        <f t="shared" si="861"/>
        <v/>
      </c>
      <c r="BG456" s="623" t="str">
        <f t="shared" si="775"/>
        <v/>
      </c>
      <c r="BH456" s="623" t="str">
        <f t="shared" si="776"/>
        <v/>
      </c>
      <c r="BI456" s="623" t="str">
        <f t="shared" si="777"/>
        <v/>
      </c>
      <c r="BJ456" s="623" t="str">
        <f t="shared" si="778"/>
        <v/>
      </c>
      <c r="BK456" s="623" t="str">
        <f t="shared" si="779"/>
        <v/>
      </c>
      <c r="BL456" s="623" t="str">
        <f t="shared" si="780"/>
        <v/>
      </c>
      <c r="BM456" s="623" t="str">
        <f t="shared" si="781"/>
        <v/>
      </c>
      <c r="BN456" s="623" t="str">
        <f t="shared" si="782"/>
        <v/>
      </c>
      <c r="BO456" s="623" t="str">
        <f t="shared" si="783"/>
        <v/>
      </c>
      <c r="BP456" s="623" t="str">
        <f t="shared" si="784"/>
        <v/>
      </c>
      <c r="BQ456" s="623" t="str">
        <f t="shared" si="785"/>
        <v/>
      </c>
      <c r="BR456" s="623" t="str">
        <f t="shared" si="786"/>
        <v/>
      </c>
      <c r="BS456" s="1281" t="str">
        <f t="shared" si="787"/>
        <v/>
      </c>
      <c r="BT456" s="1281" t="str">
        <f t="shared" si="788"/>
        <v/>
      </c>
      <c r="BU456" s="1281" t="str">
        <f t="shared" si="789"/>
        <v/>
      </c>
      <c r="BV456" s="1281" t="str">
        <f t="shared" si="790"/>
        <v/>
      </c>
      <c r="BW456" s="1281" t="str">
        <f t="shared" si="791"/>
        <v/>
      </c>
      <c r="BX456" s="1281" t="str">
        <f t="shared" si="792"/>
        <v/>
      </c>
      <c r="BY456" s="1281" t="str">
        <f t="shared" si="793"/>
        <v/>
      </c>
      <c r="BZ456" s="1281" t="str">
        <f t="shared" si="794"/>
        <v/>
      </c>
      <c r="CA456" s="1281" t="str">
        <f t="shared" si="795"/>
        <v/>
      </c>
      <c r="CB456" s="1281" t="str">
        <f t="shared" si="796"/>
        <v/>
      </c>
      <c r="CC456" s="1281" t="str">
        <f t="shared" si="797"/>
        <v/>
      </c>
      <c r="CD456" s="1281" t="str">
        <f t="shared" si="798"/>
        <v/>
      </c>
      <c r="CE456" s="623" t="str">
        <f t="shared" si="799"/>
        <v/>
      </c>
      <c r="CF456" s="623" t="str">
        <f t="shared" si="800"/>
        <v/>
      </c>
      <c r="CG456" s="623" t="str">
        <f t="shared" si="801"/>
        <v/>
      </c>
      <c r="CH456" s="623" t="str">
        <f t="shared" si="802"/>
        <v/>
      </c>
      <c r="CI456" s="623" t="str">
        <f t="shared" si="803"/>
        <v/>
      </c>
      <c r="CJ456" s="623" t="str">
        <f t="shared" si="804"/>
        <v/>
      </c>
      <c r="CK456" s="623" t="str">
        <f t="shared" si="805"/>
        <v/>
      </c>
      <c r="CL456" s="623" t="str">
        <f t="shared" si="806"/>
        <v/>
      </c>
      <c r="CM456" s="623" t="str">
        <f t="shared" si="807"/>
        <v/>
      </c>
      <c r="CN456" s="623" t="str">
        <f t="shared" si="808"/>
        <v/>
      </c>
      <c r="CO456" s="623" t="str">
        <f t="shared" si="809"/>
        <v/>
      </c>
      <c r="CP456" s="623" t="str">
        <f t="shared" si="810"/>
        <v/>
      </c>
      <c r="CQ456" s="1281" t="str">
        <f t="shared" si="811"/>
        <v/>
      </c>
      <c r="CR456" s="1281" t="str">
        <f t="shared" si="812"/>
        <v/>
      </c>
      <c r="CS456" s="1281" t="str">
        <f t="shared" si="813"/>
        <v/>
      </c>
      <c r="CT456" s="1281" t="str">
        <f t="shared" si="814"/>
        <v/>
      </c>
      <c r="CU456" s="1281" t="str">
        <f t="shared" si="815"/>
        <v/>
      </c>
      <c r="CV456" s="1281" t="str">
        <f t="shared" si="816"/>
        <v/>
      </c>
      <c r="CW456" s="1281" t="str">
        <f t="shared" si="817"/>
        <v/>
      </c>
      <c r="CX456" s="1281" t="str">
        <f t="shared" si="818"/>
        <v/>
      </c>
      <c r="CY456" s="1281" t="str">
        <f t="shared" si="819"/>
        <v/>
      </c>
      <c r="CZ456" s="1281" t="str">
        <f t="shared" si="820"/>
        <v/>
      </c>
      <c r="DA456" s="1281" t="str">
        <f t="shared" si="821"/>
        <v/>
      </c>
      <c r="DB456" s="1281" t="str">
        <f t="shared" si="822"/>
        <v/>
      </c>
      <c r="DC456" s="623" t="str">
        <f t="shared" si="823"/>
        <v/>
      </c>
      <c r="DD456" s="623" t="str">
        <f t="shared" si="824"/>
        <v/>
      </c>
      <c r="DE456" s="623" t="str">
        <f t="shared" si="825"/>
        <v/>
      </c>
      <c r="DF456" s="623" t="str">
        <f t="shared" si="826"/>
        <v/>
      </c>
      <c r="DG456" s="623" t="str">
        <f t="shared" si="827"/>
        <v/>
      </c>
      <c r="DH456" s="623" t="str">
        <f t="shared" si="828"/>
        <v/>
      </c>
      <c r="DI456" s="623" t="str">
        <f t="shared" si="829"/>
        <v/>
      </c>
      <c r="DJ456" s="623" t="str">
        <f t="shared" si="830"/>
        <v/>
      </c>
      <c r="DK456" s="623" t="str">
        <f t="shared" si="831"/>
        <v/>
      </c>
      <c r="DL456" s="623" t="str">
        <f t="shared" si="832"/>
        <v/>
      </c>
      <c r="DM456" s="623" t="str">
        <f t="shared" si="833"/>
        <v/>
      </c>
      <c r="DN456" s="623" t="str">
        <f t="shared" si="834"/>
        <v/>
      </c>
      <c r="DO456" s="1281" t="str">
        <f t="shared" si="835"/>
        <v/>
      </c>
      <c r="DP456" s="1281" t="str">
        <f t="shared" si="836"/>
        <v/>
      </c>
      <c r="DQ456" s="1281" t="str">
        <f t="shared" si="837"/>
        <v/>
      </c>
      <c r="DR456" s="1281" t="str">
        <f t="shared" si="838"/>
        <v/>
      </c>
      <c r="DS456" s="1281" t="str">
        <f t="shared" si="839"/>
        <v/>
      </c>
      <c r="DT456" s="1281" t="str">
        <f t="shared" si="840"/>
        <v/>
      </c>
      <c r="DU456" s="1281" t="str">
        <f t="shared" si="841"/>
        <v/>
      </c>
      <c r="DV456" s="1281" t="str">
        <f t="shared" si="842"/>
        <v/>
      </c>
      <c r="DW456" s="1281" t="str">
        <f t="shared" si="843"/>
        <v/>
      </c>
      <c r="DX456" s="1281" t="str">
        <f t="shared" si="844"/>
        <v/>
      </c>
      <c r="DY456" s="1281" t="str">
        <f t="shared" si="845"/>
        <v/>
      </c>
      <c r="DZ456" s="1281" t="str">
        <f t="shared" si="846"/>
        <v/>
      </c>
      <c r="EA456" s="623" t="str">
        <f t="shared" si="847"/>
        <v/>
      </c>
      <c r="EB456" s="623" t="str">
        <f t="shared" si="848"/>
        <v/>
      </c>
      <c r="EC456" s="623" t="str">
        <f t="shared" si="849"/>
        <v/>
      </c>
      <c r="ED456" s="623" t="str">
        <f t="shared" si="850"/>
        <v/>
      </c>
      <c r="EE456" s="623" t="str">
        <f t="shared" si="851"/>
        <v/>
      </c>
      <c r="EF456" s="623" t="str">
        <f t="shared" si="852"/>
        <v/>
      </c>
      <c r="EG456" s="623" t="str">
        <f t="shared" si="853"/>
        <v/>
      </c>
      <c r="EH456" s="623" t="str">
        <f t="shared" si="854"/>
        <v/>
      </c>
      <c r="EI456" s="623" t="str">
        <f t="shared" si="855"/>
        <v/>
      </c>
      <c r="EJ456" s="623" t="str">
        <f t="shared" si="856"/>
        <v/>
      </c>
      <c r="EK456" s="623" t="str">
        <f t="shared" si="857"/>
        <v/>
      </c>
      <c r="EL456" s="623" t="str">
        <f t="shared" si="858"/>
        <v/>
      </c>
    </row>
    <row r="457" spans="1:142">
      <c r="A457" s="7" t="str">
        <f>IF('Rent Roll_RedIQ 1'!B450&gt;0,'Rent Roll_RedIQ 1'!B450,"")</f>
        <v/>
      </c>
      <c r="B457" s="7" t="str">
        <f>IF('Rent Roll_RedIQ 1'!C450&gt;0,'Rent Roll_RedIQ 1'!C450,"")</f>
        <v/>
      </c>
      <c r="C457" s="614">
        <f>IF('Rent Roll_RedIQ 1'!K450&gt;0,'Rent Roll_RedIQ 1'!K450,0)</f>
        <v>0</v>
      </c>
      <c r="D457" s="615" t="str">
        <f>IF('Rent Roll_RedIQ 1'!J450&gt;0,'Rent Roll_RedIQ 1'!J450,"")</f>
        <v/>
      </c>
      <c r="E457" s="624" t="str">
        <f t="shared" si="767"/>
        <v/>
      </c>
      <c r="F457" s="194"/>
      <c r="G457" s="194"/>
      <c r="H457" s="616" t="str">
        <f t="shared" si="749"/>
        <v/>
      </c>
      <c r="I457" s="1200">
        <f>IF('Rent Roll_RedIQ 1'!S450&gt;0,'Rent Roll_RedIQ 1'!S450,Purchase_Date-1)</f>
        <v>45991</v>
      </c>
      <c r="J457" s="617" t="str">
        <f t="shared" si="750"/>
        <v/>
      </c>
      <c r="K457" s="1205">
        <f t="shared" si="751"/>
        <v>46356</v>
      </c>
      <c r="L457" s="618" t="str">
        <f t="shared" si="750"/>
        <v/>
      </c>
      <c r="M457" s="1208">
        <f t="shared" si="752"/>
        <v>46721</v>
      </c>
      <c r="N457" s="614" t="str">
        <f t="shared" si="768"/>
        <v/>
      </c>
      <c r="O457" s="614" t="str">
        <f t="shared" si="769"/>
        <v/>
      </c>
      <c r="P457" s="614" t="str">
        <f t="shared" si="770"/>
        <v/>
      </c>
      <c r="Q457" s="614" t="str">
        <f t="shared" si="771"/>
        <v/>
      </c>
      <c r="R457" s="614" t="str">
        <f t="shared" si="772"/>
        <v/>
      </c>
      <c r="S457" s="614" t="str">
        <f t="shared" si="773"/>
        <v/>
      </c>
      <c r="T457" s="614" t="str">
        <f t="shared" si="774"/>
        <v/>
      </c>
      <c r="U457" s="619"/>
      <c r="V457" s="614"/>
      <c r="W457" s="620" t="str">
        <f t="shared" si="766"/>
        <v/>
      </c>
      <c r="X457" s="620" t="str">
        <f t="shared" si="765"/>
        <v/>
      </c>
      <c r="Y457" s="620" t="str">
        <f t="shared" si="765"/>
        <v/>
      </c>
      <c r="Z457" s="620" t="str">
        <f t="shared" si="765"/>
        <v/>
      </c>
      <c r="AA457" s="620" t="str">
        <f t="shared" si="765"/>
        <v/>
      </c>
      <c r="AB457" s="620" t="str">
        <f t="shared" si="765"/>
        <v/>
      </c>
      <c r="AC457" s="620" t="str">
        <f t="shared" si="765"/>
        <v/>
      </c>
      <c r="AD457" s="620" t="str">
        <f t="shared" si="765"/>
        <v/>
      </c>
      <c r="AE457" s="620" t="str">
        <f t="shared" si="765"/>
        <v/>
      </c>
      <c r="AF457" s="620" t="str">
        <f t="shared" si="765"/>
        <v/>
      </c>
      <c r="AG457" s="620" t="str">
        <f t="shared" si="765"/>
        <v/>
      </c>
      <c r="AH457" s="620" t="str">
        <f t="shared" si="765"/>
        <v/>
      </c>
      <c r="AI457" s="621" t="str">
        <f t="shared" si="764"/>
        <v/>
      </c>
      <c r="AJ457" s="621" t="str">
        <f t="shared" si="862"/>
        <v/>
      </c>
      <c r="AK457" s="621" t="str">
        <f t="shared" si="862"/>
        <v/>
      </c>
      <c r="AL457" s="621" t="str">
        <f t="shared" si="862"/>
        <v/>
      </c>
      <c r="AM457" s="621" t="str">
        <f t="shared" si="862"/>
        <v/>
      </c>
      <c r="AN457" s="621" t="str">
        <f t="shared" si="862"/>
        <v/>
      </c>
      <c r="AO457" s="621" t="str">
        <f t="shared" si="862"/>
        <v/>
      </c>
      <c r="AP457" s="621" t="str">
        <f t="shared" si="862"/>
        <v/>
      </c>
      <c r="AQ457" s="621" t="str">
        <f t="shared" si="862"/>
        <v/>
      </c>
      <c r="AR457" s="621" t="str">
        <f t="shared" si="862"/>
        <v/>
      </c>
      <c r="AS457" s="621" t="str">
        <f t="shared" si="862"/>
        <v/>
      </c>
      <c r="AT457" s="621" t="str">
        <f t="shared" si="862"/>
        <v/>
      </c>
      <c r="AU457" s="622" t="str">
        <f t="shared" si="757"/>
        <v/>
      </c>
      <c r="AV457" s="622" t="str">
        <f t="shared" si="861"/>
        <v/>
      </c>
      <c r="AW457" s="622" t="str">
        <f t="shared" si="861"/>
        <v/>
      </c>
      <c r="AX457" s="622" t="str">
        <f t="shared" si="861"/>
        <v/>
      </c>
      <c r="AY457" s="622" t="str">
        <f t="shared" si="861"/>
        <v/>
      </c>
      <c r="AZ457" s="622" t="str">
        <f t="shared" si="861"/>
        <v/>
      </c>
      <c r="BA457" s="622" t="str">
        <f t="shared" si="861"/>
        <v/>
      </c>
      <c r="BB457" s="622" t="str">
        <f t="shared" si="861"/>
        <v/>
      </c>
      <c r="BC457" s="622" t="str">
        <f t="shared" si="861"/>
        <v/>
      </c>
      <c r="BD457" s="622" t="str">
        <f t="shared" si="861"/>
        <v/>
      </c>
      <c r="BE457" s="622" t="str">
        <f t="shared" si="861"/>
        <v/>
      </c>
      <c r="BF457" s="622" t="str">
        <f t="shared" si="861"/>
        <v/>
      </c>
      <c r="BG457" s="623" t="str">
        <f t="shared" si="775"/>
        <v/>
      </c>
      <c r="BH457" s="623" t="str">
        <f t="shared" si="776"/>
        <v/>
      </c>
      <c r="BI457" s="623" t="str">
        <f t="shared" si="777"/>
        <v/>
      </c>
      <c r="BJ457" s="623" t="str">
        <f t="shared" si="778"/>
        <v/>
      </c>
      <c r="BK457" s="623" t="str">
        <f t="shared" si="779"/>
        <v/>
      </c>
      <c r="BL457" s="623" t="str">
        <f t="shared" si="780"/>
        <v/>
      </c>
      <c r="BM457" s="623" t="str">
        <f t="shared" si="781"/>
        <v/>
      </c>
      <c r="BN457" s="623" t="str">
        <f t="shared" si="782"/>
        <v/>
      </c>
      <c r="BO457" s="623" t="str">
        <f t="shared" si="783"/>
        <v/>
      </c>
      <c r="BP457" s="623" t="str">
        <f t="shared" si="784"/>
        <v/>
      </c>
      <c r="BQ457" s="623" t="str">
        <f t="shared" si="785"/>
        <v/>
      </c>
      <c r="BR457" s="623" t="str">
        <f t="shared" si="786"/>
        <v/>
      </c>
      <c r="BS457" s="1281" t="str">
        <f t="shared" si="787"/>
        <v/>
      </c>
      <c r="BT457" s="1281" t="str">
        <f t="shared" si="788"/>
        <v/>
      </c>
      <c r="BU457" s="1281" t="str">
        <f t="shared" si="789"/>
        <v/>
      </c>
      <c r="BV457" s="1281" t="str">
        <f t="shared" si="790"/>
        <v/>
      </c>
      <c r="BW457" s="1281" t="str">
        <f t="shared" si="791"/>
        <v/>
      </c>
      <c r="BX457" s="1281" t="str">
        <f t="shared" si="792"/>
        <v/>
      </c>
      <c r="BY457" s="1281" t="str">
        <f t="shared" si="793"/>
        <v/>
      </c>
      <c r="BZ457" s="1281" t="str">
        <f t="shared" si="794"/>
        <v/>
      </c>
      <c r="CA457" s="1281" t="str">
        <f t="shared" si="795"/>
        <v/>
      </c>
      <c r="CB457" s="1281" t="str">
        <f t="shared" si="796"/>
        <v/>
      </c>
      <c r="CC457" s="1281" t="str">
        <f t="shared" si="797"/>
        <v/>
      </c>
      <c r="CD457" s="1281" t="str">
        <f t="shared" si="798"/>
        <v/>
      </c>
      <c r="CE457" s="623" t="str">
        <f t="shared" si="799"/>
        <v/>
      </c>
      <c r="CF457" s="623" t="str">
        <f t="shared" si="800"/>
        <v/>
      </c>
      <c r="CG457" s="623" t="str">
        <f t="shared" si="801"/>
        <v/>
      </c>
      <c r="CH457" s="623" t="str">
        <f t="shared" si="802"/>
        <v/>
      </c>
      <c r="CI457" s="623" t="str">
        <f t="shared" si="803"/>
        <v/>
      </c>
      <c r="CJ457" s="623" t="str">
        <f t="shared" si="804"/>
        <v/>
      </c>
      <c r="CK457" s="623" t="str">
        <f t="shared" si="805"/>
        <v/>
      </c>
      <c r="CL457" s="623" t="str">
        <f t="shared" si="806"/>
        <v/>
      </c>
      <c r="CM457" s="623" t="str">
        <f t="shared" si="807"/>
        <v/>
      </c>
      <c r="CN457" s="623" t="str">
        <f t="shared" si="808"/>
        <v/>
      </c>
      <c r="CO457" s="623" t="str">
        <f t="shared" si="809"/>
        <v/>
      </c>
      <c r="CP457" s="623" t="str">
        <f t="shared" si="810"/>
        <v/>
      </c>
      <c r="CQ457" s="1281" t="str">
        <f t="shared" si="811"/>
        <v/>
      </c>
      <c r="CR457" s="1281" t="str">
        <f t="shared" si="812"/>
        <v/>
      </c>
      <c r="CS457" s="1281" t="str">
        <f t="shared" si="813"/>
        <v/>
      </c>
      <c r="CT457" s="1281" t="str">
        <f t="shared" si="814"/>
        <v/>
      </c>
      <c r="CU457" s="1281" t="str">
        <f t="shared" si="815"/>
        <v/>
      </c>
      <c r="CV457" s="1281" t="str">
        <f t="shared" si="816"/>
        <v/>
      </c>
      <c r="CW457" s="1281" t="str">
        <f t="shared" si="817"/>
        <v/>
      </c>
      <c r="CX457" s="1281" t="str">
        <f t="shared" si="818"/>
        <v/>
      </c>
      <c r="CY457" s="1281" t="str">
        <f t="shared" si="819"/>
        <v/>
      </c>
      <c r="CZ457" s="1281" t="str">
        <f t="shared" si="820"/>
        <v/>
      </c>
      <c r="DA457" s="1281" t="str">
        <f t="shared" si="821"/>
        <v/>
      </c>
      <c r="DB457" s="1281" t="str">
        <f t="shared" si="822"/>
        <v/>
      </c>
      <c r="DC457" s="623" t="str">
        <f t="shared" si="823"/>
        <v/>
      </c>
      <c r="DD457" s="623" t="str">
        <f t="shared" si="824"/>
        <v/>
      </c>
      <c r="DE457" s="623" t="str">
        <f t="shared" si="825"/>
        <v/>
      </c>
      <c r="DF457" s="623" t="str">
        <f t="shared" si="826"/>
        <v/>
      </c>
      <c r="DG457" s="623" t="str">
        <f t="shared" si="827"/>
        <v/>
      </c>
      <c r="DH457" s="623" t="str">
        <f t="shared" si="828"/>
        <v/>
      </c>
      <c r="DI457" s="623" t="str">
        <f t="shared" si="829"/>
        <v/>
      </c>
      <c r="DJ457" s="623" t="str">
        <f t="shared" si="830"/>
        <v/>
      </c>
      <c r="DK457" s="623" t="str">
        <f t="shared" si="831"/>
        <v/>
      </c>
      <c r="DL457" s="623" t="str">
        <f t="shared" si="832"/>
        <v/>
      </c>
      <c r="DM457" s="623" t="str">
        <f t="shared" si="833"/>
        <v/>
      </c>
      <c r="DN457" s="623" t="str">
        <f t="shared" si="834"/>
        <v/>
      </c>
      <c r="DO457" s="1281" t="str">
        <f t="shared" si="835"/>
        <v/>
      </c>
      <c r="DP457" s="1281" t="str">
        <f t="shared" si="836"/>
        <v/>
      </c>
      <c r="DQ457" s="1281" t="str">
        <f t="shared" si="837"/>
        <v/>
      </c>
      <c r="DR457" s="1281" t="str">
        <f t="shared" si="838"/>
        <v/>
      </c>
      <c r="DS457" s="1281" t="str">
        <f t="shared" si="839"/>
        <v/>
      </c>
      <c r="DT457" s="1281" t="str">
        <f t="shared" si="840"/>
        <v/>
      </c>
      <c r="DU457" s="1281" t="str">
        <f t="shared" si="841"/>
        <v/>
      </c>
      <c r="DV457" s="1281" t="str">
        <f t="shared" si="842"/>
        <v/>
      </c>
      <c r="DW457" s="1281" t="str">
        <f t="shared" si="843"/>
        <v/>
      </c>
      <c r="DX457" s="1281" t="str">
        <f t="shared" si="844"/>
        <v/>
      </c>
      <c r="DY457" s="1281" t="str">
        <f t="shared" si="845"/>
        <v/>
      </c>
      <c r="DZ457" s="1281" t="str">
        <f t="shared" si="846"/>
        <v/>
      </c>
      <c r="EA457" s="623" t="str">
        <f t="shared" si="847"/>
        <v/>
      </c>
      <c r="EB457" s="623" t="str">
        <f t="shared" si="848"/>
        <v/>
      </c>
      <c r="EC457" s="623" t="str">
        <f t="shared" si="849"/>
        <v/>
      </c>
      <c r="ED457" s="623" t="str">
        <f t="shared" si="850"/>
        <v/>
      </c>
      <c r="EE457" s="623" t="str">
        <f t="shared" si="851"/>
        <v/>
      </c>
      <c r="EF457" s="623" t="str">
        <f t="shared" si="852"/>
        <v/>
      </c>
      <c r="EG457" s="623" t="str">
        <f t="shared" si="853"/>
        <v/>
      </c>
      <c r="EH457" s="623" t="str">
        <f t="shared" si="854"/>
        <v/>
      </c>
      <c r="EI457" s="623" t="str">
        <f t="shared" si="855"/>
        <v/>
      </c>
      <c r="EJ457" s="623" t="str">
        <f t="shared" si="856"/>
        <v/>
      </c>
      <c r="EK457" s="623" t="str">
        <f t="shared" si="857"/>
        <v/>
      </c>
      <c r="EL457" s="623" t="str">
        <f t="shared" si="858"/>
        <v/>
      </c>
    </row>
    <row r="458" spans="1:142">
      <c r="A458" s="7" t="str">
        <f>IF('Rent Roll_RedIQ 1'!B451&gt;0,'Rent Roll_RedIQ 1'!B451,"")</f>
        <v/>
      </c>
      <c r="B458" s="7" t="str">
        <f>IF('Rent Roll_RedIQ 1'!C451&gt;0,'Rent Roll_RedIQ 1'!C451,"")</f>
        <v/>
      </c>
      <c r="C458" s="614">
        <f>IF('Rent Roll_RedIQ 1'!K451&gt;0,'Rent Roll_RedIQ 1'!K451,0)</f>
        <v>0</v>
      </c>
      <c r="D458" s="615" t="str">
        <f>IF('Rent Roll_RedIQ 1'!J451&gt;0,'Rent Roll_RedIQ 1'!J451,"")</f>
        <v/>
      </c>
      <c r="E458" s="624" t="str">
        <f t="shared" si="767"/>
        <v/>
      </c>
      <c r="F458" s="194"/>
      <c r="G458" s="194"/>
      <c r="H458" s="616" t="str">
        <f t="shared" si="749"/>
        <v/>
      </c>
      <c r="I458" s="1200">
        <f>IF('Rent Roll_RedIQ 1'!S451&gt;0,'Rent Roll_RedIQ 1'!S451,Purchase_Date-1)</f>
        <v>45991</v>
      </c>
      <c r="J458" s="617" t="str">
        <f t="shared" si="750"/>
        <v/>
      </c>
      <c r="K458" s="1205">
        <f t="shared" si="751"/>
        <v>46356</v>
      </c>
      <c r="L458" s="618" t="str">
        <f t="shared" si="750"/>
        <v/>
      </c>
      <c r="M458" s="1208">
        <f t="shared" si="752"/>
        <v>46721</v>
      </c>
      <c r="N458" s="614" t="str">
        <f t="shared" si="768"/>
        <v/>
      </c>
      <c r="O458" s="614" t="str">
        <f t="shared" si="769"/>
        <v/>
      </c>
      <c r="P458" s="614" t="str">
        <f t="shared" si="770"/>
        <v/>
      </c>
      <c r="Q458" s="614" t="str">
        <f t="shared" si="771"/>
        <v/>
      </c>
      <c r="R458" s="614" t="str">
        <f t="shared" si="772"/>
        <v/>
      </c>
      <c r="S458" s="614" t="str">
        <f t="shared" si="773"/>
        <v/>
      </c>
      <c r="T458" s="614" t="str">
        <f t="shared" si="774"/>
        <v/>
      </c>
      <c r="U458" s="619"/>
      <c r="V458" s="614"/>
      <c r="W458" s="620" t="str">
        <f t="shared" si="766"/>
        <v/>
      </c>
      <c r="X458" s="620" t="str">
        <f t="shared" si="765"/>
        <v/>
      </c>
      <c r="Y458" s="620" t="str">
        <f t="shared" si="765"/>
        <v/>
      </c>
      <c r="Z458" s="620" t="str">
        <f t="shared" si="765"/>
        <v/>
      </c>
      <c r="AA458" s="620" t="str">
        <f t="shared" si="765"/>
        <v/>
      </c>
      <c r="AB458" s="620" t="str">
        <f t="shared" si="765"/>
        <v/>
      </c>
      <c r="AC458" s="620" t="str">
        <f t="shared" si="765"/>
        <v/>
      </c>
      <c r="AD458" s="620" t="str">
        <f t="shared" si="765"/>
        <v/>
      </c>
      <c r="AE458" s="620" t="str">
        <f t="shared" si="765"/>
        <v/>
      </c>
      <c r="AF458" s="620" t="str">
        <f t="shared" si="765"/>
        <v/>
      </c>
      <c r="AG458" s="620" t="str">
        <f t="shared" si="765"/>
        <v/>
      </c>
      <c r="AH458" s="620" t="str">
        <f t="shared" si="765"/>
        <v/>
      </c>
      <c r="AI458" s="621" t="str">
        <f t="shared" si="764"/>
        <v/>
      </c>
      <c r="AJ458" s="621" t="str">
        <f t="shared" si="862"/>
        <v/>
      </c>
      <c r="AK458" s="621" t="str">
        <f t="shared" si="862"/>
        <v/>
      </c>
      <c r="AL458" s="621" t="str">
        <f t="shared" si="862"/>
        <v/>
      </c>
      <c r="AM458" s="621" t="str">
        <f t="shared" si="862"/>
        <v/>
      </c>
      <c r="AN458" s="621" t="str">
        <f t="shared" si="862"/>
        <v/>
      </c>
      <c r="AO458" s="621" t="str">
        <f t="shared" si="862"/>
        <v/>
      </c>
      <c r="AP458" s="621" t="str">
        <f t="shared" si="862"/>
        <v/>
      </c>
      <c r="AQ458" s="621" t="str">
        <f t="shared" si="862"/>
        <v/>
      </c>
      <c r="AR458" s="621" t="str">
        <f t="shared" si="862"/>
        <v/>
      </c>
      <c r="AS458" s="621" t="str">
        <f t="shared" si="862"/>
        <v/>
      </c>
      <c r="AT458" s="621" t="str">
        <f t="shared" si="862"/>
        <v/>
      </c>
      <c r="AU458" s="622" t="str">
        <f t="shared" si="757"/>
        <v/>
      </c>
      <c r="AV458" s="622" t="str">
        <f t="shared" si="861"/>
        <v/>
      </c>
      <c r="AW458" s="622" t="str">
        <f t="shared" si="861"/>
        <v/>
      </c>
      <c r="AX458" s="622" t="str">
        <f t="shared" si="861"/>
        <v/>
      </c>
      <c r="AY458" s="622" t="str">
        <f t="shared" si="861"/>
        <v/>
      </c>
      <c r="AZ458" s="622" t="str">
        <f t="shared" si="861"/>
        <v/>
      </c>
      <c r="BA458" s="622" t="str">
        <f t="shared" si="861"/>
        <v/>
      </c>
      <c r="BB458" s="622" t="str">
        <f t="shared" si="861"/>
        <v/>
      </c>
      <c r="BC458" s="622" t="str">
        <f t="shared" si="861"/>
        <v/>
      </c>
      <c r="BD458" s="622" t="str">
        <f t="shared" si="861"/>
        <v/>
      </c>
      <c r="BE458" s="622" t="str">
        <f t="shared" si="861"/>
        <v/>
      </c>
      <c r="BF458" s="622" t="str">
        <f t="shared" si="861"/>
        <v/>
      </c>
      <c r="BG458" s="623" t="str">
        <f t="shared" si="775"/>
        <v/>
      </c>
      <c r="BH458" s="623" t="str">
        <f t="shared" si="776"/>
        <v/>
      </c>
      <c r="BI458" s="623" t="str">
        <f t="shared" si="777"/>
        <v/>
      </c>
      <c r="BJ458" s="623" t="str">
        <f t="shared" si="778"/>
        <v/>
      </c>
      <c r="BK458" s="623" t="str">
        <f t="shared" si="779"/>
        <v/>
      </c>
      <c r="BL458" s="623" t="str">
        <f t="shared" si="780"/>
        <v/>
      </c>
      <c r="BM458" s="623" t="str">
        <f t="shared" si="781"/>
        <v/>
      </c>
      <c r="BN458" s="623" t="str">
        <f t="shared" si="782"/>
        <v/>
      </c>
      <c r="BO458" s="623" t="str">
        <f t="shared" si="783"/>
        <v/>
      </c>
      <c r="BP458" s="623" t="str">
        <f t="shared" si="784"/>
        <v/>
      </c>
      <c r="BQ458" s="623" t="str">
        <f t="shared" si="785"/>
        <v/>
      </c>
      <c r="BR458" s="623" t="str">
        <f t="shared" si="786"/>
        <v/>
      </c>
      <c r="BS458" s="1281" t="str">
        <f t="shared" si="787"/>
        <v/>
      </c>
      <c r="BT458" s="1281" t="str">
        <f t="shared" si="788"/>
        <v/>
      </c>
      <c r="BU458" s="1281" t="str">
        <f t="shared" si="789"/>
        <v/>
      </c>
      <c r="BV458" s="1281" t="str">
        <f t="shared" si="790"/>
        <v/>
      </c>
      <c r="BW458" s="1281" t="str">
        <f t="shared" si="791"/>
        <v/>
      </c>
      <c r="BX458" s="1281" t="str">
        <f t="shared" si="792"/>
        <v/>
      </c>
      <c r="BY458" s="1281" t="str">
        <f t="shared" si="793"/>
        <v/>
      </c>
      <c r="BZ458" s="1281" t="str">
        <f t="shared" si="794"/>
        <v/>
      </c>
      <c r="CA458" s="1281" t="str">
        <f t="shared" si="795"/>
        <v/>
      </c>
      <c r="CB458" s="1281" t="str">
        <f t="shared" si="796"/>
        <v/>
      </c>
      <c r="CC458" s="1281" t="str">
        <f t="shared" si="797"/>
        <v/>
      </c>
      <c r="CD458" s="1281" t="str">
        <f t="shared" si="798"/>
        <v/>
      </c>
      <c r="CE458" s="623" t="str">
        <f t="shared" si="799"/>
        <v/>
      </c>
      <c r="CF458" s="623" t="str">
        <f t="shared" si="800"/>
        <v/>
      </c>
      <c r="CG458" s="623" t="str">
        <f t="shared" si="801"/>
        <v/>
      </c>
      <c r="CH458" s="623" t="str">
        <f t="shared" si="802"/>
        <v/>
      </c>
      <c r="CI458" s="623" t="str">
        <f t="shared" si="803"/>
        <v/>
      </c>
      <c r="CJ458" s="623" t="str">
        <f t="shared" si="804"/>
        <v/>
      </c>
      <c r="CK458" s="623" t="str">
        <f t="shared" si="805"/>
        <v/>
      </c>
      <c r="CL458" s="623" t="str">
        <f t="shared" si="806"/>
        <v/>
      </c>
      <c r="CM458" s="623" t="str">
        <f t="shared" si="807"/>
        <v/>
      </c>
      <c r="CN458" s="623" t="str">
        <f t="shared" si="808"/>
        <v/>
      </c>
      <c r="CO458" s="623" t="str">
        <f t="shared" si="809"/>
        <v/>
      </c>
      <c r="CP458" s="623" t="str">
        <f t="shared" si="810"/>
        <v/>
      </c>
      <c r="CQ458" s="1281" t="str">
        <f t="shared" si="811"/>
        <v/>
      </c>
      <c r="CR458" s="1281" t="str">
        <f t="shared" si="812"/>
        <v/>
      </c>
      <c r="CS458" s="1281" t="str">
        <f t="shared" si="813"/>
        <v/>
      </c>
      <c r="CT458" s="1281" t="str">
        <f t="shared" si="814"/>
        <v/>
      </c>
      <c r="CU458" s="1281" t="str">
        <f t="shared" si="815"/>
        <v/>
      </c>
      <c r="CV458" s="1281" t="str">
        <f t="shared" si="816"/>
        <v/>
      </c>
      <c r="CW458" s="1281" t="str">
        <f t="shared" si="817"/>
        <v/>
      </c>
      <c r="CX458" s="1281" t="str">
        <f t="shared" si="818"/>
        <v/>
      </c>
      <c r="CY458" s="1281" t="str">
        <f t="shared" si="819"/>
        <v/>
      </c>
      <c r="CZ458" s="1281" t="str">
        <f t="shared" si="820"/>
        <v/>
      </c>
      <c r="DA458" s="1281" t="str">
        <f t="shared" si="821"/>
        <v/>
      </c>
      <c r="DB458" s="1281" t="str">
        <f t="shared" si="822"/>
        <v/>
      </c>
      <c r="DC458" s="623" t="str">
        <f t="shared" si="823"/>
        <v/>
      </c>
      <c r="DD458" s="623" t="str">
        <f t="shared" si="824"/>
        <v/>
      </c>
      <c r="DE458" s="623" t="str">
        <f t="shared" si="825"/>
        <v/>
      </c>
      <c r="DF458" s="623" t="str">
        <f t="shared" si="826"/>
        <v/>
      </c>
      <c r="DG458" s="623" t="str">
        <f t="shared" si="827"/>
        <v/>
      </c>
      <c r="DH458" s="623" t="str">
        <f t="shared" si="828"/>
        <v/>
      </c>
      <c r="DI458" s="623" t="str">
        <f t="shared" si="829"/>
        <v/>
      </c>
      <c r="DJ458" s="623" t="str">
        <f t="shared" si="830"/>
        <v/>
      </c>
      <c r="DK458" s="623" t="str">
        <f t="shared" si="831"/>
        <v/>
      </c>
      <c r="DL458" s="623" t="str">
        <f t="shared" si="832"/>
        <v/>
      </c>
      <c r="DM458" s="623" t="str">
        <f t="shared" si="833"/>
        <v/>
      </c>
      <c r="DN458" s="623" t="str">
        <f t="shared" si="834"/>
        <v/>
      </c>
      <c r="DO458" s="1281" t="str">
        <f t="shared" si="835"/>
        <v/>
      </c>
      <c r="DP458" s="1281" t="str">
        <f t="shared" si="836"/>
        <v/>
      </c>
      <c r="DQ458" s="1281" t="str">
        <f t="shared" si="837"/>
        <v/>
      </c>
      <c r="DR458" s="1281" t="str">
        <f t="shared" si="838"/>
        <v/>
      </c>
      <c r="DS458" s="1281" t="str">
        <f t="shared" si="839"/>
        <v/>
      </c>
      <c r="DT458" s="1281" t="str">
        <f t="shared" si="840"/>
        <v/>
      </c>
      <c r="DU458" s="1281" t="str">
        <f t="shared" si="841"/>
        <v/>
      </c>
      <c r="DV458" s="1281" t="str">
        <f t="shared" si="842"/>
        <v/>
      </c>
      <c r="DW458" s="1281" t="str">
        <f t="shared" si="843"/>
        <v/>
      </c>
      <c r="DX458" s="1281" t="str">
        <f t="shared" si="844"/>
        <v/>
      </c>
      <c r="DY458" s="1281" t="str">
        <f t="shared" si="845"/>
        <v/>
      </c>
      <c r="DZ458" s="1281" t="str">
        <f t="shared" si="846"/>
        <v/>
      </c>
      <c r="EA458" s="623" t="str">
        <f t="shared" si="847"/>
        <v/>
      </c>
      <c r="EB458" s="623" t="str">
        <f t="shared" si="848"/>
        <v/>
      </c>
      <c r="EC458" s="623" t="str">
        <f t="shared" si="849"/>
        <v/>
      </c>
      <c r="ED458" s="623" t="str">
        <f t="shared" si="850"/>
        <v/>
      </c>
      <c r="EE458" s="623" t="str">
        <f t="shared" si="851"/>
        <v/>
      </c>
      <c r="EF458" s="623" t="str">
        <f t="shared" si="852"/>
        <v/>
      </c>
      <c r="EG458" s="623" t="str">
        <f t="shared" si="853"/>
        <v/>
      </c>
      <c r="EH458" s="623" t="str">
        <f t="shared" si="854"/>
        <v/>
      </c>
      <c r="EI458" s="623" t="str">
        <f t="shared" si="855"/>
        <v/>
      </c>
      <c r="EJ458" s="623" t="str">
        <f t="shared" si="856"/>
        <v/>
      </c>
      <c r="EK458" s="623" t="str">
        <f t="shared" si="857"/>
        <v/>
      </c>
      <c r="EL458" s="623" t="str">
        <f t="shared" si="858"/>
        <v/>
      </c>
    </row>
    <row r="459" spans="1:142">
      <c r="A459" s="7" t="str">
        <f>IF('Rent Roll_RedIQ 1'!B452&gt;0,'Rent Roll_RedIQ 1'!B452,"")</f>
        <v/>
      </c>
      <c r="B459" s="7" t="str">
        <f>IF('Rent Roll_RedIQ 1'!C452&gt;0,'Rent Roll_RedIQ 1'!C452,"")</f>
        <v/>
      </c>
      <c r="C459" s="614">
        <f>IF('Rent Roll_RedIQ 1'!K452&gt;0,'Rent Roll_RedIQ 1'!K452,0)</f>
        <v>0</v>
      </c>
      <c r="D459" s="615" t="str">
        <f>IF('Rent Roll_RedIQ 1'!J452&gt;0,'Rent Roll_RedIQ 1'!J452,"")</f>
        <v/>
      </c>
      <c r="E459" s="624" t="str">
        <f t="shared" si="767"/>
        <v/>
      </c>
      <c r="F459" s="194"/>
      <c r="G459" s="194"/>
      <c r="H459" s="616" t="str">
        <f t="shared" si="749"/>
        <v/>
      </c>
      <c r="I459" s="1200">
        <f>IF('Rent Roll_RedIQ 1'!S452&gt;0,'Rent Roll_RedIQ 1'!S452,Purchase_Date-1)</f>
        <v>45991</v>
      </c>
      <c r="J459" s="617" t="str">
        <f t="shared" si="750"/>
        <v/>
      </c>
      <c r="K459" s="1205">
        <f t="shared" si="751"/>
        <v>46356</v>
      </c>
      <c r="L459" s="618" t="str">
        <f t="shared" si="750"/>
        <v/>
      </c>
      <c r="M459" s="1208">
        <f t="shared" si="752"/>
        <v>46721</v>
      </c>
      <c r="N459" s="614" t="str">
        <f t="shared" si="768"/>
        <v/>
      </c>
      <c r="O459" s="614" t="str">
        <f t="shared" si="769"/>
        <v/>
      </c>
      <c r="P459" s="614" t="str">
        <f t="shared" si="770"/>
        <v/>
      </c>
      <c r="Q459" s="614" t="str">
        <f t="shared" si="771"/>
        <v/>
      </c>
      <c r="R459" s="614" t="str">
        <f t="shared" si="772"/>
        <v/>
      </c>
      <c r="S459" s="614" t="str">
        <f t="shared" si="773"/>
        <v/>
      </c>
      <c r="T459" s="614" t="str">
        <f t="shared" si="774"/>
        <v/>
      </c>
      <c r="U459" s="619"/>
      <c r="V459" s="614"/>
      <c r="W459" s="620" t="str">
        <f t="shared" si="766"/>
        <v/>
      </c>
      <c r="X459" s="620" t="str">
        <f t="shared" si="765"/>
        <v/>
      </c>
      <c r="Y459" s="620" t="str">
        <f t="shared" si="765"/>
        <v/>
      </c>
      <c r="Z459" s="620" t="str">
        <f t="shared" si="765"/>
        <v/>
      </c>
      <c r="AA459" s="620" t="str">
        <f t="shared" si="765"/>
        <v/>
      </c>
      <c r="AB459" s="620" t="str">
        <f t="shared" si="765"/>
        <v/>
      </c>
      <c r="AC459" s="620" t="str">
        <f t="shared" si="765"/>
        <v/>
      </c>
      <c r="AD459" s="620" t="str">
        <f t="shared" si="765"/>
        <v/>
      </c>
      <c r="AE459" s="620" t="str">
        <f t="shared" ref="X459:AH485" si="864">IF($I459&gt;=AE$11,$C459,$H459)</f>
        <v/>
      </c>
      <c r="AF459" s="620" t="str">
        <f t="shared" si="864"/>
        <v/>
      </c>
      <c r="AG459" s="620" t="str">
        <f t="shared" si="864"/>
        <v/>
      </c>
      <c r="AH459" s="620" t="str">
        <f t="shared" si="864"/>
        <v/>
      </c>
      <c r="AI459" s="621" t="str">
        <f t="shared" si="764"/>
        <v/>
      </c>
      <c r="AJ459" s="621" t="str">
        <f t="shared" si="862"/>
        <v/>
      </c>
      <c r="AK459" s="621" t="str">
        <f t="shared" si="862"/>
        <v/>
      </c>
      <c r="AL459" s="621" t="str">
        <f t="shared" si="862"/>
        <v/>
      </c>
      <c r="AM459" s="621" t="str">
        <f t="shared" si="862"/>
        <v/>
      </c>
      <c r="AN459" s="621" t="str">
        <f t="shared" si="862"/>
        <v/>
      </c>
      <c r="AO459" s="621" t="str">
        <f t="shared" si="862"/>
        <v/>
      </c>
      <c r="AP459" s="621" t="str">
        <f t="shared" si="862"/>
        <v/>
      </c>
      <c r="AQ459" s="621" t="str">
        <f t="shared" si="862"/>
        <v/>
      </c>
      <c r="AR459" s="621" t="str">
        <f t="shared" si="862"/>
        <v/>
      </c>
      <c r="AS459" s="621" t="str">
        <f t="shared" si="862"/>
        <v/>
      </c>
      <c r="AT459" s="621" t="str">
        <f t="shared" si="862"/>
        <v/>
      </c>
      <c r="AU459" s="622" t="str">
        <f t="shared" si="757"/>
        <v/>
      </c>
      <c r="AV459" s="622" t="str">
        <f t="shared" si="861"/>
        <v/>
      </c>
      <c r="AW459" s="622" t="str">
        <f t="shared" si="861"/>
        <v/>
      </c>
      <c r="AX459" s="622" t="str">
        <f t="shared" si="861"/>
        <v/>
      </c>
      <c r="AY459" s="622" t="str">
        <f t="shared" si="861"/>
        <v/>
      </c>
      <c r="AZ459" s="622" t="str">
        <f t="shared" si="861"/>
        <v/>
      </c>
      <c r="BA459" s="622" t="str">
        <f t="shared" si="861"/>
        <v/>
      </c>
      <c r="BB459" s="622" t="str">
        <f t="shared" si="861"/>
        <v/>
      </c>
      <c r="BC459" s="622" t="str">
        <f t="shared" si="861"/>
        <v/>
      </c>
      <c r="BD459" s="622" t="str">
        <f t="shared" si="861"/>
        <v/>
      </c>
      <c r="BE459" s="622" t="str">
        <f t="shared" si="861"/>
        <v/>
      </c>
      <c r="BF459" s="622" t="str">
        <f t="shared" si="861"/>
        <v/>
      </c>
      <c r="BG459" s="623" t="str">
        <f t="shared" si="775"/>
        <v/>
      </c>
      <c r="BH459" s="623" t="str">
        <f t="shared" si="776"/>
        <v/>
      </c>
      <c r="BI459" s="623" t="str">
        <f t="shared" si="777"/>
        <v/>
      </c>
      <c r="BJ459" s="623" t="str">
        <f t="shared" si="778"/>
        <v/>
      </c>
      <c r="BK459" s="623" t="str">
        <f t="shared" si="779"/>
        <v/>
      </c>
      <c r="BL459" s="623" t="str">
        <f t="shared" si="780"/>
        <v/>
      </c>
      <c r="BM459" s="623" t="str">
        <f t="shared" si="781"/>
        <v/>
      </c>
      <c r="BN459" s="623" t="str">
        <f t="shared" si="782"/>
        <v/>
      </c>
      <c r="BO459" s="623" t="str">
        <f t="shared" si="783"/>
        <v/>
      </c>
      <c r="BP459" s="623" t="str">
        <f t="shared" si="784"/>
        <v/>
      </c>
      <c r="BQ459" s="623" t="str">
        <f t="shared" si="785"/>
        <v/>
      </c>
      <c r="BR459" s="623" t="str">
        <f t="shared" si="786"/>
        <v/>
      </c>
      <c r="BS459" s="1281" t="str">
        <f t="shared" si="787"/>
        <v/>
      </c>
      <c r="BT459" s="1281" t="str">
        <f t="shared" si="788"/>
        <v/>
      </c>
      <c r="BU459" s="1281" t="str">
        <f t="shared" si="789"/>
        <v/>
      </c>
      <c r="BV459" s="1281" t="str">
        <f t="shared" si="790"/>
        <v/>
      </c>
      <c r="BW459" s="1281" t="str">
        <f t="shared" si="791"/>
        <v/>
      </c>
      <c r="BX459" s="1281" t="str">
        <f t="shared" si="792"/>
        <v/>
      </c>
      <c r="BY459" s="1281" t="str">
        <f t="shared" si="793"/>
        <v/>
      </c>
      <c r="BZ459" s="1281" t="str">
        <f t="shared" si="794"/>
        <v/>
      </c>
      <c r="CA459" s="1281" t="str">
        <f t="shared" si="795"/>
        <v/>
      </c>
      <c r="CB459" s="1281" t="str">
        <f t="shared" si="796"/>
        <v/>
      </c>
      <c r="CC459" s="1281" t="str">
        <f t="shared" si="797"/>
        <v/>
      </c>
      <c r="CD459" s="1281" t="str">
        <f t="shared" si="798"/>
        <v/>
      </c>
      <c r="CE459" s="623" t="str">
        <f t="shared" si="799"/>
        <v/>
      </c>
      <c r="CF459" s="623" t="str">
        <f t="shared" si="800"/>
        <v/>
      </c>
      <c r="CG459" s="623" t="str">
        <f t="shared" si="801"/>
        <v/>
      </c>
      <c r="CH459" s="623" t="str">
        <f t="shared" si="802"/>
        <v/>
      </c>
      <c r="CI459" s="623" t="str">
        <f t="shared" si="803"/>
        <v/>
      </c>
      <c r="CJ459" s="623" t="str">
        <f t="shared" si="804"/>
        <v/>
      </c>
      <c r="CK459" s="623" t="str">
        <f t="shared" si="805"/>
        <v/>
      </c>
      <c r="CL459" s="623" t="str">
        <f t="shared" si="806"/>
        <v/>
      </c>
      <c r="CM459" s="623" t="str">
        <f t="shared" si="807"/>
        <v/>
      </c>
      <c r="CN459" s="623" t="str">
        <f t="shared" si="808"/>
        <v/>
      </c>
      <c r="CO459" s="623" t="str">
        <f t="shared" si="809"/>
        <v/>
      </c>
      <c r="CP459" s="623" t="str">
        <f t="shared" si="810"/>
        <v/>
      </c>
      <c r="CQ459" s="1281" t="str">
        <f t="shared" si="811"/>
        <v/>
      </c>
      <c r="CR459" s="1281" t="str">
        <f t="shared" si="812"/>
        <v/>
      </c>
      <c r="CS459" s="1281" t="str">
        <f t="shared" si="813"/>
        <v/>
      </c>
      <c r="CT459" s="1281" t="str">
        <f t="shared" si="814"/>
        <v/>
      </c>
      <c r="CU459" s="1281" t="str">
        <f t="shared" si="815"/>
        <v/>
      </c>
      <c r="CV459" s="1281" t="str">
        <f t="shared" si="816"/>
        <v/>
      </c>
      <c r="CW459" s="1281" t="str">
        <f t="shared" si="817"/>
        <v/>
      </c>
      <c r="CX459" s="1281" t="str">
        <f t="shared" si="818"/>
        <v/>
      </c>
      <c r="CY459" s="1281" t="str">
        <f t="shared" si="819"/>
        <v/>
      </c>
      <c r="CZ459" s="1281" t="str">
        <f t="shared" si="820"/>
        <v/>
      </c>
      <c r="DA459" s="1281" t="str">
        <f t="shared" si="821"/>
        <v/>
      </c>
      <c r="DB459" s="1281" t="str">
        <f t="shared" si="822"/>
        <v/>
      </c>
      <c r="DC459" s="623" t="str">
        <f t="shared" si="823"/>
        <v/>
      </c>
      <c r="DD459" s="623" t="str">
        <f t="shared" si="824"/>
        <v/>
      </c>
      <c r="DE459" s="623" t="str">
        <f t="shared" si="825"/>
        <v/>
      </c>
      <c r="DF459" s="623" t="str">
        <f t="shared" si="826"/>
        <v/>
      </c>
      <c r="DG459" s="623" t="str">
        <f t="shared" si="827"/>
        <v/>
      </c>
      <c r="DH459" s="623" t="str">
        <f t="shared" si="828"/>
        <v/>
      </c>
      <c r="DI459" s="623" t="str">
        <f t="shared" si="829"/>
        <v/>
      </c>
      <c r="DJ459" s="623" t="str">
        <f t="shared" si="830"/>
        <v/>
      </c>
      <c r="DK459" s="623" t="str">
        <f t="shared" si="831"/>
        <v/>
      </c>
      <c r="DL459" s="623" t="str">
        <f t="shared" si="832"/>
        <v/>
      </c>
      <c r="DM459" s="623" t="str">
        <f t="shared" si="833"/>
        <v/>
      </c>
      <c r="DN459" s="623" t="str">
        <f t="shared" si="834"/>
        <v/>
      </c>
      <c r="DO459" s="1281" t="str">
        <f t="shared" si="835"/>
        <v/>
      </c>
      <c r="DP459" s="1281" t="str">
        <f t="shared" si="836"/>
        <v/>
      </c>
      <c r="DQ459" s="1281" t="str">
        <f t="shared" si="837"/>
        <v/>
      </c>
      <c r="DR459" s="1281" t="str">
        <f t="shared" si="838"/>
        <v/>
      </c>
      <c r="DS459" s="1281" t="str">
        <f t="shared" si="839"/>
        <v/>
      </c>
      <c r="DT459" s="1281" t="str">
        <f t="shared" si="840"/>
        <v/>
      </c>
      <c r="DU459" s="1281" t="str">
        <f t="shared" si="841"/>
        <v/>
      </c>
      <c r="DV459" s="1281" t="str">
        <f t="shared" si="842"/>
        <v/>
      </c>
      <c r="DW459" s="1281" t="str">
        <f t="shared" si="843"/>
        <v/>
      </c>
      <c r="DX459" s="1281" t="str">
        <f t="shared" si="844"/>
        <v/>
      </c>
      <c r="DY459" s="1281" t="str">
        <f t="shared" si="845"/>
        <v/>
      </c>
      <c r="DZ459" s="1281" t="str">
        <f t="shared" si="846"/>
        <v/>
      </c>
      <c r="EA459" s="623" t="str">
        <f t="shared" si="847"/>
        <v/>
      </c>
      <c r="EB459" s="623" t="str">
        <f t="shared" si="848"/>
        <v/>
      </c>
      <c r="EC459" s="623" t="str">
        <f t="shared" si="849"/>
        <v/>
      </c>
      <c r="ED459" s="623" t="str">
        <f t="shared" si="850"/>
        <v/>
      </c>
      <c r="EE459" s="623" t="str">
        <f t="shared" si="851"/>
        <v/>
      </c>
      <c r="EF459" s="623" t="str">
        <f t="shared" si="852"/>
        <v/>
      </c>
      <c r="EG459" s="623" t="str">
        <f t="shared" si="853"/>
        <v/>
      </c>
      <c r="EH459" s="623" t="str">
        <f t="shared" si="854"/>
        <v/>
      </c>
      <c r="EI459" s="623" t="str">
        <f t="shared" si="855"/>
        <v/>
      </c>
      <c r="EJ459" s="623" t="str">
        <f t="shared" si="856"/>
        <v/>
      </c>
      <c r="EK459" s="623" t="str">
        <f t="shared" si="857"/>
        <v/>
      </c>
      <c r="EL459" s="623" t="str">
        <f t="shared" si="858"/>
        <v/>
      </c>
    </row>
    <row r="460" spans="1:142">
      <c r="A460" s="7" t="str">
        <f>IF('Rent Roll_RedIQ 1'!B453&gt;0,'Rent Roll_RedIQ 1'!B453,"")</f>
        <v/>
      </c>
      <c r="B460" s="7" t="str">
        <f>IF('Rent Roll_RedIQ 1'!C453&gt;0,'Rent Roll_RedIQ 1'!C453,"")</f>
        <v/>
      </c>
      <c r="C460" s="614">
        <f>IF('Rent Roll_RedIQ 1'!K453&gt;0,'Rent Roll_RedIQ 1'!K453,0)</f>
        <v>0</v>
      </c>
      <c r="D460" s="615" t="str">
        <f>IF('Rent Roll_RedIQ 1'!J453&gt;0,'Rent Roll_RedIQ 1'!J453,"")</f>
        <v/>
      </c>
      <c r="E460" s="624" t="str">
        <f t="shared" si="767"/>
        <v/>
      </c>
      <c r="F460" s="194"/>
      <c r="G460" s="194"/>
      <c r="H460" s="616" t="str">
        <f t="shared" si="749"/>
        <v/>
      </c>
      <c r="I460" s="1200">
        <f>IF('Rent Roll_RedIQ 1'!S453&gt;0,'Rent Roll_RedIQ 1'!S453,Purchase_Date-1)</f>
        <v>45991</v>
      </c>
      <c r="J460" s="617" t="str">
        <f t="shared" si="750"/>
        <v/>
      </c>
      <c r="K460" s="1205">
        <f t="shared" si="751"/>
        <v>46356</v>
      </c>
      <c r="L460" s="618" t="str">
        <f t="shared" si="750"/>
        <v/>
      </c>
      <c r="M460" s="1208">
        <f t="shared" si="752"/>
        <v>46721</v>
      </c>
      <c r="N460" s="614" t="str">
        <f t="shared" si="768"/>
        <v/>
      </c>
      <c r="O460" s="614" t="str">
        <f t="shared" si="769"/>
        <v/>
      </c>
      <c r="P460" s="614" t="str">
        <f t="shared" si="770"/>
        <v/>
      </c>
      <c r="Q460" s="614" t="str">
        <f t="shared" si="771"/>
        <v/>
      </c>
      <c r="R460" s="614" t="str">
        <f t="shared" si="772"/>
        <v/>
      </c>
      <c r="S460" s="614" t="str">
        <f t="shared" si="773"/>
        <v/>
      </c>
      <c r="T460" s="614" t="str">
        <f t="shared" si="774"/>
        <v/>
      </c>
      <c r="U460" s="619"/>
      <c r="V460" s="614"/>
      <c r="W460" s="620" t="str">
        <f t="shared" si="766"/>
        <v/>
      </c>
      <c r="X460" s="620" t="str">
        <f t="shared" si="864"/>
        <v/>
      </c>
      <c r="Y460" s="620" t="str">
        <f t="shared" si="864"/>
        <v/>
      </c>
      <c r="Z460" s="620" t="str">
        <f t="shared" si="864"/>
        <v/>
      </c>
      <c r="AA460" s="620" t="str">
        <f t="shared" si="864"/>
        <v/>
      </c>
      <c r="AB460" s="620" t="str">
        <f t="shared" si="864"/>
        <v/>
      </c>
      <c r="AC460" s="620" t="str">
        <f t="shared" si="864"/>
        <v/>
      </c>
      <c r="AD460" s="620" t="str">
        <f t="shared" si="864"/>
        <v/>
      </c>
      <c r="AE460" s="620" t="str">
        <f t="shared" si="864"/>
        <v/>
      </c>
      <c r="AF460" s="620" t="str">
        <f t="shared" si="864"/>
        <v/>
      </c>
      <c r="AG460" s="620" t="str">
        <f t="shared" si="864"/>
        <v/>
      </c>
      <c r="AH460" s="620" t="str">
        <f t="shared" si="864"/>
        <v/>
      </c>
      <c r="AI460" s="621" t="str">
        <f t="shared" si="764"/>
        <v/>
      </c>
      <c r="AJ460" s="621" t="str">
        <f t="shared" si="862"/>
        <v/>
      </c>
      <c r="AK460" s="621" t="str">
        <f t="shared" si="862"/>
        <v/>
      </c>
      <c r="AL460" s="621" t="str">
        <f t="shared" si="862"/>
        <v/>
      </c>
      <c r="AM460" s="621" t="str">
        <f t="shared" si="862"/>
        <v/>
      </c>
      <c r="AN460" s="621" t="str">
        <f t="shared" si="862"/>
        <v/>
      </c>
      <c r="AO460" s="621" t="str">
        <f t="shared" si="862"/>
        <v/>
      </c>
      <c r="AP460" s="621" t="str">
        <f t="shared" si="862"/>
        <v/>
      </c>
      <c r="AQ460" s="621" t="str">
        <f t="shared" si="862"/>
        <v/>
      </c>
      <c r="AR460" s="621" t="str">
        <f t="shared" si="862"/>
        <v/>
      </c>
      <c r="AS460" s="621" t="str">
        <f t="shared" si="862"/>
        <v/>
      </c>
      <c r="AT460" s="621" t="str">
        <f t="shared" si="862"/>
        <v/>
      </c>
      <c r="AU460" s="622" t="str">
        <f t="shared" si="757"/>
        <v/>
      </c>
      <c r="AV460" s="622" t="str">
        <f t="shared" si="861"/>
        <v/>
      </c>
      <c r="AW460" s="622" t="str">
        <f t="shared" si="861"/>
        <v/>
      </c>
      <c r="AX460" s="622" t="str">
        <f t="shared" si="861"/>
        <v/>
      </c>
      <c r="AY460" s="622" t="str">
        <f t="shared" si="861"/>
        <v/>
      </c>
      <c r="AZ460" s="622" t="str">
        <f t="shared" si="861"/>
        <v/>
      </c>
      <c r="BA460" s="622" t="str">
        <f t="shared" si="861"/>
        <v/>
      </c>
      <c r="BB460" s="622" t="str">
        <f t="shared" si="861"/>
        <v/>
      </c>
      <c r="BC460" s="622" t="str">
        <f t="shared" si="861"/>
        <v/>
      </c>
      <c r="BD460" s="622" t="str">
        <f t="shared" si="861"/>
        <v/>
      </c>
      <c r="BE460" s="622" t="str">
        <f t="shared" si="861"/>
        <v/>
      </c>
      <c r="BF460" s="622" t="str">
        <f t="shared" si="861"/>
        <v/>
      </c>
      <c r="BG460" s="623" t="str">
        <f t="shared" si="775"/>
        <v/>
      </c>
      <c r="BH460" s="623" t="str">
        <f t="shared" si="776"/>
        <v/>
      </c>
      <c r="BI460" s="623" t="str">
        <f t="shared" si="777"/>
        <v/>
      </c>
      <c r="BJ460" s="623" t="str">
        <f t="shared" si="778"/>
        <v/>
      </c>
      <c r="BK460" s="623" t="str">
        <f t="shared" si="779"/>
        <v/>
      </c>
      <c r="BL460" s="623" t="str">
        <f t="shared" si="780"/>
        <v/>
      </c>
      <c r="BM460" s="623" t="str">
        <f t="shared" si="781"/>
        <v/>
      </c>
      <c r="BN460" s="623" t="str">
        <f t="shared" si="782"/>
        <v/>
      </c>
      <c r="BO460" s="623" t="str">
        <f t="shared" si="783"/>
        <v/>
      </c>
      <c r="BP460" s="623" t="str">
        <f t="shared" si="784"/>
        <v/>
      </c>
      <c r="BQ460" s="623" t="str">
        <f t="shared" si="785"/>
        <v/>
      </c>
      <c r="BR460" s="623" t="str">
        <f t="shared" si="786"/>
        <v/>
      </c>
      <c r="BS460" s="1281" t="str">
        <f t="shared" si="787"/>
        <v/>
      </c>
      <c r="BT460" s="1281" t="str">
        <f t="shared" si="788"/>
        <v/>
      </c>
      <c r="BU460" s="1281" t="str">
        <f t="shared" si="789"/>
        <v/>
      </c>
      <c r="BV460" s="1281" t="str">
        <f t="shared" si="790"/>
        <v/>
      </c>
      <c r="BW460" s="1281" t="str">
        <f t="shared" si="791"/>
        <v/>
      </c>
      <c r="BX460" s="1281" t="str">
        <f t="shared" si="792"/>
        <v/>
      </c>
      <c r="BY460" s="1281" t="str">
        <f t="shared" si="793"/>
        <v/>
      </c>
      <c r="BZ460" s="1281" t="str">
        <f t="shared" si="794"/>
        <v/>
      </c>
      <c r="CA460" s="1281" t="str">
        <f t="shared" si="795"/>
        <v/>
      </c>
      <c r="CB460" s="1281" t="str">
        <f t="shared" si="796"/>
        <v/>
      </c>
      <c r="CC460" s="1281" t="str">
        <f t="shared" si="797"/>
        <v/>
      </c>
      <c r="CD460" s="1281" t="str">
        <f t="shared" si="798"/>
        <v/>
      </c>
      <c r="CE460" s="623" t="str">
        <f t="shared" si="799"/>
        <v/>
      </c>
      <c r="CF460" s="623" t="str">
        <f t="shared" si="800"/>
        <v/>
      </c>
      <c r="CG460" s="623" t="str">
        <f t="shared" si="801"/>
        <v/>
      </c>
      <c r="CH460" s="623" t="str">
        <f t="shared" si="802"/>
        <v/>
      </c>
      <c r="CI460" s="623" t="str">
        <f t="shared" si="803"/>
        <v/>
      </c>
      <c r="CJ460" s="623" t="str">
        <f t="shared" si="804"/>
        <v/>
      </c>
      <c r="CK460" s="623" t="str">
        <f t="shared" si="805"/>
        <v/>
      </c>
      <c r="CL460" s="623" t="str">
        <f t="shared" si="806"/>
        <v/>
      </c>
      <c r="CM460" s="623" t="str">
        <f t="shared" si="807"/>
        <v/>
      </c>
      <c r="CN460" s="623" t="str">
        <f t="shared" si="808"/>
        <v/>
      </c>
      <c r="CO460" s="623" t="str">
        <f t="shared" si="809"/>
        <v/>
      </c>
      <c r="CP460" s="623" t="str">
        <f t="shared" si="810"/>
        <v/>
      </c>
      <c r="CQ460" s="1281" t="str">
        <f t="shared" si="811"/>
        <v/>
      </c>
      <c r="CR460" s="1281" t="str">
        <f t="shared" si="812"/>
        <v/>
      </c>
      <c r="CS460" s="1281" t="str">
        <f t="shared" si="813"/>
        <v/>
      </c>
      <c r="CT460" s="1281" t="str">
        <f t="shared" si="814"/>
        <v/>
      </c>
      <c r="CU460" s="1281" t="str">
        <f t="shared" si="815"/>
        <v/>
      </c>
      <c r="CV460" s="1281" t="str">
        <f t="shared" si="816"/>
        <v/>
      </c>
      <c r="CW460" s="1281" t="str">
        <f t="shared" si="817"/>
        <v/>
      </c>
      <c r="CX460" s="1281" t="str">
        <f t="shared" si="818"/>
        <v/>
      </c>
      <c r="CY460" s="1281" t="str">
        <f t="shared" si="819"/>
        <v/>
      </c>
      <c r="CZ460" s="1281" t="str">
        <f t="shared" si="820"/>
        <v/>
      </c>
      <c r="DA460" s="1281" t="str">
        <f t="shared" si="821"/>
        <v/>
      </c>
      <c r="DB460" s="1281" t="str">
        <f t="shared" si="822"/>
        <v/>
      </c>
      <c r="DC460" s="623" t="str">
        <f t="shared" si="823"/>
        <v/>
      </c>
      <c r="DD460" s="623" t="str">
        <f t="shared" si="824"/>
        <v/>
      </c>
      <c r="DE460" s="623" t="str">
        <f t="shared" si="825"/>
        <v/>
      </c>
      <c r="DF460" s="623" t="str">
        <f t="shared" si="826"/>
        <v/>
      </c>
      <c r="DG460" s="623" t="str">
        <f t="shared" si="827"/>
        <v/>
      </c>
      <c r="DH460" s="623" t="str">
        <f t="shared" si="828"/>
        <v/>
      </c>
      <c r="DI460" s="623" t="str">
        <f t="shared" si="829"/>
        <v/>
      </c>
      <c r="DJ460" s="623" t="str">
        <f t="shared" si="830"/>
        <v/>
      </c>
      <c r="DK460" s="623" t="str">
        <f t="shared" si="831"/>
        <v/>
      </c>
      <c r="DL460" s="623" t="str">
        <f t="shared" si="832"/>
        <v/>
      </c>
      <c r="DM460" s="623" t="str">
        <f t="shared" si="833"/>
        <v/>
      </c>
      <c r="DN460" s="623" t="str">
        <f t="shared" si="834"/>
        <v/>
      </c>
      <c r="DO460" s="1281" t="str">
        <f t="shared" si="835"/>
        <v/>
      </c>
      <c r="DP460" s="1281" t="str">
        <f t="shared" si="836"/>
        <v/>
      </c>
      <c r="DQ460" s="1281" t="str">
        <f t="shared" si="837"/>
        <v/>
      </c>
      <c r="DR460" s="1281" t="str">
        <f t="shared" si="838"/>
        <v/>
      </c>
      <c r="DS460" s="1281" t="str">
        <f t="shared" si="839"/>
        <v/>
      </c>
      <c r="DT460" s="1281" t="str">
        <f t="shared" si="840"/>
        <v/>
      </c>
      <c r="DU460" s="1281" t="str">
        <f t="shared" si="841"/>
        <v/>
      </c>
      <c r="DV460" s="1281" t="str">
        <f t="shared" si="842"/>
        <v/>
      </c>
      <c r="DW460" s="1281" t="str">
        <f t="shared" si="843"/>
        <v/>
      </c>
      <c r="DX460" s="1281" t="str">
        <f t="shared" si="844"/>
        <v/>
      </c>
      <c r="DY460" s="1281" t="str">
        <f t="shared" si="845"/>
        <v/>
      </c>
      <c r="DZ460" s="1281" t="str">
        <f t="shared" si="846"/>
        <v/>
      </c>
      <c r="EA460" s="623" t="str">
        <f t="shared" si="847"/>
        <v/>
      </c>
      <c r="EB460" s="623" t="str">
        <f t="shared" si="848"/>
        <v/>
      </c>
      <c r="EC460" s="623" t="str">
        <f t="shared" si="849"/>
        <v/>
      </c>
      <c r="ED460" s="623" t="str">
        <f t="shared" si="850"/>
        <v/>
      </c>
      <c r="EE460" s="623" t="str">
        <f t="shared" si="851"/>
        <v/>
      </c>
      <c r="EF460" s="623" t="str">
        <f t="shared" si="852"/>
        <v/>
      </c>
      <c r="EG460" s="623" t="str">
        <f t="shared" si="853"/>
        <v/>
      </c>
      <c r="EH460" s="623" t="str">
        <f t="shared" si="854"/>
        <v/>
      </c>
      <c r="EI460" s="623" t="str">
        <f t="shared" si="855"/>
        <v/>
      </c>
      <c r="EJ460" s="623" t="str">
        <f t="shared" si="856"/>
        <v/>
      </c>
      <c r="EK460" s="623" t="str">
        <f t="shared" si="857"/>
        <v/>
      </c>
      <c r="EL460" s="623" t="str">
        <f t="shared" si="858"/>
        <v/>
      </c>
    </row>
    <row r="461" spans="1:142">
      <c r="A461" s="7" t="str">
        <f>IF('Rent Roll_RedIQ 1'!B454&gt;0,'Rent Roll_RedIQ 1'!B454,"")</f>
        <v/>
      </c>
      <c r="B461" s="7" t="str">
        <f>IF('Rent Roll_RedIQ 1'!C454&gt;0,'Rent Roll_RedIQ 1'!C454,"")</f>
        <v/>
      </c>
      <c r="C461" s="614">
        <f>IF('Rent Roll_RedIQ 1'!K454&gt;0,'Rent Roll_RedIQ 1'!K454,0)</f>
        <v>0</v>
      </c>
      <c r="D461" s="615" t="str">
        <f>IF('Rent Roll_RedIQ 1'!J454&gt;0,'Rent Roll_RedIQ 1'!J454,"")</f>
        <v/>
      </c>
      <c r="E461" s="624" t="str">
        <f t="shared" si="767"/>
        <v/>
      </c>
      <c r="F461" s="194"/>
      <c r="G461" s="194"/>
      <c r="H461" s="616" t="str">
        <f t="shared" ref="H461:H500" si="865">IFERROR(IF($C461&gt;0,C461*(1+H$10),D461*(1+H$10)),"")</f>
        <v/>
      </c>
      <c r="I461" s="1200">
        <f>IF('Rent Roll_RedIQ 1'!S454&gt;0,'Rent Roll_RedIQ 1'!S454,Purchase_Date-1)</f>
        <v>45991</v>
      </c>
      <c r="J461" s="617" t="str">
        <f t="shared" ref="J461:L500" si="866">IFERROR(H461*(1+J$10),"")</f>
        <v/>
      </c>
      <c r="K461" s="1205">
        <f t="shared" ref="K461:K500" si="867">IFERROR(EOMONTH(I461,12),"")</f>
        <v>46356</v>
      </c>
      <c r="L461" s="618" t="str">
        <f t="shared" si="866"/>
        <v/>
      </c>
      <c r="M461" s="1208">
        <f t="shared" ref="M461:M500" si="868">IFERROR(EOMONTH(K461,12),"")</f>
        <v>46721</v>
      </c>
      <c r="N461" s="614" t="str">
        <f t="shared" si="768"/>
        <v/>
      </c>
      <c r="O461" s="614" t="str">
        <f t="shared" si="769"/>
        <v/>
      </c>
      <c r="P461" s="614" t="str">
        <f t="shared" si="770"/>
        <v/>
      </c>
      <c r="Q461" s="614" t="str">
        <f t="shared" si="771"/>
        <v/>
      </c>
      <c r="R461" s="614" t="str">
        <f t="shared" si="772"/>
        <v/>
      </c>
      <c r="S461" s="614" t="str">
        <f t="shared" si="773"/>
        <v/>
      </c>
      <c r="T461" s="614" t="str">
        <f t="shared" si="774"/>
        <v/>
      </c>
      <c r="U461" s="619"/>
      <c r="V461" s="614"/>
      <c r="W461" s="620" t="str">
        <f t="shared" si="766"/>
        <v/>
      </c>
      <c r="X461" s="620" t="str">
        <f t="shared" si="864"/>
        <v/>
      </c>
      <c r="Y461" s="620" t="str">
        <f t="shared" si="864"/>
        <v/>
      </c>
      <c r="Z461" s="620" t="str">
        <f t="shared" si="864"/>
        <v/>
      </c>
      <c r="AA461" s="620" t="str">
        <f t="shared" si="864"/>
        <v/>
      </c>
      <c r="AB461" s="620" t="str">
        <f t="shared" si="864"/>
        <v/>
      </c>
      <c r="AC461" s="620" t="str">
        <f t="shared" si="864"/>
        <v/>
      </c>
      <c r="AD461" s="620" t="str">
        <f t="shared" si="864"/>
        <v/>
      </c>
      <c r="AE461" s="620" t="str">
        <f t="shared" si="864"/>
        <v/>
      </c>
      <c r="AF461" s="620" t="str">
        <f t="shared" si="864"/>
        <v/>
      </c>
      <c r="AG461" s="620" t="str">
        <f t="shared" si="864"/>
        <v/>
      </c>
      <c r="AH461" s="620" t="str">
        <f t="shared" si="864"/>
        <v/>
      </c>
      <c r="AI461" s="621" t="str">
        <f t="shared" si="764"/>
        <v/>
      </c>
      <c r="AJ461" s="621" t="str">
        <f t="shared" si="862"/>
        <v/>
      </c>
      <c r="AK461" s="621" t="str">
        <f t="shared" si="862"/>
        <v/>
      </c>
      <c r="AL461" s="621" t="str">
        <f t="shared" si="862"/>
        <v/>
      </c>
      <c r="AM461" s="621" t="str">
        <f t="shared" si="862"/>
        <v/>
      </c>
      <c r="AN461" s="621" t="str">
        <f t="shared" si="862"/>
        <v/>
      </c>
      <c r="AO461" s="621" t="str">
        <f t="shared" si="862"/>
        <v/>
      </c>
      <c r="AP461" s="621" t="str">
        <f t="shared" si="862"/>
        <v/>
      </c>
      <c r="AQ461" s="621" t="str">
        <f t="shared" si="862"/>
        <v/>
      </c>
      <c r="AR461" s="621" t="str">
        <f t="shared" si="862"/>
        <v/>
      </c>
      <c r="AS461" s="621" t="str">
        <f t="shared" si="862"/>
        <v/>
      </c>
      <c r="AT461" s="621" t="str">
        <f t="shared" si="862"/>
        <v/>
      </c>
      <c r="AU461" s="622" t="str">
        <f t="shared" si="757"/>
        <v/>
      </c>
      <c r="AV461" s="622" t="str">
        <f t="shared" si="861"/>
        <v/>
      </c>
      <c r="AW461" s="622" t="str">
        <f t="shared" si="861"/>
        <v/>
      </c>
      <c r="AX461" s="622" t="str">
        <f t="shared" si="861"/>
        <v/>
      </c>
      <c r="AY461" s="622" t="str">
        <f t="shared" si="861"/>
        <v/>
      </c>
      <c r="AZ461" s="622" t="str">
        <f t="shared" si="861"/>
        <v/>
      </c>
      <c r="BA461" s="622" t="str">
        <f t="shared" si="861"/>
        <v/>
      </c>
      <c r="BB461" s="622" t="str">
        <f t="shared" si="861"/>
        <v/>
      </c>
      <c r="BC461" s="622" t="str">
        <f t="shared" si="861"/>
        <v/>
      </c>
      <c r="BD461" s="622" t="str">
        <f t="shared" si="861"/>
        <v/>
      </c>
      <c r="BE461" s="622" t="str">
        <f t="shared" si="861"/>
        <v/>
      </c>
      <c r="BF461" s="622" t="str">
        <f t="shared" si="861"/>
        <v/>
      </c>
      <c r="BG461" s="623" t="str">
        <f t="shared" si="775"/>
        <v/>
      </c>
      <c r="BH461" s="623" t="str">
        <f t="shared" si="776"/>
        <v/>
      </c>
      <c r="BI461" s="623" t="str">
        <f t="shared" si="777"/>
        <v/>
      </c>
      <c r="BJ461" s="623" t="str">
        <f t="shared" si="778"/>
        <v/>
      </c>
      <c r="BK461" s="623" t="str">
        <f t="shared" si="779"/>
        <v/>
      </c>
      <c r="BL461" s="623" t="str">
        <f t="shared" si="780"/>
        <v/>
      </c>
      <c r="BM461" s="623" t="str">
        <f t="shared" si="781"/>
        <v/>
      </c>
      <c r="BN461" s="623" t="str">
        <f t="shared" si="782"/>
        <v/>
      </c>
      <c r="BO461" s="623" t="str">
        <f t="shared" si="783"/>
        <v/>
      </c>
      <c r="BP461" s="623" t="str">
        <f t="shared" si="784"/>
        <v/>
      </c>
      <c r="BQ461" s="623" t="str">
        <f t="shared" si="785"/>
        <v/>
      </c>
      <c r="BR461" s="623" t="str">
        <f t="shared" si="786"/>
        <v/>
      </c>
      <c r="BS461" s="1281" t="str">
        <f t="shared" si="787"/>
        <v/>
      </c>
      <c r="BT461" s="1281" t="str">
        <f t="shared" si="788"/>
        <v/>
      </c>
      <c r="BU461" s="1281" t="str">
        <f t="shared" si="789"/>
        <v/>
      </c>
      <c r="BV461" s="1281" t="str">
        <f t="shared" si="790"/>
        <v/>
      </c>
      <c r="BW461" s="1281" t="str">
        <f t="shared" si="791"/>
        <v/>
      </c>
      <c r="BX461" s="1281" t="str">
        <f t="shared" si="792"/>
        <v/>
      </c>
      <c r="BY461" s="1281" t="str">
        <f t="shared" si="793"/>
        <v/>
      </c>
      <c r="BZ461" s="1281" t="str">
        <f t="shared" si="794"/>
        <v/>
      </c>
      <c r="CA461" s="1281" t="str">
        <f t="shared" si="795"/>
        <v/>
      </c>
      <c r="CB461" s="1281" t="str">
        <f t="shared" si="796"/>
        <v/>
      </c>
      <c r="CC461" s="1281" t="str">
        <f t="shared" si="797"/>
        <v/>
      </c>
      <c r="CD461" s="1281" t="str">
        <f t="shared" si="798"/>
        <v/>
      </c>
      <c r="CE461" s="623" t="str">
        <f t="shared" si="799"/>
        <v/>
      </c>
      <c r="CF461" s="623" t="str">
        <f t="shared" si="800"/>
        <v/>
      </c>
      <c r="CG461" s="623" t="str">
        <f t="shared" si="801"/>
        <v/>
      </c>
      <c r="CH461" s="623" t="str">
        <f t="shared" si="802"/>
        <v/>
      </c>
      <c r="CI461" s="623" t="str">
        <f t="shared" si="803"/>
        <v/>
      </c>
      <c r="CJ461" s="623" t="str">
        <f t="shared" si="804"/>
        <v/>
      </c>
      <c r="CK461" s="623" t="str">
        <f t="shared" si="805"/>
        <v/>
      </c>
      <c r="CL461" s="623" t="str">
        <f t="shared" si="806"/>
        <v/>
      </c>
      <c r="CM461" s="623" t="str">
        <f t="shared" si="807"/>
        <v/>
      </c>
      <c r="CN461" s="623" t="str">
        <f t="shared" si="808"/>
        <v/>
      </c>
      <c r="CO461" s="623" t="str">
        <f t="shared" si="809"/>
        <v/>
      </c>
      <c r="CP461" s="623" t="str">
        <f t="shared" si="810"/>
        <v/>
      </c>
      <c r="CQ461" s="1281" t="str">
        <f t="shared" si="811"/>
        <v/>
      </c>
      <c r="CR461" s="1281" t="str">
        <f t="shared" si="812"/>
        <v/>
      </c>
      <c r="CS461" s="1281" t="str">
        <f t="shared" si="813"/>
        <v/>
      </c>
      <c r="CT461" s="1281" t="str">
        <f t="shared" si="814"/>
        <v/>
      </c>
      <c r="CU461" s="1281" t="str">
        <f t="shared" si="815"/>
        <v/>
      </c>
      <c r="CV461" s="1281" t="str">
        <f t="shared" si="816"/>
        <v/>
      </c>
      <c r="CW461" s="1281" t="str">
        <f t="shared" si="817"/>
        <v/>
      </c>
      <c r="CX461" s="1281" t="str">
        <f t="shared" si="818"/>
        <v/>
      </c>
      <c r="CY461" s="1281" t="str">
        <f t="shared" si="819"/>
        <v/>
      </c>
      <c r="CZ461" s="1281" t="str">
        <f t="shared" si="820"/>
        <v/>
      </c>
      <c r="DA461" s="1281" t="str">
        <f t="shared" si="821"/>
        <v/>
      </c>
      <c r="DB461" s="1281" t="str">
        <f t="shared" si="822"/>
        <v/>
      </c>
      <c r="DC461" s="623" t="str">
        <f t="shared" si="823"/>
        <v/>
      </c>
      <c r="DD461" s="623" t="str">
        <f t="shared" si="824"/>
        <v/>
      </c>
      <c r="DE461" s="623" t="str">
        <f t="shared" si="825"/>
        <v/>
      </c>
      <c r="DF461" s="623" t="str">
        <f t="shared" si="826"/>
        <v/>
      </c>
      <c r="DG461" s="623" t="str">
        <f t="shared" si="827"/>
        <v/>
      </c>
      <c r="DH461" s="623" t="str">
        <f t="shared" si="828"/>
        <v/>
      </c>
      <c r="DI461" s="623" t="str">
        <f t="shared" si="829"/>
        <v/>
      </c>
      <c r="DJ461" s="623" t="str">
        <f t="shared" si="830"/>
        <v/>
      </c>
      <c r="DK461" s="623" t="str">
        <f t="shared" si="831"/>
        <v/>
      </c>
      <c r="DL461" s="623" t="str">
        <f t="shared" si="832"/>
        <v/>
      </c>
      <c r="DM461" s="623" t="str">
        <f t="shared" si="833"/>
        <v/>
      </c>
      <c r="DN461" s="623" t="str">
        <f t="shared" si="834"/>
        <v/>
      </c>
      <c r="DO461" s="1281" t="str">
        <f t="shared" si="835"/>
        <v/>
      </c>
      <c r="DP461" s="1281" t="str">
        <f t="shared" si="836"/>
        <v/>
      </c>
      <c r="DQ461" s="1281" t="str">
        <f t="shared" si="837"/>
        <v/>
      </c>
      <c r="DR461" s="1281" t="str">
        <f t="shared" si="838"/>
        <v/>
      </c>
      <c r="DS461" s="1281" t="str">
        <f t="shared" si="839"/>
        <v/>
      </c>
      <c r="DT461" s="1281" t="str">
        <f t="shared" si="840"/>
        <v/>
      </c>
      <c r="DU461" s="1281" t="str">
        <f t="shared" si="841"/>
        <v/>
      </c>
      <c r="DV461" s="1281" t="str">
        <f t="shared" si="842"/>
        <v/>
      </c>
      <c r="DW461" s="1281" t="str">
        <f t="shared" si="843"/>
        <v/>
      </c>
      <c r="DX461" s="1281" t="str">
        <f t="shared" si="844"/>
        <v/>
      </c>
      <c r="DY461" s="1281" t="str">
        <f t="shared" si="845"/>
        <v/>
      </c>
      <c r="DZ461" s="1281" t="str">
        <f t="shared" si="846"/>
        <v/>
      </c>
      <c r="EA461" s="623" t="str">
        <f t="shared" si="847"/>
        <v/>
      </c>
      <c r="EB461" s="623" t="str">
        <f t="shared" si="848"/>
        <v/>
      </c>
      <c r="EC461" s="623" t="str">
        <f t="shared" si="849"/>
        <v/>
      </c>
      <c r="ED461" s="623" t="str">
        <f t="shared" si="850"/>
        <v/>
      </c>
      <c r="EE461" s="623" t="str">
        <f t="shared" si="851"/>
        <v/>
      </c>
      <c r="EF461" s="623" t="str">
        <f t="shared" si="852"/>
        <v/>
      </c>
      <c r="EG461" s="623" t="str">
        <f t="shared" si="853"/>
        <v/>
      </c>
      <c r="EH461" s="623" t="str">
        <f t="shared" si="854"/>
        <v/>
      </c>
      <c r="EI461" s="623" t="str">
        <f t="shared" si="855"/>
        <v/>
      </c>
      <c r="EJ461" s="623" t="str">
        <f t="shared" si="856"/>
        <v/>
      </c>
      <c r="EK461" s="623" t="str">
        <f t="shared" si="857"/>
        <v/>
      </c>
      <c r="EL461" s="623" t="str">
        <f t="shared" si="858"/>
        <v/>
      </c>
    </row>
    <row r="462" spans="1:142">
      <c r="A462" s="7" t="str">
        <f>IF('Rent Roll_RedIQ 1'!B455&gt;0,'Rent Roll_RedIQ 1'!B455,"")</f>
        <v/>
      </c>
      <c r="B462" s="7" t="str">
        <f>IF('Rent Roll_RedIQ 1'!C455&gt;0,'Rent Roll_RedIQ 1'!C455,"")</f>
        <v/>
      </c>
      <c r="C462" s="614">
        <f>IF('Rent Roll_RedIQ 1'!K455&gt;0,'Rent Roll_RedIQ 1'!K455,0)</f>
        <v>0</v>
      </c>
      <c r="D462" s="615" t="str">
        <f>IF('Rent Roll_RedIQ 1'!J455&gt;0,'Rent Roll_RedIQ 1'!J455,"")</f>
        <v/>
      </c>
      <c r="E462" s="624" t="str">
        <f t="shared" si="767"/>
        <v/>
      </c>
      <c r="F462" s="194"/>
      <c r="G462" s="194"/>
      <c r="H462" s="616" t="str">
        <f t="shared" si="865"/>
        <v/>
      </c>
      <c r="I462" s="1200">
        <f>IF('Rent Roll_RedIQ 1'!S455&gt;0,'Rent Roll_RedIQ 1'!S455,Purchase_Date-1)</f>
        <v>45991</v>
      </c>
      <c r="J462" s="617" t="str">
        <f t="shared" si="866"/>
        <v/>
      </c>
      <c r="K462" s="1205">
        <f t="shared" si="867"/>
        <v>46356</v>
      </c>
      <c r="L462" s="618" t="str">
        <f t="shared" si="866"/>
        <v/>
      </c>
      <c r="M462" s="1208">
        <f t="shared" si="868"/>
        <v>46721</v>
      </c>
      <c r="N462" s="614" t="str">
        <f t="shared" si="768"/>
        <v/>
      </c>
      <c r="O462" s="614" t="str">
        <f t="shared" si="769"/>
        <v/>
      </c>
      <c r="P462" s="614" t="str">
        <f t="shared" si="770"/>
        <v/>
      </c>
      <c r="Q462" s="614" t="str">
        <f t="shared" si="771"/>
        <v/>
      </c>
      <c r="R462" s="614" t="str">
        <f t="shared" si="772"/>
        <v/>
      </c>
      <c r="S462" s="614" t="str">
        <f t="shared" si="773"/>
        <v/>
      </c>
      <c r="T462" s="614" t="str">
        <f t="shared" si="774"/>
        <v/>
      </c>
      <c r="U462" s="619"/>
      <c r="V462" s="614"/>
      <c r="W462" s="620" t="str">
        <f t="shared" si="766"/>
        <v/>
      </c>
      <c r="X462" s="620" t="str">
        <f t="shared" si="864"/>
        <v/>
      </c>
      <c r="Y462" s="620" t="str">
        <f t="shared" si="864"/>
        <v/>
      </c>
      <c r="Z462" s="620" t="str">
        <f t="shared" si="864"/>
        <v/>
      </c>
      <c r="AA462" s="620" t="str">
        <f t="shared" si="864"/>
        <v/>
      </c>
      <c r="AB462" s="620" t="str">
        <f t="shared" si="864"/>
        <v/>
      </c>
      <c r="AC462" s="620" t="str">
        <f t="shared" si="864"/>
        <v/>
      </c>
      <c r="AD462" s="620" t="str">
        <f t="shared" si="864"/>
        <v/>
      </c>
      <c r="AE462" s="620" t="str">
        <f t="shared" si="864"/>
        <v/>
      </c>
      <c r="AF462" s="620" t="str">
        <f t="shared" si="864"/>
        <v/>
      </c>
      <c r="AG462" s="620" t="str">
        <f t="shared" si="864"/>
        <v/>
      </c>
      <c r="AH462" s="620" t="str">
        <f t="shared" si="864"/>
        <v/>
      </c>
      <c r="AI462" s="621" t="str">
        <f t="shared" si="764"/>
        <v/>
      </c>
      <c r="AJ462" s="621" t="str">
        <f t="shared" si="862"/>
        <v/>
      </c>
      <c r="AK462" s="621" t="str">
        <f t="shared" si="862"/>
        <v/>
      </c>
      <c r="AL462" s="621" t="str">
        <f t="shared" si="862"/>
        <v/>
      </c>
      <c r="AM462" s="621" t="str">
        <f t="shared" si="862"/>
        <v/>
      </c>
      <c r="AN462" s="621" t="str">
        <f t="shared" si="862"/>
        <v/>
      </c>
      <c r="AO462" s="621" t="str">
        <f t="shared" si="862"/>
        <v/>
      </c>
      <c r="AP462" s="621" t="str">
        <f t="shared" si="862"/>
        <v/>
      </c>
      <c r="AQ462" s="621" t="str">
        <f t="shared" si="862"/>
        <v/>
      </c>
      <c r="AR462" s="621" t="str">
        <f t="shared" si="862"/>
        <v/>
      </c>
      <c r="AS462" s="621" t="str">
        <f t="shared" si="862"/>
        <v/>
      </c>
      <c r="AT462" s="621" t="str">
        <f t="shared" si="862"/>
        <v/>
      </c>
      <c r="AU462" s="622" t="str">
        <f t="shared" si="757"/>
        <v/>
      </c>
      <c r="AV462" s="622" t="str">
        <f t="shared" si="861"/>
        <v/>
      </c>
      <c r="AW462" s="622" t="str">
        <f t="shared" si="861"/>
        <v/>
      </c>
      <c r="AX462" s="622" t="str">
        <f t="shared" si="861"/>
        <v/>
      </c>
      <c r="AY462" s="622" t="str">
        <f t="shared" si="861"/>
        <v/>
      </c>
      <c r="AZ462" s="622" t="str">
        <f t="shared" si="861"/>
        <v/>
      </c>
      <c r="BA462" s="622" t="str">
        <f t="shared" si="861"/>
        <v/>
      </c>
      <c r="BB462" s="622" t="str">
        <f t="shared" si="861"/>
        <v/>
      </c>
      <c r="BC462" s="622" t="str">
        <f t="shared" si="861"/>
        <v/>
      </c>
      <c r="BD462" s="622" t="str">
        <f t="shared" si="861"/>
        <v/>
      </c>
      <c r="BE462" s="622" t="str">
        <f t="shared" si="861"/>
        <v/>
      </c>
      <c r="BF462" s="622" t="str">
        <f t="shared" si="861"/>
        <v/>
      </c>
      <c r="BG462" s="623" t="str">
        <f t="shared" si="775"/>
        <v/>
      </c>
      <c r="BH462" s="623" t="str">
        <f t="shared" si="776"/>
        <v/>
      </c>
      <c r="BI462" s="623" t="str">
        <f t="shared" si="777"/>
        <v/>
      </c>
      <c r="BJ462" s="623" t="str">
        <f t="shared" si="778"/>
        <v/>
      </c>
      <c r="BK462" s="623" t="str">
        <f t="shared" si="779"/>
        <v/>
      </c>
      <c r="BL462" s="623" t="str">
        <f t="shared" si="780"/>
        <v/>
      </c>
      <c r="BM462" s="623" t="str">
        <f t="shared" si="781"/>
        <v/>
      </c>
      <c r="BN462" s="623" t="str">
        <f t="shared" si="782"/>
        <v/>
      </c>
      <c r="BO462" s="623" t="str">
        <f t="shared" si="783"/>
        <v/>
      </c>
      <c r="BP462" s="623" t="str">
        <f t="shared" si="784"/>
        <v/>
      </c>
      <c r="BQ462" s="623" t="str">
        <f t="shared" si="785"/>
        <v/>
      </c>
      <c r="BR462" s="623" t="str">
        <f t="shared" si="786"/>
        <v/>
      </c>
      <c r="BS462" s="1281" t="str">
        <f t="shared" si="787"/>
        <v/>
      </c>
      <c r="BT462" s="1281" t="str">
        <f t="shared" si="788"/>
        <v/>
      </c>
      <c r="BU462" s="1281" t="str">
        <f t="shared" si="789"/>
        <v/>
      </c>
      <c r="BV462" s="1281" t="str">
        <f t="shared" si="790"/>
        <v/>
      </c>
      <c r="BW462" s="1281" t="str">
        <f t="shared" si="791"/>
        <v/>
      </c>
      <c r="BX462" s="1281" t="str">
        <f t="shared" si="792"/>
        <v/>
      </c>
      <c r="BY462" s="1281" t="str">
        <f t="shared" si="793"/>
        <v/>
      </c>
      <c r="BZ462" s="1281" t="str">
        <f t="shared" si="794"/>
        <v/>
      </c>
      <c r="CA462" s="1281" t="str">
        <f t="shared" si="795"/>
        <v/>
      </c>
      <c r="CB462" s="1281" t="str">
        <f t="shared" si="796"/>
        <v/>
      </c>
      <c r="CC462" s="1281" t="str">
        <f t="shared" si="797"/>
        <v/>
      </c>
      <c r="CD462" s="1281" t="str">
        <f t="shared" si="798"/>
        <v/>
      </c>
      <c r="CE462" s="623" t="str">
        <f t="shared" si="799"/>
        <v/>
      </c>
      <c r="CF462" s="623" t="str">
        <f t="shared" si="800"/>
        <v/>
      </c>
      <c r="CG462" s="623" t="str">
        <f t="shared" si="801"/>
        <v/>
      </c>
      <c r="CH462" s="623" t="str">
        <f t="shared" si="802"/>
        <v/>
      </c>
      <c r="CI462" s="623" t="str">
        <f t="shared" si="803"/>
        <v/>
      </c>
      <c r="CJ462" s="623" t="str">
        <f t="shared" si="804"/>
        <v/>
      </c>
      <c r="CK462" s="623" t="str">
        <f t="shared" si="805"/>
        <v/>
      </c>
      <c r="CL462" s="623" t="str">
        <f t="shared" si="806"/>
        <v/>
      </c>
      <c r="CM462" s="623" t="str">
        <f t="shared" si="807"/>
        <v/>
      </c>
      <c r="CN462" s="623" t="str">
        <f t="shared" si="808"/>
        <v/>
      </c>
      <c r="CO462" s="623" t="str">
        <f t="shared" si="809"/>
        <v/>
      </c>
      <c r="CP462" s="623" t="str">
        <f t="shared" si="810"/>
        <v/>
      </c>
      <c r="CQ462" s="1281" t="str">
        <f t="shared" si="811"/>
        <v/>
      </c>
      <c r="CR462" s="1281" t="str">
        <f t="shared" si="812"/>
        <v/>
      </c>
      <c r="CS462" s="1281" t="str">
        <f t="shared" si="813"/>
        <v/>
      </c>
      <c r="CT462" s="1281" t="str">
        <f t="shared" si="814"/>
        <v/>
      </c>
      <c r="CU462" s="1281" t="str">
        <f t="shared" si="815"/>
        <v/>
      </c>
      <c r="CV462" s="1281" t="str">
        <f t="shared" si="816"/>
        <v/>
      </c>
      <c r="CW462" s="1281" t="str">
        <f t="shared" si="817"/>
        <v/>
      </c>
      <c r="CX462" s="1281" t="str">
        <f t="shared" si="818"/>
        <v/>
      </c>
      <c r="CY462" s="1281" t="str">
        <f t="shared" si="819"/>
        <v/>
      </c>
      <c r="CZ462" s="1281" t="str">
        <f t="shared" si="820"/>
        <v/>
      </c>
      <c r="DA462" s="1281" t="str">
        <f t="shared" si="821"/>
        <v/>
      </c>
      <c r="DB462" s="1281" t="str">
        <f t="shared" si="822"/>
        <v/>
      </c>
      <c r="DC462" s="623" t="str">
        <f t="shared" si="823"/>
        <v/>
      </c>
      <c r="DD462" s="623" t="str">
        <f t="shared" si="824"/>
        <v/>
      </c>
      <c r="DE462" s="623" t="str">
        <f t="shared" si="825"/>
        <v/>
      </c>
      <c r="DF462" s="623" t="str">
        <f t="shared" si="826"/>
        <v/>
      </c>
      <c r="DG462" s="623" t="str">
        <f t="shared" si="827"/>
        <v/>
      </c>
      <c r="DH462" s="623" t="str">
        <f t="shared" si="828"/>
        <v/>
      </c>
      <c r="DI462" s="623" t="str">
        <f t="shared" si="829"/>
        <v/>
      </c>
      <c r="DJ462" s="623" t="str">
        <f t="shared" si="830"/>
        <v/>
      </c>
      <c r="DK462" s="623" t="str">
        <f t="shared" si="831"/>
        <v/>
      </c>
      <c r="DL462" s="623" t="str">
        <f t="shared" si="832"/>
        <v/>
      </c>
      <c r="DM462" s="623" t="str">
        <f t="shared" si="833"/>
        <v/>
      </c>
      <c r="DN462" s="623" t="str">
        <f t="shared" si="834"/>
        <v/>
      </c>
      <c r="DO462" s="1281" t="str">
        <f t="shared" si="835"/>
        <v/>
      </c>
      <c r="DP462" s="1281" t="str">
        <f t="shared" si="836"/>
        <v/>
      </c>
      <c r="DQ462" s="1281" t="str">
        <f t="shared" si="837"/>
        <v/>
      </c>
      <c r="DR462" s="1281" t="str">
        <f t="shared" si="838"/>
        <v/>
      </c>
      <c r="DS462" s="1281" t="str">
        <f t="shared" si="839"/>
        <v/>
      </c>
      <c r="DT462" s="1281" t="str">
        <f t="shared" si="840"/>
        <v/>
      </c>
      <c r="DU462" s="1281" t="str">
        <f t="shared" si="841"/>
        <v/>
      </c>
      <c r="DV462" s="1281" t="str">
        <f t="shared" si="842"/>
        <v/>
      </c>
      <c r="DW462" s="1281" t="str">
        <f t="shared" si="843"/>
        <v/>
      </c>
      <c r="DX462" s="1281" t="str">
        <f t="shared" si="844"/>
        <v/>
      </c>
      <c r="DY462" s="1281" t="str">
        <f t="shared" si="845"/>
        <v/>
      </c>
      <c r="DZ462" s="1281" t="str">
        <f t="shared" si="846"/>
        <v/>
      </c>
      <c r="EA462" s="623" t="str">
        <f t="shared" si="847"/>
        <v/>
      </c>
      <c r="EB462" s="623" t="str">
        <f t="shared" si="848"/>
        <v/>
      </c>
      <c r="EC462" s="623" t="str">
        <f t="shared" si="849"/>
        <v/>
      </c>
      <c r="ED462" s="623" t="str">
        <f t="shared" si="850"/>
        <v/>
      </c>
      <c r="EE462" s="623" t="str">
        <f t="shared" si="851"/>
        <v/>
      </c>
      <c r="EF462" s="623" t="str">
        <f t="shared" si="852"/>
        <v/>
      </c>
      <c r="EG462" s="623" t="str">
        <f t="shared" si="853"/>
        <v/>
      </c>
      <c r="EH462" s="623" t="str">
        <f t="shared" si="854"/>
        <v/>
      </c>
      <c r="EI462" s="623" t="str">
        <f t="shared" si="855"/>
        <v/>
      </c>
      <c r="EJ462" s="623" t="str">
        <f t="shared" si="856"/>
        <v/>
      </c>
      <c r="EK462" s="623" t="str">
        <f t="shared" si="857"/>
        <v/>
      </c>
      <c r="EL462" s="623" t="str">
        <f t="shared" si="858"/>
        <v/>
      </c>
    </row>
    <row r="463" spans="1:142">
      <c r="A463" s="7" t="str">
        <f>IF('Rent Roll_RedIQ 1'!B456&gt;0,'Rent Roll_RedIQ 1'!B456,"")</f>
        <v/>
      </c>
      <c r="B463" s="7" t="str">
        <f>IF('Rent Roll_RedIQ 1'!C456&gt;0,'Rent Roll_RedIQ 1'!C456,"")</f>
        <v/>
      </c>
      <c r="C463" s="614">
        <f>IF('Rent Roll_RedIQ 1'!K456&gt;0,'Rent Roll_RedIQ 1'!K456,0)</f>
        <v>0</v>
      </c>
      <c r="D463" s="615" t="str">
        <f>IF('Rent Roll_RedIQ 1'!J456&gt;0,'Rent Roll_RedIQ 1'!J456,"")</f>
        <v/>
      </c>
      <c r="E463" s="624" t="str">
        <f t="shared" si="767"/>
        <v/>
      </c>
      <c r="F463" s="194"/>
      <c r="G463" s="194"/>
      <c r="H463" s="616" t="str">
        <f t="shared" si="865"/>
        <v/>
      </c>
      <c r="I463" s="1200">
        <f>IF('Rent Roll_RedIQ 1'!S456&gt;0,'Rent Roll_RedIQ 1'!S456,Purchase_Date-1)</f>
        <v>45991</v>
      </c>
      <c r="J463" s="617" t="str">
        <f t="shared" si="866"/>
        <v/>
      </c>
      <c r="K463" s="1205">
        <f t="shared" si="867"/>
        <v>46356</v>
      </c>
      <c r="L463" s="618" t="str">
        <f t="shared" si="866"/>
        <v/>
      </c>
      <c r="M463" s="1208">
        <f t="shared" si="868"/>
        <v>46721</v>
      </c>
      <c r="N463" s="614" t="str">
        <f t="shared" si="768"/>
        <v/>
      </c>
      <c r="O463" s="614" t="str">
        <f t="shared" si="769"/>
        <v/>
      </c>
      <c r="P463" s="614" t="str">
        <f t="shared" si="770"/>
        <v/>
      </c>
      <c r="Q463" s="614" t="str">
        <f t="shared" si="771"/>
        <v/>
      </c>
      <c r="R463" s="614" t="str">
        <f t="shared" si="772"/>
        <v/>
      </c>
      <c r="S463" s="614" t="str">
        <f t="shared" si="773"/>
        <v/>
      </c>
      <c r="T463" s="614" t="str">
        <f t="shared" si="774"/>
        <v/>
      </c>
      <c r="U463" s="619"/>
      <c r="V463" s="614"/>
      <c r="W463" s="620" t="str">
        <f t="shared" si="766"/>
        <v/>
      </c>
      <c r="X463" s="620" t="str">
        <f t="shared" si="864"/>
        <v/>
      </c>
      <c r="Y463" s="620" t="str">
        <f t="shared" si="864"/>
        <v/>
      </c>
      <c r="Z463" s="620" t="str">
        <f t="shared" si="864"/>
        <v/>
      </c>
      <c r="AA463" s="620" t="str">
        <f t="shared" si="864"/>
        <v/>
      </c>
      <c r="AB463" s="620" t="str">
        <f t="shared" si="864"/>
        <v/>
      </c>
      <c r="AC463" s="620" t="str">
        <f t="shared" si="864"/>
        <v/>
      </c>
      <c r="AD463" s="620" t="str">
        <f t="shared" si="864"/>
        <v/>
      </c>
      <c r="AE463" s="620" t="str">
        <f t="shared" si="864"/>
        <v/>
      </c>
      <c r="AF463" s="620" t="str">
        <f t="shared" si="864"/>
        <v/>
      </c>
      <c r="AG463" s="620" t="str">
        <f t="shared" si="864"/>
        <v/>
      </c>
      <c r="AH463" s="620" t="str">
        <f t="shared" si="864"/>
        <v/>
      </c>
      <c r="AI463" s="621" t="str">
        <f t="shared" si="764"/>
        <v/>
      </c>
      <c r="AJ463" s="621" t="str">
        <f t="shared" si="862"/>
        <v/>
      </c>
      <c r="AK463" s="621" t="str">
        <f t="shared" si="862"/>
        <v/>
      </c>
      <c r="AL463" s="621" t="str">
        <f t="shared" si="862"/>
        <v/>
      </c>
      <c r="AM463" s="621" t="str">
        <f t="shared" si="862"/>
        <v/>
      </c>
      <c r="AN463" s="621" t="str">
        <f t="shared" si="862"/>
        <v/>
      </c>
      <c r="AO463" s="621" t="str">
        <f t="shared" si="862"/>
        <v/>
      </c>
      <c r="AP463" s="621" t="str">
        <f t="shared" si="862"/>
        <v/>
      </c>
      <c r="AQ463" s="621" t="str">
        <f t="shared" si="862"/>
        <v/>
      </c>
      <c r="AR463" s="621" t="str">
        <f t="shared" si="862"/>
        <v/>
      </c>
      <c r="AS463" s="621" t="str">
        <f t="shared" si="862"/>
        <v/>
      </c>
      <c r="AT463" s="621" t="str">
        <f t="shared" si="862"/>
        <v/>
      </c>
      <c r="AU463" s="622" t="str">
        <f t="shared" si="757"/>
        <v/>
      </c>
      <c r="AV463" s="622" t="str">
        <f t="shared" si="861"/>
        <v/>
      </c>
      <c r="AW463" s="622" t="str">
        <f t="shared" si="861"/>
        <v/>
      </c>
      <c r="AX463" s="622" t="str">
        <f t="shared" si="861"/>
        <v/>
      </c>
      <c r="AY463" s="622" t="str">
        <f t="shared" si="861"/>
        <v/>
      </c>
      <c r="AZ463" s="622" t="str">
        <f t="shared" si="861"/>
        <v/>
      </c>
      <c r="BA463" s="622" t="str">
        <f t="shared" si="861"/>
        <v/>
      </c>
      <c r="BB463" s="622" t="str">
        <f t="shared" si="861"/>
        <v/>
      </c>
      <c r="BC463" s="622" t="str">
        <f t="shared" si="861"/>
        <v/>
      </c>
      <c r="BD463" s="622" t="str">
        <f t="shared" si="861"/>
        <v/>
      </c>
      <c r="BE463" s="622" t="str">
        <f t="shared" si="861"/>
        <v/>
      </c>
      <c r="BF463" s="622" t="str">
        <f t="shared" si="861"/>
        <v/>
      </c>
      <c r="BG463" s="623" t="str">
        <f t="shared" si="775"/>
        <v/>
      </c>
      <c r="BH463" s="623" t="str">
        <f t="shared" si="776"/>
        <v/>
      </c>
      <c r="BI463" s="623" t="str">
        <f t="shared" si="777"/>
        <v/>
      </c>
      <c r="BJ463" s="623" t="str">
        <f t="shared" si="778"/>
        <v/>
      </c>
      <c r="BK463" s="623" t="str">
        <f t="shared" si="779"/>
        <v/>
      </c>
      <c r="BL463" s="623" t="str">
        <f t="shared" si="780"/>
        <v/>
      </c>
      <c r="BM463" s="623" t="str">
        <f t="shared" si="781"/>
        <v/>
      </c>
      <c r="BN463" s="623" t="str">
        <f t="shared" si="782"/>
        <v/>
      </c>
      <c r="BO463" s="623" t="str">
        <f t="shared" si="783"/>
        <v/>
      </c>
      <c r="BP463" s="623" t="str">
        <f t="shared" si="784"/>
        <v/>
      </c>
      <c r="BQ463" s="623" t="str">
        <f t="shared" si="785"/>
        <v/>
      </c>
      <c r="BR463" s="623" t="str">
        <f t="shared" si="786"/>
        <v/>
      </c>
      <c r="BS463" s="1281" t="str">
        <f t="shared" si="787"/>
        <v/>
      </c>
      <c r="BT463" s="1281" t="str">
        <f t="shared" si="788"/>
        <v/>
      </c>
      <c r="BU463" s="1281" t="str">
        <f t="shared" si="789"/>
        <v/>
      </c>
      <c r="BV463" s="1281" t="str">
        <f t="shared" si="790"/>
        <v/>
      </c>
      <c r="BW463" s="1281" t="str">
        <f t="shared" si="791"/>
        <v/>
      </c>
      <c r="BX463" s="1281" t="str">
        <f t="shared" si="792"/>
        <v/>
      </c>
      <c r="BY463" s="1281" t="str">
        <f t="shared" si="793"/>
        <v/>
      </c>
      <c r="BZ463" s="1281" t="str">
        <f t="shared" si="794"/>
        <v/>
      </c>
      <c r="CA463" s="1281" t="str">
        <f t="shared" si="795"/>
        <v/>
      </c>
      <c r="CB463" s="1281" t="str">
        <f t="shared" si="796"/>
        <v/>
      </c>
      <c r="CC463" s="1281" t="str">
        <f t="shared" si="797"/>
        <v/>
      </c>
      <c r="CD463" s="1281" t="str">
        <f t="shared" si="798"/>
        <v/>
      </c>
      <c r="CE463" s="623" t="str">
        <f t="shared" si="799"/>
        <v/>
      </c>
      <c r="CF463" s="623" t="str">
        <f t="shared" si="800"/>
        <v/>
      </c>
      <c r="CG463" s="623" t="str">
        <f t="shared" si="801"/>
        <v/>
      </c>
      <c r="CH463" s="623" t="str">
        <f t="shared" si="802"/>
        <v/>
      </c>
      <c r="CI463" s="623" t="str">
        <f t="shared" si="803"/>
        <v/>
      </c>
      <c r="CJ463" s="623" t="str">
        <f t="shared" si="804"/>
        <v/>
      </c>
      <c r="CK463" s="623" t="str">
        <f t="shared" si="805"/>
        <v/>
      </c>
      <c r="CL463" s="623" t="str">
        <f t="shared" si="806"/>
        <v/>
      </c>
      <c r="CM463" s="623" t="str">
        <f t="shared" si="807"/>
        <v/>
      </c>
      <c r="CN463" s="623" t="str">
        <f t="shared" si="808"/>
        <v/>
      </c>
      <c r="CO463" s="623" t="str">
        <f t="shared" si="809"/>
        <v/>
      </c>
      <c r="CP463" s="623" t="str">
        <f t="shared" si="810"/>
        <v/>
      </c>
      <c r="CQ463" s="1281" t="str">
        <f t="shared" si="811"/>
        <v/>
      </c>
      <c r="CR463" s="1281" t="str">
        <f t="shared" si="812"/>
        <v/>
      </c>
      <c r="CS463" s="1281" t="str">
        <f t="shared" si="813"/>
        <v/>
      </c>
      <c r="CT463" s="1281" t="str">
        <f t="shared" si="814"/>
        <v/>
      </c>
      <c r="CU463" s="1281" t="str">
        <f t="shared" si="815"/>
        <v/>
      </c>
      <c r="CV463" s="1281" t="str">
        <f t="shared" si="816"/>
        <v/>
      </c>
      <c r="CW463" s="1281" t="str">
        <f t="shared" si="817"/>
        <v/>
      </c>
      <c r="CX463" s="1281" t="str">
        <f t="shared" si="818"/>
        <v/>
      </c>
      <c r="CY463" s="1281" t="str">
        <f t="shared" si="819"/>
        <v/>
      </c>
      <c r="CZ463" s="1281" t="str">
        <f t="shared" si="820"/>
        <v/>
      </c>
      <c r="DA463" s="1281" t="str">
        <f t="shared" si="821"/>
        <v/>
      </c>
      <c r="DB463" s="1281" t="str">
        <f t="shared" si="822"/>
        <v/>
      </c>
      <c r="DC463" s="623" t="str">
        <f t="shared" si="823"/>
        <v/>
      </c>
      <c r="DD463" s="623" t="str">
        <f t="shared" si="824"/>
        <v/>
      </c>
      <c r="DE463" s="623" t="str">
        <f t="shared" si="825"/>
        <v/>
      </c>
      <c r="DF463" s="623" t="str">
        <f t="shared" si="826"/>
        <v/>
      </c>
      <c r="DG463" s="623" t="str">
        <f t="shared" si="827"/>
        <v/>
      </c>
      <c r="DH463" s="623" t="str">
        <f t="shared" si="828"/>
        <v/>
      </c>
      <c r="DI463" s="623" t="str">
        <f t="shared" si="829"/>
        <v/>
      </c>
      <c r="DJ463" s="623" t="str">
        <f t="shared" si="830"/>
        <v/>
      </c>
      <c r="DK463" s="623" t="str">
        <f t="shared" si="831"/>
        <v/>
      </c>
      <c r="DL463" s="623" t="str">
        <f t="shared" si="832"/>
        <v/>
      </c>
      <c r="DM463" s="623" t="str">
        <f t="shared" si="833"/>
        <v/>
      </c>
      <c r="DN463" s="623" t="str">
        <f t="shared" si="834"/>
        <v/>
      </c>
      <c r="DO463" s="1281" t="str">
        <f t="shared" si="835"/>
        <v/>
      </c>
      <c r="DP463" s="1281" t="str">
        <f t="shared" si="836"/>
        <v/>
      </c>
      <c r="DQ463" s="1281" t="str">
        <f t="shared" si="837"/>
        <v/>
      </c>
      <c r="DR463" s="1281" t="str">
        <f t="shared" si="838"/>
        <v/>
      </c>
      <c r="DS463" s="1281" t="str">
        <f t="shared" si="839"/>
        <v/>
      </c>
      <c r="DT463" s="1281" t="str">
        <f t="shared" si="840"/>
        <v/>
      </c>
      <c r="DU463" s="1281" t="str">
        <f t="shared" si="841"/>
        <v/>
      </c>
      <c r="DV463" s="1281" t="str">
        <f t="shared" si="842"/>
        <v/>
      </c>
      <c r="DW463" s="1281" t="str">
        <f t="shared" si="843"/>
        <v/>
      </c>
      <c r="DX463" s="1281" t="str">
        <f t="shared" si="844"/>
        <v/>
      </c>
      <c r="DY463" s="1281" t="str">
        <f t="shared" si="845"/>
        <v/>
      </c>
      <c r="DZ463" s="1281" t="str">
        <f t="shared" si="846"/>
        <v/>
      </c>
      <c r="EA463" s="623" t="str">
        <f t="shared" si="847"/>
        <v/>
      </c>
      <c r="EB463" s="623" t="str">
        <f t="shared" si="848"/>
        <v/>
      </c>
      <c r="EC463" s="623" t="str">
        <f t="shared" si="849"/>
        <v/>
      </c>
      <c r="ED463" s="623" t="str">
        <f t="shared" si="850"/>
        <v/>
      </c>
      <c r="EE463" s="623" t="str">
        <f t="shared" si="851"/>
        <v/>
      </c>
      <c r="EF463" s="623" t="str">
        <f t="shared" si="852"/>
        <v/>
      </c>
      <c r="EG463" s="623" t="str">
        <f t="shared" si="853"/>
        <v/>
      </c>
      <c r="EH463" s="623" t="str">
        <f t="shared" si="854"/>
        <v/>
      </c>
      <c r="EI463" s="623" t="str">
        <f t="shared" si="855"/>
        <v/>
      </c>
      <c r="EJ463" s="623" t="str">
        <f t="shared" si="856"/>
        <v/>
      </c>
      <c r="EK463" s="623" t="str">
        <f t="shared" si="857"/>
        <v/>
      </c>
      <c r="EL463" s="623" t="str">
        <f t="shared" si="858"/>
        <v/>
      </c>
    </row>
    <row r="464" spans="1:142">
      <c r="A464" s="7" t="str">
        <f>IF('Rent Roll_RedIQ 1'!B457&gt;0,'Rent Roll_RedIQ 1'!B457,"")</f>
        <v/>
      </c>
      <c r="B464" s="7" t="str">
        <f>IF('Rent Roll_RedIQ 1'!C457&gt;0,'Rent Roll_RedIQ 1'!C457,"")</f>
        <v/>
      </c>
      <c r="C464" s="614">
        <f>IF('Rent Roll_RedIQ 1'!K457&gt;0,'Rent Roll_RedIQ 1'!K457,0)</f>
        <v>0</v>
      </c>
      <c r="D464" s="615" t="str">
        <f>IF('Rent Roll_RedIQ 1'!J457&gt;0,'Rent Roll_RedIQ 1'!J457,"")</f>
        <v/>
      </c>
      <c r="E464" s="624" t="str">
        <f t="shared" si="767"/>
        <v/>
      </c>
      <c r="F464" s="194"/>
      <c r="G464" s="194"/>
      <c r="H464" s="616" t="str">
        <f t="shared" si="865"/>
        <v/>
      </c>
      <c r="I464" s="1200">
        <f>IF('Rent Roll_RedIQ 1'!S457&gt;0,'Rent Roll_RedIQ 1'!S457,Purchase_Date-1)</f>
        <v>45991</v>
      </c>
      <c r="J464" s="617" t="str">
        <f t="shared" si="866"/>
        <v/>
      </c>
      <c r="K464" s="1205">
        <f t="shared" si="867"/>
        <v>46356</v>
      </c>
      <c r="L464" s="618" t="str">
        <f t="shared" si="866"/>
        <v/>
      </c>
      <c r="M464" s="1208">
        <f t="shared" si="868"/>
        <v>46721</v>
      </c>
      <c r="N464" s="614" t="str">
        <f t="shared" si="768"/>
        <v/>
      </c>
      <c r="O464" s="614" t="str">
        <f t="shared" si="769"/>
        <v/>
      </c>
      <c r="P464" s="614" t="str">
        <f t="shared" si="770"/>
        <v/>
      </c>
      <c r="Q464" s="614" t="str">
        <f t="shared" si="771"/>
        <v/>
      </c>
      <c r="R464" s="614" t="str">
        <f t="shared" si="772"/>
        <v/>
      </c>
      <c r="S464" s="614" t="str">
        <f t="shared" si="773"/>
        <v/>
      </c>
      <c r="T464" s="614" t="str">
        <f t="shared" si="774"/>
        <v/>
      </c>
      <c r="U464" s="619"/>
      <c r="V464" s="614"/>
      <c r="W464" s="620" t="str">
        <f t="shared" si="766"/>
        <v/>
      </c>
      <c r="X464" s="620" t="str">
        <f t="shared" ref="X464:AH464" si="869">IF($I464&gt;=X$11,$C464,$H464)</f>
        <v/>
      </c>
      <c r="Y464" s="620" t="str">
        <f t="shared" si="869"/>
        <v/>
      </c>
      <c r="Z464" s="620" t="str">
        <f t="shared" si="869"/>
        <v/>
      </c>
      <c r="AA464" s="620" t="str">
        <f t="shared" si="869"/>
        <v/>
      </c>
      <c r="AB464" s="620" t="str">
        <f t="shared" si="869"/>
        <v/>
      </c>
      <c r="AC464" s="620" t="str">
        <f t="shared" si="869"/>
        <v/>
      </c>
      <c r="AD464" s="620" t="str">
        <f t="shared" si="869"/>
        <v/>
      </c>
      <c r="AE464" s="620" t="str">
        <f t="shared" si="869"/>
        <v/>
      </c>
      <c r="AF464" s="620" t="str">
        <f t="shared" si="869"/>
        <v/>
      </c>
      <c r="AG464" s="620" t="str">
        <f t="shared" si="869"/>
        <v/>
      </c>
      <c r="AH464" s="620" t="str">
        <f t="shared" si="869"/>
        <v/>
      </c>
      <c r="AI464" s="621" t="str">
        <f t="shared" si="764"/>
        <v/>
      </c>
      <c r="AJ464" s="621" t="str">
        <f t="shared" si="862"/>
        <v/>
      </c>
      <c r="AK464" s="621" t="str">
        <f t="shared" si="862"/>
        <v/>
      </c>
      <c r="AL464" s="621" t="str">
        <f t="shared" si="862"/>
        <v/>
      </c>
      <c r="AM464" s="621" t="str">
        <f t="shared" si="862"/>
        <v/>
      </c>
      <c r="AN464" s="621" t="str">
        <f t="shared" si="862"/>
        <v/>
      </c>
      <c r="AO464" s="621" t="str">
        <f t="shared" si="862"/>
        <v/>
      </c>
      <c r="AP464" s="621" t="str">
        <f t="shared" si="862"/>
        <v/>
      </c>
      <c r="AQ464" s="621" t="str">
        <f t="shared" si="862"/>
        <v/>
      </c>
      <c r="AR464" s="621" t="str">
        <f t="shared" si="862"/>
        <v/>
      </c>
      <c r="AS464" s="621" t="str">
        <f t="shared" si="862"/>
        <v/>
      </c>
      <c r="AT464" s="621" t="str">
        <f t="shared" si="862"/>
        <v/>
      </c>
      <c r="AU464" s="622" t="str">
        <f t="shared" si="757"/>
        <v/>
      </c>
      <c r="AV464" s="622" t="str">
        <f t="shared" si="861"/>
        <v/>
      </c>
      <c r="AW464" s="622" t="str">
        <f t="shared" si="861"/>
        <v/>
      </c>
      <c r="AX464" s="622" t="str">
        <f t="shared" si="861"/>
        <v/>
      </c>
      <c r="AY464" s="622" t="str">
        <f t="shared" si="861"/>
        <v/>
      </c>
      <c r="AZ464" s="622" t="str">
        <f t="shared" si="861"/>
        <v/>
      </c>
      <c r="BA464" s="622" t="str">
        <f t="shared" si="861"/>
        <v/>
      </c>
      <c r="BB464" s="622" t="str">
        <f t="shared" si="861"/>
        <v/>
      </c>
      <c r="BC464" s="622" t="str">
        <f t="shared" si="861"/>
        <v/>
      </c>
      <c r="BD464" s="622" t="str">
        <f t="shared" si="861"/>
        <v/>
      </c>
      <c r="BE464" s="622" t="str">
        <f t="shared" si="861"/>
        <v/>
      </c>
      <c r="BF464" s="622" t="str">
        <f t="shared" si="861"/>
        <v/>
      </c>
      <c r="BG464" s="623" t="str">
        <f t="shared" si="775"/>
        <v/>
      </c>
      <c r="BH464" s="623" t="str">
        <f t="shared" si="776"/>
        <v/>
      </c>
      <c r="BI464" s="623" t="str">
        <f t="shared" si="777"/>
        <v/>
      </c>
      <c r="BJ464" s="623" t="str">
        <f t="shared" si="778"/>
        <v/>
      </c>
      <c r="BK464" s="623" t="str">
        <f t="shared" si="779"/>
        <v/>
      </c>
      <c r="BL464" s="623" t="str">
        <f t="shared" si="780"/>
        <v/>
      </c>
      <c r="BM464" s="623" t="str">
        <f t="shared" si="781"/>
        <v/>
      </c>
      <c r="BN464" s="623" t="str">
        <f t="shared" si="782"/>
        <v/>
      </c>
      <c r="BO464" s="623" t="str">
        <f t="shared" si="783"/>
        <v/>
      </c>
      <c r="BP464" s="623" t="str">
        <f t="shared" si="784"/>
        <v/>
      </c>
      <c r="BQ464" s="623" t="str">
        <f t="shared" si="785"/>
        <v/>
      </c>
      <c r="BR464" s="623" t="str">
        <f t="shared" si="786"/>
        <v/>
      </c>
      <c r="BS464" s="1281" t="str">
        <f t="shared" si="787"/>
        <v/>
      </c>
      <c r="BT464" s="1281" t="str">
        <f t="shared" si="788"/>
        <v/>
      </c>
      <c r="BU464" s="1281" t="str">
        <f t="shared" si="789"/>
        <v/>
      </c>
      <c r="BV464" s="1281" t="str">
        <f t="shared" si="790"/>
        <v/>
      </c>
      <c r="BW464" s="1281" t="str">
        <f t="shared" si="791"/>
        <v/>
      </c>
      <c r="BX464" s="1281" t="str">
        <f t="shared" si="792"/>
        <v/>
      </c>
      <c r="BY464" s="1281" t="str">
        <f t="shared" si="793"/>
        <v/>
      </c>
      <c r="BZ464" s="1281" t="str">
        <f t="shared" si="794"/>
        <v/>
      </c>
      <c r="CA464" s="1281" t="str">
        <f t="shared" si="795"/>
        <v/>
      </c>
      <c r="CB464" s="1281" t="str">
        <f t="shared" si="796"/>
        <v/>
      </c>
      <c r="CC464" s="1281" t="str">
        <f t="shared" si="797"/>
        <v/>
      </c>
      <c r="CD464" s="1281" t="str">
        <f t="shared" si="798"/>
        <v/>
      </c>
      <c r="CE464" s="623" t="str">
        <f t="shared" si="799"/>
        <v/>
      </c>
      <c r="CF464" s="623" t="str">
        <f t="shared" si="800"/>
        <v/>
      </c>
      <c r="CG464" s="623" t="str">
        <f t="shared" si="801"/>
        <v/>
      </c>
      <c r="CH464" s="623" t="str">
        <f t="shared" si="802"/>
        <v/>
      </c>
      <c r="CI464" s="623" t="str">
        <f t="shared" si="803"/>
        <v/>
      </c>
      <c r="CJ464" s="623" t="str">
        <f t="shared" si="804"/>
        <v/>
      </c>
      <c r="CK464" s="623" t="str">
        <f t="shared" si="805"/>
        <v/>
      </c>
      <c r="CL464" s="623" t="str">
        <f t="shared" si="806"/>
        <v/>
      </c>
      <c r="CM464" s="623" t="str">
        <f t="shared" si="807"/>
        <v/>
      </c>
      <c r="CN464" s="623" t="str">
        <f t="shared" si="808"/>
        <v/>
      </c>
      <c r="CO464" s="623" t="str">
        <f t="shared" si="809"/>
        <v/>
      </c>
      <c r="CP464" s="623" t="str">
        <f t="shared" si="810"/>
        <v/>
      </c>
      <c r="CQ464" s="1281" t="str">
        <f t="shared" si="811"/>
        <v/>
      </c>
      <c r="CR464" s="1281" t="str">
        <f t="shared" si="812"/>
        <v/>
      </c>
      <c r="CS464" s="1281" t="str">
        <f t="shared" si="813"/>
        <v/>
      </c>
      <c r="CT464" s="1281" t="str">
        <f t="shared" si="814"/>
        <v/>
      </c>
      <c r="CU464" s="1281" t="str">
        <f t="shared" si="815"/>
        <v/>
      </c>
      <c r="CV464" s="1281" t="str">
        <f t="shared" si="816"/>
        <v/>
      </c>
      <c r="CW464" s="1281" t="str">
        <f t="shared" si="817"/>
        <v/>
      </c>
      <c r="CX464" s="1281" t="str">
        <f t="shared" si="818"/>
        <v/>
      </c>
      <c r="CY464" s="1281" t="str">
        <f t="shared" si="819"/>
        <v/>
      </c>
      <c r="CZ464" s="1281" t="str">
        <f t="shared" si="820"/>
        <v/>
      </c>
      <c r="DA464" s="1281" t="str">
        <f t="shared" si="821"/>
        <v/>
      </c>
      <c r="DB464" s="1281" t="str">
        <f t="shared" si="822"/>
        <v/>
      </c>
      <c r="DC464" s="623" t="str">
        <f t="shared" si="823"/>
        <v/>
      </c>
      <c r="DD464" s="623" t="str">
        <f t="shared" si="824"/>
        <v/>
      </c>
      <c r="DE464" s="623" t="str">
        <f t="shared" si="825"/>
        <v/>
      </c>
      <c r="DF464" s="623" t="str">
        <f t="shared" si="826"/>
        <v/>
      </c>
      <c r="DG464" s="623" t="str">
        <f t="shared" si="827"/>
        <v/>
      </c>
      <c r="DH464" s="623" t="str">
        <f t="shared" si="828"/>
        <v/>
      </c>
      <c r="DI464" s="623" t="str">
        <f t="shared" si="829"/>
        <v/>
      </c>
      <c r="DJ464" s="623" t="str">
        <f t="shared" si="830"/>
        <v/>
      </c>
      <c r="DK464" s="623" t="str">
        <f t="shared" si="831"/>
        <v/>
      </c>
      <c r="DL464" s="623" t="str">
        <f t="shared" si="832"/>
        <v/>
      </c>
      <c r="DM464" s="623" t="str">
        <f t="shared" si="833"/>
        <v/>
      </c>
      <c r="DN464" s="623" t="str">
        <f t="shared" si="834"/>
        <v/>
      </c>
      <c r="DO464" s="1281" t="str">
        <f t="shared" si="835"/>
        <v/>
      </c>
      <c r="DP464" s="1281" t="str">
        <f t="shared" si="836"/>
        <v/>
      </c>
      <c r="DQ464" s="1281" t="str">
        <f t="shared" si="837"/>
        <v/>
      </c>
      <c r="DR464" s="1281" t="str">
        <f t="shared" si="838"/>
        <v/>
      </c>
      <c r="DS464" s="1281" t="str">
        <f t="shared" si="839"/>
        <v/>
      </c>
      <c r="DT464" s="1281" t="str">
        <f t="shared" si="840"/>
        <v/>
      </c>
      <c r="DU464" s="1281" t="str">
        <f t="shared" si="841"/>
        <v/>
      </c>
      <c r="DV464" s="1281" t="str">
        <f t="shared" si="842"/>
        <v/>
      </c>
      <c r="DW464" s="1281" t="str">
        <f t="shared" si="843"/>
        <v/>
      </c>
      <c r="DX464" s="1281" t="str">
        <f t="shared" si="844"/>
        <v/>
      </c>
      <c r="DY464" s="1281" t="str">
        <f t="shared" si="845"/>
        <v/>
      </c>
      <c r="DZ464" s="1281" t="str">
        <f t="shared" si="846"/>
        <v/>
      </c>
      <c r="EA464" s="623" t="str">
        <f t="shared" si="847"/>
        <v/>
      </c>
      <c r="EB464" s="623" t="str">
        <f t="shared" si="848"/>
        <v/>
      </c>
      <c r="EC464" s="623" t="str">
        <f t="shared" si="849"/>
        <v/>
      </c>
      <c r="ED464" s="623" t="str">
        <f t="shared" si="850"/>
        <v/>
      </c>
      <c r="EE464" s="623" t="str">
        <f t="shared" si="851"/>
        <v/>
      </c>
      <c r="EF464" s="623" t="str">
        <f t="shared" si="852"/>
        <v/>
      </c>
      <c r="EG464" s="623" t="str">
        <f t="shared" si="853"/>
        <v/>
      </c>
      <c r="EH464" s="623" t="str">
        <f t="shared" si="854"/>
        <v/>
      </c>
      <c r="EI464" s="623" t="str">
        <f t="shared" si="855"/>
        <v/>
      </c>
      <c r="EJ464" s="623" t="str">
        <f t="shared" si="856"/>
        <v/>
      </c>
      <c r="EK464" s="623" t="str">
        <f t="shared" si="857"/>
        <v/>
      </c>
      <c r="EL464" s="623" t="str">
        <f t="shared" si="858"/>
        <v/>
      </c>
    </row>
    <row r="465" spans="1:142">
      <c r="A465" s="7" t="str">
        <f>IF('Rent Roll_RedIQ 1'!B458&gt;0,'Rent Roll_RedIQ 1'!B458,"")</f>
        <v/>
      </c>
      <c r="B465" s="7" t="str">
        <f>IF('Rent Roll_RedIQ 1'!C458&gt;0,'Rent Roll_RedIQ 1'!C458,"")</f>
        <v/>
      </c>
      <c r="C465" s="614">
        <f>IF('Rent Roll_RedIQ 1'!K458&gt;0,'Rent Roll_RedIQ 1'!K458,0)</f>
        <v>0</v>
      </c>
      <c r="D465" s="615" t="str">
        <f>IF('Rent Roll_RedIQ 1'!J458&gt;0,'Rent Roll_RedIQ 1'!J458,"")</f>
        <v/>
      </c>
      <c r="E465" s="624" t="str">
        <f t="shared" si="767"/>
        <v/>
      </c>
      <c r="F465" s="194"/>
      <c r="G465" s="194"/>
      <c r="H465" s="616" t="str">
        <f t="shared" si="865"/>
        <v/>
      </c>
      <c r="I465" s="1200">
        <f>IF('Rent Roll_RedIQ 1'!S458&gt;0,'Rent Roll_RedIQ 1'!S458,Purchase_Date-1)</f>
        <v>45991</v>
      </c>
      <c r="J465" s="617" t="str">
        <f t="shared" si="866"/>
        <v/>
      </c>
      <c r="K465" s="1205">
        <f t="shared" si="867"/>
        <v>46356</v>
      </c>
      <c r="L465" s="618" t="str">
        <f t="shared" si="866"/>
        <v/>
      </c>
      <c r="M465" s="1208">
        <f t="shared" si="868"/>
        <v>46721</v>
      </c>
      <c r="N465" s="614" t="str">
        <f t="shared" si="768"/>
        <v/>
      </c>
      <c r="O465" s="614" t="str">
        <f t="shared" si="769"/>
        <v/>
      </c>
      <c r="P465" s="614" t="str">
        <f t="shared" si="770"/>
        <v/>
      </c>
      <c r="Q465" s="614" t="str">
        <f t="shared" si="771"/>
        <v/>
      </c>
      <c r="R465" s="614" t="str">
        <f t="shared" si="772"/>
        <v/>
      </c>
      <c r="S465" s="614" t="str">
        <f t="shared" si="773"/>
        <v/>
      </c>
      <c r="T465" s="614" t="str">
        <f t="shared" si="774"/>
        <v/>
      </c>
      <c r="U465" s="619"/>
      <c r="V465" s="614"/>
      <c r="W465" s="620" t="str">
        <f t="shared" si="766"/>
        <v/>
      </c>
      <c r="X465" s="620" t="str">
        <f t="shared" si="864"/>
        <v/>
      </c>
      <c r="Y465" s="620" t="str">
        <f t="shared" si="864"/>
        <v/>
      </c>
      <c r="Z465" s="620" t="str">
        <f t="shared" si="864"/>
        <v/>
      </c>
      <c r="AA465" s="620" t="str">
        <f t="shared" si="864"/>
        <v/>
      </c>
      <c r="AB465" s="620" t="str">
        <f t="shared" si="864"/>
        <v/>
      </c>
      <c r="AC465" s="620" t="str">
        <f t="shared" si="864"/>
        <v/>
      </c>
      <c r="AD465" s="620" t="str">
        <f t="shared" si="864"/>
        <v/>
      </c>
      <c r="AE465" s="620" t="str">
        <f t="shared" si="864"/>
        <v/>
      </c>
      <c r="AF465" s="620" t="str">
        <f t="shared" si="864"/>
        <v/>
      </c>
      <c r="AG465" s="620" t="str">
        <f t="shared" si="864"/>
        <v/>
      </c>
      <c r="AH465" s="620" t="str">
        <f t="shared" si="864"/>
        <v/>
      </c>
      <c r="AI465" s="621" t="str">
        <f t="shared" si="764"/>
        <v/>
      </c>
      <c r="AJ465" s="621" t="str">
        <f t="shared" si="862"/>
        <v/>
      </c>
      <c r="AK465" s="621" t="str">
        <f t="shared" si="862"/>
        <v/>
      </c>
      <c r="AL465" s="621" t="str">
        <f t="shared" si="862"/>
        <v/>
      </c>
      <c r="AM465" s="621" t="str">
        <f t="shared" si="862"/>
        <v/>
      </c>
      <c r="AN465" s="621" t="str">
        <f t="shared" si="862"/>
        <v/>
      </c>
      <c r="AO465" s="621" t="str">
        <f t="shared" si="862"/>
        <v/>
      </c>
      <c r="AP465" s="621" t="str">
        <f t="shared" si="862"/>
        <v/>
      </c>
      <c r="AQ465" s="621" t="str">
        <f t="shared" si="862"/>
        <v/>
      </c>
      <c r="AR465" s="621" t="str">
        <f t="shared" si="862"/>
        <v/>
      </c>
      <c r="AS465" s="621" t="str">
        <f t="shared" si="862"/>
        <v/>
      </c>
      <c r="AT465" s="621" t="str">
        <f t="shared" si="862"/>
        <v/>
      </c>
      <c r="AU465" s="622" t="str">
        <f t="shared" si="757"/>
        <v/>
      </c>
      <c r="AV465" s="622" t="str">
        <f t="shared" si="861"/>
        <v/>
      </c>
      <c r="AW465" s="622" t="str">
        <f t="shared" si="861"/>
        <v/>
      </c>
      <c r="AX465" s="622" t="str">
        <f t="shared" si="861"/>
        <v/>
      </c>
      <c r="AY465" s="622" t="str">
        <f t="shared" si="861"/>
        <v/>
      </c>
      <c r="AZ465" s="622" t="str">
        <f t="shared" si="861"/>
        <v/>
      </c>
      <c r="BA465" s="622" t="str">
        <f t="shared" si="861"/>
        <v/>
      </c>
      <c r="BB465" s="622" t="str">
        <f t="shared" si="861"/>
        <v/>
      </c>
      <c r="BC465" s="622" t="str">
        <f t="shared" si="861"/>
        <v/>
      </c>
      <c r="BD465" s="622" t="str">
        <f t="shared" si="861"/>
        <v/>
      </c>
      <c r="BE465" s="622" t="str">
        <f t="shared" si="861"/>
        <v/>
      </c>
      <c r="BF465" s="622" t="str">
        <f t="shared" si="861"/>
        <v/>
      </c>
      <c r="BG465" s="623" t="str">
        <f t="shared" si="775"/>
        <v/>
      </c>
      <c r="BH465" s="623" t="str">
        <f t="shared" si="776"/>
        <v/>
      </c>
      <c r="BI465" s="623" t="str">
        <f t="shared" si="777"/>
        <v/>
      </c>
      <c r="BJ465" s="623" t="str">
        <f t="shared" si="778"/>
        <v/>
      </c>
      <c r="BK465" s="623" t="str">
        <f t="shared" si="779"/>
        <v/>
      </c>
      <c r="BL465" s="623" t="str">
        <f t="shared" si="780"/>
        <v/>
      </c>
      <c r="BM465" s="623" t="str">
        <f t="shared" si="781"/>
        <v/>
      </c>
      <c r="BN465" s="623" t="str">
        <f t="shared" si="782"/>
        <v/>
      </c>
      <c r="BO465" s="623" t="str">
        <f t="shared" si="783"/>
        <v/>
      </c>
      <c r="BP465" s="623" t="str">
        <f t="shared" si="784"/>
        <v/>
      </c>
      <c r="BQ465" s="623" t="str">
        <f t="shared" si="785"/>
        <v/>
      </c>
      <c r="BR465" s="623" t="str">
        <f t="shared" si="786"/>
        <v/>
      </c>
      <c r="BS465" s="1281" t="str">
        <f t="shared" si="787"/>
        <v/>
      </c>
      <c r="BT465" s="1281" t="str">
        <f t="shared" si="788"/>
        <v/>
      </c>
      <c r="BU465" s="1281" t="str">
        <f t="shared" si="789"/>
        <v/>
      </c>
      <c r="BV465" s="1281" t="str">
        <f t="shared" si="790"/>
        <v/>
      </c>
      <c r="BW465" s="1281" t="str">
        <f t="shared" si="791"/>
        <v/>
      </c>
      <c r="BX465" s="1281" t="str">
        <f t="shared" si="792"/>
        <v/>
      </c>
      <c r="BY465" s="1281" t="str">
        <f t="shared" si="793"/>
        <v/>
      </c>
      <c r="BZ465" s="1281" t="str">
        <f t="shared" si="794"/>
        <v/>
      </c>
      <c r="CA465" s="1281" t="str">
        <f t="shared" si="795"/>
        <v/>
      </c>
      <c r="CB465" s="1281" t="str">
        <f t="shared" si="796"/>
        <v/>
      </c>
      <c r="CC465" s="1281" t="str">
        <f t="shared" si="797"/>
        <v/>
      </c>
      <c r="CD465" s="1281" t="str">
        <f t="shared" si="798"/>
        <v/>
      </c>
      <c r="CE465" s="623" t="str">
        <f t="shared" si="799"/>
        <v/>
      </c>
      <c r="CF465" s="623" t="str">
        <f t="shared" si="800"/>
        <v/>
      </c>
      <c r="CG465" s="623" t="str">
        <f t="shared" si="801"/>
        <v/>
      </c>
      <c r="CH465" s="623" t="str">
        <f t="shared" si="802"/>
        <v/>
      </c>
      <c r="CI465" s="623" t="str">
        <f t="shared" si="803"/>
        <v/>
      </c>
      <c r="CJ465" s="623" t="str">
        <f t="shared" si="804"/>
        <v/>
      </c>
      <c r="CK465" s="623" t="str">
        <f t="shared" si="805"/>
        <v/>
      </c>
      <c r="CL465" s="623" t="str">
        <f t="shared" si="806"/>
        <v/>
      </c>
      <c r="CM465" s="623" t="str">
        <f t="shared" si="807"/>
        <v/>
      </c>
      <c r="CN465" s="623" t="str">
        <f t="shared" si="808"/>
        <v/>
      </c>
      <c r="CO465" s="623" t="str">
        <f t="shared" si="809"/>
        <v/>
      </c>
      <c r="CP465" s="623" t="str">
        <f t="shared" si="810"/>
        <v/>
      </c>
      <c r="CQ465" s="1281" t="str">
        <f t="shared" si="811"/>
        <v/>
      </c>
      <c r="CR465" s="1281" t="str">
        <f t="shared" si="812"/>
        <v/>
      </c>
      <c r="CS465" s="1281" t="str">
        <f t="shared" si="813"/>
        <v/>
      </c>
      <c r="CT465" s="1281" t="str">
        <f t="shared" si="814"/>
        <v/>
      </c>
      <c r="CU465" s="1281" t="str">
        <f t="shared" si="815"/>
        <v/>
      </c>
      <c r="CV465" s="1281" t="str">
        <f t="shared" si="816"/>
        <v/>
      </c>
      <c r="CW465" s="1281" t="str">
        <f t="shared" si="817"/>
        <v/>
      </c>
      <c r="CX465" s="1281" t="str">
        <f t="shared" si="818"/>
        <v/>
      </c>
      <c r="CY465" s="1281" t="str">
        <f t="shared" si="819"/>
        <v/>
      </c>
      <c r="CZ465" s="1281" t="str">
        <f t="shared" si="820"/>
        <v/>
      </c>
      <c r="DA465" s="1281" t="str">
        <f t="shared" si="821"/>
        <v/>
      </c>
      <c r="DB465" s="1281" t="str">
        <f t="shared" si="822"/>
        <v/>
      </c>
      <c r="DC465" s="623" t="str">
        <f t="shared" si="823"/>
        <v/>
      </c>
      <c r="DD465" s="623" t="str">
        <f t="shared" si="824"/>
        <v/>
      </c>
      <c r="DE465" s="623" t="str">
        <f t="shared" si="825"/>
        <v/>
      </c>
      <c r="DF465" s="623" t="str">
        <f t="shared" si="826"/>
        <v/>
      </c>
      <c r="DG465" s="623" t="str">
        <f t="shared" si="827"/>
        <v/>
      </c>
      <c r="DH465" s="623" t="str">
        <f t="shared" si="828"/>
        <v/>
      </c>
      <c r="DI465" s="623" t="str">
        <f t="shared" si="829"/>
        <v/>
      </c>
      <c r="DJ465" s="623" t="str">
        <f t="shared" si="830"/>
        <v/>
      </c>
      <c r="DK465" s="623" t="str">
        <f t="shared" si="831"/>
        <v/>
      </c>
      <c r="DL465" s="623" t="str">
        <f t="shared" si="832"/>
        <v/>
      </c>
      <c r="DM465" s="623" t="str">
        <f t="shared" si="833"/>
        <v/>
      </c>
      <c r="DN465" s="623" t="str">
        <f t="shared" si="834"/>
        <v/>
      </c>
      <c r="DO465" s="1281" t="str">
        <f t="shared" si="835"/>
        <v/>
      </c>
      <c r="DP465" s="1281" t="str">
        <f t="shared" si="836"/>
        <v/>
      </c>
      <c r="DQ465" s="1281" t="str">
        <f t="shared" si="837"/>
        <v/>
      </c>
      <c r="DR465" s="1281" t="str">
        <f t="shared" si="838"/>
        <v/>
      </c>
      <c r="DS465" s="1281" t="str">
        <f t="shared" si="839"/>
        <v/>
      </c>
      <c r="DT465" s="1281" t="str">
        <f t="shared" si="840"/>
        <v/>
      </c>
      <c r="DU465" s="1281" t="str">
        <f t="shared" si="841"/>
        <v/>
      </c>
      <c r="DV465" s="1281" t="str">
        <f t="shared" si="842"/>
        <v/>
      </c>
      <c r="DW465" s="1281" t="str">
        <f t="shared" si="843"/>
        <v/>
      </c>
      <c r="DX465" s="1281" t="str">
        <f t="shared" si="844"/>
        <v/>
      </c>
      <c r="DY465" s="1281" t="str">
        <f t="shared" si="845"/>
        <v/>
      </c>
      <c r="DZ465" s="1281" t="str">
        <f t="shared" si="846"/>
        <v/>
      </c>
      <c r="EA465" s="623" t="str">
        <f t="shared" si="847"/>
        <v/>
      </c>
      <c r="EB465" s="623" t="str">
        <f t="shared" si="848"/>
        <v/>
      </c>
      <c r="EC465" s="623" t="str">
        <f t="shared" si="849"/>
        <v/>
      </c>
      <c r="ED465" s="623" t="str">
        <f t="shared" si="850"/>
        <v/>
      </c>
      <c r="EE465" s="623" t="str">
        <f t="shared" si="851"/>
        <v/>
      </c>
      <c r="EF465" s="623" t="str">
        <f t="shared" si="852"/>
        <v/>
      </c>
      <c r="EG465" s="623" t="str">
        <f t="shared" si="853"/>
        <v/>
      </c>
      <c r="EH465" s="623" t="str">
        <f t="shared" si="854"/>
        <v/>
      </c>
      <c r="EI465" s="623" t="str">
        <f t="shared" si="855"/>
        <v/>
      </c>
      <c r="EJ465" s="623" t="str">
        <f t="shared" si="856"/>
        <v/>
      </c>
      <c r="EK465" s="623" t="str">
        <f t="shared" si="857"/>
        <v/>
      </c>
      <c r="EL465" s="623" t="str">
        <f t="shared" si="858"/>
        <v/>
      </c>
    </row>
    <row r="466" spans="1:142">
      <c r="A466" s="7" t="str">
        <f>IF('Rent Roll_RedIQ 1'!B459&gt;0,'Rent Roll_RedIQ 1'!B459,"")</f>
        <v/>
      </c>
      <c r="B466" s="7" t="str">
        <f>IF('Rent Roll_RedIQ 1'!C459&gt;0,'Rent Roll_RedIQ 1'!C459,"")</f>
        <v/>
      </c>
      <c r="C466" s="614">
        <f>IF('Rent Roll_RedIQ 1'!K459&gt;0,'Rent Roll_RedIQ 1'!K459,0)</f>
        <v>0</v>
      </c>
      <c r="D466" s="615" t="str">
        <f>IF('Rent Roll_RedIQ 1'!J459&gt;0,'Rent Roll_RedIQ 1'!J459,"")</f>
        <v/>
      </c>
      <c r="E466" s="624" t="str">
        <f t="shared" si="767"/>
        <v/>
      </c>
      <c r="F466" s="194"/>
      <c r="G466" s="194"/>
      <c r="H466" s="616" t="str">
        <f t="shared" si="865"/>
        <v/>
      </c>
      <c r="I466" s="1200">
        <f>IF('Rent Roll_RedIQ 1'!S459&gt;0,'Rent Roll_RedIQ 1'!S459,Purchase_Date-1)</f>
        <v>45991</v>
      </c>
      <c r="J466" s="617" t="str">
        <f t="shared" si="866"/>
        <v/>
      </c>
      <c r="K466" s="1205">
        <f t="shared" si="867"/>
        <v>46356</v>
      </c>
      <c r="L466" s="618" t="str">
        <f t="shared" si="866"/>
        <v/>
      </c>
      <c r="M466" s="1208">
        <f t="shared" si="868"/>
        <v>46721</v>
      </c>
      <c r="N466" s="614" t="str">
        <f t="shared" si="768"/>
        <v/>
      </c>
      <c r="O466" s="614" t="str">
        <f t="shared" si="769"/>
        <v/>
      </c>
      <c r="P466" s="614" t="str">
        <f t="shared" si="770"/>
        <v/>
      </c>
      <c r="Q466" s="614" t="str">
        <f t="shared" si="771"/>
        <v/>
      </c>
      <c r="R466" s="614" t="str">
        <f t="shared" si="772"/>
        <v/>
      </c>
      <c r="S466" s="614" t="str">
        <f t="shared" si="773"/>
        <v/>
      </c>
      <c r="T466" s="614" t="str">
        <f t="shared" si="774"/>
        <v/>
      </c>
      <c r="U466" s="619"/>
      <c r="V466" s="614"/>
      <c r="W466" s="620" t="str">
        <f t="shared" ref="W466:W497" si="870">IF($I466&gt;=W$11,$C466,$H466)</f>
        <v/>
      </c>
      <c r="X466" s="620" t="str">
        <f t="shared" si="864"/>
        <v/>
      </c>
      <c r="Y466" s="620" t="str">
        <f t="shared" si="864"/>
        <v/>
      </c>
      <c r="Z466" s="620" t="str">
        <f t="shared" si="864"/>
        <v/>
      </c>
      <c r="AA466" s="620" t="str">
        <f t="shared" si="864"/>
        <v/>
      </c>
      <c r="AB466" s="620" t="str">
        <f t="shared" si="864"/>
        <v/>
      </c>
      <c r="AC466" s="620" t="str">
        <f t="shared" si="864"/>
        <v/>
      </c>
      <c r="AD466" s="620" t="str">
        <f t="shared" si="864"/>
        <v/>
      </c>
      <c r="AE466" s="620" t="str">
        <f t="shared" si="864"/>
        <v/>
      </c>
      <c r="AF466" s="620" t="str">
        <f t="shared" si="864"/>
        <v/>
      </c>
      <c r="AG466" s="620" t="str">
        <f t="shared" si="864"/>
        <v/>
      </c>
      <c r="AH466" s="620" t="str">
        <f t="shared" si="864"/>
        <v/>
      </c>
      <c r="AI466" s="621" t="str">
        <f t="shared" si="764"/>
        <v/>
      </c>
      <c r="AJ466" s="621" t="str">
        <f t="shared" si="862"/>
        <v/>
      </c>
      <c r="AK466" s="621" t="str">
        <f t="shared" si="862"/>
        <v/>
      </c>
      <c r="AL466" s="621" t="str">
        <f t="shared" si="862"/>
        <v/>
      </c>
      <c r="AM466" s="621" t="str">
        <f t="shared" si="862"/>
        <v/>
      </c>
      <c r="AN466" s="621" t="str">
        <f t="shared" si="862"/>
        <v/>
      </c>
      <c r="AO466" s="621" t="str">
        <f t="shared" si="862"/>
        <v/>
      </c>
      <c r="AP466" s="621" t="str">
        <f t="shared" si="862"/>
        <v/>
      </c>
      <c r="AQ466" s="621" t="str">
        <f t="shared" si="862"/>
        <v/>
      </c>
      <c r="AR466" s="621" t="str">
        <f t="shared" si="862"/>
        <v/>
      </c>
      <c r="AS466" s="621" t="str">
        <f t="shared" si="862"/>
        <v/>
      </c>
      <c r="AT466" s="621" t="str">
        <f t="shared" si="862"/>
        <v/>
      </c>
      <c r="AU466" s="622" t="str">
        <f t="shared" si="757"/>
        <v/>
      </c>
      <c r="AV466" s="622" t="str">
        <f t="shared" si="861"/>
        <v/>
      </c>
      <c r="AW466" s="622" t="str">
        <f t="shared" si="861"/>
        <v/>
      </c>
      <c r="AX466" s="622" t="str">
        <f t="shared" si="861"/>
        <v/>
      </c>
      <c r="AY466" s="622" t="str">
        <f t="shared" si="861"/>
        <v/>
      </c>
      <c r="AZ466" s="622" t="str">
        <f t="shared" si="861"/>
        <v/>
      </c>
      <c r="BA466" s="622" t="str">
        <f t="shared" si="861"/>
        <v/>
      </c>
      <c r="BB466" s="622" t="str">
        <f t="shared" si="861"/>
        <v/>
      </c>
      <c r="BC466" s="622" t="str">
        <f t="shared" si="861"/>
        <v/>
      </c>
      <c r="BD466" s="622" t="str">
        <f t="shared" si="861"/>
        <v/>
      </c>
      <c r="BE466" s="622" t="str">
        <f t="shared" si="861"/>
        <v/>
      </c>
      <c r="BF466" s="622" t="str">
        <f t="shared" si="861"/>
        <v/>
      </c>
      <c r="BG466" s="623" t="str">
        <f t="shared" si="775"/>
        <v/>
      </c>
      <c r="BH466" s="623" t="str">
        <f t="shared" si="776"/>
        <v/>
      </c>
      <c r="BI466" s="623" t="str">
        <f t="shared" si="777"/>
        <v/>
      </c>
      <c r="BJ466" s="623" t="str">
        <f t="shared" si="778"/>
        <v/>
      </c>
      <c r="BK466" s="623" t="str">
        <f t="shared" si="779"/>
        <v/>
      </c>
      <c r="BL466" s="623" t="str">
        <f t="shared" si="780"/>
        <v/>
      </c>
      <c r="BM466" s="623" t="str">
        <f t="shared" si="781"/>
        <v/>
      </c>
      <c r="BN466" s="623" t="str">
        <f t="shared" si="782"/>
        <v/>
      </c>
      <c r="BO466" s="623" t="str">
        <f t="shared" si="783"/>
        <v/>
      </c>
      <c r="BP466" s="623" t="str">
        <f t="shared" si="784"/>
        <v/>
      </c>
      <c r="BQ466" s="623" t="str">
        <f t="shared" si="785"/>
        <v/>
      </c>
      <c r="BR466" s="623" t="str">
        <f t="shared" si="786"/>
        <v/>
      </c>
      <c r="BS466" s="1281" t="str">
        <f t="shared" si="787"/>
        <v/>
      </c>
      <c r="BT466" s="1281" t="str">
        <f t="shared" si="788"/>
        <v/>
      </c>
      <c r="BU466" s="1281" t="str">
        <f t="shared" si="789"/>
        <v/>
      </c>
      <c r="BV466" s="1281" t="str">
        <f t="shared" si="790"/>
        <v/>
      </c>
      <c r="BW466" s="1281" t="str">
        <f t="shared" si="791"/>
        <v/>
      </c>
      <c r="BX466" s="1281" t="str">
        <f t="shared" si="792"/>
        <v/>
      </c>
      <c r="BY466" s="1281" t="str">
        <f t="shared" si="793"/>
        <v/>
      </c>
      <c r="BZ466" s="1281" t="str">
        <f t="shared" si="794"/>
        <v/>
      </c>
      <c r="CA466" s="1281" t="str">
        <f t="shared" si="795"/>
        <v/>
      </c>
      <c r="CB466" s="1281" t="str">
        <f t="shared" si="796"/>
        <v/>
      </c>
      <c r="CC466" s="1281" t="str">
        <f t="shared" si="797"/>
        <v/>
      </c>
      <c r="CD466" s="1281" t="str">
        <f t="shared" si="798"/>
        <v/>
      </c>
      <c r="CE466" s="623" t="str">
        <f t="shared" si="799"/>
        <v/>
      </c>
      <c r="CF466" s="623" t="str">
        <f t="shared" si="800"/>
        <v/>
      </c>
      <c r="CG466" s="623" t="str">
        <f t="shared" si="801"/>
        <v/>
      </c>
      <c r="CH466" s="623" t="str">
        <f t="shared" si="802"/>
        <v/>
      </c>
      <c r="CI466" s="623" t="str">
        <f t="shared" si="803"/>
        <v/>
      </c>
      <c r="CJ466" s="623" t="str">
        <f t="shared" si="804"/>
        <v/>
      </c>
      <c r="CK466" s="623" t="str">
        <f t="shared" si="805"/>
        <v/>
      </c>
      <c r="CL466" s="623" t="str">
        <f t="shared" si="806"/>
        <v/>
      </c>
      <c r="CM466" s="623" t="str">
        <f t="shared" si="807"/>
        <v/>
      </c>
      <c r="CN466" s="623" t="str">
        <f t="shared" si="808"/>
        <v/>
      </c>
      <c r="CO466" s="623" t="str">
        <f t="shared" si="809"/>
        <v/>
      </c>
      <c r="CP466" s="623" t="str">
        <f t="shared" si="810"/>
        <v/>
      </c>
      <c r="CQ466" s="1281" t="str">
        <f t="shared" si="811"/>
        <v/>
      </c>
      <c r="CR466" s="1281" t="str">
        <f t="shared" si="812"/>
        <v/>
      </c>
      <c r="CS466" s="1281" t="str">
        <f t="shared" si="813"/>
        <v/>
      </c>
      <c r="CT466" s="1281" t="str">
        <f t="shared" si="814"/>
        <v/>
      </c>
      <c r="CU466" s="1281" t="str">
        <f t="shared" si="815"/>
        <v/>
      </c>
      <c r="CV466" s="1281" t="str">
        <f t="shared" si="816"/>
        <v/>
      </c>
      <c r="CW466" s="1281" t="str">
        <f t="shared" si="817"/>
        <v/>
      </c>
      <c r="CX466" s="1281" t="str">
        <f t="shared" si="818"/>
        <v/>
      </c>
      <c r="CY466" s="1281" t="str">
        <f t="shared" si="819"/>
        <v/>
      </c>
      <c r="CZ466" s="1281" t="str">
        <f t="shared" si="820"/>
        <v/>
      </c>
      <c r="DA466" s="1281" t="str">
        <f t="shared" si="821"/>
        <v/>
      </c>
      <c r="DB466" s="1281" t="str">
        <f t="shared" si="822"/>
        <v/>
      </c>
      <c r="DC466" s="623" t="str">
        <f t="shared" si="823"/>
        <v/>
      </c>
      <c r="DD466" s="623" t="str">
        <f t="shared" si="824"/>
        <v/>
      </c>
      <c r="DE466" s="623" t="str">
        <f t="shared" si="825"/>
        <v/>
      </c>
      <c r="DF466" s="623" t="str">
        <f t="shared" si="826"/>
        <v/>
      </c>
      <c r="DG466" s="623" t="str">
        <f t="shared" si="827"/>
        <v/>
      </c>
      <c r="DH466" s="623" t="str">
        <f t="shared" si="828"/>
        <v/>
      </c>
      <c r="DI466" s="623" t="str">
        <f t="shared" si="829"/>
        <v/>
      </c>
      <c r="DJ466" s="623" t="str">
        <f t="shared" si="830"/>
        <v/>
      </c>
      <c r="DK466" s="623" t="str">
        <f t="shared" si="831"/>
        <v/>
      </c>
      <c r="DL466" s="623" t="str">
        <f t="shared" si="832"/>
        <v/>
      </c>
      <c r="DM466" s="623" t="str">
        <f t="shared" si="833"/>
        <v/>
      </c>
      <c r="DN466" s="623" t="str">
        <f t="shared" si="834"/>
        <v/>
      </c>
      <c r="DO466" s="1281" t="str">
        <f t="shared" si="835"/>
        <v/>
      </c>
      <c r="DP466" s="1281" t="str">
        <f t="shared" si="836"/>
        <v/>
      </c>
      <c r="DQ466" s="1281" t="str">
        <f t="shared" si="837"/>
        <v/>
      </c>
      <c r="DR466" s="1281" t="str">
        <f t="shared" si="838"/>
        <v/>
      </c>
      <c r="DS466" s="1281" t="str">
        <f t="shared" si="839"/>
        <v/>
      </c>
      <c r="DT466" s="1281" t="str">
        <f t="shared" si="840"/>
        <v/>
      </c>
      <c r="DU466" s="1281" t="str">
        <f t="shared" si="841"/>
        <v/>
      </c>
      <c r="DV466" s="1281" t="str">
        <f t="shared" si="842"/>
        <v/>
      </c>
      <c r="DW466" s="1281" t="str">
        <f t="shared" si="843"/>
        <v/>
      </c>
      <c r="DX466" s="1281" t="str">
        <f t="shared" si="844"/>
        <v/>
      </c>
      <c r="DY466" s="1281" t="str">
        <f t="shared" si="845"/>
        <v/>
      </c>
      <c r="DZ466" s="1281" t="str">
        <f t="shared" si="846"/>
        <v/>
      </c>
      <c r="EA466" s="623" t="str">
        <f t="shared" si="847"/>
        <v/>
      </c>
      <c r="EB466" s="623" t="str">
        <f t="shared" si="848"/>
        <v/>
      </c>
      <c r="EC466" s="623" t="str">
        <f t="shared" si="849"/>
        <v/>
      </c>
      <c r="ED466" s="623" t="str">
        <f t="shared" si="850"/>
        <v/>
      </c>
      <c r="EE466" s="623" t="str">
        <f t="shared" si="851"/>
        <v/>
      </c>
      <c r="EF466" s="623" t="str">
        <f t="shared" si="852"/>
        <v/>
      </c>
      <c r="EG466" s="623" t="str">
        <f t="shared" si="853"/>
        <v/>
      </c>
      <c r="EH466" s="623" t="str">
        <f t="shared" si="854"/>
        <v/>
      </c>
      <c r="EI466" s="623" t="str">
        <f t="shared" si="855"/>
        <v/>
      </c>
      <c r="EJ466" s="623" t="str">
        <f t="shared" si="856"/>
        <v/>
      </c>
      <c r="EK466" s="623" t="str">
        <f t="shared" si="857"/>
        <v/>
      </c>
      <c r="EL466" s="623" t="str">
        <f t="shared" si="858"/>
        <v/>
      </c>
    </row>
    <row r="467" spans="1:142">
      <c r="A467" s="7" t="str">
        <f>IF('Rent Roll_RedIQ 1'!B460&gt;0,'Rent Roll_RedIQ 1'!B460,"")</f>
        <v/>
      </c>
      <c r="B467" s="7" t="str">
        <f>IF('Rent Roll_RedIQ 1'!C460&gt;0,'Rent Roll_RedIQ 1'!C460,"")</f>
        <v/>
      </c>
      <c r="C467" s="614">
        <f>IF('Rent Roll_RedIQ 1'!K460&gt;0,'Rent Roll_RedIQ 1'!K460,0)</f>
        <v>0</v>
      </c>
      <c r="D467" s="615" t="str">
        <f>IF('Rent Roll_RedIQ 1'!J460&gt;0,'Rent Roll_RedIQ 1'!J460,"")</f>
        <v/>
      </c>
      <c r="E467" s="624" t="str">
        <f t="shared" si="767"/>
        <v/>
      </c>
      <c r="F467" s="194"/>
      <c r="G467" s="194"/>
      <c r="H467" s="616" t="str">
        <f t="shared" si="865"/>
        <v/>
      </c>
      <c r="I467" s="1200">
        <f>IF('Rent Roll_RedIQ 1'!S460&gt;0,'Rent Roll_RedIQ 1'!S460,Purchase_Date-1)</f>
        <v>45991</v>
      </c>
      <c r="J467" s="617" t="str">
        <f t="shared" si="866"/>
        <v/>
      </c>
      <c r="K467" s="1205">
        <f t="shared" si="867"/>
        <v>46356</v>
      </c>
      <c r="L467" s="618" t="str">
        <f t="shared" si="866"/>
        <v/>
      </c>
      <c r="M467" s="1208">
        <f t="shared" si="868"/>
        <v>46721</v>
      </c>
      <c r="N467" s="614" t="str">
        <f t="shared" si="768"/>
        <v/>
      </c>
      <c r="O467" s="614" t="str">
        <f t="shared" si="769"/>
        <v/>
      </c>
      <c r="P467" s="614" t="str">
        <f t="shared" si="770"/>
        <v/>
      </c>
      <c r="Q467" s="614" t="str">
        <f t="shared" si="771"/>
        <v/>
      </c>
      <c r="R467" s="614" t="str">
        <f t="shared" si="772"/>
        <v/>
      </c>
      <c r="S467" s="614" t="str">
        <f t="shared" si="773"/>
        <v/>
      </c>
      <c r="T467" s="614" t="str">
        <f t="shared" si="774"/>
        <v/>
      </c>
      <c r="U467" s="619"/>
      <c r="V467" s="614"/>
      <c r="W467" s="620" t="str">
        <f t="shared" si="870"/>
        <v/>
      </c>
      <c r="X467" s="620" t="str">
        <f t="shared" si="864"/>
        <v/>
      </c>
      <c r="Y467" s="620" t="str">
        <f t="shared" si="864"/>
        <v/>
      </c>
      <c r="Z467" s="620" t="str">
        <f t="shared" si="864"/>
        <v/>
      </c>
      <c r="AA467" s="620" t="str">
        <f t="shared" si="864"/>
        <v/>
      </c>
      <c r="AB467" s="620" t="str">
        <f t="shared" si="864"/>
        <v/>
      </c>
      <c r="AC467" s="620" t="str">
        <f t="shared" si="864"/>
        <v/>
      </c>
      <c r="AD467" s="620" t="str">
        <f t="shared" si="864"/>
        <v/>
      </c>
      <c r="AE467" s="620" t="str">
        <f t="shared" si="864"/>
        <v/>
      </c>
      <c r="AF467" s="620" t="str">
        <f t="shared" si="864"/>
        <v/>
      </c>
      <c r="AG467" s="620" t="str">
        <f t="shared" si="864"/>
        <v/>
      </c>
      <c r="AH467" s="620" t="str">
        <f t="shared" si="864"/>
        <v/>
      </c>
      <c r="AI467" s="621" t="str">
        <f t="shared" si="764"/>
        <v/>
      </c>
      <c r="AJ467" s="621" t="str">
        <f t="shared" si="862"/>
        <v/>
      </c>
      <c r="AK467" s="621" t="str">
        <f t="shared" si="862"/>
        <v/>
      </c>
      <c r="AL467" s="621" t="str">
        <f t="shared" si="862"/>
        <v/>
      </c>
      <c r="AM467" s="621" t="str">
        <f t="shared" si="862"/>
        <v/>
      </c>
      <c r="AN467" s="621" t="str">
        <f t="shared" si="862"/>
        <v/>
      </c>
      <c r="AO467" s="621" t="str">
        <f t="shared" si="862"/>
        <v/>
      </c>
      <c r="AP467" s="621" t="str">
        <f t="shared" si="862"/>
        <v/>
      </c>
      <c r="AQ467" s="621" t="str">
        <f t="shared" si="862"/>
        <v/>
      </c>
      <c r="AR467" s="621" t="str">
        <f t="shared" si="862"/>
        <v/>
      </c>
      <c r="AS467" s="621" t="str">
        <f t="shared" si="862"/>
        <v/>
      </c>
      <c r="AT467" s="621" t="str">
        <f t="shared" si="862"/>
        <v/>
      </c>
      <c r="AU467" s="622" t="str">
        <f t="shared" si="757"/>
        <v/>
      </c>
      <c r="AV467" s="622" t="str">
        <f t="shared" si="861"/>
        <v/>
      </c>
      <c r="AW467" s="622" t="str">
        <f t="shared" si="861"/>
        <v/>
      </c>
      <c r="AX467" s="622" t="str">
        <f t="shared" si="861"/>
        <v/>
      </c>
      <c r="AY467" s="622" t="str">
        <f t="shared" si="861"/>
        <v/>
      </c>
      <c r="AZ467" s="622" t="str">
        <f t="shared" si="861"/>
        <v/>
      </c>
      <c r="BA467" s="622" t="str">
        <f t="shared" si="861"/>
        <v/>
      </c>
      <c r="BB467" s="622" t="str">
        <f t="shared" si="861"/>
        <v/>
      </c>
      <c r="BC467" s="622" t="str">
        <f t="shared" si="861"/>
        <v/>
      </c>
      <c r="BD467" s="622" t="str">
        <f t="shared" si="861"/>
        <v/>
      </c>
      <c r="BE467" s="622" t="str">
        <f t="shared" si="861"/>
        <v/>
      </c>
      <c r="BF467" s="622" t="str">
        <f t="shared" si="861"/>
        <v/>
      </c>
      <c r="BG467" s="623" t="str">
        <f t="shared" si="775"/>
        <v/>
      </c>
      <c r="BH467" s="623" t="str">
        <f t="shared" si="776"/>
        <v/>
      </c>
      <c r="BI467" s="623" t="str">
        <f t="shared" si="777"/>
        <v/>
      </c>
      <c r="BJ467" s="623" t="str">
        <f t="shared" si="778"/>
        <v/>
      </c>
      <c r="BK467" s="623" t="str">
        <f t="shared" si="779"/>
        <v/>
      </c>
      <c r="BL467" s="623" t="str">
        <f t="shared" si="780"/>
        <v/>
      </c>
      <c r="BM467" s="623" t="str">
        <f t="shared" si="781"/>
        <v/>
      </c>
      <c r="BN467" s="623" t="str">
        <f t="shared" si="782"/>
        <v/>
      </c>
      <c r="BO467" s="623" t="str">
        <f t="shared" si="783"/>
        <v/>
      </c>
      <c r="BP467" s="623" t="str">
        <f t="shared" si="784"/>
        <v/>
      </c>
      <c r="BQ467" s="623" t="str">
        <f t="shared" si="785"/>
        <v/>
      </c>
      <c r="BR467" s="623" t="str">
        <f t="shared" si="786"/>
        <v/>
      </c>
      <c r="BS467" s="1281" t="str">
        <f t="shared" si="787"/>
        <v/>
      </c>
      <c r="BT467" s="1281" t="str">
        <f t="shared" si="788"/>
        <v/>
      </c>
      <c r="BU467" s="1281" t="str">
        <f t="shared" si="789"/>
        <v/>
      </c>
      <c r="BV467" s="1281" t="str">
        <f t="shared" si="790"/>
        <v/>
      </c>
      <c r="BW467" s="1281" t="str">
        <f t="shared" si="791"/>
        <v/>
      </c>
      <c r="BX467" s="1281" t="str">
        <f t="shared" si="792"/>
        <v/>
      </c>
      <c r="BY467" s="1281" t="str">
        <f t="shared" si="793"/>
        <v/>
      </c>
      <c r="BZ467" s="1281" t="str">
        <f t="shared" si="794"/>
        <v/>
      </c>
      <c r="CA467" s="1281" t="str">
        <f t="shared" si="795"/>
        <v/>
      </c>
      <c r="CB467" s="1281" t="str">
        <f t="shared" si="796"/>
        <v/>
      </c>
      <c r="CC467" s="1281" t="str">
        <f t="shared" si="797"/>
        <v/>
      </c>
      <c r="CD467" s="1281" t="str">
        <f t="shared" si="798"/>
        <v/>
      </c>
      <c r="CE467" s="623" t="str">
        <f t="shared" si="799"/>
        <v/>
      </c>
      <c r="CF467" s="623" t="str">
        <f t="shared" si="800"/>
        <v/>
      </c>
      <c r="CG467" s="623" t="str">
        <f t="shared" si="801"/>
        <v/>
      </c>
      <c r="CH467" s="623" t="str">
        <f t="shared" si="802"/>
        <v/>
      </c>
      <c r="CI467" s="623" t="str">
        <f t="shared" si="803"/>
        <v/>
      </c>
      <c r="CJ467" s="623" t="str">
        <f t="shared" si="804"/>
        <v/>
      </c>
      <c r="CK467" s="623" t="str">
        <f t="shared" si="805"/>
        <v/>
      </c>
      <c r="CL467" s="623" t="str">
        <f t="shared" si="806"/>
        <v/>
      </c>
      <c r="CM467" s="623" t="str">
        <f t="shared" si="807"/>
        <v/>
      </c>
      <c r="CN467" s="623" t="str">
        <f t="shared" si="808"/>
        <v/>
      </c>
      <c r="CO467" s="623" t="str">
        <f t="shared" si="809"/>
        <v/>
      </c>
      <c r="CP467" s="623" t="str">
        <f t="shared" si="810"/>
        <v/>
      </c>
      <c r="CQ467" s="1281" t="str">
        <f t="shared" si="811"/>
        <v/>
      </c>
      <c r="CR467" s="1281" t="str">
        <f t="shared" si="812"/>
        <v/>
      </c>
      <c r="CS467" s="1281" t="str">
        <f t="shared" si="813"/>
        <v/>
      </c>
      <c r="CT467" s="1281" t="str">
        <f t="shared" si="814"/>
        <v/>
      </c>
      <c r="CU467" s="1281" t="str">
        <f t="shared" si="815"/>
        <v/>
      </c>
      <c r="CV467" s="1281" t="str">
        <f t="shared" si="816"/>
        <v/>
      </c>
      <c r="CW467" s="1281" t="str">
        <f t="shared" si="817"/>
        <v/>
      </c>
      <c r="CX467" s="1281" t="str">
        <f t="shared" si="818"/>
        <v/>
      </c>
      <c r="CY467" s="1281" t="str">
        <f t="shared" si="819"/>
        <v/>
      </c>
      <c r="CZ467" s="1281" t="str">
        <f t="shared" si="820"/>
        <v/>
      </c>
      <c r="DA467" s="1281" t="str">
        <f t="shared" si="821"/>
        <v/>
      </c>
      <c r="DB467" s="1281" t="str">
        <f t="shared" si="822"/>
        <v/>
      </c>
      <c r="DC467" s="623" t="str">
        <f t="shared" si="823"/>
        <v/>
      </c>
      <c r="DD467" s="623" t="str">
        <f t="shared" si="824"/>
        <v/>
      </c>
      <c r="DE467" s="623" t="str">
        <f t="shared" si="825"/>
        <v/>
      </c>
      <c r="DF467" s="623" t="str">
        <f t="shared" si="826"/>
        <v/>
      </c>
      <c r="DG467" s="623" t="str">
        <f t="shared" si="827"/>
        <v/>
      </c>
      <c r="DH467" s="623" t="str">
        <f t="shared" si="828"/>
        <v/>
      </c>
      <c r="DI467" s="623" t="str">
        <f t="shared" si="829"/>
        <v/>
      </c>
      <c r="DJ467" s="623" t="str">
        <f t="shared" si="830"/>
        <v/>
      </c>
      <c r="DK467" s="623" t="str">
        <f t="shared" si="831"/>
        <v/>
      </c>
      <c r="DL467" s="623" t="str">
        <f t="shared" si="832"/>
        <v/>
      </c>
      <c r="DM467" s="623" t="str">
        <f t="shared" si="833"/>
        <v/>
      </c>
      <c r="DN467" s="623" t="str">
        <f t="shared" si="834"/>
        <v/>
      </c>
      <c r="DO467" s="1281" t="str">
        <f t="shared" si="835"/>
        <v/>
      </c>
      <c r="DP467" s="1281" t="str">
        <f t="shared" si="836"/>
        <v/>
      </c>
      <c r="DQ467" s="1281" t="str">
        <f t="shared" si="837"/>
        <v/>
      </c>
      <c r="DR467" s="1281" t="str">
        <f t="shared" si="838"/>
        <v/>
      </c>
      <c r="DS467" s="1281" t="str">
        <f t="shared" si="839"/>
        <v/>
      </c>
      <c r="DT467" s="1281" t="str">
        <f t="shared" si="840"/>
        <v/>
      </c>
      <c r="DU467" s="1281" t="str">
        <f t="shared" si="841"/>
        <v/>
      </c>
      <c r="DV467" s="1281" t="str">
        <f t="shared" si="842"/>
        <v/>
      </c>
      <c r="DW467" s="1281" t="str">
        <f t="shared" si="843"/>
        <v/>
      </c>
      <c r="DX467" s="1281" t="str">
        <f t="shared" si="844"/>
        <v/>
      </c>
      <c r="DY467" s="1281" t="str">
        <f t="shared" si="845"/>
        <v/>
      </c>
      <c r="DZ467" s="1281" t="str">
        <f t="shared" si="846"/>
        <v/>
      </c>
      <c r="EA467" s="623" t="str">
        <f t="shared" si="847"/>
        <v/>
      </c>
      <c r="EB467" s="623" t="str">
        <f t="shared" si="848"/>
        <v/>
      </c>
      <c r="EC467" s="623" t="str">
        <f t="shared" si="849"/>
        <v/>
      </c>
      <c r="ED467" s="623" t="str">
        <f t="shared" si="850"/>
        <v/>
      </c>
      <c r="EE467" s="623" t="str">
        <f t="shared" si="851"/>
        <v/>
      </c>
      <c r="EF467" s="623" t="str">
        <f t="shared" si="852"/>
        <v/>
      </c>
      <c r="EG467" s="623" t="str">
        <f t="shared" si="853"/>
        <v/>
      </c>
      <c r="EH467" s="623" t="str">
        <f t="shared" si="854"/>
        <v/>
      </c>
      <c r="EI467" s="623" t="str">
        <f t="shared" si="855"/>
        <v/>
      </c>
      <c r="EJ467" s="623" t="str">
        <f t="shared" si="856"/>
        <v/>
      </c>
      <c r="EK467" s="623" t="str">
        <f t="shared" si="857"/>
        <v/>
      </c>
      <c r="EL467" s="623" t="str">
        <f t="shared" si="858"/>
        <v/>
      </c>
    </row>
    <row r="468" spans="1:142">
      <c r="A468" s="7" t="str">
        <f>IF('Rent Roll_RedIQ 1'!B461&gt;0,'Rent Roll_RedIQ 1'!B461,"")</f>
        <v/>
      </c>
      <c r="B468" s="7" t="str">
        <f>IF('Rent Roll_RedIQ 1'!C461&gt;0,'Rent Roll_RedIQ 1'!C461,"")</f>
        <v/>
      </c>
      <c r="C468" s="614">
        <f>IF('Rent Roll_RedIQ 1'!K461&gt;0,'Rent Roll_RedIQ 1'!K461,0)</f>
        <v>0</v>
      </c>
      <c r="D468" s="615" t="str">
        <f>IF('Rent Roll_RedIQ 1'!J461&gt;0,'Rent Roll_RedIQ 1'!J461,"")</f>
        <v/>
      </c>
      <c r="E468" s="624" t="str">
        <f t="shared" si="767"/>
        <v/>
      </c>
      <c r="F468" s="194"/>
      <c r="G468" s="194"/>
      <c r="H468" s="616" t="str">
        <f t="shared" si="865"/>
        <v/>
      </c>
      <c r="I468" s="1200">
        <f>IF('Rent Roll_RedIQ 1'!S461&gt;0,'Rent Roll_RedIQ 1'!S461,Purchase_Date-1)</f>
        <v>45991</v>
      </c>
      <c r="J468" s="617" t="str">
        <f t="shared" si="866"/>
        <v/>
      </c>
      <c r="K468" s="1205">
        <f t="shared" si="867"/>
        <v>46356</v>
      </c>
      <c r="L468" s="618" t="str">
        <f t="shared" si="866"/>
        <v/>
      </c>
      <c r="M468" s="1208">
        <f t="shared" si="868"/>
        <v>46721</v>
      </c>
      <c r="N468" s="614" t="str">
        <f t="shared" si="768"/>
        <v/>
      </c>
      <c r="O468" s="614" t="str">
        <f t="shared" si="769"/>
        <v/>
      </c>
      <c r="P468" s="614" t="str">
        <f t="shared" si="770"/>
        <v/>
      </c>
      <c r="Q468" s="614" t="str">
        <f t="shared" si="771"/>
        <v/>
      </c>
      <c r="R468" s="614" t="str">
        <f t="shared" si="772"/>
        <v/>
      </c>
      <c r="S468" s="614" t="str">
        <f t="shared" si="773"/>
        <v/>
      </c>
      <c r="T468" s="614" t="str">
        <f t="shared" si="774"/>
        <v/>
      </c>
      <c r="U468" s="619"/>
      <c r="V468" s="614"/>
      <c r="W468" s="620" t="str">
        <f t="shared" si="870"/>
        <v/>
      </c>
      <c r="X468" s="620" t="str">
        <f t="shared" si="864"/>
        <v/>
      </c>
      <c r="Y468" s="620" t="str">
        <f t="shared" si="864"/>
        <v/>
      </c>
      <c r="Z468" s="620" t="str">
        <f t="shared" si="864"/>
        <v/>
      </c>
      <c r="AA468" s="620" t="str">
        <f t="shared" si="864"/>
        <v/>
      </c>
      <c r="AB468" s="620" t="str">
        <f t="shared" si="864"/>
        <v/>
      </c>
      <c r="AC468" s="620" t="str">
        <f t="shared" si="864"/>
        <v/>
      </c>
      <c r="AD468" s="620" t="str">
        <f t="shared" si="864"/>
        <v/>
      </c>
      <c r="AE468" s="620" t="str">
        <f t="shared" si="864"/>
        <v/>
      </c>
      <c r="AF468" s="620" t="str">
        <f t="shared" si="864"/>
        <v/>
      </c>
      <c r="AG468" s="620" t="str">
        <f t="shared" si="864"/>
        <v/>
      </c>
      <c r="AH468" s="620" t="str">
        <f t="shared" si="864"/>
        <v/>
      </c>
      <c r="AI468" s="621" t="str">
        <f t="shared" si="764"/>
        <v/>
      </c>
      <c r="AJ468" s="621" t="str">
        <f t="shared" si="862"/>
        <v/>
      </c>
      <c r="AK468" s="621" t="str">
        <f t="shared" si="862"/>
        <v/>
      </c>
      <c r="AL468" s="621" t="str">
        <f t="shared" si="862"/>
        <v/>
      </c>
      <c r="AM468" s="621" t="str">
        <f t="shared" si="862"/>
        <v/>
      </c>
      <c r="AN468" s="621" t="str">
        <f t="shared" si="862"/>
        <v/>
      </c>
      <c r="AO468" s="621" t="str">
        <f t="shared" si="862"/>
        <v/>
      </c>
      <c r="AP468" s="621" t="str">
        <f t="shared" si="862"/>
        <v/>
      </c>
      <c r="AQ468" s="621" t="str">
        <f t="shared" si="862"/>
        <v/>
      </c>
      <c r="AR468" s="621" t="str">
        <f t="shared" si="862"/>
        <v/>
      </c>
      <c r="AS468" s="621" t="str">
        <f t="shared" si="862"/>
        <v/>
      </c>
      <c r="AT468" s="621" t="str">
        <f t="shared" si="862"/>
        <v/>
      </c>
      <c r="AU468" s="622" t="str">
        <f t="shared" si="757"/>
        <v/>
      </c>
      <c r="AV468" s="622" t="str">
        <f t="shared" si="861"/>
        <v/>
      </c>
      <c r="AW468" s="622" t="str">
        <f t="shared" si="861"/>
        <v/>
      </c>
      <c r="AX468" s="622" t="str">
        <f t="shared" si="861"/>
        <v/>
      </c>
      <c r="AY468" s="622" t="str">
        <f t="shared" si="861"/>
        <v/>
      </c>
      <c r="AZ468" s="622" t="str">
        <f t="shared" si="861"/>
        <v/>
      </c>
      <c r="BA468" s="622" t="str">
        <f t="shared" si="861"/>
        <v/>
      </c>
      <c r="BB468" s="622" t="str">
        <f t="shared" si="861"/>
        <v/>
      </c>
      <c r="BC468" s="622" t="str">
        <f t="shared" si="861"/>
        <v/>
      </c>
      <c r="BD468" s="622" t="str">
        <f t="shared" si="861"/>
        <v/>
      </c>
      <c r="BE468" s="622" t="str">
        <f t="shared" si="861"/>
        <v/>
      </c>
      <c r="BF468" s="622" t="str">
        <f t="shared" si="861"/>
        <v/>
      </c>
      <c r="BG468" s="623" t="str">
        <f t="shared" si="775"/>
        <v/>
      </c>
      <c r="BH468" s="623" t="str">
        <f t="shared" si="776"/>
        <v/>
      </c>
      <c r="BI468" s="623" t="str">
        <f t="shared" si="777"/>
        <v/>
      </c>
      <c r="BJ468" s="623" t="str">
        <f t="shared" si="778"/>
        <v/>
      </c>
      <c r="BK468" s="623" t="str">
        <f t="shared" si="779"/>
        <v/>
      </c>
      <c r="BL468" s="623" t="str">
        <f t="shared" si="780"/>
        <v/>
      </c>
      <c r="BM468" s="623" t="str">
        <f t="shared" si="781"/>
        <v/>
      </c>
      <c r="BN468" s="623" t="str">
        <f t="shared" si="782"/>
        <v/>
      </c>
      <c r="BO468" s="623" t="str">
        <f t="shared" si="783"/>
        <v/>
      </c>
      <c r="BP468" s="623" t="str">
        <f t="shared" si="784"/>
        <v/>
      </c>
      <c r="BQ468" s="623" t="str">
        <f t="shared" si="785"/>
        <v/>
      </c>
      <c r="BR468" s="623" t="str">
        <f t="shared" si="786"/>
        <v/>
      </c>
      <c r="BS468" s="1281" t="str">
        <f t="shared" si="787"/>
        <v/>
      </c>
      <c r="BT468" s="1281" t="str">
        <f t="shared" si="788"/>
        <v/>
      </c>
      <c r="BU468" s="1281" t="str">
        <f t="shared" si="789"/>
        <v/>
      </c>
      <c r="BV468" s="1281" t="str">
        <f t="shared" si="790"/>
        <v/>
      </c>
      <c r="BW468" s="1281" t="str">
        <f t="shared" si="791"/>
        <v/>
      </c>
      <c r="BX468" s="1281" t="str">
        <f t="shared" si="792"/>
        <v/>
      </c>
      <c r="BY468" s="1281" t="str">
        <f t="shared" si="793"/>
        <v/>
      </c>
      <c r="BZ468" s="1281" t="str">
        <f t="shared" si="794"/>
        <v/>
      </c>
      <c r="CA468" s="1281" t="str">
        <f t="shared" si="795"/>
        <v/>
      </c>
      <c r="CB468" s="1281" t="str">
        <f t="shared" si="796"/>
        <v/>
      </c>
      <c r="CC468" s="1281" t="str">
        <f t="shared" si="797"/>
        <v/>
      </c>
      <c r="CD468" s="1281" t="str">
        <f t="shared" si="798"/>
        <v/>
      </c>
      <c r="CE468" s="623" t="str">
        <f t="shared" si="799"/>
        <v/>
      </c>
      <c r="CF468" s="623" t="str">
        <f t="shared" si="800"/>
        <v/>
      </c>
      <c r="CG468" s="623" t="str">
        <f t="shared" si="801"/>
        <v/>
      </c>
      <c r="CH468" s="623" t="str">
        <f t="shared" si="802"/>
        <v/>
      </c>
      <c r="CI468" s="623" t="str">
        <f t="shared" si="803"/>
        <v/>
      </c>
      <c r="CJ468" s="623" t="str">
        <f t="shared" si="804"/>
        <v/>
      </c>
      <c r="CK468" s="623" t="str">
        <f t="shared" si="805"/>
        <v/>
      </c>
      <c r="CL468" s="623" t="str">
        <f t="shared" si="806"/>
        <v/>
      </c>
      <c r="CM468" s="623" t="str">
        <f t="shared" si="807"/>
        <v/>
      </c>
      <c r="CN468" s="623" t="str">
        <f t="shared" si="808"/>
        <v/>
      </c>
      <c r="CO468" s="623" t="str">
        <f t="shared" si="809"/>
        <v/>
      </c>
      <c r="CP468" s="623" t="str">
        <f t="shared" si="810"/>
        <v/>
      </c>
      <c r="CQ468" s="1281" t="str">
        <f t="shared" si="811"/>
        <v/>
      </c>
      <c r="CR468" s="1281" t="str">
        <f t="shared" si="812"/>
        <v/>
      </c>
      <c r="CS468" s="1281" t="str">
        <f t="shared" si="813"/>
        <v/>
      </c>
      <c r="CT468" s="1281" t="str">
        <f t="shared" si="814"/>
        <v/>
      </c>
      <c r="CU468" s="1281" t="str">
        <f t="shared" si="815"/>
        <v/>
      </c>
      <c r="CV468" s="1281" t="str">
        <f t="shared" si="816"/>
        <v/>
      </c>
      <c r="CW468" s="1281" t="str">
        <f t="shared" si="817"/>
        <v/>
      </c>
      <c r="CX468" s="1281" t="str">
        <f t="shared" si="818"/>
        <v/>
      </c>
      <c r="CY468" s="1281" t="str">
        <f t="shared" si="819"/>
        <v/>
      </c>
      <c r="CZ468" s="1281" t="str">
        <f t="shared" si="820"/>
        <v/>
      </c>
      <c r="DA468" s="1281" t="str">
        <f t="shared" si="821"/>
        <v/>
      </c>
      <c r="DB468" s="1281" t="str">
        <f t="shared" si="822"/>
        <v/>
      </c>
      <c r="DC468" s="623" t="str">
        <f t="shared" si="823"/>
        <v/>
      </c>
      <c r="DD468" s="623" t="str">
        <f t="shared" si="824"/>
        <v/>
      </c>
      <c r="DE468" s="623" t="str">
        <f t="shared" si="825"/>
        <v/>
      </c>
      <c r="DF468" s="623" t="str">
        <f t="shared" si="826"/>
        <v/>
      </c>
      <c r="DG468" s="623" t="str">
        <f t="shared" si="827"/>
        <v/>
      </c>
      <c r="DH468" s="623" t="str">
        <f t="shared" si="828"/>
        <v/>
      </c>
      <c r="DI468" s="623" t="str">
        <f t="shared" si="829"/>
        <v/>
      </c>
      <c r="DJ468" s="623" t="str">
        <f t="shared" si="830"/>
        <v/>
      </c>
      <c r="DK468" s="623" t="str">
        <f t="shared" si="831"/>
        <v/>
      </c>
      <c r="DL468" s="623" t="str">
        <f t="shared" si="832"/>
        <v/>
      </c>
      <c r="DM468" s="623" t="str">
        <f t="shared" si="833"/>
        <v/>
      </c>
      <c r="DN468" s="623" t="str">
        <f t="shared" si="834"/>
        <v/>
      </c>
      <c r="DO468" s="1281" t="str">
        <f t="shared" si="835"/>
        <v/>
      </c>
      <c r="DP468" s="1281" t="str">
        <f t="shared" si="836"/>
        <v/>
      </c>
      <c r="DQ468" s="1281" t="str">
        <f t="shared" si="837"/>
        <v/>
      </c>
      <c r="DR468" s="1281" t="str">
        <f t="shared" si="838"/>
        <v/>
      </c>
      <c r="DS468" s="1281" t="str">
        <f t="shared" si="839"/>
        <v/>
      </c>
      <c r="DT468" s="1281" t="str">
        <f t="shared" si="840"/>
        <v/>
      </c>
      <c r="DU468" s="1281" t="str">
        <f t="shared" si="841"/>
        <v/>
      </c>
      <c r="DV468" s="1281" t="str">
        <f t="shared" si="842"/>
        <v/>
      </c>
      <c r="DW468" s="1281" t="str">
        <f t="shared" si="843"/>
        <v/>
      </c>
      <c r="DX468" s="1281" t="str">
        <f t="shared" si="844"/>
        <v/>
      </c>
      <c r="DY468" s="1281" t="str">
        <f t="shared" si="845"/>
        <v/>
      </c>
      <c r="DZ468" s="1281" t="str">
        <f t="shared" si="846"/>
        <v/>
      </c>
      <c r="EA468" s="623" t="str">
        <f t="shared" si="847"/>
        <v/>
      </c>
      <c r="EB468" s="623" t="str">
        <f t="shared" si="848"/>
        <v/>
      </c>
      <c r="EC468" s="623" t="str">
        <f t="shared" si="849"/>
        <v/>
      </c>
      <c r="ED468" s="623" t="str">
        <f t="shared" si="850"/>
        <v/>
      </c>
      <c r="EE468" s="623" t="str">
        <f t="shared" si="851"/>
        <v/>
      </c>
      <c r="EF468" s="623" t="str">
        <f t="shared" si="852"/>
        <v/>
      </c>
      <c r="EG468" s="623" t="str">
        <f t="shared" si="853"/>
        <v/>
      </c>
      <c r="EH468" s="623" t="str">
        <f t="shared" si="854"/>
        <v/>
      </c>
      <c r="EI468" s="623" t="str">
        <f t="shared" si="855"/>
        <v/>
      </c>
      <c r="EJ468" s="623" t="str">
        <f t="shared" si="856"/>
        <v/>
      </c>
      <c r="EK468" s="623" t="str">
        <f t="shared" si="857"/>
        <v/>
      </c>
      <c r="EL468" s="623" t="str">
        <f t="shared" si="858"/>
        <v/>
      </c>
    </row>
    <row r="469" spans="1:142">
      <c r="A469" s="7" t="str">
        <f>IF('Rent Roll_RedIQ 1'!B462&gt;0,'Rent Roll_RedIQ 1'!B462,"")</f>
        <v/>
      </c>
      <c r="B469" s="7" t="str">
        <f>IF('Rent Roll_RedIQ 1'!C462&gt;0,'Rent Roll_RedIQ 1'!C462,"")</f>
        <v/>
      </c>
      <c r="C469" s="614">
        <f>IF('Rent Roll_RedIQ 1'!K462&gt;0,'Rent Roll_RedIQ 1'!K462,0)</f>
        <v>0</v>
      </c>
      <c r="D469" s="615" t="str">
        <f>IF('Rent Roll_RedIQ 1'!J462&gt;0,'Rent Roll_RedIQ 1'!J462,"")</f>
        <v/>
      </c>
      <c r="E469" s="624" t="str">
        <f t="shared" si="767"/>
        <v/>
      </c>
      <c r="F469" s="194"/>
      <c r="G469" s="194"/>
      <c r="H469" s="616" t="str">
        <f t="shared" si="865"/>
        <v/>
      </c>
      <c r="I469" s="1200">
        <f>IF('Rent Roll_RedIQ 1'!S462&gt;0,'Rent Roll_RedIQ 1'!S462,Purchase_Date-1)</f>
        <v>45991</v>
      </c>
      <c r="J469" s="617" t="str">
        <f t="shared" si="866"/>
        <v/>
      </c>
      <c r="K469" s="1205">
        <f t="shared" si="867"/>
        <v>46356</v>
      </c>
      <c r="L469" s="618" t="str">
        <f t="shared" si="866"/>
        <v/>
      </c>
      <c r="M469" s="1208">
        <f t="shared" si="868"/>
        <v>46721</v>
      </c>
      <c r="N469" s="614" t="str">
        <f t="shared" si="768"/>
        <v/>
      </c>
      <c r="O469" s="614" t="str">
        <f t="shared" si="769"/>
        <v/>
      </c>
      <c r="P469" s="614" t="str">
        <f t="shared" si="770"/>
        <v/>
      </c>
      <c r="Q469" s="614" t="str">
        <f t="shared" si="771"/>
        <v/>
      </c>
      <c r="R469" s="614" t="str">
        <f t="shared" si="772"/>
        <v/>
      </c>
      <c r="S469" s="614" t="str">
        <f t="shared" si="773"/>
        <v/>
      </c>
      <c r="T469" s="614" t="str">
        <f t="shared" si="774"/>
        <v/>
      </c>
      <c r="U469" s="619"/>
      <c r="V469" s="614"/>
      <c r="W469" s="620" t="str">
        <f t="shared" si="870"/>
        <v/>
      </c>
      <c r="X469" s="620" t="str">
        <f t="shared" si="864"/>
        <v/>
      </c>
      <c r="Y469" s="620" t="str">
        <f t="shared" si="864"/>
        <v/>
      </c>
      <c r="Z469" s="620" t="str">
        <f t="shared" si="864"/>
        <v/>
      </c>
      <c r="AA469" s="620" t="str">
        <f t="shared" si="864"/>
        <v/>
      </c>
      <c r="AB469" s="620" t="str">
        <f t="shared" si="864"/>
        <v/>
      </c>
      <c r="AC469" s="620" t="str">
        <f t="shared" si="864"/>
        <v/>
      </c>
      <c r="AD469" s="620" t="str">
        <f t="shared" si="864"/>
        <v/>
      </c>
      <c r="AE469" s="620" t="str">
        <f t="shared" si="864"/>
        <v/>
      </c>
      <c r="AF469" s="620" t="str">
        <f t="shared" si="864"/>
        <v/>
      </c>
      <c r="AG469" s="620" t="str">
        <f t="shared" si="864"/>
        <v/>
      </c>
      <c r="AH469" s="620" t="str">
        <f t="shared" si="864"/>
        <v/>
      </c>
      <c r="AI469" s="621" t="str">
        <f t="shared" si="764"/>
        <v/>
      </c>
      <c r="AJ469" s="621" t="str">
        <f t="shared" si="862"/>
        <v/>
      </c>
      <c r="AK469" s="621" t="str">
        <f t="shared" si="862"/>
        <v/>
      </c>
      <c r="AL469" s="621" t="str">
        <f t="shared" si="862"/>
        <v/>
      </c>
      <c r="AM469" s="621" t="str">
        <f t="shared" si="862"/>
        <v/>
      </c>
      <c r="AN469" s="621" t="str">
        <f t="shared" si="862"/>
        <v/>
      </c>
      <c r="AO469" s="621" t="str">
        <f t="shared" si="862"/>
        <v/>
      </c>
      <c r="AP469" s="621" t="str">
        <f t="shared" si="862"/>
        <v/>
      </c>
      <c r="AQ469" s="621" t="str">
        <f t="shared" si="862"/>
        <v/>
      </c>
      <c r="AR469" s="621" t="str">
        <f t="shared" si="862"/>
        <v/>
      </c>
      <c r="AS469" s="621" t="str">
        <f t="shared" si="862"/>
        <v/>
      </c>
      <c r="AT469" s="621" t="str">
        <f t="shared" si="862"/>
        <v/>
      </c>
      <c r="AU469" s="622" t="str">
        <f t="shared" ref="AU469:AU500" si="871">IF($M469&gt;=AU$11,$J469,$L469)</f>
        <v/>
      </c>
      <c r="AV469" s="622" t="str">
        <f t="shared" si="861"/>
        <v/>
      </c>
      <c r="AW469" s="622" t="str">
        <f t="shared" si="861"/>
        <v/>
      </c>
      <c r="AX469" s="622" t="str">
        <f t="shared" si="861"/>
        <v/>
      </c>
      <c r="AY469" s="622" t="str">
        <f t="shared" si="861"/>
        <v/>
      </c>
      <c r="AZ469" s="622" t="str">
        <f t="shared" si="861"/>
        <v/>
      </c>
      <c r="BA469" s="622" t="str">
        <f t="shared" si="861"/>
        <v/>
      </c>
      <c r="BB469" s="622" t="str">
        <f t="shared" si="861"/>
        <v/>
      </c>
      <c r="BC469" s="622" t="str">
        <f t="shared" si="861"/>
        <v/>
      </c>
      <c r="BD469" s="622" t="str">
        <f t="shared" si="861"/>
        <v/>
      </c>
      <c r="BE469" s="622" t="str">
        <f t="shared" si="861"/>
        <v/>
      </c>
      <c r="BF469" s="622" t="str">
        <f t="shared" si="861"/>
        <v/>
      </c>
      <c r="BG469" s="623" t="str">
        <f t="shared" si="775"/>
        <v/>
      </c>
      <c r="BH469" s="623" t="str">
        <f t="shared" si="776"/>
        <v/>
      </c>
      <c r="BI469" s="623" t="str">
        <f t="shared" si="777"/>
        <v/>
      </c>
      <c r="BJ469" s="623" t="str">
        <f t="shared" si="778"/>
        <v/>
      </c>
      <c r="BK469" s="623" t="str">
        <f t="shared" si="779"/>
        <v/>
      </c>
      <c r="BL469" s="623" t="str">
        <f t="shared" si="780"/>
        <v/>
      </c>
      <c r="BM469" s="623" t="str">
        <f t="shared" si="781"/>
        <v/>
      </c>
      <c r="BN469" s="623" t="str">
        <f t="shared" si="782"/>
        <v/>
      </c>
      <c r="BO469" s="623" t="str">
        <f t="shared" si="783"/>
        <v/>
      </c>
      <c r="BP469" s="623" t="str">
        <f t="shared" si="784"/>
        <v/>
      </c>
      <c r="BQ469" s="623" t="str">
        <f t="shared" si="785"/>
        <v/>
      </c>
      <c r="BR469" s="623" t="str">
        <f t="shared" si="786"/>
        <v/>
      </c>
      <c r="BS469" s="1281" t="str">
        <f t="shared" si="787"/>
        <v/>
      </c>
      <c r="BT469" s="1281" t="str">
        <f t="shared" si="788"/>
        <v/>
      </c>
      <c r="BU469" s="1281" t="str">
        <f t="shared" si="789"/>
        <v/>
      </c>
      <c r="BV469" s="1281" t="str">
        <f t="shared" si="790"/>
        <v/>
      </c>
      <c r="BW469" s="1281" t="str">
        <f t="shared" si="791"/>
        <v/>
      </c>
      <c r="BX469" s="1281" t="str">
        <f t="shared" si="792"/>
        <v/>
      </c>
      <c r="BY469" s="1281" t="str">
        <f t="shared" si="793"/>
        <v/>
      </c>
      <c r="BZ469" s="1281" t="str">
        <f t="shared" si="794"/>
        <v/>
      </c>
      <c r="CA469" s="1281" t="str">
        <f t="shared" si="795"/>
        <v/>
      </c>
      <c r="CB469" s="1281" t="str">
        <f t="shared" si="796"/>
        <v/>
      </c>
      <c r="CC469" s="1281" t="str">
        <f t="shared" si="797"/>
        <v/>
      </c>
      <c r="CD469" s="1281" t="str">
        <f t="shared" si="798"/>
        <v/>
      </c>
      <c r="CE469" s="623" t="str">
        <f t="shared" si="799"/>
        <v/>
      </c>
      <c r="CF469" s="623" t="str">
        <f t="shared" si="800"/>
        <v/>
      </c>
      <c r="CG469" s="623" t="str">
        <f t="shared" si="801"/>
        <v/>
      </c>
      <c r="CH469" s="623" t="str">
        <f t="shared" si="802"/>
        <v/>
      </c>
      <c r="CI469" s="623" t="str">
        <f t="shared" si="803"/>
        <v/>
      </c>
      <c r="CJ469" s="623" t="str">
        <f t="shared" si="804"/>
        <v/>
      </c>
      <c r="CK469" s="623" t="str">
        <f t="shared" si="805"/>
        <v/>
      </c>
      <c r="CL469" s="623" t="str">
        <f t="shared" si="806"/>
        <v/>
      </c>
      <c r="CM469" s="623" t="str">
        <f t="shared" si="807"/>
        <v/>
      </c>
      <c r="CN469" s="623" t="str">
        <f t="shared" si="808"/>
        <v/>
      </c>
      <c r="CO469" s="623" t="str">
        <f t="shared" si="809"/>
        <v/>
      </c>
      <c r="CP469" s="623" t="str">
        <f t="shared" si="810"/>
        <v/>
      </c>
      <c r="CQ469" s="1281" t="str">
        <f t="shared" si="811"/>
        <v/>
      </c>
      <c r="CR469" s="1281" t="str">
        <f t="shared" si="812"/>
        <v/>
      </c>
      <c r="CS469" s="1281" t="str">
        <f t="shared" si="813"/>
        <v/>
      </c>
      <c r="CT469" s="1281" t="str">
        <f t="shared" si="814"/>
        <v/>
      </c>
      <c r="CU469" s="1281" t="str">
        <f t="shared" si="815"/>
        <v/>
      </c>
      <c r="CV469" s="1281" t="str">
        <f t="shared" si="816"/>
        <v/>
      </c>
      <c r="CW469" s="1281" t="str">
        <f t="shared" si="817"/>
        <v/>
      </c>
      <c r="CX469" s="1281" t="str">
        <f t="shared" si="818"/>
        <v/>
      </c>
      <c r="CY469" s="1281" t="str">
        <f t="shared" si="819"/>
        <v/>
      </c>
      <c r="CZ469" s="1281" t="str">
        <f t="shared" si="820"/>
        <v/>
      </c>
      <c r="DA469" s="1281" t="str">
        <f t="shared" si="821"/>
        <v/>
      </c>
      <c r="DB469" s="1281" t="str">
        <f t="shared" si="822"/>
        <v/>
      </c>
      <c r="DC469" s="623" t="str">
        <f t="shared" si="823"/>
        <v/>
      </c>
      <c r="DD469" s="623" t="str">
        <f t="shared" si="824"/>
        <v/>
      </c>
      <c r="DE469" s="623" t="str">
        <f t="shared" si="825"/>
        <v/>
      </c>
      <c r="DF469" s="623" t="str">
        <f t="shared" si="826"/>
        <v/>
      </c>
      <c r="DG469" s="623" t="str">
        <f t="shared" si="827"/>
        <v/>
      </c>
      <c r="DH469" s="623" t="str">
        <f t="shared" si="828"/>
        <v/>
      </c>
      <c r="DI469" s="623" t="str">
        <f t="shared" si="829"/>
        <v/>
      </c>
      <c r="DJ469" s="623" t="str">
        <f t="shared" si="830"/>
        <v/>
      </c>
      <c r="DK469" s="623" t="str">
        <f t="shared" si="831"/>
        <v/>
      </c>
      <c r="DL469" s="623" t="str">
        <f t="shared" si="832"/>
        <v/>
      </c>
      <c r="DM469" s="623" t="str">
        <f t="shared" si="833"/>
        <v/>
      </c>
      <c r="DN469" s="623" t="str">
        <f t="shared" si="834"/>
        <v/>
      </c>
      <c r="DO469" s="1281" t="str">
        <f t="shared" si="835"/>
        <v/>
      </c>
      <c r="DP469" s="1281" t="str">
        <f t="shared" si="836"/>
        <v/>
      </c>
      <c r="DQ469" s="1281" t="str">
        <f t="shared" si="837"/>
        <v/>
      </c>
      <c r="DR469" s="1281" t="str">
        <f t="shared" si="838"/>
        <v/>
      </c>
      <c r="DS469" s="1281" t="str">
        <f t="shared" si="839"/>
        <v/>
      </c>
      <c r="DT469" s="1281" t="str">
        <f t="shared" si="840"/>
        <v/>
      </c>
      <c r="DU469" s="1281" t="str">
        <f t="shared" si="841"/>
        <v/>
      </c>
      <c r="DV469" s="1281" t="str">
        <f t="shared" si="842"/>
        <v/>
      </c>
      <c r="DW469" s="1281" t="str">
        <f t="shared" si="843"/>
        <v/>
      </c>
      <c r="DX469" s="1281" t="str">
        <f t="shared" si="844"/>
        <v/>
      </c>
      <c r="DY469" s="1281" t="str">
        <f t="shared" si="845"/>
        <v/>
      </c>
      <c r="DZ469" s="1281" t="str">
        <f t="shared" si="846"/>
        <v/>
      </c>
      <c r="EA469" s="623" t="str">
        <f t="shared" si="847"/>
        <v/>
      </c>
      <c r="EB469" s="623" t="str">
        <f t="shared" si="848"/>
        <v/>
      </c>
      <c r="EC469" s="623" t="str">
        <f t="shared" si="849"/>
        <v/>
      </c>
      <c r="ED469" s="623" t="str">
        <f t="shared" si="850"/>
        <v/>
      </c>
      <c r="EE469" s="623" t="str">
        <f t="shared" si="851"/>
        <v/>
      </c>
      <c r="EF469" s="623" t="str">
        <f t="shared" si="852"/>
        <v/>
      </c>
      <c r="EG469" s="623" t="str">
        <f t="shared" si="853"/>
        <v/>
      </c>
      <c r="EH469" s="623" t="str">
        <f t="shared" si="854"/>
        <v/>
      </c>
      <c r="EI469" s="623" t="str">
        <f t="shared" si="855"/>
        <v/>
      </c>
      <c r="EJ469" s="623" t="str">
        <f t="shared" si="856"/>
        <v/>
      </c>
      <c r="EK469" s="623" t="str">
        <f t="shared" si="857"/>
        <v/>
      </c>
      <c r="EL469" s="623" t="str">
        <f t="shared" si="858"/>
        <v/>
      </c>
    </row>
    <row r="470" spans="1:142">
      <c r="A470" s="7" t="str">
        <f>IF('Rent Roll_RedIQ 1'!B463&gt;0,'Rent Roll_RedIQ 1'!B463,"")</f>
        <v/>
      </c>
      <c r="B470" s="7" t="str">
        <f>IF('Rent Roll_RedIQ 1'!C463&gt;0,'Rent Roll_RedIQ 1'!C463,"")</f>
        <v/>
      </c>
      <c r="C470" s="614">
        <f>IF('Rent Roll_RedIQ 1'!K463&gt;0,'Rent Roll_RedIQ 1'!K463,0)</f>
        <v>0</v>
      </c>
      <c r="D470" s="615" t="str">
        <f>IF('Rent Roll_RedIQ 1'!J463&gt;0,'Rent Roll_RedIQ 1'!J463,"")</f>
        <v/>
      </c>
      <c r="E470" s="624" t="str">
        <f t="shared" si="767"/>
        <v/>
      </c>
      <c r="F470" s="194"/>
      <c r="G470" s="194"/>
      <c r="H470" s="616" t="str">
        <f t="shared" si="865"/>
        <v/>
      </c>
      <c r="I470" s="1200">
        <f>IF('Rent Roll_RedIQ 1'!S463&gt;0,'Rent Roll_RedIQ 1'!S463,Purchase_Date-1)</f>
        <v>45991</v>
      </c>
      <c r="J470" s="617" t="str">
        <f t="shared" si="866"/>
        <v/>
      </c>
      <c r="K470" s="1205">
        <f t="shared" si="867"/>
        <v>46356</v>
      </c>
      <c r="L470" s="618" t="str">
        <f t="shared" si="866"/>
        <v/>
      </c>
      <c r="M470" s="1208">
        <f t="shared" si="868"/>
        <v>46721</v>
      </c>
      <c r="N470" s="614" t="str">
        <f t="shared" si="768"/>
        <v/>
      </c>
      <c r="O470" s="614" t="str">
        <f t="shared" si="769"/>
        <v/>
      </c>
      <c r="P470" s="614" t="str">
        <f t="shared" si="770"/>
        <v/>
      </c>
      <c r="Q470" s="614" t="str">
        <f t="shared" si="771"/>
        <v/>
      </c>
      <c r="R470" s="614" t="str">
        <f t="shared" si="772"/>
        <v/>
      </c>
      <c r="S470" s="614" t="str">
        <f t="shared" si="773"/>
        <v/>
      </c>
      <c r="T470" s="614" t="str">
        <f t="shared" si="774"/>
        <v/>
      </c>
      <c r="U470" s="619"/>
      <c r="V470" s="614"/>
      <c r="W470" s="620" t="str">
        <f t="shared" si="870"/>
        <v/>
      </c>
      <c r="X470" s="620" t="str">
        <f t="shared" si="864"/>
        <v/>
      </c>
      <c r="Y470" s="620" t="str">
        <f t="shared" si="864"/>
        <v/>
      </c>
      <c r="Z470" s="620" t="str">
        <f t="shared" si="864"/>
        <v/>
      </c>
      <c r="AA470" s="620" t="str">
        <f t="shared" si="864"/>
        <v/>
      </c>
      <c r="AB470" s="620" t="str">
        <f t="shared" si="864"/>
        <v/>
      </c>
      <c r="AC470" s="620" t="str">
        <f t="shared" si="864"/>
        <v/>
      </c>
      <c r="AD470" s="620" t="str">
        <f t="shared" si="864"/>
        <v/>
      </c>
      <c r="AE470" s="620" t="str">
        <f t="shared" si="864"/>
        <v/>
      </c>
      <c r="AF470" s="620" t="str">
        <f t="shared" si="864"/>
        <v/>
      </c>
      <c r="AG470" s="620" t="str">
        <f t="shared" si="864"/>
        <v/>
      </c>
      <c r="AH470" s="620" t="str">
        <f t="shared" si="864"/>
        <v/>
      </c>
      <c r="AI470" s="621" t="str">
        <f t="shared" si="764"/>
        <v/>
      </c>
      <c r="AJ470" s="621" t="str">
        <f t="shared" si="862"/>
        <v/>
      </c>
      <c r="AK470" s="621" t="str">
        <f t="shared" si="862"/>
        <v/>
      </c>
      <c r="AL470" s="621" t="str">
        <f t="shared" si="862"/>
        <v/>
      </c>
      <c r="AM470" s="621" t="str">
        <f t="shared" si="862"/>
        <v/>
      </c>
      <c r="AN470" s="621" t="str">
        <f t="shared" si="862"/>
        <v/>
      </c>
      <c r="AO470" s="621" t="str">
        <f t="shared" si="862"/>
        <v/>
      </c>
      <c r="AP470" s="621" t="str">
        <f t="shared" si="862"/>
        <v/>
      </c>
      <c r="AQ470" s="621" t="str">
        <f t="shared" si="862"/>
        <v/>
      </c>
      <c r="AR470" s="621" t="str">
        <f t="shared" si="862"/>
        <v/>
      </c>
      <c r="AS470" s="621" t="str">
        <f t="shared" si="862"/>
        <v/>
      </c>
      <c r="AT470" s="621" t="str">
        <f t="shared" si="862"/>
        <v/>
      </c>
      <c r="AU470" s="622" t="str">
        <f t="shared" si="871"/>
        <v/>
      </c>
      <c r="AV470" s="622" t="str">
        <f t="shared" si="861"/>
        <v/>
      </c>
      <c r="AW470" s="622" t="str">
        <f t="shared" si="861"/>
        <v/>
      </c>
      <c r="AX470" s="622" t="str">
        <f t="shared" si="861"/>
        <v/>
      </c>
      <c r="AY470" s="622" t="str">
        <f t="shared" si="861"/>
        <v/>
      </c>
      <c r="AZ470" s="622" t="str">
        <f t="shared" si="861"/>
        <v/>
      </c>
      <c r="BA470" s="622" t="str">
        <f t="shared" si="861"/>
        <v/>
      </c>
      <c r="BB470" s="622" t="str">
        <f t="shared" si="861"/>
        <v/>
      </c>
      <c r="BC470" s="622" t="str">
        <f t="shared" si="861"/>
        <v/>
      </c>
      <c r="BD470" s="622" t="str">
        <f t="shared" si="861"/>
        <v/>
      </c>
      <c r="BE470" s="622" t="str">
        <f t="shared" si="861"/>
        <v/>
      </c>
      <c r="BF470" s="622" t="str">
        <f t="shared" si="861"/>
        <v/>
      </c>
      <c r="BG470" s="623" t="str">
        <f t="shared" si="775"/>
        <v/>
      </c>
      <c r="BH470" s="623" t="str">
        <f t="shared" si="776"/>
        <v/>
      </c>
      <c r="BI470" s="623" t="str">
        <f t="shared" si="777"/>
        <v/>
      </c>
      <c r="BJ470" s="623" t="str">
        <f t="shared" si="778"/>
        <v/>
      </c>
      <c r="BK470" s="623" t="str">
        <f t="shared" si="779"/>
        <v/>
      </c>
      <c r="BL470" s="623" t="str">
        <f t="shared" si="780"/>
        <v/>
      </c>
      <c r="BM470" s="623" t="str">
        <f t="shared" si="781"/>
        <v/>
      </c>
      <c r="BN470" s="623" t="str">
        <f t="shared" si="782"/>
        <v/>
      </c>
      <c r="BO470" s="623" t="str">
        <f t="shared" si="783"/>
        <v/>
      </c>
      <c r="BP470" s="623" t="str">
        <f t="shared" si="784"/>
        <v/>
      </c>
      <c r="BQ470" s="623" t="str">
        <f t="shared" si="785"/>
        <v/>
      </c>
      <c r="BR470" s="623" t="str">
        <f t="shared" si="786"/>
        <v/>
      </c>
      <c r="BS470" s="1281" t="str">
        <f t="shared" si="787"/>
        <v/>
      </c>
      <c r="BT470" s="1281" t="str">
        <f t="shared" si="788"/>
        <v/>
      </c>
      <c r="BU470" s="1281" t="str">
        <f t="shared" si="789"/>
        <v/>
      </c>
      <c r="BV470" s="1281" t="str">
        <f t="shared" si="790"/>
        <v/>
      </c>
      <c r="BW470" s="1281" t="str">
        <f t="shared" si="791"/>
        <v/>
      </c>
      <c r="BX470" s="1281" t="str">
        <f t="shared" si="792"/>
        <v/>
      </c>
      <c r="BY470" s="1281" t="str">
        <f t="shared" si="793"/>
        <v/>
      </c>
      <c r="BZ470" s="1281" t="str">
        <f t="shared" si="794"/>
        <v/>
      </c>
      <c r="CA470" s="1281" t="str">
        <f t="shared" si="795"/>
        <v/>
      </c>
      <c r="CB470" s="1281" t="str">
        <f t="shared" si="796"/>
        <v/>
      </c>
      <c r="CC470" s="1281" t="str">
        <f t="shared" si="797"/>
        <v/>
      </c>
      <c r="CD470" s="1281" t="str">
        <f t="shared" si="798"/>
        <v/>
      </c>
      <c r="CE470" s="623" t="str">
        <f t="shared" si="799"/>
        <v/>
      </c>
      <c r="CF470" s="623" t="str">
        <f t="shared" si="800"/>
        <v/>
      </c>
      <c r="CG470" s="623" t="str">
        <f t="shared" si="801"/>
        <v/>
      </c>
      <c r="CH470" s="623" t="str">
        <f t="shared" si="802"/>
        <v/>
      </c>
      <c r="CI470" s="623" t="str">
        <f t="shared" si="803"/>
        <v/>
      </c>
      <c r="CJ470" s="623" t="str">
        <f t="shared" si="804"/>
        <v/>
      </c>
      <c r="CK470" s="623" t="str">
        <f t="shared" si="805"/>
        <v/>
      </c>
      <c r="CL470" s="623" t="str">
        <f t="shared" si="806"/>
        <v/>
      </c>
      <c r="CM470" s="623" t="str">
        <f t="shared" si="807"/>
        <v/>
      </c>
      <c r="CN470" s="623" t="str">
        <f t="shared" si="808"/>
        <v/>
      </c>
      <c r="CO470" s="623" t="str">
        <f t="shared" si="809"/>
        <v/>
      </c>
      <c r="CP470" s="623" t="str">
        <f t="shared" si="810"/>
        <v/>
      </c>
      <c r="CQ470" s="1281" t="str">
        <f t="shared" si="811"/>
        <v/>
      </c>
      <c r="CR470" s="1281" t="str">
        <f t="shared" si="812"/>
        <v/>
      </c>
      <c r="CS470" s="1281" t="str">
        <f t="shared" si="813"/>
        <v/>
      </c>
      <c r="CT470" s="1281" t="str">
        <f t="shared" si="814"/>
        <v/>
      </c>
      <c r="CU470" s="1281" t="str">
        <f t="shared" si="815"/>
        <v/>
      </c>
      <c r="CV470" s="1281" t="str">
        <f t="shared" si="816"/>
        <v/>
      </c>
      <c r="CW470" s="1281" t="str">
        <f t="shared" si="817"/>
        <v/>
      </c>
      <c r="CX470" s="1281" t="str">
        <f t="shared" si="818"/>
        <v/>
      </c>
      <c r="CY470" s="1281" t="str">
        <f t="shared" si="819"/>
        <v/>
      </c>
      <c r="CZ470" s="1281" t="str">
        <f t="shared" si="820"/>
        <v/>
      </c>
      <c r="DA470" s="1281" t="str">
        <f t="shared" si="821"/>
        <v/>
      </c>
      <c r="DB470" s="1281" t="str">
        <f t="shared" si="822"/>
        <v/>
      </c>
      <c r="DC470" s="623" t="str">
        <f t="shared" si="823"/>
        <v/>
      </c>
      <c r="DD470" s="623" t="str">
        <f t="shared" si="824"/>
        <v/>
      </c>
      <c r="DE470" s="623" t="str">
        <f t="shared" si="825"/>
        <v/>
      </c>
      <c r="DF470" s="623" t="str">
        <f t="shared" si="826"/>
        <v/>
      </c>
      <c r="DG470" s="623" t="str">
        <f t="shared" si="827"/>
        <v/>
      </c>
      <c r="DH470" s="623" t="str">
        <f t="shared" si="828"/>
        <v/>
      </c>
      <c r="DI470" s="623" t="str">
        <f t="shared" si="829"/>
        <v/>
      </c>
      <c r="DJ470" s="623" t="str">
        <f t="shared" si="830"/>
        <v/>
      </c>
      <c r="DK470" s="623" t="str">
        <f t="shared" si="831"/>
        <v/>
      </c>
      <c r="DL470" s="623" t="str">
        <f t="shared" si="832"/>
        <v/>
      </c>
      <c r="DM470" s="623" t="str">
        <f t="shared" si="833"/>
        <v/>
      </c>
      <c r="DN470" s="623" t="str">
        <f t="shared" si="834"/>
        <v/>
      </c>
      <c r="DO470" s="1281" t="str">
        <f t="shared" si="835"/>
        <v/>
      </c>
      <c r="DP470" s="1281" t="str">
        <f t="shared" si="836"/>
        <v/>
      </c>
      <c r="DQ470" s="1281" t="str">
        <f t="shared" si="837"/>
        <v/>
      </c>
      <c r="DR470" s="1281" t="str">
        <f t="shared" si="838"/>
        <v/>
      </c>
      <c r="DS470" s="1281" t="str">
        <f t="shared" si="839"/>
        <v/>
      </c>
      <c r="DT470" s="1281" t="str">
        <f t="shared" si="840"/>
        <v/>
      </c>
      <c r="DU470" s="1281" t="str">
        <f t="shared" si="841"/>
        <v/>
      </c>
      <c r="DV470" s="1281" t="str">
        <f t="shared" si="842"/>
        <v/>
      </c>
      <c r="DW470" s="1281" t="str">
        <f t="shared" si="843"/>
        <v/>
      </c>
      <c r="DX470" s="1281" t="str">
        <f t="shared" si="844"/>
        <v/>
      </c>
      <c r="DY470" s="1281" t="str">
        <f t="shared" si="845"/>
        <v/>
      </c>
      <c r="DZ470" s="1281" t="str">
        <f t="shared" si="846"/>
        <v/>
      </c>
      <c r="EA470" s="623" t="str">
        <f t="shared" si="847"/>
        <v/>
      </c>
      <c r="EB470" s="623" t="str">
        <f t="shared" si="848"/>
        <v/>
      </c>
      <c r="EC470" s="623" t="str">
        <f t="shared" si="849"/>
        <v/>
      </c>
      <c r="ED470" s="623" t="str">
        <f t="shared" si="850"/>
        <v/>
      </c>
      <c r="EE470" s="623" t="str">
        <f t="shared" si="851"/>
        <v/>
      </c>
      <c r="EF470" s="623" t="str">
        <f t="shared" si="852"/>
        <v/>
      </c>
      <c r="EG470" s="623" t="str">
        <f t="shared" si="853"/>
        <v/>
      </c>
      <c r="EH470" s="623" t="str">
        <f t="shared" si="854"/>
        <v/>
      </c>
      <c r="EI470" s="623" t="str">
        <f t="shared" si="855"/>
        <v/>
      </c>
      <c r="EJ470" s="623" t="str">
        <f t="shared" si="856"/>
        <v/>
      </c>
      <c r="EK470" s="623" t="str">
        <f t="shared" si="857"/>
        <v/>
      </c>
      <c r="EL470" s="623" t="str">
        <f t="shared" si="858"/>
        <v/>
      </c>
    </row>
    <row r="471" spans="1:142">
      <c r="A471" s="7" t="str">
        <f>IF('Rent Roll_RedIQ 1'!B464&gt;0,'Rent Roll_RedIQ 1'!B464,"")</f>
        <v/>
      </c>
      <c r="B471" s="7" t="str">
        <f>IF('Rent Roll_RedIQ 1'!C464&gt;0,'Rent Roll_RedIQ 1'!C464,"")</f>
        <v/>
      </c>
      <c r="C471" s="614">
        <f>IF('Rent Roll_RedIQ 1'!K464&gt;0,'Rent Roll_RedIQ 1'!K464,0)</f>
        <v>0</v>
      </c>
      <c r="D471" s="615" t="str">
        <f>IF('Rent Roll_RedIQ 1'!J464&gt;0,'Rent Roll_RedIQ 1'!J464,"")</f>
        <v/>
      </c>
      <c r="E471" s="624" t="str">
        <f t="shared" si="767"/>
        <v/>
      </c>
      <c r="F471" s="194"/>
      <c r="G471" s="194"/>
      <c r="H471" s="616" t="str">
        <f t="shared" si="865"/>
        <v/>
      </c>
      <c r="I471" s="1200">
        <f>IF('Rent Roll_RedIQ 1'!S464&gt;0,'Rent Roll_RedIQ 1'!S464,Purchase_Date-1)</f>
        <v>45991</v>
      </c>
      <c r="J471" s="617" t="str">
        <f t="shared" si="866"/>
        <v/>
      </c>
      <c r="K471" s="1205">
        <f t="shared" si="867"/>
        <v>46356</v>
      </c>
      <c r="L471" s="618" t="str">
        <f t="shared" si="866"/>
        <v/>
      </c>
      <c r="M471" s="1208">
        <f t="shared" si="868"/>
        <v>46721</v>
      </c>
      <c r="N471" s="614" t="str">
        <f t="shared" si="768"/>
        <v/>
      </c>
      <c r="O471" s="614" t="str">
        <f t="shared" si="769"/>
        <v/>
      </c>
      <c r="P471" s="614" t="str">
        <f t="shared" si="770"/>
        <v/>
      </c>
      <c r="Q471" s="614" t="str">
        <f t="shared" si="771"/>
        <v/>
      </c>
      <c r="R471" s="614" t="str">
        <f t="shared" si="772"/>
        <v/>
      </c>
      <c r="S471" s="614" t="str">
        <f t="shared" si="773"/>
        <v/>
      </c>
      <c r="T471" s="614" t="str">
        <f t="shared" si="774"/>
        <v/>
      </c>
      <c r="U471" s="619"/>
      <c r="V471" s="614"/>
      <c r="W471" s="620" t="str">
        <f t="shared" si="870"/>
        <v/>
      </c>
      <c r="X471" s="620" t="str">
        <f t="shared" si="864"/>
        <v/>
      </c>
      <c r="Y471" s="620" t="str">
        <f t="shared" si="864"/>
        <v/>
      </c>
      <c r="Z471" s="620" t="str">
        <f t="shared" si="864"/>
        <v/>
      </c>
      <c r="AA471" s="620" t="str">
        <f t="shared" si="864"/>
        <v/>
      </c>
      <c r="AB471" s="620" t="str">
        <f t="shared" si="864"/>
        <v/>
      </c>
      <c r="AC471" s="620" t="str">
        <f t="shared" si="864"/>
        <v/>
      </c>
      <c r="AD471" s="620" t="str">
        <f t="shared" si="864"/>
        <v/>
      </c>
      <c r="AE471" s="620" t="str">
        <f t="shared" si="864"/>
        <v/>
      </c>
      <c r="AF471" s="620" t="str">
        <f t="shared" si="864"/>
        <v/>
      </c>
      <c r="AG471" s="620" t="str">
        <f t="shared" si="864"/>
        <v/>
      </c>
      <c r="AH471" s="620" t="str">
        <f t="shared" si="864"/>
        <v/>
      </c>
      <c r="AI471" s="621" t="str">
        <f t="shared" si="764"/>
        <v/>
      </c>
      <c r="AJ471" s="621" t="str">
        <f t="shared" si="862"/>
        <v/>
      </c>
      <c r="AK471" s="621" t="str">
        <f t="shared" si="862"/>
        <v/>
      </c>
      <c r="AL471" s="621" t="str">
        <f t="shared" si="862"/>
        <v/>
      </c>
      <c r="AM471" s="621" t="str">
        <f t="shared" si="862"/>
        <v/>
      </c>
      <c r="AN471" s="621" t="str">
        <f t="shared" si="862"/>
        <v/>
      </c>
      <c r="AO471" s="621" t="str">
        <f t="shared" si="862"/>
        <v/>
      </c>
      <c r="AP471" s="621" t="str">
        <f t="shared" si="862"/>
        <v/>
      </c>
      <c r="AQ471" s="621" t="str">
        <f t="shared" si="862"/>
        <v/>
      </c>
      <c r="AR471" s="621" t="str">
        <f t="shared" si="862"/>
        <v/>
      </c>
      <c r="AS471" s="621" t="str">
        <f t="shared" si="862"/>
        <v/>
      </c>
      <c r="AT471" s="621" t="str">
        <f t="shared" si="862"/>
        <v/>
      </c>
      <c r="AU471" s="622" t="str">
        <f t="shared" si="871"/>
        <v/>
      </c>
      <c r="AV471" s="622" t="str">
        <f t="shared" si="861"/>
        <v/>
      </c>
      <c r="AW471" s="622" t="str">
        <f t="shared" si="861"/>
        <v/>
      </c>
      <c r="AX471" s="622" t="str">
        <f t="shared" si="861"/>
        <v/>
      </c>
      <c r="AY471" s="622" t="str">
        <f t="shared" si="861"/>
        <v/>
      </c>
      <c r="AZ471" s="622" t="str">
        <f t="shared" si="861"/>
        <v/>
      </c>
      <c r="BA471" s="622" t="str">
        <f t="shared" si="861"/>
        <v/>
      </c>
      <c r="BB471" s="622" t="str">
        <f t="shared" si="861"/>
        <v/>
      </c>
      <c r="BC471" s="622" t="str">
        <f t="shared" si="861"/>
        <v/>
      </c>
      <c r="BD471" s="622" t="str">
        <f t="shared" si="861"/>
        <v/>
      </c>
      <c r="BE471" s="622" t="str">
        <f t="shared" si="861"/>
        <v/>
      </c>
      <c r="BF471" s="622" t="str">
        <f t="shared" si="861"/>
        <v/>
      </c>
      <c r="BG471" s="623" t="str">
        <f t="shared" si="775"/>
        <v/>
      </c>
      <c r="BH471" s="623" t="str">
        <f t="shared" si="776"/>
        <v/>
      </c>
      <c r="BI471" s="623" t="str">
        <f t="shared" si="777"/>
        <v/>
      </c>
      <c r="BJ471" s="623" t="str">
        <f t="shared" si="778"/>
        <v/>
      </c>
      <c r="BK471" s="623" t="str">
        <f t="shared" si="779"/>
        <v/>
      </c>
      <c r="BL471" s="623" t="str">
        <f t="shared" si="780"/>
        <v/>
      </c>
      <c r="BM471" s="623" t="str">
        <f t="shared" si="781"/>
        <v/>
      </c>
      <c r="BN471" s="623" t="str">
        <f t="shared" si="782"/>
        <v/>
      </c>
      <c r="BO471" s="623" t="str">
        <f t="shared" si="783"/>
        <v/>
      </c>
      <c r="BP471" s="623" t="str">
        <f t="shared" si="784"/>
        <v/>
      </c>
      <c r="BQ471" s="623" t="str">
        <f t="shared" si="785"/>
        <v/>
      </c>
      <c r="BR471" s="623" t="str">
        <f t="shared" si="786"/>
        <v/>
      </c>
      <c r="BS471" s="1281" t="str">
        <f t="shared" si="787"/>
        <v/>
      </c>
      <c r="BT471" s="1281" t="str">
        <f t="shared" si="788"/>
        <v/>
      </c>
      <c r="BU471" s="1281" t="str">
        <f t="shared" si="789"/>
        <v/>
      </c>
      <c r="BV471" s="1281" t="str">
        <f t="shared" si="790"/>
        <v/>
      </c>
      <c r="BW471" s="1281" t="str">
        <f t="shared" si="791"/>
        <v/>
      </c>
      <c r="BX471" s="1281" t="str">
        <f t="shared" si="792"/>
        <v/>
      </c>
      <c r="BY471" s="1281" t="str">
        <f t="shared" si="793"/>
        <v/>
      </c>
      <c r="BZ471" s="1281" t="str">
        <f t="shared" si="794"/>
        <v/>
      </c>
      <c r="CA471" s="1281" t="str">
        <f t="shared" si="795"/>
        <v/>
      </c>
      <c r="CB471" s="1281" t="str">
        <f t="shared" si="796"/>
        <v/>
      </c>
      <c r="CC471" s="1281" t="str">
        <f t="shared" si="797"/>
        <v/>
      </c>
      <c r="CD471" s="1281" t="str">
        <f t="shared" si="798"/>
        <v/>
      </c>
      <c r="CE471" s="623" t="str">
        <f t="shared" si="799"/>
        <v/>
      </c>
      <c r="CF471" s="623" t="str">
        <f t="shared" si="800"/>
        <v/>
      </c>
      <c r="CG471" s="623" t="str">
        <f t="shared" si="801"/>
        <v/>
      </c>
      <c r="CH471" s="623" t="str">
        <f t="shared" si="802"/>
        <v/>
      </c>
      <c r="CI471" s="623" t="str">
        <f t="shared" si="803"/>
        <v/>
      </c>
      <c r="CJ471" s="623" t="str">
        <f t="shared" si="804"/>
        <v/>
      </c>
      <c r="CK471" s="623" t="str">
        <f t="shared" si="805"/>
        <v/>
      </c>
      <c r="CL471" s="623" t="str">
        <f t="shared" si="806"/>
        <v/>
      </c>
      <c r="CM471" s="623" t="str">
        <f t="shared" si="807"/>
        <v/>
      </c>
      <c r="CN471" s="623" t="str">
        <f t="shared" si="808"/>
        <v/>
      </c>
      <c r="CO471" s="623" t="str">
        <f t="shared" si="809"/>
        <v/>
      </c>
      <c r="CP471" s="623" t="str">
        <f t="shared" si="810"/>
        <v/>
      </c>
      <c r="CQ471" s="1281" t="str">
        <f t="shared" si="811"/>
        <v/>
      </c>
      <c r="CR471" s="1281" t="str">
        <f t="shared" si="812"/>
        <v/>
      </c>
      <c r="CS471" s="1281" t="str">
        <f t="shared" si="813"/>
        <v/>
      </c>
      <c r="CT471" s="1281" t="str">
        <f t="shared" si="814"/>
        <v/>
      </c>
      <c r="CU471" s="1281" t="str">
        <f t="shared" si="815"/>
        <v/>
      </c>
      <c r="CV471" s="1281" t="str">
        <f t="shared" si="816"/>
        <v/>
      </c>
      <c r="CW471" s="1281" t="str">
        <f t="shared" si="817"/>
        <v/>
      </c>
      <c r="CX471" s="1281" t="str">
        <f t="shared" si="818"/>
        <v/>
      </c>
      <c r="CY471" s="1281" t="str">
        <f t="shared" si="819"/>
        <v/>
      </c>
      <c r="CZ471" s="1281" t="str">
        <f t="shared" si="820"/>
        <v/>
      </c>
      <c r="DA471" s="1281" t="str">
        <f t="shared" si="821"/>
        <v/>
      </c>
      <c r="DB471" s="1281" t="str">
        <f t="shared" si="822"/>
        <v/>
      </c>
      <c r="DC471" s="623" t="str">
        <f t="shared" si="823"/>
        <v/>
      </c>
      <c r="DD471" s="623" t="str">
        <f t="shared" si="824"/>
        <v/>
      </c>
      <c r="DE471" s="623" t="str">
        <f t="shared" si="825"/>
        <v/>
      </c>
      <c r="DF471" s="623" t="str">
        <f t="shared" si="826"/>
        <v/>
      </c>
      <c r="DG471" s="623" t="str">
        <f t="shared" si="827"/>
        <v/>
      </c>
      <c r="DH471" s="623" t="str">
        <f t="shared" si="828"/>
        <v/>
      </c>
      <c r="DI471" s="623" t="str">
        <f t="shared" si="829"/>
        <v/>
      </c>
      <c r="DJ471" s="623" t="str">
        <f t="shared" si="830"/>
        <v/>
      </c>
      <c r="DK471" s="623" t="str">
        <f t="shared" si="831"/>
        <v/>
      </c>
      <c r="DL471" s="623" t="str">
        <f t="shared" si="832"/>
        <v/>
      </c>
      <c r="DM471" s="623" t="str">
        <f t="shared" si="833"/>
        <v/>
      </c>
      <c r="DN471" s="623" t="str">
        <f t="shared" si="834"/>
        <v/>
      </c>
      <c r="DO471" s="1281" t="str">
        <f t="shared" si="835"/>
        <v/>
      </c>
      <c r="DP471" s="1281" t="str">
        <f t="shared" si="836"/>
        <v/>
      </c>
      <c r="DQ471" s="1281" t="str">
        <f t="shared" si="837"/>
        <v/>
      </c>
      <c r="DR471" s="1281" t="str">
        <f t="shared" si="838"/>
        <v/>
      </c>
      <c r="DS471" s="1281" t="str">
        <f t="shared" si="839"/>
        <v/>
      </c>
      <c r="DT471" s="1281" t="str">
        <f t="shared" si="840"/>
        <v/>
      </c>
      <c r="DU471" s="1281" t="str">
        <f t="shared" si="841"/>
        <v/>
      </c>
      <c r="DV471" s="1281" t="str">
        <f t="shared" si="842"/>
        <v/>
      </c>
      <c r="DW471" s="1281" t="str">
        <f t="shared" si="843"/>
        <v/>
      </c>
      <c r="DX471" s="1281" t="str">
        <f t="shared" si="844"/>
        <v/>
      </c>
      <c r="DY471" s="1281" t="str">
        <f t="shared" si="845"/>
        <v/>
      </c>
      <c r="DZ471" s="1281" t="str">
        <f t="shared" si="846"/>
        <v/>
      </c>
      <c r="EA471" s="623" t="str">
        <f t="shared" si="847"/>
        <v/>
      </c>
      <c r="EB471" s="623" t="str">
        <f t="shared" si="848"/>
        <v/>
      </c>
      <c r="EC471" s="623" t="str">
        <f t="shared" si="849"/>
        <v/>
      </c>
      <c r="ED471" s="623" t="str">
        <f t="shared" si="850"/>
        <v/>
      </c>
      <c r="EE471" s="623" t="str">
        <f t="shared" si="851"/>
        <v/>
      </c>
      <c r="EF471" s="623" t="str">
        <f t="shared" si="852"/>
        <v/>
      </c>
      <c r="EG471" s="623" t="str">
        <f t="shared" si="853"/>
        <v/>
      </c>
      <c r="EH471" s="623" t="str">
        <f t="shared" si="854"/>
        <v/>
      </c>
      <c r="EI471" s="623" t="str">
        <f t="shared" si="855"/>
        <v/>
      </c>
      <c r="EJ471" s="623" t="str">
        <f t="shared" si="856"/>
        <v/>
      </c>
      <c r="EK471" s="623" t="str">
        <f t="shared" si="857"/>
        <v/>
      </c>
      <c r="EL471" s="623" t="str">
        <f t="shared" si="858"/>
        <v/>
      </c>
    </row>
    <row r="472" spans="1:142">
      <c r="A472" s="7" t="str">
        <f>IF('Rent Roll_RedIQ 1'!B465&gt;0,'Rent Roll_RedIQ 1'!B465,"")</f>
        <v/>
      </c>
      <c r="B472" s="7" t="str">
        <f>IF('Rent Roll_RedIQ 1'!C465&gt;0,'Rent Roll_RedIQ 1'!C465,"")</f>
        <v/>
      </c>
      <c r="C472" s="614">
        <f>IF('Rent Roll_RedIQ 1'!K465&gt;0,'Rent Roll_RedIQ 1'!K465,0)</f>
        <v>0</v>
      </c>
      <c r="D472" s="615" t="str">
        <f>IF('Rent Roll_RedIQ 1'!J465&gt;0,'Rent Roll_RedIQ 1'!J465,"")</f>
        <v/>
      </c>
      <c r="E472" s="624" t="str">
        <f t="shared" si="767"/>
        <v/>
      </c>
      <c r="F472" s="194"/>
      <c r="G472" s="194"/>
      <c r="H472" s="616" t="str">
        <f t="shared" si="865"/>
        <v/>
      </c>
      <c r="I472" s="1200">
        <f>IF('Rent Roll_RedIQ 1'!S465&gt;0,'Rent Roll_RedIQ 1'!S465,Purchase_Date-1)</f>
        <v>45991</v>
      </c>
      <c r="J472" s="617" t="str">
        <f t="shared" si="866"/>
        <v/>
      </c>
      <c r="K472" s="1205">
        <f t="shared" si="867"/>
        <v>46356</v>
      </c>
      <c r="L472" s="618" t="str">
        <f t="shared" si="866"/>
        <v/>
      </c>
      <c r="M472" s="1208">
        <f t="shared" si="868"/>
        <v>46721</v>
      </c>
      <c r="N472" s="614" t="str">
        <f t="shared" si="768"/>
        <v/>
      </c>
      <c r="O472" s="614" t="str">
        <f t="shared" si="769"/>
        <v/>
      </c>
      <c r="P472" s="614" t="str">
        <f t="shared" si="770"/>
        <v/>
      </c>
      <c r="Q472" s="614" t="str">
        <f t="shared" si="771"/>
        <v/>
      </c>
      <c r="R472" s="614" t="str">
        <f t="shared" si="772"/>
        <v/>
      </c>
      <c r="S472" s="614" t="str">
        <f t="shared" si="773"/>
        <v/>
      </c>
      <c r="T472" s="614" t="str">
        <f t="shared" si="774"/>
        <v/>
      </c>
      <c r="U472" s="619"/>
      <c r="V472" s="614"/>
      <c r="W472" s="620" t="str">
        <f t="shared" si="870"/>
        <v/>
      </c>
      <c r="X472" s="620" t="str">
        <f t="shared" ref="X472:AH472" si="872">IF($I472&gt;=X$11,$C472,$H472)</f>
        <v/>
      </c>
      <c r="Y472" s="620" t="str">
        <f t="shared" si="872"/>
        <v/>
      </c>
      <c r="Z472" s="620" t="str">
        <f t="shared" si="872"/>
        <v/>
      </c>
      <c r="AA472" s="620" t="str">
        <f t="shared" si="872"/>
        <v/>
      </c>
      <c r="AB472" s="620" t="str">
        <f t="shared" si="872"/>
        <v/>
      </c>
      <c r="AC472" s="620" t="str">
        <f t="shared" si="872"/>
        <v/>
      </c>
      <c r="AD472" s="620" t="str">
        <f t="shared" si="872"/>
        <v/>
      </c>
      <c r="AE472" s="620" t="str">
        <f t="shared" si="872"/>
        <v/>
      </c>
      <c r="AF472" s="620" t="str">
        <f t="shared" si="872"/>
        <v/>
      </c>
      <c r="AG472" s="620" t="str">
        <f t="shared" si="872"/>
        <v/>
      </c>
      <c r="AH472" s="620" t="str">
        <f t="shared" si="872"/>
        <v/>
      </c>
      <c r="AI472" s="621" t="str">
        <f t="shared" si="764"/>
        <v/>
      </c>
      <c r="AJ472" s="621" t="str">
        <f t="shared" si="862"/>
        <v/>
      </c>
      <c r="AK472" s="621" t="str">
        <f t="shared" si="862"/>
        <v/>
      </c>
      <c r="AL472" s="621" t="str">
        <f t="shared" si="862"/>
        <v/>
      </c>
      <c r="AM472" s="621" t="str">
        <f t="shared" si="862"/>
        <v/>
      </c>
      <c r="AN472" s="621" t="str">
        <f t="shared" si="862"/>
        <v/>
      </c>
      <c r="AO472" s="621" t="str">
        <f t="shared" si="862"/>
        <v/>
      </c>
      <c r="AP472" s="621" t="str">
        <f t="shared" si="862"/>
        <v/>
      </c>
      <c r="AQ472" s="621" t="str">
        <f t="shared" si="862"/>
        <v/>
      </c>
      <c r="AR472" s="621" t="str">
        <f t="shared" si="862"/>
        <v/>
      </c>
      <c r="AS472" s="621" t="str">
        <f t="shared" si="862"/>
        <v/>
      </c>
      <c r="AT472" s="621" t="str">
        <f t="shared" si="862"/>
        <v/>
      </c>
      <c r="AU472" s="622" t="str">
        <f t="shared" si="871"/>
        <v/>
      </c>
      <c r="AV472" s="622" t="str">
        <f t="shared" si="861"/>
        <v/>
      </c>
      <c r="AW472" s="622" t="str">
        <f t="shared" si="861"/>
        <v/>
      </c>
      <c r="AX472" s="622" t="str">
        <f t="shared" si="861"/>
        <v/>
      </c>
      <c r="AY472" s="622" t="str">
        <f t="shared" si="861"/>
        <v/>
      </c>
      <c r="AZ472" s="622" t="str">
        <f t="shared" si="861"/>
        <v/>
      </c>
      <c r="BA472" s="622" t="str">
        <f t="shared" si="861"/>
        <v/>
      </c>
      <c r="BB472" s="622" t="str">
        <f t="shared" si="861"/>
        <v/>
      </c>
      <c r="BC472" s="622" t="str">
        <f t="shared" si="861"/>
        <v/>
      </c>
      <c r="BD472" s="622" t="str">
        <f t="shared" si="861"/>
        <v/>
      </c>
      <c r="BE472" s="622" t="str">
        <f t="shared" si="861"/>
        <v/>
      </c>
      <c r="BF472" s="622" t="str">
        <f t="shared" si="861"/>
        <v/>
      </c>
      <c r="BG472" s="623" t="str">
        <f t="shared" si="775"/>
        <v/>
      </c>
      <c r="BH472" s="623" t="str">
        <f t="shared" si="776"/>
        <v/>
      </c>
      <c r="BI472" s="623" t="str">
        <f t="shared" si="777"/>
        <v/>
      </c>
      <c r="BJ472" s="623" t="str">
        <f t="shared" si="778"/>
        <v/>
      </c>
      <c r="BK472" s="623" t="str">
        <f t="shared" si="779"/>
        <v/>
      </c>
      <c r="BL472" s="623" t="str">
        <f t="shared" si="780"/>
        <v/>
      </c>
      <c r="BM472" s="623" t="str">
        <f t="shared" si="781"/>
        <v/>
      </c>
      <c r="BN472" s="623" t="str">
        <f t="shared" si="782"/>
        <v/>
      </c>
      <c r="BO472" s="623" t="str">
        <f t="shared" si="783"/>
        <v/>
      </c>
      <c r="BP472" s="623" t="str">
        <f t="shared" si="784"/>
        <v/>
      </c>
      <c r="BQ472" s="623" t="str">
        <f t="shared" si="785"/>
        <v/>
      </c>
      <c r="BR472" s="623" t="str">
        <f t="shared" si="786"/>
        <v/>
      </c>
      <c r="BS472" s="1281" t="str">
        <f t="shared" si="787"/>
        <v/>
      </c>
      <c r="BT472" s="1281" t="str">
        <f t="shared" si="788"/>
        <v/>
      </c>
      <c r="BU472" s="1281" t="str">
        <f t="shared" si="789"/>
        <v/>
      </c>
      <c r="BV472" s="1281" t="str">
        <f t="shared" si="790"/>
        <v/>
      </c>
      <c r="BW472" s="1281" t="str">
        <f t="shared" si="791"/>
        <v/>
      </c>
      <c r="BX472" s="1281" t="str">
        <f t="shared" si="792"/>
        <v/>
      </c>
      <c r="BY472" s="1281" t="str">
        <f t="shared" si="793"/>
        <v/>
      </c>
      <c r="BZ472" s="1281" t="str">
        <f t="shared" si="794"/>
        <v/>
      </c>
      <c r="CA472" s="1281" t="str">
        <f t="shared" si="795"/>
        <v/>
      </c>
      <c r="CB472" s="1281" t="str">
        <f t="shared" si="796"/>
        <v/>
      </c>
      <c r="CC472" s="1281" t="str">
        <f t="shared" si="797"/>
        <v/>
      </c>
      <c r="CD472" s="1281" t="str">
        <f t="shared" si="798"/>
        <v/>
      </c>
      <c r="CE472" s="623" t="str">
        <f t="shared" si="799"/>
        <v/>
      </c>
      <c r="CF472" s="623" t="str">
        <f t="shared" si="800"/>
        <v/>
      </c>
      <c r="CG472" s="623" t="str">
        <f t="shared" si="801"/>
        <v/>
      </c>
      <c r="CH472" s="623" t="str">
        <f t="shared" si="802"/>
        <v/>
      </c>
      <c r="CI472" s="623" t="str">
        <f t="shared" si="803"/>
        <v/>
      </c>
      <c r="CJ472" s="623" t="str">
        <f t="shared" si="804"/>
        <v/>
      </c>
      <c r="CK472" s="623" t="str">
        <f t="shared" si="805"/>
        <v/>
      </c>
      <c r="CL472" s="623" t="str">
        <f t="shared" si="806"/>
        <v/>
      </c>
      <c r="CM472" s="623" t="str">
        <f t="shared" si="807"/>
        <v/>
      </c>
      <c r="CN472" s="623" t="str">
        <f t="shared" si="808"/>
        <v/>
      </c>
      <c r="CO472" s="623" t="str">
        <f t="shared" si="809"/>
        <v/>
      </c>
      <c r="CP472" s="623" t="str">
        <f t="shared" si="810"/>
        <v/>
      </c>
      <c r="CQ472" s="1281" t="str">
        <f t="shared" si="811"/>
        <v/>
      </c>
      <c r="CR472" s="1281" t="str">
        <f t="shared" si="812"/>
        <v/>
      </c>
      <c r="CS472" s="1281" t="str">
        <f t="shared" si="813"/>
        <v/>
      </c>
      <c r="CT472" s="1281" t="str">
        <f t="shared" si="814"/>
        <v/>
      </c>
      <c r="CU472" s="1281" t="str">
        <f t="shared" si="815"/>
        <v/>
      </c>
      <c r="CV472" s="1281" t="str">
        <f t="shared" si="816"/>
        <v/>
      </c>
      <c r="CW472" s="1281" t="str">
        <f t="shared" si="817"/>
        <v/>
      </c>
      <c r="CX472" s="1281" t="str">
        <f t="shared" si="818"/>
        <v/>
      </c>
      <c r="CY472" s="1281" t="str">
        <f t="shared" si="819"/>
        <v/>
      </c>
      <c r="CZ472" s="1281" t="str">
        <f t="shared" si="820"/>
        <v/>
      </c>
      <c r="DA472" s="1281" t="str">
        <f t="shared" si="821"/>
        <v/>
      </c>
      <c r="DB472" s="1281" t="str">
        <f t="shared" si="822"/>
        <v/>
      </c>
      <c r="DC472" s="623" t="str">
        <f t="shared" si="823"/>
        <v/>
      </c>
      <c r="DD472" s="623" t="str">
        <f t="shared" si="824"/>
        <v/>
      </c>
      <c r="DE472" s="623" t="str">
        <f t="shared" si="825"/>
        <v/>
      </c>
      <c r="DF472" s="623" t="str">
        <f t="shared" si="826"/>
        <v/>
      </c>
      <c r="DG472" s="623" t="str">
        <f t="shared" si="827"/>
        <v/>
      </c>
      <c r="DH472" s="623" t="str">
        <f t="shared" si="828"/>
        <v/>
      </c>
      <c r="DI472" s="623" t="str">
        <f t="shared" si="829"/>
        <v/>
      </c>
      <c r="DJ472" s="623" t="str">
        <f t="shared" si="830"/>
        <v/>
      </c>
      <c r="DK472" s="623" t="str">
        <f t="shared" si="831"/>
        <v/>
      </c>
      <c r="DL472" s="623" t="str">
        <f t="shared" si="832"/>
        <v/>
      </c>
      <c r="DM472" s="623" t="str">
        <f t="shared" si="833"/>
        <v/>
      </c>
      <c r="DN472" s="623" t="str">
        <f t="shared" si="834"/>
        <v/>
      </c>
      <c r="DO472" s="1281" t="str">
        <f t="shared" si="835"/>
        <v/>
      </c>
      <c r="DP472" s="1281" t="str">
        <f t="shared" si="836"/>
        <v/>
      </c>
      <c r="DQ472" s="1281" t="str">
        <f t="shared" si="837"/>
        <v/>
      </c>
      <c r="DR472" s="1281" t="str">
        <f t="shared" si="838"/>
        <v/>
      </c>
      <c r="DS472" s="1281" t="str">
        <f t="shared" si="839"/>
        <v/>
      </c>
      <c r="DT472" s="1281" t="str">
        <f t="shared" si="840"/>
        <v/>
      </c>
      <c r="DU472" s="1281" t="str">
        <f t="shared" si="841"/>
        <v/>
      </c>
      <c r="DV472" s="1281" t="str">
        <f t="shared" si="842"/>
        <v/>
      </c>
      <c r="DW472" s="1281" t="str">
        <f t="shared" si="843"/>
        <v/>
      </c>
      <c r="DX472" s="1281" t="str">
        <f t="shared" si="844"/>
        <v/>
      </c>
      <c r="DY472" s="1281" t="str">
        <f t="shared" si="845"/>
        <v/>
      </c>
      <c r="DZ472" s="1281" t="str">
        <f t="shared" si="846"/>
        <v/>
      </c>
      <c r="EA472" s="623" t="str">
        <f t="shared" si="847"/>
        <v/>
      </c>
      <c r="EB472" s="623" t="str">
        <f t="shared" si="848"/>
        <v/>
      </c>
      <c r="EC472" s="623" t="str">
        <f t="shared" si="849"/>
        <v/>
      </c>
      <c r="ED472" s="623" t="str">
        <f t="shared" si="850"/>
        <v/>
      </c>
      <c r="EE472" s="623" t="str">
        <f t="shared" si="851"/>
        <v/>
      </c>
      <c r="EF472" s="623" t="str">
        <f t="shared" si="852"/>
        <v/>
      </c>
      <c r="EG472" s="623" t="str">
        <f t="shared" si="853"/>
        <v/>
      </c>
      <c r="EH472" s="623" t="str">
        <f t="shared" si="854"/>
        <v/>
      </c>
      <c r="EI472" s="623" t="str">
        <f t="shared" si="855"/>
        <v/>
      </c>
      <c r="EJ472" s="623" t="str">
        <f t="shared" si="856"/>
        <v/>
      </c>
      <c r="EK472" s="623" t="str">
        <f t="shared" si="857"/>
        <v/>
      </c>
      <c r="EL472" s="623" t="str">
        <f t="shared" si="858"/>
        <v/>
      </c>
    </row>
    <row r="473" spans="1:142">
      <c r="A473" s="7" t="str">
        <f>IF('Rent Roll_RedIQ 1'!B466&gt;0,'Rent Roll_RedIQ 1'!B466,"")</f>
        <v/>
      </c>
      <c r="B473" s="7" t="str">
        <f>IF('Rent Roll_RedIQ 1'!C466&gt;0,'Rent Roll_RedIQ 1'!C466,"")</f>
        <v/>
      </c>
      <c r="C473" s="614">
        <f>IF('Rent Roll_RedIQ 1'!K466&gt;0,'Rent Roll_RedIQ 1'!K466,0)</f>
        <v>0</v>
      </c>
      <c r="D473" s="615" t="str">
        <f>IF('Rent Roll_RedIQ 1'!J466&gt;0,'Rent Roll_RedIQ 1'!J466,"")</f>
        <v/>
      </c>
      <c r="E473" s="624" t="str">
        <f t="shared" si="767"/>
        <v/>
      </c>
      <c r="F473" s="194"/>
      <c r="G473" s="194"/>
      <c r="H473" s="616" t="str">
        <f t="shared" si="865"/>
        <v/>
      </c>
      <c r="I473" s="1200">
        <f>IF('Rent Roll_RedIQ 1'!S466&gt;0,'Rent Roll_RedIQ 1'!S466,Purchase_Date-1)</f>
        <v>45991</v>
      </c>
      <c r="J473" s="617" t="str">
        <f t="shared" si="866"/>
        <v/>
      </c>
      <c r="K473" s="1205">
        <f t="shared" si="867"/>
        <v>46356</v>
      </c>
      <c r="L473" s="618" t="str">
        <f t="shared" si="866"/>
        <v/>
      </c>
      <c r="M473" s="1208">
        <f t="shared" si="868"/>
        <v>46721</v>
      </c>
      <c r="N473" s="614" t="str">
        <f t="shared" si="768"/>
        <v/>
      </c>
      <c r="O473" s="614" t="str">
        <f t="shared" si="769"/>
        <v/>
      </c>
      <c r="P473" s="614" t="str">
        <f t="shared" si="770"/>
        <v/>
      </c>
      <c r="Q473" s="614" t="str">
        <f t="shared" si="771"/>
        <v/>
      </c>
      <c r="R473" s="614" t="str">
        <f t="shared" si="772"/>
        <v/>
      </c>
      <c r="S473" s="614" t="str">
        <f t="shared" si="773"/>
        <v/>
      </c>
      <c r="T473" s="614" t="str">
        <f t="shared" si="774"/>
        <v/>
      </c>
      <c r="U473" s="619"/>
      <c r="V473" s="614"/>
      <c r="W473" s="620" t="str">
        <f t="shared" si="870"/>
        <v/>
      </c>
      <c r="X473" s="620" t="str">
        <f t="shared" si="864"/>
        <v/>
      </c>
      <c r="Y473" s="620" t="str">
        <f t="shared" si="864"/>
        <v/>
      </c>
      <c r="Z473" s="620" t="str">
        <f t="shared" si="864"/>
        <v/>
      </c>
      <c r="AA473" s="620" t="str">
        <f t="shared" si="864"/>
        <v/>
      </c>
      <c r="AB473" s="620" t="str">
        <f t="shared" si="864"/>
        <v/>
      </c>
      <c r="AC473" s="620" t="str">
        <f t="shared" si="864"/>
        <v/>
      </c>
      <c r="AD473" s="620" t="str">
        <f t="shared" si="864"/>
        <v/>
      </c>
      <c r="AE473" s="620" t="str">
        <f t="shared" si="864"/>
        <v/>
      </c>
      <c r="AF473" s="620" t="str">
        <f t="shared" si="864"/>
        <v/>
      </c>
      <c r="AG473" s="620" t="str">
        <f t="shared" si="864"/>
        <v/>
      </c>
      <c r="AH473" s="620" t="str">
        <f t="shared" si="864"/>
        <v/>
      </c>
      <c r="AI473" s="621" t="str">
        <f t="shared" si="764"/>
        <v/>
      </c>
      <c r="AJ473" s="621" t="str">
        <f t="shared" si="862"/>
        <v/>
      </c>
      <c r="AK473" s="621" t="str">
        <f t="shared" si="862"/>
        <v/>
      </c>
      <c r="AL473" s="621" t="str">
        <f t="shared" si="862"/>
        <v/>
      </c>
      <c r="AM473" s="621" t="str">
        <f t="shared" si="862"/>
        <v/>
      </c>
      <c r="AN473" s="621" t="str">
        <f t="shared" si="862"/>
        <v/>
      </c>
      <c r="AO473" s="621" t="str">
        <f t="shared" si="862"/>
        <v/>
      </c>
      <c r="AP473" s="621" t="str">
        <f t="shared" si="862"/>
        <v/>
      </c>
      <c r="AQ473" s="621" t="str">
        <f t="shared" si="862"/>
        <v/>
      </c>
      <c r="AR473" s="621" t="str">
        <f t="shared" si="862"/>
        <v/>
      </c>
      <c r="AS473" s="621" t="str">
        <f t="shared" si="862"/>
        <v/>
      </c>
      <c r="AT473" s="621" t="str">
        <f t="shared" si="862"/>
        <v/>
      </c>
      <c r="AU473" s="622" t="str">
        <f t="shared" si="871"/>
        <v/>
      </c>
      <c r="AV473" s="622" t="str">
        <f t="shared" si="861"/>
        <v/>
      </c>
      <c r="AW473" s="622" t="str">
        <f t="shared" si="861"/>
        <v/>
      </c>
      <c r="AX473" s="622" t="str">
        <f t="shared" si="861"/>
        <v/>
      </c>
      <c r="AY473" s="622" t="str">
        <f t="shared" si="861"/>
        <v/>
      </c>
      <c r="AZ473" s="622" t="str">
        <f t="shared" si="861"/>
        <v/>
      </c>
      <c r="BA473" s="622" t="str">
        <f t="shared" si="861"/>
        <v/>
      </c>
      <c r="BB473" s="622" t="str">
        <f t="shared" si="861"/>
        <v/>
      </c>
      <c r="BC473" s="622" t="str">
        <f t="shared" si="861"/>
        <v/>
      </c>
      <c r="BD473" s="622" t="str">
        <f t="shared" si="861"/>
        <v/>
      </c>
      <c r="BE473" s="622" t="str">
        <f t="shared" si="861"/>
        <v/>
      </c>
      <c r="BF473" s="622" t="str">
        <f t="shared" si="861"/>
        <v/>
      </c>
      <c r="BG473" s="623" t="str">
        <f t="shared" si="775"/>
        <v/>
      </c>
      <c r="BH473" s="623" t="str">
        <f t="shared" si="776"/>
        <v/>
      </c>
      <c r="BI473" s="623" t="str">
        <f t="shared" si="777"/>
        <v/>
      </c>
      <c r="BJ473" s="623" t="str">
        <f t="shared" si="778"/>
        <v/>
      </c>
      <c r="BK473" s="623" t="str">
        <f t="shared" si="779"/>
        <v/>
      </c>
      <c r="BL473" s="623" t="str">
        <f t="shared" si="780"/>
        <v/>
      </c>
      <c r="BM473" s="623" t="str">
        <f t="shared" si="781"/>
        <v/>
      </c>
      <c r="BN473" s="623" t="str">
        <f t="shared" si="782"/>
        <v/>
      </c>
      <c r="BO473" s="623" t="str">
        <f t="shared" si="783"/>
        <v/>
      </c>
      <c r="BP473" s="623" t="str">
        <f t="shared" si="784"/>
        <v/>
      </c>
      <c r="BQ473" s="623" t="str">
        <f t="shared" si="785"/>
        <v/>
      </c>
      <c r="BR473" s="623" t="str">
        <f t="shared" si="786"/>
        <v/>
      </c>
      <c r="BS473" s="1281" t="str">
        <f t="shared" si="787"/>
        <v/>
      </c>
      <c r="BT473" s="1281" t="str">
        <f t="shared" si="788"/>
        <v/>
      </c>
      <c r="BU473" s="1281" t="str">
        <f t="shared" si="789"/>
        <v/>
      </c>
      <c r="BV473" s="1281" t="str">
        <f t="shared" si="790"/>
        <v/>
      </c>
      <c r="BW473" s="1281" t="str">
        <f t="shared" si="791"/>
        <v/>
      </c>
      <c r="BX473" s="1281" t="str">
        <f t="shared" si="792"/>
        <v/>
      </c>
      <c r="BY473" s="1281" t="str">
        <f t="shared" si="793"/>
        <v/>
      </c>
      <c r="BZ473" s="1281" t="str">
        <f t="shared" si="794"/>
        <v/>
      </c>
      <c r="CA473" s="1281" t="str">
        <f t="shared" si="795"/>
        <v/>
      </c>
      <c r="CB473" s="1281" t="str">
        <f t="shared" si="796"/>
        <v/>
      </c>
      <c r="CC473" s="1281" t="str">
        <f t="shared" si="797"/>
        <v/>
      </c>
      <c r="CD473" s="1281" t="str">
        <f t="shared" si="798"/>
        <v/>
      </c>
      <c r="CE473" s="623" t="str">
        <f t="shared" si="799"/>
        <v/>
      </c>
      <c r="CF473" s="623" t="str">
        <f t="shared" si="800"/>
        <v/>
      </c>
      <c r="CG473" s="623" t="str">
        <f t="shared" si="801"/>
        <v/>
      </c>
      <c r="CH473" s="623" t="str">
        <f t="shared" si="802"/>
        <v/>
      </c>
      <c r="CI473" s="623" t="str">
        <f t="shared" si="803"/>
        <v/>
      </c>
      <c r="CJ473" s="623" t="str">
        <f t="shared" si="804"/>
        <v/>
      </c>
      <c r="CK473" s="623" t="str">
        <f t="shared" si="805"/>
        <v/>
      </c>
      <c r="CL473" s="623" t="str">
        <f t="shared" si="806"/>
        <v/>
      </c>
      <c r="CM473" s="623" t="str">
        <f t="shared" si="807"/>
        <v/>
      </c>
      <c r="CN473" s="623" t="str">
        <f t="shared" si="808"/>
        <v/>
      </c>
      <c r="CO473" s="623" t="str">
        <f t="shared" si="809"/>
        <v/>
      </c>
      <c r="CP473" s="623" t="str">
        <f t="shared" si="810"/>
        <v/>
      </c>
      <c r="CQ473" s="1281" t="str">
        <f t="shared" si="811"/>
        <v/>
      </c>
      <c r="CR473" s="1281" t="str">
        <f t="shared" si="812"/>
        <v/>
      </c>
      <c r="CS473" s="1281" t="str">
        <f t="shared" si="813"/>
        <v/>
      </c>
      <c r="CT473" s="1281" t="str">
        <f t="shared" si="814"/>
        <v/>
      </c>
      <c r="CU473" s="1281" t="str">
        <f t="shared" si="815"/>
        <v/>
      </c>
      <c r="CV473" s="1281" t="str">
        <f t="shared" si="816"/>
        <v/>
      </c>
      <c r="CW473" s="1281" t="str">
        <f t="shared" si="817"/>
        <v/>
      </c>
      <c r="CX473" s="1281" t="str">
        <f t="shared" si="818"/>
        <v/>
      </c>
      <c r="CY473" s="1281" t="str">
        <f t="shared" si="819"/>
        <v/>
      </c>
      <c r="CZ473" s="1281" t="str">
        <f t="shared" si="820"/>
        <v/>
      </c>
      <c r="DA473" s="1281" t="str">
        <f t="shared" si="821"/>
        <v/>
      </c>
      <c r="DB473" s="1281" t="str">
        <f t="shared" si="822"/>
        <v/>
      </c>
      <c r="DC473" s="623" t="str">
        <f t="shared" si="823"/>
        <v/>
      </c>
      <c r="DD473" s="623" t="str">
        <f t="shared" si="824"/>
        <v/>
      </c>
      <c r="DE473" s="623" t="str">
        <f t="shared" si="825"/>
        <v/>
      </c>
      <c r="DF473" s="623" t="str">
        <f t="shared" si="826"/>
        <v/>
      </c>
      <c r="DG473" s="623" t="str">
        <f t="shared" si="827"/>
        <v/>
      </c>
      <c r="DH473" s="623" t="str">
        <f t="shared" si="828"/>
        <v/>
      </c>
      <c r="DI473" s="623" t="str">
        <f t="shared" si="829"/>
        <v/>
      </c>
      <c r="DJ473" s="623" t="str">
        <f t="shared" si="830"/>
        <v/>
      </c>
      <c r="DK473" s="623" t="str">
        <f t="shared" si="831"/>
        <v/>
      </c>
      <c r="DL473" s="623" t="str">
        <f t="shared" si="832"/>
        <v/>
      </c>
      <c r="DM473" s="623" t="str">
        <f t="shared" si="833"/>
        <v/>
      </c>
      <c r="DN473" s="623" t="str">
        <f t="shared" si="834"/>
        <v/>
      </c>
      <c r="DO473" s="1281" t="str">
        <f t="shared" si="835"/>
        <v/>
      </c>
      <c r="DP473" s="1281" t="str">
        <f t="shared" si="836"/>
        <v/>
      </c>
      <c r="DQ473" s="1281" t="str">
        <f t="shared" si="837"/>
        <v/>
      </c>
      <c r="DR473" s="1281" t="str">
        <f t="shared" si="838"/>
        <v/>
      </c>
      <c r="DS473" s="1281" t="str">
        <f t="shared" si="839"/>
        <v/>
      </c>
      <c r="DT473" s="1281" t="str">
        <f t="shared" si="840"/>
        <v/>
      </c>
      <c r="DU473" s="1281" t="str">
        <f t="shared" si="841"/>
        <v/>
      </c>
      <c r="DV473" s="1281" t="str">
        <f t="shared" si="842"/>
        <v/>
      </c>
      <c r="DW473" s="1281" t="str">
        <f t="shared" si="843"/>
        <v/>
      </c>
      <c r="DX473" s="1281" t="str">
        <f t="shared" si="844"/>
        <v/>
      </c>
      <c r="DY473" s="1281" t="str">
        <f t="shared" si="845"/>
        <v/>
      </c>
      <c r="DZ473" s="1281" t="str">
        <f t="shared" si="846"/>
        <v/>
      </c>
      <c r="EA473" s="623" t="str">
        <f t="shared" si="847"/>
        <v/>
      </c>
      <c r="EB473" s="623" t="str">
        <f t="shared" si="848"/>
        <v/>
      </c>
      <c r="EC473" s="623" t="str">
        <f t="shared" si="849"/>
        <v/>
      </c>
      <c r="ED473" s="623" t="str">
        <f t="shared" si="850"/>
        <v/>
      </c>
      <c r="EE473" s="623" t="str">
        <f t="shared" si="851"/>
        <v/>
      </c>
      <c r="EF473" s="623" t="str">
        <f t="shared" si="852"/>
        <v/>
      </c>
      <c r="EG473" s="623" t="str">
        <f t="shared" si="853"/>
        <v/>
      </c>
      <c r="EH473" s="623" t="str">
        <f t="shared" si="854"/>
        <v/>
      </c>
      <c r="EI473" s="623" t="str">
        <f t="shared" si="855"/>
        <v/>
      </c>
      <c r="EJ473" s="623" t="str">
        <f t="shared" si="856"/>
        <v/>
      </c>
      <c r="EK473" s="623" t="str">
        <f t="shared" si="857"/>
        <v/>
      </c>
      <c r="EL473" s="623" t="str">
        <f t="shared" si="858"/>
        <v/>
      </c>
    </row>
    <row r="474" spans="1:142">
      <c r="A474" s="7" t="str">
        <f>IF('Rent Roll_RedIQ 1'!B467&gt;0,'Rent Roll_RedIQ 1'!B467,"")</f>
        <v/>
      </c>
      <c r="B474" s="7" t="str">
        <f>IF('Rent Roll_RedIQ 1'!C467&gt;0,'Rent Roll_RedIQ 1'!C467,"")</f>
        <v/>
      </c>
      <c r="C474" s="614">
        <f>IF('Rent Roll_RedIQ 1'!K467&gt;0,'Rent Roll_RedIQ 1'!K467,0)</f>
        <v>0</v>
      </c>
      <c r="D474" s="615" t="str">
        <f>IF('Rent Roll_RedIQ 1'!J467&gt;0,'Rent Roll_RedIQ 1'!J467,"")</f>
        <v/>
      </c>
      <c r="E474" s="624" t="str">
        <f t="shared" si="767"/>
        <v/>
      </c>
      <c r="F474" s="194"/>
      <c r="G474" s="194"/>
      <c r="H474" s="616" t="str">
        <f t="shared" si="865"/>
        <v/>
      </c>
      <c r="I474" s="1200">
        <f>IF('Rent Roll_RedIQ 1'!S467&gt;0,'Rent Roll_RedIQ 1'!S467,Purchase_Date-1)</f>
        <v>45991</v>
      </c>
      <c r="J474" s="617" t="str">
        <f t="shared" si="866"/>
        <v/>
      </c>
      <c r="K474" s="1205">
        <f t="shared" si="867"/>
        <v>46356</v>
      </c>
      <c r="L474" s="618" t="str">
        <f t="shared" si="866"/>
        <v/>
      </c>
      <c r="M474" s="1208">
        <f t="shared" si="868"/>
        <v>46721</v>
      </c>
      <c r="N474" s="614" t="str">
        <f t="shared" si="768"/>
        <v/>
      </c>
      <c r="O474" s="614" t="str">
        <f t="shared" si="769"/>
        <v/>
      </c>
      <c r="P474" s="614" t="str">
        <f t="shared" si="770"/>
        <v/>
      </c>
      <c r="Q474" s="614" t="str">
        <f t="shared" si="771"/>
        <v/>
      </c>
      <c r="R474" s="614" t="str">
        <f t="shared" si="772"/>
        <v/>
      </c>
      <c r="S474" s="614" t="str">
        <f t="shared" si="773"/>
        <v/>
      </c>
      <c r="T474" s="614" t="str">
        <f t="shared" si="774"/>
        <v/>
      </c>
      <c r="U474" s="619"/>
      <c r="V474" s="614"/>
      <c r="W474" s="620" t="str">
        <f t="shared" si="870"/>
        <v/>
      </c>
      <c r="X474" s="620" t="str">
        <f t="shared" si="864"/>
        <v/>
      </c>
      <c r="Y474" s="620" t="str">
        <f t="shared" si="864"/>
        <v/>
      </c>
      <c r="Z474" s="620" t="str">
        <f t="shared" si="864"/>
        <v/>
      </c>
      <c r="AA474" s="620" t="str">
        <f t="shared" si="864"/>
        <v/>
      </c>
      <c r="AB474" s="620" t="str">
        <f t="shared" si="864"/>
        <v/>
      </c>
      <c r="AC474" s="620" t="str">
        <f t="shared" si="864"/>
        <v/>
      </c>
      <c r="AD474" s="620" t="str">
        <f t="shared" si="864"/>
        <v/>
      </c>
      <c r="AE474" s="620" t="str">
        <f t="shared" si="864"/>
        <v/>
      </c>
      <c r="AF474" s="620" t="str">
        <f t="shared" si="864"/>
        <v/>
      </c>
      <c r="AG474" s="620" t="str">
        <f t="shared" si="864"/>
        <v/>
      </c>
      <c r="AH474" s="620" t="str">
        <f t="shared" si="864"/>
        <v/>
      </c>
      <c r="AI474" s="621" t="str">
        <f t="shared" si="764"/>
        <v/>
      </c>
      <c r="AJ474" s="621" t="str">
        <f t="shared" si="862"/>
        <v/>
      </c>
      <c r="AK474" s="621" t="str">
        <f t="shared" si="862"/>
        <v/>
      </c>
      <c r="AL474" s="621" t="str">
        <f t="shared" si="862"/>
        <v/>
      </c>
      <c r="AM474" s="621" t="str">
        <f t="shared" si="862"/>
        <v/>
      </c>
      <c r="AN474" s="621" t="str">
        <f t="shared" si="862"/>
        <v/>
      </c>
      <c r="AO474" s="621" t="str">
        <f t="shared" si="862"/>
        <v/>
      </c>
      <c r="AP474" s="621" t="str">
        <f t="shared" si="862"/>
        <v/>
      </c>
      <c r="AQ474" s="621" t="str">
        <f t="shared" si="862"/>
        <v/>
      </c>
      <c r="AR474" s="621" t="str">
        <f t="shared" si="862"/>
        <v/>
      </c>
      <c r="AS474" s="621" t="str">
        <f t="shared" si="862"/>
        <v/>
      </c>
      <c r="AT474" s="621" t="str">
        <f t="shared" si="862"/>
        <v/>
      </c>
      <c r="AU474" s="622" t="str">
        <f t="shared" si="871"/>
        <v/>
      </c>
      <c r="AV474" s="622" t="str">
        <f t="shared" si="861"/>
        <v/>
      </c>
      <c r="AW474" s="622" t="str">
        <f t="shared" si="861"/>
        <v/>
      </c>
      <c r="AX474" s="622" t="str">
        <f t="shared" si="861"/>
        <v/>
      </c>
      <c r="AY474" s="622" t="str">
        <f t="shared" si="861"/>
        <v/>
      </c>
      <c r="AZ474" s="622" t="str">
        <f t="shared" si="861"/>
        <v/>
      </c>
      <c r="BA474" s="622" t="str">
        <f t="shared" ref="AV474:BF497" si="873">IF($M474&gt;=BA$11,$J474,$L474)</f>
        <v/>
      </c>
      <c r="BB474" s="622" t="str">
        <f t="shared" si="873"/>
        <v/>
      </c>
      <c r="BC474" s="622" t="str">
        <f t="shared" si="873"/>
        <v/>
      </c>
      <c r="BD474" s="622" t="str">
        <f t="shared" si="873"/>
        <v/>
      </c>
      <c r="BE474" s="622" t="str">
        <f t="shared" si="873"/>
        <v/>
      </c>
      <c r="BF474" s="622" t="str">
        <f t="shared" si="873"/>
        <v/>
      </c>
      <c r="BG474" s="623" t="str">
        <f t="shared" si="775"/>
        <v/>
      </c>
      <c r="BH474" s="623" t="str">
        <f t="shared" si="776"/>
        <v/>
      </c>
      <c r="BI474" s="623" t="str">
        <f t="shared" si="777"/>
        <v/>
      </c>
      <c r="BJ474" s="623" t="str">
        <f t="shared" si="778"/>
        <v/>
      </c>
      <c r="BK474" s="623" t="str">
        <f t="shared" si="779"/>
        <v/>
      </c>
      <c r="BL474" s="623" t="str">
        <f t="shared" si="780"/>
        <v/>
      </c>
      <c r="BM474" s="623" t="str">
        <f t="shared" si="781"/>
        <v/>
      </c>
      <c r="BN474" s="623" t="str">
        <f t="shared" si="782"/>
        <v/>
      </c>
      <c r="BO474" s="623" t="str">
        <f t="shared" si="783"/>
        <v/>
      </c>
      <c r="BP474" s="623" t="str">
        <f t="shared" si="784"/>
        <v/>
      </c>
      <c r="BQ474" s="623" t="str">
        <f t="shared" si="785"/>
        <v/>
      </c>
      <c r="BR474" s="623" t="str">
        <f t="shared" si="786"/>
        <v/>
      </c>
      <c r="BS474" s="1281" t="str">
        <f t="shared" si="787"/>
        <v/>
      </c>
      <c r="BT474" s="1281" t="str">
        <f t="shared" si="788"/>
        <v/>
      </c>
      <c r="BU474" s="1281" t="str">
        <f t="shared" si="789"/>
        <v/>
      </c>
      <c r="BV474" s="1281" t="str">
        <f t="shared" si="790"/>
        <v/>
      </c>
      <c r="BW474" s="1281" t="str">
        <f t="shared" si="791"/>
        <v/>
      </c>
      <c r="BX474" s="1281" t="str">
        <f t="shared" si="792"/>
        <v/>
      </c>
      <c r="BY474" s="1281" t="str">
        <f t="shared" si="793"/>
        <v/>
      </c>
      <c r="BZ474" s="1281" t="str">
        <f t="shared" si="794"/>
        <v/>
      </c>
      <c r="CA474" s="1281" t="str">
        <f t="shared" si="795"/>
        <v/>
      </c>
      <c r="CB474" s="1281" t="str">
        <f t="shared" si="796"/>
        <v/>
      </c>
      <c r="CC474" s="1281" t="str">
        <f t="shared" si="797"/>
        <v/>
      </c>
      <c r="CD474" s="1281" t="str">
        <f t="shared" si="798"/>
        <v/>
      </c>
      <c r="CE474" s="623" t="str">
        <f t="shared" si="799"/>
        <v/>
      </c>
      <c r="CF474" s="623" t="str">
        <f t="shared" si="800"/>
        <v/>
      </c>
      <c r="CG474" s="623" t="str">
        <f t="shared" si="801"/>
        <v/>
      </c>
      <c r="CH474" s="623" t="str">
        <f t="shared" si="802"/>
        <v/>
      </c>
      <c r="CI474" s="623" t="str">
        <f t="shared" si="803"/>
        <v/>
      </c>
      <c r="CJ474" s="623" t="str">
        <f t="shared" si="804"/>
        <v/>
      </c>
      <c r="CK474" s="623" t="str">
        <f t="shared" si="805"/>
        <v/>
      </c>
      <c r="CL474" s="623" t="str">
        <f t="shared" si="806"/>
        <v/>
      </c>
      <c r="CM474" s="623" t="str">
        <f t="shared" si="807"/>
        <v/>
      </c>
      <c r="CN474" s="623" t="str">
        <f t="shared" si="808"/>
        <v/>
      </c>
      <c r="CO474" s="623" t="str">
        <f t="shared" si="809"/>
        <v/>
      </c>
      <c r="CP474" s="623" t="str">
        <f t="shared" si="810"/>
        <v/>
      </c>
      <c r="CQ474" s="1281" t="str">
        <f t="shared" si="811"/>
        <v/>
      </c>
      <c r="CR474" s="1281" t="str">
        <f t="shared" si="812"/>
        <v/>
      </c>
      <c r="CS474" s="1281" t="str">
        <f t="shared" si="813"/>
        <v/>
      </c>
      <c r="CT474" s="1281" t="str">
        <f t="shared" si="814"/>
        <v/>
      </c>
      <c r="CU474" s="1281" t="str">
        <f t="shared" si="815"/>
        <v/>
      </c>
      <c r="CV474" s="1281" t="str">
        <f t="shared" si="816"/>
        <v/>
      </c>
      <c r="CW474" s="1281" t="str">
        <f t="shared" si="817"/>
        <v/>
      </c>
      <c r="CX474" s="1281" t="str">
        <f t="shared" si="818"/>
        <v/>
      </c>
      <c r="CY474" s="1281" t="str">
        <f t="shared" si="819"/>
        <v/>
      </c>
      <c r="CZ474" s="1281" t="str">
        <f t="shared" si="820"/>
        <v/>
      </c>
      <c r="DA474" s="1281" t="str">
        <f t="shared" si="821"/>
        <v/>
      </c>
      <c r="DB474" s="1281" t="str">
        <f t="shared" si="822"/>
        <v/>
      </c>
      <c r="DC474" s="623" t="str">
        <f t="shared" si="823"/>
        <v/>
      </c>
      <c r="DD474" s="623" t="str">
        <f t="shared" si="824"/>
        <v/>
      </c>
      <c r="DE474" s="623" t="str">
        <f t="shared" si="825"/>
        <v/>
      </c>
      <c r="DF474" s="623" t="str">
        <f t="shared" si="826"/>
        <v/>
      </c>
      <c r="DG474" s="623" t="str">
        <f t="shared" si="827"/>
        <v/>
      </c>
      <c r="DH474" s="623" t="str">
        <f t="shared" si="828"/>
        <v/>
      </c>
      <c r="DI474" s="623" t="str">
        <f t="shared" si="829"/>
        <v/>
      </c>
      <c r="DJ474" s="623" t="str">
        <f t="shared" si="830"/>
        <v/>
      </c>
      <c r="DK474" s="623" t="str">
        <f t="shared" si="831"/>
        <v/>
      </c>
      <c r="DL474" s="623" t="str">
        <f t="shared" si="832"/>
        <v/>
      </c>
      <c r="DM474" s="623" t="str">
        <f t="shared" si="833"/>
        <v/>
      </c>
      <c r="DN474" s="623" t="str">
        <f t="shared" si="834"/>
        <v/>
      </c>
      <c r="DO474" s="1281" t="str">
        <f t="shared" si="835"/>
        <v/>
      </c>
      <c r="DP474" s="1281" t="str">
        <f t="shared" si="836"/>
        <v/>
      </c>
      <c r="DQ474" s="1281" t="str">
        <f t="shared" si="837"/>
        <v/>
      </c>
      <c r="DR474" s="1281" t="str">
        <f t="shared" si="838"/>
        <v/>
      </c>
      <c r="DS474" s="1281" t="str">
        <f t="shared" si="839"/>
        <v/>
      </c>
      <c r="DT474" s="1281" t="str">
        <f t="shared" si="840"/>
        <v/>
      </c>
      <c r="DU474" s="1281" t="str">
        <f t="shared" si="841"/>
        <v/>
      </c>
      <c r="DV474" s="1281" t="str">
        <f t="shared" si="842"/>
        <v/>
      </c>
      <c r="DW474" s="1281" t="str">
        <f t="shared" si="843"/>
        <v/>
      </c>
      <c r="DX474" s="1281" t="str">
        <f t="shared" si="844"/>
        <v/>
      </c>
      <c r="DY474" s="1281" t="str">
        <f t="shared" si="845"/>
        <v/>
      </c>
      <c r="DZ474" s="1281" t="str">
        <f t="shared" si="846"/>
        <v/>
      </c>
      <c r="EA474" s="623" t="str">
        <f t="shared" si="847"/>
        <v/>
      </c>
      <c r="EB474" s="623" t="str">
        <f t="shared" si="848"/>
        <v/>
      </c>
      <c r="EC474" s="623" t="str">
        <f t="shared" si="849"/>
        <v/>
      </c>
      <c r="ED474" s="623" t="str">
        <f t="shared" si="850"/>
        <v/>
      </c>
      <c r="EE474" s="623" t="str">
        <f t="shared" si="851"/>
        <v/>
      </c>
      <c r="EF474" s="623" t="str">
        <f t="shared" si="852"/>
        <v/>
      </c>
      <c r="EG474" s="623" t="str">
        <f t="shared" si="853"/>
        <v/>
      </c>
      <c r="EH474" s="623" t="str">
        <f t="shared" si="854"/>
        <v/>
      </c>
      <c r="EI474" s="623" t="str">
        <f t="shared" si="855"/>
        <v/>
      </c>
      <c r="EJ474" s="623" t="str">
        <f t="shared" si="856"/>
        <v/>
      </c>
      <c r="EK474" s="623" t="str">
        <f t="shared" si="857"/>
        <v/>
      </c>
      <c r="EL474" s="623" t="str">
        <f t="shared" si="858"/>
        <v/>
      </c>
    </row>
    <row r="475" spans="1:142">
      <c r="A475" s="7" t="str">
        <f>IF('Rent Roll_RedIQ 1'!B468&gt;0,'Rent Roll_RedIQ 1'!B468,"")</f>
        <v/>
      </c>
      <c r="B475" s="7" t="str">
        <f>IF('Rent Roll_RedIQ 1'!C468&gt;0,'Rent Roll_RedIQ 1'!C468,"")</f>
        <v/>
      </c>
      <c r="C475" s="614">
        <f>IF('Rent Roll_RedIQ 1'!K468&gt;0,'Rent Roll_RedIQ 1'!K468,0)</f>
        <v>0</v>
      </c>
      <c r="D475" s="615" t="str">
        <f>IF('Rent Roll_RedIQ 1'!J468&gt;0,'Rent Roll_RedIQ 1'!J468,"")</f>
        <v/>
      </c>
      <c r="E475" s="624" t="str">
        <f t="shared" si="767"/>
        <v/>
      </c>
      <c r="F475" s="194"/>
      <c r="G475" s="194"/>
      <c r="H475" s="616" t="str">
        <f t="shared" si="865"/>
        <v/>
      </c>
      <c r="I475" s="1200">
        <f>IF('Rent Roll_RedIQ 1'!S468&gt;0,'Rent Roll_RedIQ 1'!S468,Purchase_Date-1)</f>
        <v>45991</v>
      </c>
      <c r="J475" s="617" t="str">
        <f t="shared" si="866"/>
        <v/>
      </c>
      <c r="K475" s="1205">
        <f t="shared" si="867"/>
        <v>46356</v>
      </c>
      <c r="L475" s="618" t="str">
        <f t="shared" si="866"/>
        <v/>
      </c>
      <c r="M475" s="1208">
        <f t="shared" si="868"/>
        <v>46721</v>
      </c>
      <c r="N475" s="614" t="str">
        <f t="shared" si="768"/>
        <v/>
      </c>
      <c r="O475" s="614" t="str">
        <f t="shared" si="769"/>
        <v/>
      </c>
      <c r="P475" s="614" t="str">
        <f t="shared" si="770"/>
        <v/>
      </c>
      <c r="Q475" s="614" t="str">
        <f t="shared" si="771"/>
        <v/>
      </c>
      <c r="R475" s="614" t="str">
        <f t="shared" si="772"/>
        <v/>
      </c>
      <c r="S475" s="614" t="str">
        <f t="shared" si="773"/>
        <v/>
      </c>
      <c r="T475" s="614" t="str">
        <f t="shared" si="774"/>
        <v/>
      </c>
      <c r="U475" s="619"/>
      <c r="V475" s="614"/>
      <c r="W475" s="620" t="str">
        <f t="shared" si="870"/>
        <v/>
      </c>
      <c r="X475" s="620" t="str">
        <f t="shared" si="864"/>
        <v/>
      </c>
      <c r="Y475" s="620" t="str">
        <f t="shared" si="864"/>
        <v/>
      </c>
      <c r="Z475" s="620" t="str">
        <f t="shared" si="864"/>
        <v/>
      </c>
      <c r="AA475" s="620" t="str">
        <f t="shared" si="864"/>
        <v/>
      </c>
      <c r="AB475" s="620" t="str">
        <f t="shared" si="864"/>
        <v/>
      </c>
      <c r="AC475" s="620" t="str">
        <f t="shared" si="864"/>
        <v/>
      </c>
      <c r="AD475" s="620" t="str">
        <f t="shared" si="864"/>
        <v/>
      </c>
      <c r="AE475" s="620" t="str">
        <f t="shared" si="864"/>
        <v/>
      </c>
      <c r="AF475" s="620" t="str">
        <f t="shared" si="864"/>
        <v/>
      </c>
      <c r="AG475" s="620" t="str">
        <f t="shared" si="864"/>
        <v/>
      </c>
      <c r="AH475" s="620" t="str">
        <f t="shared" si="864"/>
        <v/>
      </c>
      <c r="AI475" s="621" t="str">
        <f t="shared" si="764"/>
        <v/>
      </c>
      <c r="AJ475" s="621" t="str">
        <f t="shared" si="862"/>
        <v/>
      </c>
      <c r="AK475" s="621" t="str">
        <f t="shared" si="862"/>
        <v/>
      </c>
      <c r="AL475" s="621" t="str">
        <f t="shared" si="862"/>
        <v/>
      </c>
      <c r="AM475" s="621" t="str">
        <f t="shared" ref="AJ475:AT498" si="874">IF($K475&gt;=AM$11,$H475,$J475)</f>
        <v/>
      </c>
      <c r="AN475" s="621" t="str">
        <f t="shared" si="874"/>
        <v/>
      </c>
      <c r="AO475" s="621" t="str">
        <f t="shared" si="874"/>
        <v/>
      </c>
      <c r="AP475" s="621" t="str">
        <f t="shared" si="874"/>
        <v/>
      </c>
      <c r="AQ475" s="621" t="str">
        <f t="shared" si="874"/>
        <v/>
      </c>
      <c r="AR475" s="621" t="str">
        <f t="shared" si="874"/>
        <v/>
      </c>
      <c r="AS475" s="621" t="str">
        <f t="shared" si="874"/>
        <v/>
      </c>
      <c r="AT475" s="621" t="str">
        <f t="shared" si="874"/>
        <v/>
      </c>
      <c r="AU475" s="622" t="str">
        <f t="shared" si="871"/>
        <v/>
      </c>
      <c r="AV475" s="622" t="str">
        <f t="shared" si="873"/>
        <v/>
      </c>
      <c r="AW475" s="622" t="str">
        <f t="shared" si="873"/>
        <v/>
      </c>
      <c r="AX475" s="622" t="str">
        <f t="shared" si="873"/>
        <v/>
      </c>
      <c r="AY475" s="622" t="str">
        <f t="shared" si="873"/>
        <v/>
      </c>
      <c r="AZ475" s="622" t="str">
        <f t="shared" si="873"/>
        <v/>
      </c>
      <c r="BA475" s="622" t="str">
        <f t="shared" si="873"/>
        <v/>
      </c>
      <c r="BB475" s="622" t="str">
        <f t="shared" si="873"/>
        <v/>
      </c>
      <c r="BC475" s="622" t="str">
        <f t="shared" si="873"/>
        <v/>
      </c>
      <c r="BD475" s="622" t="str">
        <f t="shared" si="873"/>
        <v/>
      </c>
      <c r="BE475" s="622" t="str">
        <f t="shared" si="873"/>
        <v/>
      </c>
      <c r="BF475" s="622" t="str">
        <f t="shared" si="873"/>
        <v/>
      </c>
      <c r="BG475" s="623" t="str">
        <f t="shared" si="775"/>
        <v/>
      </c>
      <c r="BH475" s="623" t="str">
        <f t="shared" si="776"/>
        <v/>
      </c>
      <c r="BI475" s="623" t="str">
        <f t="shared" si="777"/>
        <v/>
      </c>
      <c r="BJ475" s="623" t="str">
        <f t="shared" si="778"/>
        <v/>
      </c>
      <c r="BK475" s="623" t="str">
        <f t="shared" si="779"/>
        <v/>
      </c>
      <c r="BL475" s="623" t="str">
        <f t="shared" si="780"/>
        <v/>
      </c>
      <c r="BM475" s="623" t="str">
        <f t="shared" si="781"/>
        <v/>
      </c>
      <c r="BN475" s="623" t="str">
        <f t="shared" si="782"/>
        <v/>
      </c>
      <c r="BO475" s="623" t="str">
        <f t="shared" si="783"/>
        <v/>
      </c>
      <c r="BP475" s="623" t="str">
        <f t="shared" si="784"/>
        <v/>
      </c>
      <c r="BQ475" s="623" t="str">
        <f t="shared" si="785"/>
        <v/>
      </c>
      <c r="BR475" s="623" t="str">
        <f t="shared" si="786"/>
        <v/>
      </c>
      <c r="BS475" s="1281" t="str">
        <f t="shared" si="787"/>
        <v/>
      </c>
      <c r="BT475" s="1281" t="str">
        <f t="shared" si="788"/>
        <v/>
      </c>
      <c r="BU475" s="1281" t="str">
        <f t="shared" si="789"/>
        <v/>
      </c>
      <c r="BV475" s="1281" t="str">
        <f t="shared" si="790"/>
        <v/>
      </c>
      <c r="BW475" s="1281" t="str">
        <f t="shared" si="791"/>
        <v/>
      </c>
      <c r="BX475" s="1281" t="str">
        <f t="shared" si="792"/>
        <v/>
      </c>
      <c r="BY475" s="1281" t="str">
        <f t="shared" si="793"/>
        <v/>
      </c>
      <c r="BZ475" s="1281" t="str">
        <f t="shared" si="794"/>
        <v/>
      </c>
      <c r="CA475" s="1281" t="str">
        <f t="shared" si="795"/>
        <v/>
      </c>
      <c r="CB475" s="1281" t="str">
        <f t="shared" si="796"/>
        <v/>
      </c>
      <c r="CC475" s="1281" t="str">
        <f t="shared" si="797"/>
        <v/>
      </c>
      <c r="CD475" s="1281" t="str">
        <f t="shared" si="798"/>
        <v/>
      </c>
      <c r="CE475" s="623" t="str">
        <f t="shared" si="799"/>
        <v/>
      </c>
      <c r="CF475" s="623" t="str">
        <f t="shared" si="800"/>
        <v/>
      </c>
      <c r="CG475" s="623" t="str">
        <f t="shared" si="801"/>
        <v/>
      </c>
      <c r="CH475" s="623" t="str">
        <f t="shared" si="802"/>
        <v/>
      </c>
      <c r="CI475" s="623" t="str">
        <f t="shared" si="803"/>
        <v/>
      </c>
      <c r="CJ475" s="623" t="str">
        <f t="shared" si="804"/>
        <v/>
      </c>
      <c r="CK475" s="623" t="str">
        <f t="shared" si="805"/>
        <v/>
      </c>
      <c r="CL475" s="623" t="str">
        <f t="shared" si="806"/>
        <v/>
      </c>
      <c r="CM475" s="623" t="str">
        <f t="shared" si="807"/>
        <v/>
      </c>
      <c r="CN475" s="623" t="str">
        <f t="shared" si="808"/>
        <v/>
      </c>
      <c r="CO475" s="623" t="str">
        <f t="shared" si="809"/>
        <v/>
      </c>
      <c r="CP475" s="623" t="str">
        <f t="shared" si="810"/>
        <v/>
      </c>
      <c r="CQ475" s="1281" t="str">
        <f t="shared" si="811"/>
        <v/>
      </c>
      <c r="CR475" s="1281" t="str">
        <f t="shared" si="812"/>
        <v/>
      </c>
      <c r="CS475" s="1281" t="str">
        <f t="shared" si="813"/>
        <v/>
      </c>
      <c r="CT475" s="1281" t="str">
        <f t="shared" si="814"/>
        <v/>
      </c>
      <c r="CU475" s="1281" t="str">
        <f t="shared" si="815"/>
        <v/>
      </c>
      <c r="CV475" s="1281" t="str">
        <f t="shared" si="816"/>
        <v/>
      </c>
      <c r="CW475" s="1281" t="str">
        <f t="shared" si="817"/>
        <v/>
      </c>
      <c r="CX475" s="1281" t="str">
        <f t="shared" si="818"/>
        <v/>
      </c>
      <c r="CY475" s="1281" t="str">
        <f t="shared" si="819"/>
        <v/>
      </c>
      <c r="CZ475" s="1281" t="str">
        <f t="shared" si="820"/>
        <v/>
      </c>
      <c r="DA475" s="1281" t="str">
        <f t="shared" si="821"/>
        <v/>
      </c>
      <c r="DB475" s="1281" t="str">
        <f t="shared" si="822"/>
        <v/>
      </c>
      <c r="DC475" s="623" t="str">
        <f t="shared" si="823"/>
        <v/>
      </c>
      <c r="DD475" s="623" t="str">
        <f t="shared" si="824"/>
        <v/>
      </c>
      <c r="DE475" s="623" t="str">
        <f t="shared" si="825"/>
        <v/>
      </c>
      <c r="DF475" s="623" t="str">
        <f t="shared" si="826"/>
        <v/>
      </c>
      <c r="DG475" s="623" t="str">
        <f t="shared" si="827"/>
        <v/>
      </c>
      <c r="DH475" s="623" t="str">
        <f t="shared" si="828"/>
        <v/>
      </c>
      <c r="DI475" s="623" t="str">
        <f t="shared" si="829"/>
        <v/>
      </c>
      <c r="DJ475" s="623" t="str">
        <f t="shared" si="830"/>
        <v/>
      </c>
      <c r="DK475" s="623" t="str">
        <f t="shared" si="831"/>
        <v/>
      </c>
      <c r="DL475" s="623" t="str">
        <f t="shared" si="832"/>
        <v/>
      </c>
      <c r="DM475" s="623" t="str">
        <f t="shared" si="833"/>
        <v/>
      </c>
      <c r="DN475" s="623" t="str">
        <f t="shared" si="834"/>
        <v/>
      </c>
      <c r="DO475" s="1281" t="str">
        <f t="shared" si="835"/>
        <v/>
      </c>
      <c r="DP475" s="1281" t="str">
        <f t="shared" si="836"/>
        <v/>
      </c>
      <c r="DQ475" s="1281" t="str">
        <f t="shared" si="837"/>
        <v/>
      </c>
      <c r="DR475" s="1281" t="str">
        <f t="shared" si="838"/>
        <v/>
      </c>
      <c r="DS475" s="1281" t="str">
        <f t="shared" si="839"/>
        <v/>
      </c>
      <c r="DT475" s="1281" t="str">
        <f t="shared" si="840"/>
        <v/>
      </c>
      <c r="DU475" s="1281" t="str">
        <f t="shared" si="841"/>
        <v/>
      </c>
      <c r="DV475" s="1281" t="str">
        <f t="shared" si="842"/>
        <v/>
      </c>
      <c r="DW475" s="1281" t="str">
        <f t="shared" si="843"/>
        <v/>
      </c>
      <c r="DX475" s="1281" t="str">
        <f t="shared" si="844"/>
        <v/>
      </c>
      <c r="DY475" s="1281" t="str">
        <f t="shared" si="845"/>
        <v/>
      </c>
      <c r="DZ475" s="1281" t="str">
        <f t="shared" si="846"/>
        <v/>
      </c>
      <c r="EA475" s="623" t="str">
        <f t="shared" si="847"/>
        <v/>
      </c>
      <c r="EB475" s="623" t="str">
        <f t="shared" si="848"/>
        <v/>
      </c>
      <c r="EC475" s="623" t="str">
        <f t="shared" si="849"/>
        <v/>
      </c>
      <c r="ED475" s="623" t="str">
        <f t="shared" si="850"/>
        <v/>
      </c>
      <c r="EE475" s="623" t="str">
        <f t="shared" si="851"/>
        <v/>
      </c>
      <c r="EF475" s="623" t="str">
        <f t="shared" si="852"/>
        <v/>
      </c>
      <c r="EG475" s="623" t="str">
        <f t="shared" si="853"/>
        <v/>
      </c>
      <c r="EH475" s="623" t="str">
        <f t="shared" si="854"/>
        <v/>
      </c>
      <c r="EI475" s="623" t="str">
        <f t="shared" si="855"/>
        <v/>
      </c>
      <c r="EJ475" s="623" t="str">
        <f t="shared" si="856"/>
        <v/>
      </c>
      <c r="EK475" s="623" t="str">
        <f t="shared" si="857"/>
        <v/>
      </c>
      <c r="EL475" s="623" t="str">
        <f t="shared" si="858"/>
        <v/>
      </c>
    </row>
    <row r="476" spans="1:142">
      <c r="A476" s="7" t="str">
        <f>IF('Rent Roll_RedIQ 1'!B469&gt;0,'Rent Roll_RedIQ 1'!B469,"")</f>
        <v/>
      </c>
      <c r="B476" s="7" t="str">
        <f>IF('Rent Roll_RedIQ 1'!C469&gt;0,'Rent Roll_RedIQ 1'!C469,"")</f>
        <v/>
      </c>
      <c r="C476" s="614">
        <f>IF('Rent Roll_RedIQ 1'!K469&gt;0,'Rent Roll_RedIQ 1'!K469,0)</f>
        <v>0</v>
      </c>
      <c r="D476" s="615" t="str">
        <f>IF('Rent Roll_RedIQ 1'!J469&gt;0,'Rent Roll_RedIQ 1'!J469,"")</f>
        <v/>
      </c>
      <c r="E476" s="624" t="str">
        <f t="shared" si="767"/>
        <v/>
      </c>
      <c r="F476" s="194"/>
      <c r="G476" s="194"/>
      <c r="H476" s="616" t="str">
        <f t="shared" si="865"/>
        <v/>
      </c>
      <c r="I476" s="1200">
        <f>IF('Rent Roll_RedIQ 1'!S469&gt;0,'Rent Roll_RedIQ 1'!S469,Purchase_Date-1)</f>
        <v>45991</v>
      </c>
      <c r="J476" s="617" t="str">
        <f t="shared" si="866"/>
        <v/>
      </c>
      <c r="K476" s="1205">
        <f t="shared" si="867"/>
        <v>46356</v>
      </c>
      <c r="L476" s="618" t="str">
        <f t="shared" si="866"/>
        <v/>
      </c>
      <c r="M476" s="1208">
        <f t="shared" si="868"/>
        <v>46721</v>
      </c>
      <c r="N476" s="614" t="str">
        <f t="shared" si="768"/>
        <v/>
      </c>
      <c r="O476" s="614" t="str">
        <f t="shared" si="769"/>
        <v/>
      </c>
      <c r="P476" s="614" t="str">
        <f t="shared" si="770"/>
        <v/>
      </c>
      <c r="Q476" s="614" t="str">
        <f t="shared" si="771"/>
        <v/>
      </c>
      <c r="R476" s="614" t="str">
        <f t="shared" si="772"/>
        <v/>
      </c>
      <c r="S476" s="614" t="str">
        <f t="shared" si="773"/>
        <v/>
      </c>
      <c r="T476" s="614" t="str">
        <f t="shared" si="774"/>
        <v/>
      </c>
      <c r="U476" s="619"/>
      <c r="V476" s="614"/>
      <c r="W476" s="620" t="str">
        <f t="shared" si="870"/>
        <v/>
      </c>
      <c r="X476" s="620" t="str">
        <f t="shared" si="864"/>
        <v/>
      </c>
      <c r="Y476" s="620" t="str">
        <f t="shared" si="864"/>
        <v/>
      </c>
      <c r="Z476" s="620" t="str">
        <f t="shared" si="864"/>
        <v/>
      </c>
      <c r="AA476" s="620" t="str">
        <f t="shared" si="864"/>
        <v/>
      </c>
      <c r="AB476" s="620" t="str">
        <f t="shared" si="864"/>
        <v/>
      </c>
      <c r="AC476" s="620" t="str">
        <f t="shared" si="864"/>
        <v/>
      </c>
      <c r="AD476" s="620" t="str">
        <f t="shared" si="864"/>
        <v/>
      </c>
      <c r="AE476" s="620" t="str">
        <f t="shared" si="864"/>
        <v/>
      </c>
      <c r="AF476" s="620" t="str">
        <f t="shared" si="864"/>
        <v/>
      </c>
      <c r="AG476" s="620" t="str">
        <f t="shared" si="864"/>
        <v/>
      </c>
      <c r="AH476" s="620" t="str">
        <f t="shared" si="864"/>
        <v/>
      </c>
      <c r="AI476" s="621" t="str">
        <f t="shared" si="764"/>
        <v/>
      </c>
      <c r="AJ476" s="621" t="str">
        <f t="shared" si="874"/>
        <v/>
      </c>
      <c r="AK476" s="621" t="str">
        <f t="shared" si="874"/>
        <v/>
      </c>
      <c r="AL476" s="621" t="str">
        <f t="shared" si="874"/>
        <v/>
      </c>
      <c r="AM476" s="621" t="str">
        <f t="shared" si="874"/>
        <v/>
      </c>
      <c r="AN476" s="621" t="str">
        <f t="shared" si="874"/>
        <v/>
      </c>
      <c r="AO476" s="621" t="str">
        <f t="shared" si="874"/>
        <v/>
      </c>
      <c r="AP476" s="621" t="str">
        <f t="shared" si="874"/>
        <v/>
      </c>
      <c r="AQ476" s="621" t="str">
        <f t="shared" si="874"/>
        <v/>
      </c>
      <c r="AR476" s="621" t="str">
        <f t="shared" si="874"/>
        <v/>
      </c>
      <c r="AS476" s="621" t="str">
        <f t="shared" si="874"/>
        <v/>
      </c>
      <c r="AT476" s="621" t="str">
        <f t="shared" si="874"/>
        <v/>
      </c>
      <c r="AU476" s="622" t="str">
        <f t="shared" si="871"/>
        <v/>
      </c>
      <c r="AV476" s="622" t="str">
        <f t="shared" si="873"/>
        <v/>
      </c>
      <c r="AW476" s="622" t="str">
        <f t="shared" si="873"/>
        <v/>
      </c>
      <c r="AX476" s="622" t="str">
        <f t="shared" si="873"/>
        <v/>
      </c>
      <c r="AY476" s="622" t="str">
        <f t="shared" si="873"/>
        <v/>
      </c>
      <c r="AZ476" s="622" t="str">
        <f t="shared" si="873"/>
        <v/>
      </c>
      <c r="BA476" s="622" t="str">
        <f t="shared" si="873"/>
        <v/>
      </c>
      <c r="BB476" s="622" t="str">
        <f t="shared" si="873"/>
        <v/>
      </c>
      <c r="BC476" s="622" t="str">
        <f t="shared" si="873"/>
        <v/>
      </c>
      <c r="BD476" s="622" t="str">
        <f t="shared" si="873"/>
        <v/>
      </c>
      <c r="BE476" s="622" t="str">
        <f t="shared" si="873"/>
        <v/>
      </c>
      <c r="BF476" s="622" t="str">
        <f t="shared" si="873"/>
        <v/>
      </c>
      <c r="BG476" s="623" t="str">
        <f t="shared" si="775"/>
        <v/>
      </c>
      <c r="BH476" s="623" t="str">
        <f t="shared" si="776"/>
        <v/>
      </c>
      <c r="BI476" s="623" t="str">
        <f t="shared" si="777"/>
        <v/>
      </c>
      <c r="BJ476" s="623" t="str">
        <f t="shared" si="778"/>
        <v/>
      </c>
      <c r="BK476" s="623" t="str">
        <f t="shared" si="779"/>
        <v/>
      </c>
      <c r="BL476" s="623" t="str">
        <f t="shared" si="780"/>
        <v/>
      </c>
      <c r="BM476" s="623" t="str">
        <f t="shared" si="781"/>
        <v/>
      </c>
      <c r="BN476" s="623" t="str">
        <f t="shared" si="782"/>
        <v/>
      </c>
      <c r="BO476" s="623" t="str">
        <f t="shared" si="783"/>
        <v/>
      </c>
      <c r="BP476" s="623" t="str">
        <f t="shared" si="784"/>
        <v/>
      </c>
      <c r="BQ476" s="623" t="str">
        <f t="shared" si="785"/>
        <v/>
      </c>
      <c r="BR476" s="623" t="str">
        <f t="shared" si="786"/>
        <v/>
      </c>
      <c r="BS476" s="1281" t="str">
        <f t="shared" si="787"/>
        <v/>
      </c>
      <c r="BT476" s="1281" t="str">
        <f t="shared" si="788"/>
        <v/>
      </c>
      <c r="BU476" s="1281" t="str">
        <f t="shared" si="789"/>
        <v/>
      </c>
      <c r="BV476" s="1281" t="str">
        <f t="shared" si="790"/>
        <v/>
      </c>
      <c r="BW476" s="1281" t="str">
        <f t="shared" si="791"/>
        <v/>
      </c>
      <c r="BX476" s="1281" t="str">
        <f t="shared" si="792"/>
        <v/>
      </c>
      <c r="BY476" s="1281" t="str">
        <f t="shared" si="793"/>
        <v/>
      </c>
      <c r="BZ476" s="1281" t="str">
        <f t="shared" si="794"/>
        <v/>
      </c>
      <c r="CA476" s="1281" t="str">
        <f t="shared" si="795"/>
        <v/>
      </c>
      <c r="CB476" s="1281" t="str">
        <f t="shared" si="796"/>
        <v/>
      </c>
      <c r="CC476" s="1281" t="str">
        <f t="shared" si="797"/>
        <v/>
      </c>
      <c r="CD476" s="1281" t="str">
        <f t="shared" si="798"/>
        <v/>
      </c>
      <c r="CE476" s="623" t="str">
        <f t="shared" si="799"/>
        <v/>
      </c>
      <c r="CF476" s="623" t="str">
        <f t="shared" si="800"/>
        <v/>
      </c>
      <c r="CG476" s="623" t="str">
        <f t="shared" si="801"/>
        <v/>
      </c>
      <c r="CH476" s="623" t="str">
        <f t="shared" si="802"/>
        <v/>
      </c>
      <c r="CI476" s="623" t="str">
        <f t="shared" si="803"/>
        <v/>
      </c>
      <c r="CJ476" s="623" t="str">
        <f t="shared" si="804"/>
        <v/>
      </c>
      <c r="CK476" s="623" t="str">
        <f t="shared" si="805"/>
        <v/>
      </c>
      <c r="CL476" s="623" t="str">
        <f t="shared" si="806"/>
        <v/>
      </c>
      <c r="CM476" s="623" t="str">
        <f t="shared" si="807"/>
        <v/>
      </c>
      <c r="CN476" s="623" t="str">
        <f t="shared" si="808"/>
        <v/>
      </c>
      <c r="CO476" s="623" t="str">
        <f t="shared" si="809"/>
        <v/>
      </c>
      <c r="CP476" s="623" t="str">
        <f t="shared" si="810"/>
        <v/>
      </c>
      <c r="CQ476" s="1281" t="str">
        <f t="shared" si="811"/>
        <v/>
      </c>
      <c r="CR476" s="1281" t="str">
        <f t="shared" si="812"/>
        <v/>
      </c>
      <c r="CS476" s="1281" t="str">
        <f t="shared" si="813"/>
        <v/>
      </c>
      <c r="CT476" s="1281" t="str">
        <f t="shared" si="814"/>
        <v/>
      </c>
      <c r="CU476" s="1281" t="str">
        <f t="shared" si="815"/>
        <v/>
      </c>
      <c r="CV476" s="1281" t="str">
        <f t="shared" si="816"/>
        <v/>
      </c>
      <c r="CW476" s="1281" t="str">
        <f t="shared" si="817"/>
        <v/>
      </c>
      <c r="CX476" s="1281" t="str">
        <f t="shared" si="818"/>
        <v/>
      </c>
      <c r="CY476" s="1281" t="str">
        <f t="shared" si="819"/>
        <v/>
      </c>
      <c r="CZ476" s="1281" t="str">
        <f t="shared" si="820"/>
        <v/>
      </c>
      <c r="DA476" s="1281" t="str">
        <f t="shared" si="821"/>
        <v/>
      </c>
      <c r="DB476" s="1281" t="str">
        <f t="shared" si="822"/>
        <v/>
      </c>
      <c r="DC476" s="623" t="str">
        <f t="shared" si="823"/>
        <v/>
      </c>
      <c r="DD476" s="623" t="str">
        <f t="shared" si="824"/>
        <v/>
      </c>
      <c r="DE476" s="623" t="str">
        <f t="shared" si="825"/>
        <v/>
      </c>
      <c r="DF476" s="623" t="str">
        <f t="shared" si="826"/>
        <v/>
      </c>
      <c r="DG476" s="623" t="str">
        <f t="shared" si="827"/>
        <v/>
      </c>
      <c r="DH476" s="623" t="str">
        <f t="shared" si="828"/>
        <v/>
      </c>
      <c r="DI476" s="623" t="str">
        <f t="shared" si="829"/>
        <v/>
      </c>
      <c r="DJ476" s="623" t="str">
        <f t="shared" si="830"/>
        <v/>
      </c>
      <c r="DK476" s="623" t="str">
        <f t="shared" si="831"/>
        <v/>
      </c>
      <c r="DL476" s="623" t="str">
        <f t="shared" si="832"/>
        <v/>
      </c>
      <c r="DM476" s="623" t="str">
        <f t="shared" si="833"/>
        <v/>
      </c>
      <c r="DN476" s="623" t="str">
        <f t="shared" si="834"/>
        <v/>
      </c>
      <c r="DO476" s="1281" t="str">
        <f t="shared" si="835"/>
        <v/>
      </c>
      <c r="DP476" s="1281" t="str">
        <f t="shared" si="836"/>
        <v/>
      </c>
      <c r="DQ476" s="1281" t="str">
        <f t="shared" si="837"/>
        <v/>
      </c>
      <c r="DR476" s="1281" t="str">
        <f t="shared" si="838"/>
        <v/>
      </c>
      <c r="DS476" s="1281" t="str">
        <f t="shared" si="839"/>
        <v/>
      </c>
      <c r="DT476" s="1281" t="str">
        <f t="shared" si="840"/>
        <v/>
      </c>
      <c r="DU476" s="1281" t="str">
        <f t="shared" si="841"/>
        <v/>
      </c>
      <c r="DV476" s="1281" t="str">
        <f t="shared" si="842"/>
        <v/>
      </c>
      <c r="DW476" s="1281" t="str">
        <f t="shared" si="843"/>
        <v/>
      </c>
      <c r="DX476" s="1281" t="str">
        <f t="shared" si="844"/>
        <v/>
      </c>
      <c r="DY476" s="1281" t="str">
        <f t="shared" si="845"/>
        <v/>
      </c>
      <c r="DZ476" s="1281" t="str">
        <f t="shared" si="846"/>
        <v/>
      </c>
      <c r="EA476" s="623" t="str">
        <f t="shared" si="847"/>
        <v/>
      </c>
      <c r="EB476" s="623" t="str">
        <f t="shared" si="848"/>
        <v/>
      </c>
      <c r="EC476" s="623" t="str">
        <f t="shared" si="849"/>
        <v/>
      </c>
      <c r="ED476" s="623" t="str">
        <f t="shared" si="850"/>
        <v/>
      </c>
      <c r="EE476" s="623" t="str">
        <f t="shared" si="851"/>
        <v/>
      </c>
      <c r="EF476" s="623" t="str">
        <f t="shared" si="852"/>
        <v/>
      </c>
      <c r="EG476" s="623" t="str">
        <f t="shared" si="853"/>
        <v/>
      </c>
      <c r="EH476" s="623" t="str">
        <f t="shared" si="854"/>
        <v/>
      </c>
      <c r="EI476" s="623" t="str">
        <f t="shared" si="855"/>
        <v/>
      </c>
      <c r="EJ476" s="623" t="str">
        <f t="shared" si="856"/>
        <v/>
      </c>
      <c r="EK476" s="623" t="str">
        <f t="shared" si="857"/>
        <v/>
      </c>
      <c r="EL476" s="623" t="str">
        <f t="shared" si="858"/>
        <v/>
      </c>
    </row>
    <row r="477" spans="1:142">
      <c r="A477" s="7" t="str">
        <f>IF('Rent Roll_RedIQ 1'!B470&gt;0,'Rent Roll_RedIQ 1'!B470,"")</f>
        <v/>
      </c>
      <c r="B477" s="7" t="str">
        <f>IF('Rent Roll_RedIQ 1'!C470&gt;0,'Rent Roll_RedIQ 1'!C470,"")</f>
        <v/>
      </c>
      <c r="C477" s="614">
        <f>IF('Rent Roll_RedIQ 1'!K470&gt;0,'Rent Roll_RedIQ 1'!K470,0)</f>
        <v>0</v>
      </c>
      <c r="D477" s="615" t="str">
        <f>IF('Rent Roll_RedIQ 1'!J470&gt;0,'Rent Roll_RedIQ 1'!J470,"")</f>
        <v/>
      </c>
      <c r="E477" s="624" t="str">
        <f t="shared" si="767"/>
        <v/>
      </c>
      <c r="F477" s="194"/>
      <c r="G477" s="194"/>
      <c r="H477" s="616" t="str">
        <f t="shared" si="865"/>
        <v/>
      </c>
      <c r="I477" s="1200">
        <f>IF('Rent Roll_RedIQ 1'!S470&gt;0,'Rent Roll_RedIQ 1'!S470,Purchase_Date-1)</f>
        <v>45991</v>
      </c>
      <c r="J477" s="617" t="str">
        <f t="shared" si="866"/>
        <v/>
      </c>
      <c r="K477" s="1205">
        <f t="shared" si="867"/>
        <v>46356</v>
      </c>
      <c r="L477" s="618" t="str">
        <f t="shared" si="866"/>
        <v/>
      </c>
      <c r="M477" s="1208">
        <f t="shared" si="868"/>
        <v>46721</v>
      </c>
      <c r="N477" s="614" t="str">
        <f t="shared" si="768"/>
        <v/>
      </c>
      <c r="O477" s="614" t="str">
        <f t="shared" si="769"/>
        <v/>
      </c>
      <c r="P477" s="614" t="str">
        <f t="shared" si="770"/>
        <v/>
      </c>
      <c r="Q477" s="614" t="str">
        <f t="shared" si="771"/>
        <v/>
      </c>
      <c r="R477" s="614" t="str">
        <f t="shared" si="772"/>
        <v/>
      </c>
      <c r="S477" s="614" t="str">
        <f t="shared" si="773"/>
        <v/>
      </c>
      <c r="T477" s="614" t="str">
        <f t="shared" si="774"/>
        <v/>
      </c>
      <c r="U477" s="619"/>
      <c r="V477" s="614"/>
      <c r="W477" s="620" t="str">
        <f t="shared" si="870"/>
        <v/>
      </c>
      <c r="X477" s="620" t="str">
        <f t="shared" si="864"/>
        <v/>
      </c>
      <c r="Y477" s="620" t="str">
        <f t="shared" si="864"/>
        <v/>
      </c>
      <c r="Z477" s="620" t="str">
        <f t="shared" si="864"/>
        <v/>
      </c>
      <c r="AA477" s="620" t="str">
        <f t="shared" si="864"/>
        <v/>
      </c>
      <c r="AB477" s="620" t="str">
        <f t="shared" si="864"/>
        <v/>
      </c>
      <c r="AC477" s="620" t="str">
        <f t="shared" si="864"/>
        <v/>
      </c>
      <c r="AD477" s="620" t="str">
        <f t="shared" si="864"/>
        <v/>
      </c>
      <c r="AE477" s="620" t="str">
        <f t="shared" si="864"/>
        <v/>
      </c>
      <c r="AF477" s="620" t="str">
        <f t="shared" si="864"/>
        <v/>
      </c>
      <c r="AG477" s="620" t="str">
        <f t="shared" si="864"/>
        <v/>
      </c>
      <c r="AH477" s="620" t="str">
        <f t="shared" si="864"/>
        <v/>
      </c>
      <c r="AI477" s="621" t="str">
        <f t="shared" si="764"/>
        <v/>
      </c>
      <c r="AJ477" s="621" t="str">
        <f t="shared" si="874"/>
        <v/>
      </c>
      <c r="AK477" s="621" t="str">
        <f t="shared" si="874"/>
        <v/>
      </c>
      <c r="AL477" s="621" t="str">
        <f t="shared" si="874"/>
        <v/>
      </c>
      <c r="AM477" s="621" t="str">
        <f t="shared" si="874"/>
        <v/>
      </c>
      <c r="AN477" s="621" t="str">
        <f t="shared" si="874"/>
        <v/>
      </c>
      <c r="AO477" s="621" t="str">
        <f t="shared" si="874"/>
        <v/>
      </c>
      <c r="AP477" s="621" t="str">
        <f t="shared" si="874"/>
        <v/>
      </c>
      <c r="AQ477" s="621" t="str">
        <f t="shared" si="874"/>
        <v/>
      </c>
      <c r="AR477" s="621" t="str">
        <f t="shared" si="874"/>
        <v/>
      </c>
      <c r="AS477" s="621" t="str">
        <f t="shared" si="874"/>
        <v/>
      </c>
      <c r="AT477" s="621" t="str">
        <f t="shared" si="874"/>
        <v/>
      </c>
      <c r="AU477" s="622" t="str">
        <f t="shared" si="871"/>
        <v/>
      </c>
      <c r="AV477" s="622" t="str">
        <f t="shared" si="873"/>
        <v/>
      </c>
      <c r="AW477" s="622" t="str">
        <f t="shared" si="873"/>
        <v/>
      </c>
      <c r="AX477" s="622" t="str">
        <f t="shared" si="873"/>
        <v/>
      </c>
      <c r="AY477" s="622" t="str">
        <f t="shared" si="873"/>
        <v/>
      </c>
      <c r="AZ477" s="622" t="str">
        <f t="shared" si="873"/>
        <v/>
      </c>
      <c r="BA477" s="622" t="str">
        <f t="shared" si="873"/>
        <v/>
      </c>
      <c r="BB477" s="622" t="str">
        <f t="shared" si="873"/>
        <v/>
      </c>
      <c r="BC477" s="622" t="str">
        <f t="shared" si="873"/>
        <v/>
      </c>
      <c r="BD477" s="622" t="str">
        <f t="shared" si="873"/>
        <v/>
      </c>
      <c r="BE477" s="622" t="str">
        <f t="shared" si="873"/>
        <v/>
      </c>
      <c r="BF477" s="622" t="str">
        <f t="shared" si="873"/>
        <v/>
      </c>
      <c r="BG477" s="623" t="str">
        <f t="shared" si="775"/>
        <v/>
      </c>
      <c r="BH477" s="623" t="str">
        <f t="shared" si="776"/>
        <v/>
      </c>
      <c r="BI477" s="623" t="str">
        <f t="shared" si="777"/>
        <v/>
      </c>
      <c r="BJ477" s="623" t="str">
        <f t="shared" si="778"/>
        <v/>
      </c>
      <c r="BK477" s="623" t="str">
        <f t="shared" si="779"/>
        <v/>
      </c>
      <c r="BL477" s="623" t="str">
        <f t="shared" si="780"/>
        <v/>
      </c>
      <c r="BM477" s="623" t="str">
        <f t="shared" si="781"/>
        <v/>
      </c>
      <c r="BN477" s="623" t="str">
        <f t="shared" si="782"/>
        <v/>
      </c>
      <c r="BO477" s="623" t="str">
        <f t="shared" si="783"/>
        <v/>
      </c>
      <c r="BP477" s="623" t="str">
        <f t="shared" si="784"/>
        <v/>
      </c>
      <c r="BQ477" s="623" t="str">
        <f t="shared" si="785"/>
        <v/>
      </c>
      <c r="BR477" s="623" t="str">
        <f t="shared" si="786"/>
        <v/>
      </c>
      <c r="BS477" s="1281" t="str">
        <f t="shared" si="787"/>
        <v/>
      </c>
      <c r="BT477" s="1281" t="str">
        <f t="shared" si="788"/>
        <v/>
      </c>
      <c r="BU477" s="1281" t="str">
        <f t="shared" si="789"/>
        <v/>
      </c>
      <c r="BV477" s="1281" t="str">
        <f t="shared" si="790"/>
        <v/>
      </c>
      <c r="BW477" s="1281" t="str">
        <f t="shared" si="791"/>
        <v/>
      </c>
      <c r="BX477" s="1281" t="str">
        <f t="shared" si="792"/>
        <v/>
      </c>
      <c r="BY477" s="1281" t="str">
        <f t="shared" si="793"/>
        <v/>
      </c>
      <c r="BZ477" s="1281" t="str">
        <f t="shared" si="794"/>
        <v/>
      </c>
      <c r="CA477" s="1281" t="str">
        <f t="shared" si="795"/>
        <v/>
      </c>
      <c r="CB477" s="1281" t="str">
        <f t="shared" si="796"/>
        <v/>
      </c>
      <c r="CC477" s="1281" t="str">
        <f t="shared" si="797"/>
        <v/>
      </c>
      <c r="CD477" s="1281" t="str">
        <f t="shared" si="798"/>
        <v/>
      </c>
      <c r="CE477" s="623" t="str">
        <f t="shared" si="799"/>
        <v/>
      </c>
      <c r="CF477" s="623" t="str">
        <f t="shared" si="800"/>
        <v/>
      </c>
      <c r="CG477" s="623" t="str">
        <f t="shared" si="801"/>
        <v/>
      </c>
      <c r="CH477" s="623" t="str">
        <f t="shared" si="802"/>
        <v/>
      </c>
      <c r="CI477" s="623" t="str">
        <f t="shared" si="803"/>
        <v/>
      </c>
      <c r="CJ477" s="623" t="str">
        <f t="shared" si="804"/>
        <v/>
      </c>
      <c r="CK477" s="623" t="str">
        <f t="shared" si="805"/>
        <v/>
      </c>
      <c r="CL477" s="623" t="str">
        <f t="shared" si="806"/>
        <v/>
      </c>
      <c r="CM477" s="623" t="str">
        <f t="shared" si="807"/>
        <v/>
      </c>
      <c r="CN477" s="623" t="str">
        <f t="shared" si="808"/>
        <v/>
      </c>
      <c r="CO477" s="623" t="str">
        <f t="shared" si="809"/>
        <v/>
      </c>
      <c r="CP477" s="623" t="str">
        <f t="shared" si="810"/>
        <v/>
      </c>
      <c r="CQ477" s="1281" t="str">
        <f t="shared" si="811"/>
        <v/>
      </c>
      <c r="CR477" s="1281" t="str">
        <f t="shared" si="812"/>
        <v/>
      </c>
      <c r="CS477" s="1281" t="str">
        <f t="shared" si="813"/>
        <v/>
      </c>
      <c r="CT477" s="1281" t="str">
        <f t="shared" si="814"/>
        <v/>
      </c>
      <c r="CU477" s="1281" t="str">
        <f t="shared" si="815"/>
        <v/>
      </c>
      <c r="CV477" s="1281" t="str">
        <f t="shared" si="816"/>
        <v/>
      </c>
      <c r="CW477" s="1281" t="str">
        <f t="shared" si="817"/>
        <v/>
      </c>
      <c r="CX477" s="1281" t="str">
        <f t="shared" si="818"/>
        <v/>
      </c>
      <c r="CY477" s="1281" t="str">
        <f t="shared" si="819"/>
        <v/>
      </c>
      <c r="CZ477" s="1281" t="str">
        <f t="shared" si="820"/>
        <v/>
      </c>
      <c r="DA477" s="1281" t="str">
        <f t="shared" si="821"/>
        <v/>
      </c>
      <c r="DB477" s="1281" t="str">
        <f t="shared" si="822"/>
        <v/>
      </c>
      <c r="DC477" s="623" t="str">
        <f t="shared" si="823"/>
        <v/>
      </c>
      <c r="DD477" s="623" t="str">
        <f t="shared" si="824"/>
        <v/>
      </c>
      <c r="DE477" s="623" t="str">
        <f t="shared" si="825"/>
        <v/>
      </c>
      <c r="DF477" s="623" t="str">
        <f t="shared" si="826"/>
        <v/>
      </c>
      <c r="DG477" s="623" t="str">
        <f t="shared" si="827"/>
        <v/>
      </c>
      <c r="DH477" s="623" t="str">
        <f t="shared" si="828"/>
        <v/>
      </c>
      <c r="DI477" s="623" t="str">
        <f t="shared" si="829"/>
        <v/>
      </c>
      <c r="DJ477" s="623" t="str">
        <f t="shared" si="830"/>
        <v/>
      </c>
      <c r="DK477" s="623" t="str">
        <f t="shared" si="831"/>
        <v/>
      </c>
      <c r="DL477" s="623" t="str">
        <f t="shared" si="832"/>
        <v/>
      </c>
      <c r="DM477" s="623" t="str">
        <f t="shared" si="833"/>
        <v/>
      </c>
      <c r="DN477" s="623" t="str">
        <f t="shared" si="834"/>
        <v/>
      </c>
      <c r="DO477" s="1281" t="str">
        <f t="shared" si="835"/>
        <v/>
      </c>
      <c r="DP477" s="1281" t="str">
        <f t="shared" si="836"/>
        <v/>
      </c>
      <c r="DQ477" s="1281" t="str">
        <f t="shared" si="837"/>
        <v/>
      </c>
      <c r="DR477" s="1281" t="str">
        <f t="shared" si="838"/>
        <v/>
      </c>
      <c r="DS477" s="1281" t="str">
        <f t="shared" si="839"/>
        <v/>
      </c>
      <c r="DT477" s="1281" t="str">
        <f t="shared" si="840"/>
        <v/>
      </c>
      <c r="DU477" s="1281" t="str">
        <f t="shared" si="841"/>
        <v/>
      </c>
      <c r="DV477" s="1281" t="str">
        <f t="shared" si="842"/>
        <v/>
      </c>
      <c r="DW477" s="1281" t="str">
        <f t="shared" si="843"/>
        <v/>
      </c>
      <c r="DX477" s="1281" t="str">
        <f t="shared" si="844"/>
        <v/>
      </c>
      <c r="DY477" s="1281" t="str">
        <f t="shared" si="845"/>
        <v/>
      </c>
      <c r="DZ477" s="1281" t="str">
        <f t="shared" si="846"/>
        <v/>
      </c>
      <c r="EA477" s="623" t="str">
        <f t="shared" si="847"/>
        <v/>
      </c>
      <c r="EB477" s="623" t="str">
        <f t="shared" si="848"/>
        <v/>
      </c>
      <c r="EC477" s="623" t="str">
        <f t="shared" si="849"/>
        <v/>
      </c>
      <c r="ED477" s="623" t="str">
        <f t="shared" si="850"/>
        <v/>
      </c>
      <c r="EE477" s="623" t="str">
        <f t="shared" si="851"/>
        <v/>
      </c>
      <c r="EF477" s="623" t="str">
        <f t="shared" si="852"/>
        <v/>
      </c>
      <c r="EG477" s="623" t="str">
        <f t="shared" si="853"/>
        <v/>
      </c>
      <c r="EH477" s="623" t="str">
        <f t="shared" si="854"/>
        <v/>
      </c>
      <c r="EI477" s="623" t="str">
        <f t="shared" si="855"/>
        <v/>
      </c>
      <c r="EJ477" s="623" t="str">
        <f t="shared" si="856"/>
        <v/>
      </c>
      <c r="EK477" s="623" t="str">
        <f t="shared" si="857"/>
        <v/>
      </c>
      <c r="EL477" s="623" t="str">
        <f t="shared" si="858"/>
        <v/>
      </c>
    </row>
    <row r="478" spans="1:142">
      <c r="A478" s="7" t="str">
        <f>IF('Rent Roll_RedIQ 1'!B471&gt;0,'Rent Roll_RedIQ 1'!B471,"")</f>
        <v/>
      </c>
      <c r="B478" s="7" t="str">
        <f>IF('Rent Roll_RedIQ 1'!C471&gt;0,'Rent Roll_RedIQ 1'!C471,"")</f>
        <v/>
      </c>
      <c r="C478" s="614">
        <f>IF('Rent Roll_RedIQ 1'!K471&gt;0,'Rent Roll_RedIQ 1'!K471,0)</f>
        <v>0</v>
      </c>
      <c r="D478" s="615" t="str">
        <f>IF('Rent Roll_RedIQ 1'!J471&gt;0,'Rent Roll_RedIQ 1'!J471,"")</f>
        <v/>
      </c>
      <c r="E478" s="624" t="str">
        <f t="shared" si="767"/>
        <v/>
      </c>
      <c r="F478" s="194"/>
      <c r="G478" s="194"/>
      <c r="H478" s="616" t="str">
        <f t="shared" si="865"/>
        <v/>
      </c>
      <c r="I478" s="1200">
        <f>IF('Rent Roll_RedIQ 1'!S471&gt;0,'Rent Roll_RedIQ 1'!S471,Purchase_Date-1)</f>
        <v>45991</v>
      </c>
      <c r="J478" s="617" t="str">
        <f t="shared" si="866"/>
        <v/>
      </c>
      <c r="K478" s="1205">
        <f t="shared" si="867"/>
        <v>46356</v>
      </c>
      <c r="L478" s="618" t="str">
        <f t="shared" si="866"/>
        <v/>
      </c>
      <c r="M478" s="1208">
        <f t="shared" si="868"/>
        <v>46721</v>
      </c>
      <c r="N478" s="614" t="str">
        <f t="shared" si="768"/>
        <v/>
      </c>
      <c r="O478" s="614" t="str">
        <f t="shared" si="769"/>
        <v/>
      </c>
      <c r="P478" s="614" t="str">
        <f t="shared" si="770"/>
        <v/>
      </c>
      <c r="Q478" s="614" t="str">
        <f t="shared" si="771"/>
        <v/>
      </c>
      <c r="R478" s="614" t="str">
        <f t="shared" si="772"/>
        <v/>
      </c>
      <c r="S478" s="614" t="str">
        <f t="shared" si="773"/>
        <v/>
      </c>
      <c r="T478" s="614" t="str">
        <f t="shared" si="774"/>
        <v/>
      </c>
      <c r="U478" s="619"/>
      <c r="V478" s="614"/>
      <c r="W478" s="620" t="str">
        <f t="shared" si="870"/>
        <v/>
      </c>
      <c r="X478" s="620" t="str">
        <f t="shared" si="864"/>
        <v/>
      </c>
      <c r="Y478" s="620" t="str">
        <f t="shared" si="864"/>
        <v/>
      </c>
      <c r="Z478" s="620" t="str">
        <f t="shared" si="864"/>
        <v/>
      </c>
      <c r="AA478" s="620" t="str">
        <f t="shared" si="864"/>
        <v/>
      </c>
      <c r="AB478" s="620" t="str">
        <f t="shared" si="864"/>
        <v/>
      </c>
      <c r="AC478" s="620" t="str">
        <f t="shared" si="864"/>
        <v/>
      </c>
      <c r="AD478" s="620" t="str">
        <f t="shared" si="864"/>
        <v/>
      </c>
      <c r="AE478" s="620" t="str">
        <f t="shared" si="864"/>
        <v/>
      </c>
      <c r="AF478" s="620" t="str">
        <f t="shared" si="864"/>
        <v/>
      </c>
      <c r="AG478" s="620" t="str">
        <f t="shared" si="864"/>
        <v/>
      </c>
      <c r="AH478" s="620" t="str">
        <f t="shared" si="864"/>
        <v/>
      </c>
      <c r="AI478" s="621" t="str">
        <f t="shared" si="764"/>
        <v/>
      </c>
      <c r="AJ478" s="621" t="str">
        <f t="shared" si="874"/>
        <v/>
      </c>
      <c r="AK478" s="621" t="str">
        <f t="shared" si="874"/>
        <v/>
      </c>
      <c r="AL478" s="621" t="str">
        <f t="shared" si="874"/>
        <v/>
      </c>
      <c r="AM478" s="621" t="str">
        <f t="shared" si="874"/>
        <v/>
      </c>
      <c r="AN478" s="621" t="str">
        <f t="shared" si="874"/>
        <v/>
      </c>
      <c r="AO478" s="621" t="str">
        <f t="shared" si="874"/>
        <v/>
      </c>
      <c r="AP478" s="621" t="str">
        <f t="shared" si="874"/>
        <v/>
      </c>
      <c r="AQ478" s="621" t="str">
        <f t="shared" si="874"/>
        <v/>
      </c>
      <c r="AR478" s="621" t="str">
        <f t="shared" si="874"/>
        <v/>
      </c>
      <c r="AS478" s="621" t="str">
        <f t="shared" si="874"/>
        <v/>
      </c>
      <c r="AT478" s="621" t="str">
        <f t="shared" si="874"/>
        <v/>
      </c>
      <c r="AU478" s="622" t="str">
        <f t="shared" si="871"/>
        <v/>
      </c>
      <c r="AV478" s="622" t="str">
        <f t="shared" si="873"/>
        <v/>
      </c>
      <c r="AW478" s="622" t="str">
        <f t="shared" si="873"/>
        <v/>
      </c>
      <c r="AX478" s="622" t="str">
        <f t="shared" si="873"/>
        <v/>
      </c>
      <c r="AY478" s="622" t="str">
        <f t="shared" si="873"/>
        <v/>
      </c>
      <c r="AZ478" s="622" t="str">
        <f t="shared" si="873"/>
        <v/>
      </c>
      <c r="BA478" s="622" t="str">
        <f t="shared" si="873"/>
        <v/>
      </c>
      <c r="BB478" s="622" t="str">
        <f t="shared" si="873"/>
        <v/>
      </c>
      <c r="BC478" s="622" t="str">
        <f t="shared" si="873"/>
        <v/>
      </c>
      <c r="BD478" s="622" t="str">
        <f t="shared" si="873"/>
        <v/>
      </c>
      <c r="BE478" s="622" t="str">
        <f t="shared" si="873"/>
        <v/>
      </c>
      <c r="BF478" s="622" t="str">
        <f t="shared" si="873"/>
        <v/>
      </c>
      <c r="BG478" s="623" t="str">
        <f t="shared" si="775"/>
        <v/>
      </c>
      <c r="BH478" s="623" t="str">
        <f t="shared" si="776"/>
        <v/>
      </c>
      <c r="BI478" s="623" t="str">
        <f t="shared" si="777"/>
        <v/>
      </c>
      <c r="BJ478" s="623" t="str">
        <f t="shared" si="778"/>
        <v/>
      </c>
      <c r="BK478" s="623" t="str">
        <f t="shared" si="779"/>
        <v/>
      </c>
      <c r="BL478" s="623" t="str">
        <f t="shared" si="780"/>
        <v/>
      </c>
      <c r="BM478" s="623" t="str">
        <f t="shared" si="781"/>
        <v/>
      </c>
      <c r="BN478" s="623" t="str">
        <f t="shared" si="782"/>
        <v/>
      </c>
      <c r="BO478" s="623" t="str">
        <f t="shared" si="783"/>
        <v/>
      </c>
      <c r="BP478" s="623" t="str">
        <f t="shared" si="784"/>
        <v/>
      </c>
      <c r="BQ478" s="623" t="str">
        <f t="shared" si="785"/>
        <v/>
      </c>
      <c r="BR478" s="623" t="str">
        <f t="shared" si="786"/>
        <v/>
      </c>
      <c r="BS478" s="1281" t="str">
        <f t="shared" si="787"/>
        <v/>
      </c>
      <c r="BT478" s="1281" t="str">
        <f t="shared" si="788"/>
        <v/>
      </c>
      <c r="BU478" s="1281" t="str">
        <f t="shared" si="789"/>
        <v/>
      </c>
      <c r="BV478" s="1281" t="str">
        <f t="shared" si="790"/>
        <v/>
      </c>
      <c r="BW478" s="1281" t="str">
        <f t="shared" si="791"/>
        <v/>
      </c>
      <c r="BX478" s="1281" t="str">
        <f t="shared" si="792"/>
        <v/>
      </c>
      <c r="BY478" s="1281" t="str">
        <f t="shared" si="793"/>
        <v/>
      </c>
      <c r="BZ478" s="1281" t="str">
        <f t="shared" si="794"/>
        <v/>
      </c>
      <c r="CA478" s="1281" t="str">
        <f t="shared" si="795"/>
        <v/>
      </c>
      <c r="CB478" s="1281" t="str">
        <f t="shared" si="796"/>
        <v/>
      </c>
      <c r="CC478" s="1281" t="str">
        <f t="shared" si="797"/>
        <v/>
      </c>
      <c r="CD478" s="1281" t="str">
        <f t="shared" si="798"/>
        <v/>
      </c>
      <c r="CE478" s="623" t="str">
        <f t="shared" si="799"/>
        <v/>
      </c>
      <c r="CF478" s="623" t="str">
        <f t="shared" si="800"/>
        <v/>
      </c>
      <c r="CG478" s="623" t="str">
        <f t="shared" si="801"/>
        <v/>
      </c>
      <c r="CH478" s="623" t="str">
        <f t="shared" si="802"/>
        <v/>
      </c>
      <c r="CI478" s="623" t="str">
        <f t="shared" si="803"/>
        <v/>
      </c>
      <c r="CJ478" s="623" t="str">
        <f t="shared" si="804"/>
        <v/>
      </c>
      <c r="CK478" s="623" t="str">
        <f t="shared" si="805"/>
        <v/>
      </c>
      <c r="CL478" s="623" t="str">
        <f t="shared" si="806"/>
        <v/>
      </c>
      <c r="CM478" s="623" t="str">
        <f t="shared" si="807"/>
        <v/>
      </c>
      <c r="CN478" s="623" t="str">
        <f t="shared" si="808"/>
        <v/>
      </c>
      <c r="CO478" s="623" t="str">
        <f t="shared" si="809"/>
        <v/>
      </c>
      <c r="CP478" s="623" t="str">
        <f t="shared" si="810"/>
        <v/>
      </c>
      <c r="CQ478" s="1281" t="str">
        <f t="shared" si="811"/>
        <v/>
      </c>
      <c r="CR478" s="1281" t="str">
        <f t="shared" si="812"/>
        <v/>
      </c>
      <c r="CS478" s="1281" t="str">
        <f t="shared" si="813"/>
        <v/>
      </c>
      <c r="CT478" s="1281" t="str">
        <f t="shared" si="814"/>
        <v/>
      </c>
      <c r="CU478" s="1281" t="str">
        <f t="shared" si="815"/>
        <v/>
      </c>
      <c r="CV478" s="1281" t="str">
        <f t="shared" si="816"/>
        <v/>
      </c>
      <c r="CW478" s="1281" t="str">
        <f t="shared" si="817"/>
        <v/>
      </c>
      <c r="CX478" s="1281" t="str">
        <f t="shared" si="818"/>
        <v/>
      </c>
      <c r="CY478" s="1281" t="str">
        <f t="shared" si="819"/>
        <v/>
      </c>
      <c r="CZ478" s="1281" t="str">
        <f t="shared" si="820"/>
        <v/>
      </c>
      <c r="DA478" s="1281" t="str">
        <f t="shared" si="821"/>
        <v/>
      </c>
      <c r="DB478" s="1281" t="str">
        <f t="shared" si="822"/>
        <v/>
      </c>
      <c r="DC478" s="623" t="str">
        <f t="shared" si="823"/>
        <v/>
      </c>
      <c r="DD478" s="623" t="str">
        <f t="shared" si="824"/>
        <v/>
      </c>
      <c r="DE478" s="623" t="str">
        <f t="shared" si="825"/>
        <v/>
      </c>
      <c r="DF478" s="623" t="str">
        <f t="shared" si="826"/>
        <v/>
      </c>
      <c r="DG478" s="623" t="str">
        <f t="shared" si="827"/>
        <v/>
      </c>
      <c r="DH478" s="623" t="str">
        <f t="shared" si="828"/>
        <v/>
      </c>
      <c r="DI478" s="623" t="str">
        <f t="shared" si="829"/>
        <v/>
      </c>
      <c r="DJ478" s="623" t="str">
        <f t="shared" si="830"/>
        <v/>
      </c>
      <c r="DK478" s="623" t="str">
        <f t="shared" si="831"/>
        <v/>
      </c>
      <c r="DL478" s="623" t="str">
        <f t="shared" si="832"/>
        <v/>
      </c>
      <c r="DM478" s="623" t="str">
        <f t="shared" si="833"/>
        <v/>
      </c>
      <c r="DN478" s="623" t="str">
        <f t="shared" si="834"/>
        <v/>
      </c>
      <c r="DO478" s="1281" t="str">
        <f t="shared" si="835"/>
        <v/>
      </c>
      <c r="DP478" s="1281" t="str">
        <f t="shared" si="836"/>
        <v/>
      </c>
      <c r="DQ478" s="1281" t="str">
        <f t="shared" si="837"/>
        <v/>
      </c>
      <c r="DR478" s="1281" t="str">
        <f t="shared" si="838"/>
        <v/>
      </c>
      <c r="DS478" s="1281" t="str">
        <f t="shared" si="839"/>
        <v/>
      </c>
      <c r="DT478" s="1281" t="str">
        <f t="shared" si="840"/>
        <v/>
      </c>
      <c r="DU478" s="1281" t="str">
        <f t="shared" si="841"/>
        <v/>
      </c>
      <c r="DV478" s="1281" t="str">
        <f t="shared" si="842"/>
        <v/>
      </c>
      <c r="DW478" s="1281" t="str">
        <f t="shared" si="843"/>
        <v/>
      </c>
      <c r="DX478" s="1281" t="str">
        <f t="shared" si="844"/>
        <v/>
      </c>
      <c r="DY478" s="1281" t="str">
        <f t="shared" si="845"/>
        <v/>
      </c>
      <c r="DZ478" s="1281" t="str">
        <f t="shared" si="846"/>
        <v/>
      </c>
      <c r="EA478" s="623" t="str">
        <f t="shared" si="847"/>
        <v/>
      </c>
      <c r="EB478" s="623" t="str">
        <f t="shared" si="848"/>
        <v/>
      </c>
      <c r="EC478" s="623" t="str">
        <f t="shared" si="849"/>
        <v/>
      </c>
      <c r="ED478" s="623" t="str">
        <f t="shared" si="850"/>
        <v/>
      </c>
      <c r="EE478" s="623" t="str">
        <f t="shared" si="851"/>
        <v/>
      </c>
      <c r="EF478" s="623" t="str">
        <f t="shared" si="852"/>
        <v/>
      </c>
      <c r="EG478" s="623" t="str">
        <f t="shared" si="853"/>
        <v/>
      </c>
      <c r="EH478" s="623" t="str">
        <f t="shared" si="854"/>
        <v/>
      </c>
      <c r="EI478" s="623" t="str">
        <f t="shared" si="855"/>
        <v/>
      </c>
      <c r="EJ478" s="623" t="str">
        <f t="shared" si="856"/>
        <v/>
      </c>
      <c r="EK478" s="623" t="str">
        <f t="shared" si="857"/>
        <v/>
      </c>
      <c r="EL478" s="623" t="str">
        <f t="shared" si="858"/>
        <v/>
      </c>
    </row>
    <row r="479" spans="1:142">
      <c r="A479" s="7" t="str">
        <f>IF('Rent Roll_RedIQ 1'!B472&gt;0,'Rent Roll_RedIQ 1'!B472,"")</f>
        <v/>
      </c>
      <c r="B479" s="7" t="str">
        <f>IF('Rent Roll_RedIQ 1'!C472&gt;0,'Rent Roll_RedIQ 1'!C472,"")</f>
        <v/>
      </c>
      <c r="C479" s="614">
        <f>IF('Rent Roll_RedIQ 1'!K472&gt;0,'Rent Roll_RedIQ 1'!K472,0)</f>
        <v>0</v>
      </c>
      <c r="D479" s="615" t="str">
        <f>IF('Rent Roll_RedIQ 1'!J472&gt;0,'Rent Roll_RedIQ 1'!J472,"")</f>
        <v/>
      </c>
      <c r="E479" s="624" t="str">
        <f t="shared" si="767"/>
        <v/>
      </c>
      <c r="F479" s="194"/>
      <c r="G479" s="194"/>
      <c r="H479" s="616" t="str">
        <f t="shared" si="865"/>
        <v/>
      </c>
      <c r="I479" s="1200">
        <f>IF('Rent Roll_RedIQ 1'!S472&gt;0,'Rent Roll_RedIQ 1'!S472,Purchase_Date-1)</f>
        <v>45991</v>
      </c>
      <c r="J479" s="617" t="str">
        <f t="shared" si="866"/>
        <v/>
      </c>
      <c r="K479" s="1205">
        <f t="shared" si="867"/>
        <v>46356</v>
      </c>
      <c r="L479" s="618" t="str">
        <f t="shared" si="866"/>
        <v/>
      </c>
      <c r="M479" s="1208">
        <f t="shared" si="868"/>
        <v>46721</v>
      </c>
      <c r="N479" s="614" t="str">
        <f t="shared" si="768"/>
        <v/>
      </c>
      <c r="O479" s="614" t="str">
        <f t="shared" si="769"/>
        <v/>
      </c>
      <c r="P479" s="614" t="str">
        <f t="shared" si="770"/>
        <v/>
      </c>
      <c r="Q479" s="614" t="str">
        <f t="shared" si="771"/>
        <v/>
      </c>
      <c r="R479" s="614" t="str">
        <f t="shared" si="772"/>
        <v/>
      </c>
      <c r="S479" s="614" t="str">
        <f t="shared" si="773"/>
        <v/>
      </c>
      <c r="T479" s="614" t="str">
        <f t="shared" si="774"/>
        <v/>
      </c>
      <c r="U479" s="619"/>
      <c r="V479" s="614"/>
      <c r="W479" s="620" t="str">
        <f t="shared" si="870"/>
        <v/>
      </c>
      <c r="X479" s="620" t="str">
        <f t="shared" si="864"/>
        <v/>
      </c>
      <c r="Y479" s="620" t="str">
        <f t="shared" si="864"/>
        <v/>
      </c>
      <c r="Z479" s="620" t="str">
        <f t="shared" si="864"/>
        <v/>
      </c>
      <c r="AA479" s="620" t="str">
        <f t="shared" si="864"/>
        <v/>
      </c>
      <c r="AB479" s="620" t="str">
        <f t="shared" si="864"/>
        <v/>
      </c>
      <c r="AC479" s="620" t="str">
        <f t="shared" si="864"/>
        <v/>
      </c>
      <c r="AD479" s="620" t="str">
        <f t="shared" si="864"/>
        <v/>
      </c>
      <c r="AE479" s="620" t="str">
        <f t="shared" si="864"/>
        <v/>
      </c>
      <c r="AF479" s="620" t="str">
        <f t="shared" si="864"/>
        <v/>
      </c>
      <c r="AG479" s="620" t="str">
        <f t="shared" si="864"/>
        <v/>
      </c>
      <c r="AH479" s="620" t="str">
        <f t="shared" si="864"/>
        <v/>
      </c>
      <c r="AI479" s="621" t="str">
        <f t="shared" si="764"/>
        <v/>
      </c>
      <c r="AJ479" s="621" t="str">
        <f t="shared" si="874"/>
        <v/>
      </c>
      <c r="AK479" s="621" t="str">
        <f t="shared" si="874"/>
        <v/>
      </c>
      <c r="AL479" s="621" t="str">
        <f t="shared" si="874"/>
        <v/>
      </c>
      <c r="AM479" s="621" t="str">
        <f t="shared" si="874"/>
        <v/>
      </c>
      <c r="AN479" s="621" t="str">
        <f t="shared" si="874"/>
        <v/>
      </c>
      <c r="AO479" s="621" t="str">
        <f t="shared" si="874"/>
        <v/>
      </c>
      <c r="AP479" s="621" t="str">
        <f t="shared" si="874"/>
        <v/>
      </c>
      <c r="AQ479" s="621" t="str">
        <f t="shared" si="874"/>
        <v/>
      </c>
      <c r="AR479" s="621" t="str">
        <f t="shared" si="874"/>
        <v/>
      </c>
      <c r="AS479" s="621" t="str">
        <f t="shared" si="874"/>
        <v/>
      </c>
      <c r="AT479" s="621" t="str">
        <f t="shared" si="874"/>
        <v/>
      </c>
      <c r="AU479" s="622" t="str">
        <f t="shared" si="871"/>
        <v/>
      </c>
      <c r="AV479" s="622" t="str">
        <f t="shared" si="873"/>
        <v/>
      </c>
      <c r="AW479" s="622" t="str">
        <f t="shared" si="873"/>
        <v/>
      </c>
      <c r="AX479" s="622" t="str">
        <f t="shared" si="873"/>
        <v/>
      </c>
      <c r="AY479" s="622" t="str">
        <f t="shared" si="873"/>
        <v/>
      </c>
      <c r="AZ479" s="622" t="str">
        <f t="shared" si="873"/>
        <v/>
      </c>
      <c r="BA479" s="622" t="str">
        <f t="shared" si="873"/>
        <v/>
      </c>
      <c r="BB479" s="622" t="str">
        <f t="shared" si="873"/>
        <v/>
      </c>
      <c r="BC479" s="622" t="str">
        <f t="shared" si="873"/>
        <v/>
      </c>
      <c r="BD479" s="622" t="str">
        <f t="shared" si="873"/>
        <v/>
      </c>
      <c r="BE479" s="622" t="str">
        <f t="shared" si="873"/>
        <v/>
      </c>
      <c r="BF479" s="622" t="str">
        <f t="shared" si="873"/>
        <v/>
      </c>
      <c r="BG479" s="623" t="str">
        <f t="shared" si="775"/>
        <v/>
      </c>
      <c r="BH479" s="623" t="str">
        <f t="shared" si="776"/>
        <v/>
      </c>
      <c r="BI479" s="623" t="str">
        <f t="shared" si="777"/>
        <v/>
      </c>
      <c r="BJ479" s="623" t="str">
        <f t="shared" si="778"/>
        <v/>
      </c>
      <c r="BK479" s="623" t="str">
        <f t="shared" si="779"/>
        <v/>
      </c>
      <c r="BL479" s="623" t="str">
        <f t="shared" si="780"/>
        <v/>
      </c>
      <c r="BM479" s="623" t="str">
        <f t="shared" si="781"/>
        <v/>
      </c>
      <c r="BN479" s="623" t="str">
        <f t="shared" si="782"/>
        <v/>
      </c>
      <c r="BO479" s="623" t="str">
        <f t="shared" si="783"/>
        <v/>
      </c>
      <c r="BP479" s="623" t="str">
        <f t="shared" si="784"/>
        <v/>
      </c>
      <c r="BQ479" s="623" t="str">
        <f t="shared" si="785"/>
        <v/>
      </c>
      <c r="BR479" s="623" t="str">
        <f t="shared" si="786"/>
        <v/>
      </c>
      <c r="BS479" s="1281" t="str">
        <f t="shared" si="787"/>
        <v/>
      </c>
      <c r="BT479" s="1281" t="str">
        <f t="shared" si="788"/>
        <v/>
      </c>
      <c r="BU479" s="1281" t="str">
        <f t="shared" si="789"/>
        <v/>
      </c>
      <c r="BV479" s="1281" t="str">
        <f t="shared" si="790"/>
        <v/>
      </c>
      <c r="BW479" s="1281" t="str">
        <f t="shared" si="791"/>
        <v/>
      </c>
      <c r="BX479" s="1281" t="str">
        <f t="shared" si="792"/>
        <v/>
      </c>
      <c r="BY479" s="1281" t="str">
        <f t="shared" si="793"/>
        <v/>
      </c>
      <c r="BZ479" s="1281" t="str">
        <f t="shared" si="794"/>
        <v/>
      </c>
      <c r="CA479" s="1281" t="str">
        <f t="shared" si="795"/>
        <v/>
      </c>
      <c r="CB479" s="1281" t="str">
        <f t="shared" si="796"/>
        <v/>
      </c>
      <c r="CC479" s="1281" t="str">
        <f t="shared" si="797"/>
        <v/>
      </c>
      <c r="CD479" s="1281" t="str">
        <f t="shared" si="798"/>
        <v/>
      </c>
      <c r="CE479" s="623" t="str">
        <f t="shared" si="799"/>
        <v/>
      </c>
      <c r="CF479" s="623" t="str">
        <f t="shared" si="800"/>
        <v/>
      </c>
      <c r="CG479" s="623" t="str">
        <f t="shared" si="801"/>
        <v/>
      </c>
      <c r="CH479" s="623" t="str">
        <f t="shared" si="802"/>
        <v/>
      </c>
      <c r="CI479" s="623" t="str">
        <f t="shared" si="803"/>
        <v/>
      </c>
      <c r="CJ479" s="623" t="str">
        <f t="shared" si="804"/>
        <v/>
      </c>
      <c r="CK479" s="623" t="str">
        <f t="shared" si="805"/>
        <v/>
      </c>
      <c r="CL479" s="623" t="str">
        <f t="shared" si="806"/>
        <v/>
      </c>
      <c r="CM479" s="623" t="str">
        <f t="shared" si="807"/>
        <v/>
      </c>
      <c r="CN479" s="623" t="str">
        <f t="shared" si="808"/>
        <v/>
      </c>
      <c r="CO479" s="623" t="str">
        <f t="shared" si="809"/>
        <v/>
      </c>
      <c r="CP479" s="623" t="str">
        <f t="shared" si="810"/>
        <v/>
      </c>
      <c r="CQ479" s="1281" t="str">
        <f t="shared" si="811"/>
        <v/>
      </c>
      <c r="CR479" s="1281" t="str">
        <f t="shared" si="812"/>
        <v/>
      </c>
      <c r="CS479" s="1281" t="str">
        <f t="shared" si="813"/>
        <v/>
      </c>
      <c r="CT479" s="1281" t="str">
        <f t="shared" si="814"/>
        <v/>
      </c>
      <c r="CU479" s="1281" t="str">
        <f t="shared" si="815"/>
        <v/>
      </c>
      <c r="CV479" s="1281" t="str">
        <f t="shared" si="816"/>
        <v/>
      </c>
      <c r="CW479" s="1281" t="str">
        <f t="shared" si="817"/>
        <v/>
      </c>
      <c r="CX479" s="1281" t="str">
        <f t="shared" si="818"/>
        <v/>
      </c>
      <c r="CY479" s="1281" t="str">
        <f t="shared" si="819"/>
        <v/>
      </c>
      <c r="CZ479" s="1281" t="str">
        <f t="shared" si="820"/>
        <v/>
      </c>
      <c r="DA479" s="1281" t="str">
        <f t="shared" si="821"/>
        <v/>
      </c>
      <c r="DB479" s="1281" t="str">
        <f t="shared" si="822"/>
        <v/>
      </c>
      <c r="DC479" s="623" t="str">
        <f t="shared" si="823"/>
        <v/>
      </c>
      <c r="DD479" s="623" t="str">
        <f t="shared" si="824"/>
        <v/>
      </c>
      <c r="DE479" s="623" t="str">
        <f t="shared" si="825"/>
        <v/>
      </c>
      <c r="DF479" s="623" t="str">
        <f t="shared" si="826"/>
        <v/>
      </c>
      <c r="DG479" s="623" t="str">
        <f t="shared" si="827"/>
        <v/>
      </c>
      <c r="DH479" s="623" t="str">
        <f t="shared" si="828"/>
        <v/>
      </c>
      <c r="DI479" s="623" t="str">
        <f t="shared" si="829"/>
        <v/>
      </c>
      <c r="DJ479" s="623" t="str">
        <f t="shared" si="830"/>
        <v/>
      </c>
      <c r="DK479" s="623" t="str">
        <f t="shared" si="831"/>
        <v/>
      </c>
      <c r="DL479" s="623" t="str">
        <f t="shared" si="832"/>
        <v/>
      </c>
      <c r="DM479" s="623" t="str">
        <f t="shared" si="833"/>
        <v/>
      </c>
      <c r="DN479" s="623" t="str">
        <f t="shared" si="834"/>
        <v/>
      </c>
      <c r="DO479" s="1281" t="str">
        <f t="shared" si="835"/>
        <v/>
      </c>
      <c r="DP479" s="1281" t="str">
        <f t="shared" si="836"/>
        <v/>
      </c>
      <c r="DQ479" s="1281" t="str">
        <f t="shared" si="837"/>
        <v/>
      </c>
      <c r="DR479" s="1281" t="str">
        <f t="shared" si="838"/>
        <v/>
      </c>
      <c r="DS479" s="1281" t="str">
        <f t="shared" si="839"/>
        <v/>
      </c>
      <c r="DT479" s="1281" t="str">
        <f t="shared" si="840"/>
        <v/>
      </c>
      <c r="DU479" s="1281" t="str">
        <f t="shared" si="841"/>
        <v/>
      </c>
      <c r="DV479" s="1281" t="str">
        <f t="shared" si="842"/>
        <v/>
      </c>
      <c r="DW479" s="1281" t="str">
        <f t="shared" si="843"/>
        <v/>
      </c>
      <c r="DX479" s="1281" t="str">
        <f t="shared" si="844"/>
        <v/>
      </c>
      <c r="DY479" s="1281" t="str">
        <f t="shared" si="845"/>
        <v/>
      </c>
      <c r="DZ479" s="1281" t="str">
        <f t="shared" si="846"/>
        <v/>
      </c>
      <c r="EA479" s="623" t="str">
        <f t="shared" si="847"/>
        <v/>
      </c>
      <c r="EB479" s="623" t="str">
        <f t="shared" si="848"/>
        <v/>
      </c>
      <c r="EC479" s="623" t="str">
        <f t="shared" si="849"/>
        <v/>
      </c>
      <c r="ED479" s="623" t="str">
        <f t="shared" si="850"/>
        <v/>
      </c>
      <c r="EE479" s="623" t="str">
        <f t="shared" si="851"/>
        <v/>
      </c>
      <c r="EF479" s="623" t="str">
        <f t="shared" si="852"/>
        <v/>
      </c>
      <c r="EG479" s="623" t="str">
        <f t="shared" si="853"/>
        <v/>
      </c>
      <c r="EH479" s="623" t="str">
        <f t="shared" si="854"/>
        <v/>
      </c>
      <c r="EI479" s="623" t="str">
        <f t="shared" si="855"/>
        <v/>
      </c>
      <c r="EJ479" s="623" t="str">
        <f t="shared" si="856"/>
        <v/>
      </c>
      <c r="EK479" s="623" t="str">
        <f t="shared" si="857"/>
        <v/>
      </c>
      <c r="EL479" s="623" t="str">
        <f t="shared" si="858"/>
        <v/>
      </c>
    </row>
    <row r="480" spans="1:142">
      <c r="A480" s="7" t="str">
        <f>IF('Rent Roll_RedIQ 1'!B473&gt;0,'Rent Roll_RedIQ 1'!B473,"")</f>
        <v/>
      </c>
      <c r="B480" s="7" t="str">
        <f>IF('Rent Roll_RedIQ 1'!C473&gt;0,'Rent Roll_RedIQ 1'!C473,"")</f>
        <v/>
      </c>
      <c r="C480" s="614">
        <f>IF('Rent Roll_RedIQ 1'!K473&gt;0,'Rent Roll_RedIQ 1'!K473,0)</f>
        <v>0</v>
      </c>
      <c r="D480" s="615" t="str">
        <f>IF('Rent Roll_RedIQ 1'!J473&gt;0,'Rent Roll_RedIQ 1'!J473,"")</f>
        <v/>
      </c>
      <c r="E480" s="624" t="str">
        <f t="shared" si="767"/>
        <v/>
      </c>
      <c r="F480" s="194"/>
      <c r="G480" s="194"/>
      <c r="H480" s="616" t="str">
        <f t="shared" si="865"/>
        <v/>
      </c>
      <c r="I480" s="1200">
        <f>IF('Rent Roll_RedIQ 1'!S473&gt;0,'Rent Roll_RedIQ 1'!S473,Purchase_Date-1)</f>
        <v>45991</v>
      </c>
      <c r="J480" s="617" t="str">
        <f t="shared" si="866"/>
        <v/>
      </c>
      <c r="K480" s="1205">
        <f t="shared" si="867"/>
        <v>46356</v>
      </c>
      <c r="L480" s="618" t="str">
        <f t="shared" si="866"/>
        <v/>
      </c>
      <c r="M480" s="1208">
        <f t="shared" si="868"/>
        <v>46721</v>
      </c>
      <c r="N480" s="614" t="str">
        <f t="shared" si="768"/>
        <v/>
      </c>
      <c r="O480" s="614" t="str">
        <f t="shared" si="769"/>
        <v/>
      </c>
      <c r="P480" s="614" t="str">
        <f t="shared" si="770"/>
        <v/>
      </c>
      <c r="Q480" s="614" t="str">
        <f t="shared" si="771"/>
        <v/>
      </c>
      <c r="R480" s="614" t="str">
        <f t="shared" si="772"/>
        <v/>
      </c>
      <c r="S480" s="614" t="str">
        <f t="shared" si="773"/>
        <v/>
      </c>
      <c r="T480" s="614" t="str">
        <f t="shared" si="774"/>
        <v/>
      </c>
      <c r="U480" s="619"/>
      <c r="V480" s="614"/>
      <c r="W480" s="620" t="str">
        <f t="shared" si="870"/>
        <v/>
      </c>
      <c r="X480" s="620" t="str">
        <f t="shared" ref="X480:AH480" si="875">IF($I480&gt;=X$11,$C480,$H480)</f>
        <v/>
      </c>
      <c r="Y480" s="620" t="str">
        <f t="shared" si="875"/>
        <v/>
      </c>
      <c r="Z480" s="620" t="str">
        <f t="shared" si="875"/>
        <v/>
      </c>
      <c r="AA480" s="620" t="str">
        <f t="shared" si="875"/>
        <v/>
      </c>
      <c r="AB480" s="620" t="str">
        <f t="shared" si="875"/>
        <v/>
      </c>
      <c r="AC480" s="620" t="str">
        <f t="shared" si="875"/>
        <v/>
      </c>
      <c r="AD480" s="620" t="str">
        <f t="shared" si="875"/>
        <v/>
      </c>
      <c r="AE480" s="620" t="str">
        <f t="shared" si="875"/>
        <v/>
      </c>
      <c r="AF480" s="620" t="str">
        <f t="shared" si="875"/>
        <v/>
      </c>
      <c r="AG480" s="620" t="str">
        <f t="shared" si="875"/>
        <v/>
      </c>
      <c r="AH480" s="620" t="str">
        <f t="shared" si="875"/>
        <v/>
      </c>
      <c r="AI480" s="621" t="str">
        <f t="shared" si="764"/>
        <v/>
      </c>
      <c r="AJ480" s="621" t="str">
        <f t="shared" si="874"/>
        <v/>
      </c>
      <c r="AK480" s="621" t="str">
        <f t="shared" si="874"/>
        <v/>
      </c>
      <c r="AL480" s="621" t="str">
        <f t="shared" si="874"/>
        <v/>
      </c>
      <c r="AM480" s="621" t="str">
        <f t="shared" si="874"/>
        <v/>
      </c>
      <c r="AN480" s="621" t="str">
        <f t="shared" si="874"/>
        <v/>
      </c>
      <c r="AO480" s="621" t="str">
        <f t="shared" si="874"/>
        <v/>
      </c>
      <c r="AP480" s="621" t="str">
        <f t="shared" si="874"/>
        <v/>
      </c>
      <c r="AQ480" s="621" t="str">
        <f t="shared" si="874"/>
        <v/>
      </c>
      <c r="AR480" s="621" t="str">
        <f t="shared" si="874"/>
        <v/>
      </c>
      <c r="AS480" s="621" t="str">
        <f t="shared" si="874"/>
        <v/>
      </c>
      <c r="AT480" s="621" t="str">
        <f t="shared" si="874"/>
        <v/>
      </c>
      <c r="AU480" s="622" t="str">
        <f t="shared" si="871"/>
        <v/>
      </c>
      <c r="AV480" s="622" t="str">
        <f t="shared" si="873"/>
        <v/>
      </c>
      <c r="AW480" s="622" t="str">
        <f t="shared" si="873"/>
        <v/>
      </c>
      <c r="AX480" s="622" t="str">
        <f t="shared" si="873"/>
        <v/>
      </c>
      <c r="AY480" s="622" t="str">
        <f t="shared" si="873"/>
        <v/>
      </c>
      <c r="AZ480" s="622" t="str">
        <f t="shared" si="873"/>
        <v/>
      </c>
      <c r="BA480" s="622" t="str">
        <f t="shared" si="873"/>
        <v/>
      </c>
      <c r="BB480" s="622" t="str">
        <f t="shared" si="873"/>
        <v/>
      </c>
      <c r="BC480" s="622" t="str">
        <f t="shared" si="873"/>
        <v/>
      </c>
      <c r="BD480" s="622" t="str">
        <f t="shared" si="873"/>
        <v/>
      </c>
      <c r="BE480" s="622" t="str">
        <f t="shared" si="873"/>
        <v/>
      </c>
      <c r="BF480" s="622" t="str">
        <f t="shared" si="873"/>
        <v/>
      </c>
      <c r="BG480" s="623" t="str">
        <f t="shared" si="775"/>
        <v/>
      </c>
      <c r="BH480" s="623" t="str">
        <f t="shared" si="776"/>
        <v/>
      </c>
      <c r="BI480" s="623" t="str">
        <f t="shared" si="777"/>
        <v/>
      </c>
      <c r="BJ480" s="623" t="str">
        <f t="shared" si="778"/>
        <v/>
      </c>
      <c r="BK480" s="623" t="str">
        <f t="shared" si="779"/>
        <v/>
      </c>
      <c r="BL480" s="623" t="str">
        <f t="shared" si="780"/>
        <v/>
      </c>
      <c r="BM480" s="623" t="str">
        <f t="shared" si="781"/>
        <v/>
      </c>
      <c r="BN480" s="623" t="str">
        <f t="shared" si="782"/>
        <v/>
      </c>
      <c r="BO480" s="623" t="str">
        <f t="shared" si="783"/>
        <v/>
      </c>
      <c r="BP480" s="623" t="str">
        <f t="shared" si="784"/>
        <v/>
      </c>
      <c r="BQ480" s="623" t="str">
        <f t="shared" si="785"/>
        <v/>
      </c>
      <c r="BR480" s="623" t="str">
        <f t="shared" si="786"/>
        <v/>
      </c>
      <c r="BS480" s="1281" t="str">
        <f t="shared" si="787"/>
        <v/>
      </c>
      <c r="BT480" s="1281" t="str">
        <f t="shared" si="788"/>
        <v/>
      </c>
      <c r="BU480" s="1281" t="str">
        <f t="shared" si="789"/>
        <v/>
      </c>
      <c r="BV480" s="1281" t="str">
        <f t="shared" si="790"/>
        <v/>
      </c>
      <c r="BW480" s="1281" t="str">
        <f t="shared" si="791"/>
        <v/>
      </c>
      <c r="BX480" s="1281" t="str">
        <f t="shared" si="792"/>
        <v/>
      </c>
      <c r="BY480" s="1281" t="str">
        <f t="shared" si="793"/>
        <v/>
      </c>
      <c r="BZ480" s="1281" t="str">
        <f t="shared" si="794"/>
        <v/>
      </c>
      <c r="CA480" s="1281" t="str">
        <f t="shared" si="795"/>
        <v/>
      </c>
      <c r="CB480" s="1281" t="str">
        <f t="shared" si="796"/>
        <v/>
      </c>
      <c r="CC480" s="1281" t="str">
        <f t="shared" si="797"/>
        <v/>
      </c>
      <c r="CD480" s="1281" t="str">
        <f t="shared" si="798"/>
        <v/>
      </c>
      <c r="CE480" s="623" t="str">
        <f t="shared" si="799"/>
        <v/>
      </c>
      <c r="CF480" s="623" t="str">
        <f t="shared" si="800"/>
        <v/>
      </c>
      <c r="CG480" s="623" t="str">
        <f t="shared" si="801"/>
        <v/>
      </c>
      <c r="CH480" s="623" t="str">
        <f t="shared" si="802"/>
        <v/>
      </c>
      <c r="CI480" s="623" t="str">
        <f t="shared" si="803"/>
        <v/>
      </c>
      <c r="CJ480" s="623" t="str">
        <f t="shared" si="804"/>
        <v/>
      </c>
      <c r="CK480" s="623" t="str">
        <f t="shared" si="805"/>
        <v/>
      </c>
      <c r="CL480" s="623" t="str">
        <f t="shared" si="806"/>
        <v/>
      </c>
      <c r="CM480" s="623" t="str">
        <f t="shared" si="807"/>
        <v/>
      </c>
      <c r="CN480" s="623" t="str">
        <f t="shared" si="808"/>
        <v/>
      </c>
      <c r="CO480" s="623" t="str">
        <f t="shared" si="809"/>
        <v/>
      </c>
      <c r="CP480" s="623" t="str">
        <f t="shared" si="810"/>
        <v/>
      </c>
      <c r="CQ480" s="1281" t="str">
        <f t="shared" si="811"/>
        <v/>
      </c>
      <c r="CR480" s="1281" t="str">
        <f t="shared" si="812"/>
        <v/>
      </c>
      <c r="CS480" s="1281" t="str">
        <f t="shared" si="813"/>
        <v/>
      </c>
      <c r="CT480" s="1281" t="str">
        <f t="shared" si="814"/>
        <v/>
      </c>
      <c r="CU480" s="1281" t="str">
        <f t="shared" si="815"/>
        <v/>
      </c>
      <c r="CV480" s="1281" t="str">
        <f t="shared" si="816"/>
        <v/>
      </c>
      <c r="CW480" s="1281" t="str">
        <f t="shared" si="817"/>
        <v/>
      </c>
      <c r="CX480" s="1281" t="str">
        <f t="shared" si="818"/>
        <v/>
      </c>
      <c r="CY480" s="1281" t="str">
        <f t="shared" si="819"/>
        <v/>
      </c>
      <c r="CZ480" s="1281" t="str">
        <f t="shared" si="820"/>
        <v/>
      </c>
      <c r="DA480" s="1281" t="str">
        <f t="shared" si="821"/>
        <v/>
      </c>
      <c r="DB480" s="1281" t="str">
        <f t="shared" si="822"/>
        <v/>
      </c>
      <c r="DC480" s="623" t="str">
        <f t="shared" si="823"/>
        <v/>
      </c>
      <c r="DD480" s="623" t="str">
        <f t="shared" si="824"/>
        <v/>
      </c>
      <c r="DE480" s="623" t="str">
        <f t="shared" si="825"/>
        <v/>
      </c>
      <c r="DF480" s="623" t="str">
        <f t="shared" si="826"/>
        <v/>
      </c>
      <c r="DG480" s="623" t="str">
        <f t="shared" si="827"/>
        <v/>
      </c>
      <c r="DH480" s="623" t="str">
        <f t="shared" si="828"/>
        <v/>
      </c>
      <c r="DI480" s="623" t="str">
        <f t="shared" si="829"/>
        <v/>
      </c>
      <c r="DJ480" s="623" t="str">
        <f t="shared" si="830"/>
        <v/>
      </c>
      <c r="DK480" s="623" t="str">
        <f t="shared" si="831"/>
        <v/>
      </c>
      <c r="DL480" s="623" t="str">
        <f t="shared" si="832"/>
        <v/>
      </c>
      <c r="DM480" s="623" t="str">
        <f t="shared" si="833"/>
        <v/>
      </c>
      <c r="DN480" s="623" t="str">
        <f t="shared" si="834"/>
        <v/>
      </c>
      <c r="DO480" s="1281" t="str">
        <f t="shared" si="835"/>
        <v/>
      </c>
      <c r="DP480" s="1281" t="str">
        <f t="shared" si="836"/>
        <v/>
      </c>
      <c r="DQ480" s="1281" t="str">
        <f t="shared" si="837"/>
        <v/>
      </c>
      <c r="DR480" s="1281" t="str">
        <f t="shared" si="838"/>
        <v/>
      </c>
      <c r="DS480" s="1281" t="str">
        <f t="shared" si="839"/>
        <v/>
      </c>
      <c r="DT480" s="1281" t="str">
        <f t="shared" si="840"/>
        <v/>
      </c>
      <c r="DU480" s="1281" t="str">
        <f t="shared" si="841"/>
        <v/>
      </c>
      <c r="DV480" s="1281" t="str">
        <f t="shared" si="842"/>
        <v/>
      </c>
      <c r="DW480" s="1281" t="str">
        <f t="shared" si="843"/>
        <v/>
      </c>
      <c r="DX480" s="1281" t="str">
        <f t="shared" si="844"/>
        <v/>
      </c>
      <c r="DY480" s="1281" t="str">
        <f t="shared" si="845"/>
        <v/>
      </c>
      <c r="DZ480" s="1281" t="str">
        <f t="shared" si="846"/>
        <v/>
      </c>
      <c r="EA480" s="623" t="str">
        <f t="shared" si="847"/>
        <v/>
      </c>
      <c r="EB480" s="623" t="str">
        <f t="shared" si="848"/>
        <v/>
      </c>
      <c r="EC480" s="623" t="str">
        <f t="shared" si="849"/>
        <v/>
      </c>
      <c r="ED480" s="623" t="str">
        <f t="shared" si="850"/>
        <v/>
      </c>
      <c r="EE480" s="623" t="str">
        <f t="shared" si="851"/>
        <v/>
      </c>
      <c r="EF480" s="623" t="str">
        <f t="shared" si="852"/>
        <v/>
      </c>
      <c r="EG480" s="623" t="str">
        <f t="shared" si="853"/>
        <v/>
      </c>
      <c r="EH480" s="623" t="str">
        <f t="shared" si="854"/>
        <v/>
      </c>
      <c r="EI480" s="623" t="str">
        <f t="shared" si="855"/>
        <v/>
      </c>
      <c r="EJ480" s="623" t="str">
        <f t="shared" si="856"/>
        <v/>
      </c>
      <c r="EK480" s="623" t="str">
        <f t="shared" si="857"/>
        <v/>
      </c>
      <c r="EL480" s="623" t="str">
        <f t="shared" si="858"/>
        <v/>
      </c>
    </row>
    <row r="481" spans="1:142">
      <c r="A481" s="7" t="str">
        <f>IF('Rent Roll_RedIQ 1'!B474&gt;0,'Rent Roll_RedIQ 1'!B474,"")</f>
        <v/>
      </c>
      <c r="B481" s="7" t="str">
        <f>IF('Rent Roll_RedIQ 1'!C474&gt;0,'Rent Roll_RedIQ 1'!C474,"")</f>
        <v/>
      </c>
      <c r="C481" s="614">
        <f>IF('Rent Roll_RedIQ 1'!K474&gt;0,'Rent Roll_RedIQ 1'!K474,0)</f>
        <v>0</v>
      </c>
      <c r="D481" s="615" t="str">
        <f>IF('Rent Roll_RedIQ 1'!J474&gt;0,'Rent Roll_RedIQ 1'!J474,"")</f>
        <v/>
      </c>
      <c r="E481" s="624" t="str">
        <f t="shared" si="767"/>
        <v/>
      </c>
      <c r="F481" s="194"/>
      <c r="G481" s="194"/>
      <c r="H481" s="616" t="str">
        <f t="shared" si="865"/>
        <v/>
      </c>
      <c r="I481" s="1200">
        <f>IF('Rent Roll_RedIQ 1'!S474&gt;0,'Rent Roll_RedIQ 1'!S474,Purchase_Date-1)</f>
        <v>45991</v>
      </c>
      <c r="J481" s="617" t="str">
        <f t="shared" si="866"/>
        <v/>
      </c>
      <c r="K481" s="1205">
        <f t="shared" si="867"/>
        <v>46356</v>
      </c>
      <c r="L481" s="618" t="str">
        <f t="shared" si="866"/>
        <v/>
      </c>
      <c r="M481" s="1208">
        <f t="shared" si="868"/>
        <v>46721</v>
      </c>
      <c r="N481" s="614" t="str">
        <f t="shared" si="768"/>
        <v/>
      </c>
      <c r="O481" s="614" t="str">
        <f t="shared" si="769"/>
        <v/>
      </c>
      <c r="P481" s="614" t="str">
        <f t="shared" si="770"/>
        <v/>
      </c>
      <c r="Q481" s="614" t="str">
        <f t="shared" si="771"/>
        <v/>
      </c>
      <c r="R481" s="614" t="str">
        <f t="shared" si="772"/>
        <v/>
      </c>
      <c r="S481" s="614" t="str">
        <f t="shared" si="773"/>
        <v/>
      </c>
      <c r="T481" s="614" t="str">
        <f t="shared" si="774"/>
        <v/>
      </c>
      <c r="U481" s="619"/>
      <c r="V481" s="614"/>
      <c r="W481" s="620" t="str">
        <f t="shared" si="870"/>
        <v/>
      </c>
      <c r="X481" s="620" t="str">
        <f t="shared" si="864"/>
        <v/>
      </c>
      <c r="Y481" s="620" t="str">
        <f t="shared" si="864"/>
        <v/>
      </c>
      <c r="Z481" s="620" t="str">
        <f t="shared" si="864"/>
        <v/>
      </c>
      <c r="AA481" s="620" t="str">
        <f t="shared" si="864"/>
        <v/>
      </c>
      <c r="AB481" s="620" t="str">
        <f t="shared" si="864"/>
        <v/>
      </c>
      <c r="AC481" s="620" t="str">
        <f t="shared" si="864"/>
        <v/>
      </c>
      <c r="AD481" s="620" t="str">
        <f t="shared" si="864"/>
        <v/>
      </c>
      <c r="AE481" s="620" t="str">
        <f t="shared" si="864"/>
        <v/>
      </c>
      <c r="AF481" s="620" t="str">
        <f t="shared" si="864"/>
        <v/>
      </c>
      <c r="AG481" s="620" t="str">
        <f t="shared" si="864"/>
        <v/>
      </c>
      <c r="AH481" s="620" t="str">
        <f t="shared" si="864"/>
        <v/>
      </c>
      <c r="AI481" s="621" t="str">
        <f t="shared" si="764"/>
        <v/>
      </c>
      <c r="AJ481" s="621" t="str">
        <f t="shared" si="874"/>
        <v/>
      </c>
      <c r="AK481" s="621" t="str">
        <f t="shared" si="874"/>
        <v/>
      </c>
      <c r="AL481" s="621" t="str">
        <f t="shared" si="874"/>
        <v/>
      </c>
      <c r="AM481" s="621" t="str">
        <f t="shared" si="874"/>
        <v/>
      </c>
      <c r="AN481" s="621" t="str">
        <f t="shared" si="874"/>
        <v/>
      </c>
      <c r="AO481" s="621" t="str">
        <f t="shared" si="874"/>
        <v/>
      </c>
      <c r="AP481" s="621" t="str">
        <f t="shared" si="874"/>
        <v/>
      </c>
      <c r="AQ481" s="621" t="str">
        <f t="shared" si="874"/>
        <v/>
      </c>
      <c r="AR481" s="621" t="str">
        <f t="shared" si="874"/>
        <v/>
      </c>
      <c r="AS481" s="621" t="str">
        <f t="shared" si="874"/>
        <v/>
      </c>
      <c r="AT481" s="621" t="str">
        <f t="shared" si="874"/>
        <v/>
      </c>
      <c r="AU481" s="622" t="str">
        <f t="shared" si="871"/>
        <v/>
      </c>
      <c r="AV481" s="622" t="str">
        <f t="shared" si="873"/>
        <v/>
      </c>
      <c r="AW481" s="622" t="str">
        <f t="shared" si="873"/>
        <v/>
      </c>
      <c r="AX481" s="622" t="str">
        <f t="shared" si="873"/>
        <v/>
      </c>
      <c r="AY481" s="622" t="str">
        <f t="shared" si="873"/>
        <v/>
      </c>
      <c r="AZ481" s="622" t="str">
        <f t="shared" si="873"/>
        <v/>
      </c>
      <c r="BA481" s="622" t="str">
        <f t="shared" si="873"/>
        <v/>
      </c>
      <c r="BB481" s="622" t="str">
        <f t="shared" si="873"/>
        <v/>
      </c>
      <c r="BC481" s="622" t="str">
        <f t="shared" si="873"/>
        <v/>
      </c>
      <c r="BD481" s="622" t="str">
        <f t="shared" si="873"/>
        <v/>
      </c>
      <c r="BE481" s="622" t="str">
        <f t="shared" si="873"/>
        <v/>
      </c>
      <c r="BF481" s="622" t="str">
        <f t="shared" si="873"/>
        <v/>
      </c>
      <c r="BG481" s="623" t="str">
        <f t="shared" si="775"/>
        <v/>
      </c>
      <c r="BH481" s="623" t="str">
        <f t="shared" si="776"/>
        <v/>
      </c>
      <c r="BI481" s="623" t="str">
        <f t="shared" si="777"/>
        <v/>
      </c>
      <c r="BJ481" s="623" t="str">
        <f t="shared" si="778"/>
        <v/>
      </c>
      <c r="BK481" s="623" t="str">
        <f t="shared" si="779"/>
        <v/>
      </c>
      <c r="BL481" s="623" t="str">
        <f t="shared" si="780"/>
        <v/>
      </c>
      <c r="BM481" s="623" t="str">
        <f t="shared" si="781"/>
        <v/>
      </c>
      <c r="BN481" s="623" t="str">
        <f t="shared" si="782"/>
        <v/>
      </c>
      <c r="BO481" s="623" t="str">
        <f t="shared" si="783"/>
        <v/>
      </c>
      <c r="BP481" s="623" t="str">
        <f t="shared" si="784"/>
        <v/>
      </c>
      <c r="BQ481" s="623" t="str">
        <f t="shared" si="785"/>
        <v/>
      </c>
      <c r="BR481" s="623" t="str">
        <f t="shared" si="786"/>
        <v/>
      </c>
      <c r="BS481" s="1281" t="str">
        <f t="shared" si="787"/>
        <v/>
      </c>
      <c r="BT481" s="1281" t="str">
        <f t="shared" si="788"/>
        <v/>
      </c>
      <c r="BU481" s="1281" t="str">
        <f t="shared" si="789"/>
        <v/>
      </c>
      <c r="BV481" s="1281" t="str">
        <f t="shared" si="790"/>
        <v/>
      </c>
      <c r="BW481" s="1281" t="str">
        <f t="shared" si="791"/>
        <v/>
      </c>
      <c r="BX481" s="1281" t="str">
        <f t="shared" si="792"/>
        <v/>
      </c>
      <c r="BY481" s="1281" t="str">
        <f t="shared" si="793"/>
        <v/>
      </c>
      <c r="BZ481" s="1281" t="str">
        <f t="shared" si="794"/>
        <v/>
      </c>
      <c r="CA481" s="1281" t="str">
        <f t="shared" si="795"/>
        <v/>
      </c>
      <c r="CB481" s="1281" t="str">
        <f t="shared" si="796"/>
        <v/>
      </c>
      <c r="CC481" s="1281" t="str">
        <f t="shared" si="797"/>
        <v/>
      </c>
      <c r="CD481" s="1281" t="str">
        <f t="shared" si="798"/>
        <v/>
      </c>
      <c r="CE481" s="623" t="str">
        <f t="shared" si="799"/>
        <v/>
      </c>
      <c r="CF481" s="623" t="str">
        <f t="shared" si="800"/>
        <v/>
      </c>
      <c r="CG481" s="623" t="str">
        <f t="shared" si="801"/>
        <v/>
      </c>
      <c r="CH481" s="623" t="str">
        <f t="shared" si="802"/>
        <v/>
      </c>
      <c r="CI481" s="623" t="str">
        <f t="shared" si="803"/>
        <v/>
      </c>
      <c r="CJ481" s="623" t="str">
        <f t="shared" si="804"/>
        <v/>
      </c>
      <c r="CK481" s="623" t="str">
        <f t="shared" si="805"/>
        <v/>
      </c>
      <c r="CL481" s="623" t="str">
        <f t="shared" si="806"/>
        <v/>
      </c>
      <c r="CM481" s="623" t="str">
        <f t="shared" si="807"/>
        <v/>
      </c>
      <c r="CN481" s="623" t="str">
        <f t="shared" si="808"/>
        <v/>
      </c>
      <c r="CO481" s="623" t="str">
        <f t="shared" si="809"/>
        <v/>
      </c>
      <c r="CP481" s="623" t="str">
        <f t="shared" si="810"/>
        <v/>
      </c>
      <c r="CQ481" s="1281" t="str">
        <f t="shared" si="811"/>
        <v/>
      </c>
      <c r="CR481" s="1281" t="str">
        <f t="shared" si="812"/>
        <v/>
      </c>
      <c r="CS481" s="1281" t="str">
        <f t="shared" si="813"/>
        <v/>
      </c>
      <c r="CT481" s="1281" t="str">
        <f t="shared" si="814"/>
        <v/>
      </c>
      <c r="CU481" s="1281" t="str">
        <f t="shared" si="815"/>
        <v/>
      </c>
      <c r="CV481" s="1281" t="str">
        <f t="shared" si="816"/>
        <v/>
      </c>
      <c r="CW481" s="1281" t="str">
        <f t="shared" si="817"/>
        <v/>
      </c>
      <c r="CX481" s="1281" t="str">
        <f t="shared" si="818"/>
        <v/>
      </c>
      <c r="CY481" s="1281" t="str">
        <f t="shared" si="819"/>
        <v/>
      </c>
      <c r="CZ481" s="1281" t="str">
        <f t="shared" si="820"/>
        <v/>
      </c>
      <c r="DA481" s="1281" t="str">
        <f t="shared" si="821"/>
        <v/>
      </c>
      <c r="DB481" s="1281" t="str">
        <f t="shared" si="822"/>
        <v/>
      </c>
      <c r="DC481" s="623" t="str">
        <f t="shared" si="823"/>
        <v/>
      </c>
      <c r="DD481" s="623" t="str">
        <f t="shared" si="824"/>
        <v/>
      </c>
      <c r="DE481" s="623" t="str">
        <f t="shared" si="825"/>
        <v/>
      </c>
      <c r="DF481" s="623" t="str">
        <f t="shared" si="826"/>
        <v/>
      </c>
      <c r="DG481" s="623" t="str">
        <f t="shared" si="827"/>
        <v/>
      </c>
      <c r="DH481" s="623" t="str">
        <f t="shared" si="828"/>
        <v/>
      </c>
      <c r="DI481" s="623" t="str">
        <f t="shared" si="829"/>
        <v/>
      </c>
      <c r="DJ481" s="623" t="str">
        <f t="shared" si="830"/>
        <v/>
      </c>
      <c r="DK481" s="623" t="str">
        <f t="shared" si="831"/>
        <v/>
      </c>
      <c r="DL481" s="623" t="str">
        <f t="shared" si="832"/>
        <v/>
      </c>
      <c r="DM481" s="623" t="str">
        <f t="shared" si="833"/>
        <v/>
      </c>
      <c r="DN481" s="623" t="str">
        <f t="shared" si="834"/>
        <v/>
      </c>
      <c r="DO481" s="1281" t="str">
        <f t="shared" si="835"/>
        <v/>
      </c>
      <c r="DP481" s="1281" t="str">
        <f t="shared" si="836"/>
        <v/>
      </c>
      <c r="DQ481" s="1281" t="str">
        <f t="shared" si="837"/>
        <v/>
      </c>
      <c r="DR481" s="1281" t="str">
        <f t="shared" si="838"/>
        <v/>
      </c>
      <c r="DS481" s="1281" t="str">
        <f t="shared" si="839"/>
        <v/>
      </c>
      <c r="DT481" s="1281" t="str">
        <f t="shared" si="840"/>
        <v/>
      </c>
      <c r="DU481" s="1281" t="str">
        <f t="shared" si="841"/>
        <v/>
      </c>
      <c r="DV481" s="1281" t="str">
        <f t="shared" si="842"/>
        <v/>
      </c>
      <c r="DW481" s="1281" t="str">
        <f t="shared" si="843"/>
        <v/>
      </c>
      <c r="DX481" s="1281" t="str">
        <f t="shared" si="844"/>
        <v/>
      </c>
      <c r="DY481" s="1281" t="str">
        <f t="shared" si="845"/>
        <v/>
      </c>
      <c r="DZ481" s="1281" t="str">
        <f t="shared" si="846"/>
        <v/>
      </c>
      <c r="EA481" s="623" t="str">
        <f t="shared" si="847"/>
        <v/>
      </c>
      <c r="EB481" s="623" t="str">
        <f t="shared" si="848"/>
        <v/>
      </c>
      <c r="EC481" s="623" t="str">
        <f t="shared" si="849"/>
        <v/>
      </c>
      <c r="ED481" s="623" t="str">
        <f t="shared" si="850"/>
        <v/>
      </c>
      <c r="EE481" s="623" t="str">
        <f t="shared" si="851"/>
        <v/>
      </c>
      <c r="EF481" s="623" t="str">
        <f t="shared" si="852"/>
        <v/>
      </c>
      <c r="EG481" s="623" t="str">
        <f t="shared" si="853"/>
        <v/>
      </c>
      <c r="EH481" s="623" t="str">
        <f t="shared" si="854"/>
        <v/>
      </c>
      <c r="EI481" s="623" t="str">
        <f t="shared" si="855"/>
        <v/>
      </c>
      <c r="EJ481" s="623" t="str">
        <f t="shared" si="856"/>
        <v/>
      </c>
      <c r="EK481" s="623" t="str">
        <f t="shared" si="857"/>
        <v/>
      </c>
      <c r="EL481" s="623" t="str">
        <f t="shared" si="858"/>
        <v/>
      </c>
    </row>
    <row r="482" spans="1:142">
      <c r="A482" s="7" t="str">
        <f>IF('Rent Roll_RedIQ 1'!B475&gt;0,'Rent Roll_RedIQ 1'!B475,"")</f>
        <v/>
      </c>
      <c r="B482" s="7" t="str">
        <f>IF('Rent Roll_RedIQ 1'!C475&gt;0,'Rent Roll_RedIQ 1'!C475,"")</f>
        <v/>
      </c>
      <c r="C482" s="614">
        <f>IF('Rent Roll_RedIQ 1'!K475&gt;0,'Rent Roll_RedIQ 1'!K475,0)</f>
        <v>0</v>
      </c>
      <c r="D482" s="615" t="str">
        <f>IF('Rent Roll_RedIQ 1'!J475&gt;0,'Rent Roll_RedIQ 1'!J475,"")</f>
        <v/>
      </c>
      <c r="E482" s="624" t="str">
        <f t="shared" si="767"/>
        <v/>
      </c>
      <c r="F482" s="194"/>
      <c r="G482" s="194"/>
      <c r="H482" s="616" t="str">
        <f t="shared" si="865"/>
        <v/>
      </c>
      <c r="I482" s="1200">
        <f>IF('Rent Roll_RedIQ 1'!S475&gt;0,'Rent Roll_RedIQ 1'!S475,Purchase_Date-1)</f>
        <v>45991</v>
      </c>
      <c r="J482" s="617" t="str">
        <f t="shared" si="866"/>
        <v/>
      </c>
      <c r="K482" s="1205">
        <f t="shared" si="867"/>
        <v>46356</v>
      </c>
      <c r="L482" s="618" t="str">
        <f t="shared" si="866"/>
        <v/>
      </c>
      <c r="M482" s="1208">
        <f t="shared" si="868"/>
        <v>46721</v>
      </c>
      <c r="N482" s="614" t="str">
        <f t="shared" si="768"/>
        <v/>
      </c>
      <c r="O482" s="614" t="str">
        <f t="shared" si="769"/>
        <v/>
      </c>
      <c r="P482" s="614" t="str">
        <f t="shared" si="770"/>
        <v/>
      </c>
      <c r="Q482" s="614" t="str">
        <f t="shared" si="771"/>
        <v/>
      </c>
      <c r="R482" s="614" t="str">
        <f t="shared" si="772"/>
        <v/>
      </c>
      <c r="S482" s="614" t="str">
        <f t="shared" si="773"/>
        <v/>
      </c>
      <c r="T482" s="614" t="str">
        <f t="shared" si="774"/>
        <v/>
      </c>
      <c r="U482" s="619"/>
      <c r="V482" s="614"/>
      <c r="W482" s="620" t="str">
        <f t="shared" si="870"/>
        <v/>
      </c>
      <c r="X482" s="620" t="str">
        <f t="shared" si="864"/>
        <v/>
      </c>
      <c r="Y482" s="620" t="str">
        <f t="shared" si="864"/>
        <v/>
      </c>
      <c r="Z482" s="620" t="str">
        <f t="shared" si="864"/>
        <v/>
      </c>
      <c r="AA482" s="620" t="str">
        <f t="shared" si="864"/>
        <v/>
      </c>
      <c r="AB482" s="620" t="str">
        <f t="shared" si="864"/>
        <v/>
      </c>
      <c r="AC482" s="620" t="str">
        <f t="shared" si="864"/>
        <v/>
      </c>
      <c r="AD482" s="620" t="str">
        <f t="shared" si="864"/>
        <v/>
      </c>
      <c r="AE482" s="620" t="str">
        <f t="shared" si="864"/>
        <v/>
      </c>
      <c r="AF482" s="620" t="str">
        <f t="shared" si="864"/>
        <v/>
      </c>
      <c r="AG482" s="620" t="str">
        <f t="shared" si="864"/>
        <v/>
      </c>
      <c r="AH482" s="620" t="str">
        <f t="shared" si="864"/>
        <v/>
      </c>
      <c r="AI482" s="621" t="str">
        <f t="shared" si="764"/>
        <v/>
      </c>
      <c r="AJ482" s="621" t="str">
        <f t="shared" si="874"/>
        <v/>
      </c>
      <c r="AK482" s="621" t="str">
        <f t="shared" si="874"/>
        <v/>
      </c>
      <c r="AL482" s="621" t="str">
        <f t="shared" si="874"/>
        <v/>
      </c>
      <c r="AM482" s="621" t="str">
        <f t="shared" si="874"/>
        <v/>
      </c>
      <c r="AN482" s="621" t="str">
        <f t="shared" si="874"/>
        <v/>
      </c>
      <c r="AO482" s="621" t="str">
        <f t="shared" si="874"/>
        <v/>
      </c>
      <c r="AP482" s="621" t="str">
        <f t="shared" si="874"/>
        <v/>
      </c>
      <c r="AQ482" s="621" t="str">
        <f t="shared" si="874"/>
        <v/>
      </c>
      <c r="AR482" s="621" t="str">
        <f t="shared" si="874"/>
        <v/>
      </c>
      <c r="AS482" s="621" t="str">
        <f t="shared" si="874"/>
        <v/>
      </c>
      <c r="AT482" s="621" t="str">
        <f t="shared" si="874"/>
        <v/>
      </c>
      <c r="AU482" s="622" t="str">
        <f t="shared" si="871"/>
        <v/>
      </c>
      <c r="AV482" s="622" t="str">
        <f t="shared" si="873"/>
        <v/>
      </c>
      <c r="AW482" s="622" t="str">
        <f t="shared" si="873"/>
        <v/>
      </c>
      <c r="AX482" s="622" t="str">
        <f t="shared" si="873"/>
        <v/>
      </c>
      <c r="AY482" s="622" t="str">
        <f t="shared" si="873"/>
        <v/>
      </c>
      <c r="AZ482" s="622" t="str">
        <f t="shared" si="873"/>
        <v/>
      </c>
      <c r="BA482" s="622" t="str">
        <f t="shared" si="873"/>
        <v/>
      </c>
      <c r="BB482" s="622" t="str">
        <f t="shared" si="873"/>
        <v/>
      </c>
      <c r="BC482" s="622" t="str">
        <f t="shared" si="873"/>
        <v/>
      </c>
      <c r="BD482" s="622" t="str">
        <f t="shared" si="873"/>
        <v/>
      </c>
      <c r="BE482" s="622" t="str">
        <f t="shared" si="873"/>
        <v/>
      </c>
      <c r="BF482" s="622" t="str">
        <f t="shared" si="873"/>
        <v/>
      </c>
      <c r="BG482" s="623" t="str">
        <f t="shared" si="775"/>
        <v/>
      </c>
      <c r="BH482" s="623" t="str">
        <f t="shared" si="776"/>
        <v/>
      </c>
      <c r="BI482" s="623" t="str">
        <f t="shared" si="777"/>
        <v/>
      </c>
      <c r="BJ482" s="623" t="str">
        <f t="shared" si="778"/>
        <v/>
      </c>
      <c r="BK482" s="623" t="str">
        <f t="shared" si="779"/>
        <v/>
      </c>
      <c r="BL482" s="623" t="str">
        <f t="shared" si="780"/>
        <v/>
      </c>
      <c r="BM482" s="623" t="str">
        <f t="shared" si="781"/>
        <v/>
      </c>
      <c r="BN482" s="623" t="str">
        <f t="shared" si="782"/>
        <v/>
      </c>
      <c r="BO482" s="623" t="str">
        <f t="shared" si="783"/>
        <v/>
      </c>
      <c r="BP482" s="623" t="str">
        <f t="shared" si="784"/>
        <v/>
      </c>
      <c r="BQ482" s="623" t="str">
        <f t="shared" si="785"/>
        <v/>
      </c>
      <c r="BR482" s="623" t="str">
        <f t="shared" si="786"/>
        <v/>
      </c>
      <c r="BS482" s="1281" t="str">
        <f t="shared" si="787"/>
        <v/>
      </c>
      <c r="BT482" s="1281" t="str">
        <f t="shared" si="788"/>
        <v/>
      </c>
      <c r="BU482" s="1281" t="str">
        <f t="shared" si="789"/>
        <v/>
      </c>
      <c r="BV482" s="1281" t="str">
        <f t="shared" si="790"/>
        <v/>
      </c>
      <c r="BW482" s="1281" t="str">
        <f t="shared" si="791"/>
        <v/>
      </c>
      <c r="BX482" s="1281" t="str">
        <f t="shared" si="792"/>
        <v/>
      </c>
      <c r="BY482" s="1281" t="str">
        <f t="shared" si="793"/>
        <v/>
      </c>
      <c r="BZ482" s="1281" t="str">
        <f t="shared" si="794"/>
        <v/>
      </c>
      <c r="CA482" s="1281" t="str">
        <f t="shared" si="795"/>
        <v/>
      </c>
      <c r="CB482" s="1281" t="str">
        <f t="shared" si="796"/>
        <v/>
      </c>
      <c r="CC482" s="1281" t="str">
        <f t="shared" si="797"/>
        <v/>
      </c>
      <c r="CD482" s="1281" t="str">
        <f t="shared" si="798"/>
        <v/>
      </c>
      <c r="CE482" s="623" t="str">
        <f t="shared" si="799"/>
        <v/>
      </c>
      <c r="CF482" s="623" t="str">
        <f t="shared" si="800"/>
        <v/>
      </c>
      <c r="CG482" s="623" t="str">
        <f t="shared" si="801"/>
        <v/>
      </c>
      <c r="CH482" s="623" t="str">
        <f t="shared" si="802"/>
        <v/>
      </c>
      <c r="CI482" s="623" t="str">
        <f t="shared" si="803"/>
        <v/>
      </c>
      <c r="CJ482" s="623" t="str">
        <f t="shared" si="804"/>
        <v/>
      </c>
      <c r="CK482" s="623" t="str">
        <f t="shared" si="805"/>
        <v/>
      </c>
      <c r="CL482" s="623" t="str">
        <f t="shared" si="806"/>
        <v/>
      </c>
      <c r="CM482" s="623" t="str">
        <f t="shared" si="807"/>
        <v/>
      </c>
      <c r="CN482" s="623" t="str">
        <f t="shared" si="808"/>
        <v/>
      </c>
      <c r="CO482" s="623" t="str">
        <f t="shared" si="809"/>
        <v/>
      </c>
      <c r="CP482" s="623" t="str">
        <f t="shared" si="810"/>
        <v/>
      </c>
      <c r="CQ482" s="1281" t="str">
        <f t="shared" si="811"/>
        <v/>
      </c>
      <c r="CR482" s="1281" t="str">
        <f t="shared" si="812"/>
        <v/>
      </c>
      <c r="CS482" s="1281" t="str">
        <f t="shared" si="813"/>
        <v/>
      </c>
      <c r="CT482" s="1281" t="str">
        <f t="shared" si="814"/>
        <v/>
      </c>
      <c r="CU482" s="1281" t="str">
        <f t="shared" si="815"/>
        <v/>
      </c>
      <c r="CV482" s="1281" t="str">
        <f t="shared" si="816"/>
        <v/>
      </c>
      <c r="CW482" s="1281" t="str">
        <f t="shared" si="817"/>
        <v/>
      </c>
      <c r="CX482" s="1281" t="str">
        <f t="shared" si="818"/>
        <v/>
      </c>
      <c r="CY482" s="1281" t="str">
        <f t="shared" si="819"/>
        <v/>
      </c>
      <c r="CZ482" s="1281" t="str">
        <f t="shared" si="820"/>
        <v/>
      </c>
      <c r="DA482" s="1281" t="str">
        <f t="shared" si="821"/>
        <v/>
      </c>
      <c r="DB482" s="1281" t="str">
        <f t="shared" si="822"/>
        <v/>
      </c>
      <c r="DC482" s="623" t="str">
        <f t="shared" si="823"/>
        <v/>
      </c>
      <c r="DD482" s="623" t="str">
        <f t="shared" si="824"/>
        <v/>
      </c>
      <c r="DE482" s="623" t="str">
        <f t="shared" si="825"/>
        <v/>
      </c>
      <c r="DF482" s="623" t="str">
        <f t="shared" si="826"/>
        <v/>
      </c>
      <c r="DG482" s="623" t="str">
        <f t="shared" si="827"/>
        <v/>
      </c>
      <c r="DH482" s="623" t="str">
        <f t="shared" si="828"/>
        <v/>
      </c>
      <c r="DI482" s="623" t="str">
        <f t="shared" si="829"/>
        <v/>
      </c>
      <c r="DJ482" s="623" t="str">
        <f t="shared" si="830"/>
        <v/>
      </c>
      <c r="DK482" s="623" t="str">
        <f t="shared" si="831"/>
        <v/>
      </c>
      <c r="DL482" s="623" t="str">
        <f t="shared" si="832"/>
        <v/>
      </c>
      <c r="DM482" s="623" t="str">
        <f t="shared" si="833"/>
        <v/>
      </c>
      <c r="DN482" s="623" t="str">
        <f t="shared" si="834"/>
        <v/>
      </c>
      <c r="DO482" s="1281" t="str">
        <f t="shared" si="835"/>
        <v/>
      </c>
      <c r="DP482" s="1281" t="str">
        <f t="shared" si="836"/>
        <v/>
      </c>
      <c r="DQ482" s="1281" t="str">
        <f t="shared" si="837"/>
        <v/>
      </c>
      <c r="DR482" s="1281" t="str">
        <f t="shared" si="838"/>
        <v/>
      </c>
      <c r="DS482" s="1281" t="str">
        <f t="shared" si="839"/>
        <v/>
      </c>
      <c r="DT482" s="1281" t="str">
        <f t="shared" si="840"/>
        <v/>
      </c>
      <c r="DU482" s="1281" t="str">
        <f t="shared" si="841"/>
        <v/>
      </c>
      <c r="DV482" s="1281" t="str">
        <f t="shared" si="842"/>
        <v/>
      </c>
      <c r="DW482" s="1281" t="str">
        <f t="shared" si="843"/>
        <v/>
      </c>
      <c r="DX482" s="1281" t="str">
        <f t="shared" si="844"/>
        <v/>
      </c>
      <c r="DY482" s="1281" t="str">
        <f t="shared" si="845"/>
        <v/>
      </c>
      <c r="DZ482" s="1281" t="str">
        <f t="shared" si="846"/>
        <v/>
      </c>
      <c r="EA482" s="623" t="str">
        <f t="shared" si="847"/>
        <v/>
      </c>
      <c r="EB482" s="623" t="str">
        <f t="shared" si="848"/>
        <v/>
      </c>
      <c r="EC482" s="623" t="str">
        <f t="shared" si="849"/>
        <v/>
      </c>
      <c r="ED482" s="623" t="str">
        <f t="shared" si="850"/>
        <v/>
      </c>
      <c r="EE482" s="623" t="str">
        <f t="shared" si="851"/>
        <v/>
      </c>
      <c r="EF482" s="623" t="str">
        <f t="shared" si="852"/>
        <v/>
      </c>
      <c r="EG482" s="623" t="str">
        <f t="shared" si="853"/>
        <v/>
      </c>
      <c r="EH482" s="623" t="str">
        <f t="shared" si="854"/>
        <v/>
      </c>
      <c r="EI482" s="623" t="str">
        <f t="shared" si="855"/>
        <v/>
      </c>
      <c r="EJ482" s="623" t="str">
        <f t="shared" si="856"/>
        <v/>
      </c>
      <c r="EK482" s="623" t="str">
        <f t="shared" si="857"/>
        <v/>
      </c>
      <c r="EL482" s="623" t="str">
        <f t="shared" si="858"/>
        <v/>
      </c>
    </row>
    <row r="483" spans="1:142">
      <c r="A483" s="7" t="str">
        <f>IF('Rent Roll_RedIQ 1'!B476&gt;0,'Rent Roll_RedIQ 1'!B476,"")</f>
        <v/>
      </c>
      <c r="B483" s="7" t="str">
        <f>IF('Rent Roll_RedIQ 1'!C476&gt;0,'Rent Roll_RedIQ 1'!C476,"")</f>
        <v/>
      </c>
      <c r="C483" s="614">
        <f>IF('Rent Roll_RedIQ 1'!K476&gt;0,'Rent Roll_RedIQ 1'!K476,0)</f>
        <v>0</v>
      </c>
      <c r="D483" s="615" t="str">
        <f>IF('Rent Roll_RedIQ 1'!J476&gt;0,'Rent Roll_RedIQ 1'!J476,"")</f>
        <v/>
      </c>
      <c r="E483" s="624" t="str">
        <f t="shared" si="767"/>
        <v/>
      </c>
      <c r="F483" s="194"/>
      <c r="G483" s="194"/>
      <c r="H483" s="616" t="str">
        <f t="shared" si="865"/>
        <v/>
      </c>
      <c r="I483" s="1200">
        <f>IF('Rent Roll_RedIQ 1'!S476&gt;0,'Rent Roll_RedIQ 1'!S476,Purchase_Date-1)</f>
        <v>45991</v>
      </c>
      <c r="J483" s="617" t="str">
        <f t="shared" si="866"/>
        <v/>
      </c>
      <c r="K483" s="1205">
        <f t="shared" si="867"/>
        <v>46356</v>
      </c>
      <c r="L483" s="618" t="str">
        <f t="shared" si="866"/>
        <v/>
      </c>
      <c r="M483" s="1208">
        <f t="shared" si="868"/>
        <v>46721</v>
      </c>
      <c r="N483" s="614" t="str">
        <f t="shared" si="768"/>
        <v/>
      </c>
      <c r="O483" s="614" t="str">
        <f t="shared" si="769"/>
        <v/>
      </c>
      <c r="P483" s="614" t="str">
        <f t="shared" si="770"/>
        <v/>
      </c>
      <c r="Q483" s="614" t="str">
        <f t="shared" si="771"/>
        <v/>
      </c>
      <c r="R483" s="614" t="str">
        <f t="shared" si="772"/>
        <v/>
      </c>
      <c r="S483" s="614" t="str">
        <f t="shared" si="773"/>
        <v/>
      </c>
      <c r="T483" s="614" t="str">
        <f t="shared" si="774"/>
        <v/>
      </c>
      <c r="U483" s="619"/>
      <c r="V483" s="614"/>
      <c r="W483" s="620" t="str">
        <f t="shared" si="870"/>
        <v/>
      </c>
      <c r="X483" s="620" t="str">
        <f t="shared" si="864"/>
        <v/>
      </c>
      <c r="Y483" s="620" t="str">
        <f t="shared" si="864"/>
        <v/>
      </c>
      <c r="Z483" s="620" t="str">
        <f t="shared" si="864"/>
        <v/>
      </c>
      <c r="AA483" s="620" t="str">
        <f t="shared" si="864"/>
        <v/>
      </c>
      <c r="AB483" s="620" t="str">
        <f t="shared" si="864"/>
        <v/>
      </c>
      <c r="AC483" s="620" t="str">
        <f t="shared" si="864"/>
        <v/>
      </c>
      <c r="AD483" s="620" t="str">
        <f t="shared" si="864"/>
        <v/>
      </c>
      <c r="AE483" s="620" t="str">
        <f t="shared" si="864"/>
        <v/>
      </c>
      <c r="AF483" s="620" t="str">
        <f t="shared" si="864"/>
        <v/>
      </c>
      <c r="AG483" s="620" t="str">
        <f t="shared" si="864"/>
        <v/>
      </c>
      <c r="AH483" s="620" t="str">
        <f t="shared" si="864"/>
        <v/>
      </c>
      <c r="AI483" s="621" t="str">
        <f t="shared" si="764"/>
        <v/>
      </c>
      <c r="AJ483" s="621" t="str">
        <f t="shared" si="874"/>
        <v/>
      </c>
      <c r="AK483" s="621" t="str">
        <f t="shared" si="874"/>
        <v/>
      </c>
      <c r="AL483" s="621" t="str">
        <f t="shared" si="874"/>
        <v/>
      </c>
      <c r="AM483" s="621" t="str">
        <f t="shared" si="874"/>
        <v/>
      </c>
      <c r="AN483" s="621" t="str">
        <f t="shared" si="874"/>
        <v/>
      </c>
      <c r="AO483" s="621" t="str">
        <f t="shared" si="874"/>
        <v/>
      </c>
      <c r="AP483" s="621" t="str">
        <f t="shared" si="874"/>
        <v/>
      </c>
      <c r="AQ483" s="621" t="str">
        <f t="shared" si="874"/>
        <v/>
      </c>
      <c r="AR483" s="621" t="str">
        <f t="shared" si="874"/>
        <v/>
      </c>
      <c r="AS483" s="621" t="str">
        <f t="shared" si="874"/>
        <v/>
      </c>
      <c r="AT483" s="621" t="str">
        <f t="shared" si="874"/>
        <v/>
      </c>
      <c r="AU483" s="622" t="str">
        <f t="shared" si="871"/>
        <v/>
      </c>
      <c r="AV483" s="622" t="str">
        <f t="shared" si="873"/>
        <v/>
      </c>
      <c r="AW483" s="622" t="str">
        <f t="shared" si="873"/>
        <v/>
      </c>
      <c r="AX483" s="622" t="str">
        <f t="shared" si="873"/>
        <v/>
      </c>
      <c r="AY483" s="622" t="str">
        <f t="shared" si="873"/>
        <v/>
      </c>
      <c r="AZ483" s="622" t="str">
        <f t="shared" si="873"/>
        <v/>
      </c>
      <c r="BA483" s="622" t="str">
        <f t="shared" si="873"/>
        <v/>
      </c>
      <c r="BB483" s="622" t="str">
        <f t="shared" si="873"/>
        <v/>
      </c>
      <c r="BC483" s="622" t="str">
        <f t="shared" si="873"/>
        <v/>
      </c>
      <c r="BD483" s="622" t="str">
        <f t="shared" si="873"/>
        <v/>
      </c>
      <c r="BE483" s="622" t="str">
        <f t="shared" si="873"/>
        <v/>
      </c>
      <c r="BF483" s="622" t="str">
        <f t="shared" si="873"/>
        <v/>
      </c>
      <c r="BG483" s="623" t="str">
        <f t="shared" si="775"/>
        <v/>
      </c>
      <c r="BH483" s="623" t="str">
        <f t="shared" si="776"/>
        <v/>
      </c>
      <c r="BI483" s="623" t="str">
        <f t="shared" si="777"/>
        <v/>
      </c>
      <c r="BJ483" s="623" t="str">
        <f t="shared" si="778"/>
        <v/>
      </c>
      <c r="BK483" s="623" t="str">
        <f t="shared" si="779"/>
        <v/>
      </c>
      <c r="BL483" s="623" t="str">
        <f t="shared" si="780"/>
        <v/>
      </c>
      <c r="BM483" s="623" t="str">
        <f t="shared" si="781"/>
        <v/>
      </c>
      <c r="BN483" s="623" t="str">
        <f t="shared" si="782"/>
        <v/>
      </c>
      <c r="BO483" s="623" t="str">
        <f t="shared" si="783"/>
        <v/>
      </c>
      <c r="BP483" s="623" t="str">
        <f t="shared" si="784"/>
        <v/>
      </c>
      <c r="BQ483" s="623" t="str">
        <f t="shared" si="785"/>
        <v/>
      </c>
      <c r="BR483" s="623" t="str">
        <f t="shared" si="786"/>
        <v/>
      </c>
      <c r="BS483" s="1281" t="str">
        <f t="shared" si="787"/>
        <v/>
      </c>
      <c r="BT483" s="1281" t="str">
        <f t="shared" si="788"/>
        <v/>
      </c>
      <c r="BU483" s="1281" t="str">
        <f t="shared" si="789"/>
        <v/>
      </c>
      <c r="BV483" s="1281" t="str">
        <f t="shared" si="790"/>
        <v/>
      </c>
      <c r="BW483" s="1281" t="str">
        <f t="shared" si="791"/>
        <v/>
      </c>
      <c r="BX483" s="1281" t="str">
        <f t="shared" si="792"/>
        <v/>
      </c>
      <c r="BY483" s="1281" t="str">
        <f t="shared" si="793"/>
        <v/>
      </c>
      <c r="BZ483" s="1281" t="str">
        <f t="shared" si="794"/>
        <v/>
      </c>
      <c r="CA483" s="1281" t="str">
        <f t="shared" si="795"/>
        <v/>
      </c>
      <c r="CB483" s="1281" t="str">
        <f t="shared" si="796"/>
        <v/>
      </c>
      <c r="CC483" s="1281" t="str">
        <f t="shared" si="797"/>
        <v/>
      </c>
      <c r="CD483" s="1281" t="str">
        <f t="shared" si="798"/>
        <v/>
      </c>
      <c r="CE483" s="623" t="str">
        <f t="shared" si="799"/>
        <v/>
      </c>
      <c r="CF483" s="623" t="str">
        <f t="shared" si="800"/>
        <v/>
      </c>
      <c r="CG483" s="623" t="str">
        <f t="shared" si="801"/>
        <v/>
      </c>
      <c r="CH483" s="623" t="str">
        <f t="shared" si="802"/>
        <v/>
      </c>
      <c r="CI483" s="623" t="str">
        <f t="shared" si="803"/>
        <v/>
      </c>
      <c r="CJ483" s="623" t="str">
        <f t="shared" si="804"/>
        <v/>
      </c>
      <c r="CK483" s="623" t="str">
        <f t="shared" si="805"/>
        <v/>
      </c>
      <c r="CL483" s="623" t="str">
        <f t="shared" si="806"/>
        <v/>
      </c>
      <c r="CM483" s="623" t="str">
        <f t="shared" si="807"/>
        <v/>
      </c>
      <c r="CN483" s="623" t="str">
        <f t="shared" si="808"/>
        <v/>
      </c>
      <c r="CO483" s="623" t="str">
        <f t="shared" si="809"/>
        <v/>
      </c>
      <c r="CP483" s="623" t="str">
        <f t="shared" si="810"/>
        <v/>
      </c>
      <c r="CQ483" s="1281" t="str">
        <f t="shared" si="811"/>
        <v/>
      </c>
      <c r="CR483" s="1281" t="str">
        <f t="shared" si="812"/>
        <v/>
      </c>
      <c r="CS483" s="1281" t="str">
        <f t="shared" si="813"/>
        <v/>
      </c>
      <c r="CT483" s="1281" t="str">
        <f t="shared" si="814"/>
        <v/>
      </c>
      <c r="CU483" s="1281" t="str">
        <f t="shared" si="815"/>
        <v/>
      </c>
      <c r="CV483" s="1281" t="str">
        <f t="shared" si="816"/>
        <v/>
      </c>
      <c r="CW483" s="1281" t="str">
        <f t="shared" si="817"/>
        <v/>
      </c>
      <c r="CX483" s="1281" t="str">
        <f t="shared" si="818"/>
        <v/>
      </c>
      <c r="CY483" s="1281" t="str">
        <f t="shared" si="819"/>
        <v/>
      </c>
      <c r="CZ483" s="1281" t="str">
        <f t="shared" si="820"/>
        <v/>
      </c>
      <c r="DA483" s="1281" t="str">
        <f t="shared" si="821"/>
        <v/>
      </c>
      <c r="DB483" s="1281" t="str">
        <f t="shared" si="822"/>
        <v/>
      </c>
      <c r="DC483" s="623" t="str">
        <f t="shared" si="823"/>
        <v/>
      </c>
      <c r="DD483" s="623" t="str">
        <f t="shared" si="824"/>
        <v/>
      </c>
      <c r="DE483" s="623" t="str">
        <f t="shared" si="825"/>
        <v/>
      </c>
      <c r="DF483" s="623" t="str">
        <f t="shared" si="826"/>
        <v/>
      </c>
      <c r="DG483" s="623" t="str">
        <f t="shared" si="827"/>
        <v/>
      </c>
      <c r="DH483" s="623" t="str">
        <f t="shared" si="828"/>
        <v/>
      </c>
      <c r="DI483" s="623" t="str">
        <f t="shared" si="829"/>
        <v/>
      </c>
      <c r="DJ483" s="623" t="str">
        <f t="shared" si="830"/>
        <v/>
      </c>
      <c r="DK483" s="623" t="str">
        <f t="shared" si="831"/>
        <v/>
      </c>
      <c r="DL483" s="623" t="str">
        <f t="shared" si="832"/>
        <v/>
      </c>
      <c r="DM483" s="623" t="str">
        <f t="shared" si="833"/>
        <v/>
      </c>
      <c r="DN483" s="623" t="str">
        <f t="shared" si="834"/>
        <v/>
      </c>
      <c r="DO483" s="1281" t="str">
        <f t="shared" si="835"/>
        <v/>
      </c>
      <c r="DP483" s="1281" t="str">
        <f t="shared" si="836"/>
        <v/>
      </c>
      <c r="DQ483" s="1281" t="str">
        <f t="shared" si="837"/>
        <v/>
      </c>
      <c r="DR483" s="1281" t="str">
        <f t="shared" si="838"/>
        <v/>
      </c>
      <c r="DS483" s="1281" t="str">
        <f t="shared" si="839"/>
        <v/>
      </c>
      <c r="DT483" s="1281" t="str">
        <f t="shared" si="840"/>
        <v/>
      </c>
      <c r="DU483" s="1281" t="str">
        <f t="shared" si="841"/>
        <v/>
      </c>
      <c r="DV483" s="1281" t="str">
        <f t="shared" si="842"/>
        <v/>
      </c>
      <c r="DW483" s="1281" t="str">
        <f t="shared" si="843"/>
        <v/>
      </c>
      <c r="DX483" s="1281" t="str">
        <f t="shared" si="844"/>
        <v/>
      </c>
      <c r="DY483" s="1281" t="str">
        <f t="shared" si="845"/>
        <v/>
      </c>
      <c r="DZ483" s="1281" t="str">
        <f t="shared" si="846"/>
        <v/>
      </c>
      <c r="EA483" s="623" t="str">
        <f t="shared" si="847"/>
        <v/>
      </c>
      <c r="EB483" s="623" t="str">
        <f t="shared" si="848"/>
        <v/>
      </c>
      <c r="EC483" s="623" t="str">
        <f t="shared" si="849"/>
        <v/>
      </c>
      <c r="ED483" s="623" t="str">
        <f t="shared" si="850"/>
        <v/>
      </c>
      <c r="EE483" s="623" t="str">
        <f t="shared" si="851"/>
        <v/>
      </c>
      <c r="EF483" s="623" t="str">
        <f t="shared" si="852"/>
        <v/>
      </c>
      <c r="EG483" s="623" t="str">
        <f t="shared" si="853"/>
        <v/>
      </c>
      <c r="EH483" s="623" t="str">
        <f t="shared" si="854"/>
        <v/>
      </c>
      <c r="EI483" s="623" t="str">
        <f t="shared" si="855"/>
        <v/>
      </c>
      <c r="EJ483" s="623" t="str">
        <f t="shared" si="856"/>
        <v/>
      </c>
      <c r="EK483" s="623" t="str">
        <f t="shared" si="857"/>
        <v/>
      </c>
      <c r="EL483" s="623" t="str">
        <f t="shared" si="858"/>
        <v/>
      </c>
    </row>
    <row r="484" spans="1:142">
      <c r="A484" s="7" t="str">
        <f>IF('Rent Roll_RedIQ 1'!B477&gt;0,'Rent Roll_RedIQ 1'!B477,"")</f>
        <v/>
      </c>
      <c r="B484" s="7" t="str">
        <f>IF('Rent Roll_RedIQ 1'!C477&gt;0,'Rent Roll_RedIQ 1'!C477,"")</f>
        <v/>
      </c>
      <c r="C484" s="614">
        <f>IF('Rent Roll_RedIQ 1'!K477&gt;0,'Rent Roll_RedIQ 1'!K477,0)</f>
        <v>0</v>
      </c>
      <c r="D484" s="615" t="str">
        <f>IF('Rent Roll_RedIQ 1'!J477&gt;0,'Rent Roll_RedIQ 1'!J477,"")</f>
        <v/>
      </c>
      <c r="E484" s="624" t="str">
        <f t="shared" si="767"/>
        <v/>
      </c>
      <c r="F484" s="194"/>
      <c r="G484" s="194"/>
      <c r="H484" s="616" t="str">
        <f t="shared" si="865"/>
        <v/>
      </c>
      <c r="I484" s="1200">
        <f>IF('Rent Roll_RedIQ 1'!S477&gt;0,'Rent Roll_RedIQ 1'!S477,Purchase_Date-1)</f>
        <v>45991</v>
      </c>
      <c r="J484" s="617" t="str">
        <f t="shared" si="866"/>
        <v/>
      </c>
      <c r="K484" s="1205">
        <f t="shared" si="867"/>
        <v>46356</v>
      </c>
      <c r="L484" s="618" t="str">
        <f t="shared" si="866"/>
        <v/>
      </c>
      <c r="M484" s="1208">
        <f t="shared" si="868"/>
        <v>46721</v>
      </c>
      <c r="N484" s="614" t="str">
        <f t="shared" si="768"/>
        <v/>
      </c>
      <c r="O484" s="614" t="str">
        <f t="shared" si="769"/>
        <v/>
      </c>
      <c r="P484" s="614" t="str">
        <f t="shared" si="770"/>
        <v/>
      </c>
      <c r="Q484" s="614" t="str">
        <f t="shared" si="771"/>
        <v/>
      </c>
      <c r="R484" s="614" t="str">
        <f t="shared" si="772"/>
        <v/>
      </c>
      <c r="S484" s="614" t="str">
        <f t="shared" si="773"/>
        <v/>
      </c>
      <c r="T484" s="614" t="str">
        <f t="shared" si="774"/>
        <v/>
      </c>
      <c r="U484" s="619"/>
      <c r="V484" s="614"/>
      <c r="W484" s="620" t="str">
        <f t="shared" si="870"/>
        <v/>
      </c>
      <c r="X484" s="620" t="str">
        <f t="shared" si="864"/>
        <v/>
      </c>
      <c r="Y484" s="620" t="str">
        <f t="shared" si="864"/>
        <v/>
      </c>
      <c r="Z484" s="620" t="str">
        <f t="shared" si="864"/>
        <v/>
      </c>
      <c r="AA484" s="620" t="str">
        <f t="shared" si="864"/>
        <v/>
      </c>
      <c r="AB484" s="620" t="str">
        <f t="shared" si="864"/>
        <v/>
      </c>
      <c r="AC484" s="620" t="str">
        <f t="shared" si="864"/>
        <v/>
      </c>
      <c r="AD484" s="620" t="str">
        <f t="shared" si="864"/>
        <v/>
      </c>
      <c r="AE484" s="620" t="str">
        <f t="shared" si="864"/>
        <v/>
      </c>
      <c r="AF484" s="620" t="str">
        <f t="shared" si="864"/>
        <v/>
      </c>
      <c r="AG484" s="620" t="str">
        <f t="shared" si="864"/>
        <v/>
      </c>
      <c r="AH484" s="620" t="str">
        <f t="shared" si="864"/>
        <v/>
      </c>
      <c r="AI484" s="621" t="str">
        <f t="shared" si="764"/>
        <v/>
      </c>
      <c r="AJ484" s="621" t="str">
        <f t="shared" si="874"/>
        <v/>
      </c>
      <c r="AK484" s="621" t="str">
        <f t="shared" si="874"/>
        <v/>
      </c>
      <c r="AL484" s="621" t="str">
        <f t="shared" si="874"/>
        <v/>
      </c>
      <c r="AM484" s="621" t="str">
        <f t="shared" si="874"/>
        <v/>
      </c>
      <c r="AN484" s="621" t="str">
        <f t="shared" si="874"/>
        <v/>
      </c>
      <c r="AO484" s="621" t="str">
        <f t="shared" si="874"/>
        <v/>
      </c>
      <c r="AP484" s="621" t="str">
        <f t="shared" si="874"/>
        <v/>
      </c>
      <c r="AQ484" s="621" t="str">
        <f t="shared" si="874"/>
        <v/>
      </c>
      <c r="AR484" s="621" t="str">
        <f t="shared" si="874"/>
        <v/>
      </c>
      <c r="AS484" s="621" t="str">
        <f t="shared" si="874"/>
        <v/>
      </c>
      <c r="AT484" s="621" t="str">
        <f t="shared" si="874"/>
        <v/>
      </c>
      <c r="AU484" s="622" t="str">
        <f t="shared" si="871"/>
        <v/>
      </c>
      <c r="AV484" s="622" t="str">
        <f t="shared" si="873"/>
        <v/>
      </c>
      <c r="AW484" s="622" t="str">
        <f t="shared" si="873"/>
        <v/>
      </c>
      <c r="AX484" s="622" t="str">
        <f t="shared" si="873"/>
        <v/>
      </c>
      <c r="AY484" s="622" t="str">
        <f t="shared" si="873"/>
        <v/>
      </c>
      <c r="AZ484" s="622" t="str">
        <f t="shared" si="873"/>
        <v/>
      </c>
      <c r="BA484" s="622" t="str">
        <f t="shared" si="873"/>
        <v/>
      </c>
      <c r="BB484" s="622" t="str">
        <f t="shared" si="873"/>
        <v/>
      </c>
      <c r="BC484" s="622" t="str">
        <f t="shared" si="873"/>
        <v/>
      </c>
      <c r="BD484" s="622" t="str">
        <f t="shared" si="873"/>
        <v/>
      </c>
      <c r="BE484" s="622" t="str">
        <f t="shared" si="873"/>
        <v/>
      </c>
      <c r="BF484" s="622" t="str">
        <f t="shared" si="873"/>
        <v/>
      </c>
      <c r="BG484" s="623" t="str">
        <f t="shared" si="775"/>
        <v/>
      </c>
      <c r="BH484" s="623" t="str">
        <f t="shared" si="776"/>
        <v/>
      </c>
      <c r="BI484" s="623" t="str">
        <f t="shared" si="777"/>
        <v/>
      </c>
      <c r="BJ484" s="623" t="str">
        <f t="shared" si="778"/>
        <v/>
      </c>
      <c r="BK484" s="623" t="str">
        <f t="shared" si="779"/>
        <v/>
      </c>
      <c r="BL484" s="623" t="str">
        <f t="shared" si="780"/>
        <v/>
      </c>
      <c r="BM484" s="623" t="str">
        <f t="shared" si="781"/>
        <v/>
      </c>
      <c r="BN484" s="623" t="str">
        <f t="shared" si="782"/>
        <v/>
      </c>
      <c r="BO484" s="623" t="str">
        <f t="shared" si="783"/>
        <v/>
      </c>
      <c r="BP484" s="623" t="str">
        <f t="shared" si="784"/>
        <v/>
      </c>
      <c r="BQ484" s="623" t="str">
        <f t="shared" si="785"/>
        <v/>
      </c>
      <c r="BR484" s="623" t="str">
        <f t="shared" si="786"/>
        <v/>
      </c>
      <c r="BS484" s="1281" t="str">
        <f t="shared" si="787"/>
        <v/>
      </c>
      <c r="BT484" s="1281" t="str">
        <f t="shared" si="788"/>
        <v/>
      </c>
      <c r="BU484" s="1281" t="str">
        <f t="shared" si="789"/>
        <v/>
      </c>
      <c r="BV484" s="1281" t="str">
        <f t="shared" si="790"/>
        <v/>
      </c>
      <c r="BW484" s="1281" t="str">
        <f t="shared" si="791"/>
        <v/>
      </c>
      <c r="BX484" s="1281" t="str">
        <f t="shared" si="792"/>
        <v/>
      </c>
      <c r="BY484" s="1281" t="str">
        <f t="shared" si="793"/>
        <v/>
      </c>
      <c r="BZ484" s="1281" t="str">
        <f t="shared" si="794"/>
        <v/>
      </c>
      <c r="CA484" s="1281" t="str">
        <f t="shared" si="795"/>
        <v/>
      </c>
      <c r="CB484" s="1281" t="str">
        <f t="shared" si="796"/>
        <v/>
      </c>
      <c r="CC484" s="1281" t="str">
        <f t="shared" si="797"/>
        <v/>
      </c>
      <c r="CD484" s="1281" t="str">
        <f t="shared" si="798"/>
        <v/>
      </c>
      <c r="CE484" s="623" t="str">
        <f t="shared" si="799"/>
        <v/>
      </c>
      <c r="CF484" s="623" t="str">
        <f t="shared" si="800"/>
        <v/>
      </c>
      <c r="CG484" s="623" t="str">
        <f t="shared" si="801"/>
        <v/>
      </c>
      <c r="CH484" s="623" t="str">
        <f t="shared" si="802"/>
        <v/>
      </c>
      <c r="CI484" s="623" t="str">
        <f t="shared" si="803"/>
        <v/>
      </c>
      <c r="CJ484" s="623" t="str">
        <f t="shared" si="804"/>
        <v/>
      </c>
      <c r="CK484" s="623" t="str">
        <f t="shared" si="805"/>
        <v/>
      </c>
      <c r="CL484" s="623" t="str">
        <f t="shared" si="806"/>
        <v/>
      </c>
      <c r="CM484" s="623" t="str">
        <f t="shared" si="807"/>
        <v/>
      </c>
      <c r="CN484" s="623" t="str">
        <f t="shared" si="808"/>
        <v/>
      </c>
      <c r="CO484" s="623" t="str">
        <f t="shared" si="809"/>
        <v/>
      </c>
      <c r="CP484" s="623" t="str">
        <f t="shared" si="810"/>
        <v/>
      </c>
      <c r="CQ484" s="1281" t="str">
        <f t="shared" si="811"/>
        <v/>
      </c>
      <c r="CR484" s="1281" t="str">
        <f t="shared" si="812"/>
        <v/>
      </c>
      <c r="CS484" s="1281" t="str">
        <f t="shared" si="813"/>
        <v/>
      </c>
      <c r="CT484" s="1281" t="str">
        <f t="shared" si="814"/>
        <v/>
      </c>
      <c r="CU484" s="1281" t="str">
        <f t="shared" si="815"/>
        <v/>
      </c>
      <c r="CV484" s="1281" t="str">
        <f t="shared" si="816"/>
        <v/>
      </c>
      <c r="CW484" s="1281" t="str">
        <f t="shared" si="817"/>
        <v/>
      </c>
      <c r="CX484" s="1281" t="str">
        <f t="shared" si="818"/>
        <v/>
      </c>
      <c r="CY484" s="1281" t="str">
        <f t="shared" si="819"/>
        <v/>
      </c>
      <c r="CZ484" s="1281" t="str">
        <f t="shared" si="820"/>
        <v/>
      </c>
      <c r="DA484" s="1281" t="str">
        <f t="shared" si="821"/>
        <v/>
      </c>
      <c r="DB484" s="1281" t="str">
        <f t="shared" si="822"/>
        <v/>
      </c>
      <c r="DC484" s="623" t="str">
        <f t="shared" si="823"/>
        <v/>
      </c>
      <c r="DD484" s="623" t="str">
        <f t="shared" si="824"/>
        <v/>
      </c>
      <c r="DE484" s="623" t="str">
        <f t="shared" si="825"/>
        <v/>
      </c>
      <c r="DF484" s="623" t="str">
        <f t="shared" si="826"/>
        <v/>
      </c>
      <c r="DG484" s="623" t="str">
        <f t="shared" si="827"/>
        <v/>
      </c>
      <c r="DH484" s="623" t="str">
        <f t="shared" si="828"/>
        <v/>
      </c>
      <c r="DI484" s="623" t="str">
        <f t="shared" si="829"/>
        <v/>
      </c>
      <c r="DJ484" s="623" t="str">
        <f t="shared" si="830"/>
        <v/>
      </c>
      <c r="DK484" s="623" t="str">
        <f t="shared" si="831"/>
        <v/>
      </c>
      <c r="DL484" s="623" t="str">
        <f t="shared" si="832"/>
        <v/>
      </c>
      <c r="DM484" s="623" t="str">
        <f t="shared" si="833"/>
        <v/>
      </c>
      <c r="DN484" s="623" t="str">
        <f t="shared" si="834"/>
        <v/>
      </c>
      <c r="DO484" s="1281" t="str">
        <f t="shared" si="835"/>
        <v/>
      </c>
      <c r="DP484" s="1281" t="str">
        <f t="shared" si="836"/>
        <v/>
      </c>
      <c r="DQ484" s="1281" t="str">
        <f t="shared" si="837"/>
        <v/>
      </c>
      <c r="DR484" s="1281" t="str">
        <f t="shared" si="838"/>
        <v/>
      </c>
      <c r="DS484" s="1281" t="str">
        <f t="shared" si="839"/>
        <v/>
      </c>
      <c r="DT484" s="1281" t="str">
        <f t="shared" si="840"/>
        <v/>
      </c>
      <c r="DU484" s="1281" t="str">
        <f t="shared" si="841"/>
        <v/>
      </c>
      <c r="DV484" s="1281" t="str">
        <f t="shared" si="842"/>
        <v/>
      </c>
      <c r="DW484" s="1281" t="str">
        <f t="shared" si="843"/>
        <v/>
      </c>
      <c r="DX484" s="1281" t="str">
        <f t="shared" si="844"/>
        <v/>
      </c>
      <c r="DY484" s="1281" t="str">
        <f t="shared" si="845"/>
        <v/>
      </c>
      <c r="DZ484" s="1281" t="str">
        <f t="shared" si="846"/>
        <v/>
      </c>
      <c r="EA484" s="623" t="str">
        <f t="shared" si="847"/>
        <v/>
      </c>
      <c r="EB484" s="623" t="str">
        <f t="shared" si="848"/>
        <v/>
      </c>
      <c r="EC484" s="623" t="str">
        <f t="shared" si="849"/>
        <v/>
      </c>
      <c r="ED484" s="623" t="str">
        <f t="shared" si="850"/>
        <v/>
      </c>
      <c r="EE484" s="623" t="str">
        <f t="shared" si="851"/>
        <v/>
      </c>
      <c r="EF484" s="623" t="str">
        <f t="shared" si="852"/>
        <v/>
      </c>
      <c r="EG484" s="623" t="str">
        <f t="shared" si="853"/>
        <v/>
      </c>
      <c r="EH484" s="623" t="str">
        <f t="shared" si="854"/>
        <v/>
      </c>
      <c r="EI484" s="623" t="str">
        <f t="shared" si="855"/>
        <v/>
      </c>
      <c r="EJ484" s="623" t="str">
        <f t="shared" si="856"/>
        <v/>
      </c>
      <c r="EK484" s="623" t="str">
        <f t="shared" si="857"/>
        <v/>
      </c>
      <c r="EL484" s="623" t="str">
        <f t="shared" si="858"/>
        <v/>
      </c>
    </row>
    <row r="485" spans="1:142">
      <c r="A485" s="7" t="str">
        <f>IF('Rent Roll_RedIQ 1'!B478&gt;0,'Rent Roll_RedIQ 1'!B478,"")</f>
        <v/>
      </c>
      <c r="B485" s="7" t="str">
        <f>IF('Rent Roll_RedIQ 1'!C478&gt;0,'Rent Roll_RedIQ 1'!C478,"")</f>
        <v/>
      </c>
      <c r="C485" s="614">
        <f>IF('Rent Roll_RedIQ 1'!K478&gt;0,'Rent Roll_RedIQ 1'!K478,0)</f>
        <v>0</v>
      </c>
      <c r="D485" s="615" t="str">
        <f>IF('Rent Roll_RedIQ 1'!J478&gt;0,'Rent Roll_RedIQ 1'!J478,"")</f>
        <v/>
      </c>
      <c r="E485" s="624" t="str">
        <f t="shared" si="767"/>
        <v/>
      </c>
      <c r="F485" s="194"/>
      <c r="G485" s="194"/>
      <c r="H485" s="616" t="str">
        <f t="shared" si="865"/>
        <v/>
      </c>
      <c r="I485" s="1200">
        <f>IF('Rent Roll_RedIQ 1'!S478&gt;0,'Rent Roll_RedIQ 1'!S478,Purchase_Date-1)</f>
        <v>45991</v>
      </c>
      <c r="J485" s="617" t="str">
        <f t="shared" si="866"/>
        <v/>
      </c>
      <c r="K485" s="1205">
        <f t="shared" si="867"/>
        <v>46356</v>
      </c>
      <c r="L485" s="618" t="str">
        <f t="shared" si="866"/>
        <v/>
      </c>
      <c r="M485" s="1208">
        <f t="shared" si="868"/>
        <v>46721</v>
      </c>
      <c r="N485" s="614" t="str">
        <f t="shared" si="768"/>
        <v/>
      </c>
      <c r="O485" s="614" t="str">
        <f t="shared" si="769"/>
        <v/>
      </c>
      <c r="P485" s="614" t="str">
        <f t="shared" si="770"/>
        <v/>
      </c>
      <c r="Q485" s="614" t="str">
        <f t="shared" si="771"/>
        <v/>
      </c>
      <c r="R485" s="614" t="str">
        <f t="shared" si="772"/>
        <v/>
      </c>
      <c r="S485" s="614" t="str">
        <f t="shared" si="773"/>
        <v/>
      </c>
      <c r="T485" s="614" t="str">
        <f t="shared" si="774"/>
        <v/>
      </c>
      <c r="U485" s="619"/>
      <c r="V485" s="614"/>
      <c r="W485" s="620" t="str">
        <f t="shared" si="870"/>
        <v/>
      </c>
      <c r="X485" s="620" t="str">
        <f t="shared" si="864"/>
        <v/>
      </c>
      <c r="Y485" s="620" t="str">
        <f t="shared" si="864"/>
        <v/>
      </c>
      <c r="Z485" s="620" t="str">
        <f t="shared" si="864"/>
        <v/>
      </c>
      <c r="AA485" s="620" t="str">
        <f t="shared" si="864"/>
        <v/>
      </c>
      <c r="AB485" s="620" t="str">
        <f t="shared" si="864"/>
        <v/>
      </c>
      <c r="AC485" s="620" t="str">
        <f t="shared" si="864"/>
        <v/>
      </c>
      <c r="AD485" s="620" t="str">
        <f t="shared" si="864"/>
        <v/>
      </c>
      <c r="AE485" s="620" t="str">
        <f t="shared" si="864"/>
        <v/>
      </c>
      <c r="AF485" s="620" t="str">
        <f t="shared" si="864"/>
        <v/>
      </c>
      <c r="AG485" s="620" t="str">
        <f t="shared" ref="AG485:AH497" si="876">IF($I485&gt;=AG$11,$C485,$H485)</f>
        <v/>
      </c>
      <c r="AH485" s="620" t="str">
        <f t="shared" si="876"/>
        <v/>
      </c>
      <c r="AI485" s="621" t="str">
        <f t="shared" si="764"/>
        <v/>
      </c>
      <c r="AJ485" s="621" t="str">
        <f t="shared" si="874"/>
        <v/>
      </c>
      <c r="AK485" s="621" t="str">
        <f t="shared" si="874"/>
        <v/>
      </c>
      <c r="AL485" s="621" t="str">
        <f t="shared" si="874"/>
        <v/>
      </c>
      <c r="AM485" s="621" t="str">
        <f t="shared" si="874"/>
        <v/>
      </c>
      <c r="AN485" s="621" t="str">
        <f t="shared" si="874"/>
        <v/>
      </c>
      <c r="AO485" s="621" t="str">
        <f t="shared" si="874"/>
        <v/>
      </c>
      <c r="AP485" s="621" t="str">
        <f t="shared" si="874"/>
        <v/>
      </c>
      <c r="AQ485" s="621" t="str">
        <f t="shared" si="874"/>
        <v/>
      </c>
      <c r="AR485" s="621" t="str">
        <f t="shared" si="874"/>
        <v/>
      </c>
      <c r="AS485" s="621" t="str">
        <f t="shared" si="874"/>
        <v/>
      </c>
      <c r="AT485" s="621" t="str">
        <f t="shared" si="874"/>
        <v/>
      </c>
      <c r="AU485" s="622" t="str">
        <f t="shared" si="871"/>
        <v/>
      </c>
      <c r="AV485" s="622" t="str">
        <f t="shared" si="873"/>
        <v/>
      </c>
      <c r="AW485" s="622" t="str">
        <f t="shared" si="873"/>
        <v/>
      </c>
      <c r="AX485" s="622" t="str">
        <f t="shared" si="873"/>
        <v/>
      </c>
      <c r="AY485" s="622" t="str">
        <f t="shared" si="873"/>
        <v/>
      </c>
      <c r="AZ485" s="622" t="str">
        <f t="shared" si="873"/>
        <v/>
      </c>
      <c r="BA485" s="622" t="str">
        <f t="shared" si="873"/>
        <v/>
      </c>
      <c r="BB485" s="622" t="str">
        <f t="shared" si="873"/>
        <v/>
      </c>
      <c r="BC485" s="622" t="str">
        <f t="shared" si="873"/>
        <v/>
      </c>
      <c r="BD485" s="622" t="str">
        <f t="shared" si="873"/>
        <v/>
      </c>
      <c r="BE485" s="622" t="str">
        <f t="shared" si="873"/>
        <v/>
      </c>
      <c r="BF485" s="622" t="str">
        <f t="shared" si="873"/>
        <v/>
      </c>
      <c r="BG485" s="623" t="str">
        <f t="shared" si="775"/>
        <v/>
      </c>
      <c r="BH485" s="623" t="str">
        <f t="shared" si="776"/>
        <v/>
      </c>
      <c r="BI485" s="623" t="str">
        <f t="shared" si="777"/>
        <v/>
      </c>
      <c r="BJ485" s="623" t="str">
        <f t="shared" si="778"/>
        <v/>
      </c>
      <c r="BK485" s="623" t="str">
        <f t="shared" si="779"/>
        <v/>
      </c>
      <c r="BL485" s="623" t="str">
        <f t="shared" si="780"/>
        <v/>
      </c>
      <c r="BM485" s="623" t="str">
        <f t="shared" si="781"/>
        <v/>
      </c>
      <c r="BN485" s="623" t="str">
        <f t="shared" si="782"/>
        <v/>
      </c>
      <c r="BO485" s="623" t="str">
        <f t="shared" si="783"/>
        <v/>
      </c>
      <c r="BP485" s="623" t="str">
        <f t="shared" si="784"/>
        <v/>
      </c>
      <c r="BQ485" s="623" t="str">
        <f t="shared" si="785"/>
        <v/>
      </c>
      <c r="BR485" s="623" t="str">
        <f t="shared" si="786"/>
        <v/>
      </c>
      <c r="BS485" s="1281" t="str">
        <f t="shared" si="787"/>
        <v/>
      </c>
      <c r="BT485" s="1281" t="str">
        <f t="shared" si="788"/>
        <v/>
      </c>
      <c r="BU485" s="1281" t="str">
        <f t="shared" si="789"/>
        <v/>
      </c>
      <c r="BV485" s="1281" t="str">
        <f t="shared" si="790"/>
        <v/>
      </c>
      <c r="BW485" s="1281" t="str">
        <f t="shared" si="791"/>
        <v/>
      </c>
      <c r="BX485" s="1281" t="str">
        <f t="shared" si="792"/>
        <v/>
      </c>
      <c r="BY485" s="1281" t="str">
        <f t="shared" si="793"/>
        <v/>
      </c>
      <c r="BZ485" s="1281" t="str">
        <f t="shared" si="794"/>
        <v/>
      </c>
      <c r="CA485" s="1281" t="str">
        <f t="shared" si="795"/>
        <v/>
      </c>
      <c r="CB485" s="1281" t="str">
        <f t="shared" si="796"/>
        <v/>
      </c>
      <c r="CC485" s="1281" t="str">
        <f t="shared" si="797"/>
        <v/>
      </c>
      <c r="CD485" s="1281" t="str">
        <f t="shared" si="798"/>
        <v/>
      </c>
      <c r="CE485" s="623" t="str">
        <f t="shared" si="799"/>
        <v/>
      </c>
      <c r="CF485" s="623" t="str">
        <f t="shared" si="800"/>
        <v/>
      </c>
      <c r="CG485" s="623" t="str">
        <f t="shared" si="801"/>
        <v/>
      </c>
      <c r="CH485" s="623" t="str">
        <f t="shared" si="802"/>
        <v/>
      </c>
      <c r="CI485" s="623" t="str">
        <f t="shared" si="803"/>
        <v/>
      </c>
      <c r="CJ485" s="623" t="str">
        <f t="shared" si="804"/>
        <v/>
      </c>
      <c r="CK485" s="623" t="str">
        <f t="shared" si="805"/>
        <v/>
      </c>
      <c r="CL485" s="623" t="str">
        <f t="shared" si="806"/>
        <v/>
      </c>
      <c r="CM485" s="623" t="str">
        <f t="shared" si="807"/>
        <v/>
      </c>
      <c r="CN485" s="623" t="str">
        <f t="shared" si="808"/>
        <v/>
      </c>
      <c r="CO485" s="623" t="str">
        <f t="shared" si="809"/>
        <v/>
      </c>
      <c r="CP485" s="623" t="str">
        <f t="shared" si="810"/>
        <v/>
      </c>
      <c r="CQ485" s="1281" t="str">
        <f t="shared" si="811"/>
        <v/>
      </c>
      <c r="CR485" s="1281" t="str">
        <f t="shared" si="812"/>
        <v/>
      </c>
      <c r="CS485" s="1281" t="str">
        <f t="shared" si="813"/>
        <v/>
      </c>
      <c r="CT485" s="1281" t="str">
        <f t="shared" si="814"/>
        <v/>
      </c>
      <c r="CU485" s="1281" t="str">
        <f t="shared" si="815"/>
        <v/>
      </c>
      <c r="CV485" s="1281" t="str">
        <f t="shared" si="816"/>
        <v/>
      </c>
      <c r="CW485" s="1281" t="str">
        <f t="shared" si="817"/>
        <v/>
      </c>
      <c r="CX485" s="1281" t="str">
        <f t="shared" si="818"/>
        <v/>
      </c>
      <c r="CY485" s="1281" t="str">
        <f t="shared" si="819"/>
        <v/>
      </c>
      <c r="CZ485" s="1281" t="str">
        <f t="shared" si="820"/>
        <v/>
      </c>
      <c r="DA485" s="1281" t="str">
        <f t="shared" si="821"/>
        <v/>
      </c>
      <c r="DB485" s="1281" t="str">
        <f t="shared" si="822"/>
        <v/>
      </c>
      <c r="DC485" s="623" t="str">
        <f t="shared" si="823"/>
        <v/>
      </c>
      <c r="DD485" s="623" t="str">
        <f t="shared" si="824"/>
        <v/>
      </c>
      <c r="DE485" s="623" t="str">
        <f t="shared" si="825"/>
        <v/>
      </c>
      <c r="DF485" s="623" t="str">
        <f t="shared" si="826"/>
        <v/>
      </c>
      <c r="DG485" s="623" t="str">
        <f t="shared" si="827"/>
        <v/>
      </c>
      <c r="DH485" s="623" t="str">
        <f t="shared" si="828"/>
        <v/>
      </c>
      <c r="DI485" s="623" t="str">
        <f t="shared" si="829"/>
        <v/>
      </c>
      <c r="DJ485" s="623" t="str">
        <f t="shared" si="830"/>
        <v/>
      </c>
      <c r="DK485" s="623" t="str">
        <f t="shared" si="831"/>
        <v/>
      </c>
      <c r="DL485" s="623" t="str">
        <f t="shared" si="832"/>
        <v/>
      </c>
      <c r="DM485" s="623" t="str">
        <f t="shared" si="833"/>
        <v/>
      </c>
      <c r="DN485" s="623" t="str">
        <f t="shared" si="834"/>
        <v/>
      </c>
      <c r="DO485" s="1281" t="str">
        <f t="shared" si="835"/>
        <v/>
      </c>
      <c r="DP485" s="1281" t="str">
        <f t="shared" si="836"/>
        <v/>
      </c>
      <c r="DQ485" s="1281" t="str">
        <f t="shared" si="837"/>
        <v/>
      </c>
      <c r="DR485" s="1281" t="str">
        <f t="shared" si="838"/>
        <v/>
      </c>
      <c r="DS485" s="1281" t="str">
        <f t="shared" si="839"/>
        <v/>
      </c>
      <c r="DT485" s="1281" t="str">
        <f t="shared" si="840"/>
        <v/>
      </c>
      <c r="DU485" s="1281" t="str">
        <f t="shared" si="841"/>
        <v/>
      </c>
      <c r="DV485" s="1281" t="str">
        <f t="shared" si="842"/>
        <v/>
      </c>
      <c r="DW485" s="1281" t="str">
        <f t="shared" si="843"/>
        <v/>
      </c>
      <c r="DX485" s="1281" t="str">
        <f t="shared" si="844"/>
        <v/>
      </c>
      <c r="DY485" s="1281" t="str">
        <f t="shared" si="845"/>
        <v/>
      </c>
      <c r="DZ485" s="1281" t="str">
        <f t="shared" si="846"/>
        <v/>
      </c>
      <c r="EA485" s="623" t="str">
        <f t="shared" si="847"/>
        <v/>
      </c>
      <c r="EB485" s="623" t="str">
        <f t="shared" si="848"/>
        <v/>
      </c>
      <c r="EC485" s="623" t="str">
        <f t="shared" si="849"/>
        <v/>
      </c>
      <c r="ED485" s="623" t="str">
        <f t="shared" si="850"/>
        <v/>
      </c>
      <c r="EE485" s="623" t="str">
        <f t="shared" si="851"/>
        <v/>
      </c>
      <c r="EF485" s="623" t="str">
        <f t="shared" si="852"/>
        <v/>
      </c>
      <c r="EG485" s="623" t="str">
        <f t="shared" si="853"/>
        <v/>
      </c>
      <c r="EH485" s="623" t="str">
        <f t="shared" si="854"/>
        <v/>
      </c>
      <c r="EI485" s="623" t="str">
        <f t="shared" si="855"/>
        <v/>
      </c>
      <c r="EJ485" s="623" t="str">
        <f t="shared" si="856"/>
        <v/>
      </c>
      <c r="EK485" s="623" t="str">
        <f t="shared" si="857"/>
        <v/>
      </c>
      <c r="EL485" s="623" t="str">
        <f t="shared" si="858"/>
        <v/>
      </c>
    </row>
    <row r="486" spans="1:142">
      <c r="A486" s="7" t="str">
        <f>IF('Rent Roll_RedIQ 1'!B479&gt;0,'Rent Roll_RedIQ 1'!B479,"")</f>
        <v/>
      </c>
      <c r="B486" s="7" t="str">
        <f>IF('Rent Roll_RedIQ 1'!C479&gt;0,'Rent Roll_RedIQ 1'!C479,"")</f>
        <v/>
      </c>
      <c r="C486" s="614">
        <f>IF('Rent Roll_RedIQ 1'!K479&gt;0,'Rent Roll_RedIQ 1'!K479,0)</f>
        <v>0</v>
      </c>
      <c r="D486" s="615" t="str">
        <f>IF('Rent Roll_RedIQ 1'!J479&gt;0,'Rent Roll_RedIQ 1'!J479,"")</f>
        <v/>
      </c>
      <c r="E486" s="624" t="str">
        <f t="shared" si="767"/>
        <v/>
      </c>
      <c r="F486" s="194"/>
      <c r="G486" s="194"/>
      <c r="H486" s="616" t="str">
        <f t="shared" si="865"/>
        <v/>
      </c>
      <c r="I486" s="1200">
        <f>IF('Rent Roll_RedIQ 1'!S479&gt;0,'Rent Roll_RedIQ 1'!S479,Purchase_Date-1)</f>
        <v>45991</v>
      </c>
      <c r="J486" s="617" t="str">
        <f t="shared" si="866"/>
        <v/>
      </c>
      <c r="K486" s="1205">
        <f t="shared" si="867"/>
        <v>46356</v>
      </c>
      <c r="L486" s="618" t="str">
        <f t="shared" si="866"/>
        <v/>
      </c>
      <c r="M486" s="1208">
        <f t="shared" si="868"/>
        <v>46721</v>
      </c>
      <c r="N486" s="614" t="str">
        <f t="shared" si="768"/>
        <v/>
      </c>
      <c r="O486" s="614" t="str">
        <f t="shared" si="769"/>
        <v/>
      </c>
      <c r="P486" s="614" t="str">
        <f t="shared" si="770"/>
        <v/>
      </c>
      <c r="Q486" s="614" t="str">
        <f t="shared" si="771"/>
        <v/>
      </c>
      <c r="R486" s="614" t="str">
        <f t="shared" si="772"/>
        <v/>
      </c>
      <c r="S486" s="614" t="str">
        <f t="shared" si="773"/>
        <v/>
      </c>
      <c r="T486" s="614" t="str">
        <f t="shared" si="774"/>
        <v/>
      </c>
      <c r="U486" s="619"/>
      <c r="V486" s="614"/>
      <c r="W486" s="620" t="str">
        <f t="shared" si="870"/>
        <v/>
      </c>
      <c r="X486" s="620" t="str">
        <f t="shared" ref="X486:AF497" si="877">IF($I486&gt;=X$11,$C486,$H486)</f>
        <v/>
      </c>
      <c r="Y486" s="620" t="str">
        <f t="shared" si="877"/>
        <v/>
      </c>
      <c r="Z486" s="620" t="str">
        <f t="shared" si="877"/>
        <v/>
      </c>
      <c r="AA486" s="620" t="str">
        <f t="shared" si="877"/>
        <v/>
      </c>
      <c r="AB486" s="620" t="str">
        <f t="shared" si="877"/>
        <v/>
      </c>
      <c r="AC486" s="620" t="str">
        <f t="shared" si="877"/>
        <v/>
      </c>
      <c r="AD486" s="620" t="str">
        <f t="shared" si="877"/>
        <v/>
      </c>
      <c r="AE486" s="620" t="str">
        <f t="shared" si="877"/>
        <v/>
      </c>
      <c r="AF486" s="620" t="str">
        <f t="shared" si="877"/>
        <v/>
      </c>
      <c r="AG486" s="620" t="str">
        <f t="shared" si="876"/>
        <v/>
      </c>
      <c r="AH486" s="620" t="str">
        <f t="shared" si="876"/>
        <v/>
      </c>
      <c r="AI486" s="621" t="str">
        <f t="shared" si="764"/>
        <v/>
      </c>
      <c r="AJ486" s="621" t="str">
        <f t="shared" si="874"/>
        <v/>
      </c>
      <c r="AK486" s="621" t="str">
        <f t="shared" si="874"/>
        <v/>
      </c>
      <c r="AL486" s="621" t="str">
        <f t="shared" si="874"/>
        <v/>
      </c>
      <c r="AM486" s="621" t="str">
        <f t="shared" si="874"/>
        <v/>
      </c>
      <c r="AN486" s="621" t="str">
        <f t="shared" si="874"/>
        <v/>
      </c>
      <c r="AO486" s="621" t="str">
        <f t="shared" si="874"/>
        <v/>
      </c>
      <c r="AP486" s="621" t="str">
        <f t="shared" si="874"/>
        <v/>
      </c>
      <c r="AQ486" s="621" t="str">
        <f t="shared" si="874"/>
        <v/>
      </c>
      <c r="AR486" s="621" t="str">
        <f t="shared" si="874"/>
        <v/>
      </c>
      <c r="AS486" s="621" t="str">
        <f t="shared" si="874"/>
        <v/>
      </c>
      <c r="AT486" s="621" t="str">
        <f t="shared" si="874"/>
        <v/>
      </c>
      <c r="AU486" s="622" t="str">
        <f t="shared" si="871"/>
        <v/>
      </c>
      <c r="AV486" s="622" t="str">
        <f t="shared" si="873"/>
        <v/>
      </c>
      <c r="AW486" s="622" t="str">
        <f t="shared" si="873"/>
        <v/>
      </c>
      <c r="AX486" s="622" t="str">
        <f t="shared" si="873"/>
        <v/>
      </c>
      <c r="AY486" s="622" t="str">
        <f t="shared" si="873"/>
        <v/>
      </c>
      <c r="AZ486" s="622" t="str">
        <f t="shared" si="873"/>
        <v/>
      </c>
      <c r="BA486" s="622" t="str">
        <f t="shared" si="873"/>
        <v/>
      </c>
      <c r="BB486" s="622" t="str">
        <f t="shared" si="873"/>
        <v/>
      </c>
      <c r="BC486" s="622" t="str">
        <f t="shared" si="873"/>
        <v/>
      </c>
      <c r="BD486" s="622" t="str">
        <f t="shared" si="873"/>
        <v/>
      </c>
      <c r="BE486" s="622" t="str">
        <f t="shared" si="873"/>
        <v/>
      </c>
      <c r="BF486" s="622" t="str">
        <f t="shared" si="873"/>
        <v/>
      </c>
      <c r="BG486" s="623" t="str">
        <f t="shared" si="775"/>
        <v/>
      </c>
      <c r="BH486" s="623" t="str">
        <f t="shared" si="776"/>
        <v/>
      </c>
      <c r="BI486" s="623" t="str">
        <f t="shared" si="777"/>
        <v/>
      </c>
      <c r="BJ486" s="623" t="str">
        <f t="shared" si="778"/>
        <v/>
      </c>
      <c r="BK486" s="623" t="str">
        <f t="shared" si="779"/>
        <v/>
      </c>
      <c r="BL486" s="623" t="str">
        <f t="shared" si="780"/>
        <v/>
      </c>
      <c r="BM486" s="623" t="str">
        <f t="shared" si="781"/>
        <v/>
      </c>
      <c r="BN486" s="623" t="str">
        <f t="shared" si="782"/>
        <v/>
      </c>
      <c r="BO486" s="623" t="str">
        <f t="shared" si="783"/>
        <v/>
      </c>
      <c r="BP486" s="623" t="str">
        <f t="shared" si="784"/>
        <v/>
      </c>
      <c r="BQ486" s="623" t="str">
        <f t="shared" si="785"/>
        <v/>
      </c>
      <c r="BR486" s="623" t="str">
        <f t="shared" si="786"/>
        <v/>
      </c>
      <c r="BS486" s="1281" t="str">
        <f t="shared" si="787"/>
        <v/>
      </c>
      <c r="BT486" s="1281" t="str">
        <f t="shared" si="788"/>
        <v/>
      </c>
      <c r="BU486" s="1281" t="str">
        <f t="shared" si="789"/>
        <v/>
      </c>
      <c r="BV486" s="1281" t="str">
        <f t="shared" si="790"/>
        <v/>
      </c>
      <c r="BW486" s="1281" t="str">
        <f t="shared" si="791"/>
        <v/>
      </c>
      <c r="BX486" s="1281" t="str">
        <f t="shared" si="792"/>
        <v/>
      </c>
      <c r="BY486" s="1281" t="str">
        <f t="shared" si="793"/>
        <v/>
      </c>
      <c r="BZ486" s="1281" t="str">
        <f t="shared" si="794"/>
        <v/>
      </c>
      <c r="CA486" s="1281" t="str">
        <f t="shared" si="795"/>
        <v/>
      </c>
      <c r="CB486" s="1281" t="str">
        <f t="shared" si="796"/>
        <v/>
      </c>
      <c r="CC486" s="1281" t="str">
        <f t="shared" si="797"/>
        <v/>
      </c>
      <c r="CD486" s="1281" t="str">
        <f t="shared" si="798"/>
        <v/>
      </c>
      <c r="CE486" s="623" t="str">
        <f t="shared" si="799"/>
        <v/>
      </c>
      <c r="CF486" s="623" t="str">
        <f t="shared" si="800"/>
        <v/>
      </c>
      <c r="CG486" s="623" t="str">
        <f t="shared" si="801"/>
        <v/>
      </c>
      <c r="CH486" s="623" t="str">
        <f t="shared" si="802"/>
        <v/>
      </c>
      <c r="CI486" s="623" t="str">
        <f t="shared" si="803"/>
        <v/>
      </c>
      <c r="CJ486" s="623" t="str">
        <f t="shared" si="804"/>
        <v/>
      </c>
      <c r="CK486" s="623" t="str">
        <f t="shared" si="805"/>
        <v/>
      </c>
      <c r="CL486" s="623" t="str">
        <f t="shared" si="806"/>
        <v/>
      </c>
      <c r="CM486" s="623" t="str">
        <f t="shared" si="807"/>
        <v/>
      </c>
      <c r="CN486" s="623" t="str">
        <f t="shared" si="808"/>
        <v/>
      </c>
      <c r="CO486" s="623" t="str">
        <f t="shared" si="809"/>
        <v/>
      </c>
      <c r="CP486" s="623" t="str">
        <f t="shared" si="810"/>
        <v/>
      </c>
      <c r="CQ486" s="1281" t="str">
        <f t="shared" si="811"/>
        <v/>
      </c>
      <c r="CR486" s="1281" t="str">
        <f t="shared" si="812"/>
        <v/>
      </c>
      <c r="CS486" s="1281" t="str">
        <f t="shared" si="813"/>
        <v/>
      </c>
      <c r="CT486" s="1281" t="str">
        <f t="shared" si="814"/>
        <v/>
      </c>
      <c r="CU486" s="1281" t="str">
        <f t="shared" si="815"/>
        <v/>
      </c>
      <c r="CV486" s="1281" t="str">
        <f t="shared" si="816"/>
        <v/>
      </c>
      <c r="CW486" s="1281" t="str">
        <f t="shared" si="817"/>
        <v/>
      </c>
      <c r="CX486" s="1281" t="str">
        <f t="shared" si="818"/>
        <v/>
      </c>
      <c r="CY486" s="1281" t="str">
        <f t="shared" si="819"/>
        <v/>
      </c>
      <c r="CZ486" s="1281" t="str">
        <f t="shared" si="820"/>
        <v/>
      </c>
      <c r="DA486" s="1281" t="str">
        <f t="shared" si="821"/>
        <v/>
      </c>
      <c r="DB486" s="1281" t="str">
        <f t="shared" si="822"/>
        <v/>
      </c>
      <c r="DC486" s="623" t="str">
        <f t="shared" si="823"/>
        <v/>
      </c>
      <c r="DD486" s="623" t="str">
        <f t="shared" si="824"/>
        <v/>
      </c>
      <c r="DE486" s="623" t="str">
        <f t="shared" si="825"/>
        <v/>
      </c>
      <c r="DF486" s="623" t="str">
        <f t="shared" si="826"/>
        <v/>
      </c>
      <c r="DG486" s="623" t="str">
        <f t="shared" si="827"/>
        <v/>
      </c>
      <c r="DH486" s="623" t="str">
        <f t="shared" si="828"/>
        <v/>
      </c>
      <c r="DI486" s="623" t="str">
        <f t="shared" si="829"/>
        <v/>
      </c>
      <c r="DJ486" s="623" t="str">
        <f t="shared" si="830"/>
        <v/>
      </c>
      <c r="DK486" s="623" t="str">
        <f t="shared" si="831"/>
        <v/>
      </c>
      <c r="DL486" s="623" t="str">
        <f t="shared" si="832"/>
        <v/>
      </c>
      <c r="DM486" s="623" t="str">
        <f t="shared" si="833"/>
        <v/>
      </c>
      <c r="DN486" s="623" t="str">
        <f t="shared" si="834"/>
        <v/>
      </c>
      <c r="DO486" s="1281" t="str">
        <f t="shared" si="835"/>
        <v/>
      </c>
      <c r="DP486" s="1281" t="str">
        <f t="shared" si="836"/>
        <v/>
      </c>
      <c r="DQ486" s="1281" t="str">
        <f t="shared" si="837"/>
        <v/>
      </c>
      <c r="DR486" s="1281" t="str">
        <f t="shared" si="838"/>
        <v/>
      </c>
      <c r="DS486" s="1281" t="str">
        <f t="shared" si="839"/>
        <v/>
      </c>
      <c r="DT486" s="1281" t="str">
        <f t="shared" si="840"/>
        <v/>
      </c>
      <c r="DU486" s="1281" t="str">
        <f t="shared" si="841"/>
        <v/>
      </c>
      <c r="DV486" s="1281" t="str">
        <f t="shared" si="842"/>
        <v/>
      </c>
      <c r="DW486" s="1281" t="str">
        <f t="shared" si="843"/>
        <v/>
      </c>
      <c r="DX486" s="1281" t="str">
        <f t="shared" si="844"/>
        <v/>
      </c>
      <c r="DY486" s="1281" t="str">
        <f t="shared" si="845"/>
        <v/>
      </c>
      <c r="DZ486" s="1281" t="str">
        <f t="shared" si="846"/>
        <v/>
      </c>
      <c r="EA486" s="623" t="str">
        <f t="shared" si="847"/>
        <v/>
      </c>
      <c r="EB486" s="623" t="str">
        <f t="shared" si="848"/>
        <v/>
      </c>
      <c r="EC486" s="623" t="str">
        <f t="shared" si="849"/>
        <v/>
      </c>
      <c r="ED486" s="623" t="str">
        <f t="shared" si="850"/>
        <v/>
      </c>
      <c r="EE486" s="623" t="str">
        <f t="shared" si="851"/>
        <v/>
      </c>
      <c r="EF486" s="623" t="str">
        <f t="shared" si="852"/>
        <v/>
      </c>
      <c r="EG486" s="623" t="str">
        <f t="shared" si="853"/>
        <v/>
      </c>
      <c r="EH486" s="623" t="str">
        <f t="shared" si="854"/>
        <v/>
      </c>
      <c r="EI486" s="623" t="str">
        <f t="shared" si="855"/>
        <v/>
      </c>
      <c r="EJ486" s="623" t="str">
        <f t="shared" si="856"/>
        <v/>
      </c>
      <c r="EK486" s="623" t="str">
        <f t="shared" si="857"/>
        <v/>
      </c>
      <c r="EL486" s="623" t="str">
        <f t="shared" si="858"/>
        <v/>
      </c>
    </row>
    <row r="487" spans="1:142">
      <c r="A487" s="7" t="str">
        <f>IF('Rent Roll_RedIQ 1'!B480&gt;0,'Rent Roll_RedIQ 1'!B480,"")</f>
        <v/>
      </c>
      <c r="B487" s="7" t="str">
        <f>IF('Rent Roll_RedIQ 1'!C480&gt;0,'Rent Roll_RedIQ 1'!C480,"")</f>
        <v/>
      </c>
      <c r="C487" s="614">
        <f>IF('Rent Roll_RedIQ 1'!K480&gt;0,'Rent Roll_RedIQ 1'!K480,0)</f>
        <v>0</v>
      </c>
      <c r="D487" s="615" t="str">
        <f>IF('Rent Roll_RedIQ 1'!J480&gt;0,'Rent Roll_RedIQ 1'!J480,"")</f>
        <v/>
      </c>
      <c r="E487" s="624" t="str">
        <f t="shared" si="767"/>
        <v/>
      </c>
      <c r="F487" s="194"/>
      <c r="G487" s="194"/>
      <c r="H487" s="616" t="str">
        <f t="shared" si="865"/>
        <v/>
      </c>
      <c r="I487" s="1200">
        <f>IF('Rent Roll_RedIQ 1'!S480&gt;0,'Rent Roll_RedIQ 1'!S480,Purchase_Date-1)</f>
        <v>45991</v>
      </c>
      <c r="J487" s="617" t="str">
        <f t="shared" si="866"/>
        <v/>
      </c>
      <c r="K487" s="1205">
        <f t="shared" si="867"/>
        <v>46356</v>
      </c>
      <c r="L487" s="618" t="str">
        <f t="shared" si="866"/>
        <v/>
      </c>
      <c r="M487" s="1208">
        <f t="shared" si="868"/>
        <v>46721</v>
      </c>
      <c r="N487" s="614" t="str">
        <f t="shared" si="768"/>
        <v/>
      </c>
      <c r="O487" s="614" t="str">
        <f t="shared" si="769"/>
        <v/>
      </c>
      <c r="P487" s="614" t="str">
        <f t="shared" si="770"/>
        <v/>
      </c>
      <c r="Q487" s="614" t="str">
        <f t="shared" si="771"/>
        <v/>
      </c>
      <c r="R487" s="614" t="str">
        <f t="shared" si="772"/>
        <v/>
      </c>
      <c r="S487" s="614" t="str">
        <f t="shared" si="773"/>
        <v/>
      </c>
      <c r="T487" s="614" t="str">
        <f t="shared" si="774"/>
        <v/>
      </c>
      <c r="U487" s="619"/>
      <c r="V487" s="614"/>
      <c r="W487" s="620" t="str">
        <f t="shared" si="870"/>
        <v/>
      </c>
      <c r="X487" s="620" t="str">
        <f t="shared" si="877"/>
        <v/>
      </c>
      <c r="Y487" s="620" t="str">
        <f t="shared" si="877"/>
        <v/>
      </c>
      <c r="Z487" s="620" t="str">
        <f t="shared" si="877"/>
        <v/>
      </c>
      <c r="AA487" s="620" t="str">
        <f t="shared" si="877"/>
        <v/>
      </c>
      <c r="AB487" s="620" t="str">
        <f t="shared" si="877"/>
        <v/>
      </c>
      <c r="AC487" s="620" t="str">
        <f t="shared" si="877"/>
        <v/>
      </c>
      <c r="AD487" s="620" t="str">
        <f t="shared" si="877"/>
        <v/>
      </c>
      <c r="AE487" s="620" t="str">
        <f t="shared" si="877"/>
        <v/>
      </c>
      <c r="AF487" s="620" t="str">
        <f t="shared" si="877"/>
        <v/>
      </c>
      <c r="AG487" s="620" t="str">
        <f t="shared" si="876"/>
        <v/>
      </c>
      <c r="AH487" s="620" t="str">
        <f t="shared" si="876"/>
        <v/>
      </c>
      <c r="AI487" s="621" t="str">
        <f t="shared" si="764"/>
        <v/>
      </c>
      <c r="AJ487" s="621" t="str">
        <f t="shared" si="874"/>
        <v/>
      </c>
      <c r="AK487" s="621" t="str">
        <f t="shared" si="874"/>
        <v/>
      </c>
      <c r="AL487" s="621" t="str">
        <f t="shared" si="874"/>
        <v/>
      </c>
      <c r="AM487" s="621" t="str">
        <f t="shared" si="874"/>
        <v/>
      </c>
      <c r="AN487" s="621" t="str">
        <f t="shared" si="874"/>
        <v/>
      </c>
      <c r="AO487" s="621" t="str">
        <f t="shared" si="874"/>
        <v/>
      </c>
      <c r="AP487" s="621" t="str">
        <f t="shared" si="874"/>
        <v/>
      </c>
      <c r="AQ487" s="621" t="str">
        <f t="shared" si="874"/>
        <v/>
      </c>
      <c r="AR487" s="621" t="str">
        <f t="shared" si="874"/>
        <v/>
      </c>
      <c r="AS487" s="621" t="str">
        <f t="shared" si="874"/>
        <v/>
      </c>
      <c r="AT487" s="621" t="str">
        <f t="shared" si="874"/>
        <v/>
      </c>
      <c r="AU487" s="622" t="str">
        <f t="shared" si="871"/>
        <v/>
      </c>
      <c r="AV487" s="622" t="str">
        <f t="shared" si="873"/>
        <v/>
      </c>
      <c r="AW487" s="622" t="str">
        <f t="shared" si="873"/>
        <v/>
      </c>
      <c r="AX487" s="622" t="str">
        <f t="shared" si="873"/>
        <v/>
      </c>
      <c r="AY487" s="622" t="str">
        <f t="shared" si="873"/>
        <v/>
      </c>
      <c r="AZ487" s="622" t="str">
        <f t="shared" si="873"/>
        <v/>
      </c>
      <c r="BA487" s="622" t="str">
        <f t="shared" si="873"/>
        <v/>
      </c>
      <c r="BB487" s="622" t="str">
        <f t="shared" si="873"/>
        <v/>
      </c>
      <c r="BC487" s="622" t="str">
        <f t="shared" si="873"/>
        <v/>
      </c>
      <c r="BD487" s="622" t="str">
        <f t="shared" si="873"/>
        <v/>
      </c>
      <c r="BE487" s="622" t="str">
        <f t="shared" si="873"/>
        <v/>
      </c>
      <c r="BF487" s="622" t="str">
        <f t="shared" si="873"/>
        <v/>
      </c>
      <c r="BG487" s="623" t="str">
        <f t="shared" si="775"/>
        <v/>
      </c>
      <c r="BH487" s="623" t="str">
        <f t="shared" si="776"/>
        <v/>
      </c>
      <c r="BI487" s="623" t="str">
        <f t="shared" si="777"/>
        <v/>
      </c>
      <c r="BJ487" s="623" t="str">
        <f t="shared" si="778"/>
        <v/>
      </c>
      <c r="BK487" s="623" t="str">
        <f t="shared" si="779"/>
        <v/>
      </c>
      <c r="BL487" s="623" t="str">
        <f t="shared" si="780"/>
        <v/>
      </c>
      <c r="BM487" s="623" t="str">
        <f t="shared" si="781"/>
        <v/>
      </c>
      <c r="BN487" s="623" t="str">
        <f t="shared" si="782"/>
        <v/>
      </c>
      <c r="BO487" s="623" t="str">
        <f t="shared" si="783"/>
        <v/>
      </c>
      <c r="BP487" s="623" t="str">
        <f t="shared" si="784"/>
        <v/>
      </c>
      <c r="BQ487" s="623" t="str">
        <f t="shared" si="785"/>
        <v/>
      </c>
      <c r="BR487" s="623" t="str">
        <f t="shared" si="786"/>
        <v/>
      </c>
      <c r="BS487" s="1281" t="str">
        <f t="shared" si="787"/>
        <v/>
      </c>
      <c r="BT487" s="1281" t="str">
        <f t="shared" si="788"/>
        <v/>
      </c>
      <c r="BU487" s="1281" t="str">
        <f t="shared" si="789"/>
        <v/>
      </c>
      <c r="BV487" s="1281" t="str">
        <f t="shared" si="790"/>
        <v/>
      </c>
      <c r="BW487" s="1281" t="str">
        <f t="shared" si="791"/>
        <v/>
      </c>
      <c r="BX487" s="1281" t="str">
        <f t="shared" si="792"/>
        <v/>
      </c>
      <c r="BY487" s="1281" t="str">
        <f t="shared" si="793"/>
        <v/>
      </c>
      <c r="BZ487" s="1281" t="str">
        <f t="shared" si="794"/>
        <v/>
      </c>
      <c r="CA487" s="1281" t="str">
        <f t="shared" si="795"/>
        <v/>
      </c>
      <c r="CB487" s="1281" t="str">
        <f t="shared" si="796"/>
        <v/>
      </c>
      <c r="CC487" s="1281" t="str">
        <f t="shared" si="797"/>
        <v/>
      </c>
      <c r="CD487" s="1281" t="str">
        <f t="shared" si="798"/>
        <v/>
      </c>
      <c r="CE487" s="623" t="str">
        <f t="shared" si="799"/>
        <v/>
      </c>
      <c r="CF487" s="623" t="str">
        <f t="shared" si="800"/>
        <v/>
      </c>
      <c r="CG487" s="623" t="str">
        <f t="shared" si="801"/>
        <v/>
      </c>
      <c r="CH487" s="623" t="str">
        <f t="shared" si="802"/>
        <v/>
      </c>
      <c r="CI487" s="623" t="str">
        <f t="shared" si="803"/>
        <v/>
      </c>
      <c r="CJ487" s="623" t="str">
        <f t="shared" si="804"/>
        <v/>
      </c>
      <c r="CK487" s="623" t="str">
        <f t="shared" si="805"/>
        <v/>
      </c>
      <c r="CL487" s="623" t="str">
        <f t="shared" si="806"/>
        <v/>
      </c>
      <c r="CM487" s="623" t="str">
        <f t="shared" si="807"/>
        <v/>
      </c>
      <c r="CN487" s="623" t="str">
        <f t="shared" si="808"/>
        <v/>
      </c>
      <c r="CO487" s="623" t="str">
        <f t="shared" si="809"/>
        <v/>
      </c>
      <c r="CP487" s="623" t="str">
        <f t="shared" si="810"/>
        <v/>
      </c>
      <c r="CQ487" s="1281" t="str">
        <f t="shared" si="811"/>
        <v/>
      </c>
      <c r="CR487" s="1281" t="str">
        <f t="shared" si="812"/>
        <v/>
      </c>
      <c r="CS487" s="1281" t="str">
        <f t="shared" si="813"/>
        <v/>
      </c>
      <c r="CT487" s="1281" t="str">
        <f t="shared" si="814"/>
        <v/>
      </c>
      <c r="CU487" s="1281" t="str">
        <f t="shared" si="815"/>
        <v/>
      </c>
      <c r="CV487" s="1281" t="str">
        <f t="shared" si="816"/>
        <v/>
      </c>
      <c r="CW487" s="1281" t="str">
        <f t="shared" si="817"/>
        <v/>
      </c>
      <c r="CX487" s="1281" t="str">
        <f t="shared" si="818"/>
        <v/>
      </c>
      <c r="CY487" s="1281" t="str">
        <f t="shared" si="819"/>
        <v/>
      </c>
      <c r="CZ487" s="1281" t="str">
        <f t="shared" si="820"/>
        <v/>
      </c>
      <c r="DA487" s="1281" t="str">
        <f t="shared" si="821"/>
        <v/>
      </c>
      <c r="DB487" s="1281" t="str">
        <f t="shared" si="822"/>
        <v/>
      </c>
      <c r="DC487" s="623" t="str">
        <f t="shared" si="823"/>
        <v/>
      </c>
      <c r="DD487" s="623" t="str">
        <f t="shared" si="824"/>
        <v/>
      </c>
      <c r="DE487" s="623" t="str">
        <f t="shared" si="825"/>
        <v/>
      </c>
      <c r="DF487" s="623" t="str">
        <f t="shared" si="826"/>
        <v/>
      </c>
      <c r="DG487" s="623" t="str">
        <f t="shared" si="827"/>
        <v/>
      </c>
      <c r="DH487" s="623" t="str">
        <f t="shared" si="828"/>
        <v/>
      </c>
      <c r="DI487" s="623" t="str">
        <f t="shared" si="829"/>
        <v/>
      </c>
      <c r="DJ487" s="623" t="str">
        <f t="shared" si="830"/>
        <v/>
      </c>
      <c r="DK487" s="623" t="str">
        <f t="shared" si="831"/>
        <v/>
      </c>
      <c r="DL487" s="623" t="str">
        <f t="shared" si="832"/>
        <v/>
      </c>
      <c r="DM487" s="623" t="str">
        <f t="shared" si="833"/>
        <v/>
      </c>
      <c r="DN487" s="623" t="str">
        <f t="shared" si="834"/>
        <v/>
      </c>
      <c r="DO487" s="1281" t="str">
        <f t="shared" si="835"/>
        <v/>
      </c>
      <c r="DP487" s="1281" t="str">
        <f t="shared" si="836"/>
        <v/>
      </c>
      <c r="DQ487" s="1281" t="str">
        <f t="shared" si="837"/>
        <v/>
      </c>
      <c r="DR487" s="1281" t="str">
        <f t="shared" si="838"/>
        <v/>
      </c>
      <c r="DS487" s="1281" t="str">
        <f t="shared" si="839"/>
        <v/>
      </c>
      <c r="DT487" s="1281" t="str">
        <f t="shared" si="840"/>
        <v/>
      </c>
      <c r="DU487" s="1281" t="str">
        <f t="shared" si="841"/>
        <v/>
      </c>
      <c r="DV487" s="1281" t="str">
        <f t="shared" si="842"/>
        <v/>
      </c>
      <c r="DW487" s="1281" t="str">
        <f t="shared" si="843"/>
        <v/>
      </c>
      <c r="DX487" s="1281" t="str">
        <f t="shared" si="844"/>
        <v/>
      </c>
      <c r="DY487" s="1281" t="str">
        <f t="shared" si="845"/>
        <v/>
      </c>
      <c r="DZ487" s="1281" t="str">
        <f t="shared" si="846"/>
        <v/>
      </c>
      <c r="EA487" s="623" t="str">
        <f t="shared" si="847"/>
        <v/>
      </c>
      <c r="EB487" s="623" t="str">
        <f t="shared" si="848"/>
        <v/>
      </c>
      <c r="EC487" s="623" t="str">
        <f t="shared" si="849"/>
        <v/>
      </c>
      <c r="ED487" s="623" t="str">
        <f t="shared" si="850"/>
        <v/>
      </c>
      <c r="EE487" s="623" t="str">
        <f t="shared" si="851"/>
        <v/>
      </c>
      <c r="EF487" s="623" t="str">
        <f t="shared" si="852"/>
        <v/>
      </c>
      <c r="EG487" s="623" t="str">
        <f t="shared" si="853"/>
        <v/>
      </c>
      <c r="EH487" s="623" t="str">
        <f t="shared" si="854"/>
        <v/>
      </c>
      <c r="EI487" s="623" t="str">
        <f t="shared" si="855"/>
        <v/>
      </c>
      <c r="EJ487" s="623" t="str">
        <f t="shared" si="856"/>
        <v/>
      </c>
      <c r="EK487" s="623" t="str">
        <f t="shared" si="857"/>
        <v/>
      </c>
      <c r="EL487" s="623" t="str">
        <f t="shared" si="858"/>
        <v/>
      </c>
    </row>
    <row r="488" spans="1:142">
      <c r="A488" s="7" t="str">
        <f>IF('Rent Roll_RedIQ 1'!B481&gt;0,'Rent Roll_RedIQ 1'!B481,"")</f>
        <v/>
      </c>
      <c r="B488" s="7" t="str">
        <f>IF('Rent Roll_RedIQ 1'!C481&gt;0,'Rent Roll_RedIQ 1'!C481,"")</f>
        <v/>
      </c>
      <c r="C488" s="614">
        <f>IF('Rent Roll_RedIQ 1'!K481&gt;0,'Rent Roll_RedIQ 1'!K481,0)</f>
        <v>0</v>
      </c>
      <c r="D488" s="615" t="str">
        <f>IF('Rent Roll_RedIQ 1'!J481&gt;0,'Rent Roll_RedIQ 1'!J481,"")</f>
        <v/>
      </c>
      <c r="E488" s="624" t="str">
        <f t="shared" si="767"/>
        <v/>
      </c>
      <c r="F488" s="194"/>
      <c r="G488" s="194"/>
      <c r="H488" s="616" t="str">
        <f t="shared" si="865"/>
        <v/>
      </c>
      <c r="I488" s="1200">
        <f>IF('Rent Roll_RedIQ 1'!S481&gt;0,'Rent Roll_RedIQ 1'!S481,Purchase_Date-1)</f>
        <v>45991</v>
      </c>
      <c r="J488" s="617" t="str">
        <f t="shared" si="866"/>
        <v/>
      </c>
      <c r="K488" s="1205">
        <f t="shared" si="867"/>
        <v>46356</v>
      </c>
      <c r="L488" s="618" t="str">
        <f t="shared" si="866"/>
        <v/>
      </c>
      <c r="M488" s="1208">
        <f t="shared" si="868"/>
        <v>46721</v>
      </c>
      <c r="N488" s="614" t="str">
        <f t="shared" si="768"/>
        <v/>
      </c>
      <c r="O488" s="614" t="str">
        <f t="shared" si="769"/>
        <v/>
      </c>
      <c r="P488" s="614" t="str">
        <f t="shared" si="770"/>
        <v/>
      </c>
      <c r="Q488" s="614" t="str">
        <f t="shared" si="771"/>
        <v/>
      </c>
      <c r="R488" s="614" t="str">
        <f t="shared" si="772"/>
        <v/>
      </c>
      <c r="S488" s="614" t="str">
        <f t="shared" si="773"/>
        <v/>
      </c>
      <c r="T488" s="614" t="str">
        <f t="shared" si="774"/>
        <v/>
      </c>
      <c r="U488" s="619"/>
      <c r="V488" s="614"/>
      <c r="W488" s="620" t="str">
        <f t="shared" si="870"/>
        <v/>
      </c>
      <c r="X488" s="620" t="str">
        <f t="shared" si="877"/>
        <v/>
      </c>
      <c r="Y488" s="620" t="str">
        <f t="shared" si="877"/>
        <v/>
      </c>
      <c r="Z488" s="620" t="str">
        <f t="shared" si="877"/>
        <v/>
      </c>
      <c r="AA488" s="620" t="str">
        <f t="shared" si="877"/>
        <v/>
      </c>
      <c r="AB488" s="620" t="str">
        <f t="shared" si="877"/>
        <v/>
      </c>
      <c r="AC488" s="620" t="str">
        <f t="shared" si="877"/>
        <v/>
      </c>
      <c r="AD488" s="620" t="str">
        <f t="shared" si="877"/>
        <v/>
      </c>
      <c r="AE488" s="620" t="str">
        <f t="shared" si="877"/>
        <v/>
      </c>
      <c r="AF488" s="620" t="str">
        <f t="shared" si="877"/>
        <v/>
      </c>
      <c r="AG488" s="620" t="str">
        <f t="shared" si="876"/>
        <v/>
      </c>
      <c r="AH488" s="620" t="str">
        <f t="shared" si="876"/>
        <v/>
      </c>
      <c r="AI488" s="621" t="str">
        <f t="shared" si="764"/>
        <v/>
      </c>
      <c r="AJ488" s="621" t="str">
        <f t="shared" si="874"/>
        <v/>
      </c>
      <c r="AK488" s="621" t="str">
        <f t="shared" si="874"/>
        <v/>
      </c>
      <c r="AL488" s="621" t="str">
        <f t="shared" si="874"/>
        <v/>
      </c>
      <c r="AM488" s="621" t="str">
        <f t="shared" si="874"/>
        <v/>
      </c>
      <c r="AN488" s="621" t="str">
        <f t="shared" si="874"/>
        <v/>
      </c>
      <c r="AO488" s="621" t="str">
        <f t="shared" si="874"/>
        <v/>
      </c>
      <c r="AP488" s="621" t="str">
        <f t="shared" si="874"/>
        <v/>
      </c>
      <c r="AQ488" s="621" t="str">
        <f t="shared" si="874"/>
        <v/>
      </c>
      <c r="AR488" s="621" t="str">
        <f t="shared" si="874"/>
        <v/>
      </c>
      <c r="AS488" s="621" t="str">
        <f t="shared" si="874"/>
        <v/>
      </c>
      <c r="AT488" s="621" t="str">
        <f t="shared" si="874"/>
        <v/>
      </c>
      <c r="AU488" s="622" t="str">
        <f t="shared" si="871"/>
        <v/>
      </c>
      <c r="AV488" s="622" t="str">
        <f t="shared" si="873"/>
        <v/>
      </c>
      <c r="AW488" s="622" t="str">
        <f t="shared" si="873"/>
        <v/>
      </c>
      <c r="AX488" s="622" t="str">
        <f t="shared" si="873"/>
        <v/>
      </c>
      <c r="AY488" s="622" t="str">
        <f t="shared" si="873"/>
        <v/>
      </c>
      <c r="AZ488" s="622" t="str">
        <f t="shared" si="873"/>
        <v/>
      </c>
      <c r="BA488" s="622" t="str">
        <f t="shared" si="873"/>
        <v/>
      </c>
      <c r="BB488" s="622" t="str">
        <f t="shared" si="873"/>
        <v/>
      </c>
      <c r="BC488" s="622" t="str">
        <f t="shared" si="873"/>
        <v/>
      </c>
      <c r="BD488" s="622" t="str">
        <f t="shared" si="873"/>
        <v/>
      </c>
      <c r="BE488" s="622" t="str">
        <f t="shared" si="873"/>
        <v/>
      </c>
      <c r="BF488" s="622" t="str">
        <f t="shared" si="873"/>
        <v/>
      </c>
      <c r="BG488" s="623" t="str">
        <f t="shared" si="775"/>
        <v/>
      </c>
      <c r="BH488" s="623" t="str">
        <f t="shared" si="776"/>
        <v/>
      </c>
      <c r="BI488" s="623" t="str">
        <f t="shared" si="777"/>
        <v/>
      </c>
      <c r="BJ488" s="623" t="str">
        <f t="shared" si="778"/>
        <v/>
      </c>
      <c r="BK488" s="623" t="str">
        <f t="shared" si="779"/>
        <v/>
      </c>
      <c r="BL488" s="623" t="str">
        <f t="shared" si="780"/>
        <v/>
      </c>
      <c r="BM488" s="623" t="str">
        <f t="shared" si="781"/>
        <v/>
      </c>
      <c r="BN488" s="623" t="str">
        <f t="shared" si="782"/>
        <v/>
      </c>
      <c r="BO488" s="623" t="str">
        <f t="shared" si="783"/>
        <v/>
      </c>
      <c r="BP488" s="623" t="str">
        <f t="shared" si="784"/>
        <v/>
      </c>
      <c r="BQ488" s="623" t="str">
        <f t="shared" si="785"/>
        <v/>
      </c>
      <c r="BR488" s="623" t="str">
        <f t="shared" si="786"/>
        <v/>
      </c>
      <c r="BS488" s="1281" t="str">
        <f t="shared" si="787"/>
        <v/>
      </c>
      <c r="BT488" s="1281" t="str">
        <f t="shared" si="788"/>
        <v/>
      </c>
      <c r="BU488" s="1281" t="str">
        <f t="shared" si="789"/>
        <v/>
      </c>
      <c r="BV488" s="1281" t="str">
        <f t="shared" si="790"/>
        <v/>
      </c>
      <c r="BW488" s="1281" t="str">
        <f t="shared" si="791"/>
        <v/>
      </c>
      <c r="BX488" s="1281" t="str">
        <f t="shared" si="792"/>
        <v/>
      </c>
      <c r="BY488" s="1281" t="str">
        <f t="shared" si="793"/>
        <v/>
      </c>
      <c r="BZ488" s="1281" t="str">
        <f t="shared" si="794"/>
        <v/>
      </c>
      <c r="CA488" s="1281" t="str">
        <f t="shared" si="795"/>
        <v/>
      </c>
      <c r="CB488" s="1281" t="str">
        <f t="shared" si="796"/>
        <v/>
      </c>
      <c r="CC488" s="1281" t="str">
        <f t="shared" si="797"/>
        <v/>
      </c>
      <c r="CD488" s="1281" t="str">
        <f t="shared" si="798"/>
        <v/>
      </c>
      <c r="CE488" s="623" t="str">
        <f t="shared" si="799"/>
        <v/>
      </c>
      <c r="CF488" s="623" t="str">
        <f t="shared" si="800"/>
        <v/>
      </c>
      <c r="CG488" s="623" t="str">
        <f t="shared" si="801"/>
        <v/>
      </c>
      <c r="CH488" s="623" t="str">
        <f t="shared" si="802"/>
        <v/>
      </c>
      <c r="CI488" s="623" t="str">
        <f t="shared" si="803"/>
        <v/>
      </c>
      <c r="CJ488" s="623" t="str">
        <f t="shared" si="804"/>
        <v/>
      </c>
      <c r="CK488" s="623" t="str">
        <f t="shared" si="805"/>
        <v/>
      </c>
      <c r="CL488" s="623" t="str">
        <f t="shared" si="806"/>
        <v/>
      </c>
      <c r="CM488" s="623" t="str">
        <f t="shared" si="807"/>
        <v/>
      </c>
      <c r="CN488" s="623" t="str">
        <f t="shared" si="808"/>
        <v/>
      </c>
      <c r="CO488" s="623" t="str">
        <f t="shared" si="809"/>
        <v/>
      </c>
      <c r="CP488" s="623" t="str">
        <f t="shared" si="810"/>
        <v/>
      </c>
      <c r="CQ488" s="1281" t="str">
        <f t="shared" si="811"/>
        <v/>
      </c>
      <c r="CR488" s="1281" t="str">
        <f t="shared" si="812"/>
        <v/>
      </c>
      <c r="CS488" s="1281" t="str">
        <f t="shared" si="813"/>
        <v/>
      </c>
      <c r="CT488" s="1281" t="str">
        <f t="shared" si="814"/>
        <v/>
      </c>
      <c r="CU488" s="1281" t="str">
        <f t="shared" si="815"/>
        <v/>
      </c>
      <c r="CV488" s="1281" t="str">
        <f t="shared" si="816"/>
        <v/>
      </c>
      <c r="CW488" s="1281" t="str">
        <f t="shared" si="817"/>
        <v/>
      </c>
      <c r="CX488" s="1281" t="str">
        <f t="shared" si="818"/>
        <v/>
      </c>
      <c r="CY488" s="1281" t="str">
        <f t="shared" si="819"/>
        <v/>
      </c>
      <c r="CZ488" s="1281" t="str">
        <f t="shared" si="820"/>
        <v/>
      </c>
      <c r="DA488" s="1281" t="str">
        <f t="shared" si="821"/>
        <v/>
      </c>
      <c r="DB488" s="1281" t="str">
        <f t="shared" si="822"/>
        <v/>
      </c>
      <c r="DC488" s="623" t="str">
        <f t="shared" si="823"/>
        <v/>
      </c>
      <c r="DD488" s="623" t="str">
        <f t="shared" si="824"/>
        <v/>
      </c>
      <c r="DE488" s="623" t="str">
        <f t="shared" si="825"/>
        <v/>
      </c>
      <c r="DF488" s="623" t="str">
        <f t="shared" si="826"/>
        <v/>
      </c>
      <c r="DG488" s="623" t="str">
        <f t="shared" si="827"/>
        <v/>
      </c>
      <c r="DH488" s="623" t="str">
        <f t="shared" si="828"/>
        <v/>
      </c>
      <c r="DI488" s="623" t="str">
        <f t="shared" si="829"/>
        <v/>
      </c>
      <c r="DJ488" s="623" t="str">
        <f t="shared" si="830"/>
        <v/>
      </c>
      <c r="DK488" s="623" t="str">
        <f t="shared" si="831"/>
        <v/>
      </c>
      <c r="DL488" s="623" t="str">
        <f t="shared" si="832"/>
        <v/>
      </c>
      <c r="DM488" s="623" t="str">
        <f t="shared" si="833"/>
        <v/>
      </c>
      <c r="DN488" s="623" t="str">
        <f t="shared" si="834"/>
        <v/>
      </c>
      <c r="DO488" s="1281" t="str">
        <f t="shared" si="835"/>
        <v/>
      </c>
      <c r="DP488" s="1281" t="str">
        <f t="shared" si="836"/>
        <v/>
      </c>
      <c r="DQ488" s="1281" t="str">
        <f t="shared" si="837"/>
        <v/>
      </c>
      <c r="DR488" s="1281" t="str">
        <f t="shared" si="838"/>
        <v/>
      </c>
      <c r="DS488" s="1281" t="str">
        <f t="shared" si="839"/>
        <v/>
      </c>
      <c r="DT488" s="1281" t="str">
        <f t="shared" si="840"/>
        <v/>
      </c>
      <c r="DU488" s="1281" t="str">
        <f t="shared" si="841"/>
        <v/>
      </c>
      <c r="DV488" s="1281" t="str">
        <f t="shared" si="842"/>
        <v/>
      </c>
      <c r="DW488" s="1281" t="str">
        <f t="shared" si="843"/>
        <v/>
      </c>
      <c r="DX488" s="1281" t="str">
        <f t="shared" si="844"/>
        <v/>
      </c>
      <c r="DY488" s="1281" t="str">
        <f t="shared" si="845"/>
        <v/>
      </c>
      <c r="DZ488" s="1281" t="str">
        <f t="shared" si="846"/>
        <v/>
      </c>
      <c r="EA488" s="623" t="str">
        <f t="shared" si="847"/>
        <v/>
      </c>
      <c r="EB488" s="623" t="str">
        <f t="shared" si="848"/>
        <v/>
      </c>
      <c r="EC488" s="623" t="str">
        <f t="shared" si="849"/>
        <v/>
      </c>
      <c r="ED488" s="623" t="str">
        <f t="shared" si="850"/>
        <v/>
      </c>
      <c r="EE488" s="623" t="str">
        <f t="shared" si="851"/>
        <v/>
      </c>
      <c r="EF488" s="623" t="str">
        <f t="shared" si="852"/>
        <v/>
      </c>
      <c r="EG488" s="623" t="str">
        <f t="shared" si="853"/>
        <v/>
      </c>
      <c r="EH488" s="623" t="str">
        <f t="shared" si="854"/>
        <v/>
      </c>
      <c r="EI488" s="623" t="str">
        <f t="shared" si="855"/>
        <v/>
      </c>
      <c r="EJ488" s="623" t="str">
        <f t="shared" si="856"/>
        <v/>
      </c>
      <c r="EK488" s="623" t="str">
        <f t="shared" si="857"/>
        <v/>
      </c>
      <c r="EL488" s="623" t="str">
        <f t="shared" si="858"/>
        <v/>
      </c>
    </row>
    <row r="489" spans="1:142">
      <c r="A489" s="7" t="str">
        <f>IF('Rent Roll_RedIQ 1'!B482&gt;0,'Rent Roll_RedIQ 1'!B482,"")</f>
        <v/>
      </c>
      <c r="B489" s="7" t="str">
        <f>IF('Rent Roll_RedIQ 1'!C482&gt;0,'Rent Roll_RedIQ 1'!C482,"")</f>
        <v/>
      </c>
      <c r="C489" s="614">
        <f>IF('Rent Roll_RedIQ 1'!K482&gt;0,'Rent Roll_RedIQ 1'!K482,0)</f>
        <v>0</v>
      </c>
      <c r="D489" s="615" t="str">
        <f>IF('Rent Roll_RedIQ 1'!J482&gt;0,'Rent Roll_RedIQ 1'!J482,"")</f>
        <v/>
      </c>
      <c r="E489" s="624" t="str">
        <f t="shared" si="767"/>
        <v/>
      </c>
      <c r="F489" s="194"/>
      <c r="G489" s="194"/>
      <c r="H489" s="616" t="str">
        <f t="shared" si="865"/>
        <v/>
      </c>
      <c r="I489" s="1200">
        <f>IF('Rent Roll_RedIQ 1'!S482&gt;0,'Rent Roll_RedIQ 1'!S482,Purchase_Date-1)</f>
        <v>45991</v>
      </c>
      <c r="J489" s="617" t="str">
        <f t="shared" si="866"/>
        <v/>
      </c>
      <c r="K489" s="1205">
        <f t="shared" si="867"/>
        <v>46356</v>
      </c>
      <c r="L489" s="618" t="str">
        <f t="shared" si="866"/>
        <v/>
      </c>
      <c r="M489" s="1208">
        <f t="shared" si="868"/>
        <v>46721</v>
      </c>
      <c r="N489" s="614" t="str">
        <f t="shared" si="768"/>
        <v/>
      </c>
      <c r="O489" s="614" t="str">
        <f t="shared" si="769"/>
        <v/>
      </c>
      <c r="P489" s="614" t="str">
        <f t="shared" si="770"/>
        <v/>
      </c>
      <c r="Q489" s="614" t="str">
        <f t="shared" si="771"/>
        <v/>
      </c>
      <c r="R489" s="614" t="str">
        <f t="shared" si="772"/>
        <v/>
      </c>
      <c r="S489" s="614" t="str">
        <f t="shared" si="773"/>
        <v/>
      </c>
      <c r="T489" s="614" t="str">
        <f t="shared" si="774"/>
        <v/>
      </c>
      <c r="U489" s="619"/>
      <c r="V489" s="614"/>
      <c r="W489" s="620" t="str">
        <f t="shared" si="870"/>
        <v/>
      </c>
      <c r="X489" s="620" t="str">
        <f t="shared" si="877"/>
        <v/>
      </c>
      <c r="Y489" s="620" t="str">
        <f t="shared" si="877"/>
        <v/>
      </c>
      <c r="Z489" s="620" t="str">
        <f t="shared" si="877"/>
        <v/>
      </c>
      <c r="AA489" s="620" t="str">
        <f t="shared" si="877"/>
        <v/>
      </c>
      <c r="AB489" s="620" t="str">
        <f t="shared" si="877"/>
        <v/>
      </c>
      <c r="AC489" s="620" t="str">
        <f t="shared" si="877"/>
        <v/>
      </c>
      <c r="AD489" s="620" t="str">
        <f t="shared" si="877"/>
        <v/>
      </c>
      <c r="AE489" s="620" t="str">
        <f t="shared" si="877"/>
        <v/>
      </c>
      <c r="AF489" s="620" t="str">
        <f t="shared" si="877"/>
        <v/>
      </c>
      <c r="AG489" s="620" t="str">
        <f t="shared" si="876"/>
        <v/>
      </c>
      <c r="AH489" s="620" t="str">
        <f t="shared" si="876"/>
        <v/>
      </c>
      <c r="AI489" s="621" t="str">
        <f t="shared" si="764"/>
        <v/>
      </c>
      <c r="AJ489" s="621" t="str">
        <f t="shared" si="874"/>
        <v/>
      </c>
      <c r="AK489" s="621" t="str">
        <f t="shared" si="874"/>
        <v/>
      </c>
      <c r="AL489" s="621" t="str">
        <f t="shared" si="874"/>
        <v/>
      </c>
      <c r="AM489" s="621" t="str">
        <f t="shared" si="874"/>
        <v/>
      </c>
      <c r="AN489" s="621" t="str">
        <f t="shared" si="874"/>
        <v/>
      </c>
      <c r="AO489" s="621" t="str">
        <f t="shared" si="874"/>
        <v/>
      </c>
      <c r="AP489" s="621" t="str">
        <f t="shared" si="874"/>
        <v/>
      </c>
      <c r="AQ489" s="621" t="str">
        <f t="shared" si="874"/>
        <v/>
      </c>
      <c r="AR489" s="621" t="str">
        <f t="shared" si="874"/>
        <v/>
      </c>
      <c r="AS489" s="621" t="str">
        <f t="shared" si="874"/>
        <v/>
      </c>
      <c r="AT489" s="621" t="str">
        <f t="shared" si="874"/>
        <v/>
      </c>
      <c r="AU489" s="622" t="str">
        <f t="shared" si="871"/>
        <v/>
      </c>
      <c r="AV489" s="622" t="str">
        <f t="shared" si="873"/>
        <v/>
      </c>
      <c r="AW489" s="622" t="str">
        <f t="shared" si="873"/>
        <v/>
      </c>
      <c r="AX489" s="622" t="str">
        <f t="shared" si="873"/>
        <v/>
      </c>
      <c r="AY489" s="622" t="str">
        <f t="shared" si="873"/>
        <v/>
      </c>
      <c r="AZ489" s="622" t="str">
        <f t="shared" si="873"/>
        <v/>
      </c>
      <c r="BA489" s="622" t="str">
        <f t="shared" si="873"/>
        <v/>
      </c>
      <c r="BB489" s="622" t="str">
        <f t="shared" si="873"/>
        <v/>
      </c>
      <c r="BC489" s="622" t="str">
        <f t="shared" si="873"/>
        <v/>
      </c>
      <c r="BD489" s="622" t="str">
        <f t="shared" si="873"/>
        <v/>
      </c>
      <c r="BE489" s="622" t="str">
        <f t="shared" si="873"/>
        <v/>
      </c>
      <c r="BF489" s="622" t="str">
        <f t="shared" si="873"/>
        <v/>
      </c>
      <c r="BG489" s="623" t="str">
        <f t="shared" si="775"/>
        <v/>
      </c>
      <c r="BH489" s="623" t="str">
        <f t="shared" si="776"/>
        <v/>
      </c>
      <c r="BI489" s="623" t="str">
        <f t="shared" si="777"/>
        <v/>
      </c>
      <c r="BJ489" s="623" t="str">
        <f t="shared" si="778"/>
        <v/>
      </c>
      <c r="BK489" s="623" t="str">
        <f t="shared" si="779"/>
        <v/>
      </c>
      <c r="BL489" s="623" t="str">
        <f t="shared" si="780"/>
        <v/>
      </c>
      <c r="BM489" s="623" t="str">
        <f t="shared" si="781"/>
        <v/>
      </c>
      <c r="BN489" s="623" t="str">
        <f t="shared" si="782"/>
        <v/>
      </c>
      <c r="BO489" s="623" t="str">
        <f t="shared" si="783"/>
        <v/>
      </c>
      <c r="BP489" s="623" t="str">
        <f t="shared" si="784"/>
        <v/>
      </c>
      <c r="BQ489" s="623" t="str">
        <f t="shared" si="785"/>
        <v/>
      </c>
      <c r="BR489" s="623" t="str">
        <f t="shared" si="786"/>
        <v/>
      </c>
      <c r="BS489" s="1281" t="str">
        <f t="shared" si="787"/>
        <v/>
      </c>
      <c r="BT489" s="1281" t="str">
        <f t="shared" si="788"/>
        <v/>
      </c>
      <c r="BU489" s="1281" t="str">
        <f t="shared" si="789"/>
        <v/>
      </c>
      <c r="BV489" s="1281" t="str">
        <f t="shared" si="790"/>
        <v/>
      </c>
      <c r="BW489" s="1281" t="str">
        <f t="shared" si="791"/>
        <v/>
      </c>
      <c r="BX489" s="1281" t="str">
        <f t="shared" si="792"/>
        <v/>
      </c>
      <c r="BY489" s="1281" t="str">
        <f t="shared" si="793"/>
        <v/>
      </c>
      <c r="BZ489" s="1281" t="str">
        <f t="shared" si="794"/>
        <v/>
      </c>
      <c r="CA489" s="1281" t="str">
        <f t="shared" si="795"/>
        <v/>
      </c>
      <c r="CB489" s="1281" t="str">
        <f t="shared" si="796"/>
        <v/>
      </c>
      <c r="CC489" s="1281" t="str">
        <f t="shared" si="797"/>
        <v/>
      </c>
      <c r="CD489" s="1281" t="str">
        <f t="shared" si="798"/>
        <v/>
      </c>
      <c r="CE489" s="623" t="str">
        <f t="shared" si="799"/>
        <v/>
      </c>
      <c r="CF489" s="623" t="str">
        <f t="shared" si="800"/>
        <v/>
      </c>
      <c r="CG489" s="623" t="str">
        <f t="shared" si="801"/>
        <v/>
      </c>
      <c r="CH489" s="623" t="str">
        <f t="shared" si="802"/>
        <v/>
      </c>
      <c r="CI489" s="623" t="str">
        <f t="shared" si="803"/>
        <v/>
      </c>
      <c r="CJ489" s="623" t="str">
        <f t="shared" si="804"/>
        <v/>
      </c>
      <c r="CK489" s="623" t="str">
        <f t="shared" si="805"/>
        <v/>
      </c>
      <c r="CL489" s="623" t="str">
        <f t="shared" si="806"/>
        <v/>
      </c>
      <c r="CM489" s="623" t="str">
        <f t="shared" si="807"/>
        <v/>
      </c>
      <c r="CN489" s="623" t="str">
        <f t="shared" si="808"/>
        <v/>
      </c>
      <c r="CO489" s="623" t="str">
        <f t="shared" si="809"/>
        <v/>
      </c>
      <c r="CP489" s="623" t="str">
        <f t="shared" si="810"/>
        <v/>
      </c>
      <c r="CQ489" s="1281" t="str">
        <f t="shared" si="811"/>
        <v/>
      </c>
      <c r="CR489" s="1281" t="str">
        <f t="shared" si="812"/>
        <v/>
      </c>
      <c r="CS489" s="1281" t="str">
        <f t="shared" si="813"/>
        <v/>
      </c>
      <c r="CT489" s="1281" t="str">
        <f t="shared" si="814"/>
        <v/>
      </c>
      <c r="CU489" s="1281" t="str">
        <f t="shared" si="815"/>
        <v/>
      </c>
      <c r="CV489" s="1281" t="str">
        <f t="shared" si="816"/>
        <v/>
      </c>
      <c r="CW489" s="1281" t="str">
        <f t="shared" si="817"/>
        <v/>
      </c>
      <c r="CX489" s="1281" t="str">
        <f t="shared" si="818"/>
        <v/>
      </c>
      <c r="CY489" s="1281" t="str">
        <f t="shared" si="819"/>
        <v/>
      </c>
      <c r="CZ489" s="1281" t="str">
        <f t="shared" si="820"/>
        <v/>
      </c>
      <c r="DA489" s="1281" t="str">
        <f t="shared" si="821"/>
        <v/>
      </c>
      <c r="DB489" s="1281" t="str">
        <f t="shared" si="822"/>
        <v/>
      </c>
      <c r="DC489" s="623" t="str">
        <f t="shared" si="823"/>
        <v/>
      </c>
      <c r="DD489" s="623" t="str">
        <f t="shared" si="824"/>
        <v/>
      </c>
      <c r="DE489" s="623" t="str">
        <f t="shared" si="825"/>
        <v/>
      </c>
      <c r="DF489" s="623" t="str">
        <f t="shared" si="826"/>
        <v/>
      </c>
      <c r="DG489" s="623" t="str">
        <f t="shared" si="827"/>
        <v/>
      </c>
      <c r="DH489" s="623" t="str">
        <f t="shared" si="828"/>
        <v/>
      </c>
      <c r="DI489" s="623" t="str">
        <f t="shared" si="829"/>
        <v/>
      </c>
      <c r="DJ489" s="623" t="str">
        <f t="shared" si="830"/>
        <v/>
      </c>
      <c r="DK489" s="623" t="str">
        <f t="shared" si="831"/>
        <v/>
      </c>
      <c r="DL489" s="623" t="str">
        <f t="shared" si="832"/>
        <v/>
      </c>
      <c r="DM489" s="623" t="str">
        <f t="shared" si="833"/>
        <v/>
      </c>
      <c r="DN489" s="623" t="str">
        <f t="shared" si="834"/>
        <v/>
      </c>
      <c r="DO489" s="1281" t="str">
        <f t="shared" si="835"/>
        <v/>
      </c>
      <c r="DP489" s="1281" t="str">
        <f t="shared" si="836"/>
        <v/>
      </c>
      <c r="DQ489" s="1281" t="str">
        <f t="shared" si="837"/>
        <v/>
      </c>
      <c r="DR489" s="1281" t="str">
        <f t="shared" si="838"/>
        <v/>
      </c>
      <c r="DS489" s="1281" t="str">
        <f t="shared" si="839"/>
        <v/>
      </c>
      <c r="DT489" s="1281" t="str">
        <f t="shared" si="840"/>
        <v/>
      </c>
      <c r="DU489" s="1281" t="str">
        <f t="shared" si="841"/>
        <v/>
      </c>
      <c r="DV489" s="1281" t="str">
        <f t="shared" si="842"/>
        <v/>
      </c>
      <c r="DW489" s="1281" t="str">
        <f t="shared" si="843"/>
        <v/>
      </c>
      <c r="DX489" s="1281" t="str">
        <f t="shared" si="844"/>
        <v/>
      </c>
      <c r="DY489" s="1281" t="str">
        <f t="shared" si="845"/>
        <v/>
      </c>
      <c r="DZ489" s="1281" t="str">
        <f t="shared" si="846"/>
        <v/>
      </c>
      <c r="EA489" s="623" t="str">
        <f t="shared" si="847"/>
        <v/>
      </c>
      <c r="EB489" s="623" t="str">
        <f t="shared" si="848"/>
        <v/>
      </c>
      <c r="EC489" s="623" t="str">
        <f t="shared" si="849"/>
        <v/>
      </c>
      <c r="ED489" s="623" t="str">
        <f t="shared" si="850"/>
        <v/>
      </c>
      <c r="EE489" s="623" t="str">
        <f t="shared" si="851"/>
        <v/>
      </c>
      <c r="EF489" s="623" t="str">
        <f t="shared" si="852"/>
        <v/>
      </c>
      <c r="EG489" s="623" t="str">
        <f t="shared" si="853"/>
        <v/>
      </c>
      <c r="EH489" s="623" t="str">
        <f t="shared" si="854"/>
        <v/>
      </c>
      <c r="EI489" s="623" t="str">
        <f t="shared" si="855"/>
        <v/>
      </c>
      <c r="EJ489" s="623" t="str">
        <f t="shared" si="856"/>
        <v/>
      </c>
      <c r="EK489" s="623" t="str">
        <f t="shared" si="857"/>
        <v/>
      </c>
      <c r="EL489" s="623" t="str">
        <f t="shared" si="858"/>
        <v/>
      </c>
    </row>
    <row r="490" spans="1:142">
      <c r="A490" s="7" t="str">
        <f>IF('Rent Roll_RedIQ 1'!B483&gt;0,'Rent Roll_RedIQ 1'!B483,"")</f>
        <v/>
      </c>
      <c r="B490" s="7" t="str">
        <f>IF('Rent Roll_RedIQ 1'!C483&gt;0,'Rent Roll_RedIQ 1'!C483,"")</f>
        <v/>
      </c>
      <c r="C490" s="614">
        <f>IF('Rent Roll_RedIQ 1'!K483&gt;0,'Rent Roll_RedIQ 1'!K483,0)</f>
        <v>0</v>
      </c>
      <c r="D490" s="615" t="str">
        <f>IF('Rent Roll_RedIQ 1'!J483&gt;0,'Rent Roll_RedIQ 1'!J483,"")</f>
        <v/>
      </c>
      <c r="E490" s="624" t="str">
        <f t="shared" si="767"/>
        <v/>
      </c>
      <c r="F490" s="194"/>
      <c r="G490" s="194"/>
      <c r="H490" s="616" t="str">
        <f t="shared" si="865"/>
        <v/>
      </c>
      <c r="I490" s="1200">
        <f>IF('Rent Roll_RedIQ 1'!S483&gt;0,'Rent Roll_RedIQ 1'!S483,Purchase_Date-1)</f>
        <v>45991</v>
      </c>
      <c r="J490" s="617" t="str">
        <f t="shared" si="866"/>
        <v/>
      </c>
      <c r="K490" s="1205">
        <f t="shared" si="867"/>
        <v>46356</v>
      </c>
      <c r="L490" s="618" t="str">
        <f t="shared" si="866"/>
        <v/>
      </c>
      <c r="M490" s="1208">
        <f t="shared" si="868"/>
        <v>46721</v>
      </c>
      <c r="N490" s="614" t="str">
        <f t="shared" si="768"/>
        <v/>
      </c>
      <c r="O490" s="614" t="str">
        <f t="shared" si="769"/>
        <v/>
      </c>
      <c r="P490" s="614" t="str">
        <f t="shared" si="770"/>
        <v/>
      </c>
      <c r="Q490" s="614" t="str">
        <f t="shared" si="771"/>
        <v/>
      </c>
      <c r="R490" s="614" t="str">
        <f t="shared" si="772"/>
        <v/>
      </c>
      <c r="S490" s="614" t="str">
        <f t="shared" si="773"/>
        <v/>
      </c>
      <c r="T490" s="614" t="str">
        <f t="shared" si="774"/>
        <v/>
      </c>
      <c r="U490" s="619"/>
      <c r="V490" s="614"/>
      <c r="W490" s="620" t="str">
        <f t="shared" si="870"/>
        <v/>
      </c>
      <c r="X490" s="620" t="str">
        <f t="shared" si="877"/>
        <v/>
      </c>
      <c r="Y490" s="620" t="str">
        <f t="shared" si="877"/>
        <v/>
      </c>
      <c r="Z490" s="620" t="str">
        <f t="shared" si="877"/>
        <v/>
      </c>
      <c r="AA490" s="620" t="str">
        <f t="shared" si="877"/>
        <v/>
      </c>
      <c r="AB490" s="620" t="str">
        <f t="shared" si="877"/>
        <v/>
      </c>
      <c r="AC490" s="620" t="str">
        <f t="shared" si="877"/>
        <v/>
      </c>
      <c r="AD490" s="620" t="str">
        <f t="shared" si="877"/>
        <v/>
      </c>
      <c r="AE490" s="620" t="str">
        <f t="shared" si="877"/>
        <v/>
      </c>
      <c r="AF490" s="620" t="str">
        <f t="shared" si="877"/>
        <v/>
      </c>
      <c r="AG490" s="620" t="str">
        <f t="shared" si="876"/>
        <v/>
      </c>
      <c r="AH490" s="620" t="str">
        <f t="shared" si="876"/>
        <v/>
      </c>
      <c r="AI490" s="621" t="str">
        <f t="shared" si="764"/>
        <v/>
      </c>
      <c r="AJ490" s="621" t="str">
        <f t="shared" si="874"/>
        <v/>
      </c>
      <c r="AK490" s="621" t="str">
        <f t="shared" si="874"/>
        <v/>
      </c>
      <c r="AL490" s="621" t="str">
        <f t="shared" si="874"/>
        <v/>
      </c>
      <c r="AM490" s="621" t="str">
        <f t="shared" si="874"/>
        <v/>
      </c>
      <c r="AN490" s="621" t="str">
        <f t="shared" si="874"/>
        <v/>
      </c>
      <c r="AO490" s="621" t="str">
        <f t="shared" si="874"/>
        <v/>
      </c>
      <c r="AP490" s="621" t="str">
        <f t="shared" si="874"/>
        <v/>
      </c>
      <c r="AQ490" s="621" t="str">
        <f t="shared" si="874"/>
        <v/>
      </c>
      <c r="AR490" s="621" t="str">
        <f t="shared" si="874"/>
        <v/>
      </c>
      <c r="AS490" s="621" t="str">
        <f t="shared" si="874"/>
        <v/>
      </c>
      <c r="AT490" s="621" t="str">
        <f t="shared" si="874"/>
        <v/>
      </c>
      <c r="AU490" s="622" t="str">
        <f t="shared" si="871"/>
        <v/>
      </c>
      <c r="AV490" s="622" t="str">
        <f t="shared" si="873"/>
        <v/>
      </c>
      <c r="AW490" s="622" t="str">
        <f t="shared" si="873"/>
        <v/>
      </c>
      <c r="AX490" s="622" t="str">
        <f t="shared" si="873"/>
        <v/>
      </c>
      <c r="AY490" s="622" t="str">
        <f t="shared" si="873"/>
        <v/>
      </c>
      <c r="AZ490" s="622" t="str">
        <f t="shared" si="873"/>
        <v/>
      </c>
      <c r="BA490" s="622" t="str">
        <f t="shared" si="873"/>
        <v/>
      </c>
      <c r="BB490" s="622" t="str">
        <f t="shared" si="873"/>
        <v/>
      </c>
      <c r="BC490" s="622" t="str">
        <f t="shared" si="873"/>
        <v/>
      </c>
      <c r="BD490" s="622" t="str">
        <f t="shared" si="873"/>
        <v/>
      </c>
      <c r="BE490" s="622" t="str">
        <f t="shared" si="873"/>
        <v/>
      </c>
      <c r="BF490" s="622" t="str">
        <f t="shared" si="873"/>
        <v/>
      </c>
      <c r="BG490" s="623" t="str">
        <f t="shared" si="775"/>
        <v/>
      </c>
      <c r="BH490" s="623" t="str">
        <f t="shared" si="776"/>
        <v/>
      </c>
      <c r="BI490" s="623" t="str">
        <f t="shared" si="777"/>
        <v/>
      </c>
      <c r="BJ490" s="623" t="str">
        <f t="shared" si="778"/>
        <v/>
      </c>
      <c r="BK490" s="623" t="str">
        <f t="shared" si="779"/>
        <v/>
      </c>
      <c r="BL490" s="623" t="str">
        <f t="shared" si="780"/>
        <v/>
      </c>
      <c r="BM490" s="623" t="str">
        <f t="shared" si="781"/>
        <v/>
      </c>
      <c r="BN490" s="623" t="str">
        <f t="shared" si="782"/>
        <v/>
      </c>
      <c r="BO490" s="623" t="str">
        <f t="shared" si="783"/>
        <v/>
      </c>
      <c r="BP490" s="623" t="str">
        <f t="shared" si="784"/>
        <v/>
      </c>
      <c r="BQ490" s="623" t="str">
        <f t="shared" si="785"/>
        <v/>
      </c>
      <c r="BR490" s="623" t="str">
        <f t="shared" si="786"/>
        <v/>
      </c>
      <c r="BS490" s="1281" t="str">
        <f t="shared" si="787"/>
        <v/>
      </c>
      <c r="BT490" s="1281" t="str">
        <f t="shared" si="788"/>
        <v/>
      </c>
      <c r="BU490" s="1281" t="str">
        <f t="shared" si="789"/>
        <v/>
      </c>
      <c r="BV490" s="1281" t="str">
        <f t="shared" si="790"/>
        <v/>
      </c>
      <c r="BW490" s="1281" t="str">
        <f t="shared" si="791"/>
        <v/>
      </c>
      <c r="BX490" s="1281" t="str">
        <f t="shared" si="792"/>
        <v/>
      </c>
      <c r="BY490" s="1281" t="str">
        <f t="shared" si="793"/>
        <v/>
      </c>
      <c r="BZ490" s="1281" t="str">
        <f t="shared" si="794"/>
        <v/>
      </c>
      <c r="CA490" s="1281" t="str">
        <f t="shared" si="795"/>
        <v/>
      </c>
      <c r="CB490" s="1281" t="str">
        <f t="shared" si="796"/>
        <v/>
      </c>
      <c r="CC490" s="1281" t="str">
        <f t="shared" si="797"/>
        <v/>
      </c>
      <c r="CD490" s="1281" t="str">
        <f t="shared" si="798"/>
        <v/>
      </c>
      <c r="CE490" s="623" t="str">
        <f t="shared" si="799"/>
        <v/>
      </c>
      <c r="CF490" s="623" t="str">
        <f t="shared" si="800"/>
        <v/>
      </c>
      <c r="CG490" s="623" t="str">
        <f t="shared" si="801"/>
        <v/>
      </c>
      <c r="CH490" s="623" t="str">
        <f t="shared" si="802"/>
        <v/>
      </c>
      <c r="CI490" s="623" t="str">
        <f t="shared" si="803"/>
        <v/>
      </c>
      <c r="CJ490" s="623" t="str">
        <f t="shared" si="804"/>
        <v/>
      </c>
      <c r="CK490" s="623" t="str">
        <f t="shared" si="805"/>
        <v/>
      </c>
      <c r="CL490" s="623" t="str">
        <f t="shared" si="806"/>
        <v/>
      </c>
      <c r="CM490" s="623" t="str">
        <f t="shared" si="807"/>
        <v/>
      </c>
      <c r="CN490" s="623" t="str">
        <f t="shared" si="808"/>
        <v/>
      </c>
      <c r="CO490" s="623" t="str">
        <f t="shared" si="809"/>
        <v/>
      </c>
      <c r="CP490" s="623" t="str">
        <f t="shared" si="810"/>
        <v/>
      </c>
      <c r="CQ490" s="1281" t="str">
        <f t="shared" si="811"/>
        <v/>
      </c>
      <c r="CR490" s="1281" t="str">
        <f t="shared" si="812"/>
        <v/>
      </c>
      <c r="CS490" s="1281" t="str">
        <f t="shared" si="813"/>
        <v/>
      </c>
      <c r="CT490" s="1281" t="str">
        <f t="shared" si="814"/>
        <v/>
      </c>
      <c r="CU490" s="1281" t="str">
        <f t="shared" si="815"/>
        <v/>
      </c>
      <c r="CV490" s="1281" t="str">
        <f t="shared" si="816"/>
        <v/>
      </c>
      <c r="CW490" s="1281" t="str">
        <f t="shared" si="817"/>
        <v/>
      </c>
      <c r="CX490" s="1281" t="str">
        <f t="shared" si="818"/>
        <v/>
      </c>
      <c r="CY490" s="1281" t="str">
        <f t="shared" si="819"/>
        <v/>
      </c>
      <c r="CZ490" s="1281" t="str">
        <f t="shared" si="820"/>
        <v/>
      </c>
      <c r="DA490" s="1281" t="str">
        <f t="shared" si="821"/>
        <v/>
      </c>
      <c r="DB490" s="1281" t="str">
        <f t="shared" si="822"/>
        <v/>
      </c>
      <c r="DC490" s="623" t="str">
        <f t="shared" si="823"/>
        <v/>
      </c>
      <c r="DD490" s="623" t="str">
        <f t="shared" si="824"/>
        <v/>
      </c>
      <c r="DE490" s="623" t="str">
        <f t="shared" si="825"/>
        <v/>
      </c>
      <c r="DF490" s="623" t="str">
        <f t="shared" si="826"/>
        <v/>
      </c>
      <c r="DG490" s="623" t="str">
        <f t="shared" si="827"/>
        <v/>
      </c>
      <c r="DH490" s="623" t="str">
        <f t="shared" si="828"/>
        <v/>
      </c>
      <c r="DI490" s="623" t="str">
        <f t="shared" si="829"/>
        <v/>
      </c>
      <c r="DJ490" s="623" t="str">
        <f t="shared" si="830"/>
        <v/>
      </c>
      <c r="DK490" s="623" t="str">
        <f t="shared" si="831"/>
        <v/>
      </c>
      <c r="DL490" s="623" t="str">
        <f t="shared" si="832"/>
        <v/>
      </c>
      <c r="DM490" s="623" t="str">
        <f t="shared" si="833"/>
        <v/>
      </c>
      <c r="DN490" s="623" t="str">
        <f t="shared" si="834"/>
        <v/>
      </c>
      <c r="DO490" s="1281" t="str">
        <f t="shared" si="835"/>
        <v/>
      </c>
      <c r="DP490" s="1281" t="str">
        <f t="shared" si="836"/>
        <v/>
      </c>
      <c r="DQ490" s="1281" t="str">
        <f t="shared" si="837"/>
        <v/>
      </c>
      <c r="DR490" s="1281" t="str">
        <f t="shared" si="838"/>
        <v/>
      </c>
      <c r="DS490" s="1281" t="str">
        <f t="shared" si="839"/>
        <v/>
      </c>
      <c r="DT490" s="1281" t="str">
        <f t="shared" si="840"/>
        <v/>
      </c>
      <c r="DU490" s="1281" t="str">
        <f t="shared" si="841"/>
        <v/>
      </c>
      <c r="DV490" s="1281" t="str">
        <f t="shared" si="842"/>
        <v/>
      </c>
      <c r="DW490" s="1281" t="str">
        <f t="shared" si="843"/>
        <v/>
      </c>
      <c r="DX490" s="1281" t="str">
        <f t="shared" si="844"/>
        <v/>
      </c>
      <c r="DY490" s="1281" t="str">
        <f t="shared" si="845"/>
        <v/>
      </c>
      <c r="DZ490" s="1281" t="str">
        <f t="shared" si="846"/>
        <v/>
      </c>
      <c r="EA490" s="623" t="str">
        <f t="shared" si="847"/>
        <v/>
      </c>
      <c r="EB490" s="623" t="str">
        <f t="shared" si="848"/>
        <v/>
      </c>
      <c r="EC490" s="623" t="str">
        <f t="shared" si="849"/>
        <v/>
      </c>
      <c r="ED490" s="623" t="str">
        <f t="shared" si="850"/>
        <v/>
      </c>
      <c r="EE490" s="623" t="str">
        <f t="shared" si="851"/>
        <v/>
      </c>
      <c r="EF490" s="623" t="str">
        <f t="shared" si="852"/>
        <v/>
      </c>
      <c r="EG490" s="623" t="str">
        <f t="shared" si="853"/>
        <v/>
      </c>
      <c r="EH490" s="623" t="str">
        <f t="shared" si="854"/>
        <v/>
      </c>
      <c r="EI490" s="623" t="str">
        <f t="shared" si="855"/>
        <v/>
      </c>
      <c r="EJ490" s="623" t="str">
        <f t="shared" si="856"/>
        <v/>
      </c>
      <c r="EK490" s="623" t="str">
        <f t="shared" si="857"/>
        <v/>
      </c>
      <c r="EL490" s="623" t="str">
        <f t="shared" si="858"/>
        <v/>
      </c>
    </row>
    <row r="491" spans="1:142">
      <c r="A491" s="7" t="str">
        <f>IF('Rent Roll_RedIQ 1'!B484&gt;0,'Rent Roll_RedIQ 1'!B484,"")</f>
        <v/>
      </c>
      <c r="B491" s="7" t="str">
        <f>IF('Rent Roll_RedIQ 1'!C484&gt;0,'Rent Roll_RedIQ 1'!C484,"")</f>
        <v/>
      </c>
      <c r="C491" s="614">
        <f>IF('Rent Roll_RedIQ 1'!K484&gt;0,'Rent Roll_RedIQ 1'!K484,0)</f>
        <v>0</v>
      </c>
      <c r="D491" s="615" t="str">
        <f>IF('Rent Roll_RedIQ 1'!J484&gt;0,'Rent Roll_RedIQ 1'!J484,"")</f>
        <v/>
      </c>
      <c r="E491" s="624" t="str">
        <f t="shared" si="767"/>
        <v/>
      </c>
      <c r="F491" s="194"/>
      <c r="G491" s="194"/>
      <c r="H491" s="616" t="str">
        <f t="shared" si="865"/>
        <v/>
      </c>
      <c r="I491" s="1200">
        <f>IF('Rent Roll_RedIQ 1'!S484&gt;0,'Rent Roll_RedIQ 1'!S484,Purchase_Date-1)</f>
        <v>45991</v>
      </c>
      <c r="J491" s="617" t="str">
        <f t="shared" si="866"/>
        <v/>
      </c>
      <c r="K491" s="1205">
        <f t="shared" si="867"/>
        <v>46356</v>
      </c>
      <c r="L491" s="618" t="str">
        <f t="shared" si="866"/>
        <v/>
      </c>
      <c r="M491" s="1208">
        <f t="shared" si="868"/>
        <v>46721</v>
      </c>
      <c r="N491" s="614" t="str">
        <f t="shared" si="768"/>
        <v/>
      </c>
      <c r="O491" s="614" t="str">
        <f t="shared" si="769"/>
        <v/>
      </c>
      <c r="P491" s="614" t="str">
        <f t="shared" si="770"/>
        <v/>
      </c>
      <c r="Q491" s="614" t="str">
        <f t="shared" si="771"/>
        <v/>
      </c>
      <c r="R491" s="614" t="str">
        <f t="shared" si="772"/>
        <v/>
      </c>
      <c r="S491" s="614" t="str">
        <f t="shared" si="773"/>
        <v/>
      </c>
      <c r="T491" s="614" t="str">
        <f t="shared" si="774"/>
        <v/>
      </c>
      <c r="U491" s="619"/>
      <c r="V491" s="614"/>
      <c r="W491" s="620" t="str">
        <f t="shared" si="870"/>
        <v/>
      </c>
      <c r="X491" s="620" t="str">
        <f t="shared" si="877"/>
        <v/>
      </c>
      <c r="Y491" s="620" t="str">
        <f t="shared" si="877"/>
        <v/>
      </c>
      <c r="Z491" s="620" t="str">
        <f t="shared" si="877"/>
        <v/>
      </c>
      <c r="AA491" s="620" t="str">
        <f t="shared" si="877"/>
        <v/>
      </c>
      <c r="AB491" s="620" t="str">
        <f t="shared" si="877"/>
        <v/>
      </c>
      <c r="AC491" s="620" t="str">
        <f t="shared" si="877"/>
        <v/>
      </c>
      <c r="AD491" s="620" t="str">
        <f t="shared" si="877"/>
        <v/>
      </c>
      <c r="AE491" s="620" t="str">
        <f t="shared" si="877"/>
        <v/>
      </c>
      <c r="AF491" s="620" t="str">
        <f t="shared" si="877"/>
        <v/>
      </c>
      <c r="AG491" s="620" t="str">
        <f t="shared" si="876"/>
        <v/>
      </c>
      <c r="AH491" s="620" t="str">
        <f t="shared" si="876"/>
        <v/>
      </c>
      <c r="AI491" s="621" t="str">
        <f t="shared" si="764"/>
        <v/>
      </c>
      <c r="AJ491" s="621" t="str">
        <f t="shared" si="874"/>
        <v/>
      </c>
      <c r="AK491" s="621" t="str">
        <f t="shared" si="874"/>
        <v/>
      </c>
      <c r="AL491" s="621" t="str">
        <f t="shared" si="874"/>
        <v/>
      </c>
      <c r="AM491" s="621" t="str">
        <f t="shared" si="874"/>
        <v/>
      </c>
      <c r="AN491" s="621" t="str">
        <f t="shared" si="874"/>
        <v/>
      </c>
      <c r="AO491" s="621" t="str">
        <f t="shared" si="874"/>
        <v/>
      </c>
      <c r="AP491" s="621" t="str">
        <f t="shared" si="874"/>
        <v/>
      </c>
      <c r="AQ491" s="621" t="str">
        <f t="shared" si="874"/>
        <v/>
      </c>
      <c r="AR491" s="621" t="str">
        <f t="shared" si="874"/>
        <v/>
      </c>
      <c r="AS491" s="621" t="str">
        <f t="shared" si="874"/>
        <v/>
      </c>
      <c r="AT491" s="621" t="str">
        <f t="shared" si="874"/>
        <v/>
      </c>
      <c r="AU491" s="622" t="str">
        <f t="shared" si="871"/>
        <v/>
      </c>
      <c r="AV491" s="622" t="str">
        <f t="shared" si="873"/>
        <v/>
      </c>
      <c r="AW491" s="622" t="str">
        <f t="shared" si="873"/>
        <v/>
      </c>
      <c r="AX491" s="622" t="str">
        <f t="shared" si="873"/>
        <v/>
      </c>
      <c r="AY491" s="622" t="str">
        <f t="shared" si="873"/>
        <v/>
      </c>
      <c r="AZ491" s="622" t="str">
        <f t="shared" si="873"/>
        <v/>
      </c>
      <c r="BA491" s="622" t="str">
        <f t="shared" si="873"/>
        <v/>
      </c>
      <c r="BB491" s="622" t="str">
        <f t="shared" si="873"/>
        <v/>
      </c>
      <c r="BC491" s="622" t="str">
        <f t="shared" si="873"/>
        <v/>
      </c>
      <c r="BD491" s="622" t="str">
        <f t="shared" si="873"/>
        <v/>
      </c>
      <c r="BE491" s="622" t="str">
        <f t="shared" si="873"/>
        <v/>
      </c>
      <c r="BF491" s="622" t="str">
        <f t="shared" si="873"/>
        <v/>
      </c>
      <c r="BG491" s="623" t="str">
        <f t="shared" si="775"/>
        <v/>
      </c>
      <c r="BH491" s="623" t="str">
        <f t="shared" si="776"/>
        <v/>
      </c>
      <c r="BI491" s="623" t="str">
        <f t="shared" si="777"/>
        <v/>
      </c>
      <c r="BJ491" s="623" t="str">
        <f t="shared" si="778"/>
        <v/>
      </c>
      <c r="BK491" s="623" t="str">
        <f t="shared" si="779"/>
        <v/>
      </c>
      <c r="BL491" s="623" t="str">
        <f t="shared" si="780"/>
        <v/>
      </c>
      <c r="BM491" s="623" t="str">
        <f t="shared" si="781"/>
        <v/>
      </c>
      <c r="BN491" s="623" t="str">
        <f t="shared" si="782"/>
        <v/>
      </c>
      <c r="BO491" s="623" t="str">
        <f t="shared" si="783"/>
        <v/>
      </c>
      <c r="BP491" s="623" t="str">
        <f t="shared" si="784"/>
        <v/>
      </c>
      <c r="BQ491" s="623" t="str">
        <f t="shared" si="785"/>
        <v/>
      </c>
      <c r="BR491" s="623" t="str">
        <f t="shared" si="786"/>
        <v/>
      </c>
      <c r="BS491" s="1281" t="str">
        <f t="shared" si="787"/>
        <v/>
      </c>
      <c r="BT491" s="1281" t="str">
        <f t="shared" si="788"/>
        <v/>
      </c>
      <c r="BU491" s="1281" t="str">
        <f t="shared" si="789"/>
        <v/>
      </c>
      <c r="BV491" s="1281" t="str">
        <f t="shared" si="790"/>
        <v/>
      </c>
      <c r="BW491" s="1281" t="str">
        <f t="shared" si="791"/>
        <v/>
      </c>
      <c r="BX491" s="1281" t="str">
        <f t="shared" si="792"/>
        <v/>
      </c>
      <c r="BY491" s="1281" t="str">
        <f t="shared" si="793"/>
        <v/>
      </c>
      <c r="BZ491" s="1281" t="str">
        <f t="shared" si="794"/>
        <v/>
      </c>
      <c r="CA491" s="1281" t="str">
        <f t="shared" si="795"/>
        <v/>
      </c>
      <c r="CB491" s="1281" t="str">
        <f t="shared" si="796"/>
        <v/>
      </c>
      <c r="CC491" s="1281" t="str">
        <f t="shared" si="797"/>
        <v/>
      </c>
      <c r="CD491" s="1281" t="str">
        <f t="shared" si="798"/>
        <v/>
      </c>
      <c r="CE491" s="623" t="str">
        <f t="shared" si="799"/>
        <v/>
      </c>
      <c r="CF491" s="623" t="str">
        <f t="shared" si="800"/>
        <v/>
      </c>
      <c r="CG491" s="623" t="str">
        <f t="shared" si="801"/>
        <v/>
      </c>
      <c r="CH491" s="623" t="str">
        <f t="shared" si="802"/>
        <v/>
      </c>
      <c r="CI491" s="623" t="str">
        <f t="shared" si="803"/>
        <v/>
      </c>
      <c r="CJ491" s="623" t="str">
        <f t="shared" si="804"/>
        <v/>
      </c>
      <c r="CK491" s="623" t="str">
        <f t="shared" si="805"/>
        <v/>
      </c>
      <c r="CL491" s="623" t="str">
        <f t="shared" si="806"/>
        <v/>
      </c>
      <c r="CM491" s="623" t="str">
        <f t="shared" si="807"/>
        <v/>
      </c>
      <c r="CN491" s="623" t="str">
        <f t="shared" si="808"/>
        <v/>
      </c>
      <c r="CO491" s="623" t="str">
        <f t="shared" si="809"/>
        <v/>
      </c>
      <c r="CP491" s="623" t="str">
        <f t="shared" si="810"/>
        <v/>
      </c>
      <c r="CQ491" s="1281" t="str">
        <f t="shared" si="811"/>
        <v/>
      </c>
      <c r="CR491" s="1281" t="str">
        <f t="shared" si="812"/>
        <v/>
      </c>
      <c r="CS491" s="1281" t="str">
        <f t="shared" si="813"/>
        <v/>
      </c>
      <c r="CT491" s="1281" t="str">
        <f t="shared" si="814"/>
        <v/>
      </c>
      <c r="CU491" s="1281" t="str">
        <f t="shared" si="815"/>
        <v/>
      </c>
      <c r="CV491" s="1281" t="str">
        <f t="shared" si="816"/>
        <v/>
      </c>
      <c r="CW491" s="1281" t="str">
        <f t="shared" si="817"/>
        <v/>
      </c>
      <c r="CX491" s="1281" t="str">
        <f t="shared" si="818"/>
        <v/>
      </c>
      <c r="CY491" s="1281" t="str">
        <f t="shared" si="819"/>
        <v/>
      </c>
      <c r="CZ491" s="1281" t="str">
        <f t="shared" si="820"/>
        <v/>
      </c>
      <c r="DA491" s="1281" t="str">
        <f t="shared" si="821"/>
        <v/>
      </c>
      <c r="DB491" s="1281" t="str">
        <f t="shared" si="822"/>
        <v/>
      </c>
      <c r="DC491" s="623" t="str">
        <f t="shared" si="823"/>
        <v/>
      </c>
      <c r="DD491" s="623" t="str">
        <f t="shared" si="824"/>
        <v/>
      </c>
      <c r="DE491" s="623" t="str">
        <f t="shared" si="825"/>
        <v/>
      </c>
      <c r="DF491" s="623" t="str">
        <f t="shared" si="826"/>
        <v/>
      </c>
      <c r="DG491" s="623" t="str">
        <f t="shared" si="827"/>
        <v/>
      </c>
      <c r="DH491" s="623" t="str">
        <f t="shared" si="828"/>
        <v/>
      </c>
      <c r="DI491" s="623" t="str">
        <f t="shared" si="829"/>
        <v/>
      </c>
      <c r="DJ491" s="623" t="str">
        <f t="shared" si="830"/>
        <v/>
      </c>
      <c r="DK491" s="623" t="str">
        <f t="shared" si="831"/>
        <v/>
      </c>
      <c r="DL491" s="623" t="str">
        <f t="shared" si="832"/>
        <v/>
      </c>
      <c r="DM491" s="623" t="str">
        <f t="shared" si="833"/>
        <v/>
      </c>
      <c r="DN491" s="623" t="str">
        <f t="shared" si="834"/>
        <v/>
      </c>
      <c r="DO491" s="1281" t="str">
        <f t="shared" si="835"/>
        <v/>
      </c>
      <c r="DP491" s="1281" t="str">
        <f t="shared" si="836"/>
        <v/>
      </c>
      <c r="DQ491" s="1281" t="str">
        <f t="shared" si="837"/>
        <v/>
      </c>
      <c r="DR491" s="1281" t="str">
        <f t="shared" si="838"/>
        <v/>
      </c>
      <c r="DS491" s="1281" t="str">
        <f t="shared" si="839"/>
        <v/>
      </c>
      <c r="DT491" s="1281" t="str">
        <f t="shared" si="840"/>
        <v/>
      </c>
      <c r="DU491" s="1281" t="str">
        <f t="shared" si="841"/>
        <v/>
      </c>
      <c r="DV491" s="1281" t="str">
        <f t="shared" si="842"/>
        <v/>
      </c>
      <c r="DW491" s="1281" t="str">
        <f t="shared" si="843"/>
        <v/>
      </c>
      <c r="DX491" s="1281" t="str">
        <f t="shared" si="844"/>
        <v/>
      </c>
      <c r="DY491" s="1281" t="str">
        <f t="shared" si="845"/>
        <v/>
      </c>
      <c r="DZ491" s="1281" t="str">
        <f t="shared" si="846"/>
        <v/>
      </c>
      <c r="EA491" s="623" t="str">
        <f t="shared" si="847"/>
        <v/>
      </c>
      <c r="EB491" s="623" t="str">
        <f t="shared" si="848"/>
        <v/>
      </c>
      <c r="EC491" s="623" t="str">
        <f t="shared" si="849"/>
        <v/>
      </c>
      <c r="ED491" s="623" t="str">
        <f t="shared" si="850"/>
        <v/>
      </c>
      <c r="EE491" s="623" t="str">
        <f t="shared" si="851"/>
        <v/>
      </c>
      <c r="EF491" s="623" t="str">
        <f t="shared" si="852"/>
        <v/>
      </c>
      <c r="EG491" s="623" t="str">
        <f t="shared" si="853"/>
        <v/>
      </c>
      <c r="EH491" s="623" t="str">
        <f t="shared" si="854"/>
        <v/>
      </c>
      <c r="EI491" s="623" t="str">
        <f t="shared" si="855"/>
        <v/>
      </c>
      <c r="EJ491" s="623" t="str">
        <f t="shared" si="856"/>
        <v/>
      </c>
      <c r="EK491" s="623" t="str">
        <f t="shared" si="857"/>
        <v/>
      </c>
      <c r="EL491" s="623" t="str">
        <f t="shared" si="858"/>
        <v/>
      </c>
    </row>
    <row r="492" spans="1:142">
      <c r="A492" s="7" t="str">
        <f>IF('Rent Roll_RedIQ 1'!B485&gt;0,'Rent Roll_RedIQ 1'!B485,"")</f>
        <v/>
      </c>
      <c r="B492" s="7" t="str">
        <f>IF('Rent Roll_RedIQ 1'!C485&gt;0,'Rent Roll_RedIQ 1'!C485,"")</f>
        <v/>
      </c>
      <c r="C492" s="614">
        <f>IF('Rent Roll_RedIQ 1'!K485&gt;0,'Rent Roll_RedIQ 1'!K485,0)</f>
        <v>0</v>
      </c>
      <c r="D492" s="615" t="str">
        <f>IF('Rent Roll_RedIQ 1'!J485&gt;0,'Rent Roll_RedIQ 1'!J485,"")</f>
        <v/>
      </c>
      <c r="E492" s="624" t="str">
        <f t="shared" si="767"/>
        <v/>
      </c>
      <c r="F492" s="194"/>
      <c r="G492" s="194"/>
      <c r="H492" s="616" t="str">
        <f t="shared" si="865"/>
        <v/>
      </c>
      <c r="I492" s="1200">
        <f>IF('Rent Roll_RedIQ 1'!S485&gt;0,'Rent Roll_RedIQ 1'!S485,Purchase_Date-1)</f>
        <v>45991</v>
      </c>
      <c r="J492" s="617" t="str">
        <f t="shared" si="866"/>
        <v/>
      </c>
      <c r="K492" s="1205">
        <f t="shared" si="867"/>
        <v>46356</v>
      </c>
      <c r="L492" s="618" t="str">
        <f t="shared" si="866"/>
        <v/>
      </c>
      <c r="M492" s="1208">
        <f t="shared" si="868"/>
        <v>46721</v>
      </c>
      <c r="N492" s="614" t="str">
        <f t="shared" si="768"/>
        <v/>
      </c>
      <c r="O492" s="614" t="str">
        <f t="shared" si="769"/>
        <v/>
      </c>
      <c r="P492" s="614" t="str">
        <f t="shared" si="770"/>
        <v/>
      </c>
      <c r="Q492" s="614" t="str">
        <f t="shared" si="771"/>
        <v/>
      </c>
      <c r="R492" s="614" t="str">
        <f t="shared" si="772"/>
        <v/>
      </c>
      <c r="S492" s="614" t="str">
        <f t="shared" si="773"/>
        <v/>
      </c>
      <c r="T492" s="614" t="str">
        <f t="shared" si="774"/>
        <v/>
      </c>
      <c r="U492" s="619"/>
      <c r="V492" s="614"/>
      <c r="W492" s="620" t="str">
        <f t="shared" si="870"/>
        <v/>
      </c>
      <c r="X492" s="620" t="str">
        <f t="shared" si="877"/>
        <v/>
      </c>
      <c r="Y492" s="620" t="str">
        <f t="shared" si="877"/>
        <v/>
      </c>
      <c r="Z492" s="620" t="str">
        <f t="shared" si="877"/>
        <v/>
      </c>
      <c r="AA492" s="620" t="str">
        <f t="shared" si="877"/>
        <v/>
      </c>
      <c r="AB492" s="620" t="str">
        <f t="shared" si="877"/>
        <v/>
      </c>
      <c r="AC492" s="620" t="str">
        <f t="shared" si="877"/>
        <v/>
      </c>
      <c r="AD492" s="620" t="str">
        <f t="shared" si="877"/>
        <v/>
      </c>
      <c r="AE492" s="620" t="str">
        <f t="shared" si="877"/>
        <v/>
      </c>
      <c r="AF492" s="620" t="str">
        <f t="shared" si="877"/>
        <v/>
      </c>
      <c r="AG492" s="620" t="str">
        <f t="shared" si="876"/>
        <v/>
      </c>
      <c r="AH492" s="620" t="str">
        <f t="shared" si="876"/>
        <v/>
      </c>
      <c r="AI492" s="621" t="str">
        <f t="shared" si="764"/>
        <v/>
      </c>
      <c r="AJ492" s="621" t="str">
        <f t="shared" si="874"/>
        <v/>
      </c>
      <c r="AK492" s="621" t="str">
        <f t="shared" si="874"/>
        <v/>
      </c>
      <c r="AL492" s="621" t="str">
        <f t="shared" si="874"/>
        <v/>
      </c>
      <c r="AM492" s="621" t="str">
        <f t="shared" si="874"/>
        <v/>
      </c>
      <c r="AN492" s="621" t="str">
        <f t="shared" si="874"/>
        <v/>
      </c>
      <c r="AO492" s="621" t="str">
        <f t="shared" si="874"/>
        <v/>
      </c>
      <c r="AP492" s="621" t="str">
        <f t="shared" si="874"/>
        <v/>
      </c>
      <c r="AQ492" s="621" t="str">
        <f t="shared" si="874"/>
        <v/>
      </c>
      <c r="AR492" s="621" t="str">
        <f t="shared" si="874"/>
        <v/>
      </c>
      <c r="AS492" s="621" t="str">
        <f t="shared" si="874"/>
        <v/>
      </c>
      <c r="AT492" s="621" t="str">
        <f t="shared" si="874"/>
        <v/>
      </c>
      <c r="AU492" s="622" t="str">
        <f t="shared" si="871"/>
        <v/>
      </c>
      <c r="AV492" s="622" t="str">
        <f t="shared" si="873"/>
        <v/>
      </c>
      <c r="AW492" s="622" t="str">
        <f t="shared" si="873"/>
        <v/>
      </c>
      <c r="AX492" s="622" t="str">
        <f t="shared" si="873"/>
        <v/>
      </c>
      <c r="AY492" s="622" t="str">
        <f t="shared" si="873"/>
        <v/>
      </c>
      <c r="AZ492" s="622" t="str">
        <f t="shared" si="873"/>
        <v/>
      </c>
      <c r="BA492" s="622" t="str">
        <f t="shared" si="873"/>
        <v/>
      </c>
      <c r="BB492" s="622" t="str">
        <f t="shared" si="873"/>
        <v/>
      </c>
      <c r="BC492" s="622" t="str">
        <f t="shared" si="873"/>
        <v/>
      </c>
      <c r="BD492" s="622" t="str">
        <f t="shared" si="873"/>
        <v/>
      </c>
      <c r="BE492" s="622" t="str">
        <f t="shared" si="873"/>
        <v/>
      </c>
      <c r="BF492" s="622" t="str">
        <f t="shared" si="873"/>
        <v/>
      </c>
      <c r="BG492" s="623" t="str">
        <f t="shared" si="775"/>
        <v/>
      </c>
      <c r="BH492" s="623" t="str">
        <f t="shared" si="776"/>
        <v/>
      </c>
      <c r="BI492" s="623" t="str">
        <f t="shared" si="777"/>
        <v/>
      </c>
      <c r="BJ492" s="623" t="str">
        <f t="shared" si="778"/>
        <v/>
      </c>
      <c r="BK492" s="623" t="str">
        <f t="shared" si="779"/>
        <v/>
      </c>
      <c r="BL492" s="623" t="str">
        <f t="shared" si="780"/>
        <v/>
      </c>
      <c r="BM492" s="623" t="str">
        <f t="shared" si="781"/>
        <v/>
      </c>
      <c r="BN492" s="623" t="str">
        <f t="shared" si="782"/>
        <v/>
      </c>
      <c r="BO492" s="623" t="str">
        <f t="shared" si="783"/>
        <v/>
      </c>
      <c r="BP492" s="623" t="str">
        <f t="shared" si="784"/>
        <v/>
      </c>
      <c r="BQ492" s="623" t="str">
        <f t="shared" si="785"/>
        <v/>
      </c>
      <c r="BR492" s="623" t="str">
        <f t="shared" si="786"/>
        <v/>
      </c>
      <c r="BS492" s="1281" t="str">
        <f t="shared" si="787"/>
        <v/>
      </c>
      <c r="BT492" s="1281" t="str">
        <f t="shared" si="788"/>
        <v/>
      </c>
      <c r="BU492" s="1281" t="str">
        <f t="shared" si="789"/>
        <v/>
      </c>
      <c r="BV492" s="1281" t="str">
        <f t="shared" si="790"/>
        <v/>
      </c>
      <c r="BW492" s="1281" t="str">
        <f t="shared" si="791"/>
        <v/>
      </c>
      <c r="BX492" s="1281" t="str">
        <f t="shared" si="792"/>
        <v/>
      </c>
      <c r="BY492" s="1281" t="str">
        <f t="shared" si="793"/>
        <v/>
      </c>
      <c r="BZ492" s="1281" t="str">
        <f t="shared" si="794"/>
        <v/>
      </c>
      <c r="CA492" s="1281" t="str">
        <f t="shared" si="795"/>
        <v/>
      </c>
      <c r="CB492" s="1281" t="str">
        <f t="shared" si="796"/>
        <v/>
      </c>
      <c r="CC492" s="1281" t="str">
        <f t="shared" si="797"/>
        <v/>
      </c>
      <c r="CD492" s="1281" t="str">
        <f t="shared" si="798"/>
        <v/>
      </c>
      <c r="CE492" s="623" t="str">
        <f t="shared" si="799"/>
        <v/>
      </c>
      <c r="CF492" s="623" t="str">
        <f t="shared" si="800"/>
        <v/>
      </c>
      <c r="CG492" s="623" t="str">
        <f t="shared" si="801"/>
        <v/>
      </c>
      <c r="CH492" s="623" t="str">
        <f t="shared" si="802"/>
        <v/>
      </c>
      <c r="CI492" s="623" t="str">
        <f t="shared" si="803"/>
        <v/>
      </c>
      <c r="CJ492" s="623" t="str">
        <f t="shared" si="804"/>
        <v/>
      </c>
      <c r="CK492" s="623" t="str">
        <f t="shared" si="805"/>
        <v/>
      </c>
      <c r="CL492" s="623" t="str">
        <f t="shared" si="806"/>
        <v/>
      </c>
      <c r="CM492" s="623" t="str">
        <f t="shared" si="807"/>
        <v/>
      </c>
      <c r="CN492" s="623" t="str">
        <f t="shared" si="808"/>
        <v/>
      </c>
      <c r="CO492" s="623" t="str">
        <f t="shared" si="809"/>
        <v/>
      </c>
      <c r="CP492" s="623" t="str">
        <f t="shared" si="810"/>
        <v/>
      </c>
      <c r="CQ492" s="1281" t="str">
        <f t="shared" si="811"/>
        <v/>
      </c>
      <c r="CR492" s="1281" t="str">
        <f t="shared" si="812"/>
        <v/>
      </c>
      <c r="CS492" s="1281" t="str">
        <f t="shared" si="813"/>
        <v/>
      </c>
      <c r="CT492" s="1281" t="str">
        <f t="shared" si="814"/>
        <v/>
      </c>
      <c r="CU492" s="1281" t="str">
        <f t="shared" si="815"/>
        <v/>
      </c>
      <c r="CV492" s="1281" t="str">
        <f t="shared" si="816"/>
        <v/>
      </c>
      <c r="CW492" s="1281" t="str">
        <f t="shared" si="817"/>
        <v/>
      </c>
      <c r="CX492" s="1281" t="str">
        <f t="shared" si="818"/>
        <v/>
      </c>
      <c r="CY492" s="1281" t="str">
        <f t="shared" si="819"/>
        <v/>
      </c>
      <c r="CZ492" s="1281" t="str">
        <f t="shared" si="820"/>
        <v/>
      </c>
      <c r="DA492" s="1281" t="str">
        <f t="shared" si="821"/>
        <v/>
      </c>
      <c r="DB492" s="1281" t="str">
        <f t="shared" si="822"/>
        <v/>
      </c>
      <c r="DC492" s="623" t="str">
        <f t="shared" si="823"/>
        <v/>
      </c>
      <c r="DD492" s="623" t="str">
        <f t="shared" si="824"/>
        <v/>
      </c>
      <c r="DE492" s="623" t="str">
        <f t="shared" si="825"/>
        <v/>
      </c>
      <c r="DF492" s="623" t="str">
        <f t="shared" si="826"/>
        <v/>
      </c>
      <c r="DG492" s="623" t="str">
        <f t="shared" si="827"/>
        <v/>
      </c>
      <c r="DH492" s="623" t="str">
        <f t="shared" si="828"/>
        <v/>
      </c>
      <c r="DI492" s="623" t="str">
        <f t="shared" si="829"/>
        <v/>
      </c>
      <c r="DJ492" s="623" t="str">
        <f t="shared" si="830"/>
        <v/>
      </c>
      <c r="DK492" s="623" t="str">
        <f t="shared" si="831"/>
        <v/>
      </c>
      <c r="DL492" s="623" t="str">
        <f t="shared" si="832"/>
        <v/>
      </c>
      <c r="DM492" s="623" t="str">
        <f t="shared" si="833"/>
        <v/>
      </c>
      <c r="DN492" s="623" t="str">
        <f t="shared" si="834"/>
        <v/>
      </c>
      <c r="DO492" s="1281" t="str">
        <f t="shared" si="835"/>
        <v/>
      </c>
      <c r="DP492" s="1281" t="str">
        <f t="shared" si="836"/>
        <v/>
      </c>
      <c r="DQ492" s="1281" t="str">
        <f t="shared" si="837"/>
        <v/>
      </c>
      <c r="DR492" s="1281" t="str">
        <f t="shared" si="838"/>
        <v/>
      </c>
      <c r="DS492" s="1281" t="str">
        <f t="shared" si="839"/>
        <v/>
      </c>
      <c r="DT492" s="1281" t="str">
        <f t="shared" si="840"/>
        <v/>
      </c>
      <c r="DU492" s="1281" t="str">
        <f t="shared" si="841"/>
        <v/>
      </c>
      <c r="DV492" s="1281" t="str">
        <f t="shared" si="842"/>
        <v/>
      </c>
      <c r="DW492" s="1281" t="str">
        <f t="shared" si="843"/>
        <v/>
      </c>
      <c r="DX492" s="1281" t="str">
        <f t="shared" si="844"/>
        <v/>
      </c>
      <c r="DY492" s="1281" t="str">
        <f t="shared" si="845"/>
        <v/>
      </c>
      <c r="DZ492" s="1281" t="str">
        <f t="shared" si="846"/>
        <v/>
      </c>
      <c r="EA492" s="623" t="str">
        <f t="shared" si="847"/>
        <v/>
      </c>
      <c r="EB492" s="623" t="str">
        <f t="shared" si="848"/>
        <v/>
      </c>
      <c r="EC492" s="623" t="str">
        <f t="shared" si="849"/>
        <v/>
      </c>
      <c r="ED492" s="623" t="str">
        <f t="shared" si="850"/>
        <v/>
      </c>
      <c r="EE492" s="623" t="str">
        <f t="shared" si="851"/>
        <v/>
      </c>
      <c r="EF492" s="623" t="str">
        <f t="shared" si="852"/>
        <v/>
      </c>
      <c r="EG492" s="623" t="str">
        <f t="shared" si="853"/>
        <v/>
      </c>
      <c r="EH492" s="623" t="str">
        <f t="shared" si="854"/>
        <v/>
      </c>
      <c r="EI492" s="623" t="str">
        <f t="shared" si="855"/>
        <v/>
      </c>
      <c r="EJ492" s="623" t="str">
        <f t="shared" si="856"/>
        <v/>
      </c>
      <c r="EK492" s="623" t="str">
        <f t="shared" si="857"/>
        <v/>
      </c>
      <c r="EL492" s="623" t="str">
        <f t="shared" si="858"/>
        <v/>
      </c>
    </row>
    <row r="493" spans="1:142">
      <c r="A493" s="7" t="str">
        <f>IF('Rent Roll_RedIQ 1'!B486&gt;0,'Rent Roll_RedIQ 1'!B486,"")</f>
        <v/>
      </c>
      <c r="B493" s="7" t="str">
        <f>IF('Rent Roll_RedIQ 1'!C486&gt;0,'Rent Roll_RedIQ 1'!C486,"")</f>
        <v/>
      </c>
      <c r="C493" s="614">
        <f>IF('Rent Roll_RedIQ 1'!K486&gt;0,'Rent Roll_RedIQ 1'!K486,0)</f>
        <v>0</v>
      </c>
      <c r="D493" s="615" t="str">
        <f>IF('Rent Roll_RedIQ 1'!J486&gt;0,'Rent Roll_RedIQ 1'!J486,"")</f>
        <v/>
      </c>
      <c r="E493" s="624" t="str">
        <f t="shared" si="767"/>
        <v/>
      </c>
      <c r="F493" s="194"/>
      <c r="G493" s="194"/>
      <c r="H493" s="616" t="str">
        <f t="shared" si="865"/>
        <v/>
      </c>
      <c r="I493" s="1200">
        <f>IF('Rent Roll_RedIQ 1'!S486&gt;0,'Rent Roll_RedIQ 1'!S486,Purchase_Date-1)</f>
        <v>45991</v>
      </c>
      <c r="J493" s="617" t="str">
        <f t="shared" si="866"/>
        <v/>
      </c>
      <c r="K493" s="1205">
        <f t="shared" si="867"/>
        <v>46356</v>
      </c>
      <c r="L493" s="618" t="str">
        <f t="shared" si="866"/>
        <v/>
      </c>
      <c r="M493" s="1208">
        <f t="shared" si="868"/>
        <v>46721</v>
      </c>
      <c r="N493" s="614" t="str">
        <f t="shared" si="768"/>
        <v/>
      </c>
      <c r="O493" s="614" t="str">
        <f t="shared" si="769"/>
        <v/>
      </c>
      <c r="P493" s="614" t="str">
        <f t="shared" si="770"/>
        <v/>
      </c>
      <c r="Q493" s="614" t="str">
        <f t="shared" si="771"/>
        <v/>
      </c>
      <c r="R493" s="614" t="str">
        <f t="shared" si="772"/>
        <v/>
      </c>
      <c r="S493" s="614" t="str">
        <f t="shared" si="773"/>
        <v/>
      </c>
      <c r="T493" s="614" t="str">
        <f t="shared" si="774"/>
        <v/>
      </c>
      <c r="U493" s="619"/>
      <c r="V493" s="614"/>
      <c r="W493" s="620" t="str">
        <f t="shared" si="870"/>
        <v/>
      </c>
      <c r="X493" s="620" t="str">
        <f t="shared" si="877"/>
        <v/>
      </c>
      <c r="Y493" s="620" t="str">
        <f t="shared" si="877"/>
        <v/>
      </c>
      <c r="Z493" s="620" t="str">
        <f t="shared" si="877"/>
        <v/>
      </c>
      <c r="AA493" s="620" t="str">
        <f t="shared" si="877"/>
        <v/>
      </c>
      <c r="AB493" s="620" t="str">
        <f t="shared" si="877"/>
        <v/>
      </c>
      <c r="AC493" s="620" t="str">
        <f t="shared" si="877"/>
        <v/>
      </c>
      <c r="AD493" s="620" t="str">
        <f t="shared" si="877"/>
        <v/>
      </c>
      <c r="AE493" s="620" t="str">
        <f t="shared" si="877"/>
        <v/>
      </c>
      <c r="AF493" s="620" t="str">
        <f t="shared" si="877"/>
        <v/>
      </c>
      <c r="AG493" s="620" t="str">
        <f t="shared" si="876"/>
        <v/>
      </c>
      <c r="AH493" s="620" t="str">
        <f t="shared" si="876"/>
        <v/>
      </c>
      <c r="AI493" s="621" t="str">
        <f t="shared" ref="AI493:AI500" si="878">IF($K493&gt;=AI$11,$H493,$J493)</f>
        <v/>
      </c>
      <c r="AJ493" s="621" t="str">
        <f t="shared" si="874"/>
        <v/>
      </c>
      <c r="AK493" s="621" t="str">
        <f t="shared" si="874"/>
        <v/>
      </c>
      <c r="AL493" s="621" t="str">
        <f t="shared" si="874"/>
        <v/>
      </c>
      <c r="AM493" s="621" t="str">
        <f t="shared" si="874"/>
        <v/>
      </c>
      <c r="AN493" s="621" t="str">
        <f t="shared" si="874"/>
        <v/>
      </c>
      <c r="AO493" s="621" t="str">
        <f t="shared" si="874"/>
        <v/>
      </c>
      <c r="AP493" s="621" t="str">
        <f t="shared" si="874"/>
        <v/>
      </c>
      <c r="AQ493" s="621" t="str">
        <f t="shared" si="874"/>
        <v/>
      </c>
      <c r="AR493" s="621" t="str">
        <f t="shared" si="874"/>
        <v/>
      </c>
      <c r="AS493" s="621" t="str">
        <f t="shared" si="874"/>
        <v/>
      </c>
      <c r="AT493" s="621" t="str">
        <f t="shared" si="874"/>
        <v/>
      </c>
      <c r="AU493" s="622" t="str">
        <f t="shared" si="871"/>
        <v/>
      </c>
      <c r="AV493" s="622" t="str">
        <f t="shared" si="873"/>
        <v/>
      </c>
      <c r="AW493" s="622" t="str">
        <f t="shared" si="873"/>
        <v/>
      </c>
      <c r="AX493" s="622" t="str">
        <f t="shared" si="873"/>
        <v/>
      </c>
      <c r="AY493" s="622" t="str">
        <f t="shared" si="873"/>
        <v/>
      </c>
      <c r="AZ493" s="622" t="str">
        <f t="shared" si="873"/>
        <v/>
      </c>
      <c r="BA493" s="622" t="str">
        <f t="shared" si="873"/>
        <v/>
      </c>
      <c r="BB493" s="622" t="str">
        <f t="shared" si="873"/>
        <v/>
      </c>
      <c r="BC493" s="622" t="str">
        <f t="shared" si="873"/>
        <v/>
      </c>
      <c r="BD493" s="622" t="str">
        <f t="shared" si="873"/>
        <v/>
      </c>
      <c r="BE493" s="622" t="str">
        <f t="shared" si="873"/>
        <v/>
      </c>
      <c r="BF493" s="622" t="str">
        <f t="shared" si="873"/>
        <v/>
      </c>
      <c r="BG493" s="623" t="str">
        <f t="shared" si="775"/>
        <v/>
      </c>
      <c r="BH493" s="623" t="str">
        <f t="shared" si="776"/>
        <v/>
      </c>
      <c r="BI493" s="623" t="str">
        <f t="shared" si="777"/>
        <v/>
      </c>
      <c r="BJ493" s="623" t="str">
        <f t="shared" si="778"/>
        <v/>
      </c>
      <c r="BK493" s="623" t="str">
        <f t="shared" si="779"/>
        <v/>
      </c>
      <c r="BL493" s="623" t="str">
        <f t="shared" si="780"/>
        <v/>
      </c>
      <c r="BM493" s="623" t="str">
        <f t="shared" si="781"/>
        <v/>
      </c>
      <c r="BN493" s="623" t="str">
        <f t="shared" si="782"/>
        <v/>
      </c>
      <c r="BO493" s="623" t="str">
        <f t="shared" si="783"/>
        <v/>
      </c>
      <c r="BP493" s="623" t="str">
        <f t="shared" si="784"/>
        <v/>
      </c>
      <c r="BQ493" s="623" t="str">
        <f t="shared" si="785"/>
        <v/>
      </c>
      <c r="BR493" s="623" t="str">
        <f t="shared" si="786"/>
        <v/>
      </c>
      <c r="BS493" s="1281" t="str">
        <f t="shared" si="787"/>
        <v/>
      </c>
      <c r="BT493" s="1281" t="str">
        <f t="shared" si="788"/>
        <v/>
      </c>
      <c r="BU493" s="1281" t="str">
        <f t="shared" si="789"/>
        <v/>
      </c>
      <c r="BV493" s="1281" t="str">
        <f t="shared" si="790"/>
        <v/>
      </c>
      <c r="BW493" s="1281" t="str">
        <f t="shared" si="791"/>
        <v/>
      </c>
      <c r="BX493" s="1281" t="str">
        <f t="shared" si="792"/>
        <v/>
      </c>
      <c r="BY493" s="1281" t="str">
        <f t="shared" si="793"/>
        <v/>
      </c>
      <c r="BZ493" s="1281" t="str">
        <f t="shared" si="794"/>
        <v/>
      </c>
      <c r="CA493" s="1281" t="str">
        <f t="shared" si="795"/>
        <v/>
      </c>
      <c r="CB493" s="1281" t="str">
        <f t="shared" si="796"/>
        <v/>
      </c>
      <c r="CC493" s="1281" t="str">
        <f t="shared" si="797"/>
        <v/>
      </c>
      <c r="CD493" s="1281" t="str">
        <f t="shared" si="798"/>
        <v/>
      </c>
      <c r="CE493" s="623" t="str">
        <f t="shared" si="799"/>
        <v/>
      </c>
      <c r="CF493" s="623" t="str">
        <f t="shared" si="800"/>
        <v/>
      </c>
      <c r="CG493" s="623" t="str">
        <f t="shared" si="801"/>
        <v/>
      </c>
      <c r="CH493" s="623" t="str">
        <f t="shared" si="802"/>
        <v/>
      </c>
      <c r="CI493" s="623" t="str">
        <f t="shared" si="803"/>
        <v/>
      </c>
      <c r="CJ493" s="623" t="str">
        <f t="shared" si="804"/>
        <v/>
      </c>
      <c r="CK493" s="623" t="str">
        <f t="shared" si="805"/>
        <v/>
      </c>
      <c r="CL493" s="623" t="str">
        <f t="shared" si="806"/>
        <v/>
      </c>
      <c r="CM493" s="623" t="str">
        <f t="shared" si="807"/>
        <v/>
      </c>
      <c r="CN493" s="623" t="str">
        <f t="shared" si="808"/>
        <v/>
      </c>
      <c r="CO493" s="623" t="str">
        <f t="shared" si="809"/>
        <v/>
      </c>
      <c r="CP493" s="623" t="str">
        <f t="shared" si="810"/>
        <v/>
      </c>
      <c r="CQ493" s="1281" t="str">
        <f t="shared" si="811"/>
        <v/>
      </c>
      <c r="CR493" s="1281" t="str">
        <f t="shared" si="812"/>
        <v/>
      </c>
      <c r="CS493" s="1281" t="str">
        <f t="shared" si="813"/>
        <v/>
      </c>
      <c r="CT493" s="1281" t="str">
        <f t="shared" si="814"/>
        <v/>
      </c>
      <c r="CU493" s="1281" t="str">
        <f t="shared" si="815"/>
        <v/>
      </c>
      <c r="CV493" s="1281" t="str">
        <f t="shared" si="816"/>
        <v/>
      </c>
      <c r="CW493" s="1281" t="str">
        <f t="shared" si="817"/>
        <v/>
      </c>
      <c r="CX493" s="1281" t="str">
        <f t="shared" si="818"/>
        <v/>
      </c>
      <c r="CY493" s="1281" t="str">
        <f t="shared" si="819"/>
        <v/>
      </c>
      <c r="CZ493" s="1281" t="str">
        <f t="shared" si="820"/>
        <v/>
      </c>
      <c r="DA493" s="1281" t="str">
        <f t="shared" si="821"/>
        <v/>
      </c>
      <c r="DB493" s="1281" t="str">
        <f t="shared" si="822"/>
        <v/>
      </c>
      <c r="DC493" s="623" t="str">
        <f t="shared" si="823"/>
        <v/>
      </c>
      <c r="DD493" s="623" t="str">
        <f t="shared" si="824"/>
        <v/>
      </c>
      <c r="DE493" s="623" t="str">
        <f t="shared" si="825"/>
        <v/>
      </c>
      <c r="DF493" s="623" t="str">
        <f t="shared" si="826"/>
        <v/>
      </c>
      <c r="DG493" s="623" t="str">
        <f t="shared" si="827"/>
        <v/>
      </c>
      <c r="DH493" s="623" t="str">
        <f t="shared" si="828"/>
        <v/>
      </c>
      <c r="DI493" s="623" t="str">
        <f t="shared" si="829"/>
        <v/>
      </c>
      <c r="DJ493" s="623" t="str">
        <f t="shared" si="830"/>
        <v/>
      </c>
      <c r="DK493" s="623" t="str">
        <f t="shared" si="831"/>
        <v/>
      </c>
      <c r="DL493" s="623" t="str">
        <f t="shared" si="832"/>
        <v/>
      </c>
      <c r="DM493" s="623" t="str">
        <f t="shared" si="833"/>
        <v/>
      </c>
      <c r="DN493" s="623" t="str">
        <f t="shared" si="834"/>
        <v/>
      </c>
      <c r="DO493" s="1281" t="str">
        <f t="shared" si="835"/>
        <v/>
      </c>
      <c r="DP493" s="1281" t="str">
        <f t="shared" si="836"/>
        <v/>
      </c>
      <c r="DQ493" s="1281" t="str">
        <f t="shared" si="837"/>
        <v/>
      </c>
      <c r="DR493" s="1281" t="str">
        <f t="shared" si="838"/>
        <v/>
      </c>
      <c r="DS493" s="1281" t="str">
        <f t="shared" si="839"/>
        <v/>
      </c>
      <c r="DT493" s="1281" t="str">
        <f t="shared" si="840"/>
        <v/>
      </c>
      <c r="DU493" s="1281" t="str">
        <f t="shared" si="841"/>
        <v/>
      </c>
      <c r="DV493" s="1281" t="str">
        <f t="shared" si="842"/>
        <v/>
      </c>
      <c r="DW493" s="1281" t="str">
        <f t="shared" si="843"/>
        <v/>
      </c>
      <c r="DX493" s="1281" t="str">
        <f t="shared" si="844"/>
        <v/>
      </c>
      <c r="DY493" s="1281" t="str">
        <f t="shared" si="845"/>
        <v/>
      </c>
      <c r="DZ493" s="1281" t="str">
        <f t="shared" si="846"/>
        <v/>
      </c>
      <c r="EA493" s="623" t="str">
        <f t="shared" si="847"/>
        <v/>
      </c>
      <c r="EB493" s="623" t="str">
        <f t="shared" si="848"/>
        <v/>
      </c>
      <c r="EC493" s="623" t="str">
        <f t="shared" si="849"/>
        <v/>
      </c>
      <c r="ED493" s="623" t="str">
        <f t="shared" si="850"/>
        <v/>
      </c>
      <c r="EE493" s="623" t="str">
        <f t="shared" si="851"/>
        <v/>
      </c>
      <c r="EF493" s="623" t="str">
        <f t="shared" si="852"/>
        <v/>
      </c>
      <c r="EG493" s="623" t="str">
        <f t="shared" si="853"/>
        <v/>
      </c>
      <c r="EH493" s="623" t="str">
        <f t="shared" si="854"/>
        <v/>
      </c>
      <c r="EI493" s="623" t="str">
        <f t="shared" si="855"/>
        <v/>
      </c>
      <c r="EJ493" s="623" t="str">
        <f t="shared" si="856"/>
        <v/>
      </c>
      <c r="EK493" s="623" t="str">
        <f t="shared" si="857"/>
        <v/>
      </c>
      <c r="EL493" s="623" t="str">
        <f t="shared" si="858"/>
        <v/>
      </c>
    </row>
    <row r="494" spans="1:142">
      <c r="A494" s="7" t="str">
        <f>IF('Rent Roll_RedIQ 1'!B487&gt;0,'Rent Roll_RedIQ 1'!B487,"")</f>
        <v/>
      </c>
      <c r="B494" s="7" t="str">
        <f>IF('Rent Roll_RedIQ 1'!C487&gt;0,'Rent Roll_RedIQ 1'!C487,"")</f>
        <v/>
      </c>
      <c r="C494" s="614">
        <f>IF('Rent Roll_RedIQ 1'!K487&gt;0,'Rent Roll_RedIQ 1'!K487,0)</f>
        <v>0</v>
      </c>
      <c r="D494" s="615" t="str">
        <f>IF('Rent Roll_RedIQ 1'!J487&gt;0,'Rent Roll_RedIQ 1'!J487,"")</f>
        <v/>
      </c>
      <c r="E494" s="624" t="str">
        <f t="shared" si="767"/>
        <v/>
      </c>
      <c r="F494" s="194"/>
      <c r="G494" s="194"/>
      <c r="H494" s="616" t="str">
        <f t="shared" si="865"/>
        <v/>
      </c>
      <c r="I494" s="1200">
        <f>IF('Rent Roll_RedIQ 1'!S487&gt;0,'Rent Roll_RedIQ 1'!S487,Purchase_Date-1)</f>
        <v>45991</v>
      </c>
      <c r="J494" s="617" t="str">
        <f t="shared" si="866"/>
        <v/>
      </c>
      <c r="K494" s="1205">
        <f t="shared" si="867"/>
        <v>46356</v>
      </c>
      <c r="L494" s="618" t="str">
        <f t="shared" si="866"/>
        <v/>
      </c>
      <c r="M494" s="1208">
        <f t="shared" si="868"/>
        <v>46721</v>
      </c>
      <c r="N494" s="614" t="str">
        <f t="shared" si="768"/>
        <v/>
      </c>
      <c r="O494" s="614" t="str">
        <f t="shared" si="769"/>
        <v/>
      </c>
      <c r="P494" s="614" t="str">
        <f t="shared" si="770"/>
        <v/>
      </c>
      <c r="Q494" s="614" t="str">
        <f t="shared" si="771"/>
        <v/>
      </c>
      <c r="R494" s="614" t="str">
        <f t="shared" si="772"/>
        <v/>
      </c>
      <c r="S494" s="614" t="str">
        <f t="shared" si="773"/>
        <v/>
      </c>
      <c r="T494" s="614" t="str">
        <f t="shared" si="774"/>
        <v/>
      </c>
      <c r="U494" s="619"/>
      <c r="V494" s="614"/>
      <c r="W494" s="620" t="str">
        <f t="shared" si="870"/>
        <v/>
      </c>
      <c r="X494" s="620" t="str">
        <f t="shared" si="877"/>
        <v/>
      </c>
      <c r="Y494" s="620" t="str">
        <f t="shared" si="877"/>
        <v/>
      </c>
      <c r="Z494" s="620" t="str">
        <f t="shared" si="877"/>
        <v/>
      </c>
      <c r="AA494" s="620" t="str">
        <f t="shared" si="877"/>
        <v/>
      </c>
      <c r="AB494" s="620" t="str">
        <f t="shared" si="877"/>
        <v/>
      </c>
      <c r="AC494" s="620" t="str">
        <f t="shared" si="877"/>
        <v/>
      </c>
      <c r="AD494" s="620" t="str">
        <f t="shared" si="877"/>
        <v/>
      </c>
      <c r="AE494" s="620" t="str">
        <f t="shared" si="877"/>
        <v/>
      </c>
      <c r="AF494" s="620" t="str">
        <f t="shared" si="877"/>
        <v/>
      </c>
      <c r="AG494" s="620" t="str">
        <f t="shared" si="876"/>
        <v/>
      </c>
      <c r="AH494" s="620" t="str">
        <f t="shared" si="876"/>
        <v/>
      </c>
      <c r="AI494" s="621" t="str">
        <f t="shared" si="878"/>
        <v/>
      </c>
      <c r="AJ494" s="621" t="str">
        <f t="shared" si="874"/>
        <v/>
      </c>
      <c r="AK494" s="621" t="str">
        <f t="shared" si="874"/>
        <v/>
      </c>
      <c r="AL494" s="621" t="str">
        <f t="shared" si="874"/>
        <v/>
      </c>
      <c r="AM494" s="621" t="str">
        <f t="shared" si="874"/>
        <v/>
      </c>
      <c r="AN494" s="621" t="str">
        <f t="shared" si="874"/>
        <v/>
      </c>
      <c r="AO494" s="621" t="str">
        <f t="shared" si="874"/>
        <v/>
      </c>
      <c r="AP494" s="621" t="str">
        <f t="shared" si="874"/>
        <v/>
      </c>
      <c r="AQ494" s="621" t="str">
        <f t="shared" si="874"/>
        <v/>
      </c>
      <c r="AR494" s="621" t="str">
        <f t="shared" si="874"/>
        <v/>
      </c>
      <c r="AS494" s="621" t="str">
        <f t="shared" si="874"/>
        <v/>
      </c>
      <c r="AT494" s="621" t="str">
        <f t="shared" si="874"/>
        <v/>
      </c>
      <c r="AU494" s="622" t="str">
        <f t="shared" si="871"/>
        <v/>
      </c>
      <c r="AV494" s="622" t="str">
        <f t="shared" si="873"/>
        <v/>
      </c>
      <c r="AW494" s="622" t="str">
        <f t="shared" si="873"/>
        <v/>
      </c>
      <c r="AX494" s="622" t="str">
        <f t="shared" si="873"/>
        <v/>
      </c>
      <c r="AY494" s="622" t="str">
        <f t="shared" si="873"/>
        <v/>
      </c>
      <c r="AZ494" s="622" t="str">
        <f t="shared" si="873"/>
        <v/>
      </c>
      <c r="BA494" s="622" t="str">
        <f t="shared" si="873"/>
        <v/>
      </c>
      <c r="BB494" s="622" t="str">
        <f t="shared" si="873"/>
        <v/>
      </c>
      <c r="BC494" s="622" t="str">
        <f t="shared" si="873"/>
        <v/>
      </c>
      <c r="BD494" s="622" t="str">
        <f t="shared" si="873"/>
        <v/>
      </c>
      <c r="BE494" s="622" t="str">
        <f t="shared" si="873"/>
        <v/>
      </c>
      <c r="BF494" s="622" t="str">
        <f t="shared" si="873"/>
        <v/>
      </c>
      <c r="BG494" s="623" t="str">
        <f t="shared" si="775"/>
        <v/>
      </c>
      <c r="BH494" s="623" t="str">
        <f t="shared" si="776"/>
        <v/>
      </c>
      <c r="BI494" s="623" t="str">
        <f t="shared" si="777"/>
        <v/>
      </c>
      <c r="BJ494" s="623" t="str">
        <f t="shared" si="778"/>
        <v/>
      </c>
      <c r="BK494" s="623" t="str">
        <f t="shared" si="779"/>
        <v/>
      </c>
      <c r="BL494" s="623" t="str">
        <f t="shared" si="780"/>
        <v/>
      </c>
      <c r="BM494" s="623" t="str">
        <f t="shared" si="781"/>
        <v/>
      </c>
      <c r="BN494" s="623" t="str">
        <f t="shared" si="782"/>
        <v/>
      </c>
      <c r="BO494" s="623" t="str">
        <f t="shared" si="783"/>
        <v/>
      </c>
      <c r="BP494" s="623" t="str">
        <f t="shared" si="784"/>
        <v/>
      </c>
      <c r="BQ494" s="623" t="str">
        <f t="shared" si="785"/>
        <v/>
      </c>
      <c r="BR494" s="623" t="str">
        <f t="shared" si="786"/>
        <v/>
      </c>
      <c r="BS494" s="1281" t="str">
        <f t="shared" si="787"/>
        <v/>
      </c>
      <c r="BT494" s="1281" t="str">
        <f t="shared" si="788"/>
        <v/>
      </c>
      <c r="BU494" s="1281" t="str">
        <f t="shared" si="789"/>
        <v/>
      </c>
      <c r="BV494" s="1281" t="str">
        <f t="shared" si="790"/>
        <v/>
      </c>
      <c r="BW494" s="1281" t="str">
        <f t="shared" si="791"/>
        <v/>
      </c>
      <c r="BX494" s="1281" t="str">
        <f t="shared" si="792"/>
        <v/>
      </c>
      <c r="BY494" s="1281" t="str">
        <f t="shared" si="793"/>
        <v/>
      </c>
      <c r="BZ494" s="1281" t="str">
        <f t="shared" si="794"/>
        <v/>
      </c>
      <c r="CA494" s="1281" t="str">
        <f t="shared" si="795"/>
        <v/>
      </c>
      <c r="CB494" s="1281" t="str">
        <f t="shared" si="796"/>
        <v/>
      </c>
      <c r="CC494" s="1281" t="str">
        <f t="shared" si="797"/>
        <v/>
      </c>
      <c r="CD494" s="1281" t="str">
        <f t="shared" si="798"/>
        <v/>
      </c>
      <c r="CE494" s="623" t="str">
        <f t="shared" si="799"/>
        <v/>
      </c>
      <c r="CF494" s="623" t="str">
        <f t="shared" si="800"/>
        <v/>
      </c>
      <c r="CG494" s="623" t="str">
        <f t="shared" si="801"/>
        <v/>
      </c>
      <c r="CH494" s="623" t="str">
        <f t="shared" si="802"/>
        <v/>
      </c>
      <c r="CI494" s="623" t="str">
        <f t="shared" si="803"/>
        <v/>
      </c>
      <c r="CJ494" s="623" t="str">
        <f t="shared" si="804"/>
        <v/>
      </c>
      <c r="CK494" s="623" t="str">
        <f t="shared" si="805"/>
        <v/>
      </c>
      <c r="CL494" s="623" t="str">
        <f t="shared" si="806"/>
        <v/>
      </c>
      <c r="CM494" s="623" t="str">
        <f t="shared" si="807"/>
        <v/>
      </c>
      <c r="CN494" s="623" t="str">
        <f t="shared" si="808"/>
        <v/>
      </c>
      <c r="CO494" s="623" t="str">
        <f t="shared" si="809"/>
        <v/>
      </c>
      <c r="CP494" s="623" t="str">
        <f t="shared" si="810"/>
        <v/>
      </c>
      <c r="CQ494" s="1281" t="str">
        <f t="shared" si="811"/>
        <v/>
      </c>
      <c r="CR494" s="1281" t="str">
        <f t="shared" si="812"/>
        <v/>
      </c>
      <c r="CS494" s="1281" t="str">
        <f t="shared" si="813"/>
        <v/>
      </c>
      <c r="CT494" s="1281" t="str">
        <f t="shared" si="814"/>
        <v/>
      </c>
      <c r="CU494" s="1281" t="str">
        <f t="shared" si="815"/>
        <v/>
      </c>
      <c r="CV494" s="1281" t="str">
        <f t="shared" si="816"/>
        <v/>
      </c>
      <c r="CW494" s="1281" t="str">
        <f t="shared" si="817"/>
        <v/>
      </c>
      <c r="CX494" s="1281" t="str">
        <f t="shared" si="818"/>
        <v/>
      </c>
      <c r="CY494" s="1281" t="str">
        <f t="shared" si="819"/>
        <v/>
      </c>
      <c r="CZ494" s="1281" t="str">
        <f t="shared" si="820"/>
        <v/>
      </c>
      <c r="DA494" s="1281" t="str">
        <f t="shared" si="821"/>
        <v/>
      </c>
      <c r="DB494" s="1281" t="str">
        <f t="shared" si="822"/>
        <v/>
      </c>
      <c r="DC494" s="623" t="str">
        <f t="shared" si="823"/>
        <v/>
      </c>
      <c r="DD494" s="623" t="str">
        <f t="shared" si="824"/>
        <v/>
      </c>
      <c r="DE494" s="623" t="str">
        <f t="shared" si="825"/>
        <v/>
      </c>
      <c r="DF494" s="623" t="str">
        <f t="shared" si="826"/>
        <v/>
      </c>
      <c r="DG494" s="623" t="str">
        <f t="shared" si="827"/>
        <v/>
      </c>
      <c r="DH494" s="623" t="str">
        <f t="shared" si="828"/>
        <v/>
      </c>
      <c r="DI494" s="623" t="str">
        <f t="shared" si="829"/>
        <v/>
      </c>
      <c r="DJ494" s="623" t="str">
        <f t="shared" si="830"/>
        <v/>
      </c>
      <c r="DK494" s="623" t="str">
        <f t="shared" si="831"/>
        <v/>
      </c>
      <c r="DL494" s="623" t="str">
        <f t="shared" si="832"/>
        <v/>
      </c>
      <c r="DM494" s="623" t="str">
        <f t="shared" si="833"/>
        <v/>
      </c>
      <c r="DN494" s="623" t="str">
        <f t="shared" si="834"/>
        <v/>
      </c>
      <c r="DO494" s="1281" t="str">
        <f t="shared" si="835"/>
        <v/>
      </c>
      <c r="DP494" s="1281" t="str">
        <f t="shared" si="836"/>
        <v/>
      </c>
      <c r="DQ494" s="1281" t="str">
        <f t="shared" si="837"/>
        <v/>
      </c>
      <c r="DR494" s="1281" t="str">
        <f t="shared" si="838"/>
        <v/>
      </c>
      <c r="DS494" s="1281" t="str">
        <f t="shared" si="839"/>
        <v/>
      </c>
      <c r="DT494" s="1281" t="str">
        <f t="shared" si="840"/>
        <v/>
      </c>
      <c r="DU494" s="1281" t="str">
        <f t="shared" si="841"/>
        <v/>
      </c>
      <c r="DV494" s="1281" t="str">
        <f t="shared" si="842"/>
        <v/>
      </c>
      <c r="DW494" s="1281" t="str">
        <f t="shared" si="843"/>
        <v/>
      </c>
      <c r="DX494" s="1281" t="str">
        <f t="shared" si="844"/>
        <v/>
      </c>
      <c r="DY494" s="1281" t="str">
        <f t="shared" si="845"/>
        <v/>
      </c>
      <c r="DZ494" s="1281" t="str">
        <f t="shared" si="846"/>
        <v/>
      </c>
      <c r="EA494" s="623" t="str">
        <f t="shared" si="847"/>
        <v/>
      </c>
      <c r="EB494" s="623" t="str">
        <f t="shared" si="848"/>
        <v/>
      </c>
      <c r="EC494" s="623" t="str">
        <f t="shared" si="849"/>
        <v/>
      </c>
      <c r="ED494" s="623" t="str">
        <f t="shared" si="850"/>
        <v/>
      </c>
      <c r="EE494" s="623" t="str">
        <f t="shared" si="851"/>
        <v/>
      </c>
      <c r="EF494" s="623" t="str">
        <f t="shared" si="852"/>
        <v/>
      </c>
      <c r="EG494" s="623" t="str">
        <f t="shared" si="853"/>
        <v/>
      </c>
      <c r="EH494" s="623" t="str">
        <f t="shared" si="854"/>
        <v/>
      </c>
      <c r="EI494" s="623" t="str">
        <f t="shared" si="855"/>
        <v/>
      </c>
      <c r="EJ494" s="623" t="str">
        <f t="shared" si="856"/>
        <v/>
      </c>
      <c r="EK494" s="623" t="str">
        <f t="shared" si="857"/>
        <v/>
      </c>
      <c r="EL494" s="623" t="str">
        <f t="shared" si="858"/>
        <v/>
      </c>
    </row>
    <row r="495" spans="1:142">
      <c r="A495" s="7" t="str">
        <f>IF('Rent Roll_RedIQ 1'!B488&gt;0,'Rent Roll_RedIQ 1'!B488,"")</f>
        <v/>
      </c>
      <c r="B495" s="7" t="str">
        <f>IF('Rent Roll_RedIQ 1'!C488&gt;0,'Rent Roll_RedIQ 1'!C488,"")</f>
        <v/>
      </c>
      <c r="C495" s="614">
        <f>IF('Rent Roll_RedIQ 1'!K488&gt;0,'Rent Roll_RedIQ 1'!K488,0)</f>
        <v>0</v>
      </c>
      <c r="D495" s="615" t="str">
        <f>IF('Rent Roll_RedIQ 1'!J488&gt;0,'Rent Roll_RedIQ 1'!J488,"")</f>
        <v/>
      </c>
      <c r="E495" s="624" t="str">
        <f t="shared" si="767"/>
        <v/>
      </c>
      <c r="F495" s="194"/>
      <c r="G495" s="194"/>
      <c r="H495" s="616" t="str">
        <f t="shared" si="865"/>
        <v/>
      </c>
      <c r="I495" s="1200">
        <f>IF('Rent Roll_RedIQ 1'!S488&gt;0,'Rent Roll_RedIQ 1'!S488,Purchase_Date-1)</f>
        <v>45991</v>
      </c>
      <c r="J495" s="617" t="str">
        <f t="shared" si="866"/>
        <v/>
      </c>
      <c r="K495" s="1205">
        <f t="shared" si="867"/>
        <v>46356</v>
      </c>
      <c r="L495" s="618" t="str">
        <f t="shared" si="866"/>
        <v/>
      </c>
      <c r="M495" s="1208">
        <f t="shared" si="868"/>
        <v>46721</v>
      </c>
      <c r="N495" s="614" t="str">
        <f t="shared" si="768"/>
        <v/>
      </c>
      <c r="O495" s="614" t="str">
        <f t="shared" si="769"/>
        <v/>
      </c>
      <c r="P495" s="614" t="str">
        <f t="shared" si="770"/>
        <v/>
      </c>
      <c r="Q495" s="614" t="str">
        <f t="shared" si="771"/>
        <v/>
      </c>
      <c r="R495" s="614" t="str">
        <f t="shared" si="772"/>
        <v/>
      </c>
      <c r="S495" s="614" t="str">
        <f t="shared" si="773"/>
        <v/>
      </c>
      <c r="T495" s="614" t="str">
        <f t="shared" si="774"/>
        <v/>
      </c>
      <c r="U495" s="619"/>
      <c r="V495" s="614"/>
      <c r="W495" s="620" t="str">
        <f t="shared" si="870"/>
        <v/>
      </c>
      <c r="X495" s="620" t="str">
        <f t="shared" si="877"/>
        <v/>
      </c>
      <c r="Y495" s="620" t="str">
        <f t="shared" si="877"/>
        <v/>
      </c>
      <c r="Z495" s="620" t="str">
        <f t="shared" si="877"/>
        <v/>
      </c>
      <c r="AA495" s="620" t="str">
        <f t="shared" si="877"/>
        <v/>
      </c>
      <c r="AB495" s="620" t="str">
        <f t="shared" si="877"/>
        <v/>
      </c>
      <c r="AC495" s="620" t="str">
        <f t="shared" si="877"/>
        <v/>
      </c>
      <c r="AD495" s="620" t="str">
        <f t="shared" si="877"/>
        <v/>
      </c>
      <c r="AE495" s="620" t="str">
        <f t="shared" si="877"/>
        <v/>
      </c>
      <c r="AF495" s="620" t="str">
        <f t="shared" si="877"/>
        <v/>
      </c>
      <c r="AG495" s="620" t="str">
        <f t="shared" si="876"/>
        <v/>
      </c>
      <c r="AH495" s="620" t="str">
        <f t="shared" si="876"/>
        <v/>
      </c>
      <c r="AI495" s="621" t="str">
        <f t="shared" si="878"/>
        <v/>
      </c>
      <c r="AJ495" s="621" t="str">
        <f t="shared" si="874"/>
        <v/>
      </c>
      <c r="AK495" s="621" t="str">
        <f t="shared" si="874"/>
        <v/>
      </c>
      <c r="AL495" s="621" t="str">
        <f t="shared" si="874"/>
        <v/>
      </c>
      <c r="AM495" s="621" t="str">
        <f t="shared" si="874"/>
        <v/>
      </c>
      <c r="AN495" s="621" t="str">
        <f t="shared" si="874"/>
        <v/>
      </c>
      <c r="AO495" s="621" t="str">
        <f t="shared" si="874"/>
        <v/>
      </c>
      <c r="AP495" s="621" t="str">
        <f t="shared" si="874"/>
        <v/>
      </c>
      <c r="AQ495" s="621" t="str">
        <f t="shared" si="874"/>
        <v/>
      </c>
      <c r="AR495" s="621" t="str">
        <f t="shared" si="874"/>
        <v/>
      </c>
      <c r="AS495" s="621" t="str">
        <f t="shared" si="874"/>
        <v/>
      </c>
      <c r="AT495" s="621" t="str">
        <f t="shared" si="874"/>
        <v/>
      </c>
      <c r="AU495" s="622" t="str">
        <f t="shared" si="871"/>
        <v/>
      </c>
      <c r="AV495" s="622" t="str">
        <f t="shared" si="873"/>
        <v/>
      </c>
      <c r="AW495" s="622" t="str">
        <f t="shared" si="873"/>
        <v/>
      </c>
      <c r="AX495" s="622" t="str">
        <f t="shared" si="873"/>
        <v/>
      </c>
      <c r="AY495" s="622" t="str">
        <f t="shared" si="873"/>
        <v/>
      </c>
      <c r="AZ495" s="622" t="str">
        <f t="shared" si="873"/>
        <v/>
      </c>
      <c r="BA495" s="622" t="str">
        <f t="shared" si="873"/>
        <v/>
      </c>
      <c r="BB495" s="622" t="str">
        <f t="shared" si="873"/>
        <v/>
      </c>
      <c r="BC495" s="622" t="str">
        <f t="shared" si="873"/>
        <v/>
      </c>
      <c r="BD495" s="622" t="str">
        <f t="shared" si="873"/>
        <v/>
      </c>
      <c r="BE495" s="622" t="str">
        <f t="shared" si="873"/>
        <v/>
      </c>
      <c r="BF495" s="622" t="str">
        <f t="shared" si="873"/>
        <v/>
      </c>
      <c r="BG495" s="623" t="str">
        <f t="shared" si="775"/>
        <v/>
      </c>
      <c r="BH495" s="623" t="str">
        <f t="shared" si="776"/>
        <v/>
      </c>
      <c r="BI495" s="623" t="str">
        <f t="shared" si="777"/>
        <v/>
      </c>
      <c r="BJ495" s="623" t="str">
        <f t="shared" si="778"/>
        <v/>
      </c>
      <c r="BK495" s="623" t="str">
        <f t="shared" si="779"/>
        <v/>
      </c>
      <c r="BL495" s="623" t="str">
        <f t="shared" si="780"/>
        <v/>
      </c>
      <c r="BM495" s="623" t="str">
        <f t="shared" si="781"/>
        <v/>
      </c>
      <c r="BN495" s="623" t="str">
        <f t="shared" si="782"/>
        <v/>
      </c>
      <c r="BO495" s="623" t="str">
        <f t="shared" si="783"/>
        <v/>
      </c>
      <c r="BP495" s="623" t="str">
        <f t="shared" si="784"/>
        <v/>
      </c>
      <c r="BQ495" s="623" t="str">
        <f t="shared" si="785"/>
        <v/>
      </c>
      <c r="BR495" s="623" t="str">
        <f t="shared" si="786"/>
        <v/>
      </c>
      <c r="BS495" s="1281" t="str">
        <f t="shared" si="787"/>
        <v/>
      </c>
      <c r="BT495" s="1281" t="str">
        <f t="shared" si="788"/>
        <v/>
      </c>
      <c r="BU495" s="1281" t="str">
        <f t="shared" si="789"/>
        <v/>
      </c>
      <c r="BV495" s="1281" t="str">
        <f t="shared" si="790"/>
        <v/>
      </c>
      <c r="BW495" s="1281" t="str">
        <f t="shared" si="791"/>
        <v/>
      </c>
      <c r="BX495" s="1281" t="str">
        <f t="shared" si="792"/>
        <v/>
      </c>
      <c r="BY495" s="1281" t="str">
        <f t="shared" si="793"/>
        <v/>
      </c>
      <c r="BZ495" s="1281" t="str">
        <f t="shared" si="794"/>
        <v/>
      </c>
      <c r="CA495" s="1281" t="str">
        <f t="shared" si="795"/>
        <v/>
      </c>
      <c r="CB495" s="1281" t="str">
        <f t="shared" si="796"/>
        <v/>
      </c>
      <c r="CC495" s="1281" t="str">
        <f t="shared" si="797"/>
        <v/>
      </c>
      <c r="CD495" s="1281" t="str">
        <f t="shared" si="798"/>
        <v/>
      </c>
      <c r="CE495" s="623" t="str">
        <f t="shared" si="799"/>
        <v/>
      </c>
      <c r="CF495" s="623" t="str">
        <f t="shared" si="800"/>
        <v/>
      </c>
      <c r="CG495" s="623" t="str">
        <f t="shared" si="801"/>
        <v/>
      </c>
      <c r="CH495" s="623" t="str">
        <f t="shared" si="802"/>
        <v/>
      </c>
      <c r="CI495" s="623" t="str">
        <f t="shared" si="803"/>
        <v/>
      </c>
      <c r="CJ495" s="623" t="str">
        <f t="shared" si="804"/>
        <v/>
      </c>
      <c r="CK495" s="623" t="str">
        <f t="shared" si="805"/>
        <v/>
      </c>
      <c r="CL495" s="623" t="str">
        <f t="shared" si="806"/>
        <v/>
      </c>
      <c r="CM495" s="623" t="str">
        <f t="shared" si="807"/>
        <v/>
      </c>
      <c r="CN495" s="623" t="str">
        <f t="shared" si="808"/>
        <v/>
      </c>
      <c r="CO495" s="623" t="str">
        <f t="shared" si="809"/>
        <v/>
      </c>
      <c r="CP495" s="623" t="str">
        <f t="shared" si="810"/>
        <v/>
      </c>
      <c r="CQ495" s="1281" t="str">
        <f t="shared" si="811"/>
        <v/>
      </c>
      <c r="CR495" s="1281" t="str">
        <f t="shared" si="812"/>
        <v/>
      </c>
      <c r="CS495" s="1281" t="str">
        <f t="shared" si="813"/>
        <v/>
      </c>
      <c r="CT495" s="1281" t="str">
        <f t="shared" si="814"/>
        <v/>
      </c>
      <c r="CU495" s="1281" t="str">
        <f t="shared" si="815"/>
        <v/>
      </c>
      <c r="CV495" s="1281" t="str">
        <f t="shared" si="816"/>
        <v/>
      </c>
      <c r="CW495" s="1281" t="str">
        <f t="shared" si="817"/>
        <v/>
      </c>
      <c r="CX495" s="1281" t="str">
        <f t="shared" si="818"/>
        <v/>
      </c>
      <c r="CY495" s="1281" t="str">
        <f t="shared" si="819"/>
        <v/>
      </c>
      <c r="CZ495" s="1281" t="str">
        <f t="shared" si="820"/>
        <v/>
      </c>
      <c r="DA495" s="1281" t="str">
        <f t="shared" si="821"/>
        <v/>
      </c>
      <c r="DB495" s="1281" t="str">
        <f t="shared" si="822"/>
        <v/>
      </c>
      <c r="DC495" s="623" t="str">
        <f t="shared" si="823"/>
        <v/>
      </c>
      <c r="DD495" s="623" t="str">
        <f t="shared" si="824"/>
        <v/>
      </c>
      <c r="DE495" s="623" t="str">
        <f t="shared" si="825"/>
        <v/>
      </c>
      <c r="DF495" s="623" t="str">
        <f t="shared" si="826"/>
        <v/>
      </c>
      <c r="DG495" s="623" t="str">
        <f t="shared" si="827"/>
        <v/>
      </c>
      <c r="DH495" s="623" t="str">
        <f t="shared" si="828"/>
        <v/>
      </c>
      <c r="DI495" s="623" t="str">
        <f t="shared" si="829"/>
        <v/>
      </c>
      <c r="DJ495" s="623" t="str">
        <f t="shared" si="830"/>
        <v/>
      </c>
      <c r="DK495" s="623" t="str">
        <f t="shared" si="831"/>
        <v/>
      </c>
      <c r="DL495" s="623" t="str">
        <f t="shared" si="832"/>
        <v/>
      </c>
      <c r="DM495" s="623" t="str">
        <f t="shared" si="833"/>
        <v/>
      </c>
      <c r="DN495" s="623" t="str">
        <f t="shared" si="834"/>
        <v/>
      </c>
      <c r="DO495" s="1281" t="str">
        <f t="shared" si="835"/>
        <v/>
      </c>
      <c r="DP495" s="1281" t="str">
        <f t="shared" si="836"/>
        <v/>
      </c>
      <c r="DQ495" s="1281" t="str">
        <f t="shared" si="837"/>
        <v/>
      </c>
      <c r="DR495" s="1281" t="str">
        <f t="shared" si="838"/>
        <v/>
      </c>
      <c r="DS495" s="1281" t="str">
        <f t="shared" si="839"/>
        <v/>
      </c>
      <c r="DT495" s="1281" t="str">
        <f t="shared" si="840"/>
        <v/>
      </c>
      <c r="DU495" s="1281" t="str">
        <f t="shared" si="841"/>
        <v/>
      </c>
      <c r="DV495" s="1281" t="str">
        <f t="shared" si="842"/>
        <v/>
      </c>
      <c r="DW495" s="1281" t="str">
        <f t="shared" si="843"/>
        <v/>
      </c>
      <c r="DX495" s="1281" t="str">
        <f t="shared" si="844"/>
        <v/>
      </c>
      <c r="DY495" s="1281" t="str">
        <f t="shared" si="845"/>
        <v/>
      </c>
      <c r="DZ495" s="1281" t="str">
        <f t="shared" si="846"/>
        <v/>
      </c>
      <c r="EA495" s="623" t="str">
        <f t="shared" si="847"/>
        <v/>
      </c>
      <c r="EB495" s="623" t="str">
        <f t="shared" si="848"/>
        <v/>
      </c>
      <c r="EC495" s="623" t="str">
        <f t="shared" si="849"/>
        <v/>
      </c>
      <c r="ED495" s="623" t="str">
        <f t="shared" si="850"/>
        <v/>
      </c>
      <c r="EE495" s="623" t="str">
        <f t="shared" si="851"/>
        <v/>
      </c>
      <c r="EF495" s="623" t="str">
        <f t="shared" si="852"/>
        <v/>
      </c>
      <c r="EG495" s="623" t="str">
        <f t="shared" si="853"/>
        <v/>
      </c>
      <c r="EH495" s="623" t="str">
        <f t="shared" si="854"/>
        <v/>
      </c>
      <c r="EI495" s="623" t="str">
        <f t="shared" si="855"/>
        <v/>
      </c>
      <c r="EJ495" s="623" t="str">
        <f t="shared" si="856"/>
        <v/>
      </c>
      <c r="EK495" s="623" t="str">
        <f t="shared" si="857"/>
        <v/>
      </c>
      <c r="EL495" s="623" t="str">
        <f t="shared" si="858"/>
        <v/>
      </c>
    </row>
    <row r="496" spans="1:142">
      <c r="A496" s="7" t="str">
        <f>IF('Rent Roll_RedIQ 1'!B489&gt;0,'Rent Roll_RedIQ 1'!B489,"")</f>
        <v/>
      </c>
      <c r="B496" s="7" t="str">
        <f>IF('Rent Roll_RedIQ 1'!C489&gt;0,'Rent Roll_RedIQ 1'!C489,"")</f>
        <v/>
      </c>
      <c r="C496" s="614">
        <f>IF('Rent Roll_RedIQ 1'!K489&gt;0,'Rent Roll_RedIQ 1'!K489,0)</f>
        <v>0</v>
      </c>
      <c r="D496" s="615" t="str">
        <f>IF('Rent Roll_RedIQ 1'!J489&gt;0,'Rent Roll_RedIQ 1'!J489,"")</f>
        <v/>
      </c>
      <c r="E496" s="624" t="str">
        <f t="shared" si="767"/>
        <v/>
      </c>
      <c r="F496" s="194"/>
      <c r="G496" s="194"/>
      <c r="H496" s="616" t="str">
        <f t="shared" si="865"/>
        <v/>
      </c>
      <c r="I496" s="1200">
        <f>IF('Rent Roll_RedIQ 1'!S489&gt;0,'Rent Roll_RedIQ 1'!S489,Purchase_Date-1)</f>
        <v>45991</v>
      </c>
      <c r="J496" s="617" t="str">
        <f t="shared" si="866"/>
        <v/>
      </c>
      <c r="K496" s="1205">
        <f t="shared" si="867"/>
        <v>46356</v>
      </c>
      <c r="L496" s="618" t="str">
        <f t="shared" si="866"/>
        <v/>
      </c>
      <c r="M496" s="1208">
        <f t="shared" si="868"/>
        <v>46721</v>
      </c>
      <c r="N496" s="614" t="str">
        <f t="shared" si="768"/>
        <v/>
      </c>
      <c r="O496" s="614" t="str">
        <f t="shared" si="769"/>
        <v/>
      </c>
      <c r="P496" s="614" t="str">
        <f t="shared" si="770"/>
        <v/>
      </c>
      <c r="Q496" s="614" t="str">
        <f t="shared" si="771"/>
        <v/>
      </c>
      <c r="R496" s="614" t="str">
        <f t="shared" si="772"/>
        <v/>
      </c>
      <c r="S496" s="614" t="str">
        <f t="shared" si="773"/>
        <v/>
      </c>
      <c r="T496" s="614" t="str">
        <f t="shared" si="774"/>
        <v/>
      </c>
      <c r="U496" s="619"/>
      <c r="V496" s="614"/>
      <c r="W496" s="620" t="str">
        <f t="shared" si="870"/>
        <v/>
      </c>
      <c r="X496" s="620" t="str">
        <f t="shared" si="877"/>
        <v/>
      </c>
      <c r="Y496" s="620" t="str">
        <f t="shared" si="877"/>
        <v/>
      </c>
      <c r="Z496" s="620" t="str">
        <f t="shared" si="877"/>
        <v/>
      </c>
      <c r="AA496" s="620" t="str">
        <f t="shared" si="877"/>
        <v/>
      </c>
      <c r="AB496" s="620" t="str">
        <f t="shared" si="877"/>
        <v/>
      </c>
      <c r="AC496" s="620" t="str">
        <f t="shared" si="877"/>
        <v/>
      </c>
      <c r="AD496" s="620" t="str">
        <f t="shared" si="877"/>
        <v/>
      </c>
      <c r="AE496" s="620" t="str">
        <f t="shared" si="877"/>
        <v/>
      </c>
      <c r="AF496" s="620" t="str">
        <f t="shared" si="877"/>
        <v/>
      </c>
      <c r="AG496" s="620" t="str">
        <f t="shared" si="876"/>
        <v/>
      </c>
      <c r="AH496" s="620" t="str">
        <f t="shared" si="876"/>
        <v/>
      </c>
      <c r="AI496" s="621" t="str">
        <f t="shared" si="878"/>
        <v/>
      </c>
      <c r="AJ496" s="621" t="str">
        <f t="shared" si="874"/>
        <v/>
      </c>
      <c r="AK496" s="621" t="str">
        <f t="shared" si="874"/>
        <v/>
      </c>
      <c r="AL496" s="621" t="str">
        <f t="shared" si="874"/>
        <v/>
      </c>
      <c r="AM496" s="621" t="str">
        <f t="shared" si="874"/>
        <v/>
      </c>
      <c r="AN496" s="621" t="str">
        <f t="shared" si="874"/>
        <v/>
      </c>
      <c r="AO496" s="621" t="str">
        <f t="shared" si="874"/>
        <v/>
      </c>
      <c r="AP496" s="621" t="str">
        <f t="shared" si="874"/>
        <v/>
      </c>
      <c r="AQ496" s="621" t="str">
        <f t="shared" si="874"/>
        <v/>
      </c>
      <c r="AR496" s="621" t="str">
        <f t="shared" si="874"/>
        <v/>
      </c>
      <c r="AS496" s="621" t="str">
        <f t="shared" si="874"/>
        <v/>
      </c>
      <c r="AT496" s="621" t="str">
        <f t="shared" si="874"/>
        <v/>
      </c>
      <c r="AU496" s="622" t="str">
        <f t="shared" si="871"/>
        <v/>
      </c>
      <c r="AV496" s="622" t="str">
        <f t="shared" si="873"/>
        <v/>
      </c>
      <c r="AW496" s="622" t="str">
        <f t="shared" si="873"/>
        <v/>
      </c>
      <c r="AX496" s="622" t="str">
        <f t="shared" si="873"/>
        <v/>
      </c>
      <c r="AY496" s="622" t="str">
        <f t="shared" si="873"/>
        <v/>
      </c>
      <c r="AZ496" s="622" t="str">
        <f t="shared" si="873"/>
        <v/>
      </c>
      <c r="BA496" s="622" t="str">
        <f t="shared" si="873"/>
        <v/>
      </c>
      <c r="BB496" s="622" t="str">
        <f t="shared" si="873"/>
        <v/>
      </c>
      <c r="BC496" s="622" t="str">
        <f t="shared" si="873"/>
        <v/>
      </c>
      <c r="BD496" s="622" t="str">
        <f t="shared" si="873"/>
        <v/>
      </c>
      <c r="BE496" s="622" t="str">
        <f t="shared" si="873"/>
        <v/>
      </c>
      <c r="BF496" s="622" t="str">
        <f t="shared" si="873"/>
        <v/>
      </c>
      <c r="BG496" s="623" t="str">
        <f t="shared" si="775"/>
        <v/>
      </c>
      <c r="BH496" s="623" t="str">
        <f t="shared" si="776"/>
        <v/>
      </c>
      <c r="BI496" s="623" t="str">
        <f t="shared" si="777"/>
        <v/>
      </c>
      <c r="BJ496" s="623" t="str">
        <f t="shared" si="778"/>
        <v/>
      </c>
      <c r="BK496" s="623" t="str">
        <f t="shared" si="779"/>
        <v/>
      </c>
      <c r="BL496" s="623" t="str">
        <f t="shared" si="780"/>
        <v/>
      </c>
      <c r="BM496" s="623" t="str">
        <f t="shared" si="781"/>
        <v/>
      </c>
      <c r="BN496" s="623" t="str">
        <f t="shared" si="782"/>
        <v/>
      </c>
      <c r="BO496" s="623" t="str">
        <f t="shared" si="783"/>
        <v/>
      </c>
      <c r="BP496" s="623" t="str">
        <f t="shared" si="784"/>
        <v/>
      </c>
      <c r="BQ496" s="623" t="str">
        <f t="shared" si="785"/>
        <v/>
      </c>
      <c r="BR496" s="623" t="str">
        <f t="shared" si="786"/>
        <v/>
      </c>
      <c r="BS496" s="1281" t="str">
        <f t="shared" si="787"/>
        <v/>
      </c>
      <c r="BT496" s="1281" t="str">
        <f t="shared" si="788"/>
        <v/>
      </c>
      <c r="BU496" s="1281" t="str">
        <f t="shared" si="789"/>
        <v/>
      </c>
      <c r="BV496" s="1281" t="str">
        <f t="shared" si="790"/>
        <v/>
      </c>
      <c r="BW496" s="1281" t="str">
        <f t="shared" si="791"/>
        <v/>
      </c>
      <c r="BX496" s="1281" t="str">
        <f t="shared" si="792"/>
        <v/>
      </c>
      <c r="BY496" s="1281" t="str">
        <f t="shared" si="793"/>
        <v/>
      </c>
      <c r="BZ496" s="1281" t="str">
        <f t="shared" si="794"/>
        <v/>
      </c>
      <c r="CA496" s="1281" t="str">
        <f t="shared" si="795"/>
        <v/>
      </c>
      <c r="CB496" s="1281" t="str">
        <f t="shared" si="796"/>
        <v/>
      </c>
      <c r="CC496" s="1281" t="str">
        <f t="shared" si="797"/>
        <v/>
      </c>
      <c r="CD496" s="1281" t="str">
        <f t="shared" si="798"/>
        <v/>
      </c>
      <c r="CE496" s="623" t="str">
        <f t="shared" si="799"/>
        <v/>
      </c>
      <c r="CF496" s="623" t="str">
        <f t="shared" si="800"/>
        <v/>
      </c>
      <c r="CG496" s="623" t="str">
        <f t="shared" si="801"/>
        <v/>
      </c>
      <c r="CH496" s="623" t="str">
        <f t="shared" si="802"/>
        <v/>
      </c>
      <c r="CI496" s="623" t="str">
        <f t="shared" si="803"/>
        <v/>
      </c>
      <c r="CJ496" s="623" t="str">
        <f t="shared" si="804"/>
        <v/>
      </c>
      <c r="CK496" s="623" t="str">
        <f t="shared" si="805"/>
        <v/>
      </c>
      <c r="CL496" s="623" t="str">
        <f t="shared" si="806"/>
        <v/>
      </c>
      <c r="CM496" s="623" t="str">
        <f t="shared" si="807"/>
        <v/>
      </c>
      <c r="CN496" s="623" t="str">
        <f t="shared" si="808"/>
        <v/>
      </c>
      <c r="CO496" s="623" t="str">
        <f t="shared" si="809"/>
        <v/>
      </c>
      <c r="CP496" s="623" t="str">
        <f t="shared" si="810"/>
        <v/>
      </c>
      <c r="CQ496" s="1281" t="str">
        <f t="shared" si="811"/>
        <v/>
      </c>
      <c r="CR496" s="1281" t="str">
        <f t="shared" si="812"/>
        <v/>
      </c>
      <c r="CS496" s="1281" t="str">
        <f t="shared" si="813"/>
        <v/>
      </c>
      <c r="CT496" s="1281" t="str">
        <f t="shared" si="814"/>
        <v/>
      </c>
      <c r="CU496" s="1281" t="str">
        <f t="shared" si="815"/>
        <v/>
      </c>
      <c r="CV496" s="1281" t="str">
        <f t="shared" si="816"/>
        <v/>
      </c>
      <c r="CW496" s="1281" t="str">
        <f t="shared" si="817"/>
        <v/>
      </c>
      <c r="CX496" s="1281" t="str">
        <f t="shared" si="818"/>
        <v/>
      </c>
      <c r="CY496" s="1281" t="str">
        <f t="shared" si="819"/>
        <v/>
      </c>
      <c r="CZ496" s="1281" t="str">
        <f t="shared" si="820"/>
        <v/>
      </c>
      <c r="DA496" s="1281" t="str">
        <f t="shared" si="821"/>
        <v/>
      </c>
      <c r="DB496" s="1281" t="str">
        <f t="shared" si="822"/>
        <v/>
      </c>
      <c r="DC496" s="623" t="str">
        <f t="shared" si="823"/>
        <v/>
      </c>
      <c r="DD496" s="623" t="str">
        <f t="shared" si="824"/>
        <v/>
      </c>
      <c r="DE496" s="623" t="str">
        <f t="shared" si="825"/>
        <v/>
      </c>
      <c r="DF496" s="623" t="str">
        <f t="shared" si="826"/>
        <v/>
      </c>
      <c r="DG496" s="623" t="str">
        <f t="shared" si="827"/>
        <v/>
      </c>
      <c r="DH496" s="623" t="str">
        <f t="shared" si="828"/>
        <v/>
      </c>
      <c r="DI496" s="623" t="str">
        <f t="shared" si="829"/>
        <v/>
      </c>
      <c r="DJ496" s="623" t="str">
        <f t="shared" si="830"/>
        <v/>
      </c>
      <c r="DK496" s="623" t="str">
        <f t="shared" si="831"/>
        <v/>
      </c>
      <c r="DL496" s="623" t="str">
        <f t="shared" si="832"/>
        <v/>
      </c>
      <c r="DM496" s="623" t="str">
        <f t="shared" si="833"/>
        <v/>
      </c>
      <c r="DN496" s="623" t="str">
        <f t="shared" si="834"/>
        <v/>
      </c>
      <c r="DO496" s="1281" t="str">
        <f t="shared" si="835"/>
        <v/>
      </c>
      <c r="DP496" s="1281" t="str">
        <f t="shared" si="836"/>
        <v/>
      </c>
      <c r="DQ496" s="1281" t="str">
        <f t="shared" si="837"/>
        <v/>
      </c>
      <c r="DR496" s="1281" t="str">
        <f t="shared" si="838"/>
        <v/>
      </c>
      <c r="DS496" s="1281" t="str">
        <f t="shared" si="839"/>
        <v/>
      </c>
      <c r="DT496" s="1281" t="str">
        <f t="shared" si="840"/>
        <v/>
      </c>
      <c r="DU496" s="1281" t="str">
        <f t="shared" si="841"/>
        <v/>
      </c>
      <c r="DV496" s="1281" t="str">
        <f t="shared" si="842"/>
        <v/>
      </c>
      <c r="DW496" s="1281" t="str">
        <f t="shared" si="843"/>
        <v/>
      </c>
      <c r="DX496" s="1281" t="str">
        <f t="shared" si="844"/>
        <v/>
      </c>
      <c r="DY496" s="1281" t="str">
        <f t="shared" si="845"/>
        <v/>
      </c>
      <c r="DZ496" s="1281" t="str">
        <f t="shared" si="846"/>
        <v/>
      </c>
      <c r="EA496" s="623" t="str">
        <f t="shared" si="847"/>
        <v/>
      </c>
      <c r="EB496" s="623" t="str">
        <f t="shared" si="848"/>
        <v/>
      </c>
      <c r="EC496" s="623" t="str">
        <f t="shared" si="849"/>
        <v/>
      </c>
      <c r="ED496" s="623" t="str">
        <f t="shared" si="850"/>
        <v/>
      </c>
      <c r="EE496" s="623" t="str">
        <f t="shared" si="851"/>
        <v/>
      </c>
      <c r="EF496" s="623" t="str">
        <f t="shared" si="852"/>
        <v/>
      </c>
      <c r="EG496" s="623" t="str">
        <f t="shared" si="853"/>
        <v/>
      </c>
      <c r="EH496" s="623" t="str">
        <f t="shared" si="854"/>
        <v/>
      </c>
      <c r="EI496" s="623" t="str">
        <f t="shared" si="855"/>
        <v/>
      </c>
      <c r="EJ496" s="623" t="str">
        <f t="shared" si="856"/>
        <v/>
      </c>
      <c r="EK496" s="623" t="str">
        <f t="shared" si="857"/>
        <v/>
      </c>
      <c r="EL496" s="623" t="str">
        <f t="shared" si="858"/>
        <v/>
      </c>
    </row>
    <row r="497" spans="1:142">
      <c r="A497" s="7" t="str">
        <f>IF('Rent Roll_RedIQ 1'!B490&gt;0,'Rent Roll_RedIQ 1'!B490,"")</f>
        <v/>
      </c>
      <c r="B497" s="7" t="str">
        <f>IF('Rent Roll_RedIQ 1'!C490&gt;0,'Rent Roll_RedIQ 1'!C490,"")</f>
        <v/>
      </c>
      <c r="C497" s="614">
        <f>IF('Rent Roll_RedIQ 1'!K490&gt;0,'Rent Roll_RedIQ 1'!K490,0)</f>
        <v>0</v>
      </c>
      <c r="D497" s="615" t="str">
        <f>IF('Rent Roll_RedIQ 1'!J490&gt;0,'Rent Roll_RedIQ 1'!J490,"")</f>
        <v/>
      </c>
      <c r="E497" s="624" t="str">
        <f t="shared" si="767"/>
        <v/>
      </c>
      <c r="F497" s="194"/>
      <c r="G497" s="194"/>
      <c r="H497" s="616" t="str">
        <f t="shared" si="865"/>
        <v/>
      </c>
      <c r="I497" s="1200">
        <f>IF('Rent Roll_RedIQ 1'!S490&gt;0,'Rent Roll_RedIQ 1'!S490,Purchase_Date-1)</f>
        <v>45991</v>
      </c>
      <c r="J497" s="617" t="str">
        <f t="shared" si="866"/>
        <v/>
      </c>
      <c r="K497" s="1205">
        <f t="shared" si="867"/>
        <v>46356</v>
      </c>
      <c r="L497" s="618" t="str">
        <f t="shared" si="866"/>
        <v/>
      </c>
      <c r="M497" s="1208">
        <f t="shared" si="868"/>
        <v>46721</v>
      </c>
      <c r="N497" s="614" t="str">
        <f t="shared" si="768"/>
        <v/>
      </c>
      <c r="O497" s="614" t="str">
        <f t="shared" si="769"/>
        <v/>
      </c>
      <c r="P497" s="614" t="str">
        <f t="shared" si="770"/>
        <v/>
      </c>
      <c r="Q497" s="614" t="str">
        <f t="shared" si="771"/>
        <v/>
      </c>
      <c r="R497" s="614" t="str">
        <f t="shared" si="772"/>
        <v/>
      </c>
      <c r="S497" s="614" t="str">
        <f t="shared" si="773"/>
        <v/>
      </c>
      <c r="T497" s="614" t="str">
        <f t="shared" si="774"/>
        <v/>
      </c>
      <c r="U497" s="619"/>
      <c r="V497" s="614"/>
      <c r="W497" s="620" t="str">
        <f t="shared" si="870"/>
        <v/>
      </c>
      <c r="X497" s="620" t="str">
        <f t="shared" si="877"/>
        <v/>
      </c>
      <c r="Y497" s="620" t="str">
        <f t="shared" si="877"/>
        <v/>
      </c>
      <c r="Z497" s="620" t="str">
        <f t="shared" si="877"/>
        <v/>
      </c>
      <c r="AA497" s="620" t="str">
        <f t="shared" si="877"/>
        <v/>
      </c>
      <c r="AB497" s="620" t="str">
        <f t="shared" si="877"/>
        <v/>
      </c>
      <c r="AC497" s="620" t="str">
        <f t="shared" si="877"/>
        <v/>
      </c>
      <c r="AD497" s="620" t="str">
        <f t="shared" si="877"/>
        <v/>
      </c>
      <c r="AE497" s="620" t="str">
        <f t="shared" si="877"/>
        <v/>
      </c>
      <c r="AF497" s="620" t="str">
        <f t="shared" si="877"/>
        <v/>
      </c>
      <c r="AG497" s="620" t="str">
        <f t="shared" si="876"/>
        <v/>
      </c>
      <c r="AH497" s="620" t="str">
        <f t="shared" si="876"/>
        <v/>
      </c>
      <c r="AI497" s="621" t="str">
        <f t="shared" si="878"/>
        <v/>
      </c>
      <c r="AJ497" s="621" t="str">
        <f t="shared" si="874"/>
        <v/>
      </c>
      <c r="AK497" s="621" t="str">
        <f t="shared" si="874"/>
        <v/>
      </c>
      <c r="AL497" s="621" t="str">
        <f t="shared" si="874"/>
        <v/>
      </c>
      <c r="AM497" s="621" t="str">
        <f t="shared" si="874"/>
        <v/>
      </c>
      <c r="AN497" s="621" t="str">
        <f t="shared" si="874"/>
        <v/>
      </c>
      <c r="AO497" s="621" t="str">
        <f t="shared" si="874"/>
        <v/>
      </c>
      <c r="AP497" s="621" t="str">
        <f t="shared" si="874"/>
        <v/>
      </c>
      <c r="AQ497" s="621" t="str">
        <f t="shared" si="874"/>
        <v/>
      </c>
      <c r="AR497" s="621" t="str">
        <f t="shared" si="874"/>
        <v/>
      </c>
      <c r="AS497" s="621" t="str">
        <f t="shared" si="874"/>
        <v/>
      </c>
      <c r="AT497" s="621" t="str">
        <f t="shared" si="874"/>
        <v/>
      </c>
      <c r="AU497" s="622" t="str">
        <f t="shared" si="871"/>
        <v/>
      </c>
      <c r="AV497" s="622" t="str">
        <f t="shared" si="873"/>
        <v/>
      </c>
      <c r="AW497" s="622" t="str">
        <f t="shared" si="873"/>
        <v/>
      </c>
      <c r="AX497" s="622" t="str">
        <f t="shared" si="873"/>
        <v/>
      </c>
      <c r="AY497" s="622" t="str">
        <f t="shared" si="873"/>
        <v/>
      </c>
      <c r="AZ497" s="622" t="str">
        <f t="shared" si="873"/>
        <v/>
      </c>
      <c r="BA497" s="622" t="str">
        <f t="shared" si="873"/>
        <v/>
      </c>
      <c r="BB497" s="622" t="str">
        <f t="shared" si="873"/>
        <v/>
      </c>
      <c r="BC497" s="622" t="str">
        <f t="shared" ref="AV497:BF500" si="879">IF($M497&gt;=BC$11,$J497,$L497)</f>
        <v/>
      </c>
      <c r="BD497" s="622" t="str">
        <f t="shared" si="879"/>
        <v/>
      </c>
      <c r="BE497" s="622" t="str">
        <f t="shared" si="879"/>
        <v/>
      </c>
      <c r="BF497" s="622" t="str">
        <f t="shared" si="879"/>
        <v/>
      </c>
      <c r="BG497" s="623" t="str">
        <f t="shared" si="775"/>
        <v/>
      </c>
      <c r="BH497" s="623" t="str">
        <f t="shared" si="776"/>
        <v/>
      </c>
      <c r="BI497" s="623" t="str">
        <f t="shared" si="777"/>
        <v/>
      </c>
      <c r="BJ497" s="623" t="str">
        <f t="shared" si="778"/>
        <v/>
      </c>
      <c r="BK497" s="623" t="str">
        <f t="shared" si="779"/>
        <v/>
      </c>
      <c r="BL497" s="623" t="str">
        <f t="shared" si="780"/>
        <v/>
      </c>
      <c r="BM497" s="623" t="str">
        <f t="shared" si="781"/>
        <v/>
      </c>
      <c r="BN497" s="623" t="str">
        <f t="shared" si="782"/>
        <v/>
      </c>
      <c r="BO497" s="623" t="str">
        <f t="shared" si="783"/>
        <v/>
      </c>
      <c r="BP497" s="623" t="str">
        <f t="shared" si="784"/>
        <v/>
      </c>
      <c r="BQ497" s="623" t="str">
        <f t="shared" si="785"/>
        <v/>
      </c>
      <c r="BR497" s="623" t="str">
        <f t="shared" si="786"/>
        <v/>
      </c>
      <c r="BS497" s="1281" t="str">
        <f t="shared" si="787"/>
        <v/>
      </c>
      <c r="BT497" s="1281" t="str">
        <f t="shared" si="788"/>
        <v/>
      </c>
      <c r="BU497" s="1281" t="str">
        <f t="shared" si="789"/>
        <v/>
      </c>
      <c r="BV497" s="1281" t="str">
        <f t="shared" si="790"/>
        <v/>
      </c>
      <c r="BW497" s="1281" t="str">
        <f t="shared" si="791"/>
        <v/>
      </c>
      <c r="BX497" s="1281" t="str">
        <f t="shared" si="792"/>
        <v/>
      </c>
      <c r="BY497" s="1281" t="str">
        <f t="shared" si="793"/>
        <v/>
      </c>
      <c r="BZ497" s="1281" t="str">
        <f t="shared" si="794"/>
        <v/>
      </c>
      <c r="CA497" s="1281" t="str">
        <f t="shared" si="795"/>
        <v/>
      </c>
      <c r="CB497" s="1281" t="str">
        <f t="shared" si="796"/>
        <v/>
      </c>
      <c r="CC497" s="1281" t="str">
        <f t="shared" si="797"/>
        <v/>
      </c>
      <c r="CD497" s="1281" t="str">
        <f t="shared" si="798"/>
        <v/>
      </c>
      <c r="CE497" s="623" t="str">
        <f t="shared" si="799"/>
        <v/>
      </c>
      <c r="CF497" s="623" t="str">
        <f t="shared" si="800"/>
        <v/>
      </c>
      <c r="CG497" s="623" t="str">
        <f t="shared" si="801"/>
        <v/>
      </c>
      <c r="CH497" s="623" t="str">
        <f t="shared" si="802"/>
        <v/>
      </c>
      <c r="CI497" s="623" t="str">
        <f t="shared" si="803"/>
        <v/>
      </c>
      <c r="CJ497" s="623" t="str">
        <f t="shared" si="804"/>
        <v/>
      </c>
      <c r="CK497" s="623" t="str">
        <f t="shared" si="805"/>
        <v/>
      </c>
      <c r="CL497" s="623" t="str">
        <f t="shared" si="806"/>
        <v/>
      </c>
      <c r="CM497" s="623" t="str">
        <f t="shared" si="807"/>
        <v/>
      </c>
      <c r="CN497" s="623" t="str">
        <f t="shared" si="808"/>
        <v/>
      </c>
      <c r="CO497" s="623" t="str">
        <f t="shared" si="809"/>
        <v/>
      </c>
      <c r="CP497" s="623" t="str">
        <f t="shared" si="810"/>
        <v/>
      </c>
      <c r="CQ497" s="1281" t="str">
        <f t="shared" si="811"/>
        <v/>
      </c>
      <c r="CR497" s="1281" t="str">
        <f t="shared" si="812"/>
        <v/>
      </c>
      <c r="CS497" s="1281" t="str">
        <f t="shared" si="813"/>
        <v/>
      </c>
      <c r="CT497" s="1281" t="str">
        <f t="shared" si="814"/>
        <v/>
      </c>
      <c r="CU497" s="1281" t="str">
        <f t="shared" si="815"/>
        <v/>
      </c>
      <c r="CV497" s="1281" t="str">
        <f t="shared" si="816"/>
        <v/>
      </c>
      <c r="CW497" s="1281" t="str">
        <f t="shared" si="817"/>
        <v/>
      </c>
      <c r="CX497" s="1281" t="str">
        <f t="shared" si="818"/>
        <v/>
      </c>
      <c r="CY497" s="1281" t="str">
        <f t="shared" si="819"/>
        <v/>
      </c>
      <c r="CZ497" s="1281" t="str">
        <f t="shared" si="820"/>
        <v/>
      </c>
      <c r="DA497" s="1281" t="str">
        <f t="shared" si="821"/>
        <v/>
      </c>
      <c r="DB497" s="1281" t="str">
        <f t="shared" si="822"/>
        <v/>
      </c>
      <c r="DC497" s="623" t="str">
        <f t="shared" si="823"/>
        <v/>
      </c>
      <c r="DD497" s="623" t="str">
        <f t="shared" si="824"/>
        <v/>
      </c>
      <c r="DE497" s="623" t="str">
        <f t="shared" si="825"/>
        <v/>
      </c>
      <c r="DF497" s="623" t="str">
        <f t="shared" si="826"/>
        <v/>
      </c>
      <c r="DG497" s="623" t="str">
        <f t="shared" si="827"/>
        <v/>
      </c>
      <c r="DH497" s="623" t="str">
        <f t="shared" si="828"/>
        <v/>
      </c>
      <c r="DI497" s="623" t="str">
        <f t="shared" si="829"/>
        <v/>
      </c>
      <c r="DJ497" s="623" t="str">
        <f t="shared" si="830"/>
        <v/>
      </c>
      <c r="DK497" s="623" t="str">
        <f t="shared" si="831"/>
        <v/>
      </c>
      <c r="DL497" s="623" t="str">
        <f t="shared" si="832"/>
        <v/>
      </c>
      <c r="DM497" s="623" t="str">
        <f t="shared" si="833"/>
        <v/>
      </c>
      <c r="DN497" s="623" t="str">
        <f t="shared" si="834"/>
        <v/>
      </c>
      <c r="DO497" s="1281" t="str">
        <f t="shared" si="835"/>
        <v/>
      </c>
      <c r="DP497" s="1281" t="str">
        <f t="shared" si="836"/>
        <v/>
      </c>
      <c r="DQ497" s="1281" t="str">
        <f t="shared" si="837"/>
        <v/>
      </c>
      <c r="DR497" s="1281" t="str">
        <f t="shared" si="838"/>
        <v/>
      </c>
      <c r="DS497" s="1281" t="str">
        <f t="shared" si="839"/>
        <v/>
      </c>
      <c r="DT497" s="1281" t="str">
        <f t="shared" si="840"/>
        <v/>
      </c>
      <c r="DU497" s="1281" t="str">
        <f t="shared" si="841"/>
        <v/>
      </c>
      <c r="DV497" s="1281" t="str">
        <f t="shared" si="842"/>
        <v/>
      </c>
      <c r="DW497" s="1281" t="str">
        <f t="shared" si="843"/>
        <v/>
      </c>
      <c r="DX497" s="1281" t="str">
        <f t="shared" si="844"/>
        <v/>
      </c>
      <c r="DY497" s="1281" t="str">
        <f t="shared" si="845"/>
        <v/>
      </c>
      <c r="DZ497" s="1281" t="str">
        <f t="shared" si="846"/>
        <v/>
      </c>
      <c r="EA497" s="623" t="str">
        <f t="shared" si="847"/>
        <v/>
      </c>
      <c r="EB497" s="623" t="str">
        <f t="shared" si="848"/>
        <v/>
      </c>
      <c r="EC497" s="623" t="str">
        <f t="shared" si="849"/>
        <v/>
      </c>
      <c r="ED497" s="623" t="str">
        <f t="shared" si="850"/>
        <v/>
      </c>
      <c r="EE497" s="623" t="str">
        <f t="shared" si="851"/>
        <v/>
      </c>
      <c r="EF497" s="623" t="str">
        <f t="shared" si="852"/>
        <v/>
      </c>
      <c r="EG497" s="623" t="str">
        <f t="shared" si="853"/>
        <v/>
      </c>
      <c r="EH497" s="623" t="str">
        <f t="shared" si="854"/>
        <v/>
      </c>
      <c r="EI497" s="623" t="str">
        <f t="shared" si="855"/>
        <v/>
      </c>
      <c r="EJ497" s="623" t="str">
        <f t="shared" si="856"/>
        <v/>
      </c>
      <c r="EK497" s="623" t="str">
        <f t="shared" si="857"/>
        <v/>
      </c>
      <c r="EL497" s="623" t="str">
        <f t="shared" si="858"/>
        <v/>
      </c>
    </row>
    <row r="498" spans="1:142">
      <c r="A498" s="7" t="str">
        <f>IF('Rent Roll_RedIQ 1'!B491&gt;0,'Rent Roll_RedIQ 1'!B491,"")</f>
        <v/>
      </c>
      <c r="B498" s="7" t="str">
        <f>IF('Rent Roll_RedIQ 1'!C491&gt;0,'Rent Roll_RedIQ 1'!C491,"")</f>
        <v/>
      </c>
      <c r="C498" s="614">
        <f>IF('Rent Roll_RedIQ 1'!K491&gt;0,'Rent Roll_RedIQ 1'!K491,0)</f>
        <v>0</v>
      </c>
      <c r="D498" s="615" t="str">
        <f>IF('Rent Roll_RedIQ 1'!J491&gt;0,'Rent Roll_RedIQ 1'!J491,"")</f>
        <v/>
      </c>
      <c r="E498" s="624" t="str">
        <f t="shared" si="767"/>
        <v/>
      </c>
      <c r="F498" s="194"/>
      <c r="G498" s="194"/>
      <c r="H498" s="616" t="str">
        <f t="shared" si="865"/>
        <v/>
      </c>
      <c r="I498" s="1200">
        <f>IF('Rent Roll_RedIQ 1'!S491&gt;0,'Rent Roll_RedIQ 1'!S491,Purchase_Date-1)</f>
        <v>45991</v>
      </c>
      <c r="J498" s="617" t="str">
        <f t="shared" si="866"/>
        <v/>
      </c>
      <c r="K498" s="1205">
        <f t="shared" si="867"/>
        <v>46356</v>
      </c>
      <c r="L498" s="618" t="str">
        <f t="shared" si="866"/>
        <v/>
      </c>
      <c r="M498" s="1208">
        <f t="shared" si="868"/>
        <v>46721</v>
      </c>
      <c r="N498" s="614" t="str">
        <f t="shared" si="768"/>
        <v/>
      </c>
      <c r="O498" s="614" t="str">
        <f t="shared" si="769"/>
        <v/>
      </c>
      <c r="P498" s="614" t="str">
        <f t="shared" si="770"/>
        <v/>
      </c>
      <c r="Q498" s="614" t="str">
        <f t="shared" si="771"/>
        <v/>
      </c>
      <c r="R498" s="614" t="str">
        <f t="shared" si="772"/>
        <v/>
      </c>
      <c r="S498" s="614" t="str">
        <f t="shared" si="773"/>
        <v/>
      </c>
      <c r="T498" s="614" t="str">
        <f t="shared" si="774"/>
        <v/>
      </c>
      <c r="U498" s="619"/>
      <c r="V498" s="614"/>
      <c r="W498" s="620" t="str">
        <f t="shared" ref="W498:AH500" si="880">IF($I498&gt;=W$11,$C498,$H498)</f>
        <v/>
      </c>
      <c r="X498" s="620" t="str">
        <f t="shared" si="880"/>
        <v/>
      </c>
      <c r="Y498" s="620" t="str">
        <f t="shared" si="880"/>
        <v/>
      </c>
      <c r="Z498" s="620" t="str">
        <f t="shared" si="880"/>
        <v/>
      </c>
      <c r="AA498" s="620" t="str">
        <f t="shared" si="880"/>
        <v/>
      </c>
      <c r="AB498" s="620" t="str">
        <f t="shared" si="880"/>
        <v/>
      </c>
      <c r="AC498" s="620" t="str">
        <f t="shared" si="880"/>
        <v/>
      </c>
      <c r="AD498" s="620" t="str">
        <f t="shared" si="880"/>
        <v/>
      </c>
      <c r="AE498" s="620" t="str">
        <f t="shared" si="880"/>
        <v/>
      </c>
      <c r="AF498" s="620" t="str">
        <f t="shared" si="880"/>
        <v/>
      </c>
      <c r="AG498" s="620" t="str">
        <f t="shared" si="880"/>
        <v/>
      </c>
      <c r="AH498" s="620" t="str">
        <f t="shared" si="880"/>
        <v/>
      </c>
      <c r="AI498" s="621" t="str">
        <f t="shared" si="878"/>
        <v/>
      </c>
      <c r="AJ498" s="621" t="str">
        <f t="shared" si="874"/>
        <v/>
      </c>
      <c r="AK498" s="621" t="str">
        <f t="shared" si="874"/>
        <v/>
      </c>
      <c r="AL498" s="621" t="str">
        <f t="shared" si="874"/>
        <v/>
      </c>
      <c r="AM498" s="621" t="str">
        <f t="shared" si="874"/>
        <v/>
      </c>
      <c r="AN498" s="621" t="str">
        <f t="shared" si="874"/>
        <v/>
      </c>
      <c r="AO498" s="621" t="str">
        <f t="shared" ref="AJ498:AT500" si="881">IF($K498&gt;=AO$11,$H498,$J498)</f>
        <v/>
      </c>
      <c r="AP498" s="621" t="str">
        <f t="shared" si="881"/>
        <v/>
      </c>
      <c r="AQ498" s="621" t="str">
        <f t="shared" si="881"/>
        <v/>
      </c>
      <c r="AR498" s="621" t="str">
        <f t="shared" si="881"/>
        <v/>
      </c>
      <c r="AS498" s="621" t="str">
        <f t="shared" si="881"/>
        <v/>
      </c>
      <c r="AT498" s="621" t="str">
        <f t="shared" si="881"/>
        <v/>
      </c>
      <c r="AU498" s="622" t="str">
        <f t="shared" si="871"/>
        <v/>
      </c>
      <c r="AV498" s="622" t="str">
        <f t="shared" si="879"/>
        <v/>
      </c>
      <c r="AW498" s="622" t="str">
        <f t="shared" si="879"/>
        <v/>
      </c>
      <c r="AX498" s="622" t="str">
        <f t="shared" si="879"/>
        <v/>
      </c>
      <c r="AY498" s="622" t="str">
        <f t="shared" si="879"/>
        <v/>
      </c>
      <c r="AZ498" s="622" t="str">
        <f t="shared" si="879"/>
        <v/>
      </c>
      <c r="BA498" s="622" t="str">
        <f t="shared" si="879"/>
        <v/>
      </c>
      <c r="BB498" s="622" t="str">
        <f t="shared" si="879"/>
        <v/>
      </c>
      <c r="BC498" s="622" t="str">
        <f t="shared" si="879"/>
        <v/>
      </c>
      <c r="BD498" s="622" t="str">
        <f t="shared" si="879"/>
        <v/>
      </c>
      <c r="BE498" s="622" t="str">
        <f t="shared" si="879"/>
        <v/>
      </c>
      <c r="BF498" s="622" t="str">
        <f t="shared" si="879"/>
        <v/>
      </c>
      <c r="BG498" s="623" t="str">
        <f t="shared" si="775"/>
        <v/>
      </c>
      <c r="BH498" s="623" t="str">
        <f t="shared" si="776"/>
        <v/>
      </c>
      <c r="BI498" s="623" t="str">
        <f t="shared" si="777"/>
        <v/>
      </c>
      <c r="BJ498" s="623" t="str">
        <f t="shared" si="778"/>
        <v/>
      </c>
      <c r="BK498" s="623" t="str">
        <f t="shared" si="779"/>
        <v/>
      </c>
      <c r="BL498" s="623" t="str">
        <f t="shared" si="780"/>
        <v/>
      </c>
      <c r="BM498" s="623" t="str">
        <f t="shared" si="781"/>
        <v/>
      </c>
      <c r="BN498" s="623" t="str">
        <f t="shared" si="782"/>
        <v/>
      </c>
      <c r="BO498" s="623" t="str">
        <f t="shared" si="783"/>
        <v/>
      </c>
      <c r="BP498" s="623" t="str">
        <f t="shared" si="784"/>
        <v/>
      </c>
      <c r="BQ498" s="623" t="str">
        <f t="shared" si="785"/>
        <v/>
      </c>
      <c r="BR498" s="623" t="str">
        <f t="shared" si="786"/>
        <v/>
      </c>
      <c r="BS498" s="1281" t="str">
        <f t="shared" si="787"/>
        <v/>
      </c>
      <c r="BT498" s="1281" t="str">
        <f t="shared" si="788"/>
        <v/>
      </c>
      <c r="BU498" s="1281" t="str">
        <f t="shared" si="789"/>
        <v/>
      </c>
      <c r="BV498" s="1281" t="str">
        <f t="shared" si="790"/>
        <v/>
      </c>
      <c r="BW498" s="1281" t="str">
        <f t="shared" si="791"/>
        <v/>
      </c>
      <c r="BX498" s="1281" t="str">
        <f t="shared" si="792"/>
        <v/>
      </c>
      <c r="BY498" s="1281" t="str">
        <f t="shared" si="793"/>
        <v/>
      </c>
      <c r="BZ498" s="1281" t="str">
        <f t="shared" si="794"/>
        <v/>
      </c>
      <c r="CA498" s="1281" t="str">
        <f t="shared" si="795"/>
        <v/>
      </c>
      <c r="CB498" s="1281" t="str">
        <f t="shared" si="796"/>
        <v/>
      </c>
      <c r="CC498" s="1281" t="str">
        <f t="shared" si="797"/>
        <v/>
      </c>
      <c r="CD498" s="1281" t="str">
        <f t="shared" si="798"/>
        <v/>
      </c>
      <c r="CE498" s="623" t="str">
        <f t="shared" si="799"/>
        <v/>
      </c>
      <c r="CF498" s="623" t="str">
        <f t="shared" si="800"/>
        <v/>
      </c>
      <c r="CG498" s="623" t="str">
        <f t="shared" si="801"/>
        <v/>
      </c>
      <c r="CH498" s="623" t="str">
        <f t="shared" si="802"/>
        <v/>
      </c>
      <c r="CI498" s="623" t="str">
        <f t="shared" si="803"/>
        <v/>
      </c>
      <c r="CJ498" s="623" t="str">
        <f t="shared" si="804"/>
        <v/>
      </c>
      <c r="CK498" s="623" t="str">
        <f t="shared" si="805"/>
        <v/>
      </c>
      <c r="CL498" s="623" t="str">
        <f t="shared" si="806"/>
        <v/>
      </c>
      <c r="CM498" s="623" t="str">
        <f t="shared" si="807"/>
        <v/>
      </c>
      <c r="CN498" s="623" t="str">
        <f t="shared" si="808"/>
        <v/>
      </c>
      <c r="CO498" s="623" t="str">
        <f t="shared" si="809"/>
        <v/>
      </c>
      <c r="CP498" s="623" t="str">
        <f t="shared" si="810"/>
        <v/>
      </c>
      <c r="CQ498" s="1281" t="str">
        <f t="shared" si="811"/>
        <v/>
      </c>
      <c r="CR498" s="1281" t="str">
        <f t="shared" si="812"/>
        <v/>
      </c>
      <c r="CS498" s="1281" t="str">
        <f t="shared" si="813"/>
        <v/>
      </c>
      <c r="CT498" s="1281" t="str">
        <f t="shared" si="814"/>
        <v/>
      </c>
      <c r="CU498" s="1281" t="str">
        <f t="shared" si="815"/>
        <v/>
      </c>
      <c r="CV498" s="1281" t="str">
        <f t="shared" si="816"/>
        <v/>
      </c>
      <c r="CW498" s="1281" t="str">
        <f t="shared" si="817"/>
        <v/>
      </c>
      <c r="CX498" s="1281" t="str">
        <f t="shared" si="818"/>
        <v/>
      </c>
      <c r="CY498" s="1281" t="str">
        <f t="shared" si="819"/>
        <v/>
      </c>
      <c r="CZ498" s="1281" t="str">
        <f t="shared" si="820"/>
        <v/>
      </c>
      <c r="DA498" s="1281" t="str">
        <f t="shared" si="821"/>
        <v/>
      </c>
      <c r="DB498" s="1281" t="str">
        <f t="shared" si="822"/>
        <v/>
      </c>
      <c r="DC498" s="623" t="str">
        <f t="shared" si="823"/>
        <v/>
      </c>
      <c r="DD498" s="623" t="str">
        <f t="shared" si="824"/>
        <v/>
      </c>
      <c r="DE498" s="623" t="str">
        <f t="shared" si="825"/>
        <v/>
      </c>
      <c r="DF498" s="623" t="str">
        <f t="shared" si="826"/>
        <v/>
      </c>
      <c r="DG498" s="623" t="str">
        <f t="shared" si="827"/>
        <v/>
      </c>
      <c r="DH498" s="623" t="str">
        <f t="shared" si="828"/>
        <v/>
      </c>
      <c r="DI498" s="623" t="str">
        <f t="shared" si="829"/>
        <v/>
      </c>
      <c r="DJ498" s="623" t="str">
        <f t="shared" si="830"/>
        <v/>
      </c>
      <c r="DK498" s="623" t="str">
        <f t="shared" si="831"/>
        <v/>
      </c>
      <c r="DL498" s="623" t="str">
        <f t="shared" si="832"/>
        <v/>
      </c>
      <c r="DM498" s="623" t="str">
        <f t="shared" si="833"/>
        <v/>
      </c>
      <c r="DN498" s="623" t="str">
        <f t="shared" si="834"/>
        <v/>
      </c>
      <c r="DO498" s="1281" t="str">
        <f t="shared" si="835"/>
        <v/>
      </c>
      <c r="DP498" s="1281" t="str">
        <f t="shared" si="836"/>
        <v/>
      </c>
      <c r="DQ498" s="1281" t="str">
        <f t="shared" si="837"/>
        <v/>
      </c>
      <c r="DR498" s="1281" t="str">
        <f t="shared" si="838"/>
        <v/>
      </c>
      <c r="DS498" s="1281" t="str">
        <f t="shared" si="839"/>
        <v/>
      </c>
      <c r="DT498" s="1281" t="str">
        <f t="shared" si="840"/>
        <v/>
      </c>
      <c r="DU498" s="1281" t="str">
        <f t="shared" si="841"/>
        <v/>
      </c>
      <c r="DV498" s="1281" t="str">
        <f t="shared" si="842"/>
        <v/>
      </c>
      <c r="DW498" s="1281" t="str">
        <f t="shared" si="843"/>
        <v/>
      </c>
      <c r="DX498" s="1281" t="str">
        <f t="shared" si="844"/>
        <v/>
      </c>
      <c r="DY498" s="1281" t="str">
        <f t="shared" si="845"/>
        <v/>
      </c>
      <c r="DZ498" s="1281" t="str">
        <f t="shared" si="846"/>
        <v/>
      </c>
      <c r="EA498" s="623" t="str">
        <f t="shared" si="847"/>
        <v/>
      </c>
      <c r="EB498" s="623" t="str">
        <f t="shared" si="848"/>
        <v/>
      </c>
      <c r="EC498" s="623" t="str">
        <f t="shared" si="849"/>
        <v/>
      </c>
      <c r="ED498" s="623" t="str">
        <f t="shared" si="850"/>
        <v/>
      </c>
      <c r="EE498" s="623" t="str">
        <f t="shared" si="851"/>
        <v/>
      </c>
      <c r="EF498" s="623" t="str">
        <f t="shared" si="852"/>
        <v/>
      </c>
      <c r="EG498" s="623" t="str">
        <f t="shared" si="853"/>
        <v/>
      </c>
      <c r="EH498" s="623" t="str">
        <f t="shared" si="854"/>
        <v/>
      </c>
      <c r="EI498" s="623" t="str">
        <f t="shared" si="855"/>
        <v/>
      </c>
      <c r="EJ498" s="623" t="str">
        <f t="shared" si="856"/>
        <v/>
      </c>
      <c r="EK498" s="623" t="str">
        <f t="shared" si="857"/>
        <v/>
      </c>
      <c r="EL498" s="623" t="str">
        <f t="shared" si="858"/>
        <v/>
      </c>
    </row>
    <row r="499" spans="1:142">
      <c r="A499" s="7" t="str">
        <f>IF('Rent Roll_RedIQ 1'!B492&gt;0,'Rent Roll_RedIQ 1'!B492,"")</f>
        <v/>
      </c>
      <c r="B499" s="7" t="str">
        <f>IF('Rent Roll_RedIQ 1'!C492&gt;0,'Rent Roll_RedIQ 1'!C492,"")</f>
        <v/>
      </c>
      <c r="C499" s="614">
        <f>IF('Rent Roll_RedIQ 1'!K492&gt;0,'Rent Roll_RedIQ 1'!K492,0)</f>
        <v>0</v>
      </c>
      <c r="D499" s="615" t="str">
        <f>IF('Rent Roll_RedIQ 1'!J492&gt;0,'Rent Roll_RedIQ 1'!J492,"")</f>
        <v/>
      </c>
      <c r="E499" s="624" t="str">
        <f t="shared" si="767"/>
        <v/>
      </c>
      <c r="F499" s="194"/>
      <c r="G499" s="194"/>
      <c r="H499" s="616" t="str">
        <f t="shared" si="865"/>
        <v/>
      </c>
      <c r="I499" s="1200">
        <f>IF('Rent Roll_RedIQ 1'!S492&gt;0,'Rent Roll_RedIQ 1'!S492,Purchase_Date-1)</f>
        <v>45991</v>
      </c>
      <c r="J499" s="617" t="str">
        <f t="shared" si="866"/>
        <v/>
      </c>
      <c r="K499" s="1205">
        <f t="shared" si="867"/>
        <v>46356</v>
      </c>
      <c r="L499" s="618" t="str">
        <f t="shared" si="866"/>
        <v/>
      </c>
      <c r="M499" s="1208">
        <f t="shared" si="868"/>
        <v>46721</v>
      </c>
      <c r="N499" s="614" t="str">
        <f t="shared" si="768"/>
        <v/>
      </c>
      <c r="O499" s="614" t="str">
        <f t="shared" si="769"/>
        <v/>
      </c>
      <c r="P499" s="614" t="str">
        <f t="shared" si="770"/>
        <v/>
      </c>
      <c r="Q499" s="614" t="str">
        <f t="shared" si="771"/>
        <v/>
      </c>
      <c r="R499" s="614" t="str">
        <f t="shared" si="772"/>
        <v/>
      </c>
      <c r="S499" s="614" t="str">
        <f t="shared" si="773"/>
        <v/>
      </c>
      <c r="T499" s="614" t="str">
        <f t="shared" si="774"/>
        <v/>
      </c>
      <c r="U499" s="619"/>
      <c r="V499" s="614"/>
      <c r="W499" s="620" t="str">
        <f t="shared" si="880"/>
        <v/>
      </c>
      <c r="X499" s="620" t="str">
        <f t="shared" si="880"/>
        <v/>
      </c>
      <c r="Y499" s="620" t="str">
        <f t="shared" si="880"/>
        <v/>
      </c>
      <c r="Z499" s="620" t="str">
        <f t="shared" si="880"/>
        <v/>
      </c>
      <c r="AA499" s="620" t="str">
        <f t="shared" si="880"/>
        <v/>
      </c>
      <c r="AB499" s="620" t="str">
        <f t="shared" si="880"/>
        <v/>
      </c>
      <c r="AC499" s="620" t="str">
        <f t="shared" si="880"/>
        <v/>
      </c>
      <c r="AD499" s="620" t="str">
        <f t="shared" si="880"/>
        <v/>
      </c>
      <c r="AE499" s="620" t="str">
        <f t="shared" si="880"/>
        <v/>
      </c>
      <c r="AF499" s="620" t="str">
        <f t="shared" si="880"/>
        <v/>
      </c>
      <c r="AG499" s="620" t="str">
        <f t="shared" si="880"/>
        <v/>
      </c>
      <c r="AH499" s="620" t="str">
        <f t="shared" si="880"/>
        <v/>
      </c>
      <c r="AI499" s="621" t="str">
        <f t="shared" si="878"/>
        <v/>
      </c>
      <c r="AJ499" s="621" t="str">
        <f t="shared" si="881"/>
        <v/>
      </c>
      <c r="AK499" s="621" t="str">
        <f t="shared" si="881"/>
        <v/>
      </c>
      <c r="AL499" s="621" t="str">
        <f t="shared" si="881"/>
        <v/>
      </c>
      <c r="AM499" s="621" t="str">
        <f t="shared" si="881"/>
        <v/>
      </c>
      <c r="AN499" s="621" t="str">
        <f t="shared" si="881"/>
        <v/>
      </c>
      <c r="AO499" s="621" t="str">
        <f t="shared" si="881"/>
        <v/>
      </c>
      <c r="AP499" s="621" t="str">
        <f t="shared" si="881"/>
        <v/>
      </c>
      <c r="AQ499" s="621" t="str">
        <f t="shared" si="881"/>
        <v/>
      </c>
      <c r="AR499" s="621" t="str">
        <f t="shared" si="881"/>
        <v/>
      </c>
      <c r="AS499" s="621" t="str">
        <f t="shared" si="881"/>
        <v/>
      </c>
      <c r="AT499" s="621" t="str">
        <f t="shared" si="881"/>
        <v/>
      </c>
      <c r="AU499" s="622" t="str">
        <f t="shared" si="871"/>
        <v/>
      </c>
      <c r="AV499" s="622" t="str">
        <f t="shared" si="879"/>
        <v/>
      </c>
      <c r="AW499" s="622" t="str">
        <f t="shared" si="879"/>
        <v/>
      </c>
      <c r="AX499" s="622" t="str">
        <f t="shared" si="879"/>
        <v/>
      </c>
      <c r="AY499" s="622" t="str">
        <f t="shared" si="879"/>
        <v/>
      </c>
      <c r="AZ499" s="622" t="str">
        <f t="shared" si="879"/>
        <v/>
      </c>
      <c r="BA499" s="622" t="str">
        <f t="shared" si="879"/>
        <v/>
      </c>
      <c r="BB499" s="622" t="str">
        <f t="shared" si="879"/>
        <v/>
      </c>
      <c r="BC499" s="622" t="str">
        <f t="shared" si="879"/>
        <v/>
      </c>
      <c r="BD499" s="622" t="str">
        <f t="shared" si="879"/>
        <v/>
      </c>
      <c r="BE499" s="622" t="str">
        <f t="shared" si="879"/>
        <v/>
      </c>
      <c r="BF499" s="622" t="str">
        <f t="shared" si="879"/>
        <v/>
      </c>
      <c r="BG499" s="623" t="str">
        <f t="shared" si="775"/>
        <v/>
      </c>
      <c r="BH499" s="623" t="str">
        <f t="shared" si="776"/>
        <v/>
      </c>
      <c r="BI499" s="623" t="str">
        <f t="shared" si="777"/>
        <v/>
      </c>
      <c r="BJ499" s="623" t="str">
        <f t="shared" si="778"/>
        <v/>
      </c>
      <c r="BK499" s="623" t="str">
        <f t="shared" si="779"/>
        <v/>
      </c>
      <c r="BL499" s="623" t="str">
        <f t="shared" si="780"/>
        <v/>
      </c>
      <c r="BM499" s="623" t="str">
        <f t="shared" si="781"/>
        <v/>
      </c>
      <c r="BN499" s="623" t="str">
        <f t="shared" si="782"/>
        <v/>
      </c>
      <c r="BO499" s="623" t="str">
        <f t="shared" si="783"/>
        <v/>
      </c>
      <c r="BP499" s="623" t="str">
        <f t="shared" si="784"/>
        <v/>
      </c>
      <c r="BQ499" s="623" t="str">
        <f t="shared" si="785"/>
        <v/>
      </c>
      <c r="BR499" s="623" t="str">
        <f t="shared" si="786"/>
        <v/>
      </c>
      <c r="BS499" s="1281" t="str">
        <f t="shared" si="787"/>
        <v/>
      </c>
      <c r="BT499" s="1281" t="str">
        <f t="shared" si="788"/>
        <v/>
      </c>
      <c r="BU499" s="1281" t="str">
        <f t="shared" si="789"/>
        <v/>
      </c>
      <c r="BV499" s="1281" t="str">
        <f t="shared" si="790"/>
        <v/>
      </c>
      <c r="BW499" s="1281" t="str">
        <f t="shared" si="791"/>
        <v/>
      </c>
      <c r="BX499" s="1281" t="str">
        <f t="shared" si="792"/>
        <v/>
      </c>
      <c r="BY499" s="1281" t="str">
        <f t="shared" si="793"/>
        <v/>
      </c>
      <c r="BZ499" s="1281" t="str">
        <f t="shared" si="794"/>
        <v/>
      </c>
      <c r="CA499" s="1281" t="str">
        <f t="shared" si="795"/>
        <v/>
      </c>
      <c r="CB499" s="1281" t="str">
        <f t="shared" si="796"/>
        <v/>
      </c>
      <c r="CC499" s="1281" t="str">
        <f t="shared" si="797"/>
        <v/>
      </c>
      <c r="CD499" s="1281" t="str">
        <f t="shared" si="798"/>
        <v/>
      </c>
      <c r="CE499" s="623" t="str">
        <f t="shared" si="799"/>
        <v/>
      </c>
      <c r="CF499" s="623" t="str">
        <f t="shared" si="800"/>
        <v/>
      </c>
      <c r="CG499" s="623" t="str">
        <f t="shared" si="801"/>
        <v/>
      </c>
      <c r="CH499" s="623" t="str">
        <f t="shared" si="802"/>
        <v/>
      </c>
      <c r="CI499" s="623" t="str">
        <f t="shared" si="803"/>
        <v/>
      </c>
      <c r="CJ499" s="623" t="str">
        <f t="shared" si="804"/>
        <v/>
      </c>
      <c r="CK499" s="623" t="str">
        <f t="shared" si="805"/>
        <v/>
      </c>
      <c r="CL499" s="623" t="str">
        <f t="shared" si="806"/>
        <v/>
      </c>
      <c r="CM499" s="623" t="str">
        <f t="shared" si="807"/>
        <v/>
      </c>
      <c r="CN499" s="623" t="str">
        <f t="shared" si="808"/>
        <v/>
      </c>
      <c r="CO499" s="623" t="str">
        <f t="shared" si="809"/>
        <v/>
      </c>
      <c r="CP499" s="623" t="str">
        <f t="shared" si="810"/>
        <v/>
      </c>
      <c r="CQ499" s="1281" t="str">
        <f t="shared" si="811"/>
        <v/>
      </c>
      <c r="CR499" s="1281" t="str">
        <f t="shared" si="812"/>
        <v/>
      </c>
      <c r="CS499" s="1281" t="str">
        <f t="shared" si="813"/>
        <v/>
      </c>
      <c r="CT499" s="1281" t="str">
        <f t="shared" si="814"/>
        <v/>
      </c>
      <c r="CU499" s="1281" t="str">
        <f t="shared" si="815"/>
        <v/>
      </c>
      <c r="CV499" s="1281" t="str">
        <f t="shared" si="816"/>
        <v/>
      </c>
      <c r="CW499" s="1281" t="str">
        <f t="shared" si="817"/>
        <v/>
      </c>
      <c r="CX499" s="1281" t="str">
        <f t="shared" si="818"/>
        <v/>
      </c>
      <c r="CY499" s="1281" t="str">
        <f t="shared" si="819"/>
        <v/>
      </c>
      <c r="CZ499" s="1281" t="str">
        <f t="shared" si="820"/>
        <v/>
      </c>
      <c r="DA499" s="1281" t="str">
        <f t="shared" si="821"/>
        <v/>
      </c>
      <c r="DB499" s="1281" t="str">
        <f t="shared" si="822"/>
        <v/>
      </c>
      <c r="DC499" s="623" t="str">
        <f t="shared" si="823"/>
        <v/>
      </c>
      <c r="DD499" s="623" t="str">
        <f t="shared" si="824"/>
        <v/>
      </c>
      <c r="DE499" s="623" t="str">
        <f t="shared" si="825"/>
        <v/>
      </c>
      <c r="DF499" s="623" t="str">
        <f t="shared" si="826"/>
        <v/>
      </c>
      <c r="DG499" s="623" t="str">
        <f t="shared" si="827"/>
        <v/>
      </c>
      <c r="DH499" s="623" t="str">
        <f t="shared" si="828"/>
        <v/>
      </c>
      <c r="DI499" s="623" t="str">
        <f t="shared" si="829"/>
        <v/>
      </c>
      <c r="DJ499" s="623" t="str">
        <f t="shared" si="830"/>
        <v/>
      </c>
      <c r="DK499" s="623" t="str">
        <f t="shared" si="831"/>
        <v/>
      </c>
      <c r="DL499" s="623" t="str">
        <f t="shared" si="832"/>
        <v/>
      </c>
      <c r="DM499" s="623" t="str">
        <f t="shared" si="833"/>
        <v/>
      </c>
      <c r="DN499" s="623" t="str">
        <f t="shared" si="834"/>
        <v/>
      </c>
      <c r="DO499" s="1281" t="str">
        <f t="shared" si="835"/>
        <v/>
      </c>
      <c r="DP499" s="1281" t="str">
        <f t="shared" si="836"/>
        <v/>
      </c>
      <c r="DQ499" s="1281" t="str">
        <f t="shared" si="837"/>
        <v/>
      </c>
      <c r="DR499" s="1281" t="str">
        <f t="shared" si="838"/>
        <v/>
      </c>
      <c r="DS499" s="1281" t="str">
        <f t="shared" si="839"/>
        <v/>
      </c>
      <c r="DT499" s="1281" t="str">
        <f t="shared" si="840"/>
        <v/>
      </c>
      <c r="DU499" s="1281" t="str">
        <f t="shared" si="841"/>
        <v/>
      </c>
      <c r="DV499" s="1281" t="str">
        <f t="shared" si="842"/>
        <v/>
      </c>
      <c r="DW499" s="1281" t="str">
        <f t="shared" si="843"/>
        <v/>
      </c>
      <c r="DX499" s="1281" t="str">
        <f t="shared" si="844"/>
        <v/>
      </c>
      <c r="DY499" s="1281" t="str">
        <f t="shared" si="845"/>
        <v/>
      </c>
      <c r="DZ499" s="1281" t="str">
        <f t="shared" si="846"/>
        <v/>
      </c>
      <c r="EA499" s="623" t="str">
        <f t="shared" si="847"/>
        <v/>
      </c>
      <c r="EB499" s="623" t="str">
        <f t="shared" si="848"/>
        <v/>
      </c>
      <c r="EC499" s="623" t="str">
        <f t="shared" si="849"/>
        <v/>
      </c>
      <c r="ED499" s="623" t="str">
        <f t="shared" si="850"/>
        <v/>
      </c>
      <c r="EE499" s="623" t="str">
        <f t="shared" si="851"/>
        <v/>
      </c>
      <c r="EF499" s="623" t="str">
        <f t="shared" si="852"/>
        <v/>
      </c>
      <c r="EG499" s="623" t="str">
        <f t="shared" si="853"/>
        <v/>
      </c>
      <c r="EH499" s="623" t="str">
        <f t="shared" si="854"/>
        <v/>
      </c>
      <c r="EI499" s="623" t="str">
        <f t="shared" si="855"/>
        <v/>
      </c>
      <c r="EJ499" s="623" t="str">
        <f t="shared" si="856"/>
        <v/>
      </c>
      <c r="EK499" s="623" t="str">
        <f t="shared" si="857"/>
        <v/>
      </c>
      <c r="EL499" s="623" t="str">
        <f t="shared" si="858"/>
        <v/>
      </c>
    </row>
    <row r="500" spans="1:142">
      <c r="A500" s="7" t="str">
        <f>IF('Rent Roll_RedIQ 1'!B493&gt;0,'Rent Roll_RedIQ 1'!B493,"")</f>
        <v/>
      </c>
      <c r="B500" s="7" t="str">
        <f>IF('Rent Roll_RedIQ 1'!C493&gt;0,'Rent Roll_RedIQ 1'!C493,"")</f>
        <v/>
      </c>
      <c r="C500" s="614">
        <f>IF('Rent Roll_RedIQ 1'!K493&gt;0,'Rent Roll_RedIQ 1'!K493,0)</f>
        <v>0</v>
      </c>
      <c r="D500" s="615" t="str">
        <f>IF('Rent Roll_RedIQ 1'!J493&gt;0,'Rent Roll_RedIQ 1'!J493,"")</f>
        <v/>
      </c>
      <c r="E500" s="624" t="str">
        <f t="shared" si="767"/>
        <v/>
      </c>
      <c r="F500" s="194"/>
      <c r="G500" s="194"/>
      <c r="H500" s="616" t="str">
        <f t="shared" si="865"/>
        <v/>
      </c>
      <c r="I500" s="1200">
        <f>IF('Rent Roll_RedIQ 1'!S493&gt;0,'Rent Roll_RedIQ 1'!S493,Purchase_Date-1)</f>
        <v>45991</v>
      </c>
      <c r="J500" s="617" t="str">
        <f t="shared" si="866"/>
        <v/>
      </c>
      <c r="K500" s="1205">
        <f t="shared" si="867"/>
        <v>46356</v>
      </c>
      <c r="L500" s="618" t="str">
        <f t="shared" si="866"/>
        <v/>
      </c>
      <c r="M500" s="1208">
        <f t="shared" si="868"/>
        <v>46721</v>
      </c>
      <c r="N500" s="614" t="str">
        <f t="shared" si="768"/>
        <v/>
      </c>
      <c r="O500" s="614" t="str">
        <f t="shared" si="769"/>
        <v/>
      </c>
      <c r="P500" s="614" t="str">
        <f t="shared" si="770"/>
        <v/>
      </c>
      <c r="Q500" s="614" t="str">
        <f t="shared" si="771"/>
        <v/>
      </c>
      <c r="R500" s="614" t="str">
        <f t="shared" si="772"/>
        <v/>
      </c>
      <c r="S500" s="614" t="str">
        <f t="shared" si="773"/>
        <v/>
      </c>
      <c r="T500" s="614" t="str">
        <f t="shared" si="774"/>
        <v/>
      </c>
      <c r="U500" s="619"/>
      <c r="V500" s="614"/>
      <c r="W500" s="620" t="str">
        <f t="shared" si="880"/>
        <v/>
      </c>
      <c r="X500" s="620" t="str">
        <f t="shared" si="880"/>
        <v/>
      </c>
      <c r="Y500" s="620" t="str">
        <f t="shared" si="880"/>
        <v/>
      </c>
      <c r="Z500" s="620" t="str">
        <f t="shared" si="880"/>
        <v/>
      </c>
      <c r="AA500" s="620" t="str">
        <f t="shared" si="880"/>
        <v/>
      </c>
      <c r="AB500" s="620" t="str">
        <f t="shared" si="880"/>
        <v/>
      </c>
      <c r="AC500" s="620" t="str">
        <f t="shared" si="880"/>
        <v/>
      </c>
      <c r="AD500" s="620" t="str">
        <f t="shared" si="880"/>
        <v/>
      </c>
      <c r="AE500" s="620" t="str">
        <f t="shared" si="880"/>
        <v/>
      </c>
      <c r="AF500" s="620" t="str">
        <f t="shared" si="880"/>
        <v/>
      </c>
      <c r="AG500" s="620" t="str">
        <f t="shared" si="880"/>
        <v/>
      </c>
      <c r="AH500" s="620" t="str">
        <f t="shared" si="880"/>
        <v/>
      </c>
      <c r="AI500" s="621" t="str">
        <f t="shared" si="878"/>
        <v/>
      </c>
      <c r="AJ500" s="621" t="str">
        <f t="shared" si="881"/>
        <v/>
      </c>
      <c r="AK500" s="621" t="str">
        <f t="shared" si="881"/>
        <v/>
      </c>
      <c r="AL500" s="621" t="str">
        <f t="shared" si="881"/>
        <v/>
      </c>
      <c r="AM500" s="621" t="str">
        <f t="shared" si="881"/>
        <v/>
      </c>
      <c r="AN500" s="621" t="str">
        <f t="shared" si="881"/>
        <v/>
      </c>
      <c r="AO500" s="621" t="str">
        <f t="shared" si="881"/>
        <v/>
      </c>
      <c r="AP500" s="621" t="str">
        <f t="shared" si="881"/>
        <v/>
      </c>
      <c r="AQ500" s="621" t="str">
        <f t="shared" si="881"/>
        <v/>
      </c>
      <c r="AR500" s="621" t="str">
        <f t="shared" si="881"/>
        <v/>
      </c>
      <c r="AS500" s="621" t="str">
        <f t="shared" si="881"/>
        <v/>
      </c>
      <c r="AT500" s="621" t="str">
        <f t="shared" si="881"/>
        <v/>
      </c>
      <c r="AU500" s="622" t="str">
        <f t="shared" si="871"/>
        <v/>
      </c>
      <c r="AV500" s="622" t="str">
        <f t="shared" si="879"/>
        <v/>
      </c>
      <c r="AW500" s="622" t="str">
        <f t="shared" si="879"/>
        <v/>
      </c>
      <c r="AX500" s="622" t="str">
        <f t="shared" si="879"/>
        <v/>
      </c>
      <c r="AY500" s="622" t="str">
        <f t="shared" si="879"/>
        <v/>
      </c>
      <c r="AZ500" s="622" t="str">
        <f t="shared" si="879"/>
        <v/>
      </c>
      <c r="BA500" s="622" t="str">
        <f t="shared" si="879"/>
        <v/>
      </c>
      <c r="BB500" s="622" t="str">
        <f t="shared" si="879"/>
        <v/>
      </c>
      <c r="BC500" s="622" t="str">
        <f t="shared" si="879"/>
        <v/>
      </c>
      <c r="BD500" s="622" t="str">
        <f t="shared" si="879"/>
        <v/>
      </c>
      <c r="BE500" s="622" t="str">
        <f t="shared" si="879"/>
        <v/>
      </c>
      <c r="BF500" s="622" t="str">
        <f t="shared" si="879"/>
        <v/>
      </c>
      <c r="BG500" s="623" t="str">
        <f t="shared" si="775"/>
        <v/>
      </c>
      <c r="BH500" s="623" t="str">
        <f t="shared" si="776"/>
        <v/>
      </c>
      <c r="BI500" s="623" t="str">
        <f t="shared" si="777"/>
        <v/>
      </c>
      <c r="BJ500" s="623" t="str">
        <f t="shared" si="778"/>
        <v/>
      </c>
      <c r="BK500" s="623" t="str">
        <f t="shared" si="779"/>
        <v/>
      </c>
      <c r="BL500" s="623" t="str">
        <f t="shared" si="780"/>
        <v/>
      </c>
      <c r="BM500" s="623" t="str">
        <f t="shared" si="781"/>
        <v/>
      </c>
      <c r="BN500" s="623" t="str">
        <f t="shared" si="782"/>
        <v/>
      </c>
      <c r="BO500" s="623" t="str">
        <f t="shared" si="783"/>
        <v/>
      </c>
      <c r="BP500" s="623" t="str">
        <f t="shared" si="784"/>
        <v/>
      </c>
      <c r="BQ500" s="623" t="str">
        <f t="shared" si="785"/>
        <v/>
      </c>
      <c r="BR500" s="623" t="str">
        <f t="shared" si="786"/>
        <v/>
      </c>
      <c r="BS500" s="1281" t="str">
        <f t="shared" si="787"/>
        <v/>
      </c>
      <c r="BT500" s="1281" t="str">
        <f t="shared" si="788"/>
        <v/>
      </c>
      <c r="BU500" s="1281" t="str">
        <f t="shared" si="789"/>
        <v/>
      </c>
      <c r="BV500" s="1281" t="str">
        <f t="shared" si="790"/>
        <v/>
      </c>
      <c r="BW500" s="1281" t="str">
        <f t="shared" si="791"/>
        <v/>
      </c>
      <c r="BX500" s="1281" t="str">
        <f t="shared" si="792"/>
        <v/>
      </c>
      <c r="BY500" s="1281" t="str">
        <f t="shared" si="793"/>
        <v/>
      </c>
      <c r="BZ500" s="1281" t="str">
        <f t="shared" si="794"/>
        <v/>
      </c>
      <c r="CA500" s="1281" t="str">
        <f t="shared" si="795"/>
        <v/>
      </c>
      <c r="CB500" s="1281" t="str">
        <f t="shared" si="796"/>
        <v/>
      </c>
      <c r="CC500" s="1281" t="str">
        <f t="shared" si="797"/>
        <v/>
      </c>
      <c r="CD500" s="1281" t="str">
        <f t="shared" si="798"/>
        <v/>
      </c>
      <c r="CE500" s="623" t="str">
        <f t="shared" si="799"/>
        <v/>
      </c>
      <c r="CF500" s="623" t="str">
        <f t="shared" si="800"/>
        <v/>
      </c>
      <c r="CG500" s="623" t="str">
        <f t="shared" si="801"/>
        <v/>
      </c>
      <c r="CH500" s="623" t="str">
        <f t="shared" si="802"/>
        <v/>
      </c>
      <c r="CI500" s="623" t="str">
        <f t="shared" si="803"/>
        <v/>
      </c>
      <c r="CJ500" s="623" t="str">
        <f t="shared" si="804"/>
        <v/>
      </c>
      <c r="CK500" s="623" t="str">
        <f t="shared" si="805"/>
        <v/>
      </c>
      <c r="CL500" s="623" t="str">
        <f t="shared" si="806"/>
        <v/>
      </c>
      <c r="CM500" s="623" t="str">
        <f t="shared" si="807"/>
        <v/>
      </c>
      <c r="CN500" s="623" t="str">
        <f t="shared" si="808"/>
        <v/>
      </c>
      <c r="CO500" s="623" t="str">
        <f t="shared" si="809"/>
        <v/>
      </c>
      <c r="CP500" s="623" t="str">
        <f t="shared" si="810"/>
        <v/>
      </c>
      <c r="CQ500" s="1281" t="str">
        <f t="shared" si="811"/>
        <v/>
      </c>
      <c r="CR500" s="1281" t="str">
        <f t="shared" si="812"/>
        <v/>
      </c>
      <c r="CS500" s="1281" t="str">
        <f t="shared" si="813"/>
        <v/>
      </c>
      <c r="CT500" s="1281" t="str">
        <f t="shared" si="814"/>
        <v/>
      </c>
      <c r="CU500" s="1281" t="str">
        <f t="shared" si="815"/>
        <v/>
      </c>
      <c r="CV500" s="1281" t="str">
        <f t="shared" si="816"/>
        <v/>
      </c>
      <c r="CW500" s="1281" t="str">
        <f t="shared" si="817"/>
        <v/>
      </c>
      <c r="CX500" s="1281" t="str">
        <f t="shared" si="818"/>
        <v/>
      </c>
      <c r="CY500" s="1281" t="str">
        <f t="shared" si="819"/>
        <v/>
      </c>
      <c r="CZ500" s="1281" t="str">
        <f t="shared" si="820"/>
        <v/>
      </c>
      <c r="DA500" s="1281" t="str">
        <f t="shared" si="821"/>
        <v/>
      </c>
      <c r="DB500" s="1281" t="str">
        <f t="shared" si="822"/>
        <v/>
      </c>
      <c r="DC500" s="623" t="str">
        <f t="shared" si="823"/>
        <v/>
      </c>
      <c r="DD500" s="623" t="str">
        <f t="shared" si="824"/>
        <v/>
      </c>
      <c r="DE500" s="623" t="str">
        <f t="shared" si="825"/>
        <v/>
      </c>
      <c r="DF500" s="623" t="str">
        <f t="shared" si="826"/>
        <v/>
      </c>
      <c r="DG500" s="623" t="str">
        <f t="shared" si="827"/>
        <v/>
      </c>
      <c r="DH500" s="623" t="str">
        <f t="shared" si="828"/>
        <v/>
      </c>
      <c r="DI500" s="623" t="str">
        <f t="shared" si="829"/>
        <v/>
      </c>
      <c r="DJ500" s="623" t="str">
        <f t="shared" si="830"/>
        <v/>
      </c>
      <c r="DK500" s="623" t="str">
        <f t="shared" si="831"/>
        <v/>
      </c>
      <c r="DL500" s="623" t="str">
        <f t="shared" si="832"/>
        <v/>
      </c>
      <c r="DM500" s="623" t="str">
        <f t="shared" si="833"/>
        <v/>
      </c>
      <c r="DN500" s="623" t="str">
        <f t="shared" si="834"/>
        <v/>
      </c>
      <c r="DO500" s="1281" t="str">
        <f t="shared" si="835"/>
        <v/>
      </c>
      <c r="DP500" s="1281" t="str">
        <f t="shared" si="836"/>
        <v/>
      </c>
      <c r="DQ500" s="1281" t="str">
        <f t="shared" si="837"/>
        <v/>
      </c>
      <c r="DR500" s="1281" t="str">
        <f t="shared" si="838"/>
        <v/>
      </c>
      <c r="DS500" s="1281" t="str">
        <f t="shared" si="839"/>
        <v/>
      </c>
      <c r="DT500" s="1281" t="str">
        <f t="shared" si="840"/>
        <v/>
      </c>
      <c r="DU500" s="1281" t="str">
        <f t="shared" si="841"/>
        <v/>
      </c>
      <c r="DV500" s="1281" t="str">
        <f t="shared" si="842"/>
        <v/>
      </c>
      <c r="DW500" s="1281" t="str">
        <f t="shared" si="843"/>
        <v/>
      </c>
      <c r="DX500" s="1281" t="str">
        <f t="shared" si="844"/>
        <v/>
      </c>
      <c r="DY500" s="1281" t="str">
        <f t="shared" si="845"/>
        <v/>
      </c>
      <c r="DZ500" s="1281" t="str">
        <f t="shared" si="846"/>
        <v/>
      </c>
      <c r="EA500" s="623" t="str">
        <f t="shared" si="847"/>
        <v/>
      </c>
      <c r="EB500" s="623" t="str">
        <f t="shared" si="848"/>
        <v/>
      </c>
      <c r="EC500" s="623" t="str">
        <f t="shared" si="849"/>
        <v/>
      </c>
      <c r="ED500" s="623" t="str">
        <f t="shared" si="850"/>
        <v/>
      </c>
      <c r="EE500" s="623" t="str">
        <f t="shared" si="851"/>
        <v/>
      </c>
      <c r="EF500" s="623" t="str">
        <f t="shared" si="852"/>
        <v/>
      </c>
      <c r="EG500" s="623" t="str">
        <f t="shared" si="853"/>
        <v/>
      </c>
      <c r="EH500" s="623" t="str">
        <f t="shared" si="854"/>
        <v/>
      </c>
      <c r="EI500" s="623" t="str">
        <f t="shared" si="855"/>
        <v/>
      </c>
      <c r="EJ500" s="623" t="str">
        <f t="shared" si="856"/>
        <v/>
      </c>
      <c r="EK500" s="623" t="str">
        <f t="shared" si="857"/>
        <v/>
      </c>
      <c r="EL500" s="623" t="str">
        <f t="shared" si="858"/>
        <v/>
      </c>
    </row>
    <row r="501" spans="1:142" s="390" customFormat="1">
      <c r="C501" s="442"/>
      <c r="D501" s="443"/>
      <c r="E501" s="444"/>
      <c r="F501" s="444"/>
      <c r="G501" s="444"/>
      <c r="H501" s="444"/>
      <c r="I501" s="1202"/>
      <c r="J501" s="444"/>
      <c r="K501" s="1202"/>
      <c r="L501" s="444"/>
      <c r="M501" s="1202"/>
      <c r="N501" s="444"/>
      <c r="O501" s="444"/>
      <c r="P501" s="444"/>
      <c r="Q501" s="444"/>
      <c r="R501" s="444"/>
      <c r="S501" s="442"/>
      <c r="T501" s="442"/>
      <c r="U501" s="445"/>
      <c r="V501" s="442"/>
      <c r="W501" s="442"/>
      <c r="X501" s="442"/>
      <c r="Y501" s="442"/>
      <c r="Z501" s="442"/>
      <c r="AA501" s="442"/>
      <c r="AB501" s="442"/>
      <c r="AC501" s="442"/>
      <c r="AD501" s="442"/>
      <c r="AE501" s="442"/>
      <c r="AF501" s="442"/>
      <c r="AG501" s="442"/>
      <c r="AH501" s="442"/>
      <c r="AI501" s="442"/>
      <c r="AJ501" s="442"/>
      <c r="AK501" s="442"/>
      <c r="AL501" s="442"/>
      <c r="AM501" s="442"/>
      <c r="AN501" s="442"/>
      <c r="AO501" s="442"/>
      <c r="AP501" s="442"/>
      <c r="AQ501" s="442"/>
      <c r="AR501" s="442"/>
      <c r="AS501" s="442"/>
      <c r="AT501" s="442"/>
      <c r="AU501" s="442"/>
      <c r="AV501" s="442"/>
      <c r="AW501" s="442"/>
      <c r="AX501" s="442"/>
      <c r="AY501" s="442"/>
      <c r="AZ501" s="442"/>
      <c r="BA501" s="442"/>
      <c r="BB501" s="442"/>
      <c r="BC501" s="442"/>
      <c r="BD501" s="442"/>
      <c r="BE501" s="442"/>
      <c r="BF501" s="442"/>
      <c r="BG501" s="442"/>
      <c r="BH501" s="442"/>
      <c r="BI501" s="442"/>
      <c r="BJ501" s="442"/>
      <c r="BK501" s="442"/>
      <c r="BL501" s="442"/>
      <c r="BM501" s="442"/>
      <c r="BN501" s="442"/>
      <c r="BO501" s="442"/>
      <c r="BP501" s="442"/>
      <c r="BQ501" s="442"/>
      <c r="BR501" s="442"/>
      <c r="BS501" s="442"/>
      <c r="BT501" s="442"/>
      <c r="BU501" s="442"/>
      <c r="BV501" s="442"/>
      <c r="BW501" s="442"/>
      <c r="BX501" s="442"/>
      <c r="BY501" s="442"/>
      <c r="BZ501" s="442"/>
      <c r="CA501" s="442"/>
      <c r="CB501" s="442"/>
      <c r="CC501" s="442"/>
      <c r="CD501" s="442"/>
      <c r="CE501" s="442"/>
      <c r="CF501" s="442"/>
      <c r="CG501" s="442"/>
      <c r="CH501" s="442"/>
      <c r="CI501" s="442"/>
      <c r="CJ501" s="442"/>
      <c r="CK501" s="442"/>
      <c r="CL501" s="442"/>
      <c r="CM501" s="442"/>
      <c r="CN501" s="442"/>
      <c r="CO501" s="442"/>
      <c r="CP501" s="442"/>
      <c r="CQ501" s="442"/>
      <c r="CR501" s="442"/>
      <c r="CS501" s="442"/>
      <c r="CT501" s="442"/>
      <c r="CU501" s="442"/>
      <c r="CV501" s="442"/>
      <c r="CW501" s="442"/>
      <c r="CX501" s="442"/>
      <c r="CY501" s="442"/>
      <c r="CZ501" s="442"/>
      <c r="DA501" s="442"/>
      <c r="DB501" s="442"/>
      <c r="DC501" s="442"/>
      <c r="DD501" s="442"/>
      <c r="DE501" s="442"/>
      <c r="DF501" s="442"/>
      <c r="DG501" s="442"/>
      <c r="DH501" s="442"/>
      <c r="DI501" s="442"/>
      <c r="DJ501" s="442"/>
      <c r="DK501" s="442"/>
      <c r="DL501" s="442"/>
      <c r="DM501" s="442"/>
      <c r="DN501" s="442"/>
      <c r="DO501" s="442"/>
      <c r="DP501" s="442"/>
      <c r="DQ501" s="442"/>
      <c r="DR501" s="442"/>
      <c r="DS501" s="442"/>
      <c r="DT501" s="442"/>
      <c r="DU501" s="442"/>
      <c r="DV501" s="442"/>
      <c r="DW501" s="442"/>
      <c r="DX501" s="442"/>
      <c r="DY501" s="442"/>
      <c r="DZ501" s="442"/>
      <c r="EA501" s="442"/>
      <c r="EB501" s="442"/>
      <c r="EC501" s="442"/>
      <c r="ED501" s="442"/>
      <c r="EE501" s="442"/>
      <c r="EF501" s="442"/>
      <c r="EG501" s="442"/>
      <c r="EH501" s="442"/>
      <c r="EI501" s="442"/>
      <c r="EJ501" s="442"/>
      <c r="EK501" s="442"/>
      <c r="EL501" s="442"/>
    </row>
  </sheetData>
  <phoneticPr fontId="35"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8A72B6-C7E8-49A2-8F41-AEA5766806DC}">
  <dimension ref="A1:ED74"/>
  <sheetViews>
    <sheetView zoomScale="80" zoomScaleNormal="80" workbookViewId="0"/>
  </sheetViews>
  <sheetFormatPr defaultRowHeight="14.5"/>
  <cols>
    <col min="1" max="1" width="17.7265625" bestFit="1" customWidth="1"/>
    <col min="2" max="2" width="32.26953125" bestFit="1" customWidth="1"/>
    <col min="3" max="3" width="13.26953125" bestFit="1" customWidth="1"/>
    <col min="4" max="14" width="12.26953125" bestFit="1" customWidth="1"/>
    <col min="15" max="23" width="13.81640625" bestFit="1" customWidth="1"/>
    <col min="24" max="24" width="11.81640625" bestFit="1" customWidth="1"/>
    <col min="25" max="25" width="13.81640625" bestFit="1" customWidth="1"/>
    <col min="26" max="26" width="12.26953125" bestFit="1" customWidth="1"/>
    <col min="27" max="29" width="11.81640625" bestFit="1" customWidth="1"/>
    <col min="30" max="30" width="13" bestFit="1" customWidth="1"/>
    <col min="31" max="31" width="11.81640625" bestFit="1" customWidth="1"/>
    <col min="32" max="37" width="12.81640625" bestFit="1" customWidth="1"/>
    <col min="38" max="38" width="12.26953125" bestFit="1" customWidth="1"/>
    <col min="39" max="42" width="12.81640625" bestFit="1" customWidth="1"/>
    <col min="43" max="49" width="11.81640625" bestFit="1" customWidth="1"/>
    <col min="50" max="50" width="12.26953125" bestFit="1" customWidth="1"/>
    <col min="51" max="53" width="11.81640625" bestFit="1" customWidth="1"/>
    <col min="54" max="55" width="12" bestFit="1" customWidth="1"/>
    <col min="56" max="57" width="11.26953125" bestFit="1" customWidth="1"/>
    <col min="58" max="61" width="12" bestFit="1" customWidth="1"/>
    <col min="62" max="62" width="11.26953125" bestFit="1" customWidth="1"/>
    <col min="63" max="66" width="12" bestFit="1" customWidth="1"/>
    <col min="67" max="134" width="11.26953125" bestFit="1" customWidth="1"/>
  </cols>
  <sheetData>
    <row r="1" spans="1:134">
      <c r="A1" t="s">
        <v>1</v>
      </c>
      <c r="B1" s="1915" t="s">
        <v>975</v>
      </c>
      <c r="E1">
        <f>1475*(1+E4)</f>
        <v>1523.8478442654014</v>
      </c>
      <c r="F1">
        <f>E1*(1+F4)</f>
        <v>1575.2227541885056</v>
      </c>
      <c r="G1">
        <f t="shared" ref="G1:I1" si="0">F1*(1+G4)</f>
        <v>1626.0049658982823</v>
      </c>
      <c r="H1">
        <f t="shared" si="0"/>
        <v>1678.9539542255616</v>
      </c>
      <c r="I1">
        <f t="shared" si="0"/>
        <v>1724.5645011719814</v>
      </c>
    </row>
    <row r="2" spans="1:134">
      <c r="A2" t="s">
        <v>976</v>
      </c>
      <c r="B2" s="1916">
        <v>216</v>
      </c>
      <c r="E2" s="1917">
        <v>46023</v>
      </c>
      <c r="F2" s="1917">
        <v>46388</v>
      </c>
      <c r="G2" s="1917">
        <v>46753</v>
      </c>
      <c r="W2">
        <v>18</v>
      </c>
      <c r="X2">
        <v>19</v>
      </c>
      <c r="Y2">
        <v>19</v>
      </c>
      <c r="Z2">
        <v>11</v>
      </c>
      <c r="AA2">
        <v>20</v>
      </c>
      <c r="AB2">
        <v>23</v>
      </c>
      <c r="AC2">
        <v>28</v>
      </c>
      <c r="AD2">
        <v>22</v>
      </c>
      <c r="AE2">
        <v>10</v>
      </c>
      <c r="AF2">
        <v>14</v>
      </c>
      <c r="AG2">
        <v>8</v>
      </c>
      <c r="AH2">
        <v>9</v>
      </c>
    </row>
    <row r="3" spans="1:134">
      <c r="A3" t="s">
        <v>977</v>
      </c>
      <c r="B3" s="1916">
        <v>1000</v>
      </c>
      <c r="E3" t="s">
        <v>20</v>
      </c>
      <c r="F3" t="s">
        <v>21</v>
      </c>
      <c r="G3" t="s">
        <v>22</v>
      </c>
      <c r="H3" t="s">
        <v>23</v>
      </c>
      <c r="I3" t="s">
        <v>24</v>
      </c>
      <c r="J3" t="s">
        <v>66</v>
      </c>
      <c r="K3" t="s">
        <v>978</v>
      </c>
      <c r="L3" t="s">
        <v>979</v>
      </c>
      <c r="W3">
        <f>W2</f>
        <v>18</v>
      </c>
      <c r="X3">
        <f t="shared" ref="X3:Y3" si="1">X2</f>
        <v>19</v>
      </c>
      <c r="Y3">
        <f t="shared" si="1"/>
        <v>19</v>
      </c>
      <c r="Z3">
        <v>15</v>
      </c>
      <c r="AA3">
        <v>22</v>
      </c>
      <c r="AB3">
        <v>25</v>
      </c>
      <c r="AC3">
        <v>30</v>
      </c>
      <c r="AD3">
        <v>24</v>
      </c>
      <c r="AE3">
        <v>20</v>
      </c>
      <c r="AF3">
        <v>20</v>
      </c>
      <c r="AG3">
        <v>15</v>
      </c>
      <c r="AH3">
        <v>15</v>
      </c>
    </row>
    <row r="4" spans="1:134">
      <c r="A4" t="s">
        <v>980</v>
      </c>
      <c r="B4" s="1915" t="s">
        <v>981</v>
      </c>
      <c r="D4" t="s">
        <v>982</v>
      </c>
      <c r="E4" s="1918">
        <v>3.3117182552814498E-2</v>
      </c>
      <c r="F4" s="1918">
        <v>3.3713936805725098E-2</v>
      </c>
      <c r="G4" s="1918">
        <v>3.2238114625215503E-2</v>
      </c>
      <c r="H4" s="1918">
        <v>3.2563854008912999E-2</v>
      </c>
      <c r="I4" s="1918">
        <v>2.7166049927473099E-2</v>
      </c>
      <c r="J4" s="1919"/>
      <c r="L4" s="1919">
        <f t="shared" ref="L4:L6" si="2">AVERAGE(E4:I4)</f>
        <v>3.175982758402824E-2</v>
      </c>
      <c r="O4" s="72">
        <f>SUM(C26:N26)/B2</f>
        <v>0.93055555555555558</v>
      </c>
    </row>
    <row r="5" spans="1:134">
      <c r="D5" t="s">
        <v>983</v>
      </c>
      <c r="E5" s="1919">
        <f>V60</f>
        <v>2.5573088885110451E-2</v>
      </c>
      <c r="F5" s="1919">
        <f>AH60</f>
        <v>6.258646279570379E-2</v>
      </c>
      <c r="G5" s="1919">
        <f>AU60</f>
        <v>5.9794727618379229E-2</v>
      </c>
      <c r="H5" s="1919">
        <f>AU60</f>
        <v>5.9794727618379229E-2</v>
      </c>
      <c r="I5" s="1919">
        <f>BS60</f>
        <v>2.8949057874726902E-2</v>
      </c>
      <c r="J5" s="1919">
        <f>BK58/F58-1</f>
        <v>0.2239909715109536</v>
      </c>
      <c r="K5" s="1865">
        <f>J5/5</f>
        <v>4.4798194302190716E-2</v>
      </c>
      <c r="L5" s="1919">
        <f t="shared" si="2"/>
        <v>4.7339612958459919E-2</v>
      </c>
      <c r="S5">
        <f>7*12</f>
        <v>84</v>
      </c>
    </row>
    <row r="6" spans="1:134">
      <c r="D6" t="s">
        <v>984</v>
      </c>
      <c r="E6" s="1919">
        <f>V66</f>
        <v>4.6710323068287041E-2</v>
      </c>
      <c r="F6" s="1919">
        <f>AH66</f>
        <v>7.9658934634718293E-2</v>
      </c>
      <c r="G6" s="1919">
        <f t="shared" ref="G6:I6" si="3">G5</f>
        <v>5.9794727618379229E-2</v>
      </c>
      <c r="H6" s="1919">
        <f t="shared" si="3"/>
        <v>5.9794727618379229E-2</v>
      </c>
      <c r="I6" s="1919">
        <f t="shared" si="3"/>
        <v>2.8949057874726902E-2</v>
      </c>
      <c r="J6" s="1919">
        <f>BK64/F64-1</f>
        <v>0.24681281349437034</v>
      </c>
      <c r="K6" s="1865">
        <f>J6/5</f>
        <v>4.9362562698874068E-2</v>
      </c>
      <c r="L6" s="1919">
        <f t="shared" si="2"/>
        <v>5.4981554162898141E-2</v>
      </c>
      <c r="AH6">
        <f>SUM(W3:AH3)/279</f>
        <v>0.86738351254480284</v>
      </c>
    </row>
    <row r="8" spans="1:134">
      <c r="J8" t="s">
        <v>985</v>
      </c>
      <c r="O8">
        <f>182/216</f>
        <v>0.84259259259259256</v>
      </c>
    </row>
    <row r="9" spans="1:134">
      <c r="D9" t="s">
        <v>986</v>
      </c>
      <c r="E9" s="1918">
        <v>0.91800000000000004</v>
      </c>
      <c r="F9" s="1918">
        <v>0.91320000000000001</v>
      </c>
      <c r="G9" s="1918">
        <v>0.91190000000000004</v>
      </c>
      <c r="H9" s="1918">
        <v>0.91159999999999997</v>
      </c>
      <c r="I9" s="1918">
        <v>0.91100000000000003</v>
      </c>
      <c r="J9" s="1919">
        <f>AVERAGE(E9:I9)</f>
        <v>0.91313999999999995</v>
      </c>
    </row>
    <row r="10" spans="1:134">
      <c r="D10" t="s">
        <v>257</v>
      </c>
      <c r="E10" s="1919">
        <f>AVERAGE(C32:N32)</f>
        <v>0.88416666666666677</v>
      </c>
      <c r="F10" s="1919">
        <f>AVERAGE(O32:Z32)</f>
        <v>0.90666666666666673</v>
      </c>
      <c r="G10" s="1919">
        <f>AVERAGE(AA32:AL32)</f>
        <v>0.92666666666666664</v>
      </c>
      <c r="H10" s="1919">
        <f>AVERAGE(AM32:AX32)</f>
        <v>0.93999999999999961</v>
      </c>
      <c r="I10" s="1919">
        <f>AVERAGE(AY32:BJ32)</f>
        <v>0.93999999999999961</v>
      </c>
      <c r="J10" s="1919">
        <f>AVERAGE(E10:I10)</f>
        <v>0.91949999999999987</v>
      </c>
    </row>
    <row r="11" spans="1:134">
      <c r="B11" t="s">
        <v>987</v>
      </c>
      <c r="O11" s="1920">
        <f>O24-E1</f>
        <v>-120.3166969306767</v>
      </c>
      <c r="AA11" s="1920">
        <f>AA24-F1</f>
        <v>-67.227247029102955</v>
      </c>
      <c r="AM11" s="1920">
        <f>AM24-G1</f>
        <v>-30.699504794212089</v>
      </c>
      <c r="AY11" s="1920">
        <f>AY24-H1</f>
        <v>-36.246162598244609</v>
      </c>
    </row>
    <row r="13" spans="1:134">
      <c r="B13" s="1917">
        <v>45627</v>
      </c>
      <c r="C13" s="1917">
        <v>45658</v>
      </c>
      <c r="D13" s="1917">
        <v>45689</v>
      </c>
      <c r="E13" s="1917">
        <v>45717</v>
      </c>
      <c r="F13" s="1917">
        <v>45748</v>
      </c>
      <c r="G13" s="1917">
        <v>45778</v>
      </c>
      <c r="H13" s="1917">
        <v>45809</v>
      </c>
      <c r="I13" s="1917">
        <v>45839</v>
      </c>
      <c r="J13" s="1917">
        <v>45870</v>
      </c>
      <c r="K13" s="1917">
        <v>45901</v>
      </c>
      <c r="L13" s="1917">
        <v>45931</v>
      </c>
      <c r="M13" s="1917">
        <v>45962</v>
      </c>
      <c r="N13" s="1917">
        <v>45992</v>
      </c>
      <c r="O13" s="1917">
        <v>46023</v>
      </c>
      <c r="P13" s="1917">
        <v>46054</v>
      </c>
      <c r="Q13" s="1917">
        <v>46082</v>
      </c>
      <c r="R13" s="1917">
        <v>46113</v>
      </c>
      <c r="S13" s="1917">
        <v>46143</v>
      </c>
      <c r="T13" s="1917">
        <v>46174</v>
      </c>
      <c r="U13" s="1917">
        <v>46204</v>
      </c>
      <c r="V13" s="1917">
        <v>46235</v>
      </c>
      <c r="W13" s="1917">
        <v>46266</v>
      </c>
      <c r="X13" s="1917">
        <v>46296</v>
      </c>
      <c r="Y13" s="1917">
        <v>46327</v>
      </c>
      <c r="Z13" s="1917">
        <v>46357</v>
      </c>
      <c r="AA13" s="1917">
        <v>46388</v>
      </c>
      <c r="AB13" s="1917">
        <v>46419</v>
      </c>
      <c r="AC13" s="1917">
        <v>46447</v>
      </c>
      <c r="AD13" s="1917">
        <v>46478</v>
      </c>
      <c r="AE13" s="1917">
        <v>46508</v>
      </c>
      <c r="AF13" s="1917">
        <v>46539</v>
      </c>
      <c r="AG13" s="1917">
        <v>46569</v>
      </c>
      <c r="AH13" s="1917">
        <v>46600</v>
      </c>
      <c r="AI13" s="1917">
        <v>46631</v>
      </c>
      <c r="AJ13" s="1917">
        <v>46661</v>
      </c>
      <c r="AK13" s="1917">
        <v>46692</v>
      </c>
      <c r="AL13" s="1917">
        <v>46722</v>
      </c>
      <c r="AM13" s="1917">
        <v>46753</v>
      </c>
      <c r="AN13" s="1917">
        <v>46784</v>
      </c>
      <c r="AO13" s="1917">
        <v>46813</v>
      </c>
      <c r="AP13" s="1917">
        <v>46844</v>
      </c>
      <c r="AQ13" s="1917">
        <v>46874</v>
      </c>
      <c r="AR13" s="1917">
        <v>46905</v>
      </c>
      <c r="AS13" s="1917">
        <v>46935</v>
      </c>
      <c r="AT13" s="1917">
        <v>46966</v>
      </c>
      <c r="AU13" s="1917">
        <v>46997</v>
      </c>
      <c r="AV13" s="1917">
        <v>47027</v>
      </c>
      <c r="AW13" s="1917">
        <v>47058</v>
      </c>
      <c r="AX13" s="1917">
        <v>47088</v>
      </c>
      <c r="AY13" s="1917">
        <v>47119</v>
      </c>
      <c r="AZ13" s="1917">
        <v>47150</v>
      </c>
      <c r="BA13" s="1917">
        <v>47178</v>
      </c>
      <c r="BB13" s="1917">
        <v>47209</v>
      </c>
      <c r="BC13" s="1917">
        <v>47239</v>
      </c>
      <c r="BD13" s="1917">
        <v>47270</v>
      </c>
      <c r="BE13" s="1917">
        <v>47300</v>
      </c>
      <c r="BF13" s="1917">
        <v>47331</v>
      </c>
      <c r="BG13" s="1917">
        <v>47362</v>
      </c>
      <c r="BH13" s="1917">
        <v>47392</v>
      </c>
      <c r="BI13" s="1917">
        <v>47423</v>
      </c>
      <c r="BJ13" s="1917">
        <v>47453</v>
      </c>
      <c r="BK13" s="1917">
        <v>47484</v>
      </c>
      <c r="BL13" s="1917">
        <v>47515</v>
      </c>
      <c r="BM13" s="1917">
        <v>47543</v>
      </c>
      <c r="BN13" s="1917">
        <v>47574</v>
      </c>
      <c r="BO13" s="1917">
        <v>47604</v>
      </c>
      <c r="BP13" s="1917">
        <v>47635</v>
      </c>
      <c r="BQ13" s="1917">
        <v>47665</v>
      </c>
      <c r="BR13" s="1917">
        <v>47696</v>
      </c>
      <c r="BS13" s="1917">
        <v>47727</v>
      </c>
      <c r="BT13" s="1917">
        <v>47757</v>
      </c>
      <c r="BU13" s="1917">
        <v>47788</v>
      </c>
      <c r="BV13" s="1917">
        <v>47818</v>
      </c>
      <c r="BW13" s="1917">
        <v>47849</v>
      </c>
      <c r="BX13" s="1917">
        <v>47880</v>
      </c>
      <c r="BY13" s="1917">
        <v>47908</v>
      </c>
      <c r="BZ13" s="1917">
        <v>47939</v>
      </c>
      <c r="CA13" s="1917">
        <v>47969</v>
      </c>
      <c r="CB13" s="1917">
        <v>48000</v>
      </c>
      <c r="CC13" s="1917">
        <v>48030</v>
      </c>
      <c r="CD13" s="1917">
        <v>48061</v>
      </c>
      <c r="CE13" s="1917">
        <v>48092</v>
      </c>
      <c r="CF13" s="1917">
        <v>48122</v>
      </c>
      <c r="CG13" s="1917">
        <v>48153</v>
      </c>
      <c r="CH13" s="1917">
        <v>48183</v>
      </c>
      <c r="CI13" s="1917">
        <v>48214</v>
      </c>
      <c r="CJ13" s="1917">
        <v>48245</v>
      </c>
      <c r="CK13" s="1917">
        <v>48274</v>
      </c>
      <c r="CL13" s="1917">
        <v>48305</v>
      </c>
      <c r="CM13" s="1917">
        <v>48335</v>
      </c>
      <c r="CN13" s="1917">
        <v>48366</v>
      </c>
      <c r="CO13" s="1917">
        <v>48396</v>
      </c>
      <c r="CP13" s="1917">
        <v>48427</v>
      </c>
      <c r="CQ13" s="1917">
        <v>48458</v>
      </c>
      <c r="CR13" s="1917">
        <v>48488</v>
      </c>
      <c r="CS13" s="1917">
        <v>48519</v>
      </c>
      <c r="CT13" s="1917">
        <v>48549</v>
      </c>
      <c r="CU13" s="1917">
        <v>48580</v>
      </c>
      <c r="CV13" s="1917">
        <v>48611</v>
      </c>
      <c r="CW13" s="1917">
        <v>48639</v>
      </c>
      <c r="CX13" s="1917">
        <v>48670</v>
      </c>
      <c r="CY13" s="1917">
        <v>48700</v>
      </c>
      <c r="CZ13" s="1917">
        <v>48731</v>
      </c>
      <c r="DA13" s="1917">
        <v>48761</v>
      </c>
      <c r="DB13" s="1917">
        <v>48792</v>
      </c>
      <c r="DC13" s="1917">
        <v>48823</v>
      </c>
      <c r="DD13" s="1917">
        <v>48853</v>
      </c>
      <c r="DE13" s="1917">
        <v>48884</v>
      </c>
      <c r="DF13" s="1917">
        <v>48914</v>
      </c>
      <c r="DG13" s="1917">
        <v>48945</v>
      </c>
      <c r="DH13" s="1917">
        <v>48976</v>
      </c>
      <c r="DI13" s="1917">
        <v>49004</v>
      </c>
      <c r="DJ13" s="1917">
        <v>49035</v>
      </c>
      <c r="DK13" s="1917">
        <v>49065</v>
      </c>
      <c r="DL13" s="1917">
        <v>49096</v>
      </c>
      <c r="DM13" s="1917">
        <v>49126</v>
      </c>
      <c r="DN13" s="1917">
        <v>49157</v>
      </c>
      <c r="DO13" s="1917">
        <v>49188</v>
      </c>
      <c r="DP13" s="1917">
        <v>49218</v>
      </c>
      <c r="DQ13" s="1917">
        <v>49249</v>
      </c>
      <c r="DR13" s="1917">
        <v>49279</v>
      </c>
      <c r="DS13" s="1917">
        <v>49310</v>
      </c>
      <c r="DT13" s="1917">
        <v>49341</v>
      </c>
      <c r="DU13" s="1917">
        <v>49369</v>
      </c>
      <c r="DV13" s="1917">
        <v>49400</v>
      </c>
      <c r="DW13" s="1917">
        <v>49430</v>
      </c>
      <c r="DX13" s="1917">
        <v>49461</v>
      </c>
      <c r="DY13" s="1917">
        <v>49491</v>
      </c>
      <c r="DZ13" s="1917">
        <v>49522</v>
      </c>
      <c r="EA13" s="1917">
        <v>49553</v>
      </c>
      <c r="EB13" s="1917">
        <v>49583</v>
      </c>
      <c r="EC13" s="1917">
        <v>49614</v>
      </c>
      <c r="ED13" s="1917">
        <v>49644</v>
      </c>
    </row>
    <row r="14" spans="1:134">
      <c r="A14" t="s">
        <v>988</v>
      </c>
      <c r="B14" s="1916">
        <v>1382</v>
      </c>
      <c r="C14" s="219">
        <f>B14/$B$3</f>
        <v>1.3819999999999999</v>
      </c>
    </row>
    <row r="15" spans="1:134">
      <c r="D15" s="1865">
        <f>C16/C14-1</f>
        <v>-2.3154848046309517E-2</v>
      </c>
    </row>
    <row r="16" spans="1:134">
      <c r="A16" t="s">
        <v>989</v>
      </c>
      <c r="B16" s="1916">
        <v>1350</v>
      </c>
      <c r="C16" s="219">
        <f>B16/$B$3</f>
        <v>1.35</v>
      </c>
      <c r="D16" s="1921"/>
      <c r="E16" s="1404"/>
      <c r="F16" s="1404"/>
      <c r="G16" s="1922"/>
      <c r="H16" s="1404"/>
      <c r="I16" s="1404"/>
      <c r="J16" s="1404"/>
      <c r="K16" s="1404"/>
      <c r="L16" s="1404"/>
      <c r="M16" s="1404"/>
      <c r="N16" s="1404"/>
      <c r="O16" s="1404" t="s">
        <v>647</v>
      </c>
      <c r="P16" s="1404"/>
      <c r="Q16" s="1404"/>
      <c r="R16" s="1404"/>
      <c r="S16" s="1404"/>
      <c r="T16" s="1404"/>
      <c r="U16" s="1404"/>
      <c r="V16" s="1404"/>
      <c r="W16" s="1404"/>
      <c r="X16" s="1404"/>
      <c r="Y16" s="1404"/>
      <c r="Z16" s="1404"/>
      <c r="AA16" s="1404" t="s">
        <v>659</v>
      </c>
      <c r="AB16" s="1404"/>
      <c r="AC16" s="1404"/>
      <c r="AD16" s="1404"/>
      <c r="AE16" s="1404"/>
      <c r="AF16" s="1404"/>
      <c r="AG16" s="1404"/>
      <c r="AH16" s="1404"/>
      <c r="AI16" s="1404"/>
      <c r="AJ16" s="1404"/>
      <c r="AK16" s="1404"/>
      <c r="AL16" s="1404"/>
      <c r="AM16" s="1404" t="s">
        <v>660</v>
      </c>
      <c r="AN16" s="1404"/>
      <c r="AO16" s="1404"/>
      <c r="AP16" s="1404"/>
      <c r="AQ16" s="1404"/>
      <c r="AR16" s="1404"/>
      <c r="AS16" s="1404"/>
      <c r="AT16" s="1404"/>
      <c r="AU16" s="1404"/>
      <c r="AV16" s="1404"/>
      <c r="AW16" s="1404"/>
      <c r="AX16" s="1404"/>
      <c r="AY16" s="1404" t="s">
        <v>661</v>
      </c>
      <c r="AZ16" s="1404"/>
      <c r="BA16" s="1404"/>
      <c r="BB16" s="1404"/>
      <c r="BC16" s="1404"/>
      <c r="BD16" s="1404"/>
      <c r="BE16" s="1404"/>
      <c r="BF16" s="1404"/>
      <c r="BG16" s="1404"/>
      <c r="BH16" s="1404"/>
      <c r="BI16" s="1404"/>
      <c r="BJ16" s="1404"/>
      <c r="BK16" s="1404" t="s">
        <v>990</v>
      </c>
      <c r="BL16" s="1404"/>
      <c r="BM16" s="1404"/>
      <c r="BN16" s="1404"/>
      <c r="BO16" s="1404"/>
      <c r="BP16" s="1404"/>
      <c r="BQ16" s="1404"/>
      <c r="BR16" s="1404"/>
      <c r="BS16" s="1404"/>
      <c r="BT16" s="1404"/>
      <c r="BU16" s="1404"/>
      <c r="BV16" s="1404"/>
      <c r="BW16" s="1404" t="s">
        <v>991</v>
      </c>
      <c r="BX16" s="1404"/>
      <c r="BY16" s="1404"/>
      <c r="BZ16" s="1404"/>
      <c r="CA16" s="1404"/>
      <c r="CB16" s="1404"/>
      <c r="CC16" s="1404"/>
      <c r="CD16" s="1404"/>
      <c r="CE16" s="1404"/>
      <c r="CF16" s="1404"/>
      <c r="CG16" s="1404"/>
      <c r="CH16" s="1404"/>
      <c r="CI16" s="1404" t="s">
        <v>992</v>
      </c>
      <c r="CJ16" s="1404"/>
      <c r="CK16" s="1404"/>
      <c r="CL16" s="1404"/>
      <c r="CM16" s="1404"/>
      <c r="CN16" s="1404"/>
      <c r="CO16" s="1404"/>
      <c r="CP16" s="1404"/>
      <c r="CQ16" s="1404"/>
      <c r="CR16" s="1404"/>
      <c r="CS16" s="1404"/>
      <c r="CT16" s="1404"/>
      <c r="CU16" s="1404" t="s">
        <v>993</v>
      </c>
      <c r="CV16" s="1404"/>
      <c r="CW16" s="1404"/>
      <c r="CX16" s="1404"/>
      <c r="CY16" s="1404"/>
      <c r="CZ16" s="1404"/>
      <c r="DA16" s="1404"/>
      <c r="DB16" s="1404"/>
      <c r="DC16" s="1404"/>
      <c r="DD16" s="1404"/>
      <c r="DE16" s="1404"/>
      <c r="DF16" s="1404"/>
      <c r="DG16" s="1404" t="s">
        <v>994</v>
      </c>
      <c r="DH16" s="1404"/>
      <c r="DI16" s="1404"/>
      <c r="DJ16" s="1404"/>
      <c r="DK16" s="1404"/>
      <c r="DL16" s="1404"/>
      <c r="DM16" s="1404"/>
      <c r="DN16" s="1404"/>
      <c r="DO16" s="1404"/>
      <c r="DP16" s="1404"/>
      <c r="DQ16" s="1404"/>
      <c r="DR16" s="1404"/>
      <c r="DS16" s="1404" t="s">
        <v>995</v>
      </c>
      <c r="DT16" s="1404"/>
      <c r="DU16" s="1404"/>
      <c r="DV16" s="1404"/>
      <c r="DW16" s="1404"/>
      <c r="DX16" s="1404"/>
      <c r="DY16" s="1404"/>
      <c r="DZ16" s="1404"/>
      <c r="EA16" s="1404"/>
      <c r="EB16" s="1404"/>
      <c r="EC16" s="1404"/>
      <c r="ED16" s="1404"/>
    </row>
    <row r="17" spans="1:134">
      <c r="O17" s="1918">
        <v>0.03</v>
      </c>
      <c r="AA17" s="1918">
        <v>0.03</v>
      </c>
      <c r="AM17" s="1918">
        <v>0.03</v>
      </c>
      <c r="AY17" s="1918">
        <v>0.03</v>
      </c>
      <c r="BK17" s="1918">
        <v>3.2500000000000001E-2</v>
      </c>
      <c r="BW17" s="1918">
        <v>3.2500000000000001E-2</v>
      </c>
      <c r="CI17" s="1918">
        <v>3.2500000000000001E-2</v>
      </c>
      <c r="CU17" s="1918">
        <v>3.2500000000000001E-2</v>
      </c>
      <c r="DG17" s="1918">
        <v>3.2500000000000001E-2</v>
      </c>
      <c r="DS17" s="1918">
        <v>3.2500000000000001E-2</v>
      </c>
    </row>
    <row r="18" spans="1:134">
      <c r="A18" t="s">
        <v>996</v>
      </c>
      <c r="B18" s="1918">
        <f>E4</f>
        <v>3.3117182552814498E-2</v>
      </c>
      <c r="C18" s="219"/>
      <c r="D18" s="219"/>
      <c r="E18" s="219"/>
      <c r="F18" s="219"/>
      <c r="G18" s="219">
        <f t="shared" ref="G18:Q18" si="4">$B$16*$B$18/12</f>
        <v>3.7256830371916312</v>
      </c>
      <c r="H18" s="219">
        <f t="shared" si="4"/>
        <v>3.7256830371916312</v>
      </c>
      <c r="I18" s="219">
        <f t="shared" si="4"/>
        <v>3.7256830371916312</v>
      </c>
      <c r="J18" s="219">
        <f t="shared" si="4"/>
        <v>3.7256830371916312</v>
      </c>
      <c r="K18" s="219">
        <f t="shared" si="4"/>
        <v>3.7256830371916312</v>
      </c>
      <c r="L18" s="219">
        <f t="shared" si="4"/>
        <v>3.7256830371916312</v>
      </c>
      <c r="M18" s="219">
        <f t="shared" si="4"/>
        <v>3.7256830371916312</v>
      </c>
      <c r="N18" s="219">
        <f t="shared" si="4"/>
        <v>3.7256830371916312</v>
      </c>
      <c r="O18" s="219">
        <f t="shared" si="4"/>
        <v>3.7256830371916312</v>
      </c>
      <c r="P18" s="219">
        <f t="shared" si="4"/>
        <v>3.7256830371916312</v>
      </c>
      <c r="Q18" s="219">
        <f t="shared" si="4"/>
        <v>3.7256830371916312</v>
      </c>
      <c r="R18" s="219">
        <f>$N$24*$O$17/12</f>
        <v>3.4870136607438322</v>
      </c>
      <c r="S18" s="219">
        <f t="shared" ref="S18:AC18" si="5">$N$24*$O$17/12</f>
        <v>3.4870136607438322</v>
      </c>
      <c r="T18" s="219">
        <f t="shared" si="5"/>
        <v>3.4870136607438322</v>
      </c>
      <c r="U18" s="219">
        <f t="shared" si="5"/>
        <v>3.4870136607438322</v>
      </c>
      <c r="V18" s="219">
        <f t="shared" si="5"/>
        <v>3.4870136607438322</v>
      </c>
      <c r="W18" s="219">
        <f t="shared" si="5"/>
        <v>3.4870136607438322</v>
      </c>
      <c r="X18" s="219">
        <f t="shared" si="5"/>
        <v>3.4870136607438322</v>
      </c>
      <c r="Y18" s="219">
        <f t="shared" si="5"/>
        <v>3.4870136607438322</v>
      </c>
      <c r="Z18" s="219">
        <f t="shared" si="5"/>
        <v>3.4870136607438322</v>
      </c>
      <c r="AA18" s="219">
        <f t="shared" si="5"/>
        <v>3.4870136607438322</v>
      </c>
      <c r="AB18" s="219">
        <f t="shared" si="5"/>
        <v>3.4870136607438322</v>
      </c>
      <c r="AC18" s="219">
        <f t="shared" si="5"/>
        <v>3.4870136607438322</v>
      </c>
      <c r="AD18" s="219">
        <f>$Z$24*$AA$17/12</f>
        <v>3.74787837660379</v>
      </c>
      <c r="AE18" s="219">
        <f t="shared" ref="AE18:AO18" si="6">$Z$24*$AA$17/12</f>
        <v>3.74787837660379</v>
      </c>
      <c r="AF18" s="219">
        <f t="shared" si="6"/>
        <v>3.74787837660379</v>
      </c>
      <c r="AG18" s="219">
        <f t="shared" si="6"/>
        <v>3.74787837660379</v>
      </c>
      <c r="AH18" s="219">
        <f t="shared" si="6"/>
        <v>3.74787837660379</v>
      </c>
      <c r="AI18" s="219">
        <f t="shared" si="6"/>
        <v>3.74787837660379</v>
      </c>
      <c r="AJ18" s="219">
        <f t="shared" si="6"/>
        <v>3.74787837660379</v>
      </c>
      <c r="AK18" s="219">
        <f t="shared" si="6"/>
        <v>3.74787837660379</v>
      </c>
      <c r="AL18" s="219">
        <f t="shared" si="6"/>
        <v>3.74787837660379</v>
      </c>
      <c r="AM18" s="219">
        <f t="shared" si="6"/>
        <v>3.74787837660379</v>
      </c>
      <c r="AN18" s="219">
        <f t="shared" si="6"/>
        <v>3.74787837660379</v>
      </c>
      <c r="AO18" s="219">
        <f t="shared" si="6"/>
        <v>3.74787837660379</v>
      </c>
      <c r="AP18" s="219">
        <f>$AL$24*$AM$17/12</f>
        <v>3.9788939568186663</v>
      </c>
      <c r="AQ18" s="219">
        <f t="shared" ref="AQ18:AX18" si="7">$AL$24*$AM$17/12</f>
        <v>3.9788939568186663</v>
      </c>
      <c r="AR18" s="219">
        <f t="shared" si="7"/>
        <v>3.9788939568186663</v>
      </c>
      <c r="AS18" s="219">
        <f t="shared" si="7"/>
        <v>3.9788939568186663</v>
      </c>
      <c r="AT18" s="219">
        <f t="shared" si="7"/>
        <v>3.9788939568186663</v>
      </c>
      <c r="AU18" s="219">
        <f t="shared" si="7"/>
        <v>3.9788939568186663</v>
      </c>
      <c r="AV18" s="219">
        <f t="shared" si="7"/>
        <v>3.9788939568186663</v>
      </c>
      <c r="AW18" s="219">
        <f t="shared" si="7"/>
        <v>3.9788939568186663</v>
      </c>
      <c r="AX18" s="219">
        <f t="shared" si="7"/>
        <v>3.9788939568186663</v>
      </c>
      <c r="AY18" s="219">
        <f>$AX$24*$AY$17/12</f>
        <v>4.0965281586716129</v>
      </c>
      <c r="AZ18" s="219">
        <f t="shared" ref="AZ18:BJ18" si="8">$AX$24*$AY$17/12</f>
        <v>4.0965281586716129</v>
      </c>
      <c r="BA18" s="219">
        <f t="shared" si="8"/>
        <v>4.0965281586716129</v>
      </c>
      <c r="BB18" s="219">
        <f t="shared" si="8"/>
        <v>4.0965281586716129</v>
      </c>
      <c r="BC18" s="219">
        <f t="shared" si="8"/>
        <v>4.0965281586716129</v>
      </c>
      <c r="BD18" s="219">
        <f t="shared" si="8"/>
        <v>4.0965281586716129</v>
      </c>
      <c r="BE18" s="219">
        <f t="shared" si="8"/>
        <v>4.0965281586716129</v>
      </c>
      <c r="BF18" s="219">
        <f t="shared" si="8"/>
        <v>4.0965281586716129</v>
      </c>
      <c r="BG18" s="219">
        <f t="shared" si="8"/>
        <v>4.0965281586716129</v>
      </c>
      <c r="BH18" s="219">
        <f t="shared" si="8"/>
        <v>4.0965281586716129</v>
      </c>
      <c r="BI18" s="219">
        <f t="shared" si="8"/>
        <v>4.0965281586716129</v>
      </c>
      <c r="BJ18" s="219">
        <f t="shared" si="8"/>
        <v>4.0965281586716129</v>
      </c>
      <c r="BK18" s="219">
        <f>$BJ$24*$BK$17/12</f>
        <v>4.5710426703844087</v>
      </c>
      <c r="BL18" s="219">
        <f t="shared" ref="BL18:BV18" si="9">$BJ$24*$BK$17/12</f>
        <v>4.5710426703844087</v>
      </c>
      <c r="BM18" s="219">
        <f t="shared" si="9"/>
        <v>4.5710426703844087</v>
      </c>
      <c r="BN18" s="219">
        <f t="shared" si="9"/>
        <v>4.5710426703844087</v>
      </c>
      <c r="BO18" s="219">
        <f t="shared" si="9"/>
        <v>4.5710426703844087</v>
      </c>
      <c r="BP18" s="219">
        <f t="shared" si="9"/>
        <v>4.5710426703844087</v>
      </c>
      <c r="BQ18" s="219">
        <f t="shared" si="9"/>
        <v>4.5710426703844087</v>
      </c>
      <c r="BR18" s="219">
        <f t="shared" si="9"/>
        <v>4.5710426703844087</v>
      </c>
      <c r="BS18" s="219">
        <f t="shared" si="9"/>
        <v>4.5710426703844087</v>
      </c>
      <c r="BT18" s="219">
        <f t="shared" si="9"/>
        <v>4.5710426703844087</v>
      </c>
      <c r="BU18" s="219">
        <f t="shared" si="9"/>
        <v>4.5710426703844087</v>
      </c>
      <c r="BV18" s="219">
        <f t="shared" si="9"/>
        <v>4.5710426703844087</v>
      </c>
      <c r="BW18" s="219">
        <f>$BV$24*$BW$17/12</f>
        <v>4.719601557171905</v>
      </c>
      <c r="BX18" s="219">
        <f t="shared" ref="BX18:CH18" si="10">$BV$24*$BW$17/12</f>
        <v>4.719601557171905</v>
      </c>
      <c r="BY18" s="219">
        <f t="shared" si="10"/>
        <v>4.719601557171905</v>
      </c>
      <c r="BZ18" s="219">
        <f t="shared" si="10"/>
        <v>4.719601557171905</v>
      </c>
      <c r="CA18" s="219">
        <f t="shared" si="10"/>
        <v>4.719601557171905</v>
      </c>
      <c r="CB18" s="219">
        <f t="shared" si="10"/>
        <v>4.719601557171905</v>
      </c>
      <c r="CC18" s="219">
        <f t="shared" si="10"/>
        <v>4.719601557171905</v>
      </c>
      <c r="CD18" s="219">
        <f t="shared" si="10"/>
        <v>4.719601557171905</v>
      </c>
      <c r="CE18" s="219">
        <f t="shared" si="10"/>
        <v>4.719601557171905</v>
      </c>
      <c r="CF18" s="219">
        <f t="shared" si="10"/>
        <v>4.719601557171905</v>
      </c>
      <c r="CG18" s="219">
        <f t="shared" si="10"/>
        <v>4.719601557171905</v>
      </c>
      <c r="CH18" s="219">
        <f t="shared" si="10"/>
        <v>4.719601557171905</v>
      </c>
      <c r="CI18" s="219">
        <f>$CH$24*$CI$17/12</f>
        <v>4.872988607779992</v>
      </c>
      <c r="CJ18" s="219">
        <f t="shared" ref="CJ18:CT18" si="11">$CH$24*$CI$17/12</f>
        <v>4.872988607779992</v>
      </c>
      <c r="CK18" s="219">
        <f t="shared" si="11"/>
        <v>4.872988607779992</v>
      </c>
      <c r="CL18" s="219">
        <f t="shared" si="11"/>
        <v>4.872988607779992</v>
      </c>
      <c r="CM18" s="219">
        <f t="shared" si="11"/>
        <v>4.872988607779992</v>
      </c>
      <c r="CN18" s="219">
        <f t="shared" si="11"/>
        <v>4.872988607779992</v>
      </c>
      <c r="CO18" s="219">
        <f t="shared" si="11"/>
        <v>4.872988607779992</v>
      </c>
      <c r="CP18" s="219">
        <f t="shared" si="11"/>
        <v>4.872988607779992</v>
      </c>
      <c r="CQ18" s="219">
        <f t="shared" si="11"/>
        <v>4.872988607779992</v>
      </c>
      <c r="CR18" s="219">
        <f t="shared" si="11"/>
        <v>4.872988607779992</v>
      </c>
      <c r="CS18" s="219">
        <f t="shared" si="11"/>
        <v>4.872988607779992</v>
      </c>
      <c r="CT18" s="219">
        <f t="shared" si="11"/>
        <v>4.872988607779992</v>
      </c>
      <c r="CU18" s="219">
        <f>$CT$24*$CU$17/12</f>
        <v>5.0313607375328395</v>
      </c>
      <c r="CV18" s="219">
        <f t="shared" ref="CV18:DF18" si="12">$CT$24*$CU$17/12</f>
        <v>5.0313607375328395</v>
      </c>
      <c r="CW18" s="219">
        <f t="shared" si="12"/>
        <v>5.0313607375328395</v>
      </c>
      <c r="CX18" s="219">
        <f t="shared" si="12"/>
        <v>5.0313607375328395</v>
      </c>
      <c r="CY18" s="219">
        <f t="shared" si="12"/>
        <v>5.0313607375328395</v>
      </c>
      <c r="CZ18" s="219">
        <f t="shared" si="12"/>
        <v>5.0313607375328395</v>
      </c>
      <c r="DA18" s="219">
        <f t="shared" si="12"/>
        <v>5.0313607375328395</v>
      </c>
      <c r="DB18" s="219">
        <f t="shared" si="12"/>
        <v>5.0313607375328395</v>
      </c>
      <c r="DC18" s="219">
        <f t="shared" si="12"/>
        <v>5.0313607375328395</v>
      </c>
      <c r="DD18" s="219">
        <f t="shared" si="12"/>
        <v>5.0313607375328395</v>
      </c>
      <c r="DE18" s="219">
        <f t="shared" si="12"/>
        <v>5.0313607375328395</v>
      </c>
      <c r="DF18" s="219">
        <f t="shared" si="12"/>
        <v>5.0313607375328395</v>
      </c>
      <c r="DG18" s="219">
        <f>$DF$24*$DG$17/12</f>
        <v>5.1948799615026573</v>
      </c>
      <c r="DH18" s="219">
        <f t="shared" ref="DH18:DR18" si="13">$DF$24*$DG$17/12</f>
        <v>5.1948799615026573</v>
      </c>
      <c r="DI18" s="219">
        <f t="shared" si="13"/>
        <v>5.1948799615026573</v>
      </c>
      <c r="DJ18" s="219">
        <f t="shared" si="13"/>
        <v>5.1948799615026573</v>
      </c>
      <c r="DK18" s="219">
        <f t="shared" si="13"/>
        <v>5.1948799615026573</v>
      </c>
      <c r="DL18" s="219">
        <f t="shared" si="13"/>
        <v>5.1948799615026573</v>
      </c>
      <c r="DM18" s="219">
        <f t="shared" si="13"/>
        <v>5.1948799615026573</v>
      </c>
      <c r="DN18" s="219">
        <f t="shared" si="13"/>
        <v>5.1948799615026573</v>
      </c>
      <c r="DO18" s="219">
        <f t="shared" si="13"/>
        <v>5.1948799615026573</v>
      </c>
      <c r="DP18" s="219">
        <f t="shared" si="13"/>
        <v>5.1948799615026573</v>
      </c>
      <c r="DQ18" s="219">
        <f t="shared" si="13"/>
        <v>5.1948799615026573</v>
      </c>
      <c r="DR18" s="219">
        <f t="shared" si="13"/>
        <v>5.1948799615026573</v>
      </c>
      <c r="DS18" s="219">
        <f>$DR$24*$DS$17/12</f>
        <v>5.3637135602514947</v>
      </c>
      <c r="DT18" s="219">
        <f t="shared" ref="DT18:ED18" si="14">$DR$24*$DS$17/12</f>
        <v>5.3637135602514947</v>
      </c>
      <c r="DU18" s="219">
        <f t="shared" si="14"/>
        <v>5.3637135602514947</v>
      </c>
      <c r="DV18" s="219">
        <f t="shared" si="14"/>
        <v>5.3637135602514947</v>
      </c>
      <c r="DW18" s="219">
        <f t="shared" si="14"/>
        <v>5.3637135602514947</v>
      </c>
      <c r="DX18" s="219">
        <f t="shared" si="14"/>
        <v>5.3637135602514947</v>
      </c>
      <c r="DY18" s="219">
        <f t="shared" si="14"/>
        <v>5.3637135602514947</v>
      </c>
      <c r="DZ18" s="219">
        <f t="shared" si="14"/>
        <v>5.3637135602514947</v>
      </c>
      <c r="EA18" s="219">
        <f t="shared" si="14"/>
        <v>5.3637135602514947</v>
      </c>
      <c r="EB18" s="219">
        <f t="shared" si="14"/>
        <v>5.3637135602514947</v>
      </c>
      <c r="EC18" s="219">
        <f t="shared" si="14"/>
        <v>5.3637135602514947</v>
      </c>
      <c r="ED18" s="219">
        <f t="shared" si="14"/>
        <v>5.3637135602514947</v>
      </c>
    </row>
    <row r="20" spans="1:134">
      <c r="A20" t="s">
        <v>997</v>
      </c>
      <c r="B20" s="1923">
        <v>100</v>
      </c>
      <c r="C20" s="219"/>
      <c r="D20" s="219"/>
      <c r="E20" s="219"/>
      <c r="F20" s="219"/>
      <c r="L20" s="1924">
        <v>5</v>
      </c>
      <c r="M20" s="1924">
        <v>5</v>
      </c>
      <c r="N20" s="1924">
        <v>5</v>
      </c>
      <c r="O20" s="1924">
        <v>5</v>
      </c>
      <c r="P20" s="1924">
        <v>5</v>
      </c>
      <c r="Q20" s="1924">
        <v>5</v>
      </c>
      <c r="R20" s="1924">
        <v>5</v>
      </c>
      <c r="S20" s="1924">
        <v>5</v>
      </c>
      <c r="T20" s="1924">
        <v>5</v>
      </c>
      <c r="U20" s="1924">
        <v>5</v>
      </c>
      <c r="V20" s="219">
        <f>75/14</f>
        <v>5.3571428571428568</v>
      </c>
      <c r="W20" s="219">
        <f t="shared" ref="W20:AI20" si="15">75/14</f>
        <v>5.3571428571428568</v>
      </c>
      <c r="X20" s="219">
        <f t="shared" si="15"/>
        <v>5.3571428571428568</v>
      </c>
      <c r="Y20" s="219">
        <f t="shared" si="15"/>
        <v>5.3571428571428568</v>
      </c>
      <c r="Z20" s="219">
        <f t="shared" si="15"/>
        <v>5.3571428571428568</v>
      </c>
      <c r="AA20" s="219">
        <f t="shared" si="15"/>
        <v>5.3571428571428568</v>
      </c>
      <c r="AB20" s="219">
        <f t="shared" si="15"/>
        <v>5.3571428571428568</v>
      </c>
      <c r="AC20" s="219">
        <f t="shared" si="15"/>
        <v>5.3571428571428568</v>
      </c>
      <c r="AD20" s="219">
        <f t="shared" si="15"/>
        <v>5.3571428571428568</v>
      </c>
      <c r="AE20" s="219">
        <f t="shared" si="15"/>
        <v>5.3571428571428568</v>
      </c>
      <c r="AF20" s="219">
        <f t="shared" si="15"/>
        <v>5.3571428571428568</v>
      </c>
      <c r="AG20" s="219">
        <f t="shared" si="15"/>
        <v>5.3571428571428568</v>
      </c>
      <c r="AH20" s="219">
        <f t="shared" si="15"/>
        <v>5.3571428571428568</v>
      </c>
      <c r="AI20" s="219">
        <f t="shared" si="15"/>
        <v>5.3571428571428568</v>
      </c>
      <c r="AJ20" s="219"/>
      <c r="AK20" s="219"/>
      <c r="AL20" s="219"/>
      <c r="AM20" s="219"/>
      <c r="AN20" s="219"/>
      <c r="AO20" s="219"/>
      <c r="AP20" s="219"/>
      <c r="AQ20" s="219"/>
      <c r="AR20" s="219"/>
      <c r="AS20" s="219"/>
      <c r="AT20" s="219"/>
      <c r="AU20" s="219"/>
      <c r="AV20" s="219"/>
      <c r="AW20" s="219"/>
      <c r="AX20" s="219"/>
      <c r="AY20" s="219"/>
      <c r="AZ20" s="219"/>
      <c r="BA20" s="219"/>
      <c r="BB20" s="219"/>
      <c r="BC20" s="219"/>
      <c r="BD20" s="219"/>
      <c r="BE20" s="219"/>
      <c r="BF20" s="219"/>
      <c r="BG20" s="219"/>
      <c r="BH20" s="219"/>
      <c r="BI20" s="219"/>
      <c r="BJ20" s="219"/>
      <c r="BK20" s="219"/>
      <c r="BL20" s="219"/>
      <c r="BM20" s="219"/>
      <c r="BN20" s="219"/>
      <c r="BO20" s="219"/>
      <c r="BP20" s="219"/>
      <c r="BQ20" s="219"/>
      <c r="BR20" s="219"/>
      <c r="BS20" s="219"/>
      <c r="BT20" s="219"/>
      <c r="BU20" s="219"/>
      <c r="BV20" s="219"/>
      <c r="BW20" s="219"/>
      <c r="BX20" s="219"/>
      <c r="BY20" s="219"/>
      <c r="BZ20" s="219"/>
      <c r="CA20" s="219"/>
      <c r="CB20" s="219"/>
      <c r="CC20" s="219"/>
      <c r="CD20" s="219"/>
      <c r="CE20" s="219"/>
      <c r="CF20" s="219"/>
      <c r="CG20" s="219"/>
      <c r="CH20" s="219"/>
      <c r="CI20" s="219"/>
      <c r="CJ20" s="219"/>
      <c r="CK20" s="219"/>
      <c r="CL20" s="219"/>
      <c r="CM20" s="219"/>
      <c r="CN20" s="219"/>
      <c r="CO20" s="219"/>
      <c r="CP20" s="219"/>
      <c r="CQ20" s="219"/>
      <c r="CR20" s="219"/>
      <c r="CS20" s="219"/>
      <c r="CT20" s="219"/>
      <c r="CU20" s="219"/>
      <c r="CV20" s="219"/>
      <c r="CW20" s="219"/>
      <c r="CX20" s="219"/>
      <c r="CY20" s="219"/>
      <c r="CZ20" s="219"/>
      <c r="DA20" s="219"/>
      <c r="DB20" s="219"/>
      <c r="DC20" s="219"/>
      <c r="DD20" s="219"/>
      <c r="DE20" s="219"/>
      <c r="DF20" s="219"/>
      <c r="DG20" s="219"/>
      <c r="DH20" s="219"/>
      <c r="DI20" s="219"/>
      <c r="DJ20" s="219"/>
      <c r="DK20" s="219"/>
      <c r="DL20" s="219"/>
      <c r="DM20" s="219"/>
      <c r="DN20" s="219"/>
      <c r="DO20" s="219"/>
      <c r="DP20" s="219"/>
      <c r="DQ20" s="219"/>
      <c r="DR20" s="219"/>
      <c r="DS20" s="219"/>
      <c r="DT20" s="219"/>
      <c r="DU20" s="219"/>
      <c r="DV20" s="219"/>
      <c r="DW20" s="219"/>
      <c r="DX20" s="219"/>
      <c r="DY20" s="219"/>
      <c r="DZ20" s="219"/>
      <c r="EA20" s="219"/>
      <c r="EB20" s="219"/>
      <c r="EC20" s="219"/>
      <c r="ED20" s="219"/>
    </row>
    <row r="21" spans="1:134">
      <c r="L21" s="1" t="s">
        <v>998</v>
      </c>
      <c r="V21" s="1" t="s">
        <v>999</v>
      </c>
    </row>
    <row r="22" spans="1:134" ht="15" thickBot="1">
      <c r="A22" t="s">
        <v>1000</v>
      </c>
      <c r="B22" s="1923">
        <v>0</v>
      </c>
      <c r="C22" s="219">
        <f>$B$22/24</f>
        <v>0</v>
      </c>
      <c r="D22" s="219">
        <f t="shared" ref="D22:BQ22" si="16">$B$22/24</f>
        <v>0</v>
      </c>
      <c r="E22" s="219">
        <f t="shared" si="16"/>
        <v>0</v>
      </c>
      <c r="F22" s="219">
        <f t="shared" si="16"/>
        <v>0</v>
      </c>
      <c r="G22" s="219">
        <f t="shared" si="16"/>
        <v>0</v>
      </c>
      <c r="H22" s="219">
        <f t="shared" si="16"/>
        <v>0</v>
      </c>
      <c r="I22" s="219">
        <f t="shared" si="16"/>
        <v>0</v>
      </c>
      <c r="J22" s="219">
        <f t="shared" si="16"/>
        <v>0</v>
      </c>
      <c r="K22" s="219">
        <f t="shared" si="16"/>
        <v>0</v>
      </c>
      <c r="L22" s="219">
        <f t="shared" si="16"/>
        <v>0</v>
      </c>
      <c r="M22" s="219">
        <f t="shared" si="16"/>
        <v>0</v>
      </c>
      <c r="N22" s="219">
        <f t="shared" si="16"/>
        <v>0</v>
      </c>
      <c r="O22" s="219">
        <f t="shared" si="16"/>
        <v>0</v>
      </c>
      <c r="P22" s="219">
        <f t="shared" si="16"/>
        <v>0</v>
      </c>
      <c r="Q22" s="219">
        <f t="shared" si="16"/>
        <v>0</v>
      </c>
      <c r="R22" s="219">
        <f t="shared" si="16"/>
        <v>0</v>
      </c>
      <c r="S22" s="219">
        <f t="shared" si="16"/>
        <v>0</v>
      </c>
      <c r="T22" s="219">
        <f t="shared" si="16"/>
        <v>0</v>
      </c>
      <c r="U22" s="219">
        <v>0</v>
      </c>
      <c r="V22" s="219">
        <f t="shared" si="16"/>
        <v>0</v>
      </c>
      <c r="W22" s="219">
        <v>0</v>
      </c>
      <c r="X22" s="219">
        <f t="shared" si="16"/>
        <v>0</v>
      </c>
      <c r="Y22" s="219">
        <f t="shared" si="16"/>
        <v>0</v>
      </c>
      <c r="Z22" s="219">
        <f t="shared" si="16"/>
        <v>0</v>
      </c>
      <c r="AA22" s="219">
        <f t="shared" si="16"/>
        <v>0</v>
      </c>
      <c r="AB22" s="219">
        <f t="shared" si="16"/>
        <v>0</v>
      </c>
      <c r="AC22" s="219">
        <f t="shared" si="16"/>
        <v>0</v>
      </c>
      <c r="AD22" s="219">
        <f t="shared" si="16"/>
        <v>0</v>
      </c>
      <c r="AE22" s="219">
        <f t="shared" si="16"/>
        <v>0</v>
      </c>
      <c r="AF22" s="219">
        <f t="shared" si="16"/>
        <v>0</v>
      </c>
      <c r="AG22" s="219">
        <f t="shared" si="16"/>
        <v>0</v>
      </c>
      <c r="AH22" s="219">
        <f t="shared" si="16"/>
        <v>0</v>
      </c>
      <c r="AI22" s="219">
        <f t="shared" si="16"/>
        <v>0</v>
      </c>
      <c r="AJ22" s="219">
        <f t="shared" si="16"/>
        <v>0</v>
      </c>
      <c r="AK22" s="219">
        <f t="shared" si="16"/>
        <v>0</v>
      </c>
      <c r="AL22" s="219">
        <f t="shared" si="16"/>
        <v>0</v>
      </c>
      <c r="AM22" s="219">
        <f t="shared" si="16"/>
        <v>0</v>
      </c>
      <c r="AN22" s="219">
        <f t="shared" si="16"/>
        <v>0</v>
      </c>
      <c r="AO22" s="219">
        <f t="shared" si="16"/>
        <v>0</v>
      </c>
      <c r="AP22" s="219">
        <f t="shared" si="16"/>
        <v>0</v>
      </c>
      <c r="AQ22" s="219">
        <f t="shared" si="16"/>
        <v>0</v>
      </c>
      <c r="AR22" s="219">
        <f t="shared" si="16"/>
        <v>0</v>
      </c>
      <c r="AS22" s="219">
        <f t="shared" si="16"/>
        <v>0</v>
      </c>
      <c r="AT22" s="219">
        <f t="shared" si="16"/>
        <v>0</v>
      </c>
      <c r="AU22" s="219">
        <f t="shared" si="16"/>
        <v>0</v>
      </c>
      <c r="AV22" s="219">
        <f t="shared" si="16"/>
        <v>0</v>
      </c>
      <c r="AW22" s="219">
        <f t="shared" si="16"/>
        <v>0</v>
      </c>
      <c r="AX22" s="219">
        <f t="shared" si="16"/>
        <v>0</v>
      </c>
      <c r="AY22" s="219">
        <f t="shared" si="16"/>
        <v>0</v>
      </c>
      <c r="AZ22" s="219">
        <f t="shared" si="16"/>
        <v>0</v>
      </c>
      <c r="BA22" s="219">
        <f t="shared" si="16"/>
        <v>0</v>
      </c>
      <c r="BB22" s="219">
        <f t="shared" si="16"/>
        <v>0</v>
      </c>
      <c r="BC22" s="219">
        <f t="shared" si="16"/>
        <v>0</v>
      </c>
      <c r="BD22" s="219">
        <f t="shared" si="16"/>
        <v>0</v>
      </c>
      <c r="BE22" s="219">
        <f t="shared" si="16"/>
        <v>0</v>
      </c>
      <c r="BF22" s="219">
        <f t="shared" si="16"/>
        <v>0</v>
      </c>
      <c r="BG22" s="219">
        <f t="shared" si="16"/>
        <v>0</v>
      </c>
      <c r="BH22" s="219">
        <f t="shared" si="16"/>
        <v>0</v>
      </c>
      <c r="BI22" s="219">
        <f t="shared" si="16"/>
        <v>0</v>
      </c>
      <c r="BJ22" s="219">
        <f t="shared" si="16"/>
        <v>0</v>
      </c>
      <c r="BK22" s="219">
        <f t="shared" si="16"/>
        <v>0</v>
      </c>
      <c r="BL22" s="219">
        <f t="shared" si="16"/>
        <v>0</v>
      </c>
      <c r="BM22" s="219">
        <f t="shared" si="16"/>
        <v>0</v>
      </c>
      <c r="BN22" s="219">
        <f t="shared" si="16"/>
        <v>0</v>
      </c>
      <c r="BO22" s="219">
        <f t="shared" si="16"/>
        <v>0</v>
      </c>
      <c r="BP22" s="219">
        <f t="shared" si="16"/>
        <v>0</v>
      </c>
      <c r="BQ22" s="219">
        <f t="shared" si="16"/>
        <v>0</v>
      </c>
      <c r="BR22" s="219">
        <f t="shared" ref="BR22:EC22" si="17">$B$22/24</f>
        <v>0</v>
      </c>
      <c r="BS22" s="219">
        <f t="shared" si="17"/>
        <v>0</v>
      </c>
      <c r="BT22" s="219">
        <f t="shared" si="17"/>
        <v>0</v>
      </c>
      <c r="BU22" s="219">
        <f t="shared" si="17"/>
        <v>0</v>
      </c>
      <c r="BV22" s="219">
        <f t="shared" si="17"/>
        <v>0</v>
      </c>
      <c r="BW22" s="219">
        <f t="shared" si="17"/>
        <v>0</v>
      </c>
      <c r="BX22" s="219">
        <f t="shared" si="17"/>
        <v>0</v>
      </c>
      <c r="BY22" s="219">
        <f t="shared" si="17"/>
        <v>0</v>
      </c>
      <c r="BZ22" s="219">
        <f t="shared" si="17"/>
        <v>0</v>
      </c>
      <c r="CA22" s="219">
        <f t="shared" si="17"/>
        <v>0</v>
      </c>
      <c r="CB22" s="219">
        <f t="shared" si="17"/>
        <v>0</v>
      </c>
      <c r="CC22" s="219">
        <f t="shared" si="17"/>
        <v>0</v>
      </c>
      <c r="CD22" s="219">
        <f t="shared" si="17"/>
        <v>0</v>
      </c>
      <c r="CE22" s="219">
        <f t="shared" si="17"/>
        <v>0</v>
      </c>
      <c r="CF22" s="219">
        <f t="shared" si="17"/>
        <v>0</v>
      </c>
      <c r="CG22" s="219">
        <f t="shared" si="17"/>
        <v>0</v>
      </c>
      <c r="CH22" s="219">
        <f t="shared" si="17"/>
        <v>0</v>
      </c>
      <c r="CI22" s="219">
        <f t="shared" si="17"/>
        <v>0</v>
      </c>
      <c r="CJ22" s="219">
        <f t="shared" si="17"/>
        <v>0</v>
      </c>
      <c r="CK22" s="219">
        <f t="shared" si="17"/>
        <v>0</v>
      </c>
      <c r="CL22" s="219">
        <f t="shared" si="17"/>
        <v>0</v>
      </c>
      <c r="CM22" s="219">
        <f t="shared" si="17"/>
        <v>0</v>
      </c>
      <c r="CN22" s="219">
        <f t="shared" si="17"/>
        <v>0</v>
      </c>
      <c r="CO22" s="219">
        <f t="shared" si="17"/>
        <v>0</v>
      </c>
      <c r="CP22" s="219">
        <f t="shared" si="17"/>
        <v>0</v>
      </c>
      <c r="CQ22" s="219">
        <f t="shared" si="17"/>
        <v>0</v>
      </c>
      <c r="CR22" s="219">
        <f t="shared" si="17"/>
        <v>0</v>
      </c>
      <c r="CS22" s="219">
        <f t="shared" si="17"/>
        <v>0</v>
      </c>
      <c r="CT22" s="219">
        <f t="shared" si="17"/>
        <v>0</v>
      </c>
      <c r="CU22" s="219">
        <f t="shared" si="17"/>
        <v>0</v>
      </c>
      <c r="CV22" s="219">
        <f t="shared" si="17"/>
        <v>0</v>
      </c>
      <c r="CW22" s="219">
        <f t="shared" si="17"/>
        <v>0</v>
      </c>
      <c r="CX22" s="219">
        <f t="shared" si="17"/>
        <v>0</v>
      </c>
      <c r="CY22" s="219">
        <f t="shared" si="17"/>
        <v>0</v>
      </c>
      <c r="CZ22" s="219">
        <f t="shared" si="17"/>
        <v>0</v>
      </c>
      <c r="DA22" s="219">
        <f t="shared" si="17"/>
        <v>0</v>
      </c>
      <c r="DB22" s="219">
        <f t="shared" si="17"/>
        <v>0</v>
      </c>
      <c r="DC22" s="219">
        <f t="shared" si="17"/>
        <v>0</v>
      </c>
      <c r="DD22" s="219">
        <f t="shared" si="17"/>
        <v>0</v>
      </c>
      <c r="DE22" s="219">
        <f t="shared" si="17"/>
        <v>0</v>
      </c>
      <c r="DF22" s="219">
        <f t="shared" si="17"/>
        <v>0</v>
      </c>
      <c r="DG22" s="219">
        <f t="shared" si="17"/>
        <v>0</v>
      </c>
      <c r="DH22" s="219">
        <f t="shared" si="17"/>
        <v>0</v>
      </c>
      <c r="DI22" s="219">
        <f t="shared" si="17"/>
        <v>0</v>
      </c>
      <c r="DJ22" s="219">
        <f t="shared" si="17"/>
        <v>0</v>
      </c>
      <c r="DK22" s="219">
        <f t="shared" si="17"/>
        <v>0</v>
      </c>
      <c r="DL22" s="219">
        <f t="shared" si="17"/>
        <v>0</v>
      </c>
      <c r="DM22" s="219">
        <f t="shared" si="17"/>
        <v>0</v>
      </c>
      <c r="DN22" s="219">
        <f t="shared" si="17"/>
        <v>0</v>
      </c>
      <c r="DO22" s="219">
        <f t="shared" si="17"/>
        <v>0</v>
      </c>
      <c r="DP22" s="219">
        <f t="shared" si="17"/>
        <v>0</v>
      </c>
      <c r="DQ22" s="219">
        <f t="shared" si="17"/>
        <v>0</v>
      </c>
      <c r="DR22" s="219">
        <f t="shared" si="17"/>
        <v>0</v>
      </c>
      <c r="DS22" s="219">
        <f t="shared" si="17"/>
        <v>0</v>
      </c>
      <c r="DT22" s="219">
        <f t="shared" si="17"/>
        <v>0</v>
      </c>
      <c r="DU22" s="219">
        <f t="shared" si="17"/>
        <v>0</v>
      </c>
      <c r="DV22" s="219">
        <f t="shared" si="17"/>
        <v>0</v>
      </c>
      <c r="DW22" s="219">
        <f t="shared" si="17"/>
        <v>0</v>
      </c>
      <c r="DX22" s="219">
        <f t="shared" si="17"/>
        <v>0</v>
      </c>
      <c r="DY22" s="219">
        <f t="shared" si="17"/>
        <v>0</v>
      </c>
      <c r="DZ22" s="219">
        <f t="shared" si="17"/>
        <v>0</v>
      </c>
      <c r="EA22" s="219">
        <f t="shared" si="17"/>
        <v>0</v>
      </c>
      <c r="EB22" s="219">
        <f t="shared" si="17"/>
        <v>0</v>
      </c>
      <c r="EC22" s="219">
        <f t="shared" si="17"/>
        <v>0</v>
      </c>
      <c r="ED22" s="219">
        <f t="shared" ref="ED22" si="18">$B$22/24</f>
        <v>0</v>
      </c>
    </row>
    <row r="23" spans="1:134">
      <c r="B23" t="s">
        <v>1001</v>
      </c>
      <c r="C23" s="1940">
        <v>1513.1737242884078</v>
      </c>
      <c r="D23" s="287">
        <f>C23+G18</f>
        <v>1516.8994073255994</v>
      </c>
      <c r="E23" s="287">
        <f t="shared" ref="E23:O23" si="19">D23+H18</f>
        <v>1520.6250903627911</v>
      </c>
      <c r="F23" s="287">
        <f t="shared" si="19"/>
        <v>1524.3507733999827</v>
      </c>
      <c r="G23" s="287">
        <f t="shared" si="19"/>
        <v>1528.0764564371743</v>
      </c>
      <c r="H23" s="287">
        <f t="shared" si="19"/>
        <v>1531.802139474366</v>
      </c>
      <c r="I23" s="287">
        <f t="shared" si="19"/>
        <v>1535.5278225115576</v>
      </c>
      <c r="J23" s="287">
        <f t="shared" si="19"/>
        <v>1539.2535055487492</v>
      </c>
      <c r="K23" s="287">
        <f t="shared" si="19"/>
        <v>1542.9791885859408</v>
      </c>
      <c r="L23" s="287">
        <f t="shared" si="19"/>
        <v>1546.7048716231325</v>
      </c>
      <c r="M23" s="287">
        <f t="shared" si="19"/>
        <v>1550.4305546603241</v>
      </c>
      <c r="N23" s="287">
        <f t="shared" si="19"/>
        <v>1554.1562376975157</v>
      </c>
      <c r="O23" s="287">
        <f t="shared" si="19"/>
        <v>1557.6432513582595</v>
      </c>
      <c r="P23" s="1920">
        <f>O23+P18</f>
        <v>1561.3689343954511</v>
      </c>
      <c r="Q23" s="1920">
        <f t="shared" ref="Q23:CB23" si="20">P23+Q18</f>
        <v>1565.0946174326427</v>
      </c>
      <c r="R23" s="1920">
        <f t="shared" si="20"/>
        <v>1568.5816310933865</v>
      </c>
      <c r="S23" s="1920">
        <f t="shared" si="20"/>
        <v>1572.0686447541302</v>
      </c>
      <c r="T23" s="1920">
        <f t="shared" si="20"/>
        <v>1575.555658414874</v>
      </c>
      <c r="U23" s="1920">
        <f t="shared" si="20"/>
        <v>1579.0426720756177</v>
      </c>
      <c r="V23" s="1920">
        <f t="shared" si="20"/>
        <v>1582.5296857363614</v>
      </c>
      <c r="W23" s="1920">
        <f t="shared" si="20"/>
        <v>1586.0166993971052</v>
      </c>
      <c r="X23" s="1920">
        <f t="shared" si="20"/>
        <v>1589.5037130578489</v>
      </c>
      <c r="Y23" s="1920">
        <f t="shared" si="20"/>
        <v>1592.9907267185927</v>
      </c>
      <c r="Z23" s="1920">
        <f t="shared" si="20"/>
        <v>1596.4777403793364</v>
      </c>
      <c r="AA23" s="1920">
        <f t="shared" si="20"/>
        <v>1599.9647540400802</v>
      </c>
      <c r="AB23" s="1920">
        <f t="shared" si="20"/>
        <v>1603.4517677008239</v>
      </c>
      <c r="AC23" s="1920">
        <f t="shared" si="20"/>
        <v>1606.9387813615676</v>
      </c>
      <c r="AD23" s="1920">
        <f t="shared" si="20"/>
        <v>1610.6866597381713</v>
      </c>
      <c r="AE23" s="1920">
        <f t="shared" si="20"/>
        <v>1614.434538114775</v>
      </c>
      <c r="AF23" s="1920">
        <f t="shared" si="20"/>
        <v>1618.1824164913787</v>
      </c>
      <c r="AG23" s="1920">
        <f t="shared" si="20"/>
        <v>1621.9302948679824</v>
      </c>
      <c r="AH23" s="1920">
        <f t="shared" si="20"/>
        <v>1625.6781732445861</v>
      </c>
      <c r="AI23" s="1925">
        <f t="shared" si="20"/>
        <v>1629.4260516211898</v>
      </c>
      <c r="AJ23" s="1920">
        <f t="shared" si="20"/>
        <v>1633.1739299977935</v>
      </c>
      <c r="AK23" s="1920">
        <f t="shared" si="20"/>
        <v>1636.9218083743972</v>
      </c>
      <c r="AL23" s="1920">
        <f t="shared" si="20"/>
        <v>1640.6696867510009</v>
      </c>
      <c r="AM23" s="1920">
        <f t="shared" si="20"/>
        <v>1644.4175651276046</v>
      </c>
      <c r="AN23" s="1920">
        <f t="shared" si="20"/>
        <v>1648.1654435042083</v>
      </c>
      <c r="AO23" s="1920">
        <f t="shared" si="20"/>
        <v>1651.913321880812</v>
      </c>
      <c r="AP23" s="1920">
        <f t="shared" si="20"/>
        <v>1655.8922158376306</v>
      </c>
      <c r="AQ23" s="1920">
        <f t="shared" si="20"/>
        <v>1659.8711097944492</v>
      </c>
      <c r="AR23" s="1920">
        <f t="shared" si="20"/>
        <v>1663.8500037512679</v>
      </c>
      <c r="AS23" s="1920">
        <f t="shared" si="20"/>
        <v>1667.8288977080865</v>
      </c>
      <c r="AT23" s="1920">
        <f t="shared" si="20"/>
        <v>1671.8077916649052</v>
      </c>
      <c r="AU23" s="1920">
        <f t="shared" si="20"/>
        <v>1675.7866856217238</v>
      </c>
      <c r="AV23" s="1920">
        <f t="shared" si="20"/>
        <v>1679.7655795785424</v>
      </c>
      <c r="AW23" s="1920">
        <f t="shared" si="20"/>
        <v>1683.7444735353611</v>
      </c>
      <c r="AX23" s="1920">
        <f t="shared" si="20"/>
        <v>1687.7233674921797</v>
      </c>
      <c r="AY23" s="1920">
        <f t="shared" si="20"/>
        <v>1691.8198956508513</v>
      </c>
      <c r="AZ23" s="1920">
        <f t="shared" si="20"/>
        <v>1695.9164238095229</v>
      </c>
      <c r="BA23" s="1920">
        <f t="shared" si="20"/>
        <v>1700.0129519681946</v>
      </c>
      <c r="BB23" s="1920">
        <f t="shared" si="20"/>
        <v>1704.1094801268662</v>
      </c>
      <c r="BC23" s="1920">
        <f t="shared" si="20"/>
        <v>1708.2060082855378</v>
      </c>
      <c r="BD23" s="1920">
        <f t="shared" si="20"/>
        <v>1712.3025364442094</v>
      </c>
      <c r="BE23" s="1920">
        <f t="shared" si="20"/>
        <v>1716.399064602881</v>
      </c>
      <c r="BF23" s="1920">
        <f t="shared" si="20"/>
        <v>1720.4955927615526</v>
      </c>
      <c r="BG23" s="1920">
        <f t="shared" si="20"/>
        <v>1724.5921209202243</v>
      </c>
      <c r="BH23" s="1920">
        <f t="shared" si="20"/>
        <v>1728.6886490788959</v>
      </c>
      <c r="BI23" s="1920">
        <f t="shared" si="20"/>
        <v>1732.7851772375675</v>
      </c>
      <c r="BJ23" s="1920">
        <f t="shared" si="20"/>
        <v>1736.8817053962391</v>
      </c>
      <c r="BK23" s="1920">
        <f t="shared" si="20"/>
        <v>1741.4527480666236</v>
      </c>
      <c r="BL23" s="1920">
        <f t="shared" si="20"/>
        <v>1746.0237907370081</v>
      </c>
      <c r="BM23" s="1920">
        <f t="shared" si="20"/>
        <v>1750.5948334073926</v>
      </c>
      <c r="BN23" s="1920">
        <f t="shared" si="20"/>
        <v>1755.1658760777771</v>
      </c>
      <c r="BO23" s="1920">
        <f t="shared" si="20"/>
        <v>1759.7369187481615</v>
      </c>
      <c r="BP23" s="1920">
        <f t="shared" si="20"/>
        <v>1764.307961418546</v>
      </c>
      <c r="BQ23" s="1920">
        <f t="shared" si="20"/>
        <v>1768.8790040889305</v>
      </c>
      <c r="BR23" s="1920">
        <f t="shared" si="20"/>
        <v>1773.450046759315</v>
      </c>
      <c r="BS23" s="1920">
        <f t="shared" si="20"/>
        <v>1778.0210894296995</v>
      </c>
      <c r="BT23" s="1920">
        <f t="shared" si="20"/>
        <v>1782.592132100084</v>
      </c>
      <c r="BU23" s="1920">
        <f t="shared" si="20"/>
        <v>1787.1631747704685</v>
      </c>
      <c r="BV23" s="1920">
        <f t="shared" si="20"/>
        <v>1791.7342174408529</v>
      </c>
      <c r="BW23" s="1920">
        <f t="shared" si="20"/>
        <v>1796.4538189980249</v>
      </c>
      <c r="BX23" s="1920">
        <f t="shared" si="20"/>
        <v>1801.1734205551968</v>
      </c>
      <c r="BY23" s="1920">
        <f t="shared" si="20"/>
        <v>1805.8930221123687</v>
      </c>
      <c r="BZ23" s="1920">
        <f t="shared" si="20"/>
        <v>1810.6126236695407</v>
      </c>
      <c r="CA23" s="1920">
        <f t="shared" si="20"/>
        <v>1815.3322252267126</v>
      </c>
      <c r="CB23" s="1920">
        <f t="shared" si="20"/>
        <v>1820.0518267838845</v>
      </c>
      <c r="CC23" s="1920">
        <f t="shared" ref="CC23:ED23" si="21">CB23+CC18</f>
        <v>1824.7714283410564</v>
      </c>
      <c r="CD23" s="1920">
        <f t="shared" si="21"/>
        <v>1829.4910298982284</v>
      </c>
      <c r="CE23" s="1920">
        <f t="shared" si="21"/>
        <v>1834.2106314554003</v>
      </c>
      <c r="CF23" s="1920">
        <f t="shared" si="21"/>
        <v>1838.9302330125722</v>
      </c>
      <c r="CG23" s="1920">
        <f t="shared" si="21"/>
        <v>1843.6498345697441</v>
      </c>
      <c r="CH23" s="1920">
        <f t="shared" si="21"/>
        <v>1848.3694361269161</v>
      </c>
      <c r="CI23" s="1920">
        <f t="shared" si="21"/>
        <v>1853.242424734696</v>
      </c>
      <c r="CJ23" s="1920">
        <f t="shared" si="21"/>
        <v>1858.1154133424759</v>
      </c>
      <c r="CK23" s="1920">
        <f t="shared" si="21"/>
        <v>1862.9884019502558</v>
      </c>
      <c r="CL23" s="1920">
        <f t="shared" si="21"/>
        <v>1867.8613905580357</v>
      </c>
      <c r="CM23" s="1920">
        <f t="shared" si="21"/>
        <v>1872.7343791658157</v>
      </c>
      <c r="CN23" s="1920">
        <f t="shared" si="21"/>
        <v>1877.6073677735956</v>
      </c>
      <c r="CO23" s="1920">
        <f t="shared" si="21"/>
        <v>1882.4803563813755</v>
      </c>
      <c r="CP23" s="1920">
        <f t="shared" si="21"/>
        <v>1887.3533449891554</v>
      </c>
      <c r="CQ23" s="1920">
        <f t="shared" si="21"/>
        <v>1892.2263335969353</v>
      </c>
      <c r="CR23" s="1920">
        <f t="shared" si="21"/>
        <v>1897.0993222047152</v>
      </c>
      <c r="CS23" s="1920">
        <f t="shared" si="21"/>
        <v>1901.9723108124952</v>
      </c>
      <c r="CT23" s="1920">
        <f t="shared" si="21"/>
        <v>1906.8452994202751</v>
      </c>
      <c r="CU23" s="1920">
        <f t="shared" si="21"/>
        <v>1911.8766601578079</v>
      </c>
      <c r="CV23" s="1920">
        <f t="shared" si="21"/>
        <v>1916.9080208953408</v>
      </c>
      <c r="CW23" s="1920">
        <f t="shared" si="21"/>
        <v>1921.9393816328736</v>
      </c>
      <c r="CX23" s="1920">
        <f t="shared" si="21"/>
        <v>1926.9707423704065</v>
      </c>
      <c r="CY23" s="1920">
        <f t="shared" si="21"/>
        <v>1932.0021031079393</v>
      </c>
      <c r="CZ23" s="1920">
        <f t="shared" si="21"/>
        <v>1937.0334638454722</v>
      </c>
      <c r="DA23" s="1920">
        <f t="shared" si="21"/>
        <v>1942.064824583005</v>
      </c>
      <c r="DB23" s="1920">
        <f t="shared" si="21"/>
        <v>1947.0961853205379</v>
      </c>
      <c r="DC23" s="1920">
        <f t="shared" si="21"/>
        <v>1952.1275460580707</v>
      </c>
      <c r="DD23" s="1920">
        <f t="shared" si="21"/>
        <v>1957.1589067956036</v>
      </c>
      <c r="DE23" s="1920">
        <f t="shared" si="21"/>
        <v>1962.1902675331364</v>
      </c>
      <c r="DF23" s="1920">
        <f t="shared" si="21"/>
        <v>1967.2216282706693</v>
      </c>
      <c r="DG23" s="1920">
        <f t="shared" si="21"/>
        <v>1972.416508232172</v>
      </c>
      <c r="DH23" s="1920">
        <f t="shared" si="21"/>
        <v>1977.6113881936747</v>
      </c>
      <c r="DI23" s="1920">
        <f t="shared" si="21"/>
        <v>1982.8062681551773</v>
      </c>
      <c r="DJ23" s="1920">
        <f t="shared" si="21"/>
        <v>1988.00114811668</v>
      </c>
      <c r="DK23" s="1920">
        <f t="shared" si="21"/>
        <v>1993.1960280781827</v>
      </c>
      <c r="DL23" s="1920">
        <f t="shared" si="21"/>
        <v>1998.3909080396854</v>
      </c>
      <c r="DM23" s="1920">
        <f t="shared" si="21"/>
        <v>2003.5857880011881</v>
      </c>
      <c r="DN23" s="1920">
        <f t="shared" si="21"/>
        <v>2008.7806679626908</v>
      </c>
      <c r="DO23" s="1920">
        <f t="shared" si="21"/>
        <v>2013.9755479241935</v>
      </c>
      <c r="DP23" s="1920">
        <f t="shared" si="21"/>
        <v>2019.1704278856962</v>
      </c>
      <c r="DQ23" s="1920">
        <f t="shared" si="21"/>
        <v>2024.3653078471989</v>
      </c>
      <c r="DR23" s="1920">
        <f t="shared" si="21"/>
        <v>2029.5601878087016</v>
      </c>
      <c r="DS23" s="1920">
        <f t="shared" si="21"/>
        <v>2034.923901368953</v>
      </c>
      <c r="DT23" s="1920">
        <f t="shared" si="21"/>
        <v>2040.2876149292044</v>
      </c>
      <c r="DU23" s="1920">
        <f t="shared" si="21"/>
        <v>2045.6513284894559</v>
      </c>
      <c r="DV23" s="1920">
        <f t="shared" si="21"/>
        <v>2051.0150420497075</v>
      </c>
      <c r="DW23" s="1920">
        <f t="shared" si="21"/>
        <v>2056.3787556099592</v>
      </c>
      <c r="DX23" s="1920">
        <f t="shared" si="21"/>
        <v>2061.7424691702108</v>
      </c>
      <c r="DY23" s="1920">
        <f t="shared" si="21"/>
        <v>2067.1061827304625</v>
      </c>
      <c r="DZ23" s="1920">
        <f t="shared" si="21"/>
        <v>2072.4698962907141</v>
      </c>
      <c r="EA23" s="1920">
        <f t="shared" si="21"/>
        <v>2077.8336098509658</v>
      </c>
      <c r="EB23" s="1920">
        <f t="shared" si="21"/>
        <v>2083.1973234112174</v>
      </c>
      <c r="EC23" s="1920">
        <f t="shared" si="21"/>
        <v>2088.5610369714691</v>
      </c>
      <c r="ED23" s="1920">
        <f t="shared" si="21"/>
        <v>2093.9247505317207</v>
      </c>
    </row>
    <row r="24" spans="1:134" ht="15" thickBot="1">
      <c r="A24" s="1487" t="s">
        <v>1002</v>
      </c>
      <c r="B24" s="1926"/>
      <c r="C24" s="1927">
        <f>B16+C18+C20+C22</f>
        <v>1350</v>
      </c>
      <c r="D24" s="1928">
        <f>C24+D18+D20+D22</f>
        <v>1350</v>
      </c>
      <c r="E24" s="1928">
        <f t="shared" ref="E24:F24" si="22">D24+E18+E20+E22</f>
        <v>1350</v>
      </c>
      <c r="F24" s="1928">
        <f t="shared" si="22"/>
        <v>1350</v>
      </c>
      <c r="G24" s="1928">
        <f>F24+G18+G20+G22</f>
        <v>1353.7256830371916</v>
      </c>
      <c r="H24" s="1928">
        <f t="shared" ref="H24:BS24" si="23">G24+H18+H20+H22</f>
        <v>1357.4513660743833</v>
      </c>
      <c r="I24" s="1928">
        <f t="shared" si="23"/>
        <v>1361.1770491115749</v>
      </c>
      <c r="J24" s="1928">
        <f t="shared" si="23"/>
        <v>1364.9027321487665</v>
      </c>
      <c r="K24" s="1928">
        <f t="shared" si="23"/>
        <v>1368.6284151859581</v>
      </c>
      <c r="L24" s="1928">
        <f>K24+L18+L20+L22</f>
        <v>1377.3540982231498</v>
      </c>
      <c r="M24" s="1928">
        <f t="shared" si="23"/>
        <v>1386.0797812603414</v>
      </c>
      <c r="N24" s="1928">
        <f t="shared" si="23"/>
        <v>1394.805464297533</v>
      </c>
      <c r="O24" s="1928">
        <f t="shared" si="23"/>
        <v>1403.5311473347247</v>
      </c>
      <c r="P24" s="1928">
        <f t="shared" si="23"/>
        <v>1412.2568303719163</v>
      </c>
      <c r="Q24" s="1928">
        <f t="shared" si="23"/>
        <v>1420.9825134091079</v>
      </c>
      <c r="R24" s="1928">
        <f t="shared" si="23"/>
        <v>1429.4695270698517</v>
      </c>
      <c r="S24" s="1928">
        <f>R24+S18+S20+S22</f>
        <v>1437.9565407305954</v>
      </c>
      <c r="T24" s="1928">
        <f t="shared" si="23"/>
        <v>1446.4435543913391</v>
      </c>
      <c r="U24" s="1928">
        <f t="shared" si="23"/>
        <v>1454.9305680520829</v>
      </c>
      <c r="V24" s="1928">
        <f t="shared" si="23"/>
        <v>1463.7747245699695</v>
      </c>
      <c r="W24" s="1928">
        <f t="shared" si="23"/>
        <v>1472.6188810878562</v>
      </c>
      <c r="X24" s="1928">
        <f t="shared" si="23"/>
        <v>1481.4630376057428</v>
      </c>
      <c r="Y24" s="1928">
        <f t="shared" si="23"/>
        <v>1490.3071941236294</v>
      </c>
      <c r="Z24" s="1928">
        <f t="shared" si="23"/>
        <v>1499.151350641516</v>
      </c>
      <c r="AA24" s="1928">
        <f t="shared" si="23"/>
        <v>1507.9955071594027</v>
      </c>
      <c r="AB24" s="1928">
        <f t="shared" si="23"/>
        <v>1516.8396636772893</v>
      </c>
      <c r="AC24" s="1928">
        <f t="shared" si="23"/>
        <v>1525.6838201951759</v>
      </c>
      <c r="AD24" s="1928">
        <f t="shared" si="23"/>
        <v>1534.7888414289225</v>
      </c>
      <c r="AE24" s="1928">
        <f t="shared" si="23"/>
        <v>1543.8938626626691</v>
      </c>
      <c r="AF24" s="1928">
        <f t="shared" si="23"/>
        <v>1552.9988838964157</v>
      </c>
      <c r="AG24" s="1928">
        <f t="shared" si="23"/>
        <v>1562.1039051301623</v>
      </c>
      <c r="AH24" s="1928">
        <f t="shared" si="23"/>
        <v>1571.2089263639089</v>
      </c>
      <c r="AI24" s="1929">
        <f t="shared" si="23"/>
        <v>1580.3139475976554</v>
      </c>
      <c r="AJ24" s="1928">
        <f t="shared" si="23"/>
        <v>1584.0618259742591</v>
      </c>
      <c r="AK24" s="1928">
        <f t="shared" si="23"/>
        <v>1587.8097043508628</v>
      </c>
      <c r="AL24" s="1928">
        <f t="shared" si="23"/>
        <v>1591.5575827274665</v>
      </c>
      <c r="AM24" s="1928">
        <f t="shared" si="23"/>
        <v>1595.3054611040702</v>
      </c>
      <c r="AN24" s="1928">
        <f t="shared" si="23"/>
        <v>1599.0533394806739</v>
      </c>
      <c r="AO24" s="1928">
        <f t="shared" si="23"/>
        <v>1602.8012178572776</v>
      </c>
      <c r="AP24" s="1928">
        <f t="shared" si="23"/>
        <v>1606.7801118140962</v>
      </c>
      <c r="AQ24" s="1928">
        <f t="shared" si="23"/>
        <v>1610.7590057709149</v>
      </c>
      <c r="AR24" s="1928">
        <f t="shared" si="23"/>
        <v>1614.7378997277335</v>
      </c>
      <c r="AS24" s="1928">
        <f t="shared" si="23"/>
        <v>1618.7167936845522</v>
      </c>
      <c r="AT24" s="1928">
        <f t="shared" si="23"/>
        <v>1622.6956876413708</v>
      </c>
      <c r="AU24" s="1928">
        <f t="shared" si="23"/>
        <v>1626.6745815981894</v>
      </c>
      <c r="AV24" s="1928">
        <f t="shared" si="23"/>
        <v>1630.6534755550081</v>
      </c>
      <c r="AW24" s="1928">
        <f t="shared" si="23"/>
        <v>1634.6323695118267</v>
      </c>
      <c r="AX24" s="1928">
        <f t="shared" si="23"/>
        <v>1638.6112634686453</v>
      </c>
      <c r="AY24" s="1928">
        <f t="shared" si="23"/>
        <v>1642.707791627317</v>
      </c>
      <c r="AZ24" s="1928">
        <f t="shared" si="23"/>
        <v>1646.8043197859886</v>
      </c>
      <c r="BA24" s="1928">
        <f t="shared" si="23"/>
        <v>1650.9008479446602</v>
      </c>
      <c r="BB24" s="1928">
        <f t="shared" si="23"/>
        <v>1654.9973761033318</v>
      </c>
      <c r="BC24" s="1928">
        <f t="shared" si="23"/>
        <v>1659.0939042620034</v>
      </c>
      <c r="BD24" s="1928">
        <f t="shared" si="23"/>
        <v>1663.1904324206751</v>
      </c>
      <c r="BE24" s="1928">
        <f t="shared" si="23"/>
        <v>1667.2869605793467</v>
      </c>
      <c r="BF24" s="1928">
        <f t="shared" si="23"/>
        <v>1671.3834887380183</v>
      </c>
      <c r="BG24" s="1928">
        <f t="shared" si="23"/>
        <v>1675.4800168966899</v>
      </c>
      <c r="BH24" s="1928">
        <f t="shared" si="23"/>
        <v>1679.5765450553615</v>
      </c>
      <c r="BI24" s="1928">
        <f t="shared" si="23"/>
        <v>1683.6730732140331</v>
      </c>
      <c r="BJ24" s="1928">
        <f t="shared" si="23"/>
        <v>1687.7696013727048</v>
      </c>
      <c r="BK24" s="1928">
        <f t="shared" si="23"/>
        <v>1692.3406440430892</v>
      </c>
      <c r="BL24" s="1928">
        <f t="shared" si="23"/>
        <v>1696.9116867134737</v>
      </c>
      <c r="BM24" s="1928">
        <f t="shared" si="23"/>
        <v>1701.4827293838582</v>
      </c>
      <c r="BN24" s="1928">
        <f t="shared" si="23"/>
        <v>1706.0537720542427</v>
      </c>
      <c r="BO24" s="1928">
        <f t="shared" si="23"/>
        <v>1710.6248147246272</v>
      </c>
      <c r="BP24" s="1928">
        <f t="shared" si="23"/>
        <v>1715.1958573950117</v>
      </c>
      <c r="BQ24" s="1928">
        <f t="shared" si="23"/>
        <v>1719.7669000653962</v>
      </c>
      <c r="BR24" s="1928">
        <f t="shared" si="23"/>
        <v>1724.3379427357806</v>
      </c>
      <c r="BS24" s="1928">
        <f t="shared" si="23"/>
        <v>1728.9089854061651</v>
      </c>
      <c r="BT24" s="1928">
        <f t="shared" ref="BT24:ED24" si="24">BS24+BT18+BT20+BT22</f>
        <v>1733.4800280765496</v>
      </c>
      <c r="BU24" s="1928">
        <f t="shared" si="24"/>
        <v>1738.0510707469341</v>
      </c>
      <c r="BV24" s="1928">
        <f t="shared" si="24"/>
        <v>1742.6221134173186</v>
      </c>
      <c r="BW24" s="1928">
        <f t="shared" si="24"/>
        <v>1747.3417149744905</v>
      </c>
      <c r="BX24" s="1928">
        <f t="shared" si="24"/>
        <v>1752.0613165316624</v>
      </c>
      <c r="BY24" s="1928">
        <f t="shared" si="24"/>
        <v>1756.7809180888344</v>
      </c>
      <c r="BZ24" s="1928">
        <f t="shared" si="24"/>
        <v>1761.5005196460063</v>
      </c>
      <c r="CA24" s="1928">
        <f t="shared" si="24"/>
        <v>1766.2201212031782</v>
      </c>
      <c r="CB24" s="1928">
        <f t="shared" si="24"/>
        <v>1770.9397227603502</v>
      </c>
      <c r="CC24" s="1928">
        <f t="shared" si="24"/>
        <v>1775.6593243175221</v>
      </c>
      <c r="CD24" s="1928">
        <f t="shared" si="24"/>
        <v>1780.378925874694</v>
      </c>
      <c r="CE24" s="1928">
        <f t="shared" si="24"/>
        <v>1785.0985274318659</v>
      </c>
      <c r="CF24" s="1928">
        <f t="shared" si="24"/>
        <v>1789.8181289890379</v>
      </c>
      <c r="CG24" s="1928">
        <f t="shared" si="24"/>
        <v>1794.5377305462098</v>
      </c>
      <c r="CH24" s="1928">
        <f t="shared" si="24"/>
        <v>1799.2573321033817</v>
      </c>
      <c r="CI24" s="1928">
        <f t="shared" si="24"/>
        <v>1804.1303207111616</v>
      </c>
      <c r="CJ24" s="1928">
        <f t="shared" si="24"/>
        <v>1809.0033093189415</v>
      </c>
      <c r="CK24" s="1928">
        <f t="shared" si="24"/>
        <v>1813.8762979267215</v>
      </c>
      <c r="CL24" s="1928">
        <f t="shared" si="24"/>
        <v>1818.7492865345014</v>
      </c>
      <c r="CM24" s="1928">
        <f t="shared" si="24"/>
        <v>1823.6222751422813</v>
      </c>
      <c r="CN24" s="1928">
        <f t="shared" si="24"/>
        <v>1828.4952637500612</v>
      </c>
      <c r="CO24" s="1928">
        <f t="shared" si="24"/>
        <v>1833.3682523578411</v>
      </c>
      <c r="CP24" s="1928">
        <f t="shared" si="24"/>
        <v>1838.241240965621</v>
      </c>
      <c r="CQ24" s="1928">
        <f t="shared" si="24"/>
        <v>1843.114229573401</v>
      </c>
      <c r="CR24" s="1928">
        <f t="shared" si="24"/>
        <v>1847.9872181811809</v>
      </c>
      <c r="CS24" s="1928">
        <f t="shared" si="24"/>
        <v>1852.8602067889608</v>
      </c>
      <c r="CT24" s="1928">
        <f t="shared" si="24"/>
        <v>1857.7331953967407</v>
      </c>
      <c r="CU24" s="1928">
        <f t="shared" si="24"/>
        <v>1862.7645561342736</v>
      </c>
      <c r="CV24" s="1928">
        <f t="shared" si="24"/>
        <v>1867.7959168718064</v>
      </c>
      <c r="CW24" s="1928">
        <f t="shared" si="24"/>
        <v>1872.8272776093393</v>
      </c>
      <c r="CX24" s="1928">
        <f t="shared" si="24"/>
        <v>1877.8586383468721</v>
      </c>
      <c r="CY24" s="1928">
        <f t="shared" si="24"/>
        <v>1882.889999084405</v>
      </c>
      <c r="CZ24" s="1928">
        <f t="shared" si="24"/>
        <v>1887.9213598219378</v>
      </c>
      <c r="DA24" s="1928">
        <f t="shared" si="24"/>
        <v>1892.9527205594707</v>
      </c>
      <c r="DB24" s="1928">
        <f t="shared" si="24"/>
        <v>1897.9840812970035</v>
      </c>
      <c r="DC24" s="1928">
        <f t="shared" si="24"/>
        <v>1903.0154420345364</v>
      </c>
      <c r="DD24" s="1928">
        <f t="shared" si="24"/>
        <v>1908.0468027720692</v>
      </c>
      <c r="DE24" s="1928">
        <f t="shared" si="24"/>
        <v>1913.0781635096021</v>
      </c>
      <c r="DF24" s="1928">
        <f t="shared" si="24"/>
        <v>1918.1095242471349</v>
      </c>
      <c r="DG24" s="1928">
        <f t="shared" si="24"/>
        <v>1923.3044042086376</v>
      </c>
      <c r="DH24" s="1928">
        <f t="shared" si="24"/>
        <v>1928.4992841701403</v>
      </c>
      <c r="DI24" s="1928">
        <f t="shared" si="24"/>
        <v>1933.694164131643</v>
      </c>
      <c r="DJ24" s="1928">
        <f t="shared" si="24"/>
        <v>1938.8890440931457</v>
      </c>
      <c r="DK24" s="1928">
        <f t="shared" si="24"/>
        <v>1944.0839240546484</v>
      </c>
      <c r="DL24" s="1928">
        <f t="shared" si="24"/>
        <v>1949.2788040161511</v>
      </c>
      <c r="DM24" s="1928">
        <f t="shared" si="24"/>
        <v>1954.4736839776538</v>
      </c>
      <c r="DN24" s="1928">
        <f t="shared" si="24"/>
        <v>1959.6685639391565</v>
      </c>
      <c r="DO24" s="1928">
        <f t="shared" si="24"/>
        <v>1964.8634439006591</v>
      </c>
      <c r="DP24" s="1928">
        <f t="shared" si="24"/>
        <v>1970.0583238621618</v>
      </c>
      <c r="DQ24" s="1928">
        <f t="shared" si="24"/>
        <v>1975.2532038236645</v>
      </c>
      <c r="DR24" s="1928">
        <f t="shared" si="24"/>
        <v>1980.4480837851672</v>
      </c>
      <c r="DS24" s="1928">
        <f t="shared" si="24"/>
        <v>1985.8117973454187</v>
      </c>
      <c r="DT24" s="1928">
        <f t="shared" si="24"/>
        <v>1991.1755109056701</v>
      </c>
      <c r="DU24" s="1928">
        <f t="shared" si="24"/>
        <v>1996.5392244659215</v>
      </c>
      <c r="DV24" s="1928">
        <f t="shared" si="24"/>
        <v>2001.9029380261729</v>
      </c>
      <c r="DW24" s="1928">
        <f t="shared" si="24"/>
        <v>2007.2666515864244</v>
      </c>
      <c r="DX24" s="1928">
        <f t="shared" si="24"/>
        <v>2012.6303651466758</v>
      </c>
      <c r="DY24" s="1928">
        <f t="shared" si="24"/>
        <v>2017.9940787069272</v>
      </c>
      <c r="DZ24" s="1928">
        <f t="shared" si="24"/>
        <v>2023.3577922671786</v>
      </c>
      <c r="EA24" s="1928">
        <f t="shared" si="24"/>
        <v>2028.7215058274301</v>
      </c>
      <c r="EB24" s="1928">
        <f t="shared" si="24"/>
        <v>2034.0852193876815</v>
      </c>
      <c r="EC24" s="1928">
        <f t="shared" si="24"/>
        <v>2039.4489329479329</v>
      </c>
      <c r="ED24" s="1928">
        <f t="shared" si="24"/>
        <v>2044.8126465081843</v>
      </c>
    </row>
    <row r="25" spans="1:134">
      <c r="C25">
        <v>18</v>
      </c>
      <c r="D25">
        <v>15</v>
      </c>
      <c r="E25">
        <v>12</v>
      </c>
      <c r="F25">
        <v>14</v>
      </c>
      <c r="G25">
        <v>10</v>
      </c>
      <c r="H25">
        <v>27</v>
      </c>
      <c r="I25">
        <v>11</v>
      </c>
      <c r="J25">
        <v>19</v>
      </c>
      <c r="K25">
        <v>8</v>
      </c>
      <c r="L25">
        <v>11</v>
      </c>
      <c r="M25">
        <v>8</v>
      </c>
      <c r="N25">
        <v>12</v>
      </c>
    </row>
    <row r="26" spans="1:134">
      <c r="A26" t="s">
        <v>1003</v>
      </c>
      <c r="C26" s="1930">
        <v>18</v>
      </c>
      <c r="D26" s="1930">
        <v>15</v>
      </c>
      <c r="E26" s="1930">
        <v>12</v>
      </c>
      <c r="F26" s="1930">
        <v>14</v>
      </c>
      <c r="G26" s="1930">
        <v>10</v>
      </c>
      <c r="H26" s="1930">
        <v>24</v>
      </c>
      <c r="I26" s="1930">
        <v>24</v>
      </c>
      <c r="J26" s="1930">
        <v>24</v>
      </c>
      <c r="K26" s="1930">
        <v>15</v>
      </c>
      <c r="L26" s="1930">
        <v>15</v>
      </c>
      <c r="M26" s="1930">
        <v>15</v>
      </c>
      <c r="N26" s="1930">
        <v>15</v>
      </c>
      <c r="O26" s="1930">
        <v>18</v>
      </c>
      <c r="P26" s="1930">
        <v>15</v>
      </c>
      <c r="Q26" s="1930">
        <v>12</v>
      </c>
      <c r="R26" s="1930">
        <v>14</v>
      </c>
      <c r="S26" s="1930">
        <v>10</v>
      </c>
      <c r="T26" s="1930">
        <v>24</v>
      </c>
      <c r="U26" s="1930">
        <v>24</v>
      </c>
      <c r="V26" s="1930">
        <v>24</v>
      </c>
      <c r="W26" s="1930">
        <v>15</v>
      </c>
      <c r="X26" s="1930">
        <v>15</v>
      </c>
      <c r="Y26" s="1930">
        <v>15</v>
      </c>
      <c r="Z26" s="1930">
        <v>15</v>
      </c>
      <c r="AA26" s="1930">
        <v>18</v>
      </c>
      <c r="AB26" s="1930">
        <v>15</v>
      </c>
      <c r="AC26" s="1930">
        <v>12</v>
      </c>
      <c r="AD26" s="1930">
        <v>14</v>
      </c>
      <c r="AE26" s="1930">
        <v>10</v>
      </c>
      <c r="AF26" s="1930">
        <v>24</v>
      </c>
      <c r="AG26" s="1930">
        <v>24</v>
      </c>
      <c r="AH26" s="1930">
        <v>24</v>
      </c>
      <c r="AI26" s="1930">
        <v>15</v>
      </c>
      <c r="AJ26" s="1930">
        <v>15</v>
      </c>
      <c r="AK26" s="1930">
        <v>15</v>
      </c>
      <c r="AL26" s="1930">
        <v>15</v>
      </c>
      <c r="AM26" s="1930">
        <v>18</v>
      </c>
      <c r="AN26" s="1930">
        <v>15</v>
      </c>
      <c r="AO26" s="1930">
        <v>12</v>
      </c>
      <c r="AP26" s="1930">
        <v>14</v>
      </c>
      <c r="AQ26" s="1930">
        <v>10</v>
      </c>
      <c r="AR26" s="1930">
        <v>24</v>
      </c>
      <c r="AS26" s="1930">
        <v>24</v>
      </c>
      <c r="AT26" s="1930">
        <v>24</v>
      </c>
      <c r="AU26" s="1930">
        <v>15</v>
      </c>
      <c r="AV26" s="1930">
        <v>15</v>
      </c>
      <c r="AW26" s="1930">
        <v>15</v>
      </c>
      <c r="AX26" s="1930">
        <v>15</v>
      </c>
      <c r="AY26" s="1930">
        <v>18</v>
      </c>
      <c r="AZ26" s="1930">
        <v>15</v>
      </c>
      <c r="BA26" s="1930">
        <v>12</v>
      </c>
      <c r="BB26" s="1930">
        <v>14</v>
      </c>
      <c r="BC26" s="1930">
        <v>10</v>
      </c>
      <c r="BD26" s="1930">
        <v>24</v>
      </c>
      <c r="BE26" s="1930">
        <v>24</v>
      </c>
      <c r="BF26" s="1930">
        <v>24</v>
      </c>
      <c r="BG26" s="1930">
        <v>15</v>
      </c>
      <c r="BH26" s="1930">
        <v>15</v>
      </c>
      <c r="BI26" s="1930">
        <v>15</v>
      </c>
      <c r="BJ26" s="1930">
        <v>15</v>
      </c>
      <c r="BK26" s="1930">
        <v>18</v>
      </c>
      <c r="BL26" s="1930">
        <v>15</v>
      </c>
      <c r="BM26" s="1930">
        <v>12</v>
      </c>
      <c r="BN26" s="1930">
        <v>14</v>
      </c>
      <c r="BO26" s="1930">
        <v>10</v>
      </c>
      <c r="BP26" s="1930">
        <v>24</v>
      </c>
      <c r="BQ26" s="1930">
        <v>24</v>
      </c>
      <c r="BR26" s="1930">
        <v>24</v>
      </c>
      <c r="BS26" s="1930">
        <v>15</v>
      </c>
      <c r="BT26" s="1930">
        <v>15</v>
      </c>
      <c r="BU26" s="1930">
        <v>15</v>
      </c>
      <c r="BV26" s="1930">
        <v>15</v>
      </c>
      <c r="BW26" s="1930">
        <v>18</v>
      </c>
      <c r="BX26" s="1930">
        <v>15</v>
      </c>
      <c r="BY26" s="1930">
        <v>12</v>
      </c>
      <c r="BZ26" s="1930">
        <v>14</v>
      </c>
      <c r="CA26" s="1930">
        <v>10</v>
      </c>
      <c r="CB26" s="1930">
        <v>24</v>
      </c>
      <c r="CC26" s="1930">
        <v>24</v>
      </c>
      <c r="CD26" s="1930">
        <v>24</v>
      </c>
      <c r="CE26" s="1930">
        <v>15</v>
      </c>
      <c r="CF26" s="1930">
        <v>15</v>
      </c>
      <c r="CG26" s="1930">
        <v>15</v>
      </c>
      <c r="CH26" s="1930">
        <v>15</v>
      </c>
      <c r="CI26" s="1930">
        <v>18</v>
      </c>
      <c r="CJ26" s="1930">
        <v>15</v>
      </c>
      <c r="CK26" s="1930">
        <v>12</v>
      </c>
      <c r="CL26" s="1930">
        <v>14</v>
      </c>
      <c r="CM26" s="1930">
        <v>10</v>
      </c>
      <c r="CN26" s="1930">
        <v>24</v>
      </c>
      <c r="CO26" s="1930">
        <v>24</v>
      </c>
      <c r="CP26" s="1930">
        <v>24</v>
      </c>
      <c r="CQ26" s="1930">
        <v>15</v>
      </c>
      <c r="CR26" s="1930">
        <v>15</v>
      </c>
      <c r="CS26" s="1930">
        <v>15</v>
      </c>
      <c r="CT26" s="1930">
        <v>15</v>
      </c>
      <c r="CU26" s="1930">
        <v>18</v>
      </c>
      <c r="CV26" s="1930">
        <v>15</v>
      </c>
      <c r="CW26" s="1930">
        <v>12</v>
      </c>
      <c r="CX26" s="1930">
        <v>14</v>
      </c>
      <c r="CY26" s="1930">
        <v>10</v>
      </c>
      <c r="CZ26" s="1930">
        <v>24</v>
      </c>
      <c r="DA26" s="1930">
        <v>24</v>
      </c>
      <c r="DB26" s="1930">
        <v>24</v>
      </c>
      <c r="DC26" s="1930">
        <v>15</v>
      </c>
      <c r="DD26" s="1930">
        <v>15</v>
      </c>
      <c r="DE26" s="1930">
        <v>15</v>
      </c>
      <c r="DF26" s="1930">
        <v>15</v>
      </c>
      <c r="DG26" s="1930">
        <v>18</v>
      </c>
      <c r="DH26" s="1930">
        <v>15</v>
      </c>
      <c r="DI26" s="1930">
        <v>12</v>
      </c>
      <c r="DJ26" s="1930">
        <v>14</v>
      </c>
      <c r="DK26" s="1930">
        <v>10</v>
      </c>
      <c r="DL26" s="1930">
        <v>24</v>
      </c>
      <c r="DM26" s="1930">
        <v>24</v>
      </c>
      <c r="DN26" s="1930">
        <v>24</v>
      </c>
      <c r="DO26" s="1930">
        <v>15</v>
      </c>
      <c r="DP26" s="1930">
        <v>15</v>
      </c>
      <c r="DQ26" s="1930">
        <v>15</v>
      </c>
      <c r="DR26" s="1930">
        <v>15</v>
      </c>
      <c r="DS26" s="1930">
        <v>18</v>
      </c>
      <c r="DT26" s="1930">
        <v>15</v>
      </c>
      <c r="DU26" s="1930">
        <v>12</v>
      </c>
      <c r="DV26" s="1930">
        <v>14</v>
      </c>
      <c r="DW26" s="1930">
        <v>10</v>
      </c>
      <c r="DX26" s="1930">
        <v>24</v>
      </c>
      <c r="DY26" s="1930">
        <v>24</v>
      </c>
      <c r="DZ26" s="1930">
        <v>24</v>
      </c>
      <c r="EA26" s="1930">
        <v>15</v>
      </c>
      <c r="EB26" s="1930">
        <v>15</v>
      </c>
      <c r="EC26" s="1930">
        <v>15</v>
      </c>
      <c r="ED26" s="1930">
        <v>15</v>
      </c>
    </row>
    <row r="28" spans="1:134">
      <c r="A28" t="s">
        <v>1004</v>
      </c>
      <c r="B28" s="1931">
        <v>0.5</v>
      </c>
      <c r="C28" s="1931">
        <v>0.5</v>
      </c>
      <c r="D28" s="1931">
        <v>0.5</v>
      </c>
      <c r="E28" s="1931">
        <v>0.5</v>
      </c>
      <c r="F28" s="1931">
        <v>0.5</v>
      </c>
      <c r="G28" s="1931">
        <v>0.5</v>
      </c>
      <c r="H28" s="1931">
        <v>0.5</v>
      </c>
      <c r="I28" s="1931">
        <v>0.5</v>
      </c>
      <c r="J28" s="1931">
        <v>0.5</v>
      </c>
      <c r="K28" s="1931">
        <v>0.5</v>
      </c>
      <c r="L28" s="1931">
        <v>0.5</v>
      </c>
      <c r="M28" s="1931">
        <v>0.5</v>
      </c>
      <c r="N28" s="1931">
        <v>0.5</v>
      </c>
      <c r="O28" s="1931">
        <v>0.5</v>
      </c>
      <c r="P28" s="1931">
        <v>0.5</v>
      </c>
      <c r="Q28" s="1931">
        <v>0.5</v>
      </c>
      <c r="R28" s="1931">
        <v>0.5</v>
      </c>
      <c r="S28" s="1931">
        <v>0.5</v>
      </c>
      <c r="T28" s="1931">
        <v>0.5</v>
      </c>
      <c r="U28" s="1931">
        <v>0.5</v>
      </c>
      <c r="V28" s="1931">
        <v>0.5</v>
      </c>
      <c r="W28" s="1931">
        <v>0.5</v>
      </c>
      <c r="X28" s="1931">
        <v>0.5</v>
      </c>
      <c r="Y28" s="1931">
        <v>0.5</v>
      </c>
      <c r="Z28" s="1931">
        <v>0.5</v>
      </c>
      <c r="AA28" s="1931">
        <v>0.5</v>
      </c>
      <c r="AB28" s="1931">
        <v>0.5</v>
      </c>
      <c r="AC28" s="1931">
        <v>0.5</v>
      </c>
      <c r="AD28" s="1931">
        <v>0.5</v>
      </c>
      <c r="AE28" s="1931">
        <v>0.5</v>
      </c>
      <c r="AF28" s="1931">
        <v>0.5</v>
      </c>
      <c r="AG28" s="1931">
        <v>0.5</v>
      </c>
      <c r="AH28" s="1931">
        <v>0.5</v>
      </c>
      <c r="AI28" s="1931">
        <v>0.5</v>
      </c>
      <c r="AJ28" s="1931">
        <v>0.5</v>
      </c>
      <c r="AK28" s="1931">
        <v>0.5</v>
      </c>
      <c r="AL28" s="1931">
        <v>0.5</v>
      </c>
      <c r="AM28" s="1931">
        <v>0.5</v>
      </c>
      <c r="AN28" s="1931">
        <v>0.5</v>
      </c>
      <c r="AO28" s="1931">
        <v>0.5</v>
      </c>
      <c r="AP28" s="1931">
        <v>0.5</v>
      </c>
      <c r="AQ28" s="1931">
        <v>0.5</v>
      </c>
      <c r="AR28" s="1931">
        <v>0.5</v>
      </c>
      <c r="AS28" s="1931">
        <v>0.5</v>
      </c>
      <c r="AT28" s="1931">
        <v>0.5</v>
      </c>
      <c r="AU28" s="1931">
        <v>0.5</v>
      </c>
      <c r="AV28" s="1931">
        <v>0.5</v>
      </c>
      <c r="AW28" s="1931">
        <v>0.5</v>
      </c>
      <c r="AX28" s="1931">
        <v>0.5</v>
      </c>
      <c r="AY28" s="1931">
        <v>0.5</v>
      </c>
      <c r="AZ28" s="1931">
        <v>0.5</v>
      </c>
      <c r="BA28" s="1931">
        <v>0.5</v>
      </c>
      <c r="BB28" s="1931">
        <v>0.5</v>
      </c>
      <c r="BC28" s="1931">
        <v>0.5</v>
      </c>
      <c r="BD28" s="1931">
        <v>0.5</v>
      </c>
      <c r="BE28" s="1931">
        <v>0.5</v>
      </c>
      <c r="BF28" s="1931">
        <v>0.5</v>
      </c>
      <c r="BG28" s="1931">
        <v>0.5</v>
      </c>
      <c r="BH28" s="1931">
        <v>0.5</v>
      </c>
      <c r="BI28" s="1931">
        <v>0.5</v>
      </c>
      <c r="BJ28" s="1931">
        <v>0.5</v>
      </c>
      <c r="BK28" s="1931">
        <v>0.5</v>
      </c>
      <c r="BL28" s="1931">
        <v>0.5</v>
      </c>
      <c r="BM28" s="1931">
        <v>0.5</v>
      </c>
      <c r="BN28" s="1931">
        <v>0.5</v>
      </c>
      <c r="BO28" s="1931">
        <v>0.5</v>
      </c>
      <c r="BP28" s="1931">
        <v>0.5</v>
      </c>
      <c r="BQ28" s="1931">
        <v>0.5</v>
      </c>
      <c r="BR28" s="1931">
        <v>0.5</v>
      </c>
      <c r="BS28" s="1931">
        <v>0.5</v>
      </c>
      <c r="BT28" s="1931">
        <v>0.5</v>
      </c>
      <c r="BU28" s="1931">
        <v>0.5</v>
      </c>
      <c r="BV28" s="1931">
        <v>0.5</v>
      </c>
      <c r="BW28" s="1931">
        <v>0.5</v>
      </c>
      <c r="BX28" s="1931">
        <v>0.5</v>
      </c>
      <c r="BY28" s="1931">
        <v>0.5</v>
      </c>
      <c r="BZ28" s="1931">
        <v>0.5</v>
      </c>
      <c r="CA28" s="1931">
        <v>0.5</v>
      </c>
      <c r="CB28" s="1931">
        <v>0.5</v>
      </c>
      <c r="CC28" s="1931">
        <v>0.5</v>
      </c>
      <c r="CD28" s="1931">
        <v>0.5</v>
      </c>
      <c r="CE28" s="1931">
        <v>0.5</v>
      </c>
      <c r="CF28" s="1931">
        <v>0.5</v>
      </c>
      <c r="CG28" s="1931">
        <v>0.5</v>
      </c>
      <c r="CH28" s="1931">
        <v>0.5</v>
      </c>
      <c r="CI28" s="1931">
        <v>0.5</v>
      </c>
      <c r="CJ28" s="1931">
        <v>0.5</v>
      </c>
      <c r="CK28" s="1931">
        <v>0.5</v>
      </c>
      <c r="CL28" s="1931">
        <v>0.5</v>
      </c>
      <c r="CM28" s="1931">
        <v>0.5</v>
      </c>
      <c r="CN28" s="1931">
        <v>0.5</v>
      </c>
      <c r="CO28" s="1931">
        <v>0.5</v>
      </c>
      <c r="CP28" s="1931">
        <v>0.5</v>
      </c>
      <c r="CQ28" s="1931">
        <v>0.5</v>
      </c>
      <c r="CR28" s="1931">
        <v>0.5</v>
      </c>
      <c r="CS28" s="1931">
        <v>0.5</v>
      </c>
      <c r="CT28" s="1931">
        <v>0.5</v>
      </c>
      <c r="CU28" s="1931">
        <v>0.5</v>
      </c>
      <c r="CV28" s="1931">
        <v>0.5</v>
      </c>
      <c r="CW28" s="1931">
        <v>0.5</v>
      </c>
      <c r="CX28" s="1931">
        <v>0.5</v>
      </c>
      <c r="CY28" s="1931">
        <v>0.5</v>
      </c>
      <c r="CZ28" s="1931">
        <v>0.5</v>
      </c>
      <c r="DA28" s="1931">
        <v>0.5</v>
      </c>
      <c r="DB28" s="1931">
        <v>0.5</v>
      </c>
      <c r="DC28" s="1931">
        <v>0.5</v>
      </c>
      <c r="DD28" s="1931">
        <v>0.5</v>
      </c>
      <c r="DE28" s="1931">
        <v>0.5</v>
      </c>
      <c r="DF28" s="1931">
        <v>0.5</v>
      </c>
      <c r="DG28" s="1931">
        <v>0.5</v>
      </c>
      <c r="DH28" s="1931">
        <v>0.5</v>
      </c>
      <c r="DI28" s="1931">
        <v>0.5</v>
      </c>
      <c r="DJ28" s="1931">
        <v>0.5</v>
      </c>
      <c r="DK28" s="1931">
        <v>0.5</v>
      </c>
      <c r="DL28" s="1931">
        <v>0.5</v>
      </c>
      <c r="DM28" s="1931">
        <v>0.5</v>
      </c>
      <c r="DN28" s="1931">
        <v>0.5</v>
      </c>
      <c r="DO28" s="1931">
        <v>0.5</v>
      </c>
      <c r="DP28" s="1931">
        <v>0.5</v>
      </c>
      <c r="DQ28" s="1931">
        <v>0.5</v>
      </c>
      <c r="DR28" s="1931">
        <v>0.5</v>
      </c>
      <c r="DS28" s="1931">
        <v>0.5</v>
      </c>
      <c r="DT28" s="1931">
        <v>0.5</v>
      </c>
      <c r="DU28" s="1931">
        <v>0.5</v>
      </c>
      <c r="DV28" s="1931">
        <v>0.5</v>
      </c>
      <c r="DW28" s="1931">
        <v>0.5</v>
      </c>
      <c r="DX28" s="1931">
        <v>0.5</v>
      </c>
      <c r="DY28" s="1931">
        <v>0.5</v>
      </c>
      <c r="DZ28" s="1931">
        <v>0.5</v>
      </c>
      <c r="EA28" s="1931">
        <v>0.5</v>
      </c>
      <c r="EB28" s="1931">
        <v>0.5</v>
      </c>
      <c r="EC28" s="1931">
        <v>0.5</v>
      </c>
      <c r="ED28" s="1931">
        <v>0.5</v>
      </c>
    </row>
    <row r="30" spans="1:134">
      <c r="A30" t="s">
        <v>1005</v>
      </c>
      <c r="B30" s="1918"/>
      <c r="C30" s="1918">
        <v>0.01</v>
      </c>
      <c r="D30" s="1918">
        <v>0.01</v>
      </c>
      <c r="E30" s="1918">
        <v>0.01</v>
      </c>
      <c r="F30" s="1918">
        <v>0.01</v>
      </c>
      <c r="G30" s="1918">
        <v>0.01</v>
      </c>
      <c r="H30" s="1918">
        <v>0.01</v>
      </c>
      <c r="I30" s="1918">
        <v>0.01</v>
      </c>
      <c r="J30" s="1918">
        <v>0.02</v>
      </c>
      <c r="K30" s="1918">
        <v>0.02</v>
      </c>
      <c r="L30" s="1918">
        <v>0.02</v>
      </c>
      <c r="M30" s="1918">
        <v>0.02</v>
      </c>
      <c r="N30" s="1918">
        <v>0.02</v>
      </c>
      <c r="O30" s="1918">
        <v>0.02</v>
      </c>
      <c r="P30" s="1918">
        <v>0.02</v>
      </c>
      <c r="Q30" s="1918">
        <v>0.02</v>
      </c>
      <c r="R30" s="1918">
        <v>0.02</v>
      </c>
      <c r="S30" s="1918">
        <v>0.02</v>
      </c>
      <c r="T30" s="1918">
        <v>0.03</v>
      </c>
      <c r="U30" s="1918">
        <v>0.03</v>
      </c>
      <c r="V30" s="1918">
        <v>0.04</v>
      </c>
      <c r="W30" s="1918">
        <v>0.04</v>
      </c>
      <c r="X30" s="1918">
        <v>0.04</v>
      </c>
      <c r="Y30" s="1918">
        <v>0.04</v>
      </c>
      <c r="Z30" s="1918">
        <v>0.04</v>
      </c>
      <c r="AA30" s="1918">
        <v>0.04</v>
      </c>
      <c r="AB30" s="1918">
        <v>0.04</v>
      </c>
      <c r="AC30" s="1918">
        <v>0.04</v>
      </c>
      <c r="AD30" s="1918">
        <v>0.04</v>
      </c>
      <c r="AE30" s="1918">
        <v>0.04</v>
      </c>
      <c r="AF30" s="1918">
        <v>0.04</v>
      </c>
      <c r="AG30" s="1918">
        <v>0.04</v>
      </c>
      <c r="AH30" s="1918">
        <v>0.04</v>
      </c>
      <c r="AI30" s="1918">
        <v>0.04</v>
      </c>
      <c r="AJ30" s="1918">
        <v>0.04</v>
      </c>
      <c r="AK30" s="1918">
        <v>0.04</v>
      </c>
      <c r="AL30" s="1918">
        <v>0.04</v>
      </c>
      <c r="AM30" s="1918">
        <v>0.04</v>
      </c>
      <c r="AN30" s="1918">
        <v>0.04</v>
      </c>
      <c r="AO30" s="1918">
        <v>0.04</v>
      </c>
      <c r="AP30" s="1918">
        <v>0.04</v>
      </c>
      <c r="AQ30" s="1918">
        <v>0.04</v>
      </c>
      <c r="AR30" s="1918">
        <v>0.04</v>
      </c>
      <c r="AS30" s="1918">
        <v>0.04</v>
      </c>
      <c r="AT30" s="1918">
        <v>0.04</v>
      </c>
      <c r="AU30" s="1918">
        <v>0.04</v>
      </c>
      <c r="AV30" s="1918">
        <v>0.04</v>
      </c>
      <c r="AW30" s="1918">
        <v>0.04</v>
      </c>
      <c r="AX30" s="1918">
        <v>0.04</v>
      </c>
      <c r="AY30" s="1918">
        <v>0.04</v>
      </c>
      <c r="AZ30" s="1918">
        <v>0.04</v>
      </c>
      <c r="BA30" s="1918">
        <v>0.04</v>
      </c>
      <c r="BB30" s="1918">
        <v>0.04</v>
      </c>
      <c r="BC30" s="1918">
        <v>0.04</v>
      </c>
      <c r="BD30" s="1918">
        <v>0.04</v>
      </c>
      <c r="BE30" s="1918">
        <v>3.5000000000000003E-2</v>
      </c>
      <c r="BF30" s="1918">
        <v>0.03</v>
      </c>
      <c r="BG30" s="1918">
        <v>0.03</v>
      </c>
      <c r="BH30" s="1918">
        <v>0.03</v>
      </c>
      <c r="BI30" s="1918">
        <v>0.03</v>
      </c>
      <c r="BJ30" s="1918">
        <v>0.03</v>
      </c>
      <c r="BK30" s="1918">
        <v>0.03</v>
      </c>
      <c r="BL30" s="1918">
        <v>0.03</v>
      </c>
      <c r="BM30" s="1918">
        <v>0.03</v>
      </c>
      <c r="BN30" s="1918">
        <v>0.03</v>
      </c>
      <c r="BO30" s="1918">
        <v>0.03</v>
      </c>
      <c r="BP30" s="1918">
        <v>0.03</v>
      </c>
      <c r="BQ30" s="1918">
        <v>0.03</v>
      </c>
      <c r="BR30" s="1918">
        <v>0.03</v>
      </c>
      <c r="BS30" s="1918">
        <v>0.03</v>
      </c>
      <c r="BT30" s="1918">
        <v>0.03</v>
      </c>
      <c r="BU30" s="1918">
        <v>0.03</v>
      </c>
      <c r="BV30" s="1918">
        <v>0.03</v>
      </c>
      <c r="BW30" s="1918">
        <v>0.03</v>
      </c>
      <c r="BX30" s="1918">
        <v>0.03</v>
      </c>
      <c r="BY30" s="1918">
        <v>0.03</v>
      </c>
      <c r="BZ30" s="1918">
        <v>0.03</v>
      </c>
      <c r="CA30" s="1918">
        <v>0.03</v>
      </c>
      <c r="CB30" s="1918">
        <v>0.03</v>
      </c>
      <c r="CC30" s="1918">
        <v>0.03</v>
      </c>
      <c r="CD30" s="1918">
        <v>0.03</v>
      </c>
      <c r="CE30" s="1918">
        <v>0.03</v>
      </c>
      <c r="CF30" s="1918">
        <v>0.03</v>
      </c>
      <c r="CG30" s="1918">
        <v>0.03</v>
      </c>
      <c r="CH30" s="1918">
        <v>0.03</v>
      </c>
      <c r="CI30" s="1918">
        <v>0.03</v>
      </c>
      <c r="CJ30" s="1918">
        <v>0.03</v>
      </c>
      <c r="CK30" s="1918">
        <v>0.03</v>
      </c>
      <c r="CL30" s="1918">
        <v>0.03</v>
      </c>
      <c r="CM30" s="1918">
        <v>0.03</v>
      </c>
      <c r="CN30" s="1918">
        <v>0.03</v>
      </c>
      <c r="CO30" s="1918">
        <v>0.03</v>
      </c>
      <c r="CP30" s="1918">
        <v>0.03</v>
      </c>
      <c r="CQ30" s="1918">
        <v>0.03</v>
      </c>
      <c r="CR30" s="1918">
        <v>0.03</v>
      </c>
      <c r="CS30" s="1918">
        <v>0.03</v>
      </c>
      <c r="CT30" s="1918">
        <v>0.03</v>
      </c>
      <c r="CU30" s="1918">
        <v>0.03</v>
      </c>
      <c r="CV30" s="1918">
        <v>0.03</v>
      </c>
      <c r="CW30" s="1918">
        <v>0.03</v>
      </c>
      <c r="CX30" s="1918">
        <v>0.03</v>
      </c>
      <c r="CY30" s="1918">
        <v>0.03</v>
      </c>
      <c r="CZ30" s="1918">
        <v>0.03</v>
      </c>
      <c r="DA30" s="1918">
        <v>0.03</v>
      </c>
      <c r="DB30" s="1918">
        <v>0.03</v>
      </c>
      <c r="DC30" s="1918">
        <v>0.03</v>
      </c>
      <c r="DD30" s="1918">
        <v>0.03</v>
      </c>
      <c r="DE30" s="1918">
        <v>0.03</v>
      </c>
      <c r="DF30" s="1918">
        <v>0.03</v>
      </c>
      <c r="DG30" s="1918">
        <v>0.03</v>
      </c>
      <c r="DH30" s="1918">
        <v>0.03</v>
      </c>
      <c r="DI30" s="1918">
        <v>0.03</v>
      </c>
      <c r="DJ30" s="1918">
        <v>0.03</v>
      </c>
      <c r="DK30" s="1918">
        <v>0.03</v>
      </c>
      <c r="DL30" s="1918">
        <v>0.03</v>
      </c>
      <c r="DM30" s="1918">
        <v>0.03</v>
      </c>
      <c r="DN30" s="1918">
        <v>0.03</v>
      </c>
      <c r="DO30" s="1918">
        <v>0.03</v>
      </c>
      <c r="DP30" s="1918">
        <v>0.03</v>
      </c>
      <c r="DQ30" s="1918">
        <v>0.03</v>
      </c>
      <c r="DR30" s="1918">
        <v>0.03</v>
      </c>
      <c r="DS30" s="1918">
        <v>0.03</v>
      </c>
      <c r="DT30" s="1918">
        <v>0.03</v>
      </c>
      <c r="DU30" s="1918">
        <v>0.03</v>
      </c>
      <c r="DV30" s="1918">
        <v>0.03</v>
      </c>
      <c r="DW30" s="1918">
        <v>0.03</v>
      </c>
      <c r="DX30" s="1918">
        <v>0.03</v>
      </c>
      <c r="DY30" s="1918">
        <v>0.03</v>
      </c>
      <c r="DZ30" s="1918">
        <v>0.03</v>
      </c>
      <c r="EA30" s="1918">
        <v>0.03</v>
      </c>
      <c r="EB30" s="1918">
        <v>0.03</v>
      </c>
      <c r="EC30" s="1918">
        <v>0.03</v>
      </c>
      <c r="ED30" s="1918">
        <v>0.03</v>
      </c>
    </row>
    <row r="31" spans="1:134">
      <c r="B31" s="15" t="s">
        <v>1006</v>
      </c>
      <c r="C31" s="1865">
        <f>C50/C51-1</f>
        <v>-2.1333226019865092E-2</v>
      </c>
      <c r="D31" s="1865">
        <f t="shared" ref="D31:BO31" si="25">D50/D51-1</f>
        <v>-1.6172227486624502E-2</v>
      </c>
      <c r="E31" s="1865">
        <f t="shared" si="25"/>
        <v>-2.7820368516013882E-3</v>
      </c>
      <c r="F31" s="1865">
        <f t="shared" si="25"/>
        <v>8.3754865291234548E-3</v>
      </c>
      <c r="G31" s="1865">
        <f t="shared" si="25"/>
        <v>3.194303486545591E-3</v>
      </c>
      <c r="H31" s="1865">
        <f t="shared" si="25"/>
        <v>1.7341006850646323E-3</v>
      </c>
      <c r="I31" s="1865">
        <f t="shared" si="25"/>
        <v>1.0616622298581513E-2</v>
      </c>
      <c r="J31" s="1865">
        <f t="shared" si="25"/>
        <v>1.9361263466972423E-2</v>
      </c>
      <c r="K31" s="1865">
        <f t="shared" si="25"/>
        <v>1.7871046966683846E-2</v>
      </c>
      <c r="L31" s="1865">
        <f>L50/L51-1</f>
        <v>1.9610569005985568E-2</v>
      </c>
      <c r="M31" s="1865">
        <f t="shared" si="25"/>
        <v>1.8680821501091849E-2</v>
      </c>
      <c r="N31" s="1865">
        <f t="shared" si="25"/>
        <v>1.0805035192831491E-2</v>
      </c>
      <c r="O31" s="1865">
        <f t="shared" si="25"/>
        <v>6.7484540688416139E-3</v>
      </c>
      <c r="P31" s="1865">
        <f t="shared" si="25"/>
        <v>2.2086911595033953E-3</v>
      </c>
      <c r="Q31" s="1865">
        <f t="shared" si="25"/>
        <v>-2.9262831333778383E-3</v>
      </c>
      <c r="R31" s="1865">
        <f t="shared" si="25"/>
        <v>-8.4252858910758288E-3</v>
      </c>
      <c r="S31" s="1865">
        <f t="shared" si="25"/>
        <v>-1.4144525843539202E-2</v>
      </c>
      <c r="T31" s="1865">
        <f t="shared" si="25"/>
        <v>-9.4777504399848889E-3</v>
      </c>
      <c r="U31" s="1865">
        <f t="shared" si="25"/>
        <v>-1.4927839297514733E-2</v>
      </c>
      <c r="V31" s="1865">
        <f t="shared" si="25"/>
        <v>-1.03493936634107E-2</v>
      </c>
      <c r="W31" s="1865">
        <f t="shared" si="25"/>
        <v>-1.5470893895087823E-2</v>
      </c>
      <c r="X31" s="1865">
        <f t="shared" si="25"/>
        <v>-2.0588380834875353E-2</v>
      </c>
      <c r="Y31" s="1865">
        <f t="shared" si="25"/>
        <v>-2.5607007398956494E-2</v>
      </c>
      <c r="Z31" s="1865">
        <f t="shared" si="25"/>
        <v>-3.0278973967426959E-2</v>
      </c>
      <c r="AA31" s="1865">
        <f t="shared" si="25"/>
        <v>-3.4499429856236441E-2</v>
      </c>
      <c r="AB31" s="1865">
        <f t="shared" si="25"/>
        <v>-3.8743215639629125E-2</v>
      </c>
      <c r="AC31" s="1865">
        <f t="shared" si="25"/>
        <v>-4.3059030738859083E-2</v>
      </c>
      <c r="AD31" s="1865">
        <f t="shared" si="25"/>
        <v>-4.7085876922159375E-2</v>
      </c>
      <c r="AE31" s="1865">
        <f t="shared" si="25"/>
        <v>-5.1390058234151992E-2</v>
      </c>
      <c r="AF31" s="1865">
        <f t="shared" si="25"/>
        <v>-5.2934866091078669E-2</v>
      </c>
      <c r="AG31" s="1865">
        <f t="shared" si="25"/>
        <v>-5.4131340268418149E-2</v>
      </c>
      <c r="AH31" s="1865">
        <f t="shared" si="25"/>
        <v>-5.4440597572505411E-2</v>
      </c>
      <c r="AI31" s="1865">
        <f t="shared" si="25"/>
        <v>-5.5921806937787699E-2</v>
      </c>
      <c r="AJ31" s="1865">
        <f t="shared" si="25"/>
        <v>-5.4634084372449876E-2</v>
      </c>
      <c r="AK31" s="1865">
        <f t="shared" si="25"/>
        <v>-5.3160799756150956E-2</v>
      </c>
      <c r="AL31" s="1865">
        <f t="shared" si="25"/>
        <v>-5.1513074023650907E-2</v>
      </c>
      <c r="AM31" s="1865">
        <f t="shared" si="25"/>
        <v>-4.8898594114869076E-2</v>
      </c>
      <c r="AN31" s="1865">
        <f t="shared" si="25"/>
        <v>-4.6932139662276828E-2</v>
      </c>
      <c r="AO31" s="1865">
        <f t="shared" si="25"/>
        <v>-4.5673448561799446E-2</v>
      </c>
      <c r="AP31" s="1865">
        <f t="shared" si="25"/>
        <v>-4.3823953013133465E-2</v>
      </c>
      <c r="AQ31" s="1865">
        <f t="shared" si="25"/>
        <v>-4.3066795614781994E-2</v>
      </c>
      <c r="AR31" s="1865">
        <f t="shared" si="25"/>
        <v>-3.7827218844013299E-2</v>
      </c>
      <c r="AS31" s="1865">
        <f t="shared" si="25"/>
        <v>-3.250203139151675E-2</v>
      </c>
      <c r="AT31" s="1865">
        <f t="shared" si="25"/>
        <v>-2.7140885583849306E-2</v>
      </c>
      <c r="AU31" s="1865">
        <f t="shared" si="25"/>
        <v>-2.3874623610487977E-2</v>
      </c>
      <c r="AV31" s="1865">
        <f t="shared" si="25"/>
        <v>-2.1503756724756573E-2</v>
      </c>
      <c r="AW31" s="1865">
        <f t="shared" si="25"/>
        <v>-1.9183962025872914E-2</v>
      </c>
      <c r="AX31" s="1865">
        <f t="shared" si="25"/>
        <v>-1.6921114684978811E-2</v>
      </c>
      <c r="AY31" s="1865">
        <f t="shared" si="25"/>
        <v>-1.3908163215204383E-2</v>
      </c>
      <c r="AZ31" s="1865">
        <f t="shared" si="25"/>
        <v>-1.1875728118847961E-2</v>
      </c>
      <c r="BA31" s="1865">
        <f t="shared" si="25"/>
        <v>-1.0774511239493578E-2</v>
      </c>
      <c r="BB31" s="1865">
        <f t="shared" si="25"/>
        <v>-9.1371861332386617E-3</v>
      </c>
      <c r="BC31" s="1865">
        <f t="shared" si="25"/>
        <v>-8.6826339209148395E-3</v>
      </c>
      <c r="BD31" s="1865">
        <f t="shared" si="25"/>
        <v>-4.4502104632175854E-3</v>
      </c>
      <c r="BE31" s="1865">
        <f t="shared" si="25"/>
        <v>-5.3207303465344635E-3</v>
      </c>
      <c r="BF31" s="1865">
        <f t="shared" si="25"/>
        <v>-6.5251688043954648E-3</v>
      </c>
      <c r="BG31" s="1865">
        <f t="shared" si="25"/>
        <v>-5.2987326149529501E-3</v>
      </c>
      <c r="BH31" s="1865">
        <f t="shared" si="25"/>
        <v>-4.1501990007964951E-3</v>
      </c>
      <c r="BI31" s="1865">
        <f t="shared" si="25"/>
        <v>-3.0776514648240827E-3</v>
      </c>
      <c r="BJ31" s="1865">
        <f t="shared" si="25"/>
        <v>-2.0789791047924888E-3</v>
      </c>
      <c r="BK31" s="1865">
        <f t="shared" si="25"/>
        <v>-7.9642385742184629E-4</v>
      </c>
      <c r="BL31" s="1865">
        <f t="shared" si="25"/>
        <v>-2.4301238171930972E-4</v>
      </c>
      <c r="BM31" s="1865">
        <f t="shared" si="25"/>
        <v>-3.6341216136093202E-4</v>
      </c>
      <c r="BN31" s="1865">
        <f t="shared" si="25"/>
        <v>-1.0139315226076473E-4</v>
      </c>
      <c r="BO31" s="1865">
        <f t="shared" si="25"/>
        <v>-6.8376762119704004E-4</v>
      </c>
      <c r="BP31" s="1865">
        <f t="shared" ref="BP31:EA31" si="26">BP50/BP51-1</f>
        <v>1.4362014167075277E-3</v>
      </c>
      <c r="BQ31" s="1865">
        <f t="shared" si="26"/>
        <v>3.0587097248879758E-3</v>
      </c>
      <c r="BR31" s="1865">
        <f t="shared" si="26"/>
        <v>4.199493538734389E-3</v>
      </c>
      <c r="BS31" s="1865">
        <f t="shared" si="26"/>
        <v>3.8763111598989486E-3</v>
      </c>
      <c r="BT31" s="1865">
        <f t="shared" si="26"/>
        <v>3.5206466641004575E-3</v>
      </c>
      <c r="BU31" s="1865">
        <f t="shared" si="26"/>
        <v>3.1351997721029701E-3</v>
      </c>
      <c r="BV31" s="1865">
        <f t="shared" si="26"/>
        <v>2.7225878254246716E-3</v>
      </c>
      <c r="BW31" s="1865">
        <f t="shared" si="26"/>
        <v>2.62324056164287E-3</v>
      </c>
      <c r="BX31" s="1865">
        <f t="shared" si="26"/>
        <v>2.0774143539066259E-3</v>
      </c>
      <c r="BY31" s="1865">
        <f t="shared" si="26"/>
        <v>1.112656320183536E-3</v>
      </c>
      <c r="BZ31" s="1865">
        <f t="shared" si="26"/>
        <v>4.3709762380728101E-4</v>
      </c>
      <c r="CA31" s="1865">
        <f t="shared" si="26"/>
        <v>-7.8936657195816107E-4</v>
      </c>
      <c r="CB31" s="1865">
        <f t="shared" si="26"/>
        <v>-9.7554559348345116E-5</v>
      </c>
      <c r="CC31" s="1865">
        <f t="shared" si="26"/>
        <v>5.0940828466594645E-4</v>
      </c>
      <c r="CD31" s="1865">
        <f t="shared" si="26"/>
        <v>1.0584664157835544E-3</v>
      </c>
      <c r="CE31" s="1865">
        <f t="shared" si="26"/>
        <v>4.238107416310033E-4</v>
      </c>
      <c r="CF31" s="1865">
        <f t="shared" si="26"/>
        <v>-1.8984984137937477E-4</v>
      </c>
      <c r="CG31" s="1865">
        <f t="shared" si="26"/>
        <v>-7.8158253750248985E-4</v>
      </c>
      <c r="CH31" s="1865">
        <f t="shared" si="26"/>
        <v>-1.3505470335434255E-3</v>
      </c>
      <c r="CI31" s="1865">
        <f t="shared" si="26"/>
        <v>-1.5812979586482534E-3</v>
      </c>
      <c r="CJ31" s="1865">
        <f t="shared" si="26"/>
        <v>-2.1963229378381133E-3</v>
      </c>
      <c r="CK31" s="1865">
        <f t="shared" si="26"/>
        <v>-3.1905782198610178E-3</v>
      </c>
      <c r="CL31" s="1865">
        <f t="shared" si="26"/>
        <v>-3.8720484282752654E-3</v>
      </c>
      <c r="CM31" s="1865">
        <f t="shared" si="26"/>
        <v>-5.0845549131232071E-3</v>
      </c>
      <c r="CN31" s="1865">
        <f t="shared" si="26"/>
        <v>-4.2961357305925096E-3</v>
      </c>
      <c r="CO31" s="1865">
        <f t="shared" si="26"/>
        <v>-3.5364656976263342E-3</v>
      </c>
      <c r="CP31" s="1865">
        <f t="shared" si="26"/>
        <v>-2.8022797516413789E-3</v>
      </c>
      <c r="CQ31" s="1865">
        <f t="shared" si="26"/>
        <v>-3.3069174902808918E-3</v>
      </c>
      <c r="CR31" s="1865">
        <f t="shared" si="26"/>
        <v>-3.7819767793193515E-3</v>
      </c>
      <c r="CS31" s="1865">
        <f t="shared" si="26"/>
        <v>-4.2283399306040081E-3</v>
      </c>
      <c r="CT31" s="1865">
        <f t="shared" si="26"/>
        <v>-4.6469151476110637E-3</v>
      </c>
      <c r="CU31" s="1865">
        <f t="shared" si="26"/>
        <v>-4.6936726955797425E-3</v>
      </c>
      <c r="CV31" s="1865">
        <f t="shared" si="26"/>
        <v>-5.152004176594116E-3</v>
      </c>
      <c r="CW31" s="1865">
        <f t="shared" si="26"/>
        <v>-6.0188524507713836E-3</v>
      </c>
      <c r="CX31" s="1865">
        <f t="shared" si="26"/>
        <v>-6.5531757282600855E-3</v>
      </c>
      <c r="CY31" s="1865">
        <f t="shared" si="26"/>
        <v>-7.6591485315458119E-3</v>
      </c>
      <c r="CZ31" s="1865">
        <f t="shared" si="26"/>
        <v>-6.6307456616574445E-3</v>
      </c>
      <c r="DA31" s="1865">
        <f t="shared" si="26"/>
        <v>-5.6402269665222216E-3</v>
      </c>
      <c r="DB31" s="1865">
        <f t="shared" si="26"/>
        <v>-4.6860998142306265E-3</v>
      </c>
      <c r="DC31" s="1865">
        <f t="shared" si="26"/>
        <v>-5.056291176281591E-3</v>
      </c>
      <c r="DD31" s="1865">
        <f t="shared" si="26"/>
        <v>-5.402081563814165E-3</v>
      </c>
      <c r="DE31" s="1865">
        <f t="shared" si="26"/>
        <v>-5.7245726136790909E-3</v>
      </c>
      <c r="DF31" s="1865">
        <f t="shared" si="26"/>
        <v>-6.0248307234415099E-3</v>
      </c>
      <c r="DG31" s="1865">
        <f t="shared" si="26"/>
        <v>-5.9382577053479491E-3</v>
      </c>
      <c r="DH31" s="1865">
        <f t="shared" si="26"/>
        <v>-6.2906669324290787E-3</v>
      </c>
      <c r="DI31" s="1865">
        <f t="shared" si="26"/>
        <v>-7.0759375306819194E-3</v>
      </c>
      <c r="DJ31" s="1865">
        <f t="shared" si="26"/>
        <v>-7.520589406155076E-3</v>
      </c>
      <c r="DK31" s="1865">
        <f t="shared" si="26"/>
        <v>-8.5644138354256105E-3</v>
      </c>
      <c r="DL31" s="1865">
        <f t="shared" si="26"/>
        <v>-7.4039713575256849E-3</v>
      </c>
      <c r="DM31" s="1865">
        <f t="shared" si="26"/>
        <v>-6.2945880785211239E-3</v>
      </c>
      <c r="DN31" s="1865">
        <f t="shared" si="26"/>
        <v>-5.2341289198112317E-3</v>
      </c>
      <c r="DO31" s="1865">
        <f t="shared" si="26"/>
        <v>-5.5421636340130531E-3</v>
      </c>
      <c r="DP31" s="1865">
        <f t="shared" si="26"/>
        <v>-5.8304510562489087E-3</v>
      </c>
      <c r="DQ31" s="1865">
        <f t="shared" si="26"/>
        <v>-6.0998924193537141E-3</v>
      </c>
      <c r="DR31" s="1865">
        <f t="shared" si="26"/>
        <v>-6.3513488560704712E-3</v>
      </c>
      <c r="DS31" s="1865">
        <f t="shared" si="26"/>
        <v>-6.21206558505083E-3</v>
      </c>
      <c r="DT31" s="1865">
        <f t="shared" si="26"/>
        <v>-6.5242227481659976E-3</v>
      </c>
      <c r="DU31" s="1865">
        <f t="shared" si="26"/>
        <v>-7.2795190629562079E-3</v>
      </c>
      <c r="DV31" s="1865">
        <f t="shared" si="26"/>
        <v>-7.6922918781872074E-3</v>
      </c>
      <c r="DW31" s="1865">
        <f t="shared" si="26"/>
        <v>-8.7147141527635918E-3</v>
      </c>
      <c r="DX31" s="1865">
        <f t="shared" si="26"/>
        <v>-7.5109384806582025E-3</v>
      </c>
      <c r="DY31" s="1865">
        <f t="shared" si="26"/>
        <v>-6.3649380950779877E-3</v>
      </c>
      <c r="DZ31" s="1865">
        <f t="shared" si="26"/>
        <v>-5.2738636377309689E-3</v>
      </c>
      <c r="EA31" s="1865">
        <f t="shared" si="26"/>
        <v>-5.564932286685087E-3</v>
      </c>
      <c r="EB31" s="1865">
        <f t="shared" ref="EB31:ED31" si="27">EB50/EB51-1</f>
        <v>-5.8382941580661374E-3</v>
      </c>
      <c r="EC31" s="1865">
        <f t="shared" si="27"/>
        <v>-6.0946903413143794E-3</v>
      </c>
      <c r="ED31" s="1865">
        <f t="shared" si="27"/>
        <v>-6.3348294131531091E-3</v>
      </c>
    </row>
    <row r="32" spans="1:134">
      <c r="A32" t="s">
        <v>257</v>
      </c>
      <c r="B32" s="1918">
        <v>0.89909866188069243</v>
      </c>
      <c r="C32" s="1918">
        <v>0.88</v>
      </c>
      <c r="D32" s="1918">
        <v>0.87</v>
      </c>
      <c r="E32" s="1918">
        <v>0.86</v>
      </c>
      <c r="F32" s="1918">
        <v>0.86</v>
      </c>
      <c r="G32" s="1918">
        <v>0.87</v>
      </c>
      <c r="H32" s="1918">
        <v>0.88</v>
      </c>
      <c r="I32" s="1918">
        <v>0.89</v>
      </c>
      <c r="J32" s="1918">
        <v>0.9</v>
      </c>
      <c r="K32" s="1918">
        <v>0.9</v>
      </c>
      <c r="L32" s="1918">
        <v>0.9</v>
      </c>
      <c r="M32" s="1918">
        <v>0.9</v>
      </c>
      <c r="N32" s="1918">
        <v>0.9</v>
      </c>
      <c r="O32" s="1918">
        <v>0.9</v>
      </c>
      <c r="P32" s="1918">
        <v>0.9</v>
      </c>
      <c r="Q32" s="1918">
        <v>0.9</v>
      </c>
      <c r="R32" s="1918">
        <v>0.9</v>
      </c>
      <c r="S32" s="1918">
        <v>0.9</v>
      </c>
      <c r="T32" s="1918">
        <v>0.9</v>
      </c>
      <c r="U32" s="1918">
        <v>0.9</v>
      </c>
      <c r="V32" s="1918">
        <v>0.9</v>
      </c>
      <c r="W32" s="1918">
        <v>0.92</v>
      </c>
      <c r="X32" s="1918">
        <v>0.92</v>
      </c>
      <c r="Y32" s="1918">
        <v>0.92</v>
      </c>
      <c r="Z32" s="1918">
        <v>0.92</v>
      </c>
      <c r="AA32" s="1918">
        <v>0.92</v>
      </c>
      <c r="AB32" s="1918">
        <v>0.92</v>
      </c>
      <c r="AC32" s="1918">
        <v>0.92</v>
      </c>
      <c r="AD32" s="1918">
        <v>0.92</v>
      </c>
      <c r="AE32" s="1918">
        <v>0.92</v>
      </c>
      <c r="AF32" s="1918">
        <v>0.92</v>
      </c>
      <c r="AG32" s="1918">
        <v>0.92</v>
      </c>
      <c r="AH32" s="1918">
        <v>0.92</v>
      </c>
      <c r="AI32" s="1918">
        <v>0.94</v>
      </c>
      <c r="AJ32" s="1918">
        <v>0.94</v>
      </c>
      <c r="AK32" s="1918">
        <v>0.94</v>
      </c>
      <c r="AL32" s="1918">
        <v>0.94</v>
      </c>
      <c r="AM32" s="1918">
        <v>0.94</v>
      </c>
      <c r="AN32" s="1918">
        <v>0.94</v>
      </c>
      <c r="AO32" s="1918">
        <v>0.94</v>
      </c>
      <c r="AP32" s="1918">
        <v>0.94</v>
      </c>
      <c r="AQ32" s="1918">
        <v>0.94</v>
      </c>
      <c r="AR32" s="1918">
        <v>0.94</v>
      </c>
      <c r="AS32" s="1918">
        <v>0.94</v>
      </c>
      <c r="AT32" s="1918">
        <v>0.94</v>
      </c>
      <c r="AU32" s="1918">
        <v>0.94</v>
      </c>
      <c r="AV32" s="1918">
        <v>0.94</v>
      </c>
      <c r="AW32" s="1918">
        <v>0.94</v>
      </c>
      <c r="AX32" s="1918">
        <v>0.94</v>
      </c>
      <c r="AY32" s="1918">
        <v>0.94</v>
      </c>
      <c r="AZ32" s="1918">
        <v>0.94</v>
      </c>
      <c r="BA32" s="1918">
        <v>0.94</v>
      </c>
      <c r="BB32" s="1918">
        <v>0.94</v>
      </c>
      <c r="BC32" s="1918">
        <v>0.94</v>
      </c>
      <c r="BD32" s="1918">
        <v>0.94</v>
      </c>
      <c r="BE32" s="1918">
        <v>0.94</v>
      </c>
      <c r="BF32" s="1918">
        <v>0.94</v>
      </c>
      <c r="BG32" s="1918">
        <v>0.94</v>
      </c>
      <c r="BH32" s="1918">
        <v>0.94</v>
      </c>
      <c r="BI32" s="1918">
        <v>0.94</v>
      </c>
      <c r="BJ32" s="1918">
        <v>0.94</v>
      </c>
      <c r="BK32" s="1918">
        <v>0.94</v>
      </c>
      <c r="BL32" s="1918">
        <v>0.94</v>
      </c>
      <c r="BM32" s="1918">
        <v>0.94</v>
      </c>
      <c r="BN32" s="1918">
        <v>0.94</v>
      </c>
      <c r="BO32" s="1918">
        <v>0.94</v>
      </c>
      <c r="BP32" s="1918">
        <v>0.94</v>
      </c>
      <c r="BQ32" s="1918">
        <v>0.94</v>
      </c>
      <c r="BR32" s="1918">
        <v>0.94</v>
      </c>
      <c r="BS32" s="1918">
        <v>0.94</v>
      </c>
      <c r="BT32" s="1918">
        <v>0.94</v>
      </c>
      <c r="BU32" s="1918">
        <v>0.94</v>
      </c>
      <c r="BV32" s="1918">
        <v>0.94</v>
      </c>
      <c r="BW32" s="1918">
        <v>0.94</v>
      </c>
      <c r="BX32" s="1918">
        <v>0.94</v>
      </c>
      <c r="BY32" s="1918">
        <v>0.94</v>
      </c>
      <c r="BZ32" s="1918">
        <v>0.94</v>
      </c>
      <c r="CA32" s="1918">
        <v>0.94</v>
      </c>
      <c r="CB32" s="1918">
        <v>0.94</v>
      </c>
      <c r="CC32" s="1918">
        <v>0.94</v>
      </c>
      <c r="CD32" s="1918">
        <v>0.94</v>
      </c>
      <c r="CE32" s="1918">
        <v>0.94</v>
      </c>
      <c r="CF32" s="1918">
        <v>0.94</v>
      </c>
      <c r="CG32" s="1918">
        <v>0.94</v>
      </c>
      <c r="CH32" s="1918">
        <v>0.94</v>
      </c>
      <c r="CI32" s="1918">
        <v>0.94</v>
      </c>
      <c r="CJ32" s="1918">
        <v>0.94</v>
      </c>
      <c r="CK32" s="1918">
        <v>0.94</v>
      </c>
      <c r="CL32" s="1918">
        <v>0.94</v>
      </c>
      <c r="CM32" s="1918">
        <v>0.94</v>
      </c>
      <c r="CN32" s="1918">
        <v>0.94</v>
      </c>
      <c r="CO32" s="1918">
        <v>0.94</v>
      </c>
      <c r="CP32" s="1918">
        <v>0.94</v>
      </c>
      <c r="CQ32" s="1918">
        <v>0.94</v>
      </c>
      <c r="CR32" s="1918">
        <v>0.94</v>
      </c>
      <c r="CS32" s="1918">
        <v>0.94</v>
      </c>
      <c r="CT32" s="1918">
        <v>0.94</v>
      </c>
      <c r="CU32" s="1918">
        <v>0.94</v>
      </c>
      <c r="CV32" s="1918">
        <v>0.94</v>
      </c>
      <c r="CW32" s="1918">
        <v>0.94</v>
      </c>
      <c r="CX32" s="1918">
        <v>0.94</v>
      </c>
      <c r="CY32" s="1918">
        <v>0.94</v>
      </c>
      <c r="CZ32" s="1918">
        <v>0.94</v>
      </c>
      <c r="DA32" s="1918">
        <v>0.94</v>
      </c>
      <c r="DB32" s="1918">
        <v>0.94</v>
      </c>
      <c r="DC32" s="1918">
        <v>0.94</v>
      </c>
      <c r="DD32" s="1918">
        <v>0.94</v>
      </c>
      <c r="DE32" s="1918">
        <v>0.94</v>
      </c>
      <c r="DF32" s="1918">
        <v>0.94</v>
      </c>
      <c r="DG32" s="1918">
        <v>0.94</v>
      </c>
      <c r="DH32" s="1918">
        <v>0.94</v>
      </c>
      <c r="DI32" s="1918">
        <v>0.94</v>
      </c>
      <c r="DJ32" s="1918">
        <v>0.94</v>
      </c>
      <c r="DK32" s="1918">
        <v>0.94</v>
      </c>
      <c r="DL32" s="1918">
        <v>0.94</v>
      </c>
      <c r="DM32" s="1918">
        <v>0.94</v>
      </c>
      <c r="DN32" s="1918">
        <v>0.94</v>
      </c>
      <c r="DO32" s="1918">
        <v>0.94</v>
      </c>
      <c r="DP32" s="1918">
        <v>0.94</v>
      </c>
      <c r="DQ32" s="1918">
        <v>0.94</v>
      </c>
      <c r="DR32" s="1918">
        <v>0.94</v>
      </c>
      <c r="DS32" s="1918">
        <v>0.94</v>
      </c>
      <c r="DT32" s="1918">
        <v>0.94</v>
      </c>
      <c r="DU32" s="1918">
        <v>0.94</v>
      </c>
      <c r="DV32" s="1918">
        <v>0.94</v>
      </c>
      <c r="DW32" s="1918">
        <v>0.94</v>
      </c>
      <c r="DX32" s="1918">
        <v>0.94</v>
      </c>
      <c r="DY32" s="1918">
        <v>0.94</v>
      </c>
      <c r="DZ32" s="1918">
        <v>0.94</v>
      </c>
      <c r="EA32" s="1918">
        <v>0.94</v>
      </c>
      <c r="EB32" s="1918">
        <v>0.94</v>
      </c>
      <c r="EC32" s="1918">
        <v>0.94</v>
      </c>
      <c r="ED32" s="1918">
        <v>0.94</v>
      </c>
    </row>
    <row r="34" spans="1:134" hidden="1">
      <c r="B34" s="869">
        <f>B32*$B$2</f>
        <v>194.20531096622958</v>
      </c>
      <c r="C34" s="1468">
        <f>C32*$B$2</f>
        <v>190.08</v>
      </c>
      <c r="D34" s="1468">
        <f t="shared" ref="D34:BO34" si="28">D32*$B$2</f>
        <v>187.92</v>
      </c>
      <c r="E34" s="1468">
        <f t="shared" si="28"/>
        <v>185.76</v>
      </c>
      <c r="F34" s="1468">
        <f t="shared" si="28"/>
        <v>185.76</v>
      </c>
      <c r="G34" s="1468">
        <f t="shared" si="28"/>
        <v>187.92</v>
      </c>
      <c r="H34" s="1468">
        <f t="shared" si="28"/>
        <v>190.08</v>
      </c>
      <c r="I34" s="1468">
        <f t="shared" si="28"/>
        <v>192.24</v>
      </c>
      <c r="J34" s="1468">
        <f t="shared" si="28"/>
        <v>194.4</v>
      </c>
      <c r="K34" s="1468">
        <f t="shared" si="28"/>
        <v>194.4</v>
      </c>
      <c r="L34" s="1468">
        <f t="shared" si="28"/>
        <v>194.4</v>
      </c>
      <c r="M34" s="1468">
        <f t="shared" si="28"/>
        <v>194.4</v>
      </c>
      <c r="N34" s="1468">
        <f t="shared" si="28"/>
        <v>194.4</v>
      </c>
      <c r="O34" s="1468">
        <f t="shared" si="28"/>
        <v>194.4</v>
      </c>
      <c r="P34" s="1468">
        <f t="shared" si="28"/>
        <v>194.4</v>
      </c>
      <c r="Q34" s="1468">
        <f t="shared" si="28"/>
        <v>194.4</v>
      </c>
      <c r="R34" s="1468">
        <f t="shared" si="28"/>
        <v>194.4</v>
      </c>
      <c r="S34" s="1468">
        <f t="shared" si="28"/>
        <v>194.4</v>
      </c>
      <c r="T34" s="1468">
        <f t="shared" si="28"/>
        <v>194.4</v>
      </c>
      <c r="U34" s="1468">
        <f t="shared" si="28"/>
        <v>194.4</v>
      </c>
      <c r="V34" s="1468">
        <f t="shared" si="28"/>
        <v>194.4</v>
      </c>
      <c r="W34" s="1468">
        <f t="shared" si="28"/>
        <v>198.72</v>
      </c>
      <c r="X34" s="1468">
        <f t="shared" si="28"/>
        <v>198.72</v>
      </c>
      <c r="Y34" s="1468">
        <f t="shared" si="28"/>
        <v>198.72</v>
      </c>
      <c r="Z34" s="1468">
        <f t="shared" si="28"/>
        <v>198.72</v>
      </c>
      <c r="AA34" s="1468">
        <f t="shared" si="28"/>
        <v>198.72</v>
      </c>
      <c r="AB34" s="1468">
        <f t="shared" si="28"/>
        <v>198.72</v>
      </c>
      <c r="AC34" s="1468">
        <f t="shared" si="28"/>
        <v>198.72</v>
      </c>
      <c r="AD34" s="1468">
        <f t="shared" si="28"/>
        <v>198.72</v>
      </c>
      <c r="AE34" s="1468">
        <f t="shared" si="28"/>
        <v>198.72</v>
      </c>
      <c r="AF34" s="1468">
        <f t="shared" si="28"/>
        <v>198.72</v>
      </c>
      <c r="AG34" s="1468">
        <f t="shared" si="28"/>
        <v>198.72</v>
      </c>
      <c r="AH34" s="1468">
        <f t="shared" si="28"/>
        <v>198.72</v>
      </c>
      <c r="AI34" s="1468">
        <f t="shared" si="28"/>
        <v>203.04</v>
      </c>
      <c r="AJ34" s="1468">
        <f t="shared" si="28"/>
        <v>203.04</v>
      </c>
      <c r="AK34" s="1468">
        <f t="shared" si="28"/>
        <v>203.04</v>
      </c>
      <c r="AL34" s="1468">
        <f t="shared" si="28"/>
        <v>203.04</v>
      </c>
      <c r="AM34" s="1468">
        <f t="shared" si="28"/>
        <v>203.04</v>
      </c>
      <c r="AN34" s="1468">
        <f t="shared" si="28"/>
        <v>203.04</v>
      </c>
      <c r="AO34" s="1468">
        <f t="shared" si="28"/>
        <v>203.04</v>
      </c>
      <c r="AP34" s="1468">
        <f t="shared" si="28"/>
        <v>203.04</v>
      </c>
      <c r="AQ34" s="1468">
        <f t="shared" si="28"/>
        <v>203.04</v>
      </c>
      <c r="AR34" s="1468">
        <f t="shared" si="28"/>
        <v>203.04</v>
      </c>
      <c r="AS34" s="1468">
        <f t="shared" si="28"/>
        <v>203.04</v>
      </c>
      <c r="AT34" s="1468">
        <f t="shared" si="28"/>
        <v>203.04</v>
      </c>
      <c r="AU34" s="1468">
        <f t="shared" si="28"/>
        <v>203.04</v>
      </c>
      <c r="AV34" s="1468">
        <f t="shared" si="28"/>
        <v>203.04</v>
      </c>
      <c r="AW34" s="1468">
        <f t="shared" si="28"/>
        <v>203.04</v>
      </c>
      <c r="AX34" s="1468">
        <f t="shared" si="28"/>
        <v>203.04</v>
      </c>
      <c r="AY34" s="1468">
        <f t="shared" si="28"/>
        <v>203.04</v>
      </c>
      <c r="AZ34" s="1468">
        <f t="shared" si="28"/>
        <v>203.04</v>
      </c>
      <c r="BA34" s="1468">
        <f t="shared" si="28"/>
        <v>203.04</v>
      </c>
      <c r="BB34" s="1468">
        <f t="shared" si="28"/>
        <v>203.04</v>
      </c>
      <c r="BC34" s="1468">
        <f t="shared" si="28"/>
        <v>203.04</v>
      </c>
      <c r="BD34" s="1468">
        <f t="shared" si="28"/>
        <v>203.04</v>
      </c>
      <c r="BE34" s="1468">
        <f t="shared" si="28"/>
        <v>203.04</v>
      </c>
      <c r="BF34" s="1468">
        <f t="shared" si="28"/>
        <v>203.04</v>
      </c>
      <c r="BG34" s="1468">
        <f t="shared" si="28"/>
        <v>203.04</v>
      </c>
      <c r="BH34" s="1468">
        <f t="shared" si="28"/>
        <v>203.04</v>
      </c>
      <c r="BI34" s="1468">
        <f t="shared" si="28"/>
        <v>203.04</v>
      </c>
      <c r="BJ34" s="1468">
        <f t="shared" si="28"/>
        <v>203.04</v>
      </c>
      <c r="BK34" s="1468">
        <f t="shared" si="28"/>
        <v>203.04</v>
      </c>
      <c r="BL34" s="1468">
        <f t="shared" si="28"/>
        <v>203.04</v>
      </c>
      <c r="BM34" s="1468">
        <f t="shared" si="28"/>
        <v>203.04</v>
      </c>
      <c r="BN34" s="1468">
        <f t="shared" si="28"/>
        <v>203.04</v>
      </c>
      <c r="BO34" s="1468">
        <f t="shared" si="28"/>
        <v>203.04</v>
      </c>
      <c r="BP34" s="1468">
        <f t="shared" ref="BP34:EA34" si="29">BP32*$B$2</f>
        <v>203.04</v>
      </c>
      <c r="BQ34" s="1468">
        <f t="shared" si="29"/>
        <v>203.04</v>
      </c>
      <c r="BR34" s="1468">
        <f t="shared" si="29"/>
        <v>203.04</v>
      </c>
      <c r="BS34" s="1468">
        <f t="shared" si="29"/>
        <v>203.04</v>
      </c>
      <c r="BT34" s="1468">
        <f t="shared" si="29"/>
        <v>203.04</v>
      </c>
      <c r="BU34" s="1468">
        <f t="shared" si="29"/>
        <v>203.04</v>
      </c>
      <c r="BV34" s="1468">
        <f t="shared" si="29"/>
        <v>203.04</v>
      </c>
      <c r="BW34" s="1468">
        <f t="shared" si="29"/>
        <v>203.04</v>
      </c>
      <c r="BX34" s="1468">
        <f t="shared" si="29"/>
        <v>203.04</v>
      </c>
      <c r="BY34" s="1468">
        <f t="shared" si="29"/>
        <v>203.04</v>
      </c>
      <c r="BZ34" s="1468">
        <f t="shared" si="29"/>
        <v>203.04</v>
      </c>
      <c r="CA34" s="1468">
        <f t="shared" si="29"/>
        <v>203.04</v>
      </c>
      <c r="CB34" s="1468">
        <f t="shared" si="29"/>
        <v>203.04</v>
      </c>
      <c r="CC34" s="1468">
        <f t="shared" si="29"/>
        <v>203.04</v>
      </c>
      <c r="CD34" s="1468">
        <f t="shared" si="29"/>
        <v>203.04</v>
      </c>
      <c r="CE34" s="1468">
        <f t="shared" si="29"/>
        <v>203.04</v>
      </c>
      <c r="CF34" s="1468">
        <f t="shared" si="29"/>
        <v>203.04</v>
      </c>
      <c r="CG34" s="1468">
        <f t="shared" si="29"/>
        <v>203.04</v>
      </c>
      <c r="CH34" s="1468">
        <f t="shared" si="29"/>
        <v>203.04</v>
      </c>
      <c r="CI34" s="1468">
        <f t="shared" si="29"/>
        <v>203.04</v>
      </c>
      <c r="CJ34" s="1468">
        <f t="shared" si="29"/>
        <v>203.04</v>
      </c>
      <c r="CK34" s="1468">
        <f t="shared" si="29"/>
        <v>203.04</v>
      </c>
      <c r="CL34" s="1468">
        <f t="shared" si="29"/>
        <v>203.04</v>
      </c>
      <c r="CM34" s="1468">
        <f t="shared" si="29"/>
        <v>203.04</v>
      </c>
      <c r="CN34" s="1468">
        <f t="shared" si="29"/>
        <v>203.04</v>
      </c>
      <c r="CO34" s="1468">
        <f t="shared" si="29"/>
        <v>203.04</v>
      </c>
      <c r="CP34" s="1468">
        <f t="shared" si="29"/>
        <v>203.04</v>
      </c>
      <c r="CQ34" s="1468">
        <f t="shared" si="29"/>
        <v>203.04</v>
      </c>
      <c r="CR34" s="1468">
        <f t="shared" si="29"/>
        <v>203.04</v>
      </c>
      <c r="CS34" s="1468">
        <f t="shared" si="29"/>
        <v>203.04</v>
      </c>
      <c r="CT34" s="1468">
        <f t="shared" si="29"/>
        <v>203.04</v>
      </c>
      <c r="CU34" s="1468">
        <f t="shared" si="29"/>
        <v>203.04</v>
      </c>
      <c r="CV34" s="1468">
        <f t="shared" si="29"/>
        <v>203.04</v>
      </c>
      <c r="CW34" s="1468">
        <f t="shared" si="29"/>
        <v>203.04</v>
      </c>
      <c r="CX34" s="1468">
        <f t="shared" si="29"/>
        <v>203.04</v>
      </c>
      <c r="CY34" s="1468">
        <f t="shared" si="29"/>
        <v>203.04</v>
      </c>
      <c r="CZ34" s="1468">
        <f t="shared" si="29"/>
        <v>203.04</v>
      </c>
      <c r="DA34" s="1468">
        <f t="shared" si="29"/>
        <v>203.04</v>
      </c>
      <c r="DB34" s="1468">
        <f t="shared" si="29"/>
        <v>203.04</v>
      </c>
      <c r="DC34" s="1468">
        <f t="shared" si="29"/>
        <v>203.04</v>
      </c>
      <c r="DD34" s="1468">
        <f t="shared" si="29"/>
        <v>203.04</v>
      </c>
      <c r="DE34" s="1468">
        <f t="shared" si="29"/>
        <v>203.04</v>
      </c>
      <c r="DF34" s="1468">
        <f t="shared" si="29"/>
        <v>203.04</v>
      </c>
      <c r="DG34" s="1468">
        <f t="shared" si="29"/>
        <v>203.04</v>
      </c>
      <c r="DH34" s="1468">
        <f t="shared" si="29"/>
        <v>203.04</v>
      </c>
      <c r="DI34" s="1468">
        <f t="shared" si="29"/>
        <v>203.04</v>
      </c>
      <c r="DJ34" s="1468">
        <f t="shared" si="29"/>
        <v>203.04</v>
      </c>
      <c r="DK34" s="1468">
        <f t="shared" si="29"/>
        <v>203.04</v>
      </c>
      <c r="DL34" s="1468">
        <f t="shared" si="29"/>
        <v>203.04</v>
      </c>
      <c r="DM34" s="1468">
        <f t="shared" si="29"/>
        <v>203.04</v>
      </c>
      <c r="DN34" s="1468">
        <f t="shared" si="29"/>
        <v>203.04</v>
      </c>
      <c r="DO34" s="1468">
        <f t="shared" si="29"/>
        <v>203.04</v>
      </c>
      <c r="DP34" s="1468">
        <f t="shared" si="29"/>
        <v>203.04</v>
      </c>
      <c r="DQ34" s="1468">
        <f t="shared" si="29"/>
        <v>203.04</v>
      </c>
      <c r="DR34" s="1468">
        <f t="shared" si="29"/>
        <v>203.04</v>
      </c>
      <c r="DS34" s="1468">
        <f t="shared" si="29"/>
        <v>203.04</v>
      </c>
      <c r="DT34" s="1468">
        <f t="shared" si="29"/>
        <v>203.04</v>
      </c>
      <c r="DU34" s="1468">
        <f t="shared" si="29"/>
        <v>203.04</v>
      </c>
      <c r="DV34" s="1468">
        <f t="shared" si="29"/>
        <v>203.04</v>
      </c>
      <c r="DW34" s="1468">
        <f t="shared" si="29"/>
        <v>203.04</v>
      </c>
      <c r="DX34" s="1468">
        <f t="shared" si="29"/>
        <v>203.04</v>
      </c>
      <c r="DY34" s="1468">
        <f t="shared" si="29"/>
        <v>203.04</v>
      </c>
      <c r="DZ34" s="1468">
        <f t="shared" si="29"/>
        <v>203.04</v>
      </c>
      <c r="EA34" s="1468">
        <f t="shared" si="29"/>
        <v>203.04</v>
      </c>
      <c r="EB34" s="1468">
        <f t="shared" ref="EB34:ED34" si="30">EB32*$B$2</f>
        <v>203.04</v>
      </c>
      <c r="EC34" s="1468">
        <f t="shared" si="30"/>
        <v>203.04</v>
      </c>
      <c r="ED34" s="1468">
        <f t="shared" si="30"/>
        <v>203.04</v>
      </c>
    </row>
    <row r="35" spans="1:134" hidden="1">
      <c r="B35" t="s">
        <v>1007</v>
      </c>
      <c r="C35" s="869">
        <f>C34-B34</f>
        <v>-4.1253109662295628</v>
      </c>
      <c r="D35">
        <f t="shared" ref="D35:BO35" si="31">D34-C34</f>
        <v>-2.160000000000025</v>
      </c>
      <c r="E35">
        <f t="shared" si="31"/>
        <v>-2.1599999999999966</v>
      </c>
      <c r="F35">
        <f t="shared" si="31"/>
        <v>0</v>
      </c>
      <c r="G35">
        <f t="shared" si="31"/>
        <v>2.1599999999999966</v>
      </c>
      <c r="H35">
        <f t="shared" si="31"/>
        <v>2.160000000000025</v>
      </c>
      <c r="I35">
        <f t="shared" si="31"/>
        <v>2.1599999999999966</v>
      </c>
      <c r="J35">
        <f t="shared" si="31"/>
        <v>2.1599999999999966</v>
      </c>
      <c r="K35">
        <f t="shared" si="31"/>
        <v>0</v>
      </c>
      <c r="L35">
        <f t="shared" si="31"/>
        <v>0</v>
      </c>
      <c r="M35">
        <f t="shared" si="31"/>
        <v>0</v>
      </c>
      <c r="N35">
        <f t="shared" si="31"/>
        <v>0</v>
      </c>
      <c r="O35">
        <f t="shared" si="31"/>
        <v>0</v>
      </c>
      <c r="P35">
        <f t="shared" si="31"/>
        <v>0</v>
      </c>
      <c r="Q35">
        <f t="shared" si="31"/>
        <v>0</v>
      </c>
      <c r="R35">
        <f t="shared" si="31"/>
        <v>0</v>
      </c>
      <c r="S35">
        <f t="shared" si="31"/>
        <v>0</v>
      </c>
      <c r="T35">
        <f t="shared" si="31"/>
        <v>0</v>
      </c>
      <c r="U35">
        <f t="shared" si="31"/>
        <v>0</v>
      </c>
      <c r="V35">
        <f t="shared" si="31"/>
        <v>0</v>
      </c>
      <c r="W35">
        <f t="shared" si="31"/>
        <v>4.3199999999999932</v>
      </c>
      <c r="X35">
        <f t="shared" si="31"/>
        <v>0</v>
      </c>
      <c r="Y35">
        <f t="shared" si="31"/>
        <v>0</v>
      </c>
      <c r="Z35">
        <f t="shared" si="31"/>
        <v>0</v>
      </c>
      <c r="AA35">
        <f t="shared" si="31"/>
        <v>0</v>
      </c>
      <c r="AB35">
        <f t="shared" si="31"/>
        <v>0</v>
      </c>
      <c r="AC35">
        <f t="shared" si="31"/>
        <v>0</v>
      </c>
      <c r="AD35">
        <f t="shared" si="31"/>
        <v>0</v>
      </c>
      <c r="AE35">
        <f t="shared" si="31"/>
        <v>0</v>
      </c>
      <c r="AF35">
        <f t="shared" si="31"/>
        <v>0</v>
      </c>
      <c r="AG35">
        <f t="shared" si="31"/>
        <v>0</v>
      </c>
      <c r="AH35">
        <f t="shared" si="31"/>
        <v>0</v>
      </c>
      <c r="AI35">
        <f t="shared" si="31"/>
        <v>4.3199999999999932</v>
      </c>
      <c r="AJ35">
        <f t="shared" si="31"/>
        <v>0</v>
      </c>
      <c r="AK35">
        <f t="shared" si="31"/>
        <v>0</v>
      </c>
      <c r="AL35">
        <f t="shared" si="31"/>
        <v>0</v>
      </c>
      <c r="AM35">
        <f t="shared" si="31"/>
        <v>0</v>
      </c>
      <c r="AN35">
        <f t="shared" si="31"/>
        <v>0</v>
      </c>
      <c r="AO35">
        <f t="shared" si="31"/>
        <v>0</v>
      </c>
      <c r="AP35">
        <f t="shared" si="31"/>
        <v>0</v>
      </c>
      <c r="AQ35">
        <f t="shared" si="31"/>
        <v>0</v>
      </c>
      <c r="AR35">
        <f t="shared" si="31"/>
        <v>0</v>
      </c>
      <c r="AS35">
        <f t="shared" si="31"/>
        <v>0</v>
      </c>
      <c r="AT35">
        <f t="shared" si="31"/>
        <v>0</v>
      </c>
      <c r="AU35">
        <f t="shared" si="31"/>
        <v>0</v>
      </c>
      <c r="AV35">
        <f t="shared" si="31"/>
        <v>0</v>
      </c>
      <c r="AW35">
        <f t="shared" si="31"/>
        <v>0</v>
      </c>
      <c r="AX35">
        <f t="shared" si="31"/>
        <v>0</v>
      </c>
      <c r="AY35">
        <f t="shared" si="31"/>
        <v>0</v>
      </c>
      <c r="AZ35">
        <f t="shared" si="31"/>
        <v>0</v>
      </c>
      <c r="BA35">
        <f t="shared" si="31"/>
        <v>0</v>
      </c>
      <c r="BB35">
        <f t="shared" si="31"/>
        <v>0</v>
      </c>
      <c r="BC35">
        <f t="shared" si="31"/>
        <v>0</v>
      </c>
      <c r="BD35">
        <f t="shared" si="31"/>
        <v>0</v>
      </c>
      <c r="BE35">
        <f t="shared" si="31"/>
        <v>0</v>
      </c>
      <c r="BF35">
        <f t="shared" si="31"/>
        <v>0</v>
      </c>
      <c r="BG35">
        <f t="shared" si="31"/>
        <v>0</v>
      </c>
      <c r="BH35">
        <f t="shared" si="31"/>
        <v>0</v>
      </c>
      <c r="BI35">
        <f t="shared" si="31"/>
        <v>0</v>
      </c>
      <c r="BJ35">
        <f t="shared" si="31"/>
        <v>0</v>
      </c>
      <c r="BK35">
        <f t="shared" si="31"/>
        <v>0</v>
      </c>
      <c r="BL35">
        <f t="shared" si="31"/>
        <v>0</v>
      </c>
      <c r="BM35">
        <f t="shared" si="31"/>
        <v>0</v>
      </c>
      <c r="BN35">
        <f t="shared" si="31"/>
        <v>0</v>
      </c>
      <c r="BO35">
        <f t="shared" si="31"/>
        <v>0</v>
      </c>
      <c r="BP35">
        <f t="shared" ref="BP35:EA35" si="32">BP34-BO34</f>
        <v>0</v>
      </c>
      <c r="BQ35">
        <f t="shared" si="32"/>
        <v>0</v>
      </c>
      <c r="BR35">
        <f t="shared" si="32"/>
        <v>0</v>
      </c>
      <c r="BS35">
        <f t="shared" si="32"/>
        <v>0</v>
      </c>
      <c r="BT35">
        <f t="shared" si="32"/>
        <v>0</v>
      </c>
      <c r="BU35">
        <f t="shared" si="32"/>
        <v>0</v>
      </c>
      <c r="BV35">
        <f t="shared" si="32"/>
        <v>0</v>
      </c>
      <c r="BW35">
        <f t="shared" si="32"/>
        <v>0</v>
      </c>
      <c r="BX35">
        <f t="shared" si="32"/>
        <v>0</v>
      </c>
      <c r="BY35">
        <f t="shared" si="32"/>
        <v>0</v>
      </c>
      <c r="BZ35">
        <f t="shared" si="32"/>
        <v>0</v>
      </c>
      <c r="CA35">
        <f t="shared" si="32"/>
        <v>0</v>
      </c>
      <c r="CB35">
        <f t="shared" si="32"/>
        <v>0</v>
      </c>
      <c r="CC35">
        <f t="shared" si="32"/>
        <v>0</v>
      </c>
      <c r="CD35">
        <f t="shared" si="32"/>
        <v>0</v>
      </c>
      <c r="CE35">
        <f t="shared" si="32"/>
        <v>0</v>
      </c>
      <c r="CF35">
        <f t="shared" si="32"/>
        <v>0</v>
      </c>
      <c r="CG35">
        <f t="shared" si="32"/>
        <v>0</v>
      </c>
      <c r="CH35">
        <f t="shared" si="32"/>
        <v>0</v>
      </c>
      <c r="CI35">
        <f t="shared" si="32"/>
        <v>0</v>
      </c>
      <c r="CJ35">
        <f t="shared" si="32"/>
        <v>0</v>
      </c>
      <c r="CK35">
        <f t="shared" si="32"/>
        <v>0</v>
      </c>
      <c r="CL35">
        <f t="shared" si="32"/>
        <v>0</v>
      </c>
      <c r="CM35">
        <f t="shared" si="32"/>
        <v>0</v>
      </c>
      <c r="CN35">
        <f t="shared" si="32"/>
        <v>0</v>
      </c>
      <c r="CO35">
        <f t="shared" si="32"/>
        <v>0</v>
      </c>
      <c r="CP35">
        <f t="shared" si="32"/>
        <v>0</v>
      </c>
      <c r="CQ35">
        <f t="shared" si="32"/>
        <v>0</v>
      </c>
      <c r="CR35">
        <f t="shared" si="32"/>
        <v>0</v>
      </c>
      <c r="CS35">
        <f t="shared" si="32"/>
        <v>0</v>
      </c>
      <c r="CT35">
        <f t="shared" si="32"/>
        <v>0</v>
      </c>
      <c r="CU35">
        <f t="shared" si="32"/>
        <v>0</v>
      </c>
      <c r="CV35">
        <f t="shared" si="32"/>
        <v>0</v>
      </c>
      <c r="CW35">
        <f t="shared" si="32"/>
        <v>0</v>
      </c>
      <c r="CX35">
        <f t="shared" si="32"/>
        <v>0</v>
      </c>
      <c r="CY35">
        <f t="shared" si="32"/>
        <v>0</v>
      </c>
      <c r="CZ35">
        <f t="shared" si="32"/>
        <v>0</v>
      </c>
      <c r="DA35">
        <f t="shared" si="32"/>
        <v>0</v>
      </c>
      <c r="DB35">
        <f t="shared" si="32"/>
        <v>0</v>
      </c>
      <c r="DC35">
        <f t="shared" si="32"/>
        <v>0</v>
      </c>
      <c r="DD35">
        <f t="shared" si="32"/>
        <v>0</v>
      </c>
      <c r="DE35">
        <f t="shared" si="32"/>
        <v>0</v>
      </c>
      <c r="DF35">
        <f t="shared" si="32"/>
        <v>0</v>
      </c>
      <c r="DG35">
        <f t="shared" si="32"/>
        <v>0</v>
      </c>
      <c r="DH35">
        <f t="shared" si="32"/>
        <v>0</v>
      </c>
      <c r="DI35">
        <f t="shared" si="32"/>
        <v>0</v>
      </c>
      <c r="DJ35">
        <f t="shared" si="32"/>
        <v>0</v>
      </c>
      <c r="DK35">
        <f t="shared" si="32"/>
        <v>0</v>
      </c>
      <c r="DL35">
        <f t="shared" si="32"/>
        <v>0</v>
      </c>
      <c r="DM35">
        <f t="shared" si="32"/>
        <v>0</v>
      </c>
      <c r="DN35">
        <f t="shared" si="32"/>
        <v>0</v>
      </c>
      <c r="DO35">
        <f t="shared" si="32"/>
        <v>0</v>
      </c>
      <c r="DP35">
        <f t="shared" si="32"/>
        <v>0</v>
      </c>
      <c r="DQ35">
        <f t="shared" si="32"/>
        <v>0</v>
      </c>
      <c r="DR35">
        <f t="shared" si="32"/>
        <v>0</v>
      </c>
      <c r="DS35">
        <f t="shared" si="32"/>
        <v>0</v>
      </c>
      <c r="DT35">
        <f t="shared" si="32"/>
        <v>0</v>
      </c>
      <c r="DU35">
        <f t="shared" si="32"/>
        <v>0</v>
      </c>
      <c r="DV35">
        <f t="shared" si="32"/>
        <v>0</v>
      </c>
      <c r="DW35">
        <f t="shared" si="32"/>
        <v>0</v>
      </c>
      <c r="DX35">
        <f t="shared" si="32"/>
        <v>0</v>
      </c>
      <c r="DY35">
        <f t="shared" si="32"/>
        <v>0</v>
      </c>
      <c r="DZ35">
        <f t="shared" si="32"/>
        <v>0</v>
      </c>
      <c r="EA35">
        <f t="shared" si="32"/>
        <v>0</v>
      </c>
      <c r="EB35">
        <f t="shared" ref="EB35:ED35" si="33">EB34-EA34</f>
        <v>0</v>
      </c>
      <c r="EC35">
        <f t="shared" si="33"/>
        <v>0</v>
      </c>
      <c r="ED35">
        <f t="shared" si="33"/>
        <v>0</v>
      </c>
    </row>
    <row r="36" spans="1:134" hidden="1"/>
    <row r="37" spans="1:134" hidden="1">
      <c r="S37">
        <v>92</v>
      </c>
    </row>
    <row r="38" spans="1:134" hidden="1">
      <c r="C38" s="1917">
        <v>45536</v>
      </c>
      <c r="D38" s="1917">
        <v>45566</v>
      </c>
      <c r="E38" s="1917">
        <v>45597</v>
      </c>
      <c r="F38" s="1917">
        <v>45627</v>
      </c>
      <c r="G38" s="1917">
        <v>45658</v>
      </c>
      <c r="H38" s="1917">
        <v>45689</v>
      </c>
      <c r="I38" s="1917">
        <v>45717</v>
      </c>
      <c r="J38" s="1917">
        <v>45748</v>
      </c>
      <c r="K38" s="1917">
        <v>45778</v>
      </c>
      <c r="L38" s="1917">
        <v>45809</v>
      </c>
      <c r="M38" s="1917">
        <v>45839</v>
      </c>
      <c r="N38" s="1917">
        <v>45870</v>
      </c>
      <c r="O38" s="1917">
        <v>45901</v>
      </c>
      <c r="P38" s="1917">
        <v>45931</v>
      </c>
      <c r="Q38" s="1917">
        <v>45962</v>
      </c>
      <c r="R38" s="1917">
        <v>45992</v>
      </c>
      <c r="S38" s="1917">
        <v>46023</v>
      </c>
      <c r="T38" s="1917">
        <v>46054</v>
      </c>
      <c r="U38" s="1917">
        <v>46082</v>
      </c>
      <c r="V38" s="1917">
        <v>46113</v>
      </c>
      <c r="W38" s="1917">
        <v>46143</v>
      </c>
      <c r="X38" s="1917">
        <v>46174</v>
      </c>
      <c r="Y38" s="1917">
        <v>46204</v>
      </c>
      <c r="Z38" s="1917">
        <v>46235</v>
      </c>
      <c r="AA38" s="1917">
        <v>46266</v>
      </c>
      <c r="AB38" s="1917">
        <v>46296</v>
      </c>
      <c r="AC38" s="1917">
        <v>46327</v>
      </c>
      <c r="AD38" s="1917">
        <v>46357</v>
      </c>
      <c r="AE38" s="1917">
        <v>46388</v>
      </c>
      <c r="AF38" s="1917">
        <v>46419</v>
      </c>
      <c r="AG38" s="1917">
        <v>46447</v>
      </c>
      <c r="AH38" s="1917">
        <v>46478</v>
      </c>
      <c r="AI38" s="1917">
        <v>46508</v>
      </c>
      <c r="AJ38" s="1917">
        <v>46539</v>
      </c>
      <c r="AK38" s="1917">
        <v>46569</v>
      </c>
      <c r="AL38" s="1917">
        <v>46600</v>
      </c>
      <c r="AM38" s="1917">
        <v>46631</v>
      </c>
      <c r="AN38" s="1917">
        <v>46661</v>
      </c>
      <c r="AO38" s="1917">
        <v>46692</v>
      </c>
      <c r="AP38" s="1917">
        <v>46722</v>
      </c>
      <c r="AQ38" s="1917">
        <v>46753</v>
      </c>
      <c r="AR38" s="1917">
        <v>46784</v>
      </c>
      <c r="AS38" s="1917">
        <v>46813</v>
      </c>
      <c r="AT38" s="1917">
        <v>46844</v>
      </c>
      <c r="AU38" s="1917">
        <v>46874</v>
      </c>
      <c r="AV38" s="1917">
        <v>46905</v>
      </c>
      <c r="AW38" s="1917">
        <v>46935</v>
      </c>
      <c r="AX38" s="1917">
        <v>46966</v>
      </c>
      <c r="AY38" s="1917">
        <v>46997</v>
      </c>
      <c r="AZ38" s="1917">
        <v>47027</v>
      </c>
      <c r="BA38" s="1917">
        <v>47058</v>
      </c>
      <c r="BB38" s="1917">
        <v>47088</v>
      </c>
      <c r="BC38" s="1917">
        <v>47119</v>
      </c>
      <c r="BD38" s="1917">
        <v>47150</v>
      </c>
      <c r="BE38" s="1917">
        <v>47178</v>
      </c>
      <c r="BF38" s="1917">
        <v>47209</v>
      </c>
      <c r="BG38" s="1917">
        <v>47239</v>
      </c>
      <c r="BH38" s="1917">
        <v>47270</v>
      </c>
      <c r="BI38" s="1917">
        <v>47300</v>
      </c>
      <c r="BJ38" s="1917">
        <v>47331</v>
      </c>
      <c r="BK38" s="1917">
        <v>47362</v>
      </c>
      <c r="BL38" s="1917">
        <v>47392</v>
      </c>
      <c r="BM38" s="1917">
        <v>47423</v>
      </c>
      <c r="BN38" s="1917">
        <v>47453</v>
      </c>
      <c r="BO38" s="1917">
        <v>47484</v>
      </c>
      <c r="BP38" s="1917">
        <v>47515</v>
      </c>
      <c r="BQ38" s="1917">
        <v>47543</v>
      </c>
      <c r="BR38" s="1917">
        <v>47574</v>
      </c>
      <c r="BS38" s="1917">
        <v>47604</v>
      </c>
      <c r="BT38" s="1917">
        <v>47635</v>
      </c>
      <c r="BU38" s="1917">
        <v>47665</v>
      </c>
      <c r="BV38" s="1917">
        <v>47696</v>
      </c>
      <c r="BW38" s="1917">
        <v>47727</v>
      </c>
      <c r="BX38" s="1917">
        <v>47757</v>
      </c>
      <c r="BY38" s="1917">
        <v>47788</v>
      </c>
      <c r="BZ38" s="1917">
        <v>47818</v>
      </c>
      <c r="CA38" s="1917">
        <v>47849</v>
      </c>
      <c r="CB38" s="1917">
        <v>47880</v>
      </c>
      <c r="CC38" s="1917">
        <v>47908</v>
      </c>
      <c r="CD38" s="1917">
        <v>47939</v>
      </c>
      <c r="CE38" s="1917">
        <v>47969</v>
      </c>
      <c r="CF38" s="1917">
        <v>48000</v>
      </c>
      <c r="CG38" s="1917">
        <v>48030</v>
      </c>
      <c r="CH38" s="1917">
        <v>48061</v>
      </c>
      <c r="CI38" s="1917">
        <v>48092</v>
      </c>
      <c r="CJ38" s="1917">
        <v>48122</v>
      </c>
      <c r="CK38" s="1917">
        <v>48153</v>
      </c>
      <c r="CL38" s="1917">
        <v>48183</v>
      </c>
      <c r="CM38" s="1917">
        <v>48214</v>
      </c>
      <c r="CN38" s="1917">
        <v>48245</v>
      </c>
      <c r="CO38" s="1917">
        <v>48274</v>
      </c>
      <c r="CP38" s="1917">
        <v>48305</v>
      </c>
      <c r="CQ38" s="1917">
        <v>48335</v>
      </c>
      <c r="CR38" s="1917">
        <v>48366</v>
      </c>
      <c r="CS38" s="1917">
        <v>48396</v>
      </c>
      <c r="CT38" s="1917">
        <v>48427</v>
      </c>
      <c r="CU38" s="1917">
        <v>48458</v>
      </c>
      <c r="CV38" s="1917">
        <v>48488</v>
      </c>
      <c r="CW38" s="1917">
        <v>48519</v>
      </c>
      <c r="CX38" s="1917">
        <v>48549</v>
      </c>
      <c r="CY38" s="1917">
        <v>48580</v>
      </c>
      <c r="CZ38" s="1917">
        <v>48611</v>
      </c>
      <c r="DA38" s="1917">
        <v>48639</v>
      </c>
      <c r="DB38" s="1917">
        <v>48670</v>
      </c>
      <c r="DC38" s="1917">
        <v>48700</v>
      </c>
      <c r="DD38" s="1917">
        <v>48731</v>
      </c>
      <c r="DE38" s="1917">
        <v>48761</v>
      </c>
      <c r="DF38" s="1917">
        <v>48792</v>
      </c>
      <c r="DG38" s="1917">
        <v>48823</v>
      </c>
      <c r="DH38" s="1917">
        <v>48853</v>
      </c>
      <c r="DI38" s="1917">
        <v>48884</v>
      </c>
      <c r="DJ38" s="1917">
        <v>48914</v>
      </c>
      <c r="DK38" s="1917">
        <v>48945</v>
      </c>
      <c r="DL38" s="1917">
        <v>48976</v>
      </c>
      <c r="DM38" s="1917">
        <v>49004</v>
      </c>
      <c r="DN38" s="1917">
        <v>49035</v>
      </c>
      <c r="DO38" s="1917">
        <v>49065</v>
      </c>
      <c r="DP38" s="1917">
        <v>49096</v>
      </c>
      <c r="DQ38" s="1917">
        <v>49126</v>
      </c>
      <c r="DR38" s="1917">
        <v>49157</v>
      </c>
      <c r="DS38" s="1917">
        <v>48823</v>
      </c>
      <c r="DT38" s="1917">
        <v>48853</v>
      </c>
      <c r="DU38" s="1917">
        <v>48884</v>
      </c>
      <c r="DV38" s="1917">
        <v>48914</v>
      </c>
      <c r="DW38" s="1917">
        <v>48945</v>
      </c>
      <c r="DX38" s="1917">
        <v>48976</v>
      </c>
      <c r="DY38" s="1917">
        <v>49004</v>
      </c>
      <c r="DZ38" s="1917">
        <v>49035</v>
      </c>
      <c r="EA38" s="1917">
        <v>49065</v>
      </c>
      <c r="EB38" s="1917">
        <v>49096</v>
      </c>
      <c r="EC38" s="1917">
        <v>49126</v>
      </c>
      <c r="ED38" s="1917">
        <v>49157</v>
      </c>
    </row>
    <row r="39" spans="1:134" hidden="1">
      <c r="A39" t="s">
        <v>1008</v>
      </c>
      <c r="B39">
        <f>B14</f>
        <v>1382</v>
      </c>
    </row>
    <row r="40" spans="1:134" hidden="1"/>
    <row r="41" spans="1:134" s="9" customFormat="1" hidden="1">
      <c r="B41" s="9" t="s">
        <v>1009</v>
      </c>
      <c r="C41" s="1932">
        <f>(C26*(1-C28))+C35</f>
        <v>4.8746890337704372</v>
      </c>
      <c r="D41" s="1932">
        <f t="shared" ref="D41:BO41" si="34">(D26*(1-D28))+D35</f>
        <v>5.339999999999975</v>
      </c>
      <c r="E41" s="1932">
        <f t="shared" si="34"/>
        <v>3.8400000000000034</v>
      </c>
      <c r="F41" s="1932">
        <f t="shared" si="34"/>
        <v>7</v>
      </c>
      <c r="G41" s="1932">
        <f t="shared" si="34"/>
        <v>7.1599999999999966</v>
      </c>
      <c r="H41" s="1932">
        <f t="shared" si="34"/>
        <v>14.160000000000025</v>
      </c>
      <c r="I41" s="1932">
        <f t="shared" si="34"/>
        <v>14.159999999999997</v>
      </c>
      <c r="J41" s="1932">
        <f t="shared" si="34"/>
        <v>14.159999999999997</v>
      </c>
      <c r="K41" s="1932">
        <f t="shared" si="34"/>
        <v>7.5</v>
      </c>
      <c r="L41" s="1932">
        <f t="shared" si="34"/>
        <v>7.5</v>
      </c>
      <c r="M41" s="1932">
        <f t="shared" si="34"/>
        <v>7.5</v>
      </c>
      <c r="N41" s="1932">
        <f t="shared" si="34"/>
        <v>7.5</v>
      </c>
      <c r="O41" s="1932">
        <f t="shared" si="34"/>
        <v>9</v>
      </c>
      <c r="P41" s="1932">
        <f t="shared" si="34"/>
        <v>7.5</v>
      </c>
      <c r="Q41" s="1932">
        <f t="shared" si="34"/>
        <v>6</v>
      </c>
      <c r="R41" s="1932">
        <f t="shared" si="34"/>
        <v>7</v>
      </c>
      <c r="S41" s="1932">
        <f t="shared" si="34"/>
        <v>5</v>
      </c>
      <c r="T41" s="1932">
        <f t="shared" si="34"/>
        <v>12</v>
      </c>
      <c r="U41" s="1932">
        <f t="shared" si="34"/>
        <v>12</v>
      </c>
      <c r="V41" s="1932">
        <f t="shared" si="34"/>
        <v>12</v>
      </c>
      <c r="W41" s="1932">
        <f t="shared" si="34"/>
        <v>11.819999999999993</v>
      </c>
      <c r="X41" s="1932">
        <f t="shared" si="34"/>
        <v>7.5</v>
      </c>
      <c r="Y41" s="1932">
        <f t="shared" si="34"/>
        <v>7.5</v>
      </c>
      <c r="Z41" s="1932">
        <f t="shared" si="34"/>
        <v>7.5</v>
      </c>
      <c r="AA41" s="1932">
        <f t="shared" si="34"/>
        <v>9</v>
      </c>
      <c r="AB41" s="1932">
        <f t="shared" si="34"/>
        <v>7.5</v>
      </c>
      <c r="AC41" s="1932">
        <f t="shared" si="34"/>
        <v>6</v>
      </c>
      <c r="AD41" s="1932">
        <f t="shared" si="34"/>
        <v>7</v>
      </c>
      <c r="AE41" s="1932">
        <f t="shared" si="34"/>
        <v>5</v>
      </c>
      <c r="AF41" s="1932">
        <f t="shared" si="34"/>
        <v>12</v>
      </c>
      <c r="AG41" s="1932">
        <f t="shared" si="34"/>
        <v>12</v>
      </c>
      <c r="AH41" s="1932">
        <f t="shared" si="34"/>
        <v>12</v>
      </c>
      <c r="AI41" s="1932">
        <f t="shared" si="34"/>
        <v>11.819999999999993</v>
      </c>
      <c r="AJ41" s="1932">
        <f t="shared" si="34"/>
        <v>7.5</v>
      </c>
      <c r="AK41" s="1932">
        <f t="shared" si="34"/>
        <v>7.5</v>
      </c>
      <c r="AL41" s="1932">
        <f t="shared" si="34"/>
        <v>7.5</v>
      </c>
      <c r="AM41" s="1932">
        <f t="shared" si="34"/>
        <v>9</v>
      </c>
      <c r="AN41" s="1932">
        <f t="shared" si="34"/>
        <v>7.5</v>
      </c>
      <c r="AO41" s="1932">
        <f t="shared" si="34"/>
        <v>6</v>
      </c>
      <c r="AP41" s="1932">
        <f t="shared" si="34"/>
        <v>7</v>
      </c>
      <c r="AQ41" s="1932">
        <f t="shared" si="34"/>
        <v>5</v>
      </c>
      <c r="AR41" s="1932">
        <f t="shared" si="34"/>
        <v>12</v>
      </c>
      <c r="AS41" s="1932">
        <f t="shared" si="34"/>
        <v>12</v>
      </c>
      <c r="AT41" s="1932">
        <f t="shared" si="34"/>
        <v>12</v>
      </c>
      <c r="AU41" s="1932">
        <f t="shared" si="34"/>
        <v>7.5</v>
      </c>
      <c r="AV41" s="1932">
        <f t="shared" si="34"/>
        <v>7.5</v>
      </c>
      <c r="AW41" s="1932">
        <f t="shared" si="34"/>
        <v>7.5</v>
      </c>
      <c r="AX41" s="1932">
        <f t="shared" si="34"/>
        <v>7.5</v>
      </c>
      <c r="AY41" s="1932">
        <f t="shared" si="34"/>
        <v>9</v>
      </c>
      <c r="AZ41" s="1932">
        <f t="shared" si="34"/>
        <v>7.5</v>
      </c>
      <c r="BA41" s="1932">
        <f t="shared" si="34"/>
        <v>6</v>
      </c>
      <c r="BB41" s="1932">
        <f t="shared" si="34"/>
        <v>7</v>
      </c>
      <c r="BC41" s="1932">
        <f t="shared" si="34"/>
        <v>5</v>
      </c>
      <c r="BD41" s="1932">
        <f t="shared" si="34"/>
        <v>12</v>
      </c>
      <c r="BE41" s="1932">
        <f t="shared" si="34"/>
        <v>12</v>
      </c>
      <c r="BF41" s="1932">
        <f t="shared" si="34"/>
        <v>12</v>
      </c>
      <c r="BG41" s="1932">
        <f t="shared" si="34"/>
        <v>7.5</v>
      </c>
      <c r="BH41" s="1932">
        <f t="shared" si="34"/>
        <v>7.5</v>
      </c>
      <c r="BI41" s="1932">
        <f t="shared" si="34"/>
        <v>7.5</v>
      </c>
      <c r="BJ41" s="1932">
        <f t="shared" si="34"/>
        <v>7.5</v>
      </c>
      <c r="BK41" s="1932">
        <f t="shared" si="34"/>
        <v>9</v>
      </c>
      <c r="BL41" s="1932">
        <f t="shared" si="34"/>
        <v>7.5</v>
      </c>
      <c r="BM41" s="1932">
        <f t="shared" si="34"/>
        <v>6</v>
      </c>
      <c r="BN41" s="1932">
        <f t="shared" si="34"/>
        <v>7</v>
      </c>
      <c r="BO41" s="1932">
        <f t="shared" si="34"/>
        <v>5</v>
      </c>
      <c r="BP41" s="1932">
        <f t="shared" ref="BP41:EA41" si="35">(BP26*(1-BP28))+BP35</f>
        <v>12</v>
      </c>
      <c r="BQ41" s="1932">
        <f t="shared" si="35"/>
        <v>12</v>
      </c>
      <c r="BR41" s="1932">
        <f t="shared" si="35"/>
        <v>12</v>
      </c>
      <c r="BS41" s="1932">
        <f t="shared" si="35"/>
        <v>7.5</v>
      </c>
      <c r="BT41" s="1932">
        <f t="shared" si="35"/>
        <v>7.5</v>
      </c>
      <c r="BU41" s="1932">
        <f t="shared" si="35"/>
        <v>7.5</v>
      </c>
      <c r="BV41" s="1932">
        <f t="shared" si="35"/>
        <v>7.5</v>
      </c>
      <c r="BW41" s="1932">
        <f t="shared" si="35"/>
        <v>9</v>
      </c>
      <c r="BX41" s="1932">
        <f t="shared" si="35"/>
        <v>7.5</v>
      </c>
      <c r="BY41" s="1932">
        <f t="shared" si="35"/>
        <v>6</v>
      </c>
      <c r="BZ41" s="1932">
        <f t="shared" si="35"/>
        <v>7</v>
      </c>
      <c r="CA41" s="1932">
        <f t="shared" si="35"/>
        <v>5</v>
      </c>
      <c r="CB41" s="1932">
        <f t="shared" si="35"/>
        <v>12</v>
      </c>
      <c r="CC41" s="1932">
        <f t="shared" si="35"/>
        <v>12</v>
      </c>
      <c r="CD41" s="1932">
        <f t="shared" si="35"/>
        <v>12</v>
      </c>
      <c r="CE41" s="1932">
        <f t="shared" si="35"/>
        <v>7.5</v>
      </c>
      <c r="CF41" s="1932">
        <f t="shared" si="35"/>
        <v>7.5</v>
      </c>
      <c r="CG41" s="1932">
        <f t="shared" si="35"/>
        <v>7.5</v>
      </c>
      <c r="CH41" s="1932">
        <f t="shared" si="35"/>
        <v>7.5</v>
      </c>
      <c r="CI41" s="1932">
        <f t="shared" si="35"/>
        <v>9</v>
      </c>
      <c r="CJ41" s="1932">
        <f t="shared" si="35"/>
        <v>7.5</v>
      </c>
      <c r="CK41" s="1932">
        <f t="shared" si="35"/>
        <v>6</v>
      </c>
      <c r="CL41" s="1932">
        <f t="shared" si="35"/>
        <v>7</v>
      </c>
      <c r="CM41" s="1932">
        <f t="shared" si="35"/>
        <v>5</v>
      </c>
      <c r="CN41" s="1932">
        <f t="shared" si="35"/>
        <v>12</v>
      </c>
      <c r="CO41" s="1932">
        <f t="shared" si="35"/>
        <v>12</v>
      </c>
      <c r="CP41" s="1932">
        <f t="shared" si="35"/>
        <v>12</v>
      </c>
      <c r="CQ41" s="1932">
        <f t="shared" si="35"/>
        <v>7.5</v>
      </c>
      <c r="CR41" s="1932">
        <f t="shared" si="35"/>
        <v>7.5</v>
      </c>
      <c r="CS41" s="1932">
        <f t="shared" si="35"/>
        <v>7.5</v>
      </c>
      <c r="CT41" s="1932">
        <f t="shared" si="35"/>
        <v>7.5</v>
      </c>
      <c r="CU41" s="1932">
        <f t="shared" si="35"/>
        <v>9</v>
      </c>
      <c r="CV41" s="1932">
        <f t="shared" si="35"/>
        <v>7.5</v>
      </c>
      <c r="CW41" s="1932">
        <f t="shared" si="35"/>
        <v>6</v>
      </c>
      <c r="CX41" s="1932">
        <f t="shared" si="35"/>
        <v>7</v>
      </c>
      <c r="CY41" s="1932">
        <f t="shared" si="35"/>
        <v>5</v>
      </c>
      <c r="CZ41" s="1932">
        <f t="shared" si="35"/>
        <v>12</v>
      </c>
      <c r="DA41" s="1932">
        <f t="shared" si="35"/>
        <v>12</v>
      </c>
      <c r="DB41" s="1932">
        <f t="shared" si="35"/>
        <v>12</v>
      </c>
      <c r="DC41" s="1932">
        <f t="shared" si="35"/>
        <v>7.5</v>
      </c>
      <c r="DD41" s="1932">
        <f t="shared" si="35"/>
        <v>7.5</v>
      </c>
      <c r="DE41" s="1932">
        <f t="shared" si="35"/>
        <v>7.5</v>
      </c>
      <c r="DF41" s="1932">
        <f t="shared" si="35"/>
        <v>7.5</v>
      </c>
      <c r="DG41" s="1932">
        <f t="shared" si="35"/>
        <v>9</v>
      </c>
      <c r="DH41" s="1932">
        <f t="shared" si="35"/>
        <v>7.5</v>
      </c>
      <c r="DI41" s="1932">
        <f t="shared" si="35"/>
        <v>6</v>
      </c>
      <c r="DJ41" s="1932">
        <f t="shared" si="35"/>
        <v>7</v>
      </c>
      <c r="DK41" s="1932">
        <f t="shared" si="35"/>
        <v>5</v>
      </c>
      <c r="DL41" s="1932">
        <f t="shared" si="35"/>
        <v>12</v>
      </c>
      <c r="DM41" s="1932">
        <f t="shared" si="35"/>
        <v>12</v>
      </c>
      <c r="DN41" s="1932">
        <f t="shared" si="35"/>
        <v>12</v>
      </c>
      <c r="DO41" s="1932">
        <f t="shared" si="35"/>
        <v>7.5</v>
      </c>
      <c r="DP41" s="1932">
        <f t="shared" si="35"/>
        <v>7.5</v>
      </c>
      <c r="DQ41" s="1932">
        <f t="shared" si="35"/>
        <v>7.5</v>
      </c>
      <c r="DR41" s="1932">
        <f t="shared" si="35"/>
        <v>7.5</v>
      </c>
      <c r="DS41" s="1932">
        <f t="shared" si="35"/>
        <v>9</v>
      </c>
      <c r="DT41" s="1932">
        <f t="shared" si="35"/>
        <v>7.5</v>
      </c>
      <c r="DU41" s="1932">
        <f t="shared" si="35"/>
        <v>6</v>
      </c>
      <c r="DV41" s="1932">
        <f t="shared" si="35"/>
        <v>7</v>
      </c>
      <c r="DW41" s="1932">
        <f t="shared" si="35"/>
        <v>5</v>
      </c>
      <c r="DX41" s="1932">
        <f t="shared" si="35"/>
        <v>12</v>
      </c>
      <c r="DY41" s="1932">
        <f t="shared" si="35"/>
        <v>12</v>
      </c>
      <c r="DZ41" s="1932">
        <f t="shared" si="35"/>
        <v>12</v>
      </c>
      <c r="EA41" s="1932">
        <f t="shared" si="35"/>
        <v>7.5</v>
      </c>
      <c r="EB41" s="1932">
        <f t="shared" ref="EB41:ED41" si="36">(EB26*(1-EB28))+EB35</f>
        <v>7.5</v>
      </c>
      <c r="EC41" s="1932">
        <f t="shared" si="36"/>
        <v>7.5</v>
      </c>
      <c r="ED41" s="1932">
        <f t="shared" si="36"/>
        <v>7.5</v>
      </c>
    </row>
    <row r="42" spans="1:134" hidden="1">
      <c r="C42" s="72"/>
    </row>
    <row r="43" spans="1:134" hidden="1">
      <c r="N43" s="1865"/>
    </row>
    <row r="44" spans="1:134">
      <c r="C44" s="1933">
        <f>C45/($B$2*C32)</f>
        <v>1411.9935803626329</v>
      </c>
    </row>
    <row r="45" spans="1:134">
      <c r="B45" t="s">
        <v>1010</v>
      </c>
      <c r="C45" s="1934">
        <f>B14*(B32*$B$2)</f>
        <v>268391.73975532927</v>
      </c>
      <c r="D45" s="8">
        <f>C57</f>
        <v>263317.2300590183</v>
      </c>
      <c r="E45" s="8">
        <f t="shared" ref="E45:BP45" si="37">D57</f>
        <v>260762.22646027475</v>
      </c>
      <c r="F45" s="8">
        <f t="shared" si="37"/>
        <v>258028.71077068365</v>
      </c>
      <c r="G45" s="1935">
        <f t="shared" si="37"/>
        <v>258138.25842986858</v>
      </c>
      <c r="H45" s="8">
        <f t="shared" si="37"/>
        <v>261175.14523739865</v>
      </c>
      <c r="I45" s="8">
        <f t="shared" si="37"/>
        <v>264402.11475704302</v>
      </c>
      <c r="J45" s="8">
        <f t="shared" si="37"/>
        <v>267495.72588882426</v>
      </c>
      <c r="K45" s="8">
        <f t="shared" si="37"/>
        <v>270781.54393979628</v>
      </c>
      <c r="L45" s="8">
        <f t="shared" si="37"/>
        <v>271007.83431018941</v>
      </c>
      <c r="M45" s="8">
        <f t="shared" si="37"/>
        <v>271218.30254762928</v>
      </c>
      <c r="N45" s="8">
        <f t="shared" si="37"/>
        <v>271439.39037446765</v>
      </c>
      <c r="O45" s="8">
        <f t="shared" si="37"/>
        <v>271741.02798392053</v>
      </c>
      <c r="P45" s="8">
        <f t="shared" si="37"/>
        <v>272154.48986969452</v>
      </c>
      <c r="Q45" s="8">
        <f t="shared" si="37"/>
        <v>272547.38265515195</v>
      </c>
      <c r="R45" s="8">
        <f t="shared" si="37"/>
        <v>272905.70226547512</v>
      </c>
      <c r="S45" s="8">
        <f t="shared" si="37"/>
        <v>273379.10538030375</v>
      </c>
      <c r="T45" s="8">
        <f t="shared" si="37"/>
        <v>273758.76562938426</v>
      </c>
      <c r="U45" s="8">
        <f t="shared" si="37"/>
        <v>274924.79716375133</v>
      </c>
      <c r="V45" s="8">
        <f t="shared" si="37"/>
        <v>276187.28145152738</v>
      </c>
      <c r="W45" s="8">
        <f t="shared" si="37"/>
        <v>277706.26443141612</v>
      </c>
      <c r="X45" s="8">
        <f t="shared" si="37"/>
        <v>285075.29240920086</v>
      </c>
      <c r="Y45" s="8">
        <f t="shared" si="37"/>
        <v>286141.14287466509</v>
      </c>
      <c r="Z45" s="8">
        <f t="shared" si="37"/>
        <v>287265.13607598242</v>
      </c>
      <c r="AA45" s="8">
        <f t="shared" si="37"/>
        <v>288444.28868787078</v>
      </c>
      <c r="AB45" s="8">
        <f t="shared" si="37"/>
        <v>289920.49314698565</v>
      </c>
      <c r="AC45" s="8">
        <f t="shared" si="37"/>
        <v>291202.44311881892</v>
      </c>
      <c r="AD45" s="8">
        <f t="shared" si="37"/>
        <v>292270.45115804998</v>
      </c>
      <c r="AE45" s="8">
        <f t="shared" si="37"/>
        <v>293563.83113367157</v>
      </c>
      <c r="AF45" s="8">
        <f t="shared" si="37"/>
        <v>294523.82475243218</v>
      </c>
      <c r="AG45" s="8">
        <f t="shared" si="37"/>
        <v>296867.97152726317</v>
      </c>
      <c r="AH45" s="8">
        <f t="shared" si="37"/>
        <v>299246.56467317906</v>
      </c>
      <c r="AI45" s="8">
        <f t="shared" si="37"/>
        <v>301644.40426768427</v>
      </c>
      <c r="AJ45" s="8">
        <f t="shared" si="37"/>
        <v>309994.90018592624</v>
      </c>
      <c r="AK45" s="8">
        <f t="shared" si="37"/>
        <v>311507.93116788298</v>
      </c>
      <c r="AL45" s="8">
        <f t="shared" si="37"/>
        <v>313008.34684631223</v>
      </c>
      <c r="AM45" s="8">
        <f t="shared" si="37"/>
        <v>314494.14869184542</v>
      </c>
      <c r="AN45" s="8">
        <f t="shared" si="37"/>
        <v>316246.65900930436</v>
      </c>
      <c r="AO45" s="8">
        <f t="shared" si="37"/>
        <v>317688.74589893047</v>
      </c>
      <c r="AP45" s="8">
        <f t="shared" si="37"/>
        <v>318833.94592613063</v>
      </c>
      <c r="AQ45" s="8">
        <f t="shared" si="37"/>
        <v>320154.12739513029</v>
      </c>
      <c r="AR45" s="8">
        <f t="shared" si="37"/>
        <v>321093.82037682465</v>
      </c>
      <c r="AS45" s="8">
        <f t="shared" si="37"/>
        <v>323260.93769371614</v>
      </c>
      <c r="AT45" s="8">
        <f t="shared" si="37"/>
        <v>325337.91228035523</v>
      </c>
      <c r="AU45" s="8">
        <f t="shared" si="37"/>
        <v>327323.62840059173</v>
      </c>
      <c r="AV45" s="8">
        <f t="shared" si="37"/>
        <v>328530.96080563037</v>
      </c>
      <c r="AW45" s="8">
        <f t="shared" si="37"/>
        <v>329714.48133442475</v>
      </c>
      <c r="AX45" s="8">
        <f t="shared" si="37"/>
        <v>330874.63733816374</v>
      </c>
      <c r="AY45" s="8">
        <f t="shared" si="37"/>
        <v>332011.94703787199</v>
      </c>
      <c r="AZ45" s="8">
        <f t="shared" si="37"/>
        <v>333339.012523824</v>
      </c>
      <c r="BA45" s="8">
        <f t="shared" si="37"/>
        <v>334424.48655700864</v>
      </c>
      <c r="BB45" s="8">
        <f t="shared" si="37"/>
        <v>335284.95700847433</v>
      </c>
      <c r="BC45" s="8">
        <f t="shared" si="37"/>
        <v>336273.82094963302</v>
      </c>
      <c r="BD45" s="8">
        <f t="shared" si="37"/>
        <v>336978.42001286207</v>
      </c>
      <c r="BE45" s="8">
        <f t="shared" si="37"/>
        <v>338595.65909162839</v>
      </c>
      <c r="BF45" s="8">
        <f t="shared" si="37"/>
        <v>340048.07393356028</v>
      </c>
      <c r="BG45" s="8">
        <f t="shared" si="37"/>
        <v>341339.66873289796</v>
      </c>
      <c r="BH45" s="8">
        <f t="shared" si="37"/>
        <v>342134.3802669273</v>
      </c>
      <c r="BI45" s="8">
        <f t="shared" si="37"/>
        <v>342917.40977393265</v>
      </c>
      <c r="BJ45" s="8">
        <f t="shared" si="37"/>
        <v>343689.59441368433</v>
      </c>
      <c r="BK45" s="8">
        <f t="shared" si="37"/>
        <v>344451.75277789746</v>
      </c>
      <c r="BL45" s="8">
        <f t="shared" si="37"/>
        <v>345350.42308899673</v>
      </c>
      <c r="BM45" s="8">
        <f t="shared" si="37"/>
        <v>346094.70488975046</v>
      </c>
      <c r="BN45" s="8">
        <f t="shared" si="37"/>
        <v>346692.89180097618</v>
      </c>
      <c r="BO45" s="8">
        <f t="shared" si="37"/>
        <v>347389.70455165213</v>
      </c>
      <c r="BP45" s="8">
        <f t="shared" si="37"/>
        <v>347893.45245771034</v>
      </c>
      <c r="BQ45" s="8">
        <f t="shared" ref="BQ45:EB45" si="38">BP57</f>
        <v>349064.58588363259</v>
      </c>
      <c r="BR45" s="8">
        <f t="shared" si="38"/>
        <v>350207.3069045383</v>
      </c>
      <c r="BS45" s="8">
        <f t="shared" si="38"/>
        <v>351330.83510915784</v>
      </c>
      <c r="BT45" s="8">
        <f t="shared" si="38"/>
        <v>352038.84824220848</v>
      </c>
      <c r="BU45" s="8">
        <f t="shared" si="38"/>
        <v>352753.08795186965</v>
      </c>
      <c r="BV45" s="8">
        <f t="shared" si="38"/>
        <v>353473.94281383709</v>
      </c>
      <c r="BW45" s="8">
        <f t="shared" si="38"/>
        <v>354201.77207335579</v>
      </c>
      <c r="BX45" s="8">
        <f t="shared" si="38"/>
        <v>355079.00396218977</v>
      </c>
      <c r="BY45" s="8">
        <f t="shared" si="38"/>
        <v>355818.75964945077</v>
      </c>
      <c r="BZ45" s="8">
        <f t="shared" si="38"/>
        <v>356421.73519796762</v>
      </c>
      <c r="CA45" s="8">
        <f t="shared" si="38"/>
        <v>357134.94128867268</v>
      </c>
      <c r="CB45" s="8">
        <f t="shared" si="38"/>
        <v>357655.93923304603</v>
      </c>
      <c r="CC45" s="8">
        <f t="shared" si="38"/>
        <v>358895.83007241588</v>
      </c>
      <c r="CD45" s="8">
        <f t="shared" si="38"/>
        <v>360126.84552820947</v>
      </c>
      <c r="CE45" s="8">
        <f t="shared" si="38"/>
        <v>361350.08589781437</v>
      </c>
      <c r="CF45" s="8">
        <f t="shared" si="38"/>
        <v>362124.6397621326</v>
      </c>
      <c r="CG45" s="8">
        <f t="shared" si="38"/>
        <v>362908.9991591709</v>
      </c>
      <c r="CH45" s="8">
        <f t="shared" si="38"/>
        <v>363702.92706551991</v>
      </c>
      <c r="CI45" s="8">
        <f t="shared" si="38"/>
        <v>364506.17358587729</v>
      </c>
      <c r="CJ45" s="8">
        <f t="shared" si="38"/>
        <v>365476.2084473077</v>
      </c>
      <c r="CK45" s="8">
        <f t="shared" si="38"/>
        <v>366294.61252030381</v>
      </c>
      <c r="CL45" s="8">
        <f t="shared" si="38"/>
        <v>366961.28983676404</v>
      </c>
      <c r="CM45" s="8">
        <f t="shared" si="38"/>
        <v>367749.34014515486</v>
      </c>
      <c r="CN45" s="8">
        <f t="shared" si="38"/>
        <v>368324.15313000593</v>
      </c>
      <c r="CO45" s="8">
        <f t="shared" si="38"/>
        <v>369691.09894451947</v>
      </c>
      <c r="CP45" s="8">
        <f t="shared" si="38"/>
        <v>371045.94822326495</v>
      </c>
      <c r="CQ45" s="8">
        <f t="shared" si="38"/>
        <v>372389.14670108882</v>
      </c>
      <c r="CR45" s="8">
        <f t="shared" si="38"/>
        <v>373237.44060635311</v>
      </c>
      <c r="CS45" s="8">
        <f t="shared" si="38"/>
        <v>374094.17803229543</v>
      </c>
      <c r="CT45" s="8">
        <f t="shared" si="38"/>
        <v>374959.01613560796</v>
      </c>
      <c r="CU45" s="8">
        <f t="shared" si="38"/>
        <v>375831.62102682597</v>
      </c>
      <c r="CV45" s="8">
        <f t="shared" si="38"/>
        <v>376882.32108372374</v>
      </c>
      <c r="CW45" s="8">
        <f t="shared" si="38"/>
        <v>377766.31594250613</v>
      </c>
      <c r="CX45" s="8">
        <f t="shared" si="38"/>
        <v>378484.59015362134</v>
      </c>
      <c r="CY45" s="8">
        <f t="shared" si="38"/>
        <v>379331.44252716366</v>
      </c>
      <c r="CZ45" s="8">
        <f t="shared" si="38"/>
        <v>379947.76337226789</v>
      </c>
      <c r="DA45" s="8">
        <f t="shared" si="38"/>
        <v>381408.94463243708</v>
      </c>
      <c r="DB45" s="8">
        <f t="shared" si="38"/>
        <v>382852.83060204866</v>
      </c>
      <c r="DC45" s="8">
        <f t="shared" si="38"/>
        <v>384280.089205269</v>
      </c>
      <c r="DD45" s="8">
        <f t="shared" si="38"/>
        <v>385179.46634631988</v>
      </c>
      <c r="DE45" s="8">
        <f t="shared" si="38"/>
        <v>386085.88146686932</v>
      </c>
      <c r="DF45" s="8">
        <f t="shared" si="38"/>
        <v>386999.04431658302</v>
      </c>
      <c r="DG45" s="8">
        <f t="shared" si="38"/>
        <v>387918.67660851253</v>
      </c>
      <c r="DH45" s="8">
        <f t="shared" si="38"/>
        <v>389023.81290192163</v>
      </c>
      <c r="DI45" s="8">
        <f t="shared" si="38"/>
        <v>389952.04754264542</v>
      </c>
      <c r="DJ45" s="8">
        <f t="shared" si="38"/>
        <v>390705.21570565598</v>
      </c>
      <c r="DK45" s="8">
        <f t="shared" si="38"/>
        <v>391591.9558840901</v>
      </c>
      <c r="DL45" s="8">
        <f t="shared" si="38"/>
        <v>392236.59411963372</v>
      </c>
      <c r="DM45" s="8">
        <f t="shared" si="38"/>
        <v>393762.29696088517</v>
      </c>
      <c r="DN45" s="8">
        <f t="shared" si="38"/>
        <v>395267.56239296764</v>
      </c>
      <c r="DO45" s="8">
        <f t="shared" si="38"/>
        <v>396753.34363960451</v>
      </c>
      <c r="DP45" s="8">
        <f t="shared" si="38"/>
        <v>397688.69349531003</v>
      </c>
      <c r="DQ45" s="8">
        <f t="shared" si="38"/>
        <v>398630.52775410551</v>
      </c>
      <c r="DR45" s="8">
        <f t="shared" si="38"/>
        <v>399578.60464230261</v>
      </c>
      <c r="DS45" s="8">
        <f t="shared" si="38"/>
        <v>400532.69235733966</v>
      </c>
      <c r="DT45" s="8">
        <f t="shared" si="38"/>
        <v>401678.35409573285</v>
      </c>
      <c r="DU45" s="8">
        <f t="shared" si="38"/>
        <v>402640.04106447997</v>
      </c>
      <c r="DV45" s="8">
        <f t="shared" si="38"/>
        <v>403419.98388070555</v>
      </c>
      <c r="DW45" s="8">
        <f t="shared" si="38"/>
        <v>404337.80907428742</v>
      </c>
      <c r="DX45" s="8">
        <f t="shared" si="38"/>
        <v>405004.81864486617</v>
      </c>
      <c r="DY45" s="8">
        <f t="shared" si="38"/>
        <v>406582.53976113815</v>
      </c>
      <c r="DZ45" s="8">
        <f t="shared" si="38"/>
        <v>408138.33067245473</v>
      </c>
      <c r="EA45" s="8">
        <f t="shared" si="38"/>
        <v>409673.30837999086</v>
      </c>
      <c r="EB45" s="8">
        <f t="shared" si="38"/>
        <v>410639.38335977629</v>
      </c>
      <c r="EC45" s="8">
        <f t="shared" ref="EC45:ED45" si="39">EB57</f>
        <v>411611.93991352158</v>
      </c>
      <c r="ED45" s="8">
        <f t="shared" si="39"/>
        <v>412590.75436545402</v>
      </c>
    </row>
    <row r="46" spans="1:134">
      <c r="C46" s="8"/>
      <c r="D46" s="8"/>
      <c r="E46" s="8"/>
      <c r="F46" s="8"/>
      <c r="G46" s="1935"/>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c r="CP46" s="8"/>
      <c r="CQ46" s="8"/>
      <c r="CR46" s="8"/>
      <c r="CS46" s="8"/>
      <c r="CT46" s="8"/>
      <c r="CU46" s="8"/>
      <c r="CV46" s="8"/>
      <c r="CW46" s="8"/>
      <c r="CX46" s="8"/>
      <c r="CY46" s="8"/>
      <c r="CZ46" s="8"/>
      <c r="DA46" s="8"/>
      <c r="DB46" s="8"/>
      <c r="DC46" s="8"/>
      <c r="DD46" s="8"/>
      <c r="DE46" s="8"/>
      <c r="DF46" s="8"/>
      <c r="DG46" s="8"/>
      <c r="DH46" s="8"/>
      <c r="DI46" s="8"/>
      <c r="DJ46" s="8"/>
      <c r="DK46" s="8"/>
      <c r="DL46" s="8"/>
      <c r="DM46" s="8"/>
      <c r="DN46" s="8"/>
      <c r="DO46" s="8"/>
      <c r="DP46" s="8"/>
      <c r="DQ46" s="8"/>
      <c r="DR46" s="8"/>
      <c r="DS46" s="8"/>
      <c r="DT46" s="8"/>
      <c r="DU46" s="8"/>
      <c r="DV46" s="8"/>
      <c r="DW46" s="8"/>
      <c r="DX46" s="8"/>
      <c r="DY46" s="8"/>
      <c r="DZ46" s="8"/>
      <c r="EA46" s="8"/>
      <c r="EB46" s="8"/>
      <c r="EC46" s="8"/>
      <c r="ED46" s="8"/>
    </row>
    <row r="47" spans="1:134">
      <c r="B47" t="s">
        <v>1011</v>
      </c>
      <c r="C47" s="1916">
        <v>1308.1189553199822</v>
      </c>
      <c r="D47" s="1916">
        <v>1315.0173196960959</v>
      </c>
      <c r="E47" s="1916">
        <v>1332.9150992577606</v>
      </c>
      <c r="F47" s="1916">
        <v>1347.8286206082341</v>
      </c>
      <c r="G47" s="1916">
        <v>1344.6038551547958</v>
      </c>
      <c r="H47" s="1916">
        <v>1346.34190437449</v>
      </c>
      <c r="I47" s="1916">
        <v>1362.0080710133566</v>
      </c>
      <c r="J47" s="1916">
        <v>1364.0480132869504</v>
      </c>
      <c r="K47" s="1916">
        <v>1365.7718018369455</v>
      </c>
      <c r="L47" s="1916">
        <v>1376.8282311882665</v>
      </c>
      <c r="M47" s="1916">
        <v>1384.2871472944494</v>
      </c>
      <c r="N47" s="1916">
        <v>1382.2317513984524</v>
      </c>
      <c r="O47" s="8">
        <f>C58</f>
        <v>1385.2968753104917</v>
      </c>
      <c r="P47" s="8">
        <f t="shared" ref="P47:CA47" si="40">D58</f>
        <v>1387.6235975961833</v>
      </c>
      <c r="Q47" s="8">
        <f>E58</f>
        <v>1389.0434473012688</v>
      </c>
      <c r="R47" s="8">
        <f t="shared" si="40"/>
        <v>1389.6331741487327</v>
      </c>
      <c r="S47" s="8">
        <f t="shared" si="40"/>
        <v>1389.8209090964169</v>
      </c>
      <c r="T47" s="8">
        <f t="shared" si="40"/>
        <v>1391.0043916090226</v>
      </c>
      <c r="U47" s="8">
        <f t="shared" si="40"/>
        <v>1391.4675712069509</v>
      </c>
      <c r="V47" s="8">
        <f t="shared" si="40"/>
        <v>1392.9091766450426</v>
      </c>
      <c r="W47" s="8">
        <f t="shared" si="40"/>
        <v>1394.0732217602335</v>
      </c>
      <c r="X47" s="8">
        <f t="shared" si="40"/>
        <v>1395.1558773026197</v>
      </c>
      <c r="Y47" s="8">
        <f t="shared" si="40"/>
        <v>1396.2931603624879</v>
      </c>
      <c r="Z47" s="8">
        <f t="shared" si="40"/>
        <v>1397.8447941559698</v>
      </c>
      <c r="AA47" s="8">
        <f t="shared" si="40"/>
        <v>1399.971655708305</v>
      </c>
      <c r="AB47" s="8">
        <f t="shared" si="40"/>
        <v>1401.9927091314401</v>
      </c>
      <c r="AC47" s="8">
        <f t="shared" si="40"/>
        <v>1403.8359170034728</v>
      </c>
      <c r="AD47" s="8">
        <f t="shared" si="40"/>
        <v>1406.271118211439</v>
      </c>
      <c r="AE47" s="8">
        <f t="shared" si="40"/>
        <v>1408.2241030318121</v>
      </c>
      <c r="AF47" s="8">
        <f t="shared" si="40"/>
        <v>1414.2222076324656</v>
      </c>
      <c r="AG47" s="8">
        <f t="shared" si="40"/>
        <v>1420.7164683720544</v>
      </c>
      <c r="AH47" s="8">
        <f t="shared" si="40"/>
        <v>1428.5301668282721</v>
      </c>
      <c r="AI47" s="8">
        <f t="shared" si="40"/>
        <v>1434.5576308836598</v>
      </c>
      <c r="AJ47" s="8">
        <f t="shared" si="40"/>
        <v>1439.9212101180813</v>
      </c>
      <c r="AK47" s="8">
        <f t="shared" si="40"/>
        <v>1445.5773755836474</v>
      </c>
      <c r="AL47" s="8">
        <f t="shared" si="40"/>
        <v>1451.5111145726187</v>
      </c>
      <c r="AM47" s="8">
        <f t="shared" si="40"/>
        <v>1458.9396796849117</v>
      </c>
      <c r="AN47" s="8">
        <f t="shared" si="40"/>
        <v>1465.3907161776315</v>
      </c>
      <c r="AO47" s="8">
        <f t="shared" si="40"/>
        <v>1470.765152767965</v>
      </c>
      <c r="AP47" s="8">
        <f t="shared" si="40"/>
        <v>1477.2737073956903</v>
      </c>
      <c r="AQ47" s="8">
        <f t="shared" si="40"/>
        <v>1482.1045931583744</v>
      </c>
      <c r="AR47" s="8">
        <f t="shared" si="40"/>
        <v>1493.9008229028943</v>
      </c>
      <c r="AS47" s="8">
        <f t="shared" si="40"/>
        <v>1505.8703938867707</v>
      </c>
      <c r="AT47" s="8">
        <f t="shared" si="40"/>
        <v>1517.9368169670101</v>
      </c>
      <c r="AU47" s="8">
        <f t="shared" si="40"/>
        <v>1526.7676329094081</v>
      </c>
      <c r="AV47" s="8">
        <f t="shared" si="40"/>
        <v>1534.21951914836</v>
      </c>
      <c r="AW47" s="8">
        <f t="shared" si="40"/>
        <v>1541.6092732777395</v>
      </c>
      <c r="AX47" s="8">
        <f t="shared" si="40"/>
        <v>1548.9270522648021</v>
      </c>
      <c r="AY47" s="8">
        <f t="shared" si="40"/>
        <v>1557.5584072562272</v>
      </c>
      <c r="AZ47" s="8">
        <f t="shared" si="40"/>
        <v>1564.6608840569863</v>
      </c>
      <c r="BA47" s="8">
        <f t="shared" si="40"/>
        <v>1570.3011521184528</v>
      </c>
      <c r="BB47" s="8">
        <f t="shared" si="40"/>
        <v>1576.8032279113982</v>
      </c>
      <c r="BC47" s="8">
        <f t="shared" si="40"/>
        <v>1581.4313454335336</v>
      </c>
      <c r="BD47" s="8">
        <f t="shared" si="40"/>
        <v>1592.1046970730702</v>
      </c>
      <c r="BE47" s="8">
        <f t="shared" si="40"/>
        <v>1602.3340833350831</v>
      </c>
      <c r="BF47" s="8">
        <f t="shared" si="40"/>
        <v>1612.1140090651681</v>
      </c>
      <c r="BG47" s="8">
        <f t="shared" si="40"/>
        <v>1618.0602876557839</v>
      </c>
      <c r="BH47" s="8">
        <f t="shared" si="40"/>
        <v>1623.8892894721471</v>
      </c>
      <c r="BI47" s="8">
        <f t="shared" si="40"/>
        <v>1629.6032177805544</v>
      </c>
      <c r="BJ47" s="8">
        <f t="shared" si="40"/>
        <v>1635.2046248910165</v>
      </c>
      <c r="BK47" s="8">
        <f t="shared" si="40"/>
        <v>1641.740605416785</v>
      </c>
      <c r="BL47" s="8">
        <f t="shared" si="40"/>
        <v>1647.0867147212798</v>
      </c>
      <c r="BM47" s="8">
        <f t="shared" si="40"/>
        <v>1651.3246503569462</v>
      </c>
      <c r="BN47" s="8">
        <f t="shared" si="40"/>
        <v>1656.1949416353084</v>
      </c>
      <c r="BO47" s="8">
        <f t="shared" si="40"/>
        <v>1659.6651891886431</v>
      </c>
      <c r="BP47" s="8">
        <f t="shared" si="40"/>
        <v>1667.6303146750809</v>
      </c>
      <c r="BQ47" s="8">
        <f t="shared" si="40"/>
        <v>1674.7836580652104</v>
      </c>
      <c r="BR47" s="8">
        <f t="shared" si="40"/>
        <v>1681.1449405678584</v>
      </c>
      <c r="BS47" s="8">
        <f t="shared" si="40"/>
        <v>1685.0590044667422</v>
      </c>
      <c r="BT47" s="8">
        <f t="shared" si="40"/>
        <v>1688.9155327715359</v>
      </c>
      <c r="BU47" s="8">
        <f t="shared" si="40"/>
        <v>1692.7186486095566</v>
      </c>
      <c r="BV47" s="8">
        <f t="shared" si="40"/>
        <v>1696.4723836578876</v>
      </c>
      <c r="BW47" s="8">
        <f t="shared" si="40"/>
        <v>1700.8984588701574</v>
      </c>
      <c r="BX47" s="8">
        <f t="shared" si="40"/>
        <v>1704.5641493782036</v>
      </c>
      <c r="BY47" s="8">
        <f t="shared" si="40"/>
        <v>1707.5103024082753</v>
      </c>
      <c r="BZ47" s="8">
        <f t="shared" si="40"/>
        <v>1710.9422012985233</v>
      </c>
      <c r="CA47" s="8">
        <f t="shared" si="40"/>
        <v>1713.4232292046413</v>
      </c>
      <c r="CB47" s="8">
        <f t="shared" ref="CB47:ED47" si="41">BP58</f>
        <v>1719.1912228311298</v>
      </c>
      <c r="CC47" s="8">
        <f t="shared" si="41"/>
        <v>1724.8192814447316</v>
      </c>
      <c r="CD47" s="8">
        <f t="shared" si="41"/>
        <v>1730.3528127913605</v>
      </c>
      <c r="CE47" s="8">
        <f t="shared" si="41"/>
        <v>1733.8398751093798</v>
      </c>
      <c r="CF47" s="8">
        <f t="shared" si="41"/>
        <v>1737.3576041758749</v>
      </c>
      <c r="CG47" s="8">
        <f t="shared" si="41"/>
        <v>1740.9079137797335</v>
      </c>
      <c r="CH47" s="8">
        <f t="shared" si="41"/>
        <v>1744.4925732533284</v>
      </c>
      <c r="CI47" s="8">
        <f t="shared" si="41"/>
        <v>1748.8130612795005</v>
      </c>
      <c r="CJ47" s="8">
        <f t="shared" si="41"/>
        <v>1752.4564600544265</v>
      </c>
      <c r="CK47" s="8">
        <f t="shared" si="41"/>
        <v>1755.4261977835286</v>
      </c>
      <c r="CL47" s="8">
        <f t="shared" si="41"/>
        <v>1758.9388361341248</v>
      </c>
      <c r="CM47" s="8">
        <f t="shared" si="41"/>
        <v>1761.5048228577919</v>
      </c>
      <c r="CN47" s="8">
        <f t="shared" si="41"/>
        <v>1767.6114562274227</v>
      </c>
      <c r="CO47" s="8">
        <f t="shared" si="41"/>
        <v>1773.6743771089907</v>
      </c>
      <c r="CP47" s="8">
        <f t="shared" si="41"/>
        <v>1779.699004618865</v>
      </c>
      <c r="CQ47" s="8">
        <f t="shared" si="41"/>
        <v>1783.513789214601</v>
      </c>
      <c r="CR47" s="8">
        <f t="shared" si="41"/>
        <v>1787.3768674112043</v>
      </c>
      <c r="CS47" s="8">
        <f t="shared" si="41"/>
        <v>1791.2870718356969</v>
      </c>
      <c r="CT47" s="8">
        <f t="shared" si="41"/>
        <v>1795.243171719254</v>
      </c>
      <c r="CU47" s="8">
        <f t="shared" si="41"/>
        <v>1800.0207271833517</v>
      </c>
      <c r="CV47" s="8">
        <f t="shared" si="41"/>
        <v>1804.0514801039392</v>
      </c>
      <c r="CW47" s="8">
        <f t="shared" si="41"/>
        <v>1807.3349578248822</v>
      </c>
      <c r="CX47" s="8">
        <f t="shared" si="41"/>
        <v>1811.2162142688874</v>
      </c>
      <c r="CY47" s="8">
        <f t="shared" si="41"/>
        <v>1814.047247488209</v>
      </c>
      <c r="CZ47" s="8">
        <f t="shared" si="41"/>
        <v>1820.7796441317942</v>
      </c>
      <c r="DA47" s="8">
        <f t="shared" si="41"/>
        <v>1827.4524636685626</v>
      </c>
      <c r="DB47" s="8">
        <f t="shared" si="41"/>
        <v>1834.0679014041018</v>
      </c>
      <c r="DC47" s="8">
        <f t="shared" si="41"/>
        <v>1838.2458658705334</v>
      </c>
      <c r="DD47" s="8">
        <f t="shared" si="41"/>
        <v>1842.4654158406986</v>
      </c>
      <c r="DE47" s="8">
        <f t="shared" si="41"/>
        <v>1846.7248627640267</v>
      </c>
      <c r="DF47" s="8">
        <f t="shared" si="41"/>
        <v>1851.0225621888592</v>
      </c>
      <c r="DG47" s="8">
        <f t="shared" si="41"/>
        <v>1856.1974048646757</v>
      </c>
      <c r="DH47" s="8">
        <f t="shared" si="41"/>
        <v>1860.5512014504834</v>
      </c>
      <c r="DI47" s="8">
        <f t="shared" si="41"/>
        <v>1864.0888009930129</v>
      </c>
      <c r="DJ47" s="8">
        <f t="shared" si="41"/>
        <v>1868.2596657169211</v>
      </c>
      <c r="DK47" s="8">
        <f t="shared" si="41"/>
        <v>1871.2951308720837</v>
      </c>
      <c r="DL47" s="8">
        <f t="shared" si="41"/>
        <v>1878.491650080955</v>
      </c>
      <c r="DM47" s="8">
        <f t="shared" si="41"/>
        <v>1885.6029875987424</v>
      </c>
      <c r="DN47" s="8">
        <f t="shared" si="41"/>
        <v>1892.6324330440752</v>
      </c>
      <c r="DO47" s="8">
        <f t="shared" si="41"/>
        <v>1897.0619894913314</v>
      </c>
      <c r="DP47" s="8">
        <f t="shared" si="41"/>
        <v>1901.5262089581822</v>
      </c>
      <c r="DQ47" s="8">
        <f t="shared" si="41"/>
        <v>1906.0236619217053</v>
      </c>
      <c r="DR47" s="8">
        <f t="shared" si="41"/>
        <v>1910.5529777803022</v>
      </c>
      <c r="DS47" s="8">
        <f t="shared" si="41"/>
        <v>1915.9959264279041</v>
      </c>
      <c r="DT47" s="8">
        <f t="shared" si="41"/>
        <v>1920.5676100406099</v>
      </c>
      <c r="DU47" s="8">
        <f t="shared" si="41"/>
        <v>1924.2770671082349</v>
      </c>
      <c r="DV47" s="8">
        <f t="shared" si="41"/>
        <v>1928.6443847719174</v>
      </c>
      <c r="DW47" s="8">
        <f t="shared" si="41"/>
        <v>1931.8193169800716</v>
      </c>
      <c r="DX47" s="8">
        <f t="shared" si="41"/>
        <v>1939.3336138735481</v>
      </c>
      <c r="DY47" s="8">
        <f t="shared" si="41"/>
        <v>1946.7472537084695</v>
      </c>
      <c r="DZ47" s="8">
        <f t="shared" si="41"/>
        <v>1954.0649312431271</v>
      </c>
      <c r="EA47" s="8">
        <f t="shared" si="41"/>
        <v>1958.6716582708336</v>
      </c>
      <c r="EB47" s="8">
        <f t="shared" si="41"/>
        <v>1963.3103218779822</v>
      </c>
      <c r="EC47" s="8">
        <f t="shared" si="41"/>
        <v>1967.9797312958167</v>
      </c>
      <c r="ED47" s="8">
        <f t="shared" si="41"/>
        <v>1972.6787448647542</v>
      </c>
    </row>
    <row r="48" spans="1:134">
      <c r="B48" t="s">
        <v>1012</v>
      </c>
      <c r="C48" s="8">
        <f>C26*C47</f>
        <v>23546.141195759679</v>
      </c>
      <c r="D48" s="8">
        <f t="shared" ref="D48:BO48" si="42">D26*D47</f>
        <v>19725.259795441438</v>
      </c>
      <c r="E48" s="8">
        <f t="shared" si="42"/>
        <v>15994.981191093128</v>
      </c>
      <c r="F48" s="8">
        <f t="shared" si="42"/>
        <v>18869.600688515278</v>
      </c>
      <c r="G48" s="1935">
        <f t="shared" si="42"/>
        <v>13446.038551547957</v>
      </c>
      <c r="H48" s="8">
        <f t="shared" si="42"/>
        <v>32312.205704987762</v>
      </c>
      <c r="I48" s="8">
        <f t="shared" si="42"/>
        <v>32688.193704320558</v>
      </c>
      <c r="J48" s="8">
        <f t="shared" si="42"/>
        <v>32737.152318886809</v>
      </c>
      <c r="K48" s="8">
        <f t="shared" si="42"/>
        <v>20486.577027554184</v>
      </c>
      <c r="L48" s="8">
        <f t="shared" si="42"/>
        <v>20652.423467823999</v>
      </c>
      <c r="M48" s="8">
        <f t="shared" si="42"/>
        <v>20764.30720941674</v>
      </c>
      <c r="N48" s="8">
        <f t="shared" si="42"/>
        <v>20733.476270976786</v>
      </c>
      <c r="O48" s="8">
        <f t="shared" si="42"/>
        <v>24935.343755588852</v>
      </c>
      <c r="P48" s="8">
        <f t="shared" si="42"/>
        <v>20814.353963942751</v>
      </c>
      <c r="Q48" s="8">
        <f t="shared" si="42"/>
        <v>16668.521367615227</v>
      </c>
      <c r="R48" s="8">
        <f t="shared" si="42"/>
        <v>19454.864438082259</v>
      </c>
      <c r="S48" s="8">
        <f t="shared" si="42"/>
        <v>13898.20909096417</v>
      </c>
      <c r="T48" s="8">
        <f t="shared" si="42"/>
        <v>33384.105398616543</v>
      </c>
      <c r="U48" s="8">
        <f t="shared" si="42"/>
        <v>33395.221708966819</v>
      </c>
      <c r="V48" s="8">
        <f t="shared" si="42"/>
        <v>33429.820239481021</v>
      </c>
      <c r="W48" s="8">
        <f t="shared" si="42"/>
        <v>20911.098326403502</v>
      </c>
      <c r="X48" s="8">
        <f t="shared" si="42"/>
        <v>20927.338159539297</v>
      </c>
      <c r="Y48" s="8">
        <f t="shared" si="42"/>
        <v>20944.397405437318</v>
      </c>
      <c r="Z48" s="8">
        <f t="shared" si="42"/>
        <v>20967.671912339545</v>
      </c>
      <c r="AA48" s="8">
        <f t="shared" si="42"/>
        <v>25199.489802749489</v>
      </c>
      <c r="AB48" s="8">
        <f t="shared" si="42"/>
        <v>21029.890636971602</v>
      </c>
      <c r="AC48" s="8">
        <f t="shared" si="42"/>
        <v>16846.031004041673</v>
      </c>
      <c r="AD48" s="8">
        <f t="shared" si="42"/>
        <v>19687.795654960144</v>
      </c>
      <c r="AE48" s="8">
        <f t="shared" si="42"/>
        <v>14082.24103031812</v>
      </c>
      <c r="AF48" s="8">
        <f t="shared" si="42"/>
        <v>33941.332983179178</v>
      </c>
      <c r="AG48" s="8">
        <f t="shared" si="42"/>
        <v>34097.195240929301</v>
      </c>
      <c r="AH48" s="8">
        <f t="shared" si="42"/>
        <v>34284.724003878531</v>
      </c>
      <c r="AI48" s="8">
        <f t="shared" si="42"/>
        <v>21518.364463254897</v>
      </c>
      <c r="AJ48" s="8">
        <f t="shared" si="42"/>
        <v>21598.818151771218</v>
      </c>
      <c r="AK48" s="8">
        <f t="shared" si="42"/>
        <v>21683.660633754709</v>
      </c>
      <c r="AL48" s="8">
        <f t="shared" si="42"/>
        <v>21772.66671858928</v>
      </c>
      <c r="AM48" s="8">
        <f t="shared" si="42"/>
        <v>26260.914234328411</v>
      </c>
      <c r="AN48" s="8">
        <f t="shared" si="42"/>
        <v>21980.860742664474</v>
      </c>
      <c r="AO48" s="8">
        <f t="shared" si="42"/>
        <v>17649.181833215582</v>
      </c>
      <c r="AP48" s="8">
        <f t="shared" si="42"/>
        <v>20681.831903539663</v>
      </c>
      <c r="AQ48" s="8">
        <f t="shared" si="42"/>
        <v>14821.045931583743</v>
      </c>
      <c r="AR48" s="8">
        <f t="shared" si="42"/>
        <v>35853.619749669466</v>
      </c>
      <c r="AS48" s="8">
        <f t="shared" si="42"/>
        <v>36140.889453282492</v>
      </c>
      <c r="AT48" s="8">
        <f t="shared" si="42"/>
        <v>36430.48360720824</v>
      </c>
      <c r="AU48" s="8">
        <f t="shared" si="42"/>
        <v>22901.514493641123</v>
      </c>
      <c r="AV48" s="8">
        <f t="shared" si="42"/>
        <v>23013.2927872254</v>
      </c>
      <c r="AW48" s="8">
        <f t="shared" si="42"/>
        <v>23124.139099166092</v>
      </c>
      <c r="AX48" s="8">
        <f t="shared" si="42"/>
        <v>23233.905783972034</v>
      </c>
      <c r="AY48" s="8">
        <f t="shared" si="42"/>
        <v>28036.051330612088</v>
      </c>
      <c r="AZ48" s="8">
        <f t="shared" si="42"/>
        <v>23469.913260854795</v>
      </c>
      <c r="BA48" s="8">
        <f t="shared" si="42"/>
        <v>18843.613825421435</v>
      </c>
      <c r="BB48" s="8">
        <f t="shared" si="42"/>
        <v>22075.245190759575</v>
      </c>
      <c r="BC48" s="8">
        <f t="shared" si="42"/>
        <v>15814.313454335335</v>
      </c>
      <c r="BD48" s="8">
        <f t="shared" si="42"/>
        <v>38210.512729753682</v>
      </c>
      <c r="BE48" s="8">
        <f t="shared" si="42"/>
        <v>38456.018000041993</v>
      </c>
      <c r="BF48" s="8">
        <f t="shared" si="42"/>
        <v>38690.736217564037</v>
      </c>
      <c r="BG48" s="8">
        <f t="shared" si="42"/>
        <v>24270.90431483676</v>
      </c>
      <c r="BH48" s="8">
        <f t="shared" si="42"/>
        <v>24358.339342082207</v>
      </c>
      <c r="BI48" s="8">
        <f t="shared" si="42"/>
        <v>24444.048266708316</v>
      </c>
      <c r="BJ48" s="8">
        <f t="shared" si="42"/>
        <v>24528.069373365248</v>
      </c>
      <c r="BK48" s="8">
        <f t="shared" si="42"/>
        <v>29551.330897502128</v>
      </c>
      <c r="BL48" s="8">
        <f t="shared" si="42"/>
        <v>24706.300720819196</v>
      </c>
      <c r="BM48" s="8">
        <f t="shared" si="42"/>
        <v>19815.895804283355</v>
      </c>
      <c r="BN48" s="8">
        <f t="shared" si="42"/>
        <v>23186.729182894316</v>
      </c>
      <c r="BO48" s="8">
        <f t="shared" si="42"/>
        <v>16596.651891886431</v>
      </c>
      <c r="BP48" s="8">
        <f t="shared" ref="BP48:EA48" si="43">BP26*BP47</f>
        <v>40023.127552201942</v>
      </c>
      <c r="BQ48" s="8">
        <f t="shared" si="43"/>
        <v>40194.807793565051</v>
      </c>
      <c r="BR48" s="8">
        <f t="shared" si="43"/>
        <v>40347.478573628599</v>
      </c>
      <c r="BS48" s="8">
        <f t="shared" si="43"/>
        <v>25275.885067001134</v>
      </c>
      <c r="BT48" s="8">
        <f t="shared" si="43"/>
        <v>25333.732991573041</v>
      </c>
      <c r="BU48" s="8">
        <f t="shared" si="43"/>
        <v>25390.779729143349</v>
      </c>
      <c r="BV48" s="8">
        <f t="shared" si="43"/>
        <v>25447.085754868313</v>
      </c>
      <c r="BW48" s="8">
        <f t="shared" si="43"/>
        <v>30616.172259662831</v>
      </c>
      <c r="BX48" s="8">
        <f t="shared" si="43"/>
        <v>25568.462240673056</v>
      </c>
      <c r="BY48" s="8">
        <f t="shared" si="43"/>
        <v>20490.123628899302</v>
      </c>
      <c r="BZ48" s="8">
        <f t="shared" si="43"/>
        <v>23953.190818179326</v>
      </c>
      <c r="CA48" s="8">
        <f t="shared" si="43"/>
        <v>17134.232292046414</v>
      </c>
      <c r="CB48" s="8">
        <f t="shared" si="43"/>
        <v>41260.589347947112</v>
      </c>
      <c r="CC48" s="8">
        <f t="shared" si="43"/>
        <v>41395.662754673554</v>
      </c>
      <c r="CD48" s="8">
        <f t="shared" si="43"/>
        <v>41528.467506992652</v>
      </c>
      <c r="CE48" s="8">
        <f t="shared" si="43"/>
        <v>26007.598126640696</v>
      </c>
      <c r="CF48" s="8">
        <f t="shared" si="43"/>
        <v>26060.364062638124</v>
      </c>
      <c r="CG48" s="8">
        <f t="shared" si="43"/>
        <v>26113.618706696001</v>
      </c>
      <c r="CH48" s="8">
        <f t="shared" si="43"/>
        <v>26167.388598799924</v>
      </c>
      <c r="CI48" s="8">
        <f t="shared" si="43"/>
        <v>31478.635103031011</v>
      </c>
      <c r="CJ48" s="8">
        <f t="shared" si="43"/>
        <v>26286.846900816399</v>
      </c>
      <c r="CK48" s="8">
        <f t="shared" si="43"/>
        <v>21065.114373402343</v>
      </c>
      <c r="CL48" s="8">
        <f t="shared" si="43"/>
        <v>24625.143705877748</v>
      </c>
      <c r="CM48" s="8">
        <f t="shared" si="43"/>
        <v>17615.048228577918</v>
      </c>
      <c r="CN48" s="8">
        <f t="shared" si="43"/>
        <v>42422.674949458145</v>
      </c>
      <c r="CO48" s="8">
        <f t="shared" si="43"/>
        <v>42568.185050615779</v>
      </c>
      <c r="CP48" s="8">
        <f t="shared" si="43"/>
        <v>42712.776110852763</v>
      </c>
      <c r="CQ48" s="8">
        <f t="shared" si="43"/>
        <v>26752.706838219015</v>
      </c>
      <c r="CR48" s="8">
        <f t="shared" si="43"/>
        <v>26810.653011168066</v>
      </c>
      <c r="CS48" s="8">
        <f t="shared" si="43"/>
        <v>26869.306077535453</v>
      </c>
      <c r="CT48" s="8">
        <f t="shared" si="43"/>
        <v>26928.647575788811</v>
      </c>
      <c r="CU48" s="8">
        <f t="shared" si="43"/>
        <v>32400.37308930033</v>
      </c>
      <c r="CV48" s="8">
        <f t="shared" si="43"/>
        <v>27060.772201559088</v>
      </c>
      <c r="CW48" s="8">
        <f t="shared" si="43"/>
        <v>21688.019493898588</v>
      </c>
      <c r="CX48" s="8">
        <f t="shared" si="43"/>
        <v>25357.026999764425</v>
      </c>
      <c r="CY48" s="8">
        <f t="shared" si="43"/>
        <v>18140.472474882088</v>
      </c>
      <c r="CZ48" s="8">
        <f t="shared" si="43"/>
        <v>43698.71145916306</v>
      </c>
      <c r="DA48" s="8">
        <f t="shared" si="43"/>
        <v>43858.8591280455</v>
      </c>
      <c r="DB48" s="8">
        <f t="shared" si="43"/>
        <v>44017.629633698445</v>
      </c>
      <c r="DC48" s="8">
        <f t="shared" si="43"/>
        <v>27573.687988058002</v>
      </c>
      <c r="DD48" s="8">
        <f t="shared" si="43"/>
        <v>27636.981237610478</v>
      </c>
      <c r="DE48" s="8">
        <f t="shared" si="43"/>
        <v>27700.872941460402</v>
      </c>
      <c r="DF48" s="8">
        <f t="shared" si="43"/>
        <v>27765.338432832887</v>
      </c>
      <c r="DG48" s="8">
        <f t="shared" si="43"/>
        <v>33411.553287564166</v>
      </c>
      <c r="DH48" s="8">
        <f t="shared" si="43"/>
        <v>27908.268021757252</v>
      </c>
      <c r="DI48" s="8">
        <f t="shared" si="43"/>
        <v>22369.065611916154</v>
      </c>
      <c r="DJ48" s="8">
        <f t="shared" si="43"/>
        <v>26155.635320036894</v>
      </c>
      <c r="DK48" s="8">
        <f t="shared" si="43"/>
        <v>18712.951308720836</v>
      </c>
      <c r="DL48" s="8">
        <f t="shared" si="43"/>
        <v>45083.799601942919</v>
      </c>
      <c r="DM48" s="8">
        <f t="shared" si="43"/>
        <v>45254.471702369818</v>
      </c>
      <c r="DN48" s="8">
        <f t="shared" si="43"/>
        <v>45423.178393057809</v>
      </c>
      <c r="DO48" s="8">
        <f t="shared" si="43"/>
        <v>28455.929842369969</v>
      </c>
      <c r="DP48" s="8">
        <f t="shared" si="43"/>
        <v>28522.893134372734</v>
      </c>
      <c r="DQ48" s="8">
        <f t="shared" si="43"/>
        <v>28590.354928825578</v>
      </c>
      <c r="DR48" s="8">
        <f t="shared" si="43"/>
        <v>28658.294666704533</v>
      </c>
      <c r="DS48" s="8">
        <f t="shared" si="43"/>
        <v>34487.926675702271</v>
      </c>
      <c r="DT48" s="8">
        <f t="shared" si="43"/>
        <v>28808.51415060915</v>
      </c>
      <c r="DU48" s="8">
        <f t="shared" si="43"/>
        <v>23091.32480529882</v>
      </c>
      <c r="DV48" s="8">
        <f t="shared" si="43"/>
        <v>27001.021386806846</v>
      </c>
      <c r="DW48" s="8">
        <f t="shared" si="43"/>
        <v>19318.193169800717</v>
      </c>
      <c r="DX48" s="8">
        <f t="shared" si="43"/>
        <v>46544.00673296515</v>
      </c>
      <c r="DY48" s="8">
        <f t="shared" si="43"/>
        <v>46721.934089003269</v>
      </c>
      <c r="DZ48" s="8">
        <f t="shared" si="43"/>
        <v>46897.558349835053</v>
      </c>
      <c r="EA48" s="8">
        <f t="shared" si="43"/>
        <v>29380.074874062506</v>
      </c>
      <c r="EB48" s="8">
        <f t="shared" ref="EB48:ED48" si="44">EB26*EB47</f>
        <v>29449.654828169732</v>
      </c>
      <c r="EC48" s="8">
        <f t="shared" si="44"/>
        <v>29519.695969437249</v>
      </c>
      <c r="ED48" s="8">
        <f t="shared" si="44"/>
        <v>29590.181172971312</v>
      </c>
    </row>
    <row r="49" spans="1:134">
      <c r="C49" s="8"/>
      <c r="D49" s="8"/>
      <c r="E49" s="8"/>
      <c r="F49" s="8"/>
      <c r="G49" s="1935"/>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c r="CQ49" s="8"/>
      <c r="CR49" s="8"/>
      <c r="CS49" s="8"/>
      <c r="CT49" s="8"/>
      <c r="CU49" s="8"/>
      <c r="CV49" s="8"/>
      <c r="CW49" s="8"/>
      <c r="CX49" s="8"/>
      <c r="CY49" s="8"/>
      <c r="CZ49" s="8"/>
      <c r="DA49" s="8"/>
      <c r="DB49" s="8"/>
      <c r="DC49" s="8"/>
      <c r="DD49" s="8"/>
      <c r="DE49" s="8"/>
      <c r="DF49" s="8"/>
      <c r="DG49" s="8"/>
      <c r="DH49" s="8"/>
      <c r="DI49" s="8"/>
      <c r="DJ49" s="8"/>
      <c r="DK49" s="8"/>
      <c r="DL49" s="8"/>
      <c r="DM49" s="8"/>
      <c r="DN49" s="8"/>
      <c r="DO49" s="8"/>
      <c r="DP49" s="8"/>
      <c r="DQ49" s="8"/>
      <c r="DR49" s="8"/>
      <c r="DS49" s="8"/>
      <c r="DT49" s="8"/>
      <c r="DU49" s="8"/>
      <c r="DV49" s="8"/>
      <c r="DW49" s="8"/>
      <c r="DX49" s="8"/>
      <c r="DY49" s="8"/>
      <c r="DZ49" s="8"/>
      <c r="EA49" s="8"/>
      <c r="EB49" s="8"/>
      <c r="EC49" s="8"/>
      <c r="ED49" s="8"/>
    </row>
    <row r="50" spans="1:134">
      <c r="B50" t="s">
        <v>1013</v>
      </c>
      <c r="C50" s="8">
        <f t="shared" ref="C50:BN50" si="45">C47*(1+C30)</f>
        <v>1321.2001448731821</v>
      </c>
      <c r="D50" s="8">
        <f t="shared" si="45"/>
        <v>1328.167492893057</v>
      </c>
      <c r="E50" s="8">
        <f t="shared" si="45"/>
        <v>1346.2442502503382</v>
      </c>
      <c r="F50" s="8">
        <f t="shared" si="45"/>
        <v>1361.3069068143166</v>
      </c>
      <c r="G50" s="1935">
        <f t="shared" si="45"/>
        <v>1358.0498937063437</v>
      </c>
      <c r="H50" s="8">
        <f t="shared" si="45"/>
        <v>1359.8053234182348</v>
      </c>
      <c r="I50" s="8">
        <f t="shared" si="45"/>
        <v>1375.6281517234902</v>
      </c>
      <c r="J50" s="8">
        <f t="shared" si="45"/>
        <v>1391.3289735526894</v>
      </c>
      <c r="K50" s="8">
        <f t="shared" si="45"/>
        <v>1393.0872378736844</v>
      </c>
      <c r="L50" s="8">
        <f t="shared" si="45"/>
        <v>1404.3647958120318</v>
      </c>
      <c r="M50" s="8">
        <f t="shared" si="45"/>
        <v>1411.9728902403383</v>
      </c>
      <c r="N50" s="8">
        <f t="shared" si="45"/>
        <v>1409.8763864264215</v>
      </c>
      <c r="O50" s="8">
        <f t="shared" si="45"/>
        <v>1413.0028128167016</v>
      </c>
      <c r="P50" s="8">
        <f t="shared" si="45"/>
        <v>1415.3760695481071</v>
      </c>
      <c r="Q50" s="8">
        <f t="shared" si="45"/>
        <v>1416.8243162472941</v>
      </c>
      <c r="R50" s="8">
        <f t="shared" si="45"/>
        <v>1417.4258376317073</v>
      </c>
      <c r="S50" s="8">
        <f t="shared" si="45"/>
        <v>1417.6173272783453</v>
      </c>
      <c r="T50" s="8">
        <f t="shared" si="45"/>
        <v>1432.7345233572933</v>
      </c>
      <c r="U50" s="8">
        <f t="shared" si="45"/>
        <v>1433.2115983431595</v>
      </c>
      <c r="V50" s="8">
        <f t="shared" si="45"/>
        <v>1448.6255437108443</v>
      </c>
      <c r="W50" s="8">
        <f t="shared" si="45"/>
        <v>1449.836150630643</v>
      </c>
      <c r="X50" s="8">
        <f t="shared" si="45"/>
        <v>1450.9621123947245</v>
      </c>
      <c r="Y50" s="8">
        <f t="shared" si="45"/>
        <v>1452.1448867769875</v>
      </c>
      <c r="Z50" s="8">
        <f t="shared" si="45"/>
        <v>1453.7585859222086</v>
      </c>
      <c r="AA50" s="8">
        <f t="shared" si="45"/>
        <v>1455.9705219366372</v>
      </c>
      <c r="AB50" s="8">
        <f t="shared" si="45"/>
        <v>1458.0724174966977</v>
      </c>
      <c r="AC50" s="8">
        <f t="shared" si="45"/>
        <v>1459.9893536836119</v>
      </c>
      <c r="AD50" s="8">
        <f t="shared" si="45"/>
        <v>1462.5219629398966</v>
      </c>
      <c r="AE50" s="8">
        <f t="shared" si="45"/>
        <v>1464.5530671530846</v>
      </c>
      <c r="AF50" s="8">
        <f t="shared" si="45"/>
        <v>1470.7910959377643</v>
      </c>
      <c r="AG50" s="8">
        <f t="shared" si="45"/>
        <v>1477.5451271069367</v>
      </c>
      <c r="AH50" s="8">
        <f t="shared" si="45"/>
        <v>1485.671373501403</v>
      </c>
      <c r="AI50" s="8">
        <f t="shared" si="45"/>
        <v>1491.9399361190062</v>
      </c>
      <c r="AJ50" s="8">
        <f t="shared" si="45"/>
        <v>1497.5180585228045</v>
      </c>
      <c r="AK50" s="8">
        <f t="shared" si="45"/>
        <v>1503.4004706069934</v>
      </c>
      <c r="AL50" s="8">
        <f t="shared" si="45"/>
        <v>1509.5715591555236</v>
      </c>
      <c r="AM50" s="8">
        <f t="shared" si="45"/>
        <v>1517.2972668723082</v>
      </c>
      <c r="AN50" s="8">
        <f t="shared" si="45"/>
        <v>1524.0063448247367</v>
      </c>
      <c r="AO50" s="8">
        <f t="shared" si="45"/>
        <v>1529.5957588786837</v>
      </c>
      <c r="AP50" s="8">
        <f t="shared" si="45"/>
        <v>1536.364655691518</v>
      </c>
      <c r="AQ50" s="8">
        <f t="shared" si="45"/>
        <v>1541.3887768847094</v>
      </c>
      <c r="AR50" s="8">
        <f t="shared" si="45"/>
        <v>1553.6568558190102</v>
      </c>
      <c r="AS50" s="8">
        <f t="shared" si="45"/>
        <v>1566.1052096422416</v>
      </c>
      <c r="AT50" s="8">
        <f t="shared" si="45"/>
        <v>1578.6542896456906</v>
      </c>
      <c r="AU50" s="8">
        <f t="shared" si="45"/>
        <v>1587.8383382257846</v>
      </c>
      <c r="AV50" s="8">
        <f t="shared" si="45"/>
        <v>1595.5882999142943</v>
      </c>
      <c r="AW50" s="8">
        <f t="shared" si="45"/>
        <v>1603.2736442088492</v>
      </c>
      <c r="AX50" s="8">
        <f t="shared" si="45"/>
        <v>1610.8841343553943</v>
      </c>
      <c r="AY50" s="8">
        <f t="shared" si="45"/>
        <v>1619.8607435464762</v>
      </c>
      <c r="AZ50" s="8">
        <f t="shared" si="45"/>
        <v>1627.2473194192658</v>
      </c>
      <c r="BA50" s="8">
        <f t="shared" si="45"/>
        <v>1633.1131982031909</v>
      </c>
      <c r="BB50" s="8">
        <f t="shared" si="45"/>
        <v>1639.8753570278541</v>
      </c>
      <c r="BC50" s="8">
        <f t="shared" si="45"/>
        <v>1644.6885992508751</v>
      </c>
      <c r="BD50" s="8">
        <f t="shared" si="45"/>
        <v>1655.7888849559931</v>
      </c>
      <c r="BE50" s="8">
        <f t="shared" si="45"/>
        <v>1658.4157762518109</v>
      </c>
      <c r="BF50" s="8">
        <f t="shared" si="45"/>
        <v>1660.4774293371233</v>
      </c>
      <c r="BG50" s="8">
        <f t="shared" si="45"/>
        <v>1666.6020962854575</v>
      </c>
      <c r="BH50" s="8">
        <f t="shared" si="45"/>
        <v>1672.6059681563115</v>
      </c>
      <c r="BI50" s="8">
        <f t="shared" si="45"/>
        <v>1678.4913143139711</v>
      </c>
      <c r="BJ50" s="8">
        <f t="shared" si="45"/>
        <v>1684.260763637747</v>
      </c>
      <c r="BK50" s="8">
        <f t="shared" si="45"/>
        <v>1690.9928235792886</v>
      </c>
      <c r="BL50" s="8">
        <f t="shared" si="45"/>
        <v>1696.4993161629181</v>
      </c>
      <c r="BM50" s="8">
        <f t="shared" si="45"/>
        <v>1700.8643898676546</v>
      </c>
      <c r="BN50" s="8">
        <f t="shared" si="45"/>
        <v>1705.8807898843677</v>
      </c>
      <c r="BO50" s="8">
        <f t="shared" ref="BO50:DZ50" si="46">BO47*(1+BO30)</f>
        <v>1709.4551448643024</v>
      </c>
      <c r="BP50" s="8">
        <f t="shared" si="46"/>
        <v>1717.6592241153332</v>
      </c>
      <c r="BQ50" s="8">
        <f t="shared" si="46"/>
        <v>1725.0271678071667</v>
      </c>
      <c r="BR50" s="8">
        <f t="shared" si="46"/>
        <v>1731.5792887848943</v>
      </c>
      <c r="BS50" s="8">
        <f t="shared" si="46"/>
        <v>1735.6107746007444</v>
      </c>
      <c r="BT50" s="8">
        <f t="shared" si="46"/>
        <v>1739.582998754682</v>
      </c>
      <c r="BU50" s="8">
        <f t="shared" si="46"/>
        <v>1743.5002080678432</v>
      </c>
      <c r="BV50" s="8">
        <f t="shared" si="46"/>
        <v>1747.3665551676243</v>
      </c>
      <c r="BW50" s="8">
        <f t="shared" si="46"/>
        <v>1751.9254126362621</v>
      </c>
      <c r="BX50" s="8">
        <f t="shared" si="46"/>
        <v>1755.7010738595498</v>
      </c>
      <c r="BY50" s="8">
        <f t="shared" si="46"/>
        <v>1758.7356114805236</v>
      </c>
      <c r="BZ50" s="8">
        <f t="shared" si="46"/>
        <v>1762.270467337479</v>
      </c>
      <c r="CA50" s="8">
        <f t="shared" si="46"/>
        <v>1764.8259260807806</v>
      </c>
      <c r="CB50" s="8">
        <f t="shared" si="46"/>
        <v>1770.7669595160637</v>
      </c>
      <c r="CC50" s="8">
        <f t="shared" si="46"/>
        <v>1776.5638598880737</v>
      </c>
      <c r="CD50" s="8">
        <f t="shared" si="46"/>
        <v>1782.2633971751013</v>
      </c>
      <c r="CE50" s="8">
        <f t="shared" si="46"/>
        <v>1785.8550713626612</v>
      </c>
      <c r="CF50" s="8">
        <f t="shared" si="46"/>
        <v>1789.4783323011513</v>
      </c>
      <c r="CG50" s="8">
        <f t="shared" si="46"/>
        <v>1793.1351511931255</v>
      </c>
      <c r="CH50" s="8">
        <f t="shared" si="46"/>
        <v>1796.8273504509282</v>
      </c>
      <c r="CI50" s="8">
        <f t="shared" si="46"/>
        <v>1801.2774531178857</v>
      </c>
      <c r="CJ50" s="8">
        <f t="shared" si="46"/>
        <v>1805.0301538560593</v>
      </c>
      <c r="CK50" s="8">
        <f t="shared" si="46"/>
        <v>1808.0889837170344</v>
      </c>
      <c r="CL50" s="8">
        <f t="shared" si="46"/>
        <v>1811.7070012181487</v>
      </c>
      <c r="CM50" s="8">
        <f t="shared" si="46"/>
        <v>1814.3499675435257</v>
      </c>
      <c r="CN50" s="8">
        <f t="shared" si="46"/>
        <v>1820.6397999142455</v>
      </c>
      <c r="CO50" s="8">
        <f t="shared" si="46"/>
        <v>1826.8846084222605</v>
      </c>
      <c r="CP50" s="8">
        <f t="shared" si="46"/>
        <v>1833.089974757431</v>
      </c>
      <c r="CQ50" s="8">
        <f t="shared" si="46"/>
        <v>1837.0192028910392</v>
      </c>
      <c r="CR50" s="8">
        <f t="shared" si="46"/>
        <v>1840.9981734335406</v>
      </c>
      <c r="CS50" s="8">
        <f t="shared" si="46"/>
        <v>1845.0256839907679</v>
      </c>
      <c r="CT50" s="8">
        <f t="shared" si="46"/>
        <v>1849.1004668708317</v>
      </c>
      <c r="CU50" s="8">
        <f t="shared" si="46"/>
        <v>1854.0213489988523</v>
      </c>
      <c r="CV50" s="8">
        <f t="shared" si="46"/>
        <v>1858.1730245070573</v>
      </c>
      <c r="CW50" s="8">
        <f t="shared" si="46"/>
        <v>1861.5550065596287</v>
      </c>
      <c r="CX50" s="8">
        <f t="shared" si="46"/>
        <v>1865.5527006969539</v>
      </c>
      <c r="CY50" s="8">
        <f t="shared" si="46"/>
        <v>1868.4686649128553</v>
      </c>
      <c r="CZ50" s="8">
        <f t="shared" si="46"/>
        <v>1875.4030334557481</v>
      </c>
      <c r="DA50" s="8">
        <f t="shared" si="46"/>
        <v>1882.2760375786195</v>
      </c>
      <c r="DB50" s="8">
        <f t="shared" si="46"/>
        <v>1889.089938446225</v>
      </c>
      <c r="DC50" s="8">
        <f t="shared" si="46"/>
        <v>1893.3932418466495</v>
      </c>
      <c r="DD50" s="8">
        <f t="shared" si="46"/>
        <v>1897.7393783159196</v>
      </c>
      <c r="DE50" s="8">
        <f t="shared" si="46"/>
        <v>1902.1266086469475</v>
      </c>
      <c r="DF50" s="8">
        <f t="shared" si="46"/>
        <v>1906.553239054525</v>
      </c>
      <c r="DG50" s="8">
        <f t="shared" si="46"/>
        <v>1911.8833270106161</v>
      </c>
      <c r="DH50" s="8">
        <f t="shared" si="46"/>
        <v>1916.367737493998</v>
      </c>
      <c r="DI50" s="8">
        <f t="shared" si="46"/>
        <v>1920.0114650228033</v>
      </c>
      <c r="DJ50" s="8">
        <f t="shared" si="46"/>
        <v>1924.3074556884287</v>
      </c>
      <c r="DK50" s="8">
        <f t="shared" si="46"/>
        <v>1927.4339847982462</v>
      </c>
      <c r="DL50" s="8">
        <f t="shared" si="46"/>
        <v>1934.8463995833836</v>
      </c>
      <c r="DM50" s="8">
        <f t="shared" si="46"/>
        <v>1942.1710772267047</v>
      </c>
      <c r="DN50" s="8">
        <f t="shared" si="46"/>
        <v>1949.4114060353975</v>
      </c>
      <c r="DO50" s="8">
        <f t="shared" si="46"/>
        <v>1953.9738491760713</v>
      </c>
      <c r="DP50" s="8">
        <f t="shared" si="46"/>
        <v>1958.5719952269278</v>
      </c>
      <c r="DQ50" s="8">
        <f t="shared" si="46"/>
        <v>1963.2043717793565</v>
      </c>
      <c r="DR50" s="8">
        <f t="shared" si="46"/>
        <v>1967.8695671137114</v>
      </c>
      <c r="DS50" s="8">
        <f t="shared" si="46"/>
        <v>1973.4758042207413</v>
      </c>
      <c r="DT50" s="8">
        <f t="shared" si="46"/>
        <v>1978.1846383418283</v>
      </c>
      <c r="DU50" s="8">
        <f t="shared" si="46"/>
        <v>1982.0053791214821</v>
      </c>
      <c r="DV50" s="8">
        <f t="shared" si="46"/>
        <v>1986.5037163150751</v>
      </c>
      <c r="DW50" s="8">
        <f t="shared" si="46"/>
        <v>1989.7738964894738</v>
      </c>
      <c r="DX50" s="8">
        <f t="shared" si="46"/>
        <v>1997.5136222897545</v>
      </c>
      <c r="DY50" s="8">
        <f t="shared" si="46"/>
        <v>2005.1496713197237</v>
      </c>
      <c r="DZ50" s="8">
        <f t="shared" si="46"/>
        <v>2012.6868791804211</v>
      </c>
      <c r="EA50" s="8">
        <f t="shared" ref="EA50:ED50" si="47">EA47*(1+EA30)</f>
        <v>2017.4318080189587</v>
      </c>
      <c r="EB50" s="8">
        <f t="shared" si="47"/>
        <v>2022.2096315343217</v>
      </c>
      <c r="EC50" s="8">
        <f t="shared" si="47"/>
        <v>2027.0191232346913</v>
      </c>
      <c r="ED50" s="8">
        <f t="shared" si="47"/>
        <v>2031.8591072106969</v>
      </c>
    </row>
    <row r="51" spans="1:134">
      <c r="B51" t="s">
        <v>1014</v>
      </c>
      <c r="C51" s="8">
        <f t="shared" ref="C51:BN51" si="48">C24</f>
        <v>1350</v>
      </c>
      <c r="D51" s="8">
        <f t="shared" si="48"/>
        <v>1350</v>
      </c>
      <c r="E51" s="8">
        <f t="shared" si="48"/>
        <v>1350</v>
      </c>
      <c r="F51" s="8">
        <f t="shared" si="48"/>
        <v>1350</v>
      </c>
      <c r="G51" s="1935">
        <f t="shared" si="48"/>
        <v>1353.7256830371916</v>
      </c>
      <c r="H51" s="8">
        <f t="shared" si="48"/>
        <v>1357.4513660743833</v>
      </c>
      <c r="I51" s="8">
        <f t="shared" si="48"/>
        <v>1361.1770491115749</v>
      </c>
      <c r="J51" s="8">
        <f t="shared" si="48"/>
        <v>1364.9027321487665</v>
      </c>
      <c r="K51" s="8">
        <f t="shared" si="48"/>
        <v>1368.6284151859581</v>
      </c>
      <c r="L51" s="8">
        <f t="shared" si="48"/>
        <v>1377.3540982231498</v>
      </c>
      <c r="M51" s="8">
        <f t="shared" si="48"/>
        <v>1386.0797812603414</v>
      </c>
      <c r="N51" s="8">
        <f t="shared" si="48"/>
        <v>1394.805464297533</v>
      </c>
      <c r="O51" s="8">
        <f t="shared" si="48"/>
        <v>1403.5311473347247</v>
      </c>
      <c r="P51" s="8">
        <f t="shared" si="48"/>
        <v>1412.2568303719163</v>
      </c>
      <c r="Q51" s="8">
        <f t="shared" si="48"/>
        <v>1420.9825134091079</v>
      </c>
      <c r="R51" s="8">
        <f t="shared" si="48"/>
        <v>1429.4695270698517</v>
      </c>
      <c r="S51" s="8">
        <f t="shared" si="48"/>
        <v>1437.9565407305954</v>
      </c>
      <c r="T51" s="8">
        <f t="shared" si="48"/>
        <v>1446.4435543913391</v>
      </c>
      <c r="U51" s="8">
        <f t="shared" si="48"/>
        <v>1454.9305680520829</v>
      </c>
      <c r="V51" s="8">
        <f t="shared" si="48"/>
        <v>1463.7747245699695</v>
      </c>
      <c r="W51" s="8">
        <f t="shared" si="48"/>
        <v>1472.6188810878562</v>
      </c>
      <c r="X51" s="8">
        <f t="shared" si="48"/>
        <v>1481.4630376057428</v>
      </c>
      <c r="Y51" s="8">
        <f t="shared" si="48"/>
        <v>1490.3071941236294</v>
      </c>
      <c r="Z51" s="8">
        <f t="shared" si="48"/>
        <v>1499.151350641516</v>
      </c>
      <c r="AA51" s="8">
        <f t="shared" si="48"/>
        <v>1507.9955071594027</v>
      </c>
      <c r="AB51" s="8">
        <f t="shared" si="48"/>
        <v>1516.8396636772893</v>
      </c>
      <c r="AC51" s="8">
        <f t="shared" si="48"/>
        <v>1525.6838201951759</v>
      </c>
      <c r="AD51" s="8">
        <f t="shared" si="48"/>
        <v>1534.7888414289225</v>
      </c>
      <c r="AE51" s="8">
        <f t="shared" si="48"/>
        <v>1543.8938626626691</v>
      </c>
      <c r="AF51" s="8">
        <f t="shared" si="48"/>
        <v>1552.9988838964157</v>
      </c>
      <c r="AG51" s="8">
        <f t="shared" si="48"/>
        <v>1562.1039051301623</v>
      </c>
      <c r="AH51" s="8">
        <f t="shared" si="48"/>
        <v>1571.2089263639089</v>
      </c>
      <c r="AI51" s="8">
        <f t="shared" si="48"/>
        <v>1580.3139475976554</v>
      </c>
      <c r="AJ51" s="8">
        <f t="shared" si="48"/>
        <v>1584.0618259742591</v>
      </c>
      <c r="AK51" s="8">
        <f t="shared" si="48"/>
        <v>1587.8097043508628</v>
      </c>
      <c r="AL51" s="8">
        <f t="shared" si="48"/>
        <v>1591.5575827274665</v>
      </c>
      <c r="AM51" s="8">
        <f t="shared" si="48"/>
        <v>1595.3054611040702</v>
      </c>
      <c r="AN51" s="8">
        <f t="shared" si="48"/>
        <v>1599.0533394806739</v>
      </c>
      <c r="AO51" s="8">
        <f t="shared" si="48"/>
        <v>1602.8012178572776</v>
      </c>
      <c r="AP51" s="8">
        <f t="shared" si="48"/>
        <v>1606.7801118140962</v>
      </c>
      <c r="AQ51" s="8">
        <f t="shared" si="48"/>
        <v>1610.7590057709149</v>
      </c>
      <c r="AR51" s="8">
        <f t="shared" si="48"/>
        <v>1614.7378997277335</v>
      </c>
      <c r="AS51" s="8">
        <f t="shared" si="48"/>
        <v>1618.7167936845522</v>
      </c>
      <c r="AT51" s="8">
        <f t="shared" si="48"/>
        <v>1622.6956876413708</v>
      </c>
      <c r="AU51" s="8">
        <f t="shared" si="48"/>
        <v>1626.6745815981894</v>
      </c>
      <c r="AV51" s="8">
        <f t="shared" si="48"/>
        <v>1630.6534755550081</v>
      </c>
      <c r="AW51" s="8">
        <f t="shared" si="48"/>
        <v>1634.6323695118267</v>
      </c>
      <c r="AX51" s="8">
        <f t="shared" si="48"/>
        <v>1638.6112634686453</v>
      </c>
      <c r="AY51" s="8">
        <f t="shared" si="48"/>
        <v>1642.707791627317</v>
      </c>
      <c r="AZ51" s="8">
        <f t="shared" si="48"/>
        <v>1646.8043197859886</v>
      </c>
      <c r="BA51" s="8">
        <f t="shared" si="48"/>
        <v>1650.9008479446602</v>
      </c>
      <c r="BB51" s="8">
        <f t="shared" si="48"/>
        <v>1654.9973761033318</v>
      </c>
      <c r="BC51" s="8">
        <f t="shared" si="48"/>
        <v>1659.0939042620034</v>
      </c>
      <c r="BD51" s="8">
        <f t="shared" si="48"/>
        <v>1663.1904324206751</v>
      </c>
      <c r="BE51" s="8">
        <f t="shared" si="48"/>
        <v>1667.2869605793467</v>
      </c>
      <c r="BF51" s="8">
        <f t="shared" si="48"/>
        <v>1671.3834887380183</v>
      </c>
      <c r="BG51" s="8">
        <f t="shared" si="48"/>
        <v>1675.4800168966899</v>
      </c>
      <c r="BH51" s="8">
        <f t="shared" si="48"/>
        <v>1679.5765450553615</v>
      </c>
      <c r="BI51" s="8">
        <f t="shared" si="48"/>
        <v>1683.6730732140331</v>
      </c>
      <c r="BJ51" s="8">
        <f t="shared" si="48"/>
        <v>1687.7696013727048</v>
      </c>
      <c r="BK51" s="8">
        <f t="shared" si="48"/>
        <v>1692.3406440430892</v>
      </c>
      <c r="BL51" s="8">
        <f t="shared" si="48"/>
        <v>1696.9116867134737</v>
      </c>
      <c r="BM51" s="8">
        <f t="shared" si="48"/>
        <v>1701.4827293838582</v>
      </c>
      <c r="BN51" s="8">
        <f t="shared" si="48"/>
        <v>1706.0537720542427</v>
      </c>
      <c r="BO51" s="8">
        <f t="shared" ref="BO51:DZ51" si="49">BO24</f>
        <v>1710.6248147246272</v>
      </c>
      <c r="BP51" s="8">
        <f t="shared" si="49"/>
        <v>1715.1958573950117</v>
      </c>
      <c r="BQ51" s="8">
        <f t="shared" si="49"/>
        <v>1719.7669000653962</v>
      </c>
      <c r="BR51" s="8">
        <f t="shared" si="49"/>
        <v>1724.3379427357806</v>
      </c>
      <c r="BS51" s="8">
        <f t="shared" si="49"/>
        <v>1728.9089854061651</v>
      </c>
      <c r="BT51" s="8">
        <f t="shared" si="49"/>
        <v>1733.4800280765496</v>
      </c>
      <c r="BU51" s="8">
        <f t="shared" si="49"/>
        <v>1738.0510707469341</v>
      </c>
      <c r="BV51" s="8">
        <f t="shared" si="49"/>
        <v>1742.6221134173186</v>
      </c>
      <c r="BW51" s="8">
        <f t="shared" si="49"/>
        <v>1747.3417149744905</v>
      </c>
      <c r="BX51" s="8">
        <f t="shared" si="49"/>
        <v>1752.0613165316624</v>
      </c>
      <c r="BY51" s="8">
        <f t="shared" si="49"/>
        <v>1756.7809180888344</v>
      </c>
      <c r="BZ51" s="8">
        <f t="shared" si="49"/>
        <v>1761.5005196460063</v>
      </c>
      <c r="CA51" s="8">
        <f t="shared" si="49"/>
        <v>1766.2201212031782</v>
      </c>
      <c r="CB51" s="8">
        <f t="shared" si="49"/>
        <v>1770.9397227603502</v>
      </c>
      <c r="CC51" s="8">
        <f t="shared" si="49"/>
        <v>1775.6593243175221</v>
      </c>
      <c r="CD51" s="8">
        <f t="shared" si="49"/>
        <v>1780.378925874694</v>
      </c>
      <c r="CE51" s="8">
        <f t="shared" si="49"/>
        <v>1785.0985274318659</v>
      </c>
      <c r="CF51" s="8">
        <f t="shared" si="49"/>
        <v>1789.8181289890379</v>
      </c>
      <c r="CG51" s="8">
        <f t="shared" si="49"/>
        <v>1794.5377305462098</v>
      </c>
      <c r="CH51" s="8">
        <f t="shared" si="49"/>
        <v>1799.2573321033817</v>
      </c>
      <c r="CI51" s="8">
        <f t="shared" si="49"/>
        <v>1804.1303207111616</v>
      </c>
      <c r="CJ51" s="8">
        <f t="shared" si="49"/>
        <v>1809.0033093189415</v>
      </c>
      <c r="CK51" s="8">
        <f t="shared" si="49"/>
        <v>1813.8762979267215</v>
      </c>
      <c r="CL51" s="8">
        <f t="shared" si="49"/>
        <v>1818.7492865345014</v>
      </c>
      <c r="CM51" s="8">
        <f t="shared" si="49"/>
        <v>1823.6222751422813</v>
      </c>
      <c r="CN51" s="8">
        <f t="shared" si="49"/>
        <v>1828.4952637500612</v>
      </c>
      <c r="CO51" s="8">
        <f t="shared" si="49"/>
        <v>1833.3682523578411</v>
      </c>
      <c r="CP51" s="8">
        <f t="shared" si="49"/>
        <v>1838.241240965621</v>
      </c>
      <c r="CQ51" s="8">
        <f t="shared" si="49"/>
        <v>1843.114229573401</v>
      </c>
      <c r="CR51" s="8">
        <f t="shared" si="49"/>
        <v>1847.9872181811809</v>
      </c>
      <c r="CS51" s="8">
        <f t="shared" si="49"/>
        <v>1852.8602067889608</v>
      </c>
      <c r="CT51" s="8">
        <f t="shared" si="49"/>
        <v>1857.7331953967407</v>
      </c>
      <c r="CU51" s="8">
        <f t="shared" si="49"/>
        <v>1862.7645561342736</v>
      </c>
      <c r="CV51" s="8">
        <f t="shared" si="49"/>
        <v>1867.7959168718064</v>
      </c>
      <c r="CW51" s="8">
        <f t="shared" si="49"/>
        <v>1872.8272776093393</v>
      </c>
      <c r="CX51" s="8">
        <f t="shared" si="49"/>
        <v>1877.8586383468721</v>
      </c>
      <c r="CY51" s="8">
        <f t="shared" si="49"/>
        <v>1882.889999084405</v>
      </c>
      <c r="CZ51" s="8">
        <f t="shared" si="49"/>
        <v>1887.9213598219378</v>
      </c>
      <c r="DA51" s="8">
        <f t="shared" si="49"/>
        <v>1892.9527205594707</v>
      </c>
      <c r="DB51" s="8">
        <f t="shared" si="49"/>
        <v>1897.9840812970035</v>
      </c>
      <c r="DC51" s="8">
        <f t="shared" si="49"/>
        <v>1903.0154420345364</v>
      </c>
      <c r="DD51" s="8">
        <f t="shared" si="49"/>
        <v>1908.0468027720692</v>
      </c>
      <c r="DE51" s="8">
        <f t="shared" si="49"/>
        <v>1913.0781635096021</v>
      </c>
      <c r="DF51" s="8">
        <f t="shared" si="49"/>
        <v>1918.1095242471349</v>
      </c>
      <c r="DG51" s="8">
        <f t="shared" si="49"/>
        <v>1923.3044042086376</v>
      </c>
      <c r="DH51" s="8">
        <f t="shared" si="49"/>
        <v>1928.4992841701403</v>
      </c>
      <c r="DI51" s="8">
        <f t="shared" si="49"/>
        <v>1933.694164131643</v>
      </c>
      <c r="DJ51" s="8">
        <f t="shared" si="49"/>
        <v>1938.8890440931457</v>
      </c>
      <c r="DK51" s="8">
        <f t="shared" si="49"/>
        <v>1944.0839240546484</v>
      </c>
      <c r="DL51" s="8">
        <f t="shared" si="49"/>
        <v>1949.2788040161511</v>
      </c>
      <c r="DM51" s="8">
        <f t="shared" si="49"/>
        <v>1954.4736839776538</v>
      </c>
      <c r="DN51" s="8">
        <f t="shared" si="49"/>
        <v>1959.6685639391565</v>
      </c>
      <c r="DO51" s="8">
        <f t="shared" si="49"/>
        <v>1964.8634439006591</v>
      </c>
      <c r="DP51" s="8">
        <f t="shared" si="49"/>
        <v>1970.0583238621618</v>
      </c>
      <c r="DQ51" s="8">
        <f t="shared" si="49"/>
        <v>1975.2532038236645</v>
      </c>
      <c r="DR51" s="8">
        <f t="shared" si="49"/>
        <v>1980.4480837851672</v>
      </c>
      <c r="DS51" s="8">
        <f t="shared" si="49"/>
        <v>1985.8117973454187</v>
      </c>
      <c r="DT51" s="8">
        <f t="shared" si="49"/>
        <v>1991.1755109056701</v>
      </c>
      <c r="DU51" s="8">
        <f t="shared" si="49"/>
        <v>1996.5392244659215</v>
      </c>
      <c r="DV51" s="8">
        <f t="shared" si="49"/>
        <v>2001.9029380261729</v>
      </c>
      <c r="DW51" s="8">
        <f t="shared" si="49"/>
        <v>2007.2666515864244</v>
      </c>
      <c r="DX51" s="8">
        <f t="shared" si="49"/>
        <v>2012.6303651466758</v>
      </c>
      <c r="DY51" s="8">
        <f t="shared" si="49"/>
        <v>2017.9940787069272</v>
      </c>
      <c r="DZ51" s="8">
        <f t="shared" si="49"/>
        <v>2023.3577922671786</v>
      </c>
      <c r="EA51" s="8">
        <f t="shared" ref="EA51:ED51" si="50">EA24</f>
        <v>2028.7215058274301</v>
      </c>
      <c r="EB51" s="8">
        <f t="shared" si="50"/>
        <v>2034.0852193876815</v>
      </c>
      <c r="EC51" s="8">
        <f t="shared" si="50"/>
        <v>2039.4489329479329</v>
      </c>
      <c r="ED51" s="8">
        <f t="shared" si="50"/>
        <v>2044.8126465081843</v>
      </c>
    </row>
    <row r="53" spans="1:134">
      <c r="B53" t="s">
        <v>1015</v>
      </c>
      <c r="C53" s="8">
        <f t="shared" ref="C53:BN53" si="51">(C28*C26)*C50</f>
        <v>11890.80130385864</v>
      </c>
      <c r="D53" s="8">
        <f t="shared" si="51"/>
        <v>9961.2561966979265</v>
      </c>
      <c r="E53" s="8">
        <f t="shared" si="51"/>
        <v>8077.4655015020289</v>
      </c>
      <c r="F53" s="8">
        <f t="shared" si="51"/>
        <v>9529.1483477002166</v>
      </c>
      <c r="G53" s="1935">
        <f t="shared" si="51"/>
        <v>6790.2494685317188</v>
      </c>
      <c r="H53" s="8">
        <f t="shared" si="51"/>
        <v>16317.663881018818</v>
      </c>
      <c r="I53" s="8">
        <f t="shared" si="51"/>
        <v>16507.537820681882</v>
      </c>
      <c r="J53" s="8">
        <f t="shared" si="51"/>
        <v>16695.947682632272</v>
      </c>
      <c r="K53" s="8">
        <f t="shared" si="51"/>
        <v>10448.154284052633</v>
      </c>
      <c r="L53" s="8">
        <f t="shared" si="51"/>
        <v>10532.735968590239</v>
      </c>
      <c r="M53" s="8">
        <f t="shared" si="51"/>
        <v>10589.796676802538</v>
      </c>
      <c r="N53" s="8">
        <f t="shared" si="51"/>
        <v>10574.072898198161</v>
      </c>
      <c r="O53" s="8">
        <f t="shared" si="51"/>
        <v>12717.025315350314</v>
      </c>
      <c r="P53" s="8">
        <f t="shared" si="51"/>
        <v>10615.320521610804</v>
      </c>
      <c r="Q53" s="8">
        <f t="shared" si="51"/>
        <v>8500.9458974837653</v>
      </c>
      <c r="R53" s="8">
        <f t="shared" si="51"/>
        <v>9921.9808634219517</v>
      </c>
      <c r="S53" s="8">
        <f t="shared" si="51"/>
        <v>7088.0866363917266</v>
      </c>
      <c r="T53" s="8">
        <f t="shared" si="51"/>
        <v>17192.814280287519</v>
      </c>
      <c r="U53" s="8">
        <f t="shared" si="51"/>
        <v>17198.539180117914</v>
      </c>
      <c r="V53" s="8">
        <f t="shared" si="51"/>
        <v>17383.50652453013</v>
      </c>
      <c r="W53" s="8">
        <f t="shared" si="51"/>
        <v>10873.771129729823</v>
      </c>
      <c r="X53" s="8">
        <f t="shared" si="51"/>
        <v>10882.215842960433</v>
      </c>
      <c r="Y53" s="8">
        <f t="shared" si="51"/>
        <v>10891.086650827407</v>
      </c>
      <c r="Z53" s="8">
        <f t="shared" si="51"/>
        <v>10903.189394416564</v>
      </c>
      <c r="AA53" s="8">
        <f t="shared" si="51"/>
        <v>13103.734697429734</v>
      </c>
      <c r="AB53" s="8">
        <f t="shared" si="51"/>
        <v>10935.543131225233</v>
      </c>
      <c r="AC53" s="8">
        <f t="shared" si="51"/>
        <v>8759.9361221016716</v>
      </c>
      <c r="AD53" s="8">
        <f t="shared" si="51"/>
        <v>10237.653740579277</v>
      </c>
      <c r="AE53" s="8">
        <f t="shared" si="51"/>
        <v>7322.7653357654235</v>
      </c>
      <c r="AF53" s="8">
        <f t="shared" si="51"/>
        <v>17649.493151253173</v>
      </c>
      <c r="AG53" s="8">
        <f t="shared" si="51"/>
        <v>17730.541525283239</v>
      </c>
      <c r="AH53" s="8">
        <f t="shared" si="51"/>
        <v>17828.056482016837</v>
      </c>
      <c r="AI53" s="8">
        <f t="shared" si="51"/>
        <v>11189.549520892546</v>
      </c>
      <c r="AJ53" s="8">
        <f t="shared" si="51"/>
        <v>11231.385438921034</v>
      </c>
      <c r="AK53" s="8">
        <f t="shared" si="51"/>
        <v>11275.50352955245</v>
      </c>
      <c r="AL53" s="8">
        <f t="shared" si="51"/>
        <v>11321.786693666427</v>
      </c>
      <c r="AM53" s="8">
        <f t="shared" si="51"/>
        <v>13655.675401850775</v>
      </c>
      <c r="AN53" s="8">
        <f t="shared" si="51"/>
        <v>11430.047586185525</v>
      </c>
      <c r="AO53" s="8">
        <f t="shared" si="51"/>
        <v>9177.5745532721012</v>
      </c>
      <c r="AP53" s="8">
        <f t="shared" si="51"/>
        <v>10754.552589840627</v>
      </c>
      <c r="AQ53" s="8">
        <f t="shared" si="51"/>
        <v>7706.9438844235465</v>
      </c>
      <c r="AR53" s="8">
        <f t="shared" si="51"/>
        <v>18643.882269828122</v>
      </c>
      <c r="AS53" s="8">
        <f t="shared" si="51"/>
        <v>18793.262515706898</v>
      </c>
      <c r="AT53" s="8">
        <f t="shared" si="51"/>
        <v>18943.851475748288</v>
      </c>
      <c r="AU53" s="8">
        <f t="shared" si="51"/>
        <v>11908.787536693384</v>
      </c>
      <c r="AV53" s="8">
        <f t="shared" si="51"/>
        <v>11966.912249357207</v>
      </c>
      <c r="AW53" s="8">
        <f t="shared" si="51"/>
        <v>12024.552331566369</v>
      </c>
      <c r="AX53" s="8">
        <f t="shared" si="51"/>
        <v>12081.631007665457</v>
      </c>
      <c r="AY53" s="8">
        <f t="shared" si="51"/>
        <v>14578.746691918286</v>
      </c>
      <c r="AZ53" s="8">
        <f t="shared" si="51"/>
        <v>12204.354895644494</v>
      </c>
      <c r="BA53" s="8">
        <f t="shared" si="51"/>
        <v>9798.679189219145</v>
      </c>
      <c r="BB53" s="8">
        <f t="shared" si="51"/>
        <v>11479.127499194979</v>
      </c>
      <c r="BC53" s="8">
        <f t="shared" si="51"/>
        <v>8223.4429962543763</v>
      </c>
      <c r="BD53" s="8">
        <f t="shared" si="51"/>
        <v>19869.466619471918</v>
      </c>
      <c r="BE53" s="8">
        <f t="shared" si="51"/>
        <v>19900.989315021732</v>
      </c>
      <c r="BF53" s="8">
        <f t="shared" si="51"/>
        <v>19925.729152045482</v>
      </c>
      <c r="BG53" s="8">
        <f t="shared" si="51"/>
        <v>12499.515722140932</v>
      </c>
      <c r="BH53" s="8">
        <f t="shared" si="51"/>
        <v>12544.544761172336</v>
      </c>
      <c r="BI53" s="8">
        <f t="shared" si="51"/>
        <v>12588.684857354783</v>
      </c>
      <c r="BJ53" s="8">
        <f t="shared" si="51"/>
        <v>12631.955727283103</v>
      </c>
      <c r="BK53" s="8">
        <f t="shared" si="51"/>
        <v>15218.935412213597</v>
      </c>
      <c r="BL53" s="8">
        <f t="shared" si="51"/>
        <v>12723.744871221887</v>
      </c>
      <c r="BM53" s="8">
        <f t="shared" si="51"/>
        <v>10205.186339205928</v>
      </c>
      <c r="BN53" s="8">
        <f t="shared" si="51"/>
        <v>11941.165529190574</v>
      </c>
      <c r="BO53" s="8">
        <f t="shared" ref="BO53:DZ53" si="52">(BO28*BO26)*BO50</f>
        <v>8547.2757243215128</v>
      </c>
      <c r="BP53" s="8">
        <f t="shared" si="52"/>
        <v>20611.910689384</v>
      </c>
      <c r="BQ53" s="8">
        <f t="shared" si="52"/>
        <v>20700.326013686001</v>
      </c>
      <c r="BR53" s="8">
        <f t="shared" si="52"/>
        <v>20778.95146541873</v>
      </c>
      <c r="BS53" s="8">
        <f t="shared" si="52"/>
        <v>13017.080809505584</v>
      </c>
      <c r="BT53" s="8">
        <f t="shared" si="52"/>
        <v>13046.872490660115</v>
      </c>
      <c r="BU53" s="8">
        <f t="shared" si="52"/>
        <v>13076.251560508825</v>
      </c>
      <c r="BV53" s="8">
        <f t="shared" si="52"/>
        <v>13105.249163757182</v>
      </c>
      <c r="BW53" s="8">
        <f t="shared" si="52"/>
        <v>15767.328713726358</v>
      </c>
      <c r="BX53" s="8">
        <f t="shared" si="52"/>
        <v>13167.758053946623</v>
      </c>
      <c r="BY53" s="8">
        <f t="shared" si="52"/>
        <v>10552.413668883142</v>
      </c>
      <c r="BZ53" s="8">
        <f t="shared" si="52"/>
        <v>12335.893271362353</v>
      </c>
      <c r="CA53" s="8">
        <f t="shared" si="52"/>
        <v>8824.1296304039024</v>
      </c>
      <c r="CB53" s="8">
        <f t="shared" si="52"/>
        <v>21249.203514192763</v>
      </c>
      <c r="CC53" s="8">
        <f t="shared" si="52"/>
        <v>21318.766318656883</v>
      </c>
      <c r="CD53" s="8">
        <f t="shared" si="52"/>
        <v>21387.160766101217</v>
      </c>
      <c r="CE53" s="8">
        <f t="shared" si="52"/>
        <v>13393.913035219959</v>
      </c>
      <c r="CF53" s="8">
        <f t="shared" si="52"/>
        <v>13421.087492258635</v>
      </c>
      <c r="CG53" s="8">
        <f t="shared" si="52"/>
        <v>13448.513633948442</v>
      </c>
      <c r="CH53" s="8">
        <f t="shared" si="52"/>
        <v>13476.205128381962</v>
      </c>
      <c r="CI53" s="8">
        <f t="shared" si="52"/>
        <v>16211.497078060971</v>
      </c>
      <c r="CJ53" s="8">
        <f t="shared" si="52"/>
        <v>13537.726153920445</v>
      </c>
      <c r="CK53" s="8">
        <f t="shared" si="52"/>
        <v>10848.533902302206</v>
      </c>
      <c r="CL53" s="8">
        <f t="shared" si="52"/>
        <v>12681.949008527041</v>
      </c>
      <c r="CM53" s="8">
        <f t="shared" si="52"/>
        <v>9071.7498377176289</v>
      </c>
      <c r="CN53" s="8">
        <f t="shared" si="52"/>
        <v>21847.677598970946</v>
      </c>
      <c r="CO53" s="8">
        <f t="shared" si="52"/>
        <v>21922.615301067126</v>
      </c>
      <c r="CP53" s="8">
        <f t="shared" si="52"/>
        <v>21997.079697089172</v>
      </c>
      <c r="CQ53" s="8">
        <f t="shared" si="52"/>
        <v>13777.644021682794</v>
      </c>
      <c r="CR53" s="8">
        <f t="shared" si="52"/>
        <v>13807.486300751554</v>
      </c>
      <c r="CS53" s="8">
        <f t="shared" si="52"/>
        <v>13837.69262993076</v>
      </c>
      <c r="CT53" s="8">
        <f t="shared" si="52"/>
        <v>13868.253501531239</v>
      </c>
      <c r="CU53" s="8">
        <f t="shared" si="52"/>
        <v>16686.192140989671</v>
      </c>
      <c r="CV53" s="8">
        <f t="shared" si="52"/>
        <v>13936.29768380293</v>
      </c>
      <c r="CW53" s="8">
        <f t="shared" si="52"/>
        <v>11169.330039357772</v>
      </c>
      <c r="CX53" s="8">
        <f t="shared" si="52"/>
        <v>13058.868904878678</v>
      </c>
      <c r="CY53" s="8">
        <f t="shared" si="52"/>
        <v>9342.3433245642773</v>
      </c>
      <c r="CZ53" s="8">
        <f t="shared" si="52"/>
        <v>22504.836401468976</v>
      </c>
      <c r="DA53" s="8">
        <f t="shared" si="52"/>
        <v>22587.312450943435</v>
      </c>
      <c r="DB53" s="8">
        <f t="shared" si="52"/>
        <v>22669.079261354702</v>
      </c>
      <c r="DC53" s="8">
        <f t="shared" si="52"/>
        <v>14200.449313849871</v>
      </c>
      <c r="DD53" s="8">
        <f t="shared" si="52"/>
        <v>14233.045337369396</v>
      </c>
      <c r="DE53" s="8">
        <f t="shared" si="52"/>
        <v>14265.949564852106</v>
      </c>
      <c r="DF53" s="8">
        <f t="shared" si="52"/>
        <v>14299.149292908936</v>
      </c>
      <c r="DG53" s="8">
        <f t="shared" si="52"/>
        <v>17206.949943095544</v>
      </c>
      <c r="DH53" s="8">
        <f t="shared" si="52"/>
        <v>14372.758031204985</v>
      </c>
      <c r="DI53" s="8">
        <f t="shared" si="52"/>
        <v>11520.06879013682</v>
      </c>
      <c r="DJ53" s="8">
        <f t="shared" si="52"/>
        <v>13470.152189819</v>
      </c>
      <c r="DK53" s="8">
        <f t="shared" si="52"/>
        <v>9637.1699239912305</v>
      </c>
      <c r="DL53" s="8">
        <f t="shared" si="52"/>
        <v>23218.156795000603</v>
      </c>
      <c r="DM53" s="8">
        <f t="shared" si="52"/>
        <v>23306.052926720455</v>
      </c>
      <c r="DN53" s="8">
        <f t="shared" si="52"/>
        <v>23392.936872424769</v>
      </c>
      <c r="DO53" s="8">
        <f t="shared" si="52"/>
        <v>14654.803868820534</v>
      </c>
      <c r="DP53" s="8">
        <f t="shared" si="52"/>
        <v>14689.289964201958</v>
      </c>
      <c r="DQ53" s="8">
        <f t="shared" si="52"/>
        <v>14724.032788345174</v>
      </c>
      <c r="DR53" s="8">
        <f t="shared" si="52"/>
        <v>14759.021753352836</v>
      </c>
      <c r="DS53" s="8">
        <f t="shared" si="52"/>
        <v>17761.28223798667</v>
      </c>
      <c r="DT53" s="8">
        <f t="shared" si="52"/>
        <v>14836.384787563713</v>
      </c>
      <c r="DU53" s="8">
        <f t="shared" si="52"/>
        <v>11892.032274728892</v>
      </c>
      <c r="DV53" s="8">
        <f t="shared" si="52"/>
        <v>13905.526014205525</v>
      </c>
      <c r="DW53" s="8">
        <f t="shared" si="52"/>
        <v>9948.8694824473696</v>
      </c>
      <c r="DX53" s="8">
        <f t="shared" si="52"/>
        <v>23970.163467477054</v>
      </c>
      <c r="DY53" s="8">
        <f t="shared" si="52"/>
        <v>24061.796055836683</v>
      </c>
      <c r="DZ53" s="8">
        <f t="shared" si="52"/>
        <v>24152.242550165054</v>
      </c>
      <c r="EA53" s="8">
        <f t="shared" ref="EA53:ED53" si="53">(EA28*EA26)*EA50</f>
        <v>15130.73856014219</v>
      </c>
      <c r="EB53" s="8">
        <f t="shared" si="53"/>
        <v>15166.572236507413</v>
      </c>
      <c r="EC53" s="8">
        <f t="shared" si="53"/>
        <v>15202.643424260184</v>
      </c>
      <c r="ED53" s="8">
        <f t="shared" si="53"/>
        <v>15238.943304080227</v>
      </c>
    </row>
    <row r="54" spans="1:134">
      <c r="B54" t="s">
        <v>1016</v>
      </c>
      <c r="C54" s="8">
        <f t="shared" ref="C54:BN54" si="54">(((1-C28)*C26)+C35)*C51</f>
        <v>6580.8301955900897</v>
      </c>
      <c r="D54" s="8">
        <f t="shared" si="54"/>
        <v>7208.9999999999663</v>
      </c>
      <c r="E54" s="8">
        <f t="shared" si="54"/>
        <v>5184.0000000000045</v>
      </c>
      <c r="F54" s="8">
        <f t="shared" si="54"/>
        <v>9450</v>
      </c>
      <c r="G54" s="1935">
        <f t="shared" si="54"/>
        <v>9692.6758905462866</v>
      </c>
      <c r="H54" s="8">
        <f t="shared" si="54"/>
        <v>19221.5113436133</v>
      </c>
      <c r="I54" s="8">
        <f t="shared" si="54"/>
        <v>19274.267015419897</v>
      </c>
      <c r="J54" s="8">
        <f t="shared" si="54"/>
        <v>19327.02268722653</v>
      </c>
      <c r="K54" s="8">
        <f t="shared" si="54"/>
        <v>10264.713113894686</v>
      </c>
      <c r="L54" s="8">
        <f t="shared" si="54"/>
        <v>10330.155736673623</v>
      </c>
      <c r="M54" s="8">
        <f t="shared" si="54"/>
        <v>10395.598359452561</v>
      </c>
      <c r="N54" s="8">
        <f t="shared" si="54"/>
        <v>10461.040982231498</v>
      </c>
      <c r="O54" s="8">
        <f t="shared" si="54"/>
        <v>12631.780326012522</v>
      </c>
      <c r="P54" s="8">
        <f t="shared" si="54"/>
        <v>10591.926227789372</v>
      </c>
      <c r="Q54" s="8">
        <f t="shared" si="54"/>
        <v>8525.8950804546475</v>
      </c>
      <c r="R54" s="8">
        <f t="shared" si="54"/>
        <v>10006.286689488961</v>
      </c>
      <c r="S54" s="8">
        <f t="shared" si="54"/>
        <v>7189.782703652977</v>
      </c>
      <c r="T54" s="8">
        <f t="shared" si="54"/>
        <v>17357.322652696072</v>
      </c>
      <c r="U54" s="8">
        <f t="shared" si="54"/>
        <v>17459.166816624995</v>
      </c>
      <c r="V54" s="8">
        <f t="shared" si="54"/>
        <v>17565.296694839635</v>
      </c>
      <c r="W54" s="8">
        <f t="shared" si="54"/>
        <v>17406.355174458451</v>
      </c>
      <c r="X54" s="8">
        <f t="shared" si="54"/>
        <v>11110.972782043071</v>
      </c>
      <c r="Y54" s="8">
        <f t="shared" si="54"/>
        <v>11177.30395592722</v>
      </c>
      <c r="Z54" s="8">
        <f t="shared" si="54"/>
        <v>11243.63512981137</v>
      </c>
      <c r="AA54" s="8">
        <f t="shared" si="54"/>
        <v>13571.959564434625</v>
      </c>
      <c r="AB54" s="8">
        <f t="shared" si="54"/>
        <v>11376.29747757967</v>
      </c>
      <c r="AC54" s="8">
        <f t="shared" si="54"/>
        <v>9154.1029211710556</v>
      </c>
      <c r="AD54" s="8">
        <f t="shared" si="54"/>
        <v>10743.521890002457</v>
      </c>
      <c r="AE54" s="8">
        <f t="shared" si="54"/>
        <v>7719.469313313346</v>
      </c>
      <c r="AF54" s="8">
        <f t="shared" si="54"/>
        <v>18635.986606756989</v>
      </c>
      <c r="AG54" s="8">
        <f t="shared" si="54"/>
        <v>18745.246861561947</v>
      </c>
      <c r="AH54" s="8">
        <f t="shared" si="54"/>
        <v>18854.507116366905</v>
      </c>
      <c r="AI54" s="8">
        <f t="shared" si="54"/>
        <v>18679.310860604277</v>
      </c>
      <c r="AJ54" s="8">
        <f t="shared" si="54"/>
        <v>11880.463694806944</v>
      </c>
      <c r="AK54" s="8">
        <f t="shared" si="54"/>
        <v>11908.572782631471</v>
      </c>
      <c r="AL54" s="8">
        <f t="shared" si="54"/>
        <v>11936.681870455999</v>
      </c>
      <c r="AM54" s="8">
        <f t="shared" si="54"/>
        <v>14357.749149936632</v>
      </c>
      <c r="AN54" s="8">
        <f t="shared" si="54"/>
        <v>11992.900046105055</v>
      </c>
      <c r="AO54" s="8">
        <f t="shared" si="54"/>
        <v>9616.8073071436665</v>
      </c>
      <c r="AP54" s="8">
        <f t="shared" si="54"/>
        <v>11247.460782698674</v>
      </c>
      <c r="AQ54" s="8">
        <f t="shared" si="54"/>
        <v>8053.7950288545744</v>
      </c>
      <c r="AR54" s="8">
        <f t="shared" si="54"/>
        <v>19376.854796732801</v>
      </c>
      <c r="AS54" s="8">
        <f t="shared" si="54"/>
        <v>19424.601524214624</v>
      </c>
      <c r="AT54" s="8">
        <f t="shared" si="54"/>
        <v>19472.34825169645</v>
      </c>
      <c r="AU54" s="8">
        <f t="shared" si="54"/>
        <v>12200.059361986421</v>
      </c>
      <c r="AV54" s="8">
        <f t="shared" si="54"/>
        <v>12229.90106666256</v>
      </c>
      <c r="AW54" s="8">
        <f t="shared" si="54"/>
        <v>12259.742771338701</v>
      </c>
      <c r="AX54" s="8">
        <f t="shared" si="54"/>
        <v>12289.584476014839</v>
      </c>
      <c r="AY54" s="8">
        <f t="shared" si="54"/>
        <v>14784.370124645853</v>
      </c>
      <c r="AZ54" s="8">
        <f t="shared" si="54"/>
        <v>12351.032398394915</v>
      </c>
      <c r="BA54" s="8">
        <f t="shared" si="54"/>
        <v>9905.4050876679612</v>
      </c>
      <c r="BB54" s="8">
        <f t="shared" si="54"/>
        <v>11584.981632723322</v>
      </c>
      <c r="BC54" s="8">
        <f t="shared" si="54"/>
        <v>8295.4695213100167</v>
      </c>
      <c r="BD54" s="8">
        <f t="shared" si="54"/>
        <v>19958.2851890481</v>
      </c>
      <c r="BE54" s="8">
        <f t="shared" si="54"/>
        <v>20007.44352695216</v>
      </c>
      <c r="BF54" s="8">
        <f t="shared" si="54"/>
        <v>20056.60186485622</v>
      </c>
      <c r="BG54" s="8">
        <f t="shared" si="54"/>
        <v>12566.100126725174</v>
      </c>
      <c r="BH54" s="8">
        <f t="shared" si="54"/>
        <v>12596.824087915211</v>
      </c>
      <c r="BI54" s="8">
        <f t="shared" si="54"/>
        <v>12627.548049105248</v>
      </c>
      <c r="BJ54" s="8">
        <f t="shared" si="54"/>
        <v>12658.272010295286</v>
      </c>
      <c r="BK54" s="8">
        <f t="shared" si="54"/>
        <v>15231.065796387804</v>
      </c>
      <c r="BL54" s="8">
        <f t="shared" si="54"/>
        <v>12726.837650351054</v>
      </c>
      <c r="BM54" s="8">
        <f t="shared" si="54"/>
        <v>10208.89637630315</v>
      </c>
      <c r="BN54" s="8">
        <f t="shared" si="54"/>
        <v>11942.376404379698</v>
      </c>
      <c r="BO54" s="8">
        <f t="shared" ref="BO54:DZ54" si="55">(((1-BO28)*BO26)+BO35)*BO51</f>
        <v>8553.1240736231357</v>
      </c>
      <c r="BP54" s="8">
        <f t="shared" si="55"/>
        <v>20582.350288740141</v>
      </c>
      <c r="BQ54" s="8">
        <f t="shared" si="55"/>
        <v>20637.202800784755</v>
      </c>
      <c r="BR54" s="8">
        <f t="shared" si="55"/>
        <v>20692.055312829369</v>
      </c>
      <c r="BS54" s="8">
        <f t="shared" si="55"/>
        <v>12966.817390546239</v>
      </c>
      <c r="BT54" s="8">
        <f t="shared" si="55"/>
        <v>13001.100210574123</v>
      </c>
      <c r="BU54" s="8">
        <f t="shared" si="55"/>
        <v>13035.383030602006</v>
      </c>
      <c r="BV54" s="8">
        <f t="shared" si="55"/>
        <v>13069.66585062989</v>
      </c>
      <c r="BW54" s="8">
        <f t="shared" si="55"/>
        <v>15726.075434770415</v>
      </c>
      <c r="BX54" s="8">
        <f t="shared" si="55"/>
        <v>13140.459873987469</v>
      </c>
      <c r="BY54" s="8">
        <f t="shared" si="55"/>
        <v>10540.685508533006</v>
      </c>
      <c r="BZ54" s="8">
        <f t="shared" si="55"/>
        <v>12330.503637522044</v>
      </c>
      <c r="CA54" s="8">
        <f t="shared" si="55"/>
        <v>8831.1006060158907</v>
      </c>
      <c r="CB54" s="8">
        <f t="shared" si="55"/>
        <v>21251.276673124201</v>
      </c>
      <c r="CC54" s="8">
        <f t="shared" si="55"/>
        <v>21307.911891810265</v>
      </c>
      <c r="CD54" s="8">
        <f t="shared" si="55"/>
        <v>21364.547110496329</v>
      </c>
      <c r="CE54" s="8">
        <f t="shared" si="55"/>
        <v>13388.238955738994</v>
      </c>
      <c r="CF54" s="8">
        <f t="shared" si="55"/>
        <v>13423.635967417784</v>
      </c>
      <c r="CG54" s="8">
        <f t="shared" si="55"/>
        <v>13459.032979096573</v>
      </c>
      <c r="CH54" s="8">
        <f t="shared" si="55"/>
        <v>13494.429990775363</v>
      </c>
      <c r="CI54" s="8">
        <f t="shared" si="55"/>
        <v>16237.172886400454</v>
      </c>
      <c r="CJ54" s="8">
        <f t="shared" si="55"/>
        <v>13567.524819892062</v>
      </c>
      <c r="CK54" s="8">
        <f t="shared" si="55"/>
        <v>10883.257787560329</v>
      </c>
      <c r="CL54" s="8">
        <f t="shared" si="55"/>
        <v>12731.24500574151</v>
      </c>
      <c r="CM54" s="8">
        <f t="shared" si="55"/>
        <v>9118.1113757114072</v>
      </c>
      <c r="CN54" s="8">
        <f t="shared" si="55"/>
        <v>21941.943165000735</v>
      </c>
      <c r="CO54" s="8">
        <f t="shared" si="55"/>
        <v>22000.419028294094</v>
      </c>
      <c r="CP54" s="8">
        <f t="shared" si="55"/>
        <v>22058.894891587453</v>
      </c>
      <c r="CQ54" s="8">
        <f t="shared" si="55"/>
        <v>13823.356721800506</v>
      </c>
      <c r="CR54" s="8">
        <f t="shared" si="55"/>
        <v>13859.904136358857</v>
      </c>
      <c r="CS54" s="8">
        <f t="shared" si="55"/>
        <v>13896.451550917205</v>
      </c>
      <c r="CT54" s="8">
        <f t="shared" si="55"/>
        <v>13932.998965475555</v>
      </c>
      <c r="CU54" s="8">
        <f t="shared" si="55"/>
        <v>16764.881005208463</v>
      </c>
      <c r="CV54" s="8">
        <f t="shared" si="55"/>
        <v>14008.469376538547</v>
      </c>
      <c r="CW54" s="8">
        <f t="shared" si="55"/>
        <v>11236.963665656036</v>
      </c>
      <c r="CX54" s="8">
        <f t="shared" si="55"/>
        <v>13145.010468428105</v>
      </c>
      <c r="CY54" s="8">
        <f t="shared" si="55"/>
        <v>9414.4499954220246</v>
      </c>
      <c r="CZ54" s="8">
        <f t="shared" si="55"/>
        <v>22655.056317863255</v>
      </c>
      <c r="DA54" s="8">
        <f t="shared" si="55"/>
        <v>22715.432646713649</v>
      </c>
      <c r="DB54" s="8">
        <f t="shared" si="55"/>
        <v>22775.808975564043</v>
      </c>
      <c r="DC54" s="8">
        <f t="shared" si="55"/>
        <v>14272.615815259023</v>
      </c>
      <c r="DD54" s="8">
        <f t="shared" si="55"/>
        <v>14310.351020790518</v>
      </c>
      <c r="DE54" s="8">
        <f t="shared" si="55"/>
        <v>14348.086226322015</v>
      </c>
      <c r="DF54" s="8">
        <f t="shared" si="55"/>
        <v>14385.821431853512</v>
      </c>
      <c r="DG54" s="8">
        <f t="shared" si="55"/>
        <v>17309.739637877738</v>
      </c>
      <c r="DH54" s="8">
        <f t="shared" si="55"/>
        <v>14463.744631276053</v>
      </c>
      <c r="DI54" s="8">
        <f t="shared" si="55"/>
        <v>11602.164984789859</v>
      </c>
      <c r="DJ54" s="8">
        <f t="shared" si="55"/>
        <v>13572.223308652019</v>
      </c>
      <c r="DK54" s="8">
        <f t="shared" si="55"/>
        <v>9720.4196202732419</v>
      </c>
      <c r="DL54" s="8">
        <f t="shared" si="55"/>
        <v>23391.345648193812</v>
      </c>
      <c r="DM54" s="8">
        <f t="shared" si="55"/>
        <v>23453.684207731843</v>
      </c>
      <c r="DN54" s="8">
        <f t="shared" si="55"/>
        <v>23516.022767269878</v>
      </c>
      <c r="DO54" s="8">
        <f t="shared" si="55"/>
        <v>14736.475829254943</v>
      </c>
      <c r="DP54" s="8">
        <f t="shared" si="55"/>
        <v>14775.437428966214</v>
      </c>
      <c r="DQ54" s="8">
        <f t="shared" si="55"/>
        <v>14814.399028677484</v>
      </c>
      <c r="DR54" s="8">
        <f t="shared" si="55"/>
        <v>14853.360628388755</v>
      </c>
      <c r="DS54" s="8">
        <f t="shared" si="55"/>
        <v>17872.306176108767</v>
      </c>
      <c r="DT54" s="8">
        <f t="shared" si="55"/>
        <v>14933.816331792526</v>
      </c>
      <c r="DU54" s="8">
        <f t="shared" si="55"/>
        <v>11979.235346795529</v>
      </c>
      <c r="DV54" s="8">
        <f t="shared" si="55"/>
        <v>14013.320566183211</v>
      </c>
      <c r="DW54" s="8">
        <f t="shared" si="55"/>
        <v>10036.333257932121</v>
      </c>
      <c r="DX54" s="8">
        <f t="shared" si="55"/>
        <v>24151.564381760109</v>
      </c>
      <c r="DY54" s="8">
        <f t="shared" si="55"/>
        <v>24215.928944483127</v>
      </c>
      <c r="DZ54" s="8">
        <f t="shared" si="55"/>
        <v>24280.293507206145</v>
      </c>
      <c r="EA54" s="8">
        <f t="shared" ref="EA54:ED54" si="56">(((1-EA28)*EA26)+EA35)*EA51</f>
        <v>15215.411293705725</v>
      </c>
      <c r="EB54" s="8">
        <f t="shared" si="56"/>
        <v>15255.639145407611</v>
      </c>
      <c r="EC54" s="8">
        <f t="shared" si="56"/>
        <v>15295.866997109497</v>
      </c>
      <c r="ED54" s="8">
        <f t="shared" si="56"/>
        <v>15336.094848811383</v>
      </c>
    </row>
    <row r="55" spans="1:134">
      <c r="B55" t="s">
        <v>1017</v>
      </c>
      <c r="C55" s="8">
        <f>SUM(C53:C54)</f>
        <v>18471.631499448729</v>
      </c>
      <c r="D55" s="8">
        <f t="shared" ref="D55:BO55" si="57">SUM(D53:D54)</f>
        <v>17170.256196697894</v>
      </c>
      <c r="E55" s="8">
        <f t="shared" si="57"/>
        <v>13261.465501502033</v>
      </c>
      <c r="F55" s="8">
        <f t="shared" si="57"/>
        <v>18979.148347700218</v>
      </c>
      <c r="G55" s="1935">
        <f t="shared" si="57"/>
        <v>16482.925359078006</v>
      </c>
      <c r="H55" s="8">
        <f t="shared" si="57"/>
        <v>35539.175224632119</v>
      </c>
      <c r="I55" s="8">
        <f t="shared" si="57"/>
        <v>35781.804836101779</v>
      </c>
      <c r="J55" s="8">
        <f t="shared" si="57"/>
        <v>36022.970369858798</v>
      </c>
      <c r="K55" s="8">
        <f t="shared" si="57"/>
        <v>20712.867397947317</v>
      </c>
      <c r="L55" s="8">
        <f t="shared" si="57"/>
        <v>20862.891705263864</v>
      </c>
      <c r="M55" s="8">
        <f t="shared" si="57"/>
        <v>20985.395036255097</v>
      </c>
      <c r="N55" s="8">
        <f t="shared" si="57"/>
        <v>21035.113880429657</v>
      </c>
      <c r="O55" s="8">
        <f t="shared" si="57"/>
        <v>25348.805641362836</v>
      </c>
      <c r="P55" s="8">
        <f t="shared" si="57"/>
        <v>21207.246749400176</v>
      </c>
      <c r="Q55" s="8">
        <f t="shared" si="57"/>
        <v>17026.840977938413</v>
      </c>
      <c r="R55" s="8">
        <f t="shared" si="57"/>
        <v>19928.267552910911</v>
      </c>
      <c r="S55" s="8">
        <f t="shared" si="57"/>
        <v>14277.869340044705</v>
      </c>
      <c r="T55" s="8">
        <f t="shared" si="57"/>
        <v>34550.136932983587</v>
      </c>
      <c r="U55" s="8">
        <f t="shared" si="57"/>
        <v>34657.705996742909</v>
      </c>
      <c r="V55" s="8">
        <f t="shared" si="57"/>
        <v>34948.803219369765</v>
      </c>
      <c r="W55" s="8">
        <f t="shared" si="57"/>
        <v>28280.126304188274</v>
      </c>
      <c r="X55" s="8">
        <f t="shared" si="57"/>
        <v>21993.188625003502</v>
      </c>
      <c r="Y55" s="8">
        <f t="shared" si="57"/>
        <v>22068.390606754627</v>
      </c>
      <c r="Z55" s="8">
        <f t="shared" si="57"/>
        <v>22146.824524227934</v>
      </c>
      <c r="AA55" s="8">
        <f t="shared" si="57"/>
        <v>26675.694261864359</v>
      </c>
      <c r="AB55" s="8">
        <f t="shared" si="57"/>
        <v>22311.840608804901</v>
      </c>
      <c r="AC55" s="8">
        <f t="shared" si="57"/>
        <v>17914.039043272729</v>
      </c>
      <c r="AD55" s="8">
        <f t="shared" si="57"/>
        <v>20981.175630581733</v>
      </c>
      <c r="AE55" s="8">
        <f t="shared" si="57"/>
        <v>15042.23464907877</v>
      </c>
      <c r="AF55" s="8">
        <f t="shared" si="57"/>
        <v>36285.479758010159</v>
      </c>
      <c r="AG55" s="8">
        <f t="shared" si="57"/>
        <v>36475.78838684519</v>
      </c>
      <c r="AH55" s="8">
        <f t="shared" si="57"/>
        <v>36682.563598383742</v>
      </c>
      <c r="AI55" s="8">
        <f t="shared" si="57"/>
        <v>29868.860381496823</v>
      </c>
      <c r="AJ55" s="8">
        <f t="shared" si="57"/>
        <v>23111.849133727977</v>
      </c>
      <c r="AK55" s="8">
        <f t="shared" si="57"/>
        <v>23184.076312183919</v>
      </c>
      <c r="AL55" s="8">
        <f t="shared" si="57"/>
        <v>23258.468564122428</v>
      </c>
      <c r="AM55" s="8">
        <f t="shared" si="57"/>
        <v>28013.424551787408</v>
      </c>
      <c r="AN55" s="8">
        <f t="shared" si="57"/>
        <v>23422.947632290579</v>
      </c>
      <c r="AO55" s="8">
        <f t="shared" si="57"/>
        <v>18794.381860415768</v>
      </c>
      <c r="AP55" s="8">
        <f t="shared" si="57"/>
        <v>22002.013372539303</v>
      </c>
      <c r="AQ55" s="8">
        <f t="shared" si="57"/>
        <v>15760.738913278121</v>
      </c>
      <c r="AR55" s="8">
        <f t="shared" si="57"/>
        <v>38020.73706656092</v>
      </c>
      <c r="AS55" s="8">
        <f t="shared" si="57"/>
        <v>38217.864039921522</v>
      </c>
      <c r="AT55" s="8">
        <f t="shared" si="57"/>
        <v>38416.199727444735</v>
      </c>
      <c r="AU55" s="8">
        <f t="shared" si="57"/>
        <v>24108.846898679803</v>
      </c>
      <c r="AV55" s="8">
        <f t="shared" si="57"/>
        <v>24196.813316019769</v>
      </c>
      <c r="AW55" s="8">
        <f t="shared" si="57"/>
        <v>24284.295102905067</v>
      </c>
      <c r="AX55" s="8">
        <f t="shared" si="57"/>
        <v>24371.215483680295</v>
      </c>
      <c r="AY55" s="8">
        <f t="shared" si="57"/>
        <v>29363.116816564139</v>
      </c>
      <c r="AZ55" s="8">
        <f t="shared" si="57"/>
        <v>24555.387294039407</v>
      </c>
      <c r="BA55" s="8">
        <f t="shared" si="57"/>
        <v>19704.084276887108</v>
      </c>
      <c r="BB55" s="8">
        <f t="shared" si="57"/>
        <v>23064.109131918303</v>
      </c>
      <c r="BC55" s="8">
        <f t="shared" si="57"/>
        <v>16518.912517564393</v>
      </c>
      <c r="BD55" s="8">
        <f t="shared" si="57"/>
        <v>39827.751808520014</v>
      </c>
      <c r="BE55" s="8">
        <f t="shared" si="57"/>
        <v>39908.432841973889</v>
      </c>
      <c r="BF55" s="8">
        <f t="shared" si="57"/>
        <v>39982.331016901706</v>
      </c>
      <c r="BG55" s="8">
        <f t="shared" si="57"/>
        <v>25065.615848866106</v>
      </c>
      <c r="BH55" s="8">
        <f t="shared" si="57"/>
        <v>25141.368849087547</v>
      </c>
      <c r="BI55" s="8">
        <f t="shared" si="57"/>
        <v>25216.232906460031</v>
      </c>
      <c r="BJ55" s="8">
        <f t="shared" si="57"/>
        <v>25290.227737578389</v>
      </c>
      <c r="BK55" s="8">
        <f t="shared" si="57"/>
        <v>30450.001208601403</v>
      </c>
      <c r="BL55" s="8">
        <f t="shared" si="57"/>
        <v>25450.582521572942</v>
      </c>
      <c r="BM55" s="8">
        <f t="shared" si="57"/>
        <v>20414.082715509077</v>
      </c>
      <c r="BN55" s="8">
        <f t="shared" si="57"/>
        <v>23883.541933570272</v>
      </c>
      <c r="BO55" s="8">
        <f t="shared" si="57"/>
        <v>17100.39979794465</v>
      </c>
      <c r="BP55" s="8">
        <f t="shared" ref="BP55:EA55" si="58">SUM(BP53:BP54)</f>
        <v>41194.260978124141</v>
      </c>
      <c r="BQ55" s="8">
        <f t="shared" si="58"/>
        <v>41337.528814470759</v>
      </c>
      <c r="BR55" s="8">
        <f t="shared" si="58"/>
        <v>41471.006778248098</v>
      </c>
      <c r="BS55" s="8">
        <f t="shared" si="58"/>
        <v>25983.898200051823</v>
      </c>
      <c r="BT55" s="8">
        <f t="shared" si="58"/>
        <v>26047.972701234237</v>
      </c>
      <c r="BU55" s="8">
        <f t="shared" si="58"/>
        <v>26111.634591110829</v>
      </c>
      <c r="BV55" s="8">
        <f t="shared" si="58"/>
        <v>26174.915014387072</v>
      </c>
      <c r="BW55" s="8">
        <f t="shared" si="58"/>
        <v>31493.404148496775</v>
      </c>
      <c r="BX55" s="8">
        <f t="shared" si="58"/>
        <v>26308.217927934093</v>
      </c>
      <c r="BY55" s="8">
        <f t="shared" si="58"/>
        <v>21093.099177416148</v>
      </c>
      <c r="BZ55" s="8">
        <f t="shared" si="58"/>
        <v>24666.396908884395</v>
      </c>
      <c r="CA55" s="8">
        <f t="shared" si="58"/>
        <v>17655.230236419793</v>
      </c>
      <c r="CB55" s="8">
        <f t="shared" si="58"/>
        <v>42500.480187316964</v>
      </c>
      <c r="CC55" s="8">
        <f t="shared" si="58"/>
        <v>42626.678210467144</v>
      </c>
      <c r="CD55" s="8">
        <f t="shared" si="58"/>
        <v>42751.707876597546</v>
      </c>
      <c r="CE55" s="8">
        <f t="shared" si="58"/>
        <v>26782.151990958955</v>
      </c>
      <c r="CF55" s="8">
        <f t="shared" si="58"/>
        <v>26844.723459676417</v>
      </c>
      <c r="CG55" s="8">
        <f t="shared" si="58"/>
        <v>26907.546613045015</v>
      </c>
      <c r="CH55" s="8">
        <f t="shared" si="58"/>
        <v>26970.635119157327</v>
      </c>
      <c r="CI55" s="8">
        <f t="shared" si="58"/>
        <v>32448.669964461427</v>
      </c>
      <c r="CJ55" s="8">
        <f t="shared" si="58"/>
        <v>27105.250973812508</v>
      </c>
      <c r="CK55" s="8">
        <f t="shared" si="58"/>
        <v>21731.791689862534</v>
      </c>
      <c r="CL55" s="8">
        <f t="shared" si="58"/>
        <v>25413.194014268549</v>
      </c>
      <c r="CM55" s="8">
        <f t="shared" si="58"/>
        <v>18189.861213429038</v>
      </c>
      <c r="CN55" s="8">
        <f t="shared" si="58"/>
        <v>43789.620763971681</v>
      </c>
      <c r="CO55" s="8">
        <f t="shared" si="58"/>
        <v>43923.034329361224</v>
      </c>
      <c r="CP55" s="8">
        <f t="shared" si="58"/>
        <v>44055.974588676625</v>
      </c>
      <c r="CQ55" s="8">
        <f t="shared" si="58"/>
        <v>27601.000743483302</v>
      </c>
      <c r="CR55" s="8">
        <f t="shared" si="58"/>
        <v>27667.390437110411</v>
      </c>
      <c r="CS55" s="8">
        <f t="shared" si="58"/>
        <v>27734.144180847965</v>
      </c>
      <c r="CT55" s="8">
        <f t="shared" si="58"/>
        <v>27801.252467006794</v>
      </c>
      <c r="CU55" s="8">
        <f t="shared" si="58"/>
        <v>33451.073146198134</v>
      </c>
      <c r="CV55" s="8">
        <f t="shared" si="58"/>
        <v>27944.767060341477</v>
      </c>
      <c r="CW55" s="8">
        <f t="shared" si="58"/>
        <v>22406.293705013806</v>
      </c>
      <c r="CX55" s="8">
        <f t="shared" si="58"/>
        <v>26203.879373306783</v>
      </c>
      <c r="CY55" s="8">
        <f t="shared" si="58"/>
        <v>18756.793319986304</v>
      </c>
      <c r="CZ55" s="8">
        <f t="shared" si="58"/>
        <v>45159.892719332231</v>
      </c>
      <c r="DA55" s="8">
        <f t="shared" si="58"/>
        <v>45302.745097657084</v>
      </c>
      <c r="DB55" s="8">
        <f t="shared" si="58"/>
        <v>45444.888236918749</v>
      </c>
      <c r="DC55" s="8">
        <f t="shared" si="58"/>
        <v>28473.065129108894</v>
      </c>
      <c r="DD55" s="8">
        <f t="shared" si="58"/>
        <v>28543.396358159916</v>
      </c>
      <c r="DE55" s="8">
        <f t="shared" si="58"/>
        <v>28614.035791174123</v>
      </c>
      <c r="DF55" s="8">
        <f t="shared" si="58"/>
        <v>28684.970724762446</v>
      </c>
      <c r="DG55" s="8">
        <f t="shared" si="58"/>
        <v>34516.689580973281</v>
      </c>
      <c r="DH55" s="8">
        <f t="shared" si="58"/>
        <v>28836.502662481038</v>
      </c>
      <c r="DI55" s="8">
        <f t="shared" si="58"/>
        <v>23122.233774926681</v>
      </c>
      <c r="DJ55" s="8">
        <f t="shared" si="58"/>
        <v>27042.375498471018</v>
      </c>
      <c r="DK55" s="8">
        <f t="shared" si="58"/>
        <v>19357.589544264472</v>
      </c>
      <c r="DL55" s="8">
        <f t="shared" si="58"/>
        <v>46609.502443194418</v>
      </c>
      <c r="DM55" s="8">
        <f t="shared" si="58"/>
        <v>46759.737134452298</v>
      </c>
      <c r="DN55" s="8">
        <f t="shared" si="58"/>
        <v>46908.959639694644</v>
      </c>
      <c r="DO55" s="8">
        <f t="shared" si="58"/>
        <v>29391.279698075479</v>
      </c>
      <c r="DP55" s="8">
        <f t="shared" si="58"/>
        <v>29464.72739316817</v>
      </c>
      <c r="DQ55" s="8">
        <f t="shared" si="58"/>
        <v>29538.431817022658</v>
      </c>
      <c r="DR55" s="8">
        <f t="shared" si="58"/>
        <v>29612.382381741591</v>
      </c>
      <c r="DS55" s="8">
        <f t="shared" si="58"/>
        <v>35633.588414095437</v>
      </c>
      <c r="DT55" s="8">
        <f t="shared" si="58"/>
        <v>29770.201119356239</v>
      </c>
      <c r="DU55" s="8">
        <f t="shared" si="58"/>
        <v>23871.267621524421</v>
      </c>
      <c r="DV55" s="8">
        <f t="shared" si="58"/>
        <v>27918.846580388737</v>
      </c>
      <c r="DW55" s="8">
        <f t="shared" si="58"/>
        <v>19985.202740379493</v>
      </c>
      <c r="DX55" s="8">
        <f t="shared" si="58"/>
        <v>48121.727849237162</v>
      </c>
      <c r="DY55" s="8">
        <f t="shared" si="58"/>
        <v>48277.725000319813</v>
      </c>
      <c r="DZ55" s="8">
        <f t="shared" si="58"/>
        <v>48432.536057371195</v>
      </c>
      <c r="EA55" s="8">
        <f t="shared" si="58"/>
        <v>30346.149853847914</v>
      </c>
      <c r="EB55" s="8">
        <f t="shared" ref="EB55:ED55" si="59">SUM(EB53:EB54)</f>
        <v>30422.211381915025</v>
      </c>
      <c r="EC55" s="8">
        <f t="shared" si="59"/>
        <v>30498.510421369683</v>
      </c>
      <c r="ED55" s="8">
        <f t="shared" si="59"/>
        <v>30575.038152891611</v>
      </c>
    </row>
    <row r="57" spans="1:134">
      <c r="B57" t="s">
        <v>1018</v>
      </c>
      <c r="C57" s="1920">
        <f t="shared" ref="C57:BN57" si="60">C45-C48+C55</f>
        <v>263317.2300590183</v>
      </c>
      <c r="D57" s="1920">
        <f t="shared" si="60"/>
        <v>260762.22646027475</v>
      </c>
      <c r="E57" s="1920">
        <f t="shared" si="60"/>
        <v>258028.71077068365</v>
      </c>
      <c r="F57" s="1920">
        <f t="shared" si="60"/>
        <v>258138.25842986858</v>
      </c>
      <c r="G57" s="1920">
        <f t="shared" si="60"/>
        <v>261175.14523739865</v>
      </c>
      <c r="H57" s="1920">
        <f t="shared" si="60"/>
        <v>264402.11475704302</v>
      </c>
      <c r="I57" s="1920">
        <f t="shared" si="60"/>
        <v>267495.72588882426</v>
      </c>
      <c r="J57" s="1920">
        <f t="shared" si="60"/>
        <v>270781.54393979628</v>
      </c>
      <c r="K57" s="1920">
        <f t="shared" si="60"/>
        <v>271007.83431018941</v>
      </c>
      <c r="L57" s="1920">
        <f t="shared" si="60"/>
        <v>271218.30254762928</v>
      </c>
      <c r="M57" s="1920">
        <f t="shared" si="60"/>
        <v>271439.39037446765</v>
      </c>
      <c r="N57" s="1920">
        <f t="shared" si="60"/>
        <v>271741.02798392053</v>
      </c>
      <c r="O57" s="1920">
        <f t="shared" si="60"/>
        <v>272154.48986969452</v>
      </c>
      <c r="P57" s="1920">
        <f t="shared" si="60"/>
        <v>272547.38265515195</v>
      </c>
      <c r="Q57" s="1920">
        <f t="shared" si="60"/>
        <v>272905.70226547512</v>
      </c>
      <c r="R57" s="1920">
        <f t="shared" si="60"/>
        <v>273379.10538030375</v>
      </c>
      <c r="S57" s="1920">
        <f t="shared" si="60"/>
        <v>273758.76562938426</v>
      </c>
      <c r="T57" s="1920">
        <f t="shared" si="60"/>
        <v>274924.79716375133</v>
      </c>
      <c r="U57" s="1920">
        <f t="shared" si="60"/>
        <v>276187.28145152738</v>
      </c>
      <c r="V57" s="1920">
        <f t="shared" si="60"/>
        <v>277706.26443141612</v>
      </c>
      <c r="W57" s="1920">
        <f t="shared" si="60"/>
        <v>285075.29240920086</v>
      </c>
      <c r="X57" s="1920">
        <f t="shared" si="60"/>
        <v>286141.14287466509</v>
      </c>
      <c r="Y57" s="1920">
        <f t="shared" si="60"/>
        <v>287265.13607598242</v>
      </c>
      <c r="Z57" s="1920">
        <f t="shared" si="60"/>
        <v>288444.28868787078</v>
      </c>
      <c r="AA57" s="1920">
        <f t="shared" si="60"/>
        <v>289920.49314698565</v>
      </c>
      <c r="AB57" s="1920">
        <f t="shared" si="60"/>
        <v>291202.44311881892</v>
      </c>
      <c r="AC57" s="1920">
        <f t="shared" si="60"/>
        <v>292270.45115804998</v>
      </c>
      <c r="AD57" s="1920">
        <f t="shared" si="60"/>
        <v>293563.83113367157</v>
      </c>
      <c r="AE57" s="1920">
        <f t="shared" si="60"/>
        <v>294523.82475243218</v>
      </c>
      <c r="AF57" s="1920">
        <f t="shared" si="60"/>
        <v>296867.97152726317</v>
      </c>
      <c r="AG57" s="1920">
        <f t="shared" si="60"/>
        <v>299246.56467317906</v>
      </c>
      <c r="AH57" s="1920">
        <f t="shared" si="60"/>
        <v>301644.40426768427</v>
      </c>
      <c r="AI57" s="1920">
        <f t="shared" si="60"/>
        <v>309994.90018592624</v>
      </c>
      <c r="AJ57" s="1920">
        <f t="shared" si="60"/>
        <v>311507.93116788298</v>
      </c>
      <c r="AK57" s="1920">
        <f t="shared" si="60"/>
        <v>313008.34684631223</v>
      </c>
      <c r="AL57" s="1920">
        <f t="shared" si="60"/>
        <v>314494.14869184542</v>
      </c>
      <c r="AM57" s="1920">
        <f t="shared" si="60"/>
        <v>316246.65900930436</v>
      </c>
      <c r="AN57" s="1920">
        <f t="shared" si="60"/>
        <v>317688.74589893047</v>
      </c>
      <c r="AO57" s="1920">
        <f t="shared" si="60"/>
        <v>318833.94592613063</v>
      </c>
      <c r="AP57" s="1920">
        <f t="shared" si="60"/>
        <v>320154.12739513029</v>
      </c>
      <c r="AQ57" s="1920">
        <f t="shared" si="60"/>
        <v>321093.82037682465</v>
      </c>
      <c r="AR57" s="1920">
        <f t="shared" si="60"/>
        <v>323260.93769371614</v>
      </c>
      <c r="AS57" s="1920">
        <f t="shared" si="60"/>
        <v>325337.91228035523</v>
      </c>
      <c r="AT57" s="1920">
        <f t="shared" si="60"/>
        <v>327323.62840059173</v>
      </c>
      <c r="AU57" s="1920">
        <f t="shared" si="60"/>
        <v>328530.96080563037</v>
      </c>
      <c r="AV57" s="1920">
        <f t="shared" si="60"/>
        <v>329714.48133442475</v>
      </c>
      <c r="AW57" s="1920">
        <f t="shared" si="60"/>
        <v>330874.63733816374</v>
      </c>
      <c r="AX57" s="1920">
        <f t="shared" si="60"/>
        <v>332011.94703787199</v>
      </c>
      <c r="AY57" s="1920">
        <f t="shared" si="60"/>
        <v>333339.012523824</v>
      </c>
      <c r="AZ57" s="1920">
        <f t="shared" si="60"/>
        <v>334424.48655700864</v>
      </c>
      <c r="BA57" s="1920">
        <f t="shared" si="60"/>
        <v>335284.95700847433</v>
      </c>
      <c r="BB57" s="1920">
        <f t="shared" si="60"/>
        <v>336273.82094963302</v>
      </c>
      <c r="BC57" s="1920">
        <f t="shared" si="60"/>
        <v>336978.42001286207</v>
      </c>
      <c r="BD57" s="1920">
        <f t="shared" si="60"/>
        <v>338595.65909162839</v>
      </c>
      <c r="BE57" s="1920">
        <f t="shared" si="60"/>
        <v>340048.07393356028</v>
      </c>
      <c r="BF57" s="1920">
        <f t="shared" si="60"/>
        <v>341339.66873289796</v>
      </c>
      <c r="BG57" s="1920">
        <f t="shared" si="60"/>
        <v>342134.3802669273</v>
      </c>
      <c r="BH57" s="1920">
        <f t="shared" si="60"/>
        <v>342917.40977393265</v>
      </c>
      <c r="BI57" s="1920">
        <f t="shared" si="60"/>
        <v>343689.59441368433</v>
      </c>
      <c r="BJ57" s="1920">
        <f t="shared" si="60"/>
        <v>344451.75277789746</v>
      </c>
      <c r="BK57" s="1920">
        <f t="shared" si="60"/>
        <v>345350.42308899673</v>
      </c>
      <c r="BL57" s="1920">
        <f t="shared" si="60"/>
        <v>346094.70488975046</v>
      </c>
      <c r="BM57" s="1920">
        <f t="shared" si="60"/>
        <v>346692.89180097618</v>
      </c>
      <c r="BN57" s="1920">
        <f t="shared" si="60"/>
        <v>347389.70455165213</v>
      </c>
      <c r="BO57" s="1920">
        <f t="shared" ref="BO57:DZ57" si="61">BO45-BO48+BO55</f>
        <v>347893.45245771034</v>
      </c>
      <c r="BP57" s="1920">
        <f t="shared" si="61"/>
        <v>349064.58588363259</v>
      </c>
      <c r="BQ57" s="1920">
        <f t="shared" si="61"/>
        <v>350207.3069045383</v>
      </c>
      <c r="BR57" s="1920">
        <f t="shared" si="61"/>
        <v>351330.83510915784</v>
      </c>
      <c r="BS57" s="1920">
        <f t="shared" si="61"/>
        <v>352038.84824220848</v>
      </c>
      <c r="BT57" s="1920">
        <f t="shared" si="61"/>
        <v>352753.08795186965</v>
      </c>
      <c r="BU57" s="1920">
        <f t="shared" si="61"/>
        <v>353473.94281383709</v>
      </c>
      <c r="BV57" s="1920">
        <f t="shared" si="61"/>
        <v>354201.77207335579</v>
      </c>
      <c r="BW57" s="1920">
        <f t="shared" si="61"/>
        <v>355079.00396218977</v>
      </c>
      <c r="BX57" s="1920">
        <f t="shared" si="61"/>
        <v>355818.75964945077</v>
      </c>
      <c r="BY57" s="1920">
        <f t="shared" si="61"/>
        <v>356421.73519796762</v>
      </c>
      <c r="BZ57" s="1920">
        <f t="shared" si="61"/>
        <v>357134.94128867268</v>
      </c>
      <c r="CA57" s="1920">
        <f t="shared" si="61"/>
        <v>357655.93923304603</v>
      </c>
      <c r="CB57" s="1920">
        <f t="shared" si="61"/>
        <v>358895.83007241588</v>
      </c>
      <c r="CC57" s="1920">
        <f t="shared" si="61"/>
        <v>360126.84552820947</v>
      </c>
      <c r="CD57" s="1920">
        <f t="shared" si="61"/>
        <v>361350.08589781437</v>
      </c>
      <c r="CE57" s="1920">
        <f t="shared" si="61"/>
        <v>362124.6397621326</v>
      </c>
      <c r="CF57" s="1920">
        <f t="shared" si="61"/>
        <v>362908.9991591709</v>
      </c>
      <c r="CG57" s="1920">
        <f t="shared" si="61"/>
        <v>363702.92706551991</v>
      </c>
      <c r="CH57" s="1920">
        <f t="shared" si="61"/>
        <v>364506.17358587729</v>
      </c>
      <c r="CI57" s="1920">
        <f t="shared" si="61"/>
        <v>365476.2084473077</v>
      </c>
      <c r="CJ57" s="1920">
        <f t="shared" si="61"/>
        <v>366294.61252030381</v>
      </c>
      <c r="CK57" s="1920">
        <f t="shared" si="61"/>
        <v>366961.28983676404</v>
      </c>
      <c r="CL57" s="1920">
        <f t="shared" si="61"/>
        <v>367749.34014515486</v>
      </c>
      <c r="CM57" s="1920">
        <f t="shared" si="61"/>
        <v>368324.15313000593</v>
      </c>
      <c r="CN57" s="1920">
        <f t="shared" si="61"/>
        <v>369691.09894451947</v>
      </c>
      <c r="CO57" s="1920">
        <f t="shared" si="61"/>
        <v>371045.94822326495</v>
      </c>
      <c r="CP57" s="1920">
        <f t="shared" si="61"/>
        <v>372389.14670108882</v>
      </c>
      <c r="CQ57" s="1920">
        <f t="shared" si="61"/>
        <v>373237.44060635311</v>
      </c>
      <c r="CR57" s="1920">
        <f t="shared" si="61"/>
        <v>374094.17803229543</v>
      </c>
      <c r="CS57" s="1920">
        <f t="shared" si="61"/>
        <v>374959.01613560796</v>
      </c>
      <c r="CT57" s="1920">
        <f t="shared" si="61"/>
        <v>375831.62102682597</v>
      </c>
      <c r="CU57" s="1920">
        <f t="shared" si="61"/>
        <v>376882.32108372374</v>
      </c>
      <c r="CV57" s="1920">
        <f t="shared" si="61"/>
        <v>377766.31594250613</v>
      </c>
      <c r="CW57" s="1920">
        <f t="shared" si="61"/>
        <v>378484.59015362134</v>
      </c>
      <c r="CX57" s="1920">
        <f t="shared" si="61"/>
        <v>379331.44252716366</v>
      </c>
      <c r="CY57" s="1920">
        <f t="shared" si="61"/>
        <v>379947.76337226789</v>
      </c>
      <c r="CZ57" s="1920">
        <f t="shared" si="61"/>
        <v>381408.94463243708</v>
      </c>
      <c r="DA57" s="1920">
        <f t="shared" si="61"/>
        <v>382852.83060204866</v>
      </c>
      <c r="DB57" s="1920">
        <f t="shared" si="61"/>
        <v>384280.089205269</v>
      </c>
      <c r="DC57" s="1920">
        <f t="shared" si="61"/>
        <v>385179.46634631988</v>
      </c>
      <c r="DD57" s="1920">
        <f t="shared" si="61"/>
        <v>386085.88146686932</v>
      </c>
      <c r="DE57" s="1920">
        <f t="shared" si="61"/>
        <v>386999.04431658302</v>
      </c>
      <c r="DF57" s="1920">
        <f t="shared" si="61"/>
        <v>387918.67660851253</v>
      </c>
      <c r="DG57" s="1920">
        <f t="shared" si="61"/>
        <v>389023.81290192163</v>
      </c>
      <c r="DH57" s="1920">
        <f t="shared" si="61"/>
        <v>389952.04754264542</v>
      </c>
      <c r="DI57" s="1920">
        <f t="shared" si="61"/>
        <v>390705.21570565598</v>
      </c>
      <c r="DJ57" s="1920">
        <f t="shared" si="61"/>
        <v>391591.9558840901</v>
      </c>
      <c r="DK57" s="1920">
        <f t="shared" si="61"/>
        <v>392236.59411963372</v>
      </c>
      <c r="DL57" s="1920">
        <f t="shared" si="61"/>
        <v>393762.29696088517</v>
      </c>
      <c r="DM57" s="1920">
        <f t="shared" si="61"/>
        <v>395267.56239296764</v>
      </c>
      <c r="DN57" s="1920">
        <f t="shared" si="61"/>
        <v>396753.34363960451</v>
      </c>
      <c r="DO57" s="1920">
        <f t="shared" si="61"/>
        <v>397688.69349531003</v>
      </c>
      <c r="DP57" s="1920">
        <f t="shared" si="61"/>
        <v>398630.52775410551</v>
      </c>
      <c r="DQ57" s="1920">
        <f t="shared" si="61"/>
        <v>399578.60464230261</v>
      </c>
      <c r="DR57" s="1920">
        <f t="shared" si="61"/>
        <v>400532.69235733966</v>
      </c>
      <c r="DS57" s="1920">
        <f t="shared" si="61"/>
        <v>401678.35409573285</v>
      </c>
      <c r="DT57" s="1920">
        <f t="shared" si="61"/>
        <v>402640.04106447997</v>
      </c>
      <c r="DU57" s="1920">
        <f t="shared" si="61"/>
        <v>403419.98388070555</v>
      </c>
      <c r="DV57" s="1920">
        <f t="shared" si="61"/>
        <v>404337.80907428742</v>
      </c>
      <c r="DW57" s="1920">
        <f t="shared" si="61"/>
        <v>405004.81864486617</v>
      </c>
      <c r="DX57" s="1920">
        <f t="shared" si="61"/>
        <v>406582.53976113815</v>
      </c>
      <c r="DY57" s="1920">
        <f t="shared" si="61"/>
        <v>408138.33067245473</v>
      </c>
      <c r="DZ57" s="1920">
        <f t="shared" si="61"/>
        <v>409673.30837999086</v>
      </c>
      <c r="EA57" s="1920">
        <f t="shared" ref="EA57:ED57" si="62">EA45-EA48+EA55</f>
        <v>410639.38335977629</v>
      </c>
      <c r="EB57" s="1920">
        <f t="shared" si="62"/>
        <v>411611.93991352158</v>
      </c>
      <c r="EC57" s="1920">
        <f t="shared" si="62"/>
        <v>412590.75436545402</v>
      </c>
      <c r="ED57" s="1920">
        <f t="shared" si="62"/>
        <v>413575.61134537432</v>
      </c>
    </row>
    <row r="58" spans="1:134" ht="14.25" customHeight="1">
      <c r="B58" t="s">
        <v>1019</v>
      </c>
      <c r="C58" s="1920">
        <f t="shared" ref="C58:BN58" si="63">C57/($B$2*C32)</f>
        <v>1385.2968753104917</v>
      </c>
      <c r="D58" s="1920">
        <f t="shared" si="63"/>
        <v>1387.6235975961833</v>
      </c>
      <c r="E58" s="1920">
        <f t="shared" si="63"/>
        <v>1389.0434473012688</v>
      </c>
      <c r="F58" s="1920">
        <f t="shared" si="63"/>
        <v>1389.6331741487327</v>
      </c>
      <c r="G58" s="1920">
        <f t="shared" si="63"/>
        <v>1389.8209090964169</v>
      </c>
      <c r="H58" s="1920">
        <f t="shared" si="63"/>
        <v>1391.0043916090226</v>
      </c>
      <c r="I58" s="1920">
        <f t="shared" si="63"/>
        <v>1391.4675712069509</v>
      </c>
      <c r="J58" s="1920">
        <f t="shared" si="63"/>
        <v>1392.9091766450426</v>
      </c>
      <c r="K58" s="1920">
        <f t="shared" si="63"/>
        <v>1394.0732217602335</v>
      </c>
      <c r="L58" s="1920">
        <f t="shared" si="63"/>
        <v>1395.1558773026197</v>
      </c>
      <c r="M58" s="1920">
        <f t="shared" si="63"/>
        <v>1396.2931603624879</v>
      </c>
      <c r="N58" s="1920">
        <f t="shared" si="63"/>
        <v>1397.8447941559698</v>
      </c>
      <c r="O58" s="1920">
        <f t="shared" si="63"/>
        <v>1399.971655708305</v>
      </c>
      <c r="P58" s="1920">
        <f t="shared" si="63"/>
        <v>1401.9927091314401</v>
      </c>
      <c r="Q58" s="1920">
        <f t="shared" si="63"/>
        <v>1403.8359170034728</v>
      </c>
      <c r="R58" s="1920">
        <f t="shared" si="63"/>
        <v>1406.271118211439</v>
      </c>
      <c r="S58" s="1920">
        <f t="shared" si="63"/>
        <v>1408.2241030318121</v>
      </c>
      <c r="T58" s="1920">
        <f t="shared" si="63"/>
        <v>1414.2222076324656</v>
      </c>
      <c r="U58" s="1920">
        <f t="shared" si="63"/>
        <v>1420.7164683720544</v>
      </c>
      <c r="V58" s="1920">
        <f t="shared" si="63"/>
        <v>1428.5301668282721</v>
      </c>
      <c r="W58" s="1920">
        <f t="shared" si="63"/>
        <v>1434.5576308836598</v>
      </c>
      <c r="X58" s="1920">
        <f t="shared" si="63"/>
        <v>1439.9212101180813</v>
      </c>
      <c r="Y58" s="1920">
        <f t="shared" si="63"/>
        <v>1445.5773755836474</v>
      </c>
      <c r="Z58" s="1920">
        <f t="shared" si="63"/>
        <v>1451.5111145726187</v>
      </c>
      <c r="AA58" s="1920">
        <f t="shared" si="63"/>
        <v>1458.9396796849117</v>
      </c>
      <c r="AB58" s="1920">
        <f t="shared" si="63"/>
        <v>1465.3907161776315</v>
      </c>
      <c r="AC58" s="1920">
        <f t="shared" si="63"/>
        <v>1470.765152767965</v>
      </c>
      <c r="AD58" s="1920">
        <f t="shared" si="63"/>
        <v>1477.2737073956903</v>
      </c>
      <c r="AE58" s="1920">
        <f t="shared" si="63"/>
        <v>1482.1045931583744</v>
      </c>
      <c r="AF58" s="1920">
        <f t="shared" si="63"/>
        <v>1493.9008229028943</v>
      </c>
      <c r="AG58" s="1920">
        <f t="shared" si="63"/>
        <v>1505.8703938867707</v>
      </c>
      <c r="AH58" s="1920">
        <f t="shared" si="63"/>
        <v>1517.9368169670101</v>
      </c>
      <c r="AI58" s="1920">
        <f t="shared" si="63"/>
        <v>1526.7676329094081</v>
      </c>
      <c r="AJ58" s="1920">
        <f t="shared" si="63"/>
        <v>1534.21951914836</v>
      </c>
      <c r="AK58" s="1920">
        <f t="shared" si="63"/>
        <v>1541.6092732777395</v>
      </c>
      <c r="AL58" s="1920">
        <f t="shared" si="63"/>
        <v>1548.9270522648021</v>
      </c>
      <c r="AM58" s="1920">
        <f t="shared" si="63"/>
        <v>1557.5584072562272</v>
      </c>
      <c r="AN58" s="1920">
        <f t="shared" si="63"/>
        <v>1564.6608840569863</v>
      </c>
      <c r="AO58" s="1920">
        <f t="shared" si="63"/>
        <v>1570.3011521184528</v>
      </c>
      <c r="AP58" s="1920">
        <f t="shared" si="63"/>
        <v>1576.8032279113982</v>
      </c>
      <c r="AQ58" s="1920">
        <f t="shared" si="63"/>
        <v>1581.4313454335336</v>
      </c>
      <c r="AR58" s="1920">
        <f t="shared" si="63"/>
        <v>1592.1046970730702</v>
      </c>
      <c r="AS58" s="1920">
        <f t="shared" si="63"/>
        <v>1602.3340833350831</v>
      </c>
      <c r="AT58" s="1920">
        <f t="shared" si="63"/>
        <v>1612.1140090651681</v>
      </c>
      <c r="AU58" s="1920">
        <f t="shared" si="63"/>
        <v>1618.0602876557839</v>
      </c>
      <c r="AV58" s="1920">
        <f t="shared" si="63"/>
        <v>1623.8892894721471</v>
      </c>
      <c r="AW58" s="1920">
        <f t="shared" si="63"/>
        <v>1629.6032177805544</v>
      </c>
      <c r="AX58" s="1920">
        <f t="shared" si="63"/>
        <v>1635.2046248910165</v>
      </c>
      <c r="AY58" s="1920">
        <f t="shared" si="63"/>
        <v>1641.740605416785</v>
      </c>
      <c r="AZ58" s="1920">
        <f t="shared" si="63"/>
        <v>1647.0867147212798</v>
      </c>
      <c r="BA58" s="1920">
        <f t="shared" si="63"/>
        <v>1651.3246503569462</v>
      </c>
      <c r="BB58" s="1920">
        <f t="shared" si="63"/>
        <v>1656.1949416353084</v>
      </c>
      <c r="BC58" s="1920">
        <f t="shared" si="63"/>
        <v>1659.6651891886431</v>
      </c>
      <c r="BD58" s="1920">
        <f t="shared" si="63"/>
        <v>1667.6303146750809</v>
      </c>
      <c r="BE58" s="1920">
        <f t="shared" si="63"/>
        <v>1674.7836580652104</v>
      </c>
      <c r="BF58" s="1920">
        <f t="shared" si="63"/>
        <v>1681.1449405678584</v>
      </c>
      <c r="BG58" s="1920">
        <f t="shared" si="63"/>
        <v>1685.0590044667422</v>
      </c>
      <c r="BH58" s="1920">
        <f t="shared" si="63"/>
        <v>1688.9155327715359</v>
      </c>
      <c r="BI58" s="1920">
        <f t="shared" si="63"/>
        <v>1692.7186486095566</v>
      </c>
      <c r="BJ58" s="1920">
        <f t="shared" si="63"/>
        <v>1696.4723836578876</v>
      </c>
      <c r="BK58" s="1920">
        <f t="shared" si="63"/>
        <v>1700.8984588701574</v>
      </c>
      <c r="BL58" s="1920">
        <f t="shared" si="63"/>
        <v>1704.5641493782036</v>
      </c>
      <c r="BM58" s="1920">
        <f t="shared" si="63"/>
        <v>1707.5103024082753</v>
      </c>
      <c r="BN58" s="1920">
        <f t="shared" si="63"/>
        <v>1710.9422012985233</v>
      </c>
      <c r="BO58" s="1920">
        <f t="shared" ref="BO58:DZ58" si="64">BO57/($B$2*BO32)</f>
        <v>1713.4232292046413</v>
      </c>
      <c r="BP58" s="1920">
        <f t="shared" si="64"/>
        <v>1719.1912228311298</v>
      </c>
      <c r="BQ58" s="1920">
        <f t="shared" si="64"/>
        <v>1724.8192814447316</v>
      </c>
      <c r="BR58" s="1920">
        <f t="shared" si="64"/>
        <v>1730.3528127913605</v>
      </c>
      <c r="BS58" s="1920">
        <f t="shared" si="64"/>
        <v>1733.8398751093798</v>
      </c>
      <c r="BT58" s="1920">
        <f t="shared" si="64"/>
        <v>1737.3576041758749</v>
      </c>
      <c r="BU58" s="1920">
        <f t="shared" si="64"/>
        <v>1740.9079137797335</v>
      </c>
      <c r="BV58" s="1920">
        <f t="shared" si="64"/>
        <v>1744.4925732533284</v>
      </c>
      <c r="BW58" s="1920">
        <f t="shared" si="64"/>
        <v>1748.8130612795005</v>
      </c>
      <c r="BX58" s="1920">
        <f t="shared" si="64"/>
        <v>1752.4564600544265</v>
      </c>
      <c r="BY58" s="1920">
        <f t="shared" si="64"/>
        <v>1755.4261977835286</v>
      </c>
      <c r="BZ58" s="1920">
        <f t="shared" si="64"/>
        <v>1758.9388361341248</v>
      </c>
      <c r="CA58" s="1920">
        <f t="shared" si="64"/>
        <v>1761.5048228577919</v>
      </c>
      <c r="CB58" s="1920">
        <f t="shared" si="64"/>
        <v>1767.6114562274227</v>
      </c>
      <c r="CC58" s="1920">
        <f t="shared" si="64"/>
        <v>1773.6743771089907</v>
      </c>
      <c r="CD58" s="1920">
        <f t="shared" si="64"/>
        <v>1779.699004618865</v>
      </c>
      <c r="CE58" s="1920">
        <f t="shared" si="64"/>
        <v>1783.513789214601</v>
      </c>
      <c r="CF58" s="1920">
        <f t="shared" si="64"/>
        <v>1787.3768674112043</v>
      </c>
      <c r="CG58" s="1920">
        <f t="shared" si="64"/>
        <v>1791.2870718356969</v>
      </c>
      <c r="CH58" s="1920">
        <f t="shared" si="64"/>
        <v>1795.243171719254</v>
      </c>
      <c r="CI58" s="1920">
        <f t="shared" si="64"/>
        <v>1800.0207271833517</v>
      </c>
      <c r="CJ58" s="1920">
        <f t="shared" si="64"/>
        <v>1804.0514801039392</v>
      </c>
      <c r="CK58" s="1920">
        <f t="shared" si="64"/>
        <v>1807.3349578248822</v>
      </c>
      <c r="CL58" s="1920">
        <f t="shared" si="64"/>
        <v>1811.2162142688874</v>
      </c>
      <c r="CM58" s="1920">
        <f t="shared" si="64"/>
        <v>1814.047247488209</v>
      </c>
      <c r="CN58" s="1920">
        <f t="shared" si="64"/>
        <v>1820.7796441317942</v>
      </c>
      <c r="CO58" s="1920">
        <f t="shared" si="64"/>
        <v>1827.4524636685626</v>
      </c>
      <c r="CP58" s="1920">
        <f t="shared" si="64"/>
        <v>1834.0679014041018</v>
      </c>
      <c r="CQ58" s="1920">
        <f t="shared" si="64"/>
        <v>1838.2458658705334</v>
      </c>
      <c r="CR58" s="1920">
        <f t="shared" si="64"/>
        <v>1842.4654158406986</v>
      </c>
      <c r="CS58" s="1920">
        <f t="shared" si="64"/>
        <v>1846.7248627640267</v>
      </c>
      <c r="CT58" s="1920">
        <f t="shared" si="64"/>
        <v>1851.0225621888592</v>
      </c>
      <c r="CU58" s="1920">
        <f t="shared" si="64"/>
        <v>1856.1974048646757</v>
      </c>
      <c r="CV58" s="1920">
        <f t="shared" si="64"/>
        <v>1860.5512014504834</v>
      </c>
      <c r="CW58" s="1920">
        <f t="shared" si="64"/>
        <v>1864.0888009930129</v>
      </c>
      <c r="CX58" s="1920">
        <f t="shared" si="64"/>
        <v>1868.2596657169211</v>
      </c>
      <c r="CY58" s="1920">
        <f t="shared" si="64"/>
        <v>1871.2951308720837</v>
      </c>
      <c r="CZ58" s="1920">
        <f t="shared" si="64"/>
        <v>1878.491650080955</v>
      </c>
      <c r="DA58" s="1920">
        <f t="shared" si="64"/>
        <v>1885.6029875987424</v>
      </c>
      <c r="DB58" s="1920">
        <f t="shared" si="64"/>
        <v>1892.6324330440752</v>
      </c>
      <c r="DC58" s="1920">
        <f t="shared" si="64"/>
        <v>1897.0619894913314</v>
      </c>
      <c r="DD58" s="1920">
        <f t="shared" si="64"/>
        <v>1901.5262089581822</v>
      </c>
      <c r="DE58" s="1920">
        <f t="shared" si="64"/>
        <v>1906.0236619217053</v>
      </c>
      <c r="DF58" s="1920">
        <f t="shared" si="64"/>
        <v>1910.5529777803022</v>
      </c>
      <c r="DG58" s="1920">
        <f t="shared" si="64"/>
        <v>1915.9959264279041</v>
      </c>
      <c r="DH58" s="1920">
        <f t="shared" si="64"/>
        <v>1920.5676100406099</v>
      </c>
      <c r="DI58" s="1920">
        <f t="shared" si="64"/>
        <v>1924.2770671082349</v>
      </c>
      <c r="DJ58" s="1920">
        <f t="shared" si="64"/>
        <v>1928.6443847719174</v>
      </c>
      <c r="DK58" s="1920">
        <f t="shared" si="64"/>
        <v>1931.8193169800716</v>
      </c>
      <c r="DL58" s="1920">
        <f t="shared" si="64"/>
        <v>1939.3336138735481</v>
      </c>
      <c r="DM58" s="1920">
        <f t="shared" si="64"/>
        <v>1946.7472537084695</v>
      </c>
      <c r="DN58" s="1920">
        <f t="shared" si="64"/>
        <v>1954.0649312431271</v>
      </c>
      <c r="DO58" s="1920">
        <f t="shared" si="64"/>
        <v>1958.6716582708336</v>
      </c>
      <c r="DP58" s="1920">
        <f t="shared" si="64"/>
        <v>1963.3103218779822</v>
      </c>
      <c r="DQ58" s="1920">
        <f t="shared" si="64"/>
        <v>1967.9797312958167</v>
      </c>
      <c r="DR58" s="1920">
        <f t="shared" si="64"/>
        <v>1972.6787448647542</v>
      </c>
      <c r="DS58" s="1920">
        <f t="shared" si="64"/>
        <v>1978.3212869175181</v>
      </c>
      <c r="DT58" s="1920">
        <f t="shared" si="64"/>
        <v>1983.057727858944</v>
      </c>
      <c r="DU58" s="1920">
        <f t="shared" si="64"/>
        <v>1986.8990537859809</v>
      </c>
      <c r="DV58" s="1920">
        <f t="shared" si="64"/>
        <v>1991.4194694360099</v>
      </c>
      <c r="DW58" s="1920">
        <f t="shared" si="64"/>
        <v>1994.7045835543056</v>
      </c>
      <c r="DX58" s="1920">
        <f t="shared" si="64"/>
        <v>2002.475077625779</v>
      </c>
      <c r="DY58" s="1920">
        <f t="shared" si="64"/>
        <v>2010.1375624135871</v>
      </c>
      <c r="DZ58" s="1920">
        <f t="shared" si="64"/>
        <v>2017.6975393025555</v>
      </c>
      <c r="EA58" s="1920">
        <f t="shared" ref="EA58:ED58" si="65">EA57/($B$2*EA32)</f>
        <v>2022.4555918034687</v>
      </c>
      <c r="EB58" s="1920">
        <f t="shared" si="65"/>
        <v>2027.2455669499684</v>
      </c>
      <c r="EC58" s="1920">
        <f t="shared" si="65"/>
        <v>2032.0663631080281</v>
      </c>
      <c r="ED58" s="1920">
        <f t="shared" si="65"/>
        <v>2036.9169195497159</v>
      </c>
    </row>
    <row r="59" spans="1:134">
      <c r="B59" t="s">
        <v>1020</v>
      </c>
      <c r="C59" s="72">
        <f>C58/$B$3</f>
        <v>1.3852968753104917</v>
      </c>
      <c r="D59" s="72">
        <f t="shared" ref="D59:BO59" si="66">D58/$B$3</f>
        <v>1.3876235975961833</v>
      </c>
      <c r="E59" s="72">
        <f t="shared" si="66"/>
        <v>1.3890434473012687</v>
      </c>
      <c r="F59" s="72">
        <f t="shared" si="66"/>
        <v>1.3896331741487327</v>
      </c>
      <c r="G59" s="72">
        <f t="shared" si="66"/>
        <v>1.3898209090964169</v>
      </c>
      <c r="H59" s="72">
        <f t="shared" si="66"/>
        <v>1.3910043916090227</v>
      </c>
      <c r="I59" s="72">
        <f t="shared" si="66"/>
        <v>1.3914675712069509</v>
      </c>
      <c r="J59" s="72">
        <f t="shared" si="66"/>
        <v>1.3929091766450425</v>
      </c>
      <c r="K59" s="72">
        <f t="shared" si="66"/>
        <v>1.3940732217602336</v>
      </c>
      <c r="L59" s="72">
        <f t="shared" si="66"/>
        <v>1.3951558773026198</v>
      </c>
      <c r="M59" s="72">
        <f t="shared" si="66"/>
        <v>1.396293160362488</v>
      </c>
      <c r="N59" s="72">
        <f t="shared" si="66"/>
        <v>1.3978447941559697</v>
      </c>
      <c r="O59" s="72">
        <f t="shared" si="66"/>
        <v>1.3999716557083051</v>
      </c>
      <c r="P59" s="72">
        <f t="shared" si="66"/>
        <v>1.4019927091314401</v>
      </c>
      <c r="Q59" s="72">
        <f t="shared" si="66"/>
        <v>1.4038359170034729</v>
      </c>
      <c r="R59" s="72">
        <f t="shared" si="66"/>
        <v>1.4062711182114389</v>
      </c>
      <c r="S59" s="72">
        <f t="shared" si="66"/>
        <v>1.4082241030318121</v>
      </c>
      <c r="T59" s="72">
        <f t="shared" si="66"/>
        <v>1.4142222076324655</v>
      </c>
      <c r="U59" s="72">
        <f t="shared" si="66"/>
        <v>1.4207164683720543</v>
      </c>
      <c r="V59" s="72">
        <f t="shared" si="66"/>
        <v>1.4285301668282722</v>
      </c>
      <c r="W59" s="72">
        <f t="shared" si="66"/>
        <v>1.4345576308836598</v>
      </c>
      <c r="X59" s="72">
        <f t="shared" si="66"/>
        <v>1.4399212101180812</v>
      </c>
      <c r="Y59" s="72">
        <f t="shared" si="66"/>
        <v>1.4455773755836474</v>
      </c>
      <c r="Z59" s="72">
        <f t="shared" si="66"/>
        <v>1.4515111145726187</v>
      </c>
      <c r="AA59" s="72">
        <f t="shared" si="66"/>
        <v>1.4589396796849117</v>
      </c>
      <c r="AB59" s="72">
        <f t="shared" si="66"/>
        <v>1.4653907161776314</v>
      </c>
      <c r="AC59" s="72">
        <f t="shared" si="66"/>
        <v>1.470765152767965</v>
      </c>
      <c r="AD59" s="72">
        <f t="shared" si="66"/>
        <v>1.4772737073956903</v>
      </c>
      <c r="AE59" s="72">
        <f t="shared" si="66"/>
        <v>1.4821045931583745</v>
      </c>
      <c r="AF59" s="72">
        <f t="shared" si="66"/>
        <v>1.4939008229028943</v>
      </c>
      <c r="AG59" s="72">
        <f t="shared" si="66"/>
        <v>1.5058703938867706</v>
      </c>
      <c r="AH59" s="72">
        <f t="shared" si="66"/>
        <v>1.5179368169670102</v>
      </c>
      <c r="AI59" s="72">
        <f t="shared" si="66"/>
        <v>1.5267676329094082</v>
      </c>
      <c r="AJ59" s="72">
        <f t="shared" si="66"/>
        <v>1.5342195191483599</v>
      </c>
      <c r="AK59" s="72">
        <f t="shared" si="66"/>
        <v>1.5416092732777396</v>
      </c>
      <c r="AL59" s="72">
        <f t="shared" si="66"/>
        <v>1.5489270522648022</v>
      </c>
      <c r="AM59" s="72">
        <f t="shared" si="66"/>
        <v>1.5575584072562272</v>
      </c>
      <c r="AN59" s="72">
        <f t="shared" si="66"/>
        <v>1.5646608840569862</v>
      </c>
      <c r="AO59" s="72">
        <f t="shared" si="66"/>
        <v>1.5703011521184529</v>
      </c>
      <c r="AP59" s="72">
        <f t="shared" si="66"/>
        <v>1.5768032279113982</v>
      </c>
      <c r="AQ59" s="72">
        <f t="shared" si="66"/>
        <v>1.5814313454335336</v>
      </c>
      <c r="AR59" s="72">
        <f t="shared" si="66"/>
        <v>1.5921046970730701</v>
      </c>
      <c r="AS59" s="72">
        <f t="shared" si="66"/>
        <v>1.602334083335083</v>
      </c>
      <c r="AT59" s="72">
        <f t="shared" si="66"/>
        <v>1.6121140090651682</v>
      </c>
      <c r="AU59" s="72">
        <f t="shared" si="66"/>
        <v>1.6180602876557839</v>
      </c>
      <c r="AV59" s="72">
        <f t="shared" si="66"/>
        <v>1.6238892894721471</v>
      </c>
      <c r="AW59" s="72">
        <f t="shared" si="66"/>
        <v>1.6296032177805544</v>
      </c>
      <c r="AX59" s="72">
        <f t="shared" si="66"/>
        <v>1.6352046248910164</v>
      </c>
      <c r="AY59" s="72">
        <f t="shared" si="66"/>
        <v>1.6417406054167849</v>
      </c>
      <c r="AZ59" s="72">
        <f t="shared" si="66"/>
        <v>1.6470867147212798</v>
      </c>
      <c r="BA59" s="72">
        <f t="shared" si="66"/>
        <v>1.6513246503569463</v>
      </c>
      <c r="BB59" s="72">
        <f t="shared" si="66"/>
        <v>1.6561949416353083</v>
      </c>
      <c r="BC59" s="72">
        <f t="shared" si="66"/>
        <v>1.6596651891886431</v>
      </c>
      <c r="BD59" s="72">
        <f t="shared" si="66"/>
        <v>1.6676303146750808</v>
      </c>
      <c r="BE59" s="72">
        <f t="shared" si="66"/>
        <v>1.6747836580652105</v>
      </c>
      <c r="BF59" s="72">
        <f t="shared" si="66"/>
        <v>1.6811449405678585</v>
      </c>
      <c r="BG59" s="72">
        <f t="shared" si="66"/>
        <v>1.6850590044667422</v>
      </c>
      <c r="BH59" s="72">
        <f t="shared" si="66"/>
        <v>1.6889155327715359</v>
      </c>
      <c r="BI59" s="72">
        <f t="shared" si="66"/>
        <v>1.6927186486095567</v>
      </c>
      <c r="BJ59" s="72">
        <f t="shared" si="66"/>
        <v>1.6964723836578877</v>
      </c>
      <c r="BK59" s="72">
        <f t="shared" si="66"/>
        <v>1.7008984588701574</v>
      </c>
      <c r="BL59" s="72">
        <f t="shared" si="66"/>
        <v>1.7045641493782036</v>
      </c>
      <c r="BM59" s="72">
        <f t="shared" si="66"/>
        <v>1.7075103024082752</v>
      </c>
      <c r="BN59" s="72">
        <f t="shared" si="66"/>
        <v>1.7109422012985234</v>
      </c>
      <c r="BO59" s="72">
        <f t="shared" si="66"/>
        <v>1.7134232292046414</v>
      </c>
      <c r="BP59" s="72">
        <f t="shared" ref="BP59:EA59" si="67">BP58/$B$3</f>
        <v>1.7191912228311299</v>
      </c>
      <c r="BQ59" s="72">
        <f t="shared" si="67"/>
        <v>1.7248192814447316</v>
      </c>
      <c r="BR59" s="72">
        <f t="shared" si="67"/>
        <v>1.7303528127913606</v>
      </c>
      <c r="BS59" s="72">
        <f t="shared" si="67"/>
        <v>1.7338398751093798</v>
      </c>
      <c r="BT59" s="72">
        <f t="shared" si="67"/>
        <v>1.7373576041758749</v>
      </c>
      <c r="BU59" s="72">
        <f t="shared" si="67"/>
        <v>1.7409079137797334</v>
      </c>
      <c r="BV59" s="72">
        <f t="shared" si="67"/>
        <v>1.7444925732533283</v>
      </c>
      <c r="BW59" s="72">
        <f t="shared" si="67"/>
        <v>1.7488130612795005</v>
      </c>
      <c r="BX59" s="72">
        <f t="shared" si="67"/>
        <v>1.7524564600544266</v>
      </c>
      <c r="BY59" s="72">
        <f t="shared" si="67"/>
        <v>1.7554261977835286</v>
      </c>
      <c r="BZ59" s="72">
        <f t="shared" si="67"/>
        <v>1.7589388361341247</v>
      </c>
      <c r="CA59" s="72">
        <f t="shared" si="67"/>
        <v>1.7615048228577919</v>
      </c>
      <c r="CB59" s="72">
        <f t="shared" si="67"/>
        <v>1.7676114562274226</v>
      </c>
      <c r="CC59" s="72">
        <f t="shared" si="67"/>
        <v>1.7736743771089907</v>
      </c>
      <c r="CD59" s="72">
        <f t="shared" si="67"/>
        <v>1.779699004618865</v>
      </c>
      <c r="CE59" s="72">
        <f t="shared" si="67"/>
        <v>1.7835137892146011</v>
      </c>
      <c r="CF59" s="72">
        <f t="shared" si="67"/>
        <v>1.7873768674112043</v>
      </c>
      <c r="CG59" s="72">
        <f t="shared" si="67"/>
        <v>1.7912870718356968</v>
      </c>
      <c r="CH59" s="72">
        <f t="shared" si="67"/>
        <v>1.7952431717192538</v>
      </c>
      <c r="CI59" s="72">
        <f t="shared" si="67"/>
        <v>1.8000207271833517</v>
      </c>
      <c r="CJ59" s="72">
        <f t="shared" si="67"/>
        <v>1.8040514801039391</v>
      </c>
      <c r="CK59" s="72">
        <f t="shared" si="67"/>
        <v>1.8073349578248821</v>
      </c>
      <c r="CL59" s="72">
        <f t="shared" si="67"/>
        <v>1.8112162142688875</v>
      </c>
      <c r="CM59" s="72">
        <f t="shared" si="67"/>
        <v>1.814047247488209</v>
      </c>
      <c r="CN59" s="72">
        <f t="shared" si="67"/>
        <v>1.8207796441317941</v>
      </c>
      <c r="CO59" s="72">
        <f t="shared" si="67"/>
        <v>1.8274524636685625</v>
      </c>
      <c r="CP59" s="72">
        <f t="shared" si="67"/>
        <v>1.8340679014041017</v>
      </c>
      <c r="CQ59" s="72">
        <f t="shared" si="67"/>
        <v>1.8382458658705334</v>
      </c>
      <c r="CR59" s="72">
        <f t="shared" si="67"/>
        <v>1.8424654158406986</v>
      </c>
      <c r="CS59" s="72">
        <f t="shared" si="67"/>
        <v>1.8467248627640267</v>
      </c>
      <c r="CT59" s="72">
        <f t="shared" si="67"/>
        <v>1.8510225621888592</v>
      </c>
      <c r="CU59" s="72">
        <f t="shared" si="67"/>
        <v>1.8561974048646757</v>
      </c>
      <c r="CV59" s="72">
        <f t="shared" si="67"/>
        <v>1.8605512014504835</v>
      </c>
      <c r="CW59" s="72">
        <f t="shared" si="67"/>
        <v>1.864088800993013</v>
      </c>
      <c r="CX59" s="72">
        <f t="shared" si="67"/>
        <v>1.868259665716921</v>
      </c>
      <c r="CY59" s="72">
        <f t="shared" si="67"/>
        <v>1.8712951308720838</v>
      </c>
      <c r="CZ59" s="72">
        <f t="shared" si="67"/>
        <v>1.878491650080955</v>
      </c>
      <c r="DA59" s="72">
        <f t="shared" si="67"/>
        <v>1.8856029875987423</v>
      </c>
      <c r="DB59" s="72">
        <f t="shared" si="67"/>
        <v>1.8926324330440751</v>
      </c>
      <c r="DC59" s="72">
        <f t="shared" si="67"/>
        <v>1.8970619894913314</v>
      </c>
      <c r="DD59" s="72">
        <f t="shared" si="67"/>
        <v>1.9015262089581821</v>
      </c>
      <c r="DE59" s="72">
        <f t="shared" si="67"/>
        <v>1.9060236619217052</v>
      </c>
      <c r="DF59" s="72">
        <f t="shared" si="67"/>
        <v>1.9105529777803021</v>
      </c>
      <c r="DG59" s="72">
        <f t="shared" si="67"/>
        <v>1.9159959264279041</v>
      </c>
      <c r="DH59" s="72">
        <f t="shared" si="67"/>
        <v>1.9205676100406099</v>
      </c>
      <c r="DI59" s="72">
        <f t="shared" si="67"/>
        <v>1.9242770671082348</v>
      </c>
      <c r="DJ59" s="72">
        <f t="shared" si="67"/>
        <v>1.9286443847719175</v>
      </c>
      <c r="DK59" s="72">
        <f t="shared" si="67"/>
        <v>1.9318193169800715</v>
      </c>
      <c r="DL59" s="72">
        <f t="shared" si="67"/>
        <v>1.939333613873548</v>
      </c>
      <c r="DM59" s="72">
        <f t="shared" si="67"/>
        <v>1.9467472537084696</v>
      </c>
      <c r="DN59" s="72">
        <f t="shared" si="67"/>
        <v>1.9540649312431271</v>
      </c>
      <c r="DO59" s="72">
        <f t="shared" si="67"/>
        <v>1.9586716582708337</v>
      </c>
      <c r="DP59" s="72">
        <f t="shared" si="67"/>
        <v>1.9633103218779822</v>
      </c>
      <c r="DQ59" s="72">
        <f t="shared" si="67"/>
        <v>1.9679797312958167</v>
      </c>
      <c r="DR59" s="72">
        <f t="shared" si="67"/>
        <v>1.9726787448647543</v>
      </c>
      <c r="DS59" s="72">
        <f t="shared" si="67"/>
        <v>1.9783212869175182</v>
      </c>
      <c r="DT59" s="72">
        <f t="shared" si="67"/>
        <v>1.9830577278589439</v>
      </c>
      <c r="DU59" s="72">
        <f t="shared" si="67"/>
        <v>1.986899053785981</v>
      </c>
      <c r="DV59" s="72">
        <f t="shared" si="67"/>
        <v>1.9914194694360099</v>
      </c>
      <c r="DW59" s="72">
        <f t="shared" si="67"/>
        <v>1.9947045835543056</v>
      </c>
      <c r="DX59" s="72">
        <f t="shared" si="67"/>
        <v>2.0024750776257791</v>
      </c>
      <c r="DY59" s="72">
        <f t="shared" si="67"/>
        <v>2.0101375624135871</v>
      </c>
      <c r="DZ59" s="72">
        <f t="shared" si="67"/>
        <v>2.0176975393025556</v>
      </c>
      <c r="EA59" s="72">
        <f t="shared" si="67"/>
        <v>2.0224555918034688</v>
      </c>
      <c r="EB59" s="72">
        <f t="shared" ref="EB59:ED59" si="68">EB58/$B$3</f>
        <v>2.0272455669499685</v>
      </c>
      <c r="EC59" s="72">
        <f t="shared" si="68"/>
        <v>2.032066363108028</v>
      </c>
      <c r="ED59" s="72">
        <f t="shared" si="68"/>
        <v>2.0369169195497161</v>
      </c>
    </row>
    <row r="60" spans="1:134">
      <c r="B60" t="s">
        <v>1021</v>
      </c>
      <c r="O60" s="1936">
        <f>O59/C59-1</f>
        <v>1.0593238647509606E-2</v>
      </c>
      <c r="P60" s="1936">
        <f t="shared" ref="P60:CA60" si="69">P59/D59-1</f>
        <v>1.0355193987871658E-2</v>
      </c>
      <c r="Q60" s="1936">
        <f t="shared" si="69"/>
        <v>1.0649393099217974E-2</v>
      </c>
      <c r="R60" s="1936">
        <f t="shared" si="69"/>
        <v>1.1972903621056963E-2</v>
      </c>
      <c r="S60" s="1936">
        <f t="shared" si="69"/>
        <v>1.3241413922431278E-2</v>
      </c>
      <c r="T60" s="1936">
        <f t="shared" si="69"/>
        <v>1.6691403825537909E-2</v>
      </c>
      <c r="U60" s="1936">
        <f t="shared" si="69"/>
        <v>2.1020178817198865E-2</v>
      </c>
      <c r="V60" s="1936">
        <f t="shared" si="69"/>
        <v>2.5573088885110451E-2</v>
      </c>
      <c r="W60" s="1937">
        <f t="shared" si="69"/>
        <v>2.90403749899939E-2</v>
      </c>
      <c r="X60" s="1936">
        <f t="shared" si="69"/>
        <v>3.2086258993518468E-2</v>
      </c>
      <c r="Y60" s="1936">
        <f t="shared" si="69"/>
        <v>3.5296466831052031E-2</v>
      </c>
      <c r="Z60" s="1936">
        <f t="shared" si="69"/>
        <v>3.8392188203593136E-2</v>
      </c>
      <c r="AA60" s="1936">
        <f t="shared" si="69"/>
        <v>4.2120869902021019E-2</v>
      </c>
      <c r="AB60" s="1936">
        <f t="shared" si="69"/>
        <v>4.5219926347168649E-2</v>
      </c>
      <c r="AC60" s="1936">
        <f t="shared" si="69"/>
        <v>4.7675967649662754E-2</v>
      </c>
      <c r="AD60" s="1936">
        <f t="shared" si="69"/>
        <v>5.0489971858737936E-2</v>
      </c>
      <c r="AE60" s="1936">
        <f t="shared" si="69"/>
        <v>5.2463588691247898E-2</v>
      </c>
      <c r="AF60" s="1936">
        <f t="shared" si="69"/>
        <v>5.6340944754232014E-2</v>
      </c>
      <c r="AG60" s="1936">
        <f t="shared" si="69"/>
        <v>5.993731149769177E-2</v>
      </c>
      <c r="AH60" s="1936">
        <f t="shared" si="69"/>
        <v>6.258646279570379E-2</v>
      </c>
      <c r="AI60" s="1937">
        <f t="shared" si="69"/>
        <v>6.4277656080605761E-2</v>
      </c>
      <c r="AJ60" s="1936">
        <f t="shared" si="69"/>
        <v>6.5488520043777809E-2</v>
      </c>
      <c r="AK60" s="1936">
        <f t="shared" si="69"/>
        <v>6.6431516787760714E-2</v>
      </c>
      <c r="AL60" s="1936">
        <f t="shared" si="69"/>
        <v>6.711346314483202E-2</v>
      </c>
      <c r="AM60" s="1936">
        <f t="shared" si="69"/>
        <v>6.7596165177037593E-2</v>
      </c>
      <c r="AN60" s="1936">
        <f t="shared" si="69"/>
        <v>6.7743139616916803E-2</v>
      </c>
      <c r="AO60" s="1936">
        <f t="shared" si="69"/>
        <v>6.7676337832156319E-2</v>
      </c>
      <c r="AP60" s="1936">
        <f t="shared" si="69"/>
        <v>6.7373784571831408E-2</v>
      </c>
      <c r="AQ60" s="1936">
        <f t="shared" si="69"/>
        <v>6.7017370254209396E-2</v>
      </c>
      <c r="AR60" s="1936">
        <f t="shared" si="69"/>
        <v>6.5736541987673425E-2</v>
      </c>
      <c r="AS60" s="1936">
        <f t="shared" si="69"/>
        <v>6.4058427498087767E-2</v>
      </c>
      <c r="AT60" s="1936">
        <f t="shared" si="69"/>
        <v>6.2042893383621456E-2</v>
      </c>
      <c r="AU60" s="1937">
        <f t="shared" si="69"/>
        <v>5.9794727618379229E-2</v>
      </c>
      <c r="AV60" s="1936">
        <f t="shared" si="69"/>
        <v>5.8446505995154219E-2</v>
      </c>
      <c r="AW60" s="1936">
        <f t="shared" si="69"/>
        <v>5.7079278146610957E-2</v>
      </c>
      <c r="AX60" s="1936">
        <f t="shared" si="69"/>
        <v>5.5701508021350099E-2</v>
      </c>
      <c r="AY60" s="1936">
        <f t="shared" si="69"/>
        <v>5.4047538614524271E-2</v>
      </c>
      <c r="AZ60" s="1936">
        <f t="shared" si="69"/>
        <v>5.2679677433088878E-2</v>
      </c>
      <c r="BA60" s="1936">
        <f t="shared" si="69"/>
        <v>5.1597426474015329E-2</v>
      </c>
      <c r="BB60" s="1936">
        <f t="shared" si="69"/>
        <v>5.0349791475928773E-2</v>
      </c>
      <c r="BC60" s="1936">
        <f t="shared" si="69"/>
        <v>4.9470275128296937E-2</v>
      </c>
      <c r="BD60" s="1936">
        <f t="shared" si="69"/>
        <v>4.7437594864745636E-2</v>
      </c>
      <c r="BE60" s="1936">
        <f t="shared" si="69"/>
        <v>4.5215024434437368E-2</v>
      </c>
      <c r="BF60" s="1936">
        <f t="shared" si="69"/>
        <v>4.2820130037031223E-2</v>
      </c>
      <c r="BG60" s="1936">
        <f t="shared" si="69"/>
        <v>4.1406811181321723E-2</v>
      </c>
      <c r="BH60" s="1937">
        <f t="shared" si="69"/>
        <v>4.0043520036101787E-2</v>
      </c>
      <c r="BI60" s="1936">
        <f t="shared" si="69"/>
        <v>3.8730551179791295E-2</v>
      </c>
      <c r="BJ60" s="1936">
        <f t="shared" si="69"/>
        <v>3.746794611160964E-2</v>
      </c>
      <c r="BK60" s="1936">
        <f t="shared" si="69"/>
        <v>3.6033617770180104E-2</v>
      </c>
      <c r="BL60" s="1936">
        <f t="shared" si="69"/>
        <v>3.4896422964986407E-2</v>
      </c>
      <c r="BM60" s="1936">
        <f t="shared" si="69"/>
        <v>3.4024594763472971E-2</v>
      </c>
      <c r="BN60" s="1936">
        <f t="shared" si="69"/>
        <v>3.3056048105761127E-2</v>
      </c>
      <c r="BO60" s="1936">
        <f t="shared" si="69"/>
        <v>3.2390894480518018E-2</v>
      </c>
      <c r="BP60" s="1936">
        <f t="shared" si="69"/>
        <v>3.0918668065886834E-2</v>
      </c>
      <c r="BQ60" s="1936">
        <f t="shared" si="69"/>
        <v>2.9875872706642381E-2</v>
      </c>
      <c r="BR60" s="1936">
        <f t="shared" si="69"/>
        <v>2.9270451961673549E-2</v>
      </c>
      <c r="BS60" s="1937">
        <f t="shared" si="69"/>
        <v>2.8949057874726902E-2</v>
      </c>
      <c r="BT60" s="1936">
        <f t="shared" si="69"/>
        <v>2.8682352944463085E-2</v>
      </c>
      <c r="BU60" s="1936">
        <f t="shared" si="69"/>
        <v>2.846856162999134E-2</v>
      </c>
      <c r="BV60" s="1936">
        <f t="shared" si="69"/>
        <v>2.8305907044534839E-2</v>
      </c>
      <c r="BW60" s="1936">
        <f t="shared" si="69"/>
        <v>2.8170172157820028E-2</v>
      </c>
      <c r="BX60" s="1936">
        <f t="shared" si="69"/>
        <v>2.8096514111066728E-2</v>
      </c>
      <c r="BY60" s="1936">
        <f t="shared" si="69"/>
        <v>2.8061848474748796E-2</v>
      </c>
      <c r="BZ60" s="1936">
        <f t="shared" si="69"/>
        <v>2.8052750583376973E-2</v>
      </c>
      <c r="CA60" s="1936">
        <f t="shared" si="69"/>
        <v>2.8061714603618171E-2</v>
      </c>
      <c r="CB60" s="1936">
        <f t="shared" ref="CB60:ED60" si="70">CB59/BP59-1</f>
        <v>2.816454199699514E-2</v>
      </c>
      <c r="CC60" s="1936">
        <f t="shared" si="70"/>
        <v>2.832476201410361E-2</v>
      </c>
      <c r="CD60" s="1936">
        <f t="shared" si="70"/>
        <v>2.8517994401326963E-2</v>
      </c>
      <c r="CE60" s="1936">
        <f t="shared" si="70"/>
        <v>2.8649654918155409E-2</v>
      </c>
      <c r="CF60" s="1936">
        <f t="shared" si="70"/>
        <v>2.8790424674289383E-2</v>
      </c>
      <c r="CG60" s="1936">
        <f t="shared" si="70"/>
        <v>2.8938439338002553E-2</v>
      </c>
      <c r="CH60" s="1936">
        <f t="shared" si="70"/>
        <v>2.909189711898863E-2</v>
      </c>
      <c r="CI60" s="1936">
        <f t="shared" si="70"/>
        <v>2.9281383492404611E-2</v>
      </c>
      <c r="CJ60" s="1936">
        <f t="shared" si="70"/>
        <v>2.9441541758994827E-2</v>
      </c>
      <c r="CK60" s="1936">
        <f t="shared" si="70"/>
        <v>2.957045992984253E-2</v>
      </c>
      <c r="CL60" s="1936">
        <f t="shared" si="70"/>
        <v>2.9720975545494355E-2</v>
      </c>
      <c r="CM60" s="1936">
        <f t="shared" si="70"/>
        <v>2.9828146905197972E-2</v>
      </c>
      <c r="CN60" s="1936">
        <f t="shared" si="70"/>
        <v>3.0079114794745232E-2</v>
      </c>
      <c r="CO60" s="1936">
        <f t="shared" si="70"/>
        <v>3.0320157551820603E-2</v>
      </c>
      <c r="CP60" s="1936">
        <f t="shared" si="70"/>
        <v>3.0549489910447036E-2</v>
      </c>
      <c r="CQ60" s="1936">
        <f t="shared" si="70"/>
        <v>3.0687778803232257E-2</v>
      </c>
      <c r="CR60" s="1936">
        <f t="shared" si="70"/>
        <v>3.0820891460502819E-2</v>
      </c>
      <c r="CS60" s="1936">
        <f t="shared" si="70"/>
        <v>3.0948579822840827E-2</v>
      </c>
      <c r="CT60" s="1936">
        <f t="shared" si="70"/>
        <v>3.1070660146941043E-2</v>
      </c>
      <c r="CU60" s="1936">
        <f t="shared" si="70"/>
        <v>3.1208906004781767E-2</v>
      </c>
      <c r="CV60" s="1936">
        <f t="shared" si="70"/>
        <v>3.1318242283911557E-2</v>
      </c>
      <c r="CW60" s="1936">
        <f t="shared" si="70"/>
        <v>3.1401950658019651E-2</v>
      </c>
      <c r="CX60" s="1936">
        <f t="shared" si="70"/>
        <v>3.1494556529828577E-2</v>
      </c>
      <c r="CY60" s="1936">
        <f t="shared" si="70"/>
        <v>3.1558099417279273E-2</v>
      </c>
      <c r="CZ60" s="1936">
        <f t="shared" si="70"/>
        <v>3.1696315441114065E-2</v>
      </c>
      <c r="DA60" s="1936">
        <f t="shared" si="70"/>
        <v>3.1820539842357443E-2</v>
      </c>
      <c r="DB60" s="1936">
        <f t="shared" si="70"/>
        <v>3.1931495881443839E-2</v>
      </c>
      <c r="DC60" s="1936">
        <f t="shared" si="70"/>
        <v>3.1995787240867601E-2</v>
      </c>
      <c r="DD60" s="1936">
        <f t="shared" si="70"/>
        <v>3.205530622702879E-2</v>
      </c>
      <c r="DE60" s="1936">
        <f t="shared" si="70"/>
        <v>3.2110251155077263E-2</v>
      </c>
      <c r="DF60" s="1936">
        <f t="shared" si="70"/>
        <v>3.2160826565532208E-2</v>
      </c>
      <c r="DG60" s="1936">
        <f t="shared" si="70"/>
        <v>3.2215604550738908E-2</v>
      </c>
      <c r="DH60" s="1936">
        <f t="shared" si="70"/>
        <v>3.2257327045521533E-2</v>
      </c>
      <c r="DI60" s="1936">
        <f t="shared" si="70"/>
        <v>3.2288304121112166E-2</v>
      </c>
      <c r="DJ60" s="1936">
        <f t="shared" si="70"/>
        <v>3.232137382349598E-2</v>
      </c>
      <c r="DK60" s="1936">
        <f t="shared" si="70"/>
        <v>3.2343474372095171E-2</v>
      </c>
      <c r="DL60" s="1936">
        <f t="shared" si="70"/>
        <v>3.2388732624907268E-2</v>
      </c>
      <c r="DM60" s="1936">
        <f t="shared" si="70"/>
        <v>3.2426903495519355E-2</v>
      </c>
      <c r="DN60" s="1936">
        <f t="shared" si="70"/>
        <v>3.2458758038001578E-2</v>
      </c>
      <c r="DO60" s="1936">
        <f t="shared" si="70"/>
        <v>3.2476360351314515E-2</v>
      </c>
      <c r="DP60" s="1936">
        <f t="shared" si="70"/>
        <v>3.2491854505466211E-2</v>
      </c>
      <c r="DQ60" s="1936">
        <f t="shared" si="70"/>
        <v>3.2505404110065195E-2</v>
      </c>
      <c r="DR60" s="1936">
        <f t="shared" si="70"/>
        <v>3.2517165347924815E-2</v>
      </c>
      <c r="DS60" s="1936">
        <f t="shared" si="70"/>
        <v>3.2528962942948825E-2</v>
      </c>
      <c r="DT60" s="1936">
        <f t="shared" si="70"/>
        <v>3.2537317349120798E-2</v>
      </c>
      <c r="DU60" s="1936">
        <f t="shared" si="70"/>
        <v>3.2543123725864209E-2</v>
      </c>
      <c r="DV60" s="1936">
        <f t="shared" si="70"/>
        <v>3.254881260627851E-2</v>
      </c>
      <c r="DW60" s="1936">
        <f t="shared" si="70"/>
        <v>3.2552354157292518E-2</v>
      </c>
      <c r="DX60" s="1936">
        <f t="shared" si="70"/>
        <v>3.255832998537822E-2</v>
      </c>
      <c r="DY60" s="1936">
        <f t="shared" si="70"/>
        <v>3.2562166755012445E-2</v>
      </c>
      <c r="DZ60" s="1936">
        <f t="shared" si="70"/>
        <v>3.2564223963093664E-2</v>
      </c>
      <c r="EA60" s="1936">
        <f t="shared" si="70"/>
        <v>3.2564893285353058E-2</v>
      </c>
      <c r="EB60" s="1936">
        <f t="shared" si="70"/>
        <v>3.2565022635254959E-2</v>
      </c>
      <c r="EC60" s="1936">
        <f t="shared" si="70"/>
        <v>3.256468082118591E-2</v>
      </c>
      <c r="ED60" s="1936">
        <f t="shared" si="70"/>
        <v>3.2563931077062458E-2</v>
      </c>
    </row>
    <row r="61" spans="1:134">
      <c r="O61" s="1865"/>
      <c r="P61" s="1865"/>
      <c r="Q61" s="1865"/>
      <c r="R61" s="1865"/>
      <c r="S61" s="1936"/>
      <c r="T61" s="1865"/>
      <c r="U61" s="1865"/>
      <c r="V61" s="1865"/>
      <c r="W61" s="1865"/>
      <c r="X61" s="1865"/>
      <c r="Y61" s="1865"/>
      <c r="AA61" s="1865"/>
      <c r="AB61" s="1865"/>
      <c r="AC61" s="1865"/>
      <c r="AD61" s="1865"/>
      <c r="AE61" s="1938">
        <f>AE59/G59-1</f>
        <v>6.6399694707395929E-2</v>
      </c>
      <c r="AF61" s="1865"/>
      <c r="AG61" s="1865"/>
      <c r="AH61" s="1865"/>
      <c r="AI61" s="1865"/>
      <c r="AJ61" s="1865"/>
      <c r="AK61" s="1865"/>
      <c r="AM61" s="1865"/>
      <c r="AN61" s="1865"/>
      <c r="AO61" s="1865"/>
      <c r="AP61" s="1865"/>
      <c r="AQ61" s="1938">
        <f>AQ59/G59-1</f>
        <v>0.13786699788657741</v>
      </c>
      <c r="AR61" s="1865"/>
      <c r="AS61" s="1865"/>
      <c r="AT61" s="1865"/>
      <c r="AU61" s="1865"/>
      <c r="AV61" s="1865"/>
      <c r="AW61" s="1865"/>
      <c r="AY61" s="1865"/>
      <c r="AZ61" s="1865"/>
      <c r="BA61" s="1865"/>
      <c r="BB61" s="1865"/>
      <c r="BC61" s="1938">
        <f>BC59/G59-1</f>
        <v>0.19415759133143551</v>
      </c>
      <c r="BD61" s="1865"/>
      <c r="BE61" s="1865"/>
      <c r="BF61" s="1865"/>
      <c r="BG61" s="1865"/>
      <c r="BH61" s="1865"/>
      <c r="BI61" s="1865"/>
      <c r="BJ61" s="1865"/>
      <c r="BK61" s="1865"/>
      <c r="BL61" s="1865"/>
      <c r="BM61" s="1865"/>
      <c r="BN61" s="1939">
        <f>BN58/G58-1</f>
        <v>0.23105228170072745</v>
      </c>
      <c r="BO61" s="1939">
        <f t="shared" ref="BO61:BR61" si="71">BO58/H58-1</f>
        <v>0.23178851162552094</v>
      </c>
      <c r="BP61" s="1939">
        <f t="shared" si="71"/>
        <v>0.23552374371176565</v>
      </c>
      <c r="BQ61" s="1939">
        <f t="shared" si="71"/>
        <v>0.23828553244162465</v>
      </c>
      <c r="BR61" s="1939">
        <f t="shared" si="71"/>
        <v>0.24122089556136928</v>
      </c>
      <c r="BS61" s="1939">
        <f>BS58/$L$58-1</f>
        <v>0.24275710213941704</v>
      </c>
      <c r="BT61" s="1939">
        <f t="shared" ref="BT61:ED61" si="72">BT58/$L$58-1</f>
        <v>0.2452784899812519</v>
      </c>
      <c r="BU61" s="1939">
        <f t="shared" si="72"/>
        <v>0.24782323043758181</v>
      </c>
      <c r="BV61" s="1939">
        <f t="shared" si="72"/>
        <v>0.25039259170531736</v>
      </c>
      <c r="BW61" s="1939">
        <f t="shared" si="72"/>
        <v>0.25348936970443625</v>
      </c>
      <c r="BX61" s="1939">
        <f t="shared" si="72"/>
        <v>0.25610083329370203</v>
      </c>
      <c r="BY61" s="1939">
        <f t="shared" si="72"/>
        <v>0.25822943969347123</v>
      </c>
      <c r="BZ61" s="1939">
        <f t="shared" si="72"/>
        <v>0.26074717868431985</v>
      </c>
      <c r="CA61" s="1939">
        <f t="shared" si="72"/>
        <v>0.26258639017703711</v>
      </c>
      <c r="CB61" s="1939">
        <f t="shared" si="72"/>
        <v>0.26696341604846685</v>
      </c>
      <c r="CC61" s="1939">
        <f t="shared" si="72"/>
        <v>0.2713091103040004</v>
      </c>
      <c r="CD61" s="1939">
        <f t="shared" si="72"/>
        <v>0.27562735718084563</v>
      </c>
      <c r="CE61" s="1939">
        <f t="shared" si="72"/>
        <v>0.27836166426279796</v>
      </c>
      <c r="CF61" s="1939">
        <f t="shared" si="72"/>
        <v>0.28113058654556977</v>
      </c>
      <c r="CG61" s="1939">
        <f t="shared" si="72"/>
        <v>0.28393328729615019</v>
      </c>
      <c r="CH61" s="1939">
        <f t="shared" si="72"/>
        <v>0.2867688843415539</v>
      </c>
      <c r="CI61" s="1939">
        <f t="shared" si="72"/>
        <v>0.29019327264240435</v>
      </c>
      <c r="CJ61" s="1939">
        <f t="shared" si="72"/>
        <v>0.29308237843062668</v>
      </c>
      <c r="CK61" s="1939">
        <f t="shared" si="72"/>
        <v>0.29543586292247515</v>
      </c>
      <c r="CL61" s="1939">
        <f t="shared" si="72"/>
        <v>0.29821781475104747</v>
      </c>
      <c r="CM61" s="1939">
        <f t="shared" si="72"/>
        <v>0.30024700250374137</v>
      </c>
      <c r="CN61" s="1939">
        <f t="shared" si="72"/>
        <v>0.30507255408053124</v>
      </c>
      <c r="CO61" s="1939">
        <f t="shared" si="72"/>
        <v>0.30985540282548274</v>
      </c>
      <c r="CP61" s="1939">
        <f t="shared" si="72"/>
        <v>0.3145971222585322</v>
      </c>
      <c r="CQ61" s="1939">
        <f t="shared" si="72"/>
        <v>0.31759174424622683</v>
      </c>
      <c r="CR61" s="1939">
        <f t="shared" si="72"/>
        <v>0.3206161733002213</v>
      </c>
      <c r="CS61" s="1939">
        <f t="shared" si="72"/>
        <v>0.32366919912523739</v>
      </c>
      <c r="CT61" s="1939">
        <f t="shared" si="72"/>
        <v>0.32674964303458864</v>
      </c>
      <c r="CU61" s="1939">
        <f t="shared" si="72"/>
        <v>0.33045879321630278</v>
      </c>
      <c r="CV61" s="1939">
        <f t="shared" si="72"/>
        <v>0.33357944565137365</v>
      </c>
      <c r="CW61" s="1939">
        <f t="shared" si="72"/>
        <v>0.33611507597059576</v>
      </c>
      <c r="CX61" s="1939">
        <f t="shared" si="72"/>
        <v>0.3391046091057548</v>
      </c>
      <c r="CY61" s="1939">
        <f t="shared" si="72"/>
        <v>0.34128032667577402</v>
      </c>
      <c r="CZ61" s="1939">
        <f t="shared" si="72"/>
        <v>0.34643854542820818</v>
      </c>
      <c r="DA61" s="1939">
        <f t="shared" si="72"/>
        <v>0.35153570885881802</v>
      </c>
      <c r="DB61" s="1939">
        <f t="shared" si="72"/>
        <v>0.35657417485368859</v>
      </c>
      <c r="DC61" s="1939">
        <f t="shared" si="72"/>
        <v>0.35974912936545267</v>
      </c>
      <c r="DD61" s="1939">
        <f t="shared" si="72"/>
        <v>0.36294892914372667</v>
      </c>
      <c r="DE61" s="1939">
        <f t="shared" si="72"/>
        <v>0.36617254955538892</v>
      </c>
      <c r="DF61" s="1939">
        <f t="shared" si="72"/>
        <v>0.36941900820010587</v>
      </c>
      <c r="DG61" s="1939">
        <f t="shared" si="72"/>
        <v>0.37332032756961264</v>
      </c>
      <c r="DH61" s="1939">
        <f t="shared" si="72"/>
        <v>0.37659715397093541</v>
      </c>
      <c r="DI61" s="1939">
        <f t="shared" si="72"/>
        <v>0.3792559658843373</v>
      </c>
      <c r="DJ61" s="1939">
        <f t="shared" si="72"/>
        <v>0.38238630976542853</v>
      </c>
      <c r="DK61" s="1939">
        <f t="shared" si="72"/>
        <v>0.38466199254740729</v>
      </c>
      <c r="DL61" s="1939">
        <f t="shared" si="72"/>
        <v>0.39004798347195169</v>
      </c>
      <c r="DM61" s="1939">
        <f t="shared" si="72"/>
        <v>0.39536182686073107</v>
      </c>
      <c r="DN61" s="1939">
        <f t="shared" si="72"/>
        <v>0.40060688775586595</v>
      </c>
      <c r="DO61" s="1939">
        <f t="shared" si="72"/>
        <v>0.40390883207811124</v>
      </c>
      <c r="DP61" s="1939">
        <f t="shared" si="72"/>
        <v>0.40723366744784584</v>
      </c>
      <c r="DQ61" s="1939">
        <f t="shared" si="72"/>
        <v>0.41058054036276492</v>
      </c>
      <c r="DR61" s="1939">
        <f t="shared" si="72"/>
        <v>0.41394863252033987</v>
      </c>
      <c r="DS61" s="1939">
        <f t="shared" si="72"/>
        <v>0.41799301361392294</v>
      </c>
      <c r="DT61" s="1939">
        <f t="shared" si="72"/>
        <v>0.42138793243158434</v>
      </c>
      <c r="DU61" s="1939">
        <f t="shared" si="72"/>
        <v>0.42414126343174741</v>
      </c>
      <c r="DV61" s="1939">
        <f t="shared" si="72"/>
        <v>0.42738134271146833</v>
      </c>
      <c r="DW61" s="1939">
        <f t="shared" si="72"/>
        <v>0.42973600011695279</v>
      </c>
      <c r="DX61" s="1939">
        <f t="shared" si="72"/>
        <v>0.43530562441334086</v>
      </c>
      <c r="DY61" s="1939">
        <f t="shared" si="72"/>
        <v>0.44079783135054895</v>
      </c>
      <c r="DZ61" s="1939">
        <f t="shared" si="72"/>
        <v>0.44621656413299959</v>
      </c>
      <c r="EA61" s="1939">
        <f t="shared" si="72"/>
        <v>0.44962697337709945</v>
      </c>
      <c r="EB61" s="1939">
        <f t="shared" si="72"/>
        <v>0.45306026368137764</v>
      </c>
      <c r="EC61" s="1939">
        <f t="shared" si="72"/>
        <v>0.45651564543225431</v>
      </c>
      <c r="ED61" s="1939">
        <f t="shared" si="72"/>
        <v>0.45999235833623864</v>
      </c>
    </row>
    <row r="62" spans="1:134">
      <c r="B62" t="s">
        <v>1022</v>
      </c>
      <c r="C62" s="1923">
        <v>0.5</v>
      </c>
      <c r="D62" s="1923">
        <v>0.5</v>
      </c>
      <c r="E62" s="1923">
        <v>0.5</v>
      </c>
      <c r="F62" s="1923">
        <v>0.5</v>
      </c>
      <c r="G62" s="1923">
        <v>0.5</v>
      </c>
      <c r="H62" s="1923">
        <v>0.5</v>
      </c>
      <c r="I62" s="1923">
        <v>0.5</v>
      </c>
      <c r="J62" s="1923">
        <v>0.5</v>
      </c>
      <c r="K62" s="1923">
        <v>0.5</v>
      </c>
      <c r="L62" s="1923">
        <v>0.5</v>
      </c>
      <c r="M62" s="1923">
        <v>0.5</v>
      </c>
      <c r="N62" s="1923">
        <v>0.5</v>
      </c>
      <c r="O62" s="1923">
        <v>0.25</v>
      </c>
      <c r="P62" s="1923">
        <v>0.25</v>
      </c>
      <c r="Q62" s="1923">
        <v>0.25</v>
      </c>
      <c r="R62" s="1923">
        <v>0.25</v>
      </c>
      <c r="S62" s="1923">
        <v>0.25</v>
      </c>
      <c r="T62" s="1923">
        <v>0.25</v>
      </c>
      <c r="U62" s="1923">
        <v>0.25</v>
      </c>
      <c r="V62" s="1923">
        <v>0.25</v>
      </c>
      <c r="W62" s="1923">
        <v>0.25</v>
      </c>
      <c r="X62" s="1923">
        <v>0.25</v>
      </c>
      <c r="Y62" s="1923">
        <v>0.25</v>
      </c>
      <c r="Z62" s="1923">
        <v>0.25</v>
      </c>
      <c r="AA62" s="1923">
        <v>0.25</v>
      </c>
      <c r="AB62" s="1923">
        <v>0.25</v>
      </c>
      <c r="AC62" s="1923">
        <v>0.25</v>
      </c>
      <c r="AD62" s="1923">
        <v>0.25</v>
      </c>
      <c r="AE62" s="1923">
        <v>0.25</v>
      </c>
      <c r="AF62" s="1923">
        <v>0.25</v>
      </c>
      <c r="AG62" s="1923">
        <v>0.25</v>
      </c>
      <c r="AH62" s="1923">
        <v>0</v>
      </c>
      <c r="AI62" s="1923">
        <v>0</v>
      </c>
      <c r="AJ62" s="1923">
        <v>0</v>
      </c>
      <c r="AK62" s="1923">
        <v>0</v>
      </c>
      <c r="AL62" s="1923">
        <v>0</v>
      </c>
      <c r="AM62" s="1923">
        <v>0</v>
      </c>
      <c r="AN62" s="1923">
        <v>0</v>
      </c>
      <c r="AO62" s="1923">
        <v>0</v>
      </c>
      <c r="AP62" s="1923">
        <v>0</v>
      </c>
      <c r="AQ62" s="1923">
        <v>0</v>
      </c>
      <c r="AR62" s="1923">
        <v>0</v>
      </c>
      <c r="AS62" s="1923">
        <v>0</v>
      </c>
      <c r="AT62" s="1923">
        <v>0</v>
      </c>
      <c r="AU62" s="1923">
        <v>0</v>
      </c>
      <c r="AV62" s="1923">
        <v>0</v>
      </c>
      <c r="AW62" s="1923">
        <v>0</v>
      </c>
      <c r="AX62" s="1923">
        <v>0</v>
      </c>
      <c r="AY62" s="1923">
        <v>0</v>
      </c>
      <c r="AZ62" s="1923">
        <v>0</v>
      </c>
      <c r="BA62" s="1923">
        <v>0</v>
      </c>
      <c r="BB62" s="1923">
        <v>0</v>
      </c>
      <c r="BC62" s="1923">
        <v>0</v>
      </c>
      <c r="BD62" s="1923">
        <v>0</v>
      </c>
      <c r="BE62" s="1923">
        <v>0</v>
      </c>
      <c r="BF62" s="1923">
        <v>0</v>
      </c>
      <c r="BG62" s="1923">
        <v>0</v>
      </c>
      <c r="BH62" s="1923">
        <v>0</v>
      </c>
      <c r="BI62" s="1923">
        <v>0</v>
      </c>
      <c r="BJ62" s="1923">
        <v>0</v>
      </c>
      <c r="BK62" s="1923">
        <v>0</v>
      </c>
      <c r="BL62" s="1923">
        <v>0</v>
      </c>
      <c r="BM62" s="1923">
        <v>0</v>
      </c>
      <c r="BN62" s="1923">
        <v>0</v>
      </c>
      <c r="BO62" s="1923">
        <v>0</v>
      </c>
      <c r="BP62" s="1923">
        <v>0</v>
      </c>
      <c r="BQ62" s="1923">
        <v>0</v>
      </c>
      <c r="BR62" s="1923">
        <v>0</v>
      </c>
      <c r="BS62" s="1923">
        <v>0</v>
      </c>
      <c r="BT62" s="1923">
        <v>0</v>
      </c>
      <c r="BU62" s="1923">
        <v>0</v>
      </c>
      <c r="BV62" s="1923">
        <v>0</v>
      </c>
      <c r="BW62" s="1923">
        <v>0</v>
      </c>
      <c r="BX62" s="1923">
        <v>0</v>
      </c>
      <c r="BY62" s="1923">
        <v>0</v>
      </c>
      <c r="BZ62" s="1923">
        <v>0</v>
      </c>
      <c r="CA62" s="1923">
        <v>0</v>
      </c>
      <c r="CB62" s="1923">
        <v>0</v>
      </c>
      <c r="CC62" s="1923">
        <v>0</v>
      </c>
      <c r="CD62" s="1923">
        <v>0</v>
      </c>
      <c r="CE62" s="1923">
        <v>0</v>
      </c>
      <c r="CF62" s="1923">
        <v>0</v>
      </c>
      <c r="CG62" s="1923">
        <v>0</v>
      </c>
      <c r="CH62" s="1923">
        <v>0</v>
      </c>
      <c r="CI62" s="1923">
        <v>0</v>
      </c>
      <c r="CJ62" s="1923">
        <v>0</v>
      </c>
      <c r="CK62" s="1923">
        <v>0</v>
      </c>
      <c r="CL62" s="1923">
        <v>0</v>
      </c>
      <c r="CM62" s="1923">
        <v>0</v>
      </c>
      <c r="CN62" s="1923">
        <v>0</v>
      </c>
      <c r="CO62" s="1923">
        <v>0</v>
      </c>
      <c r="CP62" s="1923">
        <v>0</v>
      </c>
      <c r="CQ62" s="1923">
        <v>0</v>
      </c>
      <c r="CR62" s="1923">
        <v>0</v>
      </c>
      <c r="CS62" s="1923">
        <v>0</v>
      </c>
      <c r="CT62" s="1923">
        <v>0</v>
      </c>
      <c r="CU62" s="1923">
        <v>0</v>
      </c>
      <c r="CV62" s="1923">
        <v>0</v>
      </c>
      <c r="CW62" s="1923">
        <v>0</v>
      </c>
      <c r="CX62" s="1923">
        <v>0</v>
      </c>
      <c r="CY62" s="1923">
        <v>0</v>
      </c>
      <c r="CZ62" s="1923">
        <v>0</v>
      </c>
      <c r="DA62" s="1923">
        <v>0</v>
      </c>
      <c r="DB62" s="1923">
        <v>0</v>
      </c>
      <c r="DC62" s="1923">
        <v>0</v>
      </c>
      <c r="DD62" s="1923">
        <v>0</v>
      </c>
      <c r="DE62" s="1923">
        <v>0</v>
      </c>
      <c r="DF62" s="1923">
        <v>0</v>
      </c>
      <c r="DG62" s="1923">
        <v>0</v>
      </c>
      <c r="DH62" s="1923">
        <v>0</v>
      </c>
      <c r="DI62" s="1923">
        <v>0</v>
      </c>
      <c r="DJ62" s="1923">
        <v>0</v>
      </c>
      <c r="DK62" s="1923">
        <v>0</v>
      </c>
      <c r="DL62" s="1923">
        <v>0</v>
      </c>
      <c r="DM62" s="1923">
        <v>0</v>
      </c>
      <c r="DN62" s="1923">
        <v>0</v>
      </c>
      <c r="DO62" s="1923">
        <v>0</v>
      </c>
      <c r="DP62" s="1923">
        <v>0</v>
      </c>
      <c r="DQ62" s="1923">
        <v>0</v>
      </c>
      <c r="DR62" s="1923">
        <v>0</v>
      </c>
      <c r="DS62" s="1923">
        <v>0</v>
      </c>
      <c r="DT62" s="1923">
        <v>0</v>
      </c>
      <c r="DU62" s="1923">
        <v>0</v>
      </c>
      <c r="DV62" s="1923">
        <v>0</v>
      </c>
      <c r="DW62" s="1923">
        <v>0</v>
      </c>
      <c r="DX62" s="1923">
        <v>0</v>
      </c>
      <c r="DY62" s="1923">
        <v>0</v>
      </c>
      <c r="DZ62" s="1923">
        <v>0</v>
      </c>
      <c r="EA62" s="1923">
        <v>0</v>
      </c>
      <c r="EB62" s="1923">
        <v>0</v>
      </c>
      <c r="EC62" s="1923">
        <v>0</v>
      </c>
      <c r="ED62" s="1923">
        <v>0</v>
      </c>
    </row>
    <row r="63" spans="1:134">
      <c r="A63" s="9"/>
      <c r="C63" s="72">
        <f t="shared" ref="C63:BC63" si="73">-C62*C51*C41</f>
        <v>-3290.4150977950449</v>
      </c>
      <c r="D63" s="72">
        <f t="shared" si="73"/>
        <v>-3604.4999999999832</v>
      </c>
      <c r="E63" s="72">
        <f t="shared" si="73"/>
        <v>-2592.0000000000023</v>
      </c>
      <c r="F63" s="72">
        <f t="shared" si="73"/>
        <v>-4725</v>
      </c>
      <c r="G63" s="72">
        <f t="shared" si="73"/>
        <v>-4846.3379452731433</v>
      </c>
      <c r="H63" s="72">
        <f t="shared" si="73"/>
        <v>-9610.7556718066498</v>
      </c>
      <c r="I63" s="72">
        <f t="shared" si="73"/>
        <v>-9637.1335077099484</v>
      </c>
      <c r="J63" s="72">
        <f t="shared" si="73"/>
        <v>-9663.5113436132651</v>
      </c>
      <c r="K63" s="72">
        <f t="shared" si="73"/>
        <v>-5132.3565569473431</v>
      </c>
      <c r="L63" s="72">
        <f t="shared" si="73"/>
        <v>-5165.0778683368117</v>
      </c>
      <c r="M63" s="72">
        <f t="shared" si="73"/>
        <v>-5197.7991797262803</v>
      </c>
      <c r="N63" s="72">
        <f t="shared" si="73"/>
        <v>-5230.5204911157489</v>
      </c>
      <c r="O63" s="72">
        <f t="shared" si="73"/>
        <v>-3157.9450815031305</v>
      </c>
      <c r="P63" s="72">
        <f t="shared" si="73"/>
        <v>-2647.9815569473431</v>
      </c>
      <c r="Q63" s="72">
        <f t="shared" si="73"/>
        <v>-2131.4737701136619</v>
      </c>
      <c r="R63" s="72">
        <f t="shared" si="73"/>
        <v>-2501.5716723722403</v>
      </c>
      <c r="S63" s="72">
        <f t="shared" si="73"/>
        <v>-1797.4456759132443</v>
      </c>
      <c r="T63" s="72">
        <f t="shared" si="73"/>
        <v>-4339.3306631740179</v>
      </c>
      <c r="U63" s="72">
        <f t="shared" si="73"/>
        <v>-4364.7917041562487</v>
      </c>
      <c r="V63" s="72">
        <f t="shared" si="73"/>
        <v>-4391.3241737099088</v>
      </c>
      <c r="W63" s="72">
        <f t="shared" si="73"/>
        <v>-4351.5887936146128</v>
      </c>
      <c r="X63" s="72">
        <f t="shared" si="73"/>
        <v>-2777.7431955107677</v>
      </c>
      <c r="Y63" s="72">
        <f t="shared" si="73"/>
        <v>-2794.325988981805</v>
      </c>
      <c r="Z63" s="72">
        <f t="shared" si="73"/>
        <v>-2810.9087824528424</v>
      </c>
      <c r="AA63" s="72">
        <f t="shared" si="73"/>
        <v>-3392.9898911086561</v>
      </c>
      <c r="AB63" s="72">
        <f t="shared" si="73"/>
        <v>-2844.0743693949175</v>
      </c>
      <c r="AC63" s="72">
        <f t="shared" si="73"/>
        <v>-2288.5257302927639</v>
      </c>
      <c r="AD63" s="72">
        <f t="shared" si="73"/>
        <v>-2685.8804725006144</v>
      </c>
      <c r="AE63" s="72">
        <f t="shared" si="73"/>
        <v>-1929.8673283283365</v>
      </c>
      <c r="AF63" s="72">
        <f t="shared" si="73"/>
        <v>-4658.9966516892473</v>
      </c>
      <c r="AG63" s="72">
        <f t="shared" si="73"/>
        <v>-4686.3117153904868</v>
      </c>
      <c r="AH63" s="72">
        <f t="shared" si="73"/>
        <v>0</v>
      </c>
      <c r="AI63" s="72">
        <f t="shared" si="73"/>
        <v>0</v>
      </c>
      <c r="AJ63" s="72">
        <f t="shared" si="73"/>
        <v>0</v>
      </c>
      <c r="AK63" s="72">
        <f t="shared" si="73"/>
        <v>0</v>
      </c>
      <c r="AL63" s="72">
        <f t="shared" si="73"/>
        <v>0</v>
      </c>
      <c r="AM63" s="72">
        <f t="shared" si="73"/>
        <v>0</v>
      </c>
      <c r="AN63" s="72">
        <f t="shared" si="73"/>
        <v>0</v>
      </c>
      <c r="AO63" s="72">
        <f t="shared" si="73"/>
        <v>0</v>
      </c>
      <c r="AP63" s="72">
        <f t="shared" si="73"/>
        <v>0</v>
      </c>
      <c r="AQ63" s="72">
        <f t="shared" si="73"/>
        <v>0</v>
      </c>
      <c r="AR63" s="72">
        <f t="shared" si="73"/>
        <v>0</v>
      </c>
      <c r="AS63" s="72">
        <f t="shared" si="73"/>
        <v>0</v>
      </c>
      <c r="AT63" s="72">
        <f t="shared" si="73"/>
        <v>0</v>
      </c>
      <c r="AU63" s="72">
        <f t="shared" si="73"/>
        <v>0</v>
      </c>
      <c r="AV63" s="72">
        <f t="shared" si="73"/>
        <v>0</v>
      </c>
      <c r="AW63" s="72">
        <f t="shared" si="73"/>
        <v>0</v>
      </c>
      <c r="AX63" s="72">
        <f t="shared" si="73"/>
        <v>0</v>
      </c>
      <c r="AY63" s="72">
        <f t="shared" si="73"/>
        <v>0</v>
      </c>
      <c r="AZ63" s="72">
        <f t="shared" si="73"/>
        <v>0</v>
      </c>
      <c r="BA63" s="72">
        <f t="shared" si="73"/>
        <v>0</v>
      </c>
      <c r="BB63" s="72">
        <f t="shared" si="73"/>
        <v>0</v>
      </c>
      <c r="BC63" s="72">
        <f t="shared" si="73"/>
        <v>0</v>
      </c>
      <c r="BD63" s="1865"/>
      <c r="BE63" s="1865"/>
      <c r="BF63" s="1865"/>
      <c r="BG63" s="1865"/>
      <c r="BH63" s="1865"/>
      <c r="BI63" s="1865"/>
      <c r="BJ63" s="1865"/>
      <c r="BK63" s="1865"/>
      <c r="BL63" s="1865"/>
      <c r="BM63" s="1865"/>
      <c r="BN63" s="1936"/>
      <c r="BO63" s="1936"/>
      <c r="BP63" s="1936"/>
      <c r="BQ63" s="1936"/>
      <c r="BR63" s="1936"/>
      <c r="BS63" s="1936"/>
      <c r="BT63" s="1936"/>
      <c r="BU63" s="1936"/>
      <c r="BV63" s="1936"/>
      <c r="BW63" s="1936"/>
      <c r="BX63" s="1936"/>
      <c r="BY63" s="1936"/>
      <c r="BZ63" s="1936"/>
      <c r="CA63" s="1936"/>
      <c r="CB63" s="1936"/>
      <c r="CC63" s="1936"/>
      <c r="CD63" s="1936"/>
      <c r="CE63" s="1936"/>
      <c r="CF63" s="1936"/>
      <c r="CG63" s="1936"/>
      <c r="CH63" s="1936"/>
      <c r="CI63" s="1936"/>
      <c r="CJ63" s="1936"/>
      <c r="CK63" s="1936"/>
      <c r="CL63" s="1936"/>
      <c r="CM63" s="1936"/>
      <c r="CN63" s="1936"/>
      <c r="CO63" s="1936"/>
      <c r="CP63" s="1936"/>
      <c r="CQ63" s="1936"/>
      <c r="CR63" s="1936"/>
      <c r="CS63" s="1936"/>
      <c r="CT63" s="1936"/>
      <c r="CU63" s="1936"/>
      <c r="CV63" s="1936"/>
      <c r="CW63" s="1936"/>
      <c r="CX63" s="1936"/>
      <c r="CY63" s="1936"/>
      <c r="CZ63" s="1936"/>
      <c r="DA63" s="1936"/>
      <c r="DB63" s="1936"/>
      <c r="DC63" s="1936"/>
      <c r="DD63" s="1936"/>
      <c r="DE63" s="1936"/>
      <c r="DF63" s="1936"/>
      <c r="DG63" s="1936"/>
      <c r="DH63" s="1936"/>
      <c r="DI63" s="1936"/>
      <c r="DJ63" s="1936"/>
      <c r="DK63" s="1936"/>
      <c r="DL63" s="1936"/>
      <c r="DM63" s="1936"/>
      <c r="DN63" s="1936"/>
      <c r="DO63" s="1936"/>
      <c r="DP63" s="1936"/>
      <c r="DQ63" s="1936"/>
      <c r="DR63" s="1936"/>
      <c r="DS63" s="1936"/>
      <c r="DT63" s="1936"/>
      <c r="DU63" s="1936"/>
      <c r="DV63" s="1936"/>
      <c r="DW63" s="1936"/>
      <c r="DX63" s="1936"/>
      <c r="DY63" s="1936"/>
      <c r="DZ63" s="1936"/>
      <c r="EA63" s="1936"/>
      <c r="EB63" s="1936"/>
      <c r="EC63" s="1936"/>
      <c r="ED63" s="1936"/>
    </row>
    <row r="64" spans="1:134">
      <c r="B64" t="s">
        <v>1023</v>
      </c>
      <c r="C64" s="287">
        <f t="shared" ref="C64:BN64" si="74">(C57+C63)/($B$2*C32)</f>
        <v>1367.9861898212503</v>
      </c>
      <c r="D64" s="287">
        <f t="shared" si="74"/>
        <v>1368.4425631134247</v>
      </c>
      <c r="E64" s="287">
        <f t="shared" si="74"/>
        <v>1375.0899589291757</v>
      </c>
      <c r="F64" s="287">
        <f t="shared" si="74"/>
        <v>1364.1971276371048</v>
      </c>
      <c r="G64" s="287">
        <f t="shared" si="74"/>
        <v>1364.0315415715493</v>
      </c>
      <c r="H64" s="287">
        <f t="shared" si="74"/>
        <v>1340.4427561302416</v>
      </c>
      <c r="I64" s="287">
        <f t="shared" si="74"/>
        <v>1341.3368309462874</v>
      </c>
      <c r="J64" s="287">
        <f t="shared" si="74"/>
        <v>1343.1997561532048</v>
      </c>
      <c r="K64" s="287">
        <f t="shared" si="74"/>
        <v>1367.6722106648253</v>
      </c>
      <c r="L64" s="287">
        <f t="shared" si="74"/>
        <v>1368.5865467041792</v>
      </c>
      <c r="M64" s="287">
        <f t="shared" si="74"/>
        <v>1369.5555102610153</v>
      </c>
      <c r="N64" s="287">
        <f t="shared" si="74"/>
        <v>1370.9388245514649</v>
      </c>
      <c r="O64" s="287">
        <f t="shared" si="74"/>
        <v>1383.7270822437829</v>
      </c>
      <c r="P64" s="287">
        <f t="shared" si="74"/>
        <v>1388.3714048261554</v>
      </c>
      <c r="Q64" s="287">
        <f t="shared" si="74"/>
        <v>1392.8715457580322</v>
      </c>
      <c r="R64" s="287">
        <f t="shared" si="74"/>
        <v>1393.4029511724873</v>
      </c>
      <c r="S64" s="287">
        <f t="shared" si="74"/>
        <v>1398.9779832997481</v>
      </c>
      <c r="T64" s="287">
        <f t="shared" si="74"/>
        <v>1391.9005478424756</v>
      </c>
      <c r="U64" s="287">
        <f t="shared" si="74"/>
        <v>1398.2638361490283</v>
      </c>
      <c r="V64" s="287">
        <f t="shared" si="74"/>
        <v>1405.9410507083653</v>
      </c>
      <c r="W64" s="287">
        <f t="shared" si="74"/>
        <v>1412.6595391283529</v>
      </c>
      <c r="X64" s="287">
        <f t="shared" si="74"/>
        <v>1425.9430338121695</v>
      </c>
      <c r="Y64" s="287">
        <f t="shared" si="74"/>
        <v>1431.515751242958</v>
      </c>
      <c r="Z64" s="287">
        <f t="shared" si="74"/>
        <v>1437.3660421971513</v>
      </c>
      <c r="AA64" s="287">
        <f t="shared" si="74"/>
        <v>1441.8654551926177</v>
      </c>
      <c r="AB64" s="287">
        <f t="shared" si="74"/>
        <v>1451.0787477326087</v>
      </c>
      <c r="AC64" s="287">
        <f t="shared" si="74"/>
        <v>1459.2488195841245</v>
      </c>
      <c r="AD64" s="287">
        <f t="shared" si="74"/>
        <v>1463.7578032466331</v>
      </c>
      <c r="AE64" s="287">
        <f t="shared" si="74"/>
        <v>1472.3931029795888</v>
      </c>
      <c r="AF64" s="287">
        <f t="shared" si="74"/>
        <v>1470.4557914431057</v>
      </c>
      <c r="AG64" s="287">
        <f t="shared" si="74"/>
        <v>1482.287907396279</v>
      </c>
      <c r="AH64" s="287">
        <f t="shared" si="74"/>
        <v>1517.9368169670101</v>
      </c>
      <c r="AI64" s="287">
        <f t="shared" si="74"/>
        <v>1526.7676329094081</v>
      </c>
      <c r="AJ64" s="287">
        <f t="shared" si="74"/>
        <v>1534.21951914836</v>
      </c>
      <c r="AK64" s="287">
        <f t="shared" si="74"/>
        <v>1541.6092732777395</v>
      </c>
      <c r="AL64" s="287">
        <f t="shared" si="74"/>
        <v>1548.9270522648021</v>
      </c>
      <c r="AM64" s="287">
        <f t="shared" si="74"/>
        <v>1557.5584072562272</v>
      </c>
      <c r="AN64" s="287">
        <f t="shared" si="74"/>
        <v>1564.6608840569863</v>
      </c>
      <c r="AO64" s="287">
        <f t="shared" si="74"/>
        <v>1570.3011521184528</v>
      </c>
      <c r="AP64" s="287">
        <f t="shared" si="74"/>
        <v>1576.8032279113982</v>
      </c>
      <c r="AQ64" s="287">
        <f t="shared" si="74"/>
        <v>1581.4313454335336</v>
      </c>
      <c r="AR64" s="287">
        <f t="shared" si="74"/>
        <v>1592.1046970730702</v>
      </c>
      <c r="AS64" s="287">
        <f t="shared" si="74"/>
        <v>1602.3340833350831</v>
      </c>
      <c r="AT64" s="287">
        <f t="shared" si="74"/>
        <v>1612.1140090651681</v>
      </c>
      <c r="AU64" s="287">
        <f t="shared" si="74"/>
        <v>1618.0602876557839</v>
      </c>
      <c r="AV64" s="287">
        <f t="shared" si="74"/>
        <v>1623.8892894721471</v>
      </c>
      <c r="AW64" s="287">
        <f t="shared" si="74"/>
        <v>1629.6032177805544</v>
      </c>
      <c r="AX64" s="287">
        <f t="shared" si="74"/>
        <v>1635.2046248910165</v>
      </c>
      <c r="AY64" s="287">
        <f t="shared" si="74"/>
        <v>1641.740605416785</v>
      </c>
      <c r="AZ64" s="287">
        <f t="shared" si="74"/>
        <v>1647.0867147212798</v>
      </c>
      <c r="BA64" s="287">
        <f t="shared" si="74"/>
        <v>1651.3246503569462</v>
      </c>
      <c r="BB64" s="287">
        <f t="shared" si="74"/>
        <v>1656.1949416353084</v>
      </c>
      <c r="BC64" s="287">
        <f t="shared" si="74"/>
        <v>1659.6651891886431</v>
      </c>
      <c r="BD64" s="287">
        <f t="shared" si="74"/>
        <v>1667.6303146750809</v>
      </c>
      <c r="BE64" s="287">
        <f t="shared" si="74"/>
        <v>1674.7836580652104</v>
      </c>
      <c r="BF64" s="287">
        <f t="shared" si="74"/>
        <v>1681.1449405678584</v>
      </c>
      <c r="BG64" s="287">
        <f t="shared" si="74"/>
        <v>1685.0590044667422</v>
      </c>
      <c r="BH64" s="287">
        <f t="shared" si="74"/>
        <v>1688.9155327715359</v>
      </c>
      <c r="BI64" s="287">
        <f t="shared" si="74"/>
        <v>1692.7186486095566</v>
      </c>
      <c r="BJ64" s="287">
        <f t="shared" si="74"/>
        <v>1696.4723836578876</v>
      </c>
      <c r="BK64" s="287">
        <f t="shared" si="74"/>
        <v>1700.8984588701574</v>
      </c>
      <c r="BL64" s="287">
        <f t="shared" si="74"/>
        <v>1704.5641493782036</v>
      </c>
      <c r="BM64" s="287">
        <f t="shared" si="74"/>
        <v>1707.5103024082753</v>
      </c>
      <c r="BN64" s="287">
        <f t="shared" si="74"/>
        <v>1710.9422012985233</v>
      </c>
      <c r="BO64" s="287">
        <f t="shared" ref="BO64:DZ64" si="75">(BO57+BO63)/($B$2*BO32)</f>
        <v>1713.4232292046413</v>
      </c>
      <c r="BP64" s="287">
        <f t="shared" si="75"/>
        <v>1719.1912228311298</v>
      </c>
      <c r="BQ64" s="287">
        <f t="shared" si="75"/>
        <v>1724.8192814447316</v>
      </c>
      <c r="BR64" s="287">
        <f t="shared" si="75"/>
        <v>1730.3528127913605</v>
      </c>
      <c r="BS64" s="287">
        <f t="shared" si="75"/>
        <v>1733.8398751093798</v>
      </c>
      <c r="BT64" s="287">
        <f t="shared" si="75"/>
        <v>1737.3576041758749</v>
      </c>
      <c r="BU64" s="287">
        <f t="shared" si="75"/>
        <v>1740.9079137797335</v>
      </c>
      <c r="BV64" s="287">
        <f t="shared" si="75"/>
        <v>1744.4925732533284</v>
      </c>
      <c r="BW64" s="287">
        <f t="shared" si="75"/>
        <v>1748.8130612795005</v>
      </c>
      <c r="BX64" s="287">
        <f t="shared" si="75"/>
        <v>1752.4564600544265</v>
      </c>
      <c r="BY64" s="287">
        <f t="shared" si="75"/>
        <v>1755.4261977835286</v>
      </c>
      <c r="BZ64" s="287">
        <f t="shared" si="75"/>
        <v>1758.9388361341248</v>
      </c>
      <c r="CA64" s="287">
        <f t="shared" si="75"/>
        <v>1761.5048228577919</v>
      </c>
      <c r="CB64" s="287">
        <f t="shared" si="75"/>
        <v>1767.6114562274227</v>
      </c>
      <c r="CC64" s="287">
        <f t="shared" si="75"/>
        <v>1773.6743771089907</v>
      </c>
      <c r="CD64" s="287">
        <f t="shared" si="75"/>
        <v>1779.699004618865</v>
      </c>
      <c r="CE64" s="287">
        <f t="shared" si="75"/>
        <v>1783.513789214601</v>
      </c>
      <c r="CF64" s="287">
        <f t="shared" si="75"/>
        <v>1787.3768674112043</v>
      </c>
      <c r="CG64" s="287">
        <f t="shared" si="75"/>
        <v>1791.2870718356969</v>
      </c>
      <c r="CH64" s="287">
        <f t="shared" si="75"/>
        <v>1795.243171719254</v>
      </c>
      <c r="CI64" s="287">
        <f t="shared" si="75"/>
        <v>1800.0207271833517</v>
      </c>
      <c r="CJ64" s="287">
        <f t="shared" si="75"/>
        <v>1804.0514801039392</v>
      </c>
      <c r="CK64" s="287">
        <f t="shared" si="75"/>
        <v>1807.3349578248822</v>
      </c>
      <c r="CL64" s="287">
        <f t="shared" si="75"/>
        <v>1811.2162142688874</v>
      </c>
      <c r="CM64" s="287">
        <f t="shared" si="75"/>
        <v>1814.047247488209</v>
      </c>
      <c r="CN64" s="287">
        <f t="shared" si="75"/>
        <v>1820.7796441317942</v>
      </c>
      <c r="CO64" s="287">
        <f t="shared" si="75"/>
        <v>1827.4524636685626</v>
      </c>
      <c r="CP64" s="287">
        <f t="shared" si="75"/>
        <v>1834.0679014041018</v>
      </c>
      <c r="CQ64" s="287">
        <f t="shared" si="75"/>
        <v>1838.2458658705334</v>
      </c>
      <c r="CR64" s="287">
        <f t="shared" si="75"/>
        <v>1842.4654158406986</v>
      </c>
      <c r="CS64" s="287">
        <f t="shared" si="75"/>
        <v>1846.7248627640267</v>
      </c>
      <c r="CT64" s="287">
        <f t="shared" si="75"/>
        <v>1851.0225621888592</v>
      </c>
      <c r="CU64" s="287">
        <f t="shared" si="75"/>
        <v>1856.1974048646757</v>
      </c>
      <c r="CV64" s="287">
        <f t="shared" si="75"/>
        <v>1860.5512014504834</v>
      </c>
      <c r="CW64" s="287">
        <f t="shared" si="75"/>
        <v>1864.0888009930129</v>
      </c>
      <c r="CX64" s="287">
        <f t="shared" si="75"/>
        <v>1868.2596657169211</v>
      </c>
      <c r="CY64" s="287">
        <f t="shared" si="75"/>
        <v>1871.2951308720837</v>
      </c>
      <c r="CZ64" s="287">
        <f t="shared" si="75"/>
        <v>1878.491650080955</v>
      </c>
      <c r="DA64" s="287">
        <f t="shared" si="75"/>
        <v>1885.6029875987424</v>
      </c>
      <c r="DB64" s="287">
        <f t="shared" si="75"/>
        <v>1892.6324330440752</v>
      </c>
      <c r="DC64" s="287">
        <f t="shared" si="75"/>
        <v>1897.0619894913314</v>
      </c>
      <c r="DD64" s="287">
        <f t="shared" si="75"/>
        <v>1901.5262089581822</v>
      </c>
      <c r="DE64" s="287">
        <f t="shared" si="75"/>
        <v>1906.0236619217053</v>
      </c>
      <c r="DF64" s="287">
        <f t="shared" si="75"/>
        <v>1910.5529777803022</v>
      </c>
      <c r="DG64" s="287">
        <f t="shared" si="75"/>
        <v>1915.9959264279041</v>
      </c>
      <c r="DH64" s="287">
        <f t="shared" si="75"/>
        <v>1920.5676100406099</v>
      </c>
      <c r="DI64" s="287">
        <f t="shared" si="75"/>
        <v>1924.2770671082349</v>
      </c>
      <c r="DJ64" s="287">
        <f t="shared" si="75"/>
        <v>1928.6443847719174</v>
      </c>
      <c r="DK64" s="287">
        <f t="shared" si="75"/>
        <v>1931.8193169800716</v>
      </c>
      <c r="DL64" s="287">
        <f t="shared" si="75"/>
        <v>1939.3336138735481</v>
      </c>
      <c r="DM64" s="287">
        <f t="shared" si="75"/>
        <v>1946.7472537084695</v>
      </c>
      <c r="DN64" s="287">
        <f t="shared" si="75"/>
        <v>1954.0649312431271</v>
      </c>
      <c r="DO64" s="287">
        <f t="shared" si="75"/>
        <v>1958.6716582708336</v>
      </c>
      <c r="DP64" s="287">
        <f t="shared" si="75"/>
        <v>1963.3103218779822</v>
      </c>
      <c r="DQ64" s="287">
        <f t="shared" si="75"/>
        <v>1967.9797312958167</v>
      </c>
      <c r="DR64" s="287">
        <f t="shared" si="75"/>
        <v>1972.6787448647542</v>
      </c>
      <c r="DS64" s="287">
        <f t="shared" si="75"/>
        <v>1978.3212869175181</v>
      </c>
      <c r="DT64" s="287">
        <f t="shared" si="75"/>
        <v>1983.057727858944</v>
      </c>
      <c r="DU64" s="287">
        <f t="shared" si="75"/>
        <v>1986.8990537859809</v>
      </c>
      <c r="DV64" s="287">
        <f t="shared" si="75"/>
        <v>1991.4194694360099</v>
      </c>
      <c r="DW64" s="287">
        <f t="shared" si="75"/>
        <v>1994.7045835543056</v>
      </c>
      <c r="DX64" s="287">
        <f t="shared" si="75"/>
        <v>2002.475077625779</v>
      </c>
      <c r="DY64" s="287">
        <f t="shared" si="75"/>
        <v>2010.1375624135871</v>
      </c>
      <c r="DZ64" s="287">
        <f t="shared" si="75"/>
        <v>2017.6975393025555</v>
      </c>
      <c r="EA64" s="287">
        <f t="shared" ref="EA64:ED64" si="76">(EA57+EA63)/($B$2*EA32)</f>
        <v>2022.4555918034687</v>
      </c>
      <c r="EB64" s="287">
        <f t="shared" si="76"/>
        <v>2027.2455669499684</v>
      </c>
      <c r="EC64" s="287">
        <f t="shared" si="76"/>
        <v>2032.0663631080281</v>
      </c>
      <c r="ED64" s="287">
        <f t="shared" si="76"/>
        <v>2036.9169195497159</v>
      </c>
    </row>
    <row r="65" spans="1:134">
      <c r="B65" t="s">
        <v>1024</v>
      </c>
      <c r="C65" s="219">
        <f t="shared" ref="C65:F65" si="77">C64/$B$3</f>
        <v>1.3679861898212502</v>
      </c>
      <c r="D65" s="219">
        <f t="shared" si="77"/>
        <v>1.3684425631134247</v>
      </c>
      <c r="E65" s="219">
        <f t="shared" si="77"/>
        <v>1.3750899589291756</v>
      </c>
      <c r="F65" s="219">
        <f t="shared" si="77"/>
        <v>1.3641971276371048</v>
      </c>
      <c r="G65" s="219">
        <f>G64/$B$3</f>
        <v>1.3640315415715494</v>
      </c>
      <c r="H65" s="72">
        <f>H64/$B$3</f>
        <v>1.3404427561302417</v>
      </c>
      <c r="I65" s="72">
        <f t="shared" ref="I65:BT65" si="78">I64/$B$3</f>
        <v>1.3413368309462874</v>
      </c>
      <c r="J65" s="72">
        <f t="shared" si="78"/>
        <v>1.3431997561532047</v>
      </c>
      <c r="K65" s="72">
        <f t="shared" si="78"/>
        <v>1.3676722106648254</v>
      </c>
      <c r="L65" s="72">
        <f t="shared" si="78"/>
        <v>1.3685865467041791</v>
      </c>
      <c r="M65" s="72">
        <f t="shared" si="78"/>
        <v>1.3695555102610153</v>
      </c>
      <c r="N65" s="72">
        <f t="shared" si="78"/>
        <v>1.3709388245514649</v>
      </c>
      <c r="O65" s="72">
        <f t="shared" si="78"/>
        <v>1.3837270822437828</v>
      </c>
      <c r="P65" s="72">
        <f t="shared" si="78"/>
        <v>1.3883714048261555</v>
      </c>
      <c r="Q65" s="72">
        <f t="shared" si="78"/>
        <v>1.3928715457580323</v>
      </c>
      <c r="R65" s="72">
        <f t="shared" si="78"/>
        <v>1.3934029511724872</v>
      </c>
      <c r="S65" s="72">
        <f t="shared" si="78"/>
        <v>1.398977983299748</v>
      </c>
      <c r="T65" s="72">
        <f t="shared" si="78"/>
        <v>1.3919005478424755</v>
      </c>
      <c r="U65" s="72">
        <f t="shared" si="78"/>
        <v>1.3982638361490283</v>
      </c>
      <c r="V65" s="72">
        <f t="shared" si="78"/>
        <v>1.4059410507083654</v>
      </c>
      <c r="W65" s="72">
        <f t="shared" si="78"/>
        <v>1.412659539128353</v>
      </c>
      <c r="X65" s="72">
        <f t="shared" si="78"/>
        <v>1.4259430338121695</v>
      </c>
      <c r="Y65" s="72">
        <f t="shared" si="78"/>
        <v>1.4315157512429579</v>
      </c>
      <c r="Z65" s="72">
        <f t="shared" si="78"/>
        <v>1.4373660421971513</v>
      </c>
      <c r="AA65" s="72">
        <f t="shared" si="78"/>
        <v>1.4418654551926178</v>
      </c>
      <c r="AB65" s="72">
        <f t="shared" si="78"/>
        <v>1.4510787477326086</v>
      </c>
      <c r="AC65" s="72">
        <f t="shared" si="78"/>
        <v>1.4592488195841244</v>
      </c>
      <c r="AD65" s="72">
        <f t="shared" si="78"/>
        <v>1.4637578032466332</v>
      </c>
      <c r="AE65" s="72">
        <f t="shared" si="78"/>
        <v>1.4723931029795887</v>
      </c>
      <c r="AF65" s="72">
        <f t="shared" si="78"/>
        <v>1.4704557914431058</v>
      </c>
      <c r="AG65" s="72">
        <f t="shared" si="78"/>
        <v>1.4822879073962789</v>
      </c>
      <c r="AH65" s="72">
        <f t="shared" si="78"/>
        <v>1.5179368169670102</v>
      </c>
      <c r="AI65" s="72">
        <f t="shared" si="78"/>
        <v>1.5267676329094082</v>
      </c>
      <c r="AJ65" s="72">
        <f t="shared" si="78"/>
        <v>1.5342195191483599</v>
      </c>
      <c r="AK65" s="72">
        <f t="shared" si="78"/>
        <v>1.5416092732777396</v>
      </c>
      <c r="AL65" s="72">
        <f t="shared" si="78"/>
        <v>1.5489270522648022</v>
      </c>
      <c r="AM65" s="72">
        <f t="shared" si="78"/>
        <v>1.5575584072562272</v>
      </c>
      <c r="AN65" s="72">
        <f t="shared" si="78"/>
        <v>1.5646608840569862</v>
      </c>
      <c r="AO65" s="72">
        <f t="shared" si="78"/>
        <v>1.5703011521184529</v>
      </c>
      <c r="AP65" s="72">
        <f t="shared" si="78"/>
        <v>1.5768032279113982</v>
      </c>
      <c r="AQ65" s="72">
        <f t="shared" si="78"/>
        <v>1.5814313454335336</v>
      </c>
      <c r="AR65" s="72">
        <f t="shared" si="78"/>
        <v>1.5921046970730701</v>
      </c>
      <c r="AS65" s="72">
        <f t="shared" si="78"/>
        <v>1.602334083335083</v>
      </c>
      <c r="AT65" s="72">
        <f t="shared" si="78"/>
        <v>1.6121140090651682</v>
      </c>
      <c r="AU65" s="72">
        <f t="shared" si="78"/>
        <v>1.6180602876557839</v>
      </c>
      <c r="AV65" s="72">
        <f t="shared" si="78"/>
        <v>1.6238892894721471</v>
      </c>
      <c r="AW65" s="72">
        <f t="shared" si="78"/>
        <v>1.6296032177805544</v>
      </c>
      <c r="AX65" s="72">
        <f t="shared" si="78"/>
        <v>1.6352046248910164</v>
      </c>
      <c r="AY65" s="72">
        <f t="shared" si="78"/>
        <v>1.6417406054167849</v>
      </c>
      <c r="AZ65" s="72">
        <f t="shared" si="78"/>
        <v>1.6470867147212798</v>
      </c>
      <c r="BA65" s="72">
        <f t="shared" si="78"/>
        <v>1.6513246503569463</v>
      </c>
      <c r="BB65" s="72">
        <f t="shared" si="78"/>
        <v>1.6561949416353083</v>
      </c>
      <c r="BC65" s="72">
        <f t="shared" si="78"/>
        <v>1.6596651891886431</v>
      </c>
      <c r="BD65" s="72">
        <f t="shared" si="78"/>
        <v>1.6676303146750808</v>
      </c>
      <c r="BE65" s="72">
        <f t="shared" si="78"/>
        <v>1.6747836580652105</v>
      </c>
      <c r="BF65" s="72">
        <f t="shared" si="78"/>
        <v>1.6811449405678585</v>
      </c>
      <c r="BG65" s="72">
        <f t="shared" si="78"/>
        <v>1.6850590044667422</v>
      </c>
      <c r="BH65" s="72">
        <f t="shared" si="78"/>
        <v>1.6889155327715359</v>
      </c>
      <c r="BI65" s="72">
        <f t="shared" si="78"/>
        <v>1.6927186486095567</v>
      </c>
      <c r="BJ65" s="72">
        <f t="shared" si="78"/>
        <v>1.6964723836578877</v>
      </c>
      <c r="BK65" s="72">
        <f t="shared" si="78"/>
        <v>1.7008984588701574</v>
      </c>
      <c r="BL65" s="72">
        <f t="shared" si="78"/>
        <v>1.7045641493782036</v>
      </c>
      <c r="BM65" s="72">
        <f t="shared" si="78"/>
        <v>1.7075103024082752</v>
      </c>
      <c r="BN65" s="72">
        <f t="shared" si="78"/>
        <v>1.7109422012985234</v>
      </c>
      <c r="BO65" s="72">
        <f t="shared" si="78"/>
        <v>1.7134232292046414</v>
      </c>
      <c r="BP65" s="72">
        <f t="shared" si="78"/>
        <v>1.7191912228311299</v>
      </c>
      <c r="BQ65" s="72">
        <f t="shared" si="78"/>
        <v>1.7248192814447316</v>
      </c>
      <c r="BR65" s="72">
        <f t="shared" si="78"/>
        <v>1.7303528127913606</v>
      </c>
      <c r="BS65" s="72">
        <f t="shared" si="78"/>
        <v>1.7338398751093798</v>
      </c>
      <c r="BT65" s="72">
        <f t="shared" si="78"/>
        <v>1.7373576041758749</v>
      </c>
      <c r="BU65" s="72">
        <f t="shared" ref="BU65:ED65" si="79">BU64/$B$3</f>
        <v>1.7409079137797334</v>
      </c>
      <c r="BV65" s="72">
        <f t="shared" si="79"/>
        <v>1.7444925732533283</v>
      </c>
      <c r="BW65" s="72">
        <f t="shared" si="79"/>
        <v>1.7488130612795005</v>
      </c>
      <c r="BX65" s="72">
        <f t="shared" si="79"/>
        <v>1.7524564600544266</v>
      </c>
      <c r="BY65" s="72">
        <f t="shared" si="79"/>
        <v>1.7554261977835286</v>
      </c>
      <c r="BZ65" s="72">
        <f t="shared" si="79"/>
        <v>1.7589388361341247</v>
      </c>
      <c r="CA65" s="72">
        <f t="shared" si="79"/>
        <v>1.7615048228577919</v>
      </c>
      <c r="CB65" s="72">
        <f t="shared" si="79"/>
        <v>1.7676114562274226</v>
      </c>
      <c r="CC65" s="72">
        <f t="shared" si="79"/>
        <v>1.7736743771089907</v>
      </c>
      <c r="CD65" s="72">
        <f t="shared" si="79"/>
        <v>1.779699004618865</v>
      </c>
      <c r="CE65" s="72">
        <f t="shared" si="79"/>
        <v>1.7835137892146011</v>
      </c>
      <c r="CF65" s="72">
        <f t="shared" si="79"/>
        <v>1.7873768674112043</v>
      </c>
      <c r="CG65" s="72">
        <f t="shared" si="79"/>
        <v>1.7912870718356968</v>
      </c>
      <c r="CH65" s="72">
        <f t="shared" si="79"/>
        <v>1.7952431717192538</v>
      </c>
      <c r="CI65" s="72">
        <f t="shared" si="79"/>
        <v>1.8000207271833517</v>
      </c>
      <c r="CJ65" s="72">
        <f t="shared" si="79"/>
        <v>1.8040514801039391</v>
      </c>
      <c r="CK65" s="72">
        <f t="shared" si="79"/>
        <v>1.8073349578248821</v>
      </c>
      <c r="CL65" s="72">
        <f t="shared" si="79"/>
        <v>1.8112162142688875</v>
      </c>
      <c r="CM65" s="72">
        <f t="shared" si="79"/>
        <v>1.814047247488209</v>
      </c>
      <c r="CN65" s="72">
        <f t="shared" si="79"/>
        <v>1.8207796441317941</v>
      </c>
      <c r="CO65" s="72">
        <f t="shared" si="79"/>
        <v>1.8274524636685625</v>
      </c>
      <c r="CP65" s="72">
        <f t="shared" si="79"/>
        <v>1.8340679014041017</v>
      </c>
      <c r="CQ65" s="72">
        <f t="shared" si="79"/>
        <v>1.8382458658705334</v>
      </c>
      <c r="CR65" s="72">
        <f t="shared" si="79"/>
        <v>1.8424654158406986</v>
      </c>
      <c r="CS65" s="72">
        <f t="shared" si="79"/>
        <v>1.8467248627640267</v>
      </c>
      <c r="CT65" s="72">
        <f t="shared" si="79"/>
        <v>1.8510225621888592</v>
      </c>
      <c r="CU65" s="72">
        <f t="shared" si="79"/>
        <v>1.8561974048646757</v>
      </c>
      <c r="CV65" s="72">
        <f t="shared" si="79"/>
        <v>1.8605512014504835</v>
      </c>
      <c r="CW65" s="72">
        <f t="shared" si="79"/>
        <v>1.864088800993013</v>
      </c>
      <c r="CX65" s="72">
        <f t="shared" si="79"/>
        <v>1.868259665716921</v>
      </c>
      <c r="CY65" s="72">
        <f t="shared" si="79"/>
        <v>1.8712951308720838</v>
      </c>
      <c r="CZ65" s="72">
        <f t="shared" si="79"/>
        <v>1.878491650080955</v>
      </c>
      <c r="DA65" s="72">
        <f t="shared" si="79"/>
        <v>1.8856029875987423</v>
      </c>
      <c r="DB65" s="72">
        <f t="shared" si="79"/>
        <v>1.8926324330440751</v>
      </c>
      <c r="DC65" s="72">
        <f t="shared" si="79"/>
        <v>1.8970619894913314</v>
      </c>
      <c r="DD65" s="72">
        <f t="shared" si="79"/>
        <v>1.9015262089581821</v>
      </c>
      <c r="DE65" s="72">
        <f t="shared" si="79"/>
        <v>1.9060236619217052</v>
      </c>
      <c r="DF65" s="72">
        <f t="shared" si="79"/>
        <v>1.9105529777803021</v>
      </c>
      <c r="DG65" s="72">
        <f t="shared" si="79"/>
        <v>1.9159959264279041</v>
      </c>
      <c r="DH65" s="72">
        <f t="shared" si="79"/>
        <v>1.9205676100406099</v>
      </c>
      <c r="DI65" s="72">
        <f t="shared" si="79"/>
        <v>1.9242770671082348</v>
      </c>
      <c r="DJ65" s="72">
        <f t="shared" si="79"/>
        <v>1.9286443847719175</v>
      </c>
      <c r="DK65" s="72">
        <f t="shared" si="79"/>
        <v>1.9318193169800715</v>
      </c>
      <c r="DL65" s="72">
        <f t="shared" si="79"/>
        <v>1.939333613873548</v>
      </c>
      <c r="DM65" s="72">
        <f t="shared" si="79"/>
        <v>1.9467472537084696</v>
      </c>
      <c r="DN65" s="72">
        <f t="shared" si="79"/>
        <v>1.9540649312431271</v>
      </c>
      <c r="DO65" s="72">
        <f t="shared" si="79"/>
        <v>1.9586716582708337</v>
      </c>
      <c r="DP65" s="72">
        <f t="shared" si="79"/>
        <v>1.9633103218779822</v>
      </c>
      <c r="DQ65" s="72">
        <f t="shared" si="79"/>
        <v>1.9679797312958167</v>
      </c>
      <c r="DR65" s="72">
        <f t="shared" si="79"/>
        <v>1.9726787448647543</v>
      </c>
      <c r="DS65" s="72">
        <f t="shared" si="79"/>
        <v>1.9783212869175182</v>
      </c>
      <c r="DT65" s="72">
        <f t="shared" si="79"/>
        <v>1.9830577278589439</v>
      </c>
      <c r="DU65" s="72">
        <f t="shared" si="79"/>
        <v>1.986899053785981</v>
      </c>
      <c r="DV65" s="72">
        <f t="shared" si="79"/>
        <v>1.9914194694360099</v>
      </c>
      <c r="DW65" s="72">
        <f t="shared" si="79"/>
        <v>1.9947045835543056</v>
      </c>
      <c r="DX65" s="72">
        <f t="shared" si="79"/>
        <v>2.0024750776257791</v>
      </c>
      <c r="DY65" s="72">
        <f t="shared" si="79"/>
        <v>2.0101375624135871</v>
      </c>
      <c r="DZ65" s="72">
        <f t="shared" si="79"/>
        <v>2.0176975393025556</v>
      </c>
      <c r="EA65" s="72">
        <f t="shared" si="79"/>
        <v>2.0224555918034688</v>
      </c>
      <c r="EB65" s="72">
        <f t="shared" si="79"/>
        <v>2.0272455669499685</v>
      </c>
      <c r="EC65" s="72">
        <f t="shared" si="79"/>
        <v>2.032066363108028</v>
      </c>
      <c r="ED65" s="72">
        <f t="shared" si="79"/>
        <v>2.0369169195497161</v>
      </c>
    </row>
    <row r="66" spans="1:134">
      <c r="B66" t="s">
        <v>1025</v>
      </c>
      <c r="O66" s="1936">
        <f>O65/C65-1</f>
        <v>1.1506616470002173E-2</v>
      </c>
      <c r="P66" s="1936">
        <f t="shared" ref="P66:CA66" si="80">P65/D65-1</f>
        <v>1.4563155407406825E-2</v>
      </c>
      <c r="Q66" s="1936">
        <f t="shared" si="80"/>
        <v>1.2931217127571504E-2</v>
      </c>
      <c r="R66" s="1936">
        <f t="shared" si="80"/>
        <v>2.1408800050744192E-2</v>
      </c>
      <c r="S66" s="1936">
        <f t="shared" si="80"/>
        <v>2.5619966007483619E-2</v>
      </c>
      <c r="T66" s="1936">
        <f t="shared" si="80"/>
        <v>3.838865291106397E-2</v>
      </c>
      <c r="U66" s="1936">
        <f t="shared" si="80"/>
        <v>4.2440499574279089E-2</v>
      </c>
      <c r="V66" s="1936">
        <f t="shared" si="80"/>
        <v>4.6710323068287041E-2</v>
      </c>
      <c r="W66" s="1936">
        <f t="shared" si="80"/>
        <v>3.2893355668650592E-2</v>
      </c>
      <c r="X66" s="1936">
        <f t="shared" si="80"/>
        <v>4.1909287539115381E-2</v>
      </c>
      <c r="Y66" s="1936">
        <f t="shared" si="80"/>
        <v>4.5241131533349854E-2</v>
      </c>
      <c r="Z66" s="1936">
        <f t="shared" si="80"/>
        <v>4.8453816068284139E-2</v>
      </c>
      <c r="AA66" s="1936">
        <f t="shared" si="80"/>
        <v>4.2015780203246811E-2</v>
      </c>
      <c r="AB66" s="1936">
        <f t="shared" si="80"/>
        <v>4.516611526892178E-2</v>
      </c>
      <c r="AC66" s="1936">
        <f t="shared" si="80"/>
        <v>4.7654985865884791E-2</v>
      </c>
      <c r="AD66" s="1936">
        <f t="shared" si="80"/>
        <v>5.0491390171770067E-2</v>
      </c>
      <c r="AE66" s="1936">
        <f t="shared" si="80"/>
        <v>5.2477680532668325E-2</v>
      </c>
      <c r="AF66" s="1936">
        <f t="shared" si="80"/>
        <v>5.643739685453486E-2</v>
      </c>
      <c r="AG66" s="1936">
        <f t="shared" si="80"/>
        <v>6.0091714506943283E-2</v>
      </c>
      <c r="AH66" s="1936">
        <f t="shared" si="80"/>
        <v>7.9658934634718293E-2</v>
      </c>
      <c r="AI66" s="1936">
        <f t="shared" si="80"/>
        <v>8.0775367751710903E-2</v>
      </c>
      <c r="AJ66" s="1936">
        <f t="shared" si="80"/>
        <v>7.5933247520218128E-2</v>
      </c>
      <c r="AK66" s="1936">
        <f t="shared" si="80"/>
        <v>7.6906958193921016E-2</v>
      </c>
      <c r="AL66" s="1936">
        <f t="shared" si="80"/>
        <v>7.7614891956901522E-2</v>
      </c>
      <c r="AM66" s="1936">
        <f t="shared" si="80"/>
        <v>8.0238382608420311E-2</v>
      </c>
      <c r="AN66" s="1936">
        <f t="shared" si="80"/>
        <v>7.827427457114644E-2</v>
      </c>
      <c r="AO66" s="1936">
        <f t="shared" si="80"/>
        <v>7.6102396687891538E-2</v>
      </c>
      <c r="AP66" s="1936">
        <f t="shared" si="80"/>
        <v>7.7229596599948991E-2</v>
      </c>
      <c r="AQ66" s="1936">
        <f t="shared" si="80"/>
        <v>7.4055116281984246E-2</v>
      </c>
      <c r="AR66" s="1936">
        <f t="shared" si="80"/>
        <v>8.2728706526143281E-2</v>
      </c>
      <c r="AS66" s="1936">
        <f t="shared" si="80"/>
        <v>8.0987084452218028E-2</v>
      </c>
      <c r="AT66" s="1936">
        <f t="shared" si="80"/>
        <v>6.2042893383621456E-2</v>
      </c>
      <c r="AU66" s="1936">
        <f t="shared" si="80"/>
        <v>5.9794727618379229E-2</v>
      </c>
      <c r="AV66" s="1936">
        <f t="shared" si="80"/>
        <v>5.8446505995154219E-2</v>
      </c>
      <c r="AW66" s="1936">
        <f t="shared" si="80"/>
        <v>5.7079278146610957E-2</v>
      </c>
      <c r="AX66" s="1936">
        <f t="shared" si="80"/>
        <v>5.5701508021350099E-2</v>
      </c>
      <c r="AY66" s="1936">
        <f t="shared" si="80"/>
        <v>5.4047538614524271E-2</v>
      </c>
      <c r="AZ66" s="1936">
        <f t="shared" si="80"/>
        <v>5.2679677433088878E-2</v>
      </c>
      <c r="BA66" s="1936">
        <f t="shared" si="80"/>
        <v>5.1597426474015329E-2</v>
      </c>
      <c r="BB66" s="1936">
        <f t="shared" si="80"/>
        <v>5.0349791475928773E-2</v>
      </c>
      <c r="BC66" s="1936">
        <f t="shared" si="80"/>
        <v>4.9470275128296937E-2</v>
      </c>
      <c r="BD66" s="1936">
        <f t="shared" si="80"/>
        <v>4.7437594864745636E-2</v>
      </c>
      <c r="BE66" s="1936">
        <f t="shared" si="80"/>
        <v>4.5215024434437368E-2</v>
      </c>
      <c r="BF66" s="1936">
        <f t="shared" si="80"/>
        <v>4.2820130037031223E-2</v>
      </c>
      <c r="BG66" s="1936">
        <f t="shared" si="80"/>
        <v>4.1406811181321723E-2</v>
      </c>
      <c r="BH66" s="1936">
        <f t="shared" si="80"/>
        <v>4.0043520036101787E-2</v>
      </c>
      <c r="BI66" s="1936">
        <f t="shared" si="80"/>
        <v>3.8730551179791295E-2</v>
      </c>
      <c r="BJ66" s="1936">
        <f t="shared" si="80"/>
        <v>3.746794611160964E-2</v>
      </c>
      <c r="BK66" s="1936">
        <f t="shared" si="80"/>
        <v>3.6033617770180104E-2</v>
      </c>
      <c r="BL66" s="1936">
        <f t="shared" si="80"/>
        <v>3.4896422964986407E-2</v>
      </c>
      <c r="BM66" s="1936">
        <f t="shared" si="80"/>
        <v>3.4024594763472971E-2</v>
      </c>
      <c r="BN66" s="1936">
        <f t="shared" si="80"/>
        <v>3.3056048105761127E-2</v>
      </c>
      <c r="BO66" s="1936">
        <f t="shared" si="80"/>
        <v>3.2390894480518018E-2</v>
      </c>
      <c r="BP66" s="1936">
        <f t="shared" si="80"/>
        <v>3.0918668065886834E-2</v>
      </c>
      <c r="BQ66" s="1936">
        <f t="shared" si="80"/>
        <v>2.9875872706642381E-2</v>
      </c>
      <c r="BR66" s="1936">
        <f t="shared" si="80"/>
        <v>2.9270451961673549E-2</v>
      </c>
      <c r="BS66" s="1936">
        <f t="shared" si="80"/>
        <v>2.8949057874726902E-2</v>
      </c>
      <c r="BT66" s="1936">
        <f t="shared" si="80"/>
        <v>2.8682352944463085E-2</v>
      </c>
      <c r="BU66" s="1936">
        <f t="shared" si="80"/>
        <v>2.846856162999134E-2</v>
      </c>
      <c r="BV66" s="1936">
        <f t="shared" si="80"/>
        <v>2.8305907044534839E-2</v>
      </c>
      <c r="BW66" s="1936">
        <f t="shared" si="80"/>
        <v>2.8170172157820028E-2</v>
      </c>
      <c r="BX66" s="1936">
        <f t="shared" si="80"/>
        <v>2.8096514111066728E-2</v>
      </c>
      <c r="BY66" s="1936">
        <f t="shared" si="80"/>
        <v>2.8061848474748796E-2</v>
      </c>
      <c r="BZ66" s="1936">
        <f t="shared" si="80"/>
        <v>2.8052750583376973E-2</v>
      </c>
      <c r="CA66" s="1936">
        <f t="shared" si="80"/>
        <v>2.8061714603618171E-2</v>
      </c>
      <c r="CB66" s="1936">
        <f t="shared" ref="CB66:ED66" si="81">CB65/BP65-1</f>
        <v>2.816454199699514E-2</v>
      </c>
      <c r="CC66" s="1936">
        <f t="shared" si="81"/>
        <v>2.832476201410361E-2</v>
      </c>
      <c r="CD66" s="1936">
        <f t="shared" si="81"/>
        <v>2.8517994401326963E-2</v>
      </c>
      <c r="CE66" s="1936">
        <f t="shared" si="81"/>
        <v>2.8649654918155409E-2</v>
      </c>
      <c r="CF66" s="1936">
        <f t="shared" si="81"/>
        <v>2.8790424674289383E-2</v>
      </c>
      <c r="CG66" s="1936">
        <f t="shared" si="81"/>
        <v>2.8938439338002553E-2</v>
      </c>
      <c r="CH66" s="1936">
        <f t="shared" si="81"/>
        <v>2.909189711898863E-2</v>
      </c>
      <c r="CI66" s="1936">
        <f t="shared" si="81"/>
        <v>2.9281383492404611E-2</v>
      </c>
      <c r="CJ66" s="1936">
        <f t="shared" si="81"/>
        <v>2.9441541758994827E-2</v>
      </c>
      <c r="CK66" s="1936">
        <f t="shared" si="81"/>
        <v>2.957045992984253E-2</v>
      </c>
      <c r="CL66" s="1936">
        <f t="shared" si="81"/>
        <v>2.9720975545494355E-2</v>
      </c>
      <c r="CM66" s="1936">
        <f t="shared" si="81"/>
        <v>2.9828146905197972E-2</v>
      </c>
      <c r="CN66" s="1936">
        <f t="shared" si="81"/>
        <v>3.0079114794745232E-2</v>
      </c>
      <c r="CO66" s="1936">
        <f t="shared" si="81"/>
        <v>3.0320157551820603E-2</v>
      </c>
      <c r="CP66" s="1936">
        <f t="shared" si="81"/>
        <v>3.0549489910447036E-2</v>
      </c>
      <c r="CQ66" s="1936">
        <f t="shared" si="81"/>
        <v>3.0687778803232257E-2</v>
      </c>
      <c r="CR66" s="1936">
        <f t="shared" si="81"/>
        <v>3.0820891460502819E-2</v>
      </c>
      <c r="CS66" s="1936">
        <f t="shared" si="81"/>
        <v>3.0948579822840827E-2</v>
      </c>
      <c r="CT66" s="1936">
        <f t="shared" si="81"/>
        <v>3.1070660146941043E-2</v>
      </c>
      <c r="CU66" s="1936">
        <f t="shared" si="81"/>
        <v>3.1208906004781767E-2</v>
      </c>
      <c r="CV66" s="1936">
        <f t="shared" si="81"/>
        <v>3.1318242283911557E-2</v>
      </c>
      <c r="CW66" s="1936">
        <f t="shared" si="81"/>
        <v>3.1401950658019651E-2</v>
      </c>
      <c r="CX66" s="1936">
        <f t="shared" si="81"/>
        <v>3.1494556529828577E-2</v>
      </c>
      <c r="CY66" s="1936">
        <f t="shared" si="81"/>
        <v>3.1558099417279273E-2</v>
      </c>
      <c r="CZ66" s="1936">
        <f t="shared" si="81"/>
        <v>3.1696315441114065E-2</v>
      </c>
      <c r="DA66" s="1936">
        <f t="shared" si="81"/>
        <v>3.1820539842357443E-2</v>
      </c>
      <c r="DB66" s="1936">
        <f t="shared" si="81"/>
        <v>3.1931495881443839E-2</v>
      </c>
      <c r="DC66" s="1936">
        <f t="shared" si="81"/>
        <v>3.1995787240867601E-2</v>
      </c>
      <c r="DD66" s="1936">
        <f t="shared" si="81"/>
        <v>3.205530622702879E-2</v>
      </c>
      <c r="DE66" s="1936">
        <f t="shared" si="81"/>
        <v>3.2110251155077263E-2</v>
      </c>
      <c r="DF66" s="1936">
        <f t="shared" si="81"/>
        <v>3.2160826565532208E-2</v>
      </c>
      <c r="DG66" s="1936">
        <f t="shared" si="81"/>
        <v>3.2215604550738908E-2</v>
      </c>
      <c r="DH66" s="1936">
        <f t="shared" si="81"/>
        <v>3.2257327045521533E-2</v>
      </c>
      <c r="DI66" s="1936">
        <f t="shared" si="81"/>
        <v>3.2288304121112166E-2</v>
      </c>
      <c r="DJ66" s="1936">
        <f t="shared" si="81"/>
        <v>3.232137382349598E-2</v>
      </c>
      <c r="DK66" s="1936">
        <f t="shared" si="81"/>
        <v>3.2343474372095171E-2</v>
      </c>
      <c r="DL66" s="1936">
        <f t="shared" si="81"/>
        <v>3.2388732624907268E-2</v>
      </c>
      <c r="DM66" s="1936">
        <f t="shared" si="81"/>
        <v>3.2426903495519355E-2</v>
      </c>
      <c r="DN66" s="1936">
        <f t="shared" si="81"/>
        <v>3.2458758038001578E-2</v>
      </c>
      <c r="DO66" s="1936">
        <f t="shared" si="81"/>
        <v>3.2476360351314515E-2</v>
      </c>
      <c r="DP66" s="1936">
        <f t="shared" si="81"/>
        <v>3.2491854505466211E-2</v>
      </c>
      <c r="DQ66" s="1936">
        <f t="shared" si="81"/>
        <v>3.2505404110065195E-2</v>
      </c>
      <c r="DR66" s="1936">
        <f t="shared" si="81"/>
        <v>3.2517165347924815E-2</v>
      </c>
      <c r="DS66" s="1936">
        <f t="shared" si="81"/>
        <v>3.2528962942948825E-2</v>
      </c>
      <c r="DT66" s="1936">
        <f t="shared" si="81"/>
        <v>3.2537317349120798E-2</v>
      </c>
      <c r="DU66" s="1936">
        <f t="shared" si="81"/>
        <v>3.2543123725864209E-2</v>
      </c>
      <c r="DV66" s="1936">
        <f t="shared" si="81"/>
        <v>3.254881260627851E-2</v>
      </c>
      <c r="DW66" s="1936">
        <f t="shared" si="81"/>
        <v>3.2552354157292518E-2</v>
      </c>
      <c r="DX66" s="1936">
        <f t="shared" si="81"/>
        <v>3.255832998537822E-2</v>
      </c>
      <c r="DY66" s="1936">
        <f t="shared" si="81"/>
        <v>3.2562166755012445E-2</v>
      </c>
      <c r="DZ66" s="1936">
        <f t="shared" si="81"/>
        <v>3.2564223963093664E-2</v>
      </c>
      <c r="EA66" s="1936">
        <f t="shared" si="81"/>
        <v>3.2564893285353058E-2</v>
      </c>
      <c r="EB66" s="1936">
        <f t="shared" si="81"/>
        <v>3.2565022635254959E-2</v>
      </c>
      <c r="EC66" s="1936">
        <f t="shared" si="81"/>
        <v>3.256468082118591E-2</v>
      </c>
      <c r="ED66" s="1936">
        <f t="shared" si="81"/>
        <v>3.2563931077062458E-2</v>
      </c>
    </row>
    <row r="67" spans="1:134">
      <c r="O67" s="1936"/>
      <c r="P67" s="1936"/>
      <c r="Q67" s="1936"/>
      <c r="R67" s="1936"/>
      <c r="S67" s="1936"/>
      <c r="T67" s="1936"/>
      <c r="U67" s="1936"/>
      <c r="V67" s="1936"/>
      <c r="W67" s="1936"/>
      <c r="X67" s="1936"/>
      <c r="Y67" s="1936"/>
      <c r="Z67" s="1936"/>
      <c r="AA67" s="1936"/>
      <c r="AB67" s="1936"/>
      <c r="AC67" s="1936"/>
      <c r="AD67" s="1936"/>
      <c r="AE67" s="1936"/>
      <c r="AF67" s="1936"/>
      <c r="AG67" s="1936"/>
      <c r="AH67" s="1936"/>
      <c r="AI67" s="1936"/>
      <c r="AJ67" s="1936"/>
      <c r="AK67" s="1936"/>
      <c r="AL67" s="1936"/>
      <c r="AM67" s="1936"/>
      <c r="AN67" s="1936"/>
      <c r="AO67" s="1936"/>
      <c r="AP67" s="1936"/>
      <c r="AQ67" s="1936"/>
      <c r="AR67" s="1936"/>
      <c r="AS67" s="1936"/>
      <c r="AT67" s="1936"/>
      <c r="AU67" s="1936"/>
      <c r="AV67" s="1936"/>
      <c r="AW67" s="1936"/>
      <c r="AX67" s="1936"/>
      <c r="AY67" s="1936"/>
      <c r="AZ67" s="1936"/>
      <c r="BA67" s="1936"/>
      <c r="BB67" s="1936"/>
      <c r="BC67" s="1936"/>
      <c r="BD67" s="1936"/>
      <c r="BE67" s="1936"/>
      <c r="BF67" s="1936"/>
      <c r="BG67" s="1936"/>
      <c r="BH67" s="1936"/>
      <c r="BI67" s="1936"/>
      <c r="BJ67" s="1936"/>
      <c r="BK67" s="1936"/>
      <c r="BL67" s="1936"/>
      <c r="BM67" s="1936"/>
      <c r="BN67" s="1936"/>
      <c r="BO67" s="1936"/>
      <c r="BP67" s="1936"/>
      <c r="BQ67" s="1936"/>
      <c r="BR67" s="1936"/>
      <c r="BS67" s="1936"/>
      <c r="BT67" s="1936"/>
      <c r="BU67" s="1936"/>
      <c r="BV67" s="1936"/>
      <c r="BW67" s="1936"/>
      <c r="BX67" s="1936"/>
      <c r="BY67" s="1936"/>
      <c r="BZ67" s="1936"/>
      <c r="CA67" s="1936"/>
      <c r="CB67" s="1936"/>
      <c r="CC67" s="1936"/>
      <c r="CD67" s="1936"/>
      <c r="CE67" s="1936"/>
      <c r="CF67" s="1936"/>
      <c r="CG67" s="1936"/>
      <c r="CH67" s="1936"/>
      <c r="CI67" s="1936"/>
      <c r="CJ67" s="1936"/>
      <c r="CK67" s="1936"/>
      <c r="CL67" s="1936"/>
      <c r="CM67" s="1936"/>
      <c r="CN67" s="1936"/>
      <c r="CO67" s="1936"/>
      <c r="CP67" s="1936"/>
      <c r="CQ67" s="1936"/>
      <c r="CR67" s="1936"/>
      <c r="CS67" s="1936"/>
      <c r="CT67" s="1936"/>
      <c r="CU67" s="1936"/>
      <c r="CV67" s="1936"/>
      <c r="CW67" s="1936"/>
      <c r="CX67" s="1936"/>
      <c r="CY67" s="1936"/>
      <c r="CZ67" s="1936"/>
      <c r="DA67" s="1936"/>
      <c r="DB67" s="1936"/>
      <c r="DC67" s="1936"/>
      <c r="DD67" s="1936"/>
      <c r="DE67" s="1936"/>
      <c r="DF67" s="1936"/>
      <c r="DG67" s="1936"/>
      <c r="DH67" s="1936"/>
      <c r="DI67" s="1936"/>
      <c r="DJ67" s="1936"/>
      <c r="DK67" s="1936"/>
      <c r="DL67" s="1936"/>
      <c r="DM67" s="1936"/>
      <c r="DN67" s="1936"/>
      <c r="DO67" s="1936"/>
      <c r="DP67" s="1936"/>
      <c r="DQ67" s="1936"/>
      <c r="DR67" s="1936"/>
      <c r="DS67" s="1936"/>
      <c r="DT67" s="1936"/>
      <c r="DU67" s="1936"/>
      <c r="DV67" s="1936"/>
      <c r="DW67" s="1936"/>
      <c r="DX67" s="1936"/>
      <c r="DY67" s="1936"/>
      <c r="DZ67" s="1936"/>
      <c r="EA67" s="1936"/>
      <c r="EB67" s="1936"/>
      <c r="EC67" s="1936"/>
      <c r="ED67" s="1936"/>
    </row>
    <row r="68" spans="1:134">
      <c r="O68" s="1936"/>
      <c r="P68" s="1936"/>
      <c r="Q68" s="1936"/>
      <c r="R68" s="1936"/>
      <c r="S68" s="1936"/>
      <c r="T68" s="1936"/>
      <c r="U68" s="1936"/>
      <c r="V68" s="1936"/>
      <c r="W68" s="1936"/>
      <c r="X68" s="1936"/>
      <c r="Y68" s="1936"/>
      <c r="Z68" s="1936"/>
      <c r="AA68" s="1936"/>
      <c r="AB68" s="1936"/>
      <c r="AC68" s="1936"/>
      <c r="AD68" s="1936"/>
      <c r="AE68" s="1936"/>
      <c r="AF68" s="1936"/>
      <c r="AG68" s="1936"/>
      <c r="AH68" s="1936"/>
      <c r="AI68" s="1936"/>
      <c r="AJ68" s="1936"/>
      <c r="AK68" s="1936"/>
      <c r="AL68" s="1936"/>
      <c r="AM68" s="1936"/>
      <c r="AN68" s="1936"/>
      <c r="AO68" s="1936"/>
      <c r="AP68" s="1936"/>
      <c r="AQ68" s="1936"/>
      <c r="AR68" s="1936"/>
      <c r="AS68" s="1936"/>
      <c r="AT68" s="1936"/>
      <c r="AU68" s="1936"/>
      <c r="AV68" s="1936"/>
      <c r="AW68" s="1936"/>
      <c r="AX68" s="1936"/>
      <c r="AY68" s="1936"/>
      <c r="AZ68" s="1936"/>
      <c r="BA68" s="1936"/>
      <c r="BB68" s="1936"/>
      <c r="BC68" s="1936"/>
      <c r="BD68" s="1936"/>
      <c r="BE68" s="1936"/>
      <c r="BF68" s="1936"/>
      <c r="BG68" s="1936"/>
      <c r="BH68" s="1936"/>
      <c r="BI68" s="1936"/>
      <c r="BJ68" s="1936"/>
      <c r="BK68" s="1936"/>
      <c r="BL68" s="1936"/>
      <c r="BM68" s="1936"/>
      <c r="BN68" s="1936"/>
      <c r="BO68" s="1936"/>
      <c r="BP68" s="1936"/>
      <c r="BQ68" s="1936"/>
      <c r="BR68" s="1936"/>
      <c r="BS68" s="1936"/>
      <c r="BT68" s="1936"/>
      <c r="BU68" s="1936"/>
      <c r="BV68" s="1936"/>
      <c r="BW68" s="1936"/>
      <c r="BX68" s="1936"/>
      <c r="BY68" s="1936"/>
      <c r="BZ68" s="1936"/>
      <c r="CA68" s="1936"/>
      <c r="CB68" s="1936"/>
      <c r="CC68" s="1936"/>
      <c r="CD68" s="1936"/>
      <c r="CE68" s="1936"/>
      <c r="CF68" s="1936"/>
      <c r="CG68" s="1936"/>
      <c r="CH68" s="1936"/>
      <c r="CI68" s="1936"/>
      <c r="CJ68" s="1936"/>
      <c r="CK68" s="1936"/>
      <c r="CL68" s="1936"/>
      <c r="CM68" s="1936"/>
      <c r="CN68" s="1936"/>
      <c r="CO68" s="1936"/>
      <c r="CP68" s="1936"/>
      <c r="CQ68" s="1936"/>
      <c r="CR68" s="1936"/>
      <c r="CS68" s="1936"/>
      <c r="CT68" s="1936"/>
      <c r="CU68" s="1936"/>
      <c r="CV68" s="1936"/>
      <c r="CW68" s="1936"/>
      <c r="CX68" s="1936"/>
      <c r="CY68" s="1936"/>
      <c r="CZ68" s="1936"/>
      <c r="DA68" s="1936"/>
      <c r="DB68" s="1936"/>
      <c r="DC68" s="1936"/>
      <c r="DD68" s="1936"/>
      <c r="DE68" s="1936"/>
      <c r="DF68" s="1936"/>
      <c r="DG68" s="1936"/>
      <c r="DH68" s="1936"/>
      <c r="DI68" s="1936"/>
      <c r="DJ68" s="1936"/>
      <c r="DK68" s="1936"/>
      <c r="DL68" s="1936"/>
      <c r="DM68" s="1936"/>
      <c r="DN68" s="1936"/>
      <c r="DO68" s="1936"/>
      <c r="DP68" s="1936"/>
      <c r="DQ68" s="1936"/>
      <c r="DR68" s="1936"/>
      <c r="DS68" s="1936"/>
      <c r="DT68" s="1936"/>
      <c r="DU68" s="1936"/>
      <c r="DV68" s="1936"/>
      <c r="DW68" s="1936"/>
      <c r="DX68" s="1936"/>
      <c r="DY68" s="1936"/>
      <c r="DZ68" s="1936"/>
      <c r="EA68" s="1936"/>
      <c r="EB68" s="1936"/>
      <c r="EC68" s="1936"/>
      <c r="ED68" s="1936"/>
    </row>
    <row r="69" spans="1:134">
      <c r="B69" s="1917">
        <f>B13</f>
        <v>45627</v>
      </c>
      <c r="C69" s="1917">
        <f t="shared" ref="C69:BN69" si="82">C13</f>
        <v>45658</v>
      </c>
      <c r="D69" s="1917">
        <f t="shared" si="82"/>
        <v>45689</v>
      </c>
      <c r="E69" s="1917">
        <f t="shared" si="82"/>
        <v>45717</v>
      </c>
      <c r="F69" s="1917">
        <f t="shared" si="82"/>
        <v>45748</v>
      </c>
      <c r="G69" s="1917">
        <f t="shared" si="82"/>
        <v>45778</v>
      </c>
      <c r="H69" s="1917">
        <f t="shared" si="82"/>
        <v>45809</v>
      </c>
      <c r="I69" s="1917">
        <f t="shared" si="82"/>
        <v>45839</v>
      </c>
      <c r="J69" s="1917">
        <f t="shared" si="82"/>
        <v>45870</v>
      </c>
      <c r="K69" s="1917">
        <f t="shared" si="82"/>
        <v>45901</v>
      </c>
      <c r="L69" s="1917">
        <f t="shared" si="82"/>
        <v>45931</v>
      </c>
      <c r="M69" s="1917">
        <f t="shared" si="82"/>
        <v>45962</v>
      </c>
      <c r="N69" s="1917">
        <f t="shared" si="82"/>
        <v>45992</v>
      </c>
      <c r="O69" s="1917">
        <f t="shared" si="82"/>
        <v>46023</v>
      </c>
      <c r="P69" s="1917">
        <f t="shared" si="82"/>
        <v>46054</v>
      </c>
      <c r="Q69" s="1917">
        <f t="shared" si="82"/>
        <v>46082</v>
      </c>
      <c r="R69" s="1917">
        <f t="shared" si="82"/>
        <v>46113</v>
      </c>
      <c r="S69" s="1917">
        <f t="shared" si="82"/>
        <v>46143</v>
      </c>
      <c r="T69" s="1917">
        <f t="shared" si="82"/>
        <v>46174</v>
      </c>
      <c r="U69" s="1917">
        <f t="shared" si="82"/>
        <v>46204</v>
      </c>
      <c r="V69" s="1917">
        <f t="shared" si="82"/>
        <v>46235</v>
      </c>
      <c r="W69" s="1917">
        <f t="shared" si="82"/>
        <v>46266</v>
      </c>
      <c r="X69" s="1917">
        <f t="shared" si="82"/>
        <v>46296</v>
      </c>
      <c r="Y69" s="1917">
        <f t="shared" si="82"/>
        <v>46327</v>
      </c>
      <c r="Z69" s="1917">
        <f t="shared" si="82"/>
        <v>46357</v>
      </c>
      <c r="AA69" s="1917">
        <f t="shared" si="82"/>
        <v>46388</v>
      </c>
      <c r="AB69" s="1917">
        <f t="shared" si="82"/>
        <v>46419</v>
      </c>
      <c r="AC69" s="1917">
        <f t="shared" si="82"/>
        <v>46447</v>
      </c>
      <c r="AD69" s="1917">
        <f t="shared" si="82"/>
        <v>46478</v>
      </c>
      <c r="AE69" s="1917">
        <f t="shared" si="82"/>
        <v>46508</v>
      </c>
      <c r="AF69" s="1917">
        <f t="shared" si="82"/>
        <v>46539</v>
      </c>
      <c r="AG69" s="1917">
        <f t="shared" si="82"/>
        <v>46569</v>
      </c>
      <c r="AH69" s="1917">
        <f t="shared" si="82"/>
        <v>46600</v>
      </c>
      <c r="AI69" s="1917">
        <f t="shared" si="82"/>
        <v>46631</v>
      </c>
      <c r="AJ69" s="1917">
        <f t="shared" si="82"/>
        <v>46661</v>
      </c>
      <c r="AK69" s="1917">
        <f t="shared" si="82"/>
        <v>46692</v>
      </c>
      <c r="AL69" s="1917">
        <f t="shared" si="82"/>
        <v>46722</v>
      </c>
      <c r="AM69" s="1917">
        <f t="shared" si="82"/>
        <v>46753</v>
      </c>
      <c r="AN69" s="1917">
        <f t="shared" si="82"/>
        <v>46784</v>
      </c>
      <c r="AO69" s="1917">
        <f t="shared" si="82"/>
        <v>46813</v>
      </c>
      <c r="AP69" s="1917">
        <f t="shared" si="82"/>
        <v>46844</v>
      </c>
      <c r="AQ69" s="1917">
        <f t="shared" si="82"/>
        <v>46874</v>
      </c>
      <c r="AR69" s="1917">
        <f t="shared" si="82"/>
        <v>46905</v>
      </c>
      <c r="AS69" s="1917">
        <f t="shared" si="82"/>
        <v>46935</v>
      </c>
      <c r="AT69" s="1917">
        <f t="shared" si="82"/>
        <v>46966</v>
      </c>
      <c r="AU69" s="1917">
        <f t="shared" si="82"/>
        <v>46997</v>
      </c>
      <c r="AV69" s="1917">
        <f t="shared" si="82"/>
        <v>47027</v>
      </c>
      <c r="AW69" s="1917">
        <f t="shared" si="82"/>
        <v>47058</v>
      </c>
      <c r="AX69" s="1917">
        <f t="shared" si="82"/>
        <v>47088</v>
      </c>
      <c r="AY69" s="1917">
        <f t="shared" si="82"/>
        <v>47119</v>
      </c>
      <c r="AZ69" s="1917">
        <f t="shared" si="82"/>
        <v>47150</v>
      </c>
      <c r="BA69" s="1917">
        <f t="shared" si="82"/>
        <v>47178</v>
      </c>
      <c r="BB69" s="1917">
        <f t="shared" si="82"/>
        <v>47209</v>
      </c>
      <c r="BC69" s="1917">
        <f t="shared" si="82"/>
        <v>47239</v>
      </c>
      <c r="BD69" s="1917">
        <f t="shared" si="82"/>
        <v>47270</v>
      </c>
      <c r="BE69" s="1917">
        <f t="shared" si="82"/>
        <v>47300</v>
      </c>
      <c r="BF69" s="1917">
        <f t="shared" si="82"/>
        <v>47331</v>
      </c>
      <c r="BG69" s="1917">
        <f t="shared" si="82"/>
        <v>47362</v>
      </c>
      <c r="BH69" s="1917">
        <f t="shared" si="82"/>
        <v>47392</v>
      </c>
      <c r="BI69" s="1917">
        <f t="shared" si="82"/>
        <v>47423</v>
      </c>
      <c r="BJ69" s="1917">
        <f t="shared" si="82"/>
        <v>47453</v>
      </c>
      <c r="BK69" s="1917">
        <f t="shared" si="82"/>
        <v>47484</v>
      </c>
      <c r="BL69" s="1917">
        <f t="shared" si="82"/>
        <v>47515</v>
      </c>
      <c r="BM69" s="1917">
        <f t="shared" si="82"/>
        <v>47543</v>
      </c>
      <c r="BN69" s="1917">
        <f t="shared" si="82"/>
        <v>47574</v>
      </c>
      <c r="BO69" s="1917">
        <f t="shared" ref="BO69:DZ69" si="83">BO13</f>
        <v>47604</v>
      </c>
      <c r="BP69" s="1917">
        <f t="shared" si="83"/>
        <v>47635</v>
      </c>
      <c r="BQ69" s="1917">
        <f t="shared" si="83"/>
        <v>47665</v>
      </c>
      <c r="BR69" s="1917">
        <f t="shared" si="83"/>
        <v>47696</v>
      </c>
      <c r="BS69" s="1917">
        <f t="shared" si="83"/>
        <v>47727</v>
      </c>
      <c r="BT69" s="1917">
        <f t="shared" si="83"/>
        <v>47757</v>
      </c>
      <c r="BU69" s="1917">
        <f t="shared" si="83"/>
        <v>47788</v>
      </c>
      <c r="BV69" s="1917">
        <f t="shared" si="83"/>
        <v>47818</v>
      </c>
      <c r="BW69" s="1917">
        <f t="shared" si="83"/>
        <v>47849</v>
      </c>
      <c r="BX69" s="1917">
        <f t="shared" si="83"/>
        <v>47880</v>
      </c>
      <c r="BY69" s="1917">
        <f t="shared" si="83"/>
        <v>47908</v>
      </c>
      <c r="BZ69" s="1917">
        <f t="shared" si="83"/>
        <v>47939</v>
      </c>
      <c r="CA69" s="1917">
        <f t="shared" si="83"/>
        <v>47969</v>
      </c>
      <c r="CB69" s="1917">
        <f t="shared" si="83"/>
        <v>48000</v>
      </c>
      <c r="CC69" s="1917">
        <f t="shared" si="83"/>
        <v>48030</v>
      </c>
      <c r="CD69" s="1917">
        <f t="shared" si="83"/>
        <v>48061</v>
      </c>
      <c r="CE69" s="1917">
        <f t="shared" si="83"/>
        <v>48092</v>
      </c>
      <c r="CF69" s="1917">
        <f t="shared" si="83"/>
        <v>48122</v>
      </c>
      <c r="CG69" s="1917">
        <f t="shared" si="83"/>
        <v>48153</v>
      </c>
      <c r="CH69" s="1917">
        <f t="shared" si="83"/>
        <v>48183</v>
      </c>
      <c r="CI69" s="1917">
        <f t="shared" si="83"/>
        <v>48214</v>
      </c>
      <c r="CJ69" s="1917">
        <f t="shared" si="83"/>
        <v>48245</v>
      </c>
      <c r="CK69" s="1917">
        <f t="shared" si="83"/>
        <v>48274</v>
      </c>
      <c r="CL69" s="1917">
        <f t="shared" si="83"/>
        <v>48305</v>
      </c>
      <c r="CM69" s="1917">
        <f t="shared" si="83"/>
        <v>48335</v>
      </c>
      <c r="CN69" s="1917">
        <f t="shared" si="83"/>
        <v>48366</v>
      </c>
      <c r="CO69" s="1917">
        <f t="shared" si="83"/>
        <v>48396</v>
      </c>
      <c r="CP69" s="1917">
        <f t="shared" si="83"/>
        <v>48427</v>
      </c>
      <c r="CQ69" s="1917">
        <f t="shared" si="83"/>
        <v>48458</v>
      </c>
      <c r="CR69" s="1917">
        <f t="shared" si="83"/>
        <v>48488</v>
      </c>
      <c r="CS69" s="1917">
        <f t="shared" si="83"/>
        <v>48519</v>
      </c>
      <c r="CT69" s="1917">
        <f t="shared" si="83"/>
        <v>48549</v>
      </c>
      <c r="CU69" s="1917">
        <f t="shared" si="83"/>
        <v>48580</v>
      </c>
      <c r="CV69" s="1917">
        <f t="shared" si="83"/>
        <v>48611</v>
      </c>
      <c r="CW69" s="1917">
        <f t="shared" si="83"/>
        <v>48639</v>
      </c>
      <c r="CX69" s="1917">
        <f t="shared" si="83"/>
        <v>48670</v>
      </c>
      <c r="CY69" s="1917">
        <f t="shared" si="83"/>
        <v>48700</v>
      </c>
      <c r="CZ69" s="1917">
        <f t="shared" si="83"/>
        <v>48731</v>
      </c>
      <c r="DA69" s="1917">
        <f t="shared" si="83"/>
        <v>48761</v>
      </c>
      <c r="DB69" s="1917">
        <f t="shared" si="83"/>
        <v>48792</v>
      </c>
      <c r="DC69" s="1917">
        <f t="shared" si="83"/>
        <v>48823</v>
      </c>
      <c r="DD69" s="1917">
        <f t="shared" si="83"/>
        <v>48853</v>
      </c>
      <c r="DE69" s="1917">
        <f t="shared" si="83"/>
        <v>48884</v>
      </c>
      <c r="DF69" s="1917">
        <f t="shared" si="83"/>
        <v>48914</v>
      </c>
      <c r="DG69" s="1917">
        <f t="shared" si="83"/>
        <v>48945</v>
      </c>
      <c r="DH69" s="1917">
        <f t="shared" si="83"/>
        <v>48976</v>
      </c>
      <c r="DI69" s="1917">
        <f t="shared" si="83"/>
        <v>49004</v>
      </c>
      <c r="DJ69" s="1917">
        <f t="shared" si="83"/>
        <v>49035</v>
      </c>
      <c r="DK69" s="1917">
        <f t="shared" si="83"/>
        <v>49065</v>
      </c>
      <c r="DL69" s="1917">
        <f t="shared" si="83"/>
        <v>49096</v>
      </c>
      <c r="DM69" s="1917">
        <f t="shared" si="83"/>
        <v>49126</v>
      </c>
      <c r="DN69" s="1917">
        <f t="shared" si="83"/>
        <v>49157</v>
      </c>
      <c r="DO69" s="1917">
        <f t="shared" si="83"/>
        <v>49188</v>
      </c>
      <c r="DP69" s="1917">
        <f t="shared" si="83"/>
        <v>49218</v>
      </c>
      <c r="DQ69" s="1917">
        <f t="shared" si="83"/>
        <v>49249</v>
      </c>
      <c r="DR69" s="1917">
        <f t="shared" si="83"/>
        <v>49279</v>
      </c>
      <c r="DS69" s="1917">
        <f t="shared" si="83"/>
        <v>49310</v>
      </c>
      <c r="DT69" s="1917">
        <f t="shared" si="83"/>
        <v>49341</v>
      </c>
      <c r="DU69" s="1917">
        <f t="shared" si="83"/>
        <v>49369</v>
      </c>
      <c r="DV69" s="1917">
        <f t="shared" si="83"/>
        <v>49400</v>
      </c>
      <c r="DW69" s="1917">
        <f t="shared" si="83"/>
        <v>49430</v>
      </c>
      <c r="DX69" s="1917">
        <f t="shared" si="83"/>
        <v>49461</v>
      </c>
      <c r="DY69" s="1917">
        <f t="shared" si="83"/>
        <v>49491</v>
      </c>
      <c r="DZ69" s="1917">
        <f t="shared" si="83"/>
        <v>49522</v>
      </c>
      <c r="EA69" s="1917">
        <f t="shared" ref="EA69:ED69" si="84">EA13</f>
        <v>49553</v>
      </c>
      <c r="EB69" s="1917">
        <f t="shared" si="84"/>
        <v>49583</v>
      </c>
      <c r="EC69" s="1917">
        <f t="shared" si="84"/>
        <v>49614</v>
      </c>
      <c r="ED69" s="1917">
        <f t="shared" si="84"/>
        <v>49644</v>
      </c>
    </row>
    <row r="70" spans="1:134">
      <c r="A70" t="s">
        <v>1026</v>
      </c>
      <c r="B70" s="8">
        <f>B14*B2</f>
        <v>298512</v>
      </c>
      <c r="C70" s="8">
        <f t="shared" ref="C70:BN70" si="85">C57*(1/C32)</f>
        <v>299224.12506706628</v>
      </c>
      <c r="D70" s="8">
        <f t="shared" si="85"/>
        <v>299726.69708077557</v>
      </c>
      <c r="E70" s="8">
        <f t="shared" si="85"/>
        <v>300033.38461707404</v>
      </c>
      <c r="F70" s="8">
        <f t="shared" si="85"/>
        <v>300160.7656161263</v>
      </c>
      <c r="G70" s="8">
        <f t="shared" si="85"/>
        <v>300201.31636482599</v>
      </c>
      <c r="H70" s="8">
        <f t="shared" si="85"/>
        <v>300456.94858754892</v>
      </c>
      <c r="I70" s="8">
        <f t="shared" si="85"/>
        <v>300556.99538070144</v>
      </c>
      <c r="J70" s="8">
        <f t="shared" si="85"/>
        <v>300868.38215532922</v>
      </c>
      <c r="K70" s="8">
        <f t="shared" si="85"/>
        <v>301119.81590021047</v>
      </c>
      <c r="L70" s="8">
        <f t="shared" si="85"/>
        <v>301353.66949736589</v>
      </c>
      <c r="M70" s="8">
        <f t="shared" si="85"/>
        <v>301599.3226382974</v>
      </c>
      <c r="N70" s="8">
        <f t="shared" si="85"/>
        <v>301934.47553768952</v>
      </c>
      <c r="O70" s="8">
        <f t="shared" si="85"/>
        <v>302393.87763299391</v>
      </c>
      <c r="P70" s="8">
        <f t="shared" si="85"/>
        <v>302830.42517239106</v>
      </c>
      <c r="Q70" s="8">
        <f t="shared" si="85"/>
        <v>303228.55807275017</v>
      </c>
      <c r="R70" s="8">
        <f t="shared" si="85"/>
        <v>303754.56153367087</v>
      </c>
      <c r="S70" s="8">
        <f t="shared" si="85"/>
        <v>304176.4062548714</v>
      </c>
      <c r="T70" s="8">
        <f t="shared" si="85"/>
        <v>305471.99684861262</v>
      </c>
      <c r="U70" s="8">
        <f t="shared" si="85"/>
        <v>306874.75716836378</v>
      </c>
      <c r="V70" s="8">
        <f t="shared" si="85"/>
        <v>308562.51603490679</v>
      </c>
      <c r="W70" s="8">
        <f t="shared" si="85"/>
        <v>309864.44827087049</v>
      </c>
      <c r="X70" s="8">
        <f t="shared" si="85"/>
        <v>311022.98138550553</v>
      </c>
      <c r="Y70" s="8">
        <f t="shared" si="85"/>
        <v>312244.71312606783</v>
      </c>
      <c r="Z70" s="8">
        <f t="shared" si="85"/>
        <v>313526.40074768563</v>
      </c>
      <c r="AA70" s="8">
        <f t="shared" si="85"/>
        <v>315130.9708119409</v>
      </c>
      <c r="AB70" s="8">
        <f t="shared" si="85"/>
        <v>316524.39469436835</v>
      </c>
      <c r="AC70" s="8">
        <f t="shared" si="85"/>
        <v>317685.27299788041</v>
      </c>
      <c r="AD70" s="8">
        <f t="shared" si="85"/>
        <v>319091.12079746911</v>
      </c>
      <c r="AE70" s="8">
        <f t="shared" si="85"/>
        <v>320134.59212220885</v>
      </c>
      <c r="AF70" s="8">
        <f t="shared" si="85"/>
        <v>322682.57774702518</v>
      </c>
      <c r="AG70" s="8">
        <f t="shared" si="85"/>
        <v>325268.00507954246</v>
      </c>
      <c r="AH70" s="8">
        <f t="shared" si="85"/>
        <v>327874.35246487416</v>
      </c>
      <c r="AI70" s="8">
        <f t="shared" si="85"/>
        <v>329781.80870843213</v>
      </c>
      <c r="AJ70" s="8">
        <f t="shared" si="85"/>
        <v>331391.41613604571</v>
      </c>
      <c r="AK70" s="8">
        <f t="shared" si="85"/>
        <v>332987.60302799172</v>
      </c>
      <c r="AL70" s="8">
        <f t="shared" si="85"/>
        <v>334568.24328919727</v>
      </c>
      <c r="AM70" s="8">
        <f t="shared" si="85"/>
        <v>336432.61596734507</v>
      </c>
      <c r="AN70" s="8">
        <f t="shared" si="85"/>
        <v>337966.75095630903</v>
      </c>
      <c r="AO70" s="8">
        <f t="shared" si="85"/>
        <v>339185.04885758576</v>
      </c>
      <c r="AP70" s="8">
        <f t="shared" si="85"/>
        <v>340589.49722886202</v>
      </c>
      <c r="AQ70" s="8">
        <f t="shared" si="85"/>
        <v>341589.17061364325</v>
      </c>
      <c r="AR70" s="8">
        <f t="shared" si="85"/>
        <v>343894.61456778314</v>
      </c>
      <c r="AS70" s="8">
        <f t="shared" si="85"/>
        <v>346104.1620003779</v>
      </c>
      <c r="AT70" s="8">
        <f t="shared" si="85"/>
        <v>348216.62595807627</v>
      </c>
      <c r="AU70" s="8">
        <f t="shared" si="85"/>
        <v>349501.02213364933</v>
      </c>
      <c r="AV70" s="8">
        <f t="shared" si="85"/>
        <v>350760.08652598376</v>
      </c>
      <c r="AW70" s="8">
        <f t="shared" si="85"/>
        <v>351994.29504059971</v>
      </c>
      <c r="AX70" s="8">
        <f t="shared" si="85"/>
        <v>353204.19897645956</v>
      </c>
      <c r="AY70" s="8">
        <f t="shared" si="85"/>
        <v>354615.97077002551</v>
      </c>
      <c r="AZ70" s="8">
        <f t="shared" si="85"/>
        <v>355770.73037979641</v>
      </c>
      <c r="BA70" s="8">
        <f t="shared" si="85"/>
        <v>356686.12447710033</v>
      </c>
      <c r="BB70" s="8">
        <f t="shared" si="85"/>
        <v>357738.10739322659</v>
      </c>
      <c r="BC70" s="8">
        <f t="shared" si="85"/>
        <v>358487.68086474686</v>
      </c>
      <c r="BD70" s="8">
        <f t="shared" si="85"/>
        <v>360208.14796981745</v>
      </c>
      <c r="BE70" s="8">
        <f t="shared" si="85"/>
        <v>361753.27014208538</v>
      </c>
      <c r="BF70" s="8">
        <f t="shared" si="85"/>
        <v>363127.30716265738</v>
      </c>
      <c r="BG70" s="8">
        <f t="shared" si="85"/>
        <v>363972.74496481626</v>
      </c>
      <c r="BH70" s="8">
        <f t="shared" si="85"/>
        <v>364805.75507865177</v>
      </c>
      <c r="BI70" s="8">
        <f t="shared" si="85"/>
        <v>365627.22809966415</v>
      </c>
      <c r="BJ70" s="8">
        <f t="shared" si="85"/>
        <v>366438.0348701037</v>
      </c>
      <c r="BK70" s="8">
        <f t="shared" si="85"/>
        <v>367394.06711595395</v>
      </c>
      <c r="BL70" s="8">
        <f t="shared" si="85"/>
        <v>368185.85626569198</v>
      </c>
      <c r="BM70" s="8">
        <f t="shared" si="85"/>
        <v>368822.2253201874</v>
      </c>
      <c r="BN70" s="8">
        <f t="shared" si="85"/>
        <v>369563.51548048097</v>
      </c>
      <c r="BO70" s="8">
        <f t="shared" ref="BO70:DZ70" si="86">BO57*(1/BO32)</f>
        <v>370099.41750820249</v>
      </c>
      <c r="BP70" s="8">
        <f t="shared" si="86"/>
        <v>371345.30413152406</v>
      </c>
      <c r="BQ70" s="8">
        <f t="shared" si="86"/>
        <v>372560.964792062</v>
      </c>
      <c r="BR70" s="8">
        <f t="shared" si="86"/>
        <v>373756.20756293385</v>
      </c>
      <c r="BS70" s="8">
        <f t="shared" si="86"/>
        <v>374509.41302362602</v>
      </c>
      <c r="BT70" s="8">
        <f t="shared" si="86"/>
        <v>375269.24250198901</v>
      </c>
      <c r="BU70" s="8">
        <f t="shared" si="86"/>
        <v>376036.10937642242</v>
      </c>
      <c r="BV70" s="8">
        <f t="shared" si="86"/>
        <v>376810.39582271891</v>
      </c>
      <c r="BW70" s="8">
        <f t="shared" si="86"/>
        <v>377743.6212363721</v>
      </c>
      <c r="BX70" s="8">
        <f t="shared" si="86"/>
        <v>378530.59537175612</v>
      </c>
      <c r="BY70" s="8">
        <f t="shared" si="86"/>
        <v>379172.05872124212</v>
      </c>
      <c r="BZ70" s="8">
        <f t="shared" si="86"/>
        <v>379930.7886049709</v>
      </c>
      <c r="CA70" s="8">
        <f t="shared" si="86"/>
        <v>380485.041737283</v>
      </c>
      <c r="CB70" s="8">
        <f t="shared" si="86"/>
        <v>381804.07454512327</v>
      </c>
      <c r="CC70" s="8">
        <f t="shared" si="86"/>
        <v>383113.66545554198</v>
      </c>
      <c r="CD70" s="8">
        <f t="shared" si="86"/>
        <v>384414.98499767482</v>
      </c>
      <c r="CE70" s="8">
        <f t="shared" si="86"/>
        <v>385238.97847035382</v>
      </c>
      <c r="CF70" s="8">
        <f t="shared" si="86"/>
        <v>386073.40336082008</v>
      </c>
      <c r="CG70" s="8">
        <f t="shared" si="86"/>
        <v>386918.00751651055</v>
      </c>
      <c r="CH70" s="8">
        <f t="shared" si="86"/>
        <v>387772.52509135881</v>
      </c>
      <c r="CI70" s="8">
        <f t="shared" si="86"/>
        <v>388804.47707160393</v>
      </c>
      <c r="CJ70" s="8">
        <f t="shared" si="86"/>
        <v>389675.11970245087</v>
      </c>
      <c r="CK70" s="8">
        <f t="shared" si="86"/>
        <v>390384.35089017451</v>
      </c>
      <c r="CL70" s="8">
        <f t="shared" si="86"/>
        <v>391222.70228207961</v>
      </c>
      <c r="CM70" s="8">
        <f t="shared" si="86"/>
        <v>391834.20545745309</v>
      </c>
      <c r="CN70" s="8">
        <f t="shared" si="86"/>
        <v>393288.40313246753</v>
      </c>
      <c r="CO70" s="8">
        <f t="shared" si="86"/>
        <v>394729.7321524095</v>
      </c>
      <c r="CP70" s="8">
        <f t="shared" si="86"/>
        <v>396158.66670328594</v>
      </c>
      <c r="CQ70" s="8">
        <f t="shared" si="86"/>
        <v>397061.10702803521</v>
      </c>
      <c r="CR70" s="8">
        <f t="shared" si="86"/>
        <v>397972.52982159087</v>
      </c>
      <c r="CS70" s="8">
        <f t="shared" si="86"/>
        <v>398892.57035702973</v>
      </c>
      <c r="CT70" s="8">
        <f t="shared" si="86"/>
        <v>399820.8734327936</v>
      </c>
      <c r="CU70" s="8">
        <f t="shared" si="86"/>
        <v>400938.63945076993</v>
      </c>
      <c r="CV70" s="8">
        <f t="shared" si="86"/>
        <v>401879.05951330438</v>
      </c>
      <c r="CW70" s="8">
        <f t="shared" si="86"/>
        <v>402643.18101449078</v>
      </c>
      <c r="CX70" s="8">
        <f t="shared" si="86"/>
        <v>403544.08779485495</v>
      </c>
      <c r="CY70" s="8">
        <f t="shared" si="86"/>
        <v>404199.74826837011</v>
      </c>
      <c r="CZ70" s="8">
        <f t="shared" si="86"/>
        <v>405754.19641748624</v>
      </c>
      <c r="DA70" s="8">
        <f t="shared" si="86"/>
        <v>407290.24532132834</v>
      </c>
      <c r="DB70" s="8">
        <f t="shared" si="86"/>
        <v>408808.6055375202</v>
      </c>
      <c r="DC70" s="8">
        <f t="shared" si="86"/>
        <v>409765.38973012753</v>
      </c>
      <c r="DD70" s="8">
        <f t="shared" si="86"/>
        <v>410729.66113496735</v>
      </c>
      <c r="DE70" s="8">
        <f t="shared" si="86"/>
        <v>411701.11097508832</v>
      </c>
      <c r="DF70" s="8">
        <f t="shared" si="86"/>
        <v>412679.44320054521</v>
      </c>
      <c r="DG70" s="8">
        <f t="shared" si="86"/>
        <v>413855.12010842725</v>
      </c>
      <c r="DH70" s="8">
        <f t="shared" si="86"/>
        <v>414842.60376877169</v>
      </c>
      <c r="DI70" s="8">
        <f t="shared" si="86"/>
        <v>415643.8464953787</v>
      </c>
      <c r="DJ70" s="8">
        <f t="shared" si="86"/>
        <v>416587.18711073411</v>
      </c>
      <c r="DK70" s="8">
        <f t="shared" si="86"/>
        <v>417272.97246769542</v>
      </c>
      <c r="DL70" s="8">
        <f t="shared" si="86"/>
        <v>418896.06059668632</v>
      </c>
      <c r="DM70" s="8">
        <f t="shared" si="86"/>
        <v>420497.4068010294</v>
      </c>
      <c r="DN70" s="8">
        <f t="shared" si="86"/>
        <v>422078.02514851541</v>
      </c>
      <c r="DO70" s="8">
        <f t="shared" si="86"/>
        <v>423073.0781865</v>
      </c>
      <c r="DP70" s="8">
        <f t="shared" si="86"/>
        <v>424075.02952564415</v>
      </c>
      <c r="DQ70" s="8">
        <f t="shared" si="86"/>
        <v>425083.62195989641</v>
      </c>
      <c r="DR70" s="8">
        <f t="shared" si="86"/>
        <v>426098.60889078688</v>
      </c>
      <c r="DS70" s="8">
        <f t="shared" si="86"/>
        <v>427317.3979741839</v>
      </c>
      <c r="DT70" s="8">
        <f t="shared" si="86"/>
        <v>428340.46921753185</v>
      </c>
      <c r="DU70" s="8">
        <f t="shared" si="86"/>
        <v>429170.19561777188</v>
      </c>
      <c r="DV70" s="8">
        <f t="shared" si="86"/>
        <v>430146.6053981781</v>
      </c>
      <c r="DW70" s="8">
        <f t="shared" si="86"/>
        <v>430856.19004772994</v>
      </c>
      <c r="DX70" s="8">
        <f t="shared" si="86"/>
        <v>432534.61676716822</v>
      </c>
      <c r="DY70" s="8">
        <f t="shared" si="86"/>
        <v>434189.71348133479</v>
      </c>
      <c r="DZ70" s="8">
        <f t="shared" si="86"/>
        <v>435822.66848935199</v>
      </c>
      <c r="EA70" s="8">
        <f t="shared" ref="EA70:ED70" si="87">EA57*(1/EA32)</f>
        <v>436850.40782954922</v>
      </c>
      <c r="EB70" s="8">
        <f t="shared" si="87"/>
        <v>437885.04246119317</v>
      </c>
      <c r="EC70" s="8">
        <f t="shared" si="87"/>
        <v>438926.33443133405</v>
      </c>
      <c r="ED70" s="8">
        <f t="shared" si="87"/>
        <v>439974.05462273862</v>
      </c>
    </row>
    <row r="71" spans="1:134">
      <c r="A71" t="s">
        <v>1027</v>
      </c>
      <c r="B71" s="8">
        <f>B70*B32</f>
        <v>268391.73975532927</v>
      </c>
      <c r="C71" s="8">
        <f t="shared" ref="C71:BN71" si="88">C70*C32</f>
        <v>263317.23005901836</v>
      </c>
      <c r="D71" s="8">
        <f t="shared" si="88"/>
        <v>260762.22646027475</v>
      </c>
      <c r="E71" s="8">
        <f t="shared" si="88"/>
        <v>258028.71077068368</v>
      </c>
      <c r="F71" s="8">
        <f t="shared" si="88"/>
        <v>258138.25842986861</v>
      </c>
      <c r="G71" s="8">
        <f t="shared" si="88"/>
        <v>261175.14523739862</v>
      </c>
      <c r="H71" s="8">
        <f t="shared" si="88"/>
        <v>264402.11475704308</v>
      </c>
      <c r="I71" s="8">
        <f t="shared" si="88"/>
        <v>267495.72588882426</v>
      </c>
      <c r="J71" s="8">
        <f t="shared" si="88"/>
        <v>270781.54393979633</v>
      </c>
      <c r="K71" s="8">
        <f t="shared" si="88"/>
        <v>271007.83431018941</v>
      </c>
      <c r="L71" s="8">
        <f t="shared" si="88"/>
        <v>271218.30254762928</v>
      </c>
      <c r="M71" s="8">
        <f t="shared" si="88"/>
        <v>271439.39037446765</v>
      </c>
      <c r="N71" s="8">
        <f t="shared" si="88"/>
        <v>271741.02798392059</v>
      </c>
      <c r="O71" s="8">
        <f t="shared" si="88"/>
        <v>272154.48986969452</v>
      </c>
      <c r="P71" s="8">
        <f t="shared" si="88"/>
        <v>272547.38265515195</v>
      </c>
      <c r="Q71" s="8">
        <f t="shared" si="88"/>
        <v>272905.70226547518</v>
      </c>
      <c r="R71" s="8">
        <f t="shared" si="88"/>
        <v>273379.10538030381</v>
      </c>
      <c r="S71" s="8">
        <f t="shared" si="88"/>
        <v>273758.76562938426</v>
      </c>
      <c r="T71" s="8">
        <f t="shared" si="88"/>
        <v>274924.79716375138</v>
      </c>
      <c r="U71" s="8">
        <f t="shared" si="88"/>
        <v>276187.28145152744</v>
      </c>
      <c r="V71" s="8">
        <f t="shared" si="88"/>
        <v>277706.26443141612</v>
      </c>
      <c r="W71" s="8">
        <f t="shared" si="88"/>
        <v>285075.29240920086</v>
      </c>
      <c r="X71" s="8">
        <f t="shared" si="88"/>
        <v>286141.14287466509</v>
      </c>
      <c r="Y71" s="8">
        <f t="shared" si="88"/>
        <v>287265.13607598242</v>
      </c>
      <c r="Z71" s="8">
        <f t="shared" si="88"/>
        <v>288444.28868787078</v>
      </c>
      <c r="AA71" s="8">
        <f t="shared" si="88"/>
        <v>289920.49314698565</v>
      </c>
      <c r="AB71" s="8">
        <f t="shared" si="88"/>
        <v>291202.44311881892</v>
      </c>
      <c r="AC71" s="8">
        <f t="shared" si="88"/>
        <v>292270.45115804998</v>
      </c>
      <c r="AD71" s="8">
        <f t="shared" si="88"/>
        <v>293563.83113367157</v>
      </c>
      <c r="AE71" s="8">
        <f t="shared" si="88"/>
        <v>294523.82475243218</v>
      </c>
      <c r="AF71" s="8">
        <f t="shared" si="88"/>
        <v>296867.97152726317</v>
      </c>
      <c r="AG71" s="8">
        <f t="shared" si="88"/>
        <v>299246.56467317906</v>
      </c>
      <c r="AH71" s="8">
        <f t="shared" si="88"/>
        <v>301644.40426768427</v>
      </c>
      <c r="AI71" s="8">
        <f t="shared" si="88"/>
        <v>309994.90018592618</v>
      </c>
      <c r="AJ71" s="8">
        <f t="shared" si="88"/>
        <v>311507.93116788293</v>
      </c>
      <c r="AK71" s="8">
        <f t="shared" si="88"/>
        <v>313008.34684631217</v>
      </c>
      <c r="AL71" s="8">
        <f t="shared" si="88"/>
        <v>314494.14869184542</v>
      </c>
      <c r="AM71" s="8">
        <f t="shared" si="88"/>
        <v>316246.65900930436</v>
      </c>
      <c r="AN71" s="8">
        <f t="shared" si="88"/>
        <v>317688.74589893047</v>
      </c>
      <c r="AO71" s="8">
        <f t="shared" si="88"/>
        <v>318833.94592613057</v>
      </c>
      <c r="AP71" s="8">
        <f t="shared" si="88"/>
        <v>320154.12739513029</v>
      </c>
      <c r="AQ71" s="8">
        <f t="shared" si="88"/>
        <v>321093.82037682465</v>
      </c>
      <c r="AR71" s="8">
        <f t="shared" si="88"/>
        <v>323260.93769371614</v>
      </c>
      <c r="AS71" s="8">
        <f t="shared" si="88"/>
        <v>325337.91228035523</v>
      </c>
      <c r="AT71" s="8">
        <f t="shared" si="88"/>
        <v>327323.62840059167</v>
      </c>
      <c r="AU71" s="8">
        <f t="shared" si="88"/>
        <v>328530.96080563037</v>
      </c>
      <c r="AV71" s="8">
        <f t="shared" si="88"/>
        <v>329714.48133442469</v>
      </c>
      <c r="AW71" s="8">
        <f t="shared" si="88"/>
        <v>330874.63733816368</v>
      </c>
      <c r="AX71" s="8">
        <f t="shared" si="88"/>
        <v>332011.94703787199</v>
      </c>
      <c r="AY71" s="8">
        <f t="shared" si="88"/>
        <v>333339.01252382394</v>
      </c>
      <c r="AZ71" s="8">
        <f t="shared" si="88"/>
        <v>334424.48655700858</v>
      </c>
      <c r="BA71" s="8">
        <f t="shared" si="88"/>
        <v>335284.95700847427</v>
      </c>
      <c r="BB71" s="8">
        <f t="shared" si="88"/>
        <v>336273.82094963297</v>
      </c>
      <c r="BC71" s="8">
        <f t="shared" si="88"/>
        <v>336978.42001286201</v>
      </c>
      <c r="BD71" s="8">
        <f t="shared" si="88"/>
        <v>338595.65909162839</v>
      </c>
      <c r="BE71" s="8">
        <f t="shared" si="88"/>
        <v>340048.07393356023</v>
      </c>
      <c r="BF71" s="8">
        <f t="shared" si="88"/>
        <v>341339.6687328979</v>
      </c>
      <c r="BG71" s="8">
        <f t="shared" si="88"/>
        <v>342134.38026692724</v>
      </c>
      <c r="BH71" s="8">
        <f t="shared" si="88"/>
        <v>342917.40977393265</v>
      </c>
      <c r="BI71" s="8">
        <f t="shared" si="88"/>
        <v>343689.59441368427</v>
      </c>
      <c r="BJ71" s="8">
        <f t="shared" si="88"/>
        <v>344451.75277789746</v>
      </c>
      <c r="BK71" s="8">
        <f t="shared" si="88"/>
        <v>345350.42308899667</v>
      </c>
      <c r="BL71" s="8">
        <f t="shared" si="88"/>
        <v>346094.70488975046</v>
      </c>
      <c r="BM71" s="8">
        <f t="shared" si="88"/>
        <v>346692.89180097613</v>
      </c>
      <c r="BN71" s="8">
        <f t="shared" si="88"/>
        <v>347389.70455165207</v>
      </c>
      <c r="BO71" s="8">
        <f t="shared" ref="BO71:BQ71" si="89">BO70*BO32</f>
        <v>347893.45245771034</v>
      </c>
      <c r="BP71" s="8">
        <f t="shared" si="89"/>
        <v>349064.58588363259</v>
      </c>
      <c r="BQ71" s="8">
        <f t="shared" si="89"/>
        <v>350207.30690453824</v>
      </c>
      <c r="BR71" s="8"/>
      <c r="BS71" s="8"/>
      <c r="BT71" s="8"/>
      <c r="BU71" s="8"/>
      <c r="BV71" s="8"/>
      <c r="BW71" s="8"/>
      <c r="BX71" s="8"/>
      <c r="BY71" s="8"/>
      <c r="BZ71" s="8"/>
      <c r="CA71" s="8"/>
      <c r="CB71" s="8"/>
      <c r="CC71" s="8"/>
      <c r="CD71" s="8"/>
      <c r="CE71" s="8"/>
      <c r="CF71" s="8"/>
      <c r="CG71" s="8"/>
      <c r="CH71" s="8"/>
      <c r="CI71" s="8"/>
      <c r="CJ71" s="8"/>
      <c r="CK71" s="8"/>
      <c r="CL71" s="8"/>
      <c r="CM71" s="8"/>
      <c r="CN71" s="8"/>
      <c r="CO71" s="8"/>
      <c r="CP71" s="8"/>
      <c r="CQ71" s="8"/>
      <c r="CR71" s="8"/>
      <c r="CS71" s="8"/>
      <c r="CT71" s="8"/>
      <c r="CU71" s="8"/>
      <c r="CV71" s="8"/>
      <c r="CW71" s="8"/>
      <c r="CX71" s="8"/>
      <c r="CY71" s="8"/>
      <c r="CZ71" s="8"/>
      <c r="DA71" s="8"/>
      <c r="DB71" s="8"/>
      <c r="DC71" s="8"/>
      <c r="DD71" s="8"/>
      <c r="DE71" s="8"/>
      <c r="DF71" s="8"/>
      <c r="DG71" s="8"/>
      <c r="DH71" s="8"/>
      <c r="DI71" s="8"/>
      <c r="DJ71" s="8"/>
      <c r="DK71" s="8"/>
      <c r="DL71" s="8"/>
      <c r="DM71" s="8"/>
      <c r="DN71" s="8"/>
      <c r="DO71" s="8"/>
      <c r="DP71" s="8"/>
      <c r="DQ71" s="8"/>
      <c r="DR71" s="8"/>
      <c r="DS71" s="8"/>
      <c r="DT71" s="8"/>
      <c r="DU71" s="8"/>
      <c r="DV71" s="8"/>
      <c r="DW71" s="8"/>
      <c r="DX71" s="8"/>
      <c r="DY71" s="8"/>
      <c r="DZ71" s="8"/>
      <c r="EA71" s="8"/>
      <c r="EB71" s="8"/>
      <c r="EC71" s="8"/>
      <c r="ED71" s="8"/>
    </row>
    <row r="72" spans="1:134">
      <c r="A72" t="s">
        <v>1028</v>
      </c>
      <c r="B72" s="8">
        <f>B71-B70</f>
        <v>-30120.260244670731</v>
      </c>
      <c r="C72" s="8">
        <f t="shared" ref="C72:BN72" si="90">C71-C70</f>
        <v>-35906.895008047926</v>
      </c>
      <c r="D72" s="8">
        <f t="shared" si="90"/>
        <v>-38964.470620500826</v>
      </c>
      <c r="E72" s="8">
        <f t="shared" si="90"/>
        <v>-42004.67384639036</v>
      </c>
      <c r="F72" s="8">
        <f t="shared" si="90"/>
        <v>-42022.507186257688</v>
      </c>
      <c r="G72" s="8">
        <f t="shared" si="90"/>
        <v>-39026.171127427369</v>
      </c>
      <c r="H72" s="8">
        <f t="shared" si="90"/>
        <v>-36054.833830505842</v>
      </c>
      <c r="I72" s="8">
        <f t="shared" si="90"/>
        <v>-33061.269491877174</v>
      </c>
      <c r="J72" s="8">
        <f t="shared" si="90"/>
        <v>-30086.838215532887</v>
      </c>
      <c r="K72" s="8">
        <f t="shared" si="90"/>
        <v>-30111.981590021052</v>
      </c>
      <c r="L72" s="8">
        <f t="shared" si="90"/>
        <v>-30135.366949736606</v>
      </c>
      <c r="M72" s="8">
        <f t="shared" si="90"/>
        <v>-30159.932263829745</v>
      </c>
      <c r="N72" s="8">
        <f t="shared" si="90"/>
        <v>-30193.447553768929</v>
      </c>
      <c r="O72" s="8">
        <f t="shared" si="90"/>
        <v>-30239.387763299397</v>
      </c>
      <c r="P72" s="8">
        <f t="shared" si="90"/>
        <v>-30283.042517239111</v>
      </c>
      <c r="Q72" s="8">
        <f t="shared" si="90"/>
        <v>-30322.855807274987</v>
      </c>
      <c r="R72" s="8">
        <f t="shared" si="90"/>
        <v>-30375.456153367064</v>
      </c>
      <c r="S72" s="8">
        <f t="shared" si="90"/>
        <v>-30417.64062548714</v>
      </c>
      <c r="T72" s="8">
        <f t="shared" si="90"/>
        <v>-30547.199684861233</v>
      </c>
      <c r="U72" s="8">
        <f t="shared" si="90"/>
        <v>-30687.475716836343</v>
      </c>
      <c r="V72" s="8">
        <f t="shared" si="90"/>
        <v>-30856.251603490673</v>
      </c>
      <c r="W72" s="8">
        <f t="shared" si="90"/>
        <v>-24789.155861669627</v>
      </c>
      <c r="X72" s="8">
        <f t="shared" si="90"/>
        <v>-24881.838510840433</v>
      </c>
      <c r="Y72" s="8">
        <f t="shared" si="90"/>
        <v>-24979.577050085412</v>
      </c>
      <c r="Z72" s="8">
        <f t="shared" si="90"/>
        <v>-25082.112059814855</v>
      </c>
      <c r="AA72" s="8">
        <f t="shared" si="90"/>
        <v>-25210.477664955251</v>
      </c>
      <c r="AB72" s="8">
        <f t="shared" si="90"/>
        <v>-25321.951575549436</v>
      </c>
      <c r="AC72" s="8">
        <f t="shared" si="90"/>
        <v>-25414.821839830431</v>
      </c>
      <c r="AD72" s="8">
        <f t="shared" si="90"/>
        <v>-25527.289663797535</v>
      </c>
      <c r="AE72" s="8">
        <f t="shared" si="90"/>
        <v>-25610.767369776673</v>
      </c>
      <c r="AF72" s="8">
        <f t="shared" si="90"/>
        <v>-25814.606219762005</v>
      </c>
      <c r="AG72" s="8">
        <f t="shared" si="90"/>
        <v>-26021.440406363399</v>
      </c>
      <c r="AH72" s="8">
        <f t="shared" si="90"/>
        <v>-26229.948197189893</v>
      </c>
      <c r="AI72" s="8">
        <f t="shared" si="90"/>
        <v>-19786.908522505953</v>
      </c>
      <c r="AJ72" s="8">
        <f t="shared" si="90"/>
        <v>-19883.484968162782</v>
      </c>
      <c r="AK72" s="8">
        <f t="shared" si="90"/>
        <v>-19979.25618167955</v>
      </c>
      <c r="AL72" s="8">
        <f t="shared" si="90"/>
        <v>-20074.094597351854</v>
      </c>
      <c r="AM72" s="8">
        <f t="shared" si="90"/>
        <v>-20185.956958040711</v>
      </c>
      <c r="AN72" s="8">
        <f t="shared" si="90"/>
        <v>-20278.005057378556</v>
      </c>
      <c r="AO72" s="8">
        <f t="shared" si="90"/>
        <v>-20351.102931455185</v>
      </c>
      <c r="AP72" s="8">
        <f t="shared" si="90"/>
        <v>-20435.369833731733</v>
      </c>
      <c r="AQ72" s="8">
        <f t="shared" si="90"/>
        <v>-20495.350236818602</v>
      </c>
      <c r="AR72" s="8">
        <f t="shared" si="90"/>
        <v>-20633.676874066994</v>
      </c>
      <c r="AS72" s="8">
        <f t="shared" si="90"/>
        <v>-20766.249720022664</v>
      </c>
      <c r="AT72" s="8">
        <f t="shared" si="90"/>
        <v>-20892.997557484603</v>
      </c>
      <c r="AU72" s="8">
        <f t="shared" si="90"/>
        <v>-20970.061328018957</v>
      </c>
      <c r="AV72" s="8">
        <f t="shared" si="90"/>
        <v>-21045.605191559065</v>
      </c>
      <c r="AW72" s="8">
        <f t="shared" si="90"/>
        <v>-21119.65770243603</v>
      </c>
      <c r="AX72" s="8">
        <f t="shared" si="90"/>
        <v>-21192.251938587578</v>
      </c>
      <c r="AY72" s="8">
        <f t="shared" si="90"/>
        <v>-21276.958246201568</v>
      </c>
      <c r="AZ72" s="8">
        <f t="shared" si="90"/>
        <v>-21346.24382278783</v>
      </c>
      <c r="BA72" s="8">
        <f t="shared" si="90"/>
        <v>-21401.167468626052</v>
      </c>
      <c r="BB72" s="8">
        <f t="shared" si="90"/>
        <v>-21464.286443593621</v>
      </c>
      <c r="BC72" s="8">
        <f t="shared" si="90"/>
        <v>-21509.260851884843</v>
      </c>
      <c r="BD72" s="8">
        <f t="shared" si="90"/>
        <v>-21612.488878189062</v>
      </c>
      <c r="BE72" s="8">
        <f t="shared" si="90"/>
        <v>-21705.196208525158</v>
      </c>
      <c r="BF72" s="8">
        <f t="shared" si="90"/>
        <v>-21787.638429759478</v>
      </c>
      <c r="BG72" s="8">
        <f t="shared" si="90"/>
        <v>-21838.364697889017</v>
      </c>
      <c r="BH72" s="8">
        <f t="shared" si="90"/>
        <v>-21888.345304719114</v>
      </c>
      <c r="BI72" s="8">
        <f t="shared" si="90"/>
        <v>-21937.633685979876</v>
      </c>
      <c r="BJ72" s="8">
        <f t="shared" si="90"/>
        <v>-21986.282092206238</v>
      </c>
      <c r="BK72" s="8">
        <f t="shared" si="90"/>
        <v>-22043.644026957278</v>
      </c>
      <c r="BL72" s="8">
        <f t="shared" si="90"/>
        <v>-22091.151375941525</v>
      </c>
      <c r="BM72" s="8">
        <f t="shared" si="90"/>
        <v>-22129.333519211272</v>
      </c>
      <c r="BN72" s="8">
        <f t="shared" si="90"/>
        <v>-22173.810928828898</v>
      </c>
      <c r="BO72" s="8">
        <f t="shared" ref="BO72:BQ72" si="91">BO71-BO70</f>
        <v>-22205.965050492145</v>
      </c>
      <c r="BP72" s="8">
        <f t="shared" si="91"/>
        <v>-22280.718247891462</v>
      </c>
      <c r="BQ72" s="8">
        <f t="shared" si="91"/>
        <v>-22353.657887523761</v>
      </c>
      <c r="BR72" s="8"/>
      <c r="BS72" s="8"/>
      <c r="BT72" s="8"/>
      <c r="BU72" s="8"/>
      <c r="BV72" s="8"/>
      <c r="BW72" s="8"/>
      <c r="BX72" s="8"/>
      <c r="BY72" s="8"/>
      <c r="BZ72" s="8"/>
      <c r="CA72" s="8"/>
      <c r="CB72" s="8"/>
      <c r="CC72" s="8"/>
      <c r="CD72" s="8"/>
      <c r="CE72" s="8"/>
      <c r="CF72" s="8"/>
      <c r="CG72" s="8"/>
      <c r="CH72" s="8"/>
      <c r="CI72" s="8"/>
      <c r="CJ72" s="8"/>
      <c r="CK72" s="8"/>
      <c r="CL72" s="8"/>
      <c r="CM72" s="8"/>
      <c r="CN72" s="8"/>
      <c r="CO72" s="8"/>
      <c r="CP72" s="8"/>
      <c r="CQ72" s="8"/>
      <c r="CR72" s="8"/>
      <c r="CS72" s="8"/>
      <c r="CT72" s="8"/>
      <c r="CU72" s="8"/>
      <c r="CV72" s="8"/>
      <c r="CW72" s="8"/>
      <c r="CX72" s="8"/>
      <c r="CY72" s="8"/>
      <c r="CZ72" s="8"/>
      <c r="DA72" s="8"/>
      <c r="DB72" s="8"/>
      <c r="DC72" s="8"/>
      <c r="DD72" s="8"/>
      <c r="DE72" s="8"/>
      <c r="DF72" s="8"/>
      <c r="DG72" s="8"/>
      <c r="DH72" s="8"/>
      <c r="DI72" s="8"/>
      <c r="DJ72" s="8"/>
      <c r="DK72" s="8"/>
      <c r="DL72" s="8"/>
      <c r="DM72" s="8"/>
      <c r="DN72" s="8"/>
      <c r="DO72" s="8"/>
      <c r="DP72" s="8"/>
      <c r="DQ72" s="8"/>
      <c r="DR72" s="8"/>
      <c r="DS72" s="8"/>
      <c r="DT72" s="8"/>
      <c r="DU72" s="8"/>
      <c r="DV72" s="8"/>
      <c r="DW72" s="8"/>
      <c r="DX72" s="8"/>
      <c r="DY72" s="8"/>
      <c r="DZ72" s="8"/>
      <c r="EA72" s="8"/>
      <c r="EB72" s="8"/>
      <c r="EC72" s="8"/>
      <c r="ED72" s="8"/>
    </row>
    <row r="73" spans="1:134">
      <c r="B73" t="s">
        <v>1029</v>
      </c>
      <c r="C73" s="1865"/>
    </row>
    <row r="74" spans="1:134">
      <c r="B74" s="72">
        <f>B14*B2</f>
        <v>298512</v>
      </c>
      <c r="K74" s="1865">
        <f>K70/C70-1</f>
        <v>6.335354252332781E-3</v>
      </c>
    </row>
  </sheetData>
  <pageMargins left="0.7" right="0.7" top="0.75" bottom="0.75" header="0.3" footer="0.3"/>
  <pageSetup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445D70-CB1A-4101-B909-CB8E3F04362E}">
  <dimension ref="A1:ED74"/>
  <sheetViews>
    <sheetView workbookViewId="0"/>
  </sheetViews>
  <sheetFormatPr defaultRowHeight="14.5"/>
  <cols>
    <col min="1" max="1" width="17.7265625" bestFit="1" customWidth="1"/>
    <col min="2" max="2" width="20.1796875" customWidth="1"/>
    <col min="3" max="3" width="13.26953125" bestFit="1" customWidth="1"/>
    <col min="4" max="14" width="12.26953125" bestFit="1" customWidth="1"/>
    <col min="15" max="23" width="13.81640625" bestFit="1" customWidth="1"/>
    <col min="24" max="24" width="11.81640625" bestFit="1" customWidth="1"/>
    <col min="25" max="25" width="13.81640625" bestFit="1" customWidth="1"/>
    <col min="26" max="26" width="12.26953125" bestFit="1" customWidth="1"/>
    <col min="27" max="29" width="11.81640625" bestFit="1" customWidth="1"/>
    <col min="30" max="30" width="13" bestFit="1" customWidth="1"/>
    <col min="31" max="31" width="11.81640625" bestFit="1" customWidth="1"/>
    <col min="32" max="37" width="12.81640625" bestFit="1" customWidth="1"/>
    <col min="38" max="38" width="12.26953125" bestFit="1" customWidth="1"/>
    <col min="39" max="42" width="12.81640625" bestFit="1" customWidth="1"/>
    <col min="43" max="49" width="11.81640625" bestFit="1" customWidth="1"/>
    <col min="50" max="50" width="12.26953125" bestFit="1" customWidth="1"/>
    <col min="51" max="53" width="11.81640625" bestFit="1" customWidth="1"/>
    <col min="54" max="55" width="12" bestFit="1" customWidth="1"/>
    <col min="56" max="57" width="11.26953125" bestFit="1" customWidth="1"/>
    <col min="58" max="61" width="12" bestFit="1" customWidth="1"/>
    <col min="62" max="62" width="11.26953125" bestFit="1" customWidth="1"/>
    <col min="63" max="66" width="12" bestFit="1" customWidth="1"/>
    <col min="67" max="134" width="11.26953125" bestFit="1" customWidth="1"/>
  </cols>
  <sheetData>
    <row r="1" spans="1:134">
      <c r="A1" t="s">
        <v>1</v>
      </c>
      <c r="B1" s="1915" t="s">
        <v>975</v>
      </c>
      <c r="E1">
        <f>1475*(1+E4)</f>
        <v>1523.8478442654014</v>
      </c>
      <c r="F1">
        <f>E1*(1+F4)</f>
        <v>1575.2227541885056</v>
      </c>
      <c r="G1">
        <f t="shared" ref="G1:I1" si="0">F1*(1+G4)</f>
        <v>1626.0049658982823</v>
      </c>
      <c r="H1">
        <f t="shared" si="0"/>
        <v>1678.9539542255616</v>
      </c>
      <c r="I1">
        <f t="shared" si="0"/>
        <v>1724.5645011719814</v>
      </c>
    </row>
    <row r="2" spans="1:134">
      <c r="A2" t="s">
        <v>976</v>
      </c>
      <c r="B2" s="1916">
        <v>216</v>
      </c>
      <c r="E2" s="1917">
        <v>46023</v>
      </c>
      <c r="F2" s="1917">
        <v>46388</v>
      </c>
      <c r="G2" s="1917">
        <v>46753</v>
      </c>
      <c r="W2">
        <v>18</v>
      </c>
      <c r="X2">
        <v>19</v>
      </c>
      <c r="Y2">
        <v>19</v>
      </c>
      <c r="Z2">
        <v>11</v>
      </c>
      <c r="AA2">
        <v>20</v>
      </c>
      <c r="AB2">
        <v>23</v>
      </c>
      <c r="AC2">
        <v>28</v>
      </c>
      <c r="AD2">
        <v>22</v>
      </c>
      <c r="AE2">
        <v>10</v>
      </c>
      <c r="AF2">
        <v>14</v>
      </c>
      <c r="AG2">
        <v>8</v>
      </c>
      <c r="AH2">
        <v>9</v>
      </c>
    </row>
    <row r="3" spans="1:134">
      <c r="A3" t="s">
        <v>977</v>
      </c>
      <c r="B3" s="1916">
        <v>1000</v>
      </c>
      <c r="E3" t="s">
        <v>20</v>
      </c>
      <c r="F3" t="s">
        <v>21</v>
      </c>
      <c r="G3" t="s">
        <v>22</v>
      </c>
      <c r="H3" t="s">
        <v>23</v>
      </c>
      <c r="I3" t="s">
        <v>24</v>
      </c>
      <c r="J3" t="s">
        <v>66</v>
      </c>
      <c r="K3" t="s">
        <v>978</v>
      </c>
      <c r="L3" t="s">
        <v>979</v>
      </c>
      <c r="W3">
        <f>W2</f>
        <v>18</v>
      </c>
      <c r="X3">
        <f t="shared" ref="X3:Y3" si="1">X2</f>
        <v>19</v>
      </c>
      <c r="Y3">
        <f t="shared" si="1"/>
        <v>19</v>
      </c>
      <c r="Z3">
        <v>15</v>
      </c>
      <c r="AA3">
        <v>22</v>
      </c>
      <c r="AB3">
        <v>25</v>
      </c>
      <c r="AC3">
        <v>30</v>
      </c>
      <c r="AD3">
        <v>24</v>
      </c>
      <c r="AE3">
        <v>20</v>
      </c>
      <c r="AF3">
        <v>20</v>
      </c>
      <c r="AG3">
        <v>15</v>
      </c>
      <c r="AH3">
        <v>15</v>
      </c>
    </row>
    <row r="4" spans="1:134">
      <c r="A4" t="s">
        <v>980</v>
      </c>
      <c r="B4" s="1915" t="s">
        <v>981</v>
      </c>
      <c r="D4" t="s">
        <v>982</v>
      </c>
      <c r="E4" s="1918">
        <v>3.3117182552814498E-2</v>
      </c>
      <c r="F4" s="1918">
        <v>3.3713936805725098E-2</v>
      </c>
      <c r="G4" s="1918">
        <v>3.2238114625215503E-2</v>
      </c>
      <c r="H4" s="1918">
        <v>3.2563854008912999E-2</v>
      </c>
      <c r="I4" s="1918">
        <v>2.7166049927473099E-2</v>
      </c>
      <c r="J4" s="1919"/>
      <c r="L4" s="1919">
        <f t="shared" ref="L4:L6" si="2">AVERAGE(E4:I4)</f>
        <v>3.175982758402824E-2</v>
      </c>
      <c r="O4" s="72">
        <f>SUM(C26:N26)/B2</f>
        <v>0.93055555555555558</v>
      </c>
    </row>
    <row r="5" spans="1:134">
      <c r="D5" t="s">
        <v>983</v>
      </c>
      <c r="E5" s="1919">
        <f>V60</f>
        <v>2.5325766071277345E-2</v>
      </c>
      <c r="F5" s="1919">
        <f>AH60</f>
        <v>7.4116988840907672E-2</v>
      </c>
      <c r="G5" s="1919">
        <f>AU60</f>
        <v>6.6986970197650653E-2</v>
      </c>
      <c r="H5" s="1919">
        <f>AU60</f>
        <v>6.6986970197650653E-2</v>
      </c>
      <c r="I5" s="1919">
        <f>BS60</f>
        <v>2.7288260357759997E-2</v>
      </c>
      <c r="J5" s="1919">
        <f>BK58/F58-1</f>
        <v>0.2436349250037535</v>
      </c>
      <c r="K5" s="1865">
        <f>J5/5</f>
        <v>4.8726985000750699E-2</v>
      </c>
      <c r="L5" s="1919">
        <f t="shared" si="2"/>
        <v>5.2140991133049264E-2</v>
      </c>
      <c r="S5">
        <f>7*12</f>
        <v>84</v>
      </c>
    </row>
    <row r="6" spans="1:134">
      <c r="D6" t="s">
        <v>984</v>
      </c>
      <c r="E6" s="1919">
        <f>V66</f>
        <v>6.5532159184072292E-2</v>
      </c>
      <c r="F6" s="1919">
        <f>AH66</f>
        <v>9.1521477081819347E-2</v>
      </c>
      <c r="G6" s="1919">
        <f t="shared" ref="G6:I6" si="3">G5</f>
        <v>6.6986970197650653E-2</v>
      </c>
      <c r="H6" s="1919">
        <f t="shared" si="3"/>
        <v>6.6986970197650653E-2</v>
      </c>
      <c r="I6" s="1919">
        <f t="shared" si="3"/>
        <v>2.7288260357759997E-2</v>
      </c>
      <c r="J6" s="1919">
        <f>BK64/F64-1</f>
        <v>0.27874440878341056</v>
      </c>
      <c r="K6" s="1865">
        <f>J6/5</f>
        <v>5.5748881756682113E-2</v>
      </c>
      <c r="L6" s="1919">
        <f t="shared" si="2"/>
        <v>6.3663167403790591E-2</v>
      </c>
      <c r="AH6">
        <f>SUM(W3:AH3)/279</f>
        <v>0.86738351254480284</v>
      </c>
    </row>
    <row r="8" spans="1:134">
      <c r="J8" t="s">
        <v>985</v>
      </c>
      <c r="O8">
        <f>182/216</f>
        <v>0.84259259259259256</v>
      </c>
    </row>
    <row r="9" spans="1:134">
      <c r="D9" t="s">
        <v>986</v>
      </c>
      <c r="E9" s="1918">
        <v>0.91800000000000004</v>
      </c>
      <c r="F9" s="1918">
        <v>0.91320000000000001</v>
      </c>
      <c r="G9" s="1918">
        <v>0.91190000000000004</v>
      </c>
      <c r="H9" s="1918">
        <v>0.91159999999999997</v>
      </c>
      <c r="I9" s="1918">
        <v>0.91100000000000003</v>
      </c>
      <c r="J9" s="1919">
        <f>AVERAGE(E9:I9)</f>
        <v>0.91313999999999995</v>
      </c>
    </row>
    <row r="10" spans="1:134">
      <c r="D10" t="s">
        <v>257</v>
      </c>
      <c r="E10" s="1919">
        <f>AVERAGE(C32:N32)</f>
        <v>0.88416666666666677</v>
      </c>
      <c r="F10" s="1919">
        <f>AVERAGE(O32:Z32)</f>
        <v>0.90666666666666673</v>
      </c>
      <c r="G10" s="1919">
        <f>AVERAGE(AA32:AL32)</f>
        <v>0.92666666666666664</v>
      </c>
      <c r="H10" s="1919">
        <f>AVERAGE(AM32:AX32)</f>
        <v>0.93999999999999961</v>
      </c>
      <c r="I10" s="1919">
        <f>AVERAGE(AY32:BJ32)</f>
        <v>0.93999999999999961</v>
      </c>
      <c r="J10" s="1919">
        <f>AVERAGE(E10:I10)</f>
        <v>0.91949999999999987</v>
      </c>
    </row>
    <row r="11" spans="1:134">
      <c r="B11" t="s">
        <v>987</v>
      </c>
      <c r="O11" s="1920">
        <f>O24-E1</f>
        <v>-138.94511211663485</v>
      </c>
      <c r="AA11" s="1920">
        <f>AA24-F1</f>
        <v>-57.062177099802057</v>
      </c>
      <c r="AM11" s="1920">
        <f>AM24-G1</f>
        <v>-16.716783031826481</v>
      </c>
      <c r="AY11" s="1920">
        <f>AY24-H1</f>
        <v>-17.867133907548578</v>
      </c>
    </row>
    <row r="13" spans="1:134">
      <c r="B13" s="1917">
        <v>45627</v>
      </c>
      <c r="C13" s="1917">
        <v>45658</v>
      </c>
      <c r="D13" s="1917">
        <v>45689</v>
      </c>
      <c r="E13" s="1917">
        <v>45717</v>
      </c>
      <c r="F13" s="1917">
        <v>45748</v>
      </c>
      <c r="G13" s="1917">
        <v>45778</v>
      </c>
      <c r="H13" s="1917">
        <v>45809</v>
      </c>
      <c r="I13" s="1917">
        <v>45839</v>
      </c>
      <c r="J13" s="1917">
        <v>45870</v>
      </c>
      <c r="K13" s="1917">
        <v>45901</v>
      </c>
      <c r="L13" s="1917">
        <v>45931</v>
      </c>
      <c r="M13" s="1917">
        <v>45962</v>
      </c>
      <c r="N13" s="1917">
        <v>45992</v>
      </c>
      <c r="O13" s="1917">
        <v>46023</v>
      </c>
      <c r="P13" s="1917">
        <v>46054</v>
      </c>
      <c r="Q13" s="1917">
        <v>46082</v>
      </c>
      <c r="R13" s="1917">
        <v>46113</v>
      </c>
      <c r="S13" s="1917">
        <v>46143</v>
      </c>
      <c r="T13" s="1917">
        <v>46174</v>
      </c>
      <c r="U13" s="1917">
        <v>46204</v>
      </c>
      <c r="V13" s="1917">
        <v>46235</v>
      </c>
      <c r="W13" s="1917">
        <v>46266</v>
      </c>
      <c r="X13" s="1917">
        <v>46296</v>
      </c>
      <c r="Y13" s="1917">
        <v>46327</v>
      </c>
      <c r="Z13" s="1917">
        <v>46357</v>
      </c>
      <c r="AA13" s="1917">
        <v>46388</v>
      </c>
      <c r="AB13" s="1917">
        <v>46419</v>
      </c>
      <c r="AC13" s="1917">
        <v>46447</v>
      </c>
      <c r="AD13" s="1917">
        <v>46478</v>
      </c>
      <c r="AE13" s="1917">
        <v>46508</v>
      </c>
      <c r="AF13" s="1917">
        <v>46539</v>
      </c>
      <c r="AG13" s="1917">
        <v>46569</v>
      </c>
      <c r="AH13" s="1917">
        <v>46600</v>
      </c>
      <c r="AI13" s="1917">
        <v>46631</v>
      </c>
      <c r="AJ13" s="1917">
        <v>46661</v>
      </c>
      <c r="AK13" s="1917">
        <v>46692</v>
      </c>
      <c r="AL13" s="1917">
        <v>46722</v>
      </c>
      <c r="AM13" s="1917">
        <v>46753</v>
      </c>
      <c r="AN13" s="1917">
        <v>46784</v>
      </c>
      <c r="AO13" s="1917">
        <v>46813</v>
      </c>
      <c r="AP13" s="1917">
        <v>46844</v>
      </c>
      <c r="AQ13" s="1917">
        <v>46874</v>
      </c>
      <c r="AR13" s="1917">
        <v>46905</v>
      </c>
      <c r="AS13" s="1917">
        <v>46935</v>
      </c>
      <c r="AT13" s="1917">
        <v>46966</v>
      </c>
      <c r="AU13" s="1917">
        <v>46997</v>
      </c>
      <c r="AV13" s="1917">
        <v>47027</v>
      </c>
      <c r="AW13" s="1917">
        <v>47058</v>
      </c>
      <c r="AX13" s="1917">
        <v>47088</v>
      </c>
      <c r="AY13" s="1917">
        <v>47119</v>
      </c>
      <c r="AZ13" s="1917">
        <v>47150</v>
      </c>
      <c r="BA13" s="1917">
        <v>47178</v>
      </c>
      <c r="BB13" s="1917">
        <v>47209</v>
      </c>
      <c r="BC13" s="1917">
        <v>47239</v>
      </c>
      <c r="BD13" s="1917">
        <v>47270</v>
      </c>
      <c r="BE13" s="1917">
        <v>47300</v>
      </c>
      <c r="BF13" s="1917">
        <v>47331</v>
      </c>
      <c r="BG13" s="1917">
        <v>47362</v>
      </c>
      <c r="BH13" s="1917">
        <v>47392</v>
      </c>
      <c r="BI13" s="1917">
        <v>47423</v>
      </c>
      <c r="BJ13" s="1917">
        <v>47453</v>
      </c>
      <c r="BK13" s="1917">
        <v>47484</v>
      </c>
      <c r="BL13" s="1917">
        <v>47515</v>
      </c>
      <c r="BM13" s="1917">
        <v>47543</v>
      </c>
      <c r="BN13" s="1917">
        <v>47574</v>
      </c>
      <c r="BO13" s="1917">
        <v>47604</v>
      </c>
      <c r="BP13" s="1917">
        <v>47635</v>
      </c>
      <c r="BQ13" s="1917">
        <v>47665</v>
      </c>
      <c r="BR13" s="1917">
        <v>47696</v>
      </c>
      <c r="BS13" s="1917">
        <v>47727</v>
      </c>
      <c r="BT13" s="1917">
        <v>47757</v>
      </c>
      <c r="BU13" s="1917">
        <v>47788</v>
      </c>
      <c r="BV13" s="1917">
        <v>47818</v>
      </c>
      <c r="BW13" s="1917">
        <v>47849</v>
      </c>
      <c r="BX13" s="1917">
        <v>47880</v>
      </c>
      <c r="BY13" s="1917">
        <v>47908</v>
      </c>
      <c r="BZ13" s="1917">
        <v>47939</v>
      </c>
      <c r="CA13" s="1917">
        <v>47969</v>
      </c>
      <c r="CB13" s="1917">
        <v>48000</v>
      </c>
      <c r="CC13" s="1917">
        <v>48030</v>
      </c>
      <c r="CD13" s="1917">
        <v>48061</v>
      </c>
      <c r="CE13" s="1917">
        <v>48092</v>
      </c>
      <c r="CF13" s="1917">
        <v>48122</v>
      </c>
      <c r="CG13" s="1917">
        <v>48153</v>
      </c>
      <c r="CH13" s="1917">
        <v>48183</v>
      </c>
      <c r="CI13" s="1917">
        <v>48214</v>
      </c>
      <c r="CJ13" s="1917">
        <v>48245</v>
      </c>
      <c r="CK13" s="1917">
        <v>48274</v>
      </c>
      <c r="CL13" s="1917">
        <v>48305</v>
      </c>
      <c r="CM13" s="1917">
        <v>48335</v>
      </c>
      <c r="CN13" s="1917">
        <v>48366</v>
      </c>
      <c r="CO13" s="1917">
        <v>48396</v>
      </c>
      <c r="CP13" s="1917">
        <v>48427</v>
      </c>
      <c r="CQ13" s="1917">
        <v>48458</v>
      </c>
      <c r="CR13" s="1917">
        <v>48488</v>
      </c>
      <c r="CS13" s="1917">
        <v>48519</v>
      </c>
      <c r="CT13" s="1917">
        <v>48549</v>
      </c>
      <c r="CU13" s="1917">
        <v>48580</v>
      </c>
      <c r="CV13" s="1917">
        <v>48611</v>
      </c>
      <c r="CW13" s="1917">
        <v>48639</v>
      </c>
      <c r="CX13" s="1917">
        <v>48670</v>
      </c>
      <c r="CY13" s="1917">
        <v>48700</v>
      </c>
      <c r="CZ13" s="1917">
        <v>48731</v>
      </c>
      <c r="DA13" s="1917">
        <v>48761</v>
      </c>
      <c r="DB13" s="1917">
        <v>48792</v>
      </c>
      <c r="DC13" s="1917">
        <v>48823</v>
      </c>
      <c r="DD13" s="1917">
        <v>48853</v>
      </c>
      <c r="DE13" s="1917">
        <v>48884</v>
      </c>
      <c r="DF13" s="1917">
        <v>48914</v>
      </c>
      <c r="DG13" s="1917">
        <v>48945</v>
      </c>
      <c r="DH13" s="1917">
        <v>48976</v>
      </c>
      <c r="DI13" s="1917">
        <v>49004</v>
      </c>
      <c r="DJ13" s="1917">
        <v>49035</v>
      </c>
      <c r="DK13" s="1917">
        <v>49065</v>
      </c>
      <c r="DL13" s="1917">
        <v>49096</v>
      </c>
      <c r="DM13" s="1917">
        <v>49126</v>
      </c>
      <c r="DN13" s="1917">
        <v>49157</v>
      </c>
      <c r="DO13" s="1917">
        <v>49188</v>
      </c>
      <c r="DP13" s="1917">
        <v>49218</v>
      </c>
      <c r="DQ13" s="1917">
        <v>49249</v>
      </c>
      <c r="DR13" s="1917">
        <v>49279</v>
      </c>
      <c r="DS13" s="1917">
        <v>49310</v>
      </c>
      <c r="DT13" s="1917">
        <v>49341</v>
      </c>
      <c r="DU13" s="1917">
        <v>49369</v>
      </c>
      <c r="DV13" s="1917">
        <v>49400</v>
      </c>
      <c r="DW13" s="1917">
        <v>49430</v>
      </c>
      <c r="DX13" s="1917">
        <v>49461</v>
      </c>
      <c r="DY13" s="1917">
        <v>49491</v>
      </c>
      <c r="DZ13" s="1917">
        <v>49522</v>
      </c>
      <c r="EA13" s="1917">
        <v>49553</v>
      </c>
      <c r="EB13" s="1917">
        <v>49583</v>
      </c>
      <c r="EC13" s="1917">
        <v>49614</v>
      </c>
      <c r="ED13" s="1917">
        <v>49644</v>
      </c>
    </row>
    <row r="14" spans="1:134">
      <c r="A14" t="s">
        <v>988</v>
      </c>
      <c r="B14" s="1916">
        <v>1382</v>
      </c>
      <c r="C14" s="219">
        <f>B14/$B$3</f>
        <v>1.3819999999999999</v>
      </c>
    </row>
    <row r="15" spans="1:134">
      <c r="D15" s="1865">
        <f>C16/C14-1</f>
        <v>-2.3154848046309517E-2</v>
      </c>
    </row>
    <row r="16" spans="1:134">
      <c r="A16" t="s">
        <v>989</v>
      </c>
      <c r="B16" s="1916">
        <v>1350</v>
      </c>
      <c r="C16" s="219">
        <f>B16/$B$3</f>
        <v>1.35</v>
      </c>
      <c r="D16" s="1921"/>
      <c r="E16" s="1404"/>
      <c r="F16" s="1404"/>
      <c r="G16" s="1922"/>
      <c r="H16" s="1404"/>
      <c r="I16" s="1404"/>
      <c r="J16" s="1404"/>
      <c r="K16" s="1404"/>
      <c r="L16" s="1404"/>
      <c r="M16" s="1404"/>
      <c r="N16" s="1404"/>
      <c r="O16" s="1404" t="s">
        <v>647</v>
      </c>
      <c r="P16" s="1404"/>
      <c r="Q16" s="1404"/>
      <c r="R16" s="1404"/>
      <c r="S16" s="1404"/>
      <c r="T16" s="1404"/>
      <c r="U16" s="1404"/>
      <c r="V16" s="1404"/>
      <c r="W16" s="1404"/>
      <c r="X16" s="1404"/>
      <c r="Y16" s="1404"/>
      <c r="Z16" s="1404"/>
      <c r="AA16" s="1404" t="s">
        <v>659</v>
      </c>
      <c r="AB16" s="1404"/>
      <c r="AC16" s="1404"/>
      <c r="AD16" s="1404"/>
      <c r="AE16" s="1404"/>
      <c r="AF16" s="1404"/>
      <c r="AG16" s="1404"/>
      <c r="AH16" s="1404"/>
      <c r="AI16" s="1404"/>
      <c r="AJ16" s="1404"/>
      <c r="AK16" s="1404"/>
      <c r="AL16" s="1404"/>
      <c r="AM16" s="1404" t="s">
        <v>660</v>
      </c>
      <c r="AN16" s="1404"/>
      <c r="AO16" s="1404"/>
      <c r="AP16" s="1404"/>
      <c r="AQ16" s="1404"/>
      <c r="AR16" s="1404"/>
      <c r="AS16" s="1404"/>
      <c r="AT16" s="1404"/>
      <c r="AU16" s="1404"/>
      <c r="AV16" s="1404"/>
      <c r="AW16" s="1404"/>
      <c r="AX16" s="1404"/>
      <c r="AY16" s="1404" t="s">
        <v>661</v>
      </c>
      <c r="AZ16" s="1404"/>
      <c r="BA16" s="1404"/>
      <c r="BB16" s="1404"/>
      <c r="BC16" s="1404"/>
      <c r="BD16" s="1404"/>
      <c r="BE16" s="1404"/>
      <c r="BF16" s="1404"/>
      <c r="BG16" s="1404"/>
      <c r="BH16" s="1404"/>
      <c r="BI16" s="1404"/>
      <c r="BJ16" s="1404"/>
      <c r="BK16" s="1404" t="s">
        <v>990</v>
      </c>
      <c r="BL16" s="1404"/>
      <c r="BM16" s="1404"/>
      <c r="BN16" s="1404"/>
      <c r="BO16" s="1404"/>
      <c r="BP16" s="1404"/>
      <c r="BQ16" s="1404"/>
      <c r="BR16" s="1404"/>
      <c r="BS16" s="1404"/>
      <c r="BT16" s="1404"/>
      <c r="BU16" s="1404"/>
      <c r="BV16" s="1404"/>
      <c r="BW16" s="1404" t="s">
        <v>991</v>
      </c>
      <c r="BX16" s="1404"/>
      <c r="BY16" s="1404"/>
      <c r="BZ16" s="1404"/>
      <c r="CA16" s="1404"/>
      <c r="CB16" s="1404"/>
      <c r="CC16" s="1404"/>
      <c r="CD16" s="1404"/>
      <c r="CE16" s="1404"/>
      <c r="CF16" s="1404"/>
      <c r="CG16" s="1404"/>
      <c r="CH16" s="1404"/>
      <c r="CI16" s="1404" t="s">
        <v>992</v>
      </c>
      <c r="CJ16" s="1404"/>
      <c r="CK16" s="1404"/>
      <c r="CL16" s="1404"/>
      <c r="CM16" s="1404"/>
      <c r="CN16" s="1404"/>
      <c r="CO16" s="1404"/>
      <c r="CP16" s="1404"/>
      <c r="CQ16" s="1404"/>
      <c r="CR16" s="1404"/>
      <c r="CS16" s="1404"/>
      <c r="CT16" s="1404"/>
      <c r="CU16" s="1404" t="s">
        <v>993</v>
      </c>
      <c r="CV16" s="1404"/>
      <c r="CW16" s="1404"/>
      <c r="CX16" s="1404"/>
      <c r="CY16" s="1404"/>
      <c r="CZ16" s="1404"/>
      <c r="DA16" s="1404"/>
      <c r="DB16" s="1404"/>
      <c r="DC16" s="1404"/>
      <c r="DD16" s="1404"/>
      <c r="DE16" s="1404"/>
      <c r="DF16" s="1404"/>
      <c r="DG16" s="1404" t="s">
        <v>994</v>
      </c>
      <c r="DH16" s="1404"/>
      <c r="DI16" s="1404"/>
      <c r="DJ16" s="1404"/>
      <c r="DK16" s="1404"/>
      <c r="DL16" s="1404"/>
      <c r="DM16" s="1404"/>
      <c r="DN16" s="1404"/>
      <c r="DO16" s="1404"/>
      <c r="DP16" s="1404"/>
      <c r="DQ16" s="1404"/>
      <c r="DR16" s="1404"/>
      <c r="DS16" s="1404" t="s">
        <v>995</v>
      </c>
      <c r="DT16" s="1404"/>
      <c r="DU16" s="1404"/>
      <c r="DV16" s="1404"/>
      <c r="DW16" s="1404"/>
      <c r="DX16" s="1404"/>
      <c r="DY16" s="1404"/>
      <c r="DZ16" s="1404"/>
      <c r="EA16" s="1404"/>
      <c r="EB16" s="1404"/>
      <c r="EC16" s="1404"/>
      <c r="ED16" s="1404"/>
    </row>
    <row r="17" spans="1:134">
      <c r="O17" s="1918">
        <f>F4</f>
        <v>3.3713936805725098E-2</v>
      </c>
      <c r="AA17" s="1918">
        <f>G4</f>
        <v>3.2238114625215503E-2</v>
      </c>
      <c r="AM17" s="1918">
        <f>H4</f>
        <v>3.2563854008912999E-2</v>
      </c>
      <c r="AY17" s="1918">
        <v>3.2500000000000001E-2</v>
      </c>
      <c r="BK17" s="1918">
        <v>3.2500000000000001E-2</v>
      </c>
      <c r="BW17" s="1918">
        <v>3.2500000000000001E-2</v>
      </c>
      <c r="CI17" s="1918">
        <v>3.2500000000000001E-2</v>
      </c>
      <c r="CU17" s="1918">
        <v>3.2500000000000001E-2</v>
      </c>
      <c r="DG17" s="1918">
        <v>3.2500000000000001E-2</v>
      </c>
      <c r="DS17" s="1918">
        <v>3.2500000000000001E-2</v>
      </c>
    </row>
    <row r="18" spans="1:134">
      <c r="A18" t="s">
        <v>996</v>
      </c>
      <c r="B18" s="1918">
        <f>E4</f>
        <v>3.3117182552814498E-2</v>
      </c>
      <c r="C18" s="219"/>
      <c r="D18" s="219"/>
      <c r="E18" s="219"/>
      <c r="F18" s="219"/>
      <c r="G18" s="219"/>
      <c r="H18" s="219"/>
      <c r="I18" s="219"/>
      <c r="J18" s="219"/>
      <c r="K18" s="219"/>
      <c r="L18" s="219">
        <f t="shared" ref="L18:Q18" si="4">$B$16*$B$18/12</f>
        <v>3.7256830371916312</v>
      </c>
      <c r="M18" s="219">
        <f t="shared" si="4"/>
        <v>3.7256830371916312</v>
      </c>
      <c r="N18" s="219">
        <f t="shared" si="4"/>
        <v>3.7256830371916312</v>
      </c>
      <c r="O18" s="219">
        <f t="shared" si="4"/>
        <v>3.7256830371916312</v>
      </c>
      <c r="P18" s="219">
        <f t="shared" si="4"/>
        <v>3.7256830371916312</v>
      </c>
      <c r="Q18" s="219">
        <f t="shared" si="4"/>
        <v>3.7256830371916312</v>
      </c>
      <c r="R18" s="219">
        <f>$N$24*$O$17/12</f>
        <v>3.8663621722697399</v>
      </c>
      <c r="S18" s="219">
        <f t="shared" ref="S18:AC18" si="5">$N$24*$O$17/12</f>
        <v>3.8663621722697399</v>
      </c>
      <c r="T18" s="219">
        <f t="shared" si="5"/>
        <v>3.8663621722697399</v>
      </c>
      <c r="U18" s="219">
        <f t="shared" si="5"/>
        <v>3.8663621722697399</v>
      </c>
      <c r="V18" s="219">
        <f t="shared" si="5"/>
        <v>3.8663621722697399</v>
      </c>
      <c r="W18" s="219">
        <f t="shared" si="5"/>
        <v>3.8663621722697399</v>
      </c>
      <c r="X18" s="219">
        <f t="shared" si="5"/>
        <v>3.8663621722697399</v>
      </c>
      <c r="Y18" s="219">
        <f t="shared" si="5"/>
        <v>3.8663621722697399</v>
      </c>
      <c r="Z18" s="219">
        <f t="shared" si="5"/>
        <v>3.8663621722697399</v>
      </c>
      <c r="AA18" s="219">
        <f t="shared" si="5"/>
        <v>3.8663621722697399</v>
      </c>
      <c r="AB18" s="219">
        <f t="shared" si="5"/>
        <v>3.8663621722697399</v>
      </c>
      <c r="AC18" s="219">
        <f t="shared" si="5"/>
        <v>3.8663621722697399</v>
      </c>
      <c r="AD18" s="219">
        <f>$Z$24*$AA$17/12</f>
        <v>4.053773857607041</v>
      </c>
      <c r="AE18" s="219">
        <f t="shared" ref="AE18:AO18" si="6">$Z$24*$AA$17/12</f>
        <v>4.053773857607041</v>
      </c>
      <c r="AF18" s="219">
        <f t="shared" si="6"/>
        <v>4.053773857607041</v>
      </c>
      <c r="AG18" s="219">
        <f t="shared" si="6"/>
        <v>4.053773857607041</v>
      </c>
      <c r="AH18" s="219">
        <f t="shared" si="6"/>
        <v>4.053773857607041</v>
      </c>
      <c r="AI18" s="219">
        <f t="shared" si="6"/>
        <v>4.053773857607041</v>
      </c>
      <c r="AJ18" s="219">
        <f t="shared" si="6"/>
        <v>4.053773857607041</v>
      </c>
      <c r="AK18" s="219">
        <f t="shared" si="6"/>
        <v>4.053773857607041</v>
      </c>
      <c r="AL18" s="219">
        <f t="shared" si="6"/>
        <v>4.053773857607041</v>
      </c>
      <c r="AM18" s="219">
        <f t="shared" si="6"/>
        <v>4.053773857607041</v>
      </c>
      <c r="AN18" s="219">
        <f t="shared" si="6"/>
        <v>4.053773857607041</v>
      </c>
      <c r="AO18" s="219">
        <f t="shared" si="6"/>
        <v>4.053773857607041</v>
      </c>
      <c r="AP18" s="219">
        <f>$AL$24*$AM$17/12</f>
        <v>4.3560515787539904</v>
      </c>
      <c r="AQ18" s="219">
        <f t="shared" ref="AQ18:AX18" si="7">$AL$24*$AM$17/12</f>
        <v>4.3560515787539904</v>
      </c>
      <c r="AR18" s="219">
        <f t="shared" si="7"/>
        <v>4.3560515787539904</v>
      </c>
      <c r="AS18" s="219">
        <f t="shared" si="7"/>
        <v>4.3560515787539904</v>
      </c>
      <c r="AT18" s="219">
        <f t="shared" si="7"/>
        <v>4.3560515787539904</v>
      </c>
      <c r="AU18" s="219">
        <f t="shared" si="7"/>
        <v>4.3560515787539904</v>
      </c>
      <c r="AV18" s="219">
        <f t="shared" si="7"/>
        <v>4.3560515787539904</v>
      </c>
      <c r="AW18" s="219">
        <f t="shared" si="7"/>
        <v>4.3560515787539904</v>
      </c>
      <c r="AX18" s="219">
        <f t="shared" si="7"/>
        <v>4.3560515787539904</v>
      </c>
      <c r="AY18" s="219">
        <f>$AX$24*$AY$17/12</f>
        <v>4.486625527557484</v>
      </c>
      <c r="AZ18" s="219">
        <f t="shared" ref="AZ18:BJ18" si="8">$AX$24*$AY$17/12</f>
        <v>4.486625527557484</v>
      </c>
      <c r="BA18" s="219">
        <f t="shared" si="8"/>
        <v>4.486625527557484</v>
      </c>
      <c r="BB18" s="219">
        <f t="shared" si="8"/>
        <v>4.486625527557484</v>
      </c>
      <c r="BC18" s="219">
        <f t="shared" si="8"/>
        <v>4.486625527557484</v>
      </c>
      <c r="BD18" s="219">
        <f t="shared" si="8"/>
        <v>4.486625527557484</v>
      </c>
      <c r="BE18" s="219">
        <f t="shared" si="8"/>
        <v>4.486625527557484</v>
      </c>
      <c r="BF18" s="219">
        <f t="shared" si="8"/>
        <v>4.486625527557484</v>
      </c>
      <c r="BG18" s="219">
        <f t="shared" si="8"/>
        <v>4.486625527557484</v>
      </c>
      <c r="BH18" s="219">
        <f t="shared" si="8"/>
        <v>4.486625527557484</v>
      </c>
      <c r="BI18" s="219">
        <f t="shared" si="8"/>
        <v>4.486625527557484</v>
      </c>
      <c r="BJ18" s="219">
        <f t="shared" si="8"/>
        <v>4.486625527557484</v>
      </c>
      <c r="BK18" s="219">
        <f>$BJ$24*$BK$17/12</f>
        <v>4.6324408572030995</v>
      </c>
      <c r="BL18" s="219">
        <f t="shared" ref="BL18:BV18" si="9">$BJ$24*$BK$17/12</f>
        <v>4.6324408572030995</v>
      </c>
      <c r="BM18" s="219">
        <f t="shared" si="9"/>
        <v>4.6324408572030995</v>
      </c>
      <c r="BN18" s="219">
        <f t="shared" si="9"/>
        <v>4.6324408572030995</v>
      </c>
      <c r="BO18" s="219">
        <f t="shared" si="9"/>
        <v>4.6324408572030995</v>
      </c>
      <c r="BP18" s="219">
        <f t="shared" si="9"/>
        <v>4.6324408572030995</v>
      </c>
      <c r="BQ18" s="219">
        <f t="shared" si="9"/>
        <v>4.6324408572030995</v>
      </c>
      <c r="BR18" s="219">
        <f t="shared" si="9"/>
        <v>4.6324408572030995</v>
      </c>
      <c r="BS18" s="219">
        <f t="shared" si="9"/>
        <v>4.6324408572030995</v>
      </c>
      <c r="BT18" s="219">
        <f t="shared" si="9"/>
        <v>4.6324408572030995</v>
      </c>
      <c r="BU18" s="219">
        <f t="shared" si="9"/>
        <v>4.6324408572030995</v>
      </c>
      <c r="BV18" s="219">
        <f t="shared" si="9"/>
        <v>4.6324408572030995</v>
      </c>
      <c r="BW18" s="219">
        <f>$BV$24*$BW$17/12</f>
        <v>4.7829951850622026</v>
      </c>
      <c r="BX18" s="219">
        <f t="shared" ref="BX18:CH18" si="10">$BV$24*$BW$17/12</f>
        <v>4.7829951850622026</v>
      </c>
      <c r="BY18" s="219">
        <f t="shared" si="10"/>
        <v>4.7829951850622026</v>
      </c>
      <c r="BZ18" s="219">
        <f t="shared" si="10"/>
        <v>4.7829951850622026</v>
      </c>
      <c r="CA18" s="219">
        <f t="shared" si="10"/>
        <v>4.7829951850622026</v>
      </c>
      <c r="CB18" s="219">
        <f t="shared" si="10"/>
        <v>4.7829951850622026</v>
      </c>
      <c r="CC18" s="219">
        <f t="shared" si="10"/>
        <v>4.7829951850622026</v>
      </c>
      <c r="CD18" s="219">
        <f t="shared" si="10"/>
        <v>4.7829951850622026</v>
      </c>
      <c r="CE18" s="219">
        <f t="shared" si="10"/>
        <v>4.7829951850622026</v>
      </c>
      <c r="CF18" s="219">
        <f t="shared" si="10"/>
        <v>4.7829951850622026</v>
      </c>
      <c r="CG18" s="219">
        <f t="shared" si="10"/>
        <v>4.7829951850622026</v>
      </c>
      <c r="CH18" s="219">
        <f t="shared" si="10"/>
        <v>4.7829951850622026</v>
      </c>
      <c r="CI18" s="219">
        <f>$CH$24*$CI$17/12</f>
        <v>4.9384425285767239</v>
      </c>
      <c r="CJ18" s="219">
        <f t="shared" ref="CJ18:CT18" si="11">$CH$24*$CI$17/12</f>
        <v>4.9384425285767239</v>
      </c>
      <c r="CK18" s="219">
        <f t="shared" si="11"/>
        <v>4.9384425285767239</v>
      </c>
      <c r="CL18" s="219">
        <f t="shared" si="11"/>
        <v>4.9384425285767239</v>
      </c>
      <c r="CM18" s="219">
        <f t="shared" si="11"/>
        <v>4.9384425285767239</v>
      </c>
      <c r="CN18" s="219">
        <f t="shared" si="11"/>
        <v>4.9384425285767239</v>
      </c>
      <c r="CO18" s="219">
        <f t="shared" si="11"/>
        <v>4.9384425285767239</v>
      </c>
      <c r="CP18" s="219">
        <f t="shared" si="11"/>
        <v>4.9384425285767239</v>
      </c>
      <c r="CQ18" s="219">
        <f t="shared" si="11"/>
        <v>4.9384425285767239</v>
      </c>
      <c r="CR18" s="219">
        <f t="shared" si="11"/>
        <v>4.9384425285767239</v>
      </c>
      <c r="CS18" s="219">
        <f t="shared" si="11"/>
        <v>4.9384425285767239</v>
      </c>
      <c r="CT18" s="219">
        <f t="shared" si="11"/>
        <v>4.9384425285767239</v>
      </c>
      <c r="CU18" s="219">
        <f>$CT$24*$CU$17/12</f>
        <v>5.0989419107554639</v>
      </c>
      <c r="CV18" s="219">
        <f t="shared" ref="CV18:DF18" si="12">$CT$24*$CU$17/12</f>
        <v>5.0989419107554639</v>
      </c>
      <c r="CW18" s="219">
        <f t="shared" si="12"/>
        <v>5.0989419107554639</v>
      </c>
      <c r="CX18" s="219">
        <f t="shared" si="12"/>
        <v>5.0989419107554639</v>
      </c>
      <c r="CY18" s="219">
        <f t="shared" si="12"/>
        <v>5.0989419107554639</v>
      </c>
      <c r="CZ18" s="219">
        <f t="shared" si="12"/>
        <v>5.0989419107554639</v>
      </c>
      <c r="DA18" s="219">
        <f t="shared" si="12"/>
        <v>5.0989419107554639</v>
      </c>
      <c r="DB18" s="219">
        <f t="shared" si="12"/>
        <v>5.0989419107554639</v>
      </c>
      <c r="DC18" s="219">
        <f t="shared" si="12"/>
        <v>5.0989419107554639</v>
      </c>
      <c r="DD18" s="219">
        <f t="shared" si="12"/>
        <v>5.0989419107554639</v>
      </c>
      <c r="DE18" s="219">
        <f t="shared" si="12"/>
        <v>5.0989419107554639</v>
      </c>
      <c r="DF18" s="219">
        <f t="shared" si="12"/>
        <v>5.0989419107554639</v>
      </c>
      <c r="DG18" s="219">
        <f>$DF$24*$DG$17/12</f>
        <v>5.2646575228550168</v>
      </c>
      <c r="DH18" s="219">
        <f t="shared" ref="DH18:DR18" si="13">$DF$24*$DG$17/12</f>
        <v>5.2646575228550168</v>
      </c>
      <c r="DI18" s="219">
        <f t="shared" si="13"/>
        <v>5.2646575228550168</v>
      </c>
      <c r="DJ18" s="219">
        <f t="shared" si="13"/>
        <v>5.2646575228550168</v>
      </c>
      <c r="DK18" s="219">
        <f t="shared" si="13"/>
        <v>5.2646575228550168</v>
      </c>
      <c r="DL18" s="219">
        <f t="shared" si="13"/>
        <v>5.2646575228550168</v>
      </c>
      <c r="DM18" s="219">
        <f t="shared" si="13"/>
        <v>5.2646575228550168</v>
      </c>
      <c r="DN18" s="219">
        <f t="shared" si="13"/>
        <v>5.2646575228550168</v>
      </c>
      <c r="DO18" s="219">
        <f t="shared" si="13"/>
        <v>5.2646575228550168</v>
      </c>
      <c r="DP18" s="219">
        <f t="shared" si="13"/>
        <v>5.2646575228550168</v>
      </c>
      <c r="DQ18" s="219">
        <f t="shared" si="13"/>
        <v>5.2646575228550168</v>
      </c>
      <c r="DR18" s="219">
        <f t="shared" si="13"/>
        <v>5.2646575228550168</v>
      </c>
      <c r="DS18" s="219">
        <f>$DR$24*$DS$17/12</f>
        <v>5.4357588923478053</v>
      </c>
      <c r="DT18" s="219">
        <f t="shared" ref="DT18:ED18" si="14">$DR$24*$DS$17/12</f>
        <v>5.4357588923478053</v>
      </c>
      <c r="DU18" s="219">
        <f t="shared" si="14"/>
        <v>5.4357588923478053</v>
      </c>
      <c r="DV18" s="219">
        <f t="shared" si="14"/>
        <v>5.4357588923478053</v>
      </c>
      <c r="DW18" s="219">
        <f t="shared" si="14"/>
        <v>5.4357588923478053</v>
      </c>
      <c r="DX18" s="219">
        <f t="shared" si="14"/>
        <v>5.4357588923478053</v>
      </c>
      <c r="DY18" s="219">
        <f t="shared" si="14"/>
        <v>5.4357588923478053</v>
      </c>
      <c r="DZ18" s="219">
        <f t="shared" si="14"/>
        <v>5.4357588923478053</v>
      </c>
      <c r="EA18" s="219">
        <f t="shared" si="14"/>
        <v>5.4357588923478053</v>
      </c>
      <c r="EB18" s="219">
        <f t="shared" si="14"/>
        <v>5.4357588923478053</v>
      </c>
      <c r="EC18" s="219">
        <f t="shared" si="14"/>
        <v>5.4357588923478053</v>
      </c>
      <c r="ED18" s="219">
        <f t="shared" si="14"/>
        <v>5.4357588923478053</v>
      </c>
    </row>
    <row r="20" spans="1:134">
      <c r="A20" t="s">
        <v>997</v>
      </c>
      <c r="B20" s="1923">
        <v>100</v>
      </c>
      <c r="C20" s="219"/>
      <c r="D20" s="219"/>
      <c r="E20" s="219"/>
      <c r="F20" s="219"/>
      <c r="L20" s="1924">
        <v>5</v>
      </c>
      <c r="M20" s="1924">
        <v>5</v>
      </c>
      <c r="N20" s="1924">
        <v>5</v>
      </c>
      <c r="O20" s="1924">
        <v>5</v>
      </c>
      <c r="P20" s="1924">
        <v>5</v>
      </c>
      <c r="Q20" s="1924">
        <v>5</v>
      </c>
      <c r="R20" s="1924">
        <v>5</v>
      </c>
      <c r="S20" s="1924">
        <v>5</v>
      </c>
      <c r="T20" s="1924">
        <v>5</v>
      </c>
      <c r="U20" s="1924">
        <v>5</v>
      </c>
      <c r="V20" s="219">
        <f>75/14</f>
        <v>5.3571428571428568</v>
      </c>
      <c r="W20" s="219">
        <f t="shared" ref="W20:AI20" si="15">75/14</f>
        <v>5.3571428571428568</v>
      </c>
      <c r="X20" s="219">
        <f t="shared" si="15"/>
        <v>5.3571428571428568</v>
      </c>
      <c r="Y20" s="219">
        <f t="shared" si="15"/>
        <v>5.3571428571428568</v>
      </c>
      <c r="Z20" s="219">
        <f t="shared" si="15"/>
        <v>5.3571428571428568</v>
      </c>
      <c r="AA20" s="219">
        <f t="shared" si="15"/>
        <v>5.3571428571428568</v>
      </c>
      <c r="AB20" s="219">
        <f t="shared" si="15"/>
        <v>5.3571428571428568</v>
      </c>
      <c r="AC20" s="219">
        <f t="shared" si="15"/>
        <v>5.3571428571428568</v>
      </c>
      <c r="AD20" s="219">
        <f t="shared" si="15"/>
        <v>5.3571428571428568</v>
      </c>
      <c r="AE20" s="219">
        <f t="shared" si="15"/>
        <v>5.3571428571428568</v>
      </c>
      <c r="AF20" s="219">
        <f t="shared" si="15"/>
        <v>5.3571428571428568</v>
      </c>
      <c r="AG20" s="219">
        <f t="shared" si="15"/>
        <v>5.3571428571428568</v>
      </c>
      <c r="AH20" s="219">
        <f t="shared" si="15"/>
        <v>5.3571428571428568</v>
      </c>
      <c r="AI20" s="219">
        <f t="shared" si="15"/>
        <v>5.3571428571428568</v>
      </c>
      <c r="AJ20" s="219"/>
      <c r="AK20" s="219"/>
      <c r="AL20" s="219"/>
      <c r="AM20" s="219"/>
      <c r="AN20" s="219"/>
      <c r="AO20" s="219"/>
      <c r="AP20" s="219"/>
      <c r="AQ20" s="219"/>
      <c r="AR20" s="219"/>
      <c r="AS20" s="219"/>
      <c r="AT20" s="219"/>
      <c r="AU20" s="219"/>
      <c r="AV20" s="219"/>
      <c r="AW20" s="219"/>
      <c r="AX20" s="219"/>
      <c r="AY20" s="219"/>
      <c r="AZ20" s="219"/>
      <c r="BA20" s="219"/>
      <c r="BB20" s="219"/>
      <c r="BC20" s="219"/>
      <c r="BD20" s="219"/>
      <c r="BE20" s="219"/>
      <c r="BF20" s="219"/>
      <c r="BG20" s="219"/>
      <c r="BH20" s="219"/>
      <c r="BI20" s="219"/>
      <c r="BJ20" s="219"/>
      <c r="BK20" s="219"/>
      <c r="BL20" s="219"/>
      <c r="BM20" s="219"/>
      <c r="BN20" s="219"/>
      <c r="BO20" s="219"/>
      <c r="BP20" s="219"/>
      <c r="BQ20" s="219"/>
      <c r="BR20" s="219"/>
      <c r="BS20" s="219"/>
      <c r="BT20" s="219"/>
      <c r="BU20" s="219"/>
      <c r="BV20" s="219"/>
      <c r="BW20" s="219"/>
      <c r="BX20" s="219"/>
      <c r="BY20" s="219"/>
      <c r="BZ20" s="219"/>
      <c r="CA20" s="219"/>
      <c r="CB20" s="219"/>
      <c r="CC20" s="219"/>
      <c r="CD20" s="219"/>
      <c r="CE20" s="219"/>
      <c r="CF20" s="219"/>
      <c r="CG20" s="219"/>
      <c r="CH20" s="219"/>
      <c r="CI20" s="219"/>
      <c r="CJ20" s="219"/>
      <c r="CK20" s="219"/>
      <c r="CL20" s="219"/>
      <c r="CM20" s="219"/>
      <c r="CN20" s="219"/>
      <c r="CO20" s="219"/>
      <c r="CP20" s="219"/>
      <c r="CQ20" s="219"/>
      <c r="CR20" s="219"/>
      <c r="CS20" s="219"/>
      <c r="CT20" s="219"/>
      <c r="CU20" s="219"/>
      <c r="CV20" s="219"/>
      <c r="CW20" s="219"/>
      <c r="CX20" s="219"/>
      <c r="CY20" s="219"/>
      <c r="CZ20" s="219"/>
      <c r="DA20" s="219"/>
      <c r="DB20" s="219"/>
      <c r="DC20" s="219"/>
      <c r="DD20" s="219"/>
      <c r="DE20" s="219"/>
      <c r="DF20" s="219"/>
      <c r="DG20" s="219"/>
      <c r="DH20" s="219"/>
      <c r="DI20" s="219"/>
      <c r="DJ20" s="219"/>
      <c r="DK20" s="219"/>
      <c r="DL20" s="219"/>
      <c r="DM20" s="219"/>
      <c r="DN20" s="219"/>
      <c r="DO20" s="219"/>
      <c r="DP20" s="219"/>
      <c r="DQ20" s="219"/>
      <c r="DR20" s="219"/>
      <c r="DS20" s="219"/>
      <c r="DT20" s="219"/>
      <c r="DU20" s="219"/>
      <c r="DV20" s="219"/>
      <c r="DW20" s="219"/>
      <c r="DX20" s="219"/>
      <c r="DY20" s="219"/>
      <c r="DZ20" s="219"/>
      <c r="EA20" s="219"/>
      <c r="EB20" s="219"/>
      <c r="EC20" s="219"/>
      <c r="ED20" s="219"/>
    </row>
    <row r="21" spans="1:134">
      <c r="L21" s="1" t="s">
        <v>998</v>
      </c>
      <c r="V21" s="1" t="s">
        <v>999</v>
      </c>
    </row>
    <row r="22" spans="1:134">
      <c r="A22" t="s">
        <v>1000</v>
      </c>
      <c r="B22" s="1923">
        <v>0</v>
      </c>
      <c r="C22" s="219">
        <f>$B$22/24</f>
        <v>0</v>
      </c>
      <c r="D22" s="219">
        <f t="shared" ref="D22:BQ22" si="16">$B$22/24</f>
        <v>0</v>
      </c>
      <c r="E22" s="219">
        <f t="shared" si="16"/>
        <v>0</v>
      </c>
      <c r="F22" s="219">
        <f t="shared" si="16"/>
        <v>0</v>
      </c>
      <c r="G22" s="219">
        <f t="shared" si="16"/>
        <v>0</v>
      </c>
      <c r="H22" s="219">
        <f t="shared" si="16"/>
        <v>0</v>
      </c>
      <c r="I22" s="219">
        <f t="shared" si="16"/>
        <v>0</v>
      </c>
      <c r="J22" s="219">
        <f t="shared" si="16"/>
        <v>0</v>
      </c>
      <c r="K22" s="219">
        <f t="shared" si="16"/>
        <v>0</v>
      </c>
      <c r="L22" s="219">
        <f t="shared" si="16"/>
        <v>0</v>
      </c>
      <c r="M22" s="219">
        <f t="shared" si="16"/>
        <v>0</v>
      </c>
      <c r="N22" s="219">
        <f t="shared" si="16"/>
        <v>0</v>
      </c>
      <c r="O22" s="219">
        <f t="shared" si="16"/>
        <v>0</v>
      </c>
      <c r="P22" s="219">
        <f t="shared" si="16"/>
        <v>0</v>
      </c>
      <c r="Q22" s="219">
        <f t="shared" si="16"/>
        <v>0</v>
      </c>
      <c r="R22" s="1932">
        <v>25</v>
      </c>
      <c r="S22" s="219">
        <f t="shared" si="16"/>
        <v>0</v>
      </c>
      <c r="T22" s="219">
        <f t="shared" si="16"/>
        <v>0</v>
      </c>
      <c r="U22" s="219">
        <v>0</v>
      </c>
      <c r="V22" s="219">
        <f t="shared" si="16"/>
        <v>0</v>
      </c>
      <c r="W22" s="219">
        <v>0</v>
      </c>
      <c r="X22" s="219">
        <f t="shared" si="16"/>
        <v>0</v>
      </c>
      <c r="Y22" s="219">
        <f t="shared" si="16"/>
        <v>0</v>
      </c>
      <c r="Z22" s="219">
        <f t="shared" si="16"/>
        <v>0</v>
      </c>
      <c r="AA22" s="219">
        <f t="shared" si="16"/>
        <v>0</v>
      </c>
      <c r="AB22" s="219">
        <f t="shared" si="16"/>
        <v>0</v>
      </c>
      <c r="AC22" s="219">
        <f t="shared" si="16"/>
        <v>0</v>
      </c>
      <c r="AD22" s="219">
        <f t="shared" si="16"/>
        <v>0</v>
      </c>
      <c r="AE22" s="219">
        <f t="shared" si="16"/>
        <v>0</v>
      </c>
      <c r="AF22" s="219">
        <f t="shared" si="16"/>
        <v>0</v>
      </c>
      <c r="AG22" s="219">
        <f t="shared" si="16"/>
        <v>0</v>
      </c>
      <c r="AH22" s="219">
        <f t="shared" si="16"/>
        <v>0</v>
      </c>
      <c r="AI22" s="219">
        <f t="shared" si="16"/>
        <v>0</v>
      </c>
      <c r="AJ22" s="219">
        <f t="shared" si="16"/>
        <v>0</v>
      </c>
      <c r="AK22" s="219">
        <f t="shared" si="16"/>
        <v>0</v>
      </c>
      <c r="AL22" s="219">
        <f t="shared" si="16"/>
        <v>0</v>
      </c>
      <c r="AM22" s="219">
        <f t="shared" si="16"/>
        <v>0</v>
      </c>
      <c r="AN22" s="219">
        <f t="shared" si="16"/>
        <v>0</v>
      </c>
      <c r="AO22" s="219">
        <f t="shared" si="16"/>
        <v>0</v>
      </c>
      <c r="AP22" s="219">
        <f t="shared" si="16"/>
        <v>0</v>
      </c>
      <c r="AQ22" s="219">
        <f t="shared" si="16"/>
        <v>0</v>
      </c>
      <c r="AR22" s="219">
        <f t="shared" si="16"/>
        <v>0</v>
      </c>
      <c r="AS22" s="219">
        <f t="shared" si="16"/>
        <v>0</v>
      </c>
      <c r="AT22" s="219">
        <f t="shared" si="16"/>
        <v>0</v>
      </c>
      <c r="AU22" s="219">
        <f t="shared" si="16"/>
        <v>0</v>
      </c>
      <c r="AV22" s="219">
        <f t="shared" si="16"/>
        <v>0</v>
      </c>
      <c r="AW22" s="219">
        <f t="shared" si="16"/>
        <v>0</v>
      </c>
      <c r="AX22" s="219">
        <f t="shared" si="16"/>
        <v>0</v>
      </c>
      <c r="AY22" s="219">
        <f t="shared" si="16"/>
        <v>0</v>
      </c>
      <c r="AZ22" s="219">
        <f t="shared" si="16"/>
        <v>0</v>
      </c>
      <c r="BA22" s="219">
        <f t="shared" si="16"/>
        <v>0</v>
      </c>
      <c r="BB22" s="219">
        <f t="shared" si="16"/>
        <v>0</v>
      </c>
      <c r="BC22" s="219">
        <f t="shared" si="16"/>
        <v>0</v>
      </c>
      <c r="BD22" s="219">
        <f t="shared" si="16"/>
        <v>0</v>
      </c>
      <c r="BE22" s="219">
        <f t="shared" si="16"/>
        <v>0</v>
      </c>
      <c r="BF22" s="219">
        <f t="shared" si="16"/>
        <v>0</v>
      </c>
      <c r="BG22" s="219">
        <f t="shared" si="16"/>
        <v>0</v>
      </c>
      <c r="BH22" s="219">
        <f t="shared" si="16"/>
        <v>0</v>
      </c>
      <c r="BI22" s="219">
        <f t="shared" si="16"/>
        <v>0</v>
      </c>
      <c r="BJ22" s="219">
        <f t="shared" si="16"/>
        <v>0</v>
      </c>
      <c r="BK22" s="219">
        <f t="shared" si="16"/>
        <v>0</v>
      </c>
      <c r="BL22" s="219">
        <f t="shared" si="16"/>
        <v>0</v>
      </c>
      <c r="BM22" s="219">
        <f t="shared" si="16"/>
        <v>0</v>
      </c>
      <c r="BN22" s="219">
        <f t="shared" si="16"/>
        <v>0</v>
      </c>
      <c r="BO22" s="219">
        <f t="shared" si="16"/>
        <v>0</v>
      </c>
      <c r="BP22" s="219">
        <f t="shared" si="16"/>
        <v>0</v>
      </c>
      <c r="BQ22" s="219">
        <f t="shared" si="16"/>
        <v>0</v>
      </c>
      <c r="BR22" s="219">
        <f t="shared" ref="BR22:EC22" si="17">$B$22/24</f>
        <v>0</v>
      </c>
      <c r="BS22" s="219">
        <f t="shared" si="17"/>
        <v>0</v>
      </c>
      <c r="BT22" s="219">
        <f t="shared" si="17"/>
        <v>0</v>
      </c>
      <c r="BU22" s="219">
        <f t="shared" si="17"/>
        <v>0</v>
      </c>
      <c r="BV22" s="219">
        <f t="shared" si="17"/>
        <v>0</v>
      </c>
      <c r="BW22" s="219">
        <f t="shared" si="17"/>
        <v>0</v>
      </c>
      <c r="BX22" s="219">
        <f t="shared" si="17"/>
        <v>0</v>
      </c>
      <c r="BY22" s="219">
        <f t="shared" si="17"/>
        <v>0</v>
      </c>
      <c r="BZ22" s="219">
        <f t="shared" si="17"/>
        <v>0</v>
      </c>
      <c r="CA22" s="219">
        <f t="shared" si="17"/>
        <v>0</v>
      </c>
      <c r="CB22" s="219">
        <f t="shared" si="17"/>
        <v>0</v>
      </c>
      <c r="CC22" s="219">
        <f t="shared" si="17"/>
        <v>0</v>
      </c>
      <c r="CD22" s="219">
        <f t="shared" si="17"/>
        <v>0</v>
      </c>
      <c r="CE22" s="219">
        <f t="shared" si="17"/>
        <v>0</v>
      </c>
      <c r="CF22" s="219">
        <f t="shared" si="17"/>
        <v>0</v>
      </c>
      <c r="CG22" s="219">
        <f t="shared" si="17"/>
        <v>0</v>
      </c>
      <c r="CH22" s="219">
        <f t="shared" si="17"/>
        <v>0</v>
      </c>
      <c r="CI22" s="219">
        <f t="shared" si="17"/>
        <v>0</v>
      </c>
      <c r="CJ22" s="219">
        <f t="shared" si="17"/>
        <v>0</v>
      </c>
      <c r="CK22" s="219">
        <f t="shared" si="17"/>
        <v>0</v>
      </c>
      <c r="CL22" s="219">
        <f t="shared" si="17"/>
        <v>0</v>
      </c>
      <c r="CM22" s="219">
        <f t="shared" si="17"/>
        <v>0</v>
      </c>
      <c r="CN22" s="219">
        <f t="shared" si="17"/>
        <v>0</v>
      </c>
      <c r="CO22" s="219">
        <f t="shared" si="17"/>
        <v>0</v>
      </c>
      <c r="CP22" s="219">
        <f t="shared" si="17"/>
        <v>0</v>
      </c>
      <c r="CQ22" s="219">
        <f t="shared" si="17"/>
        <v>0</v>
      </c>
      <c r="CR22" s="219">
        <f t="shared" si="17"/>
        <v>0</v>
      </c>
      <c r="CS22" s="219">
        <f t="shared" si="17"/>
        <v>0</v>
      </c>
      <c r="CT22" s="219">
        <f t="shared" si="17"/>
        <v>0</v>
      </c>
      <c r="CU22" s="219">
        <f t="shared" si="17"/>
        <v>0</v>
      </c>
      <c r="CV22" s="219">
        <f t="shared" si="17"/>
        <v>0</v>
      </c>
      <c r="CW22" s="219">
        <f t="shared" si="17"/>
        <v>0</v>
      </c>
      <c r="CX22" s="219">
        <f t="shared" si="17"/>
        <v>0</v>
      </c>
      <c r="CY22" s="219">
        <f t="shared" si="17"/>
        <v>0</v>
      </c>
      <c r="CZ22" s="219">
        <f t="shared" si="17"/>
        <v>0</v>
      </c>
      <c r="DA22" s="219">
        <f t="shared" si="17"/>
        <v>0</v>
      </c>
      <c r="DB22" s="219">
        <f t="shared" si="17"/>
        <v>0</v>
      </c>
      <c r="DC22" s="219">
        <f t="shared" si="17"/>
        <v>0</v>
      </c>
      <c r="DD22" s="219">
        <f t="shared" si="17"/>
        <v>0</v>
      </c>
      <c r="DE22" s="219">
        <f t="shared" si="17"/>
        <v>0</v>
      </c>
      <c r="DF22" s="219">
        <f t="shared" si="17"/>
        <v>0</v>
      </c>
      <c r="DG22" s="219">
        <f t="shared" si="17"/>
        <v>0</v>
      </c>
      <c r="DH22" s="219">
        <f t="shared" si="17"/>
        <v>0</v>
      </c>
      <c r="DI22" s="219">
        <f t="shared" si="17"/>
        <v>0</v>
      </c>
      <c r="DJ22" s="219">
        <f t="shared" si="17"/>
        <v>0</v>
      </c>
      <c r="DK22" s="219">
        <f t="shared" si="17"/>
        <v>0</v>
      </c>
      <c r="DL22" s="219">
        <f t="shared" si="17"/>
        <v>0</v>
      </c>
      <c r="DM22" s="219">
        <f t="shared" si="17"/>
        <v>0</v>
      </c>
      <c r="DN22" s="219">
        <f t="shared" si="17"/>
        <v>0</v>
      </c>
      <c r="DO22" s="219">
        <f t="shared" si="17"/>
        <v>0</v>
      </c>
      <c r="DP22" s="219">
        <f t="shared" si="17"/>
        <v>0</v>
      </c>
      <c r="DQ22" s="219">
        <f t="shared" si="17"/>
        <v>0</v>
      </c>
      <c r="DR22" s="219">
        <f t="shared" si="17"/>
        <v>0</v>
      </c>
      <c r="DS22" s="219">
        <f t="shared" si="17"/>
        <v>0</v>
      </c>
      <c r="DT22" s="219">
        <f t="shared" si="17"/>
        <v>0</v>
      </c>
      <c r="DU22" s="219">
        <f t="shared" si="17"/>
        <v>0</v>
      </c>
      <c r="DV22" s="219">
        <f t="shared" si="17"/>
        <v>0</v>
      </c>
      <c r="DW22" s="219">
        <f t="shared" si="17"/>
        <v>0</v>
      </c>
      <c r="DX22" s="219">
        <f t="shared" si="17"/>
        <v>0</v>
      </c>
      <c r="DY22" s="219">
        <f t="shared" si="17"/>
        <v>0</v>
      </c>
      <c r="DZ22" s="219">
        <f t="shared" si="17"/>
        <v>0</v>
      </c>
      <c r="EA22" s="219">
        <f t="shared" si="17"/>
        <v>0</v>
      </c>
      <c r="EB22" s="219">
        <f t="shared" si="17"/>
        <v>0</v>
      </c>
      <c r="EC22" s="219">
        <f t="shared" si="17"/>
        <v>0</v>
      </c>
      <c r="ED22" s="219">
        <f t="shared" ref="ED22" si="18">$B$22/24</f>
        <v>0</v>
      </c>
    </row>
    <row r="23" spans="1:134">
      <c r="U23" s="1865">
        <f>U24/I24-1</f>
        <v>8.3570034749798738E-2</v>
      </c>
      <c r="AG23" s="1865">
        <f>AG24/U24-1</f>
        <v>7.6175976270971946E-2</v>
      </c>
      <c r="AS23" s="1865">
        <f>AS24/AG24-1</f>
        <v>3.8474597200420124E-2</v>
      </c>
      <c r="BE23" s="1865">
        <f>BE24/AS24-1</f>
        <v>3.2533635898540414E-2</v>
      </c>
    </row>
    <row r="24" spans="1:134">
      <c r="A24" s="1487" t="s">
        <v>1002</v>
      </c>
      <c r="B24" s="1926"/>
      <c r="C24" s="1927">
        <f>B16+C18+C20+C22</f>
        <v>1350</v>
      </c>
      <c r="D24" s="1928">
        <f>C24+D18+D20+D22</f>
        <v>1350</v>
      </c>
      <c r="E24" s="1928">
        <f t="shared" ref="E24:F24" si="19">D24+E18+E20+E22</f>
        <v>1350</v>
      </c>
      <c r="F24" s="1928">
        <f t="shared" si="19"/>
        <v>1350</v>
      </c>
      <c r="G24" s="1928">
        <f>F24+G18+G20+G22</f>
        <v>1350</v>
      </c>
      <c r="H24" s="1928">
        <f t="shared" ref="H24:BS24" si="20">G24+H18+H20+H22</f>
        <v>1350</v>
      </c>
      <c r="I24" s="1928">
        <f t="shared" si="20"/>
        <v>1350</v>
      </c>
      <c r="J24" s="1928">
        <f t="shared" si="20"/>
        <v>1350</v>
      </c>
      <c r="K24" s="1928">
        <f t="shared" si="20"/>
        <v>1350</v>
      </c>
      <c r="L24" s="1928">
        <f t="shared" si="20"/>
        <v>1358.7256830371916</v>
      </c>
      <c r="M24" s="1928">
        <f t="shared" si="20"/>
        <v>1367.4513660743833</v>
      </c>
      <c r="N24" s="1928">
        <f t="shared" si="20"/>
        <v>1376.1770491115749</v>
      </c>
      <c r="O24" s="1928">
        <f t="shared" si="20"/>
        <v>1384.9027321487665</v>
      </c>
      <c r="P24" s="1928">
        <f t="shared" si="20"/>
        <v>1393.6284151859581</v>
      </c>
      <c r="Q24" s="1928">
        <f t="shared" si="20"/>
        <v>1402.3540982231498</v>
      </c>
      <c r="R24" s="1928">
        <f t="shared" si="20"/>
        <v>1436.2204603954194</v>
      </c>
      <c r="S24" s="1928">
        <f t="shared" si="20"/>
        <v>1445.0868225676891</v>
      </c>
      <c r="T24" s="1928">
        <f t="shared" si="20"/>
        <v>1453.9531847399587</v>
      </c>
      <c r="U24" s="1928">
        <f t="shared" si="20"/>
        <v>1462.8195469122284</v>
      </c>
      <c r="V24" s="1928">
        <f t="shared" si="20"/>
        <v>1472.0430519416409</v>
      </c>
      <c r="W24" s="1928">
        <f t="shared" si="20"/>
        <v>1481.2665569710534</v>
      </c>
      <c r="X24" s="1928">
        <f t="shared" si="20"/>
        <v>1490.490062000466</v>
      </c>
      <c r="Y24" s="1928">
        <f t="shared" si="20"/>
        <v>1499.7135670298785</v>
      </c>
      <c r="Z24" s="1928">
        <f t="shared" si="20"/>
        <v>1508.937072059291</v>
      </c>
      <c r="AA24" s="1928">
        <f t="shared" si="20"/>
        <v>1518.1605770887036</v>
      </c>
      <c r="AB24" s="1928">
        <f t="shared" si="20"/>
        <v>1527.3840821181161</v>
      </c>
      <c r="AC24" s="1928">
        <f t="shared" si="20"/>
        <v>1536.6075871475286</v>
      </c>
      <c r="AD24" s="1928">
        <f t="shared" si="20"/>
        <v>1546.0185038622785</v>
      </c>
      <c r="AE24" s="1928">
        <f t="shared" si="20"/>
        <v>1555.4294205770284</v>
      </c>
      <c r="AF24" s="1928">
        <f t="shared" si="20"/>
        <v>1564.8403372917783</v>
      </c>
      <c r="AG24" s="1928">
        <f t="shared" si="20"/>
        <v>1574.2512540065281</v>
      </c>
      <c r="AH24" s="1928">
        <f t="shared" si="20"/>
        <v>1583.662170721278</v>
      </c>
      <c r="AI24" s="1928">
        <f t="shared" si="20"/>
        <v>1593.0730874360279</v>
      </c>
      <c r="AJ24" s="1928">
        <f t="shared" si="20"/>
        <v>1597.1268612936349</v>
      </c>
      <c r="AK24" s="1928">
        <f t="shared" si="20"/>
        <v>1601.1806351512419</v>
      </c>
      <c r="AL24" s="1928">
        <f t="shared" si="20"/>
        <v>1605.2344090088488</v>
      </c>
      <c r="AM24" s="1928">
        <f t="shared" si="20"/>
        <v>1609.2881828664558</v>
      </c>
      <c r="AN24" s="1928">
        <f t="shared" si="20"/>
        <v>1613.3419567240628</v>
      </c>
      <c r="AO24" s="1928">
        <f t="shared" si="20"/>
        <v>1617.3957305816698</v>
      </c>
      <c r="AP24" s="1928">
        <f t="shared" si="20"/>
        <v>1621.7517821604238</v>
      </c>
      <c r="AQ24" s="1928">
        <f t="shared" si="20"/>
        <v>1626.1078337391777</v>
      </c>
      <c r="AR24" s="1928">
        <f t="shared" si="20"/>
        <v>1630.4638853179317</v>
      </c>
      <c r="AS24" s="1928">
        <f t="shared" si="20"/>
        <v>1634.8199368966857</v>
      </c>
      <c r="AT24" s="1928">
        <f t="shared" si="20"/>
        <v>1639.1759884754397</v>
      </c>
      <c r="AU24" s="1928">
        <f t="shared" si="20"/>
        <v>1643.5320400541937</v>
      </c>
      <c r="AV24" s="1928">
        <f t="shared" si="20"/>
        <v>1647.8880916329476</v>
      </c>
      <c r="AW24" s="1928">
        <f t="shared" si="20"/>
        <v>1652.2441432117016</v>
      </c>
      <c r="AX24" s="1928">
        <f t="shared" si="20"/>
        <v>1656.6001947904556</v>
      </c>
      <c r="AY24" s="1928">
        <f t="shared" si="20"/>
        <v>1661.086820318013</v>
      </c>
      <c r="AZ24" s="1928">
        <f t="shared" si="20"/>
        <v>1665.5734458455704</v>
      </c>
      <c r="BA24" s="1928">
        <f t="shared" si="20"/>
        <v>1670.0600713731278</v>
      </c>
      <c r="BB24" s="1928">
        <f t="shared" si="20"/>
        <v>1674.5466969006852</v>
      </c>
      <c r="BC24" s="1928">
        <f t="shared" si="20"/>
        <v>1679.0333224282426</v>
      </c>
      <c r="BD24" s="1928">
        <f t="shared" si="20"/>
        <v>1683.5199479558</v>
      </c>
      <c r="BE24" s="1928">
        <f t="shared" si="20"/>
        <v>1688.0065734833574</v>
      </c>
      <c r="BF24" s="1928">
        <f t="shared" si="20"/>
        <v>1692.4931990109149</v>
      </c>
      <c r="BG24" s="1928">
        <f t="shared" si="20"/>
        <v>1696.9798245384723</v>
      </c>
      <c r="BH24" s="1928">
        <f t="shared" si="20"/>
        <v>1701.4664500660297</v>
      </c>
      <c r="BI24" s="1928">
        <f t="shared" si="20"/>
        <v>1705.9530755935871</v>
      </c>
      <c r="BJ24" s="1928">
        <f t="shared" si="20"/>
        <v>1710.4397011211445</v>
      </c>
      <c r="BK24" s="1928">
        <f t="shared" si="20"/>
        <v>1715.0721419783476</v>
      </c>
      <c r="BL24" s="1928">
        <f t="shared" si="20"/>
        <v>1719.7045828355508</v>
      </c>
      <c r="BM24" s="1928">
        <f t="shared" si="20"/>
        <v>1724.337023692754</v>
      </c>
      <c r="BN24" s="1928">
        <f t="shared" si="20"/>
        <v>1728.9694645499571</v>
      </c>
      <c r="BO24" s="1928">
        <f t="shared" si="20"/>
        <v>1733.6019054071603</v>
      </c>
      <c r="BP24" s="1928">
        <f t="shared" si="20"/>
        <v>1738.2343462643635</v>
      </c>
      <c r="BQ24" s="1928">
        <f t="shared" si="20"/>
        <v>1742.8667871215666</v>
      </c>
      <c r="BR24" s="1928">
        <f t="shared" si="20"/>
        <v>1747.4992279787698</v>
      </c>
      <c r="BS24" s="1928">
        <f t="shared" si="20"/>
        <v>1752.131668835973</v>
      </c>
      <c r="BT24" s="1928">
        <f t="shared" ref="BT24:ED24" si="21">BS24+BT18+BT20+BT22</f>
        <v>1756.7641096931761</v>
      </c>
      <c r="BU24" s="1928">
        <f t="shared" si="21"/>
        <v>1761.3965505503793</v>
      </c>
      <c r="BV24" s="1928">
        <f t="shared" si="21"/>
        <v>1766.0289914075825</v>
      </c>
      <c r="BW24" s="1928">
        <f t="shared" si="21"/>
        <v>1770.8119865926446</v>
      </c>
      <c r="BX24" s="1928">
        <f t="shared" si="21"/>
        <v>1775.5949817777068</v>
      </c>
      <c r="BY24" s="1928">
        <f t="shared" si="21"/>
        <v>1780.377976962769</v>
      </c>
      <c r="BZ24" s="1928">
        <f t="shared" si="21"/>
        <v>1785.1609721478312</v>
      </c>
      <c r="CA24" s="1928">
        <f t="shared" si="21"/>
        <v>1789.9439673328934</v>
      </c>
      <c r="CB24" s="1928">
        <f t="shared" si="21"/>
        <v>1794.7269625179556</v>
      </c>
      <c r="CC24" s="1928">
        <f t="shared" si="21"/>
        <v>1799.5099577030178</v>
      </c>
      <c r="CD24" s="1928">
        <f t="shared" si="21"/>
        <v>1804.29295288808</v>
      </c>
      <c r="CE24" s="1928">
        <f t="shared" si="21"/>
        <v>1809.0759480731422</v>
      </c>
      <c r="CF24" s="1928">
        <f t="shared" si="21"/>
        <v>1813.8589432582044</v>
      </c>
      <c r="CG24" s="1928">
        <f t="shared" si="21"/>
        <v>1818.6419384432666</v>
      </c>
      <c r="CH24" s="1928">
        <f t="shared" si="21"/>
        <v>1823.4249336283287</v>
      </c>
      <c r="CI24" s="1928">
        <f t="shared" si="21"/>
        <v>1828.3633761569054</v>
      </c>
      <c r="CJ24" s="1928">
        <f t="shared" si="21"/>
        <v>1833.301818685482</v>
      </c>
      <c r="CK24" s="1928">
        <f t="shared" si="21"/>
        <v>1838.2402612140586</v>
      </c>
      <c r="CL24" s="1928">
        <f t="shared" si="21"/>
        <v>1843.1787037426352</v>
      </c>
      <c r="CM24" s="1928">
        <f t="shared" si="21"/>
        <v>1848.1171462712118</v>
      </c>
      <c r="CN24" s="1928">
        <f t="shared" si="21"/>
        <v>1853.0555887997884</v>
      </c>
      <c r="CO24" s="1928">
        <f t="shared" si="21"/>
        <v>1857.9940313283651</v>
      </c>
      <c r="CP24" s="1928">
        <f t="shared" si="21"/>
        <v>1862.9324738569417</v>
      </c>
      <c r="CQ24" s="1928">
        <f t="shared" si="21"/>
        <v>1867.8709163855183</v>
      </c>
      <c r="CR24" s="1928">
        <f t="shared" si="21"/>
        <v>1872.8093589140949</v>
      </c>
      <c r="CS24" s="1928">
        <f t="shared" si="21"/>
        <v>1877.7478014426715</v>
      </c>
      <c r="CT24" s="1928">
        <f t="shared" si="21"/>
        <v>1882.6862439712481</v>
      </c>
      <c r="CU24" s="1928">
        <f t="shared" si="21"/>
        <v>1887.7851858820036</v>
      </c>
      <c r="CV24" s="1928">
        <f t="shared" si="21"/>
        <v>1892.884127792759</v>
      </c>
      <c r="CW24" s="1928">
        <f t="shared" si="21"/>
        <v>1897.9830697035145</v>
      </c>
      <c r="CX24" s="1928">
        <f t="shared" si="21"/>
        <v>1903.08201161427</v>
      </c>
      <c r="CY24" s="1928">
        <f t="shared" si="21"/>
        <v>1908.1809535250254</v>
      </c>
      <c r="CZ24" s="1928">
        <f t="shared" si="21"/>
        <v>1913.2798954357809</v>
      </c>
      <c r="DA24" s="1928">
        <f t="shared" si="21"/>
        <v>1918.3788373465363</v>
      </c>
      <c r="DB24" s="1928">
        <f t="shared" si="21"/>
        <v>1923.4777792572918</v>
      </c>
      <c r="DC24" s="1928">
        <f t="shared" si="21"/>
        <v>1928.5767211680472</v>
      </c>
      <c r="DD24" s="1928">
        <f t="shared" si="21"/>
        <v>1933.6756630788027</v>
      </c>
      <c r="DE24" s="1928">
        <f t="shared" si="21"/>
        <v>1938.7746049895582</v>
      </c>
      <c r="DF24" s="1928">
        <f t="shared" si="21"/>
        <v>1943.8735469003136</v>
      </c>
      <c r="DG24" s="1928">
        <f t="shared" si="21"/>
        <v>1949.1382044231686</v>
      </c>
      <c r="DH24" s="1928">
        <f t="shared" si="21"/>
        <v>1954.4028619460237</v>
      </c>
      <c r="DI24" s="1928">
        <f t="shared" si="21"/>
        <v>1959.6675194688787</v>
      </c>
      <c r="DJ24" s="1928">
        <f t="shared" si="21"/>
        <v>1964.9321769917337</v>
      </c>
      <c r="DK24" s="1928">
        <f t="shared" si="21"/>
        <v>1970.1968345145888</v>
      </c>
      <c r="DL24" s="1928">
        <f t="shared" si="21"/>
        <v>1975.4614920374438</v>
      </c>
      <c r="DM24" s="1928">
        <f t="shared" si="21"/>
        <v>1980.7261495602988</v>
      </c>
      <c r="DN24" s="1928">
        <f t="shared" si="21"/>
        <v>1985.9908070831539</v>
      </c>
      <c r="DO24" s="1928">
        <f t="shared" si="21"/>
        <v>1991.2554646060089</v>
      </c>
      <c r="DP24" s="1928">
        <f t="shared" si="21"/>
        <v>1996.5201221288639</v>
      </c>
      <c r="DQ24" s="1928">
        <f t="shared" si="21"/>
        <v>2001.784779651719</v>
      </c>
      <c r="DR24" s="1928">
        <f t="shared" si="21"/>
        <v>2007.049437174574</v>
      </c>
      <c r="DS24" s="1928">
        <f t="shared" si="21"/>
        <v>2012.4851960669218</v>
      </c>
      <c r="DT24" s="1928">
        <f t="shared" si="21"/>
        <v>2017.9209549592697</v>
      </c>
      <c r="DU24" s="1928">
        <f t="shared" si="21"/>
        <v>2023.3567138516175</v>
      </c>
      <c r="DV24" s="1928">
        <f t="shared" si="21"/>
        <v>2028.7924727439654</v>
      </c>
      <c r="DW24" s="1928">
        <f t="shared" si="21"/>
        <v>2034.2282316363132</v>
      </c>
      <c r="DX24" s="1928">
        <f t="shared" si="21"/>
        <v>2039.6639905286611</v>
      </c>
      <c r="DY24" s="1928">
        <f t="shared" si="21"/>
        <v>2045.0997494210089</v>
      </c>
      <c r="DZ24" s="1928">
        <f t="shared" si="21"/>
        <v>2050.5355083133568</v>
      </c>
      <c r="EA24" s="1928">
        <f t="shared" si="21"/>
        <v>2055.9712672057044</v>
      </c>
      <c r="EB24" s="1928">
        <f t="shared" si="21"/>
        <v>2061.407026098052</v>
      </c>
      <c r="EC24" s="1928">
        <f t="shared" si="21"/>
        <v>2066.8427849903997</v>
      </c>
      <c r="ED24" s="1928">
        <f t="shared" si="21"/>
        <v>2072.2785438827473</v>
      </c>
    </row>
    <row r="25" spans="1:134">
      <c r="C25">
        <v>18</v>
      </c>
      <c r="D25">
        <v>15</v>
      </c>
      <c r="E25">
        <v>12</v>
      </c>
      <c r="F25">
        <v>14</v>
      </c>
      <c r="G25">
        <v>10</v>
      </c>
      <c r="H25">
        <v>27</v>
      </c>
      <c r="I25">
        <v>11</v>
      </c>
      <c r="J25">
        <v>19</v>
      </c>
      <c r="K25">
        <v>8</v>
      </c>
      <c r="L25">
        <v>11</v>
      </c>
      <c r="M25">
        <v>8</v>
      </c>
      <c r="N25">
        <v>12</v>
      </c>
    </row>
    <row r="26" spans="1:134">
      <c r="A26" t="s">
        <v>1003</v>
      </c>
      <c r="C26" s="1930">
        <v>18</v>
      </c>
      <c r="D26" s="1930">
        <v>15</v>
      </c>
      <c r="E26" s="1930">
        <v>12</v>
      </c>
      <c r="F26" s="1930">
        <v>14</v>
      </c>
      <c r="G26" s="1930">
        <v>10</v>
      </c>
      <c r="H26" s="1930">
        <v>24</v>
      </c>
      <c r="I26" s="1930">
        <v>24</v>
      </c>
      <c r="J26" s="1930">
        <v>24</v>
      </c>
      <c r="K26" s="1930">
        <v>15</v>
      </c>
      <c r="L26" s="1930">
        <v>15</v>
      </c>
      <c r="M26" s="1930">
        <v>15</v>
      </c>
      <c r="N26" s="1930">
        <v>15</v>
      </c>
      <c r="O26" s="1930">
        <v>18</v>
      </c>
      <c r="P26" s="1930">
        <v>15</v>
      </c>
      <c r="Q26" s="1930">
        <v>12</v>
      </c>
      <c r="R26" s="1930">
        <v>14</v>
      </c>
      <c r="S26" s="1930">
        <v>10</v>
      </c>
      <c r="T26" s="1930">
        <v>24</v>
      </c>
      <c r="U26" s="1930">
        <v>24</v>
      </c>
      <c r="V26" s="1930">
        <v>24</v>
      </c>
      <c r="W26" s="1930">
        <v>15</v>
      </c>
      <c r="X26" s="1930">
        <v>15</v>
      </c>
      <c r="Y26" s="1930">
        <v>15</v>
      </c>
      <c r="Z26" s="1930">
        <v>15</v>
      </c>
      <c r="AA26" s="1930">
        <v>18</v>
      </c>
      <c r="AB26" s="1930">
        <v>15</v>
      </c>
      <c r="AC26" s="1930">
        <v>12</v>
      </c>
      <c r="AD26" s="1930">
        <v>14</v>
      </c>
      <c r="AE26" s="1930">
        <v>10</v>
      </c>
      <c r="AF26" s="1930">
        <v>24</v>
      </c>
      <c r="AG26" s="1930">
        <v>24</v>
      </c>
      <c r="AH26" s="1930">
        <v>24</v>
      </c>
      <c r="AI26" s="1930">
        <v>15</v>
      </c>
      <c r="AJ26" s="1930">
        <v>15</v>
      </c>
      <c r="AK26" s="1930">
        <v>15</v>
      </c>
      <c r="AL26" s="1930">
        <v>15</v>
      </c>
      <c r="AM26" s="1930">
        <v>18</v>
      </c>
      <c r="AN26" s="1930">
        <v>15</v>
      </c>
      <c r="AO26" s="1930">
        <v>12</v>
      </c>
      <c r="AP26" s="1930">
        <v>14</v>
      </c>
      <c r="AQ26" s="1930">
        <v>10</v>
      </c>
      <c r="AR26" s="1930">
        <v>24</v>
      </c>
      <c r="AS26" s="1930">
        <v>24</v>
      </c>
      <c r="AT26" s="1930">
        <v>24</v>
      </c>
      <c r="AU26" s="1930">
        <v>15</v>
      </c>
      <c r="AV26" s="1930">
        <v>15</v>
      </c>
      <c r="AW26" s="1930">
        <v>15</v>
      </c>
      <c r="AX26" s="1930">
        <v>15</v>
      </c>
      <c r="AY26" s="1930">
        <v>18</v>
      </c>
      <c r="AZ26" s="1930">
        <v>15</v>
      </c>
      <c r="BA26" s="1930">
        <v>12</v>
      </c>
      <c r="BB26" s="1930">
        <v>14</v>
      </c>
      <c r="BC26" s="1930">
        <v>10</v>
      </c>
      <c r="BD26" s="1930">
        <v>24</v>
      </c>
      <c r="BE26" s="1930">
        <v>24</v>
      </c>
      <c r="BF26" s="1930">
        <v>24</v>
      </c>
      <c r="BG26" s="1930">
        <v>15</v>
      </c>
      <c r="BH26" s="1930">
        <v>15</v>
      </c>
      <c r="BI26" s="1930">
        <v>15</v>
      </c>
      <c r="BJ26" s="1930">
        <v>15</v>
      </c>
      <c r="BK26" s="1930">
        <v>18</v>
      </c>
      <c r="BL26" s="1930">
        <v>15</v>
      </c>
      <c r="BM26" s="1930">
        <v>12</v>
      </c>
      <c r="BN26" s="1930">
        <v>14</v>
      </c>
      <c r="BO26" s="1930">
        <v>10</v>
      </c>
      <c r="BP26" s="1930">
        <v>24</v>
      </c>
      <c r="BQ26" s="1930">
        <v>24</v>
      </c>
      <c r="BR26" s="1930">
        <v>24</v>
      </c>
      <c r="BS26" s="1930">
        <v>15</v>
      </c>
      <c r="BT26" s="1930">
        <v>15</v>
      </c>
      <c r="BU26" s="1930">
        <v>15</v>
      </c>
      <c r="BV26" s="1930">
        <v>15</v>
      </c>
      <c r="BW26" s="1930">
        <v>18</v>
      </c>
      <c r="BX26" s="1930">
        <v>15</v>
      </c>
      <c r="BY26" s="1930">
        <v>12</v>
      </c>
      <c r="BZ26" s="1930">
        <v>14</v>
      </c>
      <c r="CA26" s="1930">
        <v>10</v>
      </c>
      <c r="CB26" s="1930">
        <v>24</v>
      </c>
      <c r="CC26" s="1930">
        <v>24</v>
      </c>
      <c r="CD26" s="1930">
        <v>24</v>
      </c>
      <c r="CE26" s="1930">
        <v>15</v>
      </c>
      <c r="CF26" s="1930">
        <v>15</v>
      </c>
      <c r="CG26" s="1930">
        <v>15</v>
      </c>
      <c r="CH26" s="1930">
        <v>15</v>
      </c>
      <c r="CI26" s="1930">
        <v>18</v>
      </c>
      <c r="CJ26" s="1930">
        <v>15</v>
      </c>
      <c r="CK26" s="1930">
        <v>12</v>
      </c>
      <c r="CL26" s="1930">
        <v>14</v>
      </c>
      <c r="CM26" s="1930">
        <v>10</v>
      </c>
      <c r="CN26" s="1930">
        <v>24</v>
      </c>
      <c r="CO26" s="1930">
        <v>24</v>
      </c>
      <c r="CP26" s="1930">
        <v>24</v>
      </c>
      <c r="CQ26" s="1930">
        <v>15</v>
      </c>
      <c r="CR26" s="1930">
        <v>15</v>
      </c>
      <c r="CS26" s="1930">
        <v>15</v>
      </c>
      <c r="CT26" s="1930">
        <v>15</v>
      </c>
      <c r="CU26" s="1930">
        <v>18</v>
      </c>
      <c r="CV26" s="1930">
        <v>15</v>
      </c>
      <c r="CW26" s="1930">
        <v>12</v>
      </c>
      <c r="CX26" s="1930">
        <v>14</v>
      </c>
      <c r="CY26" s="1930">
        <v>10</v>
      </c>
      <c r="CZ26" s="1930">
        <v>24</v>
      </c>
      <c r="DA26" s="1930">
        <v>24</v>
      </c>
      <c r="DB26" s="1930">
        <v>24</v>
      </c>
      <c r="DC26" s="1930">
        <v>15</v>
      </c>
      <c r="DD26" s="1930">
        <v>15</v>
      </c>
      <c r="DE26" s="1930">
        <v>15</v>
      </c>
      <c r="DF26" s="1930">
        <v>15</v>
      </c>
      <c r="DG26" s="1930">
        <v>18</v>
      </c>
      <c r="DH26" s="1930">
        <v>15</v>
      </c>
      <c r="DI26" s="1930">
        <v>12</v>
      </c>
      <c r="DJ26" s="1930">
        <v>14</v>
      </c>
      <c r="DK26" s="1930">
        <v>10</v>
      </c>
      <c r="DL26" s="1930">
        <v>24</v>
      </c>
      <c r="DM26" s="1930">
        <v>24</v>
      </c>
      <c r="DN26" s="1930">
        <v>24</v>
      </c>
      <c r="DO26" s="1930">
        <v>15</v>
      </c>
      <c r="DP26" s="1930">
        <v>15</v>
      </c>
      <c r="DQ26" s="1930">
        <v>15</v>
      </c>
      <c r="DR26" s="1930">
        <v>15</v>
      </c>
      <c r="DS26" s="1930">
        <v>18</v>
      </c>
      <c r="DT26" s="1930">
        <v>15</v>
      </c>
      <c r="DU26" s="1930">
        <v>12</v>
      </c>
      <c r="DV26" s="1930">
        <v>14</v>
      </c>
      <c r="DW26" s="1930">
        <v>10</v>
      </c>
      <c r="DX26" s="1930">
        <v>24</v>
      </c>
      <c r="DY26" s="1930">
        <v>24</v>
      </c>
      <c r="DZ26" s="1930">
        <v>24</v>
      </c>
      <c r="EA26" s="1930">
        <v>15</v>
      </c>
      <c r="EB26" s="1930">
        <v>15</v>
      </c>
      <c r="EC26" s="1930">
        <v>15</v>
      </c>
      <c r="ED26" s="1930">
        <v>15</v>
      </c>
    </row>
    <row r="28" spans="1:134">
      <c r="A28" t="s">
        <v>1004</v>
      </c>
      <c r="B28" s="1931">
        <v>0.5</v>
      </c>
      <c r="C28" s="1931">
        <v>0.5</v>
      </c>
      <c r="D28" s="1931">
        <v>0.5</v>
      </c>
      <c r="E28" s="1931">
        <v>0.5</v>
      </c>
      <c r="F28" s="1931">
        <v>0.5</v>
      </c>
      <c r="G28" s="1931">
        <v>0.5</v>
      </c>
      <c r="H28" s="1931">
        <v>0.5</v>
      </c>
      <c r="I28" s="1931">
        <v>0.5</v>
      </c>
      <c r="J28" s="1931">
        <v>0.5</v>
      </c>
      <c r="K28" s="1931">
        <v>0.5</v>
      </c>
      <c r="L28" s="1931">
        <v>0.5</v>
      </c>
      <c r="M28" s="1931">
        <v>0.5</v>
      </c>
      <c r="N28" s="1931">
        <v>0.5</v>
      </c>
      <c r="O28" s="1931">
        <v>0.5</v>
      </c>
      <c r="P28" s="1931">
        <v>0.5</v>
      </c>
      <c r="Q28" s="1931">
        <v>0.5</v>
      </c>
      <c r="R28" s="1931">
        <v>0.5</v>
      </c>
      <c r="S28" s="1931">
        <v>0.5</v>
      </c>
      <c r="T28" s="1931">
        <v>0.5</v>
      </c>
      <c r="U28" s="1931">
        <v>0.5</v>
      </c>
      <c r="V28" s="1931">
        <v>0.5</v>
      </c>
      <c r="W28" s="1931">
        <v>0.5</v>
      </c>
      <c r="X28" s="1931">
        <v>0.5</v>
      </c>
      <c r="Y28" s="1931">
        <v>0.5</v>
      </c>
      <c r="Z28" s="1931">
        <v>0.5</v>
      </c>
      <c r="AA28" s="1931">
        <v>0.5</v>
      </c>
      <c r="AB28" s="1931">
        <v>0.5</v>
      </c>
      <c r="AC28" s="1931">
        <v>0.5</v>
      </c>
      <c r="AD28" s="1931">
        <v>0.5</v>
      </c>
      <c r="AE28" s="1931">
        <v>0.5</v>
      </c>
      <c r="AF28" s="1931">
        <v>0.5</v>
      </c>
      <c r="AG28" s="1931">
        <v>0.5</v>
      </c>
      <c r="AH28" s="1931">
        <v>0.5</v>
      </c>
      <c r="AI28" s="1931">
        <v>0.5</v>
      </c>
      <c r="AJ28" s="1931">
        <v>0.5</v>
      </c>
      <c r="AK28" s="1931">
        <v>0.5</v>
      </c>
      <c r="AL28" s="1931">
        <v>0.5</v>
      </c>
      <c r="AM28" s="1931">
        <v>0.5</v>
      </c>
      <c r="AN28" s="1931">
        <v>0.5</v>
      </c>
      <c r="AO28" s="1931">
        <v>0.5</v>
      </c>
      <c r="AP28" s="1931">
        <v>0.5</v>
      </c>
      <c r="AQ28" s="1931">
        <v>0.5</v>
      </c>
      <c r="AR28" s="1931">
        <v>0.5</v>
      </c>
      <c r="AS28" s="1931">
        <v>0.5</v>
      </c>
      <c r="AT28" s="1931">
        <v>0.5</v>
      </c>
      <c r="AU28" s="1931">
        <v>0.5</v>
      </c>
      <c r="AV28" s="1931">
        <v>0.5</v>
      </c>
      <c r="AW28" s="1931">
        <v>0.5</v>
      </c>
      <c r="AX28" s="1931">
        <v>0.5</v>
      </c>
      <c r="AY28" s="1931">
        <v>0.5</v>
      </c>
      <c r="AZ28" s="1931">
        <v>0.5</v>
      </c>
      <c r="BA28" s="1931">
        <v>0.5</v>
      </c>
      <c r="BB28" s="1931">
        <v>0.5</v>
      </c>
      <c r="BC28" s="1931">
        <v>0.5</v>
      </c>
      <c r="BD28" s="1931">
        <v>0.5</v>
      </c>
      <c r="BE28" s="1931">
        <v>0.5</v>
      </c>
      <c r="BF28" s="1931">
        <v>0.5</v>
      </c>
      <c r="BG28" s="1931">
        <v>0.5</v>
      </c>
      <c r="BH28" s="1931">
        <v>0.5</v>
      </c>
      <c r="BI28" s="1931">
        <v>0.5</v>
      </c>
      <c r="BJ28" s="1931">
        <v>0.5</v>
      </c>
      <c r="BK28" s="1931">
        <v>0.5</v>
      </c>
      <c r="BL28" s="1931">
        <v>0.5</v>
      </c>
      <c r="BM28" s="1931">
        <v>0.5</v>
      </c>
      <c r="BN28" s="1931">
        <v>0.5</v>
      </c>
      <c r="BO28" s="1931">
        <v>0.5</v>
      </c>
      <c r="BP28" s="1931">
        <v>0.5</v>
      </c>
      <c r="BQ28" s="1931">
        <v>0.5</v>
      </c>
      <c r="BR28" s="1931">
        <v>0.5</v>
      </c>
      <c r="BS28" s="1931">
        <v>0.5</v>
      </c>
      <c r="BT28" s="1931">
        <v>0.5</v>
      </c>
      <c r="BU28" s="1931">
        <v>0.5</v>
      </c>
      <c r="BV28" s="1931">
        <v>0.5</v>
      </c>
      <c r="BW28" s="1931">
        <v>0.5</v>
      </c>
      <c r="BX28" s="1931">
        <v>0.5</v>
      </c>
      <c r="BY28" s="1931">
        <v>0.5</v>
      </c>
      <c r="BZ28" s="1931">
        <v>0.5</v>
      </c>
      <c r="CA28" s="1931">
        <v>0.5</v>
      </c>
      <c r="CB28" s="1931">
        <v>0.5</v>
      </c>
      <c r="CC28" s="1931">
        <v>0.5</v>
      </c>
      <c r="CD28" s="1931">
        <v>0.5</v>
      </c>
      <c r="CE28" s="1931">
        <v>0.5</v>
      </c>
      <c r="CF28" s="1931">
        <v>0.5</v>
      </c>
      <c r="CG28" s="1931">
        <v>0.5</v>
      </c>
      <c r="CH28" s="1931">
        <v>0.5</v>
      </c>
      <c r="CI28" s="1931">
        <v>0.5</v>
      </c>
      <c r="CJ28" s="1931">
        <v>0.5</v>
      </c>
      <c r="CK28" s="1931">
        <v>0.5</v>
      </c>
      <c r="CL28" s="1931">
        <v>0.5</v>
      </c>
      <c r="CM28" s="1931">
        <v>0.5</v>
      </c>
      <c r="CN28" s="1931">
        <v>0.5</v>
      </c>
      <c r="CO28" s="1931">
        <v>0.5</v>
      </c>
      <c r="CP28" s="1931">
        <v>0.5</v>
      </c>
      <c r="CQ28" s="1931">
        <v>0.5</v>
      </c>
      <c r="CR28" s="1931">
        <v>0.5</v>
      </c>
      <c r="CS28" s="1931">
        <v>0.5</v>
      </c>
      <c r="CT28" s="1931">
        <v>0.5</v>
      </c>
      <c r="CU28" s="1931">
        <v>0.5</v>
      </c>
      <c r="CV28" s="1931">
        <v>0.5</v>
      </c>
      <c r="CW28" s="1931">
        <v>0.5</v>
      </c>
      <c r="CX28" s="1931">
        <v>0.5</v>
      </c>
      <c r="CY28" s="1931">
        <v>0.5</v>
      </c>
      <c r="CZ28" s="1931">
        <v>0.5</v>
      </c>
      <c r="DA28" s="1931">
        <v>0.5</v>
      </c>
      <c r="DB28" s="1931">
        <v>0.5</v>
      </c>
      <c r="DC28" s="1931">
        <v>0.5</v>
      </c>
      <c r="DD28" s="1931">
        <v>0.5</v>
      </c>
      <c r="DE28" s="1931">
        <v>0.5</v>
      </c>
      <c r="DF28" s="1931">
        <v>0.5</v>
      </c>
      <c r="DG28" s="1931">
        <v>0.5</v>
      </c>
      <c r="DH28" s="1931">
        <v>0.5</v>
      </c>
      <c r="DI28" s="1931">
        <v>0.5</v>
      </c>
      <c r="DJ28" s="1931">
        <v>0.5</v>
      </c>
      <c r="DK28" s="1931">
        <v>0.5</v>
      </c>
      <c r="DL28" s="1931">
        <v>0.5</v>
      </c>
      <c r="DM28" s="1931">
        <v>0.5</v>
      </c>
      <c r="DN28" s="1931">
        <v>0.5</v>
      </c>
      <c r="DO28" s="1931">
        <v>0.5</v>
      </c>
      <c r="DP28" s="1931">
        <v>0.5</v>
      </c>
      <c r="DQ28" s="1931">
        <v>0.5</v>
      </c>
      <c r="DR28" s="1931">
        <v>0.5</v>
      </c>
      <c r="DS28" s="1931">
        <v>0.5</v>
      </c>
      <c r="DT28" s="1931">
        <v>0.5</v>
      </c>
      <c r="DU28" s="1931">
        <v>0.5</v>
      </c>
      <c r="DV28" s="1931">
        <v>0.5</v>
      </c>
      <c r="DW28" s="1931">
        <v>0.5</v>
      </c>
      <c r="DX28" s="1931">
        <v>0.5</v>
      </c>
      <c r="DY28" s="1931">
        <v>0.5</v>
      </c>
      <c r="DZ28" s="1931">
        <v>0.5</v>
      </c>
      <c r="EA28" s="1931">
        <v>0.5</v>
      </c>
      <c r="EB28" s="1931">
        <v>0.5</v>
      </c>
      <c r="EC28" s="1931">
        <v>0.5</v>
      </c>
      <c r="ED28" s="1931">
        <v>0.5</v>
      </c>
    </row>
    <row r="30" spans="1:134">
      <c r="A30" t="s">
        <v>1005</v>
      </c>
      <c r="B30" s="1918"/>
      <c r="C30" s="1918">
        <v>0.01</v>
      </c>
      <c r="D30" s="1918">
        <v>0.01</v>
      </c>
      <c r="E30" s="1918">
        <v>0.01</v>
      </c>
      <c r="F30" s="1918">
        <v>0.01</v>
      </c>
      <c r="G30" s="1918">
        <v>0.01</v>
      </c>
      <c r="H30" s="1918">
        <v>0.01</v>
      </c>
      <c r="I30" s="1918">
        <v>0.01</v>
      </c>
      <c r="J30" s="1918">
        <v>0.01</v>
      </c>
      <c r="K30" s="1918">
        <v>0.01</v>
      </c>
      <c r="L30" s="1918">
        <v>0.01</v>
      </c>
      <c r="M30" s="1918">
        <v>0.02</v>
      </c>
      <c r="N30" s="1918">
        <v>0.02</v>
      </c>
      <c r="O30" s="1918">
        <v>0.02</v>
      </c>
      <c r="P30" s="1918">
        <v>0.02</v>
      </c>
      <c r="Q30" s="1918">
        <v>0.02</v>
      </c>
      <c r="R30" s="1918">
        <v>0.02</v>
      </c>
      <c r="S30" s="1918">
        <v>0.02</v>
      </c>
      <c r="T30" s="1918">
        <v>0.04</v>
      </c>
      <c r="U30" s="1918">
        <v>0.05</v>
      </c>
      <c r="V30" s="1918">
        <v>0.05</v>
      </c>
      <c r="W30" s="1918">
        <v>0.05</v>
      </c>
      <c r="X30" s="1918">
        <v>0.05</v>
      </c>
      <c r="Y30" s="1918">
        <v>0.05</v>
      </c>
      <c r="Z30" s="1918">
        <v>0.05</v>
      </c>
      <c r="AA30" s="1918">
        <v>0.05</v>
      </c>
      <c r="AB30" s="1918">
        <v>0.05</v>
      </c>
      <c r="AC30" s="1918">
        <v>0.05</v>
      </c>
      <c r="AD30" s="1918">
        <v>0.05</v>
      </c>
      <c r="AE30" s="1918">
        <v>0.05</v>
      </c>
      <c r="AF30" s="1918">
        <v>0.05</v>
      </c>
      <c r="AG30" s="1918">
        <v>0.05</v>
      </c>
      <c r="AH30" s="1918">
        <v>0.05</v>
      </c>
      <c r="AI30" s="1918">
        <v>0.05</v>
      </c>
      <c r="AJ30" s="1918">
        <v>0.05</v>
      </c>
      <c r="AK30" s="1918">
        <v>0.05</v>
      </c>
      <c r="AL30" s="1918">
        <v>0.05</v>
      </c>
      <c r="AM30" s="1918">
        <v>0.05</v>
      </c>
      <c r="AN30" s="1918">
        <v>0.05</v>
      </c>
      <c r="AO30" s="1918">
        <v>0.05</v>
      </c>
      <c r="AP30" s="1918">
        <v>0.05</v>
      </c>
      <c r="AQ30" s="1918">
        <v>0.05</v>
      </c>
      <c r="AR30" s="1918">
        <v>0.05</v>
      </c>
      <c r="AS30" s="1918">
        <v>0.05</v>
      </c>
      <c r="AT30" s="1918">
        <v>0.05</v>
      </c>
      <c r="AU30" s="1918">
        <v>0.05</v>
      </c>
      <c r="AV30" s="1918">
        <v>0.05</v>
      </c>
      <c r="AW30" s="1918">
        <v>0.05</v>
      </c>
      <c r="AX30" s="1918">
        <v>0.05</v>
      </c>
      <c r="AY30" s="1918">
        <v>4.4999999999999998E-2</v>
      </c>
      <c r="AZ30" s="1918">
        <v>4.4999999999999998E-2</v>
      </c>
      <c r="BA30" s="1918">
        <v>4.4999999999999998E-2</v>
      </c>
      <c r="BB30" s="1918">
        <v>0.04</v>
      </c>
      <c r="BC30" s="1918">
        <v>0.04</v>
      </c>
      <c r="BD30" s="1918">
        <v>0.04</v>
      </c>
      <c r="BE30" s="1918">
        <v>3.5000000000000003E-2</v>
      </c>
      <c r="BF30" s="1918">
        <v>0.03</v>
      </c>
      <c r="BG30" s="1918">
        <v>0.03</v>
      </c>
      <c r="BH30" s="1918">
        <v>0.03</v>
      </c>
      <c r="BI30" s="1918">
        <v>0.03</v>
      </c>
      <c r="BJ30" s="1918">
        <v>0.03</v>
      </c>
      <c r="BK30" s="1918">
        <v>0.03</v>
      </c>
      <c r="BL30" s="1918">
        <v>0.03</v>
      </c>
      <c r="BM30" s="1918">
        <v>0.03</v>
      </c>
      <c r="BN30" s="1918">
        <v>0.03</v>
      </c>
      <c r="BO30" s="1918">
        <v>0.03</v>
      </c>
      <c r="BP30" s="1918">
        <v>0.03</v>
      </c>
      <c r="BQ30" s="1918">
        <v>0.03</v>
      </c>
      <c r="BR30" s="1918">
        <v>0.03</v>
      </c>
      <c r="BS30" s="1918">
        <v>0.03</v>
      </c>
      <c r="BT30" s="1918">
        <v>0.03</v>
      </c>
      <c r="BU30" s="1918">
        <v>0.03</v>
      </c>
      <c r="BV30" s="1918">
        <v>0.03</v>
      </c>
      <c r="BW30" s="1918">
        <v>0.03</v>
      </c>
      <c r="BX30" s="1918">
        <v>0.03</v>
      </c>
      <c r="BY30" s="1918">
        <v>0.03</v>
      </c>
      <c r="BZ30" s="1918">
        <v>0.03</v>
      </c>
      <c r="CA30" s="1918">
        <v>0.03</v>
      </c>
      <c r="CB30" s="1918">
        <v>0.03</v>
      </c>
      <c r="CC30" s="1918">
        <v>0.03</v>
      </c>
      <c r="CD30" s="1918">
        <v>0.03</v>
      </c>
      <c r="CE30" s="1918">
        <v>0.03</v>
      </c>
      <c r="CF30" s="1918">
        <v>0.03</v>
      </c>
      <c r="CG30" s="1918">
        <v>0.03</v>
      </c>
      <c r="CH30" s="1918">
        <v>0.03</v>
      </c>
      <c r="CI30" s="1918">
        <v>0.03</v>
      </c>
      <c r="CJ30" s="1918">
        <v>0.03</v>
      </c>
      <c r="CK30" s="1918">
        <v>0.03</v>
      </c>
      <c r="CL30" s="1918">
        <v>0.03</v>
      </c>
      <c r="CM30" s="1918">
        <v>0.03</v>
      </c>
      <c r="CN30" s="1918">
        <v>0.03</v>
      </c>
      <c r="CO30" s="1918">
        <v>0.03</v>
      </c>
      <c r="CP30" s="1918">
        <v>0.03</v>
      </c>
      <c r="CQ30" s="1918">
        <v>0.03</v>
      </c>
      <c r="CR30" s="1918">
        <v>0.03</v>
      </c>
      <c r="CS30" s="1918">
        <v>0.03</v>
      </c>
      <c r="CT30" s="1918">
        <v>0.03</v>
      </c>
      <c r="CU30" s="1918">
        <v>0.03</v>
      </c>
      <c r="CV30" s="1918">
        <v>0.03</v>
      </c>
      <c r="CW30" s="1918">
        <v>0.03</v>
      </c>
      <c r="CX30" s="1918">
        <v>0.03</v>
      </c>
      <c r="CY30" s="1918">
        <v>0.03</v>
      </c>
      <c r="CZ30" s="1918">
        <v>0.03</v>
      </c>
      <c r="DA30" s="1918">
        <v>0.03</v>
      </c>
      <c r="DB30" s="1918">
        <v>0.03</v>
      </c>
      <c r="DC30" s="1918">
        <v>0.03</v>
      </c>
      <c r="DD30" s="1918">
        <v>0.03</v>
      </c>
      <c r="DE30" s="1918">
        <v>0.03</v>
      </c>
      <c r="DF30" s="1918">
        <v>0.03</v>
      </c>
      <c r="DG30" s="1918">
        <v>0.03</v>
      </c>
      <c r="DH30" s="1918">
        <v>0.03</v>
      </c>
      <c r="DI30" s="1918">
        <v>0.03</v>
      </c>
      <c r="DJ30" s="1918">
        <v>0.03</v>
      </c>
      <c r="DK30" s="1918">
        <v>0.03</v>
      </c>
      <c r="DL30" s="1918">
        <v>0.03</v>
      </c>
      <c r="DM30" s="1918">
        <v>0.03</v>
      </c>
      <c r="DN30" s="1918">
        <v>0.03</v>
      </c>
      <c r="DO30" s="1918">
        <v>0.03</v>
      </c>
      <c r="DP30" s="1918">
        <v>0.03</v>
      </c>
      <c r="DQ30" s="1918">
        <v>0.03</v>
      </c>
      <c r="DR30" s="1918">
        <v>0.03</v>
      </c>
      <c r="DS30" s="1918">
        <v>0.03</v>
      </c>
      <c r="DT30" s="1918">
        <v>0.03</v>
      </c>
      <c r="DU30" s="1918">
        <v>0.03</v>
      </c>
      <c r="DV30" s="1918">
        <v>0.03</v>
      </c>
      <c r="DW30" s="1918">
        <v>0.03</v>
      </c>
      <c r="DX30" s="1918">
        <v>0.03</v>
      </c>
      <c r="DY30" s="1918">
        <v>0.03</v>
      </c>
      <c r="DZ30" s="1918">
        <v>0.03</v>
      </c>
      <c r="EA30" s="1918">
        <v>0.03</v>
      </c>
      <c r="EB30" s="1918">
        <v>0.03</v>
      </c>
      <c r="EC30" s="1918">
        <v>0.03</v>
      </c>
      <c r="ED30" s="1918">
        <v>0.03</v>
      </c>
    </row>
    <row r="31" spans="1:134">
      <c r="B31" s="15" t="s">
        <v>1006</v>
      </c>
      <c r="C31" s="1865">
        <f>C50/C51-1</f>
        <v>-2.1333226019865092E-2</v>
      </c>
      <c r="D31" s="1865">
        <f t="shared" ref="D31:BO31" si="22">D50/D51-1</f>
        <v>-1.6172227486624502E-2</v>
      </c>
      <c r="E31" s="1865">
        <f t="shared" si="22"/>
        <v>-2.7820368516013882E-3</v>
      </c>
      <c r="F31" s="1865">
        <f t="shared" si="22"/>
        <v>8.3754865291234548E-3</v>
      </c>
      <c r="G31" s="1865">
        <f t="shared" si="22"/>
        <v>5.9628842269212612E-3</v>
      </c>
      <c r="H31" s="1865">
        <f t="shared" si="22"/>
        <v>7.2632025320258364E-3</v>
      </c>
      <c r="I31" s="1865">
        <f t="shared" si="22"/>
        <v>1.8983816091474148E-2</v>
      </c>
      <c r="J31" s="1865">
        <f t="shared" si="22"/>
        <v>2.0509995125792546E-2</v>
      </c>
      <c r="K31" s="1865">
        <f t="shared" si="22"/>
        <v>2.179964433727033E-2</v>
      </c>
      <c r="L31" s="1865">
        <f t="shared" si="22"/>
        <v>2.3456412770321622E-2</v>
      </c>
      <c r="M31" s="1865">
        <f t="shared" si="22"/>
        <v>3.2558031145023758E-2</v>
      </c>
      <c r="N31" s="1865">
        <f t="shared" si="22"/>
        <v>2.4487646656076834E-2</v>
      </c>
      <c r="O31" s="1865">
        <f t="shared" si="22"/>
        <v>2.0290291885218581E-2</v>
      </c>
      <c r="P31" s="1865">
        <f t="shared" si="22"/>
        <v>1.5605059515988007E-2</v>
      </c>
      <c r="Q31" s="1865">
        <f t="shared" si="22"/>
        <v>1.0318519439903806E-2</v>
      </c>
      <c r="R31" s="1865">
        <f t="shared" si="22"/>
        <v>-1.3086168371767681E-2</v>
      </c>
      <c r="S31" s="1865">
        <f t="shared" si="22"/>
        <v>-1.9109085604717024E-2</v>
      </c>
      <c r="T31" s="1865">
        <f t="shared" si="22"/>
        <v>-5.5241559373578886E-3</v>
      </c>
      <c r="U31" s="1865">
        <f t="shared" si="22"/>
        <v>-2.3003765441431678E-3</v>
      </c>
      <c r="V31" s="1865">
        <f t="shared" si="22"/>
        <v>-8.8863679679550556E-3</v>
      </c>
      <c r="W31" s="1865">
        <f t="shared" si="22"/>
        <v>-1.5115619209634112E-2</v>
      </c>
      <c r="X31" s="1865">
        <f t="shared" si="22"/>
        <v>-2.1328115471273335E-2</v>
      </c>
      <c r="Y31" s="1865">
        <f t="shared" si="22"/>
        <v>-2.7054049626551779E-2</v>
      </c>
      <c r="Z31" s="1865">
        <f t="shared" si="22"/>
        <v>-3.2421655628016022E-2</v>
      </c>
      <c r="AA31" s="1865">
        <f t="shared" si="22"/>
        <v>-3.7425610526324427E-2</v>
      </c>
      <c r="AB31" s="1865">
        <f t="shared" si="22"/>
        <v>-4.234305533702587E-2</v>
      </c>
      <c r="AC31" s="1865">
        <f t="shared" si="22"/>
        <v>-4.7224772753329258E-2</v>
      </c>
      <c r="AD31" s="1865">
        <f t="shared" si="22"/>
        <v>-5.1205503518614748E-2</v>
      </c>
      <c r="AE31" s="1865">
        <f t="shared" si="22"/>
        <v>-5.5501470449389467E-2</v>
      </c>
      <c r="AF31" s="1865">
        <f t="shared" si="22"/>
        <v>-5.6242123506733854E-2</v>
      </c>
      <c r="AG31" s="1865">
        <f t="shared" si="22"/>
        <v>-5.6022682131725343E-2</v>
      </c>
      <c r="AH31" s="1865">
        <f t="shared" si="22"/>
        <v>-5.5410117091461819E-2</v>
      </c>
      <c r="AI31" s="1865">
        <f t="shared" si="22"/>
        <v>-5.6166157536652439E-2</v>
      </c>
      <c r="AJ31" s="1865">
        <f t="shared" si="22"/>
        <v>-5.4325952438179725E-2</v>
      </c>
      <c r="AK31" s="1865">
        <f t="shared" si="22"/>
        <v>-5.2276628923598856E-2</v>
      </c>
      <c r="AL31" s="1865">
        <f t="shared" si="22"/>
        <v>-5.0029488954691281E-2</v>
      </c>
      <c r="AM31" s="1865">
        <f t="shared" si="22"/>
        <v>-4.6630855668748139E-2</v>
      </c>
      <c r="AN31" s="1865">
        <f t="shared" si="22"/>
        <v>-4.4015975102571714E-2</v>
      </c>
      <c r="AO31" s="1865">
        <f t="shared" si="22"/>
        <v>-4.225658916434305E-2</v>
      </c>
      <c r="AP31" s="1865">
        <f t="shared" si="22"/>
        <v>-3.9837526920454946E-2</v>
      </c>
      <c r="AQ31" s="1865">
        <f t="shared" si="22"/>
        <v>-3.8733901055482356E-2</v>
      </c>
      <c r="AR31" s="1865">
        <f t="shared" si="22"/>
        <v>-3.2409888644054585E-2</v>
      </c>
      <c r="AS31" s="1865">
        <f t="shared" si="22"/>
        <v>-2.607836482683823E-2</v>
      </c>
      <c r="AT31" s="1865">
        <f t="shared" si="22"/>
        <v>-1.9761322642443235E-2</v>
      </c>
      <c r="AU31" s="1865">
        <f t="shared" si="22"/>
        <v>-1.6014796247511121E-2</v>
      </c>
      <c r="AV31" s="1865">
        <f t="shared" si="22"/>
        <v>-1.3188147428398023E-2</v>
      </c>
      <c r="AW31" s="1865">
        <f t="shared" si="22"/>
        <v>-1.0432354572777136E-2</v>
      </c>
      <c r="AX31" s="1865">
        <f t="shared" si="22"/>
        <v>-7.7539371423044345E-3</v>
      </c>
      <c r="AY31" s="1865">
        <f t="shared" si="22"/>
        <v>-8.9789509303640491E-3</v>
      </c>
      <c r="AZ31" s="1865">
        <f t="shared" si="22"/>
        <v>-6.5984989571171715E-3</v>
      </c>
      <c r="BA31" s="1865">
        <f t="shared" si="22"/>
        <v>-5.275607797560089E-3</v>
      </c>
      <c r="BB31" s="1865">
        <f t="shared" si="22"/>
        <v>-8.1287788197976774E-3</v>
      </c>
      <c r="BC31" s="1865">
        <f t="shared" si="22"/>
        <v>-7.5477387495125337E-3</v>
      </c>
      <c r="BD31" s="1865">
        <f t="shared" si="22"/>
        <v>-2.7776851113777701E-3</v>
      </c>
      <c r="BE31" s="1865">
        <f t="shared" si="22"/>
        <v>-3.1698487951403731E-3</v>
      </c>
      <c r="BF31" s="1865">
        <f t="shared" si="22"/>
        <v>-3.9461180427504683E-3</v>
      </c>
      <c r="BG31" s="1865">
        <f t="shared" si="22"/>
        <v>-2.5362866994822486E-3</v>
      </c>
      <c r="BH31" s="1865">
        <f t="shared" si="22"/>
        <v>-1.2174407031040335E-3</v>
      </c>
      <c r="BI31" s="1865">
        <f t="shared" si="22"/>
        <v>1.3003202686601156E-5</v>
      </c>
      <c r="BJ31" s="1865">
        <f t="shared" si="22"/>
        <v>1.1578371616263183E-3</v>
      </c>
      <c r="BK31" s="1865">
        <f t="shared" si="22"/>
        <v>2.6248639103518823E-3</v>
      </c>
      <c r="BL31" s="1865">
        <f t="shared" si="22"/>
        <v>3.3198648942149855E-3</v>
      </c>
      <c r="BM31" s="1865">
        <f t="shared" si="22"/>
        <v>3.3054525140223667E-3</v>
      </c>
      <c r="BN31" s="1865">
        <f t="shared" si="22"/>
        <v>3.5209283490047483E-3</v>
      </c>
      <c r="BO31" s="1865">
        <f t="shared" si="22"/>
        <v>2.9002243633129421E-3</v>
      </c>
      <c r="BP31" s="1865">
        <f t="shared" ref="BP31:EA31" si="23">BP50/BP51-1</f>
        <v>4.9139124652348709E-3</v>
      </c>
      <c r="BQ31" s="1865">
        <f t="shared" si="23"/>
        <v>6.4046931037897714E-3</v>
      </c>
      <c r="BR31" s="1865">
        <f t="shared" si="23"/>
        <v>7.3904009714560459E-3</v>
      </c>
      <c r="BS31" s="1865">
        <f t="shared" si="23"/>
        <v>6.961537837156806E-3</v>
      </c>
      <c r="BT31" s="1865">
        <f t="shared" si="23"/>
        <v>6.4950615040446635E-3</v>
      </c>
      <c r="BU31" s="1865">
        <f t="shared" si="23"/>
        <v>5.9940957813753304E-3</v>
      </c>
      <c r="BV31" s="1865">
        <f t="shared" si="23"/>
        <v>5.4616589489713263E-3</v>
      </c>
      <c r="BW31" s="1865">
        <f t="shared" si="23"/>
        <v>5.2124405311706479E-3</v>
      </c>
      <c r="BX31" s="1865">
        <f t="shared" si="23"/>
        <v>4.5359987752811026E-3</v>
      </c>
      <c r="BY31" s="1865">
        <f t="shared" si="23"/>
        <v>3.462780586319214E-3</v>
      </c>
      <c r="BZ31" s="1865">
        <f t="shared" si="23"/>
        <v>2.6636016593624134E-3</v>
      </c>
      <c r="CA31" s="1865">
        <f t="shared" si="23"/>
        <v>1.3482721519737506E-3</v>
      </c>
      <c r="CB31" s="1865">
        <f t="shared" si="23"/>
        <v>1.8412906188618461E-3</v>
      </c>
      <c r="CC31" s="1865">
        <f t="shared" si="23"/>
        <v>2.2573174977638111E-3</v>
      </c>
      <c r="CD31" s="1865">
        <f t="shared" si="23"/>
        <v>2.6245699244953347E-3</v>
      </c>
      <c r="CE31" s="1865">
        <f t="shared" si="23"/>
        <v>1.878708427997422E-3</v>
      </c>
      <c r="CF31" s="1865">
        <f t="shared" si="23"/>
        <v>1.1579916344017782E-3</v>
      </c>
      <c r="CG31" s="1865">
        <f t="shared" si="23"/>
        <v>4.6350317083643233E-4</v>
      </c>
      <c r="CH31" s="1865">
        <f t="shared" si="23"/>
        <v>-2.03780028873779E-4</v>
      </c>
      <c r="CI31" s="1865">
        <f t="shared" si="23"/>
        <v>-5.4545058815447245E-4</v>
      </c>
      <c r="CJ31" s="1865">
        <f t="shared" si="23"/>
        <v>-1.2485850109497099E-3</v>
      </c>
      <c r="CK31" s="1865">
        <f t="shared" si="23"/>
        <v>-2.3106306315640035E-3</v>
      </c>
      <c r="CL31" s="1865">
        <f t="shared" si="23"/>
        <v>-3.0665728239568368E-3</v>
      </c>
      <c r="CM31" s="1865">
        <f t="shared" si="23"/>
        <v>-4.3306859955763999E-3</v>
      </c>
      <c r="CN31" s="1865">
        <f t="shared" si="23"/>
        <v>-3.6519284746902025E-3</v>
      </c>
      <c r="CO31" s="1865">
        <f t="shared" si="23"/>
        <v>-2.9910217464489408E-3</v>
      </c>
      <c r="CP31" s="1865">
        <f t="shared" si="23"/>
        <v>-2.3452381616045903E-3</v>
      </c>
      <c r="CQ31" s="1865">
        <f t="shared" si="23"/>
        <v>-2.90157292046056E-3</v>
      </c>
      <c r="CR31" s="1865">
        <f t="shared" si="23"/>
        <v>-3.4244745995881676E-3</v>
      </c>
      <c r="CS31" s="1865">
        <f t="shared" si="23"/>
        <v>-3.9149856185675125E-3</v>
      </c>
      <c r="CT31" s="1865">
        <f t="shared" si="23"/>
        <v>-4.3741785241664388E-3</v>
      </c>
      <c r="CU31" s="1865">
        <f t="shared" si="23"/>
        <v>-4.4648085873180143E-3</v>
      </c>
      <c r="CV31" s="1865">
        <f t="shared" si="23"/>
        <v>-4.956645487795508E-3</v>
      </c>
      <c r="CW31" s="1865">
        <f t="shared" si="23"/>
        <v>-5.8484477311515626E-3</v>
      </c>
      <c r="CX31" s="1865">
        <f t="shared" si="23"/>
        <v>-6.4093161588538727E-3</v>
      </c>
      <c r="CY31" s="1865">
        <f t="shared" si="23"/>
        <v>-7.5331141564851656E-3</v>
      </c>
      <c r="CZ31" s="1865">
        <f t="shared" si="23"/>
        <v>-6.5408161821620681E-3</v>
      </c>
      <c r="DA31" s="1865">
        <f t="shared" si="23"/>
        <v>-5.5808217841437635E-3</v>
      </c>
      <c r="DB31" s="1865">
        <f t="shared" si="23"/>
        <v>-4.6522289194188549E-3</v>
      </c>
      <c r="DC31" s="1865">
        <f t="shared" si="23"/>
        <v>-5.0365763207267378E-3</v>
      </c>
      <c r="DD31" s="1865">
        <f t="shared" si="23"/>
        <v>-5.3948249303599205E-3</v>
      </c>
      <c r="DE31" s="1865">
        <f t="shared" si="23"/>
        <v>-5.7282092573165411E-3</v>
      </c>
      <c r="DF31" s="1865">
        <f t="shared" si="23"/>
        <v>-6.0379224829506528E-3</v>
      </c>
      <c r="DG31" s="1865">
        <f t="shared" si="23"/>
        <v>-5.9608447043401069E-3</v>
      </c>
      <c r="DH31" s="1865">
        <f t="shared" si="23"/>
        <v>-6.3199725316591682E-3</v>
      </c>
      <c r="DI31" s="1865">
        <f t="shared" si="23"/>
        <v>-7.1098951822907708E-3</v>
      </c>
      <c r="DJ31" s="1865">
        <f t="shared" si="23"/>
        <v>-7.5591155484787675E-3</v>
      </c>
      <c r="DK31" s="1865">
        <f t="shared" si="23"/>
        <v>-8.6057528392871063E-3</v>
      </c>
      <c r="DL31" s="1865">
        <f t="shared" si="23"/>
        <v>-7.4501934428098382E-3</v>
      </c>
      <c r="DM31" s="1865">
        <f t="shared" si="23"/>
        <v>-6.3439857258029697E-3</v>
      </c>
      <c r="DN31" s="1865">
        <f t="shared" si="23"/>
        <v>-5.2852762690375199E-3</v>
      </c>
      <c r="DO31" s="1865">
        <f t="shared" si="23"/>
        <v>-5.5938599110206821E-3</v>
      </c>
      <c r="DP31" s="1865">
        <f t="shared" si="23"/>
        <v>-5.8822628381260955E-3</v>
      </c>
      <c r="DQ31" s="1865">
        <f t="shared" si="23"/>
        <v>-6.1514417363965901E-3</v>
      </c>
      <c r="DR31" s="1865">
        <f t="shared" si="23"/>
        <v>-6.4023086375891713E-3</v>
      </c>
      <c r="DS31" s="1865">
        <f t="shared" si="23"/>
        <v>-6.2619471316455178E-3</v>
      </c>
      <c r="DT31" s="1865">
        <f t="shared" si="23"/>
        <v>-6.5729529478407711E-3</v>
      </c>
      <c r="DU31" s="1865">
        <f t="shared" si="23"/>
        <v>-7.3271756151221945E-3</v>
      </c>
      <c r="DV31" s="1865">
        <f t="shared" si="23"/>
        <v>-7.7385729189348718E-3</v>
      </c>
      <c r="DW31" s="1865">
        <f t="shared" si="23"/>
        <v>-8.7599151446119405E-3</v>
      </c>
      <c r="DX31" s="1865">
        <f t="shared" si="23"/>
        <v>-7.5534525722288359E-3</v>
      </c>
      <c r="DY31" s="1865">
        <f t="shared" si="23"/>
        <v>-6.4045964280442513E-3</v>
      </c>
      <c r="DZ31" s="1865">
        <f t="shared" si="23"/>
        <v>-5.3105769313889217E-3</v>
      </c>
      <c r="EA31" s="1865">
        <f t="shared" si="23"/>
        <v>-5.5997545220800582E-3</v>
      </c>
      <c r="EB31" s="1865">
        <f t="shared" ref="EB31:ED31" si="24">EB50/EB51-1</f>
        <v>-5.8712265694031984E-3</v>
      </c>
      <c r="EC31" s="1865">
        <f t="shared" si="24"/>
        <v>-6.1257472484880227E-3</v>
      </c>
      <c r="ED31" s="1865">
        <f t="shared" si="24"/>
        <v>-6.3640364213395362E-3</v>
      </c>
    </row>
    <row r="32" spans="1:134">
      <c r="A32" t="s">
        <v>257</v>
      </c>
      <c r="B32" s="1918">
        <v>0.89909866188069243</v>
      </c>
      <c r="C32" s="1918">
        <v>0.88</v>
      </c>
      <c r="D32" s="1918">
        <v>0.87</v>
      </c>
      <c r="E32" s="1918">
        <v>0.86</v>
      </c>
      <c r="F32" s="1918">
        <v>0.86</v>
      </c>
      <c r="G32" s="1918">
        <v>0.87</v>
      </c>
      <c r="H32" s="1918">
        <v>0.88</v>
      </c>
      <c r="I32" s="1918">
        <v>0.89</v>
      </c>
      <c r="J32" s="1918">
        <v>0.9</v>
      </c>
      <c r="K32" s="1918">
        <v>0.9</v>
      </c>
      <c r="L32" s="1918">
        <v>0.9</v>
      </c>
      <c r="M32" s="1918">
        <v>0.9</v>
      </c>
      <c r="N32" s="1918">
        <v>0.9</v>
      </c>
      <c r="O32" s="1918">
        <v>0.9</v>
      </c>
      <c r="P32" s="1918">
        <v>0.9</v>
      </c>
      <c r="Q32" s="1918">
        <v>0.9</v>
      </c>
      <c r="R32" s="1918">
        <v>0.9</v>
      </c>
      <c r="S32" s="1918">
        <v>0.9</v>
      </c>
      <c r="T32" s="1918">
        <v>0.9</v>
      </c>
      <c r="U32" s="1918">
        <v>0.9</v>
      </c>
      <c r="V32" s="1918">
        <v>0.9</v>
      </c>
      <c r="W32" s="1918">
        <v>0.92</v>
      </c>
      <c r="X32" s="1918">
        <v>0.92</v>
      </c>
      <c r="Y32" s="1918">
        <v>0.92</v>
      </c>
      <c r="Z32" s="1918">
        <v>0.92</v>
      </c>
      <c r="AA32" s="1918">
        <v>0.92</v>
      </c>
      <c r="AB32" s="1918">
        <v>0.92</v>
      </c>
      <c r="AC32" s="1918">
        <v>0.92</v>
      </c>
      <c r="AD32" s="1918">
        <v>0.92</v>
      </c>
      <c r="AE32" s="1918">
        <v>0.92</v>
      </c>
      <c r="AF32" s="1918">
        <v>0.92</v>
      </c>
      <c r="AG32" s="1918">
        <v>0.92</v>
      </c>
      <c r="AH32" s="1918">
        <v>0.92</v>
      </c>
      <c r="AI32" s="1918">
        <v>0.94</v>
      </c>
      <c r="AJ32" s="1918">
        <v>0.94</v>
      </c>
      <c r="AK32" s="1918">
        <v>0.94</v>
      </c>
      <c r="AL32" s="1918">
        <v>0.94</v>
      </c>
      <c r="AM32" s="1918">
        <v>0.94</v>
      </c>
      <c r="AN32" s="1918">
        <v>0.94</v>
      </c>
      <c r="AO32" s="1918">
        <v>0.94</v>
      </c>
      <c r="AP32" s="1918">
        <v>0.94</v>
      </c>
      <c r="AQ32" s="1918">
        <v>0.94</v>
      </c>
      <c r="AR32" s="1918">
        <v>0.94</v>
      </c>
      <c r="AS32" s="1918">
        <v>0.94</v>
      </c>
      <c r="AT32" s="1918">
        <v>0.94</v>
      </c>
      <c r="AU32" s="1918">
        <v>0.94</v>
      </c>
      <c r="AV32" s="1918">
        <v>0.94</v>
      </c>
      <c r="AW32" s="1918">
        <v>0.94</v>
      </c>
      <c r="AX32" s="1918">
        <v>0.94</v>
      </c>
      <c r="AY32" s="1918">
        <v>0.94</v>
      </c>
      <c r="AZ32" s="1918">
        <v>0.94</v>
      </c>
      <c r="BA32" s="1918">
        <v>0.94</v>
      </c>
      <c r="BB32" s="1918">
        <v>0.94</v>
      </c>
      <c r="BC32" s="1918">
        <v>0.94</v>
      </c>
      <c r="BD32" s="1918">
        <v>0.94</v>
      </c>
      <c r="BE32" s="1918">
        <v>0.94</v>
      </c>
      <c r="BF32" s="1918">
        <v>0.94</v>
      </c>
      <c r="BG32" s="1918">
        <v>0.94</v>
      </c>
      <c r="BH32" s="1918">
        <v>0.94</v>
      </c>
      <c r="BI32" s="1918">
        <v>0.94</v>
      </c>
      <c r="BJ32" s="1918">
        <v>0.94</v>
      </c>
      <c r="BK32" s="1918">
        <v>0.94</v>
      </c>
      <c r="BL32" s="1918">
        <v>0.94</v>
      </c>
      <c r="BM32" s="1918">
        <v>0.94</v>
      </c>
      <c r="BN32" s="1918">
        <v>0.94</v>
      </c>
      <c r="BO32" s="1918">
        <v>0.94</v>
      </c>
      <c r="BP32" s="1918">
        <v>0.94</v>
      </c>
      <c r="BQ32" s="1918">
        <v>0.94</v>
      </c>
      <c r="BR32" s="1918">
        <v>0.94</v>
      </c>
      <c r="BS32" s="1918">
        <v>0.94</v>
      </c>
      <c r="BT32" s="1918">
        <v>0.94</v>
      </c>
      <c r="BU32" s="1918">
        <v>0.94</v>
      </c>
      <c r="BV32" s="1918">
        <v>0.94</v>
      </c>
      <c r="BW32" s="1918">
        <v>0.94</v>
      </c>
      <c r="BX32" s="1918">
        <v>0.94</v>
      </c>
      <c r="BY32" s="1918">
        <v>0.94</v>
      </c>
      <c r="BZ32" s="1918">
        <v>0.94</v>
      </c>
      <c r="CA32" s="1918">
        <v>0.94</v>
      </c>
      <c r="CB32" s="1918">
        <v>0.94</v>
      </c>
      <c r="CC32" s="1918">
        <v>0.94</v>
      </c>
      <c r="CD32" s="1918">
        <v>0.94</v>
      </c>
      <c r="CE32" s="1918">
        <v>0.94</v>
      </c>
      <c r="CF32" s="1918">
        <v>0.94</v>
      </c>
      <c r="CG32" s="1918">
        <v>0.94</v>
      </c>
      <c r="CH32" s="1918">
        <v>0.94</v>
      </c>
      <c r="CI32" s="1918">
        <v>0.94</v>
      </c>
      <c r="CJ32" s="1918">
        <v>0.94</v>
      </c>
      <c r="CK32" s="1918">
        <v>0.94</v>
      </c>
      <c r="CL32" s="1918">
        <v>0.94</v>
      </c>
      <c r="CM32" s="1918">
        <v>0.94</v>
      </c>
      <c r="CN32" s="1918">
        <v>0.94</v>
      </c>
      <c r="CO32" s="1918">
        <v>0.94</v>
      </c>
      <c r="CP32" s="1918">
        <v>0.94</v>
      </c>
      <c r="CQ32" s="1918">
        <v>0.94</v>
      </c>
      <c r="CR32" s="1918">
        <v>0.94</v>
      </c>
      <c r="CS32" s="1918">
        <v>0.94</v>
      </c>
      <c r="CT32" s="1918">
        <v>0.94</v>
      </c>
      <c r="CU32" s="1918">
        <v>0.94</v>
      </c>
      <c r="CV32" s="1918">
        <v>0.94</v>
      </c>
      <c r="CW32" s="1918">
        <v>0.94</v>
      </c>
      <c r="CX32" s="1918">
        <v>0.94</v>
      </c>
      <c r="CY32" s="1918">
        <v>0.94</v>
      </c>
      <c r="CZ32" s="1918">
        <v>0.94</v>
      </c>
      <c r="DA32" s="1918">
        <v>0.94</v>
      </c>
      <c r="DB32" s="1918">
        <v>0.94</v>
      </c>
      <c r="DC32" s="1918">
        <v>0.94</v>
      </c>
      <c r="DD32" s="1918">
        <v>0.94</v>
      </c>
      <c r="DE32" s="1918">
        <v>0.94</v>
      </c>
      <c r="DF32" s="1918">
        <v>0.94</v>
      </c>
      <c r="DG32" s="1918">
        <v>0.94</v>
      </c>
      <c r="DH32" s="1918">
        <v>0.94</v>
      </c>
      <c r="DI32" s="1918">
        <v>0.94</v>
      </c>
      <c r="DJ32" s="1918">
        <v>0.94</v>
      </c>
      <c r="DK32" s="1918">
        <v>0.94</v>
      </c>
      <c r="DL32" s="1918">
        <v>0.94</v>
      </c>
      <c r="DM32" s="1918">
        <v>0.94</v>
      </c>
      <c r="DN32" s="1918">
        <v>0.94</v>
      </c>
      <c r="DO32" s="1918">
        <v>0.94</v>
      </c>
      <c r="DP32" s="1918">
        <v>0.94</v>
      </c>
      <c r="DQ32" s="1918">
        <v>0.94</v>
      </c>
      <c r="DR32" s="1918">
        <v>0.94</v>
      </c>
      <c r="DS32" s="1918">
        <v>0.94</v>
      </c>
      <c r="DT32" s="1918">
        <v>0.94</v>
      </c>
      <c r="DU32" s="1918">
        <v>0.94</v>
      </c>
      <c r="DV32" s="1918">
        <v>0.94</v>
      </c>
      <c r="DW32" s="1918">
        <v>0.94</v>
      </c>
      <c r="DX32" s="1918">
        <v>0.94</v>
      </c>
      <c r="DY32" s="1918">
        <v>0.94</v>
      </c>
      <c r="DZ32" s="1918">
        <v>0.94</v>
      </c>
      <c r="EA32" s="1918">
        <v>0.94</v>
      </c>
      <c r="EB32" s="1918">
        <v>0.94</v>
      </c>
      <c r="EC32" s="1918">
        <v>0.94</v>
      </c>
      <c r="ED32" s="1918">
        <v>0.94</v>
      </c>
    </row>
    <row r="34" spans="1:134" hidden="1">
      <c r="B34" s="869">
        <f>B32*$B$2</f>
        <v>194.20531096622958</v>
      </c>
      <c r="C34" s="1468">
        <f>C32*$B$2</f>
        <v>190.08</v>
      </c>
      <c r="D34" s="1468">
        <f t="shared" ref="D34:BO34" si="25">D32*$B$2</f>
        <v>187.92</v>
      </c>
      <c r="E34" s="1468">
        <f t="shared" si="25"/>
        <v>185.76</v>
      </c>
      <c r="F34" s="1468">
        <f t="shared" si="25"/>
        <v>185.76</v>
      </c>
      <c r="G34" s="1468">
        <f t="shared" si="25"/>
        <v>187.92</v>
      </c>
      <c r="H34" s="1468">
        <f t="shared" si="25"/>
        <v>190.08</v>
      </c>
      <c r="I34" s="1468">
        <f t="shared" si="25"/>
        <v>192.24</v>
      </c>
      <c r="J34" s="1468">
        <f t="shared" si="25"/>
        <v>194.4</v>
      </c>
      <c r="K34" s="1468">
        <f t="shared" si="25"/>
        <v>194.4</v>
      </c>
      <c r="L34" s="1468">
        <f t="shared" si="25"/>
        <v>194.4</v>
      </c>
      <c r="M34" s="1468">
        <f t="shared" si="25"/>
        <v>194.4</v>
      </c>
      <c r="N34" s="1468">
        <f t="shared" si="25"/>
        <v>194.4</v>
      </c>
      <c r="O34" s="1468">
        <f t="shared" si="25"/>
        <v>194.4</v>
      </c>
      <c r="P34" s="1468">
        <f t="shared" si="25"/>
        <v>194.4</v>
      </c>
      <c r="Q34" s="1468">
        <f t="shared" si="25"/>
        <v>194.4</v>
      </c>
      <c r="R34" s="1468">
        <f t="shared" si="25"/>
        <v>194.4</v>
      </c>
      <c r="S34" s="1468">
        <f t="shared" si="25"/>
        <v>194.4</v>
      </c>
      <c r="T34" s="1468">
        <f t="shared" si="25"/>
        <v>194.4</v>
      </c>
      <c r="U34" s="1468">
        <f t="shared" si="25"/>
        <v>194.4</v>
      </c>
      <c r="V34" s="1468">
        <f t="shared" si="25"/>
        <v>194.4</v>
      </c>
      <c r="W34" s="1468">
        <f t="shared" si="25"/>
        <v>198.72</v>
      </c>
      <c r="X34" s="1468">
        <f t="shared" si="25"/>
        <v>198.72</v>
      </c>
      <c r="Y34" s="1468">
        <f t="shared" si="25"/>
        <v>198.72</v>
      </c>
      <c r="Z34" s="1468">
        <f t="shared" si="25"/>
        <v>198.72</v>
      </c>
      <c r="AA34" s="1468">
        <f t="shared" si="25"/>
        <v>198.72</v>
      </c>
      <c r="AB34" s="1468">
        <f t="shared" si="25"/>
        <v>198.72</v>
      </c>
      <c r="AC34" s="1468">
        <f t="shared" si="25"/>
        <v>198.72</v>
      </c>
      <c r="AD34" s="1468">
        <f t="shared" si="25"/>
        <v>198.72</v>
      </c>
      <c r="AE34" s="1468">
        <f t="shared" si="25"/>
        <v>198.72</v>
      </c>
      <c r="AF34" s="1468">
        <f t="shared" si="25"/>
        <v>198.72</v>
      </c>
      <c r="AG34" s="1468">
        <f t="shared" si="25"/>
        <v>198.72</v>
      </c>
      <c r="AH34" s="1468">
        <f t="shared" si="25"/>
        <v>198.72</v>
      </c>
      <c r="AI34" s="1468">
        <f t="shared" si="25"/>
        <v>203.04</v>
      </c>
      <c r="AJ34" s="1468">
        <f t="shared" si="25"/>
        <v>203.04</v>
      </c>
      <c r="AK34" s="1468">
        <f t="shared" si="25"/>
        <v>203.04</v>
      </c>
      <c r="AL34" s="1468">
        <f t="shared" si="25"/>
        <v>203.04</v>
      </c>
      <c r="AM34" s="1468">
        <f t="shared" si="25"/>
        <v>203.04</v>
      </c>
      <c r="AN34" s="1468">
        <f t="shared" si="25"/>
        <v>203.04</v>
      </c>
      <c r="AO34" s="1468">
        <f t="shared" si="25"/>
        <v>203.04</v>
      </c>
      <c r="AP34" s="1468">
        <f t="shared" si="25"/>
        <v>203.04</v>
      </c>
      <c r="AQ34" s="1468">
        <f t="shared" si="25"/>
        <v>203.04</v>
      </c>
      <c r="AR34" s="1468">
        <f t="shared" si="25"/>
        <v>203.04</v>
      </c>
      <c r="AS34" s="1468">
        <f t="shared" si="25"/>
        <v>203.04</v>
      </c>
      <c r="AT34" s="1468">
        <f t="shared" si="25"/>
        <v>203.04</v>
      </c>
      <c r="AU34" s="1468">
        <f t="shared" si="25"/>
        <v>203.04</v>
      </c>
      <c r="AV34" s="1468">
        <f t="shared" si="25"/>
        <v>203.04</v>
      </c>
      <c r="AW34" s="1468">
        <f t="shared" si="25"/>
        <v>203.04</v>
      </c>
      <c r="AX34" s="1468">
        <f t="shared" si="25"/>
        <v>203.04</v>
      </c>
      <c r="AY34" s="1468">
        <f t="shared" si="25"/>
        <v>203.04</v>
      </c>
      <c r="AZ34" s="1468">
        <f t="shared" si="25"/>
        <v>203.04</v>
      </c>
      <c r="BA34" s="1468">
        <f t="shared" si="25"/>
        <v>203.04</v>
      </c>
      <c r="BB34" s="1468">
        <f t="shared" si="25"/>
        <v>203.04</v>
      </c>
      <c r="BC34" s="1468">
        <f t="shared" si="25"/>
        <v>203.04</v>
      </c>
      <c r="BD34" s="1468">
        <f t="shared" si="25"/>
        <v>203.04</v>
      </c>
      <c r="BE34" s="1468">
        <f t="shared" si="25"/>
        <v>203.04</v>
      </c>
      <c r="BF34" s="1468">
        <f t="shared" si="25"/>
        <v>203.04</v>
      </c>
      <c r="BG34" s="1468">
        <f t="shared" si="25"/>
        <v>203.04</v>
      </c>
      <c r="BH34" s="1468">
        <f t="shared" si="25"/>
        <v>203.04</v>
      </c>
      <c r="BI34" s="1468">
        <f t="shared" si="25"/>
        <v>203.04</v>
      </c>
      <c r="BJ34" s="1468">
        <f t="shared" si="25"/>
        <v>203.04</v>
      </c>
      <c r="BK34" s="1468">
        <f t="shared" si="25"/>
        <v>203.04</v>
      </c>
      <c r="BL34" s="1468">
        <f t="shared" si="25"/>
        <v>203.04</v>
      </c>
      <c r="BM34" s="1468">
        <f t="shared" si="25"/>
        <v>203.04</v>
      </c>
      <c r="BN34" s="1468">
        <f t="shared" si="25"/>
        <v>203.04</v>
      </c>
      <c r="BO34" s="1468">
        <f t="shared" si="25"/>
        <v>203.04</v>
      </c>
      <c r="BP34" s="1468">
        <f t="shared" ref="BP34:EA34" si="26">BP32*$B$2</f>
        <v>203.04</v>
      </c>
      <c r="BQ34" s="1468">
        <f t="shared" si="26"/>
        <v>203.04</v>
      </c>
      <c r="BR34" s="1468">
        <f t="shared" si="26"/>
        <v>203.04</v>
      </c>
      <c r="BS34" s="1468">
        <f t="shared" si="26"/>
        <v>203.04</v>
      </c>
      <c r="BT34" s="1468">
        <f t="shared" si="26"/>
        <v>203.04</v>
      </c>
      <c r="BU34" s="1468">
        <f t="shared" si="26"/>
        <v>203.04</v>
      </c>
      <c r="BV34" s="1468">
        <f t="shared" si="26"/>
        <v>203.04</v>
      </c>
      <c r="BW34" s="1468">
        <f t="shared" si="26"/>
        <v>203.04</v>
      </c>
      <c r="BX34" s="1468">
        <f t="shared" si="26"/>
        <v>203.04</v>
      </c>
      <c r="BY34" s="1468">
        <f t="shared" si="26"/>
        <v>203.04</v>
      </c>
      <c r="BZ34" s="1468">
        <f t="shared" si="26"/>
        <v>203.04</v>
      </c>
      <c r="CA34" s="1468">
        <f t="shared" si="26"/>
        <v>203.04</v>
      </c>
      <c r="CB34" s="1468">
        <f t="shared" si="26"/>
        <v>203.04</v>
      </c>
      <c r="CC34" s="1468">
        <f t="shared" si="26"/>
        <v>203.04</v>
      </c>
      <c r="CD34" s="1468">
        <f t="shared" si="26"/>
        <v>203.04</v>
      </c>
      <c r="CE34" s="1468">
        <f t="shared" si="26"/>
        <v>203.04</v>
      </c>
      <c r="CF34" s="1468">
        <f t="shared" si="26"/>
        <v>203.04</v>
      </c>
      <c r="CG34" s="1468">
        <f t="shared" si="26"/>
        <v>203.04</v>
      </c>
      <c r="CH34" s="1468">
        <f t="shared" si="26"/>
        <v>203.04</v>
      </c>
      <c r="CI34" s="1468">
        <f t="shared" si="26"/>
        <v>203.04</v>
      </c>
      <c r="CJ34" s="1468">
        <f t="shared" si="26"/>
        <v>203.04</v>
      </c>
      <c r="CK34" s="1468">
        <f t="shared" si="26"/>
        <v>203.04</v>
      </c>
      <c r="CL34" s="1468">
        <f t="shared" si="26"/>
        <v>203.04</v>
      </c>
      <c r="CM34" s="1468">
        <f t="shared" si="26"/>
        <v>203.04</v>
      </c>
      <c r="CN34" s="1468">
        <f t="shared" si="26"/>
        <v>203.04</v>
      </c>
      <c r="CO34" s="1468">
        <f t="shared" si="26"/>
        <v>203.04</v>
      </c>
      <c r="CP34" s="1468">
        <f t="shared" si="26"/>
        <v>203.04</v>
      </c>
      <c r="CQ34" s="1468">
        <f t="shared" si="26"/>
        <v>203.04</v>
      </c>
      <c r="CR34" s="1468">
        <f t="shared" si="26"/>
        <v>203.04</v>
      </c>
      <c r="CS34" s="1468">
        <f t="shared" si="26"/>
        <v>203.04</v>
      </c>
      <c r="CT34" s="1468">
        <f t="shared" si="26"/>
        <v>203.04</v>
      </c>
      <c r="CU34" s="1468">
        <f t="shared" si="26"/>
        <v>203.04</v>
      </c>
      <c r="CV34" s="1468">
        <f t="shared" si="26"/>
        <v>203.04</v>
      </c>
      <c r="CW34" s="1468">
        <f t="shared" si="26"/>
        <v>203.04</v>
      </c>
      <c r="CX34" s="1468">
        <f t="shared" si="26"/>
        <v>203.04</v>
      </c>
      <c r="CY34" s="1468">
        <f t="shared" si="26"/>
        <v>203.04</v>
      </c>
      <c r="CZ34" s="1468">
        <f t="shared" si="26"/>
        <v>203.04</v>
      </c>
      <c r="DA34" s="1468">
        <f t="shared" si="26"/>
        <v>203.04</v>
      </c>
      <c r="DB34" s="1468">
        <f t="shared" si="26"/>
        <v>203.04</v>
      </c>
      <c r="DC34" s="1468">
        <f t="shared" si="26"/>
        <v>203.04</v>
      </c>
      <c r="DD34" s="1468">
        <f t="shared" si="26"/>
        <v>203.04</v>
      </c>
      <c r="DE34" s="1468">
        <f t="shared" si="26"/>
        <v>203.04</v>
      </c>
      <c r="DF34" s="1468">
        <f t="shared" si="26"/>
        <v>203.04</v>
      </c>
      <c r="DG34" s="1468">
        <f t="shared" si="26"/>
        <v>203.04</v>
      </c>
      <c r="DH34" s="1468">
        <f t="shared" si="26"/>
        <v>203.04</v>
      </c>
      <c r="DI34" s="1468">
        <f t="shared" si="26"/>
        <v>203.04</v>
      </c>
      <c r="DJ34" s="1468">
        <f t="shared" si="26"/>
        <v>203.04</v>
      </c>
      <c r="DK34" s="1468">
        <f t="shared" si="26"/>
        <v>203.04</v>
      </c>
      <c r="DL34" s="1468">
        <f t="shared" si="26"/>
        <v>203.04</v>
      </c>
      <c r="DM34" s="1468">
        <f t="shared" si="26"/>
        <v>203.04</v>
      </c>
      <c r="DN34" s="1468">
        <f t="shared" si="26"/>
        <v>203.04</v>
      </c>
      <c r="DO34" s="1468">
        <f t="shared" si="26"/>
        <v>203.04</v>
      </c>
      <c r="DP34" s="1468">
        <f t="shared" si="26"/>
        <v>203.04</v>
      </c>
      <c r="DQ34" s="1468">
        <f t="shared" si="26"/>
        <v>203.04</v>
      </c>
      <c r="DR34" s="1468">
        <f t="shared" si="26"/>
        <v>203.04</v>
      </c>
      <c r="DS34" s="1468">
        <f t="shared" si="26"/>
        <v>203.04</v>
      </c>
      <c r="DT34" s="1468">
        <f t="shared" si="26"/>
        <v>203.04</v>
      </c>
      <c r="DU34" s="1468">
        <f t="shared" si="26"/>
        <v>203.04</v>
      </c>
      <c r="DV34" s="1468">
        <f t="shared" si="26"/>
        <v>203.04</v>
      </c>
      <c r="DW34" s="1468">
        <f t="shared" si="26"/>
        <v>203.04</v>
      </c>
      <c r="DX34" s="1468">
        <f t="shared" si="26"/>
        <v>203.04</v>
      </c>
      <c r="DY34" s="1468">
        <f t="shared" si="26"/>
        <v>203.04</v>
      </c>
      <c r="DZ34" s="1468">
        <f t="shared" si="26"/>
        <v>203.04</v>
      </c>
      <c r="EA34" s="1468">
        <f t="shared" si="26"/>
        <v>203.04</v>
      </c>
      <c r="EB34" s="1468">
        <f t="shared" ref="EB34:ED34" si="27">EB32*$B$2</f>
        <v>203.04</v>
      </c>
      <c r="EC34" s="1468">
        <f t="shared" si="27"/>
        <v>203.04</v>
      </c>
      <c r="ED34" s="1468">
        <f t="shared" si="27"/>
        <v>203.04</v>
      </c>
    </row>
    <row r="35" spans="1:134" hidden="1">
      <c r="B35" t="s">
        <v>1007</v>
      </c>
      <c r="C35" s="869">
        <f>C34-B34</f>
        <v>-4.1253109662295628</v>
      </c>
      <c r="D35">
        <f t="shared" ref="D35:BO35" si="28">D34-C34</f>
        <v>-2.160000000000025</v>
      </c>
      <c r="E35">
        <f t="shared" si="28"/>
        <v>-2.1599999999999966</v>
      </c>
      <c r="F35">
        <f t="shared" si="28"/>
        <v>0</v>
      </c>
      <c r="G35">
        <f t="shared" si="28"/>
        <v>2.1599999999999966</v>
      </c>
      <c r="H35">
        <f t="shared" si="28"/>
        <v>2.160000000000025</v>
      </c>
      <c r="I35">
        <f t="shared" si="28"/>
        <v>2.1599999999999966</v>
      </c>
      <c r="J35">
        <f t="shared" si="28"/>
        <v>2.1599999999999966</v>
      </c>
      <c r="K35">
        <f t="shared" si="28"/>
        <v>0</v>
      </c>
      <c r="L35">
        <f t="shared" si="28"/>
        <v>0</v>
      </c>
      <c r="M35">
        <f t="shared" si="28"/>
        <v>0</v>
      </c>
      <c r="N35">
        <f t="shared" si="28"/>
        <v>0</v>
      </c>
      <c r="O35">
        <f t="shared" si="28"/>
        <v>0</v>
      </c>
      <c r="P35">
        <f t="shared" si="28"/>
        <v>0</v>
      </c>
      <c r="Q35">
        <f t="shared" si="28"/>
        <v>0</v>
      </c>
      <c r="R35">
        <f t="shared" si="28"/>
        <v>0</v>
      </c>
      <c r="S35">
        <f t="shared" si="28"/>
        <v>0</v>
      </c>
      <c r="T35">
        <f t="shared" si="28"/>
        <v>0</v>
      </c>
      <c r="U35">
        <f t="shared" si="28"/>
        <v>0</v>
      </c>
      <c r="V35">
        <f t="shared" si="28"/>
        <v>0</v>
      </c>
      <c r="W35">
        <f t="shared" si="28"/>
        <v>4.3199999999999932</v>
      </c>
      <c r="X35">
        <f t="shared" si="28"/>
        <v>0</v>
      </c>
      <c r="Y35">
        <f t="shared" si="28"/>
        <v>0</v>
      </c>
      <c r="Z35">
        <f t="shared" si="28"/>
        <v>0</v>
      </c>
      <c r="AA35">
        <f t="shared" si="28"/>
        <v>0</v>
      </c>
      <c r="AB35">
        <f t="shared" si="28"/>
        <v>0</v>
      </c>
      <c r="AC35">
        <f t="shared" si="28"/>
        <v>0</v>
      </c>
      <c r="AD35">
        <f t="shared" si="28"/>
        <v>0</v>
      </c>
      <c r="AE35">
        <f t="shared" si="28"/>
        <v>0</v>
      </c>
      <c r="AF35">
        <f t="shared" si="28"/>
        <v>0</v>
      </c>
      <c r="AG35">
        <f t="shared" si="28"/>
        <v>0</v>
      </c>
      <c r="AH35">
        <f t="shared" si="28"/>
        <v>0</v>
      </c>
      <c r="AI35">
        <f t="shared" si="28"/>
        <v>4.3199999999999932</v>
      </c>
      <c r="AJ35">
        <f t="shared" si="28"/>
        <v>0</v>
      </c>
      <c r="AK35">
        <f t="shared" si="28"/>
        <v>0</v>
      </c>
      <c r="AL35">
        <f t="shared" si="28"/>
        <v>0</v>
      </c>
      <c r="AM35">
        <f t="shared" si="28"/>
        <v>0</v>
      </c>
      <c r="AN35">
        <f t="shared" si="28"/>
        <v>0</v>
      </c>
      <c r="AO35">
        <f t="shared" si="28"/>
        <v>0</v>
      </c>
      <c r="AP35">
        <f t="shared" si="28"/>
        <v>0</v>
      </c>
      <c r="AQ35">
        <f t="shared" si="28"/>
        <v>0</v>
      </c>
      <c r="AR35">
        <f t="shared" si="28"/>
        <v>0</v>
      </c>
      <c r="AS35">
        <f t="shared" si="28"/>
        <v>0</v>
      </c>
      <c r="AT35">
        <f t="shared" si="28"/>
        <v>0</v>
      </c>
      <c r="AU35">
        <f t="shared" si="28"/>
        <v>0</v>
      </c>
      <c r="AV35">
        <f t="shared" si="28"/>
        <v>0</v>
      </c>
      <c r="AW35">
        <f t="shared" si="28"/>
        <v>0</v>
      </c>
      <c r="AX35">
        <f t="shared" si="28"/>
        <v>0</v>
      </c>
      <c r="AY35">
        <f t="shared" si="28"/>
        <v>0</v>
      </c>
      <c r="AZ35">
        <f t="shared" si="28"/>
        <v>0</v>
      </c>
      <c r="BA35">
        <f t="shared" si="28"/>
        <v>0</v>
      </c>
      <c r="BB35">
        <f t="shared" si="28"/>
        <v>0</v>
      </c>
      <c r="BC35">
        <f t="shared" si="28"/>
        <v>0</v>
      </c>
      <c r="BD35">
        <f t="shared" si="28"/>
        <v>0</v>
      </c>
      <c r="BE35">
        <f t="shared" si="28"/>
        <v>0</v>
      </c>
      <c r="BF35">
        <f t="shared" si="28"/>
        <v>0</v>
      </c>
      <c r="BG35">
        <f t="shared" si="28"/>
        <v>0</v>
      </c>
      <c r="BH35">
        <f t="shared" si="28"/>
        <v>0</v>
      </c>
      <c r="BI35">
        <f t="shared" si="28"/>
        <v>0</v>
      </c>
      <c r="BJ35">
        <f t="shared" si="28"/>
        <v>0</v>
      </c>
      <c r="BK35">
        <f t="shared" si="28"/>
        <v>0</v>
      </c>
      <c r="BL35">
        <f t="shared" si="28"/>
        <v>0</v>
      </c>
      <c r="BM35">
        <f t="shared" si="28"/>
        <v>0</v>
      </c>
      <c r="BN35">
        <f t="shared" si="28"/>
        <v>0</v>
      </c>
      <c r="BO35">
        <f t="shared" si="28"/>
        <v>0</v>
      </c>
      <c r="BP35">
        <f t="shared" ref="BP35:EA35" si="29">BP34-BO34</f>
        <v>0</v>
      </c>
      <c r="BQ35">
        <f t="shared" si="29"/>
        <v>0</v>
      </c>
      <c r="BR35">
        <f t="shared" si="29"/>
        <v>0</v>
      </c>
      <c r="BS35">
        <f t="shared" si="29"/>
        <v>0</v>
      </c>
      <c r="BT35">
        <f t="shared" si="29"/>
        <v>0</v>
      </c>
      <c r="BU35">
        <f t="shared" si="29"/>
        <v>0</v>
      </c>
      <c r="BV35">
        <f t="shared" si="29"/>
        <v>0</v>
      </c>
      <c r="BW35">
        <f t="shared" si="29"/>
        <v>0</v>
      </c>
      <c r="BX35">
        <f t="shared" si="29"/>
        <v>0</v>
      </c>
      <c r="BY35">
        <f t="shared" si="29"/>
        <v>0</v>
      </c>
      <c r="BZ35">
        <f t="shared" si="29"/>
        <v>0</v>
      </c>
      <c r="CA35">
        <f t="shared" si="29"/>
        <v>0</v>
      </c>
      <c r="CB35">
        <f t="shared" si="29"/>
        <v>0</v>
      </c>
      <c r="CC35">
        <f t="shared" si="29"/>
        <v>0</v>
      </c>
      <c r="CD35">
        <f t="shared" si="29"/>
        <v>0</v>
      </c>
      <c r="CE35">
        <f t="shared" si="29"/>
        <v>0</v>
      </c>
      <c r="CF35">
        <f t="shared" si="29"/>
        <v>0</v>
      </c>
      <c r="CG35">
        <f t="shared" si="29"/>
        <v>0</v>
      </c>
      <c r="CH35">
        <f t="shared" si="29"/>
        <v>0</v>
      </c>
      <c r="CI35">
        <f t="shared" si="29"/>
        <v>0</v>
      </c>
      <c r="CJ35">
        <f t="shared" si="29"/>
        <v>0</v>
      </c>
      <c r="CK35">
        <f t="shared" si="29"/>
        <v>0</v>
      </c>
      <c r="CL35">
        <f t="shared" si="29"/>
        <v>0</v>
      </c>
      <c r="CM35">
        <f t="shared" si="29"/>
        <v>0</v>
      </c>
      <c r="CN35">
        <f t="shared" si="29"/>
        <v>0</v>
      </c>
      <c r="CO35">
        <f t="shared" si="29"/>
        <v>0</v>
      </c>
      <c r="CP35">
        <f t="shared" si="29"/>
        <v>0</v>
      </c>
      <c r="CQ35">
        <f t="shared" si="29"/>
        <v>0</v>
      </c>
      <c r="CR35">
        <f t="shared" si="29"/>
        <v>0</v>
      </c>
      <c r="CS35">
        <f t="shared" si="29"/>
        <v>0</v>
      </c>
      <c r="CT35">
        <f t="shared" si="29"/>
        <v>0</v>
      </c>
      <c r="CU35">
        <f t="shared" si="29"/>
        <v>0</v>
      </c>
      <c r="CV35">
        <f t="shared" si="29"/>
        <v>0</v>
      </c>
      <c r="CW35">
        <f t="shared" si="29"/>
        <v>0</v>
      </c>
      <c r="CX35">
        <f t="shared" si="29"/>
        <v>0</v>
      </c>
      <c r="CY35">
        <f t="shared" si="29"/>
        <v>0</v>
      </c>
      <c r="CZ35">
        <f t="shared" si="29"/>
        <v>0</v>
      </c>
      <c r="DA35">
        <f t="shared" si="29"/>
        <v>0</v>
      </c>
      <c r="DB35">
        <f t="shared" si="29"/>
        <v>0</v>
      </c>
      <c r="DC35">
        <f t="shared" si="29"/>
        <v>0</v>
      </c>
      <c r="DD35">
        <f t="shared" si="29"/>
        <v>0</v>
      </c>
      <c r="DE35">
        <f t="shared" si="29"/>
        <v>0</v>
      </c>
      <c r="DF35">
        <f t="shared" si="29"/>
        <v>0</v>
      </c>
      <c r="DG35">
        <f t="shared" si="29"/>
        <v>0</v>
      </c>
      <c r="DH35">
        <f t="shared" si="29"/>
        <v>0</v>
      </c>
      <c r="DI35">
        <f t="shared" si="29"/>
        <v>0</v>
      </c>
      <c r="DJ35">
        <f t="shared" si="29"/>
        <v>0</v>
      </c>
      <c r="DK35">
        <f t="shared" si="29"/>
        <v>0</v>
      </c>
      <c r="DL35">
        <f t="shared" si="29"/>
        <v>0</v>
      </c>
      <c r="DM35">
        <f t="shared" si="29"/>
        <v>0</v>
      </c>
      <c r="DN35">
        <f t="shared" si="29"/>
        <v>0</v>
      </c>
      <c r="DO35">
        <f t="shared" si="29"/>
        <v>0</v>
      </c>
      <c r="DP35">
        <f t="shared" si="29"/>
        <v>0</v>
      </c>
      <c r="DQ35">
        <f t="shared" si="29"/>
        <v>0</v>
      </c>
      <c r="DR35">
        <f t="shared" si="29"/>
        <v>0</v>
      </c>
      <c r="DS35">
        <f t="shared" si="29"/>
        <v>0</v>
      </c>
      <c r="DT35">
        <f t="shared" si="29"/>
        <v>0</v>
      </c>
      <c r="DU35">
        <f t="shared" si="29"/>
        <v>0</v>
      </c>
      <c r="DV35">
        <f t="shared" si="29"/>
        <v>0</v>
      </c>
      <c r="DW35">
        <f t="shared" si="29"/>
        <v>0</v>
      </c>
      <c r="DX35">
        <f t="shared" si="29"/>
        <v>0</v>
      </c>
      <c r="DY35">
        <f t="shared" si="29"/>
        <v>0</v>
      </c>
      <c r="DZ35">
        <f t="shared" si="29"/>
        <v>0</v>
      </c>
      <c r="EA35">
        <f t="shared" si="29"/>
        <v>0</v>
      </c>
      <c r="EB35">
        <f t="shared" ref="EB35:ED35" si="30">EB34-EA34</f>
        <v>0</v>
      </c>
      <c r="EC35">
        <f t="shared" si="30"/>
        <v>0</v>
      </c>
      <c r="ED35">
        <f t="shared" si="30"/>
        <v>0</v>
      </c>
    </row>
    <row r="36" spans="1:134" hidden="1"/>
    <row r="37" spans="1:134" hidden="1">
      <c r="S37">
        <v>92</v>
      </c>
    </row>
    <row r="38" spans="1:134" hidden="1">
      <c r="C38" s="1917">
        <v>45536</v>
      </c>
      <c r="D38" s="1917">
        <v>45566</v>
      </c>
      <c r="E38" s="1917">
        <v>45597</v>
      </c>
      <c r="F38" s="1917">
        <v>45627</v>
      </c>
      <c r="G38" s="1917">
        <v>45658</v>
      </c>
      <c r="H38" s="1917">
        <v>45689</v>
      </c>
      <c r="I38" s="1917">
        <v>45717</v>
      </c>
      <c r="J38" s="1917">
        <v>45748</v>
      </c>
      <c r="K38" s="1917">
        <v>45778</v>
      </c>
      <c r="L38" s="1917">
        <v>45809</v>
      </c>
      <c r="M38" s="1917">
        <v>45839</v>
      </c>
      <c r="N38" s="1917">
        <v>45870</v>
      </c>
      <c r="O38" s="1917">
        <v>45901</v>
      </c>
      <c r="P38" s="1917">
        <v>45931</v>
      </c>
      <c r="Q38" s="1917">
        <v>45962</v>
      </c>
      <c r="R38" s="1917">
        <v>45992</v>
      </c>
      <c r="S38" s="1917">
        <v>46023</v>
      </c>
      <c r="T38" s="1917">
        <v>46054</v>
      </c>
      <c r="U38" s="1917">
        <v>46082</v>
      </c>
      <c r="V38" s="1917">
        <v>46113</v>
      </c>
      <c r="W38" s="1917">
        <v>46143</v>
      </c>
      <c r="X38" s="1917">
        <v>46174</v>
      </c>
      <c r="Y38" s="1917">
        <v>46204</v>
      </c>
      <c r="Z38" s="1917">
        <v>46235</v>
      </c>
      <c r="AA38" s="1917">
        <v>46266</v>
      </c>
      <c r="AB38" s="1917">
        <v>46296</v>
      </c>
      <c r="AC38" s="1917">
        <v>46327</v>
      </c>
      <c r="AD38" s="1917">
        <v>46357</v>
      </c>
      <c r="AE38" s="1917">
        <v>46388</v>
      </c>
      <c r="AF38" s="1917">
        <v>46419</v>
      </c>
      <c r="AG38" s="1917">
        <v>46447</v>
      </c>
      <c r="AH38" s="1917">
        <v>46478</v>
      </c>
      <c r="AI38" s="1917">
        <v>46508</v>
      </c>
      <c r="AJ38" s="1917">
        <v>46539</v>
      </c>
      <c r="AK38" s="1917">
        <v>46569</v>
      </c>
      <c r="AL38" s="1917">
        <v>46600</v>
      </c>
      <c r="AM38" s="1917">
        <v>46631</v>
      </c>
      <c r="AN38" s="1917">
        <v>46661</v>
      </c>
      <c r="AO38" s="1917">
        <v>46692</v>
      </c>
      <c r="AP38" s="1917">
        <v>46722</v>
      </c>
      <c r="AQ38" s="1917">
        <v>46753</v>
      </c>
      <c r="AR38" s="1917">
        <v>46784</v>
      </c>
      <c r="AS38" s="1917">
        <v>46813</v>
      </c>
      <c r="AT38" s="1917">
        <v>46844</v>
      </c>
      <c r="AU38" s="1917">
        <v>46874</v>
      </c>
      <c r="AV38" s="1917">
        <v>46905</v>
      </c>
      <c r="AW38" s="1917">
        <v>46935</v>
      </c>
      <c r="AX38" s="1917">
        <v>46966</v>
      </c>
      <c r="AY38" s="1917">
        <v>46997</v>
      </c>
      <c r="AZ38" s="1917">
        <v>47027</v>
      </c>
      <c r="BA38" s="1917">
        <v>47058</v>
      </c>
      <c r="BB38" s="1917">
        <v>47088</v>
      </c>
      <c r="BC38" s="1917">
        <v>47119</v>
      </c>
      <c r="BD38" s="1917">
        <v>47150</v>
      </c>
      <c r="BE38" s="1917">
        <v>47178</v>
      </c>
      <c r="BF38" s="1917">
        <v>47209</v>
      </c>
      <c r="BG38" s="1917">
        <v>47239</v>
      </c>
      <c r="BH38" s="1917">
        <v>47270</v>
      </c>
      <c r="BI38" s="1917">
        <v>47300</v>
      </c>
      <c r="BJ38" s="1917">
        <v>47331</v>
      </c>
      <c r="BK38" s="1917">
        <v>47362</v>
      </c>
      <c r="BL38" s="1917">
        <v>47392</v>
      </c>
      <c r="BM38" s="1917">
        <v>47423</v>
      </c>
      <c r="BN38" s="1917">
        <v>47453</v>
      </c>
      <c r="BO38" s="1917">
        <v>47484</v>
      </c>
      <c r="BP38" s="1917">
        <v>47515</v>
      </c>
      <c r="BQ38" s="1917">
        <v>47543</v>
      </c>
      <c r="BR38" s="1917">
        <v>47574</v>
      </c>
      <c r="BS38" s="1917">
        <v>47604</v>
      </c>
      <c r="BT38" s="1917">
        <v>47635</v>
      </c>
      <c r="BU38" s="1917">
        <v>47665</v>
      </c>
      <c r="BV38" s="1917">
        <v>47696</v>
      </c>
      <c r="BW38" s="1917">
        <v>47727</v>
      </c>
      <c r="BX38" s="1917">
        <v>47757</v>
      </c>
      <c r="BY38" s="1917">
        <v>47788</v>
      </c>
      <c r="BZ38" s="1917">
        <v>47818</v>
      </c>
      <c r="CA38" s="1917">
        <v>47849</v>
      </c>
      <c r="CB38" s="1917">
        <v>47880</v>
      </c>
      <c r="CC38" s="1917">
        <v>47908</v>
      </c>
      <c r="CD38" s="1917">
        <v>47939</v>
      </c>
      <c r="CE38" s="1917">
        <v>47969</v>
      </c>
      <c r="CF38" s="1917">
        <v>48000</v>
      </c>
      <c r="CG38" s="1917">
        <v>48030</v>
      </c>
      <c r="CH38" s="1917">
        <v>48061</v>
      </c>
      <c r="CI38" s="1917">
        <v>48092</v>
      </c>
      <c r="CJ38" s="1917">
        <v>48122</v>
      </c>
      <c r="CK38" s="1917">
        <v>48153</v>
      </c>
      <c r="CL38" s="1917">
        <v>48183</v>
      </c>
      <c r="CM38" s="1917">
        <v>48214</v>
      </c>
      <c r="CN38" s="1917">
        <v>48245</v>
      </c>
      <c r="CO38" s="1917">
        <v>48274</v>
      </c>
      <c r="CP38" s="1917">
        <v>48305</v>
      </c>
      <c r="CQ38" s="1917">
        <v>48335</v>
      </c>
      <c r="CR38" s="1917">
        <v>48366</v>
      </c>
      <c r="CS38" s="1917">
        <v>48396</v>
      </c>
      <c r="CT38" s="1917">
        <v>48427</v>
      </c>
      <c r="CU38" s="1917">
        <v>48458</v>
      </c>
      <c r="CV38" s="1917">
        <v>48488</v>
      </c>
      <c r="CW38" s="1917">
        <v>48519</v>
      </c>
      <c r="CX38" s="1917">
        <v>48549</v>
      </c>
      <c r="CY38" s="1917">
        <v>48580</v>
      </c>
      <c r="CZ38" s="1917">
        <v>48611</v>
      </c>
      <c r="DA38" s="1917">
        <v>48639</v>
      </c>
      <c r="DB38" s="1917">
        <v>48670</v>
      </c>
      <c r="DC38" s="1917">
        <v>48700</v>
      </c>
      <c r="DD38" s="1917">
        <v>48731</v>
      </c>
      <c r="DE38" s="1917">
        <v>48761</v>
      </c>
      <c r="DF38" s="1917">
        <v>48792</v>
      </c>
      <c r="DG38" s="1917">
        <v>48823</v>
      </c>
      <c r="DH38" s="1917">
        <v>48853</v>
      </c>
      <c r="DI38" s="1917">
        <v>48884</v>
      </c>
      <c r="DJ38" s="1917">
        <v>48914</v>
      </c>
      <c r="DK38" s="1917">
        <v>48945</v>
      </c>
      <c r="DL38" s="1917">
        <v>48976</v>
      </c>
      <c r="DM38" s="1917">
        <v>49004</v>
      </c>
      <c r="DN38" s="1917">
        <v>49035</v>
      </c>
      <c r="DO38" s="1917">
        <v>49065</v>
      </c>
      <c r="DP38" s="1917">
        <v>49096</v>
      </c>
      <c r="DQ38" s="1917">
        <v>49126</v>
      </c>
      <c r="DR38" s="1917">
        <v>49157</v>
      </c>
      <c r="DS38" s="1917">
        <v>48823</v>
      </c>
      <c r="DT38" s="1917">
        <v>48853</v>
      </c>
      <c r="DU38" s="1917">
        <v>48884</v>
      </c>
      <c r="DV38" s="1917">
        <v>48914</v>
      </c>
      <c r="DW38" s="1917">
        <v>48945</v>
      </c>
      <c r="DX38" s="1917">
        <v>48976</v>
      </c>
      <c r="DY38" s="1917">
        <v>49004</v>
      </c>
      <c r="DZ38" s="1917">
        <v>49035</v>
      </c>
      <c r="EA38" s="1917">
        <v>49065</v>
      </c>
      <c r="EB38" s="1917">
        <v>49096</v>
      </c>
      <c r="EC38" s="1917">
        <v>49126</v>
      </c>
      <c r="ED38" s="1917">
        <v>49157</v>
      </c>
    </row>
    <row r="39" spans="1:134" hidden="1">
      <c r="A39" t="s">
        <v>1008</v>
      </c>
      <c r="B39">
        <f>B14</f>
        <v>1382</v>
      </c>
    </row>
    <row r="40" spans="1:134" hidden="1"/>
    <row r="41" spans="1:134" s="9" customFormat="1" hidden="1">
      <c r="B41" s="9" t="s">
        <v>1009</v>
      </c>
      <c r="C41" s="1932">
        <f>(C26*(1-C28))+C35</f>
        <v>4.8746890337704372</v>
      </c>
      <c r="D41" s="1932">
        <f t="shared" ref="D41:BO41" si="31">(D26*(1-D28))+D35</f>
        <v>5.339999999999975</v>
      </c>
      <c r="E41" s="1932">
        <f t="shared" si="31"/>
        <v>3.8400000000000034</v>
      </c>
      <c r="F41" s="1932">
        <f t="shared" si="31"/>
        <v>7</v>
      </c>
      <c r="G41" s="1932">
        <f t="shared" si="31"/>
        <v>7.1599999999999966</v>
      </c>
      <c r="H41" s="1932">
        <f t="shared" si="31"/>
        <v>14.160000000000025</v>
      </c>
      <c r="I41" s="1932">
        <f t="shared" si="31"/>
        <v>14.159999999999997</v>
      </c>
      <c r="J41" s="1932">
        <f t="shared" si="31"/>
        <v>14.159999999999997</v>
      </c>
      <c r="K41" s="1932">
        <f t="shared" si="31"/>
        <v>7.5</v>
      </c>
      <c r="L41" s="1932">
        <f t="shared" si="31"/>
        <v>7.5</v>
      </c>
      <c r="M41" s="1932">
        <f t="shared" si="31"/>
        <v>7.5</v>
      </c>
      <c r="N41" s="1932">
        <f t="shared" si="31"/>
        <v>7.5</v>
      </c>
      <c r="O41" s="1932">
        <f t="shared" si="31"/>
        <v>9</v>
      </c>
      <c r="P41" s="1932">
        <f t="shared" si="31"/>
        <v>7.5</v>
      </c>
      <c r="Q41" s="1932">
        <f t="shared" si="31"/>
        <v>6</v>
      </c>
      <c r="R41" s="1932">
        <f t="shared" si="31"/>
        <v>7</v>
      </c>
      <c r="S41" s="1932">
        <f t="shared" si="31"/>
        <v>5</v>
      </c>
      <c r="T41" s="1932">
        <f t="shared" si="31"/>
        <v>12</v>
      </c>
      <c r="U41" s="1932">
        <f t="shared" si="31"/>
        <v>12</v>
      </c>
      <c r="V41" s="1932">
        <f t="shared" si="31"/>
        <v>12</v>
      </c>
      <c r="W41" s="1932">
        <f t="shared" si="31"/>
        <v>11.819999999999993</v>
      </c>
      <c r="X41" s="1932">
        <f t="shared" si="31"/>
        <v>7.5</v>
      </c>
      <c r="Y41" s="1932">
        <f t="shared" si="31"/>
        <v>7.5</v>
      </c>
      <c r="Z41" s="1932">
        <f t="shared" si="31"/>
        <v>7.5</v>
      </c>
      <c r="AA41" s="1932">
        <f t="shared" si="31"/>
        <v>9</v>
      </c>
      <c r="AB41" s="1932">
        <f t="shared" si="31"/>
        <v>7.5</v>
      </c>
      <c r="AC41" s="1932">
        <f t="shared" si="31"/>
        <v>6</v>
      </c>
      <c r="AD41" s="1932">
        <f t="shared" si="31"/>
        <v>7</v>
      </c>
      <c r="AE41" s="1932">
        <f t="shared" si="31"/>
        <v>5</v>
      </c>
      <c r="AF41" s="1932">
        <f t="shared" si="31"/>
        <v>12</v>
      </c>
      <c r="AG41" s="1932">
        <f t="shared" si="31"/>
        <v>12</v>
      </c>
      <c r="AH41" s="1932">
        <f t="shared" si="31"/>
        <v>12</v>
      </c>
      <c r="AI41" s="1932">
        <f t="shared" si="31"/>
        <v>11.819999999999993</v>
      </c>
      <c r="AJ41" s="1932">
        <f t="shared" si="31"/>
        <v>7.5</v>
      </c>
      <c r="AK41" s="1932">
        <f t="shared" si="31"/>
        <v>7.5</v>
      </c>
      <c r="AL41" s="1932">
        <f t="shared" si="31"/>
        <v>7.5</v>
      </c>
      <c r="AM41" s="1932">
        <f t="shared" si="31"/>
        <v>9</v>
      </c>
      <c r="AN41" s="1932">
        <f t="shared" si="31"/>
        <v>7.5</v>
      </c>
      <c r="AO41" s="1932">
        <f t="shared" si="31"/>
        <v>6</v>
      </c>
      <c r="AP41" s="1932">
        <f t="shared" si="31"/>
        <v>7</v>
      </c>
      <c r="AQ41" s="1932">
        <f t="shared" si="31"/>
        <v>5</v>
      </c>
      <c r="AR41" s="1932">
        <f t="shared" si="31"/>
        <v>12</v>
      </c>
      <c r="AS41" s="1932">
        <f t="shared" si="31"/>
        <v>12</v>
      </c>
      <c r="AT41" s="1932">
        <f t="shared" si="31"/>
        <v>12</v>
      </c>
      <c r="AU41" s="1932">
        <f t="shared" si="31"/>
        <v>7.5</v>
      </c>
      <c r="AV41" s="1932">
        <f t="shared" si="31"/>
        <v>7.5</v>
      </c>
      <c r="AW41" s="1932">
        <f t="shared" si="31"/>
        <v>7.5</v>
      </c>
      <c r="AX41" s="1932">
        <f t="shared" si="31"/>
        <v>7.5</v>
      </c>
      <c r="AY41" s="1932">
        <f t="shared" si="31"/>
        <v>9</v>
      </c>
      <c r="AZ41" s="1932">
        <f t="shared" si="31"/>
        <v>7.5</v>
      </c>
      <c r="BA41" s="1932">
        <f t="shared" si="31"/>
        <v>6</v>
      </c>
      <c r="BB41" s="1932">
        <f t="shared" si="31"/>
        <v>7</v>
      </c>
      <c r="BC41" s="1932">
        <f t="shared" si="31"/>
        <v>5</v>
      </c>
      <c r="BD41" s="1932">
        <f t="shared" si="31"/>
        <v>12</v>
      </c>
      <c r="BE41" s="1932">
        <f t="shared" si="31"/>
        <v>12</v>
      </c>
      <c r="BF41" s="1932">
        <f t="shared" si="31"/>
        <v>12</v>
      </c>
      <c r="BG41" s="1932">
        <f t="shared" si="31"/>
        <v>7.5</v>
      </c>
      <c r="BH41" s="1932">
        <f t="shared" si="31"/>
        <v>7.5</v>
      </c>
      <c r="BI41" s="1932">
        <f t="shared" si="31"/>
        <v>7.5</v>
      </c>
      <c r="BJ41" s="1932">
        <f t="shared" si="31"/>
        <v>7.5</v>
      </c>
      <c r="BK41" s="1932">
        <f t="shared" si="31"/>
        <v>9</v>
      </c>
      <c r="BL41" s="1932">
        <f t="shared" si="31"/>
        <v>7.5</v>
      </c>
      <c r="BM41" s="1932">
        <f t="shared" si="31"/>
        <v>6</v>
      </c>
      <c r="BN41" s="1932">
        <f t="shared" si="31"/>
        <v>7</v>
      </c>
      <c r="BO41" s="1932">
        <f t="shared" si="31"/>
        <v>5</v>
      </c>
      <c r="BP41" s="1932">
        <f t="shared" ref="BP41:EA41" si="32">(BP26*(1-BP28))+BP35</f>
        <v>12</v>
      </c>
      <c r="BQ41" s="1932">
        <f t="shared" si="32"/>
        <v>12</v>
      </c>
      <c r="BR41" s="1932">
        <f t="shared" si="32"/>
        <v>12</v>
      </c>
      <c r="BS41" s="1932">
        <f t="shared" si="32"/>
        <v>7.5</v>
      </c>
      <c r="BT41" s="1932">
        <f t="shared" si="32"/>
        <v>7.5</v>
      </c>
      <c r="BU41" s="1932">
        <f t="shared" si="32"/>
        <v>7.5</v>
      </c>
      <c r="BV41" s="1932">
        <f t="shared" si="32"/>
        <v>7.5</v>
      </c>
      <c r="BW41" s="1932">
        <f t="shared" si="32"/>
        <v>9</v>
      </c>
      <c r="BX41" s="1932">
        <f t="shared" si="32"/>
        <v>7.5</v>
      </c>
      <c r="BY41" s="1932">
        <f t="shared" si="32"/>
        <v>6</v>
      </c>
      <c r="BZ41" s="1932">
        <f t="shared" si="32"/>
        <v>7</v>
      </c>
      <c r="CA41" s="1932">
        <f t="shared" si="32"/>
        <v>5</v>
      </c>
      <c r="CB41" s="1932">
        <f t="shared" si="32"/>
        <v>12</v>
      </c>
      <c r="CC41" s="1932">
        <f t="shared" si="32"/>
        <v>12</v>
      </c>
      <c r="CD41" s="1932">
        <f t="shared" si="32"/>
        <v>12</v>
      </c>
      <c r="CE41" s="1932">
        <f t="shared" si="32"/>
        <v>7.5</v>
      </c>
      <c r="CF41" s="1932">
        <f t="shared" si="32"/>
        <v>7.5</v>
      </c>
      <c r="CG41" s="1932">
        <f t="shared" si="32"/>
        <v>7.5</v>
      </c>
      <c r="CH41" s="1932">
        <f t="shared" si="32"/>
        <v>7.5</v>
      </c>
      <c r="CI41" s="1932">
        <f t="shared" si="32"/>
        <v>9</v>
      </c>
      <c r="CJ41" s="1932">
        <f t="shared" si="32"/>
        <v>7.5</v>
      </c>
      <c r="CK41" s="1932">
        <f t="shared" si="32"/>
        <v>6</v>
      </c>
      <c r="CL41" s="1932">
        <f t="shared" si="32"/>
        <v>7</v>
      </c>
      <c r="CM41" s="1932">
        <f t="shared" si="32"/>
        <v>5</v>
      </c>
      <c r="CN41" s="1932">
        <f t="shared" si="32"/>
        <v>12</v>
      </c>
      <c r="CO41" s="1932">
        <f t="shared" si="32"/>
        <v>12</v>
      </c>
      <c r="CP41" s="1932">
        <f t="shared" si="32"/>
        <v>12</v>
      </c>
      <c r="CQ41" s="1932">
        <f t="shared" si="32"/>
        <v>7.5</v>
      </c>
      <c r="CR41" s="1932">
        <f t="shared" si="32"/>
        <v>7.5</v>
      </c>
      <c r="CS41" s="1932">
        <f t="shared" si="32"/>
        <v>7.5</v>
      </c>
      <c r="CT41" s="1932">
        <f t="shared" si="32"/>
        <v>7.5</v>
      </c>
      <c r="CU41" s="1932">
        <f t="shared" si="32"/>
        <v>9</v>
      </c>
      <c r="CV41" s="1932">
        <f t="shared" si="32"/>
        <v>7.5</v>
      </c>
      <c r="CW41" s="1932">
        <f t="shared" si="32"/>
        <v>6</v>
      </c>
      <c r="CX41" s="1932">
        <f t="shared" si="32"/>
        <v>7</v>
      </c>
      <c r="CY41" s="1932">
        <f t="shared" si="32"/>
        <v>5</v>
      </c>
      <c r="CZ41" s="1932">
        <f t="shared" si="32"/>
        <v>12</v>
      </c>
      <c r="DA41" s="1932">
        <f t="shared" si="32"/>
        <v>12</v>
      </c>
      <c r="DB41" s="1932">
        <f t="shared" si="32"/>
        <v>12</v>
      </c>
      <c r="DC41" s="1932">
        <f t="shared" si="32"/>
        <v>7.5</v>
      </c>
      <c r="DD41" s="1932">
        <f t="shared" si="32"/>
        <v>7.5</v>
      </c>
      <c r="DE41" s="1932">
        <f t="shared" si="32"/>
        <v>7.5</v>
      </c>
      <c r="DF41" s="1932">
        <f t="shared" si="32"/>
        <v>7.5</v>
      </c>
      <c r="DG41" s="1932">
        <f t="shared" si="32"/>
        <v>9</v>
      </c>
      <c r="DH41" s="1932">
        <f t="shared" si="32"/>
        <v>7.5</v>
      </c>
      <c r="DI41" s="1932">
        <f t="shared" si="32"/>
        <v>6</v>
      </c>
      <c r="DJ41" s="1932">
        <f t="shared" si="32"/>
        <v>7</v>
      </c>
      <c r="DK41" s="1932">
        <f t="shared" si="32"/>
        <v>5</v>
      </c>
      <c r="DL41" s="1932">
        <f t="shared" si="32"/>
        <v>12</v>
      </c>
      <c r="DM41" s="1932">
        <f t="shared" si="32"/>
        <v>12</v>
      </c>
      <c r="DN41" s="1932">
        <f t="shared" si="32"/>
        <v>12</v>
      </c>
      <c r="DO41" s="1932">
        <f t="shared" si="32"/>
        <v>7.5</v>
      </c>
      <c r="DP41" s="1932">
        <f t="shared" si="32"/>
        <v>7.5</v>
      </c>
      <c r="DQ41" s="1932">
        <f t="shared" si="32"/>
        <v>7.5</v>
      </c>
      <c r="DR41" s="1932">
        <f t="shared" si="32"/>
        <v>7.5</v>
      </c>
      <c r="DS41" s="1932">
        <f t="shared" si="32"/>
        <v>9</v>
      </c>
      <c r="DT41" s="1932">
        <f t="shared" si="32"/>
        <v>7.5</v>
      </c>
      <c r="DU41" s="1932">
        <f t="shared" si="32"/>
        <v>6</v>
      </c>
      <c r="DV41" s="1932">
        <f t="shared" si="32"/>
        <v>7</v>
      </c>
      <c r="DW41" s="1932">
        <f t="shared" si="32"/>
        <v>5</v>
      </c>
      <c r="DX41" s="1932">
        <f t="shared" si="32"/>
        <v>12</v>
      </c>
      <c r="DY41" s="1932">
        <f t="shared" si="32"/>
        <v>12</v>
      </c>
      <c r="DZ41" s="1932">
        <f t="shared" si="32"/>
        <v>12</v>
      </c>
      <c r="EA41" s="1932">
        <f t="shared" si="32"/>
        <v>7.5</v>
      </c>
      <c r="EB41" s="1932">
        <f t="shared" ref="EB41:ED41" si="33">(EB26*(1-EB28))+EB35</f>
        <v>7.5</v>
      </c>
      <c r="EC41" s="1932">
        <f t="shared" si="33"/>
        <v>7.5</v>
      </c>
      <c r="ED41" s="1932">
        <f t="shared" si="33"/>
        <v>7.5</v>
      </c>
    </row>
    <row r="42" spans="1:134" hidden="1">
      <c r="C42" s="72"/>
    </row>
    <row r="43" spans="1:134" hidden="1">
      <c r="N43" s="1865"/>
    </row>
    <row r="44" spans="1:134">
      <c r="C44" s="1933">
        <f>C45/($B$2*C32)</f>
        <v>1411.9935803626329</v>
      </c>
    </row>
    <row r="45" spans="1:134">
      <c r="B45" t="s">
        <v>1010</v>
      </c>
      <c r="C45" s="1934">
        <f>B14*(B32*$B$2)</f>
        <v>268391.73975532927</v>
      </c>
      <c r="D45" s="8">
        <f>C57</f>
        <v>263317.2300590183</v>
      </c>
      <c r="E45" s="8">
        <f t="shared" ref="E45:BP45" si="34">D57</f>
        <v>260762.22646027475</v>
      </c>
      <c r="F45" s="8">
        <f t="shared" si="34"/>
        <v>258028.71077068365</v>
      </c>
      <c r="G45" s="1935">
        <f t="shared" si="34"/>
        <v>258138.25842986858</v>
      </c>
      <c r="H45" s="8">
        <f t="shared" si="34"/>
        <v>261148.46934685236</v>
      </c>
      <c r="I45" s="8">
        <f t="shared" si="34"/>
        <v>264269.92752288346</v>
      </c>
      <c r="J45" s="8">
        <f t="shared" si="34"/>
        <v>267205.27163924481</v>
      </c>
      <c r="K45" s="8">
        <f t="shared" si="34"/>
        <v>270116.38124139584</v>
      </c>
      <c r="L45" s="8">
        <f t="shared" si="34"/>
        <v>270100.52561275649</v>
      </c>
      <c r="M45" s="8">
        <f t="shared" si="34"/>
        <v>270068.01861896255</v>
      </c>
      <c r="N45" s="8">
        <f t="shared" si="34"/>
        <v>270149.39333190623</v>
      </c>
      <c r="O45" s="8">
        <f t="shared" si="34"/>
        <v>270311.31782746443</v>
      </c>
      <c r="P45" s="8">
        <f t="shared" si="34"/>
        <v>270557.12397656479</v>
      </c>
      <c r="Q45" s="8">
        <f t="shared" si="34"/>
        <v>270810.30364812753</v>
      </c>
      <c r="R45" s="8">
        <f t="shared" si="34"/>
        <v>271056.85276733496</v>
      </c>
      <c r="S45" s="8">
        <f t="shared" si="34"/>
        <v>271577.51241544256</v>
      </c>
      <c r="T45" s="8">
        <f t="shared" si="34"/>
        <v>271993.51964556723</v>
      </c>
      <c r="U45" s="8">
        <f t="shared" si="34"/>
        <v>273424.59861863562</v>
      </c>
      <c r="V45" s="8">
        <f t="shared" si="34"/>
        <v>275132.9270606534</v>
      </c>
      <c r="W45" s="8">
        <f t="shared" si="34"/>
        <v>276957.28552473546</v>
      </c>
      <c r="X45" s="8">
        <f t="shared" si="34"/>
        <v>284566.33850698674</v>
      </c>
      <c r="Y45" s="8">
        <f t="shared" si="34"/>
        <v>285846.68767229834</v>
      </c>
      <c r="Z45" s="8">
        <f t="shared" si="34"/>
        <v>287193.23064163851</v>
      </c>
      <c r="AA45" s="8">
        <f t="shared" si="34"/>
        <v>288603.01516603027</v>
      </c>
      <c r="AB45" s="8">
        <f t="shared" si="34"/>
        <v>290366.95722197043</v>
      </c>
      <c r="AC45" s="8">
        <f t="shared" si="34"/>
        <v>291896.80587544426</v>
      </c>
      <c r="AD45" s="8">
        <f t="shared" si="34"/>
        <v>293168.7967647193</v>
      </c>
      <c r="AE45" s="8">
        <f t="shared" si="34"/>
        <v>294700.85192157677</v>
      </c>
      <c r="AF45" s="8">
        <f t="shared" si="34"/>
        <v>295832.06683147611</v>
      </c>
      <c r="AG45" s="8">
        <f t="shared" si="34"/>
        <v>298575.9923180081</v>
      </c>
      <c r="AH45" s="8">
        <f t="shared" si="34"/>
        <v>301332.6690508012</v>
      </c>
      <c r="AI45" s="8">
        <f t="shared" si="34"/>
        <v>304095.29280016653</v>
      </c>
      <c r="AJ45" s="8">
        <f t="shared" si="34"/>
        <v>312722.44184531958</v>
      </c>
      <c r="AK45" s="8">
        <f t="shared" si="34"/>
        <v>314452.01221773762</v>
      </c>
      <c r="AL45" s="8">
        <f t="shared" si="34"/>
        <v>316163.70631147624</v>
      </c>
      <c r="AM45" s="8">
        <f t="shared" si="34"/>
        <v>317855.25663418567</v>
      </c>
      <c r="AN45" s="8">
        <f t="shared" si="34"/>
        <v>319845.70674008923</v>
      </c>
      <c r="AO45" s="8">
        <f t="shared" si="34"/>
        <v>321479.96655510028</v>
      </c>
      <c r="AP45" s="8">
        <f t="shared" si="34"/>
        <v>322775.21180433658</v>
      </c>
      <c r="AQ45" s="8">
        <f t="shared" si="34"/>
        <v>324265.5546675509</v>
      </c>
      <c r="AR45" s="8">
        <f t="shared" si="34"/>
        <v>325324.82613571582</v>
      </c>
      <c r="AS45" s="8">
        <f t="shared" si="34"/>
        <v>327761.93909394473</v>
      </c>
      <c r="AT45" s="8">
        <f t="shared" si="34"/>
        <v>330093.18198415294</v>
      </c>
      <c r="AU45" s="8">
        <f t="shared" si="34"/>
        <v>332318.21364295017</v>
      </c>
      <c r="AV45" s="8">
        <f t="shared" si="34"/>
        <v>333670.77073734847</v>
      </c>
      <c r="AW45" s="8">
        <f t="shared" si="34"/>
        <v>334995.30481382244</v>
      </c>
      <c r="AX45" s="8">
        <f t="shared" si="34"/>
        <v>336292.44317972823</v>
      </c>
      <c r="AY45" s="8">
        <f t="shared" si="34"/>
        <v>337562.89271237369</v>
      </c>
      <c r="AZ45" s="8">
        <f t="shared" si="34"/>
        <v>338973.10627888894</v>
      </c>
      <c r="BA45" s="8">
        <f t="shared" si="34"/>
        <v>340124.28330254304</v>
      </c>
      <c r="BB45" s="8">
        <f t="shared" si="34"/>
        <v>341035.59150639817</v>
      </c>
      <c r="BC45" s="8">
        <f t="shared" si="34"/>
        <v>342025.22508601332</v>
      </c>
      <c r="BD45" s="8">
        <f t="shared" si="34"/>
        <v>342729.49746326765</v>
      </c>
      <c r="BE45" s="8">
        <f t="shared" si="34"/>
        <v>344335.31476248504</v>
      </c>
      <c r="BF45" s="8">
        <f t="shared" si="34"/>
        <v>345765.15720133571</v>
      </c>
      <c r="BG45" s="8">
        <f t="shared" si="34"/>
        <v>347023.7359184465</v>
      </c>
      <c r="BH45" s="8">
        <f t="shared" si="34"/>
        <v>347795.5346757996</v>
      </c>
      <c r="BI45" s="8">
        <f t="shared" si="34"/>
        <v>348553.52456764353</v>
      </c>
      <c r="BJ45" s="8">
        <f t="shared" si="34"/>
        <v>349298.6871926504</v>
      </c>
      <c r="BK45" s="8">
        <f t="shared" si="34"/>
        <v>350031.97882181098</v>
      </c>
      <c r="BL45" s="8">
        <f t="shared" si="34"/>
        <v>350892.9865619156</v>
      </c>
      <c r="BM45" s="8">
        <f t="shared" si="34"/>
        <v>351603.98921024089</v>
      </c>
      <c r="BN45" s="8">
        <f t="shared" si="34"/>
        <v>352174.4639599268</v>
      </c>
      <c r="BO45" s="8">
        <f t="shared" si="34"/>
        <v>352839.34990477283</v>
      </c>
      <c r="BP45" s="8">
        <f t="shared" si="34"/>
        <v>353320.60774397937</v>
      </c>
      <c r="BQ45" s="8">
        <f t="shared" ref="BQ45:EB45" si="35">BP57</f>
        <v>354439.15658238984</v>
      </c>
      <c r="BR45" s="8">
        <f t="shared" si="35"/>
        <v>355531.32383841038</v>
      </c>
      <c r="BS45" s="8">
        <f t="shared" si="35"/>
        <v>356606.9278223298</v>
      </c>
      <c r="BT45" s="8">
        <f t="shared" si="35"/>
        <v>357286.26977729914</v>
      </c>
      <c r="BU45" s="8">
        <f t="shared" si="35"/>
        <v>357973.19597416261</v>
      </c>
      <c r="BV45" s="8">
        <f t="shared" si="35"/>
        <v>358668.16601874289</v>
      </c>
      <c r="BW45" s="8">
        <f t="shared" si="35"/>
        <v>359371.6052533114</v>
      </c>
      <c r="BX45" s="8">
        <f t="shared" si="35"/>
        <v>360221.75901185366</v>
      </c>
      <c r="BY45" s="8">
        <f t="shared" si="35"/>
        <v>360940.61744736682</v>
      </c>
      <c r="BZ45" s="8">
        <f t="shared" si="35"/>
        <v>361528.04990603682</v>
      </c>
      <c r="CA45" s="8">
        <f t="shared" si="35"/>
        <v>362224.63383354305</v>
      </c>
      <c r="CB45" s="8">
        <f t="shared" si="35"/>
        <v>362734.61299074389</v>
      </c>
      <c r="CC45" s="8">
        <f t="shared" si="35"/>
        <v>363951.83406549139</v>
      </c>
      <c r="CD45" s="8">
        <f t="shared" si="35"/>
        <v>365163.83865702583</v>
      </c>
      <c r="CE45" s="8">
        <f t="shared" si="35"/>
        <v>366371.57631463429</v>
      </c>
      <c r="CF45" s="8">
        <f t="shared" si="35"/>
        <v>367137.94373531954</v>
      </c>
      <c r="CG45" s="8">
        <f t="shared" si="35"/>
        <v>367915.57079442887</v>
      </c>
      <c r="CH45" s="8">
        <f t="shared" si="35"/>
        <v>368704.16927785601</v>
      </c>
      <c r="CI45" s="8">
        <f t="shared" si="35"/>
        <v>369503.43573132023</v>
      </c>
      <c r="CJ45" s="8">
        <f t="shared" si="35"/>
        <v>370470.44786134688</v>
      </c>
      <c r="CK45" s="8">
        <f t="shared" si="35"/>
        <v>371287.57265234698</v>
      </c>
      <c r="CL45" s="8">
        <f t="shared" si="35"/>
        <v>371954.06479856581</v>
      </c>
      <c r="CM45" s="8">
        <f t="shared" si="35"/>
        <v>372742.91312562244</v>
      </c>
      <c r="CN45" s="8">
        <f t="shared" si="35"/>
        <v>373318.88659828505</v>
      </c>
      <c r="CO45" s="8">
        <f t="shared" si="35"/>
        <v>374690.70265658188</v>
      </c>
      <c r="CP45" s="8">
        <f t="shared" si="35"/>
        <v>376052.29749249178</v>
      </c>
      <c r="CQ45" s="8">
        <f t="shared" si="35"/>
        <v>377403.91572338529</v>
      </c>
      <c r="CR45" s="8">
        <f t="shared" si="35"/>
        <v>378258.25620209594</v>
      </c>
      <c r="CS45" s="8">
        <f t="shared" si="35"/>
        <v>379121.77232810517</v>
      </c>
      <c r="CT45" s="8">
        <f t="shared" si="35"/>
        <v>379994.07099112967</v>
      </c>
      <c r="CU45" s="8">
        <f t="shared" si="35"/>
        <v>380874.76995376789</v>
      </c>
      <c r="CV45" s="8">
        <f t="shared" si="35"/>
        <v>381935.92109366041</v>
      </c>
      <c r="CW45" s="8">
        <f t="shared" si="35"/>
        <v>382829.17788422876</v>
      </c>
      <c r="CX45" s="8">
        <f t="shared" si="35"/>
        <v>383555.27243558783</v>
      </c>
      <c r="CY45" s="8">
        <f t="shared" si="35"/>
        <v>384411.69492053735</v>
      </c>
      <c r="CZ45" s="8">
        <f t="shared" si="35"/>
        <v>385035.16174489178</v>
      </c>
      <c r="DA45" s="8">
        <f t="shared" si="35"/>
        <v>386514.02512505703</v>
      </c>
      <c r="DB45" s="8">
        <f t="shared" si="35"/>
        <v>387976.01747535984</v>
      </c>
      <c r="DC45" s="8">
        <f t="shared" si="35"/>
        <v>389421.71074065042</v>
      </c>
      <c r="DD45" s="8">
        <f t="shared" si="35"/>
        <v>390332.89975328068</v>
      </c>
      <c r="DE45" s="8">
        <f t="shared" si="35"/>
        <v>391251.39072082122</v>
      </c>
      <c r="DF45" s="8">
        <f t="shared" si="35"/>
        <v>392176.86896164878</v>
      </c>
      <c r="DG45" s="8">
        <f t="shared" si="35"/>
        <v>393109.03348985076</v>
      </c>
      <c r="DH45" s="8">
        <f t="shared" si="35"/>
        <v>394229.38710533082</v>
      </c>
      <c r="DI45" s="8">
        <f t="shared" si="35"/>
        <v>395170.49432097131</v>
      </c>
      <c r="DJ45" s="8">
        <f t="shared" si="35"/>
        <v>395934.15504468413</v>
      </c>
      <c r="DK45" s="8">
        <f t="shared" si="35"/>
        <v>396833.3049462029</v>
      </c>
      <c r="DL45" s="8">
        <f t="shared" si="35"/>
        <v>397486.98546204454</v>
      </c>
      <c r="DM45" s="8">
        <f t="shared" si="35"/>
        <v>399034.21341547108</v>
      </c>
      <c r="DN45" s="8">
        <f t="shared" si="35"/>
        <v>400560.80327691458</v>
      </c>
      <c r="DO45" s="8">
        <f t="shared" si="35"/>
        <v>402067.68945018481</v>
      </c>
      <c r="DP45" s="8">
        <f t="shared" si="35"/>
        <v>403016.32999291981</v>
      </c>
      <c r="DQ45" s="8">
        <f t="shared" si="35"/>
        <v>403971.5455882895</v>
      </c>
      <c r="DR45" s="8">
        <f t="shared" si="35"/>
        <v>404933.08587964904</v>
      </c>
      <c r="DS45" s="8">
        <f t="shared" si="35"/>
        <v>405900.71129479277</v>
      </c>
      <c r="DT45" s="8">
        <f t="shared" si="35"/>
        <v>407062.61239041586</v>
      </c>
      <c r="DU45" s="8">
        <f t="shared" si="35"/>
        <v>408037.91126761696</v>
      </c>
      <c r="DV45" s="8">
        <f t="shared" si="35"/>
        <v>408828.87512066332</v>
      </c>
      <c r="DW45" s="8">
        <f t="shared" si="35"/>
        <v>409759.64750579349</v>
      </c>
      <c r="DX45" s="8">
        <f t="shared" si="35"/>
        <v>410436.04930478026</v>
      </c>
      <c r="DY45" s="8">
        <f t="shared" si="35"/>
        <v>412035.94230855879</v>
      </c>
      <c r="DZ45" s="8">
        <f t="shared" si="35"/>
        <v>413613.54715157504</v>
      </c>
      <c r="EA45" s="8">
        <f t="shared" si="35"/>
        <v>415169.99341878929</v>
      </c>
      <c r="EB45" s="8">
        <f t="shared" si="35"/>
        <v>416149.55037802079</v>
      </c>
      <c r="EC45" s="8">
        <f t="shared" ref="EC45:ED45" si="36">EB57</f>
        <v>417135.64979285188</v>
      </c>
      <c r="ED45" s="8">
        <f t="shared" si="36"/>
        <v>418128.06504703296</v>
      </c>
    </row>
    <row r="46" spans="1:134">
      <c r="C46" s="8"/>
      <c r="D46" s="8"/>
      <c r="E46" s="8"/>
      <c r="F46" s="8"/>
      <c r="G46" s="1935"/>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c r="CP46" s="8"/>
      <c r="CQ46" s="8"/>
      <c r="CR46" s="8"/>
      <c r="CS46" s="8"/>
      <c r="CT46" s="8"/>
      <c r="CU46" s="8"/>
      <c r="CV46" s="8"/>
      <c r="CW46" s="8"/>
      <c r="CX46" s="8"/>
      <c r="CY46" s="8"/>
      <c r="CZ46" s="8"/>
      <c r="DA46" s="8"/>
      <c r="DB46" s="8"/>
      <c r="DC46" s="8"/>
      <c r="DD46" s="8"/>
      <c r="DE46" s="8"/>
      <c r="DF46" s="8"/>
      <c r="DG46" s="8"/>
      <c r="DH46" s="8"/>
      <c r="DI46" s="8"/>
      <c r="DJ46" s="8"/>
      <c r="DK46" s="8"/>
      <c r="DL46" s="8"/>
      <c r="DM46" s="8"/>
      <c r="DN46" s="8"/>
      <c r="DO46" s="8"/>
      <c r="DP46" s="8"/>
      <c r="DQ46" s="8"/>
      <c r="DR46" s="8"/>
      <c r="DS46" s="8"/>
      <c r="DT46" s="8"/>
      <c r="DU46" s="8"/>
      <c r="DV46" s="8"/>
      <c r="DW46" s="8"/>
      <c r="DX46" s="8"/>
      <c r="DY46" s="8"/>
      <c r="DZ46" s="8"/>
      <c r="EA46" s="8"/>
      <c r="EB46" s="8"/>
      <c r="EC46" s="8"/>
      <c r="ED46" s="8"/>
    </row>
    <row r="47" spans="1:134">
      <c r="B47" t="s">
        <v>1011</v>
      </c>
      <c r="C47" s="1916">
        <v>1308.1189553199822</v>
      </c>
      <c r="D47" s="1916">
        <v>1315.0173196960959</v>
      </c>
      <c r="E47" s="1916">
        <v>1332.9150992577606</v>
      </c>
      <c r="F47" s="1916">
        <v>1347.8286206082341</v>
      </c>
      <c r="G47" s="1916">
        <v>1344.6038551547958</v>
      </c>
      <c r="H47" s="1916">
        <v>1346.34190437449</v>
      </c>
      <c r="I47" s="1916">
        <v>1362.0080710133566</v>
      </c>
      <c r="J47" s="1916">
        <v>1364.0480132869504</v>
      </c>
      <c r="K47" s="1916">
        <v>1365.7718018369455</v>
      </c>
      <c r="L47" s="1916">
        <v>1376.8282311882665</v>
      </c>
      <c r="M47" s="1916">
        <v>1384.2871472944494</v>
      </c>
      <c r="N47" s="1916">
        <v>1382.2317513984524</v>
      </c>
      <c r="O47" s="8">
        <f>C58</f>
        <v>1385.2968753104917</v>
      </c>
      <c r="P47" s="8">
        <f t="shared" ref="P47:CA47" si="37">D58</f>
        <v>1387.6235975961833</v>
      </c>
      <c r="Q47" s="8">
        <f>E58</f>
        <v>1389.0434473012688</v>
      </c>
      <c r="R47" s="8">
        <f t="shared" si="37"/>
        <v>1389.6331741487327</v>
      </c>
      <c r="S47" s="8">
        <f t="shared" si="37"/>
        <v>1389.678955655877</v>
      </c>
      <c r="T47" s="8">
        <f t="shared" si="37"/>
        <v>1390.3089621363818</v>
      </c>
      <c r="U47" s="8">
        <f t="shared" si="37"/>
        <v>1389.9566772744736</v>
      </c>
      <c r="V47" s="8">
        <f t="shared" si="37"/>
        <v>1389.4875578261103</v>
      </c>
      <c r="W47" s="8">
        <f t="shared" si="37"/>
        <v>1389.4059959503934</v>
      </c>
      <c r="X47" s="8">
        <f t="shared" si="37"/>
        <v>1389.2387789041284</v>
      </c>
      <c r="Y47" s="8">
        <f t="shared" si="37"/>
        <v>1389.6573731065134</v>
      </c>
      <c r="Z47" s="8">
        <f t="shared" si="37"/>
        <v>1390.4903180425124</v>
      </c>
      <c r="AA47" s="8">
        <f t="shared" si="37"/>
        <v>1391.7547529658682</v>
      </c>
      <c r="AB47" s="8">
        <f t="shared" si="37"/>
        <v>1393.0571175315201</v>
      </c>
      <c r="AC47" s="8">
        <f t="shared" si="37"/>
        <v>1394.3253743175667</v>
      </c>
      <c r="AD47" s="8">
        <f t="shared" si="37"/>
        <v>1397.0036646884905</v>
      </c>
      <c r="AE47" s="8">
        <f t="shared" si="37"/>
        <v>1399.1436195759632</v>
      </c>
      <c r="AF47" s="8">
        <f t="shared" si="37"/>
        <v>1406.505136927138</v>
      </c>
      <c r="AG47" s="8">
        <f t="shared" si="37"/>
        <v>1415.292834674143</v>
      </c>
      <c r="AH47" s="8">
        <f t="shared" si="37"/>
        <v>1424.677394674565</v>
      </c>
      <c r="AI47" s="8">
        <f t="shared" si="37"/>
        <v>1431.9964699425661</v>
      </c>
      <c r="AJ47" s="8">
        <f t="shared" si="37"/>
        <v>1438.439450846912</v>
      </c>
      <c r="AK47" s="8">
        <f t="shared" si="37"/>
        <v>1445.2155326169409</v>
      </c>
      <c r="AL47" s="8">
        <f t="shared" si="37"/>
        <v>1452.3098589272859</v>
      </c>
      <c r="AM47" s="8">
        <f t="shared" si="37"/>
        <v>1461.1863789350364</v>
      </c>
      <c r="AN47" s="8">
        <f t="shared" si="37"/>
        <v>1468.8848926904402</v>
      </c>
      <c r="AO47" s="8">
        <f t="shared" si="37"/>
        <v>1475.2858130269692</v>
      </c>
      <c r="AP47" s="8">
        <f t="shared" si="37"/>
        <v>1482.9954303622019</v>
      </c>
      <c r="AQ47" s="8">
        <f t="shared" si="37"/>
        <v>1488.6879369538854</v>
      </c>
      <c r="AR47" s="8">
        <f t="shared" si="37"/>
        <v>1502.495935577738</v>
      </c>
      <c r="AS47" s="8">
        <f t="shared" si="37"/>
        <v>1516.3681011010526</v>
      </c>
      <c r="AT47" s="8">
        <f t="shared" si="37"/>
        <v>1530.270193237553</v>
      </c>
      <c r="AU47" s="8">
        <f t="shared" si="37"/>
        <v>1540.2011517204471</v>
      </c>
      <c r="AV47" s="8">
        <f t="shared" si="37"/>
        <v>1548.7195243190388</v>
      </c>
      <c r="AW47" s="8">
        <f t="shared" si="37"/>
        <v>1557.1498537799264</v>
      </c>
      <c r="AX47" s="8">
        <f t="shared" si="37"/>
        <v>1565.4809723905914</v>
      </c>
      <c r="AY47" s="8">
        <f t="shared" si="37"/>
        <v>1575.2842136529218</v>
      </c>
      <c r="AZ47" s="8">
        <f t="shared" si="37"/>
        <v>1583.33316861259</v>
      </c>
      <c r="BA47" s="8">
        <f t="shared" si="37"/>
        <v>1589.7124300844</v>
      </c>
      <c r="BB47" s="8">
        <f t="shared" si="37"/>
        <v>1597.0525742097661</v>
      </c>
      <c r="BC47" s="8">
        <f t="shared" si="37"/>
        <v>1602.269632268104</v>
      </c>
      <c r="BD47" s="8">
        <f t="shared" si="37"/>
        <v>1614.2727496746688</v>
      </c>
      <c r="BE47" s="8">
        <f t="shared" si="37"/>
        <v>1625.7544423963404</v>
      </c>
      <c r="BF47" s="8">
        <f t="shared" si="37"/>
        <v>1636.7130301563741</v>
      </c>
      <c r="BG47" s="8">
        <f t="shared" si="37"/>
        <v>1643.3745603691316</v>
      </c>
      <c r="BH47" s="8">
        <f t="shared" si="37"/>
        <v>1649.8980733541296</v>
      </c>
      <c r="BI47" s="8">
        <f t="shared" si="37"/>
        <v>1656.2866586866048</v>
      </c>
      <c r="BJ47" s="8">
        <f t="shared" si="37"/>
        <v>1662.54379783478</v>
      </c>
      <c r="BK47" s="8">
        <f t="shared" si="37"/>
        <v>1669.4892941237636</v>
      </c>
      <c r="BL47" s="8">
        <f t="shared" si="37"/>
        <v>1675.1589997170167</v>
      </c>
      <c r="BM47" s="8">
        <f t="shared" si="37"/>
        <v>1679.6473182939233</v>
      </c>
      <c r="BN47" s="8">
        <f t="shared" si="37"/>
        <v>1684.5214001478198</v>
      </c>
      <c r="BO47" s="8">
        <f t="shared" si="37"/>
        <v>1687.9900387276775</v>
      </c>
      <c r="BP47" s="8">
        <f t="shared" si="37"/>
        <v>1695.8989103747294</v>
      </c>
      <c r="BQ47" s="8">
        <f t="shared" si="37"/>
        <v>1702.9410815668623</v>
      </c>
      <c r="BR47" s="8">
        <f t="shared" si="37"/>
        <v>1709.1397553114978</v>
      </c>
      <c r="BS47" s="8">
        <f t="shared" si="37"/>
        <v>1712.9409706254905</v>
      </c>
      <c r="BT47" s="8">
        <f t="shared" si="37"/>
        <v>1716.6741753725548</v>
      </c>
      <c r="BU47" s="8">
        <f t="shared" si="37"/>
        <v>1720.3442040615171</v>
      </c>
      <c r="BV47" s="8">
        <f t="shared" si="37"/>
        <v>1723.9557664588799</v>
      </c>
      <c r="BW47" s="8">
        <f t="shared" si="37"/>
        <v>1728.1963483151872</v>
      </c>
      <c r="BX47" s="8">
        <f t="shared" si="37"/>
        <v>1731.6981344081998</v>
      </c>
      <c r="BY47" s="8">
        <f t="shared" si="37"/>
        <v>1734.5078012210738</v>
      </c>
      <c r="BZ47" s="8">
        <f t="shared" si="37"/>
        <v>1737.7824561897796</v>
      </c>
      <c r="CA47" s="8">
        <f t="shared" si="37"/>
        <v>1740.1527174151861</v>
      </c>
      <c r="CB47" s="8">
        <f t="shared" ref="CB47:ED47" si="38">BP58</f>
        <v>1745.6617246965616</v>
      </c>
      <c r="CC47" s="8">
        <f t="shared" si="38"/>
        <v>1751.0407990465444</v>
      </c>
      <c r="CD47" s="8">
        <f t="shared" si="38"/>
        <v>1756.3382969972902</v>
      </c>
      <c r="CE47" s="8">
        <f t="shared" si="38"/>
        <v>1759.6841498093929</v>
      </c>
      <c r="CF47" s="8">
        <f t="shared" si="38"/>
        <v>1763.0673560587206</v>
      </c>
      <c r="CG47" s="8">
        <f t="shared" si="38"/>
        <v>1766.4901793673312</v>
      </c>
      <c r="CH47" s="8">
        <f t="shared" si="38"/>
        <v>1769.9547146045677</v>
      </c>
      <c r="CI47" s="8">
        <f t="shared" si="38"/>
        <v>1774.1418391048742</v>
      </c>
      <c r="CJ47" s="8">
        <f t="shared" si="38"/>
        <v>1777.6823160331305</v>
      </c>
      <c r="CK47" s="8">
        <f t="shared" si="38"/>
        <v>1780.5755019012847</v>
      </c>
      <c r="CL47" s="8">
        <f t="shared" si="38"/>
        <v>1784.0062738058662</v>
      </c>
      <c r="CM47" s="8">
        <f t="shared" si="38"/>
        <v>1786.5179914831751</v>
      </c>
      <c r="CN47" s="8">
        <f t="shared" si="38"/>
        <v>1792.5129731357929</v>
      </c>
      <c r="CO47" s="8">
        <f t="shared" si="38"/>
        <v>1798.4822628892132</v>
      </c>
      <c r="CP47" s="8">
        <f t="shared" si="38"/>
        <v>1804.4305374046212</v>
      </c>
      <c r="CQ47" s="8">
        <f t="shared" si="38"/>
        <v>1808.2050026365225</v>
      </c>
      <c r="CR47" s="8">
        <f t="shared" si="38"/>
        <v>1812.0349231404102</v>
      </c>
      <c r="CS47" s="8">
        <f t="shared" si="38"/>
        <v>1815.9188794220647</v>
      </c>
      <c r="CT47" s="8">
        <f t="shared" si="38"/>
        <v>1819.8553769273062</v>
      </c>
      <c r="CU47" s="8">
        <f t="shared" si="38"/>
        <v>1824.6180450223942</v>
      </c>
      <c r="CV47" s="8">
        <f t="shared" si="38"/>
        <v>1828.6424973027333</v>
      </c>
      <c r="CW47" s="8">
        <f t="shared" si="38"/>
        <v>1831.9250630347017</v>
      </c>
      <c r="CX47" s="8">
        <f t="shared" si="38"/>
        <v>1835.8102498306857</v>
      </c>
      <c r="CY47" s="8">
        <f t="shared" si="38"/>
        <v>1838.6469986125151</v>
      </c>
      <c r="CZ47" s="8">
        <f t="shared" si="38"/>
        <v>1845.4033818783585</v>
      </c>
      <c r="DA47" s="8">
        <f t="shared" si="38"/>
        <v>1852.1094242144002</v>
      </c>
      <c r="DB47" s="8">
        <f t="shared" si="38"/>
        <v>1858.7663303949237</v>
      </c>
      <c r="DC47" s="8">
        <f t="shared" si="38"/>
        <v>1862.9740750694245</v>
      </c>
      <c r="DD47" s="8">
        <f t="shared" si="38"/>
        <v>1867.2270110722282</v>
      </c>
      <c r="DE47" s="8">
        <f t="shared" si="38"/>
        <v>1871.5232022809776</v>
      </c>
      <c r="DF47" s="8">
        <f t="shared" si="38"/>
        <v>1875.8607661237584</v>
      </c>
      <c r="DG47" s="8">
        <f t="shared" si="38"/>
        <v>1881.0870818245687</v>
      </c>
      <c r="DH47" s="8">
        <f t="shared" si="38"/>
        <v>1885.4864947016783</v>
      </c>
      <c r="DI47" s="8">
        <f t="shared" si="38"/>
        <v>1889.0626104983642</v>
      </c>
      <c r="DJ47" s="8">
        <f t="shared" si="38"/>
        <v>1893.280609340708</v>
      </c>
      <c r="DK47" s="8">
        <f t="shared" si="38"/>
        <v>1896.3512694291362</v>
      </c>
      <c r="DL47" s="8">
        <f t="shared" si="38"/>
        <v>1903.6348755174204</v>
      </c>
      <c r="DM47" s="8">
        <f t="shared" si="38"/>
        <v>1910.8353894570521</v>
      </c>
      <c r="DN47" s="8">
        <f t="shared" si="38"/>
        <v>1917.9556281552918</v>
      </c>
      <c r="DO47" s="8">
        <f t="shared" si="38"/>
        <v>1922.4433596989791</v>
      </c>
      <c r="DP47" s="8">
        <f t="shared" si="38"/>
        <v>1926.9670543775671</v>
      </c>
      <c r="DQ47" s="8">
        <f t="shared" si="38"/>
        <v>1931.5251623406659</v>
      </c>
      <c r="DR47" s="8">
        <f t="shared" si="38"/>
        <v>1936.1162011911483</v>
      </c>
      <c r="DS47" s="8">
        <f t="shared" si="38"/>
        <v>1941.6340972484772</v>
      </c>
      <c r="DT47" s="8">
        <f t="shared" si="38"/>
        <v>1946.2691800678256</v>
      </c>
      <c r="DU47" s="8">
        <f t="shared" si="38"/>
        <v>1950.0303144438737</v>
      </c>
      <c r="DV47" s="8">
        <f t="shared" si="38"/>
        <v>1954.458751705097</v>
      </c>
      <c r="DW47" s="8">
        <f t="shared" si="38"/>
        <v>1957.6782183906844</v>
      </c>
      <c r="DX47" s="8">
        <f t="shared" si="38"/>
        <v>1965.2985294300192</v>
      </c>
      <c r="DY47" s="8">
        <f t="shared" si="38"/>
        <v>1972.817195020265</v>
      </c>
      <c r="DZ47" s="8">
        <f t="shared" si="38"/>
        <v>1980.2388172290428</v>
      </c>
      <c r="EA47" s="8">
        <f t="shared" si="38"/>
        <v>1984.9110027232064</v>
      </c>
      <c r="EB47" s="8">
        <f t="shared" si="38"/>
        <v>1989.6155712583211</v>
      </c>
      <c r="EC47" s="8">
        <f t="shared" si="38"/>
        <v>1994.3512897933858</v>
      </c>
      <c r="ED47" s="8">
        <f t="shared" si="38"/>
        <v>1999.1169784022497</v>
      </c>
    </row>
    <row r="48" spans="1:134">
      <c r="B48" t="s">
        <v>1012</v>
      </c>
      <c r="C48" s="8">
        <f>C26*C47</f>
        <v>23546.141195759679</v>
      </c>
      <c r="D48" s="8">
        <f t="shared" ref="D48:BO48" si="39">D26*D47</f>
        <v>19725.259795441438</v>
      </c>
      <c r="E48" s="8">
        <f t="shared" si="39"/>
        <v>15994.981191093128</v>
      </c>
      <c r="F48" s="8">
        <f t="shared" si="39"/>
        <v>18869.600688515278</v>
      </c>
      <c r="G48" s="1935">
        <f t="shared" si="39"/>
        <v>13446.038551547957</v>
      </c>
      <c r="H48" s="8">
        <f t="shared" si="39"/>
        <v>32312.205704987762</v>
      </c>
      <c r="I48" s="8">
        <f t="shared" si="39"/>
        <v>32688.193704320558</v>
      </c>
      <c r="J48" s="8">
        <f t="shared" si="39"/>
        <v>32737.152318886809</v>
      </c>
      <c r="K48" s="8">
        <f t="shared" si="39"/>
        <v>20486.577027554184</v>
      </c>
      <c r="L48" s="8">
        <f t="shared" si="39"/>
        <v>20652.423467823999</v>
      </c>
      <c r="M48" s="8">
        <f t="shared" si="39"/>
        <v>20764.30720941674</v>
      </c>
      <c r="N48" s="8">
        <f t="shared" si="39"/>
        <v>20733.476270976786</v>
      </c>
      <c r="O48" s="8">
        <f t="shared" si="39"/>
        <v>24935.343755588852</v>
      </c>
      <c r="P48" s="8">
        <f t="shared" si="39"/>
        <v>20814.353963942751</v>
      </c>
      <c r="Q48" s="8">
        <f t="shared" si="39"/>
        <v>16668.521367615227</v>
      </c>
      <c r="R48" s="8">
        <f t="shared" si="39"/>
        <v>19454.864438082259</v>
      </c>
      <c r="S48" s="8">
        <f t="shared" si="39"/>
        <v>13896.78955655877</v>
      </c>
      <c r="T48" s="8">
        <f t="shared" si="39"/>
        <v>33367.415091273164</v>
      </c>
      <c r="U48" s="8">
        <f t="shared" si="39"/>
        <v>33358.960254587364</v>
      </c>
      <c r="V48" s="8">
        <f t="shared" si="39"/>
        <v>33347.701387826644</v>
      </c>
      <c r="W48" s="8">
        <f t="shared" si="39"/>
        <v>20841.0899392559</v>
      </c>
      <c r="X48" s="8">
        <f t="shared" si="39"/>
        <v>20838.581683561926</v>
      </c>
      <c r="Y48" s="8">
        <f t="shared" si="39"/>
        <v>20844.8605965977</v>
      </c>
      <c r="Z48" s="8">
        <f t="shared" si="39"/>
        <v>20857.354770637685</v>
      </c>
      <c r="AA48" s="8">
        <f t="shared" si="39"/>
        <v>25051.585553385627</v>
      </c>
      <c r="AB48" s="8">
        <f t="shared" si="39"/>
        <v>20895.856762972802</v>
      </c>
      <c r="AC48" s="8">
        <f t="shared" si="39"/>
        <v>16731.904491810801</v>
      </c>
      <c r="AD48" s="8">
        <f t="shared" si="39"/>
        <v>19558.051305638866</v>
      </c>
      <c r="AE48" s="8">
        <f t="shared" si="39"/>
        <v>13991.436195759632</v>
      </c>
      <c r="AF48" s="8">
        <f t="shared" si="39"/>
        <v>33756.123286251313</v>
      </c>
      <c r="AG48" s="8">
        <f t="shared" si="39"/>
        <v>33967.028032179434</v>
      </c>
      <c r="AH48" s="8">
        <f t="shared" si="39"/>
        <v>34192.257472189558</v>
      </c>
      <c r="AI48" s="8">
        <f t="shared" si="39"/>
        <v>21479.947049138493</v>
      </c>
      <c r="AJ48" s="8">
        <f t="shared" si="39"/>
        <v>21576.59176270368</v>
      </c>
      <c r="AK48" s="8">
        <f t="shared" si="39"/>
        <v>21678.232989254113</v>
      </c>
      <c r="AL48" s="8">
        <f t="shared" si="39"/>
        <v>21784.647883909289</v>
      </c>
      <c r="AM48" s="8">
        <f t="shared" si="39"/>
        <v>26301.354820830653</v>
      </c>
      <c r="AN48" s="8">
        <f t="shared" si="39"/>
        <v>22033.273390356604</v>
      </c>
      <c r="AO48" s="8">
        <f t="shared" si="39"/>
        <v>17703.429756323632</v>
      </c>
      <c r="AP48" s="8">
        <f t="shared" si="39"/>
        <v>20761.936025070827</v>
      </c>
      <c r="AQ48" s="8">
        <f t="shared" si="39"/>
        <v>14886.879369538854</v>
      </c>
      <c r="AR48" s="8">
        <f t="shared" si="39"/>
        <v>36059.90245386571</v>
      </c>
      <c r="AS48" s="8">
        <f t="shared" si="39"/>
        <v>36392.834426425266</v>
      </c>
      <c r="AT48" s="8">
        <f t="shared" si="39"/>
        <v>36726.484637701273</v>
      </c>
      <c r="AU48" s="8">
        <f t="shared" si="39"/>
        <v>23103.017275806706</v>
      </c>
      <c r="AV48" s="8">
        <f t="shared" si="39"/>
        <v>23230.792864785581</v>
      </c>
      <c r="AW48" s="8">
        <f t="shared" si="39"/>
        <v>23357.247806698895</v>
      </c>
      <c r="AX48" s="8">
        <f t="shared" si="39"/>
        <v>23482.21458585887</v>
      </c>
      <c r="AY48" s="8">
        <f t="shared" si="39"/>
        <v>28355.115845752593</v>
      </c>
      <c r="AZ48" s="8">
        <f t="shared" si="39"/>
        <v>23749.997529188851</v>
      </c>
      <c r="BA48" s="8">
        <f t="shared" si="39"/>
        <v>19076.549161012801</v>
      </c>
      <c r="BB48" s="8">
        <f t="shared" si="39"/>
        <v>22358.736038936724</v>
      </c>
      <c r="BC48" s="8">
        <f t="shared" si="39"/>
        <v>16022.69632268104</v>
      </c>
      <c r="BD48" s="8">
        <f t="shared" si="39"/>
        <v>38742.545992192056</v>
      </c>
      <c r="BE48" s="8">
        <f t="shared" si="39"/>
        <v>39018.106617512167</v>
      </c>
      <c r="BF48" s="8">
        <f t="shared" si="39"/>
        <v>39281.11272375298</v>
      </c>
      <c r="BG48" s="8">
        <f t="shared" si="39"/>
        <v>24650.618405536974</v>
      </c>
      <c r="BH48" s="8">
        <f t="shared" si="39"/>
        <v>24748.471100311945</v>
      </c>
      <c r="BI48" s="8">
        <f t="shared" si="39"/>
        <v>24844.299880299073</v>
      </c>
      <c r="BJ48" s="8">
        <f t="shared" si="39"/>
        <v>24938.1569675217</v>
      </c>
      <c r="BK48" s="8">
        <f t="shared" si="39"/>
        <v>30050.807294227743</v>
      </c>
      <c r="BL48" s="8">
        <f t="shared" si="39"/>
        <v>25127.384995755252</v>
      </c>
      <c r="BM48" s="8">
        <f t="shared" si="39"/>
        <v>20155.767819527078</v>
      </c>
      <c r="BN48" s="8">
        <f t="shared" si="39"/>
        <v>23583.299602069477</v>
      </c>
      <c r="BO48" s="8">
        <f t="shared" si="39"/>
        <v>16879.900387276775</v>
      </c>
      <c r="BP48" s="8">
        <f t="shared" ref="BP48:EA48" si="40">BP26*BP47</f>
        <v>40701.573848993503</v>
      </c>
      <c r="BQ48" s="8">
        <f t="shared" si="40"/>
        <v>40870.585957604693</v>
      </c>
      <c r="BR48" s="8">
        <f t="shared" si="40"/>
        <v>41019.354127475948</v>
      </c>
      <c r="BS48" s="8">
        <f t="shared" si="40"/>
        <v>25694.114559382357</v>
      </c>
      <c r="BT48" s="8">
        <f t="shared" si="40"/>
        <v>25750.112630588323</v>
      </c>
      <c r="BU48" s="8">
        <f t="shared" si="40"/>
        <v>25805.163060922758</v>
      </c>
      <c r="BV48" s="8">
        <f t="shared" si="40"/>
        <v>25859.336496883199</v>
      </c>
      <c r="BW48" s="8">
        <f t="shared" si="40"/>
        <v>31107.534269673368</v>
      </c>
      <c r="BX48" s="8">
        <f t="shared" si="40"/>
        <v>25975.472016122996</v>
      </c>
      <c r="BY48" s="8">
        <f t="shared" si="40"/>
        <v>20814.093614652884</v>
      </c>
      <c r="BZ48" s="8">
        <f t="shared" si="40"/>
        <v>24328.954386656915</v>
      </c>
      <c r="CA48" s="8">
        <f t="shared" si="40"/>
        <v>17401.527174151859</v>
      </c>
      <c r="CB48" s="8">
        <f t="shared" si="40"/>
        <v>41895.881392717478</v>
      </c>
      <c r="CC48" s="8">
        <f t="shared" si="40"/>
        <v>42024.979177117064</v>
      </c>
      <c r="CD48" s="8">
        <f t="shared" si="40"/>
        <v>42152.119127934966</v>
      </c>
      <c r="CE48" s="8">
        <f t="shared" si="40"/>
        <v>26395.262247140894</v>
      </c>
      <c r="CF48" s="8">
        <f t="shared" si="40"/>
        <v>26446.01034088081</v>
      </c>
      <c r="CG48" s="8">
        <f t="shared" si="40"/>
        <v>26497.352690509968</v>
      </c>
      <c r="CH48" s="8">
        <f t="shared" si="40"/>
        <v>26549.320719068517</v>
      </c>
      <c r="CI48" s="8">
        <f t="shared" si="40"/>
        <v>31934.553103887734</v>
      </c>
      <c r="CJ48" s="8">
        <f t="shared" si="40"/>
        <v>26665.234740496959</v>
      </c>
      <c r="CK48" s="8">
        <f t="shared" si="40"/>
        <v>21366.906022815416</v>
      </c>
      <c r="CL48" s="8">
        <f t="shared" si="40"/>
        <v>24976.087833282127</v>
      </c>
      <c r="CM48" s="8">
        <f t="shared" si="40"/>
        <v>17865.179914831751</v>
      </c>
      <c r="CN48" s="8">
        <f t="shared" si="40"/>
        <v>43020.311355259029</v>
      </c>
      <c r="CO48" s="8">
        <f t="shared" si="40"/>
        <v>43163.574309341115</v>
      </c>
      <c r="CP48" s="8">
        <f t="shared" si="40"/>
        <v>43306.332897710905</v>
      </c>
      <c r="CQ48" s="8">
        <f t="shared" si="40"/>
        <v>27123.075039547839</v>
      </c>
      <c r="CR48" s="8">
        <f t="shared" si="40"/>
        <v>27180.523847106153</v>
      </c>
      <c r="CS48" s="8">
        <f t="shared" si="40"/>
        <v>27238.783191330971</v>
      </c>
      <c r="CT48" s="8">
        <f t="shared" si="40"/>
        <v>27297.830653909594</v>
      </c>
      <c r="CU48" s="8">
        <f t="shared" si="40"/>
        <v>32843.124810403096</v>
      </c>
      <c r="CV48" s="8">
        <f t="shared" si="40"/>
        <v>27429.637459541002</v>
      </c>
      <c r="CW48" s="8">
        <f t="shared" si="40"/>
        <v>21983.100756416421</v>
      </c>
      <c r="CX48" s="8">
        <f t="shared" si="40"/>
        <v>25701.343497629601</v>
      </c>
      <c r="CY48" s="8">
        <f t="shared" si="40"/>
        <v>18386.46998612515</v>
      </c>
      <c r="CZ48" s="8">
        <f t="shared" si="40"/>
        <v>44289.681165080605</v>
      </c>
      <c r="DA48" s="8">
        <f t="shared" si="40"/>
        <v>44450.626181145606</v>
      </c>
      <c r="DB48" s="8">
        <f t="shared" si="40"/>
        <v>44610.391929478166</v>
      </c>
      <c r="DC48" s="8">
        <f t="shared" si="40"/>
        <v>27944.611126041367</v>
      </c>
      <c r="DD48" s="8">
        <f t="shared" si="40"/>
        <v>28008.405166083423</v>
      </c>
      <c r="DE48" s="8">
        <f t="shared" si="40"/>
        <v>28072.848034214665</v>
      </c>
      <c r="DF48" s="8">
        <f t="shared" si="40"/>
        <v>28137.911491856376</v>
      </c>
      <c r="DG48" s="8">
        <f t="shared" si="40"/>
        <v>33859.567472842238</v>
      </c>
      <c r="DH48" s="8">
        <f t="shared" si="40"/>
        <v>28282.297420525174</v>
      </c>
      <c r="DI48" s="8">
        <f t="shared" si="40"/>
        <v>22668.751325980371</v>
      </c>
      <c r="DJ48" s="8">
        <f t="shared" si="40"/>
        <v>26505.92853076991</v>
      </c>
      <c r="DK48" s="8">
        <f t="shared" si="40"/>
        <v>18963.512694291363</v>
      </c>
      <c r="DL48" s="8">
        <f t="shared" si="40"/>
        <v>45687.237012418089</v>
      </c>
      <c r="DM48" s="8">
        <f t="shared" si="40"/>
        <v>45860.049346969252</v>
      </c>
      <c r="DN48" s="8">
        <f t="shared" si="40"/>
        <v>46030.935075727</v>
      </c>
      <c r="DO48" s="8">
        <f t="shared" si="40"/>
        <v>28836.650395484685</v>
      </c>
      <c r="DP48" s="8">
        <f t="shared" si="40"/>
        <v>28904.505815663506</v>
      </c>
      <c r="DQ48" s="8">
        <f t="shared" si="40"/>
        <v>28972.877435109989</v>
      </c>
      <c r="DR48" s="8">
        <f t="shared" si="40"/>
        <v>29041.743017867226</v>
      </c>
      <c r="DS48" s="8">
        <f t="shared" si="40"/>
        <v>34949.413750472588</v>
      </c>
      <c r="DT48" s="8">
        <f t="shared" si="40"/>
        <v>29194.037701017383</v>
      </c>
      <c r="DU48" s="8">
        <f t="shared" si="40"/>
        <v>23400.363773326484</v>
      </c>
      <c r="DV48" s="8">
        <f t="shared" si="40"/>
        <v>27362.422523871359</v>
      </c>
      <c r="DW48" s="8">
        <f t="shared" si="40"/>
        <v>19576.782183906842</v>
      </c>
      <c r="DX48" s="8">
        <f t="shared" si="40"/>
        <v>47167.164706320458</v>
      </c>
      <c r="DY48" s="8">
        <f t="shared" si="40"/>
        <v>47347.61268048636</v>
      </c>
      <c r="DZ48" s="8">
        <f t="shared" si="40"/>
        <v>47525.731613497024</v>
      </c>
      <c r="EA48" s="8">
        <f t="shared" si="40"/>
        <v>29773.665040848096</v>
      </c>
      <c r="EB48" s="8">
        <f t="shared" ref="EB48:ED48" si="41">EB26*EB47</f>
        <v>29844.233568874817</v>
      </c>
      <c r="EC48" s="8">
        <f t="shared" si="41"/>
        <v>29915.269346900786</v>
      </c>
      <c r="ED48" s="8">
        <f t="shared" si="41"/>
        <v>29986.754676033746</v>
      </c>
    </row>
    <row r="49" spans="1:134">
      <c r="C49" s="8"/>
      <c r="D49" s="8"/>
      <c r="E49" s="8"/>
      <c r="F49" s="8"/>
      <c r="G49" s="1935"/>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c r="CQ49" s="8"/>
      <c r="CR49" s="8"/>
      <c r="CS49" s="8"/>
      <c r="CT49" s="8"/>
      <c r="CU49" s="8"/>
      <c r="CV49" s="8"/>
      <c r="CW49" s="8"/>
      <c r="CX49" s="8"/>
      <c r="CY49" s="8"/>
      <c r="CZ49" s="8"/>
      <c r="DA49" s="8"/>
      <c r="DB49" s="8"/>
      <c r="DC49" s="8"/>
      <c r="DD49" s="8"/>
      <c r="DE49" s="8"/>
      <c r="DF49" s="8"/>
      <c r="DG49" s="8"/>
      <c r="DH49" s="8"/>
      <c r="DI49" s="8"/>
      <c r="DJ49" s="8"/>
      <c r="DK49" s="8"/>
      <c r="DL49" s="8"/>
      <c r="DM49" s="8"/>
      <c r="DN49" s="8"/>
      <c r="DO49" s="8"/>
      <c r="DP49" s="8"/>
      <c r="DQ49" s="8"/>
      <c r="DR49" s="8"/>
      <c r="DS49" s="8"/>
      <c r="DT49" s="8"/>
      <c r="DU49" s="8"/>
      <c r="DV49" s="8"/>
      <c r="DW49" s="8"/>
      <c r="DX49" s="8"/>
      <c r="DY49" s="8"/>
      <c r="DZ49" s="8"/>
      <c r="EA49" s="8"/>
      <c r="EB49" s="8"/>
      <c r="EC49" s="8"/>
      <c r="ED49" s="8"/>
    </row>
    <row r="50" spans="1:134">
      <c r="B50" t="s">
        <v>1013</v>
      </c>
      <c r="C50" s="8">
        <f t="shared" ref="C50:BN50" si="42">C47*(1+C30)</f>
        <v>1321.2001448731821</v>
      </c>
      <c r="D50" s="8">
        <f t="shared" si="42"/>
        <v>1328.167492893057</v>
      </c>
      <c r="E50" s="8">
        <f t="shared" si="42"/>
        <v>1346.2442502503382</v>
      </c>
      <c r="F50" s="8">
        <f t="shared" si="42"/>
        <v>1361.3069068143166</v>
      </c>
      <c r="G50" s="1935">
        <f t="shared" si="42"/>
        <v>1358.0498937063437</v>
      </c>
      <c r="H50" s="8">
        <f t="shared" si="42"/>
        <v>1359.8053234182348</v>
      </c>
      <c r="I50" s="8">
        <f t="shared" si="42"/>
        <v>1375.6281517234902</v>
      </c>
      <c r="J50" s="8">
        <f t="shared" si="42"/>
        <v>1377.6884934198199</v>
      </c>
      <c r="K50" s="8">
        <f t="shared" si="42"/>
        <v>1379.429519855315</v>
      </c>
      <c r="L50" s="8">
        <f t="shared" si="42"/>
        <v>1390.5965135001493</v>
      </c>
      <c r="M50" s="8">
        <f t="shared" si="42"/>
        <v>1411.9728902403383</v>
      </c>
      <c r="N50" s="8">
        <f t="shared" si="42"/>
        <v>1409.8763864264215</v>
      </c>
      <c r="O50" s="8">
        <f t="shared" si="42"/>
        <v>1413.0028128167016</v>
      </c>
      <c r="P50" s="8">
        <f t="shared" si="42"/>
        <v>1415.3760695481071</v>
      </c>
      <c r="Q50" s="8">
        <f t="shared" si="42"/>
        <v>1416.8243162472941</v>
      </c>
      <c r="R50" s="8">
        <f t="shared" si="42"/>
        <v>1417.4258376317073</v>
      </c>
      <c r="S50" s="8">
        <f t="shared" si="42"/>
        <v>1417.4725347689946</v>
      </c>
      <c r="T50" s="8">
        <f t="shared" si="42"/>
        <v>1445.9213206218371</v>
      </c>
      <c r="U50" s="8">
        <f t="shared" si="42"/>
        <v>1459.4545111381974</v>
      </c>
      <c r="V50" s="8">
        <f t="shared" si="42"/>
        <v>1458.9619357174158</v>
      </c>
      <c r="W50" s="8">
        <f t="shared" si="42"/>
        <v>1458.8762957479132</v>
      </c>
      <c r="X50" s="8">
        <f t="shared" si="42"/>
        <v>1458.7007178493348</v>
      </c>
      <c r="Y50" s="8">
        <f t="shared" si="42"/>
        <v>1459.1402417618392</v>
      </c>
      <c r="Z50" s="8">
        <f t="shared" si="42"/>
        <v>1460.014833944638</v>
      </c>
      <c r="AA50" s="8">
        <f t="shared" si="42"/>
        <v>1461.3424906141618</v>
      </c>
      <c r="AB50" s="8">
        <f t="shared" si="42"/>
        <v>1462.7099734080962</v>
      </c>
      <c r="AC50" s="8">
        <f t="shared" si="42"/>
        <v>1464.0416430334451</v>
      </c>
      <c r="AD50" s="8">
        <f t="shared" si="42"/>
        <v>1466.8538479229151</v>
      </c>
      <c r="AE50" s="8">
        <f t="shared" si="42"/>
        <v>1469.1008005547615</v>
      </c>
      <c r="AF50" s="8">
        <f t="shared" si="42"/>
        <v>1476.830393773495</v>
      </c>
      <c r="AG50" s="8">
        <f t="shared" si="42"/>
        <v>1486.0574764078503</v>
      </c>
      <c r="AH50" s="8">
        <f t="shared" si="42"/>
        <v>1495.9112644082934</v>
      </c>
      <c r="AI50" s="8">
        <f t="shared" si="42"/>
        <v>1503.5962934396946</v>
      </c>
      <c r="AJ50" s="8">
        <f t="shared" si="42"/>
        <v>1510.3614233892577</v>
      </c>
      <c r="AK50" s="8">
        <f t="shared" si="42"/>
        <v>1517.4763092477881</v>
      </c>
      <c r="AL50" s="8">
        <f t="shared" si="42"/>
        <v>1524.9253518736502</v>
      </c>
      <c r="AM50" s="8">
        <f t="shared" si="42"/>
        <v>1534.2456978817881</v>
      </c>
      <c r="AN50" s="8">
        <f t="shared" si="42"/>
        <v>1542.3291373249622</v>
      </c>
      <c r="AO50" s="8">
        <f t="shared" si="42"/>
        <v>1549.0501036783178</v>
      </c>
      <c r="AP50" s="8">
        <f t="shared" si="42"/>
        <v>1557.145201880312</v>
      </c>
      <c r="AQ50" s="8">
        <f t="shared" si="42"/>
        <v>1563.1223338015798</v>
      </c>
      <c r="AR50" s="8">
        <f t="shared" si="42"/>
        <v>1577.620732356625</v>
      </c>
      <c r="AS50" s="8">
        <f t="shared" si="42"/>
        <v>1592.1865061561052</v>
      </c>
      <c r="AT50" s="8">
        <f t="shared" si="42"/>
        <v>1606.7837028994306</v>
      </c>
      <c r="AU50" s="8">
        <f t="shared" si="42"/>
        <v>1617.2112093064695</v>
      </c>
      <c r="AV50" s="8">
        <f t="shared" si="42"/>
        <v>1626.1555005349908</v>
      </c>
      <c r="AW50" s="8">
        <f t="shared" si="42"/>
        <v>1635.0073464689228</v>
      </c>
      <c r="AX50" s="8">
        <f t="shared" si="42"/>
        <v>1643.755021010121</v>
      </c>
      <c r="AY50" s="8">
        <f t="shared" si="42"/>
        <v>1646.1720032673031</v>
      </c>
      <c r="AZ50" s="8">
        <f t="shared" si="42"/>
        <v>1654.5831612001564</v>
      </c>
      <c r="BA50" s="8">
        <f t="shared" si="42"/>
        <v>1661.249489438198</v>
      </c>
      <c r="BB50" s="8">
        <f t="shared" si="42"/>
        <v>1660.9346771781568</v>
      </c>
      <c r="BC50" s="8">
        <f t="shared" si="42"/>
        <v>1666.3604175588282</v>
      </c>
      <c r="BD50" s="8">
        <f t="shared" si="42"/>
        <v>1678.8436596616557</v>
      </c>
      <c r="BE50" s="8">
        <f t="shared" si="42"/>
        <v>1682.6558478802121</v>
      </c>
      <c r="BF50" s="8">
        <f t="shared" si="42"/>
        <v>1685.8144210610653</v>
      </c>
      <c r="BG50" s="8">
        <f t="shared" si="42"/>
        <v>1692.6757971802056</v>
      </c>
      <c r="BH50" s="8">
        <f t="shared" si="42"/>
        <v>1699.3950155547534</v>
      </c>
      <c r="BI50" s="8">
        <f t="shared" si="42"/>
        <v>1705.975258447203</v>
      </c>
      <c r="BJ50" s="8">
        <f t="shared" si="42"/>
        <v>1712.4201117698235</v>
      </c>
      <c r="BK50" s="8">
        <f t="shared" si="42"/>
        <v>1719.5739729474765</v>
      </c>
      <c r="BL50" s="8">
        <f t="shared" si="42"/>
        <v>1725.4137697085273</v>
      </c>
      <c r="BM50" s="8">
        <f t="shared" si="42"/>
        <v>1730.0367378427411</v>
      </c>
      <c r="BN50" s="8">
        <f t="shared" si="42"/>
        <v>1735.0570421522546</v>
      </c>
      <c r="BO50" s="8">
        <f t="shared" ref="BO50:DZ50" si="43">BO47*(1+BO30)</f>
        <v>1738.6297398895078</v>
      </c>
      <c r="BP50" s="8">
        <f t="shared" si="43"/>
        <v>1746.7758776859714</v>
      </c>
      <c r="BQ50" s="8">
        <f t="shared" si="43"/>
        <v>1754.0293140138683</v>
      </c>
      <c r="BR50" s="8">
        <f t="shared" si="43"/>
        <v>1760.4139479708429</v>
      </c>
      <c r="BS50" s="8">
        <f t="shared" si="43"/>
        <v>1764.3291997442552</v>
      </c>
      <c r="BT50" s="8">
        <f t="shared" si="43"/>
        <v>1768.1744006337315</v>
      </c>
      <c r="BU50" s="8">
        <f t="shared" si="43"/>
        <v>1771.9545301833625</v>
      </c>
      <c r="BV50" s="8">
        <f t="shared" si="43"/>
        <v>1775.6744394526463</v>
      </c>
      <c r="BW50" s="8">
        <f t="shared" si="43"/>
        <v>1780.0422387646429</v>
      </c>
      <c r="BX50" s="8">
        <f t="shared" si="43"/>
        <v>1783.6490784404459</v>
      </c>
      <c r="BY50" s="8">
        <f t="shared" si="43"/>
        <v>1786.5430352577062</v>
      </c>
      <c r="BZ50" s="8">
        <f t="shared" si="43"/>
        <v>1789.915929875473</v>
      </c>
      <c r="CA50" s="8">
        <f t="shared" si="43"/>
        <v>1792.3572989376416</v>
      </c>
      <c r="CB50" s="8">
        <f t="shared" si="43"/>
        <v>1798.0315764374584</v>
      </c>
      <c r="CC50" s="8">
        <f t="shared" si="43"/>
        <v>1803.5720230179409</v>
      </c>
      <c r="CD50" s="8">
        <f t="shared" si="43"/>
        <v>1809.0284459072088</v>
      </c>
      <c r="CE50" s="8">
        <f t="shared" si="43"/>
        <v>1812.4746743036746</v>
      </c>
      <c r="CF50" s="8">
        <f t="shared" si="43"/>
        <v>1815.9593767404824</v>
      </c>
      <c r="CG50" s="8">
        <f t="shared" si="43"/>
        <v>1819.4848847483511</v>
      </c>
      <c r="CH50" s="8">
        <f t="shared" si="43"/>
        <v>1823.0533560427048</v>
      </c>
      <c r="CI50" s="8">
        <f t="shared" si="43"/>
        <v>1827.3660942780205</v>
      </c>
      <c r="CJ50" s="8">
        <f t="shared" si="43"/>
        <v>1831.0127855141245</v>
      </c>
      <c r="CK50" s="8">
        <f t="shared" si="43"/>
        <v>1833.9927669583233</v>
      </c>
      <c r="CL50" s="8">
        <f t="shared" si="43"/>
        <v>1837.5264620200421</v>
      </c>
      <c r="CM50" s="8">
        <f t="shared" si="43"/>
        <v>1840.1135312276704</v>
      </c>
      <c r="CN50" s="8">
        <f t="shared" si="43"/>
        <v>1846.2883623298667</v>
      </c>
      <c r="CO50" s="8">
        <f t="shared" si="43"/>
        <v>1852.4367307758896</v>
      </c>
      <c r="CP50" s="8">
        <f t="shared" si="43"/>
        <v>1858.56345352676</v>
      </c>
      <c r="CQ50" s="8">
        <f t="shared" si="43"/>
        <v>1862.4511527156183</v>
      </c>
      <c r="CR50" s="8">
        <f t="shared" si="43"/>
        <v>1866.3959708346226</v>
      </c>
      <c r="CS50" s="8">
        <f t="shared" si="43"/>
        <v>1870.3964458047267</v>
      </c>
      <c r="CT50" s="8">
        <f t="shared" si="43"/>
        <v>1874.4510382351255</v>
      </c>
      <c r="CU50" s="8">
        <f t="shared" si="43"/>
        <v>1879.356586373066</v>
      </c>
      <c r="CV50" s="8">
        <f t="shared" si="43"/>
        <v>1883.5017722218154</v>
      </c>
      <c r="CW50" s="8">
        <f t="shared" si="43"/>
        <v>1886.8828149257429</v>
      </c>
      <c r="CX50" s="8">
        <f t="shared" si="43"/>
        <v>1890.8845573256065</v>
      </c>
      <c r="CY50" s="8">
        <f t="shared" si="43"/>
        <v>1893.8064085708907</v>
      </c>
      <c r="CZ50" s="8">
        <f t="shared" si="43"/>
        <v>1900.7654833347092</v>
      </c>
      <c r="DA50" s="8">
        <f t="shared" si="43"/>
        <v>1907.6727069408323</v>
      </c>
      <c r="DB50" s="8">
        <f t="shared" si="43"/>
        <v>1914.5293203067715</v>
      </c>
      <c r="DC50" s="8">
        <f t="shared" si="43"/>
        <v>1918.8632973215074</v>
      </c>
      <c r="DD50" s="8">
        <f t="shared" si="43"/>
        <v>1923.243821404395</v>
      </c>
      <c r="DE50" s="8">
        <f t="shared" si="43"/>
        <v>1927.6688983494068</v>
      </c>
      <c r="DF50" s="8">
        <f t="shared" si="43"/>
        <v>1932.1365891074711</v>
      </c>
      <c r="DG50" s="8">
        <f t="shared" si="43"/>
        <v>1937.5196942793059</v>
      </c>
      <c r="DH50" s="8">
        <f t="shared" si="43"/>
        <v>1942.0510895427287</v>
      </c>
      <c r="DI50" s="8">
        <f t="shared" si="43"/>
        <v>1945.7344888133152</v>
      </c>
      <c r="DJ50" s="8">
        <f t="shared" si="43"/>
        <v>1950.0790276209293</v>
      </c>
      <c r="DK50" s="8">
        <f t="shared" si="43"/>
        <v>1953.2418075120104</v>
      </c>
      <c r="DL50" s="8">
        <f t="shared" si="43"/>
        <v>1960.7439217829431</v>
      </c>
      <c r="DM50" s="8">
        <f t="shared" si="43"/>
        <v>1968.1604511407636</v>
      </c>
      <c r="DN50" s="8">
        <f t="shared" si="43"/>
        <v>1975.4942969999506</v>
      </c>
      <c r="DO50" s="8">
        <f t="shared" si="43"/>
        <v>1980.1166604899486</v>
      </c>
      <c r="DP50" s="8">
        <f t="shared" si="43"/>
        <v>1984.7760660088943</v>
      </c>
      <c r="DQ50" s="8">
        <f t="shared" si="43"/>
        <v>1989.470917210886</v>
      </c>
      <c r="DR50" s="8">
        <f t="shared" si="43"/>
        <v>1994.1996872268828</v>
      </c>
      <c r="DS50" s="8">
        <f t="shared" si="43"/>
        <v>1999.8831201659316</v>
      </c>
      <c r="DT50" s="8">
        <f t="shared" si="43"/>
        <v>2004.6572554698605</v>
      </c>
      <c r="DU50" s="8">
        <f t="shared" si="43"/>
        <v>2008.5312238771901</v>
      </c>
      <c r="DV50" s="8">
        <f t="shared" si="43"/>
        <v>2013.0925142562501</v>
      </c>
      <c r="DW50" s="8">
        <f t="shared" si="43"/>
        <v>2016.4085649424051</v>
      </c>
      <c r="DX50" s="8">
        <f t="shared" si="43"/>
        <v>2024.2574853129199</v>
      </c>
      <c r="DY50" s="8">
        <f t="shared" si="43"/>
        <v>2032.001710870873</v>
      </c>
      <c r="DZ50" s="8">
        <f t="shared" si="43"/>
        <v>2039.645981745914</v>
      </c>
      <c r="EA50" s="8">
        <f t="shared" ref="EA50:ED50" si="44">EA47*(1+EA30)</f>
        <v>2044.4583328049025</v>
      </c>
      <c r="EB50" s="8">
        <f t="shared" si="44"/>
        <v>2049.3040383960706</v>
      </c>
      <c r="EC50" s="8">
        <f t="shared" si="44"/>
        <v>2054.1818284871874</v>
      </c>
      <c r="ED50" s="8">
        <f t="shared" si="44"/>
        <v>2059.0904877543171</v>
      </c>
    </row>
    <row r="51" spans="1:134">
      <c r="B51" t="s">
        <v>1014</v>
      </c>
      <c r="C51" s="8">
        <f t="shared" ref="C51:BN51" si="45">C24</f>
        <v>1350</v>
      </c>
      <c r="D51" s="8">
        <f t="shared" si="45"/>
        <v>1350</v>
      </c>
      <c r="E51" s="8">
        <f t="shared" si="45"/>
        <v>1350</v>
      </c>
      <c r="F51" s="8">
        <f t="shared" si="45"/>
        <v>1350</v>
      </c>
      <c r="G51" s="1935">
        <f t="shared" si="45"/>
        <v>1350</v>
      </c>
      <c r="H51" s="8">
        <f t="shared" si="45"/>
        <v>1350</v>
      </c>
      <c r="I51" s="8">
        <f t="shared" si="45"/>
        <v>1350</v>
      </c>
      <c r="J51" s="8">
        <f t="shared" si="45"/>
        <v>1350</v>
      </c>
      <c r="K51" s="8">
        <f t="shared" si="45"/>
        <v>1350</v>
      </c>
      <c r="L51" s="8">
        <f t="shared" si="45"/>
        <v>1358.7256830371916</v>
      </c>
      <c r="M51" s="8">
        <f t="shared" si="45"/>
        <v>1367.4513660743833</v>
      </c>
      <c r="N51" s="8">
        <f t="shared" si="45"/>
        <v>1376.1770491115749</v>
      </c>
      <c r="O51" s="8">
        <f t="shared" si="45"/>
        <v>1384.9027321487665</v>
      </c>
      <c r="P51" s="8">
        <f t="shared" si="45"/>
        <v>1393.6284151859581</v>
      </c>
      <c r="Q51" s="8">
        <f t="shared" si="45"/>
        <v>1402.3540982231498</v>
      </c>
      <c r="R51" s="8">
        <f t="shared" si="45"/>
        <v>1436.2204603954194</v>
      </c>
      <c r="S51" s="8">
        <f t="shared" si="45"/>
        <v>1445.0868225676891</v>
      </c>
      <c r="T51" s="8">
        <f t="shared" si="45"/>
        <v>1453.9531847399587</v>
      </c>
      <c r="U51" s="8">
        <f t="shared" si="45"/>
        <v>1462.8195469122284</v>
      </c>
      <c r="V51" s="8">
        <f t="shared" si="45"/>
        <v>1472.0430519416409</v>
      </c>
      <c r="W51" s="8">
        <f t="shared" si="45"/>
        <v>1481.2665569710534</v>
      </c>
      <c r="X51" s="8">
        <f t="shared" si="45"/>
        <v>1490.490062000466</v>
      </c>
      <c r="Y51" s="8">
        <f t="shared" si="45"/>
        <v>1499.7135670298785</v>
      </c>
      <c r="Z51" s="8">
        <f t="shared" si="45"/>
        <v>1508.937072059291</v>
      </c>
      <c r="AA51" s="8">
        <f t="shared" si="45"/>
        <v>1518.1605770887036</v>
      </c>
      <c r="AB51" s="8">
        <f t="shared" si="45"/>
        <v>1527.3840821181161</v>
      </c>
      <c r="AC51" s="8">
        <f t="shared" si="45"/>
        <v>1536.6075871475286</v>
      </c>
      <c r="AD51" s="8">
        <f t="shared" si="45"/>
        <v>1546.0185038622785</v>
      </c>
      <c r="AE51" s="8">
        <f t="shared" si="45"/>
        <v>1555.4294205770284</v>
      </c>
      <c r="AF51" s="8">
        <f t="shared" si="45"/>
        <v>1564.8403372917783</v>
      </c>
      <c r="AG51" s="8">
        <f t="shared" si="45"/>
        <v>1574.2512540065281</v>
      </c>
      <c r="AH51" s="8">
        <f t="shared" si="45"/>
        <v>1583.662170721278</v>
      </c>
      <c r="AI51" s="8">
        <f t="shared" si="45"/>
        <v>1593.0730874360279</v>
      </c>
      <c r="AJ51" s="8">
        <f t="shared" si="45"/>
        <v>1597.1268612936349</v>
      </c>
      <c r="AK51" s="8">
        <f t="shared" si="45"/>
        <v>1601.1806351512419</v>
      </c>
      <c r="AL51" s="8">
        <f t="shared" si="45"/>
        <v>1605.2344090088488</v>
      </c>
      <c r="AM51" s="8">
        <f t="shared" si="45"/>
        <v>1609.2881828664558</v>
      </c>
      <c r="AN51" s="8">
        <f t="shared" si="45"/>
        <v>1613.3419567240628</v>
      </c>
      <c r="AO51" s="8">
        <f t="shared" si="45"/>
        <v>1617.3957305816698</v>
      </c>
      <c r="AP51" s="8">
        <f t="shared" si="45"/>
        <v>1621.7517821604238</v>
      </c>
      <c r="AQ51" s="8">
        <f t="shared" si="45"/>
        <v>1626.1078337391777</v>
      </c>
      <c r="AR51" s="8">
        <f t="shared" si="45"/>
        <v>1630.4638853179317</v>
      </c>
      <c r="AS51" s="8">
        <f t="shared" si="45"/>
        <v>1634.8199368966857</v>
      </c>
      <c r="AT51" s="8">
        <f t="shared" si="45"/>
        <v>1639.1759884754397</v>
      </c>
      <c r="AU51" s="8">
        <f t="shared" si="45"/>
        <v>1643.5320400541937</v>
      </c>
      <c r="AV51" s="8">
        <f t="shared" si="45"/>
        <v>1647.8880916329476</v>
      </c>
      <c r="AW51" s="8">
        <f t="shared" si="45"/>
        <v>1652.2441432117016</v>
      </c>
      <c r="AX51" s="8">
        <f t="shared" si="45"/>
        <v>1656.6001947904556</v>
      </c>
      <c r="AY51" s="8">
        <f t="shared" si="45"/>
        <v>1661.086820318013</v>
      </c>
      <c r="AZ51" s="8">
        <f t="shared" si="45"/>
        <v>1665.5734458455704</v>
      </c>
      <c r="BA51" s="8">
        <f t="shared" si="45"/>
        <v>1670.0600713731278</v>
      </c>
      <c r="BB51" s="8">
        <f t="shared" si="45"/>
        <v>1674.5466969006852</v>
      </c>
      <c r="BC51" s="8">
        <f t="shared" si="45"/>
        <v>1679.0333224282426</v>
      </c>
      <c r="BD51" s="8">
        <f t="shared" si="45"/>
        <v>1683.5199479558</v>
      </c>
      <c r="BE51" s="8">
        <f t="shared" si="45"/>
        <v>1688.0065734833574</v>
      </c>
      <c r="BF51" s="8">
        <f t="shared" si="45"/>
        <v>1692.4931990109149</v>
      </c>
      <c r="BG51" s="8">
        <f t="shared" si="45"/>
        <v>1696.9798245384723</v>
      </c>
      <c r="BH51" s="8">
        <f t="shared" si="45"/>
        <v>1701.4664500660297</v>
      </c>
      <c r="BI51" s="8">
        <f t="shared" si="45"/>
        <v>1705.9530755935871</v>
      </c>
      <c r="BJ51" s="8">
        <f t="shared" si="45"/>
        <v>1710.4397011211445</v>
      </c>
      <c r="BK51" s="8">
        <f t="shared" si="45"/>
        <v>1715.0721419783476</v>
      </c>
      <c r="BL51" s="8">
        <f t="shared" si="45"/>
        <v>1719.7045828355508</v>
      </c>
      <c r="BM51" s="8">
        <f t="shared" si="45"/>
        <v>1724.337023692754</v>
      </c>
      <c r="BN51" s="8">
        <f t="shared" si="45"/>
        <v>1728.9694645499571</v>
      </c>
      <c r="BO51" s="8">
        <f t="shared" ref="BO51:DZ51" si="46">BO24</f>
        <v>1733.6019054071603</v>
      </c>
      <c r="BP51" s="8">
        <f t="shared" si="46"/>
        <v>1738.2343462643635</v>
      </c>
      <c r="BQ51" s="8">
        <f t="shared" si="46"/>
        <v>1742.8667871215666</v>
      </c>
      <c r="BR51" s="8">
        <f t="shared" si="46"/>
        <v>1747.4992279787698</v>
      </c>
      <c r="BS51" s="8">
        <f t="shared" si="46"/>
        <v>1752.131668835973</v>
      </c>
      <c r="BT51" s="8">
        <f t="shared" si="46"/>
        <v>1756.7641096931761</v>
      </c>
      <c r="BU51" s="8">
        <f t="shared" si="46"/>
        <v>1761.3965505503793</v>
      </c>
      <c r="BV51" s="8">
        <f t="shared" si="46"/>
        <v>1766.0289914075825</v>
      </c>
      <c r="BW51" s="8">
        <f t="shared" si="46"/>
        <v>1770.8119865926446</v>
      </c>
      <c r="BX51" s="8">
        <f t="shared" si="46"/>
        <v>1775.5949817777068</v>
      </c>
      <c r="BY51" s="8">
        <f t="shared" si="46"/>
        <v>1780.377976962769</v>
      </c>
      <c r="BZ51" s="8">
        <f t="shared" si="46"/>
        <v>1785.1609721478312</v>
      </c>
      <c r="CA51" s="8">
        <f t="shared" si="46"/>
        <v>1789.9439673328934</v>
      </c>
      <c r="CB51" s="8">
        <f t="shared" si="46"/>
        <v>1794.7269625179556</v>
      </c>
      <c r="CC51" s="8">
        <f t="shared" si="46"/>
        <v>1799.5099577030178</v>
      </c>
      <c r="CD51" s="8">
        <f t="shared" si="46"/>
        <v>1804.29295288808</v>
      </c>
      <c r="CE51" s="8">
        <f t="shared" si="46"/>
        <v>1809.0759480731422</v>
      </c>
      <c r="CF51" s="8">
        <f t="shared" si="46"/>
        <v>1813.8589432582044</v>
      </c>
      <c r="CG51" s="8">
        <f t="shared" si="46"/>
        <v>1818.6419384432666</v>
      </c>
      <c r="CH51" s="8">
        <f t="shared" si="46"/>
        <v>1823.4249336283287</v>
      </c>
      <c r="CI51" s="8">
        <f t="shared" si="46"/>
        <v>1828.3633761569054</v>
      </c>
      <c r="CJ51" s="8">
        <f t="shared" si="46"/>
        <v>1833.301818685482</v>
      </c>
      <c r="CK51" s="8">
        <f t="shared" si="46"/>
        <v>1838.2402612140586</v>
      </c>
      <c r="CL51" s="8">
        <f t="shared" si="46"/>
        <v>1843.1787037426352</v>
      </c>
      <c r="CM51" s="8">
        <f t="shared" si="46"/>
        <v>1848.1171462712118</v>
      </c>
      <c r="CN51" s="8">
        <f t="shared" si="46"/>
        <v>1853.0555887997884</v>
      </c>
      <c r="CO51" s="8">
        <f t="shared" si="46"/>
        <v>1857.9940313283651</v>
      </c>
      <c r="CP51" s="8">
        <f t="shared" si="46"/>
        <v>1862.9324738569417</v>
      </c>
      <c r="CQ51" s="8">
        <f t="shared" si="46"/>
        <v>1867.8709163855183</v>
      </c>
      <c r="CR51" s="8">
        <f t="shared" si="46"/>
        <v>1872.8093589140949</v>
      </c>
      <c r="CS51" s="8">
        <f t="shared" si="46"/>
        <v>1877.7478014426715</v>
      </c>
      <c r="CT51" s="8">
        <f t="shared" si="46"/>
        <v>1882.6862439712481</v>
      </c>
      <c r="CU51" s="8">
        <f t="shared" si="46"/>
        <v>1887.7851858820036</v>
      </c>
      <c r="CV51" s="8">
        <f t="shared" si="46"/>
        <v>1892.884127792759</v>
      </c>
      <c r="CW51" s="8">
        <f t="shared" si="46"/>
        <v>1897.9830697035145</v>
      </c>
      <c r="CX51" s="8">
        <f t="shared" si="46"/>
        <v>1903.08201161427</v>
      </c>
      <c r="CY51" s="8">
        <f t="shared" si="46"/>
        <v>1908.1809535250254</v>
      </c>
      <c r="CZ51" s="8">
        <f t="shared" si="46"/>
        <v>1913.2798954357809</v>
      </c>
      <c r="DA51" s="8">
        <f t="shared" si="46"/>
        <v>1918.3788373465363</v>
      </c>
      <c r="DB51" s="8">
        <f t="shared" si="46"/>
        <v>1923.4777792572918</v>
      </c>
      <c r="DC51" s="8">
        <f t="shared" si="46"/>
        <v>1928.5767211680472</v>
      </c>
      <c r="DD51" s="8">
        <f t="shared" si="46"/>
        <v>1933.6756630788027</v>
      </c>
      <c r="DE51" s="8">
        <f t="shared" si="46"/>
        <v>1938.7746049895582</v>
      </c>
      <c r="DF51" s="8">
        <f t="shared" si="46"/>
        <v>1943.8735469003136</v>
      </c>
      <c r="DG51" s="8">
        <f t="shared" si="46"/>
        <v>1949.1382044231686</v>
      </c>
      <c r="DH51" s="8">
        <f t="shared" si="46"/>
        <v>1954.4028619460237</v>
      </c>
      <c r="DI51" s="8">
        <f t="shared" si="46"/>
        <v>1959.6675194688787</v>
      </c>
      <c r="DJ51" s="8">
        <f t="shared" si="46"/>
        <v>1964.9321769917337</v>
      </c>
      <c r="DK51" s="8">
        <f t="shared" si="46"/>
        <v>1970.1968345145888</v>
      </c>
      <c r="DL51" s="8">
        <f t="shared" si="46"/>
        <v>1975.4614920374438</v>
      </c>
      <c r="DM51" s="8">
        <f t="shared" si="46"/>
        <v>1980.7261495602988</v>
      </c>
      <c r="DN51" s="8">
        <f t="shared" si="46"/>
        <v>1985.9908070831539</v>
      </c>
      <c r="DO51" s="8">
        <f t="shared" si="46"/>
        <v>1991.2554646060089</v>
      </c>
      <c r="DP51" s="8">
        <f t="shared" si="46"/>
        <v>1996.5201221288639</v>
      </c>
      <c r="DQ51" s="8">
        <f t="shared" si="46"/>
        <v>2001.784779651719</v>
      </c>
      <c r="DR51" s="8">
        <f t="shared" si="46"/>
        <v>2007.049437174574</v>
      </c>
      <c r="DS51" s="8">
        <f t="shared" si="46"/>
        <v>2012.4851960669218</v>
      </c>
      <c r="DT51" s="8">
        <f t="shared" si="46"/>
        <v>2017.9209549592697</v>
      </c>
      <c r="DU51" s="8">
        <f t="shared" si="46"/>
        <v>2023.3567138516175</v>
      </c>
      <c r="DV51" s="8">
        <f t="shared" si="46"/>
        <v>2028.7924727439654</v>
      </c>
      <c r="DW51" s="8">
        <f t="shared" si="46"/>
        <v>2034.2282316363132</v>
      </c>
      <c r="DX51" s="8">
        <f t="shared" si="46"/>
        <v>2039.6639905286611</v>
      </c>
      <c r="DY51" s="8">
        <f t="shared" si="46"/>
        <v>2045.0997494210089</v>
      </c>
      <c r="DZ51" s="8">
        <f t="shared" si="46"/>
        <v>2050.5355083133568</v>
      </c>
      <c r="EA51" s="8">
        <f t="shared" ref="EA51:ED51" si="47">EA24</f>
        <v>2055.9712672057044</v>
      </c>
      <c r="EB51" s="8">
        <f t="shared" si="47"/>
        <v>2061.407026098052</v>
      </c>
      <c r="EC51" s="8">
        <f t="shared" si="47"/>
        <v>2066.8427849903997</v>
      </c>
      <c r="ED51" s="8">
        <f t="shared" si="47"/>
        <v>2072.2785438827473</v>
      </c>
    </row>
    <row r="53" spans="1:134">
      <c r="B53" t="s">
        <v>1015</v>
      </c>
      <c r="C53" s="8">
        <f t="shared" ref="C53:BN53" si="48">(C28*C26)*C50</f>
        <v>11890.80130385864</v>
      </c>
      <c r="D53" s="8">
        <f t="shared" si="48"/>
        <v>9961.2561966979265</v>
      </c>
      <c r="E53" s="8">
        <f t="shared" si="48"/>
        <v>8077.4655015020289</v>
      </c>
      <c r="F53" s="8">
        <f t="shared" si="48"/>
        <v>9529.1483477002166</v>
      </c>
      <c r="G53" s="1935">
        <f t="shared" si="48"/>
        <v>6790.2494685317188</v>
      </c>
      <c r="H53" s="8">
        <f t="shared" si="48"/>
        <v>16317.663881018818</v>
      </c>
      <c r="I53" s="8">
        <f t="shared" si="48"/>
        <v>16507.537820681882</v>
      </c>
      <c r="J53" s="8">
        <f t="shared" si="48"/>
        <v>16532.26192103784</v>
      </c>
      <c r="K53" s="8">
        <f t="shared" si="48"/>
        <v>10345.721398914862</v>
      </c>
      <c r="L53" s="8">
        <f t="shared" si="48"/>
        <v>10429.473851251119</v>
      </c>
      <c r="M53" s="8">
        <f t="shared" si="48"/>
        <v>10589.796676802538</v>
      </c>
      <c r="N53" s="8">
        <f t="shared" si="48"/>
        <v>10574.072898198161</v>
      </c>
      <c r="O53" s="8">
        <f t="shared" si="48"/>
        <v>12717.025315350314</v>
      </c>
      <c r="P53" s="8">
        <f t="shared" si="48"/>
        <v>10615.320521610804</v>
      </c>
      <c r="Q53" s="8">
        <f t="shared" si="48"/>
        <v>8500.9458974837653</v>
      </c>
      <c r="R53" s="8">
        <f t="shared" si="48"/>
        <v>9921.9808634219517</v>
      </c>
      <c r="S53" s="8">
        <f t="shared" si="48"/>
        <v>7087.362673844973</v>
      </c>
      <c r="T53" s="8">
        <f t="shared" si="48"/>
        <v>17351.055847462045</v>
      </c>
      <c r="U53" s="8">
        <f t="shared" si="48"/>
        <v>17513.454133658368</v>
      </c>
      <c r="V53" s="8">
        <f t="shared" si="48"/>
        <v>17507.543228608989</v>
      </c>
      <c r="W53" s="8">
        <f t="shared" si="48"/>
        <v>10941.57221810935</v>
      </c>
      <c r="X53" s="8">
        <f t="shared" si="48"/>
        <v>10940.255383870011</v>
      </c>
      <c r="Y53" s="8">
        <f t="shared" si="48"/>
        <v>10943.551813213795</v>
      </c>
      <c r="Z53" s="8">
        <f t="shared" si="48"/>
        <v>10950.111254584785</v>
      </c>
      <c r="AA53" s="8">
        <f t="shared" si="48"/>
        <v>13152.082415527457</v>
      </c>
      <c r="AB53" s="8">
        <f t="shared" si="48"/>
        <v>10970.324800560722</v>
      </c>
      <c r="AC53" s="8">
        <f t="shared" si="48"/>
        <v>8784.2498582006701</v>
      </c>
      <c r="AD53" s="8">
        <f t="shared" si="48"/>
        <v>10267.976935460405</v>
      </c>
      <c r="AE53" s="8">
        <f t="shared" si="48"/>
        <v>7345.5040027738069</v>
      </c>
      <c r="AF53" s="8">
        <f t="shared" si="48"/>
        <v>17721.964725281941</v>
      </c>
      <c r="AG53" s="8">
        <f t="shared" si="48"/>
        <v>17832.689716894205</v>
      </c>
      <c r="AH53" s="8">
        <f t="shared" si="48"/>
        <v>17950.935172899521</v>
      </c>
      <c r="AI53" s="8">
        <f t="shared" si="48"/>
        <v>11276.972200797709</v>
      </c>
      <c r="AJ53" s="8">
        <f t="shared" si="48"/>
        <v>11327.710675419432</v>
      </c>
      <c r="AK53" s="8">
        <f t="shared" si="48"/>
        <v>11381.072319358411</v>
      </c>
      <c r="AL53" s="8">
        <f t="shared" si="48"/>
        <v>11436.940139052376</v>
      </c>
      <c r="AM53" s="8">
        <f t="shared" si="48"/>
        <v>13808.211280936093</v>
      </c>
      <c r="AN53" s="8">
        <f t="shared" si="48"/>
        <v>11567.468529937216</v>
      </c>
      <c r="AO53" s="8">
        <f t="shared" si="48"/>
        <v>9294.3006220699062</v>
      </c>
      <c r="AP53" s="8">
        <f t="shared" si="48"/>
        <v>10900.016413162184</v>
      </c>
      <c r="AQ53" s="8">
        <f t="shared" si="48"/>
        <v>7815.6116690078989</v>
      </c>
      <c r="AR53" s="8">
        <f t="shared" si="48"/>
        <v>18931.4487882795</v>
      </c>
      <c r="AS53" s="8">
        <f t="shared" si="48"/>
        <v>19106.238073873261</v>
      </c>
      <c r="AT53" s="8">
        <f t="shared" si="48"/>
        <v>19281.404434793167</v>
      </c>
      <c r="AU53" s="8">
        <f t="shared" si="48"/>
        <v>12129.084069798522</v>
      </c>
      <c r="AV53" s="8">
        <f t="shared" si="48"/>
        <v>12196.166254012431</v>
      </c>
      <c r="AW53" s="8">
        <f t="shared" si="48"/>
        <v>12262.555098516921</v>
      </c>
      <c r="AX53" s="8">
        <f t="shared" si="48"/>
        <v>12328.162657575907</v>
      </c>
      <c r="AY53" s="8">
        <f t="shared" si="48"/>
        <v>14815.548029405729</v>
      </c>
      <c r="AZ53" s="8">
        <f t="shared" si="48"/>
        <v>12409.373709001173</v>
      </c>
      <c r="BA53" s="8">
        <f t="shared" si="48"/>
        <v>9967.496936629188</v>
      </c>
      <c r="BB53" s="8">
        <f t="shared" si="48"/>
        <v>11626.542740247098</v>
      </c>
      <c r="BC53" s="8">
        <f t="shared" si="48"/>
        <v>8331.8020877941417</v>
      </c>
      <c r="BD53" s="8">
        <f t="shared" si="48"/>
        <v>20146.123915939868</v>
      </c>
      <c r="BE53" s="8">
        <f t="shared" si="48"/>
        <v>20191.870174562544</v>
      </c>
      <c r="BF53" s="8">
        <f t="shared" si="48"/>
        <v>20229.773052732784</v>
      </c>
      <c r="BG53" s="8">
        <f t="shared" si="48"/>
        <v>12695.068478851541</v>
      </c>
      <c r="BH53" s="8">
        <f t="shared" si="48"/>
        <v>12745.46261666065</v>
      </c>
      <c r="BI53" s="8">
        <f t="shared" si="48"/>
        <v>12794.814438354022</v>
      </c>
      <c r="BJ53" s="8">
        <f t="shared" si="48"/>
        <v>12843.150838273676</v>
      </c>
      <c r="BK53" s="8">
        <f t="shared" si="48"/>
        <v>15476.165756527289</v>
      </c>
      <c r="BL53" s="8">
        <f t="shared" si="48"/>
        <v>12940.603272813954</v>
      </c>
      <c r="BM53" s="8">
        <f t="shared" si="48"/>
        <v>10380.220427056447</v>
      </c>
      <c r="BN53" s="8">
        <f t="shared" si="48"/>
        <v>12145.399295065781</v>
      </c>
      <c r="BO53" s="8">
        <f t="shared" ref="BO53:DZ53" si="49">(BO28*BO26)*BO50</f>
        <v>8693.1486994475399</v>
      </c>
      <c r="BP53" s="8">
        <f t="shared" si="49"/>
        <v>20961.310532231655</v>
      </c>
      <c r="BQ53" s="8">
        <f t="shared" si="49"/>
        <v>21048.35176816642</v>
      </c>
      <c r="BR53" s="8">
        <f t="shared" si="49"/>
        <v>21124.967375650114</v>
      </c>
      <c r="BS53" s="8">
        <f t="shared" si="49"/>
        <v>13232.468998081915</v>
      </c>
      <c r="BT53" s="8">
        <f t="shared" si="49"/>
        <v>13261.308004752986</v>
      </c>
      <c r="BU53" s="8">
        <f t="shared" si="49"/>
        <v>13289.658976375218</v>
      </c>
      <c r="BV53" s="8">
        <f t="shared" si="49"/>
        <v>13317.558295894847</v>
      </c>
      <c r="BW53" s="8">
        <f t="shared" si="49"/>
        <v>16020.380148881786</v>
      </c>
      <c r="BX53" s="8">
        <f t="shared" si="49"/>
        <v>13377.368088303345</v>
      </c>
      <c r="BY53" s="8">
        <f t="shared" si="49"/>
        <v>10719.258211546237</v>
      </c>
      <c r="BZ53" s="8">
        <f t="shared" si="49"/>
        <v>12529.411509128311</v>
      </c>
      <c r="CA53" s="8">
        <f t="shared" si="49"/>
        <v>8961.7864946882073</v>
      </c>
      <c r="CB53" s="8">
        <f t="shared" si="49"/>
        <v>21576.378917249502</v>
      </c>
      <c r="CC53" s="8">
        <f t="shared" si="49"/>
        <v>21642.864276215289</v>
      </c>
      <c r="CD53" s="8">
        <f t="shared" si="49"/>
        <v>21708.341350886505</v>
      </c>
      <c r="CE53" s="8">
        <f t="shared" si="49"/>
        <v>13593.56005727756</v>
      </c>
      <c r="CF53" s="8">
        <f t="shared" si="49"/>
        <v>13619.695325553617</v>
      </c>
      <c r="CG53" s="8">
        <f t="shared" si="49"/>
        <v>13646.136635612633</v>
      </c>
      <c r="CH53" s="8">
        <f t="shared" si="49"/>
        <v>13672.900170320285</v>
      </c>
      <c r="CI53" s="8">
        <f t="shared" si="49"/>
        <v>16446.294848502184</v>
      </c>
      <c r="CJ53" s="8">
        <f t="shared" si="49"/>
        <v>13732.595891355933</v>
      </c>
      <c r="CK53" s="8">
        <f t="shared" si="49"/>
        <v>11003.95660174994</v>
      </c>
      <c r="CL53" s="8">
        <f t="shared" si="49"/>
        <v>12862.685234140296</v>
      </c>
      <c r="CM53" s="8">
        <f t="shared" si="49"/>
        <v>9200.5676561383516</v>
      </c>
      <c r="CN53" s="8">
        <f t="shared" si="49"/>
        <v>22155.4603479584</v>
      </c>
      <c r="CO53" s="8">
        <f t="shared" si="49"/>
        <v>22229.240769310676</v>
      </c>
      <c r="CP53" s="8">
        <f t="shared" si="49"/>
        <v>22302.76144232112</v>
      </c>
      <c r="CQ53" s="8">
        <f t="shared" si="49"/>
        <v>13968.383645367137</v>
      </c>
      <c r="CR53" s="8">
        <f t="shared" si="49"/>
        <v>13997.96978125967</v>
      </c>
      <c r="CS53" s="8">
        <f t="shared" si="49"/>
        <v>14027.97334353545</v>
      </c>
      <c r="CT53" s="8">
        <f t="shared" si="49"/>
        <v>14058.382786763441</v>
      </c>
      <c r="CU53" s="8">
        <f t="shared" si="49"/>
        <v>16914.209277357593</v>
      </c>
      <c r="CV53" s="8">
        <f t="shared" si="49"/>
        <v>14126.263291663616</v>
      </c>
      <c r="CW53" s="8">
        <f t="shared" si="49"/>
        <v>11321.296889554458</v>
      </c>
      <c r="CX53" s="8">
        <f t="shared" si="49"/>
        <v>13236.191901279246</v>
      </c>
      <c r="CY53" s="8">
        <f t="shared" si="49"/>
        <v>9469.0320428544528</v>
      </c>
      <c r="CZ53" s="8">
        <f t="shared" si="49"/>
        <v>22809.185800016508</v>
      </c>
      <c r="DA53" s="8">
        <f t="shared" si="49"/>
        <v>22892.072483289987</v>
      </c>
      <c r="DB53" s="8">
        <f t="shared" si="49"/>
        <v>22974.351843681259</v>
      </c>
      <c r="DC53" s="8">
        <f t="shared" si="49"/>
        <v>14391.474729911306</v>
      </c>
      <c r="DD53" s="8">
        <f t="shared" si="49"/>
        <v>14424.328660532963</v>
      </c>
      <c r="DE53" s="8">
        <f t="shared" si="49"/>
        <v>14457.516737620552</v>
      </c>
      <c r="DF53" s="8">
        <f t="shared" si="49"/>
        <v>14491.024418306033</v>
      </c>
      <c r="DG53" s="8">
        <f t="shared" si="49"/>
        <v>17437.677248513752</v>
      </c>
      <c r="DH53" s="8">
        <f t="shared" si="49"/>
        <v>14565.383171570465</v>
      </c>
      <c r="DI53" s="8">
        <f t="shared" si="49"/>
        <v>11674.406932879891</v>
      </c>
      <c r="DJ53" s="8">
        <f t="shared" si="49"/>
        <v>13650.553193346504</v>
      </c>
      <c r="DK53" s="8">
        <f t="shared" si="49"/>
        <v>9766.2090375600528</v>
      </c>
      <c r="DL53" s="8">
        <f t="shared" si="49"/>
        <v>23528.927061395316</v>
      </c>
      <c r="DM53" s="8">
        <f t="shared" si="49"/>
        <v>23617.925413689161</v>
      </c>
      <c r="DN53" s="8">
        <f t="shared" si="49"/>
        <v>23705.931563999409</v>
      </c>
      <c r="DO53" s="8">
        <f t="shared" si="49"/>
        <v>14850.874953674615</v>
      </c>
      <c r="DP53" s="8">
        <f t="shared" si="49"/>
        <v>14885.820495066708</v>
      </c>
      <c r="DQ53" s="8">
        <f t="shared" si="49"/>
        <v>14921.031879081645</v>
      </c>
      <c r="DR53" s="8">
        <f t="shared" si="49"/>
        <v>14956.497654201621</v>
      </c>
      <c r="DS53" s="8">
        <f t="shared" si="49"/>
        <v>17998.948081493385</v>
      </c>
      <c r="DT53" s="8">
        <f t="shared" si="49"/>
        <v>15034.929416023953</v>
      </c>
      <c r="DU53" s="8">
        <f t="shared" si="49"/>
        <v>12051.18734326314</v>
      </c>
      <c r="DV53" s="8">
        <f t="shared" si="49"/>
        <v>14091.64759979375</v>
      </c>
      <c r="DW53" s="8">
        <f t="shared" si="49"/>
        <v>10082.042824712025</v>
      </c>
      <c r="DX53" s="8">
        <f t="shared" si="49"/>
        <v>24291.089823755039</v>
      </c>
      <c r="DY53" s="8">
        <f t="shared" si="49"/>
        <v>24384.020530450478</v>
      </c>
      <c r="DZ53" s="8">
        <f t="shared" si="49"/>
        <v>24475.751780950966</v>
      </c>
      <c r="EA53" s="8">
        <f t="shared" ref="EA53:ED53" si="50">(EA28*EA26)*EA50</f>
        <v>15333.43749603677</v>
      </c>
      <c r="EB53" s="8">
        <f t="shared" si="50"/>
        <v>15369.78028797053</v>
      </c>
      <c r="EC53" s="8">
        <f t="shared" si="50"/>
        <v>15406.363713653906</v>
      </c>
      <c r="ED53" s="8">
        <f t="shared" si="50"/>
        <v>15443.178658157378</v>
      </c>
    </row>
    <row r="54" spans="1:134">
      <c r="B54" t="s">
        <v>1016</v>
      </c>
      <c r="C54" s="8">
        <f t="shared" ref="C54:BN54" si="51">(((1-C28)*C26)+C35)*C51</f>
        <v>6580.8301955900897</v>
      </c>
      <c r="D54" s="8">
        <f t="shared" si="51"/>
        <v>7208.9999999999663</v>
      </c>
      <c r="E54" s="8">
        <f t="shared" si="51"/>
        <v>5184.0000000000045</v>
      </c>
      <c r="F54" s="8">
        <f t="shared" si="51"/>
        <v>9450</v>
      </c>
      <c r="G54" s="1935">
        <f t="shared" si="51"/>
        <v>9665.9999999999945</v>
      </c>
      <c r="H54" s="8">
        <f t="shared" si="51"/>
        <v>19116.000000000033</v>
      </c>
      <c r="I54" s="8">
        <f t="shared" si="51"/>
        <v>19115.999999999996</v>
      </c>
      <c r="J54" s="8">
        <f t="shared" si="51"/>
        <v>19115.999999999996</v>
      </c>
      <c r="K54" s="8">
        <f t="shared" si="51"/>
        <v>10125</v>
      </c>
      <c r="L54" s="8">
        <f t="shared" si="51"/>
        <v>10190.442622778937</v>
      </c>
      <c r="M54" s="8">
        <f t="shared" si="51"/>
        <v>10255.885245557874</v>
      </c>
      <c r="N54" s="8">
        <f t="shared" si="51"/>
        <v>10321.327868336812</v>
      </c>
      <c r="O54" s="8">
        <f t="shared" si="51"/>
        <v>12464.124589338899</v>
      </c>
      <c r="P54" s="8">
        <f t="shared" si="51"/>
        <v>10452.213113894686</v>
      </c>
      <c r="Q54" s="8">
        <f t="shared" si="51"/>
        <v>8414.1245893388987</v>
      </c>
      <c r="R54" s="8">
        <f t="shared" si="51"/>
        <v>10053.543222767936</v>
      </c>
      <c r="S54" s="8">
        <f t="shared" si="51"/>
        <v>7225.4341128384458</v>
      </c>
      <c r="T54" s="8">
        <f t="shared" si="51"/>
        <v>17447.438216879505</v>
      </c>
      <c r="U54" s="8">
        <f t="shared" si="51"/>
        <v>17553.83456294674</v>
      </c>
      <c r="V54" s="8">
        <f t="shared" si="51"/>
        <v>17664.516623299693</v>
      </c>
      <c r="W54" s="8">
        <f t="shared" si="51"/>
        <v>17508.57070339784</v>
      </c>
      <c r="X54" s="8">
        <f t="shared" si="51"/>
        <v>11178.675465003495</v>
      </c>
      <c r="Y54" s="8">
        <f t="shared" si="51"/>
        <v>11247.851752724089</v>
      </c>
      <c r="Z54" s="8">
        <f t="shared" si="51"/>
        <v>11317.028040444682</v>
      </c>
      <c r="AA54" s="8">
        <f t="shared" si="51"/>
        <v>13663.445193798332</v>
      </c>
      <c r="AB54" s="8">
        <f t="shared" si="51"/>
        <v>11455.380615885872</v>
      </c>
      <c r="AC54" s="8">
        <f t="shared" si="51"/>
        <v>9219.6455228851719</v>
      </c>
      <c r="AD54" s="8">
        <f t="shared" si="51"/>
        <v>10822.12952703595</v>
      </c>
      <c r="AE54" s="8">
        <f t="shared" si="51"/>
        <v>7777.147102885142</v>
      </c>
      <c r="AF54" s="8">
        <f t="shared" si="51"/>
        <v>18778.084047501339</v>
      </c>
      <c r="AG54" s="8">
        <f t="shared" si="51"/>
        <v>18891.015048078338</v>
      </c>
      <c r="AH54" s="8">
        <f t="shared" si="51"/>
        <v>19003.946048655336</v>
      </c>
      <c r="AI54" s="8">
        <f t="shared" si="51"/>
        <v>18830.123893493837</v>
      </c>
      <c r="AJ54" s="8">
        <f t="shared" si="51"/>
        <v>11978.451459702261</v>
      </c>
      <c r="AK54" s="8">
        <f t="shared" si="51"/>
        <v>12008.854763634314</v>
      </c>
      <c r="AL54" s="8">
        <f t="shared" si="51"/>
        <v>12039.258067566367</v>
      </c>
      <c r="AM54" s="8">
        <f t="shared" si="51"/>
        <v>14483.593645798102</v>
      </c>
      <c r="AN54" s="8">
        <f t="shared" si="51"/>
        <v>12100.064675430471</v>
      </c>
      <c r="AO54" s="8">
        <f t="shared" si="51"/>
        <v>9704.3743834900197</v>
      </c>
      <c r="AP54" s="8">
        <f t="shared" si="51"/>
        <v>11352.262475122967</v>
      </c>
      <c r="AQ54" s="8">
        <f t="shared" si="51"/>
        <v>8130.5391686958883</v>
      </c>
      <c r="AR54" s="8">
        <f t="shared" si="51"/>
        <v>19565.566623815183</v>
      </c>
      <c r="AS54" s="8">
        <f t="shared" si="51"/>
        <v>19617.83924276023</v>
      </c>
      <c r="AT54" s="8">
        <f t="shared" si="51"/>
        <v>19670.111861705278</v>
      </c>
      <c r="AU54" s="8">
        <f t="shared" si="51"/>
        <v>12326.490300406453</v>
      </c>
      <c r="AV54" s="8">
        <f t="shared" si="51"/>
        <v>12359.160687247107</v>
      </c>
      <c r="AW54" s="8">
        <f t="shared" si="51"/>
        <v>12391.831074087762</v>
      </c>
      <c r="AX54" s="8">
        <f t="shared" si="51"/>
        <v>12424.501460928417</v>
      </c>
      <c r="AY54" s="8">
        <f t="shared" si="51"/>
        <v>14949.781382862117</v>
      </c>
      <c r="AZ54" s="8">
        <f t="shared" si="51"/>
        <v>12491.800843841778</v>
      </c>
      <c r="BA54" s="8">
        <f t="shared" si="51"/>
        <v>10020.360428238768</v>
      </c>
      <c r="BB54" s="8">
        <f t="shared" si="51"/>
        <v>11721.826878304797</v>
      </c>
      <c r="BC54" s="8">
        <f t="shared" si="51"/>
        <v>8395.1666121412127</v>
      </c>
      <c r="BD54" s="8">
        <f t="shared" si="51"/>
        <v>20202.239375469602</v>
      </c>
      <c r="BE54" s="8">
        <f t="shared" si="51"/>
        <v>20256.078881800291</v>
      </c>
      <c r="BF54" s="8">
        <f t="shared" si="51"/>
        <v>20309.91838813098</v>
      </c>
      <c r="BG54" s="8">
        <f t="shared" si="51"/>
        <v>12727.348684038541</v>
      </c>
      <c r="BH54" s="8">
        <f t="shared" si="51"/>
        <v>12760.998375495223</v>
      </c>
      <c r="BI54" s="8">
        <f t="shared" si="51"/>
        <v>12794.648066951902</v>
      </c>
      <c r="BJ54" s="8">
        <f t="shared" si="51"/>
        <v>12828.297758408584</v>
      </c>
      <c r="BK54" s="8">
        <f t="shared" si="51"/>
        <v>15435.649277805129</v>
      </c>
      <c r="BL54" s="8">
        <f t="shared" si="51"/>
        <v>12897.784371266631</v>
      </c>
      <c r="BM54" s="8">
        <f t="shared" si="51"/>
        <v>10346.022142156524</v>
      </c>
      <c r="BN54" s="8">
        <f t="shared" si="51"/>
        <v>12102.7862518497</v>
      </c>
      <c r="BO54" s="8">
        <f t="shared" ref="BO54:DZ54" si="52">(((1-BO28)*BO26)+BO35)*BO51</f>
        <v>8668.0095270358015</v>
      </c>
      <c r="BP54" s="8">
        <f t="shared" si="52"/>
        <v>20858.81215517236</v>
      </c>
      <c r="BQ54" s="8">
        <f t="shared" si="52"/>
        <v>20914.4014454588</v>
      </c>
      <c r="BR54" s="8">
        <f t="shared" si="52"/>
        <v>20969.990735745239</v>
      </c>
      <c r="BS54" s="8">
        <f t="shared" si="52"/>
        <v>13140.987516269797</v>
      </c>
      <c r="BT54" s="8">
        <f t="shared" si="52"/>
        <v>13175.730822698821</v>
      </c>
      <c r="BU54" s="8">
        <f t="shared" si="52"/>
        <v>13210.474129127844</v>
      </c>
      <c r="BV54" s="8">
        <f t="shared" si="52"/>
        <v>13245.217435556868</v>
      </c>
      <c r="BW54" s="8">
        <f t="shared" si="52"/>
        <v>15937.307879333803</v>
      </c>
      <c r="BX54" s="8">
        <f t="shared" si="52"/>
        <v>13316.962363332801</v>
      </c>
      <c r="BY54" s="8">
        <f t="shared" si="52"/>
        <v>10682.267861776614</v>
      </c>
      <c r="BZ54" s="8">
        <f t="shared" si="52"/>
        <v>12496.126805034819</v>
      </c>
      <c r="CA54" s="8">
        <f t="shared" si="52"/>
        <v>8949.7198366644661</v>
      </c>
      <c r="CB54" s="8">
        <f t="shared" si="52"/>
        <v>21536.723550215465</v>
      </c>
      <c r="CC54" s="8">
        <f t="shared" si="52"/>
        <v>21594.119492436213</v>
      </c>
      <c r="CD54" s="8">
        <f t="shared" si="52"/>
        <v>21651.515434656962</v>
      </c>
      <c r="CE54" s="8">
        <f t="shared" si="52"/>
        <v>13568.069610548566</v>
      </c>
      <c r="CF54" s="8">
        <f t="shared" si="52"/>
        <v>13603.942074436532</v>
      </c>
      <c r="CG54" s="8">
        <f t="shared" si="52"/>
        <v>13639.814538324499</v>
      </c>
      <c r="CH54" s="8">
        <f t="shared" si="52"/>
        <v>13675.687002212466</v>
      </c>
      <c r="CI54" s="8">
        <f t="shared" si="52"/>
        <v>16455.27038541215</v>
      </c>
      <c r="CJ54" s="8">
        <f t="shared" si="52"/>
        <v>13749.763640141115</v>
      </c>
      <c r="CK54" s="8">
        <f t="shared" si="52"/>
        <v>11029.441567284352</v>
      </c>
      <c r="CL54" s="8">
        <f t="shared" si="52"/>
        <v>12902.250926198447</v>
      </c>
      <c r="CM54" s="8">
        <f t="shared" si="52"/>
        <v>9240.5857313560591</v>
      </c>
      <c r="CN54" s="8">
        <f t="shared" si="52"/>
        <v>22236.667065597459</v>
      </c>
      <c r="CO54" s="8">
        <f t="shared" si="52"/>
        <v>22295.928375940381</v>
      </c>
      <c r="CP54" s="8">
        <f t="shared" si="52"/>
        <v>22355.189686283302</v>
      </c>
      <c r="CQ54" s="8">
        <f t="shared" si="52"/>
        <v>14009.031872891388</v>
      </c>
      <c r="CR54" s="8">
        <f t="shared" si="52"/>
        <v>14046.070191855712</v>
      </c>
      <c r="CS54" s="8">
        <f t="shared" si="52"/>
        <v>14083.108510820037</v>
      </c>
      <c r="CT54" s="8">
        <f t="shared" si="52"/>
        <v>14120.14682978436</v>
      </c>
      <c r="CU54" s="8">
        <f t="shared" si="52"/>
        <v>16990.066672938032</v>
      </c>
      <c r="CV54" s="8">
        <f t="shared" si="52"/>
        <v>14196.630958445692</v>
      </c>
      <c r="CW54" s="8">
        <f t="shared" si="52"/>
        <v>11387.898418221088</v>
      </c>
      <c r="CX54" s="8">
        <f t="shared" si="52"/>
        <v>13321.57408129989</v>
      </c>
      <c r="CY54" s="8">
        <f t="shared" si="52"/>
        <v>9540.9047676251266</v>
      </c>
      <c r="CZ54" s="8">
        <f t="shared" si="52"/>
        <v>22959.358745229372</v>
      </c>
      <c r="DA54" s="8">
        <f t="shared" si="52"/>
        <v>23020.546048158438</v>
      </c>
      <c r="DB54" s="8">
        <f t="shared" si="52"/>
        <v>23081.733351087503</v>
      </c>
      <c r="DC54" s="8">
        <f t="shared" si="52"/>
        <v>14464.325408760355</v>
      </c>
      <c r="DD54" s="8">
        <f t="shared" si="52"/>
        <v>14502.56747309102</v>
      </c>
      <c r="DE54" s="8">
        <f t="shared" si="52"/>
        <v>14540.809537421686</v>
      </c>
      <c r="DF54" s="8">
        <f t="shared" si="52"/>
        <v>14579.051601752351</v>
      </c>
      <c r="DG54" s="8">
        <f t="shared" si="52"/>
        <v>17542.243839808518</v>
      </c>
      <c r="DH54" s="8">
        <f t="shared" si="52"/>
        <v>14658.021464595178</v>
      </c>
      <c r="DI54" s="8">
        <f t="shared" si="52"/>
        <v>11758.005116813272</v>
      </c>
      <c r="DJ54" s="8">
        <f t="shared" si="52"/>
        <v>13754.525238942137</v>
      </c>
      <c r="DK54" s="8">
        <f t="shared" si="52"/>
        <v>9850.9841725729439</v>
      </c>
      <c r="DL54" s="8">
        <f t="shared" si="52"/>
        <v>23705.537904449324</v>
      </c>
      <c r="DM54" s="8">
        <f t="shared" si="52"/>
        <v>23768.713794723586</v>
      </c>
      <c r="DN54" s="8">
        <f t="shared" si="52"/>
        <v>23831.889684997848</v>
      </c>
      <c r="DO54" s="8">
        <f t="shared" si="52"/>
        <v>14934.415984545067</v>
      </c>
      <c r="DP54" s="8">
        <f t="shared" si="52"/>
        <v>14973.90091596648</v>
      </c>
      <c r="DQ54" s="8">
        <f t="shared" si="52"/>
        <v>15013.385847387892</v>
      </c>
      <c r="DR54" s="8">
        <f t="shared" si="52"/>
        <v>15052.870778809305</v>
      </c>
      <c r="DS54" s="8">
        <f t="shared" si="52"/>
        <v>18112.366764602295</v>
      </c>
      <c r="DT54" s="8">
        <f t="shared" si="52"/>
        <v>15134.407162194522</v>
      </c>
      <c r="DU54" s="8">
        <f t="shared" si="52"/>
        <v>12140.140283109706</v>
      </c>
      <c r="DV54" s="8">
        <f t="shared" si="52"/>
        <v>14201.547309207757</v>
      </c>
      <c r="DW54" s="8">
        <f t="shared" si="52"/>
        <v>10171.141158181566</v>
      </c>
      <c r="DX54" s="8">
        <f t="shared" si="52"/>
        <v>24475.967886343933</v>
      </c>
      <c r="DY54" s="8">
        <f t="shared" si="52"/>
        <v>24541.196993052108</v>
      </c>
      <c r="DZ54" s="8">
        <f t="shared" si="52"/>
        <v>24606.426099760283</v>
      </c>
      <c r="EA54" s="8">
        <f t="shared" ref="EA54:ED54" si="53">(((1-EA28)*EA26)+EA35)*EA51</f>
        <v>15419.784504042784</v>
      </c>
      <c r="EB54" s="8">
        <f t="shared" si="53"/>
        <v>15460.55269573539</v>
      </c>
      <c r="EC54" s="8">
        <f t="shared" si="53"/>
        <v>15501.320887427997</v>
      </c>
      <c r="ED54" s="8">
        <f t="shared" si="53"/>
        <v>15542.089079120604</v>
      </c>
    </row>
    <row r="55" spans="1:134">
      <c r="B55" t="s">
        <v>1017</v>
      </c>
      <c r="C55" s="8">
        <f>SUM(C53:C54)</f>
        <v>18471.631499448729</v>
      </c>
      <c r="D55" s="8">
        <f t="shared" ref="D55:BO55" si="54">SUM(D53:D54)</f>
        <v>17170.256196697894</v>
      </c>
      <c r="E55" s="8">
        <f t="shared" si="54"/>
        <v>13261.465501502033</v>
      </c>
      <c r="F55" s="8">
        <f t="shared" si="54"/>
        <v>18979.148347700218</v>
      </c>
      <c r="G55" s="1935">
        <f t="shared" si="54"/>
        <v>16456.249468531714</v>
      </c>
      <c r="H55" s="8">
        <f t="shared" si="54"/>
        <v>35433.663881018852</v>
      </c>
      <c r="I55" s="8">
        <f t="shared" si="54"/>
        <v>35623.537820681879</v>
      </c>
      <c r="J55" s="8">
        <f t="shared" si="54"/>
        <v>35648.261921037833</v>
      </c>
      <c r="K55" s="8">
        <f t="shared" si="54"/>
        <v>20470.721398914862</v>
      </c>
      <c r="L55" s="8">
        <f t="shared" si="54"/>
        <v>20619.916474030055</v>
      </c>
      <c r="M55" s="8">
        <f t="shared" si="54"/>
        <v>20845.681922360411</v>
      </c>
      <c r="N55" s="8">
        <f t="shared" si="54"/>
        <v>20895.400766534971</v>
      </c>
      <c r="O55" s="8">
        <f t="shared" si="54"/>
        <v>25181.149904689213</v>
      </c>
      <c r="P55" s="8">
        <f t="shared" si="54"/>
        <v>21067.53363550549</v>
      </c>
      <c r="Q55" s="8">
        <f t="shared" si="54"/>
        <v>16915.070486822664</v>
      </c>
      <c r="R55" s="8">
        <f t="shared" si="54"/>
        <v>19975.524086189886</v>
      </c>
      <c r="S55" s="8">
        <f t="shared" si="54"/>
        <v>14312.796786683419</v>
      </c>
      <c r="T55" s="8">
        <f t="shared" si="54"/>
        <v>34798.494064341547</v>
      </c>
      <c r="U55" s="8">
        <f t="shared" si="54"/>
        <v>35067.288696605108</v>
      </c>
      <c r="V55" s="8">
        <f t="shared" si="54"/>
        <v>35172.059851908678</v>
      </c>
      <c r="W55" s="8">
        <f t="shared" si="54"/>
        <v>28450.142921507191</v>
      </c>
      <c r="X55" s="8">
        <f t="shared" si="54"/>
        <v>22118.930848873504</v>
      </c>
      <c r="Y55" s="8">
        <f t="shared" si="54"/>
        <v>22191.403565937886</v>
      </c>
      <c r="Z55" s="8">
        <f t="shared" si="54"/>
        <v>22267.139295029468</v>
      </c>
      <c r="AA55" s="8">
        <f t="shared" si="54"/>
        <v>26815.527609325789</v>
      </c>
      <c r="AB55" s="8">
        <f t="shared" si="54"/>
        <v>22425.705416446595</v>
      </c>
      <c r="AC55" s="8">
        <f t="shared" si="54"/>
        <v>18003.895381085844</v>
      </c>
      <c r="AD55" s="8">
        <f t="shared" si="54"/>
        <v>21090.106462496355</v>
      </c>
      <c r="AE55" s="8">
        <f t="shared" si="54"/>
        <v>15122.651105658948</v>
      </c>
      <c r="AF55" s="8">
        <f t="shared" si="54"/>
        <v>36500.048772783281</v>
      </c>
      <c r="AG55" s="8">
        <f t="shared" si="54"/>
        <v>36723.704764972543</v>
      </c>
      <c r="AH55" s="8">
        <f t="shared" si="54"/>
        <v>36954.881221554853</v>
      </c>
      <c r="AI55" s="8">
        <f t="shared" si="54"/>
        <v>30107.096094291548</v>
      </c>
      <c r="AJ55" s="8">
        <f t="shared" si="54"/>
        <v>23306.162135121693</v>
      </c>
      <c r="AK55" s="8">
        <f t="shared" si="54"/>
        <v>23389.927082992726</v>
      </c>
      <c r="AL55" s="8">
        <f t="shared" si="54"/>
        <v>23476.198206618741</v>
      </c>
      <c r="AM55" s="8">
        <f t="shared" si="54"/>
        <v>28291.804926734196</v>
      </c>
      <c r="AN55" s="8">
        <f t="shared" si="54"/>
        <v>23667.533205367687</v>
      </c>
      <c r="AO55" s="8">
        <f t="shared" si="54"/>
        <v>18998.675005559926</v>
      </c>
      <c r="AP55" s="8">
        <f t="shared" si="54"/>
        <v>22252.278888285153</v>
      </c>
      <c r="AQ55" s="8">
        <f t="shared" si="54"/>
        <v>15946.150837703786</v>
      </c>
      <c r="AR55" s="8">
        <f t="shared" si="54"/>
        <v>38497.015412094683</v>
      </c>
      <c r="AS55" s="8">
        <f t="shared" si="54"/>
        <v>38724.077316633491</v>
      </c>
      <c r="AT55" s="8">
        <f t="shared" si="54"/>
        <v>38951.516296498448</v>
      </c>
      <c r="AU55" s="8">
        <f t="shared" si="54"/>
        <v>24455.574370204973</v>
      </c>
      <c r="AV55" s="8">
        <f t="shared" si="54"/>
        <v>24555.32694125954</v>
      </c>
      <c r="AW55" s="8">
        <f t="shared" si="54"/>
        <v>24654.386172604682</v>
      </c>
      <c r="AX55" s="8">
        <f t="shared" si="54"/>
        <v>24752.664118504326</v>
      </c>
      <c r="AY55" s="8">
        <f t="shared" si="54"/>
        <v>29765.329412267845</v>
      </c>
      <c r="AZ55" s="8">
        <f t="shared" si="54"/>
        <v>24901.174552842953</v>
      </c>
      <c r="BA55" s="8">
        <f t="shared" si="54"/>
        <v>19987.857364867956</v>
      </c>
      <c r="BB55" s="8">
        <f t="shared" si="54"/>
        <v>23348.369618551893</v>
      </c>
      <c r="BC55" s="8">
        <f t="shared" si="54"/>
        <v>16726.968699935354</v>
      </c>
      <c r="BD55" s="8">
        <f t="shared" si="54"/>
        <v>40348.363291409471</v>
      </c>
      <c r="BE55" s="8">
        <f t="shared" si="54"/>
        <v>40447.949056362835</v>
      </c>
      <c r="BF55" s="8">
        <f t="shared" si="54"/>
        <v>40539.691440863768</v>
      </c>
      <c r="BG55" s="8">
        <f t="shared" si="54"/>
        <v>25422.41716289008</v>
      </c>
      <c r="BH55" s="8">
        <f t="shared" si="54"/>
        <v>25506.460992155873</v>
      </c>
      <c r="BI55" s="8">
        <f t="shared" si="54"/>
        <v>25589.462505305924</v>
      </c>
      <c r="BJ55" s="8">
        <f t="shared" si="54"/>
        <v>25671.448596682261</v>
      </c>
      <c r="BK55" s="8">
        <f t="shared" si="54"/>
        <v>30911.815034332416</v>
      </c>
      <c r="BL55" s="8">
        <f t="shared" si="54"/>
        <v>25838.387644080583</v>
      </c>
      <c r="BM55" s="8">
        <f t="shared" si="54"/>
        <v>20726.242569212969</v>
      </c>
      <c r="BN55" s="8">
        <f t="shared" si="54"/>
        <v>24248.185546915483</v>
      </c>
      <c r="BO55" s="8">
        <f t="shared" si="54"/>
        <v>17361.158226483341</v>
      </c>
      <c r="BP55" s="8">
        <f t="shared" ref="BP55:EA55" si="55">SUM(BP53:BP54)</f>
        <v>41820.122687404015</v>
      </c>
      <c r="BQ55" s="8">
        <f t="shared" si="55"/>
        <v>41962.753213625219</v>
      </c>
      <c r="BR55" s="8">
        <f t="shared" si="55"/>
        <v>42094.958111395354</v>
      </c>
      <c r="BS55" s="8">
        <f t="shared" si="55"/>
        <v>26373.45651435171</v>
      </c>
      <c r="BT55" s="8">
        <f t="shared" si="55"/>
        <v>26437.038827451805</v>
      </c>
      <c r="BU55" s="8">
        <f t="shared" si="55"/>
        <v>26500.133105503061</v>
      </c>
      <c r="BV55" s="8">
        <f t="shared" si="55"/>
        <v>26562.775731451715</v>
      </c>
      <c r="BW55" s="8">
        <f t="shared" si="55"/>
        <v>31957.688028215591</v>
      </c>
      <c r="BX55" s="8">
        <f t="shared" si="55"/>
        <v>26694.330451636146</v>
      </c>
      <c r="BY55" s="8">
        <f t="shared" si="55"/>
        <v>21401.52607332285</v>
      </c>
      <c r="BZ55" s="8">
        <f t="shared" si="55"/>
        <v>25025.538314163132</v>
      </c>
      <c r="CA55" s="8">
        <f t="shared" si="55"/>
        <v>17911.506331352673</v>
      </c>
      <c r="CB55" s="8">
        <f t="shared" si="55"/>
        <v>43113.102467464967</v>
      </c>
      <c r="CC55" s="8">
        <f t="shared" si="55"/>
        <v>43236.983768651502</v>
      </c>
      <c r="CD55" s="8">
        <f t="shared" si="55"/>
        <v>43359.856785543467</v>
      </c>
      <c r="CE55" s="8">
        <f t="shared" si="55"/>
        <v>27161.629667826128</v>
      </c>
      <c r="CF55" s="8">
        <f t="shared" si="55"/>
        <v>27223.637399990148</v>
      </c>
      <c r="CG55" s="8">
        <f t="shared" si="55"/>
        <v>27285.95117393713</v>
      </c>
      <c r="CH55" s="8">
        <f t="shared" si="55"/>
        <v>27348.587172532752</v>
      </c>
      <c r="CI55" s="8">
        <f t="shared" si="55"/>
        <v>32901.565233914334</v>
      </c>
      <c r="CJ55" s="8">
        <f t="shared" si="55"/>
        <v>27482.359531497048</v>
      </c>
      <c r="CK55" s="8">
        <f t="shared" si="55"/>
        <v>22033.398169034292</v>
      </c>
      <c r="CL55" s="8">
        <f t="shared" si="55"/>
        <v>25764.936160338744</v>
      </c>
      <c r="CM55" s="8">
        <f t="shared" si="55"/>
        <v>18441.153387494411</v>
      </c>
      <c r="CN55" s="8">
        <f t="shared" si="55"/>
        <v>44392.127413555863</v>
      </c>
      <c r="CO55" s="8">
        <f t="shared" si="55"/>
        <v>44525.169145251057</v>
      </c>
      <c r="CP55" s="8">
        <f t="shared" si="55"/>
        <v>44657.951128604422</v>
      </c>
      <c r="CQ55" s="8">
        <f t="shared" si="55"/>
        <v>27977.415518258524</v>
      </c>
      <c r="CR55" s="8">
        <f t="shared" si="55"/>
        <v>28044.039973115381</v>
      </c>
      <c r="CS55" s="8">
        <f t="shared" si="55"/>
        <v>28111.081854355485</v>
      </c>
      <c r="CT55" s="8">
        <f t="shared" si="55"/>
        <v>28178.529616547799</v>
      </c>
      <c r="CU55" s="8">
        <f t="shared" si="55"/>
        <v>33904.275950295625</v>
      </c>
      <c r="CV55" s="8">
        <f t="shared" si="55"/>
        <v>28322.894250109308</v>
      </c>
      <c r="CW55" s="8">
        <f t="shared" si="55"/>
        <v>22709.195307775546</v>
      </c>
      <c r="CX55" s="8">
        <f t="shared" si="55"/>
        <v>26557.765982579134</v>
      </c>
      <c r="CY55" s="8">
        <f t="shared" si="55"/>
        <v>19009.936810479579</v>
      </c>
      <c r="CZ55" s="8">
        <f t="shared" si="55"/>
        <v>45768.544545245881</v>
      </c>
      <c r="DA55" s="8">
        <f t="shared" si="55"/>
        <v>45912.618531448425</v>
      </c>
      <c r="DB55" s="8">
        <f t="shared" si="55"/>
        <v>46056.085194768762</v>
      </c>
      <c r="DC55" s="8">
        <f t="shared" si="55"/>
        <v>28855.800138671661</v>
      </c>
      <c r="DD55" s="8">
        <f t="shared" si="55"/>
        <v>28926.896133623981</v>
      </c>
      <c r="DE55" s="8">
        <f t="shared" si="55"/>
        <v>28998.326275042236</v>
      </c>
      <c r="DF55" s="8">
        <f t="shared" si="55"/>
        <v>29070.076020058383</v>
      </c>
      <c r="DG55" s="8">
        <f t="shared" si="55"/>
        <v>34979.921088322269</v>
      </c>
      <c r="DH55" s="8">
        <f t="shared" si="55"/>
        <v>29223.404636165644</v>
      </c>
      <c r="DI55" s="8">
        <f t="shared" si="55"/>
        <v>23432.412049693165</v>
      </c>
      <c r="DJ55" s="8">
        <f t="shared" si="55"/>
        <v>27405.078432288639</v>
      </c>
      <c r="DK55" s="8">
        <f t="shared" si="55"/>
        <v>19617.193210132995</v>
      </c>
      <c r="DL55" s="8">
        <f t="shared" si="55"/>
        <v>47234.464965844643</v>
      </c>
      <c r="DM55" s="8">
        <f t="shared" si="55"/>
        <v>47386.639208412744</v>
      </c>
      <c r="DN55" s="8">
        <f t="shared" si="55"/>
        <v>47537.821248997257</v>
      </c>
      <c r="DO55" s="8">
        <f t="shared" si="55"/>
        <v>29785.290938219681</v>
      </c>
      <c r="DP55" s="8">
        <f t="shared" si="55"/>
        <v>29859.721411033188</v>
      </c>
      <c r="DQ55" s="8">
        <f t="shared" si="55"/>
        <v>29934.417726469539</v>
      </c>
      <c r="DR55" s="8">
        <f t="shared" si="55"/>
        <v>30009.368433010924</v>
      </c>
      <c r="DS55" s="8">
        <f t="shared" si="55"/>
        <v>36111.31484609568</v>
      </c>
      <c r="DT55" s="8">
        <f t="shared" si="55"/>
        <v>30169.336578218477</v>
      </c>
      <c r="DU55" s="8">
        <f t="shared" si="55"/>
        <v>24191.327626372848</v>
      </c>
      <c r="DV55" s="8">
        <f t="shared" si="55"/>
        <v>28293.194909001508</v>
      </c>
      <c r="DW55" s="8">
        <f t="shared" si="55"/>
        <v>20253.183982893592</v>
      </c>
      <c r="DX55" s="8">
        <f t="shared" si="55"/>
        <v>48767.057710098976</v>
      </c>
      <c r="DY55" s="8">
        <f t="shared" si="55"/>
        <v>48925.217523502586</v>
      </c>
      <c r="DZ55" s="8">
        <f t="shared" si="55"/>
        <v>49082.17788071125</v>
      </c>
      <c r="EA55" s="8">
        <f t="shared" si="55"/>
        <v>30753.222000079553</v>
      </c>
      <c r="EB55" s="8">
        <f t="shared" ref="EB55:ED55" si="56">SUM(EB53:EB54)</f>
        <v>30830.332983705921</v>
      </c>
      <c r="EC55" s="8">
        <f t="shared" si="56"/>
        <v>30907.684601081903</v>
      </c>
      <c r="ED55" s="8">
        <f t="shared" si="56"/>
        <v>30985.26773727798</v>
      </c>
    </row>
    <row r="57" spans="1:134">
      <c r="B57" t="s">
        <v>1018</v>
      </c>
      <c r="C57" s="1920">
        <f t="shared" ref="C57:BN57" si="57">C45-C48+C55</f>
        <v>263317.2300590183</v>
      </c>
      <c r="D57" s="1920">
        <f t="shared" si="57"/>
        <v>260762.22646027475</v>
      </c>
      <c r="E57" s="1920">
        <f t="shared" si="57"/>
        <v>258028.71077068365</v>
      </c>
      <c r="F57" s="1920">
        <f t="shared" si="57"/>
        <v>258138.25842986858</v>
      </c>
      <c r="G57" s="1920">
        <f t="shared" si="57"/>
        <v>261148.46934685236</v>
      </c>
      <c r="H57" s="1920">
        <f t="shared" si="57"/>
        <v>264269.92752288346</v>
      </c>
      <c r="I57" s="1920">
        <f t="shared" si="57"/>
        <v>267205.27163924481</v>
      </c>
      <c r="J57" s="1920">
        <f t="shared" si="57"/>
        <v>270116.38124139584</v>
      </c>
      <c r="K57" s="1920">
        <f t="shared" si="57"/>
        <v>270100.52561275649</v>
      </c>
      <c r="L57" s="1920">
        <f t="shared" si="57"/>
        <v>270068.01861896255</v>
      </c>
      <c r="M57" s="1920">
        <f t="shared" si="57"/>
        <v>270149.39333190623</v>
      </c>
      <c r="N57" s="1920">
        <f t="shared" si="57"/>
        <v>270311.31782746443</v>
      </c>
      <c r="O57" s="1920">
        <f t="shared" si="57"/>
        <v>270557.12397656479</v>
      </c>
      <c r="P57" s="1920">
        <f t="shared" si="57"/>
        <v>270810.30364812753</v>
      </c>
      <c r="Q57" s="1920">
        <f t="shared" si="57"/>
        <v>271056.85276733496</v>
      </c>
      <c r="R57" s="1920">
        <f t="shared" si="57"/>
        <v>271577.51241544256</v>
      </c>
      <c r="S57" s="1920">
        <f t="shared" si="57"/>
        <v>271993.51964556723</v>
      </c>
      <c r="T57" s="1920">
        <f t="shared" si="57"/>
        <v>273424.59861863562</v>
      </c>
      <c r="U57" s="1920">
        <f t="shared" si="57"/>
        <v>275132.9270606534</v>
      </c>
      <c r="V57" s="1920">
        <f t="shared" si="57"/>
        <v>276957.28552473546</v>
      </c>
      <c r="W57" s="1920">
        <f t="shared" si="57"/>
        <v>284566.33850698674</v>
      </c>
      <c r="X57" s="1920">
        <f t="shared" si="57"/>
        <v>285846.68767229834</v>
      </c>
      <c r="Y57" s="1920">
        <f t="shared" si="57"/>
        <v>287193.23064163851</v>
      </c>
      <c r="Z57" s="1920">
        <f t="shared" si="57"/>
        <v>288603.01516603027</v>
      </c>
      <c r="AA57" s="1920">
        <f t="shared" si="57"/>
        <v>290366.95722197043</v>
      </c>
      <c r="AB57" s="1920">
        <f t="shared" si="57"/>
        <v>291896.80587544426</v>
      </c>
      <c r="AC57" s="1920">
        <f t="shared" si="57"/>
        <v>293168.7967647193</v>
      </c>
      <c r="AD57" s="1920">
        <f t="shared" si="57"/>
        <v>294700.85192157677</v>
      </c>
      <c r="AE57" s="1920">
        <f t="shared" si="57"/>
        <v>295832.06683147611</v>
      </c>
      <c r="AF57" s="1920">
        <f t="shared" si="57"/>
        <v>298575.9923180081</v>
      </c>
      <c r="AG57" s="1920">
        <f t="shared" si="57"/>
        <v>301332.6690508012</v>
      </c>
      <c r="AH57" s="1920">
        <f t="shared" si="57"/>
        <v>304095.29280016653</v>
      </c>
      <c r="AI57" s="1920">
        <f t="shared" si="57"/>
        <v>312722.44184531958</v>
      </c>
      <c r="AJ57" s="1920">
        <f t="shared" si="57"/>
        <v>314452.01221773762</v>
      </c>
      <c r="AK57" s="1920">
        <f t="shared" si="57"/>
        <v>316163.70631147624</v>
      </c>
      <c r="AL57" s="1920">
        <f t="shared" si="57"/>
        <v>317855.25663418567</v>
      </c>
      <c r="AM57" s="1920">
        <f t="shared" si="57"/>
        <v>319845.70674008923</v>
      </c>
      <c r="AN57" s="1920">
        <f t="shared" si="57"/>
        <v>321479.96655510028</v>
      </c>
      <c r="AO57" s="1920">
        <f t="shared" si="57"/>
        <v>322775.21180433658</v>
      </c>
      <c r="AP57" s="1920">
        <f t="shared" si="57"/>
        <v>324265.5546675509</v>
      </c>
      <c r="AQ57" s="1920">
        <f t="shared" si="57"/>
        <v>325324.82613571582</v>
      </c>
      <c r="AR57" s="1920">
        <f t="shared" si="57"/>
        <v>327761.93909394473</v>
      </c>
      <c r="AS57" s="1920">
        <f t="shared" si="57"/>
        <v>330093.18198415294</v>
      </c>
      <c r="AT57" s="1920">
        <f t="shared" si="57"/>
        <v>332318.21364295017</v>
      </c>
      <c r="AU57" s="1920">
        <f t="shared" si="57"/>
        <v>333670.77073734847</v>
      </c>
      <c r="AV57" s="1920">
        <f t="shared" si="57"/>
        <v>334995.30481382244</v>
      </c>
      <c r="AW57" s="1920">
        <f t="shared" si="57"/>
        <v>336292.44317972823</v>
      </c>
      <c r="AX57" s="1920">
        <f t="shared" si="57"/>
        <v>337562.89271237369</v>
      </c>
      <c r="AY57" s="1920">
        <f t="shared" si="57"/>
        <v>338973.10627888894</v>
      </c>
      <c r="AZ57" s="1920">
        <f t="shared" si="57"/>
        <v>340124.28330254304</v>
      </c>
      <c r="BA57" s="1920">
        <f t="shared" si="57"/>
        <v>341035.59150639817</v>
      </c>
      <c r="BB57" s="1920">
        <f t="shared" si="57"/>
        <v>342025.22508601332</v>
      </c>
      <c r="BC57" s="1920">
        <f t="shared" si="57"/>
        <v>342729.49746326765</v>
      </c>
      <c r="BD57" s="1920">
        <f t="shared" si="57"/>
        <v>344335.31476248504</v>
      </c>
      <c r="BE57" s="1920">
        <f t="shared" si="57"/>
        <v>345765.15720133571</v>
      </c>
      <c r="BF57" s="1920">
        <f t="shared" si="57"/>
        <v>347023.7359184465</v>
      </c>
      <c r="BG57" s="1920">
        <f t="shared" si="57"/>
        <v>347795.5346757996</v>
      </c>
      <c r="BH57" s="1920">
        <f t="shared" si="57"/>
        <v>348553.52456764353</v>
      </c>
      <c r="BI57" s="1920">
        <f t="shared" si="57"/>
        <v>349298.6871926504</v>
      </c>
      <c r="BJ57" s="1920">
        <f t="shared" si="57"/>
        <v>350031.97882181098</v>
      </c>
      <c r="BK57" s="1920">
        <f t="shared" si="57"/>
        <v>350892.9865619156</v>
      </c>
      <c r="BL57" s="1920">
        <f t="shared" si="57"/>
        <v>351603.98921024089</v>
      </c>
      <c r="BM57" s="1920">
        <f t="shared" si="57"/>
        <v>352174.4639599268</v>
      </c>
      <c r="BN57" s="1920">
        <f t="shared" si="57"/>
        <v>352839.34990477283</v>
      </c>
      <c r="BO57" s="1920">
        <f t="shared" ref="BO57:DZ57" si="58">BO45-BO48+BO55</f>
        <v>353320.60774397937</v>
      </c>
      <c r="BP57" s="1920">
        <f t="shared" si="58"/>
        <v>354439.15658238984</v>
      </c>
      <c r="BQ57" s="1920">
        <f t="shared" si="58"/>
        <v>355531.32383841038</v>
      </c>
      <c r="BR57" s="1920">
        <f t="shared" si="58"/>
        <v>356606.9278223298</v>
      </c>
      <c r="BS57" s="1920">
        <f t="shared" si="58"/>
        <v>357286.26977729914</v>
      </c>
      <c r="BT57" s="1920">
        <f t="shared" si="58"/>
        <v>357973.19597416261</v>
      </c>
      <c r="BU57" s="1920">
        <f t="shared" si="58"/>
        <v>358668.16601874289</v>
      </c>
      <c r="BV57" s="1920">
        <f t="shared" si="58"/>
        <v>359371.6052533114</v>
      </c>
      <c r="BW57" s="1920">
        <f t="shared" si="58"/>
        <v>360221.75901185366</v>
      </c>
      <c r="BX57" s="1920">
        <f t="shared" si="58"/>
        <v>360940.61744736682</v>
      </c>
      <c r="BY57" s="1920">
        <f t="shared" si="58"/>
        <v>361528.04990603682</v>
      </c>
      <c r="BZ57" s="1920">
        <f t="shared" si="58"/>
        <v>362224.63383354305</v>
      </c>
      <c r="CA57" s="1920">
        <f t="shared" si="58"/>
        <v>362734.61299074389</v>
      </c>
      <c r="CB57" s="1920">
        <f t="shared" si="58"/>
        <v>363951.83406549139</v>
      </c>
      <c r="CC57" s="1920">
        <f t="shared" si="58"/>
        <v>365163.83865702583</v>
      </c>
      <c r="CD57" s="1920">
        <f t="shared" si="58"/>
        <v>366371.57631463429</v>
      </c>
      <c r="CE57" s="1920">
        <f t="shared" si="58"/>
        <v>367137.94373531954</v>
      </c>
      <c r="CF57" s="1920">
        <f t="shared" si="58"/>
        <v>367915.57079442887</v>
      </c>
      <c r="CG57" s="1920">
        <f t="shared" si="58"/>
        <v>368704.16927785601</v>
      </c>
      <c r="CH57" s="1920">
        <f t="shared" si="58"/>
        <v>369503.43573132023</v>
      </c>
      <c r="CI57" s="1920">
        <f t="shared" si="58"/>
        <v>370470.44786134688</v>
      </c>
      <c r="CJ57" s="1920">
        <f t="shared" si="58"/>
        <v>371287.57265234698</v>
      </c>
      <c r="CK57" s="1920">
        <f t="shared" si="58"/>
        <v>371954.06479856581</v>
      </c>
      <c r="CL57" s="1920">
        <f t="shared" si="58"/>
        <v>372742.91312562244</v>
      </c>
      <c r="CM57" s="1920">
        <f t="shared" si="58"/>
        <v>373318.88659828505</v>
      </c>
      <c r="CN57" s="1920">
        <f t="shared" si="58"/>
        <v>374690.70265658188</v>
      </c>
      <c r="CO57" s="1920">
        <f t="shared" si="58"/>
        <v>376052.29749249178</v>
      </c>
      <c r="CP57" s="1920">
        <f t="shared" si="58"/>
        <v>377403.91572338529</v>
      </c>
      <c r="CQ57" s="1920">
        <f t="shared" si="58"/>
        <v>378258.25620209594</v>
      </c>
      <c r="CR57" s="1920">
        <f t="shared" si="58"/>
        <v>379121.77232810517</v>
      </c>
      <c r="CS57" s="1920">
        <f t="shared" si="58"/>
        <v>379994.07099112967</v>
      </c>
      <c r="CT57" s="1920">
        <f t="shared" si="58"/>
        <v>380874.76995376789</v>
      </c>
      <c r="CU57" s="1920">
        <f t="shared" si="58"/>
        <v>381935.92109366041</v>
      </c>
      <c r="CV57" s="1920">
        <f t="shared" si="58"/>
        <v>382829.17788422876</v>
      </c>
      <c r="CW57" s="1920">
        <f t="shared" si="58"/>
        <v>383555.27243558783</v>
      </c>
      <c r="CX57" s="1920">
        <f t="shared" si="58"/>
        <v>384411.69492053735</v>
      </c>
      <c r="CY57" s="1920">
        <f t="shared" si="58"/>
        <v>385035.16174489178</v>
      </c>
      <c r="CZ57" s="1920">
        <f t="shared" si="58"/>
        <v>386514.02512505703</v>
      </c>
      <c r="DA57" s="1920">
        <f t="shared" si="58"/>
        <v>387976.01747535984</v>
      </c>
      <c r="DB57" s="1920">
        <f t="shared" si="58"/>
        <v>389421.71074065042</v>
      </c>
      <c r="DC57" s="1920">
        <f t="shared" si="58"/>
        <v>390332.89975328068</v>
      </c>
      <c r="DD57" s="1920">
        <f t="shared" si="58"/>
        <v>391251.39072082122</v>
      </c>
      <c r="DE57" s="1920">
        <f t="shared" si="58"/>
        <v>392176.86896164878</v>
      </c>
      <c r="DF57" s="1920">
        <f t="shared" si="58"/>
        <v>393109.03348985076</v>
      </c>
      <c r="DG57" s="1920">
        <f t="shared" si="58"/>
        <v>394229.38710533082</v>
      </c>
      <c r="DH57" s="1920">
        <f t="shared" si="58"/>
        <v>395170.49432097131</v>
      </c>
      <c r="DI57" s="1920">
        <f t="shared" si="58"/>
        <v>395934.15504468413</v>
      </c>
      <c r="DJ57" s="1920">
        <f t="shared" si="58"/>
        <v>396833.3049462029</v>
      </c>
      <c r="DK57" s="1920">
        <f t="shared" si="58"/>
        <v>397486.98546204454</v>
      </c>
      <c r="DL57" s="1920">
        <f t="shared" si="58"/>
        <v>399034.21341547108</v>
      </c>
      <c r="DM57" s="1920">
        <f t="shared" si="58"/>
        <v>400560.80327691458</v>
      </c>
      <c r="DN57" s="1920">
        <f t="shared" si="58"/>
        <v>402067.68945018481</v>
      </c>
      <c r="DO57" s="1920">
        <f t="shared" si="58"/>
        <v>403016.32999291981</v>
      </c>
      <c r="DP57" s="1920">
        <f t="shared" si="58"/>
        <v>403971.5455882895</v>
      </c>
      <c r="DQ57" s="1920">
        <f t="shared" si="58"/>
        <v>404933.08587964904</v>
      </c>
      <c r="DR57" s="1920">
        <f t="shared" si="58"/>
        <v>405900.71129479277</v>
      </c>
      <c r="DS57" s="1920">
        <f t="shared" si="58"/>
        <v>407062.61239041586</v>
      </c>
      <c r="DT57" s="1920">
        <f t="shared" si="58"/>
        <v>408037.91126761696</v>
      </c>
      <c r="DU57" s="1920">
        <f t="shared" si="58"/>
        <v>408828.87512066332</v>
      </c>
      <c r="DV57" s="1920">
        <f t="shared" si="58"/>
        <v>409759.64750579349</v>
      </c>
      <c r="DW57" s="1920">
        <f t="shared" si="58"/>
        <v>410436.04930478026</v>
      </c>
      <c r="DX57" s="1920">
        <f t="shared" si="58"/>
        <v>412035.94230855879</v>
      </c>
      <c r="DY57" s="1920">
        <f t="shared" si="58"/>
        <v>413613.54715157504</v>
      </c>
      <c r="DZ57" s="1920">
        <f t="shared" si="58"/>
        <v>415169.99341878929</v>
      </c>
      <c r="EA57" s="1920">
        <f t="shared" ref="EA57:ED57" si="59">EA45-EA48+EA55</f>
        <v>416149.55037802079</v>
      </c>
      <c r="EB57" s="1920">
        <f t="shared" si="59"/>
        <v>417135.64979285188</v>
      </c>
      <c r="EC57" s="1920">
        <f t="shared" si="59"/>
        <v>418128.06504703296</v>
      </c>
      <c r="ED57" s="1920">
        <f t="shared" si="59"/>
        <v>419126.57810827717</v>
      </c>
    </row>
    <row r="58" spans="1:134">
      <c r="B58" t="s">
        <v>1019</v>
      </c>
      <c r="C58" s="1920">
        <f t="shared" ref="C58:BN58" si="60">C57/($B$2*C32)</f>
        <v>1385.2968753104917</v>
      </c>
      <c r="D58" s="1920">
        <f t="shared" si="60"/>
        <v>1387.6235975961833</v>
      </c>
      <c r="E58" s="1920">
        <f t="shared" si="60"/>
        <v>1389.0434473012688</v>
      </c>
      <c r="F58" s="1920">
        <f t="shared" si="60"/>
        <v>1389.6331741487327</v>
      </c>
      <c r="G58" s="1920">
        <f t="shared" si="60"/>
        <v>1389.678955655877</v>
      </c>
      <c r="H58" s="1920">
        <f t="shared" si="60"/>
        <v>1390.3089621363818</v>
      </c>
      <c r="I58" s="1920">
        <f t="shared" si="60"/>
        <v>1389.9566772744736</v>
      </c>
      <c r="J58" s="1920">
        <f t="shared" si="60"/>
        <v>1389.4875578261103</v>
      </c>
      <c r="K58" s="1920">
        <f t="shared" si="60"/>
        <v>1389.4059959503934</v>
      </c>
      <c r="L58" s="1920">
        <f t="shared" si="60"/>
        <v>1389.2387789041284</v>
      </c>
      <c r="M58" s="1920">
        <f t="shared" si="60"/>
        <v>1389.6573731065134</v>
      </c>
      <c r="N58" s="1920">
        <f t="shared" si="60"/>
        <v>1390.4903180425124</v>
      </c>
      <c r="O58" s="1920">
        <f t="shared" si="60"/>
        <v>1391.7547529658682</v>
      </c>
      <c r="P58" s="1920">
        <f t="shared" si="60"/>
        <v>1393.0571175315201</v>
      </c>
      <c r="Q58" s="1920">
        <f t="shared" si="60"/>
        <v>1394.3253743175667</v>
      </c>
      <c r="R58" s="1920">
        <f t="shared" si="60"/>
        <v>1397.0036646884905</v>
      </c>
      <c r="S58" s="1920">
        <f t="shared" si="60"/>
        <v>1399.1436195759632</v>
      </c>
      <c r="T58" s="1920">
        <f t="shared" si="60"/>
        <v>1406.505136927138</v>
      </c>
      <c r="U58" s="1920">
        <f t="shared" si="60"/>
        <v>1415.292834674143</v>
      </c>
      <c r="V58" s="1920">
        <f t="shared" si="60"/>
        <v>1424.677394674565</v>
      </c>
      <c r="W58" s="1920">
        <f t="shared" si="60"/>
        <v>1431.9964699425661</v>
      </c>
      <c r="X58" s="1920">
        <f t="shared" si="60"/>
        <v>1438.439450846912</v>
      </c>
      <c r="Y58" s="1920">
        <f t="shared" si="60"/>
        <v>1445.2155326169409</v>
      </c>
      <c r="Z58" s="1920">
        <f t="shared" si="60"/>
        <v>1452.3098589272859</v>
      </c>
      <c r="AA58" s="1920">
        <f t="shared" si="60"/>
        <v>1461.1863789350364</v>
      </c>
      <c r="AB58" s="1920">
        <f t="shared" si="60"/>
        <v>1468.8848926904402</v>
      </c>
      <c r="AC58" s="1920">
        <f t="shared" si="60"/>
        <v>1475.2858130269692</v>
      </c>
      <c r="AD58" s="1920">
        <f t="shared" si="60"/>
        <v>1482.9954303622019</v>
      </c>
      <c r="AE58" s="1920">
        <f t="shared" si="60"/>
        <v>1488.6879369538854</v>
      </c>
      <c r="AF58" s="1920">
        <f t="shared" si="60"/>
        <v>1502.495935577738</v>
      </c>
      <c r="AG58" s="1920">
        <f t="shared" si="60"/>
        <v>1516.3681011010526</v>
      </c>
      <c r="AH58" s="1920">
        <f t="shared" si="60"/>
        <v>1530.270193237553</v>
      </c>
      <c r="AI58" s="1920">
        <f t="shared" si="60"/>
        <v>1540.2011517204471</v>
      </c>
      <c r="AJ58" s="1920">
        <f t="shared" si="60"/>
        <v>1548.7195243190388</v>
      </c>
      <c r="AK58" s="1920">
        <f t="shared" si="60"/>
        <v>1557.1498537799264</v>
      </c>
      <c r="AL58" s="1920">
        <f t="shared" si="60"/>
        <v>1565.4809723905914</v>
      </c>
      <c r="AM58" s="1920">
        <f t="shared" si="60"/>
        <v>1575.2842136529218</v>
      </c>
      <c r="AN58" s="1920">
        <f t="shared" si="60"/>
        <v>1583.33316861259</v>
      </c>
      <c r="AO58" s="1920">
        <f t="shared" si="60"/>
        <v>1589.7124300844</v>
      </c>
      <c r="AP58" s="1920">
        <f t="shared" si="60"/>
        <v>1597.0525742097661</v>
      </c>
      <c r="AQ58" s="1920">
        <f t="shared" si="60"/>
        <v>1602.269632268104</v>
      </c>
      <c r="AR58" s="1920">
        <f t="shared" si="60"/>
        <v>1614.2727496746688</v>
      </c>
      <c r="AS58" s="1920">
        <f t="shared" si="60"/>
        <v>1625.7544423963404</v>
      </c>
      <c r="AT58" s="1920">
        <f t="shared" si="60"/>
        <v>1636.7130301563741</v>
      </c>
      <c r="AU58" s="1920">
        <f t="shared" si="60"/>
        <v>1643.3745603691316</v>
      </c>
      <c r="AV58" s="1920">
        <f t="shared" si="60"/>
        <v>1649.8980733541296</v>
      </c>
      <c r="AW58" s="1920">
        <f t="shared" si="60"/>
        <v>1656.2866586866048</v>
      </c>
      <c r="AX58" s="1920">
        <f t="shared" si="60"/>
        <v>1662.54379783478</v>
      </c>
      <c r="AY58" s="1920">
        <f t="shared" si="60"/>
        <v>1669.4892941237636</v>
      </c>
      <c r="AZ58" s="1920">
        <f t="shared" si="60"/>
        <v>1675.1589997170167</v>
      </c>
      <c r="BA58" s="1920">
        <f t="shared" si="60"/>
        <v>1679.6473182939233</v>
      </c>
      <c r="BB58" s="1920">
        <f t="shared" si="60"/>
        <v>1684.5214001478198</v>
      </c>
      <c r="BC58" s="1920">
        <f t="shared" si="60"/>
        <v>1687.9900387276775</v>
      </c>
      <c r="BD58" s="1920">
        <f t="shared" si="60"/>
        <v>1695.8989103747294</v>
      </c>
      <c r="BE58" s="1920">
        <f t="shared" si="60"/>
        <v>1702.9410815668623</v>
      </c>
      <c r="BF58" s="1920">
        <f t="shared" si="60"/>
        <v>1709.1397553114978</v>
      </c>
      <c r="BG58" s="1920">
        <f t="shared" si="60"/>
        <v>1712.9409706254905</v>
      </c>
      <c r="BH58" s="1920">
        <f t="shared" si="60"/>
        <v>1716.6741753725548</v>
      </c>
      <c r="BI58" s="1920">
        <f t="shared" si="60"/>
        <v>1720.3442040615171</v>
      </c>
      <c r="BJ58" s="1920">
        <f t="shared" si="60"/>
        <v>1723.9557664588799</v>
      </c>
      <c r="BK58" s="1920">
        <f t="shared" si="60"/>
        <v>1728.1963483151872</v>
      </c>
      <c r="BL58" s="1920">
        <f t="shared" si="60"/>
        <v>1731.6981344081998</v>
      </c>
      <c r="BM58" s="1920">
        <f t="shared" si="60"/>
        <v>1734.5078012210738</v>
      </c>
      <c r="BN58" s="1920">
        <f t="shared" si="60"/>
        <v>1737.7824561897796</v>
      </c>
      <c r="BO58" s="1920">
        <f t="shared" ref="BO58:DZ58" si="61">BO57/($B$2*BO32)</f>
        <v>1740.1527174151861</v>
      </c>
      <c r="BP58" s="1920">
        <f t="shared" si="61"/>
        <v>1745.6617246965616</v>
      </c>
      <c r="BQ58" s="1920">
        <f t="shared" si="61"/>
        <v>1751.0407990465444</v>
      </c>
      <c r="BR58" s="1920">
        <f t="shared" si="61"/>
        <v>1756.3382969972902</v>
      </c>
      <c r="BS58" s="1920">
        <f t="shared" si="61"/>
        <v>1759.6841498093929</v>
      </c>
      <c r="BT58" s="1920">
        <f t="shared" si="61"/>
        <v>1763.0673560587206</v>
      </c>
      <c r="BU58" s="1920">
        <f t="shared" si="61"/>
        <v>1766.4901793673312</v>
      </c>
      <c r="BV58" s="1920">
        <f t="shared" si="61"/>
        <v>1769.9547146045677</v>
      </c>
      <c r="BW58" s="1920">
        <f t="shared" si="61"/>
        <v>1774.1418391048742</v>
      </c>
      <c r="BX58" s="1920">
        <f t="shared" si="61"/>
        <v>1777.6823160331305</v>
      </c>
      <c r="BY58" s="1920">
        <f t="shared" si="61"/>
        <v>1780.5755019012847</v>
      </c>
      <c r="BZ58" s="1920">
        <f t="shared" si="61"/>
        <v>1784.0062738058662</v>
      </c>
      <c r="CA58" s="1920">
        <f t="shared" si="61"/>
        <v>1786.5179914831751</v>
      </c>
      <c r="CB58" s="1920">
        <f t="shared" si="61"/>
        <v>1792.5129731357929</v>
      </c>
      <c r="CC58" s="1920">
        <f t="shared" si="61"/>
        <v>1798.4822628892132</v>
      </c>
      <c r="CD58" s="1920">
        <f t="shared" si="61"/>
        <v>1804.4305374046212</v>
      </c>
      <c r="CE58" s="1920">
        <f t="shared" si="61"/>
        <v>1808.2050026365225</v>
      </c>
      <c r="CF58" s="1920">
        <f t="shared" si="61"/>
        <v>1812.0349231404102</v>
      </c>
      <c r="CG58" s="1920">
        <f t="shared" si="61"/>
        <v>1815.9188794220647</v>
      </c>
      <c r="CH58" s="1920">
        <f t="shared" si="61"/>
        <v>1819.8553769273062</v>
      </c>
      <c r="CI58" s="1920">
        <f t="shared" si="61"/>
        <v>1824.6180450223942</v>
      </c>
      <c r="CJ58" s="1920">
        <f t="shared" si="61"/>
        <v>1828.6424973027333</v>
      </c>
      <c r="CK58" s="1920">
        <f t="shared" si="61"/>
        <v>1831.9250630347017</v>
      </c>
      <c r="CL58" s="1920">
        <f t="shared" si="61"/>
        <v>1835.8102498306857</v>
      </c>
      <c r="CM58" s="1920">
        <f t="shared" si="61"/>
        <v>1838.6469986125151</v>
      </c>
      <c r="CN58" s="1920">
        <f t="shared" si="61"/>
        <v>1845.4033818783585</v>
      </c>
      <c r="CO58" s="1920">
        <f t="shared" si="61"/>
        <v>1852.1094242144002</v>
      </c>
      <c r="CP58" s="1920">
        <f t="shared" si="61"/>
        <v>1858.7663303949237</v>
      </c>
      <c r="CQ58" s="1920">
        <f t="shared" si="61"/>
        <v>1862.9740750694245</v>
      </c>
      <c r="CR58" s="1920">
        <f t="shared" si="61"/>
        <v>1867.2270110722282</v>
      </c>
      <c r="CS58" s="1920">
        <f t="shared" si="61"/>
        <v>1871.5232022809776</v>
      </c>
      <c r="CT58" s="1920">
        <f t="shared" si="61"/>
        <v>1875.8607661237584</v>
      </c>
      <c r="CU58" s="1920">
        <f t="shared" si="61"/>
        <v>1881.0870818245687</v>
      </c>
      <c r="CV58" s="1920">
        <f t="shared" si="61"/>
        <v>1885.4864947016783</v>
      </c>
      <c r="CW58" s="1920">
        <f t="shared" si="61"/>
        <v>1889.0626104983642</v>
      </c>
      <c r="CX58" s="1920">
        <f t="shared" si="61"/>
        <v>1893.280609340708</v>
      </c>
      <c r="CY58" s="1920">
        <f t="shared" si="61"/>
        <v>1896.3512694291362</v>
      </c>
      <c r="CZ58" s="1920">
        <f t="shared" si="61"/>
        <v>1903.6348755174204</v>
      </c>
      <c r="DA58" s="1920">
        <f t="shared" si="61"/>
        <v>1910.8353894570521</v>
      </c>
      <c r="DB58" s="1920">
        <f t="shared" si="61"/>
        <v>1917.9556281552918</v>
      </c>
      <c r="DC58" s="1920">
        <f t="shared" si="61"/>
        <v>1922.4433596989791</v>
      </c>
      <c r="DD58" s="1920">
        <f t="shared" si="61"/>
        <v>1926.9670543775671</v>
      </c>
      <c r="DE58" s="1920">
        <f t="shared" si="61"/>
        <v>1931.5251623406659</v>
      </c>
      <c r="DF58" s="1920">
        <f t="shared" si="61"/>
        <v>1936.1162011911483</v>
      </c>
      <c r="DG58" s="1920">
        <f t="shared" si="61"/>
        <v>1941.6340972484772</v>
      </c>
      <c r="DH58" s="1920">
        <f t="shared" si="61"/>
        <v>1946.2691800678256</v>
      </c>
      <c r="DI58" s="1920">
        <f t="shared" si="61"/>
        <v>1950.0303144438737</v>
      </c>
      <c r="DJ58" s="1920">
        <f t="shared" si="61"/>
        <v>1954.458751705097</v>
      </c>
      <c r="DK58" s="1920">
        <f t="shared" si="61"/>
        <v>1957.6782183906844</v>
      </c>
      <c r="DL58" s="1920">
        <f t="shared" si="61"/>
        <v>1965.2985294300192</v>
      </c>
      <c r="DM58" s="1920">
        <f t="shared" si="61"/>
        <v>1972.817195020265</v>
      </c>
      <c r="DN58" s="1920">
        <f t="shared" si="61"/>
        <v>1980.2388172290428</v>
      </c>
      <c r="DO58" s="1920">
        <f t="shared" si="61"/>
        <v>1984.9110027232064</v>
      </c>
      <c r="DP58" s="1920">
        <f t="shared" si="61"/>
        <v>1989.6155712583211</v>
      </c>
      <c r="DQ58" s="1920">
        <f t="shared" si="61"/>
        <v>1994.3512897933858</v>
      </c>
      <c r="DR58" s="1920">
        <f t="shared" si="61"/>
        <v>1999.1169784022497</v>
      </c>
      <c r="DS58" s="1920">
        <f t="shared" si="61"/>
        <v>2004.8395015288411</v>
      </c>
      <c r="DT58" s="1920">
        <f t="shared" si="61"/>
        <v>2009.6429829965375</v>
      </c>
      <c r="DU58" s="1920">
        <f t="shared" si="61"/>
        <v>2013.5385890497603</v>
      </c>
      <c r="DV58" s="1920">
        <f t="shared" si="61"/>
        <v>2018.1227714036322</v>
      </c>
      <c r="DW58" s="1920">
        <f t="shared" si="61"/>
        <v>2021.454143542062</v>
      </c>
      <c r="DX58" s="1920">
        <f t="shared" si="61"/>
        <v>2029.3338372170942</v>
      </c>
      <c r="DY58" s="1920">
        <f t="shared" si="61"/>
        <v>2037.1037586267487</v>
      </c>
      <c r="DZ58" s="1920">
        <f t="shared" si="61"/>
        <v>2044.769471132729</v>
      </c>
      <c r="EA58" s="1920">
        <f t="shared" ref="EA58:ED58" si="62">EA57/($B$2*EA32)</f>
        <v>2049.5939242416312</v>
      </c>
      <c r="EB58" s="1920">
        <f t="shared" si="62"/>
        <v>2054.4505998465911</v>
      </c>
      <c r="EC58" s="1920">
        <f t="shared" si="62"/>
        <v>2059.3383818313287</v>
      </c>
      <c r="ED58" s="1920">
        <f t="shared" si="62"/>
        <v>2064.2561963567632</v>
      </c>
    </row>
    <row r="59" spans="1:134">
      <c r="B59" t="s">
        <v>1020</v>
      </c>
      <c r="C59" s="72">
        <f>C58/$B$3</f>
        <v>1.3852968753104917</v>
      </c>
      <c r="D59" s="72">
        <f t="shared" ref="D59:BO59" si="63">D58/$B$3</f>
        <v>1.3876235975961833</v>
      </c>
      <c r="E59" s="72">
        <f t="shared" si="63"/>
        <v>1.3890434473012687</v>
      </c>
      <c r="F59" s="72">
        <f t="shared" si="63"/>
        <v>1.3896331741487327</v>
      </c>
      <c r="G59" s="72">
        <f t="shared" si="63"/>
        <v>1.3896789556558771</v>
      </c>
      <c r="H59" s="72">
        <f t="shared" si="63"/>
        <v>1.3903089621363818</v>
      </c>
      <c r="I59" s="72">
        <f t="shared" si="63"/>
        <v>1.3899566772744736</v>
      </c>
      <c r="J59" s="72">
        <f t="shared" si="63"/>
        <v>1.3894875578261103</v>
      </c>
      <c r="K59" s="72">
        <f t="shared" si="63"/>
        <v>1.3894059959503935</v>
      </c>
      <c r="L59" s="72">
        <f t="shared" si="63"/>
        <v>1.3892387789041283</v>
      </c>
      <c r="M59" s="72">
        <f t="shared" si="63"/>
        <v>1.3896573731065134</v>
      </c>
      <c r="N59" s="72">
        <f t="shared" si="63"/>
        <v>1.3904903180425123</v>
      </c>
      <c r="O59" s="72">
        <f t="shared" si="63"/>
        <v>1.3917547529658683</v>
      </c>
      <c r="P59" s="72">
        <f t="shared" si="63"/>
        <v>1.3930571175315201</v>
      </c>
      <c r="Q59" s="72">
        <f t="shared" si="63"/>
        <v>1.3943253743175668</v>
      </c>
      <c r="R59" s="72">
        <f t="shared" si="63"/>
        <v>1.3970036646884905</v>
      </c>
      <c r="S59" s="72">
        <f t="shared" si="63"/>
        <v>1.3991436195759632</v>
      </c>
      <c r="T59" s="72">
        <f t="shared" si="63"/>
        <v>1.406505136927138</v>
      </c>
      <c r="U59" s="72">
        <f t="shared" si="63"/>
        <v>1.4152928346741431</v>
      </c>
      <c r="V59" s="72">
        <f t="shared" si="63"/>
        <v>1.424677394674565</v>
      </c>
      <c r="W59" s="72">
        <f t="shared" si="63"/>
        <v>1.4319964699425662</v>
      </c>
      <c r="X59" s="72">
        <f t="shared" si="63"/>
        <v>1.438439450846912</v>
      </c>
      <c r="Y59" s="72">
        <f t="shared" si="63"/>
        <v>1.4452155326169409</v>
      </c>
      <c r="Z59" s="72">
        <f t="shared" si="63"/>
        <v>1.4523098589272858</v>
      </c>
      <c r="AA59" s="72">
        <f t="shared" si="63"/>
        <v>1.4611863789350363</v>
      </c>
      <c r="AB59" s="72">
        <f t="shared" si="63"/>
        <v>1.4688848926904403</v>
      </c>
      <c r="AC59" s="72">
        <f t="shared" si="63"/>
        <v>1.4752858130269693</v>
      </c>
      <c r="AD59" s="72">
        <f t="shared" si="63"/>
        <v>1.4829954303622019</v>
      </c>
      <c r="AE59" s="72">
        <f t="shared" si="63"/>
        <v>1.4886879369538855</v>
      </c>
      <c r="AF59" s="72">
        <f t="shared" si="63"/>
        <v>1.5024959355777381</v>
      </c>
      <c r="AG59" s="72">
        <f t="shared" si="63"/>
        <v>1.5163681011010526</v>
      </c>
      <c r="AH59" s="72">
        <f t="shared" si="63"/>
        <v>1.5302701932375531</v>
      </c>
      <c r="AI59" s="72">
        <f t="shared" si="63"/>
        <v>1.540201151720447</v>
      </c>
      <c r="AJ59" s="72">
        <f t="shared" si="63"/>
        <v>1.5487195243190388</v>
      </c>
      <c r="AK59" s="72">
        <f t="shared" si="63"/>
        <v>1.5571498537799264</v>
      </c>
      <c r="AL59" s="72">
        <f t="shared" si="63"/>
        <v>1.5654809723905914</v>
      </c>
      <c r="AM59" s="72">
        <f t="shared" si="63"/>
        <v>1.5752842136529219</v>
      </c>
      <c r="AN59" s="72">
        <f t="shared" si="63"/>
        <v>1.58333316861259</v>
      </c>
      <c r="AO59" s="72">
        <f t="shared" si="63"/>
        <v>1.5897124300844001</v>
      </c>
      <c r="AP59" s="72">
        <f t="shared" si="63"/>
        <v>1.5970525742097661</v>
      </c>
      <c r="AQ59" s="72">
        <f t="shared" si="63"/>
        <v>1.602269632268104</v>
      </c>
      <c r="AR59" s="72">
        <f t="shared" si="63"/>
        <v>1.6142727496746689</v>
      </c>
      <c r="AS59" s="72">
        <f t="shared" si="63"/>
        <v>1.6257544423963404</v>
      </c>
      <c r="AT59" s="72">
        <f t="shared" si="63"/>
        <v>1.6367130301563741</v>
      </c>
      <c r="AU59" s="72">
        <f t="shared" si="63"/>
        <v>1.6433745603691317</v>
      </c>
      <c r="AV59" s="72">
        <f t="shared" si="63"/>
        <v>1.6498980733541295</v>
      </c>
      <c r="AW59" s="72">
        <f t="shared" si="63"/>
        <v>1.6562866586866047</v>
      </c>
      <c r="AX59" s="72">
        <f t="shared" si="63"/>
        <v>1.6625437978347799</v>
      </c>
      <c r="AY59" s="72">
        <f t="shared" si="63"/>
        <v>1.6694892941237636</v>
      </c>
      <c r="AZ59" s="72">
        <f t="shared" si="63"/>
        <v>1.6751589997170167</v>
      </c>
      <c r="BA59" s="72">
        <f t="shared" si="63"/>
        <v>1.6796473182939233</v>
      </c>
      <c r="BB59" s="72">
        <f t="shared" si="63"/>
        <v>1.6845214001478197</v>
      </c>
      <c r="BC59" s="72">
        <f t="shared" si="63"/>
        <v>1.6879900387276776</v>
      </c>
      <c r="BD59" s="72">
        <f t="shared" si="63"/>
        <v>1.6958989103747295</v>
      </c>
      <c r="BE59" s="72">
        <f t="shared" si="63"/>
        <v>1.7029410815668622</v>
      </c>
      <c r="BF59" s="72">
        <f t="shared" si="63"/>
        <v>1.7091397553114978</v>
      </c>
      <c r="BG59" s="72">
        <f t="shared" si="63"/>
        <v>1.7129409706254906</v>
      </c>
      <c r="BH59" s="72">
        <f t="shared" si="63"/>
        <v>1.7166741753725547</v>
      </c>
      <c r="BI59" s="72">
        <f t="shared" si="63"/>
        <v>1.7203442040615171</v>
      </c>
      <c r="BJ59" s="72">
        <f t="shared" si="63"/>
        <v>1.7239557664588798</v>
      </c>
      <c r="BK59" s="72">
        <f t="shared" si="63"/>
        <v>1.7281963483151872</v>
      </c>
      <c r="BL59" s="72">
        <f t="shared" si="63"/>
        <v>1.7316981344081999</v>
      </c>
      <c r="BM59" s="72">
        <f t="shared" si="63"/>
        <v>1.7345078012210737</v>
      </c>
      <c r="BN59" s="72">
        <f t="shared" si="63"/>
        <v>1.7377824561897797</v>
      </c>
      <c r="BO59" s="72">
        <f t="shared" si="63"/>
        <v>1.7401527174151861</v>
      </c>
      <c r="BP59" s="72">
        <f t="shared" ref="BP59:EA59" si="64">BP58/$B$3</f>
        <v>1.7456617246965616</v>
      </c>
      <c r="BQ59" s="72">
        <f t="shared" si="64"/>
        <v>1.7510407990465444</v>
      </c>
      <c r="BR59" s="72">
        <f t="shared" si="64"/>
        <v>1.7563382969972903</v>
      </c>
      <c r="BS59" s="72">
        <f t="shared" si="64"/>
        <v>1.7596841498093929</v>
      </c>
      <c r="BT59" s="72">
        <f t="shared" si="64"/>
        <v>1.7630673560587207</v>
      </c>
      <c r="BU59" s="72">
        <f t="shared" si="64"/>
        <v>1.7664901793673311</v>
      </c>
      <c r="BV59" s="72">
        <f t="shared" si="64"/>
        <v>1.7699547146045678</v>
      </c>
      <c r="BW59" s="72">
        <f t="shared" si="64"/>
        <v>1.7741418391048742</v>
      </c>
      <c r="BX59" s="72">
        <f t="shared" si="64"/>
        <v>1.7776823160331305</v>
      </c>
      <c r="BY59" s="72">
        <f t="shared" si="64"/>
        <v>1.7805755019012848</v>
      </c>
      <c r="BZ59" s="72">
        <f t="shared" si="64"/>
        <v>1.7840062738058662</v>
      </c>
      <c r="CA59" s="72">
        <f t="shared" si="64"/>
        <v>1.786517991483175</v>
      </c>
      <c r="CB59" s="72">
        <f t="shared" si="64"/>
        <v>1.7925129731357929</v>
      </c>
      <c r="CC59" s="72">
        <f t="shared" si="64"/>
        <v>1.7984822628892132</v>
      </c>
      <c r="CD59" s="72">
        <f t="shared" si="64"/>
        <v>1.8044305374046212</v>
      </c>
      <c r="CE59" s="72">
        <f t="shared" si="64"/>
        <v>1.8082050026365226</v>
      </c>
      <c r="CF59" s="72">
        <f t="shared" si="64"/>
        <v>1.8120349231404103</v>
      </c>
      <c r="CG59" s="72">
        <f t="shared" si="64"/>
        <v>1.8159188794220646</v>
      </c>
      <c r="CH59" s="72">
        <f t="shared" si="64"/>
        <v>1.8198553769273063</v>
      </c>
      <c r="CI59" s="72">
        <f t="shared" si="64"/>
        <v>1.8246180450223941</v>
      </c>
      <c r="CJ59" s="72">
        <f t="shared" si="64"/>
        <v>1.8286424973027333</v>
      </c>
      <c r="CK59" s="72">
        <f t="shared" si="64"/>
        <v>1.8319250630347017</v>
      </c>
      <c r="CL59" s="72">
        <f t="shared" si="64"/>
        <v>1.8358102498306856</v>
      </c>
      <c r="CM59" s="72">
        <f t="shared" si="64"/>
        <v>1.8386469986125151</v>
      </c>
      <c r="CN59" s="72">
        <f t="shared" si="64"/>
        <v>1.8454033818783584</v>
      </c>
      <c r="CO59" s="72">
        <f t="shared" si="64"/>
        <v>1.8521094242144003</v>
      </c>
      <c r="CP59" s="72">
        <f t="shared" si="64"/>
        <v>1.8587663303949236</v>
      </c>
      <c r="CQ59" s="72">
        <f t="shared" si="64"/>
        <v>1.8629740750694246</v>
      </c>
      <c r="CR59" s="72">
        <f t="shared" si="64"/>
        <v>1.8672270110722282</v>
      </c>
      <c r="CS59" s="72">
        <f t="shared" si="64"/>
        <v>1.8715232022809776</v>
      </c>
      <c r="CT59" s="72">
        <f t="shared" si="64"/>
        <v>1.8758607661237583</v>
      </c>
      <c r="CU59" s="72">
        <f t="shared" si="64"/>
        <v>1.8810870818245686</v>
      </c>
      <c r="CV59" s="72">
        <f t="shared" si="64"/>
        <v>1.8854864947016783</v>
      </c>
      <c r="CW59" s="72">
        <f t="shared" si="64"/>
        <v>1.8890626104983641</v>
      </c>
      <c r="CX59" s="72">
        <f t="shared" si="64"/>
        <v>1.893280609340708</v>
      </c>
      <c r="CY59" s="72">
        <f t="shared" si="64"/>
        <v>1.8963512694291362</v>
      </c>
      <c r="CZ59" s="72">
        <f t="shared" si="64"/>
        <v>1.9036348755174204</v>
      </c>
      <c r="DA59" s="72">
        <f t="shared" si="64"/>
        <v>1.910835389457052</v>
      </c>
      <c r="DB59" s="72">
        <f t="shared" si="64"/>
        <v>1.9179556281552919</v>
      </c>
      <c r="DC59" s="72">
        <f t="shared" si="64"/>
        <v>1.9224433596989792</v>
      </c>
      <c r="DD59" s="72">
        <f t="shared" si="64"/>
        <v>1.9269670543775672</v>
      </c>
      <c r="DE59" s="72">
        <f t="shared" si="64"/>
        <v>1.931525162340666</v>
      </c>
      <c r="DF59" s="72">
        <f t="shared" si="64"/>
        <v>1.9361162011911484</v>
      </c>
      <c r="DG59" s="72">
        <f t="shared" si="64"/>
        <v>1.9416340972484774</v>
      </c>
      <c r="DH59" s="72">
        <f t="shared" si="64"/>
        <v>1.9462691800678256</v>
      </c>
      <c r="DI59" s="72">
        <f t="shared" si="64"/>
        <v>1.9500303144438738</v>
      </c>
      <c r="DJ59" s="72">
        <f t="shared" si="64"/>
        <v>1.9544587517050971</v>
      </c>
      <c r="DK59" s="72">
        <f t="shared" si="64"/>
        <v>1.9576782183906845</v>
      </c>
      <c r="DL59" s="72">
        <f t="shared" si="64"/>
        <v>1.9652985294300191</v>
      </c>
      <c r="DM59" s="72">
        <f t="shared" si="64"/>
        <v>1.9728171950202651</v>
      </c>
      <c r="DN59" s="72">
        <f t="shared" si="64"/>
        <v>1.9802388172290428</v>
      </c>
      <c r="DO59" s="72">
        <f t="shared" si="64"/>
        <v>1.9849110027232064</v>
      </c>
      <c r="DP59" s="72">
        <f t="shared" si="64"/>
        <v>1.989615571258321</v>
      </c>
      <c r="DQ59" s="72">
        <f t="shared" si="64"/>
        <v>1.9943512897933859</v>
      </c>
      <c r="DR59" s="72">
        <f t="shared" si="64"/>
        <v>1.9991169784022498</v>
      </c>
      <c r="DS59" s="72">
        <f t="shared" si="64"/>
        <v>2.0048395015288412</v>
      </c>
      <c r="DT59" s="72">
        <f t="shared" si="64"/>
        <v>2.0096429829965374</v>
      </c>
      <c r="DU59" s="72">
        <f t="shared" si="64"/>
        <v>2.0135385890497601</v>
      </c>
      <c r="DV59" s="72">
        <f t="shared" si="64"/>
        <v>2.0181227714036321</v>
      </c>
      <c r="DW59" s="72">
        <f t="shared" si="64"/>
        <v>2.0214541435420621</v>
      </c>
      <c r="DX59" s="72">
        <f t="shared" si="64"/>
        <v>2.0293338372170941</v>
      </c>
      <c r="DY59" s="72">
        <f t="shared" si="64"/>
        <v>2.0371037586267486</v>
      </c>
      <c r="DZ59" s="72">
        <f t="shared" si="64"/>
        <v>2.0447694711327289</v>
      </c>
      <c r="EA59" s="72">
        <f t="shared" si="64"/>
        <v>2.049593924241631</v>
      </c>
      <c r="EB59" s="72">
        <f t="shared" ref="EB59:ED59" si="65">EB58/$B$3</f>
        <v>2.0544505998465912</v>
      </c>
      <c r="EC59" s="72">
        <f t="shared" si="65"/>
        <v>2.0593383818313287</v>
      </c>
      <c r="ED59" s="72">
        <f t="shared" si="65"/>
        <v>2.0642561963567632</v>
      </c>
    </row>
    <row r="60" spans="1:134">
      <c r="B60" t="s">
        <v>1021</v>
      </c>
      <c r="O60" s="1936">
        <f>O59/C59-1</f>
        <v>4.6617283056593628E-3</v>
      </c>
      <c r="P60" s="1936">
        <f t="shared" ref="P60:CA60" si="66">P59/D59-1</f>
        <v>3.9157015956989838E-3</v>
      </c>
      <c r="Q60" s="1936">
        <f t="shared" si="66"/>
        <v>3.8025642945582749E-3</v>
      </c>
      <c r="R60" s="1936">
        <f t="shared" si="66"/>
        <v>5.3039109002797069E-3</v>
      </c>
      <c r="S60" s="1936">
        <f t="shared" si="66"/>
        <v>6.8106837781243268E-3</v>
      </c>
      <c r="T60" s="1936">
        <f t="shared" si="66"/>
        <v>1.1649334954921597E-2</v>
      </c>
      <c r="U60" s="1936">
        <f t="shared" si="66"/>
        <v>1.8228019487161573E-2</v>
      </c>
      <c r="V60" s="1936">
        <f t="shared" si="66"/>
        <v>2.5325766071277345E-2</v>
      </c>
      <c r="W60" s="1937">
        <f t="shared" si="66"/>
        <v>3.0653728367596056E-2</v>
      </c>
      <c r="X60" s="1936">
        <f t="shared" si="66"/>
        <v>3.5415561881734003E-2</v>
      </c>
      <c r="Y60" s="1936">
        <f t="shared" si="66"/>
        <v>3.9979753704490362E-2</v>
      </c>
      <c r="Z60" s="1936">
        <f t="shared" si="66"/>
        <v>4.445880714351258E-2</v>
      </c>
      <c r="AA60" s="1936">
        <f t="shared" si="66"/>
        <v>4.9887831042938702E-2</v>
      </c>
      <c r="AB60" s="1936">
        <f t="shared" si="66"/>
        <v>5.4432638981297465E-2</v>
      </c>
      <c r="AC60" s="1936">
        <f t="shared" si="66"/>
        <v>5.8064236799123981E-2</v>
      </c>
      <c r="AD60" s="1936">
        <f t="shared" si="66"/>
        <v>6.1554430992051934E-2</v>
      </c>
      <c r="AE60" s="1936">
        <f t="shared" si="66"/>
        <v>6.3999375135670666E-2</v>
      </c>
      <c r="AF60" s="1936">
        <f t="shared" si="66"/>
        <v>6.8247741249147564E-2</v>
      </c>
      <c r="AG60" s="1936">
        <f t="shared" si="66"/>
        <v>7.1416504027013605E-2</v>
      </c>
      <c r="AH60" s="1936">
        <f t="shared" si="66"/>
        <v>7.4116988840907672E-2</v>
      </c>
      <c r="AI60" s="1937">
        <f t="shared" si="66"/>
        <v>7.5562114885814324E-2</v>
      </c>
      <c r="AJ60" s="1936">
        <f t="shared" si="66"/>
        <v>7.666646893423068E-2</v>
      </c>
      <c r="AK60" s="1936">
        <f t="shared" si="66"/>
        <v>7.7451645541270375E-2</v>
      </c>
      <c r="AL60" s="1936">
        <f t="shared" si="66"/>
        <v>7.7924908908142188E-2</v>
      </c>
      <c r="AM60" s="1936">
        <f t="shared" si="66"/>
        <v>7.8085750293569012E-2</v>
      </c>
      <c r="AN60" s="1936">
        <f t="shared" si="66"/>
        <v>7.7915074551909713E-2</v>
      </c>
      <c r="AO60" s="1936">
        <f t="shared" si="66"/>
        <v>7.7562338122571628E-2</v>
      </c>
      <c r="AP60" s="1936">
        <f t="shared" si="66"/>
        <v>7.6909976600337382E-2</v>
      </c>
      <c r="AQ60" s="1936">
        <f t="shared" si="66"/>
        <v>7.6296510836667775E-2</v>
      </c>
      <c r="AR60" s="1936">
        <f t="shared" si="66"/>
        <v>7.4394087498113937E-2</v>
      </c>
      <c r="AS60" s="1936">
        <f t="shared" si="66"/>
        <v>7.213706303625167E-2</v>
      </c>
      <c r="AT60" s="1936">
        <f t="shared" si="66"/>
        <v>6.955819788505635E-2</v>
      </c>
      <c r="AU60" s="1937">
        <f t="shared" si="66"/>
        <v>6.6986970197650653E-2</v>
      </c>
      <c r="AV60" s="1936">
        <f t="shared" si="66"/>
        <v>6.5330453607846284E-2</v>
      </c>
      <c r="AW60" s="1936">
        <f t="shared" si="66"/>
        <v>6.3665551948020482E-2</v>
      </c>
      <c r="AX60" s="1936">
        <f t="shared" si="66"/>
        <v>6.2001919637494796E-2</v>
      </c>
      <c r="AY60" s="1936">
        <f t="shared" si="66"/>
        <v>5.9801958055803572E-2</v>
      </c>
      <c r="AZ60" s="1936">
        <f t="shared" si="66"/>
        <v>5.7995267783652826E-2</v>
      </c>
      <c r="BA60" s="1936">
        <f t="shared" si="66"/>
        <v>5.6573054665458145E-2</v>
      </c>
      <c r="BB60" s="1936">
        <f t="shared" si="66"/>
        <v>5.4768908269243299E-2</v>
      </c>
      <c r="BC60" s="1936">
        <f t="shared" si="66"/>
        <v>5.3499364110291214E-2</v>
      </c>
      <c r="BD60" s="1936">
        <f t="shared" si="66"/>
        <v>5.0565284408419231E-2</v>
      </c>
      <c r="BE60" s="1936">
        <f t="shared" si="66"/>
        <v>4.7477427806840167E-2</v>
      </c>
      <c r="BF60" s="1936">
        <f t="shared" si="66"/>
        <v>4.4251328009653479E-2</v>
      </c>
      <c r="BG60" s="1936">
        <f t="shared" si="66"/>
        <v>4.2331439182515362E-2</v>
      </c>
      <c r="BH60" s="1937">
        <f t="shared" si="66"/>
        <v>4.047286501927605E-2</v>
      </c>
      <c r="BI60" s="1936">
        <f t="shared" si="66"/>
        <v>3.8675397787547583E-2</v>
      </c>
      <c r="BJ60" s="1936">
        <f t="shared" si="66"/>
        <v>3.6938556869346773E-2</v>
      </c>
      <c r="BK60" s="1936">
        <f t="shared" si="66"/>
        <v>3.5164678442718644E-2</v>
      </c>
      <c r="BL60" s="1936">
        <f t="shared" si="66"/>
        <v>3.3751503409965355E-2</v>
      </c>
      <c r="BM60" s="1936">
        <f t="shared" si="66"/>
        <v>3.2661906061847601E-2</v>
      </c>
      <c r="BN60" s="1936">
        <f t="shared" si="66"/>
        <v>3.1617915947690589E-2</v>
      </c>
      <c r="BO60" s="1936">
        <f t="shared" si="66"/>
        <v>3.0902243195005008E-2</v>
      </c>
      <c r="BP60" s="1936">
        <f t="shared" si="66"/>
        <v>2.9343031012878162E-2</v>
      </c>
      <c r="BQ60" s="1936">
        <f t="shared" si="66"/>
        <v>2.8245086104462303E-2</v>
      </c>
      <c r="BR60" s="1936">
        <f t="shared" si="66"/>
        <v>2.7615378753617748E-2</v>
      </c>
      <c r="BS60" s="1937">
        <f t="shared" si="66"/>
        <v>2.7288260357759997E-2</v>
      </c>
      <c r="BT60" s="1936">
        <f t="shared" si="66"/>
        <v>2.7025035590168223E-2</v>
      </c>
      <c r="BU60" s="1936">
        <f t="shared" si="66"/>
        <v>2.6823687490485471E-2</v>
      </c>
      <c r="BV60" s="1936">
        <f t="shared" si="66"/>
        <v>2.6682209045405303E-2</v>
      </c>
      <c r="BW60" s="1936">
        <f t="shared" si="66"/>
        <v>2.6585804810014269E-2</v>
      </c>
      <c r="BX60" s="1936">
        <f t="shared" si="66"/>
        <v>2.6554386536107089E-2</v>
      </c>
      <c r="BY60" s="1936">
        <f t="shared" si="66"/>
        <v>2.6559523484287473E-2</v>
      </c>
      <c r="BZ60" s="1936">
        <f t="shared" si="66"/>
        <v>2.6599311928511282E-2</v>
      </c>
      <c r="CA60" s="1936">
        <f t="shared" si="66"/>
        <v>2.6644370694578923E-2</v>
      </c>
      <c r="CB60" s="1936">
        <f t="shared" ref="CB60:ED60" si="67">CB59/BP59-1</f>
        <v>2.6838675429728731E-2</v>
      </c>
      <c r="CC60" s="1936">
        <f t="shared" si="67"/>
        <v>2.7093294381547839E-2</v>
      </c>
      <c r="CD60" s="1936">
        <f t="shared" si="67"/>
        <v>2.738210542328412E-2</v>
      </c>
      <c r="CE60" s="1936">
        <f t="shared" si="67"/>
        <v>2.7573614749206721E-2</v>
      </c>
      <c r="CF60" s="1936">
        <f t="shared" si="67"/>
        <v>2.7774076193637365E-2</v>
      </c>
      <c r="CG60" s="1936">
        <f t="shared" si="67"/>
        <v>2.7981304754514102E-2</v>
      </c>
      <c r="CH60" s="1936">
        <f t="shared" si="67"/>
        <v>2.8193185910910135E-2</v>
      </c>
      <c r="CI60" s="1936">
        <f t="shared" si="67"/>
        <v>2.8451054366085637E-2</v>
      </c>
      <c r="CJ60" s="1936">
        <f t="shared" si="67"/>
        <v>2.8666641283420891E-2</v>
      </c>
      <c r="CK60" s="1936">
        <f t="shared" si="67"/>
        <v>2.883874403449127E-2</v>
      </c>
      <c r="CL60" s="1936">
        <f t="shared" si="67"/>
        <v>2.903800103477483E-2</v>
      </c>
      <c r="CM60" s="1936">
        <f t="shared" si="67"/>
        <v>2.9179111197230378E-2</v>
      </c>
      <c r="CN60" s="1936">
        <f t="shared" si="67"/>
        <v>2.9506290629540022E-2</v>
      </c>
      <c r="CO60" s="1936">
        <f t="shared" si="67"/>
        <v>2.9818009569377857E-2</v>
      </c>
      <c r="CP60" s="1936">
        <f t="shared" si="67"/>
        <v>3.0112432628443209E-2</v>
      </c>
      <c r="CQ60" s="1936">
        <f t="shared" si="67"/>
        <v>3.0289194174910383E-2</v>
      </c>
      <c r="CR60" s="1936">
        <f t="shared" si="67"/>
        <v>3.0458622638555699E-2</v>
      </c>
      <c r="CS60" s="1936">
        <f t="shared" si="67"/>
        <v>3.0620488331840834E-2</v>
      </c>
      <c r="CT60" s="1936">
        <f t="shared" si="67"/>
        <v>3.0774637318165876E-2</v>
      </c>
      <c r="CU60" s="1936">
        <f t="shared" si="67"/>
        <v>3.0948415179945954E-2</v>
      </c>
      <c r="CV60" s="1936">
        <f t="shared" si="67"/>
        <v>3.1085352923160503E-2</v>
      </c>
      <c r="CW60" s="1936">
        <f t="shared" si="67"/>
        <v>3.1189893416824876E-2</v>
      </c>
      <c r="CX60" s="1936">
        <f t="shared" si="67"/>
        <v>3.1305174113350098E-2</v>
      </c>
      <c r="CY60" s="1936">
        <f t="shared" si="67"/>
        <v>3.1384094315094702E-2</v>
      </c>
      <c r="CZ60" s="1936">
        <f t="shared" si="67"/>
        <v>3.1554886162498796E-2</v>
      </c>
      <c r="DA60" s="1936">
        <f t="shared" si="67"/>
        <v>3.1707611048716E-2</v>
      </c>
      <c r="DB60" s="1936">
        <f t="shared" si="67"/>
        <v>3.1843323602592122E-2</v>
      </c>
      <c r="DC60" s="1936">
        <f t="shared" si="67"/>
        <v>3.1921692000645985E-2</v>
      </c>
      <c r="DD60" s="1936">
        <f t="shared" si="67"/>
        <v>3.1993990527715344E-2</v>
      </c>
      <c r="DE60" s="1936">
        <f t="shared" si="67"/>
        <v>3.2060494888099145E-2</v>
      </c>
      <c r="DF60" s="1936">
        <f t="shared" si="67"/>
        <v>3.2121485856277499E-2</v>
      </c>
      <c r="DG60" s="1936">
        <f t="shared" si="67"/>
        <v>3.2187247474572356E-2</v>
      </c>
      <c r="DH60" s="1936">
        <f t="shared" si="67"/>
        <v>3.2237136429749125E-2</v>
      </c>
      <c r="DI60" s="1936">
        <f t="shared" si="67"/>
        <v>3.2274051482827915E-2</v>
      </c>
      <c r="DJ60" s="1936">
        <f t="shared" si="67"/>
        <v>3.231329897034807E-2</v>
      </c>
      <c r="DK60" s="1936">
        <f t="shared" si="67"/>
        <v>3.2339445729381966E-2</v>
      </c>
      <c r="DL60" s="1936">
        <f t="shared" si="67"/>
        <v>3.2392584683992087E-2</v>
      </c>
      <c r="DM60" s="1936">
        <f t="shared" si="67"/>
        <v>3.2437019905113162E-2</v>
      </c>
      <c r="DN60" s="1936">
        <f t="shared" si="67"/>
        <v>3.2473738265600849E-2</v>
      </c>
      <c r="DO60" s="1936">
        <f t="shared" si="67"/>
        <v>3.2493879577293994E-2</v>
      </c>
      <c r="DP60" s="1936">
        <f t="shared" si="67"/>
        <v>3.2511462372142086E-2</v>
      </c>
      <c r="DQ60" s="1936">
        <f t="shared" si="67"/>
        <v>3.2526693763898828E-2</v>
      </c>
      <c r="DR60" s="1936">
        <f t="shared" si="67"/>
        <v>3.2539770687493696E-2</v>
      </c>
      <c r="DS60" s="1936">
        <f t="shared" si="67"/>
        <v>3.2552685580631957E-2</v>
      </c>
      <c r="DT60" s="1936">
        <f t="shared" si="67"/>
        <v>3.2561684466741347E-2</v>
      </c>
      <c r="DU60" s="1936">
        <f t="shared" si="67"/>
        <v>3.2567839656378883E-2</v>
      </c>
      <c r="DV60" s="1936">
        <f t="shared" si="67"/>
        <v>3.2573734105666663E-2</v>
      </c>
      <c r="DW60" s="1936">
        <f t="shared" si="67"/>
        <v>3.2577327853095639E-2</v>
      </c>
      <c r="DX60" s="1936">
        <f t="shared" si="67"/>
        <v>3.2582992775986419E-2</v>
      </c>
      <c r="DY60" s="1936">
        <f t="shared" si="67"/>
        <v>3.2586173604302493E-2</v>
      </c>
      <c r="DZ60" s="1936">
        <f t="shared" si="67"/>
        <v>3.2587308834792106E-2</v>
      </c>
      <c r="EA60" s="1936">
        <f t="shared" si="67"/>
        <v>3.2587315718277887E-2</v>
      </c>
      <c r="EB60" s="1936">
        <f t="shared" si="67"/>
        <v>3.2586711485810049E-2</v>
      </c>
      <c r="EC60" s="1936">
        <f t="shared" si="67"/>
        <v>3.2585579266065645E-2</v>
      </c>
      <c r="ED60" s="1936">
        <f t="shared" si="67"/>
        <v>3.2583995162991597E-2</v>
      </c>
    </row>
    <row r="61" spans="1:134">
      <c r="O61" s="1865"/>
      <c r="P61" s="1865"/>
      <c r="Q61" s="1865"/>
      <c r="R61" s="1865"/>
      <c r="S61" s="1936"/>
      <c r="T61" s="1865"/>
      <c r="U61" s="1865"/>
      <c r="V61" s="1865"/>
      <c r="W61" s="1865"/>
      <c r="X61" s="1865"/>
      <c r="Y61" s="1865"/>
      <c r="AA61" s="1865"/>
      <c r="AB61" s="1865"/>
      <c r="AC61" s="1865"/>
      <c r="AD61" s="1865"/>
      <c r="AE61" s="1938">
        <f>AE59/G59-1</f>
        <v>7.1245938419841615E-2</v>
      </c>
      <c r="AF61" s="1865"/>
      <c r="AG61" s="1865"/>
      <c r="AH61" s="1865"/>
      <c r="AI61" s="1865"/>
      <c r="AJ61" s="1865"/>
      <c r="AK61" s="1865"/>
      <c r="AM61" s="1865"/>
      <c r="AN61" s="1865"/>
      <c r="AO61" s="1865"/>
      <c r="AP61" s="1865"/>
      <c r="AQ61" s="1938">
        <f>AQ59/G59-1</f>
        <v>0.15297826576922735</v>
      </c>
      <c r="AR61" s="1865"/>
      <c r="AS61" s="1865"/>
      <c r="AT61" s="1865"/>
      <c r="AU61" s="1865"/>
      <c r="AV61" s="1865"/>
      <c r="AW61" s="1865"/>
      <c r="AY61" s="1865"/>
      <c r="AZ61" s="1865"/>
      <c r="BA61" s="1865"/>
      <c r="BB61" s="1865"/>
      <c r="BC61" s="1938">
        <f>BC59/G59-1</f>
        <v>0.2146618698208671</v>
      </c>
      <c r="BD61" s="1865"/>
      <c r="BE61" s="1865"/>
      <c r="BF61" s="1865"/>
      <c r="BG61" s="1865"/>
      <c r="BH61" s="1865"/>
      <c r="BI61" s="1865"/>
      <c r="BJ61" s="1865"/>
      <c r="BK61" s="1865"/>
      <c r="BL61" s="1865"/>
      <c r="BM61" s="1865"/>
      <c r="BN61" s="1939">
        <f>BN58/G58-1</f>
        <v>0.25049202847690144</v>
      </c>
      <c r="BO61" s="1939">
        <f t="shared" ref="BO61:BR61" si="68">BO58/H58-1</f>
        <v>0.25163022378941302</v>
      </c>
      <c r="BP61" s="1939">
        <f t="shared" si="68"/>
        <v>0.25591088789873639</v>
      </c>
      <c r="BQ61" s="1939">
        <f t="shared" si="68"/>
        <v>0.26020617398409351</v>
      </c>
      <c r="BR61" s="1939">
        <f t="shared" si="68"/>
        <v>0.26409293044392301</v>
      </c>
      <c r="BS61" s="1939">
        <f>BS58/$L$58-1</f>
        <v>0.26665349148796613</v>
      </c>
      <c r="BT61" s="1939">
        <f t="shared" ref="BT61:ED61" si="69">BT58/$L$58-1</f>
        <v>0.26908878648599122</v>
      </c>
      <c r="BU61" s="1939">
        <f t="shared" si="69"/>
        <v>0.27155259858264946</v>
      </c>
      <c r="BV61" s="1939">
        <f t="shared" si="69"/>
        <v>0.27404643570398957</v>
      </c>
      <c r="BW61" s="1939">
        <f t="shared" si="69"/>
        <v>0.27706040606235338</v>
      </c>
      <c r="BX61" s="1939">
        <f t="shared" si="69"/>
        <v>0.27960890743016664</v>
      </c>
      <c r="BY61" s="1939">
        <f t="shared" si="69"/>
        <v>0.28169147661272032</v>
      </c>
      <c r="BZ61" s="1939">
        <f t="shared" si="69"/>
        <v>0.28416101025710039</v>
      </c>
      <c r="CA61" s="1939">
        <f t="shared" si="69"/>
        <v>0.28596899151665789</v>
      </c>
      <c r="CB61" s="1939">
        <f t="shared" si="69"/>
        <v>0.29028429119274857</v>
      </c>
      <c r="CC61" s="1939">
        <f t="shared" si="69"/>
        <v>0.2945810973603169</v>
      </c>
      <c r="CD61" s="1939">
        <f t="shared" si="69"/>
        <v>0.2988627763673628</v>
      </c>
      <c r="CE61" s="1939">
        <f t="shared" si="69"/>
        <v>0.30157970688299307</v>
      </c>
      <c r="CF61" s="1939">
        <f t="shared" si="69"/>
        <v>0.3043365551383439</v>
      </c>
      <c r="CG61" s="1939">
        <f t="shared" si="69"/>
        <v>0.30713229935498476</v>
      </c>
      <c r="CH61" s="1939">
        <f t="shared" si="69"/>
        <v>0.30996586372492474</v>
      </c>
      <c r="CI61" s="1939">
        <f t="shared" si="69"/>
        <v>0.31339412110400899</v>
      </c>
      <c r="CJ61" s="1939">
        <f t="shared" si="69"/>
        <v>0.3162909969625376</v>
      </c>
      <c r="CK61" s="1939">
        <f t="shared" si="69"/>
        <v>0.31865384903794358</v>
      </c>
      <c r="CL61" s="1939">
        <f t="shared" si="69"/>
        <v>0.3214504790017636</v>
      </c>
      <c r="CM61" s="1939">
        <f t="shared" si="69"/>
        <v>0.32349242371631237</v>
      </c>
      <c r="CN61" s="1939">
        <f t="shared" si="69"/>
        <v>0.3283557944834119</v>
      </c>
      <c r="CO61" s="1939">
        <f t="shared" si="69"/>
        <v>0.33318292890974255</v>
      </c>
      <c r="CP61" s="1939">
        <f t="shared" si="69"/>
        <v>0.33797469421431803</v>
      </c>
      <c r="CQ61" s="1939">
        <f t="shared" si="69"/>
        <v>0.34100350735889506</v>
      </c>
      <c r="CR61" s="1939">
        <f t="shared" si="69"/>
        <v>0.34406485006497634</v>
      </c>
      <c r="CS61" s="1939">
        <f t="shared" si="69"/>
        <v>0.34715732867555649</v>
      </c>
      <c r="CT61" s="1939">
        <f t="shared" si="69"/>
        <v>0.3502795880802374</v>
      </c>
      <c r="CU61" s="1939">
        <f t="shared" si="69"/>
        <v>0.35404158765883609</v>
      </c>
      <c r="CV61" s="1939">
        <f t="shared" si="69"/>
        <v>0.35720836715269666</v>
      </c>
      <c r="CW61" s="1939">
        <f t="shared" si="69"/>
        <v>0.359782522043123</v>
      </c>
      <c r="CX61" s="1939">
        <f t="shared" si="69"/>
        <v>0.36281871632908369</v>
      </c>
      <c r="CY61" s="1939">
        <f t="shared" si="69"/>
        <v>0.36502903476753845</v>
      </c>
      <c r="CZ61" s="1939">
        <f t="shared" si="69"/>
        <v>0.37027191036163165</v>
      </c>
      <c r="DA61" s="1939">
        <f t="shared" si="69"/>
        <v>0.37545497467640088</v>
      </c>
      <c r="DB61" s="1939">
        <f t="shared" si="69"/>
        <v>0.38058025537426365</v>
      </c>
      <c r="DC61" s="1939">
        <f t="shared" si="69"/>
        <v>0.38381060829259162</v>
      </c>
      <c r="DD61" s="1939">
        <f t="shared" si="69"/>
        <v>0.3870668481465902</v>
      </c>
      <c r="DE61" s="1939">
        <f t="shared" si="69"/>
        <v>0.39034785932502447</v>
      </c>
      <c r="DF61" s="1939">
        <f t="shared" si="69"/>
        <v>0.39365257477077664</v>
      </c>
      <c r="DG61" s="1939">
        <f t="shared" si="69"/>
        <v>0.39762445933167379</v>
      </c>
      <c r="DH61" s="1939">
        <f t="shared" si="69"/>
        <v>0.40096087844819506</v>
      </c>
      <c r="DI61" s="1939">
        <f t="shared" si="69"/>
        <v>0.40366821316499246</v>
      </c>
      <c r="DJ61" s="1939">
        <f t="shared" si="69"/>
        <v>0.40685588495221148</v>
      </c>
      <c r="DK61" s="1939">
        <f t="shared" si="69"/>
        <v>0.40917331715643401</v>
      </c>
      <c r="DL61" s="1939">
        <f t="shared" si="69"/>
        <v>0.41465855925811645</v>
      </c>
      <c r="DM61" s="1939">
        <f t="shared" si="69"/>
        <v>0.42007063506856612</v>
      </c>
      <c r="DN61" s="1939">
        <f t="shared" si="69"/>
        <v>0.42541285724194378</v>
      </c>
      <c r="DO61" s="1939">
        <f t="shared" si="69"/>
        <v>0.42877598355623325</v>
      </c>
      <c r="DP61" s="1939">
        <f t="shared" si="69"/>
        <v>0.43216241978775405</v>
      </c>
      <c r="DQ61" s="1939">
        <f t="shared" si="69"/>
        <v>0.43557127837058207</v>
      </c>
      <c r="DR61" s="1939">
        <f t="shared" si="69"/>
        <v>0.43900170997185306</v>
      </c>
      <c r="DS61" s="1939">
        <f t="shared" si="69"/>
        <v>0.44312088891609869</v>
      </c>
      <c r="DT61" s="1939">
        <f t="shared" si="69"/>
        <v>0.44657852452247404</v>
      </c>
      <c r="DU61" s="1939">
        <f t="shared" si="69"/>
        <v>0.44938265446210601</v>
      </c>
      <c r="DV61" s="1939">
        <f t="shared" si="69"/>
        <v>0.4526824344736371</v>
      </c>
      <c r="DW61" s="1939">
        <f t="shared" si="69"/>
        <v>0.45508041831127355</v>
      </c>
      <c r="DX61" s="1939">
        <f t="shared" si="69"/>
        <v>0.46075236887491089</v>
      </c>
      <c r="DY61" s="1939">
        <f t="shared" si="69"/>
        <v>0.46634530331328272</v>
      </c>
      <c r="DZ61" s="1939">
        <f t="shared" si="69"/>
        <v>0.4718632262379705</v>
      </c>
      <c r="EA61" s="1939">
        <f t="shared" si="69"/>
        <v>0.47533595762307335</v>
      </c>
      <c r="EB61" s="1939">
        <f t="shared" si="69"/>
        <v>0.47883188336219717</v>
      </c>
      <c r="EC61" s="1939">
        <f t="shared" si="69"/>
        <v>0.48235020005401386</v>
      </c>
      <c r="ED61" s="1939">
        <f t="shared" si="69"/>
        <v>0.48589013472911269</v>
      </c>
    </row>
    <row r="62" spans="1:134">
      <c r="B62" t="s">
        <v>1022</v>
      </c>
      <c r="C62" s="1923">
        <v>0.75</v>
      </c>
      <c r="D62" s="1923">
        <v>0.75</v>
      </c>
      <c r="E62" s="1923">
        <v>0.75</v>
      </c>
      <c r="F62" s="1923">
        <v>0.75</v>
      </c>
      <c r="G62" s="1923">
        <v>0.75</v>
      </c>
      <c r="H62" s="1923">
        <v>0.75</v>
      </c>
      <c r="I62" s="1923">
        <v>0.75</v>
      </c>
      <c r="J62" s="1923">
        <v>0.75</v>
      </c>
      <c r="K62" s="1923">
        <v>0.75</v>
      </c>
      <c r="L62" s="1923">
        <v>0.75</v>
      </c>
      <c r="M62" s="1923">
        <v>0.75</v>
      </c>
      <c r="N62" s="1923">
        <v>0.75</v>
      </c>
      <c r="O62" s="1923">
        <v>0.75</v>
      </c>
      <c r="P62" s="1923">
        <v>0.75</v>
      </c>
      <c r="Q62" s="1923">
        <v>0.75</v>
      </c>
      <c r="R62" s="1923">
        <v>0.75</v>
      </c>
      <c r="S62" s="1923">
        <v>0.75</v>
      </c>
      <c r="T62" s="1923">
        <v>0.75</v>
      </c>
      <c r="U62" s="1923">
        <v>0.75</v>
      </c>
      <c r="V62" s="1923">
        <v>0.25</v>
      </c>
      <c r="W62" s="1923">
        <v>0.25</v>
      </c>
      <c r="X62" s="1923">
        <v>0.25</v>
      </c>
      <c r="Y62" s="1923">
        <v>0.25</v>
      </c>
      <c r="Z62" s="1923">
        <v>0.25</v>
      </c>
      <c r="AA62" s="1923">
        <v>0.25</v>
      </c>
      <c r="AB62" s="1923">
        <v>0.25</v>
      </c>
      <c r="AC62" s="1923">
        <v>0.25</v>
      </c>
      <c r="AD62" s="1923">
        <v>0.25</v>
      </c>
      <c r="AE62" s="1923">
        <v>0.25</v>
      </c>
      <c r="AF62" s="1923">
        <v>0.25</v>
      </c>
      <c r="AG62" s="1923">
        <v>0.25</v>
      </c>
      <c r="AH62" s="1923">
        <v>0</v>
      </c>
      <c r="AI62" s="1923">
        <v>0</v>
      </c>
      <c r="AJ62" s="1923">
        <v>0</v>
      </c>
      <c r="AK62" s="1923">
        <v>0</v>
      </c>
      <c r="AL62" s="1923">
        <v>0</v>
      </c>
      <c r="AM62" s="1923">
        <v>0</v>
      </c>
      <c r="AN62" s="1923">
        <v>0</v>
      </c>
      <c r="AO62" s="1923">
        <v>0</v>
      </c>
      <c r="AP62" s="1923">
        <v>0</v>
      </c>
      <c r="AQ62" s="1923">
        <v>0</v>
      </c>
      <c r="AR62" s="1923">
        <v>0</v>
      </c>
      <c r="AS62" s="1923">
        <v>0</v>
      </c>
      <c r="AT62" s="1923">
        <v>0</v>
      </c>
      <c r="AU62" s="1923">
        <v>0</v>
      </c>
      <c r="AV62" s="1923">
        <v>0</v>
      </c>
      <c r="AW62" s="1923">
        <v>0</v>
      </c>
      <c r="AX62" s="1923">
        <v>0</v>
      </c>
      <c r="AY62" s="1923">
        <v>0</v>
      </c>
      <c r="AZ62" s="1923">
        <v>0</v>
      </c>
      <c r="BA62" s="1923">
        <v>0</v>
      </c>
      <c r="BB62" s="1923">
        <v>0</v>
      </c>
      <c r="BC62" s="1923">
        <v>0</v>
      </c>
      <c r="BD62" s="1923">
        <v>0</v>
      </c>
      <c r="BE62" s="1923">
        <v>0</v>
      </c>
      <c r="BF62" s="1923">
        <v>0</v>
      </c>
      <c r="BG62" s="1923">
        <v>0</v>
      </c>
      <c r="BH62" s="1923">
        <v>0</v>
      </c>
      <c r="BI62" s="1923">
        <v>0</v>
      </c>
      <c r="BJ62" s="1923">
        <v>0</v>
      </c>
      <c r="BK62" s="1923">
        <v>0</v>
      </c>
      <c r="BL62" s="1923">
        <v>0</v>
      </c>
      <c r="BM62" s="1923">
        <v>0</v>
      </c>
      <c r="BN62" s="1923">
        <v>0</v>
      </c>
      <c r="BO62" s="1923">
        <v>0</v>
      </c>
      <c r="BP62" s="1923">
        <v>0</v>
      </c>
      <c r="BQ62" s="1923">
        <v>0</v>
      </c>
      <c r="BR62" s="1923">
        <v>0</v>
      </c>
      <c r="BS62" s="1923">
        <v>0</v>
      </c>
      <c r="BT62" s="1923">
        <v>0</v>
      </c>
      <c r="BU62" s="1923">
        <v>0</v>
      </c>
      <c r="BV62" s="1923">
        <v>0</v>
      </c>
      <c r="BW62" s="1923">
        <v>0</v>
      </c>
      <c r="BX62" s="1923">
        <v>0</v>
      </c>
      <c r="BY62" s="1923">
        <v>0</v>
      </c>
      <c r="BZ62" s="1923">
        <v>0</v>
      </c>
      <c r="CA62" s="1923">
        <v>0</v>
      </c>
      <c r="CB62" s="1923">
        <v>0</v>
      </c>
      <c r="CC62" s="1923">
        <v>0</v>
      </c>
      <c r="CD62" s="1923">
        <v>0</v>
      </c>
      <c r="CE62" s="1923">
        <v>0</v>
      </c>
      <c r="CF62" s="1923">
        <v>0</v>
      </c>
      <c r="CG62" s="1923">
        <v>0</v>
      </c>
      <c r="CH62" s="1923">
        <v>0</v>
      </c>
      <c r="CI62" s="1923">
        <v>0</v>
      </c>
      <c r="CJ62" s="1923">
        <v>0</v>
      </c>
      <c r="CK62" s="1923">
        <v>0</v>
      </c>
      <c r="CL62" s="1923">
        <v>0</v>
      </c>
      <c r="CM62" s="1923">
        <v>0</v>
      </c>
      <c r="CN62" s="1923">
        <v>0</v>
      </c>
      <c r="CO62" s="1923">
        <v>0</v>
      </c>
      <c r="CP62" s="1923">
        <v>0</v>
      </c>
      <c r="CQ62" s="1923">
        <v>0</v>
      </c>
      <c r="CR62" s="1923">
        <v>0</v>
      </c>
      <c r="CS62" s="1923">
        <v>0</v>
      </c>
      <c r="CT62" s="1923">
        <v>0</v>
      </c>
      <c r="CU62" s="1923">
        <v>0</v>
      </c>
      <c r="CV62" s="1923">
        <v>0</v>
      </c>
      <c r="CW62" s="1923">
        <v>0</v>
      </c>
      <c r="CX62" s="1923">
        <v>0</v>
      </c>
      <c r="CY62" s="1923">
        <v>0</v>
      </c>
      <c r="CZ62" s="1923">
        <v>0</v>
      </c>
      <c r="DA62" s="1923">
        <v>0</v>
      </c>
      <c r="DB62" s="1923">
        <v>0</v>
      </c>
      <c r="DC62" s="1923">
        <v>0</v>
      </c>
      <c r="DD62" s="1923">
        <v>0</v>
      </c>
      <c r="DE62" s="1923">
        <v>0</v>
      </c>
      <c r="DF62" s="1923">
        <v>0</v>
      </c>
      <c r="DG62" s="1923">
        <v>0</v>
      </c>
      <c r="DH62" s="1923">
        <v>0</v>
      </c>
      <c r="DI62" s="1923">
        <v>0</v>
      </c>
      <c r="DJ62" s="1923">
        <v>0</v>
      </c>
      <c r="DK62" s="1923">
        <v>0</v>
      </c>
      <c r="DL62" s="1923">
        <v>0</v>
      </c>
      <c r="DM62" s="1923">
        <v>0</v>
      </c>
      <c r="DN62" s="1923">
        <v>0</v>
      </c>
      <c r="DO62" s="1923">
        <v>0</v>
      </c>
      <c r="DP62" s="1923">
        <v>0</v>
      </c>
      <c r="DQ62" s="1923">
        <v>0</v>
      </c>
      <c r="DR62" s="1923">
        <v>0</v>
      </c>
      <c r="DS62" s="1923">
        <v>0</v>
      </c>
      <c r="DT62" s="1923">
        <v>0</v>
      </c>
      <c r="DU62" s="1923">
        <v>0</v>
      </c>
      <c r="DV62" s="1923">
        <v>0</v>
      </c>
      <c r="DW62" s="1923">
        <v>0</v>
      </c>
      <c r="DX62" s="1923">
        <v>0</v>
      </c>
      <c r="DY62" s="1923">
        <v>0</v>
      </c>
      <c r="DZ62" s="1923">
        <v>0</v>
      </c>
      <c r="EA62" s="1923">
        <v>0</v>
      </c>
      <c r="EB62" s="1923">
        <v>0</v>
      </c>
      <c r="EC62" s="1923">
        <v>0</v>
      </c>
      <c r="ED62" s="1923">
        <v>0</v>
      </c>
    </row>
    <row r="63" spans="1:134">
      <c r="A63" s="9"/>
      <c r="C63" s="72">
        <f t="shared" ref="C63:BC63" si="70">-C62*C51*C41</f>
        <v>-4935.6226466925673</v>
      </c>
      <c r="D63" s="72">
        <f t="shared" si="70"/>
        <v>-5406.7499999999745</v>
      </c>
      <c r="E63" s="72">
        <f t="shared" si="70"/>
        <v>-3888.0000000000036</v>
      </c>
      <c r="F63" s="72">
        <f t="shared" si="70"/>
        <v>-7087.5</v>
      </c>
      <c r="G63" s="72">
        <f t="shared" si="70"/>
        <v>-7249.4999999999964</v>
      </c>
      <c r="H63" s="72">
        <f t="shared" si="70"/>
        <v>-14337.000000000025</v>
      </c>
      <c r="I63" s="72">
        <f t="shared" si="70"/>
        <v>-14336.999999999996</v>
      </c>
      <c r="J63" s="72">
        <f t="shared" si="70"/>
        <v>-14336.999999999996</v>
      </c>
      <c r="K63" s="72">
        <f t="shared" si="70"/>
        <v>-7593.75</v>
      </c>
      <c r="L63" s="72">
        <f t="shared" si="70"/>
        <v>-7642.8319670842029</v>
      </c>
      <c r="M63" s="72">
        <f t="shared" si="70"/>
        <v>-7691.9139341684058</v>
      </c>
      <c r="N63" s="72">
        <f t="shared" si="70"/>
        <v>-7740.9959012526087</v>
      </c>
      <c r="O63" s="72">
        <f t="shared" si="70"/>
        <v>-9348.093442004174</v>
      </c>
      <c r="P63" s="72">
        <f t="shared" si="70"/>
        <v>-7839.1598354210146</v>
      </c>
      <c r="Q63" s="72">
        <f t="shared" si="70"/>
        <v>-6310.593442004174</v>
      </c>
      <c r="R63" s="72">
        <f t="shared" si="70"/>
        <v>-7540.1574170759513</v>
      </c>
      <c r="S63" s="72">
        <f t="shared" si="70"/>
        <v>-5419.0755846288339</v>
      </c>
      <c r="T63" s="72">
        <f t="shared" si="70"/>
        <v>-13085.578662659629</v>
      </c>
      <c r="U63" s="72">
        <f t="shared" si="70"/>
        <v>-13165.375922210056</v>
      </c>
      <c r="V63" s="72">
        <f t="shared" si="70"/>
        <v>-4416.1291558249231</v>
      </c>
      <c r="W63" s="72">
        <f t="shared" si="70"/>
        <v>-4377.1426758494599</v>
      </c>
      <c r="X63" s="72">
        <f t="shared" si="70"/>
        <v>-2794.6688662508736</v>
      </c>
      <c r="Y63" s="72">
        <f t="shared" si="70"/>
        <v>-2811.9629381810223</v>
      </c>
      <c r="Z63" s="72">
        <f t="shared" si="70"/>
        <v>-2829.2570101111705</v>
      </c>
      <c r="AA63" s="72">
        <f t="shared" si="70"/>
        <v>-3415.861298449583</v>
      </c>
      <c r="AB63" s="72">
        <f t="shared" si="70"/>
        <v>-2863.8451539714679</v>
      </c>
      <c r="AC63" s="72">
        <f t="shared" si="70"/>
        <v>-2304.911380721293</v>
      </c>
      <c r="AD63" s="72">
        <f t="shared" si="70"/>
        <v>-2705.5323817589874</v>
      </c>
      <c r="AE63" s="72">
        <f t="shared" si="70"/>
        <v>-1944.2867757212855</v>
      </c>
      <c r="AF63" s="72">
        <f t="shared" si="70"/>
        <v>-4694.5210118753348</v>
      </c>
      <c r="AG63" s="72">
        <f t="shared" si="70"/>
        <v>-4722.7537620195844</v>
      </c>
      <c r="AH63" s="72">
        <f t="shared" si="70"/>
        <v>0</v>
      </c>
      <c r="AI63" s="72">
        <f t="shared" si="70"/>
        <v>0</v>
      </c>
      <c r="AJ63" s="72">
        <f t="shared" si="70"/>
        <v>0</v>
      </c>
      <c r="AK63" s="72">
        <f t="shared" si="70"/>
        <v>0</v>
      </c>
      <c r="AL63" s="72">
        <f t="shared" si="70"/>
        <v>0</v>
      </c>
      <c r="AM63" s="72">
        <f t="shared" si="70"/>
        <v>0</v>
      </c>
      <c r="AN63" s="72">
        <f t="shared" si="70"/>
        <v>0</v>
      </c>
      <c r="AO63" s="72">
        <f t="shared" si="70"/>
        <v>0</v>
      </c>
      <c r="AP63" s="72">
        <f t="shared" si="70"/>
        <v>0</v>
      </c>
      <c r="AQ63" s="72">
        <f t="shared" si="70"/>
        <v>0</v>
      </c>
      <c r="AR63" s="72">
        <f t="shared" si="70"/>
        <v>0</v>
      </c>
      <c r="AS63" s="72">
        <f t="shared" si="70"/>
        <v>0</v>
      </c>
      <c r="AT63" s="72">
        <f t="shared" si="70"/>
        <v>0</v>
      </c>
      <c r="AU63" s="72">
        <f t="shared" si="70"/>
        <v>0</v>
      </c>
      <c r="AV63" s="72">
        <f t="shared" si="70"/>
        <v>0</v>
      </c>
      <c r="AW63" s="72">
        <f t="shared" si="70"/>
        <v>0</v>
      </c>
      <c r="AX63" s="72">
        <f t="shared" si="70"/>
        <v>0</v>
      </c>
      <c r="AY63" s="72">
        <f t="shared" si="70"/>
        <v>0</v>
      </c>
      <c r="AZ63" s="72">
        <f t="shared" si="70"/>
        <v>0</v>
      </c>
      <c r="BA63" s="72">
        <f t="shared" si="70"/>
        <v>0</v>
      </c>
      <c r="BB63" s="72">
        <f t="shared" si="70"/>
        <v>0</v>
      </c>
      <c r="BC63" s="72">
        <f t="shared" si="70"/>
        <v>0</v>
      </c>
      <c r="BD63" s="1865"/>
      <c r="BE63" s="1865"/>
      <c r="BF63" s="1865"/>
      <c r="BG63" s="1865"/>
      <c r="BH63" s="1865"/>
      <c r="BI63" s="1865"/>
      <c r="BJ63" s="1865"/>
      <c r="BK63" s="1865"/>
      <c r="BL63" s="1865"/>
      <c r="BM63" s="1865"/>
      <c r="BN63" s="1936"/>
      <c r="BO63" s="1936"/>
      <c r="BP63" s="1936"/>
      <c r="BQ63" s="1936"/>
      <c r="BR63" s="1936"/>
      <c r="BS63" s="1936"/>
      <c r="BT63" s="1936"/>
      <c r="BU63" s="1936"/>
      <c r="BV63" s="1936"/>
      <c r="BW63" s="1936"/>
      <c r="BX63" s="1936"/>
      <c r="BY63" s="1936"/>
      <c r="BZ63" s="1936"/>
      <c r="CA63" s="1936"/>
      <c r="CB63" s="1936"/>
      <c r="CC63" s="1936"/>
      <c r="CD63" s="1936"/>
      <c r="CE63" s="1936"/>
      <c r="CF63" s="1936"/>
      <c r="CG63" s="1936"/>
      <c r="CH63" s="1936"/>
      <c r="CI63" s="1936"/>
      <c r="CJ63" s="1936"/>
      <c r="CK63" s="1936"/>
      <c r="CL63" s="1936"/>
      <c r="CM63" s="1936"/>
      <c r="CN63" s="1936"/>
      <c r="CO63" s="1936"/>
      <c r="CP63" s="1936"/>
      <c r="CQ63" s="1936"/>
      <c r="CR63" s="1936"/>
      <c r="CS63" s="1936"/>
      <c r="CT63" s="1936"/>
      <c r="CU63" s="1936"/>
      <c r="CV63" s="1936"/>
      <c r="CW63" s="1936"/>
      <c r="CX63" s="1936"/>
      <c r="CY63" s="1936"/>
      <c r="CZ63" s="1936"/>
      <c r="DA63" s="1936"/>
      <c r="DB63" s="1936"/>
      <c r="DC63" s="1936"/>
      <c r="DD63" s="1936"/>
      <c r="DE63" s="1936"/>
      <c r="DF63" s="1936"/>
      <c r="DG63" s="1936"/>
      <c r="DH63" s="1936"/>
      <c r="DI63" s="1936"/>
      <c r="DJ63" s="1936"/>
      <c r="DK63" s="1936"/>
      <c r="DL63" s="1936"/>
      <c r="DM63" s="1936"/>
      <c r="DN63" s="1936"/>
      <c r="DO63" s="1936"/>
      <c r="DP63" s="1936"/>
      <c r="DQ63" s="1936"/>
      <c r="DR63" s="1936"/>
      <c r="DS63" s="1936"/>
      <c r="DT63" s="1936"/>
      <c r="DU63" s="1936"/>
      <c r="DV63" s="1936"/>
      <c r="DW63" s="1936"/>
      <c r="DX63" s="1936"/>
      <c r="DY63" s="1936"/>
      <c r="DZ63" s="1936"/>
      <c r="EA63" s="1936"/>
      <c r="EB63" s="1936"/>
      <c r="EC63" s="1936"/>
      <c r="ED63" s="1936"/>
    </row>
    <row r="64" spans="1:134">
      <c r="B64" t="s">
        <v>1023</v>
      </c>
      <c r="C64" s="287">
        <f t="shared" ref="C64:BN64" si="71">(C57+C63)/($B$2*C32)</f>
        <v>1359.3308470766294</v>
      </c>
      <c r="D64" s="287">
        <f t="shared" si="71"/>
        <v>1358.8520458720454</v>
      </c>
      <c r="E64" s="287">
        <f t="shared" si="71"/>
        <v>1368.1132147431292</v>
      </c>
      <c r="F64" s="287">
        <f t="shared" si="71"/>
        <v>1351.4791043812909</v>
      </c>
      <c r="G64" s="287">
        <f t="shared" si="71"/>
        <v>1351.1013694489802</v>
      </c>
      <c r="H64" s="287">
        <f t="shared" si="71"/>
        <v>1314.8828257727453</v>
      </c>
      <c r="I64" s="287">
        <f t="shared" si="71"/>
        <v>1315.3780255890804</v>
      </c>
      <c r="J64" s="287">
        <f t="shared" si="71"/>
        <v>1315.7375578261103</v>
      </c>
      <c r="K64" s="287">
        <f t="shared" si="71"/>
        <v>1350.3434959503934</v>
      </c>
      <c r="L64" s="287">
        <f t="shared" si="71"/>
        <v>1349.9237996495799</v>
      </c>
      <c r="M64" s="287">
        <f t="shared" si="71"/>
        <v>1350.0899145974167</v>
      </c>
      <c r="N64" s="287">
        <f t="shared" si="71"/>
        <v>1350.6703802788675</v>
      </c>
      <c r="O64" s="287">
        <f t="shared" si="71"/>
        <v>1343.6678525440361</v>
      </c>
      <c r="P64" s="287">
        <f t="shared" si="71"/>
        <v>1352.7322212587783</v>
      </c>
      <c r="Q64" s="287">
        <f t="shared" si="71"/>
        <v>1361.8634738957344</v>
      </c>
      <c r="R64" s="287">
        <f t="shared" si="71"/>
        <v>1358.2168466994167</v>
      </c>
      <c r="S64" s="287">
        <f t="shared" si="71"/>
        <v>1371.2677163628516</v>
      </c>
      <c r="T64" s="287">
        <f t="shared" si="71"/>
        <v>1339.1924894854733</v>
      </c>
      <c r="U64" s="287">
        <f t="shared" si="71"/>
        <v>1347.5697075022806</v>
      </c>
      <c r="V64" s="287">
        <f t="shared" si="71"/>
        <v>1401.9606809100335</v>
      </c>
      <c r="W64" s="287">
        <f t="shared" si="71"/>
        <v>1409.9697857847086</v>
      </c>
      <c r="X64" s="287">
        <f t="shared" si="71"/>
        <v>1424.3761010771309</v>
      </c>
      <c r="Y64" s="287">
        <f t="shared" si="71"/>
        <v>1431.065155512568</v>
      </c>
      <c r="Z64" s="287">
        <f t="shared" si="71"/>
        <v>1438.0724544883208</v>
      </c>
      <c r="AA64" s="287">
        <f t="shared" si="71"/>
        <v>1443.9970608067676</v>
      </c>
      <c r="AB64" s="287">
        <f t="shared" si="71"/>
        <v>1454.4734335822907</v>
      </c>
      <c r="AC64" s="287">
        <f t="shared" si="71"/>
        <v>1463.6870238727756</v>
      </c>
      <c r="AD64" s="287">
        <f t="shared" si="71"/>
        <v>1469.3806337551218</v>
      </c>
      <c r="AE64" s="287">
        <f t="shared" si="71"/>
        <v>1478.9038851436937</v>
      </c>
      <c r="AF64" s="287">
        <f t="shared" si="71"/>
        <v>1478.8721382152412</v>
      </c>
      <c r="AG64" s="287">
        <f t="shared" si="71"/>
        <v>1492.6022307205194</v>
      </c>
      <c r="AH64" s="287">
        <f t="shared" si="71"/>
        <v>1530.270193237553</v>
      </c>
      <c r="AI64" s="287">
        <f t="shared" si="71"/>
        <v>1540.2011517204471</v>
      </c>
      <c r="AJ64" s="287">
        <f t="shared" si="71"/>
        <v>1548.7195243190388</v>
      </c>
      <c r="AK64" s="287">
        <f t="shared" si="71"/>
        <v>1557.1498537799264</v>
      </c>
      <c r="AL64" s="287">
        <f t="shared" si="71"/>
        <v>1565.4809723905914</v>
      </c>
      <c r="AM64" s="287">
        <f t="shared" si="71"/>
        <v>1575.2842136529218</v>
      </c>
      <c r="AN64" s="287">
        <f t="shared" si="71"/>
        <v>1583.33316861259</v>
      </c>
      <c r="AO64" s="287">
        <f t="shared" si="71"/>
        <v>1589.7124300844</v>
      </c>
      <c r="AP64" s="287">
        <f t="shared" si="71"/>
        <v>1597.0525742097661</v>
      </c>
      <c r="AQ64" s="287">
        <f t="shared" si="71"/>
        <v>1602.269632268104</v>
      </c>
      <c r="AR64" s="287">
        <f t="shared" si="71"/>
        <v>1614.2727496746688</v>
      </c>
      <c r="AS64" s="287">
        <f t="shared" si="71"/>
        <v>1625.7544423963404</v>
      </c>
      <c r="AT64" s="287">
        <f t="shared" si="71"/>
        <v>1636.7130301563741</v>
      </c>
      <c r="AU64" s="287">
        <f t="shared" si="71"/>
        <v>1643.3745603691316</v>
      </c>
      <c r="AV64" s="287">
        <f t="shared" si="71"/>
        <v>1649.8980733541296</v>
      </c>
      <c r="AW64" s="287">
        <f t="shared" si="71"/>
        <v>1656.2866586866048</v>
      </c>
      <c r="AX64" s="287">
        <f t="shared" si="71"/>
        <v>1662.54379783478</v>
      </c>
      <c r="AY64" s="287">
        <f t="shared" si="71"/>
        <v>1669.4892941237636</v>
      </c>
      <c r="AZ64" s="287">
        <f t="shared" si="71"/>
        <v>1675.1589997170167</v>
      </c>
      <c r="BA64" s="287">
        <f t="shared" si="71"/>
        <v>1679.6473182939233</v>
      </c>
      <c r="BB64" s="287">
        <f t="shared" si="71"/>
        <v>1684.5214001478198</v>
      </c>
      <c r="BC64" s="287">
        <f t="shared" si="71"/>
        <v>1687.9900387276775</v>
      </c>
      <c r="BD64" s="287">
        <f t="shared" si="71"/>
        <v>1695.8989103747294</v>
      </c>
      <c r="BE64" s="287">
        <f t="shared" si="71"/>
        <v>1702.9410815668623</v>
      </c>
      <c r="BF64" s="287">
        <f t="shared" si="71"/>
        <v>1709.1397553114978</v>
      </c>
      <c r="BG64" s="287">
        <f t="shared" si="71"/>
        <v>1712.9409706254905</v>
      </c>
      <c r="BH64" s="287">
        <f t="shared" si="71"/>
        <v>1716.6741753725548</v>
      </c>
      <c r="BI64" s="287">
        <f t="shared" si="71"/>
        <v>1720.3442040615171</v>
      </c>
      <c r="BJ64" s="287">
        <f t="shared" si="71"/>
        <v>1723.9557664588799</v>
      </c>
      <c r="BK64" s="287">
        <f t="shared" si="71"/>
        <v>1728.1963483151872</v>
      </c>
      <c r="BL64" s="287">
        <f t="shared" si="71"/>
        <v>1731.6981344081998</v>
      </c>
      <c r="BM64" s="287">
        <f t="shared" si="71"/>
        <v>1734.5078012210738</v>
      </c>
      <c r="BN64" s="287">
        <f t="shared" si="71"/>
        <v>1737.7824561897796</v>
      </c>
      <c r="BO64" s="287">
        <f t="shared" ref="BO64:DZ64" si="72">(BO57+BO63)/($B$2*BO32)</f>
        <v>1740.1527174151861</v>
      </c>
      <c r="BP64" s="287">
        <f t="shared" si="72"/>
        <v>1745.6617246965616</v>
      </c>
      <c r="BQ64" s="287">
        <f t="shared" si="72"/>
        <v>1751.0407990465444</v>
      </c>
      <c r="BR64" s="287">
        <f t="shared" si="72"/>
        <v>1756.3382969972902</v>
      </c>
      <c r="BS64" s="287">
        <f t="shared" si="72"/>
        <v>1759.6841498093929</v>
      </c>
      <c r="BT64" s="287">
        <f t="shared" si="72"/>
        <v>1763.0673560587206</v>
      </c>
      <c r="BU64" s="287">
        <f t="shared" si="72"/>
        <v>1766.4901793673312</v>
      </c>
      <c r="BV64" s="287">
        <f t="shared" si="72"/>
        <v>1769.9547146045677</v>
      </c>
      <c r="BW64" s="287">
        <f t="shared" si="72"/>
        <v>1774.1418391048742</v>
      </c>
      <c r="BX64" s="287">
        <f t="shared" si="72"/>
        <v>1777.6823160331305</v>
      </c>
      <c r="BY64" s="287">
        <f t="shared" si="72"/>
        <v>1780.5755019012847</v>
      </c>
      <c r="BZ64" s="287">
        <f t="shared" si="72"/>
        <v>1784.0062738058662</v>
      </c>
      <c r="CA64" s="287">
        <f t="shared" si="72"/>
        <v>1786.5179914831751</v>
      </c>
      <c r="CB64" s="287">
        <f t="shared" si="72"/>
        <v>1792.5129731357929</v>
      </c>
      <c r="CC64" s="287">
        <f t="shared" si="72"/>
        <v>1798.4822628892132</v>
      </c>
      <c r="CD64" s="287">
        <f t="shared" si="72"/>
        <v>1804.4305374046212</v>
      </c>
      <c r="CE64" s="287">
        <f t="shared" si="72"/>
        <v>1808.2050026365225</v>
      </c>
      <c r="CF64" s="287">
        <f t="shared" si="72"/>
        <v>1812.0349231404102</v>
      </c>
      <c r="CG64" s="287">
        <f t="shared" si="72"/>
        <v>1815.9188794220647</v>
      </c>
      <c r="CH64" s="287">
        <f t="shared" si="72"/>
        <v>1819.8553769273062</v>
      </c>
      <c r="CI64" s="287">
        <f t="shared" si="72"/>
        <v>1824.6180450223942</v>
      </c>
      <c r="CJ64" s="287">
        <f t="shared" si="72"/>
        <v>1828.6424973027333</v>
      </c>
      <c r="CK64" s="287">
        <f t="shared" si="72"/>
        <v>1831.9250630347017</v>
      </c>
      <c r="CL64" s="287">
        <f t="shared" si="72"/>
        <v>1835.8102498306857</v>
      </c>
      <c r="CM64" s="287">
        <f t="shared" si="72"/>
        <v>1838.6469986125151</v>
      </c>
      <c r="CN64" s="287">
        <f t="shared" si="72"/>
        <v>1845.4033818783585</v>
      </c>
      <c r="CO64" s="287">
        <f t="shared" si="72"/>
        <v>1852.1094242144002</v>
      </c>
      <c r="CP64" s="287">
        <f t="shared" si="72"/>
        <v>1858.7663303949237</v>
      </c>
      <c r="CQ64" s="287">
        <f t="shared" si="72"/>
        <v>1862.9740750694245</v>
      </c>
      <c r="CR64" s="287">
        <f t="shared" si="72"/>
        <v>1867.2270110722282</v>
      </c>
      <c r="CS64" s="287">
        <f t="shared" si="72"/>
        <v>1871.5232022809776</v>
      </c>
      <c r="CT64" s="287">
        <f t="shared" si="72"/>
        <v>1875.8607661237584</v>
      </c>
      <c r="CU64" s="287">
        <f t="shared" si="72"/>
        <v>1881.0870818245687</v>
      </c>
      <c r="CV64" s="287">
        <f t="shared" si="72"/>
        <v>1885.4864947016783</v>
      </c>
      <c r="CW64" s="287">
        <f t="shared" si="72"/>
        <v>1889.0626104983642</v>
      </c>
      <c r="CX64" s="287">
        <f t="shared" si="72"/>
        <v>1893.280609340708</v>
      </c>
      <c r="CY64" s="287">
        <f t="shared" si="72"/>
        <v>1896.3512694291362</v>
      </c>
      <c r="CZ64" s="287">
        <f t="shared" si="72"/>
        <v>1903.6348755174204</v>
      </c>
      <c r="DA64" s="287">
        <f t="shared" si="72"/>
        <v>1910.8353894570521</v>
      </c>
      <c r="DB64" s="287">
        <f t="shared" si="72"/>
        <v>1917.9556281552918</v>
      </c>
      <c r="DC64" s="287">
        <f t="shared" si="72"/>
        <v>1922.4433596989791</v>
      </c>
      <c r="DD64" s="287">
        <f t="shared" si="72"/>
        <v>1926.9670543775671</v>
      </c>
      <c r="DE64" s="287">
        <f t="shared" si="72"/>
        <v>1931.5251623406659</v>
      </c>
      <c r="DF64" s="287">
        <f t="shared" si="72"/>
        <v>1936.1162011911483</v>
      </c>
      <c r="DG64" s="287">
        <f t="shared" si="72"/>
        <v>1941.6340972484772</v>
      </c>
      <c r="DH64" s="287">
        <f t="shared" si="72"/>
        <v>1946.2691800678256</v>
      </c>
      <c r="DI64" s="287">
        <f t="shared" si="72"/>
        <v>1950.0303144438737</v>
      </c>
      <c r="DJ64" s="287">
        <f t="shared" si="72"/>
        <v>1954.458751705097</v>
      </c>
      <c r="DK64" s="287">
        <f t="shared" si="72"/>
        <v>1957.6782183906844</v>
      </c>
      <c r="DL64" s="287">
        <f t="shared" si="72"/>
        <v>1965.2985294300192</v>
      </c>
      <c r="DM64" s="287">
        <f t="shared" si="72"/>
        <v>1972.817195020265</v>
      </c>
      <c r="DN64" s="287">
        <f t="shared" si="72"/>
        <v>1980.2388172290428</v>
      </c>
      <c r="DO64" s="287">
        <f t="shared" si="72"/>
        <v>1984.9110027232064</v>
      </c>
      <c r="DP64" s="287">
        <f t="shared" si="72"/>
        <v>1989.6155712583211</v>
      </c>
      <c r="DQ64" s="287">
        <f t="shared" si="72"/>
        <v>1994.3512897933858</v>
      </c>
      <c r="DR64" s="287">
        <f t="shared" si="72"/>
        <v>1999.1169784022497</v>
      </c>
      <c r="DS64" s="287">
        <f t="shared" si="72"/>
        <v>2004.8395015288411</v>
      </c>
      <c r="DT64" s="287">
        <f t="shared" si="72"/>
        <v>2009.6429829965375</v>
      </c>
      <c r="DU64" s="287">
        <f t="shared" si="72"/>
        <v>2013.5385890497603</v>
      </c>
      <c r="DV64" s="287">
        <f t="shared" si="72"/>
        <v>2018.1227714036322</v>
      </c>
      <c r="DW64" s="287">
        <f t="shared" si="72"/>
        <v>2021.454143542062</v>
      </c>
      <c r="DX64" s="287">
        <f t="shared" si="72"/>
        <v>2029.3338372170942</v>
      </c>
      <c r="DY64" s="287">
        <f t="shared" si="72"/>
        <v>2037.1037586267487</v>
      </c>
      <c r="DZ64" s="287">
        <f t="shared" si="72"/>
        <v>2044.769471132729</v>
      </c>
      <c r="EA64" s="287">
        <f t="shared" ref="EA64:ED64" si="73">(EA57+EA63)/($B$2*EA32)</f>
        <v>2049.5939242416312</v>
      </c>
      <c r="EB64" s="287">
        <f t="shared" si="73"/>
        <v>2054.4505998465911</v>
      </c>
      <c r="EC64" s="287">
        <f t="shared" si="73"/>
        <v>2059.3383818313287</v>
      </c>
      <c r="ED64" s="287">
        <f t="shared" si="73"/>
        <v>2064.2561963567632</v>
      </c>
    </row>
    <row r="65" spans="1:134">
      <c r="B65" t="s">
        <v>1024</v>
      </c>
      <c r="C65" s="219">
        <f t="shared" ref="C65:F65" si="74">C64/$B$3</f>
        <v>1.3593308470766294</v>
      </c>
      <c r="D65" s="219">
        <f t="shared" si="74"/>
        <v>1.3588520458720454</v>
      </c>
      <c r="E65" s="219">
        <f t="shared" si="74"/>
        <v>1.3681132147431292</v>
      </c>
      <c r="F65" s="219">
        <f t="shared" si="74"/>
        <v>1.3514791043812908</v>
      </c>
      <c r="G65" s="219">
        <f>G64/$B$3</f>
        <v>1.3511013694489802</v>
      </c>
      <c r="H65" s="72">
        <f>H64/$B$3</f>
        <v>1.3148828257727452</v>
      </c>
      <c r="I65" s="72">
        <f t="shared" ref="I65:BT65" si="75">I64/$B$3</f>
        <v>1.3153780255890803</v>
      </c>
      <c r="J65" s="72">
        <f t="shared" si="75"/>
        <v>1.3157375578261103</v>
      </c>
      <c r="K65" s="72">
        <f t="shared" si="75"/>
        <v>1.3503434959503935</v>
      </c>
      <c r="L65" s="72">
        <f t="shared" si="75"/>
        <v>1.3499237996495799</v>
      </c>
      <c r="M65" s="72">
        <f t="shared" si="75"/>
        <v>1.3500899145974168</v>
      </c>
      <c r="N65" s="72">
        <f t="shared" si="75"/>
        <v>1.3506703802788675</v>
      </c>
      <c r="O65" s="72">
        <f t="shared" si="75"/>
        <v>1.3436678525440362</v>
      </c>
      <c r="P65" s="72">
        <f t="shared" si="75"/>
        <v>1.3527322212587782</v>
      </c>
      <c r="Q65" s="72">
        <f t="shared" si="75"/>
        <v>1.3618634738957345</v>
      </c>
      <c r="R65" s="72">
        <f t="shared" si="75"/>
        <v>1.3582168466994167</v>
      </c>
      <c r="S65" s="72">
        <f t="shared" si="75"/>
        <v>1.3712677163628517</v>
      </c>
      <c r="T65" s="72">
        <f t="shared" si="75"/>
        <v>1.3391924894854732</v>
      </c>
      <c r="U65" s="72">
        <f t="shared" si="75"/>
        <v>1.3475697075022806</v>
      </c>
      <c r="V65" s="72">
        <f t="shared" si="75"/>
        <v>1.4019606809100336</v>
      </c>
      <c r="W65" s="72">
        <f t="shared" si="75"/>
        <v>1.4099697857847087</v>
      </c>
      <c r="X65" s="72">
        <f t="shared" si="75"/>
        <v>1.424376101077131</v>
      </c>
      <c r="Y65" s="72">
        <f t="shared" si="75"/>
        <v>1.431065155512568</v>
      </c>
      <c r="Z65" s="72">
        <f t="shared" si="75"/>
        <v>1.4380724544883208</v>
      </c>
      <c r="AA65" s="72">
        <f t="shared" si="75"/>
        <v>1.4439970608067676</v>
      </c>
      <c r="AB65" s="72">
        <f t="shared" si="75"/>
        <v>1.4544734335822906</v>
      </c>
      <c r="AC65" s="72">
        <f t="shared" si="75"/>
        <v>1.4636870238727757</v>
      </c>
      <c r="AD65" s="72">
        <f t="shared" si="75"/>
        <v>1.4693806337551218</v>
      </c>
      <c r="AE65" s="72">
        <f t="shared" si="75"/>
        <v>1.4789038851436938</v>
      </c>
      <c r="AF65" s="72">
        <f t="shared" si="75"/>
        <v>1.4788721382152412</v>
      </c>
      <c r="AG65" s="72">
        <f t="shared" si="75"/>
        <v>1.4926022307205193</v>
      </c>
      <c r="AH65" s="72">
        <f t="shared" si="75"/>
        <v>1.5302701932375531</v>
      </c>
      <c r="AI65" s="72">
        <f t="shared" si="75"/>
        <v>1.540201151720447</v>
      </c>
      <c r="AJ65" s="72">
        <f t="shared" si="75"/>
        <v>1.5487195243190388</v>
      </c>
      <c r="AK65" s="72">
        <f t="shared" si="75"/>
        <v>1.5571498537799264</v>
      </c>
      <c r="AL65" s="72">
        <f t="shared" si="75"/>
        <v>1.5654809723905914</v>
      </c>
      <c r="AM65" s="72">
        <f t="shared" si="75"/>
        <v>1.5752842136529219</v>
      </c>
      <c r="AN65" s="72">
        <f t="shared" si="75"/>
        <v>1.58333316861259</v>
      </c>
      <c r="AO65" s="72">
        <f t="shared" si="75"/>
        <v>1.5897124300844001</v>
      </c>
      <c r="AP65" s="72">
        <f t="shared" si="75"/>
        <v>1.5970525742097661</v>
      </c>
      <c r="AQ65" s="72">
        <f t="shared" si="75"/>
        <v>1.602269632268104</v>
      </c>
      <c r="AR65" s="72">
        <f t="shared" si="75"/>
        <v>1.6142727496746689</v>
      </c>
      <c r="AS65" s="72">
        <f t="shared" si="75"/>
        <v>1.6257544423963404</v>
      </c>
      <c r="AT65" s="72">
        <f t="shared" si="75"/>
        <v>1.6367130301563741</v>
      </c>
      <c r="AU65" s="72">
        <f t="shared" si="75"/>
        <v>1.6433745603691317</v>
      </c>
      <c r="AV65" s="72">
        <f t="shared" si="75"/>
        <v>1.6498980733541295</v>
      </c>
      <c r="AW65" s="72">
        <f t="shared" si="75"/>
        <v>1.6562866586866047</v>
      </c>
      <c r="AX65" s="72">
        <f t="shared" si="75"/>
        <v>1.6625437978347799</v>
      </c>
      <c r="AY65" s="72">
        <f t="shared" si="75"/>
        <v>1.6694892941237636</v>
      </c>
      <c r="AZ65" s="72">
        <f t="shared" si="75"/>
        <v>1.6751589997170167</v>
      </c>
      <c r="BA65" s="72">
        <f t="shared" si="75"/>
        <v>1.6796473182939233</v>
      </c>
      <c r="BB65" s="72">
        <f t="shared" si="75"/>
        <v>1.6845214001478197</v>
      </c>
      <c r="BC65" s="72">
        <f t="shared" si="75"/>
        <v>1.6879900387276776</v>
      </c>
      <c r="BD65" s="72">
        <f t="shared" si="75"/>
        <v>1.6958989103747295</v>
      </c>
      <c r="BE65" s="72">
        <f t="shared" si="75"/>
        <v>1.7029410815668622</v>
      </c>
      <c r="BF65" s="72">
        <f t="shared" si="75"/>
        <v>1.7091397553114978</v>
      </c>
      <c r="BG65" s="72">
        <f t="shared" si="75"/>
        <v>1.7129409706254906</v>
      </c>
      <c r="BH65" s="72">
        <f t="shared" si="75"/>
        <v>1.7166741753725547</v>
      </c>
      <c r="BI65" s="72">
        <f t="shared" si="75"/>
        <v>1.7203442040615171</v>
      </c>
      <c r="BJ65" s="72">
        <f t="shared" si="75"/>
        <v>1.7239557664588798</v>
      </c>
      <c r="BK65" s="72">
        <f t="shared" si="75"/>
        <v>1.7281963483151872</v>
      </c>
      <c r="BL65" s="72">
        <f t="shared" si="75"/>
        <v>1.7316981344081999</v>
      </c>
      <c r="BM65" s="72">
        <f t="shared" si="75"/>
        <v>1.7345078012210737</v>
      </c>
      <c r="BN65" s="72">
        <f t="shared" si="75"/>
        <v>1.7377824561897797</v>
      </c>
      <c r="BO65" s="72">
        <f t="shared" si="75"/>
        <v>1.7401527174151861</v>
      </c>
      <c r="BP65" s="72">
        <f t="shared" si="75"/>
        <v>1.7456617246965616</v>
      </c>
      <c r="BQ65" s="72">
        <f t="shared" si="75"/>
        <v>1.7510407990465444</v>
      </c>
      <c r="BR65" s="72">
        <f t="shared" si="75"/>
        <v>1.7563382969972903</v>
      </c>
      <c r="BS65" s="72">
        <f t="shared" si="75"/>
        <v>1.7596841498093929</v>
      </c>
      <c r="BT65" s="72">
        <f t="shared" si="75"/>
        <v>1.7630673560587207</v>
      </c>
      <c r="BU65" s="72">
        <f t="shared" ref="BU65:ED65" si="76">BU64/$B$3</f>
        <v>1.7664901793673311</v>
      </c>
      <c r="BV65" s="72">
        <f t="shared" si="76"/>
        <v>1.7699547146045678</v>
      </c>
      <c r="BW65" s="72">
        <f t="shared" si="76"/>
        <v>1.7741418391048742</v>
      </c>
      <c r="BX65" s="72">
        <f t="shared" si="76"/>
        <v>1.7776823160331305</v>
      </c>
      <c r="BY65" s="72">
        <f t="shared" si="76"/>
        <v>1.7805755019012848</v>
      </c>
      <c r="BZ65" s="72">
        <f t="shared" si="76"/>
        <v>1.7840062738058662</v>
      </c>
      <c r="CA65" s="72">
        <f t="shared" si="76"/>
        <v>1.786517991483175</v>
      </c>
      <c r="CB65" s="72">
        <f t="shared" si="76"/>
        <v>1.7925129731357929</v>
      </c>
      <c r="CC65" s="72">
        <f t="shared" si="76"/>
        <v>1.7984822628892132</v>
      </c>
      <c r="CD65" s="72">
        <f t="shared" si="76"/>
        <v>1.8044305374046212</v>
      </c>
      <c r="CE65" s="72">
        <f t="shared" si="76"/>
        <v>1.8082050026365226</v>
      </c>
      <c r="CF65" s="72">
        <f t="shared" si="76"/>
        <v>1.8120349231404103</v>
      </c>
      <c r="CG65" s="72">
        <f t="shared" si="76"/>
        <v>1.8159188794220646</v>
      </c>
      <c r="CH65" s="72">
        <f t="shared" si="76"/>
        <v>1.8198553769273063</v>
      </c>
      <c r="CI65" s="72">
        <f t="shared" si="76"/>
        <v>1.8246180450223941</v>
      </c>
      <c r="CJ65" s="72">
        <f t="shared" si="76"/>
        <v>1.8286424973027333</v>
      </c>
      <c r="CK65" s="72">
        <f t="shared" si="76"/>
        <v>1.8319250630347017</v>
      </c>
      <c r="CL65" s="72">
        <f t="shared" si="76"/>
        <v>1.8358102498306856</v>
      </c>
      <c r="CM65" s="72">
        <f t="shared" si="76"/>
        <v>1.8386469986125151</v>
      </c>
      <c r="CN65" s="72">
        <f t="shared" si="76"/>
        <v>1.8454033818783584</v>
      </c>
      <c r="CO65" s="72">
        <f t="shared" si="76"/>
        <v>1.8521094242144003</v>
      </c>
      <c r="CP65" s="72">
        <f t="shared" si="76"/>
        <v>1.8587663303949236</v>
      </c>
      <c r="CQ65" s="72">
        <f t="shared" si="76"/>
        <v>1.8629740750694246</v>
      </c>
      <c r="CR65" s="72">
        <f t="shared" si="76"/>
        <v>1.8672270110722282</v>
      </c>
      <c r="CS65" s="72">
        <f t="shared" si="76"/>
        <v>1.8715232022809776</v>
      </c>
      <c r="CT65" s="72">
        <f t="shared" si="76"/>
        <v>1.8758607661237583</v>
      </c>
      <c r="CU65" s="72">
        <f t="shared" si="76"/>
        <v>1.8810870818245686</v>
      </c>
      <c r="CV65" s="72">
        <f t="shared" si="76"/>
        <v>1.8854864947016783</v>
      </c>
      <c r="CW65" s="72">
        <f t="shared" si="76"/>
        <v>1.8890626104983641</v>
      </c>
      <c r="CX65" s="72">
        <f t="shared" si="76"/>
        <v>1.893280609340708</v>
      </c>
      <c r="CY65" s="72">
        <f t="shared" si="76"/>
        <v>1.8963512694291362</v>
      </c>
      <c r="CZ65" s="72">
        <f t="shared" si="76"/>
        <v>1.9036348755174204</v>
      </c>
      <c r="DA65" s="72">
        <f t="shared" si="76"/>
        <v>1.910835389457052</v>
      </c>
      <c r="DB65" s="72">
        <f t="shared" si="76"/>
        <v>1.9179556281552919</v>
      </c>
      <c r="DC65" s="72">
        <f t="shared" si="76"/>
        <v>1.9224433596989792</v>
      </c>
      <c r="DD65" s="72">
        <f t="shared" si="76"/>
        <v>1.9269670543775672</v>
      </c>
      <c r="DE65" s="72">
        <f t="shared" si="76"/>
        <v>1.931525162340666</v>
      </c>
      <c r="DF65" s="72">
        <f t="shared" si="76"/>
        <v>1.9361162011911484</v>
      </c>
      <c r="DG65" s="72">
        <f t="shared" si="76"/>
        <v>1.9416340972484774</v>
      </c>
      <c r="DH65" s="72">
        <f t="shared" si="76"/>
        <v>1.9462691800678256</v>
      </c>
      <c r="DI65" s="72">
        <f t="shared" si="76"/>
        <v>1.9500303144438738</v>
      </c>
      <c r="DJ65" s="72">
        <f t="shared" si="76"/>
        <v>1.9544587517050971</v>
      </c>
      <c r="DK65" s="72">
        <f t="shared" si="76"/>
        <v>1.9576782183906845</v>
      </c>
      <c r="DL65" s="72">
        <f t="shared" si="76"/>
        <v>1.9652985294300191</v>
      </c>
      <c r="DM65" s="72">
        <f t="shared" si="76"/>
        <v>1.9728171950202651</v>
      </c>
      <c r="DN65" s="72">
        <f t="shared" si="76"/>
        <v>1.9802388172290428</v>
      </c>
      <c r="DO65" s="72">
        <f t="shared" si="76"/>
        <v>1.9849110027232064</v>
      </c>
      <c r="DP65" s="72">
        <f t="shared" si="76"/>
        <v>1.989615571258321</v>
      </c>
      <c r="DQ65" s="72">
        <f t="shared" si="76"/>
        <v>1.9943512897933859</v>
      </c>
      <c r="DR65" s="72">
        <f t="shared" si="76"/>
        <v>1.9991169784022498</v>
      </c>
      <c r="DS65" s="72">
        <f t="shared" si="76"/>
        <v>2.0048395015288412</v>
      </c>
      <c r="DT65" s="72">
        <f t="shared" si="76"/>
        <v>2.0096429829965374</v>
      </c>
      <c r="DU65" s="72">
        <f t="shared" si="76"/>
        <v>2.0135385890497601</v>
      </c>
      <c r="DV65" s="72">
        <f t="shared" si="76"/>
        <v>2.0181227714036321</v>
      </c>
      <c r="DW65" s="72">
        <f t="shared" si="76"/>
        <v>2.0214541435420621</v>
      </c>
      <c r="DX65" s="72">
        <f t="shared" si="76"/>
        <v>2.0293338372170941</v>
      </c>
      <c r="DY65" s="72">
        <f t="shared" si="76"/>
        <v>2.0371037586267486</v>
      </c>
      <c r="DZ65" s="72">
        <f t="shared" si="76"/>
        <v>2.0447694711327289</v>
      </c>
      <c r="EA65" s="72">
        <f t="shared" si="76"/>
        <v>2.049593924241631</v>
      </c>
      <c r="EB65" s="72">
        <f t="shared" si="76"/>
        <v>2.0544505998465912</v>
      </c>
      <c r="EC65" s="72">
        <f t="shared" si="76"/>
        <v>2.0593383818313287</v>
      </c>
      <c r="ED65" s="72">
        <f t="shared" si="76"/>
        <v>2.0642561963567632</v>
      </c>
    </row>
    <row r="66" spans="1:134">
      <c r="B66" t="s">
        <v>1025</v>
      </c>
      <c r="O66" s="1936">
        <f>O65/C65-1</f>
        <v>-1.1522577131445222E-2</v>
      </c>
      <c r="P66" s="1936">
        <f t="shared" ref="P66:CA66" si="77">P65/D65-1</f>
        <v>-4.5036725167085789E-3</v>
      </c>
      <c r="Q66" s="1936">
        <f t="shared" si="77"/>
        <v>-4.5681459546227376E-3</v>
      </c>
      <c r="R66" s="1936">
        <f t="shared" si="77"/>
        <v>4.9854580039625507E-3</v>
      </c>
      <c r="S66" s="1936">
        <f t="shared" si="77"/>
        <v>1.4925857800067277E-2</v>
      </c>
      <c r="T66" s="1936">
        <f t="shared" si="77"/>
        <v>1.8488083680339606E-2</v>
      </c>
      <c r="U66" s="1936">
        <f t="shared" si="77"/>
        <v>2.4473331078176841E-2</v>
      </c>
      <c r="V66" s="1936">
        <f t="shared" si="77"/>
        <v>6.5532159184072292E-2</v>
      </c>
      <c r="W66" s="1936">
        <f t="shared" si="77"/>
        <v>4.4156386884619536E-2</v>
      </c>
      <c r="X66" s="1936">
        <f t="shared" si="77"/>
        <v>5.5152966002138593E-2</v>
      </c>
      <c r="Y66" s="1936">
        <f t="shared" si="77"/>
        <v>5.9977665220391829E-2</v>
      </c>
      <c r="Z66" s="1936">
        <f t="shared" si="77"/>
        <v>6.4710143559532085E-2</v>
      </c>
      <c r="AA66" s="1936">
        <f t="shared" si="77"/>
        <v>7.4668161534692468E-2</v>
      </c>
      <c r="AB66" s="1936">
        <f t="shared" si="77"/>
        <v>7.5211642573899562E-2</v>
      </c>
      <c r="AC66" s="1936">
        <f t="shared" si="77"/>
        <v>7.476781037805913E-2</v>
      </c>
      <c r="AD66" s="1936">
        <f t="shared" si="77"/>
        <v>8.1845389656182377E-2</v>
      </c>
      <c r="AE66" s="1936">
        <f t="shared" si="77"/>
        <v>7.8493912965686974E-2</v>
      </c>
      <c r="AF66" s="1936">
        <f t="shared" si="77"/>
        <v>0.10430139791437587</v>
      </c>
      <c r="AG66" s="1936">
        <f t="shared" si="77"/>
        <v>0.10762524744419832</v>
      </c>
      <c r="AH66" s="1936">
        <f t="shared" si="77"/>
        <v>9.1521477081819347E-2</v>
      </c>
      <c r="AI66" s="1936">
        <f t="shared" si="77"/>
        <v>9.2364650114299396E-2</v>
      </c>
      <c r="AJ66" s="1936">
        <f t="shared" si="77"/>
        <v>8.7296763226986096E-2</v>
      </c>
      <c r="AK66" s="1936">
        <f t="shared" si="77"/>
        <v>8.8105491061445385E-2</v>
      </c>
      <c r="AL66" s="1936">
        <f t="shared" si="77"/>
        <v>8.8596730647763966E-2</v>
      </c>
      <c r="AM66" s="1936">
        <f t="shared" si="77"/>
        <v>9.0919265980225372E-2</v>
      </c>
      <c r="AN66" s="1936">
        <f t="shared" si="77"/>
        <v>8.8595454585185918E-2</v>
      </c>
      <c r="AO66" s="1936">
        <f t="shared" si="77"/>
        <v>8.6101334613306379E-2</v>
      </c>
      <c r="AP66" s="1936">
        <f t="shared" si="77"/>
        <v>8.6888269466549373E-2</v>
      </c>
      <c r="AQ66" s="1936">
        <f t="shared" si="77"/>
        <v>8.3417014698303982E-2</v>
      </c>
      <c r="AR66" s="1936">
        <f t="shared" si="77"/>
        <v>9.1556672115572058E-2</v>
      </c>
      <c r="AS66" s="1936">
        <f t="shared" si="77"/>
        <v>8.9208101753636582E-2</v>
      </c>
      <c r="AT66" s="1936">
        <f t="shared" si="77"/>
        <v>6.955819788505635E-2</v>
      </c>
      <c r="AU66" s="1936">
        <f t="shared" si="77"/>
        <v>6.6986970197650653E-2</v>
      </c>
      <c r="AV66" s="1936">
        <f t="shared" si="77"/>
        <v>6.5330453607846284E-2</v>
      </c>
      <c r="AW66" s="1936">
        <f t="shared" si="77"/>
        <v>6.3665551948020482E-2</v>
      </c>
      <c r="AX66" s="1936">
        <f t="shared" si="77"/>
        <v>6.2001919637494796E-2</v>
      </c>
      <c r="AY66" s="1936">
        <f t="shared" si="77"/>
        <v>5.9801958055803572E-2</v>
      </c>
      <c r="AZ66" s="1936">
        <f t="shared" si="77"/>
        <v>5.7995267783652826E-2</v>
      </c>
      <c r="BA66" s="1936">
        <f t="shared" si="77"/>
        <v>5.6573054665458145E-2</v>
      </c>
      <c r="BB66" s="1936">
        <f t="shared" si="77"/>
        <v>5.4768908269243299E-2</v>
      </c>
      <c r="BC66" s="1936">
        <f t="shared" si="77"/>
        <v>5.3499364110291214E-2</v>
      </c>
      <c r="BD66" s="1936">
        <f t="shared" si="77"/>
        <v>5.0565284408419231E-2</v>
      </c>
      <c r="BE66" s="1936">
        <f t="shared" si="77"/>
        <v>4.7477427806840167E-2</v>
      </c>
      <c r="BF66" s="1936">
        <f t="shared" si="77"/>
        <v>4.4251328009653479E-2</v>
      </c>
      <c r="BG66" s="1936">
        <f t="shared" si="77"/>
        <v>4.2331439182515362E-2</v>
      </c>
      <c r="BH66" s="1936">
        <f t="shared" si="77"/>
        <v>4.047286501927605E-2</v>
      </c>
      <c r="BI66" s="1936">
        <f t="shared" si="77"/>
        <v>3.8675397787547583E-2</v>
      </c>
      <c r="BJ66" s="1936">
        <f t="shared" si="77"/>
        <v>3.6938556869346773E-2</v>
      </c>
      <c r="BK66" s="1936">
        <f t="shared" si="77"/>
        <v>3.5164678442718644E-2</v>
      </c>
      <c r="BL66" s="1936">
        <f t="shared" si="77"/>
        <v>3.3751503409965355E-2</v>
      </c>
      <c r="BM66" s="1936">
        <f t="shared" si="77"/>
        <v>3.2661906061847601E-2</v>
      </c>
      <c r="BN66" s="1936">
        <f t="shared" si="77"/>
        <v>3.1617915947690589E-2</v>
      </c>
      <c r="BO66" s="1936">
        <f t="shared" si="77"/>
        <v>3.0902243195005008E-2</v>
      </c>
      <c r="BP66" s="1936">
        <f t="shared" si="77"/>
        <v>2.9343031012878162E-2</v>
      </c>
      <c r="BQ66" s="1936">
        <f t="shared" si="77"/>
        <v>2.8245086104462303E-2</v>
      </c>
      <c r="BR66" s="1936">
        <f t="shared" si="77"/>
        <v>2.7615378753617748E-2</v>
      </c>
      <c r="BS66" s="1936">
        <f t="shared" si="77"/>
        <v>2.7288260357759997E-2</v>
      </c>
      <c r="BT66" s="1936">
        <f t="shared" si="77"/>
        <v>2.7025035590168223E-2</v>
      </c>
      <c r="BU66" s="1936">
        <f t="shared" si="77"/>
        <v>2.6823687490485471E-2</v>
      </c>
      <c r="BV66" s="1936">
        <f t="shared" si="77"/>
        <v>2.6682209045405303E-2</v>
      </c>
      <c r="BW66" s="1936">
        <f t="shared" si="77"/>
        <v>2.6585804810014269E-2</v>
      </c>
      <c r="BX66" s="1936">
        <f t="shared" si="77"/>
        <v>2.6554386536107089E-2</v>
      </c>
      <c r="BY66" s="1936">
        <f t="shared" si="77"/>
        <v>2.6559523484287473E-2</v>
      </c>
      <c r="BZ66" s="1936">
        <f t="shared" si="77"/>
        <v>2.6599311928511282E-2</v>
      </c>
      <c r="CA66" s="1936">
        <f t="shared" si="77"/>
        <v>2.6644370694578923E-2</v>
      </c>
      <c r="CB66" s="1936">
        <f t="shared" ref="CB66:ED66" si="78">CB65/BP65-1</f>
        <v>2.6838675429728731E-2</v>
      </c>
      <c r="CC66" s="1936">
        <f t="shared" si="78"/>
        <v>2.7093294381547839E-2</v>
      </c>
      <c r="CD66" s="1936">
        <f t="shared" si="78"/>
        <v>2.738210542328412E-2</v>
      </c>
      <c r="CE66" s="1936">
        <f t="shared" si="78"/>
        <v>2.7573614749206721E-2</v>
      </c>
      <c r="CF66" s="1936">
        <f t="shared" si="78"/>
        <v>2.7774076193637365E-2</v>
      </c>
      <c r="CG66" s="1936">
        <f t="shared" si="78"/>
        <v>2.7981304754514102E-2</v>
      </c>
      <c r="CH66" s="1936">
        <f t="shared" si="78"/>
        <v>2.8193185910910135E-2</v>
      </c>
      <c r="CI66" s="1936">
        <f t="shared" si="78"/>
        <v>2.8451054366085637E-2</v>
      </c>
      <c r="CJ66" s="1936">
        <f t="shared" si="78"/>
        <v>2.8666641283420891E-2</v>
      </c>
      <c r="CK66" s="1936">
        <f t="shared" si="78"/>
        <v>2.883874403449127E-2</v>
      </c>
      <c r="CL66" s="1936">
        <f t="shared" si="78"/>
        <v>2.903800103477483E-2</v>
      </c>
      <c r="CM66" s="1936">
        <f t="shared" si="78"/>
        <v>2.9179111197230378E-2</v>
      </c>
      <c r="CN66" s="1936">
        <f t="shared" si="78"/>
        <v>2.9506290629540022E-2</v>
      </c>
      <c r="CO66" s="1936">
        <f t="shared" si="78"/>
        <v>2.9818009569377857E-2</v>
      </c>
      <c r="CP66" s="1936">
        <f t="shared" si="78"/>
        <v>3.0112432628443209E-2</v>
      </c>
      <c r="CQ66" s="1936">
        <f t="shared" si="78"/>
        <v>3.0289194174910383E-2</v>
      </c>
      <c r="CR66" s="1936">
        <f t="shared" si="78"/>
        <v>3.0458622638555699E-2</v>
      </c>
      <c r="CS66" s="1936">
        <f t="shared" si="78"/>
        <v>3.0620488331840834E-2</v>
      </c>
      <c r="CT66" s="1936">
        <f t="shared" si="78"/>
        <v>3.0774637318165876E-2</v>
      </c>
      <c r="CU66" s="1936">
        <f t="shared" si="78"/>
        <v>3.0948415179945954E-2</v>
      </c>
      <c r="CV66" s="1936">
        <f t="shared" si="78"/>
        <v>3.1085352923160503E-2</v>
      </c>
      <c r="CW66" s="1936">
        <f t="shared" si="78"/>
        <v>3.1189893416824876E-2</v>
      </c>
      <c r="CX66" s="1936">
        <f t="shared" si="78"/>
        <v>3.1305174113350098E-2</v>
      </c>
      <c r="CY66" s="1936">
        <f t="shared" si="78"/>
        <v>3.1384094315094702E-2</v>
      </c>
      <c r="CZ66" s="1936">
        <f t="shared" si="78"/>
        <v>3.1554886162498796E-2</v>
      </c>
      <c r="DA66" s="1936">
        <f t="shared" si="78"/>
        <v>3.1707611048716E-2</v>
      </c>
      <c r="DB66" s="1936">
        <f t="shared" si="78"/>
        <v>3.1843323602592122E-2</v>
      </c>
      <c r="DC66" s="1936">
        <f t="shared" si="78"/>
        <v>3.1921692000645985E-2</v>
      </c>
      <c r="DD66" s="1936">
        <f t="shared" si="78"/>
        <v>3.1993990527715344E-2</v>
      </c>
      <c r="DE66" s="1936">
        <f t="shared" si="78"/>
        <v>3.2060494888099145E-2</v>
      </c>
      <c r="DF66" s="1936">
        <f t="shared" si="78"/>
        <v>3.2121485856277499E-2</v>
      </c>
      <c r="DG66" s="1936">
        <f t="shared" si="78"/>
        <v>3.2187247474572356E-2</v>
      </c>
      <c r="DH66" s="1936">
        <f t="shared" si="78"/>
        <v>3.2237136429749125E-2</v>
      </c>
      <c r="DI66" s="1936">
        <f t="shared" si="78"/>
        <v>3.2274051482827915E-2</v>
      </c>
      <c r="DJ66" s="1936">
        <f t="shared" si="78"/>
        <v>3.231329897034807E-2</v>
      </c>
      <c r="DK66" s="1936">
        <f t="shared" si="78"/>
        <v>3.2339445729381966E-2</v>
      </c>
      <c r="DL66" s="1936">
        <f t="shared" si="78"/>
        <v>3.2392584683992087E-2</v>
      </c>
      <c r="DM66" s="1936">
        <f t="shared" si="78"/>
        <v>3.2437019905113162E-2</v>
      </c>
      <c r="DN66" s="1936">
        <f t="shared" si="78"/>
        <v>3.2473738265600849E-2</v>
      </c>
      <c r="DO66" s="1936">
        <f t="shared" si="78"/>
        <v>3.2493879577293994E-2</v>
      </c>
      <c r="DP66" s="1936">
        <f t="shared" si="78"/>
        <v>3.2511462372142086E-2</v>
      </c>
      <c r="DQ66" s="1936">
        <f t="shared" si="78"/>
        <v>3.2526693763898828E-2</v>
      </c>
      <c r="DR66" s="1936">
        <f t="shared" si="78"/>
        <v>3.2539770687493696E-2</v>
      </c>
      <c r="DS66" s="1936">
        <f t="shared" si="78"/>
        <v>3.2552685580631957E-2</v>
      </c>
      <c r="DT66" s="1936">
        <f t="shared" si="78"/>
        <v>3.2561684466741347E-2</v>
      </c>
      <c r="DU66" s="1936">
        <f t="shared" si="78"/>
        <v>3.2567839656378883E-2</v>
      </c>
      <c r="DV66" s="1936">
        <f t="shared" si="78"/>
        <v>3.2573734105666663E-2</v>
      </c>
      <c r="DW66" s="1936">
        <f t="shared" si="78"/>
        <v>3.2577327853095639E-2</v>
      </c>
      <c r="DX66" s="1936">
        <f t="shared" si="78"/>
        <v>3.2582992775986419E-2</v>
      </c>
      <c r="DY66" s="1936">
        <f t="shared" si="78"/>
        <v>3.2586173604302493E-2</v>
      </c>
      <c r="DZ66" s="1936">
        <f t="shared" si="78"/>
        <v>3.2587308834792106E-2</v>
      </c>
      <c r="EA66" s="1936">
        <f t="shared" si="78"/>
        <v>3.2587315718277887E-2</v>
      </c>
      <c r="EB66" s="1936">
        <f t="shared" si="78"/>
        <v>3.2586711485810049E-2</v>
      </c>
      <c r="EC66" s="1936">
        <f t="shared" si="78"/>
        <v>3.2585579266065645E-2</v>
      </c>
      <c r="ED66" s="1936">
        <f t="shared" si="78"/>
        <v>3.2583995162991597E-2</v>
      </c>
    </row>
    <row r="67" spans="1:134">
      <c r="O67" s="1936"/>
      <c r="P67" s="1936"/>
      <c r="Q67" s="1936"/>
      <c r="R67" s="1936"/>
      <c r="S67" s="1936"/>
      <c r="T67" s="1936"/>
      <c r="U67" s="1936"/>
      <c r="V67" s="1936"/>
      <c r="W67" s="1936"/>
      <c r="X67" s="1936"/>
      <c r="Y67" s="1936"/>
      <c r="Z67" s="1936"/>
      <c r="AA67" s="1936"/>
      <c r="AB67" s="1936"/>
      <c r="AC67" s="1936"/>
      <c r="AD67" s="1936"/>
      <c r="AE67" s="1936"/>
      <c r="AF67" s="1936"/>
      <c r="AG67" s="1936"/>
      <c r="AH67" s="1936"/>
      <c r="AI67" s="1936"/>
      <c r="AJ67" s="1936"/>
      <c r="AK67" s="1936"/>
      <c r="AL67" s="1936"/>
      <c r="AM67" s="1936"/>
      <c r="AN67" s="1936"/>
      <c r="AO67" s="1936"/>
      <c r="AP67" s="1936"/>
      <c r="AQ67" s="1936"/>
      <c r="AR67" s="1936"/>
      <c r="AS67" s="1936"/>
      <c r="AT67" s="1936"/>
      <c r="AU67" s="1936"/>
      <c r="AV67" s="1936"/>
      <c r="AW67" s="1936"/>
      <c r="AX67" s="1936"/>
      <c r="AY67" s="1936"/>
      <c r="AZ67" s="1936"/>
      <c r="BA67" s="1936"/>
      <c r="BB67" s="1936"/>
      <c r="BC67" s="1936"/>
      <c r="BD67" s="1936"/>
      <c r="BE67" s="1936"/>
      <c r="BF67" s="1936"/>
      <c r="BG67" s="1936"/>
      <c r="BH67" s="1936"/>
      <c r="BI67" s="1936"/>
      <c r="BJ67" s="1936"/>
      <c r="BK67" s="1936"/>
      <c r="BL67" s="1936"/>
      <c r="BM67" s="1936"/>
      <c r="BN67" s="1936"/>
      <c r="BO67" s="1936"/>
      <c r="BP67" s="1936"/>
      <c r="BQ67" s="1936"/>
      <c r="BR67" s="1936"/>
      <c r="BS67" s="1936"/>
      <c r="BT67" s="1936"/>
      <c r="BU67" s="1936"/>
      <c r="BV67" s="1936"/>
      <c r="BW67" s="1936"/>
      <c r="BX67" s="1936"/>
      <c r="BY67" s="1936"/>
      <c r="BZ67" s="1936"/>
      <c r="CA67" s="1936"/>
      <c r="CB67" s="1936"/>
      <c r="CC67" s="1936"/>
      <c r="CD67" s="1936"/>
      <c r="CE67" s="1936"/>
      <c r="CF67" s="1936"/>
      <c r="CG67" s="1936"/>
      <c r="CH67" s="1936"/>
      <c r="CI67" s="1936"/>
      <c r="CJ67" s="1936"/>
      <c r="CK67" s="1936"/>
      <c r="CL67" s="1936"/>
      <c r="CM67" s="1936"/>
      <c r="CN67" s="1936"/>
      <c r="CO67" s="1936"/>
      <c r="CP67" s="1936"/>
      <c r="CQ67" s="1936"/>
      <c r="CR67" s="1936"/>
      <c r="CS67" s="1936"/>
      <c r="CT67" s="1936"/>
      <c r="CU67" s="1936"/>
      <c r="CV67" s="1936"/>
      <c r="CW67" s="1936"/>
      <c r="CX67" s="1936"/>
      <c r="CY67" s="1936"/>
      <c r="CZ67" s="1936"/>
      <c r="DA67" s="1936"/>
      <c r="DB67" s="1936"/>
      <c r="DC67" s="1936"/>
      <c r="DD67" s="1936"/>
      <c r="DE67" s="1936"/>
      <c r="DF67" s="1936"/>
      <c r="DG67" s="1936"/>
      <c r="DH67" s="1936"/>
      <c r="DI67" s="1936"/>
      <c r="DJ67" s="1936"/>
      <c r="DK67" s="1936"/>
      <c r="DL67" s="1936"/>
      <c r="DM67" s="1936"/>
      <c r="DN67" s="1936"/>
      <c r="DO67" s="1936"/>
      <c r="DP67" s="1936"/>
      <c r="DQ67" s="1936"/>
      <c r="DR67" s="1936"/>
      <c r="DS67" s="1936"/>
      <c r="DT67" s="1936"/>
      <c r="DU67" s="1936"/>
      <c r="DV67" s="1936"/>
      <c r="DW67" s="1936"/>
      <c r="DX67" s="1936"/>
      <c r="DY67" s="1936"/>
      <c r="DZ67" s="1936"/>
      <c r="EA67" s="1936"/>
      <c r="EB67" s="1936"/>
      <c r="EC67" s="1936"/>
      <c r="ED67" s="1936"/>
    </row>
    <row r="68" spans="1:134">
      <c r="O68" s="1936"/>
      <c r="P68" s="1936"/>
      <c r="Q68" s="1936"/>
      <c r="R68" s="1936"/>
      <c r="S68" s="1936"/>
      <c r="T68" s="1936"/>
      <c r="U68" s="1936"/>
      <c r="V68" s="1936"/>
      <c r="W68" s="1936"/>
      <c r="X68" s="1936"/>
      <c r="Y68" s="1936"/>
      <c r="Z68" s="1936"/>
      <c r="AA68" s="1936"/>
      <c r="AB68" s="1936"/>
      <c r="AC68" s="1936"/>
      <c r="AD68" s="1936"/>
      <c r="AE68" s="1936"/>
      <c r="AF68" s="1936"/>
      <c r="AG68" s="1936"/>
      <c r="AH68" s="1936"/>
      <c r="AI68" s="1936"/>
      <c r="AJ68" s="1936"/>
      <c r="AK68" s="1936"/>
      <c r="AL68" s="1936"/>
      <c r="AM68" s="1936"/>
      <c r="AN68" s="1936"/>
      <c r="AO68" s="1936"/>
      <c r="AP68" s="1936"/>
      <c r="AQ68" s="1936"/>
      <c r="AR68" s="1936"/>
      <c r="AS68" s="1936"/>
      <c r="AT68" s="1936"/>
      <c r="AU68" s="1936"/>
      <c r="AV68" s="1936"/>
      <c r="AW68" s="1936"/>
      <c r="AX68" s="1936"/>
      <c r="AY68" s="1936"/>
      <c r="AZ68" s="1936"/>
      <c r="BA68" s="1936"/>
      <c r="BB68" s="1936"/>
      <c r="BC68" s="1936"/>
      <c r="BD68" s="1936"/>
      <c r="BE68" s="1936"/>
      <c r="BF68" s="1936"/>
      <c r="BG68" s="1936"/>
      <c r="BH68" s="1936"/>
      <c r="BI68" s="1936"/>
      <c r="BJ68" s="1936"/>
      <c r="BK68" s="1936"/>
      <c r="BL68" s="1936"/>
      <c r="BM68" s="1936"/>
      <c r="BN68" s="1936"/>
      <c r="BO68" s="1936"/>
      <c r="BP68" s="1936"/>
      <c r="BQ68" s="1936"/>
      <c r="BR68" s="1936"/>
      <c r="BS68" s="1936"/>
      <c r="BT68" s="1936"/>
      <c r="BU68" s="1936"/>
      <c r="BV68" s="1936"/>
      <c r="BW68" s="1936"/>
      <c r="BX68" s="1936"/>
      <c r="BY68" s="1936"/>
      <c r="BZ68" s="1936"/>
      <c r="CA68" s="1936"/>
      <c r="CB68" s="1936"/>
      <c r="CC68" s="1936"/>
      <c r="CD68" s="1936"/>
      <c r="CE68" s="1936"/>
      <c r="CF68" s="1936"/>
      <c r="CG68" s="1936"/>
      <c r="CH68" s="1936"/>
      <c r="CI68" s="1936"/>
      <c r="CJ68" s="1936"/>
      <c r="CK68" s="1936"/>
      <c r="CL68" s="1936"/>
      <c r="CM68" s="1936"/>
      <c r="CN68" s="1936"/>
      <c r="CO68" s="1936"/>
      <c r="CP68" s="1936"/>
      <c r="CQ68" s="1936"/>
      <c r="CR68" s="1936"/>
      <c r="CS68" s="1936"/>
      <c r="CT68" s="1936"/>
      <c r="CU68" s="1936"/>
      <c r="CV68" s="1936"/>
      <c r="CW68" s="1936"/>
      <c r="CX68" s="1936"/>
      <c r="CY68" s="1936"/>
      <c r="CZ68" s="1936"/>
      <c r="DA68" s="1936"/>
      <c r="DB68" s="1936"/>
      <c r="DC68" s="1936"/>
      <c r="DD68" s="1936"/>
      <c r="DE68" s="1936"/>
      <c r="DF68" s="1936"/>
      <c r="DG68" s="1936"/>
      <c r="DH68" s="1936"/>
      <c r="DI68" s="1936"/>
      <c r="DJ68" s="1936"/>
      <c r="DK68" s="1936"/>
      <c r="DL68" s="1936"/>
      <c r="DM68" s="1936"/>
      <c r="DN68" s="1936"/>
      <c r="DO68" s="1936"/>
      <c r="DP68" s="1936"/>
      <c r="DQ68" s="1936"/>
      <c r="DR68" s="1936"/>
      <c r="DS68" s="1936"/>
      <c r="DT68" s="1936"/>
      <c r="DU68" s="1936"/>
      <c r="DV68" s="1936"/>
      <c r="DW68" s="1936"/>
      <c r="DX68" s="1936"/>
      <c r="DY68" s="1936"/>
      <c r="DZ68" s="1936"/>
      <c r="EA68" s="1936"/>
      <c r="EB68" s="1936"/>
      <c r="EC68" s="1936"/>
      <c r="ED68" s="1936"/>
    </row>
    <row r="69" spans="1:134">
      <c r="B69" s="1917">
        <f>B13</f>
        <v>45627</v>
      </c>
      <c r="C69" s="1917">
        <f t="shared" ref="C69:BN69" si="79">C13</f>
        <v>45658</v>
      </c>
      <c r="D69" s="1917">
        <f t="shared" si="79"/>
        <v>45689</v>
      </c>
      <c r="E69" s="1917">
        <f t="shared" si="79"/>
        <v>45717</v>
      </c>
      <c r="F69" s="1917">
        <f t="shared" si="79"/>
        <v>45748</v>
      </c>
      <c r="G69" s="1917">
        <f t="shared" si="79"/>
        <v>45778</v>
      </c>
      <c r="H69" s="1917">
        <f t="shared" si="79"/>
        <v>45809</v>
      </c>
      <c r="I69" s="1917">
        <f t="shared" si="79"/>
        <v>45839</v>
      </c>
      <c r="J69" s="1917">
        <f t="shared" si="79"/>
        <v>45870</v>
      </c>
      <c r="K69" s="1917">
        <f t="shared" si="79"/>
        <v>45901</v>
      </c>
      <c r="L69" s="1917">
        <f t="shared" si="79"/>
        <v>45931</v>
      </c>
      <c r="M69" s="1917">
        <f t="shared" si="79"/>
        <v>45962</v>
      </c>
      <c r="N69" s="1917">
        <f t="shared" si="79"/>
        <v>45992</v>
      </c>
      <c r="O69" s="1917">
        <f t="shared" si="79"/>
        <v>46023</v>
      </c>
      <c r="P69" s="1917">
        <f t="shared" si="79"/>
        <v>46054</v>
      </c>
      <c r="Q69" s="1917">
        <f t="shared" si="79"/>
        <v>46082</v>
      </c>
      <c r="R69" s="1917">
        <f t="shared" si="79"/>
        <v>46113</v>
      </c>
      <c r="S69" s="1917">
        <f t="shared" si="79"/>
        <v>46143</v>
      </c>
      <c r="T69" s="1917">
        <f t="shared" si="79"/>
        <v>46174</v>
      </c>
      <c r="U69" s="1917">
        <f t="shared" si="79"/>
        <v>46204</v>
      </c>
      <c r="V69" s="1917">
        <f t="shared" si="79"/>
        <v>46235</v>
      </c>
      <c r="W69" s="1917">
        <f t="shared" si="79"/>
        <v>46266</v>
      </c>
      <c r="X69" s="1917">
        <f t="shared" si="79"/>
        <v>46296</v>
      </c>
      <c r="Y69" s="1917">
        <f t="shared" si="79"/>
        <v>46327</v>
      </c>
      <c r="Z69" s="1917">
        <f t="shared" si="79"/>
        <v>46357</v>
      </c>
      <c r="AA69" s="1917">
        <f t="shared" si="79"/>
        <v>46388</v>
      </c>
      <c r="AB69" s="1917">
        <f t="shared" si="79"/>
        <v>46419</v>
      </c>
      <c r="AC69" s="1917">
        <f t="shared" si="79"/>
        <v>46447</v>
      </c>
      <c r="AD69" s="1917">
        <f t="shared" si="79"/>
        <v>46478</v>
      </c>
      <c r="AE69" s="1917">
        <f t="shared" si="79"/>
        <v>46508</v>
      </c>
      <c r="AF69" s="1917">
        <f t="shared" si="79"/>
        <v>46539</v>
      </c>
      <c r="AG69" s="1917">
        <f t="shared" si="79"/>
        <v>46569</v>
      </c>
      <c r="AH69" s="1917">
        <f t="shared" si="79"/>
        <v>46600</v>
      </c>
      <c r="AI69" s="1917">
        <f t="shared" si="79"/>
        <v>46631</v>
      </c>
      <c r="AJ69" s="1917">
        <f t="shared" si="79"/>
        <v>46661</v>
      </c>
      <c r="AK69" s="1917">
        <f t="shared" si="79"/>
        <v>46692</v>
      </c>
      <c r="AL69" s="1917">
        <f t="shared" si="79"/>
        <v>46722</v>
      </c>
      <c r="AM69" s="1917">
        <f t="shared" si="79"/>
        <v>46753</v>
      </c>
      <c r="AN69" s="1917">
        <f t="shared" si="79"/>
        <v>46784</v>
      </c>
      <c r="AO69" s="1917">
        <f t="shared" si="79"/>
        <v>46813</v>
      </c>
      <c r="AP69" s="1917">
        <f t="shared" si="79"/>
        <v>46844</v>
      </c>
      <c r="AQ69" s="1917">
        <f t="shared" si="79"/>
        <v>46874</v>
      </c>
      <c r="AR69" s="1917">
        <f t="shared" si="79"/>
        <v>46905</v>
      </c>
      <c r="AS69" s="1917">
        <f t="shared" si="79"/>
        <v>46935</v>
      </c>
      <c r="AT69" s="1917">
        <f t="shared" si="79"/>
        <v>46966</v>
      </c>
      <c r="AU69" s="1917">
        <f t="shared" si="79"/>
        <v>46997</v>
      </c>
      <c r="AV69" s="1917">
        <f t="shared" si="79"/>
        <v>47027</v>
      </c>
      <c r="AW69" s="1917">
        <f t="shared" si="79"/>
        <v>47058</v>
      </c>
      <c r="AX69" s="1917">
        <f t="shared" si="79"/>
        <v>47088</v>
      </c>
      <c r="AY69" s="1917">
        <f t="shared" si="79"/>
        <v>47119</v>
      </c>
      <c r="AZ69" s="1917">
        <f t="shared" si="79"/>
        <v>47150</v>
      </c>
      <c r="BA69" s="1917">
        <f t="shared" si="79"/>
        <v>47178</v>
      </c>
      <c r="BB69" s="1917">
        <f t="shared" si="79"/>
        <v>47209</v>
      </c>
      <c r="BC69" s="1917">
        <f t="shared" si="79"/>
        <v>47239</v>
      </c>
      <c r="BD69" s="1917">
        <f t="shared" si="79"/>
        <v>47270</v>
      </c>
      <c r="BE69" s="1917">
        <f t="shared" si="79"/>
        <v>47300</v>
      </c>
      <c r="BF69" s="1917">
        <f t="shared" si="79"/>
        <v>47331</v>
      </c>
      <c r="BG69" s="1917">
        <f t="shared" si="79"/>
        <v>47362</v>
      </c>
      <c r="BH69" s="1917">
        <f t="shared" si="79"/>
        <v>47392</v>
      </c>
      <c r="BI69" s="1917">
        <f t="shared" si="79"/>
        <v>47423</v>
      </c>
      <c r="BJ69" s="1917">
        <f t="shared" si="79"/>
        <v>47453</v>
      </c>
      <c r="BK69" s="1917">
        <f t="shared" si="79"/>
        <v>47484</v>
      </c>
      <c r="BL69" s="1917">
        <f t="shared" si="79"/>
        <v>47515</v>
      </c>
      <c r="BM69" s="1917">
        <f t="shared" si="79"/>
        <v>47543</v>
      </c>
      <c r="BN69" s="1917">
        <f t="shared" si="79"/>
        <v>47574</v>
      </c>
      <c r="BO69" s="1917">
        <f t="shared" ref="BO69:DZ69" si="80">BO13</f>
        <v>47604</v>
      </c>
      <c r="BP69" s="1917">
        <f t="shared" si="80"/>
        <v>47635</v>
      </c>
      <c r="BQ69" s="1917">
        <f t="shared" si="80"/>
        <v>47665</v>
      </c>
      <c r="BR69" s="1917">
        <f t="shared" si="80"/>
        <v>47696</v>
      </c>
      <c r="BS69" s="1917">
        <f t="shared" si="80"/>
        <v>47727</v>
      </c>
      <c r="BT69" s="1917">
        <f t="shared" si="80"/>
        <v>47757</v>
      </c>
      <c r="BU69" s="1917">
        <f t="shared" si="80"/>
        <v>47788</v>
      </c>
      <c r="BV69" s="1917">
        <f t="shared" si="80"/>
        <v>47818</v>
      </c>
      <c r="BW69" s="1917">
        <f t="shared" si="80"/>
        <v>47849</v>
      </c>
      <c r="BX69" s="1917">
        <f t="shared" si="80"/>
        <v>47880</v>
      </c>
      <c r="BY69" s="1917">
        <f t="shared" si="80"/>
        <v>47908</v>
      </c>
      <c r="BZ69" s="1917">
        <f t="shared" si="80"/>
        <v>47939</v>
      </c>
      <c r="CA69" s="1917">
        <f t="shared" si="80"/>
        <v>47969</v>
      </c>
      <c r="CB69" s="1917">
        <f t="shared" si="80"/>
        <v>48000</v>
      </c>
      <c r="CC69" s="1917">
        <f t="shared" si="80"/>
        <v>48030</v>
      </c>
      <c r="CD69" s="1917">
        <f t="shared" si="80"/>
        <v>48061</v>
      </c>
      <c r="CE69" s="1917">
        <f t="shared" si="80"/>
        <v>48092</v>
      </c>
      <c r="CF69" s="1917">
        <f t="shared" si="80"/>
        <v>48122</v>
      </c>
      <c r="CG69" s="1917">
        <f t="shared" si="80"/>
        <v>48153</v>
      </c>
      <c r="CH69" s="1917">
        <f t="shared" si="80"/>
        <v>48183</v>
      </c>
      <c r="CI69" s="1917">
        <f t="shared" si="80"/>
        <v>48214</v>
      </c>
      <c r="CJ69" s="1917">
        <f t="shared" si="80"/>
        <v>48245</v>
      </c>
      <c r="CK69" s="1917">
        <f t="shared" si="80"/>
        <v>48274</v>
      </c>
      <c r="CL69" s="1917">
        <f t="shared" si="80"/>
        <v>48305</v>
      </c>
      <c r="CM69" s="1917">
        <f t="shared" si="80"/>
        <v>48335</v>
      </c>
      <c r="CN69" s="1917">
        <f t="shared" si="80"/>
        <v>48366</v>
      </c>
      <c r="CO69" s="1917">
        <f t="shared" si="80"/>
        <v>48396</v>
      </c>
      <c r="CP69" s="1917">
        <f t="shared" si="80"/>
        <v>48427</v>
      </c>
      <c r="CQ69" s="1917">
        <f t="shared" si="80"/>
        <v>48458</v>
      </c>
      <c r="CR69" s="1917">
        <f t="shared" si="80"/>
        <v>48488</v>
      </c>
      <c r="CS69" s="1917">
        <f t="shared" si="80"/>
        <v>48519</v>
      </c>
      <c r="CT69" s="1917">
        <f t="shared" si="80"/>
        <v>48549</v>
      </c>
      <c r="CU69" s="1917">
        <f t="shared" si="80"/>
        <v>48580</v>
      </c>
      <c r="CV69" s="1917">
        <f t="shared" si="80"/>
        <v>48611</v>
      </c>
      <c r="CW69" s="1917">
        <f t="shared" si="80"/>
        <v>48639</v>
      </c>
      <c r="CX69" s="1917">
        <f t="shared" si="80"/>
        <v>48670</v>
      </c>
      <c r="CY69" s="1917">
        <f t="shared" si="80"/>
        <v>48700</v>
      </c>
      <c r="CZ69" s="1917">
        <f t="shared" si="80"/>
        <v>48731</v>
      </c>
      <c r="DA69" s="1917">
        <f t="shared" si="80"/>
        <v>48761</v>
      </c>
      <c r="DB69" s="1917">
        <f t="shared" si="80"/>
        <v>48792</v>
      </c>
      <c r="DC69" s="1917">
        <f t="shared" si="80"/>
        <v>48823</v>
      </c>
      <c r="DD69" s="1917">
        <f t="shared" si="80"/>
        <v>48853</v>
      </c>
      <c r="DE69" s="1917">
        <f t="shared" si="80"/>
        <v>48884</v>
      </c>
      <c r="DF69" s="1917">
        <f t="shared" si="80"/>
        <v>48914</v>
      </c>
      <c r="DG69" s="1917">
        <f t="shared" si="80"/>
        <v>48945</v>
      </c>
      <c r="DH69" s="1917">
        <f t="shared" si="80"/>
        <v>48976</v>
      </c>
      <c r="DI69" s="1917">
        <f t="shared" si="80"/>
        <v>49004</v>
      </c>
      <c r="DJ69" s="1917">
        <f t="shared" si="80"/>
        <v>49035</v>
      </c>
      <c r="DK69" s="1917">
        <f t="shared" si="80"/>
        <v>49065</v>
      </c>
      <c r="DL69" s="1917">
        <f t="shared" si="80"/>
        <v>49096</v>
      </c>
      <c r="DM69" s="1917">
        <f t="shared" si="80"/>
        <v>49126</v>
      </c>
      <c r="DN69" s="1917">
        <f t="shared" si="80"/>
        <v>49157</v>
      </c>
      <c r="DO69" s="1917">
        <f t="shared" si="80"/>
        <v>49188</v>
      </c>
      <c r="DP69" s="1917">
        <f t="shared" si="80"/>
        <v>49218</v>
      </c>
      <c r="DQ69" s="1917">
        <f t="shared" si="80"/>
        <v>49249</v>
      </c>
      <c r="DR69" s="1917">
        <f t="shared" si="80"/>
        <v>49279</v>
      </c>
      <c r="DS69" s="1917">
        <f t="shared" si="80"/>
        <v>49310</v>
      </c>
      <c r="DT69" s="1917">
        <f t="shared" si="80"/>
        <v>49341</v>
      </c>
      <c r="DU69" s="1917">
        <f t="shared" si="80"/>
        <v>49369</v>
      </c>
      <c r="DV69" s="1917">
        <f t="shared" si="80"/>
        <v>49400</v>
      </c>
      <c r="DW69" s="1917">
        <f t="shared" si="80"/>
        <v>49430</v>
      </c>
      <c r="DX69" s="1917">
        <f t="shared" si="80"/>
        <v>49461</v>
      </c>
      <c r="DY69" s="1917">
        <f t="shared" si="80"/>
        <v>49491</v>
      </c>
      <c r="DZ69" s="1917">
        <f t="shared" si="80"/>
        <v>49522</v>
      </c>
      <c r="EA69" s="1917">
        <f t="shared" ref="EA69:ED69" si="81">EA13</f>
        <v>49553</v>
      </c>
      <c r="EB69" s="1917">
        <f t="shared" si="81"/>
        <v>49583</v>
      </c>
      <c r="EC69" s="1917">
        <f t="shared" si="81"/>
        <v>49614</v>
      </c>
      <c r="ED69" s="1917">
        <f t="shared" si="81"/>
        <v>49644</v>
      </c>
    </row>
    <row r="70" spans="1:134">
      <c r="A70" t="s">
        <v>1026</v>
      </c>
      <c r="B70" s="8">
        <f>B14*B2</f>
        <v>298512</v>
      </c>
      <c r="C70" s="8">
        <f t="shared" ref="C70:BN70" si="82">C57*(1/C32)</f>
        <v>299224.12506706628</v>
      </c>
      <c r="D70" s="8">
        <f t="shared" si="82"/>
        <v>299726.69708077557</v>
      </c>
      <c r="E70" s="8">
        <f t="shared" si="82"/>
        <v>300033.38461707404</v>
      </c>
      <c r="F70" s="8">
        <f t="shared" si="82"/>
        <v>300160.7656161263</v>
      </c>
      <c r="G70" s="8">
        <f t="shared" si="82"/>
        <v>300170.65442166937</v>
      </c>
      <c r="H70" s="8">
        <f t="shared" si="82"/>
        <v>300306.73582145851</v>
      </c>
      <c r="I70" s="8">
        <f t="shared" si="82"/>
        <v>300230.64229128632</v>
      </c>
      <c r="J70" s="8">
        <f t="shared" si="82"/>
        <v>300129.31249043986</v>
      </c>
      <c r="K70" s="8">
        <f t="shared" si="82"/>
        <v>300111.69512528501</v>
      </c>
      <c r="L70" s="8">
        <f t="shared" si="82"/>
        <v>300075.57624329173</v>
      </c>
      <c r="M70" s="8">
        <f t="shared" si="82"/>
        <v>300165.99259100691</v>
      </c>
      <c r="N70" s="8">
        <f t="shared" si="82"/>
        <v>300345.90869718272</v>
      </c>
      <c r="O70" s="8">
        <f t="shared" si="82"/>
        <v>300619.02664062753</v>
      </c>
      <c r="P70" s="8">
        <f t="shared" si="82"/>
        <v>300900.33738680836</v>
      </c>
      <c r="Q70" s="8">
        <f t="shared" si="82"/>
        <v>301174.28085259441</v>
      </c>
      <c r="R70" s="8">
        <f t="shared" si="82"/>
        <v>301752.79157271399</v>
      </c>
      <c r="S70" s="8">
        <f t="shared" si="82"/>
        <v>302215.02182840806</v>
      </c>
      <c r="T70" s="8">
        <f t="shared" si="82"/>
        <v>303805.10957626184</v>
      </c>
      <c r="U70" s="8">
        <f t="shared" si="82"/>
        <v>305703.25228961487</v>
      </c>
      <c r="V70" s="8">
        <f t="shared" si="82"/>
        <v>307730.31724970607</v>
      </c>
      <c r="W70" s="8">
        <f t="shared" si="82"/>
        <v>309311.23750759428</v>
      </c>
      <c r="X70" s="8">
        <f t="shared" si="82"/>
        <v>310702.92138293298</v>
      </c>
      <c r="Y70" s="8">
        <f t="shared" si="82"/>
        <v>312166.55504525924</v>
      </c>
      <c r="Z70" s="8">
        <f t="shared" si="82"/>
        <v>313698.92952829372</v>
      </c>
      <c r="AA70" s="8">
        <f t="shared" si="82"/>
        <v>315616.25784996786</v>
      </c>
      <c r="AB70" s="8">
        <f t="shared" si="82"/>
        <v>317279.13682113506</v>
      </c>
      <c r="AC70" s="8">
        <f t="shared" si="82"/>
        <v>318661.73561382532</v>
      </c>
      <c r="AD70" s="8">
        <f t="shared" si="82"/>
        <v>320327.01295823563</v>
      </c>
      <c r="AE70" s="8">
        <f t="shared" si="82"/>
        <v>321556.59438203921</v>
      </c>
      <c r="AF70" s="8">
        <f t="shared" si="82"/>
        <v>324539.12208479136</v>
      </c>
      <c r="AG70" s="8">
        <f t="shared" si="82"/>
        <v>327535.50983782735</v>
      </c>
      <c r="AH70" s="8">
        <f t="shared" si="82"/>
        <v>330538.36173931143</v>
      </c>
      <c r="AI70" s="8">
        <f t="shared" si="82"/>
        <v>332683.44877161656</v>
      </c>
      <c r="AJ70" s="8">
        <f t="shared" si="82"/>
        <v>334523.41725291236</v>
      </c>
      <c r="AK70" s="8">
        <f t="shared" si="82"/>
        <v>336344.36841646407</v>
      </c>
      <c r="AL70" s="8">
        <f t="shared" si="82"/>
        <v>338143.89003636775</v>
      </c>
      <c r="AM70" s="8">
        <f t="shared" si="82"/>
        <v>340261.39014903107</v>
      </c>
      <c r="AN70" s="8">
        <f t="shared" si="82"/>
        <v>341999.96442031942</v>
      </c>
      <c r="AO70" s="8">
        <f t="shared" si="82"/>
        <v>343377.88489823038</v>
      </c>
      <c r="AP70" s="8">
        <f t="shared" si="82"/>
        <v>344963.35602930945</v>
      </c>
      <c r="AQ70" s="8">
        <f t="shared" si="82"/>
        <v>346090.24056991044</v>
      </c>
      <c r="AR70" s="8">
        <f t="shared" si="82"/>
        <v>348682.91392972844</v>
      </c>
      <c r="AS70" s="8">
        <f t="shared" si="82"/>
        <v>351162.95955760952</v>
      </c>
      <c r="AT70" s="8">
        <f t="shared" si="82"/>
        <v>353530.01451377675</v>
      </c>
      <c r="AU70" s="8">
        <f t="shared" si="82"/>
        <v>354968.9050397324</v>
      </c>
      <c r="AV70" s="8">
        <f t="shared" si="82"/>
        <v>356377.98384449194</v>
      </c>
      <c r="AW70" s="8">
        <f t="shared" si="82"/>
        <v>357757.91827630665</v>
      </c>
      <c r="AX70" s="8">
        <f t="shared" si="82"/>
        <v>359109.46033231245</v>
      </c>
      <c r="AY70" s="8">
        <f t="shared" si="82"/>
        <v>360609.68753073289</v>
      </c>
      <c r="AZ70" s="8">
        <f t="shared" si="82"/>
        <v>361834.34393887559</v>
      </c>
      <c r="BA70" s="8">
        <f t="shared" si="82"/>
        <v>362803.82075148739</v>
      </c>
      <c r="BB70" s="8">
        <f t="shared" si="82"/>
        <v>363856.62243192905</v>
      </c>
      <c r="BC70" s="8">
        <f t="shared" si="82"/>
        <v>364605.84836517833</v>
      </c>
      <c r="BD70" s="8">
        <f t="shared" si="82"/>
        <v>366314.16464094154</v>
      </c>
      <c r="BE70" s="8">
        <f t="shared" si="82"/>
        <v>367835.27361844224</v>
      </c>
      <c r="BF70" s="8">
        <f t="shared" si="82"/>
        <v>369174.18714728352</v>
      </c>
      <c r="BG70" s="8">
        <f t="shared" si="82"/>
        <v>369995.24965510593</v>
      </c>
      <c r="BH70" s="8">
        <f t="shared" si="82"/>
        <v>370801.62188047182</v>
      </c>
      <c r="BI70" s="8">
        <f t="shared" si="82"/>
        <v>371594.34807728766</v>
      </c>
      <c r="BJ70" s="8">
        <f t="shared" si="82"/>
        <v>372374.44555511803</v>
      </c>
      <c r="BK70" s="8">
        <f t="shared" si="82"/>
        <v>373290.4112360804</v>
      </c>
      <c r="BL70" s="8">
        <f t="shared" si="82"/>
        <v>374046.79703217116</v>
      </c>
      <c r="BM70" s="8">
        <f t="shared" si="82"/>
        <v>374653.68506375188</v>
      </c>
      <c r="BN70" s="8">
        <f t="shared" si="82"/>
        <v>375361.01053699234</v>
      </c>
      <c r="BO70" s="8">
        <f t="shared" ref="BO70:DZ70" si="83">BO57*(1/BO32)</f>
        <v>375872.98696168017</v>
      </c>
      <c r="BP70" s="8">
        <f t="shared" si="83"/>
        <v>377062.9325344573</v>
      </c>
      <c r="BQ70" s="8">
        <f t="shared" si="83"/>
        <v>378224.81259405357</v>
      </c>
      <c r="BR70" s="8">
        <f t="shared" si="83"/>
        <v>379369.0721514147</v>
      </c>
      <c r="BS70" s="8">
        <f t="shared" si="83"/>
        <v>380091.77635882888</v>
      </c>
      <c r="BT70" s="8">
        <f t="shared" si="83"/>
        <v>380822.54890868359</v>
      </c>
      <c r="BU70" s="8">
        <f t="shared" si="83"/>
        <v>381561.87874334352</v>
      </c>
      <c r="BV70" s="8">
        <f t="shared" si="83"/>
        <v>382310.21835458657</v>
      </c>
      <c r="BW70" s="8">
        <f t="shared" si="83"/>
        <v>383214.6372466528</v>
      </c>
      <c r="BX70" s="8">
        <f t="shared" si="83"/>
        <v>383979.3802631562</v>
      </c>
      <c r="BY70" s="8">
        <f t="shared" si="83"/>
        <v>384604.30841067748</v>
      </c>
      <c r="BZ70" s="8">
        <f t="shared" si="83"/>
        <v>385345.35514206707</v>
      </c>
      <c r="CA70" s="8">
        <f t="shared" si="83"/>
        <v>385887.88616036583</v>
      </c>
      <c r="CB70" s="8">
        <f t="shared" si="83"/>
        <v>387182.80219733127</v>
      </c>
      <c r="CC70" s="8">
        <f t="shared" si="83"/>
        <v>388472.16878407</v>
      </c>
      <c r="CD70" s="8">
        <f t="shared" si="83"/>
        <v>389756.9960793982</v>
      </c>
      <c r="CE70" s="8">
        <f t="shared" si="83"/>
        <v>390572.28056948888</v>
      </c>
      <c r="CF70" s="8">
        <f t="shared" si="83"/>
        <v>391399.54339832859</v>
      </c>
      <c r="CG70" s="8">
        <f t="shared" si="83"/>
        <v>392238.47795516596</v>
      </c>
      <c r="CH70" s="8">
        <f t="shared" si="83"/>
        <v>393088.7614162981</v>
      </c>
      <c r="CI70" s="8">
        <f t="shared" si="83"/>
        <v>394117.4977248371</v>
      </c>
      <c r="CJ70" s="8">
        <f t="shared" si="83"/>
        <v>394986.77941739041</v>
      </c>
      <c r="CK70" s="8">
        <f t="shared" si="83"/>
        <v>395695.81361549551</v>
      </c>
      <c r="CL70" s="8">
        <f t="shared" si="83"/>
        <v>396535.01396342809</v>
      </c>
      <c r="CM70" s="8">
        <f t="shared" si="83"/>
        <v>397147.75170030323</v>
      </c>
      <c r="CN70" s="8">
        <f t="shared" si="83"/>
        <v>398607.13048572541</v>
      </c>
      <c r="CO70" s="8">
        <f t="shared" si="83"/>
        <v>400055.6356303104</v>
      </c>
      <c r="CP70" s="8">
        <f t="shared" si="83"/>
        <v>401493.52736530348</v>
      </c>
      <c r="CQ70" s="8">
        <f t="shared" si="83"/>
        <v>402402.40021499567</v>
      </c>
      <c r="CR70" s="8">
        <f t="shared" si="83"/>
        <v>403321.03439160122</v>
      </c>
      <c r="CS70" s="8">
        <f t="shared" si="83"/>
        <v>404249.01169269113</v>
      </c>
      <c r="CT70" s="8">
        <f t="shared" si="83"/>
        <v>405185.92548273178</v>
      </c>
      <c r="CU70" s="8">
        <f t="shared" si="83"/>
        <v>406314.80967410683</v>
      </c>
      <c r="CV70" s="8">
        <f t="shared" si="83"/>
        <v>407265.0828555625</v>
      </c>
      <c r="CW70" s="8">
        <f t="shared" si="83"/>
        <v>408037.52386764664</v>
      </c>
      <c r="CX70" s="8">
        <f t="shared" si="83"/>
        <v>408948.61161759292</v>
      </c>
      <c r="CY70" s="8">
        <f t="shared" si="83"/>
        <v>409611.87419669336</v>
      </c>
      <c r="CZ70" s="8">
        <f t="shared" si="83"/>
        <v>411185.13311176281</v>
      </c>
      <c r="DA70" s="8">
        <f t="shared" si="83"/>
        <v>412740.44412272325</v>
      </c>
      <c r="DB70" s="8">
        <f t="shared" si="83"/>
        <v>414278.415681543</v>
      </c>
      <c r="DC70" s="8">
        <f t="shared" si="83"/>
        <v>415247.76569497946</v>
      </c>
      <c r="DD70" s="8">
        <f t="shared" si="83"/>
        <v>416224.88374555449</v>
      </c>
      <c r="DE70" s="8">
        <f t="shared" si="83"/>
        <v>417209.43506558379</v>
      </c>
      <c r="DF70" s="8">
        <f t="shared" si="83"/>
        <v>418201.09945728804</v>
      </c>
      <c r="DG70" s="8">
        <f t="shared" si="83"/>
        <v>419392.96500567108</v>
      </c>
      <c r="DH70" s="8">
        <f t="shared" si="83"/>
        <v>420394.14289465034</v>
      </c>
      <c r="DI70" s="8">
        <f t="shared" si="83"/>
        <v>421206.5479198767</v>
      </c>
      <c r="DJ70" s="8">
        <f t="shared" si="83"/>
        <v>422163.09036830097</v>
      </c>
      <c r="DK70" s="8">
        <f t="shared" si="83"/>
        <v>422858.4951723878</v>
      </c>
      <c r="DL70" s="8">
        <f t="shared" si="83"/>
        <v>424504.48235688411</v>
      </c>
      <c r="DM70" s="8">
        <f t="shared" si="83"/>
        <v>426128.51412437722</v>
      </c>
      <c r="DN70" s="8">
        <f t="shared" si="83"/>
        <v>427731.58452147321</v>
      </c>
      <c r="DO70" s="8">
        <f t="shared" si="83"/>
        <v>428740.77658821258</v>
      </c>
      <c r="DP70" s="8">
        <f t="shared" si="83"/>
        <v>429756.96339179733</v>
      </c>
      <c r="DQ70" s="8">
        <f t="shared" si="83"/>
        <v>430779.87859537132</v>
      </c>
      <c r="DR70" s="8">
        <f t="shared" si="83"/>
        <v>431809.2673348859</v>
      </c>
      <c r="DS70" s="8">
        <f t="shared" si="83"/>
        <v>433045.33233022963</v>
      </c>
      <c r="DT70" s="8">
        <f t="shared" si="83"/>
        <v>434082.8843272521</v>
      </c>
      <c r="DU70" s="8">
        <f t="shared" si="83"/>
        <v>434924.3352347482</v>
      </c>
      <c r="DV70" s="8">
        <f t="shared" si="83"/>
        <v>435914.51862318453</v>
      </c>
      <c r="DW70" s="8">
        <f t="shared" si="83"/>
        <v>436634.0950050854</v>
      </c>
      <c r="DX70" s="8">
        <f t="shared" si="83"/>
        <v>438336.10883889231</v>
      </c>
      <c r="DY70" s="8">
        <f t="shared" si="83"/>
        <v>440014.41186337767</v>
      </c>
      <c r="DZ70" s="8">
        <f t="shared" si="83"/>
        <v>441670.20576466946</v>
      </c>
      <c r="EA70" s="8">
        <f t="shared" ref="EA70:ED70" si="84">EA57*(1/EA32)</f>
        <v>442712.28763619234</v>
      </c>
      <c r="EB70" s="8">
        <f t="shared" si="84"/>
        <v>443761.32956686371</v>
      </c>
      <c r="EC70" s="8">
        <f t="shared" si="84"/>
        <v>444817.09047556698</v>
      </c>
      <c r="ED70" s="8">
        <f t="shared" si="84"/>
        <v>445879.33841306082</v>
      </c>
    </row>
    <row r="71" spans="1:134">
      <c r="A71" t="s">
        <v>1027</v>
      </c>
      <c r="B71" s="8">
        <f>B70*B32</f>
        <v>268391.73975532927</v>
      </c>
      <c r="C71" s="8">
        <f t="shared" ref="C71:BN71" si="85">C70*C32</f>
        <v>263317.23005901836</v>
      </c>
      <c r="D71" s="8">
        <f t="shared" si="85"/>
        <v>260762.22646027475</v>
      </c>
      <c r="E71" s="8">
        <f t="shared" si="85"/>
        <v>258028.71077068368</v>
      </c>
      <c r="F71" s="8">
        <f t="shared" si="85"/>
        <v>258138.25842986861</v>
      </c>
      <c r="G71" s="8">
        <f t="shared" si="85"/>
        <v>261148.46934685236</v>
      </c>
      <c r="H71" s="8">
        <f t="shared" si="85"/>
        <v>264269.92752288352</v>
      </c>
      <c r="I71" s="8">
        <f t="shared" si="85"/>
        <v>267205.27163924481</v>
      </c>
      <c r="J71" s="8">
        <f t="shared" si="85"/>
        <v>270116.38124139589</v>
      </c>
      <c r="K71" s="8">
        <f t="shared" si="85"/>
        <v>270100.52561275649</v>
      </c>
      <c r="L71" s="8">
        <f t="shared" si="85"/>
        <v>270068.01861896255</v>
      </c>
      <c r="M71" s="8">
        <f t="shared" si="85"/>
        <v>270149.39333190623</v>
      </c>
      <c r="N71" s="8">
        <f t="shared" si="85"/>
        <v>270311.31782746443</v>
      </c>
      <c r="O71" s="8">
        <f t="shared" si="85"/>
        <v>270557.12397656479</v>
      </c>
      <c r="P71" s="8">
        <f t="shared" si="85"/>
        <v>270810.30364812753</v>
      </c>
      <c r="Q71" s="8">
        <f t="shared" si="85"/>
        <v>271056.85276733496</v>
      </c>
      <c r="R71" s="8">
        <f t="shared" si="85"/>
        <v>271577.51241544262</v>
      </c>
      <c r="S71" s="8">
        <f t="shared" si="85"/>
        <v>271993.51964556728</v>
      </c>
      <c r="T71" s="8">
        <f t="shared" si="85"/>
        <v>273424.59861863567</v>
      </c>
      <c r="U71" s="8">
        <f t="shared" si="85"/>
        <v>275132.9270606534</v>
      </c>
      <c r="V71" s="8">
        <f t="shared" si="85"/>
        <v>276957.28552473546</v>
      </c>
      <c r="W71" s="8">
        <f t="shared" si="85"/>
        <v>284566.33850698674</v>
      </c>
      <c r="X71" s="8">
        <f t="shared" si="85"/>
        <v>285846.68767229834</v>
      </c>
      <c r="Y71" s="8">
        <f t="shared" si="85"/>
        <v>287193.23064163851</v>
      </c>
      <c r="Z71" s="8">
        <f t="shared" si="85"/>
        <v>288603.01516603027</v>
      </c>
      <c r="AA71" s="8">
        <f t="shared" si="85"/>
        <v>290366.95722197043</v>
      </c>
      <c r="AB71" s="8">
        <f t="shared" si="85"/>
        <v>291896.80587544426</v>
      </c>
      <c r="AC71" s="8">
        <f t="shared" si="85"/>
        <v>293168.7967647193</v>
      </c>
      <c r="AD71" s="8">
        <f t="shared" si="85"/>
        <v>294700.85192157677</v>
      </c>
      <c r="AE71" s="8">
        <f t="shared" si="85"/>
        <v>295832.06683147611</v>
      </c>
      <c r="AF71" s="8">
        <f t="shared" si="85"/>
        <v>298575.9923180081</v>
      </c>
      <c r="AG71" s="8">
        <f t="shared" si="85"/>
        <v>301332.6690508012</v>
      </c>
      <c r="AH71" s="8">
        <f t="shared" si="85"/>
        <v>304095.29280016653</v>
      </c>
      <c r="AI71" s="8">
        <f t="shared" si="85"/>
        <v>312722.44184531952</v>
      </c>
      <c r="AJ71" s="8">
        <f t="shared" si="85"/>
        <v>314452.01221773762</v>
      </c>
      <c r="AK71" s="8">
        <f t="shared" si="85"/>
        <v>316163.70631147618</v>
      </c>
      <c r="AL71" s="8">
        <f t="shared" si="85"/>
        <v>317855.25663418567</v>
      </c>
      <c r="AM71" s="8">
        <f t="shared" si="85"/>
        <v>319845.70674008917</v>
      </c>
      <c r="AN71" s="8">
        <f t="shared" si="85"/>
        <v>321479.96655510023</v>
      </c>
      <c r="AO71" s="8">
        <f t="shared" si="85"/>
        <v>322775.21180433652</v>
      </c>
      <c r="AP71" s="8">
        <f t="shared" si="85"/>
        <v>324265.55466755084</v>
      </c>
      <c r="AQ71" s="8">
        <f t="shared" si="85"/>
        <v>325324.82613571582</v>
      </c>
      <c r="AR71" s="8">
        <f t="shared" si="85"/>
        <v>327761.93909394473</v>
      </c>
      <c r="AS71" s="8">
        <f t="shared" si="85"/>
        <v>330093.18198415294</v>
      </c>
      <c r="AT71" s="8">
        <f t="shared" si="85"/>
        <v>332318.21364295011</v>
      </c>
      <c r="AU71" s="8">
        <f t="shared" si="85"/>
        <v>333670.77073734842</v>
      </c>
      <c r="AV71" s="8">
        <f t="shared" si="85"/>
        <v>334995.30481382238</v>
      </c>
      <c r="AW71" s="8">
        <f t="shared" si="85"/>
        <v>336292.44317972823</v>
      </c>
      <c r="AX71" s="8">
        <f t="shared" si="85"/>
        <v>337562.89271237369</v>
      </c>
      <c r="AY71" s="8">
        <f t="shared" si="85"/>
        <v>338973.10627888888</v>
      </c>
      <c r="AZ71" s="8">
        <f t="shared" si="85"/>
        <v>340124.28330254304</v>
      </c>
      <c r="BA71" s="8">
        <f t="shared" si="85"/>
        <v>341035.59150639811</v>
      </c>
      <c r="BB71" s="8">
        <f t="shared" si="85"/>
        <v>342025.22508601326</v>
      </c>
      <c r="BC71" s="8">
        <f t="shared" si="85"/>
        <v>342729.49746326759</v>
      </c>
      <c r="BD71" s="8">
        <f t="shared" si="85"/>
        <v>344335.31476248504</v>
      </c>
      <c r="BE71" s="8">
        <f t="shared" si="85"/>
        <v>345765.15720133571</v>
      </c>
      <c r="BF71" s="8">
        <f t="shared" si="85"/>
        <v>347023.7359184465</v>
      </c>
      <c r="BG71" s="8">
        <f t="shared" si="85"/>
        <v>347795.53467579954</v>
      </c>
      <c r="BH71" s="8">
        <f t="shared" si="85"/>
        <v>348553.52456764347</v>
      </c>
      <c r="BI71" s="8">
        <f t="shared" si="85"/>
        <v>349298.6871926504</v>
      </c>
      <c r="BJ71" s="8">
        <f t="shared" si="85"/>
        <v>350031.97882181092</v>
      </c>
      <c r="BK71" s="8">
        <f t="shared" si="85"/>
        <v>350892.98656191555</v>
      </c>
      <c r="BL71" s="8">
        <f t="shared" si="85"/>
        <v>351603.98921024089</v>
      </c>
      <c r="BM71" s="8">
        <f t="shared" si="85"/>
        <v>352174.46395992674</v>
      </c>
      <c r="BN71" s="8">
        <f t="shared" si="85"/>
        <v>352839.34990477277</v>
      </c>
      <c r="BO71" s="8">
        <f t="shared" ref="BO71:BQ71" si="86">BO70*BO32</f>
        <v>353320.60774397932</v>
      </c>
      <c r="BP71" s="8">
        <f t="shared" si="86"/>
        <v>354439.15658238984</v>
      </c>
      <c r="BQ71" s="8">
        <f t="shared" si="86"/>
        <v>355531.32383841032</v>
      </c>
      <c r="BR71" s="8"/>
      <c r="BS71" s="8"/>
      <c r="BT71" s="8"/>
      <c r="BU71" s="8"/>
      <c r="BV71" s="8"/>
      <c r="BW71" s="8"/>
      <c r="BX71" s="8"/>
      <c r="BY71" s="8"/>
      <c r="BZ71" s="8"/>
      <c r="CA71" s="8"/>
      <c r="CB71" s="8"/>
      <c r="CC71" s="8"/>
      <c r="CD71" s="8"/>
      <c r="CE71" s="8"/>
      <c r="CF71" s="8"/>
      <c r="CG71" s="8"/>
      <c r="CH71" s="8"/>
      <c r="CI71" s="8"/>
      <c r="CJ71" s="8"/>
      <c r="CK71" s="8"/>
      <c r="CL71" s="8"/>
      <c r="CM71" s="8"/>
      <c r="CN71" s="8"/>
      <c r="CO71" s="8"/>
      <c r="CP71" s="8"/>
      <c r="CQ71" s="8"/>
      <c r="CR71" s="8"/>
      <c r="CS71" s="8"/>
      <c r="CT71" s="8"/>
      <c r="CU71" s="8"/>
      <c r="CV71" s="8"/>
      <c r="CW71" s="8"/>
      <c r="CX71" s="8"/>
      <c r="CY71" s="8"/>
      <c r="CZ71" s="8"/>
      <c r="DA71" s="8"/>
      <c r="DB71" s="8"/>
      <c r="DC71" s="8"/>
      <c r="DD71" s="8"/>
      <c r="DE71" s="8"/>
      <c r="DF71" s="8"/>
      <c r="DG71" s="8"/>
      <c r="DH71" s="8"/>
      <c r="DI71" s="8"/>
      <c r="DJ71" s="8"/>
      <c r="DK71" s="8"/>
      <c r="DL71" s="8"/>
      <c r="DM71" s="8"/>
      <c r="DN71" s="8"/>
      <c r="DO71" s="8"/>
      <c r="DP71" s="8"/>
      <c r="DQ71" s="8"/>
      <c r="DR71" s="8"/>
      <c r="DS71" s="8"/>
      <c r="DT71" s="8"/>
      <c r="DU71" s="8"/>
      <c r="DV71" s="8"/>
      <c r="DW71" s="8"/>
      <c r="DX71" s="8"/>
      <c r="DY71" s="8"/>
      <c r="DZ71" s="8"/>
      <c r="EA71" s="8"/>
      <c r="EB71" s="8"/>
      <c r="EC71" s="8"/>
      <c r="ED71" s="8"/>
    </row>
    <row r="72" spans="1:134">
      <c r="A72" t="s">
        <v>1028</v>
      </c>
      <c r="B72" s="8">
        <f>B71-B70</f>
        <v>-30120.260244670731</v>
      </c>
      <c r="C72" s="8">
        <f t="shared" ref="C72:BN72" si="87">C71-C70</f>
        <v>-35906.895008047926</v>
      </c>
      <c r="D72" s="8">
        <f t="shared" si="87"/>
        <v>-38964.470620500826</v>
      </c>
      <c r="E72" s="8">
        <f t="shared" si="87"/>
        <v>-42004.67384639036</v>
      </c>
      <c r="F72" s="8">
        <f t="shared" si="87"/>
        <v>-42022.507186257688</v>
      </c>
      <c r="G72" s="8">
        <f t="shared" si="87"/>
        <v>-39022.185074817011</v>
      </c>
      <c r="H72" s="8">
        <f t="shared" si="87"/>
        <v>-36036.808298574993</v>
      </c>
      <c r="I72" s="8">
        <f t="shared" si="87"/>
        <v>-33025.370652041514</v>
      </c>
      <c r="J72" s="8">
        <f t="shared" si="87"/>
        <v>-30012.931249043962</v>
      </c>
      <c r="K72" s="8">
        <f t="shared" si="87"/>
        <v>-30011.169512528519</v>
      </c>
      <c r="L72" s="8">
        <f t="shared" si="87"/>
        <v>-30007.557624329173</v>
      </c>
      <c r="M72" s="8">
        <f t="shared" si="87"/>
        <v>-30016.59925910068</v>
      </c>
      <c r="N72" s="8">
        <f t="shared" si="87"/>
        <v>-30034.590869718289</v>
      </c>
      <c r="O72" s="8">
        <f t="shared" si="87"/>
        <v>-30061.902664062742</v>
      </c>
      <c r="P72" s="8">
        <f t="shared" si="87"/>
        <v>-30090.033738680824</v>
      </c>
      <c r="Q72" s="8">
        <f t="shared" si="87"/>
        <v>-30117.428085259453</v>
      </c>
      <c r="R72" s="8">
        <f t="shared" si="87"/>
        <v>-30175.279157271376</v>
      </c>
      <c r="S72" s="8">
        <f t="shared" si="87"/>
        <v>-30221.502182840777</v>
      </c>
      <c r="T72" s="8">
        <f t="shared" si="87"/>
        <v>-30380.51095762616</v>
      </c>
      <c r="U72" s="8">
        <f t="shared" si="87"/>
        <v>-30570.325228961476</v>
      </c>
      <c r="V72" s="8">
        <f t="shared" si="87"/>
        <v>-30773.031724970613</v>
      </c>
      <c r="W72" s="8">
        <f t="shared" si="87"/>
        <v>-24744.899000607547</v>
      </c>
      <c r="X72" s="8">
        <f t="shared" si="87"/>
        <v>-24856.233710634639</v>
      </c>
      <c r="Y72" s="8">
        <f t="shared" si="87"/>
        <v>-24973.324403620732</v>
      </c>
      <c r="Z72" s="8">
        <f t="shared" si="87"/>
        <v>-25095.914362263458</v>
      </c>
      <c r="AA72" s="8">
        <f t="shared" si="87"/>
        <v>-25249.300627997436</v>
      </c>
      <c r="AB72" s="8">
        <f t="shared" si="87"/>
        <v>-25382.330945690803</v>
      </c>
      <c r="AC72" s="8">
        <f t="shared" si="87"/>
        <v>-25492.938849106024</v>
      </c>
      <c r="AD72" s="8">
        <f t="shared" si="87"/>
        <v>-25626.161036658857</v>
      </c>
      <c r="AE72" s="8">
        <f t="shared" si="87"/>
        <v>-25724.5275505631</v>
      </c>
      <c r="AF72" s="8">
        <f t="shared" si="87"/>
        <v>-25963.12976678327</v>
      </c>
      <c r="AG72" s="8">
        <f t="shared" si="87"/>
        <v>-26202.840787026158</v>
      </c>
      <c r="AH72" s="8">
        <f t="shared" si="87"/>
        <v>-26443.068939144898</v>
      </c>
      <c r="AI72" s="8">
        <f t="shared" si="87"/>
        <v>-19961.006926297036</v>
      </c>
      <c r="AJ72" s="8">
        <f t="shared" si="87"/>
        <v>-20071.405035174743</v>
      </c>
      <c r="AK72" s="8">
        <f t="shared" si="87"/>
        <v>-20180.662104987889</v>
      </c>
      <c r="AL72" s="8">
        <f t="shared" si="87"/>
        <v>-20288.63340218208</v>
      </c>
      <c r="AM72" s="8">
        <f t="shared" si="87"/>
        <v>-20415.683408941899</v>
      </c>
      <c r="AN72" s="8">
        <f t="shared" si="87"/>
        <v>-20519.997865219193</v>
      </c>
      <c r="AO72" s="8">
        <f t="shared" si="87"/>
        <v>-20602.673093893856</v>
      </c>
      <c r="AP72" s="8">
        <f t="shared" si="87"/>
        <v>-20697.801361758611</v>
      </c>
      <c r="AQ72" s="8">
        <f t="shared" si="87"/>
        <v>-20765.414434194623</v>
      </c>
      <c r="AR72" s="8">
        <f t="shared" si="87"/>
        <v>-20920.974835783709</v>
      </c>
      <c r="AS72" s="8">
        <f t="shared" si="87"/>
        <v>-21069.77757345658</v>
      </c>
      <c r="AT72" s="8">
        <f t="shared" si="87"/>
        <v>-21211.800870826642</v>
      </c>
      <c r="AU72" s="8">
        <f t="shared" si="87"/>
        <v>-21298.134302383987</v>
      </c>
      <c r="AV72" s="8">
        <f t="shared" si="87"/>
        <v>-21382.679030669562</v>
      </c>
      <c r="AW72" s="8">
        <f t="shared" si="87"/>
        <v>-21465.475096578419</v>
      </c>
      <c r="AX72" s="8">
        <f t="shared" si="87"/>
        <v>-21546.567619938753</v>
      </c>
      <c r="AY72" s="8">
        <f t="shared" si="87"/>
        <v>-21636.581251844007</v>
      </c>
      <c r="AZ72" s="8">
        <f t="shared" si="87"/>
        <v>-21710.06063633255</v>
      </c>
      <c r="BA72" s="8">
        <f t="shared" si="87"/>
        <v>-21768.229245089286</v>
      </c>
      <c r="BB72" s="8">
        <f t="shared" si="87"/>
        <v>-21831.397345915786</v>
      </c>
      <c r="BC72" s="8">
        <f t="shared" si="87"/>
        <v>-21876.350901910744</v>
      </c>
      <c r="BD72" s="8">
        <f t="shared" si="87"/>
        <v>-21978.849878456502</v>
      </c>
      <c r="BE72" s="8">
        <f t="shared" si="87"/>
        <v>-22070.116417106532</v>
      </c>
      <c r="BF72" s="8">
        <f t="shared" si="87"/>
        <v>-22150.451228837017</v>
      </c>
      <c r="BG72" s="8">
        <f t="shared" si="87"/>
        <v>-22199.714979306387</v>
      </c>
      <c r="BH72" s="8">
        <f t="shared" si="87"/>
        <v>-22248.097312828351</v>
      </c>
      <c r="BI72" s="8">
        <f t="shared" si="87"/>
        <v>-22295.660884637269</v>
      </c>
      <c r="BJ72" s="8">
        <f t="shared" si="87"/>
        <v>-22342.466733307112</v>
      </c>
      <c r="BK72" s="8">
        <f t="shared" si="87"/>
        <v>-22397.424674164853</v>
      </c>
      <c r="BL72" s="8">
        <f t="shared" si="87"/>
        <v>-22442.80782193027</v>
      </c>
      <c r="BM72" s="8">
        <f t="shared" si="87"/>
        <v>-22479.221103825141</v>
      </c>
      <c r="BN72" s="8">
        <f t="shared" si="87"/>
        <v>-22521.660632219573</v>
      </c>
      <c r="BO72" s="8">
        <f t="shared" ref="BO72:BQ72" si="88">BO71-BO70</f>
        <v>-22552.379217700858</v>
      </c>
      <c r="BP72" s="8">
        <f t="shared" si="88"/>
        <v>-22623.775952067459</v>
      </c>
      <c r="BQ72" s="8">
        <f t="shared" si="88"/>
        <v>-22693.488755643251</v>
      </c>
      <c r="BR72" s="8"/>
      <c r="BS72" s="8"/>
      <c r="BT72" s="8"/>
      <c r="BU72" s="8"/>
      <c r="BV72" s="8"/>
      <c r="BW72" s="8"/>
      <c r="BX72" s="8"/>
      <c r="BY72" s="8"/>
      <c r="BZ72" s="8"/>
      <c r="CA72" s="8"/>
      <c r="CB72" s="8"/>
      <c r="CC72" s="8"/>
      <c r="CD72" s="8"/>
      <c r="CE72" s="8"/>
      <c r="CF72" s="8"/>
      <c r="CG72" s="8"/>
      <c r="CH72" s="8"/>
      <c r="CI72" s="8"/>
      <c r="CJ72" s="8"/>
      <c r="CK72" s="8"/>
      <c r="CL72" s="8"/>
      <c r="CM72" s="8"/>
      <c r="CN72" s="8"/>
      <c r="CO72" s="8"/>
      <c r="CP72" s="8"/>
      <c r="CQ72" s="8"/>
      <c r="CR72" s="8"/>
      <c r="CS72" s="8"/>
      <c r="CT72" s="8"/>
      <c r="CU72" s="8"/>
      <c r="CV72" s="8"/>
      <c r="CW72" s="8"/>
      <c r="CX72" s="8"/>
      <c r="CY72" s="8"/>
      <c r="CZ72" s="8"/>
      <c r="DA72" s="8"/>
      <c r="DB72" s="8"/>
      <c r="DC72" s="8"/>
      <c r="DD72" s="8"/>
      <c r="DE72" s="8"/>
      <c r="DF72" s="8"/>
      <c r="DG72" s="8"/>
      <c r="DH72" s="8"/>
      <c r="DI72" s="8"/>
      <c r="DJ72" s="8"/>
      <c r="DK72" s="8"/>
      <c r="DL72" s="8"/>
      <c r="DM72" s="8"/>
      <c r="DN72" s="8"/>
      <c r="DO72" s="8"/>
      <c r="DP72" s="8"/>
      <c r="DQ72" s="8"/>
      <c r="DR72" s="8"/>
      <c r="DS72" s="8"/>
      <c r="DT72" s="8"/>
      <c r="DU72" s="8"/>
      <c r="DV72" s="8"/>
      <c r="DW72" s="8"/>
      <c r="DX72" s="8"/>
      <c r="DY72" s="8"/>
      <c r="DZ72" s="8"/>
      <c r="EA72" s="8"/>
      <c r="EB72" s="8"/>
      <c r="EC72" s="8"/>
      <c r="ED72" s="8"/>
    </row>
    <row r="73" spans="1:134">
      <c r="B73" t="s">
        <v>1029</v>
      </c>
      <c r="C73" s="1865"/>
    </row>
    <row r="74" spans="1:134">
      <c r="B74" s="72">
        <f>B14*B2</f>
        <v>298512</v>
      </c>
      <c r="K74" s="1865">
        <f>K70/C70-1</f>
        <v>2.9662382938535625E-3</v>
      </c>
    </row>
  </sheetData>
  <pageMargins left="0.7" right="0.7" top="0.75" bottom="0.75" header="0.3" footer="0.3"/>
  <pageSetup orientation="portrait"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CF225-8C57-4639-AE87-E9E89563BFDB}">
  <dimension ref="A1:ED74"/>
  <sheetViews>
    <sheetView workbookViewId="0"/>
  </sheetViews>
  <sheetFormatPr defaultRowHeight="14.5"/>
  <cols>
    <col min="1" max="1" width="17.7265625" bestFit="1" customWidth="1"/>
    <col min="2" max="2" width="20.1796875" customWidth="1"/>
    <col min="3" max="3" width="13.26953125" bestFit="1" customWidth="1"/>
    <col min="4" max="14" width="12.26953125" bestFit="1" customWidth="1"/>
    <col min="15" max="23" width="13.81640625" bestFit="1" customWidth="1"/>
    <col min="24" max="24" width="11.81640625" bestFit="1" customWidth="1"/>
    <col min="25" max="25" width="13.81640625" bestFit="1" customWidth="1"/>
    <col min="26" max="26" width="12.26953125" bestFit="1" customWidth="1"/>
    <col min="27" max="29" width="11.81640625" bestFit="1" customWidth="1"/>
    <col min="30" max="30" width="13" bestFit="1" customWidth="1"/>
    <col min="31" max="31" width="11.81640625" bestFit="1" customWidth="1"/>
    <col min="32" max="37" width="12.81640625" bestFit="1" customWidth="1"/>
    <col min="38" max="38" width="12.26953125" bestFit="1" customWidth="1"/>
    <col min="39" max="42" width="12.81640625" bestFit="1" customWidth="1"/>
    <col min="43" max="49" width="11.81640625" bestFit="1" customWidth="1"/>
    <col min="50" max="50" width="12.26953125" bestFit="1" customWidth="1"/>
    <col min="51" max="53" width="11.81640625" bestFit="1" customWidth="1"/>
    <col min="54" max="55" width="12" bestFit="1" customWidth="1"/>
    <col min="56" max="57" width="11.26953125" bestFit="1" customWidth="1"/>
    <col min="58" max="61" width="12" bestFit="1" customWidth="1"/>
    <col min="62" max="62" width="11.26953125" bestFit="1" customWidth="1"/>
    <col min="63" max="66" width="12" bestFit="1" customWidth="1"/>
    <col min="67" max="134" width="11.26953125" bestFit="1" customWidth="1"/>
  </cols>
  <sheetData>
    <row r="1" spans="1:134">
      <c r="A1" t="s">
        <v>1</v>
      </c>
      <c r="B1" s="1915" t="s">
        <v>975</v>
      </c>
      <c r="E1">
        <f>1475*(1+E4)</f>
        <v>1523.8478442654014</v>
      </c>
      <c r="F1">
        <f>E1*(1+F4)</f>
        <v>1575.2227541885056</v>
      </c>
      <c r="G1">
        <f t="shared" ref="G1:I1" si="0">F1*(1+G4)</f>
        <v>1626.0049658982823</v>
      </c>
      <c r="H1">
        <f t="shared" si="0"/>
        <v>1678.9539542255616</v>
      </c>
      <c r="I1">
        <f t="shared" si="0"/>
        <v>1724.5645011719814</v>
      </c>
    </row>
    <row r="2" spans="1:134">
      <c r="A2" t="s">
        <v>976</v>
      </c>
      <c r="B2" s="1916">
        <v>216</v>
      </c>
      <c r="E2" s="1917">
        <v>46023</v>
      </c>
      <c r="F2" s="1917">
        <v>46388</v>
      </c>
      <c r="G2" s="1917">
        <v>46753</v>
      </c>
      <c r="W2">
        <v>18</v>
      </c>
      <c r="X2">
        <v>19</v>
      </c>
      <c r="Y2">
        <v>19</v>
      </c>
      <c r="Z2">
        <v>11</v>
      </c>
      <c r="AA2">
        <v>20</v>
      </c>
      <c r="AB2">
        <v>23</v>
      </c>
      <c r="AC2">
        <v>28</v>
      </c>
      <c r="AD2">
        <v>22</v>
      </c>
      <c r="AE2">
        <v>10</v>
      </c>
      <c r="AF2">
        <v>14</v>
      </c>
      <c r="AG2">
        <v>8</v>
      </c>
      <c r="AH2">
        <v>9</v>
      </c>
    </row>
    <row r="3" spans="1:134">
      <c r="A3" t="s">
        <v>977</v>
      </c>
      <c r="B3" s="1916">
        <v>1000</v>
      </c>
      <c r="E3" t="s">
        <v>20</v>
      </c>
      <c r="F3" t="s">
        <v>21</v>
      </c>
      <c r="G3" t="s">
        <v>22</v>
      </c>
      <c r="H3" t="s">
        <v>23</v>
      </c>
      <c r="I3" t="s">
        <v>24</v>
      </c>
      <c r="J3" t="s">
        <v>66</v>
      </c>
      <c r="K3" t="s">
        <v>978</v>
      </c>
      <c r="L3" t="s">
        <v>979</v>
      </c>
      <c r="W3">
        <f>W2</f>
        <v>18</v>
      </c>
      <c r="X3">
        <f t="shared" ref="X3:Y3" si="1">X2</f>
        <v>19</v>
      </c>
      <c r="Y3">
        <f t="shared" si="1"/>
        <v>19</v>
      </c>
      <c r="Z3">
        <v>15</v>
      </c>
      <c r="AA3">
        <v>22</v>
      </c>
      <c r="AB3">
        <v>25</v>
      </c>
      <c r="AC3">
        <v>30</v>
      </c>
      <c r="AD3">
        <v>24</v>
      </c>
      <c r="AE3">
        <v>20</v>
      </c>
      <c r="AF3">
        <v>20</v>
      </c>
      <c r="AG3">
        <v>15</v>
      </c>
      <c r="AH3">
        <v>15</v>
      </c>
    </row>
    <row r="4" spans="1:134">
      <c r="A4" t="s">
        <v>980</v>
      </c>
      <c r="B4" s="1915" t="s">
        <v>981</v>
      </c>
      <c r="D4" t="s">
        <v>982</v>
      </c>
      <c r="E4" s="1918">
        <v>3.3117182552814498E-2</v>
      </c>
      <c r="F4" s="1918">
        <v>3.3713936805725098E-2</v>
      </c>
      <c r="G4" s="1918">
        <v>3.2238114625215503E-2</v>
      </c>
      <c r="H4" s="1918">
        <v>3.2563854008912999E-2</v>
      </c>
      <c r="I4" s="1918">
        <v>2.7166049927473099E-2</v>
      </c>
      <c r="J4" s="1919"/>
      <c r="L4" s="1919">
        <f t="shared" ref="L4:L6" si="2">AVERAGE(E4:I4)</f>
        <v>3.175982758402824E-2</v>
      </c>
      <c r="O4" s="72">
        <f>SUM(C26:N26)/B2</f>
        <v>0.93055555555555558</v>
      </c>
    </row>
    <row r="5" spans="1:134">
      <c r="D5" t="s">
        <v>983</v>
      </c>
      <c r="E5" s="1919">
        <f>V60</f>
        <v>4.731514459986208E-3</v>
      </c>
      <c r="F5" s="1919">
        <f>AH60</f>
        <v>1.976416812484505E-2</v>
      </c>
      <c r="G5" s="1919">
        <f>AU60</f>
        <v>3.5346194324225255E-2</v>
      </c>
      <c r="H5" s="1919">
        <f>AU60</f>
        <v>3.5346194324225255E-2</v>
      </c>
      <c r="I5" s="1919">
        <f>BS60</f>
        <v>3.4356130420121644E-2</v>
      </c>
      <c r="J5" s="1919">
        <f>BK58/F58-1</f>
        <v>0.11537324813989769</v>
      </c>
      <c r="K5" s="1865">
        <f>J5/5</f>
        <v>2.3074649627979539E-2</v>
      </c>
      <c r="L5" s="1919">
        <f t="shared" si="2"/>
        <v>2.5908840330680683E-2</v>
      </c>
      <c r="S5">
        <f>7*12</f>
        <v>84</v>
      </c>
    </row>
    <row r="6" spans="1:134">
      <c r="D6" t="s">
        <v>984</v>
      </c>
      <c r="E6" s="1919">
        <f>V66</f>
        <v>4.4728523140757481E-2</v>
      </c>
      <c r="F6" s="1919">
        <f>AH66</f>
        <v>3.569459772507666E-2</v>
      </c>
      <c r="G6" s="1919">
        <f t="shared" ref="G6:I6" si="3">G5</f>
        <v>3.5346194324225255E-2</v>
      </c>
      <c r="H6" s="1919">
        <f t="shared" si="3"/>
        <v>3.5346194324225255E-2</v>
      </c>
      <c r="I6" s="1919">
        <f t="shared" si="3"/>
        <v>3.4356130420121644E-2</v>
      </c>
      <c r="J6" s="1919">
        <f>BK64/F64-1</f>
        <v>0.14686173256285895</v>
      </c>
      <c r="K6" s="1865">
        <f>J6/5</f>
        <v>2.9372346512571791E-2</v>
      </c>
      <c r="L6" s="1919">
        <f t="shared" si="2"/>
        <v>3.7094327986881261E-2</v>
      </c>
      <c r="AH6">
        <f>SUM(W3:AH3)/279</f>
        <v>0.86738351254480284</v>
      </c>
    </row>
    <row r="8" spans="1:134">
      <c r="J8" t="s">
        <v>985</v>
      </c>
      <c r="O8">
        <f>182/216</f>
        <v>0.84259259259259256</v>
      </c>
    </row>
    <row r="9" spans="1:134">
      <c r="D9" t="s">
        <v>986</v>
      </c>
      <c r="E9" s="1918">
        <v>0.91800000000000004</v>
      </c>
      <c r="F9" s="1918">
        <v>0.91320000000000001</v>
      </c>
      <c r="G9" s="1918">
        <v>0.91190000000000004</v>
      </c>
      <c r="H9" s="1918">
        <v>0.91159999999999997</v>
      </c>
      <c r="I9" s="1918">
        <v>0.91100000000000003</v>
      </c>
      <c r="J9" s="1919">
        <f>AVERAGE(E9:I9)</f>
        <v>0.91313999999999995</v>
      </c>
    </row>
    <row r="10" spans="1:134">
      <c r="D10" t="s">
        <v>257</v>
      </c>
      <c r="E10" s="1919">
        <f>AVERAGE(C32:N32)</f>
        <v>0.88416666666666677</v>
      </c>
      <c r="F10" s="1919">
        <f>AVERAGE(O32:Z32)</f>
        <v>0.90666666666666673</v>
      </c>
      <c r="G10" s="1919">
        <f>AVERAGE(AA32:AL32)</f>
        <v>0.92666666666666664</v>
      </c>
      <c r="H10" s="1919">
        <f>AVERAGE(AM32:AX32)</f>
        <v>0.93999999999999961</v>
      </c>
      <c r="I10" s="1919">
        <f>AVERAGE(AY32:BJ32)</f>
        <v>0.93999999999999961</v>
      </c>
      <c r="J10" s="1919">
        <f>AVERAGE(E10:I10)</f>
        <v>0.91949999999999987</v>
      </c>
    </row>
    <row r="11" spans="1:134">
      <c r="B11" t="s">
        <v>987</v>
      </c>
      <c r="O11" s="1920">
        <f>O24-E1</f>
        <v>-158.94511211663485</v>
      </c>
      <c r="AA11" s="1920">
        <f>AA24-F1</f>
        <v>-164.62645845273096</v>
      </c>
      <c r="AM11" s="1920">
        <f>AM24-G1</f>
        <v>-169.9671644623661</v>
      </c>
      <c r="AY11" s="1920">
        <f>AY24-H1</f>
        <v>-175.82922227227027</v>
      </c>
    </row>
    <row r="13" spans="1:134">
      <c r="B13" s="1917">
        <v>45627</v>
      </c>
      <c r="C13" s="1917">
        <v>45658</v>
      </c>
      <c r="D13" s="1917">
        <v>45689</v>
      </c>
      <c r="E13" s="1917">
        <v>45717</v>
      </c>
      <c r="F13" s="1917">
        <v>45748</v>
      </c>
      <c r="G13" s="1917">
        <v>45778</v>
      </c>
      <c r="H13" s="1917">
        <v>45809</v>
      </c>
      <c r="I13" s="1917">
        <v>45839</v>
      </c>
      <c r="J13" s="1917">
        <v>45870</v>
      </c>
      <c r="K13" s="1917">
        <v>45901</v>
      </c>
      <c r="L13" s="1917">
        <v>45931</v>
      </c>
      <c r="M13" s="1917">
        <v>45962</v>
      </c>
      <c r="N13" s="1917">
        <v>45992</v>
      </c>
      <c r="O13" s="1917">
        <v>46023</v>
      </c>
      <c r="P13" s="1917">
        <v>46054</v>
      </c>
      <c r="Q13" s="1917">
        <v>46082</v>
      </c>
      <c r="R13" s="1917">
        <v>46113</v>
      </c>
      <c r="S13" s="1917">
        <v>46143</v>
      </c>
      <c r="T13" s="1917">
        <v>46174</v>
      </c>
      <c r="U13" s="1917">
        <v>46204</v>
      </c>
      <c r="V13" s="1917">
        <v>46235</v>
      </c>
      <c r="W13" s="1917">
        <v>46266</v>
      </c>
      <c r="X13" s="1917">
        <v>46296</v>
      </c>
      <c r="Y13" s="1917">
        <v>46327</v>
      </c>
      <c r="Z13" s="1917">
        <v>46357</v>
      </c>
      <c r="AA13" s="1917">
        <v>46388</v>
      </c>
      <c r="AB13" s="1917">
        <v>46419</v>
      </c>
      <c r="AC13" s="1917">
        <v>46447</v>
      </c>
      <c r="AD13" s="1917">
        <v>46478</v>
      </c>
      <c r="AE13" s="1917">
        <v>46508</v>
      </c>
      <c r="AF13" s="1917">
        <v>46539</v>
      </c>
      <c r="AG13" s="1917">
        <v>46569</v>
      </c>
      <c r="AH13" s="1917">
        <v>46600</v>
      </c>
      <c r="AI13" s="1917">
        <v>46631</v>
      </c>
      <c r="AJ13" s="1917">
        <v>46661</v>
      </c>
      <c r="AK13" s="1917">
        <v>46692</v>
      </c>
      <c r="AL13" s="1917">
        <v>46722</v>
      </c>
      <c r="AM13" s="1917">
        <v>46753</v>
      </c>
      <c r="AN13" s="1917">
        <v>46784</v>
      </c>
      <c r="AO13" s="1917">
        <v>46813</v>
      </c>
      <c r="AP13" s="1917">
        <v>46844</v>
      </c>
      <c r="AQ13" s="1917">
        <v>46874</v>
      </c>
      <c r="AR13" s="1917">
        <v>46905</v>
      </c>
      <c r="AS13" s="1917">
        <v>46935</v>
      </c>
      <c r="AT13" s="1917">
        <v>46966</v>
      </c>
      <c r="AU13" s="1917">
        <v>46997</v>
      </c>
      <c r="AV13" s="1917">
        <v>47027</v>
      </c>
      <c r="AW13" s="1917">
        <v>47058</v>
      </c>
      <c r="AX13" s="1917">
        <v>47088</v>
      </c>
      <c r="AY13" s="1917">
        <v>47119</v>
      </c>
      <c r="AZ13" s="1917">
        <v>47150</v>
      </c>
      <c r="BA13" s="1917">
        <v>47178</v>
      </c>
      <c r="BB13" s="1917">
        <v>47209</v>
      </c>
      <c r="BC13" s="1917">
        <v>47239</v>
      </c>
      <c r="BD13" s="1917">
        <v>47270</v>
      </c>
      <c r="BE13" s="1917">
        <v>47300</v>
      </c>
      <c r="BF13" s="1917">
        <v>47331</v>
      </c>
      <c r="BG13" s="1917">
        <v>47362</v>
      </c>
      <c r="BH13" s="1917">
        <v>47392</v>
      </c>
      <c r="BI13" s="1917">
        <v>47423</v>
      </c>
      <c r="BJ13" s="1917">
        <v>47453</v>
      </c>
      <c r="BK13" s="1917">
        <v>47484</v>
      </c>
      <c r="BL13" s="1917">
        <v>47515</v>
      </c>
      <c r="BM13" s="1917">
        <v>47543</v>
      </c>
      <c r="BN13" s="1917">
        <v>47574</v>
      </c>
      <c r="BO13" s="1917">
        <v>47604</v>
      </c>
      <c r="BP13" s="1917">
        <v>47635</v>
      </c>
      <c r="BQ13" s="1917">
        <v>47665</v>
      </c>
      <c r="BR13" s="1917">
        <v>47696</v>
      </c>
      <c r="BS13" s="1917">
        <v>47727</v>
      </c>
      <c r="BT13" s="1917">
        <v>47757</v>
      </c>
      <c r="BU13" s="1917">
        <v>47788</v>
      </c>
      <c r="BV13" s="1917">
        <v>47818</v>
      </c>
      <c r="BW13" s="1917">
        <v>47849</v>
      </c>
      <c r="BX13" s="1917">
        <v>47880</v>
      </c>
      <c r="BY13" s="1917">
        <v>47908</v>
      </c>
      <c r="BZ13" s="1917">
        <v>47939</v>
      </c>
      <c r="CA13" s="1917">
        <v>47969</v>
      </c>
      <c r="CB13" s="1917">
        <v>48000</v>
      </c>
      <c r="CC13" s="1917">
        <v>48030</v>
      </c>
      <c r="CD13" s="1917">
        <v>48061</v>
      </c>
      <c r="CE13" s="1917">
        <v>48092</v>
      </c>
      <c r="CF13" s="1917">
        <v>48122</v>
      </c>
      <c r="CG13" s="1917">
        <v>48153</v>
      </c>
      <c r="CH13" s="1917">
        <v>48183</v>
      </c>
      <c r="CI13" s="1917">
        <v>48214</v>
      </c>
      <c r="CJ13" s="1917">
        <v>48245</v>
      </c>
      <c r="CK13" s="1917">
        <v>48274</v>
      </c>
      <c r="CL13" s="1917">
        <v>48305</v>
      </c>
      <c r="CM13" s="1917">
        <v>48335</v>
      </c>
      <c r="CN13" s="1917">
        <v>48366</v>
      </c>
      <c r="CO13" s="1917">
        <v>48396</v>
      </c>
      <c r="CP13" s="1917">
        <v>48427</v>
      </c>
      <c r="CQ13" s="1917">
        <v>48458</v>
      </c>
      <c r="CR13" s="1917">
        <v>48488</v>
      </c>
      <c r="CS13" s="1917">
        <v>48519</v>
      </c>
      <c r="CT13" s="1917">
        <v>48549</v>
      </c>
      <c r="CU13" s="1917">
        <v>48580</v>
      </c>
      <c r="CV13" s="1917">
        <v>48611</v>
      </c>
      <c r="CW13" s="1917">
        <v>48639</v>
      </c>
      <c r="CX13" s="1917">
        <v>48670</v>
      </c>
      <c r="CY13" s="1917">
        <v>48700</v>
      </c>
      <c r="CZ13" s="1917">
        <v>48731</v>
      </c>
      <c r="DA13" s="1917">
        <v>48761</v>
      </c>
      <c r="DB13" s="1917">
        <v>48792</v>
      </c>
      <c r="DC13" s="1917">
        <v>48823</v>
      </c>
      <c r="DD13" s="1917">
        <v>48853</v>
      </c>
      <c r="DE13" s="1917">
        <v>48884</v>
      </c>
      <c r="DF13" s="1917">
        <v>48914</v>
      </c>
      <c r="DG13" s="1917">
        <v>48945</v>
      </c>
      <c r="DH13" s="1917">
        <v>48976</v>
      </c>
      <c r="DI13" s="1917">
        <v>49004</v>
      </c>
      <c r="DJ13" s="1917">
        <v>49035</v>
      </c>
      <c r="DK13" s="1917">
        <v>49065</v>
      </c>
      <c r="DL13" s="1917">
        <v>49096</v>
      </c>
      <c r="DM13" s="1917">
        <v>49126</v>
      </c>
      <c r="DN13" s="1917">
        <v>49157</v>
      </c>
      <c r="DO13" s="1917">
        <v>49188</v>
      </c>
      <c r="DP13" s="1917">
        <v>49218</v>
      </c>
      <c r="DQ13" s="1917">
        <v>49249</v>
      </c>
      <c r="DR13" s="1917">
        <v>49279</v>
      </c>
      <c r="DS13" s="1917">
        <v>49310</v>
      </c>
      <c r="DT13" s="1917">
        <v>49341</v>
      </c>
      <c r="DU13" s="1917">
        <v>49369</v>
      </c>
      <c r="DV13" s="1917">
        <v>49400</v>
      </c>
      <c r="DW13" s="1917">
        <v>49430</v>
      </c>
      <c r="DX13" s="1917">
        <v>49461</v>
      </c>
      <c r="DY13" s="1917">
        <v>49491</v>
      </c>
      <c r="DZ13" s="1917">
        <v>49522</v>
      </c>
      <c r="EA13" s="1917">
        <v>49553</v>
      </c>
      <c r="EB13" s="1917">
        <v>49583</v>
      </c>
      <c r="EC13" s="1917">
        <v>49614</v>
      </c>
      <c r="ED13" s="1917">
        <v>49644</v>
      </c>
    </row>
    <row r="14" spans="1:134">
      <c r="A14" t="s">
        <v>988</v>
      </c>
      <c r="B14" s="1916">
        <v>1382</v>
      </c>
      <c r="C14" s="219">
        <f>B14/$B$3</f>
        <v>1.3819999999999999</v>
      </c>
    </row>
    <row r="15" spans="1:134">
      <c r="D15" s="1865">
        <f>C16/C14-1</f>
        <v>-2.3154848046309517E-2</v>
      </c>
    </row>
    <row r="16" spans="1:134">
      <c r="A16" t="s">
        <v>989</v>
      </c>
      <c r="B16" s="1916">
        <v>1350</v>
      </c>
      <c r="C16" s="219">
        <f>B16/$B$3</f>
        <v>1.35</v>
      </c>
      <c r="D16" s="1921"/>
      <c r="E16" s="1404"/>
      <c r="F16" s="1404"/>
      <c r="G16" s="1922"/>
      <c r="H16" s="1404"/>
      <c r="I16" s="1404"/>
      <c r="J16" s="1404"/>
      <c r="K16" s="1404"/>
      <c r="L16" s="1404"/>
      <c r="M16" s="1404"/>
      <c r="N16" s="1404"/>
      <c r="O16" s="1404" t="s">
        <v>647</v>
      </c>
      <c r="P16" s="1404"/>
      <c r="Q16" s="1404"/>
      <c r="R16" s="1404"/>
      <c r="S16" s="1404"/>
      <c r="T16" s="1404"/>
      <c r="U16" s="1404"/>
      <c r="V16" s="1404"/>
      <c r="W16" s="1404"/>
      <c r="X16" s="1404"/>
      <c r="Y16" s="1404"/>
      <c r="Z16" s="1404"/>
      <c r="AA16" s="1404" t="s">
        <v>659</v>
      </c>
      <c r="AB16" s="1404"/>
      <c r="AC16" s="1404"/>
      <c r="AD16" s="1404"/>
      <c r="AE16" s="1404"/>
      <c r="AF16" s="1404"/>
      <c r="AG16" s="1404"/>
      <c r="AH16" s="1404"/>
      <c r="AI16" s="1404"/>
      <c r="AJ16" s="1404"/>
      <c r="AK16" s="1404"/>
      <c r="AL16" s="1404"/>
      <c r="AM16" s="1404" t="s">
        <v>660</v>
      </c>
      <c r="AN16" s="1404"/>
      <c r="AO16" s="1404"/>
      <c r="AP16" s="1404"/>
      <c r="AQ16" s="1404"/>
      <c r="AR16" s="1404"/>
      <c r="AS16" s="1404"/>
      <c r="AT16" s="1404"/>
      <c r="AU16" s="1404"/>
      <c r="AV16" s="1404"/>
      <c r="AW16" s="1404"/>
      <c r="AX16" s="1404"/>
      <c r="AY16" s="1404" t="s">
        <v>661</v>
      </c>
      <c r="AZ16" s="1404"/>
      <c r="BA16" s="1404"/>
      <c r="BB16" s="1404"/>
      <c r="BC16" s="1404"/>
      <c r="BD16" s="1404"/>
      <c r="BE16" s="1404"/>
      <c r="BF16" s="1404"/>
      <c r="BG16" s="1404"/>
      <c r="BH16" s="1404"/>
      <c r="BI16" s="1404"/>
      <c r="BJ16" s="1404"/>
      <c r="BK16" s="1404" t="s">
        <v>990</v>
      </c>
      <c r="BL16" s="1404"/>
      <c r="BM16" s="1404"/>
      <c r="BN16" s="1404"/>
      <c r="BO16" s="1404"/>
      <c r="BP16" s="1404"/>
      <c r="BQ16" s="1404"/>
      <c r="BR16" s="1404"/>
      <c r="BS16" s="1404"/>
      <c r="BT16" s="1404"/>
      <c r="BU16" s="1404"/>
      <c r="BV16" s="1404"/>
      <c r="BW16" s="1404" t="s">
        <v>991</v>
      </c>
      <c r="BX16" s="1404"/>
      <c r="BY16" s="1404"/>
      <c r="BZ16" s="1404"/>
      <c r="CA16" s="1404"/>
      <c r="CB16" s="1404"/>
      <c r="CC16" s="1404"/>
      <c r="CD16" s="1404"/>
      <c r="CE16" s="1404"/>
      <c r="CF16" s="1404"/>
      <c r="CG16" s="1404"/>
      <c r="CH16" s="1404"/>
      <c r="CI16" s="1404" t="s">
        <v>992</v>
      </c>
      <c r="CJ16" s="1404"/>
      <c r="CK16" s="1404"/>
      <c r="CL16" s="1404"/>
      <c r="CM16" s="1404"/>
      <c r="CN16" s="1404"/>
      <c r="CO16" s="1404"/>
      <c r="CP16" s="1404"/>
      <c r="CQ16" s="1404"/>
      <c r="CR16" s="1404"/>
      <c r="CS16" s="1404"/>
      <c r="CT16" s="1404"/>
      <c r="CU16" s="1404" t="s">
        <v>993</v>
      </c>
      <c r="CV16" s="1404"/>
      <c r="CW16" s="1404"/>
      <c r="CX16" s="1404"/>
      <c r="CY16" s="1404"/>
      <c r="CZ16" s="1404"/>
      <c r="DA16" s="1404"/>
      <c r="DB16" s="1404"/>
      <c r="DC16" s="1404"/>
      <c r="DD16" s="1404"/>
      <c r="DE16" s="1404"/>
      <c r="DF16" s="1404"/>
      <c r="DG16" s="1404" t="s">
        <v>994</v>
      </c>
      <c r="DH16" s="1404"/>
      <c r="DI16" s="1404"/>
      <c r="DJ16" s="1404"/>
      <c r="DK16" s="1404"/>
      <c r="DL16" s="1404"/>
      <c r="DM16" s="1404"/>
      <c r="DN16" s="1404"/>
      <c r="DO16" s="1404"/>
      <c r="DP16" s="1404"/>
      <c r="DQ16" s="1404"/>
      <c r="DR16" s="1404"/>
      <c r="DS16" s="1404" t="s">
        <v>995</v>
      </c>
      <c r="DT16" s="1404"/>
      <c r="DU16" s="1404"/>
      <c r="DV16" s="1404"/>
      <c r="DW16" s="1404"/>
      <c r="DX16" s="1404"/>
      <c r="DY16" s="1404"/>
      <c r="DZ16" s="1404"/>
      <c r="EA16" s="1404"/>
      <c r="EB16" s="1404"/>
      <c r="EC16" s="1404"/>
      <c r="ED16" s="1404"/>
    </row>
    <row r="17" spans="1:134">
      <c r="O17" s="1918">
        <f>F4</f>
        <v>3.3713936805725098E-2</v>
      </c>
      <c r="AA17" s="1918">
        <f>G4</f>
        <v>3.2238114625215503E-2</v>
      </c>
      <c r="AM17" s="1918">
        <f>H4</f>
        <v>3.2563854008912999E-2</v>
      </c>
      <c r="AY17" s="1918">
        <v>3.2500000000000001E-2</v>
      </c>
      <c r="BK17" s="1918">
        <v>3.2500000000000001E-2</v>
      </c>
      <c r="BW17" s="1918">
        <v>3.2500000000000001E-2</v>
      </c>
      <c r="CI17" s="1918">
        <v>3.2500000000000001E-2</v>
      </c>
      <c r="CU17" s="1918">
        <v>3.2500000000000001E-2</v>
      </c>
      <c r="DG17" s="1918">
        <v>3.2500000000000001E-2</v>
      </c>
      <c r="DS17" s="1918">
        <v>3.2500000000000001E-2</v>
      </c>
    </row>
    <row r="18" spans="1:134">
      <c r="A18" t="s">
        <v>996</v>
      </c>
      <c r="B18" s="1918">
        <f>E4</f>
        <v>3.3117182552814498E-2</v>
      </c>
      <c r="C18" s="219"/>
      <c r="D18" s="219"/>
      <c r="E18" s="219"/>
      <c r="F18" s="219"/>
      <c r="G18" s="219"/>
      <c r="H18" s="219"/>
      <c r="I18" s="219"/>
      <c r="J18" s="219"/>
      <c r="K18" s="219"/>
      <c r="L18" s="219">
        <f t="shared" ref="L18:Q18" si="4">$B$16*$B$18/12</f>
        <v>3.7256830371916312</v>
      </c>
      <c r="M18" s="219">
        <f t="shared" si="4"/>
        <v>3.7256830371916312</v>
      </c>
      <c r="N18" s="219">
        <f t="shared" si="4"/>
        <v>3.7256830371916312</v>
      </c>
      <c r="O18" s="219">
        <f t="shared" si="4"/>
        <v>3.7256830371916312</v>
      </c>
      <c r="P18" s="219">
        <f t="shared" si="4"/>
        <v>3.7256830371916312</v>
      </c>
      <c r="Q18" s="219">
        <f t="shared" si="4"/>
        <v>3.7256830371916312</v>
      </c>
      <c r="R18" s="219">
        <f>$N$24*$O$17/12</f>
        <v>3.8242197512625835</v>
      </c>
      <c r="S18" s="219">
        <f t="shared" ref="S18:AC18" si="5">$N$24*$O$17/12</f>
        <v>3.8242197512625835</v>
      </c>
      <c r="T18" s="219">
        <f t="shared" si="5"/>
        <v>3.8242197512625835</v>
      </c>
      <c r="U18" s="219">
        <f t="shared" si="5"/>
        <v>3.8242197512625835</v>
      </c>
      <c r="V18" s="219">
        <f t="shared" si="5"/>
        <v>3.8242197512625835</v>
      </c>
      <c r="W18" s="219">
        <f t="shared" si="5"/>
        <v>3.8242197512625835</v>
      </c>
      <c r="X18" s="219">
        <f t="shared" si="5"/>
        <v>3.8242197512625835</v>
      </c>
      <c r="Y18" s="219">
        <f t="shared" si="5"/>
        <v>3.8242197512625835</v>
      </c>
      <c r="Z18" s="219">
        <f t="shared" si="5"/>
        <v>3.8242197512625835</v>
      </c>
      <c r="AA18" s="219">
        <f t="shared" si="5"/>
        <v>3.8242197512625835</v>
      </c>
      <c r="AB18" s="219">
        <f t="shared" si="5"/>
        <v>3.8242197512625835</v>
      </c>
      <c r="AC18" s="219">
        <f t="shared" si="5"/>
        <v>3.8242197512625835</v>
      </c>
      <c r="AD18" s="219">
        <f>$Z$24*$AA$17/12</f>
        <v>3.7793066197617566</v>
      </c>
      <c r="AE18" s="219">
        <f t="shared" ref="AE18:AO18" si="6">$Z$24*$AA$17/12</f>
        <v>3.7793066197617566</v>
      </c>
      <c r="AF18" s="219">
        <f t="shared" si="6"/>
        <v>3.7793066197617566</v>
      </c>
      <c r="AG18" s="219">
        <f t="shared" si="6"/>
        <v>3.7793066197617566</v>
      </c>
      <c r="AH18" s="219">
        <f t="shared" si="6"/>
        <v>3.7793066197617566</v>
      </c>
      <c r="AI18" s="219">
        <f t="shared" si="6"/>
        <v>3.7793066197617566</v>
      </c>
      <c r="AJ18" s="219">
        <f t="shared" si="6"/>
        <v>3.7793066197617566</v>
      </c>
      <c r="AK18" s="219">
        <f t="shared" si="6"/>
        <v>3.7793066197617566</v>
      </c>
      <c r="AL18" s="219">
        <f t="shared" si="6"/>
        <v>3.7793066197617566</v>
      </c>
      <c r="AM18" s="219">
        <f t="shared" si="6"/>
        <v>3.7793066197617566</v>
      </c>
      <c r="AN18" s="219">
        <f t="shared" si="6"/>
        <v>3.7793066197617566</v>
      </c>
      <c r="AO18" s="219">
        <f t="shared" si="6"/>
        <v>3.7793066197617566</v>
      </c>
      <c r="AP18" s="219">
        <f>$AL$24*$AM$17/12</f>
        <v>3.940927800699749</v>
      </c>
      <c r="AQ18" s="219">
        <f t="shared" ref="AQ18:AX18" si="7">$AL$24*$AM$17/12</f>
        <v>3.940927800699749</v>
      </c>
      <c r="AR18" s="219">
        <f t="shared" si="7"/>
        <v>3.940927800699749</v>
      </c>
      <c r="AS18" s="219">
        <f t="shared" si="7"/>
        <v>3.940927800699749</v>
      </c>
      <c r="AT18" s="219">
        <f t="shared" si="7"/>
        <v>3.940927800699749</v>
      </c>
      <c r="AU18" s="219">
        <f t="shared" si="7"/>
        <v>3.940927800699749</v>
      </c>
      <c r="AV18" s="219">
        <f t="shared" si="7"/>
        <v>3.940927800699749</v>
      </c>
      <c r="AW18" s="219">
        <f t="shared" si="7"/>
        <v>3.940927800699749</v>
      </c>
      <c r="AX18" s="219">
        <f t="shared" si="7"/>
        <v>3.940927800699749</v>
      </c>
      <c r="AY18" s="219">
        <f>$AX$24*$AY$17/12</f>
        <v>4.0599670715547038</v>
      </c>
      <c r="AZ18" s="219">
        <f t="shared" ref="AZ18:BJ18" si="8">$AX$24*$AY$17/12</f>
        <v>4.0599670715547038</v>
      </c>
      <c r="BA18" s="219">
        <f t="shared" si="8"/>
        <v>4.0599670715547038</v>
      </c>
      <c r="BB18" s="219">
        <f t="shared" si="8"/>
        <v>4.0599670715547038</v>
      </c>
      <c r="BC18" s="219">
        <f t="shared" si="8"/>
        <v>4.0599670715547038</v>
      </c>
      <c r="BD18" s="219">
        <f t="shared" si="8"/>
        <v>4.0599670715547038</v>
      </c>
      <c r="BE18" s="219">
        <f t="shared" si="8"/>
        <v>4.0599670715547038</v>
      </c>
      <c r="BF18" s="219">
        <f t="shared" si="8"/>
        <v>4.0599670715547038</v>
      </c>
      <c r="BG18" s="219">
        <f t="shared" si="8"/>
        <v>4.0599670715547038</v>
      </c>
      <c r="BH18" s="219">
        <f t="shared" si="8"/>
        <v>4.0599670715547038</v>
      </c>
      <c r="BI18" s="219">
        <f t="shared" si="8"/>
        <v>4.0599670715547038</v>
      </c>
      <c r="BJ18" s="219">
        <f t="shared" si="8"/>
        <v>4.0599670715547038</v>
      </c>
      <c r="BK18" s="219">
        <f>$BJ$24*$BK$17/12</f>
        <v>4.1919160013802292</v>
      </c>
      <c r="BL18" s="219">
        <f t="shared" ref="BL18:BV18" si="9">$BJ$24*$BK$17/12</f>
        <v>4.1919160013802292</v>
      </c>
      <c r="BM18" s="219">
        <f t="shared" si="9"/>
        <v>4.1919160013802292</v>
      </c>
      <c r="BN18" s="219">
        <f t="shared" si="9"/>
        <v>4.1919160013802292</v>
      </c>
      <c r="BO18" s="219">
        <f t="shared" si="9"/>
        <v>4.1919160013802292</v>
      </c>
      <c r="BP18" s="219">
        <f t="shared" si="9"/>
        <v>4.1919160013802292</v>
      </c>
      <c r="BQ18" s="219">
        <f t="shared" si="9"/>
        <v>4.1919160013802292</v>
      </c>
      <c r="BR18" s="219">
        <f t="shared" si="9"/>
        <v>4.1919160013802292</v>
      </c>
      <c r="BS18" s="219">
        <f t="shared" si="9"/>
        <v>4.1919160013802292</v>
      </c>
      <c r="BT18" s="219">
        <f t="shared" si="9"/>
        <v>4.1919160013802292</v>
      </c>
      <c r="BU18" s="219">
        <f t="shared" si="9"/>
        <v>4.1919160013802292</v>
      </c>
      <c r="BV18" s="219">
        <f t="shared" si="9"/>
        <v>4.1919160013802292</v>
      </c>
      <c r="BW18" s="219">
        <f>$BV$24*$BW$17/12</f>
        <v>4.3281532714250845</v>
      </c>
      <c r="BX18" s="219">
        <f t="shared" ref="BX18:CH18" si="10">$BV$24*$BW$17/12</f>
        <v>4.3281532714250845</v>
      </c>
      <c r="BY18" s="219">
        <f t="shared" si="10"/>
        <v>4.3281532714250845</v>
      </c>
      <c r="BZ18" s="219">
        <f t="shared" si="10"/>
        <v>4.3281532714250845</v>
      </c>
      <c r="CA18" s="219">
        <f t="shared" si="10"/>
        <v>4.3281532714250845</v>
      </c>
      <c r="CB18" s="219">
        <f t="shared" si="10"/>
        <v>4.3281532714250845</v>
      </c>
      <c r="CC18" s="219">
        <f t="shared" si="10"/>
        <v>4.3281532714250845</v>
      </c>
      <c r="CD18" s="219">
        <f t="shared" si="10"/>
        <v>4.3281532714250845</v>
      </c>
      <c r="CE18" s="219">
        <f t="shared" si="10"/>
        <v>4.3281532714250845</v>
      </c>
      <c r="CF18" s="219">
        <f t="shared" si="10"/>
        <v>4.3281532714250845</v>
      </c>
      <c r="CG18" s="219">
        <f t="shared" si="10"/>
        <v>4.3281532714250845</v>
      </c>
      <c r="CH18" s="219">
        <f t="shared" si="10"/>
        <v>4.3281532714250845</v>
      </c>
      <c r="CI18" s="219">
        <f>$CH$24*$CI$17/12</f>
        <v>4.468818252746396</v>
      </c>
      <c r="CJ18" s="219">
        <f t="shared" ref="CJ18:CT18" si="11">$CH$24*$CI$17/12</f>
        <v>4.468818252746396</v>
      </c>
      <c r="CK18" s="219">
        <f t="shared" si="11"/>
        <v>4.468818252746396</v>
      </c>
      <c r="CL18" s="219">
        <f t="shared" si="11"/>
        <v>4.468818252746396</v>
      </c>
      <c r="CM18" s="219">
        <f t="shared" si="11"/>
        <v>4.468818252746396</v>
      </c>
      <c r="CN18" s="219">
        <f t="shared" si="11"/>
        <v>4.468818252746396</v>
      </c>
      <c r="CO18" s="219">
        <f t="shared" si="11"/>
        <v>4.468818252746396</v>
      </c>
      <c r="CP18" s="219">
        <f t="shared" si="11"/>
        <v>4.468818252746396</v>
      </c>
      <c r="CQ18" s="219">
        <f t="shared" si="11"/>
        <v>4.468818252746396</v>
      </c>
      <c r="CR18" s="219">
        <f t="shared" si="11"/>
        <v>4.468818252746396</v>
      </c>
      <c r="CS18" s="219">
        <f t="shared" si="11"/>
        <v>4.468818252746396</v>
      </c>
      <c r="CT18" s="219">
        <f t="shared" si="11"/>
        <v>4.468818252746396</v>
      </c>
      <c r="CU18" s="219">
        <f>$CT$24*$CU$17/12</f>
        <v>4.614054845960653</v>
      </c>
      <c r="CV18" s="219">
        <f t="shared" ref="CV18:DF18" si="12">$CT$24*$CU$17/12</f>
        <v>4.614054845960653</v>
      </c>
      <c r="CW18" s="219">
        <f t="shared" si="12"/>
        <v>4.614054845960653</v>
      </c>
      <c r="CX18" s="219">
        <f t="shared" si="12"/>
        <v>4.614054845960653</v>
      </c>
      <c r="CY18" s="219">
        <f t="shared" si="12"/>
        <v>4.614054845960653</v>
      </c>
      <c r="CZ18" s="219">
        <f t="shared" si="12"/>
        <v>4.614054845960653</v>
      </c>
      <c r="DA18" s="219">
        <f t="shared" si="12"/>
        <v>4.614054845960653</v>
      </c>
      <c r="DB18" s="219">
        <f t="shared" si="12"/>
        <v>4.614054845960653</v>
      </c>
      <c r="DC18" s="219">
        <f t="shared" si="12"/>
        <v>4.614054845960653</v>
      </c>
      <c r="DD18" s="219">
        <f t="shared" si="12"/>
        <v>4.614054845960653</v>
      </c>
      <c r="DE18" s="219">
        <f t="shared" si="12"/>
        <v>4.614054845960653</v>
      </c>
      <c r="DF18" s="219">
        <f t="shared" si="12"/>
        <v>4.614054845960653</v>
      </c>
      <c r="DG18" s="219">
        <f>$DF$24*$DG$17/12</f>
        <v>4.7640116284543756</v>
      </c>
      <c r="DH18" s="219">
        <f t="shared" ref="DH18:DR18" si="13">$DF$24*$DG$17/12</f>
        <v>4.7640116284543756</v>
      </c>
      <c r="DI18" s="219">
        <f t="shared" si="13"/>
        <v>4.7640116284543756</v>
      </c>
      <c r="DJ18" s="219">
        <f t="shared" si="13"/>
        <v>4.7640116284543756</v>
      </c>
      <c r="DK18" s="219">
        <f t="shared" si="13"/>
        <v>4.7640116284543756</v>
      </c>
      <c r="DL18" s="219">
        <f t="shared" si="13"/>
        <v>4.7640116284543756</v>
      </c>
      <c r="DM18" s="219">
        <f t="shared" si="13"/>
        <v>4.7640116284543756</v>
      </c>
      <c r="DN18" s="219">
        <f t="shared" si="13"/>
        <v>4.7640116284543756</v>
      </c>
      <c r="DO18" s="219">
        <f t="shared" si="13"/>
        <v>4.7640116284543756</v>
      </c>
      <c r="DP18" s="219">
        <f t="shared" si="13"/>
        <v>4.7640116284543756</v>
      </c>
      <c r="DQ18" s="219">
        <f t="shared" si="13"/>
        <v>4.7640116284543756</v>
      </c>
      <c r="DR18" s="219">
        <f t="shared" si="13"/>
        <v>4.7640116284543756</v>
      </c>
      <c r="DS18" s="219">
        <f>$DR$24*$DS$17/12</f>
        <v>4.9188420063791458</v>
      </c>
      <c r="DT18" s="219">
        <f t="shared" ref="DT18:ED18" si="14">$DR$24*$DS$17/12</f>
        <v>4.9188420063791458</v>
      </c>
      <c r="DU18" s="219">
        <f t="shared" si="14"/>
        <v>4.9188420063791458</v>
      </c>
      <c r="DV18" s="219">
        <f t="shared" si="14"/>
        <v>4.9188420063791458</v>
      </c>
      <c r="DW18" s="219">
        <f t="shared" si="14"/>
        <v>4.9188420063791458</v>
      </c>
      <c r="DX18" s="219">
        <f t="shared" si="14"/>
        <v>4.9188420063791458</v>
      </c>
      <c r="DY18" s="219">
        <f t="shared" si="14"/>
        <v>4.9188420063791458</v>
      </c>
      <c r="DZ18" s="219">
        <f t="shared" si="14"/>
        <v>4.9188420063791458</v>
      </c>
      <c r="EA18" s="219">
        <f t="shared" si="14"/>
        <v>4.9188420063791458</v>
      </c>
      <c r="EB18" s="219">
        <f t="shared" si="14"/>
        <v>4.9188420063791458</v>
      </c>
      <c r="EC18" s="219">
        <f t="shared" si="14"/>
        <v>4.9188420063791458</v>
      </c>
      <c r="ED18" s="219">
        <f t="shared" si="14"/>
        <v>4.9188420063791458</v>
      </c>
    </row>
    <row r="20" spans="1:134">
      <c r="A20" t="s">
        <v>997</v>
      </c>
      <c r="B20" s="1923">
        <v>0</v>
      </c>
      <c r="C20" s="219"/>
      <c r="D20" s="219"/>
      <c r="E20" s="219"/>
      <c r="F20" s="219"/>
      <c r="L20" s="1924"/>
      <c r="M20" s="1924"/>
      <c r="N20" s="1924"/>
      <c r="O20" s="1924"/>
      <c r="P20" s="1924"/>
      <c r="Q20" s="1924"/>
      <c r="R20" s="1924"/>
      <c r="S20" s="1924"/>
      <c r="T20" s="1924"/>
      <c r="U20" s="1924"/>
      <c r="V20" s="219"/>
      <c r="W20" s="219"/>
      <c r="X20" s="219"/>
      <c r="Y20" s="219"/>
      <c r="Z20" s="219"/>
      <c r="AA20" s="219"/>
      <c r="AB20" s="219"/>
      <c r="AC20" s="219"/>
      <c r="AD20" s="219"/>
      <c r="AE20" s="219"/>
      <c r="AF20" s="219"/>
      <c r="AG20" s="219"/>
      <c r="AH20" s="219"/>
      <c r="AI20" s="219"/>
      <c r="AJ20" s="219"/>
      <c r="AK20" s="219"/>
      <c r="AL20" s="219"/>
      <c r="AM20" s="219"/>
      <c r="AN20" s="219"/>
      <c r="AO20" s="219"/>
      <c r="AP20" s="219"/>
      <c r="AQ20" s="219"/>
      <c r="AR20" s="219"/>
      <c r="AS20" s="219"/>
      <c r="AT20" s="219"/>
      <c r="AU20" s="219"/>
      <c r="AV20" s="219"/>
      <c r="AW20" s="219"/>
      <c r="AX20" s="219"/>
      <c r="AY20" s="219"/>
      <c r="AZ20" s="219"/>
      <c r="BA20" s="219"/>
      <c r="BB20" s="219"/>
      <c r="BC20" s="219"/>
      <c r="BD20" s="219"/>
      <c r="BE20" s="219"/>
      <c r="BF20" s="219"/>
      <c r="BG20" s="219"/>
      <c r="BH20" s="219"/>
      <c r="BI20" s="219"/>
      <c r="BJ20" s="219"/>
      <c r="BK20" s="219"/>
      <c r="BL20" s="219"/>
      <c r="BM20" s="219"/>
      <c r="BN20" s="219"/>
      <c r="BO20" s="219"/>
      <c r="BP20" s="219"/>
      <c r="BQ20" s="219"/>
      <c r="BR20" s="219"/>
      <c r="BS20" s="219"/>
      <c r="BT20" s="219"/>
      <c r="BU20" s="219"/>
      <c r="BV20" s="219"/>
      <c r="BW20" s="219"/>
      <c r="BX20" s="219"/>
      <c r="BY20" s="219"/>
      <c r="BZ20" s="219"/>
      <c r="CA20" s="219"/>
      <c r="CB20" s="219"/>
      <c r="CC20" s="219"/>
      <c r="CD20" s="219"/>
      <c r="CE20" s="219"/>
      <c r="CF20" s="219"/>
      <c r="CG20" s="219"/>
      <c r="CH20" s="219"/>
      <c r="CI20" s="219"/>
      <c r="CJ20" s="219"/>
      <c r="CK20" s="219"/>
      <c r="CL20" s="219"/>
      <c r="CM20" s="219"/>
      <c r="CN20" s="219"/>
      <c r="CO20" s="219"/>
      <c r="CP20" s="219"/>
      <c r="CQ20" s="219"/>
      <c r="CR20" s="219"/>
      <c r="CS20" s="219"/>
      <c r="CT20" s="219"/>
      <c r="CU20" s="219"/>
      <c r="CV20" s="219"/>
      <c r="CW20" s="219"/>
      <c r="CX20" s="219"/>
      <c r="CY20" s="219"/>
      <c r="CZ20" s="219"/>
      <c r="DA20" s="219"/>
      <c r="DB20" s="219"/>
      <c r="DC20" s="219"/>
      <c r="DD20" s="219"/>
      <c r="DE20" s="219"/>
      <c r="DF20" s="219"/>
      <c r="DG20" s="219"/>
      <c r="DH20" s="219"/>
      <c r="DI20" s="219"/>
      <c r="DJ20" s="219"/>
      <c r="DK20" s="219"/>
      <c r="DL20" s="219"/>
      <c r="DM20" s="219"/>
      <c r="DN20" s="219"/>
      <c r="DO20" s="219"/>
      <c r="DP20" s="219"/>
      <c r="DQ20" s="219"/>
      <c r="DR20" s="219"/>
      <c r="DS20" s="219"/>
      <c r="DT20" s="219"/>
      <c r="DU20" s="219"/>
      <c r="DV20" s="219"/>
      <c r="DW20" s="219"/>
      <c r="DX20" s="219"/>
      <c r="DY20" s="219"/>
      <c r="DZ20" s="219"/>
      <c r="EA20" s="219"/>
      <c r="EB20" s="219"/>
      <c r="EC20" s="219"/>
      <c r="ED20" s="219"/>
    </row>
    <row r="21" spans="1:134">
      <c r="L21" s="1" t="s">
        <v>998</v>
      </c>
      <c r="V21" s="1" t="s">
        <v>999</v>
      </c>
    </row>
    <row r="22" spans="1:134">
      <c r="A22" t="s">
        <v>1000</v>
      </c>
      <c r="B22" s="1923">
        <v>0</v>
      </c>
      <c r="C22" s="219">
        <f>$B$22/24</f>
        <v>0</v>
      </c>
      <c r="D22" s="219">
        <f t="shared" ref="D22:BQ22" si="15">$B$22/24</f>
        <v>0</v>
      </c>
      <c r="E22" s="219">
        <f t="shared" si="15"/>
        <v>0</v>
      </c>
      <c r="F22" s="219">
        <f t="shared" si="15"/>
        <v>0</v>
      </c>
      <c r="G22" s="219">
        <f t="shared" si="15"/>
        <v>0</v>
      </c>
      <c r="H22" s="219">
        <f t="shared" si="15"/>
        <v>0</v>
      </c>
      <c r="I22" s="219">
        <f t="shared" si="15"/>
        <v>0</v>
      </c>
      <c r="J22" s="219">
        <f t="shared" si="15"/>
        <v>0</v>
      </c>
      <c r="K22" s="219">
        <f t="shared" si="15"/>
        <v>0</v>
      </c>
      <c r="L22" s="219">
        <f t="shared" si="15"/>
        <v>0</v>
      </c>
      <c r="M22" s="219">
        <f t="shared" si="15"/>
        <v>0</v>
      </c>
      <c r="N22" s="219">
        <f t="shared" si="15"/>
        <v>0</v>
      </c>
      <c r="O22" s="219">
        <f t="shared" si="15"/>
        <v>0</v>
      </c>
      <c r="P22" s="219">
        <f t="shared" si="15"/>
        <v>0</v>
      </c>
      <c r="Q22" s="219">
        <f t="shared" si="15"/>
        <v>0</v>
      </c>
      <c r="R22" s="1932">
        <v>0</v>
      </c>
      <c r="S22" s="219">
        <f t="shared" si="15"/>
        <v>0</v>
      </c>
      <c r="T22" s="219">
        <f t="shared" si="15"/>
        <v>0</v>
      </c>
      <c r="U22" s="219">
        <v>0</v>
      </c>
      <c r="V22" s="219">
        <f t="shared" si="15"/>
        <v>0</v>
      </c>
      <c r="W22" s="219">
        <v>0</v>
      </c>
      <c r="X22" s="219">
        <f t="shared" si="15"/>
        <v>0</v>
      </c>
      <c r="Y22" s="219">
        <f t="shared" si="15"/>
        <v>0</v>
      </c>
      <c r="Z22" s="219">
        <f t="shared" si="15"/>
        <v>0</v>
      </c>
      <c r="AA22" s="219">
        <f t="shared" si="15"/>
        <v>0</v>
      </c>
      <c r="AB22" s="219">
        <f t="shared" si="15"/>
        <v>0</v>
      </c>
      <c r="AC22" s="219">
        <f t="shared" si="15"/>
        <v>0</v>
      </c>
      <c r="AD22" s="219">
        <f t="shared" si="15"/>
        <v>0</v>
      </c>
      <c r="AE22" s="219">
        <f t="shared" si="15"/>
        <v>0</v>
      </c>
      <c r="AF22" s="219">
        <f t="shared" si="15"/>
        <v>0</v>
      </c>
      <c r="AG22" s="219">
        <f t="shared" si="15"/>
        <v>0</v>
      </c>
      <c r="AH22" s="219">
        <f t="shared" si="15"/>
        <v>0</v>
      </c>
      <c r="AI22" s="219">
        <f t="shared" si="15"/>
        <v>0</v>
      </c>
      <c r="AJ22" s="219">
        <f t="shared" si="15"/>
        <v>0</v>
      </c>
      <c r="AK22" s="219">
        <f t="shared" si="15"/>
        <v>0</v>
      </c>
      <c r="AL22" s="219">
        <f t="shared" si="15"/>
        <v>0</v>
      </c>
      <c r="AM22" s="219">
        <f t="shared" si="15"/>
        <v>0</v>
      </c>
      <c r="AN22" s="219">
        <f t="shared" si="15"/>
        <v>0</v>
      </c>
      <c r="AO22" s="219">
        <f t="shared" si="15"/>
        <v>0</v>
      </c>
      <c r="AP22" s="219">
        <f t="shared" si="15"/>
        <v>0</v>
      </c>
      <c r="AQ22" s="219">
        <f t="shared" si="15"/>
        <v>0</v>
      </c>
      <c r="AR22" s="219">
        <f t="shared" si="15"/>
        <v>0</v>
      </c>
      <c r="AS22" s="219">
        <f t="shared" si="15"/>
        <v>0</v>
      </c>
      <c r="AT22" s="219">
        <f t="shared" si="15"/>
        <v>0</v>
      </c>
      <c r="AU22" s="219">
        <f t="shared" si="15"/>
        <v>0</v>
      </c>
      <c r="AV22" s="219">
        <f t="shared" si="15"/>
        <v>0</v>
      </c>
      <c r="AW22" s="219">
        <f t="shared" si="15"/>
        <v>0</v>
      </c>
      <c r="AX22" s="219">
        <f t="shared" si="15"/>
        <v>0</v>
      </c>
      <c r="AY22" s="219">
        <f t="shared" si="15"/>
        <v>0</v>
      </c>
      <c r="AZ22" s="219">
        <f t="shared" si="15"/>
        <v>0</v>
      </c>
      <c r="BA22" s="219">
        <f t="shared" si="15"/>
        <v>0</v>
      </c>
      <c r="BB22" s="219">
        <f t="shared" si="15"/>
        <v>0</v>
      </c>
      <c r="BC22" s="219">
        <f t="shared" si="15"/>
        <v>0</v>
      </c>
      <c r="BD22" s="219">
        <f t="shared" si="15"/>
        <v>0</v>
      </c>
      <c r="BE22" s="219">
        <f t="shared" si="15"/>
        <v>0</v>
      </c>
      <c r="BF22" s="219">
        <f t="shared" si="15"/>
        <v>0</v>
      </c>
      <c r="BG22" s="219">
        <f t="shared" si="15"/>
        <v>0</v>
      </c>
      <c r="BH22" s="219">
        <f t="shared" si="15"/>
        <v>0</v>
      </c>
      <c r="BI22" s="219">
        <f t="shared" si="15"/>
        <v>0</v>
      </c>
      <c r="BJ22" s="219">
        <f t="shared" si="15"/>
        <v>0</v>
      </c>
      <c r="BK22" s="219">
        <f t="shared" si="15"/>
        <v>0</v>
      </c>
      <c r="BL22" s="219">
        <f t="shared" si="15"/>
        <v>0</v>
      </c>
      <c r="BM22" s="219">
        <f t="shared" si="15"/>
        <v>0</v>
      </c>
      <c r="BN22" s="219">
        <f t="shared" si="15"/>
        <v>0</v>
      </c>
      <c r="BO22" s="219">
        <f t="shared" si="15"/>
        <v>0</v>
      </c>
      <c r="BP22" s="219">
        <f t="shared" si="15"/>
        <v>0</v>
      </c>
      <c r="BQ22" s="219">
        <f t="shared" si="15"/>
        <v>0</v>
      </c>
      <c r="BR22" s="219">
        <f t="shared" ref="BR22:EC22" si="16">$B$22/24</f>
        <v>0</v>
      </c>
      <c r="BS22" s="219">
        <f t="shared" si="16"/>
        <v>0</v>
      </c>
      <c r="BT22" s="219">
        <f t="shared" si="16"/>
        <v>0</v>
      </c>
      <c r="BU22" s="219">
        <f t="shared" si="16"/>
        <v>0</v>
      </c>
      <c r="BV22" s="219">
        <f t="shared" si="16"/>
        <v>0</v>
      </c>
      <c r="BW22" s="219">
        <f t="shared" si="16"/>
        <v>0</v>
      </c>
      <c r="BX22" s="219">
        <f t="shared" si="16"/>
        <v>0</v>
      </c>
      <c r="BY22" s="219">
        <f t="shared" si="16"/>
        <v>0</v>
      </c>
      <c r="BZ22" s="219">
        <f t="shared" si="16"/>
        <v>0</v>
      </c>
      <c r="CA22" s="219">
        <f t="shared" si="16"/>
        <v>0</v>
      </c>
      <c r="CB22" s="219">
        <f t="shared" si="16"/>
        <v>0</v>
      </c>
      <c r="CC22" s="219">
        <f t="shared" si="16"/>
        <v>0</v>
      </c>
      <c r="CD22" s="219">
        <f t="shared" si="16"/>
        <v>0</v>
      </c>
      <c r="CE22" s="219">
        <f t="shared" si="16"/>
        <v>0</v>
      </c>
      <c r="CF22" s="219">
        <f t="shared" si="16"/>
        <v>0</v>
      </c>
      <c r="CG22" s="219">
        <f t="shared" si="16"/>
        <v>0</v>
      </c>
      <c r="CH22" s="219">
        <f t="shared" si="16"/>
        <v>0</v>
      </c>
      <c r="CI22" s="219">
        <f t="shared" si="16"/>
        <v>0</v>
      </c>
      <c r="CJ22" s="219">
        <f t="shared" si="16"/>
        <v>0</v>
      </c>
      <c r="CK22" s="219">
        <f t="shared" si="16"/>
        <v>0</v>
      </c>
      <c r="CL22" s="219">
        <f t="shared" si="16"/>
        <v>0</v>
      </c>
      <c r="CM22" s="219">
        <f t="shared" si="16"/>
        <v>0</v>
      </c>
      <c r="CN22" s="219">
        <f t="shared" si="16"/>
        <v>0</v>
      </c>
      <c r="CO22" s="219">
        <f t="shared" si="16"/>
        <v>0</v>
      </c>
      <c r="CP22" s="219">
        <f t="shared" si="16"/>
        <v>0</v>
      </c>
      <c r="CQ22" s="219">
        <f t="shared" si="16"/>
        <v>0</v>
      </c>
      <c r="CR22" s="219">
        <f t="shared" si="16"/>
        <v>0</v>
      </c>
      <c r="CS22" s="219">
        <f t="shared" si="16"/>
        <v>0</v>
      </c>
      <c r="CT22" s="219">
        <f t="shared" si="16"/>
        <v>0</v>
      </c>
      <c r="CU22" s="219">
        <f t="shared" si="16"/>
        <v>0</v>
      </c>
      <c r="CV22" s="219">
        <f t="shared" si="16"/>
        <v>0</v>
      </c>
      <c r="CW22" s="219">
        <f t="shared" si="16"/>
        <v>0</v>
      </c>
      <c r="CX22" s="219">
        <f t="shared" si="16"/>
        <v>0</v>
      </c>
      <c r="CY22" s="219">
        <f t="shared" si="16"/>
        <v>0</v>
      </c>
      <c r="CZ22" s="219">
        <f t="shared" si="16"/>
        <v>0</v>
      </c>
      <c r="DA22" s="219">
        <f t="shared" si="16"/>
        <v>0</v>
      </c>
      <c r="DB22" s="219">
        <f t="shared" si="16"/>
        <v>0</v>
      </c>
      <c r="DC22" s="219">
        <f t="shared" si="16"/>
        <v>0</v>
      </c>
      <c r="DD22" s="219">
        <f t="shared" si="16"/>
        <v>0</v>
      </c>
      <c r="DE22" s="219">
        <f t="shared" si="16"/>
        <v>0</v>
      </c>
      <c r="DF22" s="219">
        <f t="shared" si="16"/>
        <v>0</v>
      </c>
      <c r="DG22" s="219">
        <f t="shared" si="16"/>
        <v>0</v>
      </c>
      <c r="DH22" s="219">
        <f t="shared" si="16"/>
        <v>0</v>
      </c>
      <c r="DI22" s="219">
        <f t="shared" si="16"/>
        <v>0</v>
      </c>
      <c r="DJ22" s="219">
        <f t="shared" si="16"/>
        <v>0</v>
      </c>
      <c r="DK22" s="219">
        <f t="shared" si="16"/>
        <v>0</v>
      </c>
      <c r="DL22" s="219">
        <f t="shared" si="16"/>
        <v>0</v>
      </c>
      <c r="DM22" s="219">
        <f t="shared" si="16"/>
        <v>0</v>
      </c>
      <c r="DN22" s="219">
        <f t="shared" si="16"/>
        <v>0</v>
      </c>
      <c r="DO22" s="219">
        <f t="shared" si="16"/>
        <v>0</v>
      </c>
      <c r="DP22" s="219">
        <f t="shared" si="16"/>
        <v>0</v>
      </c>
      <c r="DQ22" s="219">
        <f t="shared" si="16"/>
        <v>0</v>
      </c>
      <c r="DR22" s="219">
        <f t="shared" si="16"/>
        <v>0</v>
      </c>
      <c r="DS22" s="219">
        <f t="shared" si="16"/>
        <v>0</v>
      </c>
      <c r="DT22" s="219">
        <f t="shared" si="16"/>
        <v>0</v>
      </c>
      <c r="DU22" s="219">
        <f t="shared" si="16"/>
        <v>0</v>
      </c>
      <c r="DV22" s="219">
        <f t="shared" si="16"/>
        <v>0</v>
      </c>
      <c r="DW22" s="219">
        <f t="shared" si="16"/>
        <v>0</v>
      </c>
      <c r="DX22" s="219">
        <f t="shared" si="16"/>
        <v>0</v>
      </c>
      <c r="DY22" s="219">
        <f t="shared" si="16"/>
        <v>0</v>
      </c>
      <c r="DZ22" s="219">
        <f t="shared" si="16"/>
        <v>0</v>
      </c>
      <c r="EA22" s="219">
        <f t="shared" si="16"/>
        <v>0</v>
      </c>
      <c r="EB22" s="219">
        <f t="shared" si="16"/>
        <v>0</v>
      </c>
      <c r="EC22" s="219">
        <f t="shared" si="16"/>
        <v>0</v>
      </c>
      <c r="ED22" s="219">
        <f t="shared" ref="ED22" si="17">$B$22/24</f>
        <v>0</v>
      </c>
    </row>
    <row r="23" spans="1:134">
      <c r="U23" s="1865">
        <f>U24/I24-1</f>
        <v>2.788961276162949E-2</v>
      </c>
      <c r="AG23" s="1865">
        <f>AG24/U24-1</f>
        <v>3.294126926675256E-2</v>
      </c>
      <c r="AS23" s="1865">
        <f>AS24/AG24-1</f>
        <v>3.2091101472917938E-2</v>
      </c>
      <c r="BE23" s="1865">
        <f>BE24/AS24-1</f>
        <v>3.2530556733649574E-2</v>
      </c>
    </row>
    <row r="24" spans="1:134">
      <c r="A24" s="1487" t="s">
        <v>1002</v>
      </c>
      <c r="B24" s="1926"/>
      <c r="C24" s="1927">
        <f>B16+C18+C20+C22</f>
        <v>1350</v>
      </c>
      <c r="D24" s="1928">
        <f>C24+D18+D20+D22</f>
        <v>1350</v>
      </c>
      <c r="E24" s="1928">
        <f t="shared" ref="E24:F24" si="18">D24+E18+E20+E22</f>
        <v>1350</v>
      </c>
      <c r="F24" s="1928">
        <f t="shared" si="18"/>
        <v>1350</v>
      </c>
      <c r="G24" s="1928">
        <f>F24+G18+G20+G22</f>
        <v>1350</v>
      </c>
      <c r="H24" s="1928">
        <f t="shared" ref="H24:BS24" si="19">G24+H18+H20+H22</f>
        <v>1350</v>
      </c>
      <c r="I24" s="1928">
        <f t="shared" si="19"/>
        <v>1350</v>
      </c>
      <c r="J24" s="1928">
        <f t="shared" si="19"/>
        <v>1350</v>
      </c>
      <c r="K24" s="1928">
        <f t="shared" si="19"/>
        <v>1350</v>
      </c>
      <c r="L24" s="1928">
        <f t="shared" si="19"/>
        <v>1353.7256830371916</v>
      </c>
      <c r="M24" s="1928">
        <f t="shared" si="19"/>
        <v>1357.4513660743833</v>
      </c>
      <c r="N24" s="1928">
        <f t="shared" si="19"/>
        <v>1361.1770491115749</v>
      </c>
      <c r="O24" s="1928">
        <f t="shared" si="19"/>
        <v>1364.9027321487665</v>
      </c>
      <c r="P24" s="1928">
        <f t="shared" si="19"/>
        <v>1368.6284151859581</v>
      </c>
      <c r="Q24" s="1928">
        <f t="shared" si="19"/>
        <v>1372.3540982231498</v>
      </c>
      <c r="R24" s="1928">
        <f t="shared" si="19"/>
        <v>1376.1783179744123</v>
      </c>
      <c r="S24" s="1928">
        <f t="shared" si="19"/>
        <v>1380.0025377256748</v>
      </c>
      <c r="T24" s="1928">
        <f t="shared" si="19"/>
        <v>1383.8267574769372</v>
      </c>
      <c r="U24" s="1928">
        <f t="shared" si="19"/>
        <v>1387.6509772281997</v>
      </c>
      <c r="V24" s="1928">
        <f t="shared" si="19"/>
        <v>1391.4751969794622</v>
      </c>
      <c r="W24" s="1928">
        <f t="shared" si="19"/>
        <v>1395.2994167307247</v>
      </c>
      <c r="X24" s="1928">
        <f t="shared" si="19"/>
        <v>1399.1236364819872</v>
      </c>
      <c r="Y24" s="1928">
        <f t="shared" si="19"/>
        <v>1402.9478562332497</v>
      </c>
      <c r="Z24" s="1928">
        <f t="shared" si="19"/>
        <v>1406.7720759845122</v>
      </c>
      <c r="AA24" s="1928">
        <f t="shared" si="19"/>
        <v>1410.5962957357747</v>
      </c>
      <c r="AB24" s="1928">
        <f t="shared" si="19"/>
        <v>1414.4205154870372</v>
      </c>
      <c r="AC24" s="1928">
        <f t="shared" si="19"/>
        <v>1418.2447352382997</v>
      </c>
      <c r="AD24" s="1928">
        <f t="shared" si="19"/>
        <v>1422.0240418580613</v>
      </c>
      <c r="AE24" s="1928">
        <f t="shared" si="19"/>
        <v>1425.803348477823</v>
      </c>
      <c r="AF24" s="1928">
        <f t="shared" si="19"/>
        <v>1429.5826550975846</v>
      </c>
      <c r="AG24" s="1928">
        <f t="shared" si="19"/>
        <v>1433.3619617173463</v>
      </c>
      <c r="AH24" s="1928">
        <f t="shared" si="19"/>
        <v>1437.1412683371079</v>
      </c>
      <c r="AI24" s="1928">
        <f t="shared" si="19"/>
        <v>1440.9205749568696</v>
      </c>
      <c r="AJ24" s="1928">
        <f t="shared" si="19"/>
        <v>1444.6998815766312</v>
      </c>
      <c r="AK24" s="1928">
        <f t="shared" si="19"/>
        <v>1448.4791881963929</v>
      </c>
      <c r="AL24" s="1928">
        <f t="shared" si="19"/>
        <v>1452.2584948161546</v>
      </c>
      <c r="AM24" s="1928">
        <f t="shared" si="19"/>
        <v>1456.0378014359162</v>
      </c>
      <c r="AN24" s="1928">
        <f t="shared" si="19"/>
        <v>1459.8171080556779</v>
      </c>
      <c r="AO24" s="1928">
        <f t="shared" si="19"/>
        <v>1463.5964146754395</v>
      </c>
      <c r="AP24" s="1928">
        <f t="shared" si="19"/>
        <v>1467.5373424761392</v>
      </c>
      <c r="AQ24" s="1928">
        <f t="shared" si="19"/>
        <v>1471.4782702768389</v>
      </c>
      <c r="AR24" s="1928">
        <f t="shared" si="19"/>
        <v>1475.4191980775386</v>
      </c>
      <c r="AS24" s="1928">
        <f t="shared" si="19"/>
        <v>1479.3601258782383</v>
      </c>
      <c r="AT24" s="1928">
        <f t="shared" si="19"/>
        <v>1483.3010536789379</v>
      </c>
      <c r="AU24" s="1928">
        <f t="shared" si="19"/>
        <v>1487.2419814796376</v>
      </c>
      <c r="AV24" s="1928">
        <f t="shared" si="19"/>
        <v>1491.1829092803373</v>
      </c>
      <c r="AW24" s="1928">
        <f t="shared" si="19"/>
        <v>1495.123837081037</v>
      </c>
      <c r="AX24" s="1928">
        <f t="shared" si="19"/>
        <v>1499.0647648817367</v>
      </c>
      <c r="AY24" s="1928">
        <f t="shared" si="19"/>
        <v>1503.1247319532913</v>
      </c>
      <c r="AZ24" s="1928">
        <f t="shared" si="19"/>
        <v>1507.1846990248459</v>
      </c>
      <c r="BA24" s="1928">
        <f t="shared" si="19"/>
        <v>1511.2446660964006</v>
      </c>
      <c r="BB24" s="1928">
        <f t="shared" si="19"/>
        <v>1515.3046331679552</v>
      </c>
      <c r="BC24" s="1928">
        <f t="shared" si="19"/>
        <v>1519.3646002395099</v>
      </c>
      <c r="BD24" s="1928">
        <f t="shared" si="19"/>
        <v>1523.4245673110645</v>
      </c>
      <c r="BE24" s="1928">
        <f t="shared" si="19"/>
        <v>1527.4845343826191</v>
      </c>
      <c r="BF24" s="1928">
        <f t="shared" si="19"/>
        <v>1531.5445014541738</v>
      </c>
      <c r="BG24" s="1928">
        <f t="shared" si="19"/>
        <v>1535.6044685257284</v>
      </c>
      <c r="BH24" s="1928">
        <f t="shared" si="19"/>
        <v>1539.664435597283</v>
      </c>
      <c r="BI24" s="1928">
        <f t="shared" si="19"/>
        <v>1543.7244026688377</v>
      </c>
      <c r="BJ24" s="1928">
        <f t="shared" si="19"/>
        <v>1547.7843697403923</v>
      </c>
      <c r="BK24" s="1928">
        <f t="shared" si="19"/>
        <v>1551.9762857417725</v>
      </c>
      <c r="BL24" s="1928">
        <f t="shared" si="19"/>
        <v>1556.1682017431526</v>
      </c>
      <c r="BM24" s="1928">
        <f t="shared" si="19"/>
        <v>1560.3601177445328</v>
      </c>
      <c r="BN24" s="1928">
        <f t="shared" si="19"/>
        <v>1564.5520337459129</v>
      </c>
      <c r="BO24" s="1928">
        <f t="shared" si="19"/>
        <v>1568.7439497472931</v>
      </c>
      <c r="BP24" s="1928">
        <f t="shared" si="19"/>
        <v>1572.9358657486732</v>
      </c>
      <c r="BQ24" s="1928">
        <f t="shared" si="19"/>
        <v>1577.1277817500534</v>
      </c>
      <c r="BR24" s="1928">
        <f t="shared" si="19"/>
        <v>1581.3196977514335</v>
      </c>
      <c r="BS24" s="1928">
        <f t="shared" si="19"/>
        <v>1585.5116137528137</v>
      </c>
      <c r="BT24" s="1928">
        <f t="shared" ref="BT24:ED24" si="20">BS24+BT18+BT20+BT22</f>
        <v>1589.7035297541938</v>
      </c>
      <c r="BU24" s="1928">
        <f t="shared" si="20"/>
        <v>1593.895445755574</v>
      </c>
      <c r="BV24" s="1928">
        <f t="shared" si="20"/>
        <v>1598.0873617569541</v>
      </c>
      <c r="BW24" s="1928">
        <f t="shared" si="20"/>
        <v>1602.4155150283791</v>
      </c>
      <c r="BX24" s="1928">
        <f t="shared" si="20"/>
        <v>1606.7436682998041</v>
      </c>
      <c r="BY24" s="1928">
        <f t="shared" si="20"/>
        <v>1611.0718215712291</v>
      </c>
      <c r="BZ24" s="1928">
        <f t="shared" si="20"/>
        <v>1615.399974842654</v>
      </c>
      <c r="CA24" s="1928">
        <f t="shared" si="20"/>
        <v>1619.728128114079</v>
      </c>
      <c r="CB24" s="1928">
        <f t="shared" si="20"/>
        <v>1624.056281385504</v>
      </c>
      <c r="CC24" s="1928">
        <f t="shared" si="20"/>
        <v>1628.384434656929</v>
      </c>
      <c r="CD24" s="1928">
        <f t="shared" si="20"/>
        <v>1632.712587928354</v>
      </c>
      <c r="CE24" s="1928">
        <f t="shared" si="20"/>
        <v>1637.0407411997789</v>
      </c>
      <c r="CF24" s="1928">
        <f t="shared" si="20"/>
        <v>1641.3688944712039</v>
      </c>
      <c r="CG24" s="1928">
        <f t="shared" si="20"/>
        <v>1645.6970477426289</v>
      </c>
      <c r="CH24" s="1928">
        <f t="shared" si="20"/>
        <v>1650.0252010140539</v>
      </c>
      <c r="CI24" s="1928">
        <f t="shared" si="20"/>
        <v>1654.4940192668003</v>
      </c>
      <c r="CJ24" s="1928">
        <f t="shared" si="20"/>
        <v>1658.9628375195466</v>
      </c>
      <c r="CK24" s="1928">
        <f t="shared" si="20"/>
        <v>1663.431655772293</v>
      </c>
      <c r="CL24" s="1928">
        <f t="shared" si="20"/>
        <v>1667.9004740250393</v>
      </c>
      <c r="CM24" s="1928">
        <f t="shared" si="20"/>
        <v>1672.3692922777857</v>
      </c>
      <c r="CN24" s="1928">
        <f t="shared" si="20"/>
        <v>1676.838110530532</v>
      </c>
      <c r="CO24" s="1928">
        <f t="shared" si="20"/>
        <v>1681.3069287832784</v>
      </c>
      <c r="CP24" s="1928">
        <f t="shared" si="20"/>
        <v>1685.7757470360248</v>
      </c>
      <c r="CQ24" s="1928">
        <f t="shared" si="20"/>
        <v>1690.2445652887711</v>
      </c>
      <c r="CR24" s="1928">
        <f t="shared" si="20"/>
        <v>1694.7133835415175</v>
      </c>
      <c r="CS24" s="1928">
        <f t="shared" si="20"/>
        <v>1699.1822017942638</v>
      </c>
      <c r="CT24" s="1928">
        <f t="shared" si="20"/>
        <v>1703.6510200470102</v>
      </c>
      <c r="CU24" s="1928">
        <f t="shared" si="20"/>
        <v>1708.2650748929709</v>
      </c>
      <c r="CV24" s="1928">
        <f t="shared" si="20"/>
        <v>1712.8791297389316</v>
      </c>
      <c r="CW24" s="1928">
        <f t="shared" si="20"/>
        <v>1717.4931845848923</v>
      </c>
      <c r="CX24" s="1928">
        <f t="shared" si="20"/>
        <v>1722.107239430853</v>
      </c>
      <c r="CY24" s="1928">
        <f t="shared" si="20"/>
        <v>1726.7212942768138</v>
      </c>
      <c r="CZ24" s="1928">
        <f t="shared" si="20"/>
        <v>1731.3353491227745</v>
      </c>
      <c r="DA24" s="1928">
        <f t="shared" si="20"/>
        <v>1735.9494039687352</v>
      </c>
      <c r="DB24" s="1928">
        <f t="shared" si="20"/>
        <v>1740.5634588146959</v>
      </c>
      <c r="DC24" s="1928">
        <f t="shared" si="20"/>
        <v>1745.1775136606566</v>
      </c>
      <c r="DD24" s="1928">
        <f t="shared" si="20"/>
        <v>1749.7915685066173</v>
      </c>
      <c r="DE24" s="1928">
        <f t="shared" si="20"/>
        <v>1754.405623352578</v>
      </c>
      <c r="DF24" s="1928">
        <f t="shared" si="20"/>
        <v>1759.0196781985387</v>
      </c>
      <c r="DG24" s="1928">
        <f t="shared" si="20"/>
        <v>1763.7836898269932</v>
      </c>
      <c r="DH24" s="1928">
        <f t="shared" si="20"/>
        <v>1768.5477014554476</v>
      </c>
      <c r="DI24" s="1928">
        <f t="shared" si="20"/>
        <v>1773.3117130839021</v>
      </c>
      <c r="DJ24" s="1928">
        <f t="shared" si="20"/>
        <v>1778.0757247123565</v>
      </c>
      <c r="DK24" s="1928">
        <f t="shared" si="20"/>
        <v>1782.839736340811</v>
      </c>
      <c r="DL24" s="1928">
        <f t="shared" si="20"/>
        <v>1787.6037479692654</v>
      </c>
      <c r="DM24" s="1928">
        <f t="shared" si="20"/>
        <v>1792.3677595977199</v>
      </c>
      <c r="DN24" s="1928">
        <f t="shared" si="20"/>
        <v>1797.1317712261744</v>
      </c>
      <c r="DO24" s="1928">
        <f t="shared" si="20"/>
        <v>1801.8957828546288</v>
      </c>
      <c r="DP24" s="1928">
        <f t="shared" si="20"/>
        <v>1806.6597944830833</v>
      </c>
      <c r="DQ24" s="1928">
        <f t="shared" si="20"/>
        <v>1811.4238061115377</v>
      </c>
      <c r="DR24" s="1928">
        <f t="shared" si="20"/>
        <v>1816.1878177399922</v>
      </c>
      <c r="DS24" s="1928">
        <f t="shared" si="20"/>
        <v>1821.1066597463714</v>
      </c>
      <c r="DT24" s="1928">
        <f t="shared" si="20"/>
        <v>1826.0255017527506</v>
      </c>
      <c r="DU24" s="1928">
        <f t="shared" si="20"/>
        <v>1830.9443437591299</v>
      </c>
      <c r="DV24" s="1928">
        <f t="shared" si="20"/>
        <v>1835.8631857655091</v>
      </c>
      <c r="DW24" s="1928">
        <f t="shared" si="20"/>
        <v>1840.7820277718884</v>
      </c>
      <c r="DX24" s="1928">
        <f t="shared" si="20"/>
        <v>1845.7008697782676</v>
      </c>
      <c r="DY24" s="1928">
        <f t="shared" si="20"/>
        <v>1850.6197117846468</v>
      </c>
      <c r="DZ24" s="1928">
        <f t="shared" si="20"/>
        <v>1855.5385537910261</v>
      </c>
      <c r="EA24" s="1928">
        <f t="shared" si="20"/>
        <v>1860.4573957974053</v>
      </c>
      <c r="EB24" s="1928">
        <f t="shared" si="20"/>
        <v>1865.3762378037845</v>
      </c>
      <c r="EC24" s="1928">
        <f t="shared" si="20"/>
        <v>1870.2950798101638</v>
      </c>
      <c r="ED24" s="1928">
        <f t="shared" si="20"/>
        <v>1875.213921816543</v>
      </c>
    </row>
    <row r="25" spans="1:134">
      <c r="C25">
        <v>18</v>
      </c>
      <c r="D25">
        <v>15</v>
      </c>
      <c r="E25">
        <v>12</v>
      </c>
      <c r="F25">
        <v>14</v>
      </c>
      <c r="G25">
        <v>10</v>
      </c>
      <c r="H25">
        <v>27</v>
      </c>
      <c r="I25">
        <v>11</v>
      </c>
      <c r="J25">
        <v>19</v>
      </c>
      <c r="K25">
        <v>8</v>
      </c>
      <c r="L25">
        <v>11</v>
      </c>
      <c r="M25">
        <v>8</v>
      </c>
      <c r="N25">
        <v>12</v>
      </c>
    </row>
    <row r="26" spans="1:134">
      <c r="A26" t="s">
        <v>1003</v>
      </c>
      <c r="C26" s="1930">
        <v>18</v>
      </c>
      <c r="D26" s="1930">
        <v>15</v>
      </c>
      <c r="E26" s="1930">
        <v>12</v>
      </c>
      <c r="F26" s="1930">
        <v>14</v>
      </c>
      <c r="G26" s="1930">
        <v>10</v>
      </c>
      <c r="H26" s="1930">
        <v>24</v>
      </c>
      <c r="I26" s="1930">
        <v>24</v>
      </c>
      <c r="J26" s="1930">
        <v>24</v>
      </c>
      <c r="K26" s="1930">
        <v>15</v>
      </c>
      <c r="L26" s="1930">
        <v>15</v>
      </c>
      <c r="M26" s="1930">
        <v>15</v>
      </c>
      <c r="N26" s="1930">
        <v>15</v>
      </c>
      <c r="O26" s="1930">
        <v>18</v>
      </c>
      <c r="P26" s="1930">
        <v>15</v>
      </c>
      <c r="Q26" s="1930">
        <v>12</v>
      </c>
      <c r="R26" s="1930">
        <v>14</v>
      </c>
      <c r="S26" s="1930">
        <v>10</v>
      </c>
      <c r="T26" s="1930">
        <v>24</v>
      </c>
      <c r="U26" s="1930">
        <v>24</v>
      </c>
      <c r="V26" s="1930">
        <v>24</v>
      </c>
      <c r="W26" s="1930">
        <v>15</v>
      </c>
      <c r="X26" s="1930">
        <v>15</v>
      </c>
      <c r="Y26" s="1930">
        <v>15</v>
      </c>
      <c r="Z26" s="1930">
        <v>15</v>
      </c>
      <c r="AA26" s="1930">
        <v>18</v>
      </c>
      <c r="AB26" s="1930">
        <v>15</v>
      </c>
      <c r="AC26" s="1930">
        <v>12</v>
      </c>
      <c r="AD26" s="1930">
        <v>14</v>
      </c>
      <c r="AE26" s="1930">
        <v>10</v>
      </c>
      <c r="AF26" s="1930">
        <v>24</v>
      </c>
      <c r="AG26" s="1930">
        <v>24</v>
      </c>
      <c r="AH26" s="1930">
        <v>24</v>
      </c>
      <c r="AI26" s="1930">
        <v>15</v>
      </c>
      <c r="AJ26" s="1930">
        <v>15</v>
      </c>
      <c r="AK26" s="1930">
        <v>15</v>
      </c>
      <c r="AL26" s="1930">
        <v>15</v>
      </c>
      <c r="AM26" s="1930">
        <v>18</v>
      </c>
      <c r="AN26" s="1930">
        <v>15</v>
      </c>
      <c r="AO26" s="1930">
        <v>12</v>
      </c>
      <c r="AP26" s="1930">
        <v>14</v>
      </c>
      <c r="AQ26" s="1930">
        <v>10</v>
      </c>
      <c r="AR26" s="1930">
        <v>24</v>
      </c>
      <c r="AS26" s="1930">
        <v>24</v>
      </c>
      <c r="AT26" s="1930">
        <v>24</v>
      </c>
      <c r="AU26" s="1930">
        <v>15</v>
      </c>
      <c r="AV26" s="1930">
        <v>15</v>
      </c>
      <c r="AW26" s="1930">
        <v>15</v>
      </c>
      <c r="AX26" s="1930">
        <v>15</v>
      </c>
      <c r="AY26" s="1930">
        <v>18</v>
      </c>
      <c r="AZ26" s="1930">
        <v>15</v>
      </c>
      <c r="BA26" s="1930">
        <v>12</v>
      </c>
      <c r="BB26" s="1930">
        <v>14</v>
      </c>
      <c r="BC26" s="1930">
        <v>10</v>
      </c>
      <c r="BD26" s="1930">
        <v>24</v>
      </c>
      <c r="BE26" s="1930">
        <v>24</v>
      </c>
      <c r="BF26" s="1930">
        <v>24</v>
      </c>
      <c r="BG26" s="1930">
        <v>15</v>
      </c>
      <c r="BH26" s="1930">
        <v>15</v>
      </c>
      <c r="BI26" s="1930">
        <v>15</v>
      </c>
      <c r="BJ26" s="1930">
        <v>15</v>
      </c>
      <c r="BK26" s="1930">
        <v>18</v>
      </c>
      <c r="BL26" s="1930">
        <v>15</v>
      </c>
      <c r="BM26" s="1930">
        <v>12</v>
      </c>
      <c r="BN26" s="1930">
        <v>14</v>
      </c>
      <c r="BO26" s="1930">
        <v>10</v>
      </c>
      <c r="BP26" s="1930">
        <v>24</v>
      </c>
      <c r="BQ26" s="1930">
        <v>24</v>
      </c>
      <c r="BR26" s="1930">
        <v>24</v>
      </c>
      <c r="BS26" s="1930">
        <v>15</v>
      </c>
      <c r="BT26" s="1930">
        <v>15</v>
      </c>
      <c r="BU26" s="1930">
        <v>15</v>
      </c>
      <c r="BV26" s="1930">
        <v>15</v>
      </c>
      <c r="BW26" s="1930">
        <v>18</v>
      </c>
      <c r="BX26" s="1930">
        <v>15</v>
      </c>
      <c r="BY26" s="1930">
        <v>12</v>
      </c>
      <c r="BZ26" s="1930">
        <v>14</v>
      </c>
      <c r="CA26" s="1930">
        <v>10</v>
      </c>
      <c r="CB26" s="1930">
        <v>24</v>
      </c>
      <c r="CC26" s="1930">
        <v>24</v>
      </c>
      <c r="CD26" s="1930">
        <v>24</v>
      </c>
      <c r="CE26" s="1930">
        <v>15</v>
      </c>
      <c r="CF26" s="1930">
        <v>15</v>
      </c>
      <c r="CG26" s="1930">
        <v>15</v>
      </c>
      <c r="CH26" s="1930">
        <v>15</v>
      </c>
      <c r="CI26" s="1930">
        <v>18</v>
      </c>
      <c r="CJ26" s="1930">
        <v>15</v>
      </c>
      <c r="CK26" s="1930">
        <v>12</v>
      </c>
      <c r="CL26" s="1930">
        <v>14</v>
      </c>
      <c r="CM26" s="1930">
        <v>10</v>
      </c>
      <c r="CN26" s="1930">
        <v>24</v>
      </c>
      <c r="CO26" s="1930">
        <v>24</v>
      </c>
      <c r="CP26" s="1930">
        <v>24</v>
      </c>
      <c r="CQ26" s="1930">
        <v>15</v>
      </c>
      <c r="CR26" s="1930">
        <v>15</v>
      </c>
      <c r="CS26" s="1930">
        <v>15</v>
      </c>
      <c r="CT26" s="1930">
        <v>15</v>
      </c>
      <c r="CU26" s="1930">
        <v>18</v>
      </c>
      <c r="CV26" s="1930">
        <v>15</v>
      </c>
      <c r="CW26" s="1930">
        <v>12</v>
      </c>
      <c r="CX26" s="1930">
        <v>14</v>
      </c>
      <c r="CY26" s="1930">
        <v>10</v>
      </c>
      <c r="CZ26" s="1930">
        <v>24</v>
      </c>
      <c r="DA26" s="1930">
        <v>24</v>
      </c>
      <c r="DB26" s="1930">
        <v>24</v>
      </c>
      <c r="DC26" s="1930">
        <v>15</v>
      </c>
      <c r="DD26" s="1930">
        <v>15</v>
      </c>
      <c r="DE26" s="1930">
        <v>15</v>
      </c>
      <c r="DF26" s="1930">
        <v>15</v>
      </c>
      <c r="DG26" s="1930">
        <v>18</v>
      </c>
      <c r="DH26" s="1930">
        <v>15</v>
      </c>
      <c r="DI26" s="1930">
        <v>12</v>
      </c>
      <c r="DJ26" s="1930">
        <v>14</v>
      </c>
      <c r="DK26" s="1930">
        <v>10</v>
      </c>
      <c r="DL26" s="1930">
        <v>24</v>
      </c>
      <c r="DM26" s="1930">
        <v>24</v>
      </c>
      <c r="DN26" s="1930">
        <v>24</v>
      </c>
      <c r="DO26" s="1930">
        <v>15</v>
      </c>
      <c r="DP26" s="1930">
        <v>15</v>
      </c>
      <c r="DQ26" s="1930">
        <v>15</v>
      </c>
      <c r="DR26" s="1930">
        <v>15</v>
      </c>
      <c r="DS26" s="1930">
        <v>18</v>
      </c>
      <c r="DT26" s="1930">
        <v>15</v>
      </c>
      <c r="DU26" s="1930">
        <v>12</v>
      </c>
      <c r="DV26" s="1930">
        <v>14</v>
      </c>
      <c r="DW26" s="1930">
        <v>10</v>
      </c>
      <c r="DX26" s="1930">
        <v>24</v>
      </c>
      <c r="DY26" s="1930">
        <v>24</v>
      </c>
      <c r="DZ26" s="1930">
        <v>24</v>
      </c>
      <c r="EA26" s="1930">
        <v>15</v>
      </c>
      <c r="EB26" s="1930">
        <v>15</v>
      </c>
      <c r="EC26" s="1930">
        <v>15</v>
      </c>
      <c r="ED26" s="1930">
        <v>15</v>
      </c>
    </row>
    <row r="28" spans="1:134">
      <c r="A28" t="s">
        <v>1004</v>
      </c>
      <c r="B28" s="1931">
        <v>0.5</v>
      </c>
      <c r="C28" s="1931">
        <v>0.5</v>
      </c>
      <c r="D28" s="1931">
        <v>0.5</v>
      </c>
      <c r="E28" s="1931">
        <v>0.5</v>
      </c>
      <c r="F28" s="1931">
        <v>0.5</v>
      </c>
      <c r="G28" s="1931">
        <v>0.5</v>
      </c>
      <c r="H28" s="1931">
        <v>0.5</v>
      </c>
      <c r="I28" s="1931">
        <v>0.5</v>
      </c>
      <c r="J28" s="1931">
        <v>0.5</v>
      </c>
      <c r="K28" s="1931">
        <v>0.5</v>
      </c>
      <c r="L28" s="1931">
        <v>0.5</v>
      </c>
      <c r="M28" s="1931">
        <v>0.5</v>
      </c>
      <c r="N28" s="1931">
        <v>0.5</v>
      </c>
      <c r="O28" s="1931">
        <v>0.5</v>
      </c>
      <c r="P28" s="1931">
        <v>0.5</v>
      </c>
      <c r="Q28" s="1931">
        <v>0.5</v>
      </c>
      <c r="R28" s="1931">
        <v>0.5</v>
      </c>
      <c r="S28" s="1931">
        <v>0.5</v>
      </c>
      <c r="T28" s="1931">
        <v>0.5</v>
      </c>
      <c r="U28" s="1931">
        <v>0.5</v>
      </c>
      <c r="V28" s="1931">
        <v>0.5</v>
      </c>
      <c r="W28" s="1931">
        <v>0.5</v>
      </c>
      <c r="X28" s="1931">
        <v>0.5</v>
      </c>
      <c r="Y28" s="1931">
        <v>0.5</v>
      </c>
      <c r="Z28" s="1931">
        <v>0.5</v>
      </c>
      <c r="AA28" s="1931">
        <v>0.5</v>
      </c>
      <c r="AB28" s="1931">
        <v>0.5</v>
      </c>
      <c r="AC28" s="1931">
        <v>0.5</v>
      </c>
      <c r="AD28" s="1931">
        <v>0.5</v>
      </c>
      <c r="AE28" s="1931">
        <v>0.5</v>
      </c>
      <c r="AF28" s="1931">
        <v>0.5</v>
      </c>
      <c r="AG28" s="1931">
        <v>0.5</v>
      </c>
      <c r="AH28" s="1931">
        <v>0.5</v>
      </c>
      <c r="AI28" s="1931">
        <v>0.5</v>
      </c>
      <c r="AJ28" s="1931">
        <v>0.5</v>
      </c>
      <c r="AK28" s="1931">
        <v>0.5</v>
      </c>
      <c r="AL28" s="1931">
        <v>0.5</v>
      </c>
      <c r="AM28" s="1931">
        <v>0.5</v>
      </c>
      <c r="AN28" s="1931">
        <v>0.5</v>
      </c>
      <c r="AO28" s="1931">
        <v>0.5</v>
      </c>
      <c r="AP28" s="1931">
        <v>0.5</v>
      </c>
      <c r="AQ28" s="1931">
        <v>0.5</v>
      </c>
      <c r="AR28" s="1931">
        <v>0.5</v>
      </c>
      <c r="AS28" s="1931">
        <v>0.5</v>
      </c>
      <c r="AT28" s="1931">
        <v>0.5</v>
      </c>
      <c r="AU28" s="1931">
        <v>0.5</v>
      </c>
      <c r="AV28" s="1931">
        <v>0.5</v>
      </c>
      <c r="AW28" s="1931">
        <v>0.5</v>
      </c>
      <c r="AX28" s="1931">
        <v>0.5</v>
      </c>
      <c r="AY28" s="1931">
        <v>0.5</v>
      </c>
      <c r="AZ28" s="1931">
        <v>0.5</v>
      </c>
      <c r="BA28" s="1931">
        <v>0.5</v>
      </c>
      <c r="BB28" s="1931">
        <v>0.5</v>
      </c>
      <c r="BC28" s="1931">
        <v>0.5</v>
      </c>
      <c r="BD28" s="1931">
        <v>0.5</v>
      </c>
      <c r="BE28" s="1931">
        <v>0.5</v>
      </c>
      <c r="BF28" s="1931">
        <v>0.5</v>
      </c>
      <c r="BG28" s="1931">
        <v>0.5</v>
      </c>
      <c r="BH28" s="1931">
        <v>0.5</v>
      </c>
      <c r="BI28" s="1931">
        <v>0.5</v>
      </c>
      <c r="BJ28" s="1931">
        <v>0.5</v>
      </c>
      <c r="BK28" s="1931">
        <v>0.5</v>
      </c>
      <c r="BL28" s="1931">
        <v>0.5</v>
      </c>
      <c r="BM28" s="1931">
        <v>0.5</v>
      </c>
      <c r="BN28" s="1931">
        <v>0.5</v>
      </c>
      <c r="BO28" s="1931">
        <v>0.5</v>
      </c>
      <c r="BP28" s="1931">
        <v>0.5</v>
      </c>
      <c r="BQ28" s="1931">
        <v>0.5</v>
      </c>
      <c r="BR28" s="1931">
        <v>0.5</v>
      </c>
      <c r="BS28" s="1931">
        <v>0.5</v>
      </c>
      <c r="BT28" s="1931">
        <v>0.5</v>
      </c>
      <c r="BU28" s="1931">
        <v>0.5</v>
      </c>
      <c r="BV28" s="1931">
        <v>0.5</v>
      </c>
      <c r="BW28" s="1931">
        <v>0.5</v>
      </c>
      <c r="BX28" s="1931">
        <v>0.5</v>
      </c>
      <c r="BY28" s="1931">
        <v>0.5</v>
      </c>
      <c r="BZ28" s="1931">
        <v>0.5</v>
      </c>
      <c r="CA28" s="1931">
        <v>0.5</v>
      </c>
      <c r="CB28" s="1931">
        <v>0.5</v>
      </c>
      <c r="CC28" s="1931">
        <v>0.5</v>
      </c>
      <c r="CD28" s="1931">
        <v>0.5</v>
      </c>
      <c r="CE28" s="1931">
        <v>0.5</v>
      </c>
      <c r="CF28" s="1931">
        <v>0.5</v>
      </c>
      <c r="CG28" s="1931">
        <v>0.5</v>
      </c>
      <c r="CH28" s="1931">
        <v>0.5</v>
      </c>
      <c r="CI28" s="1931">
        <v>0.5</v>
      </c>
      <c r="CJ28" s="1931">
        <v>0.5</v>
      </c>
      <c r="CK28" s="1931">
        <v>0.5</v>
      </c>
      <c r="CL28" s="1931">
        <v>0.5</v>
      </c>
      <c r="CM28" s="1931">
        <v>0.5</v>
      </c>
      <c r="CN28" s="1931">
        <v>0.5</v>
      </c>
      <c r="CO28" s="1931">
        <v>0.5</v>
      </c>
      <c r="CP28" s="1931">
        <v>0.5</v>
      </c>
      <c r="CQ28" s="1931">
        <v>0.5</v>
      </c>
      <c r="CR28" s="1931">
        <v>0.5</v>
      </c>
      <c r="CS28" s="1931">
        <v>0.5</v>
      </c>
      <c r="CT28" s="1931">
        <v>0.5</v>
      </c>
      <c r="CU28" s="1931">
        <v>0.5</v>
      </c>
      <c r="CV28" s="1931">
        <v>0.5</v>
      </c>
      <c r="CW28" s="1931">
        <v>0.5</v>
      </c>
      <c r="CX28" s="1931">
        <v>0.5</v>
      </c>
      <c r="CY28" s="1931">
        <v>0.5</v>
      </c>
      <c r="CZ28" s="1931">
        <v>0.5</v>
      </c>
      <c r="DA28" s="1931">
        <v>0.5</v>
      </c>
      <c r="DB28" s="1931">
        <v>0.5</v>
      </c>
      <c r="DC28" s="1931">
        <v>0.5</v>
      </c>
      <c r="DD28" s="1931">
        <v>0.5</v>
      </c>
      <c r="DE28" s="1931">
        <v>0.5</v>
      </c>
      <c r="DF28" s="1931">
        <v>0.5</v>
      </c>
      <c r="DG28" s="1931">
        <v>0.5</v>
      </c>
      <c r="DH28" s="1931">
        <v>0.5</v>
      </c>
      <c r="DI28" s="1931">
        <v>0.5</v>
      </c>
      <c r="DJ28" s="1931">
        <v>0.5</v>
      </c>
      <c r="DK28" s="1931">
        <v>0.5</v>
      </c>
      <c r="DL28" s="1931">
        <v>0.5</v>
      </c>
      <c r="DM28" s="1931">
        <v>0.5</v>
      </c>
      <c r="DN28" s="1931">
        <v>0.5</v>
      </c>
      <c r="DO28" s="1931">
        <v>0.5</v>
      </c>
      <c r="DP28" s="1931">
        <v>0.5</v>
      </c>
      <c r="DQ28" s="1931">
        <v>0.5</v>
      </c>
      <c r="DR28" s="1931">
        <v>0.5</v>
      </c>
      <c r="DS28" s="1931">
        <v>0.5</v>
      </c>
      <c r="DT28" s="1931">
        <v>0.5</v>
      </c>
      <c r="DU28" s="1931">
        <v>0.5</v>
      </c>
      <c r="DV28" s="1931">
        <v>0.5</v>
      </c>
      <c r="DW28" s="1931">
        <v>0.5</v>
      </c>
      <c r="DX28" s="1931">
        <v>0.5</v>
      </c>
      <c r="DY28" s="1931">
        <v>0.5</v>
      </c>
      <c r="DZ28" s="1931">
        <v>0.5</v>
      </c>
      <c r="EA28" s="1931">
        <v>0.5</v>
      </c>
      <c r="EB28" s="1931">
        <v>0.5</v>
      </c>
      <c r="EC28" s="1931">
        <v>0.5</v>
      </c>
      <c r="ED28" s="1931">
        <v>0.5</v>
      </c>
    </row>
    <row r="30" spans="1:134">
      <c r="A30" t="s">
        <v>1005</v>
      </c>
      <c r="B30" s="1918"/>
      <c r="C30" s="1918">
        <v>0.01</v>
      </c>
      <c r="D30" s="1918">
        <v>0.01</v>
      </c>
      <c r="E30" s="1918">
        <v>0.01</v>
      </c>
      <c r="F30" s="1918">
        <v>0.01</v>
      </c>
      <c r="G30" s="1918">
        <v>0.01</v>
      </c>
      <c r="H30" s="1918">
        <v>0.01</v>
      </c>
      <c r="I30" s="1918">
        <v>0.01</v>
      </c>
      <c r="J30" s="1918">
        <v>0.01</v>
      </c>
      <c r="K30" s="1918">
        <v>0.01</v>
      </c>
      <c r="L30" s="1918">
        <v>0.01</v>
      </c>
      <c r="M30" s="1918">
        <v>0.02</v>
      </c>
      <c r="N30" s="1918">
        <v>0.02</v>
      </c>
      <c r="O30" s="1918">
        <v>0.02</v>
      </c>
      <c r="P30" s="1918">
        <v>0.02</v>
      </c>
      <c r="Q30" s="1918">
        <v>0.02</v>
      </c>
      <c r="R30" s="1918">
        <v>0.02</v>
      </c>
      <c r="S30" s="1918">
        <v>0.02</v>
      </c>
      <c r="T30" s="1918">
        <v>0.02</v>
      </c>
      <c r="U30" s="1918">
        <v>0.02</v>
      </c>
      <c r="V30" s="1918">
        <v>0.02</v>
      </c>
      <c r="W30" s="1918">
        <v>0.02</v>
      </c>
      <c r="X30" s="1918">
        <v>0.02</v>
      </c>
      <c r="Y30" s="1918">
        <v>0.02</v>
      </c>
      <c r="Z30" s="1918">
        <v>0.02</v>
      </c>
      <c r="AA30" s="1918">
        <v>0.02</v>
      </c>
      <c r="AB30" s="1918">
        <v>0.02</v>
      </c>
      <c r="AC30" s="1918">
        <v>0.02</v>
      </c>
      <c r="AD30" s="1918">
        <v>0.02</v>
      </c>
      <c r="AE30" s="1918">
        <v>0.02</v>
      </c>
      <c r="AF30" s="1918">
        <v>0.02</v>
      </c>
      <c r="AG30" s="1918">
        <v>0.02</v>
      </c>
      <c r="AH30" s="1918">
        <v>0.02</v>
      </c>
      <c r="AI30" s="1918">
        <v>0.03</v>
      </c>
      <c r="AJ30" s="1918">
        <v>0.03</v>
      </c>
      <c r="AK30" s="1918">
        <v>0.03</v>
      </c>
      <c r="AL30" s="1918">
        <v>0.03</v>
      </c>
      <c r="AM30" s="1918">
        <v>0.03</v>
      </c>
      <c r="AN30" s="1918">
        <v>0.03</v>
      </c>
      <c r="AO30" s="1918">
        <v>0.03</v>
      </c>
      <c r="AP30" s="1918">
        <v>3.5000000000000003E-2</v>
      </c>
      <c r="AQ30" s="1918">
        <v>3.5000000000000003E-2</v>
      </c>
      <c r="AR30" s="1918">
        <v>3.5000000000000003E-2</v>
      </c>
      <c r="AS30" s="1918">
        <v>3.5000000000000003E-2</v>
      </c>
      <c r="AT30" s="1918">
        <v>3.5000000000000003E-2</v>
      </c>
      <c r="AU30" s="1918">
        <v>3.5000000000000003E-2</v>
      </c>
      <c r="AV30" s="1918">
        <v>3.5000000000000003E-2</v>
      </c>
      <c r="AW30" s="1918">
        <v>3.5000000000000003E-2</v>
      </c>
      <c r="AX30" s="1918">
        <v>3.5000000000000003E-2</v>
      </c>
      <c r="AY30" s="1918">
        <v>3.5000000000000003E-2</v>
      </c>
      <c r="AZ30" s="1918">
        <v>3.5000000000000003E-2</v>
      </c>
      <c r="BA30" s="1918">
        <v>3.5000000000000003E-2</v>
      </c>
      <c r="BB30" s="1918">
        <v>3.5000000000000003E-2</v>
      </c>
      <c r="BC30" s="1918">
        <v>3.5000000000000003E-2</v>
      </c>
      <c r="BD30" s="1918">
        <v>3.5000000000000003E-2</v>
      </c>
      <c r="BE30" s="1918">
        <v>3.5000000000000003E-2</v>
      </c>
      <c r="BF30" s="1918">
        <v>3.5000000000000003E-2</v>
      </c>
      <c r="BG30" s="1918">
        <v>3.5000000000000003E-2</v>
      </c>
      <c r="BH30" s="1918">
        <v>3.5000000000000003E-2</v>
      </c>
      <c r="BI30" s="1918">
        <v>3.5000000000000003E-2</v>
      </c>
      <c r="BJ30" s="1918">
        <v>3.3000000000000002E-2</v>
      </c>
      <c r="BK30" s="1918">
        <v>3.3000000000000002E-2</v>
      </c>
      <c r="BL30" s="1918">
        <v>3.3000000000000002E-2</v>
      </c>
      <c r="BM30" s="1918">
        <v>3.3000000000000002E-2</v>
      </c>
      <c r="BN30" s="1918">
        <v>3.3000000000000002E-2</v>
      </c>
      <c r="BO30" s="1918">
        <v>3.3000000000000002E-2</v>
      </c>
      <c r="BP30" s="1918">
        <v>3.3000000000000002E-2</v>
      </c>
      <c r="BQ30" s="1918">
        <v>3.3000000000000002E-2</v>
      </c>
      <c r="BR30" s="1918">
        <v>3.3000000000000002E-2</v>
      </c>
      <c r="BS30" s="1918">
        <v>3.3000000000000002E-2</v>
      </c>
      <c r="BT30" s="1918">
        <v>3.3000000000000002E-2</v>
      </c>
      <c r="BU30" s="1918">
        <v>3.3000000000000002E-2</v>
      </c>
      <c r="BV30" s="1918">
        <v>3.3000000000000002E-2</v>
      </c>
      <c r="BW30" s="1918">
        <v>3.3000000000000002E-2</v>
      </c>
      <c r="BX30" s="1918">
        <v>3.3000000000000002E-2</v>
      </c>
      <c r="BY30" s="1918">
        <v>3.3000000000000002E-2</v>
      </c>
      <c r="BZ30" s="1918">
        <v>3.3000000000000002E-2</v>
      </c>
      <c r="CA30" s="1918">
        <v>3.3000000000000002E-2</v>
      </c>
      <c r="CB30" s="1918">
        <v>3.3000000000000002E-2</v>
      </c>
      <c r="CC30" s="1918">
        <v>3.3000000000000002E-2</v>
      </c>
      <c r="CD30" s="1918">
        <v>3.3000000000000002E-2</v>
      </c>
      <c r="CE30" s="1918">
        <v>3.3000000000000002E-2</v>
      </c>
      <c r="CF30" s="1918">
        <v>3.3000000000000002E-2</v>
      </c>
      <c r="CG30" s="1918">
        <v>3.3000000000000002E-2</v>
      </c>
      <c r="CH30" s="1918">
        <v>3.3000000000000002E-2</v>
      </c>
      <c r="CI30" s="1918">
        <v>3.3000000000000002E-2</v>
      </c>
      <c r="CJ30" s="1918">
        <v>3.3000000000000002E-2</v>
      </c>
      <c r="CK30" s="1918">
        <v>3.3000000000000002E-2</v>
      </c>
      <c r="CL30" s="1918">
        <v>3.3000000000000002E-2</v>
      </c>
      <c r="CM30" s="1918">
        <v>3.3000000000000002E-2</v>
      </c>
      <c r="CN30" s="1918">
        <v>3.3000000000000002E-2</v>
      </c>
      <c r="CO30" s="1918">
        <v>3.3000000000000002E-2</v>
      </c>
      <c r="CP30" s="1918">
        <v>3.3000000000000002E-2</v>
      </c>
      <c r="CQ30" s="1918">
        <v>3.3000000000000002E-2</v>
      </c>
      <c r="CR30" s="1918">
        <v>3.3000000000000002E-2</v>
      </c>
      <c r="CS30" s="1918">
        <v>3.3000000000000002E-2</v>
      </c>
      <c r="CT30" s="1918">
        <v>3.3000000000000002E-2</v>
      </c>
      <c r="CU30" s="1918">
        <v>3.3000000000000002E-2</v>
      </c>
      <c r="CV30" s="1918">
        <v>3.3000000000000002E-2</v>
      </c>
      <c r="CW30" s="1918">
        <v>3.3000000000000002E-2</v>
      </c>
      <c r="CX30" s="1918">
        <v>3.3000000000000002E-2</v>
      </c>
      <c r="CY30" s="1918">
        <v>3.3000000000000002E-2</v>
      </c>
      <c r="CZ30" s="1918">
        <v>3.3000000000000002E-2</v>
      </c>
      <c r="DA30" s="1918">
        <v>3.3000000000000002E-2</v>
      </c>
      <c r="DB30" s="1918">
        <v>3.3000000000000002E-2</v>
      </c>
      <c r="DC30" s="1918">
        <v>3.3000000000000002E-2</v>
      </c>
      <c r="DD30" s="1918">
        <v>3.3000000000000002E-2</v>
      </c>
      <c r="DE30" s="1918">
        <v>3.3000000000000002E-2</v>
      </c>
      <c r="DF30" s="1918">
        <v>3.3000000000000002E-2</v>
      </c>
      <c r="DG30" s="1918">
        <v>3.3000000000000002E-2</v>
      </c>
      <c r="DH30" s="1918">
        <v>3.3000000000000002E-2</v>
      </c>
      <c r="DI30" s="1918">
        <v>3.3000000000000002E-2</v>
      </c>
      <c r="DJ30" s="1918">
        <v>3.3000000000000002E-2</v>
      </c>
      <c r="DK30" s="1918">
        <v>3.3000000000000002E-2</v>
      </c>
      <c r="DL30" s="1918">
        <v>3.3000000000000002E-2</v>
      </c>
      <c r="DM30" s="1918">
        <v>3.3000000000000002E-2</v>
      </c>
      <c r="DN30" s="1918">
        <v>3.3000000000000002E-2</v>
      </c>
      <c r="DO30" s="1918">
        <v>3.3000000000000002E-2</v>
      </c>
      <c r="DP30" s="1918">
        <v>3.3000000000000002E-2</v>
      </c>
      <c r="DQ30" s="1918">
        <v>3.3000000000000002E-2</v>
      </c>
      <c r="DR30" s="1918">
        <v>3.3000000000000002E-2</v>
      </c>
      <c r="DS30" s="1918">
        <v>3.3000000000000002E-2</v>
      </c>
      <c r="DT30" s="1918">
        <v>3.3000000000000002E-2</v>
      </c>
      <c r="DU30" s="1918">
        <v>3.3000000000000002E-2</v>
      </c>
      <c r="DV30" s="1918">
        <v>3.3000000000000002E-2</v>
      </c>
      <c r="DW30" s="1918">
        <v>3.3000000000000002E-2</v>
      </c>
      <c r="DX30" s="1918">
        <v>3.3000000000000002E-2</v>
      </c>
      <c r="DY30" s="1918">
        <v>3.3000000000000002E-2</v>
      </c>
      <c r="DZ30" s="1918">
        <v>3.3000000000000002E-2</v>
      </c>
      <c r="EA30" s="1918">
        <v>3.3000000000000002E-2</v>
      </c>
      <c r="EB30" s="1918">
        <v>3.3000000000000002E-2</v>
      </c>
      <c r="EC30" s="1918">
        <v>3.3000000000000002E-2</v>
      </c>
      <c r="ED30" s="1918">
        <v>3.3000000000000002E-2</v>
      </c>
    </row>
    <row r="31" spans="1:134">
      <c r="B31" s="15" t="s">
        <v>1006</v>
      </c>
      <c r="C31" s="1865">
        <f>C50/C51-1</f>
        <v>-2.1333226019865092E-2</v>
      </c>
      <c r="D31" s="1865">
        <f t="shared" ref="D31:BO31" si="21">D50/D51-1</f>
        <v>-1.6172227486624502E-2</v>
      </c>
      <c r="E31" s="1865">
        <f t="shared" si="21"/>
        <v>-2.7820368516013882E-3</v>
      </c>
      <c r="F31" s="1865">
        <f t="shared" si="21"/>
        <v>8.3754865291234548E-3</v>
      </c>
      <c r="G31" s="1865">
        <f t="shared" si="21"/>
        <v>5.9628842269212612E-3</v>
      </c>
      <c r="H31" s="1865">
        <f t="shared" si="21"/>
        <v>7.2632025320258364E-3</v>
      </c>
      <c r="I31" s="1865">
        <f t="shared" si="21"/>
        <v>1.8983816091474148E-2</v>
      </c>
      <c r="J31" s="1865">
        <f t="shared" si="21"/>
        <v>2.0509995125792546E-2</v>
      </c>
      <c r="K31" s="1865">
        <f t="shared" si="21"/>
        <v>2.179964433727033E-2</v>
      </c>
      <c r="L31" s="1865">
        <f t="shared" si="21"/>
        <v>2.7236559758720746E-2</v>
      </c>
      <c r="M31" s="1865">
        <f t="shared" si="21"/>
        <v>4.0164624330981447E-2</v>
      </c>
      <c r="N31" s="1865">
        <f t="shared" si="21"/>
        <v>3.5777371758238363E-2</v>
      </c>
      <c r="O31" s="1865">
        <f t="shared" si="21"/>
        <v>3.5240665532415782E-2</v>
      </c>
      <c r="P31" s="1865">
        <f t="shared" si="21"/>
        <v>3.4156571530627788E-2</v>
      </c>
      <c r="Q31" s="1865">
        <f t="shared" si="21"/>
        <v>3.2404332148475268E-2</v>
      </c>
      <c r="R31" s="1865">
        <f t="shared" si="21"/>
        <v>2.9972510915596384E-2</v>
      </c>
      <c r="S31" s="1865">
        <f t="shared" si="21"/>
        <v>2.7152121839625343E-2</v>
      </c>
      <c r="T31" s="1865">
        <f t="shared" si="21"/>
        <v>2.4777945445055849E-2</v>
      </c>
      <c r="U31" s="1865">
        <f t="shared" si="21"/>
        <v>2.1694816697997776E-2</v>
      </c>
      <c r="V31" s="1865">
        <f t="shared" si="21"/>
        <v>1.854299096324552E-2</v>
      </c>
      <c r="W31" s="1865">
        <f t="shared" si="21"/>
        <v>1.5691756820179315E-2</v>
      </c>
      <c r="X31" s="1865">
        <f t="shared" si="21"/>
        <v>1.2653033855877016E-2</v>
      </c>
      <c r="Y31" s="1865">
        <f t="shared" si="21"/>
        <v>9.9165385910844339E-3</v>
      </c>
      <c r="Z31" s="1865">
        <f t="shared" si="21"/>
        <v>7.3554863932405734E-3</v>
      </c>
      <c r="AA31" s="1865">
        <f t="shared" si="21"/>
        <v>4.8692544494655099E-3</v>
      </c>
      <c r="AB31" s="1865">
        <f t="shared" si="21"/>
        <v>2.395997556391638E-3</v>
      </c>
      <c r="AC31" s="1865">
        <f t="shared" si="21"/>
        <v>-6.0704738035211037E-5</v>
      </c>
      <c r="AD31" s="1865">
        <f t="shared" si="21"/>
        <v>-2.3479182105603513E-3</v>
      </c>
      <c r="AE31" s="1865">
        <f t="shared" si="21"/>
        <v>-4.6589923325369709E-3</v>
      </c>
      <c r="AF31" s="1865">
        <f t="shared" si="21"/>
        <v>-6.3511492908364664E-3</v>
      </c>
      <c r="AG31" s="1865">
        <f t="shared" si="21"/>
        <v>-7.8512320524979362E-3</v>
      </c>
      <c r="AH31" s="1865">
        <f t="shared" si="21"/>
        <v>-9.155739636117155E-3</v>
      </c>
      <c r="AI31" s="1865">
        <f t="shared" si="21"/>
        <v>-1.1690603738045979E-3</v>
      </c>
      <c r="AJ31" s="1865">
        <f t="shared" si="21"/>
        <v>-2.7632863378550532E-3</v>
      </c>
      <c r="AK31" s="1865">
        <f t="shared" si="21"/>
        <v>-4.2474224789107451E-3</v>
      </c>
      <c r="AL31" s="1865">
        <f t="shared" si="21"/>
        <v>-5.6281374443321042E-3</v>
      </c>
      <c r="AM31" s="1865">
        <f t="shared" si="21"/>
        <v>-6.6483017990636162E-3</v>
      </c>
      <c r="AN31" s="1865">
        <f t="shared" si="21"/>
        <v>-7.8296310399198488E-3</v>
      </c>
      <c r="AO31" s="1865">
        <f t="shared" si="21"/>
        <v>-9.2080813486191682E-3</v>
      </c>
      <c r="AP31" s="1865">
        <f t="shared" si="21"/>
        <v>-5.6069112633140294E-3</v>
      </c>
      <c r="AQ31" s="1865">
        <f t="shared" si="21"/>
        <v>-7.1676108290167351E-3</v>
      </c>
      <c r="AR31" s="1865">
        <f t="shared" si="21"/>
        <v>-7.0751537578216395E-3</v>
      </c>
      <c r="AS31" s="1865">
        <f t="shared" si="21"/>
        <v>-6.8886758204234066E-3</v>
      </c>
      <c r="AT31" s="1865">
        <f t="shared" si="21"/>
        <v>-6.6198460217236077E-3</v>
      </c>
      <c r="AU31" s="1865">
        <f t="shared" si="21"/>
        <v>-6.7979769773761634E-3</v>
      </c>
      <c r="AV31" s="1865">
        <f t="shared" si="21"/>
        <v>-7.168793292717579E-3</v>
      </c>
      <c r="AW31" s="1865">
        <f t="shared" si="21"/>
        <v>-7.4800055623397421E-3</v>
      </c>
      <c r="AX31" s="1865">
        <f t="shared" si="21"/>
        <v>-7.735421780967866E-3</v>
      </c>
      <c r="AY31" s="1865">
        <f t="shared" si="21"/>
        <v>-7.5485367471002096E-3</v>
      </c>
      <c r="AZ31" s="1865">
        <f t="shared" si="21"/>
        <v>-7.7918254334463644E-3</v>
      </c>
      <c r="BA31" s="1865">
        <f t="shared" si="21"/>
        <v>-8.4750533504064363E-3</v>
      </c>
      <c r="BB31" s="1865">
        <f t="shared" si="21"/>
        <v>-8.6137537928252517E-3</v>
      </c>
      <c r="BC31" s="1865">
        <f t="shared" si="21"/>
        <v>-9.4284545672204123E-3</v>
      </c>
      <c r="BD31" s="1865">
        <f t="shared" si="21"/>
        <v>-7.6708024749398973E-3</v>
      </c>
      <c r="BE31" s="1865">
        <f t="shared" si="21"/>
        <v>-5.9210793121604599E-3</v>
      </c>
      <c r="BF31" s="1865">
        <f t="shared" si="21"/>
        <v>-4.1838255897465038E-3</v>
      </c>
      <c r="BG31" s="1865">
        <f t="shared" si="21"/>
        <v>-4.0777024504810022E-3</v>
      </c>
      <c r="BH31" s="1865">
        <f t="shared" si="21"/>
        <v>-3.9520986039676131E-3</v>
      </c>
      <c r="BI31" s="1865">
        <f t="shared" si="21"/>
        <v>-3.809158002381241E-3</v>
      </c>
      <c r="BJ31" s="1865">
        <f t="shared" si="21"/>
        <v>-5.5761991618173967E-3</v>
      </c>
      <c r="BK31" s="1865">
        <f t="shared" si="21"/>
        <v>-4.9506745219309867E-3</v>
      </c>
      <c r="BL31" s="1865">
        <f t="shared" si="21"/>
        <v>-4.8631301724174625E-3</v>
      </c>
      <c r="BM31" s="1865">
        <f t="shared" si="21"/>
        <v>-5.3033766701156004E-3</v>
      </c>
      <c r="BN31" s="1865">
        <f t="shared" si="21"/>
        <v>-5.3586210352293273E-3</v>
      </c>
      <c r="BO31" s="1865">
        <f t="shared" si="21"/>
        <v>-6.133554007397346E-3</v>
      </c>
      <c r="BP31" s="1865">
        <f t="shared" ref="BP31:EA31" si="22">BP50/BP51-1</f>
        <v>-4.3601855238746268E-3</v>
      </c>
      <c r="BQ31" s="1865">
        <f t="shared" si="22"/>
        <v>-2.6809547195030259E-3</v>
      </c>
      <c r="BR31" s="1865">
        <f t="shared" si="22"/>
        <v>-1.0949369254594776E-3</v>
      </c>
      <c r="BS31" s="1865">
        <f t="shared" si="22"/>
        <v>-1.0959572109644489E-3</v>
      </c>
      <c r="BT31" s="1865">
        <f t="shared" si="22"/>
        <v>-1.0943386513841968E-3</v>
      </c>
      <c r="BU31" s="1865">
        <f t="shared" si="22"/>
        <v>-1.0907222035672071E-3</v>
      </c>
      <c r="BV31" s="1865">
        <f t="shared" si="22"/>
        <v>-1.1568303259145152E-3</v>
      </c>
      <c r="BW31" s="1865">
        <f t="shared" si="22"/>
        <v>-8.1575523088428525E-4</v>
      </c>
      <c r="BX31" s="1865">
        <f t="shared" si="22"/>
        <v>-9.7785484914336696E-4</v>
      </c>
      <c r="BY31" s="1865">
        <f t="shared" si="22"/>
        <v>-1.6259928325905726E-3</v>
      </c>
      <c r="BZ31" s="1865">
        <f t="shared" si="22"/>
        <v>-1.92412946115883E-3</v>
      </c>
      <c r="CA31" s="1865">
        <f t="shared" si="22"/>
        <v>-2.8755387206196303E-3</v>
      </c>
      <c r="CB31" s="1865">
        <f t="shared" si="22"/>
        <v>-1.5136288679979959E-3</v>
      </c>
      <c r="CC31" s="1865">
        <f t="shared" si="22"/>
        <v>-2.4122514320690236E-4</v>
      </c>
      <c r="CD31" s="1865">
        <f t="shared" si="22"/>
        <v>9.4705102901082583E-4</v>
      </c>
      <c r="CE31" s="1865">
        <f t="shared" si="22"/>
        <v>6.9977758865213957E-4</v>
      </c>
      <c r="CF31" s="1865">
        <f t="shared" si="22"/>
        <v>4.6007851016804935E-4</v>
      </c>
      <c r="CG31" s="1865">
        <f t="shared" si="22"/>
        <v>2.2782462034909301E-4</v>
      </c>
      <c r="CH31" s="1865">
        <f t="shared" si="22"/>
        <v>5.3688115004835169E-6</v>
      </c>
      <c r="CI31" s="1865">
        <f t="shared" si="22"/>
        <v>1.7164666420765862E-4</v>
      </c>
      <c r="CJ31" s="1865">
        <f t="shared" si="22"/>
        <v>-1.2752470726851151E-4</v>
      </c>
      <c r="CK31" s="1865">
        <f t="shared" si="22"/>
        <v>-8.7972302390026957E-4</v>
      </c>
      <c r="CL31" s="1865">
        <f t="shared" si="22"/>
        <v>-1.2907549913694361E-3</v>
      </c>
      <c r="CM31" s="1865">
        <f t="shared" si="22"/>
        <v>-2.3189978873447981E-3</v>
      </c>
      <c r="CN31" s="1865">
        <f t="shared" si="22"/>
        <v>-1.1161348280477323E-3</v>
      </c>
      <c r="CO31" s="1865">
        <f t="shared" si="22"/>
        <v>2.0167617456490206E-5</v>
      </c>
      <c r="CP31" s="1865">
        <f t="shared" si="22"/>
        <v>1.0947220346297915E-3</v>
      </c>
      <c r="CQ31" s="1865">
        <f t="shared" si="22"/>
        <v>7.8493433161819226E-4</v>
      </c>
      <c r="CR31" s="1865">
        <f t="shared" si="22"/>
        <v>4.9123530122341386E-4</v>
      </c>
      <c r="CS31" s="1865">
        <f t="shared" si="22"/>
        <v>2.132840547146575E-4</v>
      </c>
      <c r="CT31" s="1865">
        <f t="shared" si="22"/>
        <v>-4.9340145610421438E-5</v>
      </c>
      <c r="CU31" s="1865">
        <f t="shared" si="22"/>
        <v>7.6094216329369857E-5</v>
      </c>
      <c r="CV31" s="1865">
        <f t="shared" si="22"/>
        <v>-2.5223711816491079E-4</v>
      </c>
      <c r="CW31" s="1865">
        <f t="shared" si="22"/>
        <v>-1.0247542876330451E-3</v>
      </c>
      <c r="CX31" s="1865">
        <f t="shared" si="22"/>
        <v>-1.4558486177862484E-3</v>
      </c>
      <c r="CY31" s="1865">
        <f t="shared" si="22"/>
        <v>-2.4964861268165217E-3</v>
      </c>
      <c r="CZ31" s="1865">
        <f t="shared" si="22"/>
        <v>-1.3151522854152331E-3</v>
      </c>
      <c r="DA31" s="1865">
        <f t="shared" si="22"/>
        <v>-1.9278956610879749E-4</v>
      </c>
      <c r="DB31" s="1865">
        <f t="shared" si="22"/>
        <v>8.7415544164692882E-4</v>
      </c>
      <c r="DC31" s="1865">
        <f t="shared" si="22"/>
        <v>5.6200487603264015E-4</v>
      </c>
      <c r="DD31" s="1865">
        <f t="shared" si="22"/>
        <v>2.6781581609180982E-4</v>
      </c>
      <c r="DE31" s="1865">
        <f t="shared" si="22"/>
        <v>-9.0448072003201929E-6</v>
      </c>
      <c r="DF31" s="1865">
        <f t="shared" si="22"/>
        <v>-2.6919315213691508E-4</v>
      </c>
      <c r="DG31" s="1865">
        <f t="shared" si="22"/>
        <v>-1.3919817392737954E-4</v>
      </c>
      <c r="DH31" s="1865">
        <f t="shared" si="22"/>
        <v>-4.6263511316846362E-4</v>
      </c>
      <c r="DI31" s="1865">
        <f t="shared" si="22"/>
        <v>-1.2305731367154848E-3</v>
      </c>
      <c r="DJ31" s="1865">
        <f t="shared" si="22"/>
        <v>-1.6557853282096469E-3</v>
      </c>
      <c r="DK31" s="1865">
        <f t="shared" si="22"/>
        <v>-2.6917950805281921E-3</v>
      </c>
      <c r="DL31" s="1865">
        <f t="shared" si="22"/>
        <v>-1.4989246518231081E-3</v>
      </c>
      <c r="DM31" s="1865">
        <f t="shared" si="22"/>
        <v>-3.642857956874801E-4</v>
      </c>
      <c r="DN31" s="1865">
        <f t="shared" si="22"/>
        <v>7.153227099574444E-4</v>
      </c>
      <c r="DO31" s="1865">
        <f t="shared" si="22"/>
        <v>4.1130437351211135E-4</v>
      </c>
      <c r="DP31" s="1865">
        <f t="shared" si="22"/>
        <v>1.2524194407070866E-4</v>
      </c>
      <c r="DQ31" s="1865">
        <f t="shared" si="22"/>
        <v>-1.4355219707484768E-4</v>
      </c>
      <c r="DR31" s="1865">
        <f t="shared" si="22"/>
        <v>-3.9574185524393624E-4</v>
      </c>
      <c r="DS31" s="1865">
        <f t="shared" si="22"/>
        <v>-2.564673620746305E-4</v>
      </c>
      <c r="DT31" s="1865">
        <f t="shared" si="22"/>
        <v>-5.7230964383470084E-4</v>
      </c>
      <c r="DU31" s="1865">
        <f t="shared" si="22"/>
        <v>-1.3342567477823142E-3</v>
      </c>
      <c r="DV31" s="1865">
        <f t="shared" si="22"/>
        <v>-1.7527354085103974E-3</v>
      </c>
      <c r="DW31" s="1865">
        <f t="shared" si="22"/>
        <v>-2.7839815919707966E-3</v>
      </c>
      <c r="DX31" s="1865">
        <f t="shared" si="22"/>
        <v>-1.5806932516129191E-3</v>
      </c>
      <c r="DY31" s="1865">
        <f t="shared" si="22"/>
        <v>-4.3634434005257461E-4</v>
      </c>
      <c r="DZ31" s="1865">
        <f t="shared" si="22"/>
        <v>6.5224695016841139E-4</v>
      </c>
      <c r="EA31" s="1865">
        <f t="shared" si="22"/>
        <v>3.536088957487582E-4</v>
      </c>
      <c r="EB31" s="1865">
        <f t="shared" ref="EB31:ED31" si="23">EB50/EB51-1</f>
        <v>7.2630978676491154E-5</v>
      </c>
      <c r="EC31" s="1865">
        <f t="shared" si="23"/>
        <v>-1.91371484104641E-4</v>
      </c>
      <c r="ED31" s="1865">
        <f t="shared" si="23"/>
        <v>-4.3905772832908418E-4</v>
      </c>
    </row>
    <row r="32" spans="1:134">
      <c r="A32" t="s">
        <v>257</v>
      </c>
      <c r="B32" s="1918">
        <v>0.89909866188069243</v>
      </c>
      <c r="C32" s="1918">
        <v>0.88</v>
      </c>
      <c r="D32" s="1918">
        <v>0.87</v>
      </c>
      <c r="E32" s="1918">
        <v>0.86</v>
      </c>
      <c r="F32" s="1918">
        <v>0.86</v>
      </c>
      <c r="G32" s="1918">
        <v>0.87</v>
      </c>
      <c r="H32" s="1918">
        <v>0.88</v>
      </c>
      <c r="I32" s="1918">
        <v>0.89</v>
      </c>
      <c r="J32" s="1918">
        <v>0.9</v>
      </c>
      <c r="K32" s="1918">
        <v>0.9</v>
      </c>
      <c r="L32" s="1918">
        <v>0.9</v>
      </c>
      <c r="M32" s="1918">
        <v>0.9</v>
      </c>
      <c r="N32" s="1918">
        <v>0.9</v>
      </c>
      <c r="O32" s="1918">
        <v>0.9</v>
      </c>
      <c r="P32" s="1918">
        <v>0.9</v>
      </c>
      <c r="Q32" s="1918">
        <v>0.9</v>
      </c>
      <c r="R32" s="1918">
        <v>0.9</v>
      </c>
      <c r="S32" s="1918">
        <v>0.9</v>
      </c>
      <c r="T32" s="1918">
        <v>0.9</v>
      </c>
      <c r="U32" s="1918">
        <v>0.9</v>
      </c>
      <c r="V32" s="1918">
        <v>0.9</v>
      </c>
      <c r="W32" s="1918">
        <v>0.92</v>
      </c>
      <c r="X32" s="1918">
        <v>0.92</v>
      </c>
      <c r="Y32" s="1918">
        <v>0.92</v>
      </c>
      <c r="Z32" s="1918">
        <v>0.92</v>
      </c>
      <c r="AA32" s="1918">
        <v>0.92</v>
      </c>
      <c r="AB32" s="1918">
        <v>0.92</v>
      </c>
      <c r="AC32" s="1918">
        <v>0.92</v>
      </c>
      <c r="AD32" s="1918">
        <v>0.92</v>
      </c>
      <c r="AE32" s="1918">
        <v>0.92</v>
      </c>
      <c r="AF32" s="1918">
        <v>0.92</v>
      </c>
      <c r="AG32" s="1918">
        <v>0.92</v>
      </c>
      <c r="AH32" s="1918">
        <v>0.92</v>
      </c>
      <c r="AI32" s="1918">
        <v>0.94</v>
      </c>
      <c r="AJ32" s="1918">
        <v>0.94</v>
      </c>
      <c r="AK32" s="1918">
        <v>0.94</v>
      </c>
      <c r="AL32" s="1918">
        <v>0.94</v>
      </c>
      <c r="AM32" s="1918">
        <v>0.94</v>
      </c>
      <c r="AN32" s="1918">
        <v>0.94</v>
      </c>
      <c r="AO32" s="1918">
        <v>0.94</v>
      </c>
      <c r="AP32" s="1918">
        <v>0.94</v>
      </c>
      <c r="AQ32" s="1918">
        <v>0.94</v>
      </c>
      <c r="AR32" s="1918">
        <v>0.94</v>
      </c>
      <c r="AS32" s="1918">
        <v>0.94</v>
      </c>
      <c r="AT32" s="1918">
        <v>0.94</v>
      </c>
      <c r="AU32" s="1918">
        <v>0.94</v>
      </c>
      <c r="AV32" s="1918">
        <v>0.94</v>
      </c>
      <c r="AW32" s="1918">
        <v>0.94</v>
      </c>
      <c r="AX32" s="1918">
        <v>0.94</v>
      </c>
      <c r="AY32" s="1918">
        <v>0.94</v>
      </c>
      <c r="AZ32" s="1918">
        <v>0.94</v>
      </c>
      <c r="BA32" s="1918">
        <v>0.94</v>
      </c>
      <c r="BB32" s="1918">
        <v>0.94</v>
      </c>
      <c r="BC32" s="1918">
        <v>0.94</v>
      </c>
      <c r="BD32" s="1918">
        <v>0.94</v>
      </c>
      <c r="BE32" s="1918">
        <v>0.94</v>
      </c>
      <c r="BF32" s="1918">
        <v>0.94</v>
      </c>
      <c r="BG32" s="1918">
        <v>0.94</v>
      </c>
      <c r="BH32" s="1918">
        <v>0.94</v>
      </c>
      <c r="BI32" s="1918">
        <v>0.94</v>
      </c>
      <c r="BJ32" s="1918">
        <v>0.94</v>
      </c>
      <c r="BK32" s="1918">
        <v>0.94</v>
      </c>
      <c r="BL32" s="1918">
        <v>0.94</v>
      </c>
      <c r="BM32" s="1918">
        <v>0.94</v>
      </c>
      <c r="BN32" s="1918">
        <v>0.94</v>
      </c>
      <c r="BO32" s="1918">
        <v>0.94</v>
      </c>
      <c r="BP32" s="1918">
        <v>0.94</v>
      </c>
      <c r="BQ32" s="1918">
        <v>0.94</v>
      </c>
      <c r="BR32" s="1918">
        <v>0.94</v>
      </c>
      <c r="BS32" s="1918">
        <v>0.94</v>
      </c>
      <c r="BT32" s="1918">
        <v>0.94</v>
      </c>
      <c r="BU32" s="1918">
        <v>0.94</v>
      </c>
      <c r="BV32" s="1918">
        <v>0.94</v>
      </c>
      <c r="BW32" s="1918">
        <v>0.94</v>
      </c>
      <c r="BX32" s="1918">
        <v>0.94</v>
      </c>
      <c r="BY32" s="1918">
        <v>0.94</v>
      </c>
      <c r="BZ32" s="1918">
        <v>0.94</v>
      </c>
      <c r="CA32" s="1918">
        <v>0.94</v>
      </c>
      <c r="CB32" s="1918">
        <v>0.94</v>
      </c>
      <c r="CC32" s="1918">
        <v>0.94</v>
      </c>
      <c r="CD32" s="1918">
        <v>0.94</v>
      </c>
      <c r="CE32" s="1918">
        <v>0.94</v>
      </c>
      <c r="CF32" s="1918">
        <v>0.94</v>
      </c>
      <c r="CG32" s="1918">
        <v>0.94</v>
      </c>
      <c r="CH32" s="1918">
        <v>0.94</v>
      </c>
      <c r="CI32" s="1918">
        <v>0.94</v>
      </c>
      <c r="CJ32" s="1918">
        <v>0.94</v>
      </c>
      <c r="CK32" s="1918">
        <v>0.94</v>
      </c>
      <c r="CL32" s="1918">
        <v>0.94</v>
      </c>
      <c r="CM32" s="1918">
        <v>0.94</v>
      </c>
      <c r="CN32" s="1918">
        <v>0.94</v>
      </c>
      <c r="CO32" s="1918">
        <v>0.94</v>
      </c>
      <c r="CP32" s="1918">
        <v>0.94</v>
      </c>
      <c r="CQ32" s="1918">
        <v>0.94</v>
      </c>
      <c r="CR32" s="1918">
        <v>0.94</v>
      </c>
      <c r="CS32" s="1918">
        <v>0.94</v>
      </c>
      <c r="CT32" s="1918">
        <v>0.94</v>
      </c>
      <c r="CU32" s="1918">
        <v>0.94</v>
      </c>
      <c r="CV32" s="1918">
        <v>0.94</v>
      </c>
      <c r="CW32" s="1918">
        <v>0.94</v>
      </c>
      <c r="CX32" s="1918">
        <v>0.94</v>
      </c>
      <c r="CY32" s="1918">
        <v>0.94</v>
      </c>
      <c r="CZ32" s="1918">
        <v>0.94</v>
      </c>
      <c r="DA32" s="1918">
        <v>0.94</v>
      </c>
      <c r="DB32" s="1918">
        <v>0.94</v>
      </c>
      <c r="DC32" s="1918">
        <v>0.94</v>
      </c>
      <c r="DD32" s="1918">
        <v>0.94</v>
      </c>
      <c r="DE32" s="1918">
        <v>0.94</v>
      </c>
      <c r="DF32" s="1918">
        <v>0.94</v>
      </c>
      <c r="DG32" s="1918">
        <v>0.94</v>
      </c>
      <c r="DH32" s="1918">
        <v>0.94</v>
      </c>
      <c r="DI32" s="1918">
        <v>0.94</v>
      </c>
      <c r="DJ32" s="1918">
        <v>0.94</v>
      </c>
      <c r="DK32" s="1918">
        <v>0.94</v>
      </c>
      <c r="DL32" s="1918">
        <v>0.94</v>
      </c>
      <c r="DM32" s="1918">
        <v>0.94</v>
      </c>
      <c r="DN32" s="1918">
        <v>0.94</v>
      </c>
      <c r="DO32" s="1918">
        <v>0.94</v>
      </c>
      <c r="DP32" s="1918">
        <v>0.94</v>
      </c>
      <c r="DQ32" s="1918">
        <v>0.94</v>
      </c>
      <c r="DR32" s="1918">
        <v>0.94</v>
      </c>
      <c r="DS32" s="1918">
        <v>0.94</v>
      </c>
      <c r="DT32" s="1918">
        <v>0.94</v>
      </c>
      <c r="DU32" s="1918">
        <v>0.94</v>
      </c>
      <c r="DV32" s="1918">
        <v>0.94</v>
      </c>
      <c r="DW32" s="1918">
        <v>0.94</v>
      </c>
      <c r="DX32" s="1918">
        <v>0.94</v>
      </c>
      <c r="DY32" s="1918">
        <v>0.94</v>
      </c>
      <c r="DZ32" s="1918">
        <v>0.94</v>
      </c>
      <c r="EA32" s="1918">
        <v>0.94</v>
      </c>
      <c r="EB32" s="1918">
        <v>0.94</v>
      </c>
      <c r="EC32" s="1918">
        <v>0.94</v>
      </c>
      <c r="ED32" s="1918">
        <v>0.94</v>
      </c>
    </row>
    <row r="34" spans="1:134" hidden="1">
      <c r="B34" s="869">
        <f>B32*$B$2</f>
        <v>194.20531096622958</v>
      </c>
      <c r="C34" s="1468">
        <f>C32*$B$2</f>
        <v>190.08</v>
      </c>
      <c r="D34" s="1468">
        <f t="shared" ref="D34:BO34" si="24">D32*$B$2</f>
        <v>187.92</v>
      </c>
      <c r="E34" s="1468">
        <f t="shared" si="24"/>
        <v>185.76</v>
      </c>
      <c r="F34" s="1468">
        <f t="shared" si="24"/>
        <v>185.76</v>
      </c>
      <c r="G34" s="1468">
        <f t="shared" si="24"/>
        <v>187.92</v>
      </c>
      <c r="H34" s="1468">
        <f t="shared" si="24"/>
        <v>190.08</v>
      </c>
      <c r="I34" s="1468">
        <f t="shared" si="24"/>
        <v>192.24</v>
      </c>
      <c r="J34" s="1468">
        <f t="shared" si="24"/>
        <v>194.4</v>
      </c>
      <c r="K34" s="1468">
        <f t="shared" si="24"/>
        <v>194.4</v>
      </c>
      <c r="L34" s="1468">
        <f t="shared" si="24"/>
        <v>194.4</v>
      </c>
      <c r="M34" s="1468">
        <f t="shared" si="24"/>
        <v>194.4</v>
      </c>
      <c r="N34" s="1468">
        <f t="shared" si="24"/>
        <v>194.4</v>
      </c>
      <c r="O34" s="1468">
        <f t="shared" si="24"/>
        <v>194.4</v>
      </c>
      <c r="P34" s="1468">
        <f t="shared" si="24"/>
        <v>194.4</v>
      </c>
      <c r="Q34" s="1468">
        <f t="shared" si="24"/>
        <v>194.4</v>
      </c>
      <c r="R34" s="1468">
        <f t="shared" si="24"/>
        <v>194.4</v>
      </c>
      <c r="S34" s="1468">
        <f t="shared" si="24"/>
        <v>194.4</v>
      </c>
      <c r="T34" s="1468">
        <f t="shared" si="24"/>
        <v>194.4</v>
      </c>
      <c r="U34" s="1468">
        <f t="shared" si="24"/>
        <v>194.4</v>
      </c>
      <c r="V34" s="1468">
        <f t="shared" si="24"/>
        <v>194.4</v>
      </c>
      <c r="W34" s="1468">
        <f t="shared" si="24"/>
        <v>198.72</v>
      </c>
      <c r="X34" s="1468">
        <f t="shared" si="24"/>
        <v>198.72</v>
      </c>
      <c r="Y34" s="1468">
        <f t="shared" si="24"/>
        <v>198.72</v>
      </c>
      <c r="Z34" s="1468">
        <f t="shared" si="24"/>
        <v>198.72</v>
      </c>
      <c r="AA34" s="1468">
        <f t="shared" si="24"/>
        <v>198.72</v>
      </c>
      <c r="AB34" s="1468">
        <f t="shared" si="24"/>
        <v>198.72</v>
      </c>
      <c r="AC34" s="1468">
        <f t="shared" si="24"/>
        <v>198.72</v>
      </c>
      <c r="AD34" s="1468">
        <f t="shared" si="24"/>
        <v>198.72</v>
      </c>
      <c r="AE34" s="1468">
        <f t="shared" si="24"/>
        <v>198.72</v>
      </c>
      <c r="AF34" s="1468">
        <f t="shared" si="24"/>
        <v>198.72</v>
      </c>
      <c r="AG34" s="1468">
        <f t="shared" si="24"/>
        <v>198.72</v>
      </c>
      <c r="AH34" s="1468">
        <f t="shared" si="24"/>
        <v>198.72</v>
      </c>
      <c r="AI34" s="1468">
        <f t="shared" si="24"/>
        <v>203.04</v>
      </c>
      <c r="AJ34" s="1468">
        <f t="shared" si="24"/>
        <v>203.04</v>
      </c>
      <c r="AK34" s="1468">
        <f t="shared" si="24"/>
        <v>203.04</v>
      </c>
      <c r="AL34" s="1468">
        <f t="shared" si="24"/>
        <v>203.04</v>
      </c>
      <c r="AM34" s="1468">
        <f t="shared" si="24"/>
        <v>203.04</v>
      </c>
      <c r="AN34" s="1468">
        <f t="shared" si="24"/>
        <v>203.04</v>
      </c>
      <c r="AO34" s="1468">
        <f t="shared" si="24"/>
        <v>203.04</v>
      </c>
      <c r="AP34" s="1468">
        <f t="shared" si="24"/>
        <v>203.04</v>
      </c>
      <c r="AQ34" s="1468">
        <f t="shared" si="24"/>
        <v>203.04</v>
      </c>
      <c r="AR34" s="1468">
        <f t="shared" si="24"/>
        <v>203.04</v>
      </c>
      <c r="AS34" s="1468">
        <f t="shared" si="24"/>
        <v>203.04</v>
      </c>
      <c r="AT34" s="1468">
        <f t="shared" si="24"/>
        <v>203.04</v>
      </c>
      <c r="AU34" s="1468">
        <f t="shared" si="24"/>
        <v>203.04</v>
      </c>
      <c r="AV34" s="1468">
        <f t="shared" si="24"/>
        <v>203.04</v>
      </c>
      <c r="AW34" s="1468">
        <f t="shared" si="24"/>
        <v>203.04</v>
      </c>
      <c r="AX34" s="1468">
        <f t="shared" si="24"/>
        <v>203.04</v>
      </c>
      <c r="AY34" s="1468">
        <f t="shared" si="24"/>
        <v>203.04</v>
      </c>
      <c r="AZ34" s="1468">
        <f t="shared" si="24"/>
        <v>203.04</v>
      </c>
      <c r="BA34" s="1468">
        <f t="shared" si="24"/>
        <v>203.04</v>
      </c>
      <c r="BB34" s="1468">
        <f t="shared" si="24"/>
        <v>203.04</v>
      </c>
      <c r="BC34" s="1468">
        <f t="shared" si="24"/>
        <v>203.04</v>
      </c>
      <c r="BD34" s="1468">
        <f t="shared" si="24"/>
        <v>203.04</v>
      </c>
      <c r="BE34" s="1468">
        <f t="shared" si="24"/>
        <v>203.04</v>
      </c>
      <c r="BF34" s="1468">
        <f t="shared" si="24"/>
        <v>203.04</v>
      </c>
      <c r="BG34" s="1468">
        <f t="shared" si="24"/>
        <v>203.04</v>
      </c>
      <c r="BH34" s="1468">
        <f t="shared" si="24"/>
        <v>203.04</v>
      </c>
      <c r="BI34" s="1468">
        <f t="shared" si="24"/>
        <v>203.04</v>
      </c>
      <c r="BJ34" s="1468">
        <f t="shared" si="24"/>
        <v>203.04</v>
      </c>
      <c r="BK34" s="1468">
        <f t="shared" si="24"/>
        <v>203.04</v>
      </c>
      <c r="BL34" s="1468">
        <f t="shared" si="24"/>
        <v>203.04</v>
      </c>
      <c r="BM34" s="1468">
        <f t="shared" si="24"/>
        <v>203.04</v>
      </c>
      <c r="BN34" s="1468">
        <f t="shared" si="24"/>
        <v>203.04</v>
      </c>
      <c r="BO34" s="1468">
        <f t="shared" si="24"/>
        <v>203.04</v>
      </c>
      <c r="BP34" s="1468">
        <f t="shared" ref="BP34:EA34" si="25">BP32*$B$2</f>
        <v>203.04</v>
      </c>
      <c r="BQ34" s="1468">
        <f t="shared" si="25"/>
        <v>203.04</v>
      </c>
      <c r="BR34" s="1468">
        <f t="shared" si="25"/>
        <v>203.04</v>
      </c>
      <c r="BS34" s="1468">
        <f t="shared" si="25"/>
        <v>203.04</v>
      </c>
      <c r="BT34" s="1468">
        <f t="shared" si="25"/>
        <v>203.04</v>
      </c>
      <c r="BU34" s="1468">
        <f t="shared" si="25"/>
        <v>203.04</v>
      </c>
      <c r="BV34" s="1468">
        <f t="shared" si="25"/>
        <v>203.04</v>
      </c>
      <c r="BW34" s="1468">
        <f t="shared" si="25"/>
        <v>203.04</v>
      </c>
      <c r="BX34" s="1468">
        <f t="shared" si="25"/>
        <v>203.04</v>
      </c>
      <c r="BY34" s="1468">
        <f t="shared" si="25"/>
        <v>203.04</v>
      </c>
      <c r="BZ34" s="1468">
        <f t="shared" si="25"/>
        <v>203.04</v>
      </c>
      <c r="CA34" s="1468">
        <f t="shared" si="25"/>
        <v>203.04</v>
      </c>
      <c r="CB34" s="1468">
        <f t="shared" si="25"/>
        <v>203.04</v>
      </c>
      <c r="CC34" s="1468">
        <f t="shared" si="25"/>
        <v>203.04</v>
      </c>
      <c r="CD34" s="1468">
        <f t="shared" si="25"/>
        <v>203.04</v>
      </c>
      <c r="CE34" s="1468">
        <f t="shared" si="25"/>
        <v>203.04</v>
      </c>
      <c r="CF34" s="1468">
        <f t="shared" si="25"/>
        <v>203.04</v>
      </c>
      <c r="CG34" s="1468">
        <f t="shared" si="25"/>
        <v>203.04</v>
      </c>
      <c r="CH34" s="1468">
        <f t="shared" si="25"/>
        <v>203.04</v>
      </c>
      <c r="CI34" s="1468">
        <f t="shared" si="25"/>
        <v>203.04</v>
      </c>
      <c r="CJ34" s="1468">
        <f t="shared" si="25"/>
        <v>203.04</v>
      </c>
      <c r="CK34" s="1468">
        <f t="shared" si="25"/>
        <v>203.04</v>
      </c>
      <c r="CL34" s="1468">
        <f t="shared" si="25"/>
        <v>203.04</v>
      </c>
      <c r="CM34" s="1468">
        <f t="shared" si="25"/>
        <v>203.04</v>
      </c>
      <c r="CN34" s="1468">
        <f t="shared" si="25"/>
        <v>203.04</v>
      </c>
      <c r="CO34" s="1468">
        <f t="shared" si="25"/>
        <v>203.04</v>
      </c>
      <c r="CP34" s="1468">
        <f t="shared" si="25"/>
        <v>203.04</v>
      </c>
      <c r="CQ34" s="1468">
        <f t="shared" si="25"/>
        <v>203.04</v>
      </c>
      <c r="CR34" s="1468">
        <f t="shared" si="25"/>
        <v>203.04</v>
      </c>
      <c r="CS34" s="1468">
        <f t="shared" si="25"/>
        <v>203.04</v>
      </c>
      <c r="CT34" s="1468">
        <f t="shared" si="25"/>
        <v>203.04</v>
      </c>
      <c r="CU34" s="1468">
        <f t="shared" si="25"/>
        <v>203.04</v>
      </c>
      <c r="CV34" s="1468">
        <f t="shared" si="25"/>
        <v>203.04</v>
      </c>
      <c r="CW34" s="1468">
        <f t="shared" si="25"/>
        <v>203.04</v>
      </c>
      <c r="CX34" s="1468">
        <f t="shared" si="25"/>
        <v>203.04</v>
      </c>
      <c r="CY34" s="1468">
        <f t="shared" si="25"/>
        <v>203.04</v>
      </c>
      <c r="CZ34" s="1468">
        <f t="shared" si="25"/>
        <v>203.04</v>
      </c>
      <c r="DA34" s="1468">
        <f t="shared" si="25"/>
        <v>203.04</v>
      </c>
      <c r="DB34" s="1468">
        <f t="shared" si="25"/>
        <v>203.04</v>
      </c>
      <c r="DC34" s="1468">
        <f t="shared" si="25"/>
        <v>203.04</v>
      </c>
      <c r="DD34" s="1468">
        <f t="shared" si="25"/>
        <v>203.04</v>
      </c>
      <c r="DE34" s="1468">
        <f t="shared" si="25"/>
        <v>203.04</v>
      </c>
      <c r="DF34" s="1468">
        <f t="shared" si="25"/>
        <v>203.04</v>
      </c>
      <c r="DG34" s="1468">
        <f t="shared" si="25"/>
        <v>203.04</v>
      </c>
      <c r="DH34" s="1468">
        <f t="shared" si="25"/>
        <v>203.04</v>
      </c>
      <c r="DI34" s="1468">
        <f t="shared" si="25"/>
        <v>203.04</v>
      </c>
      <c r="DJ34" s="1468">
        <f t="shared" si="25"/>
        <v>203.04</v>
      </c>
      <c r="DK34" s="1468">
        <f t="shared" si="25"/>
        <v>203.04</v>
      </c>
      <c r="DL34" s="1468">
        <f t="shared" si="25"/>
        <v>203.04</v>
      </c>
      <c r="DM34" s="1468">
        <f t="shared" si="25"/>
        <v>203.04</v>
      </c>
      <c r="DN34" s="1468">
        <f t="shared" si="25"/>
        <v>203.04</v>
      </c>
      <c r="DO34" s="1468">
        <f t="shared" si="25"/>
        <v>203.04</v>
      </c>
      <c r="DP34" s="1468">
        <f t="shared" si="25"/>
        <v>203.04</v>
      </c>
      <c r="DQ34" s="1468">
        <f t="shared" si="25"/>
        <v>203.04</v>
      </c>
      <c r="DR34" s="1468">
        <f t="shared" si="25"/>
        <v>203.04</v>
      </c>
      <c r="DS34" s="1468">
        <f t="shared" si="25"/>
        <v>203.04</v>
      </c>
      <c r="DT34" s="1468">
        <f t="shared" si="25"/>
        <v>203.04</v>
      </c>
      <c r="DU34" s="1468">
        <f t="shared" si="25"/>
        <v>203.04</v>
      </c>
      <c r="DV34" s="1468">
        <f t="shared" si="25"/>
        <v>203.04</v>
      </c>
      <c r="DW34" s="1468">
        <f t="shared" si="25"/>
        <v>203.04</v>
      </c>
      <c r="DX34" s="1468">
        <f t="shared" si="25"/>
        <v>203.04</v>
      </c>
      <c r="DY34" s="1468">
        <f t="shared" si="25"/>
        <v>203.04</v>
      </c>
      <c r="DZ34" s="1468">
        <f t="shared" si="25"/>
        <v>203.04</v>
      </c>
      <c r="EA34" s="1468">
        <f t="shared" si="25"/>
        <v>203.04</v>
      </c>
      <c r="EB34" s="1468">
        <f t="shared" ref="EB34:ED34" si="26">EB32*$B$2</f>
        <v>203.04</v>
      </c>
      <c r="EC34" s="1468">
        <f t="shared" si="26"/>
        <v>203.04</v>
      </c>
      <c r="ED34" s="1468">
        <f t="shared" si="26"/>
        <v>203.04</v>
      </c>
    </row>
    <row r="35" spans="1:134" hidden="1">
      <c r="B35" t="s">
        <v>1007</v>
      </c>
      <c r="C35" s="869">
        <f>C34-B34</f>
        <v>-4.1253109662295628</v>
      </c>
      <c r="D35">
        <f t="shared" ref="D35:BO35" si="27">D34-C34</f>
        <v>-2.160000000000025</v>
      </c>
      <c r="E35">
        <f t="shared" si="27"/>
        <v>-2.1599999999999966</v>
      </c>
      <c r="F35">
        <f t="shared" si="27"/>
        <v>0</v>
      </c>
      <c r="G35">
        <f t="shared" si="27"/>
        <v>2.1599999999999966</v>
      </c>
      <c r="H35">
        <f t="shared" si="27"/>
        <v>2.160000000000025</v>
      </c>
      <c r="I35">
        <f t="shared" si="27"/>
        <v>2.1599999999999966</v>
      </c>
      <c r="J35">
        <f t="shared" si="27"/>
        <v>2.1599999999999966</v>
      </c>
      <c r="K35">
        <f t="shared" si="27"/>
        <v>0</v>
      </c>
      <c r="L35">
        <f t="shared" si="27"/>
        <v>0</v>
      </c>
      <c r="M35">
        <f t="shared" si="27"/>
        <v>0</v>
      </c>
      <c r="N35">
        <f t="shared" si="27"/>
        <v>0</v>
      </c>
      <c r="O35">
        <f t="shared" si="27"/>
        <v>0</v>
      </c>
      <c r="P35">
        <f t="shared" si="27"/>
        <v>0</v>
      </c>
      <c r="Q35">
        <f t="shared" si="27"/>
        <v>0</v>
      </c>
      <c r="R35">
        <f t="shared" si="27"/>
        <v>0</v>
      </c>
      <c r="S35">
        <f t="shared" si="27"/>
        <v>0</v>
      </c>
      <c r="T35">
        <f t="shared" si="27"/>
        <v>0</v>
      </c>
      <c r="U35">
        <f t="shared" si="27"/>
        <v>0</v>
      </c>
      <c r="V35">
        <f t="shared" si="27"/>
        <v>0</v>
      </c>
      <c r="W35">
        <f t="shared" si="27"/>
        <v>4.3199999999999932</v>
      </c>
      <c r="X35">
        <f t="shared" si="27"/>
        <v>0</v>
      </c>
      <c r="Y35">
        <f t="shared" si="27"/>
        <v>0</v>
      </c>
      <c r="Z35">
        <f t="shared" si="27"/>
        <v>0</v>
      </c>
      <c r="AA35">
        <f t="shared" si="27"/>
        <v>0</v>
      </c>
      <c r="AB35">
        <f t="shared" si="27"/>
        <v>0</v>
      </c>
      <c r="AC35">
        <f t="shared" si="27"/>
        <v>0</v>
      </c>
      <c r="AD35">
        <f t="shared" si="27"/>
        <v>0</v>
      </c>
      <c r="AE35">
        <f t="shared" si="27"/>
        <v>0</v>
      </c>
      <c r="AF35">
        <f t="shared" si="27"/>
        <v>0</v>
      </c>
      <c r="AG35">
        <f t="shared" si="27"/>
        <v>0</v>
      </c>
      <c r="AH35">
        <f t="shared" si="27"/>
        <v>0</v>
      </c>
      <c r="AI35">
        <f t="shared" si="27"/>
        <v>4.3199999999999932</v>
      </c>
      <c r="AJ35">
        <f t="shared" si="27"/>
        <v>0</v>
      </c>
      <c r="AK35">
        <f t="shared" si="27"/>
        <v>0</v>
      </c>
      <c r="AL35">
        <f t="shared" si="27"/>
        <v>0</v>
      </c>
      <c r="AM35">
        <f t="shared" si="27"/>
        <v>0</v>
      </c>
      <c r="AN35">
        <f t="shared" si="27"/>
        <v>0</v>
      </c>
      <c r="AO35">
        <f t="shared" si="27"/>
        <v>0</v>
      </c>
      <c r="AP35">
        <f t="shared" si="27"/>
        <v>0</v>
      </c>
      <c r="AQ35">
        <f t="shared" si="27"/>
        <v>0</v>
      </c>
      <c r="AR35">
        <f t="shared" si="27"/>
        <v>0</v>
      </c>
      <c r="AS35">
        <f t="shared" si="27"/>
        <v>0</v>
      </c>
      <c r="AT35">
        <f t="shared" si="27"/>
        <v>0</v>
      </c>
      <c r="AU35">
        <f t="shared" si="27"/>
        <v>0</v>
      </c>
      <c r="AV35">
        <f t="shared" si="27"/>
        <v>0</v>
      </c>
      <c r="AW35">
        <f t="shared" si="27"/>
        <v>0</v>
      </c>
      <c r="AX35">
        <f t="shared" si="27"/>
        <v>0</v>
      </c>
      <c r="AY35">
        <f t="shared" si="27"/>
        <v>0</v>
      </c>
      <c r="AZ35">
        <f t="shared" si="27"/>
        <v>0</v>
      </c>
      <c r="BA35">
        <f t="shared" si="27"/>
        <v>0</v>
      </c>
      <c r="BB35">
        <f t="shared" si="27"/>
        <v>0</v>
      </c>
      <c r="BC35">
        <f t="shared" si="27"/>
        <v>0</v>
      </c>
      <c r="BD35">
        <f t="shared" si="27"/>
        <v>0</v>
      </c>
      <c r="BE35">
        <f t="shared" si="27"/>
        <v>0</v>
      </c>
      <c r="BF35">
        <f t="shared" si="27"/>
        <v>0</v>
      </c>
      <c r="BG35">
        <f t="shared" si="27"/>
        <v>0</v>
      </c>
      <c r="BH35">
        <f t="shared" si="27"/>
        <v>0</v>
      </c>
      <c r="BI35">
        <f t="shared" si="27"/>
        <v>0</v>
      </c>
      <c r="BJ35">
        <f t="shared" si="27"/>
        <v>0</v>
      </c>
      <c r="BK35">
        <f t="shared" si="27"/>
        <v>0</v>
      </c>
      <c r="BL35">
        <f t="shared" si="27"/>
        <v>0</v>
      </c>
      <c r="BM35">
        <f t="shared" si="27"/>
        <v>0</v>
      </c>
      <c r="BN35">
        <f t="shared" si="27"/>
        <v>0</v>
      </c>
      <c r="BO35">
        <f t="shared" si="27"/>
        <v>0</v>
      </c>
      <c r="BP35">
        <f t="shared" ref="BP35:EA35" si="28">BP34-BO34</f>
        <v>0</v>
      </c>
      <c r="BQ35">
        <f t="shared" si="28"/>
        <v>0</v>
      </c>
      <c r="BR35">
        <f t="shared" si="28"/>
        <v>0</v>
      </c>
      <c r="BS35">
        <f t="shared" si="28"/>
        <v>0</v>
      </c>
      <c r="BT35">
        <f t="shared" si="28"/>
        <v>0</v>
      </c>
      <c r="BU35">
        <f t="shared" si="28"/>
        <v>0</v>
      </c>
      <c r="BV35">
        <f t="shared" si="28"/>
        <v>0</v>
      </c>
      <c r="BW35">
        <f t="shared" si="28"/>
        <v>0</v>
      </c>
      <c r="BX35">
        <f t="shared" si="28"/>
        <v>0</v>
      </c>
      <c r="BY35">
        <f t="shared" si="28"/>
        <v>0</v>
      </c>
      <c r="BZ35">
        <f t="shared" si="28"/>
        <v>0</v>
      </c>
      <c r="CA35">
        <f t="shared" si="28"/>
        <v>0</v>
      </c>
      <c r="CB35">
        <f t="shared" si="28"/>
        <v>0</v>
      </c>
      <c r="CC35">
        <f t="shared" si="28"/>
        <v>0</v>
      </c>
      <c r="CD35">
        <f t="shared" si="28"/>
        <v>0</v>
      </c>
      <c r="CE35">
        <f t="shared" si="28"/>
        <v>0</v>
      </c>
      <c r="CF35">
        <f t="shared" si="28"/>
        <v>0</v>
      </c>
      <c r="CG35">
        <f t="shared" si="28"/>
        <v>0</v>
      </c>
      <c r="CH35">
        <f t="shared" si="28"/>
        <v>0</v>
      </c>
      <c r="CI35">
        <f t="shared" si="28"/>
        <v>0</v>
      </c>
      <c r="CJ35">
        <f t="shared" si="28"/>
        <v>0</v>
      </c>
      <c r="CK35">
        <f t="shared" si="28"/>
        <v>0</v>
      </c>
      <c r="CL35">
        <f t="shared" si="28"/>
        <v>0</v>
      </c>
      <c r="CM35">
        <f t="shared" si="28"/>
        <v>0</v>
      </c>
      <c r="CN35">
        <f t="shared" si="28"/>
        <v>0</v>
      </c>
      <c r="CO35">
        <f t="shared" si="28"/>
        <v>0</v>
      </c>
      <c r="CP35">
        <f t="shared" si="28"/>
        <v>0</v>
      </c>
      <c r="CQ35">
        <f t="shared" si="28"/>
        <v>0</v>
      </c>
      <c r="CR35">
        <f t="shared" si="28"/>
        <v>0</v>
      </c>
      <c r="CS35">
        <f t="shared" si="28"/>
        <v>0</v>
      </c>
      <c r="CT35">
        <f t="shared" si="28"/>
        <v>0</v>
      </c>
      <c r="CU35">
        <f t="shared" si="28"/>
        <v>0</v>
      </c>
      <c r="CV35">
        <f t="shared" si="28"/>
        <v>0</v>
      </c>
      <c r="CW35">
        <f t="shared" si="28"/>
        <v>0</v>
      </c>
      <c r="CX35">
        <f t="shared" si="28"/>
        <v>0</v>
      </c>
      <c r="CY35">
        <f t="shared" si="28"/>
        <v>0</v>
      </c>
      <c r="CZ35">
        <f t="shared" si="28"/>
        <v>0</v>
      </c>
      <c r="DA35">
        <f t="shared" si="28"/>
        <v>0</v>
      </c>
      <c r="DB35">
        <f t="shared" si="28"/>
        <v>0</v>
      </c>
      <c r="DC35">
        <f t="shared" si="28"/>
        <v>0</v>
      </c>
      <c r="DD35">
        <f t="shared" si="28"/>
        <v>0</v>
      </c>
      <c r="DE35">
        <f t="shared" si="28"/>
        <v>0</v>
      </c>
      <c r="DF35">
        <f t="shared" si="28"/>
        <v>0</v>
      </c>
      <c r="DG35">
        <f t="shared" si="28"/>
        <v>0</v>
      </c>
      <c r="DH35">
        <f t="shared" si="28"/>
        <v>0</v>
      </c>
      <c r="DI35">
        <f t="shared" si="28"/>
        <v>0</v>
      </c>
      <c r="DJ35">
        <f t="shared" si="28"/>
        <v>0</v>
      </c>
      <c r="DK35">
        <f t="shared" si="28"/>
        <v>0</v>
      </c>
      <c r="DL35">
        <f t="shared" si="28"/>
        <v>0</v>
      </c>
      <c r="DM35">
        <f t="shared" si="28"/>
        <v>0</v>
      </c>
      <c r="DN35">
        <f t="shared" si="28"/>
        <v>0</v>
      </c>
      <c r="DO35">
        <f t="shared" si="28"/>
        <v>0</v>
      </c>
      <c r="DP35">
        <f t="shared" si="28"/>
        <v>0</v>
      </c>
      <c r="DQ35">
        <f t="shared" si="28"/>
        <v>0</v>
      </c>
      <c r="DR35">
        <f t="shared" si="28"/>
        <v>0</v>
      </c>
      <c r="DS35">
        <f t="shared" si="28"/>
        <v>0</v>
      </c>
      <c r="DT35">
        <f t="shared" si="28"/>
        <v>0</v>
      </c>
      <c r="DU35">
        <f t="shared" si="28"/>
        <v>0</v>
      </c>
      <c r="DV35">
        <f t="shared" si="28"/>
        <v>0</v>
      </c>
      <c r="DW35">
        <f t="shared" si="28"/>
        <v>0</v>
      </c>
      <c r="DX35">
        <f t="shared" si="28"/>
        <v>0</v>
      </c>
      <c r="DY35">
        <f t="shared" si="28"/>
        <v>0</v>
      </c>
      <c r="DZ35">
        <f t="shared" si="28"/>
        <v>0</v>
      </c>
      <c r="EA35">
        <f t="shared" si="28"/>
        <v>0</v>
      </c>
      <c r="EB35">
        <f t="shared" ref="EB35:ED35" si="29">EB34-EA34</f>
        <v>0</v>
      </c>
      <c r="EC35">
        <f t="shared" si="29"/>
        <v>0</v>
      </c>
      <c r="ED35">
        <f t="shared" si="29"/>
        <v>0</v>
      </c>
    </row>
    <row r="36" spans="1:134" hidden="1"/>
    <row r="37" spans="1:134" hidden="1">
      <c r="S37">
        <v>92</v>
      </c>
    </row>
    <row r="38" spans="1:134" hidden="1">
      <c r="C38" s="1917">
        <v>45536</v>
      </c>
      <c r="D38" s="1917">
        <v>45566</v>
      </c>
      <c r="E38" s="1917">
        <v>45597</v>
      </c>
      <c r="F38" s="1917">
        <v>45627</v>
      </c>
      <c r="G38" s="1917">
        <v>45658</v>
      </c>
      <c r="H38" s="1917">
        <v>45689</v>
      </c>
      <c r="I38" s="1917">
        <v>45717</v>
      </c>
      <c r="J38" s="1917">
        <v>45748</v>
      </c>
      <c r="K38" s="1917">
        <v>45778</v>
      </c>
      <c r="L38" s="1917">
        <v>45809</v>
      </c>
      <c r="M38" s="1917">
        <v>45839</v>
      </c>
      <c r="N38" s="1917">
        <v>45870</v>
      </c>
      <c r="O38" s="1917">
        <v>45901</v>
      </c>
      <c r="P38" s="1917">
        <v>45931</v>
      </c>
      <c r="Q38" s="1917">
        <v>45962</v>
      </c>
      <c r="R38" s="1917">
        <v>45992</v>
      </c>
      <c r="S38" s="1917">
        <v>46023</v>
      </c>
      <c r="T38" s="1917">
        <v>46054</v>
      </c>
      <c r="U38" s="1917">
        <v>46082</v>
      </c>
      <c r="V38" s="1917">
        <v>46113</v>
      </c>
      <c r="W38" s="1917">
        <v>46143</v>
      </c>
      <c r="X38" s="1917">
        <v>46174</v>
      </c>
      <c r="Y38" s="1917">
        <v>46204</v>
      </c>
      <c r="Z38" s="1917">
        <v>46235</v>
      </c>
      <c r="AA38" s="1917">
        <v>46266</v>
      </c>
      <c r="AB38" s="1917">
        <v>46296</v>
      </c>
      <c r="AC38" s="1917">
        <v>46327</v>
      </c>
      <c r="AD38" s="1917">
        <v>46357</v>
      </c>
      <c r="AE38" s="1917">
        <v>46388</v>
      </c>
      <c r="AF38" s="1917">
        <v>46419</v>
      </c>
      <c r="AG38" s="1917">
        <v>46447</v>
      </c>
      <c r="AH38" s="1917">
        <v>46478</v>
      </c>
      <c r="AI38" s="1917">
        <v>46508</v>
      </c>
      <c r="AJ38" s="1917">
        <v>46539</v>
      </c>
      <c r="AK38" s="1917">
        <v>46569</v>
      </c>
      <c r="AL38" s="1917">
        <v>46600</v>
      </c>
      <c r="AM38" s="1917">
        <v>46631</v>
      </c>
      <c r="AN38" s="1917">
        <v>46661</v>
      </c>
      <c r="AO38" s="1917">
        <v>46692</v>
      </c>
      <c r="AP38" s="1917">
        <v>46722</v>
      </c>
      <c r="AQ38" s="1917">
        <v>46753</v>
      </c>
      <c r="AR38" s="1917">
        <v>46784</v>
      </c>
      <c r="AS38" s="1917">
        <v>46813</v>
      </c>
      <c r="AT38" s="1917">
        <v>46844</v>
      </c>
      <c r="AU38" s="1917">
        <v>46874</v>
      </c>
      <c r="AV38" s="1917">
        <v>46905</v>
      </c>
      <c r="AW38" s="1917">
        <v>46935</v>
      </c>
      <c r="AX38" s="1917">
        <v>46966</v>
      </c>
      <c r="AY38" s="1917">
        <v>46997</v>
      </c>
      <c r="AZ38" s="1917">
        <v>47027</v>
      </c>
      <c r="BA38" s="1917">
        <v>47058</v>
      </c>
      <c r="BB38" s="1917">
        <v>47088</v>
      </c>
      <c r="BC38" s="1917">
        <v>47119</v>
      </c>
      <c r="BD38" s="1917">
        <v>47150</v>
      </c>
      <c r="BE38" s="1917">
        <v>47178</v>
      </c>
      <c r="BF38" s="1917">
        <v>47209</v>
      </c>
      <c r="BG38" s="1917">
        <v>47239</v>
      </c>
      <c r="BH38" s="1917">
        <v>47270</v>
      </c>
      <c r="BI38" s="1917">
        <v>47300</v>
      </c>
      <c r="BJ38" s="1917">
        <v>47331</v>
      </c>
      <c r="BK38" s="1917">
        <v>47362</v>
      </c>
      <c r="BL38" s="1917">
        <v>47392</v>
      </c>
      <c r="BM38" s="1917">
        <v>47423</v>
      </c>
      <c r="BN38" s="1917">
        <v>47453</v>
      </c>
      <c r="BO38" s="1917">
        <v>47484</v>
      </c>
      <c r="BP38" s="1917">
        <v>47515</v>
      </c>
      <c r="BQ38" s="1917">
        <v>47543</v>
      </c>
      <c r="BR38" s="1917">
        <v>47574</v>
      </c>
      <c r="BS38" s="1917">
        <v>47604</v>
      </c>
      <c r="BT38" s="1917">
        <v>47635</v>
      </c>
      <c r="BU38" s="1917">
        <v>47665</v>
      </c>
      <c r="BV38" s="1917">
        <v>47696</v>
      </c>
      <c r="BW38" s="1917">
        <v>47727</v>
      </c>
      <c r="BX38" s="1917">
        <v>47757</v>
      </c>
      <c r="BY38" s="1917">
        <v>47788</v>
      </c>
      <c r="BZ38" s="1917">
        <v>47818</v>
      </c>
      <c r="CA38" s="1917">
        <v>47849</v>
      </c>
      <c r="CB38" s="1917">
        <v>47880</v>
      </c>
      <c r="CC38" s="1917">
        <v>47908</v>
      </c>
      <c r="CD38" s="1917">
        <v>47939</v>
      </c>
      <c r="CE38" s="1917">
        <v>47969</v>
      </c>
      <c r="CF38" s="1917">
        <v>48000</v>
      </c>
      <c r="CG38" s="1917">
        <v>48030</v>
      </c>
      <c r="CH38" s="1917">
        <v>48061</v>
      </c>
      <c r="CI38" s="1917">
        <v>48092</v>
      </c>
      <c r="CJ38" s="1917">
        <v>48122</v>
      </c>
      <c r="CK38" s="1917">
        <v>48153</v>
      </c>
      <c r="CL38" s="1917">
        <v>48183</v>
      </c>
      <c r="CM38" s="1917">
        <v>48214</v>
      </c>
      <c r="CN38" s="1917">
        <v>48245</v>
      </c>
      <c r="CO38" s="1917">
        <v>48274</v>
      </c>
      <c r="CP38" s="1917">
        <v>48305</v>
      </c>
      <c r="CQ38" s="1917">
        <v>48335</v>
      </c>
      <c r="CR38" s="1917">
        <v>48366</v>
      </c>
      <c r="CS38" s="1917">
        <v>48396</v>
      </c>
      <c r="CT38" s="1917">
        <v>48427</v>
      </c>
      <c r="CU38" s="1917">
        <v>48458</v>
      </c>
      <c r="CV38" s="1917">
        <v>48488</v>
      </c>
      <c r="CW38" s="1917">
        <v>48519</v>
      </c>
      <c r="CX38" s="1917">
        <v>48549</v>
      </c>
      <c r="CY38" s="1917">
        <v>48580</v>
      </c>
      <c r="CZ38" s="1917">
        <v>48611</v>
      </c>
      <c r="DA38" s="1917">
        <v>48639</v>
      </c>
      <c r="DB38" s="1917">
        <v>48670</v>
      </c>
      <c r="DC38" s="1917">
        <v>48700</v>
      </c>
      <c r="DD38" s="1917">
        <v>48731</v>
      </c>
      <c r="DE38" s="1917">
        <v>48761</v>
      </c>
      <c r="DF38" s="1917">
        <v>48792</v>
      </c>
      <c r="DG38" s="1917">
        <v>48823</v>
      </c>
      <c r="DH38" s="1917">
        <v>48853</v>
      </c>
      <c r="DI38" s="1917">
        <v>48884</v>
      </c>
      <c r="DJ38" s="1917">
        <v>48914</v>
      </c>
      <c r="DK38" s="1917">
        <v>48945</v>
      </c>
      <c r="DL38" s="1917">
        <v>48976</v>
      </c>
      <c r="DM38" s="1917">
        <v>49004</v>
      </c>
      <c r="DN38" s="1917">
        <v>49035</v>
      </c>
      <c r="DO38" s="1917">
        <v>49065</v>
      </c>
      <c r="DP38" s="1917">
        <v>49096</v>
      </c>
      <c r="DQ38" s="1917">
        <v>49126</v>
      </c>
      <c r="DR38" s="1917">
        <v>49157</v>
      </c>
      <c r="DS38" s="1917">
        <v>48823</v>
      </c>
      <c r="DT38" s="1917">
        <v>48853</v>
      </c>
      <c r="DU38" s="1917">
        <v>48884</v>
      </c>
      <c r="DV38" s="1917">
        <v>48914</v>
      </c>
      <c r="DW38" s="1917">
        <v>48945</v>
      </c>
      <c r="DX38" s="1917">
        <v>48976</v>
      </c>
      <c r="DY38" s="1917">
        <v>49004</v>
      </c>
      <c r="DZ38" s="1917">
        <v>49035</v>
      </c>
      <c r="EA38" s="1917">
        <v>49065</v>
      </c>
      <c r="EB38" s="1917">
        <v>49096</v>
      </c>
      <c r="EC38" s="1917">
        <v>49126</v>
      </c>
      <c r="ED38" s="1917">
        <v>49157</v>
      </c>
    </row>
    <row r="39" spans="1:134" hidden="1">
      <c r="A39" t="s">
        <v>1008</v>
      </c>
      <c r="B39">
        <f>B14</f>
        <v>1382</v>
      </c>
    </row>
    <row r="40" spans="1:134" hidden="1"/>
    <row r="41" spans="1:134" s="9" customFormat="1" hidden="1">
      <c r="B41" s="9" t="s">
        <v>1009</v>
      </c>
      <c r="C41" s="1932">
        <f>(C26*(1-C28))+C35</f>
        <v>4.8746890337704372</v>
      </c>
      <c r="D41" s="1932">
        <f t="shared" ref="D41:BO41" si="30">(D26*(1-D28))+D35</f>
        <v>5.339999999999975</v>
      </c>
      <c r="E41" s="1932">
        <f t="shared" si="30"/>
        <v>3.8400000000000034</v>
      </c>
      <c r="F41" s="1932">
        <f t="shared" si="30"/>
        <v>7</v>
      </c>
      <c r="G41" s="1932">
        <f t="shared" si="30"/>
        <v>7.1599999999999966</v>
      </c>
      <c r="H41" s="1932">
        <f t="shared" si="30"/>
        <v>14.160000000000025</v>
      </c>
      <c r="I41" s="1932">
        <f t="shared" si="30"/>
        <v>14.159999999999997</v>
      </c>
      <c r="J41" s="1932">
        <f t="shared" si="30"/>
        <v>14.159999999999997</v>
      </c>
      <c r="K41" s="1932">
        <f t="shared" si="30"/>
        <v>7.5</v>
      </c>
      <c r="L41" s="1932">
        <f t="shared" si="30"/>
        <v>7.5</v>
      </c>
      <c r="M41" s="1932">
        <f t="shared" si="30"/>
        <v>7.5</v>
      </c>
      <c r="N41" s="1932">
        <f t="shared" si="30"/>
        <v>7.5</v>
      </c>
      <c r="O41" s="1932">
        <f t="shared" si="30"/>
        <v>9</v>
      </c>
      <c r="P41" s="1932">
        <f t="shared" si="30"/>
        <v>7.5</v>
      </c>
      <c r="Q41" s="1932">
        <f t="shared" si="30"/>
        <v>6</v>
      </c>
      <c r="R41" s="1932">
        <f t="shared" si="30"/>
        <v>7</v>
      </c>
      <c r="S41" s="1932">
        <f t="shared" si="30"/>
        <v>5</v>
      </c>
      <c r="T41" s="1932">
        <f t="shared" si="30"/>
        <v>12</v>
      </c>
      <c r="U41" s="1932">
        <f t="shared" si="30"/>
        <v>12</v>
      </c>
      <c r="V41" s="1932">
        <f t="shared" si="30"/>
        <v>12</v>
      </c>
      <c r="W41" s="1932">
        <f t="shared" si="30"/>
        <v>11.819999999999993</v>
      </c>
      <c r="X41" s="1932">
        <f t="shared" si="30"/>
        <v>7.5</v>
      </c>
      <c r="Y41" s="1932">
        <f t="shared" si="30"/>
        <v>7.5</v>
      </c>
      <c r="Z41" s="1932">
        <f t="shared" si="30"/>
        <v>7.5</v>
      </c>
      <c r="AA41" s="1932">
        <f t="shared" si="30"/>
        <v>9</v>
      </c>
      <c r="AB41" s="1932">
        <f t="shared" si="30"/>
        <v>7.5</v>
      </c>
      <c r="AC41" s="1932">
        <f t="shared" si="30"/>
        <v>6</v>
      </c>
      <c r="AD41" s="1932">
        <f t="shared" si="30"/>
        <v>7</v>
      </c>
      <c r="AE41" s="1932">
        <f t="shared" si="30"/>
        <v>5</v>
      </c>
      <c r="AF41" s="1932">
        <f t="shared" si="30"/>
        <v>12</v>
      </c>
      <c r="AG41" s="1932">
        <f t="shared" si="30"/>
        <v>12</v>
      </c>
      <c r="AH41" s="1932">
        <f t="shared" si="30"/>
        <v>12</v>
      </c>
      <c r="AI41" s="1932">
        <f t="shared" si="30"/>
        <v>11.819999999999993</v>
      </c>
      <c r="AJ41" s="1932">
        <f t="shared" si="30"/>
        <v>7.5</v>
      </c>
      <c r="AK41" s="1932">
        <f t="shared" si="30"/>
        <v>7.5</v>
      </c>
      <c r="AL41" s="1932">
        <f t="shared" si="30"/>
        <v>7.5</v>
      </c>
      <c r="AM41" s="1932">
        <f t="shared" si="30"/>
        <v>9</v>
      </c>
      <c r="AN41" s="1932">
        <f t="shared" si="30"/>
        <v>7.5</v>
      </c>
      <c r="AO41" s="1932">
        <f t="shared" si="30"/>
        <v>6</v>
      </c>
      <c r="AP41" s="1932">
        <f t="shared" si="30"/>
        <v>7</v>
      </c>
      <c r="AQ41" s="1932">
        <f t="shared" si="30"/>
        <v>5</v>
      </c>
      <c r="AR41" s="1932">
        <f t="shared" si="30"/>
        <v>12</v>
      </c>
      <c r="AS41" s="1932">
        <f t="shared" si="30"/>
        <v>12</v>
      </c>
      <c r="AT41" s="1932">
        <f t="shared" si="30"/>
        <v>12</v>
      </c>
      <c r="AU41" s="1932">
        <f t="shared" si="30"/>
        <v>7.5</v>
      </c>
      <c r="AV41" s="1932">
        <f t="shared" si="30"/>
        <v>7.5</v>
      </c>
      <c r="AW41" s="1932">
        <f t="shared" si="30"/>
        <v>7.5</v>
      </c>
      <c r="AX41" s="1932">
        <f t="shared" si="30"/>
        <v>7.5</v>
      </c>
      <c r="AY41" s="1932">
        <f t="shared" si="30"/>
        <v>9</v>
      </c>
      <c r="AZ41" s="1932">
        <f t="shared" si="30"/>
        <v>7.5</v>
      </c>
      <c r="BA41" s="1932">
        <f t="shared" si="30"/>
        <v>6</v>
      </c>
      <c r="BB41" s="1932">
        <f t="shared" si="30"/>
        <v>7</v>
      </c>
      <c r="BC41" s="1932">
        <f t="shared" si="30"/>
        <v>5</v>
      </c>
      <c r="BD41" s="1932">
        <f t="shared" si="30"/>
        <v>12</v>
      </c>
      <c r="BE41" s="1932">
        <f t="shared" si="30"/>
        <v>12</v>
      </c>
      <c r="BF41" s="1932">
        <f t="shared" si="30"/>
        <v>12</v>
      </c>
      <c r="BG41" s="1932">
        <f t="shared" si="30"/>
        <v>7.5</v>
      </c>
      <c r="BH41" s="1932">
        <f t="shared" si="30"/>
        <v>7.5</v>
      </c>
      <c r="BI41" s="1932">
        <f t="shared" si="30"/>
        <v>7.5</v>
      </c>
      <c r="BJ41" s="1932">
        <f t="shared" si="30"/>
        <v>7.5</v>
      </c>
      <c r="BK41" s="1932">
        <f t="shared" si="30"/>
        <v>9</v>
      </c>
      <c r="BL41" s="1932">
        <f t="shared" si="30"/>
        <v>7.5</v>
      </c>
      <c r="BM41" s="1932">
        <f t="shared" si="30"/>
        <v>6</v>
      </c>
      <c r="BN41" s="1932">
        <f t="shared" si="30"/>
        <v>7</v>
      </c>
      <c r="BO41" s="1932">
        <f t="shared" si="30"/>
        <v>5</v>
      </c>
      <c r="BP41" s="1932">
        <f t="shared" ref="BP41:EA41" si="31">(BP26*(1-BP28))+BP35</f>
        <v>12</v>
      </c>
      <c r="BQ41" s="1932">
        <f t="shared" si="31"/>
        <v>12</v>
      </c>
      <c r="BR41" s="1932">
        <f t="shared" si="31"/>
        <v>12</v>
      </c>
      <c r="BS41" s="1932">
        <f t="shared" si="31"/>
        <v>7.5</v>
      </c>
      <c r="BT41" s="1932">
        <f t="shared" si="31"/>
        <v>7.5</v>
      </c>
      <c r="BU41" s="1932">
        <f t="shared" si="31"/>
        <v>7.5</v>
      </c>
      <c r="BV41" s="1932">
        <f t="shared" si="31"/>
        <v>7.5</v>
      </c>
      <c r="BW41" s="1932">
        <f t="shared" si="31"/>
        <v>9</v>
      </c>
      <c r="BX41" s="1932">
        <f t="shared" si="31"/>
        <v>7.5</v>
      </c>
      <c r="BY41" s="1932">
        <f t="shared" si="31"/>
        <v>6</v>
      </c>
      <c r="BZ41" s="1932">
        <f t="shared" si="31"/>
        <v>7</v>
      </c>
      <c r="CA41" s="1932">
        <f t="shared" si="31"/>
        <v>5</v>
      </c>
      <c r="CB41" s="1932">
        <f t="shared" si="31"/>
        <v>12</v>
      </c>
      <c r="CC41" s="1932">
        <f t="shared" si="31"/>
        <v>12</v>
      </c>
      <c r="CD41" s="1932">
        <f t="shared" si="31"/>
        <v>12</v>
      </c>
      <c r="CE41" s="1932">
        <f t="shared" si="31"/>
        <v>7.5</v>
      </c>
      <c r="CF41" s="1932">
        <f t="shared" si="31"/>
        <v>7.5</v>
      </c>
      <c r="CG41" s="1932">
        <f t="shared" si="31"/>
        <v>7.5</v>
      </c>
      <c r="CH41" s="1932">
        <f t="shared" si="31"/>
        <v>7.5</v>
      </c>
      <c r="CI41" s="1932">
        <f t="shared" si="31"/>
        <v>9</v>
      </c>
      <c r="CJ41" s="1932">
        <f t="shared" si="31"/>
        <v>7.5</v>
      </c>
      <c r="CK41" s="1932">
        <f t="shared" si="31"/>
        <v>6</v>
      </c>
      <c r="CL41" s="1932">
        <f t="shared" si="31"/>
        <v>7</v>
      </c>
      <c r="CM41" s="1932">
        <f t="shared" si="31"/>
        <v>5</v>
      </c>
      <c r="CN41" s="1932">
        <f t="shared" si="31"/>
        <v>12</v>
      </c>
      <c r="CO41" s="1932">
        <f t="shared" si="31"/>
        <v>12</v>
      </c>
      <c r="CP41" s="1932">
        <f t="shared" si="31"/>
        <v>12</v>
      </c>
      <c r="CQ41" s="1932">
        <f t="shared" si="31"/>
        <v>7.5</v>
      </c>
      <c r="CR41" s="1932">
        <f t="shared" si="31"/>
        <v>7.5</v>
      </c>
      <c r="CS41" s="1932">
        <f t="shared" si="31"/>
        <v>7.5</v>
      </c>
      <c r="CT41" s="1932">
        <f t="shared" si="31"/>
        <v>7.5</v>
      </c>
      <c r="CU41" s="1932">
        <f t="shared" si="31"/>
        <v>9</v>
      </c>
      <c r="CV41" s="1932">
        <f t="shared" si="31"/>
        <v>7.5</v>
      </c>
      <c r="CW41" s="1932">
        <f t="shared" si="31"/>
        <v>6</v>
      </c>
      <c r="CX41" s="1932">
        <f t="shared" si="31"/>
        <v>7</v>
      </c>
      <c r="CY41" s="1932">
        <f t="shared" si="31"/>
        <v>5</v>
      </c>
      <c r="CZ41" s="1932">
        <f t="shared" si="31"/>
        <v>12</v>
      </c>
      <c r="DA41" s="1932">
        <f t="shared" si="31"/>
        <v>12</v>
      </c>
      <c r="DB41" s="1932">
        <f t="shared" si="31"/>
        <v>12</v>
      </c>
      <c r="DC41" s="1932">
        <f t="shared" si="31"/>
        <v>7.5</v>
      </c>
      <c r="DD41" s="1932">
        <f t="shared" si="31"/>
        <v>7.5</v>
      </c>
      <c r="DE41" s="1932">
        <f t="shared" si="31"/>
        <v>7.5</v>
      </c>
      <c r="DF41" s="1932">
        <f t="shared" si="31"/>
        <v>7.5</v>
      </c>
      <c r="DG41" s="1932">
        <f t="shared" si="31"/>
        <v>9</v>
      </c>
      <c r="DH41" s="1932">
        <f t="shared" si="31"/>
        <v>7.5</v>
      </c>
      <c r="DI41" s="1932">
        <f t="shared" si="31"/>
        <v>6</v>
      </c>
      <c r="DJ41" s="1932">
        <f t="shared" si="31"/>
        <v>7</v>
      </c>
      <c r="DK41" s="1932">
        <f t="shared" si="31"/>
        <v>5</v>
      </c>
      <c r="DL41" s="1932">
        <f t="shared" si="31"/>
        <v>12</v>
      </c>
      <c r="DM41" s="1932">
        <f t="shared" si="31"/>
        <v>12</v>
      </c>
      <c r="DN41" s="1932">
        <f t="shared" si="31"/>
        <v>12</v>
      </c>
      <c r="DO41" s="1932">
        <f t="shared" si="31"/>
        <v>7.5</v>
      </c>
      <c r="DP41" s="1932">
        <f t="shared" si="31"/>
        <v>7.5</v>
      </c>
      <c r="DQ41" s="1932">
        <f t="shared" si="31"/>
        <v>7.5</v>
      </c>
      <c r="DR41" s="1932">
        <f t="shared" si="31"/>
        <v>7.5</v>
      </c>
      <c r="DS41" s="1932">
        <f t="shared" si="31"/>
        <v>9</v>
      </c>
      <c r="DT41" s="1932">
        <f t="shared" si="31"/>
        <v>7.5</v>
      </c>
      <c r="DU41" s="1932">
        <f t="shared" si="31"/>
        <v>6</v>
      </c>
      <c r="DV41" s="1932">
        <f t="shared" si="31"/>
        <v>7</v>
      </c>
      <c r="DW41" s="1932">
        <f t="shared" si="31"/>
        <v>5</v>
      </c>
      <c r="DX41" s="1932">
        <f t="shared" si="31"/>
        <v>12</v>
      </c>
      <c r="DY41" s="1932">
        <f t="shared" si="31"/>
        <v>12</v>
      </c>
      <c r="DZ41" s="1932">
        <f t="shared" si="31"/>
        <v>12</v>
      </c>
      <c r="EA41" s="1932">
        <f t="shared" si="31"/>
        <v>7.5</v>
      </c>
      <c r="EB41" s="1932">
        <f t="shared" ref="EB41:ED41" si="32">(EB26*(1-EB28))+EB35</f>
        <v>7.5</v>
      </c>
      <c r="EC41" s="1932">
        <f t="shared" si="32"/>
        <v>7.5</v>
      </c>
      <c r="ED41" s="1932">
        <f t="shared" si="32"/>
        <v>7.5</v>
      </c>
    </row>
    <row r="42" spans="1:134" hidden="1">
      <c r="C42" s="72"/>
    </row>
    <row r="43" spans="1:134" hidden="1">
      <c r="N43" s="1865"/>
    </row>
    <row r="44" spans="1:134">
      <c r="C44" s="1933">
        <f>C45/($B$2*C32)</f>
        <v>1411.9935803626329</v>
      </c>
    </row>
    <row r="45" spans="1:134">
      <c r="B45" t="s">
        <v>1010</v>
      </c>
      <c r="C45" s="1934">
        <f>B14*(B32*$B$2)</f>
        <v>268391.73975532927</v>
      </c>
      <c r="D45" s="8">
        <f>C57</f>
        <v>263317.2300590183</v>
      </c>
      <c r="E45" s="8">
        <f t="shared" ref="E45:BP45" si="33">D57</f>
        <v>260762.22646027475</v>
      </c>
      <c r="F45" s="8">
        <f t="shared" si="33"/>
        <v>258028.71077068365</v>
      </c>
      <c r="G45" s="1935">
        <f t="shared" si="33"/>
        <v>258138.25842986858</v>
      </c>
      <c r="H45" s="8">
        <f t="shared" si="33"/>
        <v>261148.46934685236</v>
      </c>
      <c r="I45" s="8">
        <f t="shared" si="33"/>
        <v>264269.92752288346</v>
      </c>
      <c r="J45" s="8">
        <f t="shared" si="33"/>
        <v>267205.27163924481</v>
      </c>
      <c r="K45" s="8">
        <f t="shared" si="33"/>
        <v>270116.38124139584</v>
      </c>
      <c r="L45" s="8">
        <f t="shared" si="33"/>
        <v>270100.52561275649</v>
      </c>
      <c r="M45" s="8">
        <f t="shared" si="33"/>
        <v>270030.51861896255</v>
      </c>
      <c r="N45" s="8">
        <f t="shared" si="33"/>
        <v>270036.89333190623</v>
      </c>
      <c r="O45" s="8">
        <f t="shared" si="33"/>
        <v>270086.31782746443</v>
      </c>
      <c r="P45" s="8">
        <f t="shared" si="33"/>
        <v>270152.12397656479</v>
      </c>
      <c r="Q45" s="8">
        <f t="shared" si="33"/>
        <v>270217.80364812753</v>
      </c>
      <c r="R45" s="8">
        <f t="shared" si="33"/>
        <v>270284.35276733496</v>
      </c>
      <c r="S45" s="8">
        <f t="shared" si="33"/>
        <v>270384.71741849551</v>
      </c>
      <c r="T45" s="8">
        <f t="shared" si="33"/>
        <v>270475.30322441011</v>
      </c>
      <c r="U45" s="8">
        <f t="shared" si="33"/>
        <v>270731.19091940951</v>
      </c>
      <c r="V45" s="8">
        <f t="shared" si="33"/>
        <v>271037.11212140013</v>
      </c>
      <c r="W45" s="8">
        <f t="shared" si="33"/>
        <v>271394.44080511865</v>
      </c>
      <c r="X45" s="8">
        <f t="shared" si="33"/>
        <v>277674.74584064039</v>
      </c>
      <c r="Y45" s="8">
        <f t="shared" si="33"/>
        <v>277958.68591338402</v>
      </c>
      <c r="Z45" s="8">
        <f t="shared" si="33"/>
        <v>278271.06661502272</v>
      </c>
      <c r="AA45" s="8">
        <f t="shared" si="33"/>
        <v>278610.26029173855</v>
      </c>
      <c r="AB45" s="8">
        <f t="shared" si="33"/>
        <v>279048.72503220156</v>
      </c>
      <c r="AC45" s="8">
        <f t="shared" si="33"/>
        <v>279440.31070486805</v>
      </c>
      <c r="AD45" s="8">
        <f t="shared" si="33"/>
        <v>279774.51165605133</v>
      </c>
      <c r="AE45" s="8">
        <f t="shared" si="33"/>
        <v>280187.32623768493</v>
      </c>
      <c r="AF45" s="8">
        <f t="shared" si="33"/>
        <v>280498.80704489088</v>
      </c>
      <c r="AG45" s="8">
        <f t="shared" si="33"/>
        <v>281276.23303562845</v>
      </c>
      <c r="AH45" s="8">
        <f t="shared" si="33"/>
        <v>282080.50436148525</v>
      </c>
      <c r="AI45" s="8">
        <f t="shared" si="33"/>
        <v>282908.51118714683</v>
      </c>
      <c r="AJ45" s="8">
        <f t="shared" si="33"/>
        <v>289774.71444437566</v>
      </c>
      <c r="AK45" s="8">
        <f t="shared" si="33"/>
        <v>290434.09077027108</v>
      </c>
      <c r="AL45" s="8">
        <f t="shared" si="33"/>
        <v>291110.37585714512</v>
      </c>
      <c r="AM45" s="8">
        <f t="shared" si="33"/>
        <v>291802.58810076222</v>
      </c>
      <c r="AN45" s="8">
        <f t="shared" si="33"/>
        <v>292647.99428826716</v>
      </c>
      <c r="AO45" s="8">
        <f t="shared" si="33"/>
        <v>293366.5085669923</v>
      </c>
      <c r="AP45" s="8">
        <f t="shared" si="33"/>
        <v>293954.20793951448</v>
      </c>
      <c r="AQ45" s="8">
        <f t="shared" si="33"/>
        <v>294702.68698612507</v>
      </c>
      <c r="AR45" s="8">
        <f t="shared" si="33"/>
        <v>295249.45663867873</v>
      </c>
      <c r="AS45" s="8">
        <f t="shared" si="33"/>
        <v>296563.69203497021</v>
      </c>
      <c r="AT45" s="8">
        <f t="shared" si="33"/>
        <v>297878.3513046375</v>
      </c>
      <c r="AU45" s="8">
        <f t="shared" si="33"/>
        <v>299192.05131016177</v>
      </c>
      <c r="AV45" s="8">
        <f t="shared" si="33"/>
        <v>300017.14781137346</v>
      </c>
      <c r="AW45" s="8">
        <f t="shared" si="33"/>
        <v>300848.29734989919</v>
      </c>
      <c r="AX45" s="8">
        <f t="shared" si="33"/>
        <v>301684.89720136154</v>
      </c>
      <c r="AY45" s="8">
        <f t="shared" si="33"/>
        <v>302526.37963133911</v>
      </c>
      <c r="AZ45" s="8">
        <f t="shared" si="33"/>
        <v>303536.53615118033</v>
      </c>
      <c r="BA45" s="8">
        <f t="shared" si="33"/>
        <v>304383.17107002111</v>
      </c>
      <c r="BB45" s="8">
        <f t="shared" si="33"/>
        <v>305068.0796498846</v>
      </c>
      <c r="BC45" s="8">
        <f t="shared" si="33"/>
        <v>305870.65805038536</v>
      </c>
      <c r="BD45" s="8">
        <f t="shared" si="33"/>
        <v>306451.2348524023</v>
      </c>
      <c r="BE45" s="8">
        <f t="shared" si="33"/>
        <v>307818.38386736048</v>
      </c>
      <c r="BF45" s="8">
        <f t="shared" si="33"/>
        <v>309159.27339762478</v>
      </c>
      <c r="BG45" s="8">
        <f t="shared" si="33"/>
        <v>310473.95815299999</v>
      </c>
      <c r="BH45" s="8">
        <f t="shared" si="33"/>
        <v>311296.67474769149</v>
      </c>
      <c r="BI45" s="8">
        <f t="shared" si="33"/>
        <v>312120.21420030005</v>
      </c>
      <c r="BJ45" s="8">
        <f t="shared" si="33"/>
        <v>312944.38223068445</v>
      </c>
      <c r="BK45" s="8">
        <f t="shared" si="33"/>
        <v>313746.65503389755</v>
      </c>
      <c r="BL45" s="8">
        <f t="shared" si="33"/>
        <v>314703.81082285225</v>
      </c>
      <c r="BM45" s="8">
        <f t="shared" si="33"/>
        <v>315502.63858796819</v>
      </c>
      <c r="BN45" s="8">
        <f t="shared" si="33"/>
        <v>316147.28058812808</v>
      </c>
      <c r="BO45" s="8">
        <f t="shared" si="33"/>
        <v>316901.9497674983</v>
      </c>
      <c r="BP45" s="8">
        <f t="shared" si="33"/>
        <v>317448.13346170675</v>
      </c>
      <c r="BQ45" s="8">
        <f t="shared" ref="BQ45:EB45" si="34">BP57</f>
        <v>318731.14297600184</v>
      </c>
      <c r="BR45" s="8">
        <f t="shared" si="34"/>
        <v>319987.8219021855</v>
      </c>
      <c r="BS45" s="8">
        <f t="shared" si="34"/>
        <v>321219.66787721508</v>
      </c>
      <c r="BT45" s="8">
        <f t="shared" si="34"/>
        <v>321991.62390467344</v>
      </c>
      <c r="BU45" s="8">
        <f t="shared" si="34"/>
        <v>322765.60283307184</v>
      </c>
      <c r="BV45" s="8">
        <f t="shared" si="34"/>
        <v>323541.58220988698</v>
      </c>
      <c r="BW45" s="8">
        <f t="shared" si="34"/>
        <v>324320.3441230575</v>
      </c>
      <c r="BX45" s="8">
        <f t="shared" si="34"/>
        <v>325252.78477490431</v>
      </c>
      <c r="BY45" s="8">
        <f t="shared" si="34"/>
        <v>326033.74602257821</v>
      </c>
      <c r="BZ45" s="8">
        <f t="shared" si="34"/>
        <v>326666.0628760978</v>
      </c>
      <c r="CA45" s="8">
        <f t="shared" si="34"/>
        <v>327408.90358860849</v>
      </c>
      <c r="CB45" s="8">
        <f t="shared" si="34"/>
        <v>327948.13856878021</v>
      </c>
      <c r="CC45" s="8">
        <f t="shared" si="34"/>
        <v>329220.91469849175</v>
      </c>
      <c r="CD45" s="8">
        <f t="shared" si="34"/>
        <v>330473.80783284927</v>
      </c>
      <c r="CE45" s="8">
        <f t="shared" si="34"/>
        <v>331708.23720729997</v>
      </c>
      <c r="CF45" s="8">
        <f t="shared" si="34"/>
        <v>332484.6427841832</v>
      </c>
      <c r="CG45" s="8">
        <f t="shared" si="34"/>
        <v>333265.86332178116</v>
      </c>
      <c r="CH45" s="8">
        <f t="shared" si="34"/>
        <v>334051.82736495137</v>
      </c>
      <c r="CI45" s="8">
        <f t="shared" si="34"/>
        <v>334842.43552271201</v>
      </c>
      <c r="CJ45" s="8">
        <f t="shared" si="34"/>
        <v>335791.41702956473</v>
      </c>
      <c r="CK45" s="8">
        <f t="shared" si="34"/>
        <v>336587.85549462587</v>
      </c>
      <c r="CL45" s="8">
        <f t="shared" si="34"/>
        <v>337233.75031102123</v>
      </c>
      <c r="CM45" s="8">
        <f t="shared" si="34"/>
        <v>337993.81097557506</v>
      </c>
      <c r="CN45" s="8">
        <f t="shared" si="34"/>
        <v>338546.21471641603</v>
      </c>
      <c r="CO45" s="8">
        <f t="shared" si="34"/>
        <v>339852.86870274448</v>
      </c>
      <c r="CP45" s="8">
        <f t="shared" si="34"/>
        <v>341141.54403642012</v>
      </c>
      <c r="CQ45" s="8">
        <f t="shared" si="34"/>
        <v>342413.29594532883</v>
      </c>
      <c r="CR45" s="8">
        <f t="shared" si="34"/>
        <v>343213.92415764881</v>
      </c>
      <c r="CS45" s="8">
        <f t="shared" si="34"/>
        <v>344020.16365092993</v>
      </c>
      <c r="CT45" s="8">
        <f t="shared" si="34"/>
        <v>344831.84498922783</v>
      </c>
      <c r="CU45" s="8">
        <f t="shared" si="34"/>
        <v>345648.80228680029</v>
      </c>
      <c r="CV45" s="8">
        <f t="shared" si="34"/>
        <v>346630.00089223823</v>
      </c>
      <c r="CW45" s="8">
        <f t="shared" si="34"/>
        <v>347453.82337446668</v>
      </c>
      <c r="CX45" s="8">
        <f t="shared" si="34"/>
        <v>348122.10882503871</v>
      </c>
      <c r="CY45" s="8">
        <f t="shared" si="34"/>
        <v>348908.73446907243</v>
      </c>
      <c r="CZ45" s="8">
        <f t="shared" si="34"/>
        <v>349480.52578997443</v>
      </c>
      <c r="DA45" s="8">
        <f t="shared" si="34"/>
        <v>350833.51664401311</v>
      </c>
      <c r="DB45" s="8">
        <f t="shared" si="34"/>
        <v>352168.22668530117</v>
      </c>
      <c r="DC45" s="8">
        <f t="shared" si="34"/>
        <v>353485.62310956849</v>
      </c>
      <c r="DD45" s="8">
        <f t="shared" si="34"/>
        <v>354315.00319649279</v>
      </c>
      <c r="DE45" s="8">
        <f t="shared" si="34"/>
        <v>355150.19017267239</v>
      </c>
      <c r="DF45" s="8">
        <f t="shared" si="34"/>
        <v>355990.9896577833</v>
      </c>
      <c r="DG45" s="8">
        <f t="shared" si="34"/>
        <v>356837.21319686779</v>
      </c>
      <c r="DH45" s="8">
        <f t="shared" si="34"/>
        <v>357853.49996635702</v>
      </c>
      <c r="DI45" s="8">
        <f t="shared" si="34"/>
        <v>358706.7091160469</v>
      </c>
      <c r="DJ45" s="8">
        <f t="shared" si="34"/>
        <v>359398.7638143549</v>
      </c>
      <c r="DK45" s="8">
        <f t="shared" si="34"/>
        <v>360213.28431473917</v>
      </c>
      <c r="DL45" s="8">
        <f t="shared" si="34"/>
        <v>360805.28863969317</v>
      </c>
      <c r="DM45" s="8">
        <f t="shared" si="34"/>
        <v>362205.94197260804</v>
      </c>
      <c r="DN45" s="8">
        <f t="shared" si="34"/>
        <v>363587.48303076607</v>
      </c>
      <c r="DO45" s="8">
        <f t="shared" si="34"/>
        <v>364950.90130989195</v>
      </c>
      <c r="DP45" s="8">
        <f t="shared" si="34"/>
        <v>365809.14272758533</v>
      </c>
      <c r="DQ45" s="8">
        <f t="shared" si="34"/>
        <v>366673.28171897389</v>
      </c>
      <c r="DR45" s="8">
        <f t="shared" si="34"/>
        <v>367543.1178076932</v>
      </c>
      <c r="DS45" s="8">
        <f t="shared" si="34"/>
        <v>368418.45724890765</v>
      </c>
      <c r="DT45" s="8">
        <f t="shared" si="34"/>
        <v>369469.57257370534</v>
      </c>
      <c r="DU45" s="8">
        <f t="shared" si="34"/>
        <v>370351.91706841066</v>
      </c>
      <c r="DV45" s="8">
        <f t="shared" si="34"/>
        <v>371067.52980329166</v>
      </c>
      <c r="DW45" s="8">
        <f t="shared" si="34"/>
        <v>371909.68852639222</v>
      </c>
      <c r="DX45" s="8">
        <f t="shared" si="34"/>
        <v>372521.72725778061</v>
      </c>
      <c r="DY45" s="8">
        <f t="shared" si="34"/>
        <v>373969.59715803282</v>
      </c>
      <c r="DZ45" s="8">
        <f t="shared" si="34"/>
        <v>375397.53629455791</v>
      </c>
      <c r="EA45" s="8">
        <f t="shared" si="34"/>
        <v>376806.58040774142</v>
      </c>
      <c r="EB45" s="8">
        <f t="shared" si="34"/>
        <v>377693.46828544274</v>
      </c>
      <c r="EC45" s="8">
        <f t="shared" ref="EC45:ED45" si="35">EB57</f>
        <v>378586.38081135263</v>
      </c>
      <c r="ED45" s="8">
        <f t="shared" si="35"/>
        <v>379485.11448764603</v>
      </c>
    </row>
    <row r="46" spans="1:134">
      <c r="C46" s="8"/>
      <c r="D46" s="8"/>
      <c r="E46" s="8"/>
      <c r="F46" s="8"/>
      <c r="G46" s="1935"/>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c r="CP46" s="8"/>
      <c r="CQ46" s="8"/>
      <c r="CR46" s="8"/>
      <c r="CS46" s="8"/>
      <c r="CT46" s="8"/>
      <c r="CU46" s="8"/>
      <c r="CV46" s="8"/>
      <c r="CW46" s="8"/>
      <c r="CX46" s="8"/>
      <c r="CY46" s="8"/>
      <c r="CZ46" s="8"/>
      <c r="DA46" s="8"/>
      <c r="DB46" s="8"/>
      <c r="DC46" s="8"/>
      <c r="DD46" s="8"/>
      <c r="DE46" s="8"/>
      <c r="DF46" s="8"/>
      <c r="DG46" s="8"/>
      <c r="DH46" s="8"/>
      <c r="DI46" s="8"/>
      <c r="DJ46" s="8"/>
      <c r="DK46" s="8"/>
      <c r="DL46" s="8"/>
      <c r="DM46" s="8"/>
      <c r="DN46" s="8"/>
      <c r="DO46" s="8"/>
      <c r="DP46" s="8"/>
      <c r="DQ46" s="8"/>
      <c r="DR46" s="8"/>
      <c r="DS46" s="8"/>
      <c r="DT46" s="8"/>
      <c r="DU46" s="8"/>
      <c r="DV46" s="8"/>
      <c r="DW46" s="8"/>
      <c r="DX46" s="8"/>
      <c r="DY46" s="8"/>
      <c r="DZ46" s="8"/>
      <c r="EA46" s="8"/>
      <c r="EB46" s="8"/>
      <c r="EC46" s="8"/>
      <c r="ED46" s="8"/>
    </row>
    <row r="47" spans="1:134">
      <c r="B47" t="s">
        <v>1011</v>
      </c>
      <c r="C47" s="1916">
        <v>1308.1189553199822</v>
      </c>
      <c r="D47" s="1916">
        <v>1315.0173196960959</v>
      </c>
      <c r="E47" s="1916">
        <v>1332.9150992577606</v>
      </c>
      <c r="F47" s="1916">
        <v>1347.8286206082341</v>
      </c>
      <c r="G47" s="1916">
        <v>1344.6038551547958</v>
      </c>
      <c r="H47" s="1916">
        <v>1346.34190437449</v>
      </c>
      <c r="I47" s="1916">
        <v>1362.0080710133566</v>
      </c>
      <c r="J47" s="1916">
        <v>1364.0480132869504</v>
      </c>
      <c r="K47" s="1916">
        <v>1365.7718018369455</v>
      </c>
      <c r="L47" s="1916">
        <v>1376.8282311882665</v>
      </c>
      <c r="M47" s="1916">
        <v>1384.2871472944494</v>
      </c>
      <c r="N47" s="1916">
        <v>1382.2317513984524</v>
      </c>
      <c r="O47" s="8">
        <f>C58</f>
        <v>1385.2968753104917</v>
      </c>
      <c r="P47" s="8">
        <f t="shared" ref="P47:CA47" si="36">D58</f>
        <v>1387.6235975961833</v>
      </c>
      <c r="Q47" s="8">
        <f>E58</f>
        <v>1389.0434473012688</v>
      </c>
      <c r="R47" s="8">
        <f t="shared" si="36"/>
        <v>1389.6331741487327</v>
      </c>
      <c r="S47" s="8">
        <f t="shared" si="36"/>
        <v>1389.678955655877</v>
      </c>
      <c r="T47" s="8">
        <f t="shared" si="36"/>
        <v>1390.3089621363818</v>
      </c>
      <c r="U47" s="8">
        <f t="shared" si="36"/>
        <v>1389.9566772744736</v>
      </c>
      <c r="V47" s="8">
        <f t="shared" si="36"/>
        <v>1389.4875578261103</v>
      </c>
      <c r="W47" s="8">
        <f t="shared" si="36"/>
        <v>1389.4059959503934</v>
      </c>
      <c r="X47" s="8">
        <f t="shared" si="36"/>
        <v>1389.0458776695605</v>
      </c>
      <c r="Y47" s="8">
        <f t="shared" si="36"/>
        <v>1389.0786694028097</v>
      </c>
      <c r="Z47" s="8">
        <f t="shared" si="36"/>
        <v>1389.332910635105</v>
      </c>
      <c r="AA47" s="8">
        <f t="shared" si="36"/>
        <v>1389.6714196325349</v>
      </c>
      <c r="AB47" s="8">
        <f t="shared" si="36"/>
        <v>1390.0092780253474</v>
      </c>
      <c r="AC47" s="8">
        <f t="shared" si="36"/>
        <v>1390.3516088854678</v>
      </c>
      <c r="AD47" s="8">
        <f t="shared" si="36"/>
        <v>1390.8678879552238</v>
      </c>
      <c r="AE47" s="8">
        <f t="shared" si="36"/>
        <v>1391.3338643230973</v>
      </c>
      <c r="AF47" s="8">
        <f t="shared" si="36"/>
        <v>1392.6501590504604</v>
      </c>
      <c r="AG47" s="8">
        <f t="shared" si="36"/>
        <v>1394.2238277849801</v>
      </c>
      <c r="AH47" s="8">
        <f t="shared" si="36"/>
        <v>1396.0619382979353</v>
      </c>
      <c r="AI47" s="8">
        <f t="shared" si="36"/>
        <v>1397.3165551562017</v>
      </c>
      <c r="AJ47" s="8">
        <f t="shared" si="36"/>
        <v>1398.7454001277376</v>
      </c>
      <c r="AK47" s="8">
        <f t="shared" si="36"/>
        <v>1400.3173642060322</v>
      </c>
      <c r="AL47" s="8">
        <f t="shared" si="36"/>
        <v>1402.024256701583</v>
      </c>
      <c r="AM47" s="8">
        <f t="shared" si="36"/>
        <v>1404.2307016515779</v>
      </c>
      <c r="AN47" s="8">
        <f t="shared" si="36"/>
        <v>1406.2012414697467</v>
      </c>
      <c r="AO47" s="8">
        <f t="shared" si="36"/>
        <v>1407.8830095413211</v>
      </c>
      <c r="AP47" s="8">
        <f t="shared" si="36"/>
        <v>1409.9603776050974</v>
      </c>
      <c r="AQ47" s="8">
        <f t="shared" si="36"/>
        <v>1411.5278132291207</v>
      </c>
      <c r="AR47" s="8">
        <f t="shared" si="36"/>
        <v>1415.4399810569064</v>
      </c>
      <c r="AS47" s="8">
        <f t="shared" si="36"/>
        <v>1419.4872401443502</v>
      </c>
      <c r="AT47" s="8">
        <f t="shared" si="36"/>
        <v>1423.6539411591527</v>
      </c>
      <c r="AU47" s="8">
        <f t="shared" si="36"/>
        <v>1427.1804296905816</v>
      </c>
      <c r="AV47" s="8">
        <f t="shared" si="36"/>
        <v>1430.4279490261579</v>
      </c>
      <c r="AW47" s="8">
        <f t="shared" si="36"/>
        <v>1433.7587463413374</v>
      </c>
      <c r="AX47" s="8">
        <f t="shared" si="36"/>
        <v>1437.1679870998928</v>
      </c>
      <c r="AY47" s="8">
        <f t="shared" si="36"/>
        <v>1441.3317291581322</v>
      </c>
      <c r="AZ47" s="8">
        <f t="shared" si="36"/>
        <v>1444.870511066747</v>
      </c>
      <c r="BA47" s="8">
        <f t="shared" si="36"/>
        <v>1447.7650115224315</v>
      </c>
      <c r="BB47" s="8">
        <f t="shared" si="36"/>
        <v>1451.4513740451393</v>
      </c>
      <c r="BC47" s="8">
        <f t="shared" si="36"/>
        <v>1454.1442899856124</v>
      </c>
      <c r="BD47" s="8">
        <f t="shared" si="36"/>
        <v>1460.6170805504837</v>
      </c>
      <c r="BE47" s="8">
        <f t="shared" si="36"/>
        <v>1467.0919587501849</v>
      </c>
      <c r="BF47" s="8">
        <f t="shared" si="36"/>
        <v>1473.562112441695</v>
      </c>
      <c r="BG47" s="8">
        <f t="shared" si="36"/>
        <v>1477.6258264941562</v>
      </c>
      <c r="BH47" s="8">
        <f t="shared" si="36"/>
        <v>1481.7193525901262</v>
      </c>
      <c r="BI47" s="8">
        <f t="shared" si="36"/>
        <v>1485.8397222289282</v>
      </c>
      <c r="BJ47" s="8">
        <f t="shared" si="36"/>
        <v>1489.9841392402438</v>
      </c>
      <c r="BK47" s="8">
        <f t="shared" si="36"/>
        <v>1494.9592994049465</v>
      </c>
      <c r="BL47" s="8">
        <f t="shared" si="36"/>
        <v>1499.1290931344618</v>
      </c>
      <c r="BM47" s="8">
        <f t="shared" si="36"/>
        <v>1502.5023623418274</v>
      </c>
      <c r="BN47" s="8">
        <f t="shared" si="36"/>
        <v>1506.4551716429539</v>
      </c>
      <c r="BO47" s="8">
        <f t="shared" si="36"/>
        <v>1509.3145924566702</v>
      </c>
      <c r="BP47" s="8">
        <f t="shared" si="36"/>
        <v>1516.0479898904673</v>
      </c>
      <c r="BQ47" s="8">
        <f t="shared" si="36"/>
        <v>1522.6520557408628</v>
      </c>
      <c r="BR47" s="8">
        <f t="shared" si="36"/>
        <v>1529.1270594611899</v>
      </c>
      <c r="BS47" s="8">
        <f t="shared" si="36"/>
        <v>1533.1790521458408</v>
      </c>
      <c r="BT47" s="8">
        <f t="shared" si="36"/>
        <v>1537.2350975192082</v>
      </c>
      <c r="BU47" s="8">
        <f t="shared" si="36"/>
        <v>1541.2942387248054</v>
      </c>
      <c r="BV47" s="8">
        <f t="shared" si="36"/>
        <v>1545.2455429171471</v>
      </c>
      <c r="BW47" s="8">
        <f t="shared" si="36"/>
        <v>1549.9596671732281</v>
      </c>
      <c r="BX47" s="8">
        <f t="shared" si="36"/>
        <v>1553.8940040778575</v>
      </c>
      <c r="BY47" s="8">
        <f t="shared" si="36"/>
        <v>1557.068954827266</v>
      </c>
      <c r="BZ47" s="8">
        <f t="shared" si="36"/>
        <v>1560.7858046074582</v>
      </c>
      <c r="CA47" s="8">
        <f t="shared" si="36"/>
        <v>1563.4758346222752</v>
      </c>
      <c r="CB47" s="8">
        <f t="shared" ref="CB47:ED47" si="37">BP58</f>
        <v>1569.7948334121447</v>
      </c>
      <c r="CC47" s="8">
        <f t="shared" si="37"/>
        <v>1575.9841504244755</v>
      </c>
      <c r="CD47" s="8">
        <f t="shared" si="37"/>
        <v>1582.0511617278128</v>
      </c>
      <c r="CE47" s="8">
        <f t="shared" si="37"/>
        <v>1585.853151618762</v>
      </c>
      <c r="CF47" s="8">
        <f t="shared" si="37"/>
        <v>1589.6651045758069</v>
      </c>
      <c r="CG47" s="8">
        <f t="shared" si="37"/>
        <v>1593.4869100171738</v>
      </c>
      <c r="CH47" s="8">
        <f t="shared" si="37"/>
        <v>1597.3224198338137</v>
      </c>
      <c r="CI47" s="8">
        <f t="shared" si="37"/>
        <v>1601.9148186313255</v>
      </c>
      <c r="CJ47" s="8">
        <f t="shared" si="37"/>
        <v>1605.761160473691</v>
      </c>
      <c r="CK47" s="8">
        <f t="shared" si="37"/>
        <v>1608.8754081762106</v>
      </c>
      <c r="CL47" s="8">
        <f t="shared" si="37"/>
        <v>1612.5340011259284</v>
      </c>
      <c r="CM47" s="8">
        <f t="shared" si="37"/>
        <v>1615.18980776586</v>
      </c>
      <c r="CN47" s="8">
        <f t="shared" si="37"/>
        <v>1621.4584057254322</v>
      </c>
      <c r="CO47" s="8">
        <f t="shared" si="37"/>
        <v>1627.6290771909441</v>
      </c>
      <c r="CP47" s="8">
        <f t="shared" si="37"/>
        <v>1633.708812092691</v>
      </c>
      <c r="CQ47" s="8">
        <f t="shared" si="37"/>
        <v>1637.5327166281679</v>
      </c>
      <c r="CR47" s="8">
        <f t="shared" si="37"/>
        <v>1641.3803355091666</v>
      </c>
      <c r="CS47" s="8">
        <f t="shared" si="37"/>
        <v>1645.2513168092562</v>
      </c>
      <c r="CT47" s="8">
        <f t="shared" si="37"/>
        <v>1649.145171014145</v>
      </c>
      <c r="CU47" s="8">
        <f t="shared" si="37"/>
        <v>1653.8190358036088</v>
      </c>
      <c r="CV47" s="8">
        <f t="shared" si="37"/>
        <v>1657.7416050759746</v>
      </c>
      <c r="CW47" s="8">
        <f t="shared" si="37"/>
        <v>1660.9227261181109</v>
      </c>
      <c r="CX47" s="8">
        <f t="shared" si="37"/>
        <v>1664.666129706339</v>
      </c>
      <c r="CY47" s="8">
        <f t="shared" si="37"/>
        <v>1667.3867943085897</v>
      </c>
      <c r="CZ47" s="8">
        <f t="shared" si="37"/>
        <v>1673.8222453838873</v>
      </c>
      <c r="DA47" s="8">
        <f t="shared" si="37"/>
        <v>1680.1691491155443</v>
      </c>
      <c r="DB47" s="8">
        <f t="shared" si="37"/>
        <v>1686.4327026464186</v>
      </c>
      <c r="DC47" s="8">
        <f t="shared" si="37"/>
        <v>1690.3759070018166</v>
      </c>
      <c r="DD47" s="8">
        <f t="shared" si="37"/>
        <v>1694.3467476897654</v>
      </c>
      <c r="DE47" s="8">
        <f t="shared" si="37"/>
        <v>1698.3443902148731</v>
      </c>
      <c r="DF47" s="8">
        <f t="shared" si="37"/>
        <v>1702.3680175669833</v>
      </c>
      <c r="DG47" s="8">
        <f t="shared" si="37"/>
        <v>1707.2005560098416</v>
      </c>
      <c r="DH47" s="8">
        <f t="shared" si="37"/>
        <v>1711.2579953431182</v>
      </c>
      <c r="DI47" s="8">
        <f t="shared" si="37"/>
        <v>1714.5493933463295</v>
      </c>
      <c r="DJ47" s="8">
        <f t="shared" si="37"/>
        <v>1718.4236331219092</v>
      </c>
      <c r="DK47" s="8">
        <f t="shared" si="37"/>
        <v>1721.2397842295825</v>
      </c>
      <c r="DL47" s="8">
        <f t="shared" si="37"/>
        <v>1727.9034507683862</v>
      </c>
      <c r="DM47" s="8">
        <f t="shared" si="37"/>
        <v>1734.4770817833983</v>
      </c>
      <c r="DN47" s="8">
        <f t="shared" si="37"/>
        <v>1740.9654408469687</v>
      </c>
      <c r="DO47" s="8">
        <f t="shared" si="37"/>
        <v>1745.0502521497872</v>
      </c>
      <c r="DP47" s="8">
        <f t="shared" si="37"/>
        <v>1749.1636631829806</v>
      </c>
      <c r="DQ47" s="8">
        <f t="shared" si="37"/>
        <v>1753.3047165966475</v>
      </c>
      <c r="DR47" s="8">
        <f t="shared" si="37"/>
        <v>1757.4724842241321</v>
      </c>
      <c r="DS47" s="8">
        <f t="shared" si="37"/>
        <v>1762.4778367137365</v>
      </c>
      <c r="DT47" s="8">
        <f t="shared" si="37"/>
        <v>1766.6800094367952</v>
      </c>
      <c r="DU47" s="8">
        <f t="shared" si="37"/>
        <v>1770.0884742629773</v>
      </c>
      <c r="DV47" s="8">
        <f t="shared" si="37"/>
        <v>1774.100100052892</v>
      </c>
      <c r="DW47" s="8">
        <f t="shared" si="37"/>
        <v>1777.0158029929728</v>
      </c>
      <c r="DX47" s="8">
        <f t="shared" si="37"/>
        <v>1783.9142138130815</v>
      </c>
      <c r="DY47" s="8">
        <f t="shared" si="37"/>
        <v>1790.7184940443562</v>
      </c>
      <c r="DZ47" s="8">
        <f t="shared" si="37"/>
        <v>1797.4335170896964</v>
      </c>
      <c r="EA47" s="8">
        <f t="shared" si="37"/>
        <v>1801.6604744266417</v>
      </c>
      <c r="EB47" s="8">
        <f t="shared" si="37"/>
        <v>1805.9164781273341</v>
      </c>
      <c r="EC47" s="8">
        <f t="shared" si="37"/>
        <v>1810.2005408180319</v>
      </c>
      <c r="ED47" s="8">
        <f t="shared" si="37"/>
        <v>1814.5117082787021</v>
      </c>
    </row>
    <row r="48" spans="1:134">
      <c r="B48" t="s">
        <v>1012</v>
      </c>
      <c r="C48" s="8">
        <f>C26*C47</f>
        <v>23546.141195759679</v>
      </c>
      <c r="D48" s="8">
        <f t="shared" ref="D48:BO48" si="38">D26*D47</f>
        <v>19725.259795441438</v>
      </c>
      <c r="E48" s="8">
        <f t="shared" si="38"/>
        <v>15994.981191093128</v>
      </c>
      <c r="F48" s="8">
        <f t="shared" si="38"/>
        <v>18869.600688515278</v>
      </c>
      <c r="G48" s="1935">
        <f t="shared" si="38"/>
        <v>13446.038551547957</v>
      </c>
      <c r="H48" s="8">
        <f t="shared" si="38"/>
        <v>32312.205704987762</v>
      </c>
      <c r="I48" s="8">
        <f t="shared" si="38"/>
        <v>32688.193704320558</v>
      </c>
      <c r="J48" s="8">
        <f t="shared" si="38"/>
        <v>32737.152318886809</v>
      </c>
      <c r="K48" s="8">
        <f t="shared" si="38"/>
        <v>20486.577027554184</v>
      </c>
      <c r="L48" s="8">
        <f t="shared" si="38"/>
        <v>20652.423467823999</v>
      </c>
      <c r="M48" s="8">
        <f t="shared" si="38"/>
        <v>20764.30720941674</v>
      </c>
      <c r="N48" s="8">
        <f t="shared" si="38"/>
        <v>20733.476270976786</v>
      </c>
      <c r="O48" s="8">
        <f t="shared" si="38"/>
        <v>24935.343755588852</v>
      </c>
      <c r="P48" s="8">
        <f t="shared" si="38"/>
        <v>20814.353963942751</v>
      </c>
      <c r="Q48" s="8">
        <f t="shared" si="38"/>
        <v>16668.521367615227</v>
      </c>
      <c r="R48" s="8">
        <f t="shared" si="38"/>
        <v>19454.864438082259</v>
      </c>
      <c r="S48" s="8">
        <f t="shared" si="38"/>
        <v>13896.78955655877</v>
      </c>
      <c r="T48" s="8">
        <f t="shared" si="38"/>
        <v>33367.415091273164</v>
      </c>
      <c r="U48" s="8">
        <f t="shared" si="38"/>
        <v>33358.960254587364</v>
      </c>
      <c r="V48" s="8">
        <f t="shared" si="38"/>
        <v>33347.701387826644</v>
      </c>
      <c r="W48" s="8">
        <f t="shared" si="38"/>
        <v>20841.0899392559</v>
      </c>
      <c r="X48" s="8">
        <f t="shared" si="38"/>
        <v>20835.688165043408</v>
      </c>
      <c r="Y48" s="8">
        <f t="shared" si="38"/>
        <v>20836.180041042146</v>
      </c>
      <c r="Z48" s="8">
        <f t="shared" si="38"/>
        <v>20839.993659526575</v>
      </c>
      <c r="AA48" s="8">
        <f t="shared" si="38"/>
        <v>25014.08555338563</v>
      </c>
      <c r="AB48" s="8">
        <f t="shared" si="38"/>
        <v>20850.139170380211</v>
      </c>
      <c r="AC48" s="8">
        <f t="shared" si="38"/>
        <v>16684.219306625615</v>
      </c>
      <c r="AD48" s="8">
        <f t="shared" si="38"/>
        <v>19472.150431373131</v>
      </c>
      <c r="AE48" s="8">
        <f t="shared" si="38"/>
        <v>13913.338643230973</v>
      </c>
      <c r="AF48" s="8">
        <f t="shared" si="38"/>
        <v>33423.603817211049</v>
      </c>
      <c r="AG48" s="8">
        <f t="shared" si="38"/>
        <v>33461.371866839523</v>
      </c>
      <c r="AH48" s="8">
        <f t="shared" si="38"/>
        <v>33505.48651915045</v>
      </c>
      <c r="AI48" s="8">
        <f t="shared" si="38"/>
        <v>20959.748327343026</v>
      </c>
      <c r="AJ48" s="8">
        <f t="shared" si="38"/>
        <v>20981.181001916066</v>
      </c>
      <c r="AK48" s="8">
        <f t="shared" si="38"/>
        <v>21004.760463090483</v>
      </c>
      <c r="AL48" s="8">
        <f t="shared" si="38"/>
        <v>21030.363850523747</v>
      </c>
      <c r="AM48" s="8">
        <f t="shared" si="38"/>
        <v>25276.1526297284</v>
      </c>
      <c r="AN48" s="8">
        <f t="shared" si="38"/>
        <v>21093.018622046202</v>
      </c>
      <c r="AO48" s="8">
        <f t="shared" si="38"/>
        <v>16894.596114495853</v>
      </c>
      <c r="AP48" s="8">
        <f t="shared" si="38"/>
        <v>19739.445286471364</v>
      </c>
      <c r="AQ48" s="8">
        <f t="shared" si="38"/>
        <v>14115.278132291207</v>
      </c>
      <c r="AR48" s="8">
        <f t="shared" si="38"/>
        <v>33970.559545365752</v>
      </c>
      <c r="AS48" s="8">
        <f t="shared" si="38"/>
        <v>34067.693763464405</v>
      </c>
      <c r="AT48" s="8">
        <f t="shared" si="38"/>
        <v>34167.694587819664</v>
      </c>
      <c r="AU48" s="8">
        <f t="shared" si="38"/>
        <v>21407.706445358723</v>
      </c>
      <c r="AV48" s="8">
        <f t="shared" si="38"/>
        <v>21456.419235392368</v>
      </c>
      <c r="AW48" s="8">
        <f t="shared" si="38"/>
        <v>21506.381195120062</v>
      </c>
      <c r="AX48" s="8">
        <f t="shared" si="38"/>
        <v>21557.519806498392</v>
      </c>
      <c r="AY48" s="8">
        <f t="shared" si="38"/>
        <v>25943.971124846379</v>
      </c>
      <c r="AZ48" s="8">
        <f t="shared" si="38"/>
        <v>21673.057666001205</v>
      </c>
      <c r="BA48" s="8">
        <f t="shared" si="38"/>
        <v>17373.180138269177</v>
      </c>
      <c r="BB48" s="8">
        <f t="shared" si="38"/>
        <v>20320.319236631949</v>
      </c>
      <c r="BC48" s="8">
        <f t="shared" si="38"/>
        <v>14541.442899856123</v>
      </c>
      <c r="BD48" s="8">
        <f t="shared" si="38"/>
        <v>35054.809933211611</v>
      </c>
      <c r="BE48" s="8">
        <f t="shared" si="38"/>
        <v>35210.207010004437</v>
      </c>
      <c r="BF48" s="8">
        <f t="shared" si="38"/>
        <v>35365.490698600683</v>
      </c>
      <c r="BG48" s="8">
        <f t="shared" si="38"/>
        <v>22164.387397412342</v>
      </c>
      <c r="BH48" s="8">
        <f t="shared" si="38"/>
        <v>22225.790288851891</v>
      </c>
      <c r="BI48" s="8">
        <f t="shared" si="38"/>
        <v>22287.595833433923</v>
      </c>
      <c r="BJ48" s="8">
        <f t="shared" si="38"/>
        <v>22349.762088603657</v>
      </c>
      <c r="BK48" s="8">
        <f t="shared" si="38"/>
        <v>26909.267389289038</v>
      </c>
      <c r="BL48" s="8">
        <f t="shared" si="38"/>
        <v>22486.936397016925</v>
      </c>
      <c r="BM48" s="8">
        <f t="shared" si="38"/>
        <v>18030.028348101929</v>
      </c>
      <c r="BN48" s="8">
        <f t="shared" si="38"/>
        <v>21090.372403001355</v>
      </c>
      <c r="BO48" s="8">
        <f t="shared" si="38"/>
        <v>15093.145924566703</v>
      </c>
      <c r="BP48" s="8">
        <f t="shared" ref="BP48:EA48" si="39">BP26*BP47</f>
        <v>36385.151757371219</v>
      </c>
      <c r="BQ48" s="8">
        <f t="shared" si="39"/>
        <v>36543.649337780706</v>
      </c>
      <c r="BR48" s="8">
        <f t="shared" si="39"/>
        <v>36699.049427068559</v>
      </c>
      <c r="BS48" s="8">
        <f t="shared" si="39"/>
        <v>22997.685782187611</v>
      </c>
      <c r="BT48" s="8">
        <f t="shared" si="39"/>
        <v>23058.526462788122</v>
      </c>
      <c r="BU48" s="8">
        <f t="shared" si="39"/>
        <v>23119.413580872082</v>
      </c>
      <c r="BV48" s="8">
        <f t="shared" si="39"/>
        <v>23178.683143757207</v>
      </c>
      <c r="BW48" s="8">
        <f t="shared" si="39"/>
        <v>27899.274009118108</v>
      </c>
      <c r="BX48" s="8">
        <f t="shared" si="39"/>
        <v>23308.410061167862</v>
      </c>
      <c r="BY48" s="8">
        <f t="shared" si="39"/>
        <v>18684.827457927193</v>
      </c>
      <c r="BZ48" s="8">
        <f t="shared" si="39"/>
        <v>21851.001264504415</v>
      </c>
      <c r="CA48" s="8">
        <f t="shared" si="39"/>
        <v>15634.758346222752</v>
      </c>
      <c r="CB48" s="8">
        <f t="shared" si="39"/>
        <v>37675.076001891473</v>
      </c>
      <c r="CC48" s="8">
        <f t="shared" si="39"/>
        <v>37823.619610187408</v>
      </c>
      <c r="CD48" s="8">
        <f t="shared" si="39"/>
        <v>37969.227881467508</v>
      </c>
      <c r="CE48" s="8">
        <f t="shared" si="39"/>
        <v>23787.797274281431</v>
      </c>
      <c r="CF48" s="8">
        <f t="shared" si="39"/>
        <v>23844.976568637103</v>
      </c>
      <c r="CG48" s="8">
        <f t="shared" si="39"/>
        <v>23902.303650257607</v>
      </c>
      <c r="CH48" s="8">
        <f t="shared" si="39"/>
        <v>23959.836297507205</v>
      </c>
      <c r="CI48" s="8">
        <f t="shared" si="39"/>
        <v>28834.466735363858</v>
      </c>
      <c r="CJ48" s="8">
        <f t="shared" si="39"/>
        <v>24086.417407105364</v>
      </c>
      <c r="CK48" s="8">
        <f t="shared" si="39"/>
        <v>19306.504898114526</v>
      </c>
      <c r="CL48" s="8">
        <f t="shared" si="39"/>
        <v>22575.476015762997</v>
      </c>
      <c r="CM48" s="8">
        <f t="shared" si="39"/>
        <v>16151.8980776586</v>
      </c>
      <c r="CN48" s="8">
        <f t="shared" si="39"/>
        <v>38915.00173741037</v>
      </c>
      <c r="CO48" s="8">
        <f t="shared" si="39"/>
        <v>39063.097852582658</v>
      </c>
      <c r="CP48" s="8">
        <f t="shared" si="39"/>
        <v>39209.011490224584</v>
      </c>
      <c r="CQ48" s="8">
        <f t="shared" si="39"/>
        <v>24562.990749422519</v>
      </c>
      <c r="CR48" s="8">
        <f t="shared" si="39"/>
        <v>24620.705032637499</v>
      </c>
      <c r="CS48" s="8">
        <f t="shared" si="39"/>
        <v>24678.769752138844</v>
      </c>
      <c r="CT48" s="8">
        <f t="shared" si="39"/>
        <v>24737.177565212176</v>
      </c>
      <c r="CU48" s="8">
        <f t="shared" si="39"/>
        <v>29768.742644464957</v>
      </c>
      <c r="CV48" s="8">
        <f t="shared" si="39"/>
        <v>24866.124076139618</v>
      </c>
      <c r="CW48" s="8">
        <f t="shared" si="39"/>
        <v>19931.072713417328</v>
      </c>
      <c r="CX48" s="8">
        <f t="shared" si="39"/>
        <v>23305.325815888747</v>
      </c>
      <c r="CY48" s="8">
        <f t="shared" si="39"/>
        <v>16673.867943085897</v>
      </c>
      <c r="CZ48" s="8">
        <f t="shared" si="39"/>
        <v>40171.733889213298</v>
      </c>
      <c r="DA48" s="8">
        <f t="shared" si="39"/>
        <v>40324.059578773064</v>
      </c>
      <c r="DB48" s="8">
        <f t="shared" si="39"/>
        <v>40474.384863514046</v>
      </c>
      <c r="DC48" s="8">
        <f t="shared" si="39"/>
        <v>25355.638605027249</v>
      </c>
      <c r="DD48" s="8">
        <f t="shared" si="39"/>
        <v>25415.201215346482</v>
      </c>
      <c r="DE48" s="8">
        <f t="shared" si="39"/>
        <v>25475.165853223098</v>
      </c>
      <c r="DF48" s="8">
        <f t="shared" si="39"/>
        <v>25535.52026350475</v>
      </c>
      <c r="DG48" s="8">
        <f t="shared" si="39"/>
        <v>30729.610008177151</v>
      </c>
      <c r="DH48" s="8">
        <f t="shared" si="39"/>
        <v>25668.869930146771</v>
      </c>
      <c r="DI48" s="8">
        <f t="shared" si="39"/>
        <v>20574.592720155953</v>
      </c>
      <c r="DJ48" s="8">
        <f t="shared" si="39"/>
        <v>24057.93086370673</v>
      </c>
      <c r="DK48" s="8">
        <f t="shared" si="39"/>
        <v>17212.397842295824</v>
      </c>
      <c r="DL48" s="8">
        <f t="shared" si="39"/>
        <v>41469.682818441266</v>
      </c>
      <c r="DM48" s="8">
        <f t="shared" si="39"/>
        <v>41627.449962801562</v>
      </c>
      <c r="DN48" s="8">
        <f t="shared" si="39"/>
        <v>41783.170580327249</v>
      </c>
      <c r="DO48" s="8">
        <f t="shared" si="39"/>
        <v>26175.753782246808</v>
      </c>
      <c r="DP48" s="8">
        <f t="shared" si="39"/>
        <v>26237.454947744707</v>
      </c>
      <c r="DQ48" s="8">
        <f t="shared" si="39"/>
        <v>26299.570748949711</v>
      </c>
      <c r="DR48" s="8">
        <f t="shared" si="39"/>
        <v>26362.08726336198</v>
      </c>
      <c r="DS48" s="8">
        <f t="shared" si="39"/>
        <v>31724.601060847257</v>
      </c>
      <c r="DT48" s="8">
        <f t="shared" si="39"/>
        <v>26500.20014155193</v>
      </c>
      <c r="DU48" s="8">
        <f t="shared" si="39"/>
        <v>21241.06169115573</v>
      </c>
      <c r="DV48" s="8">
        <f t="shared" si="39"/>
        <v>24837.401400740488</v>
      </c>
      <c r="DW48" s="8">
        <f t="shared" si="39"/>
        <v>17770.158029929727</v>
      </c>
      <c r="DX48" s="8">
        <f t="shared" si="39"/>
        <v>42813.941131513959</v>
      </c>
      <c r="DY48" s="8">
        <f t="shared" si="39"/>
        <v>42977.243857064546</v>
      </c>
      <c r="DZ48" s="8">
        <f t="shared" si="39"/>
        <v>43138.404410152711</v>
      </c>
      <c r="EA48" s="8">
        <f t="shared" si="39"/>
        <v>27024.907116399627</v>
      </c>
      <c r="EB48" s="8">
        <f t="shared" ref="EB48:ED48" si="40">EB26*EB47</f>
        <v>27088.74717191001</v>
      </c>
      <c r="EC48" s="8">
        <f t="shared" si="40"/>
        <v>27153.00811227048</v>
      </c>
      <c r="ED48" s="8">
        <f t="shared" si="40"/>
        <v>27217.675624180531</v>
      </c>
    </row>
    <row r="49" spans="1:134">
      <c r="C49" s="8"/>
      <c r="D49" s="8"/>
      <c r="E49" s="8"/>
      <c r="F49" s="8"/>
      <c r="G49" s="1935"/>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c r="CQ49" s="8"/>
      <c r="CR49" s="8"/>
      <c r="CS49" s="8"/>
      <c r="CT49" s="8"/>
      <c r="CU49" s="8"/>
      <c r="CV49" s="8"/>
      <c r="CW49" s="8"/>
      <c r="CX49" s="8"/>
      <c r="CY49" s="8"/>
      <c r="CZ49" s="8"/>
      <c r="DA49" s="8"/>
      <c r="DB49" s="8"/>
      <c r="DC49" s="8"/>
      <c r="DD49" s="8"/>
      <c r="DE49" s="8"/>
      <c r="DF49" s="8"/>
      <c r="DG49" s="8"/>
      <c r="DH49" s="8"/>
      <c r="DI49" s="8"/>
      <c r="DJ49" s="8"/>
      <c r="DK49" s="8"/>
      <c r="DL49" s="8"/>
      <c r="DM49" s="8"/>
      <c r="DN49" s="8"/>
      <c r="DO49" s="8"/>
      <c r="DP49" s="8"/>
      <c r="DQ49" s="8"/>
      <c r="DR49" s="8"/>
      <c r="DS49" s="8"/>
      <c r="DT49" s="8"/>
      <c r="DU49" s="8"/>
      <c r="DV49" s="8"/>
      <c r="DW49" s="8"/>
      <c r="DX49" s="8"/>
      <c r="DY49" s="8"/>
      <c r="DZ49" s="8"/>
      <c r="EA49" s="8"/>
      <c r="EB49" s="8"/>
      <c r="EC49" s="8"/>
      <c r="ED49" s="8"/>
    </row>
    <row r="50" spans="1:134">
      <c r="B50" t="s">
        <v>1013</v>
      </c>
      <c r="C50" s="8">
        <f t="shared" ref="C50:BN50" si="41">C47*(1+C30)</f>
        <v>1321.2001448731821</v>
      </c>
      <c r="D50" s="8">
        <f t="shared" si="41"/>
        <v>1328.167492893057</v>
      </c>
      <c r="E50" s="8">
        <f t="shared" si="41"/>
        <v>1346.2442502503382</v>
      </c>
      <c r="F50" s="8">
        <f t="shared" si="41"/>
        <v>1361.3069068143166</v>
      </c>
      <c r="G50" s="1935">
        <f t="shared" si="41"/>
        <v>1358.0498937063437</v>
      </c>
      <c r="H50" s="8">
        <f t="shared" si="41"/>
        <v>1359.8053234182348</v>
      </c>
      <c r="I50" s="8">
        <f t="shared" si="41"/>
        <v>1375.6281517234902</v>
      </c>
      <c r="J50" s="8">
        <f t="shared" si="41"/>
        <v>1377.6884934198199</v>
      </c>
      <c r="K50" s="8">
        <f t="shared" si="41"/>
        <v>1379.429519855315</v>
      </c>
      <c r="L50" s="8">
        <f t="shared" si="41"/>
        <v>1390.5965135001493</v>
      </c>
      <c r="M50" s="8">
        <f t="shared" si="41"/>
        <v>1411.9728902403383</v>
      </c>
      <c r="N50" s="8">
        <f t="shared" si="41"/>
        <v>1409.8763864264215</v>
      </c>
      <c r="O50" s="8">
        <f t="shared" si="41"/>
        <v>1413.0028128167016</v>
      </c>
      <c r="P50" s="8">
        <f t="shared" si="41"/>
        <v>1415.3760695481071</v>
      </c>
      <c r="Q50" s="8">
        <f t="shared" si="41"/>
        <v>1416.8243162472941</v>
      </c>
      <c r="R50" s="8">
        <f t="shared" si="41"/>
        <v>1417.4258376317073</v>
      </c>
      <c r="S50" s="8">
        <f t="shared" si="41"/>
        <v>1417.4725347689946</v>
      </c>
      <c r="T50" s="8">
        <f t="shared" si="41"/>
        <v>1418.1151413791094</v>
      </c>
      <c r="U50" s="8">
        <f t="shared" si="41"/>
        <v>1417.755810819963</v>
      </c>
      <c r="V50" s="8">
        <f t="shared" si="41"/>
        <v>1417.2773089826326</v>
      </c>
      <c r="W50" s="8">
        <f t="shared" si="41"/>
        <v>1417.1941158694012</v>
      </c>
      <c r="X50" s="8">
        <f t="shared" si="41"/>
        <v>1416.8267952229517</v>
      </c>
      <c r="Y50" s="8">
        <f t="shared" si="41"/>
        <v>1416.8602427908659</v>
      </c>
      <c r="Z50" s="8">
        <f t="shared" si="41"/>
        <v>1417.1195688478072</v>
      </c>
      <c r="AA50" s="8">
        <f t="shared" si="41"/>
        <v>1417.4648480251856</v>
      </c>
      <c r="AB50" s="8">
        <f t="shared" si="41"/>
        <v>1417.8094635858542</v>
      </c>
      <c r="AC50" s="8">
        <f t="shared" si="41"/>
        <v>1418.1586410631771</v>
      </c>
      <c r="AD50" s="8">
        <f t="shared" si="41"/>
        <v>1418.6852457143282</v>
      </c>
      <c r="AE50" s="8">
        <f t="shared" si="41"/>
        <v>1419.1605416095592</v>
      </c>
      <c r="AF50" s="8">
        <f t="shared" si="41"/>
        <v>1420.5031622314696</v>
      </c>
      <c r="AG50" s="8">
        <f t="shared" si="41"/>
        <v>1422.1083043406798</v>
      </c>
      <c r="AH50" s="8">
        <f t="shared" si="41"/>
        <v>1423.9831770638941</v>
      </c>
      <c r="AI50" s="8">
        <f t="shared" si="41"/>
        <v>1439.2360518108878</v>
      </c>
      <c r="AJ50" s="8">
        <f t="shared" si="41"/>
        <v>1440.7077621315698</v>
      </c>
      <c r="AK50" s="8">
        <f t="shared" si="41"/>
        <v>1442.3268851322132</v>
      </c>
      <c r="AL50" s="8">
        <f t="shared" si="41"/>
        <v>1444.0849844026304</v>
      </c>
      <c r="AM50" s="8">
        <f t="shared" si="41"/>
        <v>1446.3576227011251</v>
      </c>
      <c r="AN50" s="8">
        <f t="shared" si="41"/>
        <v>1448.3872787138391</v>
      </c>
      <c r="AO50" s="8">
        <f t="shared" si="41"/>
        <v>1450.1194998275607</v>
      </c>
      <c r="AP50" s="8">
        <f t="shared" si="41"/>
        <v>1459.3089908212758</v>
      </c>
      <c r="AQ50" s="8">
        <f t="shared" si="41"/>
        <v>1460.9312866921398</v>
      </c>
      <c r="AR50" s="8">
        <f t="shared" si="41"/>
        <v>1464.980380393898</v>
      </c>
      <c r="AS50" s="8">
        <f t="shared" si="41"/>
        <v>1469.1692935494023</v>
      </c>
      <c r="AT50" s="8">
        <f t="shared" si="41"/>
        <v>1473.481829099723</v>
      </c>
      <c r="AU50" s="8">
        <f t="shared" si="41"/>
        <v>1477.1317447297517</v>
      </c>
      <c r="AV50" s="8">
        <f t="shared" si="41"/>
        <v>1480.4929272420734</v>
      </c>
      <c r="AW50" s="8">
        <f t="shared" si="41"/>
        <v>1483.9403024632841</v>
      </c>
      <c r="AX50" s="8">
        <f t="shared" si="41"/>
        <v>1487.4688666483889</v>
      </c>
      <c r="AY50" s="8">
        <f t="shared" si="41"/>
        <v>1491.7783396786667</v>
      </c>
      <c r="AZ50" s="8">
        <f t="shared" si="41"/>
        <v>1495.440978954083</v>
      </c>
      <c r="BA50" s="8">
        <f t="shared" si="41"/>
        <v>1498.4367869257164</v>
      </c>
      <c r="BB50" s="8">
        <f t="shared" si="41"/>
        <v>1502.2521721367191</v>
      </c>
      <c r="BC50" s="8">
        <f t="shared" si="41"/>
        <v>1505.0393401351087</v>
      </c>
      <c r="BD50" s="8">
        <f t="shared" si="41"/>
        <v>1511.7386783697505</v>
      </c>
      <c r="BE50" s="8">
        <f t="shared" si="41"/>
        <v>1518.4401773064412</v>
      </c>
      <c r="BF50" s="8">
        <f t="shared" si="41"/>
        <v>1525.1367863771543</v>
      </c>
      <c r="BG50" s="8">
        <f t="shared" si="41"/>
        <v>1529.3427304214515</v>
      </c>
      <c r="BH50" s="8">
        <f t="shared" si="41"/>
        <v>1533.5795299307804</v>
      </c>
      <c r="BI50" s="8">
        <f t="shared" si="41"/>
        <v>1537.8441125069405</v>
      </c>
      <c r="BJ50" s="8">
        <f t="shared" si="41"/>
        <v>1539.1536158351719</v>
      </c>
      <c r="BK50" s="8">
        <f t="shared" si="41"/>
        <v>1544.2929562853096</v>
      </c>
      <c r="BL50" s="8">
        <f t="shared" si="41"/>
        <v>1548.6003532078989</v>
      </c>
      <c r="BM50" s="8">
        <f t="shared" si="41"/>
        <v>1552.0849402991075</v>
      </c>
      <c r="BN50" s="8">
        <f t="shared" si="41"/>
        <v>1556.1681923071712</v>
      </c>
      <c r="BO50" s="8">
        <f t="shared" ref="BO50:DZ50" si="42">BO47*(1+BO30)</f>
        <v>1559.1219740077402</v>
      </c>
      <c r="BP50" s="8">
        <f t="shared" si="42"/>
        <v>1566.0775735568527</v>
      </c>
      <c r="BQ50" s="8">
        <f t="shared" si="42"/>
        <v>1572.8995735803112</v>
      </c>
      <c r="BR50" s="8">
        <f t="shared" si="42"/>
        <v>1579.5882524234091</v>
      </c>
      <c r="BS50" s="8">
        <f t="shared" si="42"/>
        <v>1583.7739608666534</v>
      </c>
      <c r="BT50" s="8">
        <f t="shared" si="42"/>
        <v>1587.9638557373419</v>
      </c>
      <c r="BU50" s="8">
        <f t="shared" si="42"/>
        <v>1592.1569486027238</v>
      </c>
      <c r="BV50" s="8">
        <f t="shared" si="42"/>
        <v>1596.2386458334129</v>
      </c>
      <c r="BW50" s="8">
        <f t="shared" si="42"/>
        <v>1601.1083361899446</v>
      </c>
      <c r="BX50" s="8">
        <f t="shared" si="42"/>
        <v>1605.1725062124267</v>
      </c>
      <c r="BY50" s="8">
        <f t="shared" si="42"/>
        <v>1608.4522303365657</v>
      </c>
      <c r="BZ50" s="8">
        <f t="shared" si="42"/>
        <v>1612.2917361595041</v>
      </c>
      <c r="CA50" s="8">
        <f t="shared" si="42"/>
        <v>1615.0705371648103</v>
      </c>
      <c r="CB50" s="8">
        <f t="shared" si="42"/>
        <v>1621.5980629147455</v>
      </c>
      <c r="CC50" s="8">
        <f t="shared" si="42"/>
        <v>1627.991627388483</v>
      </c>
      <c r="CD50" s="8">
        <f t="shared" si="42"/>
        <v>1634.2588500648305</v>
      </c>
      <c r="CE50" s="8">
        <f t="shared" si="42"/>
        <v>1638.186305622181</v>
      </c>
      <c r="CF50" s="8">
        <f t="shared" si="42"/>
        <v>1642.1240530268085</v>
      </c>
      <c r="CG50" s="8">
        <f t="shared" si="42"/>
        <v>1646.0719780477405</v>
      </c>
      <c r="CH50" s="8">
        <f t="shared" si="42"/>
        <v>1650.0340596883293</v>
      </c>
      <c r="CI50" s="8">
        <f t="shared" si="42"/>
        <v>1654.778007646159</v>
      </c>
      <c r="CJ50" s="8">
        <f t="shared" si="42"/>
        <v>1658.7512787693227</v>
      </c>
      <c r="CK50" s="8">
        <f t="shared" si="42"/>
        <v>1661.9682966460255</v>
      </c>
      <c r="CL50" s="8">
        <f t="shared" si="42"/>
        <v>1665.747623163084</v>
      </c>
      <c r="CM50" s="8">
        <f t="shared" si="42"/>
        <v>1668.4910714221332</v>
      </c>
      <c r="CN50" s="8">
        <f t="shared" si="42"/>
        <v>1674.9665331143713</v>
      </c>
      <c r="CO50" s="8">
        <f t="shared" si="42"/>
        <v>1681.3408367382451</v>
      </c>
      <c r="CP50" s="8">
        <f t="shared" si="42"/>
        <v>1687.6212028917496</v>
      </c>
      <c r="CQ50" s="8">
        <f t="shared" si="42"/>
        <v>1691.5712962768973</v>
      </c>
      <c r="CR50" s="8">
        <f t="shared" si="42"/>
        <v>1695.545886580969</v>
      </c>
      <c r="CS50" s="8">
        <f t="shared" si="42"/>
        <v>1699.5446102639614</v>
      </c>
      <c r="CT50" s="8">
        <f t="shared" si="42"/>
        <v>1703.5669616576117</v>
      </c>
      <c r="CU50" s="8">
        <f t="shared" si="42"/>
        <v>1708.3950639851278</v>
      </c>
      <c r="CV50" s="8">
        <f t="shared" si="42"/>
        <v>1712.4470780434815</v>
      </c>
      <c r="CW50" s="8">
        <f t="shared" si="42"/>
        <v>1715.7331760800084</v>
      </c>
      <c r="CX50" s="8">
        <f t="shared" si="42"/>
        <v>1719.600111986648</v>
      </c>
      <c r="CY50" s="8">
        <f t="shared" si="42"/>
        <v>1722.4105585207731</v>
      </c>
      <c r="CZ50" s="8">
        <f t="shared" si="42"/>
        <v>1729.0583794815554</v>
      </c>
      <c r="DA50" s="8">
        <f t="shared" si="42"/>
        <v>1735.6147310363572</v>
      </c>
      <c r="DB50" s="8">
        <f t="shared" si="42"/>
        <v>1742.0849818337504</v>
      </c>
      <c r="DC50" s="8">
        <f t="shared" si="42"/>
        <v>1746.1583119328764</v>
      </c>
      <c r="DD50" s="8">
        <f t="shared" si="42"/>
        <v>1750.2601903635275</v>
      </c>
      <c r="DE50" s="8">
        <f t="shared" si="42"/>
        <v>1754.3897550919637</v>
      </c>
      <c r="DF50" s="8">
        <f t="shared" si="42"/>
        <v>1758.5461621466936</v>
      </c>
      <c r="DG50" s="8">
        <f t="shared" si="42"/>
        <v>1763.5381743581663</v>
      </c>
      <c r="DH50" s="8">
        <f t="shared" si="42"/>
        <v>1767.7295091894409</v>
      </c>
      <c r="DI50" s="8">
        <f t="shared" si="42"/>
        <v>1771.1295233267581</v>
      </c>
      <c r="DJ50" s="8">
        <f t="shared" si="42"/>
        <v>1775.1316130149321</v>
      </c>
      <c r="DK50" s="8">
        <f t="shared" si="42"/>
        <v>1778.0406971091586</v>
      </c>
      <c r="DL50" s="8">
        <f t="shared" si="42"/>
        <v>1784.9242646437428</v>
      </c>
      <c r="DM50" s="8">
        <f t="shared" si="42"/>
        <v>1791.7148254822503</v>
      </c>
      <c r="DN50" s="8">
        <f t="shared" si="42"/>
        <v>1798.4173003949186</v>
      </c>
      <c r="DO50" s="8">
        <f t="shared" si="42"/>
        <v>1802.6369104707301</v>
      </c>
      <c r="DP50" s="8">
        <f t="shared" si="42"/>
        <v>1806.8860640680189</v>
      </c>
      <c r="DQ50" s="8">
        <f t="shared" si="42"/>
        <v>1811.1637722443368</v>
      </c>
      <c r="DR50" s="8">
        <f t="shared" si="42"/>
        <v>1815.4690762035284</v>
      </c>
      <c r="DS50" s="8">
        <f t="shared" si="42"/>
        <v>1820.6396053252897</v>
      </c>
      <c r="DT50" s="8">
        <f t="shared" si="42"/>
        <v>1824.9804497482094</v>
      </c>
      <c r="DU50" s="8">
        <f t="shared" si="42"/>
        <v>1828.5013939136554</v>
      </c>
      <c r="DV50" s="8">
        <f t="shared" si="42"/>
        <v>1832.6454033546372</v>
      </c>
      <c r="DW50" s="8">
        <f t="shared" si="42"/>
        <v>1835.6573244917408</v>
      </c>
      <c r="DX50" s="8">
        <f t="shared" si="42"/>
        <v>1842.7833828689129</v>
      </c>
      <c r="DY50" s="8">
        <f t="shared" si="42"/>
        <v>1849.8122043478199</v>
      </c>
      <c r="DZ50" s="8">
        <f t="shared" si="42"/>
        <v>1856.7488231536561</v>
      </c>
      <c r="EA50" s="8">
        <f t="shared" ref="EA50:ED50" si="43">EA47*(1+EA30)</f>
        <v>1861.1152700827208</v>
      </c>
      <c r="EB50" s="8">
        <f t="shared" si="43"/>
        <v>1865.511721905536</v>
      </c>
      <c r="EC50" s="8">
        <f t="shared" si="43"/>
        <v>1869.9371586650268</v>
      </c>
      <c r="ED50" s="8">
        <f t="shared" si="43"/>
        <v>1874.3905946518992</v>
      </c>
    </row>
    <row r="51" spans="1:134">
      <c r="B51" t="s">
        <v>1014</v>
      </c>
      <c r="C51" s="8">
        <f t="shared" ref="C51:BN51" si="44">C24</f>
        <v>1350</v>
      </c>
      <c r="D51" s="8">
        <f t="shared" si="44"/>
        <v>1350</v>
      </c>
      <c r="E51" s="8">
        <f t="shared" si="44"/>
        <v>1350</v>
      </c>
      <c r="F51" s="8">
        <f t="shared" si="44"/>
        <v>1350</v>
      </c>
      <c r="G51" s="1935">
        <f t="shared" si="44"/>
        <v>1350</v>
      </c>
      <c r="H51" s="8">
        <f t="shared" si="44"/>
        <v>1350</v>
      </c>
      <c r="I51" s="8">
        <f t="shared" si="44"/>
        <v>1350</v>
      </c>
      <c r="J51" s="8">
        <f t="shared" si="44"/>
        <v>1350</v>
      </c>
      <c r="K51" s="8">
        <f t="shared" si="44"/>
        <v>1350</v>
      </c>
      <c r="L51" s="8">
        <f t="shared" si="44"/>
        <v>1353.7256830371916</v>
      </c>
      <c r="M51" s="8">
        <f t="shared" si="44"/>
        <v>1357.4513660743833</v>
      </c>
      <c r="N51" s="8">
        <f t="shared" si="44"/>
        <v>1361.1770491115749</v>
      </c>
      <c r="O51" s="8">
        <f t="shared" si="44"/>
        <v>1364.9027321487665</v>
      </c>
      <c r="P51" s="8">
        <f t="shared" si="44"/>
        <v>1368.6284151859581</v>
      </c>
      <c r="Q51" s="8">
        <f t="shared" si="44"/>
        <v>1372.3540982231498</v>
      </c>
      <c r="R51" s="8">
        <f t="shared" si="44"/>
        <v>1376.1783179744123</v>
      </c>
      <c r="S51" s="8">
        <f t="shared" si="44"/>
        <v>1380.0025377256748</v>
      </c>
      <c r="T51" s="8">
        <f t="shared" si="44"/>
        <v>1383.8267574769372</v>
      </c>
      <c r="U51" s="8">
        <f t="shared" si="44"/>
        <v>1387.6509772281997</v>
      </c>
      <c r="V51" s="8">
        <f t="shared" si="44"/>
        <v>1391.4751969794622</v>
      </c>
      <c r="W51" s="8">
        <f t="shared" si="44"/>
        <v>1395.2994167307247</v>
      </c>
      <c r="X51" s="8">
        <f t="shared" si="44"/>
        <v>1399.1236364819872</v>
      </c>
      <c r="Y51" s="8">
        <f t="shared" si="44"/>
        <v>1402.9478562332497</v>
      </c>
      <c r="Z51" s="8">
        <f t="shared" si="44"/>
        <v>1406.7720759845122</v>
      </c>
      <c r="AA51" s="8">
        <f t="shared" si="44"/>
        <v>1410.5962957357747</v>
      </c>
      <c r="AB51" s="8">
        <f t="shared" si="44"/>
        <v>1414.4205154870372</v>
      </c>
      <c r="AC51" s="8">
        <f t="shared" si="44"/>
        <v>1418.2447352382997</v>
      </c>
      <c r="AD51" s="8">
        <f t="shared" si="44"/>
        <v>1422.0240418580613</v>
      </c>
      <c r="AE51" s="8">
        <f t="shared" si="44"/>
        <v>1425.803348477823</v>
      </c>
      <c r="AF51" s="8">
        <f t="shared" si="44"/>
        <v>1429.5826550975846</v>
      </c>
      <c r="AG51" s="8">
        <f t="shared" si="44"/>
        <v>1433.3619617173463</v>
      </c>
      <c r="AH51" s="8">
        <f t="shared" si="44"/>
        <v>1437.1412683371079</v>
      </c>
      <c r="AI51" s="8">
        <f t="shared" si="44"/>
        <v>1440.9205749568696</v>
      </c>
      <c r="AJ51" s="8">
        <f t="shared" si="44"/>
        <v>1444.6998815766312</v>
      </c>
      <c r="AK51" s="8">
        <f t="shared" si="44"/>
        <v>1448.4791881963929</v>
      </c>
      <c r="AL51" s="8">
        <f t="shared" si="44"/>
        <v>1452.2584948161546</v>
      </c>
      <c r="AM51" s="8">
        <f t="shared" si="44"/>
        <v>1456.0378014359162</v>
      </c>
      <c r="AN51" s="8">
        <f t="shared" si="44"/>
        <v>1459.8171080556779</v>
      </c>
      <c r="AO51" s="8">
        <f t="shared" si="44"/>
        <v>1463.5964146754395</v>
      </c>
      <c r="AP51" s="8">
        <f t="shared" si="44"/>
        <v>1467.5373424761392</v>
      </c>
      <c r="AQ51" s="8">
        <f t="shared" si="44"/>
        <v>1471.4782702768389</v>
      </c>
      <c r="AR51" s="8">
        <f t="shared" si="44"/>
        <v>1475.4191980775386</v>
      </c>
      <c r="AS51" s="8">
        <f t="shared" si="44"/>
        <v>1479.3601258782383</v>
      </c>
      <c r="AT51" s="8">
        <f t="shared" si="44"/>
        <v>1483.3010536789379</v>
      </c>
      <c r="AU51" s="8">
        <f t="shared" si="44"/>
        <v>1487.2419814796376</v>
      </c>
      <c r="AV51" s="8">
        <f t="shared" si="44"/>
        <v>1491.1829092803373</v>
      </c>
      <c r="AW51" s="8">
        <f t="shared" si="44"/>
        <v>1495.123837081037</v>
      </c>
      <c r="AX51" s="8">
        <f t="shared" si="44"/>
        <v>1499.0647648817367</v>
      </c>
      <c r="AY51" s="8">
        <f t="shared" si="44"/>
        <v>1503.1247319532913</v>
      </c>
      <c r="AZ51" s="8">
        <f t="shared" si="44"/>
        <v>1507.1846990248459</v>
      </c>
      <c r="BA51" s="8">
        <f t="shared" si="44"/>
        <v>1511.2446660964006</v>
      </c>
      <c r="BB51" s="8">
        <f t="shared" si="44"/>
        <v>1515.3046331679552</v>
      </c>
      <c r="BC51" s="8">
        <f t="shared" si="44"/>
        <v>1519.3646002395099</v>
      </c>
      <c r="BD51" s="8">
        <f t="shared" si="44"/>
        <v>1523.4245673110645</v>
      </c>
      <c r="BE51" s="8">
        <f t="shared" si="44"/>
        <v>1527.4845343826191</v>
      </c>
      <c r="BF51" s="8">
        <f t="shared" si="44"/>
        <v>1531.5445014541738</v>
      </c>
      <c r="BG51" s="8">
        <f t="shared" si="44"/>
        <v>1535.6044685257284</v>
      </c>
      <c r="BH51" s="8">
        <f t="shared" si="44"/>
        <v>1539.664435597283</v>
      </c>
      <c r="BI51" s="8">
        <f t="shared" si="44"/>
        <v>1543.7244026688377</v>
      </c>
      <c r="BJ51" s="8">
        <f t="shared" si="44"/>
        <v>1547.7843697403923</v>
      </c>
      <c r="BK51" s="8">
        <f t="shared" si="44"/>
        <v>1551.9762857417725</v>
      </c>
      <c r="BL51" s="8">
        <f t="shared" si="44"/>
        <v>1556.1682017431526</v>
      </c>
      <c r="BM51" s="8">
        <f t="shared" si="44"/>
        <v>1560.3601177445328</v>
      </c>
      <c r="BN51" s="8">
        <f t="shared" si="44"/>
        <v>1564.5520337459129</v>
      </c>
      <c r="BO51" s="8">
        <f t="shared" ref="BO51:DZ51" si="45">BO24</f>
        <v>1568.7439497472931</v>
      </c>
      <c r="BP51" s="8">
        <f t="shared" si="45"/>
        <v>1572.9358657486732</v>
      </c>
      <c r="BQ51" s="8">
        <f t="shared" si="45"/>
        <v>1577.1277817500534</v>
      </c>
      <c r="BR51" s="8">
        <f t="shared" si="45"/>
        <v>1581.3196977514335</v>
      </c>
      <c r="BS51" s="8">
        <f t="shared" si="45"/>
        <v>1585.5116137528137</v>
      </c>
      <c r="BT51" s="8">
        <f t="shared" si="45"/>
        <v>1589.7035297541938</v>
      </c>
      <c r="BU51" s="8">
        <f t="shared" si="45"/>
        <v>1593.895445755574</v>
      </c>
      <c r="BV51" s="8">
        <f t="shared" si="45"/>
        <v>1598.0873617569541</v>
      </c>
      <c r="BW51" s="8">
        <f t="shared" si="45"/>
        <v>1602.4155150283791</v>
      </c>
      <c r="BX51" s="8">
        <f t="shared" si="45"/>
        <v>1606.7436682998041</v>
      </c>
      <c r="BY51" s="8">
        <f t="shared" si="45"/>
        <v>1611.0718215712291</v>
      </c>
      <c r="BZ51" s="8">
        <f t="shared" si="45"/>
        <v>1615.399974842654</v>
      </c>
      <c r="CA51" s="8">
        <f t="shared" si="45"/>
        <v>1619.728128114079</v>
      </c>
      <c r="CB51" s="8">
        <f t="shared" si="45"/>
        <v>1624.056281385504</v>
      </c>
      <c r="CC51" s="8">
        <f t="shared" si="45"/>
        <v>1628.384434656929</v>
      </c>
      <c r="CD51" s="8">
        <f t="shared" si="45"/>
        <v>1632.712587928354</v>
      </c>
      <c r="CE51" s="8">
        <f t="shared" si="45"/>
        <v>1637.0407411997789</v>
      </c>
      <c r="CF51" s="8">
        <f t="shared" si="45"/>
        <v>1641.3688944712039</v>
      </c>
      <c r="CG51" s="8">
        <f t="shared" si="45"/>
        <v>1645.6970477426289</v>
      </c>
      <c r="CH51" s="8">
        <f t="shared" si="45"/>
        <v>1650.0252010140539</v>
      </c>
      <c r="CI51" s="8">
        <f t="shared" si="45"/>
        <v>1654.4940192668003</v>
      </c>
      <c r="CJ51" s="8">
        <f t="shared" si="45"/>
        <v>1658.9628375195466</v>
      </c>
      <c r="CK51" s="8">
        <f t="shared" si="45"/>
        <v>1663.431655772293</v>
      </c>
      <c r="CL51" s="8">
        <f t="shared" si="45"/>
        <v>1667.9004740250393</v>
      </c>
      <c r="CM51" s="8">
        <f t="shared" si="45"/>
        <v>1672.3692922777857</v>
      </c>
      <c r="CN51" s="8">
        <f t="shared" si="45"/>
        <v>1676.838110530532</v>
      </c>
      <c r="CO51" s="8">
        <f t="shared" si="45"/>
        <v>1681.3069287832784</v>
      </c>
      <c r="CP51" s="8">
        <f t="shared" si="45"/>
        <v>1685.7757470360248</v>
      </c>
      <c r="CQ51" s="8">
        <f t="shared" si="45"/>
        <v>1690.2445652887711</v>
      </c>
      <c r="CR51" s="8">
        <f t="shared" si="45"/>
        <v>1694.7133835415175</v>
      </c>
      <c r="CS51" s="8">
        <f t="shared" si="45"/>
        <v>1699.1822017942638</v>
      </c>
      <c r="CT51" s="8">
        <f t="shared" si="45"/>
        <v>1703.6510200470102</v>
      </c>
      <c r="CU51" s="8">
        <f t="shared" si="45"/>
        <v>1708.2650748929709</v>
      </c>
      <c r="CV51" s="8">
        <f t="shared" si="45"/>
        <v>1712.8791297389316</v>
      </c>
      <c r="CW51" s="8">
        <f t="shared" si="45"/>
        <v>1717.4931845848923</v>
      </c>
      <c r="CX51" s="8">
        <f t="shared" si="45"/>
        <v>1722.107239430853</v>
      </c>
      <c r="CY51" s="8">
        <f t="shared" si="45"/>
        <v>1726.7212942768138</v>
      </c>
      <c r="CZ51" s="8">
        <f t="shared" si="45"/>
        <v>1731.3353491227745</v>
      </c>
      <c r="DA51" s="8">
        <f t="shared" si="45"/>
        <v>1735.9494039687352</v>
      </c>
      <c r="DB51" s="8">
        <f t="shared" si="45"/>
        <v>1740.5634588146959</v>
      </c>
      <c r="DC51" s="8">
        <f t="shared" si="45"/>
        <v>1745.1775136606566</v>
      </c>
      <c r="DD51" s="8">
        <f t="shared" si="45"/>
        <v>1749.7915685066173</v>
      </c>
      <c r="DE51" s="8">
        <f t="shared" si="45"/>
        <v>1754.405623352578</v>
      </c>
      <c r="DF51" s="8">
        <f t="shared" si="45"/>
        <v>1759.0196781985387</v>
      </c>
      <c r="DG51" s="8">
        <f t="shared" si="45"/>
        <v>1763.7836898269932</v>
      </c>
      <c r="DH51" s="8">
        <f t="shared" si="45"/>
        <v>1768.5477014554476</v>
      </c>
      <c r="DI51" s="8">
        <f t="shared" si="45"/>
        <v>1773.3117130839021</v>
      </c>
      <c r="DJ51" s="8">
        <f t="shared" si="45"/>
        <v>1778.0757247123565</v>
      </c>
      <c r="DK51" s="8">
        <f t="shared" si="45"/>
        <v>1782.839736340811</v>
      </c>
      <c r="DL51" s="8">
        <f t="shared" si="45"/>
        <v>1787.6037479692654</v>
      </c>
      <c r="DM51" s="8">
        <f t="shared" si="45"/>
        <v>1792.3677595977199</v>
      </c>
      <c r="DN51" s="8">
        <f t="shared" si="45"/>
        <v>1797.1317712261744</v>
      </c>
      <c r="DO51" s="8">
        <f t="shared" si="45"/>
        <v>1801.8957828546288</v>
      </c>
      <c r="DP51" s="8">
        <f t="shared" si="45"/>
        <v>1806.6597944830833</v>
      </c>
      <c r="DQ51" s="8">
        <f t="shared" si="45"/>
        <v>1811.4238061115377</v>
      </c>
      <c r="DR51" s="8">
        <f t="shared" si="45"/>
        <v>1816.1878177399922</v>
      </c>
      <c r="DS51" s="8">
        <f t="shared" si="45"/>
        <v>1821.1066597463714</v>
      </c>
      <c r="DT51" s="8">
        <f t="shared" si="45"/>
        <v>1826.0255017527506</v>
      </c>
      <c r="DU51" s="8">
        <f t="shared" si="45"/>
        <v>1830.9443437591299</v>
      </c>
      <c r="DV51" s="8">
        <f t="shared" si="45"/>
        <v>1835.8631857655091</v>
      </c>
      <c r="DW51" s="8">
        <f t="shared" si="45"/>
        <v>1840.7820277718884</v>
      </c>
      <c r="DX51" s="8">
        <f t="shared" si="45"/>
        <v>1845.7008697782676</v>
      </c>
      <c r="DY51" s="8">
        <f t="shared" si="45"/>
        <v>1850.6197117846468</v>
      </c>
      <c r="DZ51" s="8">
        <f t="shared" si="45"/>
        <v>1855.5385537910261</v>
      </c>
      <c r="EA51" s="8">
        <f t="shared" ref="EA51:ED51" si="46">EA24</f>
        <v>1860.4573957974053</v>
      </c>
      <c r="EB51" s="8">
        <f t="shared" si="46"/>
        <v>1865.3762378037845</v>
      </c>
      <c r="EC51" s="8">
        <f t="shared" si="46"/>
        <v>1870.2950798101638</v>
      </c>
      <c r="ED51" s="8">
        <f t="shared" si="46"/>
        <v>1875.213921816543</v>
      </c>
    </row>
    <row r="53" spans="1:134">
      <c r="B53" t="s">
        <v>1015</v>
      </c>
      <c r="C53" s="8">
        <f t="shared" ref="C53:BN53" si="47">(C28*C26)*C50</f>
        <v>11890.80130385864</v>
      </c>
      <c r="D53" s="8">
        <f t="shared" si="47"/>
        <v>9961.2561966979265</v>
      </c>
      <c r="E53" s="8">
        <f t="shared" si="47"/>
        <v>8077.4655015020289</v>
      </c>
      <c r="F53" s="8">
        <f t="shared" si="47"/>
        <v>9529.1483477002166</v>
      </c>
      <c r="G53" s="1935">
        <f t="shared" si="47"/>
        <v>6790.2494685317188</v>
      </c>
      <c r="H53" s="8">
        <f t="shared" si="47"/>
        <v>16317.663881018818</v>
      </c>
      <c r="I53" s="8">
        <f t="shared" si="47"/>
        <v>16507.537820681882</v>
      </c>
      <c r="J53" s="8">
        <f t="shared" si="47"/>
        <v>16532.26192103784</v>
      </c>
      <c r="K53" s="8">
        <f t="shared" si="47"/>
        <v>10345.721398914862</v>
      </c>
      <c r="L53" s="8">
        <f t="shared" si="47"/>
        <v>10429.473851251119</v>
      </c>
      <c r="M53" s="8">
        <f t="shared" si="47"/>
        <v>10589.796676802538</v>
      </c>
      <c r="N53" s="8">
        <f t="shared" si="47"/>
        <v>10574.072898198161</v>
      </c>
      <c r="O53" s="8">
        <f t="shared" si="47"/>
        <v>12717.025315350314</v>
      </c>
      <c r="P53" s="8">
        <f t="shared" si="47"/>
        <v>10615.320521610804</v>
      </c>
      <c r="Q53" s="8">
        <f t="shared" si="47"/>
        <v>8500.9458974837653</v>
      </c>
      <c r="R53" s="8">
        <f t="shared" si="47"/>
        <v>9921.9808634219517</v>
      </c>
      <c r="S53" s="8">
        <f t="shared" si="47"/>
        <v>7087.362673844973</v>
      </c>
      <c r="T53" s="8">
        <f t="shared" si="47"/>
        <v>17017.381696549313</v>
      </c>
      <c r="U53" s="8">
        <f t="shared" si="47"/>
        <v>17013.069729839557</v>
      </c>
      <c r="V53" s="8">
        <f t="shared" si="47"/>
        <v>17007.327707791592</v>
      </c>
      <c r="W53" s="8">
        <f t="shared" si="47"/>
        <v>10628.955869020509</v>
      </c>
      <c r="X53" s="8">
        <f t="shared" si="47"/>
        <v>10626.200964172138</v>
      </c>
      <c r="Y53" s="8">
        <f t="shared" si="47"/>
        <v>10626.451820931494</v>
      </c>
      <c r="Z53" s="8">
        <f t="shared" si="47"/>
        <v>10628.396766358554</v>
      </c>
      <c r="AA53" s="8">
        <f t="shared" si="47"/>
        <v>12757.18363222667</v>
      </c>
      <c r="AB53" s="8">
        <f t="shared" si="47"/>
        <v>10633.570976893907</v>
      </c>
      <c r="AC53" s="8">
        <f t="shared" si="47"/>
        <v>8508.9518463790628</v>
      </c>
      <c r="AD53" s="8">
        <f t="shared" si="47"/>
        <v>9930.7967200002968</v>
      </c>
      <c r="AE53" s="8">
        <f t="shared" si="47"/>
        <v>7095.8027080477959</v>
      </c>
      <c r="AF53" s="8">
        <f t="shared" si="47"/>
        <v>17046.037946777637</v>
      </c>
      <c r="AG53" s="8">
        <f t="shared" si="47"/>
        <v>17065.299652088157</v>
      </c>
      <c r="AH53" s="8">
        <f t="shared" si="47"/>
        <v>17087.79812476673</v>
      </c>
      <c r="AI53" s="8">
        <f t="shared" si="47"/>
        <v>10794.270388581659</v>
      </c>
      <c r="AJ53" s="8">
        <f t="shared" si="47"/>
        <v>10805.308215986774</v>
      </c>
      <c r="AK53" s="8">
        <f t="shared" si="47"/>
        <v>10817.451638491599</v>
      </c>
      <c r="AL53" s="8">
        <f t="shared" si="47"/>
        <v>10830.637383019728</v>
      </c>
      <c r="AM53" s="8">
        <f t="shared" si="47"/>
        <v>13017.218604310126</v>
      </c>
      <c r="AN53" s="8">
        <f t="shared" si="47"/>
        <v>10862.904590353794</v>
      </c>
      <c r="AO53" s="8">
        <f t="shared" si="47"/>
        <v>8700.7169989653648</v>
      </c>
      <c r="AP53" s="8">
        <f t="shared" si="47"/>
        <v>10215.162935748931</v>
      </c>
      <c r="AQ53" s="8">
        <f t="shared" si="47"/>
        <v>7304.6564334606992</v>
      </c>
      <c r="AR53" s="8">
        <f t="shared" si="47"/>
        <v>17579.764564726778</v>
      </c>
      <c r="AS53" s="8">
        <f t="shared" si="47"/>
        <v>17630.031522592828</v>
      </c>
      <c r="AT53" s="8">
        <f t="shared" si="47"/>
        <v>17681.781949196677</v>
      </c>
      <c r="AU53" s="8">
        <f t="shared" si="47"/>
        <v>11078.488085473138</v>
      </c>
      <c r="AV53" s="8">
        <f t="shared" si="47"/>
        <v>11103.69695431555</v>
      </c>
      <c r="AW53" s="8">
        <f t="shared" si="47"/>
        <v>11129.55226847463</v>
      </c>
      <c r="AX53" s="8">
        <f t="shared" si="47"/>
        <v>11156.016499862917</v>
      </c>
      <c r="AY53" s="8">
        <f t="shared" si="47"/>
        <v>13426.005057108001</v>
      </c>
      <c r="AZ53" s="8">
        <f t="shared" si="47"/>
        <v>11215.807342155622</v>
      </c>
      <c r="BA53" s="8">
        <f t="shared" si="47"/>
        <v>8990.6207215542981</v>
      </c>
      <c r="BB53" s="8">
        <f t="shared" si="47"/>
        <v>10515.765204957033</v>
      </c>
      <c r="BC53" s="8">
        <f t="shared" si="47"/>
        <v>7525.1967006755431</v>
      </c>
      <c r="BD53" s="8">
        <f t="shared" si="47"/>
        <v>18140.864140437006</v>
      </c>
      <c r="BE53" s="8">
        <f t="shared" si="47"/>
        <v>18221.282127677296</v>
      </c>
      <c r="BF53" s="8">
        <f t="shared" si="47"/>
        <v>18301.641436525853</v>
      </c>
      <c r="BG53" s="8">
        <f t="shared" si="47"/>
        <v>11470.070478160886</v>
      </c>
      <c r="BH53" s="8">
        <f t="shared" si="47"/>
        <v>11501.846474480853</v>
      </c>
      <c r="BI53" s="8">
        <f t="shared" si="47"/>
        <v>11533.830843802054</v>
      </c>
      <c r="BJ53" s="8">
        <f t="shared" si="47"/>
        <v>11543.652118763788</v>
      </c>
      <c r="BK53" s="8">
        <f t="shared" si="47"/>
        <v>13898.636606567787</v>
      </c>
      <c r="BL53" s="8">
        <f t="shared" si="47"/>
        <v>11614.502649059243</v>
      </c>
      <c r="BM53" s="8">
        <f t="shared" si="47"/>
        <v>9312.5096417946443</v>
      </c>
      <c r="BN53" s="8">
        <f t="shared" si="47"/>
        <v>10893.177346150198</v>
      </c>
      <c r="BO53" s="8">
        <f t="shared" ref="BO53:DZ53" si="48">(BO28*BO26)*BO50</f>
        <v>7795.609870038701</v>
      </c>
      <c r="BP53" s="8">
        <f t="shared" si="48"/>
        <v>18792.930882682231</v>
      </c>
      <c r="BQ53" s="8">
        <f t="shared" si="48"/>
        <v>18874.794882963735</v>
      </c>
      <c r="BR53" s="8">
        <f t="shared" si="48"/>
        <v>18955.059029080909</v>
      </c>
      <c r="BS53" s="8">
        <f t="shared" si="48"/>
        <v>11878.304706499901</v>
      </c>
      <c r="BT53" s="8">
        <f t="shared" si="48"/>
        <v>11909.728918030065</v>
      </c>
      <c r="BU53" s="8">
        <f t="shared" si="48"/>
        <v>11941.177114520429</v>
      </c>
      <c r="BV53" s="8">
        <f t="shared" si="48"/>
        <v>11971.789843750597</v>
      </c>
      <c r="BW53" s="8">
        <f t="shared" si="48"/>
        <v>14409.9750257095</v>
      </c>
      <c r="BX53" s="8">
        <f t="shared" si="48"/>
        <v>12038.7937965932</v>
      </c>
      <c r="BY53" s="8">
        <f t="shared" si="48"/>
        <v>9650.713382019394</v>
      </c>
      <c r="BZ53" s="8">
        <f t="shared" si="48"/>
        <v>11286.042153116528</v>
      </c>
      <c r="CA53" s="8">
        <f t="shared" si="48"/>
        <v>8075.3526858240512</v>
      </c>
      <c r="CB53" s="8">
        <f t="shared" si="48"/>
        <v>19459.176754976947</v>
      </c>
      <c r="CC53" s="8">
        <f t="shared" si="48"/>
        <v>19535.899528661797</v>
      </c>
      <c r="CD53" s="8">
        <f t="shared" si="48"/>
        <v>19611.106200777966</v>
      </c>
      <c r="CE53" s="8">
        <f t="shared" si="48"/>
        <v>12286.397292166357</v>
      </c>
      <c r="CF53" s="8">
        <f t="shared" si="48"/>
        <v>12315.930397701064</v>
      </c>
      <c r="CG53" s="8">
        <f t="shared" si="48"/>
        <v>12345.539835358053</v>
      </c>
      <c r="CH53" s="8">
        <f t="shared" si="48"/>
        <v>12375.25544766247</v>
      </c>
      <c r="CI53" s="8">
        <f t="shared" si="48"/>
        <v>14893.002068815431</v>
      </c>
      <c r="CJ53" s="8">
        <f t="shared" si="48"/>
        <v>12440.63459076992</v>
      </c>
      <c r="CK53" s="8">
        <f t="shared" si="48"/>
        <v>9971.8097798761519</v>
      </c>
      <c r="CL53" s="8">
        <f t="shared" si="48"/>
        <v>11660.233362141587</v>
      </c>
      <c r="CM53" s="8">
        <f t="shared" si="48"/>
        <v>8342.4553571106662</v>
      </c>
      <c r="CN53" s="8">
        <f t="shared" si="48"/>
        <v>20099.598397372454</v>
      </c>
      <c r="CO53" s="8">
        <f t="shared" si="48"/>
        <v>20176.09004085894</v>
      </c>
      <c r="CP53" s="8">
        <f t="shared" si="48"/>
        <v>20251.454434700994</v>
      </c>
      <c r="CQ53" s="8">
        <f t="shared" si="48"/>
        <v>12686.784722076731</v>
      </c>
      <c r="CR53" s="8">
        <f t="shared" si="48"/>
        <v>12716.594149357266</v>
      </c>
      <c r="CS53" s="8">
        <f t="shared" si="48"/>
        <v>12746.584576979711</v>
      </c>
      <c r="CT53" s="8">
        <f t="shared" si="48"/>
        <v>12776.752212432088</v>
      </c>
      <c r="CU53" s="8">
        <f t="shared" si="48"/>
        <v>15375.55557586615</v>
      </c>
      <c r="CV53" s="8">
        <f t="shared" si="48"/>
        <v>12843.353085326111</v>
      </c>
      <c r="CW53" s="8">
        <f t="shared" si="48"/>
        <v>10294.399056480052</v>
      </c>
      <c r="CX53" s="8">
        <f t="shared" si="48"/>
        <v>12037.200783906535</v>
      </c>
      <c r="CY53" s="8">
        <f t="shared" si="48"/>
        <v>8612.0527926038649</v>
      </c>
      <c r="CZ53" s="8">
        <f t="shared" si="48"/>
        <v>20748.700553778664</v>
      </c>
      <c r="DA53" s="8">
        <f t="shared" si="48"/>
        <v>20827.376772436284</v>
      </c>
      <c r="DB53" s="8">
        <f t="shared" si="48"/>
        <v>20905.019782005005</v>
      </c>
      <c r="DC53" s="8">
        <f t="shared" si="48"/>
        <v>13096.187339496573</v>
      </c>
      <c r="DD53" s="8">
        <f t="shared" si="48"/>
        <v>13126.951427726457</v>
      </c>
      <c r="DE53" s="8">
        <f t="shared" si="48"/>
        <v>13157.923163189727</v>
      </c>
      <c r="DF53" s="8">
        <f t="shared" si="48"/>
        <v>13189.096216100203</v>
      </c>
      <c r="DG53" s="8">
        <f t="shared" si="48"/>
        <v>15871.843569223496</v>
      </c>
      <c r="DH53" s="8">
        <f t="shared" si="48"/>
        <v>13257.971318920807</v>
      </c>
      <c r="DI53" s="8">
        <f t="shared" si="48"/>
        <v>10626.777139960548</v>
      </c>
      <c r="DJ53" s="8">
        <f t="shared" si="48"/>
        <v>12425.921291104525</v>
      </c>
      <c r="DK53" s="8">
        <f t="shared" si="48"/>
        <v>8890.2034855457932</v>
      </c>
      <c r="DL53" s="8">
        <f t="shared" si="48"/>
        <v>21419.091175724912</v>
      </c>
      <c r="DM53" s="8">
        <f t="shared" si="48"/>
        <v>21500.577905787002</v>
      </c>
      <c r="DN53" s="8">
        <f t="shared" si="48"/>
        <v>21581.007604739025</v>
      </c>
      <c r="DO53" s="8">
        <f t="shared" si="48"/>
        <v>13519.776828530476</v>
      </c>
      <c r="DP53" s="8">
        <f t="shared" si="48"/>
        <v>13551.645480510142</v>
      </c>
      <c r="DQ53" s="8">
        <f t="shared" si="48"/>
        <v>13583.728291832525</v>
      </c>
      <c r="DR53" s="8">
        <f t="shared" si="48"/>
        <v>13616.018071526463</v>
      </c>
      <c r="DS53" s="8">
        <f t="shared" si="48"/>
        <v>16385.756447927608</v>
      </c>
      <c r="DT53" s="8">
        <f t="shared" si="48"/>
        <v>13687.353373111569</v>
      </c>
      <c r="DU53" s="8">
        <f t="shared" si="48"/>
        <v>10971.008363481933</v>
      </c>
      <c r="DV53" s="8">
        <f t="shared" si="48"/>
        <v>12828.51782348246</v>
      </c>
      <c r="DW53" s="8">
        <f t="shared" si="48"/>
        <v>9178.2866224587051</v>
      </c>
      <c r="DX53" s="8">
        <f t="shared" si="48"/>
        <v>22113.400594426956</v>
      </c>
      <c r="DY53" s="8">
        <f t="shared" si="48"/>
        <v>22197.74645217384</v>
      </c>
      <c r="DZ53" s="8">
        <f t="shared" si="48"/>
        <v>22280.985877843872</v>
      </c>
      <c r="EA53" s="8">
        <f t="shared" ref="EA53:ED53" si="49">(EA28*EA26)*EA50</f>
        <v>13958.364525620405</v>
      </c>
      <c r="EB53" s="8">
        <f t="shared" si="49"/>
        <v>13991.33791429152</v>
      </c>
      <c r="EC53" s="8">
        <f t="shared" si="49"/>
        <v>14024.528689987701</v>
      </c>
      <c r="ED53" s="8">
        <f t="shared" si="49"/>
        <v>14057.929459889243</v>
      </c>
    </row>
    <row r="54" spans="1:134">
      <c r="B54" t="s">
        <v>1016</v>
      </c>
      <c r="C54" s="8">
        <f t="shared" ref="C54:BN54" si="50">(((1-C28)*C26)+C35)*C51</f>
        <v>6580.8301955900897</v>
      </c>
      <c r="D54" s="8">
        <f t="shared" si="50"/>
        <v>7208.9999999999663</v>
      </c>
      <c r="E54" s="8">
        <f t="shared" si="50"/>
        <v>5184.0000000000045</v>
      </c>
      <c r="F54" s="8">
        <f t="shared" si="50"/>
        <v>9450</v>
      </c>
      <c r="G54" s="1935">
        <f t="shared" si="50"/>
        <v>9665.9999999999945</v>
      </c>
      <c r="H54" s="8">
        <f t="shared" si="50"/>
        <v>19116.000000000033</v>
      </c>
      <c r="I54" s="8">
        <f t="shared" si="50"/>
        <v>19115.999999999996</v>
      </c>
      <c r="J54" s="8">
        <f t="shared" si="50"/>
        <v>19115.999999999996</v>
      </c>
      <c r="K54" s="8">
        <f t="shared" si="50"/>
        <v>10125</v>
      </c>
      <c r="L54" s="8">
        <f t="shared" si="50"/>
        <v>10152.942622778937</v>
      </c>
      <c r="M54" s="8">
        <f t="shared" si="50"/>
        <v>10180.885245557874</v>
      </c>
      <c r="N54" s="8">
        <f t="shared" si="50"/>
        <v>10208.827868336812</v>
      </c>
      <c r="O54" s="8">
        <f t="shared" si="50"/>
        <v>12284.124589338899</v>
      </c>
      <c r="P54" s="8">
        <f t="shared" si="50"/>
        <v>10264.713113894686</v>
      </c>
      <c r="Q54" s="8">
        <f t="shared" si="50"/>
        <v>8234.1245893388987</v>
      </c>
      <c r="R54" s="8">
        <f t="shared" si="50"/>
        <v>9633.2482258208856</v>
      </c>
      <c r="S54" s="8">
        <f t="shared" si="50"/>
        <v>6900.0126886283742</v>
      </c>
      <c r="T54" s="8">
        <f t="shared" si="50"/>
        <v>16605.921089723248</v>
      </c>
      <c r="U54" s="8">
        <f t="shared" si="50"/>
        <v>16651.811726738397</v>
      </c>
      <c r="V54" s="8">
        <f t="shared" si="50"/>
        <v>16697.702363753546</v>
      </c>
      <c r="W54" s="8">
        <f t="shared" si="50"/>
        <v>16492.439105757156</v>
      </c>
      <c r="X54" s="8">
        <f t="shared" si="50"/>
        <v>10493.427273614903</v>
      </c>
      <c r="Y54" s="8">
        <f t="shared" si="50"/>
        <v>10522.108921749372</v>
      </c>
      <c r="Z54" s="8">
        <f t="shared" si="50"/>
        <v>10550.790569883842</v>
      </c>
      <c r="AA54" s="8">
        <f t="shared" si="50"/>
        <v>12695.366661621973</v>
      </c>
      <c r="AB54" s="8">
        <f t="shared" si="50"/>
        <v>10608.153866152779</v>
      </c>
      <c r="AC54" s="8">
        <f t="shared" si="50"/>
        <v>8509.4684114297979</v>
      </c>
      <c r="AD54" s="8">
        <f t="shared" si="50"/>
        <v>9954.1682930064289</v>
      </c>
      <c r="AE54" s="8">
        <f t="shared" si="50"/>
        <v>7129.0167423891144</v>
      </c>
      <c r="AF54" s="8">
        <f t="shared" si="50"/>
        <v>17154.991861171016</v>
      </c>
      <c r="AG54" s="8">
        <f t="shared" si="50"/>
        <v>17200.343540608155</v>
      </c>
      <c r="AH54" s="8">
        <f t="shared" si="50"/>
        <v>17245.695220045294</v>
      </c>
      <c r="AI54" s="8">
        <f t="shared" si="50"/>
        <v>17031.68119599019</v>
      </c>
      <c r="AJ54" s="8">
        <f t="shared" si="50"/>
        <v>10835.249111824734</v>
      </c>
      <c r="AK54" s="8">
        <f t="shared" si="50"/>
        <v>10863.593911472946</v>
      </c>
      <c r="AL54" s="8">
        <f t="shared" si="50"/>
        <v>10891.93871112116</v>
      </c>
      <c r="AM54" s="8">
        <f t="shared" si="50"/>
        <v>13104.340212923245</v>
      </c>
      <c r="AN54" s="8">
        <f t="shared" si="50"/>
        <v>10948.628310417584</v>
      </c>
      <c r="AO54" s="8">
        <f t="shared" si="50"/>
        <v>8781.5784880526371</v>
      </c>
      <c r="AP54" s="8">
        <f t="shared" si="50"/>
        <v>10272.761397332975</v>
      </c>
      <c r="AQ54" s="8">
        <f t="shared" si="50"/>
        <v>7357.3913513841944</v>
      </c>
      <c r="AR54" s="8">
        <f t="shared" si="50"/>
        <v>17705.030376930463</v>
      </c>
      <c r="AS54" s="8">
        <f t="shared" si="50"/>
        <v>17752.321510538859</v>
      </c>
      <c r="AT54" s="8">
        <f t="shared" si="50"/>
        <v>17799.612644147255</v>
      </c>
      <c r="AU54" s="8">
        <f t="shared" si="50"/>
        <v>11154.314861097282</v>
      </c>
      <c r="AV54" s="8">
        <f t="shared" si="50"/>
        <v>11183.871819602529</v>
      </c>
      <c r="AW54" s="8">
        <f t="shared" si="50"/>
        <v>11213.428778107776</v>
      </c>
      <c r="AX54" s="8">
        <f t="shared" si="50"/>
        <v>11242.985736613025</v>
      </c>
      <c r="AY54" s="8">
        <f t="shared" si="50"/>
        <v>13528.122587579623</v>
      </c>
      <c r="AZ54" s="8">
        <f t="shared" si="50"/>
        <v>11303.885242686345</v>
      </c>
      <c r="BA54" s="8">
        <f t="shared" si="50"/>
        <v>9067.4679965784035</v>
      </c>
      <c r="BB54" s="8">
        <f t="shared" si="50"/>
        <v>10607.132432175687</v>
      </c>
      <c r="BC54" s="8">
        <f t="shared" si="50"/>
        <v>7596.8230011975493</v>
      </c>
      <c r="BD54" s="8">
        <f t="shared" si="50"/>
        <v>18281.094807732774</v>
      </c>
      <c r="BE54" s="8">
        <f t="shared" si="50"/>
        <v>18329.81441259143</v>
      </c>
      <c r="BF54" s="8">
        <f t="shared" si="50"/>
        <v>18378.534017450085</v>
      </c>
      <c r="BG54" s="8">
        <f t="shared" si="50"/>
        <v>11517.033513942963</v>
      </c>
      <c r="BH54" s="8">
        <f t="shared" si="50"/>
        <v>11547.483266979623</v>
      </c>
      <c r="BI54" s="8">
        <f t="shared" si="50"/>
        <v>11577.933020016282</v>
      </c>
      <c r="BJ54" s="8">
        <f t="shared" si="50"/>
        <v>11608.382773052943</v>
      </c>
      <c r="BK54" s="8">
        <f t="shared" si="50"/>
        <v>13967.786571675952</v>
      </c>
      <c r="BL54" s="8">
        <f t="shared" si="50"/>
        <v>11671.261513073645</v>
      </c>
      <c r="BM54" s="8">
        <f t="shared" si="50"/>
        <v>9362.1607064671971</v>
      </c>
      <c r="BN54" s="8">
        <f t="shared" si="50"/>
        <v>10951.86423622139</v>
      </c>
      <c r="BO54" s="8">
        <f t="shared" ref="BO54:DZ54" si="51">(((1-BO28)*BO26)+BO35)*BO51</f>
        <v>7843.7197487364656</v>
      </c>
      <c r="BP54" s="8">
        <f t="shared" si="51"/>
        <v>18875.230388984077</v>
      </c>
      <c r="BQ54" s="8">
        <f t="shared" si="51"/>
        <v>18925.533381000641</v>
      </c>
      <c r="BR54" s="8">
        <f t="shared" si="51"/>
        <v>18975.836373017202</v>
      </c>
      <c r="BS54" s="8">
        <f t="shared" si="51"/>
        <v>11891.337103146103</v>
      </c>
      <c r="BT54" s="8">
        <f t="shared" si="51"/>
        <v>11922.776473156453</v>
      </c>
      <c r="BU54" s="8">
        <f t="shared" si="51"/>
        <v>11954.215843166805</v>
      </c>
      <c r="BV54" s="8">
        <f t="shared" si="51"/>
        <v>11985.655213177157</v>
      </c>
      <c r="BW54" s="8">
        <f t="shared" si="51"/>
        <v>14421.739635255411</v>
      </c>
      <c r="BX54" s="8">
        <f t="shared" si="51"/>
        <v>12050.57751224853</v>
      </c>
      <c r="BY54" s="8">
        <f t="shared" si="51"/>
        <v>9666.4309294273735</v>
      </c>
      <c r="BZ54" s="8">
        <f t="shared" si="51"/>
        <v>11307.799823898578</v>
      </c>
      <c r="CA54" s="8">
        <f t="shared" si="51"/>
        <v>8098.6406405703947</v>
      </c>
      <c r="CB54" s="8">
        <f t="shared" si="51"/>
        <v>19488.675376626048</v>
      </c>
      <c r="CC54" s="8">
        <f t="shared" si="51"/>
        <v>19540.613215883146</v>
      </c>
      <c r="CD54" s="8">
        <f t="shared" si="51"/>
        <v>19592.551055140248</v>
      </c>
      <c r="CE54" s="8">
        <f t="shared" si="51"/>
        <v>12277.805558998341</v>
      </c>
      <c r="CF54" s="8">
        <f t="shared" si="51"/>
        <v>12310.266708534029</v>
      </c>
      <c r="CG54" s="8">
        <f t="shared" si="51"/>
        <v>12342.727858069717</v>
      </c>
      <c r="CH54" s="8">
        <f t="shared" si="51"/>
        <v>12375.189007605404</v>
      </c>
      <c r="CI54" s="8">
        <f t="shared" si="51"/>
        <v>14890.446173401202</v>
      </c>
      <c r="CJ54" s="8">
        <f t="shared" si="51"/>
        <v>12442.2212813966</v>
      </c>
      <c r="CK54" s="8">
        <f t="shared" si="51"/>
        <v>9980.5899346337574</v>
      </c>
      <c r="CL54" s="8">
        <f t="shared" si="51"/>
        <v>11675.303318175276</v>
      </c>
      <c r="CM54" s="8">
        <f t="shared" si="51"/>
        <v>8361.8464613889282</v>
      </c>
      <c r="CN54" s="8">
        <f t="shared" si="51"/>
        <v>20122.057326366383</v>
      </c>
      <c r="CO54" s="8">
        <f t="shared" si="51"/>
        <v>20175.68314539934</v>
      </c>
      <c r="CP54" s="8">
        <f t="shared" si="51"/>
        <v>20229.308964432297</v>
      </c>
      <c r="CQ54" s="8">
        <f t="shared" si="51"/>
        <v>12676.834239665783</v>
      </c>
      <c r="CR54" s="8">
        <f t="shared" si="51"/>
        <v>12710.35037656138</v>
      </c>
      <c r="CS54" s="8">
        <f t="shared" si="51"/>
        <v>12743.866513456978</v>
      </c>
      <c r="CT54" s="8">
        <f t="shared" si="51"/>
        <v>12777.382650352576</v>
      </c>
      <c r="CU54" s="8">
        <f t="shared" si="51"/>
        <v>15374.385674036737</v>
      </c>
      <c r="CV54" s="8">
        <f t="shared" si="51"/>
        <v>12846.593473041987</v>
      </c>
      <c r="CW54" s="8">
        <f t="shared" si="51"/>
        <v>10304.959107509354</v>
      </c>
      <c r="CX54" s="8">
        <f t="shared" si="51"/>
        <v>12054.75067601597</v>
      </c>
      <c r="CY54" s="8">
        <f t="shared" si="51"/>
        <v>8633.6064713840678</v>
      </c>
      <c r="CZ54" s="8">
        <f t="shared" si="51"/>
        <v>20776.024189473294</v>
      </c>
      <c r="DA54" s="8">
        <f t="shared" si="51"/>
        <v>20831.392847624822</v>
      </c>
      <c r="DB54" s="8">
        <f t="shared" si="51"/>
        <v>20886.761505776351</v>
      </c>
      <c r="DC54" s="8">
        <f t="shared" si="51"/>
        <v>13088.831352454925</v>
      </c>
      <c r="DD54" s="8">
        <f t="shared" si="51"/>
        <v>13123.436763799629</v>
      </c>
      <c r="DE54" s="8">
        <f t="shared" si="51"/>
        <v>13158.042175144335</v>
      </c>
      <c r="DF54" s="8">
        <f t="shared" si="51"/>
        <v>13192.64758648904</v>
      </c>
      <c r="DG54" s="8">
        <f t="shared" si="51"/>
        <v>15874.053208442938</v>
      </c>
      <c r="DH54" s="8">
        <f t="shared" si="51"/>
        <v>13264.107760915856</v>
      </c>
      <c r="DI54" s="8">
        <f t="shared" si="51"/>
        <v>10639.870278503413</v>
      </c>
      <c r="DJ54" s="8">
        <f t="shared" si="51"/>
        <v>12446.530072986496</v>
      </c>
      <c r="DK54" s="8">
        <f t="shared" si="51"/>
        <v>8914.1986817040543</v>
      </c>
      <c r="DL54" s="8">
        <f t="shared" si="51"/>
        <v>21451.244975631183</v>
      </c>
      <c r="DM54" s="8">
        <f t="shared" si="51"/>
        <v>21508.41311517264</v>
      </c>
      <c r="DN54" s="8">
        <f t="shared" si="51"/>
        <v>21565.581254714092</v>
      </c>
      <c r="DO54" s="8">
        <f t="shared" si="51"/>
        <v>13514.218371409715</v>
      </c>
      <c r="DP54" s="8">
        <f t="shared" si="51"/>
        <v>13549.948458623125</v>
      </c>
      <c r="DQ54" s="8">
        <f t="shared" si="51"/>
        <v>13585.678545836532</v>
      </c>
      <c r="DR54" s="8">
        <f t="shared" si="51"/>
        <v>13621.408633049941</v>
      </c>
      <c r="DS54" s="8">
        <f t="shared" si="51"/>
        <v>16389.959937717344</v>
      </c>
      <c r="DT54" s="8">
        <f t="shared" si="51"/>
        <v>13695.191263145629</v>
      </c>
      <c r="DU54" s="8">
        <f t="shared" si="51"/>
        <v>10985.666062554779</v>
      </c>
      <c r="DV54" s="8">
        <f t="shared" si="51"/>
        <v>12851.042300358564</v>
      </c>
      <c r="DW54" s="8">
        <f t="shared" si="51"/>
        <v>9203.9101388594427</v>
      </c>
      <c r="DX54" s="8">
        <f t="shared" si="51"/>
        <v>22148.410437339211</v>
      </c>
      <c r="DY54" s="8">
        <f t="shared" si="51"/>
        <v>22207.436541415762</v>
      </c>
      <c r="DZ54" s="8">
        <f t="shared" si="51"/>
        <v>22266.462645492313</v>
      </c>
      <c r="EA54" s="8">
        <f t="shared" ref="EA54:ED54" si="52">(((1-EA28)*EA26)+EA35)*EA51</f>
        <v>13953.430468480539</v>
      </c>
      <c r="EB54" s="8">
        <f t="shared" si="52"/>
        <v>13990.321783528383</v>
      </c>
      <c r="EC54" s="8">
        <f t="shared" si="52"/>
        <v>14027.213098576229</v>
      </c>
      <c r="ED54" s="8">
        <f t="shared" si="52"/>
        <v>14064.104413624073</v>
      </c>
    </row>
    <row r="55" spans="1:134">
      <c r="B55" t="s">
        <v>1017</v>
      </c>
      <c r="C55" s="8">
        <f>SUM(C53:C54)</f>
        <v>18471.631499448729</v>
      </c>
      <c r="D55" s="8">
        <f t="shared" ref="D55:BO55" si="53">SUM(D53:D54)</f>
        <v>17170.256196697894</v>
      </c>
      <c r="E55" s="8">
        <f t="shared" si="53"/>
        <v>13261.465501502033</v>
      </c>
      <c r="F55" s="8">
        <f t="shared" si="53"/>
        <v>18979.148347700218</v>
      </c>
      <c r="G55" s="1935">
        <f t="shared" si="53"/>
        <v>16456.249468531714</v>
      </c>
      <c r="H55" s="8">
        <f t="shared" si="53"/>
        <v>35433.663881018852</v>
      </c>
      <c r="I55" s="8">
        <f t="shared" si="53"/>
        <v>35623.537820681879</v>
      </c>
      <c r="J55" s="8">
        <f t="shared" si="53"/>
        <v>35648.261921037833</v>
      </c>
      <c r="K55" s="8">
        <f t="shared" si="53"/>
        <v>20470.721398914862</v>
      </c>
      <c r="L55" s="8">
        <f t="shared" si="53"/>
        <v>20582.416474030055</v>
      </c>
      <c r="M55" s="8">
        <f t="shared" si="53"/>
        <v>20770.681922360411</v>
      </c>
      <c r="N55" s="8">
        <f t="shared" si="53"/>
        <v>20782.900766534971</v>
      </c>
      <c r="O55" s="8">
        <f t="shared" si="53"/>
        <v>25001.149904689213</v>
      </c>
      <c r="P55" s="8">
        <f t="shared" si="53"/>
        <v>20880.03363550549</v>
      </c>
      <c r="Q55" s="8">
        <f t="shared" si="53"/>
        <v>16735.070486822664</v>
      </c>
      <c r="R55" s="8">
        <f t="shared" si="53"/>
        <v>19555.229089242835</v>
      </c>
      <c r="S55" s="8">
        <f t="shared" si="53"/>
        <v>13987.375362473347</v>
      </c>
      <c r="T55" s="8">
        <f t="shared" si="53"/>
        <v>33623.302786272558</v>
      </c>
      <c r="U55" s="8">
        <f t="shared" si="53"/>
        <v>33664.881456577954</v>
      </c>
      <c r="V55" s="8">
        <f t="shared" si="53"/>
        <v>33705.030071545138</v>
      </c>
      <c r="W55" s="8">
        <f t="shared" si="53"/>
        <v>27121.394974777664</v>
      </c>
      <c r="X55" s="8">
        <f t="shared" si="53"/>
        <v>21119.628237787041</v>
      </c>
      <c r="Y55" s="8">
        <f t="shared" si="53"/>
        <v>21148.560742680864</v>
      </c>
      <c r="Z55" s="8">
        <f t="shared" si="53"/>
        <v>21179.187336242394</v>
      </c>
      <c r="AA55" s="8">
        <f t="shared" si="53"/>
        <v>25452.550293848642</v>
      </c>
      <c r="AB55" s="8">
        <f t="shared" si="53"/>
        <v>21241.724843046686</v>
      </c>
      <c r="AC55" s="8">
        <f t="shared" si="53"/>
        <v>17018.420257808859</v>
      </c>
      <c r="AD55" s="8">
        <f t="shared" si="53"/>
        <v>19884.965013006724</v>
      </c>
      <c r="AE55" s="8">
        <f t="shared" si="53"/>
        <v>14224.819450436909</v>
      </c>
      <c r="AF55" s="8">
        <f t="shared" si="53"/>
        <v>34201.029807948653</v>
      </c>
      <c r="AG55" s="8">
        <f t="shared" si="53"/>
        <v>34265.643192696312</v>
      </c>
      <c r="AH55" s="8">
        <f t="shared" si="53"/>
        <v>34333.493344812028</v>
      </c>
      <c r="AI55" s="8">
        <f t="shared" si="53"/>
        <v>27825.951584571849</v>
      </c>
      <c r="AJ55" s="8">
        <f t="shared" si="53"/>
        <v>21640.557327811508</v>
      </c>
      <c r="AK55" s="8">
        <f t="shared" si="53"/>
        <v>21681.045549964547</v>
      </c>
      <c r="AL55" s="8">
        <f t="shared" si="53"/>
        <v>21722.576094140888</v>
      </c>
      <c r="AM55" s="8">
        <f t="shared" si="53"/>
        <v>26121.558817233374</v>
      </c>
      <c r="AN55" s="8">
        <f t="shared" si="53"/>
        <v>21811.532900771377</v>
      </c>
      <c r="AO55" s="8">
        <f t="shared" si="53"/>
        <v>17482.295487018004</v>
      </c>
      <c r="AP55" s="8">
        <f t="shared" si="53"/>
        <v>20487.924333081908</v>
      </c>
      <c r="AQ55" s="8">
        <f t="shared" si="53"/>
        <v>14662.047784844894</v>
      </c>
      <c r="AR55" s="8">
        <f t="shared" si="53"/>
        <v>35284.794941657237</v>
      </c>
      <c r="AS55" s="8">
        <f t="shared" si="53"/>
        <v>35382.353033131687</v>
      </c>
      <c r="AT55" s="8">
        <f t="shared" si="53"/>
        <v>35481.394593343932</v>
      </c>
      <c r="AU55" s="8">
        <f t="shared" si="53"/>
        <v>22232.80294657042</v>
      </c>
      <c r="AV55" s="8">
        <f t="shared" si="53"/>
        <v>22287.568773918079</v>
      </c>
      <c r="AW55" s="8">
        <f t="shared" si="53"/>
        <v>22342.981046582405</v>
      </c>
      <c r="AX55" s="8">
        <f t="shared" si="53"/>
        <v>22399.002236475942</v>
      </c>
      <c r="AY55" s="8">
        <f t="shared" si="53"/>
        <v>26954.127644687622</v>
      </c>
      <c r="AZ55" s="8">
        <f t="shared" si="53"/>
        <v>22519.692584841967</v>
      </c>
      <c r="BA55" s="8">
        <f t="shared" si="53"/>
        <v>18058.088718132702</v>
      </c>
      <c r="BB55" s="8">
        <f t="shared" si="53"/>
        <v>21122.897637132723</v>
      </c>
      <c r="BC55" s="8">
        <f t="shared" si="53"/>
        <v>15122.019701873092</v>
      </c>
      <c r="BD55" s="8">
        <f t="shared" si="53"/>
        <v>36421.958948169777</v>
      </c>
      <c r="BE55" s="8">
        <f t="shared" si="53"/>
        <v>36551.096540268729</v>
      </c>
      <c r="BF55" s="8">
        <f t="shared" si="53"/>
        <v>36680.175453975942</v>
      </c>
      <c r="BG55" s="8">
        <f t="shared" si="53"/>
        <v>22987.103992103846</v>
      </c>
      <c r="BH55" s="8">
        <f t="shared" si="53"/>
        <v>23049.329741460475</v>
      </c>
      <c r="BI55" s="8">
        <f t="shared" si="53"/>
        <v>23111.763863818334</v>
      </c>
      <c r="BJ55" s="8">
        <f t="shared" si="53"/>
        <v>23152.034891816729</v>
      </c>
      <c r="BK55" s="8">
        <f t="shared" si="53"/>
        <v>27866.423178243738</v>
      </c>
      <c r="BL55" s="8">
        <f t="shared" si="53"/>
        <v>23285.764162132888</v>
      </c>
      <c r="BM55" s="8">
        <f t="shared" si="53"/>
        <v>18674.67034826184</v>
      </c>
      <c r="BN55" s="8">
        <f t="shared" si="53"/>
        <v>21845.041582371588</v>
      </c>
      <c r="BO55" s="8">
        <f t="shared" si="53"/>
        <v>15639.329618775166</v>
      </c>
      <c r="BP55" s="8">
        <f t="shared" ref="BP55:EA55" si="54">SUM(BP53:BP54)</f>
        <v>37668.161271666308</v>
      </c>
      <c r="BQ55" s="8">
        <f t="shared" si="54"/>
        <v>37800.328263964373</v>
      </c>
      <c r="BR55" s="8">
        <f t="shared" si="54"/>
        <v>37930.895402098111</v>
      </c>
      <c r="BS55" s="8">
        <f t="shared" si="54"/>
        <v>23769.641809646004</v>
      </c>
      <c r="BT55" s="8">
        <f t="shared" si="54"/>
        <v>23832.505391186518</v>
      </c>
      <c r="BU55" s="8">
        <f t="shared" si="54"/>
        <v>23895.392957687232</v>
      </c>
      <c r="BV55" s="8">
        <f t="shared" si="54"/>
        <v>23957.445056927754</v>
      </c>
      <c r="BW55" s="8">
        <f t="shared" si="54"/>
        <v>28831.714660964913</v>
      </c>
      <c r="BX55" s="8">
        <f t="shared" si="54"/>
        <v>24089.371308841728</v>
      </c>
      <c r="BY55" s="8">
        <f t="shared" si="54"/>
        <v>19317.144311446769</v>
      </c>
      <c r="BZ55" s="8">
        <f t="shared" si="54"/>
        <v>22593.841977015109</v>
      </c>
      <c r="CA55" s="8">
        <f t="shared" si="54"/>
        <v>16173.993326394446</v>
      </c>
      <c r="CB55" s="8">
        <f t="shared" si="54"/>
        <v>38947.852131602995</v>
      </c>
      <c r="CC55" s="8">
        <f t="shared" si="54"/>
        <v>39076.512744544947</v>
      </c>
      <c r="CD55" s="8">
        <f t="shared" si="54"/>
        <v>39203.65725591821</v>
      </c>
      <c r="CE55" s="8">
        <f t="shared" si="54"/>
        <v>24564.2028511647</v>
      </c>
      <c r="CF55" s="8">
        <f t="shared" si="54"/>
        <v>24626.197106235093</v>
      </c>
      <c r="CG55" s="8">
        <f t="shared" si="54"/>
        <v>24688.26769342777</v>
      </c>
      <c r="CH55" s="8">
        <f t="shared" si="54"/>
        <v>24750.444455267876</v>
      </c>
      <c r="CI55" s="8">
        <f t="shared" si="54"/>
        <v>29783.448242216633</v>
      </c>
      <c r="CJ55" s="8">
        <f t="shared" si="54"/>
        <v>24882.855872166518</v>
      </c>
      <c r="CK55" s="8">
        <f t="shared" si="54"/>
        <v>19952.399714509909</v>
      </c>
      <c r="CL55" s="8">
        <f t="shared" si="54"/>
        <v>23335.536680316865</v>
      </c>
      <c r="CM55" s="8">
        <f t="shared" si="54"/>
        <v>16704.301818499596</v>
      </c>
      <c r="CN55" s="8">
        <f t="shared" si="54"/>
        <v>40221.655723738833</v>
      </c>
      <c r="CO55" s="8">
        <f t="shared" si="54"/>
        <v>40351.77318625828</v>
      </c>
      <c r="CP55" s="8">
        <f t="shared" si="54"/>
        <v>40480.763399133291</v>
      </c>
      <c r="CQ55" s="8">
        <f t="shared" si="54"/>
        <v>25363.618961742512</v>
      </c>
      <c r="CR55" s="8">
        <f t="shared" si="54"/>
        <v>25426.944525918647</v>
      </c>
      <c r="CS55" s="8">
        <f t="shared" si="54"/>
        <v>25490.451090436691</v>
      </c>
      <c r="CT55" s="8">
        <f t="shared" si="54"/>
        <v>25554.134862784664</v>
      </c>
      <c r="CU55" s="8">
        <f t="shared" si="54"/>
        <v>30749.941249902888</v>
      </c>
      <c r="CV55" s="8">
        <f t="shared" si="54"/>
        <v>25689.946558368098</v>
      </c>
      <c r="CW55" s="8">
        <f t="shared" si="54"/>
        <v>20599.358163989404</v>
      </c>
      <c r="CX55" s="8">
        <f t="shared" si="54"/>
        <v>24091.951459922508</v>
      </c>
      <c r="CY55" s="8">
        <f t="shared" si="54"/>
        <v>17245.659263987931</v>
      </c>
      <c r="CZ55" s="8">
        <f t="shared" si="54"/>
        <v>41524.724743251958</v>
      </c>
      <c r="DA55" s="8">
        <f t="shared" si="54"/>
        <v>41658.76962006111</v>
      </c>
      <c r="DB55" s="8">
        <f t="shared" si="54"/>
        <v>41791.781287781356</v>
      </c>
      <c r="DC55" s="8">
        <f t="shared" si="54"/>
        <v>26185.018691951496</v>
      </c>
      <c r="DD55" s="8">
        <f t="shared" si="54"/>
        <v>26250.388191526086</v>
      </c>
      <c r="DE55" s="8">
        <f t="shared" si="54"/>
        <v>26315.965338334063</v>
      </c>
      <c r="DF55" s="8">
        <f t="shared" si="54"/>
        <v>26381.743802589241</v>
      </c>
      <c r="DG55" s="8">
        <f t="shared" si="54"/>
        <v>31745.896777666436</v>
      </c>
      <c r="DH55" s="8">
        <f t="shared" si="54"/>
        <v>26522.079079836665</v>
      </c>
      <c r="DI55" s="8">
        <f t="shared" si="54"/>
        <v>21266.647418463959</v>
      </c>
      <c r="DJ55" s="8">
        <f t="shared" si="54"/>
        <v>24872.451364091023</v>
      </c>
      <c r="DK55" s="8">
        <f t="shared" si="54"/>
        <v>17804.402167249849</v>
      </c>
      <c r="DL55" s="8">
        <f t="shared" si="54"/>
        <v>42870.336151356096</v>
      </c>
      <c r="DM55" s="8">
        <f t="shared" si="54"/>
        <v>43008.991020959642</v>
      </c>
      <c r="DN55" s="8">
        <f t="shared" si="54"/>
        <v>43146.588859453113</v>
      </c>
      <c r="DO55" s="8">
        <f t="shared" si="54"/>
        <v>27033.995199940189</v>
      </c>
      <c r="DP55" s="8">
        <f t="shared" si="54"/>
        <v>27101.593939133265</v>
      </c>
      <c r="DQ55" s="8">
        <f t="shared" si="54"/>
        <v>27169.406837669056</v>
      </c>
      <c r="DR55" s="8">
        <f t="shared" si="54"/>
        <v>27237.426704576406</v>
      </c>
      <c r="DS55" s="8">
        <f t="shared" si="54"/>
        <v>32775.716385644948</v>
      </c>
      <c r="DT55" s="8">
        <f t="shared" si="54"/>
        <v>27382.544636257197</v>
      </c>
      <c r="DU55" s="8">
        <f t="shared" si="54"/>
        <v>21956.674426036712</v>
      </c>
      <c r="DV55" s="8">
        <f t="shared" si="54"/>
        <v>25679.560123841024</v>
      </c>
      <c r="DW55" s="8">
        <f t="shared" si="54"/>
        <v>18382.196761318148</v>
      </c>
      <c r="DX55" s="8">
        <f t="shared" si="54"/>
        <v>44261.811031766163</v>
      </c>
      <c r="DY55" s="8">
        <f t="shared" si="54"/>
        <v>44405.182993589602</v>
      </c>
      <c r="DZ55" s="8">
        <f t="shared" si="54"/>
        <v>44547.448523336185</v>
      </c>
      <c r="EA55" s="8">
        <f t="shared" si="54"/>
        <v>27911.794994100943</v>
      </c>
      <c r="EB55" s="8">
        <f t="shared" ref="EB55:ED55" si="55">SUM(EB53:EB54)</f>
        <v>27981.659697819901</v>
      </c>
      <c r="EC55" s="8">
        <f t="shared" si="55"/>
        <v>28051.74178856393</v>
      </c>
      <c r="ED55" s="8">
        <f t="shared" si="55"/>
        <v>28122.033873513315</v>
      </c>
    </row>
    <row r="57" spans="1:134">
      <c r="B57" t="s">
        <v>1018</v>
      </c>
      <c r="C57" s="1920">
        <f t="shared" ref="C57:BN57" si="56">C45-C48+C55</f>
        <v>263317.2300590183</v>
      </c>
      <c r="D57" s="1920">
        <f t="shared" si="56"/>
        <v>260762.22646027475</v>
      </c>
      <c r="E57" s="1920">
        <f t="shared" si="56"/>
        <v>258028.71077068365</v>
      </c>
      <c r="F57" s="1920">
        <f t="shared" si="56"/>
        <v>258138.25842986858</v>
      </c>
      <c r="G57" s="1920">
        <f t="shared" si="56"/>
        <v>261148.46934685236</v>
      </c>
      <c r="H57" s="1920">
        <f t="shared" si="56"/>
        <v>264269.92752288346</v>
      </c>
      <c r="I57" s="1920">
        <f t="shared" si="56"/>
        <v>267205.27163924481</v>
      </c>
      <c r="J57" s="1920">
        <f t="shared" si="56"/>
        <v>270116.38124139584</v>
      </c>
      <c r="K57" s="1920">
        <f t="shared" si="56"/>
        <v>270100.52561275649</v>
      </c>
      <c r="L57" s="1920">
        <f t="shared" si="56"/>
        <v>270030.51861896255</v>
      </c>
      <c r="M57" s="1920">
        <f t="shared" si="56"/>
        <v>270036.89333190623</v>
      </c>
      <c r="N57" s="1920">
        <f t="shared" si="56"/>
        <v>270086.31782746443</v>
      </c>
      <c r="O57" s="1920">
        <f t="shared" si="56"/>
        <v>270152.12397656479</v>
      </c>
      <c r="P57" s="1920">
        <f t="shared" si="56"/>
        <v>270217.80364812753</v>
      </c>
      <c r="Q57" s="1920">
        <f t="shared" si="56"/>
        <v>270284.35276733496</v>
      </c>
      <c r="R57" s="1920">
        <f t="shared" si="56"/>
        <v>270384.71741849551</v>
      </c>
      <c r="S57" s="1920">
        <f t="shared" si="56"/>
        <v>270475.30322441011</v>
      </c>
      <c r="T57" s="1920">
        <f t="shared" si="56"/>
        <v>270731.19091940951</v>
      </c>
      <c r="U57" s="1920">
        <f t="shared" si="56"/>
        <v>271037.11212140013</v>
      </c>
      <c r="V57" s="1920">
        <f t="shared" si="56"/>
        <v>271394.44080511865</v>
      </c>
      <c r="W57" s="1920">
        <f t="shared" si="56"/>
        <v>277674.74584064039</v>
      </c>
      <c r="X57" s="1920">
        <f t="shared" si="56"/>
        <v>277958.68591338402</v>
      </c>
      <c r="Y57" s="1920">
        <f t="shared" si="56"/>
        <v>278271.06661502272</v>
      </c>
      <c r="Z57" s="1920">
        <f t="shared" si="56"/>
        <v>278610.26029173855</v>
      </c>
      <c r="AA57" s="1920">
        <f t="shared" si="56"/>
        <v>279048.72503220156</v>
      </c>
      <c r="AB57" s="1920">
        <f t="shared" si="56"/>
        <v>279440.31070486805</v>
      </c>
      <c r="AC57" s="1920">
        <f t="shared" si="56"/>
        <v>279774.51165605133</v>
      </c>
      <c r="AD57" s="1920">
        <f t="shared" si="56"/>
        <v>280187.32623768493</v>
      </c>
      <c r="AE57" s="1920">
        <f t="shared" si="56"/>
        <v>280498.80704489088</v>
      </c>
      <c r="AF57" s="1920">
        <f t="shared" si="56"/>
        <v>281276.23303562845</v>
      </c>
      <c r="AG57" s="1920">
        <f t="shared" si="56"/>
        <v>282080.50436148525</v>
      </c>
      <c r="AH57" s="1920">
        <f t="shared" si="56"/>
        <v>282908.51118714683</v>
      </c>
      <c r="AI57" s="1920">
        <f t="shared" si="56"/>
        <v>289774.71444437566</v>
      </c>
      <c r="AJ57" s="1920">
        <f t="shared" si="56"/>
        <v>290434.09077027108</v>
      </c>
      <c r="AK57" s="1920">
        <f t="shared" si="56"/>
        <v>291110.37585714512</v>
      </c>
      <c r="AL57" s="1920">
        <f t="shared" si="56"/>
        <v>291802.58810076222</v>
      </c>
      <c r="AM57" s="1920">
        <f t="shared" si="56"/>
        <v>292647.99428826716</v>
      </c>
      <c r="AN57" s="1920">
        <f t="shared" si="56"/>
        <v>293366.5085669923</v>
      </c>
      <c r="AO57" s="1920">
        <f t="shared" si="56"/>
        <v>293954.20793951448</v>
      </c>
      <c r="AP57" s="1920">
        <f t="shared" si="56"/>
        <v>294702.68698612507</v>
      </c>
      <c r="AQ57" s="1920">
        <f t="shared" si="56"/>
        <v>295249.45663867873</v>
      </c>
      <c r="AR57" s="1920">
        <f t="shared" si="56"/>
        <v>296563.69203497021</v>
      </c>
      <c r="AS57" s="1920">
        <f t="shared" si="56"/>
        <v>297878.3513046375</v>
      </c>
      <c r="AT57" s="1920">
        <f t="shared" si="56"/>
        <v>299192.05131016177</v>
      </c>
      <c r="AU57" s="1920">
        <f t="shared" si="56"/>
        <v>300017.14781137346</v>
      </c>
      <c r="AV57" s="1920">
        <f t="shared" si="56"/>
        <v>300848.29734989919</v>
      </c>
      <c r="AW57" s="1920">
        <f t="shared" si="56"/>
        <v>301684.89720136154</v>
      </c>
      <c r="AX57" s="1920">
        <f t="shared" si="56"/>
        <v>302526.37963133911</v>
      </c>
      <c r="AY57" s="1920">
        <f t="shared" si="56"/>
        <v>303536.53615118033</v>
      </c>
      <c r="AZ57" s="1920">
        <f t="shared" si="56"/>
        <v>304383.17107002111</v>
      </c>
      <c r="BA57" s="1920">
        <f t="shared" si="56"/>
        <v>305068.0796498846</v>
      </c>
      <c r="BB57" s="1920">
        <f t="shared" si="56"/>
        <v>305870.65805038536</v>
      </c>
      <c r="BC57" s="1920">
        <f t="shared" si="56"/>
        <v>306451.2348524023</v>
      </c>
      <c r="BD57" s="1920">
        <f t="shared" si="56"/>
        <v>307818.38386736048</v>
      </c>
      <c r="BE57" s="1920">
        <f t="shared" si="56"/>
        <v>309159.27339762478</v>
      </c>
      <c r="BF57" s="1920">
        <f t="shared" si="56"/>
        <v>310473.95815299999</v>
      </c>
      <c r="BG57" s="1920">
        <f t="shared" si="56"/>
        <v>311296.67474769149</v>
      </c>
      <c r="BH57" s="1920">
        <f t="shared" si="56"/>
        <v>312120.21420030005</v>
      </c>
      <c r="BI57" s="1920">
        <f t="shared" si="56"/>
        <v>312944.38223068445</v>
      </c>
      <c r="BJ57" s="1920">
        <f t="shared" si="56"/>
        <v>313746.65503389755</v>
      </c>
      <c r="BK57" s="1920">
        <f t="shared" si="56"/>
        <v>314703.81082285225</v>
      </c>
      <c r="BL57" s="1920">
        <f t="shared" si="56"/>
        <v>315502.63858796819</v>
      </c>
      <c r="BM57" s="1920">
        <f t="shared" si="56"/>
        <v>316147.28058812808</v>
      </c>
      <c r="BN57" s="1920">
        <f t="shared" si="56"/>
        <v>316901.9497674983</v>
      </c>
      <c r="BO57" s="1920">
        <f t="shared" ref="BO57:DZ57" si="57">BO45-BO48+BO55</f>
        <v>317448.13346170675</v>
      </c>
      <c r="BP57" s="1920">
        <f t="shared" si="57"/>
        <v>318731.14297600184</v>
      </c>
      <c r="BQ57" s="1920">
        <f t="shared" si="57"/>
        <v>319987.8219021855</v>
      </c>
      <c r="BR57" s="1920">
        <f t="shared" si="57"/>
        <v>321219.66787721508</v>
      </c>
      <c r="BS57" s="1920">
        <f t="shared" si="57"/>
        <v>321991.62390467344</v>
      </c>
      <c r="BT57" s="1920">
        <f t="shared" si="57"/>
        <v>322765.60283307184</v>
      </c>
      <c r="BU57" s="1920">
        <f t="shared" si="57"/>
        <v>323541.58220988698</v>
      </c>
      <c r="BV57" s="1920">
        <f t="shared" si="57"/>
        <v>324320.3441230575</v>
      </c>
      <c r="BW57" s="1920">
        <f t="shared" si="57"/>
        <v>325252.78477490431</v>
      </c>
      <c r="BX57" s="1920">
        <f t="shared" si="57"/>
        <v>326033.74602257821</v>
      </c>
      <c r="BY57" s="1920">
        <f t="shared" si="57"/>
        <v>326666.0628760978</v>
      </c>
      <c r="BZ57" s="1920">
        <f t="shared" si="57"/>
        <v>327408.90358860849</v>
      </c>
      <c r="CA57" s="1920">
        <f t="shared" si="57"/>
        <v>327948.13856878021</v>
      </c>
      <c r="CB57" s="1920">
        <f t="shared" si="57"/>
        <v>329220.91469849175</v>
      </c>
      <c r="CC57" s="1920">
        <f t="shared" si="57"/>
        <v>330473.80783284927</v>
      </c>
      <c r="CD57" s="1920">
        <f t="shared" si="57"/>
        <v>331708.23720729997</v>
      </c>
      <c r="CE57" s="1920">
        <f t="shared" si="57"/>
        <v>332484.6427841832</v>
      </c>
      <c r="CF57" s="1920">
        <f t="shared" si="57"/>
        <v>333265.86332178116</v>
      </c>
      <c r="CG57" s="1920">
        <f t="shared" si="57"/>
        <v>334051.82736495137</v>
      </c>
      <c r="CH57" s="1920">
        <f t="shared" si="57"/>
        <v>334842.43552271201</v>
      </c>
      <c r="CI57" s="1920">
        <f t="shared" si="57"/>
        <v>335791.41702956473</v>
      </c>
      <c r="CJ57" s="1920">
        <f t="shared" si="57"/>
        <v>336587.85549462587</v>
      </c>
      <c r="CK57" s="1920">
        <f t="shared" si="57"/>
        <v>337233.75031102123</v>
      </c>
      <c r="CL57" s="1920">
        <f t="shared" si="57"/>
        <v>337993.81097557506</v>
      </c>
      <c r="CM57" s="1920">
        <f t="shared" si="57"/>
        <v>338546.21471641603</v>
      </c>
      <c r="CN57" s="1920">
        <f t="shared" si="57"/>
        <v>339852.86870274448</v>
      </c>
      <c r="CO57" s="1920">
        <f t="shared" si="57"/>
        <v>341141.54403642012</v>
      </c>
      <c r="CP57" s="1920">
        <f t="shared" si="57"/>
        <v>342413.29594532883</v>
      </c>
      <c r="CQ57" s="1920">
        <f t="shared" si="57"/>
        <v>343213.92415764881</v>
      </c>
      <c r="CR57" s="1920">
        <f t="shared" si="57"/>
        <v>344020.16365092993</v>
      </c>
      <c r="CS57" s="1920">
        <f t="shared" si="57"/>
        <v>344831.84498922783</v>
      </c>
      <c r="CT57" s="1920">
        <f t="shared" si="57"/>
        <v>345648.80228680029</v>
      </c>
      <c r="CU57" s="1920">
        <f t="shared" si="57"/>
        <v>346630.00089223823</v>
      </c>
      <c r="CV57" s="1920">
        <f t="shared" si="57"/>
        <v>347453.82337446668</v>
      </c>
      <c r="CW57" s="1920">
        <f t="shared" si="57"/>
        <v>348122.10882503871</v>
      </c>
      <c r="CX57" s="1920">
        <f t="shared" si="57"/>
        <v>348908.73446907243</v>
      </c>
      <c r="CY57" s="1920">
        <f t="shared" si="57"/>
        <v>349480.52578997443</v>
      </c>
      <c r="CZ57" s="1920">
        <f t="shared" si="57"/>
        <v>350833.51664401311</v>
      </c>
      <c r="DA57" s="1920">
        <f t="shared" si="57"/>
        <v>352168.22668530117</v>
      </c>
      <c r="DB57" s="1920">
        <f t="shared" si="57"/>
        <v>353485.62310956849</v>
      </c>
      <c r="DC57" s="1920">
        <f t="shared" si="57"/>
        <v>354315.00319649279</v>
      </c>
      <c r="DD57" s="1920">
        <f t="shared" si="57"/>
        <v>355150.19017267239</v>
      </c>
      <c r="DE57" s="1920">
        <f t="shared" si="57"/>
        <v>355990.9896577833</v>
      </c>
      <c r="DF57" s="1920">
        <f t="shared" si="57"/>
        <v>356837.21319686779</v>
      </c>
      <c r="DG57" s="1920">
        <f t="shared" si="57"/>
        <v>357853.49996635702</v>
      </c>
      <c r="DH57" s="1920">
        <f t="shared" si="57"/>
        <v>358706.7091160469</v>
      </c>
      <c r="DI57" s="1920">
        <f t="shared" si="57"/>
        <v>359398.7638143549</v>
      </c>
      <c r="DJ57" s="1920">
        <f t="shared" si="57"/>
        <v>360213.28431473917</v>
      </c>
      <c r="DK57" s="1920">
        <f t="shared" si="57"/>
        <v>360805.28863969317</v>
      </c>
      <c r="DL57" s="1920">
        <f t="shared" si="57"/>
        <v>362205.94197260804</v>
      </c>
      <c r="DM57" s="1920">
        <f t="shared" si="57"/>
        <v>363587.48303076607</v>
      </c>
      <c r="DN57" s="1920">
        <f t="shared" si="57"/>
        <v>364950.90130989195</v>
      </c>
      <c r="DO57" s="1920">
        <f t="shared" si="57"/>
        <v>365809.14272758533</v>
      </c>
      <c r="DP57" s="1920">
        <f t="shared" si="57"/>
        <v>366673.28171897389</v>
      </c>
      <c r="DQ57" s="1920">
        <f t="shared" si="57"/>
        <v>367543.1178076932</v>
      </c>
      <c r="DR57" s="1920">
        <f t="shared" si="57"/>
        <v>368418.45724890765</v>
      </c>
      <c r="DS57" s="1920">
        <f t="shared" si="57"/>
        <v>369469.57257370534</v>
      </c>
      <c r="DT57" s="1920">
        <f t="shared" si="57"/>
        <v>370351.91706841066</v>
      </c>
      <c r="DU57" s="1920">
        <f t="shared" si="57"/>
        <v>371067.52980329166</v>
      </c>
      <c r="DV57" s="1920">
        <f t="shared" si="57"/>
        <v>371909.68852639222</v>
      </c>
      <c r="DW57" s="1920">
        <f t="shared" si="57"/>
        <v>372521.72725778061</v>
      </c>
      <c r="DX57" s="1920">
        <f t="shared" si="57"/>
        <v>373969.59715803282</v>
      </c>
      <c r="DY57" s="1920">
        <f t="shared" si="57"/>
        <v>375397.53629455791</v>
      </c>
      <c r="DZ57" s="1920">
        <f t="shared" si="57"/>
        <v>376806.58040774142</v>
      </c>
      <c r="EA57" s="1920">
        <f t="shared" ref="EA57:ED57" si="58">EA45-EA48+EA55</f>
        <v>377693.46828544274</v>
      </c>
      <c r="EB57" s="1920">
        <f t="shared" si="58"/>
        <v>378586.38081135263</v>
      </c>
      <c r="EC57" s="1920">
        <f t="shared" si="58"/>
        <v>379485.11448764603</v>
      </c>
      <c r="ED57" s="1920">
        <f t="shared" si="58"/>
        <v>380389.47273697885</v>
      </c>
    </row>
    <row r="58" spans="1:134">
      <c r="B58" t="s">
        <v>1019</v>
      </c>
      <c r="C58" s="1920">
        <f t="shared" ref="C58:BN58" si="59">C57/($B$2*C32)</f>
        <v>1385.2968753104917</v>
      </c>
      <c r="D58" s="1920">
        <f t="shared" si="59"/>
        <v>1387.6235975961833</v>
      </c>
      <c r="E58" s="1920">
        <f t="shared" si="59"/>
        <v>1389.0434473012688</v>
      </c>
      <c r="F58" s="1920">
        <f t="shared" si="59"/>
        <v>1389.6331741487327</v>
      </c>
      <c r="G58" s="1920">
        <f t="shared" si="59"/>
        <v>1389.678955655877</v>
      </c>
      <c r="H58" s="1920">
        <f t="shared" si="59"/>
        <v>1390.3089621363818</v>
      </c>
      <c r="I58" s="1920">
        <f t="shared" si="59"/>
        <v>1389.9566772744736</v>
      </c>
      <c r="J58" s="1920">
        <f t="shared" si="59"/>
        <v>1389.4875578261103</v>
      </c>
      <c r="K58" s="1920">
        <f t="shared" si="59"/>
        <v>1389.4059959503934</v>
      </c>
      <c r="L58" s="1920">
        <f t="shared" si="59"/>
        <v>1389.0458776695605</v>
      </c>
      <c r="M58" s="1920">
        <f t="shared" si="59"/>
        <v>1389.0786694028097</v>
      </c>
      <c r="N58" s="1920">
        <f t="shared" si="59"/>
        <v>1389.332910635105</v>
      </c>
      <c r="O58" s="1920">
        <f t="shared" si="59"/>
        <v>1389.6714196325349</v>
      </c>
      <c r="P58" s="1920">
        <f t="shared" si="59"/>
        <v>1390.0092780253474</v>
      </c>
      <c r="Q58" s="1920">
        <f t="shared" si="59"/>
        <v>1390.3516088854678</v>
      </c>
      <c r="R58" s="1920">
        <f t="shared" si="59"/>
        <v>1390.8678879552238</v>
      </c>
      <c r="S58" s="1920">
        <f t="shared" si="59"/>
        <v>1391.3338643230973</v>
      </c>
      <c r="T58" s="1920">
        <f t="shared" si="59"/>
        <v>1392.6501590504604</v>
      </c>
      <c r="U58" s="1920">
        <f t="shared" si="59"/>
        <v>1394.2238277849801</v>
      </c>
      <c r="V58" s="1920">
        <f t="shared" si="59"/>
        <v>1396.0619382979353</v>
      </c>
      <c r="W58" s="1920">
        <f t="shared" si="59"/>
        <v>1397.3165551562017</v>
      </c>
      <c r="X58" s="1920">
        <f t="shared" si="59"/>
        <v>1398.7454001277376</v>
      </c>
      <c r="Y58" s="1920">
        <f t="shared" si="59"/>
        <v>1400.3173642060322</v>
      </c>
      <c r="Z58" s="1920">
        <f t="shared" si="59"/>
        <v>1402.024256701583</v>
      </c>
      <c r="AA58" s="1920">
        <f t="shared" si="59"/>
        <v>1404.2307016515779</v>
      </c>
      <c r="AB58" s="1920">
        <f t="shared" si="59"/>
        <v>1406.2012414697467</v>
      </c>
      <c r="AC58" s="1920">
        <f t="shared" si="59"/>
        <v>1407.8830095413211</v>
      </c>
      <c r="AD58" s="1920">
        <f t="shared" si="59"/>
        <v>1409.9603776050974</v>
      </c>
      <c r="AE58" s="1920">
        <f t="shared" si="59"/>
        <v>1411.5278132291207</v>
      </c>
      <c r="AF58" s="1920">
        <f t="shared" si="59"/>
        <v>1415.4399810569064</v>
      </c>
      <c r="AG58" s="1920">
        <f t="shared" si="59"/>
        <v>1419.4872401443502</v>
      </c>
      <c r="AH58" s="1920">
        <f t="shared" si="59"/>
        <v>1423.6539411591527</v>
      </c>
      <c r="AI58" s="1920">
        <f t="shared" si="59"/>
        <v>1427.1804296905816</v>
      </c>
      <c r="AJ58" s="1920">
        <f t="shared" si="59"/>
        <v>1430.4279490261579</v>
      </c>
      <c r="AK58" s="1920">
        <f t="shared" si="59"/>
        <v>1433.7587463413374</v>
      </c>
      <c r="AL58" s="1920">
        <f t="shared" si="59"/>
        <v>1437.1679870998928</v>
      </c>
      <c r="AM58" s="1920">
        <f t="shared" si="59"/>
        <v>1441.3317291581322</v>
      </c>
      <c r="AN58" s="1920">
        <f t="shared" si="59"/>
        <v>1444.870511066747</v>
      </c>
      <c r="AO58" s="1920">
        <f t="shared" si="59"/>
        <v>1447.7650115224315</v>
      </c>
      <c r="AP58" s="1920">
        <f t="shared" si="59"/>
        <v>1451.4513740451393</v>
      </c>
      <c r="AQ58" s="1920">
        <f t="shared" si="59"/>
        <v>1454.1442899856124</v>
      </c>
      <c r="AR58" s="1920">
        <f t="shared" si="59"/>
        <v>1460.6170805504837</v>
      </c>
      <c r="AS58" s="1920">
        <f t="shared" si="59"/>
        <v>1467.0919587501849</v>
      </c>
      <c r="AT58" s="1920">
        <f t="shared" si="59"/>
        <v>1473.562112441695</v>
      </c>
      <c r="AU58" s="1920">
        <f t="shared" si="59"/>
        <v>1477.6258264941562</v>
      </c>
      <c r="AV58" s="1920">
        <f t="shared" si="59"/>
        <v>1481.7193525901262</v>
      </c>
      <c r="AW58" s="1920">
        <f t="shared" si="59"/>
        <v>1485.8397222289282</v>
      </c>
      <c r="AX58" s="1920">
        <f t="shared" si="59"/>
        <v>1489.9841392402438</v>
      </c>
      <c r="AY58" s="1920">
        <f t="shared" si="59"/>
        <v>1494.9592994049465</v>
      </c>
      <c r="AZ58" s="1920">
        <f t="shared" si="59"/>
        <v>1499.1290931344618</v>
      </c>
      <c r="BA58" s="1920">
        <f t="shared" si="59"/>
        <v>1502.5023623418274</v>
      </c>
      <c r="BB58" s="1920">
        <f t="shared" si="59"/>
        <v>1506.4551716429539</v>
      </c>
      <c r="BC58" s="1920">
        <f t="shared" si="59"/>
        <v>1509.3145924566702</v>
      </c>
      <c r="BD58" s="1920">
        <f t="shared" si="59"/>
        <v>1516.0479898904673</v>
      </c>
      <c r="BE58" s="1920">
        <f t="shared" si="59"/>
        <v>1522.6520557408628</v>
      </c>
      <c r="BF58" s="1920">
        <f t="shared" si="59"/>
        <v>1529.1270594611899</v>
      </c>
      <c r="BG58" s="1920">
        <f t="shared" si="59"/>
        <v>1533.1790521458408</v>
      </c>
      <c r="BH58" s="1920">
        <f t="shared" si="59"/>
        <v>1537.2350975192082</v>
      </c>
      <c r="BI58" s="1920">
        <f t="shared" si="59"/>
        <v>1541.2942387248054</v>
      </c>
      <c r="BJ58" s="1920">
        <f t="shared" si="59"/>
        <v>1545.2455429171471</v>
      </c>
      <c r="BK58" s="1920">
        <f t="shared" si="59"/>
        <v>1549.9596671732281</v>
      </c>
      <c r="BL58" s="1920">
        <f t="shared" si="59"/>
        <v>1553.8940040778575</v>
      </c>
      <c r="BM58" s="1920">
        <f t="shared" si="59"/>
        <v>1557.068954827266</v>
      </c>
      <c r="BN58" s="1920">
        <f t="shared" si="59"/>
        <v>1560.7858046074582</v>
      </c>
      <c r="BO58" s="1920">
        <f t="shared" ref="BO58:DZ58" si="60">BO57/($B$2*BO32)</f>
        <v>1563.4758346222752</v>
      </c>
      <c r="BP58" s="1920">
        <f t="shared" si="60"/>
        <v>1569.7948334121447</v>
      </c>
      <c r="BQ58" s="1920">
        <f t="shared" si="60"/>
        <v>1575.9841504244755</v>
      </c>
      <c r="BR58" s="1920">
        <f t="shared" si="60"/>
        <v>1582.0511617278128</v>
      </c>
      <c r="BS58" s="1920">
        <f t="shared" si="60"/>
        <v>1585.853151618762</v>
      </c>
      <c r="BT58" s="1920">
        <f t="shared" si="60"/>
        <v>1589.6651045758069</v>
      </c>
      <c r="BU58" s="1920">
        <f t="shared" si="60"/>
        <v>1593.4869100171738</v>
      </c>
      <c r="BV58" s="1920">
        <f t="shared" si="60"/>
        <v>1597.3224198338137</v>
      </c>
      <c r="BW58" s="1920">
        <f t="shared" si="60"/>
        <v>1601.9148186313255</v>
      </c>
      <c r="BX58" s="1920">
        <f t="shared" si="60"/>
        <v>1605.761160473691</v>
      </c>
      <c r="BY58" s="1920">
        <f t="shared" si="60"/>
        <v>1608.8754081762106</v>
      </c>
      <c r="BZ58" s="1920">
        <f t="shared" si="60"/>
        <v>1612.5340011259284</v>
      </c>
      <c r="CA58" s="1920">
        <f t="shared" si="60"/>
        <v>1615.18980776586</v>
      </c>
      <c r="CB58" s="1920">
        <f t="shared" si="60"/>
        <v>1621.4584057254322</v>
      </c>
      <c r="CC58" s="1920">
        <f t="shared" si="60"/>
        <v>1627.6290771909441</v>
      </c>
      <c r="CD58" s="1920">
        <f t="shared" si="60"/>
        <v>1633.708812092691</v>
      </c>
      <c r="CE58" s="1920">
        <f t="shared" si="60"/>
        <v>1637.5327166281679</v>
      </c>
      <c r="CF58" s="1920">
        <f t="shared" si="60"/>
        <v>1641.3803355091666</v>
      </c>
      <c r="CG58" s="1920">
        <f t="shared" si="60"/>
        <v>1645.2513168092562</v>
      </c>
      <c r="CH58" s="1920">
        <f t="shared" si="60"/>
        <v>1649.145171014145</v>
      </c>
      <c r="CI58" s="1920">
        <f t="shared" si="60"/>
        <v>1653.8190358036088</v>
      </c>
      <c r="CJ58" s="1920">
        <f t="shared" si="60"/>
        <v>1657.7416050759746</v>
      </c>
      <c r="CK58" s="1920">
        <f t="shared" si="60"/>
        <v>1660.9227261181109</v>
      </c>
      <c r="CL58" s="1920">
        <f t="shared" si="60"/>
        <v>1664.666129706339</v>
      </c>
      <c r="CM58" s="1920">
        <f t="shared" si="60"/>
        <v>1667.3867943085897</v>
      </c>
      <c r="CN58" s="1920">
        <f t="shared" si="60"/>
        <v>1673.8222453838873</v>
      </c>
      <c r="CO58" s="1920">
        <f t="shared" si="60"/>
        <v>1680.1691491155443</v>
      </c>
      <c r="CP58" s="1920">
        <f t="shared" si="60"/>
        <v>1686.4327026464186</v>
      </c>
      <c r="CQ58" s="1920">
        <f t="shared" si="60"/>
        <v>1690.3759070018166</v>
      </c>
      <c r="CR58" s="1920">
        <f t="shared" si="60"/>
        <v>1694.3467476897654</v>
      </c>
      <c r="CS58" s="1920">
        <f t="shared" si="60"/>
        <v>1698.3443902148731</v>
      </c>
      <c r="CT58" s="1920">
        <f t="shared" si="60"/>
        <v>1702.3680175669833</v>
      </c>
      <c r="CU58" s="1920">
        <f t="shared" si="60"/>
        <v>1707.2005560098416</v>
      </c>
      <c r="CV58" s="1920">
        <f t="shared" si="60"/>
        <v>1711.2579953431182</v>
      </c>
      <c r="CW58" s="1920">
        <f t="shared" si="60"/>
        <v>1714.5493933463295</v>
      </c>
      <c r="CX58" s="1920">
        <f t="shared" si="60"/>
        <v>1718.4236331219092</v>
      </c>
      <c r="CY58" s="1920">
        <f t="shared" si="60"/>
        <v>1721.2397842295825</v>
      </c>
      <c r="CZ58" s="1920">
        <f t="shared" si="60"/>
        <v>1727.9034507683862</v>
      </c>
      <c r="DA58" s="1920">
        <f t="shared" si="60"/>
        <v>1734.4770817833983</v>
      </c>
      <c r="DB58" s="1920">
        <f t="shared" si="60"/>
        <v>1740.9654408469687</v>
      </c>
      <c r="DC58" s="1920">
        <f t="shared" si="60"/>
        <v>1745.0502521497872</v>
      </c>
      <c r="DD58" s="1920">
        <f t="shared" si="60"/>
        <v>1749.1636631829806</v>
      </c>
      <c r="DE58" s="1920">
        <f t="shared" si="60"/>
        <v>1753.3047165966475</v>
      </c>
      <c r="DF58" s="1920">
        <f t="shared" si="60"/>
        <v>1757.4724842241321</v>
      </c>
      <c r="DG58" s="1920">
        <f t="shared" si="60"/>
        <v>1762.4778367137365</v>
      </c>
      <c r="DH58" s="1920">
        <f t="shared" si="60"/>
        <v>1766.6800094367952</v>
      </c>
      <c r="DI58" s="1920">
        <f t="shared" si="60"/>
        <v>1770.0884742629773</v>
      </c>
      <c r="DJ58" s="1920">
        <f t="shared" si="60"/>
        <v>1774.100100052892</v>
      </c>
      <c r="DK58" s="1920">
        <f t="shared" si="60"/>
        <v>1777.0158029929728</v>
      </c>
      <c r="DL58" s="1920">
        <f t="shared" si="60"/>
        <v>1783.9142138130815</v>
      </c>
      <c r="DM58" s="1920">
        <f t="shared" si="60"/>
        <v>1790.7184940443562</v>
      </c>
      <c r="DN58" s="1920">
        <f t="shared" si="60"/>
        <v>1797.4335170896964</v>
      </c>
      <c r="DO58" s="1920">
        <f t="shared" si="60"/>
        <v>1801.6604744266417</v>
      </c>
      <c r="DP58" s="1920">
        <f t="shared" si="60"/>
        <v>1805.9164781273341</v>
      </c>
      <c r="DQ58" s="1920">
        <f t="shared" si="60"/>
        <v>1810.2005408180319</v>
      </c>
      <c r="DR58" s="1920">
        <f t="shared" si="60"/>
        <v>1814.5117082787021</v>
      </c>
      <c r="DS58" s="1920">
        <f t="shared" si="60"/>
        <v>1819.6885962061926</v>
      </c>
      <c r="DT58" s="1920">
        <f t="shared" si="60"/>
        <v>1824.0342645213293</v>
      </c>
      <c r="DU58" s="1920">
        <f t="shared" si="60"/>
        <v>1827.5587559263774</v>
      </c>
      <c r="DV58" s="1920">
        <f t="shared" si="60"/>
        <v>1831.7065037745874</v>
      </c>
      <c r="DW58" s="1920">
        <f t="shared" si="60"/>
        <v>1834.7208789291797</v>
      </c>
      <c r="DX58" s="1920">
        <f t="shared" si="60"/>
        <v>1841.8518378547717</v>
      </c>
      <c r="DY58" s="1920">
        <f t="shared" si="60"/>
        <v>1848.8846350204783</v>
      </c>
      <c r="DZ58" s="1920">
        <f t="shared" si="60"/>
        <v>1855.8243715905312</v>
      </c>
      <c r="EA58" s="1920">
        <f t="shared" ref="EA58:ED58" si="61">EA57/($B$2*EA32)</f>
        <v>1860.192416693473</v>
      </c>
      <c r="EB58" s="1920">
        <f t="shared" si="61"/>
        <v>1864.5901340196644</v>
      </c>
      <c r="EC58" s="1920">
        <f t="shared" si="61"/>
        <v>1869.0165213142536</v>
      </c>
      <c r="ED58" s="1920">
        <f t="shared" si="61"/>
        <v>1873.4706104067122</v>
      </c>
    </row>
    <row r="59" spans="1:134">
      <c r="B59" t="s">
        <v>1020</v>
      </c>
      <c r="C59" s="72">
        <f>C58/$B$3</f>
        <v>1.3852968753104917</v>
      </c>
      <c r="D59" s="72">
        <f t="shared" ref="D59:BO59" si="62">D58/$B$3</f>
        <v>1.3876235975961833</v>
      </c>
      <c r="E59" s="72">
        <f t="shared" si="62"/>
        <v>1.3890434473012687</v>
      </c>
      <c r="F59" s="72">
        <f t="shared" si="62"/>
        <v>1.3896331741487327</v>
      </c>
      <c r="G59" s="72">
        <f t="shared" si="62"/>
        <v>1.3896789556558771</v>
      </c>
      <c r="H59" s="72">
        <f t="shared" si="62"/>
        <v>1.3903089621363818</v>
      </c>
      <c r="I59" s="72">
        <f t="shared" si="62"/>
        <v>1.3899566772744736</v>
      </c>
      <c r="J59" s="72">
        <f t="shared" si="62"/>
        <v>1.3894875578261103</v>
      </c>
      <c r="K59" s="72">
        <f t="shared" si="62"/>
        <v>1.3894059959503935</v>
      </c>
      <c r="L59" s="72">
        <f t="shared" si="62"/>
        <v>1.3890458776695604</v>
      </c>
      <c r="M59" s="72">
        <f t="shared" si="62"/>
        <v>1.3890786694028097</v>
      </c>
      <c r="N59" s="72">
        <f t="shared" si="62"/>
        <v>1.3893329106351051</v>
      </c>
      <c r="O59" s="72">
        <f t="shared" si="62"/>
        <v>1.389671419632535</v>
      </c>
      <c r="P59" s="72">
        <f t="shared" si="62"/>
        <v>1.3900092780253475</v>
      </c>
      <c r="Q59" s="72">
        <f t="shared" si="62"/>
        <v>1.3903516088854679</v>
      </c>
      <c r="R59" s="72">
        <f t="shared" si="62"/>
        <v>1.3908678879552236</v>
      </c>
      <c r="S59" s="72">
        <f t="shared" si="62"/>
        <v>1.3913338643230972</v>
      </c>
      <c r="T59" s="72">
        <f t="shared" si="62"/>
        <v>1.3926501590504603</v>
      </c>
      <c r="U59" s="72">
        <f t="shared" si="62"/>
        <v>1.3942238277849801</v>
      </c>
      <c r="V59" s="72">
        <f t="shared" si="62"/>
        <v>1.3960619382979353</v>
      </c>
      <c r="W59" s="72">
        <f t="shared" si="62"/>
        <v>1.3973165551562017</v>
      </c>
      <c r="X59" s="72">
        <f t="shared" si="62"/>
        <v>1.3987454001277377</v>
      </c>
      <c r="Y59" s="72">
        <f t="shared" si="62"/>
        <v>1.4003173642060323</v>
      </c>
      <c r="Z59" s="72">
        <f t="shared" si="62"/>
        <v>1.402024256701583</v>
      </c>
      <c r="AA59" s="72">
        <f t="shared" si="62"/>
        <v>1.4042307016515778</v>
      </c>
      <c r="AB59" s="72">
        <f t="shared" si="62"/>
        <v>1.4062012414697467</v>
      </c>
      <c r="AC59" s="72">
        <f t="shared" si="62"/>
        <v>1.4078830095413211</v>
      </c>
      <c r="AD59" s="72">
        <f t="shared" si="62"/>
        <v>1.4099603776050973</v>
      </c>
      <c r="AE59" s="72">
        <f t="shared" si="62"/>
        <v>1.4115278132291207</v>
      </c>
      <c r="AF59" s="72">
        <f t="shared" si="62"/>
        <v>1.4154399810569065</v>
      </c>
      <c r="AG59" s="72">
        <f t="shared" si="62"/>
        <v>1.4194872401443501</v>
      </c>
      <c r="AH59" s="72">
        <f t="shared" si="62"/>
        <v>1.4236539411591527</v>
      </c>
      <c r="AI59" s="72">
        <f t="shared" si="62"/>
        <v>1.4271804296905817</v>
      </c>
      <c r="AJ59" s="72">
        <f t="shared" si="62"/>
        <v>1.4304279490261578</v>
      </c>
      <c r="AK59" s="72">
        <f t="shared" si="62"/>
        <v>1.4337587463413375</v>
      </c>
      <c r="AL59" s="72">
        <f t="shared" si="62"/>
        <v>1.4371679870998928</v>
      </c>
      <c r="AM59" s="72">
        <f t="shared" si="62"/>
        <v>1.4413317291581322</v>
      </c>
      <c r="AN59" s="72">
        <f t="shared" si="62"/>
        <v>1.444870511066747</v>
      </c>
      <c r="AO59" s="72">
        <f t="shared" si="62"/>
        <v>1.4477650115224314</v>
      </c>
      <c r="AP59" s="72">
        <f t="shared" si="62"/>
        <v>1.4514513740451394</v>
      </c>
      <c r="AQ59" s="72">
        <f t="shared" si="62"/>
        <v>1.4541442899856125</v>
      </c>
      <c r="AR59" s="72">
        <f t="shared" si="62"/>
        <v>1.4606170805504837</v>
      </c>
      <c r="AS59" s="72">
        <f t="shared" si="62"/>
        <v>1.4670919587501849</v>
      </c>
      <c r="AT59" s="72">
        <f t="shared" si="62"/>
        <v>1.4735621124416951</v>
      </c>
      <c r="AU59" s="72">
        <f t="shared" si="62"/>
        <v>1.4776258264941562</v>
      </c>
      <c r="AV59" s="72">
        <f t="shared" si="62"/>
        <v>1.4817193525901262</v>
      </c>
      <c r="AW59" s="72">
        <f t="shared" si="62"/>
        <v>1.4858397222289281</v>
      </c>
      <c r="AX59" s="72">
        <f t="shared" si="62"/>
        <v>1.4899841392402438</v>
      </c>
      <c r="AY59" s="72">
        <f t="shared" si="62"/>
        <v>1.4949592994049465</v>
      </c>
      <c r="AZ59" s="72">
        <f t="shared" si="62"/>
        <v>1.4991290931344619</v>
      </c>
      <c r="BA59" s="72">
        <f t="shared" si="62"/>
        <v>1.5025023623418274</v>
      </c>
      <c r="BB59" s="72">
        <f t="shared" si="62"/>
        <v>1.5064551716429539</v>
      </c>
      <c r="BC59" s="72">
        <f t="shared" si="62"/>
        <v>1.5093145924566702</v>
      </c>
      <c r="BD59" s="72">
        <f t="shared" si="62"/>
        <v>1.5160479898904673</v>
      </c>
      <c r="BE59" s="72">
        <f t="shared" si="62"/>
        <v>1.5226520557408627</v>
      </c>
      <c r="BF59" s="72">
        <f t="shared" si="62"/>
        <v>1.5291270594611899</v>
      </c>
      <c r="BG59" s="72">
        <f t="shared" si="62"/>
        <v>1.5331790521458408</v>
      </c>
      <c r="BH59" s="72">
        <f t="shared" si="62"/>
        <v>1.5372350975192082</v>
      </c>
      <c r="BI59" s="72">
        <f t="shared" si="62"/>
        <v>1.5412942387248054</v>
      </c>
      <c r="BJ59" s="72">
        <f t="shared" si="62"/>
        <v>1.545245542917147</v>
      </c>
      <c r="BK59" s="72">
        <f t="shared" si="62"/>
        <v>1.5499596671732281</v>
      </c>
      <c r="BL59" s="72">
        <f t="shared" si="62"/>
        <v>1.5538940040778575</v>
      </c>
      <c r="BM59" s="72">
        <f t="shared" si="62"/>
        <v>1.557068954827266</v>
      </c>
      <c r="BN59" s="72">
        <f t="shared" si="62"/>
        <v>1.5607858046074583</v>
      </c>
      <c r="BO59" s="72">
        <f t="shared" si="62"/>
        <v>1.5634758346222752</v>
      </c>
      <c r="BP59" s="72">
        <f t="shared" ref="BP59:EA59" si="63">BP58/$B$3</f>
        <v>1.5697948334121448</v>
      </c>
      <c r="BQ59" s="72">
        <f t="shared" si="63"/>
        <v>1.5759841504244756</v>
      </c>
      <c r="BR59" s="72">
        <f t="shared" si="63"/>
        <v>1.5820511617278128</v>
      </c>
      <c r="BS59" s="72">
        <f t="shared" si="63"/>
        <v>1.5858531516187619</v>
      </c>
      <c r="BT59" s="72">
        <f t="shared" si="63"/>
        <v>1.589665104575807</v>
      </c>
      <c r="BU59" s="72">
        <f t="shared" si="63"/>
        <v>1.5934869100171738</v>
      </c>
      <c r="BV59" s="72">
        <f t="shared" si="63"/>
        <v>1.5973224198338136</v>
      </c>
      <c r="BW59" s="72">
        <f t="shared" si="63"/>
        <v>1.6019148186313255</v>
      </c>
      <c r="BX59" s="72">
        <f t="shared" si="63"/>
        <v>1.605761160473691</v>
      </c>
      <c r="BY59" s="72">
        <f t="shared" si="63"/>
        <v>1.6088754081762107</v>
      </c>
      <c r="BZ59" s="72">
        <f t="shared" si="63"/>
        <v>1.6125340011259284</v>
      </c>
      <c r="CA59" s="72">
        <f t="shared" si="63"/>
        <v>1.61518980776586</v>
      </c>
      <c r="CB59" s="72">
        <f t="shared" si="63"/>
        <v>1.6214584057254322</v>
      </c>
      <c r="CC59" s="72">
        <f t="shared" si="63"/>
        <v>1.6276290771909441</v>
      </c>
      <c r="CD59" s="72">
        <f t="shared" si="63"/>
        <v>1.633708812092691</v>
      </c>
      <c r="CE59" s="72">
        <f t="shared" si="63"/>
        <v>1.6375327166281679</v>
      </c>
      <c r="CF59" s="72">
        <f t="shared" si="63"/>
        <v>1.6413803355091665</v>
      </c>
      <c r="CG59" s="72">
        <f t="shared" si="63"/>
        <v>1.6452513168092562</v>
      </c>
      <c r="CH59" s="72">
        <f t="shared" si="63"/>
        <v>1.6491451710141449</v>
      </c>
      <c r="CI59" s="72">
        <f t="shared" si="63"/>
        <v>1.6538190358036089</v>
      </c>
      <c r="CJ59" s="72">
        <f t="shared" si="63"/>
        <v>1.6577416050759746</v>
      </c>
      <c r="CK59" s="72">
        <f t="shared" si="63"/>
        <v>1.6609227261181108</v>
      </c>
      <c r="CL59" s="72">
        <f t="shared" si="63"/>
        <v>1.664666129706339</v>
      </c>
      <c r="CM59" s="72">
        <f t="shared" si="63"/>
        <v>1.6673867943085898</v>
      </c>
      <c r="CN59" s="72">
        <f t="shared" si="63"/>
        <v>1.6738222453838874</v>
      </c>
      <c r="CO59" s="72">
        <f t="shared" si="63"/>
        <v>1.6801691491155444</v>
      </c>
      <c r="CP59" s="72">
        <f t="shared" si="63"/>
        <v>1.6864327026464188</v>
      </c>
      <c r="CQ59" s="72">
        <f t="shared" si="63"/>
        <v>1.6903759070018165</v>
      </c>
      <c r="CR59" s="72">
        <f t="shared" si="63"/>
        <v>1.6943467476897653</v>
      </c>
      <c r="CS59" s="72">
        <f t="shared" si="63"/>
        <v>1.6983443902148732</v>
      </c>
      <c r="CT59" s="72">
        <f t="shared" si="63"/>
        <v>1.7023680175669833</v>
      </c>
      <c r="CU59" s="72">
        <f t="shared" si="63"/>
        <v>1.7072005560098416</v>
      </c>
      <c r="CV59" s="72">
        <f t="shared" si="63"/>
        <v>1.7112579953431182</v>
      </c>
      <c r="CW59" s="72">
        <f t="shared" si="63"/>
        <v>1.7145493933463294</v>
      </c>
      <c r="CX59" s="72">
        <f t="shared" si="63"/>
        <v>1.7184236331219092</v>
      </c>
      <c r="CY59" s="72">
        <f t="shared" si="63"/>
        <v>1.7212397842295826</v>
      </c>
      <c r="CZ59" s="72">
        <f t="shared" si="63"/>
        <v>1.7279034507683861</v>
      </c>
      <c r="DA59" s="72">
        <f t="shared" si="63"/>
        <v>1.7344770817833983</v>
      </c>
      <c r="DB59" s="72">
        <f t="shared" si="63"/>
        <v>1.7409654408469688</v>
      </c>
      <c r="DC59" s="72">
        <f t="shared" si="63"/>
        <v>1.7450502521497873</v>
      </c>
      <c r="DD59" s="72">
        <f t="shared" si="63"/>
        <v>1.7491636631829806</v>
      </c>
      <c r="DE59" s="72">
        <f t="shared" si="63"/>
        <v>1.7533047165966476</v>
      </c>
      <c r="DF59" s="72">
        <f t="shared" si="63"/>
        <v>1.757472484224132</v>
      </c>
      <c r="DG59" s="72">
        <f t="shared" si="63"/>
        <v>1.7624778367137364</v>
      </c>
      <c r="DH59" s="72">
        <f t="shared" si="63"/>
        <v>1.7666800094367952</v>
      </c>
      <c r="DI59" s="72">
        <f t="shared" si="63"/>
        <v>1.7700884742629774</v>
      </c>
      <c r="DJ59" s="72">
        <f t="shared" si="63"/>
        <v>1.774100100052892</v>
      </c>
      <c r="DK59" s="72">
        <f t="shared" si="63"/>
        <v>1.7770158029929728</v>
      </c>
      <c r="DL59" s="72">
        <f t="shared" si="63"/>
        <v>1.7839142138130815</v>
      </c>
      <c r="DM59" s="72">
        <f t="shared" si="63"/>
        <v>1.7907184940443563</v>
      </c>
      <c r="DN59" s="72">
        <f t="shared" si="63"/>
        <v>1.7974335170896965</v>
      </c>
      <c r="DO59" s="72">
        <f t="shared" si="63"/>
        <v>1.8016604744266418</v>
      </c>
      <c r="DP59" s="72">
        <f t="shared" si="63"/>
        <v>1.805916478127334</v>
      </c>
      <c r="DQ59" s="72">
        <f t="shared" si="63"/>
        <v>1.8102005408180319</v>
      </c>
      <c r="DR59" s="72">
        <f t="shared" si="63"/>
        <v>1.8145117082787021</v>
      </c>
      <c r="DS59" s="72">
        <f t="shared" si="63"/>
        <v>1.8196885962061926</v>
      </c>
      <c r="DT59" s="72">
        <f t="shared" si="63"/>
        <v>1.8240342645213292</v>
      </c>
      <c r="DU59" s="72">
        <f t="shared" si="63"/>
        <v>1.8275587559263775</v>
      </c>
      <c r="DV59" s="72">
        <f t="shared" si="63"/>
        <v>1.8317065037745874</v>
      </c>
      <c r="DW59" s="72">
        <f t="shared" si="63"/>
        <v>1.8347208789291796</v>
      </c>
      <c r="DX59" s="72">
        <f t="shared" si="63"/>
        <v>1.8418518378547717</v>
      </c>
      <c r="DY59" s="72">
        <f t="shared" si="63"/>
        <v>1.8488846350204784</v>
      </c>
      <c r="DZ59" s="72">
        <f t="shared" si="63"/>
        <v>1.8558243715905312</v>
      </c>
      <c r="EA59" s="72">
        <f t="shared" si="63"/>
        <v>1.8601924166934729</v>
      </c>
      <c r="EB59" s="72">
        <f t="shared" ref="EB59:ED59" si="64">EB58/$B$3</f>
        <v>1.8645901340196644</v>
      </c>
      <c r="EC59" s="72">
        <f t="shared" si="64"/>
        <v>1.8690165213142536</v>
      </c>
      <c r="ED59" s="72">
        <f t="shared" si="64"/>
        <v>1.8734706104067123</v>
      </c>
    </row>
    <row r="60" spans="1:134">
      <c r="B60" t="s">
        <v>1021</v>
      </c>
      <c r="O60" s="1936">
        <f>O59/C59-1</f>
        <v>3.1578388719477601E-3</v>
      </c>
      <c r="P60" s="1936">
        <f t="shared" ref="P60:CA60" si="65">P59/D59-1</f>
        <v>1.7192561680969831E-3</v>
      </c>
      <c r="Q60" s="1936">
        <f t="shared" si="65"/>
        <v>9.4177153834951177E-4</v>
      </c>
      <c r="R60" s="1936">
        <f t="shared" si="65"/>
        <v>8.8851779696996758E-4</v>
      </c>
      <c r="S60" s="1936">
        <f t="shared" si="65"/>
        <v>1.1908568237899431E-3</v>
      </c>
      <c r="T60" s="1936">
        <f t="shared" si="65"/>
        <v>1.6839400290429296E-3</v>
      </c>
      <c r="U60" s="1936">
        <f t="shared" si="65"/>
        <v>3.0699881372373561E-3</v>
      </c>
      <c r="V60" s="1936">
        <f t="shared" si="65"/>
        <v>4.731514459986208E-3</v>
      </c>
      <c r="W60" s="1937">
        <f t="shared" si="65"/>
        <v>5.6934828472487986E-3</v>
      </c>
      <c r="X60" s="1936">
        <f t="shared" si="65"/>
        <v>6.9828668830222984E-3</v>
      </c>
      <c r="Y60" s="1936">
        <f t="shared" si="65"/>
        <v>8.0907547216562126E-3</v>
      </c>
      <c r="Z60" s="1936">
        <f t="shared" si="65"/>
        <v>9.134848796374051E-3</v>
      </c>
      <c r="AA60" s="1936">
        <f t="shared" si="65"/>
        <v>1.0476780203835911E-2</v>
      </c>
      <c r="AB60" s="1936">
        <f t="shared" si="65"/>
        <v>1.1648816810346352E-2</v>
      </c>
      <c r="AC60" s="1936">
        <f t="shared" si="65"/>
        <v>1.2609328851646895E-2</v>
      </c>
      <c r="AD60" s="1936">
        <f t="shared" si="65"/>
        <v>1.3727033182096449E-2</v>
      </c>
      <c r="AE60" s="1936">
        <f t="shared" si="65"/>
        <v>1.4514092859982286E-2</v>
      </c>
      <c r="AF60" s="1936">
        <f t="shared" si="65"/>
        <v>1.6364355296512478E-2</v>
      </c>
      <c r="AG60" s="1936">
        <f t="shared" si="65"/>
        <v>1.8120054940895969E-2</v>
      </c>
      <c r="AH60" s="1936">
        <f t="shared" si="65"/>
        <v>1.976416812484505E-2</v>
      </c>
      <c r="AI60" s="1937">
        <f t="shared" si="65"/>
        <v>2.1372304238563622E-2</v>
      </c>
      <c r="AJ60" s="1936">
        <f t="shared" si="65"/>
        <v>2.2650690322575384E-2</v>
      </c>
      <c r="AK60" s="1936">
        <f t="shared" si="65"/>
        <v>2.3881287906664106E-2</v>
      </c>
      <c r="AL60" s="1936">
        <f t="shared" si="65"/>
        <v>2.5066421091022528E-2</v>
      </c>
      <c r="AM60" s="1936">
        <f t="shared" si="65"/>
        <v>2.6420891854108008E-2</v>
      </c>
      <c r="AN60" s="1936">
        <f t="shared" si="65"/>
        <v>2.7499100737945259E-2</v>
      </c>
      <c r="AO60" s="1936">
        <f t="shared" si="65"/>
        <v>2.8327639236234381E-2</v>
      </c>
      <c r="AP60" s="1936">
        <f t="shared" si="65"/>
        <v>2.9427065539612496E-2</v>
      </c>
      <c r="AQ60" s="1936">
        <f t="shared" si="65"/>
        <v>3.0191737178029143E-2</v>
      </c>
      <c r="AR60" s="1936">
        <f t="shared" si="65"/>
        <v>3.1917354390288866E-2</v>
      </c>
      <c r="AS60" s="1936">
        <f t="shared" si="65"/>
        <v>3.3536559723491344E-2</v>
      </c>
      <c r="AT60" s="1936">
        <f t="shared" si="65"/>
        <v>3.5056392455814489E-2</v>
      </c>
      <c r="AU60" s="1937">
        <f t="shared" si="65"/>
        <v>3.5346194324225255E-2</v>
      </c>
      <c r="AV60" s="1936">
        <f t="shared" si="65"/>
        <v>3.5857383518609121E-2</v>
      </c>
      <c r="AW60" s="1936">
        <f t="shared" si="65"/>
        <v>3.6324783385273784E-2</v>
      </c>
      <c r="AX60" s="1936">
        <f t="shared" si="65"/>
        <v>3.6750159072865385E-2</v>
      </c>
      <c r="AY60" s="1936">
        <f t="shared" si="65"/>
        <v>3.7206958788132516E-2</v>
      </c>
      <c r="AZ60" s="1936">
        <f t="shared" si="65"/>
        <v>3.7552556891520927E-2</v>
      </c>
      <c r="BA60" s="1936">
        <f t="shared" si="65"/>
        <v>3.7808173552858371E-2</v>
      </c>
      <c r="BB60" s="1936">
        <f t="shared" si="65"/>
        <v>3.7895721883207889E-2</v>
      </c>
      <c r="BC60" s="1936">
        <f t="shared" si="65"/>
        <v>3.7940046837857899E-2</v>
      </c>
      <c r="BD60" s="1936">
        <f t="shared" si="65"/>
        <v>3.7950336250410333E-2</v>
      </c>
      <c r="BE60" s="1936">
        <f t="shared" si="65"/>
        <v>3.7870902815123619E-2</v>
      </c>
      <c r="BF60" s="1936">
        <f t="shared" si="65"/>
        <v>3.7707909663491357E-2</v>
      </c>
      <c r="BG60" s="1936">
        <f t="shared" si="65"/>
        <v>3.7596274141669106E-2</v>
      </c>
      <c r="BH60" s="1937">
        <f t="shared" si="65"/>
        <v>3.7467111995289404E-2</v>
      </c>
      <c r="BI60" s="1936">
        <f t="shared" si="65"/>
        <v>3.7322004295785804E-2</v>
      </c>
      <c r="BJ60" s="1936">
        <f t="shared" si="65"/>
        <v>3.7088585187948109E-2</v>
      </c>
      <c r="BK60" s="1936">
        <f t="shared" si="65"/>
        <v>3.679054526111436E-2</v>
      </c>
      <c r="BL60" s="1936">
        <f t="shared" si="65"/>
        <v>3.6531150782278532E-2</v>
      </c>
      <c r="BM60" s="1936">
        <f t="shared" si="65"/>
        <v>3.6317142557027449E-2</v>
      </c>
      <c r="BN60" s="1936">
        <f t="shared" si="65"/>
        <v>3.6065217198100186E-2</v>
      </c>
      <c r="BO60" s="1936">
        <f t="shared" si="65"/>
        <v>3.5884660783308542E-2</v>
      </c>
      <c r="BP60" s="1936">
        <f t="shared" si="65"/>
        <v>3.5451940756545897E-2</v>
      </c>
      <c r="BQ60" s="1936">
        <f t="shared" si="65"/>
        <v>3.5025792322372462E-2</v>
      </c>
      <c r="BR60" s="1936">
        <f t="shared" si="65"/>
        <v>3.4610663606509995E-2</v>
      </c>
      <c r="BS60" s="1937">
        <f t="shared" si="65"/>
        <v>3.4356130420121644E-2</v>
      </c>
      <c r="BT60" s="1936">
        <f t="shared" si="65"/>
        <v>3.4106693986632575E-2</v>
      </c>
      <c r="BU60" s="1936">
        <f t="shared" si="65"/>
        <v>3.3862886125850977E-2</v>
      </c>
      <c r="BV60" s="1936">
        <f t="shared" si="65"/>
        <v>3.3701360379499778E-2</v>
      </c>
      <c r="BW60" s="1936">
        <f t="shared" si="65"/>
        <v>3.3520324791968203E-2</v>
      </c>
      <c r="BX60" s="1936">
        <f t="shared" si="65"/>
        <v>3.3378825235002685E-2</v>
      </c>
      <c r="BY60" s="1936">
        <f t="shared" si="65"/>
        <v>3.3271778483754844E-2</v>
      </c>
      <c r="BZ60" s="1936">
        <f t="shared" si="65"/>
        <v>3.3155219867908148E-2</v>
      </c>
      <c r="CA60" s="1936">
        <f t="shared" si="65"/>
        <v>3.3076285541745243E-2</v>
      </c>
      <c r="CB60" s="1936">
        <f t="shared" ref="CB60:ED60" si="66">CB59/BP59-1</f>
        <v>3.2911034750312096E-2</v>
      </c>
      <c r="CC60" s="1936">
        <f t="shared" si="66"/>
        <v>3.2769953144870412E-2</v>
      </c>
      <c r="CD60" s="1936">
        <f t="shared" si="66"/>
        <v>3.2652326052756253E-2</v>
      </c>
      <c r="CE60" s="1936">
        <f t="shared" si="66"/>
        <v>3.2587862852657024E-2</v>
      </c>
      <c r="CF60" s="1936">
        <f t="shared" si="66"/>
        <v>3.2532154593126972E-2</v>
      </c>
      <c r="CG60" s="1936">
        <f t="shared" si="66"/>
        <v>3.2484990285564619E-2</v>
      </c>
      <c r="CH60" s="1936">
        <f t="shared" si="66"/>
        <v>3.244351330504891E-2</v>
      </c>
      <c r="CI60" s="1936">
        <f t="shared" si="66"/>
        <v>3.2401359028959131E-2</v>
      </c>
      <c r="CJ60" s="1936">
        <f t="shared" si="66"/>
        <v>3.2371218012864134E-2</v>
      </c>
      <c r="CK60" s="1936">
        <f t="shared" si="66"/>
        <v>3.2350123370273876E-2</v>
      </c>
      <c r="CL60" s="1936">
        <f t="shared" si="66"/>
        <v>3.2329320525340988E-2</v>
      </c>
      <c r="CM60" s="1936">
        <f t="shared" si="66"/>
        <v>3.2316317433261244E-2</v>
      </c>
      <c r="CN60" s="1936">
        <f t="shared" si="66"/>
        <v>3.2294284869446077E-2</v>
      </c>
      <c r="CO60" s="1936">
        <f t="shared" si="66"/>
        <v>3.2280126142300691E-2</v>
      </c>
      <c r="CP60" s="1936">
        <f t="shared" si="66"/>
        <v>3.2272514026652876E-2</v>
      </c>
      <c r="CQ60" s="1936">
        <f t="shared" si="66"/>
        <v>3.227000586739881E-2</v>
      </c>
      <c r="CR60" s="1936">
        <f t="shared" si="66"/>
        <v>3.2269432644426166E-2</v>
      </c>
      <c r="CS60" s="1936">
        <f t="shared" si="66"/>
        <v>3.2270494399958105E-2</v>
      </c>
      <c r="CT60" s="1936">
        <f t="shared" si="66"/>
        <v>3.2272990570083593E-2</v>
      </c>
      <c r="CU60" s="1936">
        <f t="shared" si="66"/>
        <v>3.2277727520710231E-2</v>
      </c>
      <c r="CV60" s="1936">
        <f t="shared" si="66"/>
        <v>3.2282709261369336E-2</v>
      </c>
      <c r="CW60" s="1936">
        <f t="shared" si="66"/>
        <v>3.22872740464899E-2</v>
      </c>
      <c r="CX60" s="1936">
        <f t="shared" si="66"/>
        <v>3.2293264370708119E-2</v>
      </c>
      <c r="CY60" s="1936">
        <f t="shared" si="66"/>
        <v>3.2297838812693547E-2</v>
      </c>
      <c r="CZ60" s="1936">
        <f t="shared" si="66"/>
        <v>3.2310005159535526E-2</v>
      </c>
      <c r="DA60" s="1936">
        <f t="shared" si="66"/>
        <v>3.2322895999157053E-2</v>
      </c>
      <c r="DB60" s="1936">
        <f t="shared" si="66"/>
        <v>3.233614843626742E-2</v>
      </c>
      <c r="DC60" s="1936">
        <f t="shared" si="66"/>
        <v>3.2344489129015885E-2</v>
      </c>
      <c r="DD60" s="1936">
        <f t="shared" si="66"/>
        <v>3.2352831891085954E-2</v>
      </c>
      <c r="DE60" s="1936">
        <f t="shared" si="66"/>
        <v>3.2361119863810961E-2</v>
      </c>
      <c r="DF60" s="1936">
        <f t="shared" si="66"/>
        <v>3.2369303281380768E-2</v>
      </c>
      <c r="DG60" s="1936">
        <f t="shared" si="66"/>
        <v>3.2378902706716506E-2</v>
      </c>
      <c r="DH60" s="1936">
        <f t="shared" si="66"/>
        <v>3.2386708634523975E-2</v>
      </c>
      <c r="DI60" s="1936">
        <f t="shared" si="66"/>
        <v>3.2392814772312262E-2</v>
      </c>
      <c r="DJ60" s="1936">
        <f t="shared" si="66"/>
        <v>3.2399733021498234E-2</v>
      </c>
      <c r="DK60" s="1936">
        <f t="shared" si="66"/>
        <v>3.2404560523422443E-2</v>
      </c>
      <c r="DL60" s="1936">
        <f t="shared" si="66"/>
        <v>3.2415447182414958E-2</v>
      </c>
      <c r="DM60" s="1936">
        <f t="shared" si="66"/>
        <v>3.2425572440040629E-2</v>
      </c>
      <c r="DN60" s="1936">
        <f t="shared" si="66"/>
        <v>3.2434920830626268E-2</v>
      </c>
      <c r="DO60" s="1936">
        <f t="shared" si="66"/>
        <v>3.2440453910776768E-2</v>
      </c>
      <c r="DP60" s="1936">
        <f t="shared" si="66"/>
        <v>3.2445685980624361E-2</v>
      </c>
      <c r="DQ60" s="1936">
        <f t="shared" si="66"/>
        <v>3.2450619497462752E-2</v>
      </c>
      <c r="DR60" s="1936">
        <f t="shared" si="66"/>
        <v>3.2455258655017305E-2</v>
      </c>
      <c r="DS60" s="1936">
        <f t="shared" si="66"/>
        <v>3.2460413572706015E-2</v>
      </c>
      <c r="DT60" s="1936">
        <f t="shared" si="66"/>
        <v>3.2464427501400328E-2</v>
      </c>
      <c r="DU60" s="1936">
        <f t="shared" si="66"/>
        <v>3.246746278449697E-2</v>
      </c>
      <c r="DV60" s="1936">
        <f t="shared" si="66"/>
        <v>3.2470774180091588E-2</v>
      </c>
      <c r="DW60" s="1936">
        <f t="shared" si="66"/>
        <v>3.2473023503232668E-2</v>
      </c>
      <c r="DX60" s="1936">
        <f t="shared" si="66"/>
        <v>3.2477808401924158E-2</v>
      </c>
      <c r="DY60" s="1936">
        <f t="shared" si="66"/>
        <v>3.2482012761678281E-2</v>
      </c>
      <c r="DZ60" s="1936">
        <f t="shared" si="66"/>
        <v>3.248568247207162E-2</v>
      </c>
      <c r="EA60" s="1936">
        <f t="shared" si="66"/>
        <v>3.2487776191825635E-2</v>
      </c>
      <c r="EB60" s="1936">
        <f t="shared" si="66"/>
        <v>3.2489684103869987E-2</v>
      </c>
      <c r="EC60" s="1936">
        <f t="shared" si="66"/>
        <v>3.2491416928669414E-2</v>
      </c>
      <c r="ED60" s="1936">
        <f t="shared" si="66"/>
        <v>3.249298522517674E-2</v>
      </c>
    </row>
    <row r="61" spans="1:134">
      <c r="O61" s="1865"/>
      <c r="P61" s="1865"/>
      <c r="Q61" s="1865"/>
      <c r="R61" s="1865"/>
      <c r="S61" s="1936"/>
      <c r="T61" s="1865"/>
      <c r="U61" s="1865"/>
      <c r="V61" s="1865"/>
      <c r="W61" s="1865"/>
      <c r="X61" s="1865"/>
      <c r="Y61" s="1865"/>
      <c r="AA61" s="1865"/>
      <c r="AB61" s="1865"/>
      <c r="AC61" s="1865"/>
      <c r="AD61" s="1865"/>
      <c r="AE61" s="1938">
        <f>AE59/G59-1</f>
        <v>1.5722233890295811E-2</v>
      </c>
      <c r="AF61" s="1865"/>
      <c r="AG61" s="1865"/>
      <c r="AH61" s="1865"/>
      <c r="AI61" s="1865"/>
      <c r="AJ61" s="1865"/>
      <c r="AK61" s="1865"/>
      <c r="AM61" s="1865"/>
      <c r="AN61" s="1865"/>
      <c r="AO61" s="1865"/>
      <c r="AP61" s="1865"/>
      <c r="AQ61" s="1938">
        <f>AQ59/G59-1</f>
        <v>4.6388652621792259E-2</v>
      </c>
      <c r="AR61" s="1865"/>
      <c r="AS61" s="1865"/>
      <c r="AT61" s="1865"/>
      <c r="AU61" s="1865"/>
      <c r="AV61" s="1865"/>
      <c r="AW61" s="1865"/>
      <c r="AY61" s="1865"/>
      <c r="AZ61" s="1865"/>
      <c r="BA61" s="1865"/>
      <c r="BB61" s="1865"/>
      <c r="BC61" s="1938">
        <f>BC59/G59-1</f>
        <v>8.608868711286588E-2</v>
      </c>
      <c r="BD61" s="1865"/>
      <c r="BE61" s="1865"/>
      <c r="BF61" s="1865"/>
      <c r="BG61" s="1865"/>
      <c r="BH61" s="1865"/>
      <c r="BI61" s="1865"/>
      <c r="BJ61" s="1865"/>
      <c r="BK61" s="1865"/>
      <c r="BL61" s="1865"/>
      <c r="BM61" s="1865"/>
      <c r="BN61" s="1939">
        <f>BN58/G58-1</f>
        <v>0.12312689075069505</v>
      </c>
      <c r="BO61" s="1939">
        <f t="shared" ref="BO61:BR61" si="67">BO58/H58-1</f>
        <v>0.12455279883961978</v>
      </c>
      <c r="BP61" s="1939">
        <f t="shared" si="67"/>
        <v>0.12938400101096015</v>
      </c>
      <c r="BQ61" s="1939">
        <f t="shared" si="67"/>
        <v>0.1342196923951906</v>
      </c>
      <c r="BR61" s="1939">
        <f t="shared" si="67"/>
        <v>0.13865289651758306</v>
      </c>
      <c r="BS61" s="1939">
        <f>BS58/$L$58-1</f>
        <v>0.1416852222904188</v>
      </c>
      <c r="BT61" s="1939">
        <f t="shared" ref="BT61:ED61" si="68">BT58/$L$58-1</f>
        <v>0.14442951822644678</v>
      </c>
      <c r="BU61" s="1939">
        <f t="shared" si="68"/>
        <v>0.14718090714945253</v>
      </c>
      <c r="BV61" s="1939">
        <f t="shared" si="68"/>
        <v>0.14994216210747791</v>
      </c>
      <c r="BW61" s="1939">
        <f t="shared" si="68"/>
        <v>0.15324831554080909</v>
      </c>
      <c r="BX61" s="1939">
        <f t="shared" si="68"/>
        <v>0.15601736867591409</v>
      </c>
      <c r="BY61" s="1939">
        <f t="shared" si="68"/>
        <v>0.15825937360360198</v>
      </c>
      <c r="BZ61" s="1939">
        <f t="shared" si="68"/>
        <v>0.16089326281383887</v>
      </c>
      <c r="CA61" s="1939">
        <f t="shared" si="68"/>
        <v>0.16280522748154813</v>
      </c>
      <c r="CB61" s="1939">
        <f t="shared" si="68"/>
        <v>0.16731810791289092</v>
      </c>
      <c r="CC61" s="1939">
        <f t="shared" si="68"/>
        <v>0.17176048923715981</v>
      </c>
      <c r="CD61" s="1939">
        <f t="shared" si="68"/>
        <v>0.17613740363537023</v>
      </c>
      <c r="CE61" s="1939">
        <f t="shared" si="68"/>
        <v>0.178890303735324</v>
      </c>
      <c r="CF61" s="1939">
        <f t="shared" si="68"/>
        <v>0.18166027623432734</v>
      </c>
      <c r="CG61" s="1939">
        <f t="shared" si="68"/>
        <v>0.18444706777398778</v>
      </c>
      <c r="CH61" s="1939">
        <f t="shared" si="68"/>
        <v>0.18725032594384872</v>
      </c>
      <c r="CI61" s="1939">
        <f t="shared" si="68"/>
        <v>0.19061512826218907</v>
      </c>
      <c r="CJ61" s="1939">
        <f t="shared" si="68"/>
        <v>0.19343905894397961</v>
      </c>
      <c r="CK61" s="1939">
        <f t="shared" si="68"/>
        <v>0.19572920723445475</v>
      </c>
      <c r="CL61" s="1939">
        <f t="shared" si="68"/>
        <v>0.19842415320305617</v>
      </c>
      <c r="CM61" s="1939">
        <f t="shared" si="68"/>
        <v>0.20038281032589733</v>
      </c>
      <c r="CN61" s="1939">
        <f t="shared" si="68"/>
        <v>0.20501581142309266</v>
      </c>
      <c r="CO61" s="1939">
        <f t="shared" si="68"/>
        <v>0.20958506563829937</v>
      </c>
      <c r="CP61" s="1939">
        <f t="shared" si="68"/>
        <v>0.21409431449146377</v>
      </c>
      <c r="CQ61" s="1939">
        <f t="shared" si="68"/>
        <v>0.21693310075388261</v>
      </c>
      <c r="CR61" s="1939">
        <f t="shared" si="68"/>
        <v>0.21979178292686519</v>
      </c>
      <c r="CS61" s="1939">
        <f t="shared" si="68"/>
        <v>0.22266976024163521</v>
      </c>
      <c r="CT61" s="1939">
        <f t="shared" si="68"/>
        <v>0.22556644451736307</v>
      </c>
      <c r="CU61" s="1939">
        <f t="shared" si="68"/>
        <v>0.22904547895427174</v>
      </c>
      <c r="CV61" s="1939">
        <f t="shared" si="68"/>
        <v>0.23196650510503058</v>
      </c>
      <c r="CW61" s="1939">
        <f t="shared" si="68"/>
        <v>0.23433604383382578</v>
      </c>
      <c r="CX61" s="1939">
        <f t="shared" si="68"/>
        <v>0.23712518121068449</v>
      </c>
      <c r="CY61" s="1939">
        <f t="shared" si="68"/>
        <v>0.23915258084733138</v>
      </c>
      <c r="CZ61" s="1939">
        <f t="shared" si="68"/>
        <v>0.24394987850749472</v>
      </c>
      <c r="DA61" s="1939">
        <f t="shared" si="68"/>
        <v>0.24868235791705962</v>
      </c>
      <c r="DB61" s="1939">
        <f t="shared" si="68"/>
        <v>0.25335344846048802</v>
      </c>
      <c r="DC61" s="1939">
        <f t="shared" si="68"/>
        <v>0.25629418020195627</v>
      </c>
      <c r="DD61" s="1939">
        <f t="shared" si="68"/>
        <v>0.25925550142202614</v>
      </c>
      <c r="DE61" s="1939">
        <f t="shared" si="68"/>
        <v>0.26223672290667155</v>
      </c>
      <c r="DF61" s="1939">
        <f t="shared" si="68"/>
        <v>0.26523717645142919</v>
      </c>
      <c r="DG61" s="1939">
        <f t="shared" si="68"/>
        <v>0.26884062293946176</v>
      </c>
      <c r="DH61" s="1939">
        <f t="shared" si="68"/>
        <v>0.27186584535335978</v>
      </c>
      <c r="DI61" s="1939">
        <f t="shared" si="68"/>
        <v>0.27431966266852337</v>
      </c>
      <c r="DJ61" s="1939">
        <f t="shared" si="68"/>
        <v>0.2772077067960832</v>
      </c>
      <c r="DK61" s="1939">
        <f t="shared" si="68"/>
        <v>0.27930677565115403</v>
      </c>
      <c r="DL61" s="1939">
        <f t="shared" si="68"/>
        <v>0.28427307009182612</v>
      </c>
      <c r="DM61" s="1939">
        <f t="shared" si="68"/>
        <v>0.28917159816830007</v>
      </c>
      <c r="DN61" s="1939">
        <f t="shared" si="68"/>
        <v>0.29400586833409625</v>
      </c>
      <c r="DO61" s="1939">
        <f t="shared" si="68"/>
        <v>0.29704893365317475</v>
      </c>
      <c r="DP61" s="1939">
        <f t="shared" si="68"/>
        <v>0.30011290999053863</v>
      </c>
      <c r="DQ61" s="1939">
        <f t="shared" si="68"/>
        <v>0.30319708651744026</v>
      </c>
      <c r="DR61" s="1939">
        <f t="shared" si="68"/>
        <v>0.30630077627310426</v>
      </c>
      <c r="DS61" s="1939">
        <f t="shared" si="68"/>
        <v>0.31002771431792664</v>
      </c>
      <c r="DT61" s="1939">
        <f t="shared" si="68"/>
        <v>0.31315624188134117</v>
      </c>
      <c r="DU61" s="1939">
        <f t="shared" si="68"/>
        <v>0.31569358889176624</v>
      </c>
      <c r="DV61" s="1939">
        <f t="shared" si="68"/>
        <v>0.31867962982453157</v>
      </c>
      <c r="DW61" s="1939">
        <f t="shared" si="68"/>
        <v>0.320849734644719</v>
      </c>
      <c r="DX61" s="1939">
        <f t="shared" si="68"/>
        <v>0.32598344479801922</v>
      </c>
      <c r="DY61" s="1939">
        <f t="shared" si="68"/>
        <v>0.33104648647199597</v>
      </c>
      <c r="DZ61" s="1939">
        <f t="shared" si="68"/>
        <v>0.33604253208979507</v>
      </c>
      <c r="EA61" s="1939">
        <f t="shared" si="68"/>
        <v>0.33918716911954538</v>
      </c>
      <c r="EB61" s="1939">
        <f t="shared" si="68"/>
        <v>0.34235316773549429</v>
      </c>
      <c r="EC61" s="1939">
        <f t="shared" si="68"/>
        <v>0.34553980639570581</v>
      </c>
      <c r="ED61" s="1939">
        <f t="shared" si="68"/>
        <v>0.34874638809618297</v>
      </c>
    </row>
    <row r="62" spans="1:134">
      <c r="B62" t="s">
        <v>1022</v>
      </c>
      <c r="C62" s="1923">
        <v>0.75</v>
      </c>
      <c r="D62" s="1923">
        <v>0.75</v>
      </c>
      <c r="E62" s="1923">
        <v>0.75</v>
      </c>
      <c r="F62" s="1923">
        <v>0.75</v>
      </c>
      <c r="G62" s="1923">
        <v>0.75</v>
      </c>
      <c r="H62" s="1923">
        <v>0.75</v>
      </c>
      <c r="I62" s="1923">
        <v>0.75</v>
      </c>
      <c r="J62" s="1923">
        <v>0.75</v>
      </c>
      <c r="K62" s="1923">
        <v>0.75</v>
      </c>
      <c r="L62" s="1923">
        <v>0.75</v>
      </c>
      <c r="M62" s="1923">
        <v>0.75</v>
      </c>
      <c r="N62" s="1923">
        <v>0.75</v>
      </c>
      <c r="O62" s="1923">
        <v>0.75</v>
      </c>
      <c r="P62" s="1923">
        <v>0.75</v>
      </c>
      <c r="Q62" s="1923">
        <v>0.75</v>
      </c>
      <c r="R62" s="1923">
        <v>0.75</v>
      </c>
      <c r="S62" s="1923">
        <v>0.75</v>
      </c>
      <c r="T62" s="1923">
        <v>0.75</v>
      </c>
      <c r="U62" s="1923">
        <v>0.75</v>
      </c>
      <c r="V62" s="1923">
        <v>0.25</v>
      </c>
      <c r="W62" s="1923">
        <v>0.25</v>
      </c>
      <c r="X62" s="1923">
        <v>0.25</v>
      </c>
      <c r="Y62" s="1923">
        <v>0.25</v>
      </c>
      <c r="Z62" s="1923">
        <v>0.25</v>
      </c>
      <c r="AA62" s="1923">
        <v>0.25</v>
      </c>
      <c r="AB62" s="1923">
        <v>0.25</v>
      </c>
      <c r="AC62" s="1923">
        <v>0.25</v>
      </c>
      <c r="AD62" s="1923">
        <v>0.25</v>
      </c>
      <c r="AE62" s="1923">
        <v>0.25</v>
      </c>
      <c r="AF62" s="1923">
        <v>0.25</v>
      </c>
      <c r="AG62" s="1923">
        <v>0.25</v>
      </c>
      <c r="AH62" s="1923">
        <v>0</v>
      </c>
      <c r="AI62" s="1923">
        <v>0</v>
      </c>
      <c r="AJ62" s="1923">
        <v>0</v>
      </c>
      <c r="AK62" s="1923">
        <v>0</v>
      </c>
      <c r="AL62" s="1923">
        <v>0</v>
      </c>
      <c r="AM62" s="1923">
        <v>0</v>
      </c>
      <c r="AN62" s="1923">
        <v>0</v>
      </c>
      <c r="AO62" s="1923">
        <v>0</v>
      </c>
      <c r="AP62" s="1923">
        <v>0</v>
      </c>
      <c r="AQ62" s="1923">
        <v>0</v>
      </c>
      <c r="AR62" s="1923">
        <v>0</v>
      </c>
      <c r="AS62" s="1923">
        <v>0</v>
      </c>
      <c r="AT62" s="1923">
        <v>0</v>
      </c>
      <c r="AU62" s="1923">
        <v>0</v>
      </c>
      <c r="AV62" s="1923">
        <v>0</v>
      </c>
      <c r="AW62" s="1923">
        <v>0</v>
      </c>
      <c r="AX62" s="1923">
        <v>0</v>
      </c>
      <c r="AY62" s="1923">
        <v>0</v>
      </c>
      <c r="AZ62" s="1923">
        <v>0</v>
      </c>
      <c r="BA62" s="1923">
        <v>0</v>
      </c>
      <c r="BB62" s="1923">
        <v>0</v>
      </c>
      <c r="BC62" s="1923">
        <v>0</v>
      </c>
      <c r="BD62" s="1923">
        <v>0</v>
      </c>
      <c r="BE62" s="1923">
        <v>0</v>
      </c>
      <c r="BF62" s="1923">
        <v>0</v>
      </c>
      <c r="BG62" s="1923">
        <v>0</v>
      </c>
      <c r="BH62" s="1923">
        <v>0</v>
      </c>
      <c r="BI62" s="1923">
        <v>0</v>
      </c>
      <c r="BJ62" s="1923">
        <v>0</v>
      </c>
      <c r="BK62" s="1923">
        <v>0</v>
      </c>
      <c r="BL62" s="1923">
        <v>0</v>
      </c>
      <c r="BM62" s="1923">
        <v>0</v>
      </c>
      <c r="BN62" s="1923">
        <v>0</v>
      </c>
      <c r="BO62" s="1923">
        <v>0</v>
      </c>
      <c r="BP62" s="1923">
        <v>0</v>
      </c>
      <c r="BQ62" s="1923">
        <v>0</v>
      </c>
      <c r="BR62" s="1923">
        <v>0</v>
      </c>
      <c r="BS62" s="1923">
        <v>0</v>
      </c>
      <c r="BT62" s="1923">
        <v>0</v>
      </c>
      <c r="BU62" s="1923">
        <v>0</v>
      </c>
      <c r="BV62" s="1923">
        <v>0</v>
      </c>
      <c r="BW62" s="1923">
        <v>0</v>
      </c>
      <c r="BX62" s="1923">
        <v>0</v>
      </c>
      <c r="BY62" s="1923">
        <v>0</v>
      </c>
      <c r="BZ62" s="1923">
        <v>0</v>
      </c>
      <c r="CA62" s="1923">
        <v>0</v>
      </c>
      <c r="CB62" s="1923">
        <v>0</v>
      </c>
      <c r="CC62" s="1923">
        <v>0</v>
      </c>
      <c r="CD62" s="1923">
        <v>0</v>
      </c>
      <c r="CE62" s="1923">
        <v>0</v>
      </c>
      <c r="CF62" s="1923">
        <v>0</v>
      </c>
      <c r="CG62" s="1923">
        <v>0</v>
      </c>
      <c r="CH62" s="1923">
        <v>0</v>
      </c>
      <c r="CI62" s="1923">
        <v>0</v>
      </c>
      <c r="CJ62" s="1923">
        <v>0</v>
      </c>
      <c r="CK62" s="1923">
        <v>0</v>
      </c>
      <c r="CL62" s="1923">
        <v>0</v>
      </c>
      <c r="CM62" s="1923">
        <v>0</v>
      </c>
      <c r="CN62" s="1923">
        <v>0</v>
      </c>
      <c r="CO62" s="1923">
        <v>0</v>
      </c>
      <c r="CP62" s="1923">
        <v>0</v>
      </c>
      <c r="CQ62" s="1923">
        <v>0</v>
      </c>
      <c r="CR62" s="1923">
        <v>0</v>
      </c>
      <c r="CS62" s="1923">
        <v>0</v>
      </c>
      <c r="CT62" s="1923">
        <v>0</v>
      </c>
      <c r="CU62" s="1923">
        <v>0</v>
      </c>
      <c r="CV62" s="1923">
        <v>0</v>
      </c>
      <c r="CW62" s="1923">
        <v>0</v>
      </c>
      <c r="CX62" s="1923">
        <v>0</v>
      </c>
      <c r="CY62" s="1923">
        <v>0</v>
      </c>
      <c r="CZ62" s="1923">
        <v>0</v>
      </c>
      <c r="DA62" s="1923">
        <v>0</v>
      </c>
      <c r="DB62" s="1923">
        <v>0</v>
      </c>
      <c r="DC62" s="1923">
        <v>0</v>
      </c>
      <c r="DD62" s="1923">
        <v>0</v>
      </c>
      <c r="DE62" s="1923">
        <v>0</v>
      </c>
      <c r="DF62" s="1923">
        <v>0</v>
      </c>
      <c r="DG62" s="1923">
        <v>0</v>
      </c>
      <c r="DH62" s="1923">
        <v>0</v>
      </c>
      <c r="DI62" s="1923">
        <v>0</v>
      </c>
      <c r="DJ62" s="1923">
        <v>0</v>
      </c>
      <c r="DK62" s="1923">
        <v>0</v>
      </c>
      <c r="DL62" s="1923">
        <v>0</v>
      </c>
      <c r="DM62" s="1923">
        <v>0</v>
      </c>
      <c r="DN62" s="1923">
        <v>0</v>
      </c>
      <c r="DO62" s="1923">
        <v>0</v>
      </c>
      <c r="DP62" s="1923">
        <v>0</v>
      </c>
      <c r="DQ62" s="1923">
        <v>0</v>
      </c>
      <c r="DR62" s="1923">
        <v>0</v>
      </c>
      <c r="DS62" s="1923">
        <v>0</v>
      </c>
      <c r="DT62" s="1923">
        <v>0</v>
      </c>
      <c r="DU62" s="1923">
        <v>0</v>
      </c>
      <c r="DV62" s="1923">
        <v>0</v>
      </c>
      <c r="DW62" s="1923">
        <v>0</v>
      </c>
      <c r="DX62" s="1923">
        <v>0</v>
      </c>
      <c r="DY62" s="1923">
        <v>0</v>
      </c>
      <c r="DZ62" s="1923">
        <v>0</v>
      </c>
      <c r="EA62" s="1923">
        <v>0</v>
      </c>
      <c r="EB62" s="1923">
        <v>0</v>
      </c>
      <c r="EC62" s="1923">
        <v>0</v>
      </c>
      <c r="ED62" s="1923">
        <v>0</v>
      </c>
    </row>
    <row r="63" spans="1:134">
      <c r="A63" s="9"/>
      <c r="C63" s="72">
        <f t="shared" ref="C63:BC63" si="69">-C62*C51*C41</f>
        <v>-4935.6226466925673</v>
      </c>
      <c r="D63" s="72">
        <f t="shared" si="69"/>
        <v>-5406.7499999999745</v>
      </c>
      <c r="E63" s="72">
        <f t="shared" si="69"/>
        <v>-3888.0000000000036</v>
      </c>
      <c r="F63" s="72">
        <f t="shared" si="69"/>
        <v>-7087.5</v>
      </c>
      <c r="G63" s="72">
        <f t="shared" si="69"/>
        <v>-7249.4999999999964</v>
      </c>
      <c r="H63" s="72">
        <f t="shared" si="69"/>
        <v>-14337.000000000025</v>
      </c>
      <c r="I63" s="72">
        <f t="shared" si="69"/>
        <v>-14336.999999999996</v>
      </c>
      <c r="J63" s="72">
        <f t="shared" si="69"/>
        <v>-14336.999999999996</v>
      </c>
      <c r="K63" s="72">
        <f t="shared" si="69"/>
        <v>-7593.75</v>
      </c>
      <c r="L63" s="72">
        <f t="shared" si="69"/>
        <v>-7614.7069670842029</v>
      </c>
      <c r="M63" s="72">
        <f t="shared" si="69"/>
        <v>-7635.6639341684058</v>
      </c>
      <c r="N63" s="72">
        <f t="shared" si="69"/>
        <v>-7656.6209012526087</v>
      </c>
      <c r="O63" s="72">
        <f t="shared" si="69"/>
        <v>-9213.093442004174</v>
      </c>
      <c r="P63" s="72">
        <f t="shared" si="69"/>
        <v>-7698.5348354210146</v>
      </c>
      <c r="Q63" s="72">
        <f t="shared" si="69"/>
        <v>-6175.593442004174</v>
      </c>
      <c r="R63" s="72">
        <f t="shared" si="69"/>
        <v>-7224.9361693656638</v>
      </c>
      <c r="S63" s="72">
        <f t="shared" si="69"/>
        <v>-5175.0095164712802</v>
      </c>
      <c r="T63" s="72">
        <f t="shared" si="69"/>
        <v>-12454.440817292436</v>
      </c>
      <c r="U63" s="72">
        <f t="shared" si="69"/>
        <v>-12488.858795053799</v>
      </c>
      <c r="V63" s="72">
        <f t="shared" si="69"/>
        <v>-4174.4255909383864</v>
      </c>
      <c r="W63" s="72">
        <f t="shared" si="69"/>
        <v>-4123.1097764392889</v>
      </c>
      <c r="X63" s="72">
        <f t="shared" si="69"/>
        <v>-2623.3568184037258</v>
      </c>
      <c r="Y63" s="72">
        <f t="shared" si="69"/>
        <v>-2630.527230437343</v>
      </c>
      <c r="Z63" s="72">
        <f t="shared" si="69"/>
        <v>-2637.6976424709605</v>
      </c>
      <c r="AA63" s="72">
        <f t="shared" si="69"/>
        <v>-3173.8416654054931</v>
      </c>
      <c r="AB63" s="72">
        <f t="shared" si="69"/>
        <v>-2652.0384665381948</v>
      </c>
      <c r="AC63" s="72">
        <f t="shared" si="69"/>
        <v>-2127.3671028574495</v>
      </c>
      <c r="AD63" s="72">
        <f t="shared" si="69"/>
        <v>-2488.5420732516072</v>
      </c>
      <c r="AE63" s="72">
        <f t="shared" si="69"/>
        <v>-1782.2541855972786</v>
      </c>
      <c r="AF63" s="72">
        <f t="shared" si="69"/>
        <v>-4288.7479652927541</v>
      </c>
      <c r="AG63" s="72">
        <f t="shared" si="69"/>
        <v>-4300.0858851520388</v>
      </c>
      <c r="AH63" s="72">
        <f t="shared" si="69"/>
        <v>0</v>
      </c>
      <c r="AI63" s="72">
        <f t="shared" si="69"/>
        <v>0</v>
      </c>
      <c r="AJ63" s="72">
        <f t="shared" si="69"/>
        <v>0</v>
      </c>
      <c r="AK63" s="72">
        <f t="shared" si="69"/>
        <v>0</v>
      </c>
      <c r="AL63" s="72">
        <f t="shared" si="69"/>
        <v>0</v>
      </c>
      <c r="AM63" s="72">
        <f t="shared" si="69"/>
        <v>0</v>
      </c>
      <c r="AN63" s="72">
        <f t="shared" si="69"/>
        <v>0</v>
      </c>
      <c r="AO63" s="72">
        <f t="shared" si="69"/>
        <v>0</v>
      </c>
      <c r="AP63" s="72">
        <f t="shared" si="69"/>
        <v>0</v>
      </c>
      <c r="AQ63" s="72">
        <f t="shared" si="69"/>
        <v>0</v>
      </c>
      <c r="AR63" s="72">
        <f t="shared" si="69"/>
        <v>0</v>
      </c>
      <c r="AS63" s="72">
        <f t="shared" si="69"/>
        <v>0</v>
      </c>
      <c r="AT63" s="72">
        <f t="shared" si="69"/>
        <v>0</v>
      </c>
      <c r="AU63" s="72">
        <f t="shared" si="69"/>
        <v>0</v>
      </c>
      <c r="AV63" s="72">
        <f t="shared" si="69"/>
        <v>0</v>
      </c>
      <c r="AW63" s="72">
        <f t="shared" si="69"/>
        <v>0</v>
      </c>
      <c r="AX63" s="72">
        <f t="shared" si="69"/>
        <v>0</v>
      </c>
      <c r="AY63" s="72">
        <f t="shared" si="69"/>
        <v>0</v>
      </c>
      <c r="AZ63" s="72">
        <f t="shared" si="69"/>
        <v>0</v>
      </c>
      <c r="BA63" s="72">
        <f t="shared" si="69"/>
        <v>0</v>
      </c>
      <c r="BB63" s="72">
        <f t="shared" si="69"/>
        <v>0</v>
      </c>
      <c r="BC63" s="72">
        <f t="shared" si="69"/>
        <v>0</v>
      </c>
      <c r="BD63" s="1865"/>
      <c r="BE63" s="1865"/>
      <c r="BF63" s="1865"/>
      <c r="BG63" s="1865"/>
      <c r="BH63" s="1865"/>
      <c r="BI63" s="1865"/>
      <c r="BJ63" s="1865"/>
      <c r="BK63" s="1865"/>
      <c r="BL63" s="1865"/>
      <c r="BM63" s="1865"/>
      <c r="BN63" s="1936"/>
      <c r="BO63" s="1936"/>
      <c r="BP63" s="1936"/>
      <c r="BQ63" s="1936"/>
      <c r="BR63" s="1936"/>
      <c r="BS63" s="1936"/>
      <c r="BT63" s="1936"/>
      <c r="BU63" s="1936"/>
      <c r="BV63" s="1936"/>
      <c r="BW63" s="1936"/>
      <c r="BX63" s="1936"/>
      <c r="BY63" s="1936"/>
      <c r="BZ63" s="1936"/>
      <c r="CA63" s="1936"/>
      <c r="CB63" s="1936"/>
      <c r="CC63" s="1936"/>
      <c r="CD63" s="1936"/>
      <c r="CE63" s="1936"/>
      <c r="CF63" s="1936"/>
      <c r="CG63" s="1936"/>
      <c r="CH63" s="1936"/>
      <c r="CI63" s="1936"/>
      <c r="CJ63" s="1936"/>
      <c r="CK63" s="1936"/>
      <c r="CL63" s="1936"/>
      <c r="CM63" s="1936"/>
      <c r="CN63" s="1936"/>
      <c r="CO63" s="1936"/>
      <c r="CP63" s="1936"/>
      <c r="CQ63" s="1936"/>
      <c r="CR63" s="1936"/>
      <c r="CS63" s="1936"/>
      <c r="CT63" s="1936"/>
      <c r="CU63" s="1936"/>
      <c r="CV63" s="1936"/>
      <c r="CW63" s="1936"/>
      <c r="CX63" s="1936"/>
      <c r="CY63" s="1936"/>
      <c r="CZ63" s="1936"/>
      <c r="DA63" s="1936"/>
      <c r="DB63" s="1936"/>
      <c r="DC63" s="1936"/>
      <c r="DD63" s="1936"/>
      <c r="DE63" s="1936"/>
      <c r="DF63" s="1936"/>
      <c r="DG63" s="1936"/>
      <c r="DH63" s="1936"/>
      <c r="DI63" s="1936"/>
      <c r="DJ63" s="1936"/>
      <c r="DK63" s="1936"/>
      <c r="DL63" s="1936"/>
      <c r="DM63" s="1936"/>
      <c r="DN63" s="1936"/>
      <c r="DO63" s="1936"/>
      <c r="DP63" s="1936"/>
      <c r="DQ63" s="1936"/>
      <c r="DR63" s="1936"/>
      <c r="DS63" s="1936"/>
      <c r="DT63" s="1936"/>
      <c r="DU63" s="1936"/>
      <c r="DV63" s="1936"/>
      <c r="DW63" s="1936"/>
      <c r="DX63" s="1936"/>
      <c r="DY63" s="1936"/>
      <c r="DZ63" s="1936"/>
      <c r="EA63" s="1936"/>
      <c r="EB63" s="1936"/>
      <c r="EC63" s="1936"/>
      <c r="ED63" s="1936"/>
    </row>
    <row r="64" spans="1:134">
      <c r="B64" t="s">
        <v>1023</v>
      </c>
      <c r="C64" s="287">
        <f t="shared" ref="C64:BN64" si="70">(C57+C63)/($B$2*C32)</f>
        <v>1359.3308470766294</v>
      </c>
      <c r="D64" s="287">
        <f t="shared" si="70"/>
        <v>1358.8520458720454</v>
      </c>
      <c r="E64" s="287">
        <f t="shared" si="70"/>
        <v>1368.1132147431292</v>
      </c>
      <c r="F64" s="287">
        <f t="shared" si="70"/>
        <v>1351.4791043812909</v>
      </c>
      <c r="G64" s="287">
        <f t="shared" si="70"/>
        <v>1351.1013694489802</v>
      </c>
      <c r="H64" s="287">
        <f t="shared" si="70"/>
        <v>1314.8828257727453</v>
      </c>
      <c r="I64" s="287">
        <f t="shared" si="70"/>
        <v>1315.3780255890804</v>
      </c>
      <c r="J64" s="287">
        <f t="shared" si="70"/>
        <v>1315.7375578261103</v>
      </c>
      <c r="K64" s="287">
        <f t="shared" si="70"/>
        <v>1350.3434959503934</v>
      </c>
      <c r="L64" s="287">
        <f t="shared" si="70"/>
        <v>1349.8755743409379</v>
      </c>
      <c r="M64" s="287">
        <f t="shared" si="70"/>
        <v>1349.800562745565</v>
      </c>
      <c r="N64" s="287">
        <f t="shared" si="70"/>
        <v>1349.9470006492377</v>
      </c>
      <c r="O64" s="287">
        <f t="shared" si="70"/>
        <v>1342.2789636551472</v>
      </c>
      <c r="P64" s="287">
        <f t="shared" si="70"/>
        <v>1350.4077613822351</v>
      </c>
      <c r="Q64" s="287">
        <f t="shared" si="70"/>
        <v>1358.5841529080801</v>
      </c>
      <c r="R64" s="287">
        <f t="shared" si="70"/>
        <v>1353.7025784420259</v>
      </c>
      <c r="S64" s="287">
        <f t="shared" si="70"/>
        <v>1364.7134449996852</v>
      </c>
      <c r="T64" s="287">
        <f t="shared" si="70"/>
        <v>1328.5841054635653</v>
      </c>
      <c r="U64" s="287">
        <f t="shared" si="70"/>
        <v>1329.9807269873781</v>
      </c>
      <c r="V64" s="287">
        <f t="shared" si="70"/>
        <v>1374.5885556284993</v>
      </c>
      <c r="W64" s="287">
        <f t="shared" si="70"/>
        <v>1376.5682169092247</v>
      </c>
      <c r="X64" s="287">
        <f t="shared" si="70"/>
        <v>1385.5441278934195</v>
      </c>
      <c r="Y64" s="287">
        <f t="shared" si="70"/>
        <v>1387.0800089804015</v>
      </c>
      <c r="Z64" s="287">
        <f t="shared" si="70"/>
        <v>1388.7508184846397</v>
      </c>
      <c r="AA64" s="287">
        <f t="shared" si="70"/>
        <v>1388.2592762016711</v>
      </c>
      <c r="AB64" s="287">
        <f t="shared" si="70"/>
        <v>1392.8556372701785</v>
      </c>
      <c r="AC64" s="287">
        <f t="shared" si="70"/>
        <v>1397.1776597886167</v>
      </c>
      <c r="AD64" s="287">
        <f t="shared" si="70"/>
        <v>1397.4375209562868</v>
      </c>
      <c r="AE64" s="287">
        <f t="shared" si="70"/>
        <v>1402.5591428104549</v>
      </c>
      <c r="AF64" s="287">
        <f t="shared" si="70"/>
        <v>1393.8581173024138</v>
      </c>
      <c r="AG64" s="287">
        <f t="shared" si="70"/>
        <v>1397.848321640163</v>
      </c>
      <c r="AH64" s="287">
        <f t="shared" si="70"/>
        <v>1423.6539411591527</v>
      </c>
      <c r="AI64" s="287">
        <f t="shared" si="70"/>
        <v>1427.1804296905816</v>
      </c>
      <c r="AJ64" s="287">
        <f t="shared" si="70"/>
        <v>1430.4279490261579</v>
      </c>
      <c r="AK64" s="287">
        <f t="shared" si="70"/>
        <v>1433.7587463413374</v>
      </c>
      <c r="AL64" s="287">
        <f t="shared" si="70"/>
        <v>1437.1679870998928</v>
      </c>
      <c r="AM64" s="287">
        <f t="shared" si="70"/>
        <v>1441.3317291581322</v>
      </c>
      <c r="AN64" s="287">
        <f t="shared" si="70"/>
        <v>1444.870511066747</v>
      </c>
      <c r="AO64" s="287">
        <f t="shared" si="70"/>
        <v>1447.7650115224315</v>
      </c>
      <c r="AP64" s="287">
        <f t="shared" si="70"/>
        <v>1451.4513740451393</v>
      </c>
      <c r="AQ64" s="287">
        <f t="shared" si="70"/>
        <v>1454.1442899856124</v>
      </c>
      <c r="AR64" s="287">
        <f t="shared" si="70"/>
        <v>1460.6170805504837</v>
      </c>
      <c r="AS64" s="287">
        <f t="shared" si="70"/>
        <v>1467.0919587501849</v>
      </c>
      <c r="AT64" s="287">
        <f t="shared" si="70"/>
        <v>1473.562112441695</v>
      </c>
      <c r="AU64" s="287">
        <f t="shared" si="70"/>
        <v>1477.6258264941562</v>
      </c>
      <c r="AV64" s="287">
        <f t="shared" si="70"/>
        <v>1481.7193525901262</v>
      </c>
      <c r="AW64" s="287">
        <f t="shared" si="70"/>
        <v>1485.8397222289282</v>
      </c>
      <c r="AX64" s="287">
        <f t="shared" si="70"/>
        <v>1489.9841392402438</v>
      </c>
      <c r="AY64" s="287">
        <f t="shared" si="70"/>
        <v>1494.9592994049465</v>
      </c>
      <c r="AZ64" s="287">
        <f t="shared" si="70"/>
        <v>1499.1290931344618</v>
      </c>
      <c r="BA64" s="287">
        <f t="shared" si="70"/>
        <v>1502.5023623418274</v>
      </c>
      <c r="BB64" s="287">
        <f t="shared" si="70"/>
        <v>1506.4551716429539</v>
      </c>
      <c r="BC64" s="287">
        <f t="shared" si="70"/>
        <v>1509.3145924566702</v>
      </c>
      <c r="BD64" s="287">
        <f t="shared" si="70"/>
        <v>1516.0479898904673</v>
      </c>
      <c r="BE64" s="287">
        <f t="shared" si="70"/>
        <v>1522.6520557408628</v>
      </c>
      <c r="BF64" s="287">
        <f t="shared" si="70"/>
        <v>1529.1270594611899</v>
      </c>
      <c r="BG64" s="287">
        <f t="shared" si="70"/>
        <v>1533.1790521458408</v>
      </c>
      <c r="BH64" s="287">
        <f t="shared" si="70"/>
        <v>1537.2350975192082</v>
      </c>
      <c r="BI64" s="287">
        <f t="shared" si="70"/>
        <v>1541.2942387248054</v>
      </c>
      <c r="BJ64" s="287">
        <f t="shared" si="70"/>
        <v>1545.2455429171471</v>
      </c>
      <c r="BK64" s="287">
        <f t="shared" si="70"/>
        <v>1549.9596671732281</v>
      </c>
      <c r="BL64" s="287">
        <f t="shared" si="70"/>
        <v>1553.8940040778575</v>
      </c>
      <c r="BM64" s="287">
        <f t="shared" si="70"/>
        <v>1557.068954827266</v>
      </c>
      <c r="BN64" s="287">
        <f t="shared" si="70"/>
        <v>1560.7858046074582</v>
      </c>
      <c r="BO64" s="287">
        <f t="shared" ref="BO64:DZ64" si="71">(BO57+BO63)/($B$2*BO32)</f>
        <v>1563.4758346222752</v>
      </c>
      <c r="BP64" s="287">
        <f t="shared" si="71"/>
        <v>1569.7948334121447</v>
      </c>
      <c r="BQ64" s="287">
        <f t="shared" si="71"/>
        <v>1575.9841504244755</v>
      </c>
      <c r="BR64" s="287">
        <f t="shared" si="71"/>
        <v>1582.0511617278128</v>
      </c>
      <c r="BS64" s="287">
        <f t="shared" si="71"/>
        <v>1585.853151618762</v>
      </c>
      <c r="BT64" s="287">
        <f t="shared" si="71"/>
        <v>1589.6651045758069</v>
      </c>
      <c r="BU64" s="287">
        <f t="shared" si="71"/>
        <v>1593.4869100171738</v>
      </c>
      <c r="BV64" s="287">
        <f t="shared" si="71"/>
        <v>1597.3224198338137</v>
      </c>
      <c r="BW64" s="287">
        <f t="shared" si="71"/>
        <v>1601.9148186313255</v>
      </c>
      <c r="BX64" s="287">
        <f t="shared" si="71"/>
        <v>1605.761160473691</v>
      </c>
      <c r="BY64" s="287">
        <f t="shared" si="71"/>
        <v>1608.8754081762106</v>
      </c>
      <c r="BZ64" s="287">
        <f t="shared" si="71"/>
        <v>1612.5340011259284</v>
      </c>
      <c r="CA64" s="287">
        <f t="shared" si="71"/>
        <v>1615.18980776586</v>
      </c>
      <c r="CB64" s="287">
        <f t="shared" si="71"/>
        <v>1621.4584057254322</v>
      </c>
      <c r="CC64" s="287">
        <f t="shared" si="71"/>
        <v>1627.6290771909441</v>
      </c>
      <c r="CD64" s="287">
        <f t="shared" si="71"/>
        <v>1633.708812092691</v>
      </c>
      <c r="CE64" s="287">
        <f t="shared" si="71"/>
        <v>1637.5327166281679</v>
      </c>
      <c r="CF64" s="287">
        <f t="shared" si="71"/>
        <v>1641.3803355091666</v>
      </c>
      <c r="CG64" s="287">
        <f t="shared" si="71"/>
        <v>1645.2513168092562</v>
      </c>
      <c r="CH64" s="287">
        <f t="shared" si="71"/>
        <v>1649.145171014145</v>
      </c>
      <c r="CI64" s="287">
        <f t="shared" si="71"/>
        <v>1653.8190358036088</v>
      </c>
      <c r="CJ64" s="287">
        <f t="shared" si="71"/>
        <v>1657.7416050759746</v>
      </c>
      <c r="CK64" s="287">
        <f t="shared" si="71"/>
        <v>1660.9227261181109</v>
      </c>
      <c r="CL64" s="287">
        <f t="shared" si="71"/>
        <v>1664.666129706339</v>
      </c>
      <c r="CM64" s="287">
        <f t="shared" si="71"/>
        <v>1667.3867943085897</v>
      </c>
      <c r="CN64" s="287">
        <f t="shared" si="71"/>
        <v>1673.8222453838873</v>
      </c>
      <c r="CO64" s="287">
        <f t="shared" si="71"/>
        <v>1680.1691491155443</v>
      </c>
      <c r="CP64" s="287">
        <f t="shared" si="71"/>
        <v>1686.4327026464186</v>
      </c>
      <c r="CQ64" s="287">
        <f t="shared" si="71"/>
        <v>1690.3759070018166</v>
      </c>
      <c r="CR64" s="287">
        <f t="shared" si="71"/>
        <v>1694.3467476897654</v>
      </c>
      <c r="CS64" s="287">
        <f t="shared" si="71"/>
        <v>1698.3443902148731</v>
      </c>
      <c r="CT64" s="287">
        <f t="shared" si="71"/>
        <v>1702.3680175669833</v>
      </c>
      <c r="CU64" s="287">
        <f t="shared" si="71"/>
        <v>1707.2005560098416</v>
      </c>
      <c r="CV64" s="287">
        <f t="shared" si="71"/>
        <v>1711.2579953431182</v>
      </c>
      <c r="CW64" s="287">
        <f t="shared" si="71"/>
        <v>1714.5493933463295</v>
      </c>
      <c r="CX64" s="287">
        <f t="shared" si="71"/>
        <v>1718.4236331219092</v>
      </c>
      <c r="CY64" s="287">
        <f t="shared" si="71"/>
        <v>1721.2397842295825</v>
      </c>
      <c r="CZ64" s="287">
        <f t="shared" si="71"/>
        <v>1727.9034507683862</v>
      </c>
      <c r="DA64" s="287">
        <f t="shared" si="71"/>
        <v>1734.4770817833983</v>
      </c>
      <c r="DB64" s="287">
        <f t="shared" si="71"/>
        <v>1740.9654408469687</v>
      </c>
      <c r="DC64" s="287">
        <f t="shared" si="71"/>
        <v>1745.0502521497872</v>
      </c>
      <c r="DD64" s="287">
        <f t="shared" si="71"/>
        <v>1749.1636631829806</v>
      </c>
      <c r="DE64" s="287">
        <f t="shared" si="71"/>
        <v>1753.3047165966475</v>
      </c>
      <c r="DF64" s="287">
        <f t="shared" si="71"/>
        <v>1757.4724842241321</v>
      </c>
      <c r="DG64" s="287">
        <f t="shared" si="71"/>
        <v>1762.4778367137365</v>
      </c>
      <c r="DH64" s="287">
        <f t="shared" si="71"/>
        <v>1766.6800094367952</v>
      </c>
      <c r="DI64" s="287">
        <f t="shared" si="71"/>
        <v>1770.0884742629773</v>
      </c>
      <c r="DJ64" s="287">
        <f t="shared" si="71"/>
        <v>1774.100100052892</v>
      </c>
      <c r="DK64" s="287">
        <f t="shared" si="71"/>
        <v>1777.0158029929728</v>
      </c>
      <c r="DL64" s="287">
        <f t="shared" si="71"/>
        <v>1783.9142138130815</v>
      </c>
      <c r="DM64" s="287">
        <f t="shared" si="71"/>
        <v>1790.7184940443562</v>
      </c>
      <c r="DN64" s="287">
        <f t="shared" si="71"/>
        <v>1797.4335170896964</v>
      </c>
      <c r="DO64" s="287">
        <f t="shared" si="71"/>
        <v>1801.6604744266417</v>
      </c>
      <c r="DP64" s="287">
        <f t="shared" si="71"/>
        <v>1805.9164781273341</v>
      </c>
      <c r="DQ64" s="287">
        <f t="shared" si="71"/>
        <v>1810.2005408180319</v>
      </c>
      <c r="DR64" s="287">
        <f t="shared" si="71"/>
        <v>1814.5117082787021</v>
      </c>
      <c r="DS64" s="287">
        <f t="shared" si="71"/>
        <v>1819.6885962061926</v>
      </c>
      <c r="DT64" s="287">
        <f t="shared" si="71"/>
        <v>1824.0342645213293</v>
      </c>
      <c r="DU64" s="287">
        <f t="shared" si="71"/>
        <v>1827.5587559263774</v>
      </c>
      <c r="DV64" s="287">
        <f t="shared" si="71"/>
        <v>1831.7065037745874</v>
      </c>
      <c r="DW64" s="287">
        <f t="shared" si="71"/>
        <v>1834.7208789291797</v>
      </c>
      <c r="DX64" s="287">
        <f t="shared" si="71"/>
        <v>1841.8518378547717</v>
      </c>
      <c r="DY64" s="287">
        <f t="shared" si="71"/>
        <v>1848.8846350204783</v>
      </c>
      <c r="DZ64" s="287">
        <f t="shared" si="71"/>
        <v>1855.8243715905312</v>
      </c>
      <c r="EA64" s="287">
        <f t="shared" ref="EA64:ED64" si="72">(EA57+EA63)/($B$2*EA32)</f>
        <v>1860.192416693473</v>
      </c>
      <c r="EB64" s="287">
        <f t="shared" si="72"/>
        <v>1864.5901340196644</v>
      </c>
      <c r="EC64" s="287">
        <f t="shared" si="72"/>
        <v>1869.0165213142536</v>
      </c>
      <c r="ED64" s="287">
        <f t="shared" si="72"/>
        <v>1873.4706104067122</v>
      </c>
    </row>
    <row r="65" spans="1:134">
      <c r="B65" t="s">
        <v>1024</v>
      </c>
      <c r="C65" s="219">
        <f t="shared" ref="C65:F65" si="73">C64/$B$3</f>
        <v>1.3593308470766294</v>
      </c>
      <c r="D65" s="219">
        <f t="shared" si="73"/>
        <v>1.3588520458720454</v>
      </c>
      <c r="E65" s="219">
        <f t="shared" si="73"/>
        <v>1.3681132147431292</v>
      </c>
      <c r="F65" s="219">
        <f t="shared" si="73"/>
        <v>1.3514791043812908</v>
      </c>
      <c r="G65" s="219">
        <f>G64/$B$3</f>
        <v>1.3511013694489802</v>
      </c>
      <c r="H65" s="72">
        <f>H64/$B$3</f>
        <v>1.3148828257727452</v>
      </c>
      <c r="I65" s="72">
        <f t="shared" ref="I65:BT65" si="74">I64/$B$3</f>
        <v>1.3153780255890803</v>
      </c>
      <c r="J65" s="72">
        <f t="shared" si="74"/>
        <v>1.3157375578261103</v>
      </c>
      <c r="K65" s="72">
        <f t="shared" si="74"/>
        <v>1.3503434959503935</v>
      </c>
      <c r="L65" s="72">
        <f t="shared" si="74"/>
        <v>1.3498755743409379</v>
      </c>
      <c r="M65" s="72">
        <f t="shared" si="74"/>
        <v>1.3498005627455649</v>
      </c>
      <c r="N65" s="72">
        <f t="shared" si="74"/>
        <v>1.3499470006492378</v>
      </c>
      <c r="O65" s="72">
        <f t="shared" si="74"/>
        <v>1.3422789636551473</v>
      </c>
      <c r="P65" s="72">
        <f t="shared" si="74"/>
        <v>1.3504077613822352</v>
      </c>
      <c r="Q65" s="72">
        <f t="shared" si="74"/>
        <v>1.3585841529080802</v>
      </c>
      <c r="R65" s="72">
        <f t="shared" si="74"/>
        <v>1.353702578442026</v>
      </c>
      <c r="S65" s="72">
        <f t="shared" si="74"/>
        <v>1.3647134449996852</v>
      </c>
      <c r="T65" s="72">
        <f t="shared" si="74"/>
        <v>1.3285841054635652</v>
      </c>
      <c r="U65" s="72">
        <f t="shared" si="74"/>
        <v>1.3299807269873782</v>
      </c>
      <c r="V65" s="72">
        <f t="shared" si="74"/>
        <v>1.3745885556284994</v>
      </c>
      <c r="W65" s="72">
        <f t="shared" si="74"/>
        <v>1.3765682169092246</v>
      </c>
      <c r="X65" s="72">
        <f t="shared" si="74"/>
        <v>1.3855441278934195</v>
      </c>
      <c r="Y65" s="72">
        <f t="shared" si="74"/>
        <v>1.3870800089804016</v>
      </c>
      <c r="Z65" s="72">
        <f t="shared" si="74"/>
        <v>1.3887508184846398</v>
      </c>
      <c r="AA65" s="72">
        <f t="shared" si="74"/>
        <v>1.3882592762016712</v>
      </c>
      <c r="AB65" s="72">
        <f t="shared" si="74"/>
        <v>1.3928556372701786</v>
      </c>
      <c r="AC65" s="72">
        <f t="shared" si="74"/>
        <v>1.3971776597886167</v>
      </c>
      <c r="AD65" s="72">
        <f t="shared" si="74"/>
        <v>1.3974375209562868</v>
      </c>
      <c r="AE65" s="72">
        <f t="shared" si="74"/>
        <v>1.4025591428104549</v>
      </c>
      <c r="AF65" s="72">
        <f t="shared" si="74"/>
        <v>1.3938581173024138</v>
      </c>
      <c r="AG65" s="72">
        <f t="shared" si="74"/>
        <v>1.3978483216401629</v>
      </c>
      <c r="AH65" s="72">
        <f t="shared" si="74"/>
        <v>1.4236539411591527</v>
      </c>
      <c r="AI65" s="72">
        <f t="shared" si="74"/>
        <v>1.4271804296905817</v>
      </c>
      <c r="AJ65" s="72">
        <f t="shared" si="74"/>
        <v>1.4304279490261578</v>
      </c>
      <c r="AK65" s="72">
        <f t="shared" si="74"/>
        <v>1.4337587463413375</v>
      </c>
      <c r="AL65" s="72">
        <f t="shared" si="74"/>
        <v>1.4371679870998928</v>
      </c>
      <c r="AM65" s="72">
        <f t="shared" si="74"/>
        <v>1.4413317291581322</v>
      </c>
      <c r="AN65" s="72">
        <f t="shared" si="74"/>
        <v>1.444870511066747</v>
      </c>
      <c r="AO65" s="72">
        <f t="shared" si="74"/>
        <v>1.4477650115224314</v>
      </c>
      <c r="AP65" s="72">
        <f t="shared" si="74"/>
        <v>1.4514513740451394</v>
      </c>
      <c r="AQ65" s="72">
        <f t="shared" si="74"/>
        <v>1.4541442899856125</v>
      </c>
      <c r="AR65" s="72">
        <f t="shared" si="74"/>
        <v>1.4606170805504837</v>
      </c>
      <c r="AS65" s="72">
        <f t="shared" si="74"/>
        <v>1.4670919587501849</v>
      </c>
      <c r="AT65" s="72">
        <f t="shared" si="74"/>
        <v>1.4735621124416951</v>
      </c>
      <c r="AU65" s="72">
        <f t="shared" si="74"/>
        <v>1.4776258264941562</v>
      </c>
      <c r="AV65" s="72">
        <f t="shared" si="74"/>
        <v>1.4817193525901262</v>
      </c>
      <c r="AW65" s="72">
        <f t="shared" si="74"/>
        <v>1.4858397222289281</v>
      </c>
      <c r="AX65" s="72">
        <f t="shared" si="74"/>
        <v>1.4899841392402438</v>
      </c>
      <c r="AY65" s="72">
        <f t="shared" si="74"/>
        <v>1.4949592994049465</v>
      </c>
      <c r="AZ65" s="72">
        <f t="shared" si="74"/>
        <v>1.4991290931344619</v>
      </c>
      <c r="BA65" s="72">
        <f t="shared" si="74"/>
        <v>1.5025023623418274</v>
      </c>
      <c r="BB65" s="72">
        <f t="shared" si="74"/>
        <v>1.5064551716429539</v>
      </c>
      <c r="BC65" s="72">
        <f t="shared" si="74"/>
        <v>1.5093145924566702</v>
      </c>
      <c r="BD65" s="72">
        <f t="shared" si="74"/>
        <v>1.5160479898904673</v>
      </c>
      <c r="BE65" s="72">
        <f t="shared" si="74"/>
        <v>1.5226520557408627</v>
      </c>
      <c r="BF65" s="72">
        <f t="shared" si="74"/>
        <v>1.5291270594611899</v>
      </c>
      <c r="BG65" s="72">
        <f t="shared" si="74"/>
        <v>1.5331790521458408</v>
      </c>
      <c r="BH65" s="72">
        <f t="shared" si="74"/>
        <v>1.5372350975192082</v>
      </c>
      <c r="BI65" s="72">
        <f t="shared" si="74"/>
        <v>1.5412942387248054</v>
      </c>
      <c r="BJ65" s="72">
        <f t="shared" si="74"/>
        <v>1.545245542917147</v>
      </c>
      <c r="BK65" s="72">
        <f t="shared" si="74"/>
        <v>1.5499596671732281</v>
      </c>
      <c r="BL65" s="72">
        <f t="shared" si="74"/>
        <v>1.5538940040778575</v>
      </c>
      <c r="BM65" s="72">
        <f t="shared" si="74"/>
        <v>1.557068954827266</v>
      </c>
      <c r="BN65" s="72">
        <f t="shared" si="74"/>
        <v>1.5607858046074583</v>
      </c>
      <c r="BO65" s="72">
        <f t="shared" si="74"/>
        <v>1.5634758346222752</v>
      </c>
      <c r="BP65" s="72">
        <f t="shared" si="74"/>
        <v>1.5697948334121448</v>
      </c>
      <c r="BQ65" s="72">
        <f t="shared" si="74"/>
        <v>1.5759841504244756</v>
      </c>
      <c r="BR65" s="72">
        <f t="shared" si="74"/>
        <v>1.5820511617278128</v>
      </c>
      <c r="BS65" s="72">
        <f t="shared" si="74"/>
        <v>1.5858531516187619</v>
      </c>
      <c r="BT65" s="72">
        <f t="shared" si="74"/>
        <v>1.589665104575807</v>
      </c>
      <c r="BU65" s="72">
        <f t="shared" ref="BU65:ED65" si="75">BU64/$B$3</f>
        <v>1.5934869100171738</v>
      </c>
      <c r="BV65" s="72">
        <f t="shared" si="75"/>
        <v>1.5973224198338136</v>
      </c>
      <c r="BW65" s="72">
        <f t="shared" si="75"/>
        <v>1.6019148186313255</v>
      </c>
      <c r="BX65" s="72">
        <f t="shared" si="75"/>
        <v>1.605761160473691</v>
      </c>
      <c r="BY65" s="72">
        <f t="shared" si="75"/>
        <v>1.6088754081762107</v>
      </c>
      <c r="BZ65" s="72">
        <f t="shared" si="75"/>
        <v>1.6125340011259284</v>
      </c>
      <c r="CA65" s="72">
        <f t="shared" si="75"/>
        <v>1.61518980776586</v>
      </c>
      <c r="CB65" s="72">
        <f t="shared" si="75"/>
        <v>1.6214584057254322</v>
      </c>
      <c r="CC65" s="72">
        <f t="shared" si="75"/>
        <v>1.6276290771909441</v>
      </c>
      <c r="CD65" s="72">
        <f t="shared" si="75"/>
        <v>1.633708812092691</v>
      </c>
      <c r="CE65" s="72">
        <f t="shared" si="75"/>
        <v>1.6375327166281679</v>
      </c>
      <c r="CF65" s="72">
        <f t="shared" si="75"/>
        <v>1.6413803355091665</v>
      </c>
      <c r="CG65" s="72">
        <f t="shared" si="75"/>
        <v>1.6452513168092562</v>
      </c>
      <c r="CH65" s="72">
        <f t="shared" si="75"/>
        <v>1.6491451710141449</v>
      </c>
      <c r="CI65" s="72">
        <f t="shared" si="75"/>
        <v>1.6538190358036089</v>
      </c>
      <c r="CJ65" s="72">
        <f t="shared" si="75"/>
        <v>1.6577416050759746</v>
      </c>
      <c r="CK65" s="72">
        <f t="shared" si="75"/>
        <v>1.6609227261181108</v>
      </c>
      <c r="CL65" s="72">
        <f t="shared" si="75"/>
        <v>1.664666129706339</v>
      </c>
      <c r="CM65" s="72">
        <f t="shared" si="75"/>
        <v>1.6673867943085898</v>
      </c>
      <c r="CN65" s="72">
        <f t="shared" si="75"/>
        <v>1.6738222453838874</v>
      </c>
      <c r="CO65" s="72">
        <f t="shared" si="75"/>
        <v>1.6801691491155444</v>
      </c>
      <c r="CP65" s="72">
        <f t="shared" si="75"/>
        <v>1.6864327026464188</v>
      </c>
      <c r="CQ65" s="72">
        <f t="shared" si="75"/>
        <v>1.6903759070018165</v>
      </c>
      <c r="CR65" s="72">
        <f t="shared" si="75"/>
        <v>1.6943467476897653</v>
      </c>
      <c r="CS65" s="72">
        <f t="shared" si="75"/>
        <v>1.6983443902148732</v>
      </c>
      <c r="CT65" s="72">
        <f t="shared" si="75"/>
        <v>1.7023680175669833</v>
      </c>
      <c r="CU65" s="72">
        <f t="shared" si="75"/>
        <v>1.7072005560098416</v>
      </c>
      <c r="CV65" s="72">
        <f t="shared" si="75"/>
        <v>1.7112579953431182</v>
      </c>
      <c r="CW65" s="72">
        <f t="shared" si="75"/>
        <v>1.7145493933463294</v>
      </c>
      <c r="CX65" s="72">
        <f t="shared" si="75"/>
        <v>1.7184236331219092</v>
      </c>
      <c r="CY65" s="72">
        <f t="shared" si="75"/>
        <v>1.7212397842295826</v>
      </c>
      <c r="CZ65" s="72">
        <f t="shared" si="75"/>
        <v>1.7279034507683861</v>
      </c>
      <c r="DA65" s="72">
        <f t="shared" si="75"/>
        <v>1.7344770817833983</v>
      </c>
      <c r="DB65" s="72">
        <f t="shared" si="75"/>
        <v>1.7409654408469688</v>
      </c>
      <c r="DC65" s="72">
        <f t="shared" si="75"/>
        <v>1.7450502521497873</v>
      </c>
      <c r="DD65" s="72">
        <f t="shared" si="75"/>
        <v>1.7491636631829806</v>
      </c>
      <c r="DE65" s="72">
        <f t="shared" si="75"/>
        <v>1.7533047165966476</v>
      </c>
      <c r="DF65" s="72">
        <f t="shared" si="75"/>
        <v>1.757472484224132</v>
      </c>
      <c r="DG65" s="72">
        <f t="shared" si="75"/>
        <v>1.7624778367137364</v>
      </c>
      <c r="DH65" s="72">
        <f t="shared" si="75"/>
        <v>1.7666800094367952</v>
      </c>
      <c r="DI65" s="72">
        <f t="shared" si="75"/>
        <v>1.7700884742629774</v>
      </c>
      <c r="DJ65" s="72">
        <f t="shared" si="75"/>
        <v>1.774100100052892</v>
      </c>
      <c r="DK65" s="72">
        <f t="shared" si="75"/>
        <v>1.7770158029929728</v>
      </c>
      <c r="DL65" s="72">
        <f t="shared" si="75"/>
        <v>1.7839142138130815</v>
      </c>
      <c r="DM65" s="72">
        <f t="shared" si="75"/>
        <v>1.7907184940443563</v>
      </c>
      <c r="DN65" s="72">
        <f t="shared" si="75"/>
        <v>1.7974335170896965</v>
      </c>
      <c r="DO65" s="72">
        <f t="shared" si="75"/>
        <v>1.8016604744266418</v>
      </c>
      <c r="DP65" s="72">
        <f t="shared" si="75"/>
        <v>1.805916478127334</v>
      </c>
      <c r="DQ65" s="72">
        <f t="shared" si="75"/>
        <v>1.8102005408180319</v>
      </c>
      <c r="DR65" s="72">
        <f t="shared" si="75"/>
        <v>1.8145117082787021</v>
      </c>
      <c r="DS65" s="72">
        <f t="shared" si="75"/>
        <v>1.8196885962061926</v>
      </c>
      <c r="DT65" s="72">
        <f t="shared" si="75"/>
        <v>1.8240342645213292</v>
      </c>
      <c r="DU65" s="72">
        <f t="shared" si="75"/>
        <v>1.8275587559263775</v>
      </c>
      <c r="DV65" s="72">
        <f t="shared" si="75"/>
        <v>1.8317065037745874</v>
      </c>
      <c r="DW65" s="72">
        <f t="shared" si="75"/>
        <v>1.8347208789291796</v>
      </c>
      <c r="DX65" s="72">
        <f t="shared" si="75"/>
        <v>1.8418518378547717</v>
      </c>
      <c r="DY65" s="72">
        <f t="shared" si="75"/>
        <v>1.8488846350204784</v>
      </c>
      <c r="DZ65" s="72">
        <f t="shared" si="75"/>
        <v>1.8558243715905312</v>
      </c>
      <c r="EA65" s="72">
        <f t="shared" si="75"/>
        <v>1.8601924166934729</v>
      </c>
      <c r="EB65" s="72">
        <f t="shared" si="75"/>
        <v>1.8645901340196644</v>
      </c>
      <c r="EC65" s="72">
        <f t="shared" si="75"/>
        <v>1.8690165213142536</v>
      </c>
      <c r="ED65" s="72">
        <f t="shared" si="75"/>
        <v>1.8734706104067123</v>
      </c>
    </row>
    <row r="66" spans="1:134">
      <c r="B66" t="s">
        <v>1025</v>
      </c>
      <c r="O66" s="1936">
        <f>O65/C65-1</f>
        <v>-1.2544321684565429E-2</v>
      </c>
      <c r="P66" s="1936">
        <f t="shared" ref="P66:CA66" si="76">P65/D65-1</f>
        <v>-6.2142780852871837E-3</v>
      </c>
      <c r="Q66" s="1936">
        <f t="shared" si="76"/>
        <v>-6.9651120480099804E-3</v>
      </c>
      <c r="R66" s="1936">
        <f t="shared" si="76"/>
        <v>1.6452152708295031E-3</v>
      </c>
      <c r="S66" s="1936">
        <f t="shared" si="76"/>
        <v>1.0074799610525487E-2</v>
      </c>
      <c r="T66" s="1936">
        <f t="shared" si="76"/>
        <v>1.0420152596310572E-2</v>
      </c>
      <c r="U66" s="1936">
        <f t="shared" si="76"/>
        <v>1.1101524515553685E-2</v>
      </c>
      <c r="V66" s="1936">
        <f t="shared" si="76"/>
        <v>4.4728523140757481E-2</v>
      </c>
      <c r="W66" s="1936">
        <f t="shared" si="76"/>
        <v>1.9420777778007992E-2</v>
      </c>
      <c r="X66" s="1936">
        <f t="shared" si="76"/>
        <v>2.6423586166374191E-2</v>
      </c>
      <c r="Y66" s="1936">
        <f t="shared" si="76"/>
        <v>2.7618484733039628E-2</v>
      </c>
      <c r="Z66" s="1936">
        <f t="shared" si="76"/>
        <v>2.8744697248662243E-2</v>
      </c>
      <c r="AA66" s="1936">
        <f t="shared" si="76"/>
        <v>3.4255407252539616E-2</v>
      </c>
      <c r="AB66" s="1936">
        <f t="shared" si="76"/>
        <v>3.143337671911417E-2</v>
      </c>
      <c r="AC66" s="1936">
        <f t="shared" si="76"/>
        <v>2.840715225326762E-2</v>
      </c>
      <c r="AD66" s="1936">
        <f t="shared" si="76"/>
        <v>3.2307645128810458E-2</v>
      </c>
      <c r="AE66" s="1936">
        <f t="shared" si="76"/>
        <v>2.7731607649529977E-2</v>
      </c>
      <c r="AF66" s="1936">
        <f t="shared" si="76"/>
        <v>4.9130507862032102E-2</v>
      </c>
      <c r="AG66" s="1936">
        <f t="shared" si="76"/>
        <v>5.1029006116889875E-2</v>
      </c>
      <c r="AH66" s="1936">
        <f t="shared" si="76"/>
        <v>3.569459772507666E-2</v>
      </c>
      <c r="AI66" s="1936">
        <f t="shared" si="76"/>
        <v>3.6766948531613997E-2</v>
      </c>
      <c r="AJ66" s="1936">
        <f t="shared" si="76"/>
        <v>3.2394364227850136E-2</v>
      </c>
      <c r="AK66" s="1936">
        <f t="shared" si="76"/>
        <v>3.3652519723968766E-2</v>
      </c>
      <c r="AL66" s="1936">
        <f t="shared" si="76"/>
        <v>3.4863827240141143E-2</v>
      </c>
      <c r="AM66" s="1936">
        <f t="shared" si="76"/>
        <v>3.8229496367327975E-2</v>
      </c>
      <c r="AN66" s="1936">
        <f t="shared" si="76"/>
        <v>3.7344052322975108E-2</v>
      </c>
      <c r="AO66" s="1936">
        <f t="shared" si="76"/>
        <v>3.6206814057897496E-2</v>
      </c>
      <c r="AP66" s="1936">
        <f t="shared" si="76"/>
        <v>3.8652070149003848E-2</v>
      </c>
      <c r="AQ66" s="1936">
        <f t="shared" si="76"/>
        <v>3.6779302633749289E-2</v>
      </c>
      <c r="AR66" s="1936">
        <f t="shared" si="76"/>
        <v>4.7895092347900459E-2</v>
      </c>
      <c r="AS66" s="1936">
        <f t="shared" si="76"/>
        <v>4.9535873125901908E-2</v>
      </c>
      <c r="AT66" s="1936">
        <f t="shared" si="76"/>
        <v>3.5056392455814489E-2</v>
      </c>
      <c r="AU66" s="1936">
        <f t="shared" si="76"/>
        <v>3.5346194324225255E-2</v>
      </c>
      <c r="AV66" s="1936">
        <f t="shared" si="76"/>
        <v>3.5857383518609121E-2</v>
      </c>
      <c r="AW66" s="1936">
        <f t="shared" si="76"/>
        <v>3.6324783385273784E-2</v>
      </c>
      <c r="AX66" s="1936">
        <f t="shared" si="76"/>
        <v>3.6750159072865385E-2</v>
      </c>
      <c r="AY66" s="1936">
        <f t="shared" si="76"/>
        <v>3.7206958788132516E-2</v>
      </c>
      <c r="AZ66" s="1936">
        <f t="shared" si="76"/>
        <v>3.7552556891520927E-2</v>
      </c>
      <c r="BA66" s="1936">
        <f t="shared" si="76"/>
        <v>3.7808173552858371E-2</v>
      </c>
      <c r="BB66" s="1936">
        <f t="shared" si="76"/>
        <v>3.7895721883207889E-2</v>
      </c>
      <c r="BC66" s="1936">
        <f t="shared" si="76"/>
        <v>3.7940046837857899E-2</v>
      </c>
      <c r="BD66" s="1936">
        <f t="shared" si="76"/>
        <v>3.7950336250410333E-2</v>
      </c>
      <c r="BE66" s="1936">
        <f t="shared" si="76"/>
        <v>3.7870902815123619E-2</v>
      </c>
      <c r="BF66" s="1936">
        <f t="shared" si="76"/>
        <v>3.7707909663491357E-2</v>
      </c>
      <c r="BG66" s="1936">
        <f t="shared" si="76"/>
        <v>3.7596274141669106E-2</v>
      </c>
      <c r="BH66" s="1936">
        <f t="shared" si="76"/>
        <v>3.7467111995289404E-2</v>
      </c>
      <c r="BI66" s="1936">
        <f t="shared" si="76"/>
        <v>3.7322004295785804E-2</v>
      </c>
      <c r="BJ66" s="1936">
        <f t="shared" si="76"/>
        <v>3.7088585187948109E-2</v>
      </c>
      <c r="BK66" s="1936">
        <f t="shared" si="76"/>
        <v>3.679054526111436E-2</v>
      </c>
      <c r="BL66" s="1936">
        <f t="shared" si="76"/>
        <v>3.6531150782278532E-2</v>
      </c>
      <c r="BM66" s="1936">
        <f t="shared" si="76"/>
        <v>3.6317142557027449E-2</v>
      </c>
      <c r="BN66" s="1936">
        <f t="shared" si="76"/>
        <v>3.6065217198100186E-2</v>
      </c>
      <c r="BO66" s="1936">
        <f t="shared" si="76"/>
        <v>3.5884660783308542E-2</v>
      </c>
      <c r="BP66" s="1936">
        <f t="shared" si="76"/>
        <v>3.5451940756545897E-2</v>
      </c>
      <c r="BQ66" s="1936">
        <f t="shared" si="76"/>
        <v>3.5025792322372462E-2</v>
      </c>
      <c r="BR66" s="1936">
        <f t="shared" si="76"/>
        <v>3.4610663606509995E-2</v>
      </c>
      <c r="BS66" s="1936">
        <f t="shared" si="76"/>
        <v>3.4356130420121644E-2</v>
      </c>
      <c r="BT66" s="1936">
        <f t="shared" si="76"/>
        <v>3.4106693986632575E-2</v>
      </c>
      <c r="BU66" s="1936">
        <f t="shared" si="76"/>
        <v>3.3862886125850977E-2</v>
      </c>
      <c r="BV66" s="1936">
        <f t="shared" si="76"/>
        <v>3.3701360379499778E-2</v>
      </c>
      <c r="BW66" s="1936">
        <f t="shared" si="76"/>
        <v>3.3520324791968203E-2</v>
      </c>
      <c r="BX66" s="1936">
        <f t="shared" si="76"/>
        <v>3.3378825235002685E-2</v>
      </c>
      <c r="BY66" s="1936">
        <f t="shared" si="76"/>
        <v>3.3271778483754844E-2</v>
      </c>
      <c r="BZ66" s="1936">
        <f t="shared" si="76"/>
        <v>3.3155219867908148E-2</v>
      </c>
      <c r="CA66" s="1936">
        <f t="shared" si="76"/>
        <v>3.3076285541745243E-2</v>
      </c>
      <c r="CB66" s="1936">
        <f t="shared" ref="CB66:ED66" si="77">CB65/BP65-1</f>
        <v>3.2911034750312096E-2</v>
      </c>
      <c r="CC66" s="1936">
        <f t="shared" si="77"/>
        <v>3.2769953144870412E-2</v>
      </c>
      <c r="CD66" s="1936">
        <f t="shared" si="77"/>
        <v>3.2652326052756253E-2</v>
      </c>
      <c r="CE66" s="1936">
        <f t="shared" si="77"/>
        <v>3.2587862852657024E-2</v>
      </c>
      <c r="CF66" s="1936">
        <f t="shared" si="77"/>
        <v>3.2532154593126972E-2</v>
      </c>
      <c r="CG66" s="1936">
        <f t="shared" si="77"/>
        <v>3.2484990285564619E-2</v>
      </c>
      <c r="CH66" s="1936">
        <f t="shared" si="77"/>
        <v>3.244351330504891E-2</v>
      </c>
      <c r="CI66" s="1936">
        <f t="shared" si="77"/>
        <v>3.2401359028959131E-2</v>
      </c>
      <c r="CJ66" s="1936">
        <f t="shared" si="77"/>
        <v>3.2371218012864134E-2</v>
      </c>
      <c r="CK66" s="1936">
        <f t="shared" si="77"/>
        <v>3.2350123370273876E-2</v>
      </c>
      <c r="CL66" s="1936">
        <f t="shared" si="77"/>
        <v>3.2329320525340988E-2</v>
      </c>
      <c r="CM66" s="1936">
        <f t="shared" si="77"/>
        <v>3.2316317433261244E-2</v>
      </c>
      <c r="CN66" s="1936">
        <f t="shared" si="77"/>
        <v>3.2294284869446077E-2</v>
      </c>
      <c r="CO66" s="1936">
        <f t="shared" si="77"/>
        <v>3.2280126142300691E-2</v>
      </c>
      <c r="CP66" s="1936">
        <f t="shared" si="77"/>
        <v>3.2272514026652876E-2</v>
      </c>
      <c r="CQ66" s="1936">
        <f t="shared" si="77"/>
        <v>3.227000586739881E-2</v>
      </c>
      <c r="CR66" s="1936">
        <f t="shared" si="77"/>
        <v>3.2269432644426166E-2</v>
      </c>
      <c r="CS66" s="1936">
        <f t="shared" si="77"/>
        <v>3.2270494399958105E-2</v>
      </c>
      <c r="CT66" s="1936">
        <f t="shared" si="77"/>
        <v>3.2272990570083593E-2</v>
      </c>
      <c r="CU66" s="1936">
        <f t="shared" si="77"/>
        <v>3.2277727520710231E-2</v>
      </c>
      <c r="CV66" s="1936">
        <f t="shared" si="77"/>
        <v>3.2282709261369336E-2</v>
      </c>
      <c r="CW66" s="1936">
        <f t="shared" si="77"/>
        <v>3.22872740464899E-2</v>
      </c>
      <c r="CX66" s="1936">
        <f t="shared" si="77"/>
        <v>3.2293264370708119E-2</v>
      </c>
      <c r="CY66" s="1936">
        <f t="shared" si="77"/>
        <v>3.2297838812693547E-2</v>
      </c>
      <c r="CZ66" s="1936">
        <f t="shared" si="77"/>
        <v>3.2310005159535526E-2</v>
      </c>
      <c r="DA66" s="1936">
        <f t="shared" si="77"/>
        <v>3.2322895999157053E-2</v>
      </c>
      <c r="DB66" s="1936">
        <f t="shared" si="77"/>
        <v>3.233614843626742E-2</v>
      </c>
      <c r="DC66" s="1936">
        <f t="shared" si="77"/>
        <v>3.2344489129015885E-2</v>
      </c>
      <c r="DD66" s="1936">
        <f t="shared" si="77"/>
        <v>3.2352831891085954E-2</v>
      </c>
      <c r="DE66" s="1936">
        <f t="shared" si="77"/>
        <v>3.2361119863810961E-2</v>
      </c>
      <c r="DF66" s="1936">
        <f t="shared" si="77"/>
        <v>3.2369303281380768E-2</v>
      </c>
      <c r="DG66" s="1936">
        <f t="shared" si="77"/>
        <v>3.2378902706716506E-2</v>
      </c>
      <c r="DH66" s="1936">
        <f t="shared" si="77"/>
        <v>3.2386708634523975E-2</v>
      </c>
      <c r="DI66" s="1936">
        <f t="shared" si="77"/>
        <v>3.2392814772312262E-2</v>
      </c>
      <c r="DJ66" s="1936">
        <f t="shared" si="77"/>
        <v>3.2399733021498234E-2</v>
      </c>
      <c r="DK66" s="1936">
        <f t="shared" si="77"/>
        <v>3.2404560523422443E-2</v>
      </c>
      <c r="DL66" s="1936">
        <f t="shared" si="77"/>
        <v>3.2415447182414958E-2</v>
      </c>
      <c r="DM66" s="1936">
        <f t="shared" si="77"/>
        <v>3.2425572440040629E-2</v>
      </c>
      <c r="DN66" s="1936">
        <f t="shared" si="77"/>
        <v>3.2434920830626268E-2</v>
      </c>
      <c r="DO66" s="1936">
        <f t="shared" si="77"/>
        <v>3.2440453910776768E-2</v>
      </c>
      <c r="DP66" s="1936">
        <f t="shared" si="77"/>
        <v>3.2445685980624361E-2</v>
      </c>
      <c r="DQ66" s="1936">
        <f t="shared" si="77"/>
        <v>3.2450619497462752E-2</v>
      </c>
      <c r="DR66" s="1936">
        <f t="shared" si="77"/>
        <v>3.2455258655017305E-2</v>
      </c>
      <c r="DS66" s="1936">
        <f t="shared" si="77"/>
        <v>3.2460413572706015E-2</v>
      </c>
      <c r="DT66" s="1936">
        <f t="shared" si="77"/>
        <v>3.2464427501400328E-2</v>
      </c>
      <c r="DU66" s="1936">
        <f t="shared" si="77"/>
        <v>3.246746278449697E-2</v>
      </c>
      <c r="DV66" s="1936">
        <f t="shared" si="77"/>
        <v>3.2470774180091588E-2</v>
      </c>
      <c r="DW66" s="1936">
        <f t="shared" si="77"/>
        <v>3.2473023503232668E-2</v>
      </c>
      <c r="DX66" s="1936">
        <f t="shared" si="77"/>
        <v>3.2477808401924158E-2</v>
      </c>
      <c r="DY66" s="1936">
        <f t="shared" si="77"/>
        <v>3.2482012761678281E-2</v>
      </c>
      <c r="DZ66" s="1936">
        <f t="shared" si="77"/>
        <v>3.248568247207162E-2</v>
      </c>
      <c r="EA66" s="1936">
        <f t="shared" si="77"/>
        <v>3.2487776191825635E-2</v>
      </c>
      <c r="EB66" s="1936">
        <f t="shared" si="77"/>
        <v>3.2489684103869987E-2</v>
      </c>
      <c r="EC66" s="1936">
        <f t="shared" si="77"/>
        <v>3.2491416928669414E-2</v>
      </c>
      <c r="ED66" s="1936">
        <f t="shared" si="77"/>
        <v>3.249298522517674E-2</v>
      </c>
    </row>
    <row r="67" spans="1:134">
      <c r="O67" s="1936"/>
      <c r="P67" s="1936"/>
      <c r="Q67" s="1936"/>
      <c r="R67" s="1936"/>
      <c r="S67" s="1936"/>
      <c r="T67" s="1936"/>
      <c r="U67" s="1936"/>
      <c r="V67" s="1936"/>
      <c r="W67" s="1936"/>
      <c r="X67" s="1936"/>
      <c r="Y67" s="1936"/>
      <c r="Z67" s="1936"/>
      <c r="AA67" s="1936"/>
      <c r="AB67" s="1936"/>
      <c r="AC67" s="1936"/>
      <c r="AD67" s="1936"/>
      <c r="AE67" s="1936"/>
      <c r="AF67" s="1936"/>
      <c r="AG67" s="1936"/>
      <c r="AH67" s="1936"/>
      <c r="AI67" s="1936"/>
      <c r="AJ67" s="1936"/>
      <c r="AK67" s="1936"/>
      <c r="AL67" s="1936"/>
      <c r="AM67" s="1936"/>
      <c r="AN67" s="1936"/>
      <c r="AO67" s="1936"/>
      <c r="AP67" s="1936"/>
      <c r="AQ67" s="1936"/>
      <c r="AR67" s="1936"/>
      <c r="AS67" s="1936"/>
      <c r="AT67" s="1936"/>
      <c r="AU67" s="1936"/>
      <c r="AV67" s="1936"/>
      <c r="AW67" s="1936"/>
      <c r="AX67" s="1936"/>
      <c r="AY67" s="1936"/>
      <c r="AZ67" s="1936"/>
      <c r="BA67" s="1936"/>
      <c r="BB67" s="1936"/>
      <c r="BC67" s="1936"/>
      <c r="BD67" s="1936"/>
      <c r="BE67" s="1936"/>
      <c r="BF67" s="1936"/>
      <c r="BG67" s="1936"/>
      <c r="BH67" s="1936"/>
      <c r="BI67" s="1936"/>
      <c r="BJ67" s="1936"/>
      <c r="BK67" s="1936"/>
      <c r="BL67" s="1936"/>
      <c r="BM67" s="1936"/>
      <c r="BN67" s="1936"/>
      <c r="BO67" s="1936"/>
      <c r="BP67" s="1936"/>
      <c r="BQ67" s="1936"/>
      <c r="BR67" s="1936"/>
      <c r="BS67" s="1936"/>
      <c r="BT67" s="1936"/>
      <c r="BU67" s="1936"/>
      <c r="BV67" s="1936"/>
      <c r="BW67" s="1936"/>
      <c r="BX67" s="1936"/>
      <c r="BY67" s="1936"/>
      <c r="BZ67" s="1936"/>
      <c r="CA67" s="1936"/>
      <c r="CB67" s="1936"/>
      <c r="CC67" s="1936"/>
      <c r="CD67" s="1936"/>
      <c r="CE67" s="1936"/>
      <c r="CF67" s="1936"/>
      <c r="CG67" s="1936"/>
      <c r="CH67" s="1936"/>
      <c r="CI67" s="1936"/>
      <c r="CJ67" s="1936"/>
      <c r="CK67" s="1936"/>
      <c r="CL67" s="1936"/>
      <c r="CM67" s="1936"/>
      <c r="CN67" s="1936"/>
      <c r="CO67" s="1936"/>
      <c r="CP67" s="1936"/>
      <c r="CQ67" s="1936"/>
      <c r="CR67" s="1936"/>
      <c r="CS67" s="1936"/>
      <c r="CT67" s="1936"/>
      <c r="CU67" s="1936"/>
      <c r="CV67" s="1936"/>
      <c r="CW67" s="1936"/>
      <c r="CX67" s="1936"/>
      <c r="CY67" s="1936"/>
      <c r="CZ67" s="1936"/>
      <c r="DA67" s="1936"/>
      <c r="DB67" s="1936"/>
      <c r="DC67" s="1936"/>
      <c r="DD67" s="1936"/>
      <c r="DE67" s="1936"/>
      <c r="DF67" s="1936"/>
      <c r="DG67" s="1936"/>
      <c r="DH67" s="1936"/>
      <c r="DI67" s="1936"/>
      <c r="DJ67" s="1936"/>
      <c r="DK67" s="1936"/>
      <c r="DL67" s="1936"/>
      <c r="DM67" s="1936"/>
      <c r="DN67" s="1936"/>
      <c r="DO67" s="1936"/>
      <c r="DP67" s="1936"/>
      <c r="DQ67" s="1936"/>
      <c r="DR67" s="1936"/>
      <c r="DS67" s="1936"/>
      <c r="DT67" s="1936"/>
      <c r="DU67" s="1936"/>
      <c r="DV67" s="1936"/>
      <c r="DW67" s="1936"/>
      <c r="DX67" s="1936"/>
      <c r="DY67" s="1936"/>
      <c r="DZ67" s="1936"/>
      <c r="EA67" s="1936"/>
      <c r="EB67" s="1936"/>
      <c r="EC67" s="1936"/>
      <c r="ED67" s="1936"/>
    </row>
    <row r="68" spans="1:134">
      <c r="O68" s="1936"/>
      <c r="P68" s="1936"/>
      <c r="Q68" s="1936"/>
      <c r="R68" s="1936"/>
      <c r="S68" s="1936"/>
      <c r="T68" s="1936"/>
      <c r="U68" s="1936"/>
      <c r="V68" s="1936"/>
      <c r="W68" s="1936"/>
      <c r="X68" s="1936"/>
      <c r="Y68" s="1936"/>
      <c r="Z68" s="1936"/>
      <c r="AA68" s="1936"/>
      <c r="AB68" s="1936"/>
      <c r="AC68" s="1936"/>
      <c r="AD68" s="1936"/>
      <c r="AE68" s="1936"/>
      <c r="AF68" s="1936"/>
      <c r="AG68" s="1936"/>
      <c r="AH68" s="1936"/>
      <c r="AI68" s="1936"/>
      <c r="AJ68" s="1936"/>
      <c r="AK68" s="1936"/>
      <c r="AL68" s="1936"/>
      <c r="AM68" s="1936"/>
      <c r="AN68" s="1936"/>
      <c r="AO68" s="1936"/>
      <c r="AP68" s="1936"/>
      <c r="AQ68" s="1936"/>
      <c r="AR68" s="1936"/>
      <c r="AS68" s="1936"/>
      <c r="AT68" s="1936"/>
      <c r="AU68" s="1936"/>
      <c r="AV68" s="1936"/>
      <c r="AW68" s="1936"/>
      <c r="AX68" s="1936"/>
      <c r="AY68" s="1936"/>
      <c r="AZ68" s="1936"/>
      <c r="BA68" s="1936"/>
      <c r="BB68" s="1936"/>
      <c r="BC68" s="1936"/>
      <c r="BD68" s="1936"/>
      <c r="BE68" s="1936"/>
      <c r="BF68" s="1936"/>
      <c r="BG68" s="1936"/>
      <c r="BH68" s="1936"/>
      <c r="BI68" s="1936"/>
      <c r="BJ68" s="1936"/>
      <c r="BK68" s="1936"/>
      <c r="BL68" s="1936"/>
      <c r="BM68" s="1936"/>
      <c r="BN68" s="1936"/>
      <c r="BO68" s="1936"/>
      <c r="BP68" s="1936"/>
      <c r="BQ68" s="1936"/>
      <c r="BR68" s="1936"/>
      <c r="BS68" s="1936"/>
      <c r="BT68" s="1936"/>
      <c r="BU68" s="1936"/>
      <c r="BV68" s="1936"/>
      <c r="BW68" s="1936"/>
      <c r="BX68" s="1936"/>
      <c r="BY68" s="1936"/>
      <c r="BZ68" s="1936"/>
      <c r="CA68" s="1936"/>
      <c r="CB68" s="1936"/>
      <c r="CC68" s="1936"/>
      <c r="CD68" s="1936"/>
      <c r="CE68" s="1936"/>
      <c r="CF68" s="1936"/>
      <c r="CG68" s="1936"/>
      <c r="CH68" s="1936"/>
      <c r="CI68" s="1936"/>
      <c r="CJ68" s="1936"/>
      <c r="CK68" s="1936"/>
      <c r="CL68" s="1936"/>
      <c r="CM68" s="1936"/>
      <c r="CN68" s="1936"/>
      <c r="CO68" s="1936"/>
      <c r="CP68" s="1936"/>
      <c r="CQ68" s="1936"/>
      <c r="CR68" s="1936"/>
      <c r="CS68" s="1936"/>
      <c r="CT68" s="1936"/>
      <c r="CU68" s="1936"/>
      <c r="CV68" s="1936"/>
      <c r="CW68" s="1936"/>
      <c r="CX68" s="1936"/>
      <c r="CY68" s="1936"/>
      <c r="CZ68" s="1936"/>
      <c r="DA68" s="1936"/>
      <c r="DB68" s="1936"/>
      <c r="DC68" s="1936"/>
      <c r="DD68" s="1936"/>
      <c r="DE68" s="1936"/>
      <c r="DF68" s="1936"/>
      <c r="DG68" s="1936"/>
      <c r="DH68" s="1936"/>
      <c r="DI68" s="1936"/>
      <c r="DJ68" s="1936"/>
      <c r="DK68" s="1936"/>
      <c r="DL68" s="1936"/>
      <c r="DM68" s="1936"/>
      <c r="DN68" s="1936"/>
      <c r="DO68" s="1936"/>
      <c r="DP68" s="1936"/>
      <c r="DQ68" s="1936"/>
      <c r="DR68" s="1936"/>
      <c r="DS68" s="1936"/>
      <c r="DT68" s="1936"/>
      <c r="DU68" s="1936"/>
      <c r="DV68" s="1936"/>
      <c r="DW68" s="1936"/>
      <c r="DX68" s="1936"/>
      <c r="DY68" s="1936"/>
      <c r="DZ68" s="1936"/>
      <c r="EA68" s="1936"/>
      <c r="EB68" s="1936"/>
      <c r="EC68" s="1936"/>
      <c r="ED68" s="1936"/>
    </row>
    <row r="69" spans="1:134">
      <c r="B69" s="1917">
        <f>B13</f>
        <v>45627</v>
      </c>
      <c r="C69" s="1917">
        <f t="shared" ref="C69:BN69" si="78">C13</f>
        <v>45658</v>
      </c>
      <c r="D69" s="1917">
        <f t="shared" si="78"/>
        <v>45689</v>
      </c>
      <c r="E69" s="1917">
        <f t="shared" si="78"/>
        <v>45717</v>
      </c>
      <c r="F69" s="1917">
        <f t="shared" si="78"/>
        <v>45748</v>
      </c>
      <c r="G69" s="1917">
        <f t="shared" si="78"/>
        <v>45778</v>
      </c>
      <c r="H69" s="1917">
        <f t="shared" si="78"/>
        <v>45809</v>
      </c>
      <c r="I69" s="1917">
        <f t="shared" si="78"/>
        <v>45839</v>
      </c>
      <c r="J69" s="1917">
        <f t="shared" si="78"/>
        <v>45870</v>
      </c>
      <c r="K69" s="1917">
        <f t="shared" si="78"/>
        <v>45901</v>
      </c>
      <c r="L69" s="1917">
        <f t="shared" si="78"/>
        <v>45931</v>
      </c>
      <c r="M69" s="1917">
        <f t="shared" si="78"/>
        <v>45962</v>
      </c>
      <c r="N69" s="1917">
        <f t="shared" si="78"/>
        <v>45992</v>
      </c>
      <c r="O69" s="1917">
        <f t="shared" si="78"/>
        <v>46023</v>
      </c>
      <c r="P69" s="1917">
        <f t="shared" si="78"/>
        <v>46054</v>
      </c>
      <c r="Q69" s="1917">
        <f t="shared" si="78"/>
        <v>46082</v>
      </c>
      <c r="R69" s="1917">
        <f t="shared" si="78"/>
        <v>46113</v>
      </c>
      <c r="S69" s="1917">
        <f t="shared" si="78"/>
        <v>46143</v>
      </c>
      <c r="T69" s="1917">
        <f t="shared" si="78"/>
        <v>46174</v>
      </c>
      <c r="U69" s="1917">
        <f t="shared" si="78"/>
        <v>46204</v>
      </c>
      <c r="V69" s="1917">
        <f t="shared" si="78"/>
        <v>46235</v>
      </c>
      <c r="W69" s="1917">
        <f t="shared" si="78"/>
        <v>46266</v>
      </c>
      <c r="X69" s="1917">
        <f t="shared" si="78"/>
        <v>46296</v>
      </c>
      <c r="Y69" s="1917">
        <f t="shared" si="78"/>
        <v>46327</v>
      </c>
      <c r="Z69" s="1917">
        <f t="shared" si="78"/>
        <v>46357</v>
      </c>
      <c r="AA69" s="1917">
        <f t="shared" si="78"/>
        <v>46388</v>
      </c>
      <c r="AB69" s="1917">
        <f t="shared" si="78"/>
        <v>46419</v>
      </c>
      <c r="AC69" s="1917">
        <f t="shared" si="78"/>
        <v>46447</v>
      </c>
      <c r="AD69" s="1917">
        <f t="shared" si="78"/>
        <v>46478</v>
      </c>
      <c r="AE69" s="1917">
        <f t="shared" si="78"/>
        <v>46508</v>
      </c>
      <c r="AF69" s="1917">
        <f t="shared" si="78"/>
        <v>46539</v>
      </c>
      <c r="AG69" s="1917">
        <f t="shared" si="78"/>
        <v>46569</v>
      </c>
      <c r="AH69" s="1917">
        <f t="shared" si="78"/>
        <v>46600</v>
      </c>
      <c r="AI69" s="1917">
        <f t="shared" si="78"/>
        <v>46631</v>
      </c>
      <c r="AJ69" s="1917">
        <f t="shared" si="78"/>
        <v>46661</v>
      </c>
      <c r="AK69" s="1917">
        <f t="shared" si="78"/>
        <v>46692</v>
      </c>
      <c r="AL69" s="1917">
        <f t="shared" si="78"/>
        <v>46722</v>
      </c>
      <c r="AM69" s="1917">
        <f t="shared" si="78"/>
        <v>46753</v>
      </c>
      <c r="AN69" s="1917">
        <f t="shared" si="78"/>
        <v>46784</v>
      </c>
      <c r="AO69" s="1917">
        <f t="shared" si="78"/>
        <v>46813</v>
      </c>
      <c r="AP69" s="1917">
        <f t="shared" si="78"/>
        <v>46844</v>
      </c>
      <c r="AQ69" s="1917">
        <f t="shared" si="78"/>
        <v>46874</v>
      </c>
      <c r="AR69" s="1917">
        <f t="shared" si="78"/>
        <v>46905</v>
      </c>
      <c r="AS69" s="1917">
        <f t="shared" si="78"/>
        <v>46935</v>
      </c>
      <c r="AT69" s="1917">
        <f t="shared" si="78"/>
        <v>46966</v>
      </c>
      <c r="AU69" s="1917">
        <f t="shared" si="78"/>
        <v>46997</v>
      </c>
      <c r="AV69" s="1917">
        <f t="shared" si="78"/>
        <v>47027</v>
      </c>
      <c r="AW69" s="1917">
        <f t="shared" si="78"/>
        <v>47058</v>
      </c>
      <c r="AX69" s="1917">
        <f t="shared" si="78"/>
        <v>47088</v>
      </c>
      <c r="AY69" s="1917">
        <f t="shared" si="78"/>
        <v>47119</v>
      </c>
      <c r="AZ69" s="1917">
        <f t="shared" si="78"/>
        <v>47150</v>
      </c>
      <c r="BA69" s="1917">
        <f t="shared" si="78"/>
        <v>47178</v>
      </c>
      <c r="BB69" s="1917">
        <f t="shared" si="78"/>
        <v>47209</v>
      </c>
      <c r="BC69" s="1917">
        <f t="shared" si="78"/>
        <v>47239</v>
      </c>
      <c r="BD69" s="1917">
        <f t="shared" si="78"/>
        <v>47270</v>
      </c>
      <c r="BE69" s="1917">
        <f t="shared" si="78"/>
        <v>47300</v>
      </c>
      <c r="BF69" s="1917">
        <f t="shared" si="78"/>
        <v>47331</v>
      </c>
      <c r="BG69" s="1917">
        <f t="shared" si="78"/>
        <v>47362</v>
      </c>
      <c r="BH69" s="1917">
        <f t="shared" si="78"/>
        <v>47392</v>
      </c>
      <c r="BI69" s="1917">
        <f t="shared" si="78"/>
        <v>47423</v>
      </c>
      <c r="BJ69" s="1917">
        <f t="shared" si="78"/>
        <v>47453</v>
      </c>
      <c r="BK69" s="1917">
        <f t="shared" si="78"/>
        <v>47484</v>
      </c>
      <c r="BL69" s="1917">
        <f t="shared" si="78"/>
        <v>47515</v>
      </c>
      <c r="BM69" s="1917">
        <f t="shared" si="78"/>
        <v>47543</v>
      </c>
      <c r="BN69" s="1917">
        <f t="shared" si="78"/>
        <v>47574</v>
      </c>
      <c r="BO69" s="1917">
        <f t="shared" ref="BO69:DZ69" si="79">BO13</f>
        <v>47604</v>
      </c>
      <c r="BP69" s="1917">
        <f t="shared" si="79"/>
        <v>47635</v>
      </c>
      <c r="BQ69" s="1917">
        <f t="shared" si="79"/>
        <v>47665</v>
      </c>
      <c r="BR69" s="1917">
        <f t="shared" si="79"/>
        <v>47696</v>
      </c>
      <c r="BS69" s="1917">
        <f t="shared" si="79"/>
        <v>47727</v>
      </c>
      <c r="BT69" s="1917">
        <f t="shared" si="79"/>
        <v>47757</v>
      </c>
      <c r="BU69" s="1917">
        <f t="shared" si="79"/>
        <v>47788</v>
      </c>
      <c r="BV69" s="1917">
        <f t="shared" si="79"/>
        <v>47818</v>
      </c>
      <c r="BW69" s="1917">
        <f t="shared" si="79"/>
        <v>47849</v>
      </c>
      <c r="BX69" s="1917">
        <f t="shared" si="79"/>
        <v>47880</v>
      </c>
      <c r="BY69" s="1917">
        <f t="shared" si="79"/>
        <v>47908</v>
      </c>
      <c r="BZ69" s="1917">
        <f t="shared" si="79"/>
        <v>47939</v>
      </c>
      <c r="CA69" s="1917">
        <f t="shared" si="79"/>
        <v>47969</v>
      </c>
      <c r="CB69" s="1917">
        <f t="shared" si="79"/>
        <v>48000</v>
      </c>
      <c r="CC69" s="1917">
        <f t="shared" si="79"/>
        <v>48030</v>
      </c>
      <c r="CD69" s="1917">
        <f t="shared" si="79"/>
        <v>48061</v>
      </c>
      <c r="CE69" s="1917">
        <f t="shared" si="79"/>
        <v>48092</v>
      </c>
      <c r="CF69" s="1917">
        <f t="shared" si="79"/>
        <v>48122</v>
      </c>
      <c r="CG69" s="1917">
        <f t="shared" si="79"/>
        <v>48153</v>
      </c>
      <c r="CH69" s="1917">
        <f t="shared" si="79"/>
        <v>48183</v>
      </c>
      <c r="CI69" s="1917">
        <f t="shared" si="79"/>
        <v>48214</v>
      </c>
      <c r="CJ69" s="1917">
        <f t="shared" si="79"/>
        <v>48245</v>
      </c>
      <c r="CK69" s="1917">
        <f t="shared" si="79"/>
        <v>48274</v>
      </c>
      <c r="CL69" s="1917">
        <f t="shared" si="79"/>
        <v>48305</v>
      </c>
      <c r="CM69" s="1917">
        <f t="shared" si="79"/>
        <v>48335</v>
      </c>
      <c r="CN69" s="1917">
        <f t="shared" si="79"/>
        <v>48366</v>
      </c>
      <c r="CO69" s="1917">
        <f t="shared" si="79"/>
        <v>48396</v>
      </c>
      <c r="CP69" s="1917">
        <f t="shared" si="79"/>
        <v>48427</v>
      </c>
      <c r="CQ69" s="1917">
        <f t="shared" si="79"/>
        <v>48458</v>
      </c>
      <c r="CR69" s="1917">
        <f t="shared" si="79"/>
        <v>48488</v>
      </c>
      <c r="CS69" s="1917">
        <f t="shared" si="79"/>
        <v>48519</v>
      </c>
      <c r="CT69" s="1917">
        <f t="shared" si="79"/>
        <v>48549</v>
      </c>
      <c r="CU69" s="1917">
        <f t="shared" si="79"/>
        <v>48580</v>
      </c>
      <c r="CV69" s="1917">
        <f t="shared" si="79"/>
        <v>48611</v>
      </c>
      <c r="CW69" s="1917">
        <f t="shared" si="79"/>
        <v>48639</v>
      </c>
      <c r="CX69" s="1917">
        <f t="shared" si="79"/>
        <v>48670</v>
      </c>
      <c r="CY69" s="1917">
        <f t="shared" si="79"/>
        <v>48700</v>
      </c>
      <c r="CZ69" s="1917">
        <f t="shared" si="79"/>
        <v>48731</v>
      </c>
      <c r="DA69" s="1917">
        <f t="shared" si="79"/>
        <v>48761</v>
      </c>
      <c r="DB69" s="1917">
        <f t="shared" si="79"/>
        <v>48792</v>
      </c>
      <c r="DC69" s="1917">
        <f t="shared" si="79"/>
        <v>48823</v>
      </c>
      <c r="DD69" s="1917">
        <f t="shared" si="79"/>
        <v>48853</v>
      </c>
      <c r="DE69" s="1917">
        <f t="shared" si="79"/>
        <v>48884</v>
      </c>
      <c r="DF69" s="1917">
        <f t="shared" si="79"/>
        <v>48914</v>
      </c>
      <c r="DG69" s="1917">
        <f t="shared" si="79"/>
        <v>48945</v>
      </c>
      <c r="DH69" s="1917">
        <f t="shared" si="79"/>
        <v>48976</v>
      </c>
      <c r="DI69" s="1917">
        <f t="shared" si="79"/>
        <v>49004</v>
      </c>
      <c r="DJ69" s="1917">
        <f t="shared" si="79"/>
        <v>49035</v>
      </c>
      <c r="DK69" s="1917">
        <f t="shared" si="79"/>
        <v>49065</v>
      </c>
      <c r="DL69" s="1917">
        <f t="shared" si="79"/>
        <v>49096</v>
      </c>
      <c r="DM69" s="1917">
        <f t="shared" si="79"/>
        <v>49126</v>
      </c>
      <c r="DN69" s="1917">
        <f t="shared" si="79"/>
        <v>49157</v>
      </c>
      <c r="DO69" s="1917">
        <f t="shared" si="79"/>
        <v>49188</v>
      </c>
      <c r="DP69" s="1917">
        <f t="shared" si="79"/>
        <v>49218</v>
      </c>
      <c r="DQ69" s="1917">
        <f t="shared" si="79"/>
        <v>49249</v>
      </c>
      <c r="DR69" s="1917">
        <f t="shared" si="79"/>
        <v>49279</v>
      </c>
      <c r="DS69" s="1917">
        <f t="shared" si="79"/>
        <v>49310</v>
      </c>
      <c r="DT69" s="1917">
        <f t="shared" si="79"/>
        <v>49341</v>
      </c>
      <c r="DU69" s="1917">
        <f t="shared" si="79"/>
        <v>49369</v>
      </c>
      <c r="DV69" s="1917">
        <f t="shared" si="79"/>
        <v>49400</v>
      </c>
      <c r="DW69" s="1917">
        <f t="shared" si="79"/>
        <v>49430</v>
      </c>
      <c r="DX69" s="1917">
        <f t="shared" si="79"/>
        <v>49461</v>
      </c>
      <c r="DY69" s="1917">
        <f t="shared" si="79"/>
        <v>49491</v>
      </c>
      <c r="DZ69" s="1917">
        <f t="shared" si="79"/>
        <v>49522</v>
      </c>
      <c r="EA69" s="1917">
        <f t="shared" ref="EA69:ED69" si="80">EA13</f>
        <v>49553</v>
      </c>
      <c r="EB69" s="1917">
        <f t="shared" si="80"/>
        <v>49583</v>
      </c>
      <c r="EC69" s="1917">
        <f t="shared" si="80"/>
        <v>49614</v>
      </c>
      <c r="ED69" s="1917">
        <f t="shared" si="80"/>
        <v>49644</v>
      </c>
    </row>
    <row r="70" spans="1:134">
      <c r="A70" t="s">
        <v>1026</v>
      </c>
      <c r="B70" s="8">
        <f>B14*B2</f>
        <v>298512</v>
      </c>
      <c r="C70" s="8">
        <f t="shared" ref="C70:BN70" si="81">C57*(1/C32)</f>
        <v>299224.12506706628</v>
      </c>
      <c r="D70" s="8">
        <f t="shared" si="81"/>
        <v>299726.69708077557</v>
      </c>
      <c r="E70" s="8">
        <f t="shared" si="81"/>
        <v>300033.38461707404</v>
      </c>
      <c r="F70" s="8">
        <f t="shared" si="81"/>
        <v>300160.7656161263</v>
      </c>
      <c r="G70" s="8">
        <f t="shared" si="81"/>
        <v>300170.65442166937</v>
      </c>
      <c r="H70" s="8">
        <f t="shared" si="81"/>
        <v>300306.73582145851</v>
      </c>
      <c r="I70" s="8">
        <f t="shared" si="81"/>
        <v>300230.64229128632</v>
      </c>
      <c r="J70" s="8">
        <f t="shared" si="81"/>
        <v>300129.31249043986</v>
      </c>
      <c r="K70" s="8">
        <f t="shared" si="81"/>
        <v>300111.69512528501</v>
      </c>
      <c r="L70" s="8">
        <f t="shared" si="81"/>
        <v>300033.9095766251</v>
      </c>
      <c r="M70" s="8">
        <f t="shared" si="81"/>
        <v>300040.99259100691</v>
      </c>
      <c r="N70" s="8">
        <f t="shared" si="81"/>
        <v>300095.90869718272</v>
      </c>
      <c r="O70" s="8">
        <f t="shared" si="81"/>
        <v>300169.02664062753</v>
      </c>
      <c r="P70" s="8">
        <f t="shared" si="81"/>
        <v>300242.00405347504</v>
      </c>
      <c r="Q70" s="8">
        <f t="shared" si="81"/>
        <v>300315.9475192611</v>
      </c>
      <c r="R70" s="8">
        <f t="shared" si="81"/>
        <v>300427.46379832836</v>
      </c>
      <c r="S70" s="8">
        <f t="shared" si="81"/>
        <v>300528.11469378904</v>
      </c>
      <c r="T70" s="8">
        <f t="shared" si="81"/>
        <v>300812.43435489945</v>
      </c>
      <c r="U70" s="8">
        <f t="shared" si="81"/>
        <v>301152.34680155572</v>
      </c>
      <c r="V70" s="8">
        <f t="shared" si="81"/>
        <v>301549.37867235404</v>
      </c>
      <c r="W70" s="8">
        <f t="shared" si="81"/>
        <v>301820.37591373955</v>
      </c>
      <c r="X70" s="8">
        <f t="shared" si="81"/>
        <v>302129.00642759132</v>
      </c>
      <c r="Y70" s="8">
        <f t="shared" si="81"/>
        <v>302468.55066850292</v>
      </c>
      <c r="Z70" s="8">
        <f t="shared" si="81"/>
        <v>302837.23944754188</v>
      </c>
      <c r="AA70" s="8">
        <f t="shared" si="81"/>
        <v>303313.8315567408</v>
      </c>
      <c r="AB70" s="8">
        <f t="shared" si="81"/>
        <v>303739.46815746528</v>
      </c>
      <c r="AC70" s="8">
        <f t="shared" si="81"/>
        <v>304102.73006092536</v>
      </c>
      <c r="AD70" s="8">
        <f t="shared" si="81"/>
        <v>304551.44156270102</v>
      </c>
      <c r="AE70" s="8">
        <f t="shared" si="81"/>
        <v>304890.00765749009</v>
      </c>
      <c r="AF70" s="8">
        <f t="shared" si="81"/>
        <v>305735.03590829176</v>
      </c>
      <c r="AG70" s="8">
        <f t="shared" si="81"/>
        <v>306609.24387117958</v>
      </c>
      <c r="AH70" s="8">
        <f t="shared" si="81"/>
        <v>307509.251290377</v>
      </c>
      <c r="AI70" s="8">
        <f t="shared" si="81"/>
        <v>308270.97281316557</v>
      </c>
      <c r="AJ70" s="8">
        <f t="shared" si="81"/>
        <v>308972.43698965007</v>
      </c>
      <c r="AK70" s="8">
        <f t="shared" si="81"/>
        <v>309691.88920972886</v>
      </c>
      <c r="AL70" s="8">
        <f t="shared" si="81"/>
        <v>310428.2852135768</v>
      </c>
      <c r="AM70" s="8">
        <f t="shared" si="81"/>
        <v>311327.65349815652</v>
      </c>
      <c r="AN70" s="8">
        <f t="shared" si="81"/>
        <v>312092.03039041732</v>
      </c>
      <c r="AO70" s="8">
        <f t="shared" si="81"/>
        <v>312717.24248884519</v>
      </c>
      <c r="AP70" s="8">
        <f t="shared" si="81"/>
        <v>313513.49679375009</v>
      </c>
      <c r="AQ70" s="8">
        <f t="shared" si="81"/>
        <v>314095.16663689225</v>
      </c>
      <c r="AR70" s="8">
        <f t="shared" si="81"/>
        <v>315493.28939890448</v>
      </c>
      <c r="AS70" s="8">
        <f t="shared" si="81"/>
        <v>316891.86309003987</v>
      </c>
      <c r="AT70" s="8">
        <f t="shared" si="81"/>
        <v>318289.41628740611</v>
      </c>
      <c r="AU70" s="8">
        <f t="shared" si="81"/>
        <v>319167.1785227377</v>
      </c>
      <c r="AV70" s="8">
        <f t="shared" si="81"/>
        <v>320051.38015946723</v>
      </c>
      <c r="AW70" s="8">
        <f t="shared" si="81"/>
        <v>320941.38000144844</v>
      </c>
      <c r="AX70" s="8">
        <f t="shared" si="81"/>
        <v>321836.57407589268</v>
      </c>
      <c r="AY70" s="8">
        <f t="shared" si="81"/>
        <v>322911.20867146843</v>
      </c>
      <c r="AZ70" s="8">
        <f t="shared" si="81"/>
        <v>323811.88411704375</v>
      </c>
      <c r="BA70" s="8">
        <f t="shared" si="81"/>
        <v>324540.51026583469</v>
      </c>
      <c r="BB70" s="8">
        <f t="shared" si="81"/>
        <v>325394.31707487802</v>
      </c>
      <c r="BC70" s="8">
        <f t="shared" si="81"/>
        <v>326011.95197064074</v>
      </c>
      <c r="BD70" s="8">
        <f t="shared" si="81"/>
        <v>327466.3658163409</v>
      </c>
      <c r="BE70" s="8">
        <f t="shared" si="81"/>
        <v>328892.84404002636</v>
      </c>
      <c r="BF70" s="8">
        <f t="shared" si="81"/>
        <v>330291.44484361698</v>
      </c>
      <c r="BG70" s="8">
        <f t="shared" si="81"/>
        <v>331166.67526350159</v>
      </c>
      <c r="BH70" s="8">
        <f t="shared" si="81"/>
        <v>332042.78106414899</v>
      </c>
      <c r="BI70" s="8">
        <f t="shared" si="81"/>
        <v>332919.5555645579</v>
      </c>
      <c r="BJ70" s="8">
        <f t="shared" si="81"/>
        <v>333773.03727010376</v>
      </c>
      <c r="BK70" s="8">
        <f t="shared" si="81"/>
        <v>334791.28810941731</v>
      </c>
      <c r="BL70" s="8">
        <f t="shared" si="81"/>
        <v>335641.10488081723</v>
      </c>
      <c r="BM70" s="8">
        <f t="shared" si="81"/>
        <v>336326.89424268942</v>
      </c>
      <c r="BN70" s="8">
        <f t="shared" si="81"/>
        <v>337129.73379521095</v>
      </c>
      <c r="BO70" s="8">
        <f t="shared" ref="BO70:DZ70" si="82">BO57*(1/BO32)</f>
        <v>337710.7802784114</v>
      </c>
      <c r="BP70" s="8">
        <f t="shared" si="82"/>
        <v>339075.68401702325</v>
      </c>
      <c r="BQ70" s="8">
        <f t="shared" si="82"/>
        <v>340412.57649168669</v>
      </c>
      <c r="BR70" s="8">
        <f t="shared" si="82"/>
        <v>341723.0509332075</v>
      </c>
      <c r="BS70" s="8">
        <f t="shared" si="82"/>
        <v>342544.28074965259</v>
      </c>
      <c r="BT70" s="8">
        <f t="shared" si="82"/>
        <v>343367.66258837428</v>
      </c>
      <c r="BU70" s="8">
        <f t="shared" si="82"/>
        <v>344193.17256370955</v>
      </c>
      <c r="BV70" s="8">
        <f t="shared" si="82"/>
        <v>345021.64268410369</v>
      </c>
      <c r="BW70" s="8">
        <f t="shared" si="82"/>
        <v>346013.60082436627</v>
      </c>
      <c r="BX70" s="8">
        <f t="shared" si="82"/>
        <v>346844.41066231724</v>
      </c>
      <c r="BY70" s="8">
        <f t="shared" si="82"/>
        <v>347517.0881660615</v>
      </c>
      <c r="BZ70" s="8">
        <f t="shared" si="82"/>
        <v>348307.3442432005</v>
      </c>
      <c r="CA70" s="8">
        <f t="shared" si="82"/>
        <v>348880.99847742578</v>
      </c>
      <c r="CB70" s="8">
        <f t="shared" si="82"/>
        <v>350235.01563669334</v>
      </c>
      <c r="CC70" s="8">
        <f t="shared" si="82"/>
        <v>351567.8806732439</v>
      </c>
      <c r="CD70" s="8">
        <f t="shared" si="82"/>
        <v>352881.10341202124</v>
      </c>
      <c r="CE70" s="8">
        <f t="shared" si="82"/>
        <v>353707.06679168425</v>
      </c>
      <c r="CF70" s="8">
        <f t="shared" si="82"/>
        <v>354538.15246997995</v>
      </c>
      <c r="CG70" s="8">
        <f t="shared" si="82"/>
        <v>355374.28443079931</v>
      </c>
      <c r="CH70" s="8">
        <f t="shared" si="82"/>
        <v>356215.35693905532</v>
      </c>
      <c r="CI70" s="8">
        <f t="shared" si="82"/>
        <v>357224.91173357947</v>
      </c>
      <c r="CJ70" s="8">
        <f t="shared" si="82"/>
        <v>358072.18669641047</v>
      </c>
      <c r="CK70" s="8">
        <f t="shared" si="82"/>
        <v>358759.30884151196</v>
      </c>
      <c r="CL70" s="8">
        <f t="shared" si="82"/>
        <v>359567.88401656924</v>
      </c>
      <c r="CM70" s="8">
        <f t="shared" si="82"/>
        <v>360155.54757065536</v>
      </c>
      <c r="CN70" s="8">
        <f t="shared" si="82"/>
        <v>361545.60500291968</v>
      </c>
      <c r="CO70" s="8">
        <f t="shared" si="82"/>
        <v>362916.53620895755</v>
      </c>
      <c r="CP70" s="8">
        <f t="shared" si="82"/>
        <v>364269.46377162641</v>
      </c>
      <c r="CQ70" s="8">
        <f t="shared" si="82"/>
        <v>365121.19591239234</v>
      </c>
      <c r="CR70" s="8">
        <f t="shared" si="82"/>
        <v>365978.89750098926</v>
      </c>
      <c r="CS70" s="8">
        <f t="shared" si="82"/>
        <v>366842.38828641258</v>
      </c>
      <c r="CT70" s="8">
        <f t="shared" si="82"/>
        <v>367711.49179446837</v>
      </c>
      <c r="CU70" s="8">
        <f t="shared" si="82"/>
        <v>368755.32009812578</v>
      </c>
      <c r="CV70" s="8">
        <f t="shared" si="82"/>
        <v>369631.72699411347</v>
      </c>
      <c r="CW70" s="8">
        <f t="shared" si="82"/>
        <v>370342.66896280716</v>
      </c>
      <c r="CX70" s="8">
        <f t="shared" si="82"/>
        <v>371179.50475433236</v>
      </c>
      <c r="CY70" s="8">
        <f t="shared" si="82"/>
        <v>371787.79339358979</v>
      </c>
      <c r="CZ70" s="8">
        <f t="shared" si="82"/>
        <v>373227.14536597137</v>
      </c>
      <c r="DA70" s="8">
        <f t="shared" si="82"/>
        <v>374647.04966521403</v>
      </c>
      <c r="DB70" s="8">
        <f t="shared" si="82"/>
        <v>376048.53522294521</v>
      </c>
      <c r="DC70" s="8">
        <f t="shared" si="82"/>
        <v>376930.85446435405</v>
      </c>
      <c r="DD70" s="8">
        <f t="shared" si="82"/>
        <v>377819.35124752379</v>
      </c>
      <c r="DE70" s="8">
        <f t="shared" si="82"/>
        <v>378713.81878487585</v>
      </c>
      <c r="DF70" s="8">
        <f t="shared" si="82"/>
        <v>379614.05659241253</v>
      </c>
      <c r="DG70" s="8">
        <f t="shared" si="82"/>
        <v>380695.21273016703</v>
      </c>
      <c r="DH70" s="8">
        <f t="shared" si="82"/>
        <v>381602.88203834777</v>
      </c>
      <c r="DI70" s="8">
        <f t="shared" si="82"/>
        <v>382339.11044080305</v>
      </c>
      <c r="DJ70" s="8">
        <f t="shared" si="82"/>
        <v>383205.62161142466</v>
      </c>
      <c r="DK70" s="8">
        <f t="shared" si="82"/>
        <v>383835.4134464821</v>
      </c>
      <c r="DL70" s="8">
        <f t="shared" si="82"/>
        <v>385325.47018362558</v>
      </c>
      <c r="DM70" s="8">
        <f t="shared" si="82"/>
        <v>386795.19471358095</v>
      </c>
      <c r="DN70" s="8">
        <f t="shared" si="82"/>
        <v>388245.63969137444</v>
      </c>
      <c r="DO70" s="8">
        <f t="shared" si="82"/>
        <v>389158.66247615463</v>
      </c>
      <c r="DP70" s="8">
        <f t="shared" si="82"/>
        <v>390077.95927550411</v>
      </c>
      <c r="DQ70" s="8">
        <f t="shared" si="82"/>
        <v>391003.31681669486</v>
      </c>
      <c r="DR70" s="8">
        <f t="shared" si="82"/>
        <v>391934.5289881996</v>
      </c>
      <c r="DS70" s="8">
        <f t="shared" si="82"/>
        <v>393052.73678053758</v>
      </c>
      <c r="DT70" s="8">
        <f t="shared" si="82"/>
        <v>393991.40113660711</v>
      </c>
      <c r="DU70" s="8">
        <f t="shared" si="82"/>
        <v>394752.69128009753</v>
      </c>
      <c r="DV70" s="8">
        <f t="shared" si="82"/>
        <v>395648.60481531086</v>
      </c>
      <c r="DW70" s="8">
        <f t="shared" si="82"/>
        <v>396299.70984870277</v>
      </c>
      <c r="DX70" s="8">
        <f t="shared" si="82"/>
        <v>397839.99697663065</v>
      </c>
      <c r="DY70" s="8">
        <f t="shared" si="82"/>
        <v>399359.08116442332</v>
      </c>
      <c r="DZ70" s="8">
        <f t="shared" si="82"/>
        <v>400858.0642635547</v>
      </c>
      <c r="EA70" s="8">
        <f t="shared" ref="EA70:ED70" si="83">EA57*(1/EA32)</f>
        <v>401801.56200579013</v>
      </c>
      <c r="EB70" s="8">
        <f t="shared" si="83"/>
        <v>402751.46894824749</v>
      </c>
      <c r="EC70" s="8">
        <f t="shared" si="83"/>
        <v>403707.56860387872</v>
      </c>
      <c r="ED70" s="8">
        <f t="shared" si="83"/>
        <v>404669.65184784983</v>
      </c>
    </row>
    <row r="71" spans="1:134">
      <c r="A71" t="s">
        <v>1027</v>
      </c>
      <c r="B71" s="8">
        <f>B70*B32</f>
        <v>268391.73975532927</v>
      </c>
      <c r="C71" s="8">
        <f t="shared" ref="C71:BN71" si="84">C70*C32</f>
        <v>263317.23005901836</v>
      </c>
      <c r="D71" s="8">
        <f t="shared" si="84"/>
        <v>260762.22646027475</v>
      </c>
      <c r="E71" s="8">
        <f t="shared" si="84"/>
        <v>258028.71077068368</v>
      </c>
      <c r="F71" s="8">
        <f t="shared" si="84"/>
        <v>258138.25842986861</v>
      </c>
      <c r="G71" s="8">
        <f t="shared" si="84"/>
        <v>261148.46934685236</v>
      </c>
      <c r="H71" s="8">
        <f t="shared" si="84"/>
        <v>264269.92752288352</v>
      </c>
      <c r="I71" s="8">
        <f t="shared" si="84"/>
        <v>267205.27163924481</v>
      </c>
      <c r="J71" s="8">
        <f t="shared" si="84"/>
        <v>270116.38124139589</v>
      </c>
      <c r="K71" s="8">
        <f t="shared" si="84"/>
        <v>270100.52561275649</v>
      </c>
      <c r="L71" s="8">
        <f t="shared" si="84"/>
        <v>270030.51861896261</v>
      </c>
      <c r="M71" s="8">
        <f t="shared" si="84"/>
        <v>270036.89333190623</v>
      </c>
      <c r="N71" s="8">
        <f t="shared" si="84"/>
        <v>270086.31782746443</v>
      </c>
      <c r="O71" s="8">
        <f t="shared" si="84"/>
        <v>270152.12397656479</v>
      </c>
      <c r="P71" s="8">
        <f t="shared" si="84"/>
        <v>270217.80364812753</v>
      </c>
      <c r="Q71" s="8">
        <f t="shared" si="84"/>
        <v>270284.35276733502</v>
      </c>
      <c r="R71" s="8">
        <f t="shared" si="84"/>
        <v>270384.71741849551</v>
      </c>
      <c r="S71" s="8">
        <f t="shared" si="84"/>
        <v>270475.30322441016</v>
      </c>
      <c r="T71" s="8">
        <f t="shared" si="84"/>
        <v>270731.19091940951</v>
      </c>
      <c r="U71" s="8">
        <f t="shared" si="84"/>
        <v>271037.11212140013</v>
      </c>
      <c r="V71" s="8">
        <f t="shared" si="84"/>
        <v>271394.44080511865</v>
      </c>
      <c r="W71" s="8">
        <f t="shared" si="84"/>
        <v>277674.74584064039</v>
      </c>
      <c r="X71" s="8">
        <f t="shared" si="84"/>
        <v>277958.68591338402</v>
      </c>
      <c r="Y71" s="8">
        <f t="shared" si="84"/>
        <v>278271.06661502272</v>
      </c>
      <c r="Z71" s="8">
        <f t="shared" si="84"/>
        <v>278610.26029173855</v>
      </c>
      <c r="AA71" s="8">
        <f t="shared" si="84"/>
        <v>279048.72503220156</v>
      </c>
      <c r="AB71" s="8">
        <f t="shared" si="84"/>
        <v>279440.31070486805</v>
      </c>
      <c r="AC71" s="8">
        <f t="shared" si="84"/>
        <v>279774.51165605133</v>
      </c>
      <c r="AD71" s="8">
        <f t="shared" si="84"/>
        <v>280187.32623768493</v>
      </c>
      <c r="AE71" s="8">
        <f t="shared" si="84"/>
        <v>280498.80704489088</v>
      </c>
      <c r="AF71" s="8">
        <f t="shared" si="84"/>
        <v>281276.23303562845</v>
      </c>
      <c r="AG71" s="8">
        <f t="shared" si="84"/>
        <v>282080.50436148525</v>
      </c>
      <c r="AH71" s="8">
        <f t="shared" si="84"/>
        <v>282908.51118714683</v>
      </c>
      <c r="AI71" s="8">
        <f t="shared" si="84"/>
        <v>289774.7144443756</v>
      </c>
      <c r="AJ71" s="8">
        <f t="shared" si="84"/>
        <v>290434.09077027102</v>
      </c>
      <c r="AK71" s="8">
        <f t="shared" si="84"/>
        <v>291110.37585714512</v>
      </c>
      <c r="AL71" s="8">
        <f t="shared" si="84"/>
        <v>291802.58810076216</v>
      </c>
      <c r="AM71" s="8">
        <f t="shared" si="84"/>
        <v>292647.9942882671</v>
      </c>
      <c r="AN71" s="8">
        <f t="shared" si="84"/>
        <v>293366.50856699224</v>
      </c>
      <c r="AO71" s="8">
        <f t="shared" si="84"/>
        <v>293954.20793951448</v>
      </c>
      <c r="AP71" s="8">
        <f t="shared" si="84"/>
        <v>294702.68698612507</v>
      </c>
      <c r="AQ71" s="8">
        <f t="shared" si="84"/>
        <v>295249.45663867868</v>
      </c>
      <c r="AR71" s="8">
        <f t="shared" si="84"/>
        <v>296563.69203497021</v>
      </c>
      <c r="AS71" s="8">
        <f t="shared" si="84"/>
        <v>297878.35130463744</v>
      </c>
      <c r="AT71" s="8">
        <f t="shared" si="84"/>
        <v>299192.05131016171</v>
      </c>
      <c r="AU71" s="8">
        <f t="shared" si="84"/>
        <v>300017.1478113734</v>
      </c>
      <c r="AV71" s="8">
        <f t="shared" si="84"/>
        <v>300848.29734989919</v>
      </c>
      <c r="AW71" s="8">
        <f t="shared" si="84"/>
        <v>301684.89720136154</v>
      </c>
      <c r="AX71" s="8">
        <f t="shared" si="84"/>
        <v>302526.37963133911</v>
      </c>
      <c r="AY71" s="8">
        <f t="shared" si="84"/>
        <v>303536.53615118028</v>
      </c>
      <c r="AZ71" s="8">
        <f t="shared" si="84"/>
        <v>304383.17107002111</v>
      </c>
      <c r="BA71" s="8">
        <f t="shared" si="84"/>
        <v>305068.0796498846</v>
      </c>
      <c r="BB71" s="8">
        <f t="shared" si="84"/>
        <v>305870.6580503853</v>
      </c>
      <c r="BC71" s="8">
        <f t="shared" si="84"/>
        <v>306451.2348524023</v>
      </c>
      <c r="BD71" s="8">
        <f t="shared" si="84"/>
        <v>307818.38386736042</v>
      </c>
      <c r="BE71" s="8">
        <f t="shared" si="84"/>
        <v>309159.27339762478</v>
      </c>
      <c r="BF71" s="8">
        <f t="shared" si="84"/>
        <v>310473.95815299993</v>
      </c>
      <c r="BG71" s="8">
        <f t="shared" si="84"/>
        <v>311296.67474769149</v>
      </c>
      <c r="BH71" s="8">
        <f t="shared" si="84"/>
        <v>312120.21420030005</v>
      </c>
      <c r="BI71" s="8">
        <f t="shared" si="84"/>
        <v>312944.38223068439</v>
      </c>
      <c r="BJ71" s="8">
        <f t="shared" si="84"/>
        <v>313746.65503389749</v>
      </c>
      <c r="BK71" s="8">
        <f t="shared" si="84"/>
        <v>314703.81082285225</v>
      </c>
      <c r="BL71" s="8">
        <f t="shared" si="84"/>
        <v>315502.63858796819</v>
      </c>
      <c r="BM71" s="8">
        <f t="shared" si="84"/>
        <v>316147.28058812802</v>
      </c>
      <c r="BN71" s="8">
        <f t="shared" si="84"/>
        <v>316901.9497674983</v>
      </c>
      <c r="BO71" s="8">
        <f t="shared" ref="BO71:BQ71" si="85">BO70*BO32</f>
        <v>317448.13346170669</v>
      </c>
      <c r="BP71" s="8">
        <f t="shared" si="85"/>
        <v>318731.14297600184</v>
      </c>
      <c r="BQ71" s="8">
        <f t="shared" si="85"/>
        <v>319987.82190218545</v>
      </c>
      <c r="BR71" s="8"/>
      <c r="BS71" s="8"/>
      <c r="BT71" s="8"/>
      <c r="BU71" s="8"/>
      <c r="BV71" s="8"/>
      <c r="BW71" s="8"/>
      <c r="BX71" s="8"/>
      <c r="BY71" s="8"/>
      <c r="BZ71" s="8"/>
      <c r="CA71" s="8"/>
      <c r="CB71" s="8"/>
      <c r="CC71" s="8"/>
      <c r="CD71" s="8"/>
      <c r="CE71" s="8"/>
      <c r="CF71" s="8"/>
      <c r="CG71" s="8"/>
      <c r="CH71" s="8"/>
      <c r="CI71" s="8"/>
      <c r="CJ71" s="8"/>
      <c r="CK71" s="8"/>
      <c r="CL71" s="8"/>
      <c r="CM71" s="8"/>
      <c r="CN71" s="8"/>
      <c r="CO71" s="8"/>
      <c r="CP71" s="8"/>
      <c r="CQ71" s="8"/>
      <c r="CR71" s="8"/>
      <c r="CS71" s="8"/>
      <c r="CT71" s="8"/>
      <c r="CU71" s="8"/>
      <c r="CV71" s="8"/>
      <c r="CW71" s="8"/>
      <c r="CX71" s="8"/>
      <c r="CY71" s="8"/>
      <c r="CZ71" s="8"/>
      <c r="DA71" s="8"/>
      <c r="DB71" s="8"/>
      <c r="DC71" s="8"/>
      <c r="DD71" s="8"/>
      <c r="DE71" s="8"/>
      <c r="DF71" s="8"/>
      <c r="DG71" s="8"/>
      <c r="DH71" s="8"/>
      <c r="DI71" s="8"/>
      <c r="DJ71" s="8"/>
      <c r="DK71" s="8"/>
      <c r="DL71" s="8"/>
      <c r="DM71" s="8"/>
      <c r="DN71" s="8"/>
      <c r="DO71" s="8"/>
      <c r="DP71" s="8"/>
      <c r="DQ71" s="8"/>
      <c r="DR71" s="8"/>
      <c r="DS71" s="8"/>
      <c r="DT71" s="8"/>
      <c r="DU71" s="8"/>
      <c r="DV71" s="8"/>
      <c r="DW71" s="8"/>
      <c r="DX71" s="8"/>
      <c r="DY71" s="8"/>
      <c r="DZ71" s="8"/>
      <c r="EA71" s="8"/>
      <c r="EB71" s="8"/>
      <c r="EC71" s="8"/>
      <c r="ED71" s="8"/>
    </row>
    <row r="72" spans="1:134">
      <c r="A72" t="s">
        <v>1028</v>
      </c>
      <c r="B72" s="8">
        <f>B71-B70</f>
        <v>-30120.260244670731</v>
      </c>
      <c r="C72" s="8">
        <f t="shared" ref="C72:BN72" si="86">C71-C70</f>
        <v>-35906.895008047926</v>
      </c>
      <c r="D72" s="8">
        <f t="shared" si="86"/>
        <v>-38964.470620500826</v>
      </c>
      <c r="E72" s="8">
        <f t="shared" si="86"/>
        <v>-42004.67384639036</v>
      </c>
      <c r="F72" s="8">
        <f t="shared" si="86"/>
        <v>-42022.507186257688</v>
      </c>
      <c r="G72" s="8">
        <f t="shared" si="86"/>
        <v>-39022.185074817011</v>
      </c>
      <c r="H72" s="8">
        <f t="shared" si="86"/>
        <v>-36036.808298574993</v>
      </c>
      <c r="I72" s="8">
        <f t="shared" si="86"/>
        <v>-33025.370652041514</v>
      </c>
      <c r="J72" s="8">
        <f t="shared" si="86"/>
        <v>-30012.931249043962</v>
      </c>
      <c r="K72" s="8">
        <f t="shared" si="86"/>
        <v>-30011.169512528519</v>
      </c>
      <c r="L72" s="8">
        <f t="shared" si="86"/>
        <v>-30003.390957662486</v>
      </c>
      <c r="M72" s="8">
        <f t="shared" si="86"/>
        <v>-30004.09925910068</v>
      </c>
      <c r="N72" s="8">
        <f t="shared" si="86"/>
        <v>-30009.590869718289</v>
      </c>
      <c r="O72" s="8">
        <f t="shared" si="86"/>
        <v>-30016.902664062742</v>
      </c>
      <c r="P72" s="8">
        <f t="shared" si="86"/>
        <v>-30024.20040534751</v>
      </c>
      <c r="Q72" s="8">
        <f t="shared" si="86"/>
        <v>-30031.594751926081</v>
      </c>
      <c r="R72" s="8">
        <f t="shared" si="86"/>
        <v>-30042.746379832854</v>
      </c>
      <c r="S72" s="8">
        <f t="shared" si="86"/>
        <v>-30052.811469378881</v>
      </c>
      <c r="T72" s="8">
        <f t="shared" si="86"/>
        <v>-30081.243435489945</v>
      </c>
      <c r="U72" s="8">
        <f t="shared" si="86"/>
        <v>-30115.234680155583</v>
      </c>
      <c r="V72" s="8">
        <f t="shared" si="86"/>
        <v>-30154.937867235392</v>
      </c>
      <c r="W72" s="8">
        <f t="shared" si="86"/>
        <v>-24145.630073099164</v>
      </c>
      <c r="X72" s="8">
        <f t="shared" si="86"/>
        <v>-24170.320514207298</v>
      </c>
      <c r="Y72" s="8">
        <f t="shared" si="86"/>
        <v>-24197.484053480206</v>
      </c>
      <c r="Z72" s="8">
        <f t="shared" si="86"/>
        <v>-24226.979155803332</v>
      </c>
      <c r="AA72" s="8">
        <f t="shared" si="86"/>
        <v>-24265.106524539238</v>
      </c>
      <c r="AB72" s="8">
        <f t="shared" si="86"/>
        <v>-24299.157452597225</v>
      </c>
      <c r="AC72" s="8">
        <f t="shared" si="86"/>
        <v>-24328.218404874031</v>
      </c>
      <c r="AD72" s="8">
        <f t="shared" si="86"/>
        <v>-24364.115325016086</v>
      </c>
      <c r="AE72" s="8">
        <f t="shared" si="86"/>
        <v>-24391.200612599205</v>
      </c>
      <c r="AF72" s="8">
        <f t="shared" si="86"/>
        <v>-24458.802872663306</v>
      </c>
      <c r="AG72" s="8">
        <f t="shared" si="86"/>
        <v>-24528.739509694336</v>
      </c>
      <c r="AH72" s="8">
        <f t="shared" si="86"/>
        <v>-24600.740103230171</v>
      </c>
      <c r="AI72" s="8">
        <f t="shared" si="86"/>
        <v>-18496.258368789975</v>
      </c>
      <c r="AJ72" s="8">
        <f t="shared" si="86"/>
        <v>-18538.346219379047</v>
      </c>
      <c r="AK72" s="8">
        <f t="shared" si="86"/>
        <v>-18581.513352583745</v>
      </c>
      <c r="AL72" s="8">
        <f t="shared" si="86"/>
        <v>-18625.69711281464</v>
      </c>
      <c r="AM72" s="8">
        <f t="shared" si="86"/>
        <v>-18679.659209889418</v>
      </c>
      <c r="AN72" s="8">
        <f t="shared" si="86"/>
        <v>-18725.521823425079</v>
      </c>
      <c r="AO72" s="8">
        <f t="shared" si="86"/>
        <v>-18763.03454933071</v>
      </c>
      <c r="AP72" s="8">
        <f t="shared" si="86"/>
        <v>-18810.809807625017</v>
      </c>
      <c r="AQ72" s="8">
        <f t="shared" si="86"/>
        <v>-18845.70999821357</v>
      </c>
      <c r="AR72" s="8">
        <f t="shared" si="86"/>
        <v>-18929.59736393427</v>
      </c>
      <c r="AS72" s="8">
        <f t="shared" si="86"/>
        <v>-19013.511785402428</v>
      </c>
      <c r="AT72" s="8">
        <f t="shared" si="86"/>
        <v>-19097.364977244404</v>
      </c>
      <c r="AU72" s="8">
        <f t="shared" si="86"/>
        <v>-19150.030711364292</v>
      </c>
      <c r="AV72" s="8">
        <f t="shared" si="86"/>
        <v>-19203.082809568034</v>
      </c>
      <c r="AW72" s="8">
        <f t="shared" si="86"/>
        <v>-19256.482800086902</v>
      </c>
      <c r="AX72" s="8">
        <f t="shared" si="86"/>
        <v>-19310.194444553577</v>
      </c>
      <c r="AY72" s="8">
        <f t="shared" si="86"/>
        <v>-19374.67252028815</v>
      </c>
      <c r="AZ72" s="8">
        <f t="shared" si="86"/>
        <v>-19428.71304702264</v>
      </c>
      <c r="BA72" s="8">
        <f t="shared" si="86"/>
        <v>-19472.430615950085</v>
      </c>
      <c r="BB72" s="8">
        <f t="shared" si="86"/>
        <v>-19523.659024492721</v>
      </c>
      <c r="BC72" s="8">
        <f t="shared" si="86"/>
        <v>-19560.717118238448</v>
      </c>
      <c r="BD72" s="8">
        <f t="shared" si="86"/>
        <v>-19647.98194898048</v>
      </c>
      <c r="BE72" s="8">
        <f t="shared" si="86"/>
        <v>-19733.570642401581</v>
      </c>
      <c r="BF72" s="8">
        <f t="shared" si="86"/>
        <v>-19817.48669061705</v>
      </c>
      <c r="BG72" s="8">
        <f t="shared" si="86"/>
        <v>-19870.000515810098</v>
      </c>
      <c r="BH72" s="8">
        <f t="shared" si="86"/>
        <v>-19922.566863848944</v>
      </c>
      <c r="BI72" s="8">
        <f t="shared" si="86"/>
        <v>-19975.173333873507</v>
      </c>
      <c r="BJ72" s="8">
        <f t="shared" si="86"/>
        <v>-20026.382236206264</v>
      </c>
      <c r="BK72" s="8">
        <f t="shared" si="86"/>
        <v>-20087.477286565059</v>
      </c>
      <c r="BL72" s="8">
        <f t="shared" si="86"/>
        <v>-20138.466292849043</v>
      </c>
      <c r="BM72" s="8">
        <f t="shared" si="86"/>
        <v>-20179.613654561399</v>
      </c>
      <c r="BN72" s="8">
        <f t="shared" si="86"/>
        <v>-20227.784027712652</v>
      </c>
      <c r="BO72" s="8">
        <f t="shared" ref="BO72:BQ72" si="87">BO71-BO70</f>
        <v>-20262.646816704713</v>
      </c>
      <c r="BP72" s="8">
        <f t="shared" si="87"/>
        <v>-20344.54104102141</v>
      </c>
      <c r="BQ72" s="8">
        <f t="shared" si="87"/>
        <v>-20424.754589501244</v>
      </c>
      <c r="BR72" s="8"/>
      <c r="BS72" s="8"/>
      <c r="BT72" s="8"/>
      <c r="BU72" s="8"/>
      <c r="BV72" s="8"/>
      <c r="BW72" s="8"/>
      <c r="BX72" s="8"/>
      <c r="BY72" s="8"/>
      <c r="BZ72" s="8"/>
      <c r="CA72" s="8"/>
      <c r="CB72" s="8"/>
      <c r="CC72" s="8"/>
      <c r="CD72" s="8"/>
      <c r="CE72" s="8"/>
      <c r="CF72" s="8"/>
      <c r="CG72" s="8"/>
      <c r="CH72" s="8"/>
      <c r="CI72" s="8"/>
      <c r="CJ72" s="8"/>
      <c r="CK72" s="8"/>
      <c r="CL72" s="8"/>
      <c r="CM72" s="8"/>
      <c r="CN72" s="8"/>
      <c r="CO72" s="8"/>
      <c r="CP72" s="8"/>
      <c r="CQ72" s="8"/>
      <c r="CR72" s="8"/>
      <c r="CS72" s="8"/>
      <c r="CT72" s="8"/>
      <c r="CU72" s="8"/>
      <c r="CV72" s="8"/>
      <c r="CW72" s="8"/>
      <c r="CX72" s="8"/>
      <c r="CY72" s="8"/>
      <c r="CZ72" s="8"/>
      <c r="DA72" s="8"/>
      <c r="DB72" s="8"/>
      <c r="DC72" s="8"/>
      <c r="DD72" s="8"/>
      <c r="DE72" s="8"/>
      <c r="DF72" s="8"/>
      <c r="DG72" s="8"/>
      <c r="DH72" s="8"/>
      <c r="DI72" s="8"/>
      <c r="DJ72" s="8"/>
      <c r="DK72" s="8"/>
      <c r="DL72" s="8"/>
      <c r="DM72" s="8"/>
      <c r="DN72" s="8"/>
      <c r="DO72" s="8"/>
      <c r="DP72" s="8"/>
      <c r="DQ72" s="8"/>
      <c r="DR72" s="8"/>
      <c r="DS72" s="8"/>
      <c r="DT72" s="8"/>
      <c r="DU72" s="8"/>
      <c r="DV72" s="8"/>
      <c r="DW72" s="8"/>
      <c r="DX72" s="8"/>
      <c r="DY72" s="8"/>
      <c r="DZ72" s="8"/>
      <c r="EA72" s="8"/>
      <c r="EB72" s="8"/>
      <c r="EC72" s="8"/>
      <c r="ED72" s="8"/>
    </row>
    <row r="73" spans="1:134">
      <c r="B73" t="s">
        <v>1029</v>
      </c>
      <c r="C73" s="1865"/>
    </row>
    <row r="74" spans="1:134">
      <c r="B74" s="72">
        <f>B14*B2</f>
        <v>298512</v>
      </c>
      <c r="K74" s="1865">
        <f>K70/C70-1</f>
        <v>2.9662382938535625E-3</v>
      </c>
    </row>
  </sheetData>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22D9B2-33BB-4A60-954B-43420C9D1183}">
  <sheetPr codeName="Sheet16"/>
  <dimension ref="A1:EF163"/>
  <sheetViews>
    <sheetView showGridLines="0" zoomScale="85" zoomScaleNormal="85" workbookViewId="0">
      <pane xSplit="2" ySplit="2" topLeftCell="C3" activePane="bottomRight" state="frozen"/>
      <selection activeCell="J41" sqref="J41"/>
      <selection pane="topRight" activeCell="J41" sqref="J41"/>
      <selection pane="bottomLeft" activeCell="J41" sqref="J41"/>
      <selection pane="bottomRight" activeCell="C3" sqref="C3"/>
    </sheetView>
  </sheetViews>
  <sheetFormatPr defaultColWidth="9.1796875" defaultRowHeight="14.5"/>
  <cols>
    <col min="1" max="1" width="1.26953125" customWidth="1"/>
    <col min="2" max="2" width="36.81640625" customWidth="1"/>
    <col min="3" max="3" width="6.26953125" customWidth="1"/>
    <col min="4" max="4" width="8.81640625" bestFit="1" customWidth="1"/>
    <col min="5" max="5" width="4.54296875" bestFit="1" customWidth="1"/>
    <col min="6" max="6" width="18.1796875" bestFit="1" customWidth="1"/>
    <col min="7" max="7" width="19" customWidth="1"/>
    <col min="8" max="8" width="15.26953125" bestFit="1" customWidth="1"/>
    <col min="9" max="9" width="14.81640625" bestFit="1" customWidth="1"/>
    <col min="10" max="10" width="16.54296875" bestFit="1" customWidth="1"/>
    <col min="11" max="11" width="20" customWidth="1"/>
    <col min="12" max="12" width="3.26953125" bestFit="1" customWidth="1"/>
    <col min="13" max="13" width="31.81640625" style="646" bestFit="1" customWidth="1"/>
    <col min="14" max="14" width="19.54296875" bestFit="1" customWidth="1"/>
    <col min="15" max="15" width="17.26953125" customWidth="1"/>
    <col min="16" max="68" width="14" bestFit="1" customWidth="1"/>
    <col min="69" max="73" width="14.26953125" customWidth="1"/>
    <col min="74" max="74" width="14" bestFit="1" customWidth="1"/>
    <col min="75" max="97" width="13.1796875" bestFit="1" customWidth="1"/>
    <col min="98" max="98" width="15.7265625" bestFit="1" customWidth="1"/>
    <col min="99" max="102" width="13.1796875" bestFit="1" customWidth="1"/>
    <col min="103" max="104" width="13.26953125" bestFit="1" customWidth="1"/>
    <col min="105" max="134" width="13.1796875" bestFit="1" customWidth="1"/>
    <col min="135" max="135" width="3.26953125" customWidth="1"/>
  </cols>
  <sheetData>
    <row r="1" spans="1:136" s="37" customFormat="1">
      <c r="A1" s="37" t="s">
        <v>248</v>
      </c>
      <c r="M1" s="642"/>
      <c r="N1" s="1425">
        <f>O1</f>
        <v>45992</v>
      </c>
      <c r="O1" s="147">
        <f>'Cash Flow_Monthly'!E3</f>
        <v>45992</v>
      </c>
      <c r="P1" s="147">
        <f>'Cash Flow_Monthly'!F3</f>
        <v>46023</v>
      </c>
      <c r="Q1" s="147">
        <f>'Cash Flow_Monthly'!G3</f>
        <v>46054</v>
      </c>
      <c r="R1" s="147">
        <f>'Cash Flow_Monthly'!H3</f>
        <v>46082</v>
      </c>
      <c r="S1" s="147">
        <f>'Cash Flow_Monthly'!I3</f>
        <v>46113</v>
      </c>
      <c r="T1" s="147">
        <f>'Cash Flow_Monthly'!J3</f>
        <v>46143</v>
      </c>
      <c r="U1" s="147">
        <f>'Cash Flow_Monthly'!K3</f>
        <v>46174</v>
      </c>
      <c r="V1" s="147">
        <f>'Cash Flow_Monthly'!L3</f>
        <v>46204</v>
      </c>
      <c r="W1" s="147">
        <f>'Cash Flow_Monthly'!M3</f>
        <v>46235</v>
      </c>
      <c r="X1" s="147">
        <f>'Cash Flow_Monthly'!N3</f>
        <v>46266</v>
      </c>
      <c r="Y1" s="147">
        <f>'Cash Flow_Monthly'!O3</f>
        <v>46296</v>
      </c>
      <c r="Z1" s="147">
        <f>'Cash Flow_Monthly'!P3</f>
        <v>46327</v>
      </c>
      <c r="AA1" s="147">
        <f>'Cash Flow_Monthly'!Q3</f>
        <v>46357</v>
      </c>
      <c r="AB1" s="147">
        <f>'Cash Flow_Monthly'!R3</f>
        <v>46388</v>
      </c>
      <c r="AC1" s="147">
        <f>'Cash Flow_Monthly'!S3</f>
        <v>46419</v>
      </c>
      <c r="AD1" s="147">
        <f>'Cash Flow_Monthly'!T3</f>
        <v>46447</v>
      </c>
      <c r="AE1" s="147">
        <f>'Cash Flow_Monthly'!U3</f>
        <v>46478</v>
      </c>
      <c r="AF1" s="147">
        <f>'Cash Flow_Monthly'!V3</f>
        <v>46508</v>
      </c>
      <c r="AG1" s="147">
        <f>'Cash Flow_Monthly'!W3</f>
        <v>46539</v>
      </c>
      <c r="AH1" s="147">
        <f>'Cash Flow_Monthly'!X3</f>
        <v>46569</v>
      </c>
      <c r="AI1" s="147">
        <f>'Cash Flow_Monthly'!Y3</f>
        <v>46600</v>
      </c>
      <c r="AJ1" s="147">
        <f>'Cash Flow_Monthly'!Z3</f>
        <v>46631</v>
      </c>
      <c r="AK1" s="147">
        <f>'Cash Flow_Monthly'!AA3</f>
        <v>46661</v>
      </c>
      <c r="AL1" s="147">
        <f>'Cash Flow_Monthly'!AB3</f>
        <v>46692</v>
      </c>
      <c r="AM1" s="147">
        <f>'Cash Flow_Monthly'!AC3</f>
        <v>46722</v>
      </c>
      <c r="AN1" s="147">
        <f>'Cash Flow_Monthly'!AD3</f>
        <v>46753</v>
      </c>
      <c r="AO1" s="147">
        <f>'Cash Flow_Monthly'!AE3</f>
        <v>46784</v>
      </c>
      <c r="AP1" s="147">
        <f>'Cash Flow_Monthly'!AF3</f>
        <v>46813</v>
      </c>
      <c r="AQ1" s="147">
        <f>'Cash Flow_Monthly'!AG3</f>
        <v>46844</v>
      </c>
      <c r="AR1" s="147">
        <f>'Cash Flow_Monthly'!AH3</f>
        <v>46874</v>
      </c>
      <c r="AS1" s="147">
        <f>'Cash Flow_Monthly'!AI3</f>
        <v>46905</v>
      </c>
      <c r="AT1" s="147">
        <f>'Cash Flow_Monthly'!AJ3</f>
        <v>46935</v>
      </c>
      <c r="AU1" s="147">
        <f>'Cash Flow_Monthly'!AK3</f>
        <v>46966</v>
      </c>
      <c r="AV1" s="147">
        <f>'Cash Flow_Monthly'!AL3</f>
        <v>46997</v>
      </c>
      <c r="AW1" s="147">
        <f>'Cash Flow_Monthly'!AM3</f>
        <v>47027</v>
      </c>
      <c r="AX1" s="147">
        <f>'Cash Flow_Monthly'!AN3</f>
        <v>47058</v>
      </c>
      <c r="AY1" s="147">
        <f>'Cash Flow_Monthly'!AO3</f>
        <v>47088</v>
      </c>
      <c r="AZ1" s="147">
        <f>'Cash Flow_Monthly'!AP3</f>
        <v>47119</v>
      </c>
      <c r="BA1" s="147">
        <f>'Cash Flow_Monthly'!AQ3</f>
        <v>47150</v>
      </c>
      <c r="BB1" s="147">
        <f>'Cash Flow_Monthly'!AR3</f>
        <v>47178</v>
      </c>
      <c r="BC1" s="147">
        <f>'Cash Flow_Monthly'!AS3</f>
        <v>47209</v>
      </c>
      <c r="BD1" s="147">
        <f>'Cash Flow_Monthly'!AT3</f>
        <v>47239</v>
      </c>
      <c r="BE1" s="147">
        <f>'Cash Flow_Monthly'!AU3</f>
        <v>47270</v>
      </c>
      <c r="BF1" s="147">
        <f>'Cash Flow_Monthly'!AV3</f>
        <v>47300</v>
      </c>
      <c r="BG1" s="147">
        <f>'Cash Flow_Monthly'!AW3</f>
        <v>47331</v>
      </c>
      <c r="BH1" s="147">
        <f>'Cash Flow_Monthly'!AX3</f>
        <v>47362</v>
      </c>
      <c r="BI1" s="147">
        <f>'Cash Flow_Monthly'!AY3</f>
        <v>47392</v>
      </c>
      <c r="BJ1" s="147">
        <f>'Cash Flow_Monthly'!AZ3</f>
        <v>47423</v>
      </c>
      <c r="BK1" s="147">
        <f>'Cash Flow_Monthly'!BA3</f>
        <v>47453</v>
      </c>
      <c r="BL1" s="147">
        <f>'Cash Flow_Monthly'!BB3</f>
        <v>47484</v>
      </c>
      <c r="BM1" s="147">
        <f>'Cash Flow_Monthly'!BC3</f>
        <v>47515</v>
      </c>
      <c r="BN1" s="147">
        <f>'Cash Flow_Monthly'!BD3</f>
        <v>47543</v>
      </c>
      <c r="BO1" s="147">
        <f>'Cash Flow_Monthly'!BE3</f>
        <v>47574</v>
      </c>
      <c r="BP1" s="147">
        <f>'Cash Flow_Monthly'!BF3</f>
        <v>47604</v>
      </c>
      <c r="BQ1" s="147">
        <f>'Cash Flow_Monthly'!BG3</f>
        <v>47635</v>
      </c>
      <c r="BR1" s="147">
        <f>'Cash Flow_Monthly'!BH3</f>
        <v>47665</v>
      </c>
      <c r="BS1" s="147">
        <f>'Cash Flow_Monthly'!BI3</f>
        <v>47696</v>
      </c>
      <c r="BT1" s="147">
        <f>'Cash Flow_Monthly'!BJ3</f>
        <v>47727</v>
      </c>
      <c r="BU1" s="147">
        <f>'Cash Flow_Monthly'!BK3</f>
        <v>47757</v>
      </c>
      <c r="BV1" s="147">
        <f>'Cash Flow_Monthly'!BL3</f>
        <v>47788</v>
      </c>
      <c r="BW1" s="147">
        <f>'Cash Flow_Monthly'!BM3</f>
        <v>47818</v>
      </c>
      <c r="BX1" s="147">
        <f>'Cash Flow_Monthly'!BN3</f>
        <v>47849</v>
      </c>
      <c r="BY1" s="147">
        <f>'Cash Flow_Monthly'!BO3</f>
        <v>47880</v>
      </c>
      <c r="BZ1" s="147">
        <f>'Cash Flow_Monthly'!BP3</f>
        <v>47908</v>
      </c>
      <c r="CA1" s="147">
        <f>'Cash Flow_Monthly'!BQ3</f>
        <v>47939</v>
      </c>
      <c r="CB1" s="147">
        <f>'Cash Flow_Monthly'!BR3</f>
        <v>47969</v>
      </c>
      <c r="CC1" s="147">
        <f>'Cash Flow_Monthly'!BS3</f>
        <v>48000</v>
      </c>
      <c r="CD1" s="147">
        <f>'Cash Flow_Monthly'!BT3</f>
        <v>48030</v>
      </c>
      <c r="CE1" s="147">
        <f>'Cash Flow_Monthly'!BU3</f>
        <v>48061</v>
      </c>
      <c r="CF1" s="147">
        <f>'Cash Flow_Monthly'!BV3</f>
        <v>48092</v>
      </c>
      <c r="CG1" s="147">
        <f>'Cash Flow_Monthly'!BW3</f>
        <v>48122</v>
      </c>
      <c r="CH1" s="147">
        <f>'Cash Flow_Monthly'!BX3</f>
        <v>48153</v>
      </c>
      <c r="CI1" s="147">
        <f>'Cash Flow_Monthly'!BY3</f>
        <v>48183</v>
      </c>
      <c r="CJ1" s="147">
        <f>'Cash Flow_Monthly'!BZ3</f>
        <v>48214</v>
      </c>
      <c r="CK1" s="147">
        <f>'Cash Flow_Monthly'!CA3</f>
        <v>48245</v>
      </c>
      <c r="CL1" s="147">
        <f>'Cash Flow_Monthly'!CB3</f>
        <v>48274</v>
      </c>
      <c r="CM1" s="147">
        <f>'Cash Flow_Monthly'!CC3</f>
        <v>48305</v>
      </c>
      <c r="CN1" s="147">
        <f>'Cash Flow_Monthly'!CD3</f>
        <v>48335</v>
      </c>
      <c r="CO1" s="147">
        <f>'Cash Flow_Monthly'!CE3</f>
        <v>48366</v>
      </c>
      <c r="CP1" s="147">
        <f>'Cash Flow_Monthly'!CF3</f>
        <v>48396</v>
      </c>
      <c r="CQ1" s="147">
        <f>'Cash Flow_Monthly'!CG3</f>
        <v>48427</v>
      </c>
      <c r="CR1" s="147">
        <f>'Cash Flow_Monthly'!CH3</f>
        <v>48458</v>
      </c>
      <c r="CS1" s="147">
        <f>'Cash Flow_Monthly'!CI3</f>
        <v>48488</v>
      </c>
      <c r="CT1" s="147">
        <f>'Cash Flow_Monthly'!CJ3</f>
        <v>48519</v>
      </c>
      <c r="CU1" s="147">
        <f>'Cash Flow_Monthly'!CK3</f>
        <v>48549</v>
      </c>
      <c r="CV1" s="147">
        <f>'Cash Flow_Monthly'!CL3</f>
        <v>48580</v>
      </c>
      <c r="CW1" s="147">
        <f>'Cash Flow_Monthly'!CM3</f>
        <v>48611</v>
      </c>
      <c r="CX1" s="147">
        <f>'Cash Flow_Monthly'!CN3</f>
        <v>48639</v>
      </c>
      <c r="CY1" s="147">
        <f>'Cash Flow_Monthly'!CO3</f>
        <v>48670</v>
      </c>
      <c r="CZ1" s="147">
        <f>'Cash Flow_Monthly'!CP3</f>
        <v>48700</v>
      </c>
      <c r="DA1" s="147">
        <f>'Cash Flow_Monthly'!CQ3</f>
        <v>48731</v>
      </c>
      <c r="DB1" s="147">
        <f>'Cash Flow_Monthly'!CR3</f>
        <v>48761</v>
      </c>
      <c r="DC1" s="147">
        <f>'Cash Flow_Monthly'!CS3</f>
        <v>48792</v>
      </c>
      <c r="DD1" s="147">
        <f>'Cash Flow_Monthly'!CT3</f>
        <v>48823</v>
      </c>
      <c r="DE1" s="147">
        <f>'Cash Flow_Monthly'!CU3</f>
        <v>48853</v>
      </c>
      <c r="DF1" s="147">
        <f>'Cash Flow_Monthly'!CV3</f>
        <v>48884</v>
      </c>
      <c r="DG1" s="147">
        <f>'Cash Flow_Monthly'!CW3</f>
        <v>48914</v>
      </c>
      <c r="DH1" s="147">
        <f>'Cash Flow_Monthly'!CX3</f>
        <v>48945</v>
      </c>
      <c r="DI1" s="147">
        <f>'Cash Flow_Monthly'!CY3</f>
        <v>48976</v>
      </c>
      <c r="DJ1" s="147">
        <f>'Cash Flow_Monthly'!CZ3</f>
        <v>49004</v>
      </c>
      <c r="DK1" s="147">
        <f>'Cash Flow_Monthly'!DA3</f>
        <v>49035</v>
      </c>
      <c r="DL1" s="147">
        <f>'Cash Flow_Monthly'!DB3</f>
        <v>49065</v>
      </c>
      <c r="DM1" s="147">
        <f>'Cash Flow_Monthly'!DC3</f>
        <v>49096</v>
      </c>
      <c r="DN1" s="147">
        <f>'Cash Flow_Monthly'!DD3</f>
        <v>49126</v>
      </c>
      <c r="DO1" s="147">
        <f>'Cash Flow_Monthly'!DE3</f>
        <v>49157</v>
      </c>
      <c r="DP1" s="147">
        <f>'Cash Flow_Monthly'!DF3</f>
        <v>49188</v>
      </c>
      <c r="DQ1" s="147">
        <f>'Cash Flow_Monthly'!DG3</f>
        <v>49218</v>
      </c>
      <c r="DR1" s="147">
        <f>'Cash Flow_Monthly'!DH3</f>
        <v>49249</v>
      </c>
      <c r="DS1" s="147">
        <f>'Cash Flow_Monthly'!DI3</f>
        <v>49279</v>
      </c>
      <c r="DT1" s="147">
        <f>'Cash Flow_Monthly'!DJ3</f>
        <v>49310</v>
      </c>
      <c r="DU1" s="147">
        <f>'Cash Flow_Monthly'!DK3</f>
        <v>49341</v>
      </c>
      <c r="DV1" s="147">
        <f>'Cash Flow_Monthly'!DL3</f>
        <v>49369</v>
      </c>
      <c r="DW1" s="147">
        <f>'Cash Flow_Monthly'!DM3</f>
        <v>49400</v>
      </c>
      <c r="DX1" s="147">
        <f>'Cash Flow_Monthly'!DN3</f>
        <v>49430</v>
      </c>
      <c r="DY1" s="147">
        <f>'Cash Flow_Monthly'!DO3</f>
        <v>49461</v>
      </c>
      <c r="DZ1" s="147">
        <f>'Cash Flow_Monthly'!DP3</f>
        <v>49491</v>
      </c>
      <c r="EA1" s="147">
        <f>'Cash Flow_Monthly'!DQ3</f>
        <v>49522</v>
      </c>
      <c r="EB1" s="147">
        <f>'Cash Flow_Monthly'!DR3</f>
        <v>49553</v>
      </c>
      <c r="EC1" s="147">
        <f>'Cash Flow_Monthly'!DS3</f>
        <v>49583</v>
      </c>
      <c r="ED1" s="147">
        <f>'Cash Flow_Monthly'!DT3</f>
        <v>49614</v>
      </c>
      <c r="EE1" s="148"/>
    </row>
    <row r="2" spans="1:136" s="37" customFormat="1" ht="15" thickBot="1">
      <c r="A2" s="149" t="s">
        <v>2</v>
      </c>
      <c r="B2" s="149"/>
      <c r="C2" s="149"/>
      <c r="D2" s="149"/>
      <c r="E2" s="149"/>
      <c r="F2" s="149"/>
      <c r="G2" s="149"/>
      <c r="H2" s="149"/>
      <c r="I2" s="149"/>
      <c r="J2" s="149"/>
      <c r="K2" s="149"/>
      <c r="L2" s="149"/>
      <c r="M2" s="643"/>
      <c r="N2" s="1426">
        <v>0</v>
      </c>
      <c r="O2" s="95">
        <f>'Cash Flow_Monthly'!E2</f>
        <v>1</v>
      </c>
      <c r="P2" s="95">
        <f>'Cash Flow_Monthly'!F2</f>
        <v>1</v>
      </c>
      <c r="Q2" s="95">
        <f>'Cash Flow_Monthly'!G2</f>
        <v>1</v>
      </c>
      <c r="R2" s="95">
        <f>'Cash Flow_Monthly'!H2</f>
        <v>1</v>
      </c>
      <c r="S2" s="95">
        <f>'Cash Flow_Monthly'!I2</f>
        <v>1</v>
      </c>
      <c r="T2" s="95">
        <f>'Cash Flow_Monthly'!J2</f>
        <v>1</v>
      </c>
      <c r="U2" s="95">
        <f>'Cash Flow_Monthly'!K2</f>
        <v>1</v>
      </c>
      <c r="V2" s="95">
        <f>'Cash Flow_Monthly'!L2</f>
        <v>1</v>
      </c>
      <c r="W2" s="95">
        <f>'Cash Flow_Monthly'!M2</f>
        <v>1</v>
      </c>
      <c r="X2" s="95">
        <f>'Cash Flow_Monthly'!N2</f>
        <v>1</v>
      </c>
      <c r="Y2" s="95">
        <f>'Cash Flow_Monthly'!O2</f>
        <v>1</v>
      </c>
      <c r="Z2" s="95">
        <f>'Cash Flow_Monthly'!P2</f>
        <v>1</v>
      </c>
      <c r="AA2" s="95">
        <f>'Cash Flow_Monthly'!Q2</f>
        <v>2</v>
      </c>
      <c r="AB2" s="95">
        <f>'Cash Flow_Monthly'!R2</f>
        <v>2</v>
      </c>
      <c r="AC2" s="95">
        <f>'Cash Flow_Monthly'!S2</f>
        <v>2</v>
      </c>
      <c r="AD2" s="95">
        <f>'Cash Flow_Monthly'!T2</f>
        <v>2</v>
      </c>
      <c r="AE2" s="95">
        <f>'Cash Flow_Monthly'!U2</f>
        <v>2</v>
      </c>
      <c r="AF2" s="95">
        <f>'Cash Flow_Monthly'!V2</f>
        <v>2</v>
      </c>
      <c r="AG2" s="95">
        <f>'Cash Flow_Monthly'!W2</f>
        <v>2</v>
      </c>
      <c r="AH2" s="95">
        <f>'Cash Flow_Monthly'!X2</f>
        <v>2</v>
      </c>
      <c r="AI2" s="95">
        <f>'Cash Flow_Monthly'!Y2</f>
        <v>2</v>
      </c>
      <c r="AJ2" s="95">
        <f>'Cash Flow_Monthly'!Z2</f>
        <v>2</v>
      </c>
      <c r="AK2" s="95">
        <f>'Cash Flow_Monthly'!AA2</f>
        <v>2</v>
      </c>
      <c r="AL2" s="95">
        <f>'Cash Flow_Monthly'!AB2</f>
        <v>2</v>
      </c>
      <c r="AM2" s="95">
        <f>'Cash Flow_Monthly'!AC2</f>
        <v>3</v>
      </c>
      <c r="AN2" s="95">
        <f>'Cash Flow_Monthly'!AD2</f>
        <v>3</v>
      </c>
      <c r="AO2" s="95">
        <f>'Cash Flow_Monthly'!AE2</f>
        <v>3</v>
      </c>
      <c r="AP2" s="95">
        <f>'Cash Flow_Monthly'!AF2</f>
        <v>3</v>
      </c>
      <c r="AQ2" s="95">
        <f>'Cash Flow_Monthly'!AG2</f>
        <v>3</v>
      </c>
      <c r="AR2" s="95">
        <f>'Cash Flow_Monthly'!AH2</f>
        <v>3</v>
      </c>
      <c r="AS2" s="95">
        <f>'Cash Flow_Monthly'!AI2</f>
        <v>3</v>
      </c>
      <c r="AT2" s="95">
        <f>'Cash Flow_Monthly'!AJ2</f>
        <v>3</v>
      </c>
      <c r="AU2" s="95">
        <f>'Cash Flow_Monthly'!AK2</f>
        <v>3</v>
      </c>
      <c r="AV2" s="95">
        <f>'Cash Flow_Monthly'!AL2</f>
        <v>3</v>
      </c>
      <c r="AW2" s="95">
        <f>'Cash Flow_Monthly'!AM2</f>
        <v>3</v>
      </c>
      <c r="AX2" s="95">
        <f>'Cash Flow_Monthly'!AN2</f>
        <v>3</v>
      </c>
      <c r="AY2" s="95">
        <f>'Cash Flow_Monthly'!AO2</f>
        <v>4</v>
      </c>
      <c r="AZ2" s="95">
        <f>'Cash Flow_Monthly'!AP2</f>
        <v>4</v>
      </c>
      <c r="BA2" s="95">
        <f>'Cash Flow_Monthly'!AQ2</f>
        <v>4</v>
      </c>
      <c r="BB2" s="95">
        <f>'Cash Flow_Monthly'!AR2</f>
        <v>4</v>
      </c>
      <c r="BC2" s="95">
        <f>'Cash Flow_Monthly'!AS2</f>
        <v>4</v>
      </c>
      <c r="BD2" s="95">
        <f>'Cash Flow_Monthly'!AT2</f>
        <v>4</v>
      </c>
      <c r="BE2" s="95">
        <f>'Cash Flow_Monthly'!AU2</f>
        <v>4</v>
      </c>
      <c r="BF2" s="95">
        <f>'Cash Flow_Monthly'!AV2</f>
        <v>4</v>
      </c>
      <c r="BG2" s="95">
        <f>'Cash Flow_Monthly'!AW2</f>
        <v>4</v>
      </c>
      <c r="BH2" s="95">
        <f>'Cash Flow_Monthly'!AX2</f>
        <v>4</v>
      </c>
      <c r="BI2" s="95">
        <f>'Cash Flow_Monthly'!AY2</f>
        <v>4</v>
      </c>
      <c r="BJ2" s="95">
        <f>'Cash Flow_Monthly'!AZ2</f>
        <v>4</v>
      </c>
      <c r="BK2" s="95">
        <f>'Cash Flow_Monthly'!BA2</f>
        <v>5</v>
      </c>
      <c r="BL2" s="95">
        <f>'Cash Flow_Monthly'!BB2</f>
        <v>5</v>
      </c>
      <c r="BM2" s="95">
        <f>'Cash Flow_Monthly'!BC2</f>
        <v>5</v>
      </c>
      <c r="BN2" s="95">
        <f>'Cash Flow_Monthly'!BD2</f>
        <v>5</v>
      </c>
      <c r="BO2" s="95">
        <f>'Cash Flow_Monthly'!BE2</f>
        <v>5</v>
      </c>
      <c r="BP2" s="95">
        <f>'Cash Flow_Monthly'!BF2</f>
        <v>5</v>
      </c>
      <c r="BQ2" s="95">
        <f>'Cash Flow_Monthly'!BG2</f>
        <v>5</v>
      </c>
      <c r="BR2" s="95">
        <f>'Cash Flow_Monthly'!BH2</f>
        <v>5</v>
      </c>
      <c r="BS2" s="95">
        <f>'Cash Flow_Monthly'!BI2</f>
        <v>5</v>
      </c>
      <c r="BT2" s="95">
        <f>'Cash Flow_Monthly'!BJ2</f>
        <v>5</v>
      </c>
      <c r="BU2" s="95">
        <f>'Cash Flow_Monthly'!BK2</f>
        <v>5</v>
      </c>
      <c r="BV2" s="95">
        <f>'Cash Flow_Monthly'!BL2</f>
        <v>5</v>
      </c>
      <c r="BW2" s="95">
        <f>'Cash Flow_Monthly'!BM2</f>
        <v>6</v>
      </c>
      <c r="BX2" s="95">
        <f>'Cash Flow_Monthly'!BN2</f>
        <v>6</v>
      </c>
      <c r="BY2" s="95">
        <f>'Cash Flow_Monthly'!BO2</f>
        <v>6</v>
      </c>
      <c r="BZ2" s="95">
        <f>'Cash Flow_Monthly'!BP2</f>
        <v>6</v>
      </c>
      <c r="CA2" s="95">
        <f>'Cash Flow_Monthly'!BQ2</f>
        <v>6</v>
      </c>
      <c r="CB2" s="95">
        <f>'Cash Flow_Monthly'!BR2</f>
        <v>6</v>
      </c>
      <c r="CC2" s="95">
        <f>'Cash Flow_Monthly'!BS2</f>
        <v>6</v>
      </c>
      <c r="CD2" s="95">
        <f>'Cash Flow_Monthly'!BT2</f>
        <v>6</v>
      </c>
      <c r="CE2" s="95">
        <f>'Cash Flow_Monthly'!BU2</f>
        <v>6</v>
      </c>
      <c r="CF2" s="95">
        <f>'Cash Flow_Monthly'!BV2</f>
        <v>6</v>
      </c>
      <c r="CG2" s="95">
        <f>'Cash Flow_Monthly'!BW2</f>
        <v>6</v>
      </c>
      <c r="CH2" s="95">
        <f>'Cash Flow_Monthly'!BX2</f>
        <v>6</v>
      </c>
      <c r="CI2" s="95">
        <f>'Cash Flow_Monthly'!BY2</f>
        <v>7</v>
      </c>
      <c r="CJ2" s="95">
        <f>'Cash Flow_Monthly'!BZ2</f>
        <v>7</v>
      </c>
      <c r="CK2" s="95">
        <f>'Cash Flow_Monthly'!CA2</f>
        <v>7</v>
      </c>
      <c r="CL2" s="95">
        <f>'Cash Flow_Monthly'!CB2</f>
        <v>7</v>
      </c>
      <c r="CM2" s="95">
        <f>'Cash Flow_Monthly'!CC2</f>
        <v>7</v>
      </c>
      <c r="CN2" s="95">
        <f>'Cash Flow_Monthly'!CD2</f>
        <v>7</v>
      </c>
      <c r="CO2" s="95">
        <f>'Cash Flow_Monthly'!CE2</f>
        <v>7</v>
      </c>
      <c r="CP2" s="95">
        <f>'Cash Flow_Monthly'!CF2</f>
        <v>7</v>
      </c>
      <c r="CQ2" s="95">
        <f>'Cash Flow_Monthly'!CG2</f>
        <v>7</v>
      </c>
      <c r="CR2" s="95">
        <f>'Cash Flow_Monthly'!CH2</f>
        <v>7</v>
      </c>
      <c r="CS2" s="95">
        <f>'Cash Flow_Monthly'!CI2</f>
        <v>7</v>
      </c>
      <c r="CT2" s="95">
        <f>'Cash Flow_Monthly'!CJ2</f>
        <v>7</v>
      </c>
      <c r="CU2" s="95">
        <f>'Cash Flow_Monthly'!CK2</f>
        <v>8</v>
      </c>
      <c r="CV2" s="95">
        <f>'Cash Flow_Monthly'!CL2</f>
        <v>8</v>
      </c>
      <c r="CW2" s="95">
        <f>'Cash Flow_Monthly'!CM2</f>
        <v>8</v>
      </c>
      <c r="CX2" s="95">
        <f>'Cash Flow_Monthly'!CN2</f>
        <v>8</v>
      </c>
      <c r="CY2" s="95">
        <f>'Cash Flow_Monthly'!CO2</f>
        <v>8</v>
      </c>
      <c r="CZ2" s="95">
        <f>'Cash Flow_Monthly'!CP2</f>
        <v>8</v>
      </c>
      <c r="DA2" s="95">
        <f>'Cash Flow_Monthly'!CQ2</f>
        <v>8</v>
      </c>
      <c r="DB2" s="95">
        <f>'Cash Flow_Monthly'!CR2</f>
        <v>8</v>
      </c>
      <c r="DC2" s="95">
        <f>'Cash Flow_Monthly'!CS2</f>
        <v>8</v>
      </c>
      <c r="DD2" s="95">
        <f>'Cash Flow_Monthly'!CT2</f>
        <v>8</v>
      </c>
      <c r="DE2" s="95">
        <f>'Cash Flow_Monthly'!CU2</f>
        <v>8</v>
      </c>
      <c r="DF2" s="95">
        <f>'Cash Flow_Monthly'!CV2</f>
        <v>8</v>
      </c>
      <c r="DG2" s="95">
        <f>'Cash Flow_Monthly'!CW2</f>
        <v>9</v>
      </c>
      <c r="DH2" s="95">
        <f>'Cash Flow_Monthly'!CX2</f>
        <v>9</v>
      </c>
      <c r="DI2" s="95">
        <f>'Cash Flow_Monthly'!CY2</f>
        <v>9</v>
      </c>
      <c r="DJ2" s="95">
        <f>'Cash Flow_Monthly'!CZ2</f>
        <v>9</v>
      </c>
      <c r="DK2" s="95">
        <f>'Cash Flow_Monthly'!DA2</f>
        <v>9</v>
      </c>
      <c r="DL2" s="95">
        <f>'Cash Flow_Monthly'!DB2</f>
        <v>9</v>
      </c>
      <c r="DM2" s="95">
        <f>'Cash Flow_Monthly'!DC2</f>
        <v>9</v>
      </c>
      <c r="DN2" s="95">
        <f>'Cash Flow_Monthly'!DD2</f>
        <v>9</v>
      </c>
      <c r="DO2" s="95">
        <f>'Cash Flow_Monthly'!DE2</f>
        <v>9</v>
      </c>
      <c r="DP2" s="95">
        <f>'Cash Flow_Monthly'!DF2</f>
        <v>9</v>
      </c>
      <c r="DQ2" s="95">
        <f>'Cash Flow_Monthly'!DG2</f>
        <v>9</v>
      </c>
      <c r="DR2" s="95">
        <f>'Cash Flow_Monthly'!DH2</f>
        <v>9</v>
      </c>
      <c r="DS2" s="95">
        <f>'Cash Flow_Monthly'!DI2</f>
        <v>10</v>
      </c>
      <c r="DT2" s="95">
        <f>'Cash Flow_Monthly'!DJ2</f>
        <v>10</v>
      </c>
      <c r="DU2" s="95">
        <f>'Cash Flow_Monthly'!DK2</f>
        <v>10</v>
      </c>
      <c r="DV2" s="95">
        <f>'Cash Flow_Monthly'!DL2</f>
        <v>10</v>
      </c>
      <c r="DW2" s="95">
        <f>'Cash Flow_Monthly'!DM2</f>
        <v>10</v>
      </c>
      <c r="DX2" s="95">
        <f>'Cash Flow_Monthly'!DN2</f>
        <v>10</v>
      </c>
      <c r="DY2" s="95">
        <f>'Cash Flow_Monthly'!DO2</f>
        <v>10</v>
      </c>
      <c r="DZ2" s="95">
        <f>'Cash Flow_Monthly'!DP2</f>
        <v>10</v>
      </c>
      <c r="EA2" s="95">
        <f>'Cash Flow_Monthly'!DQ2</f>
        <v>10</v>
      </c>
      <c r="EB2" s="95">
        <f>'Cash Flow_Monthly'!DR2</f>
        <v>10</v>
      </c>
      <c r="EC2" s="95">
        <f>'Cash Flow_Monthly'!DS2</f>
        <v>10</v>
      </c>
      <c r="ED2" s="95">
        <f>'Cash Flow_Monthly'!DT2</f>
        <v>10</v>
      </c>
      <c r="EE2" s="148"/>
    </row>
    <row r="3" spans="1:136" s="1" customFormat="1">
      <c r="J3"/>
      <c r="M3" s="1888" t="s">
        <v>967</v>
      </c>
      <c r="N3" s="1427"/>
      <c r="O3" s="1423"/>
      <c r="EE3" s="74"/>
    </row>
    <row r="4" spans="1:136">
      <c r="M4" s="1889" t="s">
        <v>961</v>
      </c>
      <c r="N4" s="1684"/>
      <c r="O4" s="1685">
        <f>'Cash Flow_Monthly'!E150</f>
        <v>34284.803793195169</v>
      </c>
      <c r="P4" s="1685">
        <f>'Cash Flow_Monthly'!F150</f>
        <v>34608.157572136828</v>
      </c>
      <c r="Q4" s="1685">
        <f>'Cash Flow_Monthly'!G150</f>
        <v>34843.489071860982</v>
      </c>
      <c r="R4" s="1685">
        <f>'Cash Flow_Monthly'!H150</f>
        <v>35072.657447112448</v>
      </c>
      <c r="S4" s="1685">
        <f>'Cash Flow_Monthly'!I150</f>
        <v>35556.612636242397</v>
      </c>
      <c r="T4" s="1685">
        <f>'Cash Flow_Monthly'!J150</f>
        <v>35943.292991568815</v>
      </c>
      <c r="U4" s="1685">
        <f>'Cash Flow_Monthly'!K150</f>
        <v>37273.486521235085</v>
      </c>
      <c r="V4" s="1685">
        <f>'Cash Flow_Monthly'!L150</f>
        <v>38861.384521891639</v>
      </c>
      <c r="W4" s="1685">
        <f>'Cash Flow_Monthly'!M150</f>
        <v>40557.132884059785</v>
      </c>
      <c r="X4" s="1685">
        <f>'Cash Flow_Monthly'!N150</f>
        <v>41879.657317569698</v>
      </c>
      <c r="Y4" s="1685">
        <f>'Cash Flow_Monthly'!O150</f>
        <v>43043.875385921696</v>
      </c>
      <c r="Z4" s="1685">
        <f>'Cash Flow_Monthly'!P150</f>
        <v>44268.283303067219</v>
      </c>
      <c r="AA4" s="1685">
        <f>'Cash Flow_Monthly'!Q150</f>
        <v>48295.2335343382</v>
      </c>
      <c r="AB4" s="1685">
        <f>'Cash Flow_Monthly'!R150</f>
        <v>50033.701089547554</v>
      </c>
      <c r="AC4" s="1685">
        <f>'Cash Flow_Monthly'!S150</f>
        <v>51456.938476570489</v>
      </c>
      <c r="AD4" s="1685">
        <f>'Cash Flow_Monthly'!T150</f>
        <v>52640.287551956557</v>
      </c>
      <c r="AE4" s="1685">
        <f>'Cash Flow_Monthly'!U150</f>
        <v>54065.577676747474</v>
      </c>
      <c r="AF4" s="1685">
        <f>'Cash Flow_Monthly'!V150</f>
        <v>55117.961093153208</v>
      </c>
      <c r="AG4" s="1685">
        <f>'Cash Flow_Monthly'!W150</f>
        <v>57670.669382806489</v>
      </c>
      <c r="AH4" s="1685">
        <f>'Cash Flow_Monthly'!X150</f>
        <v>60235.240316760406</v>
      </c>
      <c r="AI4" s="1685">
        <f>'Cash Flow_Monthly'!Y150</f>
        <v>62805.343834808577</v>
      </c>
      <c r="AJ4" s="1685">
        <f>'Cash Flow_Monthly'!Z150</f>
        <v>64641.297091618282</v>
      </c>
      <c r="AK4" s="1685">
        <f>'Cash Flow_Monthly'!AA150</f>
        <v>66216.103183300336</v>
      </c>
      <c r="AL4" s="1685">
        <f>'Cash Flow_Monthly'!AB150</f>
        <v>67774.632589737346</v>
      </c>
      <c r="AM4" s="1685">
        <f>'Cash Flow_Monthly'!AC150</f>
        <v>70125.923867689315</v>
      </c>
      <c r="AN4" s="1685">
        <f>'Cash Flow_Monthly'!AD150</f>
        <v>72099.769568557705</v>
      </c>
      <c r="AO4" s="1685">
        <f>'Cash Flow_Monthly'!AE150</f>
        <v>73638.214012008277</v>
      </c>
      <c r="AP4" s="1685">
        <f>'Cash Flow_Monthly'!AF150</f>
        <v>74857.520047860307</v>
      </c>
      <c r="AQ4" s="1685">
        <f>'Cash Flow_Monthly'!AG150</f>
        <v>76260.485277555301</v>
      </c>
      <c r="AR4" s="1685">
        <f>'Cash Flow_Monthly'!AH150</f>
        <v>77257.652490097389</v>
      </c>
      <c r="AS4" s="1685">
        <f>'Cash Flow_Monthly'!AI150</f>
        <v>79551.879426481639</v>
      </c>
      <c r="AT4" s="1685">
        <f>'Cash Flow_Monthly'!AJ150</f>
        <v>81746.443373922433</v>
      </c>
      <c r="AU4" s="1685">
        <f>'Cash Flow_Monthly'!AK150</f>
        <v>83841.023171171488</v>
      </c>
      <c r="AV4" s="1685">
        <f>'Cash Flow_Monthly'!AL150</f>
        <v>85114.280903640814</v>
      </c>
      <c r="AW4" s="1685">
        <f>'Cash Flow_Monthly'!AM150</f>
        <v>86361.158585754369</v>
      </c>
      <c r="AX4" s="1685">
        <f>'Cash Flow_Monthly'!AN150</f>
        <v>87582.246746329998</v>
      </c>
      <c r="AY4" s="1685">
        <f>'Cash Flow_Monthly'!AO150</f>
        <v>85723.882523663633</v>
      </c>
      <c r="AZ4" s="1685">
        <f>'Cash Flow_Monthly'!AP150</f>
        <v>87154.226217870324</v>
      </c>
      <c r="BA4" s="1685">
        <f>'Cash Flow_Monthly'!AQ150</f>
        <v>88237.910635244785</v>
      </c>
      <c r="BB4" s="1685">
        <f>'Cash Flow_Monthly'!AR150</f>
        <v>89095.789553648137</v>
      </c>
      <c r="BC4" s="1685">
        <f>'Cash Flow_Monthly'!AS150</f>
        <v>90027.401692444269</v>
      </c>
      <c r="BD4" s="1685">
        <f>'Cash Flow_Monthly'!AT150</f>
        <v>90690.38313242748</v>
      </c>
      <c r="BE4" s="1685">
        <f>'Cash Flow_Monthly'!AU150</f>
        <v>92202.052622484145</v>
      </c>
      <c r="BF4" s="1685">
        <f>'Cash Flow_Monthly'!AV150</f>
        <v>93548.064520258617</v>
      </c>
      <c r="BG4" s="1685">
        <f>'Cash Flow_Monthly'!AW150</f>
        <v>94732.853754014111</v>
      </c>
      <c r="BH4" s="1685">
        <f>'Cash Flow_Monthly'!AX150</f>
        <v>95459.402555377033</v>
      </c>
      <c r="BI4" s="1685">
        <f>'Cash Flow_Monthly'!AY150</f>
        <v>96172.952094188353</v>
      </c>
      <c r="BJ4" s="1685">
        <f>'Cash Flow_Monthly'!AZ150</f>
        <v>96874.4264187597</v>
      </c>
      <c r="BK4" s="1685">
        <f>'Cash Flow_Monthly'!BA150</f>
        <v>93848.309530198443</v>
      </c>
      <c r="BL4" s="1685">
        <f>'Cash Flow_Monthly'!BB150</f>
        <v>94764.436306314878</v>
      </c>
      <c r="BM4" s="1685">
        <f>'Cash Flow_Monthly'!BC150</f>
        <v>95433.753426853174</v>
      </c>
      <c r="BN4" s="1685">
        <f>'Cash Flow_Monthly'!BD150</f>
        <v>95970.781689263953</v>
      </c>
      <c r="BO4" s="1685">
        <f>'Cash Flow_Monthly'!BE150</f>
        <v>96596.685892488662</v>
      </c>
      <c r="BP4" s="1685">
        <f>'Cash Flow_Monthly'!BF150</f>
        <v>97049.727961928205</v>
      </c>
      <c r="BQ4" s="1685">
        <f>'Cash Flow_Monthly'!BG150</f>
        <v>98102.697158976633</v>
      </c>
      <c r="BR4" s="1685">
        <f>'Cash Flow_Monthly'!BH150</f>
        <v>99130.831505125272</v>
      </c>
      <c r="BS4" s="1685">
        <f>'Cash Flow_Monthly'!BI150</f>
        <v>100143.3736708292</v>
      </c>
      <c r="BT4" s="1685">
        <f>'Cash Flow_Monthly'!BJ150</f>
        <v>100782.88633963844</v>
      </c>
      <c r="BU4" s="1685">
        <f>'Cash Flow_Monthly'!BK150</f>
        <v>101429.53859218622</v>
      </c>
      <c r="BV4" s="1685">
        <f>'Cash Flow_Monthly'!BL150</f>
        <v>102083.76308796628</v>
      </c>
      <c r="BW4" s="1685">
        <f>'Cash Flow_Monthly'!BM150</f>
        <v>100568.4346001127</v>
      </c>
      <c r="BX4" s="1685">
        <f>'Cash Flow_Monthly'!BN150</f>
        <v>101481.58034622883</v>
      </c>
      <c r="BY4" s="1685">
        <f>'Cash Flow_Monthly'!BO150</f>
        <v>102161.98906068211</v>
      </c>
      <c r="BZ4" s="1685">
        <f>'Cash Flow_Monthly'!BP150</f>
        <v>102718.00140509648</v>
      </c>
      <c r="CA4" s="1685">
        <f>'Cash Flow_Monthly'!BQ150</f>
        <v>103377.32701248808</v>
      </c>
      <c r="CB4" s="1685">
        <f>'Cash Flow_Monthly'!BR150</f>
        <v>103860.02881524463</v>
      </c>
      <c r="CC4" s="1685">
        <f>'Cash Flow_Monthly'!BS150</f>
        <v>105012.14414944549</v>
      </c>
      <c r="CD4" s="1685">
        <f>'Cash Flow_Monthly'!BT150</f>
        <v>106159.32201548613</v>
      </c>
      <c r="CE4" s="1685">
        <f>'Cash Flow_Monthly'!BU150</f>
        <v>107302.46117392629</v>
      </c>
      <c r="CF4" s="1685">
        <f>'Cash Flow_Monthly'!BV150</f>
        <v>108027.83775121454</v>
      </c>
      <c r="CG4" s="1685">
        <f>'Cash Flow_Monthly'!BW150</f>
        <v>108763.8717204548</v>
      </c>
      <c r="CH4" s="1685">
        <f>'Cash Flow_Monthly'!BX150</f>
        <v>109510.29028330489</v>
      </c>
      <c r="CI4" s="1685">
        <f>'Cash Flow_Monthly'!BY150</f>
        <v>106118.58264739657</v>
      </c>
      <c r="CJ4" s="1685">
        <f>'Cash Flow_Monthly'!BZ150</f>
        <v>107145.27915538641</v>
      </c>
      <c r="CK4" s="1685">
        <f>'Cash Flow_Monthly'!CA150</f>
        <v>107918.69823364394</v>
      </c>
      <c r="CL4" s="1685">
        <f>'Cash Flow_Monthly'!CB150</f>
        <v>108549.54158471085</v>
      </c>
      <c r="CM4" s="1685">
        <f>'Cash Flow_Monthly'!CC150</f>
        <v>109296.19662775562</v>
      </c>
      <c r="CN4" s="1685">
        <f>'Cash Flow_Monthly'!CD150</f>
        <v>109841.36289517766</v>
      </c>
      <c r="CO4" s="1685">
        <f>'Cash Flow_Monthly'!CE150</f>
        <v>111139.8043609522</v>
      </c>
      <c r="CP4" s="1685">
        <f>'Cash Flow_Monthly'!CF150</f>
        <v>112428.57130885091</v>
      </c>
      <c r="CQ4" s="1685">
        <f>'Cash Flow_Monthly'!CG150</f>
        <v>113707.89527234773</v>
      </c>
      <c r="CR4" s="1685">
        <f>'Cash Flow_Monthly'!CH150</f>
        <v>114516.53947558352</v>
      </c>
      <c r="CS4" s="1685">
        <f>'Cash Flow_Monthly'!CI150</f>
        <v>115333.86854648482</v>
      </c>
      <c r="CT4" s="1685">
        <f>'Cash Flow_Monthly'!CJ150</f>
        <v>116159.51040113471</v>
      </c>
      <c r="CU4" s="1685">
        <f>'Cash Flow_Monthly'!CK150</f>
        <v>0</v>
      </c>
      <c r="CV4" s="1685">
        <f>'Cash Flow_Monthly'!CL150</f>
        <v>0</v>
      </c>
      <c r="CW4" s="1685">
        <f>'Cash Flow_Monthly'!CM150</f>
        <v>0</v>
      </c>
      <c r="CX4" s="1685">
        <f>'Cash Flow_Monthly'!CN150</f>
        <v>0</v>
      </c>
      <c r="CY4" s="1685">
        <f>'Cash Flow_Monthly'!CO150</f>
        <v>0</v>
      </c>
      <c r="CZ4" s="1685">
        <f>'Cash Flow_Monthly'!CP150</f>
        <v>0</v>
      </c>
      <c r="DA4" s="1685">
        <f>'Cash Flow_Monthly'!CQ150</f>
        <v>0</v>
      </c>
      <c r="DB4" s="1685">
        <f>'Cash Flow_Monthly'!CR150</f>
        <v>0</v>
      </c>
      <c r="DC4" s="1685">
        <f>'Cash Flow_Monthly'!CS150</f>
        <v>0</v>
      </c>
      <c r="DD4" s="1685">
        <f>'Cash Flow_Monthly'!CT150</f>
        <v>0</v>
      </c>
      <c r="DE4" s="1685">
        <f>'Cash Flow_Monthly'!CU150</f>
        <v>0</v>
      </c>
      <c r="DF4" s="1685">
        <f>'Cash Flow_Monthly'!CV150</f>
        <v>0</v>
      </c>
      <c r="DG4" s="1685">
        <f>'Cash Flow_Monthly'!CW150</f>
        <v>0</v>
      </c>
      <c r="DH4" s="1685">
        <f>'Cash Flow_Monthly'!CX150</f>
        <v>0</v>
      </c>
      <c r="DI4" s="1685">
        <f>'Cash Flow_Monthly'!CY150</f>
        <v>0</v>
      </c>
      <c r="DJ4" s="1685">
        <f>'Cash Flow_Monthly'!CZ150</f>
        <v>0</v>
      </c>
      <c r="DK4" s="1685">
        <f>'Cash Flow_Monthly'!DA150</f>
        <v>0</v>
      </c>
      <c r="DL4" s="1685">
        <f>'Cash Flow_Monthly'!DB150</f>
        <v>0</v>
      </c>
      <c r="DM4" s="1685">
        <f>'Cash Flow_Monthly'!DC150</f>
        <v>0</v>
      </c>
      <c r="DN4" s="1685">
        <f>'Cash Flow_Monthly'!DD150</f>
        <v>0</v>
      </c>
      <c r="DO4" s="1685">
        <f>'Cash Flow_Monthly'!DE150</f>
        <v>0</v>
      </c>
      <c r="DP4" s="1685">
        <f>'Cash Flow_Monthly'!DF150</f>
        <v>0</v>
      </c>
      <c r="DQ4" s="1685">
        <f>'Cash Flow_Monthly'!DG150</f>
        <v>0</v>
      </c>
      <c r="DR4" s="1685">
        <f>'Cash Flow_Monthly'!DH150</f>
        <v>0</v>
      </c>
      <c r="DS4" s="1685">
        <f>'Cash Flow_Monthly'!DI150</f>
        <v>0</v>
      </c>
      <c r="DT4" s="1685">
        <f>'Cash Flow_Monthly'!DJ150</f>
        <v>0</v>
      </c>
      <c r="DU4" s="1685">
        <f>'Cash Flow_Monthly'!DK150</f>
        <v>0</v>
      </c>
      <c r="DV4" s="1685">
        <f>'Cash Flow_Monthly'!DL150</f>
        <v>0</v>
      </c>
      <c r="DW4" s="1685">
        <f>'Cash Flow_Monthly'!DM150</f>
        <v>0</v>
      </c>
      <c r="DX4" s="1685">
        <f>'Cash Flow_Monthly'!DN150</f>
        <v>0</v>
      </c>
      <c r="DY4" s="1685">
        <f>'Cash Flow_Monthly'!DO150</f>
        <v>0</v>
      </c>
      <c r="DZ4" s="1685">
        <f>'Cash Flow_Monthly'!DP150</f>
        <v>0</v>
      </c>
      <c r="EA4" s="1685">
        <f>'Cash Flow_Monthly'!DQ150</f>
        <v>0</v>
      </c>
      <c r="EB4" s="1685">
        <f>'Cash Flow_Monthly'!DR150</f>
        <v>0</v>
      </c>
      <c r="EC4" s="1685">
        <f>'Cash Flow_Monthly'!DS150</f>
        <v>0</v>
      </c>
      <c r="ED4" s="1685">
        <f>'Cash Flow_Monthly'!DT150</f>
        <v>0</v>
      </c>
      <c r="EE4" s="47"/>
    </row>
    <row r="5" spans="1:136">
      <c r="F5" s="118"/>
      <c r="M5" s="1889" t="s">
        <v>1036</v>
      </c>
      <c r="N5" s="1684"/>
      <c r="O5" s="1685">
        <f>SUM('Cash Flow_Monthly'!E158:E160)-SUM('Cash Flow_Monthly'!E163:E167)</f>
        <v>0</v>
      </c>
      <c r="P5" s="1685">
        <f>SUM('Cash Flow_Monthly'!F158:F160)-SUM('Cash Flow_Monthly'!F163:F167)</f>
        <v>0</v>
      </c>
      <c r="Q5" s="1685">
        <f>SUM('Cash Flow_Monthly'!G158:G160)-SUM('Cash Flow_Monthly'!G163:G167)</f>
        <v>0</v>
      </c>
      <c r="R5" s="1685">
        <f>SUM('Cash Flow_Monthly'!H158:H160)-SUM('Cash Flow_Monthly'!H163:H167)</f>
        <v>0</v>
      </c>
      <c r="S5" s="1685">
        <f>SUM('Cash Flow_Monthly'!I158:I160)-SUM('Cash Flow_Monthly'!I163:I167)</f>
        <v>0</v>
      </c>
      <c r="T5" s="1685">
        <f>SUM('Cash Flow_Monthly'!J158:J160)-SUM('Cash Flow_Monthly'!J163:J167)</f>
        <v>0</v>
      </c>
      <c r="U5" s="1685">
        <f>SUM('Cash Flow_Monthly'!K158:K160)-SUM('Cash Flow_Monthly'!K163:K167)</f>
        <v>0</v>
      </c>
      <c r="V5" s="1685">
        <f>SUM('Cash Flow_Monthly'!L158:L160)-SUM('Cash Flow_Monthly'!L163:L167)</f>
        <v>0</v>
      </c>
      <c r="W5" s="1685">
        <f>SUM('Cash Flow_Monthly'!M158:M160)-SUM('Cash Flow_Monthly'!M163:M167)</f>
        <v>0</v>
      </c>
      <c r="X5" s="1685">
        <f>SUM('Cash Flow_Monthly'!N158:N160)-SUM('Cash Flow_Monthly'!N163:N167)</f>
        <v>0</v>
      </c>
      <c r="Y5" s="1685">
        <f>SUM('Cash Flow_Monthly'!O158:O160)-SUM('Cash Flow_Monthly'!O163:O167)</f>
        <v>0</v>
      </c>
      <c r="Z5" s="1685">
        <f>SUM('Cash Flow_Monthly'!P158:P160)-SUM('Cash Flow_Monthly'!P163:P167)</f>
        <v>0</v>
      </c>
      <c r="AA5" s="1685">
        <f>SUM('Cash Flow_Monthly'!Q158:Q160)-SUM('Cash Flow_Monthly'!Q163:Q167)</f>
        <v>0</v>
      </c>
      <c r="AB5" s="1685">
        <f>SUM('Cash Flow_Monthly'!R158:R160)-SUM('Cash Flow_Monthly'!R163:R167)</f>
        <v>0</v>
      </c>
      <c r="AC5" s="1685">
        <f>SUM('Cash Flow_Monthly'!S158:S160)-SUM('Cash Flow_Monthly'!S163:S167)</f>
        <v>0</v>
      </c>
      <c r="AD5" s="1685">
        <f>SUM('Cash Flow_Monthly'!T158:T160)-SUM('Cash Flow_Monthly'!T163:T167)</f>
        <v>0</v>
      </c>
      <c r="AE5" s="1685">
        <f>SUM('Cash Flow_Monthly'!U158:U160)-SUM('Cash Flow_Monthly'!U163:U167)</f>
        <v>0</v>
      </c>
      <c r="AF5" s="1685">
        <f>SUM('Cash Flow_Monthly'!V158:V160)-SUM('Cash Flow_Monthly'!V163:V167)</f>
        <v>0</v>
      </c>
      <c r="AG5" s="1685">
        <f>SUM('Cash Flow_Monthly'!W158:W160)-SUM('Cash Flow_Monthly'!W163:W167)</f>
        <v>0</v>
      </c>
      <c r="AH5" s="1685">
        <f>SUM('Cash Flow_Monthly'!X158:X160)-SUM('Cash Flow_Monthly'!X163:X167)</f>
        <v>0</v>
      </c>
      <c r="AI5" s="1685">
        <f>SUM('Cash Flow_Monthly'!Y158:Y160)-SUM('Cash Flow_Monthly'!Y163:Y167)</f>
        <v>0</v>
      </c>
      <c r="AJ5" s="1685">
        <f>SUM('Cash Flow_Monthly'!Z158:Z160)-SUM('Cash Flow_Monthly'!Z163:Z167)</f>
        <v>0</v>
      </c>
      <c r="AK5" s="1685">
        <f>SUM('Cash Flow_Monthly'!AA158:AA160)-SUM('Cash Flow_Monthly'!AA163:AA167)</f>
        <v>0</v>
      </c>
      <c r="AL5" s="1685">
        <f>SUM('Cash Flow_Monthly'!AB158:AB160)-SUM('Cash Flow_Monthly'!AB163:AB167)</f>
        <v>0</v>
      </c>
      <c r="AM5" s="1685">
        <f>SUM('Cash Flow_Monthly'!AC158:AC160)-SUM('Cash Flow_Monthly'!AC163:AC167)</f>
        <v>0</v>
      </c>
      <c r="AN5" s="1685">
        <f>SUM('Cash Flow_Monthly'!AD158:AD160)-SUM('Cash Flow_Monthly'!AD163:AD167)</f>
        <v>0</v>
      </c>
      <c r="AO5" s="1685">
        <f>SUM('Cash Flow_Monthly'!AE158:AE160)-SUM('Cash Flow_Monthly'!AE163:AE167)</f>
        <v>0</v>
      </c>
      <c r="AP5" s="1685">
        <f>SUM('Cash Flow_Monthly'!AF158:AF160)-SUM('Cash Flow_Monthly'!AF163:AF167)</f>
        <v>0</v>
      </c>
      <c r="AQ5" s="1685">
        <f>SUM('Cash Flow_Monthly'!AG158:AG160)-SUM('Cash Flow_Monthly'!AG163:AG167)</f>
        <v>0</v>
      </c>
      <c r="AR5" s="1685">
        <f>SUM('Cash Flow_Monthly'!AH158:AH160)-SUM('Cash Flow_Monthly'!AH163:AH167)</f>
        <v>0</v>
      </c>
      <c r="AS5" s="1685">
        <f>SUM('Cash Flow_Monthly'!AI158:AI160)-SUM('Cash Flow_Monthly'!AI163:AI167)</f>
        <v>0</v>
      </c>
      <c r="AT5" s="1685">
        <f>SUM('Cash Flow_Monthly'!AJ158:AJ160)-SUM('Cash Flow_Monthly'!AJ163:AJ167)</f>
        <v>0</v>
      </c>
      <c r="AU5" s="1685">
        <f>SUM('Cash Flow_Monthly'!AK158:AK160)-SUM('Cash Flow_Monthly'!AK163:AK167)</f>
        <v>0</v>
      </c>
      <c r="AV5" s="1685">
        <f>SUM('Cash Flow_Monthly'!AL158:AL160)-SUM('Cash Flow_Monthly'!AL163:AL167)</f>
        <v>0</v>
      </c>
      <c r="AW5" s="1685">
        <f>SUM('Cash Flow_Monthly'!AM158:AM160)-SUM('Cash Flow_Monthly'!AM163:AM167)</f>
        <v>0</v>
      </c>
      <c r="AX5" s="1685">
        <f>SUM('Cash Flow_Monthly'!AN158:AN160)-SUM('Cash Flow_Monthly'!AN163:AN167)</f>
        <v>0</v>
      </c>
      <c r="AY5" s="1685">
        <f>SUM('Cash Flow_Monthly'!AO158:AO160)-SUM('Cash Flow_Monthly'!AO163:AO167)</f>
        <v>0</v>
      </c>
      <c r="AZ5" s="1685">
        <f>SUM('Cash Flow_Monthly'!AP158:AP160)-SUM('Cash Flow_Monthly'!AP163:AP167)</f>
        <v>0</v>
      </c>
      <c r="BA5" s="1685">
        <f>SUM('Cash Flow_Monthly'!AQ158:AQ160)-SUM('Cash Flow_Monthly'!AQ163:AQ167)</f>
        <v>0</v>
      </c>
      <c r="BB5" s="1685">
        <f>SUM('Cash Flow_Monthly'!AR158:AR160)-SUM('Cash Flow_Monthly'!AR163:AR167)</f>
        <v>0</v>
      </c>
      <c r="BC5" s="1685">
        <f>SUM('Cash Flow_Monthly'!AS158:AS160)-SUM('Cash Flow_Monthly'!AS163:AS167)</f>
        <v>0</v>
      </c>
      <c r="BD5" s="1685">
        <f>SUM('Cash Flow_Monthly'!AT158:AT160)-SUM('Cash Flow_Monthly'!AT163:AT167)</f>
        <v>0</v>
      </c>
      <c r="BE5" s="1685">
        <f>SUM('Cash Flow_Monthly'!AU158:AU160)-SUM('Cash Flow_Monthly'!AU163:AU167)</f>
        <v>0</v>
      </c>
      <c r="BF5" s="1685">
        <f>SUM('Cash Flow_Monthly'!AV158:AV160)-SUM('Cash Flow_Monthly'!AV163:AV167)</f>
        <v>0</v>
      </c>
      <c r="BG5" s="1685">
        <f>SUM('Cash Flow_Monthly'!AW158:AW160)-SUM('Cash Flow_Monthly'!AW163:AW167)</f>
        <v>0</v>
      </c>
      <c r="BH5" s="1685">
        <f>SUM('Cash Flow_Monthly'!AX158:AX160)-SUM('Cash Flow_Monthly'!AX163:AX167)</f>
        <v>0</v>
      </c>
      <c r="BI5" s="1685">
        <f>SUM('Cash Flow_Monthly'!AY158:AY160)-SUM('Cash Flow_Monthly'!AY163:AY167)</f>
        <v>0</v>
      </c>
      <c r="BJ5" s="1685">
        <f>SUM('Cash Flow_Monthly'!AZ158:AZ160)-SUM('Cash Flow_Monthly'!AZ163:AZ167)</f>
        <v>0</v>
      </c>
      <c r="BK5" s="1685">
        <f>SUM('Cash Flow_Monthly'!BA158:BA160)-SUM('Cash Flow_Monthly'!BA163:BA167)</f>
        <v>0</v>
      </c>
      <c r="BL5" s="1685">
        <f>SUM('Cash Flow_Monthly'!BB158:BB160)-SUM('Cash Flow_Monthly'!BB163:BB167)</f>
        <v>0</v>
      </c>
      <c r="BM5" s="1685">
        <f>SUM('Cash Flow_Monthly'!BC158:BC160)-SUM('Cash Flow_Monthly'!BC163:BC167)</f>
        <v>0</v>
      </c>
      <c r="BN5" s="1685">
        <f>SUM('Cash Flow_Monthly'!BD158:BD160)-SUM('Cash Flow_Monthly'!BD163:BD167)</f>
        <v>0</v>
      </c>
      <c r="BO5" s="1685">
        <f>SUM('Cash Flow_Monthly'!BE158:BE160)-SUM('Cash Flow_Monthly'!BE163:BE167)</f>
        <v>0</v>
      </c>
      <c r="BP5" s="1685">
        <f>SUM('Cash Flow_Monthly'!BF158:BF160)-SUM('Cash Flow_Monthly'!BF163:BF167)</f>
        <v>0</v>
      </c>
      <c r="BQ5" s="1685">
        <f>SUM('Cash Flow_Monthly'!BG158:BG160)-SUM('Cash Flow_Monthly'!BG163:BG167)</f>
        <v>0</v>
      </c>
      <c r="BR5" s="1685">
        <f>SUM('Cash Flow_Monthly'!BH158:BH160)-SUM('Cash Flow_Monthly'!BH163:BH167)</f>
        <v>0</v>
      </c>
      <c r="BS5" s="1685">
        <f>SUM('Cash Flow_Monthly'!BI158:BI160)-SUM('Cash Flow_Monthly'!BI163:BI167)</f>
        <v>0</v>
      </c>
      <c r="BT5" s="1685">
        <f>SUM('Cash Flow_Monthly'!BJ158:BJ160)-SUM('Cash Flow_Monthly'!BJ163:BJ167)</f>
        <v>0</v>
      </c>
      <c r="BU5" s="1685">
        <f>SUM('Cash Flow_Monthly'!BK158:BK160)-SUM('Cash Flow_Monthly'!BK163:BK167)</f>
        <v>0</v>
      </c>
      <c r="BV5" s="1685">
        <f>SUM('Cash Flow_Monthly'!BL158:BL160)-SUM('Cash Flow_Monthly'!BL163:BL167)</f>
        <v>0</v>
      </c>
      <c r="BW5" s="1685">
        <f>SUM('Cash Flow_Monthly'!BM158:BM160)-SUM('Cash Flow_Monthly'!BM163:BM167)</f>
        <v>0</v>
      </c>
      <c r="BX5" s="1685">
        <f>SUM('Cash Flow_Monthly'!BN158:BN160)-SUM('Cash Flow_Monthly'!BN163:BN167)</f>
        <v>0</v>
      </c>
      <c r="BY5" s="1685">
        <f>SUM('Cash Flow_Monthly'!BO158:BO160)-SUM('Cash Flow_Monthly'!BO163:BO167)</f>
        <v>0</v>
      </c>
      <c r="BZ5" s="1685">
        <f>SUM('Cash Flow_Monthly'!BP158:BP160)-SUM('Cash Flow_Monthly'!BP163:BP167)</f>
        <v>0</v>
      </c>
      <c r="CA5" s="1685">
        <f>SUM('Cash Flow_Monthly'!BQ158:BQ160)-SUM('Cash Flow_Monthly'!BQ163:BQ167)</f>
        <v>0</v>
      </c>
      <c r="CB5" s="1685">
        <f>SUM('Cash Flow_Monthly'!BR158:BR160)-SUM('Cash Flow_Monthly'!BR163:BR167)</f>
        <v>0</v>
      </c>
      <c r="CC5" s="1685">
        <f>SUM('Cash Flow_Monthly'!BS158:BS160)-SUM('Cash Flow_Monthly'!BS163:BS167)</f>
        <v>0</v>
      </c>
      <c r="CD5" s="1685">
        <f>SUM('Cash Flow_Monthly'!BT158:BT160)-SUM('Cash Flow_Monthly'!BT163:BT167)</f>
        <v>0</v>
      </c>
      <c r="CE5" s="1685">
        <f>SUM('Cash Flow_Monthly'!BU158:BU160)-SUM('Cash Flow_Monthly'!BU163:BU167)</f>
        <v>0</v>
      </c>
      <c r="CF5" s="1685">
        <f>SUM('Cash Flow_Monthly'!BV158:BV160)-SUM('Cash Flow_Monthly'!BV163:BV167)</f>
        <v>0</v>
      </c>
      <c r="CG5" s="1685">
        <f>SUM('Cash Flow_Monthly'!BW158:BW160)-SUM('Cash Flow_Monthly'!BW163:BW167)</f>
        <v>0</v>
      </c>
      <c r="CH5" s="1685">
        <f>SUM('Cash Flow_Monthly'!BX158:BX160)-SUM('Cash Flow_Monthly'!BX163:BX167)</f>
        <v>0</v>
      </c>
      <c r="CI5" s="1685">
        <f>SUM('Cash Flow_Monthly'!BY158:BY160)-SUM('Cash Flow_Monthly'!BY163:BY167)</f>
        <v>0</v>
      </c>
      <c r="CJ5" s="1685">
        <f>SUM('Cash Flow_Monthly'!BZ158:BZ160)-SUM('Cash Flow_Monthly'!BZ163:BZ167)</f>
        <v>0</v>
      </c>
      <c r="CK5" s="1685">
        <f>SUM('Cash Flow_Monthly'!CA158:CA160)-SUM('Cash Flow_Monthly'!CA163:CA167)</f>
        <v>0</v>
      </c>
      <c r="CL5" s="1685">
        <f>SUM('Cash Flow_Monthly'!CB158:CB160)-SUM('Cash Flow_Monthly'!CB163:CB167)</f>
        <v>0</v>
      </c>
      <c r="CM5" s="1685">
        <f>SUM('Cash Flow_Monthly'!CC158:CC160)-SUM('Cash Flow_Monthly'!CC163:CC167)</f>
        <v>0</v>
      </c>
      <c r="CN5" s="1685">
        <f>SUM('Cash Flow_Monthly'!CD158:CD160)-SUM('Cash Flow_Monthly'!CD163:CD167)</f>
        <v>0</v>
      </c>
      <c r="CO5" s="1685">
        <f>SUM('Cash Flow_Monthly'!CE158:CE160)-SUM('Cash Flow_Monthly'!CE163:CE167)</f>
        <v>0</v>
      </c>
      <c r="CP5" s="1685">
        <f>SUM('Cash Flow_Monthly'!CF158:CF160)-SUM('Cash Flow_Monthly'!CF163:CF167)</f>
        <v>0</v>
      </c>
      <c r="CQ5" s="1685">
        <f>SUM('Cash Flow_Monthly'!CG158:CG160)-SUM('Cash Flow_Monthly'!CG163:CG167)</f>
        <v>0</v>
      </c>
      <c r="CR5" s="1685">
        <f>SUM('Cash Flow_Monthly'!CH158:CH160)-SUM('Cash Flow_Monthly'!CH163:CH167)</f>
        <v>0</v>
      </c>
      <c r="CS5" s="1685">
        <f>SUM('Cash Flow_Monthly'!CI158:CI160)-SUM('Cash Flow_Monthly'!CI163:CI167)</f>
        <v>0</v>
      </c>
      <c r="CT5" s="1685">
        <f>SUM('Cash Flow_Monthly'!CJ158:CJ160)-SUM('Cash Flow_Monthly'!CJ163:CJ167)</f>
        <v>32462749.899931327</v>
      </c>
      <c r="CU5" s="1685">
        <f>SUM('Cash Flow_Monthly'!CK158:CK160)-SUM('Cash Flow_Monthly'!CK163:CK167)</f>
        <v>0</v>
      </c>
      <c r="CV5" s="1685">
        <f>SUM('Cash Flow_Monthly'!CL158:CL160)-SUM('Cash Flow_Monthly'!CL163:CL167)</f>
        <v>0</v>
      </c>
      <c r="CW5" s="1685">
        <f>SUM('Cash Flow_Monthly'!CM158:CM160)-SUM('Cash Flow_Monthly'!CM163:CM167)</f>
        <v>0</v>
      </c>
      <c r="CX5" s="1685">
        <f>SUM('Cash Flow_Monthly'!CN158:CN160)-SUM('Cash Flow_Monthly'!CN163:CN167)</f>
        <v>0</v>
      </c>
      <c r="CY5" s="1685">
        <f>SUM('Cash Flow_Monthly'!CO158:CO160)-SUM('Cash Flow_Monthly'!CO163:CO167)</f>
        <v>0</v>
      </c>
      <c r="CZ5" s="1685">
        <f>SUM('Cash Flow_Monthly'!CP158:CP160)-SUM('Cash Flow_Monthly'!CP163:CP167)</f>
        <v>0</v>
      </c>
      <c r="DA5" s="1685">
        <f>SUM('Cash Flow_Monthly'!CQ158:CQ160)-SUM('Cash Flow_Monthly'!CQ163:CQ167)</f>
        <v>0</v>
      </c>
      <c r="DB5" s="1685">
        <f>SUM('Cash Flow_Monthly'!CR158:CR160)-SUM('Cash Flow_Monthly'!CR163:CR167)</f>
        <v>0</v>
      </c>
      <c r="DC5" s="1685">
        <f>SUM('Cash Flow_Monthly'!CS158:CS160)-SUM('Cash Flow_Monthly'!CS163:CS167)</f>
        <v>0</v>
      </c>
      <c r="DD5" s="1685">
        <f>SUM('Cash Flow_Monthly'!CT158:CT160)-SUM('Cash Flow_Monthly'!CT163:CT167)</f>
        <v>0</v>
      </c>
      <c r="DE5" s="1685">
        <f>SUM('Cash Flow_Monthly'!CU158:CU160)-SUM('Cash Flow_Monthly'!CU163:CU167)</f>
        <v>0</v>
      </c>
      <c r="DF5" s="1685">
        <f>SUM('Cash Flow_Monthly'!CV158:CV160)-SUM('Cash Flow_Monthly'!CV163:CV167)</f>
        <v>0</v>
      </c>
      <c r="DG5" s="1685">
        <f>SUM('Cash Flow_Monthly'!CW158:CW160)-SUM('Cash Flow_Monthly'!CW163:CW167)</f>
        <v>0</v>
      </c>
      <c r="DH5" s="1685">
        <f>SUM('Cash Flow_Monthly'!CX158:CX160)-SUM('Cash Flow_Monthly'!CX163:CX167)</f>
        <v>0</v>
      </c>
      <c r="DI5" s="1685">
        <f>SUM('Cash Flow_Monthly'!CY158:CY160)-SUM('Cash Flow_Monthly'!CY163:CY167)</f>
        <v>0</v>
      </c>
      <c r="DJ5" s="1685">
        <f>SUM('Cash Flow_Monthly'!CZ158:CZ160)-SUM('Cash Flow_Monthly'!CZ163:CZ167)</f>
        <v>0</v>
      </c>
      <c r="DK5" s="1685">
        <f>SUM('Cash Flow_Monthly'!DA158:DA160)-SUM('Cash Flow_Monthly'!DA163:DA167)</f>
        <v>0</v>
      </c>
      <c r="DL5" s="1685">
        <f>SUM('Cash Flow_Monthly'!DB158:DB160)-SUM('Cash Flow_Monthly'!DB163:DB167)</f>
        <v>0</v>
      </c>
      <c r="DM5" s="1685">
        <f>SUM('Cash Flow_Monthly'!DC158:DC160)-SUM('Cash Flow_Monthly'!DC163:DC167)</f>
        <v>0</v>
      </c>
      <c r="DN5" s="1685">
        <f>SUM('Cash Flow_Monthly'!DD158:DD160)-SUM('Cash Flow_Monthly'!DD163:DD167)</f>
        <v>0</v>
      </c>
      <c r="DO5" s="1685">
        <f>SUM('Cash Flow_Monthly'!DE158:DE160)-SUM('Cash Flow_Monthly'!DE163:DE167)</f>
        <v>0</v>
      </c>
      <c r="DP5" s="1685">
        <f>SUM('Cash Flow_Monthly'!DF158:DF160)-SUM('Cash Flow_Monthly'!DF163:DF167)</f>
        <v>0</v>
      </c>
      <c r="DQ5" s="1685">
        <f>SUM('Cash Flow_Monthly'!DG158:DG160)-SUM('Cash Flow_Monthly'!DG163:DG167)</f>
        <v>0</v>
      </c>
      <c r="DR5" s="1685">
        <f>SUM('Cash Flow_Monthly'!DH158:DH160)-SUM('Cash Flow_Monthly'!DH163:DH167)</f>
        <v>0</v>
      </c>
      <c r="DS5" s="1685">
        <f>SUM('Cash Flow_Monthly'!DI158:DI160)-SUM('Cash Flow_Monthly'!DI163:DI167)</f>
        <v>0</v>
      </c>
      <c r="DT5" s="1685">
        <f>SUM('Cash Flow_Monthly'!DJ158:DJ160)-SUM('Cash Flow_Monthly'!DJ163:DJ167)</f>
        <v>0</v>
      </c>
      <c r="DU5" s="1685">
        <f>SUM('Cash Flow_Monthly'!DK158:DK160)-SUM('Cash Flow_Monthly'!DK163:DK167)</f>
        <v>0</v>
      </c>
      <c r="DV5" s="1685">
        <f>SUM('Cash Flow_Monthly'!DL158:DL160)-SUM('Cash Flow_Monthly'!DL163:DL167)</f>
        <v>0</v>
      </c>
      <c r="DW5" s="1685">
        <f>SUM('Cash Flow_Monthly'!DM158:DM160)-SUM('Cash Flow_Monthly'!DM163:DM167)</f>
        <v>0</v>
      </c>
      <c r="DX5" s="1685">
        <f>SUM('Cash Flow_Monthly'!DN158:DN160)-SUM('Cash Flow_Monthly'!DN163:DN167)</f>
        <v>0</v>
      </c>
      <c r="DY5" s="1685">
        <f>SUM('Cash Flow_Monthly'!DO158:DO160)-SUM('Cash Flow_Monthly'!DO163:DO167)</f>
        <v>0</v>
      </c>
      <c r="DZ5" s="1685">
        <f>SUM('Cash Flow_Monthly'!DP158:DP160)-SUM('Cash Flow_Monthly'!DP163:DP167)</f>
        <v>0</v>
      </c>
      <c r="EA5" s="1685">
        <f>SUM('Cash Flow_Monthly'!DQ158:DQ160)-SUM('Cash Flow_Monthly'!DQ163:DQ167)</f>
        <v>0</v>
      </c>
      <c r="EB5" s="1685">
        <f>SUM('Cash Flow_Monthly'!DR158:DR160)-SUM('Cash Flow_Monthly'!DR163:DR167)</f>
        <v>0</v>
      </c>
      <c r="EC5" s="1685">
        <f>SUM('Cash Flow_Monthly'!DS158:DS160)-SUM('Cash Flow_Monthly'!DS163:DS167)</f>
        <v>0</v>
      </c>
      <c r="ED5" s="1685">
        <f>SUM('Cash Flow_Monthly'!DT158:DT160)-SUM('Cash Flow_Monthly'!DT163:DT167)</f>
        <v>0</v>
      </c>
      <c r="EE5" s="47"/>
    </row>
    <row r="6" spans="1:136">
      <c r="F6" s="118"/>
      <c r="K6" s="1874"/>
      <c r="M6" s="1889" t="s">
        <v>962</v>
      </c>
      <c r="N6" s="1684"/>
      <c r="O6" s="1685">
        <f>-'Cash Flow_Monthly'!E171</f>
        <v>0</v>
      </c>
      <c r="P6" s="1685">
        <f>-'Cash Flow_Monthly'!F171</f>
        <v>0</v>
      </c>
      <c r="Q6" s="1685">
        <f>-'Cash Flow_Monthly'!G171</f>
        <v>0</v>
      </c>
      <c r="R6" s="1685">
        <f>-'Cash Flow_Monthly'!H171</f>
        <v>0</v>
      </c>
      <c r="S6" s="1685">
        <f>-'Cash Flow_Monthly'!I171</f>
        <v>0</v>
      </c>
      <c r="T6" s="1685">
        <f>-'Cash Flow_Monthly'!J171</f>
        <v>0</v>
      </c>
      <c r="U6" s="1685">
        <f>-'Cash Flow_Monthly'!K171</f>
        <v>0</v>
      </c>
      <c r="V6" s="1685">
        <f>-'Cash Flow_Monthly'!L171</f>
        <v>0</v>
      </c>
      <c r="W6" s="1685">
        <f>-'Cash Flow_Monthly'!M171</f>
        <v>0</v>
      </c>
      <c r="X6" s="1685">
        <f>-'Cash Flow_Monthly'!N171</f>
        <v>0</v>
      </c>
      <c r="Y6" s="1685">
        <f>-'Cash Flow_Monthly'!O171</f>
        <v>0</v>
      </c>
      <c r="Z6" s="1685">
        <f>-'Cash Flow_Monthly'!P171</f>
        <v>0</v>
      </c>
      <c r="AA6" s="1685">
        <f>-'Cash Flow_Monthly'!Q171</f>
        <v>0</v>
      </c>
      <c r="AB6" s="1685">
        <f>-'Cash Flow_Monthly'!R171</f>
        <v>0</v>
      </c>
      <c r="AC6" s="1685">
        <f>-'Cash Flow_Monthly'!S171</f>
        <v>0</v>
      </c>
      <c r="AD6" s="1685">
        <f>-'Cash Flow_Monthly'!T171</f>
        <v>0</v>
      </c>
      <c r="AE6" s="1685">
        <f>-'Cash Flow_Monthly'!U171</f>
        <v>0</v>
      </c>
      <c r="AF6" s="1685">
        <f>-'Cash Flow_Monthly'!V171</f>
        <v>0</v>
      </c>
      <c r="AG6" s="1685">
        <f>-'Cash Flow_Monthly'!W171</f>
        <v>0</v>
      </c>
      <c r="AH6" s="1685">
        <f>-'Cash Flow_Monthly'!X171</f>
        <v>0</v>
      </c>
      <c r="AI6" s="1685">
        <f>-'Cash Flow_Monthly'!Y171</f>
        <v>0</v>
      </c>
      <c r="AJ6" s="1685">
        <f>-'Cash Flow_Monthly'!Z171</f>
        <v>0</v>
      </c>
      <c r="AK6" s="1685">
        <f>-'Cash Flow_Monthly'!AA171</f>
        <v>0</v>
      </c>
      <c r="AL6" s="1685">
        <f>-'Cash Flow_Monthly'!AB171</f>
        <v>0</v>
      </c>
      <c r="AM6" s="1685">
        <f>-'Cash Flow_Monthly'!AC171</f>
        <v>0</v>
      </c>
      <c r="AN6" s="1685">
        <f>-'Cash Flow_Monthly'!AD171</f>
        <v>0</v>
      </c>
      <c r="AO6" s="1685">
        <f>-'Cash Flow_Monthly'!AE171</f>
        <v>0</v>
      </c>
      <c r="AP6" s="1685">
        <f>-'Cash Flow_Monthly'!AF171</f>
        <v>0</v>
      </c>
      <c r="AQ6" s="1685">
        <f>-'Cash Flow_Monthly'!AG171</f>
        <v>0</v>
      </c>
      <c r="AR6" s="1685">
        <f>-'Cash Flow_Monthly'!AH171</f>
        <v>0</v>
      </c>
      <c r="AS6" s="1685">
        <f>-'Cash Flow_Monthly'!AI171</f>
        <v>0</v>
      </c>
      <c r="AT6" s="1685">
        <f>-'Cash Flow_Monthly'!AJ171</f>
        <v>0</v>
      </c>
      <c r="AU6" s="1685">
        <f>-'Cash Flow_Monthly'!AK171</f>
        <v>0</v>
      </c>
      <c r="AV6" s="1685">
        <f>-'Cash Flow_Monthly'!AL171</f>
        <v>0</v>
      </c>
      <c r="AW6" s="1685">
        <f>-'Cash Flow_Monthly'!AM171</f>
        <v>0</v>
      </c>
      <c r="AX6" s="1685">
        <f>-'Cash Flow_Monthly'!AN171</f>
        <v>0</v>
      </c>
      <c r="AY6" s="1685">
        <f>-'Cash Flow_Monthly'!AO171</f>
        <v>0</v>
      </c>
      <c r="AZ6" s="1685">
        <f>-'Cash Flow_Monthly'!AP171</f>
        <v>0</v>
      </c>
      <c r="BA6" s="1685">
        <f>-'Cash Flow_Monthly'!AQ171</f>
        <v>0</v>
      </c>
      <c r="BB6" s="1685">
        <f>-'Cash Flow_Monthly'!AR171</f>
        <v>0</v>
      </c>
      <c r="BC6" s="1685">
        <f>-'Cash Flow_Monthly'!AS171</f>
        <v>0</v>
      </c>
      <c r="BD6" s="1685">
        <f>-'Cash Flow_Monthly'!AT171</f>
        <v>0</v>
      </c>
      <c r="BE6" s="1685">
        <f>-'Cash Flow_Monthly'!AU171</f>
        <v>0</v>
      </c>
      <c r="BF6" s="1685">
        <f>-'Cash Flow_Monthly'!AV171</f>
        <v>0</v>
      </c>
      <c r="BG6" s="1685">
        <f>-'Cash Flow_Monthly'!AW171</f>
        <v>0</v>
      </c>
      <c r="BH6" s="1685">
        <f>-'Cash Flow_Monthly'!AX171</f>
        <v>0</v>
      </c>
      <c r="BI6" s="1685">
        <f>-'Cash Flow_Monthly'!AY171</f>
        <v>0</v>
      </c>
      <c r="BJ6" s="1685">
        <f>-'Cash Flow_Monthly'!AZ171</f>
        <v>0</v>
      </c>
      <c r="BK6" s="1685">
        <f>-'Cash Flow_Monthly'!BA171</f>
        <v>0</v>
      </c>
      <c r="BL6" s="1685">
        <f>-'Cash Flow_Monthly'!BB171</f>
        <v>0</v>
      </c>
      <c r="BM6" s="1685">
        <f>-'Cash Flow_Monthly'!BC171</f>
        <v>0</v>
      </c>
      <c r="BN6" s="1685">
        <f>-'Cash Flow_Monthly'!BD171</f>
        <v>0</v>
      </c>
      <c r="BO6" s="1685">
        <f>-'Cash Flow_Monthly'!BE171</f>
        <v>0</v>
      </c>
      <c r="BP6" s="1685">
        <f>-'Cash Flow_Monthly'!BF171</f>
        <v>0</v>
      </c>
      <c r="BQ6" s="1685">
        <f>-'Cash Flow_Monthly'!BG171</f>
        <v>0</v>
      </c>
      <c r="BR6" s="1685">
        <f>-'Cash Flow_Monthly'!BH171</f>
        <v>0</v>
      </c>
      <c r="BS6" s="1685">
        <f>-'Cash Flow_Monthly'!BI171</f>
        <v>0</v>
      </c>
      <c r="BT6" s="1685">
        <f>-'Cash Flow_Monthly'!BJ171</f>
        <v>0</v>
      </c>
      <c r="BU6" s="1685">
        <f>-'Cash Flow_Monthly'!BK171</f>
        <v>0</v>
      </c>
      <c r="BV6" s="1685">
        <f>-'Cash Flow_Monthly'!BL171</f>
        <v>0</v>
      </c>
      <c r="BW6" s="1685">
        <f>-'Cash Flow_Monthly'!BM171</f>
        <v>0</v>
      </c>
      <c r="BX6" s="1685">
        <f>-'Cash Flow_Monthly'!BN171</f>
        <v>0</v>
      </c>
      <c r="BY6" s="1685">
        <f>-'Cash Flow_Monthly'!BO171</f>
        <v>0</v>
      </c>
      <c r="BZ6" s="1685">
        <f>-'Cash Flow_Monthly'!BP171</f>
        <v>0</v>
      </c>
      <c r="CA6" s="1685">
        <f>-'Cash Flow_Monthly'!BQ171</f>
        <v>0</v>
      </c>
      <c r="CB6" s="1685">
        <f>-'Cash Flow_Monthly'!BR171</f>
        <v>0</v>
      </c>
      <c r="CC6" s="1685">
        <f>-'Cash Flow_Monthly'!BS171</f>
        <v>0</v>
      </c>
      <c r="CD6" s="1685">
        <f>-'Cash Flow_Monthly'!BT171</f>
        <v>0</v>
      </c>
      <c r="CE6" s="1685">
        <f>-'Cash Flow_Monthly'!BU171</f>
        <v>0</v>
      </c>
      <c r="CF6" s="1685">
        <f>-'Cash Flow_Monthly'!BV171</f>
        <v>0</v>
      </c>
      <c r="CG6" s="1685">
        <f>-'Cash Flow_Monthly'!BW171</f>
        <v>0</v>
      </c>
      <c r="CH6" s="1685">
        <f>-'Cash Flow_Monthly'!BX171</f>
        <v>0</v>
      </c>
      <c r="CI6" s="1685">
        <f>-'Cash Flow_Monthly'!BY171</f>
        <v>0</v>
      </c>
      <c r="CJ6" s="1685">
        <f>-'Cash Flow_Monthly'!BZ171</f>
        <v>0</v>
      </c>
      <c r="CK6" s="1685">
        <f>-'Cash Flow_Monthly'!CA171</f>
        <v>0</v>
      </c>
      <c r="CL6" s="1685">
        <f>-'Cash Flow_Monthly'!CB171</f>
        <v>0</v>
      </c>
      <c r="CM6" s="1685">
        <f>-'Cash Flow_Monthly'!CC171</f>
        <v>0</v>
      </c>
      <c r="CN6" s="1685">
        <f>-'Cash Flow_Monthly'!CD171</f>
        <v>0</v>
      </c>
      <c r="CO6" s="1685">
        <f>-'Cash Flow_Monthly'!CE171</f>
        <v>0</v>
      </c>
      <c r="CP6" s="1685">
        <f>-'Cash Flow_Monthly'!CF171</f>
        <v>0</v>
      </c>
      <c r="CQ6" s="1685">
        <f>-'Cash Flow_Monthly'!CG171</f>
        <v>0</v>
      </c>
      <c r="CR6" s="1685">
        <f>-'Cash Flow_Monthly'!CH171</f>
        <v>0</v>
      </c>
      <c r="CS6" s="1685">
        <f>-'Cash Flow_Monthly'!CI171</f>
        <v>0</v>
      </c>
      <c r="CT6" s="1685">
        <f>-'Cash Flow_Monthly'!CJ171</f>
        <v>0</v>
      </c>
      <c r="CU6" s="1685">
        <f>-'Cash Flow_Monthly'!CK171</f>
        <v>0</v>
      </c>
      <c r="CV6" s="1685">
        <f>-'Cash Flow_Monthly'!CL171</f>
        <v>0</v>
      </c>
      <c r="CW6" s="1685">
        <f>-'Cash Flow_Monthly'!CM171</f>
        <v>0</v>
      </c>
      <c r="CX6" s="1685">
        <f>-'Cash Flow_Monthly'!CN171</f>
        <v>0</v>
      </c>
      <c r="CY6" s="1685">
        <f>-'Cash Flow_Monthly'!CO171</f>
        <v>0</v>
      </c>
      <c r="CZ6" s="1685">
        <f>-'Cash Flow_Monthly'!CP171</f>
        <v>0</v>
      </c>
      <c r="DA6" s="1685">
        <f>-'Cash Flow_Monthly'!CQ171</f>
        <v>0</v>
      </c>
      <c r="DB6" s="1685">
        <f>-'Cash Flow_Monthly'!CR171</f>
        <v>0</v>
      </c>
      <c r="DC6" s="1685">
        <f>-'Cash Flow_Monthly'!CS171</f>
        <v>0</v>
      </c>
      <c r="DD6" s="1685">
        <f>-'Cash Flow_Monthly'!CT171</f>
        <v>0</v>
      </c>
      <c r="DE6" s="1685">
        <f>-'Cash Flow_Monthly'!CU171</f>
        <v>0</v>
      </c>
      <c r="DF6" s="1685">
        <f>-'Cash Flow_Monthly'!CV171</f>
        <v>0</v>
      </c>
      <c r="DG6" s="1685">
        <f>-'Cash Flow_Monthly'!CW171</f>
        <v>0</v>
      </c>
      <c r="DH6" s="1685">
        <f>-'Cash Flow_Monthly'!CX171</f>
        <v>0</v>
      </c>
      <c r="DI6" s="1685">
        <f>-'Cash Flow_Monthly'!CY171</f>
        <v>0</v>
      </c>
      <c r="DJ6" s="1685">
        <f>-'Cash Flow_Monthly'!CZ171</f>
        <v>0</v>
      </c>
      <c r="DK6" s="1685">
        <f>-'Cash Flow_Monthly'!DA171</f>
        <v>0</v>
      </c>
      <c r="DL6" s="1685">
        <f>-'Cash Flow_Monthly'!DB171</f>
        <v>0</v>
      </c>
      <c r="DM6" s="1685">
        <f>-'Cash Flow_Monthly'!DC171</f>
        <v>0</v>
      </c>
      <c r="DN6" s="1685">
        <f>-'Cash Flow_Monthly'!DD171</f>
        <v>0</v>
      </c>
      <c r="DO6" s="1685">
        <f>-'Cash Flow_Monthly'!DE171</f>
        <v>0</v>
      </c>
      <c r="DP6" s="1685">
        <f>-'Cash Flow_Monthly'!DF171</f>
        <v>0</v>
      </c>
      <c r="DQ6" s="1685">
        <f>-'Cash Flow_Monthly'!DG171</f>
        <v>0</v>
      </c>
      <c r="DR6" s="1685">
        <f>-'Cash Flow_Monthly'!DH171</f>
        <v>0</v>
      </c>
      <c r="DS6" s="1685">
        <f>-'Cash Flow_Monthly'!DI171</f>
        <v>0</v>
      </c>
      <c r="DT6" s="1685">
        <f>-'Cash Flow_Monthly'!DJ171</f>
        <v>0</v>
      </c>
      <c r="DU6" s="1685">
        <f>-'Cash Flow_Monthly'!DK171</f>
        <v>0</v>
      </c>
      <c r="DV6" s="1685">
        <f>-'Cash Flow_Monthly'!DL171</f>
        <v>0</v>
      </c>
      <c r="DW6" s="1685">
        <f>-'Cash Flow_Monthly'!DM171</f>
        <v>0</v>
      </c>
      <c r="DX6" s="1685">
        <f>-'Cash Flow_Monthly'!DN171</f>
        <v>0</v>
      </c>
      <c r="DY6" s="1685">
        <f>-'Cash Flow_Monthly'!DO171</f>
        <v>0</v>
      </c>
      <c r="DZ6" s="1685">
        <f>-'Cash Flow_Monthly'!DP171</f>
        <v>0</v>
      </c>
      <c r="EA6" s="1685">
        <f>-'Cash Flow_Monthly'!DQ171</f>
        <v>0</v>
      </c>
      <c r="EB6" s="1685">
        <f>-'Cash Flow_Monthly'!DR171</f>
        <v>0</v>
      </c>
      <c r="EC6" s="1685">
        <f>-'Cash Flow_Monthly'!DS171</f>
        <v>0</v>
      </c>
      <c r="ED6" s="1685">
        <f>-'Cash Flow_Monthly'!DT171</f>
        <v>0</v>
      </c>
      <c r="EE6" s="47"/>
    </row>
    <row r="7" spans="1:136" s="1" customFormat="1">
      <c r="K7" s="1960"/>
      <c r="M7" s="1888" t="s">
        <v>970</v>
      </c>
      <c r="N7" s="1431">
        <f>F20</f>
        <v>-14341417.589883346</v>
      </c>
      <c r="O7" s="632">
        <f>SUM(O4:O6)</f>
        <v>34284.803793195169</v>
      </c>
      <c r="P7" s="632">
        <f t="shared" ref="P7:CA7" si="0">SUM(P4:P6)</f>
        <v>34608.157572136828</v>
      </c>
      <c r="Q7" s="632">
        <f t="shared" si="0"/>
        <v>34843.489071860982</v>
      </c>
      <c r="R7" s="632">
        <f t="shared" si="0"/>
        <v>35072.657447112448</v>
      </c>
      <c r="S7" s="632">
        <f t="shared" si="0"/>
        <v>35556.612636242397</v>
      </c>
      <c r="T7" s="632">
        <f t="shared" si="0"/>
        <v>35943.292991568815</v>
      </c>
      <c r="U7" s="632">
        <f t="shared" si="0"/>
        <v>37273.486521235085</v>
      </c>
      <c r="V7" s="632">
        <f t="shared" si="0"/>
        <v>38861.384521891639</v>
      </c>
      <c r="W7" s="632">
        <f t="shared" si="0"/>
        <v>40557.132884059785</v>
      </c>
      <c r="X7" s="632">
        <f t="shared" si="0"/>
        <v>41879.657317569698</v>
      </c>
      <c r="Y7" s="632">
        <f t="shared" si="0"/>
        <v>43043.875385921696</v>
      </c>
      <c r="Z7" s="632">
        <f t="shared" si="0"/>
        <v>44268.283303067219</v>
      </c>
      <c r="AA7" s="632">
        <f t="shared" si="0"/>
        <v>48295.2335343382</v>
      </c>
      <c r="AB7" s="632">
        <f t="shared" si="0"/>
        <v>50033.701089547554</v>
      </c>
      <c r="AC7" s="632">
        <f t="shared" si="0"/>
        <v>51456.938476570489</v>
      </c>
      <c r="AD7" s="632">
        <f t="shared" si="0"/>
        <v>52640.287551956557</v>
      </c>
      <c r="AE7" s="632">
        <f t="shared" si="0"/>
        <v>54065.577676747474</v>
      </c>
      <c r="AF7" s="632">
        <f t="shared" si="0"/>
        <v>55117.961093153208</v>
      </c>
      <c r="AG7" s="632">
        <f t="shared" si="0"/>
        <v>57670.669382806489</v>
      </c>
      <c r="AH7" s="632">
        <f t="shared" si="0"/>
        <v>60235.240316760406</v>
      </c>
      <c r="AI7" s="632">
        <f t="shared" si="0"/>
        <v>62805.343834808577</v>
      </c>
      <c r="AJ7" s="632">
        <f t="shared" si="0"/>
        <v>64641.297091618282</v>
      </c>
      <c r="AK7" s="632">
        <f t="shared" si="0"/>
        <v>66216.103183300336</v>
      </c>
      <c r="AL7" s="632">
        <f t="shared" si="0"/>
        <v>67774.632589737346</v>
      </c>
      <c r="AM7" s="632">
        <f t="shared" si="0"/>
        <v>70125.923867689315</v>
      </c>
      <c r="AN7" s="632">
        <f t="shared" si="0"/>
        <v>72099.769568557705</v>
      </c>
      <c r="AO7" s="632">
        <f t="shared" si="0"/>
        <v>73638.214012008277</v>
      </c>
      <c r="AP7" s="632">
        <f t="shared" si="0"/>
        <v>74857.520047860307</v>
      </c>
      <c r="AQ7" s="632">
        <f t="shared" si="0"/>
        <v>76260.485277555301</v>
      </c>
      <c r="AR7" s="632">
        <f t="shared" si="0"/>
        <v>77257.652490097389</v>
      </c>
      <c r="AS7" s="632">
        <f t="shared" si="0"/>
        <v>79551.879426481639</v>
      </c>
      <c r="AT7" s="632">
        <f t="shared" si="0"/>
        <v>81746.443373922433</v>
      </c>
      <c r="AU7" s="632">
        <f t="shared" si="0"/>
        <v>83841.023171171488</v>
      </c>
      <c r="AV7" s="632">
        <f t="shared" si="0"/>
        <v>85114.280903640814</v>
      </c>
      <c r="AW7" s="632">
        <f t="shared" si="0"/>
        <v>86361.158585754369</v>
      </c>
      <c r="AX7" s="632">
        <f t="shared" si="0"/>
        <v>87582.246746329998</v>
      </c>
      <c r="AY7" s="632">
        <f t="shared" si="0"/>
        <v>85723.882523663633</v>
      </c>
      <c r="AZ7" s="632">
        <f t="shared" si="0"/>
        <v>87154.226217870324</v>
      </c>
      <c r="BA7" s="632">
        <f t="shared" si="0"/>
        <v>88237.910635244785</v>
      </c>
      <c r="BB7" s="632">
        <f t="shared" si="0"/>
        <v>89095.789553648137</v>
      </c>
      <c r="BC7" s="632">
        <f t="shared" si="0"/>
        <v>90027.401692444269</v>
      </c>
      <c r="BD7" s="632">
        <f t="shared" si="0"/>
        <v>90690.38313242748</v>
      </c>
      <c r="BE7" s="632">
        <f t="shared" si="0"/>
        <v>92202.052622484145</v>
      </c>
      <c r="BF7" s="632">
        <f t="shared" si="0"/>
        <v>93548.064520258617</v>
      </c>
      <c r="BG7" s="632">
        <f t="shared" si="0"/>
        <v>94732.853754014111</v>
      </c>
      <c r="BH7" s="632">
        <f t="shared" si="0"/>
        <v>95459.402555377033</v>
      </c>
      <c r="BI7" s="632">
        <f t="shared" si="0"/>
        <v>96172.952094188353</v>
      </c>
      <c r="BJ7" s="632">
        <f t="shared" si="0"/>
        <v>96874.4264187597</v>
      </c>
      <c r="BK7" s="632">
        <f t="shared" si="0"/>
        <v>93848.309530198443</v>
      </c>
      <c r="BL7" s="632">
        <f t="shared" si="0"/>
        <v>94764.436306314878</v>
      </c>
      <c r="BM7" s="632">
        <f t="shared" si="0"/>
        <v>95433.753426853174</v>
      </c>
      <c r="BN7" s="632">
        <f t="shared" si="0"/>
        <v>95970.781689263953</v>
      </c>
      <c r="BO7" s="632">
        <f t="shared" si="0"/>
        <v>96596.685892488662</v>
      </c>
      <c r="BP7" s="632">
        <f t="shared" si="0"/>
        <v>97049.727961928205</v>
      </c>
      <c r="BQ7" s="632">
        <f t="shared" si="0"/>
        <v>98102.697158976633</v>
      </c>
      <c r="BR7" s="632">
        <f t="shared" si="0"/>
        <v>99130.831505125272</v>
      </c>
      <c r="BS7" s="632">
        <f t="shared" si="0"/>
        <v>100143.3736708292</v>
      </c>
      <c r="BT7" s="632">
        <f t="shared" si="0"/>
        <v>100782.88633963844</v>
      </c>
      <c r="BU7" s="632">
        <f t="shared" si="0"/>
        <v>101429.53859218622</v>
      </c>
      <c r="BV7" s="632">
        <f t="shared" si="0"/>
        <v>102083.76308796628</v>
      </c>
      <c r="BW7" s="632">
        <f t="shared" si="0"/>
        <v>100568.4346001127</v>
      </c>
      <c r="BX7" s="632">
        <f t="shared" si="0"/>
        <v>101481.58034622883</v>
      </c>
      <c r="BY7" s="632">
        <f t="shared" si="0"/>
        <v>102161.98906068211</v>
      </c>
      <c r="BZ7" s="632">
        <f t="shared" si="0"/>
        <v>102718.00140509648</v>
      </c>
      <c r="CA7" s="632">
        <f t="shared" si="0"/>
        <v>103377.32701248808</v>
      </c>
      <c r="CB7" s="632">
        <f t="shared" ref="CB7:ED7" si="1">SUM(CB4:CB6)</f>
        <v>103860.02881524463</v>
      </c>
      <c r="CC7" s="632">
        <f t="shared" si="1"/>
        <v>105012.14414944549</v>
      </c>
      <c r="CD7" s="632">
        <f t="shared" si="1"/>
        <v>106159.32201548613</v>
      </c>
      <c r="CE7" s="632">
        <f t="shared" si="1"/>
        <v>107302.46117392629</v>
      </c>
      <c r="CF7" s="632">
        <f t="shared" si="1"/>
        <v>108027.83775121454</v>
      </c>
      <c r="CG7" s="632">
        <f t="shared" si="1"/>
        <v>108763.8717204548</v>
      </c>
      <c r="CH7" s="632">
        <f t="shared" si="1"/>
        <v>109510.29028330489</v>
      </c>
      <c r="CI7" s="632">
        <f t="shared" si="1"/>
        <v>106118.58264739657</v>
      </c>
      <c r="CJ7" s="632">
        <f t="shared" si="1"/>
        <v>107145.27915538641</v>
      </c>
      <c r="CK7" s="632">
        <f t="shared" si="1"/>
        <v>107918.69823364394</v>
      </c>
      <c r="CL7" s="632">
        <f t="shared" si="1"/>
        <v>108549.54158471085</v>
      </c>
      <c r="CM7" s="632">
        <f t="shared" si="1"/>
        <v>109296.19662775562</v>
      </c>
      <c r="CN7" s="632">
        <f t="shared" si="1"/>
        <v>109841.36289517766</v>
      </c>
      <c r="CO7" s="632">
        <f t="shared" si="1"/>
        <v>111139.8043609522</v>
      </c>
      <c r="CP7" s="632">
        <f t="shared" si="1"/>
        <v>112428.57130885091</v>
      </c>
      <c r="CQ7" s="632">
        <f t="shared" si="1"/>
        <v>113707.89527234773</v>
      </c>
      <c r="CR7" s="632">
        <f t="shared" si="1"/>
        <v>114516.53947558352</v>
      </c>
      <c r="CS7" s="632">
        <f t="shared" si="1"/>
        <v>115333.86854648482</v>
      </c>
      <c r="CT7" s="632">
        <f t="shared" si="1"/>
        <v>32578909.41033246</v>
      </c>
      <c r="CU7" s="632">
        <f t="shared" si="1"/>
        <v>0</v>
      </c>
      <c r="CV7" s="632">
        <f t="shared" si="1"/>
        <v>0</v>
      </c>
      <c r="CW7" s="632">
        <f t="shared" si="1"/>
        <v>0</v>
      </c>
      <c r="CX7" s="632">
        <f t="shared" si="1"/>
        <v>0</v>
      </c>
      <c r="CY7" s="632">
        <f t="shared" si="1"/>
        <v>0</v>
      </c>
      <c r="CZ7" s="632">
        <f t="shared" si="1"/>
        <v>0</v>
      </c>
      <c r="DA7" s="632">
        <f t="shared" si="1"/>
        <v>0</v>
      </c>
      <c r="DB7" s="632">
        <f t="shared" si="1"/>
        <v>0</v>
      </c>
      <c r="DC7" s="632">
        <f t="shared" si="1"/>
        <v>0</v>
      </c>
      <c r="DD7" s="632">
        <f t="shared" si="1"/>
        <v>0</v>
      </c>
      <c r="DE7" s="632">
        <f t="shared" si="1"/>
        <v>0</v>
      </c>
      <c r="DF7" s="632">
        <f t="shared" si="1"/>
        <v>0</v>
      </c>
      <c r="DG7" s="632">
        <f t="shared" si="1"/>
        <v>0</v>
      </c>
      <c r="DH7" s="632">
        <f t="shared" si="1"/>
        <v>0</v>
      </c>
      <c r="DI7" s="632">
        <f t="shared" si="1"/>
        <v>0</v>
      </c>
      <c r="DJ7" s="632">
        <f t="shared" si="1"/>
        <v>0</v>
      </c>
      <c r="DK7" s="632">
        <f t="shared" si="1"/>
        <v>0</v>
      </c>
      <c r="DL7" s="632">
        <f t="shared" si="1"/>
        <v>0</v>
      </c>
      <c r="DM7" s="632">
        <f t="shared" si="1"/>
        <v>0</v>
      </c>
      <c r="DN7" s="632">
        <f t="shared" si="1"/>
        <v>0</v>
      </c>
      <c r="DO7" s="632">
        <f t="shared" si="1"/>
        <v>0</v>
      </c>
      <c r="DP7" s="632">
        <f t="shared" si="1"/>
        <v>0</v>
      </c>
      <c r="DQ7" s="632">
        <f t="shared" si="1"/>
        <v>0</v>
      </c>
      <c r="DR7" s="632">
        <f t="shared" si="1"/>
        <v>0</v>
      </c>
      <c r="DS7" s="632">
        <f t="shared" si="1"/>
        <v>0</v>
      </c>
      <c r="DT7" s="632">
        <f t="shared" si="1"/>
        <v>0</v>
      </c>
      <c r="DU7" s="632">
        <f t="shared" si="1"/>
        <v>0</v>
      </c>
      <c r="DV7" s="632">
        <f t="shared" si="1"/>
        <v>0</v>
      </c>
      <c r="DW7" s="632">
        <f t="shared" si="1"/>
        <v>0</v>
      </c>
      <c r="DX7" s="632">
        <f t="shared" si="1"/>
        <v>0</v>
      </c>
      <c r="DY7" s="632">
        <f t="shared" si="1"/>
        <v>0</v>
      </c>
      <c r="DZ7" s="632">
        <f t="shared" si="1"/>
        <v>0</v>
      </c>
      <c r="EA7" s="632">
        <f t="shared" si="1"/>
        <v>0</v>
      </c>
      <c r="EB7" s="632">
        <f t="shared" si="1"/>
        <v>0</v>
      </c>
      <c r="EC7" s="632">
        <f t="shared" si="1"/>
        <v>0</v>
      </c>
      <c r="ED7" s="632">
        <f t="shared" si="1"/>
        <v>0</v>
      </c>
      <c r="EE7" s="74"/>
    </row>
    <row r="8" spans="1:136" s="802" customFormat="1">
      <c r="K8" s="1958"/>
      <c r="M8" s="1959"/>
      <c r="N8" s="1959"/>
      <c r="O8" s="1959"/>
      <c r="P8" s="1959"/>
      <c r="Q8" s="1959"/>
      <c r="R8" s="1959"/>
      <c r="S8" s="1959"/>
      <c r="T8" s="1959"/>
      <c r="U8" s="1959"/>
      <c r="V8" s="1959"/>
      <c r="W8" s="1959"/>
      <c r="X8" s="1959"/>
      <c r="Y8" s="1959"/>
      <c r="Z8" s="1959"/>
      <c r="AA8" s="1959"/>
      <c r="AB8" s="1959"/>
      <c r="AC8" s="1959"/>
      <c r="AD8" s="1959"/>
      <c r="AE8" s="1959"/>
      <c r="AF8" s="1959"/>
      <c r="AG8" s="1959"/>
      <c r="AH8" s="1959"/>
      <c r="AI8" s="1959"/>
      <c r="AJ8" s="1959"/>
      <c r="AK8" s="1959"/>
      <c r="AL8" s="1959"/>
      <c r="AM8" s="1959"/>
      <c r="AN8" s="1959"/>
      <c r="AO8" s="1959"/>
      <c r="AP8" s="1959"/>
      <c r="AQ8" s="1959"/>
      <c r="AR8" s="1959"/>
      <c r="AS8" s="1959"/>
      <c r="AT8" s="1959"/>
      <c r="AU8" s="1959"/>
      <c r="AV8" s="1959"/>
      <c r="AW8" s="1959"/>
      <c r="AX8" s="1959"/>
      <c r="AY8" s="1959"/>
      <c r="AZ8" s="1959"/>
      <c r="BA8" s="1959"/>
      <c r="BB8" s="1959"/>
      <c r="BC8" s="1959"/>
      <c r="BD8" s="1959"/>
      <c r="BE8" s="1959"/>
      <c r="BF8" s="1959"/>
      <c r="BG8" s="1959"/>
      <c r="BH8" s="1959"/>
      <c r="BI8" s="1959"/>
      <c r="BJ8" s="1959"/>
      <c r="BK8" s="1959"/>
      <c r="BL8" s="1959"/>
      <c r="BM8" s="1959"/>
      <c r="BN8" s="1959"/>
      <c r="BO8" s="1959"/>
      <c r="BP8" s="1959"/>
      <c r="BQ8" s="1959"/>
      <c r="BR8" s="1959"/>
      <c r="BS8" s="1959"/>
      <c r="BT8" s="1959"/>
      <c r="BU8" s="1959"/>
      <c r="BV8" s="1959"/>
      <c r="BW8" s="1959"/>
      <c r="BX8" s="1959"/>
      <c r="BY8" s="1959"/>
      <c r="BZ8" s="1959"/>
      <c r="CA8" s="1959"/>
      <c r="CB8" s="1959"/>
      <c r="CC8" s="1959"/>
      <c r="CD8" s="1959"/>
      <c r="CE8" s="1959"/>
      <c r="CF8" s="1959"/>
      <c r="CG8" s="1959"/>
      <c r="CH8" s="1959"/>
      <c r="CI8" s="1959"/>
      <c r="CJ8" s="1959"/>
      <c r="CK8" s="1959"/>
      <c r="CL8" s="1959"/>
      <c r="CM8" s="1959"/>
      <c r="CN8" s="1959"/>
      <c r="CO8" s="1959"/>
      <c r="CP8" s="1959"/>
      <c r="CQ8" s="1959"/>
      <c r="CR8" s="1959"/>
      <c r="CS8" s="1959"/>
      <c r="CT8" s="1959"/>
      <c r="CU8" s="1959"/>
      <c r="CV8" s="1959"/>
      <c r="CW8" s="1959"/>
      <c r="CX8" s="1959"/>
      <c r="CY8" s="1959"/>
      <c r="CZ8" s="1959"/>
      <c r="DA8" s="1959"/>
      <c r="DB8" s="1959"/>
      <c r="DC8" s="1959"/>
      <c r="DD8" s="1959"/>
      <c r="DE8" s="1959"/>
      <c r="DF8" s="1959"/>
      <c r="DG8" s="1959"/>
      <c r="DH8" s="1959"/>
      <c r="DI8" s="1959"/>
      <c r="DJ8" s="1959"/>
      <c r="DK8" s="1959"/>
      <c r="DL8" s="1959"/>
      <c r="DM8" s="1959"/>
      <c r="DN8" s="1959"/>
      <c r="DO8" s="1959"/>
      <c r="DP8" s="1959"/>
      <c r="DQ8" s="1959"/>
      <c r="DR8" s="1959"/>
      <c r="DS8" s="1959"/>
      <c r="DT8" s="1959"/>
      <c r="DU8" s="1959"/>
      <c r="DV8" s="1959"/>
      <c r="DW8" s="1959"/>
      <c r="DX8" s="1959"/>
      <c r="DY8" s="1959"/>
      <c r="DZ8" s="1959"/>
      <c r="EA8" s="1959"/>
      <c r="EB8" s="1959"/>
      <c r="EC8" s="1959"/>
      <c r="ED8" s="1959"/>
      <c r="EE8" s="47"/>
      <c r="EF8"/>
    </row>
    <row r="9" spans="1:136" s="1" customFormat="1">
      <c r="J9"/>
      <c r="M9" s="1889" t="s">
        <v>1033</v>
      </c>
      <c r="N9" s="1684"/>
      <c r="O9" s="1685">
        <f>O4+'Cash Flow_Monthly'!E174</f>
        <v>34284.803793195169</v>
      </c>
      <c r="P9" s="1685">
        <f>P4+'Cash Flow_Monthly'!F174</f>
        <v>34608.157572136828</v>
      </c>
      <c r="Q9" s="1685">
        <f>Q4+'Cash Flow_Monthly'!G174</f>
        <v>34843.489071860982</v>
      </c>
      <c r="R9" s="1685">
        <f>R4+'Cash Flow_Monthly'!H174</f>
        <v>35072.657447112448</v>
      </c>
      <c r="S9" s="1685">
        <f>S4+'Cash Flow_Monthly'!I174</f>
        <v>35556.612636242397</v>
      </c>
      <c r="T9" s="1685">
        <f>T4+'Cash Flow_Monthly'!J174</f>
        <v>35943.292991568815</v>
      </c>
      <c r="U9" s="1685">
        <f>U4+'Cash Flow_Monthly'!K174</f>
        <v>37273.486521235085</v>
      </c>
      <c r="V9" s="1685">
        <f>V4+'Cash Flow_Monthly'!L174</f>
        <v>38861.384521891639</v>
      </c>
      <c r="W9" s="1685">
        <f>W4+'Cash Flow_Monthly'!M174</f>
        <v>40557.132884059785</v>
      </c>
      <c r="X9" s="1685">
        <f>X4+'Cash Flow_Monthly'!N174</f>
        <v>41879.657317569698</v>
      </c>
      <c r="Y9" s="1685">
        <f>Y4+'Cash Flow_Monthly'!O174</f>
        <v>43043.875385921696</v>
      </c>
      <c r="Z9" s="1685">
        <f>Z4+'Cash Flow_Monthly'!P174</f>
        <v>44268.283303067219</v>
      </c>
      <c r="AA9" s="1685">
        <f>AA4+'Cash Flow_Monthly'!Q174</f>
        <v>48295.2335343382</v>
      </c>
      <c r="AB9" s="1685">
        <f>AB4+'Cash Flow_Monthly'!R174</f>
        <v>50033.701089547554</v>
      </c>
      <c r="AC9" s="1685">
        <f>AC4+'Cash Flow_Monthly'!S174</f>
        <v>51456.938476570489</v>
      </c>
      <c r="AD9" s="1685">
        <f>AD4+'Cash Flow_Monthly'!T174</f>
        <v>52640.287551956557</v>
      </c>
      <c r="AE9" s="1685">
        <f>AE4+'Cash Flow_Monthly'!U174</f>
        <v>54065.577676747474</v>
      </c>
      <c r="AF9" s="1685">
        <f>AF4+'Cash Flow_Monthly'!V174</f>
        <v>55117.961093153208</v>
      </c>
      <c r="AG9" s="1685">
        <f>AG4+'Cash Flow_Monthly'!W174</f>
        <v>57670.669382806489</v>
      </c>
      <c r="AH9" s="1685">
        <f>AH4+'Cash Flow_Monthly'!X174</f>
        <v>60235.240316760406</v>
      </c>
      <c r="AI9" s="1685">
        <f>AI4+'Cash Flow_Monthly'!Y174</f>
        <v>62805.343834808577</v>
      </c>
      <c r="AJ9" s="1685">
        <f>AJ4+'Cash Flow_Monthly'!Z174</f>
        <v>64641.297091618282</v>
      </c>
      <c r="AK9" s="1685">
        <f>AK4+'Cash Flow_Monthly'!AA174</f>
        <v>66216.103183300336</v>
      </c>
      <c r="AL9" s="1685">
        <f>AL4+'Cash Flow_Monthly'!AB174</f>
        <v>67774.632589737346</v>
      </c>
      <c r="AM9" s="1685">
        <f>AM4+'Cash Flow_Monthly'!AC174</f>
        <v>70125.923867689315</v>
      </c>
      <c r="AN9" s="1685">
        <f>AN4+'Cash Flow_Monthly'!AD174</f>
        <v>72099.769568557705</v>
      </c>
      <c r="AO9" s="1685">
        <f>AO4+'Cash Flow_Monthly'!AE174</f>
        <v>73638.214012008277</v>
      </c>
      <c r="AP9" s="1685">
        <f>AP4+'Cash Flow_Monthly'!AF174</f>
        <v>74857.520047860307</v>
      </c>
      <c r="AQ9" s="1685">
        <f>AQ4+'Cash Flow_Monthly'!AG174</f>
        <v>76260.485277555301</v>
      </c>
      <c r="AR9" s="1685">
        <f>AR4+'Cash Flow_Monthly'!AH174</f>
        <v>77257.652490097389</v>
      </c>
      <c r="AS9" s="1685">
        <f>AS4+'Cash Flow_Monthly'!AI174</f>
        <v>79551.879426481639</v>
      </c>
      <c r="AT9" s="1685">
        <f>AT4+'Cash Flow_Monthly'!AJ174</f>
        <v>81746.443373922433</v>
      </c>
      <c r="AU9" s="1685">
        <f>AU4+'Cash Flow_Monthly'!AK174</f>
        <v>83841.023171171488</v>
      </c>
      <c r="AV9" s="1685">
        <f>AV4+'Cash Flow_Monthly'!AL174</f>
        <v>85114.280903640814</v>
      </c>
      <c r="AW9" s="1685">
        <f>AW4+'Cash Flow_Monthly'!AM174</f>
        <v>86361.158585754369</v>
      </c>
      <c r="AX9" s="1685">
        <f>AX4+'Cash Flow_Monthly'!AN174</f>
        <v>87582.246746329998</v>
      </c>
      <c r="AY9" s="1685">
        <f>AY4+'Cash Flow_Monthly'!AO174</f>
        <v>85723.882523663633</v>
      </c>
      <c r="AZ9" s="1685">
        <f>AZ4+'Cash Flow_Monthly'!AP174</f>
        <v>87154.226217870324</v>
      </c>
      <c r="BA9" s="1685">
        <f>BA4+'Cash Flow_Monthly'!AQ174</f>
        <v>88237.910635244785</v>
      </c>
      <c r="BB9" s="1685">
        <f>BB4+'Cash Flow_Monthly'!AR174</f>
        <v>89095.789553648137</v>
      </c>
      <c r="BC9" s="1685">
        <f>BC4+'Cash Flow_Monthly'!AS174</f>
        <v>90027.401692444269</v>
      </c>
      <c r="BD9" s="1685">
        <f>BD4+'Cash Flow_Monthly'!AT174</f>
        <v>90690.38313242748</v>
      </c>
      <c r="BE9" s="1685">
        <f>BE4+'Cash Flow_Monthly'!AU174</f>
        <v>92202.052622484145</v>
      </c>
      <c r="BF9" s="1685">
        <f>BF4+'Cash Flow_Monthly'!AV174</f>
        <v>93548.064520258617</v>
      </c>
      <c r="BG9" s="1685">
        <f>BG4+'Cash Flow_Monthly'!AW174</f>
        <v>94732.853754014111</v>
      </c>
      <c r="BH9" s="1685">
        <f>BH4+'Cash Flow_Monthly'!AX174</f>
        <v>95459.402555377033</v>
      </c>
      <c r="BI9" s="1685">
        <f>BI4+'Cash Flow_Monthly'!AY174</f>
        <v>96172.952094188353</v>
      </c>
      <c r="BJ9" s="1685">
        <f>BJ4+'Cash Flow_Monthly'!AZ174</f>
        <v>96874.4264187597</v>
      </c>
      <c r="BK9" s="1685">
        <f>BK4+'Cash Flow_Monthly'!BA174</f>
        <v>93848.309530198443</v>
      </c>
      <c r="BL9" s="1685">
        <f>BL4+'Cash Flow_Monthly'!BB174</f>
        <v>94764.436306314878</v>
      </c>
      <c r="BM9" s="1685">
        <f>BM4+'Cash Flow_Monthly'!BC174</f>
        <v>95433.753426853174</v>
      </c>
      <c r="BN9" s="1685">
        <f>BN4+'Cash Flow_Monthly'!BD174</f>
        <v>95970.781689263953</v>
      </c>
      <c r="BO9" s="1685">
        <f>BO4+'Cash Flow_Monthly'!BE174</f>
        <v>96596.685892488662</v>
      </c>
      <c r="BP9" s="1685">
        <f>BP4+'Cash Flow_Monthly'!BF174</f>
        <v>97049.727961928205</v>
      </c>
      <c r="BQ9" s="1685">
        <f>BQ4+'Cash Flow_Monthly'!BG174</f>
        <v>98102.697158976633</v>
      </c>
      <c r="BR9" s="1685">
        <f>BR4+'Cash Flow_Monthly'!BH174</f>
        <v>99130.831505125272</v>
      </c>
      <c r="BS9" s="1685">
        <f>BS4+'Cash Flow_Monthly'!BI174</f>
        <v>100143.3736708292</v>
      </c>
      <c r="BT9" s="1685">
        <f>BT4+'Cash Flow_Monthly'!BJ174</f>
        <v>100782.88633963844</v>
      </c>
      <c r="BU9" s="1685">
        <f>BU4+'Cash Flow_Monthly'!BK174</f>
        <v>101429.53859218622</v>
      </c>
      <c r="BV9" s="1685">
        <f>BV4+'Cash Flow_Monthly'!BL174</f>
        <v>102083.76308796628</v>
      </c>
      <c r="BW9" s="1685">
        <f>BW4+'Cash Flow_Monthly'!BM174</f>
        <v>100568.4346001127</v>
      </c>
      <c r="BX9" s="1685">
        <f>BX4+'Cash Flow_Monthly'!BN174</f>
        <v>101481.58034622883</v>
      </c>
      <c r="BY9" s="1685">
        <f>BY4+'Cash Flow_Monthly'!BO174</f>
        <v>102161.98906068211</v>
      </c>
      <c r="BZ9" s="1685">
        <f>BZ4+'Cash Flow_Monthly'!BP174</f>
        <v>102718.00140509648</v>
      </c>
      <c r="CA9" s="1685">
        <f>CA4+'Cash Flow_Monthly'!BQ174</f>
        <v>103377.32701248808</v>
      </c>
      <c r="CB9" s="1685">
        <f>CB4+'Cash Flow_Monthly'!BR174</f>
        <v>103860.02881524463</v>
      </c>
      <c r="CC9" s="1685">
        <f>CC4+'Cash Flow_Monthly'!BS174</f>
        <v>105012.14414944549</v>
      </c>
      <c r="CD9" s="1685">
        <f>CD4+'Cash Flow_Monthly'!BT174</f>
        <v>106159.32201548613</v>
      </c>
      <c r="CE9" s="1685">
        <f>CE4+'Cash Flow_Monthly'!BU174</f>
        <v>107302.46117392629</v>
      </c>
      <c r="CF9" s="1685">
        <f>CF4+'Cash Flow_Monthly'!BV174</f>
        <v>108027.83775121454</v>
      </c>
      <c r="CG9" s="1685">
        <f>CG4+'Cash Flow_Monthly'!BW174</f>
        <v>108763.8717204548</v>
      </c>
      <c r="CH9" s="1685">
        <f>CH4+'Cash Flow_Monthly'!BX174</f>
        <v>109510.29028330489</v>
      </c>
      <c r="CI9" s="1685">
        <f>CI4+'Cash Flow_Monthly'!BY174</f>
        <v>106118.58264739657</v>
      </c>
      <c r="CJ9" s="1685">
        <f>CJ4+'Cash Flow_Monthly'!BZ174</f>
        <v>107145.27915538641</v>
      </c>
      <c r="CK9" s="1685">
        <f>CK4+'Cash Flow_Monthly'!CA174</f>
        <v>107918.69823364394</v>
      </c>
      <c r="CL9" s="1685">
        <f>CL4+'Cash Flow_Monthly'!CB174</f>
        <v>108549.54158471085</v>
      </c>
      <c r="CM9" s="1685">
        <f>CM4+'Cash Flow_Monthly'!CC174</f>
        <v>109296.19662775562</v>
      </c>
      <c r="CN9" s="1685">
        <f>CN4+'Cash Flow_Monthly'!CD174</f>
        <v>109841.36289517766</v>
      </c>
      <c r="CO9" s="1685">
        <f>CO4+'Cash Flow_Monthly'!CE174</f>
        <v>111139.8043609522</v>
      </c>
      <c r="CP9" s="1685">
        <f>CP4+'Cash Flow_Monthly'!CF174</f>
        <v>112428.57130885091</v>
      </c>
      <c r="CQ9" s="1685">
        <f>CQ4+'Cash Flow_Monthly'!CG174</f>
        <v>113707.89527234773</v>
      </c>
      <c r="CR9" s="1685">
        <f>CR4+'Cash Flow_Monthly'!CH174</f>
        <v>114516.53947558352</v>
      </c>
      <c r="CS9" s="1685">
        <f>CS4+'Cash Flow_Monthly'!CI174</f>
        <v>115333.86854648482</v>
      </c>
      <c r="CT9" s="1685">
        <f>CT4+'Cash Flow_Monthly'!CJ174</f>
        <v>116159.51040113471</v>
      </c>
      <c r="CU9" s="1685">
        <f>CU4+'Cash Flow_Monthly'!CK174</f>
        <v>0</v>
      </c>
      <c r="CV9" s="1685">
        <f>CV4+'Cash Flow_Monthly'!CL174</f>
        <v>0</v>
      </c>
      <c r="CW9" s="1685">
        <f>CW4+'Cash Flow_Monthly'!CM174</f>
        <v>0</v>
      </c>
      <c r="CX9" s="1685">
        <f>CX4+'Cash Flow_Monthly'!CN174</f>
        <v>0</v>
      </c>
      <c r="CY9" s="1685">
        <f>CY4+'Cash Flow_Monthly'!CO174</f>
        <v>0</v>
      </c>
      <c r="CZ9" s="1685">
        <f>CZ4+'Cash Flow_Monthly'!CP174</f>
        <v>0</v>
      </c>
      <c r="DA9" s="1685">
        <f>DA4+'Cash Flow_Monthly'!CQ174</f>
        <v>0</v>
      </c>
      <c r="DB9" s="1685">
        <f>DB4+'Cash Flow_Monthly'!CR174</f>
        <v>0</v>
      </c>
      <c r="DC9" s="1685">
        <f>DC4+'Cash Flow_Monthly'!CS174</f>
        <v>0</v>
      </c>
      <c r="DD9" s="1685">
        <f>DD4+'Cash Flow_Monthly'!CT174</f>
        <v>0</v>
      </c>
      <c r="DE9" s="1685">
        <f>DE4+'Cash Flow_Monthly'!CU174</f>
        <v>0</v>
      </c>
      <c r="DF9" s="1685">
        <f>DF4+'Cash Flow_Monthly'!CV174</f>
        <v>0</v>
      </c>
      <c r="DG9" s="1685">
        <f>DG4+'Cash Flow_Monthly'!CW174</f>
        <v>0</v>
      </c>
      <c r="DH9" s="1685">
        <f>DH4+'Cash Flow_Monthly'!CX174</f>
        <v>0</v>
      </c>
      <c r="DI9" s="1685">
        <f>DI4+'Cash Flow_Monthly'!CY174</f>
        <v>0</v>
      </c>
      <c r="DJ9" s="1685">
        <f>DJ4+'Cash Flow_Monthly'!CZ174</f>
        <v>0</v>
      </c>
      <c r="DK9" s="1685">
        <f>DK4+'Cash Flow_Monthly'!DA174</f>
        <v>0</v>
      </c>
      <c r="DL9" s="1685">
        <f>DL4+'Cash Flow_Monthly'!DB174</f>
        <v>0</v>
      </c>
      <c r="DM9" s="1685">
        <f>DM4+'Cash Flow_Monthly'!DC174</f>
        <v>0</v>
      </c>
      <c r="DN9" s="1685">
        <f>DN4+'Cash Flow_Monthly'!DD174</f>
        <v>0</v>
      </c>
      <c r="DO9" s="1685">
        <f>DO4+'Cash Flow_Monthly'!DE174</f>
        <v>0</v>
      </c>
      <c r="DP9" s="1685">
        <f>DP4+'Cash Flow_Monthly'!DF174</f>
        <v>0</v>
      </c>
      <c r="DQ9" s="1685">
        <f>DQ4+'Cash Flow_Monthly'!DG174</f>
        <v>0</v>
      </c>
      <c r="DR9" s="1685">
        <f>DR4+'Cash Flow_Monthly'!DH174</f>
        <v>0</v>
      </c>
      <c r="DS9" s="1685">
        <f>DS4+'Cash Flow_Monthly'!DI174</f>
        <v>0</v>
      </c>
      <c r="DT9" s="1685">
        <f>DT4+'Cash Flow_Monthly'!DJ174</f>
        <v>0</v>
      </c>
      <c r="DU9" s="1685">
        <f>DU4+'Cash Flow_Monthly'!DK174</f>
        <v>0</v>
      </c>
      <c r="DV9" s="1685">
        <f>DV4+'Cash Flow_Monthly'!DL174</f>
        <v>0</v>
      </c>
      <c r="DW9" s="1685">
        <f>DW4+'Cash Flow_Monthly'!DM174</f>
        <v>0</v>
      </c>
      <c r="DX9" s="1685">
        <f>DX4+'Cash Flow_Monthly'!DN174</f>
        <v>0</v>
      </c>
      <c r="DY9" s="1685">
        <f>DY4+'Cash Flow_Monthly'!DO174</f>
        <v>0</v>
      </c>
      <c r="DZ9" s="1685">
        <f>DZ4+'Cash Flow_Monthly'!DP174</f>
        <v>0</v>
      </c>
      <c r="EA9" s="1685">
        <f>EA4+'Cash Flow_Monthly'!DQ174</f>
        <v>0</v>
      </c>
      <c r="EB9" s="1685">
        <f>EB4+'Cash Flow_Monthly'!DR174</f>
        <v>0</v>
      </c>
      <c r="EC9" s="1685">
        <f>EC4+'Cash Flow_Monthly'!DS174</f>
        <v>0</v>
      </c>
      <c r="ED9" s="1685">
        <f>ED4+'Cash Flow_Monthly'!DT174</f>
        <v>0</v>
      </c>
      <c r="EE9" s="47"/>
      <c r="EF9"/>
    </row>
    <row r="10" spans="1:136" s="1" customFormat="1">
      <c r="J10"/>
      <c r="M10" s="1889" t="s">
        <v>1034</v>
      </c>
      <c r="N10" s="1684"/>
      <c r="O10" s="1685">
        <f>O5+'Cash Flow_Monthly'!E176</f>
        <v>0</v>
      </c>
      <c r="P10" s="1685">
        <f>P5+'Cash Flow_Monthly'!F176</f>
        <v>0</v>
      </c>
      <c r="Q10" s="1685">
        <f>Q5+'Cash Flow_Monthly'!G176</f>
        <v>0</v>
      </c>
      <c r="R10" s="1685">
        <f>R5+'Cash Flow_Monthly'!H176</f>
        <v>0</v>
      </c>
      <c r="S10" s="1685">
        <f>S5+'Cash Flow_Monthly'!I176</f>
        <v>0</v>
      </c>
      <c r="T10" s="1685">
        <f>T5+'Cash Flow_Monthly'!J176</f>
        <v>0</v>
      </c>
      <c r="U10" s="1685">
        <f>U5+'Cash Flow_Monthly'!K176</f>
        <v>0</v>
      </c>
      <c r="V10" s="1685">
        <f>V5+'Cash Flow_Monthly'!L176</f>
        <v>0</v>
      </c>
      <c r="W10" s="1685">
        <f>W5+'Cash Flow_Monthly'!M176</f>
        <v>0</v>
      </c>
      <c r="X10" s="1685">
        <f>X5+'Cash Flow_Monthly'!N176</f>
        <v>0</v>
      </c>
      <c r="Y10" s="1685">
        <f>Y5+'Cash Flow_Monthly'!O176</f>
        <v>0</v>
      </c>
      <c r="Z10" s="1685">
        <f>Z5+'Cash Flow_Monthly'!P176</f>
        <v>0</v>
      </c>
      <c r="AA10" s="1685">
        <f>AA5+'Cash Flow_Monthly'!Q176</f>
        <v>0</v>
      </c>
      <c r="AB10" s="1685">
        <f>AB5+'Cash Flow_Monthly'!R176</f>
        <v>0</v>
      </c>
      <c r="AC10" s="1685">
        <f>AC5+'Cash Flow_Monthly'!S176</f>
        <v>0</v>
      </c>
      <c r="AD10" s="1685">
        <f>AD5+'Cash Flow_Monthly'!T176</f>
        <v>0</v>
      </c>
      <c r="AE10" s="1685">
        <f>AE5+'Cash Flow_Monthly'!U176</f>
        <v>0</v>
      </c>
      <c r="AF10" s="1685">
        <f>AF5+'Cash Flow_Monthly'!V176</f>
        <v>0</v>
      </c>
      <c r="AG10" s="1685">
        <f>AG5+'Cash Flow_Monthly'!W176</f>
        <v>0</v>
      </c>
      <c r="AH10" s="1685">
        <f>AH5+'Cash Flow_Monthly'!X176</f>
        <v>0</v>
      </c>
      <c r="AI10" s="1685">
        <f>AI5+'Cash Flow_Monthly'!Y176</f>
        <v>0</v>
      </c>
      <c r="AJ10" s="1685">
        <f>AJ5+'Cash Flow_Monthly'!Z176</f>
        <v>0</v>
      </c>
      <c r="AK10" s="1685">
        <f>AK5+'Cash Flow_Monthly'!AA176</f>
        <v>0</v>
      </c>
      <c r="AL10" s="1685">
        <f>AL5+'Cash Flow_Monthly'!AB176</f>
        <v>0</v>
      </c>
      <c r="AM10" s="1685">
        <f>AM5+'Cash Flow_Monthly'!AC176</f>
        <v>0</v>
      </c>
      <c r="AN10" s="1685">
        <f>AN5+'Cash Flow_Monthly'!AD176</f>
        <v>0</v>
      </c>
      <c r="AO10" s="1685">
        <f>AO5+'Cash Flow_Monthly'!AE176</f>
        <v>0</v>
      </c>
      <c r="AP10" s="1685">
        <f>AP5+'Cash Flow_Monthly'!AF176</f>
        <v>0</v>
      </c>
      <c r="AQ10" s="1685">
        <f>AQ5+'Cash Flow_Monthly'!AG176</f>
        <v>0</v>
      </c>
      <c r="AR10" s="1685">
        <f>AR5+'Cash Flow_Monthly'!AH176</f>
        <v>0</v>
      </c>
      <c r="AS10" s="1685">
        <f>AS5+'Cash Flow_Monthly'!AI176</f>
        <v>0</v>
      </c>
      <c r="AT10" s="1685">
        <f>AT5+'Cash Flow_Monthly'!AJ176</f>
        <v>0</v>
      </c>
      <c r="AU10" s="1685">
        <f>AU5+'Cash Flow_Monthly'!AK176</f>
        <v>0</v>
      </c>
      <c r="AV10" s="1685">
        <f>AV5+'Cash Flow_Monthly'!AL176</f>
        <v>0</v>
      </c>
      <c r="AW10" s="1685">
        <f>AW5+'Cash Flow_Monthly'!AM176</f>
        <v>0</v>
      </c>
      <c r="AX10" s="1685">
        <f>AX5+'Cash Flow_Monthly'!AN176</f>
        <v>0</v>
      </c>
      <c r="AY10" s="1685">
        <f>AY5+'Cash Flow_Monthly'!AO176</f>
        <v>0</v>
      </c>
      <c r="AZ10" s="1685">
        <f>AZ5+'Cash Flow_Monthly'!AP176</f>
        <v>0</v>
      </c>
      <c r="BA10" s="1685">
        <f>BA5+'Cash Flow_Monthly'!AQ176</f>
        <v>0</v>
      </c>
      <c r="BB10" s="1685">
        <f>BB5+'Cash Flow_Monthly'!AR176</f>
        <v>0</v>
      </c>
      <c r="BC10" s="1685">
        <f>BC5+'Cash Flow_Monthly'!AS176</f>
        <v>0</v>
      </c>
      <c r="BD10" s="1685">
        <f>BD5+'Cash Flow_Monthly'!AT176</f>
        <v>0</v>
      </c>
      <c r="BE10" s="1685">
        <f>BE5+'Cash Flow_Monthly'!AU176</f>
        <v>0</v>
      </c>
      <c r="BF10" s="1685">
        <f>BF5+'Cash Flow_Monthly'!AV176</f>
        <v>0</v>
      </c>
      <c r="BG10" s="1685">
        <f>BG5+'Cash Flow_Monthly'!AW176</f>
        <v>0</v>
      </c>
      <c r="BH10" s="1685">
        <f>BH5+'Cash Flow_Monthly'!AX176</f>
        <v>0</v>
      </c>
      <c r="BI10" s="1685">
        <f>BI5+'Cash Flow_Monthly'!AY176</f>
        <v>0</v>
      </c>
      <c r="BJ10" s="1685">
        <f>BJ5+'Cash Flow_Monthly'!AZ176</f>
        <v>0</v>
      </c>
      <c r="BK10" s="1685">
        <f>BK5+'Cash Flow_Monthly'!BA176</f>
        <v>0</v>
      </c>
      <c r="BL10" s="1685">
        <f>BL5+'Cash Flow_Monthly'!BB176</f>
        <v>0</v>
      </c>
      <c r="BM10" s="1685">
        <f>BM5+'Cash Flow_Monthly'!BC176</f>
        <v>0</v>
      </c>
      <c r="BN10" s="1685">
        <f>BN5+'Cash Flow_Monthly'!BD176</f>
        <v>0</v>
      </c>
      <c r="BO10" s="1685">
        <f>BO5+'Cash Flow_Monthly'!BE176</f>
        <v>0</v>
      </c>
      <c r="BP10" s="1685">
        <f>BP5+'Cash Flow_Monthly'!BF176</f>
        <v>0</v>
      </c>
      <c r="BQ10" s="1685">
        <f>BQ5+'Cash Flow_Monthly'!BG176</f>
        <v>0</v>
      </c>
      <c r="BR10" s="1685">
        <f>BR5+'Cash Flow_Monthly'!BH176</f>
        <v>0</v>
      </c>
      <c r="BS10" s="1685">
        <f>BS5+'Cash Flow_Monthly'!BI176</f>
        <v>0</v>
      </c>
      <c r="BT10" s="1685">
        <f>BT5+'Cash Flow_Monthly'!BJ176</f>
        <v>0</v>
      </c>
      <c r="BU10" s="1685">
        <f>BU5+'Cash Flow_Monthly'!BK176</f>
        <v>0</v>
      </c>
      <c r="BV10" s="1685">
        <f>BV5+'Cash Flow_Monthly'!BL176</f>
        <v>0</v>
      </c>
      <c r="BW10" s="1685">
        <f>BW5+'Cash Flow_Monthly'!BM176</f>
        <v>0</v>
      </c>
      <c r="BX10" s="1685">
        <f>BX5+'Cash Flow_Monthly'!BN176</f>
        <v>0</v>
      </c>
      <c r="BY10" s="1685">
        <f>BY5+'Cash Flow_Monthly'!BO176</f>
        <v>0</v>
      </c>
      <c r="BZ10" s="1685">
        <f>BZ5+'Cash Flow_Monthly'!BP176</f>
        <v>0</v>
      </c>
      <c r="CA10" s="1685">
        <f>CA5+'Cash Flow_Monthly'!BQ176</f>
        <v>0</v>
      </c>
      <c r="CB10" s="1685">
        <f>CB5+'Cash Flow_Monthly'!BR176</f>
        <v>0</v>
      </c>
      <c r="CC10" s="1685">
        <f>CC5+'Cash Flow_Monthly'!BS176</f>
        <v>0</v>
      </c>
      <c r="CD10" s="1685">
        <f>CD5+'Cash Flow_Monthly'!BT176</f>
        <v>0</v>
      </c>
      <c r="CE10" s="1685">
        <f>CE5+'Cash Flow_Monthly'!BU176</f>
        <v>0</v>
      </c>
      <c r="CF10" s="1685">
        <f>CF5+'Cash Flow_Monthly'!BV176</f>
        <v>0</v>
      </c>
      <c r="CG10" s="1685">
        <f>CG5+'Cash Flow_Monthly'!BW176</f>
        <v>0</v>
      </c>
      <c r="CH10" s="1685">
        <f>CH5+'Cash Flow_Monthly'!BX176</f>
        <v>0</v>
      </c>
      <c r="CI10" s="1685">
        <f>CI5+'Cash Flow_Monthly'!BY176</f>
        <v>0</v>
      </c>
      <c r="CJ10" s="1685">
        <f>CJ5+'Cash Flow_Monthly'!BZ176</f>
        <v>0</v>
      </c>
      <c r="CK10" s="1685">
        <f>CK5+'Cash Flow_Monthly'!CA176</f>
        <v>0</v>
      </c>
      <c r="CL10" s="1685">
        <f>CL5+'Cash Flow_Monthly'!CB176</f>
        <v>0</v>
      </c>
      <c r="CM10" s="1685">
        <f>CM5+'Cash Flow_Monthly'!CC176</f>
        <v>0</v>
      </c>
      <c r="CN10" s="1685">
        <f>CN5+'Cash Flow_Monthly'!CD176</f>
        <v>0</v>
      </c>
      <c r="CO10" s="1685">
        <f>CO5+'Cash Flow_Monthly'!CE176</f>
        <v>0</v>
      </c>
      <c r="CP10" s="1685">
        <f>CP5+'Cash Flow_Monthly'!CF176</f>
        <v>0</v>
      </c>
      <c r="CQ10" s="1685">
        <f>CQ5+'Cash Flow_Monthly'!CG176</f>
        <v>0</v>
      </c>
      <c r="CR10" s="1685">
        <f>CR5+'Cash Flow_Monthly'!CH176</f>
        <v>0</v>
      </c>
      <c r="CS10" s="1685">
        <f>CS5+'Cash Flow_Monthly'!CI176</f>
        <v>0</v>
      </c>
      <c r="CT10" s="1685">
        <f>CT5+'Cash Flow_Monthly'!CJ176</f>
        <v>32462749.899931327</v>
      </c>
      <c r="CU10" s="1685">
        <f>CU5+'Cash Flow_Monthly'!CK176</f>
        <v>0</v>
      </c>
      <c r="CV10" s="1685">
        <f>CV5+'Cash Flow_Monthly'!CL176</f>
        <v>0</v>
      </c>
      <c r="CW10" s="1685">
        <f>CW5+'Cash Flow_Monthly'!CM176</f>
        <v>0</v>
      </c>
      <c r="CX10" s="1685">
        <f>CX5+'Cash Flow_Monthly'!CN176</f>
        <v>0</v>
      </c>
      <c r="CY10" s="1685">
        <f>CY5+'Cash Flow_Monthly'!CO176</f>
        <v>0</v>
      </c>
      <c r="CZ10" s="1685">
        <f>CZ5+'Cash Flow_Monthly'!CP176</f>
        <v>0</v>
      </c>
      <c r="DA10" s="1685">
        <f>DA5+'Cash Flow_Monthly'!CQ176</f>
        <v>0</v>
      </c>
      <c r="DB10" s="1685">
        <f>DB5+'Cash Flow_Monthly'!CR176</f>
        <v>0</v>
      </c>
      <c r="DC10" s="1685">
        <f>DC5+'Cash Flow_Monthly'!CS176</f>
        <v>0</v>
      </c>
      <c r="DD10" s="1685">
        <f>DD5+'Cash Flow_Monthly'!CT176</f>
        <v>0</v>
      </c>
      <c r="DE10" s="1685">
        <f>DE5+'Cash Flow_Monthly'!CU176</f>
        <v>0</v>
      </c>
      <c r="DF10" s="1685">
        <f>DF5+'Cash Flow_Monthly'!CV176</f>
        <v>0</v>
      </c>
      <c r="DG10" s="1685">
        <f>DG5+'Cash Flow_Monthly'!CW176</f>
        <v>0</v>
      </c>
      <c r="DH10" s="1685">
        <f>DH5+'Cash Flow_Monthly'!CX176</f>
        <v>0</v>
      </c>
      <c r="DI10" s="1685">
        <f>DI5+'Cash Flow_Monthly'!CY176</f>
        <v>0</v>
      </c>
      <c r="DJ10" s="1685">
        <f>DJ5+'Cash Flow_Monthly'!CZ176</f>
        <v>0</v>
      </c>
      <c r="DK10" s="1685">
        <f>DK5+'Cash Flow_Monthly'!DA176</f>
        <v>0</v>
      </c>
      <c r="DL10" s="1685">
        <f>DL5+'Cash Flow_Monthly'!DB176</f>
        <v>0</v>
      </c>
      <c r="DM10" s="1685">
        <f>DM5+'Cash Flow_Monthly'!DC176</f>
        <v>0</v>
      </c>
      <c r="DN10" s="1685">
        <f>DN5+'Cash Flow_Monthly'!DD176</f>
        <v>0</v>
      </c>
      <c r="DO10" s="1685">
        <f>DO5+'Cash Flow_Monthly'!DE176</f>
        <v>0</v>
      </c>
      <c r="DP10" s="1685">
        <f>DP5+'Cash Flow_Monthly'!DF176</f>
        <v>0</v>
      </c>
      <c r="DQ10" s="1685">
        <f>DQ5+'Cash Flow_Monthly'!DG176</f>
        <v>0</v>
      </c>
      <c r="DR10" s="1685">
        <f>DR5+'Cash Flow_Monthly'!DH176</f>
        <v>0</v>
      </c>
      <c r="DS10" s="1685">
        <f>DS5+'Cash Flow_Monthly'!DI176</f>
        <v>0</v>
      </c>
      <c r="DT10" s="1685">
        <f>DT5+'Cash Flow_Monthly'!DJ176</f>
        <v>0</v>
      </c>
      <c r="DU10" s="1685">
        <f>DU5+'Cash Flow_Monthly'!DK176</f>
        <v>0</v>
      </c>
      <c r="DV10" s="1685">
        <f>DV5+'Cash Flow_Monthly'!DL176</f>
        <v>0</v>
      </c>
      <c r="DW10" s="1685">
        <f>DW5+'Cash Flow_Monthly'!DM176</f>
        <v>0</v>
      </c>
      <c r="DX10" s="1685">
        <f>DX5+'Cash Flow_Monthly'!DN176</f>
        <v>0</v>
      </c>
      <c r="DY10" s="1685">
        <f>DY5+'Cash Flow_Monthly'!DO176</f>
        <v>0</v>
      </c>
      <c r="DZ10" s="1685">
        <f>DZ5+'Cash Flow_Monthly'!DP176</f>
        <v>0</v>
      </c>
      <c r="EA10" s="1685">
        <f>EA5+'Cash Flow_Monthly'!DQ176</f>
        <v>0</v>
      </c>
      <c r="EB10" s="1685">
        <f>EB5+'Cash Flow_Monthly'!DR176</f>
        <v>0</v>
      </c>
      <c r="EC10" s="1685">
        <f>EC5+'Cash Flow_Monthly'!DS176</f>
        <v>0</v>
      </c>
      <c r="ED10" s="1685">
        <f>ED5+'Cash Flow_Monthly'!DT176</f>
        <v>0</v>
      </c>
      <c r="EE10" s="47"/>
      <c r="EF10"/>
    </row>
    <row r="11" spans="1:136">
      <c r="F11" s="118"/>
      <c r="K11" s="1874"/>
      <c r="M11" s="1889" t="s">
        <v>962</v>
      </c>
      <c r="N11" s="1684"/>
      <c r="O11" s="1685">
        <f>-'Cash Flow_Monthly'!E171</f>
        <v>0</v>
      </c>
      <c r="P11" s="1685">
        <f>-'Cash Flow_Monthly'!F171</f>
        <v>0</v>
      </c>
      <c r="Q11" s="1685">
        <f>-'Cash Flow_Monthly'!G171</f>
        <v>0</v>
      </c>
      <c r="R11" s="1685">
        <f>-'Cash Flow_Monthly'!H171</f>
        <v>0</v>
      </c>
      <c r="S11" s="1685">
        <f>-'Cash Flow_Monthly'!I171</f>
        <v>0</v>
      </c>
      <c r="T11" s="1685">
        <f>-'Cash Flow_Monthly'!J171</f>
        <v>0</v>
      </c>
      <c r="U11" s="1685">
        <f>-'Cash Flow_Monthly'!K171</f>
        <v>0</v>
      </c>
      <c r="V11" s="1685">
        <f>-'Cash Flow_Monthly'!L171</f>
        <v>0</v>
      </c>
      <c r="W11" s="1685">
        <f>-'Cash Flow_Monthly'!M171</f>
        <v>0</v>
      </c>
      <c r="X11" s="1685">
        <f>-'Cash Flow_Monthly'!N171</f>
        <v>0</v>
      </c>
      <c r="Y11" s="1685">
        <f>-'Cash Flow_Monthly'!O171</f>
        <v>0</v>
      </c>
      <c r="Z11" s="1685">
        <f>-'Cash Flow_Monthly'!P171</f>
        <v>0</v>
      </c>
      <c r="AA11" s="1685">
        <f>-'Cash Flow_Monthly'!Q171</f>
        <v>0</v>
      </c>
      <c r="AB11" s="1685">
        <f>-'Cash Flow_Monthly'!R171</f>
        <v>0</v>
      </c>
      <c r="AC11" s="1685">
        <f>-'Cash Flow_Monthly'!S171</f>
        <v>0</v>
      </c>
      <c r="AD11" s="1685">
        <f>-'Cash Flow_Monthly'!T171</f>
        <v>0</v>
      </c>
      <c r="AE11" s="1685">
        <f>-'Cash Flow_Monthly'!U171</f>
        <v>0</v>
      </c>
      <c r="AF11" s="1685">
        <f>-'Cash Flow_Monthly'!V171</f>
        <v>0</v>
      </c>
      <c r="AG11" s="1685">
        <f>-'Cash Flow_Monthly'!W171</f>
        <v>0</v>
      </c>
      <c r="AH11" s="1685">
        <f>-'Cash Flow_Monthly'!X171</f>
        <v>0</v>
      </c>
      <c r="AI11" s="1685">
        <f>-'Cash Flow_Monthly'!Y171</f>
        <v>0</v>
      </c>
      <c r="AJ11" s="1685">
        <f>-'Cash Flow_Monthly'!Z171</f>
        <v>0</v>
      </c>
      <c r="AK11" s="1685">
        <f>-'Cash Flow_Monthly'!AA171</f>
        <v>0</v>
      </c>
      <c r="AL11" s="1685">
        <f>-'Cash Flow_Monthly'!AB171</f>
        <v>0</v>
      </c>
      <c r="AM11" s="1685">
        <f>-'Cash Flow_Monthly'!AC171</f>
        <v>0</v>
      </c>
      <c r="AN11" s="1685">
        <f>-'Cash Flow_Monthly'!AD171</f>
        <v>0</v>
      </c>
      <c r="AO11" s="1685">
        <f>-'Cash Flow_Monthly'!AE171</f>
        <v>0</v>
      </c>
      <c r="AP11" s="1685">
        <f>-'Cash Flow_Monthly'!AF171</f>
        <v>0</v>
      </c>
      <c r="AQ11" s="1685">
        <f>-'Cash Flow_Monthly'!AG171</f>
        <v>0</v>
      </c>
      <c r="AR11" s="1685">
        <f>-'Cash Flow_Monthly'!AH171</f>
        <v>0</v>
      </c>
      <c r="AS11" s="1685">
        <f>-'Cash Flow_Monthly'!AI171</f>
        <v>0</v>
      </c>
      <c r="AT11" s="1685">
        <f>-'Cash Flow_Monthly'!AJ171</f>
        <v>0</v>
      </c>
      <c r="AU11" s="1685">
        <f>-'Cash Flow_Monthly'!AK171</f>
        <v>0</v>
      </c>
      <c r="AV11" s="1685">
        <f>-'Cash Flow_Monthly'!AL171</f>
        <v>0</v>
      </c>
      <c r="AW11" s="1685">
        <f>-'Cash Flow_Monthly'!AM171</f>
        <v>0</v>
      </c>
      <c r="AX11" s="1685">
        <f>-'Cash Flow_Monthly'!AN171</f>
        <v>0</v>
      </c>
      <c r="AY11" s="1685">
        <f>-'Cash Flow_Monthly'!AO171</f>
        <v>0</v>
      </c>
      <c r="AZ11" s="1685">
        <f>-'Cash Flow_Monthly'!AP171</f>
        <v>0</v>
      </c>
      <c r="BA11" s="1685">
        <f>-'Cash Flow_Monthly'!AQ171</f>
        <v>0</v>
      </c>
      <c r="BB11" s="1685">
        <f>-'Cash Flow_Monthly'!AR171</f>
        <v>0</v>
      </c>
      <c r="BC11" s="1685">
        <f>-'Cash Flow_Monthly'!AS171</f>
        <v>0</v>
      </c>
      <c r="BD11" s="1685">
        <f>-'Cash Flow_Monthly'!AT171</f>
        <v>0</v>
      </c>
      <c r="BE11" s="1685">
        <f>-'Cash Flow_Monthly'!AU171</f>
        <v>0</v>
      </c>
      <c r="BF11" s="1685">
        <f>-'Cash Flow_Monthly'!AV171</f>
        <v>0</v>
      </c>
      <c r="BG11" s="1685">
        <f>-'Cash Flow_Monthly'!AW171</f>
        <v>0</v>
      </c>
      <c r="BH11" s="1685">
        <f>-'Cash Flow_Monthly'!AX171</f>
        <v>0</v>
      </c>
      <c r="BI11" s="1685">
        <f>-'Cash Flow_Monthly'!AY171</f>
        <v>0</v>
      </c>
      <c r="BJ11" s="1685">
        <f>-'Cash Flow_Monthly'!AZ171</f>
        <v>0</v>
      </c>
      <c r="BK11" s="1685">
        <f>-'Cash Flow_Monthly'!BA171</f>
        <v>0</v>
      </c>
      <c r="BL11" s="1685">
        <f>-'Cash Flow_Monthly'!BB171</f>
        <v>0</v>
      </c>
      <c r="BM11" s="1685">
        <f>-'Cash Flow_Monthly'!BC171</f>
        <v>0</v>
      </c>
      <c r="BN11" s="1685">
        <f>-'Cash Flow_Monthly'!BD171</f>
        <v>0</v>
      </c>
      <c r="BO11" s="1685">
        <f>-'Cash Flow_Monthly'!BE171</f>
        <v>0</v>
      </c>
      <c r="BP11" s="1685">
        <f>-'Cash Flow_Monthly'!BF171</f>
        <v>0</v>
      </c>
      <c r="BQ11" s="1685">
        <f>-'Cash Flow_Monthly'!BG171</f>
        <v>0</v>
      </c>
      <c r="BR11" s="1685">
        <f>-'Cash Flow_Monthly'!BH171</f>
        <v>0</v>
      </c>
      <c r="BS11" s="1685">
        <f>-'Cash Flow_Monthly'!BI171</f>
        <v>0</v>
      </c>
      <c r="BT11" s="1685">
        <f>-'Cash Flow_Monthly'!BJ171</f>
        <v>0</v>
      </c>
      <c r="BU11" s="1685">
        <f>-'Cash Flow_Monthly'!BK171</f>
        <v>0</v>
      </c>
      <c r="BV11" s="1685">
        <f>-'Cash Flow_Monthly'!BL171</f>
        <v>0</v>
      </c>
      <c r="BW11" s="1685">
        <f>-'Cash Flow_Monthly'!BM171</f>
        <v>0</v>
      </c>
      <c r="BX11" s="1685">
        <f>-'Cash Flow_Monthly'!BN171</f>
        <v>0</v>
      </c>
      <c r="BY11" s="1685">
        <f>-'Cash Flow_Monthly'!BO171</f>
        <v>0</v>
      </c>
      <c r="BZ11" s="1685">
        <f>-'Cash Flow_Monthly'!BP171</f>
        <v>0</v>
      </c>
      <c r="CA11" s="1685">
        <f>-'Cash Flow_Monthly'!BQ171</f>
        <v>0</v>
      </c>
      <c r="CB11" s="1685">
        <f>-'Cash Flow_Monthly'!BR171</f>
        <v>0</v>
      </c>
      <c r="CC11" s="1685">
        <f>-'Cash Flow_Monthly'!BS171</f>
        <v>0</v>
      </c>
      <c r="CD11" s="1685">
        <f>-'Cash Flow_Monthly'!BT171</f>
        <v>0</v>
      </c>
      <c r="CE11" s="1685">
        <f>-'Cash Flow_Monthly'!BU171</f>
        <v>0</v>
      </c>
      <c r="CF11" s="1685">
        <f>-'Cash Flow_Monthly'!BV171</f>
        <v>0</v>
      </c>
      <c r="CG11" s="1685">
        <f>-'Cash Flow_Monthly'!BW171</f>
        <v>0</v>
      </c>
      <c r="CH11" s="1685">
        <f>-'Cash Flow_Monthly'!BX171</f>
        <v>0</v>
      </c>
      <c r="CI11" s="1685">
        <f>-'Cash Flow_Monthly'!BY171</f>
        <v>0</v>
      </c>
      <c r="CJ11" s="1685">
        <f>-'Cash Flow_Monthly'!BZ171</f>
        <v>0</v>
      </c>
      <c r="CK11" s="1685">
        <f>-'Cash Flow_Monthly'!CA171</f>
        <v>0</v>
      </c>
      <c r="CL11" s="1685">
        <f>-'Cash Flow_Monthly'!CB171</f>
        <v>0</v>
      </c>
      <c r="CM11" s="1685">
        <f>-'Cash Flow_Monthly'!CC171</f>
        <v>0</v>
      </c>
      <c r="CN11" s="1685">
        <f>-'Cash Flow_Monthly'!CD171</f>
        <v>0</v>
      </c>
      <c r="CO11" s="1685">
        <f>-'Cash Flow_Monthly'!CE171</f>
        <v>0</v>
      </c>
      <c r="CP11" s="1685">
        <f>-'Cash Flow_Monthly'!CF171</f>
        <v>0</v>
      </c>
      <c r="CQ11" s="1685">
        <f>-'Cash Flow_Monthly'!CG171</f>
        <v>0</v>
      </c>
      <c r="CR11" s="1685">
        <f>-'Cash Flow_Monthly'!CH171</f>
        <v>0</v>
      </c>
      <c r="CS11" s="1685">
        <f>-'Cash Flow_Monthly'!CI171</f>
        <v>0</v>
      </c>
      <c r="CT11" s="1685">
        <f>-'Cash Flow_Monthly'!CJ171</f>
        <v>0</v>
      </c>
      <c r="CU11" s="1685">
        <f>-'Cash Flow_Monthly'!CK171</f>
        <v>0</v>
      </c>
      <c r="CV11" s="1685">
        <f>-'Cash Flow_Monthly'!CL171</f>
        <v>0</v>
      </c>
      <c r="CW11" s="1685">
        <f>-'Cash Flow_Monthly'!CM171</f>
        <v>0</v>
      </c>
      <c r="CX11" s="1685">
        <f>-'Cash Flow_Monthly'!CN171</f>
        <v>0</v>
      </c>
      <c r="CY11" s="1685">
        <f>-'Cash Flow_Monthly'!CO171</f>
        <v>0</v>
      </c>
      <c r="CZ11" s="1685">
        <f>-'Cash Flow_Monthly'!CP171</f>
        <v>0</v>
      </c>
      <c r="DA11" s="1685">
        <f>-'Cash Flow_Monthly'!CQ171</f>
        <v>0</v>
      </c>
      <c r="DB11" s="1685">
        <f>-'Cash Flow_Monthly'!CR171</f>
        <v>0</v>
      </c>
      <c r="DC11" s="1685">
        <f>-'Cash Flow_Monthly'!CS171</f>
        <v>0</v>
      </c>
      <c r="DD11" s="1685">
        <f>-'Cash Flow_Monthly'!CT171</f>
        <v>0</v>
      </c>
      <c r="DE11" s="1685">
        <f>-'Cash Flow_Monthly'!CU171</f>
        <v>0</v>
      </c>
      <c r="DF11" s="1685">
        <f>-'Cash Flow_Monthly'!CV171</f>
        <v>0</v>
      </c>
      <c r="DG11" s="1685">
        <f>-'Cash Flow_Monthly'!CW171</f>
        <v>0</v>
      </c>
      <c r="DH11" s="1685">
        <f>-'Cash Flow_Monthly'!CX171</f>
        <v>0</v>
      </c>
      <c r="DI11" s="1685">
        <f>-'Cash Flow_Monthly'!CY171</f>
        <v>0</v>
      </c>
      <c r="DJ11" s="1685">
        <f>-'Cash Flow_Monthly'!CZ171</f>
        <v>0</v>
      </c>
      <c r="DK11" s="1685">
        <f>-'Cash Flow_Monthly'!DA171</f>
        <v>0</v>
      </c>
      <c r="DL11" s="1685">
        <f>-'Cash Flow_Monthly'!DB171</f>
        <v>0</v>
      </c>
      <c r="DM11" s="1685">
        <f>-'Cash Flow_Monthly'!DC171</f>
        <v>0</v>
      </c>
      <c r="DN11" s="1685">
        <f>-'Cash Flow_Monthly'!DD171</f>
        <v>0</v>
      </c>
      <c r="DO11" s="1685">
        <f>-'Cash Flow_Monthly'!DE171</f>
        <v>0</v>
      </c>
      <c r="DP11" s="1685">
        <f>-'Cash Flow_Monthly'!DF171</f>
        <v>0</v>
      </c>
      <c r="DQ11" s="1685">
        <f>-'Cash Flow_Monthly'!DG171</f>
        <v>0</v>
      </c>
      <c r="DR11" s="1685">
        <f>-'Cash Flow_Monthly'!DH171</f>
        <v>0</v>
      </c>
      <c r="DS11" s="1685">
        <f>-'Cash Flow_Monthly'!DI171</f>
        <v>0</v>
      </c>
      <c r="DT11" s="1685">
        <f>-'Cash Flow_Monthly'!DJ171</f>
        <v>0</v>
      </c>
      <c r="DU11" s="1685">
        <f>-'Cash Flow_Monthly'!DK171</f>
        <v>0</v>
      </c>
      <c r="DV11" s="1685">
        <f>-'Cash Flow_Monthly'!DL171</f>
        <v>0</v>
      </c>
      <c r="DW11" s="1685">
        <f>-'Cash Flow_Monthly'!DM171</f>
        <v>0</v>
      </c>
      <c r="DX11" s="1685">
        <f>-'Cash Flow_Monthly'!DN171</f>
        <v>0</v>
      </c>
      <c r="DY11" s="1685">
        <f>-'Cash Flow_Monthly'!DO171</f>
        <v>0</v>
      </c>
      <c r="DZ11" s="1685">
        <f>-'Cash Flow_Monthly'!DP171</f>
        <v>0</v>
      </c>
      <c r="EA11" s="1685">
        <f>-'Cash Flow_Monthly'!DQ171</f>
        <v>0</v>
      </c>
      <c r="EB11" s="1685">
        <f>-'Cash Flow_Monthly'!DR171</f>
        <v>0</v>
      </c>
      <c r="EC11" s="1685">
        <f>-'Cash Flow_Monthly'!DS171</f>
        <v>0</v>
      </c>
      <c r="ED11" s="1685">
        <f>-'Cash Flow_Monthly'!DT171</f>
        <v>0</v>
      </c>
      <c r="EE11" s="47"/>
    </row>
    <row r="12" spans="1:136" s="1" customFormat="1">
      <c r="J12"/>
      <c r="M12" s="1888" t="s">
        <v>1035</v>
      </c>
      <c r="N12" s="1431">
        <f>F20+'Project Summary'!E24</f>
        <v>-14341417.589883346</v>
      </c>
      <c r="O12" s="632">
        <f>SUM(O9:O11)</f>
        <v>34284.803793195169</v>
      </c>
      <c r="P12" s="632">
        <f t="shared" ref="P12:CA12" si="2">SUM(P9:P11)</f>
        <v>34608.157572136828</v>
      </c>
      <c r="Q12" s="632">
        <f t="shared" si="2"/>
        <v>34843.489071860982</v>
      </c>
      <c r="R12" s="632">
        <f t="shared" si="2"/>
        <v>35072.657447112448</v>
      </c>
      <c r="S12" s="632">
        <f t="shared" si="2"/>
        <v>35556.612636242397</v>
      </c>
      <c r="T12" s="632">
        <f t="shared" si="2"/>
        <v>35943.292991568815</v>
      </c>
      <c r="U12" s="632">
        <f t="shared" si="2"/>
        <v>37273.486521235085</v>
      </c>
      <c r="V12" s="632">
        <f t="shared" si="2"/>
        <v>38861.384521891639</v>
      </c>
      <c r="W12" s="632">
        <f t="shared" si="2"/>
        <v>40557.132884059785</v>
      </c>
      <c r="X12" s="632">
        <f t="shared" si="2"/>
        <v>41879.657317569698</v>
      </c>
      <c r="Y12" s="632">
        <f t="shared" si="2"/>
        <v>43043.875385921696</v>
      </c>
      <c r="Z12" s="632">
        <f t="shared" si="2"/>
        <v>44268.283303067219</v>
      </c>
      <c r="AA12" s="632">
        <f t="shared" si="2"/>
        <v>48295.2335343382</v>
      </c>
      <c r="AB12" s="632">
        <f t="shared" si="2"/>
        <v>50033.701089547554</v>
      </c>
      <c r="AC12" s="632">
        <f t="shared" si="2"/>
        <v>51456.938476570489</v>
      </c>
      <c r="AD12" s="632">
        <f t="shared" si="2"/>
        <v>52640.287551956557</v>
      </c>
      <c r="AE12" s="632">
        <f t="shared" si="2"/>
        <v>54065.577676747474</v>
      </c>
      <c r="AF12" s="632">
        <f t="shared" si="2"/>
        <v>55117.961093153208</v>
      </c>
      <c r="AG12" s="632">
        <f t="shared" si="2"/>
        <v>57670.669382806489</v>
      </c>
      <c r="AH12" s="632">
        <f t="shared" si="2"/>
        <v>60235.240316760406</v>
      </c>
      <c r="AI12" s="632">
        <f t="shared" si="2"/>
        <v>62805.343834808577</v>
      </c>
      <c r="AJ12" s="632">
        <f t="shared" si="2"/>
        <v>64641.297091618282</v>
      </c>
      <c r="AK12" s="632">
        <f t="shared" si="2"/>
        <v>66216.103183300336</v>
      </c>
      <c r="AL12" s="632">
        <f t="shared" si="2"/>
        <v>67774.632589737346</v>
      </c>
      <c r="AM12" s="632">
        <f t="shared" si="2"/>
        <v>70125.923867689315</v>
      </c>
      <c r="AN12" s="632">
        <f t="shared" si="2"/>
        <v>72099.769568557705</v>
      </c>
      <c r="AO12" s="632">
        <f t="shared" si="2"/>
        <v>73638.214012008277</v>
      </c>
      <c r="AP12" s="632">
        <f t="shared" si="2"/>
        <v>74857.520047860307</v>
      </c>
      <c r="AQ12" s="632">
        <f t="shared" si="2"/>
        <v>76260.485277555301</v>
      </c>
      <c r="AR12" s="632">
        <f t="shared" si="2"/>
        <v>77257.652490097389</v>
      </c>
      <c r="AS12" s="632">
        <f t="shared" si="2"/>
        <v>79551.879426481639</v>
      </c>
      <c r="AT12" s="632">
        <f t="shared" si="2"/>
        <v>81746.443373922433</v>
      </c>
      <c r="AU12" s="632">
        <f t="shared" si="2"/>
        <v>83841.023171171488</v>
      </c>
      <c r="AV12" s="632">
        <f t="shared" si="2"/>
        <v>85114.280903640814</v>
      </c>
      <c r="AW12" s="632">
        <f t="shared" si="2"/>
        <v>86361.158585754369</v>
      </c>
      <c r="AX12" s="632">
        <f t="shared" si="2"/>
        <v>87582.246746329998</v>
      </c>
      <c r="AY12" s="632">
        <f t="shared" si="2"/>
        <v>85723.882523663633</v>
      </c>
      <c r="AZ12" s="632">
        <f t="shared" si="2"/>
        <v>87154.226217870324</v>
      </c>
      <c r="BA12" s="632">
        <f t="shared" si="2"/>
        <v>88237.910635244785</v>
      </c>
      <c r="BB12" s="632">
        <f t="shared" si="2"/>
        <v>89095.789553648137</v>
      </c>
      <c r="BC12" s="632">
        <f t="shared" si="2"/>
        <v>90027.401692444269</v>
      </c>
      <c r="BD12" s="632">
        <f t="shared" si="2"/>
        <v>90690.38313242748</v>
      </c>
      <c r="BE12" s="632">
        <f t="shared" si="2"/>
        <v>92202.052622484145</v>
      </c>
      <c r="BF12" s="632">
        <f t="shared" si="2"/>
        <v>93548.064520258617</v>
      </c>
      <c r="BG12" s="632">
        <f t="shared" si="2"/>
        <v>94732.853754014111</v>
      </c>
      <c r="BH12" s="632">
        <f t="shared" si="2"/>
        <v>95459.402555377033</v>
      </c>
      <c r="BI12" s="632">
        <f t="shared" si="2"/>
        <v>96172.952094188353</v>
      </c>
      <c r="BJ12" s="632">
        <f t="shared" si="2"/>
        <v>96874.4264187597</v>
      </c>
      <c r="BK12" s="632">
        <f t="shared" si="2"/>
        <v>93848.309530198443</v>
      </c>
      <c r="BL12" s="632">
        <f t="shared" si="2"/>
        <v>94764.436306314878</v>
      </c>
      <c r="BM12" s="632">
        <f t="shared" si="2"/>
        <v>95433.753426853174</v>
      </c>
      <c r="BN12" s="632">
        <f t="shared" si="2"/>
        <v>95970.781689263953</v>
      </c>
      <c r="BO12" s="632">
        <f t="shared" si="2"/>
        <v>96596.685892488662</v>
      </c>
      <c r="BP12" s="632">
        <f t="shared" si="2"/>
        <v>97049.727961928205</v>
      </c>
      <c r="BQ12" s="632">
        <f t="shared" si="2"/>
        <v>98102.697158976633</v>
      </c>
      <c r="BR12" s="632">
        <f t="shared" si="2"/>
        <v>99130.831505125272</v>
      </c>
      <c r="BS12" s="632">
        <f t="shared" si="2"/>
        <v>100143.3736708292</v>
      </c>
      <c r="BT12" s="632">
        <f t="shared" si="2"/>
        <v>100782.88633963844</v>
      </c>
      <c r="BU12" s="632">
        <f t="shared" si="2"/>
        <v>101429.53859218622</v>
      </c>
      <c r="BV12" s="632">
        <f t="shared" si="2"/>
        <v>102083.76308796628</v>
      </c>
      <c r="BW12" s="632">
        <f t="shared" si="2"/>
        <v>100568.4346001127</v>
      </c>
      <c r="BX12" s="632">
        <f t="shared" si="2"/>
        <v>101481.58034622883</v>
      </c>
      <c r="BY12" s="632">
        <f t="shared" si="2"/>
        <v>102161.98906068211</v>
      </c>
      <c r="BZ12" s="632">
        <f t="shared" si="2"/>
        <v>102718.00140509648</v>
      </c>
      <c r="CA12" s="632">
        <f t="shared" si="2"/>
        <v>103377.32701248808</v>
      </c>
      <c r="CB12" s="632">
        <f t="shared" ref="CB12:ED12" si="3">SUM(CB9:CB11)</f>
        <v>103860.02881524463</v>
      </c>
      <c r="CC12" s="632">
        <f t="shared" si="3"/>
        <v>105012.14414944549</v>
      </c>
      <c r="CD12" s="632">
        <f t="shared" si="3"/>
        <v>106159.32201548613</v>
      </c>
      <c r="CE12" s="632">
        <f t="shared" si="3"/>
        <v>107302.46117392629</v>
      </c>
      <c r="CF12" s="632">
        <f t="shared" si="3"/>
        <v>108027.83775121454</v>
      </c>
      <c r="CG12" s="632">
        <f t="shared" si="3"/>
        <v>108763.8717204548</v>
      </c>
      <c r="CH12" s="632">
        <f t="shared" si="3"/>
        <v>109510.29028330489</v>
      </c>
      <c r="CI12" s="632">
        <f t="shared" si="3"/>
        <v>106118.58264739657</v>
      </c>
      <c r="CJ12" s="632">
        <f t="shared" si="3"/>
        <v>107145.27915538641</v>
      </c>
      <c r="CK12" s="632">
        <f t="shared" si="3"/>
        <v>107918.69823364394</v>
      </c>
      <c r="CL12" s="632">
        <f t="shared" si="3"/>
        <v>108549.54158471085</v>
      </c>
      <c r="CM12" s="632">
        <f t="shared" si="3"/>
        <v>109296.19662775562</v>
      </c>
      <c r="CN12" s="632">
        <f t="shared" si="3"/>
        <v>109841.36289517766</v>
      </c>
      <c r="CO12" s="632">
        <f t="shared" si="3"/>
        <v>111139.8043609522</v>
      </c>
      <c r="CP12" s="632">
        <f t="shared" si="3"/>
        <v>112428.57130885091</v>
      </c>
      <c r="CQ12" s="632">
        <f t="shared" si="3"/>
        <v>113707.89527234773</v>
      </c>
      <c r="CR12" s="632">
        <f t="shared" si="3"/>
        <v>114516.53947558352</v>
      </c>
      <c r="CS12" s="632">
        <f t="shared" si="3"/>
        <v>115333.86854648482</v>
      </c>
      <c r="CT12" s="632">
        <f t="shared" si="3"/>
        <v>32578909.41033246</v>
      </c>
      <c r="CU12" s="632">
        <f t="shared" si="3"/>
        <v>0</v>
      </c>
      <c r="CV12" s="632">
        <f t="shared" si="3"/>
        <v>0</v>
      </c>
      <c r="CW12" s="632">
        <f t="shared" si="3"/>
        <v>0</v>
      </c>
      <c r="CX12" s="632">
        <f t="shared" si="3"/>
        <v>0</v>
      </c>
      <c r="CY12" s="632">
        <f t="shared" si="3"/>
        <v>0</v>
      </c>
      <c r="CZ12" s="632">
        <f t="shared" si="3"/>
        <v>0</v>
      </c>
      <c r="DA12" s="632">
        <f t="shared" si="3"/>
        <v>0</v>
      </c>
      <c r="DB12" s="632">
        <f t="shared" si="3"/>
        <v>0</v>
      </c>
      <c r="DC12" s="632">
        <f t="shared" si="3"/>
        <v>0</v>
      </c>
      <c r="DD12" s="632">
        <f t="shared" si="3"/>
        <v>0</v>
      </c>
      <c r="DE12" s="632">
        <f t="shared" si="3"/>
        <v>0</v>
      </c>
      <c r="DF12" s="632">
        <f t="shared" si="3"/>
        <v>0</v>
      </c>
      <c r="DG12" s="632">
        <f t="shared" si="3"/>
        <v>0</v>
      </c>
      <c r="DH12" s="632">
        <f t="shared" si="3"/>
        <v>0</v>
      </c>
      <c r="DI12" s="632">
        <f t="shared" si="3"/>
        <v>0</v>
      </c>
      <c r="DJ12" s="632">
        <f t="shared" si="3"/>
        <v>0</v>
      </c>
      <c r="DK12" s="632">
        <f t="shared" si="3"/>
        <v>0</v>
      </c>
      <c r="DL12" s="632">
        <f t="shared" si="3"/>
        <v>0</v>
      </c>
      <c r="DM12" s="632">
        <f t="shared" si="3"/>
        <v>0</v>
      </c>
      <c r="DN12" s="632">
        <f t="shared" si="3"/>
        <v>0</v>
      </c>
      <c r="DO12" s="632">
        <f t="shared" si="3"/>
        <v>0</v>
      </c>
      <c r="DP12" s="632">
        <f t="shared" si="3"/>
        <v>0</v>
      </c>
      <c r="DQ12" s="632">
        <f t="shared" si="3"/>
        <v>0</v>
      </c>
      <c r="DR12" s="632">
        <f t="shared" si="3"/>
        <v>0</v>
      </c>
      <c r="DS12" s="632">
        <f t="shared" si="3"/>
        <v>0</v>
      </c>
      <c r="DT12" s="632">
        <f t="shared" si="3"/>
        <v>0</v>
      </c>
      <c r="DU12" s="632">
        <f t="shared" si="3"/>
        <v>0</v>
      </c>
      <c r="DV12" s="632">
        <f t="shared" si="3"/>
        <v>0</v>
      </c>
      <c r="DW12" s="632">
        <f t="shared" si="3"/>
        <v>0</v>
      </c>
      <c r="DX12" s="632">
        <f t="shared" si="3"/>
        <v>0</v>
      </c>
      <c r="DY12" s="632">
        <f t="shared" si="3"/>
        <v>0</v>
      </c>
      <c r="DZ12" s="632">
        <f t="shared" si="3"/>
        <v>0</v>
      </c>
      <c r="EA12" s="632">
        <f t="shared" si="3"/>
        <v>0</v>
      </c>
      <c r="EB12" s="632">
        <f t="shared" si="3"/>
        <v>0</v>
      </c>
      <c r="EC12" s="632">
        <f t="shared" si="3"/>
        <v>0</v>
      </c>
      <c r="ED12" s="632">
        <f t="shared" si="3"/>
        <v>0</v>
      </c>
      <c r="EE12" s="47"/>
      <c r="EF12"/>
    </row>
    <row r="13" spans="1:136">
      <c r="EE13" s="47"/>
    </row>
    <row r="14" spans="1:136" s="3" customFormat="1">
      <c r="A14" s="350" t="s">
        <v>1037</v>
      </c>
      <c r="B14" s="402"/>
      <c r="C14" s="402"/>
      <c r="D14" s="375" t="s">
        <v>312</v>
      </c>
      <c r="E14" s="375"/>
      <c r="F14" s="403" t="s">
        <v>604</v>
      </c>
      <c r="G14" s="403" t="s">
        <v>627</v>
      </c>
      <c r="H14" s="375" t="s">
        <v>38</v>
      </c>
      <c r="I14" s="375" t="s">
        <v>313</v>
      </c>
      <c r="J14" s="375" t="s">
        <v>971</v>
      </c>
      <c r="K14" s="375" t="s">
        <v>626</v>
      </c>
      <c r="L14" s="1"/>
      <c r="M14" s="1593"/>
      <c r="N14" s="1592" t="s">
        <v>604</v>
      </c>
      <c r="O14" s="1424" t="s">
        <v>601</v>
      </c>
      <c r="P14" s="407"/>
      <c r="Q14" s="407"/>
      <c r="R14" s="407"/>
      <c r="S14" s="407"/>
      <c r="T14" s="407"/>
      <c r="U14" s="407"/>
      <c r="V14" s="407"/>
      <c r="W14" s="407"/>
      <c r="X14" s="407"/>
      <c r="Y14" s="407"/>
      <c r="Z14" s="407"/>
      <c r="AA14" s="407"/>
      <c r="AB14" s="407"/>
      <c r="AC14" s="407"/>
      <c r="AD14" s="407"/>
      <c r="AE14" s="407"/>
      <c r="AF14" s="407"/>
      <c r="AG14" s="407"/>
      <c r="AH14" s="407"/>
      <c r="AI14" s="407"/>
      <c r="AJ14" s="407"/>
      <c r="AK14" s="407"/>
      <c r="AL14" s="407"/>
      <c r="AM14" s="407"/>
      <c r="AN14" s="407"/>
      <c r="AO14" s="407"/>
      <c r="AP14" s="407"/>
      <c r="AQ14" s="407"/>
      <c r="AR14" s="407"/>
      <c r="AS14" s="407"/>
      <c r="AT14" s="407"/>
      <c r="AU14" s="407"/>
      <c r="AV14" s="407"/>
      <c r="AW14" s="407"/>
      <c r="AX14" s="407"/>
      <c r="AY14" s="407"/>
      <c r="AZ14" s="407"/>
      <c r="BA14" s="407"/>
      <c r="BB14" s="407"/>
      <c r="BC14" s="407"/>
      <c r="BD14" s="407"/>
      <c r="BE14" s="407"/>
      <c r="BF14" s="407"/>
      <c r="BG14" s="407"/>
      <c r="BH14" s="407"/>
      <c r="BI14" s="407"/>
      <c r="BJ14" s="407"/>
      <c r="BK14" s="407"/>
      <c r="BL14" s="407"/>
      <c r="BM14" s="407"/>
      <c r="BN14" s="407"/>
      <c r="BO14" s="407"/>
      <c r="BP14" s="407"/>
      <c r="BQ14" s="407"/>
      <c r="BR14" s="407"/>
      <c r="BS14" s="407"/>
      <c r="BT14" s="407"/>
      <c r="BU14" s="407"/>
      <c r="BV14" s="407"/>
      <c r="BW14" s="407"/>
      <c r="BX14" s="407"/>
      <c r="BY14" s="407"/>
      <c r="BZ14" s="407"/>
      <c r="CA14" s="407"/>
      <c r="CB14" s="407"/>
      <c r="CC14" s="407"/>
      <c r="CD14" s="407"/>
      <c r="CE14" s="407"/>
      <c r="CF14" s="407"/>
      <c r="CG14" s="407"/>
      <c r="CH14" s="407"/>
      <c r="CI14" s="407"/>
      <c r="CJ14" s="407"/>
      <c r="CK14" s="407"/>
      <c r="CL14" s="407"/>
      <c r="CM14" s="407"/>
      <c r="CN14" s="407"/>
      <c r="CO14" s="407"/>
      <c r="CP14" s="407"/>
      <c r="CQ14" s="407"/>
      <c r="CR14" s="407"/>
      <c r="CS14" s="407"/>
      <c r="CT14" s="407"/>
      <c r="CU14" s="407"/>
      <c r="CV14" s="407"/>
      <c r="CW14" s="407"/>
      <c r="CX14" s="407"/>
      <c r="CY14" s="407"/>
      <c r="CZ14" s="407"/>
      <c r="DA14" s="407"/>
      <c r="DB14" s="407"/>
      <c r="DC14" s="407"/>
      <c r="DD14" s="407"/>
      <c r="DE14" s="407"/>
      <c r="DF14" s="407"/>
      <c r="DG14" s="407"/>
      <c r="DH14" s="407"/>
      <c r="DI14" s="407"/>
      <c r="DJ14" s="407"/>
      <c r="DK14" s="407"/>
      <c r="DL14" s="407"/>
      <c r="DM14" s="407"/>
      <c r="DN14" s="407"/>
      <c r="DO14" s="407"/>
      <c r="DP14" s="407"/>
      <c r="DQ14" s="407"/>
      <c r="DR14" s="407"/>
      <c r="DS14" s="407"/>
      <c r="DT14" s="407"/>
      <c r="DU14" s="407"/>
      <c r="DV14" s="407"/>
      <c r="DW14" s="407"/>
      <c r="DX14" s="407"/>
      <c r="DY14" s="407"/>
      <c r="DZ14" s="407"/>
      <c r="EA14" s="407"/>
      <c r="EB14" s="407"/>
      <c r="EC14" s="407"/>
      <c r="ED14" s="407"/>
      <c r="EE14" s="47"/>
      <c r="EF14"/>
    </row>
    <row r="15" spans="1:136" s="76" customFormat="1">
      <c r="A15" s="16"/>
      <c r="B15" s="7" t="str">
        <f>'Project Summary'!I12</f>
        <v>Sponsor</v>
      </c>
      <c r="C15"/>
      <c r="D15" s="661">
        <f>F15/$F$20</f>
        <v>0.10000000000000002</v>
      </c>
      <c r="E15" s="224"/>
      <c r="F15" s="626">
        <f>-'Project Summary'!N12</f>
        <v>-1434141.7589883348</v>
      </c>
      <c r="G15" s="626">
        <f>SUM(O86:ED86)</f>
        <v>0</v>
      </c>
      <c r="H15" s="626">
        <f>SUM(O42:ED42,O45:ED45)</f>
        <v>696193.76864635397</v>
      </c>
      <c r="I15" s="626">
        <f>SUM(85:85)</f>
        <v>1434141.8589883349</v>
      </c>
      <c r="J15" s="626">
        <f>SUM(150:150)</f>
        <v>1812133.2310047983</v>
      </c>
      <c r="K15" s="1445">
        <f>SUM(162:162)</f>
        <v>0</v>
      </c>
      <c r="L15"/>
      <c r="M15" s="646"/>
      <c r="N15" s="1429">
        <f t="shared" ref="N15:N20" si="4">F15</f>
        <v>-1434141.7589883348</v>
      </c>
      <c r="O15" s="630">
        <f>O42</f>
        <v>3428.4803793195174</v>
      </c>
      <c r="P15" s="630">
        <f t="shared" ref="P15:Q15" si="5">P42</f>
        <v>3460.8157572136834</v>
      </c>
      <c r="Q15" s="630">
        <f t="shared" si="5"/>
        <v>3484.348907186099</v>
      </c>
      <c r="R15" s="630">
        <f t="shared" ref="R15:CA15" si="6">R42</f>
        <v>3507.2657447112456</v>
      </c>
      <c r="S15" s="630">
        <f t="shared" si="6"/>
        <v>3555.6612636242403</v>
      </c>
      <c r="T15" s="630">
        <f t="shared" si="6"/>
        <v>3594.3292991568824</v>
      </c>
      <c r="U15" s="630">
        <f t="shared" si="6"/>
        <v>3727.3486521235091</v>
      </c>
      <c r="V15" s="630">
        <f t="shared" si="6"/>
        <v>3886.1384521891646</v>
      </c>
      <c r="W15" s="630">
        <f t="shared" si="6"/>
        <v>4055.7132884059793</v>
      </c>
      <c r="X15" s="630">
        <f t="shared" si="6"/>
        <v>4187.9657317569709</v>
      </c>
      <c r="Y15" s="630">
        <f t="shared" si="6"/>
        <v>4304.3875385921701</v>
      </c>
      <c r="Z15" s="630">
        <f t="shared" si="6"/>
        <v>4426.8283303067228</v>
      </c>
      <c r="AA15" s="630">
        <f t="shared" si="6"/>
        <v>4829.5233534338213</v>
      </c>
      <c r="AB15" s="630">
        <f t="shared" si="6"/>
        <v>5003.3701089547567</v>
      </c>
      <c r="AC15" s="630">
        <f t="shared" si="6"/>
        <v>5145.6938476570494</v>
      </c>
      <c r="AD15" s="630">
        <f t="shared" si="6"/>
        <v>5264.0287551956571</v>
      </c>
      <c r="AE15" s="630">
        <f t="shared" si="6"/>
        <v>5406.5577676747489</v>
      </c>
      <c r="AF15" s="630">
        <f t="shared" si="6"/>
        <v>5511.7961093153217</v>
      </c>
      <c r="AG15" s="630">
        <f t="shared" si="6"/>
        <v>5767.06693828065</v>
      </c>
      <c r="AH15" s="630">
        <f t="shared" si="6"/>
        <v>6023.5240316760419</v>
      </c>
      <c r="AI15" s="630">
        <f t="shared" si="6"/>
        <v>6280.5343834808591</v>
      </c>
      <c r="AJ15" s="630">
        <f t="shared" si="6"/>
        <v>6464.1297091618299</v>
      </c>
      <c r="AK15" s="630">
        <f t="shared" si="6"/>
        <v>6621.6103183300347</v>
      </c>
      <c r="AL15" s="630">
        <f t="shared" si="6"/>
        <v>6777.4632589737357</v>
      </c>
      <c r="AM15" s="630">
        <f t="shared" si="6"/>
        <v>7012.5923867689326</v>
      </c>
      <c r="AN15" s="630">
        <f t="shared" si="6"/>
        <v>7209.9769568557722</v>
      </c>
      <c r="AO15" s="630">
        <f t="shared" si="6"/>
        <v>7363.8214012008293</v>
      </c>
      <c r="AP15" s="630">
        <f t="shared" si="6"/>
        <v>7485.7520047860326</v>
      </c>
      <c r="AQ15" s="630">
        <f t="shared" si="6"/>
        <v>7626.0485277555317</v>
      </c>
      <c r="AR15" s="630">
        <f t="shared" si="6"/>
        <v>7725.7652490097407</v>
      </c>
      <c r="AS15" s="630">
        <f t="shared" si="6"/>
        <v>7955.1879426481655</v>
      </c>
      <c r="AT15" s="630">
        <f t="shared" si="6"/>
        <v>8174.6443373922448</v>
      </c>
      <c r="AU15" s="630">
        <f t="shared" si="6"/>
        <v>8384.102317117151</v>
      </c>
      <c r="AV15" s="630">
        <f t="shared" si="6"/>
        <v>8511.4280903640829</v>
      </c>
      <c r="AW15" s="630">
        <f t="shared" si="6"/>
        <v>8636.1158585754383</v>
      </c>
      <c r="AX15" s="630">
        <f t="shared" si="6"/>
        <v>8758.224674633002</v>
      </c>
      <c r="AY15" s="630">
        <f t="shared" si="6"/>
        <v>8572.3882523663651</v>
      </c>
      <c r="AZ15" s="630">
        <f t="shared" si="6"/>
        <v>8715.4226217870346</v>
      </c>
      <c r="BA15" s="630">
        <f t="shared" si="6"/>
        <v>8823.7910635244807</v>
      </c>
      <c r="BB15" s="630">
        <f t="shared" si="6"/>
        <v>8909.5789553648156</v>
      </c>
      <c r="BC15" s="630">
        <f t="shared" si="6"/>
        <v>9002.7401692444291</v>
      </c>
      <c r="BD15" s="630">
        <f t="shared" si="6"/>
        <v>9069.0383132427505</v>
      </c>
      <c r="BE15" s="630">
        <f t="shared" si="6"/>
        <v>9220.2052622484171</v>
      </c>
      <c r="BF15" s="630">
        <f t="shared" si="6"/>
        <v>9354.8064520258631</v>
      </c>
      <c r="BG15" s="630">
        <f t="shared" si="6"/>
        <v>9473.2853754014122</v>
      </c>
      <c r="BH15" s="630">
        <f t="shared" si="6"/>
        <v>9545.9402555377055</v>
      </c>
      <c r="BI15" s="630">
        <f t="shared" si="6"/>
        <v>9617.2952094188367</v>
      </c>
      <c r="BJ15" s="630">
        <f t="shared" si="6"/>
        <v>9687.4426418759722</v>
      </c>
      <c r="BK15" s="630">
        <f t="shared" si="6"/>
        <v>9384.8309530198458</v>
      </c>
      <c r="BL15" s="630">
        <f t="shared" si="6"/>
        <v>9476.4436306314892</v>
      </c>
      <c r="BM15" s="630">
        <f t="shared" si="6"/>
        <v>9543.37534268532</v>
      </c>
      <c r="BN15" s="630">
        <f t="shared" si="6"/>
        <v>9597.0781689263968</v>
      </c>
      <c r="BO15" s="630">
        <f t="shared" si="6"/>
        <v>9659.6685892488676</v>
      </c>
      <c r="BP15" s="630">
        <f t="shared" si="6"/>
        <v>9704.972796192822</v>
      </c>
      <c r="BQ15" s="630">
        <f t="shared" si="6"/>
        <v>9810.2697158976644</v>
      </c>
      <c r="BR15" s="630">
        <f t="shared" si="6"/>
        <v>9913.0831505125298</v>
      </c>
      <c r="BS15" s="630">
        <f t="shared" si="6"/>
        <v>10014.337367082922</v>
      </c>
      <c r="BT15" s="630">
        <f t="shared" si="6"/>
        <v>10078.288633963846</v>
      </c>
      <c r="BU15" s="630">
        <f t="shared" si="6"/>
        <v>10142.953859218624</v>
      </c>
      <c r="BV15" s="630">
        <f t="shared" si="6"/>
        <v>10208.376308796629</v>
      </c>
      <c r="BW15" s="630">
        <f t="shared" si="6"/>
        <v>10056.843460011272</v>
      </c>
      <c r="BX15" s="630">
        <f t="shared" si="6"/>
        <v>10148.158034622886</v>
      </c>
      <c r="BY15" s="630">
        <f t="shared" si="6"/>
        <v>10216.198906068214</v>
      </c>
      <c r="BZ15" s="630">
        <f t="shared" si="6"/>
        <v>10271.800140509649</v>
      </c>
      <c r="CA15" s="630">
        <f t="shared" si="6"/>
        <v>10337.732701248809</v>
      </c>
      <c r="CB15" s="630">
        <f t="shared" ref="CB15:ED15" si="7">CB42</f>
        <v>10386.002881524466</v>
      </c>
      <c r="CC15" s="630">
        <f t="shared" si="7"/>
        <v>10501.214414944552</v>
      </c>
      <c r="CD15" s="630">
        <f t="shared" si="7"/>
        <v>10615.932201548616</v>
      </c>
      <c r="CE15" s="630">
        <f t="shared" si="7"/>
        <v>10730.246117392631</v>
      </c>
      <c r="CF15" s="630">
        <f t="shared" si="7"/>
        <v>10802.783775121456</v>
      </c>
      <c r="CG15" s="630">
        <f t="shared" si="7"/>
        <v>10876.387172045483</v>
      </c>
      <c r="CH15" s="630">
        <f t="shared" si="7"/>
        <v>10951.029028330491</v>
      </c>
      <c r="CI15" s="630">
        <f t="shared" si="7"/>
        <v>10611.85826473966</v>
      </c>
      <c r="CJ15" s="630">
        <f t="shared" si="7"/>
        <v>10714.527915538643</v>
      </c>
      <c r="CK15" s="630">
        <f t="shared" si="7"/>
        <v>10791.869823364395</v>
      </c>
      <c r="CL15" s="630">
        <f t="shared" si="7"/>
        <v>10854.954158471088</v>
      </c>
      <c r="CM15" s="630">
        <f t="shared" si="7"/>
        <v>10929.619662775563</v>
      </c>
      <c r="CN15" s="630">
        <f t="shared" si="7"/>
        <v>10984.136289517768</v>
      </c>
      <c r="CO15" s="630">
        <f t="shared" si="7"/>
        <v>11113.980436095222</v>
      </c>
      <c r="CP15" s="630">
        <f t="shared" si="7"/>
        <v>11242.857130885093</v>
      </c>
      <c r="CQ15" s="630">
        <f t="shared" si="7"/>
        <v>11370.789527234774</v>
      </c>
      <c r="CR15" s="630">
        <f t="shared" si="7"/>
        <v>11451.653947558354</v>
      </c>
      <c r="CS15" s="630">
        <f t="shared" si="7"/>
        <v>11533.386854648485</v>
      </c>
      <c r="CT15" s="630">
        <f t="shared" si="7"/>
        <v>11615.951040113474</v>
      </c>
      <c r="CU15" s="630">
        <f t="shared" si="7"/>
        <v>0</v>
      </c>
      <c r="CV15" s="630">
        <f t="shared" si="7"/>
        <v>0</v>
      </c>
      <c r="CW15" s="630">
        <f t="shared" si="7"/>
        <v>0</v>
      </c>
      <c r="CX15" s="630">
        <f t="shared" si="7"/>
        <v>0</v>
      </c>
      <c r="CY15" s="630">
        <f t="shared" si="7"/>
        <v>0</v>
      </c>
      <c r="CZ15" s="630">
        <f t="shared" si="7"/>
        <v>0</v>
      </c>
      <c r="DA15" s="630">
        <f t="shared" si="7"/>
        <v>0</v>
      </c>
      <c r="DB15" s="630">
        <f t="shared" si="7"/>
        <v>0</v>
      </c>
      <c r="DC15" s="630">
        <f t="shared" si="7"/>
        <v>0</v>
      </c>
      <c r="DD15" s="630">
        <f t="shared" si="7"/>
        <v>0</v>
      </c>
      <c r="DE15" s="630">
        <f t="shared" si="7"/>
        <v>0</v>
      </c>
      <c r="DF15" s="630">
        <f t="shared" si="7"/>
        <v>0</v>
      </c>
      <c r="DG15" s="630">
        <f t="shared" si="7"/>
        <v>0</v>
      </c>
      <c r="DH15" s="630">
        <f t="shared" si="7"/>
        <v>0</v>
      </c>
      <c r="DI15" s="630">
        <f t="shared" si="7"/>
        <v>0</v>
      </c>
      <c r="DJ15" s="630">
        <f t="shared" si="7"/>
        <v>0</v>
      </c>
      <c r="DK15" s="630">
        <f t="shared" si="7"/>
        <v>0</v>
      </c>
      <c r="DL15" s="630">
        <f t="shared" si="7"/>
        <v>0</v>
      </c>
      <c r="DM15" s="630">
        <f t="shared" si="7"/>
        <v>0</v>
      </c>
      <c r="DN15" s="630">
        <f t="shared" si="7"/>
        <v>0</v>
      </c>
      <c r="DO15" s="630">
        <f t="shared" si="7"/>
        <v>0</v>
      </c>
      <c r="DP15" s="630">
        <f t="shared" si="7"/>
        <v>0</v>
      </c>
      <c r="DQ15" s="630">
        <f t="shared" si="7"/>
        <v>0</v>
      </c>
      <c r="DR15" s="630">
        <f t="shared" si="7"/>
        <v>0</v>
      </c>
      <c r="DS15" s="630">
        <f t="shared" si="7"/>
        <v>0</v>
      </c>
      <c r="DT15" s="630">
        <f t="shared" si="7"/>
        <v>0</v>
      </c>
      <c r="DU15" s="630">
        <f t="shared" si="7"/>
        <v>0</v>
      </c>
      <c r="DV15" s="630">
        <f t="shared" si="7"/>
        <v>0</v>
      </c>
      <c r="DW15" s="630">
        <f t="shared" si="7"/>
        <v>0</v>
      </c>
      <c r="DX15" s="630">
        <f t="shared" si="7"/>
        <v>0</v>
      </c>
      <c r="DY15" s="630">
        <f t="shared" si="7"/>
        <v>0</v>
      </c>
      <c r="DZ15" s="630">
        <f t="shared" si="7"/>
        <v>0</v>
      </c>
      <c r="EA15" s="630">
        <f t="shared" si="7"/>
        <v>0</v>
      </c>
      <c r="EB15" s="630">
        <f t="shared" si="7"/>
        <v>0</v>
      </c>
      <c r="EC15" s="630">
        <f t="shared" si="7"/>
        <v>0</v>
      </c>
      <c r="ED15" s="630">
        <f t="shared" si="7"/>
        <v>0</v>
      </c>
      <c r="EE15" s="47"/>
      <c r="EF15"/>
    </row>
    <row r="16" spans="1:136" s="76" customFormat="1">
      <c r="A16"/>
      <c r="B16" s="7" t="str">
        <f>'Project Summary'!I13</f>
        <v>LP Investor</v>
      </c>
      <c r="C16"/>
      <c r="D16" s="661">
        <f t="shared" ref="D16:D19" si="8">F16/$F$20</f>
        <v>0.9</v>
      </c>
      <c r="E16" s="224"/>
      <c r="F16" s="626">
        <f>-'Project Summary'!N13</f>
        <v>-12907275.830895012</v>
      </c>
      <c r="G16" s="626">
        <f>SUM(O92:ED92)</f>
        <v>0</v>
      </c>
      <c r="H16" s="626">
        <f>SUM(O50:ED50,O53:ED53)</f>
        <v>6265743.9178171828</v>
      </c>
      <c r="I16" s="626">
        <f>SUM(91:91)</f>
        <v>12907276.730895013</v>
      </c>
      <c r="J16" s="626">
        <f>SUM(151:151)</f>
        <v>16309199.079043183</v>
      </c>
      <c r="K16" s="627" t="s">
        <v>153</v>
      </c>
      <c r="L16"/>
      <c r="M16" s="646"/>
      <c r="N16" s="1430">
        <f>F16</f>
        <v>-12907275.830895012</v>
      </c>
      <c r="O16" s="1416">
        <f>O50</f>
        <v>30856.323413875652</v>
      </c>
      <c r="P16" s="1416">
        <f t="shared" ref="P16:Q16" si="9">P50</f>
        <v>31147.341814923147</v>
      </c>
      <c r="Q16" s="1416">
        <f t="shared" si="9"/>
        <v>31359.140164674885</v>
      </c>
      <c r="R16" s="1416">
        <f t="shared" ref="R16:CA16" si="10">R50</f>
        <v>31565.391702401204</v>
      </c>
      <c r="S16" s="1416">
        <f t="shared" si="10"/>
        <v>32000.951372618158</v>
      </c>
      <c r="T16" s="1416">
        <f t="shared" si="10"/>
        <v>32348.963692411933</v>
      </c>
      <c r="U16" s="1416">
        <f t="shared" si="10"/>
        <v>33546.137869111575</v>
      </c>
      <c r="V16" s="1416">
        <f t="shared" si="10"/>
        <v>34975.24606970248</v>
      </c>
      <c r="W16" s="1416">
        <f t="shared" si="10"/>
        <v>36501.41959565381</v>
      </c>
      <c r="X16" s="1416">
        <f t="shared" si="10"/>
        <v>37691.691585812732</v>
      </c>
      <c r="Y16" s="1416">
        <f t="shared" si="10"/>
        <v>38739.487847329525</v>
      </c>
      <c r="Z16" s="1416">
        <f t="shared" si="10"/>
        <v>39841.454972760497</v>
      </c>
      <c r="AA16" s="1416">
        <f t="shared" si="10"/>
        <v>43465.710180904382</v>
      </c>
      <c r="AB16" s="1416">
        <f t="shared" si="10"/>
        <v>45030.3309805928</v>
      </c>
      <c r="AC16" s="1416">
        <f t="shared" si="10"/>
        <v>46311.244628913439</v>
      </c>
      <c r="AD16" s="1416">
        <f t="shared" si="10"/>
        <v>47376.2587967609</v>
      </c>
      <c r="AE16" s="1416">
        <f t="shared" si="10"/>
        <v>48659.019909072726</v>
      </c>
      <c r="AF16" s="1416">
        <f t="shared" si="10"/>
        <v>49606.164983837887</v>
      </c>
      <c r="AG16" s="1416">
        <f t="shared" si="10"/>
        <v>51903.602444525844</v>
      </c>
      <c r="AH16" s="1416">
        <f t="shared" si="10"/>
        <v>54211.716285084367</v>
      </c>
      <c r="AI16" s="1416">
        <f t="shared" si="10"/>
        <v>56524.809451327717</v>
      </c>
      <c r="AJ16" s="1416">
        <f t="shared" si="10"/>
        <v>58177.167382456457</v>
      </c>
      <c r="AK16" s="1416">
        <f t="shared" si="10"/>
        <v>59594.492864970307</v>
      </c>
      <c r="AL16" s="1416">
        <f t="shared" si="10"/>
        <v>60997.169330763616</v>
      </c>
      <c r="AM16" s="1416">
        <f t="shared" si="10"/>
        <v>63113.331480920388</v>
      </c>
      <c r="AN16" s="1416">
        <f t="shared" si="10"/>
        <v>64889.792611701938</v>
      </c>
      <c r="AO16" s="1416">
        <f t="shared" si="10"/>
        <v>66274.392610807452</v>
      </c>
      <c r="AP16" s="1416">
        <f t="shared" si="10"/>
        <v>67371.768043074277</v>
      </c>
      <c r="AQ16" s="1416">
        <f t="shared" si="10"/>
        <v>68634.436749799774</v>
      </c>
      <c r="AR16" s="1416">
        <f t="shared" si="10"/>
        <v>69531.88724108765</v>
      </c>
      <c r="AS16" s="1416">
        <f t="shared" si="10"/>
        <v>71596.691483833478</v>
      </c>
      <c r="AT16" s="1416">
        <f t="shared" si="10"/>
        <v>73571.799036530196</v>
      </c>
      <c r="AU16" s="1416">
        <f t="shared" si="10"/>
        <v>75456.920854054348</v>
      </c>
      <c r="AV16" s="1416">
        <f t="shared" si="10"/>
        <v>76602.852813276739</v>
      </c>
      <c r="AW16" s="1416">
        <f t="shared" si="10"/>
        <v>77725.042727178938</v>
      </c>
      <c r="AX16" s="1416">
        <f t="shared" si="10"/>
        <v>78824.022071697007</v>
      </c>
      <c r="AY16" s="1416">
        <f t="shared" si="10"/>
        <v>77151.49427129727</v>
      </c>
      <c r="AZ16" s="1416">
        <f t="shared" si="10"/>
        <v>78438.803596083293</v>
      </c>
      <c r="BA16" s="1416">
        <f t="shared" si="10"/>
        <v>79414.119571720308</v>
      </c>
      <c r="BB16" s="1416">
        <f t="shared" si="10"/>
        <v>80186.210598283331</v>
      </c>
      <c r="BC16" s="1416">
        <f t="shared" si="10"/>
        <v>81024.661523199844</v>
      </c>
      <c r="BD16" s="1416">
        <f t="shared" si="10"/>
        <v>81621.344819184727</v>
      </c>
      <c r="BE16" s="1416">
        <f t="shared" si="10"/>
        <v>82981.847360235726</v>
      </c>
      <c r="BF16" s="1416">
        <f t="shared" si="10"/>
        <v>84193.258068232753</v>
      </c>
      <c r="BG16" s="1416">
        <f t="shared" si="10"/>
        <v>85259.568378612705</v>
      </c>
      <c r="BH16" s="1416">
        <f t="shared" si="10"/>
        <v>85913.462299839332</v>
      </c>
      <c r="BI16" s="1416">
        <f t="shared" si="10"/>
        <v>86555.656884769516</v>
      </c>
      <c r="BJ16" s="1416">
        <f t="shared" si="10"/>
        <v>87186.983776883731</v>
      </c>
      <c r="BK16" s="1416">
        <f t="shared" si="10"/>
        <v>84463.478577178597</v>
      </c>
      <c r="BL16" s="1416">
        <f t="shared" si="10"/>
        <v>85287.992675683388</v>
      </c>
      <c r="BM16" s="1416">
        <f t="shared" si="10"/>
        <v>85890.378084167853</v>
      </c>
      <c r="BN16" s="1416">
        <f t="shared" si="10"/>
        <v>86373.703520337556</v>
      </c>
      <c r="BO16" s="1416">
        <f t="shared" si="10"/>
        <v>86937.017303239802</v>
      </c>
      <c r="BP16" s="1416">
        <f t="shared" si="10"/>
        <v>87344.755165735391</v>
      </c>
      <c r="BQ16" s="1416">
        <f t="shared" si="10"/>
        <v>88292.427443078966</v>
      </c>
      <c r="BR16" s="1416">
        <f t="shared" si="10"/>
        <v>89217.748354612748</v>
      </c>
      <c r="BS16" s="1416">
        <f t="shared" si="10"/>
        <v>90129.036303746281</v>
      </c>
      <c r="BT16" s="1416">
        <f t="shared" si="10"/>
        <v>90704.597705674605</v>
      </c>
      <c r="BU16" s="1416">
        <f t="shared" si="10"/>
        <v>91286.584732967603</v>
      </c>
      <c r="BV16" s="1416">
        <f t="shared" si="10"/>
        <v>91875.386779169654</v>
      </c>
      <c r="BW16" s="1416">
        <f t="shared" si="10"/>
        <v>90511.591140101431</v>
      </c>
      <c r="BX16" s="1416">
        <f t="shared" si="10"/>
        <v>91333.422311605944</v>
      </c>
      <c r="BY16" s="1416">
        <f t="shared" si="10"/>
        <v>91945.790154613904</v>
      </c>
      <c r="BZ16" s="1416">
        <f t="shared" si="10"/>
        <v>92446.201264586838</v>
      </c>
      <c r="CA16" s="1416">
        <f t="shared" si="10"/>
        <v>93039.594311239271</v>
      </c>
      <c r="CB16" s="1416">
        <f t="shared" ref="CB16:ED16" si="11">CB50</f>
        <v>93474.025933720171</v>
      </c>
      <c r="CC16" s="1416">
        <f t="shared" si="11"/>
        <v>94510.92973450094</v>
      </c>
      <c r="CD16" s="1416">
        <f t="shared" si="11"/>
        <v>95543.389813937523</v>
      </c>
      <c r="CE16" s="1416">
        <f t="shared" si="11"/>
        <v>96572.215056533663</v>
      </c>
      <c r="CF16" s="1416">
        <f t="shared" si="11"/>
        <v>97225.053976093084</v>
      </c>
      <c r="CG16" s="1416">
        <f t="shared" si="11"/>
        <v>97887.484548409324</v>
      </c>
      <c r="CH16" s="1416">
        <f t="shared" si="11"/>
        <v>98559.261254974394</v>
      </c>
      <c r="CI16" s="1416">
        <f t="shared" si="11"/>
        <v>95506.724382656917</v>
      </c>
      <c r="CJ16" s="1416">
        <f t="shared" si="11"/>
        <v>96430.75123984777</v>
      </c>
      <c r="CK16" s="1416">
        <f t="shared" si="11"/>
        <v>97126.828410279544</v>
      </c>
      <c r="CL16" s="1416">
        <f t="shared" si="11"/>
        <v>97694.58742623977</v>
      </c>
      <c r="CM16" s="1416">
        <f t="shared" si="11"/>
        <v>98366.576964980064</v>
      </c>
      <c r="CN16" s="1416">
        <f t="shared" si="11"/>
        <v>98857.226605659904</v>
      </c>
      <c r="CO16" s="1416">
        <f t="shared" si="11"/>
        <v>100025.82392485699</v>
      </c>
      <c r="CP16" s="1416">
        <f t="shared" si="11"/>
        <v>101185.71417796581</v>
      </c>
      <c r="CQ16" s="1416">
        <f t="shared" si="11"/>
        <v>102337.10574511296</v>
      </c>
      <c r="CR16" s="1416">
        <f t="shared" si="11"/>
        <v>103064.88552802516</v>
      </c>
      <c r="CS16" s="1416">
        <f t="shared" si="11"/>
        <v>103800.48169183635</v>
      </c>
      <c r="CT16" s="1416">
        <f t="shared" si="11"/>
        <v>104543.55936102124</v>
      </c>
      <c r="CU16" s="1416">
        <f t="shared" si="11"/>
        <v>0</v>
      </c>
      <c r="CV16" s="1416">
        <f t="shared" si="11"/>
        <v>0</v>
      </c>
      <c r="CW16" s="1416">
        <f t="shared" si="11"/>
        <v>0</v>
      </c>
      <c r="CX16" s="1416">
        <f t="shared" si="11"/>
        <v>0</v>
      </c>
      <c r="CY16" s="1416">
        <f t="shared" si="11"/>
        <v>0</v>
      </c>
      <c r="CZ16" s="1416">
        <f t="shared" si="11"/>
        <v>0</v>
      </c>
      <c r="DA16" s="1416">
        <f t="shared" si="11"/>
        <v>0</v>
      </c>
      <c r="DB16" s="1416">
        <f t="shared" si="11"/>
        <v>0</v>
      </c>
      <c r="DC16" s="1416">
        <f t="shared" si="11"/>
        <v>0</v>
      </c>
      <c r="DD16" s="1416">
        <f t="shared" si="11"/>
        <v>0</v>
      </c>
      <c r="DE16" s="1416">
        <f t="shared" si="11"/>
        <v>0</v>
      </c>
      <c r="DF16" s="1416">
        <f t="shared" si="11"/>
        <v>0</v>
      </c>
      <c r="DG16" s="1416">
        <f t="shared" si="11"/>
        <v>0</v>
      </c>
      <c r="DH16" s="1416">
        <f t="shared" si="11"/>
        <v>0</v>
      </c>
      <c r="DI16" s="1416">
        <f t="shared" si="11"/>
        <v>0</v>
      </c>
      <c r="DJ16" s="1416">
        <f t="shared" si="11"/>
        <v>0</v>
      </c>
      <c r="DK16" s="1416">
        <f t="shared" si="11"/>
        <v>0</v>
      </c>
      <c r="DL16" s="1416">
        <f t="shared" si="11"/>
        <v>0</v>
      </c>
      <c r="DM16" s="1416">
        <f t="shared" si="11"/>
        <v>0</v>
      </c>
      <c r="DN16" s="1416">
        <f t="shared" si="11"/>
        <v>0</v>
      </c>
      <c r="DO16" s="1416">
        <f t="shared" si="11"/>
        <v>0</v>
      </c>
      <c r="DP16" s="1416">
        <f t="shared" si="11"/>
        <v>0</v>
      </c>
      <c r="DQ16" s="1416">
        <f t="shared" si="11"/>
        <v>0</v>
      </c>
      <c r="DR16" s="1416">
        <f t="shared" si="11"/>
        <v>0</v>
      </c>
      <c r="DS16" s="1416">
        <f t="shared" si="11"/>
        <v>0</v>
      </c>
      <c r="DT16" s="1416">
        <f t="shared" si="11"/>
        <v>0</v>
      </c>
      <c r="DU16" s="1416">
        <f t="shared" si="11"/>
        <v>0</v>
      </c>
      <c r="DV16" s="1416">
        <f t="shared" si="11"/>
        <v>0</v>
      </c>
      <c r="DW16" s="1416">
        <f t="shared" si="11"/>
        <v>0</v>
      </c>
      <c r="DX16" s="1416">
        <f t="shared" si="11"/>
        <v>0</v>
      </c>
      <c r="DY16" s="1416">
        <f t="shared" si="11"/>
        <v>0</v>
      </c>
      <c r="DZ16" s="1416">
        <f t="shared" si="11"/>
        <v>0</v>
      </c>
      <c r="EA16" s="1416">
        <f t="shared" si="11"/>
        <v>0</v>
      </c>
      <c r="EB16" s="1416">
        <f t="shared" si="11"/>
        <v>0</v>
      </c>
      <c r="EC16" s="1416">
        <f t="shared" si="11"/>
        <v>0</v>
      </c>
      <c r="ED16" s="1416">
        <f t="shared" si="11"/>
        <v>0</v>
      </c>
      <c r="EE16" s="47"/>
      <c r="EF16"/>
    </row>
    <row r="17" spans="1:136" s="76" customFormat="1">
      <c r="A17"/>
      <c r="B17" s="7" t="str">
        <f>'Project Summary'!I14</f>
        <v xml:space="preserve">Investor C </v>
      </c>
      <c r="C17"/>
      <c r="D17" s="661">
        <f t="shared" si="8"/>
        <v>0</v>
      </c>
      <c r="E17" s="224"/>
      <c r="F17" s="626">
        <f>-'Project Summary'!N14</f>
        <v>0</v>
      </c>
      <c r="G17" s="626">
        <f>SUM(O98:ED98)</f>
        <v>0</v>
      </c>
      <c r="H17" s="626">
        <f>SUM(O58:ED58,O61:ED61)</f>
        <v>0</v>
      </c>
      <c r="I17" s="626">
        <f>SUM(97:97)</f>
        <v>0</v>
      </c>
      <c r="J17" s="626">
        <f>SUM(152:152)</f>
        <v>0</v>
      </c>
      <c r="K17" s="627" t="s">
        <v>153</v>
      </c>
      <c r="L17"/>
      <c r="M17" s="646"/>
      <c r="N17" s="1430">
        <f t="shared" si="4"/>
        <v>0</v>
      </c>
      <c r="O17" s="631">
        <f>O58</f>
        <v>0</v>
      </c>
      <c r="P17" s="631">
        <f t="shared" ref="P17:Q17" si="12">P58</f>
        <v>0</v>
      </c>
      <c r="Q17" s="631">
        <f t="shared" si="12"/>
        <v>0</v>
      </c>
      <c r="R17" s="631">
        <f t="shared" ref="R17:AW17" si="13">R58</f>
        <v>0</v>
      </c>
      <c r="S17" s="631">
        <f t="shared" si="13"/>
        <v>0</v>
      </c>
      <c r="T17" s="631">
        <f t="shared" si="13"/>
        <v>0</v>
      </c>
      <c r="U17" s="631">
        <f t="shared" si="13"/>
        <v>0</v>
      </c>
      <c r="V17" s="631">
        <f t="shared" si="13"/>
        <v>0</v>
      </c>
      <c r="W17" s="631">
        <f t="shared" si="13"/>
        <v>0</v>
      </c>
      <c r="X17" s="631">
        <f t="shared" si="13"/>
        <v>0</v>
      </c>
      <c r="Y17" s="631">
        <f t="shared" si="13"/>
        <v>0</v>
      </c>
      <c r="Z17" s="631">
        <f t="shared" si="13"/>
        <v>0</v>
      </c>
      <c r="AA17" s="631">
        <f t="shared" si="13"/>
        <v>0</v>
      </c>
      <c r="AB17" s="631">
        <f t="shared" si="13"/>
        <v>0</v>
      </c>
      <c r="AC17" s="631">
        <f t="shared" si="13"/>
        <v>0</v>
      </c>
      <c r="AD17" s="631">
        <f t="shared" si="13"/>
        <v>0</v>
      </c>
      <c r="AE17" s="631">
        <f t="shared" si="13"/>
        <v>0</v>
      </c>
      <c r="AF17" s="631">
        <f t="shared" si="13"/>
        <v>0</v>
      </c>
      <c r="AG17" s="631">
        <f t="shared" si="13"/>
        <v>0</v>
      </c>
      <c r="AH17" s="631">
        <f t="shared" si="13"/>
        <v>0</v>
      </c>
      <c r="AI17" s="631">
        <f t="shared" si="13"/>
        <v>0</v>
      </c>
      <c r="AJ17" s="631">
        <f t="shared" si="13"/>
        <v>0</v>
      </c>
      <c r="AK17" s="631">
        <f t="shared" si="13"/>
        <v>0</v>
      </c>
      <c r="AL17" s="631">
        <f t="shared" si="13"/>
        <v>0</v>
      </c>
      <c r="AM17" s="631">
        <f t="shared" si="13"/>
        <v>0</v>
      </c>
      <c r="AN17" s="631">
        <f t="shared" si="13"/>
        <v>0</v>
      </c>
      <c r="AO17" s="631">
        <f t="shared" si="13"/>
        <v>0</v>
      </c>
      <c r="AP17" s="631">
        <f t="shared" si="13"/>
        <v>0</v>
      </c>
      <c r="AQ17" s="631">
        <f t="shared" si="13"/>
        <v>0</v>
      </c>
      <c r="AR17" s="631">
        <f t="shared" si="13"/>
        <v>0</v>
      </c>
      <c r="AS17" s="631">
        <f t="shared" si="13"/>
        <v>0</v>
      </c>
      <c r="AT17" s="631">
        <f t="shared" si="13"/>
        <v>0</v>
      </c>
      <c r="AU17" s="631">
        <f t="shared" si="13"/>
        <v>0</v>
      </c>
      <c r="AV17" s="631">
        <f t="shared" si="13"/>
        <v>0</v>
      </c>
      <c r="AW17" s="631">
        <f t="shared" si="13"/>
        <v>0</v>
      </c>
      <c r="AX17" s="631">
        <f t="shared" ref="AX17:CA17" si="14">AX58</f>
        <v>0</v>
      </c>
      <c r="AY17" s="631">
        <f t="shared" si="14"/>
        <v>0</v>
      </c>
      <c r="AZ17" s="631">
        <f t="shared" si="14"/>
        <v>0</v>
      </c>
      <c r="BA17" s="631">
        <f t="shared" si="14"/>
        <v>0</v>
      </c>
      <c r="BB17" s="631">
        <f t="shared" si="14"/>
        <v>0</v>
      </c>
      <c r="BC17" s="631">
        <f t="shared" si="14"/>
        <v>0</v>
      </c>
      <c r="BD17" s="631">
        <f t="shared" si="14"/>
        <v>0</v>
      </c>
      <c r="BE17" s="631">
        <f t="shared" si="14"/>
        <v>0</v>
      </c>
      <c r="BF17" s="631">
        <f t="shared" si="14"/>
        <v>0</v>
      </c>
      <c r="BG17" s="631">
        <f t="shared" si="14"/>
        <v>0</v>
      </c>
      <c r="BH17" s="631">
        <f t="shared" si="14"/>
        <v>0</v>
      </c>
      <c r="BI17" s="631">
        <f t="shared" si="14"/>
        <v>0</v>
      </c>
      <c r="BJ17" s="631">
        <f t="shared" si="14"/>
        <v>0</v>
      </c>
      <c r="BK17" s="631">
        <f t="shared" si="14"/>
        <v>0</v>
      </c>
      <c r="BL17" s="631">
        <f t="shared" si="14"/>
        <v>0</v>
      </c>
      <c r="BM17" s="631">
        <f t="shared" si="14"/>
        <v>0</v>
      </c>
      <c r="BN17" s="631">
        <f t="shared" si="14"/>
        <v>0</v>
      </c>
      <c r="BO17" s="631">
        <f t="shared" si="14"/>
        <v>0</v>
      </c>
      <c r="BP17" s="631">
        <f t="shared" si="14"/>
        <v>0</v>
      </c>
      <c r="BQ17" s="631">
        <f t="shared" si="14"/>
        <v>0</v>
      </c>
      <c r="BR17" s="631">
        <f t="shared" si="14"/>
        <v>0</v>
      </c>
      <c r="BS17" s="631">
        <f t="shared" si="14"/>
        <v>0</v>
      </c>
      <c r="BT17" s="631">
        <f t="shared" si="14"/>
        <v>0</v>
      </c>
      <c r="BU17" s="631">
        <f t="shared" si="14"/>
        <v>0</v>
      </c>
      <c r="BV17" s="631">
        <f t="shared" si="14"/>
        <v>0</v>
      </c>
      <c r="BW17" s="631">
        <f t="shared" si="14"/>
        <v>0</v>
      </c>
      <c r="BX17" s="631">
        <f t="shared" si="14"/>
        <v>0</v>
      </c>
      <c r="BY17" s="631">
        <f t="shared" si="14"/>
        <v>0</v>
      </c>
      <c r="BZ17" s="631">
        <f t="shared" si="14"/>
        <v>0</v>
      </c>
      <c r="CA17" s="631">
        <f t="shared" si="14"/>
        <v>0</v>
      </c>
      <c r="CB17" s="631">
        <f t="shared" ref="CB17:ED17" si="15">CB58</f>
        <v>0</v>
      </c>
      <c r="CC17" s="631">
        <f t="shared" si="15"/>
        <v>0</v>
      </c>
      <c r="CD17" s="631">
        <f t="shared" si="15"/>
        <v>0</v>
      </c>
      <c r="CE17" s="631">
        <f t="shared" si="15"/>
        <v>0</v>
      </c>
      <c r="CF17" s="631">
        <f t="shared" si="15"/>
        <v>0</v>
      </c>
      <c r="CG17" s="631">
        <f t="shared" si="15"/>
        <v>0</v>
      </c>
      <c r="CH17" s="631">
        <f t="shared" si="15"/>
        <v>0</v>
      </c>
      <c r="CI17" s="631">
        <f t="shared" si="15"/>
        <v>0</v>
      </c>
      <c r="CJ17" s="631">
        <f t="shared" si="15"/>
        <v>0</v>
      </c>
      <c r="CK17" s="631">
        <f t="shared" si="15"/>
        <v>0</v>
      </c>
      <c r="CL17" s="631">
        <f t="shared" si="15"/>
        <v>0</v>
      </c>
      <c r="CM17" s="631">
        <f t="shared" si="15"/>
        <v>0</v>
      </c>
      <c r="CN17" s="631">
        <f t="shared" si="15"/>
        <v>0</v>
      </c>
      <c r="CO17" s="631">
        <f t="shared" si="15"/>
        <v>0</v>
      </c>
      <c r="CP17" s="631">
        <f t="shared" si="15"/>
        <v>0</v>
      </c>
      <c r="CQ17" s="631">
        <f t="shared" si="15"/>
        <v>0</v>
      </c>
      <c r="CR17" s="631">
        <f t="shared" si="15"/>
        <v>0</v>
      </c>
      <c r="CS17" s="631">
        <f t="shared" si="15"/>
        <v>0</v>
      </c>
      <c r="CT17" s="631">
        <f t="shared" si="15"/>
        <v>0</v>
      </c>
      <c r="CU17" s="631">
        <f t="shared" si="15"/>
        <v>0</v>
      </c>
      <c r="CV17" s="631">
        <f t="shared" si="15"/>
        <v>0</v>
      </c>
      <c r="CW17" s="631">
        <f t="shared" si="15"/>
        <v>0</v>
      </c>
      <c r="CX17" s="631">
        <f t="shared" si="15"/>
        <v>0</v>
      </c>
      <c r="CY17" s="631">
        <f t="shared" si="15"/>
        <v>0</v>
      </c>
      <c r="CZ17" s="631">
        <f t="shared" si="15"/>
        <v>0</v>
      </c>
      <c r="DA17" s="631">
        <f t="shared" si="15"/>
        <v>0</v>
      </c>
      <c r="DB17" s="631">
        <f t="shared" si="15"/>
        <v>0</v>
      </c>
      <c r="DC17" s="631">
        <f t="shared" si="15"/>
        <v>0</v>
      </c>
      <c r="DD17" s="631">
        <f t="shared" si="15"/>
        <v>0</v>
      </c>
      <c r="DE17" s="631">
        <f t="shared" si="15"/>
        <v>0</v>
      </c>
      <c r="DF17" s="631">
        <f t="shared" si="15"/>
        <v>0</v>
      </c>
      <c r="DG17" s="631">
        <f t="shared" si="15"/>
        <v>0</v>
      </c>
      <c r="DH17" s="631">
        <f t="shared" si="15"/>
        <v>0</v>
      </c>
      <c r="DI17" s="631">
        <f t="shared" si="15"/>
        <v>0</v>
      </c>
      <c r="DJ17" s="631">
        <f t="shared" si="15"/>
        <v>0</v>
      </c>
      <c r="DK17" s="631">
        <f t="shared" si="15"/>
        <v>0</v>
      </c>
      <c r="DL17" s="631">
        <f t="shared" si="15"/>
        <v>0</v>
      </c>
      <c r="DM17" s="631">
        <f t="shared" si="15"/>
        <v>0</v>
      </c>
      <c r="DN17" s="631">
        <f t="shared" si="15"/>
        <v>0</v>
      </c>
      <c r="DO17" s="631">
        <f t="shared" si="15"/>
        <v>0</v>
      </c>
      <c r="DP17" s="631">
        <f t="shared" si="15"/>
        <v>0</v>
      </c>
      <c r="DQ17" s="631">
        <f t="shared" si="15"/>
        <v>0</v>
      </c>
      <c r="DR17" s="631">
        <f t="shared" si="15"/>
        <v>0</v>
      </c>
      <c r="DS17" s="631">
        <f t="shared" si="15"/>
        <v>0</v>
      </c>
      <c r="DT17" s="631">
        <f t="shared" si="15"/>
        <v>0</v>
      </c>
      <c r="DU17" s="631">
        <f t="shared" si="15"/>
        <v>0</v>
      </c>
      <c r="DV17" s="631">
        <f t="shared" si="15"/>
        <v>0</v>
      </c>
      <c r="DW17" s="631">
        <f t="shared" si="15"/>
        <v>0</v>
      </c>
      <c r="DX17" s="631">
        <f t="shared" si="15"/>
        <v>0</v>
      </c>
      <c r="DY17" s="631">
        <f t="shared" si="15"/>
        <v>0</v>
      </c>
      <c r="DZ17" s="631">
        <f t="shared" si="15"/>
        <v>0</v>
      </c>
      <c r="EA17" s="631">
        <f t="shared" si="15"/>
        <v>0</v>
      </c>
      <c r="EB17" s="631">
        <f t="shared" si="15"/>
        <v>0</v>
      </c>
      <c r="EC17" s="631">
        <f t="shared" si="15"/>
        <v>0</v>
      </c>
      <c r="ED17" s="631">
        <f t="shared" si="15"/>
        <v>0</v>
      </c>
      <c r="EE17" s="47"/>
      <c r="EF17"/>
    </row>
    <row r="18" spans="1:136" s="76" customFormat="1">
      <c r="A18"/>
      <c r="B18" s="7" t="str">
        <f>'Project Summary'!I15</f>
        <v>Investor D</v>
      </c>
      <c r="C18"/>
      <c r="D18" s="661">
        <f t="shared" si="8"/>
        <v>0</v>
      </c>
      <c r="E18" s="224"/>
      <c r="F18" s="626">
        <f>-'Project Summary'!N15</f>
        <v>0</v>
      </c>
      <c r="G18" s="626">
        <f>SUM(O104:ED104)</f>
        <v>0</v>
      </c>
      <c r="H18" s="626">
        <f>SUM(O66:ED66,O69:ED69)</f>
        <v>0</v>
      </c>
      <c r="I18" s="626">
        <f>SUM(103:103)</f>
        <v>0</v>
      </c>
      <c r="J18" s="626">
        <f>SUM(153:153)</f>
        <v>0</v>
      </c>
      <c r="K18" s="627" t="s">
        <v>153</v>
      </c>
      <c r="L18"/>
      <c r="M18" s="646"/>
      <c r="N18" s="1430">
        <f t="shared" si="4"/>
        <v>0</v>
      </c>
      <c r="O18" s="631">
        <f>O66</f>
        <v>0</v>
      </c>
      <c r="P18" s="631">
        <f t="shared" ref="P18:Q18" si="16">P66</f>
        <v>0</v>
      </c>
      <c r="Q18" s="631">
        <f t="shared" si="16"/>
        <v>0</v>
      </c>
      <c r="R18" s="631">
        <f t="shared" ref="R18:AW18" si="17">R66</f>
        <v>0</v>
      </c>
      <c r="S18" s="631">
        <f t="shared" si="17"/>
        <v>0</v>
      </c>
      <c r="T18" s="631">
        <f t="shared" si="17"/>
        <v>0</v>
      </c>
      <c r="U18" s="631">
        <f t="shared" si="17"/>
        <v>0</v>
      </c>
      <c r="V18" s="631">
        <f t="shared" si="17"/>
        <v>0</v>
      </c>
      <c r="W18" s="631">
        <f t="shared" si="17"/>
        <v>0</v>
      </c>
      <c r="X18" s="631">
        <f t="shared" si="17"/>
        <v>0</v>
      </c>
      <c r="Y18" s="631">
        <f t="shared" si="17"/>
        <v>0</v>
      </c>
      <c r="Z18" s="631">
        <f t="shared" si="17"/>
        <v>0</v>
      </c>
      <c r="AA18" s="631">
        <f t="shared" si="17"/>
        <v>0</v>
      </c>
      <c r="AB18" s="631">
        <f t="shared" si="17"/>
        <v>0</v>
      </c>
      <c r="AC18" s="631">
        <f t="shared" si="17"/>
        <v>0</v>
      </c>
      <c r="AD18" s="631">
        <f t="shared" si="17"/>
        <v>0</v>
      </c>
      <c r="AE18" s="631">
        <f t="shared" si="17"/>
        <v>0</v>
      </c>
      <c r="AF18" s="631">
        <f t="shared" si="17"/>
        <v>0</v>
      </c>
      <c r="AG18" s="631">
        <f t="shared" si="17"/>
        <v>0</v>
      </c>
      <c r="AH18" s="631">
        <f t="shared" si="17"/>
        <v>0</v>
      </c>
      <c r="AI18" s="631">
        <f t="shared" si="17"/>
        <v>0</v>
      </c>
      <c r="AJ18" s="631">
        <f t="shared" si="17"/>
        <v>0</v>
      </c>
      <c r="AK18" s="631">
        <f t="shared" si="17"/>
        <v>0</v>
      </c>
      <c r="AL18" s="631">
        <f t="shared" si="17"/>
        <v>0</v>
      </c>
      <c r="AM18" s="631">
        <f t="shared" si="17"/>
        <v>0</v>
      </c>
      <c r="AN18" s="631">
        <f t="shared" si="17"/>
        <v>0</v>
      </c>
      <c r="AO18" s="631">
        <f t="shared" si="17"/>
        <v>0</v>
      </c>
      <c r="AP18" s="631">
        <f t="shared" si="17"/>
        <v>0</v>
      </c>
      <c r="AQ18" s="631">
        <f t="shared" si="17"/>
        <v>0</v>
      </c>
      <c r="AR18" s="631">
        <f t="shared" si="17"/>
        <v>0</v>
      </c>
      <c r="AS18" s="631">
        <f t="shared" si="17"/>
        <v>0</v>
      </c>
      <c r="AT18" s="631">
        <f t="shared" si="17"/>
        <v>0</v>
      </c>
      <c r="AU18" s="631">
        <f t="shared" si="17"/>
        <v>0</v>
      </c>
      <c r="AV18" s="631">
        <f t="shared" si="17"/>
        <v>0</v>
      </c>
      <c r="AW18" s="631">
        <f t="shared" si="17"/>
        <v>0</v>
      </c>
      <c r="AX18" s="631">
        <f t="shared" ref="AX18:CA18" si="18">AX66</f>
        <v>0</v>
      </c>
      <c r="AY18" s="631">
        <f t="shared" si="18"/>
        <v>0</v>
      </c>
      <c r="AZ18" s="631">
        <f t="shared" si="18"/>
        <v>0</v>
      </c>
      <c r="BA18" s="631">
        <f t="shared" si="18"/>
        <v>0</v>
      </c>
      <c r="BB18" s="631">
        <f t="shared" si="18"/>
        <v>0</v>
      </c>
      <c r="BC18" s="631">
        <f t="shared" si="18"/>
        <v>0</v>
      </c>
      <c r="BD18" s="631">
        <f t="shared" si="18"/>
        <v>0</v>
      </c>
      <c r="BE18" s="631">
        <f t="shared" si="18"/>
        <v>0</v>
      </c>
      <c r="BF18" s="631">
        <f t="shared" si="18"/>
        <v>0</v>
      </c>
      <c r="BG18" s="631">
        <f t="shared" si="18"/>
        <v>0</v>
      </c>
      <c r="BH18" s="631">
        <f t="shared" si="18"/>
        <v>0</v>
      </c>
      <c r="BI18" s="631">
        <f t="shared" si="18"/>
        <v>0</v>
      </c>
      <c r="BJ18" s="631">
        <f t="shared" si="18"/>
        <v>0</v>
      </c>
      <c r="BK18" s="631">
        <f t="shared" si="18"/>
        <v>0</v>
      </c>
      <c r="BL18" s="631">
        <f t="shared" si="18"/>
        <v>0</v>
      </c>
      <c r="BM18" s="631">
        <f t="shared" si="18"/>
        <v>0</v>
      </c>
      <c r="BN18" s="631">
        <f t="shared" si="18"/>
        <v>0</v>
      </c>
      <c r="BO18" s="631">
        <f t="shared" si="18"/>
        <v>0</v>
      </c>
      <c r="BP18" s="631">
        <f t="shared" si="18"/>
        <v>0</v>
      </c>
      <c r="BQ18" s="631">
        <f t="shared" si="18"/>
        <v>0</v>
      </c>
      <c r="BR18" s="631">
        <f t="shared" si="18"/>
        <v>0</v>
      </c>
      <c r="BS18" s="631">
        <f t="shared" si="18"/>
        <v>0</v>
      </c>
      <c r="BT18" s="631">
        <f t="shared" si="18"/>
        <v>0</v>
      </c>
      <c r="BU18" s="631">
        <f t="shared" si="18"/>
        <v>0</v>
      </c>
      <c r="BV18" s="631">
        <f t="shared" si="18"/>
        <v>0</v>
      </c>
      <c r="BW18" s="631">
        <f t="shared" si="18"/>
        <v>0</v>
      </c>
      <c r="BX18" s="631">
        <f t="shared" si="18"/>
        <v>0</v>
      </c>
      <c r="BY18" s="631">
        <f t="shared" si="18"/>
        <v>0</v>
      </c>
      <c r="BZ18" s="631">
        <f t="shared" si="18"/>
        <v>0</v>
      </c>
      <c r="CA18" s="631">
        <f t="shared" si="18"/>
        <v>0</v>
      </c>
      <c r="CB18" s="631">
        <f t="shared" ref="CB18:ED18" si="19">CB66</f>
        <v>0</v>
      </c>
      <c r="CC18" s="631">
        <f t="shared" si="19"/>
        <v>0</v>
      </c>
      <c r="CD18" s="631">
        <f t="shared" si="19"/>
        <v>0</v>
      </c>
      <c r="CE18" s="631">
        <f t="shared" si="19"/>
        <v>0</v>
      </c>
      <c r="CF18" s="631">
        <f t="shared" si="19"/>
        <v>0</v>
      </c>
      <c r="CG18" s="631">
        <f t="shared" si="19"/>
        <v>0</v>
      </c>
      <c r="CH18" s="631">
        <f t="shared" si="19"/>
        <v>0</v>
      </c>
      <c r="CI18" s="631">
        <f t="shared" si="19"/>
        <v>0</v>
      </c>
      <c r="CJ18" s="631">
        <f t="shared" si="19"/>
        <v>0</v>
      </c>
      <c r="CK18" s="631">
        <f t="shared" si="19"/>
        <v>0</v>
      </c>
      <c r="CL18" s="631">
        <f t="shared" si="19"/>
        <v>0</v>
      </c>
      <c r="CM18" s="631">
        <f t="shared" si="19"/>
        <v>0</v>
      </c>
      <c r="CN18" s="631">
        <f t="shared" si="19"/>
        <v>0</v>
      </c>
      <c r="CO18" s="631">
        <f t="shared" si="19"/>
        <v>0</v>
      </c>
      <c r="CP18" s="631">
        <f t="shared" si="19"/>
        <v>0</v>
      </c>
      <c r="CQ18" s="631">
        <f t="shared" si="19"/>
        <v>0</v>
      </c>
      <c r="CR18" s="631">
        <f t="shared" si="19"/>
        <v>0</v>
      </c>
      <c r="CS18" s="631">
        <f t="shared" si="19"/>
        <v>0</v>
      </c>
      <c r="CT18" s="631">
        <f t="shared" si="19"/>
        <v>0</v>
      </c>
      <c r="CU18" s="631">
        <f t="shared" si="19"/>
        <v>0</v>
      </c>
      <c r="CV18" s="631">
        <f t="shared" si="19"/>
        <v>0</v>
      </c>
      <c r="CW18" s="631">
        <f t="shared" si="19"/>
        <v>0</v>
      </c>
      <c r="CX18" s="631">
        <f t="shared" si="19"/>
        <v>0</v>
      </c>
      <c r="CY18" s="631">
        <f t="shared" si="19"/>
        <v>0</v>
      </c>
      <c r="CZ18" s="631">
        <f t="shared" si="19"/>
        <v>0</v>
      </c>
      <c r="DA18" s="631">
        <f t="shared" si="19"/>
        <v>0</v>
      </c>
      <c r="DB18" s="631">
        <f t="shared" si="19"/>
        <v>0</v>
      </c>
      <c r="DC18" s="631">
        <f t="shared" si="19"/>
        <v>0</v>
      </c>
      <c r="DD18" s="631">
        <f t="shared" si="19"/>
        <v>0</v>
      </c>
      <c r="DE18" s="631">
        <f t="shared" si="19"/>
        <v>0</v>
      </c>
      <c r="DF18" s="631">
        <f t="shared" si="19"/>
        <v>0</v>
      </c>
      <c r="DG18" s="631">
        <f t="shared" si="19"/>
        <v>0</v>
      </c>
      <c r="DH18" s="631">
        <f t="shared" si="19"/>
        <v>0</v>
      </c>
      <c r="DI18" s="631">
        <f t="shared" si="19"/>
        <v>0</v>
      </c>
      <c r="DJ18" s="631">
        <f t="shared" si="19"/>
        <v>0</v>
      </c>
      <c r="DK18" s="631">
        <f t="shared" si="19"/>
        <v>0</v>
      </c>
      <c r="DL18" s="631">
        <f t="shared" si="19"/>
        <v>0</v>
      </c>
      <c r="DM18" s="631">
        <f t="shared" si="19"/>
        <v>0</v>
      </c>
      <c r="DN18" s="631">
        <f t="shared" si="19"/>
        <v>0</v>
      </c>
      <c r="DO18" s="631">
        <f t="shared" si="19"/>
        <v>0</v>
      </c>
      <c r="DP18" s="631">
        <f t="shared" si="19"/>
        <v>0</v>
      </c>
      <c r="DQ18" s="631">
        <f t="shared" si="19"/>
        <v>0</v>
      </c>
      <c r="DR18" s="631">
        <f t="shared" si="19"/>
        <v>0</v>
      </c>
      <c r="DS18" s="631">
        <f t="shared" si="19"/>
        <v>0</v>
      </c>
      <c r="DT18" s="631">
        <f t="shared" si="19"/>
        <v>0</v>
      </c>
      <c r="DU18" s="631">
        <f t="shared" si="19"/>
        <v>0</v>
      </c>
      <c r="DV18" s="631">
        <f t="shared" si="19"/>
        <v>0</v>
      </c>
      <c r="DW18" s="631">
        <f t="shared" si="19"/>
        <v>0</v>
      </c>
      <c r="DX18" s="631">
        <f t="shared" si="19"/>
        <v>0</v>
      </c>
      <c r="DY18" s="631">
        <f t="shared" si="19"/>
        <v>0</v>
      </c>
      <c r="DZ18" s="631">
        <f t="shared" si="19"/>
        <v>0</v>
      </c>
      <c r="EA18" s="631">
        <f t="shared" si="19"/>
        <v>0</v>
      </c>
      <c r="EB18" s="631">
        <f t="shared" si="19"/>
        <v>0</v>
      </c>
      <c r="EC18" s="631">
        <f t="shared" si="19"/>
        <v>0</v>
      </c>
      <c r="ED18" s="631">
        <f t="shared" si="19"/>
        <v>0</v>
      </c>
      <c r="EE18" s="47"/>
      <c r="EF18"/>
    </row>
    <row r="19" spans="1:136" s="76" customFormat="1">
      <c r="A19"/>
      <c r="B19" s="7" t="str">
        <f>'Project Summary'!I16</f>
        <v>Investor E</v>
      </c>
      <c r="C19"/>
      <c r="D19" s="661">
        <f t="shared" si="8"/>
        <v>0</v>
      </c>
      <c r="E19" s="224"/>
      <c r="F19" s="626">
        <f>-'Project Summary'!N16</f>
        <v>0</v>
      </c>
      <c r="G19" s="626">
        <f>SUM(O110:ED110)</f>
        <v>0</v>
      </c>
      <c r="H19" s="626">
        <f>SUM(O74:ED74,O77:ED77)</f>
        <v>0</v>
      </c>
      <c r="I19" s="626">
        <f>SUM(109:109)</f>
        <v>0</v>
      </c>
      <c r="J19" s="626">
        <f>SUM(154:154)</f>
        <v>0</v>
      </c>
      <c r="K19" s="628" t="s">
        <v>153</v>
      </c>
      <c r="L19"/>
      <c r="M19" s="646"/>
      <c r="N19" s="1430">
        <f t="shared" si="4"/>
        <v>0</v>
      </c>
      <c r="O19" s="631">
        <f>O74</f>
        <v>0</v>
      </c>
      <c r="P19" s="631">
        <f t="shared" ref="P19:Q19" si="20">P74</f>
        <v>0</v>
      </c>
      <c r="Q19" s="631">
        <f t="shared" si="20"/>
        <v>0</v>
      </c>
      <c r="R19" s="631">
        <f t="shared" ref="R19:AW19" si="21">R74</f>
        <v>0</v>
      </c>
      <c r="S19" s="631">
        <f t="shared" si="21"/>
        <v>0</v>
      </c>
      <c r="T19" s="631">
        <f t="shared" si="21"/>
        <v>0</v>
      </c>
      <c r="U19" s="631">
        <f t="shared" si="21"/>
        <v>0</v>
      </c>
      <c r="V19" s="631">
        <f t="shared" si="21"/>
        <v>0</v>
      </c>
      <c r="W19" s="631">
        <f t="shared" si="21"/>
        <v>0</v>
      </c>
      <c r="X19" s="631">
        <f t="shared" si="21"/>
        <v>0</v>
      </c>
      <c r="Y19" s="631">
        <f t="shared" si="21"/>
        <v>0</v>
      </c>
      <c r="Z19" s="631">
        <f t="shared" si="21"/>
        <v>0</v>
      </c>
      <c r="AA19" s="631">
        <f t="shared" si="21"/>
        <v>0</v>
      </c>
      <c r="AB19" s="631">
        <f t="shared" si="21"/>
        <v>0</v>
      </c>
      <c r="AC19" s="631">
        <f t="shared" si="21"/>
        <v>0</v>
      </c>
      <c r="AD19" s="631">
        <f t="shared" si="21"/>
        <v>0</v>
      </c>
      <c r="AE19" s="631">
        <f t="shared" si="21"/>
        <v>0</v>
      </c>
      <c r="AF19" s="631">
        <f t="shared" si="21"/>
        <v>0</v>
      </c>
      <c r="AG19" s="631">
        <f t="shared" si="21"/>
        <v>0</v>
      </c>
      <c r="AH19" s="631">
        <f t="shared" si="21"/>
        <v>0</v>
      </c>
      <c r="AI19" s="631">
        <f t="shared" si="21"/>
        <v>0</v>
      </c>
      <c r="AJ19" s="631">
        <f t="shared" si="21"/>
        <v>0</v>
      </c>
      <c r="AK19" s="631">
        <f t="shared" si="21"/>
        <v>0</v>
      </c>
      <c r="AL19" s="631">
        <f t="shared" si="21"/>
        <v>0</v>
      </c>
      <c r="AM19" s="631">
        <f t="shared" si="21"/>
        <v>0</v>
      </c>
      <c r="AN19" s="631">
        <f t="shared" si="21"/>
        <v>0</v>
      </c>
      <c r="AO19" s="631">
        <f t="shared" si="21"/>
        <v>0</v>
      </c>
      <c r="AP19" s="631">
        <f t="shared" si="21"/>
        <v>0</v>
      </c>
      <c r="AQ19" s="631">
        <f t="shared" si="21"/>
        <v>0</v>
      </c>
      <c r="AR19" s="631">
        <f t="shared" si="21"/>
        <v>0</v>
      </c>
      <c r="AS19" s="631">
        <f t="shared" si="21"/>
        <v>0</v>
      </c>
      <c r="AT19" s="631">
        <f t="shared" si="21"/>
        <v>0</v>
      </c>
      <c r="AU19" s="631">
        <f t="shared" si="21"/>
        <v>0</v>
      </c>
      <c r="AV19" s="631">
        <f t="shared" si="21"/>
        <v>0</v>
      </c>
      <c r="AW19" s="631">
        <f t="shared" si="21"/>
        <v>0</v>
      </c>
      <c r="AX19" s="631">
        <f t="shared" ref="AX19:CA19" si="22">AX74</f>
        <v>0</v>
      </c>
      <c r="AY19" s="631">
        <f t="shared" si="22"/>
        <v>0</v>
      </c>
      <c r="AZ19" s="631">
        <f t="shared" si="22"/>
        <v>0</v>
      </c>
      <c r="BA19" s="631">
        <f t="shared" si="22"/>
        <v>0</v>
      </c>
      <c r="BB19" s="631">
        <f t="shared" si="22"/>
        <v>0</v>
      </c>
      <c r="BC19" s="631">
        <f t="shared" si="22"/>
        <v>0</v>
      </c>
      <c r="BD19" s="631">
        <f t="shared" si="22"/>
        <v>0</v>
      </c>
      <c r="BE19" s="631">
        <f t="shared" si="22"/>
        <v>0</v>
      </c>
      <c r="BF19" s="631">
        <f t="shared" si="22"/>
        <v>0</v>
      </c>
      <c r="BG19" s="631">
        <f t="shared" si="22"/>
        <v>0</v>
      </c>
      <c r="BH19" s="631">
        <f t="shared" si="22"/>
        <v>0</v>
      </c>
      <c r="BI19" s="631">
        <f t="shared" si="22"/>
        <v>0</v>
      </c>
      <c r="BJ19" s="631">
        <f t="shared" si="22"/>
        <v>0</v>
      </c>
      <c r="BK19" s="631">
        <f t="shared" si="22"/>
        <v>0</v>
      </c>
      <c r="BL19" s="631">
        <f t="shared" si="22"/>
        <v>0</v>
      </c>
      <c r="BM19" s="631">
        <f t="shared" si="22"/>
        <v>0</v>
      </c>
      <c r="BN19" s="631">
        <f t="shared" si="22"/>
        <v>0</v>
      </c>
      <c r="BO19" s="631">
        <f t="shared" si="22"/>
        <v>0</v>
      </c>
      <c r="BP19" s="631">
        <f t="shared" si="22"/>
        <v>0</v>
      </c>
      <c r="BQ19" s="631">
        <f t="shared" si="22"/>
        <v>0</v>
      </c>
      <c r="BR19" s="631">
        <f t="shared" si="22"/>
        <v>0</v>
      </c>
      <c r="BS19" s="631">
        <f t="shared" si="22"/>
        <v>0</v>
      </c>
      <c r="BT19" s="631">
        <f t="shared" si="22"/>
        <v>0</v>
      </c>
      <c r="BU19" s="631">
        <f t="shared" si="22"/>
        <v>0</v>
      </c>
      <c r="BV19" s="631">
        <f t="shared" si="22"/>
        <v>0</v>
      </c>
      <c r="BW19" s="631">
        <f t="shared" si="22"/>
        <v>0</v>
      </c>
      <c r="BX19" s="631">
        <f t="shared" si="22"/>
        <v>0</v>
      </c>
      <c r="BY19" s="631">
        <f t="shared" si="22"/>
        <v>0</v>
      </c>
      <c r="BZ19" s="631">
        <f t="shared" si="22"/>
        <v>0</v>
      </c>
      <c r="CA19" s="631">
        <f t="shared" si="22"/>
        <v>0</v>
      </c>
      <c r="CB19" s="631">
        <f t="shared" ref="CB19:ED19" si="23">CB74</f>
        <v>0</v>
      </c>
      <c r="CC19" s="631">
        <f t="shared" si="23"/>
        <v>0</v>
      </c>
      <c r="CD19" s="631">
        <f t="shared" si="23"/>
        <v>0</v>
      </c>
      <c r="CE19" s="631">
        <f t="shared" si="23"/>
        <v>0</v>
      </c>
      <c r="CF19" s="631">
        <f t="shared" si="23"/>
        <v>0</v>
      </c>
      <c r="CG19" s="631">
        <f t="shared" si="23"/>
        <v>0</v>
      </c>
      <c r="CH19" s="631">
        <f t="shared" si="23"/>
        <v>0</v>
      </c>
      <c r="CI19" s="631">
        <f t="shared" si="23"/>
        <v>0</v>
      </c>
      <c r="CJ19" s="631">
        <f t="shared" si="23"/>
        <v>0</v>
      </c>
      <c r="CK19" s="631">
        <f t="shared" si="23"/>
        <v>0</v>
      </c>
      <c r="CL19" s="631">
        <f t="shared" si="23"/>
        <v>0</v>
      </c>
      <c r="CM19" s="631">
        <f t="shared" si="23"/>
        <v>0</v>
      </c>
      <c r="CN19" s="631">
        <f t="shared" si="23"/>
        <v>0</v>
      </c>
      <c r="CO19" s="631">
        <f t="shared" si="23"/>
        <v>0</v>
      </c>
      <c r="CP19" s="631">
        <f t="shared" si="23"/>
        <v>0</v>
      </c>
      <c r="CQ19" s="631">
        <f t="shared" si="23"/>
        <v>0</v>
      </c>
      <c r="CR19" s="631">
        <f t="shared" si="23"/>
        <v>0</v>
      </c>
      <c r="CS19" s="631">
        <f t="shared" si="23"/>
        <v>0</v>
      </c>
      <c r="CT19" s="631">
        <f t="shared" si="23"/>
        <v>0</v>
      </c>
      <c r="CU19" s="631">
        <f t="shared" si="23"/>
        <v>0</v>
      </c>
      <c r="CV19" s="631">
        <f t="shared" si="23"/>
        <v>0</v>
      </c>
      <c r="CW19" s="631">
        <f t="shared" si="23"/>
        <v>0</v>
      </c>
      <c r="CX19" s="631">
        <f t="shared" si="23"/>
        <v>0</v>
      </c>
      <c r="CY19" s="631">
        <f t="shared" si="23"/>
        <v>0</v>
      </c>
      <c r="CZ19" s="631">
        <f t="shared" si="23"/>
        <v>0</v>
      </c>
      <c r="DA19" s="631">
        <f t="shared" si="23"/>
        <v>0</v>
      </c>
      <c r="DB19" s="631">
        <f t="shared" si="23"/>
        <v>0</v>
      </c>
      <c r="DC19" s="631">
        <f t="shared" si="23"/>
        <v>0</v>
      </c>
      <c r="DD19" s="631">
        <f t="shared" si="23"/>
        <v>0</v>
      </c>
      <c r="DE19" s="631">
        <f t="shared" si="23"/>
        <v>0</v>
      </c>
      <c r="DF19" s="631">
        <f t="shared" si="23"/>
        <v>0</v>
      </c>
      <c r="DG19" s="631">
        <f t="shared" si="23"/>
        <v>0</v>
      </c>
      <c r="DH19" s="631">
        <f t="shared" si="23"/>
        <v>0</v>
      </c>
      <c r="DI19" s="631">
        <f t="shared" si="23"/>
        <v>0</v>
      </c>
      <c r="DJ19" s="631">
        <f t="shared" si="23"/>
        <v>0</v>
      </c>
      <c r="DK19" s="631">
        <f t="shared" si="23"/>
        <v>0</v>
      </c>
      <c r="DL19" s="631">
        <f t="shared" si="23"/>
        <v>0</v>
      </c>
      <c r="DM19" s="631">
        <f t="shared" si="23"/>
        <v>0</v>
      </c>
      <c r="DN19" s="631">
        <f t="shared" si="23"/>
        <v>0</v>
      </c>
      <c r="DO19" s="631">
        <f t="shared" si="23"/>
        <v>0</v>
      </c>
      <c r="DP19" s="631">
        <f t="shared" si="23"/>
        <v>0</v>
      </c>
      <c r="DQ19" s="631">
        <f t="shared" si="23"/>
        <v>0</v>
      </c>
      <c r="DR19" s="631">
        <f t="shared" si="23"/>
        <v>0</v>
      </c>
      <c r="DS19" s="631">
        <f t="shared" si="23"/>
        <v>0</v>
      </c>
      <c r="DT19" s="631">
        <f t="shared" si="23"/>
        <v>0</v>
      </c>
      <c r="DU19" s="631">
        <f t="shared" si="23"/>
        <v>0</v>
      </c>
      <c r="DV19" s="631">
        <f t="shared" si="23"/>
        <v>0</v>
      </c>
      <c r="DW19" s="631">
        <f t="shared" si="23"/>
        <v>0</v>
      </c>
      <c r="DX19" s="631">
        <f t="shared" si="23"/>
        <v>0</v>
      </c>
      <c r="DY19" s="631">
        <f t="shared" si="23"/>
        <v>0</v>
      </c>
      <c r="DZ19" s="631">
        <f t="shared" si="23"/>
        <v>0</v>
      </c>
      <c r="EA19" s="631">
        <f t="shared" si="23"/>
        <v>0</v>
      </c>
      <c r="EB19" s="631">
        <f t="shared" si="23"/>
        <v>0</v>
      </c>
      <c r="EC19" s="631">
        <f t="shared" si="23"/>
        <v>0</v>
      </c>
      <c r="ED19" s="631">
        <f t="shared" si="23"/>
        <v>0</v>
      </c>
      <c r="EE19" s="47"/>
      <c r="EF19"/>
    </row>
    <row r="20" spans="1:136" s="3" customFormat="1">
      <c r="A20" s="256" t="s">
        <v>66</v>
      </c>
      <c r="B20" s="256"/>
      <c r="C20" s="404"/>
      <c r="D20" s="662">
        <f>SUM(D15:D19)</f>
        <v>1</v>
      </c>
      <c r="E20" s="405"/>
      <c r="F20" s="629">
        <f>-'Project Summary'!N17</f>
        <v>-14341417.589883346</v>
      </c>
      <c r="G20" s="629">
        <f>SUM(G15:G19)</f>
        <v>0</v>
      </c>
      <c r="H20" s="406">
        <f>SUM(H15:H19)</f>
        <v>6961937.6864635367</v>
      </c>
      <c r="I20" s="629">
        <f>SUM(I15:I19)</f>
        <v>14341418.589883348</v>
      </c>
      <c r="J20" s="629">
        <f>SUM(J15:J19)</f>
        <v>18121332.31004798</v>
      </c>
      <c r="K20" s="629">
        <f>SUM(K15:K19)</f>
        <v>0</v>
      </c>
      <c r="L20" s="1"/>
      <c r="M20" s="1447"/>
      <c r="N20" s="1431">
        <f t="shared" si="4"/>
        <v>-14341417.589883346</v>
      </c>
      <c r="O20" s="632">
        <f>SUM(O15:O19)</f>
        <v>34284.803793195169</v>
      </c>
      <c r="P20" s="632">
        <f>SUM(P15:P19)</f>
        <v>34608.157572136828</v>
      </c>
      <c r="Q20" s="632">
        <f>SUM(Q15:Q19)</f>
        <v>34843.489071860982</v>
      </c>
      <c r="R20" s="632">
        <f t="shared" ref="R20:CB20" si="24">SUM(R15:R19)</f>
        <v>35072.657447112448</v>
      </c>
      <c r="S20" s="632">
        <f t="shared" si="24"/>
        <v>35556.612636242397</v>
      </c>
      <c r="T20" s="632">
        <f t="shared" si="24"/>
        <v>35943.292991568815</v>
      </c>
      <c r="U20" s="632">
        <f t="shared" si="24"/>
        <v>37273.486521235085</v>
      </c>
      <c r="V20" s="632">
        <f t="shared" si="24"/>
        <v>38861.384521891647</v>
      </c>
      <c r="W20" s="632">
        <f t="shared" si="24"/>
        <v>40557.132884059785</v>
      </c>
      <c r="X20" s="632">
        <f t="shared" si="24"/>
        <v>41879.657317569705</v>
      </c>
      <c r="Y20" s="632">
        <f t="shared" si="24"/>
        <v>43043.875385921696</v>
      </c>
      <c r="Z20" s="632">
        <f t="shared" si="24"/>
        <v>44268.283303067219</v>
      </c>
      <c r="AA20" s="632">
        <f t="shared" si="24"/>
        <v>48295.2335343382</v>
      </c>
      <c r="AB20" s="632">
        <f t="shared" si="24"/>
        <v>50033.701089547554</v>
      </c>
      <c r="AC20" s="632">
        <f t="shared" si="24"/>
        <v>51456.938476570489</v>
      </c>
      <c r="AD20" s="632">
        <f t="shared" si="24"/>
        <v>52640.287551956557</v>
      </c>
      <c r="AE20" s="632">
        <f t="shared" si="24"/>
        <v>54065.577676747474</v>
      </c>
      <c r="AF20" s="632">
        <f t="shared" si="24"/>
        <v>55117.961093153208</v>
      </c>
      <c r="AG20" s="632">
        <f t="shared" si="24"/>
        <v>57670.669382806496</v>
      </c>
      <c r="AH20" s="632">
        <f t="shared" si="24"/>
        <v>60235.240316760406</v>
      </c>
      <c r="AI20" s="632">
        <f t="shared" si="24"/>
        <v>62805.343834808577</v>
      </c>
      <c r="AJ20" s="632">
        <f t="shared" si="24"/>
        <v>64641.297091618289</v>
      </c>
      <c r="AK20" s="632">
        <f t="shared" si="24"/>
        <v>66216.103183300336</v>
      </c>
      <c r="AL20" s="632">
        <f t="shared" si="24"/>
        <v>67774.632589737346</v>
      </c>
      <c r="AM20" s="632">
        <f t="shared" si="24"/>
        <v>70125.923867689315</v>
      </c>
      <c r="AN20" s="632">
        <f t="shared" si="24"/>
        <v>72099.769568557705</v>
      </c>
      <c r="AO20" s="632">
        <f t="shared" si="24"/>
        <v>73638.214012008277</v>
      </c>
      <c r="AP20" s="632">
        <f t="shared" si="24"/>
        <v>74857.520047860307</v>
      </c>
      <c r="AQ20" s="632">
        <f t="shared" si="24"/>
        <v>76260.485277555301</v>
      </c>
      <c r="AR20" s="632">
        <f t="shared" si="24"/>
        <v>77257.652490097389</v>
      </c>
      <c r="AS20" s="632">
        <f t="shared" si="24"/>
        <v>79551.879426481639</v>
      </c>
      <c r="AT20" s="632">
        <f t="shared" si="24"/>
        <v>81746.443373922433</v>
      </c>
      <c r="AU20" s="632">
        <f t="shared" si="24"/>
        <v>83841.023171171502</v>
      </c>
      <c r="AV20" s="632">
        <f t="shared" si="24"/>
        <v>85114.280903640814</v>
      </c>
      <c r="AW20" s="632">
        <f t="shared" si="24"/>
        <v>86361.158585754369</v>
      </c>
      <c r="AX20" s="632">
        <f t="shared" si="24"/>
        <v>87582.246746330013</v>
      </c>
      <c r="AY20" s="632">
        <f t="shared" si="24"/>
        <v>85723.882523663633</v>
      </c>
      <c r="AZ20" s="632">
        <f t="shared" si="24"/>
        <v>87154.226217870324</v>
      </c>
      <c r="BA20" s="632">
        <f t="shared" si="24"/>
        <v>88237.910635244785</v>
      </c>
      <c r="BB20" s="632">
        <f t="shared" si="24"/>
        <v>89095.789553648152</v>
      </c>
      <c r="BC20" s="632">
        <f t="shared" si="24"/>
        <v>90027.401692444269</v>
      </c>
      <c r="BD20" s="632">
        <f t="shared" si="24"/>
        <v>90690.38313242748</v>
      </c>
      <c r="BE20" s="632">
        <f t="shared" si="24"/>
        <v>92202.052622484145</v>
      </c>
      <c r="BF20" s="632">
        <f t="shared" si="24"/>
        <v>93548.064520258617</v>
      </c>
      <c r="BG20" s="632">
        <f t="shared" si="24"/>
        <v>94732.853754014111</v>
      </c>
      <c r="BH20" s="632">
        <f t="shared" si="24"/>
        <v>95459.402555377033</v>
      </c>
      <c r="BI20" s="632">
        <f t="shared" si="24"/>
        <v>96172.952094188353</v>
      </c>
      <c r="BJ20" s="632">
        <f t="shared" si="24"/>
        <v>96874.4264187597</v>
      </c>
      <c r="BK20" s="632">
        <f t="shared" si="24"/>
        <v>93848.309530198443</v>
      </c>
      <c r="BL20" s="632">
        <f t="shared" si="24"/>
        <v>94764.436306314878</v>
      </c>
      <c r="BM20" s="632">
        <f t="shared" si="24"/>
        <v>95433.753426853174</v>
      </c>
      <c r="BN20" s="632">
        <f t="shared" si="24"/>
        <v>95970.781689263953</v>
      </c>
      <c r="BO20" s="632">
        <f t="shared" si="24"/>
        <v>96596.685892488662</v>
      </c>
      <c r="BP20" s="632">
        <f t="shared" si="24"/>
        <v>97049.727961928205</v>
      </c>
      <c r="BQ20" s="632">
        <f t="shared" si="24"/>
        <v>98102.697158976633</v>
      </c>
      <c r="BR20" s="632">
        <f t="shared" si="24"/>
        <v>99130.831505125272</v>
      </c>
      <c r="BS20" s="632">
        <f t="shared" si="24"/>
        <v>100143.3736708292</v>
      </c>
      <c r="BT20" s="632">
        <f t="shared" si="24"/>
        <v>100782.88633963845</v>
      </c>
      <c r="BU20" s="632">
        <f t="shared" si="24"/>
        <v>101429.53859218623</v>
      </c>
      <c r="BV20" s="632">
        <f t="shared" si="24"/>
        <v>102083.76308796628</v>
      </c>
      <c r="BW20" s="632">
        <f t="shared" si="24"/>
        <v>100568.4346001127</v>
      </c>
      <c r="BX20" s="632">
        <f t="shared" si="24"/>
        <v>101481.58034622883</v>
      </c>
      <c r="BY20" s="632">
        <f t="shared" si="24"/>
        <v>102161.98906068211</v>
      </c>
      <c r="BZ20" s="632">
        <f t="shared" si="24"/>
        <v>102718.00140509648</v>
      </c>
      <c r="CA20" s="632">
        <f t="shared" si="24"/>
        <v>103377.32701248808</v>
      </c>
      <c r="CB20" s="632">
        <f t="shared" si="24"/>
        <v>103860.02881524464</v>
      </c>
      <c r="CC20" s="632">
        <f t="shared" ref="CC20:ED20" si="25">SUM(CC15:CC19)</f>
        <v>105012.14414944549</v>
      </c>
      <c r="CD20" s="632">
        <f t="shared" si="25"/>
        <v>106159.32201548613</v>
      </c>
      <c r="CE20" s="632">
        <f t="shared" si="25"/>
        <v>107302.46117392629</v>
      </c>
      <c r="CF20" s="632">
        <f t="shared" si="25"/>
        <v>108027.83775121454</v>
      </c>
      <c r="CG20" s="632">
        <f t="shared" si="25"/>
        <v>108763.8717204548</v>
      </c>
      <c r="CH20" s="632">
        <f t="shared" si="25"/>
        <v>109510.29028330489</v>
      </c>
      <c r="CI20" s="632">
        <f t="shared" si="25"/>
        <v>106118.58264739657</v>
      </c>
      <c r="CJ20" s="632">
        <f t="shared" si="25"/>
        <v>107145.27915538641</v>
      </c>
      <c r="CK20" s="632">
        <f t="shared" si="25"/>
        <v>107918.69823364394</v>
      </c>
      <c r="CL20" s="632">
        <f t="shared" si="25"/>
        <v>108549.54158471085</v>
      </c>
      <c r="CM20" s="632">
        <f t="shared" si="25"/>
        <v>109296.19662775562</v>
      </c>
      <c r="CN20" s="632">
        <f t="shared" si="25"/>
        <v>109841.36289517768</v>
      </c>
      <c r="CO20" s="632">
        <f t="shared" si="25"/>
        <v>111139.80436095221</v>
      </c>
      <c r="CP20" s="632">
        <f t="shared" si="25"/>
        <v>112428.57130885091</v>
      </c>
      <c r="CQ20" s="632">
        <f t="shared" si="25"/>
        <v>113707.89527234773</v>
      </c>
      <c r="CR20" s="632">
        <f t="shared" si="25"/>
        <v>114516.53947558352</v>
      </c>
      <c r="CS20" s="632">
        <f t="shared" si="25"/>
        <v>115333.86854648484</v>
      </c>
      <c r="CT20" s="632">
        <f t="shared" si="25"/>
        <v>116159.51040113471</v>
      </c>
      <c r="CU20" s="632">
        <f t="shared" si="25"/>
        <v>0</v>
      </c>
      <c r="CV20" s="632">
        <f t="shared" si="25"/>
        <v>0</v>
      </c>
      <c r="CW20" s="632">
        <f t="shared" si="25"/>
        <v>0</v>
      </c>
      <c r="CX20" s="632">
        <f t="shared" si="25"/>
        <v>0</v>
      </c>
      <c r="CY20" s="632">
        <f t="shared" si="25"/>
        <v>0</v>
      </c>
      <c r="CZ20" s="632">
        <f t="shared" si="25"/>
        <v>0</v>
      </c>
      <c r="DA20" s="632">
        <f t="shared" si="25"/>
        <v>0</v>
      </c>
      <c r="DB20" s="632">
        <f t="shared" si="25"/>
        <v>0</v>
      </c>
      <c r="DC20" s="632">
        <f t="shared" si="25"/>
        <v>0</v>
      </c>
      <c r="DD20" s="632">
        <f t="shared" si="25"/>
        <v>0</v>
      </c>
      <c r="DE20" s="632">
        <f t="shared" si="25"/>
        <v>0</v>
      </c>
      <c r="DF20" s="632">
        <f t="shared" si="25"/>
        <v>0</v>
      </c>
      <c r="DG20" s="632">
        <f t="shared" si="25"/>
        <v>0</v>
      </c>
      <c r="DH20" s="632">
        <f t="shared" si="25"/>
        <v>0</v>
      </c>
      <c r="DI20" s="632">
        <f t="shared" si="25"/>
        <v>0</v>
      </c>
      <c r="DJ20" s="632">
        <f t="shared" si="25"/>
        <v>0</v>
      </c>
      <c r="DK20" s="632">
        <f t="shared" si="25"/>
        <v>0</v>
      </c>
      <c r="DL20" s="632">
        <f t="shared" si="25"/>
        <v>0</v>
      </c>
      <c r="DM20" s="632">
        <f t="shared" si="25"/>
        <v>0</v>
      </c>
      <c r="DN20" s="632">
        <f t="shared" si="25"/>
        <v>0</v>
      </c>
      <c r="DO20" s="632">
        <f t="shared" si="25"/>
        <v>0</v>
      </c>
      <c r="DP20" s="632">
        <f t="shared" si="25"/>
        <v>0</v>
      </c>
      <c r="DQ20" s="632">
        <f t="shared" si="25"/>
        <v>0</v>
      </c>
      <c r="DR20" s="632">
        <f t="shared" si="25"/>
        <v>0</v>
      </c>
      <c r="DS20" s="632">
        <f t="shared" si="25"/>
        <v>0</v>
      </c>
      <c r="DT20" s="632">
        <f t="shared" si="25"/>
        <v>0</v>
      </c>
      <c r="DU20" s="632">
        <f t="shared" si="25"/>
        <v>0</v>
      </c>
      <c r="DV20" s="632">
        <f t="shared" si="25"/>
        <v>0</v>
      </c>
      <c r="DW20" s="632">
        <f t="shared" si="25"/>
        <v>0</v>
      </c>
      <c r="DX20" s="632">
        <f t="shared" si="25"/>
        <v>0</v>
      </c>
      <c r="DY20" s="632">
        <f t="shared" si="25"/>
        <v>0</v>
      </c>
      <c r="DZ20" s="632">
        <f t="shared" si="25"/>
        <v>0</v>
      </c>
      <c r="EA20" s="632">
        <f t="shared" si="25"/>
        <v>0</v>
      </c>
      <c r="EB20" s="632">
        <f t="shared" si="25"/>
        <v>0</v>
      </c>
      <c r="EC20" s="632">
        <f t="shared" si="25"/>
        <v>0</v>
      </c>
      <c r="ED20" s="632">
        <f t="shared" si="25"/>
        <v>0</v>
      </c>
      <c r="EE20" s="74"/>
      <c r="EF20" s="1"/>
    </row>
    <row r="21" spans="1:136" s="1890" customFormat="1">
      <c r="A21" s="1839"/>
      <c r="B21" s="1839"/>
      <c r="D21" s="1891"/>
      <c r="E21" s="1892"/>
      <c r="F21" s="1893"/>
      <c r="G21" s="1893"/>
      <c r="H21" s="1894"/>
      <c r="I21" s="1893"/>
      <c r="J21" s="1893"/>
      <c r="K21" s="1893"/>
      <c r="L21" s="1839"/>
      <c r="M21" s="1895"/>
      <c r="N21" s="1896"/>
      <c r="O21" s="1897"/>
      <c r="P21" s="1897"/>
      <c r="Q21" s="1897"/>
      <c r="R21" s="1897"/>
      <c r="S21" s="1897"/>
      <c r="T21" s="1897"/>
      <c r="U21" s="1897"/>
      <c r="V21" s="1897"/>
      <c r="W21" s="1897"/>
      <c r="X21" s="1897"/>
      <c r="Y21" s="1897"/>
      <c r="Z21" s="1897"/>
      <c r="AA21" s="1897"/>
      <c r="AB21" s="1897"/>
      <c r="AC21" s="1897"/>
      <c r="AD21" s="1897"/>
      <c r="AE21" s="1897"/>
      <c r="AF21" s="1897"/>
      <c r="AG21" s="1897"/>
      <c r="AH21" s="1897"/>
      <c r="AI21" s="1897"/>
      <c r="AJ21" s="1897"/>
      <c r="AK21" s="1897"/>
      <c r="AL21" s="1897"/>
      <c r="AM21" s="1897"/>
      <c r="AN21" s="1897"/>
      <c r="AO21" s="1897"/>
      <c r="AP21" s="1897"/>
      <c r="AQ21" s="1897"/>
      <c r="AR21" s="1897"/>
      <c r="AS21" s="1897"/>
      <c r="AT21" s="1897"/>
      <c r="AU21" s="1897"/>
      <c r="AV21" s="1897"/>
      <c r="AW21" s="1897"/>
      <c r="AX21" s="1897"/>
      <c r="AY21" s="1897"/>
      <c r="AZ21" s="1897"/>
      <c r="BA21" s="1897"/>
      <c r="BB21" s="1897"/>
      <c r="BC21" s="1897"/>
      <c r="BD21" s="1897"/>
      <c r="BE21" s="1897"/>
      <c r="BF21" s="1897"/>
      <c r="BG21" s="1897"/>
      <c r="BH21" s="1897"/>
      <c r="BI21" s="1897"/>
      <c r="BJ21" s="1897"/>
      <c r="BK21" s="1897"/>
      <c r="BL21" s="1897"/>
      <c r="BM21" s="1897"/>
      <c r="BN21" s="1897"/>
      <c r="BO21" s="1897"/>
      <c r="BP21" s="1897"/>
      <c r="BQ21" s="1897"/>
      <c r="BR21" s="1897"/>
      <c r="BS21" s="1897"/>
      <c r="BT21" s="1897"/>
      <c r="BU21" s="1897"/>
      <c r="BV21" s="1897"/>
      <c r="BW21" s="1897"/>
      <c r="BX21" s="1897"/>
      <c r="BY21" s="1897"/>
      <c r="BZ21" s="1897"/>
      <c r="CA21" s="1897"/>
      <c r="CB21" s="1897"/>
      <c r="CC21" s="1897"/>
      <c r="CD21" s="1897"/>
      <c r="CE21" s="1897"/>
      <c r="CF21" s="1897"/>
      <c r="CG21" s="1897"/>
      <c r="CH21" s="1897"/>
      <c r="CI21" s="1897"/>
      <c r="CJ21" s="1897"/>
      <c r="CK21" s="1897"/>
      <c r="CL21" s="1897"/>
      <c r="CM21" s="1897"/>
      <c r="CN21" s="1897"/>
      <c r="CO21" s="1897"/>
      <c r="CP21" s="1897"/>
      <c r="CQ21" s="1897"/>
      <c r="CR21" s="1897"/>
      <c r="CS21" s="1897"/>
      <c r="CT21" s="1968"/>
      <c r="CU21" s="1897"/>
      <c r="CV21" s="1897"/>
      <c r="CW21" s="1897"/>
      <c r="CX21" s="1897"/>
      <c r="CY21" s="1897"/>
      <c r="CZ21" s="1897"/>
      <c r="DA21" s="1897"/>
      <c r="DB21" s="1897"/>
      <c r="DC21" s="1897"/>
      <c r="DD21" s="1897"/>
      <c r="DE21" s="1897"/>
      <c r="DF21" s="1897"/>
      <c r="DG21" s="1897"/>
      <c r="DH21" s="1897"/>
      <c r="DI21" s="1897"/>
      <c r="DJ21" s="1897"/>
      <c r="DK21" s="1897"/>
      <c r="DL21" s="1897"/>
      <c r="DM21" s="1897"/>
      <c r="DN21" s="1897"/>
      <c r="DO21" s="1897"/>
      <c r="DP21" s="1897"/>
      <c r="DQ21" s="1897"/>
      <c r="DR21" s="1897"/>
      <c r="DS21" s="1897"/>
      <c r="DT21" s="1897"/>
      <c r="DU21" s="1897"/>
      <c r="DV21" s="1897"/>
      <c r="DW21" s="1897"/>
      <c r="DX21" s="1897"/>
      <c r="DY21" s="1897"/>
      <c r="DZ21" s="1897"/>
      <c r="EA21" s="1897"/>
      <c r="EB21" s="1897"/>
      <c r="EC21" s="1897"/>
      <c r="ED21" s="1897"/>
      <c r="EE21" s="74"/>
      <c r="EF21" s="1"/>
    </row>
    <row r="22" spans="1:136" s="3" customFormat="1">
      <c r="A22" s="350" t="s">
        <v>1038</v>
      </c>
      <c r="B22" s="402"/>
      <c r="C22" s="402"/>
      <c r="D22" s="375"/>
      <c r="E22" s="375"/>
      <c r="F22" s="375"/>
      <c r="G22" s="375"/>
      <c r="H22" s="403" t="s">
        <v>315</v>
      </c>
      <c r="I22" s="403" t="s">
        <v>316</v>
      </c>
      <c r="J22" s="375" t="s">
        <v>17</v>
      </c>
      <c r="K22" s="375" t="s">
        <v>18</v>
      </c>
      <c r="L22" s="1"/>
      <c r="M22" s="1447"/>
      <c r="N22" s="1592" t="s">
        <v>604</v>
      </c>
      <c r="O22" s="1424" t="s">
        <v>968</v>
      </c>
      <c r="P22" s="407"/>
      <c r="Q22" s="407"/>
      <c r="R22" s="407"/>
      <c r="S22" s="407"/>
      <c r="T22" s="407"/>
      <c r="U22" s="407"/>
      <c r="V22" s="407"/>
      <c r="W22" s="407"/>
      <c r="X22" s="407"/>
      <c r="Y22" s="407"/>
      <c r="Z22" s="407"/>
      <c r="AA22" s="407"/>
      <c r="AB22" s="407"/>
      <c r="AC22" s="407"/>
      <c r="AD22" s="407"/>
      <c r="AE22" s="407"/>
      <c r="AF22" s="407"/>
      <c r="AG22" s="407"/>
      <c r="AH22" s="407"/>
      <c r="AI22" s="407"/>
      <c r="AJ22" s="407"/>
      <c r="AK22" s="407"/>
      <c r="AL22" s="407"/>
      <c r="AM22" s="407"/>
      <c r="AN22" s="407"/>
      <c r="AO22" s="407"/>
      <c r="AP22" s="407"/>
      <c r="AQ22" s="407"/>
      <c r="AR22" s="407"/>
      <c r="AS22" s="407"/>
      <c r="AT22" s="407"/>
      <c r="AU22" s="407"/>
      <c r="AV22" s="407"/>
      <c r="AW22" s="407"/>
      <c r="AX22" s="407"/>
      <c r="AY22" s="407"/>
      <c r="AZ22" s="407"/>
      <c r="BA22" s="407"/>
      <c r="BB22" s="407"/>
      <c r="BC22" s="407"/>
      <c r="BD22" s="407"/>
      <c r="BE22" s="407"/>
      <c r="BF22" s="407"/>
      <c r="BG22" s="407"/>
      <c r="BH22" s="407"/>
      <c r="BI22" s="407"/>
      <c r="BJ22" s="407"/>
      <c r="BK22" s="407"/>
      <c r="BL22" s="407"/>
      <c r="BM22" s="407"/>
      <c r="BN22" s="407"/>
      <c r="BO22" s="407"/>
      <c r="BP22" s="407"/>
      <c r="BQ22" s="407"/>
      <c r="BR22" s="407"/>
      <c r="BS22" s="407"/>
      <c r="BT22" s="407"/>
      <c r="BU22" s="407"/>
      <c r="BV22" s="407"/>
      <c r="BW22" s="407"/>
      <c r="BX22" s="407"/>
      <c r="BY22" s="407"/>
      <c r="BZ22" s="407"/>
      <c r="CA22" s="407"/>
      <c r="CB22" s="407"/>
      <c r="CC22" s="407"/>
      <c r="CD22" s="407"/>
      <c r="CE22" s="407"/>
      <c r="CF22" s="407"/>
      <c r="CG22" s="407"/>
      <c r="CH22" s="407"/>
      <c r="CI22" s="407"/>
      <c r="CJ22" s="407"/>
      <c r="CK22" s="407"/>
      <c r="CL22" s="407"/>
      <c r="CM22" s="407"/>
      <c r="CN22" s="407"/>
      <c r="CO22" s="407"/>
      <c r="CP22" s="407"/>
      <c r="CQ22" s="407"/>
      <c r="CR22" s="407"/>
      <c r="CS22" s="407"/>
      <c r="CT22" s="407"/>
      <c r="CU22" s="407"/>
      <c r="CV22" s="407"/>
      <c r="CW22" s="407"/>
      <c r="CX22" s="407"/>
      <c r="CY22" s="407"/>
      <c r="CZ22" s="407"/>
      <c r="DA22" s="407"/>
      <c r="DB22" s="407"/>
      <c r="DC22" s="407"/>
      <c r="DD22" s="407"/>
      <c r="DE22" s="407"/>
      <c r="DF22" s="407"/>
      <c r="DG22" s="407"/>
      <c r="DH22" s="407"/>
      <c r="DI22" s="407"/>
      <c r="DJ22" s="407"/>
      <c r="DK22" s="407"/>
      <c r="DL22" s="407"/>
      <c r="DM22" s="407"/>
      <c r="DN22" s="407"/>
      <c r="DO22" s="407"/>
      <c r="DP22" s="407"/>
      <c r="DQ22" s="407"/>
      <c r="DR22" s="407"/>
      <c r="DS22" s="407"/>
      <c r="DT22" s="407"/>
      <c r="DU22" s="407"/>
      <c r="DV22" s="407"/>
      <c r="DW22" s="407"/>
      <c r="DX22" s="407"/>
      <c r="DY22" s="407"/>
      <c r="DZ22" s="407"/>
      <c r="EA22" s="407"/>
      <c r="EB22" s="407"/>
      <c r="EC22" s="407"/>
      <c r="ED22" s="407"/>
      <c r="EE22" s="47"/>
      <c r="EF22"/>
    </row>
    <row r="23" spans="1:136" s="76" customFormat="1">
      <c r="A23" s="24"/>
      <c r="B23" s="16" t="str">
        <f>$B$15</f>
        <v>Sponsor</v>
      </c>
      <c r="C23" s="24"/>
      <c r="D23" s="17"/>
      <c r="E23" s="17"/>
      <c r="F23" s="17"/>
      <c r="G23" s="17"/>
      <c r="H23" s="519">
        <f>IFERROR(XIRR(N23:ED23,N$1:ED$1),0)</f>
        <v>0.17613388895988463</v>
      </c>
      <c r="I23" s="519">
        <f>IFERROR(AVERAGE(O31:ED31)*12,0)</f>
        <v>6.9348969193898075E-2</v>
      </c>
      <c r="J23" s="20">
        <f t="shared" ref="J23:J27" si="26">IFERROR(SUM(H15:K15)/-SUM(F15:G15),"-")</f>
        <v>2.7490091784375372</v>
      </c>
      <c r="K23" s="1445">
        <f t="shared" ref="K23:K27" si="27">SUM(H15:K15)+SUM(F15:G15)</f>
        <v>2508327.0996511523</v>
      </c>
      <c r="L23"/>
      <c r="M23" s="1447"/>
      <c r="N23" s="1429">
        <f>F15</f>
        <v>-1434141.7589883348</v>
      </c>
      <c r="O23" s="630">
        <f t="shared" ref="O23:AT23" si="28">O42+O45+O85+O150+O162</f>
        <v>3428.4803793195174</v>
      </c>
      <c r="P23" s="630">
        <f t="shared" si="28"/>
        <v>3460.8157572136834</v>
      </c>
      <c r="Q23" s="630">
        <f t="shared" si="28"/>
        <v>3484.348907186099</v>
      </c>
      <c r="R23" s="630">
        <f t="shared" si="28"/>
        <v>3507.2657447112456</v>
      </c>
      <c r="S23" s="630">
        <f t="shared" si="28"/>
        <v>3555.6612636242403</v>
      </c>
      <c r="T23" s="630">
        <f t="shared" si="28"/>
        <v>3594.3292991568824</v>
      </c>
      <c r="U23" s="630">
        <f t="shared" si="28"/>
        <v>3727.3486521235091</v>
      </c>
      <c r="V23" s="630">
        <f t="shared" si="28"/>
        <v>3886.1384521891637</v>
      </c>
      <c r="W23" s="630">
        <f t="shared" si="28"/>
        <v>4055.7132884059793</v>
      </c>
      <c r="X23" s="630">
        <f t="shared" si="28"/>
        <v>4187.9657317569699</v>
      </c>
      <c r="Y23" s="630">
        <f t="shared" si="28"/>
        <v>4304.3875385921701</v>
      </c>
      <c r="Z23" s="630">
        <f t="shared" si="28"/>
        <v>4426.8283303067228</v>
      </c>
      <c r="AA23" s="630">
        <f t="shared" si="28"/>
        <v>4829.5233534338213</v>
      </c>
      <c r="AB23" s="630">
        <f t="shared" si="28"/>
        <v>5003.3701089547567</v>
      </c>
      <c r="AC23" s="630">
        <f t="shared" si="28"/>
        <v>5145.6938476570494</v>
      </c>
      <c r="AD23" s="630">
        <f t="shared" si="28"/>
        <v>5264.0287551956571</v>
      </c>
      <c r="AE23" s="630">
        <f t="shared" si="28"/>
        <v>5406.5577676747489</v>
      </c>
      <c r="AF23" s="630">
        <f t="shared" si="28"/>
        <v>5511.7961093153217</v>
      </c>
      <c r="AG23" s="630">
        <f t="shared" si="28"/>
        <v>5767.0669382806491</v>
      </c>
      <c r="AH23" s="630">
        <f t="shared" si="28"/>
        <v>6023.5240316760419</v>
      </c>
      <c r="AI23" s="630">
        <f t="shared" si="28"/>
        <v>6280.5343834808591</v>
      </c>
      <c r="AJ23" s="630">
        <f t="shared" si="28"/>
        <v>6464.1297091618289</v>
      </c>
      <c r="AK23" s="630">
        <f t="shared" si="28"/>
        <v>6621.6103183300347</v>
      </c>
      <c r="AL23" s="630">
        <f t="shared" si="28"/>
        <v>6777.4632589737357</v>
      </c>
      <c r="AM23" s="630">
        <f t="shared" si="28"/>
        <v>7012.5923867689326</v>
      </c>
      <c r="AN23" s="630">
        <f t="shared" si="28"/>
        <v>7209.9769568557722</v>
      </c>
      <c r="AO23" s="630">
        <f t="shared" si="28"/>
        <v>7363.8214012008293</v>
      </c>
      <c r="AP23" s="630">
        <f t="shared" si="28"/>
        <v>7485.7520047860326</v>
      </c>
      <c r="AQ23" s="630">
        <f t="shared" si="28"/>
        <v>7626.0485277555317</v>
      </c>
      <c r="AR23" s="630">
        <f t="shared" si="28"/>
        <v>7725.7652490097407</v>
      </c>
      <c r="AS23" s="630">
        <f t="shared" si="28"/>
        <v>7955.1879426481655</v>
      </c>
      <c r="AT23" s="630">
        <f t="shared" si="28"/>
        <v>8174.6443373922448</v>
      </c>
      <c r="AU23" s="630">
        <f t="shared" ref="AU23:BZ23" si="29">AU42+AU45+AU85+AU150+AU162</f>
        <v>8384.1023171171491</v>
      </c>
      <c r="AV23" s="630">
        <f t="shared" si="29"/>
        <v>8511.4280903640829</v>
      </c>
      <c r="AW23" s="630">
        <f t="shared" si="29"/>
        <v>8636.1158585754383</v>
      </c>
      <c r="AX23" s="630">
        <f t="shared" si="29"/>
        <v>8758.2246746330002</v>
      </c>
      <c r="AY23" s="630">
        <f t="shared" si="29"/>
        <v>8572.3882523663651</v>
      </c>
      <c r="AZ23" s="630">
        <f t="shared" si="29"/>
        <v>8715.4226217870346</v>
      </c>
      <c r="BA23" s="630">
        <f t="shared" si="29"/>
        <v>8823.7910635244807</v>
      </c>
      <c r="BB23" s="630">
        <f t="shared" si="29"/>
        <v>8909.5789553648137</v>
      </c>
      <c r="BC23" s="630">
        <f t="shared" si="29"/>
        <v>9002.7401692444291</v>
      </c>
      <c r="BD23" s="630">
        <f t="shared" si="29"/>
        <v>9069.0383132427505</v>
      </c>
      <c r="BE23" s="630">
        <f t="shared" si="29"/>
        <v>9220.2052622484171</v>
      </c>
      <c r="BF23" s="630">
        <f t="shared" si="29"/>
        <v>9354.8064520258631</v>
      </c>
      <c r="BG23" s="630">
        <f t="shared" si="29"/>
        <v>9473.2853754014122</v>
      </c>
      <c r="BH23" s="630">
        <f t="shared" si="29"/>
        <v>9545.9402555377055</v>
      </c>
      <c r="BI23" s="630">
        <f t="shared" si="29"/>
        <v>9617.2952094188367</v>
      </c>
      <c r="BJ23" s="630">
        <f t="shared" si="29"/>
        <v>9687.4426418759722</v>
      </c>
      <c r="BK23" s="630">
        <f t="shared" si="29"/>
        <v>9384.8309530198458</v>
      </c>
      <c r="BL23" s="630">
        <f t="shared" si="29"/>
        <v>9476.4436306314892</v>
      </c>
      <c r="BM23" s="630">
        <f t="shared" si="29"/>
        <v>9543.37534268532</v>
      </c>
      <c r="BN23" s="630">
        <f t="shared" si="29"/>
        <v>9597.0781689263968</v>
      </c>
      <c r="BO23" s="630">
        <f t="shared" si="29"/>
        <v>9659.6685892488676</v>
      </c>
      <c r="BP23" s="630">
        <f t="shared" si="29"/>
        <v>9704.972796192822</v>
      </c>
      <c r="BQ23" s="630">
        <f t="shared" si="29"/>
        <v>9810.2697158976644</v>
      </c>
      <c r="BR23" s="630">
        <f t="shared" si="29"/>
        <v>9913.0831505125298</v>
      </c>
      <c r="BS23" s="630">
        <f t="shared" si="29"/>
        <v>10014.337367082922</v>
      </c>
      <c r="BT23" s="630">
        <f t="shared" si="29"/>
        <v>10078.288633963844</v>
      </c>
      <c r="BU23" s="630">
        <f t="shared" si="29"/>
        <v>10142.953859218622</v>
      </c>
      <c r="BV23" s="630">
        <f t="shared" si="29"/>
        <v>10208.376308796629</v>
      </c>
      <c r="BW23" s="630">
        <f t="shared" si="29"/>
        <v>10056.843460011272</v>
      </c>
      <c r="BX23" s="630">
        <f t="shared" si="29"/>
        <v>10148.158034622886</v>
      </c>
      <c r="BY23" s="630">
        <f t="shared" si="29"/>
        <v>10216.198906068214</v>
      </c>
      <c r="BZ23" s="630">
        <f t="shared" si="29"/>
        <v>10271.800140509649</v>
      </c>
      <c r="CA23" s="630">
        <f t="shared" ref="CA23:DF23" si="30">CA42+CA45+CA85+CA150+CA162</f>
        <v>10337.732701248809</v>
      </c>
      <c r="CB23" s="630">
        <f t="shared" si="30"/>
        <v>10386.002881524464</v>
      </c>
      <c r="CC23" s="630">
        <f t="shared" si="30"/>
        <v>10501.214414944552</v>
      </c>
      <c r="CD23" s="630">
        <f t="shared" si="30"/>
        <v>10615.932201548616</v>
      </c>
      <c r="CE23" s="630">
        <f t="shared" si="30"/>
        <v>10730.246117392631</v>
      </c>
      <c r="CF23" s="630">
        <f t="shared" si="30"/>
        <v>10802.783775121456</v>
      </c>
      <c r="CG23" s="630">
        <f t="shared" si="30"/>
        <v>10876.387172045483</v>
      </c>
      <c r="CH23" s="630">
        <f t="shared" si="30"/>
        <v>10951.029028330491</v>
      </c>
      <c r="CI23" s="630">
        <f t="shared" si="30"/>
        <v>10611.85826473966</v>
      </c>
      <c r="CJ23" s="630">
        <f t="shared" si="30"/>
        <v>10714.527915538643</v>
      </c>
      <c r="CK23" s="630">
        <f t="shared" si="30"/>
        <v>10791.869823364395</v>
      </c>
      <c r="CL23" s="630">
        <f t="shared" si="30"/>
        <v>10854.954158471088</v>
      </c>
      <c r="CM23" s="630">
        <f t="shared" si="30"/>
        <v>10929.619662775563</v>
      </c>
      <c r="CN23" s="630">
        <f t="shared" si="30"/>
        <v>10984.136289517766</v>
      </c>
      <c r="CO23" s="630">
        <f t="shared" si="30"/>
        <v>11113.98043609522</v>
      </c>
      <c r="CP23" s="630">
        <f t="shared" si="30"/>
        <v>11242.857130885093</v>
      </c>
      <c r="CQ23" s="630">
        <f t="shared" si="30"/>
        <v>11370.789527234774</v>
      </c>
      <c r="CR23" s="630">
        <f t="shared" si="30"/>
        <v>11451.653947558354</v>
      </c>
      <c r="CS23" s="630">
        <f t="shared" si="30"/>
        <v>11533.386854648483</v>
      </c>
      <c r="CT23" s="630">
        <f>CT42+CT45+CT85+CT150+CT162</f>
        <v>3257890.9410332469</v>
      </c>
      <c r="CU23" s="630">
        <f t="shared" si="30"/>
        <v>0</v>
      </c>
      <c r="CV23" s="630">
        <f t="shared" si="30"/>
        <v>0</v>
      </c>
      <c r="CW23" s="630">
        <f t="shared" si="30"/>
        <v>0</v>
      </c>
      <c r="CX23" s="630">
        <f t="shared" si="30"/>
        <v>0</v>
      </c>
      <c r="CY23" s="630">
        <f t="shared" si="30"/>
        <v>0</v>
      </c>
      <c r="CZ23" s="630">
        <f t="shared" si="30"/>
        <v>0</v>
      </c>
      <c r="DA23" s="630">
        <f t="shared" si="30"/>
        <v>0</v>
      </c>
      <c r="DB23" s="630">
        <f t="shared" si="30"/>
        <v>0</v>
      </c>
      <c r="DC23" s="630">
        <f t="shared" si="30"/>
        <v>0</v>
      </c>
      <c r="DD23" s="630">
        <f t="shared" si="30"/>
        <v>0</v>
      </c>
      <c r="DE23" s="630">
        <f t="shared" si="30"/>
        <v>0</v>
      </c>
      <c r="DF23" s="630">
        <f t="shared" si="30"/>
        <v>0</v>
      </c>
      <c r="DG23" s="630">
        <f t="shared" ref="DG23:ED23" si="31">DG42+DG45+DG85+DG150+DG162</f>
        <v>0</v>
      </c>
      <c r="DH23" s="630">
        <f t="shared" si="31"/>
        <v>0</v>
      </c>
      <c r="DI23" s="630">
        <f t="shared" si="31"/>
        <v>0</v>
      </c>
      <c r="DJ23" s="630">
        <f t="shared" si="31"/>
        <v>0</v>
      </c>
      <c r="DK23" s="630">
        <f t="shared" si="31"/>
        <v>0</v>
      </c>
      <c r="DL23" s="630">
        <f t="shared" si="31"/>
        <v>0</v>
      </c>
      <c r="DM23" s="630">
        <f t="shared" si="31"/>
        <v>0</v>
      </c>
      <c r="DN23" s="630">
        <f t="shared" si="31"/>
        <v>0</v>
      </c>
      <c r="DO23" s="630">
        <f t="shared" si="31"/>
        <v>0</v>
      </c>
      <c r="DP23" s="630">
        <f t="shared" si="31"/>
        <v>0</v>
      </c>
      <c r="DQ23" s="630">
        <f t="shared" si="31"/>
        <v>0</v>
      </c>
      <c r="DR23" s="630">
        <f t="shared" si="31"/>
        <v>0</v>
      </c>
      <c r="DS23" s="630">
        <f t="shared" si="31"/>
        <v>0</v>
      </c>
      <c r="DT23" s="630">
        <f t="shared" si="31"/>
        <v>0</v>
      </c>
      <c r="DU23" s="630">
        <f t="shared" si="31"/>
        <v>0</v>
      </c>
      <c r="DV23" s="630">
        <f t="shared" si="31"/>
        <v>0</v>
      </c>
      <c r="DW23" s="630">
        <f t="shared" si="31"/>
        <v>0</v>
      </c>
      <c r="DX23" s="630">
        <f t="shared" si="31"/>
        <v>0</v>
      </c>
      <c r="DY23" s="630">
        <f t="shared" si="31"/>
        <v>0</v>
      </c>
      <c r="DZ23" s="630">
        <f t="shared" si="31"/>
        <v>0</v>
      </c>
      <c r="EA23" s="630">
        <f t="shared" si="31"/>
        <v>0</v>
      </c>
      <c r="EB23" s="630">
        <f t="shared" si="31"/>
        <v>0</v>
      </c>
      <c r="EC23" s="630">
        <f t="shared" si="31"/>
        <v>0</v>
      </c>
      <c r="ED23" s="630">
        <f t="shared" si="31"/>
        <v>0</v>
      </c>
      <c r="EE23" s="47"/>
      <c r="EF23"/>
    </row>
    <row r="24" spans="1:136" s="76" customFormat="1">
      <c r="A24" s="1"/>
      <c r="B24" t="str">
        <f>$B$16</f>
        <v>LP Investor</v>
      </c>
      <c r="C24" s="1"/>
      <c r="D24" s="3"/>
      <c r="E24" s="3"/>
      <c r="F24" s="3"/>
      <c r="G24" s="3"/>
      <c r="H24" s="763">
        <f>IFERROR(XIRR(N24:ED24,N$1:ED$1),0)</f>
        <v>0.17613388895988463</v>
      </c>
      <c r="I24" s="763">
        <f>IFERROR(AVERAGE(O32:ED32)*12,0)</f>
        <v>6.9348969193898075E-2</v>
      </c>
      <c r="J24" s="1686">
        <f t="shared" si="26"/>
        <v>2.7490091784375377</v>
      </c>
      <c r="K24" s="627">
        <f t="shared" si="27"/>
        <v>22574943.896860369</v>
      </c>
      <c r="L24"/>
      <c r="M24" s="1447"/>
      <c r="N24" s="1430">
        <f t="shared" ref="N24:N27" si="32">F16</f>
        <v>-12907275.830895012</v>
      </c>
      <c r="O24" s="1416">
        <f t="shared" ref="O24:AT24" si="33">O50+O53+O91+O151</f>
        <v>30856.323413875652</v>
      </c>
      <c r="P24" s="1416">
        <f t="shared" si="33"/>
        <v>31147.341814923147</v>
      </c>
      <c r="Q24" s="1416">
        <f t="shared" si="33"/>
        <v>31359.140164674885</v>
      </c>
      <c r="R24" s="1416">
        <f t="shared" si="33"/>
        <v>31565.391702401204</v>
      </c>
      <c r="S24" s="1416">
        <f t="shared" si="33"/>
        <v>32000.951372618158</v>
      </c>
      <c r="T24" s="1416">
        <f t="shared" si="33"/>
        <v>32348.963692411933</v>
      </c>
      <c r="U24" s="1416">
        <f t="shared" si="33"/>
        <v>33546.137869111575</v>
      </c>
      <c r="V24" s="1416">
        <f t="shared" si="33"/>
        <v>34975.246069702473</v>
      </c>
      <c r="W24" s="1416">
        <f t="shared" si="33"/>
        <v>36501.41959565381</v>
      </c>
      <c r="X24" s="1416">
        <f t="shared" si="33"/>
        <v>37691.691585812725</v>
      </c>
      <c r="Y24" s="1416">
        <f t="shared" si="33"/>
        <v>38739.487847329525</v>
      </c>
      <c r="Z24" s="1416">
        <f t="shared" si="33"/>
        <v>39841.454972760497</v>
      </c>
      <c r="AA24" s="1416">
        <f t="shared" si="33"/>
        <v>43465.710180904382</v>
      </c>
      <c r="AB24" s="1416">
        <f t="shared" si="33"/>
        <v>45030.3309805928</v>
      </c>
      <c r="AC24" s="1416">
        <f t="shared" si="33"/>
        <v>46311.244628913439</v>
      </c>
      <c r="AD24" s="1416">
        <f t="shared" si="33"/>
        <v>47376.2587967609</v>
      </c>
      <c r="AE24" s="1416">
        <f t="shared" si="33"/>
        <v>48659.019909072726</v>
      </c>
      <c r="AF24" s="1416">
        <f t="shared" si="33"/>
        <v>49606.164983837887</v>
      </c>
      <c r="AG24" s="1416">
        <f t="shared" si="33"/>
        <v>51903.602444525837</v>
      </c>
      <c r="AH24" s="1416">
        <f t="shared" si="33"/>
        <v>54211.716285084367</v>
      </c>
      <c r="AI24" s="1416">
        <f t="shared" si="33"/>
        <v>56524.809451327717</v>
      </c>
      <c r="AJ24" s="1416">
        <f t="shared" si="33"/>
        <v>58177.16738245645</v>
      </c>
      <c r="AK24" s="1416">
        <f t="shared" si="33"/>
        <v>59594.492864970307</v>
      </c>
      <c r="AL24" s="1416">
        <f t="shared" si="33"/>
        <v>60997.169330763616</v>
      </c>
      <c r="AM24" s="1416">
        <f t="shared" si="33"/>
        <v>63113.331480920388</v>
      </c>
      <c r="AN24" s="1416">
        <f t="shared" si="33"/>
        <v>64889.792611701938</v>
      </c>
      <c r="AO24" s="1416">
        <f t="shared" si="33"/>
        <v>66274.392610807452</v>
      </c>
      <c r="AP24" s="1416">
        <f t="shared" si="33"/>
        <v>67371.768043074277</v>
      </c>
      <c r="AQ24" s="1416">
        <f t="shared" si="33"/>
        <v>68634.436749799774</v>
      </c>
      <c r="AR24" s="1416">
        <f t="shared" si="33"/>
        <v>69531.88724108765</v>
      </c>
      <c r="AS24" s="1416">
        <f t="shared" si="33"/>
        <v>71596.691483833478</v>
      </c>
      <c r="AT24" s="1416">
        <f t="shared" si="33"/>
        <v>73571.799036530196</v>
      </c>
      <c r="AU24" s="1416">
        <f t="shared" ref="AU24:BZ24" si="34">AU50+AU53+AU91+AU151</f>
        <v>75456.920854054333</v>
      </c>
      <c r="AV24" s="1416">
        <f t="shared" si="34"/>
        <v>76602.852813276739</v>
      </c>
      <c r="AW24" s="1416">
        <f t="shared" si="34"/>
        <v>77725.042727178938</v>
      </c>
      <c r="AX24" s="1416">
        <f t="shared" si="34"/>
        <v>78824.022071696992</v>
      </c>
      <c r="AY24" s="1416">
        <f t="shared" si="34"/>
        <v>77151.49427129727</v>
      </c>
      <c r="AZ24" s="1416">
        <f t="shared" si="34"/>
        <v>78438.803596083293</v>
      </c>
      <c r="BA24" s="1416">
        <f t="shared" si="34"/>
        <v>79414.119571720308</v>
      </c>
      <c r="BB24" s="1416">
        <f t="shared" si="34"/>
        <v>80186.210598283316</v>
      </c>
      <c r="BC24" s="1416">
        <f t="shared" si="34"/>
        <v>81024.661523199844</v>
      </c>
      <c r="BD24" s="1416">
        <f t="shared" si="34"/>
        <v>81621.344819184727</v>
      </c>
      <c r="BE24" s="1416">
        <f t="shared" si="34"/>
        <v>82981.847360235726</v>
      </c>
      <c r="BF24" s="1416">
        <f t="shared" si="34"/>
        <v>84193.258068232753</v>
      </c>
      <c r="BG24" s="1416">
        <f t="shared" si="34"/>
        <v>85259.568378612705</v>
      </c>
      <c r="BH24" s="1416">
        <f t="shared" si="34"/>
        <v>85913.462299839332</v>
      </c>
      <c r="BI24" s="1416">
        <f t="shared" si="34"/>
        <v>86555.656884769516</v>
      </c>
      <c r="BJ24" s="1416">
        <f t="shared" si="34"/>
        <v>87186.983776883731</v>
      </c>
      <c r="BK24" s="1416">
        <f t="shared" si="34"/>
        <v>84463.478577178597</v>
      </c>
      <c r="BL24" s="1416">
        <f t="shared" si="34"/>
        <v>85287.992675683388</v>
      </c>
      <c r="BM24" s="1416">
        <f t="shared" si="34"/>
        <v>85890.378084167853</v>
      </c>
      <c r="BN24" s="1416">
        <f t="shared" si="34"/>
        <v>86373.703520337556</v>
      </c>
      <c r="BO24" s="1416">
        <f t="shared" si="34"/>
        <v>86937.017303239802</v>
      </c>
      <c r="BP24" s="1416">
        <f t="shared" si="34"/>
        <v>87344.755165735391</v>
      </c>
      <c r="BQ24" s="1416">
        <f t="shared" si="34"/>
        <v>88292.427443078966</v>
      </c>
      <c r="BR24" s="1416">
        <f t="shared" si="34"/>
        <v>89217.748354612748</v>
      </c>
      <c r="BS24" s="1416">
        <f t="shared" si="34"/>
        <v>90129.036303746281</v>
      </c>
      <c r="BT24" s="1416">
        <f t="shared" si="34"/>
        <v>90704.597705674591</v>
      </c>
      <c r="BU24" s="1416">
        <f t="shared" si="34"/>
        <v>91286.584732967589</v>
      </c>
      <c r="BV24" s="1416">
        <f t="shared" si="34"/>
        <v>91875.386779169654</v>
      </c>
      <c r="BW24" s="1416">
        <f t="shared" si="34"/>
        <v>90511.591140101431</v>
      </c>
      <c r="BX24" s="1416">
        <f t="shared" si="34"/>
        <v>91333.422311605944</v>
      </c>
      <c r="BY24" s="1416">
        <f t="shared" si="34"/>
        <v>91945.790154613904</v>
      </c>
      <c r="BZ24" s="1416">
        <f t="shared" si="34"/>
        <v>92446.201264586838</v>
      </c>
      <c r="CA24" s="1416">
        <f t="shared" ref="CA24:DF24" si="35">CA50+CA53+CA91+CA151</f>
        <v>93039.594311239271</v>
      </c>
      <c r="CB24" s="1416">
        <f t="shared" si="35"/>
        <v>93474.025933720157</v>
      </c>
      <c r="CC24" s="1416">
        <f t="shared" si="35"/>
        <v>94510.92973450094</v>
      </c>
      <c r="CD24" s="1416">
        <f t="shared" si="35"/>
        <v>95543.389813937523</v>
      </c>
      <c r="CE24" s="1416">
        <f t="shared" si="35"/>
        <v>96572.215056533663</v>
      </c>
      <c r="CF24" s="1416">
        <f t="shared" si="35"/>
        <v>97225.053976093084</v>
      </c>
      <c r="CG24" s="1416">
        <f t="shared" si="35"/>
        <v>97887.484548409324</v>
      </c>
      <c r="CH24" s="1416">
        <f t="shared" si="35"/>
        <v>98559.261254974394</v>
      </c>
      <c r="CI24" s="1416">
        <f t="shared" si="35"/>
        <v>95506.724382656917</v>
      </c>
      <c r="CJ24" s="1416">
        <f t="shared" si="35"/>
        <v>96430.75123984777</v>
      </c>
      <c r="CK24" s="1416">
        <f t="shared" si="35"/>
        <v>97126.828410279544</v>
      </c>
      <c r="CL24" s="1416">
        <f t="shared" si="35"/>
        <v>97694.58742623977</v>
      </c>
      <c r="CM24" s="1416">
        <f t="shared" si="35"/>
        <v>98366.576964980064</v>
      </c>
      <c r="CN24" s="1416">
        <f t="shared" si="35"/>
        <v>98857.226605659889</v>
      </c>
      <c r="CO24" s="1416">
        <f t="shared" si="35"/>
        <v>100025.82392485697</v>
      </c>
      <c r="CP24" s="1416">
        <f t="shared" si="35"/>
        <v>101185.71417796581</v>
      </c>
      <c r="CQ24" s="1416">
        <f t="shared" si="35"/>
        <v>102337.10574511296</v>
      </c>
      <c r="CR24" s="1416">
        <f t="shared" si="35"/>
        <v>103064.88552802516</v>
      </c>
      <c r="CS24" s="1416">
        <f t="shared" si="35"/>
        <v>103800.48169183634</v>
      </c>
      <c r="CT24" s="1416">
        <f>CT50+CT53+CT91+CT151</f>
        <v>29321018.46929922</v>
      </c>
      <c r="CU24" s="1416">
        <f t="shared" si="35"/>
        <v>0</v>
      </c>
      <c r="CV24" s="1416">
        <f t="shared" si="35"/>
        <v>0</v>
      </c>
      <c r="CW24" s="1416">
        <f t="shared" si="35"/>
        <v>0</v>
      </c>
      <c r="CX24" s="1416">
        <f t="shared" si="35"/>
        <v>0</v>
      </c>
      <c r="CY24" s="1416">
        <f t="shared" si="35"/>
        <v>0</v>
      </c>
      <c r="CZ24" s="1416">
        <f t="shared" si="35"/>
        <v>0</v>
      </c>
      <c r="DA24" s="1416">
        <f t="shared" si="35"/>
        <v>0</v>
      </c>
      <c r="DB24" s="1416">
        <f t="shared" si="35"/>
        <v>0</v>
      </c>
      <c r="DC24" s="1416">
        <f t="shared" si="35"/>
        <v>0</v>
      </c>
      <c r="DD24" s="1416">
        <f t="shared" si="35"/>
        <v>0</v>
      </c>
      <c r="DE24" s="1416">
        <f t="shared" si="35"/>
        <v>0</v>
      </c>
      <c r="DF24" s="1416">
        <f t="shared" si="35"/>
        <v>0</v>
      </c>
      <c r="DG24" s="1416">
        <f t="shared" ref="DG24:ED24" si="36">DG50+DG53+DG91+DG151</f>
        <v>0</v>
      </c>
      <c r="DH24" s="1416">
        <f t="shared" si="36"/>
        <v>0</v>
      </c>
      <c r="DI24" s="1416">
        <f t="shared" si="36"/>
        <v>0</v>
      </c>
      <c r="DJ24" s="1416">
        <f t="shared" si="36"/>
        <v>0</v>
      </c>
      <c r="DK24" s="1416">
        <f t="shared" si="36"/>
        <v>0</v>
      </c>
      <c r="DL24" s="1416">
        <f t="shared" si="36"/>
        <v>0</v>
      </c>
      <c r="DM24" s="1416">
        <f t="shared" si="36"/>
        <v>0</v>
      </c>
      <c r="DN24" s="1416">
        <f t="shared" si="36"/>
        <v>0</v>
      </c>
      <c r="DO24" s="1416">
        <f t="shared" si="36"/>
        <v>0</v>
      </c>
      <c r="DP24" s="1416">
        <f t="shared" si="36"/>
        <v>0</v>
      </c>
      <c r="DQ24" s="1416">
        <f t="shared" si="36"/>
        <v>0</v>
      </c>
      <c r="DR24" s="1416">
        <f t="shared" si="36"/>
        <v>0</v>
      </c>
      <c r="DS24" s="1416">
        <f t="shared" si="36"/>
        <v>0</v>
      </c>
      <c r="DT24" s="1416">
        <f t="shared" si="36"/>
        <v>0</v>
      </c>
      <c r="DU24" s="1416">
        <f t="shared" si="36"/>
        <v>0</v>
      </c>
      <c r="DV24" s="1416">
        <f t="shared" si="36"/>
        <v>0</v>
      </c>
      <c r="DW24" s="1416">
        <f t="shared" si="36"/>
        <v>0</v>
      </c>
      <c r="DX24" s="1416">
        <f t="shared" si="36"/>
        <v>0</v>
      </c>
      <c r="DY24" s="1416">
        <f t="shared" si="36"/>
        <v>0</v>
      </c>
      <c r="DZ24" s="1416">
        <f t="shared" si="36"/>
        <v>0</v>
      </c>
      <c r="EA24" s="1416">
        <f t="shared" si="36"/>
        <v>0</v>
      </c>
      <c r="EB24" s="1416">
        <f t="shared" si="36"/>
        <v>0</v>
      </c>
      <c r="EC24" s="1416">
        <f t="shared" si="36"/>
        <v>0</v>
      </c>
      <c r="ED24" s="1416">
        <f t="shared" si="36"/>
        <v>0</v>
      </c>
      <c r="EE24" s="47"/>
      <c r="EF24"/>
    </row>
    <row r="25" spans="1:136" s="76" customFormat="1">
      <c r="A25" s="1"/>
      <c r="B25" t="str">
        <f>$B$17</f>
        <v xml:space="preserve">Investor C </v>
      </c>
      <c r="C25" s="1"/>
      <c r="D25" s="3"/>
      <c r="E25" s="3"/>
      <c r="F25" s="3"/>
      <c r="G25" s="3"/>
      <c r="H25" s="763">
        <f>IFERROR(XIRR(N25:ED25,N$1:ED$1),0)</f>
        <v>0</v>
      </c>
      <c r="I25" s="763">
        <f>IFERROR(AVERAGE(O33:ED33)*12,0)</f>
        <v>0</v>
      </c>
      <c r="J25" s="1686" t="str">
        <f t="shared" si="26"/>
        <v>-</v>
      </c>
      <c r="K25" s="627">
        <f t="shared" si="27"/>
        <v>0</v>
      </c>
      <c r="L25"/>
      <c r="M25" s="1447"/>
      <c r="N25" s="1430">
        <f t="shared" si="32"/>
        <v>0</v>
      </c>
      <c r="O25" s="631">
        <f>O58+O61+O97+O152</f>
        <v>0</v>
      </c>
      <c r="P25" s="631">
        <f t="shared" ref="P25:Q25" si="37">P58+P61+P97+P152</f>
        <v>0</v>
      </c>
      <c r="Q25" s="631">
        <f t="shared" si="37"/>
        <v>0</v>
      </c>
      <c r="R25" s="631">
        <f t="shared" ref="R25:AW25" si="38">R58+R61+R97+R152</f>
        <v>0</v>
      </c>
      <c r="S25" s="631">
        <f t="shared" si="38"/>
        <v>0</v>
      </c>
      <c r="T25" s="631">
        <f t="shared" si="38"/>
        <v>0</v>
      </c>
      <c r="U25" s="631">
        <f t="shared" si="38"/>
        <v>0</v>
      </c>
      <c r="V25" s="631">
        <f t="shared" si="38"/>
        <v>0</v>
      </c>
      <c r="W25" s="631">
        <f t="shared" si="38"/>
        <v>0</v>
      </c>
      <c r="X25" s="631">
        <f t="shared" si="38"/>
        <v>0</v>
      </c>
      <c r="Y25" s="631">
        <f t="shared" si="38"/>
        <v>0</v>
      </c>
      <c r="Z25" s="631">
        <f t="shared" si="38"/>
        <v>0</v>
      </c>
      <c r="AA25" s="631">
        <f t="shared" si="38"/>
        <v>0</v>
      </c>
      <c r="AB25" s="631">
        <f t="shared" si="38"/>
        <v>0</v>
      </c>
      <c r="AC25" s="631">
        <f t="shared" si="38"/>
        <v>0</v>
      </c>
      <c r="AD25" s="631">
        <f t="shared" si="38"/>
        <v>0</v>
      </c>
      <c r="AE25" s="631">
        <f t="shared" si="38"/>
        <v>0</v>
      </c>
      <c r="AF25" s="631">
        <f t="shared" si="38"/>
        <v>0</v>
      </c>
      <c r="AG25" s="631">
        <f t="shared" si="38"/>
        <v>0</v>
      </c>
      <c r="AH25" s="631">
        <f t="shared" si="38"/>
        <v>0</v>
      </c>
      <c r="AI25" s="631">
        <f t="shared" si="38"/>
        <v>0</v>
      </c>
      <c r="AJ25" s="631">
        <f t="shared" si="38"/>
        <v>0</v>
      </c>
      <c r="AK25" s="631">
        <f t="shared" si="38"/>
        <v>0</v>
      </c>
      <c r="AL25" s="631">
        <f t="shared" si="38"/>
        <v>0</v>
      </c>
      <c r="AM25" s="631">
        <f t="shared" si="38"/>
        <v>0</v>
      </c>
      <c r="AN25" s="631">
        <f t="shared" si="38"/>
        <v>0</v>
      </c>
      <c r="AO25" s="631">
        <f t="shared" si="38"/>
        <v>0</v>
      </c>
      <c r="AP25" s="631">
        <f t="shared" si="38"/>
        <v>0</v>
      </c>
      <c r="AQ25" s="631">
        <f t="shared" si="38"/>
        <v>0</v>
      </c>
      <c r="AR25" s="631">
        <f t="shared" si="38"/>
        <v>0</v>
      </c>
      <c r="AS25" s="631">
        <f t="shared" si="38"/>
        <v>0</v>
      </c>
      <c r="AT25" s="631">
        <f t="shared" si="38"/>
        <v>0</v>
      </c>
      <c r="AU25" s="631">
        <f t="shared" si="38"/>
        <v>0</v>
      </c>
      <c r="AV25" s="631">
        <f t="shared" si="38"/>
        <v>0</v>
      </c>
      <c r="AW25" s="631">
        <f t="shared" si="38"/>
        <v>0</v>
      </c>
      <c r="AX25" s="631">
        <f t="shared" ref="AX25:CA25" si="39">AX58+AX61+AX97+AX152</f>
        <v>0</v>
      </c>
      <c r="AY25" s="631">
        <f t="shared" si="39"/>
        <v>0</v>
      </c>
      <c r="AZ25" s="631">
        <f t="shared" si="39"/>
        <v>0</v>
      </c>
      <c r="BA25" s="631">
        <f t="shared" si="39"/>
        <v>0</v>
      </c>
      <c r="BB25" s="631">
        <f t="shared" si="39"/>
        <v>0</v>
      </c>
      <c r="BC25" s="631">
        <f t="shared" si="39"/>
        <v>0</v>
      </c>
      <c r="BD25" s="631">
        <f t="shared" si="39"/>
        <v>0</v>
      </c>
      <c r="BE25" s="631">
        <f t="shared" si="39"/>
        <v>0</v>
      </c>
      <c r="BF25" s="631">
        <f t="shared" si="39"/>
        <v>0</v>
      </c>
      <c r="BG25" s="631">
        <f t="shared" si="39"/>
        <v>0</v>
      </c>
      <c r="BH25" s="631">
        <f t="shared" si="39"/>
        <v>0</v>
      </c>
      <c r="BI25" s="631">
        <f t="shared" si="39"/>
        <v>0</v>
      </c>
      <c r="BJ25" s="631">
        <f t="shared" si="39"/>
        <v>0</v>
      </c>
      <c r="BK25" s="631">
        <f t="shared" si="39"/>
        <v>0</v>
      </c>
      <c r="BL25" s="631">
        <f t="shared" si="39"/>
        <v>0</v>
      </c>
      <c r="BM25" s="631">
        <f t="shared" si="39"/>
        <v>0</v>
      </c>
      <c r="BN25" s="631">
        <f t="shared" si="39"/>
        <v>0</v>
      </c>
      <c r="BO25" s="631">
        <f t="shared" si="39"/>
        <v>0</v>
      </c>
      <c r="BP25" s="631">
        <f t="shared" si="39"/>
        <v>0</v>
      </c>
      <c r="BQ25" s="631">
        <f t="shared" si="39"/>
        <v>0</v>
      </c>
      <c r="BR25" s="631">
        <f t="shared" si="39"/>
        <v>0</v>
      </c>
      <c r="BS25" s="631">
        <f t="shared" si="39"/>
        <v>0</v>
      </c>
      <c r="BT25" s="631">
        <f t="shared" si="39"/>
        <v>0</v>
      </c>
      <c r="BU25" s="631">
        <f t="shared" si="39"/>
        <v>0</v>
      </c>
      <c r="BV25" s="631">
        <f t="shared" si="39"/>
        <v>0</v>
      </c>
      <c r="BW25" s="631">
        <f t="shared" si="39"/>
        <v>0</v>
      </c>
      <c r="BX25" s="631">
        <f t="shared" si="39"/>
        <v>0</v>
      </c>
      <c r="BY25" s="631">
        <f t="shared" si="39"/>
        <v>0</v>
      </c>
      <c r="BZ25" s="631">
        <f t="shared" si="39"/>
        <v>0</v>
      </c>
      <c r="CA25" s="631">
        <f t="shared" si="39"/>
        <v>0</v>
      </c>
      <c r="CB25" s="631">
        <f t="shared" ref="CB25:ED25" si="40">CB58+CB61+CB97+CB152</f>
        <v>0</v>
      </c>
      <c r="CC25" s="631">
        <f t="shared" si="40"/>
        <v>0</v>
      </c>
      <c r="CD25" s="631">
        <f t="shared" si="40"/>
        <v>0</v>
      </c>
      <c r="CE25" s="631">
        <f t="shared" si="40"/>
        <v>0</v>
      </c>
      <c r="CF25" s="631">
        <f t="shared" si="40"/>
        <v>0</v>
      </c>
      <c r="CG25" s="631">
        <f t="shared" si="40"/>
        <v>0</v>
      </c>
      <c r="CH25" s="631">
        <f t="shared" si="40"/>
        <v>0</v>
      </c>
      <c r="CI25" s="631">
        <f t="shared" si="40"/>
        <v>0</v>
      </c>
      <c r="CJ25" s="631">
        <f t="shared" si="40"/>
        <v>0</v>
      </c>
      <c r="CK25" s="631">
        <f t="shared" si="40"/>
        <v>0</v>
      </c>
      <c r="CL25" s="631">
        <f t="shared" si="40"/>
        <v>0</v>
      </c>
      <c r="CM25" s="631">
        <f t="shared" si="40"/>
        <v>0</v>
      </c>
      <c r="CN25" s="631">
        <f t="shared" si="40"/>
        <v>0</v>
      </c>
      <c r="CO25" s="631">
        <f t="shared" si="40"/>
        <v>0</v>
      </c>
      <c r="CP25" s="631">
        <f t="shared" si="40"/>
        <v>0</v>
      </c>
      <c r="CQ25" s="631">
        <f t="shared" si="40"/>
        <v>0</v>
      </c>
      <c r="CR25" s="631">
        <f t="shared" si="40"/>
        <v>0</v>
      </c>
      <c r="CS25" s="631">
        <f t="shared" si="40"/>
        <v>0</v>
      </c>
      <c r="CT25" s="631">
        <f t="shared" si="40"/>
        <v>0</v>
      </c>
      <c r="CU25" s="631">
        <f t="shared" si="40"/>
        <v>0</v>
      </c>
      <c r="CV25" s="631">
        <f t="shared" si="40"/>
        <v>0</v>
      </c>
      <c r="CW25" s="631">
        <f t="shared" si="40"/>
        <v>0</v>
      </c>
      <c r="CX25" s="631">
        <f t="shared" si="40"/>
        <v>0</v>
      </c>
      <c r="CY25" s="631">
        <f t="shared" si="40"/>
        <v>0</v>
      </c>
      <c r="CZ25" s="631">
        <f t="shared" si="40"/>
        <v>0</v>
      </c>
      <c r="DA25" s="631">
        <f t="shared" si="40"/>
        <v>0</v>
      </c>
      <c r="DB25" s="631">
        <f t="shared" si="40"/>
        <v>0</v>
      </c>
      <c r="DC25" s="631">
        <f t="shared" si="40"/>
        <v>0</v>
      </c>
      <c r="DD25" s="631">
        <f t="shared" si="40"/>
        <v>0</v>
      </c>
      <c r="DE25" s="631">
        <f t="shared" si="40"/>
        <v>0</v>
      </c>
      <c r="DF25" s="631">
        <f t="shared" si="40"/>
        <v>0</v>
      </c>
      <c r="DG25" s="631">
        <f t="shared" si="40"/>
        <v>0</v>
      </c>
      <c r="DH25" s="631">
        <f t="shared" si="40"/>
        <v>0</v>
      </c>
      <c r="DI25" s="631">
        <f t="shared" si="40"/>
        <v>0</v>
      </c>
      <c r="DJ25" s="631">
        <f t="shared" si="40"/>
        <v>0</v>
      </c>
      <c r="DK25" s="631">
        <f t="shared" si="40"/>
        <v>0</v>
      </c>
      <c r="DL25" s="631">
        <f t="shared" si="40"/>
        <v>0</v>
      </c>
      <c r="DM25" s="631">
        <f t="shared" si="40"/>
        <v>0</v>
      </c>
      <c r="DN25" s="631">
        <f t="shared" si="40"/>
        <v>0</v>
      </c>
      <c r="DO25" s="631">
        <f t="shared" si="40"/>
        <v>0</v>
      </c>
      <c r="DP25" s="631">
        <f t="shared" si="40"/>
        <v>0</v>
      </c>
      <c r="DQ25" s="631">
        <f t="shared" si="40"/>
        <v>0</v>
      </c>
      <c r="DR25" s="631">
        <f t="shared" si="40"/>
        <v>0</v>
      </c>
      <c r="DS25" s="631">
        <f t="shared" si="40"/>
        <v>0</v>
      </c>
      <c r="DT25" s="631">
        <f t="shared" si="40"/>
        <v>0</v>
      </c>
      <c r="DU25" s="631">
        <f t="shared" si="40"/>
        <v>0</v>
      </c>
      <c r="DV25" s="631">
        <f t="shared" si="40"/>
        <v>0</v>
      </c>
      <c r="DW25" s="631">
        <f t="shared" si="40"/>
        <v>0</v>
      </c>
      <c r="DX25" s="631">
        <f t="shared" si="40"/>
        <v>0</v>
      </c>
      <c r="DY25" s="631">
        <f t="shared" si="40"/>
        <v>0</v>
      </c>
      <c r="DZ25" s="631">
        <f t="shared" si="40"/>
        <v>0</v>
      </c>
      <c r="EA25" s="631">
        <f t="shared" si="40"/>
        <v>0</v>
      </c>
      <c r="EB25" s="631">
        <f t="shared" si="40"/>
        <v>0</v>
      </c>
      <c r="EC25" s="631">
        <f t="shared" si="40"/>
        <v>0</v>
      </c>
      <c r="ED25" s="631">
        <f t="shared" si="40"/>
        <v>0</v>
      </c>
      <c r="EE25" s="47"/>
      <c r="EF25"/>
    </row>
    <row r="26" spans="1:136" s="76" customFormat="1">
      <c r="A26" s="1"/>
      <c r="B26" t="str">
        <f>$B$18</f>
        <v>Investor D</v>
      </c>
      <c r="C26" s="1"/>
      <c r="D26" s="3"/>
      <c r="E26" s="3"/>
      <c r="F26" s="3"/>
      <c r="G26" s="3"/>
      <c r="H26" s="763">
        <f>IFERROR(XIRR(N26:ED26,N$1:ED$1),0)</f>
        <v>0</v>
      </c>
      <c r="I26" s="763">
        <f>IFERROR(AVERAGE(O34:ED34)*12,0)</f>
        <v>0</v>
      </c>
      <c r="J26" s="1686" t="str">
        <f t="shared" si="26"/>
        <v>-</v>
      </c>
      <c r="K26" s="627">
        <f t="shared" si="27"/>
        <v>0</v>
      </c>
      <c r="L26"/>
      <c r="M26" s="1447"/>
      <c r="N26" s="1430">
        <f t="shared" si="32"/>
        <v>0</v>
      </c>
      <c r="O26" s="631">
        <f>O66+O69+O103+O153</f>
        <v>0</v>
      </c>
      <c r="P26" s="631">
        <f t="shared" ref="P26:Q26" si="41">P66+P69+P103+P153</f>
        <v>0</v>
      </c>
      <c r="Q26" s="631">
        <f t="shared" si="41"/>
        <v>0</v>
      </c>
      <c r="R26" s="631">
        <f t="shared" ref="R26:AW26" si="42">R66+R69+R103+R153</f>
        <v>0</v>
      </c>
      <c r="S26" s="631">
        <f t="shared" si="42"/>
        <v>0</v>
      </c>
      <c r="T26" s="631">
        <f t="shared" si="42"/>
        <v>0</v>
      </c>
      <c r="U26" s="631">
        <f t="shared" si="42"/>
        <v>0</v>
      </c>
      <c r="V26" s="631">
        <f t="shared" si="42"/>
        <v>0</v>
      </c>
      <c r="W26" s="631">
        <f t="shared" si="42"/>
        <v>0</v>
      </c>
      <c r="X26" s="631">
        <f t="shared" si="42"/>
        <v>0</v>
      </c>
      <c r="Y26" s="631">
        <f t="shared" si="42"/>
        <v>0</v>
      </c>
      <c r="Z26" s="631">
        <f t="shared" si="42"/>
        <v>0</v>
      </c>
      <c r="AA26" s="631">
        <f t="shared" si="42"/>
        <v>0</v>
      </c>
      <c r="AB26" s="631">
        <f t="shared" si="42"/>
        <v>0</v>
      </c>
      <c r="AC26" s="631">
        <f t="shared" si="42"/>
        <v>0</v>
      </c>
      <c r="AD26" s="631">
        <f t="shared" si="42"/>
        <v>0</v>
      </c>
      <c r="AE26" s="631">
        <f t="shared" si="42"/>
        <v>0</v>
      </c>
      <c r="AF26" s="631">
        <f t="shared" si="42"/>
        <v>0</v>
      </c>
      <c r="AG26" s="631">
        <f t="shared" si="42"/>
        <v>0</v>
      </c>
      <c r="AH26" s="631">
        <f t="shared" si="42"/>
        <v>0</v>
      </c>
      <c r="AI26" s="631">
        <f t="shared" si="42"/>
        <v>0</v>
      </c>
      <c r="AJ26" s="631">
        <f t="shared" si="42"/>
        <v>0</v>
      </c>
      <c r="AK26" s="631">
        <f t="shared" si="42"/>
        <v>0</v>
      </c>
      <c r="AL26" s="631">
        <f t="shared" si="42"/>
        <v>0</v>
      </c>
      <c r="AM26" s="631">
        <f t="shared" si="42"/>
        <v>0</v>
      </c>
      <c r="AN26" s="631">
        <f t="shared" si="42"/>
        <v>0</v>
      </c>
      <c r="AO26" s="631">
        <f t="shared" si="42"/>
        <v>0</v>
      </c>
      <c r="AP26" s="631">
        <f t="shared" si="42"/>
        <v>0</v>
      </c>
      <c r="AQ26" s="631">
        <f t="shared" si="42"/>
        <v>0</v>
      </c>
      <c r="AR26" s="631">
        <f t="shared" si="42"/>
        <v>0</v>
      </c>
      <c r="AS26" s="631">
        <f t="shared" si="42"/>
        <v>0</v>
      </c>
      <c r="AT26" s="631">
        <f t="shared" si="42"/>
        <v>0</v>
      </c>
      <c r="AU26" s="631">
        <f t="shared" si="42"/>
        <v>0</v>
      </c>
      <c r="AV26" s="631">
        <f t="shared" si="42"/>
        <v>0</v>
      </c>
      <c r="AW26" s="631">
        <f t="shared" si="42"/>
        <v>0</v>
      </c>
      <c r="AX26" s="631">
        <f t="shared" ref="AX26:CA26" si="43">AX66+AX69+AX103+AX153</f>
        <v>0</v>
      </c>
      <c r="AY26" s="631">
        <f t="shared" si="43"/>
        <v>0</v>
      </c>
      <c r="AZ26" s="631">
        <f t="shared" si="43"/>
        <v>0</v>
      </c>
      <c r="BA26" s="631">
        <f t="shared" si="43"/>
        <v>0</v>
      </c>
      <c r="BB26" s="631">
        <f t="shared" si="43"/>
        <v>0</v>
      </c>
      <c r="BC26" s="631">
        <f t="shared" si="43"/>
        <v>0</v>
      </c>
      <c r="BD26" s="631">
        <f t="shared" si="43"/>
        <v>0</v>
      </c>
      <c r="BE26" s="631">
        <f t="shared" si="43"/>
        <v>0</v>
      </c>
      <c r="BF26" s="631">
        <f t="shared" si="43"/>
        <v>0</v>
      </c>
      <c r="BG26" s="631">
        <f t="shared" si="43"/>
        <v>0</v>
      </c>
      <c r="BH26" s="631">
        <f t="shared" si="43"/>
        <v>0</v>
      </c>
      <c r="BI26" s="631">
        <f t="shared" si="43"/>
        <v>0</v>
      </c>
      <c r="BJ26" s="631">
        <f t="shared" si="43"/>
        <v>0</v>
      </c>
      <c r="BK26" s="631">
        <f t="shared" si="43"/>
        <v>0</v>
      </c>
      <c r="BL26" s="631">
        <f t="shared" si="43"/>
        <v>0</v>
      </c>
      <c r="BM26" s="631">
        <f t="shared" si="43"/>
        <v>0</v>
      </c>
      <c r="BN26" s="631">
        <f t="shared" si="43"/>
        <v>0</v>
      </c>
      <c r="BO26" s="631">
        <f t="shared" si="43"/>
        <v>0</v>
      </c>
      <c r="BP26" s="631">
        <f t="shared" si="43"/>
        <v>0</v>
      </c>
      <c r="BQ26" s="631">
        <f t="shared" si="43"/>
        <v>0</v>
      </c>
      <c r="BR26" s="631">
        <f t="shared" si="43"/>
        <v>0</v>
      </c>
      <c r="BS26" s="631">
        <f t="shared" si="43"/>
        <v>0</v>
      </c>
      <c r="BT26" s="631">
        <f t="shared" si="43"/>
        <v>0</v>
      </c>
      <c r="BU26" s="631">
        <f t="shared" si="43"/>
        <v>0</v>
      </c>
      <c r="BV26" s="631">
        <f t="shared" si="43"/>
        <v>0</v>
      </c>
      <c r="BW26" s="631">
        <f t="shared" si="43"/>
        <v>0</v>
      </c>
      <c r="BX26" s="631">
        <f t="shared" si="43"/>
        <v>0</v>
      </c>
      <c r="BY26" s="631">
        <f t="shared" si="43"/>
        <v>0</v>
      </c>
      <c r="BZ26" s="631">
        <f t="shared" si="43"/>
        <v>0</v>
      </c>
      <c r="CA26" s="631">
        <f t="shared" si="43"/>
        <v>0</v>
      </c>
      <c r="CB26" s="631">
        <f t="shared" ref="CB26:ED26" si="44">CB66+CB69+CB103+CB153</f>
        <v>0</v>
      </c>
      <c r="CC26" s="631">
        <f t="shared" si="44"/>
        <v>0</v>
      </c>
      <c r="CD26" s="631">
        <f t="shared" si="44"/>
        <v>0</v>
      </c>
      <c r="CE26" s="631">
        <f t="shared" si="44"/>
        <v>0</v>
      </c>
      <c r="CF26" s="631">
        <f t="shared" si="44"/>
        <v>0</v>
      </c>
      <c r="CG26" s="631">
        <f t="shared" si="44"/>
        <v>0</v>
      </c>
      <c r="CH26" s="631">
        <f t="shared" si="44"/>
        <v>0</v>
      </c>
      <c r="CI26" s="631">
        <f t="shared" si="44"/>
        <v>0</v>
      </c>
      <c r="CJ26" s="631">
        <f t="shared" si="44"/>
        <v>0</v>
      </c>
      <c r="CK26" s="631">
        <f t="shared" si="44"/>
        <v>0</v>
      </c>
      <c r="CL26" s="631">
        <f t="shared" si="44"/>
        <v>0</v>
      </c>
      <c r="CM26" s="631">
        <f t="shared" si="44"/>
        <v>0</v>
      </c>
      <c r="CN26" s="631">
        <f t="shared" si="44"/>
        <v>0</v>
      </c>
      <c r="CO26" s="631">
        <f t="shared" si="44"/>
        <v>0</v>
      </c>
      <c r="CP26" s="631">
        <f t="shared" si="44"/>
        <v>0</v>
      </c>
      <c r="CQ26" s="631">
        <f t="shared" si="44"/>
        <v>0</v>
      </c>
      <c r="CR26" s="631">
        <f t="shared" si="44"/>
        <v>0</v>
      </c>
      <c r="CS26" s="631">
        <f t="shared" si="44"/>
        <v>0</v>
      </c>
      <c r="CT26" s="631">
        <f t="shared" si="44"/>
        <v>0</v>
      </c>
      <c r="CU26" s="631">
        <f t="shared" si="44"/>
        <v>0</v>
      </c>
      <c r="CV26" s="631">
        <f t="shared" si="44"/>
        <v>0</v>
      </c>
      <c r="CW26" s="631">
        <f t="shared" si="44"/>
        <v>0</v>
      </c>
      <c r="CX26" s="631">
        <f t="shared" si="44"/>
        <v>0</v>
      </c>
      <c r="CY26" s="631">
        <f t="shared" si="44"/>
        <v>0</v>
      </c>
      <c r="CZ26" s="631">
        <f t="shared" si="44"/>
        <v>0</v>
      </c>
      <c r="DA26" s="631">
        <f t="shared" si="44"/>
        <v>0</v>
      </c>
      <c r="DB26" s="631">
        <f t="shared" si="44"/>
        <v>0</v>
      </c>
      <c r="DC26" s="631">
        <f t="shared" si="44"/>
        <v>0</v>
      </c>
      <c r="DD26" s="631">
        <f t="shared" si="44"/>
        <v>0</v>
      </c>
      <c r="DE26" s="631">
        <f t="shared" si="44"/>
        <v>0</v>
      </c>
      <c r="DF26" s="631">
        <f t="shared" si="44"/>
        <v>0</v>
      </c>
      <c r="DG26" s="631">
        <f t="shared" si="44"/>
        <v>0</v>
      </c>
      <c r="DH26" s="631">
        <f t="shared" si="44"/>
        <v>0</v>
      </c>
      <c r="DI26" s="631">
        <f t="shared" si="44"/>
        <v>0</v>
      </c>
      <c r="DJ26" s="631">
        <f t="shared" si="44"/>
        <v>0</v>
      </c>
      <c r="DK26" s="631">
        <f t="shared" si="44"/>
        <v>0</v>
      </c>
      <c r="DL26" s="631">
        <f t="shared" si="44"/>
        <v>0</v>
      </c>
      <c r="DM26" s="631">
        <f t="shared" si="44"/>
        <v>0</v>
      </c>
      <c r="DN26" s="631">
        <f t="shared" si="44"/>
        <v>0</v>
      </c>
      <c r="DO26" s="631">
        <f t="shared" si="44"/>
        <v>0</v>
      </c>
      <c r="DP26" s="631">
        <f t="shared" si="44"/>
        <v>0</v>
      </c>
      <c r="DQ26" s="631">
        <f t="shared" si="44"/>
        <v>0</v>
      </c>
      <c r="DR26" s="631">
        <f t="shared" si="44"/>
        <v>0</v>
      </c>
      <c r="DS26" s="631">
        <f t="shared" si="44"/>
        <v>0</v>
      </c>
      <c r="DT26" s="631">
        <f t="shared" si="44"/>
        <v>0</v>
      </c>
      <c r="DU26" s="631">
        <f t="shared" si="44"/>
        <v>0</v>
      </c>
      <c r="DV26" s="631">
        <f t="shared" si="44"/>
        <v>0</v>
      </c>
      <c r="DW26" s="631">
        <f t="shared" si="44"/>
        <v>0</v>
      </c>
      <c r="DX26" s="631">
        <f t="shared" si="44"/>
        <v>0</v>
      </c>
      <c r="DY26" s="631">
        <f t="shared" si="44"/>
        <v>0</v>
      </c>
      <c r="DZ26" s="631">
        <f t="shared" si="44"/>
        <v>0</v>
      </c>
      <c r="EA26" s="631">
        <f t="shared" si="44"/>
        <v>0</v>
      </c>
      <c r="EB26" s="631">
        <f t="shared" si="44"/>
        <v>0</v>
      </c>
      <c r="EC26" s="631">
        <f t="shared" si="44"/>
        <v>0</v>
      </c>
      <c r="ED26" s="631">
        <f t="shared" si="44"/>
        <v>0</v>
      </c>
      <c r="EE26" s="47"/>
      <c r="EF26"/>
    </row>
    <row r="27" spans="1:136" s="76" customFormat="1">
      <c r="A27" s="1"/>
      <c r="B27" t="str">
        <f>$B$19</f>
        <v>Investor E</v>
      </c>
      <c r="C27" s="1"/>
      <c r="D27" s="3"/>
      <c r="E27" s="3"/>
      <c r="F27" s="3"/>
      <c r="G27" s="3"/>
      <c r="H27" s="763">
        <f>IFERROR(XIRR(N27:ED27,N$1:ED$1),0)</f>
        <v>0</v>
      </c>
      <c r="I27" s="763">
        <f>IFERROR(AVERAGE(O35:ED35)*12,0)</f>
        <v>0</v>
      </c>
      <c r="J27" s="773" t="str">
        <f t="shared" si="26"/>
        <v>-</v>
      </c>
      <c r="K27" s="628">
        <f t="shared" si="27"/>
        <v>0</v>
      </c>
      <c r="L27"/>
      <c r="M27" s="1447"/>
      <c r="N27" s="1430">
        <f t="shared" si="32"/>
        <v>0</v>
      </c>
      <c r="O27" s="631">
        <f>O74+O77+O109+O154</f>
        <v>0</v>
      </c>
      <c r="P27" s="631">
        <f t="shared" ref="P27:Q27" si="45">P74+P77+P109+P154</f>
        <v>0</v>
      </c>
      <c r="Q27" s="631">
        <f t="shared" si="45"/>
        <v>0</v>
      </c>
      <c r="R27" s="631">
        <f t="shared" ref="R27:AW27" si="46">R74+R77+R109+R154</f>
        <v>0</v>
      </c>
      <c r="S27" s="631">
        <f t="shared" si="46"/>
        <v>0</v>
      </c>
      <c r="T27" s="631">
        <f t="shared" si="46"/>
        <v>0</v>
      </c>
      <c r="U27" s="631">
        <f t="shared" si="46"/>
        <v>0</v>
      </c>
      <c r="V27" s="631">
        <f t="shared" si="46"/>
        <v>0</v>
      </c>
      <c r="W27" s="631">
        <f t="shared" si="46"/>
        <v>0</v>
      </c>
      <c r="X27" s="631">
        <f t="shared" si="46"/>
        <v>0</v>
      </c>
      <c r="Y27" s="631">
        <f t="shared" si="46"/>
        <v>0</v>
      </c>
      <c r="Z27" s="631">
        <f t="shared" si="46"/>
        <v>0</v>
      </c>
      <c r="AA27" s="631">
        <f t="shared" si="46"/>
        <v>0</v>
      </c>
      <c r="AB27" s="631">
        <f t="shared" si="46"/>
        <v>0</v>
      </c>
      <c r="AC27" s="631">
        <f t="shared" si="46"/>
        <v>0</v>
      </c>
      <c r="AD27" s="631">
        <f t="shared" si="46"/>
        <v>0</v>
      </c>
      <c r="AE27" s="631">
        <f t="shared" si="46"/>
        <v>0</v>
      </c>
      <c r="AF27" s="631">
        <f t="shared" si="46"/>
        <v>0</v>
      </c>
      <c r="AG27" s="631">
        <f t="shared" si="46"/>
        <v>0</v>
      </c>
      <c r="AH27" s="631">
        <f t="shared" si="46"/>
        <v>0</v>
      </c>
      <c r="AI27" s="631">
        <f t="shared" si="46"/>
        <v>0</v>
      </c>
      <c r="AJ27" s="631">
        <f t="shared" si="46"/>
        <v>0</v>
      </c>
      <c r="AK27" s="631">
        <f t="shared" si="46"/>
        <v>0</v>
      </c>
      <c r="AL27" s="631">
        <f t="shared" si="46"/>
        <v>0</v>
      </c>
      <c r="AM27" s="631">
        <f t="shared" si="46"/>
        <v>0</v>
      </c>
      <c r="AN27" s="631">
        <f t="shared" si="46"/>
        <v>0</v>
      </c>
      <c r="AO27" s="631">
        <f t="shared" si="46"/>
        <v>0</v>
      </c>
      <c r="AP27" s="631">
        <f t="shared" si="46"/>
        <v>0</v>
      </c>
      <c r="AQ27" s="631">
        <f t="shared" si="46"/>
        <v>0</v>
      </c>
      <c r="AR27" s="631">
        <f t="shared" si="46"/>
        <v>0</v>
      </c>
      <c r="AS27" s="631">
        <f t="shared" si="46"/>
        <v>0</v>
      </c>
      <c r="AT27" s="631">
        <f t="shared" si="46"/>
        <v>0</v>
      </c>
      <c r="AU27" s="631">
        <f t="shared" si="46"/>
        <v>0</v>
      </c>
      <c r="AV27" s="631">
        <f t="shared" si="46"/>
        <v>0</v>
      </c>
      <c r="AW27" s="631">
        <f t="shared" si="46"/>
        <v>0</v>
      </c>
      <c r="AX27" s="631">
        <f t="shared" ref="AX27:CA27" si="47">AX74+AX77+AX109+AX154</f>
        <v>0</v>
      </c>
      <c r="AY27" s="631">
        <f t="shared" si="47"/>
        <v>0</v>
      </c>
      <c r="AZ27" s="631">
        <f t="shared" si="47"/>
        <v>0</v>
      </c>
      <c r="BA27" s="631">
        <f t="shared" si="47"/>
        <v>0</v>
      </c>
      <c r="BB27" s="631">
        <f t="shared" si="47"/>
        <v>0</v>
      </c>
      <c r="BC27" s="631">
        <f t="shared" si="47"/>
        <v>0</v>
      </c>
      <c r="BD27" s="631">
        <f t="shared" si="47"/>
        <v>0</v>
      </c>
      <c r="BE27" s="631">
        <f t="shared" si="47"/>
        <v>0</v>
      </c>
      <c r="BF27" s="631">
        <f t="shared" si="47"/>
        <v>0</v>
      </c>
      <c r="BG27" s="631">
        <f t="shared" si="47"/>
        <v>0</v>
      </c>
      <c r="BH27" s="631">
        <f t="shared" si="47"/>
        <v>0</v>
      </c>
      <c r="BI27" s="631">
        <f t="shared" si="47"/>
        <v>0</v>
      </c>
      <c r="BJ27" s="631">
        <f t="shared" si="47"/>
        <v>0</v>
      </c>
      <c r="BK27" s="631">
        <f t="shared" si="47"/>
        <v>0</v>
      </c>
      <c r="BL27" s="631">
        <f t="shared" si="47"/>
        <v>0</v>
      </c>
      <c r="BM27" s="631">
        <f t="shared" si="47"/>
        <v>0</v>
      </c>
      <c r="BN27" s="631">
        <f t="shared" si="47"/>
        <v>0</v>
      </c>
      <c r="BO27" s="631">
        <f t="shared" si="47"/>
        <v>0</v>
      </c>
      <c r="BP27" s="631">
        <f t="shared" si="47"/>
        <v>0</v>
      </c>
      <c r="BQ27" s="631">
        <f t="shared" si="47"/>
        <v>0</v>
      </c>
      <c r="BR27" s="631">
        <f t="shared" si="47"/>
        <v>0</v>
      </c>
      <c r="BS27" s="631">
        <f t="shared" si="47"/>
        <v>0</v>
      </c>
      <c r="BT27" s="631">
        <f t="shared" si="47"/>
        <v>0</v>
      </c>
      <c r="BU27" s="631">
        <f t="shared" si="47"/>
        <v>0</v>
      </c>
      <c r="BV27" s="631">
        <f t="shared" si="47"/>
        <v>0</v>
      </c>
      <c r="BW27" s="631">
        <f t="shared" si="47"/>
        <v>0</v>
      </c>
      <c r="BX27" s="631">
        <f t="shared" si="47"/>
        <v>0</v>
      </c>
      <c r="BY27" s="631">
        <f t="shared" si="47"/>
        <v>0</v>
      </c>
      <c r="BZ27" s="631">
        <f t="shared" si="47"/>
        <v>0</v>
      </c>
      <c r="CA27" s="631">
        <f t="shared" si="47"/>
        <v>0</v>
      </c>
      <c r="CB27" s="631">
        <f t="shared" ref="CB27:ED27" si="48">CB74+CB77+CB109+CB154</f>
        <v>0</v>
      </c>
      <c r="CC27" s="631">
        <f t="shared" si="48"/>
        <v>0</v>
      </c>
      <c r="CD27" s="631">
        <f t="shared" si="48"/>
        <v>0</v>
      </c>
      <c r="CE27" s="631">
        <f t="shared" si="48"/>
        <v>0</v>
      </c>
      <c r="CF27" s="631">
        <f t="shared" si="48"/>
        <v>0</v>
      </c>
      <c r="CG27" s="631">
        <f t="shared" si="48"/>
        <v>0</v>
      </c>
      <c r="CH27" s="631">
        <f t="shared" si="48"/>
        <v>0</v>
      </c>
      <c r="CI27" s="631">
        <f t="shared" si="48"/>
        <v>0</v>
      </c>
      <c r="CJ27" s="631">
        <f t="shared" si="48"/>
        <v>0</v>
      </c>
      <c r="CK27" s="631">
        <f t="shared" si="48"/>
        <v>0</v>
      </c>
      <c r="CL27" s="631">
        <f t="shared" si="48"/>
        <v>0</v>
      </c>
      <c r="CM27" s="631">
        <f t="shared" si="48"/>
        <v>0</v>
      </c>
      <c r="CN27" s="631">
        <f t="shared" si="48"/>
        <v>0</v>
      </c>
      <c r="CO27" s="631">
        <f t="shared" si="48"/>
        <v>0</v>
      </c>
      <c r="CP27" s="631">
        <f t="shared" si="48"/>
        <v>0</v>
      </c>
      <c r="CQ27" s="631">
        <f t="shared" si="48"/>
        <v>0</v>
      </c>
      <c r="CR27" s="631">
        <f t="shared" si="48"/>
        <v>0</v>
      </c>
      <c r="CS27" s="631">
        <f t="shared" si="48"/>
        <v>0</v>
      </c>
      <c r="CT27" s="631">
        <f t="shared" si="48"/>
        <v>0</v>
      </c>
      <c r="CU27" s="631">
        <f t="shared" si="48"/>
        <v>0</v>
      </c>
      <c r="CV27" s="631">
        <f t="shared" si="48"/>
        <v>0</v>
      </c>
      <c r="CW27" s="631">
        <f t="shared" si="48"/>
        <v>0</v>
      </c>
      <c r="CX27" s="631">
        <f t="shared" si="48"/>
        <v>0</v>
      </c>
      <c r="CY27" s="631">
        <f t="shared" si="48"/>
        <v>0</v>
      </c>
      <c r="CZ27" s="631">
        <f t="shared" si="48"/>
        <v>0</v>
      </c>
      <c r="DA27" s="631">
        <f t="shared" si="48"/>
        <v>0</v>
      </c>
      <c r="DB27" s="631">
        <f t="shared" si="48"/>
        <v>0</v>
      </c>
      <c r="DC27" s="631">
        <f t="shared" si="48"/>
        <v>0</v>
      </c>
      <c r="DD27" s="631">
        <f t="shared" si="48"/>
        <v>0</v>
      </c>
      <c r="DE27" s="631">
        <f t="shared" si="48"/>
        <v>0</v>
      </c>
      <c r="DF27" s="631">
        <f t="shared" si="48"/>
        <v>0</v>
      </c>
      <c r="DG27" s="631">
        <f t="shared" si="48"/>
        <v>0</v>
      </c>
      <c r="DH27" s="631">
        <f t="shared" si="48"/>
        <v>0</v>
      </c>
      <c r="DI27" s="631">
        <f t="shared" si="48"/>
        <v>0</v>
      </c>
      <c r="DJ27" s="631">
        <f t="shared" si="48"/>
        <v>0</v>
      </c>
      <c r="DK27" s="631">
        <f t="shared" si="48"/>
        <v>0</v>
      </c>
      <c r="DL27" s="631">
        <f t="shared" si="48"/>
        <v>0</v>
      </c>
      <c r="DM27" s="631">
        <f t="shared" si="48"/>
        <v>0</v>
      </c>
      <c r="DN27" s="631">
        <f t="shared" si="48"/>
        <v>0</v>
      </c>
      <c r="DO27" s="631">
        <f t="shared" si="48"/>
        <v>0</v>
      </c>
      <c r="DP27" s="631">
        <f t="shared" si="48"/>
        <v>0</v>
      </c>
      <c r="DQ27" s="631">
        <f t="shared" si="48"/>
        <v>0</v>
      </c>
      <c r="DR27" s="631">
        <f t="shared" si="48"/>
        <v>0</v>
      </c>
      <c r="DS27" s="631">
        <f t="shared" si="48"/>
        <v>0</v>
      </c>
      <c r="DT27" s="631">
        <f t="shared" si="48"/>
        <v>0</v>
      </c>
      <c r="DU27" s="631">
        <f t="shared" si="48"/>
        <v>0</v>
      </c>
      <c r="DV27" s="631">
        <f t="shared" si="48"/>
        <v>0</v>
      </c>
      <c r="DW27" s="631">
        <f t="shared" si="48"/>
        <v>0</v>
      </c>
      <c r="DX27" s="631">
        <f t="shared" si="48"/>
        <v>0</v>
      </c>
      <c r="DY27" s="631">
        <f t="shared" si="48"/>
        <v>0</v>
      </c>
      <c r="DZ27" s="631">
        <f t="shared" si="48"/>
        <v>0</v>
      </c>
      <c r="EA27" s="631">
        <f t="shared" si="48"/>
        <v>0</v>
      </c>
      <c r="EB27" s="631">
        <f t="shared" si="48"/>
        <v>0</v>
      </c>
      <c r="EC27" s="631">
        <f t="shared" si="48"/>
        <v>0</v>
      </c>
      <c r="ED27" s="631">
        <f t="shared" si="48"/>
        <v>0</v>
      </c>
      <c r="EE27" s="74"/>
      <c r="EF27" s="1"/>
    </row>
    <row r="28" spans="1:136" s="3" customFormat="1">
      <c r="A28" s="256" t="s">
        <v>1040</v>
      </c>
      <c r="B28" s="256"/>
      <c r="C28" s="1547"/>
      <c r="D28" s="405"/>
      <c r="E28" s="405"/>
      <c r="F28" s="405"/>
      <c r="G28" s="405"/>
      <c r="H28" s="1548">
        <f>XIRR(N12:ED12,N1:ED1)</f>
        <v>0.17613388895988463</v>
      </c>
      <c r="I28" s="1548">
        <f>AVERAGE(O36:ED36)*12</f>
        <v>6.9348969193898075E-2</v>
      </c>
      <c r="J28" s="1898">
        <f>IFERROR(SUM(O12:ED12)/-N12,"-")</f>
        <v>2.7490091087094233</v>
      </c>
      <c r="K28" s="629">
        <f>SUM(H20:K20)+SUM(F20:G20)</f>
        <v>25083270.996511515</v>
      </c>
      <c r="L28" s="1"/>
      <c r="M28" s="1447"/>
      <c r="N28" s="1431"/>
      <c r="O28" s="632">
        <f>SUM(O23:O27)</f>
        <v>34284.803793195169</v>
      </c>
      <c r="P28" s="632">
        <f>SUM(P23:P27)</f>
        <v>34608.157572136828</v>
      </c>
      <c r="Q28" s="632">
        <f>SUM(Q23:Q27)</f>
        <v>34843.489071860982</v>
      </c>
      <c r="R28" s="632">
        <f t="shared" ref="R28:CC28" si="49">SUM(R23:R27)</f>
        <v>35072.657447112448</v>
      </c>
      <c r="S28" s="632">
        <f t="shared" si="49"/>
        <v>35556.612636242397</v>
      </c>
      <c r="T28" s="632">
        <f t="shared" si="49"/>
        <v>35943.292991568815</v>
      </c>
      <c r="U28" s="632">
        <f t="shared" si="49"/>
        <v>37273.486521235085</v>
      </c>
      <c r="V28" s="632">
        <f t="shared" si="49"/>
        <v>38861.384521891639</v>
      </c>
      <c r="W28" s="632">
        <f t="shared" si="49"/>
        <v>40557.132884059785</v>
      </c>
      <c r="X28" s="632">
        <f t="shared" si="49"/>
        <v>41879.657317569698</v>
      </c>
      <c r="Y28" s="632">
        <f t="shared" si="49"/>
        <v>43043.875385921696</v>
      </c>
      <c r="Z28" s="632">
        <f t="shared" si="49"/>
        <v>44268.283303067219</v>
      </c>
      <c r="AA28" s="632">
        <f t="shared" si="49"/>
        <v>48295.2335343382</v>
      </c>
      <c r="AB28" s="632">
        <f t="shared" si="49"/>
        <v>50033.701089547554</v>
      </c>
      <c r="AC28" s="632">
        <f t="shared" si="49"/>
        <v>51456.938476570489</v>
      </c>
      <c r="AD28" s="632">
        <f t="shared" si="49"/>
        <v>52640.287551956557</v>
      </c>
      <c r="AE28" s="632">
        <f t="shared" si="49"/>
        <v>54065.577676747474</v>
      </c>
      <c r="AF28" s="632">
        <f t="shared" si="49"/>
        <v>55117.961093153208</v>
      </c>
      <c r="AG28" s="632">
        <f t="shared" si="49"/>
        <v>57670.669382806489</v>
      </c>
      <c r="AH28" s="632">
        <f t="shared" si="49"/>
        <v>60235.240316760406</v>
      </c>
      <c r="AI28" s="632">
        <f t="shared" si="49"/>
        <v>62805.343834808577</v>
      </c>
      <c r="AJ28" s="632">
        <f t="shared" si="49"/>
        <v>64641.297091618282</v>
      </c>
      <c r="AK28" s="632">
        <f t="shared" si="49"/>
        <v>66216.103183300336</v>
      </c>
      <c r="AL28" s="632">
        <f t="shared" si="49"/>
        <v>67774.632589737346</v>
      </c>
      <c r="AM28" s="632">
        <f t="shared" si="49"/>
        <v>70125.923867689315</v>
      </c>
      <c r="AN28" s="632">
        <f t="shared" si="49"/>
        <v>72099.769568557705</v>
      </c>
      <c r="AO28" s="632">
        <f t="shared" si="49"/>
        <v>73638.214012008277</v>
      </c>
      <c r="AP28" s="632">
        <f t="shared" si="49"/>
        <v>74857.520047860307</v>
      </c>
      <c r="AQ28" s="632">
        <f t="shared" si="49"/>
        <v>76260.485277555301</v>
      </c>
      <c r="AR28" s="632">
        <f t="shared" si="49"/>
        <v>77257.652490097389</v>
      </c>
      <c r="AS28" s="632">
        <f t="shared" si="49"/>
        <v>79551.879426481639</v>
      </c>
      <c r="AT28" s="632">
        <f t="shared" si="49"/>
        <v>81746.443373922433</v>
      </c>
      <c r="AU28" s="632">
        <f t="shared" si="49"/>
        <v>83841.023171171488</v>
      </c>
      <c r="AV28" s="632">
        <f t="shared" si="49"/>
        <v>85114.280903640814</v>
      </c>
      <c r="AW28" s="632">
        <f t="shared" si="49"/>
        <v>86361.158585754369</v>
      </c>
      <c r="AX28" s="632">
        <f t="shared" si="49"/>
        <v>87582.246746329998</v>
      </c>
      <c r="AY28" s="632">
        <f t="shared" si="49"/>
        <v>85723.882523663633</v>
      </c>
      <c r="AZ28" s="632">
        <f t="shared" si="49"/>
        <v>87154.226217870324</v>
      </c>
      <c r="BA28" s="632">
        <f t="shared" si="49"/>
        <v>88237.910635244785</v>
      </c>
      <c r="BB28" s="632">
        <f t="shared" si="49"/>
        <v>89095.789553648123</v>
      </c>
      <c r="BC28" s="632">
        <f t="shared" si="49"/>
        <v>90027.401692444269</v>
      </c>
      <c r="BD28" s="632">
        <f t="shared" si="49"/>
        <v>90690.38313242748</v>
      </c>
      <c r="BE28" s="632">
        <f t="shared" si="49"/>
        <v>92202.052622484145</v>
      </c>
      <c r="BF28" s="632">
        <f t="shared" si="49"/>
        <v>93548.064520258617</v>
      </c>
      <c r="BG28" s="632">
        <f t="shared" si="49"/>
        <v>94732.853754014111</v>
      </c>
      <c r="BH28" s="632">
        <f t="shared" si="49"/>
        <v>95459.402555377033</v>
      </c>
      <c r="BI28" s="632">
        <f t="shared" si="49"/>
        <v>96172.952094188353</v>
      </c>
      <c r="BJ28" s="632">
        <f t="shared" si="49"/>
        <v>96874.4264187597</v>
      </c>
      <c r="BK28" s="632">
        <f t="shared" si="49"/>
        <v>93848.309530198443</v>
      </c>
      <c r="BL28" s="632">
        <f t="shared" si="49"/>
        <v>94764.436306314878</v>
      </c>
      <c r="BM28" s="632">
        <f t="shared" si="49"/>
        <v>95433.753426853174</v>
      </c>
      <c r="BN28" s="632">
        <f t="shared" si="49"/>
        <v>95970.781689263953</v>
      </c>
      <c r="BO28" s="632">
        <f t="shared" si="49"/>
        <v>96596.685892488662</v>
      </c>
      <c r="BP28" s="632">
        <f t="shared" si="49"/>
        <v>97049.727961928205</v>
      </c>
      <c r="BQ28" s="632">
        <f t="shared" si="49"/>
        <v>98102.697158976633</v>
      </c>
      <c r="BR28" s="632">
        <f t="shared" si="49"/>
        <v>99130.831505125272</v>
      </c>
      <c r="BS28" s="632">
        <f t="shared" si="49"/>
        <v>100143.3736708292</v>
      </c>
      <c r="BT28" s="632">
        <f t="shared" si="49"/>
        <v>100782.88633963844</v>
      </c>
      <c r="BU28" s="632">
        <f t="shared" si="49"/>
        <v>101429.5385921862</v>
      </c>
      <c r="BV28" s="632">
        <f t="shared" si="49"/>
        <v>102083.76308796628</v>
      </c>
      <c r="BW28" s="632">
        <f t="shared" si="49"/>
        <v>100568.4346001127</v>
      </c>
      <c r="BX28" s="632">
        <f t="shared" si="49"/>
        <v>101481.58034622883</v>
      </c>
      <c r="BY28" s="632">
        <f t="shared" si="49"/>
        <v>102161.98906068211</v>
      </c>
      <c r="BZ28" s="632">
        <f t="shared" si="49"/>
        <v>102718.00140509648</v>
      </c>
      <c r="CA28" s="632">
        <f t="shared" si="49"/>
        <v>103377.32701248808</v>
      </c>
      <c r="CB28" s="632">
        <f t="shared" si="49"/>
        <v>103860.02881524462</v>
      </c>
      <c r="CC28" s="632">
        <f t="shared" si="49"/>
        <v>105012.14414944549</v>
      </c>
      <c r="CD28" s="632">
        <f t="shared" ref="CD28:ED28" si="50">SUM(CD23:CD27)</f>
        <v>106159.32201548613</v>
      </c>
      <c r="CE28" s="632">
        <f t="shared" si="50"/>
        <v>107302.46117392629</v>
      </c>
      <c r="CF28" s="632">
        <f t="shared" si="50"/>
        <v>108027.83775121454</v>
      </c>
      <c r="CG28" s="632">
        <f t="shared" si="50"/>
        <v>108763.8717204548</v>
      </c>
      <c r="CH28" s="632">
        <f t="shared" si="50"/>
        <v>109510.29028330489</v>
      </c>
      <c r="CI28" s="632">
        <f t="shared" si="50"/>
        <v>106118.58264739657</v>
      </c>
      <c r="CJ28" s="632">
        <f t="shared" si="50"/>
        <v>107145.27915538641</v>
      </c>
      <c r="CK28" s="632">
        <f t="shared" si="50"/>
        <v>107918.69823364394</v>
      </c>
      <c r="CL28" s="632">
        <f t="shared" si="50"/>
        <v>108549.54158471085</v>
      </c>
      <c r="CM28" s="632">
        <f t="shared" si="50"/>
        <v>109296.19662775562</v>
      </c>
      <c r="CN28" s="632">
        <f t="shared" si="50"/>
        <v>109841.36289517765</v>
      </c>
      <c r="CO28" s="632">
        <f t="shared" si="50"/>
        <v>111139.8043609522</v>
      </c>
      <c r="CP28" s="632">
        <f t="shared" si="50"/>
        <v>112428.57130885091</v>
      </c>
      <c r="CQ28" s="632">
        <f t="shared" si="50"/>
        <v>113707.89527234773</v>
      </c>
      <c r="CR28" s="632">
        <f t="shared" si="50"/>
        <v>114516.53947558352</v>
      </c>
      <c r="CS28" s="632">
        <f t="shared" si="50"/>
        <v>115333.86854648482</v>
      </c>
      <c r="CT28" s="632">
        <f>SUM(CT23:CT27)</f>
        <v>32578909.410332467</v>
      </c>
      <c r="CU28" s="632">
        <f t="shared" si="50"/>
        <v>0</v>
      </c>
      <c r="CV28" s="632">
        <f t="shared" si="50"/>
        <v>0</v>
      </c>
      <c r="CW28" s="632">
        <f t="shared" si="50"/>
        <v>0</v>
      </c>
      <c r="CX28" s="632">
        <f t="shared" si="50"/>
        <v>0</v>
      </c>
      <c r="CY28" s="632">
        <f t="shared" si="50"/>
        <v>0</v>
      </c>
      <c r="CZ28" s="632">
        <f t="shared" si="50"/>
        <v>0</v>
      </c>
      <c r="DA28" s="632">
        <f t="shared" si="50"/>
        <v>0</v>
      </c>
      <c r="DB28" s="632">
        <f t="shared" si="50"/>
        <v>0</v>
      </c>
      <c r="DC28" s="632">
        <f t="shared" si="50"/>
        <v>0</v>
      </c>
      <c r="DD28" s="632">
        <f t="shared" si="50"/>
        <v>0</v>
      </c>
      <c r="DE28" s="632">
        <f t="shared" si="50"/>
        <v>0</v>
      </c>
      <c r="DF28" s="632">
        <f t="shared" si="50"/>
        <v>0</v>
      </c>
      <c r="DG28" s="632">
        <f t="shared" si="50"/>
        <v>0</v>
      </c>
      <c r="DH28" s="632">
        <f t="shared" si="50"/>
        <v>0</v>
      </c>
      <c r="DI28" s="632">
        <f t="shared" si="50"/>
        <v>0</v>
      </c>
      <c r="DJ28" s="632">
        <f t="shared" si="50"/>
        <v>0</v>
      </c>
      <c r="DK28" s="632">
        <f t="shared" si="50"/>
        <v>0</v>
      </c>
      <c r="DL28" s="632">
        <f t="shared" si="50"/>
        <v>0</v>
      </c>
      <c r="DM28" s="632">
        <f t="shared" si="50"/>
        <v>0</v>
      </c>
      <c r="DN28" s="632">
        <f t="shared" si="50"/>
        <v>0</v>
      </c>
      <c r="DO28" s="632">
        <f t="shared" si="50"/>
        <v>0</v>
      </c>
      <c r="DP28" s="632">
        <f t="shared" si="50"/>
        <v>0</v>
      </c>
      <c r="DQ28" s="632">
        <f t="shared" si="50"/>
        <v>0</v>
      </c>
      <c r="DR28" s="632">
        <f t="shared" si="50"/>
        <v>0</v>
      </c>
      <c r="DS28" s="632">
        <f t="shared" si="50"/>
        <v>0</v>
      </c>
      <c r="DT28" s="632">
        <f t="shared" si="50"/>
        <v>0</v>
      </c>
      <c r="DU28" s="632">
        <f t="shared" si="50"/>
        <v>0</v>
      </c>
      <c r="DV28" s="632">
        <f t="shared" si="50"/>
        <v>0</v>
      </c>
      <c r="DW28" s="632">
        <f t="shared" si="50"/>
        <v>0</v>
      </c>
      <c r="DX28" s="632">
        <f t="shared" si="50"/>
        <v>0</v>
      </c>
      <c r="DY28" s="632">
        <f t="shared" si="50"/>
        <v>0</v>
      </c>
      <c r="DZ28" s="632">
        <f t="shared" si="50"/>
        <v>0</v>
      </c>
      <c r="EA28" s="632">
        <f t="shared" si="50"/>
        <v>0</v>
      </c>
      <c r="EB28" s="632">
        <f t="shared" si="50"/>
        <v>0</v>
      </c>
      <c r="EC28" s="632">
        <f t="shared" si="50"/>
        <v>0</v>
      </c>
      <c r="ED28" s="632">
        <f t="shared" si="50"/>
        <v>0</v>
      </c>
      <c r="EE28" s="74"/>
      <c r="EF28" s="1"/>
    </row>
    <row r="29" spans="1:136" s="1890" customFormat="1" ht="15" thickBot="1">
      <c r="A29" s="1839"/>
      <c r="B29" s="1839"/>
      <c r="D29" s="1891"/>
      <c r="E29" s="1892"/>
      <c r="F29" s="1893"/>
      <c r="G29" s="1893"/>
      <c r="H29" s="1952"/>
      <c r="I29" s="1952"/>
      <c r="J29" s="1962"/>
      <c r="K29" s="1893"/>
      <c r="L29" s="1839"/>
      <c r="M29" s="1895"/>
      <c r="N29" s="1896"/>
      <c r="O29" s="1897"/>
      <c r="P29" s="1897"/>
      <c r="Q29" s="1897"/>
      <c r="R29" s="1897"/>
      <c r="S29" s="1897"/>
      <c r="T29" s="1897"/>
      <c r="U29" s="1897"/>
      <c r="V29" s="1897"/>
      <c r="W29" s="1897"/>
      <c r="X29" s="1897"/>
      <c r="Y29" s="1897"/>
      <c r="Z29" s="1897"/>
      <c r="AA29" s="1897"/>
      <c r="AB29" s="1897"/>
      <c r="AC29" s="1897"/>
      <c r="AD29" s="1897"/>
      <c r="AE29" s="1897"/>
      <c r="AF29" s="1897"/>
      <c r="AG29" s="1897"/>
      <c r="AH29" s="1897"/>
      <c r="AI29" s="1897"/>
      <c r="AJ29" s="1897"/>
      <c r="AK29" s="1897"/>
      <c r="AL29" s="1897"/>
      <c r="AM29" s="1897"/>
      <c r="AN29" s="1897"/>
      <c r="AO29" s="1897"/>
      <c r="AP29" s="1897"/>
      <c r="AQ29" s="1897"/>
      <c r="AR29" s="1897"/>
      <c r="AS29" s="1897"/>
      <c r="AT29" s="1897"/>
      <c r="AU29" s="1897"/>
      <c r="AV29" s="1897"/>
      <c r="AW29" s="1897"/>
      <c r="AX29" s="1897"/>
      <c r="AY29" s="1897"/>
      <c r="AZ29" s="1897"/>
      <c r="BA29" s="1897"/>
      <c r="BB29" s="1897"/>
      <c r="BC29" s="1897"/>
      <c r="BD29" s="1897"/>
      <c r="BE29" s="1897"/>
      <c r="BF29" s="1897"/>
      <c r="BG29" s="1897"/>
      <c r="BH29" s="1897"/>
      <c r="BI29" s="1897"/>
      <c r="BJ29" s="1897"/>
      <c r="BK29" s="1897"/>
      <c r="BL29" s="1897"/>
      <c r="BM29" s="1897"/>
      <c r="BN29" s="1897"/>
      <c r="BO29" s="1897"/>
      <c r="BP29" s="1897"/>
      <c r="BQ29" s="1897"/>
      <c r="BR29" s="1897"/>
      <c r="BS29" s="1897"/>
      <c r="BT29" s="1897"/>
      <c r="BU29" s="1897"/>
      <c r="BV29" s="1897"/>
      <c r="BW29" s="1897"/>
      <c r="BX29" s="1897"/>
      <c r="BY29" s="1897"/>
      <c r="BZ29" s="1897"/>
      <c r="CA29" s="1897"/>
      <c r="CB29" s="1897"/>
      <c r="CC29" s="1897"/>
      <c r="CD29" s="1897"/>
      <c r="CE29" s="1897"/>
      <c r="CF29" s="1897"/>
      <c r="CG29" s="1897"/>
      <c r="CH29" s="1897"/>
      <c r="CI29" s="1897"/>
      <c r="CJ29" s="1897"/>
      <c r="CK29" s="1897"/>
      <c r="CL29" s="1897"/>
      <c r="CM29" s="1897"/>
      <c r="CN29" s="1897"/>
      <c r="CO29" s="1897"/>
      <c r="CP29" s="1897"/>
      <c r="CQ29" s="1897"/>
      <c r="CR29" s="1897"/>
      <c r="CS29" s="1897"/>
      <c r="CT29" s="1897"/>
      <c r="CU29" s="1897"/>
      <c r="CV29" s="1897"/>
      <c r="CW29" s="1897"/>
      <c r="CX29" s="1897"/>
      <c r="CY29" s="1897"/>
      <c r="CZ29" s="1897"/>
      <c r="DA29" s="1897"/>
      <c r="DB29" s="1897"/>
      <c r="DC29" s="1897"/>
      <c r="DD29" s="1897"/>
      <c r="DE29" s="1897"/>
      <c r="DF29" s="1897"/>
      <c r="DG29" s="1897"/>
      <c r="DH29" s="1897"/>
      <c r="DI29" s="1897"/>
      <c r="DJ29" s="1897"/>
      <c r="DK29" s="1897"/>
      <c r="DL29" s="1897"/>
      <c r="DM29" s="1897"/>
      <c r="DN29" s="1897"/>
      <c r="DO29" s="1897"/>
      <c r="DP29" s="1897"/>
      <c r="DQ29" s="1897"/>
      <c r="DR29" s="1897"/>
      <c r="DS29" s="1897"/>
      <c r="DT29" s="1897"/>
      <c r="DU29" s="1897"/>
      <c r="DV29" s="1897"/>
      <c r="DW29" s="1897"/>
      <c r="DX29" s="1897"/>
      <c r="DY29" s="1897"/>
      <c r="DZ29" s="1897"/>
      <c r="EA29" s="1897"/>
      <c r="EB29" s="1897"/>
      <c r="EC29" s="1897"/>
      <c r="ED29" s="1897"/>
      <c r="EE29" s="47"/>
      <c r="EF29"/>
    </row>
    <row r="30" spans="1:136" s="3" customFormat="1" ht="15" thickBot="1">
      <c r="B30" s="1951" t="s">
        <v>1032</v>
      </c>
      <c r="L30" s="1"/>
      <c r="M30" s="1744"/>
      <c r="N30" s="1428"/>
      <c r="O30" s="1424" t="s">
        <v>415</v>
      </c>
      <c r="P30" s="408"/>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408"/>
      <c r="AO30" s="408"/>
      <c r="AP30" s="408"/>
      <c r="AQ30" s="408"/>
      <c r="AR30" s="408"/>
      <c r="AS30" s="408"/>
      <c r="AT30" s="408"/>
      <c r="AU30" s="408"/>
      <c r="AV30" s="408"/>
      <c r="AW30" s="408"/>
      <c r="AX30" s="408"/>
      <c r="AY30" s="408"/>
      <c r="AZ30" s="408"/>
      <c r="BA30" s="408"/>
      <c r="BB30" s="408"/>
      <c r="BC30" s="408"/>
      <c r="BD30" s="408"/>
      <c r="BE30" s="408"/>
      <c r="BF30" s="408"/>
      <c r="BG30" s="408"/>
      <c r="BH30" s="408"/>
      <c r="BI30" s="408"/>
      <c r="BJ30" s="408"/>
      <c r="BK30" s="408"/>
      <c r="BL30" s="408"/>
      <c r="BM30" s="408"/>
      <c r="BN30" s="408"/>
      <c r="BO30" s="408"/>
      <c r="BP30" s="408"/>
      <c r="BQ30" s="408"/>
      <c r="BR30" s="408"/>
      <c r="BS30" s="408"/>
      <c r="BT30" s="408"/>
      <c r="BU30" s="408"/>
      <c r="BV30" s="408"/>
      <c r="BW30" s="408"/>
      <c r="BX30" s="408"/>
      <c r="BY30" s="408"/>
      <c r="BZ30" s="408"/>
      <c r="CA30" s="408"/>
      <c r="CB30" s="408"/>
      <c r="CC30" s="408"/>
      <c r="CD30" s="408"/>
      <c r="CE30" s="408"/>
      <c r="CF30" s="408"/>
      <c r="CG30" s="408"/>
      <c r="CH30" s="408"/>
      <c r="CI30" s="408"/>
      <c r="CJ30" s="408"/>
      <c r="CK30" s="408"/>
      <c r="CL30" s="408"/>
      <c r="CM30" s="408"/>
      <c r="CN30" s="408"/>
      <c r="CO30" s="408"/>
      <c r="CP30" s="408"/>
      <c r="CQ30" s="408"/>
      <c r="CR30" s="408"/>
      <c r="CS30" s="408"/>
      <c r="CT30" s="408"/>
      <c r="CU30" s="408"/>
      <c r="CV30" s="408"/>
      <c r="CW30" s="408"/>
      <c r="CX30" s="408"/>
      <c r="CY30" s="408"/>
      <c r="CZ30" s="408"/>
      <c r="DA30" s="408"/>
      <c r="DB30" s="408"/>
      <c r="DC30" s="408"/>
      <c r="DD30" s="408"/>
      <c r="DE30" s="408"/>
      <c r="DF30" s="408"/>
      <c r="DG30" s="408"/>
      <c r="DH30" s="408"/>
      <c r="DI30" s="408"/>
      <c r="DJ30" s="408"/>
      <c r="DK30" s="408"/>
      <c r="DL30" s="408"/>
      <c r="DM30" s="408"/>
      <c r="DN30" s="408"/>
      <c r="DO30" s="408"/>
      <c r="DP30" s="408"/>
      <c r="DQ30" s="408"/>
      <c r="DR30" s="408"/>
      <c r="DS30" s="408"/>
      <c r="DT30" s="408"/>
      <c r="DU30" s="408"/>
      <c r="DV30" s="408"/>
      <c r="DW30" s="408"/>
      <c r="DX30" s="408"/>
      <c r="DY30" s="408"/>
      <c r="DZ30" s="408"/>
      <c r="EA30" s="408"/>
      <c r="EB30" s="408"/>
      <c r="EC30" s="408"/>
      <c r="ED30" s="408"/>
      <c r="EE30" s="47"/>
      <c r="EF30"/>
    </row>
    <row r="31" spans="1:136" s="3" customFormat="1">
      <c r="L31" s="1"/>
      <c r="M31" s="1744"/>
      <c r="N31" s="1432"/>
      <c r="O31" s="230">
        <f>IFERROR(O15/-O84,"-")</f>
        <v>2.3906147058558695E-3</v>
      </c>
      <c r="P31" s="230">
        <f t="shared" ref="P31:CA31" si="51">IFERROR(P15/-P84,"-")</f>
        <v>2.4131615550020626E-3</v>
      </c>
      <c r="Q31" s="230">
        <f t="shared" si="51"/>
        <v>2.4295707766322982E-3</v>
      </c>
      <c r="R31" s="230">
        <f>IFERROR(R15/-R84,"-")</f>
        <v>2.4455502552169764E-3</v>
      </c>
      <c r="S31" s="230">
        <f t="shared" si="51"/>
        <v>2.4792955377942955E-3</v>
      </c>
      <c r="T31" s="230">
        <f t="shared" si="51"/>
        <v>2.5062580296750974E-3</v>
      </c>
      <c r="U31" s="230">
        <f t="shared" si="51"/>
        <v>2.5990099156953891E-3</v>
      </c>
      <c r="V31" s="230">
        <f t="shared" si="51"/>
        <v>2.7097310484358989E-3</v>
      </c>
      <c r="W31" s="230">
        <f t="shared" si="51"/>
        <v>2.8279723834740999E-3</v>
      </c>
      <c r="X31" s="230">
        <f t="shared" si="51"/>
        <v>2.920189517883661E-3</v>
      </c>
      <c r="Y31" s="230">
        <f t="shared" si="51"/>
        <v>3.0013682480235079E-3</v>
      </c>
      <c r="Z31" s="230">
        <f t="shared" si="51"/>
        <v>3.0867439027990329E-3</v>
      </c>
      <c r="AA31" s="230">
        <f t="shared" si="51"/>
        <v>3.3675355474208071E-3</v>
      </c>
      <c r="AB31" s="230">
        <f t="shared" si="51"/>
        <v>3.4887556112195E-3</v>
      </c>
      <c r="AC31" s="230">
        <f t="shared" si="51"/>
        <v>3.5879952699284759E-3</v>
      </c>
      <c r="AD31" s="230">
        <f t="shared" si="51"/>
        <v>3.670507969106891E-3</v>
      </c>
      <c r="AE31" s="230">
        <f t="shared" si="51"/>
        <v>3.7698907613488756E-3</v>
      </c>
      <c r="AF31" s="230">
        <f t="shared" si="51"/>
        <v>3.8432714721335676E-3</v>
      </c>
      <c r="AG31" s="230">
        <f t="shared" si="51"/>
        <v>4.0212670066512995E-3</v>
      </c>
      <c r="AH31" s="230">
        <f t="shared" si="51"/>
        <v>4.2000897009826467E-3</v>
      </c>
      <c r="AI31" s="230">
        <f t="shared" si="51"/>
        <v>4.3792981719681899E-3</v>
      </c>
      <c r="AJ31" s="230">
        <f t="shared" si="51"/>
        <v>4.507315729877167E-3</v>
      </c>
      <c r="AK31" s="230">
        <f t="shared" si="51"/>
        <v>4.6171239884967982E-3</v>
      </c>
      <c r="AL31" s="230">
        <f t="shared" si="51"/>
        <v>4.7257973045528364E-3</v>
      </c>
      <c r="AM31" s="230">
        <f t="shared" si="51"/>
        <v>4.8897484107259526E-3</v>
      </c>
      <c r="AN31" s="230">
        <f t="shared" si="51"/>
        <v>5.0273809486879447E-3</v>
      </c>
      <c r="AO31" s="230">
        <f t="shared" si="51"/>
        <v>5.134653778156059E-3</v>
      </c>
      <c r="AP31" s="230">
        <f t="shared" si="51"/>
        <v>5.219673688371361E-3</v>
      </c>
      <c r="AQ31" s="230">
        <f t="shared" si="51"/>
        <v>5.3174998077840374E-3</v>
      </c>
      <c r="AR31" s="230">
        <f t="shared" si="51"/>
        <v>5.3870303968135006E-3</v>
      </c>
      <c r="AS31" s="230">
        <f t="shared" si="51"/>
        <v>5.5470025140749507E-3</v>
      </c>
      <c r="AT31" s="230">
        <f t="shared" si="51"/>
        <v>5.7000253190861421E-3</v>
      </c>
      <c r="AU31" s="230">
        <f t="shared" si="51"/>
        <v>5.8460764178789575E-3</v>
      </c>
      <c r="AV31" s="230">
        <f t="shared" si="51"/>
        <v>5.9348582781441166E-3</v>
      </c>
      <c r="AW31" s="230">
        <f t="shared" si="51"/>
        <v>6.0218007072519002E-3</v>
      </c>
      <c r="AX31" s="230">
        <f t="shared" si="51"/>
        <v>6.106944881663013E-3</v>
      </c>
      <c r="AY31" s="230">
        <f t="shared" si="51"/>
        <v>5.9773646493729163E-3</v>
      </c>
      <c r="AZ31" s="230">
        <f t="shared" si="51"/>
        <v>6.0770998174790088E-3</v>
      </c>
      <c r="BA31" s="230">
        <f t="shared" si="51"/>
        <v>6.1526630880261906E-3</v>
      </c>
      <c r="BB31" s="230">
        <f t="shared" si="51"/>
        <v>6.212481367009191E-3</v>
      </c>
      <c r="BC31" s="230">
        <f t="shared" si="51"/>
        <v>6.2774409243860924E-3</v>
      </c>
      <c r="BD31" s="230">
        <f t="shared" si="51"/>
        <v>6.3236693697840485E-3</v>
      </c>
      <c r="BE31" s="230">
        <f t="shared" si="51"/>
        <v>6.4290752322507423E-3</v>
      </c>
      <c r="BF31" s="230">
        <f t="shared" si="51"/>
        <v>6.5229301032450823E-3</v>
      </c>
      <c r="BG31" s="230">
        <f t="shared" si="51"/>
        <v>6.6055432219503949E-3</v>
      </c>
      <c r="BH31" s="230">
        <f t="shared" si="51"/>
        <v>6.6562040995665275E-3</v>
      </c>
      <c r="BI31" s="230">
        <f t="shared" si="51"/>
        <v>6.7059585631221155E-3</v>
      </c>
      <c r="BJ31" s="230">
        <f t="shared" si="51"/>
        <v>6.7548710447631341E-3</v>
      </c>
      <c r="BK31" s="230">
        <f t="shared" si="51"/>
        <v>6.5438656215129299E-3</v>
      </c>
      <c r="BL31" s="230">
        <f t="shared" si="51"/>
        <v>6.6077454137562488E-3</v>
      </c>
      <c r="BM31" s="230">
        <f t="shared" si="51"/>
        <v>6.654415634209941E-3</v>
      </c>
      <c r="BN31" s="230">
        <f t="shared" si="51"/>
        <v>6.6918616020889875E-3</v>
      </c>
      <c r="BO31" s="230">
        <f t="shared" si="51"/>
        <v>6.7355047216970682E-3</v>
      </c>
      <c r="BP31" s="230">
        <f t="shared" si="51"/>
        <v>6.7670944907418746E-3</v>
      </c>
      <c r="BQ31" s="230">
        <f t="shared" si="51"/>
        <v>6.8405160469059744E-3</v>
      </c>
      <c r="BR31" s="230">
        <f t="shared" si="51"/>
        <v>6.912205915756451E-3</v>
      </c>
      <c r="BS31" s="230">
        <f t="shared" si="51"/>
        <v>6.9828085712720523E-3</v>
      </c>
      <c r="BT31" s="230">
        <f t="shared" si="51"/>
        <v>7.0274005835191796E-3</v>
      </c>
      <c r="BU31" s="230">
        <f t="shared" si="51"/>
        <v>7.0724904254748262E-3</v>
      </c>
      <c r="BV31" s="230">
        <f t="shared" si="51"/>
        <v>7.1181082656694775E-3</v>
      </c>
      <c r="BW31" s="230">
        <f t="shared" si="51"/>
        <v>7.0124472681874356E-3</v>
      </c>
      <c r="BX31" s="230">
        <f t="shared" si="51"/>
        <v>7.0761191988311873E-3</v>
      </c>
      <c r="BY31" s="230">
        <f t="shared" si="51"/>
        <v>7.1235628152093375E-3</v>
      </c>
      <c r="BZ31" s="230">
        <f t="shared" si="51"/>
        <v>7.1623325073216833E-3</v>
      </c>
      <c r="CA31" s="230">
        <f t="shared" si="51"/>
        <v>7.2083060384080869E-3</v>
      </c>
      <c r="CB31" s="230">
        <f t="shared" ref="CB31:ED31" si="52">IFERROR(CB15/-CB84,"-")</f>
        <v>7.2419639247175323E-3</v>
      </c>
      <c r="CC31" s="230">
        <f t="shared" si="52"/>
        <v>7.3222987540313075E-3</v>
      </c>
      <c r="CD31" s="230">
        <f t="shared" si="52"/>
        <v>7.402289303002553E-3</v>
      </c>
      <c r="CE31" s="230">
        <f t="shared" si="52"/>
        <v>7.4819982405099957E-3</v>
      </c>
      <c r="CF31" s="230">
        <f t="shared" si="52"/>
        <v>7.5325773811522664E-3</v>
      </c>
      <c r="CG31" s="230">
        <f t="shared" si="52"/>
        <v>7.5838996416350436E-3</v>
      </c>
      <c r="CH31" s="230">
        <f t="shared" si="52"/>
        <v>7.6359460002444332E-3</v>
      </c>
      <c r="CI31" s="230">
        <f t="shared" si="52"/>
        <v>7.3994486237019029E-3</v>
      </c>
      <c r="CJ31" s="230">
        <f t="shared" si="52"/>
        <v>7.4710382348093908E-3</v>
      </c>
      <c r="CK31" s="230">
        <f t="shared" si="52"/>
        <v>7.5249672884339846E-3</v>
      </c>
      <c r="CL31" s="230">
        <f t="shared" si="52"/>
        <v>7.5689548055056536E-3</v>
      </c>
      <c r="CM31" s="230">
        <f t="shared" si="52"/>
        <v>7.6210176534330064E-3</v>
      </c>
      <c r="CN31" s="230">
        <f t="shared" si="52"/>
        <v>7.6590310690528556E-3</v>
      </c>
      <c r="CO31" s="230">
        <f t="shared" si="52"/>
        <v>7.7495689435437623E-3</v>
      </c>
      <c r="CP31" s="230">
        <f t="shared" si="52"/>
        <v>7.8394322321497529E-3</v>
      </c>
      <c r="CQ31" s="230">
        <f t="shared" si="52"/>
        <v>7.9286370792632805E-3</v>
      </c>
      <c r="CR31" s="230">
        <f t="shared" si="52"/>
        <v>7.9850223144164803E-3</v>
      </c>
      <c r="CS31" s="230">
        <f t="shared" si="52"/>
        <v>8.0420131290119528E-3</v>
      </c>
      <c r="CT31" s="230">
        <f t="shared" si="52"/>
        <v>8.0995835783399407E-3</v>
      </c>
      <c r="CU31" s="230" t="str">
        <f t="shared" si="52"/>
        <v>-</v>
      </c>
      <c r="CV31" s="230" t="str">
        <f t="shared" si="52"/>
        <v>-</v>
      </c>
      <c r="CW31" s="230" t="str">
        <f t="shared" si="52"/>
        <v>-</v>
      </c>
      <c r="CX31" s="230" t="str">
        <f t="shared" si="52"/>
        <v>-</v>
      </c>
      <c r="CY31" s="230" t="str">
        <f t="shared" si="52"/>
        <v>-</v>
      </c>
      <c r="CZ31" s="230" t="str">
        <f t="shared" si="52"/>
        <v>-</v>
      </c>
      <c r="DA31" s="230" t="str">
        <f t="shared" si="52"/>
        <v>-</v>
      </c>
      <c r="DB31" s="230" t="str">
        <f t="shared" si="52"/>
        <v>-</v>
      </c>
      <c r="DC31" s="230" t="str">
        <f t="shared" si="52"/>
        <v>-</v>
      </c>
      <c r="DD31" s="230" t="str">
        <f t="shared" si="52"/>
        <v>-</v>
      </c>
      <c r="DE31" s="230" t="str">
        <f t="shared" si="52"/>
        <v>-</v>
      </c>
      <c r="DF31" s="230" t="str">
        <f t="shared" si="52"/>
        <v>-</v>
      </c>
      <c r="DG31" s="230" t="str">
        <f t="shared" si="52"/>
        <v>-</v>
      </c>
      <c r="DH31" s="230" t="str">
        <f t="shared" si="52"/>
        <v>-</v>
      </c>
      <c r="DI31" s="230" t="str">
        <f t="shared" si="52"/>
        <v>-</v>
      </c>
      <c r="DJ31" s="230" t="str">
        <f t="shared" si="52"/>
        <v>-</v>
      </c>
      <c r="DK31" s="230" t="str">
        <f t="shared" si="52"/>
        <v>-</v>
      </c>
      <c r="DL31" s="230" t="str">
        <f t="shared" si="52"/>
        <v>-</v>
      </c>
      <c r="DM31" s="230" t="str">
        <f t="shared" si="52"/>
        <v>-</v>
      </c>
      <c r="DN31" s="230" t="str">
        <f t="shared" si="52"/>
        <v>-</v>
      </c>
      <c r="DO31" s="230" t="str">
        <f t="shared" si="52"/>
        <v>-</v>
      </c>
      <c r="DP31" s="230" t="str">
        <f t="shared" si="52"/>
        <v>-</v>
      </c>
      <c r="DQ31" s="230" t="str">
        <f t="shared" si="52"/>
        <v>-</v>
      </c>
      <c r="DR31" s="230" t="str">
        <f t="shared" si="52"/>
        <v>-</v>
      </c>
      <c r="DS31" s="230" t="str">
        <f t="shared" si="52"/>
        <v>-</v>
      </c>
      <c r="DT31" s="230" t="str">
        <f t="shared" si="52"/>
        <v>-</v>
      </c>
      <c r="DU31" s="230" t="str">
        <f t="shared" si="52"/>
        <v>-</v>
      </c>
      <c r="DV31" s="230" t="str">
        <f t="shared" si="52"/>
        <v>-</v>
      </c>
      <c r="DW31" s="230" t="str">
        <f t="shared" si="52"/>
        <v>-</v>
      </c>
      <c r="DX31" s="230" t="str">
        <f t="shared" si="52"/>
        <v>-</v>
      </c>
      <c r="DY31" s="230" t="str">
        <f t="shared" si="52"/>
        <v>-</v>
      </c>
      <c r="DZ31" s="230" t="str">
        <f t="shared" si="52"/>
        <v>-</v>
      </c>
      <c r="EA31" s="230" t="str">
        <f t="shared" si="52"/>
        <v>-</v>
      </c>
      <c r="EB31" s="230" t="str">
        <f t="shared" si="52"/>
        <v>-</v>
      </c>
      <c r="EC31" s="230" t="str">
        <f t="shared" si="52"/>
        <v>-</v>
      </c>
      <c r="ED31" s="230" t="str">
        <f t="shared" si="52"/>
        <v>-</v>
      </c>
      <c r="EE31" s="47"/>
      <c r="EF31"/>
    </row>
    <row r="32" spans="1:136" s="3" customFormat="1">
      <c r="L32" s="1"/>
      <c r="M32" s="1744"/>
      <c r="N32" s="1432"/>
      <c r="O32" s="230">
        <f>IFERROR(O16/-O90,"-")</f>
        <v>2.3906147058558695E-3</v>
      </c>
      <c r="P32" s="230">
        <f t="shared" ref="P32:CA32" si="53">IFERROR(P16/-P90,"-")</f>
        <v>2.4131615550020626E-3</v>
      </c>
      <c r="Q32" s="230">
        <f t="shared" si="53"/>
        <v>2.4295707766322982E-3</v>
      </c>
      <c r="R32" s="230">
        <f t="shared" si="53"/>
        <v>2.4455502552169759E-3</v>
      </c>
      <c r="S32" s="230">
        <f t="shared" si="53"/>
        <v>2.4792955377942951E-3</v>
      </c>
      <c r="T32" s="230">
        <f t="shared" si="53"/>
        <v>2.5062580296750969E-3</v>
      </c>
      <c r="U32" s="230">
        <f t="shared" si="53"/>
        <v>2.5990099156953887E-3</v>
      </c>
      <c r="V32" s="230">
        <f t="shared" si="53"/>
        <v>2.7097310484358989E-3</v>
      </c>
      <c r="W32" s="230">
        <f t="shared" si="53"/>
        <v>2.8279723834740999E-3</v>
      </c>
      <c r="X32" s="230">
        <f t="shared" si="53"/>
        <v>2.9201895178836606E-3</v>
      </c>
      <c r="Y32" s="230">
        <f t="shared" si="53"/>
        <v>3.0013682480235075E-3</v>
      </c>
      <c r="Z32" s="230">
        <f t="shared" si="53"/>
        <v>3.0867439027990324E-3</v>
      </c>
      <c r="AA32" s="230">
        <f t="shared" si="53"/>
        <v>3.3675355474208067E-3</v>
      </c>
      <c r="AB32" s="230">
        <f t="shared" si="53"/>
        <v>3.4887556112194996E-3</v>
      </c>
      <c r="AC32" s="230">
        <f t="shared" si="53"/>
        <v>3.5879952699284755E-3</v>
      </c>
      <c r="AD32" s="230">
        <f t="shared" si="53"/>
        <v>3.6705079691068902E-3</v>
      </c>
      <c r="AE32" s="230">
        <f t="shared" si="53"/>
        <v>3.7698907613488747E-3</v>
      </c>
      <c r="AF32" s="230">
        <f t="shared" si="53"/>
        <v>3.8432714721335672E-3</v>
      </c>
      <c r="AG32" s="230">
        <f t="shared" si="53"/>
        <v>4.0212670066512987E-3</v>
      </c>
      <c r="AH32" s="230">
        <f t="shared" si="53"/>
        <v>4.2000897009826458E-3</v>
      </c>
      <c r="AI32" s="230">
        <f t="shared" si="53"/>
        <v>4.379298171968189E-3</v>
      </c>
      <c r="AJ32" s="230">
        <f t="shared" si="53"/>
        <v>4.5073157298771661E-3</v>
      </c>
      <c r="AK32" s="230">
        <f t="shared" si="53"/>
        <v>4.6171239884967982E-3</v>
      </c>
      <c r="AL32" s="230">
        <f t="shared" si="53"/>
        <v>4.7257973045528364E-3</v>
      </c>
      <c r="AM32" s="230">
        <f t="shared" si="53"/>
        <v>4.8897484107259526E-3</v>
      </c>
      <c r="AN32" s="230">
        <f t="shared" si="53"/>
        <v>5.0273809486879439E-3</v>
      </c>
      <c r="AO32" s="230">
        <f t="shared" si="53"/>
        <v>5.1346537781560581E-3</v>
      </c>
      <c r="AP32" s="230">
        <f t="shared" si="53"/>
        <v>5.2196736883713601E-3</v>
      </c>
      <c r="AQ32" s="230">
        <f t="shared" si="53"/>
        <v>5.3174998077840365E-3</v>
      </c>
      <c r="AR32" s="230">
        <f t="shared" si="53"/>
        <v>5.3870303968134997E-3</v>
      </c>
      <c r="AS32" s="230">
        <f t="shared" si="53"/>
        <v>5.5470025140749507E-3</v>
      </c>
      <c r="AT32" s="230">
        <f t="shared" si="53"/>
        <v>5.7000253190861421E-3</v>
      </c>
      <c r="AU32" s="230">
        <f t="shared" si="53"/>
        <v>5.8460764178789567E-3</v>
      </c>
      <c r="AV32" s="230">
        <f t="shared" si="53"/>
        <v>5.9348582781441166E-3</v>
      </c>
      <c r="AW32" s="230">
        <f t="shared" si="53"/>
        <v>6.0218007072519002E-3</v>
      </c>
      <c r="AX32" s="230">
        <f t="shared" si="53"/>
        <v>6.106944881663013E-3</v>
      </c>
      <c r="AY32" s="230">
        <f t="shared" si="53"/>
        <v>5.9773646493729155E-3</v>
      </c>
      <c r="AZ32" s="230">
        <f t="shared" si="53"/>
        <v>6.077099817479008E-3</v>
      </c>
      <c r="BA32" s="230">
        <f t="shared" si="53"/>
        <v>6.1526630880261897E-3</v>
      </c>
      <c r="BB32" s="230">
        <f t="shared" si="53"/>
        <v>6.2124813670091901E-3</v>
      </c>
      <c r="BC32" s="230">
        <f t="shared" si="53"/>
        <v>6.2774409243860916E-3</v>
      </c>
      <c r="BD32" s="230">
        <f t="shared" si="53"/>
        <v>6.3236693697840476E-3</v>
      </c>
      <c r="BE32" s="230">
        <f t="shared" si="53"/>
        <v>6.4290752322507406E-3</v>
      </c>
      <c r="BF32" s="230">
        <f t="shared" si="53"/>
        <v>6.5229301032450823E-3</v>
      </c>
      <c r="BG32" s="230">
        <f t="shared" si="53"/>
        <v>6.6055432219503949E-3</v>
      </c>
      <c r="BH32" s="230">
        <f t="shared" si="53"/>
        <v>6.6562040995665267E-3</v>
      </c>
      <c r="BI32" s="230">
        <f t="shared" si="53"/>
        <v>6.7059585631221146E-3</v>
      </c>
      <c r="BJ32" s="230">
        <f t="shared" si="53"/>
        <v>6.7548710447631333E-3</v>
      </c>
      <c r="BK32" s="230">
        <f t="shared" si="53"/>
        <v>6.5438656215129291E-3</v>
      </c>
      <c r="BL32" s="230">
        <f t="shared" si="53"/>
        <v>6.6077454137562488E-3</v>
      </c>
      <c r="BM32" s="230">
        <f t="shared" si="53"/>
        <v>6.6544156342099392E-3</v>
      </c>
      <c r="BN32" s="230">
        <f t="shared" si="53"/>
        <v>6.6918616020889866E-3</v>
      </c>
      <c r="BO32" s="230">
        <f t="shared" si="53"/>
        <v>6.7355047216970682E-3</v>
      </c>
      <c r="BP32" s="230">
        <f t="shared" si="53"/>
        <v>6.7670944907418746E-3</v>
      </c>
      <c r="BQ32" s="230">
        <f t="shared" si="53"/>
        <v>6.8405160469059735E-3</v>
      </c>
      <c r="BR32" s="230">
        <f t="shared" si="53"/>
        <v>6.9122059157564492E-3</v>
      </c>
      <c r="BS32" s="230">
        <f t="shared" si="53"/>
        <v>6.9828085712720514E-3</v>
      </c>
      <c r="BT32" s="230">
        <f t="shared" si="53"/>
        <v>7.0274005835191788E-3</v>
      </c>
      <c r="BU32" s="230">
        <f t="shared" si="53"/>
        <v>7.0724904254748262E-3</v>
      </c>
      <c r="BV32" s="230">
        <f t="shared" si="53"/>
        <v>7.1181082656694775E-3</v>
      </c>
      <c r="BW32" s="230">
        <f t="shared" si="53"/>
        <v>7.0124472681874347E-3</v>
      </c>
      <c r="BX32" s="230">
        <f t="shared" si="53"/>
        <v>7.0761191988311855E-3</v>
      </c>
      <c r="BY32" s="230">
        <f t="shared" si="53"/>
        <v>7.1235628152093366E-3</v>
      </c>
      <c r="BZ32" s="230">
        <f t="shared" si="53"/>
        <v>7.1623325073216833E-3</v>
      </c>
      <c r="CA32" s="230">
        <f t="shared" si="53"/>
        <v>7.2083060384080869E-3</v>
      </c>
      <c r="CB32" s="230">
        <f t="shared" ref="CB32:ED32" si="54">IFERROR(CB16/-CB90,"-")</f>
        <v>7.2419639247175305E-3</v>
      </c>
      <c r="CC32" s="230">
        <f t="shared" si="54"/>
        <v>7.3222987540313058E-3</v>
      </c>
      <c r="CD32" s="230">
        <f t="shared" si="54"/>
        <v>7.4022893030025521E-3</v>
      </c>
      <c r="CE32" s="230">
        <f t="shared" si="54"/>
        <v>7.4819982405099949E-3</v>
      </c>
      <c r="CF32" s="230">
        <f t="shared" si="54"/>
        <v>7.5325773811522655E-3</v>
      </c>
      <c r="CG32" s="230">
        <f t="shared" si="54"/>
        <v>7.5838996416350418E-3</v>
      </c>
      <c r="CH32" s="230">
        <f t="shared" si="54"/>
        <v>7.6359460002444314E-3</v>
      </c>
      <c r="CI32" s="230">
        <f t="shared" si="54"/>
        <v>7.3994486237019021E-3</v>
      </c>
      <c r="CJ32" s="230">
        <f t="shared" si="54"/>
        <v>7.47103823480939E-3</v>
      </c>
      <c r="CK32" s="230">
        <f t="shared" si="54"/>
        <v>7.5249672884339846E-3</v>
      </c>
      <c r="CL32" s="230">
        <f t="shared" si="54"/>
        <v>7.5689548055056528E-3</v>
      </c>
      <c r="CM32" s="230">
        <f t="shared" si="54"/>
        <v>7.6210176534330064E-3</v>
      </c>
      <c r="CN32" s="230">
        <f t="shared" si="54"/>
        <v>7.6590310690528548E-3</v>
      </c>
      <c r="CO32" s="230">
        <f t="shared" si="54"/>
        <v>7.7495689435437614E-3</v>
      </c>
      <c r="CP32" s="230">
        <f t="shared" si="54"/>
        <v>7.8394322321497512E-3</v>
      </c>
      <c r="CQ32" s="230">
        <f t="shared" si="54"/>
        <v>7.9286370792632805E-3</v>
      </c>
      <c r="CR32" s="230">
        <f t="shared" si="54"/>
        <v>7.9850223144164786E-3</v>
      </c>
      <c r="CS32" s="230">
        <f t="shared" si="54"/>
        <v>8.0420131290119528E-3</v>
      </c>
      <c r="CT32" s="230">
        <f t="shared" si="54"/>
        <v>8.0995835783399389E-3</v>
      </c>
      <c r="CU32" s="230" t="str">
        <f t="shared" si="54"/>
        <v>-</v>
      </c>
      <c r="CV32" s="230" t="str">
        <f t="shared" si="54"/>
        <v>-</v>
      </c>
      <c r="CW32" s="230" t="str">
        <f t="shared" si="54"/>
        <v>-</v>
      </c>
      <c r="CX32" s="230" t="str">
        <f t="shared" si="54"/>
        <v>-</v>
      </c>
      <c r="CY32" s="230" t="str">
        <f t="shared" si="54"/>
        <v>-</v>
      </c>
      <c r="CZ32" s="230" t="str">
        <f t="shared" si="54"/>
        <v>-</v>
      </c>
      <c r="DA32" s="230" t="str">
        <f t="shared" si="54"/>
        <v>-</v>
      </c>
      <c r="DB32" s="230" t="str">
        <f t="shared" si="54"/>
        <v>-</v>
      </c>
      <c r="DC32" s="230" t="str">
        <f t="shared" si="54"/>
        <v>-</v>
      </c>
      <c r="DD32" s="230" t="str">
        <f t="shared" si="54"/>
        <v>-</v>
      </c>
      <c r="DE32" s="230" t="str">
        <f t="shared" si="54"/>
        <v>-</v>
      </c>
      <c r="DF32" s="230" t="str">
        <f t="shared" si="54"/>
        <v>-</v>
      </c>
      <c r="DG32" s="230" t="str">
        <f t="shared" si="54"/>
        <v>-</v>
      </c>
      <c r="DH32" s="230" t="str">
        <f t="shared" si="54"/>
        <v>-</v>
      </c>
      <c r="DI32" s="230" t="str">
        <f t="shared" si="54"/>
        <v>-</v>
      </c>
      <c r="DJ32" s="230" t="str">
        <f t="shared" si="54"/>
        <v>-</v>
      </c>
      <c r="DK32" s="230" t="str">
        <f t="shared" si="54"/>
        <v>-</v>
      </c>
      <c r="DL32" s="230" t="str">
        <f t="shared" si="54"/>
        <v>-</v>
      </c>
      <c r="DM32" s="230" t="str">
        <f t="shared" si="54"/>
        <v>-</v>
      </c>
      <c r="DN32" s="230" t="str">
        <f t="shared" si="54"/>
        <v>-</v>
      </c>
      <c r="DO32" s="230" t="str">
        <f t="shared" si="54"/>
        <v>-</v>
      </c>
      <c r="DP32" s="230" t="str">
        <f t="shared" si="54"/>
        <v>-</v>
      </c>
      <c r="DQ32" s="230" t="str">
        <f t="shared" si="54"/>
        <v>-</v>
      </c>
      <c r="DR32" s="230" t="str">
        <f t="shared" si="54"/>
        <v>-</v>
      </c>
      <c r="DS32" s="230" t="str">
        <f t="shared" si="54"/>
        <v>-</v>
      </c>
      <c r="DT32" s="230" t="str">
        <f t="shared" si="54"/>
        <v>-</v>
      </c>
      <c r="DU32" s="230" t="str">
        <f t="shared" si="54"/>
        <v>-</v>
      </c>
      <c r="DV32" s="230" t="str">
        <f t="shared" si="54"/>
        <v>-</v>
      </c>
      <c r="DW32" s="230" t="str">
        <f t="shared" si="54"/>
        <v>-</v>
      </c>
      <c r="DX32" s="230" t="str">
        <f t="shared" si="54"/>
        <v>-</v>
      </c>
      <c r="DY32" s="230" t="str">
        <f t="shared" si="54"/>
        <v>-</v>
      </c>
      <c r="DZ32" s="230" t="str">
        <f t="shared" si="54"/>
        <v>-</v>
      </c>
      <c r="EA32" s="230" t="str">
        <f t="shared" si="54"/>
        <v>-</v>
      </c>
      <c r="EB32" s="230" t="str">
        <f t="shared" si="54"/>
        <v>-</v>
      </c>
      <c r="EC32" s="230" t="str">
        <f t="shared" si="54"/>
        <v>-</v>
      </c>
      <c r="ED32" s="230" t="str">
        <f t="shared" si="54"/>
        <v>-</v>
      </c>
      <c r="EE32" s="47"/>
      <c r="EF32"/>
    </row>
    <row r="33" spans="1:136" s="3" customFormat="1">
      <c r="L33" s="1"/>
      <c r="M33" s="1744"/>
      <c r="N33" s="1432"/>
      <c r="O33" s="230" t="str">
        <f>IFERROR(O17/-O96,"-")</f>
        <v>-</v>
      </c>
      <c r="P33" s="230" t="str">
        <f t="shared" ref="P33:CA33" si="55">IFERROR(P17/-P96,"-")</f>
        <v>-</v>
      </c>
      <c r="Q33" s="230" t="str">
        <f t="shared" si="55"/>
        <v>-</v>
      </c>
      <c r="R33" s="230" t="str">
        <f t="shared" si="55"/>
        <v>-</v>
      </c>
      <c r="S33" s="230" t="str">
        <f t="shared" si="55"/>
        <v>-</v>
      </c>
      <c r="T33" s="230" t="str">
        <f t="shared" si="55"/>
        <v>-</v>
      </c>
      <c r="U33" s="230" t="str">
        <f t="shared" si="55"/>
        <v>-</v>
      </c>
      <c r="V33" s="230" t="str">
        <f t="shared" si="55"/>
        <v>-</v>
      </c>
      <c r="W33" s="230" t="str">
        <f t="shared" si="55"/>
        <v>-</v>
      </c>
      <c r="X33" s="230" t="str">
        <f t="shared" si="55"/>
        <v>-</v>
      </c>
      <c r="Y33" s="230" t="str">
        <f t="shared" si="55"/>
        <v>-</v>
      </c>
      <c r="Z33" s="230" t="str">
        <f t="shared" si="55"/>
        <v>-</v>
      </c>
      <c r="AA33" s="230" t="str">
        <f t="shared" si="55"/>
        <v>-</v>
      </c>
      <c r="AB33" s="230" t="str">
        <f t="shared" si="55"/>
        <v>-</v>
      </c>
      <c r="AC33" s="230" t="str">
        <f t="shared" si="55"/>
        <v>-</v>
      </c>
      <c r="AD33" s="230" t="str">
        <f t="shared" si="55"/>
        <v>-</v>
      </c>
      <c r="AE33" s="230" t="str">
        <f t="shared" si="55"/>
        <v>-</v>
      </c>
      <c r="AF33" s="230" t="str">
        <f t="shared" si="55"/>
        <v>-</v>
      </c>
      <c r="AG33" s="230" t="str">
        <f t="shared" si="55"/>
        <v>-</v>
      </c>
      <c r="AH33" s="230" t="str">
        <f t="shared" si="55"/>
        <v>-</v>
      </c>
      <c r="AI33" s="230" t="str">
        <f t="shared" si="55"/>
        <v>-</v>
      </c>
      <c r="AJ33" s="230" t="str">
        <f t="shared" si="55"/>
        <v>-</v>
      </c>
      <c r="AK33" s="230" t="str">
        <f t="shared" si="55"/>
        <v>-</v>
      </c>
      <c r="AL33" s="230" t="str">
        <f t="shared" si="55"/>
        <v>-</v>
      </c>
      <c r="AM33" s="230" t="str">
        <f t="shared" si="55"/>
        <v>-</v>
      </c>
      <c r="AN33" s="230" t="str">
        <f t="shared" si="55"/>
        <v>-</v>
      </c>
      <c r="AO33" s="230" t="str">
        <f t="shared" si="55"/>
        <v>-</v>
      </c>
      <c r="AP33" s="230" t="str">
        <f t="shared" si="55"/>
        <v>-</v>
      </c>
      <c r="AQ33" s="230" t="str">
        <f t="shared" si="55"/>
        <v>-</v>
      </c>
      <c r="AR33" s="230" t="str">
        <f t="shared" si="55"/>
        <v>-</v>
      </c>
      <c r="AS33" s="230" t="str">
        <f t="shared" si="55"/>
        <v>-</v>
      </c>
      <c r="AT33" s="230" t="str">
        <f t="shared" si="55"/>
        <v>-</v>
      </c>
      <c r="AU33" s="230" t="str">
        <f t="shared" si="55"/>
        <v>-</v>
      </c>
      <c r="AV33" s="230" t="str">
        <f t="shared" si="55"/>
        <v>-</v>
      </c>
      <c r="AW33" s="230" t="str">
        <f t="shared" si="55"/>
        <v>-</v>
      </c>
      <c r="AX33" s="230" t="str">
        <f t="shared" si="55"/>
        <v>-</v>
      </c>
      <c r="AY33" s="230" t="str">
        <f t="shared" si="55"/>
        <v>-</v>
      </c>
      <c r="AZ33" s="230" t="str">
        <f t="shared" si="55"/>
        <v>-</v>
      </c>
      <c r="BA33" s="230" t="str">
        <f t="shared" si="55"/>
        <v>-</v>
      </c>
      <c r="BB33" s="230" t="str">
        <f t="shared" si="55"/>
        <v>-</v>
      </c>
      <c r="BC33" s="230" t="str">
        <f t="shared" si="55"/>
        <v>-</v>
      </c>
      <c r="BD33" s="230" t="str">
        <f t="shared" si="55"/>
        <v>-</v>
      </c>
      <c r="BE33" s="230" t="str">
        <f t="shared" si="55"/>
        <v>-</v>
      </c>
      <c r="BF33" s="230" t="str">
        <f t="shared" si="55"/>
        <v>-</v>
      </c>
      <c r="BG33" s="230" t="str">
        <f t="shared" si="55"/>
        <v>-</v>
      </c>
      <c r="BH33" s="230" t="str">
        <f t="shared" si="55"/>
        <v>-</v>
      </c>
      <c r="BI33" s="230" t="str">
        <f t="shared" si="55"/>
        <v>-</v>
      </c>
      <c r="BJ33" s="230" t="str">
        <f t="shared" si="55"/>
        <v>-</v>
      </c>
      <c r="BK33" s="230" t="str">
        <f t="shared" si="55"/>
        <v>-</v>
      </c>
      <c r="BL33" s="230" t="str">
        <f t="shared" si="55"/>
        <v>-</v>
      </c>
      <c r="BM33" s="230" t="str">
        <f t="shared" si="55"/>
        <v>-</v>
      </c>
      <c r="BN33" s="230" t="str">
        <f t="shared" si="55"/>
        <v>-</v>
      </c>
      <c r="BO33" s="230" t="str">
        <f t="shared" si="55"/>
        <v>-</v>
      </c>
      <c r="BP33" s="230" t="str">
        <f t="shared" si="55"/>
        <v>-</v>
      </c>
      <c r="BQ33" s="230" t="str">
        <f t="shared" si="55"/>
        <v>-</v>
      </c>
      <c r="BR33" s="230" t="str">
        <f t="shared" si="55"/>
        <v>-</v>
      </c>
      <c r="BS33" s="230" t="str">
        <f t="shared" si="55"/>
        <v>-</v>
      </c>
      <c r="BT33" s="230" t="str">
        <f t="shared" si="55"/>
        <v>-</v>
      </c>
      <c r="BU33" s="230" t="str">
        <f t="shared" si="55"/>
        <v>-</v>
      </c>
      <c r="BV33" s="230" t="str">
        <f t="shared" si="55"/>
        <v>-</v>
      </c>
      <c r="BW33" s="230" t="str">
        <f t="shared" si="55"/>
        <v>-</v>
      </c>
      <c r="BX33" s="230" t="str">
        <f t="shared" si="55"/>
        <v>-</v>
      </c>
      <c r="BY33" s="230" t="str">
        <f t="shared" si="55"/>
        <v>-</v>
      </c>
      <c r="BZ33" s="230" t="str">
        <f t="shared" si="55"/>
        <v>-</v>
      </c>
      <c r="CA33" s="230" t="str">
        <f t="shared" si="55"/>
        <v>-</v>
      </c>
      <c r="CB33" s="230" t="str">
        <f t="shared" ref="CB33:ED33" si="56">IFERROR(CB17/-CB96,"-")</f>
        <v>-</v>
      </c>
      <c r="CC33" s="230" t="str">
        <f t="shared" si="56"/>
        <v>-</v>
      </c>
      <c r="CD33" s="230" t="str">
        <f t="shared" si="56"/>
        <v>-</v>
      </c>
      <c r="CE33" s="230" t="str">
        <f t="shared" si="56"/>
        <v>-</v>
      </c>
      <c r="CF33" s="230" t="str">
        <f t="shared" si="56"/>
        <v>-</v>
      </c>
      <c r="CG33" s="230" t="str">
        <f t="shared" si="56"/>
        <v>-</v>
      </c>
      <c r="CH33" s="230" t="str">
        <f t="shared" si="56"/>
        <v>-</v>
      </c>
      <c r="CI33" s="230" t="str">
        <f t="shared" si="56"/>
        <v>-</v>
      </c>
      <c r="CJ33" s="230" t="str">
        <f t="shared" si="56"/>
        <v>-</v>
      </c>
      <c r="CK33" s="230" t="str">
        <f t="shared" si="56"/>
        <v>-</v>
      </c>
      <c r="CL33" s="230" t="str">
        <f t="shared" si="56"/>
        <v>-</v>
      </c>
      <c r="CM33" s="230" t="str">
        <f t="shared" si="56"/>
        <v>-</v>
      </c>
      <c r="CN33" s="230" t="str">
        <f t="shared" si="56"/>
        <v>-</v>
      </c>
      <c r="CO33" s="230" t="str">
        <f t="shared" si="56"/>
        <v>-</v>
      </c>
      <c r="CP33" s="230" t="str">
        <f t="shared" si="56"/>
        <v>-</v>
      </c>
      <c r="CQ33" s="230" t="str">
        <f t="shared" si="56"/>
        <v>-</v>
      </c>
      <c r="CR33" s="230" t="str">
        <f t="shared" si="56"/>
        <v>-</v>
      </c>
      <c r="CS33" s="230" t="str">
        <f t="shared" si="56"/>
        <v>-</v>
      </c>
      <c r="CT33" s="230" t="str">
        <f t="shared" si="56"/>
        <v>-</v>
      </c>
      <c r="CU33" s="230" t="str">
        <f t="shared" si="56"/>
        <v>-</v>
      </c>
      <c r="CV33" s="230" t="str">
        <f t="shared" si="56"/>
        <v>-</v>
      </c>
      <c r="CW33" s="230" t="str">
        <f t="shared" si="56"/>
        <v>-</v>
      </c>
      <c r="CX33" s="230" t="str">
        <f t="shared" si="56"/>
        <v>-</v>
      </c>
      <c r="CY33" s="230" t="str">
        <f t="shared" si="56"/>
        <v>-</v>
      </c>
      <c r="CZ33" s="230" t="str">
        <f t="shared" si="56"/>
        <v>-</v>
      </c>
      <c r="DA33" s="230" t="str">
        <f t="shared" si="56"/>
        <v>-</v>
      </c>
      <c r="DB33" s="230" t="str">
        <f t="shared" si="56"/>
        <v>-</v>
      </c>
      <c r="DC33" s="230" t="str">
        <f t="shared" si="56"/>
        <v>-</v>
      </c>
      <c r="DD33" s="230" t="str">
        <f t="shared" si="56"/>
        <v>-</v>
      </c>
      <c r="DE33" s="230" t="str">
        <f t="shared" si="56"/>
        <v>-</v>
      </c>
      <c r="DF33" s="230" t="str">
        <f t="shared" si="56"/>
        <v>-</v>
      </c>
      <c r="DG33" s="230" t="str">
        <f t="shared" si="56"/>
        <v>-</v>
      </c>
      <c r="DH33" s="230" t="str">
        <f t="shared" si="56"/>
        <v>-</v>
      </c>
      <c r="DI33" s="230" t="str">
        <f t="shared" si="56"/>
        <v>-</v>
      </c>
      <c r="DJ33" s="230" t="str">
        <f t="shared" si="56"/>
        <v>-</v>
      </c>
      <c r="DK33" s="230" t="str">
        <f t="shared" si="56"/>
        <v>-</v>
      </c>
      <c r="DL33" s="230" t="str">
        <f t="shared" si="56"/>
        <v>-</v>
      </c>
      <c r="DM33" s="230" t="str">
        <f t="shared" si="56"/>
        <v>-</v>
      </c>
      <c r="DN33" s="230" t="str">
        <f t="shared" si="56"/>
        <v>-</v>
      </c>
      <c r="DO33" s="230" t="str">
        <f t="shared" si="56"/>
        <v>-</v>
      </c>
      <c r="DP33" s="230" t="str">
        <f t="shared" si="56"/>
        <v>-</v>
      </c>
      <c r="DQ33" s="230" t="str">
        <f t="shared" si="56"/>
        <v>-</v>
      </c>
      <c r="DR33" s="230" t="str">
        <f t="shared" si="56"/>
        <v>-</v>
      </c>
      <c r="DS33" s="230" t="str">
        <f t="shared" si="56"/>
        <v>-</v>
      </c>
      <c r="DT33" s="230" t="str">
        <f t="shared" si="56"/>
        <v>-</v>
      </c>
      <c r="DU33" s="230" t="str">
        <f t="shared" si="56"/>
        <v>-</v>
      </c>
      <c r="DV33" s="230" t="str">
        <f t="shared" si="56"/>
        <v>-</v>
      </c>
      <c r="DW33" s="230" t="str">
        <f t="shared" si="56"/>
        <v>-</v>
      </c>
      <c r="DX33" s="230" t="str">
        <f t="shared" si="56"/>
        <v>-</v>
      </c>
      <c r="DY33" s="230" t="str">
        <f t="shared" si="56"/>
        <v>-</v>
      </c>
      <c r="DZ33" s="230" t="str">
        <f t="shared" si="56"/>
        <v>-</v>
      </c>
      <c r="EA33" s="230" t="str">
        <f t="shared" si="56"/>
        <v>-</v>
      </c>
      <c r="EB33" s="230" t="str">
        <f t="shared" si="56"/>
        <v>-</v>
      </c>
      <c r="EC33" s="230" t="str">
        <f t="shared" si="56"/>
        <v>-</v>
      </c>
      <c r="ED33" s="230" t="str">
        <f t="shared" si="56"/>
        <v>-</v>
      </c>
      <c r="EE33" s="47"/>
      <c r="EF33"/>
    </row>
    <row r="34" spans="1:136" s="3" customFormat="1">
      <c r="L34" s="1"/>
      <c r="M34" s="1744"/>
      <c r="N34" s="1432"/>
      <c r="O34" s="230" t="str">
        <f>IFERROR(O18/-O102,"-")</f>
        <v>-</v>
      </c>
      <c r="P34" s="230" t="str">
        <f t="shared" ref="P34:CA34" si="57">IFERROR(P18/-P102,"-")</f>
        <v>-</v>
      </c>
      <c r="Q34" s="230" t="str">
        <f t="shared" si="57"/>
        <v>-</v>
      </c>
      <c r="R34" s="230" t="str">
        <f t="shared" si="57"/>
        <v>-</v>
      </c>
      <c r="S34" s="230" t="str">
        <f t="shared" si="57"/>
        <v>-</v>
      </c>
      <c r="T34" s="230" t="str">
        <f t="shared" si="57"/>
        <v>-</v>
      </c>
      <c r="U34" s="230" t="str">
        <f t="shared" si="57"/>
        <v>-</v>
      </c>
      <c r="V34" s="230" t="str">
        <f t="shared" si="57"/>
        <v>-</v>
      </c>
      <c r="W34" s="230" t="str">
        <f t="shared" si="57"/>
        <v>-</v>
      </c>
      <c r="X34" s="230" t="str">
        <f t="shared" si="57"/>
        <v>-</v>
      </c>
      <c r="Y34" s="230" t="str">
        <f t="shared" si="57"/>
        <v>-</v>
      </c>
      <c r="Z34" s="230" t="str">
        <f t="shared" si="57"/>
        <v>-</v>
      </c>
      <c r="AA34" s="230" t="str">
        <f t="shared" si="57"/>
        <v>-</v>
      </c>
      <c r="AB34" s="230" t="str">
        <f t="shared" si="57"/>
        <v>-</v>
      </c>
      <c r="AC34" s="230" t="str">
        <f t="shared" si="57"/>
        <v>-</v>
      </c>
      <c r="AD34" s="230" t="str">
        <f t="shared" si="57"/>
        <v>-</v>
      </c>
      <c r="AE34" s="230" t="str">
        <f t="shared" si="57"/>
        <v>-</v>
      </c>
      <c r="AF34" s="230" t="str">
        <f t="shared" si="57"/>
        <v>-</v>
      </c>
      <c r="AG34" s="230" t="str">
        <f t="shared" si="57"/>
        <v>-</v>
      </c>
      <c r="AH34" s="230" t="str">
        <f t="shared" si="57"/>
        <v>-</v>
      </c>
      <c r="AI34" s="230" t="str">
        <f t="shared" si="57"/>
        <v>-</v>
      </c>
      <c r="AJ34" s="230" t="str">
        <f t="shared" si="57"/>
        <v>-</v>
      </c>
      <c r="AK34" s="230" t="str">
        <f t="shared" si="57"/>
        <v>-</v>
      </c>
      <c r="AL34" s="230" t="str">
        <f t="shared" si="57"/>
        <v>-</v>
      </c>
      <c r="AM34" s="230" t="str">
        <f t="shared" si="57"/>
        <v>-</v>
      </c>
      <c r="AN34" s="230" t="str">
        <f t="shared" si="57"/>
        <v>-</v>
      </c>
      <c r="AO34" s="230" t="str">
        <f t="shared" si="57"/>
        <v>-</v>
      </c>
      <c r="AP34" s="230" t="str">
        <f t="shared" si="57"/>
        <v>-</v>
      </c>
      <c r="AQ34" s="230" t="str">
        <f t="shared" si="57"/>
        <v>-</v>
      </c>
      <c r="AR34" s="230" t="str">
        <f t="shared" si="57"/>
        <v>-</v>
      </c>
      <c r="AS34" s="230" t="str">
        <f t="shared" si="57"/>
        <v>-</v>
      </c>
      <c r="AT34" s="230" t="str">
        <f t="shared" si="57"/>
        <v>-</v>
      </c>
      <c r="AU34" s="230" t="str">
        <f t="shared" si="57"/>
        <v>-</v>
      </c>
      <c r="AV34" s="230" t="str">
        <f t="shared" si="57"/>
        <v>-</v>
      </c>
      <c r="AW34" s="230" t="str">
        <f t="shared" si="57"/>
        <v>-</v>
      </c>
      <c r="AX34" s="230" t="str">
        <f t="shared" si="57"/>
        <v>-</v>
      </c>
      <c r="AY34" s="230" t="str">
        <f t="shared" si="57"/>
        <v>-</v>
      </c>
      <c r="AZ34" s="230" t="str">
        <f t="shared" si="57"/>
        <v>-</v>
      </c>
      <c r="BA34" s="230" t="str">
        <f t="shared" si="57"/>
        <v>-</v>
      </c>
      <c r="BB34" s="230" t="str">
        <f t="shared" si="57"/>
        <v>-</v>
      </c>
      <c r="BC34" s="230" t="str">
        <f t="shared" si="57"/>
        <v>-</v>
      </c>
      <c r="BD34" s="230" t="str">
        <f t="shared" si="57"/>
        <v>-</v>
      </c>
      <c r="BE34" s="230" t="str">
        <f t="shared" si="57"/>
        <v>-</v>
      </c>
      <c r="BF34" s="230" t="str">
        <f t="shared" si="57"/>
        <v>-</v>
      </c>
      <c r="BG34" s="230" t="str">
        <f t="shared" si="57"/>
        <v>-</v>
      </c>
      <c r="BH34" s="230" t="str">
        <f t="shared" si="57"/>
        <v>-</v>
      </c>
      <c r="BI34" s="230" t="str">
        <f t="shared" si="57"/>
        <v>-</v>
      </c>
      <c r="BJ34" s="230" t="str">
        <f t="shared" si="57"/>
        <v>-</v>
      </c>
      <c r="BK34" s="230" t="str">
        <f t="shared" si="57"/>
        <v>-</v>
      </c>
      <c r="BL34" s="230" t="str">
        <f t="shared" si="57"/>
        <v>-</v>
      </c>
      <c r="BM34" s="230" t="str">
        <f t="shared" si="57"/>
        <v>-</v>
      </c>
      <c r="BN34" s="230" t="str">
        <f t="shared" si="57"/>
        <v>-</v>
      </c>
      <c r="BO34" s="230" t="str">
        <f t="shared" si="57"/>
        <v>-</v>
      </c>
      <c r="BP34" s="230" t="str">
        <f t="shared" si="57"/>
        <v>-</v>
      </c>
      <c r="BQ34" s="230" t="str">
        <f t="shared" si="57"/>
        <v>-</v>
      </c>
      <c r="BR34" s="230" t="str">
        <f t="shared" si="57"/>
        <v>-</v>
      </c>
      <c r="BS34" s="230" t="str">
        <f t="shared" si="57"/>
        <v>-</v>
      </c>
      <c r="BT34" s="230" t="str">
        <f t="shared" si="57"/>
        <v>-</v>
      </c>
      <c r="BU34" s="230" t="str">
        <f t="shared" si="57"/>
        <v>-</v>
      </c>
      <c r="BV34" s="230" t="str">
        <f t="shared" si="57"/>
        <v>-</v>
      </c>
      <c r="BW34" s="230" t="str">
        <f t="shared" si="57"/>
        <v>-</v>
      </c>
      <c r="BX34" s="230" t="str">
        <f t="shared" si="57"/>
        <v>-</v>
      </c>
      <c r="BY34" s="230" t="str">
        <f t="shared" si="57"/>
        <v>-</v>
      </c>
      <c r="BZ34" s="230" t="str">
        <f t="shared" si="57"/>
        <v>-</v>
      </c>
      <c r="CA34" s="230" t="str">
        <f t="shared" si="57"/>
        <v>-</v>
      </c>
      <c r="CB34" s="230" t="str">
        <f t="shared" ref="CB34:ED34" si="58">IFERROR(CB18/-CB102,"-")</f>
        <v>-</v>
      </c>
      <c r="CC34" s="230" t="str">
        <f t="shared" si="58"/>
        <v>-</v>
      </c>
      <c r="CD34" s="230" t="str">
        <f t="shared" si="58"/>
        <v>-</v>
      </c>
      <c r="CE34" s="230" t="str">
        <f t="shared" si="58"/>
        <v>-</v>
      </c>
      <c r="CF34" s="230" t="str">
        <f t="shared" si="58"/>
        <v>-</v>
      </c>
      <c r="CG34" s="230" t="str">
        <f t="shared" si="58"/>
        <v>-</v>
      </c>
      <c r="CH34" s="230" t="str">
        <f t="shared" si="58"/>
        <v>-</v>
      </c>
      <c r="CI34" s="230" t="str">
        <f t="shared" si="58"/>
        <v>-</v>
      </c>
      <c r="CJ34" s="230" t="str">
        <f t="shared" si="58"/>
        <v>-</v>
      </c>
      <c r="CK34" s="230" t="str">
        <f t="shared" si="58"/>
        <v>-</v>
      </c>
      <c r="CL34" s="230" t="str">
        <f t="shared" si="58"/>
        <v>-</v>
      </c>
      <c r="CM34" s="230" t="str">
        <f t="shared" si="58"/>
        <v>-</v>
      </c>
      <c r="CN34" s="230" t="str">
        <f t="shared" si="58"/>
        <v>-</v>
      </c>
      <c r="CO34" s="230" t="str">
        <f t="shared" si="58"/>
        <v>-</v>
      </c>
      <c r="CP34" s="230" t="str">
        <f t="shared" si="58"/>
        <v>-</v>
      </c>
      <c r="CQ34" s="230" t="str">
        <f t="shared" si="58"/>
        <v>-</v>
      </c>
      <c r="CR34" s="230" t="str">
        <f t="shared" si="58"/>
        <v>-</v>
      </c>
      <c r="CS34" s="230" t="str">
        <f t="shared" si="58"/>
        <v>-</v>
      </c>
      <c r="CT34" s="230" t="str">
        <f t="shared" si="58"/>
        <v>-</v>
      </c>
      <c r="CU34" s="230" t="str">
        <f t="shared" si="58"/>
        <v>-</v>
      </c>
      <c r="CV34" s="230" t="str">
        <f t="shared" si="58"/>
        <v>-</v>
      </c>
      <c r="CW34" s="230" t="str">
        <f t="shared" si="58"/>
        <v>-</v>
      </c>
      <c r="CX34" s="230" t="str">
        <f t="shared" si="58"/>
        <v>-</v>
      </c>
      <c r="CY34" s="230" t="str">
        <f t="shared" si="58"/>
        <v>-</v>
      </c>
      <c r="CZ34" s="230" t="str">
        <f t="shared" si="58"/>
        <v>-</v>
      </c>
      <c r="DA34" s="230" t="str">
        <f t="shared" si="58"/>
        <v>-</v>
      </c>
      <c r="DB34" s="230" t="str">
        <f t="shared" si="58"/>
        <v>-</v>
      </c>
      <c r="DC34" s="230" t="str">
        <f t="shared" si="58"/>
        <v>-</v>
      </c>
      <c r="DD34" s="230" t="str">
        <f t="shared" si="58"/>
        <v>-</v>
      </c>
      <c r="DE34" s="230" t="str">
        <f t="shared" si="58"/>
        <v>-</v>
      </c>
      <c r="DF34" s="230" t="str">
        <f t="shared" si="58"/>
        <v>-</v>
      </c>
      <c r="DG34" s="230" t="str">
        <f t="shared" si="58"/>
        <v>-</v>
      </c>
      <c r="DH34" s="230" t="str">
        <f t="shared" si="58"/>
        <v>-</v>
      </c>
      <c r="DI34" s="230" t="str">
        <f t="shared" si="58"/>
        <v>-</v>
      </c>
      <c r="DJ34" s="230" t="str">
        <f t="shared" si="58"/>
        <v>-</v>
      </c>
      <c r="DK34" s="230" t="str">
        <f t="shared" si="58"/>
        <v>-</v>
      </c>
      <c r="DL34" s="230" t="str">
        <f t="shared" si="58"/>
        <v>-</v>
      </c>
      <c r="DM34" s="230" t="str">
        <f t="shared" si="58"/>
        <v>-</v>
      </c>
      <c r="DN34" s="230" t="str">
        <f t="shared" si="58"/>
        <v>-</v>
      </c>
      <c r="DO34" s="230" t="str">
        <f t="shared" si="58"/>
        <v>-</v>
      </c>
      <c r="DP34" s="230" t="str">
        <f t="shared" si="58"/>
        <v>-</v>
      </c>
      <c r="DQ34" s="230" t="str">
        <f t="shared" si="58"/>
        <v>-</v>
      </c>
      <c r="DR34" s="230" t="str">
        <f t="shared" si="58"/>
        <v>-</v>
      </c>
      <c r="DS34" s="230" t="str">
        <f t="shared" si="58"/>
        <v>-</v>
      </c>
      <c r="DT34" s="230" t="str">
        <f t="shared" si="58"/>
        <v>-</v>
      </c>
      <c r="DU34" s="230" t="str">
        <f t="shared" si="58"/>
        <v>-</v>
      </c>
      <c r="DV34" s="230" t="str">
        <f t="shared" si="58"/>
        <v>-</v>
      </c>
      <c r="DW34" s="230" t="str">
        <f t="shared" si="58"/>
        <v>-</v>
      </c>
      <c r="DX34" s="230" t="str">
        <f t="shared" si="58"/>
        <v>-</v>
      </c>
      <c r="DY34" s="230" t="str">
        <f t="shared" si="58"/>
        <v>-</v>
      </c>
      <c r="DZ34" s="230" t="str">
        <f t="shared" si="58"/>
        <v>-</v>
      </c>
      <c r="EA34" s="230" t="str">
        <f t="shared" si="58"/>
        <v>-</v>
      </c>
      <c r="EB34" s="230" t="str">
        <f t="shared" si="58"/>
        <v>-</v>
      </c>
      <c r="EC34" s="230" t="str">
        <f t="shared" si="58"/>
        <v>-</v>
      </c>
      <c r="ED34" s="230" t="str">
        <f t="shared" si="58"/>
        <v>-</v>
      </c>
      <c r="EE34" s="74"/>
      <c r="EF34" s="1"/>
    </row>
    <row r="35" spans="1:136" s="3" customFormat="1">
      <c r="L35" s="1"/>
      <c r="M35" s="1744"/>
      <c r="N35" s="1432"/>
      <c r="O35" s="230" t="str">
        <f>IFERROR(O19/-O108,"-")</f>
        <v>-</v>
      </c>
      <c r="P35" s="230" t="str">
        <f t="shared" ref="P35:CA35" si="59">IFERROR(P19/-P108,"-")</f>
        <v>-</v>
      </c>
      <c r="Q35" s="230" t="str">
        <f t="shared" si="59"/>
        <v>-</v>
      </c>
      <c r="R35" s="230" t="str">
        <f t="shared" si="59"/>
        <v>-</v>
      </c>
      <c r="S35" s="230" t="str">
        <f t="shared" si="59"/>
        <v>-</v>
      </c>
      <c r="T35" s="230" t="str">
        <f t="shared" si="59"/>
        <v>-</v>
      </c>
      <c r="U35" s="230" t="str">
        <f t="shared" si="59"/>
        <v>-</v>
      </c>
      <c r="V35" s="230" t="str">
        <f t="shared" si="59"/>
        <v>-</v>
      </c>
      <c r="W35" s="230" t="str">
        <f t="shared" si="59"/>
        <v>-</v>
      </c>
      <c r="X35" s="230" t="str">
        <f t="shared" si="59"/>
        <v>-</v>
      </c>
      <c r="Y35" s="230" t="str">
        <f t="shared" si="59"/>
        <v>-</v>
      </c>
      <c r="Z35" s="230" t="str">
        <f t="shared" si="59"/>
        <v>-</v>
      </c>
      <c r="AA35" s="230" t="str">
        <f t="shared" si="59"/>
        <v>-</v>
      </c>
      <c r="AB35" s="230" t="str">
        <f t="shared" si="59"/>
        <v>-</v>
      </c>
      <c r="AC35" s="230" t="str">
        <f t="shared" si="59"/>
        <v>-</v>
      </c>
      <c r="AD35" s="230" t="str">
        <f t="shared" si="59"/>
        <v>-</v>
      </c>
      <c r="AE35" s="230" t="str">
        <f t="shared" si="59"/>
        <v>-</v>
      </c>
      <c r="AF35" s="230" t="str">
        <f t="shared" si="59"/>
        <v>-</v>
      </c>
      <c r="AG35" s="230" t="str">
        <f t="shared" si="59"/>
        <v>-</v>
      </c>
      <c r="AH35" s="230" t="str">
        <f t="shared" si="59"/>
        <v>-</v>
      </c>
      <c r="AI35" s="230" t="str">
        <f t="shared" si="59"/>
        <v>-</v>
      </c>
      <c r="AJ35" s="230" t="str">
        <f t="shared" si="59"/>
        <v>-</v>
      </c>
      <c r="AK35" s="230" t="str">
        <f t="shared" si="59"/>
        <v>-</v>
      </c>
      <c r="AL35" s="230" t="str">
        <f t="shared" si="59"/>
        <v>-</v>
      </c>
      <c r="AM35" s="230" t="str">
        <f t="shared" si="59"/>
        <v>-</v>
      </c>
      <c r="AN35" s="230" t="str">
        <f t="shared" si="59"/>
        <v>-</v>
      </c>
      <c r="AO35" s="230" t="str">
        <f t="shared" si="59"/>
        <v>-</v>
      </c>
      <c r="AP35" s="230" t="str">
        <f t="shared" si="59"/>
        <v>-</v>
      </c>
      <c r="AQ35" s="230" t="str">
        <f t="shared" si="59"/>
        <v>-</v>
      </c>
      <c r="AR35" s="230" t="str">
        <f t="shared" si="59"/>
        <v>-</v>
      </c>
      <c r="AS35" s="230" t="str">
        <f t="shared" si="59"/>
        <v>-</v>
      </c>
      <c r="AT35" s="230" t="str">
        <f t="shared" si="59"/>
        <v>-</v>
      </c>
      <c r="AU35" s="230" t="str">
        <f t="shared" si="59"/>
        <v>-</v>
      </c>
      <c r="AV35" s="230" t="str">
        <f t="shared" si="59"/>
        <v>-</v>
      </c>
      <c r="AW35" s="230" t="str">
        <f t="shared" si="59"/>
        <v>-</v>
      </c>
      <c r="AX35" s="230" t="str">
        <f t="shared" si="59"/>
        <v>-</v>
      </c>
      <c r="AY35" s="230" t="str">
        <f t="shared" si="59"/>
        <v>-</v>
      </c>
      <c r="AZ35" s="230" t="str">
        <f t="shared" si="59"/>
        <v>-</v>
      </c>
      <c r="BA35" s="230" t="str">
        <f t="shared" si="59"/>
        <v>-</v>
      </c>
      <c r="BB35" s="230" t="str">
        <f t="shared" si="59"/>
        <v>-</v>
      </c>
      <c r="BC35" s="230" t="str">
        <f t="shared" si="59"/>
        <v>-</v>
      </c>
      <c r="BD35" s="230" t="str">
        <f t="shared" si="59"/>
        <v>-</v>
      </c>
      <c r="BE35" s="230" t="str">
        <f t="shared" si="59"/>
        <v>-</v>
      </c>
      <c r="BF35" s="230" t="str">
        <f t="shared" si="59"/>
        <v>-</v>
      </c>
      <c r="BG35" s="230" t="str">
        <f t="shared" si="59"/>
        <v>-</v>
      </c>
      <c r="BH35" s="230" t="str">
        <f t="shared" si="59"/>
        <v>-</v>
      </c>
      <c r="BI35" s="230" t="str">
        <f t="shared" si="59"/>
        <v>-</v>
      </c>
      <c r="BJ35" s="230" t="str">
        <f t="shared" si="59"/>
        <v>-</v>
      </c>
      <c r="BK35" s="230" t="str">
        <f t="shared" si="59"/>
        <v>-</v>
      </c>
      <c r="BL35" s="230" t="str">
        <f t="shared" si="59"/>
        <v>-</v>
      </c>
      <c r="BM35" s="230" t="str">
        <f t="shared" si="59"/>
        <v>-</v>
      </c>
      <c r="BN35" s="230" t="str">
        <f t="shared" si="59"/>
        <v>-</v>
      </c>
      <c r="BO35" s="230" t="str">
        <f t="shared" si="59"/>
        <v>-</v>
      </c>
      <c r="BP35" s="230" t="str">
        <f t="shared" si="59"/>
        <v>-</v>
      </c>
      <c r="BQ35" s="230" t="str">
        <f t="shared" si="59"/>
        <v>-</v>
      </c>
      <c r="BR35" s="230" t="str">
        <f t="shared" si="59"/>
        <v>-</v>
      </c>
      <c r="BS35" s="230" t="str">
        <f t="shared" si="59"/>
        <v>-</v>
      </c>
      <c r="BT35" s="230" t="str">
        <f t="shared" si="59"/>
        <v>-</v>
      </c>
      <c r="BU35" s="230" t="str">
        <f t="shared" si="59"/>
        <v>-</v>
      </c>
      <c r="BV35" s="230" t="str">
        <f t="shared" si="59"/>
        <v>-</v>
      </c>
      <c r="BW35" s="230" t="str">
        <f t="shared" si="59"/>
        <v>-</v>
      </c>
      <c r="BX35" s="230" t="str">
        <f t="shared" si="59"/>
        <v>-</v>
      </c>
      <c r="BY35" s="230" t="str">
        <f t="shared" si="59"/>
        <v>-</v>
      </c>
      <c r="BZ35" s="230" t="str">
        <f t="shared" si="59"/>
        <v>-</v>
      </c>
      <c r="CA35" s="230" t="str">
        <f t="shared" si="59"/>
        <v>-</v>
      </c>
      <c r="CB35" s="230" t="str">
        <f t="shared" ref="CB35:ED35" si="60">IFERROR(CB19/-CB108,"-")</f>
        <v>-</v>
      </c>
      <c r="CC35" s="230" t="str">
        <f t="shared" si="60"/>
        <v>-</v>
      </c>
      <c r="CD35" s="230" t="str">
        <f t="shared" si="60"/>
        <v>-</v>
      </c>
      <c r="CE35" s="230" t="str">
        <f t="shared" si="60"/>
        <v>-</v>
      </c>
      <c r="CF35" s="230" t="str">
        <f t="shared" si="60"/>
        <v>-</v>
      </c>
      <c r="CG35" s="230" t="str">
        <f t="shared" si="60"/>
        <v>-</v>
      </c>
      <c r="CH35" s="230" t="str">
        <f t="shared" si="60"/>
        <v>-</v>
      </c>
      <c r="CI35" s="230" t="str">
        <f t="shared" si="60"/>
        <v>-</v>
      </c>
      <c r="CJ35" s="230" t="str">
        <f t="shared" si="60"/>
        <v>-</v>
      </c>
      <c r="CK35" s="230" t="str">
        <f t="shared" si="60"/>
        <v>-</v>
      </c>
      <c r="CL35" s="230" t="str">
        <f t="shared" si="60"/>
        <v>-</v>
      </c>
      <c r="CM35" s="230" t="str">
        <f t="shared" si="60"/>
        <v>-</v>
      </c>
      <c r="CN35" s="230" t="str">
        <f t="shared" si="60"/>
        <v>-</v>
      </c>
      <c r="CO35" s="230" t="str">
        <f t="shared" si="60"/>
        <v>-</v>
      </c>
      <c r="CP35" s="230" t="str">
        <f t="shared" si="60"/>
        <v>-</v>
      </c>
      <c r="CQ35" s="230" t="str">
        <f t="shared" si="60"/>
        <v>-</v>
      </c>
      <c r="CR35" s="230" t="str">
        <f t="shared" si="60"/>
        <v>-</v>
      </c>
      <c r="CS35" s="230" t="str">
        <f t="shared" si="60"/>
        <v>-</v>
      </c>
      <c r="CT35" s="230" t="str">
        <f t="shared" si="60"/>
        <v>-</v>
      </c>
      <c r="CU35" s="230" t="str">
        <f t="shared" si="60"/>
        <v>-</v>
      </c>
      <c r="CV35" s="230" t="str">
        <f t="shared" si="60"/>
        <v>-</v>
      </c>
      <c r="CW35" s="230" t="str">
        <f t="shared" si="60"/>
        <v>-</v>
      </c>
      <c r="CX35" s="230" t="str">
        <f t="shared" si="60"/>
        <v>-</v>
      </c>
      <c r="CY35" s="230" t="str">
        <f t="shared" si="60"/>
        <v>-</v>
      </c>
      <c r="CZ35" s="230" t="str">
        <f t="shared" si="60"/>
        <v>-</v>
      </c>
      <c r="DA35" s="230" t="str">
        <f t="shared" si="60"/>
        <v>-</v>
      </c>
      <c r="DB35" s="230" t="str">
        <f t="shared" si="60"/>
        <v>-</v>
      </c>
      <c r="DC35" s="230" t="str">
        <f t="shared" si="60"/>
        <v>-</v>
      </c>
      <c r="DD35" s="230" t="str">
        <f t="shared" si="60"/>
        <v>-</v>
      </c>
      <c r="DE35" s="230" t="str">
        <f t="shared" si="60"/>
        <v>-</v>
      </c>
      <c r="DF35" s="230" t="str">
        <f t="shared" si="60"/>
        <v>-</v>
      </c>
      <c r="DG35" s="230" t="str">
        <f t="shared" si="60"/>
        <v>-</v>
      </c>
      <c r="DH35" s="230" t="str">
        <f t="shared" si="60"/>
        <v>-</v>
      </c>
      <c r="DI35" s="230" t="str">
        <f t="shared" si="60"/>
        <v>-</v>
      </c>
      <c r="DJ35" s="230" t="str">
        <f t="shared" si="60"/>
        <v>-</v>
      </c>
      <c r="DK35" s="230" t="str">
        <f t="shared" si="60"/>
        <v>-</v>
      </c>
      <c r="DL35" s="230" t="str">
        <f t="shared" si="60"/>
        <v>-</v>
      </c>
      <c r="DM35" s="230" t="str">
        <f t="shared" si="60"/>
        <v>-</v>
      </c>
      <c r="DN35" s="230" t="str">
        <f t="shared" si="60"/>
        <v>-</v>
      </c>
      <c r="DO35" s="230" t="str">
        <f t="shared" si="60"/>
        <v>-</v>
      </c>
      <c r="DP35" s="230" t="str">
        <f t="shared" si="60"/>
        <v>-</v>
      </c>
      <c r="DQ35" s="230" t="str">
        <f t="shared" si="60"/>
        <v>-</v>
      </c>
      <c r="DR35" s="230" t="str">
        <f t="shared" si="60"/>
        <v>-</v>
      </c>
      <c r="DS35" s="230" t="str">
        <f t="shared" si="60"/>
        <v>-</v>
      </c>
      <c r="DT35" s="230" t="str">
        <f t="shared" si="60"/>
        <v>-</v>
      </c>
      <c r="DU35" s="230" t="str">
        <f t="shared" si="60"/>
        <v>-</v>
      </c>
      <c r="DV35" s="230" t="str">
        <f t="shared" si="60"/>
        <v>-</v>
      </c>
      <c r="DW35" s="230" t="str">
        <f t="shared" si="60"/>
        <v>-</v>
      </c>
      <c r="DX35" s="230" t="str">
        <f t="shared" si="60"/>
        <v>-</v>
      </c>
      <c r="DY35" s="230" t="str">
        <f t="shared" si="60"/>
        <v>-</v>
      </c>
      <c r="DZ35" s="230" t="str">
        <f t="shared" si="60"/>
        <v>-</v>
      </c>
      <c r="EA35" s="230" t="str">
        <f t="shared" si="60"/>
        <v>-</v>
      </c>
      <c r="EB35" s="230" t="str">
        <f t="shared" si="60"/>
        <v>-</v>
      </c>
      <c r="EC35" s="230" t="str">
        <f t="shared" si="60"/>
        <v>-</v>
      </c>
      <c r="ED35" s="230" t="str">
        <f t="shared" si="60"/>
        <v>-</v>
      </c>
      <c r="EE35" s="74"/>
      <c r="EF35" s="1"/>
    </row>
    <row r="36" spans="1:136" s="3" customFormat="1">
      <c r="L36" s="1"/>
      <c r="M36" s="1883"/>
      <c r="N36" s="1431"/>
      <c r="O36" s="1961">
        <f>IFERROR(O9/-SUM(O84,O90,O96,O102,O108),"")</f>
        <v>2.3906147058558695E-3</v>
      </c>
      <c r="P36" s="1961">
        <f t="shared" ref="P36:CA36" si="61">IFERROR(P9/-SUM(P84,P90,P96,P102,P108),"")</f>
        <v>2.4131615550020626E-3</v>
      </c>
      <c r="Q36" s="1961">
        <f t="shared" si="61"/>
        <v>2.4295707766322982E-3</v>
      </c>
      <c r="R36" s="1961">
        <f t="shared" si="61"/>
        <v>2.4455502552169759E-3</v>
      </c>
      <c r="S36" s="1961">
        <f t="shared" si="61"/>
        <v>2.4792955377942951E-3</v>
      </c>
      <c r="T36" s="1961">
        <f t="shared" si="61"/>
        <v>2.5062580296750969E-3</v>
      </c>
      <c r="U36" s="1961">
        <f t="shared" si="61"/>
        <v>2.5990099156953891E-3</v>
      </c>
      <c r="V36" s="1961">
        <f t="shared" si="61"/>
        <v>2.7097310484358989E-3</v>
      </c>
      <c r="W36" s="1961">
        <f t="shared" si="61"/>
        <v>2.8279723834740999E-3</v>
      </c>
      <c r="X36" s="1961">
        <f t="shared" si="61"/>
        <v>2.9201895178836606E-3</v>
      </c>
      <c r="Y36" s="1961">
        <f t="shared" si="61"/>
        <v>3.0013682480235079E-3</v>
      </c>
      <c r="Z36" s="1961">
        <f t="shared" si="61"/>
        <v>3.0867439027990329E-3</v>
      </c>
      <c r="AA36" s="1961">
        <f t="shared" si="61"/>
        <v>3.3675355474208067E-3</v>
      </c>
      <c r="AB36" s="1961">
        <f t="shared" si="61"/>
        <v>3.4887556112194996E-3</v>
      </c>
      <c r="AC36" s="1961">
        <f t="shared" si="61"/>
        <v>3.5879952699284759E-3</v>
      </c>
      <c r="AD36" s="1961">
        <f t="shared" si="61"/>
        <v>3.6705079691068906E-3</v>
      </c>
      <c r="AE36" s="1961">
        <f t="shared" si="61"/>
        <v>3.7698907613488747E-3</v>
      </c>
      <c r="AF36" s="1961">
        <f t="shared" si="61"/>
        <v>3.8432714721335676E-3</v>
      </c>
      <c r="AG36" s="1961">
        <f t="shared" si="61"/>
        <v>4.0212670066512987E-3</v>
      </c>
      <c r="AH36" s="1961">
        <f t="shared" si="61"/>
        <v>4.2000897009826467E-3</v>
      </c>
      <c r="AI36" s="1961">
        <f t="shared" si="61"/>
        <v>4.3792981719681899E-3</v>
      </c>
      <c r="AJ36" s="1961">
        <f t="shared" si="61"/>
        <v>4.5073157298771661E-3</v>
      </c>
      <c r="AK36" s="1961">
        <f t="shared" si="61"/>
        <v>4.6171239884967982E-3</v>
      </c>
      <c r="AL36" s="1961">
        <f t="shared" si="61"/>
        <v>4.7257973045528364E-3</v>
      </c>
      <c r="AM36" s="1961">
        <f t="shared" si="61"/>
        <v>4.8897484107259526E-3</v>
      </c>
      <c r="AN36" s="1961">
        <f t="shared" si="61"/>
        <v>5.0273809486879439E-3</v>
      </c>
      <c r="AO36" s="1961">
        <f t="shared" si="61"/>
        <v>5.1346537781560581E-3</v>
      </c>
      <c r="AP36" s="1961">
        <f t="shared" si="61"/>
        <v>5.2196736883713601E-3</v>
      </c>
      <c r="AQ36" s="1961">
        <f t="shared" si="61"/>
        <v>5.3174998077840374E-3</v>
      </c>
      <c r="AR36" s="1961">
        <f t="shared" si="61"/>
        <v>5.3870303968134997E-3</v>
      </c>
      <c r="AS36" s="1961">
        <f t="shared" si="61"/>
        <v>5.5470025140749507E-3</v>
      </c>
      <c r="AT36" s="1961">
        <f t="shared" si="61"/>
        <v>5.7000253190861421E-3</v>
      </c>
      <c r="AU36" s="1961">
        <f t="shared" si="61"/>
        <v>5.8460764178789567E-3</v>
      </c>
      <c r="AV36" s="1961">
        <f t="shared" si="61"/>
        <v>5.9348582781441157E-3</v>
      </c>
      <c r="AW36" s="1961">
        <f t="shared" si="61"/>
        <v>6.0218007072518993E-3</v>
      </c>
      <c r="AX36" s="1961">
        <f t="shared" si="61"/>
        <v>6.106944881663013E-3</v>
      </c>
      <c r="AY36" s="1961">
        <f t="shared" si="61"/>
        <v>5.9773646493729155E-3</v>
      </c>
      <c r="AZ36" s="1961">
        <f t="shared" si="61"/>
        <v>6.0770998174790088E-3</v>
      </c>
      <c r="BA36" s="1961">
        <f t="shared" si="61"/>
        <v>6.1526630880261897E-3</v>
      </c>
      <c r="BB36" s="1961">
        <f t="shared" si="61"/>
        <v>6.2124813670091901E-3</v>
      </c>
      <c r="BC36" s="1961">
        <f t="shared" si="61"/>
        <v>6.2774409243860916E-3</v>
      </c>
      <c r="BD36" s="1961">
        <f t="shared" si="61"/>
        <v>6.3236693697840476E-3</v>
      </c>
      <c r="BE36" s="1961">
        <f t="shared" si="61"/>
        <v>6.4290752322507414E-3</v>
      </c>
      <c r="BF36" s="1961">
        <f t="shared" si="61"/>
        <v>6.5229301032450823E-3</v>
      </c>
      <c r="BG36" s="1961">
        <f t="shared" si="61"/>
        <v>6.6055432219503957E-3</v>
      </c>
      <c r="BH36" s="1961">
        <f t="shared" si="61"/>
        <v>6.6562040995665275E-3</v>
      </c>
      <c r="BI36" s="1961">
        <f t="shared" si="61"/>
        <v>6.7059585631221155E-3</v>
      </c>
      <c r="BJ36" s="1961">
        <f t="shared" si="61"/>
        <v>6.7548710447631333E-3</v>
      </c>
      <c r="BK36" s="1961">
        <f t="shared" si="61"/>
        <v>6.5438656215129299E-3</v>
      </c>
      <c r="BL36" s="1961">
        <f t="shared" si="61"/>
        <v>6.6077454137562488E-3</v>
      </c>
      <c r="BM36" s="1961">
        <f t="shared" si="61"/>
        <v>6.6544156342099401E-3</v>
      </c>
      <c r="BN36" s="1961">
        <f t="shared" si="61"/>
        <v>6.6918616020889875E-3</v>
      </c>
      <c r="BO36" s="1961">
        <f t="shared" si="61"/>
        <v>6.7355047216970682E-3</v>
      </c>
      <c r="BP36" s="1961">
        <f t="shared" si="61"/>
        <v>6.7670944907418746E-3</v>
      </c>
      <c r="BQ36" s="1961">
        <f t="shared" si="61"/>
        <v>6.8405160469059744E-3</v>
      </c>
      <c r="BR36" s="1961">
        <f t="shared" si="61"/>
        <v>6.9122059157564501E-3</v>
      </c>
      <c r="BS36" s="1961">
        <f t="shared" si="61"/>
        <v>6.9828085712720514E-3</v>
      </c>
      <c r="BT36" s="1961">
        <f t="shared" si="61"/>
        <v>7.0274005835191788E-3</v>
      </c>
      <c r="BU36" s="1961">
        <f t="shared" si="61"/>
        <v>7.0724904254748262E-3</v>
      </c>
      <c r="BV36" s="1961">
        <f t="shared" si="61"/>
        <v>7.1181082656694766E-3</v>
      </c>
      <c r="BW36" s="1961">
        <f t="shared" si="61"/>
        <v>7.0124472681874347E-3</v>
      </c>
      <c r="BX36" s="1961">
        <f t="shared" si="61"/>
        <v>7.0761191988311864E-3</v>
      </c>
      <c r="BY36" s="1961">
        <f t="shared" si="61"/>
        <v>7.1235628152093366E-3</v>
      </c>
      <c r="BZ36" s="1961">
        <f t="shared" si="61"/>
        <v>7.1623325073216833E-3</v>
      </c>
      <c r="CA36" s="1961">
        <f t="shared" si="61"/>
        <v>7.2083060384080869E-3</v>
      </c>
      <c r="CB36" s="1961">
        <f t="shared" ref="CB36:ED36" si="62">IFERROR(CB9/-SUM(CB84,CB90,CB96,CB102,CB108),"")</f>
        <v>7.2419639247175305E-3</v>
      </c>
      <c r="CC36" s="1961">
        <f t="shared" si="62"/>
        <v>7.3222987540313067E-3</v>
      </c>
      <c r="CD36" s="1961">
        <f t="shared" si="62"/>
        <v>7.4022893030025521E-3</v>
      </c>
      <c r="CE36" s="1961">
        <f t="shared" si="62"/>
        <v>7.4819982405099949E-3</v>
      </c>
      <c r="CF36" s="1961">
        <f t="shared" si="62"/>
        <v>7.5325773811522664E-3</v>
      </c>
      <c r="CG36" s="1961">
        <f t="shared" si="62"/>
        <v>7.5838996416350427E-3</v>
      </c>
      <c r="CH36" s="1961">
        <f t="shared" si="62"/>
        <v>7.6359460002444323E-3</v>
      </c>
      <c r="CI36" s="1961">
        <f t="shared" si="62"/>
        <v>7.3994486237019021E-3</v>
      </c>
      <c r="CJ36" s="1961">
        <f t="shared" si="62"/>
        <v>7.47103823480939E-3</v>
      </c>
      <c r="CK36" s="1961">
        <f t="shared" si="62"/>
        <v>7.5249672884339846E-3</v>
      </c>
      <c r="CL36" s="1961">
        <f t="shared" si="62"/>
        <v>7.5689548055056528E-3</v>
      </c>
      <c r="CM36" s="1961">
        <f t="shared" si="62"/>
        <v>7.6210176534330064E-3</v>
      </c>
      <c r="CN36" s="1961">
        <f t="shared" si="62"/>
        <v>7.6590310690528548E-3</v>
      </c>
      <c r="CO36" s="1961">
        <f t="shared" si="62"/>
        <v>7.7495689435437614E-3</v>
      </c>
      <c r="CP36" s="1961">
        <f t="shared" si="62"/>
        <v>7.8394322321497512E-3</v>
      </c>
      <c r="CQ36" s="1961">
        <f t="shared" si="62"/>
        <v>7.9286370792632805E-3</v>
      </c>
      <c r="CR36" s="1961">
        <f t="shared" si="62"/>
        <v>7.9850223144164786E-3</v>
      </c>
      <c r="CS36" s="1961">
        <f t="shared" si="62"/>
        <v>8.0420131290119528E-3</v>
      </c>
      <c r="CT36" s="1961">
        <f t="shared" si="62"/>
        <v>8.0995835783399407E-3</v>
      </c>
      <c r="CU36" s="1961" t="str">
        <f t="shared" si="62"/>
        <v/>
      </c>
      <c r="CV36" s="1961" t="str">
        <f t="shared" si="62"/>
        <v/>
      </c>
      <c r="CW36" s="1961" t="str">
        <f t="shared" si="62"/>
        <v/>
      </c>
      <c r="CX36" s="1961" t="str">
        <f t="shared" si="62"/>
        <v/>
      </c>
      <c r="CY36" s="1961" t="str">
        <f t="shared" si="62"/>
        <v/>
      </c>
      <c r="CZ36" s="1961" t="str">
        <f t="shared" si="62"/>
        <v/>
      </c>
      <c r="DA36" s="1961" t="str">
        <f t="shared" si="62"/>
        <v/>
      </c>
      <c r="DB36" s="1961" t="str">
        <f t="shared" si="62"/>
        <v/>
      </c>
      <c r="DC36" s="1961" t="str">
        <f t="shared" si="62"/>
        <v/>
      </c>
      <c r="DD36" s="1961" t="str">
        <f t="shared" si="62"/>
        <v/>
      </c>
      <c r="DE36" s="1961" t="str">
        <f t="shared" si="62"/>
        <v/>
      </c>
      <c r="DF36" s="1961" t="str">
        <f t="shared" si="62"/>
        <v/>
      </c>
      <c r="DG36" s="1961" t="str">
        <f t="shared" si="62"/>
        <v/>
      </c>
      <c r="DH36" s="1961" t="str">
        <f t="shared" si="62"/>
        <v/>
      </c>
      <c r="DI36" s="1961" t="str">
        <f t="shared" si="62"/>
        <v/>
      </c>
      <c r="DJ36" s="1961" t="str">
        <f t="shared" si="62"/>
        <v/>
      </c>
      <c r="DK36" s="1961" t="str">
        <f t="shared" si="62"/>
        <v/>
      </c>
      <c r="DL36" s="1961" t="str">
        <f t="shared" si="62"/>
        <v/>
      </c>
      <c r="DM36" s="1961" t="str">
        <f t="shared" si="62"/>
        <v/>
      </c>
      <c r="DN36" s="1961" t="str">
        <f t="shared" si="62"/>
        <v/>
      </c>
      <c r="DO36" s="1961" t="str">
        <f t="shared" si="62"/>
        <v/>
      </c>
      <c r="DP36" s="1961" t="str">
        <f t="shared" si="62"/>
        <v/>
      </c>
      <c r="DQ36" s="1961" t="str">
        <f t="shared" si="62"/>
        <v/>
      </c>
      <c r="DR36" s="1961" t="str">
        <f t="shared" si="62"/>
        <v/>
      </c>
      <c r="DS36" s="1961" t="str">
        <f t="shared" si="62"/>
        <v/>
      </c>
      <c r="DT36" s="1961" t="str">
        <f t="shared" si="62"/>
        <v/>
      </c>
      <c r="DU36" s="1961" t="str">
        <f t="shared" si="62"/>
        <v/>
      </c>
      <c r="DV36" s="1961" t="str">
        <f t="shared" si="62"/>
        <v/>
      </c>
      <c r="DW36" s="1961" t="str">
        <f t="shared" si="62"/>
        <v/>
      </c>
      <c r="DX36" s="1961" t="str">
        <f t="shared" si="62"/>
        <v/>
      </c>
      <c r="DY36" s="1961" t="str">
        <f t="shared" si="62"/>
        <v/>
      </c>
      <c r="DZ36" s="1961" t="str">
        <f t="shared" si="62"/>
        <v/>
      </c>
      <c r="EA36" s="1961" t="str">
        <f t="shared" si="62"/>
        <v/>
      </c>
      <c r="EB36" s="1961" t="str">
        <f t="shared" si="62"/>
        <v/>
      </c>
      <c r="EC36" s="1961" t="str">
        <f t="shared" si="62"/>
        <v/>
      </c>
      <c r="ED36" s="1961" t="str">
        <f t="shared" si="62"/>
        <v/>
      </c>
      <c r="EE36" s="47"/>
      <c r="EF36"/>
    </row>
    <row r="37" spans="1:136" s="1" customFormat="1">
      <c r="G37" s="792"/>
      <c r="H37" s="792"/>
      <c r="I37" s="792"/>
      <c r="J37" s="792"/>
      <c r="K37" s="792"/>
      <c r="L37" s="792"/>
      <c r="M37" s="645"/>
      <c r="N37" s="1882"/>
      <c r="O37" s="1092"/>
      <c r="EE37" s="47"/>
      <c r="EF37"/>
    </row>
    <row r="38" spans="1:136" s="42" customFormat="1">
      <c r="A38" s="152" t="s">
        <v>317</v>
      </c>
      <c r="B38" s="153"/>
      <c r="C38" s="153"/>
      <c r="D38" s="153"/>
      <c r="E38" s="153"/>
      <c r="F38" s="153"/>
      <c r="G38" s="153"/>
      <c r="H38" s="153"/>
      <c r="I38" s="153"/>
      <c r="J38" s="153"/>
      <c r="K38" s="153"/>
      <c r="L38" s="153"/>
      <c r="M38" s="153"/>
      <c r="N38" s="153"/>
      <c r="O38" s="225"/>
      <c r="P38" s="225"/>
      <c r="Q38" s="225"/>
      <c r="R38" s="225"/>
      <c r="S38" s="225"/>
      <c r="T38" s="225"/>
      <c r="U38" s="225"/>
      <c r="V38" s="225"/>
      <c r="W38" s="225"/>
      <c r="X38" s="225"/>
      <c r="Y38" s="225"/>
      <c r="Z38" s="225"/>
      <c r="AA38" s="225"/>
      <c r="AB38" s="225"/>
      <c r="AC38" s="225"/>
      <c r="AD38" s="225"/>
      <c r="AE38" s="225"/>
      <c r="AF38" s="225"/>
      <c r="AG38" s="225"/>
      <c r="AH38" s="225"/>
      <c r="AI38" s="225"/>
      <c r="AJ38" s="225"/>
      <c r="AK38" s="225"/>
      <c r="AL38" s="225"/>
      <c r="AM38" s="225"/>
      <c r="AN38" s="225"/>
      <c r="AO38" s="225"/>
      <c r="AP38" s="225"/>
      <c r="AQ38" s="225"/>
      <c r="AR38" s="225"/>
      <c r="AS38" s="225"/>
      <c r="AT38" s="225"/>
      <c r="AU38" s="225"/>
      <c r="AV38" s="225"/>
      <c r="AW38" s="225"/>
      <c r="AX38" s="225"/>
      <c r="AY38" s="225"/>
      <c r="AZ38" s="225"/>
      <c r="BA38" s="225"/>
      <c r="BB38" s="225"/>
      <c r="BC38" s="225"/>
      <c r="BD38" s="225"/>
      <c r="BE38" s="225"/>
      <c r="BF38" s="225"/>
      <c r="BG38" s="225"/>
      <c r="BH38" s="225"/>
      <c r="BI38" s="225"/>
      <c r="BJ38" s="225"/>
      <c r="BK38" s="225"/>
      <c r="BL38" s="225"/>
      <c r="BM38" s="225"/>
      <c r="BN38" s="225"/>
      <c r="BO38" s="225"/>
      <c r="BP38" s="225"/>
      <c r="BQ38" s="225"/>
      <c r="BR38" s="225"/>
      <c r="BS38" s="225"/>
      <c r="BT38" s="225"/>
      <c r="BU38" s="225"/>
      <c r="BV38" s="225"/>
      <c r="BW38" s="225"/>
      <c r="BX38" s="225"/>
      <c r="BY38" s="225"/>
      <c r="BZ38" s="225"/>
      <c r="CA38" s="225"/>
      <c r="CB38" s="225"/>
      <c r="CC38" s="225"/>
      <c r="CD38" s="225"/>
      <c r="CE38" s="225"/>
      <c r="CF38" s="225"/>
      <c r="CG38" s="225"/>
      <c r="CH38" s="225"/>
      <c r="CI38" s="225"/>
      <c r="CJ38" s="225"/>
      <c r="CK38" s="225"/>
      <c r="CL38" s="225"/>
      <c r="CM38" s="225"/>
      <c r="CN38" s="225"/>
      <c r="CO38" s="225"/>
      <c r="CP38" s="225"/>
      <c r="CQ38" s="225"/>
      <c r="CR38" s="225"/>
      <c r="CS38" s="225"/>
      <c r="CT38" s="225"/>
      <c r="CU38" s="225"/>
      <c r="CV38" s="225"/>
      <c r="CW38" s="225"/>
      <c r="CX38" s="225"/>
      <c r="CY38" s="225"/>
      <c r="CZ38" s="225"/>
      <c r="DA38" s="225"/>
      <c r="DB38" s="225"/>
      <c r="DC38" s="225"/>
      <c r="DD38" s="225"/>
      <c r="DE38" s="225"/>
      <c r="DF38" s="225"/>
      <c r="DG38" s="225"/>
      <c r="DH38" s="225"/>
      <c r="DI38" s="225"/>
      <c r="DJ38" s="225"/>
      <c r="DK38" s="225"/>
      <c r="DL38" s="225"/>
      <c r="DM38" s="225"/>
      <c r="DN38" s="225"/>
      <c r="DO38" s="225"/>
      <c r="DP38" s="225"/>
      <c r="DQ38" s="225"/>
      <c r="DR38" s="225"/>
      <c r="DS38" s="225"/>
      <c r="DT38" s="225"/>
      <c r="DU38" s="225"/>
      <c r="DV38" s="225"/>
      <c r="DW38" s="225"/>
      <c r="DX38" s="225"/>
      <c r="DY38" s="225"/>
      <c r="DZ38" s="225"/>
      <c r="EA38" s="225"/>
      <c r="EB38" s="225"/>
      <c r="EC38" s="225"/>
      <c r="ED38" s="225"/>
      <c r="EE38" s="47"/>
      <c r="EF38"/>
    </row>
    <row r="39" spans="1:136" s="42" customFormat="1">
      <c r="A39" s="1" t="str">
        <f>B15</f>
        <v>Sponsor</v>
      </c>
      <c r="B39"/>
      <c r="C39"/>
      <c r="D39"/>
      <c r="E39"/>
      <c r="F39"/>
      <c r="G39"/>
      <c r="H39"/>
      <c r="I39"/>
      <c r="J39"/>
      <c r="K39"/>
      <c r="L39"/>
      <c r="M39" s="646"/>
      <c r="N39" s="1433"/>
      <c r="P39" s="466"/>
      <c r="EE39" s="47"/>
      <c r="EF39"/>
    </row>
    <row r="40" spans="1:136" s="1876" customFormat="1">
      <c r="A40" s="802"/>
      <c r="B40" s="816" t="s">
        <v>438</v>
      </c>
      <c r="C40" s="802"/>
      <c r="D40" s="802"/>
      <c r="E40" s="802"/>
      <c r="F40" s="802"/>
      <c r="G40" s="802"/>
      <c r="H40" s="802"/>
      <c r="I40" s="802"/>
      <c r="J40" s="802"/>
      <c r="K40" s="802"/>
      <c r="L40" s="802"/>
      <c r="M40" s="1877"/>
      <c r="N40" s="1901"/>
      <c r="O40" s="1902">
        <f>F15</f>
        <v>-1434141.7589883348</v>
      </c>
      <c r="P40" s="1902">
        <f>IF($B$30="Preferred Return Compounding",O40+O42+O43,P84)*IF(P$1&gt;'Project Summary'!$G$7,0,1)</f>
        <v>-1434141.7589883348</v>
      </c>
      <c r="Q40" s="1902">
        <f>IF($B$30="Preferred Return Compounding",P40+P42+P43,Q84)*IF(Q$1&gt;'Project Summary'!$G$7,0,1)</f>
        <v>-1434141.7589883348</v>
      </c>
      <c r="R40" s="1902">
        <f>IF($B$30="Preferred Return Compounding",Q40+Q42+Q43,R84)*IF(R$1&gt;'Project Summary'!$G$7,0,1)</f>
        <v>-1434141.7589883348</v>
      </c>
      <c r="S40" s="1902">
        <f>IF($B$30="Preferred Return Compounding",R40+R42+R43,S84)*IF(S$1&gt;'Project Summary'!$G$7,0,1)</f>
        <v>-1434141.7589883348</v>
      </c>
      <c r="T40" s="1902">
        <f>IF($B$30="Preferred Return Compounding",S40+S42+S43,T84)*IF(T$1&gt;'Project Summary'!$G$7,0,1)</f>
        <v>-1434141.7589883348</v>
      </c>
      <c r="U40" s="1902">
        <f>IF($B$30="Preferred Return Compounding",T40+T42+T43,U84)*IF(U$1&gt;'Project Summary'!$G$7,0,1)</f>
        <v>-1434141.7589883348</v>
      </c>
      <c r="V40" s="1902">
        <f>IF($B$30="Preferred Return Compounding",U40+U42+U43,V84)*IF(V$1&gt;'Project Summary'!$G$7,0,1)</f>
        <v>-1434141.7589883348</v>
      </c>
      <c r="W40" s="1902">
        <f>IF($B$30="Preferred Return Compounding",V40+V42+V43,W84)*IF(W$1&gt;'Project Summary'!$G$7,0,1)</f>
        <v>-1434141.7589883348</v>
      </c>
      <c r="X40" s="1902">
        <f>IF($B$30="Preferred Return Compounding",W40+W42+W43,X84)*IF(X$1&gt;'Project Summary'!$G$7,0,1)</f>
        <v>-1434141.7589883348</v>
      </c>
      <c r="Y40" s="1902">
        <f>IF($B$30="Preferred Return Compounding",X40+X42+X43,Y84)*IF(Y$1&gt;'Project Summary'!$G$7,0,1)</f>
        <v>-1434141.7589883348</v>
      </c>
      <c r="Z40" s="1902">
        <f>IF($B$30="Preferred Return Compounding",Y40+Y42+Y43,Z84)*IF(Z$1&gt;'Project Summary'!$G$7,0,1)</f>
        <v>-1434141.7589883348</v>
      </c>
      <c r="AA40" s="1902">
        <f>IF($B$30="Preferred Return Compounding",Z40+Z42+Z43,AA84)*IF(AA$1&gt;'Project Summary'!$G$7,0,1)</f>
        <v>-1434141.7589883348</v>
      </c>
      <c r="AB40" s="1902">
        <f>IF($B$30="Preferred Return Compounding",AA40+AA42+AA43,AB84)*IF(AB$1&gt;'Project Summary'!$G$7,0,1)</f>
        <v>-1434141.7589883348</v>
      </c>
      <c r="AC40" s="1902">
        <f>IF($B$30="Preferred Return Compounding",AB40+AB42+AB43,AC84)*IF(AC$1&gt;'Project Summary'!$G$7,0,1)</f>
        <v>-1434141.7589883348</v>
      </c>
      <c r="AD40" s="1902">
        <f>IF($B$30="Preferred Return Compounding",AC40+AC42+AC43,AD84)*IF(AD$1&gt;'Project Summary'!$G$7,0,1)</f>
        <v>-1434141.7589883348</v>
      </c>
      <c r="AE40" s="1902">
        <f>IF($B$30="Preferred Return Compounding",AD40+AD42+AD43,AE84)*IF(AE$1&gt;'Project Summary'!$G$7,0,1)</f>
        <v>-1434141.7589883348</v>
      </c>
      <c r="AF40" s="1902">
        <f>IF($B$30="Preferred Return Compounding",AE40+AE42+AE43,AF84)*IF(AF$1&gt;'Project Summary'!$G$7,0,1)</f>
        <v>-1434141.7589883348</v>
      </c>
      <c r="AG40" s="1902">
        <f>IF($B$30="Preferred Return Compounding",AF40+AF42+AF43,AG84)*IF(AG$1&gt;'Project Summary'!$G$7,0,1)</f>
        <v>-1434141.7589883348</v>
      </c>
      <c r="AH40" s="1902">
        <f>IF($B$30="Preferred Return Compounding",AG40+AG42+AG43,AH84)*IF(AH$1&gt;'Project Summary'!$G$7,0,1)</f>
        <v>-1434141.7589883348</v>
      </c>
      <c r="AI40" s="1902">
        <f>IF($B$30="Preferred Return Compounding",AH40+AH42+AH43,AI84)*IF(AI$1&gt;'Project Summary'!$G$7,0,1)</f>
        <v>-1434141.7589883348</v>
      </c>
      <c r="AJ40" s="1902">
        <f>IF($B$30="Preferred Return Compounding",AI40+AI42+AI43,AJ84)*IF(AJ$1&gt;'Project Summary'!$G$7,0,1)</f>
        <v>-1434141.7589883348</v>
      </c>
      <c r="AK40" s="1902">
        <f>IF($B$30="Preferred Return Compounding",AJ40+AJ42+AJ43,AK84)*IF(AK$1&gt;'Project Summary'!$G$7,0,1)</f>
        <v>-1434141.7589883348</v>
      </c>
      <c r="AL40" s="1902">
        <f>IF($B$30="Preferred Return Compounding",AK40+AK42+AK43,AL84)*IF(AL$1&gt;'Project Summary'!$G$7,0,1)</f>
        <v>-1434141.7589883348</v>
      </c>
      <c r="AM40" s="1902">
        <f>IF($B$30="Preferred Return Compounding",AL40+AL42+AL43,AM84)*IF(AM$1&gt;'Project Summary'!$G$7,0,1)</f>
        <v>-1434141.7589883348</v>
      </c>
      <c r="AN40" s="1902">
        <f>IF($B$30="Preferred Return Compounding",AM40+AM42+AM43,AN84)*IF(AN$1&gt;'Project Summary'!$G$7,0,1)</f>
        <v>-1434141.7589883348</v>
      </c>
      <c r="AO40" s="1902">
        <f>IF($B$30="Preferred Return Compounding",AN40+AN42+AN43,AO84)*IF(AO$1&gt;'Project Summary'!$G$7,0,1)</f>
        <v>-1434141.7589883348</v>
      </c>
      <c r="AP40" s="1902">
        <f>IF($B$30="Preferred Return Compounding",AO40+AO42+AO43,AP84)*IF(AP$1&gt;'Project Summary'!$G$7,0,1)</f>
        <v>-1434141.7589883348</v>
      </c>
      <c r="AQ40" s="1902">
        <f>IF($B$30="Preferred Return Compounding",AP40+AP42+AP43,AQ84)*IF(AQ$1&gt;'Project Summary'!$G$7,0,1)</f>
        <v>-1434141.7589883348</v>
      </c>
      <c r="AR40" s="1902">
        <f>IF($B$30="Preferred Return Compounding",AQ40+AQ42+AQ43,AR84)*IF(AR$1&gt;'Project Summary'!$G$7,0,1)</f>
        <v>-1434141.7589883348</v>
      </c>
      <c r="AS40" s="1902">
        <f>IF($B$30="Preferred Return Compounding",AR40+AR42+AR43,AS84)*IF(AS$1&gt;'Project Summary'!$G$7,0,1)</f>
        <v>-1434141.7589883348</v>
      </c>
      <c r="AT40" s="1902">
        <f>IF($B$30="Preferred Return Compounding",AS40+AS42+AS43,AT84)*IF(AT$1&gt;'Project Summary'!$G$7,0,1)</f>
        <v>-1434141.7589883348</v>
      </c>
      <c r="AU40" s="1902">
        <f>IF($B$30="Preferred Return Compounding",AT40+AT42+AT43,AU84)*IF(AU$1&gt;'Project Summary'!$G$7,0,1)</f>
        <v>-1434141.7589883348</v>
      </c>
      <c r="AV40" s="1902">
        <f>IF($B$30="Preferred Return Compounding",AU40+AU42+AU43,AV84)*IF(AV$1&gt;'Project Summary'!$G$7,0,1)</f>
        <v>-1434141.7589883348</v>
      </c>
      <c r="AW40" s="1902">
        <f>IF($B$30="Preferred Return Compounding",AV40+AV42+AV43,AW84)*IF(AW$1&gt;'Project Summary'!$G$7,0,1)</f>
        <v>-1434141.7589883348</v>
      </c>
      <c r="AX40" s="1902">
        <f>IF($B$30="Preferred Return Compounding",AW40+AW42+AW43,AX84)*IF(AX$1&gt;'Project Summary'!$G$7,0,1)</f>
        <v>-1434141.7589883348</v>
      </c>
      <c r="AY40" s="1902">
        <f>IF($B$30="Preferred Return Compounding",AX40+AX42+AX43,AY84)*IF(AY$1&gt;'Project Summary'!$G$7,0,1)</f>
        <v>-1434141.7589883348</v>
      </c>
      <c r="AZ40" s="1902">
        <f>IF($B$30="Preferred Return Compounding",AY40+AY42+AY43,AZ84)*IF(AZ$1&gt;'Project Summary'!$G$7,0,1)</f>
        <v>-1434141.7589883348</v>
      </c>
      <c r="BA40" s="1902">
        <f>IF($B$30="Preferred Return Compounding",AZ40+AZ42+AZ43,BA84)*IF(BA$1&gt;'Project Summary'!$G$7,0,1)</f>
        <v>-1434141.7589883348</v>
      </c>
      <c r="BB40" s="1902">
        <f>IF($B$30="Preferred Return Compounding",BA40+BA42+BA43,BB84)*IF(BB$1&gt;'Project Summary'!$G$7,0,1)</f>
        <v>-1434141.7589883348</v>
      </c>
      <c r="BC40" s="1902">
        <f>IF($B$30="Preferred Return Compounding",BB40+BB42+BB43,BC84)*IF(BC$1&gt;'Project Summary'!$G$7,0,1)</f>
        <v>-1434141.7589883348</v>
      </c>
      <c r="BD40" s="1902">
        <f>IF($B$30="Preferred Return Compounding",BC40+BC42+BC43,BD84)*IF(BD$1&gt;'Project Summary'!$G$7,0,1)</f>
        <v>-1434141.7589883348</v>
      </c>
      <c r="BE40" s="1902">
        <f>IF($B$30="Preferred Return Compounding",BD40+BD42+BD43,BE84)*IF(BE$1&gt;'Project Summary'!$G$7,0,1)</f>
        <v>-1434141.7589883348</v>
      </c>
      <c r="BF40" s="1902">
        <f>IF($B$30="Preferred Return Compounding",BE40+BE42+BE43,BF84)*IF(BF$1&gt;'Project Summary'!$G$7,0,1)</f>
        <v>-1434141.7589883348</v>
      </c>
      <c r="BG40" s="1902">
        <f>IF($B$30="Preferred Return Compounding",BF40+BF42+BF43,BG84)*IF(BG$1&gt;'Project Summary'!$G$7,0,1)</f>
        <v>-1434141.7589883348</v>
      </c>
      <c r="BH40" s="1902">
        <f>IF($B$30="Preferred Return Compounding",BG40+BG42+BG43,BH84)*IF(BH$1&gt;'Project Summary'!$G$7,0,1)</f>
        <v>-1434141.7589883348</v>
      </c>
      <c r="BI40" s="1902">
        <f>IF($B$30="Preferred Return Compounding",BH40+BH42+BH43,BI84)*IF(BI$1&gt;'Project Summary'!$G$7,0,1)</f>
        <v>-1434141.7589883348</v>
      </c>
      <c r="BJ40" s="1902">
        <f>IF($B$30="Preferred Return Compounding",BI40+BI42+BI43,BJ84)*IF(BJ$1&gt;'Project Summary'!$G$7,0,1)</f>
        <v>-1434141.7589883348</v>
      </c>
      <c r="BK40" s="1902">
        <f>IF($B$30="Preferred Return Compounding",BJ40+BJ42+BJ43,BK84)*IF(BK$1&gt;'Project Summary'!$G$7,0,1)</f>
        <v>-1434141.7589883348</v>
      </c>
      <c r="BL40" s="1902">
        <f>IF($B$30="Preferred Return Compounding",BK40+BK42+BK43,BL84)*IF(BL$1&gt;'Project Summary'!$G$7,0,1)</f>
        <v>-1434141.7589883348</v>
      </c>
      <c r="BM40" s="1902">
        <f>IF($B$30="Preferred Return Compounding",BL40+BL42+BL43,BM84)*IF(BM$1&gt;'Project Summary'!$G$7,0,1)</f>
        <v>-1434141.7589883348</v>
      </c>
      <c r="BN40" s="1902">
        <f>IF($B$30="Preferred Return Compounding",BM40+BM42+BM43,BN84)*IF(BN$1&gt;'Project Summary'!$G$7,0,1)</f>
        <v>-1434141.7589883348</v>
      </c>
      <c r="BO40" s="1902">
        <f>IF($B$30="Preferred Return Compounding",BN40+BN42+BN43,BO84)*IF(BO$1&gt;'Project Summary'!$G$7,0,1)</f>
        <v>-1434141.7589883348</v>
      </c>
      <c r="BP40" s="1902">
        <f>IF($B$30="Preferred Return Compounding",BO40+BO42+BO43,BP84)*IF(BP$1&gt;'Project Summary'!$G$7,0,1)</f>
        <v>-1434141.7589883348</v>
      </c>
      <c r="BQ40" s="1902">
        <f>IF($B$30="Preferred Return Compounding",BP40+BP42+BP43,BQ84)*IF(BQ$1&gt;'Project Summary'!$G$7,0,1)</f>
        <v>-1434141.7589883348</v>
      </c>
      <c r="BR40" s="1902">
        <f>IF($B$30="Preferred Return Compounding",BQ40+BQ42+BQ43,BR84)*IF(BR$1&gt;'Project Summary'!$G$7,0,1)</f>
        <v>-1434141.7589883348</v>
      </c>
      <c r="BS40" s="1902">
        <f>IF($B$30="Preferred Return Compounding",BR40+BR42+BR43,BS84)*IF(BS$1&gt;'Project Summary'!$G$7,0,1)</f>
        <v>-1434141.7589883348</v>
      </c>
      <c r="BT40" s="1902">
        <f>IF($B$30="Preferred Return Compounding",BS40+BS42+BS43,BT84)*IF(BT$1&gt;'Project Summary'!$G$7,0,1)</f>
        <v>-1434141.7589883348</v>
      </c>
      <c r="BU40" s="1902">
        <f>IF($B$30="Preferred Return Compounding",BT40+BT42+BT43,BU84)*IF(BU$1&gt;'Project Summary'!$G$7,0,1)</f>
        <v>-1434141.7589883348</v>
      </c>
      <c r="BV40" s="1902">
        <f>IF($B$30="Preferred Return Compounding",BU40+BU42+BU43,BV84)*IF(BV$1&gt;'Project Summary'!$G$7,0,1)</f>
        <v>-1434141.7589883348</v>
      </c>
      <c r="BW40" s="1902">
        <f>IF($B$30="Preferred Return Compounding",BV40+BV42+BV43,BW84)*IF(BW$1&gt;'Project Summary'!$G$7,0,1)</f>
        <v>-1434141.7589883348</v>
      </c>
      <c r="BX40" s="1902">
        <f>IF($B$30="Preferred Return Compounding",BW40+BW42+BW43,BX84)*IF(BX$1&gt;'Project Summary'!$G$7,0,1)</f>
        <v>-1434141.7589883348</v>
      </c>
      <c r="BY40" s="1902">
        <f>IF($B$30="Preferred Return Compounding",BX40+BX42+BX43,BY84)*IF(BY$1&gt;'Project Summary'!$G$7,0,1)</f>
        <v>-1434141.7589883348</v>
      </c>
      <c r="BZ40" s="1902">
        <f>IF($B$30="Preferred Return Compounding",BY40+BY42+BY43,BZ84)*IF(BZ$1&gt;'Project Summary'!$G$7,0,1)</f>
        <v>-1434141.7589883348</v>
      </c>
      <c r="CA40" s="1902">
        <f>IF($B$30="Preferred Return Compounding",BZ40+BZ42+BZ43,CA84)*IF(CA$1&gt;'Project Summary'!$G$7,0,1)</f>
        <v>-1434141.7589883348</v>
      </c>
      <c r="CB40" s="1902">
        <f>IF($B$30="Preferred Return Compounding",CA40+CA42+CA43,CB84)*IF(CB$1&gt;'Project Summary'!$G$7,0,1)</f>
        <v>-1434141.7589883348</v>
      </c>
      <c r="CC40" s="1902">
        <f>IF($B$30="Preferred Return Compounding",CB40+CB42+CB43,CC84)*IF(CC$1&gt;'Project Summary'!$G$7,0,1)</f>
        <v>-1434141.7589883348</v>
      </c>
      <c r="CD40" s="1902">
        <f>IF($B$30="Preferred Return Compounding",CC40+CC42+CC43,CD84)*IF(CD$1&gt;'Project Summary'!$G$7,0,1)</f>
        <v>-1434141.7589883348</v>
      </c>
      <c r="CE40" s="1902">
        <f>IF($B$30="Preferred Return Compounding",CD40+CD42+CD43,CE84)*IF(CE$1&gt;'Project Summary'!$G$7,0,1)</f>
        <v>-1434141.7589883348</v>
      </c>
      <c r="CF40" s="1902">
        <f>IF($B$30="Preferred Return Compounding",CE40+CE42+CE43,CF84)*IF(CF$1&gt;'Project Summary'!$G$7,0,1)</f>
        <v>-1434141.7589883348</v>
      </c>
      <c r="CG40" s="1902">
        <f>IF($B$30="Preferred Return Compounding",CF40+CF42+CF43,CG84)*IF(CG$1&gt;'Project Summary'!$G$7,0,1)</f>
        <v>-1434141.7589883348</v>
      </c>
      <c r="CH40" s="1902">
        <f>IF($B$30="Preferred Return Compounding",CG40+CG42+CG43,CH84)*IF(CH$1&gt;'Project Summary'!$G$7,0,1)</f>
        <v>-1434141.7589883348</v>
      </c>
      <c r="CI40" s="1902">
        <f>IF($B$30="Preferred Return Compounding",CH40+CH42+CH43,CI84)*IF(CI$1&gt;'Project Summary'!$G$7,0,1)</f>
        <v>-1434141.7589883348</v>
      </c>
      <c r="CJ40" s="1902">
        <f>IF($B$30="Preferred Return Compounding",CI40+CI42+CI43,CJ84)*IF(CJ$1&gt;'Project Summary'!$G$7,0,1)</f>
        <v>-1434141.7589883348</v>
      </c>
      <c r="CK40" s="1902">
        <f>IF($B$30="Preferred Return Compounding",CJ40+CJ42+CJ43,CK84)*IF(CK$1&gt;'Project Summary'!$G$7,0,1)</f>
        <v>-1434141.7589883348</v>
      </c>
      <c r="CL40" s="1902">
        <f>IF($B$30="Preferred Return Compounding",CK40+CK42+CK43,CL84)*IF(CL$1&gt;'Project Summary'!$G$7,0,1)</f>
        <v>-1434141.7589883348</v>
      </c>
      <c r="CM40" s="1902">
        <f>IF($B$30="Preferred Return Compounding",CL40+CL42+CL43,CM84)*IF(CM$1&gt;'Project Summary'!$G$7,0,1)</f>
        <v>-1434141.7589883348</v>
      </c>
      <c r="CN40" s="1902">
        <f>IF($B$30="Preferred Return Compounding",CM40+CM42+CM43,CN84)*IF(CN$1&gt;'Project Summary'!$G$7,0,1)</f>
        <v>-1434141.7589883348</v>
      </c>
      <c r="CO40" s="1902">
        <f>IF($B$30="Preferred Return Compounding",CN40+CN42+CN43,CO84)*IF(CO$1&gt;'Project Summary'!$G$7,0,1)</f>
        <v>-1434141.7589883348</v>
      </c>
      <c r="CP40" s="1902">
        <f>IF($B$30="Preferred Return Compounding",CO40+CO42+CO43,CP84)*IF(CP$1&gt;'Project Summary'!$G$7,0,1)</f>
        <v>-1434141.7589883348</v>
      </c>
      <c r="CQ40" s="1902">
        <f>IF($B$30="Preferred Return Compounding",CP40+CP42+CP43,CQ84)*IF(CQ$1&gt;'Project Summary'!$G$7,0,1)</f>
        <v>-1434141.7589883348</v>
      </c>
      <c r="CR40" s="1902">
        <f>IF($B$30="Preferred Return Compounding",CQ40+CQ42+CQ43,CR84)*IF(CR$1&gt;'Project Summary'!$G$7,0,1)</f>
        <v>-1434141.7589883348</v>
      </c>
      <c r="CS40" s="1902">
        <f>IF($B$30="Preferred Return Compounding",CR40+CR42+CR43,CS84)*IF(CS$1&gt;'Project Summary'!$G$7,0,1)</f>
        <v>-1434141.7589883348</v>
      </c>
      <c r="CT40" s="1902">
        <f>IF($B$30="Preferred Return Compounding",CS40+CS42+CS43,CT84)*IF(CT$1&gt;'Project Summary'!$G$7,0,1)</f>
        <v>-1434141.7589883348</v>
      </c>
      <c r="CU40" s="1902">
        <f>IF($B$30="Preferred Return Compounding",CT40+CT42+CT43,CU84)*IF(CU$1&gt;'Project Summary'!$G$7,0,1)</f>
        <v>0</v>
      </c>
      <c r="CV40" s="1902">
        <f>IF($B$30="Preferred Return Compounding",CU40+CU42+CU43,CV84)*IF(CV$1&gt;'Project Summary'!$G$7,0,1)</f>
        <v>0</v>
      </c>
      <c r="CW40" s="1902">
        <f>IF($B$30="Preferred Return Compounding",CV40+CV42+CV43,CW84)*IF(CW$1&gt;'Project Summary'!$G$7,0,1)</f>
        <v>0</v>
      </c>
      <c r="CX40" s="1902">
        <f>IF($B$30="Preferred Return Compounding",CW40+CW42+CW43,CX84)*IF(CX$1&gt;'Project Summary'!$G$7,0,1)</f>
        <v>0</v>
      </c>
      <c r="CY40" s="1902">
        <f>IF($B$30="Preferred Return Compounding",CX40+CX42+CX43,CY84)*IF(CY$1&gt;'Project Summary'!$G$7,0,1)</f>
        <v>0</v>
      </c>
      <c r="CZ40" s="1902">
        <f>IF($B$30="Preferred Return Compounding",CY40+CY42+CY43,CZ84)*IF(CZ$1&gt;'Project Summary'!$G$7,0,1)</f>
        <v>0</v>
      </c>
      <c r="DA40" s="1902">
        <f>IF($B$30="Preferred Return Compounding",CZ40+CZ42+CZ43,DA84)*IF(DA$1&gt;'Project Summary'!$G$7,0,1)</f>
        <v>0</v>
      </c>
      <c r="DB40" s="1902">
        <f>IF($B$30="Preferred Return Compounding",DA40+DA42+DA43,DB84)*IF(DB$1&gt;'Project Summary'!$G$7,0,1)</f>
        <v>0</v>
      </c>
      <c r="DC40" s="1902">
        <f>IF($B$30="Preferred Return Compounding",DB40+DB42+DB43,DC84)*IF(DC$1&gt;'Project Summary'!$G$7,0,1)</f>
        <v>0</v>
      </c>
      <c r="DD40" s="1902">
        <f>IF($B$30="Preferred Return Compounding",DC40+DC42+DC43,DD84)*IF(DD$1&gt;'Project Summary'!$G$7,0,1)</f>
        <v>0</v>
      </c>
      <c r="DE40" s="1902">
        <f>IF($B$30="Preferred Return Compounding",DD40+DD42+DD43,DE84)*IF(DE$1&gt;'Project Summary'!$G$7,0,1)</f>
        <v>0</v>
      </c>
      <c r="DF40" s="1902">
        <f>IF($B$30="Preferred Return Compounding",DE40+DE42+DE43,DF84)*IF(DF$1&gt;'Project Summary'!$G$7,0,1)</f>
        <v>0</v>
      </c>
      <c r="DG40" s="1902">
        <f>IF($B$30="Preferred Return Compounding",DF40+DF42+DF43,DG84)*IF(DG$1&gt;'Project Summary'!$G$7,0,1)</f>
        <v>0</v>
      </c>
      <c r="DH40" s="1902">
        <f>IF($B$30="Preferred Return Compounding",DG40+DG42+DG43,DH84)*IF(DH$1&gt;'Project Summary'!$G$7,0,1)</f>
        <v>0</v>
      </c>
      <c r="DI40" s="1902">
        <f>IF($B$30="Preferred Return Compounding",DH40+DH42+DH43,DI84)*IF(DI$1&gt;'Project Summary'!$G$7,0,1)</f>
        <v>0</v>
      </c>
      <c r="DJ40" s="1902">
        <f>IF($B$30="Preferred Return Compounding",DI40+DI42+DI43,DJ84)*IF(DJ$1&gt;'Project Summary'!$G$7,0,1)</f>
        <v>0</v>
      </c>
      <c r="DK40" s="1902">
        <f>IF($B$30="Preferred Return Compounding",DJ40+DJ42+DJ43,DK84)*IF(DK$1&gt;'Project Summary'!$G$7,0,1)</f>
        <v>0</v>
      </c>
      <c r="DL40" s="1902">
        <f>IF($B$30="Preferred Return Compounding",DK40+DK42+DK43,DL84)*IF(DL$1&gt;'Project Summary'!$G$7,0,1)</f>
        <v>0</v>
      </c>
      <c r="DM40" s="1902">
        <f>IF($B$30="Preferred Return Compounding",DL40+DL42+DL43,DM84)*IF(DM$1&gt;'Project Summary'!$G$7,0,1)</f>
        <v>0</v>
      </c>
      <c r="DN40" s="1902">
        <f>IF($B$30="Preferred Return Compounding",DM40+DM42+DM43,DN84)*IF(DN$1&gt;'Project Summary'!$G$7,0,1)</f>
        <v>0</v>
      </c>
      <c r="DO40" s="1902">
        <f>IF($B$30="Preferred Return Compounding",DN40+DN42+DN43,DO84)*IF(DO$1&gt;'Project Summary'!$G$7,0,1)</f>
        <v>0</v>
      </c>
      <c r="DP40" s="1902">
        <f>IF($B$30="Preferred Return Compounding",DO40+DO42+DO43,DP84)*IF(DP$1&gt;'Project Summary'!$G$7,0,1)</f>
        <v>0</v>
      </c>
      <c r="DQ40" s="1902">
        <f>IF($B$30="Preferred Return Compounding",DP40+DP42+DP43,DQ84)*IF(DQ$1&gt;'Project Summary'!$G$7,0,1)</f>
        <v>0</v>
      </c>
      <c r="DR40" s="1902">
        <f>IF($B$30="Preferred Return Compounding",DQ40+DQ42+DQ43,DR84)*IF(DR$1&gt;'Project Summary'!$G$7,0,1)</f>
        <v>0</v>
      </c>
      <c r="DS40" s="1902">
        <f>IF($B$30="Preferred Return Compounding",DR40+DR42+DR43,DS84)*IF(DS$1&gt;'Project Summary'!$G$7,0,1)</f>
        <v>0</v>
      </c>
      <c r="DT40" s="1902">
        <f>IF($B$30="Preferred Return Compounding",DS40+DS42+DS43,DT84)*IF(DT$1&gt;'Project Summary'!$G$7,0,1)</f>
        <v>0</v>
      </c>
      <c r="DU40" s="1902">
        <f>IF($B$30="Preferred Return Compounding",DT40+DT42+DT43,DU84)*IF(DU$1&gt;'Project Summary'!$G$7,0,1)</f>
        <v>0</v>
      </c>
      <c r="DV40" s="1902">
        <f>IF($B$30="Preferred Return Compounding",DU40+DU42+DU43,DV84)*IF(DV$1&gt;'Project Summary'!$G$7,0,1)</f>
        <v>0</v>
      </c>
      <c r="DW40" s="1902">
        <f>IF($B$30="Preferred Return Compounding",DV40+DV42+DV43,DW84)*IF(DW$1&gt;'Project Summary'!$G$7,0,1)</f>
        <v>0</v>
      </c>
      <c r="DX40" s="1902">
        <f>IF($B$30="Preferred Return Compounding",DW40+DW42+DW43,DX84)*IF(DX$1&gt;'Project Summary'!$G$7,0,1)</f>
        <v>0</v>
      </c>
      <c r="DY40" s="1902">
        <f>IF($B$30="Preferred Return Compounding",DX40+DX42+DX43,DY84)*IF(DY$1&gt;'Project Summary'!$G$7,0,1)</f>
        <v>0</v>
      </c>
      <c r="DZ40" s="1902">
        <f>IF($B$30="Preferred Return Compounding",DY40+DY42+DY43,DZ84)*IF(DZ$1&gt;'Project Summary'!$G$7,0,1)</f>
        <v>0</v>
      </c>
      <c r="EA40" s="1902">
        <f>IF($B$30="Preferred Return Compounding",DZ40+DZ42+DZ43,EA84)*IF(EA$1&gt;'Project Summary'!$G$7,0,1)</f>
        <v>0</v>
      </c>
      <c r="EB40" s="1902">
        <f>IF($B$30="Preferred Return Compounding",EA40+EA42+EA43,EB84)*IF(EB$1&gt;'Project Summary'!$G$7,0,1)</f>
        <v>0</v>
      </c>
      <c r="EC40" s="1902">
        <f>IF($B$30="Preferred Return Compounding",EB40+EB42+EB43,EC84)*IF(EC$1&gt;'Project Summary'!$G$7,0,1)</f>
        <v>0</v>
      </c>
      <c r="ED40" s="1902">
        <f>IF($B$30="Preferred Return Compounding",EC40+EC42+EC43,ED84)*IF(ED$1&gt;'Project Summary'!$G$7,0,1)</f>
        <v>0</v>
      </c>
      <c r="EE40" s="47"/>
      <c r="EF40"/>
    </row>
    <row r="41" spans="1:136" s="1876" customFormat="1">
      <c r="A41"/>
      <c r="B41" s="7" t="s">
        <v>318</v>
      </c>
      <c r="C41"/>
      <c r="D41"/>
      <c r="E41"/>
      <c r="F41"/>
      <c r="G41"/>
      <c r="H41"/>
      <c r="I41"/>
      <c r="J41"/>
      <c r="K41"/>
      <c r="L41"/>
      <c r="M41" s="646"/>
      <c r="N41" s="1434"/>
      <c r="O41" s="466">
        <f t="shared" ref="O41:BZ41" si="63">N44+N45</f>
        <v>0</v>
      </c>
      <c r="P41" s="466">
        <f t="shared" si="63"/>
        <v>0</v>
      </c>
      <c r="Q41" s="466">
        <f>P44+P45</f>
        <v>0</v>
      </c>
      <c r="R41" s="466">
        <f t="shared" si="63"/>
        <v>0</v>
      </c>
      <c r="S41" s="466">
        <f t="shared" si="63"/>
        <v>0</v>
      </c>
      <c r="T41" s="466">
        <f t="shared" si="63"/>
        <v>0</v>
      </c>
      <c r="U41" s="466">
        <f t="shared" si="63"/>
        <v>0</v>
      </c>
      <c r="V41" s="466">
        <f t="shared" si="63"/>
        <v>0</v>
      </c>
      <c r="W41" s="466">
        <f t="shared" si="63"/>
        <v>0</v>
      </c>
      <c r="X41" s="466">
        <f t="shared" si="63"/>
        <v>0</v>
      </c>
      <c r="Y41" s="466">
        <f t="shared" si="63"/>
        <v>0</v>
      </c>
      <c r="Z41" s="466">
        <f t="shared" si="63"/>
        <v>0</v>
      </c>
      <c r="AA41" s="466">
        <f t="shared" si="63"/>
        <v>0</v>
      </c>
      <c r="AB41" s="466">
        <f t="shared" si="63"/>
        <v>0</v>
      </c>
      <c r="AC41" s="466">
        <f t="shared" si="63"/>
        <v>0</v>
      </c>
      <c r="AD41" s="466">
        <f t="shared" si="63"/>
        <v>0</v>
      </c>
      <c r="AE41" s="466">
        <f t="shared" si="63"/>
        <v>0</v>
      </c>
      <c r="AF41" s="466">
        <f t="shared" si="63"/>
        <v>0</v>
      </c>
      <c r="AG41" s="466">
        <f t="shared" si="63"/>
        <v>0</v>
      </c>
      <c r="AH41" s="466">
        <f t="shared" si="63"/>
        <v>0</v>
      </c>
      <c r="AI41" s="466">
        <f t="shared" si="63"/>
        <v>0</v>
      </c>
      <c r="AJ41" s="466">
        <f t="shared" si="63"/>
        <v>0</v>
      </c>
      <c r="AK41" s="466">
        <f t="shared" si="63"/>
        <v>0</v>
      </c>
      <c r="AL41" s="466">
        <f t="shared" si="63"/>
        <v>0</v>
      </c>
      <c r="AM41" s="466">
        <f t="shared" si="63"/>
        <v>0</v>
      </c>
      <c r="AN41" s="466">
        <f t="shared" si="63"/>
        <v>0</v>
      </c>
      <c r="AO41" s="466">
        <f t="shared" si="63"/>
        <v>0</v>
      </c>
      <c r="AP41" s="466">
        <f t="shared" si="63"/>
        <v>0</v>
      </c>
      <c r="AQ41" s="466">
        <f t="shared" si="63"/>
        <v>0</v>
      </c>
      <c r="AR41" s="466">
        <f t="shared" si="63"/>
        <v>0</v>
      </c>
      <c r="AS41" s="466">
        <f t="shared" si="63"/>
        <v>0</v>
      </c>
      <c r="AT41" s="466">
        <f t="shared" si="63"/>
        <v>0</v>
      </c>
      <c r="AU41" s="466">
        <f t="shared" si="63"/>
        <v>0</v>
      </c>
      <c r="AV41" s="466">
        <f t="shared" si="63"/>
        <v>0</v>
      </c>
      <c r="AW41" s="466">
        <f t="shared" si="63"/>
        <v>0</v>
      </c>
      <c r="AX41" s="466">
        <f t="shared" si="63"/>
        <v>0</v>
      </c>
      <c r="AY41" s="466">
        <f t="shared" si="63"/>
        <v>0</v>
      </c>
      <c r="AZ41" s="466">
        <f t="shared" si="63"/>
        <v>0</v>
      </c>
      <c r="BA41" s="466">
        <f t="shared" si="63"/>
        <v>0</v>
      </c>
      <c r="BB41" s="466">
        <f t="shared" si="63"/>
        <v>0</v>
      </c>
      <c r="BC41" s="466">
        <f t="shared" si="63"/>
        <v>0</v>
      </c>
      <c r="BD41" s="466">
        <f t="shared" si="63"/>
        <v>0</v>
      </c>
      <c r="BE41" s="466">
        <f t="shared" si="63"/>
        <v>0</v>
      </c>
      <c r="BF41" s="466">
        <f t="shared" si="63"/>
        <v>0</v>
      </c>
      <c r="BG41" s="466">
        <f t="shared" si="63"/>
        <v>0</v>
      </c>
      <c r="BH41" s="466">
        <f t="shared" si="63"/>
        <v>0</v>
      </c>
      <c r="BI41" s="466">
        <f t="shared" si="63"/>
        <v>0</v>
      </c>
      <c r="BJ41" s="466">
        <f t="shared" si="63"/>
        <v>0</v>
      </c>
      <c r="BK41" s="466">
        <f t="shared" si="63"/>
        <v>0</v>
      </c>
      <c r="BL41" s="466">
        <f t="shared" si="63"/>
        <v>0</v>
      </c>
      <c r="BM41" s="466">
        <f t="shared" si="63"/>
        <v>0</v>
      </c>
      <c r="BN41" s="466">
        <f t="shared" si="63"/>
        <v>0</v>
      </c>
      <c r="BO41" s="466">
        <f t="shared" si="63"/>
        <v>0</v>
      </c>
      <c r="BP41" s="466">
        <f t="shared" si="63"/>
        <v>0</v>
      </c>
      <c r="BQ41" s="466">
        <f t="shared" si="63"/>
        <v>0</v>
      </c>
      <c r="BR41" s="466">
        <f t="shared" si="63"/>
        <v>0</v>
      </c>
      <c r="BS41" s="466">
        <f t="shared" si="63"/>
        <v>0</v>
      </c>
      <c r="BT41" s="466">
        <f t="shared" si="63"/>
        <v>0</v>
      </c>
      <c r="BU41" s="466">
        <f t="shared" si="63"/>
        <v>0</v>
      </c>
      <c r="BV41" s="466">
        <f t="shared" si="63"/>
        <v>0</v>
      </c>
      <c r="BW41" s="466">
        <f t="shared" si="63"/>
        <v>0</v>
      </c>
      <c r="BX41" s="466">
        <f t="shared" si="63"/>
        <v>0</v>
      </c>
      <c r="BY41" s="466">
        <f t="shared" si="63"/>
        <v>0</v>
      </c>
      <c r="BZ41" s="466">
        <f t="shared" si="63"/>
        <v>0</v>
      </c>
      <c r="CA41" s="466">
        <f t="shared" ref="CA41:CS41" si="64">BZ44+BZ45</f>
        <v>0</v>
      </c>
      <c r="CB41" s="466">
        <f t="shared" si="64"/>
        <v>0</v>
      </c>
      <c r="CC41" s="466">
        <f t="shared" si="64"/>
        <v>0</v>
      </c>
      <c r="CD41" s="466">
        <f t="shared" si="64"/>
        <v>0</v>
      </c>
      <c r="CE41" s="466">
        <f t="shared" si="64"/>
        <v>0</v>
      </c>
      <c r="CF41" s="466">
        <f t="shared" si="64"/>
        <v>0</v>
      </c>
      <c r="CG41" s="466">
        <f t="shared" si="64"/>
        <v>0</v>
      </c>
      <c r="CH41" s="466">
        <f t="shared" si="64"/>
        <v>0</v>
      </c>
      <c r="CI41" s="466">
        <f t="shared" si="64"/>
        <v>0</v>
      </c>
      <c r="CJ41" s="466">
        <f t="shared" si="64"/>
        <v>0</v>
      </c>
      <c r="CK41" s="466">
        <f t="shared" si="64"/>
        <v>0</v>
      </c>
      <c r="CL41" s="466">
        <f t="shared" si="64"/>
        <v>0</v>
      </c>
      <c r="CM41" s="466">
        <f t="shared" si="64"/>
        <v>0</v>
      </c>
      <c r="CN41" s="466">
        <f t="shared" si="64"/>
        <v>0</v>
      </c>
      <c r="CO41" s="466">
        <f t="shared" si="64"/>
        <v>0</v>
      </c>
      <c r="CP41" s="466">
        <f t="shared" si="64"/>
        <v>0</v>
      </c>
      <c r="CQ41" s="466">
        <f t="shared" si="64"/>
        <v>0</v>
      </c>
      <c r="CR41" s="466">
        <f t="shared" si="64"/>
        <v>0</v>
      </c>
      <c r="CS41" s="466">
        <f t="shared" si="64"/>
        <v>0</v>
      </c>
      <c r="CT41" s="466">
        <f>CS44+CS45</f>
        <v>0</v>
      </c>
      <c r="CU41" s="466">
        <f>CT44+CT45</f>
        <v>0</v>
      </c>
      <c r="CV41" s="466">
        <f t="shared" ref="CV41:ED41" si="65">CU44+CU45</f>
        <v>0</v>
      </c>
      <c r="CW41" s="466">
        <f t="shared" si="65"/>
        <v>0</v>
      </c>
      <c r="CX41" s="466">
        <f t="shared" si="65"/>
        <v>0</v>
      </c>
      <c r="CY41" s="466">
        <f t="shared" si="65"/>
        <v>0</v>
      </c>
      <c r="CZ41" s="466">
        <f t="shared" si="65"/>
        <v>0</v>
      </c>
      <c r="DA41" s="466">
        <f t="shared" si="65"/>
        <v>0</v>
      </c>
      <c r="DB41" s="466">
        <f t="shared" si="65"/>
        <v>0</v>
      </c>
      <c r="DC41" s="466">
        <f t="shared" si="65"/>
        <v>0</v>
      </c>
      <c r="DD41" s="466">
        <f t="shared" si="65"/>
        <v>0</v>
      </c>
      <c r="DE41" s="466">
        <f t="shared" si="65"/>
        <v>0</v>
      </c>
      <c r="DF41" s="466">
        <f t="shared" si="65"/>
        <v>0</v>
      </c>
      <c r="DG41" s="466">
        <f t="shared" si="65"/>
        <v>0</v>
      </c>
      <c r="DH41" s="466">
        <f t="shared" si="65"/>
        <v>0</v>
      </c>
      <c r="DI41" s="466">
        <f t="shared" si="65"/>
        <v>0</v>
      </c>
      <c r="DJ41" s="466">
        <f t="shared" si="65"/>
        <v>0</v>
      </c>
      <c r="DK41" s="466">
        <f t="shared" si="65"/>
        <v>0</v>
      </c>
      <c r="DL41" s="466">
        <f t="shared" si="65"/>
        <v>0</v>
      </c>
      <c r="DM41" s="466">
        <f t="shared" si="65"/>
        <v>0</v>
      </c>
      <c r="DN41" s="466">
        <f t="shared" si="65"/>
        <v>0</v>
      </c>
      <c r="DO41" s="466">
        <f t="shared" si="65"/>
        <v>0</v>
      </c>
      <c r="DP41" s="466">
        <f t="shared" si="65"/>
        <v>0</v>
      </c>
      <c r="DQ41" s="466">
        <f t="shared" si="65"/>
        <v>0</v>
      </c>
      <c r="DR41" s="466">
        <f t="shared" si="65"/>
        <v>0</v>
      </c>
      <c r="DS41" s="466">
        <f t="shared" si="65"/>
        <v>0</v>
      </c>
      <c r="DT41" s="466">
        <f t="shared" si="65"/>
        <v>0</v>
      </c>
      <c r="DU41" s="466">
        <f t="shared" si="65"/>
        <v>0</v>
      </c>
      <c r="DV41" s="466">
        <f t="shared" si="65"/>
        <v>0</v>
      </c>
      <c r="DW41" s="466">
        <f t="shared" si="65"/>
        <v>0</v>
      </c>
      <c r="DX41" s="466">
        <f t="shared" si="65"/>
        <v>0</v>
      </c>
      <c r="DY41" s="466">
        <f t="shared" si="65"/>
        <v>0</v>
      </c>
      <c r="DZ41" s="466">
        <f t="shared" si="65"/>
        <v>0</v>
      </c>
      <c r="EA41" s="466">
        <f t="shared" si="65"/>
        <v>0</v>
      </c>
      <c r="EB41" s="466">
        <f t="shared" si="65"/>
        <v>0</v>
      </c>
      <c r="EC41" s="466">
        <f t="shared" si="65"/>
        <v>0</v>
      </c>
      <c r="ED41" s="466">
        <f t="shared" si="65"/>
        <v>0</v>
      </c>
      <c r="EE41" s="47"/>
      <c r="EF41"/>
    </row>
    <row r="42" spans="1:136" s="1876" customFormat="1">
      <c r="A42" s="154"/>
      <c r="B42" s="1875" t="s">
        <v>964</v>
      </c>
      <c r="C42" s="154"/>
      <c r="D42" s="154"/>
      <c r="E42" s="154"/>
      <c r="F42" s="154"/>
      <c r="G42" s="154"/>
      <c r="H42" s="154"/>
      <c r="I42" s="154"/>
      <c r="J42" s="154"/>
      <c r="K42" s="155" t="s">
        <v>319</v>
      </c>
      <c r="L42" s="155"/>
      <c r="M42" s="648">
        <f>D15</f>
        <v>0.10000000000000002</v>
      </c>
      <c r="N42" s="1435"/>
      <c r="O42" s="1880">
        <f>IF(O$4&gt;0,O$4*$M42,0)</f>
        <v>3428.4803793195174</v>
      </c>
      <c r="P42" s="633">
        <f t="shared" ref="P42:CA42" si="66">IF(P$4&gt;0,P$4*$M42,0)</f>
        <v>3460.8157572136834</v>
      </c>
      <c r="Q42" s="633">
        <f>IF(Q$4&gt;0,Q$4*$M42,0)</f>
        <v>3484.348907186099</v>
      </c>
      <c r="R42" s="633">
        <f t="shared" si="66"/>
        <v>3507.2657447112456</v>
      </c>
      <c r="S42" s="633">
        <f t="shared" si="66"/>
        <v>3555.6612636242403</v>
      </c>
      <c r="T42" s="633">
        <f t="shared" si="66"/>
        <v>3594.3292991568824</v>
      </c>
      <c r="U42" s="633">
        <f t="shared" si="66"/>
        <v>3727.3486521235091</v>
      </c>
      <c r="V42" s="633">
        <f t="shared" si="66"/>
        <v>3886.1384521891646</v>
      </c>
      <c r="W42" s="633">
        <f t="shared" si="66"/>
        <v>4055.7132884059793</v>
      </c>
      <c r="X42" s="633">
        <f t="shared" si="66"/>
        <v>4187.9657317569709</v>
      </c>
      <c r="Y42" s="633">
        <f t="shared" si="66"/>
        <v>4304.3875385921701</v>
      </c>
      <c r="Z42" s="633">
        <f t="shared" si="66"/>
        <v>4426.8283303067228</v>
      </c>
      <c r="AA42" s="633">
        <f t="shared" si="66"/>
        <v>4829.5233534338213</v>
      </c>
      <c r="AB42" s="633">
        <f t="shared" si="66"/>
        <v>5003.3701089547567</v>
      </c>
      <c r="AC42" s="633">
        <f t="shared" si="66"/>
        <v>5145.6938476570494</v>
      </c>
      <c r="AD42" s="633">
        <f t="shared" si="66"/>
        <v>5264.0287551956571</v>
      </c>
      <c r="AE42" s="633">
        <f t="shared" si="66"/>
        <v>5406.5577676747489</v>
      </c>
      <c r="AF42" s="633">
        <f t="shared" si="66"/>
        <v>5511.7961093153217</v>
      </c>
      <c r="AG42" s="633">
        <f t="shared" si="66"/>
        <v>5767.06693828065</v>
      </c>
      <c r="AH42" s="633">
        <f t="shared" si="66"/>
        <v>6023.5240316760419</v>
      </c>
      <c r="AI42" s="633">
        <f t="shared" si="66"/>
        <v>6280.5343834808591</v>
      </c>
      <c r="AJ42" s="633">
        <f t="shared" si="66"/>
        <v>6464.1297091618299</v>
      </c>
      <c r="AK42" s="633">
        <f t="shared" si="66"/>
        <v>6621.6103183300347</v>
      </c>
      <c r="AL42" s="633">
        <f t="shared" si="66"/>
        <v>6777.4632589737357</v>
      </c>
      <c r="AM42" s="633">
        <f t="shared" si="66"/>
        <v>7012.5923867689326</v>
      </c>
      <c r="AN42" s="633">
        <f t="shared" si="66"/>
        <v>7209.9769568557722</v>
      </c>
      <c r="AO42" s="633">
        <f t="shared" si="66"/>
        <v>7363.8214012008293</v>
      </c>
      <c r="AP42" s="633">
        <f t="shared" si="66"/>
        <v>7485.7520047860326</v>
      </c>
      <c r="AQ42" s="633">
        <f t="shared" si="66"/>
        <v>7626.0485277555317</v>
      </c>
      <c r="AR42" s="633">
        <f t="shared" si="66"/>
        <v>7725.7652490097407</v>
      </c>
      <c r="AS42" s="633">
        <f t="shared" si="66"/>
        <v>7955.1879426481655</v>
      </c>
      <c r="AT42" s="633">
        <f t="shared" si="66"/>
        <v>8174.6443373922448</v>
      </c>
      <c r="AU42" s="633">
        <f t="shared" si="66"/>
        <v>8384.102317117151</v>
      </c>
      <c r="AV42" s="633">
        <f t="shared" si="66"/>
        <v>8511.4280903640829</v>
      </c>
      <c r="AW42" s="633">
        <f t="shared" si="66"/>
        <v>8636.1158585754383</v>
      </c>
      <c r="AX42" s="633">
        <f t="shared" si="66"/>
        <v>8758.224674633002</v>
      </c>
      <c r="AY42" s="633">
        <f t="shared" si="66"/>
        <v>8572.3882523663651</v>
      </c>
      <c r="AZ42" s="633">
        <f t="shared" si="66"/>
        <v>8715.4226217870346</v>
      </c>
      <c r="BA42" s="633">
        <f t="shared" si="66"/>
        <v>8823.7910635244807</v>
      </c>
      <c r="BB42" s="633">
        <f t="shared" si="66"/>
        <v>8909.5789553648156</v>
      </c>
      <c r="BC42" s="633">
        <f t="shared" si="66"/>
        <v>9002.7401692444291</v>
      </c>
      <c r="BD42" s="633">
        <f t="shared" si="66"/>
        <v>9069.0383132427505</v>
      </c>
      <c r="BE42" s="633">
        <f t="shared" si="66"/>
        <v>9220.2052622484171</v>
      </c>
      <c r="BF42" s="633">
        <f t="shared" si="66"/>
        <v>9354.8064520258631</v>
      </c>
      <c r="BG42" s="633">
        <f t="shared" si="66"/>
        <v>9473.2853754014122</v>
      </c>
      <c r="BH42" s="633">
        <f t="shared" si="66"/>
        <v>9545.9402555377055</v>
      </c>
      <c r="BI42" s="633">
        <f t="shared" si="66"/>
        <v>9617.2952094188367</v>
      </c>
      <c r="BJ42" s="633">
        <f t="shared" si="66"/>
        <v>9687.4426418759722</v>
      </c>
      <c r="BK42" s="633">
        <f t="shared" si="66"/>
        <v>9384.8309530198458</v>
      </c>
      <c r="BL42" s="633">
        <f t="shared" si="66"/>
        <v>9476.4436306314892</v>
      </c>
      <c r="BM42" s="633">
        <f t="shared" si="66"/>
        <v>9543.37534268532</v>
      </c>
      <c r="BN42" s="633">
        <f t="shared" si="66"/>
        <v>9597.0781689263968</v>
      </c>
      <c r="BO42" s="633">
        <f t="shared" si="66"/>
        <v>9659.6685892488676</v>
      </c>
      <c r="BP42" s="633">
        <f t="shared" si="66"/>
        <v>9704.972796192822</v>
      </c>
      <c r="BQ42" s="633">
        <f t="shared" si="66"/>
        <v>9810.2697158976644</v>
      </c>
      <c r="BR42" s="633">
        <f t="shared" si="66"/>
        <v>9913.0831505125298</v>
      </c>
      <c r="BS42" s="633">
        <f t="shared" si="66"/>
        <v>10014.337367082922</v>
      </c>
      <c r="BT42" s="633">
        <f t="shared" si="66"/>
        <v>10078.288633963846</v>
      </c>
      <c r="BU42" s="633">
        <f t="shared" si="66"/>
        <v>10142.953859218624</v>
      </c>
      <c r="BV42" s="633">
        <f t="shared" si="66"/>
        <v>10208.376308796629</v>
      </c>
      <c r="BW42" s="633">
        <f t="shared" si="66"/>
        <v>10056.843460011272</v>
      </c>
      <c r="BX42" s="633">
        <f t="shared" si="66"/>
        <v>10148.158034622886</v>
      </c>
      <c r="BY42" s="633">
        <f t="shared" si="66"/>
        <v>10216.198906068214</v>
      </c>
      <c r="BZ42" s="633">
        <f t="shared" si="66"/>
        <v>10271.800140509649</v>
      </c>
      <c r="CA42" s="633">
        <f t="shared" si="66"/>
        <v>10337.732701248809</v>
      </c>
      <c r="CB42" s="633">
        <f t="shared" ref="CB42:ED42" si="67">IF(CB$4&gt;0,CB$4*$M42,0)</f>
        <v>10386.002881524466</v>
      </c>
      <c r="CC42" s="633">
        <f t="shared" si="67"/>
        <v>10501.214414944552</v>
      </c>
      <c r="CD42" s="633">
        <f t="shared" si="67"/>
        <v>10615.932201548616</v>
      </c>
      <c r="CE42" s="633">
        <f t="shared" si="67"/>
        <v>10730.246117392631</v>
      </c>
      <c r="CF42" s="633">
        <f t="shared" si="67"/>
        <v>10802.783775121456</v>
      </c>
      <c r="CG42" s="633">
        <f t="shared" si="67"/>
        <v>10876.387172045483</v>
      </c>
      <c r="CH42" s="633">
        <f t="shared" si="67"/>
        <v>10951.029028330491</v>
      </c>
      <c r="CI42" s="633">
        <f t="shared" si="67"/>
        <v>10611.85826473966</v>
      </c>
      <c r="CJ42" s="633">
        <f t="shared" si="67"/>
        <v>10714.527915538643</v>
      </c>
      <c r="CK42" s="633">
        <f t="shared" si="67"/>
        <v>10791.869823364395</v>
      </c>
      <c r="CL42" s="633">
        <f t="shared" si="67"/>
        <v>10854.954158471088</v>
      </c>
      <c r="CM42" s="633">
        <f t="shared" si="67"/>
        <v>10929.619662775563</v>
      </c>
      <c r="CN42" s="633">
        <f t="shared" si="67"/>
        <v>10984.136289517768</v>
      </c>
      <c r="CO42" s="633">
        <f t="shared" si="67"/>
        <v>11113.980436095222</v>
      </c>
      <c r="CP42" s="633">
        <f t="shared" si="67"/>
        <v>11242.857130885093</v>
      </c>
      <c r="CQ42" s="633">
        <f t="shared" si="67"/>
        <v>11370.789527234774</v>
      </c>
      <c r="CR42" s="633">
        <f t="shared" si="67"/>
        <v>11451.653947558354</v>
      </c>
      <c r="CS42" s="633">
        <f t="shared" si="67"/>
        <v>11533.386854648485</v>
      </c>
      <c r="CT42" s="633">
        <f>IF(CT$4&gt;0,CT$4*$M42,0)</f>
        <v>11615.951040113474</v>
      </c>
      <c r="CU42" s="633">
        <f t="shared" si="67"/>
        <v>0</v>
      </c>
      <c r="CV42" s="633">
        <f t="shared" si="67"/>
        <v>0</v>
      </c>
      <c r="CW42" s="633">
        <f t="shared" si="67"/>
        <v>0</v>
      </c>
      <c r="CX42" s="633">
        <f t="shared" si="67"/>
        <v>0</v>
      </c>
      <c r="CY42" s="633">
        <f t="shared" si="67"/>
        <v>0</v>
      </c>
      <c r="CZ42" s="633">
        <f t="shared" si="67"/>
        <v>0</v>
      </c>
      <c r="DA42" s="633">
        <f t="shared" si="67"/>
        <v>0</v>
      </c>
      <c r="DB42" s="633">
        <f t="shared" si="67"/>
        <v>0</v>
      </c>
      <c r="DC42" s="633">
        <f t="shared" si="67"/>
        <v>0</v>
      </c>
      <c r="DD42" s="633">
        <f t="shared" si="67"/>
        <v>0</v>
      </c>
      <c r="DE42" s="633">
        <f t="shared" si="67"/>
        <v>0</v>
      </c>
      <c r="DF42" s="633">
        <f t="shared" si="67"/>
        <v>0</v>
      </c>
      <c r="DG42" s="633">
        <f t="shared" si="67"/>
        <v>0</v>
      </c>
      <c r="DH42" s="633">
        <f t="shared" si="67"/>
        <v>0</v>
      </c>
      <c r="DI42" s="633">
        <f t="shared" si="67"/>
        <v>0</v>
      </c>
      <c r="DJ42" s="633">
        <f t="shared" si="67"/>
        <v>0</v>
      </c>
      <c r="DK42" s="633">
        <f t="shared" si="67"/>
        <v>0</v>
      </c>
      <c r="DL42" s="633">
        <f t="shared" si="67"/>
        <v>0</v>
      </c>
      <c r="DM42" s="633">
        <f t="shared" si="67"/>
        <v>0</v>
      </c>
      <c r="DN42" s="633">
        <f t="shared" si="67"/>
        <v>0</v>
      </c>
      <c r="DO42" s="633">
        <f t="shared" si="67"/>
        <v>0</v>
      </c>
      <c r="DP42" s="633">
        <f t="shared" si="67"/>
        <v>0</v>
      </c>
      <c r="DQ42" s="633">
        <f t="shared" si="67"/>
        <v>0</v>
      </c>
      <c r="DR42" s="633">
        <f t="shared" si="67"/>
        <v>0</v>
      </c>
      <c r="DS42" s="633">
        <f t="shared" si="67"/>
        <v>0</v>
      </c>
      <c r="DT42" s="633">
        <f t="shared" si="67"/>
        <v>0</v>
      </c>
      <c r="DU42" s="633">
        <f t="shared" si="67"/>
        <v>0</v>
      </c>
      <c r="DV42" s="633">
        <f t="shared" si="67"/>
        <v>0</v>
      </c>
      <c r="DW42" s="633">
        <f t="shared" si="67"/>
        <v>0</v>
      </c>
      <c r="DX42" s="633">
        <f t="shared" si="67"/>
        <v>0</v>
      </c>
      <c r="DY42" s="633">
        <f t="shared" si="67"/>
        <v>0</v>
      </c>
      <c r="DZ42" s="633">
        <f t="shared" si="67"/>
        <v>0</v>
      </c>
      <c r="EA42" s="633">
        <f t="shared" si="67"/>
        <v>0</v>
      </c>
      <c r="EB42" s="633">
        <f t="shared" si="67"/>
        <v>0</v>
      </c>
      <c r="EC42" s="633">
        <f t="shared" si="67"/>
        <v>0</v>
      </c>
      <c r="ED42" s="633">
        <f t="shared" si="67"/>
        <v>0</v>
      </c>
      <c r="EE42" s="74"/>
      <c r="EF42" s="1"/>
    </row>
    <row r="43" spans="1:136" s="1876" customFormat="1">
      <c r="A43"/>
      <c r="B43" s="7" t="s">
        <v>960</v>
      </c>
      <c r="C43"/>
      <c r="D43"/>
      <c r="E43"/>
      <c r="F43"/>
      <c r="G43"/>
      <c r="H43"/>
      <c r="I43"/>
      <c r="J43"/>
      <c r="K43" s="155" t="s">
        <v>38</v>
      </c>
      <c r="L43" s="155"/>
      <c r="M43" s="648">
        <f>'Project Summary'!O12</f>
        <v>0</v>
      </c>
      <c r="N43" s="1434"/>
      <c r="O43" s="466">
        <f>O40*$M43/12</f>
        <v>0</v>
      </c>
      <c r="P43" s="466">
        <f t="shared" ref="P43:AT43" si="68">P40*$M43/12</f>
        <v>0</v>
      </c>
      <c r="Q43" s="466">
        <f t="shared" si="68"/>
        <v>0</v>
      </c>
      <c r="R43" s="466">
        <f t="shared" si="68"/>
        <v>0</v>
      </c>
      <c r="S43" s="466">
        <f t="shared" si="68"/>
        <v>0</v>
      </c>
      <c r="T43" s="466">
        <f t="shared" si="68"/>
        <v>0</v>
      </c>
      <c r="U43" s="466">
        <f t="shared" si="68"/>
        <v>0</v>
      </c>
      <c r="V43" s="466">
        <f t="shared" si="68"/>
        <v>0</v>
      </c>
      <c r="W43" s="466">
        <f t="shared" si="68"/>
        <v>0</v>
      </c>
      <c r="X43" s="466">
        <f t="shared" si="68"/>
        <v>0</v>
      </c>
      <c r="Y43" s="466">
        <f t="shared" si="68"/>
        <v>0</v>
      </c>
      <c r="Z43" s="466">
        <f t="shared" si="68"/>
        <v>0</v>
      </c>
      <c r="AA43" s="466">
        <f t="shared" si="68"/>
        <v>0</v>
      </c>
      <c r="AB43" s="466">
        <f t="shared" si="68"/>
        <v>0</v>
      </c>
      <c r="AC43" s="466">
        <f t="shared" si="68"/>
        <v>0</v>
      </c>
      <c r="AD43" s="466">
        <f t="shared" si="68"/>
        <v>0</v>
      </c>
      <c r="AE43" s="466">
        <f t="shared" si="68"/>
        <v>0</v>
      </c>
      <c r="AF43" s="466">
        <f t="shared" si="68"/>
        <v>0</v>
      </c>
      <c r="AG43" s="466">
        <f t="shared" si="68"/>
        <v>0</v>
      </c>
      <c r="AH43" s="466">
        <f t="shared" si="68"/>
        <v>0</v>
      </c>
      <c r="AI43" s="466">
        <f t="shared" si="68"/>
        <v>0</v>
      </c>
      <c r="AJ43" s="466">
        <f t="shared" si="68"/>
        <v>0</v>
      </c>
      <c r="AK43" s="466">
        <f t="shared" si="68"/>
        <v>0</v>
      </c>
      <c r="AL43" s="466">
        <f t="shared" si="68"/>
        <v>0</v>
      </c>
      <c r="AM43" s="466">
        <f t="shared" si="68"/>
        <v>0</v>
      </c>
      <c r="AN43" s="466">
        <f t="shared" si="68"/>
        <v>0</v>
      </c>
      <c r="AO43" s="466">
        <f t="shared" si="68"/>
        <v>0</v>
      </c>
      <c r="AP43" s="466">
        <f t="shared" si="68"/>
        <v>0</v>
      </c>
      <c r="AQ43" s="466">
        <f t="shared" si="68"/>
        <v>0</v>
      </c>
      <c r="AR43" s="466">
        <f t="shared" si="68"/>
        <v>0</v>
      </c>
      <c r="AS43" s="466">
        <f t="shared" si="68"/>
        <v>0</v>
      </c>
      <c r="AT43" s="466">
        <f t="shared" si="68"/>
        <v>0</v>
      </c>
      <c r="AU43" s="466">
        <f t="shared" ref="AU43:BZ43" si="69">AU40*$M43/12</f>
        <v>0</v>
      </c>
      <c r="AV43" s="466">
        <f t="shared" si="69"/>
        <v>0</v>
      </c>
      <c r="AW43" s="466">
        <f t="shared" si="69"/>
        <v>0</v>
      </c>
      <c r="AX43" s="466">
        <f t="shared" si="69"/>
        <v>0</v>
      </c>
      <c r="AY43" s="466">
        <f t="shared" si="69"/>
        <v>0</v>
      </c>
      <c r="AZ43" s="466">
        <f t="shared" si="69"/>
        <v>0</v>
      </c>
      <c r="BA43" s="466">
        <f t="shared" si="69"/>
        <v>0</v>
      </c>
      <c r="BB43" s="466">
        <f t="shared" si="69"/>
        <v>0</v>
      </c>
      <c r="BC43" s="466">
        <f t="shared" si="69"/>
        <v>0</v>
      </c>
      <c r="BD43" s="466">
        <f t="shared" si="69"/>
        <v>0</v>
      </c>
      <c r="BE43" s="466">
        <f t="shared" si="69"/>
        <v>0</v>
      </c>
      <c r="BF43" s="466">
        <f t="shared" si="69"/>
        <v>0</v>
      </c>
      <c r="BG43" s="466">
        <f t="shared" si="69"/>
        <v>0</v>
      </c>
      <c r="BH43" s="466">
        <f t="shared" si="69"/>
        <v>0</v>
      </c>
      <c r="BI43" s="466">
        <f t="shared" si="69"/>
        <v>0</v>
      </c>
      <c r="BJ43" s="466">
        <f t="shared" si="69"/>
        <v>0</v>
      </c>
      <c r="BK43" s="466">
        <f t="shared" si="69"/>
        <v>0</v>
      </c>
      <c r="BL43" s="466">
        <f t="shared" si="69"/>
        <v>0</v>
      </c>
      <c r="BM43" s="466">
        <f t="shared" si="69"/>
        <v>0</v>
      </c>
      <c r="BN43" s="466">
        <f t="shared" si="69"/>
        <v>0</v>
      </c>
      <c r="BO43" s="466">
        <f t="shared" si="69"/>
        <v>0</v>
      </c>
      <c r="BP43" s="466">
        <f t="shared" si="69"/>
        <v>0</v>
      </c>
      <c r="BQ43" s="466">
        <f t="shared" si="69"/>
        <v>0</v>
      </c>
      <c r="BR43" s="466">
        <f t="shared" si="69"/>
        <v>0</v>
      </c>
      <c r="BS43" s="466">
        <f t="shared" si="69"/>
        <v>0</v>
      </c>
      <c r="BT43" s="466">
        <f t="shared" si="69"/>
        <v>0</v>
      </c>
      <c r="BU43" s="466">
        <f t="shared" si="69"/>
        <v>0</v>
      </c>
      <c r="BV43" s="466">
        <f t="shared" si="69"/>
        <v>0</v>
      </c>
      <c r="BW43" s="466">
        <f t="shared" si="69"/>
        <v>0</v>
      </c>
      <c r="BX43" s="466">
        <f t="shared" si="69"/>
        <v>0</v>
      </c>
      <c r="BY43" s="466">
        <f t="shared" si="69"/>
        <v>0</v>
      </c>
      <c r="BZ43" s="466">
        <f t="shared" si="69"/>
        <v>0</v>
      </c>
      <c r="CA43" s="466">
        <f t="shared" ref="CA43:DF43" si="70">CA40*$M43/12</f>
        <v>0</v>
      </c>
      <c r="CB43" s="466">
        <f t="shared" si="70"/>
        <v>0</v>
      </c>
      <c r="CC43" s="466">
        <f t="shared" si="70"/>
        <v>0</v>
      </c>
      <c r="CD43" s="466">
        <f t="shared" si="70"/>
        <v>0</v>
      </c>
      <c r="CE43" s="466">
        <f t="shared" si="70"/>
        <v>0</v>
      </c>
      <c r="CF43" s="466">
        <f t="shared" si="70"/>
        <v>0</v>
      </c>
      <c r="CG43" s="466">
        <f t="shared" si="70"/>
        <v>0</v>
      </c>
      <c r="CH43" s="466">
        <f t="shared" si="70"/>
        <v>0</v>
      </c>
      <c r="CI43" s="466">
        <f t="shared" si="70"/>
        <v>0</v>
      </c>
      <c r="CJ43" s="466">
        <f t="shared" si="70"/>
        <v>0</v>
      </c>
      <c r="CK43" s="466">
        <f t="shared" si="70"/>
        <v>0</v>
      </c>
      <c r="CL43" s="466">
        <f t="shared" si="70"/>
        <v>0</v>
      </c>
      <c r="CM43" s="466">
        <f t="shared" si="70"/>
        <v>0</v>
      </c>
      <c r="CN43" s="466">
        <f t="shared" si="70"/>
        <v>0</v>
      </c>
      <c r="CO43" s="466">
        <f t="shared" si="70"/>
        <v>0</v>
      </c>
      <c r="CP43" s="466">
        <f t="shared" si="70"/>
        <v>0</v>
      </c>
      <c r="CQ43" s="466">
        <f t="shared" si="70"/>
        <v>0</v>
      </c>
      <c r="CR43" s="466">
        <f t="shared" si="70"/>
        <v>0</v>
      </c>
      <c r="CS43" s="466">
        <f t="shared" si="70"/>
        <v>0</v>
      </c>
      <c r="CT43" s="466">
        <f t="shared" si="70"/>
        <v>0</v>
      </c>
      <c r="CU43" s="466">
        <f t="shared" si="70"/>
        <v>0</v>
      </c>
      <c r="CV43" s="466">
        <f t="shared" si="70"/>
        <v>0</v>
      </c>
      <c r="CW43" s="466">
        <f t="shared" si="70"/>
        <v>0</v>
      </c>
      <c r="CX43" s="466">
        <f t="shared" si="70"/>
        <v>0</v>
      </c>
      <c r="CY43" s="466">
        <f t="shared" si="70"/>
        <v>0</v>
      </c>
      <c r="CZ43" s="466">
        <f t="shared" si="70"/>
        <v>0</v>
      </c>
      <c r="DA43" s="466">
        <f t="shared" si="70"/>
        <v>0</v>
      </c>
      <c r="DB43" s="466">
        <f t="shared" si="70"/>
        <v>0</v>
      </c>
      <c r="DC43" s="466">
        <f t="shared" si="70"/>
        <v>0</v>
      </c>
      <c r="DD43" s="466">
        <f t="shared" si="70"/>
        <v>0</v>
      </c>
      <c r="DE43" s="466">
        <f t="shared" si="70"/>
        <v>0</v>
      </c>
      <c r="DF43" s="466">
        <f t="shared" si="70"/>
        <v>0</v>
      </c>
      <c r="DG43" s="466">
        <f t="shared" ref="DG43:ED43" si="71">DG40*$M43/12</f>
        <v>0</v>
      </c>
      <c r="DH43" s="466">
        <f t="shared" si="71"/>
        <v>0</v>
      </c>
      <c r="DI43" s="466">
        <f t="shared" si="71"/>
        <v>0</v>
      </c>
      <c r="DJ43" s="466">
        <f t="shared" si="71"/>
        <v>0</v>
      </c>
      <c r="DK43" s="466">
        <f t="shared" si="71"/>
        <v>0</v>
      </c>
      <c r="DL43" s="466">
        <f t="shared" si="71"/>
        <v>0</v>
      </c>
      <c r="DM43" s="466">
        <f t="shared" si="71"/>
        <v>0</v>
      </c>
      <c r="DN43" s="466">
        <f t="shared" si="71"/>
        <v>0</v>
      </c>
      <c r="DO43" s="466">
        <f t="shared" si="71"/>
        <v>0</v>
      </c>
      <c r="DP43" s="466">
        <f t="shared" si="71"/>
        <v>0</v>
      </c>
      <c r="DQ43" s="466">
        <f t="shared" si="71"/>
        <v>0</v>
      </c>
      <c r="DR43" s="466">
        <f t="shared" si="71"/>
        <v>0</v>
      </c>
      <c r="DS43" s="466">
        <f t="shared" si="71"/>
        <v>0</v>
      </c>
      <c r="DT43" s="466">
        <f t="shared" si="71"/>
        <v>0</v>
      </c>
      <c r="DU43" s="466">
        <f t="shared" si="71"/>
        <v>0</v>
      </c>
      <c r="DV43" s="466">
        <f t="shared" si="71"/>
        <v>0</v>
      </c>
      <c r="DW43" s="466">
        <f t="shared" si="71"/>
        <v>0</v>
      </c>
      <c r="DX43" s="466">
        <f t="shared" si="71"/>
        <v>0</v>
      </c>
      <c r="DY43" s="466">
        <f t="shared" si="71"/>
        <v>0</v>
      </c>
      <c r="DZ43" s="466">
        <f t="shared" si="71"/>
        <v>0</v>
      </c>
      <c r="EA43" s="466">
        <f t="shared" si="71"/>
        <v>0</v>
      </c>
      <c r="EB43" s="466">
        <f t="shared" si="71"/>
        <v>0</v>
      </c>
      <c r="EC43" s="466">
        <f t="shared" si="71"/>
        <v>0</v>
      </c>
      <c r="ED43" s="466">
        <f t="shared" si="71"/>
        <v>0</v>
      </c>
      <c r="EE43" s="47"/>
      <c r="EF43"/>
    </row>
    <row r="44" spans="1:136" s="1876" customFormat="1">
      <c r="A44" s="802"/>
      <c r="B44" s="816" t="s">
        <v>320</v>
      </c>
      <c r="C44" s="802"/>
      <c r="D44" s="802"/>
      <c r="E44" s="802"/>
      <c r="F44" s="802"/>
      <c r="G44" s="802"/>
      <c r="H44" s="802"/>
      <c r="I44" s="802"/>
      <c r="J44" s="802"/>
      <c r="K44" s="802"/>
      <c r="L44" s="802"/>
      <c r="M44" s="1877"/>
      <c r="N44" s="1878"/>
      <c r="O44" s="1879">
        <f>IF($M43=0,0,SUM(O41:O43))</f>
        <v>0</v>
      </c>
      <c r="P44" s="1879">
        <f>IF($M43=0,0,SUM(P41:P43))</f>
        <v>0</v>
      </c>
      <c r="Q44" s="1879">
        <f t="shared" ref="Q44:AT44" si="72">IF($M43=0,0,SUM(Q41:Q43))</f>
        <v>0</v>
      </c>
      <c r="R44" s="1879">
        <f t="shared" si="72"/>
        <v>0</v>
      </c>
      <c r="S44" s="1879">
        <f t="shared" si="72"/>
        <v>0</v>
      </c>
      <c r="T44" s="1879">
        <f t="shared" si="72"/>
        <v>0</v>
      </c>
      <c r="U44" s="1879">
        <f t="shared" si="72"/>
        <v>0</v>
      </c>
      <c r="V44" s="1879">
        <f t="shared" si="72"/>
        <v>0</v>
      </c>
      <c r="W44" s="1879">
        <f t="shared" si="72"/>
        <v>0</v>
      </c>
      <c r="X44" s="1879">
        <f t="shared" si="72"/>
        <v>0</v>
      </c>
      <c r="Y44" s="1879">
        <f t="shared" si="72"/>
        <v>0</v>
      </c>
      <c r="Z44" s="1879">
        <f t="shared" si="72"/>
        <v>0</v>
      </c>
      <c r="AA44" s="1879">
        <f t="shared" si="72"/>
        <v>0</v>
      </c>
      <c r="AB44" s="1879">
        <f t="shared" si="72"/>
        <v>0</v>
      </c>
      <c r="AC44" s="1879">
        <f t="shared" si="72"/>
        <v>0</v>
      </c>
      <c r="AD44" s="1879">
        <f t="shared" si="72"/>
        <v>0</v>
      </c>
      <c r="AE44" s="1879">
        <f t="shared" si="72"/>
        <v>0</v>
      </c>
      <c r="AF44" s="1879">
        <f t="shared" si="72"/>
        <v>0</v>
      </c>
      <c r="AG44" s="1879">
        <f t="shared" si="72"/>
        <v>0</v>
      </c>
      <c r="AH44" s="1879">
        <f t="shared" si="72"/>
        <v>0</v>
      </c>
      <c r="AI44" s="1879">
        <f t="shared" si="72"/>
        <v>0</v>
      </c>
      <c r="AJ44" s="1879">
        <f t="shared" si="72"/>
        <v>0</v>
      </c>
      <c r="AK44" s="1879">
        <f t="shared" si="72"/>
        <v>0</v>
      </c>
      <c r="AL44" s="1879">
        <f t="shared" si="72"/>
        <v>0</v>
      </c>
      <c r="AM44" s="1879">
        <f t="shared" si="72"/>
        <v>0</v>
      </c>
      <c r="AN44" s="1879">
        <f t="shared" si="72"/>
        <v>0</v>
      </c>
      <c r="AO44" s="1879">
        <f t="shared" si="72"/>
        <v>0</v>
      </c>
      <c r="AP44" s="1879">
        <f t="shared" si="72"/>
        <v>0</v>
      </c>
      <c r="AQ44" s="1879">
        <f t="shared" si="72"/>
        <v>0</v>
      </c>
      <c r="AR44" s="1879">
        <f t="shared" si="72"/>
        <v>0</v>
      </c>
      <c r="AS44" s="1879">
        <f t="shared" si="72"/>
        <v>0</v>
      </c>
      <c r="AT44" s="1879">
        <f t="shared" si="72"/>
        <v>0</v>
      </c>
      <c r="AU44" s="1879">
        <f t="shared" ref="AU44:BZ44" si="73">IF($M43=0,0,SUM(AU41:AU43))</f>
        <v>0</v>
      </c>
      <c r="AV44" s="1879">
        <f t="shared" si="73"/>
        <v>0</v>
      </c>
      <c r="AW44" s="1879">
        <f t="shared" si="73"/>
        <v>0</v>
      </c>
      <c r="AX44" s="1879">
        <f t="shared" si="73"/>
        <v>0</v>
      </c>
      <c r="AY44" s="1879">
        <f t="shared" si="73"/>
        <v>0</v>
      </c>
      <c r="AZ44" s="1879">
        <f t="shared" si="73"/>
        <v>0</v>
      </c>
      <c r="BA44" s="1879">
        <f t="shared" si="73"/>
        <v>0</v>
      </c>
      <c r="BB44" s="1879">
        <f t="shared" si="73"/>
        <v>0</v>
      </c>
      <c r="BC44" s="1879">
        <f t="shared" si="73"/>
        <v>0</v>
      </c>
      <c r="BD44" s="1879">
        <f t="shared" si="73"/>
        <v>0</v>
      </c>
      <c r="BE44" s="1879">
        <f t="shared" si="73"/>
        <v>0</v>
      </c>
      <c r="BF44" s="1879">
        <f t="shared" si="73"/>
        <v>0</v>
      </c>
      <c r="BG44" s="1879">
        <f t="shared" si="73"/>
        <v>0</v>
      </c>
      <c r="BH44" s="1879">
        <f t="shared" si="73"/>
        <v>0</v>
      </c>
      <c r="BI44" s="1879">
        <f t="shared" si="73"/>
        <v>0</v>
      </c>
      <c r="BJ44" s="1879">
        <f t="shared" si="73"/>
        <v>0</v>
      </c>
      <c r="BK44" s="1879">
        <f t="shared" si="73"/>
        <v>0</v>
      </c>
      <c r="BL44" s="1879">
        <f t="shared" si="73"/>
        <v>0</v>
      </c>
      <c r="BM44" s="1879">
        <f t="shared" si="73"/>
        <v>0</v>
      </c>
      <c r="BN44" s="1879">
        <f t="shared" si="73"/>
        <v>0</v>
      </c>
      <c r="BO44" s="1879">
        <f t="shared" si="73"/>
        <v>0</v>
      </c>
      <c r="BP44" s="1879">
        <f t="shared" si="73"/>
        <v>0</v>
      </c>
      <c r="BQ44" s="1879">
        <f t="shared" si="73"/>
        <v>0</v>
      </c>
      <c r="BR44" s="1879">
        <f t="shared" si="73"/>
        <v>0</v>
      </c>
      <c r="BS44" s="1879">
        <f t="shared" si="73"/>
        <v>0</v>
      </c>
      <c r="BT44" s="1879">
        <f t="shared" si="73"/>
        <v>0</v>
      </c>
      <c r="BU44" s="1879">
        <f t="shared" si="73"/>
        <v>0</v>
      </c>
      <c r="BV44" s="1879">
        <f t="shared" si="73"/>
        <v>0</v>
      </c>
      <c r="BW44" s="1879">
        <f t="shared" si="73"/>
        <v>0</v>
      </c>
      <c r="BX44" s="1879">
        <f t="shared" si="73"/>
        <v>0</v>
      </c>
      <c r="BY44" s="1879">
        <f t="shared" si="73"/>
        <v>0</v>
      </c>
      <c r="BZ44" s="1879">
        <f t="shared" si="73"/>
        <v>0</v>
      </c>
      <c r="CA44" s="1879">
        <f t="shared" ref="CA44:DF44" si="74">IF($M43=0,0,SUM(CA41:CA43))</f>
        <v>0</v>
      </c>
      <c r="CB44" s="1879">
        <f t="shared" si="74"/>
        <v>0</v>
      </c>
      <c r="CC44" s="1879">
        <f t="shared" si="74"/>
        <v>0</v>
      </c>
      <c r="CD44" s="1879">
        <f t="shared" si="74"/>
        <v>0</v>
      </c>
      <c r="CE44" s="1879">
        <f t="shared" si="74"/>
        <v>0</v>
      </c>
      <c r="CF44" s="1879">
        <f t="shared" si="74"/>
        <v>0</v>
      </c>
      <c r="CG44" s="1879">
        <f t="shared" si="74"/>
        <v>0</v>
      </c>
      <c r="CH44" s="1879">
        <f t="shared" si="74"/>
        <v>0</v>
      </c>
      <c r="CI44" s="1879">
        <f t="shared" si="74"/>
        <v>0</v>
      </c>
      <c r="CJ44" s="1879">
        <f t="shared" si="74"/>
        <v>0</v>
      </c>
      <c r="CK44" s="1879">
        <f t="shared" si="74"/>
        <v>0</v>
      </c>
      <c r="CL44" s="1879">
        <f t="shared" si="74"/>
        <v>0</v>
      </c>
      <c r="CM44" s="1879">
        <f t="shared" si="74"/>
        <v>0</v>
      </c>
      <c r="CN44" s="1879">
        <f t="shared" si="74"/>
        <v>0</v>
      </c>
      <c r="CO44" s="1879">
        <f t="shared" si="74"/>
        <v>0</v>
      </c>
      <c r="CP44" s="1879">
        <f t="shared" si="74"/>
        <v>0</v>
      </c>
      <c r="CQ44" s="1879">
        <f t="shared" si="74"/>
        <v>0</v>
      </c>
      <c r="CR44" s="1879">
        <f t="shared" si="74"/>
        <v>0</v>
      </c>
      <c r="CS44" s="1879">
        <f t="shared" si="74"/>
        <v>0</v>
      </c>
      <c r="CT44" s="1879">
        <f t="shared" si="74"/>
        <v>0</v>
      </c>
      <c r="CU44" s="1879">
        <f t="shared" si="74"/>
        <v>0</v>
      </c>
      <c r="CV44" s="1879">
        <f t="shared" si="74"/>
        <v>0</v>
      </c>
      <c r="CW44" s="1879">
        <f t="shared" si="74"/>
        <v>0</v>
      </c>
      <c r="CX44" s="1879">
        <f t="shared" si="74"/>
        <v>0</v>
      </c>
      <c r="CY44" s="1879">
        <f t="shared" si="74"/>
        <v>0</v>
      </c>
      <c r="CZ44" s="1879">
        <f t="shared" si="74"/>
        <v>0</v>
      </c>
      <c r="DA44" s="1879">
        <f t="shared" si="74"/>
        <v>0</v>
      </c>
      <c r="DB44" s="1879">
        <f t="shared" si="74"/>
        <v>0</v>
      </c>
      <c r="DC44" s="1879">
        <f t="shared" si="74"/>
        <v>0</v>
      </c>
      <c r="DD44" s="1879">
        <f t="shared" si="74"/>
        <v>0</v>
      </c>
      <c r="DE44" s="1879">
        <f t="shared" si="74"/>
        <v>0</v>
      </c>
      <c r="DF44" s="1879">
        <f t="shared" si="74"/>
        <v>0</v>
      </c>
      <c r="DG44" s="1879">
        <f t="shared" ref="DG44:ED44" si="75">IF($M43=0,0,SUM(DG41:DG43))</f>
        <v>0</v>
      </c>
      <c r="DH44" s="1879">
        <f t="shared" si="75"/>
        <v>0</v>
      </c>
      <c r="DI44" s="1879">
        <f t="shared" si="75"/>
        <v>0</v>
      </c>
      <c r="DJ44" s="1879">
        <f t="shared" si="75"/>
        <v>0</v>
      </c>
      <c r="DK44" s="1879">
        <f t="shared" si="75"/>
        <v>0</v>
      </c>
      <c r="DL44" s="1879">
        <f t="shared" si="75"/>
        <v>0</v>
      </c>
      <c r="DM44" s="1879">
        <f t="shared" si="75"/>
        <v>0</v>
      </c>
      <c r="DN44" s="1879">
        <f t="shared" si="75"/>
        <v>0</v>
      </c>
      <c r="DO44" s="1879">
        <f t="shared" si="75"/>
        <v>0</v>
      </c>
      <c r="DP44" s="1879">
        <f t="shared" si="75"/>
        <v>0</v>
      </c>
      <c r="DQ44" s="1879">
        <f t="shared" si="75"/>
        <v>0</v>
      </c>
      <c r="DR44" s="1879">
        <f t="shared" si="75"/>
        <v>0</v>
      </c>
      <c r="DS44" s="1879">
        <f t="shared" si="75"/>
        <v>0</v>
      </c>
      <c r="DT44" s="1879">
        <f t="shared" si="75"/>
        <v>0</v>
      </c>
      <c r="DU44" s="1879">
        <f t="shared" si="75"/>
        <v>0</v>
      </c>
      <c r="DV44" s="1879">
        <f t="shared" si="75"/>
        <v>0</v>
      </c>
      <c r="DW44" s="1879">
        <f t="shared" si="75"/>
        <v>0</v>
      </c>
      <c r="DX44" s="1879">
        <f t="shared" si="75"/>
        <v>0</v>
      </c>
      <c r="DY44" s="1879">
        <f t="shared" si="75"/>
        <v>0</v>
      </c>
      <c r="DZ44" s="1879">
        <f t="shared" si="75"/>
        <v>0</v>
      </c>
      <c r="EA44" s="1879">
        <f t="shared" si="75"/>
        <v>0</v>
      </c>
      <c r="EB44" s="1879">
        <f t="shared" si="75"/>
        <v>0</v>
      </c>
      <c r="EC44" s="1879">
        <f t="shared" si="75"/>
        <v>0</v>
      </c>
      <c r="ED44" s="1879">
        <f t="shared" si="75"/>
        <v>0</v>
      </c>
      <c r="EE44" s="47"/>
      <c r="EF44"/>
    </row>
    <row r="45" spans="1:136" s="1876" customFormat="1">
      <c r="A45" s="154"/>
      <c r="B45" s="1875" t="s">
        <v>965</v>
      </c>
      <c r="C45" s="154"/>
      <c r="D45" s="154"/>
      <c r="E45" s="154"/>
      <c r="F45" s="154"/>
      <c r="G45" s="154"/>
      <c r="H45" s="154"/>
      <c r="I45" s="154"/>
      <c r="J45" s="154"/>
      <c r="K45" s="155"/>
      <c r="L45" s="155"/>
      <c r="M45" s="155"/>
      <c r="N45" s="1435"/>
      <c r="O45" s="633">
        <f t="shared" ref="O45:AT45" si="76">IF(SUM(-O$44,-O$52,-O$60,-O$68,-O$76)&lt;O$5,-O44,O$5*$M42)*IF(O$5&gt;0,1,0)</f>
        <v>0</v>
      </c>
      <c r="P45" s="633">
        <f t="shared" si="76"/>
        <v>0</v>
      </c>
      <c r="Q45" s="633">
        <f t="shared" si="76"/>
        <v>0</v>
      </c>
      <c r="R45" s="633">
        <f t="shared" si="76"/>
        <v>0</v>
      </c>
      <c r="S45" s="633">
        <f t="shared" si="76"/>
        <v>0</v>
      </c>
      <c r="T45" s="633">
        <f t="shared" si="76"/>
        <v>0</v>
      </c>
      <c r="U45" s="633">
        <f t="shared" si="76"/>
        <v>0</v>
      </c>
      <c r="V45" s="633">
        <f t="shared" si="76"/>
        <v>0</v>
      </c>
      <c r="W45" s="633">
        <f t="shared" si="76"/>
        <v>0</v>
      </c>
      <c r="X45" s="633">
        <f t="shared" si="76"/>
        <v>0</v>
      </c>
      <c r="Y45" s="633">
        <f t="shared" si="76"/>
        <v>0</v>
      </c>
      <c r="Z45" s="633">
        <f t="shared" si="76"/>
        <v>0</v>
      </c>
      <c r="AA45" s="633">
        <f t="shared" si="76"/>
        <v>0</v>
      </c>
      <c r="AB45" s="633">
        <f t="shared" si="76"/>
        <v>0</v>
      </c>
      <c r="AC45" s="633">
        <f t="shared" si="76"/>
        <v>0</v>
      </c>
      <c r="AD45" s="633">
        <f t="shared" si="76"/>
        <v>0</v>
      </c>
      <c r="AE45" s="633">
        <f t="shared" si="76"/>
        <v>0</v>
      </c>
      <c r="AF45" s="633">
        <f t="shared" si="76"/>
        <v>0</v>
      </c>
      <c r="AG45" s="633">
        <f t="shared" si="76"/>
        <v>0</v>
      </c>
      <c r="AH45" s="633">
        <f t="shared" si="76"/>
        <v>0</v>
      </c>
      <c r="AI45" s="633">
        <f t="shared" si="76"/>
        <v>0</v>
      </c>
      <c r="AJ45" s="633">
        <f t="shared" si="76"/>
        <v>0</v>
      </c>
      <c r="AK45" s="633">
        <f t="shared" si="76"/>
        <v>0</v>
      </c>
      <c r="AL45" s="633">
        <f t="shared" si="76"/>
        <v>0</v>
      </c>
      <c r="AM45" s="633">
        <f t="shared" si="76"/>
        <v>0</v>
      </c>
      <c r="AN45" s="633">
        <f t="shared" si="76"/>
        <v>0</v>
      </c>
      <c r="AO45" s="633">
        <f t="shared" si="76"/>
        <v>0</v>
      </c>
      <c r="AP45" s="633">
        <f t="shared" si="76"/>
        <v>0</v>
      </c>
      <c r="AQ45" s="633">
        <f t="shared" si="76"/>
        <v>0</v>
      </c>
      <c r="AR45" s="633">
        <f t="shared" si="76"/>
        <v>0</v>
      </c>
      <c r="AS45" s="633">
        <f t="shared" si="76"/>
        <v>0</v>
      </c>
      <c r="AT45" s="633">
        <f t="shared" si="76"/>
        <v>0</v>
      </c>
      <c r="AU45" s="633">
        <f t="shared" ref="AU45:BZ45" si="77">IF(SUM(-AU$44,-AU$52,-AU$60,-AU$68,-AU$76)&lt;AU$5,-AU44,AU$5*$M42)*IF(AU$5&gt;0,1,0)</f>
        <v>0</v>
      </c>
      <c r="AV45" s="633">
        <f t="shared" si="77"/>
        <v>0</v>
      </c>
      <c r="AW45" s="633">
        <f t="shared" si="77"/>
        <v>0</v>
      </c>
      <c r="AX45" s="633">
        <f t="shared" si="77"/>
        <v>0</v>
      </c>
      <c r="AY45" s="633">
        <f t="shared" si="77"/>
        <v>0</v>
      </c>
      <c r="AZ45" s="633">
        <f t="shared" si="77"/>
        <v>0</v>
      </c>
      <c r="BA45" s="633">
        <f t="shared" si="77"/>
        <v>0</v>
      </c>
      <c r="BB45" s="633">
        <f t="shared" si="77"/>
        <v>0</v>
      </c>
      <c r="BC45" s="633">
        <f t="shared" si="77"/>
        <v>0</v>
      </c>
      <c r="BD45" s="633">
        <f t="shared" si="77"/>
        <v>0</v>
      </c>
      <c r="BE45" s="633">
        <f t="shared" si="77"/>
        <v>0</v>
      </c>
      <c r="BF45" s="633">
        <f t="shared" si="77"/>
        <v>0</v>
      </c>
      <c r="BG45" s="633">
        <f t="shared" si="77"/>
        <v>0</v>
      </c>
      <c r="BH45" s="633">
        <f t="shared" si="77"/>
        <v>0</v>
      </c>
      <c r="BI45" s="633">
        <f t="shared" si="77"/>
        <v>0</v>
      </c>
      <c r="BJ45" s="633">
        <f t="shared" si="77"/>
        <v>0</v>
      </c>
      <c r="BK45" s="633">
        <f t="shared" si="77"/>
        <v>0</v>
      </c>
      <c r="BL45" s="633">
        <f t="shared" si="77"/>
        <v>0</v>
      </c>
      <c r="BM45" s="633">
        <f t="shared" si="77"/>
        <v>0</v>
      </c>
      <c r="BN45" s="633">
        <f t="shared" si="77"/>
        <v>0</v>
      </c>
      <c r="BO45" s="633">
        <f t="shared" si="77"/>
        <v>0</v>
      </c>
      <c r="BP45" s="633">
        <f t="shared" si="77"/>
        <v>0</v>
      </c>
      <c r="BQ45" s="633">
        <f t="shared" si="77"/>
        <v>0</v>
      </c>
      <c r="BR45" s="633">
        <f t="shared" si="77"/>
        <v>0</v>
      </c>
      <c r="BS45" s="633">
        <f t="shared" si="77"/>
        <v>0</v>
      </c>
      <c r="BT45" s="633">
        <f t="shared" si="77"/>
        <v>0</v>
      </c>
      <c r="BU45" s="633">
        <f t="shared" si="77"/>
        <v>0</v>
      </c>
      <c r="BV45" s="633">
        <f t="shared" si="77"/>
        <v>0</v>
      </c>
      <c r="BW45" s="633">
        <f t="shared" si="77"/>
        <v>0</v>
      </c>
      <c r="BX45" s="633">
        <f t="shared" si="77"/>
        <v>0</v>
      </c>
      <c r="BY45" s="633">
        <f t="shared" si="77"/>
        <v>0</v>
      </c>
      <c r="BZ45" s="633">
        <f t="shared" si="77"/>
        <v>0</v>
      </c>
      <c r="CA45" s="633">
        <f t="shared" ref="CA45:DF45" si="78">IF(SUM(-CA$44,-CA$52,-CA$60,-CA$68,-CA$76)&lt;CA$5,-CA44,CA$5*$M42)*IF(CA$5&gt;0,1,0)</f>
        <v>0</v>
      </c>
      <c r="CB45" s="633">
        <f t="shared" si="78"/>
        <v>0</v>
      </c>
      <c r="CC45" s="633">
        <f t="shared" si="78"/>
        <v>0</v>
      </c>
      <c r="CD45" s="633">
        <f t="shared" si="78"/>
        <v>0</v>
      </c>
      <c r="CE45" s="633">
        <f t="shared" si="78"/>
        <v>0</v>
      </c>
      <c r="CF45" s="633">
        <f t="shared" si="78"/>
        <v>0</v>
      </c>
      <c r="CG45" s="633">
        <f t="shared" si="78"/>
        <v>0</v>
      </c>
      <c r="CH45" s="633">
        <f t="shared" si="78"/>
        <v>0</v>
      </c>
      <c r="CI45" s="633">
        <f t="shared" si="78"/>
        <v>0</v>
      </c>
      <c r="CJ45" s="633">
        <f t="shared" si="78"/>
        <v>0</v>
      </c>
      <c r="CK45" s="633">
        <f t="shared" si="78"/>
        <v>0</v>
      </c>
      <c r="CL45" s="633">
        <f t="shared" si="78"/>
        <v>0</v>
      </c>
      <c r="CM45" s="633">
        <f t="shared" si="78"/>
        <v>0</v>
      </c>
      <c r="CN45" s="633">
        <f t="shared" si="78"/>
        <v>0</v>
      </c>
      <c r="CO45" s="633">
        <f t="shared" si="78"/>
        <v>0</v>
      </c>
      <c r="CP45" s="633">
        <f t="shared" si="78"/>
        <v>0</v>
      </c>
      <c r="CQ45" s="633">
        <f t="shared" si="78"/>
        <v>0</v>
      </c>
      <c r="CR45" s="633">
        <f t="shared" si="78"/>
        <v>0</v>
      </c>
      <c r="CS45" s="633">
        <f t="shared" si="78"/>
        <v>0</v>
      </c>
      <c r="CT45" s="633">
        <f t="shared" si="78"/>
        <v>0</v>
      </c>
      <c r="CU45" s="633">
        <f t="shared" si="78"/>
        <v>0</v>
      </c>
      <c r="CV45" s="633">
        <f t="shared" si="78"/>
        <v>0</v>
      </c>
      <c r="CW45" s="633">
        <f t="shared" si="78"/>
        <v>0</v>
      </c>
      <c r="CX45" s="633">
        <f t="shared" si="78"/>
        <v>0</v>
      </c>
      <c r="CY45" s="633">
        <f t="shared" si="78"/>
        <v>0</v>
      </c>
      <c r="CZ45" s="633">
        <f t="shared" si="78"/>
        <v>0</v>
      </c>
      <c r="DA45" s="633">
        <f t="shared" si="78"/>
        <v>0</v>
      </c>
      <c r="DB45" s="633">
        <f t="shared" si="78"/>
        <v>0</v>
      </c>
      <c r="DC45" s="633">
        <f t="shared" si="78"/>
        <v>0</v>
      </c>
      <c r="DD45" s="633">
        <f t="shared" si="78"/>
        <v>0</v>
      </c>
      <c r="DE45" s="633">
        <f t="shared" si="78"/>
        <v>0</v>
      </c>
      <c r="DF45" s="633">
        <f t="shared" si="78"/>
        <v>0</v>
      </c>
      <c r="DG45" s="633">
        <f t="shared" ref="DG45:ED45" si="79">IF(SUM(-DG$44,-DG$52,-DG$60,-DG$68,-DG$76)&lt;DG$5,-DG44,DG$5*$M42)*IF(DG$5&gt;0,1,0)</f>
        <v>0</v>
      </c>
      <c r="DH45" s="633">
        <f t="shared" si="79"/>
        <v>0</v>
      </c>
      <c r="DI45" s="633">
        <f t="shared" si="79"/>
        <v>0</v>
      </c>
      <c r="DJ45" s="633">
        <f t="shared" si="79"/>
        <v>0</v>
      </c>
      <c r="DK45" s="633">
        <f t="shared" si="79"/>
        <v>0</v>
      </c>
      <c r="DL45" s="633">
        <f t="shared" si="79"/>
        <v>0</v>
      </c>
      <c r="DM45" s="633">
        <f t="shared" si="79"/>
        <v>0</v>
      </c>
      <c r="DN45" s="633">
        <f t="shared" si="79"/>
        <v>0</v>
      </c>
      <c r="DO45" s="633">
        <f t="shared" si="79"/>
        <v>0</v>
      </c>
      <c r="DP45" s="633">
        <f t="shared" si="79"/>
        <v>0</v>
      </c>
      <c r="DQ45" s="633">
        <f t="shared" si="79"/>
        <v>0</v>
      </c>
      <c r="DR45" s="633">
        <f t="shared" si="79"/>
        <v>0</v>
      </c>
      <c r="DS45" s="633">
        <f t="shared" si="79"/>
        <v>0</v>
      </c>
      <c r="DT45" s="633">
        <f t="shared" si="79"/>
        <v>0</v>
      </c>
      <c r="DU45" s="633">
        <f t="shared" si="79"/>
        <v>0</v>
      </c>
      <c r="DV45" s="633">
        <f t="shared" si="79"/>
        <v>0</v>
      </c>
      <c r="DW45" s="633">
        <f t="shared" si="79"/>
        <v>0</v>
      </c>
      <c r="DX45" s="633">
        <f t="shared" si="79"/>
        <v>0</v>
      </c>
      <c r="DY45" s="633">
        <f t="shared" si="79"/>
        <v>0</v>
      </c>
      <c r="DZ45" s="633">
        <f t="shared" si="79"/>
        <v>0</v>
      </c>
      <c r="EA45" s="633">
        <f t="shared" si="79"/>
        <v>0</v>
      </c>
      <c r="EB45" s="633">
        <f t="shared" si="79"/>
        <v>0</v>
      </c>
      <c r="EC45" s="633">
        <f t="shared" si="79"/>
        <v>0</v>
      </c>
      <c r="ED45" s="633">
        <f t="shared" si="79"/>
        <v>0</v>
      </c>
      <c r="EE45" s="47"/>
      <c r="EF45"/>
    </row>
    <row r="46" spans="1:136" s="1876" customFormat="1">
      <c r="A46"/>
      <c r="B46" s="7"/>
      <c r="C46"/>
      <c r="D46"/>
      <c r="E46"/>
      <c r="F46"/>
      <c r="G46"/>
      <c r="H46"/>
      <c r="I46"/>
      <c r="J46"/>
      <c r="K46"/>
      <c r="L46"/>
      <c r="M46" s="646"/>
      <c r="N46" s="1436"/>
      <c r="O46" s="1881"/>
      <c r="P46" s="460"/>
      <c r="Q46" s="460"/>
      <c r="R46" s="460"/>
      <c r="S46" s="460"/>
      <c r="T46" s="460"/>
      <c r="U46" s="460"/>
      <c r="V46" s="460"/>
      <c r="W46" s="460"/>
      <c r="X46" s="460"/>
      <c r="Y46" s="460"/>
      <c r="Z46" s="460"/>
      <c r="AA46" s="460"/>
      <c r="AB46" s="460"/>
      <c r="AC46" s="460"/>
      <c r="AD46" s="460"/>
      <c r="AE46" s="460"/>
      <c r="AF46" s="460"/>
      <c r="AG46" s="460"/>
      <c r="AH46" s="460"/>
      <c r="AI46" s="460"/>
      <c r="AJ46" s="460"/>
      <c r="AK46" s="460"/>
      <c r="AL46" s="460"/>
      <c r="AM46" s="460"/>
      <c r="AN46" s="460"/>
      <c r="AO46" s="460"/>
      <c r="AP46" s="460"/>
      <c r="AQ46" s="460"/>
      <c r="AR46" s="460"/>
      <c r="AS46" s="460"/>
      <c r="AT46" s="460"/>
      <c r="AU46" s="460"/>
      <c r="AV46" s="460"/>
      <c r="AW46" s="460"/>
      <c r="AX46" s="460"/>
      <c r="AY46" s="460"/>
      <c r="AZ46" s="460"/>
      <c r="BA46" s="460"/>
      <c r="BB46" s="460"/>
      <c r="BC46" s="460"/>
      <c r="BD46" s="460"/>
      <c r="BE46" s="460"/>
      <c r="BF46" s="460"/>
      <c r="BG46" s="460"/>
      <c r="BH46" s="460"/>
      <c r="BI46" s="460"/>
      <c r="BJ46" s="460"/>
      <c r="BK46" s="460"/>
      <c r="BL46" s="460"/>
      <c r="BM46" s="460"/>
      <c r="BN46" s="460"/>
      <c r="BO46" s="460"/>
      <c r="BP46" s="460"/>
      <c r="BQ46" s="460"/>
      <c r="BR46" s="460"/>
      <c r="BS46" s="460"/>
      <c r="BT46" s="460"/>
      <c r="BU46" s="460"/>
      <c r="BV46" s="460"/>
      <c r="BW46" s="460"/>
      <c r="BX46" s="460"/>
      <c r="BY46" s="460"/>
      <c r="BZ46" s="460"/>
      <c r="CA46" s="460"/>
      <c r="CB46" s="460"/>
      <c r="CC46" s="460"/>
      <c r="CD46" s="460"/>
      <c r="CE46" s="460"/>
      <c r="CF46" s="460"/>
      <c r="CG46" s="460"/>
      <c r="CH46" s="460"/>
      <c r="CI46" s="460"/>
      <c r="CJ46" s="460"/>
      <c r="CK46" s="460"/>
      <c r="CL46" s="460"/>
      <c r="CM46" s="460"/>
      <c r="CN46" s="460"/>
      <c r="CO46" s="460"/>
      <c r="CP46" s="460"/>
      <c r="CQ46" s="460"/>
      <c r="CR46" s="460"/>
      <c r="CS46" s="460"/>
      <c r="CT46" s="460"/>
      <c r="CU46" s="460"/>
      <c r="CV46" s="460"/>
      <c r="CW46" s="460"/>
      <c r="CX46" s="460"/>
      <c r="CY46" s="460"/>
      <c r="CZ46" s="460"/>
      <c r="DA46" s="460"/>
      <c r="DB46" s="460"/>
      <c r="DC46" s="460"/>
      <c r="DD46" s="460"/>
      <c r="DE46" s="460"/>
      <c r="DF46" s="460"/>
      <c r="DG46" s="460"/>
      <c r="DH46" s="460"/>
      <c r="DI46" s="460"/>
      <c r="DJ46" s="460"/>
      <c r="DK46" s="460"/>
      <c r="DL46" s="460"/>
      <c r="DM46" s="460"/>
      <c r="DN46" s="460"/>
      <c r="DO46" s="460"/>
      <c r="DP46" s="460"/>
      <c r="DQ46" s="460"/>
      <c r="DR46" s="460"/>
      <c r="DS46" s="460"/>
      <c r="DT46" s="460"/>
      <c r="DU46" s="460"/>
      <c r="DV46" s="460"/>
      <c r="DW46" s="460"/>
      <c r="DX46" s="460"/>
      <c r="DY46" s="460"/>
      <c r="DZ46" s="460"/>
      <c r="EA46" s="460"/>
      <c r="EB46" s="460"/>
      <c r="EC46" s="460"/>
      <c r="ED46" s="460"/>
      <c r="EE46" s="47"/>
      <c r="EF46"/>
    </row>
    <row r="47" spans="1:136" s="1876" customFormat="1">
      <c r="A47" s="1" t="str">
        <f>B16</f>
        <v>LP Investor</v>
      </c>
      <c r="B47" s="7"/>
      <c r="C47"/>
      <c r="D47"/>
      <c r="E47"/>
      <c r="F47"/>
      <c r="G47"/>
      <c r="H47"/>
      <c r="I47"/>
      <c r="J47"/>
      <c r="K47"/>
      <c r="L47"/>
      <c r="M47" s="646"/>
      <c r="N47" s="1433"/>
      <c r="O47" s="466"/>
      <c r="P47" s="466"/>
      <c r="Q47" s="466"/>
      <c r="R47" s="466"/>
      <c r="S47" s="466"/>
      <c r="T47" s="466"/>
      <c r="U47" s="466"/>
      <c r="V47" s="466"/>
      <c r="W47" s="466"/>
      <c r="X47" s="466"/>
      <c r="Y47" s="466"/>
      <c r="Z47" s="466"/>
      <c r="AA47" s="466"/>
      <c r="AB47" s="466"/>
      <c r="AC47" s="466"/>
      <c r="AD47" s="466"/>
      <c r="AE47" s="466"/>
      <c r="AF47" s="466"/>
      <c r="AG47" s="466"/>
      <c r="AH47" s="466"/>
      <c r="AI47" s="466"/>
      <c r="AJ47" s="466"/>
      <c r="AK47" s="466"/>
      <c r="AL47" s="466"/>
      <c r="AM47" s="466"/>
      <c r="AN47" s="466"/>
      <c r="AO47" s="466"/>
      <c r="AP47" s="466"/>
      <c r="AQ47" s="466"/>
      <c r="AR47" s="466"/>
      <c r="AS47" s="466"/>
      <c r="AT47" s="466"/>
      <c r="AU47" s="466"/>
      <c r="AV47" s="466"/>
      <c r="AW47" s="466"/>
      <c r="AX47" s="466"/>
      <c r="AY47" s="466"/>
      <c r="AZ47" s="466"/>
      <c r="BA47" s="466"/>
      <c r="BB47" s="466"/>
      <c r="BC47" s="466"/>
      <c r="BD47" s="466"/>
      <c r="BE47" s="466"/>
      <c r="BF47" s="466"/>
      <c r="BG47" s="466"/>
      <c r="BH47" s="466"/>
      <c r="BI47" s="466"/>
      <c r="BJ47" s="466"/>
      <c r="BK47" s="466"/>
      <c r="BL47" s="466"/>
      <c r="BM47" s="466"/>
      <c r="BN47" s="466"/>
      <c r="BO47" s="466"/>
      <c r="BP47" s="466"/>
      <c r="BQ47" s="466"/>
      <c r="BR47" s="466"/>
      <c r="BS47" s="466"/>
      <c r="BT47" s="466"/>
      <c r="BU47" s="466"/>
      <c r="BV47" s="466"/>
      <c r="BW47" s="466"/>
      <c r="BX47" s="466"/>
      <c r="BY47" s="466"/>
      <c r="BZ47" s="466"/>
      <c r="CA47" s="466"/>
      <c r="CB47" s="466"/>
      <c r="CC47" s="466"/>
      <c r="CD47" s="466"/>
      <c r="CE47" s="466"/>
      <c r="CF47" s="466"/>
      <c r="CG47" s="466"/>
      <c r="CH47" s="466"/>
      <c r="CI47" s="466"/>
      <c r="CJ47" s="466"/>
      <c r="CK47" s="466"/>
      <c r="CL47" s="466"/>
      <c r="CM47" s="466"/>
      <c r="CN47" s="466"/>
      <c r="CO47" s="466"/>
      <c r="CP47" s="466"/>
      <c r="CQ47" s="466"/>
      <c r="CR47" s="466"/>
      <c r="CS47" s="466"/>
      <c r="CT47" s="466"/>
      <c r="CU47" s="466"/>
      <c r="CV47" s="466"/>
      <c r="CW47" s="466"/>
      <c r="CX47" s="466"/>
      <c r="CY47" s="466"/>
      <c r="CZ47" s="466"/>
      <c r="DA47" s="466"/>
      <c r="DB47" s="466"/>
      <c r="DC47" s="466"/>
      <c r="DD47" s="466"/>
      <c r="DE47" s="466"/>
      <c r="DF47" s="466"/>
      <c r="DG47" s="466"/>
      <c r="DH47" s="466"/>
      <c r="DI47" s="466"/>
      <c r="DJ47" s="466"/>
      <c r="DK47" s="466"/>
      <c r="DL47" s="466"/>
      <c r="DM47" s="466"/>
      <c r="DN47" s="466"/>
      <c r="DO47" s="466"/>
      <c r="DP47" s="466"/>
      <c r="DQ47" s="466"/>
      <c r="DR47" s="466"/>
      <c r="DS47" s="466"/>
      <c r="DT47" s="466"/>
      <c r="DU47" s="466"/>
      <c r="DV47" s="466"/>
      <c r="DW47" s="466"/>
      <c r="DX47" s="466"/>
      <c r="DY47" s="466"/>
      <c r="DZ47" s="466"/>
      <c r="EA47" s="466"/>
      <c r="EB47" s="466"/>
      <c r="EC47" s="466"/>
      <c r="ED47" s="466"/>
      <c r="EE47" s="47"/>
      <c r="EF47"/>
    </row>
    <row r="48" spans="1:136" s="1876" customFormat="1">
      <c r="A48" s="802"/>
      <c r="B48" s="816" t="s">
        <v>438</v>
      </c>
      <c r="C48" s="802"/>
      <c r="D48" s="802"/>
      <c r="E48" s="802"/>
      <c r="F48" s="802"/>
      <c r="G48" s="802"/>
      <c r="H48" s="802"/>
      <c r="I48" s="802"/>
      <c r="J48" s="802"/>
      <c r="K48" s="802"/>
      <c r="L48" s="802"/>
      <c r="M48" s="1877"/>
      <c r="N48" s="1901"/>
      <c r="O48" s="1902">
        <f>F16</f>
        <v>-12907275.830895012</v>
      </c>
      <c r="P48" s="1902">
        <f>IF($B$30="Preferred Return Compounding",O48+O50+O51,P90)*IF(P$1&gt;'Project Summary'!$G$7,0,1)</f>
        <v>-12907275.830895012</v>
      </c>
      <c r="Q48" s="1902">
        <f>IF($B$30="Preferred Return Compounding",P48+P50+P51,Q90)*IF(Q$1&gt;'Project Summary'!$G$7,0,1)</f>
        <v>-12907275.830895012</v>
      </c>
      <c r="R48" s="1902">
        <f>IF($B$30="Preferred Return Compounding",Q48+Q50+Q51,R90)*IF(R$1&gt;'Project Summary'!$G$7,0,1)</f>
        <v>-12907275.830895012</v>
      </c>
      <c r="S48" s="1902">
        <f>IF($B$30="Preferred Return Compounding",R48+R50+R51,S90)*IF(S$1&gt;'Project Summary'!$G$7,0,1)</f>
        <v>-12907275.830895012</v>
      </c>
      <c r="T48" s="1902">
        <f>IF($B$30="Preferred Return Compounding",S48+S50+S51,T90)*IF(T$1&gt;'Project Summary'!$G$7,0,1)</f>
        <v>-12907275.830895012</v>
      </c>
      <c r="U48" s="1902">
        <f>IF($B$30="Preferred Return Compounding",T48+T50+T51,U90)*IF(U$1&gt;'Project Summary'!$G$7,0,1)</f>
        <v>-12907275.830895012</v>
      </c>
      <c r="V48" s="1902">
        <f>IF($B$30="Preferred Return Compounding",U48+U50+U51,V90)*IF(V$1&gt;'Project Summary'!$G$7,0,1)</f>
        <v>-12907275.830895012</v>
      </c>
      <c r="W48" s="1902">
        <f>IF($B$30="Preferred Return Compounding",V48+V50+V51,W90)*IF(W$1&gt;'Project Summary'!$G$7,0,1)</f>
        <v>-12907275.830895012</v>
      </c>
      <c r="X48" s="1902">
        <f>IF($B$30="Preferred Return Compounding",W48+W50+W51,X90)*IF(X$1&gt;'Project Summary'!$G$7,0,1)</f>
        <v>-12907275.830895012</v>
      </c>
      <c r="Y48" s="1902">
        <f>IF($B$30="Preferred Return Compounding",X48+X50+X51,Y90)*IF(Y$1&gt;'Project Summary'!$G$7,0,1)</f>
        <v>-12907275.830895012</v>
      </c>
      <c r="Z48" s="1902">
        <f>IF($B$30="Preferred Return Compounding",Y48+Y50+Y51,Z90)*IF(Z$1&gt;'Project Summary'!$G$7,0,1)</f>
        <v>-12907275.830895012</v>
      </c>
      <c r="AA48" s="1902">
        <f>IF($B$30="Preferred Return Compounding",Z48+Z50+Z51,AA90)*IF(AA$1&gt;'Project Summary'!$G$7,0,1)</f>
        <v>-12907275.830895012</v>
      </c>
      <c r="AB48" s="1902">
        <f>IF($B$30="Preferred Return Compounding",AA48+AA50+AA51,AB90)*IF(AB$1&gt;'Project Summary'!$G$7,0,1)</f>
        <v>-12907275.830895012</v>
      </c>
      <c r="AC48" s="1902">
        <f>IF($B$30="Preferred Return Compounding",AB48+AB50+AB51,AC90)*IF(AC$1&gt;'Project Summary'!$G$7,0,1)</f>
        <v>-12907275.830895012</v>
      </c>
      <c r="AD48" s="1902">
        <f>IF($B$30="Preferred Return Compounding",AC48+AC50+AC51,AD90)*IF(AD$1&gt;'Project Summary'!$G$7,0,1)</f>
        <v>-12907275.830895012</v>
      </c>
      <c r="AE48" s="1902">
        <f>IF($B$30="Preferred Return Compounding",AD48+AD50+AD51,AE90)*IF(AE$1&gt;'Project Summary'!$G$7,0,1)</f>
        <v>-12907275.830895012</v>
      </c>
      <c r="AF48" s="1902">
        <f>IF($B$30="Preferred Return Compounding",AE48+AE50+AE51,AF90)*IF(AF$1&gt;'Project Summary'!$G$7,0,1)</f>
        <v>-12907275.830895012</v>
      </c>
      <c r="AG48" s="1902">
        <f>IF($B$30="Preferred Return Compounding",AF48+AF50+AF51,AG90)*IF(AG$1&gt;'Project Summary'!$G$7,0,1)</f>
        <v>-12907275.830895012</v>
      </c>
      <c r="AH48" s="1902">
        <f>IF($B$30="Preferred Return Compounding",AG48+AG50+AG51,AH90)*IF(AH$1&gt;'Project Summary'!$G$7,0,1)</f>
        <v>-12907275.830895012</v>
      </c>
      <c r="AI48" s="1902">
        <f>IF($B$30="Preferred Return Compounding",AH48+AH50+AH51,AI90)*IF(AI$1&gt;'Project Summary'!$G$7,0,1)</f>
        <v>-12907275.830895012</v>
      </c>
      <c r="AJ48" s="1902">
        <f>IF($B$30="Preferred Return Compounding",AI48+AI50+AI51,AJ90)*IF(AJ$1&gt;'Project Summary'!$G$7,0,1)</f>
        <v>-12907275.830895012</v>
      </c>
      <c r="AK48" s="1902">
        <f>IF($B$30="Preferred Return Compounding",AJ48+AJ50+AJ51,AK90)*IF(AK$1&gt;'Project Summary'!$G$7,0,1)</f>
        <v>-12907275.830895012</v>
      </c>
      <c r="AL48" s="1902">
        <f>IF($B$30="Preferred Return Compounding",AK48+AK50+AK51,AL90)*IF(AL$1&gt;'Project Summary'!$G$7,0,1)</f>
        <v>-12907275.830895012</v>
      </c>
      <c r="AM48" s="1902">
        <f>IF($B$30="Preferred Return Compounding",AL48+AL50+AL51,AM90)*IF(AM$1&gt;'Project Summary'!$G$7,0,1)</f>
        <v>-12907275.830895012</v>
      </c>
      <c r="AN48" s="1902">
        <f>IF($B$30="Preferred Return Compounding",AM48+AM50+AM51,AN90)*IF(AN$1&gt;'Project Summary'!$G$7,0,1)</f>
        <v>-12907275.830895012</v>
      </c>
      <c r="AO48" s="1902">
        <f>IF($B$30="Preferred Return Compounding",AN48+AN50+AN51,AO90)*IF(AO$1&gt;'Project Summary'!$G$7,0,1)</f>
        <v>-12907275.830895012</v>
      </c>
      <c r="AP48" s="1902">
        <f>IF($B$30="Preferred Return Compounding",AO48+AO50+AO51,AP90)*IF(AP$1&gt;'Project Summary'!$G$7,0,1)</f>
        <v>-12907275.830895012</v>
      </c>
      <c r="AQ48" s="1902">
        <f>IF($B$30="Preferred Return Compounding",AP48+AP50+AP51,AQ90)*IF(AQ$1&gt;'Project Summary'!$G$7,0,1)</f>
        <v>-12907275.830895012</v>
      </c>
      <c r="AR48" s="1902">
        <f>IF($B$30="Preferred Return Compounding",AQ48+AQ50+AQ51,AR90)*IF(AR$1&gt;'Project Summary'!$G$7,0,1)</f>
        <v>-12907275.830895012</v>
      </c>
      <c r="AS48" s="1902">
        <f>IF($B$30="Preferred Return Compounding",AR48+AR50+AR51,AS90)*IF(AS$1&gt;'Project Summary'!$G$7,0,1)</f>
        <v>-12907275.830895012</v>
      </c>
      <c r="AT48" s="1902">
        <f>IF($B$30="Preferred Return Compounding",AS48+AS50+AS51,AT90)*IF(AT$1&gt;'Project Summary'!$G$7,0,1)</f>
        <v>-12907275.830895012</v>
      </c>
      <c r="AU48" s="1902">
        <f>IF($B$30="Preferred Return Compounding",AT48+AT50+AT51,AU90)*IF(AU$1&gt;'Project Summary'!$G$7,0,1)</f>
        <v>-12907275.830895012</v>
      </c>
      <c r="AV48" s="1902">
        <f>IF($B$30="Preferred Return Compounding",AU48+AU50+AU51,AV90)*IF(AV$1&gt;'Project Summary'!$G$7,0,1)</f>
        <v>-12907275.830895012</v>
      </c>
      <c r="AW48" s="1902">
        <f>IF($B$30="Preferred Return Compounding",AV48+AV50+AV51,AW90)*IF(AW$1&gt;'Project Summary'!$G$7,0,1)</f>
        <v>-12907275.830895012</v>
      </c>
      <c r="AX48" s="1902">
        <f>IF($B$30="Preferred Return Compounding",AW48+AW50+AW51,AX90)*IF(AX$1&gt;'Project Summary'!$G$7,0,1)</f>
        <v>-12907275.830895012</v>
      </c>
      <c r="AY48" s="1902">
        <f>IF($B$30="Preferred Return Compounding",AX48+AX50+AX51,AY90)*IF(AY$1&gt;'Project Summary'!$G$7,0,1)</f>
        <v>-12907275.830895012</v>
      </c>
      <c r="AZ48" s="1902">
        <f>IF($B$30="Preferred Return Compounding",AY48+AY50+AY51,AZ90)*IF(AZ$1&gt;'Project Summary'!$G$7,0,1)</f>
        <v>-12907275.830895012</v>
      </c>
      <c r="BA48" s="1902">
        <f>IF($B$30="Preferred Return Compounding",AZ48+AZ50+AZ51,BA90)*IF(BA$1&gt;'Project Summary'!$G$7,0,1)</f>
        <v>-12907275.830895012</v>
      </c>
      <c r="BB48" s="1902">
        <f>IF($B$30="Preferred Return Compounding",BA48+BA50+BA51,BB90)*IF(BB$1&gt;'Project Summary'!$G$7,0,1)</f>
        <v>-12907275.830895012</v>
      </c>
      <c r="BC48" s="1902">
        <f>IF($B$30="Preferred Return Compounding",BB48+BB50+BB51,BC90)*IF(BC$1&gt;'Project Summary'!$G$7,0,1)</f>
        <v>-12907275.830895012</v>
      </c>
      <c r="BD48" s="1902">
        <f>IF($B$30="Preferred Return Compounding",BC48+BC50+BC51,BD90)*IF(BD$1&gt;'Project Summary'!$G$7,0,1)</f>
        <v>-12907275.830895012</v>
      </c>
      <c r="BE48" s="1902">
        <f>IF($B$30="Preferred Return Compounding",BD48+BD50+BD51,BE90)*IF(BE$1&gt;'Project Summary'!$G$7,0,1)</f>
        <v>-12907275.830895012</v>
      </c>
      <c r="BF48" s="1902">
        <f>IF($B$30="Preferred Return Compounding",BE48+BE50+BE51,BF90)*IF(BF$1&gt;'Project Summary'!$G$7,0,1)</f>
        <v>-12907275.830895012</v>
      </c>
      <c r="BG48" s="1902">
        <f>IF($B$30="Preferred Return Compounding",BF48+BF50+BF51,BG90)*IF(BG$1&gt;'Project Summary'!$G$7,0,1)</f>
        <v>-12907275.830895012</v>
      </c>
      <c r="BH48" s="1902">
        <f>IF($B$30="Preferred Return Compounding",BG48+BG50+BG51,BH90)*IF(BH$1&gt;'Project Summary'!$G$7,0,1)</f>
        <v>-12907275.830895012</v>
      </c>
      <c r="BI48" s="1902">
        <f>IF($B$30="Preferred Return Compounding",BH48+BH50+BH51,BI90)*IF(BI$1&gt;'Project Summary'!$G$7,0,1)</f>
        <v>-12907275.830895012</v>
      </c>
      <c r="BJ48" s="1902">
        <f>IF($B$30="Preferred Return Compounding",BI48+BI50+BI51,BJ90)*IF(BJ$1&gt;'Project Summary'!$G$7,0,1)</f>
        <v>-12907275.830895012</v>
      </c>
      <c r="BK48" s="1902">
        <f>IF($B$30="Preferred Return Compounding",BJ48+BJ50+BJ51,BK90)*IF(BK$1&gt;'Project Summary'!$G$7,0,1)</f>
        <v>-12907275.830895012</v>
      </c>
      <c r="BL48" s="1902">
        <f>IF($B$30="Preferred Return Compounding",BK48+BK50+BK51,BL90)*IF(BL$1&gt;'Project Summary'!$G$7,0,1)</f>
        <v>-12907275.830895012</v>
      </c>
      <c r="BM48" s="1902">
        <f>IF($B$30="Preferred Return Compounding",BL48+BL50+BL51,BM90)*IF(BM$1&gt;'Project Summary'!$G$7,0,1)</f>
        <v>-12907275.830895012</v>
      </c>
      <c r="BN48" s="1902">
        <f>IF($B$30="Preferred Return Compounding",BM48+BM50+BM51,BN90)*IF(BN$1&gt;'Project Summary'!$G$7,0,1)</f>
        <v>-12907275.830895012</v>
      </c>
      <c r="BO48" s="1902">
        <f>IF($B$30="Preferred Return Compounding",BN48+BN50+BN51,BO90)*IF(BO$1&gt;'Project Summary'!$G$7,0,1)</f>
        <v>-12907275.830895012</v>
      </c>
      <c r="BP48" s="1902">
        <f>IF($B$30="Preferred Return Compounding",BO48+BO50+BO51,BP90)*IF(BP$1&gt;'Project Summary'!$G$7,0,1)</f>
        <v>-12907275.830895012</v>
      </c>
      <c r="BQ48" s="1902">
        <f>IF($B$30="Preferred Return Compounding",BP48+BP50+BP51,BQ90)*IF(BQ$1&gt;'Project Summary'!$G$7,0,1)</f>
        <v>-12907275.830895012</v>
      </c>
      <c r="BR48" s="1902">
        <f>IF($B$30="Preferred Return Compounding",BQ48+BQ50+BQ51,BR90)*IF(BR$1&gt;'Project Summary'!$G$7,0,1)</f>
        <v>-12907275.830895012</v>
      </c>
      <c r="BS48" s="1902">
        <f>IF($B$30="Preferred Return Compounding",BR48+BR50+BR51,BS90)*IF(BS$1&gt;'Project Summary'!$G$7,0,1)</f>
        <v>-12907275.830895012</v>
      </c>
      <c r="BT48" s="1902">
        <f>IF($B$30="Preferred Return Compounding",BS48+BS50+BS51,BT90)*IF(BT$1&gt;'Project Summary'!$G$7,0,1)</f>
        <v>-12907275.830895012</v>
      </c>
      <c r="BU48" s="1902">
        <f>IF($B$30="Preferred Return Compounding",BT48+BT50+BT51,BU90)*IF(BU$1&gt;'Project Summary'!$G$7,0,1)</f>
        <v>-12907275.830895012</v>
      </c>
      <c r="BV48" s="1902">
        <f>IF($B$30="Preferred Return Compounding",BU48+BU50+BU51,BV90)*IF(BV$1&gt;'Project Summary'!$G$7,0,1)</f>
        <v>-12907275.830895012</v>
      </c>
      <c r="BW48" s="1902">
        <f>IF($B$30="Preferred Return Compounding",BV48+BV50+BV51,BW90)*IF(BW$1&gt;'Project Summary'!$G$7,0,1)</f>
        <v>-12907275.830895012</v>
      </c>
      <c r="BX48" s="1902">
        <f>IF($B$30="Preferred Return Compounding",BW48+BW50+BW51,BX90)*IF(BX$1&gt;'Project Summary'!$G$7,0,1)</f>
        <v>-12907275.830895012</v>
      </c>
      <c r="BY48" s="1902">
        <f>IF($B$30="Preferred Return Compounding",BX48+BX50+BX51,BY90)*IF(BY$1&gt;'Project Summary'!$G$7,0,1)</f>
        <v>-12907275.830895012</v>
      </c>
      <c r="BZ48" s="1902">
        <f>IF($B$30="Preferred Return Compounding",BY48+BY50+BY51,BZ90)*IF(BZ$1&gt;'Project Summary'!$G$7,0,1)</f>
        <v>-12907275.830895012</v>
      </c>
      <c r="CA48" s="1902">
        <f>IF($B$30="Preferred Return Compounding",BZ48+BZ50+BZ51,CA90)*IF(CA$1&gt;'Project Summary'!$G$7,0,1)</f>
        <v>-12907275.830895012</v>
      </c>
      <c r="CB48" s="1902">
        <f>IF($B$30="Preferred Return Compounding",CA48+CA50+CA51,CB90)*IF(CB$1&gt;'Project Summary'!$G$7,0,1)</f>
        <v>-12907275.830895012</v>
      </c>
      <c r="CC48" s="1902">
        <f>IF($B$30="Preferred Return Compounding",CB48+CB50+CB51,CC90)*IF(CC$1&gt;'Project Summary'!$G$7,0,1)</f>
        <v>-12907275.830895012</v>
      </c>
      <c r="CD48" s="1902">
        <f>IF($B$30="Preferred Return Compounding",CC48+CC50+CC51,CD90)*IF(CD$1&gt;'Project Summary'!$G$7,0,1)</f>
        <v>-12907275.830895012</v>
      </c>
      <c r="CE48" s="1902">
        <f>IF($B$30="Preferred Return Compounding",CD48+CD50+CD51,CE90)*IF(CE$1&gt;'Project Summary'!$G$7,0,1)</f>
        <v>-12907275.830895012</v>
      </c>
      <c r="CF48" s="1902">
        <f>IF($B$30="Preferred Return Compounding",CE48+CE50+CE51,CF90)*IF(CF$1&gt;'Project Summary'!$G$7,0,1)</f>
        <v>-12907275.830895012</v>
      </c>
      <c r="CG48" s="1902">
        <f>IF($B$30="Preferred Return Compounding",CF48+CF50+CF51,CG90)*IF(CG$1&gt;'Project Summary'!$G$7,0,1)</f>
        <v>-12907275.830895012</v>
      </c>
      <c r="CH48" s="1902">
        <f>IF($B$30="Preferred Return Compounding",CG48+CG50+CG51,CH90)*IF(CH$1&gt;'Project Summary'!$G$7,0,1)</f>
        <v>-12907275.830895012</v>
      </c>
      <c r="CI48" s="1902">
        <f>IF($B$30="Preferred Return Compounding",CH48+CH50+CH51,CI90)*IF(CI$1&gt;'Project Summary'!$G$7,0,1)</f>
        <v>-12907275.830895012</v>
      </c>
      <c r="CJ48" s="1902">
        <f>IF($B$30="Preferred Return Compounding",CI48+CI50+CI51,CJ90)*IF(CJ$1&gt;'Project Summary'!$G$7,0,1)</f>
        <v>-12907275.830895012</v>
      </c>
      <c r="CK48" s="1902">
        <f>IF($B$30="Preferred Return Compounding",CJ48+CJ50+CJ51,CK90)*IF(CK$1&gt;'Project Summary'!$G$7,0,1)</f>
        <v>-12907275.830895012</v>
      </c>
      <c r="CL48" s="1902">
        <f>IF($B$30="Preferred Return Compounding",CK48+CK50+CK51,CL90)*IF(CL$1&gt;'Project Summary'!$G$7,0,1)</f>
        <v>-12907275.830895012</v>
      </c>
      <c r="CM48" s="1902">
        <f>IF($B$30="Preferred Return Compounding",CL48+CL50+CL51,CM90)*IF(CM$1&gt;'Project Summary'!$G$7,0,1)</f>
        <v>-12907275.830895012</v>
      </c>
      <c r="CN48" s="1902">
        <f>IF($B$30="Preferred Return Compounding",CM48+CM50+CM51,CN90)*IF(CN$1&gt;'Project Summary'!$G$7,0,1)</f>
        <v>-12907275.830895012</v>
      </c>
      <c r="CO48" s="1902">
        <f>IF($B$30="Preferred Return Compounding",CN48+CN50+CN51,CO90)*IF(CO$1&gt;'Project Summary'!$G$7,0,1)</f>
        <v>-12907275.830895012</v>
      </c>
      <c r="CP48" s="1902">
        <f>IF($B$30="Preferred Return Compounding",CO48+CO50+CO51,CP90)*IF(CP$1&gt;'Project Summary'!$G$7,0,1)</f>
        <v>-12907275.830895012</v>
      </c>
      <c r="CQ48" s="1902">
        <f>IF($B$30="Preferred Return Compounding",CP48+CP50+CP51,CQ90)*IF(CQ$1&gt;'Project Summary'!$G$7,0,1)</f>
        <v>-12907275.830895012</v>
      </c>
      <c r="CR48" s="1902">
        <f>IF($B$30="Preferred Return Compounding",CQ48+CQ50+CQ51,CR90)*IF(CR$1&gt;'Project Summary'!$G$7,0,1)</f>
        <v>-12907275.830895012</v>
      </c>
      <c r="CS48" s="1902">
        <f>IF($B$30="Preferred Return Compounding",CR48+CR50+CR51,CS90)*IF(CS$1&gt;'Project Summary'!$G$7,0,1)</f>
        <v>-12907275.830895012</v>
      </c>
      <c r="CT48" s="1902">
        <f>IF($B$30="Preferred Return Compounding",CS48+CS50+CS51,CT90)*IF(CT$1&gt;'Project Summary'!$G$7,0,1)</f>
        <v>-12907275.830895012</v>
      </c>
      <c r="CU48" s="1902">
        <f>IF($B$30="Preferred Return Compounding",CT48+CT50+CT51,CU90)*IF(CU$1&gt;'Project Summary'!$G$7,0,1)</f>
        <v>0</v>
      </c>
      <c r="CV48" s="1902">
        <f>IF($B$30="Preferred Return Compounding",CU48+CU50+CU51,CV90)*IF(CV$1&gt;'Project Summary'!$G$7,0,1)</f>
        <v>0</v>
      </c>
      <c r="CW48" s="1902">
        <f>IF($B$30="Preferred Return Compounding",CV48+CV50+CV51,CW90)*IF(CW$1&gt;'Project Summary'!$G$7,0,1)</f>
        <v>0</v>
      </c>
      <c r="CX48" s="1902">
        <f>IF($B$30="Preferred Return Compounding",CW48+CW50+CW51,CX90)*IF(CX$1&gt;'Project Summary'!$G$7,0,1)</f>
        <v>0</v>
      </c>
      <c r="CY48" s="1902">
        <f>IF($B$30="Preferred Return Compounding",CX48+CX50+CX51,CY90)*IF(CY$1&gt;'Project Summary'!$G$7,0,1)</f>
        <v>0</v>
      </c>
      <c r="CZ48" s="1902">
        <f>IF($B$30="Preferred Return Compounding",CY48+CY50+CY51,CZ90)*IF(CZ$1&gt;'Project Summary'!$G$7,0,1)</f>
        <v>0</v>
      </c>
      <c r="DA48" s="1902">
        <f>IF($B$30="Preferred Return Compounding",CZ48+CZ50+CZ51,DA90)*IF(DA$1&gt;'Project Summary'!$G$7,0,1)</f>
        <v>0</v>
      </c>
      <c r="DB48" s="1902">
        <f>IF($B$30="Preferred Return Compounding",DA48+DA50+DA51,DB90)*IF(DB$1&gt;'Project Summary'!$G$7,0,1)</f>
        <v>0</v>
      </c>
      <c r="DC48" s="1902">
        <f>IF($B$30="Preferred Return Compounding",DB48+DB50+DB51,DC90)*IF(DC$1&gt;'Project Summary'!$G$7,0,1)</f>
        <v>0</v>
      </c>
      <c r="DD48" s="1902">
        <f>IF($B$30="Preferred Return Compounding",DC48+DC50+DC51,DD90)*IF(DD$1&gt;'Project Summary'!$G$7,0,1)</f>
        <v>0</v>
      </c>
      <c r="DE48" s="1902">
        <f>IF($B$30="Preferred Return Compounding",DD48+DD50+DD51,DE90)*IF(DE$1&gt;'Project Summary'!$G$7,0,1)</f>
        <v>0</v>
      </c>
      <c r="DF48" s="1902">
        <f>IF($B$30="Preferred Return Compounding",DE48+DE50+DE51,DF90)*IF(DF$1&gt;'Project Summary'!$G$7,0,1)</f>
        <v>0</v>
      </c>
      <c r="DG48" s="1902">
        <f>IF($B$30="Preferred Return Compounding",DF48+DF50+DF51,DG90)*IF(DG$1&gt;'Project Summary'!$G$7,0,1)</f>
        <v>0</v>
      </c>
      <c r="DH48" s="1902">
        <f>IF($B$30="Preferred Return Compounding",DG48+DG50+DG51,DH90)*IF(DH$1&gt;'Project Summary'!$G$7,0,1)</f>
        <v>0</v>
      </c>
      <c r="DI48" s="1902">
        <f>IF($B$30="Preferred Return Compounding",DH48+DH50+DH51,DI90)*IF(DI$1&gt;'Project Summary'!$G$7,0,1)</f>
        <v>0</v>
      </c>
      <c r="DJ48" s="1902">
        <f>IF($B$30="Preferred Return Compounding",DI48+DI50+DI51,DJ90)*IF(DJ$1&gt;'Project Summary'!$G$7,0,1)</f>
        <v>0</v>
      </c>
      <c r="DK48" s="1902">
        <f>IF($B$30="Preferred Return Compounding",DJ48+DJ50+DJ51,DK90)*IF(DK$1&gt;'Project Summary'!$G$7,0,1)</f>
        <v>0</v>
      </c>
      <c r="DL48" s="1902">
        <f>IF($B$30="Preferred Return Compounding",DK48+DK50+DK51,DL90)*IF(DL$1&gt;'Project Summary'!$G$7,0,1)</f>
        <v>0</v>
      </c>
      <c r="DM48" s="1902">
        <f>IF($B$30="Preferred Return Compounding",DL48+DL50+DL51,DM90)*IF(DM$1&gt;'Project Summary'!$G$7,0,1)</f>
        <v>0</v>
      </c>
      <c r="DN48" s="1902">
        <f>IF($B$30="Preferred Return Compounding",DM48+DM50+DM51,DN90)*IF(DN$1&gt;'Project Summary'!$G$7,0,1)</f>
        <v>0</v>
      </c>
      <c r="DO48" s="1902">
        <f>IF($B$30="Preferred Return Compounding",DN48+DN50+DN51,DO90)*IF(DO$1&gt;'Project Summary'!$G$7,0,1)</f>
        <v>0</v>
      </c>
      <c r="DP48" s="1902">
        <f>IF($B$30="Preferred Return Compounding",DO48+DO50+DO51,DP90)*IF(DP$1&gt;'Project Summary'!$G$7,0,1)</f>
        <v>0</v>
      </c>
      <c r="DQ48" s="1902">
        <f>IF($B$30="Preferred Return Compounding",DP48+DP50+DP51,DQ90)*IF(DQ$1&gt;'Project Summary'!$G$7,0,1)</f>
        <v>0</v>
      </c>
      <c r="DR48" s="1902">
        <f>IF($B$30="Preferred Return Compounding",DQ48+DQ50+DQ51,DR90)*IF(DR$1&gt;'Project Summary'!$G$7,0,1)</f>
        <v>0</v>
      </c>
      <c r="DS48" s="1902">
        <f>IF($B$30="Preferred Return Compounding",DR48+DR50+DR51,DS90)*IF(DS$1&gt;'Project Summary'!$G$7,0,1)</f>
        <v>0</v>
      </c>
      <c r="DT48" s="1902">
        <f>IF($B$30="Preferred Return Compounding",DS48+DS50+DS51,DT90)*IF(DT$1&gt;'Project Summary'!$G$7,0,1)</f>
        <v>0</v>
      </c>
      <c r="DU48" s="1902">
        <f>IF($B$30="Preferred Return Compounding",DT48+DT50+DT51,DU90)*IF(DU$1&gt;'Project Summary'!$G$7,0,1)</f>
        <v>0</v>
      </c>
      <c r="DV48" s="1902">
        <f>IF($B$30="Preferred Return Compounding",DU48+DU50+DU51,DV90)*IF(DV$1&gt;'Project Summary'!$G$7,0,1)</f>
        <v>0</v>
      </c>
      <c r="DW48" s="1902">
        <f>IF($B$30="Preferred Return Compounding",DV48+DV50+DV51,DW90)*IF(DW$1&gt;'Project Summary'!$G$7,0,1)</f>
        <v>0</v>
      </c>
      <c r="DX48" s="1902">
        <f>IF($B$30="Preferred Return Compounding",DW48+DW50+DW51,DX90)*IF(DX$1&gt;'Project Summary'!$G$7,0,1)</f>
        <v>0</v>
      </c>
      <c r="DY48" s="1902">
        <f>IF($B$30="Preferred Return Compounding",DX48+DX50+DX51,DY90)*IF(DY$1&gt;'Project Summary'!$G$7,0,1)</f>
        <v>0</v>
      </c>
      <c r="DZ48" s="1902">
        <f>IF($B$30="Preferred Return Compounding",DY48+DY50+DY51,DZ90)*IF(DZ$1&gt;'Project Summary'!$G$7,0,1)</f>
        <v>0</v>
      </c>
      <c r="EA48" s="1902">
        <f>IF($B$30="Preferred Return Compounding",DZ48+DZ50+DZ51,EA90)*IF(EA$1&gt;'Project Summary'!$G$7,0,1)</f>
        <v>0</v>
      </c>
      <c r="EB48" s="1902">
        <f>IF($B$30="Preferred Return Compounding",EA48+EA50+EA51,EB90)*IF(EB$1&gt;'Project Summary'!$G$7,0,1)</f>
        <v>0</v>
      </c>
      <c r="EC48" s="1902">
        <f>IF($B$30="Preferred Return Compounding",EB48+EB50+EB51,EC90)*IF(EC$1&gt;'Project Summary'!$G$7,0,1)</f>
        <v>0</v>
      </c>
      <c r="ED48" s="1902">
        <f>IF($B$30="Preferred Return Compounding",EC48+EC50+EC51,ED90)*IF(ED$1&gt;'Project Summary'!$G$7,0,1)</f>
        <v>0</v>
      </c>
      <c r="EE48" s="47"/>
      <c r="EF48"/>
    </row>
    <row r="49" spans="1:136" s="1876" customFormat="1">
      <c r="A49"/>
      <c r="B49" s="7" t="s">
        <v>318</v>
      </c>
      <c r="C49"/>
      <c r="D49"/>
      <c r="E49"/>
      <c r="F49"/>
      <c r="G49"/>
      <c r="H49"/>
      <c r="I49"/>
      <c r="J49"/>
      <c r="K49"/>
      <c r="L49"/>
      <c r="M49" s="646"/>
      <c r="N49" s="1434"/>
      <c r="O49" s="466">
        <f t="shared" ref="O49:BZ49" si="80">N52+N53</f>
        <v>0</v>
      </c>
      <c r="P49" s="466">
        <f t="shared" si="80"/>
        <v>0</v>
      </c>
      <c r="Q49" s="466">
        <f t="shared" si="80"/>
        <v>0</v>
      </c>
      <c r="R49" s="466">
        <f t="shared" si="80"/>
        <v>0</v>
      </c>
      <c r="S49" s="466">
        <f t="shared" si="80"/>
        <v>0</v>
      </c>
      <c r="T49" s="466">
        <f t="shared" si="80"/>
        <v>0</v>
      </c>
      <c r="U49" s="466">
        <f t="shared" si="80"/>
        <v>0</v>
      </c>
      <c r="V49" s="466">
        <f t="shared" si="80"/>
        <v>0</v>
      </c>
      <c r="W49" s="466">
        <f t="shared" si="80"/>
        <v>0</v>
      </c>
      <c r="X49" s="466">
        <f t="shared" si="80"/>
        <v>0</v>
      </c>
      <c r="Y49" s="466">
        <f t="shared" si="80"/>
        <v>0</v>
      </c>
      <c r="Z49" s="466">
        <f t="shared" si="80"/>
        <v>0</v>
      </c>
      <c r="AA49" s="466">
        <f t="shared" si="80"/>
        <v>0</v>
      </c>
      <c r="AB49" s="466">
        <f t="shared" si="80"/>
        <v>0</v>
      </c>
      <c r="AC49" s="466">
        <f t="shared" si="80"/>
        <v>0</v>
      </c>
      <c r="AD49" s="466">
        <f t="shared" si="80"/>
        <v>0</v>
      </c>
      <c r="AE49" s="466">
        <f t="shared" si="80"/>
        <v>0</v>
      </c>
      <c r="AF49" s="466">
        <f t="shared" si="80"/>
        <v>0</v>
      </c>
      <c r="AG49" s="466">
        <f t="shared" si="80"/>
        <v>0</v>
      </c>
      <c r="AH49" s="466">
        <f t="shared" si="80"/>
        <v>0</v>
      </c>
      <c r="AI49" s="466">
        <f t="shared" si="80"/>
        <v>0</v>
      </c>
      <c r="AJ49" s="466">
        <f t="shared" si="80"/>
        <v>0</v>
      </c>
      <c r="AK49" s="466">
        <f t="shared" si="80"/>
        <v>0</v>
      </c>
      <c r="AL49" s="466">
        <f t="shared" si="80"/>
        <v>0</v>
      </c>
      <c r="AM49" s="466">
        <f t="shared" si="80"/>
        <v>0</v>
      </c>
      <c r="AN49" s="466">
        <f t="shared" si="80"/>
        <v>0</v>
      </c>
      <c r="AO49" s="466">
        <f t="shared" si="80"/>
        <v>0</v>
      </c>
      <c r="AP49" s="466">
        <f t="shared" si="80"/>
        <v>0</v>
      </c>
      <c r="AQ49" s="466">
        <f t="shared" si="80"/>
        <v>0</v>
      </c>
      <c r="AR49" s="466">
        <f t="shared" si="80"/>
        <v>0</v>
      </c>
      <c r="AS49" s="466">
        <f t="shared" si="80"/>
        <v>0</v>
      </c>
      <c r="AT49" s="466">
        <f t="shared" si="80"/>
        <v>0</v>
      </c>
      <c r="AU49" s="466">
        <f t="shared" si="80"/>
        <v>0</v>
      </c>
      <c r="AV49" s="466">
        <f t="shared" si="80"/>
        <v>0</v>
      </c>
      <c r="AW49" s="466">
        <f t="shared" si="80"/>
        <v>0</v>
      </c>
      <c r="AX49" s="466">
        <f t="shared" si="80"/>
        <v>0</v>
      </c>
      <c r="AY49" s="466">
        <f t="shared" si="80"/>
        <v>0</v>
      </c>
      <c r="AZ49" s="466">
        <f t="shared" si="80"/>
        <v>0</v>
      </c>
      <c r="BA49" s="466">
        <f t="shared" si="80"/>
        <v>0</v>
      </c>
      <c r="BB49" s="466">
        <f t="shared" si="80"/>
        <v>0</v>
      </c>
      <c r="BC49" s="466">
        <f t="shared" si="80"/>
        <v>0</v>
      </c>
      <c r="BD49" s="466">
        <f t="shared" si="80"/>
        <v>0</v>
      </c>
      <c r="BE49" s="466">
        <f t="shared" si="80"/>
        <v>0</v>
      </c>
      <c r="BF49" s="466">
        <f t="shared" si="80"/>
        <v>0</v>
      </c>
      <c r="BG49" s="466">
        <f t="shared" si="80"/>
        <v>0</v>
      </c>
      <c r="BH49" s="466">
        <f t="shared" si="80"/>
        <v>0</v>
      </c>
      <c r="BI49" s="466">
        <f t="shared" si="80"/>
        <v>0</v>
      </c>
      <c r="BJ49" s="466">
        <f t="shared" si="80"/>
        <v>0</v>
      </c>
      <c r="BK49" s="466">
        <f t="shared" si="80"/>
        <v>0</v>
      </c>
      <c r="BL49" s="466">
        <f t="shared" si="80"/>
        <v>0</v>
      </c>
      <c r="BM49" s="466">
        <f t="shared" si="80"/>
        <v>0</v>
      </c>
      <c r="BN49" s="466">
        <f t="shared" si="80"/>
        <v>0</v>
      </c>
      <c r="BO49" s="466">
        <f t="shared" si="80"/>
        <v>0</v>
      </c>
      <c r="BP49" s="466">
        <f t="shared" si="80"/>
        <v>0</v>
      </c>
      <c r="BQ49" s="466">
        <f t="shared" si="80"/>
        <v>0</v>
      </c>
      <c r="BR49" s="466">
        <f t="shared" si="80"/>
        <v>0</v>
      </c>
      <c r="BS49" s="466">
        <f t="shared" si="80"/>
        <v>0</v>
      </c>
      <c r="BT49" s="466">
        <f t="shared" si="80"/>
        <v>0</v>
      </c>
      <c r="BU49" s="466">
        <f t="shared" si="80"/>
        <v>0</v>
      </c>
      <c r="BV49" s="466">
        <f t="shared" si="80"/>
        <v>0</v>
      </c>
      <c r="BW49" s="466">
        <f t="shared" si="80"/>
        <v>0</v>
      </c>
      <c r="BX49" s="466">
        <f t="shared" si="80"/>
        <v>0</v>
      </c>
      <c r="BY49" s="466">
        <f t="shared" si="80"/>
        <v>0</v>
      </c>
      <c r="BZ49" s="466">
        <f t="shared" si="80"/>
        <v>0</v>
      </c>
      <c r="CA49" s="466">
        <f t="shared" ref="CA49:CT49" si="81">BZ52+BZ53</f>
        <v>0</v>
      </c>
      <c r="CB49" s="466">
        <f t="shared" si="81"/>
        <v>0</v>
      </c>
      <c r="CC49" s="466">
        <f t="shared" si="81"/>
        <v>0</v>
      </c>
      <c r="CD49" s="466">
        <f t="shared" si="81"/>
        <v>0</v>
      </c>
      <c r="CE49" s="466">
        <f t="shared" si="81"/>
        <v>0</v>
      </c>
      <c r="CF49" s="466">
        <f t="shared" si="81"/>
        <v>0</v>
      </c>
      <c r="CG49" s="466">
        <f t="shared" si="81"/>
        <v>0</v>
      </c>
      <c r="CH49" s="466">
        <f t="shared" si="81"/>
        <v>0</v>
      </c>
      <c r="CI49" s="466">
        <f t="shared" si="81"/>
        <v>0</v>
      </c>
      <c r="CJ49" s="466">
        <f t="shared" si="81"/>
        <v>0</v>
      </c>
      <c r="CK49" s="466">
        <f t="shared" si="81"/>
        <v>0</v>
      </c>
      <c r="CL49" s="466">
        <f t="shared" si="81"/>
        <v>0</v>
      </c>
      <c r="CM49" s="466">
        <f t="shared" si="81"/>
        <v>0</v>
      </c>
      <c r="CN49" s="466">
        <f t="shared" si="81"/>
        <v>0</v>
      </c>
      <c r="CO49" s="466">
        <f t="shared" si="81"/>
        <v>0</v>
      </c>
      <c r="CP49" s="466">
        <f t="shared" si="81"/>
        <v>0</v>
      </c>
      <c r="CQ49" s="466">
        <f t="shared" si="81"/>
        <v>0</v>
      </c>
      <c r="CR49" s="466">
        <f t="shared" si="81"/>
        <v>0</v>
      </c>
      <c r="CS49" s="466">
        <f t="shared" si="81"/>
        <v>0</v>
      </c>
      <c r="CT49" s="466">
        <f t="shared" si="81"/>
        <v>0</v>
      </c>
      <c r="CU49" s="466">
        <f t="shared" ref="CU49:CV49" si="82">CT52+CT53</f>
        <v>0</v>
      </c>
      <c r="CV49" s="466">
        <f t="shared" si="82"/>
        <v>0</v>
      </c>
      <c r="CW49" s="466">
        <f t="shared" ref="CW49:ED49" si="83">CV52+CV53</f>
        <v>0</v>
      </c>
      <c r="CX49" s="466">
        <f t="shared" si="83"/>
        <v>0</v>
      </c>
      <c r="CY49" s="466">
        <f t="shared" si="83"/>
        <v>0</v>
      </c>
      <c r="CZ49" s="466">
        <f t="shared" si="83"/>
        <v>0</v>
      </c>
      <c r="DA49" s="466">
        <f t="shared" si="83"/>
        <v>0</v>
      </c>
      <c r="DB49" s="466">
        <f t="shared" si="83"/>
        <v>0</v>
      </c>
      <c r="DC49" s="466">
        <f t="shared" si="83"/>
        <v>0</v>
      </c>
      <c r="DD49" s="466">
        <f t="shared" si="83"/>
        <v>0</v>
      </c>
      <c r="DE49" s="466">
        <f t="shared" si="83"/>
        <v>0</v>
      </c>
      <c r="DF49" s="466">
        <f t="shared" si="83"/>
        <v>0</v>
      </c>
      <c r="DG49" s="466">
        <f t="shared" si="83"/>
        <v>0</v>
      </c>
      <c r="DH49" s="466">
        <f t="shared" si="83"/>
        <v>0</v>
      </c>
      <c r="DI49" s="466">
        <f t="shared" si="83"/>
        <v>0</v>
      </c>
      <c r="DJ49" s="466">
        <f t="shared" si="83"/>
        <v>0</v>
      </c>
      <c r="DK49" s="466">
        <f t="shared" si="83"/>
        <v>0</v>
      </c>
      <c r="DL49" s="466">
        <f t="shared" si="83"/>
        <v>0</v>
      </c>
      <c r="DM49" s="466">
        <f t="shared" si="83"/>
        <v>0</v>
      </c>
      <c r="DN49" s="466">
        <f t="shared" si="83"/>
        <v>0</v>
      </c>
      <c r="DO49" s="466">
        <f t="shared" si="83"/>
        <v>0</v>
      </c>
      <c r="DP49" s="466">
        <f t="shared" si="83"/>
        <v>0</v>
      </c>
      <c r="DQ49" s="466">
        <f t="shared" si="83"/>
        <v>0</v>
      </c>
      <c r="DR49" s="466">
        <f t="shared" si="83"/>
        <v>0</v>
      </c>
      <c r="DS49" s="466">
        <f t="shared" si="83"/>
        <v>0</v>
      </c>
      <c r="DT49" s="466">
        <f t="shared" si="83"/>
        <v>0</v>
      </c>
      <c r="DU49" s="466">
        <f t="shared" si="83"/>
        <v>0</v>
      </c>
      <c r="DV49" s="466">
        <f t="shared" si="83"/>
        <v>0</v>
      </c>
      <c r="DW49" s="466">
        <f t="shared" si="83"/>
        <v>0</v>
      </c>
      <c r="DX49" s="466">
        <f t="shared" si="83"/>
        <v>0</v>
      </c>
      <c r="DY49" s="466">
        <f t="shared" si="83"/>
        <v>0</v>
      </c>
      <c r="DZ49" s="466">
        <f t="shared" si="83"/>
        <v>0</v>
      </c>
      <c r="EA49" s="466">
        <f t="shared" si="83"/>
        <v>0</v>
      </c>
      <c r="EB49" s="466">
        <f t="shared" si="83"/>
        <v>0</v>
      </c>
      <c r="EC49" s="466">
        <f t="shared" si="83"/>
        <v>0</v>
      </c>
      <c r="ED49" s="466">
        <f t="shared" si="83"/>
        <v>0</v>
      </c>
      <c r="EE49" s="47"/>
      <c r="EF49"/>
    </row>
    <row r="50" spans="1:136" s="1876" customFormat="1">
      <c r="A50" s="154"/>
      <c r="B50" s="1875" t="s">
        <v>964</v>
      </c>
      <c r="C50" s="154"/>
      <c r="D50" s="154"/>
      <c r="E50" s="154"/>
      <c r="F50" s="154"/>
      <c r="G50" s="154"/>
      <c r="H50" s="154"/>
      <c r="I50" s="154"/>
      <c r="J50" s="154"/>
      <c r="K50" s="155" t="s">
        <v>319</v>
      </c>
      <c r="L50" s="155"/>
      <c r="M50" s="648">
        <f>D16</f>
        <v>0.9</v>
      </c>
      <c r="N50" s="1435"/>
      <c r="O50" s="1880">
        <f>IF(O$4&gt;0,O$4*$M50,0)</f>
        <v>30856.323413875652</v>
      </c>
      <c r="P50" s="633">
        <f t="shared" ref="P50:CA50" si="84">IF(P$4&gt;0,P$4*$M50,0)</f>
        <v>31147.341814923147</v>
      </c>
      <c r="Q50" s="633">
        <f t="shared" si="84"/>
        <v>31359.140164674885</v>
      </c>
      <c r="R50" s="633">
        <f t="shared" si="84"/>
        <v>31565.391702401204</v>
      </c>
      <c r="S50" s="633">
        <f t="shared" si="84"/>
        <v>32000.951372618158</v>
      </c>
      <c r="T50" s="633">
        <f t="shared" si="84"/>
        <v>32348.963692411933</v>
      </c>
      <c r="U50" s="633">
        <f t="shared" si="84"/>
        <v>33546.137869111575</v>
      </c>
      <c r="V50" s="633">
        <f t="shared" si="84"/>
        <v>34975.24606970248</v>
      </c>
      <c r="W50" s="633">
        <f t="shared" si="84"/>
        <v>36501.41959565381</v>
      </c>
      <c r="X50" s="633">
        <f t="shared" si="84"/>
        <v>37691.691585812732</v>
      </c>
      <c r="Y50" s="633">
        <f t="shared" si="84"/>
        <v>38739.487847329525</v>
      </c>
      <c r="Z50" s="633">
        <f t="shared" si="84"/>
        <v>39841.454972760497</v>
      </c>
      <c r="AA50" s="633">
        <f t="shared" si="84"/>
        <v>43465.710180904382</v>
      </c>
      <c r="AB50" s="633">
        <f t="shared" si="84"/>
        <v>45030.3309805928</v>
      </c>
      <c r="AC50" s="633">
        <f t="shared" si="84"/>
        <v>46311.244628913439</v>
      </c>
      <c r="AD50" s="633">
        <f t="shared" si="84"/>
        <v>47376.2587967609</v>
      </c>
      <c r="AE50" s="633">
        <f t="shared" si="84"/>
        <v>48659.019909072726</v>
      </c>
      <c r="AF50" s="633">
        <f t="shared" si="84"/>
        <v>49606.164983837887</v>
      </c>
      <c r="AG50" s="633">
        <f t="shared" si="84"/>
        <v>51903.602444525844</v>
      </c>
      <c r="AH50" s="633">
        <f t="shared" si="84"/>
        <v>54211.716285084367</v>
      </c>
      <c r="AI50" s="633">
        <f t="shared" si="84"/>
        <v>56524.809451327717</v>
      </c>
      <c r="AJ50" s="633">
        <f t="shared" si="84"/>
        <v>58177.167382456457</v>
      </c>
      <c r="AK50" s="633">
        <f t="shared" si="84"/>
        <v>59594.492864970307</v>
      </c>
      <c r="AL50" s="633">
        <f t="shared" si="84"/>
        <v>60997.169330763616</v>
      </c>
      <c r="AM50" s="633">
        <f t="shared" si="84"/>
        <v>63113.331480920388</v>
      </c>
      <c r="AN50" s="633">
        <f t="shared" si="84"/>
        <v>64889.792611701938</v>
      </c>
      <c r="AO50" s="633">
        <f t="shared" si="84"/>
        <v>66274.392610807452</v>
      </c>
      <c r="AP50" s="633">
        <f t="shared" si="84"/>
        <v>67371.768043074277</v>
      </c>
      <c r="AQ50" s="633">
        <f t="shared" si="84"/>
        <v>68634.436749799774</v>
      </c>
      <c r="AR50" s="633">
        <f t="shared" si="84"/>
        <v>69531.88724108765</v>
      </c>
      <c r="AS50" s="633">
        <f t="shared" si="84"/>
        <v>71596.691483833478</v>
      </c>
      <c r="AT50" s="633">
        <f t="shared" si="84"/>
        <v>73571.799036530196</v>
      </c>
      <c r="AU50" s="633">
        <f t="shared" si="84"/>
        <v>75456.920854054348</v>
      </c>
      <c r="AV50" s="633">
        <f t="shared" si="84"/>
        <v>76602.852813276739</v>
      </c>
      <c r="AW50" s="633">
        <f t="shared" si="84"/>
        <v>77725.042727178938</v>
      </c>
      <c r="AX50" s="633">
        <f t="shared" si="84"/>
        <v>78824.022071697007</v>
      </c>
      <c r="AY50" s="633">
        <f t="shared" si="84"/>
        <v>77151.49427129727</v>
      </c>
      <c r="AZ50" s="633">
        <f t="shared" si="84"/>
        <v>78438.803596083293</v>
      </c>
      <c r="BA50" s="633">
        <f t="shared" si="84"/>
        <v>79414.119571720308</v>
      </c>
      <c r="BB50" s="633">
        <f t="shared" si="84"/>
        <v>80186.210598283331</v>
      </c>
      <c r="BC50" s="633">
        <f t="shared" si="84"/>
        <v>81024.661523199844</v>
      </c>
      <c r="BD50" s="633">
        <f t="shared" si="84"/>
        <v>81621.344819184727</v>
      </c>
      <c r="BE50" s="633">
        <f t="shared" si="84"/>
        <v>82981.847360235726</v>
      </c>
      <c r="BF50" s="633">
        <f t="shared" si="84"/>
        <v>84193.258068232753</v>
      </c>
      <c r="BG50" s="633">
        <f t="shared" si="84"/>
        <v>85259.568378612705</v>
      </c>
      <c r="BH50" s="633">
        <f t="shared" si="84"/>
        <v>85913.462299839332</v>
      </c>
      <c r="BI50" s="633">
        <f t="shared" si="84"/>
        <v>86555.656884769516</v>
      </c>
      <c r="BJ50" s="633">
        <f t="shared" si="84"/>
        <v>87186.983776883731</v>
      </c>
      <c r="BK50" s="633">
        <f t="shared" si="84"/>
        <v>84463.478577178597</v>
      </c>
      <c r="BL50" s="633">
        <f t="shared" si="84"/>
        <v>85287.992675683388</v>
      </c>
      <c r="BM50" s="633">
        <f t="shared" si="84"/>
        <v>85890.378084167853</v>
      </c>
      <c r="BN50" s="633">
        <f t="shared" si="84"/>
        <v>86373.703520337556</v>
      </c>
      <c r="BO50" s="633">
        <f t="shared" si="84"/>
        <v>86937.017303239802</v>
      </c>
      <c r="BP50" s="633">
        <f t="shared" si="84"/>
        <v>87344.755165735391</v>
      </c>
      <c r="BQ50" s="633">
        <f t="shared" si="84"/>
        <v>88292.427443078966</v>
      </c>
      <c r="BR50" s="633">
        <f t="shared" si="84"/>
        <v>89217.748354612748</v>
      </c>
      <c r="BS50" s="633">
        <f t="shared" si="84"/>
        <v>90129.036303746281</v>
      </c>
      <c r="BT50" s="633">
        <f t="shared" si="84"/>
        <v>90704.597705674605</v>
      </c>
      <c r="BU50" s="633">
        <f t="shared" si="84"/>
        <v>91286.584732967603</v>
      </c>
      <c r="BV50" s="633">
        <f t="shared" si="84"/>
        <v>91875.386779169654</v>
      </c>
      <c r="BW50" s="633">
        <f t="shared" si="84"/>
        <v>90511.591140101431</v>
      </c>
      <c r="BX50" s="633">
        <f t="shared" si="84"/>
        <v>91333.422311605944</v>
      </c>
      <c r="BY50" s="633">
        <f t="shared" si="84"/>
        <v>91945.790154613904</v>
      </c>
      <c r="BZ50" s="633">
        <f t="shared" si="84"/>
        <v>92446.201264586838</v>
      </c>
      <c r="CA50" s="633">
        <f t="shared" si="84"/>
        <v>93039.594311239271</v>
      </c>
      <c r="CB50" s="633">
        <f t="shared" ref="CB50:CS50" si="85">IF(CB$4&gt;0,CB$4*$M50,0)</f>
        <v>93474.025933720171</v>
      </c>
      <c r="CC50" s="633">
        <f t="shared" si="85"/>
        <v>94510.92973450094</v>
      </c>
      <c r="CD50" s="633">
        <f t="shared" si="85"/>
        <v>95543.389813937523</v>
      </c>
      <c r="CE50" s="633">
        <f t="shared" si="85"/>
        <v>96572.215056533663</v>
      </c>
      <c r="CF50" s="633">
        <f t="shared" si="85"/>
        <v>97225.053976093084</v>
      </c>
      <c r="CG50" s="633">
        <f t="shared" si="85"/>
        <v>97887.484548409324</v>
      </c>
      <c r="CH50" s="633">
        <f t="shared" si="85"/>
        <v>98559.261254974394</v>
      </c>
      <c r="CI50" s="633">
        <f t="shared" si="85"/>
        <v>95506.724382656917</v>
      </c>
      <c r="CJ50" s="633">
        <f t="shared" si="85"/>
        <v>96430.75123984777</v>
      </c>
      <c r="CK50" s="633">
        <f t="shared" si="85"/>
        <v>97126.828410279544</v>
      </c>
      <c r="CL50" s="633">
        <f t="shared" si="85"/>
        <v>97694.58742623977</v>
      </c>
      <c r="CM50" s="633">
        <f t="shared" si="85"/>
        <v>98366.576964980064</v>
      </c>
      <c r="CN50" s="633">
        <f t="shared" si="85"/>
        <v>98857.226605659904</v>
      </c>
      <c r="CO50" s="633">
        <f t="shared" si="85"/>
        <v>100025.82392485699</v>
      </c>
      <c r="CP50" s="633">
        <f t="shared" si="85"/>
        <v>101185.71417796581</v>
      </c>
      <c r="CQ50" s="633">
        <f t="shared" si="85"/>
        <v>102337.10574511296</v>
      </c>
      <c r="CR50" s="633">
        <f t="shared" si="85"/>
        <v>103064.88552802516</v>
      </c>
      <c r="CS50" s="633">
        <f t="shared" si="85"/>
        <v>103800.48169183635</v>
      </c>
      <c r="CT50" s="633">
        <f>IF(CT$4&gt;0,CT$4*$M50,0)</f>
        <v>104543.55936102124</v>
      </c>
      <c r="CU50" s="633">
        <f>IF(CU$4&gt;0,CU$4*$M50,0)</f>
        <v>0</v>
      </c>
      <c r="CV50" s="633">
        <f t="shared" ref="CV50:ED50" si="86">IF(CV$4&gt;0,CV$4*$M50,0)</f>
        <v>0</v>
      </c>
      <c r="CW50" s="633">
        <f t="shared" si="86"/>
        <v>0</v>
      </c>
      <c r="CX50" s="633">
        <f t="shared" si="86"/>
        <v>0</v>
      </c>
      <c r="CY50" s="633">
        <f t="shared" si="86"/>
        <v>0</v>
      </c>
      <c r="CZ50" s="633">
        <f t="shared" si="86"/>
        <v>0</v>
      </c>
      <c r="DA50" s="633">
        <f t="shared" si="86"/>
        <v>0</v>
      </c>
      <c r="DB50" s="633">
        <f t="shared" si="86"/>
        <v>0</v>
      </c>
      <c r="DC50" s="633">
        <f t="shared" si="86"/>
        <v>0</v>
      </c>
      <c r="DD50" s="633">
        <f t="shared" si="86"/>
        <v>0</v>
      </c>
      <c r="DE50" s="633">
        <f t="shared" si="86"/>
        <v>0</v>
      </c>
      <c r="DF50" s="633">
        <f t="shared" si="86"/>
        <v>0</v>
      </c>
      <c r="DG50" s="633">
        <f t="shared" si="86"/>
        <v>0</v>
      </c>
      <c r="DH50" s="633">
        <f t="shared" si="86"/>
        <v>0</v>
      </c>
      <c r="DI50" s="633">
        <f t="shared" si="86"/>
        <v>0</v>
      </c>
      <c r="DJ50" s="633">
        <f t="shared" si="86"/>
        <v>0</v>
      </c>
      <c r="DK50" s="633">
        <f t="shared" si="86"/>
        <v>0</v>
      </c>
      <c r="DL50" s="633">
        <f t="shared" si="86"/>
        <v>0</v>
      </c>
      <c r="DM50" s="633">
        <f t="shared" si="86"/>
        <v>0</v>
      </c>
      <c r="DN50" s="633">
        <f t="shared" si="86"/>
        <v>0</v>
      </c>
      <c r="DO50" s="633">
        <f t="shared" si="86"/>
        <v>0</v>
      </c>
      <c r="DP50" s="633">
        <f t="shared" si="86"/>
        <v>0</v>
      </c>
      <c r="DQ50" s="633">
        <f t="shared" si="86"/>
        <v>0</v>
      </c>
      <c r="DR50" s="633">
        <f t="shared" si="86"/>
        <v>0</v>
      </c>
      <c r="DS50" s="633">
        <f t="shared" si="86"/>
        <v>0</v>
      </c>
      <c r="DT50" s="633">
        <f t="shared" si="86"/>
        <v>0</v>
      </c>
      <c r="DU50" s="633">
        <f t="shared" si="86"/>
        <v>0</v>
      </c>
      <c r="DV50" s="633">
        <f t="shared" si="86"/>
        <v>0</v>
      </c>
      <c r="DW50" s="633">
        <f t="shared" si="86"/>
        <v>0</v>
      </c>
      <c r="DX50" s="633">
        <f t="shared" si="86"/>
        <v>0</v>
      </c>
      <c r="DY50" s="633">
        <f t="shared" si="86"/>
        <v>0</v>
      </c>
      <c r="DZ50" s="633">
        <f t="shared" si="86"/>
        <v>0</v>
      </c>
      <c r="EA50" s="633">
        <f t="shared" si="86"/>
        <v>0</v>
      </c>
      <c r="EB50" s="633">
        <f t="shared" si="86"/>
        <v>0</v>
      </c>
      <c r="EC50" s="633">
        <f t="shared" si="86"/>
        <v>0</v>
      </c>
      <c r="ED50" s="633">
        <f t="shared" si="86"/>
        <v>0</v>
      </c>
      <c r="EE50" s="47"/>
      <c r="EF50"/>
    </row>
    <row r="51" spans="1:136" s="1876" customFormat="1">
      <c r="A51"/>
      <c r="B51" s="7" t="s">
        <v>960</v>
      </c>
      <c r="C51"/>
      <c r="D51"/>
      <c r="E51"/>
      <c r="F51"/>
      <c r="G51"/>
      <c r="H51"/>
      <c r="I51"/>
      <c r="J51"/>
      <c r="K51" s="155" t="s">
        <v>38</v>
      </c>
      <c r="L51" s="155"/>
      <c r="M51" s="648">
        <f>'Project Summary'!O13</f>
        <v>0</v>
      </c>
      <c r="N51" s="1434"/>
      <c r="O51" s="466">
        <f>O48*$M51/12</f>
        <v>0</v>
      </c>
      <c r="P51" s="466">
        <f>P48*$M51/12</f>
        <v>0</v>
      </c>
      <c r="Q51" s="466">
        <f t="shared" ref="Q51:AT51" si="87">Q48*$M51/12</f>
        <v>0</v>
      </c>
      <c r="R51" s="466">
        <f t="shared" si="87"/>
        <v>0</v>
      </c>
      <c r="S51" s="466">
        <f t="shared" si="87"/>
        <v>0</v>
      </c>
      <c r="T51" s="466">
        <f t="shared" si="87"/>
        <v>0</v>
      </c>
      <c r="U51" s="466">
        <f t="shared" si="87"/>
        <v>0</v>
      </c>
      <c r="V51" s="466">
        <f t="shared" si="87"/>
        <v>0</v>
      </c>
      <c r="W51" s="466">
        <f t="shared" si="87"/>
        <v>0</v>
      </c>
      <c r="X51" s="466">
        <f t="shared" si="87"/>
        <v>0</v>
      </c>
      <c r="Y51" s="466">
        <f t="shared" si="87"/>
        <v>0</v>
      </c>
      <c r="Z51" s="466">
        <f t="shared" si="87"/>
        <v>0</v>
      </c>
      <c r="AA51" s="466">
        <f t="shared" si="87"/>
        <v>0</v>
      </c>
      <c r="AB51" s="466">
        <f t="shared" si="87"/>
        <v>0</v>
      </c>
      <c r="AC51" s="466">
        <f t="shared" si="87"/>
        <v>0</v>
      </c>
      <c r="AD51" s="466">
        <f t="shared" si="87"/>
        <v>0</v>
      </c>
      <c r="AE51" s="466">
        <f t="shared" si="87"/>
        <v>0</v>
      </c>
      <c r="AF51" s="466">
        <f t="shared" si="87"/>
        <v>0</v>
      </c>
      <c r="AG51" s="466">
        <f t="shared" si="87"/>
        <v>0</v>
      </c>
      <c r="AH51" s="466">
        <f t="shared" si="87"/>
        <v>0</v>
      </c>
      <c r="AI51" s="466">
        <f t="shared" si="87"/>
        <v>0</v>
      </c>
      <c r="AJ51" s="466">
        <f t="shared" si="87"/>
        <v>0</v>
      </c>
      <c r="AK51" s="466">
        <f t="shared" si="87"/>
        <v>0</v>
      </c>
      <c r="AL51" s="466">
        <f t="shared" si="87"/>
        <v>0</v>
      </c>
      <c r="AM51" s="466">
        <f t="shared" si="87"/>
        <v>0</v>
      </c>
      <c r="AN51" s="466">
        <f t="shared" si="87"/>
        <v>0</v>
      </c>
      <c r="AO51" s="466">
        <f t="shared" si="87"/>
        <v>0</v>
      </c>
      <c r="AP51" s="466">
        <f t="shared" si="87"/>
        <v>0</v>
      </c>
      <c r="AQ51" s="466">
        <f t="shared" si="87"/>
        <v>0</v>
      </c>
      <c r="AR51" s="466">
        <f t="shared" si="87"/>
        <v>0</v>
      </c>
      <c r="AS51" s="466">
        <f t="shared" si="87"/>
        <v>0</v>
      </c>
      <c r="AT51" s="466">
        <f t="shared" si="87"/>
        <v>0</v>
      </c>
      <c r="AU51" s="466">
        <f t="shared" ref="AU51:BZ51" si="88">AU48*$M51/12</f>
        <v>0</v>
      </c>
      <c r="AV51" s="466">
        <f t="shared" si="88"/>
        <v>0</v>
      </c>
      <c r="AW51" s="466">
        <f t="shared" si="88"/>
        <v>0</v>
      </c>
      <c r="AX51" s="466">
        <f t="shared" si="88"/>
        <v>0</v>
      </c>
      <c r="AY51" s="466">
        <f t="shared" si="88"/>
        <v>0</v>
      </c>
      <c r="AZ51" s="466">
        <f t="shared" si="88"/>
        <v>0</v>
      </c>
      <c r="BA51" s="466">
        <f t="shared" si="88"/>
        <v>0</v>
      </c>
      <c r="BB51" s="466">
        <f t="shared" si="88"/>
        <v>0</v>
      </c>
      <c r="BC51" s="466">
        <f t="shared" si="88"/>
        <v>0</v>
      </c>
      <c r="BD51" s="466">
        <f t="shared" si="88"/>
        <v>0</v>
      </c>
      <c r="BE51" s="466">
        <f t="shared" si="88"/>
        <v>0</v>
      </c>
      <c r="BF51" s="466">
        <f t="shared" si="88"/>
        <v>0</v>
      </c>
      <c r="BG51" s="466">
        <f t="shared" si="88"/>
        <v>0</v>
      </c>
      <c r="BH51" s="466">
        <f t="shared" si="88"/>
        <v>0</v>
      </c>
      <c r="BI51" s="466">
        <f t="shared" si="88"/>
        <v>0</v>
      </c>
      <c r="BJ51" s="466">
        <f t="shared" si="88"/>
        <v>0</v>
      </c>
      <c r="BK51" s="466">
        <f t="shared" si="88"/>
        <v>0</v>
      </c>
      <c r="BL51" s="466">
        <f t="shared" si="88"/>
        <v>0</v>
      </c>
      <c r="BM51" s="466">
        <f t="shared" si="88"/>
        <v>0</v>
      </c>
      <c r="BN51" s="466">
        <f t="shared" si="88"/>
        <v>0</v>
      </c>
      <c r="BO51" s="466">
        <f t="shared" si="88"/>
        <v>0</v>
      </c>
      <c r="BP51" s="466">
        <f t="shared" si="88"/>
        <v>0</v>
      </c>
      <c r="BQ51" s="466">
        <f t="shared" si="88"/>
        <v>0</v>
      </c>
      <c r="BR51" s="466">
        <f t="shared" si="88"/>
        <v>0</v>
      </c>
      <c r="BS51" s="466">
        <f t="shared" si="88"/>
        <v>0</v>
      </c>
      <c r="BT51" s="466">
        <f t="shared" si="88"/>
        <v>0</v>
      </c>
      <c r="BU51" s="466">
        <f t="shared" si="88"/>
        <v>0</v>
      </c>
      <c r="BV51" s="466">
        <f t="shared" si="88"/>
        <v>0</v>
      </c>
      <c r="BW51" s="466">
        <f t="shared" si="88"/>
        <v>0</v>
      </c>
      <c r="BX51" s="466">
        <f t="shared" si="88"/>
        <v>0</v>
      </c>
      <c r="BY51" s="466">
        <f t="shared" si="88"/>
        <v>0</v>
      </c>
      <c r="BZ51" s="466">
        <f t="shared" si="88"/>
        <v>0</v>
      </c>
      <c r="CA51" s="466">
        <f t="shared" ref="CA51:CT51" si="89">CA48*$M51/12</f>
        <v>0</v>
      </c>
      <c r="CB51" s="466">
        <f t="shared" si="89"/>
        <v>0</v>
      </c>
      <c r="CC51" s="466">
        <f t="shared" si="89"/>
        <v>0</v>
      </c>
      <c r="CD51" s="466">
        <f t="shared" si="89"/>
        <v>0</v>
      </c>
      <c r="CE51" s="466">
        <f t="shared" si="89"/>
        <v>0</v>
      </c>
      <c r="CF51" s="466">
        <f t="shared" si="89"/>
        <v>0</v>
      </c>
      <c r="CG51" s="466">
        <f t="shared" si="89"/>
        <v>0</v>
      </c>
      <c r="CH51" s="466">
        <f t="shared" si="89"/>
        <v>0</v>
      </c>
      <c r="CI51" s="466">
        <f t="shared" si="89"/>
        <v>0</v>
      </c>
      <c r="CJ51" s="466">
        <f t="shared" si="89"/>
        <v>0</v>
      </c>
      <c r="CK51" s="466">
        <f t="shared" si="89"/>
        <v>0</v>
      </c>
      <c r="CL51" s="466">
        <f t="shared" si="89"/>
        <v>0</v>
      </c>
      <c r="CM51" s="466">
        <f t="shared" si="89"/>
        <v>0</v>
      </c>
      <c r="CN51" s="466">
        <f t="shared" si="89"/>
        <v>0</v>
      </c>
      <c r="CO51" s="466">
        <f t="shared" si="89"/>
        <v>0</v>
      </c>
      <c r="CP51" s="466">
        <f t="shared" si="89"/>
        <v>0</v>
      </c>
      <c r="CQ51" s="466">
        <f t="shared" si="89"/>
        <v>0</v>
      </c>
      <c r="CR51" s="466">
        <f t="shared" si="89"/>
        <v>0</v>
      </c>
      <c r="CS51" s="466">
        <f t="shared" si="89"/>
        <v>0</v>
      </c>
      <c r="CT51" s="466">
        <f t="shared" si="89"/>
        <v>0</v>
      </c>
      <c r="CU51" s="466">
        <f t="shared" ref="CU51:CV51" si="90">CU48*$M51/12</f>
        <v>0</v>
      </c>
      <c r="CV51" s="466">
        <f t="shared" si="90"/>
        <v>0</v>
      </c>
      <c r="CW51" s="466">
        <f t="shared" ref="CW51:ED51" si="91">CW48*$M51/12</f>
        <v>0</v>
      </c>
      <c r="CX51" s="466">
        <f t="shared" si="91"/>
        <v>0</v>
      </c>
      <c r="CY51" s="466">
        <f t="shared" si="91"/>
        <v>0</v>
      </c>
      <c r="CZ51" s="466">
        <f t="shared" si="91"/>
        <v>0</v>
      </c>
      <c r="DA51" s="466">
        <f t="shared" si="91"/>
        <v>0</v>
      </c>
      <c r="DB51" s="466">
        <f t="shared" si="91"/>
        <v>0</v>
      </c>
      <c r="DC51" s="466">
        <f t="shared" si="91"/>
        <v>0</v>
      </c>
      <c r="DD51" s="466">
        <f t="shared" si="91"/>
        <v>0</v>
      </c>
      <c r="DE51" s="466">
        <f t="shared" si="91"/>
        <v>0</v>
      </c>
      <c r="DF51" s="466">
        <f t="shared" si="91"/>
        <v>0</v>
      </c>
      <c r="DG51" s="466">
        <f t="shared" si="91"/>
        <v>0</v>
      </c>
      <c r="DH51" s="466">
        <f t="shared" si="91"/>
        <v>0</v>
      </c>
      <c r="DI51" s="466">
        <f t="shared" si="91"/>
        <v>0</v>
      </c>
      <c r="DJ51" s="466">
        <f t="shared" si="91"/>
        <v>0</v>
      </c>
      <c r="DK51" s="466">
        <f t="shared" si="91"/>
        <v>0</v>
      </c>
      <c r="DL51" s="466">
        <f t="shared" si="91"/>
        <v>0</v>
      </c>
      <c r="DM51" s="466">
        <f t="shared" si="91"/>
        <v>0</v>
      </c>
      <c r="DN51" s="466">
        <f t="shared" si="91"/>
        <v>0</v>
      </c>
      <c r="DO51" s="466">
        <f t="shared" si="91"/>
        <v>0</v>
      </c>
      <c r="DP51" s="466">
        <f t="shared" si="91"/>
        <v>0</v>
      </c>
      <c r="DQ51" s="466">
        <f t="shared" si="91"/>
        <v>0</v>
      </c>
      <c r="DR51" s="466">
        <f t="shared" si="91"/>
        <v>0</v>
      </c>
      <c r="DS51" s="466">
        <f t="shared" si="91"/>
        <v>0</v>
      </c>
      <c r="DT51" s="466">
        <f t="shared" si="91"/>
        <v>0</v>
      </c>
      <c r="DU51" s="466">
        <f t="shared" si="91"/>
        <v>0</v>
      </c>
      <c r="DV51" s="466">
        <f t="shared" si="91"/>
        <v>0</v>
      </c>
      <c r="DW51" s="466">
        <f t="shared" si="91"/>
        <v>0</v>
      </c>
      <c r="DX51" s="466">
        <f t="shared" si="91"/>
        <v>0</v>
      </c>
      <c r="DY51" s="466">
        <f t="shared" si="91"/>
        <v>0</v>
      </c>
      <c r="DZ51" s="466">
        <f t="shared" si="91"/>
        <v>0</v>
      </c>
      <c r="EA51" s="466">
        <f t="shared" si="91"/>
        <v>0</v>
      </c>
      <c r="EB51" s="466">
        <f t="shared" si="91"/>
        <v>0</v>
      </c>
      <c r="EC51" s="466">
        <f t="shared" si="91"/>
        <v>0</v>
      </c>
      <c r="ED51" s="466">
        <f t="shared" si="91"/>
        <v>0</v>
      </c>
      <c r="EE51" s="47"/>
      <c r="EF51"/>
    </row>
    <row r="52" spans="1:136" s="1876" customFormat="1">
      <c r="A52" s="802"/>
      <c r="B52" s="816" t="s">
        <v>320</v>
      </c>
      <c r="C52" s="802"/>
      <c r="D52" s="802"/>
      <c r="E52" s="802"/>
      <c r="F52" s="802"/>
      <c r="G52" s="802"/>
      <c r="H52" s="802"/>
      <c r="I52" s="802"/>
      <c r="J52" s="802"/>
      <c r="K52" s="802"/>
      <c r="L52" s="802"/>
      <c r="M52" s="1877"/>
      <c r="N52" s="1878"/>
      <c r="O52" s="1879">
        <f t="shared" ref="O52:AT52" si="92">IF($M51=0,0,SUM(O49:O51))</f>
        <v>0</v>
      </c>
      <c r="P52" s="1879">
        <f t="shared" si="92"/>
        <v>0</v>
      </c>
      <c r="Q52" s="1879">
        <f t="shared" si="92"/>
        <v>0</v>
      </c>
      <c r="R52" s="1879">
        <f t="shared" si="92"/>
        <v>0</v>
      </c>
      <c r="S52" s="1879">
        <f t="shared" si="92"/>
        <v>0</v>
      </c>
      <c r="T52" s="1879">
        <f t="shared" si="92"/>
        <v>0</v>
      </c>
      <c r="U52" s="1879">
        <f t="shared" si="92"/>
        <v>0</v>
      </c>
      <c r="V52" s="1879">
        <f t="shared" si="92"/>
        <v>0</v>
      </c>
      <c r="W52" s="1879">
        <f t="shared" si="92"/>
        <v>0</v>
      </c>
      <c r="X52" s="1879">
        <f t="shared" si="92"/>
        <v>0</v>
      </c>
      <c r="Y52" s="1879">
        <f t="shared" si="92"/>
        <v>0</v>
      </c>
      <c r="Z52" s="1879">
        <f t="shared" si="92"/>
        <v>0</v>
      </c>
      <c r="AA52" s="1879">
        <f t="shared" si="92"/>
        <v>0</v>
      </c>
      <c r="AB52" s="1879">
        <f t="shared" si="92"/>
        <v>0</v>
      </c>
      <c r="AC52" s="1879">
        <f t="shared" si="92"/>
        <v>0</v>
      </c>
      <c r="AD52" s="1879">
        <f t="shared" si="92"/>
        <v>0</v>
      </c>
      <c r="AE52" s="1879">
        <f t="shared" si="92"/>
        <v>0</v>
      </c>
      <c r="AF52" s="1879">
        <f t="shared" si="92"/>
        <v>0</v>
      </c>
      <c r="AG52" s="1879">
        <f t="shared" si="92"/>
        <v>0</v>
      </c>
      <c r="AH52" s="1879">
        <f t="shared" si="92"/>
        <v>0</v>
      </c>
      <c r="AI52" s="1879">
        <f t="shared" si="92"/>
        <v>0</v>
      </c>
      <c r="AJ52" s="1879">
        <f t="shared" si="92"/>
        <v>0</v>
      </c>
      <c r="AK52" s="1879">
        <f t="shared" si="92"/>
        <v>0</v>
      </c>
      <c r="AL52" s="1879">
        <f t="shared" si="92"/>
        <v>0</v>
      </c>
      <c r="AM52" s="1879">
        <f t="shared" si="92"/>
        <v>0</v>
      </c>
      <c r="AN52" s="1879">
        <f t="shared" si="92"/>
        <v>0</v>
      </c>
      <c r="AO52" s="1879">
        <f t="shared" si="92"/>
        <v>0</v>
      </c>
      <c r="AP52" s="1879">
        <f t="shared" si="92"/>
        <v>0</v>
      </c>
      <c r="AQ52" s="1879">
        <f t="shared" si="92"/>
        <v>0</v>
      </c>
      <c r="AR52" s="1879">
        <f t="shared" si="92"/>
        <v>0</v>
      </c>
      <c r="AS52" s="1879">
        <f t="shared" si="92"/>
        <v>0</v>
      </c>
      <c r="AT52" s="1879">
        <f t="shared" si="92"/>
        <v>0</v>
      </c>
      <c r="AU52" s="1879">
        <f t="shared" ref="AU52:BZ52" si="93">IF($M51=0,0,SUM(AU49:AU51))</f>
        <v>0</v>
      </c>
      <c r="AV52" s="1879">
        <f t="shared" si="93"/>
        <v>0</v>
      </c>
      <c r="AW52" s="1879">
        <f t="shared" si="93"/>
        <v>0</v>
      </c>
      <c r="AX52" s="1879">
        <f t="shared" si="93"/>
        <v>0</v>
      </c>
      <c r="AY52" s="1879">
        <f t="shared" si="93"/>
        <v>0</v>
      </c>
      <c r="AZ52" s="1879">
        <f t="shared" si="93"/>
        <v>0</v>
      </c>
      <c r="BA52" s="1879">
        <f t="shared" si="93"/>
        <v>0</v>
      </c>
      <c r="BB52" s="1879">
        <f t="shared" si="93"/>
        <v>0</v>
      </c>
      <c r="BC52" s="1879">
        <f t="shared" si="93"/>
        <v>0</v>
      </c>
      <c r="BD52" s="1879">
        <f t="shared" si="93"/>
        <v>0</v>
      </c>
      <c r="BE52" s="1879">
        <f t="shared" si="93"/>
        <v>0</v>
      </c>
      <c r="BF52" s="1879">
        <f t="shared" si="93"/>
        <v>0</v>
      </c>
      <c r="BG52" s="1879">
        <f t="shared" si="93"/>
        <v>0</v>
      </c>
      <c r="BH52" s="1879">
        <f t="shared" si="93"/>
        <v>0</v>
      </c>
      <c r="BI52" s="1879">
        <f t="shared" si="93"/>
        <v>0</v>
      </c>
      <c r="BJ52" s="1879">
        <f t="shared" si="93"/>
        <v>0</v>
      </c>
      <c r="BK52" s="1879">
        <f t="shared" si="93"/>
        <v>0</v>
      </c>
      <c r="BL52" s="1879">
        <f t="shared" si="93"/>
        <v>0</v>
      </c>
      <c r="BM52" s="1879">
        <f t="shared" si="93"/>
        <v>0</v>
      </c>
      <c r="BN52" s="1879">
        <f t="shared" si="93"/>
        <v>0</v>
      </c>
      <c r="BO52" s="1879">
        <f t="shared" si="93"/>
        <v>0</v>
      </c>
      <c r="BP52" s="1879">
        <f t="shared" si="93"/>
        <v>0</v>
      </c>
      <c r="BQ52" s="1879">
        <f t="shared" si="93"/>
        <v>0</v>
      </c>
      <c r="BR52" s="1879">
        <f t="shared" si="93"/>
        <v>0</v>
      </c>
      <c r="BS52" s="1879">
        <f t="shared" si="93"/>
        <v>0</v>
      </c>
      <c r="BT52" s="1879">
        <f t="shared" si="93"/>
        <v>0</v>
      </c>
      <c r="BU52" s="1879">
        <f t="shared" si="93"/>
        <v>0</v>
      </c>
      <c r="BV52" s="1879">
        <f t="shared" si="93"/>
        <v>0</v>
      </c>
      <c r="BW52" s="1879">
        <f t="shared" si="93"/>
        <v>0</v>
      </c>
      <c r="BX52" s="1879">
        <f t="shared" si="93"/>
        <v>0</v>
      </c>
      <c r="BY52" s="1879">
        <f t="shared" si="93"/>
        <v>0</v>
      </c>
      <c r="BZ52" s="1879">
        <f t="shared" si="93"/>
        <v>0</v>
      </c>
      <c r="CA52" s="1879">
        <f t="shared" ref="CA52:CU52" si="94">IF($M51=0,0,SUM(CA49:CA51))</f>
        <v>0</v>
      </c>
      <c r="CB52" s="1879">
        <f t="shared" si="94"/>
        <v>0</v>
      </c>
      <c r="CC52" s="1879">
        <f t="shared" si="94"/>
        <v>0</v>
      </c>
      <c r="CD52" s="1879">
        <f t="shared" si="94"/>
        <v>0</v>
      </c>
      <c r="CE52" s="1879">
        <f t="shared" si="94"/>
        <v>0</v>
      </c>
      <c r="CF52" s="1879">
        <f t="shared" si="94"/>
        <v>0</v>
      </c>
      <c r="CG52" s="1879">
        <f t="shared" si="94"/>
        <v>0</v>
      </c>
      <c r="CH52" s="1879">
        <f t="shared" si="94"/>
        <v>0</v>
      </c>
      <c r="CI52" s="1879">
        <f t="shared" si="94"/>
        <v>0</v>
      </c>
      <c r="CJ52" s="1879">
        <f t="shared" si="94"/>
        <v>0</v>
      </c>
      <c r="CK52" s="1879">
        <f t="shared" si="94"/>
        <v>0</v>
      </c>
      <c r="CL52" s="1879">
        <f t="shared" si="94"/>
        <v>0</v>
      </c>
      <c r="CM52" s="1879">
        <f t="shared" si="94"/>
        <v>0</v>
      </c>
      <c r="CN52" s="1879">
        <f t="shared" si="94"/>
        <v>0</v>
      </c>
      <c r="CO52" s="1879">
        <f t="shared" si="94"/>
        <v>0</v>
      </c>
      <c r="CP52" s="1879">
        <f t="shared" si="94"/>
        <v>0</v>
      </c>
      <c r="CQ52" s="1879">
        <f t="shared" si="94"/>
        <v>0</v>
      </c>
      <c r="CR52" s="1879">
        <f t="shared" si="94"/>
        <v>0</v>
      </c>
      <c r="CS52" s="1879">
        <f t="shared" si="94"/>
        <v>0</v>
      </c>
      <c r="CT52" s="1879">
        <f t="shared" si="94"/>
        <v>0</v>
      </c>
      <c r="CU52" s="1879">
        <f t="shared" si="94"/>
        <v>0</v>
      </c>
      <c r="CV52" s="1879">
        <f t="shared" ref="CV52:ED52" si="95">IF($M51=0,0,SUM(CV49:CV51))</f>
        <v>0</v>
      </c>
      <c r="CW52" s="1879">
        <f t="shared" si="95"/>
        <v>0</v>
      </c>
      <c r="CX52" s="1879">
        <f t="shared" si="95"/>
        <v>0</v>
      </c>
      <c r="CY52" s="1879">
        <f t="shared" si="95"/>
        <v>0</v>
      </c>
      <c r="CZ52" s="1879">
        <f t="shared" si="95"/>
        <v>0</v>
      </c>
      <c r="DA52" s="1879">
        <f t="shared" si="95"/>
        <v>0</v>
      </c>
      <c r="DB52" s="1879">
        <f t="shared" si="95"/>
        <v>0</v>
      </c>
      <c r="DC52" s="1879">
        <f t="shared" si="95"/>
        <v>0</v>
      </c>
      <c r="DD52" s="1879">
        <f t="shared" si="95"/>
        <v>0</v>
      </c>
      <c r="DE52" s="1879">
        <f t="shared" si="95"/>
        <v>0</v>
      </c>
      <c r="DF52" s="1879">
        <f t="shared" si="95"/>
        <v>0</v>
      </c>
      <c r="DG52" s="1879">
        <f t="shared" si="95"/>
        <v>0</v>
      </c>
      <c r="DH52" s="1879">
        <f t="shared" si="95"/>
        <v>0</v>
      </c>
      <c r="DI52" s="1879">
        <f t="shared" si="95"/>
        <v>0</v>
      </c>
      <c r="DJ52" s="1879">
        <f t="shared" si="95"/>
        <v>0</v>
      </c>
      <c r="DK52" s="1879">
        <f t="shared" si="95"/>
        <v>0</v>
      </c>
      <c r="DL52" s="1879">
        <f t="shared" si="95"/>
        <v>0</v>
      </c>
      <c r="DM52" s="1879">
        <f t="shared" si="95"/>
        <v>0</v>
      </c>
      <c r="DN52" s="1879">
        <f t="shared" si="95"/>
        <v>0</v>
      </c>
      <c r="DO52" s="1879">
        <f t="shared" si="95"/>
        <v>0</v>
      </c>
      <c r="DP52" s="1879">
        <f t="shared" si="95"/>
        <v>0</v>
      </c>
      <c r="DQ52" s="1879">
        <f t="shared" si="95"/>
        <v>0</v>
      </c>
      <c r="DR52" s="1879">
        <f t="shared" si="95"/>
        <v>0</v>
      </c>
      <c r="DS52" s="1879">
        <f t="shared" si="95"/>
        <v>0</v>
      </c>
      <c r="DT52" s="1879">
        <f t="shared" si="95"/>
        <v>0</v>
      </c>
      <c r="DU52" s="1879">
        <f t="shared" si="95"/>
        <v>0</v>
      </c>
      <c r="DV52" s="1879">
        <f t="shared" si="95"/>
        <v>0</v>
      </c>
      <c r="DW52" s="1879">
        <f t="shared" si="95"/>
        <v>0</v>
      </c>
      <c r="DX52" s="1879">
        <f t="shared" si="95"/>
        <v>0</v>
      </c>
      <c r="DY52" s="1879">
        <f t="shared" si="95"/>
        <v>0</v>
      </c>
      <c r="DZ52" s="1879">
        <f t="shared" si="95"/>
        <v>0</v>
      </c>
      <c r="EA52" s="1879">
        <f t="shared" si="95"/>
        <v>0</v>
      </c>
      <c r="EB52" s="1879">
        <f t="shared" si="95"/>
        <v>0</v>
      </c>
      <c r="EC52" s="1879">
        <f t="shared" si="95"/>
        <v>0</v>
      </c>
      <c r="ED52" s="1879">
        <f t="shared" si="95"/>
        <v>0</v>
      </c>
      <c r="EE52" s="47"/>
      <c r="EF52"/>
    </row>
    <row r="53" spans="1:136" s="1876" customFormat="1">
      <c r="A53" s="154"/>
      <c r="B53" s="1875" t="s">
        <v>965</v>
      </c>
      <c r="C53" s="154"/>
      <c r="D53" s="154"/>
      <c r="E53" s="154"/>
      <c r="F53" s="154"/>
      <c r="G53" s="154"/>
      <c r="H53" s="154"/>
      <c r="I53" s="154"/>
      <c r="J53" s="154"/>
      <c r="K53" s="155"/>
      <c r="L53" s="155"/>
      <c r="M53" s="155"/>
      <c r="N53" s="1435"/>
      <c r="O53" s="633">
        <f t="shared" ref="O53:AT53" si="96">IF(SUM(-O$44,-O$52,-O$60,-O$68,-O$76)&lt;O$5,-O52,O$5*$M50)*IF(O$5&gt;0,1,0)</f>
        <v>0</v>
      </c>
      <c r="P53" s="633">
        <f t="shared" si="96"/>
        <v>0</v>
      </c>
      <c r="Q53" s="633">
        <f t="shared" si="96"/>
        <v>0</v>
      </c>
      <c r="R53" s="633">
        <f t="shared" si="96"/>
        <v>0</v>
      </c>
      <c r="S53" s="633">
        <f t="shared" si="96"/>
        <v>0</v>
      </c>
      <c r="T53" s="633">
        <f t="shared" si="96"/>
        <v>0</v>
      </c>
      <c r="U53" s="633">
        <f t="shared" si="96"/>
        <v>0</v>
      </c>
      <c r="V53" s="633">
        <f t="shared" si="96"/>
        <v>0</v>
      </c>
      <c r="W53" s="633">
        <f t="shared" si="96"/>
        <v>0</v>
      </c>
      <c r="X53" s="633">
        <f t="shared" si="96"/>
        <v>0</v>
      </c>
      <c r="Y53" s="633">
        <f t="shared" si="96"/>
        <v>0</v>
      </c>
      <c r="Z53" s="633">
        <f t="shared" si="96"/>
        <v>0</v>
      </c>
      <c r="AA53" s="633">
        <f t="shared" si="96"/>
        <v>0</v>
      </c>
      <c r="AB53" s="633">
        <f t="shared" si="96"/>
        <v>0</v>
      </c>
      <c r="AC53" s="633">
        <f t="shared" si="96"/>
        <v>0</v>
      </c>
      <c r="AD53" s="633">
        <f t="shared" si="96"/>
        <v>0</v>
      </c>
      <c r="AE53" s="633">
        <f t="shared" si="96"/>
        <v>0</v>
      </c>
      <c r="AF53" s="633">
        <f t="shared" si="96"/>
        <v>0</v>
      </c>
      <c r="AG53" s="633">
        <f t="shared" si="96"/>
        <v>0</v>
      </c>
      <c r="AH53" s="633">
        <f t="shared" si="96"/>
        <v>0</v>
      </c>
      <c r="AI53" s="633">
        <f t="shared" si="96"/>
        <v>0</v>
      </c>
      <c r="AJ53" s="633">
        <f t="shared" si="96"/>
        <v>0</v>
      </c>
      <c r="AK53" s="633">
        <f t="shared" si="96"/>
        <v>0</v>
      </c>
      <c r="AL53" s="633">
        <f t="shared" si="96"/>
        <v>0</v>
      </c>
      <c r="AM53" s="633">
        <f t="shared" si="96"/>
        <v>0</v>
      </c>
      <c r="AN53" s="633">
        <f t="shared" si="96"/>
        <v>0</v>
      </c>
      <c r="AO53" s="633">
        <f t="shared" si="96"/>
        <v>0</v>
      </c>
      <c r="AP53" s="633">
        <f t="shared" si="96"/>
        <v>0</v>
      </c>
      <c r="AQ53" s="633">
        <f t="shared" si="96"/>
        <v>0</v>
      </c>
      <c r="AR53" s="633">
        <f t="shared" si="96"/>
        <v>0</v>
      </c>
      <c r="AS53" s="633">
        <f t="shared" si="96"/>
        <v>0</v>
      </c>
      <c r="AT53" s="633">
        <f t="shared" si="96"/>
        <v>0</v>
      </c>
      <c r="AU53" s="633">
        <f t="shared" ref="AU53:BZ53" si="97">IF(SUM(-AU$44,-AU$52,-AU$60,-AU$68,-AU$76)&lt;AU$5,-AU52,AU$5*$M50)*IF(AU$5&gt;0,1,0)</f>
        <v>0</v>
      </c>
      <c r="AV53" s="633">
        <f t="shared" si="97"/>
        <v>0</v>
      </c>
      <c r="AW53" s="633">
        <f t="shared" si="97"/>
        <v>0</v>
      </c>
      <c r="AX53" s="633">
        <f t="shared" si="97"/>
        <v>0</v>
      </c>
      <c r="AY53" s="633">
        <f t="shared" si="97"/>
        <v>0</v>
      </c>
      <c r="AZ53" s="633">
        <f t="shared" si="97"/>
        <v>0</v>
      </c>
      <c r="BA53" s="633">
        <f t="shared" si="97"/>
        <v>0</v>
      </c>
      <c r="BB53" s="633">
        <f t="shared" si="97"/>
        <v>0</v>
      </c>
      <c r="BC53" s="633">
        <f t="shared" si="97"/>
        <v>0</v>
      </c>
      <c r="BD53" s="633">
        <f t="shared" si="97"/>
        <v>0</v>
      </c>
      <c r="BE53" s="633">
        <f t="shared" si="97"/>
        <v>0</v>
      </c>
      <c r="BF53" s="633">
        <f t="shared" si="97"/>
        <v>0</v>
      </c>
      <c r="BG53" s="633">
        <f t="shared" si="97"/>
        <v>0</v>
      </c>
      <c r="BH53" s="633">
        <f t="shared" si="97"/>
        <v>0</v>
      </c>
      <c r="BI53" s="633">
        <f t="shared" si="97"/>
        <v>0</v>
      </c>
      <c r="BJ53" s="633">
        <f t="shared" si="97"/>
        <v>0</v>
      </c>
      <c r="BK53" s="633">
        <f t="shared" si="97"/>
        <v>0</v>
      </c>
      <c r="BL53" s="633">
        <f t="shared" si="97"/>
        <v>0</v>
      </c>
      <c r="BM53" s="633">
        <f t="shared" si="97"/>
        <v>0</v>
      </c>
      <c r="BN53" s="633">
        <f t="shared" si="97"/>
        <v>0</v>
      </c>
      <c r="BO53" s="633">
        <f t="shared" si="97"/>
        <v>0</v>
      </c>
      <c r="BP53" s="633">
        <f t="shared" si="97"/>
        <v>0</v>
      </c>
      <c r="BQ53" s="633">
        <f t="shared" si="97"/>
        <v>0</v>
      </c>
      <c r="BR53" s="633">
        <f t="shared" si="97"/>
        <v>0</v>
      </c>
      <c r="BS53" s="633">
        <f t="shared" si="97"/>
        <v>0</v>
      </c>
      <c r="BT53" s="633">
        <f t="shared" si="97"/>
        <v>0</v>
      </c>
      <c r="BU53" s="633">
        <f t="shared" si="97"/>
        <v>0</v>
      </c>
      <c r="BV53" s="633">
        <f t="shared" si="97"/>
        <v>0</v>
      </c>
      <c r="BW53" s="633">
        <f t="shared" si="97"/>
        <v>0</v>
      </c>
      <c r="BX53" s="633">
        <f t="shared" si="97"/>
        <v>0</v>
      </c>
      <c r="BY53" s="633">
        <f t="shared" si="97"/>
        <v>0</v>
      </c>
      <c r="BZ53" s="633">
        <f t="shared" si="97"/>
        <v>0</v>
      </c>
      <c r="CA53" s="633">
        <f t="shared" ref="CA53:DF53" si="98">IF(SUM(-CA$44,-CA$52,-CA$60,-CA$68,-CA$76)&lt;CA$5,-CA52,CA$5*$M50)*IF(CA$5&gt;0,1,0)</f>
        <v>0</v>
      </c>
      <c r="CB53" s="633">
        <f t="shared" si="98"/>
        <v>0</v>
      </c>
      <c r="CC53" s="633">
        <f t="shared" si="98"/>
        <v>0</v>
      </c>
      <c r="CD53" s="633">
        <f t="shared" si="98"/>
        <v>0</v>
      </c>
      <c r="CE53" s="633">
        <f t="shared" si="98"/>
        <v>0</v>
      </c>
      <c r="CF53" s="633">
        <f t="shared" si="98"/>
        <v>0</v>
      </c>
      <c r="CG53" s="633">
        <f t="shared" si="98"/>
        <v>0</v>
      </c>
      <c r="CH53" s="633">
        <f t="shared" si="98"/>
        <v>0</v>
      </c>
      <c r="CI53" s="633">
        <f t="shared" si="98"/>
        <v>0</v>
      </c>
      <c r="CJ53" s="633">
        <f t="shared" si="98"/>
        <v>0</v>
      </c>
      <c r="CK53" s="633">
        <f t="shared" si="98"/>
        <v>0</v>
      </c>
      <c r="CL53" s="633">
        <f t="shared" si="98"/>
        <v>0</v>
      </c>
      <c r="CM53" s="633">
        <f t="shared" si="98"/>
        <v>0</v>
      </c>
      <c r="CN53" s="633">
        <f t="shared" si="98"/>
        <v>0</v>
      </c>
      <c r="CO53" s="633">
        <f t="shared" si="98"/>
        <v>0</v>
      </c>
      <c r="CP53" s="633">
        <f t="shared" si="98"/>
        <v>0</v>
      </c>
      <c r="CQ53" s="633">
        <f t="shared" si="98"/>
        <v>0</v>
      </c>
      <c r="CR53" s="633">
        <f t="shared" si="98"/>
        <v>0</v>
      </c>
      <c r="CS53" s="633">
        <f t="shared" si="98"/>
        <v>0</v>
      </c>
      <c r="CT53" s="633">
        <f t="shared" si="98"/>
        <v>0</v>
      </c>
      <c r="CU53" s="633">
        <f t="shared" si="98"/>
        <v>0</v>
      </c>
      <c r="CV53" s="633">
        <f t="shared" si="98"/>
        <v>0</v>
      </c>
      <c r="CW53" s="633">
        <f t="shared" si="98"/>
        <v>0</v>
      </c>
      <c r="CX53" s="633">
        <f t="shared" si="98"/>
        <v>0</v>
      </c>
      <c r="CY53" s="633">
        <f t="shared" si="98"/>
        <v>0</v>
      </c>
      <c r="CZ53" s="633">
        <f t="shared" si="98"/>
        <v>0</v>
      </c>
      <c r="DA53" s="633">
        <f t="shared" si="98"/>
        <v>0</v>
      </c>
      <c r="DB53" s="633">
        <f t="shared" si="98"/>
        <v>0</v>
      </c>
      <c r="DC53" s="633">
        <f t="shared" si="98"/>
        <v>0</v>
      </c>
      <c r="DD53" s="633">
        <f t="shared" si="98"/>
        <v>0</v>
      </c>
      <c r="DE53" s="633">
        <f t="shared" si="98"/>
        <v>0</v>
      </c>
      <c r="DF53" s="633">
        <f t="shared" si="98"/>
        <v>0</v>
      </c>
      <c r="DG53" s="633">
        <f t="shared" ref="DG53:ED53" si="99">IF(SUM(-DG$44,-DG$52,-DG$60,-DG$68,-DG$76)&lt;DG$5,-DG52,DG$5*$M50)*IF(DG$5&gt;0,1,0)</f>
        <v>0</v>
      </c>
      <c r="DH53" s="633">
        <f t="shared" si="99"/>
        <v>0</v>
      </c>
      <c r="DI53" s="633">
        <f t="shared" si="99"/>
        <v>0</v>
      </c>
      <c r="DJ53" s="633">
        <f t="shared" si="99"/>
        <v>0</v>
      </c>
      <c r="DK53" s="633">
        <f t="shared" si="99"/>
        <v>0</v>
      </c>
      <c r="DL53" s="633">
        <f t="shared" si="99"/>
        <v>0</v>
      </c>
      <c r="DM53" s="633">
        <f t="shared" si="99"/>
        <v>0</v>
      </c>
      <c r="DN53" s="633">
        <f t="shared" si="99"/>
        <v>0</v>
      </c>
      <c r="DO53" s="633">
        <f t="shared" si="99"/>
        <v>0</v>
      </c>
      <c r="DP53" s="633">
        <f t="shared" si="99"/>
        <v>0</v>
      </c>
      <c r="DQ53" s="633">
        <f t="shared" si="99"/>
        <v>0</v>
      </c>
      <c r="DR53" s="633">
        <f t="shared" si="99"/>
        <v>0</v>
      </c>
      <c r="DS53" s="633">
        <f t="shared" si="99"/>
        <v>0</v>
      </c>
      <c r="DT53" s="633">
        <f t="shared" si="99"/>
        <v>0</v>
      </c>
      <c r="DU53" s="633">
        <f t="shared" si="99"/>
        <v>0</v>
      </c>
      <c r="DV53" s="633">
        <f t="shared" si="99"/>
        <v>0</v>
      </c>
      <c r="DW53" s="633">
        <f t="shared" si="99"/>
        <v>0</v>
      </c>
      <c r="DX53" s="633">
        <f t="shared" si="99"/>
        <v>0</v>
      </c>
      <c r="DY53" s="633">
        <f t="shared" si="99"/>
        <v>0</v>
      </c>
      <c r="DZ53" s="633">
        <f t="shared" si="99"/>
        <v>0</v>
      </c>
      <c r="EA53" s="633">
        <f t="shared" si="99"/>
        <v>0</v>
      </c>
      <c r="EB53" s="633">
        <f t="shared" si="99"/>
        <v>0</v>
      </c>
      <c r="EC53" s="633">
        <f t="shared" si="99"/>
        <v>0</v>
      </c>
      <c r="ED53" s="633">
        <f t="shared" si="99"/>
        <v>0</v>
      </c>
      <c r="EE53" s="47"/>
      <c r="EF53"/>
    </row>
    <row r="54" spans="1:136" s="1876" customFormat="1">
      <c r="A54"/>
      <c r="B54" s="7"/>
      <c r="C54"/>
      <c r="D54"/>
      <c r="E54"/>
      <c r="F54"/>
      <c r="G54"/>
      <c r="H54"/>
      <c r="I54"/>
      <c r="J54"/>
      <c r="K54"/>
      <c r="L54"/>
      <c r="M54" s="646"/>
      <c r="N54" s="1436"/>
      <c r="O54" s="1881"/>
      <c r="P54" s="460"/>
      <c r="Q54" s="460"/>
      <c r="R54" s="460"/>
      <c r="S54" s="460"/>
      <c r="T54" s="460"/>
      <c r="U54" s="460"/>
      <c r="V54" s="460"/>
      <c r="W54" s="460"/>
      <c r="X54" s="460"/>
      <c r="Y54" s="460"/>
      <c r="Z54" s="460"/>
      <c r="AA54" s="460"/>
      <c r="AB54" s="460"/>
      <c r="AC54" s="460"/>
      <c r="AD54" s="460"/>
      <c r="AE54" s="460"/>
      <c r="AF54" s="460"/>
      <c r="AG54" s="460"/>
      <c r="AH54" s="460"/>
      <c r="AI54" s="460"/>
      <c r="AJ54" s="460"/>
      <c r="AK54" s="460"/>
      <c r="AL54" s="460"/>
      <c r="AM54" s="460"/>
      <c r="AN54" s="460"/>
      <c r="AO54" s="460"/>
      <c r="AP54" s="460"/>
      <c r="AQ54" s="460"/>
      <c r="AR54" s="460"/>
      <c r="AS54" s="460"/>
      <c r="AT54" s="460"/>
      <c r="AU54" s="460"/>
      <c r="AV54" s="460"/>
      <c r="AW54" s="460"/>
      <c r="AX54" s="460"/>
      <c r="AY54" s="460"/>
      <c r="AZ54" s="460"/>
      <c r="BA54" s="460"/>
      <c r="BB54" s="460"/>
      <c r="BC54" s="460"/>
      <c r="BD54" s="460"/>
      <c r="BE54" s="460"/>
      <c r="BF54" s="460"/>
      <c r="BG54" s="460"/>
      <c r="BH54" s="460"/>
      <c r="BI54" s="460"/>
      <c r="BJ54" s="460"/>
      <c r="BK54" s="460"/>
      <c r="BL54" s="460"/>
      <c r="BM54" s="460"/>
      <c r="BN54" s="460"/>
      <c r="BO54" s="460"/>
      <c r="BP54" s="460"/>
      <c r="BQ54" s="460"/>
      <c r="BR54" s="460"/>
      <c r="BS54" s="460"/>
      <c r="BT54" s="460"/>
      <c r="BU54" s="460"/>
      <c r="BV54" s="460"/>
      <c r="BW54" s="460"/>
      <c r="BX54" s="460"/>
      <c r="BY54" s="460"/>
      <c r="BZ54" s="460"/>
      <c r="CA54" s="460"/>
      <c r="CB54" s="460"/>
      <c r="CC54" s="460"/>
      <c r="CD54" s="460"/>
      <c r="CE54" s="460"/>
      <c r="CF54" s="460"/>
      <c r="CG54" s="460"/>
      <c r="CH54" s="460"/>
      <c r="CI54" s="460"/>
      <c r="CJ54" s="460"/>
      <c r="CK54" s="460"/>
      <c r="CL54" s="460"/>
      <c r="CM54" s="460"/>
      <c r="CN54" s="460"/>
      <c r="CO54" s="460"/>
      <c r="CP54" s="460"/>
      <c r="CQ54" s="460"/>
      <c r="CR54" s="460"/>
      <c r="CS54" s="460"/>
      <c r="CT54" s="460"/>
      <c r="CU54" s="460"/>
      <c r="CV54" s="460"/>
      <c r="CW54" s="460"/>
      <c r="CX54" s="460"/>
      <c r="CY54" s="460"/>
      <c r="CZ54" s="460"/>
      <c r="DA54" s="460"/>
      <c r="DB54" s="460"/>
      <c r="DC54" s="460"/>
      <c r="DD54" s="460"/>
      <c r="DE54" s="460"/>
      <c r="DF54" s="460"/>
      <c r="DG54" s="460"/>
      <c r="DH54" s="460"/>
      <c r="DI54" s="460"/>
      <c r="DJ54" s="460"/>
      <c r="DK54" s="460"/>
      <c r="DL54" s="460"/>
      <c r="DM54" s="460"/>
      <c r="DN54" s="460"/>
      <c r="DO54" s="460"/>
      <c r="DP54" s="460"/>
      <c r="DQ54" s="460"/>
      <c r="DR54" s="460"/>
      <c r="DS54" s="460"/>
      <c r="DT54" s="460"/>
      <c r="DU54" s="460"/>
      <c r="DV54" s="460"/>
      <c r="DW54" s="460"/>
      <c r="DX54" s="460"/>
      <c r="DY54" s="460"/>
      <c r="DZ54" s="460"/>
      <c r="EA54" s="460"/>
      <c r="EB54" s="460"/>
      <c r="EC54" s="460"/>
      <c r="ED54" s="460"/>
      <c r="EE54" s="47"/>
      <c r="EF54"/>
    </row>
    <row r="55" spans="1:136" s="1876" customFormat="1">
      <c r="A55" s="1" t="str">
        <f>B17</f>
        <v xml:space="preserve">Investor C </v>
      </c>
      <c r="B55" s="7"/>
      <c r="C55"/>
      <c r="D55"/>
      <c r="E55"/>
      <c r="F55"/>
      <c r="G55"/>
      <c r="H55"/>
      <c r="I55"/>
      <c r="J55"/>
      <c r="K55"/>
      <c r="L55"/>
      <c r="M55" s="646"/>
      <c r="N55" s="1436"/>
      <c r="O55" s="1881"/>
      <c r="P55" s="460"/>
      <c r="Q55" s="460"/>
      <c r="R55" s="460"/>
      <c r="S55" s="460"/>
      <c r="T55" s="460"/>
      <c r="U55" s="460"/>
      <c r="V55" s="460"/>
      <c r="W55" s="460"/>
      <c r="X55" s="460"/>
      <c r="Y55" s="460"/>
      <c r="Z55" s="460"/>
      <c r="AA55" s="460"/>
      <c r="AB55" s="460"/>
      <c r="AC55" s="460"/>
      <c r="AD55" s="460"/>
      <c r="AE55" s="460"/>
      <c r="AF55" s="460"/>
      <c r="AG55" s="460"/>
      <c r="AH55" s="460"/>
      <c r="AI55" s="460"/>
      <c r="AJ55" s="460"/>
      <c r="AK55" s="460"/>
      <c r="AL55" s="460"/>
      <c r="AM55" s="460"/>
      <c r="AN55" s="460"/>
      <c r="AO55" s="460"/>
      <c r="AP55" s="460"/>
      <c r="AQ55" s="460"/>
      <c r="AR55" s="460"/>
      <c r="AS55" s="460"/>
      <c r="AT55" s="460"/>
      <c r="AU55" s="460"/>
      <c r="AV55" s="460"/>
      <c r="AW55" s="460"/>
      <c r="AX55" s="460"/>
      <c r="AY55" s="460"/>
      <c r="AZ55" s="460"/>
      <c r="BA55" s="460"/>
      <c r="BB55" s="460"/>
      <c r="BC55" s="460"/>
      <c r="BD55" s="460"/>
      <c r="BE55" s="460"/>
      <c r="BF55" s="460"/>
      <c r="BG55" s="460"/>
      <c r="BH55" s="460"/>
      <c r="BI55" s="460"/>
      <c r="BJ55" s="460"/>
      <c r="BK55" s="460"/>
      <c r="BL55" s="460"/>
      <c r="BM55" s="460"/>
      <c r="BN55" s="460"/>
      <c r="BO55" s="460"/>
      <c r="BP55" s="460"/>
      <c r="BQ55" s="460"/>
      <c r="BR55" s="460"/>
      <c r="BS55" s="460"/>
      <c r="BT55" s="460"/>
      <c r="BU55" s="460"/>
      <c r="BV55" s="460"/>
      <c r="BW55" s="460"/>
      <c r="BX55" s="460"/>
      <c r="BY55" s="460"/>
      <c r="BZ55" s="460"/>
      <c r="CA55" s="460"/>
      <c r="CB55" s="460"/>
      <c r="CC55" s="460"/>
      <c r="CD55" s="460"/>
      <c r="CE55" s="460"/>
      <c r="CF55" s="460"/>
      <c r="CG55" s="460"/>
      <c r="CH55" s="460"/>
      <c r="CI55" s="460"/>
      <c r="CJ55" s="460"/>
      <c r="CK55" s="460"/>
      <c r="CL55" s="460"/>
      <c r="CM55" s="460"/>
      <c r="CN55" s="460"/>
      <c r="CO55" s="460"/>
      <c r="CP55" s="460"/>
      <c r="CQ55" s="460"/>
      <c r="CR55" s="460"/>
      <c r="CS55" s="460"/>
      <c r="CT55" s="460"/>
      <c r="CU55" s="460"/>
      <c r="CV55" s="460"/>
      <c r="CW55" s="460"/>
      <c r="CX55" s="460"/>
      <c r="CY55" s="460"/>
      <c r="CZ55" s="460"/>
      <c r="DA55" s="460"/>
      <c r="DB55" s="460"/>
      <c r="DC55" s="460"/>
      <c r="DD55" s="460"/>
      <c r="DE55" s="460"/>
      <c r="DF55" s="460"/>
      <c r="DG55" s="460"/>
      <c r="DH55" s="460"/>
      <c r="DI55" s="460"/>
      <c r="DJ55" s="460"/>
      <c r="DK55" s="460"/>
      <c r="DL55" s="460"/>
      <c r="DM55" s="460"/>
      <c r="DN55" s="460"/>
      <c r="DO55" s="460"/>
      <c r="DP55" s="460"/>
      <c r="DQ55" s="460"/>
      <c r="DR55" s="460"/>
      <c r="DS55" s="460"/>
      <c r="DT55" s="460"/>
      <c r="DU55" s="460"/>
      <c r="DV55" s="460"/>
      <c r="DW55" s="460"/>
      <c r="DX55" s="460"/>
      <c r="DY55" s="460"/>
      <c r="DZ55" s="460"/>
      <c r="EA55" s="460"/>
      <c r="EB55" s="460"/>
      <c r="EC55" s="460"/>
      <c r="ED55" s="460"/>
      <c r="EE55" s="47"/>
      <c r="EF55"/>
    </row>
    <row r="56" spans="1:136" s="1876" customFormat="1">
      <c r="A56" s="802"/>
      <c r="B56" s="816" t="s">
        <v>438</v>
      </c>
      <c r="C56" s="802"/>
      <c r="D56" s="802"/>
      <c r="E56" s="802"/>
      <c r="F56" s="802"/>
      <c r="G56" s="802"/>
      <c r="H56" s="802"/>
      <c r="I56" s="802"/>
      <c r="J56" s="802"/>
      <c r="K56" s="802"/>
      <c r="L56" s="802"/>
      <c r="M56" s="1877"/>
      <c r="N56" s="1901"/>
      <c r="O56" s="1902">
        <f>F17</f>
        <v>0</v>
      </c>
      <c r="P56" s="1902">
        <f>IF($B$30="Preferred Return Compounding",O56+O58+O59,P96)*IF(P$1&gt;'Project Summary'!$G$7,0,1)</f>
        <v>0</v>
      </c>
      <c r="Q56" s="1902">
        <f>IF($B$30="Preferred Return Compounding",P56+P58+P59,Q96)*IF(Q$1&gt;'Project Summary'!$G$7,0,1)</f>
        <v>0</v>
      </c>
      <c r="R56" s="1902">
        <f>IF($B$30="Preferred Return Compounding",Q56+Q58+Q59,R96)*IF(R$1&gt;'Project Summary'!$G$7,0,1)</f>
        <v>0</v>
      </c>
      <c r="S56" s="1902">
        <f>IF($B$30="Preferred Return Compounding",R56+R58+R59,S96)*IF(S$1&gt;'Project Summary'!$G$7,0,1)</f>
        <v>0</v>
      </c>
      <c r="T56" s="1902">
        <f>IF($B$30="Preferred Return Compounding",S56+S58+S59,T96)*IF(T$1&gt;'Project Summary'!$G$7,0,1)</f>
        <v>0</v>
      </c>
      <c r="U56" s="1902">
        <f>IF($B$30="Preferred Return Compounding",T56+T58+T59,U96)*IF(U$1&gt;'Project Summary'!$G$7,0,1)</f>
        <v>0</v>
      </c>
      <c r="V56" s="1902">
        <f>IF($B$30="Preferred Return Compounding",U56+U58+U59,V96)*IF(V$1&gt;'Project Summary'!$G$7,0,1)</f>
        <v>0</v>
      </c>
      <c r="W56" s="1902">
        <f>IF($B$30="Preferred Return Compounding",V56+V58+V59,W96)*IF(W$1&gt;'Project Summary'!$G$7,0,1)</f>
        <v>0</v>
      </c>
      <c r="X56" s="1902">
        <f>IF($B$30="Preferred Return Compounding",W56+W58+W59,X96)*IF(X$1&gt;'Project Summary'!$G$7,0,1)</f>
        <v>0</v>
      </c>
      <c r="Y56" s="1902">
        <f>IF($B$30="Preferred Return Compounding",X56+X58+X59,Y96)*IF(Y$1&gt;'Project Summary'!$G$7,0,1)</f>
        <v>0</v>
      </c>
      <c r="Z56" s="1902">
        <f>IF($B$30="Preferred Return Compounding",Y56+Y58+Y59,Z96)*IF(Z$1&gt;'Project Summary'!$G$7,0,1)</f>
        <v>0</v>
      </c>
      <c r="AA56" s="1902">
        <f>IF($B$30="Preferred Return Compounding",Z56+Z58+Z59,AA96)*IF(AA$1&gt;'Project Summary'!$G$7,0,1)</f>
        <v>0</v>
      </c>
      <c r="AB56" s="1902">
        <f>IF($B$30="Preferred Return Compounding",AA56+AA58+AA59,AB96)*IF(AB$1&gt;'Project Summary'!$G$7,0,1)</f>
        <v>0</v>
      </c>
      <c r="AC56" s="1902">
        <f>IF($B$30="Preferred Return Compounding",AB56+AB58+AB59,AC96)*IF(AC$1&gt;'Project Summary'!$G$7,0,1)</f>
        <v>0</v>
      </c>
      <c r="AD56" s="1902">
        <f>IF($B$30="Preferred Return Compounding",AC56+AC58+AC59,AD96)*IF(AD$1&gt;'Project Summary'!$G$7,0,1)</f>
        <v>0</v>
      </c>
      <c r="AE56" s="1902">
        <f>IF($B$30="Preferred Return Compounding",AD56+AD58+AD59,AE96)*IF(AE$1&gt;'Project Summary'!$G$7,0,1)</f>
        <v>0</v>
      </c>
      <c r="AF56" s="1902">
        <f>IF($B$30="Preferred Return Compounding",AE56+AE58+AE59,AF96)*IF(AF$1&gt;'Project Summary'!$G$7,0,1)</f>
        <v>0</v>
      </c>
      <c r="AG56" s="1902">
        <f>IF($B$30="Preferred Return Compounding",AF56+AF58+AF59,AG96)*IF(AG$1&gt;'Project Summary'!$G$7,0,1)</f>
        <v>0</v>
      </c>
      <c r="AH56" s="1902">
        <f>IF($B$30="Preferred Return Compounding",AG56+AG58+AG59,AH96)*IF(AH$1&gt;'Project Summary'!$G$7,0,1)</f>
        <v>0</v>
      </c>
      <c r="AI56" s="1902">
        <f>IF($B$30="Preferred Return Compounding",AH56+AH58+AH59,AI96)*IF(AI$1&gt;'Project Summary'!$G$7,0,1)</f>
        <v>0</v>
      </c>
      <c r="AJ56" s="1902">
        <f>IF($B$30="Preferred Return Compounding",AI56+AI58+AI59,AJ96)*IF(AJ$1&gt;'Project Summary'!$G$7,0,1)</f>
        <v>0</v>
      </c>
      <c r="AK56" s="1902">
        <f>IF($B$30="Preferred Return Compounding",AJ56+AJ58+AJ59,AK96)*IF(AK$1&gt;'Project Summary'!$G$7,0,1)</f>
        <v>0</v>
      </c>
      <c r="AL56" s="1902">
        <f>IF($B$30="Preferred Return Compounding",AK56+AK58+AK59,AL96)*IF(AL$1&gt;'Project Summary'!$G$7,0,1)</f>
        <v>0</v>
      </c>
      <c r="AM56" s="1902">
        <f>IF($B$30="Preferred Return Compounding",AL56+AL58+AL59,AM96)*IF(AM$1&gt;'Project Summary'!$G$7,0,1)</f>
        <v>0</v>
      </c>
      <c r="AN56" s="1902">
        <f>IF($B$30="Preferred Return Compounding",AM56+AM58+AM59,AN96)*IF(AN$1&gt;'Project Summary'!$G$7,0,1)</f>
        <v>0</v>
      </c>
      <c r="AO56" s="1902">
        <f>IF($B$30="Preferred Return Compounding",AN56+AN58+AN59,AO96)*IF(AO$1&gt;'Project Summary'!$G$7,0,1)</f>
        <v>0</v>
      </c>
      <c r="AP56" s="1902">
        <f>IF($B$30="Preferred Return Compounding",AO56+AO58+AO59,AP96)*IF(AP$1&gt;'Project Summary'!$G$7,0,1)</f>
        <v>0</v>
      </c>
      <c r="AQ56" s="1902">
        <f>IF($B$30="Preferred Return Compounding",AP56+AP58+AP59,AQ96)*IF(AQ$1&gt;'Project Summary'!$G$7,0,1)</f>
        <v>0</v>
      </c>
      <c r="AR56" s="1902">
        <f>IF($B$30="Preferred Return Compounding",AQ56+AQ58+AQ59,AR96)*IF(AR$1&gt;'Project Summary'!$G$7,0,1)</f>
        <v>0</v>
      </c>
      <c r="AS56" s="1902">
        <f>IF($B$30="Preferred Return Compounding",AR56+AR58+AR59,AS96)*IF(AS$1&gt;'Project Summary'!$G$7,0,1)</f>
        <v>0</v>
      </c>
      <c r="AT56" s="1902">
        <f>IF($B$30="Preferred Return Compounding",AS56+AS58+AS59,AT96)*IF(AT$1&gt;'Project Summary'!$G$7,0,1)</f>
        <v>0</v>
      </c>
      <c r="AU56" s="1902">
        <f>IF($B$30="Preferred Return Compounding",AT56+AT58+AT59,AU96)*IF(AU$1&gt;'Project Summary'!$G$7,0,1)</f>
        <v>0</v>
      </c>
      <c r="AV56" s="1902">
        <f>IF($B$30="Preferred Return Compounding",AU56+AU58+AU59,AV96)*IF(AV$1&gt;'Project Summary'!$G$7,0,1)</f>
        <v>0</v>
      </c>
      <c r="AW56" s="1902">
        <f>IF($B$30="Preferred Return Compounding",AV56+AV58+AV59,AW96)*IF(AW$1&gt;'Project Summary'!$G$7,0,1)</f>
        <v>0</v>
      </c>
      <c r="AX56" s="1902">
        <f>IF($B$30="Preferred Return Compounding",AW56+AW58+AW59,AX96)*IF(AX$1&gt;'Project Summary'!$G$7,0,1)</f>
        <v>0</v>
      </c>
      <c r="AY56" s="1902">
        <f>IF($B$30="Preferred Return Compounding",AX56+AX58+AX59,AY96)*IF(AY$1&gt;'Project Summary'!$G$7,0,1)</f>
        <v>0</v>
      </c>
      <c r="AZ56" s="1902">
        <f>IF($B$30="Preferred Return Compounding",AY56+AY58+AY59,AZ96)*IF(AZ$1&gt;'Project Summary'!$G$7,0,1)</f>
        <v>0</v>
      </c>
      <c r="BA56" s="1902">
        <f>IF($B$30="Preferred Return Compounding",AZ56+AZ58+AZ59,BA96)*IF(BA$1&gt;'Project Summary'!$G$7,0,1)</f>
        <v>0</v>
      </c>
      <c r="BB56" s="1902">
        <f>IF($B$30="Preferred Return Compounding",BA56+BA58+BA59,BB96)*IF(BB$1&gt;'Project Summary'!$G$7,0,1)</f>
        <v>0</v>
      </c>
      <c r="BC56" s="1902">
        <f>IF($B$30="Preferred Return Compounding",BB56+BB58+BB59,BC96)*IF(BC$1&gt;'Project Summary'!$G$7,0,1)</f>
        <v>0</v>
      </c>
      <c r="BD56" s="1902">
        <f>IF($B$30="Preferred Return Compounding",BC56+BC58+BC59,BD96)*IF(BD$1&gt;'Project Summary'!$G$7,0,1)</f>
        <v>0</v>
      </c>
      <c r="BE56" s="1902">
        <f>IF($B$30="Preferred Return Compounding",BD56+BD58+BD59,BE96)*IF(BE$1&gt;'Project Summary'!$G$7,0,1)</f>
        <v>0</v>
      </c>
      <c r="BF56" s="1902">
        <f>IF($B$30="Preferred Return Compounding",BE56+BE58+BE59,BF96)*IF(BF$1&gt;'Project Summary'!$G$7,0,1)</f>
        <v>0</v>
      </c>
      <c r="BG56" s="1902">
        <f>IF($B$30="Preferred Return Compounding",BF56+BF58+BF59,BG96)*IF(BG$1&gt;'Project Summary'!$G$7,0,1)</f>
        <v>0</v>
      </c>
      <c r="BH56" s="1902">
        <f>IF($B$30="Preferred Return Compounding",BG56+BG58+BG59,BH96)*IF(BH$1&gt;'Project Summary'!$G$7,0,1)</f>
        <v>0</v>
      </c>
      <c r="BI56" s="1902">
        <f>IF($B$30="Preferred Return Compounding",BH56+BH58+BH59,BI96)*IF(BI$1&gt;'Project Summary'!$G$7,0,1)</f>
        <v>0</v>
      </c>
      <c r="BJ56" s="1902">
        <f>IF($B$30="Preferred Return Compounding",BI56+BI58+BI59,BJ96)*IF(BJ$1&gt;'Project Summary'!$G$7,0,1)</f>
        <v>0</v>
      </c>
      <c r="BK56" s="1902">
        <f>IF($B$30="Preferred Return Compounding",BJ56+BJ58+BJ59,BK96)*IF(BK$1&gt;'Project Summary'!$G$7,0,1)</f>
        <v>0</v>
      </c>
      <c r="BL56" s="1902">
        <f>IF($B$30="Preferred Return Compounding",BK56+BK58+BK59,BL96)*IF(BL$1&gt;'Project Summary'!$G$7,0,1)</f>
        <v>0</v>
      </c>
      <c r="BM56" s="1902">
        <f>IF($B$30="Preferred Return Compounding",BL56+BL58+BL59,BM96)*IF(BM$1&gt;'Project Summary'!$G$7,0,1)</f>
        <v>0</v>
      </c>
      <c r="BN56" s="1902">
        <f>IF($B$30="Preferred Return Compounding",BM56+BM58+BM59,BN96)*IF(BN$1&gt;'Project Summary'!$G$7,0,1)</f>
        <v>0</v>
      </c>
      <c r="BO56" s="1902">
        <f>IF($B$30="Preferred Return Compounding",BN56+BN58+BN59,BO96)*IF(BO$1&gt;'Project Summary'!$G$7,0,1)</f>
        <v>0</v>
      </c>
      <c r="BP56" s="1902">
        <f>IF($B$30="Preferred Return Compounding",BO56+BO58+BO59,BP96)*IF(BP$1&gt;'Project Summary'!$G$7,0,1)</f>
        <v>0</v>
      </c>
      <c r="BQ56" s="1902">
        <f>IF($B$30="Preferred Return Compounding",BP56+BP58+BP59,BQ96)*IF(BQ$1&gt;'Project Summary'!$G$7,0,1)</f>
        <v>0</v>
      </c>
      <c r="BR56" s="1902">
        <f>IF($B$30="Preferred Return Compounding",BQ56+BQ58+BQ59,BR96)*IF(BR$1&gt;'Project Summary'!$G$7,0,1)</f>
        <v>0</v>
      </c>
      <c r="BS56" s="1902">
        <f>IF($B$30="Preferred Return Compounding",BR56+BR58+BR59,BS96)*IF(BS$1&gt;'Project Summary'!$G$7,0,1)</f>
        <v>0</v>
      </c>
      <c r="BT56" s="1902">
        <f>IF($B$30="Preferred Return Compounding",BS56+BS58+BS59,BT96)*IF(BT$1&gt;'Project Summary'!$G$7,0,1)</f>
        <v>0</v>
      </c>
      <c r="BU56" s="1902">
        <f>IF($B$30="Preferred Return Compounding",BT56+BT58+BT59,BU96)*IF(BU$1&gt;'Project Summary'!$G$7,0,1)</f>
        <v>0</v>
      </c>
      <c r="BV56" s="1902">
        <f>IF($B$30="Preferred Return Compounding",BU56+BU58+BU59,BV96)*IF(BV$1&gt;'Project Summary'!$G$7,0,1)</f>
        <v>0</v>
      </c>
      <c r="BW56" s="1902">
        <f>IF($B$30="Preferred Return Compounding",BV56+BV58+BV59,BW96)*IF(BW$1&gt;'Project Summary'!$G$7,0,1)</f>
        <v>0</v>
      </c>
      <c r="BX56" s="1902">
        <f>IF($B$30="Preferred Return Compounding",BW56+BW58+BW59,BX96)*IF(BX$1&gt;'Project Summary'!$G$7,0,1)</f>
        <v>0</v>
      </c>
      <c r="BY56" s="1902">
        <f>IF($B$30="Preferred Return Compounding",BX56+BX58+BX59,BY96)*IF(BY$1&gt;'Project Summary'!$G$7,0,1)</f>
        <v>0</v>
      </c>
      <c r="BZ56" s="1902">
        <f>IF($B$30="Preferred Return Compounding",BY56+BY58+BY59,BZ96)*IF(BZ$1&gt;'Project Summary'!$G$7,0,1)</f>
        <v>0</v>
      </c>
      <c r="CA56" s="1902">
        <f>IF($B$30="Preferred Return Compounding",BZ56+BZ58+BZ59,CA96)*IF(CA$1&gt;'Project Summary'!$G$7,0,1)</f>
        <v>0</v>
      </c>
      <c r="CB56" s="1902">
        <f>IF($B$30="Preferred Return Compounding",CA56+CA58+CA59,CB96)*IF(CB$1&gt;'Project Summary'!$G$7,0,1)</f>
        <v>0</v>
      </c>
      <c r="CC56" s="1902">
        <f>IF($B$30="Preferred Return Compounding",CB56+CB58+CB59,CC96)*IF(CC$1&gt;'Project Summary'!$G$7,0,1)</f>
        <v>0</v>
      </c>
      <c r="CD56" s="1902">
        <f>IF($B$30="Preferred Return Compounding",CC56+CC58+CC59,CD96)*IF(CD$1&gt;'Project Summary'!$G$7,0,1)</f>
        <v>0</v>
      </c>
      <c r="CE56" s="1902">
        <f>IF($B$30="Preferred Return Compounding",CD56+CD58+CD59,CE96)*IF(CE$1&gt;'Project Summary'!$G$7,0,1)</f>
        <v>0</v>
      </c>
      <c r="CF56" s="1902">
        <f>IF($B$30="Preferred Return Compounding",CE56+CE58+CE59,CF96)*IF(CF$1&gt;'Project Summary'!$G$7,0,1)</f>
        <v>0</v>
      </c>
      <c r="CG56" s="1902">
        <f>IF($B$30="Preferred Return Compounding",CF56+CF58+CF59,CG96)*IF(CG$1&gt;'Project Summary'!$G$7,0,1)</f>
        <v>0</v>
      </c>
      <c r="CH56" s="1902">
        <f>IF($B$30="Preferred Return Compounding",CG56+CG58+CG59,CH96)*IF(CH$1&gt;'Project Summary'!$G$7,0,1)</f>
        <v>0</v>
      </c>
      <c r="CI56" s="1902">
        <f>IF($B$30="Preferred Return Compounding",CH56+CH58+CH59,CI96)*IF(CI$1&gt;'Project Summary'!$G$7,0,1)</f>
        <v>0</v>
      </c>
      <c r="CJ56" s="1902">
        <f>IF($B$30="Preferred Return Compounding",CI56+CI58+CI59,CJ96)*IF(CJ$1&gt;'Project Summary'!$G$7,0,1)</f>
        <v>0</v>
      </c>
      <c r="CK56" s="1902">
        <f>IF($B$30="Preferred Return Compounding",CJ56+CJ58+CJ59,CK96)*IF(CK$1&gt;'Project Summary'!$G$7,0,1)</f>
        <v>0</v>
      </c>
      <c r="CL56" s="1902">
        <f>IF($B$30="Preferred Return Compounding",CK56+CK58+CK59,CL96)*IF(CL$1&gt;'Project Summary'!$G$7,0,1)</f>
        <v>0</v>
      </c>
      <c r="CM56" s="1902">
        <f>IF($B$30="Preferred Return Compounding",CL56+CL58+CL59,CM96)*IF(CM$1&gt;'Project Summary'!$G$7,0,1)</f>
        <v>0</v>
      </c>
      <c r="CN56" s="1902">
        <f>IF($B$30="Preferred Return Compounding",CM56+CM58+CM59,CN96)*IF(CN$1&gt;'Project Summary'!$G$7,0,1)</f>
        <v>0</v>
      </c>
      <c r="CO56" s="1902">
        <f>IF($B$30="Preferred Return Compounding",CN56+CN58+CN59,CO96)*IF(CO$1&gt;'Project Summary'!$G$7,0,1)</f>
        <v>0</v>
      </c>
      <c r="CP56" s="1902">
        <f>IF($B$30="Preferred Return Compounding",CO56+CO58+CO59,CP96)*IF(CP$1&gt;'Project Summary'!$G$7,0,1)</f>
        <v>0</v>
      </c>
      <c r="CQ56" s="1902">
        <f>IF($B$30="Preferred Return Compounding",CP56+CP58+CP59,CQ96)*IF(CQ$1&gt;'Project Summary'!$G$7,0,1)</f>
        <v>0</v>
      </c>
      <c r="CR56" s="1902">
        <f>IF($B$30="Preferred Return Compounding",CQ56+CQ58+CQ59,CR96)*IF(CR$1&gt;'Project Summary'!$G$7,0,1)</f>
        <v>0</v>
      </c>
      <c r="CS56" s="1902">
        <f>IF($B$30="Preferred Return Compounding",CR56+CR58+CR59,CS96)*IF(CS$1&gt;'Project Summary'!$G$7,0,1)</f>
        <v>0</v>
      </c>
      <c r="CT56" s="1902">
        <f>IF($B$30="Preferred Return Compounding",CS56+CS58+CS59,CT96)*IF(CT$1&gt;'Project Summary'!$G$7,0,1)</f>
        <v>0</v>
      </c>
      <c r="CU56" s="1902">
        <f>IF($B$30="Preferred Return Compounding",CT56+CT58+CT59,CU96)*IF(CU$1&gt;'Project Summary'!$G$7,0,1)</f>
        <v>0</v>
      </c>
      <c r="CV56" s="1902">
        <f>IF($B$30="Preferred Return Compounding",CU56+CU58+CU59,CV96)*IF(CV$1&gt;'Project Summary'!$G$7,0,1)</f>
        <v>0</v>
      </c>
      <c r="CW56" s="1902">
        <f>IF($B$30="Preferred Return Compounding",CV56+CV58+CV59,CW96)*IF(CW$1&gt;'Project Summary'!$G$7,0,1)</f>
        <v>0</v>
      </c>
      <c r="CX56" s="1902">
        <f>IF($B$30="Preferred Return Compounding",CW56+CW58+CW59,CX96)*IF(CX$1&gt;'Project Summary'!$G$7,0,1)</f>
        <v>0</v>
      </c>
      <c r="CY56" s="1902">
        <f>IF($B$30="Preferred Return Compounding",CX56+CX58+CX59,CY96)*IF(CY$1&gt;'Project Summary'!$G$7,0,1)</f>
        <v>0</v>
      </c>
      <c r="CZ56" s="1902">
        <f>IF($B$30="Preferred Return Compounding",CY56+CY58+CY59,CZ96)*IF(CZ$1&gt;'Project Summary'!$G$7,0,1)</f>
        <v>0</v>
      </c>
      <c r="DA56" s="1902">
        <f>IF($B$30="Preferred Return Compounding",CZ56+CZ58+CZ59,DA96)*IF(DA$1&gt;'Project Summary'!$G$7,0,1)</f>
        <v>0</v>
      </c>
      <c r="DB56" s="1902">
        <f>IF($B$30="Preferred Return Compounding",DA56+DA58+DA59,DB96)*IF(DB$1&gt;'Project Summary'!$G$7,0,1)</f>
        <v>0</v>
      </c>
      <c r="DC56" s="1902">
        <f>IF($B$30="Preferred Return Compounding",DB56+DB58+DB59,DC96)*IF(DC$1&gt;'Project Summary'!$G$7,0,1)</f>
        <v>0</v>
      </c>
      <c r="DD56" s="1902">
        <f>IF($B$30="Preferred Return Compounding",DC56+DC58+DC59,DD96)*IF(DD$1&gt;'Project Summary'!$G$7,0,1)</f>
        <v>0</v>
      </c>
      <c r="DE56" s="1902">
        <f>IF($B$30="Preferred Return Compounding",DD56+DD58+DD59,DE96)*IF(DE$1&gt;'Project Summary'!$G$7,0,1)</f>
        <v>0</v>
      </c>
      <c r="DF56" s="1902">
        <f>IF($B$30="Preferred Return Compounding",DE56+DE58+DE59,DF96)*IF(DF$1&gt;'Project Summary'!$G$7,0,1)</f>
        <v>0</v>
      </c>
      <c r="DG56" s="1902">
        <f>IF($B$30="Preferred Return Compounding",DF56+DF58+DF59,DG96)*IF(DG$1&gt;'Project Summary'!$G$7,0,1)</f>
        <v>0</v>
      </c>
      <c r="DH56" s="1902">
        <f>IF($B$30="Preferred Return Compounding",DG56+DG58+DG59,DH96)*IF(DH$1&gt;'Project Summary'!$G$7,0,1)</f>
        <v>0</v>
      </c>
      <c r="DI56" s="1902">
        <f>IF($B$30="Preferred Return Compounding",DH56+DH58+DH59,DI96)*IF(DI$1&gt;'Project Summary'!$G$7,0,1)</f>
        <v>0</v>
      </c>
      <c r="DJ56" s="1902">
        <f>IF($B$30="Preferred Return Compounding",DI56+DI58+DI59,DJ96)*IF(DJ$1&gt;'Project Summary'!$G$7,0,1)</f>
        <v>0</v>
      </c>
      <c r="DK56" s="1902">
        <f>IF($B$30="Preferred Return Compounding",DJ56+DJ58+DJ59,DK96)*IF(DK$1&gt;'Project Summary'!$G$7,0,1)</f>
        <v>0</v>
      </c>
      <c r="DL56" s="1902">
        <f>IF($B$30="Preferred Return Compounding",DK56+DK58+DK59,DL96)*IF(DL$1&gt;'Project Summary'!$G$7,0,1)</f>
        <v>0</v>
      </c>
      <c r="DM56" s="1902">
        <f>IF($B$30="Preferred Return Compounding",DL56+DL58+DL59,DM96)*IF(DM$1&gt;'Project Summary'!$G$7,0,1)</f>
        <v>0</v>
      </c>
      <c r="DN56" s="1902">
        <f>IF($B$30="Preferred Return Compounding",DM56+DM58+DM59,DN96)*IF(DN$1&gt;'Project Summary'!$G$7,0,1)</f>
        <v>0</v>
      </c>
      <c r="DO56" s="1902">
        <f>IF($B$30="Preferred Return Compounding",DN56+DN58+DN59,DO96)*IF(DO$1&gt;'Project Summary'!$G$7,0,1)</f>
        <v>0</v>
      </c>
      <c r="DP56" s="1902">
        <f>IF($B$30="Preferred Return Compounding",DO56+DO58+DO59,DP96)*IF(DP$1&gt;'Project Summary'!$G$7,0,1)</f>
        <v>0</v>
      </c>
      <c r="DQ56" s="1902">
        <f>IF($B$30="Preferred Return Compounding",DP56+DP58+DP59,DQ96)*IF(DQ$1&gt;'Project Summary'!$G$7,0,1)</f>
        <v>0</v>
      </c>
      <c r="DR56" s="1902">
        <f>IF($B$30="Preferred Return Compounding",DQ56+DQ58+DQ59,DR96)*IF(DR$1&gt;'Project Summary'!$G$7,0,1)</f>
        <v>0</v>
      </c>
      <c r="DS56" s="1902">
        <f>IF($B$30="Preferred Return Compounding",DR56+DR58+DR59,DS96)*IF(DS$1&gt;'Project Summary'!$G$7,0,1)</f>
        <v>0</v>
      </c>
      <c r="DT56" s="1902">
        <f>IF($B$30="Preferred Return Compounding",DS56+DS58+DS59,DT96)*IF(DT$1&gt;'Project Summary'!$G$7,0,1)</f>
        <v>0</v>
      </c>
      <c r="DU56" s="1902">
        <f>IF($B$30="Preferred Return Compounding",DT56+DT58+DT59,DU96)*IF(DU$1&gt;'Project Summary'!$G$7,0,1)</f>
        <v>0</v>
      </c>
      <c r="DV56" s="1902">
        <f>IF($B$30="Preferred Return Compounding",DU56+DU58+DU59,DV96)*IF(DV$1&gt;'Project Summary'!$G$7,0,1)</f>
        <v>0</v>
      </c>
      <c r="DW56" s="1902">
        <f>IF($B$30="Preferred Return Compounding",DV56+DV58+DV59,DW96)*IF(DW$1&gt;'Project Summary'!$G$7,0,1)</f>
        <v>0</v>
      </c>
      <c r="DX56" s="1902">
        <f>IF($B$30="Preferred Return Compounding",DW56+DW58+DW59,DX96)*IF(DX$1&gt;'Project Summary'!$G$7,0,1)</f>
        <v>0</v>
      </c>
      <c r="DY56" s="1902">
        <f>IF($B$30="Preferred Return Compounding",DX56+DX58+DX59,DY96)*IF(DY$1&gt;'Project Summary'!$G$7,0,1)</f>
        <v>0</v>
      </c>
      <c r="DZ56" s="1902">
        <f>IF($B$30="Preferred Return Compounding",DY56+DY58+DY59,DZ96)*IF(DZ$1&gt;'Project Summary'!$G$7,0,1)</f>
        <v>0</v>
      </c>
      <c r="EA56" s="1902">
        <f>IF($B$30="Preferred Return Compounding",DZ56+DZ58+DZ59,EA96)*IF(EA$1&gt;'Project Summary'!$G$7,0,1)</f>
        <v>0</v>
      </c>
      <c r="EB56" s="1902">
        <f>IF($B$30="Preferred Return Compounding",EA56+EA58+EA59,EB96)*IF(EB$1&gt;'Project Summary'!$G$7,0,1)</f>
        <v>0</v>
      </c>
      <c r="EC56" s="1902">
        <f>IF($B$30="Preferred Return Compounding",EB56+EB58+EB59,EC96)*IF(EC$1&gt;'Project Summary'!$G$7,0,1)</f>
        <v>0</v>
      </c>
      <c r="ED56" s="1902">
        <f>IF($B$30="Preferred Return Compounding",EC56+EC58+EC59,ED96)*IF(ED$1&gt;'Project Summary'!$G$7,0,1)</f>
        <v>0</v>
      </c>
      <c r="EE56" s="47"/>
      <c r="EF56"/>
    </row>
    <row r="57" spans="1:136" s="1876" customFormat="1">
      <c r="A57"/>
      <c r="B57" s="7" t="s">
        <v>318</v>
      </c>
      <c r="C57"/>
      <c r="D57"/>
      <c r="E57"/>
      <c r="F57"/>
      <c r="G57"/>
      <c r="H57"/>
      <c r="I57"/>
      <c r="J57"/>
      <c r="K57"/>
      <c r="L57"/>
      <c r="M57" s="646"/>
      <c r="N57" s="1434"/>
      <c r="O57" s="466">
        <f t="shared" ref="O57:BZ57" si="100">N60+N61</f>
        <v>0</v>
      </c>
      <c r="P57" s="466">
        <f t="shared" si="100"/>
        <v>0</v>
      </c>
      <c r="Q57" s="466">
        <f>P60+P61</f>
        <v>0</v>
      </c>
      <c r="R57" s="466">
        <f t="shared" si="100"/>
        <v>0</v>
      </c>
      <c r="S57" s="466">
        <f t="shared" si="100"/>
        <v>0</v>
      </c>
      <c r="T57" s="466">
        <f t="shared" si="100"/>
        <v>0</v>
      </c>
      <c r="U57" s="466">
        <f t="shared" si="100"/>
        <v>0</v>
      </c>
      <c r="V57" s="466">
        <f t="shared" si="100"/>
        <v>0</v>
      </c>
      <c r="W57" s="466">
        <f t="shared" si="100"/>
        <v>0</v>
      </c>
      <c r="X57" s="466">
        <f t="shared" si="100"/>
        <v>0</v>
      </c>
      <c r="Y57" s="466">
        <f t="shared" si="100"/>
        <v>0</v>
      </c>
      <c r="Z57" s="466">
        <f t="shared" si="100"/>
        <v>0</v>
      </c>
      <c r="AA57" s="466">
        <f t="shared" si="100"/>
        <v>0</v>
      </c>
      <c r="AB57" s="466">
        <f t="shared" si="100"/>
        <v>0</v>
      </c>
      <c r="AC57" s="466">
        <f t="shared" si="100"/>
        <v>0</v>
      </c>
      <c r="AD57" s="466">
        <f t="shared" si="100"/>
        <v>0</v>
      </c>
      <c r="AE57" s="466">
        <f t="shared" si="100"/>
        <v>0</v>
      </c>
      <c r="AF57" s="466">
        <f t="shared" si="100"/>
        <v>0</v>
      </c>
      <c r="AG57" s="466">
        <f t="shared" si="100"/>
        <v>0</v>
      </c>
      <c r="AH57" s="466">
        <f t="shared" si="100"/>
        <v>0</v>
      </c>
      <c r="AI57" s="466">
        <f t="shared" si="100"/>
        <v>0</v>
      </c>
      <c r="AJ57" s="466">
        <f t="shared" si="100"/>
        <v>0</v>
      </c>
      <c r="AK57" s="466">
        <f t="shared" si="100"/>
        <v>0</v>
      </c>
      <c r="AL57" s="466">
        <f t="shared" si="100"/>
        <v>0</v>
      </c>
      <c r="AM57" s="466">
        <f t="shared" si="100"/>
        <v>0</v>
      </c>
      <c r="AN57" s="466">
        <f t="shared" si="100"/>
        <v>0</v>
      </c>
      <c r="AO57" s="466">
        <f t="shared" si="100"/>
        <v>0</v>
      </c>
      <c r="AP57" s="466">
        <f t="shared" si="100"/>
        <v>0</v>
      </c>
      <c r="AQ57" s="466">
        <f t="shared" si="100"/>
        <v>0</v>
      </c>
      <c r="AR57" s="466">
        <f t="shared" si="100"/>
        <v>0</v>
      </c>
      <c r="AS57" s="466">
        <f t="shared" si="100"/>
        <v>0</v>
      </c>
      <c r="AT57" s="466">
        <f t="shared" si="100"/>
        <v>0</v>
      </c>
      <c r="AU57" s="466">
        <f t="shared" si="100"/>
        <v>0</v>
      </c>
      <c r="AV57" s="466">
        <f t="shared" si="100"/>
        <v>0</v>
      </c>
      <c r="AW57" s="466">
        <f t="shared" si="100"/>
        <v>0</v>
      </c>
      <c r="AX57" s="466">
        <f t="shared" si="100"/>
        <v>0</v>
      </c>
      <c r="AY57" s="466">
        <f t="shared" si="100"/>
        <v>0</v>
      </c>
      <c r="AZ57" s="466">
        <f t="shared" si="100"/>
        <v>0</v>
      </c>
      <c r="BA57" s="466">
        <f t="shared" si="100"/>
        <v>0</v>
      </c>
      <c r="BB57" s="466">
        <f t="shared" si="100"/>
        <v>0</v>
      </c>
      <c r="BC57" s="466">
        <f t="shared" si="100"/>
        <v>0</v>
      </c>
      <c r="BD57" s="466">
        <f t="shared" si="100"/>
        <v>0</v>
      </c>
      <c r="BE57" s="466">
        <f t="shared" si="100"/>
        <v>0</v>
      </c>
      <c r="BF57" s="466">
        <f t="shared" si="100"/>
        <v>0</v>
      </c>
      <c r="BG57" s="466">
        <f t="shared" si="100"/>
        <v>0</v>
      </c>
      <c r="BH57" s="466">
        <f t="shared" si="100"/>
        <v>0</v>
      </c>
      <c r="BI57" s="466">
        <f t="shared" si="100"/>
        <v>0</v>
      </c>
      <c r="BJ57" s="466">
        <f t="shared" si="100"/>
        <v>0</v>
      </c>
      <c r="BK57" s="466">
        <f t="shared" si="100"/>
        <v>0</v>
      </c>
      <c r="BL57" s="466">
        <f t="shared" si="100"/>
        <v>0</v>
      </c>
      <c r="BM57" s="466">
        <f t="shared" si="100"/>
        <v>0</v>
      </c>
      <c r="BN57" s="466">
        <f t="shared" si="100"/>
        <v>0</v>
      </c>
      <c r="BO57" s="466">
        <f t="shared" si="100"/>
        <v>0</v>
      </c>
      <c r="BP57" s="466">
        <f t="shared" si="100"/>
        <v>0</v>
      </c>
      <c r="BQ57" s="466">
        <f t="shared" si="100"/>
        <v>0</v>
      </c>
      <c r="BR57" s="466">
        <f t="shared" si="100"/>
        <v>0</v>
      </c>
      <c r="BS57" s="466">
        <f t="shared" si="100"/>
        <v>0</v>
      </c>
      <c r="BT57" s="466">
        <f t="shared" si="100"/>
        <v>0</v>
      </c>
      <c r="BU57" s="466">
        <f t="shared" si="100"/>
        <v>0</v>
      </c>
      <c r="BV57" s="466">
        <f t="shared" si="100"/>
        <v>0</v>
      </c>
      <c r="BW57" s="466">
        <f t="shared" si="100"/>
        <v>0</v>
      </c>
      <c r="BX57" s="466">
        <f t="shared" si="100"/>
        <v>0</v>
      </c>
      <c r="BY57" s="466">
        <f t="shared" si="100"/>
        <v>0</v>
      </c>
      <c r="BZ57" s="466">
        <f t="shared" si="100"/>
        <v>0</v>
      </c>
      <c r="CA57" s="466">
        <f t="shared" ref="CA57:CT57" si="101">BZ60+BZ61</f>
        <v>0</v>
      </c>
      <c r="CB57" s="466">
        <f t="shared" si="101"/>
        <v>0</v>
      </c>
      <c r="CC57" s="466">
        <f t="shared" si="101"/>
        <v>0</v>
      </c>
      <c r="CD57" s="466">
        <f t="shared" si="101"/>
        <v>0</v>
      </c>
      <c r="CE57" s="466">
        <f t="shared" si="101"/>
        <v>0</v>
      </c>
      <c r="CF57" s="466">
        <f t="shared" si="101"/>
        <v>0</v>
      </c>
      <c r="CG57" s="466">
        <f t="shared" si="101"/>
        <v>0</v>
      </c>
      <c r="CH57" s="466">
        <f t="shared" si="101"/>
        <v>0</v>
      </c>
      <c r="CI57" s="466">
        <f t="shared" si="101"/>
        <v>0</v>
      </c>
      <c r="CJ57" s="466">
        <f t="shared" si="101"/>
        <v>0</v>
      </c>
      <c r="CK57" s="466">
        <f t="shared" si="101"/>
        <v>0</v>
      </c>
      <c r="CL57" s="466">
        <f t="shared" si="101"/>
        <v>0</v>
      </c>
      <c r="CM57" s="466">
        <f t="shared" si="101"/>
        <v>0</v>
      </c>
      <c r="CN57" s="466">
        <f t="shared" si="101"/>
        <v>0</v>
      </c>
      <c r="CO57" s="466">
        <f t="shared" si="101"/>
        <v>0</v>
      </c>
      <c r="CP57" s="466">
        <f t="shared" si="101"/>
        <v>0</v>
      </c>
      <c r="CQ57" s="466">
        <f t="shared" si="101"/>
        <v>0</v>
      </c>
      <c r="CR57" s="466">
        <f t="shared" si="101"/>
        <v>0</v>
      </c>
      <c r="CS57" s="466">
        <f t="shared" si="101"/>
        <v>0</v>
      </c>
      <c r="CT57" s="466">
        <f t="shared" si="101"/>
        <v>0</v>
      </c>
      <c r="CU57" s="466">
        <f>CT60+CT61</f>
        <v>0</v>
      </c>
      <c r="CV57" s="466">
        <f t="shared" ref="CV57:ED57" si="102">CU60+CU61</f>
        <v>0</v>
      </c>
      <c r="CW57" s="466">
        <f t="shared" si="102"/>
        <v>0</v>
      </c>
      <c r="CX57" s="466">
        <f t="shared" si="102"/>
        <v>0</v>
      </c>
      <c r="CY57" s="466">
        <f t="shared" si="102"/>
        <v>0</v>
      </c>
      <c r="CZ57" s="466">
        <f t="shared" si="102"/>
        <v>0</v>
      </c>
      <c r="DA57" s="466">
        <f t="shared" si="102"/>
        <v>0</v>
      </c>
      <c r="DB57" s="466">
        <f t="shared" si="102"/>
        <v>0</v>
      </c>
      <c r="DC57" s="466">
        <f t="shared" si="102"/>
        <v>0</v>
      </c>
      <c r="DD57" s="466">
        <f t="shared" si="102"/>
        <v>0</v>
      </c>
      <c r="DE57" s="466">
        <f t="shared" si="102"/>
        <v>0</v>
      </c>
      <c r="DF57" s="466">
        <f t="shared" si="102"/>
        <v>0</v>
      </c>
      <c r="DG57" s="466">
        <f t="shared" si="102"/>
        <v>0</v>
      </c>
      <c r="DH57" s="466">
        <f t="shared" si="102"/>
        <v>0</v>
      </c>
      <c r="DI57" s="466">
        <f t="shared" si="102"/>
        <v>0</v>
      </c>
      <c r="DJ57" s="466">
        <f t="shared" si="102"/>
        <v>0</v>
      </c>
      <c r="DK57" s="466">
        <f t="shared" si="102"/>
        <v>0</v>
      </c>
      <c r="DL57" s="466">
        <f t="shared" si="102"/>
        <v>0</v>
      </c>
      <c r="DM57" s="466">
        <f t="shared" si="102"/>
        <v>0</v>
      </c>
      <c r="DN57" s="466">
        <f t="shared" si="102"/>
        <v>0</v>
      </c>
      <c r="DO57" s="466">
        <f t="shared" si="102"/>
        <v>0</v>
      </c>
      <c r="DP57" s="466">
        <f t="shared" si="102"/>
        <v>0</v>
      </c>
      <c r="DQ57" s="466">
        <f t="shared" si="102"/>
        <v>0</v>
      </c>
      <c r="DR57" s="466">
        <f t="shared" si="102"/>
        <v>0</v>
      </c>
      <c r="DS57" s="466">
        <f t="shared" si="102"/>
        <v>0</v>
      </c>
      <c r="DT57" s="466">
        <f t="shared" si="102"/>
        <v>0</v>
      </c>
      <c r="DU57" s="466">
        <f t="shared" si="102"/>
        <v>0</v>
      </c>
      <c r="DV57" s="466">
        <f t="shared" si="102"/>
        <v>0</v>
      </c>
      <c r="DW57" s="466">
        <f t="shared" si="102"/>
        <v>0</v>
      </c>
      <c r="DX57" s="466">
        <f t="shared" si="102"/>
        <v>0</v>
      </c>
      <c r="DY57" s="466">
        <f t="shared" si="102"/>
        <v>0</v>
      </c>
      <c r="DZ57" s="466">
        <f t="shared" si="102"/>
        <v>0</v>
      </c>
      <c r="EA57" s="466">
        <f t="shared" si="102"/>
        <v>0</v>
      </c>
      <c r="EB57" s="466">
        <f t="shared" si="102"/>
        <v>0</v>
      </c>
      <c r="EC57" s="466">
        <f t="shared" si="102"/>
        <v>0</v>
      </c>
      <c r="ED57" s="466">
        <f t="shared" si="102"/>
        <v>0</v>
      </c>
      <c r="EE57" s="47"/>
      <c r="EF57"/>
    </row>
    <row r="58" spans="1:136" s="1876" customFormat="1">
      <c r="A58" s="154"/>
      <c r="B58" s="1875" t="s">
        <v>964</v>
      </c>
      <c r="C58" s="154"/>
      <c r="D58" s="154"/>
      <c r="E58" s="154"/>
      <c r="F58" s="154"/>
      <c r="G58" s="154"/>
      <c r="H58" s="154"/>
      <c r="I58" s="154"/>
      <c r="J58" s="154"/>
      <c r="K58" s="155" t="s">
        <v>319</v>
      </c>
      <c r="L58" s="155"/>
      <c r="M58" s="648">
        <f>D17</f>
        <v>0</v>
      </c>
      <c r="N58" s="1435"/>
      <c r="O58" s="1880">
        <f>IF(O$4&gt;0,O$4*$M58,0)</f>
        <v>0</v>
      </c>
      <c r="P58" s="633">
        <f t="shared" ref="P58:CA58" si="103">IF(P$4&gt;0,P$4*$M58,0)</f>
        <v>0</v>
      </c>
      <c r="Q58" s="633">
        <f t="shared" si="103"/>
        <v>0</v>
      </c>
      <c r="R58" s="633">
        <f t="shared" si="103"/>
        <v>0</v>
      </c>
      <c r="S58" s="633">
        <f t="shared" si="103"/>
        <v>0</v>
      </c>
      <c r="T58" s="633">
        <f t="shared" si="103"/>
        <v>0</v>
      </c>
      <c r="U58" s="633">
        <f t="shared" si="103"/>
        <v>0</v>
      </c>
      <c r="V58" s="633">
        <f t="shared" si="103"/>
        <v>0</v>
      </c>
      <c r="W58" s="633">
        <f t="shared" si="103"/>
        <v>0</v>
      </c>
      <c r="X58" s="633">
        <f t="shared" si="103"/>
        <v>0</v>
      </c>
      <c r="Y58" s="633">
        <f t="shared" si="103"/>
        <v>0</v>
      </c>
      <c r="Z58" s="633">
        <f t="shared" si="103"/>
        <v>0</v>
      </c>
      <c r="AA58" s="633">
        <f t="shared" si="103"/>
        <v>0</v>
      </c>
      <c r="AB58" s="633">
        <f t="shared" si="103"/>
        <v>0</v>
      </c>
      <c r="AC58" s="633">
        <f t="shared" si="103"/>
        <v>0</v>
      </c>
      <c r="AD58" s="633">
        <f t="shared" si="103"/>
        <v>0</v>
      </c>
      <c r="AE58" s="633">
        <f t="shared" si="103"/>
        <v>0</v>
      </c>
      <c r="AF58" s="633">
        <f t="shared" si="103"/>
        <v>0</v>
      </c>
      <c r="AG58" s="633">
        <f t="shared" si="103"/>
        <v>0</v>
      </c>
      <c r="AH58" s="633">
        <f t="shared" si="103"/>
        <v>0</v>
      </c>
      <c r="AI58" s="633">
        <f t="shared" si="103"/>
        <v>0</v>
      </c>
      <c r="AJ58" s="633">
        <f t="shared" si="103"/>
        <v>0</v>
      </c>
      <c r="AK58" s="633">
        <f t="shared" si="103"/>
        <v>0</v>
      </c>
      <c r="AL58" s="633">
        <f t="shared" si="103"/>
        <v>0</v>
      </c>
      <c r="AM58" s="633">
        <f t="shared" si="103"/>
        <v>0</v>
      </c>
      <c r="AN58" s="633">
        <f t="shared" si="103"/>
        <v>0</v>
      </c>
      <c r="AO58" s="633">
        <f t="shared" si="103"/>
        <v>0</v>
      </c>
      <c r="AP58" s="633">
        <f t="shared" si="103"/>
        <v>0</v>
      </c>
      <c r="AQ58" s="633">
        <f t="shared" si="103"/>
        <v>0</v>
      </c>
      <c r="AR58" s="633">
        <f t="shared" si="103"/>
        <v>0</v>
      </c>
      <c r="AS58" s="633">
        <f t="shared" si="103"/>
        <v>0</v>
      </c>
      <c r="AT58" s="633">
        <f t="shared" si="103"/>
        <v>0</v>
      </c>
      <c r="AU58" s="633">
        <f t="shared" si="103"/>
        <v>0</v>
      </c>
      <c r="AV58" s="633">
        <f t="shared" si="103"/>
        <v>0</v>
      </c>
      <c r="AW58" s="633">
        <f t="shared" si="103"/>
        <v>0</v>
      </c>
      <c r="AX58" s="633">
        <f t="shared" si="103"/>
        <v>0</v>
      </c>
      <c r="AY58" s="633">
        <f t="shared" si="103"/>
        <v>0</v>
      </c>
      <c r="AZ58" s="633">
        <f t="shared" si="103"/>
        <v>0</v>
      </c>
      <c r="BA58" s="633">
        <f t="shared" si="103"/>
        <v>0</v>
      </c>
      <c r="BB58" s="633">
        <f t="shared" si="103"/>
        <v>0</v>
      </c>
      <c r="BC58" s="633">
        <f t="shared" si="103"/>
        <v>0</v>
      </c>
      <c r="BD58" s="633">
        <f t="shared" si="103"/>
        <v>0</v>
      </c>
      <c r="BE58" s="633">
        <f t="shared" si="103"/>
        <v>0</v>
      </c>
      <c r="BF58" s="633">
        <f t="shared" si="103"/>
        <v>0</v>
      </c>
      <c r="BG58" s="633">
        <f t="shared" si="103"/>
        <v>0</v>
      </c>
      <c r="BH58" s="633">
        <f t="shared" si="103"/>
        <v>0</v>
      </c>
      <c r="BI58" s="633">
        <f t="shared" si="103"/>
        <v>0</v>
      </c>
      <c r="BJ58" s="633">
        <f t="shared" si="103"/>
        <v>0</v>
      </c>
      <c r="BK58" s="633">
        <f t="shared" si="103"/>
        <v>0</v>
      </c>
      <c r="BL58" s="633">
        <f t="shared" si="103"/>
        <v>0</v>
      </c>
      <c r="BM58" s="633">
        <f t="shared" si="103"/>
        <v>0</v>
      </c>
      <c r="BN58" s="633">
        <f t="shared" si="103"/>
        <v>0</v>
      </c>
      <c r="BO58" s="633">
        <f t="shared" si="103"/>
        <v>0</v>
      </c>
      <c r="BP58" s="633">
        <f t="shared" si="103"/>
        <v>0</v>
      </c>
      <c r="BQ58" s="633">
        <f t="shared" si="103"/>
        <v>0</v>
      </c>
      <c r="BR58" s="633">
        <f t="shared" si="103"/>
        <v>0</v>
      </c>
      <c r="BS58" s="633">
        <f t="shared" si="103"/>
        <v>0</v>
      </c>
      <c r="BT58" s="633">
        <f t="shared" si="103"/>
        <v>0</v>
      </c>
      <c r="BU58" s="633">
        <f t="shared" si="103"/>
        <v>0</v>
      </c>
      <c r="BV58" s="633">
        <f t="shared" si="103"/>
        <v>0</v>
      </c>
      <c r="BW58" s="633">
        <f t="shared" si="103"/>
        <v>0</v>
      </c>
      <c r="BX58" s="633">
        <f t="shared" si="103"/>
        <v>0</v>
      </c>
      <c r="BY58" s="633">
        <f t="shared" si="103"/>
        <v>0</v>
      </c>
      <c r="BZ58" s="633">
        <f t="shared" si="103"/>
        <v>0</v>
      </c>
      <c r="CA58" s="633">
        <f t="shared" si="103"/>
        <v>0</v>
      </c>
      <c r="CB58" s="633">
        <f t="shared" ref="CB58:ED58" si="104">IF(CB$4&gt;0,CB$4*$M58,0)</f>
        <v>0</v>
      </c>
      <c r="CC58" s="633">
        <f t="shared" si="104"/>
        <v>0</v>
      </c>
      <c r="CD58" s="633">
        <f t="shared" si="104"/>
        <v>0</v>
      </c>
      <c r="CE58" s="633">
        <f t="shared" si="104"/>
        <v>0</v>
      </c>
      <c r="CF58" s="633">
        <f t="shared" si="104"/>
        <v>0</v>
      </c>
      <c r="CG58" s="633">
        <f t="shared" si="104"/>
        <v>0</v>
      </c>
      <c r="CH58" s="633">
        <f t="shared" si="104"/>
        <v>0</v>
      </c>
      <c r="CI58" s="633">
        <f t="shared" si="104"/>
        <v>0</v>
      </c>
      <c r="CJ58" s="633">
        <f t="shared" si="104"/>
        <v>0</v>
      </c>
      <c r="CK58" s="633">
        <f t="shared" si="104"/>
        <v>0</v>
      </c>
      <c r="CL58" s="633">
        <f t="shared" si="104"/>
        <v>0</v>
      </c>
      <c r="CM58" s="633">
        <f t="shared" si="104"/>
        <v>0</v>
      </c>
      <c r="CN58" s="633">
        <f t="shared" si="104"/>
        <v>0</v>
      </c>
      <c r="CO58" s="633">
        <f t="shared" si="104"/>
        <v>0</v>
      </c>
      <c r="CP58" s="633">
        <f t="shared" si="104"/>
        <v>0</v>
      </c>
      <c r="CQ58" s="633">
        <f t="shared" si="104"/>
        <v>0</v>
      </c>
      <c r="CR58" s="633">
        <f t="shared" si="104"/>
        <v>0</v>
      </c>
      <c r="CS58" s="633">
        <f t="shared" si="104"/>
        <v>0</v>
      </c>
      <c r="CT58" s="633">
        <f t="shared" si="104"/>
        <v>0</v>
      </c>
      <c r="CU58" s="633">
        <f t="shared" si="104"/>
        <v>0</v>
      </c>
      <c r="CV58" s="633">
        <f t="shared" si="104"/>
        <v>0</v>
      </c>
      <c r="CW58" s="633">
        <f t="shared" si="104"/>
        <v>0</v>
      </c>
      <c r="CX58" s="633">
        <f t="shared" si="104"/>
        <v>0</v>
      </c>
      <c r="CY58" s="633">
        <f t="shared" si="104"/>
        <v>0</v>
      </c>
      <c r="CZ58" s="633">
        <f t="shared" si="104"/>
        <v>0</v>
      </c>
      <c r="DA58" s="633">
        <f t="shared" si="104"/>
        <v>0</v>
      </c>
      <c r="DB58" s="633">
        <f t="shared" si="104"/>
        <v>0</v>
      </c>
      <c r="DC58" s="633">
        <f t="shared" si="104"/>
        <v>0</v>
      </c>
      <c r="DD58" s="633">
        <f t="shared" si="104"/>
        <v>0</v>
      </c>
      <c r="DE58" s="633">
        <f t="shared" si="104"/>
        <v>0</v>
      </c>
      <c r="DF58" s="633">
        <f t="shared" si="104"/>
        <v>0</v>
      </c>
      <c r="DG58" s="633">
        <f t="shared" si="104"/>
        <v>0</v>
      </c>
      <c r="DH58" s="633">
        <f t="shared" si="104"/>
        <v>0</v>
      </c>
      <c r="DI58" s="633">
        <f t="shared" si="104"/>
        <v>0</v>
      </c>
      <c r="DJ58" s="633">
        <f t="shared" si="104"/>
        <v>0</v>
      </c>
      <c r="DK58" s="633">
        <f t="shared" si="104"/>
        <v>0</v>
      </c>
      <c r="DL58" s="633">
        <f t="shared" si="104"/>
        <v>0</v>
      </c>
      <c r="DM58" s="633">
        <f t="shared" si="104"/>
        <v>0</v>
      </c>
      <c r="DN58" s="633">
        <f t="shared" si="104"/>
        <v>0</v>
      </c>
      <c r="DO58" s="633">
        <f t="shared" si="104"/>
        <v>0</v>
      </c>
      <c r="DP58" s="633">
        <f t="shared" si="104"/>
        <v>0</v>
      </c>
      <c r="DQ58" s="633">
        <f t="shared" si="104"/>
        <v>0</v>
      </c>
      <c r="DR58" s="633">
        <f t="shared" si="104"/>
        <v>0</v>
      </c>
      <c r="DS58" s="633">
        <f t="shared" si="104"/>
        <v>0</v>
      </c>
      <c r="DT58" s="633">
        <f t="shared" si="104"/>
        <v>0</v>
      </c>
      <c r="DU58" s="633">
        <f t="shared" si="104"/>
        <v>0</v>
      </c>
      <c r="DV58" s="633">
        <f t="shared" si="104"/>
        <v>0</v>
      </c>
      <c r="DW58" s="633">
        <f t="shared" si="104"/>
        <v>0</v>
      </c>
      <c r="DX58" s="633">
        <f t="shared" si="104"/>
        <v>0</v>
      </c>
      <c r="DY58" s="633">
        <f t="shared" si="104"/>
        <v>0</v>
      </c>
      <c r="DZ58" s="633">
        <f t="shared" si="104"/>
        <v>0</v>
      </c>
      <c r="EA58" s="633">
        <f t="shared" si="104"/>
        <v>0</v>
      </c>
      <c r="EB58" s="633">
        <f t="shared" si="104"/>
        <v>0</v>
      </c>
      <c r="EC58" s="633">
        <f t="shared" si="104"/>
        <v>0</v>
      </c>
      <c r="ED58" s="633">
        <f t="shared" si="104"/>
        <v>0</v>
      </c>
      <c r="EE58" s="47"/>
      <c r="EF58"/>
    </row>
    <row r="59" spans="1:136" s="1876" customFormat="1">
      <c r="A59"/>
      <c r="B59" s="7" t="s">
        <v>960</v>
      </c>
      <c r="C59"/>
      <c r="D59"/>
      <c r="E59"/>
      <c r="F59"/>
      <c r="G59"/>
      <c r="H59"/>
      <c r="I59"/>
      <c r="J59"/>
      <c r="K59" s="155" t="s">
        <v>38</v>
      </c>
      <c r="L59" s="155"/>
      <c r="M59" s="648">
        <f>'Project Summary'!O14</f>
        <v>0</v>
      </c>
      <c r="N59" s="1434"/>
      <c r="O59" s="466">
        <f t="shared" ref="O59:BZ59" si="105">O56*$M59/12</f>
        <v>0</v>
      </c>
      <c r="P59" s="466">
        <f t="shared" si="105"/>
        <v>0</v>
      </c>
      <c r="Q59" s="466">
        <f t="shared" si="105"/>
        <v>0</v>
      </c>
      <c r="R59" s="466">
        <f t="shared" si="105"/>
        <v>0</v>
      </c>
      <c r="S59" s="466">
        <f t="shared" si="105"/>
        <v>0</v>
      </c>
      <c r="T59" s="466">
        <f t="shared" si="105"/>
        <v>0</v>
      </c>
      <c r="U59" s="466">
        <f t="shared" si="105"/>
        <v>0</v>
      </c>
      <c r="V59" s="466">
        <f t="shared" si="105"/>
        <v>0</v>
      </c>
      <c r="W59" s="466">
        <f t="shared" si="105"/>
        <v>0</v>
      </c>
      <c r="X59" s="466">
        <f t="shared" si="105"/>
        <v>0</v>
      </c>
      <c r="Y59" s="466">
        <f t="shared" si="105"/>
        <v>0</v>
      </c>
      <c r="Z59" s="466">
        <f t="shared" si="105"/>
        <v>0</v>
      </c>
      <c r="AA59" s="466">
        <f t="shared" si="105"/>
        <v>0</v>
      </c>
      <c r="AB59" s="466">
        <f t="shared" si="105"/>
        <v>0</v>
      </c>
      <c r="AC59" s="466">
        <f t="shared" si="105"/>
        <v>0</v>
      </c>
      <c r="AD59" s="466">
        <f t="shared" si="105"/>
        <v>0</v>
      </c>
      <c r="AE59" s="466">
        <f t="shared" si="105"/>
        <v>0</v>
      </c>
      <c r="AF59" s="466">
        <f t="shared" si="105"/>
        <v>0</v>
      </c>
      <c r="AG59" s="466">
        <f t="shared" si="105"/>
        <v>0</v>
      </c>
      <c r="AH59" s="466">
        <f t="shared" si="105"/>
        <v>0</v>
      </c>
      <c r="AI59" s="466">
        <f t="shared" si="105"/>
        <v>0</v>
      </c>
      <c r="AJ59" s="466">
        <f t="shared" si="105"/>
        <v>0</v>
      </c>
      <c r="AK59" s="466">
        <f t="shared" si="105"/>
        <v>0</v>
      </c>
      <c r="AL59" s="466">
        <f t="shared" si="105"/>
        <v>0</v>
      </c>
      <c r="AM59" s="466">
        <f t="shared" si="105"/>
        <v>0</v>
      </c>
      <c r="AN59" s="466">
        <f t="shared" si="105"/>
        <v>0</v>
      </c>
      <c r="AO59" s="466">
        <f t="shared" si="105"/>
        <v>0</v>
      </c>
      <c r="AP59" s="466">
        <f t="shared" si="105"/>
        <v>0</v>
      </c>
      <c r="AQ59" s="466">
        <f t="shared" si="105"/>
        <v>0</v>
      </c>
      <c r="AR59" s="466">
        <f t="shared" si="105"/>
        <v>0</v>
      </c>
      <c r="AS59" s="466">
        <f t="shared" si="105"/>
        <v>0</v>
      </c>
      <c r="AT59" s="466">
        <f t="shared" si="105"/>
        <v>0</v>
      </c>
      <c r="AU59" s="466">
        <f t="shared" si="105"/>
        <v>0</v>
      </c>
      <c r="AV59" s="466">
        <f t="shared" si="105"/>
        <v>0</v>
      </c>
      <c r="AW59" s="466">
        <f t="shared" si="105"/>
        <v>0</v>
      </c>
      <c r="AX59" s="466">
        <f t="shared" si="105"/>
        <v>0</v>
      </c>
      <c r="AY59" s="466">
        <f t="shared" si="105"/>
        <v>0</v>
      </c>
      <c r="AZ59" s="466">
        <f t="shared" si="105"/>
        <v>0</v>
      </c>
      <c r="BA59" s="466">
        <f t="shared" si="105"/>
        <v>0</v>
      </c>
      <c r="BB59" s="466">
        <f t="shared" si="105"/>
        <v>0</v>
      </c>
      <c r="BC59" s="466">
        <f t="shared" si="105"/>
        <v>0</v>
      </c>
      <c r="BD59" s="466">
        <f t="shared" si="105"/>
        <v>0</v>
      </c>
      <c r="BE59" s="466">
        <f t="shared" si="105"/>
        <v>0</v>
      </c>
      <c r="BF59" s="466">
        <f t="shared" si="105"/>
        <v>0</v>
      </c>
      <c r="BG59" s="466">
        <f t="shared" si="105"/>
        <v>0</v>
      </c>
      <c r="BH59" s="466">
        <f t="shared" si="105"/>
        <v>0</v>
      </c>
      <c r="BI59" s="466">
        <f t="shared" si="105"/>
        <v>0</v>
      </c>
      <c r="BJ59" s="466">
        <f t="shared" si="105"/>
        <v>0</v>
      </c>
      <c r="BK59" s="466">
        <f t="shared" si="105"/>
        <v>0</v>
      </c>
      <c r="BL59" s="466">
        <f t="shared" si="105"/>
        <v>0</v>
      </c>
      <c r="BM59" s="466">
        <f t="shared" si="105"/>
        <v>0</v>
      </c>
      <c r="BN59" s="466">
        <f t="shared" si="105"/>
        <v>0</v>
      </c>
      <c r="BO59" s="466">
        <f t="shared" si="105"/>
        <v>0</v>
      </c>
      <c r="BP59" s="466">
        <f t="shared" si="105"/>
        <v>0</v>
      </c>
      <c r="BQ59" s="466">
        <f t="shared" si="105"/>
        <v>0</v>
      </c>
      <c r="BR59" s="466">
        <f t="shared" si="105"/>
        <v>0</v>
      </c>
      <c r="BS59" s="466">
        <f t="shared" si="105"/>
        <v>0</v>
      </c>
      <c r="BT59" s="466">
        <f t="shared" si="105"/>
        <v>0</v>
      </c>
      <c r="BU59" s="466">
        <f t="shared" si="105"/>
        <v>0</v>
      </c>
      <c r="BV59" s="466">
        <f t="shared" si="105"/>
        <v>0</v>
      </c>
      <c r="BW59" s="466">
        <f t="shared" si="105"/>
        <v>0</v>
      </c>
      <c r="BX59" s="466">
        <f t="shared" si="105"/>
        <v>0</v>
      </c>
      <c r="BY59" s="466">
        <f t="shared" si="105"/>
        <v>0</v>
      </c>
      <c r="BZ59" s="466">
        <f t="shared" si="105"/>
        <v>0</v>
      </c>
      <c r="CA59" s="466">
        <f t="shared" ref="CA59:ED59" si="106">CA56*$M59/12</f>
        <v>0</v>
      </c>
      <c r="CB59" s="466">
        <f t="shared" si="106"/>
        <v>0</v>
      </c>
      <c r="CC59" s="466">
        <f t="shared" si="106"/>
        <v>0</v>
      </c>
      <c r="CD59" s="466">
        <f t="shared" si="106"/>
        <v>0</v>
      </c>
      <c r="CE59" s="466">
        <f t="shared" si="106"/>
        <v>0</v>
      </c>
      <c r="CF59" s="466">
        <f t="shared" si="106"/>
        <v>0</v>
      </c>
      <c r="CG59" s="466">
        <f t="shared" si="106"/>
        <v>0</v>
      </c>
      <c r="CH59" s="466">
        <f t="shared" si="106"/>
        <v>0</v>
      </c>
      <c r="CI59" s="466">
        <f t="shared" si="106"/>
        <v>0</v>
      </c>
      <c r="CJ59" s="466">
        <f t="shared" si="106"/>
        <v>0</v>
      </c>
      <c r="CK59" s="466">
        <f t="shared" si="106"/>
        <v>0</v>
      </c>
      <c r="CL59" s="466">
        <f t="shared" si="106"/>
        <v>0</v>
      </c>
      <c r="CM59" s="466">
        <f t="shared" si="106"/>
        <v>0</v>
      </c>
      <c r="CN59" s="466">
        <f t="shared" si="106"/>
        <v>0</v>
      </c>
      <c r="CO59" s="466">
        <f t="shared" si="106"/>
        <v>0</v>
      </c>
      <c r="CP59" s="466">
        <f t="shared" si="106"/>
        <v>0</v>
      </c>
      <c r="CQ59" s="466">
        <f t="shared" si="106"/>
        <v>0</v>
      </c>
      <c r="CR59" s="466">
        <f t="shared" si="106"/>
        <v>0</v>
      </c>
      <c r="CS59" s="466">
        <f t="shared" si="106"/>
        <v>0</v>
      </c>
      <c r="CT59" s="466">
        <f t="shared" si="106"/>
        <v>0</v>
      </c>
      <c r="CU59" s="466">
        <f t="shared" si="106"/>
        <v>0</v>
      </c>
      <c r="CV59" s="466">
        <f t="shared" si="106"/>
        <v>0</v>
      </c>
      <c r="CW59" s="466">
        <f t="shared" si="106"/>
        <v>0</v>
      </c>
      <c r="CX59" s="466">
        <f t="shared" si="106"/>
        <v>0</v>
      </c>
      <c r="CY59" s="466">
        <f t="shared" si="106"/>
        <v>0</v>
      </c>
      <c r="CZ59" s="466">
        <f t="shared" si="106"/>
        <v>0</v>
      </c>
      <c r="DA59" s="466">
        <f t="shared" si="106"/>
        <v>0</v>
      </c>
      <c r="DB59" s="466">
        <f t="shared" si="106"/>
        <v>0</v>
      </c>
      <c r="DC59" s="466">
        <f t="shared" si="106"/>
        <v>0</v>
      </c>
      <c r="DD59" s="466">
        <f t="shared" si="106"/>
        <v>0</v>
      </c>
      <c r="DE59" s="466">
        <f t="shared" si="106"/>
        <v>0</v>
      </c>
      <c r="DF59" s="466">
        <f t="shared" si="106"/>
        <v>0</v>
      </c>
      <c r="DG59" s="466">
        <f t="shared" si="106"/>
        <v>0</v>
      </c>
      <c r="DH59" s="466">
        <f t="shared" si="106"/>
        <v>0</v>
      </c>
      <c r="DI59" s="466">
        <f t="shared" si="106"/>
        <v>0</v>
      </c>
      <c r="DJ59" s="466">
        <f t="shared" si="106"/>
        <v>0</v>
      </c>
      <c r="DK59" s="466">
        <f t="shared" si="106"/>
        <v>0</v>
      </c>
      <c r="DL59" s="466">
        <f t="shared" si="106"/>
        <v>0</v>
      </c>
      <c r="DM59" s="466">
        <f t="shared" si="106"/>
        <v>0</v>
      </c>
      <c r="DN59" s="466">
        <f t="shared" si="106"/>
        <v>0</v>
      </c>
      <c r="DO59" s="466">
        <f t="shared" si="106"/>
        <v>0</v>
      </c>
      <c r="DP59" s="466">
        <f t="shared" si="106"/>
        <v>0</v>
      </c>
      <c r="DQ59" s="466">
        <f t="shared" si="106"/>
        <v>0</v>
      </c>
      <c r="DR59" s="466">
        <f t="shared" si="106"/>
        <v>0</v>
      </c>
      <c r="DS59" s="466">
        <f t="shared" si="106"/>
        <v>0</v>
      </c>
      <c r="DT59" s="466">
        <f t="shared" si="106"/>
        <v>0</v>
      </c>
      <c r="DU59" s="466">
        <f t="shared" si="106"/>
        <v>0</v>
      </c>
      <c r="DV59" s="466">
        <f t="shared" si="106"/>
        <v>0</v>
      </c>
      <c r="DW59" s="466">
        <f t="shared" si="106"/>
        <v>0</v>
      </c>
      <c r="DX59" s="466">
        <f t="shared" si="106"/>
        <v>0</v>
      </c>
      <c r="DY59" s="466">
        <f t="shared" si="106"/>
        <v>0</v>
      </c>
      <c r="DZ59" s="466">
        <f t="shared" si="106"/>
        <v>0</v>
      </c>
      <c r="EA59" s="466">
        <f t="shared" si="106"/>
        <v>0</v>
      </c>
      <c r="EB59" s="466">
        <f t="shared" si="106"/>
        <v>0</v>
      </c>
      <c r="EC59" s="466">
        <f t="shared" si="106"/>
        <v>0</v>
      </c>
      <c r="ED59" s="466">
        <f t="shared" si="106"/>
        <v>0</v>
      </c>
      <c r="EE59" s="47"/>
      <c r="EF59"/>
    </row>
    <row r="60" spans="1:136" s="1876" customFormat="1">
      <c r="A60" s="802"/>
      <c r="B60" s="816" t="s">
        <v>320</v>
      </c>
      <c r="C60" s="802"/>
      <c r="D60" s="802"/>
      <c r="E60" s="802"/>
      <c r="F60" s="802"/>
      <c r="G60" s="802"/>
      <c r="H60" s="802"/>
      <c r="I60" s="802"/>
      <c r="J60" s="802"/>
      <c r="K60" s="802"/>
      <c r="L60" s="802"/>
      <c r="M60" s="1877"/>
      <c r="N60" s="1878"/>
      <c r="O60" s="1879">
        <f>IF($M59=0,0,SUM(O57:O59))</f>
        <v>0</v>
      </c>
      <c r="P60" s="1879">
        <f t="shared" ref="P60" si="107">IF($M59=0,0,SUM(P57:P59))</f>
        <v>0</v>
      </c>
      <c r="Q60" s="1879">
        <f t="shared" ref="Q60" si="108">IF($M59=0,0,SUM(Q57:Q59))</f>
        <v>0</v>
      </c>
      <c r="R60" s="1879">
        <f t="shared" ref="R60" si="109">IF($M59=0,0,SUM(R57:R59))</f>
        <v>0</v>
      </c>
      <c r="S60" s="1879">
        <f t="shared" ref="S60" si="110">IF($M59=0,0,SUM(S57:S59))</f>
        <v>0</v>
      </c>
      <c r="T60" s="1879">
        <f t="shared" ref="T60" si="111">IF($M59=0,0,SUM(T57:T59))</f>
        <v>0</v>
      </c>
      <c r="U60" s="1879">
        <f t="shared" ref="U60" si="112">IF($M59=0,0,SUM(U57:U59))</f>
        <v>0</v>
      </c>
      <c r="V60" s="1879">
        <f t="shared" ref="V60" si="113">IF($M59=0,0,SUM(V57:V59))</f>
        <v>0</v>
      </c>
      <c r="W60" s="1879">
        <f t="shared" ref="W60" si="114">IF($M59=0,0,SUM(W57:W59))</f>
        <v>0</v>
      </c>
      <c r="X60" s="1879">
        <f t="shared" ref="X60" si="115">IF($M59=0,0,SUM(X57:X59))</f>
        <v>0</v>
      </c>
      <c r="Y60" s="1879">
        <f t="shared" ref="Y60" si="116">IF($M59=0,0,SUM(Y57:Y59))</f>
        <v>0</v>
      </c>
      <c r="Z60" s="1879">
        <f t="shared" ref="Z60" si="117">IF($M59=0,0,SUM(Z57:Z59))</f>
        <v>0</v>
      </c>
      <c r="AA60" s="1879">
        <f t="shared" ref="AA60" si="118">IF($M59=0,0,SUM(AA57:AA59))</f>
        <v>0</v>
      </c>
      <c r="AB60" s="1879">
        <f t="shared" ref="AB60" si="119">IF($M59=0,0,SUM(AB57:AB59))</f>
        <v>0</v>
      </c>
      <c r="AC60" s="1879">
        <f t="shared" ref="AC60" si="120">IF($M59=0,0,SUM(AC57:AC59))</f>
        <v>0</v>
      </c>
      <c r="AD60" s="1879">
        <f t="shared" ref="AD60" si="121">IF($M59=0,0,SUM(AD57:AD59))</f>
        <v>0</v>
      </c>
      <c r="AE60" s="1879">
        <f t="shared" ref="AE60" si="122">IF($M59=0,0,SUM(AE57:AE59))</f>
        <v>0</v>
      </c>
      <c r="AF60" s="1879">
        <f t="shared" ref="AF60" si="123">IF($M59=0,0,SUM(AF57:AF59))</f>
        <v>0</v>
      </c>
      <c r="AG60" s="1879">
        <f t="shared" ref="AG60" si="124">IF($M59=0,0,SUM(AG57:AG59))</f>
        <v>0</v>
      </c>
      <c r="AH60" s="1879">
        <f t="shared" ref="AH60" si="125">IF($M59=0,0,SUM(AH57:AH59))</f>
        <v>0</v>
      </c>
      <c r="AI60" s="1879">
        <f t="shared" ref="AI60" si="126">IF($M59=0,0,SUM(AI57:AI59))</f>
        <v>0</v>
      </c>
      <c r="AJ60" s="1879">
        <f t="shared" ref="AJ60" si="127">IF($M59=0,0,SUM(AJ57:AJ59))</f>
        <v>0</v>
      </c>
      <c r="AK60" s="1879">
        <f t="shared" ref="AK60" si="128">IF($M59=0,0,SUM(AK57:AK59))</f>
        <v>0</v>
      </c>
      <c r="AL60" s="1879">
        <f t="shared" ref="AL60" si="129">IF($M59=0,0,SUM(AL57:AL59))</f>
        <v>0</v>
      </c>
      <c r="AM60" s="1879">
        <f t="shared" ref="AM60" si="130">IF($M59=0,0,SUM(AM57:AM59))</f>
        <v>0</v>
      </c>
      <c r="AN60" s="1879">
        <f t="shared" ref="AN60" si="131">IF($M59=0,0,SUM(AN57:AN59))</f>
        <v>0</v>
      </c>
      <c r="AO60" s="1879">
        <f t="shared" ref="AO60" si="132">IF($M59=0,0,SUM(AO57:AO59))</f>
        <v>0</v>
      </c>
      <c r="AP60" s="1879">
        <f t="shared" ref="AP60" si="133">IF($M59=0,0,SUM(AP57:AP59))</f>
        <v>0</v>
      </c>
      <c r="AQ60" s="1879">
        <f t="shared" ref="AQ60" si="134">IF($M59=0,0,SUM(AQ57:AQ59))</f>
        <v>0</v>
      </c>
      <c r="AR60" s="1879">
        <f t="shared" ref="AR60" si="135">IF($M59=0,0,SUM(AR57:AR59))</f>
        <v>0</v>
      </c>
      <c r="AS60" s="1879">
        <f t="shared" ref="AS60" si="136">IF($M59=0,0,SUM(AS57:AS59))</f>
        <v>0</v>
      </c>
      <c r="AT60" s="1879">
        <f t="shared" ref="AT60" si="137">IF($M59=0,0,SUM(AT57:AT59))</f>
        <v>0</v>
      </c>
      <c r="AU60" s="1879">
        <f t="shared" ref="AU60" si="138">IF($M59=0,0,SUM(AU57:AU59))</f>
        <v>0</v>
      </c>
      <c r="AV60" s="1879">
        <f t="shared" ref="AV60" si="139">IF($M59=0,0,SUM(AV57:AV59))</f>
        <v>0</v>
      </c>
      <c r="AW60" s="1879">
        <f t="shared" ref="AW60" si="140">IF($M59=0,0,SUM(AW57:AW59))</f>
        <v>0</v>
      </c>
      <c r="AX60" s="1879">
        <f t="shared" ref="AX60" si="141">IF($M59=0,0,SUM(AX57:AX59))</f>
        <v>0</v>
      </c>
      <c r="AY60" s="1879">
        <f t="shared" ref="AY60" si="142">IF($M59=0,0,SUM(AY57:AY59))</f>
        <v>0</v>
      </c>
      <c r="AZ60" s="1879">
        <f t="shared" ref="AZ60" si="143">IF($M59=0,0,SUM(AZ57:AZ59))</f>
        <v>0</v>
      </c>
      <c r="BA60" s="1879">
        <f t="shared" ref="BA60" si="144">IF($M59=0,0,SUM(BA57:BA59))</f>
        <v>0</v>
      </c>
      <c r="BB60" s="1879">
        <f t="shared" ref="BB60" si="145">IF($M59=0,0,SUM(BB57:BB59))</f>
        <v>0</v>
      </c>
      <c r="BC60" s="1879">
        <f t="shared" ref="BC60" si="146">IF($M59=0,0,SUM(BC57:BC59))</f>
        <v>0</v>
      </c>
      <c r="BD60" s="1879">
        <f t="shared" ref="BD60" si="147">IF($M59=0,0,SUM(BD57:BD59))</f>
        <v>0</v>
      </c>
      <c r="BE60" s="1879">
        <f t="shared" ref="BE60" si="148">IF($M59=0,0,SUM(BE57:BE59))</f>
        <v>0</v>
      </c>
      <c r="BF60" s="1879">
        <f t="shared" ref="BF60" si="149">IF($M59=0,0,SUM(BF57:BF59))</f>
        <v>0</v>
      </c>
      <c r="BG60" s="1879">
        <f t="shared" ref="BG60" si="150">IF($M59=0,0,SUM(BG57:BG59))</f>
        <v>0</v>
      </c>
      <c r="BH60" s="1879">
        <f t="shared" ref="BH60" si="151">IF($M59=0,0,SUM(BH57:BH59))</f>
        <v>0</v>
      </c>
      <c r="BI60" s="1879">
        <f t="shared" ref="BI60" si="152">IF($M59=0,0,SUM(BI57:BI59))</f>
        <v>0</v>
      </c>
      <c r="BJ60" s="1879">
        <f t="shared" ref="BJ60" si="153">IF($M59=0,0,SUM(BJ57:BJ59))</f>
        <v>0</v>
      </c>
      <c r="BK60" s="1879">
        <f t="shared" ref="BK60" si="154">IF($M59=0,0,SUM(BK57:BK59))</f>
        <v>0</v>
      </c>
      <c r="BL60" s="1879">
        <f t="shared" ref="BL60" si="155">IF($M59=0,0,SUM(BL57:BL59))</f>
        <v>0</v>
      </c>
      <c r="BM60" s="1879">
        <f t="shared" ref="BM60" si="156">IF($M59=0,0,SUM(BM57:BM59))</f>
        <v>0</v>
      </c>
      <c r="BN60" s="1879">
        <f t="shared" ref="BN60" si="157">IF($M59=0,0,SUM(BN57:BN59))</f>
        <v>0</v>
      </c>
      <c r="BO60" s="1879">
        <f t="shared" ref="BO60" si="158">IF($M59=0,0,SUM(BO57:BO59))</f>
        <v>0</v>
      </c>
      <c r="BP60" s="1879">
        <f t="shared" ref="BP60" si="159">IF($M59=0,0,SUM(BP57:BP59))</f>
        <v>0</v>
      </c>
      <c r="BQ60" s="1879">
        <f t="shared" ref="BQ60" si="160">IF($M59=0,0,SUM(BQ57:BQ59))</f>
        <v>0</v>
      </c>
      <c r="BR60" s="1879">
        <f t="shared" ref="BR60" si="161">IF($M59=0,0,SUM(BR57:BR59))</f>
        <v>0</v>
      </c>
      <c r="BS60" s="1879">
        <f t="shared" ref="BS60" si="162">IF($M59=0,0,SUM(BS57:BS59))</f>
        <v>0</v>
      </c>
      <c r="BT60" s="1879">
        <f t="shared" ref="BT60" si="163">IF($M59=0,0,SUM(BT57:BT59))</f>
        <v>0</v>
      </c>
      <c r="BU60" s="1879">
        <f t="shared" ref="BU60" si="164">IF($M59=0,0,SUM(BU57:BU59))</f>
        <v>0</v>
      </c>
      <c r="BV60" s="1879">
        <f t="shared" ref="BV60" si="165">IF($M59=0,0,SUM(BV57:BV59))</f>
        <v>0</v>
      </c>
      <c r="BW60" s="1879">
        <f t="shared" ref="BW60" si="166">IF($M59=0,0,SUM(BW57:BW59))</f>
        <v>0</v>
      </c>
      <c r="BX60" s="1879">
        <f t="shared" ref="BX60" si="167">IF($M59=0,0,SUM(BX57:BX59))</f>
        <v>0</v>
      </c>
      <c r="BY60" s="1879">
        <f t="shared" ref="BY60" si="168">IF($M59=0,0,SUM(BY57:BY59))</f>
        <v>0</v>
      </c>
      <c r="BZ60" s="1879">
        <f t="shared" ref="BZ60" si="169">IF($M59=0,0,SUM(BZ57:BZ59))</f>
        <v>0</v>
      </c>
      <c r="CA60" s="1879">
        <f t="shared" ref="CA60" si="170">IF($M59=0,0,SUM(CA57:CA59))</f>
        <v>0</v>
      </c>
      <c r="CB60" s="1879">
        <f t="shared" ref="CB60" si="171">IF($M59=0,0,SUM(CB57:CB59))</f>
        <v>0</v>
      </c>
      <c r="CC60" s="1879">
        <f t="shared" ref="CC60" si="172">IF($M59=0,0,SUM(CC57:CC59))</f>
        <v>0</v>
      </c>
      <c r="CD60" s="1879">
        <f t="shared" ref="CD60" si="173">IF($M59=0,0,SUM(CD57:CD59))</f>
        <v>0</v>
      </c>
      <c r="CE60" s="1879">
        <f t="shared" ref="CE60" si="174">IF($M59=0,0,SUM(CE57:CE59))</f>
        <v>0</v>
      </c>
      <c r="CF60" s="1879">
        <f t="shared" ref="CF60" si="175">IF($M59=0,0,SUM(CF57:CF59))</f>
        <v>0</v>
      </c>
      <c r="CG60" s="1879">
        <f t="shared" ref="CG60" si="176">IF($M59=0,0,SUM(CG57:CG59))</f>
        <v>0</v>
      </c>
      <c r="CH60" s="1879">
        <f t="shared" ref="CH60" si="177">IF($M59=0,0,SUM(CH57:CH59))</f>
        <v>0</v>
      </c>
      <c r="CI60" s="1879">
        <f t="shared" ref="CI60" si="178">IF($M59=0,0,SUM(CI57:CI59))</f>
        <v>0</v>
      </c>
      <c r="CJ60" s="1879">
        <f t="shared" ref="CJ60" si="179">IF($M59=0,0,SUM(CJ57:CJ59))</f>
        <v>0</v>
      </c>
      <c r="CK60" s="1879">
        <f t="shared" ref="CK60" si="180">IF($M59=0,0,SUM(CK57:CK59))</f>
        <v>0</v>
      </c>
      <c r="CL60" s="1879">
        <f t="shared" ref="CL60" si="181">IF($M59=0,0,SUM(CL57:CL59))</f>
        <v>0</v>
      </c>
      <c r="CM60" s="1879">
        <f t="shared" ref="CM60" si="182">IF($M59=0,0,SUM(CM57:CM59))</f>
        <v>0</v>
      </c>
      <c r="CN60" s="1879">
        <f t="shared" ref="CN60" si="183">IF($M59=0,0,SUM(CN57:CN59))</f>
        <v>0</v>
      </c>
      <c r="CO60" s="1879">
        <f t="shared" ref="CO60" si="184">IF($M59=0,0,SUM(CO57:CO59))</f>
        <v>0</v>
      </c>
      <c r="CP60" s="1879">
        <f t="shared" ref="CP60" si="185">IF($M59=0,0,SUM(CP57:CP59))</f>
        <v>0</v>
      </c>
      <c r="CQ60" s="1879">
        <f t="shared" ref="CQ60" si="186">IF($M59=0,0,SUM(CQ57:CQ59))</f>
        <v>0</v>
      </c>
      <c r="CR60" s="1879">
        <f t="shared" ref="CR60" si="187">IF($M59=0,0,SUM(CR57:CR59))</f>
        <v>0</v>
      </c>
      <c r="CS60" s="1879">
        <f t="shared" ref="CS60" si="188">IF($M59=0,0,SUM(CS57:CS59))</f>
        <v>0</v>
      </c>
      <c r="CT60" s="1879">
        <f t="shared" ref="CT60" si="189">IF($M59=0,0,SUM(CT57:CT59))</f>
        <v>0</v>
      </c>
      <c r="CU60" s="1879">
        <f t="shared" ref="CU60" si="190">IF($M59=0,0,SUM(CU57:CU59))</f>
        <v>0</v>
      </c>
      <c r="CV60" s="1879">
        <f t="shared" ref="CV60" si="191">IF($M59=0,0,SUM(CV57:CV59))</f>
        <v>0</v>
      </c>
      <c r="CW60" s="1879">
        <f t="shared" ref="CW60" si="192">IF($M59=0,0,SUM(CW57:CW59))</f>
        <v>0</v>
      </c>
      <c r="CX60" s="1879">
        <f t="shared" ref="CX60" si="193">IF($M59=0,0,SUM(CX57:CX59))</f>
        <v>0</v>
      </c>
      <c r="CY60" s="1879">
        <f t="shared" ref="CY60" si="194">IF($M59=0,0,SUM(CY57:CY59))</f>
        <v>0</v>
      </c>
      <c r="CZ60" s="1879">
        <f t="shared" ref="CZ60" si="195">IF($M59=0,0,SUM(CZ57:CZ59))</f>
        <v>0</v>
      </c>
      <c r="DA60" s="1879">
        <f t="shared" ref="DA60" si="196">IF($M59=0,0,SUM(DA57:DA59))</f>
        <v>0</v>
      </c>
      <c r="DB60" s="1879">
        <f t="shared" ref="DB60" si="197">IF($M59=0,0,SUM(DB57:DB59))</f>
        <v>0</v>
      </c>
      <c r="DC60" s="1879">
        <f t="shared" ref="DC60" si="198">IF($M59=0,0,SUM(DC57:DC59))</f>
        <v>0</v>
      </c>
      <c r="DD60" s="1879">
        <f t="shared" ref="DD60" si="199">IF($M59=0,0,SUM(DD57:DD59))</f>
        <v>0</v>
      </c>
      <c r="DE60" s="1879">
        <f t="shared" ref="DE60" si="200">IF($M59=0,0,SUM(DE57:DE59))</f>
        <v>0</v>
      </c>
      <c r="DF60" s="1879">
        <f t="shared" ref="DF60" si="201">IF($M59=0,0,SUM(DF57:DF59))</f>
        <v>0</v>
      </c>
      <c r="DG60" s="1879">
        <f t="shared" ref="DG60" si="202">IF($M59=0,0,SUM(DG57:DG59))</f>
        <v>0</v>
      </c>
      <c r="DH60" s="1879">
        <f t="shared" ref="DH60" si="203">IF($M59=0,0,SUM(DH57:DH59))</f>
        <v>0</v>
      </c>
      <c r="DI60" s="1879">
        <f t="shared" ref="DI60" si="204">IF($M59=0,0,SUM(DI57:DI59))</f>
        <v>0</v>
      </c>
      <c r="DJ60" s="1879">
        <f t="shared" ref="DJ60" si="205">IF($M59=0,0,SUM(DJ57:DJ59))</f>
        <v>0</v>
      </c>
      <c r="DK60" s="1879">
        <f t="shared" ref="DK60" si="206">IF($M59=0,0,SUM(DK57:DK59))</f>
        <v>0</v>
      </c>
      <c r="DL60" s="1879">
        <f t="shared" ref="DL60" si="207">IF($M59=0,0,SUM(DL57:DL59))</f>
        <v>0</v>
      </c>
      <c r="DM60" s="1879">
        <f t="shared" ref="DM60" si="208">IF($M59=0,0,SUM(DM57:DM59))</f>
        <v>0</v>
      </c>
      <c r="DN60" s="1879">
        <f t="shared" ref="DN60" si="209">IF($M59=0,0,SUM(DN57:DN59))</f>
        <v>0</v>
      </c>
      <c r="DO60" s="1879">
        <f t="shared" ref="DO60" si="210">IF($M59=0,0,SUM(DO57:DO59))</f>
        <v>0</v>
      </c>
      <c r="DP60" s="1879">
        <f t="shared" ref="DP60" si="211">IF($M59=0,0,SUM(DP57:DP59))</f>
        <v>0</v>
      </c>
      <c r="DQ60" s="1879">
        <f t="shared" ref="DQ60" si="212">IF($M59=0,0,SUM(DQ57:DQ59))</f>
        <v>0</v>
      </c>
      <c r="DR60" s="1879">
        <f t="shared" ref="DR60" si="213">IF($M59=0,0,SUM(DR57:DR59))</f>
        <v>0</v>
      </c>
      <c r="DS60" s="1879">
        <f t="shared" ref="DS60" si="214">IF($M59=0,0,SUM(DS57:DS59))</f>
        <v>0</v>
      </c>
      <c r="DT60" s="1879">
        <f t="shared" ref="DT60" si="215">IF($M59=0,0,SUM(DT57:DT59))</f>
        <v>0</v>
      </c>
      <c r="DU60" s="1879">
        <f t="shared" ref="DU60" si="216">IF($M59=0,0,SUM(DU57:DU59))</f>
        <v>0</v>
      </c>
      <c r="DV60" s="1879">
        <f t="shared" ref="DV60" si="217">IF($M59=0,0,SUM(DV57:DV59))</f>
        <v>0</v>
      </c>
      <c r="DW60" s="1879">
        <f t="shared" ref="DW60" si="218">IF($M59=0,0,SUM(DW57:DW59))</f>
        <v>0</v>
      </c>
      <c r="DX60" s="1879">
        <f t="shared" ref="DX60" si="219">IF($M59=0,0,SUM(DX57:DX59))</f>
        <v>0</v>
      </c>
      <c r="DY60" s="1879">
        <f t="shared" ref="DY60" si="220">IF($M59=0,0,SUM(DY57:DY59))</f>
        <v>0</v>
      </c>
      <c r="DZ60" s="1879">
        <f t="shared" ref="DZ60" si="221">IF($M59=0,0,SUM(DZ57:DZ59))</f>
        <v>0</v>
      </c>
      <c r="EA60" s="1879">
        <f t="shared" ref="EA60" si="222">IF($M59=0,0,SUM(EA57:EA59))</f>
        <v>0</v>
      </c>
      <c r="EB60" s="1879">
        <f t="shared" ref="EB60" si="223">IF($M59=0,0,SUM(EB57:EB59))</f>
        <v>0</v>
      </c>
      <c r="EC60" s="1879">
        <f t="shared" ref="EC60" si="224">IF($M59=0,0,SUM(EC57:EC59))</f>
        <v>0</v>
      </c>
      <c r="ED60" s="1879">
        <f t="shared" ref="ED60" si="225">IF($M59=0,0,SUM(ED57:ED59))</f>
        <v>0</v>
      </c>
      <c r="EE60" s="47"/>
      <c r="EF60"/>
    </row>
    <row r="61" spans="1:136" s="1876" customFormat="1">
      <c r="A61" s="154"/>
      <c r="B61" s="1875" t="s">
        <v>965</v>
      </c>
      <c r="C61" s="154"/>
      <c r="D61" s="154"/>
      <c r="E61" s="154"/>
      <c r="F61" s="154"/>
      <c r="G61" s="154"/>
      <c r="H61" s="154"/>
      <c r="I61" s="154"/>
      <c r="J61" s="154"/>
      <c r="K61" s="155"/>
      <c r="L61" s="155"/>
      <c r="M61" s="155"/>
      <c r="N61" s="1435"/>
      <c r="O61" s="633">
        <f t="shared" ref="O61:AT61" si="226">IF(SUM(-O$44,-O$52,-O$60,-O$68,-O$76)&lt;O$5,-O60,O$5*$M58)*IF(O$5&gt;0,1,0)</f>
        <v>0</v>
      </c>
      <c r="P61" s="633">
        <f t="shared" si="226"/>
        <v>0</v>
      </c>
      <c r="Q61" s="633">
        <f t="shared" si="226"/>
        <v>0</v>
      </c>
      <c r="R61" s="633">
        <f t="shared" si="226"/>
        <v>0</v>
      </c>
      <c r="S61" s="633">
        <f t="shared" si="226"/>
        <v>0</v>
      </c>
      <c r="T61" s="633">
        <f t="shared" si="226"/>
        <v>0</v>
      </c>
      <c r="U61" s="633">
        <f t="shared" si="226"/>
        <v>0</v>
      </c>
      <c r="V61" s="633">
        <f t="shared" si="226"/>
        <v>0</v>
      </c>
      <c r="W61" s="633">
        <f t="shared" si="226"/>
        <v>0</v>
      </c>
      <c r="X61" s="633">
        <f t="shared" si="226"/>
        <v>0</v>
      </c>
      <c r="Y61" s="633">
        <f t="shared" si="226"/>
        <v>0</v>
      </c>
      <c r="Z61" s="633">
        <f t="shared" si="226"/>
        <v>0</v>
      </c>
      <c r="AA61" s="633">
        <f t="shared" si="226"/>
        <v>0</v>
      </c>
      <c r="AB61" s="633">
        <f t="shared" si="226"/>
        <v>0</v>
      </c>
      <c r="AC61" s="633">
        <f t="shared" si="226"/>
        <v>0</v>
      </c>
      <c r="AD61" s="633">
        <f t="shared" si="226"/>
        <v>0</v>
      </c>
      <c r="AE61" s="633">
        <f t="shared" si="226"/>
        <v>0</v>
      </c>
      <c r="AF61" s="633">
        <f t="shared" si="226"/>
        <v>0</v>
      </c>
      <c r="AG61" s="633">
        <f t="shared" si="226"/>
        <v>0</v>
      </c>
      <c r="AH61" s="633">
        <f t="shared" si="226"/>
        <v>0</v>
      </c>
      <c r="AI61" s="633">
        <f t="shared" si="226"/>
        <v>0</v>
      </c>
      <c r="AJ61" s="633">
        <f t="shared" si="226"/>
        <v>0</v>
      </c>
      <c r="AK61" s="633">
        <f t="shared" si="226"/>
        <v>0</v>
      </c>
      <c r="AL61" s="633">
        <f t="shared" si="226"/>
        <v>0</v>
      </c>
      <c r="AM61" s="633">
        <f t="shared" si="226"/>
        <v>0</v>
      </c>
      <c r="AN61" s="633">
        <f t="shared" si="226"/>
        <v>0</v>
      </c>
      <c r="AO61" s="633">
        <f t="shared" si="226"/>
        <v>0</v>
      </c>
      <c r="AP61" s="633">
        <f t="shared" si="226"/>
        <v>0</v>
      </c>
      <c r="AQ61" s="633">
        <f t="shared" si="226"/>
        <v>0</v>
      </c>
      <c r="AR61" s="633">
        <f t="shared" si="226"/>
        <v>0</v>
      </c>
      <c r="AS61" s="633">
        <f t="shared" si="226"/>
        <v>0</v>
      </c>
      <c r="AT61" s="633">
        <f t="shared" si="226"/>
        <v>0</v>
      </c>
      <c r="AU61" s="633">
        <f t="shared" ref="AU61:BZ61" si="227">IF(SUM(-AU$44,-AU$52,-AU$60,-AU$68,-AU$76)&lt;AU$5,-AU60,AU$5*$M58)*IF(AU$5&gt;0,1,0)</f>
        <v>0</v>
      </c>
      <c r="AV61" s="633">
        <f t="shared" si="227"/>
        <v>0</v>
      </c>
      <c r="AW61" s="633">
        <f t="shared" si="227"/>
        <v>0</v>
      </c>
      <c r="AX61" s="633">
        <f t="shared" si="227"/>
        <v>0</v>
      </c>
      <c r="AY61" s="633">
        <f t="shared" si="227"/>
        <v>0</v>
      </c>
      <c r="AZ61" s="633">
        <f t="shared" si="227"/>
        <v>0</v>
      </c>
      <c r="BA61" s="633">
        <f t="shared" si="227"/>
        <v>0</v>
      </c>
      <c r="BB61" s="633">
        <f t="shared" si="227"/>
        <v>0</v>
      </c>
      <c r="BC61" s="633">
        <f t="shared" si="227"/>
        <v>0</v>
      </c>
      <c r="BD61" s="633">
        <f t="shared" si="227"/>
        <v>0</v>
      </c>
      <c r="BE61" s="633">
        <f t="shared" si="227"/>
        <v>0</v>
      </c>
      <c r="BF61" s="633">
        <f t="shared" si="227"/>
        <v>0</v>
      </c>
      <c r="BG61" s="633">
        <f t="shared" si="227"/>
        <v>0</v>
      </c>
      <c r="BH61" s="633">
        <f t="shared" si="227"/>
        <v>0</v>
      </c>
      <c r="BI61" s="633">
        <f t="shared" si="227"/>
        <v>0</v>
      </c>
      <c r="BJ61" s="633">
        <f t="shared" si="227"/>
        <v>0</v>
      </c>
      <c r="BK61" s="633">
        <f t="shared" si="227"/>
        <v>0</v>
      </c>
      <c r="BL61" s="633">
        <f t="shared" si="227"/>
        <v>0</v>
      </c>
      <c r="BM61" s="633">
        <f t="shared" si="227"/>
        <v>0</v>
      </c>
      <c r="BN61" s="633">
        <f t="shared" si="227"/>
        <v>0</v>
      </c>
      <c r="BO61" s="633">
        <f t="shared" si="227"/>
        <v>0</v>
      </c>
      <c r="BP61" s="633">
        <f t="shared" si="227"/>
        <v>0</v>
      </c>
      <c r="BQ61" s="633">
        <f t="shared" si="227"/>
        <v>0</v>
      </c>
      <c r="BR61" s="633">
        <f t="shared" si="227"/>
        <v>0</v>
      </c>
      <c r="BS61" s="633">
        <f t="shared" si="227"/>
        <v>0</v>
      </c>
      <c r="BT61" s="633">
        <f t="shared" si="227"/>
        <v>0</v>
      </c>
      <c r="BU61" s="633">
        <f t="shared" si="227"/>
        <v>0</v>
      </c>
      <c r="BV61" s="633">
        <f t="shared" si="227"/>
        <v>0</v>
      </c>
      <c r="BW61" s="633">
        <f t="shared" si="227"/>
        <v>0</v>
      </c>
      <c r="BX61" s="633">
        <f t="shared" si="227"/>
        <v>0</v>
      </c>
      <c r="BY61" s="633">
        <f t="shared" si="227"/>
        <v>0</v>
      </c>
      <c r="BZ61" s="633">
        <f t="shared" si="227"/>
        <v>0</v>
      </c>
      <c r="CA61" s="633">
        <f t="shared" ref="CA61:DF61" si="228">IF(SUM(-CA$44,-CA$52,-CA$60,-CA$68,-CA$76)&lt;CA$5,-CA60,CA$5*$M58)*IF(CA$5&gt;0,1,0)</f>
        <v>0</v>
      </c>
      <c r="CB61" s="633">
        <f t="shared" si="228"/>
        <v>0</v>
      </c>
      <c r="CC61" s="633">
        <f t="shared" si="228"/>
        <v>0</v>
      </c>
      <c r="CD61" s="633">
        <f t="shared" si="228"/>
        <v>0</v>
      </c>
      <c r="CE61" s="633">
        <f t="shared" si="228"/>
        <v>0</v>
      </c>
      <c r="CF61" s="633">
        <f t="shared" si="228"/>
        <v>0</v>
      </c>
      <c r="CG61" s="633">
        <f t="shared" si="228"/>
        <v>0</v>
      </c>
      <c r="CH61" s="633">
        <f t="shared" si="228"/>
        <v>0</v>
      </c>
      <c r="CI61" s="633">
        <f t="shared" si="228"/>
        <v>0</v>
      </c>
      <c r="CJ61" s="633">
        <f t="shared" si="228"/>
        <v>0</v>
      </c>
      <c r="CK61" s="633">
        <f t="shared" si="228"/>
        <v>0</v>
      </c>
      <c r="CL61" s="633">
        <f t="shared" si="228"/>
        <v>0</v>
      </c>
      <c r="CM61" s="633">
        <f t="shared" si="228"/>
        <v>0</v>
      </c>
      <c r="CN61" s="633">
        <f t="shared" si="228"/>
        <v>0</v>
      </c>
      <c r="CO61" s="633">
        <f t="shared" si="228"/>
        <v>0</v>
      </c>
      <c r="CP61" s="633">
        <f t="shared" si="228"/>
        <v>0</v>
      </c>
      <c r="CQ61" s="633">
        <f t="shared" si="228"/>
        <v>0</v>
      </c>
      <c r="CR61" s="633">
        <f t="shared" si="228"/>
        <v>0</v>
      </c>
      <c r="CS61" s="633">
        <f t="shared" si="228"/>
        <v>0</v>
      </c>
      <c r="CT61" s="633">
        <f t="shared" si="228"/>
        <v>0</v>
      </c>
      <c r="CU61" s="633">
        <f t="shared" si="228"/>
        <v>0</v>
      </c>
      <c r="CV61" s="633">
        <f t="shared" si="228"/>
        <v>0</v>
      </c>
      <c r="CW61" s="633">
        <f t="shared" si="228"/>
        <v>0</v>
      </c>
      <c r="CX61" s="633">
        <f t="shared" si="228"/>
        <v>0</v>
      </c>
      <c r="CY61" s="633">
        <f t="shared" si="228"/>
        <v>0</v>
      </c>
      <c r="CZ61" s="633">
        <f t="shared" si="228"/>
        <v>0</v>
      </c>
      <c r="DA61" s="633">
        <f t="shared" si="228"/>
        <v>0</v>
      </c>
      <c r="DB61" s="633">
        <f t="shared" si="228"/>
        <v>0</v>
      </c>
      <c r="DC61" s="633">
        <f t="shared" si="228"/>
        <v>0</v>
      </c>
      <c r="DD61" s="633">
        <f t="shared" si="228"/>
        <v>0</v>
      </c>
      <c r="DE61" s="633">
        <f t="shared" si="228"/>
        <v>0</v>
      </c>
      <c r="DF61" s="633">
        <f t="shared" si="228"/>
        <v>0</v>
      </c>
      <c r="DG61" s="633">
        <f t="shared" ref="DG61:ED61" si="229">IF(SUM(-DG$44,-DG$52,-DG$60,-DG$68,-DG$76)&lt;DG$5,-DG60,DG$5*$M58)*IF(DG$5&gt;0,1,0)</f>
        <v>0</v>
      </c>
      <c r="DH61" s="633">
        <f t="shared" si="229"/>
        <v>0</v>
      </c>
      <c r="DI61" s="633">
        <f t="shared" si="229"/>
        <v>0</v>
      </c>
      <c r="DJ61" s="633">
        <f t="shared" si="229"/>
        <v>0</v>
      </c>
      <c r="DK61" s="633">
        <f t="shared" si="229"/>
        <v>0</v>
      </c>
      <c r="DL61" s="633">
        <f t="shared" si="229"/>
        <v>0</v>
      </c>
      <c r="DM61" s="633">
        <f t="shared" si="229"/>
        <v>0</v>
      </c>
      <c r="DN61" s="633">
        <f t="shared" si="229"/>
        <v>0</v>
      </c>
      <c r="DO61" s="633">
        <f t="shared" si="229"/>
        <v>0</v>
      </c>
      <c r="DP61" s="633">
        <f t="shared" si="229"/>
        <v>0</v>
      </c>
      <c r="DQ61" s="633">
        <f t="shared" si="229"/>
        <v>0</v>
      </c>
      <c r="DR61" s="633">
        <f t="shared" si="229"/>
        <v>0</v>
      </c>
      <c r="DS61" s="633">
        <f t="shared" si="229"/>
        <v>0</v>
      </c>
      <c r="DT61" s="633">
        <f t="shared" si="229"/>
        <v>0</v>
      </c>
      <c r="DU61" s="633">
        <f t="shared" si="229"/>
        <v>0</v>
      </c>
      <c r="DV61" s="633">
        <f t="shared" si="229"/>
        <v>0</v>
      </c>
      <c r="DW61" s="633">
        <f t="shared" si="229"/>
        <v>0</v>
      </c>
      <c r="DX61" s="633">
        <f t="shared" si="229"/>
        <v>0</v>
      </c>
      <c r="DY61" s="633">
        <f t="shared" si="229"/>
        <v>0</v>
      </c>
      <c r="DZ61" s="633">
        <f t="shared" si="229"/>
        <v>0</v>
      </c>
      <c r="EA61" s="633">
        <f t="shared" si="229"/>
        <v>0</v>
      </c>
      <c r="EB61" s="633">
        <f t="shared" si="229"/>
        <v>0</v>
      </c>
      <c r="EC61" s="633">
        <f t="shared" si="229"/>
        <v>0</v>
      </c>
      <c r="ED61" s="633">
        <f t="shared" si="229"/>
        <v>0</v>
      </c>
      <c r="EE61" s="47"/>
      <c r="EF61"/>
    </row>
    <row r="62" spans="1:136" s="42" customFormat="1">
      <c r="A62"/>
      <c r="B62" s="7"/>
      <c r="C62"/>
      <c r="D62"/>
      <c r="E62"/>
      <c r="F62"/>
      <c r="G62"/>
      <c r="H62"/>
      <c r="I62"/>
      <c r="J62"/>
      <c r="K62"/>
      <c r="L62"/>
      <c r="M62" s="646"/>
      <c r="N62" s="1436"/>
      <c r="O62" s="1881"/>
      <c r="P62" s="460"/>
      <c r="Q62" s="460"/>
      <c r="R62" s="460"/>
      <c r="S62" s="460"/>
      <c r="T62" s="460"/>
      <c r="U62" s="460"/>
      <c r="V62" s="460"/>
      <c r="W62" s="460"/>
      <c r="X62" s="460"/>
      <c r="Y62" s="460"/>
      <c r="Z62" s="460"/>
      <c r="AA62" s="460"/>
      <c r="AB62" s="460"/>
      <c r="AC62" s="460"/>
      <c r="AD62" s="460"/>
      <c r="AE62" s="460"/>
      <c r="AF62" s="460"/>
      <c r="AG62" s="460"/>
      <c r="AH62" s="460"/>
      <c r="AI62" s="460"/>
      <c r="AJ62" s="460"/>
      <c r="AK62" s="460"/>
      <c r="AL62" s="460"/>
      <c r="AM62" s="460"/>
      <c r="AN62" s="460"/>
      <c r="AO62" s="460"/>
      <c r="AP62" s="460"/>
      <c r="AQ62" s="460"/>
      <c r="AR62" s="460"/>
      <c r="AS62" s="460"/>
      <c r="AT62" s="460"/>
      <c r="AU62" s="460"/>
      <c r="AV62" s="460"/>
      <c r="AW62" s="460"/>
      <c r="AX62" s="460"/>
      <c r="AY62" s="460"/>
      <c r="AZ62" s="460"/>
      <c r="BA62" s="460"/>
      <c r="BB62" s="460"/>
      <c r="BC62" s="460"/>
      <c r="BD62" s="460"/>
      <c r="BE62" s="460"/>
      <c r="BF62" s="460"/>
      <c r="BG62" s="460"/>
      <c r="BH62" s="460"/>
      <c r="BI62" s="460"/>
      <c r="BJ62" s="460"/>
      <c r="BK62" s="460"/>
      <c r="BL62" s="460"/>
      <c r="BM62" s="460"/>
      <c r="BN62" s="460"/>
      <c r="BO62" s="460"/>
      <c r="BP62" s="460"/>
      <c r="BQ62" s="460"/>
      <c r="BR62" s="460"/>
      <c r="BS62" s="460"/>
      <c r="BT62" s="460"/>
      <c r="BU62" s="460"/>
      <c r="BV62" s="460"/>
      <c r="BW62" s="460"/>
      <c r="BX62" s="460"/>
      <c r="BY62" s="460"/>
      <c r="BZ62" s="460"/>
      <c r="CA62" s="460"/>
      <c r="CB62" s="460"/>
      <c r="CC62" s="460"/>
      <c r="CD62" s="460"/>
      <c r="CE62" s="460"/>
      <c r="CF62" s="460"/>
      <c r="CG62" s="460"/>
      <c r="CH62" s="460"/>
      <c r="CI62" s="460"/>
      <c r="CJ62" s="460"/>
      <c r="CK62" s="460"/>
      <c r="CL62" s="460"/>
      <c r="CM62" s="460"/>
      <c r="CN62" s="460"/>
      <c r="CO62" s="460"/>
      <c r="CP62" s="460"/>
      <c r="CQ62" s="460"/>
      <c r="CR62" s="460"/>
      <c r="CS62" s="460"/>
      <c r="CT62" s="460"/>
      <c r="CU62" s="460"/>
      <c r="CV62" s="460"/>
      <c r="CW62" s="460"/>
      <c r="CX62" s="460"/>
      <c r="CY62" s="460"/>
      <c r="CZ62" s="460"/>
      <c r="DA62" s="460"/>
      <c r="DB62" s="460"/>
      <c r="DC62" s="460"/>
      <c r="DD62" s="460"/>
      <c r="DE62" s="460"/>
      <c r="DF62" s="460"/>
      <c r="DG62" s="460"/>
      <c r="DH62" s="460"/>
      <c r="DI62" s="460"/>
      <c r="DJ62" s="460"/>
      <c r="DK62" s="460"/>
      <c r="DL62" s="460"/>
      <c r="DM62" s="460"/>
      <c r="DN62" s="460"/>
      <c r="DO62" s="460"/>
      <c r="DP62" s="460"/>
      <c r="DQ62" s="460"/>
      <c r="DR62" s="460"/>
      <c r="DS62" s="460"/>
      <c r="DT62" s="460"/>
      <c r="DU62" s="460"/>
      <c r="DV62" s="460"/>
      <c r="DW62" s="460"/>
      <c r="DX62" s="460"/>
      <c r="DY62" s="460"/>
      <c r="DZ62" s="460"/>
      <c r="EA62" s="460"/>
      <c r="EB62" s="460"/>
      <c r="EC62" s="460"/>
      <c r="ED62" s="460"/>
      <c r="EE62" s="47"/>
      <c r="EF62"/>
    </row>
    <row r="63" spans="1:136" s="42" customFormat="1">
      <c r="A63" s="1" t="str">
        <f>B18</f>
        <v>Investor D</v>
      </c>
      <c r="B63" s="7"/>
      <c r="C63"/>
      <c r="D63"/>
      <c r="E63"/>
      <c r="F63"/>
      <c r="G63"/>
      <c r="H63"/>
      <c r="I63"/>
      <c r="J63"/>
      <c r="K63"/>
      <c r="L63"/>
      <c r="M63" s="646"/>
      <c r="N63" s="1436"/>
      <c r="O63" s="1881"/>
      <c r="P63" s="460"/>
      <c r="Q63" s="460"/>
      <c r="R63" s="460"/>
      <c r="S63" s="460"/>
      <c r="T63" s="460"/>
      <c r="U63" s="460"/>
      <c r="V63" s="460"/>
      <c r="W63" s="460"/>
      <c r="X63" s="460"/>
      <c r="Y63" s="460"/>
      <c r="Z63" s="460"/>
      <c r="AA63" s="460"/>
      <c r="AB63" s="460"/>
      <c r="AC63" s="460"/>
      <c r="AD63" s="460"/>
      <c r="AE63" s="460"/>
      <c r="AF63" s="460"/>
      <c r="AG63" s="460"/>
      <c r="AH63" s="460"/>
      <c r="AI63" s="460"/>
      <c r="AJ63" s="460"/>
      <c r="AK63" s="460"/>
      <c r="AL63" s="460"/>
      <c r="AM63" s="460"/>
      <c r="AN63" s="460"/>
      <c r="AO63" s="460"/>
      <c r="AP63" s="460"/>
      <c r="AQ63" s="460"/>
      <c r="AR63" s="460"/>
      <c r="AS63" s="460"/>
      <c r="AT63" s="460"/>
      <c r="AU63" s="460"/>
      <c r="AV63" s="460"/>
      <c r="AW63" s="460"/>
      <c r="AX63" s="460"/>
      <c r="AY63" s="460"/>
      <c r="AZ63" s="460"/>
      <c r="BA63" s="460"/>
      <c r="BB63" s="460"/>
      <c r="BC63" s="460"/>
      <c r="BD63" s="460"/>
      <c r="BE63" s="460"/>
      <c r="BF63" s="460"/>
      <c r="BG63" s="460"/>
      <c r="BH63" s="460"/>
      <c r="BI63" s="460"/>
      <c r="BJ63" s="460"/>
      <c r="BK63" s="460"/>
      <c r="BL63" s="460"/>
      <c r="BM63" s="460"/>
      <c r="BN63" s="460"/>
      <c r="BO63" s="460"/>
      <c r="BP63" s="460"/>
      <c r="BQ63" s="460"/>
      <c r="BR63" s="460"/>
      <c r="BS63" s="460"/>
      <c r="BT63" s="460"/>
      <c r="BU63" s="460"/>
      <c r="BV63" s="460"/>
      <c r="BW63" s="460"/>
      <c r="BX63" s="460"/>
      <c r="BY63" s="460"/>
      <c r="BZ63" s="460"/>
      <c r="CA63" s="460"/>
      <c r="CB63" s="460"/>
      <c r="CC63" s="460"/>
      <c r="CD63" s="460"/>
      <c r="CE63" s="460"/>
      <c r="CF63" s="460"/>
      <c r="CG63" s="460"/>
      <c r="CH63" s="460"/>
      <c r="CI63" s="460"/>
      <c r="CJ63" s="460"/>
      <c r="CK63" s="460"/>
      <c r="CL63" s="460"/>
      <c r="CM63" s="460"/>
      <c r="CN63" s="460"/>
      <c r="CO63" s="460"/>
      <c r="CP63" s="460"/>
      <c r="CQ63" s="460"/>
      <c r="CR63" s="460"/>
      <c r="CS63" s="460"/>
      <c r="CT63" s="460"/>
      <c r="CU63" s="460"/>
      <c r="CV63" s="460"/>
      <c r="CW63" s="460"/>
      <c r="CX63" s="460"/>
      <c r="CY63" s="460"/>
      <c r="CZ63" s="460"/>
      <c r="DA63" s="460"/>
      <c r="DB63" s="460"/>
      <c r="DC63" s="460"/>
      <c r="DD63" s="460"/>
      <c r="DE63" s="460"/>
      <c r="DF63" s="460"/>
      <c r="DG63" s="460"/>
      <c r="DH63" s="460"/>
      <c r="DI63" s="460"/>
      <c r="DJ63" s="460"/>
      <c r="DK63" s="460"/>
      <c r="DL63" s="460"/>
      <c r="DM63" s="460"/>
      <c r="DN63" s="460"/>
      <c r="DO63" s="460"/>
      <c r="DP63" s="460"/>
      <c r="DQ63" s="460"/>
      <c r="DR63" s="460"/>
      <c r="DS63" s="460"/>
      <c r="DT63" s="460"/>
      <c r="DU63" s="460"/>
      <c r="DV63" s="460"/>
      <c r="DW63" s="460"/>
      <c r="DX63" s="460"/>
      <c r="DY63" s="460"/>
      <c r="DZ63" s="460"/>
      <c r="EA63" s="460"/>
      <c r="EB63" s="460"/>
      <c r="EC63" s="460"/>
      <c r="ED63" s="460"/>
      <c r="EE63" s="47"/>
      <c r="EF63"/>
    </row>
    <row r="64" spans="1:136" s="1876" customFormat="1">
      <c r="A64" s="802"/>
      <c r="B64" s="816" t="s">
        <v>438</v>
      </c>
      <c r="C64" s="802"/>
      <c r="D64" s="802"/>
      <c r="E64" s="802"/>
      <c r="F64" s="802"/>
      <c r="G64" s="802"/>
      <c r="H64" s="802"/>
      <c r="I64" s="802"/>
      <c r="J64" s="802"/>
      <c r="K64" s="802"/>
      <c r="L64" s="802"/>
      <c r="M64" s="1877"/>
      <c r="N64" s="1901"/>
      <c r="O64" s="1902">
        <f>F18</f>
        <v>0</v>
      </c>
      <c r="P64" s="1902">
        <f>IF($B$30="Preferred Return Compounding",O64+O66+O67,P102)*IF(P$1&gt;'Project Summary'!$G$7,0,1)</f>
        <v>0</v>
      </c>
      <c r="Q64" s="1902">
        <f>IF($B$30="Preferred Return Compounding",P64+P66+P67,Q102)*IF(Q$1&gt;'Project Summary'!$G$7,0,1)</f>
        <v>0</v>
      </c>
      <c r="R64" s="1902">
        <f>IF($B$30="Preferred Return Compounding",Q64+Q66+Q67,R102)*IF(R$1&gt;'Project Summary'!$G$7,0,1)</f>
        <v>0</v>
      </c>
      <c r="S64" s="1902">
        <f>IF($B$30="Preferred Return Compounding",R64+R66+R67,S102)*IF(S$1&gt;'Project Summary'!$G$7,0,1)</f>
        <v>0</v>
      </c>
      <c r="T64" s="1902">
        <f>IF($B$30="Preferred Return Compounding",S64+S66+S67,T102)*IF(T$1&gt;'Project Summary'!$G$7,0,1)</f>
        <v>0</v>
      </c>
      <c r="U64" s="1902">
        <f>IF($B$30="Preferred Return Compounding",T64+T66+T67,U102)*IF(U$1&gt;'Project Summary'!$G$7,0,1)</f>
        <v>0</v>
      </c>
      <c r="V64" s="1902">
        <f>IF($B$30="Preferred Return Compounding",U64+U66+U67,V102)*IF(V$1&gt;'Project Summary'!$G$7,0,1)</f>
        <v>0</v>
      </c>
      <c r="W64" s="1902">
        <f>IF($B$30="Preferred Return Compounding",V64+V66+V67,W102)*IF(W$1&gt;'Project Summary'!$G$7,0,1)</f>
        <v>0</v>
      </c>
      <c r="X64" s="1902">
        <f>IF($B$30="Preferred Return Compounding",W64+W66+W67,X102)*IF(X$1&gt;'Project Summary'!$G$7,0,1)</f>
        <v>0</v>
      </c>
      <c r="Y64" s="1902">
        <f>IF($B$30="Preferred Return Compounding",X64+X66+X67,Y102)*IF(Y$1&gt;'Project Summary'!$G$7,0,1)</f>
        <v>0</v>
      </c>
      <c r="Z64" s="1902">
        <f>IF($B$30="Preferred Return Compounding",Y64+Y66+Y67,Z102)*IF(Z$1&gt;'Project Summary'!$G$7,0,1)</f>
        <v>0</v>
      </c>
      <c r="AA64" s="1902">
        <f>IF($B$30="Preferred Return Compounding",Z64+Z66+Z67,AA102)*IF(AA$1&gt;'Project Summary'!$G$7,0,1)</f>
        <v>0</v>
      </c>
      <c r="AB64" s="1902">
        <f>IF($B$30="Preferred Return Compounding",AA64+AA66+AA67,AB102)*IF(AB$1&gt;'Project Summary'!$G$7,0,1)</f>
        <v>0</v>
      </c>
      <c r="AC64" s="1902">
        <f>IF($B$30="Preferred Return Compounding",AB64+AB66+AB67,AC102)*IF(AC$1&gt;'Project Summary'!$G$7,0,1)</f>
        <v>0</v>
      </c>
      <c r="AD64" s="1902">
        <f>IF($B$30="Preferred Return Compounding",AC64+AC66+AC67,AD102)*IF(AD$1&gt;'Project Summary'!$G$7,0,1)</f>
        <v>0</v>
      </c>
      <c r="AE64" s="1902">
        <f>IF($B$30="Preferred Return Compounding",AD64+AD66+AD67,AE102)*IF(AE$1&gt;'Project Summary'!$G$7,0,1)</f>
        <v>0</v>
      </c>
      <c r="AF64" s="1902">
        <f>IF($B$30="Preferred Return Compounding",AE64+AE66+AE67,AF102)*IF(AF$1&gt;'Project Summary'!$G$7,0,1)</f>
        <v>0</v>
      </c>
      <c r="AG64" s="1902">
        <f>IF($B$30="Preferred Return Compounding",AF64+AF66+AF67,AG102)*IF(AG$1&gt;'Project Summary'!$G$7,0,1)</f>
        <v>0</v>
      </c>
      <c r="AH64" s="1902">
        <f>IF($B$30="Preferred Return Compounding",AG64+AG66+AG67,AH102)*IF(AH$1&gt;'Project Summary'!$G$7,0,1)</f>
        <v>0</v>
      </c>
      <c r="AI64" s="1902">
        <f>IF($B$30="Preferred Return Compounding",AH64+AH66+AH67,AI102)*IF(AI$1&gt;'Project Summary'!$G$7,0,1)</f>
        <v>0</v>
      </c>
      <c r="AJ64" s="1902">
        <f>IF($B$30="Preferred Return Compounding",AI64+AI66+AI67,AJ102)*IF(AJ$1&gt;'Project Summary'!$G$7,0,1)</f>
        <v>0</v>
      </c>
      <c r="AK64" s="1902">
        <f>IF($B$30="Preferred Return Compounding",AJ64+AJ66+AJ67,AK102)*IF(AK$1&gt;'Project Summary'!$G$7,0,1)</f>
        <v>0</v>
      </c>
      <c r="AL64" s="1902">
        <f>IF($B$30="Preferred Return Compounding",AK64+AK66+AK67,AL102)*IF(AL$1&gt;'Project Summary'!$G$7,0,1)</f>
        <v>0</v>
      </c>
      <c r="AM64" s="1902">
        <f>IF($B$30="Preferred Return Compounding",AL64+AL66+AL67,AM102)*IF(AM$1&gt;'Project Summary'!$G$7,0,1)</f>
        <v>0</v>
      </c>
      <c r="AN64" s="1902">
        <f>IF($B$30="Preferred Return Compounding",AM64+AM66+AM67,AN102)*IF(AN$1&gt;'Project Summary'!$G$7,0,1)</f>
        <v>0</v>
      </c>
      <c r="AO64" s="1902">
        <f>IF($B$30="Preferred Return Compounding",AN64+AN66+AN67,AO102)*IF(AO$1&gt;'Project Summary'!$G$7,0,1)</f>
        <v>0</v>
      </c>
      <c r="AP64" s="1902">
        <f>IF($B$30="Preferred Return Compounding",AO64+AO66+AO67,AP102)*IF(AP$1&gt;'Project Summary'!$G$7,0,1)</f>
        <v>0</v>
      </c>
      <c r="AQ64" s="1902">
        <f>IF($B$30="Preferred Return Compounding",AP64+AP66+AP67,AQ102)*IF(AQ$1&gt;'Project Summary'!$G$7,0,1)</f>
        <v>0</v>
      </c>
      <c r="AR64" s="1902">
        <f>IF($B$30="Preferred Return Compounding",AQ64+AQ66+AQ67,AR102)*IF(AR$1&gt;'Project Summary'!$G$7,0,1)</f>
        <v>0</v>
      </c>
      <c r="AS64" s="1902">
        <f>IF($B$30="Preferred Return Compounding",AR64+AR66+AR67,AS102)*IF(AS$1&gt;'Project Summary'!$G$7,0,1)</f>
        <v>0</v>
      </c>
      <c r="AT64" s="1902">
        <f>IF($B$30="Preferred Return Compounding",AS64+AS66+AS67,AT102)*IF(AT$1&gt;'Project Summary'!$G$7,0,1)</f>
        <v>0</v>
      </c>
      <c r="AU64" s="1902">
        <f>IF($B$30="Preferred Return Compounding",AT64+AT66+AT67,AU102)*IF(AU$1&gt;'Project Summary'!$G$7,0,1)</f>
        <v>0</v>
      </c>
      <c r="AV64" s="1902">
        <f>IF($B$30="Preferred Return Compounding",AU64+AU66+AU67,AV102)*IF(AV$1&gt;'Project Summary'!$G$7,0,1)</f>
        <v>0</v>
      </c>
      <c r="AW64" s="1902">
        <f>IF($B$30="Preferred Return Compounding",AV64+AV66+AV67,AW102)*IF(AW$1&gt;'Project Summary'!$G$7,0,1)</f>
        <v>0</v>
      </c>
      <c r="AX64" s="1902">
        <f>IF($B$30="Preferred Return Compounding",AW64+AW66+AW67,AX102)*IF(AX$1&gt;'Project Summary'!$G$7,0,1)</f>
        <v>0</v>
      </c>
      <c r="AY64" s="1902">
        <f>IF($B$30="Preferred Return Compounding",AX64+AX66+AX67,AY102)*IF(AY$1&gt;'Project Summary'!$G$7,0,1)</f>
        <v>0</v>
      </c>
      <c r="AZ64" s="1902">
        <f>IF($B$30="Preferred Return Compounding",AY64+AY66+AY67,AZ102)*IF(AZ$1&gt;'Project Summary'!$G$7,0,1)</f>
        <v>0</v>
      </c>
      <c r="BA64" s="1902">
        <f>IF($B$30="Preferred Return Compounding",AZ64+AZ66+AZ67,BA102)*IF(BA$1&gt;'Project Summary'!$G$7,0,1)</f>
        <v>0</v>
      </c>
      <c r="BB64" s="1902">
        <f>IF($B$30="Preferred Return Compounding",BA64+BA66+BA67,BB102)*IF(BB$1&gt;'Project Summary'!$G$7,0,1)</f>
        <v>0</v>
      </c>
      <c r="BC64" s="1902">
        <f>IF($B$30="Preferred Return Compounding",BB64+BB66+BB67,BC102)*IF(BC$1&gt;'Project Summary'!$G$7,0,1)</f>
        <v>0</v>
      </c>
      <c r="BD64" s="1902">
        <f>IF($B$30="Preferred Return Compounding",BC64+BC66+BC67,BD102)*IF(BD$1&gt;'Project Summary'!$G$7,0,1)</f>
        <v>0</v>
      </c>
      <c r="BE64" s="1902">
        <f>IF($B$30="Preferred Return Compounding",BD64+BD66+BD67,BE102)*IF(BE$1&gt;'Project Summary'!$G$7,0,1)</f>
        <v>0</v>
      </c>
      <c r="BF64" s="1902">
        <f>IF($B$30="Preferred Return Compounding",BE64+BE66+BE67,BF102)*IF(BF$1&gt;'Project Summary'!$G$7,0,1)</f>
        <v>0</v>
      </c>
      <c r="BG64" s="1902">
        <f>IF($B$30="Preferred Return Compounding",BF64+BF66+BF67,BG102)*IF(BG$1&gt;'Project Summary'!$G$7,0,1)</f>
        <v>0</v>
      </c>
      <c r="BH64" s="1902">
        <f>IF($B$30="Preferred Return Compounding",BG64+BG66+BG67,BH102)*IF(BH$1&gt;'Project Summary'!$G$7,0,1)</f>
        <v>0</v>
      </c>
      <c r="BI64" s="1902">
        <f>IF($B$30="Preferred Return Compounding",BH64+BH66+BH67,BI102)*IF(BI$1&gt;'Project Summary'!$G$7,0,1)</f>
        <v>0</v>
      </c>
      <c r="BJ64" s="1902">
        <f>IF($B$30="Preferred Return Compounding",BI64+BI66+BI67,BJ102)*IF(BJ$1&gt;'Project Summary'!$G$7,0,1)</f>
        <v>0</v>
      </c>
      <c r="BK64" s="1902">
        <f>IF($B$30="Preferred Return Compounding",BJ64+BJ66+BJ67,BK102)*IF(BK$1&gt;'Project Summary'!$G$7,0,1)</f>
        <v>0</v>
      </c>
      <c r="BL64" s="1902">
        <f>IF($B$30="Preferred Return Compounding",BK64+BK66+BK67,BL102)*IF(BL$1&gt;'Project Summary'!$G$7,0,1)</f>
        <v>0</v>
      </c>
      <c r="BM64" s="1902">
        <f>IF($B$30="Preferred Return Compounding",BL64+BL66+BL67,BM102)*IF(BM$1&gt;'Project Summary'!$G$7,0,1)</f>
        <v>0</v>
      </c>
      <c r="BN64" s="1902">
        <f>IF($B$30="Preferred Return Compounding",BM64+BM66+BM67,BN102)*IF(BN$1&gt;'Project Summary'!$G$7,0,1)</f>
        <v>0</v>
      </c>
      <c r="BO64" s="1902">
        <f>IF($B$30="Preferred Return Compounding",BN64+BN66+BN67,BO102)*IF(BO$1&gt;'Project Summary'!$G$7,0,1)</f>
        <v>0</v>
      </c>
      <c r="BP64" s="1902">
        <f>IF($B$30="Preferred Return Compounding",BO64+BO66+BO67,BP102)*IF(BP$1&gt;'Project Summary'!$G$7,0,1)</f>
        <v>0</v>
      </c>
      <c r="BQ64" s="1902">
        <f>IF($B$30="Preferred Return Compounding",BP64+BP66+BP67,BQ102)*IF(BQ$1&gt;'Project Summary'!$G$7,0,1)</f>
        <v>0</v>
      </c>
      <c r="BR64" s="1902">
        <f>IF($B$30="Preferred Return Compounding",BQ64+BQ66+BQ67,BR102)*IF(BR$1&gt;'Project Summary'!$G$7,0,1)</f>
        <v>0</v>
      </c>
      <c r="BS64" s="1902">
        <f>IF($B$30="Preferred Return Compounding",BR64+BR66+BR67,BS102)*IF(BS$1&gt;'Project Summary'!$G$7,0,1)</f>
        <v>0</v>
      </c>
      <c r="BT64" s="1902">
        <f>IF($B$30="Preferred Return Compounding",BS64+BS66+BS67,BT102)*IF(BT$1&gt;'Project Summary'!$G$7,0,1)</f>
        <v>0</v>
      </c>
      <c r="BU64" s="1902">
        <f>IF($B$30="Preferred Return Compounding",BT64+BT66+BT67,BU102)*IF(BU$1&gt;'Project Summary'!$G$7,0,1)</f>
        <v>0</v>
      </c>
      <c r="BV64" s="1902">
        <f>IF($B$30="Preferred Return Compounding",BU64+BU66+BU67,BV102)*IF(BV$1&gt;'Project Summary'!$G$7,0,1)</f>
        <v>0</v>
      </c>
      <c r="BW64" s="1902">
        <f>IF($B$30="Preferred Return Compounding",BV64+BV66+BV67,BW102)*IF(BW$1&gt;'Project Summary'!$G$7,0,1)</f>
        <v>0</v>
      </c>
      <c r="BX64" s="1902">
        <f>IF($B$30="Preferred Return Compounding",BW64+BW66+BW67,BX102)*IF(BX$1&gt;'Project Summary'!$G$7,0,1)</f>
        <v>0</v>
      </c>
      <c r="BY64" s="1902">
        <f>IF($B$30="Preferred Return Compounding",BX64+BX66+BX67,BY102)*IF(BY$1&gt;'Project Summary'!$G$7,0,1)</f>
        <v>0</v>
      </c>
      <c r="BZ64" s="1902">
        <f>IF($B$30="Preferred Return Compounding",BY64+BY66+BY67,BZ102)*IF(BZ$1&gt;'Project Summary'!$G$7,0,1)</f>
        <v>0</v>
      </c>
      <c r="CA64" s="1902">
        <f>IF($B$30="Preferred Return Compounding",BZ64+BZ66+BZ67,CA102)*IF(CA$1&gt;'Project Summary'!$G$7,0,1)</f>
        <v>0</v>
      </c>
      <c r="CB64" s="1902">
        <f>IF($B$30="Preferred Return Compounding",CA64+CA66+CA67,CB102)*IF(CB$1&gt;'Project Summary'!$G$7,0,1)</f>
        <v>0</v>
      </c>
      <c r="CC64" s="1902">
        <f>IF($B$30="Preferred Return Compounding",CB64+CB66+CB67,CC102)*IF(CC$1&gt;'Project Summary'!$G$7,0,1)</f>
        <v>0</v>
      </c>
      <c r="CD64" s="1902">
        <f>IF($B$30="Preferred Return Compounding",CC64+CC66+CC67,CD102)*IF(CD$1&gt;'Project Summary'!$G$7,0,1)</f>
        <v>0</v>
      </c>
      <c r="CE64" s="1902">
        <f>IF($B$30="Preferred Return Compounding",CD64+CD66+CD67,CE102)*IF(CE$1&gt;'Project Summary'!$G$7,0,1)</f>
        <v>0</v>
      </c>
      <c r="CF64" s="1902">
        <f>IF($B$30="Preferred Return Compounding",CE64+CE66+CE67,CF102)*IF(CF$1&gt;'Project Summary'!$G$7,0,1)</f>
        <v>0</v>
      </c>
      <c r="CG64" s="1902">
        <f>IF($B$30="Preferred Return Compounding",CF64+CF66+CF67,CG102)*IF(CG$1&gt;'Project Summary'!$G$7,0,1)</f>
        <v>0</v>
      </c>
      <c r="CH64" s="1902">
        <f>IF($B$30="Preferred Return Compounding",CG64+CG66+CG67,CH102)*IF(CH$1&gt;'Project Summary'!$G$7,0,1)</f>
        <v>0</v>
      </c>
      <c r="CI64" s="1902">
        <f>IF($B$30="Preferred Return Compounding",CH64+CH66+CH67,CI102)*IF(CI$1&gt;'Project Summary'!$G$7,0,1)</f>
        <v>0</v>
      </c>
      <c r="CJ64" s="1902">
        <f>IF($B$30="Preferred Return Compounding",CI64+CI66+CI67,CJ102)*IF(CJ$1&gt;'Project Summary'!$G$7,0,1)</f>
        <v>0</v>
      </c>
      <c r="CK64" s="1902">
        <f>IF($B$30="Preferred Return Compounding",CJ64+CJ66+CJ67,CK102)*IF(CK$1&gt;'Project Summary'!$G$7,0,1)</f>
        <v>0</v>
      </c>
      <c r="CL64" s="1902">
        <f>IF($B$30="Preferred Return Compounding",CK64+CK66+CK67,CL102)*IF(CL$1&gt;'Project Summary'!$G$7,0,1)</f>
        <v>0</v>
      </c>
      <c r="CM64" s="1902">
        <f>IF($B$30="Preferred Return Compounding",CL64+CL66+CL67,CM102)*IF(CM$1&gt;'Project Summary'!$G$7,0,1)</f>
        <v>0</v>
      </c>
      <c r="CN64" s="1902">
        <f>IF($B$30="Preferred Return Compounding",CM64+CM66+CM67,CN102)*IF(CN$1&gt;'Project Summary'!$G$7,0,1)</f>
        <v>0</v>
      </c>
      <c r="CO64" s="1902">
        <f>IF($B$30="Preferred Return Compounding",CN64+CN66+CN67,CO102)*IF(CO$1&gt;'Project Summary'!$G$7,0,1)</f>
        <v>0</v>
      </c>
      <c r="CP64" s="1902">
        <f>IF($B$30="Preferred Return Compounding",CO64+CO66+CO67,CP102)*IF(CP$1&gt;'Project Summary'!$G$7,0,1)</f>
        <v>0</v>
      </c>
      <c r="CQ64" s="1902">
        <f>IF($B$30="Preferred Return Compounding",CP64+CP66+CP67,CQ102)*IF(CQ$1&gt;'Project Summary'!$G$7,0,1)</f>
        <v>0</v>
      </c>
      <c r="CR64" s="1902">
        <f>IF($B$30="Preferred Return Compounding",CQ64+CQ66+CQ67,CR102)*IF(CR$1&gt;'Project Summary'!$G$7,0,1)</f>
        <v>0</v>
      </c>
      <c r="CS64" s="1902">
        <f>IF($B$30="Preferred Return Compounding",CR64+CR66+CR67,CS102)*IF(CS$1&gt;'Project Summary'!$G$7,0,1)</f>
        <v>0</v>
      </c>
      <c r="CT64" s="1902">
        <f>IF($B$30="Preferred Return Compounding",CS64+CS66+CS67,CT102)*IF(CT$1&gt;'Project Summary'!$G$7,0,1)</f>
        <v>0</v>
      </c>
      <c r="CU64" s="1902">
        <f>IF($B$30="Preferred Return Compounding",CT64+CT66+CT67,CU102)*IF(CU$1&gt;'Project Summary'!$G$7,0,1)</f>
        <v>0</v>
      </c>
      <c r="CV64" s="1902">
        <f>IF($B$30="Preferred Return Compounding",CU64+CU66+CU67,CV102)*IF(CV$1&gt;'Project Summary'!$G$7,0,1)</f>
        <v>0</v>
      </c>
      <c r="CW64" s="1902">
        <f>IF($B$30="Preferred Return Compounding",CV64+CV66+CV67,CW102)*IF(CW$1&gt;'Project Summary'!$G$7,0,1)</f>
        <v>0</v>
      </c>
      <c r="CX64" s="1902">
        <f>IF($B$30="Preferred Return Compounding",CW64+CW66+CW67,CX102)*IF(CX$1&gt;'Project Summary'!$G$7,0,1)</f>
        <v>0</v>
      </c>
      <c r="CY64" s="1902">
        <f>IF($B$30="Preferred Return Compounding",CX64+CX66+CX67,CY102)*IF(CY$1&gt;'Project Summary'!$G$7,0,1)</f>
        <v>0</v>
      </c>
      <c r="CZ64" s="1902">
        <f>IF($B$30="Preferred Return Compounding",CY64+CY66+CY67,CZ102)*IF(CZ$1&gt;'Project Summary'!$G$7,0,1)</f>
        <v>0</v>
      </c>
      <c r="DA64" s="1902">
        <f>IF($B$30="Preferred Return Compounding",CZ64+CZ66+CZ67,DA102)*IF(DA$1&gt;'Project Summary'!$G$7,0,1)</f>
        <v>0</v>
      </c>
      <c r="DB64" s="1902">
        <f>IF($B$30="Preferred Return Compounding",DA64+DA66+DA67,DB102)*IF(DB$1&gt;'Project Summary'!$G$7,0,1)</f>
        <v>0</v>
      </c>
      <c r="DC64" s="1902">
        <f>IF($B$30="Preferred Return Compounding",DB64+DB66+DB67,DC102)*IF(DC$1&gt;'Project Summary'!$G$7,0,1)</f>
        <v>0</v>
      </c>
      <c r="DD64" s="1902">
        <f>IF($B$30="Preferred Return Compounding",DC64+DC66+DC67,DD102)*IF(DD$1&gt;'Project Summary'!$G$7,0,1)</f>
        <v>0</v>
      </c>
      <c r="DE64" s="1902">
        <f>IF($B$30="Preferred Return Compounding",DD64+DD66+DD67,DE102)*IF(DE$1&gt;'Project Summary'!$G$7,0,1)</f>
        <v>0</v>
      </c>
      <c r="DF64" s="1902">
        <f>IF($B$30="Preferred Return Compounding",DE64+DE66+DE67,DF102)*IF(DF$1&gt;'Project Summary'!$G$7,0,1)</f>
        <v>0</v>
      </c>
      <c r="DG64" s="1902">
        <f>IF($B$30="Preferred Return Compounding",DF64+DF66+DF67,DG102)*IF(DG$1&gt;'Project Summary'!$G$7,0,1)</f>
        <v>0</v>
      </c>
      <c r="DH64" s="1902">
        <f>IF($B$30="Preferred Return Compounding",DG64+DG66+DG67,DH102)*IF(DH$1&gt;'Project Summary'!$G$7,0,1)</f>
        <v>0</v>
      </c>
      <c r="DI64" s="1902">
        <f>IF($B$30="Preferred Return Compounding",DH64+DH66+DH67,DI102)*IF(DI$1&gt;'Project Summary'!$G$7,0,1)</f>
        <v>0</v>
      </c>
      <c r="DJ64" s="1902">
        <f>IF($B$30="Preferred Return Compounding",DI64+DI66+DI67,DJ102)*IF(DJ$1&gt;'Project Summary'!$G$7,0,1)</f>
        <v>0</v>
      </c>
      <c r="DK64" s="1902">
        <f>IF($B$30="Preferred Return Compounding",DJ64+DJ66+DJ67,DK102)*IF(DK$1&gt;'Project Summary'!$G$7,0,1)</f>
        <v>0</v>
      </c>
      <c r="DL64" s="1902">
        <f>IF($B$30="Preferred Return Compounding",DK64+DK66+DK67,DL102)*IF(DL$1&gt;'Project Summary'!$G$7,0,1)</f>
        <v>0</v>
      </c>
      <c r="DM64" s="1902">
        <f>IF($B$30="Preferred Return Compounding",DL64+DL66+DL67,DM102)*IF(DM$1&gt;'Project Summary'!$G$7,0,1)</f>
        <v>0</v>
      </c>
      <c r="DN64" s="1902">
        <f>IF($B$30="Preferred Return Compounding",DM64+DM66+DM67,DN102)*IF(DN$1&gt;'Project Summary'!$G$7,0,1)</f>
        <v>0</v>
      </c>
      <c r="DO64" s="1902">
        <f>IF($B$30="Preferred Return Compounding",DN64+DN66+DN67,DO102)*IF(DO$1&gt;'Project Summary'!$G$7,0,1)</f>
        <v>0</v>
      </c>
      <c r="DP64" s="1902">
        <f>IF($B$30="Preferred Return Compounding",DO64+DO66+DO67,DP102)*IF(DP$1&gt;'Project Summary'!$G$7,0,1)</f>
        <v>0</v>
      </c>
      <c r="DQ64" s="1902">
        <f>IF($B$30="Preferred Return Compounding",DP64+DP66+DP67,DQ102)*IF(DQ$1&gt;'Project Summary'!$G$7,0,1)</f>
        <v>0</v>
      </c>
      <c r="DR64" s="1902">
        <f>IF($B$30="Preferred Return Compounding",DQ64+DQ66+DQ67,DR102)*IF(DR$1&gt;'Project Summary'!$G$7,0,1)</f>
        <v>0</v>
      </c>
      <c r="DS64" s="1902">
        <f>IF($B$30="Preferred Return Compounding",DR64+DR66+DR67,DS102)*IF(DS$1&gt;'Project Summary'!$G$7,0,1)</f>
        <v>0</v>
      </c>
      <c r="DT64" s="1902">
        <f>IF($B$30="Preferred Return Compounding",DS64+DS66+DS67,DT102)*IF(DT$1&gt;'Project Summary'!$G$7,0,1)</f>
        <v>0</v>
      </c>
      <c r="DU64" s="1902">
        <f>IF($B$30="Preferred Return Compounding",DT64+DT66+DT67,DU102)*IF(DU$1&gt;'Project Summary'!$G$7,0,1)</f>
        <v>0</v>
      </c>
      <c r="DV64" s="1902">
        <f>IF($B$30="Preferred Return Compounding",DU64+DU66+DU67,DV102)*IF(DV$1&gt;'Project Summary'!$G$7,0,1)</f>
        <v>0</v>
      </c>
      <c r="DW64" s="1902">
        <f>IF($B$30="Preferred Return Compounding",DV64+DV66+DV67,DW102)*IF(DW$1&gt;'Project Summary'!$G$7,0,1)</f>
        <v>0</v>
      </c>
      <c r="DX64" s="1902">
        <f>IF($B$30="Preferred Return Compounding",DW64+DW66+DW67,DX102)*IF(DX$1&gt;'Project Summary'!$G$7,0,1)</f>
        <v>0</v>
      </c>
      <c r="DY64" s="1902">
        <f>IF($B$30="Preferred Return Compounding",DX64+DX66+DX67,DY102)*IF(DY$1&gt;'Project Summary'!$G$7,0,1)</f>
        <v>0</v>
      </c>
      <c r="DZ64" s="1902">
        <f>IF($B$30="Preferred Return Compounding",DY64+DY66+DY67,DZ102)*IF(DZ$1&gt;'Project Summary'!$G$7,0,1)</f>
        <v>0</v>
      </c>
      <c r="EA64" s="1902">
        <f>IF($B$30="Preferred Return Compounding",DZ64+DZ66+DZ67,EA102)*IF(EA$1&gt;'Project Summary'!$G$7,0,1)</f>
        <v>0</v>
      </c>
      <c r="EB64" s="1902">
        <f>IF($B$30="Preferred Return Compounding",EA64+EA66+EA67,EB102)*IF(EB$1&gt;'Project Summary'!$G$7,0,1)</f>
        <v>0</v>
      </c>
      <c r="EC64" s="1902">
        <f>IF($B$30="Preferred Return Compounding",EB64+EB66+EB67,EC102)*IF(EC$1&gt;'Project Summary'!$G$7,0,1)</f>
        <v>0</v>
      </c>
      <c r="ED64" s="1902">
        <f>IF($B$30="Preferred Return Compounding",EC64+EC66+EC67,ED102)*IF(ED$1&gt;'Project Summary'!$G$7,0,1)</f>
        <v>0</v>
      </c>
      <c r="EE64" s="47"/>
      <c r="EF64"/>
    </row>
    <row r="65" spans="1:136" s="1876" customFormat="1">
      <c r="A65"/>
      <c r="B65" s="7" t="s">
        <v>318</v>
      </c>
      <c r="C65"/>
      <c r="D65"/>
      <c r="E65"/>
      <c r="F65"/>
      <c r="G65"/>
      <c r="H65"/>
      <c r="I65"/>
      <c r="J65"/>
      <c r="K65"/>
      <c r="L65"/>
      <c r="M65" s="646"/>
      <c r="N65" s="1434"/>
      <c r="O65" s="466">
        <f t="shared" ref="O65:BZ65" si="230">N68+N69</f>
        <v>0</v>
      </c>
      <c r="P65" s="466">
        <f t="shared" si="230"/>
        <v>0</v>
      </c>
      <c r="Q65" s="466">
        <f>P68+P69</f>
        <v>0</v>
      </c>
      <c r="R65" s="466">
        <f t="shared" si="230"/>
        <v>0</v>
      </c>
      <c r="S65" s="466">
        <f t="shared" si="230"/>
        <v>0</v>
      </c>
      <c r="T65" s="466">
        <f t="shared" si="230"/>
        <v>0</v>
      </c>
      <c r="U65" s="466">
        <f t="shared" si="230"/>
        <v>0</v>
      </c>
      <c r="V65" s="466">
        <f t="shared" si="230"/>
        <v>0</v>
      </c>
      <c r="W65" s="466">
        <f t="shared" si="230"/>
        <v>0</v>
      </c>
      <c r="X65" s="466">
        <f t="shared" si="230"/>
        <v>0</v>
      </c>
      <c r="Y65" s="466">
        <f t="shared" si="230"/>
        <v>0</v>
      </c>
      <c r="Z65" s="466">
        <f t="shared" si="230"/>
        <v>0</v>
      </c>
      <c r="AA65" s="466">
        <f t="shared" si="230"/>
        <v>0</v>
      </c>
      <c r="AB65" s="466">
        <f t="shared" si="230"/>
        <v>0</v>
      </c>
      <c r="AC65" s="466">
        <f t="shared" si="230"/>
        <v>0</v>
      </c>
      <c r="AD65" s="466">
        <f t="shared" si="230"/>
        <v>0</v>
      </c>
      <c r="AE65" s="466">
        <f t="shared" si="230"/>
        <v>0</v>
      </c>
      <c r="AF65" s="466">
        <f t="shared" si="230"/>
        <v>0</v>
      </c>
      <c r="AG65" s="466">
        <f t="shared" si="230"/>
        <v>0</v>
      </c>
      <c r="AH65" s="466">
        <f t="shared" si="230"/>
        <v>0</v>
      </c>
      <c r="AI65" s="466">
        <f t="shared" si="230"/>
        <v>0</v>
      </c>
      <c r="AJ65" s="466">
        <f t="shared" si="230"/>
        <v>0</v>
      </c>
      <c r="AK65" s="466">
        <f t="shared" si="230"/>
        <v>0</v>
      </c>
      <c r="AL65" s="466">
        <f t="shared" si="230"/>
        <v>0</v>
      </c>
      <c r="AM65" s="466">
        <f t="shared" si="230"/>
        <v>0</v>
      </c>
      <c r="AN65" s="466">
        <f t="shared" si="230"/>
        <v>0</v>
      </c>
      <c r="AO65" s="466">
        <f t="shared" si="230"/>
        <v>0</v>
      </c>
      <c r="AP65" s="466">
        <f t="shared" si="230"/>
        <v>0</v>
      </c>
      <c r="AQ65" s="466">
        <f t="shared" si="230"/>
        <v>0</v>
      </c>
      <c r="AR65" s="466">
        <f t="shared" si="230"/>
        <v>0</v>
      </c>
      <c r="AS65" s="466">
        <f t="shared" si="230"/>
        <v>0</v>
      </c>
      <c r="AT65" s="466">
        <f t="shared" si="230"/>
        <v>0</v>
      </c>
      <c r="AU65" s="466">
        <f t="shared" si="230"/>
        <v>0</v>
      </c>
      <c r="AV65" s="466">
        <f t="shared" si="230"/>
        <v>0</v>
      </c>
      <c r="AW65" s="466">
        <f t="shared" si="230"/>
        <v>0</v>
      </c>
      <c r="AX65" s="466">
        <f t="shared" si="230"/>
        <v>0</v>
      </c>
      <c r="AY65" s="466">
        <f t="shared" si="230"/>
        <v>0</v>
      </c>
      <c r="AZ65" s="466">
        <f t="shared" si="230"/>
        <v>0</v>
      </c>
      <c r="BA65" s="466">
        <f t="shared" si="230"/>
        <v>0</v>
      </c>
      <c r="BB65" s="466">
        <f t="shared" si="230"/>
        <v>0</v>
      </c>
      <c r="BC65" s="466">
        <f t="shared" si="230"/>
        <v>0</v>
      </c>
      <c r="BD65" s="466">
        <f t="shared" si="230"/>
        <v>0</v>
      </c>
      <c r="BE65" s="466">
        <f t="shared" si="230"/>
        <v>0</v>
      </c>
      <c r="BF65" s="466">
        <f t="shared" si="230"/>
        <v>0</v>
      </c>
      <c r="BG65" s="466">
        <f t="shared" si="230"/>
        <v>0</v>
      </c>
      <c r="BH65" s="466">
        <f t="shared" si="230"/>
        <v>0</v>
      </c>
      <c r="BI65" s="466">
        <f t="shared" si="230"/>
        <v>0</v>
      </c>
      <c r="BJ65" s="466">
        <f t="shared" si="230"/>
        <v>0</v>
      </c>
      <c r="BK65" s="466">
        <f t="shared" si="230"/>
        <v>0</v>
      </c>
      <c r="BL65" s="466">
        <f t="shared" si="230"/>
        <v>0</v>
      </c>
      <c r="BM65" s="466">
        <f t="shared" si="230"/>
        <v>0</v>
      </c>
      <c r="BN65" s="466">
        <f t="shared" si="230"/>
        <v>0</v>
      </c>
      <c r="BO65" s="466">
        <f t="shared" si="230"/>
        <v>0</v>
      </c>
      <c r="BP65" s="466">
        <f t="shared" si="230"/>
        <v>0</v>
      </c>
      <c r="BQ65" s="466">
        <f t="shared" si="230"/>
        <v>0</v>
      </c>
      <c r="BR65" s="466">
        <f t="shared" si="230"/>
        <v>0</v>
      </c>
      <c r="BS65" s="466">
        <f t="shared" si="230"/>
        <v>0</v>
      </c>
      <c r="BT65" s="466">
        <f t="shared" si="230"/>
        <v>0</v>
      </c>
      <c r="BU65" s="466">
        <f t="shared" si="230"/>
        <v>0</v>
      </c>
      <c r="BV65" s="466">
        <f t="shared" si="230"/>
        <v>0</v>
      </c>
      <c r="BW65" s="466">
        <f t="shared" si="230"/>
        <v>0</v>
      </c>
      <c r="BX65" s="466">
        <f t="shared" si="230"/>
        <v>0</v>
      </c>
      <c r="BY65" s="466">
        <f t="shared" si="230"/>
        <v>0</v>
      </c>
      <c r="BZ65" s="466">
        <f t="shared" si="230"/>
        <v>0</v>
      </c>
      <c r="CA65" s="466">
        <f t="shared" ref="CA65:CT65" si="231">BZ68+BZ69</f>
        <v>0</v>
      </c>
      <c r="CB65" s="466">
        <f t="shared" si="231"/>
        <v>0</v>
      </c>
      <c r="CC65" s="466">
        <f t="shared" si="231"/>
        <v>0</v>
      </c>
      <c r="CD65" s="466">
        <f t="shared" si="231"/>
        <v>0</v>
      </c>
      <c r="CE65" s="466">
        <f t="shared" si="231"/>
        <v>0</v>
      </c>
      <c r="CF65" s="466">
        <f t="shared" si="231"/>
        <v>0</v>
      </c>
      <c r="CG65" s="466">
        <f t="shared" si="231"/>
        <v>0</v>
      </c>
      <c r="CH65" s="466">
        <f t="shared" si="231"/>
        <v>0</v>
      </c>
      <c r="CI65" s="466">
        <f t="shared" si="231"/>
        <v>0</v>
      </c>
      <c r="CJ65" s="466">
        <f t="shared" si="231"/>
        <v>0</v>
      </c>
      <c r="CK65" s="466">
        <f t="shared" si="231"/>
        <v>0</v>
      </c>
      <c r="CL65" s="466">
        <f t="shared" si="231"/>
        <v>0</v>
      </c>
      <c r="CM65" s="466">
        <f t="shared" si="231"/>
        <v>0</v>
      </c>
      <c r="CN65" s="466">
        <f t="shared" si="231"/>
        <v>0</v>
      </c>
      <c r="CO65" s="466">
        <f t="shared" si="231"/>
        <v>0</v>
      </c>
      <c r="CP65" s="466">
        <f t="shared" si="231"/>
        <v>0</v>
      </c>
      <c r="CQ65" s="466">
        <f t="shared" si="231"/>
        <v>0</v>
      </c>
      <c r="CR65" s="466">
        <f t="shared" si="231"/>
        <v>0</v>
      </c>
      <c r="CS65" s="466">
        <f t="shared" si="231"/>
        <v>0</v>
      </c>
      <c r="CT65" s="466">
        <f t="shared" si="231"/>
        <v>0</v>
      </c>
      <c r="CU65" s="466">
        <f>CT68+CT69</f>
        <v>0</v>
      </c>
      <c r="CV65" s="466">
        <f t="shared" ref="CV65:ED65" si="232">CU68+CU69</f>
        <v>0</v>
      </c>
      <c r="CW65" s="466">
        <f t="shared" si="232"/>
        <v>0</v>
      </c>
      <c r="CX65" s="466">
        <f t="shared" si="232"/>
        <v>0</v>
      </c>
      <c r="CY65" s="466">
        <f t="shared" si="232"/>
        <v>0</v>
      </c>
      <c r="CZ65" s="466">
        <f t="shared" si="232"/>
        <v>0</v>
      </c>
      <c r="DA65" s="466">
        <f t="shared" si="232"/>
        <v>0</v>
      </c>
      <c r="DB65" s="466">
        <f t="shared" si="232"/>
        <v>0</v>
      </c>
      <c r="DC65" s="466">
        <f t="shared" si="232"/>
        <v>0</v>
      </c>
      <c r="DD65" s="466">
        <f t="shared" si="232"/>
        <v>0</v>
      </c>
      <c r="DE65" s="466">
        <f t="shared" si="232"/>
        <v>0</v>
      </c>
      <c r="DF65" s="466">
        <f t="shared" si="232"/>
        <v>0</v>
      </c>
      <c r="DG65" s="466">
        <f t="shared" si="232"/>
        <v>0</v>
      </c>
      <c r="DH65" s="466">
        <f t="shared" si="232"/>
        <v>0</v>
      </c>
      <c r="DI65" s="466">
        <f t="shared" si="232"/>
        <v>0</v>
      </c>
      <c r="DJ65" s="466">
        <f t="shared" si="232"/>
        <v>0</v>
      </c>
      <c r="DK65" s="466">
        <f t="shared" si="232"/>
        <v>0</v>
      </c>
      <c r="DL65" s="466">
        <f t="shared" si="232"/>
        <v>0</v>
      </c>
      <c r="DM65" s="466">
        <f t="shared" si="232"/>
        <v>0</v>
      </c>
      <c r="DN65" s="466">
        <f t="shared" si="232"/>
        <v>0</v>
      </c>
      <c r="DO65" s="466">
        <f t="shared" si="232"/>
        <v>0</v>
      </c>
      <c r="DP65" s="466">
        <f t="shared" si="232"/>
        <v>0</v>
      </c>
      <c r="DQ65" s="466">
        <f t="shared" si="232"/>
        <v>0</v>
      </c>
      <c r="DR65" s="466">
        <f t="shared" si="232"/>
        <v>0</v>
      </c>
      <c r="DS65" s="466">
        <f t="shared" si="232"/>
        <v>0</v>
      </c>
      <c r="DT65" s="466">
        <f t="shared" si="232"/>
        <v>0</v>
      </c>
      <c r="DU65" s="466">
        <f t="shared" si="232"/>
        <v>0</v>
      </c>
      <c r="DV65" s="466">
        <f t="shared" si="232"/>
        <v>0</v>
      </c>
      <c r="DW65" s="466">
        <f t="shared" si="232"/>
        <v>0</v>
      </c>
      <c r="DX65" s="466">
        <f t="shared" si="232"/>
        <v>0</v>
      </c>
      <c r="DY65" s="466">
        <f t="shared" si="232"/>
        <v>0</v>
      </c>
      <c r="DZ65" s="466">
        <f t="shared" si="232"/>
        <v>0</v>
      </c>
      <c r="EA65" s="466">
        <f t="shared" si="232"/>
        <v>0</v>
      </c>
      <c r="EB65" s="466">
        <f t="shared" si="232"/>
        <v>0</v>
      </c>
      <c r="EC65" s="466">
        <f t="shared" si="232"/>
        <v>0</v>
      </c>
      <c r="ED65" s="466">
        <f t="shared" si="232"/>
        <v>0</v>
      </c>
      <c r="EE65" s="47"/>
      <c r="EF65"/>
    </row>
    <row r="66" spans="1:136" s="1876" customFormat="1">
      <c r="A66" s="154"/>
      <c r="B66" s="1875" t="s">
        <v>964</v>
      </c>
      <c r="C66" s="154"/>
      <c r="D66" s="154"/>
      <c r="E66" s="154"/>
      <c r="F66" s="154"/>
      <c r="G66" s="154"/>
      <c r="H66" s="154"/>
      <c r="I66" s="154"/>
      <c r="J66" s="154"/>
      <c r="K66" s="155" t="s">
        <v>319</v>
      </c>
      <c r="L66" s="155"/>
      <c r="M66" s="648">
        <f>D18</f>
        <v>0</v>
      </c>
      <c r="N66" s="1435"/>
      <c r="O66" s="1880">
        <f>IF(O$4&gt;0,O$4*$M66,0)</f>
        <v>0</v>
      </c>
      <c r="P66" s="633">
        <f t="shared" ref="P66:CA66" si="233">IF(P$4&gt;0,P$4*$M66,0)</f>
        <v>0</v>
      </c>
      <c r="Q66" s="633">
        <f t="shared" si="233"/>
        <v>0</v>
      </c>
      <c r="R66" s="633">
        <f t="shared" si="233"/>
        <v>0</v>
      </c>
      <c r="S66" s="633">
        <f t="shared" si="233"/>
        <v>0</v>
      </c>
      <c r="T66" s="633">
        <f t="shared" si="233"/>
        <v>0</v>
      </c>
      <c r="U66" s="633">
        <f t="shared" si="233"/>
        <v>0</v>
      </c>
      <c r="V66" s="633">
        <f t="shared" si="233"/>
        <v>0</v>
      </c>
      <c r="W66" s="633">
        <f t="shared" si="233"/>
        <v>0</v>
      </c>
      <c r="X66" s="633">
        <f t="shared" si="233"/>
        <v>0</v>
      </c>
      <c r="Y66" s="633">
        <f t="shared" si="233"/>
        <v>0</v>
      </c>
      <c r="Z66" s="633">
        <f t="shared" si="233"/>
        <v>0</v>
      </c>
      <c r="AA66" s="633">
        <f t="shared" si="233"/>
        <v>0</v>
      </c>
      <c r="AB66" s="633">
        <f t="shared" si="233"/>
        <v>0</v>
      </c>
      <c r="AC66" s="633">
        <f t="shared" si="233"/>
        <v>0</v>
      </c>
      <c r="AD66" s="633">
        <f t="shared" si="233"/>
        <v>0</v>
      </c>
      <c r="AE66" s="633">
        <f t="shared" si="233"/>
        <v>0</v>
      </c>
      <c r="AF66" s="633">
        <f t="shared" si="233"/>
        <v>0</v>
      </c>
      <c r="AG66" s="633">
        <f t="shared" si="233"/>
        <v>0</v>
      </c>
      <c r="AH66" s="633">
        <f t="shared" si="233"/>
        <v>0</v>
      </c>
      <c r="AI66" s="633">
        <f t="shared" si="233"/>
        <v>0</v>
      </c>
      <c r="AJ66" s="633">
        <f t="shared" si="233"/>
        <v>0</v>
      </c>
      <c r="AK66" s="633">
        <f t="shared" si="233"/>
        <v>0</v>
      </c>
      <c r="AL66" s="633">
        <f t="shared" si="233"/>
        <v>0</v>
      </c>
      <c r="AM66" s="633">
        <f t="shared" si="233"/>
        <v>0</v>
      </c>
      <c r="AN66" s="633">
        <f t="shared" si="233"/>
        <v>0</v>
      </c>
      <c r="AO66" s="633">
        <f t="shared" si="233"/>
        <v>0</v>
      </c>
      <c r="AP66" s="633">
        <f t="shared" si="233"/>
        <v>0</v>
      </c>
      <c r="AQ66" s="633">
        <f t="shared" si="233"/>
        <v>0</v>
      </c>
      <c r="AR66" s="633">
        <f t="shared" si="233"/>
        <v>0</v>
      </c>
      <c r="AS66" s="633">
        <f t="shared" si="233"/>
        <v>0</v>
      </c>
      <c r="AT66" s="633">
        <f t="shared" si="233"/>
        <v>0</v>
      </c>
      <c r="AU66" s="633">
        <f t="shared" si="233"/>
        <v>0</v>
      </c>
      <c r="AV66" s="633">
        <f t="shared" si="233"/>
        <v>0</v>
      </c>
      <c r="AW66" s="633">
        <f t="shared" si="233"/>
        <v>0</v>
      </c>
      <c r="AX66" s="633">
        <f t="shared" si="233"/>
        <v>0</v>
      </c>
      <c r="AY66" s="633">
        <f t="shared" si="233"/>
        <v>0</v>
      </c>
      <c r="AZ66" s="633">
        <f t="shared" si="233"/>
        <v>0</v>
      </c>
      <c r="BA66" s="633">
        <f t="shared" si="233"/>
        <v>0</v>
      </c>
      <c r="BB66" s="633">
        <f t="shared" si="233"/>
        <v>0</v>
      </c>
      <c r="BC66" s="633">
        <f t="shared" si="233"/>
        <v>0</v>
      </c>
      <c r="BD66" s="633">
        <f t="shared" si="233"/>
        <v>0</v>
      </c>
      <c r="BE66" s="633">
        <f t="shared" si="233"/>
        <v>0</v>
      </c>
      <c r="BF66" s="633">
        <f t="shared" si="233"/>
        <v>0</v>
      </c>
      <c r="BG66" s="633">
        <f t="shared" si="233"/>
        <v>0</v>
      </c>
      <c r="BH66" s="633">
        <f t="shared" si="233"/>
        <v>0</v>
      </c>
      <c r="BI66" s="633">
        <f t="shared" si="233"/>
        <v>0</v>
      </c>
      <c r="BJ66" s="633">
        <f t="shared" si="233"/>
        <v>0</v>
      </c>
      <c r="BK66" s="633">
        <f t="shared" si="233"/>
        <v>0</v>
      </c>
      <c r="BL66" s="633">
        <f t="shared" si="233"/>
        <v>0</v>
      </c>
      <c r="BM66" s="633">
        <f t="shared" si="233"/>
        <v>0</v>
      </c>
      <c r="BN66" s="633">
        <f t="shared" si="233"/>
        <v>0</v>
      </c>
      <c r="BO66" s="633">
        <f t="shared" si="233"/>
        <v>0</v>
      </c>
      <c r="BP66" s="633">
        <f t="shared" si="233"/>
        <v>0</v>
      </c>
      <c r="BQ66" s="633">
        <f t="shared" si="233"/>
        <v>0</v>
      </c>
      <c r="BR66" s="633">
        <f t="shared" si="233"/>
        <v>0</v>
      </c>
      <c r="BS66" s="633">
        <f t="shared" si="233"/>
        <v>0</v>
      </c>
      <c r="BT66" s="633">
        <f t="shared" si="233"/>
        <v>0</v>
      </c>
      <c r="BU66" s="633">
        <f t="shared" si="233"/>
        <v>0</v>
      </c>
      <c r="BV66" s="633">
        <f t="shared" si="233"/>
        <v>0</v>
      </c>
      <c r="BW66" s="633">
        <f t="shared" si="233"/>
        <v>0</v>
      </c>
      <c r="BX66" s="633">
        <f t="shared" si="233"/>
        <v>0</v>
      </c>
      <c r="BY66" s="633">
        <f t="shared" si="233"/>
        <v>0</v>
      </c>
      <c r="BZ66" s="633">
        <f t="shared" si="233"/>
        <v>0</v>
      </c>
      <c r="CA66" s="633">
        <f t="shared" si="233"/>
        <v>0</v>
      </c>
      <c r="CB66" s="633">
        <f t="shared" ref="CB66:ED66" si="234">IF(CB$4&gt;0,CB$4*$M66,0)</f>
        <v>0</v>
      </c>
      <c r="CC66" s="633">
        <f t="shared" si="234"/>
        <v>0</v>
      </c>
      <c r="CD66" s="633">
        <f t="shared" si="234"/>
        <v>0</v>
      </c>
      <c r="CE66" s="633">
        <f t="shared" si="234"/>
        <v>0</v>
      </c>
      <c r="CF66" s="633">
        <f t="shared" si="234"/>
        <v>0</v>
      </c>
      <c r="CG66" s="633">
        <f t="shared" si="234"/>
        <v>0</v>
      </c>
      <c r="CH66" s="633">
        <f t="shared" si="234"/>
        <v>0</v>
      </c>
      <c r="CI66" s="633">
        <f t="shared" si="234"/>
        <v>0</v>
      </c>
      <c r="CJ66" s="633">
        <f t="shared" si="234"/>
        <v>0</v>
      </c>
      <c r="CK66" s="633">
        <f t="shared" si="234"/>
        <v>0</v>
      </c>
      <c r="CL66" s="633">
        <f t="shared" si="234"/>
        <v>0</v>
      </c>
      <c r="CM66" s="633">
        <f t="shared" si="234"/>
        <v>0</v>
      </c>
      <c r="CN66" s="633">
        <f t="shared" si="234"/>
        <v>0</v>
      </c>
      <c r="CO66" s="633">
        <f t="shared" si="234"/>
        <v>0</v>
      </c>
      <c r="CP66" s="633">
        <f t="shared" si="234"/>
        <v>0</v>
      </c>
      <c r="CQ66" s="633">
        <f t="shared" si="234"/>
        <v>0</v>
      </c>
      <c r="CR66" s="633">
        <f t="shared" si="234"/>
        <v>0</v>
      </c>
      <c r="CS66" s="633">
        <f t="shared" si="234"/>
        <v>0</v>
      </c>
      <c r="CT66" s="633">
        <f t="shared" si="234"/>
        <v>0</v>
      </c>
      <c r="CU66" s="633">
        <f t="shared" si="234"/>
        <v>0</v>
      </c>
      <c r="CV66" s="633">
        <f t="shared" si="234"/>
        <v>0</v>
      </c>
      <c r="CW66" s="633">
        <f t="shared" si="234"/>
        <v>0</v>
      </c>
      <c r="CX66" s="633">
        <f t="shared" si="234"/>
        <v>0</v>
      </c>
      <c r="CY66" s="633">
        <f t="shared" si="234"/>
        <v>0</v>
      </c>
      <c r="CZ66" s="633">
        <f t="shared" si="234"/>
        <v>0</v>
      </c>
      <c r="DA66" s="633">
        <f t="shared" si="234"/>
        <v>0</v>
      </c>
      <c r="DB66" s="633">
        <f t="shared" si="234"/>
        <v>0</v>
      </c>
      <c r="DC66" s="633">
        <f t="shared" si="234"/>
        <v>0</v>
      </c>
      <c r="DD66" s="633">
        <f t="shared" si="234"/>
        <v>0</v>
      </c>
      <c r="DE66" s="633">
        <f t="shared" si="234"/>
        <v>0</v>
      </c>
      <c r="DF66" s="633">
        <f t="shared" si="234"/>
        <v>0</v>
      </c>
      <c r="DG66" s="633">
        <f t="shared" si="234"/>
        <v>0</v>
      </c>
      <c r="DH66" s="633">
        <f t="shared" si="234"/>
        <v>0</v>
      </c>
      <c r="DI66" s="633">
        <f t="shared" si="234"/>
        <v>0</v>
      </c>
      <c r="DJ66" s="633">
        <f t="shared" si="234"/>
        <v>0</v>
      </c>
      <c r="DK66" s="633">
        <f t="shared" si="234"/>
        <v>0</v>
      </c>
      <c r="DL66" s="633">
        <f t="shared" si="234"/>
        <v>0</v>
      </c>
      <c r="DM66" s="633">
        <f t="shared" si="234"/>
        <v>0</v>
      </c>
      <c r="DN66" s="633">
        <f t="shared" si="234"/>
        <v>0</v>
      </c>
      <c r="DO66" s="633">
        <f t="shared" si="234"/>
        <v>0</v>
      </c>
      <c r="DP66" s="633">
        <f t="shared" si="234"/>
        <v>0</v>
      </c>
      <c r="DQ66" s="633">
        <f t="shared" si="234"/>
        <v>0</v>
      </c>
      <c r="DR66" s="633">
        <f t="shared" si="234"/>
        <v>0</v>
      </c>
      <c r="DS66" s="633">
        <f t="shared" si="234"/>
        <v>0</v>
      </c>
      <c r="DT66" s="633">
        <f t="shared" si="234"/>
        <v>0</v>
      </c>
      <c r="DU66" s="633">
        <f t="shared" si="234"/>
        <v>0</v>
      </c>
      <c r="DV66" s="633">
        <f t="shared" si="234"/>
        <v>0</v>
      </c>
      <c r="DW66" s="633">
        <f t="shared" si="234"/>
        <v>0</v>
      </c>
      <c r="DX66" s="633">
        <f t="shared" si="234"/>
        <v>0</v>
      </c>
      <c r="DY66" s="633">
        <f t="shared" si="234"/>
        <v>0</v>
      </c>
      <c r="DZ66" s="633">
        <f t="shared" si="234"/>
        <v>0</v>
      </c>
      <c r="EA66" s="633">
        <f t="shared" si="234"/>
        <v>0</v>
      </c>
      <c r="EB66" s="633">
        <f t="shared" si="234"/>
        <v>0</v>
      </c>
      <c r="EC66" s="633">
        <f t="shared" si="234"/>
        <v>0</v>
      </c>
      <c r="ED66" s="633">
        <f t="shared" si="234"/>
        <v>0</v>
      </c>
      <c r="EE66" s="47"/>
      <c r="EF66"/>
    </row>
    <row r="67" spans="1:136" s="1876" customFormat="1">
      <c r="A67"/>
      <c r="B67" s="7" t="s">
        <v>960</v>
      </c>
      <c r="C67"/>
      <c r="D67"/>
      <c r="E67"/>
      <c r="F67"/>
      <c r="G67"/>
      <c r="H67"/>
      <c r="I67"/>
      <c r="J67"/>
      <c r="K67" s="155" t="s">
        <v>38</v>
      </c>
      <c r="L67" s="155"/>
      <c r="M67" s="648">
        <f>'Project Summary'!O15</f>
        <v>0</v>
      </c>
      <c r="N67" s="1434"/>
      <c r="O67" s="466">
        <f t="shared" ref="O67:BZ67" si="235">O64*$M67/12</f>
        <v>0</v>
      </c>
      <c r="P67" s="466">
        <f t="shared" si="235"/>
        <v>0</v>
      </c>
      <c r="Q67" s="466">
        <f t="shared" si="235"/>
        <v>0</v>
      </c>
      <c r="R67" s="466">
        <f t="shared" si="235"/>
        <v>0</v>
      </c>
      <c r="S67" s="466">
        <f t="shared" si="235"/>
        <v>0</v>
      </c>
      <c r="T67" s="466">
        <f t="shared" si="235"/>
        <v>0</v>
      </c>
      <c r="U67" s="466">
        <f t="shared" si="235"/>
        <v>0</v>
      </c>
      <c r="V67" s="466">
        <f t="shared" si="235"/>
        <v>0</v>
      </c>
      <c r="W67" s="466">
        <f t="shared" si="235"/>
        <v>0</v>
      </c>
      <c r="X67" s="466">
        <f t="shared" si="235"/>
        <v>0</v>
      </c>
      <c r="Y67" s="466">
        <f t="shared" si="235"/>
        <v>0</v>
      </c>
      <c r="Z67" s="466">
        <f t="shared" si="235"/>
        <v>0</v>
      </c>
      <c r="AA67" s="466">
        <f t="shared" si="235"/>
        <v>0</v>
      </c>
      <c r="AB67" s="466">
        <f t="shared" si="235"/>
        <v>0</v>
      </c>
      <c r="AC67" s="466">
        <f t="shared" si="235"/>
        <v>0</v>
      </c>
      <c r="AD67" s="466">
        <f t="shared" si="235"/>
        <v>0</v>
      </c>
      <c r="AE67" s="466">
        <f t="shared" si="235"/>
        <v>0</v>
      </c>
      <c r="AF67" s="466">
        <f t="shared" si="235"/>
        <v>0</v>
      </c>
      <c r="AG67" s="466">
        <f t="shared" si="235"/>
        <v>0</v>
      </c>
      <c r="AH67" s="466">
        <f t="shared" si="235"/>
        <v>0</v>
      </c>
      <c r="AI67" s="466">
        <f t="shared" si="235"/>
        <v>0</v>
      </c>
      <c r="AJ67" s="466">
        <f t="shared" si="235"/>
        <v>0</v>
      </c>
      <c r="AK67" s="466">
        <f t="shared" si="235"/>
        <v>0</v>
      </c>
      <c r="AL67" s="466">
        <f t="shared" si="235"/>
        <v>0</v>
      </c>
      <c r="AM67" s="466">
        <f t="shared" si="235"/>
        <v>0</v>
      </c>
      <c r="AN67" s="466">
        <f t="shared" si="235"/>
        <v>0</v>
      </c>
      <c r="AO67" s="466">
        <f t="shared" si="235"/>
        <v>0</v>
      </c>
      <c r="AP67" s="466">
        <f t="shared" si="235"/>
        <v>0</v>
      </c>
      <c r="AQ67" s="466">
        <f t="shared" si="235"/>
        <v>0</v>
      </c>
      <c r="AR67" s="466">
        <f t="shared" si="235"/>
        <v>0</v>
      </c>
      <c r="AS67" s="466">
        <f t="shared" si="235"/>
        <v>0</v>
      </c>
      <c r="AT67" s="466">
        <f t="shared" si="235"/>
        <v>0</v>
      </c>
      <c r="AU67" s="466">
        <f t="shared" si="235"/>
        <v>0</v>
      </c>
      <c r="AV67" s="466">
        <f t="shared" si="235"/>
        <v>0</v>
      </c>
      <c r="AW67" s="466">
        <f t="shared" si="235"/>
        <v>0</v>
      </c>
      <c r="AX67" s="466">
        <f t="shared" si="235"/>
        <v>0</v>
      </c>
      <c r="AY67" s="466">
        <f t="shared" si="235"/>
        <v>0</v>
      </c>
      <c r="AZ67" s="466">
        <f t="shared" si="235"/>
        <v>0</v>
      </c>
      <c r="BA67" s="466">
        <f t="shared" si="235"/>
        <v>0</v>
      </c>
      <c r="BB67" s="466">
        <f t="shared" si="235"/>
        <v>0</v>
      </c>
      <c r="BC67" s="466">
        <f t="shared" si="235"/>
        <v>0</v>
      </c>
      <c r="BD67" s="466">
        <f t="shared" si="235"/>
        <v>0</v>
      </c>
      <c r="BE67" s="466">
        <f t="shared" si="235"/>
        <v>0</v>
      </c>
      <c r="BF67" s="466">
        <f t="shared" si="235"/>
        <v>0</v>
      </c>
      <c r="BG67" s="466">
        <f t="shared" si="235"/>
        <v>0</v>
      </c>
      <c r="BH67" s="466">
        <f t="shared" si="235"/>
        <v>0</v>
      </c>
      <c r="BI67" s="466">
        <f t="shared" si="235"/>
        <v>0</v>
      </c>
      <c r="BJ67" s="466">
        <f t="shared" si="235"/>
        <v>0</v>
      </c>
      <c r="BK67" s="466">
        <f t="shared" si="235"/>
        <v>0</v>
      </c>
      <c r="BL67" s="466">
        <f t="shared" si="235"/>
        <v>0</v>
      </c>
      <c r="BM67" s="466">
        <f t="shared" si="235"/>
        <v>0</v>
      </c>
      <c r="BN67" s="466">
        <f t="shared" si="235"/>
        <v>0</v>
      </c>
      <c r="BO67" s="466">
        <f t="shared" si="235"/>
        <v>0</v>
      </c>
      <c r="BP67" s="466">
        <f t="shared" si="235"/>
        <v>0</v>
      </c>
      <c r="BQ67" s="466">
        <f t="shared" si="235"/>
        <v>0</v>
      </c>
      <c r="BR67" s="466">
        <f t="shared" si="235"/>
        <v>0</v>
      </c>
      <c r="BS67" s="466">
        <f t="shared" si="235"/>
        <v>0</v>
      </c>
      <c r="BT67" s="466">
        <f t="shared" si="235"/>
        <v>0</v>
      </c>
      <c r="BU67" s="466">
        <f t="shared" si="235"/>
        <v>0</v>
      </c>
      <c r="BV67" s="466">
        <f t="shared" si="235"/>
        <v>0</v>
      </c>
      <c r="BW67" s="466">
        <f t="shared" si="235"/>
        <v>0</v>
      </c>
      <c r="BX67" s="466">
        <f t="shared" si="235"/>
        <v>0</v>
      </c>
      <c r="BY67" s="466">
        <f t="shared" si="235"/>
        <v>0</v>
      </c>
      <c r="BZ67" s="466">
        <f t="shared" si="235"/>
        <v>0</v>
      </c>
      <c r="CA67" s="466">
        <f t="shared" ref="CA67:ED67" si="236">CA64*$M67/12</f>
        <v>0</v>
      </c>
      <c r="CB67" s="466">
        <f t="shared" si="236"/>
        <v>0</v>
      </c>
      <c r="CC67" s="466">
        <f t="shared" si="236"/>
        <v>0</v>
      </c>
      <c r="CD67" s="466">
        <f t="shared" si="236"/>
        <v>0</v>
      </c>
      <c r="CE67" s="466">
        <f t="shared" si="236"/>
        <v>0</v>
      </c>
      <c r="CF67" s="466">
        <f t="shared" si="236"/>
        <v>0</v>
      </c>
      <c r="CG67" s="466">
        <f t="shared" si="236"/>
        <v>0</v>
      </c>
      <c r="CH67" s="466">
        <f t="shared" si="236"/>
        <v>0</v>
      </c>
      <c r="CI67" s="466">
        <f t="shared" si="236"/>
        <v>0</v>
      </c>
      <c r="CJ67" s="466">
        <f t="shared" si="236"/>
        <v>0</v>
      </c>
      <c r="CK67" s="466">
        <f t="shared" si="236"/>
        <v>0</v>
      </c>
      <c r="CL67" s="466">
        <f t="shared" si="236"/>
        <v>0</v>
      </c>
      <c r="CM67" s="466">
        <f t="shared" si="236"/>
        <v>0</v>
      </c>
      <c r="CN67" s="466">
        <f t="shared" si="236"/>
        <v>0</v>
      </c>
      <c r="CO67" s="466">
        <f t="shared" si="236"/>
        <v>0</v>
      </c>
      <c r="CP67" s="466">
        <f t="shared" si="236"/>
        <v>0</v>
      </c>
      <c r="CQ67" s="466">
        <f t="shared" si="236"/>
        <v>0</v>
      </c>
      <c r="CR67" s="466">
        <f t="shared" si="236"/>
        <v>0</v>
      </c>
      <c r="CS67" s="466">
        <f t="shared" si="236"/>
        <v>0</v>
      </c>
      <c r="CT67" s="466">
        <f t="shared" si="236"/>
        <v>0</v>
      </c>
      <c r="CU67" s="466">
        <f t="shared" si="236"/>
        <v>0</v>
      </c>
      <c r="CV67" s="466">
        <f t="shared" si="236"/>
        <v>0</v>
      </c>
      <c r="CW67" s="466">
        <f t="shared" si="236"/>
        <v>0</v>
      </c>
      <c r="CX67" s="466">
        <f t="shared" si="236"/>
        <v>0</v>
      </c>
      <c r="CY67" s="466">
        <f t="shared" si="236"/>
        <v>0</v>
      </c>
      <c r="CZ67" s="466">
        <f t="shared" si="236"/>
        <v>0</v>
      </c>
      <c r="DA67" s="466">
        <f t="shared" si="236"/>
        <v>0</v>
      </c>
      <c r="DB67" s="466">
        <f t="shared" si="236"/>
        <v>0</v>
      </c>
      <c r="DC67" s="466">
        <f t="shared" si="236"/>
        <v>0</v>
      </c>
      <c r="DD67" s="466">
        <f t="shared" si="236"/>
        <v>0</v>
      </c>
      <c r="DE67" s="466">
        <f t="shared" si="236"/>
        <v>0</v>
      </c>
      <c r="DF67" s="466">
        <f t="shared" si="236"/>
        <v>0</v>
      </c>
      <c r="DG67" s="466">
        <f t="shared" si="236"/>
        <v>0</v>
      </c>
      <c r="DH67" s="466">
        <f t="shared" si="236"/>
        <v>0</v>
      </c>
      <c r="DI67" s="466">
        <f t="shared" si="236"/>
        <v>0</v>
      </c>
      <c r="DJ67" s="466">
        <f t="shared" si="236"/>
        <v>0</v>
      </c>
      <c r="DK67" s="466">
        <f t="shared" si="236"/>
        <v>0</v>
      </c>
      <c r="DL67" s="466">
        <f t="shared" si="236"/>
        <v>0</v>
      </c>
      <c r="DM67" s="466">
        <f t="shared" si="236"/>
        <v>0</v>
      </c>
      <c r="DN67" s="466">
        <f t="shared" si="236"/>
        <v>0</v>
      </c>
      <c r="DO67" s="466">
        <f t="shared" si="236"/>
        <v>0</v>
      </c>
      <c r="DP67" s="466">
        <f t="shared" si="236"/>
        <v>0</v>
      </c>
      <c r="DQ67" s="466">
        <f t="shared" si="236"/>
        <v>0</v>
      </c>
      <c r="DR67" s="466">
        <f t="shared" si="236"/>
        <v>0</v>
      </c>
      <c r="DS67" s="466">
        <f t="shared" si="236"/>
        <v>0</v>
      </c>
      <c r="DT67" s="466">
        <f t="shared" si="236"/>
        <v>0</v>
      </c>
      <c r="DU67" s="466">
        <f t="shared" si="236"/>
        <v>0</v>
      </c>
      <c r="DV67" s="466">
        <f t="shared" si="236"/>
        <v>0</v>
      </c>
      <c r="DW67" s="466">
        <f t="shared" si="236"/>
        <v>0</v>
      </c>
      <c r="DX67" s="466">
        <f t="shared" si="236"/>
        <v>0</v>
      </c>
      <c r="DY67" s="466">
        <f t="shared" si="236"/>
        <v>0</v>
      </c>
      <c r="DZ67" s="466">
        <f t="shared" si="236"/>
        <v>0</v>
      </c>
      <c r="EA67" s="466">
        <f t="shared" si="236"/>
        <v>0</v>
      </c>
      <c r="EB67" s="466">
        <f t="shared" si="236"/>
        <v>0</v>
      </c>
      <c r="EC67" s="466">
        <f t="shared" si="236"/>
        <v>0</v>
      </c>
      <c r="ED67" s="466">
        <f t="shared" si="236"/>
        <v>0</v>
      </c>
      <c r="EE67" s="47"/>
      <c r="EF67"/>
    </row>
    <row r="68" spans="1:136" s="1876" customFormat="1">
      <c r="A68" s="802"/>
      <c r="B68" s="816" t="s">
        <v>320</v>
      </c>
      <c r="C68" s="802"/>
      <c r="D68" s="802"/>
      <c r="E68" s="802"/>
      <c r="F68" s="802"/>
      <c r="G68" s="802"/>
      <c r="H68" s="802"/>
      <c r="I68" s="802"/>
      <c r="J68" s="802"/>
      <c r="K68" s="802"/>
      <c r="L68" s="802"/>
      <c r="M68" s="1877"/>
      <c r="N68" s="1878"/>
      <c r="O68" s="1879">
        <f>IF($M67=0,0,SUM(O65:O67))</f>
        <v>0</v>
      </c>
      <c r="P68" s="1879">
        <f t="shared" ref="P68" si="237">IF($M67=0,0,SUM(P65:P67))</f>
        <v>0</v>
      </c>
      <c r="Q68" s="1879">
        <f t="shared" ref="Q68" si="238">IF($M67=0,0,SUM(Q65:Q67))</f>
        <v>0</v>
      </c>
      <c r="R68" s="1879">
        <f t="shared" ref="R68" si="239">IF($M67=0,0,SUM(R65:R67))</f>
        <v>0</v>
      </c>
      <c r="S68" s="1879">
        <f t="shared" ref="S68" si="240">IF($M67=0,0,SUM(S65:S67))</f>
        <v>0</v>
      </c>
      <c r="T68" s="1879">
        <f t="shared" ref="T68" si="241">IF($M67=0,0,SUM(T65:T67))</f>
        <v>0</v>
      </c>
      <c r="U68" s="1879">
        <f t="shared" ref="U68" si="242">IF($M67=0,0,SUM(U65:U67))</f>
        <v>0</v>
      </c>
      <c r="V68" s="1879">
        <f t="shared" ref="V68" si="243">IF($M67=0,0,SUM(V65:V67))</f>
        <v>0</v>
      </c>
      <c r="W68" s="1879">
        <f t="shared" ref="W68" si="244">IF($M67=0,0,SUM(W65:W67))</f>
        <v>0</v>
      </c>
      <c r="X68" s="1879">
        <f t="shared" ref="X68" si="245">IF($M67=0,0,SUM(X65:X67))</f>
        <v>0</v>
      </c>
      <c r="Y68" s="1879">
        <f t="shared" ref="Y68" si="246">IF($M67=0,0,SUM(Y65:Y67))</f>
        <v>0</v>
      </c>
      <c r="Z68" s="1879">
        <f t="shared" ref="Z68" si="247">IF($M67=0,0,SUM(Z65:Z67))</f>
        <v>0</v>
      </c>
      <c r="AA68" s="1879">
        <f t="shared" ref="AA68" si="248">IF($M67=0,0,SUM(AA65:AA67))</f>
        <v>0</v>
      </c>
      <c r="AB68" s="1879">
        <f t="shared" ref="AB68" si="249">IF($M67=0,0,SUM(AB65:AB67))</f>
        <v>0</v>
      </c>
      <c r="AC68" s="1879">
        <f t="shared" ref="AC68" si="250">IF($M67=0,0,SUM(AC65:AC67))</f>
        <v>0</v>
      </c>
      <c r="AD68" s="1879">
        <f t="shared" ref="AD68" si="251">IF($M67=0,0,SUM(AD65:AD67))</f>
        <v>0</v>
      </c>
      <c r="AE68" s="1879">
        <f t="shared" ref="AE68" si="252">IF($M67=0,0,SUM(AE65:AE67))</f>
        <v>0</v>
      </c>
      <c r="AF68" s="1879">
        <f t="shared" ref="AF68" si="253">IF($M67=0,0,SUM(AF65:AF67))</f>
        <v>0</v>
      </c>
      <c r="AG68" s="1879">
        <f t="shared" ref="AG68" si="254">IF($M67=0,0,SUM(AG65:AG67))</f>
        <v>0</v>
      </c>
      <c r="AH68" s="1879">
        <f t="shared" ref="AH68" si="255">IF($M67=0,0,SUM(AH65:AH67))</f>
        <v>0</v>
      </c>
      <c r="AI68" s="1879">
        <f t="shared" ref="AI68" si="256">IF($M67=0,0,SUM(AI65:AI67))</f>
        <v>0</v>
      </c>
      <c r="AJ68" s="1879">
        <f t="shared" ref="AJ68" si="257">IF($M67=0,0,SUM(AJ65:AJ67))</f>
        <v>0</v>
      </c>
      <c r="AK68" s="1879">
        <f t="shared" ref="AK68" si="258">IF($M67=0,0,SUM(AK65:AK67))</f>
        <v>0</v>
      </c>
      <c r="AL68" s="1879">
        <f t="shared" ref="AL68" si="259">IF($M67=0,0,SUM(AL65:AL67))</f>
        <v>0</v>
      </c>
      <c r="AM68" s="1879">
        <f t="shared" ref="AM68" si="260">IF($M67=0,0,SUM(AM65:AM67))</f>
        <v>0</v>
      </c>
      <c r="AN68" s="1879">
        <f t="shared" ref="AN68" si="261">IF($M67=0,0,SUM(AN65:AN67))</f>
        <v>0</v>
      </c>
      <c r="AO68" s="1879">
        <f t="shared" ref="AO68" si="262">IF($M67=0,0,SUM(AO65:AO67))</f>
        <v>0</v>
      </c>
      <c r="AP68" s="1879">
        <f t="shared" ref="AP68" si="263">IF($M67=0,0,SUM(AP65:AP67))</f>
        <v>0</v>
      </c>
      <c r="AQ68" s="1879">
        <f t="shared" ref="AQ68" si="264">IF($M67=0,0,SUM(AQ65:AQ67))</f>
        <v>0</v>
      </c>
      <c r="AR68" s="1879">
        <f t="shared" ref="AR68" si="265">IF($M67=0,0,SUM(AR65:AR67))</f>
        <v>0</v>
      </c>
      <c r="AS68" s="1879">
        <f t="shared" ref="AS68" si="266">IF($M67=0,0,SUM(AS65:AS67))</f>
        <v>0</v>
      </c>
      <c r="AT68" s="1879">
        <f t="shared" ref="AT68" si="267">IF($M67=0,0,SUM(AT65:AT67))</f>
        <v>0</v>
      </c>
      <c r="AU68" s="1879">
        <f t="shared" ref="AU68" si="268">IF($M67=0,0,SUM(AU65:AU67))</f>
        <v>0</v>
      </c>
      <c r="AV68" s="1879">
        <f t="shared" ref="AV68" si="269">IF($M67=0,0,SUM(AV65:AV67))</f>
        <v>0</v>
      </c>
      <c r="AW68" s="1879">
        <f t="shared" ref="AW68" si="270">IF($M67=0,0,SUM(AW65:AW67))</f>
        <v>0</v>
      </c>
      <c r="AX68" s="1879">
        <f t="shared" ref="AX68" si="271">IF($M67=0,0,SUM(AX65:AX67))</f>
        <v>0</v>
      </c>
      <c r="AY68" s="1879">
        <f t="shared" ref="AY68" si="272">IF($M67=0,0,SUM(AY65:AY67))</f>
        <v>0</v>
      </c>
      <c r="AZ68" s="1879">
        <f t="shared" ref="AZ68" si="273">IF($M67=0,0,SUM(AZ65:AZ67))</f>
        <v>0</v>
      </c>
      <c r="BA68" s="1879">
        <f t="shared" ref="BA68" si="274">IF($M67=0,0,SUM(BA65:BA67))</f>
        <v>0</v>
      </c>
      <c r="BB68" s="1879">
        <f t="shared" ref="BB68" si="275">IF($M67=0,0,SUM(BB65:BB67))</f>
        <v>0</v>
      </c>
      <c r="BC68" s="1879">
        <f t="shared" ref="BC68" si="276">IF($M67=0,0,SUM(BC65:BC67))</f>
        <v>0</v>
      </c>
      <c r="BD68" s="1879">
        <f t="shared" ref="BD68" si="277">IF($M67=0,0,SUM(BD65:BD67))</f>
        <v>0</v>
      </c>
      <c r="BE68" s="1879">
        <f t="shared" ref="BE68" si="278">IF($M67=0,0,SUM(BE65:BE67))</f>
        <v>0</v>
      </c>
      <c r="BF68" s="1879">
        <f t="shared" ref="BF68" si="279">IF($M67=0,0,SUM(BF65:BF67))</f>
        <v>0</v>
      </c>
      <c r="BG68" s="1879">
        <f t="shared" ref="BG68" si="280">IF($M67=0,0,SUM(BG65:BG67))</f>
        <v>0</v>
      </c>
      <c r="BH68" s="1879">
        <f t="shared" ref="BH68" si="281">IF($M67=0,0,SUM(BH65:BH67))</f>
        <v>0</v>
      </c>
      <c r="BI68" s="1879">
        <f t="shared" ref="BI68" si="282">IF($M67=0,0,SUM(BI65:BI67))</f>
        <v>0</v>
      </c>
      <c r="BJ68" s="1879">
        <f t="shared" ref="BJ68" si="283">IF($M67=0,0,SUM(BJ65:BJ67))</f>
        <v>0</v>
      </c>
      <c r="BK68" s="1879">
        <f t="shared" ref="BK68" si="284">IF($M67=0,0,SUM(BK65:BK67))</f>
        <v>0</v>
      </c>
      <c r="BL68" s="1879">
        <f t="shared" ref="BL68" si="285">IF($M67=0,0,SUM(BL65:BL67))</f>
        <v>0</v>
      </c>
      <c r="BM68" s="1879">
        <f t="shared" ref="BM68" si="286">IF($M67=0,0,SUM(BM65:BM67))</f>
        <v>0</v>
      </c>
      <c r="BN68" s="1879">
        <f t="shared" ref="BN68" si="287">IF($M67=0,0,SUM(BN65:BN67))</f>
        <v>0</v>
      </c>
      <c r="BO68" s="1879">
        <f t="shared" ref="BO68" si="288">IF($M67=0,0,SUM(BO65:BO67))</f>
        <v>0</v>
      </c>
      <c r="BP68" s="1879">
        <f t="shared" ref="BP68" si="289">IF($M67=0,0,SUM(BP65:BP67))</f>
        <v>0</v>
      </c>
      <c r="BQ68" s="1879">
        <f t="shared" ref="BQ68" si="290">IF($M67=0,0,SUM(BQ65:BQ67))</f>
        <v>0</v>
      </c>
      <c r="BR68" s="1879">
        <f t="shared" ref="BR68" si="291">IF($M67=0,0,SUM(BR65:BR67))</f>
        <v>0</v>
      </c>
      <c r="BS68" s="1879">
        <f t="shared" ref="BS68" si="292">IF($M67=0,0,SUM(BS65:BS67))</f>
        <v>0</v>
      </c>
      <c r="BT68" s="1879">
        <f t="shared" ref="BT68" si="293">IF($M67=0,0,SUM(BT65:BT67))</f>
        <v>0</v>
      </c>
      <c r="BU68" s="1879">
        <f t="shared" ref="BU68" si="294">IF($M67=0,0,SUM(BU65:BU67))</f>
        <v>0</v>
      </c>
      <c r="BV68" s="1879">
        <f t="shared" ref="BV68" si="295">IF($M67=0,0,SUM(BV65:BV67))</f>
        <v>0</v>
      </c>
      <c r="BW68" s="1879">
        <f t="shared" ref="BW68" si="296">IF($M67=0,0,SUM(BW65:BW67))</f>
        <v>0</v>
      </c>
      <c r="BX68" s="1879">
        <f t="shared" ref="BX68" si="297">IF($M67=0,0,SUM(BX65:BX67))</f>
        <v>0</v>
      </c>
      <c r="BY68" s="1879">
        <f t="shared" ref="BY68" si="298">IF($M67=0,0,SUM(BY65:BY67))</f>
        <v>0</v>
      </c>
      <c r="BZ68" s="1879">
        <f t="shared" ref="BZ68" si="299">IF($M67=0,0,SUM(BZ65:BZ67))</f>
        <v>0</v>
      </c>
      <c r="CA68" s="1879">
        <f t="shared" ref="CA68" si="300">IF($M67=0,0,SUM(CA65:CA67))</f>
        <v>0</v>
      </c>
      <c r="CB68" s="1879">
        <f t="shared" ref="CB68" si="301">IF($M67=0,0,SUM(CB65:CB67))</f>
        <v>0</v>
      </c>
      <c r="CC68" s="1879">
        <f t="shared" ref="CC68" si="302">IF($M67=0,0,SUM(CC65:CC67))</f>
        <v>0</v>
      </c>
      <c r="CD68" s="1879">
        <f t="shared" ref="CD68" si="303">IF($M67=0,0,SUM(CD65:CD67))</f>
        <v>0</v>
      </c>
      <c r="CE68" s="1879">
        <f t="shared" ref="CE68" si="304">IF($M67=0,0,SUM(CE65:CE67))</f>
        <v>0</v>
      </c>
      <c r="CF68" s="1879">
        <f t="shared" ref="CF68" si="305">IF($M67=0,0,SUM(CF65:CF67))</f>
        <v>0</v>
      </c>
      <c r="CG68" s="1879">
        <f t="shared" ref="CG68" si="306">IF($M67=0,0,SUM(CG65:CG67))</f>
        <v>0</v>
      </c>
      <c r="CH68" s="1879">
        <f t="shared" ref="CH68" si="307">IF($M67=0,0,SUM(CH65:CH67))</f>
        <v>0</v>
      </c>
      <c r="CI68" s="1879">
        <f t="shared" ref="CI68" si="308">IF($M67=0,0,SUM(CI65:CI67))</f>
        <v>0</v>
      </c>
      <c r="CJ68" s="1879">
        <f t="shared" ref="CJ68" si="309">IF($M67=0,0,SUM(CJ65:CJ67))</f>
        <v>0</v>
      </c>
      <c r="CK68" s="1879">
        <f t="shared" ref="CK68" si="310">IF($M67=0,0,SUM(CK65:CK67))</f>
        <v>0</v>
      </c>
      <c r="CL68" s="1879">
        <f t="shared" ref="CL68" si="311">IF($M67=0,0,SUM(CL65:CL67))</f>
        <v>0</v>
      </c>
      <c r="CM68" s="1879">
        <f t="shared" ref="CM68" si="312">IF($M67=0,0,SUM(CM65:CM67))</f>
        <v>0</v>
      </c>
      <c r="CN68" s="1879">
        <f t="shared" ref="CN68" si="313">IF($M67=0,0,SUM(CN65:CN67))</f>
        <v>0</v>
      </c>
      <c r="CO68" s="1879">
        <f t="shared" ref="CO68" si="314">IF($M67=0,0,SUM(CO65:CO67))</f>
        <v>0</v>
      </c>
      <c r="CP68" s="1879">
        <f t="shared" ref="CP68" si="315">IF($M67=0,0,SUM(CP65:CP67))</f>
        <v>0</v>
      </c>
      <c r="CQ68" s="1879">
        <f t="shared" ref="CQ68" si="316">IF($M67=0,0,SUM(CQ65:CQ67))</f>
        <v>0</v>
      </c>
      <c r="CR68" s="1879">
        <f t="shared" ref="CR68" si="317">IF($M67=0,0,SUM(CR65:CR67))</f>
        <v>0</v>
      </c>
      <c r="CS68" s="1879">
        <f t="shared" ref="CS68" si="318">IF($M67=0,0,SUM(CS65:CS67))</f>
        <v>0</v>
      </c>
      <c r="CT68" s="1879">
        <f t="shared" ref="CT68" si="319">IF($M67=0,0,SUM(CT65:CT67))</f>
        <v>0</v>
      </c>
      <c r="CU68" s="1879">
        <f t="shared" ref="CU68" si="320">IF($M67=0,0,SUM(CU65:CU67))</f>
        <v>0</v>
      </c>
      <c r="CV68" s="1879">
        <f t="shared" ref="CV68" si="321">IF($M67=0,0,SUM(CV65:CV67))</f>
        <v>0</v>
      </c>
      <c r="CW68" s="1879">
        <f t="shared" ref="CW68" si="322">IF($M67=0,0,SUM(CW65:CW67))</f>
        <v>0</v>
      </c>
      <c r="CX68" s="1879">
        <f t="shared" ref="CX68" si="323">IF($M67=0,0,SUM(CX65:CX67))</f>
        <v>0</v>
      </c>
      <c r="CY68" s="1879">
        <f t="shared" ref="CY68" si="324">IF($M67=0,0,SUM(CY65:CY67))</f>
        <v>0</v>
      </c>
      <c r="CZ68" s="1879">
        <f t="shared" ref="CZ68" si="325">IF($M67=0,0,SUM(CZ65:CZ67))</f>
        <v>0</v>
      </c>
      <c r="DA68" s="1879">
        <f t="shared" ref="DA68" si="326">IF($M67=0,0,SUM(DA65:DA67))</f>
        <v>0</v>
      </c>
      <c r="DB68" s="1879">
        <f t="shared" ref="DB68" si="327">IF($M67=0,0,SUM(DB65:DB67))</f>
        <v>0</v>
      </c>
      <c r="DC68" s="1879">
        <f t="shared" ref="DC68" si="328">IF($M67=0,0,SUM(DC65:DC67))</f>
        <v>0</v>
      </c>
      <c r="DD68" s="1879">
        <f t="shared" ref="DD68" si="329">IF($M67=0,0,SUM(DD65:DD67))</f>
        <v>0</v>
      </c>
      <c r="DE68" s="1879">
        <f t="shared" ref="DE68" si="330">IF($M67=0,0,SUM(DE65:DE67))</f>
        <v>0</v>
      </c>
      <c r="DF68" s="1879">
        <f t="shared" ref="DF68" si="331">IF($M67=0,0,SUM(DF65:DF67))</f>
        <v>0</v>
      </c>
      <c r="DG68" s="1879">
        <f t="shared" ref="DG68" si="332">IF($M67=0,0,SUM(DG65:DG67))</f>
        <v>0</v>
      </c>
      <c r="DH68" s="1879">
        <f t="shared" ref="DH68" si="333">IF($M67=0,0,SUM(DH65:DH67))</f>
        <v>0</v>
      </c>
      <c r="DI68" s="1879">
        <f t="shared" ref="DI68" si="334">IF($M67=0,0,SUM(DI65:DI67))</f>
        <v>0</v>
      </c>
      <c r="DJ68" s="1879">
        <f t="shared" ref="DJ68" si="335">IF($M67=0,0,SUM(DJ65:DJ67))</f>
        <v>0</v>
      </c>
      <c r="DK68" s="1879">
        <f t="shared" ref="DK68" si="336">IF($M67=0,0,SUM(DK65:DK67))</f>
        <v>0</v>
      </c>
      <c r="DL68" s="1879">
        <f t="shared" ref="DL68" si="337">IF($M67=0,0,SUM(DL65:DL67))</f>
        <v>0</v>
      </c>
      <c r="DM68" s="1879">
        <f t="shared" ref="DM68" si="338">IF($M67=0,0,SUM(DM65:DM67))</f>
        <v>0</v>
      </c>
      <c r="DN68" s="1879">
        <f t="shared" ref="DN68" si="339">IF($M67=0,0,SUM(DN65:DN67))</f>
        <v>0</v>
      </c>
      <c r="DO68" s="1879">
        <f t="shared" ref="DO68" si="340">IF($M67=0,0,SUM(DO65:DO67))</f>
        <v>0</v>
      </c>
      <c r="DP68" s="1879">
        <f t="shared" ref="DP68" si="341">IF($M67=0,0,SUM(DP65:DP67))</f>
        <v>0</v>
      </c>
      <c r="DQ68" s="1879">
        <f t="shared" ref="DQ68" si="342">IF($M67=0,0,SUM(DQ65:DQ67))</f>
        <v>0</v>
      </c>
      <c r="DR68" s="1879">
        <f t="shared" ref="DR68" si="343">IF($M67=0,0,SUM(DR65:DR67))</f>
        <v>0</v>
      </c>
      <c r="DS68" s="1879">
        <f t="shared" ref="DS68" si="344">IF($M67=0,0,SUM(DS65:DS67))</f>
        <v>0</v>
      </c>
      <c r="DT68" s="1879">
        <f t="shared" ref="DT68" si="345">IF($M67=0,0,SUM(DT65:DT67))</f>
        <v>0</v>
      </c>
      <c r="DU68" s="1879">
        <f t="shared" ref="DU68" si="346">IF($M67=0,0,SUM(DU65:DU67))</f>
        <v>0</v>
      </c>
      <c r="DV68" s="1879">
        <f t="shared" ref="DV68" si="347">IF($M67=0,0,SUM(DV65:DV67))</f>
        <v>0</v>
      </c>
      <c r="DW68" s="1879">
        <f t="shared" ref="DW68" si="348">IF($M67=0,0,SUM(DW65:DW67))</f>
        <v>0</v>
      </c>
      <c r="DX68" s="1879">
        <f t="shared" ref="DX68" si="349">IF($M67=0,0,SUM(DX65:DX67))</f>
        <v>0</v>
      </c>
      <c r="DY68" s="1879">
        <f t="shared" ref="DY68" si="350">IF($M67=0,0,SUM(DY65:DY67))</f>
        <v>0</v>
      </c>
      <c r="DZ68" s="1879">
        <f t="shared" ref="DZ68" si="351">IF($M67=0,0,SUM(DZ65:DZ67))</f>
        <v>0</v>
      </c>
      <c r="EA68" s="1879">
        <f t="shared" ref="EA68" si="352">IF($M67=0,0,SUM(EA65:EA67))</f>
        <v>0</v>
      </c>
      <c r="EB68" s="1879">
        <f t="shared" ref="EB68" si="353">IF($M67=0,0,SUM(EB65:EB67))</f>
        <v>0</v>
      </c>
      <c r="EC68" s="1879">
        <f t="shared" ref="EC68" si="354">IF($M67=0,0,SUM(EC65:EC67))</f>
        <v>0</v>
      </c>
      <c r="ED68" s="1879">
        <f t="shared" ref="ED68" si="355">IF($M67=0,0,SUM(ED65:ED67))</f>
        <v>0</v>
      </c>
      <c r="EE68" s="47"/>
      <c r="EF68"/>
    </row>
    <row r="69" spans="1:136" s="1876" customFormat="1">
      <c r="A69" s="154"/>
      <c r="B69" s="1875" t="s">
        <v>965</v>
      </c>
      <c r="C69" s="154"/>
      <c r="D69" s="154"/>
      <c r="E69" s="154"/>
      <c r="F69" s="154"/>
      <c r="G69" s="154"/>
      <c r="H69" s="154"/>
      <c r="I69" s="154"/>
      <c r="J69" s="154"/>
      <c r="K69" s="155"/>
      <c r="L69" s="155"/>
      <c r="M69" s="155"/>
      <c r="N69" s="1435"/>
      <c r="O69" s="633">
        <f t="shared" ref="O69:AT69" si="356">IF(SUM(-O$44,-O$52,-O$60,-O$68,-O$76)&lt;O$5,-O68,O$5*$M66)*IF(O$5&gt;0,1,0)</f>
        <v>0</v>
      </c>
      <c r="P69" s="633">
        <f t="shared" si="356"/>
        <v>0</v>
      </c>
      <c r="Q69" s="633">
        <f t="shared" si="356"/>
        <v>0</v>
      </c>
      <c r="R69" s="633">
        <f t="shared" si="356"/>
        <v>0</v>
      </c>
      <c r="S69" s="633">
        <f t="shared" si="356"/>
        <v>0</v>
      </c>
      <c r="T69" s="633">
        <f t="shared" si="356"/>
        <v>0</v>
      </c>
      <c r="U69" s="633">
        <f t="shared" si="356"/>
        <v>0</v>
      </c>
      <c r="V69" s="633">
        <f t="shared" si="356"/>
        <v>0</v>
      </c>
      <c r="W69" s="633">
        <f t="shared" si="356"/>
        <v>0</v>
      </c>
      <c r="X69" s="633">
        <f t="shared" si="356"/>
        <v>0</v>
      </c>
      <c r="Y69" s="633">
        <f t="shared" si="356"/>
        <v>0</v>
      </c>
      <c r="Z69" s="633">
        <f t="shared" si="356"/>
        <v>0</v>
      </c>
      <c r="AA69" s="633">
        <f t="shared" si="356"/>
        <v>0</v>
      </c>
      <c r="AB69" s="633">
        <f t="shared" si="356"/>
        <v>0</v>
      </c>
      <c r="AC69" s="633">
        <f t="shared" si="356"/>
        <v>0</v>
      </c>
      <c r="AD69" s="633">
        <f t="shared" si="356"/>
        <v>0</v>
      </c>
      <c r="AE69" s="633">
        <f t="shared" si="356"/>
        <v>0</v>
      </c>
      <c r="AF69" s="633">
        <f t="shared" si="356"/>
        <v>0</v>
      </c>
      <c r="AG69" s="633">
        <f t="shared" si="356"/>
        <v>0</v>
      </c>
      <c r="AH69" s="633">
        <f t="shared" si="356"/>
        <v>0</v>
      </c>
      <c r="AI69" s="633">
        <f t="shared" si="356"/>
        <v>0</v>
      </c>
      <c r="AJ69" s="633">
        <f t="shared" si="356"/>
        <v>0</v>
      </c>
      <c r="AK69" s="633">
        <f t="shared" si="356"/>
        <v>0</v>
      </c>
      <c r="AL69" s="633">
        <f t="shared" si="356"/>
        <v>0</v>
      </c>
      <c r="AM69" s="633">
        <f t="shared" si="356"/>
        <v>0</v>
      </c>
      <c r="AN69" s="633">
        <f t="shared" si="356"/>
        <v>0</v>
      </c>
      <c r="AO69" s="633">
        <f t="shared" si="356"/>
        <v>0</v>
      </c>
      <c r="AP69" s="633">
        <f t="shared" si="356"/>
        <v>0</v>
      </c>
      <c r="AQ69" s="633">
        <f t="shared" si="356"/>
        <v>0</v>
      </c>
      <c r="AR69" s="633">
        <f t="shared" si="356"/>
        <v>0</v>
      </c>
      <c r="AS69" s="633">
        <f t="shared" si="356"/>
        <v>0</v>
      </c>
      <c r="AT69" s="633">
        <f t="shared" si="356"/>
        <v>0</v>
      </c>
      <c r="AU69" s="633">
        <f t="shared" ref="AU69:BZ69" si="357">IF(SUM(-AU$44,-AU$52,-AU$60,-AU$68,-AU$76)&lt;AU$5,-AU68,AU$5*$M66)*IF(AU$5&gt;0,1,0)</f>
        <v>0</v>
      </c>
      <c r="AV69" s="633">
        <f t="shared" si="357"/>
        <v>0</v>
      </c>
      <c r="AW69" s="633">
        <f t="shared" si="357"/>
        <v>0</v>
      </c>
      <c r="AX69" s="633">
        <f t="shared" si="357"/>
        <v>0</v>
      </c>
      <c r="AY69" s="633">
        <f t="shared" si="357"/>
        <v>0</v>
      </c>
      <c r="AZ69" s="633">
        <f t="shared" si="357"/>
        <v>0</v>
      </c>
      <c r="BA69" s="633">
        <f t="shared" si="357"/>
        <v>0</v>
      </c>
      <c r="BB69" s="633">
        <f t="shared" si="357"/>
        <v>0</v>
      </c>
      <c r="BC69" s="633">
        <f t="shared" si="357"/>
        <v>0</v>
      </c>
      <c r="BD69" s="633">
        <f t="shared" si="357"/>
        <v>0</v>
      </c>
      <c r="BE69" s="633">
        <f t="shared" si="357"/>
        <v>0</v>
      </c>
      <c r="BF69" s="633">
        <f t="shared" si="357"/>
        <v>0</v>
      </c>
      <c r="BG69" s="633">
        <f t="shared" si="357"/>
        <v>0</v>
      </c>
      <c r="BH69" s="633">
        <f t="shared" si="357"/>
        <v>0</v>
      </c>
      <c r="BI69" s="633">
        <f t="shared" si="357"/>
        <v>0</v>
      </c>
      <c r="BJ69" s="633">
        <f t="shared" si="357"/>
        <v>0</v>
      </c>
      <c r="BK69" s="633">
        <f t="shared" si="357"/>
        <v>0</v>
      </c>
      <c r="BL69" s="633">
        <f t="shared" si="357"/>
        <v>0</v>
      </c>
      <c r="BM69" s="633">
        <f t="shared" si="357"/>
        <v>0</v>
      </c>
      <c r="BN69" s="633">
        <f t="shared" si="357"/>
        <v>0</v>
      </c>
      <c r="BO69" s="633">
        <f t="shared" si="357"/>
        <v>0</v>
      </c>
      <c r="BP69" s="633">
        <f t="shared" si="357"/>
        <v>0</v>
      </c>
      <c r="BQ69" s="633">
        <f t="shared" si="357"/>
        <v>0</v>
      </c>
      <c r="BR69" s="633">
        <f t="shared" si="357"/>
        <v>0</v>
      </c>
      <c r="BS69" s="633">
        <f t="shared" si="357"/>
        <v>0</v>
      </c>
      <c r="BT69" s="633">
        <f t="shared" si="357"/>
        <v>0</v>
      </c>
      <c r="BU69" s="633">
        <f t="shared" si="357"/>
        <v>0</v>
      </c>
      <c r="BV69" s="633">
        <f t="shared" si="357"/>
        <v>0</v>
      </c>
      <c r="BW69" s="633">
        <f t="shared" si="357"/>
        <v>0</v>
      </c>
      <c r="BX69" s="633">
        <f t="shared" si="357"/>
        <v>0</v>
      </c>
      <c r="BY69" s="633">
        <f t="shared" si="357"/>
        <v>0</v>
      </c>
      <c r="BZ69" s="633">
        <f t="shared" si="357"/>
        <v>0</v>
      </c>
      <c r="CA69" s="633">
        <f t="shared" ref="CA69:DF69" si="358">IF(SUM(-CA$44,-CA$52,-CA$60,-CA$68,-CA$76)&lt;CA$5,-CA68,CA$5*$M66)*IF(CA$5&gt;0,1,0)</f>
        <v>0</v>
      </c>
      <c r="CB69" s="633">
        <f t="shared" si="358"/>
        <v>0</v>
      </c>
      <c r="CC69" s="633">
        <f t="shared" si="358"/>
        <v>0</v>
      </c>
      <c r="CD69" s="633">
        <f t="shared" si="358"/>
        <v>0</v>
      </c>
      <c r="CE69" s="633">
        <f t="shared" si="358"/>
        <v>0</v>
      </c>
      <c r="CF69" s="633">
        <f t="shared" si="358"/>
        <v>0</v>
      </c>
      <c r="CG69" s="633">
        <f t="shared" si="358"/>
        <v>0</v>
      </c>
      <c r="CH69" s="633">
        <f t="shared" si="358"/>
        <v>0</v>
      </c>
      <c r="CI69" s="633">
        <f t="shared" si="358"/>
        <v>0</v>
      </c>
      <c r="CJ69" s="633">
        <f t="shared" si="358"/>
        <v>0</v>
      </c>
      <c r="CK69" s="633">
        <f t="shared" si="358"/>
        <v>0</v>
      </c>
      <c r="CL69" s="633">
        <f t="shared" si="358"/>
        <v>0</v>
      </c>
      <c r="CM69" s="633">
        <f t="shared" si="358"/>
        <v>0</v>
      </c>
      <c r="CN69" s="633">
        <f t="shared" si="358"/>
        <v>0</v>
      </c>
      <c r="CO69" s="633">
        <f t="shared" si="358"/>
        <v>0</v>
      </c>
      <c r="CP69" s="633">
        <f t="shared" si="358"/>
        <v>0</v>
      </c>
      <c r="CQ69" s="633">
        <f t="shared" si="358"/>
        <v>0</v>
      </c>
      <c r="CR69" s="633">
        <f t="shared" si="358"/>
        <v>0</v>
      </c>
      <c r="CS69" s="633">
        <f t="shared" si="358"/>
        <v>0</v>
      </c>
      <c r="CT69" s="633">
        <f t="shared" si="358"/>
        <v>0</v>
      </c>
      <c r="CU69" s="633">
        <f t="shared" si="358"/>
        <v>0</v>
      </c>
      <c r="CV69" s="633">
        <f t="shared" si="358"/>
        <v>0</v>
      </c>
      <c r="CW69" s="633">
        <f t="shared" si="358"/>
        <v>0</v>
      </c>
      <c r="CX69" s="633">
        <f t="shared" si="358"/>
        <v>0</v>
      </c>
      <c r="CY69" s="633">
        <f t="shared" si="358"/>
        <v>0</v>
      </c>
      <c r="CZ69" s="633">
        <f t="shared" si="358"/>
        <v>0</v>
      </c>
      <c r="DA69" s="633">
        <f t="shared" si="358"/>
        <v>0</v>
      </c>
      <c r="DB69" s="633">
        <f t="shared" si="358"/>
        <v>0</v>
      </c>
      <c r="DC69" s="633">
        <f t="shared" si="358"/>
        <v>0</v>
      </c>
      <c r="DD69" s="633">
        <f t="shared" si="358"/>
        <v>0</v>
      </c>
      <c r="DE69" s="633">
        <f t="shared" si="358"/>
        <v>0</v>
      </c>
      <c r="DF69" s="633">
        <f t="shared" si="358"/>
        <v>0</v>
      </c>
      <c r="DG69" s="633">
        <f t="shared" ref="DG69:ED69" si="359">IF(SUM(-DG$44,-DG$52,-DG$60,-DG$68,-DG$76)&lt;DG$5,-DG68,DG$5*$M66)*IF(DG$5&gt;0,1,0)</f>
        <v>0</v>
      </c>
      <c r="DH69" s="633">
        <f t="shared" si="359"/>
        <v>0</v>
      </c>
      <c r="DI69" s="633">
        <f t="shared" si="359"/>
        <v>0</v>
      </c>
      <c r="DJ69" s="633">
        <f t="shared" si="359"/>
        <v>0</v>
      </c>
      <c r="DK69" s="633">
        <f t="shared" si="359"/>
        <v>0</v>
      </c>
      <c r="DL69" s="633">
        <f t="shared" si="359"/>
        <v>0</v>
      </c>
      <c r="DM69" s="633">
        <f t="shared" si="359"/>
        <v>0</v>
      </c>
      <c r="DN69" s="633">
        <f t="shared" si="359"/>
        <v>0</v>
      </c>
      <c r="DO69" s="633">
        <f t="shared" si="359"/>
        <v>0</v>
      </c>
      <c r="DP69" s="633">
        <f t="shared" si="359"/>
        <v>0</v>
      </c>
      <c r="DQ69" s="633">
        <f t="shared" si="359"/>
        <v>0</v>
      </c>
      <c r="DR69" s="633">
        <f t="shared" si="359"/>
        <v>0</v>
      </c>
      <c r="DS69" s="633">
        <f t="shared" si="359"/>
        <v>0</v>
      </c>
      <c r="DT69" s="633">
        <f t="shared" si="359"/>
        <v>0</v>
      </c>
      <c r="DU69" s="633">
        <f t="shared" si="359"/>
        <v>0</v>
      </c>
      <c r="DV69" s="633">
        <f t="shared" si="359"/>
        <v>0</v>
      </c>
      <c r="DW69" s="633">
        <f t="shared" si="359"/>
        <v>0</v>
      </c>
      <c r="DX69" s="633">
        <f t="shared" si="359"/>
        <v>0</v>
      </c>
      <c r="DY69" s="633">
        <f t="shared" si="359"/>
        <v>0</v>
      </c>
      <c r="DZ69" s="633">
        <f t="shared" si="359"/>
        <v>0</v>
      </c>
      <c r="EA69" s="633">
        <f t="shared" si="359"/>
        <v>0</v>
      </c>
      <c r="EB69" s="633">
        <f t="shared" si="359"/>
        <v>0</v>
      </c>
      <c r="EC69" s="633">
        <f t="shared" si="359"/>
        <v>0</v>
      </c>
      <c r="ED69" s="633">
        <f t="shared" si="359"/>
        <v>0</v>
      </c>
      <c r="EE69" s="47"/>
      <c r="EF69"/>
    </row>
    <row r="70" spans="1:136" s="42" customFormat="1">
      <c r="A70"/>
      <c r="B70" s="7"/>
      <c r="C70"/>
      <c r="D70"/>
      <c r="E70"/>
      <c r="F70"/>
      <c r="G70"/>
      <c r="H70"/>
      <c r="I70"/>
      <c r="J70"/>
      <c r="K70"/>
      <c r="L70"/>
      <c r="M70" s="646"/>
      <c r="N70" s="1436"/>
      <c r="O70" s="1881"/>
      <c r="P70" s="634"/>
      <c r="Q70" s="634"/>
      <c r="R70" s="634"/>
      <c r="S70" s="634"/>
      <c r="T70" s="634"/>
      <c r="U70" s="634"/>
      <c r="V70" s="634"/>
      <c r="W70" s="634"/>
      <c r="X70" s="634"/>
      <c r="Y70" s="634"/>
      <c r="Z70" s="634"/>
      <c r="AA70" s="634"/>
      <c r="AB70" s="634"/>
      <c r="AC70" s="634"/>
      <c r="AD70" s="634"/>
      <c r="AE70" s="634"/>
      <c r="AF70" s="634"/>
      <c r="AG70" s="634"/>
      <c r="AH70" s="634"/>
      <c r="AI70" s="634"/>
      <c r="AJ70" s="634"/>
      <c r="AK70" s="634"/>
      <c r="AL70" s="634"/>
      <c r="AM70" s="634"/>
      <c r="AN70" s="634"/>
      <c r="AO70" s="634"/>
      <c r="AP70" s="634"/>
      <c r="AQ70" s="634"/>
      <c r="AR70" s="634"/>
      <c r="AS70" s="634"/>
      <c r="AT70" s="634"/>
      <c r="AU70" s="634"/>
      <c r="AV70" s="634"/>
      <c r="AW70" s="634"/>
      <c r="AX70" s="634"/>
      <c r="AY70" s="634"/>
      <c r="AZ70" s="634"/>
      <c r="BA70" s="634"/>
      <c r="BB70" s="634"/>
      <c r="BC70" s="634"/>
      <c r="BD70" s="634"/>
      <c r="BE70" s="634"/>
      <c r="BF70" s="634"/>
      <c r="BG70" s="634"/>
      <c r="BH70" s="634"/>
      <c r="BI70" s="634"/>
      <c r="BJ70" s="634"/>
      <c r="BK70" s="634"/>
      <c r="BL70" s="634"/>
      <c r="BM70" s="634"/>
      <c r="BN70" s="634"/>
      <c r="BO70" s="634"/>
      <c r="BP70" s="634"/>
      <c r="BQ70" s="634"/>
      <c r="BR70" s="634"/>
      <c r="BS70" s="634"/>
      <c r="BT70" s="634"/>
      <c r="BU70" s="634"/>
      <c r="BV70" s="634"/>
      <c r="BW70" s="634"/>
      <c r="BX70" s="634"/>
      <c r="BY70" s="634"/>
      <c r="BZ70" s="634"/>
      <c r="CA70" s="634"/>
      <c r="CB70" s="634"/>
      <c r="CC70" s="634"/>
      <c r="CD70" s="634"/>
      <c r="CE70" s="634"/>
      <c r="CF70" s="634"/>
      <c r="CG70" s="634"/>
      <c r="CH70" s="634"/>
      <c r="CI70" s="634"/>
      <c r="CJ70" s="634"/>
      <c r="CK70" s="634"/>
      <c r="CL70" s="634"/>
      <c r="CM70" s="634"/>
      <c r="CN70" s="634"/>
      <c r="CO70" s="634"/>
      <c r="CP70" s="634"/>
      <c r="CQ70" s="634"/>
      <c r="CR70" s="634"/>
      <c r="CS70" s="634"/>
      <c r="CT70" s="634"/>
      <c r="CU70" s="634"/>
      <c r="CV70" s="634"/>
      <c r="CW70" s="634"/>
      <c r="CX70" s="634"/>
      <c r="CY70" s="634"/>
      <c r="CZ70" s="634"/>
      <c r="DA70" s="634"/>
      <c r="DB70" s="634"/>
      <c r="DC70" s="634"/>
      <c r="DD70" s="634"/>
      <c r="DE70" s="634"/>
      <c r="DF70" s="634"/>
      <c r="DG70" s="634"/>
      <c r="DH70" s="634"/>
      <c r="DI70" s="634"/>
      <c r="DJ70" s="634"/>
      <c r="DK70" s="634"/>
      <c r="DL70" s="634"/>
      <c r="DM70" s="634"/>
      <c r="DN70" s="634"/>
      <c r="DO70" s="634"/>
      <c r="DP70" s="634"/>
      <c r="DQ70" s="634"/>
      <c r="DR70" s="634"/>
      <c r="DS70" s="634"/>
      <c r="DT70" s="634"/>
      <c r="DU70" s="634"/>
      <c r="DV70" s="634"/>
      <c r="DW70" s="634"/>
      <c r="DX70" s="634"/>
      <c r="DY70" s="634"/>
      <c r="DZ70" s="634"/>
      <c r="EA70" s="634"/>
      <c r="EB70" s="634"/>
      <c r="EC70" s="634"/>
      <c r="ED70" s="634"/>
      <c r="EE70" s="47"/>
      <c r="EF70"/>
    </row>
    <row r="71" spans="1:136" s="42" customFormat="1">
      <c r="A71" s="1" t="str">
        <f>B19</f>
        <v>Investor E</v>
      </c>
      <c r="B71" s="7"/>
      <c r="C71"/>
      <c r="D71"/>
      <c r="E71"/>
      <c r="F71"/>
      <c r="G71"/>
      <c r="H71"/>
      <c r="I71"/>
      <c r="J71"/>
      <c r="K71"/>
      <c r="L71"/>
      <c r="M71" s="646"/>
      <c r="N71" s="1436"/>
      <c r="O71" s="1881"/>
      <c r="P71" s="634"/>
      <c r="Q71" s="634"/>
      <c r="R71" s="634"/>
      <c r="S71" s="634"/>
      <c r="T71" s="634"/>
      <c r="U71" s="634"/>
      <c r="V71" s="634"/>
      <c r="W71" s="634"/>
      <c r="X71" s="634"/>
      <c r="Y71" s="634"/>
      <c r="Z71" s="634"/>
      <c r="AA71" s="634"/>
      <c r="AB71" s="634"/>
      <c r="AC71" s="634"/>
      <c r="AD71" s="634"/>
      <c r="AE71" s="634"/>
      <c r="AF71" s="634"/>
      <c r="AG71" s="634"/>
      <c r="AH71" s="634"/>
      <c r="AI71" s="634"/>
      <c r="AJ71" s="634"/>
      <c r="AK71" s="634"/>
      <c r="AL71" s="634"/>
      <c r="AM71" s="634"/>
      <c r="AN71" s="634"/>
      <c r="AO71" s="634"/>
      <c r="AP71" s="634"/>
      <c r="AQ71" s="634"/>
      <c r="AR71" s="634"/>
      <c r="AS71" s="634"/>
      <c r="AT71" s="634"/>
      <c r="AU71" s="634"/>
      <c r="AV71" s="634"/>
      <c r="AW71" s="634"/>
      <c r="AX71" s="634"/>
      <c r="AY71" s="634"/>
      <c r="AZ71" s="634"/>
      <c r="BA71" s="634"/>
      <c r="BB71" s="634"/>
      <c r="BC71" s="634"/>
      <c r="BD71" s="634"/>
      <c r="BE71" s="634"/>
      <c r="BF71" s="634"/>
      <c r="BG71" s="634"/>
      <c r="BH71" s="634"/>
      <c r="BI71" s="634"/>
      <c r="BJ71" s="634"/>
      <c r="BK71" s="634"/>
      <c r="BL71" s="634"/>
      <c r="BM71" s="634"/>
      <c r="BN71" s="634"/>
      <c r="BO71" s="634"/>
      <c r="BP71" s="634"/>
      <c r="BQ71" s="634"/>
      <c r="BR71" s="634"/>
      <c r="BS71" s="634"/>
      <c r="BT71" s="634"/>
      <c r="BU71" s="634"/>
      <c r="BV71" s="634"/>
      <c r="BW71" s="634"/>
      <c r="BX71" s="634"/>
      <c r="BY71" s="634"/>
      <c r="BZ71" s="634"/>
      <c r="CA71" s="634"/>
      <c r="CB71" s="634"/>
      <c r="CC71" s="634"/>
      <c r="CD71" s="634"/>
      <c r="CE71" s="634"/>
      <c r="CF71" s="634"/>
      <c r="CG71" s="634"/>
      <c r="CH71" s="634"/>
      <c r="CI71" s="634"/>
      <c r="CJ71" s="634"/>
      <c r="CK71" s="634"/>
      <c r="CL71" s="634"/>
      <c r="CM71" s="634"/>
      <c r="CN71" s="634"/>
      <c r="CO71" s="634"/>
      <c r="CP71" s="634"/>
      <c r="CQ71" s="634"/>
      <c r="CR71" s="634"/>
      <c r="CS71" s="634"/>
      <c r="CT71" s="634"/>
      <c r="CU71" s="634"/>
      <c r="CV71" s="634"/>
      <c r="CW71" s="634"/>
      <c r="CX71" s="634"/>
      <c r="CY71" s="634"/>
      <c r="CZ71" s="634"/>
      <c r="DA71" s="634"/>
      <c r="DB71" s="634"/>
      <c r="DC71" s="634"/>
      <c r="DD71" s="634"/>
      <c r="DE71" s="634"/>
      <c r="DF71" s="634"/>
      <c r="DG71" s="634"/>
      <c r="DH71" s="634"/>
      <c r="DI71" s="634"/>
      <c r="DJ71" s="634"/>
      <c r="DK71" s="634"/>
      <c r="DL71" s="634"/>
      <c r="DM71" s="634"/>
      <c r="DN71" s="634"/>
      <c r="DO71" s="634"/>
      <c r="DP71" s="634"/>
      <c r="DQ71" s="634"/>
      <c r="DR71" s="634"/>
      <c r="DS71" s="634"/>
      <c r="DT71" s="634"/>
      <c r="DU71" s="634"/>
      <c r="DV71" s="634"/>
      <c r="DW71" s="634"/>
      <c r="DX71" s="634"/>
      <c r="DY71" s="634"/>
      <c r="DZ71" s="634"/>
      <c r="EA71" s="634"/>
      <c r="EB71" s="634"/>
      <c r="EC71" s="634"/>
      <c r="ED71" s="634"/>
      <c r="EE71" s="47"/>
      <c r="EF71"/>
    </row>
    <row r="72" spans="1:136" s="1876" customFormat="1">
      <c r="A72" s="802"/>
      <c r="B72" s="816" t="s">
        <v>438</v>
      </c>
      <c r="C72" s="802"/>
      <c r="D72" s="802"/>
      <c r="E72" s="802"/>
      <c r="F72" s="802"/>
      <c r="G72" s="802"/>
      <c r="H72" s="802"/>
      <c r="I72" s="802"/>
      <c r="J72" s="802"/>
      <c r="K72" s="802"/>
      <c r="L72" s="802"/>
      <c r="M72" s="1877"/>
      <c r="N72" s="1901"/>
      <c r="O72" s="1902">
        <f>F19</f>
        <v>0</v>
      </c>
      <c r="P72" s="1902">
        <f>IF($B$30="Preferred Return Compounding",O72+O74+O75,P108)*IF(P$1&gt;'Project Summary'!$G$7,0,1)</f>
        <v>0</v>
      </c>
      <c r="Q72" s="1902">
        <f>IF($B$30="Preferred Return Compounding",P72+P74+P75,Q108)*IF(Q$1&gt;'Project Summary'!$G$7,0,1)</f>
        <v>0</v>
      </c>
      <c r="R72" s="1902">
        <f>IF($B$30="Preferred Return Compounding",Q72+Q74+Q75,R108)*IF(R$1&gt;'Project Summary'!$G$7,0,1)</f>
        <v>0</v>
      </c>
      <c r="S72" s="1902">
        <f>IF($B$30="Preferred Return Compounding",R72+R74+R75,S108)*IF(S$1&gt;'Project Summary'!$G$7,0,1)</f>
        <v>0</v>
      </c>
      <c r="T72" s="1902">
        <f>IF($B$30="Preferred Return Compounding",S72+S74+S75,T108)*IF(T$1&gt;'Project Summary'!$G$7,0,1)</f>
        <v>0</v>
      </c>
      <c r="U72" s="1902">
        <f>IF($B$30="Preferred Return Compounding",T72+T74+T75,U108)*IF(U$1&gt;'Project Summary'!$G$7,0,1)</f>
        <v>0</v>
      </c>
      <c r="V72" s="1902">
        <f>IF($B$30="Preferred Return Compounding",U72+U74+U75,V108)*IF(V$1&gt;'Project Summary'!$G$7,0,1)</f>
        <v>0</v>
      </c>
      <c r="W72" s="1902">
        <f>IF($B$30="Preferred Return Compounding",V72+V74+V75,W108)*IF(W$1&gt;'Project Summary'!$G$7,0,1)</f>
        <v>0</v>
      </c>
      <c r="X72" s="1902">
        <f>IF($B$30="Preferred Return Compounding",W72+W74+W75,X108)*IF(X$1&gt;'Project Summary'!$G$7,0,1)</f>
        <v>0</v>
      </c>
      <c r="Y72" s="1902">
        <f>IF($B$30="Preferred Return Compounding",X72+X74+X75,Y108)*IF(Y$1&gt;'Project Summary'!$G$7,0,1)</f>
        <v>0</v>
      </c>
      <c r="Z72" s="1902">
        <f>IF($B$30="Preferred Return Compounding",Y72+Y74+Y75,Z108)*IF(Z$1&gt;'Project Summary'!$G$7,0,1)</f>
        <v>0</v>
      </c>
      <c r="AA72" s="1902">
        <f>IF($B$30="Preferred Return Compounding",Z72+Z74+Z75,AA108)*IF(AA$1&gt;'Project Summary'!$G$7,0,1)</f>
        <v>0</v>
      </c>
      <c r="AB72" s="1902">
        <f>IF($B$30="Preferred Return Compounding",AA72+AA74+AA75,AB108)*IF(AB$1&gt;'Project Summary'!$G$7,0,1)</f>
        <v>0</v>
      </c>
      <c r="AC72" s="1902">
        <f>IF($B$30="Preferred Return Compounding",AB72+AB74+AB75,AC108)*IF(AC$1&gt;'Project Summary'!$G$7,0,1)</f>
        <v>0</v>
      </c>
      <c r="AD72" s="1902">
        <f>IF($B$30="Preferred Return Compounding",AC72+AC74+AC75,AD108)*IF(AD$1&gt;'Project Summary'!$G$7,0,1)</f>
        <v>0</v>
      </c>
      <c r="AE72" s="1902">
        <f>IF($B$30="Preferred Return Compounding",AD72+AD74+AD75,AE108)*IF(AE$1&gt;'Project Summary'!$G$7,0,1)</f>
        <v>0</v>
      </c>
      <c r="AF72" s="1902">
        <f>IF($B$30="Preferred Return Compounding",AE72+AE74+AE75,AF108)*IF(AF$1&gt;'Project Summary'!$G$7,0,1)</f>
        <v>0</v>
      </c>
      <c r="AG72" s="1902">
        <f>IF($B$30="Preferred Return Compounding",AF72+AF74+AF75,AG108)*IF(AG$1&gt;'Project Summary'!$G$7,0,1)</f>
        <v>0</v>
      </c>
      <c r="AH72" s="1902">
        <f>IF($B$30="Preferred Return Compounding",AG72+AG74+AG75,AH108)*IF(AH$1&gt;'Project Summary'!$G$7,0,1)</f>
        <v>0</v>
      </c>
      <c r="AI72" s="1902">
        <f>IF($B$30="Preferred Return Compounding",AH72+AH74+AH75,AI108)*IF(AI$1&gt;'Project Summary'!$G$7,0,1)</f>
        <v>0</v>
      </c>
      <c r="AJ72" s="1902">
        <f>IF($B$30="Preferred Return Compounding",AI72+AI74+AI75,AJ108)*IF(AJ$1&gt;'Project Summary'!$G$7,0,1)</f>
        <v>0</v>
      </c>
      <c r="AK72" s="1902">
        <f>IF($B$30="Preferred Return Compounding",AJ72+AJ74+AJ75,AK108)*IF(AK$1&gt;'Project Summary'!$G$7,0,1)</f>
        <v>0</v>
      </c>
      <c r="AL72" s="1902">
        <f>IF($B$30="Preferred Return Compounding",AK72+AK74+AK75,AL108)*IF(AL$1&gt;'Project Summary'!$G$7,0,1)</f>
        <v>0</v>
      </c>
      <c r="AM72" s="1902">
        <f>IF($B$30="Preferred Return Compounding",AL72+AL74+AL75,AM108)*IF(AM$1&gt;'Project Summary'!$G$7,0,1)</f>
        <v>0</v>
      </c>
      <c r="AN72" s="1902">
        <f>IF($B$30="Preferred Return Compounding",AM72+AM74+AM75,AN108)*IF(AN$1&gt;'Project Summary'!$G$7,0,1)</f>
        <v>0</v>
      </c>
      <c r="AO72" s="1902">
        <f>IF($B$30="Preferred Return Compounding",AN72+AN74+AN75,AO108)*IF(AO$1&gt;'Project Summary'!$G$7,0,1)</f>
        <v>0</v>
      </c>
      <c r="AP72" s="1902">
        <f>IF($B$30="Preferred Return Compounding",AO72+AO74+AO75,AP108)*IF(AP$1&gt;'Project Summary'!$G$7,0,1)</f>
        <v>0</v>
      </c>
      <c r="AQ72" s="1902">
        <f>IF($B$30="Preferred Return Compounding",AP72+AP74+AP75,AQ108)*IF(AQ$1&gt;'Project Summary'!$G$7,0,1)</f>
        <v>0</v>
      </c>
      <c r="AR72" s="1902">
        <f>IF($B$30="Preferred Return Compounding",AQ72+AQ74+AQ75,AR108)*IF(AR$1&gt;'Project Summary'!$G$7,0,1)</f>
        <v>0</v>
      </c>
      <c r="AS72" s="1902">
        <f>IF($B$30="Preferred Return Compounding",AR72+AR74+AR75,AS108)*IF(AS$1&gt;'Project Summary'!$G$7,0,1)</f>
        <v>0</v>
      </c>
      <c r="AT72" s="1902">
        <f>IF($B$30="Preferred Return Compounding",AS72+AS74+AS75,AT108)*IF(AT$1&gt;'Project Summary'!$G$7,0,1)</f>
        <v>0</v>
      </c>
      <c r="AU72" s="1902">
        <f>IF($B$30="Preferred Return Compounding",AT72+AT74+AT75,AU108)*IF(AU$1&gt;'Project Summary'!$G$7,0,1)</f>
        <v>0</v>
      </c>
      <c r="AV72" s="1902">
        <f>IF($B$30="Preferred Return Compounding",AU72+AU74+AU75,AV108)*IF(AV$1&gt;'Project Summary'!$G$7,0,1)</f>
        <v>0</v>
      </c>
      <c r="AW72" s="1902">
        <f>IF($B$30="Preferred Return Compounding",AV72+AV74+AV75,AW108)*IF(AW$1&gt;'Project Summary'!$G$7,0,1)</f>
        <v>0</v>
      </c>
      <c r="AX72" s="1902">
        <f>IF($B$30="Preferred Return Compounding",AW72+AW74+AW75,AX108)*IF(AX$1&gt;'Project Summary'!$G$7,0,1)</f>
        <v>0</v>
      </c>
      <c r="AY72" s="1902">
        <f>IF($B$30="Preferred Return Compounding",AX72+AX74+AX75,AY108)*IF(AY$1&gt;'Project Summary'!$G$7,0,1)</f>
        <v>0</v>
      </c>
      <c r="AZ72" s="1902">
        <f>IF($B$30="Preferred Return Compounding",AY72+AY74+AY75,AZ108)*IF(AZ$1&gt;'Project Summary'!$G$7,0,1)</f>
        <v>0</v>
      </c>
      <c r="BA72" s="1902">
        <f>IF($B$30="Preferred Return Compounding",AZ72+AZ74+AZ75,BA108)*IF(BA$1&gt;'Project Summary'!$G$7,0,1)</f>
        <v>0</v>
      </c>
      <c r="BB72" s="1902">
        <f>IF($B$30="Preferred Return Compounding",BA72+BA74+BA75,BB108)*IF(BB$1&gt;'Project Summary'!$G$7,0,1)</f>
        <v>0</v>
      </c>
      <c r="BC72" s="1902">
        <f>IF($B$30="Preferred Return Compounding",BB72+BB74+BB75,BC108)*IF(BC$1&gt;'Project Summary'!$G$7,0,1)</f>
        <v>0</v>
      </c>
      <c r="BD72" s="1902">
        <f>IF($B$30="Preferred Return Compounding",BC72+BC74+BC75,BD108)*IF(BD$1&gt;'Project Summary'!$G$7,0,1)</f>
        <v>0</v>
      </c>
      <c r="BE72" s="1902">
        <f>IF($B$30="Preferred Return Compounding",BD72+BD74+BD75,BE108)*IF(BE$1&gt;'Project Summary'!$G$7,0,1)</f>
        <v>0</v>
      </c>
      <c r="BF72" s="1902">
        <f>IF($B$30="Preferred Return Compounding",BE72+BE74+BE75,BF108)*IF(BF$1&gt;'Project Summary'!$G$7,0,1)</f>
        <v>0</v>
      </c>
      <c r="BG72" s="1902">
        <f>IF($B$30="Preferred Return Compounding",BF72+BF74+BF75,BG108)*IF(BG$1&gt;'Project Summary'!$G$7,0,1)</f>
        <v>0</v>
      </c>
      <c r="BH72" s="1902">
        <f>IF($B$30="Preferred Return Compounding",BG72+BG74+BG75,BH108)*IF(BH$1&gt;'Project Summary'!$G$7,0,1)</f>
        <v>0</v>
      </c>
      <c r="BI72" s="1902">
        <f>IF($B$30="Preferred Return Compounding",BH72+BH74+BH75,BI108)*IF(BI$1&gt;'Project Summary'!$G$7,0,1)</f>
        <v>0</v>
      </c>
      <c r="BJ72" s="1902">
        <f>IF($B$30="Preferred Return Compounding",BI72+BI74+BI75,BJ108)*IF(BJ$1&gt;'Project Summary'!$G$7,0,1)</f>
        <v>0</v>
      </c>
      <c r="BK72" s="1902">
        <f>IF($B$30="Preferred Return Compounding",BJ72+BJ74+BJ75,BK108)*IF(BK$1&gt;'Project Summary'!$G$7,0,1)</f>
        <v>0</v>
      </c>
      <c r="BL72" s="1902">
        <f>IF($B$30="Preferred Return Compounding",BK72+BK74+BK75,BL108)*IF(BL$1&gt;'Project Summary'!$G$7,0,1)</f>
        <v>0</v>
      </c>
      <c r="BM72" s="1902">
        <f>IF($B$30="Preferred Return Compounding",BL72+BL74+BL75,BM108)*IF(BM$1&gt;'Project Summary'!$G$7,0,1)</f>
        <v>0</v>
      </c>
      <c r="BN72" s="1902">
        <f>IF($B$30="Preferred Return Compounding",BM72+BM74+BM75,BN108)*IF(BN$1&gt;'Project Summary'!$G$7,0,1)</f>
        <v>0</v>
      </c>
      <c r="BO72" s="1902">
        <f>IF($B$30="Preferred Return Compounding",BN72+BN74+BN75,BO108)*IF(BO$1&gt;'Project Summary'!$G$7,0,1)</f>
        <v>0</v>
      </c>
      <c r="BP72" s="1902">
        <f>IF($B$30="Preferred Return Compounding",BO72+BO74+BO75,BP108)*IF(BP$1&gt;'Project Summary'!$G$7,0,1)</f>
        <v>0</v>
      </c>
      <c r="BQ72" s="1902">
        <f>IF($B$30="Preferred Return Compounding",BP72+BP74+BP75,BQ108)*IF(BQ$1&gt;'Project Summary'!$G$7,0,1)</f>
        <v>0</v>
      </c>
      <c r="BR72" s="1902">
        <f>IF($B$30="Preferred Return Compounding",BQ72+BQ74+BQ75,BR108)*IF(BR$1&gt;'Project Summary'!$G$7,0,1)</f>
        <v>0</v>
      </c>
      <c r="BS72" s="1902">
        <f>IF($B$30="Preferred Return Compounding",BR72+BR74+BR75,BS108)*IF(BS$1&gt;'Project Summary'!$G$7,0,1)</f>
        <v>0</v>
      </c>
      <c r="BT72" s="1902">
        <f>IF($B$30="Preferred Return Compounding",BS72+BS74+BS75,BT108)*IF(BT$1&gt;'Project Summary'!$G$7,0,1)</f>
        <v>0</v>
      </c>
      <c r="BU72" s="1902">
        <f>IF($B$30="Preferred Return Compounding",BT72+BT74+BT75,BU108)*IF(BU$1&gt;'Project Summary'!$G$7,0,1)</f>
        <v>0</v>
      </c>
      <c r="BV72" s="1902">
        <f>IF($B$30="Preferred Return Compounding",BU72+BU74+BU75,BV108)*IF(BV$1&gt;'Project Summary'!$G$7,0,1)</f>
        <v>0</v>
      </c>
      <c r="BW72" s="1902">
        <f>IF($B$30="Preferred Return Compounding",BV72+BV74+BV75,BW108)*IF(BW$1&gt;'Project Summary'!$G$7,0,1)</f>
        <v>0</v>
      </c>
      <c r="BX72" s="1902">
        <f>IF($B$30="Preferred Return Compounding",BW72+BW74+BW75,BX108)*IF(BX$1&gt;'Project Summary'!$G$7,0,1)</f>
        <v>0</v>
      </c>
      <c r="BY72" s="1902">
        <f>IF($B$30="Preferred Return Compounding",BX72+BX74+BX75,BY108)*IF(BY$1&gt;'Project Summary'!$G$7,0,1)</f>
        <v>0</v>
      </c>
      <c r="BZ72" s="1902">
        <f>IF($B$30="Preferred Return Compounding",BY72+BY74+BY75,BZ108)*IF(BZ$1&gt;'Project Summary'!$G$7,0,1)</f>
        <v>0</v>
      </c>
      <c r="CA72" s="1902">
        <f>IF($B$30="Preferred Return Compounding",BZ72+BZ74+BZ75,CA108)*IF(CA$1&gt;'Project Summary'!$G$7,0,1)</f>
        <v>0</v>
      </c>
      <c r="CB72" s="1902">
        <f>IF($B$30="Preferred Return Compounding",CA72+CA74+CA75,CB108)*IF(CB$1&gt;'Project Summary'!$G$7,0,1)</f>
        <v>0</v>
      </c>
      <c r="CC72" s="1902">
        <f>IF($B$30="Preferred Return Compounding",CB72+CB74+CB75,CC108)*IF(CC$1&gt;'Project Summary'!$G$7,0,1)</f>
        <v>0</v>
      </c>
      <c r="CD72" s="1902">
        <f>IF($B$30="Preferred Return Compounding",CC72+CC74+CC75,CD108)*IF(CD$1&gt;'Project Summary'!$G$7,0,1)</f>
        <v>0</v>
      </c>
      <c r="CE72" s="1902">
        <f>IF($B$30="Preferred Return Compounding",CD72+CD74+CD75,CE108)*IF(CE$1&gt;'Project Summary'!$G$7,0,1)</f>
        <v>0</v>
      </c>
      <c r="CF72" s="1902">
        <f>IF($B$30="Preferred Return Compounding",CE72+CE74+CE75,CF108)*IF(CF$1&gt;'Project Summary'!$G$7,0,1)</f>
        <v>0</v>
      </c>
      <c r="CG72" s="1902">
        <f>IF($B$30="Preferred Return Compounding",CF72+CF74+CF75,CG108)*IF(CG$1&gt;'Project Summary'!$G$7,0,1)</f>
        <v>0</v>
      </c>
      <c r="CH72" s="1902">
        <f>IF($B$30="Preferred Return Compounding",CG72+CG74+CG75,CH108)*IF(CH$1&gt;'Project Summary'!$G$7,0,1)</f>
        <v>0</v>
      </c>
      <c r="CI72" s="1902">
        <f>IF($B$30="Preferred Return Compounding",CH72+CH74+CH75,CI108)*IF(CI$1&gt;'Project Summary'!$G$7,0,1)</f>
        <v>0</v>
      </c>
      <c r="CJ72" s="1902">
        <f>IF($B$30="Preferred Return Compounding",CI72+CI74+CI75,CJ108)*IF(CJ$1&gt;'Project Summary'!$G$7,0,1)</f>
        <v>0</v>
      </c>
      <c r="CK72" s="1902">
        <f>IF($B$30="Preferred Return Compounding",CJ72+CJ74+CJ75,CK108)*IF(CK$1&gt;'Project Summary'!$G$7,0,1)</f>
        <v>0</v>
      </c>
      <c r="CL72" s="1902">
        <f>IF($B$30="Preferred Return Compounding",CK72+CK74+CK75,CL108)*IF(CL$1&gt;'Project Summary'!$G$7,0,1)</f>
        <v>0</v>
      </c>
      <c r="CM72" s="1902">
        <f>IF($B$30="Preferred Return Compounding",CL72+CL74+CL75,CM108)*IF(CM$1&gt;'Project Summary'!$G$7,0,1)</f>
        <v>0</v>
      </c>
      <c r="CN72" s="1902">
        <f>IF($B$30="Preferred Return Compounding",CM72+CM74+CM75,CN108)*IF(CN$1&gt;'Project Summary'!$G$7,0,1)</f>
        <v>0</v>
      </c>
      <c r="CO72" s="1902">
        <f>IF($B$30="Preferred Return Compounding",CN72+CN74+CN75,CO108)*IF(CO$1&gt;'Project Summary'!$G$7,0,1)</f>
        <v>0</v>
      </c>
      <c r="CP72" s="1902">
        <f>IF($B$30="Preferred Return Compounding",CO72+CO74+CO75,CP108)*IF(CP$1&gt;'Project Summary'!$G$7,0,1)</f>
        <v>0</v>
      </c>
      <c r="CQ72" s="1902">
        <f>IF($B$30="Preferred Return Compounding",CP72+CP74+CP75,CQ108)*IF(CQ$1&gt;'Project Summary'!$G$7,0,1)</f>
        <v>0</v>
      </c>
      <c r="CR72" s="1902">
        <f>IF($B$30="Preferred Return Compounding",CQ72+CQ74+CQ75,CR108)*IF(CR$1&gt;'Project Summary'!$G$7,0,1)</f>
        <v>0</v>
      </c>
      <c r="CS72" s="1902">
        <f>IF($B$30="Preferred Return Compounding",CR72+CR74+CR75,CS108)*IF(CS$1&gt;'Project Summary'!$G$7,0,1)</f>
        <v>0</v>
      </c>
      <c r="CT72" s="1902">
        <f>IF($B$30="Preferred Return Compounding",CS72+CS74+CS75,CT108)*IF(CT$1&gt;'Project Summary'!$G$7,0,1)</f>
        <v>0</v>
      </c>
      <c r="CU72" s="1902">
        <f>IF($B$30="Preferred Return Compounding",CT72+CT74+CT75,CU108)*IF(CU$1&gt;'Project Summary'!$G$7,0,1)</f>
        <v>0</v>
      </c>
      <c r="CV72" s="1902">
        <f>IF($B$30="Preferred Return Compounding",CU72+CU74+CU75,CV108)*IF(CV$1&gt;'Project Summary'!$G$7,0,1)</f>
        <v>0</v>
      </c>
      <c r="CW72" s="1902">
        <f>IF($B$30="Preferred Return Compounding",CV72+CV74+CV75,CW108)*IF(CW$1&gt;'Project Summary'!$G$7,0,1)</f>
        <v>0</v>
      </c>
      <c r="CX72" s="1902">
        <f>IF($B$30="Preferred Return Compounding",CW72+CW74+CW75,CX108)*IF(CX$1&gt;'Project Summary'!$G$7,0,1)</f>
        <v>0</v>
      </c>
      <c r="CY72" s="1902">
        <f>IF($B$30="Preferred Return Compounding",CX72+CX74+CX75,CY108)*IF(CY$1&gt;'Project Summary'!$G$7,0,1)</f>
        <v>0</v>
      </c>
      <c r="CZ72" s="1902">
        <f>IF($B$30="Preferred Return Compounding",CY72+CY74+CY75,CZ108)*IF(CZ$1&gt;'Project Summary'!$G$7,0,1)</f>
        <v>0</v>
      </c>
      <c r="DA72" s="1902">
        <f>IF($B$30="Preferred Return Compounding",CZ72+CZ74+CZ75,DA108)*IF(DA$1&gt;'Project Summary'!$G$7,0,1)</f>
        <v>0</v>
      </c>
      <c r="DB72" s="1902">
        <f>IF($B$30="Preferred Return Compounding",DA72+DA74+DA75,DB108)*IF(DB$1&gt;'Project Summary'!$G$7,0,1)</f>
        <v>0</v>
      </c>
      <c r="DC72" s="1902">
        <f>IF($B$30="Preferred Return Compounding",DB72+DB74+DB75,DC108)*IF(DC$1&gt;'Project Summary'!$G$7,0,1)</f>
        <v>0</v>
      </c>
      <c r="DD72" s="1902">
        <f>IF($B$30="Preferred Return Compounding",DC72+DC74+DC75,DD108)*IF(DD$1&gt;'Project Summary'!$G$7,0,1)</f>
        <v>0</v>
      </c>
      <c r="DE72" s="1902">
        <f>IF($B$30="Preferred Return Compounding",DD72+DD74+DD75,DE108)*IF(DE$1&gt;'Project Summary'!$G$7,0,1)</f>
        <v>0</v>
      </c>
      <c r="DF72" s="1902">
        <f>IF($B$30="Preferred Return Compounding",DE72+DE74+DE75,DF108)*IF(DF$1&gt;'Project Summary'!$G$7,0,1)</f>
        <v>0</v>
      </c>
      <c r="DG72" s="1902">
        <f>IF($B$30="Preferred Return Compounding",DF72+DF74+DF75,DG108)*IF(DG$1&gt;'Project Summary'!$G$7,0,1)</f>
        <v>0</v>
      </c>
      <c r="DH72" s="1902">
        <f>IF($B$30="Preferred Return Compounding",DG72+DG74+DG75,DH108)*IF(DH$1&gt;'Project Summary'!$G$7,0,1)</f>
        <v>0</v>
      </c>
      <c r="DI72" s="1902">
        <f>IF($B$30="Preferred Return Compounding",DH72+DH74+DH75,DI108)*IF(DI$1&gt;'Project Summary'!$G$7,0,1)</f>
        <v>0</v>
      </c>
      <c r="DJ72" s="1902">
        <f>IF($B$30="Preferred Return Compounding",DI72+DI74+DI75,DJ108)*IF(DJ$1&gt;'Project Summary'!$G$7,0,1)</f>
        <v>0</v>
      </c>
      <c r="DK72" s="1902">
        <f>IF($B$30="Preferred Return Compounding",DJ72+DJ74+DJ75,DK108)*IF(DK$1&gt;'Project Summary'!$G$7,0,1)</f>
        <v>0</v>
      </c>
      <c r="DL72" s="1902">
        <f>IF($B$30="Preferred Return Compounding",DK72+DK74+DK75,DL108)*IF(DL$1&gt;'Project Summary'!$G$7,0,1)</f>
        <v>0</v>
      </c>
      <c r="DM72" s="1902">
        <f>IF($B$30="Preferred Return Compounding",DL72+DL74+DL75,DM108)*IF(DM$1&gt;'Project Summary'!$G$7,0,1)</f>
        <v>0</v>
      </c>
      <c r="DN72" s="1902">
        <f>IF($B$30="Preferred Return Compounding",DM72+DM74+DM75,DN108)*IF(DN$1&gt;'Project Summary'!$G$7,0,1)</f>
        <v>0</v>
      </c>
      <c r="DO72" s="1902">
        <f>IF($B$30="Preferred Return Compounding",DN72+DN74+DN75,DO108)*IF(DO$1&gt;'Project Summary'!$G$7,0,1)</f>
        <v>0</v>
      </c>
      <c r="DP72" s="1902">
        <f>IF($B$30="Preferred Return Compounding",DO72+DO74+DO75,DP108)*IF(DP$1&gt;'Project Summary'!$G$7,0,1)</f>
        <v>0</v>
      </c>
      <c r="DQ72" s="1902">
        <f>IF($B$30="Preferred Return Compounding",DP72+DP74+DP75,DQ108)*IF(DQ$1&gt;'Project Summary'!$G$7,0,1)</f>
        <v>0</v>
      </c>
      <c r="DR72" s="1902">
        <f>IF($B$30="Preferred Return Compounding",DQ72+DQ74+DQ75,DR108)*IF(DR$1&gt;'Project Summary'!$G$7,0,1)</f>
        <v>0</v>
      </c>
      <c r="DS72" s="1902">
        <f>IF($B$30="Preferred Return Compounding",DR72+DR74+DR75,DS108)*IF(DS$1&gt;'Project Summary'!$G$7,0,1)</f>
        <v>0</v>
      </c>
      <c r="DT72" s="1902">
        <f>IF($B$30="Preferred Return Compounding",DS72+DS74+DS75,DT108)*IF(DT$1&gt;'Project Summary'!$G$7,0,1)</f>
        <v>0</v>
      </c>
      <c r="DU72" s="1902">
        <f>IF($B$30="Preferred Return Compounding",DT72+DT74+DT75,DU108)*IF(DU$1&gt;'Project Summary'!$G$7,0,1)</f>
        <v>0</v>
      </c>
      <c r="DV72" s="1902">
        <f>IF($B$30="Preferred Return Compounding",DU72+DU74+DU75,DV108)*IF(DV$1&gt;'Project Summary'!$G$7,0,1)</f>
        <v>0</v>
      </c>
      <c r="DW72" s="1902">
        <f>IF($B$30="Preferred Return Compounding",DV72+DV74+DV75,DW108)*IF(DW$1&gt;'Project Summary'!$G$7,0,1)</f>
        <v>0</v>
      </c>
      <c r="DX72" s="1902">
        <f>IF($B$30="Preferred Return Compounding",DW72+DW74+DW75,DX108)*IF(DX$1&gt;'Project Summary'!$G$7,0,1)</f>
        <v>0</v>
      </c>
      <c r="DY72" s="1902">
        <f>IF($B$30="Preferred Return Compounding",DX72+DX74+DX75,DY108)*IF(DY$1&gt;'Project Summary'!$G$7,0,1)</f>
        <v>0</v>
      </c>
      <c r="DZ72" s="1902">
        <f>IF($B$30="Preferred Return Compounding",DY72+DY74+DY75,DZ108)*IF(DZ$1&gt;'Project Summary'!$G$7,0,1)</f>
        <v>0</v>
      </c>
      <c r="EA72" s="1902">
        <f>IF($B$30="Preferred Return Compounding",DZ72+DZ74+DZ75,EA108)*IF(EA$1&gt;'Project Summary'!$G$7,0,1)</f>
        <v>0</v>
      </c>
      <c r="EB72" s="1902">
        <f>IF($B$30="Preferred Return Compounding",EA72+EA74+EA75,EB108)*IF(EB$1&gt;'Project Summary'!$G$7,0,1)</f>
        <v>0</v>
      </c>
      <c r="EC72" s="1902">
        <f>IF($B$30="Preferred Return Compounding",EB72+EB74+EB75,EC108)*IF(EC$1&gt;'Project Summary'!$G$7,0,1)</f>
        <v>0</v>
      </c>
      <c r="ED72" s="1902">
        <f>IF($B$30="Preferred Return Compounding",EC72+EC74+EC75,ED108)*IF(ED$1&gt;'Project Summary'!$G$7,0,1)</f>
        <v>0</v>
      </c>
      <c r="EE72" s="47"/>
      <c r="EF72"/>
    </row>
    <row r="73" spans="1:136" s="1876" customFormat="1">
      <c r="A73"/>
      <c r="B73" s="7" t="s">
        <v>318</v>
      </c>
      <c r="C73"/>
      <c r="D73"/>
      <c r="E73"/>
      <c r="F73"/>
      <c r="G73"/>
      <c r="H73"/>
      <c r="I73"/>
      <c r="J73"/>
      <c r="K73"/>
      <c r="L73"/>
      <c r="M73" s="646"/>
      <c r="N73" s="1434"/>
      <c r="O73" s="466">
        <f t="shared" ref="O73:BZ73" si="360">N76+N77</f>
        <v>0</v>
      </c>
      <c r="P73" s="466">
        <f t="shared" si="360"/>
        <v>0</v>
      </c>
      <c r="Q73" s="466">
        <f>P76+P77</f>
        <v>0</v>
      </c>
      <c r="R73" s="466">
        <f t="shared" si="360"/>
        <v>0</v>
      </c>
      <c r="S73" s="466">
        <f t="shared" si="360"/>
        <v>0</v>
      </c>
      <c r="T73" s="466">
        <f t="shared" si="360"/>
        <v>0</v>
      </c>
      <c r="U73" s="466">
        <f t="shared" si="360"/>
        <v>0</v>
      </c>
      <c r="V73" s="466">
        <f t="shared" si="360"/>
        <v>0</v>
      </c>
      <c r="W73" s="466">
        <f t="shared" si="360"/>
        <v>0</v>
      </c>
      <c r="X73" s="466">
        <f t="shared" si="360"/>
        <v>0</v>
      </c>
      <c r="Y73" s="466">
        <f t="shared" si="360"/>
        <v>0</v>
      </c>
      <c r="Z73" s="466">
        <f t="shared" si="360"/>
        <v>0</v>
      </c>
      <c r="AA73" s="466">
        <f t="shared" si="360"/>
        <v>0</v>
      </c>
      <c r="AB73" s="466">
        <f t="shared" si="360"/>
        <v>0</v>
      </c>
      <c r="AC73" s="466">
        <f t="shared" si="360"/>
        <v>0</v>
      </c>
      <c r="AD73" s="466">
        <f t="shared" si="360"/>
        <v>0</v>
      </c>
      <c r="AE73" s="466">
        <f t="shared" si="360"/>
        <v>0</v>
      </c>
      <c r="AF73" s="466">
        <f t="shared" si="360"/>
        <v>0</v>
      </c>
      <c r="AG73" s="466">
        <f t="shared" si="360"/>
        <v>0</v>
      </c>
      <c r="AH73" s="466">
        <f t="shared" si="360"/>
        <v>0</v>
      </c>
      <c r="AI73" s="466">
        <f t="shared" si="360"/>
        <v>0</v>
      </c>
      <c r="AJ73" s="466">
        <f t="shared" si="360"/>
        <v>0</v>
      </c>
      <c r="AK73" s="466">
        <f t="shared" si="360"/>
        <v>0</v>
      </c>
      <c r="AL73" s="466">
        <f t="shared" si="360"/>
        <v>0</v>
      </c>
      <c r="AM73" s="466">
        <f t="shared" si="360"/>
        <v>0</v>
      </c>
      <c r="AN73" s="466">
        <f t="shared" si="360"/>
        <v>0</v>
      </c>
      <c r="AO73" s="466">
        <f t="shared" si="360"/>
        <v>0</v>
      </c>
      <c r="AP73" s="466">
        <f t="shared" si="360"/>
        <v>0</v>
      </c>
      <c r="AQ73" s="466">
        <f t="shared" si="360"/>
        <v>0</v>
      </c>
      <c r="AR73" s="466">
        <f t="shared" si="360"/>
        <v>0</v>
      </c>
      <c r="AS73" s="466">
        <f t="shared" si="360"/>
        <v>0</v>
      </c>
      <c r="AT73" s="466">
        <f t="shared" si="360"/>
        <v>0</v>
      </c>
      <c r="AU73" s="466">
        <f t="shared" si="360"/>
        <v>0</v>
      </c>
      <c r="AV73" s="466">
        <f t="shared" si="360"/>
        <v>0</v>
      </c>
      <c r="AW73" s="466">
        <f t="shared" si="360"/>
        <v>0</v>
      </c>
      <c r="AX73" s="466">
        <f t="shared" si="360"/>
        <v>0</v>
      </c>
      <c r="AY73" s="466">
        <f t="shared" si="360"/>
        <v>0</v>
      </c>
      <c r="AZ73" s="466">
        <f t="shared" si="360"/>
        <v>0</v>
      </c>
      <c r="BA73" s="466">
        <f t="shared" si="360"/>
        <v>0</v>
      </c>
      <c r="BB73" s="466">
        <f t="shared" si="360"/>
        <v>0</v>
      </c>
      <c r="BC73" s="466">
        <f t="shared" si="360"/>
        <v>0</v>
      </c>
      <c r="BD73" s="466">
        <f t="shared" si="360"/>
        <v>0</v>
      </c>
      <c r="BE73" s="466">
        <f t="shared" si="360"/>
        <v>0</v>
      </c>
      <c r="BF73" s="466">
        <f t="shared" si="360"/>
        <v>0</v>
      </c>
      <c r="BG73" s="466">
        <f t="shared" si="360"/>
        <v>0</v>
      </c>
      <c r="BH73" s="466">
        <f t="shared" si="360"/>
        <v>0</v>
      </c>
      <c r="BI73" s="466">
        <f t="shared" si="360"/>
        <v>0</v>
      </c>
      <c r="BJ73" s="466">
        <f t="shared" si="360"/>
        <v>0</v>
      </c>
      <c r="BK73" s="466">
        <f t="shared" si="360"/>
        <v>0</v>
      </c>
      <c r="BL73" s="466">
        <f t="shared" si="360"/>
        <v>0</v>
      </c>
      <c r="BM73" s="466">
        <f t="shared" si="360"/>
        <v>0</v>
      </c>
      <c r="BN73" s="466">
        <f t="shared" si="360"/>
        <v>0</v>
      </c>
      <c r="BO73" s="466">
        <f t="shared" si="360"/>
        <v>0</v>
      </c>
      <c r="BP73" s="466">
        <f t="shared" si="360"/>
        <v>0</v>
      </c>
      <c r="BQ73" s="466">
        <f t="shared" si="360"/>
        <v>0</v>
      </c>
      <c r="BR73" s="466">
        <f t="shared" si="360"/>
        <v>0</v>
      </c>
      <c r="BS73" s="466">
        <f t="shared" si="360"/>
        <v>0</v>
      </c>
      <c r="BT73" s="466">
        <f t="shared" si="360"/>
        <v>0</v>
      </c>
      <c r="BU73" s="466">
        <f t="shared" si="360"/>
        <v>0</v>
      </c>
      <c r="BV73" s="466">
        <f t="shared" si="360"/>
        <v>0</v>
      </c>
      <c r="BW73" s="466">
        <f t="shared" si="360"/>
        <v>0</v>
      </c>
      <c r="BX73" s="466">
        <f t="shared" si="360"/>
        <v>0</v>
      </c>
      <c r="BY73" s="466">
        <f t="shared" si="360"/>
        <v>0</v>
      </c>
      <c r="BZ73" s="466">
        <f t="shared" si="360"/>
        <v>0</v>
      </c>
      <c r="CA73" s="466">
        <f t="shared" ref="CA73:CT73" si="361">BZ76+BZ77</f>
        <v>0</v>
      </c>
      <c r="CB73" s="466">
        <f t="shared" si="361"/>
        <v>0</v>
      </c>
      <c r="CC73" s="466">
        <f t="shared" si="361"/>
        <v>0</v>
      </c>
      <c r="CD73" s="466">
        <f t="shared" si="361"/>
        <v>0</v>
      </c>
      <c r="CE73" s="466">
        <f t="shared" si="361"/>
        <v>0</v>
      </c>
      <c r="CF73" s="466">
        <f t="shared" si="361"/>
        <v>0</v>
      </c>
      <c r="CG73" s="466">
        <f t="shared" si="361"/>
        <v>0</v>
      </c>
      <c r="CH73" s="466">
        <f t="shared" si="361"/>
        <v>0</v>
      </c>
      <c r="CI73" s="466">
        <f t="shared" si="361"/>
        <v>0</v>
      </c>
      <c r="CJ73" s="466">
        <f t="shared" si="361"/>
        <v>0</v>
      </c>
      <c r="CK73" s="466">
        <f t="shared" si="361"/>
        <v>0</v>
      </c>
      <c r="CL73" s="466">
        <f t="shared" si="361"/>
        <v>0</v>
      </c>
      <c r="CM73" s="466">
        <f t="shared" si="361"/>
        <v>0</v>
      </c>
      <c r="CN73" s="466">
        <f t="shared" si="361"/>
        <v>0</v>
      </c>
      <c r="CO73" s="466">
        <f t="shared" si="361"/>
        <v>0</v>
      </c>
      <c r="CP73" s="466">
        <f t="shared" si="361"/>
        <v>0</v>
      </c>
      <c r="CQ73" s="466">
        <f t="shared" si="361"/>
        <v>0</v>
      </c>
      <c r="CR73" s="466">
        <f t="shared" si="361"/>
        <v>0</v>
      </c>
      <c r="CS73" s="466">
        <f t="shared" si="361"/>
        <v>0</v>
      </c>
      <c r="CT73" s="466">
        <f t="shared" si="361"/>
        <v>0</v>
      </c>
      <c r="CU73" s="466">
        <f>CT76+CT77</f>
        <v>0</v>
      </c>
      <c r="CV73" s="466">
        <f t="shared" ref="CV73:ED73" si="362">CU76+CU77</f>
        <v>0</v>
      </c>
      <c r="CW73" s="466">
        <f t="shared" si="362"/>
        <v>0</v>
      </c>
      <c r="CX73" s="466">
        <f t="shared" si="362"/>
        <v>0</v>
      </c>
      <c r="CY73" s="466">
        <f t="shared" si="362"/>
        <v>0</v>
      </c>
      <c r="CZ73" s="466">
        <f t="shared" si="362"/>
        <v>0</v>
      </c>
      <c r="DA73" s="466">
        <f t="shared" si="362"/>
        <v>0</v>
      </c>
      <c r="DB73" s="466">
        <f t="shared" si="362"/>
        <v>0</v>
      </c>
      <c r="DC73" s="466">
        <f t="shared" si="362"/>
        <v>0</v>
      </c>
      <c r="DD73" s="466">
        <f t="shared" si="362"/>
        <v>0</v>
      </c>
      <c r="DE73" s="466">
        <f t="shared" si="362"/>
        <v>0</v>
      </c>
      <c r="DF73" s="466">
        <f t="shared" si="362"/>
        <v>0</v>
      </c>
      <c r="DG73" s="466">
        <f t="shared" si="362"/>
        <v>0</v>
      </c>
      <c r="DH73" s="466">
        <f t="shared" si="362"/>
        <v>0</v>
      </c>
      <c r="DI73" s="466">
        <f t="shared" si="362"/>
        <v>0</v>
      </c>
      <c r="DJ73" s="466">
        <f t="shared" si="362"/>
        <v>0</v>
      </c>
      <c r="DK73" s="466">
        <f t="shared" si="362"/>
        <v>0</v>
      </c>
      <c r="DL73" s="466">
        <f t="shared" si="362"/>
        <v>0</v>
      </c>
      <c r="DM73" s="466">
        <f t="shared" si="362"/>
        <v>0</v>
      </c>
      <c r="DN73" s="466">
        <f t="shared" si="362"/>
        <v>0</v>
      </c>
      <c r="DO73" s="466">
        <f t="shared" si="362"/>
        <v>0</v>
      </c>
      <c r="DP73" s="466">
        <f t="shared" si="362"/>
        <v>0</v>
      </c>
      <c r="DQ73" s="466">
        <f t="shared" si="362"/>
        <v>0</v>
      </c>
      <c r="DR73" s="466">
        <f t="shared" si="362"/>
        <v>0</v>
      </c>
      <c r="DS73" s="466">
        <f t="shared" si="362"/>
        <v>0</v>
      </c>
      <c r="DT73" s="466">
        <f t="shared" si="362"/>
        <v>0</v>
      </c>
      <c r="DU73" s="466">
        <f t="shared" si="362"/>
        <v>0</v>
      </c>
      <c r="DV73" s="466">
        <f t="shared" si="362"/>
        <v>0</v>
      </c>
      <c r="DW73" s="466">
        <f t="shared" si="362"/>
        <v>0</v>
      </c>
      <c r="DX73" s="466">
        <f t="shared" si="362"/>
        <v>0</v>
      </c>
      <c r="DY73" s="466">
        <f t="shared" si="362"/>
        <v>0</v>
      </c>
      <c r="DZ73" s="466">
        <f t="shared" si="362"/>
        <v>0</v>
      </c>
      <c r="EA73" s="466">
        <f t="shared" si="362"/>
        <v>0</v>
      </c>
      <c r="EB73" s="466">
        <f t="shared" si="362"/>
        <v>0</v>
      </c>
      <c r="EC73" s="466">
        <f t="shared" si="362"/>
        <v>0</v>
      </c>
      <c r="ED73" s="466">
        <f t="shared" si="362"/>
        <v>0</v>
      </c>
      <c r="EE73" s="47"/>
      <c r="EF73"/>
    </row>
    <row r="74" spans="1:136" s="1876" customFormat="1">
      <c r="A74" s="154"/>
      <c r="B74" s="1875" t="s">
        <v>964</v>
      </c>
      <c r="C74" s="154"/>
      <c r="D74" s="154"/>
      <c r="E74" s="154"/>
      <c r="F74" s="154"/>
      <c r="G74" s="154"/>
      <c r="H74" s="154"/>
      <c r="I74" s="154"/>
      <c r="J74" s="154"/>
      <c r="K74" s="155" t="s">
        <v>319</v>
      </c>
      <c r="L74" s="155"/>
      <c r="M74" s="648">
        <f>D19</f>
        <v>0</v>
      </c>
      <c r="N74" s="1435"/>
      <c r="O74" s="1880">
        <f>IF(O$4&gt;0,O$4*$M74,0)</f>
        <v>0</v>
      </c>
      <c r="P74" s="633">
        <f t="shared" ref="P74:CA74" si="363">IF(P$4&gt;0,P$4*$M74,0)</f>
        <v>0</v>
      </c>
      <c r="Q74" s="633">
        <f t="shared" si="363"/>
        <v>0</v>
      </c>
      <c r="R74" s="633">
        <f t="shared" si="363"/>
        <v>0</v>
      </c>
      <c r="S74" s="633">
        <f t="shared" si="363"/>
        <v>0</v>
      </c>
      <c r="T74" s="633">
        <f t="shared" si="363"/>
        <v>0</v>
      </c>
      <c r="U74" s="633">
        <f t="shared" si="363"/>
        <v>0</v>
      </c>
      <c r="V74" s="633">
        <f t="shared" si="363"/>
        <v>0</v>
      </c>
      <c r="W74" s="633">
        <f t="shared" si="363"/>
        <v>0</v>
      </c>
      <c r="X74" s="633">
        <f t="shared" si="363"/>
        <v>0</v>
      </c>
      <c r="Y74" s="633">
        <f t="shared" si="363"/>
        <v>0</v>
      </c>
      <c r="Z74" s="633">
        <f t="shared" si="363"/>
        <v>0</v>
      </c>
      <c r="AA74" s="633">
        <f t="shared" si="363"/>
        <v>0</v>
      </c>
      <c r="AB74" s="633">
        <f t="shared" si="363"/>
        <v>0</v>
      </c>
      <c r="AC74" s="633">
        <f t="shared" si="363"/>
        <v>0</v>
      </c>
      <c r="AD74" s="633">
        <f t="shared" si="363"/>
        <v>0</v>
      </c>
      <c r="AE74" s="633">
        <f t="shared" si="363"/>
        <v>0</v>
      </c>
      <c r="AF74" s="633">
        <f t="shared" si="363"/>
        <v>0</v>
      </c>
      <c r="AG74" s="633">
        <f t="shared" si="363"/>
        <v>0</v>
      </c>
      <c r="AH74" s="633">
        <f t="shared" si="363"/>
        <v>0</v>
      </c>
      <c r="AI74" s="633">
        <f t="shared" si="363"/>
        <v>0</v>
      </c>
      <c r="AJ74" s="633">
        <f t="shared" si="363"/>
        <v>0</v>
      </c>
      <c r="AK74" s="633">
        <f t="shared" si="363"/>
        <v>0</v>
      </c>
      <c r="AL74" s="633">
        <f t="shared" si="363"/>
        <v>0</v>
      </c>
      <c r="AM74" s="633">
        <f t="shared" si="363"/>
        <v>0</v>
      </c>
      <c r="AN74" s="633">
        <f t="shared" si="363"/>
        <v>0</v>
      </c>
      <c r="AO74" s="633">
        <f t="shared" si="363"/>
        <v>0</v>
      </c>
      <c r="AP74" s="633">
        <f t="shared" si="363"/>
        <v>0</v>
      </c>
      <c r="AQ74" s="633">
        <f t="shared" si="363"/>
        <v>0</v>
      </c>
      <c r="AR74" s="633">
        <f t="shared" si="363"/>
        <v>0</v>
      </c>
      <c r="AS74" s="633">
        <f t="shared" si="363"/>
        <v>0</v>
      </c>
      <c r="AT74" s="633">
        <f t="shared" si="363"/>
        <v>0</v>
      </c>
      <c r="AU74" s="633">
        <f t="shared" si="363"/>
        <v>0</v>
      </c>
      <c r="AV74" s="633">
        <f t="shared" si="363"/>
        <v>0</v>
      </c>
      <c r="AW74" s="633">
        <f t="shared" si="363"/>
        <v>0</v>
      </c>
      <c r="AX74" s="633">
        <f t="shared" si="363"/>
        <v>0</v>
      </c>
      <c r="AY74" s="633">
        <f t="shared" si="363"/>
        <v>0</v>
      </c>
      <c r="AZ74" s="633">
        <f t="shared" si="363"/>
        <v>0</v>
      </c>
      <c r="BA74" s="633">
        <f t="shared" si="363"/>
        <v>0</v>
      </c>
      <c r="BB74" s="633">
        <f t="shared" si="363"/>
        <v>0</v>
      </c>
      <c r="BC74" s="633">
        <f t="shared" si="363"/>
        <v>0</v>
      </c>
      <c r="BD74" s="633">
        <f t="shared" si="363"/>
        <v>0</v>
      </c>
      <c r="BE74" s="633">
        <f t="shared" si="363"/>
        <v>0</v>
      </c>
      <c r="BF74" s="633">
        <f t="shared" si="363"/>
        <v>0</v>
      </c>
      <c r="BG74" s="633">
        <f t="shared" si="363"/>
        <v>0</v>
      </c>
      <c r="BH74" s="633">
        <f t="shared" si="363"/>
        <v>0</v>
      </c>
      <c r="BI74" s="633">
        <f t="shared" si="363"/>
        <v>0</v>
      </c>
      <c r="BJ74" s="633">
        <f t="shared" si="363"/>
        <v>0</v>
      </c>
      <c r="BK74" s="633">
        <f t="shared" si="363"/>
        <v>0</v>
      </c>
      <c r="BL74" s="633">
        <f t="shared" si="363"/>
        <v>0</v>
      </c>
      <c r="BM74" s="633">
        <f t="shared" si="363"/>
        <v>0</v>
      </c>
      <c r="BN74" s="633">
        <f t="shared" si="363"/>
        <v>0</v>
      </c>
      <c r="BO74" s="633">
        <f t="shared" si="363"/>
        <v>0</v>
      </c>
      <c r="BP74" s="633">
        <f t="shared" si="363"/>
        <v>0</v>
      </c>
      <c r="BQ74" s="633">
        <f t="shared" si="363"/>
        <v>0</v>
      </c>
      <c r="BR74" s="633">
        <f t="shared" si="363"/>
        <v>0</v>
      </c>
      <c r="BS74" s="633">
        <f t="shared" si="363"/>
        <v>0</v>
      </c>
      <c r="BT74" s="633">
        <f t="shared" si="363"/>
        <v>0</v>
      </c>
      <c r="BU74" s="633">
        <f t="shared" si="363"/>
        <v>0</v>
      </c>
      <c r="BV74" s="633">
        <f t="shared" si="363"/>
        <v>0</v>
      </c>
      <c r="BW74" s="633">
        <f t="shared" si="363"/>
        <v>0</v>
      </c>
      <c r="BX74" s="633">
        <f t="shared" si="363"/>
        <v>0</v>
      </c>
      <c r="BY74" s="633">
        <f t="shared" si="363"/>
        <v>0</v>
      </c>
      <c r="BZ74" s="633">
        <f t="shared" si="363"/>
        <v>0</v>
      </c>
      <c r="CA74" s="633">
        <f t="shared" si="363"/>
        <v>0</v>
      </c>
      <c r="CB74" s="633">
        <f t="shared" ref="CB74:ED74" si="364">IF(CB$4&gt;0,CB$4*$M74,0)</f>
        <v>0</v>
      </c>
      <c r="CC74" s="633">
        <f t="shared" si="364"/>
        <v>0</v>
      </c>
      <c r="CD74" s="633">
        <f t="shared" si="364"/>
        <v>0</v>
      </c>
      <c r="CE74" s="633">
        <f t="shared" si="364"/>
        <v>0</v>
      </c>
      <c r="CF74" s="633">
        <f t="shared" si="364"/>
        <v>0</v>
      </c>
      <c r="CG74" s="633">
        <f t="shared" si="364"/>
        <v>0</v>
      </c>
      <c r="CH74" s="633">
        <f t="shared" si="364"/>
        <v>0</v>
      </c>
      <c r="CI74" s="633">
        <f t="shared" si="364"/>
        <v>0</v>
      </c>
      <c r="CJ74" s="633">
        <f t="shared" si="364"/>
        <v>0</v>
      </c>
      <c r="CK74" s="633">
        <f t="shared" si="364"/>
        <v>0</v>
      </c>
      <c r="CL74" s="633">
        <f t="shared" si="364"/>
        <v>0</v>
      </c>
      <c r="CM74" s="633">
        <f t="shared" si="364"/>
        <v>0</v>
      </c>
      <c r="CN74" s="633">
        <f t="shared" si="364"/>
        <v>0</v>
      </c>
      <c r="CO74" s="633">
        <f t="shared" si="364"/>
        <v>0</v>
      </c>
      <c r="CP74" s="633">
        <f t="shared" si="364"/>
        <v>0</v>
      </c>
      <c r="CQ74" s="633">
        <f t="shared" si="364"/>
        <v>0</v>
      </c>
      <c r="CR74" s="633">
        <f t="shared" si="364"/>
        <v>0</v>
      </c>
      <c r="CS74" s="633">
        <f t="shared" si="364"/>
        <v>0</v>
      </c>
      <c r="CT74" s="633">
        <f>IF(CT$4&gt;0,CT$4*$M74,0)</f>
        <v>0</v>
      </c>
      <c r="CU74" s="633">
        <f t="shared" si="364"/>
        <v>0</v>
      </c>
      <c r="CV74" s="633">
        <f t="shared" si="364"/>
        <v>0</v>
      </c>
      <c r="CW74" s="633">
        <f t="shared" si="364"/>
        <v>0</v>
      </c>
      <c r="CX74" s="633">
        <f t="shared" si="364"/>
        <v>0</v>
      </c>
      <c r="CY74" s="633">
        <f t="shared" si="364"/>
        <v>0</v>
      </c>
      <c r="CZ74" s="633">
        <f t="shared" si="364"/>
        <v>0</v>
      </c>
      <c r="DA74" s="633">
        <f t="shared" si="364"/>
        <v>0</v>
      </c>
      <c r="DB74" s="633">
        <f t="shared" si="364"/>
        <v>0</v>
      </c>
      <c r="DC74" s="633">
        <f t="shared" si="364"/>
        <v>0</v>
      </c>
      <c r="DD74" s="633">
        <f t="shared" si="364"/>
        <v>0</v>
      </c>
      <c r="DE74" s="633">
        <f t="shared" si="364"/>
        <v>0</v>
      </c>
      <c r="DF74" s="633">
        <f t="shared" si="364"/>
        <v>0</v>
      </c>
      <c r="DG74" s="633">
        <f t="shared" si="364"/>
        <v>0</v>
      </c>
      <c r="DH74" s="633">
        <f t="shared" si="364"/>
        <v>0</v>
      </c>
      <c r="DI74" s="633">
        <f t="shared" si="364"/>
        <v>0</v>
      </c>
      <c r="DJ74" s="633">
        <f t="shared" si="364"/>
        <v>0</v>
      </c>
      <c r="DK74" s="633">
        <f t="shared" si="364"/>
        <v>0</v>
      </c>
      <c r="DL74" s="633">
        <f t="shared" si="364"/>
        <v>0</v>
      </c>
      <c r="DM74" s="633">
        <f t="shared" si="364"/>
        <v>0</v>
      </c>
      <c r="DN74" s="633">
        <f t="shared" si="364"/>
        <v>0</v>
      </c>
      <c r="DO74" s="633">
        <f t="shared" si="364"/>
        <v>0</v>
      </c>
      <c r="DP74" s="633">
        <f t="shared" si="364"/>
        <v>0</v>
      </c>
      <c r="DQ74" s="633">
        <f t="shared" si="364"/>
        <v>0</v>
      </c>
      <c r="DR74" s="633">
        <f t="shared" si="364"/>
        <v>0</v>
      </c>
      <c r="DS74" s="633">
        <f t="shared" si="364"/>
        <v>0</v>
      </c>
      <c r="DT74" s="633">
        <f t="shared" si="364"/>
        <v>0</v>
      </c>
      <c r="DU74" s="633">
        <f t="shared" si="364"/>
        <v>0</v>
      </c>
      <c r="DV74" s="633">
        <f t="shared" si="364"/>
        <v>0</v>
      </c>
      <c r="DW74" s="633">
        <f t="shared" si="364"/>
        <v>0</v>
      </c>
      <c r="DX74" s="633">
        <f t="shared" si="364"/>
        <v>0</v>
      </c>
      <c r="DY74" s="633">
        <f t="shared" si="364"/>
        <v>0</v>
      </c>
      <c r="DZ74" s="633">
        <f t="shared" si="364"/>
        <v>0</v>
      </c>
      <c r="EA74" s="633">
        <f t="shared" si="364"/>
        <v>0</v>
      </c>
      <c r="EB74" s="633">
        <f t="shared" si="364"/>
        <v>0</v>
      </c>
      <c r="EC74" s="633">
        <f t="shared" si="364"/>
        <v>0</v>
      </c>
      <c r="ED74" s="633">
        <f t="shared" si="364"/>
        <v>0</v>
      </c>
      <c r="EE74" s="47"/>
      <c r="EF74"/>
    </row>
    <row r="75" spans="1:136" s="1876" customFormat="1">
      <c r="A75"/>
      <c r="B75" s="7" t="s">
        <v>960</v>
      </c>
      <c r="C75"/>
      <c r="D75"/>
      <c r="E75"/>
      <c r="F75"/>
      <c r="G75"/>
      <c r="H75"/>
      <c r="I75"/>
      <c r="J75"/>
      <c r="K75" s="155" t="s">
        <v>38</v>
      </c>
      <c r="L75" s="155"/>
      <c r="M75" s="648">
        <f>'Project Summary'!O16</f>
        <v>0</v>
      </c>
      <c r="N75" s="1434"/>
      <c r="O75" s="466">
        <f t="shared" ref="O75:AT75" si="365">O72*$M75/12</f>
        <v>0</v>
      </c>
      <c r="P75" s="466">
        <f t="shared" si="365"/>
        <v>0</v>
      </c>
      <c r="Q75" s="466">
        <f t="shared" si="365"/>
        <v>0</v>
      </c>
      <c r="R75" s="466">
        <f t="shared" si="365"/>
        <v>0</v>
      </c>
      <c r="S75" s="466">
        <f t="shared" si="365"/>
        <v>0</v>
      </c>
      <c r="T75" s="466">
        <f t="shared" si="365"/>
        <v>0</v>
      </c>
      <c r="U75" s="466">
        <f t="shared" si="365"/>
        <v>0</v>
      </c>
      <c r="V75" s="466">
        <f t="shared" si="365"/>
        <v>0</v>
      </c>
      <c r="W75" s="466">
        <f t="shared" si="365"/>
        <v>0</v>
      </c>
      <c r="X75" s="466">
        <f t="shared" si="365"/>
        <v>0</v>
      </c>
      <c r="Y75" s="466">
        <f t="shared" si="365"/>
        <v>0</v>
      </c>
      <c r="Z75" s="466">
        <f t="shared" si="365"/>
        <v>0</v>
      </c>
      <c r="AA75" s="466">
        <f t="shared" si="365"/>
        <v>0</v>
      </c>
      <c r="AB75" s="466">
        <f t="shared" si="365"/>
        <v>0</v>
      </c>
      <c r="AC75" s="466">
        <f t="shared" si="365"/>
        <v>0</v>
      </c>
      <c r="AD75" s="466">
        <f t="shared" si="365"/>
        <v>0</v>
      </c>
      <c r="AE75" s="466">
        <f t="shared" si="365"/>
        <v>0</v>
      </c>
      <c r="AF75" s="466">
        <f t="shared" si="365"/>
        <v>0</v>
      </c>
      <c r="AG75" s="466">
        <f t="shared" si="365"/>
        <v>0</v>
      </c>
      <c r="AH75" s="466">
        <f t="shared" si="365"/>
        <v>0</v>
      </c>
      <c r="AI75" s="466">
        <f t="shared" si="365"/>
        <v>0</v>
      </c>
      <c r="AJ75" s="466">
        <f t="shared" si="365"/>
        <v>0</v>
      </c>
      <c r="AK75" s="466">
        <f t="shared" si="365"/>
        <v>0</v>
      </c>
      <c r="AL75" s="466">
        <f t="shared" si="365"/>
        <v>0</v>
      </c>
      <c r="AM75" s="466">
        <f t="shared" si="365"/>
        <v>0</v>
      </c>
      <c r="AN75" s="466">
        <f t="shared" si="365"/>
        <v>0</v>
      </c>
      <c r="AO75" s="466">
        <f t="shared" si="365"/>
        <v>0</v>
      </c>
      <c r="AP75" s="466">
        <f t="shared" si="365"/>
        <v>0</v>
      </c>
      <c r="AQ75" s="466">
        <f t="shared" si="365"/>
        <v>0</v>
      </c>
      <c r="AR75" s="466">
        <f t="shared" si="365"/>
        <v>0</v>
      </c>
      <c r="AS75" s="466">
        <f t="shared" si="365"/>
        <v>0</v>
      </c>
      <c r="AT75" s="466">
        <f t="shared" si="365"/>
        <v>0</v>
      </c>
      <c r="AU75" s="466">
        <f t="shared" ref="AU75:BZ75" si="366">AU72*$M75/12</f>
        <v>0</v>
      </c>
      <c r="AV75" s="466">
        <f t="shared" si="366"/>
        <v>0</v>
      </c>
      <c r="AW75" s="466">
        <f t="shared" si="366"/>
        <v>0</v>
      </c>
      <c r="AX75" s="466">
        <f t="shared" si="366"/>
        <v>0</v>
      </c>
      <c r="AY75" s="466">
        <f t="shared" si="366"/>
        <v>0</v>
      </c>
      <c r="AZ75" s="466">
        <f t="shared" si="366"/>
        <v>0</v>
      </c>
      <c r="BA75" s="466">
        <f t="shared" si="366"/>
        <v>0</v>
      </c>
      <c r="BB75" s="466">
        <f t="shared" si="366"/>
        <v>0</v>
      </c>
      <c r="BC75" s="466">
        <f t="shared" si="366"/>
        <v>0</v>
      </c>
      <c r="BD75" s="466">
        <f t="shared" si="366"/>
        <v>0</v>
      </c>
      <c r="BE75" s="466">
        <f t="shared" si="366"/>
        <v>0</v>
      </c>
      <c r="BF75" s="466">
        <f t="shared" si="366"/>
        <v>0</v>
      </c>
      <c r="BG75" s="466">
        <f t="shared" si="366"/>
        <v>0</v>
      </c>
      <c r="BH75" s="466">
        <f t="shared" si="366"/>
        <v>0</v>
      </c>
      <c r="BI75" s="466">
        <f t="shared" si="366"/>
        <v>0</v>
      </c>
      <c r="BJ75" s="466">
        <f t="shared" si="366"/>
        <v>0</v>
      </c>
      <c r="BK75" s="466">
        <f t="shared" si="366"/>
        <v>0</v>
      </c>
      <c r="BL75" s="466">
        <f t="shared" si="366"/>
        <v>0</v>
      </c>
      <c r="BM75" s="466">
        <f t="shared" si="366"/>
        <v>0</v>
      </c>
      <c r="BN75" s="466">
        <f t="shared" si="366"/>
        <v>0</v>
      </c>
      <c r="BO75" s="466">
        <f t="shared" si="366"/>
        <v>0</v>
      </c>
      <c r="BP75" s="466">
        <f t="shared" si="366"/>
        <v>0</v>
      </c>
      <c r="BQ75" s="466">
        <f t="shared" si="366"/>
        <v>0</v>
      </c>
      <c r="BR75" s="466">
        <f t="shared" si="366"/>
        <v>0</v>
      </c>
      <c r="BS75" s="466">
        <f t="shared" si="366"/>
        <v>0</v>
      </c>
      <c r="BT75" s="466">
        <f t="shared" si="366"/>
        <v>0</v>
      </c>
      <c r="BU75" s="466">
        <f t="shared" si="366"/>
        <v>0</v>
      </c>
      <c r="BV75" s="466">
        <f t="shared" si="366"/>
        <v>0</v>
      </c>
      <c r="BW75" s="466">
        <f t="shared" si="366"/>
        <v>0</v>
      </c>
      <c r="BX75" s="466">
        <f t="shared" si="366"/>
        <v>0</v>
      </c>
      <c r="BY75" s="466">
        <f t="shared" si="366"/>
        <v>0</v>
      </c>
      <c r="BZ75" s="466">
        <f t="shared" si="366"/>
        <v>0</v>
      </c>
      <c r="CA75" s="466">
        <f t="shared" ref="CA75:DF75" si="367">CA72*$M75/12</f>
        <v>0</v>
      </c>
      <c r="CB75" s="466">
        <f t="shared" si="367"/>
        <v>0</v>
      </c>
      <c r="CC75" s="466">
        <f t="shared" si="367"/>
        <v>0</v>
      </c>
      <c r="CD75" s="466">
        <f t="shared" si="367"/>
        <v>0</v>
      </c>
      <c r="CE75" s="466">
        <f t="shared" si="367"/>
        <v>0</v>
      </c>
      <c r="CF75" s="466">
        <f t="shared" si="367"/>
        <v>0</v>
      </c>
      <c r="CG75" s="466">
        <f t="shared" si="367"/>
        <v>0</v>
      </c>
      <c r="CH75" s="466">
        <f t="shared" si="367"/>
        <v>0</v>
      </c>
      <c r="CI75" s="466">
        <f t="shared" si="367"/>
        <v>0</v>
      </c>
      <c r="CJ75" s="466">
        <f t="shared" si="367"/>
        <v>0</v>
      </c>
      <c r="CK75" s="466">
        <f t="shared" si="367"/>
        <v>0</v>
      </c>
      <c r="CL75" s="466">
        <f t="shared" si="367"/>
        <v>0</v>
      </c>
      <c r="CM75" s="466">
        <f t="shared" si="367"/>
        <v>0</v>
      </c>
      <c r="CN75" s="466">
        <f t="shared" si="367"/>
        <v>0</v>
      </c>
      <c r="CO75" s="466">
        <f t="shared" si="367"/>
        <v>0</v>
      </c>
      <c r="CP75" s="466">
        <f t="shared" si="367"/>
        <v>0</v>
      </c>
      <c r="CQ75" s="466">
        <f t="shared" si="367"/>
        <v>0</v>
      </c>
      <c r="CR75" s="466">
        <f t="shared" si="367"/>
        <v>0</v>
      </c>
      <c r="CS75" s="466">
        <f t="shared" si="367"/>
        <v>0</v>
      </c>
      <c r="CT75" s="466">
        <f t="shared" si="367"/>
        <v>0</v>
      </c>
      <c r="CU75" s="466">
        <f t="shared" si="367"/>
        <v>0</v>
      </c>
      <c r="CV75" s="466">
        <f t="shared" si="367"/>
        <v>0</v>
      </c>
      <c r="CW75" s="466">
        <f t="shared" si="367"/>
        <v>0</v>
      </c>
      <c r="CX75" s="466">
        <f t="shared" si="367"/>
        <v>0</v>
      </c>
      <c r="CY75" s="466">
        <f t="shared" si="367"/>
        <v>0</v>
      </c>
      <c r="CZ75" s="466">
        <f t="shared" si="367"/>
        <v>0</v>
      </c>
      <c r="DA75" s="466">
        <f t="shared" si="367"/>
        <v>0</v>
      </c>
      <c r="DB75" s="466">
        <f t="shared" si="367"/>
        <v>0</v>
      </c>
      <c r="DC75" s="466">
        <f t="shared" si="367"/>
        <v>0</v>
      </c>
      <c r="DD75" s="466">
        <f t="shared" si="367"/>
        <v>0</v>
      </c>
      <c r="DE75" s="466">
        <f t="shared" si="367"/>
        <v>0</v>
      </c>
      <c r="DF75" s="466">
        <f t="shared" si="367"/>
        <v>0</v>
      </c>
      <c r="DG75" s="466">
        <f t="shared" ref="DG75:ED75" si="368">DG72*$M75/12</f>
        <v>0</v>
      </c>
      <c r="DH75" s="466">
        <f t="shared" si="368"/>
        <v>0</v>
      </c>
      <c r="DI75" s="466">
        <f t="shared" si="368"/>
        <v>0</v>
      </c>
      <c r="DJ75" s="466">
        <f t="shared" si="368"/>
        <v>0</v>
      </c>
      <c r="DK75" s="466">
        <f t="shared" si="368"/>
        <v>0</v>
      </c>
      <c r="DL75" s="466">
        <f t="shared" si="368"/>
        <v>0</v>
      </c>
      <c r="DM75" s="466">
        <f t="shared" si="368"/>
        <v>0</v>
      </c>
      <c r="DN75" s="466">
        <f t="shared" si="368"/>
        <v>0</v>
      </c>
      <c r="DO75" s="466">
        <f t="shared" si="368"/>
        <v>0</v>
      </c>
      <c r="DP75" s="466">
        <f t="shared" si="368"/>
        <v>0</v>
      </c>
      <c r="DQ75" s="466">
        <f t="shared" si="368"/>
        <v>0</v>
      </c>
      <c r="DR75" s="466">
        <f t="shared" si="368"/>
        <v>0</v>
      </c>
      <c r="DS75" s="466">
        <f t="shared" si="368"/>
        <v>0</v>
      </c>
      <c r="DT75" s="466">
        <f t="shared" si="368"/>
        <v>0</v>
      </c>
      <c r="DU75" s="466">
        <f t="shared" si="368"/>
        <v>0</v>
      </c>
      <c r="DV75" s="466">
        <f t="shared" si="368"/>
        <v>0</v>
      </c>
      <c r="DW75" s="466">
        <f t="shared" si="368"/>
        <v>0</v>
      </c>
      <c r="DX75" s="466">
        <f t="shared" si="368"/>
        <v>0</v>
      </c>
      <c r="DY75" s="466">
        <f t="shared" si="368"/>
        <v>0</v>
      </c>
      <c r="DZ75" s="466">
        <f t="shared" si="368"/>
        <v>0</v>
      </c>
      <c r="EA75" s="466">
        <f t="shared" si="368"/>
        <v>0</v>
      </c>
      <c r="EB75" s="466">
        <f t="shared" si="368"/>
        <v>0</v>
      </c>
      <c r="EC75" s="466">
        <f t="shared" si="368"/>
        <v>0</v>
      </c>
      <c r="ED75" s="466">
        <f t="shared" si="368"/>
        <v>0</v>
      </c>
      <c r="EE75" s="47"/>
      <c r="EF75"/>
    </row>
    <row r="76" spans="1:136" s="1876" customFormat="1">
      <c r="A76" s="802"/>
      <c r="B76" s="816" t="s">
        <v>320</v>
      </c>
      <c r="C76" s="802"/>
      <c r="D76" s="802"/>
      <c r="E76" s="802"/>
      <c r="F76" s="802"/>
      <c r="G76" s="802"/>
      <c r="H76" s="802"/>
      <c r="I76" s="802"/>
      <c r="J76" s="802"/>
      <c r="K76" s="802"/>
      <c r="L76" s="802"/>
      <c r="M76" s="1877"/>
      <c r="N76" s="1878"/>
      <c r="O76" s="1879">
        <f>IF($M75=0,0,SUM(O73:O75))</f>
        <v>0</v>
      </c>
      <c r="P76" s="1879">
        <f t="shared" ref="P76:AT76" si="369">IF($M75=0,0,SUM(P73:P75))</f>
        <v>0</v>
      </c>
      <c r="Q76" s="1879">
        <f t="shared" si="369"/>
        <v>0</v>
      </c>
      <c r="R76" s="1879">
        <f t="shared" si="369"/>
        <v>0</v>
      </c>
      <c r="S76" s="1879">
        <f t="shared" si="369"/>
        <v>0</v>
      </c>
      <c r="T76" s="1879">
        <f t="shared" si="369"/>
        <v>0</v>
      </c>
      <c r="U76" s="1879">
        <f t="shared" si="369"/>
        <v>0</v>
      </c>
      <c r="V76" s="1879">
        <f t="shared" si="369"/>
        <v>0</v>
      </c>
      <c r="W76" s="1879">
        <f t="shared" si="369"/>
        <v>0</v>
      </c>
      <c r="X76" s="1879">
        <f t="shared" si="369"/>
        <v>0</v>
      </c>
      <c r="Y76" s="1879">
        <f t="shared" si="369"/>
        <v>0</v>
      </c>
      <c r="Z76" s="1879">
        <f t="shared" si="369"/>
        <v>0</v>
      </c>
      <c r="AA76" s="1879">
        <f t="shared" si="369"/>
        <v>0</v>
      </c>
      <c r="AB76" s="1879">
        <f t="shared" si="369"/>
        <v>0</v>
      </c>
      <c r="AC76" s="1879">
        <f t="shared" si="369"/>
        <v>0</v>
      </c>
      <c r="AD76" s="1879">
        <f t="shared" si="369"/>
        <v>0</v>
      </c>
      <c r="AE76" s="1879">
        <f t="shared" si="369"/>
        <v>0</v>
      </c>
      <c r="AF76" s="1879">
        <f t="shared" si="369"/>
        <v>0</v>
      </c>
      <c r="AG76" s="1879">
        <f t="shared" si="369"/>
        <v>0</v>
      </c>
      <c r="AH76" s="1879">
        <f t="shared" si="369"/>
        <v>0</v>
      </c>
      <c r="AI76" s="1879">
        <f t="shared" si="369"/>
        <v>0</v>
      </c>
      <c r="AJ76" s="1879">
        <f t="shared" si="369"/>
        <v>0</v>
      </c>
      <c r="AK76" s="1879">
        <f t="shared" si="369"/>
        <v>0</v>
      </c>
      <c r="AL76" s="1879">
        <f t="shared" si="369"/>
        <v>0</v>
      </c>
      <c r="AM76" s="1879">
        <f t="shared" si="369"/>
        <v>0</v>
      </c>
      <c r="AN76" s="1879">
        <f t="shared" si="369"/>
        <v>0</v>
      </c>
      <c r="AO76" s="1879">
        <f t="shared" si="369"/>
        <v>0</v>
      </c>
      <c r="AP76" s="1879">
        <f t="shared" si="369"/>
        <v>0</v>
      </c>
      <c r="AQ76" s="1879">
        <f t="shared" si="369"/>
        <v>0</v>
      </c>
      <c r="AR76" s="1879">
        <f t="shared" si="369"/>
        <v>0</v>
      </c>
      <c r="AS76" s="1879">
        <f t="shared" si="369"/>
        <v>0</v>
      </c>
      <c r="AT76" s="1879">
        <f t="shared" si="369"/>
        <v>0</v>
      </c>
      <c r="AU76" s="1879">
        <f t="shared" ref="AU76:BZ76" si="370">IF($M75=0,0,SUM(AU73:AU75))</f>
        <v>0</v>
      </c>
      <c r="AV76" s="1879">
        <f t="shared" si="370"/>
        <v>0</v>
      </c>
      <c r="AW76" s="1879">
        <f t="shared" si="370"/>
        <v>0</v>
      </c>
      <c r="AX76" s="1879">
        <f t="shared" si="370"/>
        <v>0</v>
      </c>
      <c r="AY76" s="1879">
        <f t="shared" si="370"/>
        <v>0</v>
      </c>
      <c r="AZ76" s="1879">
        <f t="shared" si="370"/>
        <v>0</v>
      </c>
      <c r="BA76" s="1879">
        <f t="shared" si="370"/>
        <v>0</v>
      </c>
      <c r="BB76" s="1879">
        <f t="shared" si="370"/>
        <v>0</v>
      </c>
      <c r="BC76" s="1879">
        <f t="shared" si="370"/>
        <v>0</v>
      </c>
      <c r="BD76" s="1879">
        <f t="shared" si="370"/>
        <v>0</v>
      </c>
      <c r="BE76" s="1879">
        <f t="shared" si="370"/>
        <v>0</v>
      </c>
      <c r="BF76" s="1879">
        <f t="shared" si="370"/>
        <v>0</v>
      </c>
      <c r="BG76" s="1879">
        <f t="shared" si="370"/>
        <v>0</v>
      </c>
      <c r="BH76" s="1879">
        <f t="shared" si="370"/>
        <v>0</v>
      </c>
      <c r="BI76" s="1879">
        <f t="shared" si="370"/>
        <v>0</v>
      </c>
      <c r="BJ76" s="1879">
        <f t="shared" si="370"/>
        <v>0</v>
      </c>
      <c r="BK76" s="1879">
        <f t="shared" si="370"/>
        <v>0</v>
      </c>
      <c r="BL76" s="1879">
        <f t="shared" si="370"/>
        <v>0</v>
      </c>
      <c r="BM76" s="1879">
        <f t="shared" si="370"/>
        <v>0</v>
      </c>
      <c r="BN76" s="1879">
        <f t="shared" si="370"/>
        <v>0</v>
      </c>
      <c r="BO76" s="1879">
        <f t="shared" si="370"/>
        <v>0</v>
      </c>
      <c r="BP76" s="1879">
        <f t="shared" si="370"/>
        <v>0</v>
      </c>
      <c r="BQ76" s="1879">
        <f t="shared" si="370"/>
        <v>0</v>
      </c>
      <c r="BR76" s="1879">
        <f t="shared" si="370"/>
        <v>0</v>
      </c>
      <c r="BS76" s="1879">
        <f t="shared" si="370"/>
        <v>0</v>
      </c>
      <c r="BT76" s="1879">
        <f t="shared" si="370"/>
        <v>0</v>
      </c>
      <c r="BU76" s="1879">
        <f t="shared" si="370"/>
        <v>0</v>
      </c>
      <c r="BV76" s="1879">
        <f t="shared" si="370"/>
        <v>0</v>
      </c>
      <c r="BW76" s="1879">
        <f t="shared" si="370"/>
        <v>0</v>
      </c>
      <c r="BX76" s="1879">
        <f t="shared" si="370"/>
        <v>0</v>
      </c>
      <c r="BY76" s="1879">
        <f t="shared" si="370"/>
        <v>0</v>
      </c>
      <c r="BZ76" s="1879">
        <f t="shared" si="370"/>
        <v>0</v>
      </c>
      <c r="CA76" s="1879">
        <f t="shared" ref="CA76:DF76" si="371">IF($M75=0,0,SUM(CA73:CA75))</f>
        <v>0</v>
      </c>
      <c r="CB76" s="1879">
        <f t="shared" si="371"/>
        <v>0</v>
      </c>
      <c r="CC76" s="1879">
        <f t="shared" si="371"/>
        <v>0</v>
      </c>
      <c r="CD76" s="1879">
        <f t="shared" si="371"/>
        <v>0</v>
      </c>
      <c r="CE76" s="1879">
        <f t="shared" si="371"/>
        <v>0</v>
      </c>
      <c r="CF76" s="1879">
        <f t="shared" si="371"/>
        <v>0</v>
      </c>
      <c r="CG76" s="1879">
        <f t="shared" si="371"/>
        <v>0</v>
      </c>
      <c r="CH76" s="1879">
        <f t="shared" si="371"/>
        <v>0</v>
      </c>
      <c r="CI76" s="1879">
        <f t="shared" si="371"/>
        <v>0</v>
      </c>
      <c r="CJ76" s="1879">
        <f t="shared" si="371"/>
        <v>0</v>
      </c>
      <c r="CK76" s="1879">
        <f t="shared" si="371"/>
        <v>0</v>
      </c>
      <c r="CL76" s="1879">
        <f t="shared" si="371"/>
        <v>0</v>
      </c>
      <c r="CM76" s="1879">
        <f t="shared" si="371"/>
        <v>0</v>
      </c>
      <c r="CN76" s="1879">
        <f t="shared" si="371"/>
        <v>0</v>
      </c>
      <c r="CO76" s="1879">
        <f t="shared" si="371"/>
        <v>0</v>
      </c>
      <c r="CP76" s="1879">
        <f t="shared" si="371"/>
        <v>0</v>
      </c>
      <c r="CQ76" s="1879">
        <f t="shared" si="371"/>
        <v>0</v>
      </c>
      <c r="CR76" s="1879">
        <f t="shared" si="371"/>
        <v>0</v>
      </c>
      <c r="CS76" s="1879">
        <f t="shared" si="371"/>
        <v>0</v>
      </c>
      <c r="CT76" s="1879">
        <f t="shared" si="371"/>
        <v>0</v>
      </c>
      <c r="CU76" s="1879">
        <f t="shared" si="371"/>
        <v>0</v>
      </c>
      <c r="CV76" s="1879">
        <f t="shared" si="371"/>
        <v>0</v>
      </c>
      <c r="CW76" s="1879">
        <f t="shared" si="371"/>
        <v>0</v>
      </c>
      <c r="CX76" s="1879">
        <f t="shared" si="371"/>
        <v>0</v>
      </c>
      <c r="CY76" s="1879">
        <f t="shared" si="371"/>
        <v>0</v>
      </c>
      <c r="CZ76" s="1879">
        <f t="shared" si="371"/>
        <v>0</v>
      </c>
      <c r="DA76" s="1879">
        <f t="shared" si="371"/>
        <v>0</v>
      </c>
      <c r="DB76" s="1879">
        <f t="shared" si="371"/>
        <v>0</v>
      </c>
      <c r="DC76" s="1879">
        <f t="shared" si="371"/>
        <v>0</v>
      </c>
      <c r="DD76" s="1879">
        <f t="shared" si="371"/>
        <v>0</v>
      </c>
      <c r="DE76" s="1879">
        <f t="shared" si="371"/>
        <v>0</v>
      </c>
      <c r="DF76" s="1879">
        <f t="shared" si="371"/>
        <v>0</v>
      </c>
      <c r="DG76" s="1879">
        <f t="shared" ref="DG76:ED76" si="372">IF($M75=0,0,SUM(DG73:DG75))</f>
        <v>0</v>
      </c>
      <c r="DH76" s="1879">
        <f t="shared" si="372"/>
        <v>0</v>
      </c>
      <c r="DI76" s="1879">
        <f t="shared" si="372"/>
        <v>0</v>
      </c>
      <c r="DJ76" s="1879">
        <f t="shared" si="372"/>
        <v>0</v>
      </c>
      <c r="DK76" s="1879">
        <f t="shared" si="372"/>
        <v>0</v>
      </c>
      <c r="DL76" s="1879">
        <f t="shared" si="372"/>
        <v>0</v>
      </c>
      <c r="DM76" s="1879">
        <f t="shared" si="372"/>
        <v>0</v>
      </c>
      <c r="DN76" s="1879">
        <f t="shared" si="372"/>
        <v>0</v>
      </c>
      <c r="DO76" s="1879">
        <f t="shared" si="372"/>
        <v>0</v>
      </c>
      <c r="DP76" s="1879">
        <f t="shared" si="372"/>
        <v>0</v>
      </c>
      <c r="DQ76" s="1879">
        <f t="shared" si="372"/>
        <v>0</v>
      </c>
      <c r="DR76" s="1879">
        <f t="shared" si="372"/>
        <v>0</v>
      </c>
      <c r="DS76" s="1879">
        <f t="shared" si="372"/>
        <v>0</v>
      </c>
      <c r="DT76" s="1879">
        <f t="shared" si="372"/>
        <v>0</v>
      </c>
      <c r="DU76" s="1879">
        <f t="shared" si="372"/>
        <v>0</v>
      </c>
      <c r="DV76" s="1879">
        <f t="shared" si="372"/>
        <v>0</v>
      </c>
      <c r="DW76" s="1879">
        <f t="shared" si="372"/>
        <v>0</v>
      </c>
      <c r="DX76" s="1879">
        <f t="shared" si="372"/>
        <v>0</v>
      </c>
      <c r="DY76" s="1879">
        <f t="shared" si="372"/>
        <v>0</v>
      </c>
      <c r="DZ76" s="1879">
        <f t="shared" si="372"/>
        <v>0</v>
      </c>
      <c r="EA76" s="1879">
        <f t="shared" si="372"/>
        <v>0</v>
      </c>
      <c r="EB76" s="1879">
        <f t="shared" si="372"/>
        <v>0</v>
      </c>
      <c r="EC76" s="1879">
        <f t="shared" si="372"/>
        <v>0</v>
      </c>
      <c r="ED76" s="1879">
        <f t="shared" si="372"/>
        <v>0</v>
      </c>
      <c r="EE76" s="47"/>
      <c r="EF76"/>
    </row>
    <row r="77" spans="1:136" s="1876" customFormat="1">
      <c r="A77" s="154"/>
      <c r="B77" s="1875" t="s">
        <v>965</v>
      </c>
      <c r="C77" s="154"/>
      <c r="D77" s="154"/>
      <c r="E77" s="154"/>
      <c r="F77" s="154"/>
      <c r="G77" s="154"/>
      <c r="H77" s="154"/>
      <c r="I77" s="154"/>
      <c r="J77" s="154"/>
      <c r="K77" s="155"/>
      <c r="L77" s="155"/>
      <c r="M77" s="155"/>
      <c r="N77" s="1435"/>
      <c r="O77" s="633">
        <f t="shared" ref="O77:AT77" si="373">IF(SUM(-O$44,-O$52,-O$60,-O$68,-O$76)&lt;O$5,-O76,O$5*$M74)*IF(O$5&gt;0,1,0)</f>
        <v>0</v>
      </c>
      <c r="P77" s="633">
        <f t="shared" si="373"/>
        <v>0</v>
      </c>
      <c r="Q77" s="633">
        <f t="shared" si="373"/>
        <v>0</v>
      </c>
      <c r="R77" s="633">
        <f t="shared" si="373"/>
        <v>0</v>
      </c>
      <c r="S77" s="633">
        <f t="shared" si="373"/>
        <v>0</v>
      </c>
      <c r="T77" s="633">
        <f t="shared" si="373"/>
        <v>0</v>
      </c>
      <c r="U77" s="633">
        <f t="shared" si="373"/>
        <v>0</v>
      </c>
      <c r="V77" s="633">
        <f t="shared" si="373"/>
        <v>0</v>
      </c>
      <c r="W77" s="633">
        <f t="shared" si="373"/>
        <v>0</v>
      </c>
      <c r="X77" s="633">
        <f t="shared" si="373"/>
        <v>0</v>
      </c>
      <c r="Y77" s="633">
        <f t="shared" si="373"/>
        <v>0</v>
      </c>
      <c r="Z77" s="633">
        <f t="shared" si="373"/>
        <v>0</v>
      </c>
      <c r="AA77" s="633">
        <f t="shared" si="373"/>
        <v>0</v>
      </c>
      <c r="AB77" s="633">
        <f t="shared" si="373"/>
        <v>0</v>
      </c>
      <c r="AC77" s="633">
        <f t="shared" si="373"/>
        <v>0</v>
      </c>
      <c r="AD77" s="633">
        <f t="shared" si="373"/>
        <v>0</v>
      </c>
      <c r="AE77" s="633">
        <f t="shared" si="373"/>
        <v>0</v>
      </c>
      <c r="AF77" s="633">
        <f t="shared" si="373"/>
        <v>0</v>
      </c>
      <c r="AG77" s="633">
        <f t="shared" si="373"/>
        <v>0</v>
      </c>
      <c r="AH77" s="633">
        <f t="shared" si="373"/>
        <v>0</v>
      </c>
      <c r="AI77" s="633">
        <f t="shared" si="373"/>
        <v>0</v>
      </c>
      <c r="AJ77" s="633">
        <f t="shared" si="373"/>
        <v>0</v>
      </c>
      <c r="AK77" s="633">
        <f t="shared" si="373"/>
        <v>0</v>
      </c>
      <c r="AL77" s="633">
        <f t="shared" si="373"/>
        <v>0</v>
      </c>
      <c r="AM77" s="633">
        <f t="shared" si="373"/>
        <v>0</v>
      </c>
      <c r="AN77" s="633">
        <f t="shared" si="373"/>
        <v>0</v>
      </c>
      <c r="AO77" s="633">
        <f t="shared" si="373"/>
        <v>0</v>
      </c>
      <c r="AP77" s="633">
        <f t="shared" si="373"/>
        <v>0</v>
      </c>
      <c r="AQ77" s="633">
        <f t="shared" si="373"/>
        <v>0</v>
      </c>
      <c r="AR77" s="633">
        <f t="shared" si="373"/>
        <v>0</v>
      </c>
      <c r="AS77" s="633">
        <f t="shared" si="373"/>
        <v>0</v>
      </c>
      <c r="AT77" s="633">
        <f t="shared" si="373"/>
        <v>0</v>
      </c>
      <c r="AU77" s="633">
        <f t="shared" ref="AU77:BZ77" si="374">IF(SUM(-AU$44,-AU$52,-AU$60,-AU$68,-AU$76)&lt;AU$5,-AU76,AU$5*$M74)*IF(AU$5&gt;0,1,0)</f>
        <v>0</v>
      </c>
      <c r="AV77" s="633">
        <f t="shared" si="374"/>
        <v>0</v>
      </c>
      <c r="AW77" s="633">
        <f t="shared" si="374"/>
        <v>0</v>
      </c>
      <c r="AX77" s="633">
        <f t="shared" si="374"/>
        <v>0</v>
      </c>
      <c r="AY77" s="633">
        <f t="shared" si="374"/>
        <v>0</v>
      </c>
      <c r="AZ77" s="633">
        <f t="shared" si="374"/>
        <v>0</v>
      </c>
      <c r="BA77" s="633">
        <f t="shared" si="374"/>
        <v>0</v>
      </c>
      <c r="BB77" s="633">
        <f t="shared" si="374"/>
        <v>0</v>
      </c>
      <c r="BC77" s="633">
        <f t="shared" si="374"/>
        <v>0</v>
      </c>
      <c r="BD77" s="633">
        <f t="shared" si="374"/>
        <v>0</v>
      </c>
      <c r="BE77" s="633">
        <f t="shared" si="374"/>
        <v>0</v>
      </c>
      <c r="BF77" s="633">
        <f t="shared" si="374"/>
        <v>0</v>
      </c>
      <c r="BG77" s="633">
        <f t="shared" si="374"/>
        <v>0</v>
      </c>
      <c r="BH77" s="633">
        <f t="shared" si="374"/>
        <v>0</v>
      </c>
      <c r="BI77" s="633">
        <f t="shared" si="374"/>
        <v>0</v>
      </c>
      <c r="BJ77" s="633">
        <f t="shared" si="374"/>
        <v>0</v>
      </c>
      <c r="BK77" s="633">
        <f t="shared" si="374"/>
        <v>0</v>
      </c>
      <c r="BL77" s="633">
        <f t="shared" si="374"/>
        <v>0</v>
      </c>
      <c r="BM77" s="633">
        <f t="shared" si="374"/>
        <v>0</v>
      </c>
      <c r="BN77" s="633">
        <f t="shared" si="374"/>
        <v>0</v>
      </c>
      <c r="BO77" s="633">
        <f t="shared" si="374"/>
        <v>0</v>
      </c>
      <c r="BP77" s="633">
        <f t="shared" si="374"/>
        <v>0</v>
      </c>
      <c r="BQ77" s="633">
        <f t="shared" si="374"/>
        <v>0</v>
      </c>
      <c r="BR77" s="633">
        <f t="shared" si="374"/>
        <v>0</v>
      </c>
      <c r="BS77" s="633">
        <f t="shared" si="374"/>
        <v>0</v>
      </c>
      <c r="BT77" s="633">
        <f t="shared" si="374"/>
        <v>0</v>
      </c>
      <c r="BU77" s="633">
        <f t="shared" si="374"/>
        <v>0</v>
      </c>
      <c r="BV77" s="633">
        <f t="shared" si="374"/>
        <v>0</v>
      </c>
      <c r="BW77" s="633">
        <f t="shared" si="374"/>
        <v>0</v>
      </c>
      <c r="BX77" s="633">
        <f t="shared" si="374"/>
        <v>0</v>
      </c>
      <c r="BY77" s="633">
        <f t="shared" si="374"/>
        <v>0</v>
      </c>
      <c r="BZ77" s="633">
        <f t="shared" si="374"/>
        <v>0</v>
      </c>
      <c r="CA77" s="633">
        <f t="shared" ref="CA77:DF77" si="375">IF(SUM(-CA$44,-CA$52,-CA$60,-CA$68,-CA$76)&lt;CA$5,-CA76,CA$5*$M74)*IF(CA$5&gt;0,1,0)</f>
        <v>0</v>
      </c>
      <c r="CB77" s="633">
        <f t="shared" si="375"/>
        <v>0</v>
      </c>
      <c r="CC77" s="633">
        <f t="shared" si="375"/>
        <v>0</v>
      </c>
      <c r="CD77" s="633">
        <f t="shared" si="375"/>
        <v>0</v>
      </c>
      <c r="CE77" s="633">
        <f t="shared" si="375"/>
        <v>0</v>
      </c>
      <c r="CF77" s="633">
        <f t="shared" si="375"/>
        <v>0</v>
      </c>
      <c r="CG77" s="633">
        <f t="shared" si="375"/>
        <v>0</v>
      </c>
      <c r="CH77" s="633">
        <f t="shared" si="375"/>
        <v>0</v>
      </c>
      <c r="CI77" s="633">
        <f t="shared" si="375"/>
        <v>0</v>
      </c>
      <c r="CJ77" s="633">
        <f t="shared" si="375"/>
        <v>0</v>
      </c>
      <c r="CK77" s="633">
        <f t="shared" si="375"/>
        <v>0</v>
      </c>
      <c r="CL77" s="633">
        <f t="shared" si="375"/>
        <v>0</v>
      </c>
      <c r="CM77" s="633">
        <f t="shared" si="375"/>
        <v>0</v>
      </c>
      <c r="CN77" s="633">
        <f t="shared" si="375"/>
        <v>0</v>
      </c>
      <c r="CO77" s="633">
        <f t="shared" si="375"/>
        <v>0</v>
      </c>
      <c r="CP77" s="633">
        <f t="shared" si="375"/>
        <v>0</v>
      </c>
      <c r="CQ77" s="633">
        <f t="shared" si="375"/>
        <v>0</v>
      </c>
      <c r="CR77" s="633">
        <f t="shared" si="375"/>
        <v>0</v>
      </c>
      <c r="CS77" s="633">
        <f t="shared" si="375"/>
        <v>0</v>
      </c>
      <c r="CT77" s="633">
        <f t="shared" si="375"/>
        <v>0</v>
      </c>
      <c r="CU77" s="633">
        <f t="shared" si="375"/>
        <v>0</v>
      </c>
      <c r="CV77" s="633">
        <f t="shared" si="375"/>
        <v>0</v>
      </c>
      <c r="CW77" s="633">
        <f t="shared" si="375"/>
        <v>0</v>
      </c>
      <c r="CX77" s="633">
        <f t="shared" si="375"/>
        <v>0</v>
      </c>
      <c r="CY77" s="633">
        <f t="shared" si="375"/>
        <v>0</v>
      </c>
      <c r="CZ77" s="633">
        <f t="shared" si="375"/>
        <v>0</v>
      </c>
      <c r="DA77" s="633">
        <f t="shared" si="375"/>
        <v>0</v>
      </c>
      <c r="DB77" s="633">
        <f t="shared" si="375"/>
        <v>0</v>
      </c>
      <c r="DC77" s="633">
        <f t="shared" si="375"/>
        <v>0</v>
      </c>
      <c r="DD77" s="633">
        <f t="shared" si="375"/>
        <v>0</v>
      </c>
      <c r="DE77" s="633">
        <f t="shared" si="375"/>
        <v>0</v>
      </c>
      <c r="DF77" s="633">
        <f t="shared" si="375"/>
        <v>0</v>
      </c>
      <c r="DG77" s="633">
        <f t="shared" ref="DG77:ED77" si="376">IF(SUM(-DG$44,-DG$52,-DG$60,-DG$68,-DG$76)&lt;DG$5,-DG76,DG$5*$M74)*IF(DG$5&gt;0,1,0)</f>
        <v>0</v>
      </c>
      <c r="DH77" s="633">
        <f t="shared" si="376"/>
        <v>0</v>
      </c>
      <c r="DI77" s="633">
        <f t="shared" si="376"/>
        <v>0</v>
      </c>
      <c r="DJ77" s="633">
        <f t="shared" si="376"/>
        <v>0</v>
      </c>
      <c r="DK77" s="633">
        <f t="shared" si="376"/>
        <v>0</v>
      </c>
      <c r="DL77" s="633">
        <f t="shared" si="376"/>
        <v>0</v>
      </c>
      <c r="DM77" s="633">
        <f t="shared" si="376"/>
        <v>0</v>
      </c>
      <c r="DN77" s="633">
        <f t="shared" si="376"/>
        <v>0</v>
      </c>
      <c r="DO77" s="633">
        <f t="shared" si="376"/>
        <v>0</v>
      </c>
      <c r="DP77" s="633">
        <f t="shared" si="376"/>
        <v>0</v>
      </c>
      <c r="DQ77" s="633">
        <f t="shared" si="376"/>
        <v>0</v>
      </c>
      <c r="DR77" s="633">
        <f t="shared" si="376"/>
        <v>0</v>
      </c>
      <c r="DS77" s="633">
        <f t="shared" si="376"/>
        <v>0</v>
      </c>
      <c r="DT77" s="633">
        <f t="shared" si="376"/>
        <v>0</v>
      </c>
      <c r="DU77" s="633">
        <f t="shared" si="376"/>
        <v>0</v>
      </c>
      <c r="DV77" s="633">
        <f t="shared" si="376"/>
        <v>0</v>
      </c>
      <c r="DW77" s="633">
        <f t="shared" si="376"/>
        <v>0</v>
      </c>
      <c r="DX77" s="633">
        <f t="shared" si="376"/>
        <v>0</v>
      </c>
      <c r="DY77" s="633">
        <f t="shared" si="376"/>
        <v>0</v>
      </c>
      <c r="DZ77" s="633">
        <f t="shared" si="376"/>
        <v>0</v>
      </c>
      <c r="EA77" s="633">
        <f t="shared" si="376"/>
        <v>0</v>
      </c>
      <c r="EB77" s="633">
        <f t="shared" si="376"/>
        <v>0</v>
      </c>
      <c r="EC77" s="633">
        <f t="shared" si="376"/>
        <v>0</v>
      </c>
      <c r="ED77" s="633">
        <f t="shared" si="376"/>
        <v>0</v>
      </c>
      <c r="EE77" s="47"/>
      <c r="EF77"/>
    </row>
    <row r="78" spans="1:136" s="42" customFormat="1">
      <c r="A78"/>
      <c r="B78" s="7"/>
      <c r="C78"/>
      <c r="D78"/>
      <c r="E78"/>
      <c r="F78"/>
      <c r="G78"/>
      <c r="H78"/>
      <c r="I78"/>
      <c r="J78"/>
      <c r="K78"/>
      <c r="L78"/>
      <c r="M78" s="646"/>
      <c r="N78" s="1433"/>
      <c r="O78" s="466"/>
      <c r="P78" s="466"/>
      <c r="Q78" s="466"/>
      <c r="R78" s="466"/>
      <c r="S78" s="466"/>
      <c r="T78" s="466"/>
      <c r="U78" s="466"/>
      <c r="V78" s="466"/>
      <c r="W78" s="466"/>
      <c r="X78" s="466"/>
      <c r="Y78" s="466"/>
      <c r="Z78" s="466"/>
      <c r="AA78" s="466"/>
      <c r="AB78" s="466"/>
      <c r="AC78" s="466"/>
      <c r="AD78" s="466"/>
      <c r="AE78" s="466"/>
      <c r="AF78" s="466"/>
      <c r="AG78" s="466"/>
      <c r="AH78" s="466"/>
      <c r="AI78" s="466"/>
      <c r="AJ78" s="466"/>
      <c r="AK78" s="466"/>
      <c r="AL78" s="466"/>
      <c r="AM78" s="466"/>
      <c r="AN78" s="466"/>
      <c r="AO78" s="466"/>
      <c r="AP78" s="466"/>
      <c r="AQ78" s="466"/>
      <c r="AR78" s="466"/>
      <c r="AS78" s="466"/>
      <c r="AT78" s="466"/>
      <c r="AU78" s="466"/>
      <c r="AV78" s="466"/>
      <c r="AW78" s="466"/>
      <c r="AX78" s="466"/>
      <c r="AY78" s="466"/>
      <c r="AZ78" s="466"/>
      <c r="BA78" s="466"/>
      <c r="BB78" s="466"/>
      <c r="BC78" s="466"/>
      <c r="BD78" s="466"/>
      <c r="BE78" s="466"/>
      <c r="BF78" s="466"/>
      <c r="BG78" s="466"/>
      <c r="BH78" s="466"/>
      <c r="BI78" s="466"/>
      <c r="BJ78" s="466"/>
      <c r="BK78" s="466"/>
      <c r="BL78" s="466"/>
      <c r="BM78" s="466"/>
      <c r="BN78" s="466"/>
      <c r="BO78" s="466"/>
      <c r="BP78" s="466"/>
      <c r="BQ78" s="466"/>
      <c r="BR78" s="466"/>
      <c r="BS78" s="466"/>
      <c r="BT78" s="466"/>
      <c r="BU78" s="466"/>
      <c r="BV78" s="466"/>
      <c r="BW78" s="466"/>
      <c r="BX78" s="466"/>
      <c r="BY78" s="466"/>
      <c r="BZ78" s="466"/>
      <c r="CA78" s="466"/>
      <c r="CB78" s="466"/>
      <c r="CC78" s="466"/>
      <c r="CD78" s="466"/>
      <c r="CE78" s="466"/>
      <c r="CF78" s="466"/>
      <c r="CG78" s="466"/>
      <c r="CH78" s="466"/>
      <c r="CI78" s="466"/>
      <c r="CJ78" s="466"/>
      <c r="CK78" s="466"/>
      <c r="CL78" s="466"/>
      <c r="CM78" s="466"/>
      <c r="CN78" s="466"/>
      <c r="CO78" s="466"/>
      <c r="CP78" s="466"/>
      <c r="CQ78" s="466"/>
      <c r="CR78" s="466"/>
      <c r="CS78" s="466"/>
      <c r="CT78" s="466"/>
      <c r="CU78" s="466"/>
      <c r="CV78" s="466"/>
      <c r="CW78" s="466"/>
      <c r="CX78" s="466"/>
      <c r="CY78" s="466"/>
      <c r="CZ78" s="466"/>
      <c r="DA78" s="466"/>
      <c r="DB78" s="466"/>
      <c r="DC78" s="466"/>
      <c r="DD78" s="466"/>
      <c r="DE78" s="466"/>
      <c r="DF78" s="466"/>
      <c r="DG78" s="466"/>
      <c r="DH78" s="466"/>
      <c r="DI78" s="466"/>
      <c r="DJ78" s="466"/>
      <c r="DK78" s="466"/>
      <c r="DL78" s="466"/>
      <c r="DM78" s="466"/>
      <c r="DN78" s="466"/>
      <c r="DO78" s="466"/>
      <c r="DP78" s="466"/>
      <c r="DQ78" s="466"/>
      <c r="DR78" s="466"/>
      <c r="DS78" s="466"/>
      <c r="DT78" s="466"/>
      <c r="DU78" s="466"/>
      <c r="DV78" s="466"/>
      <c r="DW78" s="466"/>
      <c r="DX78" s="466"/>
      <c r="DY78" s="466"/>
      <c r="DZ78" s="466"/>
      <c r="EA78" s="466"/>
      <c r="EB78" s="466"/>
      <c r="EC78" s="466"/>
      <c r="ED78" s="466"/>
      <c r="EE78" s="47"/>
      <c r="EF78"/>
    </row>
    <row r="79" spans="1:136" s="42" customFormat="1">
      <c r="A79" s="1" t="s">
        <v>332</v>
      </c>
      <c r="B79" s="7"/>
      <c r="C79"/>
      <c r="D79"/>
      <c r="E79"/>
      <c r="F79"/>
      <c r="G79"/>
      <c r="H79"/>
      <c r="I79"/>
      <c r="J79"/>
      <c r="K79"/>
      <c r="L79"/>
      <c r="M79" s="646"/>
      <c r="N79" s="1433"/>
      <c r="O79" s="578">
        <f>SUM(O42,O45,O50,O53,O58,O61,O66,O69,O74,O77)</f>
        <v>34284.803793195169</v>
      </c>
      <c r="P79" s="578">
        <f t="shared" ref="P79:CA79" si="377">SUM(P42,P45,P50,P53,P58,P61,P66,P69,P74,P77)</f>
        <v>34608.157572136828</v>
      </c>
      <c r="Q79" s="578">
        <f t="shared" si="377"/>
        <v>34843.489071860982</v>
      </c>
      <c r="R79" s="578">
        <f t="shared" si="377"/>
        <v>35072.657447112448</v>
      </c>
      <c r="S79" s="578">
        <f t="shared" si="377"/>
        <v>35556.612636242397</v>
      </c>
      <c r="T79" s="578">
        <f t="shared" si="377"/>
        <v>35943.292991568815</v>
      </c>
      <c r="U79" s="578">
        <f t="shared" si="377"/>
        <v>37273.486521235085</v>
      </c>
      <c r="V79" s="578">
        <f t="shared" si="377"/>
        <v>38861.384521891647</v>
      </c>
      <c r="W79" s="578">
        <f t="shared" si="377"/>
        <v>40557.132884059785</v>
      </c>
      <c r="X79" s="578">
        <f t="shared" si="377"/>
        <v>41879.657317569705</v>
      </c>
      <c r="Y79" s="578">
        <f t="shared" si="377"/>
        <v>43043.875385921696</v>
      </c>
      <c r="Z79" s="578">
        <f t="shared" si="377"/>
        <v>44268.283303067219</v>
      </c>
      <c r="AA79" s="578">
        <f t="shared" si="377"/>
        <v>48295.2335343382</v>
      </c>
      <c r="AB79" s="578">
        <f t="shared" si="377"/>
        <v>50033.701089547554</v>
      </c>
      <c r="AC79" s="578">
        <f t="shared" si="377"/>
        <v>51456.938476570489</v>
      </c>
      <c r="AD79" s="578">
        <f t="shared" si="377"/>
        <v>52640.287551956557</v>
      </c>
      <c r="AE79" s="578">
        <f t="shared" si="377"/>
        <v>54065.577676747474</v>
      </c>
      <c r="AF79" s="578">
        <f t="shared" si="377"/>
        <v>55117.961093153208</v>
      </c>
      <c r="AG79" s="578">
        <f t="shared" si="377"/>
        <v>57670.669382806496</v>
      </c>
      <c r="AH79" s="578">
        <f t="shared" si="377"/>
        <v>60235.240316760406</v>
      </c>
      <c r="AI79" s="578">
        <f t="shared" si="377"/>
        <v>62805.343834808577</v>
      </c>
      <c r="AJ79" s="578">
        <f t="shared" si="377"/>
        <v>64641.297091618289</v>
      </c>
      <c r="AK79" s="578">
        <f t="shared" si="377"/>
        <v>66216.103183300336</v>
      </c>
      <c r="AL79" s="578">
        <f t="shared" si="377"/>
        <v>67774.632589737346</v>
      </c>
      <c r="AM79" s="578">
        <f t="shared" si="377"/>
        <v>70125.923867689315</v>
      </c>
      <c r="AN79" s="578">
        <f t="shared" si="377"/>
        <v>72099.769568557705</v>
      </c>
      <c r="AO79" s="578">
        <f t="shared" si="377"/>
        <v>73638.214012008277</v>
      </c>
      <c r="AP79" s="578">
        <f t="shared" si="377"/>
        <v>74857.520047860307</v>
      </c>
      <c r="AQ79" s="578">
        <f t="shared" si="377"/>
        <v>76260.485277555301</v>
      </c>
      <c r="AR79" s="578">
        <f t="shared" si="377"/>
        <v>77257.652490097389</v>
      </c>
      <c r="AS79" s="578">
        <f t="shared" si="377"/>
        <v>79551.879426481639</v>
      </c>
      <c r="AT79" s="578">
        <f t="shared" si="377"/>
        <v>81746.443373922433</v>
      </c>
      <c r="AU79" s="578">
        <f t="shared" si="377"/>
        <v>83841.023171171502</v>
      </c>
      <c r="AV79" s="578">
        <f t="shared" si="377"/>
        <v>85114.280903640814</v>
      </c>
      <c r="AW79" s="578">
        <f t="shared" si="377"/>
        <v>86361.158585754369</v>
      </c>
      <c r="AX79" s="578">
        <f t="shared" si="377"/>
        <v>87582.246746330013</v>
      </c>
      <c r="AY79" s="578">
        <f t="shared" si="377"/>
        <v>85723.882523663633</v>
      </c>
      <c r="AZ79" s="578">
        <f t="shared" si="377"/>
        <v>87154.226217870324</v>
      </c>
      <c r="BA79" s="578">
        <f t="shared" si="377"/>
        <v>88237.910635244785</v>
      </c>
      <c r="BB79" s="578">
        <f t="shared" si="377"/>
        <v>89095.789553648152</v>
      </c>
      <c r="BC79" s="578">
        <f t="shared" si="377"/>
        <v>90027.401692444269</v>
      </c>
      <c r="BD79" s="578">
        <f t="shared" si="377"/>
        <v>90690.38313242748</v>
      </c>
      <c r="BE79" s="578">
        <f t="shared" si="377"/>
        <v>92202.052622484145</v>
      </c>
      <c r="BF79" s="578">
        <f t="shared" si="377"/>
        <v>93548.064520258617</v>
      </c>
      <c r="BG79" s="578">
        <f t="shared" si="377"/>
        <v>94732.853754014111</v>
      </c>
      <c r="BH79" s="578">
        <f t="shared" si="377"/>
        <v>95459.402555377033</v>
      </c>
      <c r="BI79" s="578">
        <f t="shared" si="377"/>
        <v>96172.952094188353</v>
      </c>
      <c r="BJ79" s="578">
        <f t="shared" si="377"/>
        <v>96874.4264187597</v>
      </c>
      <c r="BK79" s="578">
        <f t="shared" si="377"/>
        <v>93848.309530198443</v>
      </c>
      <c r="BL79" s="578">
        <f t="shared" si="377"/>
        <v>94764.436306314878</v>
      </c>
      <c r="BM79" s="578">
        <f t="shared" si="377"/>
        <v>95433.753426853174</v>
      </c>
      <c r="BN79" s="578">
        <f t="shared" si="377"/>
        <v>95970.781689263953</v>
      </c>
      <c r="BO79" s="578">
        <f t="shared" si="377"/>
        <v>96596.685892488662</v>
      </c>
      <c r="BP79" s="578">
        <f t="shared" si="377"/>
        <v>97049.727961928205</v>
      </c>
      <c r="BQ79" s="578">
        <f t="shared" si="377"/>
        <v>98102.697158976633</v>
      </c>
      <c r="BR79" s="578">
        <f t="shared" si="377"/>
        <v>99130.831505125272</v>
      </c>
      <c r="BS79" s="578">
        <f t="shared" si="377"/>
        <v>100143.3736708292</v>
      </c>
      <c r="BT79" s="578">
        <f t="shared" si="377"/>
        <v>100782.88633963845</v>
      </c>
      <c r="BU79" s="578">
        <f t="shared" si="377"/>
        <v>101429.53859218623</v>
      </c>
      <c r="BV79" s="578">
        <f t="shared" si="377"/>
        <v>102083.76308796628</v>
      </c>
      <c r="BW79" s="578">
        <f t="shared" si="377"/>
        <v>100568.4346001127</v>
      </c>
      <c r="BX79" s="578">
        <f t="shared" si="377"/>
        <v>101481.58034622883</v>
      </c>
      <c r="BY79" s="578">
        <f t="shared" si="377"/>
        <v>102161.98906068211</v>
      </c>
      <c r="BZ79" s="578">
        <f t="shared" si="377"/>
        <v>102718.00140509648</v>
      </c>
      <c r="CA79" s="578">
        <f t="shared" si="377"/>
        <v>103377.32701248808</v>
      </c>
      <c r="CB79" s="578">
        <f t="shared" ref="CB79:ED79" si="378">SUM(CB42,CB45,CB50,CB53,CB58,CB61,CB66,CB69,CB74,CB77)</f>
        <v>103860.02881524464</v>
      </c>
      <c r="CC79" s="578">
        <f t="shared" si="378"/>
        <v>105012.14414944549</v>
      </c>
      <c r="CD79" s="578">
        <f t="shared" si="378"/>
        <v>106159.32201548613</v>
      </c>
      <c r="CE79" s="578">
        <f t="shared" si="378"/>
        <v>107302.46117392629</v>
      </c>
      <c r="CF79" s="578">
        <f t="shared" si="378"/>
        <v>108027.83775121454</v>
      </c>
      <c r="CG79" s="578">
        <f t="shared" si="378"/>
        <v>108763.8717204548</v>
      </c>
      <c r="CH79" s="578">
        <f t="shared" si="378"/>
        <v>109510.29028330489</v>
      </c>
      <c r="CI79" s="578">
        <f t="shared" si="378"/>
        <v>106118.58264739657</v>
      </c>
      <c r="CJ79" s="578">
        <f t="shared" si="378"/>
        <v>107145.27915538641</v>
      </c>
      <c r="CK79" s="578">
        <f t="shared" si="378"/>
        <v>107918.69823364394</v>
      </c>
      <c r="CL79" s="578">
        <f t="shared" si="378"/>
        <v>108549.54158471085</v>
      </c>
      <c r="CM79" s="578">
        <f t="shared" si="378"/>
        <v>109296.19662775562</v>
      </c>
      <c r="CN79" s="578">
        <f t="shared" si="378"/>
        <v>109841.36289517768</v>
      </c>
      <c r="CO79" s="578">
        <f t="shared" si="378"/>
        <v>111139.80436095221</v>
      </c>
      <c r="CP79" s="578">
        <f t="shared" si="378"/>
        <v>112428.57130885091</v>
      </c>
      <c r="CQ79" s="578">
        <f t="shared" si="378"/>
        <v>113707.89527234773</v>
      </c>
      <c r="CR79" s="578">
        <f t="shared" si="378"/>
        <v>114516.53947558352</v>
      </c>
      <c r="CS79" s="578">
        <f t="shared" si="378"/>
        <v>115333.86854648484</v>
      </c>
      <c r="CT79" s="578">
        <f t="shared" si="378"/>
        <v>116159.51040113471</v>
      </c>
      <c r="CU79" s="578">
        <f t="shared" si="378"/>
        <v>0</v>
      </c>
      <c r="CV79" s="578">
        <f t="shared" si="378"/>
        <v>0</v>
      </c>
      <c r="CW79" s="578">
        <f t="shared" si="378"/>
        <v>0</v>
      </c>
      <c r="CX79" s="578">
        <f t="shared" si="378"/>
        <v>0</v>
      </c>
      <c r="CY79" s="578">
        <f t="shared" si="378"/>
        <v>0</v>
      </c>
      <c r="CZ79" s="578">
        <f t="shared" si="378"/>
        <v>0</v>
      </c>
      <c r="DA79" s="578">
        <f t="shared" si="378"/>
        <v>0</v>
      </c>
      <c r="DB79" s="578">
        <f t="shared" si="378"/>
        <v>0</v>
      </c>
      <c r="DC79" s="578">
        <f t="shared" si="378"/>
        <v>0</v>
      </c>
      <c r="DD79" s="578">
        <f t="shared" si="378"/>
        <v>0</v>
      </c>
      <c r="DE79" s="578">
        <f t="shared" si="378"/>
        <v>0</v>
      </c>
      <c r="DF79" s="578">
        <f t="shared" si="378"/>
        <v>0</v>
      </c>
      <c r="DG79" s="578">
        <f t="shared" si="378"/>
        <v>0</v>
      </c>
      <c r="DH79" s="578">
        <f t="shared" si="378"/>
        <v>0</v>
      </c>
      <c r="DI79" s="578">
        <f t="shared" si="378"/>
        <v>0</v>
      </c>
      <c r="DJ79" s="578">
        <f t="shared" si="378"/>
        <v>0</v>
      </c>
      <c r="DK79" s="578">
        <f t="shared" si="378"/>
        <v>0</v>
      </c>
      <c r="DL79" s="578">
        <f t="shared" si="378"/>
        <v>0</v>
      </c>
      <c r="DM79" s="578">
        <f t="shared" si="378"/>
        <v>0</v>
      </c>
      <c r="DN79" s="578">
        <f t="shared" si="378"/>
        <v>0</v>
      </c>
      <c r="DO79" s="578">
        <f t="shared" si="378"/>
        <v>0</v>
      </c>
      <c r="DP79" s="578">
        <f t="shared" si="378"/>
        <v>0</v>
      </c>
      <c r="DQ79" s="578">
        <f t="shared" si="378"/>
        <v>0</v>
      </c>
      <c r="DR79" s="578">
        <f t="shared" si="378"/>
        <v>0</v>
      </c>
      <c r="DS79" s="578">
        <f t="shared" si="378"/>
        <v>0</v>
      </c>
      <c r="DT79" s="578">
        <f t="shared" si="378"/>
        <v>0</v>
      </c>
      <c r="DU79" s="578">
        <f t="shared" si="378"/>
        <v>0</v>
      </c>
      <c r="DV79" s="578">
        <f t="shared" si="378"/>
        <v>0</v>
      </c>
      <c r="DW79" s="578">
        <f t="shared" si="378"/>
        <v>0</v>
      </c>
      <c r="DX79" s="578">
        <f t="shared" si="378"/>
        <v>0</v>
      </c>
      <c r="DY79" s="578">
        <f t="shared" si="378"/>
        <v>0</v>
      </c>
      <c r="DZ79" s="578">
        <f t="shared" si="378"/>
        <v>0</v>
      </c>
      <c r="EA79" s="578">
        <f t="shared" si="378"/>
        <v>0</v>
      </c>
      <c r="EB79" s="578">
        <f t="shared" si="378"/>
        <v>0</v>
      </c>
      <c r="EC79" s="578">
        <f t="shared" si="378"/>
        <v>0</v>
      </c>
      <c r="ED79" s="578">
        <f t="shared" si="378"/>
        <v>0</v>
      </c>
      <c r="EE79" s="47"/>
      <c r="EF79"/>
    </row>
    <row r="80" spans="1:136" s="226" customFormat="1">
      <c r="A80" s="37" t="s">
        <v>963</v>
      </c>
      <c r="B80" s="37"/>
      <c r="C80" s="1"/>
      <c r="D80" s="1"/>
      <c r="E80" s="1"/>
      <c r="F80" s="1"/>
      <c r="G80" s="1"/>
      <c r="H80" s="1"/>
      <c r="I80" s="1"/>
      <c r="J80" s="1"/>
      <c r="K80" s="156"/>
      <c r="L80" s="156"/>
      <c r="M80" s="644"/>
      <c r="N80" s="1437"/>
      <c r="O80" s="625">
        <f>IF(O7&gt;0,O7-O79,0)</f>
        <v>0</v>
      </c>
      <c r="P80" s="625">
        <f t="shared" ref="P80:CA80" si="379">IF(P7&gt;0,P7-P79,0)</f>
        <v>0</v>
      </c>
      <c r="Q80" s="625">
        <f t="shared" si="379"/>
        <v>0</v>
      </c>
      <c r="R80" s="625">
        <f t="shared" si="379"/>
        <v>0</v>
      </c>
      <c r="S80" s="625">
        <f t="shared" si="379"/>
        <v>0</v>
      </c>
      <c r="T80" s="625">
        <f t="shared" si="379"/>
        <v>0</v>
      </c>
      <c r="U80" s="625">
        <f t="shared" si="379"/>
        <v>0</v>
      </c>
      <c r="V80" s="625">
        <f t="shared" si="379"/>
        <v>-7.2759576141834259E-12</v>
      </c>
      <c r="W80" s="625">
        <f t="shared" si="379"/>
        <v>0</v>
      </c>
      <c r="X80" s="625">
        <f t="shared" si="379"/>
        <v>-7.2759576141834259E-12</v>
      </c>
      <c r="Y80" s="625">
        <f t="shared" si="379"/>
        <v>0</v>
      </c>
      <c r="Z80" s="625">
        <f t="shared" si="379"/>
        <v>0</v>
      </c>
      <c r="AA80" s="625">
        <f t="shared" si="379"/>
        <v>0</v>
      </c>
      <c r="AB80" s="625">
        <f t="shared" si="379"/>
        <v>0</v>
      </c>
      <c r="AC80" s="625">
        <f t="shared" si="379"/>
        <v>0</v>
      </c>
      <c r="AD80" s="625">
        <f t="shared" si="379"/>
        <v>0</v>
      </c>
      <c r="AE80" s="625">
        <f t="shared" si="379"/>
        <v>0</v>
      </c>
      <c r="AF80" s="625">
        <f t="shared" si="379"/>
        <v>0</v>
      </c>
      <c r="AG80" s="625">
        <f t="shared" si="379"/>
        <v>-7.2759576141834259E-12</v>
      </c>
      <c r="AH80" s="625">
        <f t="shared" si="379"/>
        <v>0</v>
      </c>
      <c r="AI80" s="625">
        <f t="shared" si="379"/>
        <v>0</v>
      </c>
      <c r="AJ80" s="625">
        <f t="shared" si="379"/>
        <v>-7.2759576141834259E-12</v>
      </c>
      <c r="AK80" s="625">
        <f t="shared" si="379"/>
        <v>0</v>
      </c>
      <c r="AL80" s="625">
        <f t="shared" si="379"/>
        <v>0</v>
      </c>
      <c r="AM80" s="625">
        <f t="shared" si="379"/>
        <v>0</v>
      </c>
      <c r="AN80" s="625">
        <f t="shared" si="379"/>
        <v>0</v>
      </c>
      <c r="AO80" s="625">
        <f t="shared" si="379"/>
        <v>0</v>
      </c>
      <c r="AP80" s="625">
        <f t="shared" si="379"/>
        <v>0</v>
      </c>
      <c r="AQ80" s="625">
        <f t="shared" si="379"/>
        <v>0</v>
      </c>
      <c r="AR80" s="625">
        <f t="shared" si="379"/>
        <v>0</v>
      </c>
      <c r="AS80" s="625">
        <f t="shared" si="379"/>
        <v>0</v>
      </c>
      <c r="AT80" s="625">
        <f t="shared" si="379"/>
        <v>0</v>
      </c>
      <c r="AU80" s="625">
        <f t="shared" si="379"/>
        <v>-1.4551915228366852E-11</v>
      </c>
      <c r="AV80" s="625">
        <f t="shared" si="379"/>
        <v>0</v>
      </c>
      <c r="AW80" s="625">
        <f t="shared" si="379"/>
        <v>0</v>
      </c>
      <c r="AX80" s="625">
        <f t="shared" si="379"/>
        <v>-1.4551915228366852E-11</v>
      </c>
      <c r="AY80" s="625">
        <f t="shared" si="379"/>
        <v>0</v>
      </c>
      <c r="AZ80" s="625">
        <f t="shared" si="379"/>
        <v>0</v>
      </c>
      <c r="BA80" s="625">
        <f t="shared" si="379"/>
        <v>0</v>
      </c>
      <c r="BB80" s="625">
        <f t="shared" si="379"/>
        <v>-1.4551915228366852E-11</v>
      </c>
      <c r="BC80" s="625">
        <f t="shared" si="379"/>
        <v>0</v>
      </c>
      <c r="BD80" s="625">
        <f t="shared" si="379"/>
        <v>0</v>
      </c>
      <c r="BE80" s="625">
        <f t="shared" si="379"/>
        <v>0</v>
      </c>
      <c r="BF80" s="625">
        <f t="shared" si="379"/>
        <v>0</v>
      </c>
      <c r="BG80" s="625">
        <f t="shared" si="379"/>
        <v>0</v>
      </c>
      <c r="BH80" s="625">
        <f t="shared" si="379"/>
        <v>0</v>
      </c>
      <c r="BI80" s="625">
        <f t="shared" si="379"/>
        <v>0</v>
      </c>
      <c r="BJ80" s="625">
        <f t="shared" si="379"/>
        <v>0</v>
      </c>
      <c r="BK80" s="625">
        <f t="shared" si="379"/>
        <v>0</v>
      </c>
      <c r="BL80" s="625">
        <f t="shared" si="379"/>
        <v>0</v>
      </c>
      <c r="BM80" s="625">
        <f t="shared" si="379"/>
        <v>0</v>
      </c>
      <c r="BN80" s="625">
        <f t="shared" si="379"/>
        <v>0</v>
      </c>
      <c r="BO80" s="625">
        <f t="shared" si="379"/>
        <v>0</v>
      </c>
      <c r="BP80" s="625">
        <f t="shared" si="379"/>
        <v>0</v>
      </c>
      <c r="BQ80" s="625">
        <f t="shared" si="379"/>
        <v>0</v>
      </c>
      <c r="BR80" s="625">
        <f t="shared" si="379"/>
        <v>0</v>
      </c>
      <c r="BS80" s="625">
        <f t="shared" si="379"/>
        <v>0</v>
      </c>
      <c r="BT80" s="625">
        <f t="shared" si="379"/>
        <v>-1.4551915228366852E-11</v>
      </c>
      <c r="BU80" s="625">
        <f t="shared" si="379"/>
        <v>-1.4551915228366852E-11</v>
      </c>
      <c r="BV80" s="625">
        <f t="shared" si="379"/>
        <v>0</v>
      </c>
      <c r="BW80" s="625">
        <f t="shared" si="379"/>
        <v>0</v>
      </c>
      <c r="BX80" s="625">
        <f t="shared" si="379"/>
        <v>0</v>
      </c>
      <c r="BY80" s="625">
        <f t="shared" si="379"/>
        <v>0</v>
      </c>
      <c r="BZ80" s="625">
        <f t="shared" si="379"/>
        <v>0</v>
      </c>
      <c r="CA80" s="625">
        <f t="shared" si="379"/>
        <v>0</v>
      </c>
      <c r="CB80" s="625">
        <f t="shared" ref="CB80:ED80" si="380">IF(CB7&gt;0,CB7-CB79,0)</f>
        <v>-1.4551915228366852E-11</v>
      </c>
      <c r="CC80" s="625">
        <f t="shared" si="380"/>
        <v>0</v>
      </c>
      <c r="CD80" s="625">
        <f t="shared" si="380"/>
        <v>0</v>
      </c>
      <c r="CE80" s="625">
        <f t="shared" si="380"/>
        <v>0</v>
      </c>
      <c r="CF80" s="625">
        <f t="shared" si="380"/>
        <v>0</v>
      </c>
      <c r="CG80" s="625">
        <f t="shared" si="380"/>
        <v>0</v>
      </c>
      <c r="CH80" s="625">
        <f t="shared" si="380"/>
        <v>0</v>
      </c>
      <c r="CI80" s="625">
        <f t="shared" si="380"/>
        <v>0</v>
      </c>
      <c r="CJ80" s="625">
        <f t="shared" si="380"/>
        <v>0</v>
      </c>
      <c r="CK80" s="625">
        <f t="shared" si="380"/>
        <v>0</v>
      </c>
      <c r="CL80" s="625">
        <f t="shared" si="380"/>
        <v>0</v>
      </c>
      <c r="CM80" s="625">
        <f t="shared" si="380"/>
        <v>0</v>
      </c>
      <c r="CN80" s="625">
        <f t="shared" si="380"/>
        <v>-1.4551915228366852E-11</v>
      </c>
      <c r="CO80" s="625">
        <f t="shared" si="380"/>
        <v>-1.4551915228366852E-11</v>
      </c>
      <c r="CP80" s="625">
        <f t="shared" si="380"/>
        <v>0</v>
      </c>
      <c r="CQ80" s="625">
        <f t="shared" si="380"/>
        <v>0</v>
      </c>
      <c r="CR80" s="625">
        <f t="shared" si="380"/>
        <v>0</v>
      </c>
      <c r="CS80" s="625">
        <f t="shared" si="380"/>
        <v>-1.4551915228366852E-11</v>
      </c>
      <c r="CT80" s="625">
        <f t="shared" si="380"/>
        <v>32462749.899931327</v>
      </c>
      <c r="CU80" s="625">
        <f t="shared" si="380"/>
        <v>0</v>
      </c>
      <c r="CV80" s="625">
        <f t="shared" si="380"/>
        <v>0</v>
      </c>
      <c r="CW80" s="625">
        <f t="shared" si="380"/>
        <v>0</v>
      </c>
      <c r="CX80" s="625">
        <f t="shared" si="380"/>
        <v>0</v>
      </c>
      <c r="CY80" s="625">
        <f t="shared" si="380"/>
        <v>0</v>
      </c>
      <c r="CZ80" s="625">
        <f t="shared" si="380"/>
        <v>0</v>
      </c>
      <c r="DA80" s="625">
        <f t="shared" si="380"/>
        <v>0</v>
      </c>
      <c r="DB80" s="625">
        <f t="shared" si="380"/>
        <v>0</v>
      </c>
      <c r="DC80" s="625">
        <f t="shared" si="380"/>
        <v>0</v>
      </c>
      <c r="DD80" s="625">
        <f t="shared" si="380"/>
        <v>0</v>
      </c>
      <c r="DE80" s="625">
        <f t="shared" si="380"/>
        <v>0</v>
      </c>
      <c r="DF80" s="625">
        <f t="shared" si="380"/>
        <v>0</v>
      </c>
      <c r="DG80" s="625">
        <f t="shared" si="380"/>
        <v>0</v>
      </c>
      <c r="DH80" s="625">
        <f t="shared" si="380"/>
        <v>0</v>
      </c>
      <c r="DI80" s="625">
        <f t="shared" si="380"/>
        <v>0</v>
      </c>
      <c r="DJ80" s="625">
        <f t="shared" si="380"/>
        <v>0</v>
      </c>
      <c r="DK80" s="625">
        <f t="shared" si="380"/>
        <v>0</v>
      </c>
      <c r="DL80" s="625">
        <f t="shared" si="380"/>
        <v>0</v>
      </c>
      <c r="DM80" s="625">
        <f t="shared" si="380"/>
        <v>0</v>
      </c>
      <c r="DN80" s="625">
        <f t="shared" si="380"/>
        <v>0</v>
      </c>
      <c r="DO80" s="625">
        <f t="shared" si="380"/>
        <v>0</v>
      </c>
      <c r="DP80" s="625">
        <f t="shared" si="380"/>
        <v>0</v>
      </c>
      <c r="DQ80" s="625">
        <f t="shared" si="380"/>
        <v>0</v>
      </c>
      <c r="DR80" s="625">
        <f t="shared" si="380"/>
        <v>0</v>
      </c>
      <c r="DS80" s="625">
        <f t="shared" si="380"/>
        <v>0</v>
      </c>
      <c r="DT80" s="625">
        <f t="shared" si="380"/>
        <v>0</v>
      </c>
      <c r="DU80" s="625">
        <f t="shared" si="380"/>
        <v>0</v>
      </c>
      <c r="DV80" s="625">
        <f t="shared" si="380"/>
        <v>0</v>
      </c>
      <c r="DW80" s="625">
        <f t="shared" si="380"/>
        <v>0</v>
      </c>
      <c r="DX80" s="625">
        <f t="shared" si="380"/>
        <v>0</v>
      </c>
      <c r="DY80" s="625">
        <f t="shared" si="380"/>
        <v>0</v>
      </c>
      <c r="DZ80" s="625">
        <f t="shared" si="380"/>
        <v>0</v>
      </c>
      <c r="EA80" s="625">
        <f t="shared" si="380"/>
        <v>0</v>
      </c>
      <c r="EB80" s="625">
        <f t="shared" si="380"/>
        <v>0</v>
      </c>
      <c r="EC80" s="625">
        <f t="shared" si="380"/>
        <v>0</v>
      </c>
      <c r="ED80" s="625">
        <f t="shared" si="380"/>
        <v>0</v>
      </c>
      <c r="EE80" s="47"/>
      <c r="EF80"/>
    </row>
    <row r="81" spans="1:136" s="226" customFormat="1">
      <c r="A81" s="74"/>
      <c r="B81" s="74"/>
      <c r="C81" s="74"/>
      <c r="D81" s="74"/>
      <c r="E81" s="74"/>
      <c r="F81" s="74"/>
      <c r="G81" s="74"/>
      <c r="H81" s="74"/>
      <c r="I81" s="74"/>
      <c r="J81" s="74"/>
      <c r="K81" s="74"/>
      <c r="L81" s="74"/>
      <c r="M81" s="649"/>
      <c r="N81" s="1438"/>
      <c r="O81" s="635"/>
      <c r="P81" s="635"/>
      <c r="Q81" s="635"/>
      <c r="R81" s="635"/>
      <c r="S81" s="635"/>
      <c r="T81" s="635"/>
      <c r="U81" s="635"/>
      <c r="V81" s="635"/>
      <c r="W81" s="635"/>
      <c r="X81" s="635"/>
      <c r="Y81" s="635"/>
      <c r="Z81" s="635"/>
      <c r="AA81" s="635"/>
      <c r="AB81" s="635"/>
      <c r="AC81" s="635"/>
      <c r="AD81" s="635"/>
      <c r="AE81" s="635"/>
      <c r="AF81" s="635"/>
      <c r="AG81" s="635"/>
      <c r="AH81" s="635"/>
      <c r="AI81" s="635"/>
      <c r="AJ81" s="635"/>
      <c r="AK81" s="635"/>
      <c r="AL81" s="635"/>
      <c r="AM81" s="635"/>
      <c r="AN81" s="635"/>
      <c r="AO81" s="635"/>
      <c r="AP81" s="635"/>
      <c r="AQ81" s="635"/>
      <c r="AR81" s="635"/>
      <c r="AS81" s="635"/>
      <c r="AT81" s="635"/>
      <c r="AU81" s="635"/>
      <c r="AV81" s="635"/>
      <c r="AW81" s="635"/>
      <c r="AX81" s="635"/>
      <c r="AY81" s="635"/>
      <c r="AZ81" s="635"/>
      <c r="BA81" s="635"/>
      <c r="BB81" s="635"/>
      <c r="BC81" s="635"/>
      <c r="BD81" s="635"/>
      <c r="BE81" s="635"/>
      <c r="BF81" s="635"/>
      <c r="BG81" s="635"/>
      <c r="BH81" s="635"/>
      <c r="BI81" s="635"/>
      <c r="BJ81" s="635"/>
      <c r="BK81" s="635"/>
      <c r="BL81" s="635"/>
      <c r="BM81" s="635"/>
      <c r="BN81" s="635"/>
      <c r="BO81" s="635"/>
      <c r="BP81" s="635"/>
      <c r="BQ81" s="635"/>
      <c r="BR81" s="635"/>
      <c r="BS81" s="635"/>
      <c r="BT81" s="635"/>
      <c r="BU81" s="635"/>
      <c r="BV81" s="635"/>
      <c r="BW81" s="635"/>
      <c r="BX81" s="635"/>
      <c r="BY81" s="635"/>
      <c r="BZ81" s="635"/>
      <c r="CA81" s="635"/>
      <c r="CB81" s="635"/>
      <c r="CC81" s="635"/>
      <c r="CD81" s="635"/>
      <c r="CE81" s="635"/>
      <c r="CF81" s="635"/>
      <c r="CG81" s="635"/>
      <c r="CH81" s="635"/>
      <c r="CI81" s="635"/>
      <c r="CJ81" s="635"/>
      <c r="CK81" s="635"/>
      <c r="CL81" s="635"/>
      <c r="CM81" s="635"/>
      <c r="CN81" s="635"/>
      <c r="CO81" s="635"/>
      <c r="CP81" s="635"/>
      <c r="CQ81" s="635"/>
      <c r="CR81" s="635"/>
      <c r="CS81" s="635"/>
      <c r="CT81" s="635"/>
      <c r="CU81" s="635"/>
      <c r="CV81" s="635"/>
      <c r="CW81" s="635"/>
      <c r="CX81" s="635"/>
      <c r="CY81" s="635"/>
      <c r="CZ81" s="635"/>
      <c r="DA81" s="635"/>
      <c r="DB81" s="635"/>
      <c r="DC81" s="635"/>
      <c r="DD81" s="635"/>
      <c r="DE81" s="635"/>
      <c r="DF81" s="635"/>
      <c r="DG81" s="635"/>
      <c r="DH81" s="635"/>
      <c r="DI81" s="635"/>
      <c r="DJ81" s="635"/>
      <c r="DK81" s="635"/>
      <c r="DL81" s="635"/>
      <c r="DM81" s="635"/>
      <c r="DN81" s="635"/>
      <c r="DO81" s="635"/>
      <c r="DP81" s="635"/>
      <c r="DQ81" s="635"/>
      <c r="DR81" s="635"/>
      <c r="DS81" s="635"/>
      <c r="DT81" s="635"/>
      <c r="DU81" s="635"/>
      <c r="DV81" s="635"/>
      <c r="DW81" s="635"/>
      <c r="DX81" s="635"/>
      <c r="DY81" s="635"/>
      <c r="DZ81" s="635"/>
      <c r="EA81" s="635"/>
      <c r="EB81" s="635"/>
      <c r="EC81" s="635"/>
      <c r="ED81" s="635"/>
      <c r="EE81" s="47"/>
      <c r="EF81"/>
    </row>
    <row r="82" spans="1:136" s="226" customFormat="1">
      <c r="A82" s="157" t="s">
        <v>313</v>
      </c>
      <c r="B82" s="158"/>
      <c r="C82" s="158"/>
      <c r="D82" s="158"/>
      <c r="E82" s="158"/>
      <c r="F82" s="158"/>
      <c r="G82" s="158"/>
      <c r="H82" s="158"/>
      <c r="I82" s="158"/>
      <c r="J82" s="158"/>
      <c r="K82" s="158"/>
      <c r="L82" s="158"/>
      <c r="M82" s="650"/>
      <c r="N82" s="1439"/>
      <c r="O82" s="636"/>
      <c r="P82" s="636"/>
      <c r="Q82" s="636"/>
      <c r="R82" s="636"/>
      <c r="S82" s="636"/>
      <c r="T82" s="636"/>
      <c r="U82" s="636"/>
      <c r="V82" s="636"/>
      <c r="W82" s="636"/>
      <c r="X82" s="636"/>
      <c r="Y82" s="636"/>
      <c r="Z82" s="636"/>
      <c r="AA82" s="636"/>
      <c r="AB82" s="636"/>
      <c r="AC82" s="636"/>
      <c r="AD82" s="636"/>
      <c r="AE82" s="636"/>
      <c r="AF82" s="636"/>
      <c r="AG82" s="636"/>
      <c r="AH82" s="636"/>
      <c r="AI82" s="636"/>
      <c r="AJ82" s="636"/>
      <c r="AK82" s="636"/>
      <c r="AL82" s="636"/>
      <c r="AM82" s="636"/>
      <c r="AN82" s="636"/>
      <c r="AO82" s="636"/>
      <c r="AP82" s="636"/>
      <c r="AQ82" s="636"/>
      <c r="AR82" s="636"/>
      <c r="AS82" s="636"/>
      <c r="AT82" s="636"/>
      <c r="AU82" s="636"/>
      <c r="AV82" s="636"/>
      <c r="AW82" s="636"/>
      <c r="AX82" s="636"/>
      <c r="AY82" s="636"/>
      <c r="AZ82" s="636"/>
      <c r="BA82" s="636"/>
      <c r="BB82" s="636"/>
      <c r="BC82" s="636"/>
      <c r="BD82" s="636"/>
      <c r="BE82" s="636"/>
      <c r="BF82" s="636"/>
      <c r="BG82" s="636"/>
      <c r="BH82" s="636"/>
      <c r="BI82" s="636"/>
      <c r="BJ82" s="636"/>
      <c r="BK82" s="636"/>
      <c r="BL82" s="636"/>
      <c r="BM82" s="636"/>
      <c r="BN82" s="636"/>
      <c r="BO82" s="636"/>
      <c r="BP82" s="636"/>
      <c r="BQ82" s="636"/>
      <c r="BR82" s="636"/>
      <c r="BS82" s="636"/>
      <c r="BT82" s="636"/>
      <c r="BU82" s="636"/>
      <c r="BV82" s="636"/>
      <c r="BW82" s="636"/>
      <c r="BX82" s="636"/>
      <c r="BY82" s="636"/>
      <c r="BZ82" s="636"/>
      <c r="CA82" s="636"/>
      <c r="CB82" s="636"/>
      <c r="CC82" s="636"/>
      <c r="CD82" s="636"/>
      <c r="CE82" s="636"/>
      <c r="CF82" s="636"/>
      <c r="CG82" s="636"/>
      <c r="CH82" s="636"/>
      <c r="CI82" s="636"/>
      <c r="CJ82" s="636"/>
      <c r="CK82" s="636"/>
      <c r="CL82" s="636"/>
      <c r="CM82" s="636"/>
      <c r="CN82" s="636"/>
      <c r="CO82" s="636"/>
      <c r="CP82" s="636"/>
      <c r="CQ82" s="636"/>
      <c r="CR82" s="636"/>
      <c r="CS82" s="636"/>
      <c r="CT82" s="636"/>
      <c r="CU82" s="636"/>
      <c r="CV82" s="636"/>
      <c r="CW82" s="636"/>
      <c r="CX82" s="636"/>
      <c r="CY82" s="636"/>
      <c r="CZ82" s="636"/>
      <c r="DA82" s="636"/>
      <c r="DB82" s="636"/>
      <c r="DC82" s="636"/>
      <c r="DD82" s="636"/>
      <c r="DE82" s="636"/>
      <c r="DF82" s="636"/>
      <c r="DG82" s="636"/>
      <c r="DH82" s="636"/>
      <c r="DI82" s="636"/>
      <c r="DJ82" s="636"/>
      <c r="DK82" s="636"/>
      <c r="DL82" s="636"/>
      <c r="DM82" s="636"/>
      <c r="DN82" s="636"/>
      <c r="DO82" s="636"/>
      <c r="DP82" s="636"/>
      <c r="DQ82" s="636"/>
      <c r="DR82" s="636"/>
      <c r="DS82" s="636"/>
      <c r="DT82" s="636"/>
      <c r="DU82" s="636"/>
      <c r="DV82" s="636"/>
      <c r="DW82" s="636"/>
      <c r="DX82" s="636"/>
      <c r="DY82" s="636"/>
      <c r="DZ82" s="636"/>
      <c r="EA82" s="636"/>
      <c r="EB82" s="636"/>
      <c r="EC82" s="636"/>
      <c r="ED82" s="636"/>
      <c r="EE82" s="47"/>
      <c r="EF82"/>
    </row>
    <row r="83" spans="1:136" s="42" customFormat="1">
      <c r="A83" s="1" t="str">
        <f>B15</f>
        <v>Sponsor</v>
      </c>
      <c r="B83"/>
      <c r="C83"/>
      <c r="D83"/>
      <c r="E83"/>
      <c r="F83"/>
      <c r="G83"/>
      <c r="H83"/>
      <c r="I83"/>
      <c r="J83"/>
      <c r="K83"/>
      <c r="L83"/>
      <c r="M83" s="646"/>
      <c r="N83" s="1433"/>
      <c r="O83" s="466"/>
      <c r="P83" s="466"/>
      <c r="Q83" s="466"/>
      <c r="R83" s="466"/>
      <c r="S83" s="466"/>
      <c r="T83" s="466"/>
      <c r="U83" s="466"/>
      <c r="V83" s="466"/>
      <c r="W83" s="466"/>
      <c r="X83" s="466"/>
      <c r="Y83" s="466"/>
      <c r="Z83" s="466"/>
      <c r="AA83" s="466"/>
      <c r="AB83" s="466"/>
      <c r="AC83" s="466"/>
      <c r="AD83" s="466"/>
      <c r="AE83" s="466"/>
      <c r="AF83" s="466"/>
      <c r="AG83" s="466"/>
      <c r="AH83" s="466"/>
      <c r="AI83" s="466"/>
      <c r="AJ83" s="466"/>
      <c r="AK83" s="466"/>
      <c r="AL83" s="466"/>
      <c r="AM83" s="466"/>
      <c r="AN83" s="466"/>
      <c r="AO83" s="466"/>
      <c r="AP83" s="466"/>
      <c r="AQ83" s="466"/>
      <c r="AR83" s="466"/>
      <c r="AS83" s="466"/>
      <c r="AT83" s="466"/>
      <c r="AU83" s="466"/>
      <c r="AV83" s="466"/>
      <c r="AW83" s="466"/>
      <c r="AX83" s="466"/>
      <c r="AY83" s="466"/>
      <c r="AZ83" s="466"/>
      <c r="BA83" s="466"/>
      <c r="BB83" s="466"/>
      <c r="BC83" s="466"/>
      <c r="BD83" s="466"/>
      <c r="BE83" s="466"/>
      <c r="BF83" s="466"/>
      <c r="BG83" s="466"/>
      <c r="BH83" s="466"/>
      <c r="BI83" s="466"/>
      <c r="BJ83" s="466"/>
      <c r="BK83" s="466"/>
      <c r="BL83" s="466"/>
      <c r="BM83" s="466"/>
      <c r="BN83" s="466"/>
      <c r="BO83" s="466"/>
      <c r="BP83" s="466"/>
      <c r="BQ83" s="466"/>
      <c r="BR83" s="466"/>
      <c r="BS83" s="466"/>
      <c r="BT83" s="466"/>
      <c r="BU83" s="466"/>
      <c r="BV83" s="466"/>
      <c r="BW83" s="466"/>
      <c r="BX83" s="466"/>
      <c r="BY83" s="466"/>
      <c r="BZ83" s="466"/>
      <c r="CA83" s="466"/>
      <c r="CB83" s="466"/>
      <c r="CC83" s="466"/>
      <c r="CD83" s="466"/>
      <c r="CE83" s="466"/>
      <c r="CF83" s="466"/>
      <c r="CG83" s="466"/>
      <c r="CH83" s="466"/>
      <c r="CI83" s="466"/>
      <c r="CJ83" s="466"/>
      <c r="CK83" s="466"/>
      <c r="CL83" s="466"/>
      <c r="CM83" s="466"/>
      <c r="CN83" s="466"/>
      <c r="CO83" s="466"/>
      <c r="CP83" s="466"/>
      <c r="CQ83" s="466"/>
      <c r="CR83" s="466"/>
      <c r="CS83" s="466"/>
      <c r="CT83" s="466"/>
      <c r="CU83" s="466"/>
      <c r="CV83" s="466"/>
      <c r="CW83" s="466"/>
      <c r="CX83" s="466"/>
      <c r="CY83" s="466"/>
      <c r="CZ83" s="466"/>
      <c r="DA83" s="466"/>
      <c r="DB83" s="466"/>
      <c r="DC83" s="466"/>
      <c r="DD83" s="466"/>
      <c r="DE83" s="466"/>
      <c r="DF83" s="466"/>
      <c r="DG83" s="466"/>
      <c r="DH83" s="466"/>
      <c r="DI83" s="466"/>
      <c r="DJ83" s="466"/>
      <c r="DK83" s="466"/>
      <c r="DL83" s="466"/>
      <c r="DM83" s="466"/>
      <c r="DN83" s="466"/>
      <c r="DO83" s="466"/>
      <c r="DP83" s="466"/>
      <c r="DQ83" s="466"/>
      <c r="DR83" s="466"/>
      <c r="DS83" s="466"/>
      <c r="DT83" s="466"/>
      <c r="DU83" s="466"/>
      <c r="DV83" s="466"/>
      <c r="DW83" s="466"/>
      <c r="DX83" s="466"/>
      <c r="DY83" s="466"/>
      <c r="DZ83" s="466"/>
      <c r="EA83" s="466"/>
      <c r="EB83" s="466"/>
      <c r="EC83" s="466"/>
      <c r="ED83" s="466"/>
      <c r="EE83" s="47"/>
      <c r="EF83"/>
    </row>
    <row r="84" spans="1:136" s="42" customFormat="1">
      <c r="A84"/>
      <c r="B84" t="s">
        <v>321</v>
      </c>
      <c r="C84"/>
      <c r="D84"/>
      <c r="E84"/>
      <c r="F84"/>
      <c r="G84"/>
      <c r="H84"/>
      <c r="I84"/>
      <c r="J84"/>
      <c r="K84"/>
      <c r="L84"/>
      <c r="M84" s="646"/>
      <c r="N84" s="1434"/>
      <c r="O84" s="466">
        <f>F15</f>
        <v>-1434141.7589883348</v>
      </c>
      <c r="P84" s="466">
        <f>O87</f>
        <v>-1434141.7589883348</v>
      </c>
      <c r="Q84" s="466">
        <f t="shared" ref="Q84:CB84" si="381">P87</f>
        <v>-1434141.7589883348</v>
      </c>
      <c r="R84" s="466">
        <f t="shared" si="381"/>
        <v>-1434141.7589883348</v>
      </c>
      <c r="S84" s="466">
        <f t="shared" si="381"/>
        <v>-1434141.7589883348</v>
      </c>
      <c r="T84" s="466">
        <f t="shared" si="381"/>
        <v>-1434141.7589883348</v>
      </c>
      <c r="U84" s="466">
        <f t="shared" si="381"/>
        <v>-1434141.7589883348</v>
      </c>
      <c r="V84" s="466">
        <f t="shared" si="381"/>
        <v>-1434141.7589883348</v>
      </c>
      <c r="W84" s="466">
        <f t="shared" si="381"/>
        <v>-1434141.7589883348</v>
      </c>
      <c r="X84" s="466">
        <f t="shared" si="381"/>
        <v>-1434141.7589883348</v>
      </c>
      <c r="Y84" s="466">
        <f t="shared" si="381"/>
        <v>-1434141.7589883348</v>
      </c>
      <c r="Z84" s="466">
        <f t="shared" si="381"/>
        <v>-1434141.7589883348</v>
      </c>
      <c r="AA84" s="466">
        <f t="shared" si="381"/>
        <v>-1434141.7589883348</v>
      </c>
      <c r="AB84" s="466">
        <f t="shared" si="381"/>
        <v>-1434141.7589883348</v>
      </c>
      <c r="AC84" s="466">
        <f t="shared" si="381"/>
        <v>-1434141.7589883348</v>
      </c>
      <c r="AD84" s="466">
        <f t="shared" si="381"/>
        <v>-1434141.7589883348</v>
      </c>
      <c r="AE84" s="466">
        <f t="shared" si="381"/>
        <v>-1434141.7589883348</v>
      </c>
      <c r="AF84" s="466">
        <f t="shared" si="381"/>
        <v>-1434141.7589883348</v>
      </c>
      <c r="AG84" s="466">
        <f t="shared" si="381"/>
        <v>-1434141.7589883348</v>
      </c>
      <c r="AH84" s="466">
        <f t="shared" si="381"/>
        <v>-1434141.7589883348</v>
      </c>
      <c r="AI84" s="466">
        <f t="shared" si="381"/>
        <v>-1434141.7589883348</v>
      </c>
      <c r="AJ84" s="466">
        <f t="shared" si="381"/>
        <v>-1434141.7589883348</v>
      </c>
      <c r="AK84" s="466">
        <f t="shared" si="381"/>
        <v>-1434141.7589883348</v>
      </c>
      <c r="AL84" s="466">
        <f t="shared" si="381"/>
        <v>-1434141.7589883348</v>
      </c>
      <c r="AM84" s="466">
        <f t="shared" si="381"/>
        <v>-1434141.7589883348</v>
      </c>
      <c r="AN84" s="466">
        <f t="shared" si="381"/>
        <v>-1434141.7589883348</v>
      </c>
      <c r="AO84" s="466">
        <f t="shared" si="381"/>
        <v>-1434141.7589883348</v>
      </c>
      <c r="AP84" s="466">
        <f t="shared" si="381"/>
        <v>-1434141.7589883348</v>
      </c>
      <c r="AQ84" s="466">
        <f t="shared" si="381"/>
        <v>-1434141.7589883348</v>
      </c>
      <c r="AR84" s="466">
        <f t="shared" si="381"/>
        <v>-1434141.7589883348</v>
      </c>
      <c r="AS84" s="466">
        <f t="shared" si="381"/>
        <v>-1434141.7589883348</v>
      </c>
      <c r="AT84" s="466">
        <f t="shared" si="381"/>
        <v>-1434141.7589883348</v>
      </c>
      <c r="AU84" s="466">
        <f t="shared" si="381"/>
        <v>-1434141.7589883348</v>
      </c>
      <c r="AV84" s="466">
        <f t="shared" si="381"/>
        <v>-1434141.7589883348</v>
      </c>
      <c r="AW84" s="466">
        <f t="shared" si="381"/>
        <v>-1434141.7589883348</v>
      </c>
      <c r="AX84" s="466">
        <f t="shared" si="381"/>
        <v>-1434141.7589883348</v>
      </c>
      <c r="AY84" s="466">
        <f t="shared" si="381"/>
        <v>-1434141.7589883348</v>
      </c>
      <c r="AZ84" s="466">
        <f t="shared" si="381"/>
        <v>-1434141.7589883348</v>
      </c>
      <c r="BA84" s="466">
        <f t="shared" si="381"/>
        <v>-1434141.7589883348</v>
      </c>
      <c r="BB84" s="466">
        <f t="shared" si="381"/>
        <v>-1434141.7589883348</v>
      </c>
      <c r="BC84" s="466">
        <f t="shared" si="381"/>
        <v>-1434141.7589883348</v>
      </c>
      <c r="BD84" s="466">
        <f t="shared" si="381"/>
        <v>-1434141.7589883348</v>
      </c>
      <c r="BE84" s="466">
        <f t="shared" si="381"/>
        <v>-1434141.7589883348</v>
      </c>
      <c r="BF84" s="466">
        <f t="shared" si="381"/>
        <v>-1434141.7589883348</v>
      </c>
      <c r="BG84" s="466">
        <f t="shared" si="381"/>
        <v>-1434141.7589883348</v>
      </c>
      <c r="BH84" s="466">
        <f t="shared" si="381"/>
        <v>-1434141.7589883348</v>
      </c>
      <c r="BI84" s="466">
        <f t="shared" si="381"/>
        <v>-1434141.7589883348</v>
      </c>
      <c r="BJ84" s="466">
        <f t="shared" si="381"/>
        <v>-1434141.7589883348</v>
      </c>
      <c r="BK84" s="466">
        <f t="shared" si="381"/>
        <v>-1434141.7589883348</v>
      </c>
      <c r="BL84" s="466">
        <f t="shared" si="381"/>
        <v>-1434141.7589883348</v>
      </c>
      <c r="BM84" s="466">
        <f t="shared" si="381"/>
        <v>-1434141.7589883348</v>
      </c>
      <c r="BN84" s="466">
        <f t="shared" si="381"/>
        <v>-1434141.7589883348</v>
      </c>
      <c r="BO84" s="466">
        <f t="shared" si="381"/>
        <v>-1434141.7589883348</v>
      </c>
      <c r="BP84" s="466">
        <f t="shared" si="381"/>
        <v>-1434141.7589883348</v>
      </c>
      <c r="BQ84" s="466">
        <f t="shared" si="381"/>
        <v>-1434141.7589883348</v>
      </c>
      <c r="BR84" s="466">
        <f t="shared" si="381"/>
        <v>-1434141.7589883348</v>
      </c>
      <c r="BS84" s="466">
        <f t="shared" si="381"/>
        <v>-1434141.7589883348</v>
      </c>
      <c r="BT84" s="466">
        <f t="shared" si="381"/>
        <v>-1434141.7589883348</v>
      </c>
      <c r="BU84" s="466">
        <f t="shared" si="381"/>
        <v>-1434141.7589883348</v>
      </c>
      <c r="BV84" s="466">
        <f t="shared" si="381"/>
        <v>-1434141.7589883348</v>
      </c>
      <c r="BW84" s="466">
        <f t="shared" si="381"/>
        <v>-1434141.7589883348</v>
      </c>
      <c r="BX84" s="466">
        <f t="shared" si="381"/>
        <v>-1434141.7589883348</v>
      </c>
      <c r="BY84" s="466">
        <f t="shared" si="381"/>
        <v>-1434141.7589883348</v>
      </c>
      <c r="BZ84" s="466">
        <f t="shared" si="381"/>
        <v>-1434141.7589883348</v>
      </c>
      <c r="CA84" s="466">
        <f t="shared" si="381"/>
        <v>-1434141.7589883348</v>
      </c>
      <c r="CB84" s="466">
        <f t="shared" si="381"/>
        <v>-1434141.7589883348</v>
      </c>
      <c r="CC84" s="466">
        <f t="shared" ref="CC84:ED84" si="382">CB87</f>
        <v>-1434141.7589883348</v>
      </c>
      <c r="CD84" s="466">
        <f t="shared" si="382"/>
        <v>-1434141.7589883348</v>
      </c>
      <c r="CE84" s="466">
        <f t="shared" si="382"/>
        <v>-1434141.7589883348</v>
      </c>
      <c r="CF84" s="466">
        <f t="shared" si="382"/>
        <v>-1434141.7589883348</v>
      </c>
      <c r="CG84" s="466">
        <f t="shared" si="382"/>
        <v>-1434141.7589883348</v>
      </c>
      <c r="CH84" s="466">
        <f t="shared" si="382"/>
        <v>-1434141.7589883348</v>
      </c>
      <c r="CI84" s="466">
        <f t="shared" si="382"/>
        <v>-1434141.7589883348</v>
      </c>
      <c r="CJ84" s="466">
        <f t="shared" si="382"/>
        <v>-1434141.7589883348</v>
      </c>
      <c r="CK84" s="466">
        <f t="shared" si="382"/>
        <v>-1434141.7589883348</v>
      </c>
      <c r="CL84" s="466">
        <f t="shared" si="382"/>
        <v>-1434141.7589883348</v>
      </c>
      <c r="CM84" s="466">
        <f t="shared" si="382"/>
        <v>-1434141.7589883348</v>
      </c>
      <c r="CN84" s="466">
        <f t="shared" si="382"/>
        <v>-1434141.7589883348</v>
      </c>
      <c r="CO84" s="466">
        <f t="shared" si="382"/>
        <v>-1434141.7589883348</v>
      </c>
      <c r="CP84" s="466">
        <f t="shared" si="382"/>
        <v>-1434141.7589883348</v>
      </c>
      <c r="CQ84" s="466">
        <f t="shared" si="382"/>
        <v>-1434141.7589883348</v>
      </c>
      <c r="CR84" s="466">
        <f t="shared" si="382"/>
        <v>-1434141.7589883348</v>
      </c>
      <c r="CS84" s="466">
        <f t="shared" si="382"/>
        <v>-1434141.7589883348</v>
      </c>
      <c r="CT84" s="466">
        <f t="shared" si="382"/>
        <v>-1434141.7589883348</v>
      </c>
      <c r="CU84" s="466">
        <f t="shared" si="382"/>
        <v>0</v>
      </c>
      <c r="CV84" s="466">
        <f t="shared" si="382"/>
        <v>0</v>
      </c>
      <c r="CW84" s="466">
        <f t="shared" si="382"/>
        <v>0</v>
      </c>
      <c r="CX84" s="466">
        <f t="shared" si="382"/>
        <v>0</v>
      </c>
      <c r="CY84" s="466">
        <f t="shared" si="382"/>
        <v>0</v>
      </c>
      <c r="CZ84" s="466">
        <f t="shared" si="382"/>
        <v>0</v>
      </c>
      <c r="DA84" s="466">
        <f t="shared" si="382"/>
        <v>0</v>
      </c>
      <c r="DB84" s="466">
        <f t="shared" si="382"/>
        <v>0</v>
      </c>
      <c r="DC84" s="466">
        <f t="shared" si="382"/>
        <v>0</v>
      </c>
      <c r="DD84" s="466">
        <f t="shared" si="382"/>
        <v>0</v>
      </c>
      <c r="DE84" s="466">
        <f t="shared" si="382"/>
        <v>0</v>
      </c>
      <c r="DF84" s="466">
        <f t="shared" si="382"/>
        <v>0</v>
      </c>
      <c r="DG84" s="466">
        <f t="shared" si="382"/>
        <v>0</v>
      </c>
      <c r="DH84" s="466">
        <f t="shared" si="382"/>
        <v>0</v>
      </c>
      <c r="DI84" s="466">
        <f t="shared" si="382"/>
        <v>0</v>
      </c>
      <c r="DJ84" s="466">
        <f t="shared" si="382"/>
        <v>0</v>
      </c>
      <c r="DK84" s="466">
        <f t="shared" si="382"/>
        <v>0</v>
      </c>
      <c r="DL84" s="466">
        <f t="shared" si="382"/>
        <v>0</v>
      </c>
      <c r="DM84" s="466">
        <f t="shared" si="382"/>
        <v>0</v>
      </c>
      <c r="DN84" s="466">
        <f t="shared" si="382"/>
        <v>0</v>
      </c>
      <c r="DO84" s="466">
        <f t="shared" si="382"/>
        <v>0</v>
      </c>
      <c r="DP84" s="466">
        <f t="shared" si="382"/>
        <v>0</v>
      </c>
      <c r="DQ84" s="466">
        <f t="shared" si="382"/>
        <v>0</v>
      </c>
      <c r="DR84" s="466">
        <f t="shared" si="382"/>
        <v>0</v>
      </c>
      <c r="DS84" s="466">
        <f t="shared" si="382"/>
        <v>0</v>
      </c>
      <c r="DT84" s="466">
        <f t="shared" si="382"/>
        <v>0</v>
      </c>
      <c r="DU84" s="466">
        <f t="shared" si="382"/>
        <v>0</v>
      </c>
      <c r="DV84" s="466">
        <f t="shared" si="382"/>
        <v>0</v>
      </c>
      <c r="DW84" s="466">
        <f t="shared" si="382"/>
        <v>0</v>
      </c>
      <c r="DX84" s="466">
        <f t="shared" si="382"/>
        <v>0</v>
      </c>
      <c r="DY84" s="466">
        <f t="shared" si="382"/>
        <v>0</v>
      </c>
      <c r="DZ84" s="466">
        <f t="shared" si="382"/>
        <v>0</v>
      </c>
      <c r="EA84" s="466">
        <f t="shared" si="382"/>
        <v>0</v>
      </c>
      <c r="EB84" s="466">
        <f t="shared" si="382"/>
        <v>0</v>
      </c>
      <c r="EC84" s="466">
        <f t="shared" si="382"/>
        <v>0</v>
      </c>
      <c r="ED84" s="466">
        <f t="shared" si="382"/>
        <v>0</v>
      </c>
      <c r="EE84" s="47"/>
      <c r="EF84"/>
    </row>
    <row r="85" spans="1:136" s="42" customFormat="1">
      <c r="A85" s="36"/>
      <c r="B85" s="36" t="s">
        <v>322</v>
      </c>
      <c r="C85" s="36"/>
      <c r="D85" s="36"/>
      <c r="E85" s="36"/>
      <c r="F85" s="36"/>
      <c r="G85" s="36"/>
      <c r="H85" s="36"/>
      <c r="I85" s="36"/>
      <c r="J85" s="36"/>
      <c r="K85" s="159" t="s">
        <v>319</v>
      </c>
      <c r="L85" s="160"/>
      <c r="M85" s="651">
        <f>D15</f>
        <v>0.10000000000000002</v>
      </c>
      <c r="N85" s="1440"/>
      <c r="O85" s="637">
        <f>MIN(-O84,O$80*$M85)</f>
        <v>0</v>
      </c>
      <c r="P85" s="637">
        <f>MIN(-P84,P$80*$M85)</f>
        <v>0</v>
      </c>
      <c r="Q85" s="637">
        <f>MIN(-Q84,Q$80*$M85)</f>
        <v>0</v>
      </c>
      <c r="R85" s="637">
        <f t="shared" ref="R85:BZ85" si="383">MIN(-R84,R$80*$M85)</f>
        <v>0</v>
      </c>
      <c r="S85" s="637">
        <f t="shared" si="383"/>
        <v>0</v>
      </c>
      <c r="T85" s="637">
        <f t="shared" si="383"/>
        <v>0</v>
      </c>
      <c r="U85" s="637">
        <f t="shared" si="383"/>
        <v>0</v>
      </c>
      <c r="V85" s="637">
        <f t="shared" si="383"/>
        <v>-7.2759576141834273E-13</v>
      </c>
      <c r="W85" s="637">
        <f t="shared" si="383"/>
        <v>0</v>
      </c>
      <c r="X85" s="637">
        <f t="shared" si="383"/>
        <v>-7.2759576141834273E-13</v>
      </c>
      <c r="Y85" s="637">
        <f t="shared" si="383"/>
        <v>0</v>
      </c>
      <c r="Z85" s="637">
        <f t="shared" si="383"/>
        <v>0</v>
      </c>
      <c r="AA85" s="637">
        <f t="shared" si="383"/>
        <v>0</v>
      </c>
      <c r="AB85" s="637">
        <f t="shared" si="383"/>
        <v>0</v>
      </c>
      <c r="AC85" s="637">
        <f t="shared" si="383"/>
        <v>0</v>
      </c>
      <c r="AD85" s="637">
        <f t="shared" si="383"/>
        <v>0</v>
      </c>
      <c r="AE85" s="637">
        <f t="shared" si="383"/>
        <v>0</v>
      </c>
      <c r="AF85" s="637">
        <f t="shared" si="383"/>
        <v>0</v>
      </c>
      <c r="AG85" s="637">
        <f t="shared" si="383"/>
        <v>-7.2759576141834273E-13</v>
      </c>
      <c r="AH85" s="637">
        <f t="shared" si="383"/>
        <v>0</v>
      </c>
      <c r="AI85" s="637">
        <f t="shared" si="383"/>
        <v>0</v>
      </c>
      <c r="AJ85" s="637">
        <f t="shared" si="383"/>
        <v>-7.2759576141834273E-13</v>
      </c>
      <c r="AK85" s="637">
        <f t="shared" si="383"/>
        <v>0</v>
      </c>
      <c r="AL85" s="637">
        <f t="shared" si="383"/>
        <v>0</v>
      </c>
      <c r="AM85" s="637">
        <f>MIN(-AM84,AM$80*$M85)</f>
        <v>0</v>
      </c>
      <c r="AN85" s="637">
        <f t="shared" si="383"/>
        <v>0</v>
      </c>
      <c r="AO85" s="637">
        <f t="shared" si="383"/>
        <v>0</v>
      </c>
      <c r="AP85" s="637">
        <f t="shared" si="383"/>
        <v>0</v>
      </c>
      <c r="AQ85" s="637">
        <f>MIN(-AQ84,AQ$80*$M85)</f>
        <v>0</v>
      </c>
      <c r="AR85" s="637">
        <f t="shared" si="383"/>
        <v>0</v>
      </c>
      <c r="AS85" s="637">
        <f t="shared" si="383"/>
        <v>0</v>
      </c>
      <c r="AT85" s="637">
        <f t="shared" si="383"/>
        <v>0</v>
      </c>
      <c r="AU85" s="637">
        <f t="shared" si="383"/>
        <v>-1.4551915228366855E-12</v>
      </c>
      <c r="AV85" s="637">
        <f t="shared" si="383"/>
        <v>0</v>
      </c>
      <c r="AW85" s="637">
        <f t="shared" si="383"/>
        <v>0</v>
      </c>
      <c r="AX85" s="637">
        <f t="shared" si="383"/>
        <v>-1.4551915228366855E-12</v>
      </c>
      <c r="AY85" s="637">
        <f t="shared" si="383"/>
        <v>0</v>
      </c>
      <c r="AZ85" s="637">
        <f t="shared" si="383"/>
        <v>0</v>
      </c>
      <c r="BA85" s="637">
        <f t="shared" si="383"/>
        <v>0</v>
      </c>
      <c r="BB85" s="637">
        <f t="shared" si="383"/>
        <v>-1.4551915228366855E-12</v>
      </c>
      <c r="BC85" s="637">
        <f t="shared" si="383"/>
        <v>0</v>
      </c>
      <c r="BD85" s="637">
        <f t="shared" si="383"/>
        <v>0</v>
      </c>
      <c r="BE85" s="637">
        <f t="shared" si="383"/>
        <v>0</v>
      </c>
      <c r="BF85" s="637">
        <f t="shared" si="383"/>
        <v>0</v>
      </c>
      <c r="BG85" s="637">
        <f t="shared" si="383"/>
        <v>0</v>
      </c>
      <c r="BH85" s="637">
        <f t="shared" si="383"/>
        <v>0</v>
      </c>
      <c r="BI85" s="637">
        <f t="shared" si="383"/>
        <v>0</v>
      </c>
      <c r="BJ85" s="637">
        <f t="shared" si="383"/>
        <v>0</v>
      </c>
      <c r="BK85" s="637">
        <f t="shared" si="383"/>
        <v>0</v>
      </c>
      <c r="BL85" s="637">
        <f t="shared" si="383"/>
        <v>0</v>
      </c>
      <c r="BM85" s="637">
        <f t="shared" si="383"/>
        <v>0</v>
      </c>
      <c r="BN85" s="637">
        <f t="shared" si="383"/>
        <v>0</v>
      </c>
      <c r="BO85" s="637">
        <f t="shared" si="383"/>
        <v>0</v>
      </c>
      <c r="BP85" s="637">
        <f t="shared" si="383"/>
        <v>0</v>
      </c>
      <c r="BQ85" s="637">
        <f t="shared" si="383"/>
        <v>0</v>
      </c>
      <c r="BR85" s="637">
        <f t="shared" si="383"/>
        <v>0</v>
      </c>
      <c r="BS85" s="637">
        <f t="shared" si="383"/>
        <v>0</v>
      </c>
      <c r="BT85" s="637">
        <f t="shared" si="383"/>
        <v>-1.4551915228366855E-12</v>
      </c>
      <c r="BU85" s="637">
        <f t="shared" si="383"/>
        <v>-1.4551915228366855E-12</v>
      </c>
      <c r="BV85" s="637">
        <f t="shared" si="383"/>
        <v>0</v>
      </c>
      <c r="BW85" s="637">
        <f t="shared" si="383"/>
        <v>0</v>
      </c>
      <c r="BX85" s="637">
        <f t="shared" si="383"/>
        <v>0</v>
      </c>
      <c r="BY85" s="637">
        <f t="shared" si="383"/>
        <v>0</v>
      </c>
      <c r="BZ85" s="637">
        <f t="shared" si="383"/>
        <v>0</v>
      </c>
      <c r="CA85" s="637">
        <f t="shared" ref="CA85:ED85" si="384">MIN(-CA84,CA$80*$M85)</f>
        <v>0</v>
      </c>
      <c r="CB85" s="637">
        <f>MIN(-CB84,CB$80*$M85)</f>
        <v>-1.4551915228366855E-12</v>
      </c>
      <c r="CC85" s="637">
        <f t="shared" si="384"/>
        <v>0</v>
      </c>
      <c r="CD85" s="637">
        <f t="shared" si="384"/>
        <v>0</v>
      </c>
      <c r="CE85" s="637">
        <f t="shared" si="384"/>
        <v>0</v>
      </c>
      <c r="CF85" s="637">
        <f>MIN(-CF84,CF$80*$M85)</f>
        <v>0</v>
      </c>
      <c r="CG85" s="637">
        <f t="shared" si="384"/>
        <v>0</v>
      </c>
      <c r="CH85" s="637">
        <f t="shared" si="384"/>
        <v>0</v>
      </c>
      <c r="CI85" s="637">
        <f t="shared" si="384"/>
        <v>0</v>
      </c>
      <c r="CJ85" s="637">
        <f t="shared" si="384"/>
        <v>0</v>
      </c>
      <c r="CK85" s="637">
        <f t="shared" si="384"/>
        <v>0</v>
      </c>
      <c r="CL85" s="637">
        <f t="shared" si="384"/>
        <v>0</v>
      </c>
      <c r="CM85" s="637">
        <f t="shared" si="384"/>
        <v>0</v>
      </c>
      <c r="CN85" s="637">
        <f t="shared" si="384"/>
        <v>-1.4551915228366855E-12</v>
      </c>
      <c r="CO85" s="637">
        <f t="shared" si="384"/>
        <v>-1.4551915228366855E-12</v>
      </c>
      <c r="CP85" s="637">
        <f t="shared" si="384"/>
        <v>0</v>
      </c>
      <c r="CQ85" s="637">
        <f t="shared" si="384"/>
        <v>0</v>
      </c>
      <c r="CR85" s="637">
        <f t="shared" si="384"/>
        <v>0</v>
      </c>
      <c r="CS85" s="637">
        <f t="shared" si="384"/>
        <v>-1.4551915228366855E-12</v>
      </c>
      <c r="CT85" s="637">
        <f t="shared" si="384"/>
        <v>1434141.7589883348</v>
      </c>
      <c r="CU85" s="637">
        <f t="shared" si="384"/>
        <v>0</v>
      </c>
      <c r="CV85" s="637">
        <f t="shared" si="384"/>
        <v>0</v>
      </c>
      <c r="CW85" s="637">
        <f t="shared" si="384"/>
        <v>0</v>
      </c>
      <c r="CX85" s="637">
        <f t="shared" si="384"/>
        <v>0</v>
      </c>
      <c r="CY85" s="637">
        <f t="shared" si="384"/>
        <v>0</v>
      </c>
      <c r="CZ85" s="637">
        <f t="shared" si="384"/>
        <v>0</v>
      </c>
      <c r="DA85" s="637">
        <f t="shared" si="384"/>
        <v>0</v>
      </c>
      <c r="DB85" s="637">
        <f t="shared" si="384"/>
        <v>0</v>
      </c>
      <c r="DC85" s="637">
        <f t="shared" si="384"/>
        <v>0</v>
      </c>
      <c r="DD85" s="637">
        <f t="shared" si="384"/>
        <v>0</v>
      </c>
      <c r="DE85" s="637">
        <f t="shared" si="384"/>
        <v>0</v>
      </c>
      <c r="DF85" s="637">
        <f t="shared" si="384"/>
        <v>0</v>
      </c>
      <c r="DG85" s="637">
        <f t="shared" si="384"/>
        <v>0</v>
      </c>
      <c r="DH85" s="637">
        <f t="shared" si="384"/>
        <v>0</v>
      </c>
      <c r="DI85" s="637">
        <f t="shared" si="384"/>
        <v>0</v>
      </c>
      <c r="DJ85" s="637">
        <f t="shared" si="384"/>
        <v>0</v>
      </c>
      <c r="DK85" s="637">
        <f t="shared" si="384"/>
        <v>0</v>
      </c>
      <c r="DL85" s="637">
        <f t="shared" si="384"/>
        <v>0</v>
      </c>
      <c r="DM85" s="637">
        <f t="shared" si="384"/>
        <v>0</v>
      </c>
      <c r="DN85" s="637">
        <f t="shared" si="384"/>
        <v>0</v>
      </c>
      <c r="DO85" s="637">
        <f t="shared" si="384"/>
        <v>0</v>
      </c>
      <c r="DP85" s="637">
        <f t="shared" si="384"/>
        <v>0</v>
      </c>
      <c r="DQ85" s="637">
        <f t="shared" si="384"/>
        <v>0</v>
      </c>
      <c r="DR85" s="637">
        <f t="shared" si="384"/>
        <v>0</v>
      </c>
      <c r="DS85" s="637">
        <f t="shared" si="384"/>
        <v>0</v>
      </c>
      <c r="DT85" s="637">
        <f t="shared" si="384"/>
        <v>0</v>
      </c>
      <c r="DU85" s="637">
        <f t="shared" si="384"/>
        <v>0</v>
      </c>
      <c r="DV85" s="637">
        <f t="shared" si="384"/>
        <v>0</v>
      </c>
      <c r="DW85" s="637">
        <f t="shared" si="384"/>
        <v>0</v>
      </c>
      <c r="DX85" s="637">
        <f t="shared" si="384"/>
        <v>0</v>
      </c>
      <c r="DY85" s="637">
        <f t="shared" si="384"/>
        <v>0</v>
      </c>
      <c r="DZ85" s="637">
        <f t="shared" si="384"/>
        <v>0</v>
      </c>
      <c r="EA85" s="637">
        <f t="shared" si="384"/>
        <v>0</v>
      </c>
      <c r="EB85" s="637">
        <f t="shared" si="384"/>
        <v>0</v>
      </c>
      <c r="EC85" s="637">
        <f t="shared" si="384"/>
        <v>0</v>
      </c>
      <c r="ED85" s="637">
        <f t="shared" si="384"/>
        <v>0</v>
      </c>
      <c r="EE85" s="74"/>
      <c r="EF85" s="1"/>
    </row>
    <row r="86" spans="1:136" s="1876" customFormat="1">
      <c r="A86" s="802"/>
      <c r="B86" s="802" t="s">
        <v>624</v>
      </c>
      <c r="C86" s="802"/>
      <c r="D86" s="802"/>
      <c r="E86" s="802"/>
      <c r="F86" s="802"/>
      <c r="G86" s="802"/>
      <c r="H86" s="802"/>
      <c r="I86" s="802"/>
      <c r="J86" s="802"/>
      <c r="K86" s="1884"/>
      <c r="L86" s="1885"/>
      <c r="M86" s="1886"/>
      <c r="N86" s="1878"/>
      <c r="O86" s="1887">
        <f>O$6*$M85</f>
        <v>0</v>
      </c>
      <c r="P86" s="1887">
        <f t="shared" ref="P86:CA86" si="385">P$6*$M85</f>
        <v>0</v>
      </c>
      <c r="Q86" s="1887">
        <f>Q$6*$M85</f>
        <v>0</v>
      </c>
      <c r="R86" s="1887">
        <f t="shared" si="385"/>
        <v>0</v>
      </c>
      <c r="S86" s="1887">
        <f t="shared" si="385"/>
        <v>0</v>
      </c>
      <c r="T86" s="1887">
        <f t="shared" si="385"/>
        <v>0</v>
      </c>
      <c r="U86" s="1887">
        <f t="shared" si="385"/>
        <v>0</v>
      </c>
      <c r="V86" s="1887">
        <f t="shared" si="385"/>
        <v>0</v>
      </c>
      <c r="W86" s="1887">
        <f t="shared" si="385"/>
        <v>0</v>
      </c>
      <c r="X86" s="1887">
        <f t="shared" si="385"/>
        <v>0</v>
      </c>
      <c r="Y86" s="1887">
        <f t="shared" si="385"/>
        <v>0</v>
      </c>
      <c r="Z86" s="1887">
        <f t="shared" si="385"/>
        <v>0</v>
      </c>
      <c r="AA86" s="1887">
        <f t="shared" si="385"/>
        <v>0</v>
      </c>
      <c r="AB86" s="1887">
        <f t="shared" si="385"/>
        <v>0</v>
      </c>
      <c r="AC86" s="1887">
        <f t="shared" si="385"/>
        <v>0</v>
      </c>
      <c r="AD86" s="1887">
        <f t="shared" si="385"/>
        <v>0</v>
      </c>
      <c r="AE86" s="1887">
        <f t="shared" si="385"/>
        <v>0</v>
      </c>
      <c r="AF86" s="1887">
        <f t="shared" si="385"/>
        <v>0</v>
      </c>
      <c r="AG86" s="1887">
        <f t="shared" si="385"/>
        <v>0</v>
      </c>
      <c r="AH86" s="1887">
        <f t="shared" si="385"/>
        <v>0</v>
      </c>
      <c r="AI86" s="1887">
        <f t="shared" si="385"/>
        <v>0</v>
      </c>
      <c r="AJ86" s="1887">
        <f t="shared" si="385"/>
        <v>0</v>
      </c>
      <c r="AK86" s="1887">
        <f t="shared" si="385"/>
        <v>0</v>
      </c>
      <c r="AL86" s="1887">
        <f t="shared" si="385"/>
        <v>0</v>
      </c>
      <c r="AM86" s="1887">
        <f t="shared" si="385"/>
        <v>0</v>
      </c>
      <c r="AN86" s="1887">
        <f t="shared" si="385"/>
        <v>0</v>
      </c>
      <c r="AO86" s="1887">
        <f t="shared" si="385"/>
        <v>0</v>
      </c>
      <c r="AP86" s="1887">
        <f t="shared" si="385"/>
        <v>0</v>
      </c>
      <c r="AQ86" s="1887">
        <f t="shared" si="385"/>
        <v>0</v>
      </c>
      <c r="AR86" s="1887">
        <f t="shared" si="385"/>
        <v>0</v>
      </c>
      <c r="AS86" s="1887">
        <f t="shared" si="385"/>
        <v>0</v>
      </c>
      <c r="AT86" s="1887">
        <f t="shared" si="385"/>
        <v>0</v>
      </c>
      <c r="AU86" s="1887">
        <f t="shared" si="385"/>
        <v>0</v>
      </c>
      <c r="AV86" s="1887">
        <f t="shared" si="385"/>
        <v>0</v>
      </c>
      <c r="AW86" s="1887">
        <f t="shared" si="385"/>
        <v>0</v>
      </c>
      <c r="AX86" s="1887">
        <f t="shared" si="385"/>
        <v>0</v>
      </c>
      <c r="AY86" s="1887">
        <f t="shared" si="385"/>
        <v>0</v>
      </c>
      <c r="AZ86" s="1887">
        <f t="shared" si="385"/>
        <v>0</v>
      </c>
      <c r="BA86" s="1887">
        <f t="shared" si="385"/>
        <v>0</v>
      </c>
      <c r="BB86" s="1887">
        <f t="shared" si="385"/>
        <v>0</v>
      </c>
      <c r="BC86" s="1887">
        <f t="shared" si="385"/>
        <v>0</v>
      </c>
      <c r="BD86" s="1887">
        <f t="shared" si="385"/>
        <v>0</v>
      </c>
      <c r="BE86" s="1887">
        <f t="shared" si="385"/>
        <v>0</v>
      </c>
      <c r="BF86" s="1887">
        <f t="shared" si="385"/>
        <v>0</v>
      </c>
      <c r="BG86" s="1887">
        <f t="shared" si="385"/>
        <v>0</v>
      </c>
      <c r="BH86" s="1887">
        <f t="shared" si="385"/>
        <v>0</v>
      </c>
      <c r="BI86" s="1887">
        <f t="shared" si="385"/>
        <v>0</v>
      </c>
      <c r="BJ86" s="1887">
        <f t="shared" si="385"/>
        <v>0</v>
      </c>
      <c r="BK86" s="1887">
        <f t="shared" si="385"/>
        <v>0</v>
      </c>
      <c r="BL86" s="1887">
        <f t="shared" si="385"/>
        <v>0</v>
      </c>
      <c r="BM86" s="1887">
        <f t="shared" si="385"/>
        <v>0</v>
      </c>
      <c r="BN86" s="1887">
        <f t="shared" si="385"/>
        <v>0</v>
      </c>
      <c r="BO86" s="1887">
        <f t="shared" si="385"/>
        <v>0</v>
      </c>
      <c r="BP86" s="1887">
        <f t="shared" si="385"/>
        <v>0</v>
      </c>
      <c r="BQ86" s="1887">
        <f t="shared" si="385"/>
        <v>0</v>
      </c>
      <c r="BR86" s="1887">
        <f t="shared" si="385"/>
        <v>0</v>
      </c>
      <c r="BS86" s="1887">
        <f t="shared" si="385"/>
        <v>0</v>
      </c>
      <c r="BT86" s="1887">
        <f t="shared" si="385"/>
        <v>0</v>
      </c>
      <c r="BU86" s="1887">
        <f t="shared" si="385"/>
        <v>0</v>
      </c>
      <c r="BV86" s="1887">
        <f t="shared" si="385"/>
        <v>0</v>
      </c>
      <c r="BW86" s="1887">
        <f t="shared" si="385"/>
        <v>0</v>
      </c>
      <c r="BX86" s="1887">
        <f t="shared" si="385"/>
        <v>0</v>
      </c>
      <c r="BY86" s="1887">
        <f t="shared" si="385"/>
        <v>0</v>
      </c>
      <c r="BZ86" s="1887">
        <f t="shared" si="385"/>
        <v>0</v>
      </c>
      <c r="CA86" s="1887">
        <f t="shared" si="385"/>
        <v>0</v>
      </c>
      <c r="CB86" s="1887">
        <f t="shared" ref="CB86:ED86" si="386">CB$6*$M85</f>
        <v>0</v>
      </c>
      <c r="CC86" s="1887">
        <f t="shared" si="386"/>
        <v>0</v>
      </c>
      <c r="CD86" s="1887">
        <f t="shared" si="386"/>
        <v>0</v>
      </c>
      <c r="CE86" s="1887">
        <f t="shared" si="386"/>
        <v>0</v>
      </c>
      <c r="CF86" s="1887">
        <f t="shared" si="386"/>
        <v>0</v>
      </c>
      <c r="CG86" s="1887">
        <f t="shared" si="386"/>
        <v>0</v>
      </c>
      <c r="CH86" s="1887">
        <f t="shared" si="386"/>
        <v>0</v>
      </c>
      <c r="CI86" s="1887">
        <f t="shared" si="386"/>
        <v>0</v>
      </c>
      <c r="CJ86" s="1887">
        <f t="shared" si="386"/>
        <v>0</v>
      </c>
      <c r="CK86" s="1887">
        <f t="shared" si="386"/>
        <v>0</v>
      </c>
      <c r="CL86" s="1887">
        <f t="shared" si="386"/>
        <v>0</v>
      </c>
      <c r="CM86" s="1887">
        <f t="shared" si="386"/>
        <v>0</v>
      </c>
      <c r="CN86" s="1887">
        <f t="shared" si="386"/>
        <v>0</v>
      </c>
      <c r="CO86" s="1887">
        <f t="shared" si="386"/>
        <v>0</v>
      </c>
      <c r="CP86" s="1887">
        <f t="shared" si="386"/>
        <v>0</v>
      </c>
      <c r="CQ86" s="1887">
        <f t="shared" si="386"/>
        <v>0</v>
      </c>
      <c r="CR86" s="1887">
        <f t="shared" si="386"/>
        <v>0</v>
      </c>
      <c r="CS86" s="1887">
        <f t="shared" si="386"/>
        <v>0</v>
      </c>
      <c r="CT86" s="1887">
        <f t="shared" si="386"/>
        <v>0</v>
      </c>
      <c r="CU86" s="1887">
        <f t="shared" si="386"/>
        <v>0</v>
      </c>
      <c r="CV86" s="1887">
        <f t="shared" si="386"/>
        <v>0</v>
      </c>
      <c r="CW86" s="1887">
        <f t="shared" si="386"/>
        <v>0</v>
      </c>
      <c r="CX86" s="1887">
        <f t="shared" si="386"/>
        <v>0</v>
      </c>
      <c r="CY86" s="1887">
        <f t="shared" si="386"/>
        <v>0</v>
      </c>
      <c r="CZ86" s="1887">
        <f t="shared" si="386"/>
        <v>0</v>
      </c>
      <c r="DA86" s="1887">
        <f t="shared" si="386"/>
        <v>0</v>
      </c>
      <c r="DB86" s="1887">
        <f t="shared" si="386"/>
        <v>0</v>
      </c>
      <c r="DC86" s="1887">
        <f t="shared" si="386"/>
        <v>0</v>
      </c>
      <c r="DD86" s="1887">
        <f t="shared" si="386"/>
        <v>0</v>
      </c>
      <c r="DE86" s="1887">
        <f t="shared" si="386"/>
        <v>0</v>
      </c>
      <c r="DF86" s="1887">
        <f t="shared" si="386"/>
        <v>0</v>
      </c>
      <c r="DG86" s="1887">
        <f t="shared" si="386"/>
        <v>0</v>
      </c>
      <c r="DH86" s="1887">
        <f t="shared" si="386"/>
        <v>0</v>
      </c>
      <c r="DI86" s="1887">
        <f t="shared" si="386"/>
        <v>0</v>
      </c>
      <c r="DJ86" s="1887">
        <f t="shared" si="386"/>
        <v>0</v>
      </c>
      <c r="DK86" s="1887">
        <f t="shared" si="386"/>
        <v>0</v>
      </c>
      <c r="DL86" s="1887">
        <f t="shared" si="386"/>
        <v>0</v>
      </c>
      <c r="DM86" s="1887">
        <f t="shared" si="386"/>
        <v>0</v>
      </c>
      <c r="DN86" s="1887">
        <f t="shared" si="386"/>
        <v>0</v>
      </c>
      <c r="DO86" s="1887">
        <f t="shared" si="386"/>
        <v>0</v>
      </c>
      <c r="DP86" s="1887">
        <f t="shared" si="386"/>
        <v>0</v>
      </c>
      <c r="DQ86" s="1887">
        <f t="shared" si="386"/>
        <v>0</v>
      </c>
      <c r="DR86" s="1887">
        <f t="shared" si="386"/>
        <v>0</v>
      </c>
      <c r="DS86" s="1887">
        <f t="shared" si="386"/>
        <v>0</v>
      </c>
      <c r="DT86" s="1887">
        <f t="shared" si="386"/>
        <v>0</v>
      </c>
      <c r="DU86" s="1887">
        <f t="shared" si="386"/>
        <v>0</v>
      </c>
      <c r="DV86" s="1887">
        <f t="shared" si="386"/>
        <v>0</v>
      </c>
      <c r="DW86" s="1887">
        <f t="shared" si="386"/>
        <v>0</v>
      </c>
      <c r="DX86" s="1887">
        <f t="shared" si="386"/>
        <v>0</v>
      </c>
      <c r="DY86" s="1887">
        <f t="shared" si="386"/>
        <v>0</v>
      </c>
      <c r="DZ86" s="1887">
        <f t="shared" si="386"/>
        <v>0</v>
      </c>
      <c r="EA86" s="1887">
        <f t="shared" si="386"/>
        <v>0</v>
      </c>
      <c r="EB86" s="1887">
        <f t="shared" si="386"/>
        <v>0</v>
      </c>
      <c r="EC86" s="1887">
        <f t="shared" si="386"/>
        <v>0</v>
      </c>
      <c r="ED86" s="1887">
        <f t="shared" si="386"/>
        <v>0</v>
      </c>
      <c r="EE86" s="74"/>
      <c r="EF86" s="1"/>
    </row>
    <row r="87" spans="1:136" s="42" customFormat="1">
      <c r="A87"/>
      <c r="B87" t="s">
        <v>235</v>
      </c>
      <c r="C87"/>
      <c r="D87"/>
      <c r="E87"/>
      <c r="F87"/>
      <c r="G87"/>
      <c r="H87"/>
      <c r="I87"/>
      <c r="J87"/>
      <c r="K87" s="15"/>
      <c r="L87"/>
      <c r="M87" s="646"/>
      <c r="N87" s="1434"/>
      <c r="O87" s="466">
        <f>SUM(O84:O86)</f>
        <v>-1434141.7589883348</v>
      </c>
      <c r="P87" s="466">
        <f>SUM(P84:P86)</f>
        <v>-1434141.7589883348</v>
      </c>
      <c r="Q87" s="466">
        <f t="shared" ref="Q87:CA87" si="387">SUM(Q84:Q86)</f>
        <v>-1434141.7589883348</v>
      </c>
      <c r="R87" s="466">
        <f t="shared" si="387"/>
        <v>-1434141.7589883348</v>
      </c>
      <c r="S87" s="466">
        <f t="shared" si="387"/>
        <v>-1434141.7589883348</v>
      </c>
      <c r="T87" s="466">
        <f t="shared" si="387"/>
        <v>-1434141.7589883348</v>
      </c>
      <c r="U87" s="466">
        <f t="shared" si="387"/>
        <v>-1434141.7589883348</v>
      </c>
      <c r="V87" s="466">
        <f t="shared" si="387"/>
        <v>-1434141.7589883348</v>
      </c>
      <c r="W87" s="466">
        <f t="shared" si="387"/>
        <v>-1434141.7589883348</v>
      </c>
      <c r="X87" s="466">
        <f t="shared" si="387"/>
        <v>-1434141.7589883348</v>
      </c>
      <c r="Y87" s="466">
        <f t="shared" si="387"/>
        <v>-1434141.7589883348</v>
      </c>
      <c r="Z87" s="466">
        <f t="shared" si="387"/>
        <v>-1434141.7589883348</v>
      </c>
      <c r="AA87" s="466">
        <f t="shared" si="387"/>
        <v>-1434141.7589883348</v>
      </c>
      <c r="AB87" s="466">
        <f t="shared" si="387"/>
        <v>-1434141.7589883348</v>
      </c>
      <c r="AC87" s="466">
        <f t="shared" si="387"/>
        <v>-1434141.7589883348</v>
      </c>
      <c r="AD87" s="466">
        <f t="shared" si="387"/>
        <v>-1434141.7589883348</v>
      </c>
      <c r="AE87" s="466">
        <f t="shared" si="387"/>
        <v>-1434141.7589883348</v>
      </c>
      <c r="AF87" s="466">
        <f t="shared" si="387"/>
        <v>-1434141.7589883348</v>
      </c>
      <c r="AG87" s="466">
        <f t="shared" si="387"/>
        <v>-1434141.7589883348</v>
      </c>
      <c r="AH87" s="466">
        <f t="shared" si="387"/>
        <v>-1434141.7589883348</v>
      </c>
      <c r="AI87" s="466">
        <f t="shared" si="387"/>
        <v>-1434141.7589883348</v>
      </c>
      <c r="AJ87" s="466">
        <f t="shared" si="387"/>
        <v>-1434141.7589883348</v>
      </c>
      <c r="AK87" s="466">
        <f t="shared" si="387"/>
        <v>-1434141.7589883348</v>
      </c>
      <c r="AL87" s="466">
        <f t="shared" si="387"/>
        <v>-1434141.7589883348</v>
      </c>
      <c r="AM87" s="466">
        <f>SUM(AM84:AM86)</f>
        <v>-1434141.7589883348</v>
      </c>
      <c r="AN87" s="466">
        <f t="shared" si="387"/>
        <v>-1434141.7589883348</v>
      </c>
      <c r="AO87" s="466">
        <f t="shared" si="387"/>
        <v>-1434141.7589883348</v>
      </c>
      <c r="AP87" s="466">
        <f t="shared" si="387"/>
        <v>-1434141.7589883348</v>
      </c>
      <c r="AQ87" s="466">
        <f t="shared" si="387"/>
        <v>-1434141.7589883348</v>
      </c>
      <c r="AR87" s="466">
        <f t="shared" si="387"/>
        <v>-1434141.7589883348</v>
      </c>
      <c r="AS87" s="466">
        <f t="shared" si="387"/>
        <v>-1434141.7589883348</v>
      </c>
      <c r="AT87" s="466">
        <f t="shared" si="387"/>
        <v>-1434141.7589883348</v>
      </c>
      <c r="AU87" s="466">
        <f t="shared" si="387"/>
        <v>-1434141.7589883348</v>
      </c>
      <c r="AV87" s="466">
        <f t="shared" si="387"/>
        <v>-1434141.7589883348</v>
      </c>
      <c r="AW87" s="466">
        <f t="shared" si="387"/>
        <v>-1434141.7589883348</v>
      </c>
      <c r="AX87" s="466">
        <f t="shared" si="387"/>
        <v>-1434141.7589883348</v>
      </c>
      <c r="AY87" s="466">
        <f t="shared" si="387"/>
        <v>-1434141.7589883348</v>
      </c>
      <c r="AZ87" s="466">
        <f t="shared" si="387"/>
        <v>-1434141.7589883348</v>
      </c>
      <c r="BA87" s="466">
        <f t="shared" si="387"/>
        <v>-1434141.7589883348</v>
      </c>
      <c r="BB87" s="466">
        <f t="shared" si="387"/>
        <v>-1434141.7589883348</v>
      </c>
      <c r="BC87" s="466">
        <f t="shared" si="387"/>
        <v>-1434141.7589883348</v>
      </c>
      <c r="BD87" s="466">
        <f t="shared" si="387"/>
        <v>-1434141.7589883348</v>
      </c>
      <c r="BE87" s="466">
        <f t="shared" si="387"/>
        <v>-1434141.7589883348</v>
      </c>
      <c r="BF87" s="466">
        <f t="shared" si="387"/>
        <v>-1434141.7589883348</v>
      </c>
      <c r="BG87" s="466">
        <f t="shared" si="387"/>
        <v>-1434141.7589883348</v>
      </c>
      <c r="BH87" s="466">
        <f t="shared" si="387"/>
        <v>-1434141.7589883348</v>
      </c>
      <c r="BI87" s="466">
        <f t="shared" si="387"/>
        <v>-1434141.7589883348</v>
      </c>
      <c r="BJ87" s="466">
        <f t="shared" si="387"/>
        <v>-1434141.7589883348</v>
      </c>
      <c r="BK87" s="466">
        <f t="shared" si="387"/>
        <v>-1434141.7589883348</v>
      </c>
      <c r="BL87" s="466">
        <f t="shared" si="387"/>
        <v>-1434141.7589883348</v>
      </c>
      <c r="BM87" s="466">
        <f t="shared" si="387"/>
        <v>-1434141.7589883348</v>
      </c>
      <c r="BN87" s="466">
        <f t="shared" si="387"/>
        <v>-1434141.7589883348</v>
      </c>
      <c r="BO87" s="466">
        <f t="shared" si="387"/>
        <v>-1434141.7589883348</v>
      </c>
      <c r="BP87" s="466">
        <f t="shared" si="387"/>
        <v>-1434141.7589883348</v>
      </c>
      <c r="BQ87" s="466">
        <f t="shared" si="387"/>
        <v>-1434141.7589883348</v>
      </c>
      <c r="BR87" s="466">
        <f t="shared" si="387"/>
        <v>-1434141.7589883348</v>
      </c>
      <c r="BS87" s="466">
        <f t="shared" si="387"/>
        <v>-1434141.7589883348</v>
      </c>
      <c r="BT87" s="466">
        <f t="shared" si="387"/>
        <v>-1434141.7589883348</v>
      </c>
      <c r="BU87" s="466">
        <f t="shared" si="387"/>
        <v>-1434141.7589883348</v>
      </c>
      <c r="BV87" s="466">
        <f t="shared" si="387"/>
        <v>-1434141.7589883348</v>
      </c>
      <c r="BW87" s="466">
        <f t="shared" si="387"/>
        <v>-1434141.7589883348</v>
      </c>
      <c r="BX87" s="466">
        <f t="shared" si="387"/>
        <v>-1434141.7589883348</v>
      </c>
      <c r="BY87" s="466">
        <f t="shared" si="387"/>
        <v>-1434141.7589883348</v>
      </c>
      <c r="BZ87" s="466">
        <f t="shared" si="387"/>
        <v>-1434141.7589883348</v>
      </c>
      <c r="CA87" s="466">
        <f t="shared" si="387"/>
        <v>-1434141.7589883348</v>
      </c>
      <c r="CB87" s="466">
        <f t="shared" ref="CB87:ED87" si="388">SUM(CB84:CB86)</f>
        <v>-1434141.7589883348</v>
      </c>
      <c r="CC87" s="466">
        <f t="shared" si="388"/>
        <v>-1434141.7589883348</v>
      </c>
      <c r="CD87" s="466">
        <f t="shared" si="388"/>
        <v>-1434141.7589883348</v>
      </c>
      <c r="CE87" s="466">
        <f t="shared" si="388"/>
        <v>-1434141.7589883348</v>
      </c>
      <c r="CF87" s="466">
        <f t="shared" si="388"/>
        <v>-1434141.7589883348</v>
      </c>
      <c r="CG87" s="466">
        <f t="shared" si="388"/>
        <v>-1434141.7589883348</v>
      </c>
      <c r="CH87" s="466">
        <f t="shared" si="388"/>
        <v>-1434141.7589883348</v>
      </c>
      <c r="CI87" s="466">
        <f t="shared" si="388"/>
        <v>-1434141.7589883348</v>
      </c>
      <c r="CJ87" s="466">
        <f t="shared" si="388"/>
        <v>-1434141.7589883348</v>
      </c>
      <c r="CK87" s="466">
        <f t="shared" si="388"/>
        <v>-1434141.7589883348</v>
      </c>
      <c r="CL87" s="466">
        <f t="shared" si="388"/>
        <v>-1434141.7589883348</v>
      </c>
      <c r="CM87" s="466">
        <f t="shared" si="388"/>
        <v>-1434141.7589883348</v>
      </c>
      <c r="CN87" s="466">
        <f t="shared" si="388"/>
        <v>-1434141.7589883348</v>
      </c>
      <c r="CO87" s="466">
        <f t="shared" si="388"/>
        <v>-1434141.7589883348</v>
      </c>
      <c r="CP87" s="466">
        <f t="shared" si="388"/>
        <v>-1434141.7589883348</v>
      </c>
      <c r="CQ87" s="466">
        <f t="shared" si="388"/>
        <v>-1434141.7589883348</v>
      </c>
      <c r="CR87" s="466">
        <f t="shared" si="388"/>
        <v>-1434141.7589883348</v>
      </c>
      <c r="CS87" s="466">
        <f t="shared" si="388"/>
        <v>-1434141.7589883348</v>
      </c>
      <c r="CT87" s="466">
        <f t="shared" si="388"/>
        <v>0</v>
      </c>
      <c r="CU87" s="466">
        <f t="shared" si="388"/>
        <v>0</v>
      </c>
      <c r="CV87" s="466">
        <f t="shared" si="388"/>
        <v>0</v>
      </c>
      <c r="CW87" s="466">
        <f t="shared" si="388"/>
        <v>0</v>
      </c>
      <c r="CX87" s="466">
        <f t="shared" si="388"/>
        <v>0</v>
      </c>
      <c r="CY87" s="466">
        <f t="shared" si="388"/>
        <v>0</v>
      </c>
      <c r="CZ87" s="466">
        <f t="shared" si="388"/>
        <v>0</v>
      </c>
      <c r="DA87" s="466">
        <f t="shared" si="388"/>
        <v>0</v>
      </c>
      <c r="DB87" s="466">
        <f t="shared" si="388"/>
        <v>0</v>
      </c>
      <c r="DC87" s="466">
        <f t="shared" si="388"/>
        <v>0</v>
      </c>
      <c r="DD87" s="466">
        <f t="shared" si="388"/>
        <v>0</v>
      </c>
      <c r="DE87" s="466">
        <f t="shared" si="388"/>
        <v>0</v>
      </c>
      <c r="DF87" s="466">
        <f t="shared" si="388"/>
        <v>0</v>
      </c>
      <c r="DG87" s="466">
        <f t="shared" si="388"/>
        <v>0</v>
      </c>
      <c r="DH87" s="466">
        <f t="shared" si="388"/>
        <v>0</v>
      </c>
      <c r="DI87" s="466">
        <f t="shared" si="388"/>
        <v>0</v>
      </c>
      <c r="DJ87" s="466">
        <f t="shared" si="388"/>
        <v>0</v>
      </c>
      <c r="DK87" s="466">
        <f t="shared" si="388"/>
        <v>0</v>
      </c>
      <c r="DL87" s="466">
        <f t="shared" si="388"/>
        <v>0</v>
      </c>
      <c r="DM87" s="466">
        <f t="shared" si="388"/>
        <v>0</v>
      </c>
      <c r="DN87" s="466">
        <f t="shared" si="388"/>
        <v>0</v>
      </c>
      <c r="DO87" s="466">
        <f t="shared" si="388"/>
        <v>0</v>
      </c>
      <c r="DP87" s="466">
        <f t="shared" si="388"/>
        <v>0</v>
      </c>
      <c r="DQ87" s="466">
        <f t="shared" si="388"/>
        <v>0</v>
      </c>
      <c r="DR87" s="466">
        <f t="shared" si="388"/>
        <v>0</v>
      </c>
      <c r="DS87" s="466">
        <f t="shared" si="388"/>
        <v>0</v>
      </c>
      <c r="DT87" s="466">
        <f t="shared" si="388"/>
        <v>0</v>
      </c>
      <c r="DU87" s="466">
        <f t="shared" si="388"/>
        <v>0</v>
      </c>
      <c r="DV87" s="466">
        <f t="shared" si="388"/>
        <v>0</v>
      </c>
      <c r="DW87" s="466">
        <f t="shared" si="388"/>
        <v>0</v>
      </c>
      <c r="DX87" s="466">
        <f t="shared" si="388"/>
        <v>0</v>
      </c>
      <c r="DY87" s="466">
        <f t="shared" si="388"/>
        <v>0</v>
      </c>
      <c r="DZ87" s="466">
        <f t="shared" si="388"/>
        <v>0</v>
      </c>
      <c r="EA87" s="466">
        <f t="shared" si="388"/>
        <v>0</v>
      </c>
      <c r="EB87" s="466">
        <f t="shared" si="388"/>
        <v>0</v>
      </c>
      <c r="EC87" s="466">
        <f t="shared" si="388"/>
        <v>0</v>
      </c>
      <c r="ED87" s="466">
        <f t="shared" si="388"/>
        <v>0</v>
      </c>
      <c r="EE87" s="47"/>
      <c r="EF87"/>
    </row>
    <row r="88" spans="1:136" s="42" customFormat="1">
      <c r="A88"/>
      <c r="B88"/>
      <c r="C88"/>
      <c r="D88"/>
      <c r="E88"/>
      <c r="F88"/>
      <c r="G88"/>
      <c r="H88"/>
      <c r="I88"/>
      <c r="J88"/>
      <c r="K88" s="15"/>
      <c r="L88"/>
      <c r="M88" s="646"/>
      <c r="N88" s="1434"/>
      <c r="O88" s="466"/>
      <c r="P88" s="466"/>
      <c r="Q88" s="466"/>
      <c r="R88" s="466"/>
      <c r="S88" s="466"/>
      <c r="T88" s="466"/>
      <c r="U88" s="466"/>
      <c r="V88" s="466"/>
      <c r="W88" s="466"/>
      <c r="X88" s="466"/>
      <c r="Y88" s="466"/>
      <c r="Z88" s="466"/>
      <c r="AA88" s="466"/>
      <c r="AB88" s="466"/>
      <c r="AC88" s="466"/>
      <c r="AD88" s="466"/>
      <c r="AE88" s="466"/>
      <c r="AF88" s="466"/>
      <c r="AG88" s="466"/>
      <c r="AH88" s="466"/>
      <c r="AI88" s="466"/>
      <c r="AJ88" s="466"/>
      <c r="AK88" s="466"/>
      <c r="AL88" s="466"/>
      <c r="AM88" s="466"/>
      <c r="AN88" s="466"/>
      <c r="AO88" s="466"/>
      <c r="AP88" s="466"/>
      <c r="AQ88" s="466"/>
      <c r="AR88" s="466"/>
      <c r="AS88" s="466"/>
      <c r="AT88" s="466"/>
      <c r="AU88" s="466"/>
      <c r="AV88" s="466"/>
      <c r="AW88" s="466"/>
      <c r="AX88" s="466"/>
      <c r="AY88" s="466"/>
      <c r="AZ88" s="466"/>
      <c r="BA88" s="466"/>
      <c r="BB88" s="466"/>
      <c r="BC88" s="466"/>
      <c r="BD88" s="466"/>
      <c r="BE88" s="466"/>
      <c r="BF88" s="466"/>
      <c r="BG88" s="466"/>
      <c r="BH88" s="466"/>
      <c r="BI88" s="466"/>
      <c r="BJ88" s="466"/>
      <c r="BK88" s="466"/>
      <c r="BL88" s="466"/>
      <c r="BM88" s="466"/>
      <c r="BN88" s="466"/>
      <c r="BO88" s="466"/>
      <c r="BP88" s="466"/>
      <c r="BQ88" s="466"/>
      <c r="BR88" s="466"/>
      <c r="BS88" s="466"/>
      <c r="BT88" s="466"/>
      <c r="BU88" s="466"/>
      <c r="BV88" s="466"/>
      <c r="BW88" s="466"/>
      <c r="BX88" s="466"/>
      <c r="BY88" s="466"/>
      <c r="BZ88" s="466"/>
      <c r="CA88" s="466"/>
      <c r="CB88" s="466"/>
      <c r="CC88" s="466"/>
      <c r="CD88" s="466"/>
      <c r="CE88" s="466"/>
      <c r="CF88" s="466"/>
      <c r="CG88" s="466"/>
      <c r="CH88" s="466"/>
      <c r="CI88" s="466"/>
      <c r="CJ88" s="466"/>
      <c r="CK88" s="466"/>
      <c r="CL88" s="466"/>
      <c r="CM88" s="466"/>
      <c r="CN88" s="466"/>
      <c r="CO88" s="466"/>
      <c r="CP88" s="466"/>
      <c r="CQ88" s="466"/>
      <c r="CR88" s="466"/>
      <c r="CS88" s="466"/>
      <c r="CT88" s="466"/>
      <c r="CU88" s="466"/>
      <c r="CV88" s="466"/>
      <c r="CW88" s="466"/>
      <c r="CX88" s="466"/>
      <c r="CY88" s="466"/>
      <c r="CZ88" s="466"/>
      <c r="DA88" s="466"/>
      <c r="DB88" s="466"/>
      <c r="DC88" s="466"/>
      <c r="DD88" s="466"/>
      <c r="DE88" s="466"/>
      <c r="DF88" s="466"/>
      <c r="DG88" s="466"/>
      <c r="DH88" s="466"/>
      <c r="DI88" s="466"/>
      <c r="DJ88" s="466"/>
      <c r="DK88" s="466"/>
      <c r="DL88" s="466"/>
      <c r="DM88" s="466"/>
      <c r="DN88" s="466"/>
      <c r="DO88" s="466"/>
      <c r="DP88" s="466"/>
      <c r="DQ88" s="466"/>
      <c r="DR88" s="466"/>
      <c r="DS88" s="466"/>
      <c r="DT88" s="466"/>
      <c r="DU88" s="466"/>
      <c r="DV88" s="466"/>
      <c r="DW88" s="466"/>
      <c r="DX88" s="466"/>
      <c r="DY88" s="466"/>
      <c r="DZ88" s="466"/>
      <c r="EA88" s="466"/>
      <c r="EB88" s="466"/>
      <c r="EC88" s="466"/>
      <c r="ED88" s="466"/>
      <c r="EE88" s="47"/>
      <c r="EF88"/>
    </row>
    <row r="89" spans="1:136" s="42" customFormat="1">
      <c r="A89" s="1" t="str">
        <f>B16</f>
        <v>LP Investor</v>
      </c>
      <c r="B89"/>
      <c r="C89"/>
      <c r="D89"/>
      <c r="E89"/>
      <c r="F89"/>
      <c r="G89"/>
      <c r="H89"/>
      <c r="I89"/>
      <c r="J89"/>
      <c r="K89" s="15"/>
      <c r="L89"/>
      <c r="M89" s="646"/>
      <c r="N89" s="1433"/>
      <c r="O89" s="466"/>
      <c r="P89" s="466"/>
      <c r="Q89" s="466"/>
      <c r="R89" s="466"/>
      <c r="S89" s="466"/>
      <c r="T89" s="466"/>
      <c r="U89" s="466"/>
      <c r="V89" s="466"/>
      <c r="W89" s="466"/>
      <c r="X89" s="466"/>
      <c r="Y89" s="466"/>
      <c r="Z89" s="466"/>
      <c r="AA89" s="466"/>
      <c r="AB89" s="466"/>
      <c r="AC89" s="466"/>
      <c r="AD89" s="466"/>
      <c r="AE89" s="466"/>
      <c r="AF89" s="466"/>
      <c r="AG89" s="466"/>
      <c r="AH89" s="466"/>
      <c r="AI89" s="466"/>
      <c r="AJ89" s="466"/>
      <c r="AK89" s="466"/>
      <c r="AL89" s="466"/>
      <c r="AM89" s="466"/>
      <c r="AN89" s="466"/>
      <c r="AO89" s="466"/>
      <c r="AP89" s="466"/>
      <c r="AQ89" s="466"/>
      <c r="AR89" s="466"/>
      <c r="AS89" s="466"/>
      <c r="AT89" s="466"/>
      <c r="AU89" s="466"/>
      <c r="AV89" s="466"/>
      <c r="AW89" s="466"/>
      <c r="AX89" s="466"/>
      <c r="AY89" s="466"/>
      <c r="AZ89" s="466"/>
      <c r="BA89" s="466"/>
      <c r="BB89" s="466"/>
      <c r="BC89" s="466"/>
      <c r="BD89" s="466"/>
      <c r="BE89" s="466"/>
      <c r="BF89" s="466"/>
      <c r="BG89" s="466"/>
      <c r="BH89" s="466"/>
      <c r="BI89" s="466"/>
      <c r="BJ89" s="466"/>
      <c r="BK89" s="466"/>
      <c r="BL89" s="466"/>
      <c r="BM89" s="466"/>
      <c r="BN89" s="466"/>
      <c r="BO89" s="466"/>
      <c r="BP89" s="466"/>
      <c r="BQ89" s="466"/>
      <c r="BR89" s="466"/>
      <c r="BS89" s="466"/>
      <c r="BT89" s="466"/>
      <c r="BU89" s="466"/>
      <c r="BV89" s="466"/>
      <c r="BW89" s="466"/>
      <c r="BX89" s="466"/>
      <c r="BY89" s="466"/>
      <c r="BZ89" s="466"/>
      <c r="CA89" s="466"/>
      <c r="CB89" s="466"/>
      <c r="CC89" s="466"/>
      <c r="CD89" s="466"/>
      <c r="CE89" s="466"/>
      <c r="CF89" s="466"/>
      <c r="CG89" s="466"/>
      <c r="CH89" s="466"/>
      <c r="CI89" s="466"/>
      <c r="CJ89" s="466"/>
      <c r="CK89" s="466"/>
      <c r="CL89" s="466"/>
      <c r="CM89" s="466"/>
      <c r="CN89" s="466"/>
      <c r="CO89" s="466"/>
      <c r="CP89" s="466"/>
      <c r="CQ89" s="466"/>
      <c r="CR89" s="466"/>
      <c r="CS89" s="466"/>
      <c r="CT89" s="466"/>
      <c r="CU89" s="466"/>
      <c r="CV89" s="466"/>
      <c r="CW89" s="466"/>
      <c r="CX89" s="466"/>
      <c r="CY89" s="466"/>
      <c r="CZ89" s="466"/>
      <c r="DA89" s="466"/>
      <c r="DB89" s="466"/>
      <c r="DC89" s="466"/>
      <c r="DD89" s="466"/>
      <c r="DE89" s="466"/>
      <c r="DF89" s="466"/>
      <c r="DG89" s="466"/>
      <c r="DH89" s="466"/>
      <c r="DI89" s="466"/>
      <c r="DJ89" s="466"/>
      <c r="DK89" s="466"/>
      <c r="DL89" s="466"/>
      <c r="DM89" s="466"/>
      <c r="DN89" s="466"/>
      <c r="DO89" s="466"/>
      <c r="DP89" s="466"/>
      <c r="DQ89" s="466"/>
      <c r="DR89" s="466"/>
      <c r="DS89" s="466"/>
      <c r="DT89" s="466"/>
      <c r="DU89" s="466"/>
      <c r="DV89" s="466"/>
      <c r="DW89" s="466"/>
      <c r="DX89" s="466"/>
      <c r="DY89" s="466"/>
      <c r="DZ89" s="466"/>
      <c r="EA89" s="466"/>
      <c r="EB89" s="466"/>
      <c r="EC89" s="466"/>
      <c r="ED89" s="466"/>
      <c r="EE89" s="47"/>
      <c r="EF89"/>
    </row>
    <row r="90" spans="1:136" s="42" customFormat="1">
      <c r="A90"/>
      <c r="B90" t="s">
        <v>321</v>
      </c>
      <c r="C90"/>
      <c r="D90"/>
      <c r="E90"/>
      <c r="F90"/>
      <c r="G90"/>
      <c r="H90"/>
      <c r="I90"/>
      <c r="J90"/>
      <c r="K90" s="15"/>
      <c r="L90"/>
      <c r="M90" s="646"/>
      <c r="N90" s="1434"/>
      <c r="O90" s="466">
        <f>F16</f>
        <v>-12907275.830895012</v>
      </c>
      <c r="P90" s="466">
        <f>O93</f>
        <v>-12907275.830895012</v>
      </c>
      <c r="Q90" s="466">
        <f>P93</f>
        <v>-12907275.830895012</v>
      </c>
      <c r="R90" s="466">
        <f t="shared" ref="R90:CB90" si="389">Q93</f>
        <v>-12907275.830895012</v>
      </c>
      <c r="S90" s="466">
        <f t="shared" si="389"/>
        <v>-12907275.830895012</v>
      </c>
      <c r="T90" s="466">
        <f t="shared" si="389"/>
        <v>-12907275.830895012</v>
      </c>
      <c r="U90" s="466">
        <f t="shared" si="389"/>
        <v>-12907275.830895012</v>
      </c>
      <c r="V90" s="466">
        <f t="shared" si="389"/>
        <v>-12907275.830895012</v>
      </c>
      <c r="W90" s="466">
        <f t="shared" si="389"/>
        <v>-12907275.830895012</v>
      </c>
      <c r="X90" s="466">
        <f t="shared" si="389"/>
        <v>-12907275.830895012</v>
      </c>
      <c r="Y90" s="466">
        <f t="shared" si="389"/>
        <v>-12907275.830895012</v>
      </c>
      <c r="Z90" s="466">
        <f t="shared" si="389"/>
        <v>-12907275.830895012</v>
      </c>
      <c r="AA90" s="466">
        <f t="shared" si="389"/>
        <v>-12907275.830895012</v>
      </c>
      <c r="AB90" s="466">
        <f t="shared" si="389"/>
        <v>-12907275.830895012</v>
      </c>
      <c r="AC90" s="466">
        <f t="shared" si="389"/>
        <v>-12907275.830895012</v>
      </c>
      <c r="AD90" s="466">
        <f t="shared" si="389"/>
        <v>-12907275.830895012</v>
      </c>
      <c r="AE90" s="466">
        <f t="shared" si="389"/>
        <v>-12907275.830895012</v>
      </c>
      <c r="AF90" s="466">
        <f t="shared" si="389"/>
        <v>-12907275.830895012</v>
      </c>
      <c r="AG90" s="466">
        <f t="shared" si="389"/>
        <v>-12907275.830895012</v>
      </c>
      <c r="AH90" s="466">
        <f t="shared" si="389"/>
        <v>-12907275.830895012</v>
      </c>
      <c r="AI90" s="466">
        <f t="shared" si="389"/>
        <v>-12907275.830895012</v>
      </c>
      <c r="AJ90" s="466">
        <f t="shared" si="389"/>
        <v>-12907275.830895012</v>
      </c>
      <c r="AK90" s="466">
        <f t="shared" si="389"/>
        <v>-12907275.830895012</v>
      </c>
      <c r="AL90" s="466">
        <f t="shared" si="389"/>
        <v>-12907275.830895012</v>
      </c>
      <c r="AM90" s="466">
        <f t="shared" si="389"/>
        <v>-12907275.830895012</v>
      </c>
      <c r="AN90" s="466">
        <f t="shared" si="389"/>
        <v>-12907275.830895012</v>
      </c>
      <c r="AO90" s="466">
        <f t="shared" si="389"/>
        <v>-12907275.830895012</v>
      </c>
      <c r="AP90" s="466">
        <f t="shared" si="389"/>
        <v>-12907275.830895012</v>
      </c>
      <c r="AQ90" s="466">
        <f t="shared" si="389"/>
        <v>-12907275.830895012</v>
      </c>
      <c r="AR90" s="466">
        <f t="shared" si="389"/>
        <v>-12907275.830895012</v>
      </c>
      <c r="AS90" s="466">
        <f t="shared" si="389"/>
        <v>-12907275.830895012</v>
      </c>
      <c r="AT90" s="466">
        <f t="shared" si="389"/>
        <v>-12907275.830895012</v>
      </c>
      <c r="AU90" s="466">
        <f t="shared" si="389"/>
        <v>-12907275.830895012</v>
      </c>
      <c r="AV90" s="466">
        <f t="shared" si="389"/>
        <v>-12907275.830895012</v>
      </c>
      <c r="AW90" s="466">
        <f t="shared" si="389"/>
        <v>-12907275.830895012</v>
      </c>
      <c r="AX90" s="466">
        <f t="shared" si="389"/>
        <v>-12907275.830895012</v>
      </c>
      <c r="AY90" s="466">
        <f t="shared" si="389"/>
        <v>-12907275.830895012</v>
      </c>
      <c r="AZ90" s="466">
        <f t="shared" si="389"/>
        <v>-12907275.830895012</v>
      </c>
      <c r="BA90" s="466">
        <f t="shared" si="389"/>
        <v>-12907275.830895012</v>
      </c>
      <c r="BB90" s="466">
        <f t="shared" si="389"/>
        <v>-12907275.830895012</v>
      </c>
      <c r="BC90" s="466">
        <f t="shared" si="389"/>
        <v>-12907275.830895012</v>
      </c>
      <c r="BD90" s="466">
        <f t="shared" si="389"/>
        <v>-12907275.830895012</v>
      </c>
      <c r="BE90" s="466">
        <f t="shared" si="389"/>
        <v>-12907275.830895012</v>
      </c>
      <c r="BF90" s="466">
        <f t="shared" si="389"/>
        <v>-12907275.830895012</v>
      </c>
      <c r="BG90" s="466">
        <f t="shared" si="389"/>
        <v>-12907275.830895012</v>
      </c>
      <c r="BH90" s="466">
        <f t="shared" si="389"/>
        <v>-12907275.830895012</v>
      </c>
      <c r="BI90" s="466">
        <f t="shared" si="389"/>
        <v>-12907275.830895012</v>
      </c>
      <c r="BJ90" s="466">
        <f t="shared" si="389"/>
        <v>-12907275.830895012</v>
      </c>
      <c r="BK90" s="466">
        <f t="shared" si="389"/>
        <v>-12907275.830895012</v>
      </c>
      <c r="BL90" s="466">
        <f t="shared" si="389"/>
        <v>-12907275.830895012</v>
      </c>
      <c r="BM90" s="466">
        <f t="shared" si="389"/>
        <v>-12907275.830895012</v>
      </c>
      <c r="BN90" s="466">
        <f t="shared" si="389"/>
        <v>-12907275.830895012</v>
      </c>
      <c r="BO90" s="466">
        <f t="shared" si="389"/>
        <v>-12907275.830895012</v>
      </c>
      <c r="BP90" s="466">
        <f t="shared" si="389"/>
        <v>-12907275.830895012</v>
      </c>
      <c r="BQ90" s="466">
        <f t="shared" si="389"/>
        <v>-12907275.830895012</v>
      </c>
      <c r="BR90" s="466">
        <f t="shared" si="389"/>
        <v>-12907275.830895012</v>
      </c>
      <c r="BS90" s="466">
        <f t="shared" si="389"/>
        <v>-12907275.830895012</v>
      </c>
      <c r="BT90" s="466">
        <f t="shared" si="389"/>
        <v>-12907275.830895012</v>
      </c>
      <c r="BU90" s="466">
        <f t="shared" si="389"/>
        <v>-12907275.830895012</v>
      </c>
      <c r="BV90" s="466">
        <f t="shared" si="389"/>
        <v>-12907275.830895012</v>
      </c>
      <c r="BW90" s="466">
        <f t="shared" si="389"/>
        <v>-12907275.830895012</v>
      </c>
      <c r="BX90" s="466">
        <f t="shared" si="389"/>
        <v>-12907275.830895012</v>
      </c>
      <c r="BY90" s="466">
        <f t="shared" si="389"/>
        <v>-12907275.830895012</v>
      </c>
      <c r="BZ90" s="466">
        <f t="shared" si="389"/>
        <v>-12907275.830895012</v>
      </c>
      <c r="CA90" s="466">
        <f t="shared" si="389"/>
        <v>-12907275.830895012</v>
      </c>
      <c r="CB90" s="466">
        <f t="shared" si="389"/>
        <v>-12907275.830895012</v>
      </c>
      <c r="CC90" s="466">
        <f t="shared" ref="CC90:ED90" si="390">CB93</f>
        <v>-12907275.830895012</v>
      </c>
      <c r="CD90" s="466">
        <f t="shared" si="390"/>
        <v>-12907275.830895012</v>
      </c>
      <c r="CE90" s="466">
        <f t="shared" si="390"/>
        <v>-12907275.830895012</v>
      </c>
      <c r="CF90" s="466">
        <f t="shared" si="390"/>
        <v>-12907275.830895012</v>
      </c>
      <c r="CG90" s="466">
        <f t="shared" si="390"/>
        <v>-12907275.830895012</v>
      </c>
      <c r="CH90" s="466">
        <f t="shared" si="390"/>
        <v>-12907275.830895012</v>
      </c>
      <c r="CI90" s="466">
        <f t="shared" si="390"/>
        <v>-12907275.830895012</v>
      </c>
      <c r="CJ90" s="466">
        <f t="shared" si="390"/>
        <v>-12907275.830895012</v>
      </c>
      <c r="CK90" s="466">
        <f t="shared" si="390"/>
        <v>-12907275.830895012</v>
      </c>
      <c r="CL90" s="466">
        <f t="shared" si="390"/>
        <v>-12907275.830895012</v>
      </c>
      <c r="CM90" s="466">
        <f t="shared" si="390"/>
        <v>-12907275.830895012</v>
      </c>
      <c r="CN90" s="466">
        <f t="shared" si="390"/>
        <v>-12907275.830895012</v>
      </c>
      <c r="CO90" s="466">
        <f t="shared" si="390"/>
        <v>-12907275.830895012</v>
      </c>
      <c r="CP90" s="466">
        <f t="shared" si="390"/>
        <v>-12907275.830895012</v>
      </c>
      <c r="CQ90" s="466">
        <f t="shared" si="390"/>
        <v>-12907275.830895012</v>
      </c>
      <c r="CR90" s="466">
        <f t="shared" si="390"/>
        <v>-12907275.830895012</v>
      </c>
      <c r="CS90" s="466">
        <f t="shared" si="390"/>
        <v>-12907275.830895012</v>
      </c>
      <c r="CT90" s="466">
        <f t="shared" si="390"/>
        <v>-12907275.830895012</v>
      </c>
      <c r="CU90" s="466">
        <f t="shared" si="390"/>
        <v>0</v>
      </c>
      <c r="CV90" s="466">
        <f t="shared" si="390"/>
        <v>0</v>
      </c>
      <c r="CW90" s="466">
        <f t="shared" si="390"/>
        <v>0</v>
      </c>
      <c r="CX90" s="466">
        <f t="shared" si="390"/>
        <v>0</v>
      </c>
      <c r="CY90" s="466">
        <f t="shared" si="390"/>
        <v>0</v>
      </c>
      <c r="CZ90" s="466">
        <f t="shared" si="390"/>
        <v>0</v>
      </c>
      <c r="DA90" s="466">
        <f t="shared" si="390"/>
        <v>0</v>
      </c>
      <c r="DB90" s="466">
        <f t="shared" si="390"/>
        <v>0</v>
      </c>
      <c r="DC90" s="466">
        <f t="shared" si="390"/>
        <v>0</v>
      </c>
      <c r="DD90" s="466">
        <f t="shared" si="390"/>
        <v>0</v>
      </c>
      <c r="DE90" s="466">
        <f t="shared" si="390"/>
        <v>0</v>
      </c>
      <c r="DF90" s="466">
        <f t="shared" si="390"/>
        <v>0</v>
      </c>
      <c r="DG90" s="466">
        <f t="shared" si="390"/>
        <v>0</v>
      </c>
      <c r="DH90" s="466">
        <f t="shared" si="390"/>
        <v>0</v>
      </c>
      <c r="DI90" s="466">
        <f t="shared" si="390"/>
        <v>0</v>
      </c>
      <c r="DJ90" s="466">
        <f t="shared" si="390"/>
        <v>0</v>
      </c>
      <c r="DK90" s="466">
        <f t="shared" si="390"/>
        <v>0</v>
      </c>
      <c r="DL90" s="466">
        <f t="shared" si="390"/>
        <v>0</v>
      </c>
      <c r="DM90" s="466">
        <f t="shared" si="390"/>
        <v>0</v>
      </c>
      <c r="DN90" s="466">
        <f t="shared" si="390"/>
        <v>0</v>
      </c>
      <c r="DO90" s="466">
        <f t="shared" si="390"/>
        <v>0</v>
      </c>
      <c r="DP90" s="466">
        <f t="shared" si="390"/>
        <v>0</v>
      </c>
      <c r="DQ90" s="466">
        <f t="shared" si="390"/>
        <v>0</v>
      </c>
      <c r="DR90" s="466">
        <f t="shared" si="390"/>
        <v>0</v>
      </c>
      <c r="DS90" s="466">
        <f t="shared" si="390"/>
        <v>0</v>
      </c>
      <c r="DT90" s="466">
        <f t="shared" si="390"/>
        <v>0</v>
      </c>
      <c r="DU90" s="466">
        <f t="shared" si="390"/>
        <v>0</v>
      </c>
      <c r="DV90" s="466">
        <f t="shared" si="390"/>
        <v>0</v>
      </c>
      <c r="DW90" s="466">
        <f t="shared" si="390"/>
        <v>0</v>
      </c>
      <c r="DX90" s="466">
        <f t="shared" si="390"/>
        <v>0</v>
      </c>
      <c r="DY90" s="466">
        <f t="shared" si="390"/>
        <v>0</v>
      </c>
      <c r="DZ90" s="466">
        <f t="shared" si="390"/>
        <v>0</v>
      </c>
      <c r="EA90" s="466">
        <f t="shared" si="390"/>
        <v>0</v>
      </c>
      <c r="EB90" s="466">
        <f t="shared" si="390"/>
        <v>0</v>
      </c>
      <c r="EC90" s="466">
        <f t="shared" si="390"/>
        <v>0</v>
      </c>
      <c r="ED90" s="466">
        <f t="shared" si="390"/>
        <v>0</v>
      </c>
      <c r="EE90" s="47"/>
      <c r="EF90"/>
    </row>
    <row r="91" spans="1:136" s="42" customFormat="1">
      <c r="A91" s="36"/>
      <c r="B91" s="36" t="s">
        <v>322</v>
      </c>
      <c r="C91" s="36"/>
      <c r="D91" s="36"/>
      <c r="E91" s="36"/>
      <c r="F91" s="36"/>
      <c r="G91" s="36"/>
      <c r="H91" s="36"/>
      <c r="I91" s="36"/>
      <c r="J91" s="36"/>
      <c r="K91" s="159" t="s">
        <v>319</v>
      </c>
      <c r="L91" s="160"/>
      <c r="M91" s="651">
        <f>D16</f>
        <v>0.9</v>
      </c>
      <c r="N91" s="1440"/>
      <c r="O91" s="637">
        <f>MIN(-O90,O$80*$M91)</f>
        <v>0</v>
      </c>
      <c r="P91" s="637">
        <f>MIN(-P90,P$80*$M91)</f>
        <v>0</v>
      </c>
      <c r="Q91" s="637">
        <f>MIN(-Q90,Q$80*$M91)</f>
        <v>0</v>
      </c>
      <c r="R91" s="637">
        <f t="shared" ref="R91:BZ91" si="391">MIN(-R90,R$80*$M91)</f>
        <v>0</v>
      </c>
      <c r="S91" s="637">
        <f t="shared" si="391"/>
        <v>0</v>
      </c>
      <c r="T91" s="637">
        <f t="shared" si="391"/>
        <v>0</v>
      </c>
      <c r="U91" s="637">
        <f t="shared" si="391"/>
        <v>0</v>
      </c>
      <c r="V91" s="637">
        <f t="shared" si="391"/>
        <v>-6.5483618527650835E-12</v>
      </c>
      <c r="W91" s="637">
        <f t="shared" si="391"/>
        <v>0</v>
      </c>
      <c r="X91" s="637">
        <f t="shared" si="391"/>
        <v>-6.5483618527650835E-12</v>
      </c>
      <c r="Y91" s="637">
        <f t="shared" si="391"/>
        <v>0</v>
      </c>
      <c r="Z91" s="637">
        <f t="shared" si="391"/>
        <v>0</v>
      </c>
      <c r="AA91" s="637">
        <f t="shared" si="391"/>
        <v>0</v>
      </c>
      <c r="AB91" s="637">
        <f t="shared" si="391"/>
        <v>0</v>
      </c>
      <c r="AC91" s="637">
        <f t="shared" si="391"/>
        <v>0</v>
      </c>
      <c r="AD91" s="637">
        <f t="shared" si="391"/>
        <v>0</v>
      </c>
      <c r="AE91" s="637">
        <f t="shared" si="391"/>
        <v>0</v>
      </c>
      <c r="AF91" s="637">
        <f t="shared" si="391"/>
        <v>0</v>
      </c>
      <c r="AG91" s="637">
        <f t="shared" si="391"/>
        <v>-6.5483618527650835E-12</v>
      </c>
      <c r="AH91" s="637">
        <f t="shared" si="391"/>
        <v>0</v>
      </c>
      <c r="AI91" s="637">
        <f t="shared" si="391"/>
        <v>0</v>
      </c>
      <c r="AJ91" s="637">
        <f t="shared" si="391"/>
        <v>-6.5483618527650835E-12</v>
      </c>
      <c r="AK91" s="637">
        <f t="shared" si="391"/>
        <v>0</v>
      </c>
      <c r="AL91" s="637">
        <f t="shared" si="391"/>
        <v>0</v>
      </c>
      <c r="AM91" s="637">
        <f t="shared" si="391"/>
        <v>0</v>
      </c>
      <c r="AN91" s="637">
        <f t="shared" si="391"/>
        <v>0</v>
      </c>
      <c r="AO91" s="637">
        <f t="shared" si="391"/>
        <v>0</v>
      </c>
      <c r="AP91" s="637">
        <f t="shared" si="391"/>
        <v>0</v>
      </c>
      <c r="AQ91" s="637">
        <f t="shared" si="391"/>
        <v>0</v>
      </c>
      <c r="AR91" s="637">
        <f t="shared" si="391"/>
        <v>0</v>
      </c>
      <c r="AS91" s="637">
        <f t="shared" si="391"/>
        <v>0</v>
      </c>
      <c r="AT91" s="637">
        <f t="shared" si="391"/>
        <v>0</v>
      </c>
      <c r="AU91" s="637">
        <f t="shared" si="391"/>
        <v>-1.3096723705530167E-11</v>
      </c>
      <c r="AV91" s="637">
        <f t="shared" si="391"/>
        <v>0</v>
      </c>
      <c r="AW91" s="637">
        <f t="shared" si="391"/>
        <v>0</v>
      </c>
      <c r="AX91" s="637">
        <f t="shared" si="391"/>
        <v>-1.3096723705530167E-11</v>
      </c>
      <c r="AY91" s="637">
        <f t="shared" si="391"/>
        <v>0</v>
      </c>
      <c r="AZ91" s="637">
        <f t="shared" si="391"/>
        <v>0</v>
      </c>
      <c r="BA91" s="637">
        <f t="shared" si="391"/>
        <v>0</v>
      </c>
      <c r="BB91" s="637">
        <f t="shared" si="391"/>
        <v>-1.3096723705530167E-11</v>
      </c>
      <c r="BC91" s="637">
        <f t="shared" si="391"/>
        <v>0</v>
      </c>
      <c r="BD91" s="637">
        <f t="shared" si="391"/>
        <v>0</v>
      </c>
      <c r="BE91" s="637">
        <f t="shared" si="391"/>
        <v>0</v>
      </c>
      <c r="BF91" s="637">
        <f t="shared" si="391"/>
        <v>0</v>
      </c>
      <c r="BG91" s="637">
        <f t="shared" si="391"/>
        <v>0</v>
      </c>
      <c r="BH91" s="637">
        <f t="shared" si="391"/>
        <v>0</v>
      </c>
      <c r="BI91" s="637">
        <f t="shared" si="391"/>
        <v>0</v>
      </c>
      <c r="BJ91" s="637">
        <f t="shared" si="391"/>
        <v>0</v>
      </c>
      <c r="BK91" s="637">
        <f t="shared" si="391"/>
        <v>0</v>
      </c>
      <c r="BL91" s="637">
        <f t="shared" si="391"/>
        <v>0</v>
      </c>
      <c r="BM91" s="637">
        <f t="shared" si="391"/>
        <v>0</v>
      </c>
      <c r="BN91" s="637">
        <f t="shared" si="391"/>
        <v>0</v>
      </c>
      <c r="BO91" s="637">
        <f t="shared" si="391"/>
        <v>0</v>
      </c>
      <c r="BP91" s="637">
        <f t="shared" si="391"/>
        <v>0</v>
      </c>
      <c r="BQ91" s="637">
        <f t="shared" si="391"/>
        <v>0</v>
      </c>
      <c r="BR91" s="637">
        <f t="shared" si="391"/>
        <v>0</v>
      </c>
      <c r="BS91" s="637">
        <f t="shared" si="391"/>
        <v>0</v>
      </c>
      <c r="BT91" s="637">
        <f t="shared" si="391"/>
        <v>-1.3096723705530167E-11</v>
      </c>
      <c r="BU91" s="637">
        <f t="shared" si="391"/>
        <v>-1.3096723705530167E-11</v>
      </c>
      <c r="BV91" s="637">
        <f t="shared" si="391"/>
        <v>0</v>
      </c>
      <c r="BW91" s="637">
        <f t="shared" si="391"/>
        <v>0</v>
      </c>
      <c r="BX91" s="637">
        <f t="shared" si="391"/>
        <v>0</v>
      </c>
      <c r="BY91" s="637">
        <f t="shared" si="391"/>
        <v>0</v>
      </c>
      <c r="BZ91" s="637">
        <f t="shared" si="391"/>
        <v>0</v>
      </c>
      <c r="CA91" s="637">
        <f t="shared" ref="CA91:DF91" si="392">MIN(-CA90,CA$80*$M91)</f>
        <v>0</v>
      </c>
      <c r="CB91" s="637">
        <f t="shared" si="392"/>
        <v>-1.3096723705530167E-11</v>
      </c>
      <c r="CC91" s="637">
        <f t="shared" si="392"/>
        <v>0</v>
      </c>
      <c r="CD91" s="637">
        <f t="shared" si="392"/>
        <v>0</v>
      </c>
      <c r="CE91" s="637">
        <f t="shared" si="392"/>
        <v>0</v>
      </c>
      <c r="CF91" s="637">
        <f t="shared" si="392"/>
        <v>0</v>
      </c>
      <c r="CG91" s="637">
        <f t="shared" si="392"/>
        <v>0</v>
      </c>
      <c r="CH91" s="637">
        <f t="shared" si="392"/>
        <v>0</v>
      </c>
      <c r="CI91" s="637">
        <f t="shared" si="392"/>
        <v>0</v>
      </c>
      <c r="CJ91" s="637">
        <f t="shared" si="392"/>
        <v>0</v>
      </c>
      <c r="CK91" s="637">
        <f t="shared" si="392"/>
        <v>0</v>
      </c>
      <c r="CL91" s="637">
        <f t="shared" si="392"/>
        <v>0</v>
      </c>
      <c r="CM91" s="637">
        <f t="shared" si="392"/>
        <v>0</v>
      </c>
      <c r="CN91" s="637">
        <f t="shared" si="392"/>
        <v>-1.3096723705530167E-11</v>
      </c>
      <c r="CO91" s="637">
        <f t="shared" si="392"/>
        <v>-1.3096723705530167E-11</v>
      </c>
      <c r="CP91" s="637">
        <f t="shared" si="392"/>
        <v>0</v>
      </c>
      <c r="CQ91" s="637">
        <f t="shared" si="392"/>
        <v>0</v>
      </c>
      <c r="CR91" s="637">
        <f t="shared" si="392"/>
        <v>0</v>
      </c>
      <c r="CS91" s="637">
        <f t="shared" si="392"/>
        <v>-1.3096723705530167E-11</v>
      </c>
      <c r="CT91" s="637">
        <f t="shared" si="392"/>
        <v>12907275.830895012</v>
      </c>
      <c r="CU91" s="637">
        <f t="shared" si="392"/>
        <v>0</v>
      </c>
      <c r="CV91" s="637">
        <f t="shared" si="392"/>
        <v>0</v>
      </c>
      <c r="CW91" s="637">
        <f t="shared" si="392"/>
        <v>0</v>
      </c>
      <c r="CX91" s="637">
        <f t="shared" si="392"/>
        <v>0</v>
      </c>
      <c r="CY91" s="637">
        <f t="shared" si="392"/>
        <v>0</v>
      </c>
      <c r="CZ91" s="637">
        <f t="shared" si="392"/>
        <v>0</v>
      </c>
      <c r="DA91" s="637">
        <f t="shared" si="392"/>
        <v>0</v>
      </c>
      <c r="DB91" s="637">
        <f t="shared" si="392"/>
        <v>0</v>
      </c>
      <c r="DC91" s="637">
        <f t="shared" si="392"/>
        <v>0</v>
      </c>
      <c r="DD91" s="637">
        <f t="shared" si="392"/>
        <v>0</v>
      </c>
      <c r="DE91" s="637">
        <f t="shared" si="392"/>
        <v>0</v>
      </c>
      <c r="DF91" s="637">
        <f t="shared" si="392"/>
        <v>0</v>
      </c>
      <c r="DG91" s="637">
        <f t="shared" ref="DG91:ED91" si="393">MIN(-DG90,DG$80*$M91)</f>
        <v>0</v>
      </c>
      <c r="DH91" s="637">
        <f t="shared" si="393"/>
        <v>0</v>
      </c>
      <c r="DI91" s="637">
        <f t="shared" si="393"/>
        <v>0</v>
      </c>
      <c r="DJ91" s="637">
        <f t="shared" si="393"/>
        <v>0</v>
      </c>
      <c r="DK91" s="637">
        <f t="shared" si="393"/>
        <v>0</v>
      </c>
      <c r="DL91" s="637">
        <f t="shared" si="393"/>
        <v>0</v>
      </c>
      <c r="DM91" s="637">
        <f t="shared" si="393"/>
        <v>0</v>
      </c>
      <c r="DN91" s="637">
        <f t="shared" si="393"/>
        <v>0</v>
      </c>
      <c r="DO91" s="637">
        <f t="shared" si="393"/>
        <v>0</v>
      </c>
      <c r="DP91" s="637">
        <f t="shared" si="393"/>
        <v>0</v>
      </c>
      <c r="DQ91" s="637">
        <f t="shared" si="393"/>
        <v>0</v>
      </c>
      <c r="DR91" s="637">
        <f t="shared" si="393"/>
        <v>0</v>
      </c>
      <c r="DS91" s="637">
        <f t="shared" si="393"/>
        <v>0</v>
      </c>
      <c r="DT91" s="637">
        <f t="shared" si="393"/>
        <v>0</v>
      </c>
      <c r="DU91" s="637">
        <f t="shared" si="393"/>
        <v>0</v>
      </c>
      <c r="DV91" s="637">
        <f t="shared" si="393"/>
        <v>0</v>
      </c>
      <c r="DW91" s="637">
        <f t="shared" si="393"/>
        <v>0</v>
      </c>
      <c r="DX91" s="637">
        <f t="shared" si="393"/>
        <v>0</v>
      </c>
      <c r="DY91" s="637">
        <f t="shared" si="393"/>
        <v>0</v>
      </c>
      <c r="DZ91" s="637">
        <f t="shared" si="393"/>
        <v>0</v>
      </c>
      <c r="EA91" s="637">
        <f t="shared" si="393"/>
        <v>0</v>
      </c>
      <c r="EB91" s="637">
        <f t="shared" si="393"/>
        <v>0</v>
      </c>
      <c r="EC91" s="637">
        <f t="shared" si="393"/>
        <v>0</v>
      </c>
      <c r="ED91" s="637">
        <f t="shared" si="393"/>
        <v>0</v>
      </c>
      <c r="EE91" s="47"/>
      <c r="EF91"/>
    </row>
    <row r="92" spans="1:136" s="1876" customFormat="1">
      <c r="A92" s="802"/>
      <c r="B92" s="802" t="s">
        <v>624</v>
      </c>
      <c r="C92" s="802"/>
      <c r="D92" s="802"/>
      <c r="E92" s="802"/>
      <c r="F92" s="802"/>
      <c r="G92" s="802"/>
      <c r="H92" s="802"/>
      <c r="I92" s="802"/>
      <c r="J92" s="802"/>
      <c r="K92" s="1884"/>
      <c r="L92" s="1885"/>
      <c r="M92" s="1886"/>
      <c r="N92" s="1878"/>
      <c r="O92" s="1887">
        <f>O$6*$M91</f>
        <v>0</v>
      </c>
      <c r="P92" s="1887">
        <f t="shared" ref="P92" si="394">P$6*$M91</f>
        <v>0</v>
      </c>
      <c r="Q92" s="1887">
        <f>Q$6*$M91</f>
        <v>0</v>
      </c>
      <c r="R92" s="1887">
        <f t="shared" ref="R92" si="395">R$6*$M91</f>
        <v>0</v>
      </c>
      <c r="S92" s="1887">
        <f t="shared" ref="S92" si="396">S$6*$M91</f>
        <v>0</v>
      </c>
      <c r="T92" s="1887">
        <f t="shared" ref="T92" si="397">T$6*$M91</f>
        <v>0</v>
      </c>
      <c r="U92" s="1887">
        <f t="shared" ref="U92" si="398">U$6*$M91</f>
        <v>0</v>
      </c>
      <c r="V92" s="1887">
        <f t="shared" ref="V92" si="399">V$6*$M91</f>
        <v>0</v>
      </c>
      <c r="W92" s="1887">
        <f t="shared" ref="W92" si="400">W$6*$M91</f>
        <v>0</v>
      </c>
      <c r="X92" s="1887">
        <f t="shared" ref="X92" si="401">X$6*$M91</f>
        <v>0</v>
      </c>
      <c r="Y92" s="1887">
        <f t="shared" ref="Y92" si="402">Y$6*$M91</f>
        <v>0</v>
      </c>
      <c r="Z92" s="1887">
        <f t="shared" ref="Z92" si="403">Z$6*$M91</f>
        <v>0</v>
      </c>
      <c r="AA92" s="1887">
        <f t="shared" ref="AA92" si="404">AA$6*$M91</f>
        <v>0</v>
      </c>
      <c r="AB92" s="1887">
        <f t="shared" ref="AB92" si="405">AB$6*$M91</f>
        <v>0</v>
      </c>
      <c r="AC92" s="1887">
        <f t="shared" ref="AC92" si="406">AC$6*$M91</f>
        <v>0</v>
      </c>
      <c r="AD92" s="1887">
        <f t="shared" ref="AD92" si="407">AD$6*$M91</f>
        <v>0</v>
      </c>
      <c r="AE92" s="1887">
        <f t="shared" ref="AE92" si="408">AE$6*$M91</f>
        <v>0</v>
      </c>
      <c r="AF92" s="1887">
        <f t="shared" ref="AF92" si="409">AF$6*$M91</f>
        <v>0</v>
      </c>
      <c r="AG92" s="1887">
        <f t="shared" ref="AG92" si="410">AG$6*$M91</f>
        <v>0</v>
      </c>
      <c r="AH92" s="1887">
        <f t="shared" ref="AH92" si="411">AH$6*$M91</f>
        <v>0</v>
      </c>
      <c r="AI92" s="1887">
        <f t="shared" ref="AI92" si="412">AI$6*$M91</f>
        <v>0</v>
      </c>
      <c r="AJ92" s="1887">
        <f t="shared" ref="AJ92" si="413">AJ$6*$M91</f>
        <v>0</v>
      </c>
      <c r="AK92" s="1887">
        <f t="shared" ref="AK92" si="414">AK$6*$M91</f>
        <v>0</v>
      </c>
      <c r="AL92" s="1887">
        <f t="shared" ref="AL92" si="415">AL$6*$M91</f>
        <v>0</v>
      </c>
      <c r="AM92" s="1887">
        <f t="shared" ref="AM92" si="416">AM$6*$M91</f>
        <v>0</v>
      </c>
      <c r="AN92" s="1887">
        <f t="shared" ref="AN92" si="417">AN$6*$M91</f>
        <v>0</v>
      </c>
      <c r="AO92" s="1887">
        <f t="shared" ref="AO92" si="418">AO$6*$M91</f>
        <v>0</v>
      </c>
      <c r="AP92" s="1887">
        <f t="shared" ref="AP92" si="419">AP$6*$M91</f>
        <v>0</v>
      </c>
      <c r="AQ92" s="1887">
        <f t="shared" ref="AQ92" si="420">AQ$6*$M91</f>
        <v>0</v>
      </c>
      <c r="AR92" s="1887">
        <f t="shared" ref="AR92" si="421">AR$6*$M91</f>
        <v>0</v>
      </c>
      <c r="AS92" s="1887">
        <f t="shared" ref="AS92" si="422">AS$6*$M91</f>
        <v>0</v>
      </c>
      <c r="AT92" s="1887">
        <f t="shared" ref="AT92" si="423">AT$6*$M91</f>
        <v>0</v>
      </c>
      <c r="AU92" s="1887">
        <f t="shared" ref="AU92" si="424">AU$6*$M91</f>
        <v>0</v>
      </c>
      <c r="AV92" s="1887">
        <f t="shared" ref="AV92" si="425">AV$6*$M91</f>
        <v>0</v>
      </c>
      <c r="AW92" s="1887">
        <f t="shared" ref="AW92" si="426">AW$6*$M91</f>
        <v>0</v>
      </c>
      <c r="AX92" s="1887">
        <f t="shared" ref="AX92" si="427">AX$6*$M91</f>
        <v>0</v>
      </c>
      <c r="AY92" s="1887">
        <f t="shared" ref="AY92" si="428">AY$6*$M91</f>
        <v>0</v>
      </c>
      <c r="AZ92" s="1887">
        <f t="shared" ref="AZ92" si="429">AZ$6*$M91</f>
        <v>0</v>
      </c>
      <c r="BA92" s="1887">
        <f t="shared" ref="BA92" si="430">BA$6*$M91</f>
        <v>0</v>
      </c>
      <c r="BB92" s="1887">
        <f t="shared" ref="BB92" si="431">BB$6*$M91</f>
        <v>0</v>
      </c>
      <c r="BC92" s="1887">
        <f t="shared" ref="BC92" si="432">BC$6*$M91</f>
        <v>0</v>
      </c>
      <c r="BD92" s="1887">
        <f t="shared" ref="BD92" si="433">BD$6*$M91</f>
        <v>0</v>
      </c>
      <c r="BE92" s="1887">
        <f t="shared" ref="BE92" si="434">BE$6*$M91</f>
        <v>0</v>
      </c>
      <c r="BF92" s="1887">
        <f t="shared" ref="BF92" si="435">BF$6*$M91</f>
        <v>0</v>
      </c>
      <c r="BG92" s="1887">
        <f t="shared" ref="BG92" si="436">BG$6*$M91</f>
        <v>0</v>
      </c>
      <c r="BH92" s="1887">
        <f t="shared" ref="BH92" si="437">BH$6*$M91</f>
        <v>0</v>
      </c>
      <c r="BI92" s="1887">
        <f t="shared" ref="BI92" si="438">BI$6*$M91</f>
        <v>0</v>
      </c>
      <c r="BJ92" s="1887">
        <f t="shared" ref="BJ92" si="439">BJ$6*$M91</f>
        <v>0</v>
      </c>
      <c r="BK92" s="1887">
        <f t="shared" ref="BK92" si="440">BK$6*$M91</f>
        <v>0</v>
      </c>
      <c r="BL92" s="1887">
        <f t="shared" ref="BL92" si="441">BL$6*$M91</f>
        <v>0</v>
      </c>
      <c r="BM92" s="1887">
        <f t="shared" ref="BM92" si="442">BM$6*$M91</f>
        <v>0</v>
      </c>
      <c r="BN92" s="1887">
        <f t="shared" ref="BN92" si="443">BN$6*$M91</f>
        <v>0</v>
      </c>
      <c r="BO92" s="1887">
        <f t="shared" ref="BO92" si="444">BO$6*$M91</f>
        <v>0</v>
      </c>
      <c r="BP92" s="1887">
        <f t="shared" ref="BP92" si="445">BP$6*$M91</f>
        <v>0</v>
      </c>
      <c r="BQ92" s="1887">
        <f t="shared" ref="BQ92" si="446">BQ$6*$M91</f>
        <v>0</v>
      </c>
      <c r="BR92" s="1887">
        <f t="shared" ref="BR92" si="447">BR$6*$M91</f>
        <v>0</v>
      </c>
      <c r="BS92" s="1887">
        <f t="shared" ref="BS92" si="448">BS$6*$M91</f>
        <v>0</v>
      </c>
      <c r="BT92" s="1887">
        <f t="shared" ref="BT92" si="449">BT$6*$M91</f>
        <v>0</v>
      </c>
      <c r="BU92" s="1887">
        <f t="shared" ref="BU92" si="450">BU$6*$M91</f>
        <v>0</v>
      </c>
      <c r="BV92" s="1887">
        <f t="shared" ref="BV92" si="451">BV$6*$M91</f>
        <v>0</v>
      </c>
      <c r="BW92" s="1887">
        <f t="shared" ref="BW92" si="452">BW$6*$M91</f>
        <v>0</v>
      </c>
      <c r="BX92" s="1887">
        <f t="shared" ref="BX92" si="453">BX$6*$M91</f>
        <v>0</v>
      </c>
      <c r="BY92" s="1887">
        <f t="shared" ref="BY92" si="454">BY$6*$M91</f>
        <v>0</v>
      </c>
      <c r="BZ92" s="1887">
        <f t="shared" ref="BZ92" si="455">BZ$6*$M91</f>
        <v>0</v>
      </c>
      <c r="CA92" s="1887">
        <f t="shared" ref="CA92" si="456">CA$6*$M91</f>
        <v>0</v>
      </c>
      <c r="CB92" s="1887">
        <f t="shared" ref="CB92" si="457">CB$6*$M91</f>
        <v>0</v>
      </c>
      <c r="CC92" s="1887">
        <f t="shared" ref="CC92" si="458">CC$6*$M91</f>
        <v>0</v>
      </c>
      <c r="CD92" s="1887">
        <f t="shared" ref="CD92" si="459">CD$6*$M91</f>
        <v>0</v>
      </c>
      <c r="CE92" s="1887">
        <f t="shared" ref="CE92" si="460">CE$6*$M91</f>
        <v>0</v>
      </c>
      <c r="CF92" s="1887">
        <f t="shared" ref="CF92" si="461">CF$6*$M91</f>
        <v>0</v>
      </c>
      <c r="CG92" s="1887">
        <f t="shared" ref="CG92" si="462">CG$6*$M91</f>
        <v>0</v>
      </c>
      <c r="CH92" s="1887">
        <f t="shared" ref="CH92" si="463">CH$6*$M91</f>
        <v>0</v>
      </c>
      <c r="CI92" s="1887">
        <f t="shared" ref="CI92" si="464">CI$6*$M91</f>
        <v>0</v>
      </c>
      <c r="CJ92" s="1887">
        <f t="shared" ref="CJ92" si="465">CJ$6*$M91</f>
        <v>0</v>
      </c>
      <c r="CK92" s="1887">
        <f t="shared" ref="CK92" si="466">CK$6*$M91</f>
        <v>0</v>
      </c>
      <c r="CL92" s="1887">
        <f t="shared" ref="CL92" si="467">CL$6*$M91</f>
        <v>0</v>
      </c>
      <c r="CM92" s="1887">
        <f t="shared" ref="CM92" si="468">CM$6*$M91</f>
        <v>0</v>
      </c>
      <c r="CN92" s="1887">
        <f t="shared" ref="CN92" si="469">CN$6*$M91</f>
        <v>0</v>
      </c>
      <c r="CO92" s="1887">
        <f t="shared" ref="CO92" si="470">CO$6*$M91</f>
        <v>0</v>
      </c>
      <c r="CP92" s="1887">
        <f t="shared" ref="CP92" si="471">CP$6*$M91</f>
        <v>0</v>
      </c>
      <c r="CQ92" s="1887">
        <f t="shared" ref="CQ92" si="472">CQ$6*$M91</f>
        <v>0</v>
      </c>
      <c r="CR92" s="1887">
        <f t="shared" ref="CR92" si="473">CR$6*$M91</f>
        <v>0</v>
      </c>
      <c r="CS92" s="1887">
        <f t="shared" ref="CS92" si="474">CS$6*$M91</f>
        <v>0</v>
      </c>
      <c r="CT92" s="1887">
        <f t="shared" ref="CT92" si="475">CT$6*$M91</f>
        <v>0</v>
      </c>
      <c r="CU92" s="1887">
        <f t="shared" ref="CU92" si="476">CU$6*$M91</f>
        <v>0</v>
      </c>
      <c r="CV92" s="1887">
        <f t="shared" ref="CV92" si="477">CV$6*$M91</f>
        <v>0</v>
      </c>
      <c r="CW92" s="1887">
        <f t="shared" ref="CW92" si="478">CW$6*$M91</f>
        <v>0</v>
      </c>
      <c r="CX92" s="1887">
        <f t="shared" ref="CX92" si="479">CX$6*$M91</f>
        <v>0</v>
      </c>
      <c r="CY92" s="1887">
        <f t="shared" ref="CY92" si="480">CY$6*$M91</f>
        <v>0</v>
      </c>
      <c r="CZ92" s="1887">
        <f t="shared" ref="CZ92" si="481">CZ$6*$M91</f>
        <v>0</v>
      </c>
      <c r="DA92" s="1887">
        <f t="shared" ref="DA92" si="482">DA$6*$M91</f>
        <v>0</v>
      </c>
      <c r="DB92" s="1887">
        <f t="shared" ref="DB92" si="483">DB$6*$M91</f>
        <v>0</v>
      </c>
      <c r="DC92" s="1887">
        <f t="shared" ref="DC92" si="484">DC$6*$M91</f>
        <v>0</v>
      </c>
      <c r="DD92" s="1887">
        <f t="shared" ref="DD92" si="485">DD$6*$M91</f>
        <v>0</v>
      </c>
      <c r="DE92" s="1887">
        <f t="shared" ref="DE92" si="486">DE$6*$M91</f>
        <v>0</v>
      </c>
      <c r="DF92" s="1887">
        <f t="shared" ref="DF92" si="487">DF$6*$M91</f>
        <v>0</v>
      </c>
      <c r="DG92" s="1887">
        <f t="shared" ref="DG92" si="488">DG$6*$M91</f>
        <v>0</v>
      </c>
      <c r="DH92" s="1887">
        <f t="shared" ref="DH92" si="489">DH$6*$M91</f>
        <v>0</v>
      </c>
      <c r="DI92" s="1887">
        <f t="shared" ref="DI92" si="490">DI$6*$M91</f>
        <v>0</v>
      </c>
      <c r="DJ92" s="1887">
        <f t="shared" ref="DJ92" si="491">DJ$6*$M91</f>
        <v>0</v>
      </c>
      <c r="DK92" s="1887">
        <f t="shared" ref="DK92" si="492">DK$6*$M91</f>
        <v>0</v>
      </c>
      <c r="DL92" s="1887">
        <f t="shared" ref="DL92" si="493">DL$6*$M91</f>
        <v>0</v>
      </c>
      <c r="DM92" s="1887">
        <f t="shared" ref="DM92" si="494">DM$6*$M91</f>
        <v>0</v>
      </c>
      <c r="DN92" s="1887">
        <f t="shared" ref="DN92" si="495">DN$6*$M91</f>
        <v>0</v>
      </c>
      <c r="DO92" s="1887">
        <f t="shared" ref="DO92" si="496">DO$6*$M91</f>
        <v>0</v>
      </c>
      <c r="DP92" s="1887">
        <f t="shared" ref="DP92" si="497">DP$6*$M91</f>
        <v>0</v>
      </c>
      <c r="DQ92" s="1887">
        <f t="shared" ref="DQ92" si="498">DQ$6*$M91</f>
        <v>0</v>
      </c>
      <c r="DR92" s="1887">
        <f t="shared" ref="DR92" si="499">DR$6*$M91</f>
        <v>0</v>
      </c>
      <c r="DS92" s="1887">
        <f t="shared" ref="DS92" si="500">DS$6*$M91</f>
        <v>0</v>
      </c>
      <c r="DT92" s="1887">
        <f t="shared" ref="DT92" si="501">DT$6*$M91</f>
        <v>0</v>
      </c>
      <c r="DU92" s="1887">
        <f t="shared" ref="DU92" si="502">DU$6*$M91</f>
        <v>0</v>
      </c>
      <c r="DV92" s="1887">
        <f t="shared" ref="DV92" si="503">DV$6*$M91</f>
        <v>0</v>
      </c>
      <c r="DW92" s="1887">
        <f t="shared" ref="DW92" si="504">DW$6*$M91</f>
        <v>0</v>
      </c>
      <c r="DX92" s="1887">
        <f t="shared" ref="DX92" si="505">DX$6*$M91</f>
        <v>0</v>
      </c>
      <c r="DY92" s="1887">
        <f t="shared" ref="DY92" si="506">DY$6*$M91</f>
        <v>0</v>
      </c>
      <c r="DZ92" s="1887">
        <f t="shared" ref="DZ92" si="507">DZ$6*$M91</f>
        <v>0</v>
      </c>
      <c r="EA92" s="1887">
        <f t="shared" ref="EA92" si="508">EA$6*$M91</f>
        <v>0</v>
      </c>
      <c r="EB92" s="1887">
        <f t="shared" ref="EB92" si="509">EB$6*$M91</f>
        <v>0</v>
      </c>
      <c r="EC92" s="1887">
        <f t="shared" ref="EC92" si="510">EC$6*$M91</f>
        <v>0</v>
      </c>
      <c r="ED92" s="1887">
        <f t="shared" ref="ED92" si="511">ED$6*$M91</f>
        <v>0</v>
      </c>
      <c r="EE92" s="74"/>
      <c r="EF92" s="1"/>
    </row>
    <row r="93" spans="1:136" s="42" customFormat="1">
      <c r="A93"/>
      <c r="B93" t="s">
        <v>235</v>
      </c>
      <c r="C93"/>
      <c r="D93"/>
      <c r="E93"/>
      <c r="F93"/>
      <c r="G93"/>
      <c r="H93"/>
      <c r="I93"/>
      <c r="J93"/>
      <c r="K93" s="15"/>
      <c r="L93"/>
      <c r="M93" s="646"/>
      <c r="N93" s="1434"/>
      <c r="O93" s="466">
        <f>SUM(O90:O92)</f>
        <v>-12907275.830895012</v>
      </c>
      <c r="P93" s="466">
        <f>SUM(P90:P92)</f>
        <v>-12907275.830895012</v>
      </c>
      <c r="Q93" s="466">
        <f>SUM(Q90:Q92)</f>
        <v>-12907275.830895012</v>
      </c>
      <c r="R93" s="466">
        <f t="shared" ref="R93" si="512">SUM(R90:R92)</f>
        <v>-12907275.830895012</v>
      </c>
      <c r="S93" s="466">
        <f t="shared" ref="S93" si="513">SUM(S90:S92)</f>
        <v>-12907275.830895012</v>
      </c>
      <c r="T93" s="466">
        <f t="shared" ref="T93" si="514">SUM(T90:T92)</f>
        <v>-12907275.830895012</v>
      </c>
      <c r="U93" s="466">
        <f t="shared" ref="U93" si="515">SUM(U90:U92)</f>
        <v>-12907275.830895012</v>
      </c>
      <c r="V93" s="466">
        <f t="shared" ref="V93" si="516">SUM(V90:V92)</f>
        <v>-12907275.830895012</v>
      </c>
      <c r="W93" s="466">
        <f t="shared" ref="W93" si="517">SUM(W90:W92)</f>
        <v>-12907275.830895012</v>
      </c>
      <c r="X93" s="466">
        <f t="shared" ref="X93" si="518">SUM(X90:X92)</f>
        <v>-12907275.830895012</v>
      </c>
      <c r="Y93" s="466">
        <f t="shared" ref="Y93" si="519">SUM(Y90:Y92)</f>
        <v>-12907275.830895012</v>
      </c>
      <c r="Z93" s="466">
        <f t="shared" ref="Z93" si="520">SUM(Z90:Z92)</f>
        <v>-12907275.830895012</v>
      </c>
      <c r="AA93" s="466">
        <f t="shared" ref="AA93" si="521">SUM(AA90:AA92)</f>
        <v>-12907275.830895012</v>
      </c>
      <c r="AB93" s="466">
        <f t="shared" ref="AB93" si="522">SUM(AB90:AB92)</f>
        <v>-12907275.830895012</v>
      </c>
      <c r="AC93" s="466">
        <f t="shared" ref="AC93" si="523">SUM(AC90:AC92)</f>
        <v>-12907275.830895012</v>
      </c>
      <c r="AD93" s="466">
        <f t="shared" ref="AD93" si="524">SUM(AD90:AD92)</f>
        <v>-12907275.830895012</v>
      </c>
      <c r="AE93" s="466">
        <f t="shared" ref="AE93" si="525">SUM(AE90:AE92)</f>
        <v>-12907275.830895012</v>
      </c>
      <c r="AF93" s="466">
        <f t="shared" ref="AF93" si="526">SUM(AF90:AF92)</f>
        <v>-12907275.830895012</v>
      </c>
      <c r="AG93" s="466">
        <f t="shared" ref="AG93" si="527">SUM(AG90:AG92)</f>
        <v>-12907275.830895012</v>
      </c>
      <c r="AH93" s="466">
        <f t="shared" ref="AH93" si="528">SUM(AH90:AH92)</f>
        <v>-12907275.830895012</v>
      </c>
      <c r="AI93" s="466">
        <f t="shared" ref="AI93" si="529">SUM(AI90:AI92)</f>
        <v>-12907275.830895012</v>
      </c>
      <c r="AJ93" s="466">
        <f t="shared" ref="AJ93" si="530">SUM(AJ90:AJ92)</f>
        <v>-12907275.830895012</v>
      </c>
      <c r="AK93" s="466">
        <f t="shared" ref="AK93" si="531">SUM(AK90:AK92)</f>
        <v>-12907275.830895012</v>
      </c>
      <c r="AL93" s="466">
        <f t="shared" ref="AL93" si="532">SUM(AL90:AL92)</f>
        <v>-12907275.830895012</v>
      </c>
      <c r="AM93" s="466">
        <f t="shared" ref="AM93" si="533">SUM(AM90:AM92)</f>
        <v>-12907275.830895012</v>
      </c>
      <c r="AN93" s="466">
        <f t="shared" ref="AN93" si="534">SUM(AN90:AN92)</f>
        <v>-12907275.830895012</v>
      </c>
      <c r="AO93" s="466">
        <f t="shared" ref="AO93" si="535">SUM(AO90:AO92)</f>
        <v>-12907275.830895012</v>
      </c>
      <c r="AP93" s="466">
        <f t="shared" ref="AP93" si="536">SUM(AP90:AP92)</f>
        <v>-12907275.830895012</v>
      </c>
      <c r="AQ93" s="466">
        <f t="shared" ref="AQ93" si="537">SUM(AQ90:AQ92)</f>
        <v>-12907275.830895012</v>
      </c>
      <c r="AR93" s="466">
        <f t="shared" ref="AR93" si="538">SUM(AR90:AR92)</f>
        <v>-12907275.830895012</v>
      </c>
      <c r="AS93" s="466">
        <f t="shared" ref="AS93" si="539">SUM(AS90:AS92)</f>
        <v>-12907275.830895012</v>
      </c>
      <c r="AT93" s="466">
        <f t="shared" ref="AT93" si="540">SUM(AT90:AT92)</f>
        <v>-12907275.830895012</v>
      </c>
      <c r="AU93" s="466">
        <f t="shared" ref="AU93" si="541">SUM(AU90:AU92)</f>
        <v>-12907275.830895012</v>
      </c>
      <c r="AV93" s="466">
        <f t="shared" ref="AV93" si="542">SUM(AV90:AV92)</f>
        <v>-12907275.830895012</v>
      </c>
      <c r="AW93" s="466">
        <f t="shared" ref="AW93" si="543">SUM(AW90:AW92)</f>
        <v>-12907275.830895012</v>
      </c>
      <c r="AX93" s="466">
        <f t="shared" ref="AX93" si="544">SUM(AX90:AX92)</f>
        <v>-12907275.830895012</v>
      </c>
      <c r="AY93" s="466">
        <f t="shared" ref="AY93" si="545">SUM(AY90:AY92)</f>
        <v>-12907275.830895012</v>
      </c>
      <c r="AZ93" s="466">
        <f t="shared" ref="AZ93" si="546">SUM(AZ90:AZ92)</f>
        <v>-12907275.830895012</v>
      </c>
      <c r="BA93" s="466">
        <f t="shared" ref="BA93" si="547">SUM(BA90:BA92)</f>
        <v>-12907275.830895012</v>
      </c>
      <c r="BB93" s="466">
        <f t="shared" ref="BB93" si="548">SUM(BB90:BB92)</f>
        <v>-12907275.830895012</v>
      </c>
      <c r="BC93" s="466">
        <f t="shared" ref="BC93" si="549">SUM(BC90:BC92)</f>
        <v>-12907275.830895012</v>
      </c>
      <c r="BD93" s="466">
        <f t="shared" ref="BD93" si="550">SUM(BD90:BD92)</f>
        <v>-12907275.830895012</v>
      </c>
      <c r="BE93" s="466">
        <f t="shared" ref="BE93" si="551">SUM(BE90:BE92)</f>
        <v>-12907275.830895012</v>
      </c>
      <c r="BF93" s="466">
        <f t="shared" ref="BF93" si="552">SUM(BF90:BF92)</f>
        <v>-12907275.830895012</v>
      </c>
      <c r="BG93" s="466">
        <f t="shared" ref="BG93" si="553">SUM(BG90:BG92)</f>
        <v>-12907275.830895012</v>
      </c>
      <c r="BH93" s="466">
        <f t="shared" ref="BH93" si="554">SUM(BH90:BH92)</f>
        <v>-12907275.830895012</v>
      </c>
      <c r="BI93" s="466">
        <f t="shared" ref="BI93" si="555">SUM(BI90:BI92)</f>
        <v>-12907275.830895012</v>
      </c>
      <c r="BJ93" s="466">
        <f t="shared" ref="BJ93" si="556">SUM(BJ90:BJ92)</f>
        <v>-12907275.830895012</v>
      </c>
      <c r="BK93" s="466">
        <f t="shared" ref="BK93" si="557">SUM(BK90:BK92)</f>
        <v>-12907275.830895012</v>
      </c>
      <c r="BL93" s="466">
        <f t="shared" ref="BL93" si="558">SUM(BL90:BL92)</f>
        <v>-12907275.830895012</v>
      </c>
      <c r="BM93" s="466">
        <f t="shared" ref="BM93" si="559">SUM(BM90:BM92)</f>
        <v>-12907275.830895012</v>
      </c>
      <c r="BN93" s="466">
        <f t="shared" ref="BN93" si="560">SUM(BN90:BN92)</f>
        <v>-12907275.830895012</v>
      </c>
      <c r="BO93" s="466">
        <f t="shared" ref="BO93" si="561">SUM(BO90:BO92)</f>
        <v>-12907275.830895012</v>
      </c>
      <c r="BP93" s="466">
        <f t="shared" ref="BP93" si="562">SUM(BP90:BP92)</f>
        <v>-12907275.830895012</v>
      </c>
      <c r="BQ93" s="466">
        <f t="shared" ref="BQ93" si="563">SUM(BQ90:BQ92)</f>
        <v>-12907275.830895012</v>
      </c>
      <c r="BR93" s="466">
        <f t="shared" ref="BR93" si="564">SUM(BR90:BR92)</f>
        <v>-12907275.830895012</v>
      </c>
      <c r="BS93" s="466">
        <f t="shared" ref="BS93" si="565">SUM(BS90:BS92)</f>
        <v>-12907275.830895012</v>
      </c>
      <c r="BT93" s="466">
        <f t="shared" ref="BT93" si="566">SUM(BT90:BT92)</f>
        <v>-12907275.830895012</v>
      </c>
      <c r="BU93" s="466">
        <f t="shared" ref="BU93" si="567">SUM(BU90:BU92)</f>
        <v>-12907275.830895012</v>
      </c>
      <c r="BV93" s="466">
        <f t="shared" ref="BV93" si="568">SUM(BV90:BV92)</f>
        <v>-12907275.830895012</v>
      </c>
      <c r="BW93" s="466">
        <f t="shared" ref="BW93" si="569">SUM(BW90:BW92)</f>
        <v>-12907275.830895012</v>
      </c>
      <c r="BX93" s="466">
        <f t="shared" ref="BX93" si="570">SUM(BX90:BX92)</f>
        <v>-12907275.830895012</v>
      </c>
      <c r="BY93" s="466">
        <f t="shared" ref="BY93" si="571">SUM(BY90:BY92)</f>
        <v>-12907275.830895012</v>
      </c>
      <c r="BZ93" s="466">
        <f t="shared" ref="BZ93" si="572">SUM(BZ90:BZ92)</f>
        <v>-12907275.830895012</v>
      </c>
      <c r="CA93" s="466">
        <f t="shared" ref="CA93" si="573">SUM(CA90:CA92)</f>
        <v>-12907275.830895012</v>
      </c>
      <c r="CB93" s="466">
        <f t="shared" ref="CB93" si="574">SUM(CB90:CB92)</f>
        <v>-12907275.830895012</v>
      </c>
      <c r="CC93" s="466">
        <f t="shared" ref="CC93" si="575">SUM(CC90:CC92)</f>
        <v>-12907275.830895012</v>
      </c>
      <c r="CD93" s="466">
        <f t="shared" ref="CD93" si="576">SUM(CD90:CD92)</f>
        <v>-12907275.830895012</v>
      </c>
      <c r="CE93" s="466">
        <f t="shared" ref="CE93" si="577">SUM(CE90:CE92)</f>
        <v>-12907275.830895012</v>
      </c>
      <c r="CF93" s="466">
        <f t="shared" ref="CF93" si="578">SUM(CF90:CF92)</f>
        <v>-12907275.830895012</v>
      </c>
      <c r="CG93" s="466">
        <f t="shared" ref="CG93" si="579">SUM(CG90:CG92)</f>
        <v>-12907275.830895012</v>
      </c>
      <c r="CH93" s="466">
        <f t="shared" ref="CH93" si="580">SUM(CH90:CH92)</f>
        <v>-12907275.830895012</v>
      </c>
      <c r="CI93" s="466">
        <f t="shared" ref="CI93" si="581">SUM(CI90:CI92)</f>
        <v>-12907275.830895012</v>
      </c>
      <c r="CJ93" s="466">
        <f t="shared" ref="CJ93" si="582">SUM(CJ90:CJ92)</f>
        <v>-12907275.830895012</v>
      </c>
      <c r="CK93" s="466">
        <f t="shared" ref="CK93" si="583">SUM(CK90:CK92)</f>
        <v>-12907275.830895012</v>
      </c>
      <c r="CL93" s="466">
        <f t="shared" ref="CL93" si="584">SUM(CL90:CL92)</f>
        <v>-12907275.830895012</v>
      </c>
      <c r="CM93" s="466">
        <f t="shared" ref="CM93" si="585">SUM(CM90:CM92)</f>
        <v>-12907275.830895012</v>
      </c>
      <c r="CN93" s="466">
        <f t="shared" ref="CN93" si="586">SUM(CN90:CN92)</f>
        <v>-12907275.830895012</v>
      </c>
      <c r="CO93" s="466">
        <f t="shared" ref="CO93" si="587">SUM(CO90:CO92)</f>
        <v>-12907275.830895012</v>
      </c>
      <c r="CP93" s="466">
        <f t="shared" ref="CP93" si="588">SUM(CP90:CP92)</f>
        <v>-12907275.830895012</v>
      </c>
      <c r="CQ93" s="466">
        <f t="shared" ref="CQ93" si="589">SUM(CQ90:CQ92)</f>
        <v>-12907275.830895012</v>
      </c>
      <c r="CR93" s="466">
        <f t="shared" ref="CR93" si="590">SUM(CR90:CR92)</f>
        <v>-12907275.830895012</v>
      </c>
      <c r="CS93" s="466">
        <f t="shared" ref="CS93" si="591">SUM(CS90:CS92)</f>
        <v>-12907275.830895012</v>
      </c>
      <c r="CT93" s="466">
        <f t="shared" ref="CT93" si="592">SUM(CT90:CT92)</f>
        <v>0</v>
      </c>
      <c r="CU93" s="466">
        <f t="shared" ref="CU93" si="593">SUM(CU90:CU92)</f>
        <v>0</v>
      </c>
      <c r="CV93" s="466">
        <f t="shared" ref="CV93" si="594">SUM(CV90:CV92)</f>
        <v>0</v>
      </c>
      <c r="CW93" s="466">
        <f t="shared" ref="CW93" si="595">SUM(CW90:CW92)</f>
        <v>0</v>
      </c>
      <c r="CX93" s="466">
        <f t="shared" ref="CX93" si="596">SUM(CX90:CX92)</f>
        <v>0</v>
      </c>
      <c r="CY93" s="466">
        <f t="shared" ref="CY93" si="597">SUM(CY90:CY92)</f>
        <v>0</v>
      </c>
      <c r="CZ93" s="466">
        <f t="shared" ref="CZ93" si="598">SUM(CZ90:CZ92)</f>
        <v>0</v>
      </c>
      <c r="DA93" s="466">
        <f t="shared" ref="DA93" si="599">SUM(DA90:DA92)</f>
        <v>0</v>
      </c>
      <c r="DB93" s="466">
        <f t="shared" ref="DB93" si="600">SUM(DB90:DB92)</f>
        <v>0</v>
      </c>
      <c r="DC93" s="466">
        <f t="shared" ref="DC93" si="601">SUM(DC90:DC92)</f>
        <v>0</v>
      </c>
      <c r="DD93" s="466">
        <f t="shared" ref="DD93" si="602">SUM(DD90:DD92)</f>
        <v>0</v>
      </c>
      <c r="DE93" s="466">
        <f t="shared" ref="DE93" si="603">SUM(DE90:DE92)</f>
        <v>0</v>
      </c>
      <c r="DF93" s="466">
        <f t="shared" ref="DF93" si="604">SUM(DF90:DF92)</f>
        <v>0</v>
      </c>
      <c r="DG93" s="466">
        <f t="shared" ref="DG93" si="605">SUM(DG90:DG92)</f>
        <v>0</v>
      </c>
      <c r="DH93" s="466">
        <f t="shared" ref="DH93" si="606">SUM(DH90:DH92)</f>
        <v>0</v>
      </c>
      <c r="DI93" s="466">
        <f t="shared" ref="DI93" si="607">SUM(DI90:DI92)</f>
        <v>0</v>
      </c>
      <c r="DJ93" s="466">
        <f t="shared" ref="DJ93" si="608">SUM(DJ90:DJ92)</f>
        <v>0</v>
      </c>
      <c r="DK93" s="466">
        <f t="shared" ref="DK93" si="609">SUM(DK90:DK92)</f>
        <v>0</v>
      </c>
      <c r="DL93" s="466">
        <f t="shared" ref="DL93" si="610">SUM(DL90:DL92)</f>
        <v>0</v>
      </c>
      <c r="DM93" s="466">
        <f t="shared" ref="DM93" si="611">SUM(DM90:DM92)</f>
        <v>0</v>
      </c>
      <c r="DN93" s="466">
        <f t="shared" ref="DN93" si="612">SUM(DN90:DN92)</f>
        <v>0</v>
      </c>
      <c r="DO93" s="466">
        <f t="shared" ref="DO93" si="613">SUM(DO90:DO92)</f>
        <v>0</v>
      </c>
      <c r="DP93" s="466">
        <f t="shared" ref="DP93" si="614">SUM(DP90:DP92)</f>
        <v>0</v>
      </c>
      <c r="DQ93" s="466">
        <f t="shared" ref="DQ93" si="615">SUM(DQ90:DQ92)</f>
        <v>0</v>
      </c>
      <c r="DR93" s="466">
        <f t="shared" ref="DR93" si="616">SUM(DR90:DR92)</f>
        <v>0</v>
      </c>
      <c r="DS93" s="466">
        <f t="shared" ref="DS93" si="617">SUM(DS90:DS92)</f>
        <v>0</v>
      </c>
      <c r="DT93" s="466">
        <f t="shared" ref="DT93" si="618">SUM(DT90:DT92)</f>
        <v>0</v>
      </c>
      <c r="DU93" s="466">
        <f t="shared" ref="DU93" si="619">SUM(DU90:DU92)</f>
        <v>0</v>
      </c>
      <c r="DV93" s="466">
        <f t="shared" ref="DV93" si="620">SUM(DV90:DV92)</f>
        <v>0</v>
      </c>
      <c r="DW93" s="466">
        <f t="shared" ref="DW93" si="621">SUM(DW90:DW92)</f>
        <v>0</v>
      </c>
      <c r="DX93" s="466">
        <f t="shared" ref="DX93" si="622">SUM(DX90:DX92)</f>
        <v>0</v>
      </c>
      <c r="DY93" s="466">
        <f t="shared" ref="DY93" si="623">SUM(DY90:DY92)</f>
        <v>0</v>
      </c>
      <c r="DZ93" s="466">
        <f t="shared" ref="DZ93" si="624">SUM(DZ90:DZ92)</f>
        <v>0</v>
      </c>
      <c r="EA93" s="466">
        <f t="shared" ref="EA93" si="625">SUM(EA90:EA92)</f>
        <v>0</v>
      </c>
      <c r="EB93" s="466">
        <f t="shared" ref="EB93" si="626">SUM(EB90:EB92)</f>
        <v>0</v>
      </c>
      <c r="EC93" s="466">
        <f t="shared" ref="EC93" si="627">SUM(EC90:EC92)</f>
        <v>0</v>
      </c>
      <c r="ED93" s="466">
        <f t="shared" ref="ED93" si="628">SUM(ED90:ED92)</f>
        <v>0</v>
      </c>
      <c r="EE93" s="74"/>
      <c r="EF93" s="1"/>
    </row>
    <row r="94" spans="1:136" s="42" customFormat="1">
      <c r="A94"/>
      <c r="B94"/>
      <c r="C94"/>
      <c r="D94"/>
      <c r="E94"/>
      <c r="F94"/>
      <c r="G94"/>
      <c r="H94"/>
      <c r="I94"/>
      <c r="J94"/>
      <c r="K94" s="15"/>
      <c r="L94"/>
      <c r="M94" s="646"/>
      <c r="N94" s="1434"/>
      <c r="O94" s="466"/>
      <c r="P94" s="466"/>
      <c r="Q94" s="466"/>
      <c r="R94" s="466"/>
      <c r="S94" s="466"/>
      <c r="T94" s="466"/>
      <c r="U94" s="466"/>
      <c r="V94" s="466"/>
      <c r="W94" s="466"/>
      <c r="X94" s="466"/>
      <c r="Y94" s="466"/>
      <c r="Z94" s="466"/>
      <c r="AA94" s="466"/>
      <c r="AB94" s="466"/>
      <c r="AC94" s="466"/>
      <c r="AD94" s="466"/>
      <c r="AE94" s="466"/>
      <c r="AF94" s="466"/>
      <c r="AG94" s="466"/>
      <c r="AH94" s="466"/>
      <c r="AI94" s="466"/>
      <c r="AJ94" s="466"/>
      <c r="AK94" s="466"/>
      <c r="AL94" s="466"/>
      <c r="AM94" s="466"/>
      <c r="AN94" s="466"/>
      <c r="AO94" s="466"/>
      <c r="AP94" s="466"/>
      <c r="AQ94" s="466"/>
      <c r="AR94" s="466"/>
      <c r="AS94" s="466"/>
      <c r="AT94" s="466"/>
      <c r="AU94" s="466"/>
      <c r="AV94" s="466"/>
      <c r="AW94" s="466"/>
      <c r="AX94" s="466"/>
      <c r="AY94" s="466"/>
      <c r="AZ94" s="466"/>
      <c r="BA94" s="466"/>
      <c r="BB94" s="466"/>
      <c r="BC94" s="466"/>
      <c r="BD94" s="466"/>
      <c r="BE94" s="466"/>
      <c r="BF94" s="466"/>
      <c r="BG94" s="466"/>
      <c r="BH94" s="466"/>
      <c r="BI94" s="466"/>
      <c r="BJ94" s="466"/>
      <c r="BK94" s="466"/>
      <c r="BL94" s="466"/>
      <c r="BM94" s="466"/>
      <c r="BN94" s="466"/>
      <c r="BO94" s="466"/>
      <c r="BP94" s="466"/>
      <c r="BQ94" s="466"/>
      <c r="BR94" s="466"/>
      <c r="BS94" s="466"/>
      <c r="BT94" s="466"/>
      <c r="BU94" s="466"/>
      <c r="BV94" s="466"/>
      <c r="BW94" s="466"/>
      <c r="BX94" s="466"/>
      <c r="BY94" s="466"/>
      <c r="BZ94" s="466"/>
      <c r="CA94" s="466"/>
      <c r="CB94" s="466"/>
      <c r="CC94" s="466"/>
      <c r="CD94" s="466"/>
      <c r="CE94" s="466"/>
      <c r="CF94" s="466"/>
      <c r="CG94" s="466"/>
      <c r="CH94" s="466"/>
      <c r="CI94" s="466"/>
      <c r="CJ94" s="466"/>
      <c r="CK94" s="466"/>
      <c r="CL94" s="466"/>
      <c r="CM94" s="466"/>
      <c r="CN94" s="466"/>
      <c r="CO94" s="466"/>
      <c r="CP94" s="466"/>
      <c r="CQ94" s="466"/>
      <c r="CR94" s="466"/>
      <c r="CS94" s="466"/>
      <c r="CT94" s="466"/>
      <c r="CU94" s="466"/>
      <c r="CV94" s="466"/>
      <c r="CW94" s="466"/>
      <c r="CX94" s="466"/>
      <c r="CY94" s="466"/>
      <c r="CZ94" s="466"/>
      <c r="DA94" s="466"/>
      <c r="DB94" s="466"/>
      <c r="DC94" s="466"/>
      <c r="DD94" s="466"/>
      <c r="DE94" s="466"/>
      <c r="DF94" s="466"/>
      <c r="DG94" s="466"/>
      <c r="DH94" s="466"/>
      <c r="DI94" s="466"/>
      <c r="DJ94" s="466"/>
      <c r="DK94" s="466"/>
      <c r="DL94" s="466"/>
      <c r="DM94" s="466"/>
      <c r="DN94" s="466"/>
      <c r="DO94" s="466"/>
      <c r="DP94" s="466"/>
      <c r="DQ94" s="466"/>
      <c r="DR94" s="466"/>
      <c r="DS94" s="466"/>
      <c r="DT94" s="466"/>
      <c r="DU94" s="466"/>
      <c r="DV94" s="466"/>
      <c r="DW94" s="466"/>
      <c r="DX94" s="466"/>
      <c r="DY94" s="466"/>
      <c r="DZ94" s="466"/>
      <c r="EA94" s="466"/>
      <c r="EB94" s="466"/>
      <c r="EC94" s="466"/>
      <c r="ED94" s="466"/>
      <c r="EE94" s="47"/>
      <c r="EF94"/>
    </row>
    <row r="95" spans="1:136" s="42" customFormat="1">
      <c r="A95" s="1" t="str">
        <f>B17</f>
        <v xml:space="preserve">Investor C </v>
      </c>
      <c r="B95"/>
      <c r="C95"/>
      <c r="D95"/>
      <c r="E95"/>
      <c r="F95"/>
      <c r="G95"/>
      <c r="H95"/>
      <c r="I95"/>
      <c r="J95"/>
      <c r="K95" s="15"/>
      <c r="L95"/>
      <c r="M95" s="646"/>
      <c r="N95" s="1434"/>
      <c r="O95" s="466"/>
      <c r="P95" s="466"/>
      <c r="Q95" s="466"/>
      <c r="R95" s="466"/>
      <c r="S95" s="466"/>
      <c r="T95" s="466"/>
      <c r="U95" s="466"/>
      <c r="V95" s="466"/>
      <c r="W95" s="466"/>
      <c r="X95" s="466"/>
      <c r="Y95" s="466"/>
      <c r="Z95" s="466"/>
      <c r="AA95" s="466"/>
      <c r="AB95" s="466"/>
      <c r="AC95" s="466"/>
      <c r="AD95" s="466"/>
      <c r="AE95" s="466"/>
      <c r="AF95" s="466"/>
      <c r="AG95" s="466"/>
      <c r="AH95" s="466"/>
      <c r="AI95" s="466"/>
      <c r="AJ95" s="466"/>
      <c r="AK95" s="466"/>
      <c r="AL95" s="466"/>
      <c r="AM95" s="466"/>
      <c r="AN95" s="466"/>
      <c r="AO95" s="466"/>
      <c r="AP95" s="466"/>
      <c r="AQ95" s="466"/>
      <c r="AR95" s="466"/>
      <c r="AS95" s="466"/>
      <c r="AT95" s="466"/>
      <c r="AU95" s="466"/>
      <c r="AV95" s="466"/>
      <c r="AW95" s="466"/>
      <c r="AX95" s="466"/>
      <c r="AY95" s="466"/>
      <c r="AZ95" s="466"/>
      <c r="BA95" s="466"/>
      <c r="BB95" s="466"/>
      <c r="BC95" s="466"/>
      <c r="BD95" s="466"/>
      <c r="BE95" s="466"/>
      <c r="BF95" s="466"/>
      <c r="BG95" s="466"/>
      <c r="BH95" s="466"/>
      <c r="BI95" s="466"/>
      <c r="BJ95" s="466"/>
      <c r="BK95" s="466"/>
      <c r="BL95" s="466"/>
      <c r="BM95" s="466"/>
      <c r="BN95" s="466"/>
      <c r="BO95" s="466"/>
      <c r="BP95" s="466"/>
      <c r="BQ95" s="466"/>
      <c r="BR95" s="466"/>
      <c r="BS95" s="466"/>
      <c r="BT95" s="466"/>
      <c r="BU95" s="466"/>
      <c r="BV95" s="466"/>
      <c r="BW95" s="466"/>
      <c r="BX95" s="466"/>
      <c r="BY95" s="466"/>
      <c r="BZ95" s="466"/>
      <c r="CA95" s="466"/>
      <c r="CB95" s="466"/>
      <c r="CC95" s="466"/>
      <c r="CD95" s="466"/>
      <c r="CE95" s="466"/>
      <c r="CF95" s="466"/>
      <c r="CG95" s="466"/>
      <c r="CH95" s="466"/>
      <c r="CI95" s="466"/>
      <c r="CJ95" s="466"/>
      <c r="CK95" s="466"/>
      <c r="CL95" s="466"/>
      <c r="CM95" s="466"/>
      <c r="CN95" s="466"/>
      <c r="CO95" s="466"/>
      <c r="CP95" s="466"/>
      <c r="CQ95" s="466"/>
      <c r="CR95" s="466"/>
      <c r="CS95" s="466"/>
      <c r="CT95" s="466"/>
      <c r="CU95" s="466"/>
      <c r="CV95" s="466"/>
      <c r="CW95" s="466"/>
      <c r="CX95" s="466"/>
      <c r="CY95" s="466"/>
      <c r="CZ95" s="466"/>
      <c r="DA95" s="466"/>
      <c r="DB95" s="466"/>
      <c r="DC95" s="466"/>
      <c r="DD95" s="466"/>
      <c r="DE95" s="466"/>
      <c r="DF95" s="466"/>
      <c r="DG95" s="466"/>
      <c r="DH95" s="466"/>
      <c r="DI95" s="466"/>
      <c r="DJ95" s="466"/>
      <c r="DK95" s="466"/>
      <c r="DL95" s="466"/>
      <c r="DM95" s="466"/>
      <c r="DN95" s="466"/>
      <c r="DO95" s="466"/>
      <c r="DP95" s="466"/>
      <c r="DQ95" s="466"/>
      <c r="DR95" s="466"/>
      <c r="DS95" s="466"/>
      <c r="DT95" s="466"/>
      <c r="DU95" s="466"/>
      <c r="DV95" s="466"/>
      <c r="DW95" s="466"/>
      <c r="DX95" s="466"/>
      <c r="DY95" s="466"/>
      <c r="DZ95" s="466"/>
      <c r="EA95" s="466"/>
      <c r="EB95" s="466"/>
      <c r="EC95" s="466"/>
      <c r="ED95" s="466"/>
      <c r="EE95" s="47"/>
      <c r="EF95"/>
    </row>
    <row r="96" spans="1:136" s="42" customFormat="1">
      <c r="A96"/>
      <c r="B96" t="s">
        <v>321</v>
      </c>
      <c r="C96"/>
      <c r="D96"/>
      <c r="E96"/>
      <c r="F96"/>
      <c r="G96"/>
      <c r="H96"/>
      <c r="I96"/>
      <c r="J96"/>
      <c r="K96" s="15"/>
      <c r="L96"/>
      <c r="M96" s="646"/>
      <c r="N96" s="1434"/>
      <c r="O96" s="466">
        <f>F17</f>
        <v>0</v>
      </c>
      <c r="P96" s="466">
        <f>O99</f>
        <v>0</v>
      </c>
      <c r="Q96" s="466">
        <f>P99</f>
        <v>0</v>
      </c>
      <c r="R96" s="466">
        <f t="shared" ref="R96:CB96" si="629">Q99</f>
        <v>0</v>
      </c>
      <c r="S96" s="466">
        <f t="shared" si="629"/>
        <v>0</v>
      </c>
      <c r="T96" s="466">
        <f t="shared" si="629"/>
        <v>0</v>
      </c>
      <c r="U96" s="466">
        <f t="shared" si="629"/>
        <v>0</v>
      </c>
      <c r="V96" s="466">
        <f t="shared" si="629"/>
        <v>0</v>
      </c>
      <c r="W96" s="466">
        <f t="shared" si="629"/>
        <v>0</v>
      </c>
      <c r="X96" s="466">
        <f t="shared" si="629"/>
        <v>0</v>
      </c>
      <c r="Y96" s="466">
        <f t="shared" si="629"/>
        <v>0</v>
      </c>
      <c r="Z96" s="466">
        <f t="shared" si="629"/>
        <v>0</v>
      </c>
      <c r="AA96" s="466">
        <f t="shared" si="629"/>
        <v>0</v>
      </c>
      <c r="AB96" s="466">
        <f t="shared" si="629"/>
        <v>0</v>
      </c>
      <c r="AC96" s="466">
        <f t="shared" si="629"/>
        <v>0</v>
      </c>
      <c r="AD96" s="466">
        <f t="shared" si="629"/>
        <v>0</v>
      </c>
      <c r="AE96" s="466">
        <f t="shared" si="629"/>
        <v>0</v>
      </c>
      <c r="AF96" s="466">
        <f t="shared" si="629"/>
        <v>0</v>
      </c>
      <c r="AG96" s="466">
        <f t="shared" si="629"/>
        <v>0</v>
      </c>
      <c r="AH96" s="466">
        <f t="shared" si="629"/>
        <v>0</v>
      </c>
      <c r="AI96" s="466">
        <f t="shared" si="629"/>
        <v>0</v>
      </c>
      <c r="AJ96" s="466">
        <f t="shared" si="629"/>
        <v>0</v>
      </c>
      <c r="AK96" s="466">
        <f t="shared" si="629"/>
        <v>0</v>
      </c>
      <c r="AL96" s="466">
        <f t="shared" si="629"/>
        <v>0</v>
      </c>
      <c r="AM96" s="466">
        <f t="shared" si="629"/>
        <v>0</v>
      </c>
      <c r="AN96" s="466">
        <f t="shared" si="629"/>
        <v>0</v>
      </c>
      <c r="AO96" s="466">
        <f t="shared" si="629"/>
        <v>0</v>
      </c>
      <c r="AP96" s="466">
        <f t="shared" si="629"/>
        <v>0</v>
      </c>
      <c r="AQ96" s="466">
        <f t="shared" si="629"/>
        <v>0</v>
      </c>
      <c r="AR96" s="466">
        <f t="shared" si="629"/>
        <v>0</v>
      </c>
      <c r="AS96" s="466">
        <f t="shared" si="629"/>
        <v>0</v>
      </c>
      <c r="AT96" s="466">
        <f t="shared" si="629"/>
        <v>0</v>
      </c>
      <c r="AU96" s="466">
        <f t="shared" si="629"/>
        <v>0</v>
      </c>
      <c r="AV96" s="466">
        <f t="shared" si="629"/>
        <v>0</v>
      </c>
      <c r="AW96" s="466">
        <f t="shared" si="629"/>
        <v>0</v>
      </c>
      <c r="AX96" s="466">
        <f t="shared" si="629"/>
        <v>0</v>
      </c>
      <c r="AY96" s="466">
        <f t="shared" si="629"/>
        <v>0</v>
      </c>
      <c r="AZ96" s="466">
        <f t="shared" si="629"/>
        <v>0</v>
      </c>
      <c r="BA96" s="466">
        <f t="shared" si="629"/>
        <v>0</v>
      </c>
      <c r="BB96" s="466">
        <f t="shared" si="629"/>
        <v>0</v>
      </c>
      <c r="BC96" s="466">
        <f t="shared" si="629"/>
        <v>0</v>
      </c>
      <c r="BD96" s="466">
        <f t="shared" si="629"/>
        <v>0</v>
      </c>
      <c r="BE96" s="466">
        <f t="shared" si="629"/>
        <v>0</v>
      </c>
      <c r="BF96" s="466">
        <f t="shared" si="629"/>
        <v>0</v>
      </c>
      <c r="BG96" s="466">
        <f t="shared" si="629"/>
        <v>0</v>
      </c>
      <c r="BH96" s="466">
        <f t="shared" si="629"/>
        <v>0</v>
      </c>
      <c r="BI96" s="466">
        <f t="shared" si="629"/>
        <v>0</v>
      </c>
      <c r="BJ96" s="466">
        <f t="shared" si="629"/>
        <v>0</v>
      </c>
      <c r="BK96" s="466">
        <f t="shared" si="629"/>
        <v>0</v>
      </c>
      <c r="BL96" s="466">
        <f t="shared" si="629"/>
        <v>0</v>
      </c>
      <c r="BM96" s="466">
        <f t="shared" si="629"/>
        <v>0</v>
      </c>
      <c r="BN96" s="466">
        <f t="shared" si="629"/>
        <v>0</v>
      </c>
      <c r="BO96" s="466">
        <f t="shared" si="629"/>
        <v>0</v>
      </c>
      <c r="BP96" s="466">
        <f t="shared" si="629"/>
        <v>0</v>
      </c>
      <c r="BQ96" s="466">
        <f t="shared" si="629"/>
        <v>0</v>
      </c>
      <c r="BR96" s="466">
        <f t="shared" si="629"/>
        <v>0</v>
      </c>
      <c r="BS96" s="466">
        <f t="shared" si="629"/>
        <v>0</v>
      </c>
      <c r="BT96" s="466">
        <f t="shared" si="629"/>
        <v>0</v>
      </c>
      <c r="BU96" s="466">
        <f t="shared" si="629"/>
        <v>0</v>
      </c>
      <c r="BV96" s="466">
        <f t="shared" si="629"/>
        <v>0</v>
      </c>
      <c r="BW96" s="466">
        <f t="shared" si="629"/>
        <v>0</v>
      </c>
      <c r="BX96" s="466">
        <f t="shared" si="629"/>
        <v>0</v>
      </c>
      <c r="BY96" s="466">
        <f t="shared" si="629"/>
        <v>0</v>
      </c>
      <c r="BZ96" s="466">
        <f t="shared" si="629"/>
        <v>0</v>
      </c>
      <c r="CA96" s="466">
        <f t="shared" si="629"/>
        <v>0</v>
      </c>
      <c r="CB96" s="466">
        <f t="shared" si="629"/>
        <v>0</v>
      </c>
      <c r="CC96" s="466">
        <f t="shared" ref="CC96:ED96" si="630">CB99</f>
        <v>0</v>
      </c>
      <c r="CD96" s="466">
        <f t="shared" si="630"/>
        <v>0</v>
      </c>
      <c r="CE96" s="466">
        <f t="shared" si="630"/>
        <v>0</v>
      </c>
      <c r="CF96" s="466">
        <f t="shared" si="630"/>
        <v>0</v>
      </c>
      <c r="CG96" s="466">
        <f t="shared" si="630"/>
        <v>0</v>
      </c>
      <c r="CH96" s="466">
        <f t="shared" si="630"/>
        <v>0</v>
      </c>
      <c r="CI96" s="466">
        <f t="shared" si="630"/>
        <v>0</v>
      </c>
      <c r="CJ96" s="466">
        <f t="shared" si="630"/>
        <v>0</v>
      </c>
      <c r="CK96" s="466">
        <f t="shared" si="630"/>
        <v>0</v>
      </c>
      <c r="CL96" s="466">
        <f t="shared" si="630"/>
        <v>0</v>
      </c>
      <c r="CM96" s="466">
        <f t="shared" si="630"/>
        <v>0</v>
      </c>
      <c r="CN96" s="466">
        <f t="shared" si="630"/>
        <v>0</v>
      </c>
      <c r="CO96" s="466">
        <f t="shared" si="630"/>
        <v>0</v>
      </c>
      <c r="CP96" s="466">
        <f t="shared" si="630"/>
        <v>0</v>
      </c>
      <c r="CQ96" s="466">
        <f t="shared" si="630"/>
        <v>0</v>
      </c>
      <c r="CR96" s="466">
        <f t="shared" si="630"/>
        <v>0</v>
      </c>
      <c r="CS96" s="466">
        <f t="shared" si="630"/>
        <v>0</v>
      </c>
      <c r="CT96" s="466">
        <f t="shared" si="630"/>
        <v>0</v>
      </c>
      <c r="CU96" s="466">
        <f t="shared" si="630"/>
        <v>0</v>
      </c>
      <c r="CV96" s="466">
        <f t="shared" si="630"/>
        <v>0</v>
      </c>
      <c r="CW96" s="466">
        <f t="shared" si="630"/>
        <v>0</v>
      </c>
      <c r="CX96" s="466">
        <f t="shared" si="630"/>
        <v>0</v>
      </c>
      <c r="CY96" s="466">
        <f t="shared" si="630"/>
        <v>0</v>
      </c>
      <c r="CZ96" s="466">
        <f t="shared" si="630"/>
        <v>0</v>
      </c>
      <c r="DA96" s="466">
        <f t="shared" si="630"/>
        <v>0</v>
      </c>
      <c r="DB96" s="466">
        <f t="shared" si="630"/>
        <v>0</v>
      </c>
      <c r="DC96" s="466">
        <f t="shared" si="630"/>
        <v>0</v>
      </c>
      <c r="DD96" s="466">
        <f t="shared" si="630"/>
        <v>0</v>
      </c>
      <c r="DE96" s="466">
        <f t="shared" si="630"/>
        <v>0</v>
      </c>
      <c r="DF96" s="466">
        <f t="shared" si="630"/>
        <v>0</v>
      </c>
      <c r="DG96" s="466">
        <f t="shared" si="630"/>
        <v>0</v>
      </c>
      <c r="DH96" s="466">
        <f t="shared" si="630"/>
        <v>0</v>
      </c>
      <c r="DI96" s="466">
        <f t="shared" si="630"/>
        <v>0</v>
      </c>
      <c r="DJ96" s="466">
        <f t="shared" si="630"/>
        <v>0</v>
      </c>
      <c r="DK96" s="466">
        <f t="shared" si="630"/>
        <v>0</v>
      </c>
      <c r="DL96" s="466">
        <f t="shared" si="630"/>
        <v>0</v>
      </c>
      <c r="DM96" s="466">
        <f t="shared" si="630"/>
        <v>0</v>
      </c>
      <c r="DN96" s="466">
        <f t="shared" si="630"/>
        <v>0</v>
      </c>
      <c r="DO96" s="466">
        <f t="shared" si="630"/>
        <v>0</v>
      </c>
      <c r="DP96" s="466">
        <f t="shared" si="630"/>
        <v>0</v>
      </c>
      <c r="DQ96" s="466">
        <f t="shared" si="630"/>
        <v>0</v>
      </c>
      <c r="DR96" s="466">
        <f t="shared" si="630"/>
        <v>0</v>
      </c>
      <c r="DS96" s="466">
        <f t="shared" si="630"/>
        <v>0</v>
      </c>
      <c r="DT96" s="466">
        <f t="shared" si="630"/>
        <v>0</v>
      </c>
      <c r="DU96" s="466">
        <f t="shared" si="630"/>
        <v>0</v>
      </c>
      <c r="DV96" s="466">
        <f t="shared" si="630"/>
        <v>0</v>
      </c>
      <c r="DW96" s="466">
        <f t="shared" si="630"/>
        <v>0</v>
      </c>
      <c r="DX96" s="466">
        <f t="shared" si="630"/>
        <v>0</v>
      </c>
      <c r="DY96" s="466">
        <f t="shared" si="630"/>
        <v>0</v>
      </c>
      <c r="DZ96" s="466">
        <f t="shared" si="630"/>
        <v>0</v>
      </c>
      <c r="EA96" s="466">
        <f t="shared" si="630"/>
        <v>0</v>
      </c>
      <c r="EB96" s="466">
        <f t="shared" si="630"/>
        <v>0</v>
      </c>
      <c r="EC96" s="466">
        <f t="shared" si="630"/>
        <v>0</v>
      </c>
      <c r="ED96" s="466">
        <f t="shared" si="630"/>
        <v>0</v>
      </c>
      <c r="EE96" s="47"/>
      <c r="EF96"/>
    </row>
    <row r="97" spans="1:136" s="42" customFormat="1">
      <c r="A97" s="36"/>
      <c r="B97" s="36" t="s">
        <v>322</v>
      </c>
      <c r="C97" s="36"/>
      <c r="D97" s="36"/>
      <c r="E97" s="36"/>
      <c r="F97" s="36"/>
      <c r="G97" s="36"/>
      <c r="H97" s="36"/>
      <c r="I97" s="36"/>
      <c r="J97" s="36"/>
      <c r="K97" s="159" t="s">
        <v>319</v>
      </c>
      <c r="L97" s="160"/>
      <c r="M97" s="651">
        <f>D17</f>
        <v>0</v>
      </c>
      <c r="N97" s="1440"/>
      <c r="O97" s="637">
        <f>MIN(-O96,O$80*$M97)</f>
        <v>0</v>
      </c>
      <c r="P97" s="637">
        <f t="shared" ref="P97:CA97" si="631">MIN(-P96,P$80*$M97)</f>
        <v>0</v>
      </c>
      <c r="Q97" s="637">
        <f>MIN(-Q96,Q$80*$M97)</f>
        <v>0</v>
      </c>
      <c r="R97" s="637">
        <f t="shared" si="631"/>
        <v>0</v>
      </c>
      <c r="S97" s="637">
        <f t="shared" si="631"/>
        <v>0</v>
      </c>
      <c r="T97" s="637">
        <f t="shared" si="631"/>
        <v>0</v>
      </c>
      <c r="U97" s="637">
        <f t="shared" si="631"/>
        <v>0</v>
      </c>
      <c r="V97" s="637">
        <f t="shared" si="631"/>
        <v>0</v>
      </c>
      <c r="W97" s="637">
        <f t="shared" si="631"/>
        <v>0</v>
      </c>
      <c r="X97" s="637">
        <f t="shared" si="631"/>
        <v>0</v>
      </c>
      <c r="Y97" s="637">
        <f t="shared" si="631"/>
        <v>0</v>
      </c>
      <c r="Z97" s="637">
        <f t="shared" si="631"/>
        <v>0</v>
      </c>
      <c r="AA97" s="637">
        <f t="shared" si="631"/>
        <v>0</v>
      </c>
      <c r="AB97" s="637">
        <f t="shared" si="631"/>
        <v>0</v>
      </c>
      <c r="AC97" s="637">
        <f t="shared" si="631"/>
        <v>0</v>
      </c>
      <c r="AD97" s="637">
        <f t="shared" si="631"/>
        <v>0</v>
      </c>
      <c r="AE97" s="637">
        <f t="shared" si="631"/>
        <v>0</v>
      </c>
      <c r="AF97" s="637">
        <f t="shared" si="631"/>
        <v>0</v>
      </c>
      <c r="AG97" s="637">
        <f t="shared" si="631"/>
        <v>0</v>
      </c>
      <c r="AH97" s="637">
        <f t="shared" si="631"/>
        <v>0</v>
      </c>
      <c r="AI97" s="637">
        <f t="shared" si="631"/>
        <v>0</v>
      </c>
      <c r="AJ97" s="637">
        <f t="shared" si="631"/>
        <v>0</v>
      </c>
      <c r="AK97" s="637">
        <f t="shared" si="631"/>
        <v>0</v>
      </c>
      <c r="AL97" s="637">
        <f t="shared" si="631"/>
        <v>0</v>
      </c>
      <c r="AM97" s="637">
        <f t="shared" si="631"/>
        <v>0</v>
      </c>
      <c r="AN97" s="637">
        <f t="shared" si="631"/>
        <v>0</v>
      </c>
      <c r="AO97" s="637">
        <f t="shared" si="631"/>
        <v>0</v>
      </c>
      <c r="AP97" s="637">
        <f t="shared" si="631"/>
        <v>0</v>
      </c>
      <c r="AQ97" s="637">
        <f t="shared" si="631"/>
        <v>0</v>
      </c>
      <c r="AR97" s="637">
        <f t="shared" si="631"/>
        <v>0</v>
      </c>
      <c r="AS97" s="637">
        <f t="shared" si="631"/>
        <v>0</v>
      </c>
      <c r="AT97" s="637">
        <f t="shared" si="631"/>
        <v>0</v>
      </c>
      <c r="AU97" s="637">
        <f t="shared" si="631"/>
        <v>0</v>
      </c>
      <c r="AV97" s="637">
        <f t="shared" si="631"/>
        <v>0</v>
      </c>
      <c r="AW97" s="637">
        <f t="shared" si="631"/>
        <v>0</v>
      </c>
      <c r="AX97" s="637">
        <f t="shared" si="631"/>
        <v>0</v>
      </c>
      <c r="AY97" s="637">
        <f t="shared" si="631"/>
        <v>0</v>
      </c>
      <c r="AZ97" s="637">
        <f t="shared" si="631"/>
        <v>0</v>
      </c>
      <c r="BA97" s="637">
        <f t="shared" si="631"/>
        <v>0</v>
      </c>
      <c r="BB97" s="637">
        <f t="shared" si="631"/>
        <v>0</v>
      </c>
      <c r="BC97" s="637">
        <f t="shared" si="631"/>
        <v>0</v>
      </c>
      <c r="BD97" s="637">
        <f t="shared" si="631"/>
        <v>0</v>
      </c>
      <c r="BE97" s="637">
        <f t="shared" si="631"/>
        <v>0</v>
      </c>
      <c r="BF97" s="637">
        <f t="shared" si="631"/>
        <v>0</v>
      </c>
      <c r="BG97" s="637">
        <f t="shared" si="631"/>
        <v>0</v>
      </c>
      <c r="BH97" s="637">
        <f t="shared" si="631"/>
        <v>0</v>
      </c>
      <c r="BI97" s="637">
        <f t="shared" si="631"/>
        <v>0</v>
      </c>
      <c r="BJ97" s="637">
        <f t="shared" si="631"/>
        <v>0</v>
      </c>
      <c r="BK97" s="637">
        <f t="shared" si="631"/>
        <v>0</v>
      </c>
      <c r="BL97" s="637">
        <f t="shared" si="631"/>
        <v>0</v>
      </c>
      <c r="BM97" s="637">
        <f t="shared" si="631"/>
        <v>0</v>
      </c>
      <c r="BN97" s="637">
        <f t="shared" si="631"/>
        <v>0</v>
      </c>
      <c r="BO97" s="637">
        <f t="shared" si="631"/>
        <v>0</v>
      </c>
      <c r="BP97" s="637">
        <f t="shared" si="631"/>
        <v>0</v>
      </c>
      <c r="BQ97" s="637">
        <f t="shared" si="631"/>
        <v>0</v>
      </c>
      <c r="BR97" s="637">
        <f t="shared" si="631"/>
        <v>0</v>
      </c>
      <c r="BS97" s="637">
        <f t="shared" si="631"/>
        <v>0</v>
      </c>
      <c r="BT97" s="637">
        <f t="shared" si="631"/>
        <v>0</v>
      </c>
      <c r="BU97" s="637">
        <f t="shared" si="631"/>
        <v>0</v>
      </c>
      <c r="BV97" s="637">
        <f t="shared" si="631"/>
        <v>0</v>
      </c>
      <c r="BW97" s="637">
        <f t="shared" si="631"/>
        <v>0</v>
      </c>
      <c r="BX97" s="637">
        <f t="shared" si="631"/>
        <v>0</v>
      </c>
      <c r="BY97" s="637">
        <f t="shared" si="631"/>
        <v>0</v>
      </c>
      <c r="BZ97" s="637">
        <f t="shared" si="631"/>
        <v>0</v>
      </c>
      <c r="CA97" s="637">
        <f t="shared" si="631"/>
        <v>0</v>
      </c>
      <c r="CB97" s="637">
        <f t="shared" ref="CB97:ED97" si="632">MIN(-CB96,CB$80*$M97)</f>
        <v>0</v>
      </c>
      <c r="CC97" s="637">
        <f t="shared" si="632"/>
        <v>0</v>
      </c>
      <c r="CD97" s="637">
        <f t="shared" si="632"/>
        <v>0</v>
      </c>
      <c r="CE97" s="637">
        <f t="shared" si="632"/>
        <v>0</v>
      </c>
      <c r="CF97" s="637">
        <f t="shared" si="632"/>
        <v>0</v>
      </c>
      <c r="CG97" s="637">
        <f t="shared" si="632"/>
        <v>0</v>
      </c>
      <c r="CH97" s="637">
        <f t="shared" si="632"/>
        <v>0</v>
      </c>
      <c r="CI97" s="637">
        <f t="shared" si="632"/>
        <v>0</v>
      </c>
      <c r="CJ97" s="637">
        <f t="shared" si="632"/>
        <v>0</v>
      </c>
      <c r="CK97" s="637">
        <f t="shared" si="632"/>
        <v>0</v>
      </c>
      <c r="CL97" s="637">
        <f t="shared" si="632"/>
        <v>0</v>
      </c>
      <c r="CM97" s="637">
        <f t="shared" si="632"/>
        <v>0</v>
      </c>
      <c r="CN97" s="637">
        <f t="shared" si="632"/>
        <v>0</v>
      </c>
      <c r="CO97" s="637">
        <f t="shared" si="632"/>
        <v>0</v>
      </c>
      <c r="CP97" s="637">
        <f t="shared" si="632"/>
        <v>0</v>
      </c>
      <c r="CQ97" s="637">
        <f t="shared" si="632"/>
        <v>0</v>
      </c>
      <c r="CR97" s="637">
        <f t="shared" si="632"/>
        <v>0</v>
      </c>
      <c r="CS97" s="637">
        <f t="shared" si="632"/>
        <v>0</v>
      </c>
      <c r="CT97" s="637">
        <f t="shared" si="632"/>
        <v>0</v>
      </c>
      <c r="CU97" s="637">
        <f t="shared" si="632"/>
        <v>0</v>
      </c>
      <c r="CV97" s="637">
        <f t="shared" si="632"/>
        <v>0</v>
      </c>
      <c r="CW97" s="637">
        <f t="shared" si="632"/>
        <v>0</v>
      </c>
      <c r="CX97" s="637">
        <f t="shared" si="632"/>
        <v>0</v>
      </c>
      <c r="CY97" s="637">
        <f t="shared" si="632"/>
        <v>0</v>
      </c>
      <c r="CZ97" s="637">
        <f t="shared" si="632"/>
        <v>0</v>
      </c>
      <c r="DA97" s="637">
        <f t="shared" si="632"/>
        <v>0</v>
      </c>
      <c r="DB97" s="637">
        <f t="shared" si="632"/>
        <v>0</v>
      </c>
      <c r="DC97" s="637">
        <f t="shared" si="632"/>
        <v>0</v>
      </c>
      <c r="DD97" s="637">
        <f t="shared" si="632"/>
        <v>0</v>
      </c>
      <c r="DE97" s="637">
        <f t="shared" si="632"/>
        <v>0</v>
      </c>
      <c r="DF97" s="637">
        <f t="shared" si="632"/>
        <v>0</v>
      </c>
      <c r="DG97" s="637">
        <f t="shared" si="632"/>
        <v>0</v>
      </c>
      <c r="DH97" s="637">
        <f t="shared" si="632"/>
        <v>0</v>
      </c>
      <c r="DI97" s="637">
        <f t="shared" si="632"/>
        <v>0</v>
      </c>
      <c r="DJ97" s="637">
        <f t="shared" si="632"/>
        <v>0</v>
      </c>
      <c r="DK97" s="637">
        <f t="shared" si="632"/>
        <v>0</v>
      </c>
      <c r="DL97" s="637">
        <f t="shared" si="632"/>
        <v>0</v>
      </c>
      <c r="DM97" s="637">
        <f t="shared" si="632"/>
        <v>0</v>
      </c>
      <c r="DN97" s="637">
        <f t="shared" si="632"/>
        <v>0</v>
      </c>
      <c r="DO97" s="637">
        <f t="shared" si="632"/>
        <v>0</v>
      </c>
      <c r="DP97" s="637">
        <f t="shared" si="632"/>
        <v>0</v>
      </c>
      <c r="DQ97" s="637">
        <f t="shared" si="632"/>
        <v>0</v>
      </c>
      <c r="DR97" s="637">
        <f t="shared" si="632"/>
        <v>0</v>
      </c>
      <c r="DS97" s="637">
        <f t="shared" si="632"/>
        <v>0</v>
      </c>
      <c r="DT97" s="637">
        <f t="shared" si="632"/>
        <v>0</v>
      </c>
      <c r="DU97" s="637">
        <f t="shared" si="632"/>
        <v>0</v>
      </c>
      <c r="DV97" s="637">
        <f t="shared" si="632"/>
        <v>0</v>
      </c>
      <c r="DW97" s="637">
        <f t="shared" si="632"/>
        <v>0</v>
      </c>
      <c r="DX97" s="637">
        <f t="shared" si="632"/>
        <v>0</v>
      </c>
      <c r="DY97" s="637">
        <f t="shared" si="632"/>
        <v>0</v>
      </c>
      <c r="DZ97" s="637">
        <f t="shared" si="632"/>
        <v>0</v>
      </c>
      <c r="EA97" s="637">
        <f t="shared" si="632"/>
        <v>0</v>
      </c>
      <c r="EB97" s="637">
        <f t="shared" si="632"/>
        <v>0</v>
      </c>
      <c r="EC97" s="637">
        <f t="shared" si="632"/>
        <v>0</v>
      </c>
      <c r="ED97" s="637">
        <f t="shared" si="632"/>
        <v>0</v>
      </c>
      <c r="EE97" s="47"/>
      <c r="EF97"/>
    </row>
    <row r="98" spans="1:136" s="1876" customFormat="1">
      <c r="A98" s="802"/>
      <c r="B98" s="802" t="s">
        <v>624</v>
      </c>
      <c r="C98" s="802"/>
      <c r="D98" s="802"/>
      <c r="E98" s="802"/>
      <c r="F98" s="802"/>
      <c r="G98" s="802"/>
      <c r="H98" s="802"/>
      <c r="I98" s="802"/>
      <c r="J98" s="802"/>
      <c r="K98" s="1884"/>
      <c r="L98" s="1885"/>
      <c r="M98" s="1886"/>
      <c r="N98" s="1878"/>
      <c r="O98" s="1887">
        <f>O$6*$M97</f>
        <v>0</v>
      </c>
      <c r="P98" s="1887">
        <f t="shared" ref="P98" si="633">P$6*$M97</f>
        <v>0</v>
      </c>
      <c r="Q98" s="1887">
        <f>Q$6*$M97</f>
        <v>0</v>
      </c>
      <c r="R98" s="1887">
        <f t="shared" ref="R98" si="634">R$6*$M97</f>
        <v>0</v>
      </c>
      <c r="S98" s="1887">
        <f t="shared" ref="S98" si="635">S$6*$M97</f>
        <v>0</v>
      </c>
      <c r="T98" s="1887">
        <f t="shared" ref="T98" si="636">T$6*$M97</f>
        <v>0</v>
      </c>
      <c r="U98" s="1887">
        <f t="shared" ref="U98" si="637">U$6*$M97</f>
        <v>0</v>
      </c>
      <c r="V98" s="1887">
        <f t="shared" ref="V98" si="638">V$6*$M97</f>
        <v>0</v>
      </c>
      <c r="W98" s="1887">
        <f t="shared" ref="W98" si="639">W$6*$M97</f>
        <v>0</v>
      </c>
      <c r="X98" s="1887">
        <f t="shared" ref="X98" si="640">X$6*$M97</f>
        <v>0</v>
      </c>
      <c r="Y98" s="1887">
        <f t="shared" ref="Y98" si="641">Y$6*$M97</f>
        <v>0</v>
      </c>
      <c r="Z98" s="1887">
        <f t="shared" ref="Z98" si="642">Z$6*$M97</f>
        <v>0</v>
      </c>
      <c r="AA98" s="1887">
        <f t="shared" ref="AA98" si="643">AA$6*$M97</f>
        <v>0</v>
      </c>
      <c r="AB98" s="1887">
        <f t="shared" ref="AB98" si="644">AB$6*$M97</f>
        <v>0</v>
      </c>
      <c r="AC98" s="1887">
        <f t="shared" ref="AC98" si="645">AC$6*$M97</f>
        <v>0</v>
      </c>
      <c r="AD98" s="1887">
        <f t="shared" ref="AD98" si="646">AD$6*$M97</f>
        <v>0</v>
      </c>
      <c r="AE98" s="1887">
        <f t="shared" ref="AE98" si="647">AE$6*$M97</f>
        <v>0</v>
      </c>
      <c r="AF98" s="1887">
        <f t="shared" ref="AF98" si="648">AF$6*$M97</f>
        <v>0</v>
      </c>
      <c r="AG98" s="1887">
        <f t="shared" ref="AG98" si="649">AG$6*$M97</f>
        <v>0</v>
      </c>
      <c r="AH98" s="1887">
        <f t="shared" ref="AH98" si="650">AH$6*$M97</f>
        <v>0</v>
      </c>
      <c r="AI98" s="1887">
        <f t="shared" ref="AI98" si="651">AI$6*$M97</f>
        <v>0</v>
      </c>
      <c r="AJ98" s="1887">
        <f t="shared" ref="AJ98" si="652">AJ$6*$M97</f>
        <v>0</v>
      </c>
      <c r="AK98" s="1887">
        <f t="shared" ref="AK98" si="653">AK$6*$M97</f>
        <v>0</v>
      </c>
      <c r="AL98" s="1887">
        <f t="shared" ref="AL98" si="654">AL$6*$M97</f>
        <v>0</v>
      </c>
      <c r="AM98" s="1887">
        <f t="shared" ref="AM98" si="655">AM$6*$M97</f>
        <v>0</v>
      </c>
      <c r="AN98" s="1887">
        <f t="shared" ref="AN98" si="656">AN$6*$M97</f>
        <v>0</v>
      </c>
      <c r="AO98" s="1887">
        <f t="shared" ref="AO98" si="657">AO$6*$M97</f>
        <v>0</v>
      </c>
      <c r="AP98" s="1887">
        <f t="shared" ref="AP98" si="658">AP$6*$M97</f>
        <v>0</v>
      </c>
      <c r="AQ98" s="1887">
        <f t="shared" ref="AQ98" si="659">AQ$6*$M97</f>
        <v>0</v>
      </c>
      <c r="AR98" s="1887">
        <f t="shared" ref="AR98" si="660">AR$6*$M97</f>
        <v>0</v>
      </c>
      <c r="AS98" s="1887">
        <f t="shared" ref="AS98" si="661">AS$6*$M97</f>
        <v>0</v>
      </c>
      <c r="AT98" s="1887">
        <f t="shared" ref="AT98" si="662">AT$6*$M97</f>
        <v>0</v>
      </c>
      <c r="AU98" s="1887">
        <f t="shared" ref="AU98" si="663">AU$6*$M97</f>
        <v>0</v>
      </c>
      <c r="AV98" s="1887">
        <f t="shared" ref="AV98" si="664">AV$6*$M97</f>
        <v>0</v>
      </c>
      <c r="AW98" s="1887">
        <f t="shared" ref="AW98" si="665">AW$6*$M97</f>
        <v>0</v>
      </c>
      <c r="AX98" s="1887">
        <f t="shared" ref="AX98" si="666">AX$6*$M97</f>
        <v>0</v>
      </c>
      <c r="AY98" s="1887">
        <f t="shared" ref="AY98" si="667">AY$6*$M97</f>
        <v>0</v>
      </c>
      <c r="AZ98" s="1887">
        <f t="shared" ref="AZ98" si="668">AZ$6*$M97</f>
        <v>0</v>
      </c>
      <c r="BA98" s="1887">
        <f t="shared" ref="BA98" si="669">BA$6*$M97</f>
        <v>0</v>
      </c>
      <c r="BB98" s="1887">
        <f t="shared" ref="BB98" si="670">BB$6*$M97</f>
        <v>0</v>
      </c>
      <c r="BC98" s="1887">
        <f t="shared" ref="BC98" si="671">BC$6*$M97</f>
        <v>0</v>
      </c>
      <c r="BD98" s="1887">
        <f t="shared" ref="BD98" si="672">BD$6*$M97</f>
        <v>0</v>
      </c>
      <c r="BE98" s="1887">
        <f t="shared" ref="BE98" si="673">BE$6*$M97</f>
        <v>0</v>
      </c>
      <c r="BF98" s="1887">
        <f t="shared" ref="BF98" si="674">BF$6*$M97</f>
        <v>0</v>
      </c>
      <c r="BG98" s="1887">
        <f t="shared" ref="BG98" si="675">BG$6*$M97</f>
        <v>0</v>
      </c>
      <c r="BH98" s="1887">
        <f t="shared" ref="BH98" si="676">BH$6*$M97</f>
        <v>0</v>
      </c>
      <c r="BI98" s="1887">
        <f t="shared" ref="BI98" si="677">BI$6*$M97</f>
        <v>0</v>
      </c>
      <c r="BJ98" s="1887">
        <f t="shared" ref="BJ98" si="678">BJ$6*$M97</f>
        <v>0</v>
      </c>
      <c r="BK98" s="1887">
        <f t="shared" ref="BK98" si="679">BK$6*$M97</f>
        <v>0</v>
      </c>
      <c r="BL98" s="1887">
        <f t="shared" ref="BL98" si="680">BL$6*$M97</f>
        <v>0</v>
      </c>
      <c r="BM98" s="1887">
        <f t="shared" ref="BM98" si="681">BM$6*$M97</f>
        <v>0</v>
      </c>
      <c r="BN98" s="1887">
        <f t="shared" ref="BN98" si="682">BN$6*$M97</f>
        <v>0</v>
      </c>
      <c r="BO98" s="1887">
        <f t="shared" ref="BO98" si="683">BO$6*$M97</f>
        <v>0</v>
      </c>
      <c r="BP98" s="1887">
        <f t="shared" ref="BP98" si="684">BP$6*$M97</f>
        <v>0</v>
      </c>
      <c r="BQ98" s="1887">
        <f t="shared" ref="BQ98" si="685">BQ$6*$M97</f>
        <v>0</v>
      </c>
      <c r="BR98" s="1887">
        <f t="shared" ref="BR98" si="686">BR$6*$M97</f>
        <v>0</v>
      </c>
      <c r="BS98" s="1887">
        <f t="shared" ref="BS98" si="687">BS$6*$M97</f>
        <v>0</v>
      </c>
      <c r="BT98" s="1887">
        <f t="shared" ref="BT98" si="688">BT$6*$M97</f>
        <v>0</v>
      </c>
      <c r="BU98" s="1887">
        <f t="shared" ref="BU98" si="689">BU$6*$M97</f>
        <v>0</v>
      </c>
      <c r="BV98" s="1887">
        <f t="shared" ref="BV98" si="690">BV$6*$M97</f>
        <v>0</v>
      </c>
      <c r="BW98" s="1887">
        <f t="shared" ref="BW98" si="691">BW$6*$M97</f>
        <v>0</v>
      </c>
      <c r="BX98" s="1887">
        <f t="shared" ref="BX98" si="692">BX$6*$M97</f>
        <v>0</v>
      </c>
      <c r="BY98" s="1887">
        <f t="shared" ref="BY98" si="693">BY$6*$M97</f>
        <v>0</v>
      </c>
      <c r="BZ98" s="1887">
        <f t="shared" ref="BZ98" si="694">BZ$6*$M97</f>
        <v>0</v>
      </c>
      <c r="CA98" s="1887">
        <f t="shared" ref="CA98" si="695">CA$6*$M97</f>
        <v>0</v>
      </c>
      <c r="CB98" s="1887">
        <f t="shared" ref="CB98" si="696">CB$6*$M97</f>
        <v>0</v>
      </c>
      <c r="CC98" s="1887">
        <f t="shared" ref="CC98" si="697">CC$6*$M97</f>
        <v>0</v>
      </c>
      <c r="CD98" s="1887">
        <f t="shared" ref="CD98" si="698">CD$6*$M97</f>
        <v>0</v>
      </c>
      <c r="CE98" s="1887">
        <f t="shared" ref="CE98" si="699">CE$6*$M97</f>
        <v>0</v>
      </c>
      <c r="CF98" s="1887">
        <f t="shared" ref="CF98" si="700">CF$6*$M97</f>
        <v>0</v>
      </c>
      <c r="CG98" s="1887">
        <f t="shared" ref="CG98" si="701">CG$6*$M97</f>
        <v>0</v>
      </c>
      <c r="CH98" s="1887">
        <f t="shared" ref="CH98" si="702">CH$6*$M97</f>
        <v>0</v>
      </c>
      <c r="CI98" s="1887">
        <f t="shared" ref="CI98" si="703">CI$6*$M97</f>
        <v>0</v>
      </c>
      <c r="CJ98" s="1887">
        <f t="shared" ref="CJ98" si="704">CJ$6*$M97</f>
        <v>0</v>
      </c>
      <c r="CK98" s="1887">
        <f t="shared" ref="CK98" si="705">CK$6*$M97</f>
        <v>0</v>
      </c>
      <c r="CL98" s="1887">
        <f t="shared" ref="CL98" si="706">CL$6*$M97</f>
        <v>0</v>
      </c>
      <c r="CM98" s="1887">
        <f t="shared" ref="CM98" si="707">CM$6*$M97</f>
        <v>0</v>
      </c>
      <c r="CN98" s="1887">
        <f t="shared" ref="CN98" si="708">CN$6*$M97</f>
        <v>0</v>
      </c>
      <c r="CO98" s="1887">
        <f t="shared" ref="CO98" si="709">CO$6*$M97</f>
        <v>0</v>
      </c>
      <c r="CP98" s="1887">
        <f t="shared" ref="CP98" si="710">CP$6*$M97</f>
        <v>0</v>
      </c>
      <c r="CQ98" s="1887">
        <f t="shared" ref="CQ98" si="711">CQ$6*$M97</f>
        <v>0</v>
      </c>
      <c r="CR98" s="1887">
        <f t="shared" ref="CR98" si="712">CR$6*$M97</f>
        <v>0</v>
      </c>
      <c r="CS98" s="1887">
        <f t="shared" ref="CS98" si="713">CS$6*$M97</f>
        <v>0</v>
      </c>
      <c r="CT98" s="1887">
        <f t="shared" ref="CT98" si="714">CT$6*$M97</f>
        <v>0</v>
      </c>
      <c r="CU98" s="1887">
        <f t="shared" ref="CU98" si="715">CU$6*$M97</f>
        <v>0</v>
      </c>
      <c r="CV98" s="1887">
        <f t="shared" ref="CV98" si="716">CV$6*$M97</f>
        <v>0</v>
      </c>
      <c r="CW98" s="1887">
        <f t="shared" ref="CW98" si="717">CW$6*$M97</f>
        <v>0</v>
      </c>
      <c r="CX98" s="1887">
        <f t="shared" ref="CX98" si="718">CX$6*$M97</f>
        <v>0</v>
      </c>
      <c r="CY98" s="1887">
        <f t="shared" ref="CY98" si="719">CY$6*$M97</f>
        <v>0</v>
      </c>
      <c r="CZ98" s="1887">
        <f t="shared" ref="CZ98" si="720">CZ$6*$M97</f>
        <v>0</v>
      </c>
      <c r="DA98" s="1887">
        <f t="shared" ref="DA98" si="721">DA$6*$M97</f>
        <v>0</v>
      </c>
      <c r="DB98" s="1887">
        <f t="shared" ref="DB98" si="722">DB$6*$M97</f>
        <v>0</v>
      </c>
      <c r="DC98" s="1887">
        <f t="shared" ref="DC98" si="723">DC$6*$M97</f>
        <v>0</v>
      </c>
      <c r="DD98" s="1887">
        <f t="shared" ref="DD98" si="724">DD$6*$M97</f>
        <v>0</v>
      </c>
      <c r="DE98" s="1887">
        <f t="shared" ref="DE98" si="725">DE$6*$M97</f>
        <v>0</v>
      </c>
      <c r="DF98" s="1887">
        <f t="shared" ref="DF98" si="726">DF$6*$M97</f>
        <v>0</v>
      </c>
      <c r="DG98" s="1887">
        <f t="shared" ref="DG98" si="727">DG$6*$M97</f>
        <v>0</v>
      </c>
      <c r="DH98" s="1887">
        <f t="shared" ref="DH98" si="728">DH$6*$M97</f>
        <v>0</v>
      </c>
      <c r="DI98" s="1887">
        <f t="shared" ref="DI98" si="729">DI$6*$M97</f>
        <v>0</v>
      </c>
      <c r="DJ98" s="1887">
        <f t="shared" ref="DJ98" si="730">DJ$6*$M97</f>
        <v>0</v>
      </c>
      <c r="DK98" s="1887">
        <f t="shared" ref="DK98" si="731">DK$6*$M97</f>
        <v>0</v>
      </c>
      <c r="DL98" s="1887">
        <f t="shared" ref="DL98" si="732">DL$6*$M97</f>
        <v>0</v>
      </c>
      <c r="DM98" s="1887">
        <f t="shared" ref="DM98" si="733">DM$6*$M97</f>
        <v>0</v>
      </c>
      <c r="DN98" s="1887">
        <f t="shared" ref="DN98" si="734">DN$6*$M97</f>
        <v>0</v>
      </c>
      <c r="DO98" s="1887">
        <f t="shared" ref="DO98" si="735">DO$6*$M97</f>
        <v>0</v>
      </c>
      <c r="DP98" s="1887">
        <f t="shared" ref="DP98" si="736">DP$6*$M97</f>
        <v>0</v>
      </c>
      <c r="DQ98" s="1887">
        <f t="shared" ref="DQ98" si="737">DQ$6*$M97</f>
        <v>0</v>
      </c>
      <c r="DR98" s="1887">
        <f t="shared" ref="DR98" si="738">DR$6*$M97</f>
        <v>0</v>
      </c>
      <c r="DS98" s="1887">
        <f t="shared" ref="DS98" si="739">DS$6*$M97</f>
        <v>0</v>
      </c>
      <c r="DT98" s="1887">
        <f t="shared" ref="DT98" si="740">DT$6*$M97</f>
        <v>0</v>
      </c>
      <c r="DU98" s="1887">
        <f t="shared" ref="DU98" si="741">DU$6*$M97</f>
        <v>0</v>
      </c>
      <c r="DV98" s="1887">
        <f t="shared" ref="DV98" si="742">DV$6*$M97</f>
        <v>0</v>
      </c>
      <c r="DW98" s="1887">
        <f t="shared" ref="DW98" si="743">DW$6*$M97</f>
        <v>0</v>
      </c>
      <c r="DX98" s="1887">
        <f t="shared" ref="DX98" si="744">DX$6*$M97</f>
        <v>0</v>
      </c>
      <c r="DY98" s="1887">
        <f t="shared" ref="DY98" si="745">DY$6*$M97</f>
        <v>0</v>
      </c>
      <c r="DZ98" s="1887">
        <f t="shared" ref="DZ98" si="746">DZ$6*$M97</f>
        <v>0</v>
      </c>
      <c r="EA98" s="1887">
        <f t="shared" ref="EA98" si="747">EA$6*$M97</f>
        <v>0</v>
      </c>
      <c r="EB98" s="1887">
        <f t="shared" ref="EB98" si="748">EB$6*$M97</f>
        <v>0</v>
      </c>
      <c r="EC98" s="1887">
        <f t="shared" ref="EC98" si="749">EC$6*$M97</f>
        <v>0</v>
      </c>
      <c r="ED98" s="1887">
        <f t="shared" ref="ED98" si="750">ED$6*$M97</f>
        <v>0</v>
      </c>
      <c r="EE98" s="47"/>
      <c r="EF98"/>
    </row>
    <row r="99" spans="1:136" s="42" customFormat="1">
      <c r="A99"/>
      <c r="B99" t="s">
        <v>235</v>
      </c>
      <c r="C99"/>
      <c r="D99"/>
      <c r="E99"/>
      <c r="F99"/>
      <c r="G99"/>
      <c r="H99"/>
      <c r="I99"/>
      <c r="J99"/>
      <c r="K99" s="15"/>
      <c r="L99"/>
      <c r="M99" s="646"/>
      <c r="N99" s="1434"/>
      <c r="O99" s="466">
        <f>SUM(O96:O98)</f>
        <v>0</v>
      </c>
      <c r="P99" s="466">
        <f>SUM(P96:P98)</f>
        <v>0</v>
      </c>
      <c r="Q99" s="466">
        <f t="shared" ref="Q99" si="751">SUM(Q96:Q98)</f>
        <v>0</v>
      </c>
      <c r="R99" s="466">
        <f t="shared" ref="R99" si="752">SUM(R96:R98)</f>
        <v>0</v>
      </c>
      <c r="S99" s="466">
        <f>SUM(S96:S98)</f>
        <v>0</v>
      </c>
      <c r="T99" s="466">
        <f t="shared" ref="T99" si="753">SUM(T96:T98)</f>
        <v>0</v>
      </c>
      <c r="U99" s="466">
        <f t="shared" ref="U99" si="754">SUM(U96:U98)</f>
        <v>0</v>
      </c>
      <c r="V99" s="466">
        <f t="shared" ref="V99" si="755">SUM(V96:V98)</f>
        <v>0</v>
      </c>
      <c r="W99" s="466">
        <f t="shared" ref="W99" si="756">SUM(W96:W98)</f>
        <v>0</v>
      </c>
      <c r="X99" s="466">
        <f t="shared" ref="X99" si="757">SUM(X96:X98)</f>
        <v>0</v>
      </c>
      <c r="Y99" s="466">
        <f t="shared" ref="Y99" si="758">SUM(Y96:Y98)</f>
        <v>0</v>
      </c>
      <c r="Z99" s="466">
        <f t="shared" ref="Z99" si="759">SUM(Z96:Z98)</f>
        <v>0</v>
      </c>
      <c r="AA99" s="466">
        <f t="shared" ref="AA99" si="760">SUM(AA96:AA98)</f>
        <v>0</v>
      </c>
      <c r="AB99" s="466">
        <f t="shared" ref="AB99" si="761">SUM(AB96:AB98)</f>
        <v>0</v>
      </c>
      <c r="AC99" s="466">
        <f t="shared" ref="AC99" si="762">SUM(AC96:AC98)</f>
        <v>0</v>
      </c>
      <c r="AD99" s="466">
        <f t="shared" ref="AD99" si="763">SUM(AD96:AD98)</f>
        <v>0</v>
      </c>
      <c r="AE99" s="466">
        <f t="shared" ref="AE99" si="764">SUM(AE96:AE98)</f>
        <v>0</v>
      </c>
      <c r="AF99" s="466">
        <f t="shared" ref="AF99" si="765">SUM(AF96:AF98)</f>
        <v>0</v>
      </c>
      <c r="AG99" s="466">
        <f t="shared" ref="AG99" si="766">SUM(AG96:AG98)</f>
        <v>0</v>
      </c>
      <c r="AH99" s="466">
        <f t="shared" ref="AH99" si="767">SUM(AH96:AH98)</f>
        <v>0</v>
      </c>
      <c r="AI99" s="466">
        <f t="shared" ref="AI99" si="768">SUM(AI96:AI98)</f>
        <v>0</v>
      </c>
      <c r="AJ99" s="466">
        <f t="shared" ref="AJ99" si="769">SUM(AJ96:AJ98)</f>
        <v>0</v>
      </c>
      <c r="AK99" s="466">
        <f t="shared" ref="AK99" si="770">SUM(AK96:AK98)</f>
        <v>0</v>
      </c>
      <c r="AL99" s="466">
        <f t="shared" ref="AL99" si="771">SUM(AL96:AL98)</f>
        <v>0</v>
      </c>
      <c r="AM99" s="466">
        <f t="shared" ref="AM99" si="772">SUM(AM96:AM98)</f>
        <v>0</v>
      </c>
      <c r="AN99" s="466">
        <f t="shared" ref="AN99" si="773">SUM(AN96:AN98)</f>
        <v>0</v>
      </c>
      <c r="AO99" s="466">
        <f t="shared" ref="AO99" si="774">SUM(AO96:AO98)</f>
        <v>0</v>
      </c>
      <c r="AP99" s="466">
        <f t="shared" ref="AP99" si="775">SUM(AP96:AP98)</f>
        <v>0</v>
      </c>
      <c r="AQ99" s="466">
        <f t="shared" ref="AQ99" si="776">SUM(AQ96:AQ98)</f>
        <v>0</v>
      </c>
      <c r="AR99" s="466">
        <f t="shared" ref="AR99" si="777">SUM(AR96:AR98)</f>
        <v>0</v>
      </c>
      <c r="AS99" s="466">
        <f t="shared" ref="AS99" si="778">SUM(AS96:AS98)</f>
        <v>0</v>
      </c>
      <c r="AT99" s="466">
        <f t="shared" ref="AT99" si="779">SUM(AT96:AT98)</f>
        <v>0</v>
      </c>
      <c r="AU99" s="466">
        <f t="shared" ref="AU99" si="780">SUM(AU96:AU98)</f>
        <v>0</v>
      </c>
      <c r="AV99" s="466">
        <f t="shared" ref="AV99" si="781">SUM(AV96:AV98)</f>
        <v>0</v>
      </c>
      <c r="AW99" s="466">
        <f t="shared" ref="AW99" si="782">SUM(AW96:AW98)</f>
        <v>0</v>
      </c>
      <c r="AX99" s="466">
        <f t="shared" ref="AX99" si="783">SUM(AX96:AX98)</f>
        <v>0</v>
      </c>
      <c r="AY99" s="466">
        <f t="shared" ref="AY99" si="784">SUM(AY96:AY98)</f>
        <v>0</v>
      </c>
      <c r="AZ99" s="466">
        <f t="shared" ref="AZ99" si="785">SUM(AZ96:AZ98)</f>
        <v>0</v>
      </c>
      <c r="BA99" s="466">
        <f t="shared" ref="BA99" si="786">SUM(BA96:BA98)</f>
        <v>0</v>
      </c>
      <c r="BB99" s="466">
        <f t="shared" ref="BB99" si="787">SUM(BB96:BB98)</f>
        <v>0</v>
      </c>
      <c r="BC99" s="466">
        <f t="shared" ref="BC99" si="788">SUM(BC96:BC98)</f>
        <v>0</v>
      </c>
      <c r="BD99" s="466">
        <f t="shared" ref="BD99" si="789">SUM(BD96:BD98)</f>
        <v>0</v>
      </c>
      <c r="BE99" s="466">
        <f t="shared" ref="BE99" si="790">SUM(BE96:BE98)</f>
        <v>0</v>
      </c>
      <c r="BF99" s="466">
        <f t="shared" ref="BF99" si="791">SUM(BF96:BF98)</f>
        <v>0</v>
      </c>
      <c r="BG99" s="466">
        <f t="shared" ref="BG99" si="792">SUM(BG96:BG98)</f>
        <v>0</v>
      </c>
      <c r="BH99" s="466">
        <f t="shared" ref="BH99" si="793">SUM(BH96:BH98)</f>
        <v>0</v>
      </c>
      <c r="BI99" s="466">
        <f t="shared" ref="BI99" si="794">SUM(BI96:BI98)</f>
        <v>0</v>
      </c>
      <c r="BJ99" s="466">
        <f t="shared" ref="BJ99" si="795">SUM(BJ96:BJ98)</f>
        <v>0</v>
      </c>
      <c r="BK99" s="466">
        <f t="shared" ref="BK99" si="796">SUM(BK96:BK98)</f>
        <v>0</v>
      </c>
      <c r="BL99" s="466">
        <f t="shared" ref="BL99" si="797">SUM(BL96:BL98)</f>
        <v>0</v>
      </c>
      <c r="BM99" s="466">
        <f t="shared" ref="BM99" si="798">SUM(BM96:BM98)</f>
        <v>0</v>
      </c>
      <c r="BN99" s="466">
        <f t="shared" ref="BN99" si="799">SUM(BN96:BN98)</f>
        <v>0</v>
      </c>
      <c r="BO99" s="466">
        <f t="shared" ref="BO99" si="800">SUM(BO96:BO98)</f>
        <v>0</v>
      </c>
      <c r="BP99" s="466">
        <f t="shared" ref="BP99" si="801">SUM(BP96:BP98)</f>
        <v>0</v>
      </c>
      <c r="BQ99" s="466">
        <f t="shared" ref="BQ99" si="802">SUM(BQ96:BQ98)</f>
        <v>0</v>
      </c>
      <c r="BR99" s="466">
        <f t="shared" ref="BR99" si="803">SUM(BR96:BR98)</f>
        <v>0</v>
      </c>
      <c r="BS99" s="466">
        <f t="shared" ref="BS99" si="804">SUM(BS96:BS98)</f>
        <v>0</v>
      </c>
      <c r="BT99" s="466">
        <f t="shared" ref="BT99" si="805">SUM(BT96:BT98)</f>
        <v>0</v>
      </c>
      <c r="BU99" s="466">
        <f t="shared" ref="BU99" si="806">SUM(BU96:BU98)</f>
        <v>0</v>
      </c>
      <c r="BV99" s="466">
        <f t="shared" ref="BV99" si="807">SUM(BV96:BV98)</f>
        <v>0</v>
      </c>
      <c r="BW99" s="466">
        <f t="shared" ref="BW99" si="808">SUM(BW96:BW98)</f>
        <v>0</v>
      </c>
      <c r="BX99" s="466">
        <f t="shared" ref="BX99" si="809">SUM(BX96:BX98)</f>
        <v>0</v>
      </c>
      <c r="BY99" s="466">
        <f t="shared" ref="BY99" si="810">SUM(BY96:BY98)</f>
        <v>0</v>
      </c>
      <c r="BZ99" s="466">
        <f t="shared" ref="BZ99" si="811">SUM(BZ96:BZ98)</f>
        <v>0</v>
      </c>
      <c r="CA99" s="466">
        <f t="shared" ref="CA99" si="812">SUM(CA96:CA98)</f>
        <v>0</v>
      </c>
      <c r="CB99" s="466">
        <f t="shared" ref="CB99" si="813">SUM(CB96:CB98)</f>
        <v>0</v>
      </c>
      <c r="CC99" s="466">
        <f t="shared" ref="CC99" si="814">SUM(CC96:CC98)</f>
        <v>0</v>
      </c>
      <c r="CD99" s="466">
        <f t="shared" ref="CD99" si="815">SUM(CD96:CD98)</f>
        <v>0</v>
      </c>
      <c r="CE99" s="466">
        <f t="shared" ref="CE99" si="816">SUM(CE96:CE98)</f>
        <v>0</v>
      </c>
      <c r="CF99" s="466">
        <f t="shared" ref="CF99" si="817">SUM(CF96:CF98)</f>
        <v>0</v>
      </c>
      <c r="CG99" s="466">
        <f t="shared" ref="CG99" si="818">SUM(CG96:CG98)</f>
        <v>0</v>
      </c>
      <c r="CH99" s="466">
        <f t="shared" ref="CH99" si="819">SUM(CH96:CH98)</f>
        <v>0</v>
      </c>
      <c r="CI99" s="466">
        <f t="shared" ref="CI99" si="820">SUM(CI96:CI98)</f>
        <v>0</v>
      </c>
      <c r="CJ99" s="466">
        <f t="shared" ref="CJ99" si="821">SUM(CJ96:CJ98)</f>
        <v>0</v>
      </c>
      <c r="CK99" s="466">
        <f t="shared" ref="CK99" si="822">SUM(CK96:CK98)</f>
        <v>0</v>
      </c>
      <c r="CL99" s="466">
        <f t="shared" ref="CL99" si="823">SUM(CL96:CL98)</f>
        <v>0</v>
      </c>
      <c r="CM99" s="466">
        <f t="shared" ref="CM99" si="824">SUM(CM96:CM98)</f>
        <v>0</v>
      </c>
      <c r="CN99" s="466">
        <f t="shared" ref="CN99" si="825">SUM(CN96:CN98)</f>
        <v>0</v>
      </c>
      <c r="CO99" s="466">
        <f t="shared" ref="CO99" si="826">SUM(CO96:CO98)</f>
        <v>0</v>
      </c>
      <c r="CP99" s="466">
        <f t="shared" ref="CP99" si="827">SUM(CP96:CP98)</f>
        <v>0</v>
      </c>
      <c r="CQ99" s="466">
        <f t="shared" ref="CQ99" si="828">SUM(CQ96:CQ98)</f>
        <v>0</v>
      </c>
      <c r="CR99" s="466">
        <f t="shared" ref="CR99" si="829">SUM(CR96:CR98)</f>
        <v>0</v>
      </c>
      <c r="CS99" s="466">
        <f t="shared" ref="CS99" si="830">SUM(CS96:CS98)</f>
        <v>0</v>
      </c>
      <c r="CT99" s="466">
        <f t="shared" ref="CT99" si="831">SUM(CT96:CT98)</f>
        <v>0</v>
      </c>
      <c r="CU99" s="466">
        <f t="shared" ref="CU99" si="832">SUM(CU96:CU98)</f>
        <v>0</v>
      </c>
      <c r="CV99" s="466">
        <f t="shared" ref="CV99" si="833">SUM(CV96:CV98)</f>
        <v>0</v>
      </c>
      <c r="CW99" s="466">
        <f t="shared" ref="CW99" si="834">SUM(CW96:CW98)</f>
        <v>0</v>
      </c>
      <c r="CX99" s="466">
        <f t="shared" ref="CX99" si="835">SUM(CX96:CX98)</f>
        <v>0</v>
      </c>
      <c r="CY99" s="466">
        <f t="shared" ref="CY99" si="836">SUM(CY96:CY98)</f>
        <v>0</v>
      </c>
      <c r="CZ99" s="466">
        <f t="shared" ref="CZ99" si="837">SUM(CZ96:CZ98)</f>
        <v>0</v>
      </c>
      <c r="DA99" s="466">
        <f t="shared" ref="DA99" si="838">SUM(DA96:DA98)</f>
        <v>0</v>
      </c>
      <c r="DB99" s="466">
        <f t="shared" ref="DB99" si="839">SUM(DB96:DB98)</f>
        <v>0</v>
      </c>
      <c r="DC99" s="466">
        <f t="shared" ref="DC99" si="840">SUM(DC96:DC98)</f>
        <v>0</v>
      </c>
      <c r="DD99" s="466">
        <f t="shared" ref="DD99" si="841">SUM(DD96:DD98)</f>
        <v>0</v>
      </c>
      <c r="DE99" s="466">
        <f t="shared" ref="DE99" si="842">SUM(DE96:DE98)</f>
        <v>0</v>
      </c>
      <c r="DF99" s="466">
        <f t="shared" ref="DF99" si="843">SUM(DF96:DF98)</f>
        <v>0</v>
      </c>
      <c r="DG99" s="466">
        <f t="shared" ref="DG99" si="844">SUM(DG96:DG98)</f>
        <v>0</v>
      </c>
      <c r="DH99" s="466">
        <f t="shared" ref="DH99" si="845">SUM(DH96:DH98)</f>
        <v>0</v>
      </c>
      <c r="DI99" s="466">
        <f t="shared" ref="DI99" si="846">SUM(DI96:DI98)</f>
        <v>0</v>
      </c>
      <c r="DJ99" s="466">
        <f t="shared" ref="DJ99" si="847">SUM(DJ96:DJ98)</f>
        <v>0</v>
      </c>
      <c r="DK99" s="466">
        <f t="shared" ref="DK99" si="848">SUM(DK96:DK98)</f>
        <v>0</v>
      </c>
      <c r="DL99" s="466">
        <f t="shared" ref="DL99" si="849">SUM(DL96:DL98)</f>
        <v>0</v>
      </c>
      <c r="DM99" s="466">
        <f t="shared" ref="DM99" si="850">SUM(DM96:DM98)</f>
        <v>0</v>
      </c>
      <c r="DN99" s="466">
        <f t="shared" ref="DN99" si="851">SUM(DN96:DN98)</f>
        <v>0</v>
      </c>
      <c r="DO99" s="466">
        <f t="shared" ref="DO99" si="852">SUM(DO96:DO98)</f>
        <v>0</v>
      </c>
      <c r="DP99" s="466">
        <f t="shared" ref="DP99" si="853">SUM(DP96:DP98)</f>
        <v>0</v>
      </c>
      <c r="DQ99" s="466">
        <f t="shared" ref="DQ99" si="854">SUM(DQ96:DQ98)</f>
        <v>0</v>
      </c>
      <c r="DR99" s="466">
        <f t="shared" ref="DR99" si="855">SUM(DR96:DR98)</f>
        <v>0</v>
      </c>
      <c r="DS99" s="466">
        <f t="shared" ref="DS99" si="856">SUM(DS96:DS98)</f>
        <v>0</v>
      </c>
      <c r="DT99" s="466">
        <f t="shared" ref="DT99" si="857">SUM(DT96:DT98)</f>
        <v>0</v>
      </c>
      <c r="DU99" s="466">
        <f t="shared" ref="DU99" si="858">SUM(DU96:DU98)</f>
        <v>0</v>
      </c>
      <c r="DV99" s="466">
        <f t="shared" ref="DV99" si="859">SUM(DV96:DV98)</f>
        <v>0</v>
      </c>
      <c r="DW99" s="466">
        <f t="shared" ref="DW99" si="860">SUM(DW96:DW98)</f>
        <v>0</v>
      </c>
      <c r="DX99" s="466">
        <f t="shared" ref="DX99" si="861">SUM(DX96:DX98)</f>
        <v>0</v>
      </c>
      <c r="DY99" s="466">
        <f t="shared" ref="DY99" si="862">SUM(DY96:DY98)</f>
        <v>0</v>
      </c>
      <c r="DZ99" s="466">
        <f t="shared" ref="DZ99" si="863">SUM(DZ96:DZ98)</f>
        <v>0</v>
      </c>
      <c r="EA99" s="466">
        <f t="shared" ref="EA99" si="864">SUM(EA96:EA98)</f>
        <v>0</v>
      </c>
      <c r="EB99" s="466">
        <f t="shared" ref="EB99" si="865">SUM(EB96:EB98)</f>
        <v>0</v>
      </c>
      <c r="EC99" s="466">
        <f t="shared" ref="EC99" si="866">SUM(EC96:EC98)</f>
        <v>0</v>
      </c>
      <c r="ED99" s="466">
        <f t="shared" ref="ED99" si="867">SUM(ED96:ED98)</f>
        <v>0</v>
      </c>
      <c r="EE99" s="74"/>
      <c r="EF99" s="1"/>
    </row>
    <row r="100" spans="1:136" s="42" customFormat="1">
      <c r="A100"/>
      <c r="B100"/>
      <c r="C100"/>
      <c r="D100"/>
      <c r="E100"/>
      <c r="F100"/>
      <c r="G100"/>
      <c r="H100"/>
      <c r="I100"/>
      <c r="J100"/>
      <c r="K100" s="15"/>
      <c r="L100"/>
      <c r="M100" s="646"/>
      <c r="N100" s="1434"/>
      <c r="O100" s="466"/>
      <c r="P100" s="466"/>
      <c r="Q100" s="466"/>
      <c r="R100" s="466"/>
      <c r="S100" s="466"/>
      <c r="T100" s="466"/>
      <c r="U100" s="466"/>
      <c r="V100" s="466"/>
      <c r="W100" s="466"/>
      <c r="X100" s="466"/>
      <c r="Y100" s="466"/>
      <c r="Z100" s="466"/>
      <c r="AA100" s="466"/>
      <c r="AB100" s="466"/>
      <c r="AC100" s="466"/>
      <c r="AD100" s="466"/>
      <c r="AE100" s="466"/>
      <c r="AF100" s="466"/>
      <c r="AG100" s="466"/>
      <c r="AH100" s="466"/>
      <c r="AI100" s="466"/>
      <c r="AJ100" s="466"/>
      <c r="AK100" s="466"/>
      <c r="AL100" s="466"/>
      <c r="AM100" s="466"/>
      <c r="AN100" s="466"/>
      <c r="AO100" s="466"/>
      <c r="AP100" s="466"/>
      <c r="AQ100" s="466"/>
      <c r="AR100" s="466"/>
      <c r="AS100" s="466"/>
      <c r="AT100" s="466"/>
      <c r="AU100" s="466"/>
      <c r="AV100" s="466"/>
      <c r="AW100" s="466"/>
      <c r="AX100" s="466"/>
      <c r="AY100" s="466"/>
      <c r="AZ100" s="466"/>
      <c r="BA100" s="466"/>
      <c r="BB100" s="466"/>
      <c r="BC100" s="466"/>
      <c r="BD100" s="466"/>
      <c r="BE100" s="466"/>
      <c r="BF100" s="466"/>
      <c r="BG100" s="466"/>
      <c r="BH100" s="466"/>
      <c r="BI100" s="466"/>
      <c r="BJ100" s="466"/>
      <c r="BK100" s="466"/>
      <c r="BL100" s="466"/>
      <c r="BM100" s="466"/>
      <c r="BN100" s="466"/>
      <c r="BO100" s="466"/>
      <c r="BP100" s="466"/>
      <c r="BQ100" s="466"/>
      <c r="BR100" s="466"/>
      <c r="BS100" s="466"/>
      <c r="BT100" s="466"/>
      <c r="BU100" s="466"/>
      <c r="BV100" s="466"/>
      <c r="BW100" s="466"/>
      <c r="BX100" s="466"/>
      <c r="BY100" s="466"/>
      <c r="BZ100" s="466"/>
      <c r="CA100" s="466"/>
      <c r="CB100" s="466"/>
      <c r="CC100" s="466"/>
      <c r="CD100" s="466"/>
      <c r="CE100" s="466"/>
      <c r="CF100" s="466"/>
      <c r="CG100" s="466"/>
      <c r="CH100" s="466"/>
      <c r="CI100" s="466"/>
      <c r="CJ100" s="466"/>
      <c r="CK100" s="466"/>
      <c r="CL100" s="466"/>
      <c r="CM100" s="466"/>
      <c r="CN100" s="466"/>
      <c r="CO100" s="466"/>
      <c r="CP100" s="466"/>
      <c r="CQ100" s="466"/>
      <c r="CR100" s="466"/>
      <c r="CS100" s="466"/>
      <c r="CT100" s="466"/>
      <c r="CU100" s="466"/>
      <c r="CV100" s="466"/>
      <c r="CW100" s="466"/>
      <c r="CX100" s="466"/>
      <c r="CY100" s="466"/>
      <c r="CZ100" s="466"/>
      <c r="DA100" s="466"/>
      <c r="DB100" s="466"/>
      <c r="DC100" s="466"/>
      <c r="DD100" s="466"/>
      <c r="DE100" s="466"/>
      <c r="DF100" s="466"/>
      <c r="DG100" s="466"/>
      <c r="DH100" s="466"/>
      <c r="DI100" s="466"/>
      <c r="DJ100" s="466"/>
      <c r="DK100" s="466"/>
      <c r="DL100" s="466"/>
      <c r="DM100" s="466"/>
      <c r="DN100" s="466"/>
      <c r="DO100" s="466"/>
      <c r="DP100" s="466"/>
      <c r="DQ100" s="466"/>
      <c r="DR100" s="466"/>
      <c r="DS100" s="466"/>
      <c r="DT100" s="466"/>
      <c r="DU100" s="466"/>
      <c r="DV100" s="466"/>
      <c r="DW100" s="466"/>
      <c r="DX100" s="466"/>
      <c r="DY100" s="466"/>
      <c r="DZ100" s="466"/>
      <c r="EA100" s="466"/>
      <c r="EB100" s="466"/>
      <c r="EC100" s="466"/>
      <c r="ED100" s="466"/>
      <c r="EE100" s="74"/>
      <c r="EF100" s="1"/>
    </row>
    <row r="101" spans="1:136" s="42" customFormat="1">
      <c r="A101" s="1" t="str">
        <f>B18</f>
        <v>Investor D</v>
      </c>
      <c r="B101"/>
      <c r="C101"/>
      <c r="D101"/>
      <c r="E101"/>
      <c r="F101"/>
      <c r="G101"/>
      <c r="H101"/>
      <c r="I101"/>
      <c r="J101"/>
      <c r="K101" s="15"/>
      <c r="L101"/>
      <c r="M101" s="646"/>
      <c r="N101" s="1434"/>
      <c r="O101" s="466"/>
      <c r="P101" s="466"/>
      <c r="Q101" s="466"/>
      <c r="R101" s="466"/>
      <c r="S101" s="466"/>
      <c r="T101" s="466"/>
      <c r="U101" s="466"/>
      <c r="V101" s="466"/>
      <c r="W101" s="466"/>
      <c r="X101" s="466"/>
      <c r="Y101" s="466"/>
      <c r="Z101" s="466"/>
      <c r="AA101" s="466"/>
      <c r="AB101" s="466"/>
      <c r="AC101" s="466"/>
      <c r="AD101" s="466"/>
      <c r="AE101" s="466"/>
      <c r="AF101" s="466"/>
      <c r="AG101" s="466"/>
      <c r="AH101" s="466"/>
      <c r="AI101" s="466"/>
      <c r="AJ101" s="466"/>
      <c r="AK101" s="466"/>
      <c r="AL101" s="466"/>
      <c r="AM101" s="466"/>
      <c r="AN101" s="466"/>
      <c r="AO101" s="466"/>
      <c r="AP101" s="466"/>
      <c r="AQ101" s="466"/>
      <c r="AR101" s="466"/>
      <c r="AS101" s="466"/>
      <c r="AT101" s="466"/>
      <c r="AU101" s="466"/>
      <c r="AV101" s="466"/>
      <c r="AW101" s="466"/>
      <c r="AX101" s="466"/>
      <c r="AY101" s="466"/>
      <c r="AZ101" s="466"/>
      <c r="BA101" s="466"/>
      <c r="BB101" s="466"/>
      <c r="BC101" s="466"/>
      <c r="BD101" s="466"/>
      <c r="BE101" s="466"/>
      <c r="BF101" s="466"/>
      <c r="BG101" s="466"/>
      <c r="BH101" s="466"/>
      <c r="BI101" s="466"/>
      <c r="BJ101" s="466"/>
      <c r="BK101" s="466"/>
      <c r="BL101" s="466"/>
      <c r="BM101" s="466"/>
      <c r="BN101" s="466"/>
      <c r="BO101" s="466"/>
      <c r="BP101" s="466"/>
      <c r="BQ101" s="466"/>
      <c r="BR101" s="466"/>
      <c r="BS101" s="466"/>
      <c r="BT101" s="466"/>
      <c r="BU101" s="466"/>
      <c r="BV101" s="466"/>
      <c r="BW101" s="466"/>
      <c r="BX101" s="466"/>
      <c r="BY101" s="466"/>
      <c r="BZ101" s="466"/>
      <c r="CA101" s="466"/>
      <c r="CB101" s="466"/>
      <c r="CC101" s="466"/>
      <c r="CD101" s="466"/>
      <c r="CE101" s="466"/>
      <c r="CF101" s="466"/>
      <c r="CG101" s="466"/>
      <c r="CH101" s="466"/>
      <c r="CI101" s="466"/>
      <c r="CJ101" s="466"/>
      <c r="CK101" s="466"/>
      <c r="CL101" s="466"/>
      <c r="CM101" s="466"/>
      <c r="CN101" s="466"/>
      <c r="CO101" s="466"/>
      <c r="CP101" s="466"/>
      <c r="CQ101" s="466"/>
      <c r="CR101" s="466"/>
      <c r="CS101" s="466"/>
      <c r="CT101" s="466"/>
      <c r="CU101" s="466"/>
      <c r="CV101" s="466"/>
      <c r="CW101" s="466"/>
      <c r="CX101" s="466"/>
      <c r="CY101" s="466"/>
      <c r="CZ101" s="466"/>
      <c r="DA101" s="466"/>
      <c r="DB101" s="466"/>
      <c r="DC101" s="466"/>
      <c r="DD101" s="466"/>
      <c r="DE101" s="466"/>
      <c r="DF101" s="466"/>
      <c r="DG101" s="466"/>
      <c r="DH101" s="466"/>
      <c r="DI101" s="466"/>
      <c r="DJ101" s="466"/>
      <c r="DK101" s="466"/>
      <c r="DL101" s="466"/>
      <c r="DM101" s="466"/>
      <c r="DN101" s="466"/>
      <c r="DO101" s="466"/>
      <c r="DP101" s="466"/>
      <c r="DQ101" s="466"/>
      <c r="DR101" s="466"/>
      <c r="DS101" s="466"/>
      <c r="DT101" s="466"/>
      <c r="DU101" s="466"/>
      <c r="DV101" s="466"/>
      <c r="DW101" s="466"/>
      <c r="DX101" s="466"/>
      <c r="DY101" s="466"/>
      <c r="DZ101" s="466"/>
      <c r="EA101" s="466"/>
      <c r="EB101" s="466"/>
      <c r="EC101" s="466"/>
      <c r="ED101" s="466"/>
      <c r="EE101" s="47"/>
      <c r="EF101"/>
    </row>
    <row r="102" spans="1:136" s="42" customFormat="1">
      <c r="A102"/>
      <c r="B102" t="s">
        <v>321</v>
      </c>
      <c r="C102"/>
      <c r="D102"/>
      <c r="E102"/>
      <c r="F102"/>
      <c r="G102"/>
      <c r="H102"/>
      <c r="I102"/>
      <c r="J102"/>
      <c r="K102" s="15"/>
      <c r="L102"/>
      <c r="M102" s="646"/>
      <c r="N102" s="1434"/>
      <c r="O102" s="466">
        <f>F18</f>
        <v>0</v>
      </c>
      <c r="P102" s="466">
        <f>O105</f>
        <v>0</v>
      </c>
      <c r="Q102" s="466">
        <f t="shared" ref="Q102:CB102" si="868">P105</f>
        <v>0</v>
      </c>
      <c r="R102" s="466">
        <f t="shared" si="868"/>
        <v>0</v>
      </c>
      <c r="S102" s="466">
        <f t="shared" si="868"/>
        <v>0</v>
      </c>
      <c r="T102" s="466">
        <f t="shared" si="868"/>
        <v>0</v>
      </c>
      <c r="U102" s="466">
        <f t="shared" si="868"/>
        <v>0</v>
      </c>
      <c r="V102" s="466">
        <f t="shared" si="868"/>
        <v>0</v>
      </c>
      <c r="W102" s="466">
        <f t="shared" si="868"/>
        <v>0</v>
      </c>
      <c r="X102" s="466">
        <f t="shared" si="868"/>
        <v>0</v>
      </c>
      <c r="Y102" s="466">
        <f t="shared" si="868"/>
        <v>0</v>
      </c>
      <c r="Z102" s="466">
        <f t="shared" si="868"/>
        <v>0</v>
      </c>
      <c r="AA102" s="466">
        <f t="shared" si="868"/>
        <v>0</v>
      </c>
      <c r="AB102" s="466">
        <f t="shared" si="868"/>
        <v>0</v>
      </c>
      <c r="AC102" s="466">
        <f t="shared" si="868"/>
        <v>0</v>
      </c>
      <c r="AD102" s="466">
        <f t="shared" si="868"/>
        <v>0</v>
      </c>
      <c r="AE102" s="466">
        <f t="shared" si="868"/>
        <v>0</v>
      </c>
      <c r="AF102" s="466">
        <f t="shared" si="868"/>
        <v>0</v>
      </c>
      <c r="AG102" s="466">
        <f t="shared" si="868"/>
        <v>0</v>
      </c>
      <c r="AH102" s="466">
        <f t="shared" si="868"/>
        <v>0</v>
      </c>
      <c r="AI102" s="466">
        <f t="shared" si="868"/>
        <v>0</v>
      </c>
      <c r="AJ102" s="466">
        <f t="shared" si="868"/>
        <v>0</v>
      </c>
      <c r="AK102" s="466">
        <f t="shared" si="868"/>
        <v>0</v>
      </c>
      <c r="AL102" s="466">
        <f t="shared" si="868"/>
        <v>0</v>
      </c>
      <c r="AM102" s="466">
        <f t="shared" si="868"/>
        <v>0</v>
      </c>
      <c r="AN102" s="466">
        <f t="shared" si="868"/>
        <v>0</v>
      </c>
      <c r="AO102" s="466">
        <f t="shared" si="868"/>
        <v>0</v>
      </c>
      <c r="AP102" s="466">
        <f t="shared" si="868"/>
        <v>0</v>
      </c>
      <c r="AQ102" s="466">
        <f t="shared" si="868"/>
        <v>0</v>
      </c>
      <c r="AR102" s="466">
        <f t="shared" si="868"/>
        <v>0</v>
      </c>
      <c r="AS102" s="466">
        <f t="shared" si="868"/>
        <v>0</v>
      </c>
      <c r="AT102" s="466">
        <f t="shared" si="868"/>
        <v>0</v>
      </c>
      <c r="AU102" s="466">
        <f t="shared" si="868"/>
        <v>0</v>
      </c>
      <c r="AV102" s="466">
        <f t="shared" si="868"/>
        <v>0</v>
      </c>
      <c r="AW102" s="466">
        <f t="shared" si="868"/>
        <v>0</v>
      </c>
      <c r="AX102" s="466">
        <f t="shared" si="868"/>
        <v>0</v>
      </c>
      <c r="AY102" s="466">
        <f t="shared" si="868"/>
        <v>0</v>
      </c>
      <c r="AZ102" s="466">
        <f t="shared" si="868"/>
        <v>0</v>
      </c>
      <c r="BA102" s="466">
        <f t="shared" si="868"/>
        <v>0</v>
      </c>
      <c r="BB102" s="466">
        <f t="shared" si="868"/>
        <v>0</v>
      </c>
      <c r="BC102" s="466">
        <f t="shared" si="868"/>
        <v>0</v>
      </c>
      <c r="BD102" s="466">
        <f t="shared" si="868"/>
        <v>0</v>
      </c>
      <c r="BE102" s="466">
        <f t="shared" si="868"/>
        <v>0</v>
      </c>
      <c r="BF102" s="466">
        <f t="shared" si="868"/>
        <v>0</v>
      </c>
      <c r="BG102" s="466">
        <f t="shared" si="868"/>
        <v>0</v>
      </c>
      <c r="BH102" s="466">
        <f t="shared" si="868"/>
        <v>0</v>
      </c>
      <c r="BI102" s="466">
        <f t="shared" si="868"/>
        <v>0</v>
      </c>
      <c r="BJ102" s="466">
        <f t="shared" si="868"/>
        <v>0</v>
      </c>
      <c r="BK102" s="466">
        <f t="shared" si="868"/>
        <v>0</v>
      </c>
      <c r="BL102" s="466">
        <f t="shared" si="868"/>
        <v>0</v>
      </c>
      <c r="BM102" s="466">
        <f t="shared" si="868"/>
        <v>0</v>
      </c>
      <c r="BN102" s="466">
        <f t="shared" si="868"/>
        <v>0</v>
      </c>
      <c r="BO102" s="466">
        <f t="shared" si="868"/>
        <v>0</v>
      </c>
      <c r="BP102" s="466">
        <f t="shared" si="868"/>
        <v>0</v>
      </c>
      <c r="BQ102" s="466">
        <f t="shared" si="868"/>
        <v>0</v>
      </c>
      <c r="BR102" s="466">
        <f t="shared" si="868"/>
        <v>0</v>
      </c>
      <c r="BS102" s="466">
        <f t="shared" si="868"/>
        <v>0</v>
      </c>
      <c r="BT102" s="466">
        <f t="shared" si="868"/>
        <v>0</v>
      </c>
      <c r="BU102" s="466">
        <f t="shared" si="868"/>
        <v>0</v>
      </c>
      <c r="BV102" s="466">
        <f t="shared" si="868"/>
        <v>0</v>
      </c>
      <c r="BW102" s="466">
        <f t="shared" si="868"/>
        <v>0</v>
      </c>
      <c r="BX102" s="466">
        <f t="shared" si="868"/>
        <v>0</v>
      </c>
      <c r="BY102" s="466">
        <f t="shared" si="868"/>
        <v>0</v>
      </c>
      <c r="BZ102" s="466">
        <f t="shared" si="868"/>
        <v>0</v>
      </c>
      <c r="CA102" s="466">
        <f t="shared" si="868"/>
        <v>0</v>
      </c>
      <c r="CB102" s="466">
        <f t="shared" si="868"/>
        <v>0</v>
      </c>
      <c r="CC102" s="466">
        <f t="shared" ref="CC102:ED102" si="869">CB105</f>
        <v>0</v>
      </c>
      <c r="CD102" s="466">
        <f t="shared" si="869"/>
        <v>0</v>
      </c>
      <c r="CE102" s="466">
        <f t="shared" si="869"/>
        <v>0</v>
      </c>
      <c r="CF102" s="466">
        <f t="shared" si="869"/>
        <v>0</v>
      </c>
      <c r="CG102" s="466">
        <f t="shared" si="869"/>
        <v>0</v>
      </c>
      <c r="CH102" s="466">
        <f t="shared" si="869"/>
        <v>0</v>
      </c>
      <c r="CI102" s="466">
        <f t="shared" si="869"/>
        <v>0</v>
      </c>
      <c r="CJ102" s="466">
        <f t="shared" si="869"/>
        <v>0</v>
      </c>
      <c r="CK102" s="466">
        <f t="shared" si="869"/>
        <v>0</v>
      </c>
      <c r="CL102" s="466">
        <f t="shared" si="869"/>
        <v>0</v>
      </c>
      <c r="CM102" s="466">
        <f t="shared" si="869"/>
        <v>0</v>
      </c>
      <c r="CN102" s="466">
        <f t="shared" si="869"/>
        <v>0</v>
      </c>
      <c r="CO102" s="466">
        <f t="shared" si="869"/>
        <v>0</v>
      </c>
      <c r="CP102" s="466">
        <f t="shared" si="869"/>
        <v>0</v>
      </c>
      <c r="CQ102" s="466">
        <f t="shared" si="869"/>
        <v>0</v>
      </c>
      <c r="CR102" s="466">
        <f t="shared" si="869"/>
        <v>0</v>
      </c>
      <c r="CS102" s="466">
        <f t="shared" si="869"/>
        <v>0</v>
      </c>
      <c r="CT102" s="466">
        <f t="shared" si="869"/>
        <v>0</v>
      </c>
      <c r="CU102" s="466">
        <f t="shared" si="869"/>
        <v>0</v>
      </c>
      <c r="CV102" s="466">
        <f t="shared" si="869"/>
        <v>0</v>
      </c>
      <c r="CW102" s="466">
        <f t="shared" si="869"/>
        <v>0</v>
      </c>
      <c r="CX102" s="466">
        <f t="shared" si="869"/>
        <v>0</v>
      </c>
      <c r="CY102" s="466">
        <f t="shared" si="869"/>
        <v>0</v>
      </c>
      <c r="CZ102" s="466">
        <f t="shared" si="869"/>
        <v>0</v>
      </c>
      <c r="DA102" s="466">
        <f t="shared" si="869"/>
        <v>0</v>
      </c>
      <c r="DB102" s="466">
        <f t="shared" si="869"/>
        <v>0</v>
      </c>
      <c r="DC102" s="466">
        <f t="shared" si="869"/>
        <v>0</v>
      </c>
      <c r="DD102" s="466">
        <f t="shared" si="869"/>
        <v>0</v>
      </c>
      <c r="DE102" s="466">
        <f t="shared" si="869"/>
        <v>0</v>
      </c>
      <c r="DF102" s="466">
        <f t="shared" si="869"/>
        <v>0</v>
      </c>
      <c r="DG102" s="466">
        <f t="shared" si="869"/>
        <v>0</v>
      </c>
      <c r="DH102" s="466">
        <f t="shared" si="869"/>
        <v>0</v>
      </c>
      <c r="DI102" s="466">
        <f t="shared" si="869"/>
        <v>0</v>
      </c>
      <c r="DJ102" s="466">
        <f t="shared" si="869"/>
        <v>0</v>
      </c>
      <c r="DK102" s="466">
        <f t="shared" si="869"/>
        <v>0</v>
      </c>
      <c r="DL102" s="466">
        <f t="shared" si="869"/>
        <v>0</v>
      </c>
      <c r="DM102" s="466">
        <f t="shared" si="869"/>
        <v>0</v>
      </c>
      <c r="DN102" s="466">
        <f t="shared" si="869"/>
        <v>0</v>
      </c>
      <c r="DO102" s="466">
        <f t="shared" si="869"/>
        <v>0</v>
      </c>
      <c r="DP102" s="466">
        <f t="shared" si="869"/>
        <v>0</v>
      </c>
      <c r="DQ102" s="466">
        <f t="shared" si="869"/>
        <v>0</v>
      </c>
      <c r="DR102" s="466">
        <f t="shared" si="869"/>
        <v>0</v>
      </c>
      <c r="DS102" s="466">
        <f t="shared" si="869"/>
        <v>0</v>
      </c>
      <c r="DT102" s="466">
        <f t="shared" si="869"/>
        <v>0</v>
      </c>
      <c r="DU102" s="466">
        <f t="shared" si="869"/>
        <v>0</v>
      </c>
      <c r="DV102" s="466">
        <f t="shared" si="869"/>
        <v>0</v>
      </c>
      <c r="DW102" s="466">
        <f t="shared" si="869"/>
        <v>0</v>
      </c>
      <c r="DX102" s="466">
        <f t="shared" si="869"/>
        <v>0</v>
      </c>
      <c r="DY102" s="466">
        <f t="shared" si="869"/>
        <v>0</v>
      </c>
      <c r="DZ102" s="466">
        <f t="shared" si="869"/>
        <v>0</v>
      </c>
      <c r="EA102" s="466">
        <f t="shared" si="869"/>
        <v>0</v>
      </c>
      <c r="EB102" s="466">
        <f t="shared" si="869"/>
        <v>0</v>
      </c>
      <c r="EC102" s="466">
        <f t="shared" si="869"/>
        <v>0</v>
      </c>
      <c r="ED102" s="466">
        <f t="shared" si="869"/>
        <v>0</v>
      </c>
      <c r="EE102" s="47"/>
      <c r="EF102"/>
    </row>
    <row r="103" spans="1:136" s="42" customFormat="1">
      <c r="A103" s="36"/>
      <c r="B103" s="36" t="s">
        <v>322</v>
      </c>
      <c r="C103" s="36"/>
      <c r="D103" s="36"/>
      <c r="E103" s="36"/>
      <c r="F103" s="36"/>
      <c r="G103" s="36"/>
      <c r="H103" s="36"/>
      <c r="I103" s="36"/>
      <c r="J103" s="36"/>
      <c r="K103" s="159" t="s">
        <v>319</v>
      </c>
      <c r="L103" s="160"/>
      <c r="M103" s="651">
        <f>D18</f>
        <v>0</v>
      </c>
      <c r="N103" s="1440"/>
      <c r="O103" s="637">
        <f>MIN(-O102,O$80*$M103)</f>
        <v>0</v>
      </c>
      <c r="P103" s="637">
        <f t="shared" ref="P103:CA103" si="870">MIN(-P102,P$80*$M103)</f>
        <v>0</v>
      </c>
      <c r="Q103" s="637">
        <f t="shared" si="870"/>
        <v>0</v>
      </c>
      <c r="R103" s="637">
        <f t="shared" si="870"/>
        <v>0</v>
      </c>
      <c r="S103" s="637">
        <f>MIN(-S102,S$80*$M103)</f>
        <v>0</v>
      </c>
      <c r="T103" s="637">
        <f t="shared" si="870"/>
        <v>0</v>
      </c>
      <c r="U103" s="637">
        <f t="shared" si="870"/>
        <v>0</v>
      </c>
      <c r="V103" s="637">
        <f t="shared" si="870"/>
        <v>0</v>
      </c>
      <c r="W103" s="637">
        <f t="shared" si="870"/>
        <v>0</v>
      </c>
      <c r="X103" s="637">
        <f t="shared" si="870"/>
        <v>0</v>
      </c>
      <c r="Y103" s="637">
        <f t="shared" si="870"/>
        <v>0</v>
      </c>
      <c r="Z103" s="637">
        <f t="shared" si="870"/>
        <v>0</v>
      </c>
      <c r="AA103" s="637">
        <f t="shared" si="870"/>
        <v>0</v>
      </c>
      <c r="AB103" s="637">
        <f t="shared" si="870"/>
        <v>0</v>
      </c>
      <c r="AC103" s="637">
        <f t="shared" si="870"/>
        <v>0</v>
      </c>
      <c r="AD103" s="637">
        <f t="shared" si="870"/>
        <v>0</v>
      </c>
      <c r="AE103" s="637">
        <f t="shared" si="870"/>
        <v>0</v>
      </c>
      <c r="AF103" s="637">
        <f t="shared" si="870"/>
        <v>0</v>
      </c>
      <c r="AG103" s="637">
        <f t="shared" si="870"/>
        <v>0</v>
      </c>
      <c r="AH103" s="637">
        <f t="shared" si="870"/>
        <v>0</v>
      </c>
      <c r="AI103" s="637">
        <f t="shared" si="870"/>
        <v>0</v>
      </c>
      <c r="AJ103" s="637">
        <f t="shared" si="870"/>
        <v>0</v>
      </c>
      <c r="AK103" s="637">
        <f t="shared" si="870"/>
        <v>0</v>
      </c>
      <c r="AL103" s="637">
        <f t="shared" si="870"/>
        <v>0</v>
      </c>
      <c r="AM103" s="637">
        <f t="shared" si="870"/>
        <v>0</v>
      </c>
      <c r="AN103" s="637">
        <f t="shared" si="870"/>
        <v>0</v>
      </c>
      <c r="AO103" s="637">
        <f t="shared" si="870"/>
        <v>0</v>
      </c>
      <c r="AP103" s="637">
        <f t="shared" si="870"/>
        <v>0</v>
      </c>
      <c r="AQ103" s="637">
        <f t="shared" si="870"/>
        <v>0</v>
      </c>
      <c r="AR103" s="637">
        <f t="shared" si="870"/>
        <v>0</v>
      </c>
      <c r="AS103" s="637">
        <f t="shared" si="870"/>
        <v>0</v>
      </c>
      <c r="AT103" s="637">
        <f t="shared" si="870"/>
        <v>0</v>
      </c>
      <c r="AU103" s="637">
        <f t="shared" si="870"/>
        <v>0</v>
      </c>
      <c r="AV103" s="637">
        <f t="shared" si="870"/>
        <v>0</v>
      </c>
      <c r="AW103" s="637">
        <f t="shared" si="870"/>
        <v>0</v>
      </c>
      <c r="AX103" s="637">
        <f t="shared" si="870"/>
        <v>0</v>
      </c>
      <c r="AY103" s="637">
        <f t="shared" si="870"/>
        <v>0</v>
      </c>
      <c r="AZ103" s="637">
        <f t="shared" si="870"/>
        <v>0</v>
      </c>
      <c r="BA103" s="637">
        <f t="shared" si="870"/>
        <v>0</v>
      </c>
      <c r="BB103" s="637">
        <f t="shared" si="870"/>
        <v>0</v>
      </c>
      <c r="BC103" s="637">
        <f t="shared" si="870"/>
        <v>0</v>
      </c>
      <c r="BD103" s="637">
        <f t="shared" si="870"/>
        <v>0</v>
      </c>
      <c r="BE103" s="637">
        <f t="shared" si="870"/>
        <v>0</v>
      </c>
      <c r="BF103" s="637">
        <f t="shared" si="870"/>
        <v>0</v>
      </c>
      <c r="BG103" s="637">
        <f t="shared" si="870"/>
        <v>0</v>
      </c>
      <c r="BH103" s="637">
        <f t="shared" si="870"/>
        <v>0</v>
      </c>
      <c r="BI103" s="637">
        <f t="shared" si="870"/>
        <v>0</v>
      </c>
      <c r="BJ103" s="637">
        <f t="shared" si="870"/>
        <v>0</v>
      </c>
      <c r="BK103" s="637">
        <f t="shared" si="870"/>
        <v>0</v>
      </c>
      <c r="BL103" s="637">
        <f t="shared" si="870"/>
        <v>0</v>
      </c>
      <c r="BM103" s="637">
        <f t="shared" si="870"/>
        <v>0</v>
      </c>
      <c r="BN103" s="637">
        <f t="shared" si="870"/>
        <v>0</v>
      </c>
      <c r="BO103" s="637">
        <f t="shared" si="870"/>
        <v>0</v>
      </c>
      <c r="BP103" s="637">
        <f t="shared" si="870"/>
        <v>0</v>
      </c>
      <c r="BQ103" s="637">
        <f t="shared" si="870"/>
        <v>0</v>
      </c>
      <c r="BR103" s="637">
        <f t="shared" si="870"/>
        <v>0</v>
      </c>
      <c r="BS103" s="637">
        <f t="shared" si="870"/>
        <v>0</v>
      </c>
      <c r="BT103" s="637">
        <f t="shared" si="870"/>
        <v>0</v>
      </c>
      <c r="BU103" s="637">
        <f t="shared" si="870"/>
        <v>0</v>
      </c>
      <c r="BV103" s="637">
        <f t="shared" si="870"/>
        <v>0</v>
      </c>
      <c r="BW103" s="637">
        <f t="shared" si="870"/>
        <v>0</v>
      </c>
      <c r="BX103" s="637">
        <f t="shared" si="870"/>
        <v>0</v>
      </c>
      <c r="BY103" s="637">
        <f t="shared" si="870"/>
        <v>0</v>
      </c>
      <c r="BZ103" s="637">
        <f t="shared" si="870"/>
        <v>0</v>
      </c>
      <c r="CA103" s="637">
        <f t="shared" si="870"/>
        <v>0</v>
      </c>
      <c r="CB103" s="637">
        <f t="shared" ref="CB103:ED103" si="871">MIN(-CB102,CB$80*$M103)</f>
        <v>0</v>
      </c>
      <c r="CC103" s="637">
        <f t="shared" si="871"/>
        <v>0</v>
      </c>
      <c r="CD103" s="637">
        <f t="shared" si="871"/>
        <v>0</v>
      </c>
      <c r="CE103" s="637">
        <f t="shared" si="871"/>
        <v>0</v>
      </c>
      <c r="CF103" s="637">
        <f t="shared" si="871"/>
        <v>0</v>
      </c>
      <c r="CG103" s="637">
        <f t="shared" si="871"/>
        <v>0</v>
      </c>
      <c r="CH103" s="637">
        <f t="shared" si="871"/>
        <v>0</v>
      </c>
      <c r="CI103" s="637">
        <f t="shared" si="871"/>
        <v>0</v>
      </c>
      <c r="CJ103" s="637">
        <f t="shared" si="871"/>
        <v>0</v>
      </c>
      <c r="CK103" s="637">
        <f t="shared" si="871"/>
        <v>0</v>
      </c>
      <c r="CL103" s="637">
        <f t="shared" si="871"/>
        <v>0</v>
      </c>
      <c r="CM103" s="637">
        <f t="shared" si="871"/>
        <v>0</v>
      </c>
      <c r="CN103" s="637">
        <f t="shared" si="871"/>
        <v>0</v>
      </c>
      <c r="CO103" s="637">
        <f t="shared" si="871"/>
        <v>0</v>
      </c>
      <c r="CP103" s="637">
        <f t="shared" si="871"/>
        <v>0</v>
      </c>
      <c r="CQ103" s="637">
        <f t="shared" si="871"/>
        <v>0</v>
      </c>
      <c r="CR103" s="637">
        <f t="shared" si="871"/>
        <v>0</v>
      </c>
      <c r="CS103" s="637">
        <f t="shared" si="871"/>
        <v>0</v>
      </c>
      <c r="CT103" s="637">
        <f t="shared" si="871"/>
        <v>0</v>
      </c>
      <c r="CU103" s="637">
        <f t="shared" si="871"/>
        <v>0</v>
      </c>
      <c r="CV103" s="637">
        <f t="shared" si="871"/>
        <v>0</v>
      </c>
      <c r="CW103" s="637">
        <f t="shared" si="871"/>
        <v>0</v>
      </c>
      <c r="CX103" s="637">
        <f t="shared" si="871"/>
        <v>0</v>
      </c>
      <c r="CY103" s="637">
        <f t="shared" si="871"/>
        <v>0</v>
      </c>
      <c r="CZ103" s="637">
        <f t="shared" si="871"/>
        <v>0</v>
      </c>
      <c r="DA103" s="637">
        <f t="shared" si="871"/>
        <v>0</v>
      </c>
      <c r="DB103" s="637">
        <f t="shared" si="871"/>
        <v>0</v>
      </c>
      <c r="DC103" s="637">
        <f t="shared" si="871"/>
        <v>0</v>
      </c>
      <c r="DD103" s="637">
        <f t="shared" si="871"/>
        <v>0</v>
      </c>
      <c r="DE103" s="637">
        <f t="shared" si="871"/>
        <v>0</v>
      </c>
      <c r="DF103" s="637">
        <f t="shared" si="871"/>
        <v>0</v>
      </c>
      <c r="DG103" s="637">
        <f t="shared" si="871"/>
        <v>0</v>
      </c>
      <c r="DH103" s="637">
        <f t="shared" si="871"/>
        <v>0</v>
      </c>
      <c r="DI103" s="637">
        <f t="shared" si="871"/>
        <v>0</v>
      </c>
      <c r="DJ103" s="637">
        <f t="shared" si="871"/>
        <v>0</v>
      </c>
      <c r="DK103" s="637">
        <f t="shared" si="871"/>
        <v>0</v>
      </c>
      <c r="DL103" s="637">
        <f t="shared" si="871"/>
        <v>0</v>
      </c>
      <c r="DM103" s="637">
        <f t="shared" si="871"/>
        <v>0</v>
      </c>
      <c r="DN103" s="637">
        <f t="shared" si="871"/>
        <v>0</v>
      </c>
      <c r="DO103" s="637">
        <f t="shared" si="871"/>
        <v>0</v>
      </c>
      <c r="DP103" s="637">
        <f t="shared" si="871"/>
        <v>0</v>
      </c>
      <c r="DQ103" s="637">
        <f t="shared" si="871"/>
        <v>0</v>
      </c>
      <c r="DR103" s="637">
        <f t="shared" si="871"/>
        <v>0</v>
      </c>
      <c r="DS103" s="637">
        <f t="shared" si="871"/>
        <v>0</v>
      </c>
      <c r="DT103" s="637">
        <f t="shared" si="871"/>
        <v>0</v>
      </c>
      <c r="DU103" s="637">
        <f t="shared" si="871"/>
        <v>0</v>
      </c>
      <c r="DV103" s="637">
        <f t="shared" si="871"/>
        <v>0</v>
      </c>
      <c r="DW103" s="637">
        <f t="shared" si="871"/>
        <v>0</v>
      </c>
      <c r="DX103" s="637">
        <f t="shared" si="871"/>
        <v>0</v>
      </c>
      <c r="DY103" s="637">
        <f t="shared" si="871"/>
        <v>0</v>
      </c>
      <c r="DZ103" s="637">
        <f t="shared" si="871"/>
        <v>0</v>
      </c>
      <c r="EA103" s="637">
        <f t="shared" si="871"/>
        <v>0</v>
      </c>
      <c r="EB103" s="637">
        <f t="shared" si="871"/>
        <v>0</v>
      </c>
      <c r="EC103" s="637">
        <f t="shared" si="871"/>
        <v>0</v>
      </c>
      <c r="ED103" s="637">
        <f t="shared" si="871"/>
        <v>0</v>
      </c>
      <c r="EE103" s="47"/>
      <c r="EF103"/>
    </row>
    <row r="104" spans="1:136" s="1876" customFormat="1">
      <c r="A104" s="802"/>
      <c r="B104" s="802" t="s">
        <v>624</v>
      </c>
      <c r="C104" s="802"/>
      <c r="D104" s="802"/>
      <c r="E104" s="802"/>
      <c r="F104" s="802"/>
      <c r="G104" s="802"/>
      <c r="H104" s="802"/>
      <c r="I104" s="802"/>
      <c r="J104" s="802"/>
      <c r="K104" s="1884"/>
      <c r="L104" s="1885"/>
      <c r="M104" s="1886"/>
      <c r="N104" s="1878"/>
      <c r="O104" s="1887">
        <f>O$6*$M103</f>
        <v>0</v>
      </c>
      <c r="P104" s="1887">
        <f>P$6*$M103</f>
        <v>0</v>
      </c>
      <c r="Q104" s="1887">
        <f t="shared" ref="Q104" si="872">Q$6*$M103</f>
        <v>0</v>
      </c>
      <c r="R104" s="1887">
        <f t="shared" ref="R104" si="873">R$6*$M103</f>
        <v>0</v>
      </c>
      <c r="S104" s="1887">
        <f t="shared" ref="S104" si="874">S$6*$M103</f>
        <v>0</v>
      </c>
      <c r="T104" s="1887">
        <f t="shared" ref="T104" si="875">T$6*$M103</f>
        <v>0</v>
      </c>
      <c r="U104" s="1887">
        <f t="shared" ref="U104" si="876">U$6*$M103</f>
        <v>0</v>
      </c>
      <c r="V104" s="1887">
        <f t="shared" ref="V104" si="877">V$6*$M103</f>
        <v>0</v>
      </c>
      <c r="W104" s="1887">
        <f t="shared" ref="W104" si="878">W$6*$M103</f>
        <v>0</v>
      </c>
      <c r="X104" s="1887">
        <f t="shared" ref="X104" si="879">X$6*$M103</f>
        <v>0</v>
      </c>
      <c r="Y104" s="1887">
        <f t="shared" ref="Y104" si="880">Y$6*$M103</f>
        <v>0</v>
      </c>
      <c r="Z104" s="1887">
        <f t="shared" ref="Z104" si="881">Z$6*$M103</f>
        <v>0</v>
      </c>
      <c r="AA104" s="1887">
        <f t="shared" ref="AA104" si="882">AA$6*$M103</f>
        <v>0</v>
      </c>
      <c r="AB104" s="1887">
        <f t="shared" ref="AB104" si="883">AB$6*$M103</f>
        <v>0</v>
      </c>
      <c r="AC104" s="1887">
        <f t="shared" ref="AC104" si="884">AC$6*$M103</f>
        <v>0</v>
      </c>
      <c r="AD104" s="1887">
        <f t="shared" ref="AD104" si="885">AD$6*$M103</f>
        <v>0</v>
      </c>
      <c r="AE104" s="1887">
        <f t="shared" ref="AE104" si="886">AE$6*$M103</f>
        <v>0</v>
      </c>
      <c r="AF104" s="1887">
        <f t="shared" ref="AF104" si="887">AF$6*$M103</f>
        <v>0</v>
      </c>
      <c r="AG104" s="1887">
        <f t="shared" ref="AG104" si="888">AG$6*$M103</f>
        <v>0</v>
      </c>
      <c r="AH104" s="1887">
        <f t="shared" ref="AH104" si="889">AH$6*$M103</f>
        <v>0</v>
      </c>
      <c r="AI104" s="1887">
        <f t="shared" ref="AI104" si="890">AI$6*$M103</f>
        <v>0</v>
      </c>
      <c r="AJ104" s="1887">
        <f t="shared" ref="AJ104" si="891">AJ$6*$M103</f>
        <v>0</v>
      </c>
      <c r="AK104" s="1887">
        <f t="shared" ref="AK104" si="892">AK$6*$M103</f>
        <v>0</v>
      </c>
      <c r="AL104" s="1887">
        <f t="shared" ref="AL104" si="893">AL$6*$M103</f>
        <v>0</v>
      </c>
      <c r="AM104" s="1887">
        <f t="shared" ref="AM104" si="894">AM$6*$M103</f>
        <v>0</v>
      </c>
      <c r="AN104" s="1887">
        <f t="shared" ref="AN104" si="895">AN$6*$M103</f>
        <v>0</v>
      </c>
      <c r="AO104" s="1887">
        <f t="shared" ref="AO104" si="896">AO$6*$M103</f>
        <v>0</v>
      </c>
      <c r="AP104" s="1887">
        <f t="shared" ref="AP104" si="897">AP$6*$M103</f>
        <v>0</v>
      </c>
      <c r="AQ104" s="1887">
        <f t="shared" ref="AQ104" si="898">AQ$6*$M103</f>
        <v>0</v>
      </c>
      <c r="AR104" s="1887">
        <f t="shared" ref="AR104" si="899">AR$6*$M103</f>
        <v>0</v>
      </c>
      <c r="AS104" s="1887">
        <f t="shared" ref="AS104" si="900">AS$6*$M103</f>
        <v>0</v>
      </c>
      <c r="AT104" s="1887">
        <f t="shared" ref="AT104" si="901">AT$6*$M103</f>
        <v>0</v>
      </c>
      <c r="AU104" s="1887">
        <f t="shared" ref="AU104" si="902">AU$6*$M103</f>
        <v>0</v>
      </c>
      <c r="AV104" s="1887">
        <f t="shared" ref="AV104" si="903">AV$6*$M103</f>
        <v>0</v>
      </c>
      <c r="AW104" s="1887">
        <f t="shared" ref="AW104" si="904">AW$6*$M103</f>
        <v>0</v>
      </c>
      <c r="AX104" s="1887">
        <f t="shared" ref="AX104" si="905">AX$6*$M103</f>
        <v>0</v>
      </c>
      <c r="AY104" s="1887">
        <f t="shared" ref="AY104" si="906">AY$6*$M103</f>
        <v>0</v>
      </c>
      <c r="AZ104" s="1887">
        <f t="shared" ref="AZ104" si="907">AZ$6*$M103</f>
        <v>0</v>
      </c>
      <c r="BA104" s="1887">
        <f t="shared" ref="BA104" si="908">BA$6*$M103</f>
        <v>0</v>
      </c>
      <c r="BB104" s="1887">
        <f t="shared" ref="BB104" si="909">BB$6*$M103</f>
        <v>0</v>
      </c>
      <c r="BC104" s="1887">
        <f t="shared" ref="BC104" si="910">BC$6*$M103</f>
        <v>0</v>
      </c>
      <c r="BD104" s="1887">
        <f t="shared" ref="BD104" si="911">BD$6*$M103</f>
        <v>0</v>
      </c>
      <c r="BE104" s="1887">
        <f t="shared" ref="BE104" si="912">BE$6*$M103</f>
        <v>0</v>
      </c>
      <c r="BF104" s="1887">
        <f t="shared" ref="BF104" si="913">BF$6*$M103</f>
        <v>0</v>
      </c>
      <c r="BG104" s="1887">
        <f t="shared" ref="BG104" si="914">BG$6*$M103</f>
        <v>0</v>
      </c>
      <c r="BH104" s="1887">
        <f t="shared" ref="BH104" si="915">BH$6*$M103</f>
        <v>0</v>
      </c>
      <c r="BI104" s="1887">
        <f t="shared" ref="BI104" si="916">BI$6*$M103</f>
        <v>0</v>
      </c>
      <c r="BJ104" s="1887">
        <f t="shared" ref="BJ104" si="917">BJ$6*$M103</f>
        <v>0</v>
      </c>
      <c r="BK104" s="1887">
        <f t="shared" ref="BK104" si="918">BK$6*$M103</f>
        <v>0</v>
      </c>
      <c r="BL104" s="1887">
        <f t="shared" ref="BL104" si="919">BL$6*$M103</f>
        <v>0</v>
      </c>
      <c r="BM104" s="1887">
        <f t="shared" ref="BM104" si="920">BM$6*$M103</f>
        <v>0</v>
      </c>
      <c r="BN104" s="1887">
        <f t="shared" ref="BN104" si="921">BN$6*$M103</f>
        <v>0</v>
      </c>
      <c r="BO104" s="1887">
        <f t="shared" ref="BO104" si="922">BO$6*$M103</f>
        <v>0</v>
      </c>
      <c r="BP104" s="1887">
        <f t="shared" ref="BP104" si="923">BP$6*$M103</f>
        <v>0</v>
      </c>
      <c r="BQ104" s="1887">
        <f t="shared" ref="BQ104" si="924">BQ$6*$M103</f>
        <v>0</v>
      </c>
      <c r="BR104" s="1887">
        <f t="shared" ref="BR104" si="925">BR$6*$M103</f>
        <v>0</v>
      </c>
      <c r="BS104" s="1887">
        <f t="shared" ref="BS104" si="926">BS$6*$M103</f>
        <v>0</v>
      </c>
      <c r="BT104" s="1887">
        <f t="shared" ref="BT104" si="927">BT$6*$M103</f>
        <v>0</v>
      </c>
      <c r="BU104" s="1887">
        <f t="shared" ref="BU104" si="928">BU$6*$M103</f>
        <v>0</v>
      </c>
      <c r="BV104" s="1887">
        <f t="shared" ref="BV104" si="929">BV$6*$M103</f>
        <v>0</v>
      </c>
      <c r="BW104" s="1887">
        <f t="shared" ref="BW104" si="930">BW$6*$M103</f>
        <v>0</v>
      </c>
      <c r="BX104" s="1887">
        <f t="shared" ref="BX104" si="931">BX$6*$M103</f>
        <v>0</v>
      </c>
      <c r="BY104" s="1887">
        <f t="shared" ref="BY104" si="932">BY$6*$M103</f>
        <v>0</v>
      </c>
      <c r="BZ104" s="1887">
        <f t="shared" ref="BZ104" si="933">BZ$6*$M103</f>
        <v>0</v>
      </c>
      <c r="CA104" s="1887">
        <f t="shared" ref="CA104" si="934">CA$6*$M103</f>
        <v>0</v>
      </c>
      <c r="CB104" s="1887">
        <f t="shared" ref="CB104" si="935">CB$6*$M103</f>
        <v>0</v>
      </c>
      <c r="CC104" s="1887">
        <f t="shared" ref="CC104" si="936">CC$6*$M103</f>
        <v>0</v>
      </c>
      <c r="CD104" s="1887">
        <f t="shared" ref="CD104" si="937">CD$6*$M103</f>
        <v>0</v>
      </c>
      <c r="CE104" s="1887">
        <f t="shared" ref="CE104" si="938">CE$6*$M103</f>
        <v>0</v>
      </c>
      <c r="CF104" s="1887">
        <f t="shared" ref="CF104" si="939">CF$6*$M103</f>
        <v>0</v>
      </c>
      <c r="CG104" s="1887">
        <f t="shared" ref="CG104" si="940">CG$6*$M103</f>
        <v>0</v>
      </c>
      <c r="CH104" s="1887">
        <f t="shared" ref="CH104" si="941">CH$6*$M103</f>
        <v>0</v>
      </c>
      <c r="CI104" s="1887">
        <f t="shared" ref="CI104" si="942">CI$6*$M103</f>
        <v>0</v>
      </c>
      <c r="CJ104" s="1887">
        <f t="shared" ref="CJ104" si="943">CJ$6*$M103</f>
        <v>0</v>
      </c>
      <c r="CK104" s="1887">
        <f t="shared" ref="CK104" si="944">CK$6*$M103</f>
        <v>0</v>
      </c>
      <c r="CL104" s="1887">
        <f t="shared" ref="CL104" si="945">CL$6*$M103</f>
        <v>0</v>
      </c>
      <c r="CM104" s="1887">
        <f t="shared" ref="CM104" si="946">CM$6*$M103</f>
        <v>0</v>
      </c>
      <c r="CN104" s="1887">
        <f t="shared" ref="CN104" si="947">CN$6*$M103</f>
        <v>0</v>
      </c>
      <c r="CO104" s="1887">
        <f t="shared" ref="CO104" si="948">CO$6*$M103</f>
        <v>0</v>
      </c>
      <c r="CP104" s="1887">
        <f t="shared" ref="CP104" si="949">CP$6*$M103</f>
        <v>0</v>
      </c>
      <c r="CQ104" s="1887">
        <f t="shared" ref="CQ104" si="950">CQ$6*$M103</f>
        <v>0</v>
      </c>
      <c r="CR104" s="1887">
        <f t="shared" ref="CR104" si="951">CR$6*$M103</f>
        <v>0</v>
      </c>
      <c r="CS104" s="1887">
        <f t="shared" ref="CS104" si="952">CS$6*$M103</f>
        <v>0</v>
      </c>
      <c r="CT104" s="1887">
        <f t="shared" ref="CT104" si="953">CT$6*$M103</f>
        <v>0</v>
      </c>
      <c r="CU104" s="1887">
        <f t="shared" ref="CU104" si="954">CU$6*$M103</f>
        <v>0</v>
      </c>
      <c r="CV104" s="1887">
        <f t="shared" ref="CV104" si="955">CV$6*$M103</f>
        <v>0</v>
      </c>
      <c r="CW104" s="1887">
        <f t="shared" ref="CW104" si="956">CW$6*$M103</f>
        <v>0</v>
      </c>
      <c r="CX104" s="1887">
        <f t="shared" ref="CX104" si="957">CX$6*$M103</f>
        <v>0</v>
      </c>
      <c r="CY104" s="1887">
        <f t="shared" ref="CY104" si="958">CY$6*$M103</f>
        <v>0</v>
      </c>
      <c r="CZ104" s="1887">
        <f t="shared" ref="CZ104" si="959">CZ$6*$M103</f>
        <v>0</v>
      </c>
      <c r="DA104" s="1887">
        <f t="shared" ref="DA104" si="960">DA$6*$M103</f>
        <v>0</v>
      </c>
      <c r="DB104" s="1887">
        <f t="shared" ref="DB104" si="961">DB$6*$M103</f>
        <v>0</v>
      </c>
      <c r="DC104" s="1887">
        <f t="shared" ref="DC104" si="962">DC$6*$M103</f>
        <v>0</v>
      </c>
      <c r="DD104" s="1887">
        <f t="shared" ref="DD104" si="963">DD$6*$M103</f>
        <v>0</v>
      </c>
      <c r="DE104" s="1887">
        <f t="shared" ref="DE104" si="964">DE$6*$M103</f>
        <v>0</v>
      </c>
      <c r="DF104" s="1887">
        <f t="shared" ref="DF104" si="965">DF$6*$M103</f>
        <v>0</v>
      </c>
      <c r="DG104" s="1887">
        <f t="shared" ref="DG104" si="966">DG$6*$M103</f>
        <v>0</v>
      </c>
      <c r="DH104" s="1887">
        <f t="shared" ref="DH104" si="967">DH$6*$M103</f>
        <v>0</v>
      </c>
      <c r="DI104" s="1887">
        <f t="shared" ref="DI104" si="968">DI$6*$M103</f>
        <v>0</v>
      </c>
      <c r="DJ104" s="1887">
        <f t="shared" ref="DJ104" si="969">DJ$6*$M103</f>
        <v>0</v>
      </c>
      <c r="DK104" s="1887">
        <f t="shared" ref="DK104" si="970">DK$6*$M103</f>
        <v>0</v>
      </c>
      <c r="DL104" s="1887">
        <f t="shared" ref="DL104" si="971">DL$6*$M103</f>
        <v>0</v>
      </c>
      <c r="DM104" s="1887">
        <f t="shared" ref="DM104" si="972">DM$6*$M103</f>
        <v>0</v>
      </c>
      <c r="DN104" s="1887">
        <f t="shared" ref="DN104" si="973">DN$6*$M103</f>
        <v>0</v>
      </c>
      <c r="DO104" s="1887">
        <f t="shared" ref="DO104" si="974">DO$6*$M103</f>
        <v>0</v>
      </c>
      <c r="DP104" s="1887">
        <f t="shared" ref="DP104" si="975">DP$6*$M103</f>
        <v>0</v>
      </c>
      <c r="DQ104" s="1887">
        <f t="shared" ref="DQ104" si="976">DQ$6*$M103</f>
        <v>0</v>
      </c>
      <c r="DR104" s="1887">
        <f t="shared" ref="DR104" si="977">DR$6*$M103</f>
        <v>0</v>
      </c>
      <c r="DS104" s="1887">
        <f t="shared" ref="DS104" si="978">DS$6*$M103</f>
        <v>0</v>
      </c>
      <c r="DT104" s="1887">
        <f t="shared" ref="DT104" si="979">DT$6*$M103</f>
        <v>0</v>
      </c>
      <c r="DU104" s="1887">
        <f t="shared" ref="DU104" si="980">DU$6*$M103</f>
        <v>0</v>
      </c>
      <c r="DV104" s="1887">
        <f t="shared" ref="DV104" si="981">DV$6*$M103</f>
        <v>0</v>
      </c>
      <c r="DW104" s="1887">
        <f t="shared" ref="DW104" si="982">DW$6*$M103</f>
        <v>0</v>
      </c>
      <c r="DX104" s="1887">
        <f t="shared" ref="DX104" si="983">DX$6*$M103</f>
        <v>0</v>
      </c>
      <c r="DY104" s="1887">
        <f t="shared" ref="DY104" si="984">DY$6*$M103</f>
        <v>0</v>
      </c>
      <c r="DZ104" s="1887">
        <f t="shared" ref="DZ104" si="985">DZ$6*$M103</f>
        <v>0</v>
      </c>
      <c r="EA104" s="1887">
        <f t="shared" ref="EA104" si="986">EA$6*$M103</f>
        <v>0</v>
      </c>
      <c r="EB104" s="1887">
        <f t="shared" ref="EB104" si="987">EB$6*$M103</f>
        <v>0</v>
      </c>
      <c r="EC104" s="1887">
        <f t="shared" ref="EC104" si="988">EC$6*$M103</f>
        <v>0</v>
      </c>
      <c r="ED104" s="1887">
        <f t="shared" ref="ED104" si="989">ED$6*$M103</f>
        <v>0</v>
      </c>
      <c r="EE104" s="47"/>
      <c r="EF104"/>
    </row>
    <row r="105" spans="1:136" s="42" customFormat="1">
      <c r="A105"/>
      <c r="B105" t="s">
        <v>235</v>
      </c>
      <c r="C105"/>
      <c r="D105"/>
      <c r="E105"/>
      <c r="F105"/>
      <c r="G105"/>
      <c r="H105"/>
      <c r="I105"/>
      <c r="J105"/>
      <c r="K105" s="15"/>
      <c r="L105"/>
      <c r="M105" s="646"/>
      <c r="N105" s="1434"/>
      <c r="O105" s="466">
        <f>SUM(O102:O104)</f>
        <v>0</v>
      </c>
      <c r="P105" s="466">
        <f>SUM(P102:P104)</f>
        <v>0</v>
      </c>
      <c r="Q105" s="466">
        <f t="shared" ref="Q105" si="990">SUM(Q102:Q104)</f>
        <v>0</v>
      </c>
      <c r="R105" s="466">
        <f>SUM(R102:R104)</f>
        <v>0</v>
      </c>
      <c r="S105" s="466">
        <f t="shared" ref="S105" si="991">SUM(S102:S104)</f>
        <v>0</v>
      </c>
      <c r="T105" s="466">
        <f t="shared" ref="T105" si="992">SUM(T102:T104)</f>
        <v>0</v>
      </c>
      <c r="U105" s="466">
        <f t="shared" ref="U105" si="993">SUM(U102:U104)</f>
        <v>0</v>
      </c>
      <c r="V105" s="466">
        <f t="shared" ref="V105" si="994">SUM(V102:V104)</f>
        <v>0</v>
      </c>
      <c r="W105" s="466">
        <f t="shared" ref="W105" si="995">SUM(W102:W104)</f>
        <v>0</v>
      </c>
      <c r="X105" s="466">
        <f t="shared" ref="X105" si="996">SUM(X102:X104)</f>
        <v>0</v>
      </c>
      <c r="Y105" s="466">
        <f t="shared" ref="Y105" si="997">SUM(Y102:Y104)</f>
        <v>0</v>
      </c>
      <c r="Z105" s="466">
        <f t="shared" ref="Z105" si="998">SUM(Z102:Z104)</f>
        <v>0</v>
      </c>
      <c r="AA105" s="466">
        <f t="shared" ref="AA105" si="999">SUM(AA102:AA104)</f>
        <v>0</v>
      </c>
      <c r="AB105" s="466">
        <f t="shared" ref="AB105" si="1000">SUM(AB102:AB104)</f>
        <v>0</v>
      </c>
      <c r="AC105" s="466">
        <f t="shared" ref="AC105" si="1001">SUM(AC102:AC104)</f>
        <v>0</v>
      </c>
      <c r="AD105" s="466">
        <f t="shared" ref="AD105" si="1002">SUM(AD102:AD104)</f>
        <v>0</v>
      </c>
      <c r="AE105" s="466">
        <f t="shared" ref="AE105" si="1003">SUM(AE102:AE104)</f>
        <v>0</v>
      </c>
      <c r="AF105" s="466">
        <f t="shared" ref="AF105" si="1004">SUM(AF102:AF104)</f>
        <v>0</v>
      </c>
      <c r="AG105" s="466">
        <f t="shared" ref="AG105" si="1005">SUM(AG102:AG104)</f>
        <v>0</v>
      </c>
      <c r="AH105" s="466">
        <f t="shared" ref="AH105" si="1006">SUM(AH102:AH104)</f>
        <v>0</v>
      </c>
      <c r="AI105" s="466">
        <f t="shared" ref="AI105" si="1007">SUM(AI102:AI104)</f>
        <v>0</v>
      </c>
      <c r="AJ105" s="466">
        <f t="shared" ref="AJ105" si="1008">SUM(AJ102:AJ104)</f>
        <v>0</v>
      </c>
      <c r="AK105" s="466">
        <f t="shared" ref="AK105" si="1009">SUM(AK102:AK104)</f>
        <v>0</v>
      </c>
      <c r="AL105" s="466">
        <f t="shared" ref="AL105" si="1010">SUM(AL102:AL104)</f>
        <v>0</v>
      </c>
      <c r="AM105" s="466">
        <f t="shared" ref="AM105" si="1011">SUM(AM102:AM104)</f>
        <v>0</v>
      </c>
      <c r="AN105" s="466">
        <f t="shared" ref="AN105" si="1012">SUM(AN102:AN104)</f>
        <v>0</v>
      </c>
      <c r="AO105" s="466">
        <f t="shared" ref="AO105" si="1013">SUM(AO102:AO104)</f>
        <v>0</v>
      </c>
      <c r="AP105" s="466">
        <f t="shared" ref="AP105" si="1014">SUM(AP102:AP104)</f>
        <v>0</v>
      </c>
      <c r="AQ105" s="466">
        <f t="shared" ref="AQ105" si="1015">SUM(AQ102:AQ104)</f>
        <v>0</v>
      </c>
      <c r="AR105" s="466">
        <f t="shared" ref="AR105" si="1016">SUM(AR102:AR104)</f>
        <v>0</v>
      </c>
      <c r="AS105" s="466">
        <f t="shared" ref="AS105" si="1017">SUM(AS102:AS104)</f>
        <v>0</v>
      </c>
      <c r="AT105" s="466">
        <f t="shared" ref="AT105" si="1018">SUM(AT102:AT104)</f>
        <v>0</v>
      </c>
      <c r="AU105" s="466">
        <f t="shared" ref="AU105" si="1019">SUM(AU102:AU104)</f>
        <v>0</v>
      </c>
      <c r="AV105" s="466">
        <f t="shared" ref="AV105" si="1020">SUM(AV102:AV104)</f>
        <v>0</v>
      </c>
      <c r="AW105" s="466">
        <f t="shared" ref="AW105" si="1021">SUM(AW102:AW104)</f>
        <v>0</v>
      </c>
      <c r="AX105" s="466">
        <f t="shared" ref="AX105" si="1022">SUM(AX102:AX104)</f>
        <v>0</v>
      </c>
      <c r="AY105" s="466">
        <f t="shared" ref="AY105" si="1023">SUM(AY102:AY104)</f>
        <v>0</v>
      </c>
      <c r="AZ105" s="466">
        <f t="shared" ref="AZ105" si="1024">SUM(AZ102:AZ104)</f>
        <v>0</v>
      </c>
      <c r="BA105" s="466">
        <f t="shared" ref="BA105" si="1025">SUM(BA102:BA104)</f>
        <v>0</v>
      </c>
      <c r="BB105" s="466">
        <f t="shared" ref="BB105" si="1026">SUM(BB102:BB104)</f>
        <v>0</v>
      </c>
      <c r="BC105" s="466">
        <f t="shared" ref="BC105" si="1027">SUM(BC102:BC104)</f>
        <v>0</v>
      </c>
      <c r="BD105" s="466">
        <f t="shared" ref="BD105" si="1028">SUM(BD102:BD104)</f>
        <v>0</v>
      </c>
      <c r="BE105" s="466">
        <f t="shared" ref="BE105" si="1029">SUM(BE102:BE104)</f>
        <v>0</v>
      </c>
      <c r="BF105" s="466">
        <f t="shared" ref="BF105" si="1030">SUM(BF102:BF104)</f>
        <v>0</v>
      </c>
      <c r="BG105" s="466">
        <f t="shared" ref="BG105" si="1031">SUM(BG102:BG104)</f>
        <v>0</v>
      </c>
      <c r="BH105" s="466">
        <f t="shared" ref="BH105" si="1032">SUM(BH102:BH104)</f>
        <v>0</v>
      </c>
      <c r="BI105" s="466">
        <f t="shared" ref="BI105" si="1033">SUM(BI102:BI104)</f>
        <v>0</v>
      </c>
      <c r="BJ105" s="466">
        <f t="shared" ref="BJ105" si="1034">SUM(BJ102:BJ104)</f>
        <v>0</v>
      </c>
      <c r="BK105" s="466">
        <f t="shared" ref="BK105" si="1035">SUM(BK102:BK104)</f>
        <v>0</v>
      </c>
      <c r="BL105" s="466">
        <f t="shared" ref="BL105" si="1036">SUM(BL102:BL104)</f>
        <v>0</v>
      </c>
      <c r="BM105" s="466">
        <f t="shared" ref="BM105" si="1037">SUM(BM102:BM104)</f>
        <v>0</v>
      </c>
      <c r="BN105" s="466">
        <f t="shared" ref="BN105" si="1038">SUM(BN102:BN104)</f>
        <v>0</v>
      </c>
      <c r="BO105" s="466">
        <f t="shared" ref="BO105" si="1039">SUM(BO102:BO104)</f>
        <v>0</v>
      </c>
      <c r="BP105" s="466">
        <f t="shared" ref="BP105" si="1040">SUM(BP102:BP104)</f>
        <v>0</v>
      </c>
      <c r="BQ105" s="466">
        <f t="shared" ref="BQ105" si="1041">SUM(BQ102:BQ104)</f>
        <v>0</v>
      </c>
      <c r="BR105" s="466">
        <f t="shared" ref="BR105" si="1042">SUM(BR102:BR104)</f>
        <v>0</v>
      </c>
      <c r="BS105" s="466">
        <f t="shared" ref="BS105" si="1043">SUM(BS102:BS104)</f>
        <v>0</v>
      </c>
      <c r="BT105" s="466">
        <f t="shared" ref="BT105" si="1044">SUM(BT102:BT104)</f>
        <v>0</v>
      </c>
      <c r="BU105" s="466">
        <f t="shared" ref="BU105" si="1045">SUM(BU102:BU104)</f>
        <v>0</v>
      </c>
      <c r="BV105" s="466">
        <f t="shared" ref="BV105" si="1046">SUM(BV102:BV104)</f>
        <v>0</v>
      </c>
      <c r="BW105" s="466">
        <f t="shared" ref="BW105" si="1047">SUM(BW102:BW104)</f>
        <v>0</v>
      </c>
      <c r="BX105" s="466">
        <f t="shared" ref="BX105" si="1048">SUM(BX102:BX104)</f>
        <v>0</v>
      </c>
      <c r="BY105" s="466">
        <f t="shared" ref="BY105" si="1049">SUM(BY102:BY104)</f>
        <v>0</v>
      </c>
      <c r="BZ105" s="466">
        <f t="shared" ref="BZ105" si="1050">SUM(BZ102:BZ104)</f>
        <v>0</v>
      </c>
      <c r="CA105" s="466">
        <f t="shared" ref="CA105" si="1051">SUM(CA102:CA104)</f>
        <v>0</v>
      </c>
      <c r="CB105" s="466">
        <f t="shared" ref="CB105" si="1052">SUM(CB102:CB104)</f>
        <v>0</v>
      </c>
      <c r="CC105" s="466">
        <f t="shared" ref="CC105" si="1053">SUM(CC102:CC104)</f>
        <v>0</v>
      </c>
      <c r="CD105" s="466">
        <f t="shared" ref="CD105" si="1054">SUM(CD102:CD104)</f>
        <v>0</v>
      </c>
      <c r="CE105" s="466">
        <f t="shared" ref="CE105" si="1055">SUM(CE102:CE104)</f>
        <v>0</v>
      </c>
      <c r="CF105" s="466">
        <f t="shared" ref="CF105" si="1056">SUM(CF102:CF104)</f>
        <v>0</v>
      </c>
      <c r="CG105" s="466">
        <f t="shared" ref="CG105" si="1057">SUM(CG102:CG104)</f>
        <v>0</v>
      </c>
      <c r="CH105" s="466">
        <f t="shared" ref="CH105" si="1058">SUM(CH102:CH104)</f>
        <v>0</v>
      </c>
      <c r="CI105" s="466">
        <f t="shared" ref="CI105" si="1059">SUM(CI102:CI104)</f>
        <v>0</v>
      </c>
      <c r="CJ105" s="466">
        <f t="shared" ref="CJ105" si="1060">SUM(CJ102:CJ104)</f>
        <v>0</v>
      </c>
      <c r="CK105" s="466">
        <f t="shared" ref="CK105" si="1061">SUM(CK102:CK104)</f>
        <v>0</v>
      </c>
      <c r="CL105" s="466">
        <f t="shared" ref="CL105" si="1062">SUM(CL102:CL104)</f>
        <v>0</v>
      </c>
      <c r="CM105" s="466">
        <f t="shared" ref="CM105" si="1063">SUM(CM102:CM104)</f>
        <v>0</v>
      </c>
      <c r="CN105" s="466">
        <f t="shared" ref="CN105" si="1064">SUM(CN102:CN104)</f>
        <v>0</v>
      </c>
      <c r="CO105" s="466">
        <f t="shared" ref="CO105" si="1065">SUM(CO102:CO104)</f>
        <v>0</v>
      </c>
      <c r="CP105" s="466">
        <f t="shared" ref="CP105" si="1066">SUM(CP102:CP104)</f>
        <v>0</v>
      </c>
      <c r="CQ105" s="466">
        <f t="shared" ref="CQ105" si="1067">SUM(CQ102:CQ104)</f>
        <v>0</v>
      </c>
      <c r="CR105" s="466">
        <f t="shared" ref="CR105" si="1068">SUM(CR102:CR104)</f>
        <v>0</v>
      </c>
      <c r="CS105" s="466">
        <f t="shared" ref="CS105" si="1069">SUM(CS102:CS104)</f>
        <v>0</v>
      </c>
      <c r="CT105" s="466">
        <f t="shared" ref="CT105" si="1070">SUM(CT102:CT104)</f>
        <v>0</v>
      </c>
      <c r="CU105" s="466">
        <f t="shared" ref="CU105" si="1071">SUM(CU102:CU104)</f>
        <v>0</v>
      </c>
      <c r="CV105" s="466">
        <f t="shared" ref="CV105" si="1072">SUM(CV102:CV104)</f>
        <v>0</v>
      </c>
      <c r="CW105" s="466">
        <f t="shared" ref="CW105" si="1073">SUM(CW102:CW104)</f>
        <v>0</v>
      </c>
      <c r="CX105" s="466">
        <f t="shared" ref="CX105" si="1074">SUM(CX102:CX104)</f>
        <v>0</v>
      </c>
      <c r="CY105" s="466">
        <f t="shared" ref="CY105" si="1075">SUM(CY102:CY104)</f>
        <v>0</v>
      </c>
      <c r="CZ105" s="466">
        <f t="shared" ref="CZ105" si="1076">SUM(CZ102:CZ104)</f>
        <v>0</v>
      </c>
      <c r="DA105" s="466">
        <f t="shared" ref="DA105" si="1077">SUM(DA102:DA104)</f>
        <v>0</v>
      </c>
      <c r="DB105" s="466">
        <f t="shared" ref="DB105" si="1078">SUM(DB102:DB104)</f>
        <v>0</v>
      </c>
      <c r="DC105" s="466">
        <f t="shared" ref="DC105" si="1079">SUM(DC102:DC104)</f>
        <v>0</v>
      </c>
      <c r="DD105" s="466">
        <f t="shared" ref="DD105" si="1080">SUM(DD102:DD104)</f>
        <v>0</v>
      </c>
      <c r="DE105" s="466">
        <f t="shared" ref="DE105" si="1081">SUM(DE102:DE104)</f>
        <v>0</v>
      </c>
      <c r="DF105" s="466">
        <f t="shared" ref="DF105" si="1082">SUM(DF102:DF104)</f>
        <v>0</v>
      </c>
      <c r="DG105" s="466">
        <f t="shared" ref="DG105" si="1083">SUM(DG102:DG104)</f>
        <v>0</v>
      </c>
      <c r="DH105" s="466">
        <f t="shared" ref="DH105" si="1084">SUM(DH102:DH104)</f>
        <v>0</v>
      </c>
      <c r="DI105" s="466">
        <f t="shared" ref="DI105" si="1085">SUM(DI102:DI104)</f>
        <v>0</v>
      </c>
      <c r="DJ105" s="466">
        <f t="shared" ref="DJ105" si="1086">SUM(DJ102:DJ104)</f>
        <v>0</v>
      </c>
      <c r="DK105" s="466">
        <f t="shared" ref="DK105" si="1087">SUM(DK102:DK104)</f>
        <v>0</v>
      </c>
      <c r="DL105" s="466">
        <f t="shared" ref="DL105" si="1088">SUM(DL102:DL104)</f>
        <v>0</v>
      </c>
      <c r="DM105" s="466">
        <f t="shared" ref="DM105" si="1089">SUM(DM102:DM104)</f>
        <v>0</v>
      </c>
      <c r="DN105" s="466">
        <f t="shared" ref="DN105" si="1090">SUM(DN102:DN104)</f>
        <v>0</v>
      </c>
      <c r="DO105" s="466">
        <f t="shared" ref="DO105" si="1091">SUM(DO102:DO104)</f>
        <v>0</v>
      </c>
      <c r="DP105" s="466">
        <f t="shared" ref="DP105" si="1092">SUM(DP102:DP104)</f>
        <v>0</v>
      </c>
      <c r="DQ105" s="466">
        <f t="shared" ref="DQ105" si="1093">SUM(DQ102:DQ104)</f>
        <v>0</v>
      </c>
      <c r="DR105" s="466">
        <f t="shared" ref="DR105" si="1094">SUM(DR102:DR104)</f>
        <v>0</v>
      </c>
      <c r="DS105" s="466">
        <f t="shared" ref="DS105" si="1095">SUM(DS102:DS104)</f>
        <v>0</v>
      </c>
      <c r="DT105" s="466">
        <f t="shared" ref="DT105" si="1096">SUM(DT102:DT104)</f>
        <v>0</v>
      </c>
      <c r="DU105" s="466">
        <f t="shared" ref="DU105" si="1097">SUM(DU102:DU104)</f>
        <v>0</v>
      </c>
      <c r="DV105" s="466">
        <f t="shared" ref="DV105" si="1098">SUM(DV102:DV104)</f>
        <v>0</v>
      </c>
      <c r="DW105" s="466">
        <f t="shared" ref="DW105" si="1099">SUM(DW102:DW104)</f>
        <v>0</v>
      </c>
      <c r="DX105" s="466">
        <f t="shared" ref="DX105" si="1100">SUM(DX102:DX104)</f>
        <v>0</v>
      </c>
      <c r="DY105" s="466">
        <f t="shared" ref="DY105" si="1101">SUM(DY102:DY104)</f>
        <v>0</v>
      </c>
      <c r="DZ105" s="466">
        <f t="shared" ref="DZ105" si="1102">SUM(DZ102:DZ104)</f>
        <v>0</v>
      </c>
      <c r="EA105" s="466">
        <f t="shared" ref="EA105" si="1103">SUM(EA102:EA104)</f>
        <v>0</v>
      </c>
      <c r="EB105" s="466">
        <f t="shared" ref="EB105" si="1104">SUM(EB102:EB104)</f>
        <v>0</v>
      </c>
      <c r="EC105" s="466">
        <f t="shared" ref="EC105" si="1105">SUM(EC102:EC104)</f>
        <v>0</v>
      </c>
      <c r="ED105" s="466">
        <f t="shared" ref="ED105" si="1106">SUM(ED102:ED104)</f>
        <v>0</v>
      </c>
      <c r="EE105" s="47"/>
      <c r="EF105"/>
    </row>
    <row r="106" spans="1:136" s="42" customFormat="1">
      <c r="A106"/>
      <c r="B106"/>
      <c r="C106"/>
      <c r="D106"/>
      <c r="E106"/>
      <c r="F106"/>
      <c r="G106"/>
      <c r="H106"/>
      <c r="I106"/>
      <c r="J106"/>
      <c r="K106" s="15"/>
      <c r="L106"/>
      <c r="M106" s="646"/>
      <c r="N106" s="1434"/>
      <c r="O106" s="466"/>
      <c r="P106" s="466"/>
      <c r="Q106" s="466"/>
      <c r="R106" s="466"/>
      <c r="S106" s="466"/>
      <c r="T106" s="466"/>
      <c r="U106" s="466"/>
      <c r="V106" s="466"/>
      <c r="W106" s="466"/>
      <c r="X106" s="466"/>
      <c r="Y106" s="466"/>
      <c r="Z106" s="466"/>
      <c r="AA106" s="466"/>
      <c r="AB106" s="466"/>
      <c r="AC106" s="466"/>
      <c r="AD106" s="466"/>
      <c r="AE106" s="466"/>
      <c r="AF106" s="466"/>
      <c r="AG106" s="466"/>
      <c r="AH106" s="466"/>
      <c r="AI106" s="466"/>
      <c r="AJ106" s="466"/>
      <c r="AK106" s="466"/>
      <c r="AL106" s="466"/>
      <c r="AM106" s="466"/>
      <c r="AN106" s="466"/>
      <c r="AO106" s="466"/>
      <c r="AP106" s="466"/>
      <c r="AQ106" s="466"/>
      <c r="AR106" s="466"/>
      <c r="AS106" s="466"/>
      <c r="AT106" s="466"/>
      <c r="AU106" s="466"/>
      <c r="AV106" s="466"/>
      <c r="AW106" s="466"/>
      <c r="AX106" s="466"/>
      <c r="AY106" s="466"/>
      <c r="AZ106" s="466"/>
      <c r="BA106" s="466"/>
      <c r="BB106" s="466"/>
      <c r="BC106" s="466"/>
      <c r="BD106" s="466"/>
      <c r="BE106" s="466"/>
      <c r="BF106" s="466"/>
      <c r="BG106" s="466"/>
      <c r="BH106" s="466"/>
      <c r="BI106" s="466"/>
      <c r="BJ106" s="466"/>
      <c r="BK106" s="466"/>
      <c r="BL106" s="466"/>
      <c r="BM106" s="466"/>
      <c r="BN106" s="466"/>
      <c r="BO106" s="466"/>
      <c r="BP106" s="466"/>
      <c r="BQ106" s="466"/>
      <c r="BR106" s="466"/>
      <c r="BS106" s="466"/>
      <c r="BT106" s="466"/>
      <c r="BU106" s="466"/>
      <c r="BV106" s="466"/>
      <c r="BW106" s="466"/>
      <c r="BX106" s="466"/>
      <c r="BY106" s="466"/>
      <c r="BZ106" s="466"/>
      <c r="CA106" s="466"/>
      <c r="CB106" s="466"/>
      <c r="CC106" s="466"/>
      <c r="CD106" s="466"/>
      <c r="CE106" s="466"/>
      <c r="CF106" s="466"/>
      <c r="CG106" s="466"/>
      <c r="CH106" s="466"/>
      <c r="CI106" s="466"/>
      <c r="CJ106" s="466"/>
      <c r="CK106" s="466"/>
      <c r="CL106" s="466"/>
      <c r="CM106" s="466"/>
      <c r="CN106" s="466"/>
      <c r="CO106" s="466"/>
      <c r="CP106" s="466"/>
      <c r="CQ106" s="466"/>
      <c r="CR106" s="466"/>
      <c r="CS106" s="466"/>
      <c r="CT106" s="466"/>
      <c r="CU106" s="466"/>
      <c r="CV106" s="466"/>
      <c r="CW106" s="466"/>
      <c r="CX106" s="466"/>
      <c r="CY106" s="466"/>
      <c r="CZ106" s="466"/>
      <c r="DA106" s="466"/>
      <c r="DB106" s="466"/>
      <c r="DC106" s="466"/>
      <c r="DD106" s="466"/>
      <c r="DE106" s="466"/>
      <c r="DF106" s="466"/>
      <c r="DG106" s="466"/>
      <c r="DH106" s="466"/>
      <c r="DI106" s="466"/>
      <c r="DJ106" s="466"/>
      <c r="DK106" s="466"/>
      <c r="DL106" s="466"/>
      <c r="DM106" s="466"/>
      <c r="DN106" s="466"/>
      <c r="DO106" s="466"/>
      <c r="DP106" s="466"/>
      <c r="DQ106" s="466"/>
      <c r="DR106" s="466"/>
      <c r="DS106" s="466"/>
      <c r="DT106" s="466"/>
      <c r="DU106" s="466"/>
      <c r="DV106" s="466"/>
      <c r="DW106" s="466"/>
      <c r="DX106" s="466"/>
      <c r="DY106" s="466"/>
      <c r="DZ106" s="466"/>
      <c r="EA106" s="466"/>
      <c r="EB106" s="466"/>
      <c r="EC106" s="466"/>
      <c r="ED106" s="466"/>
      <c r="EE106" s="74"/>
      <c r="EF106" s="1"/>
    </row>
    <row r="107" spans="1:136" s="42" customFormat="1">
      <c r="A107" s="1" t="str">
        <f>B19</f>
        <v>Investor E</v>
      </c>
      <c r="B107"/>
      <c r="C107"/>
      <c r="D107"/>
      <c r="E107"/>
      <c r="F107"/>
      <c r="G107"/>
      <c r="H107"/>
      <c r="I107"/>
      <c r="J107"/>
      <c r="K107" s="15"/>
      <c r="L107"/>
      <c r="M107" s="646"/>
      <c r="N107" s="1434"/>
      <c r="O107" s="466"/>
      <c r="P107" s="466"/>
      <c r="Q107" s="466"/>
      <c r="R107" s="466"/>
      <c r="S107" s="466"/>
      <c r="T107" s="466"/>
      <c r="U107" s="466"/>
      <c r="V107" s="466"/>
      <c r="W107" s="466"/>
      <c r="X107" s="466"/>
      <c r="Y107" s="466"/>
      <c r="Z107" s="466"/>
      <c r="AA107" s="466"/>
      <c r="AB107" s="466"/>
      <c r="AC107" s="466"/>
      <c r="AD107" s="466"/>
      <c r="AE107" s="466"/>
      <c r="AF107" s="466"/>
      <c r="AG107" s="466"/>
      <c r="AH107" s="466"/>
      <c r="AI107" s="466"/>
      <c r="AJ107" s="466"/>
      <c r="AK107" s="466"/>
      <c r="AL107" s="466"/>
      <c r="AM107" s="466"/>
      <c r="AN107" s="466"/>
      <c r="AO107" s="466"/>
      <c r="AP107" s="466"/>
      <c r="AQ107" s="466"/>
      <c r="AR107" s="466"/>
      <c r="AS107" s="466"/>
      <c r="AT107" s="466"/>
      <c r="AU107" s="466"/>
      <c r="AV107" s="466"/>
      <c r="AW107" s="466"/>
      <c r="AX107" s="466"/>
      <c r="AY107" s="466"/>
      <c r="AZ107" s="466"/>
      <c r="BA107" s="466"/>
      <c r="BB107" s="466"/>
      <c r="BC107" s="466"/>
      <c r="BD107" s="466"/>
      <c r="BE107" s="466"/>
      <c r="BF107" s="466"/>
      <c r="BG107" s="466"/>
      <c r="BH107" s="466"/>
      <c r="BI107" s="466"/>
      <c r="BJ107" s="466"/>
      <c r="BK107" s="466"/>
      <c r="BL107" s="466"/>
      <c r="BM107" s="466"/>
      <c r="BN107" s="466"/>
      <c r="BO107" s="466"/>
      <c r="BP107" s="466"/>
      <c r="BQ107" s="466"/>
      <c r="BR107" s="466"/>
      <c r="BS107" s="466"/>
      <c r="BT107" s="466"/>
      <c r="BU107" s="466"/>
      <c r="BV107" s="466"/>
      <c r="BW107" s="466"/>
      <c r="BX107" s="466"/>
      <c r="BY107" s="466"/>
      <c r="BZ107" s="466"/>
      <c r="CA107" s="466"/>
      <c r="CB107" s="466"/>
      <c r="CC107" s="466"/>
      <c r="CD107" s="466"/>
      <c r="CE107" s="466"/>
      <c r="CF107" s="466"/>
      <c r="CG107" s="466"/>
      <c r="CH107" s="466"/>
      <c r="CI107" s="466"/>
      <c r="CJ107" s="466"/>
      <c r="CK107" s="466"/>
      <c r="CL107" s="466"/>
      <c r="CM107" s="466"/>
      <c r="CN107" s="466"/>
      <c r="CO107" s="466"/>
      <c r="CP107" s="466"/>
      <c r="CQ107" s="466"/>
      <c r="CR107" s="466"/>
      <c r="CS107" s="466"/>
      <c r="CT107" s="466"/>
      <c r="CU107" s="466"/>
      <c r="CV107" s="466"/>
      <c r="CW107" s="466"/>
      <c r="CX107" s="466"/>
      <c r="CY107" s="466"/>
      <c r="CZ107" s="466"/>
      <c r="DA107" s="466"/>
      <c r="DB107" s="466"/>
      <c r="DC107" s="466"/>
      <c r="DD107" s="466"/>
      <c r="DE107" s="466"/>
      <c r="DF107" s="466"/>
      <c r="DG107" s="466"/>
      <c r="DH107" s="466"/>
      <c r="DI107" s="466"/>
      <c r="DJ107" s="466"/>
      <c r="DK107" s="466"/>
      <c r="DL107" s="466"/>
      <c r="DM107" s="466"/>
      <c r="DN107" s="466"/>
      <c r="DO107" s="466"/>
      <c r="DP107" s="466"/>
      <c r="DQ107" s="466"/>
      <c r="DR107" s="466"/>
      <c r="DS107" s="466"/>
      <c r="DT107" s="466"/>
      <c r="DU107" s="466"/>
      <c r="DV107" s="466"/>
      <c r="DW107" s="466"/>
      <c r="DX107" s="466"/>
      <c r="DY107" s="466"/>
      <c r="DZ107" s="466"/>
      <c r="EA107" s="466"/>
      <c r="EB107" s="466"/>
      <c r="EC107" s="466"/>
      <c r="ED107" s="466"/>
      <c r="EE107" s="74"/>
      <c r="EF107" s="1"/>
    </row>
    <row r="108" spans="1:136" s="42" customFormat="1">
      <c r="A108"/>
      <c r="B108" t="s">
        <v>321</v>
      </c>
      <c r="C108"/>
      <c r="D108"/>
      <c r="E108"/>
      <c r="F108"/>
      <c r="G108"/>
      <c r="H108"/>
      <c r="I108"/>
      <c r="J108"/>
      <c r="K108" s="15"/>
      <c r="L108"/>
      <c r="M108" s="646"/>
      <c r="N108" s="1434"/>
      <c r="O108" s="466">
        <f>F19</f>
        <v>0</v>
      </c>
      <c r="P108" s="466">
        <f>O111</f>
        <v>0</v>
      </c>
      <c r="Q108" s="466">
        <f t="shared" ref="Q108:CB108" si="1107">P111</f>
        <v>0</v>
      </c>
      <c r="R108" s="466">
        <f>Q111</f>
        <v>0</v>
      </c>
      <c r="S108" s="466">
        <f t="shared" si="1107"/>
        <v>0</v>
      </c>
      <c r="T108" s="466">
        <f t="shared" si="1107"/>
        <v>0</v>
      </c>
      <c r="U108" s="466">
        <f t="shared" si="1107"/>
        <v>0</v>
      </c>
      <c r="V108" s="466">
        <f t="shared" si="1107"/>
        <v>0</v>
      </c>
      <c r="W108" s="466">
        <f t="shared" si="1107"/>
        <v>0</v>
      </c>
      <c r="X108" s="466">
        <f t="shared" si="1107"/>
        <v>0</v>
      </c>
      <c r="Y108" s="466">
        <f t="shared" si="1107"/>
        <v>0</v>
      </c>
      <c r="Z108" s="466">
        <f t="shared" si="1107"/>
        <v>0</v>
      </c>
      <c r="AA108" s="466">
        <f t="shared" si="1107"/>
        <v>0</v>
      </c>
      <c r="AB108" s="466">
        <f t="shared" si="1107"/>
        <v>0</v>
      </c>
      <c r="AC108" s="466">
        <f t="shared" si="1107"/>
        <v>0</v>
      </c>
      <c r="AD108" s="466">
        <f t="shared" si="1107"/>
        <v>0</v>
      </c>
      <c r="AE108" s="466">
        <f t="shared" si="1107"/>
        <v>0</v>
      </c>
      <c r="AF108" s="466">
        <f t="shared" si="1107"/>
        <v>0</v>
      </c>
      <c r="AG108" s="466">
        <f t="shared" si="1107"/>
        <v>0</v>
      </c>
      <c r="AH108" s="466">
        <f t="shared" si="1107"/>
        <v>0</v>
      </c>
      <c r="AI108" s="466">
        <f t="shared" si="1107"/>
        <v>0</v>
      </c>
      <c r="AJ108" s="466">
        <f t="shared" si="1107"/>
        <v>0</v>
      </c>
      <c r="AK108" s="466">
        <f t="shared" si="1107"/>
        <v>0</v>
      </c>
      <c r="AL108" s="466">
        <f t="shared" si="1107"/>
        <v>0</v>
      </c>
      <c r="AM108" s="466">
        <f t="shared" si="1107"/>
        <v>0</v>
      </c>
      <c r="AN108" s="466">
        <f t="shared" si="1107"/>
        <v>0</v>
      </c>
      <c r="AO108" s="466">
        <f t="shared" si="1107"/>
        <v>0</v>
      </c>
      <c r="AP108" s="466">
        <f t="shared" si="1107"/>
        <v>0</v>
      </c>
      <c r="AQ108" s="466">
        <f t="shared" si="1107"/>
        <v>0</v>
      </c>
      <c r="AR108" s="466">
        <f t="shared" si="1107"/>
        <v>0</v>
      </c>
      <c r="AS108" s="466">
        <f t="shared" si="1107"/>
        <v>0</v>
      </c>
      <c r="AT108" s="466">
        <f t="shared" si="1107"/>
        <v>0</v>
      </c>
      <c r="AU108" s="466">
        <f t="shared" si="1107"/>
        <v>0</v>
      </c>
      <c r="AV108" s="466">
        <f t="shared" si="1107"/>
        <v>0</v>
      </c>
      <c r="AW108" s="466">
        <f t="shared" si="1107"/>
        <v>0</v>
      </c>
      <c r="AX108" s="466">
        <f t="shared" si="1107"/>
        <v>0</v>
      </c>
      <c r="AY108" s="466">
        <f t="shared" si="1107"/>
        <v>0</v>
      </c>
      <c r="AZ108" s="466">
        <f t="shared" si="1107"/>
        <v>0</v>
      </c>
      <c r="BA108" s="466">
        <f t="shared" si="1107"/>
        <v>0</v>
      </c>
      <c r="BB108" s="466">
        <f t="shared" si="1107"/>
        <v>0</v>
      </c>
      <c r="BC108" s="466">
        <f t="shared" si="1107"/>
        <v>0</v>
      </c>
      <c r="BD108" s="466">
        <f t="shared" si="1107"/>
        <v>0</v>
      </c>
      <c r="BE108" s="466">
        <f t="shared" si="1107"/>
        <v>0</v>
      </c>
      <c r="BF108" s="466">
        <f t="shared" si="1107"/>
        <v>0</v>
      </c>
      <c r="BG108" s="466">
        <f t="shared" si="1107"/>
        <v>0</v>
      </c>
      <c r="BH108" s="466">
        <f t="shared" si="1107"/>
        <v>0</v>
      </c>
      <c r="BI108" s="466">
        <f t="shared" si="1107"/>
        <v>0</v>
      </c>
      <c r="BJ108" s="466">
        <f t="shared" si="1107"/>
        <v>0</v>
      </c>
      <c r="BK108" s="466">
        <f t="shared" si="1107"/>
        <v>0</v>
      </c>
      <c r="BL108" s="466">
        <f t="shared" si="1107"/>
        <v>0</v>
      </c>
      <c r="BM108" s="466">
        <f t="shared" si="1107"/>
        <v>0</v>
      </c>
      <c r="BN108" s="466">
        <f t="shared" si="1107"/>
        <v>0</v>
      </c>
      <c r="BO108" s="466">
        <f t="shared" si="1107"/>
        <v>0</v>
      </c>
      <c r="BP108" s="466">
        <f t="shared" si="1107"/>
        <v>0</v>
      </c>
      <c r="BQ108" s="466">
        <f t="shared" si="1107"/>
        <v>0</v>
      </c>
      <c r="BR108" s="466">
        <f t="shared" si="1107"/>
        <v>0</v>
      </c>
      <c r="BS108" s="466">
        <f t="shared" si="1107"/>
        <v>0</v>
      </c>
      <c r="BT108" s="466">
        <f t="shared" si="1107"/>
        <v>0</v>
      </c>
      <c r="BU108" s="466">
        <f t="shared" si="1107"/>
        <v>0</v>
      </c>
      <c r="BV108" s="466">
        <f t="shared" si="1107"/>
        <v>0</v>
      </c>
      <c r="BW108" s="466">
        <f t="shared" si="1107"/>
        <v>0</v>
      </c>
      <c r="BX108" s="466">
        <f t="shared" si="1107"/>
        <v>0</v>
      </c>
      <c r="BY108" s="466">
        <f t="shared" si="1107"/>
        <v>0</v>
      </c>
      <c r="BZ108" s="466">
        <f t="shared" si="1107"/>
        <v>0</v>
      </c>
      <c r="CA108" s="466">
        <f t="shared" si="1107"/>
        <v>0</v>
      </c>
      <c r="CB108" s="466">
        <f t="shared" si="1107"/>
        <v>0</v>
      </c>
      <c r="CC108" s="466">
        <f t="shared" ref="CC108:ED108" si="1108">CB111</f>
        <v>0</v>
      </c>
      <c r="CD108" s="466">
        <f t="shared" si="1108"/>
        <v>0</v>
      </c>
      <c r="CE108" s="466">
        <f t="shared" si="1108"/>
        <v>0</v>
      </c>
      <c r="CF108" s="466">
        <f t="shared" si="1108"/>
        <v>0</v>
      </c>
      <c r="CG108" s="466">
        <f t="shared" si="1108"/>
        <v>0</v>
      </c>
      <c r="CH108" s="466">
        <f t="shared" si="1108"/>
        <v>0</v>
      </c>
      <c r="CI108" s="466">
        <f t="shared" si="1108"/>
        <v>0</v>
      </c>
      <c r="CJ108" s="466">
        <f t="shared" si="1108"/>
        <v>0</v>
      </c>
      <c r="CK108" s="466">
        <f t="shared" si="1108"/>
        <v>0</v>
      </c>
      <c r="CL108" s="466">
        <f t="shared" si="1108"/>
        <v>0</v>
      </c>
      <c r="CM108" s="466">
        <f t="shared" si="1108"/>
        <v>0</v>
      </c>
      <c r="CN108" s="466">
        <f t="shared" si="1108"/>
        <v>0</v>
      </c>
      <c r="CO108" s="466">
        <f t="shared" si="1108"/>
        <v>0</v>
      </c>
      <c r="CP108" s="466">
        <f t="shared" si="1108"/>
        <v>0</v>
      </c>
      <c r="CQ108" s="466">
        <f t="shared" si="1108"/>
        <v>0</v>
      </c>
      <c r="CR108" s="466">
        <f t="shared" si="1108"/>
        <v>0</v>
      </c>
      <c r="CS108" s="466">
        <f t="shared" si="1108"/>
        <v>0</v>
      </c>
      <c r="CT108" s="466">
        <f t="shared" si="1108"/>
        <v>0</v>
      </c>
      <c r="CU108" s="466">
        <f t="shared" si="1108"/>
        <v>0</v>
      </c>
      <c r="CV108" s="466">
        <f t="shared" si="1108"/>
        <v>0</v>
      </c>
      <c r="CW108" s="466">
        <f t="shared" si="1108"/>
        <v>0</v>
      </c>
      <c r="CX108" s="466">
        <f t="shared" si="1108"/>
        <v>0</v>
      </c>
      <c r="CY108" s="466">
        <f t="shared" si="1108"/>
        <v>0</v>
      </c>
      <c r="CZ108" s="466">
        <f t="shared" si="1108"/>
        <v>0</v>
      </c>
      <c r="DA108" s="466">
        <f t="shared" si="1108"/>
        <v>0</v>
      </c>
      <c r="DB108" s="466">
        <f t="shared" si="1108"/>
        <v>0</v>
      </c>
      <c r="DC108" s="466">
        <f t="shared" si="1108"/>
        <v>0</v>
      </c>
      <c r="DD108" s="466">
        <f t="shared" si="1108"/>
        <v>0</v>
      </c>
      <c r="DE108" s="466">
        <f t="shared" si="1108"/>
        <v>0</v>
      </c>
      <c r="DF108" s="466">
        <f t="shared" si="1108"/>
        <v>0</v>
      </c>
      <c r="DG108" s="466">
        <f t="shared" si="1108"/>
        <v>0</v>
      </c>
      <c r="DH108" s="466">
        <f t="shared" si="1108"/>
        <v>0</v>
      </c>
      <c r="DI108" s="466">
        <f t="shared" si="1108"/>
        <v>0</v>
      </c>
      <c r="DJ108" s="466">
        <f t="shared" si="1108"/>
        <v>0</v>
      </c>
      <c r="DK108" s="466">
        <f t="shared" si="1108"/>
        <v>0</v>
      </c>
      <c r="DL108" s="466">
        <f t="shared" si="1108"/>
        <v>0</v>
      </c>
      <c r="DM108" s="466">
        <f t="shared" si="1108"/>
        <v>0</v>
      </c>
      <c r="DN108" s="466">
        <f t="shared" si="1108"/>
        <v>0</v>
      </c>
      <c r="DO108" s="466">
        <f t="shared" si="1108"/>
        <v>0</v>
      </c>
      <c r="DP108" s="466">
        <f t="shared" si="1108"/>
        <v>0</v>
      </c>
      <c r="DQ108" s="466">
        <f t="shared" si="1108"/>
        <v>0</v>
      </c>
      <c r="DR108" s="466">
        <f t="shared" si="1108"/>
        <v>0</v>
      </c>
      <c r="DS108" s="466">
        <f t="shared" si="1108"/>
        <v>0</v>
      </c>
      <c r="DT108" s="466">
        <f t="shared" si="1108"/>
        <v>0</v>
      </c>
      <c r="DU108" s="466">
        <f t="shared" si="1108"/>
        <v>0</v>
      </c>
      <c r="DV108" s="466">
        <f t="shared" si="1108"/>
        <v>0</v>
      </c>
      <c r="DW108" s="466">
        <f t="shared" si="1108"/>
        <v>0</v>
      </c>
      <c r="DX108" s="466">
        <f t="shared" si="1108"/>
        <v>0</v>
      </c>
      <c r="DY108" s="466">
        <f t="shared" si="1108"/>
        <v>0</v>
      </c>
      <c r="DZ108" s="466">
        <f t="shared" si="1108"/>
        <v>0</v>
      </c>
      <c r="EA108" s="466">
        <f t="shared" si="1108"/>
        <v>0</v>
      </c>
      <c r="EB108" s="466">
        <f t="shared" si="1108"/>
        <v>0</v>
      </c>
      <c r="EC108" s="466">
        <f t="shared" si="1108"/>
        <v>0</v>
      </c>
      <c r="ED108" s="466">
        <f t="shared" si="1108"/>
        <v>0</v>
      </c>
      <c r="EE108" s="47"/>
      <c r="EF108"/>
    </row>
    <row r="109" spans="1:136" s="42" customFormat="1">
      <c r="A109" s="36"/>
      <c r="B109" s="36" t="s">
        <v>322</v>
      </c>
      <c r="C109" s="36"/>
      <c r="D109" s="36"/>
      <c r="E109" s="36"/>
      <c r="F109" s="36"/>
      <c r="G109" s="36"/>
      <c r="H109" s="36"/>
      <c r="I109" s="36"/>
      <c r="J109" s="36"/>
      <c r="K109" s="159" t="s">
        <v>319</v>
      </c>
      <c r="L109" s="160"/>
      <c r="M109" s="651">
        <f>D19</f>
        <v>0</v>
      </c>
      <c r="N109" s="1440"/>
      <c r="O109" s="637">
        <f>MIN(-O108,O$80*$M109)</f>
        <v>0</v>
      </c>
      <c r="P109" s="637">
        <f t="shared" ref="P109:CA109" si="1109">MIN(-P108,P$80*$M109)</f>
        <v>0</v>
      </c>
      <c r="Q109" s="637">
        <f>MIN(-Q108,Q$80*$M109)</f>
        <v>0</v>
      </c>
      <c r="R109" s="637">
        <f t="shared" si="1109"/>
        <v>0</v>
      </c>
      <c r="S109" s="637">
        <f t="shared" si="1109"/>
        <v>0</v>
      </c>
      <c r="T109" s="637">
        <f t="shared" si="1109"/>
        <v>0</v>
      </c>
      <c r="U109" s="637">
        <f t="shared" si="1109"/>
        <v>0</v>
      </c>
      <c r="V109" s="637">
        <f t="shared" si="1109"/>
        <v>0</v>
      </c>
      <c r="W109" s="637">
        <f t="shared" si="1109"/>
        <v>0</v>
      </c>
      <c r="X109" s="637">
        <f t="shared" si="1109"/>
        <v>0</v>
      </c>
      <c r="Y109" s="637">
        <f t="shared" si="1109"/>
        <v>0</v>
      </c>
      <c r="Z109" s="637">
        <f t="shared" si="1109"/>
        <v>0</v>
      </c>
      <c r="AA109" s="637">
        <f t="shared" si="1109"/>
        <v>0</v>
      </c>
      <c r="AB109" s="637">
        <f t="shared" si="1109"/>
        <v>0</v>
      </c>
      <c r="AC109" s="637">
        <f t="shared" si="1109"/>
        <v>0</v>
      </c>
      <c r="AD109" s="637">
        <f t="shared" si="1109"/>
        <v>0</v>
      </c>
      <c r="AE109" s="637">
        <f t="shared" si="1109"/>
        <v>0</v>
      </c>
      <c r="AF109" s="637">
        <f t="shared" si="1109"/>
        <v>0</v>
      </c>
      <c r="AG109" s="637">
        <f t="shared" si="1109"/>
        <v>0</v>
      </c>
      <c r="AH109" s="637">
        <f t="shared" si="1109"/>
        <v>0</v>
      </c>
      <c r="AI109" s="637">
        <f t="shared" si="1109"/>
        <v>0</v>
      </c>
      <c r="AJ109" s="637">
        <f t="shared" si="1109"/>
        <v>0</v>
      </c>
      <c r="AK109" s="637">
        <f t="shared" si="1109"/>
        <v>0</v>
      </c>
      <c r="AL109" s="637">
        <f t="shared" si="1109"/>
        <v>0</v>
      </c>
      <c r="AM109" s="637">
        <f t="shared" si="1109"/>
        <v>0</v>
      </c>
      <c r="AN109" s="637">
        <f t="shared" si="1109"/>
        <v>0</v>
      </c>
      <c r="AO109" s="637">
        <f t="shared" si="1109"/>
        <v>0</v>
      </c>
      <c r="AP109" s="637">
        <f t="shared" si="1109"/>
        <v>0</v>
      </c>
      <c r="AQ109" s="637">
        <f t="shared" si="1109"/>
        <v>0</v>
      </c>
      <c r="AR109" s="637">
        <f t="shared" si="1109"/>
        <v>0</v>
      </c>
      <c r="AS109" s="637">
        <f t="shared" si="1109"/>
        <v>0</v>
      </c>
      <c r="AT109" s="637">
        <f t="shared" si="1109"/>
        <v>0</v>
      </c>
      <c r="AU109" s="637">
        <f t="shared" si="1109"/>
        <v>0</v>
      </c>
      <c r="AV109" s="637">
        <f t="shared" si="1109"/>
        <v>0</v>
      </c>
      <c r="AW109" s="637">
        <f t="shared" si="1109"/>
        <v>0</v>
      </c>
      <c r="AX109" s="637">
        <f t="shared" si="1109"/>
        <v>0</v>
      </c>
      <c r="AY109" s="637">
        <f t="shared" si="1109"/>
        <v>0</v>
      </c>
      <c r="AZ109" s="637">
        <f t="shared" si="1109"/>
        <v>0</v>
      </c>
      <c r="BA109" s="637">
        <f t="shared" si="1109"/>
        <v>0</v>
      </c>
      <c r="BB109" s="637">
        <f t="shared" si="1109"/>
        <v>0</v>
      </c>
      <c r="BC109" s="637">
        <f t="shared" si="1109"/>
        <v>0</v>
      </c>
      <c r="BD109" s="637">
        <f t="shared" si="1109"/>
        <v>0</v>
      </c>
      <c r="BE109" s="637">
        <f t="shared" si="1109"/>
        <v>0</v>
      </c>
      <c r="BF109" s="637">
        <f t="shared" si="1109"/>
        <v>0</v>
      </c>
      <c r="BG109" s="637">
        <f t="shared" si="1109"/>
        <v>0</v>
      </c>
      <c r="BH109" s="637">
        <f t="shared" si="1109"/>
        <v>0</v>
      </c>
      <c r="BI109" s="637">
        <f t="shared" si="1109"/>
        <v>0</v>
      </c>
      <c r="BJ109" s="637">
        <f t="shared" si="1109"/>
        <v>0</v>
      </c>
      <c r="BK109" s="637">
        <f t="shared" si="1109"/>
        <v>0</v>
      </c>
      <c r="BL109" s="637">
        <f t="shared" si="1109"/>
        <v>0</v>
      </c>
      <c r="BM109" s="637">
        <f t="shared" si="1109"/>
        <v>0</v>
      </c>
      <c r="BN109" s="637">
        <f t="shared" si="1109"/>
        <v>0</v>
      </c>
      <c r="BO109" s="637">
        <f t="shared" si="1109"/>
        <v>0</v>
      </c>
      <c r="BP109" s="637">
        <f t="shared" si="1109"/>
        <v>0</v>
      </c>
      <c r="BQ109" s="637">
        <f t="shared" si="1109"/>
        <v>0</v>
      </c>
      <c r="BR109" s="637">
        <f t="shared" si="1109"/>
        <v>0</v>
      </c>
      <c r="BS109" s="637">
        <f t="shared" si="1109"/>
        <v>0</v>
      </c>
      <c r="BT109" s="637">
        <f t="shared" si="1109"/>
        <v>0</v>
      </c>
      <c r="BU109" s="637">
        <f t="shared" si="1109"/>
        <v>0</v>
      </c>
      <c r="BV109" s="637">
        <f t="shared" si="1109"/>
        <v>0</v>
      </c>
      <c r="BW109" s="637">
        <f t="shared" si="1109"/>
        <v>0</v>
      </c>
      <c r="BX109" s="637">
        <f t="shared" si="1109"/>
        <v>0</v>
      </c>
      <c r="BY109" s="637">
        <f t="shared" si="1109"/>
        <v>0</v>
      </c>
      <c r="BZ109" s="637">
        <f t="shared" si="1109"/>
        <v>0</v>
      </c>
      <c r="CA109" s="637">
        <f t="shared" si="1109"/>
        <v>0</v>
      </c>
      <c r="CB109" s="637">
        <f t="shared" ref="CB109:ED109" si="1110">MIN(-CB108,CB$80*$M109)</f>
        <v>0</v>
      </c>
      <c r="CC109" s="637">
        <f t="shared" si="1110"/>
        <v>0</v>
      </c>
      <c r="CD109" s="637">
        <f t="shared" si="1110"/>
        <v>0</v>
      </c>
      <c r="CE109" s="637">
        <f t="shared" si="1110"/>
        <v>0</v>
      </c>
      <c r="CF109" s="637">
        <f t="shared" si="1110"/>
        <v>0</v>
      </c>
      <c r="CG109" s="637">
        <f t="shared" si="1110"/>
        <v>0</v>
      </c>
      <c r="CH109" s="637">
        <f t="shared" si="1110"/>
        <v>0</v>
      </c>
      <c r="CI109" s="637">
        <f t="shared" si="1110"/>
        <v>0</v>
      </c>
      <c r="CJ109" s="637">
        <f t="shared" si="1110"/>
        <v>0</v>
      </c>
      <c r="CK109" s="637">
        <f t="shared" si="1110"/>
        <v>0</v>
      </c>
      <c r="CL109" s="637">
        <f t="shared" si="1110"/>
        <v>0</v>
      </c>
      <c r="CM109" s="637">
        <f t="shared" si="1110"/>
        <v>0</v>
      </c>
      <c r="CN109" s="637">
        <f t="shared" si="1110"/>
        <v>0</v>
      </c>
      <c r="CO109" s="637">
        <f t="shared" si="1110"/>
        <v>0</v>
      </c>
      <c r="CP109" s="637">
        <f t="shared" si="1110"/>
        <v>0</v>
      </c>
      <c r="CQ109" s="637">
        <f t="shared" si="1110"/>
        <v>0</v>
      </c>
      <c r="CR109" s="637">
        <f t="shared" si="1110"/>
        <v>0</v>
      </c>
      <c r="CS109" s="637">
        <f t="shared" si="1110"/>
        <v>0</v>
      </c>
      <c r="CT109" s="637">
        <f t="shared" si="1110"/>
        <v>0</v>
      </c>
      <c r="CU109" s="637">
        <f t="shared" si="1110"/>
        <v>0</v>
      </c>
      <c r="CV109" s="637">
        <f t="shared" si="1110"/>
        <v>0</v>
      </c>
      <c r="CW109" s="637">
        <f t="shared" si="1110"/>
        <v>0</v>
      </c>
      <c r="CX109" s="637">
        <f t="shared" si="1110"/>
        <v>0</v>
      </c>
      <c r="CY109" s="637">
        <f t="shared" si="1110"/>
        <v>0</v>
      </c>
      <c r="CZ109" s="637">
        <f t="shared" si="1110"/>
        <v>0</v>
      </c>
      <c r="DA109" s="637">
        <f t="shared" si="1110"/>
        <v>0</v>
      </c>
      <c r="DB109" s="637">
        <f t="shared" si="1110"/>
        <v>0</v>
      </c>
      <c r="DC109" s="637">
        <f t="shared" si="1110"/>
        <v>0</v>
      </c>
      <c r="DD109" s="637">
        <f t="shared" si="1110"/>
        <v>0</v>
      </c>
      <c r="DE109" s="637">
        <f t="shared" si="1110"/>
        <v>0</v>
      </c>
      <c r="DF109" s="637">
        <f t="shared" si="1110"/>
        <v>0</v>
      </c>
      <c r="DG109" s="637">
        <f t="shared" si="1110"/>
        <v>0</v>
      </c>
      <c r="DH109" s="637">
        <f t="shared" si="1110"/>
        <v>0</v>
      </c>
      <c r="DI109" s="637">
        <f t="shared" si="1110"/>
        <v>0</v>
      </c>
      <c r="DJ109" s="637">
        <f t="shared" si="1110"/>
        <v>0</v>
      </c>
      <c r="DK109" s="637">
        <f t="shared" si="1110"/>
        <v>0</v>
      </c>
      <c r="DL109" s="637">
        <f t="shared" si="1110"/>
        <v>0</v>
      </c>
      <c r="DM109" s="637">
        <f t="shared" si="1110"/>
        <v>0</v>
      </c>
      <c r="DN109" s="637">
        <f t="shared" si="1110"/>
        <v>0</v>
      </c>
      <c r="DO109" s="637">
        <f t="shared" si="1110"/>
        <v>0</v>
      </c>
      <c r="DP109" s="637">
        <f t="shared" si="1110"/>
        <v>0</v>
      </c>
      <c r="DQ109" s="637">
        <f t="shared" si="1110"/>
        <v>0</v>
      </c>
      <c r="DR109" s="637">
        <f t="shared" si="1110"/>
        <v>0</v>
      </c>
      <c r="DS109" s="637">
        <f t="shared" si="1110"/>
        <v>0</v>
      </c>
      <c r="DT109" s="637">
        <f t="shared" si="1110"/>
        <v>0</v>
      </c>
      <c r="DU109" s="637">
        <f t="shared" si="1110"/>
        <v>0</v>
      </c>
      <c r="DV109" s="637">
        <f t="shared" si="1110"/>
        <v>0</v>
      </c>
      <c r="DW109" s="637">
        <f t="shared" si="1110"/>
        <v>0</v>
      </c>
      <c r="DX109" s="637">
        <f t="shared" si="1110"/>
        <v>0</v>
      </c>
      <c r="DY109" s="637">
        <f t="shared" si="1110"/>
        <v>0</v>
      </c>
      <c r="DZ109" s="637">
        <f t="shared" si="1110"/>
        <v>0</v>
      </c>
      <c r="EA109" s="637">
        <f t="shared" si="1110"/>
        <v>0</v>
      </c>
      <c r="EB109" s="637">
        <f t="shared" si="1110"/>
        <v>0</v>
      </c>
      <c r="EC109" s="637">
        <f t="shared" si="1110"/>
        <v>0</v>
      </c>
      <c r="ED109" s="637">
        <f t="shared" si="1110"/>
        <v>0</v>
      </c>
      <c r="EE109" s="47"/>
      <c r="EF109"/>
    </row>
    <row r="110" spans="1:136" s="1876" customFormat="1">
      <c r="A110" s="802"/>
      <c r="B110" s="802" t="s">
        <v>624</v>
      </c>
      <c r="C110" s="802"/>
      <c r="D110" s="802"/>
      <c r="E110" s="802"/>
      <c r="F110" s="802"/>
      <c r="G110" s="802"/>
      <c r="H110" s="802"/>
      <c r="I110" s="802"/>
      <c r="J110" s="802"/>
      <c r="K110" s="1884"/>
      <c r="L110" s="1885"/>
      <c r="M110" s="1886"/>
      <c r="N110" s="1878"/>
      <c r="O110" s="1887">
        <f>O$6*$M109</f>
        <v>0</v>
      </c>
      <c r="P110" s="1887">
        <f t="shared" ref="P110" si="1111">P$6*$M109</f>
        <v>0</v>
      </c>
      <c r="Q110" s="1887">
        <f t="shared" ref="Q110" si="1112">Q$6*$M109</f>
        <v>0</v>
      </c>
      <c r="R110" s="1887">
        <f t="shared" ref="R110" si="1113">R$6*$M109</f>
        <v>0</v>
      </c>
      <c r="S110" s="1887">
        <f t="shared" ref="S110" si="1114">S$6*$M109</f>
        <v>0</v>
      </c>
      <c r="T110" s="1887">
        <f t="shared" ref="T110" si="1115">T$6*$M109</f>
        <v>0</v>
      </c>
      <c r="U110" s="1887">
        <f t="shared" ref="U110" si="1116">U$6*$M109</f>
        <v>0</v>
      </c>
      <c r="V110" s="1887">
        <f t="shared" ref="V110" si="1117">V$6*$M109</f>
        <v>0</v>
      </c>
      <c r="W110" s="1887">
        <f t="shared" ref="W110" si="1118">W$6*$M109</f>
        <v>0</v>
      </c>
      <c r="X110" s="1887">
        <f t="shared" ref="X110" si="1119">X$6*$M109</f>
        <v>0</v>
      </c>
      <c r="Y110" s="1887">
        <f t="shared" ref="Y110" si="1120">Y$6*$M109</f>
        <v>0</v>
      </c>
      <c r="Z110" s="1887">
        <f t="shared" ref="Z110" si="1121">Z$6*$M109</f>
        <v>0</v>
      </c>
      <c r="AA110" s="1887">
        <f t="shared" ref="AA110" si="1122">AA$6*$M109</f>
        <v>0</v>
      </c>
      <c r="AB110" s="1887">
        <f t="shared" ref="AB110" si="1123">AB$6*$M109</f>
        <v>0</v>
      </c>
      <c r="AC110" s="1887">
        <f t="shared" ref="AC110" si="1124">AC$6*$M109</f>
        <v>0</v>
      </c>
      <c r="AD110" s="1887">
        <f t="shared" ref="AD110" si="1125">AD$6*$M109</f>
        <v>0</v>
      </c>
      <c r="AE110" s="1887">
        <f t="shared" ref="AE110" si="1126">AE$6*$M109</f>
        <v>0</v>
      </c>
      <c r="AF110" s="1887">
        <f t="shared" ref="AF110" si="1127">AF$6*$M109</f>
        <v>0</v>
      </c>
      <c r="AG110" s="1887">
        <f t="shared" ref="AG110" si="1128">AG$6*$M109</f>
        <v>0</v>
      </c>
      <c r="AH110" s="1887">
        <f t="shared" ref="AH110" si="1129">AH$6*$M109</f>
        <v>0</v>
      </c>
      <c r="AI110" s="1887">
        <f t="shared" ref="AI110" si="1130">AI$6*$M109</f>
        <v>0</v>
      </c>
      <c r="AJ110" s="1887">
        <f t="shared" ref="AJ110" si="1131">AJ$6*$M109</f>
        <v>0</v>
      </c>
      <c r="AK110" s="1887">
        <f t="shared" ref="AK110" si="1132">AK$6*$M109</f>
        <v>0</v>
      </c>
      <c r="AL110" s="1887">
        <f t="shared" ref="AL110" si="1133">AL$6*$M109</f>
        <v>0</v>
      </c>
      <c r="AM110" s="1887">
        <f t="shared" ref="AM110" si="1134">AM$6*$M109</f>
        <v>0</v>
      </c>
      <c r="AN110" s="1887">
        <f t="shared" ref="AN110" si="1135">AN$6*$M109</f>
        <v>0</v>
      </c>
      <c r="AO110" s="1887">
        <f t="shared" ref="AO110" si="1136">AO$6*$M109</f>
        <v>0</v>
      </c>
      <c r="AP110" s="1887">
        <f t="shared" ref="AP110" si="1137">AP$6*$M109</f>
        <v>0</v>
      </c>
      <c r="AQ110" s="1887">
        <f t="shared" ref="AQ110" si="1138">AQ$6*$M109</f>
        <v>0</v>
      </c>
      <c r="AR110" s="1887">
        <f t="shared" ref="AR110" si="1139">AR$6*$M109</f>
        <v>0</v>
      </c>
      <c r="AS110" s="1887">
        <f t="shared" ref="AS110" si="1140">AS$6*$M109</f>
        <v>0</v>
      </c>
      <c r="AT110" s="1887">
        <f t="shared" ref="AT110" si="1141">AT$6*$M109</f>
        <v>0</v>
      </c>
      <c r="AU110" s="1887">
        <f t="shared" ref="AU110" si="1142">AU$6*$M109</f>
        <v>0</v>
      </c>
      <c r="AV110" s="1887">
        <f t="shared" ref="AV110" si="1143">AV$6*$M109</f>
        <v>0</v>
      </c>
      <c r="AW110" s="1887">
        <f t="shared" ref="AW110" si="1144">AW$6*$M109</f>
        <v>0</v>
      </c>
      <c r="AX110" s="1887">
        <f t="shared" ref="AX110" si="1145">AX$6*$M109</f>
        <v>0</v>
      </c>
      <c r="AY110" s="1887">
        <f t="shared" ref="AY110" si="1146">AY$6*$M109</f>
        <v>0</v>
      </c>
      <c r="AZ110" s="1887">
        <f t="shared" ref="AZ110" si="1147">AZ$6*$M109</f>
        <v>0</v>
      </c>
      <c r="BA110" s="1887">
        <f t="shared" ref="BA110" si="1148">BA$6*$M109</f>
        <v>0</v>
      </c>
      <c r="BB110" s="1887">
        <f t="shared" ref="BB110" si="1149">BB$6*$M109</f>
        <v>0</v>
      </c>
      <c r="BC110" s="1887">
        <f t="shared" ref="BC110" si="1150">BC$6*$M109</f>
        <v>0</v>
      </c>
      <c r="BD110" s="1887">
        <f t="shared" ref="BD110" si="1151">BD$6*$M109</f>
        <v>0</v>
      </c>
      <c r="BE110" s="1887">
        <f t="shared" ref="BE110" si="1152">BE$6*$M109</f>
        <v>0</v>
      </c>
      <c r="BF110" s="1887">
        <f t="shared" ref="BF110" si="1153">BF$6*$M109</f>
        <v>0</v>
      </c>
      <c r="BG110" s="1887">
        <f t="shared" ref="BG110" si="1154">BG$6*$M109</f>
        <v>0</v>
      </c>
      <c r="BH110" s="1887">
        <f t="shared" ref="BH110" si="1155">BH$6*$M109</f>
        <v>0</v>
      </c>
      <c r="BI110" s="1887">
        <f t="shared" ref="BI110" si="1156">BI$6*$M109</f>
        <v>0</v>
      </c>
      <c r="BJ110" s="1887">
        <f t="shared" ref="BJ110" si="1157">BJ$6*$M109</f>
        <v>0</v>
      </c>
      <c r="BK110" s="1887">
        <f t="shared" ref="BK110" si="1158">BK$6*$M109</f>
        <v>0</v>
      </c>
      <c r="BL110" s="1887">
        <f t="shared" ref="BL110" si="1159">BL$6*$M109</f>
        <v>0</v>
      </c>
      <c r="BM110" s="1887">
        <f t="shared" ref="BM110" si="1160">BM$6*$M109</f>
        <v>0</v>
      </c>
      <c r="BN110" s="1887">
        <f t="shared" ref="BN110" si="1161">BN$6*$M109</f>
        <v>0</v>
      </c>
      <c r="BO110" s="1887">
        <f t="shared" ref="BO110" si="1162">BO$6*$M109</f>
        <v>0</v>
      </c>
      <c r="BP110" s="1887">
        <f t="shared" ref="BP110" si="1163">BP$6*$M109</f>
        <v>0</v>
      </c>
      <c r="BQ110" s="1887">
        <f t="shared" ref="BQ110" si="1164">BQ$6*$M109</f>
        <v>0</v>
      </c>
      <c r="BR110" s="1887">
        <f t="shared" ref="BR110" si="1165">BR$6*$M109</f>
        <v>0</v>
      </c>
      <c r="BS110" s="1887">
        <f t="shared" ref="BS110" si="1166">BS$6*$M109</f>
        <v>0</v>
      </c>
      <c r="BT110" s="1887">
        <f t="shared" ref="BT110" si="1167">BT$6*$M109</f>
        <v>0</v>
      </c>
      <c r="BU110" s="1887">
        <f t="shared" ref="BU110" si="1168">BU$6*$M109</f>
        <v>0</v>
      </c>
      <c r="BV110" s="1887">
        <f t="shared" ref="BV110" si="1169">BV$6*$M109</f>
        <v>0</v>
      </c>
      <c r="BW110" s="1887">
        <f t="shared" ref="BW110" si="1170">BW$6*$M109</f>
        <v>0</v>
      </c>
      <c r="BX110" s="1887">
        <f t="shared" ref="BX110" si="1171">BX$6*$M109</f>
        <v>0</v>
      </c>
      <c r="BY110" s="1887">
        <f t="shared" ref="BY110" si="1172">BY$6*$M109</f>
        <v>0</v>
      </c>
      <c r="BZ110" s="1887">
        <f t="shared" ref="BZ110" si="1173">BZ$6*$M109</f>
        <v>0</v>
      </c>
      <c r="CA110" s="1887">
        <f t="shared" ref="CA110" si="1174">CA$6*$M109</f>
        <v>0</v>
      </c>
      <c r="CB110" s="1887">
        <f t="shared" ref="CB110" si="1175">CB$6*$M109</f>
        <v>0</v>
      </c>
      <c r="CC110" s="1887">
        <f t="shared" ref="CC110" si="1176">CC$6*$M109</f>
        <v>0</v>
      </c>
      <c r="CD110" s="1887">
        <f t="shared" ref="CD110" si="1177">CD$6*$M109</f>
        <v>0</v>
      </c>
      <c r="CE110" s="1887">
        <f t="shared" ref="CE110" si="1178">CE$6*$M109</f>
        <v>0</v>
      </c>
      <c r="CF110" s="1887">
        <f t="shared" ref="CF110" si="1179">CF$6*$M109</f>
        <v>0</v>
      </c>
      <c r="CG110" s="1887">
        <f t="shared" ref="CG110" si="1180">CG$6*$M109</f>
        <v>0</v>
      </c>
      <c r="CH110" s="1887">
        <f t="shared" ref="CH110" si="1181">CH$6*$M109</f>
        <v>0</v>
      </c>
      <c r="CI110" s="1887">
        <f t="shared" ref="CI110" si="1182">CI$6*$M109</f>
        <v>0</v>
      </c>
      <c r="CJ110" s="1887">
        <f t="shared" ref="CJ110" si="1183">CJ$6*$M109</f>
        <v>0</v>
      </c>
      <c r="CK110" s="1887">
        <f t="shared" ref="CK110" si="1184">CK$6*$M109</f>
        <v>0</v>
      </c>
      <c r="CL110" s="1887">
        <f t="shared" ref="CL110" si="1185">CL$6*$M109</f>
        <v>0</v>
      </c>
      <c r="CM110" s="1887">
        <f t="shared" ref="CM110" si="1186">CM$6*$M109</f>
        <v>0</v>
      </c>
      <c r="CN110" s="1887">
        <f t="shared" ref="CN110" si="1187">CN$6*$M109</f>
        <v>0</v>
      </c>
      <c r="CO110" s="1887">
        <f t="shared" ref="CO110" si="1188">CO$6*$M109</f>
        <v>0</v>
      </c>
      <c r="CP110" s="1887">
        <f t="shared" ref="CP110" si="1189">CP$6*$M109</f>
        <v>0</v>
      </c>
      <c r="CQ110" s="1887">
        <f t="shared" ref="CQ110" si="1190">CQ$6*$M109</f>
        <v>0</v>
      </c>
      <c r="CR110" s="1887">
        <f t="shared" ref="CR110" si="1191">CR$6*$M109</f>
        <v>0</v>
      </c>
      <c r="CS110" s="1887">
        <f t="shared" ref="CS110" si="1192">CS$6*$M109</f>
        <v>0</v>
      </c>
      <c r="CT110" s="1887">
        <f t="shared" ref="CT110" si="1193">CT$6*$M109</f>
        <v>0</v>
      </c>
      <c r="CU110" s="1887">
        <f t="shared" ref="CU110" si="1194">CU$6*$M109</f>
        <v>0</v>
      </c>
      <c r="CV110" s="1887">
        <f t="shared" ref="CV110" si="1195">CV$6*$M109</f>
        <v>0</v>
      </c>
      <c r="CW110" s="1887">
        <f t="shared" ref="CW110" si="1196">CW$6*$M109</f>
        <v>0</v>
      </c>
      <c r="CX110" s="1887">
        <f t="shared" ref="CX110" si="1197">CX$6*$M109</f>
        <v>0</v>
      </c>
      <c r="CY110" s="1887">
        <f t="shared" ref="CY110" si="1198">CY$6*$M109</f>
        <v>0</v>
      </c>
      <c r="CZ110" s="1887">
        <f t="shared" ref="CZ110" si="1199">CZ$6*$M109</f>
        <v>0</v>
      </c>
      <c r="DA110" s="1887">
        <f t="shared" ref="DA110" si="1200">DA$6*$M109</f>
        <v>0</v>
      </c>
      <c r="DB110" s="1887">
        <f t="shared" ref="DB110" si="1201">DB$6*$M109</f>
        <v>0</v>
      </c>
      <c r="DC110" s="1887">
        <f t="shared" ref="DC110" si="1202">DC$6*$M109</f>
        <v>0</v>
      </c>
      <c r="DD110" s="1887">
        <f t="shared" ref="DD110" si="1203">DD$6*$M109</f>
        <v>0</v>
      </c>
      <c r="DE110" s="1887">
        <f t="shared" ref="DE110" si="1204">DE$6*$M109</f>
        <v>0</v>
      </c>
      <c r="DF110" s="1887">
        <f t="shared" ref="DF110" si="1205">DF$6*$M109</f>
        <v>0</v>
      </c>
      <c r="DG110" s="1887">
        <f t="shared" ref="DG110" si="1206">DG$6*$M109</f>
        <v>0</v>
      </c>
      <c r="DH110" s="1887">
        <f t="shared" ref="DH110" si="1207">DH$6*$M109</f>
        <v>0</v>
      </c>
      <c r="DI110" s="1887">
        <f t="shared" ref="DI110" si="1208">DI$6*$M109</f>
        <v>0</v>
      </c>
      <c r="DJ110" s="1887">
        <f t="shared" ref="DJ110" si="1209">DJ$6*$M109</f>
        <v>0</v>
      </c>
      <c r="DK110" s="1887">
        <f t="shared" ref="DK110" si="1210">DK$6*$M109</f>
        <v>0</v>
      </c>
      <c r="DL110" s="1887">
        <f t="shared" ref="DL110" si="1211">DL$6*$M109</f>
        <v>0</v>
      </c>
      <c r="DM110" s="1887">
        <f t="shared" ref="DM110" si="1212">DM$6*$M109</f>
        <v>0</v>
      </c>
      <c r="DN110" s="1887">
        <f t="shared" ref="DN110" si="1213">DN$6*$M109</f>
        <v>0</v>
      </c>
      <c r="DO110" s="1887">
        <f t="shared" ref="DO110" si="1214">DO$6*$M109</f>
        <v>0</v>
      </c>
      <c r="DP110" s="1887">
        <f t="shared" ref="DP110" si="1215">DP$6*$M109</f>
        <v>0</v>
      </c>
      <c r="DQ110" s="1887">
        <f t="shared" ref="DQ110" si="1216">DQ$6*$M109</f>
        <v>0</v>
      </c>
      <c r="DR110" s="1887">
        <f t="shared" ref="DR110" si="1217">DR$6*$M109</f>
        <v>0</v>
      </c>
      <c r="DS110" s="1887">
        <f t="shared" ref="DS110" si="1218">DS$6*$M109</f>
        <v>0</v>
      </c>
      <c r="DT110" s="1887">
        <f t="shared" ref="DT110" si="1219">DT$6*$M109</f>
        <v>0</v>
      </c>
      <c r="DU110" s="1887">
        <f t="shared" ref="DU110" si="1220">DU$6*$M109</f>
        <v>0</v>
      </c>
      <c r="DV110" s="1887">
        <f t="shared" ref="DV110" si="1221">DV$6*$M109</f>
        <v>0</v>
      </c>
      <c r="DW110" s="1887">
        <f t="shared" ref="DW110" si="1222">DW$6*$M109</f>
        <v>0</v>
      </c>
      <c r="DX110" s="1887">
        <f t="shared" ref="DX110" si="1223">DX$6*$M109</f>
        <v>0</v>
      </c>
      <c r="DY110" s="1887">
        <f t="shared" ref="DY110" si="1224">DY$6*$M109</f>
        <v>0</v>
      </c>
      <c r="DZ110" s="1887">
        <f t="shared" ref="DZ110" si="1225">DZ$6*$M109</f>
        <v>0</v>
      </c>
      <c r="EA110" s="1887">
        <f t="shared" ref="EA110" si="1226">EA$6*$M109</f>
        <v>0</v>
      </c>
      <c r="EB110" s="1887">
        <f t="shared" ref="EB110" si="1227">EB$6*$M109</f>
        <v>0</v>
      </c>
      <c r="EC110" s="1887">
        <f t="shared" ref="EC110" si="1228">EC$6*$M109</f>
        <v>0</v>
      </c>
      <c r="ED110" s="1887">
        <f t="shared" ref="ED110" si="1229">ED$6*$M109</f>
        <v>0</v>
      </c>
      <c r="EE110" s="47"/>
      <c r="EF110"/>
    </row>
    <row r="111" spans="1:136" s="42" customFormat="1">
      <c r="A111"/>
      <c r="B111" t="s">
        <v>235</v>
      </c>
      <c r="C111"/>
      <c r="D111"/>
      <c r="E111"/>
      <c r="F111"/>
      <c r="G111"/>
      <c r="H111"/>
      <c r="I111"/>
      <c r="J111"/>
      <c r="K111" s="15"/>
      <c r="L111"/>
      <c r="M111" s="646"/>
      <c r="N111" s="1434"/>
      <c r="O111" s="466">
        <f>SUM(O108:O110)</f>
        <v>0</v>
      </c>
      <c r="P111" s="466">
        <f>SUM(P108:P110)</f>
        <v>0</v>
      </c>
      <c r="Q111" s="466">
        <f>SUM(Q108:Q110)</f>
        <v>0</v>
      </c>
      <c r="R111" s="466">
        <f t="shared" ref="R111" si="1230">SUM(R108:R110)</f>
        <v>0</v>
      </c>
      <c r="S111" s="466">
        <f t="shared" ref="S111" si="1231">SUM(S108:S110)</f>
        <v>0</v>
      </c>
      <c r="T111" s="466">
        <f t="shared" ref="T111" si="1232">SUM(T108:T110)</f>
        <v>0</v>
      </c>
      <c r="U111" s="466">
        <f t="shared" ref="U111" si="1233">SUM(U108:U110)</f>
        <v>0</v>
      </c>
      <c r="V111" s="466">
        <f t="shared" ref="V111" si="1234">SUM(V108:V110)</f>
        <v>0</v>
      </c>
      <c r="W111" s="466">
        <f t="shared" ref="W111" si="1235">SUM(W108:W110)</f>
        <v>0</v>
      </c>
      <c r="X111" s="466">
        <f t="shared" ref="X111" si="1236">SUM(X108:X110)</f>
        <v>0</v>
      </c>
      <c r="Y111" s="466">
        <f t="shared" ref="Y111" si="1237">SUM(Y108:Y110)</f>
        <v>0</v>
      </c>
      <c r="Z111" s="466">
        <f t="shared" ref="Z111" si="1238">SUM(Z108:Z110)</f>
        <v>0</v>
      </c>
      <c r="AA111" s="466">
        <f t="shared" ref="AA111" si="1239">SUM(AA108:AA110)</f>
        <v>0</v>
      </c>
      <c r="AB111" s="466">
        <f t="shared" ref="AB111" si="1240">SUM(AB108:AB110)</f>
        <v>0</v>
      </c>
      <c r="AC111" s="466">
        <f t="shared" ref="AC111" si="1241">SUM(AC108:AC110)</f>
        <v>0</v>
      </c>
      <c r="AD111" s="466">
        <f t="shared" ref="AD111" si="1242">SUM(AD108:AD110)</f>
        <v>0</v>
      </c>
      <c r="AE111" s="466">
        <f t="shared" ref="AE111" si="1243">SUM(AE108:AE110)</f>
        <v>0</v>
      </c>
      <c r="AF111" s="466">
        <f t="shared" ref="AF111" si="1244">SUM(AF108:AF110)</f>
        <v>0</v>
      </c>
      <c r="AG111" s="466">
        <f t="shared" ref="AG111" si="1245">SUM(AG108:AG110)</f>
        <v>0</v>
      </c>
      <c r="AH111" s="466">
        <f t="shared" ref="AH111" si="1246">SUM(AH108:AH110)</f>
        <v>0</v>
      </c>
      <c r="AI111" s="466">
        <f t="shared" ref="AI111" si="1247">SUM(AI108:AI110)</f>
        <v>0</v>
      </c>
      <c r="AJ111" s="466">
        <f t="shared" ref="AJ111" si="1248">SUM(AJ108:AJ110)</f>
        <v>0</v>
      </c>
      <c r="AK111" s="466">
        <f t="shared" ref="AK111" si="1249">SUM(AK108:AK110)</f>
        <v>0</v>
      </c>
      <c r="AL111" s="466">
        <f t="shared" ref="AL111" si="1250">SUM(AL108:AL110)</f>
        <v>0</v>
      </c>
      <c r="AM111" s="466">
        <f t="shared" ref="AM111" si="1251">SUM(AM108:AM110)</f>
        <v>0</v>
      </c>
      <c r="AN111" s="466">
        <f t="shared" ref="AN111" si="1252">SUM(AN108:AN110)</f>
        <v>0</v>
      </c>
      <c r="AO111" s="466">
        <f t="shared" ref="AO111" si="1253">SUM(AO108:AO110)</f>
        <v>0</v>
      </c>
      <c r="AP111" s="466">
        <f t="shared" ref="AP111" si="1254">SUM(AP108:AP110)</f>
        <v>0</v>
      </c>
      <c r="AQ111" s="466">
        <f t="shared" ref="AQ111" si="1255">SUM(AQ108:AQ110)</f>
        <v>0</v>
      </c>
      <c r="AR111" s="466">
        <f t="shared" ref="AR111" si="1256">SUM(AR108:AR110)</f>
        <v>0</v>
      </c>
      <c r="AS111" s="466">
        <f t="shared" ref="AS111" si="1257">SUM(AS108:AS110)</f>
        <v>0</v>
      </c>
      <c r="AT111" s="466">
        <f t="shared" ref="AT111" si="1258">SUM(AT108:AT110)</f>
        <v>0</v>
      </c>
      <c r="AU111" s="466">
        <f t="shared" ref="AU111" si="1259">SUM(AU108:AU110)</f>
        <v>0</v>
      </c>
      <c r="AV111" s="466">
        <f t="shared" ref="AV111" si="1260">SUM(AV108:AV110)</f>
        <v>0</v>
      </c>
      <c r="AW111" s="466">
        <f t="shared" ref="AW111" si="1261">SUM(AW108:AW110)</f>
        <v>0</v>
      </c>
      <c r="AX111" s="466">
        <f t="shared" ref="AX111" si="1262">SUM(AX108:AX110)</f>
        <v>0</v>
      </c>
      <c r="AY111" s="466">
        <f t="shared" ref="AY111" si="1263">SUM(AY108:AY110)</f>
        <v>0</v>
      </c>
      <c r="AZ111" s="466">
        <f t="shared" ref="AZ111" si="1264">SUM(AZ108:AZ110)</f>
        <v>0</v>
      </c>
      <c r="BA111" s="466">
        <f t="shared" ref="BA111" si="1265">SUM(BA108:BA110)</f>
        <v>0</v>
      </c>
      <c r="BB111" s="466">
        <f t="shared" ref="BB111" si="1266">SUM(BB108:BB110)</f>
        <v>0</v>
      </c>
      <c r="BC111" s="466">
        <f t="shared" ref="BC111" si="1267">SUM(BC108:BC110)</f>
        <v>0</v>
      </c>
      <c r="BD111" s="466">
        <f t="shared" ref="BD111" si="1268">SUM(BD108:BD110)</f>
        <v>0</v>
      </c>
      <c r="BE111" s="466">
        <f t="shared" ref="BE111" si="1269">SUM(BE108:BE110)</f>
        <v>0</v>
      </c>
      <c r="BF111" s="466">
        <f t="shared" ref="BF111" si="1270">SUM(BF108:BF110)</f>
        <v>0</v>
      </c>
      <c r="BG111" s="466">
        <f t="shared" ref="BG111" si="1271">SUM(BG108:BG110)</f>
        <v>0</v>
      </c>
      <c r="BH111" s="466">
        <f t="shared" ref="BH111" si="1272">SUM(BH108:BH110)</f>
        <v>0</v>
      </c>
      <c r="BI111" s="466">
        <f t="shared" ref="BI111" si="1273">SUM(BI108:BI110)</f>
        <v>0</v>
      </c>
      <c r="BJ111" s="466">
        <f t="shared" ref="BJ111" si="1274">SUM(BJ108:BJ110)</f>
        <v>0</v>
      </c>
      <c r="BK111" s="466">
        <f t="shared" ref="BK111" si="1275">SUM(BK108:BK110)</f>
        <v>0</v>
      </c>
      <c r="BL111" s="466">
        <f t="shared" ref="BL111" si="1276">SUM(BL108:BL110)</f>
        <v>0</v>
      </c>
      <c r="BM111" s="466">
        <f t="shared" ref="BM111" si="1277">SUM(BM108:BM110)</f>
        <v>0</v>
      </c>
      <c r="BN111" s="466">
        <f t="shared" ref="BN111" si="1278">SUM(BN108:BN110)</f>
        <v>0</v>
      </c>
      <c r="BO111" s="466">
        <f t="shared" ref="BO111" si="1279">SUM(BO108:BO110)</f>
        <v>0</v>
      </c>
      <c r="BP111" s="466">
        <f t="shared" ref="BP111" si="1280">SUM(BP108:BP110)</f>
        <v>0</v>
      </c>
      <c r="BQ111" s="466">
        <f t="shared" ref="BQ111" si="1281">SUM(BQ108:BQ110)</f>
        <v>0</v>
      </c>
      <c r="BR111" s="466">
        <f t="shared" ref="BR111" si="1282">SUM(BR108:BR110)</f>
        <v>0</v>
      </c>
      <c r="BS111" s="466">
        <f t="shared" ref="BS111" si="1283">SUM(BS108:BS110)</f>
        <v>0</v>
      </c>
      <c r="BT111" s="466">
        <f t="shared" ref="BT111" si="1284">SUM(BT108:BT110)</f>
        <v>0</v>
      </c>
      <c r="BU111" s="466">
        <f t="shared" ref="BU111" si="1285">SUM(BU108:BU110)</f>
        <v>0</v>
      </c>
      <c r="BV111" s="466">
        <f t="shared" ref="BV111" si="1286">SUM(BV108:BV110)</f>
        <v>0</v>
      </c>
      <c r="BW111" s="466">
        <f t="shared" ref="BW111" si="1287">SUM(BW108:BW110)</f>
        <v>0</v>
      </c>
      <c r="BX111" s="466">
        <f t="shared" ref="BX111" si="1288">SUM(BX108:BX110)</f>
        <v>0</v>
      </c>
      <c r="BY111" s="466">
        <f t="shared" ref="BY111" si="1289">SUM(BY108:BY110)</f>
        <v>0</v>
      </c>
      <c r="BZ111" s="466">
        <f t="shared" ref="BZ111" si="1290">SUM(BZ108:BZ110)</f>
        <v>0</v>
      </c>
      <c r="CA111" s="466">
        <f t="shared" ref="CA111" si="1291">SUM(CA108:CA110)</f>
        <v>0</v>
      </c>
      <c r="CB111" s="466">
        <f t="shared" ref="CB111" si="1292">SUM(CB108:CB110)</f>
        <v>0</v>
      </c>
      <c r="CC111" s="466">
        <f t="shared" ref="CC111" si="1293">SUM(CC108:CC110)</f>
        <v>0</v>
      </c>
      <c r="CD111" s="466">
        <f t="shared" ref="CD111" si="1294">SUM(CD108:CD110)</f>
        <v>0</v>
      </c>
      <c r="CE111" s="466">
        <f t="shared" ref="CE111" si="1295">SUM(CE108:CE110)</f>
        <v>0</v>
      </c>
      <c r="CF111" s="466">
        <f t="shared" ref="CF111" si="1296">SUM(CF108:CF110)</f>
        <v>0</v>
      </c>
      <c r="CG111" s="466">
        <f t="shared" ref="CG111" si="1297">SUM(CG108:CG110)</f>
        <v>0</v>
      </c>
      <c r="CH111" s="466">
        <f t="shared" ref="CH111" si="1298">SUM(CH108:CH110)</f>
        <v>0</v>
      </c>
      <c r="CI111" s="466">
        <f t="shared" ref="CI111" si="1299">SUM(CI108:CI110)</f>
        <v>0</v>
      </c>
      <c r="CJ111" s="466">
        <f t="shared" ref="CJ111" si="1300">SUM(CJ108:CJ110)</f>
        <v>0</v>
      </c>
      <c r="CK111" s="466">
        <f t="shared" ref="CK111" si="1301">SUM(CK108:CK110)</f>
        <v>0</v>
      </c>
      <c r="CL111" s="466">
        <f t="shared" ref="CL111" si="1302">SUM(CL108:CL110)</f>
        <v>0</v>
      </c>
      <c r="CM111" s="466">
        <f t="shared" ref="CM111" si="1303">SUM(CM108:CM110)</f>
        <v>0</v>
      </c>
      <c r="CN111" s="466">
        <f t="shared" ref="CN111" si="1304">SUM(CN108:CN110)</f>
        <v>0</v>
      </c>
      <c r="CO111" s="466">
        <f t="shared" ref="CO111" si="1305">SUM(CO108:CO110)</f>
        <v>0</v>
      </c>
      <c r="CP111" s="466">
        <f t="shared" ref="CP111" si="1306">SUM(CP108:CP110)</f>
        <v>0</v>
      </c>
      <c r="CQ111" s="466">
        <f t="shared" ref="CQ111" si="1307">SUM(CQ108:CQ110)</f>
        <v>0</v>
      </c>
      <c r="CR111" s="466">
        <f t="shared" ref="CR111" si="1308">SUM(CR108:CR110)</f>
        <v>0</v>
      </c>
      <c r="CS111" s="466">
        <f t="shared" ref="CS111" si="1309">SUM(CS108:CS110)</f>
        <v>0</v>
      </c>
      <c r="CT111" s="466">
        <f t="shared" ref="CT111" si="1310">SUM(CT108:CT110)</f>
        <v>0</v>
      </c>
      <c r="CU111" s="466">
        <f t="shared" ref="CU111" si="1311">SUM(CU108:CU110)</f>
        <v>0</v>
      </c>
      <c r="CV111" s="466">
        <f t="shared" ref="CV111" si="1312">SUM(CV108:CV110)</f>
        <v>0</v>
      </c>
      <c r="CW111" s="466">
        <f t="shared" ref="CW111" si="1313">SUM(CW108:CW110)</f>
        <v>0</v>
      </c>
      <c r="CX111" s="466">
        <f t="shared" ref="CX111" si="1314">SUM(CX108:CX110)</f>
        <v>0</v>
      </c>
      <c r="CY111" s="466">
        <f t="shared" ref="CY111" si="1315">SUM(CY108:CY110)</f>
        <v>0</v>
      </c>
      <c r="CZ111" s="466">
        <f t="shared" ref="CZ111" si="1316">SUM(CZ108:CZ110)</f>
        <v>0</v>
      </c>
      <c r="DA111" s="466">
        <f t="shared" ref="DA111" si="1317">SUM(DA108:DA110)</f>
        <v>0</v>
      </c>
      <c r="DB111" s="466">
        <f t="shared" ref="DB111" si="1318">SUM(DB108:DB110)</f>
        <v>0</v>
      </c>
      <c r="DC111" s="466">
        <f t="shared" ref="DC111" si="1319">SUM(DC108:DC110)</f>
        <v>0</v>
      </c>
      <c r="DD111" s="466">
        <f t="shared" ref="DD111" si="1320">SUM(DD108:DD110)</f>
        <v>0</v>
      </c>
      <c r="DE111" s="466">
        <f t="shared" ref="DE111" si="1321">SUM(DE108:DE110)</f>
        <v>0</v>
      </c>
      <c r="DF111" s="466">
        <f t="shared" ref="DF111" si="1322">SUM(DF108:DF110)</f>
        <v>0</v>
      </c>
      <c r="DG111" s="466">
        <f t="shared" ref="DG111" si="1323">SUM(DG108:DG110)</f>
        <v>0</v>
      </c>
      <c r="DH111" s="466">
        <f t="shared" ref="DH111" si="1324">SUM(DH108:DH110)</f>
        <v>0</v>
      </c>
      <c r="DI111" s="466">
        <f t="shared" ref="DI111" si="1325">SUM(DI108:DI110)</f>
        <v>0</v>
      </c>
      <c r="DJ111" s="466">
        <f t="shared" ref="DJ111" si="1326">SUM(DJ108:DJ110)</f>
        <v>0</v>
      </c>
      <c r="DK111" s="466">
        <f t="shared" ref="DK111" si="1327">SUM(DK108:DK110)</f>
        <v>0</v>
      </c>
      <c r="DL111" s="466">
        <f t="shared" ref="DL111" si="1328">SUM(DL108:DL110)</f>
        <v>0</v>
      </c>
      <c r="DM111" s="466">
        <f t="shared" ref="DM111" si="1329">SUM(DM108:DM110)</f>
        <v>0</v>
      </c>
      <c r="DN111" s="466">
        <f t="shared" ref="DN111" si="1330">SUM(DN108:DN110)</f>
        <v>0</v>
      </c>
      <c r="DO111" s="466">
        <f t="shared" ref="DO111" si="1331">SUM(DO108:DO110)</f>
        <v>0</v>
      </c>
      <c r="DP111" s="466">
        <f t="shared" ref="DP111" si="1332">SUM(DP108:DP110)</f>
        <v>0</v>
      </c>
      <c r="DQ111" s="466">
        <f t="shared" ref="DQ111" si="1333">SUM(DQ108:DQ110)</f>
        <v>0</v>
      </c>
      <c r="DR111" s="466">
        <f t="shared" ref="DR111" si="1334">SUM(DR108:DR110)</f>
        <v>0</v>
      </c>
      <c r="DS111" s="466">
        <f t="shared" ref="DS111" si="1335">SUM(DS108:DS110)</f>
        <v>0</v>
      </c>
      <c r="DT111" s="466">
        <f t="shared" ref="DT111" si="1336">SUM(DT108:DT110)</f>
        <v>0</v>
      </c>
      <c r="DU111" s="466">
        <f t="shared" ref="DU111" si="1337">SUM(DU108:DU110)</f>
        <v>0</v>
      </c>
      <c r="DV111" s="466">
        <f t="shared" ref="DV111" si="1338">SUM(DV108:DV110)</f>
        <v>0</v>
      </c>
      <c r="DW111" s="466">
        <f t="shared" ref="DW111" si="1339">SUM(DW108:DW110)</f>
        <v>0</v>
      </c>
      <c r="DX111" s="466">
        <f t="shared" ref="DX111" si="1340">SUM(DX108:DX110)</f>
        <v>0</v>
      </c>
      <c r="DY111" s="466">
        <f t="shared" ref="DY111" si="1341">SUM(DY108:DY110)</f>
        <v>0</v>
      </c>
      <c r="DZ111" s="466">
        <f t="shared" ref="DZ111" si="1342">SUM(DZ108:DZ110)</f>
        <v>0</v>
      </c>
      <c r="EA111" s="466">
        <f t="shared" ref="EA111" si="1343">SUM(EA108:EA110)</f>
        <v>0</v>
      </c>
      <c r="EB111" s="466">
        <f t="shared" ref="EB111" si="1344">SUM(EB108:EB110)</f>
        <v>0</v>
      </c>
      <c r="EC111" s="466">
        <f t="shared" ref="EC111" si="1345">SUM(EC108:EC110)</f>
        <v>0</v>
      </c>
      <c r="ED111" s="466">
        <f t="shared" ref="ED111" si="1346">SUM(ED108:ED110)</f>
        <v>0</v>
      </c>
      <c r="EE111" s="47"/>
      <c r="EF111"/>
    </row>
    <row r="112" spans="1:136" s="42" customFormat="1">
      <c r="A112"/>
      <c r="B112"/>
      <c r="C112"/>
      <c r="D112"/>
      <c r="E112"/>
      <c r="F112"/>
      <c r="G112"/>
      <c r="H112"/>
      <c r="I112"/>
      <c r="J112"/>
      <c r="K112"/>
      <c r="L112"/>
      <c r="M112" s="646"/>
      <c r="N112" s="1434"/>
      <c r="O112" s="466"/>
      <c r="P112" s="466"/>
      <c r="Q112" s="466"/>
      <c r="R112" s="466"/>
      <c r="S112" s="466"/>
      <c r="T112" s="466"/>
      <c r="U112" s="466"/>
      <c r="V112" s="466"/>
      <c r="W112" s="466"/>
      <c r="X112" s="466"/>
      <c r="Y112" s="466"/>
      <c r="Z112" s="466"/>
      <c r="AA112" s="466"/>
      <c r="AB112" s="466"/>
      <c r="AC112" s="466"/>
      <c r="AD112" s="466"/>
      <c r="AE112" s="466"/>
      <c r="AF112" s="466"/>
      <c r="AG112" s="466"/>
      <c r="AH112" s="466"/>
      <c r="AI112" s="466"/>
      <c r="AJ112" s="466"/>
      <c r="AK112" s="466"/>
      <c r="AL112" s="466"/>
      <c r="AM112" s="466"/>
      <c r="AN112" s="466"/>
      <c r="AO112" s="466"/>
      <c r="AP112" s="466"/>
      <c r="AQ112" s="466"/>
      <c r="AR112" s="466"/>
      <c r="AS112" s="466"/>
      <c r="AT112" s="466"/>
      <c r="AU112" s="466"/>
      <c r="AV112" s="466"/>
      <c r="AW112" s="466"/>
      <c r="AX112" s="466"/>
      <c r="AY112" s="466"/>
      <c r="AZ112" s="466"/>
      <c r="BA112" s="466"/>
      <c r="BB112" s="466"/>
      <c r="BC112" s="466"/>
      <c r="BD112" s="466"/>
      <c r="BE112" s="466"/>
      <c r="BF112" s="466"/>
      <c r="BG112" s="466"/>
      <c r="BH112" s="466"/>
      <c r="BI112" s="466"/>
      <c r="BJ112" s="466"/>
      <c r="BK112" s="466"/>
      <c r="BL112" s="466"/>
      <c r="BM112" s="466"/>
      <c r="BN112" s="466"/>
      <c r="BO112" s="466"/>
      <c r="BP112" s="466"/>
      <c r="BQ112" s="466"/>
      <c r="BR112" s="466"/>
      <c r="BS112" s="466"/>
      <c r="BT112" s="466"/>
      <c r="BU112" s="466"/>
      <c r="BV112" s="466"/>
      <c r="BW112" s="466"/>
      <c r="BX112" s="466"/>
      <c r="BY112" s="466"/>
      <c r="BZ112" s="466"/>
      <c r="CA112" s="466"/>
      <c r="CB112" s="466"/>
      <c r="CC112" s="466"/>
      <c r="CD112" s="466"/>
      <c r="CE112" s="466"/>
      <c r="CF112" s="466"/>
      <c r="CG112" s="466"/>
      <c r="CH112" s="466"/>
      <c r="CI112" s="466"/>
      <c r="CJ112" s="466"/>
      <c r="CK112" s="466"/>
      <c r="CL112" s="466"/>
      <c r="CM112" s="466"/>
      <c r="CN112" s="466"/>
      <c r="CO112" s="466"/>
      <c r="CP112" s="466"/>
      <c r="CQ112" s="466"/>
      <c r="CR112" s="466"/>
      <c r="CS112" s="466"/>
      <c r="CT112" s="466"/>
      <c r="CU112" s="466"/>
      <c r="CV112" s="466"/>
      <c r="CW112" s="466"/>
      <c r="CX112" s="466"/>
      <c r="CY112" s="466"/>
      <c r="CZ112" s="466"/>
      <c r="DA112" s="466"/>
      <c r="DB112" s="466"/>
      <c r="DC112" s="466"/>
      <c r="DD112" s="466"/>
      <c r="DE112" s="466"/>
      <c r="DF112" s="466"/>
      <c r="DG112" s="466"/>
      <c r="DH112" s="466"/>
      <c r="DI112" s="466"/>
      <c r="DJ112" s="466"/>
      <c r="DK112" s="466"/>
      <c r="DL112" s="466"/>
      <c r="DM112" s="466"/>
      <c r="DN112" s="466"/>
      <c r="DO112" s="466"/>
      <c r="DP112" s="466"/>
      <c r="DQ112" s="466"/>
      <c r="DR112" s="466"/>
      <c r="DS112" s="466"/>
      <c r="DT112" s="466"/>
      <c r="DU112" s="466"/>
      <c r="DV112" s="466"/>
      <c r="DW112" s="466"/>
      <c r="DX112" s="466"/>
      <c r="DY112" s="466"/>
      <c r="DZ112" s="466"/>
      <c r="EA112" s="466"/>
      <c r="EB112" s="466"/>
      <c r="EC112" s="466"/>
      <c r="ED112" s="466"/>
      <c r="EE112" s="47"/>
      <c r="EF112"/>
    </row>
    <row r="113" spans="1:136" s="226" customFormat="1">
      <c r="A113" s="1" t="s">
        <v>333</v>
      </c>
      <c r="B113" s="1"/>
      <c r="C113" s="1"/>
      <c r="D113" s="1"/>
      <c r="E113" s="1"/>
      <c r="F113" s="1"/>
      <c r="G113" s="1"/>
      <c r="H113" s="1"/>
      <c r="I113" s="1"/>
      <c r="J113" s="1"/>
      <c r="K113" s="54"/>
      <c r="L113" s="54"/>
      <c r="M113" s="644"/>
      <c r="N113" s="1434"/>
      <c r="O113" s="625">
        <f>SUM(O85,O91,O97,O103,O109)</f>
        <v>0</v>
      </c>
      <c r="P113" s="625">
        <f t="shared" ref="P113:CA113" si="1347">SUM(P85,P91,P97,P103,P109)</f>
        <v>0</v>
      </c>
      <c r="Q113" s="625">
        <f t="shared" si="1347"/>
        <v>0</v>
      </c>
      <c r="R113" s="625">
        <f t="shared" si="1347"/>
        <v>0</v>
      </c>
      <c r="S113" s="625">
        <f t="shared" si="1347"/>
        <v>0</v>
      </c>
      <c r="T113" s="625">
        <f t="shared" si="1347"/>
        <v>0</v>
      </c>
      <c r="U113" s="625">
        <f t="shared" si="1347"/>
        <v>0</v>
      </c>
      <c r="V113" s="625">
        <f t="shared" si="1347"/>
        <v>-7.2759576141834259E-12</v>
      </c>
      <c r="W113" s="625">
        <f t="shared" si="1347"/>
        <v>0</v>
      </c>
      <c r="X113" s="625">
        <f t="shared" si="1347"/>
        <v>-7.2759576141834259E-12</v>
      </c>
      <c r="Y113" s="625">
        <f t="shared" si="1347"/>
        <v>0</v>
      </c>
      <c r="Z113" s="625">
        <f t="shared" si="1347"/>
        <v>0</v>
      </c>
      <c r="AA113" s="625">
        <f t="shared" si="1347"/>
        <v>0</v>
      </c>
      <c r="AB113" s="625">
        <f t="shared" si="1347"/>
        <v>0</v>
      </c>
      <c r="AC113" s="625">
        <f t="shared" si="1347"/>
        <v>0</v>
      </c>
      <c r="AD113" s="625">
        <f t="shared" si="1347"/>
        <v>0</v>
      </c>
      <c r="AE113" s="625">
        <f t="shared" si="1347"/>
        <v>0</v>
      </c>
      <c r="AF113" s="625">
        <f t="shared" si="1347"/>
        <v>0</v>
      </c>
      <c r="AG113" s="625">
        <f t="shared" si="1347"/>
        <v>-7.2759576141834259E-12</v>
      </c>
      <c r="AH113" s="625">
        <f t="shared" si="1347"/>
        <v>0</v>
      </c>
      <c r="AI113" s="625">
        <f t="shared" si="1347"/>
        <v>0</v>
      </c>
      <c r="AJ113" s="625">
        <f t="shared" si="1347"/>
        <v>-7.2759576141834259E-12</v>
      </c>
      <c r="AK113" s="625">
        <f t="shared" si="1347"/>
        <v>0</v>
      </c>
      <c r="AL113" s="625">
        <f t="shared" si="1347"/>
        <v>0</v>
      </c>
      <c r="AM113" s="625">
        <f t="shared" si="1347"/>
        <v>0</v>
      </c>
      <c r="AN113" s="625">
        <f t="shared" si="1347"/>
        <v>0</v>
      </c>
      <c r="AO113" s="625">
        <f t="shared" si="1347"/>
        <v>0</v>
      </c>
      <c r="AP113" s="625">
        <f t="shared" si="1347"/>
        <v>0</v>
      </c>
      <c r="AQ113" s="625">
        <f t="shared" si="1347"/>
        <v>0</v>
      </c>
      <c r="AR113" s="625">
        <f t="shared" si="1347"/>
        <v>0</v>
      </c>
      <c r="AS113" s="625">
        <f t="shared" si="1347"/>
        <v>0</v>
      </c>
      <c r="AT113" s="625">
        <f t="shared" si="1347"/>
        <v>0</v>
      </c>
      <c r="AU113" s="625">
        <f t="shared" si="1347"/>
        <v>-1.4551915228366852E-11</v>
      </c>
      <c r="AV113" s="625">
        <f t="shared" si="1347"/>
        <v>0</v>
      </c>
      <c r="AW113" s="625">
        <f t="shared" si="1347"/>
        <v>0</v>
      </c>
      <c r="AX113" s="625">
        <f t="shared" si="1347"/>
        <v>-1.4551915228366852E-11</v>
      </c>
      <c r="AY113" s="625">
        <f t="shared" si="1347"/>
        <v>0</v>
      </c>
      <c r="AZ113" s="625">
        <f t="shared" si="1347"/>
        <v>0</v>
      </c>
      <c r="BA113" s="625">
        <f t="shared" si="1347"/>
        <v>0</v>
      </c>
      <c r="BB113" s="625">
        <f t="shared" si="1347"/>
        <v>-1.4551915228366852E-11</v>
      </c>
      <c r="BC113" s="625">
        <f t="shared" si="1347"/>
        <v>0</v>
      </c>
      <c r="BD113" s="625">
        <f t="shared" si="1347"/>
        <v>0</v>
      </c>
      <c r="BE113" s="625">
        <f t="shared" si="1347"/>
        <v>0</v>
      </c>
      <c r="BF113" s="625">
        <f t="shared" si="1347"/>
        <v>0</v>
      </c>
      <c r="BG113" s="625">
        <f t="shared" si="1347"/>
        <v>0</v>
      </c>
      <c r="BH113" s="625">
        <f t="shared" si="1347"/>
        <v>0</v>
      </c>
      <c r="BI113" s="625">
        <f t="shared" si="1347"/>
        <v>0</v>
      </c>
      <c r="BJ113" s="625">
        <f t="shared" si="1347"/>
        <v>0</v>
      </c>
      <c r="BK113" s="625">
        <f t="shared" si="1347"/>
        <v>0</v>
      </c>
      <c r="BL113" s="625">
        <f t="shared" si="1347"/>
        <v>0</v>
      </c>
      <c r="BM113" s="625">
        <f t="shared" si="1347"/>
        <v>0</v>
      </c>
      <c r="BN113" s="625">
        <f t="shared" si="1347"/>
        <v>0</v>
      </c>
      <c r="BO113" s="625">
        <f t="shared" si="1347"/>
        <v>0</v>
      </c>
      <c r="BP113" s="625">
        <f t="shared" si="1347"/>
        <v>0</v>
      </c>
      <c r="BQ113" s="625">
        <f t="shared" si="1347"/>
        <v>0</v>
      </c>
      <c r="BR113" s="625">
        <f t="shared" si="1347"/>
        <v>0</v>
      </c>
      <c r="BS113" s="625">
        <f t="shared" si="1347"/>
        <v>0</v>
      </c>
      <c r="BT113" s="625">
        <f t="shared" si="1347"/>
        <v>-1.4551915228366852E-11</v>
      </c>
      <c r="BU113" s="625">
        <f t="shared" si="1347"/>
        <v>-1.4551915228366852E-11</v>
      </c>
      <c r="BV113" s="625">
        <f t="shared" si="1347"/>
        <v>0</v>
      </c>
      <c r="BW113" s="625">
        <f t="shared" si="1347"/>
        <v>0</v>
      </c>
      <c r="BX113" s="625">
        <f t="shared" si="1347"/>
        <v>0</v>
      </c>
      <c r="BY113" s="625">
        <f t="shared" si="1347"/>
        <v>0</v>
      </c>
      <c r="BZ113" s="625">
        <f t="shared" si="1347"/>
        <v>0</v>
      </c>
      <c r="CA113" s="625">
        <f t="shared" si="1347"/>
        <v>0</v>
      </c>
      <c r="CB113" s="625">
        <f t="shared" ref="CB113:ED113" si="1348">SUM(CB85,CB91,CB97,CB103,CB109)</f>
        <v>-1.4551915228366852E-11</v>
      </c>
      <c r="CC113" s="625">
        <f t="shared" si="1348"/>
        <v>0</v>
      </c>
      <c r="CD113" s="625">
        <f t="shared" si="1348"/>
        <v>0</v>
      </c>
      <c r="CE113" s="625">
        <f t="shared" si="1348"/>
        <v>0</v>
      </c>
      <c r="CF113" s="625">
        <f t="shared" si="1348"/>
        <v>0</v>
      </c>
      <c r="CG113" s="625">
        <f t="shared" si="1348"/>
        <v>0</v>
      </c>
      <c r="CH113" s="625">
        <f t="shared" si="1348"/>
        <v>0</v>
      </c>
      <c r="CI113" s="625">
        <f t="shared" si="1348"/>
        <v>0</v>
      </c>
      <c r="CJ113" s="625">
        <f t="shared" si="1348"/>
        <v>0</v>
      </c>
      <c r="CK113" s="625">
        <f t="shared" si="1348"/>
        <v>0</v>
      </c>
      <c r="CL113" s="625">
        <f t="shared" si="1348"/>
        <v>0</v>
      </c>
      <c r="CM113" s="625">
        <f t="shared" si="1348"/>
        <v>0</v>
      </c>
      <c r="CN113" s="625">
        <f t="shared" si="1348"/>
        <v>-1.4551915228366852E-11</v>
      </c>
      <c r="CO113" s="625">
        <f t="shared" si="1348"/>
        <v>-1.4551915228366852E-11</v>
      </c>
      <c r="CP113" s="625">
        <f t="shared" si="1348"/>
        <v>0</v>
      </c>
      <c r="CQ113" s="625">
        <f t="shared" si="1348"/>
        <v>0</v>
      </c>
      <c r="CR113" s="625">
        <f t="shared" si="1348"/>
        <v>0</v>
      </c>
      <c r="CS113" s="625">
        <f t="shared" si="1348"/>
        <v>-1.4551915228366852E-11</v>
      </c>
      <c r="CT113" s="625">
        <f t="shared" si="1348"/>
        <v>14341417.589883346</v>
      </c>
      <c r="CU113" s="625">
        <f t="shared" si="1348"/>
        <v>0</v>
      </c>
      <c r="CV113" s="625">
        <f t="shared" si="1348"/>
        <v>0</v>
      </c>
      <c r="CW113" s="625">
        <f t="shared" si="1348"/>
        <v>0</v>
      </c>
      <c r="CX113" s="625">
        <f t="shared" si="1348"/>
        <v>0</v>
      </c>
      <c r="CY113" s="625">
        <f t="shared" si="1348"/>
        <v>0</v>
      </c>
      <c r="CZ113" s="625">
        <f t="shared" si="1348"/>
        <v>0</v>
      </c>
      <c r="DA113" s="625">
        <f t="shared" si="1348"/>
        <v>0</v>
      </c>
      <c r="DB113" s="625">
        <f t="shared" si="1348"/>
        <v>0</v>
      </c>
      <c r="DC113" s="625">
        <f t="shared" si="1348"/>
        <v>0</v>
      </c>
      <c r="DD113" s="625">
        <f t="shared" si="1348"/>
        <v>0</v>
      </c>
      <c r="DE113" s="625">
        <f t="shared" si="1348"/>
        <v>0</v>
      </c>
      <c r="DF113" s="625">
        <f t="shared" si="1348"/>
        <v>0</v>
      </c>
      <c r="DG113" s="625">
        <f t="shared" si="1348"/>
        <v>0</v>
      </c>
      <c r="DH113" s="625">
        <f t="shared" si="1348"/>
        <v>0</v>
      </c>
      <c r="DI113" s="625">
        <f t="shared" si="1348"/>
        <v>0</v>
      </c>
      <c r="DJ113" s="625">
        <f t="shared" si="1348"/>
        <v>0</v>
      </c>
      <c r="DK113" s="625">
        <f t="shared" si="1348"/>
        <v>0</v>
      </c>
      <c r="DL113" s="625">
        <f t="shared" si="1348"/>
        <v>0</v>
      </c>
      <c r="DM113" s="625">
        <f t="shared" si="1348"/>
        <v>0</v>
      </c>
      <c r="DN113" s="625">
        <f t="shared" si="1348"/>
        <v>0</v>
      </c>
      <c r="DO113" s="625">
        <f t="shared" si="1348"/>
        <v>0</v>
      </c>
      <c r="DP113" s="625">
        <f t="shared" si="1348"/>
        <v>0</v>
      </c>
      <c r="DQ113" s="625">
        <f t="shared" si="1348"/>
        <v>0</v>
      </c>
      <c r="DR113" s="625">
        <f t="shared" si="1348"/>
        <v>0</v>
      </c>
      <c r="DS113" s="625">
        <f t="shared" si="1348"/>
        <v>0</v>
      </c>
      <c r="DT113" s="625">
        <f t="shared" si="1348"/>
        <v>0</v>
      </c>
      <c r="DU113" s="625">
        <f t="shared" si="1348"/>
        <v>0</v>
      </c>
      <c r="DV113" s="625">
        <f t="shared" si="1348"/>
        <v>0</v>
      </c>
      <c r="DW113" s="625">
        <f t="shared" si="1348"/>
        <v>0</v>
      </c>
      <c r="DX113" s="625">
        <f t="shared" si="1348"/>
        <v>0</v>
      </c>
      <c r="DY113" s="625">
        <f t="shared" si="1348"/>
        <v>0</v>
      </c>
      <c r="DZ113" s="625">
        <f t="shared" si="1348"/>
        <v>0</v>
      </c>
      <c r="EA113" s="625">
        <f t="shared" si="1348"/>
        <v>0</v>
      </c>
      <c r="EB113" s="625">
        <f t="shared" si="1348"/>
        <v>0</v>
      </c>
      <c r="EC113" s="625">
        <f t="shared" si="1348"/>
        <v>0</v>
      </c>
      <c r="ED113" s="625">
        <f t="shared" si="1348"/>
        <v>0</v>
      </c>
      <c r="EE113" s="74"/>
      <c r="EF113" s="1"/>
    </row>
    <row r="114" spans="1:136" s="226" customFormat="1">
      <c r="A114" s="1" t="s">
        <v>567</v>
      </c>
      <c r="B114" s="1"/>
      <c r="C114" s="1"/>
      <c r="D114" s="1"/>
      <c r="E114" s="1"/>
      <c r="F114" s="1"/>
      <c r="G114" s="1"/>
      <c r="H114" s="1"/>
      <c r="I114" s="1"/>
      <c r="J114" s="1"/>
      <c r="K114" s="156"/>
      <c r="L114" s="156"/>
      <c r="M114" s="644"/>
      <c r="N114" s="1434"/>
      <c r="O114" s="625">
        <f>O80-O113</f>
        <v>0</v>
      </c>
      <c r="P114" s="625">
        <f t="shared" ref="P114:CA114" si="1349">P80-P113</f>
        <v>0</v>
      </c>
      <c r="Q114" s="625">
        <f t="shared" si="1349"/>
        <v>0</v>
      </c>
      <c r="R114" s="625">
        <f t="shared" si="1349"/>
        <v>0</v>
      </c>
      <c r="S114" s="625">
        <f t="shared" si="1349"/>
        <v>0</v>
      </c>
      <c r="T114" s="625">
        <f t="shared" si="1349"/>
        <v>0</v>
      </c>
      <c r="U114" s="625">
        <f t="shared" si="1349"/>
        <v>0</v>
      </c>
      <c r="V114" s="625">
        <f t="shared" si="1349"/>
        <v>0</v>
      </c>
      <c r="W114" s="625">
        <f t="shared" si="1349"/>
        <v>0</v>
      </c>
      <c r="X114" s="625">
        <f t="shared" si="1349"/>
        <v>0</v>
      </c>
      <c r="Y114" s="625">
        <f t="shared" si="1349"/>
        <v>0</v>
      </c>
      <c r="Z114" s="625">
        <f t="shared" si="1349"/>
        <v>0</v>
      </c>
      <c r="AA114" s="625">
        <f t="shared" si="1349"/>
        <v>0</v>
      </c>
      <c r="AB114" s="625">
        <f t="shared" si="1349"/>
        <v>0</v>
      </c>
      <c r="AC114" s="625">
        <f t="shared" si="1349"/>
        <v>0</v>
      </c>
      <c r="AD114" s="625">
        <f t="shared" si="1349"/>
        <v>0</v>
      </c>
      <c r="AE114" s="625">
        <f t="shared" si="1349"/>
        <v>0</v>
      </c>
      <c r="AF114" s="625">
        <f t="shared" si="1349"/>
        <v>0</v>
      </c>
      <c r="AG114" s="625">
        <f t="shared" si="1349"/>
        <v>0</v>
      </c>
      <c r="AH114" s="625">
        <f t="shared" si="1349"/>
        <v>0</v>
      </c>
      <c r="AI114" s="625">
        <f t="shared" si="1349"/>
        <v>0</v>
      </c>
      <c r="AJ114" s="625">
        <f t="shared" si="1349"/>
        <v>0</v>
      </c>
      <c r="AK114" s="625">
        <f t="shared" si="1349"/>
        <v>0</v>
      </c>
      <c r="AL114" s="625">
        <f t="shared" si="1349"/>
        <v>0</v>
      </c>
      <c r="AM114" s="625">
        <f t="shared" si="1349"/>
        <v>0</v>
      </c>
      <c r="AN114" s="625">
        <f t="shared" si="1349"/>
        <v>0</v>
      </c>
      <c r="AO114" s="625">
        <f t="shared" si="1349"/>
        <v>0</v>
      </c>
      <c r="AP114" s="625">
        <f t="shared" si="1349"/>
        <v>0</v>
      </c>
      <c r="AQ114" s="625">
        <f t="shared" si="1349"/>
        <v>0</v>
      </c>
      <c r="AR114" s="625">
        <f t="shared" si="1349"/>
        <v>0</v>
      </c>
      <c r="AS114" s="625">
        <f t="shared" si="1349"/>
        <v>0</v>
      </c>
      <c r="AT114" s="625">
        <f t="shared" si="1349"/>
        <v>0</v>
      </c>
      <c r="AU114" s="625">
        <f t="shared" si="1349"/>
        <v>0</v>
      </c>
      <c r="AV114" s="625">
        <f t="shared" si="1349"/>
        <v>0</v>
      </c>
      <c r="AW114" s="625">
        <f t="shared" si="1349"/>
        <v>0</v>
      </c>
      <c r="AX114" s="625">
        <f t="shared" si="1349"/>
        <v>0</v>
      </c>
      <c r="AY114" s="625">
        <f t="shared" si="1349"/>
        <v>0</v>
      </c>
      <c r="AZ114" s="625">
        <f t="shared" si="1349"/>
        <v>0</v>
      </c>
      <c r="BA114" s="625">
        <f t="shared" si="1349"/>
        <v>0</v>
      </c>
      <c r="BB114" s="625">
        <f t="shared" si="1349"/>
        <v>0</v>
      </c>
      <c r="BC114" s="625">
        <f t="shared" si="1349"/>
        <v>0</v>
      </c>
      <c r="BD114" s="625">
        <f t="shared" si="1349"/>
        <v>0</v>
      </c>
      <c r="BE114" s="625">
        <f t="shared" si="1349"/>
        <v>0</v>
      </c>
      <c r="BF114" s="625">
        <f t="shared" si="1349"/>
        <v>0</v>
      </c>
      <c r="BG114" s="625">
        <f t="shared" si="1349"/>
        <v>0</v>
      </c>
      <c r="BH114" s="625">
        <f t="shared" si="1349"/>
        <v>0</v>
      </c>
      <c r="BI114" s="625">
        <f t="shared" si="1349"/>
        <v>0</v>
      </c>
      <c r="BJ114" s="625">
        <f t="shared" si="1349"/>
        <v>0</v>
      </c>
      <c r="BK114" s="625">
        <f t="shared" si="1349"/>
        <v>0</v>
      </c>
      <c r="BL114" s="625">
        <f t="shared" si="1349"/>
        <v>0</v>
      </c>
      <c r="BM114" s="625">
        <f t="shared" si="1349"/>
        <v>0</v>
      </c>
      <c r="BN114" s="625">
        <f t="shared" si="1349"/>
        <v>0</v>
      </c>
      <c r="BO114" s="625">
        <f t="shared" si="1349"/>
        <v>0</v>
      </c>
      <c r="BP114" s="625">
        <f t="shared" si="1349"/>
        <v>0</v>
      </c>
      <c r="BQ114" s="625">
        <f t="shared" si="1349"/>
        <v>0</v>
      </c>
      <c r="BR114" s="625">
        <f t="shared" si="1349"/>
        <v>0</v>
      </c>
      <c r="BS114" s="625">
        <f t="shared" si="1349"/>
        <v>0</v>
      </c>
      <c r="BT114" s="625">
        <f t="shared" si="1349"/>
        <v>0</v>
      </c>
      <c r="BU114" s="625">
        <f t="shared" si="1349"/>
        <v>0</v>
      </c>
      <c r="BV114" s="625">
        <f t="shared" si="1349"/>
        <v>0</v>
      </c>
      <c r="BW114" s="625">
        <f t="shared" si="1349"/>
        <v>0</v>
      </c>
      <c r="BX114" s="625">
        <f t="shared" si="1349"/>
        <v>0</v>
      </c>
      <c r="BY114" s="625">
        <f t="shared" si="1349"/>
        <v>0</v>
      </c>
      <c r="BZ114" s="625">
        <f t="shared" si="1349"/>
        <v>0</v>
      </c>
      <c r="CA114" s="625">
        <f t="shared" si="1349"/>
        <v>0</v>
      </c>
      <c r="CB114" s="625">
        <f t="shared" ref="CB114:ED114" si="1350">CB80-CB113</f>
        <v>0</v>
      </c>
      <c r="CC114" s="625">
        <f t="shared" si="1350"/>
        <v>0</v>
      </c>
      <c r="CD114" s="625">
        <f t="shared" si="1350"/>
        <v>0</v>
      </c>
      <c r="CE114" s="625">
        <f t="shared" si="1350"/>
        <v>0</v>
      </c>
      <c r="CF114" s="625">
        <f t="shared" si="1350"/>
        <v>0</v>
      </c>
      <c r="CG114" s="625">
        <f t="shared" si="1350"/>
        <v>0</v>
      </c>
      <c r="CH114" s="625">
        <f t="shared" si="1350"/>
        <v>0</v>
      </c>
      <c r="CI114" s="625">
        <f t="shared" si="1350"/>
        <v>0</v>
      </c>
      <c r="CJ114" s="625">
        <f t="shared" si="1350"/>
        <v>0</v>
      </c>
      <c r="CK114" s="625">
        <f t="shared" si="1350"/>
        <v>0</v>
      </c>
      <c r="CL114" s="625">
        <f t="shared" si="1350"/>
        <v>0</v>
      </c>
      <c r="CM114" s="625">
        <f t="shared" si="1350"/>
        <v>0</v>
      </c>
      <c r="CN114" s="625">
        <f t="shared" si="1350"/>
        <v>0</v>
      </c>
      <c r="CO114" s="625">
        <f t="shared" si="1350"/>
        <v>0</v>
      </c>
      <c r="CP114" s="625">
        <f t="shared" si="1350"/>
        <v>0</v>
      </c>
      <c r="CQ114" s="625">
        <f t="shared" si="1350"/>
        <v>0</v>
      </c>
      <c r="CR114" s="625">
        <f t="shared" si="1350"/>
        <v>0</v>
      </c>
      <c r="CS114" s="625">
        <f t="shared" si="1350"/>
        <v>0</v>
      </c>
      <c r="CT114" s="625">
        <f t="shared" si="1350"/>
        <v>18121332.31004798</v>
      </c>
      <c r="CU114" s="625">
        <f t="shared" si="1350"/>
        <v>0</v>
      </c>
      <c r="CV114" s="625">
        <f t="shared" si="1350"/>
        <v>0</v>
      </c>
      <c r="CW114" s="625">
        <f t="shared" si="1350"/>
        <v>0</v>
      </c>
      <c r="CX114" s="625">
        <f t="shared" si="1350"/>
        <v>0</v>
      </c>
      <c r="CY114" s="625">
        <f t="shared" si="1350"/>
        <v>0</v>
      </c>
      <c r="CZ114" s="625">
        <f t="shared" si="1350"/>
        <v>0</v>
      </c>
      <c r="DA114" s="625">
        <f t="shared" si="1350"/>
        <v>0</v>
      </c>
      <c r="DB114" s="625">
        <f t="shared" si="1350"/>
        <v>0</v>
      </c>
      <c r="DC114" s="625">
        <f t="shared" si="1350"/>
        <v>0</v>
      </c>
      <c r="DD114" s="625">
        <f t="shared" si="1350"/>
        <v>0</v>
      </c>
      <c r="DE114" s="625">
        <f t="shared" si="1350"/>
        <v>0</v>
      </c>
      <c r="DF114" s="625">
        <f t="shared" si="1350"/>
        <v>0</v>
      </c>
      <c r="DG114" s="625">
        <f t="shared" si="1350"/>
        <v>0</v>
      </c>
      <c r="DH114" s="625">
        <f t="shared" si="1350"/>
        <v>0</v>
      </c>
      <c r="DI114" s="625">
        <f t="shared" si="1350"/>
        <v>0</v>
      </c>
      <c r="DJ114" s="625">
        <f t="shared" si="1350"/>
        <v>0</v>
      </c>
      <c r="DK114" s="625">
        <f t="shared" si="1350"/>
        <v>0</v>
      </c>
      <c r="DL114" s="625">
        <f t="shared" si="1350"/>
        <v>0</v>
      </c>
      <c r="DM114" s="625">
        <f t="shared" si="1350"/>
        <v>0</v>
      </c>
      <c r="DN114" s="625">
        <f t="shared" si="1350"/>
        <v>0</v>
      </c>
      <c r="DO114" s="625">
        <f t="shared" si="1350"/>
        <v>0</v>
      </c>
      <c r="DP114" s="625">
        <f t="shared" si="1350"/>
        <v>0</v>
      </c>
      <c r="DQ114" s="625">
        <f t="shared" si="1350"/>
        <v>0</v>
      </c>
      <c r="DR114" s="625">
        <f t="shared" si="1350"/>
        <v>0</v>
      </c>
      <c r="DS114" s="625">
        <f t="shared" si="1350"/>
        <v>0</v>
      </c>
      <c r="DT114" s="625">
        <f t="shared" si="1350"/>
        <v>0</v>
      </c>
      <c r="DU114" s="625">
        <f t="shared" si="1350"/>
        <v>0</v>
      </c>
      <c r="DV114" s="625">
        <f t="shared" si="1350"/>
        <v>0</v>
      </c>
      <c r="DW114" s="625">
        <f t="shared" si="1350"/>
        <v>0</v>
      </c>
      <c r="DX114" s="625">
        <f t="shared" si="1350"/>
        <v>0</v>
      </c>
      <c r="DY114" s="625">
        <f t="shared" si="1350"/>
        <v>0</v>
      </c>
      <c r="DZ114" s="625">
        <f t="shared" si="1350"/>
        <v>0</v>
      </c>
      <c r="EA114" s="625">
        <f t="shared" si="1350"/>
        <v>0</v>
      </c>
      <c r="EB114" s="625">
        <f t="shared" si="1350"/>
        <v>0</v>
      </c>
      <c r="EC114" s="625">
        <f t="shared" si="1350"/>
        <v>0</v>
      </c>
      <c r="ED114" s="625">
        <f t="shared" si="1350"/>
        <v>0</v>
      </c>
      <c r="EE114" s="47"/>
      <c r="EF114"/>
    </row>
    <row r="115" spans="1:136" s="42" customFormat="1">
      <c r="A115" s="47"/>
      <c r="B115" s="47"/>
      <c r="C115" s="47"/>
      <c r="D115" s="47"/>
      <c r="E115" s="47"/>
      <c r="F115" s="47"/>
      <c r="G115" s="47"/>
      <c r="H115" s="47"/>
      <c r="I115" s="47"/>
      <c r="J115" s="47"/>
      <c r="K115" s="47"/>
      <c r="L115" s="47"/>
      <c r="M115" s="647"/>
      <c r="N115" s="1441"/>
      <c r="O115" s="638"/>
      <c r="P115" s="638"/>
      <c r="Q115" s="638"/>
      <c r="R115" s="638"/>
      <c r="S115" s="638"/>
      <c r="T115" s="638"/>
      <c r="U115" s="638"/>
      <c r="V115" s="638"/>
      <c r="W115" s="638"/>
      <c r="X115" s="638"/>
      <c r="Y115" s="638"/>
      <c r="Z115" s="638"/>
      <c r="AA115" s="638"/>
      <c r="AB115" s="638"/>
      <c r="AC115" s="638"/>
      <c r="AD115" s="638"/>
      <c r="AE115" s="638"/>
      <c r="AF115" s="638"/>
      <c r="AG115" s="638"/>
      <c r="AH115" s="638"/>
      <c r="AI115" s="638"/>
      <c r="AJ115" s="638"/>
      <c r="AK115" s="638"/>
      <c r="AL115" s="638"/>
      <c r="AM115" s="638"/>
      <c r="AN115" s="638"/>
      <c r="AO115" s="638"/>
      <c r="AP115" s="638"/>
      <c r="AQ115" s="638"/>
      <c r="AR115" s="638"/>
      <c r="AS115" s="638"/>
      <c r="AT115" s="638"/>
      <c r="AU115" s="638"/>
      <c r="AV115" s="638"/>
      <c r="AW115" s="638"/>
      <c r="AX115" s="638"/>
      <c r="AY115" s="638"/>
      <c r="AZ115" s="638"/>
      <c r="BA115" s="638"/>
      <c r="BB115" s="638"/>
      <c r="BC115" s="638"/>
      <c r="BD115" s="638"/>
      <c r="BE115" s="638"/>
      <c r="BF115" s="638"/>
      <c r="BG115" s="638"/>
      <c r="BH115" s="638"/>
      <c r="BI115" s="638"/>
      <c r="BJ115" s="638"/>
      <c r="BK115" s="638"/>
      <c r="BL115" s="638"/>
      <c r="BM115" s="638"/>
      <c r="BN115" s="638"/>
      <c r="BO115" s="638"/>
      <c r="BP115" s="638"/>
      <c r="BQ115" s="638"/>
      <c r="BR115" s="638"/>
      <c r="BS115" s="638"/>
      <c r="BT115" s="638"/>
      <c r="BU115" s="638"/>
      <c r="BV115" s="638"/>
      <c r="BW115" s="638"/>
      <c r="BX115" s="638"/>
      <c r="BY115" s="638"/>
      <c r="BZ115" s="638"/>
      <c r="CA115" s="638"/>
      <c r="CB115" s="638"/>
      <c r="CC115" s="638"/>
      <c r="CD115" s="638"/>
      <c r="CE115" s="638"/>
      <c r="CF115" s="638"/>
      <c r="CG115" s="638"/>
      <c r="CH115" s="638"/>
      <c r="CI115" s="638"/>
      <c r="CJ115" s="638"/>
      <c r="CK115" s="638"/>
      <c r="CL115" s="638"/>
      <c r="CM115" s="638"/>
      <c r="CN115" s="638"/>
      <c r="CO115" s="638"/>
      <c r="CP115" s="638"/>
      <c r="CQ115" s="638"/>
      <c r="CR115" s="638"/>
      <c r="CS115" s="638"/>
      <c r="CT115" s="638"/>
      <c r="CU115" s="638"/>
      <c r="CV115" s="638"/>
      <c r="CW115" s="638"/>
      <c r="CX115" s="638"/>
      <c r="CY115" s="638"/>
      <c r="CZ115" s="638"/>
      <c r="DA115" s="638"/>
      <c r="DB115" s="638"/>
      <c r="DC115" s="638"/>
      <c r="DD115" s="638"/>
      <c r="DE115" s="638"/>
      <c r="DF115" s="638"/>
      <c r="DG115" s="638"/>
      <c r="DH115" s="638"/>
      <c r="DI115" s="638"/>
      <c r="DJ115" s="638"/>
      <c r="DK115" s="638"/>
      <c r="DL115" s="638"/>
      <c r="DM115" s="638"/>
      <c r="DN115" s="638"/>
      <c r="DO115" s="638"/>
      <c r="DP115" s="638"/>
      <c r="DQ115" s="638"/>
      <c r="DR115" s="638"/>
      <c r="DS115" s="638"/>
      <c r="DT115" s="638"/>
      <c r="DU115" s="638"/>
      <c r="DV115" s="638"/>
      <c r="DW115" s="638"/>
      <c r="DX115" s="638"/>
      <c r="DY115" s="638"/>
      <c r="DZ115" s="638"/>
      <c r="EA115" s="638"/>
      <c r="EB115" s="638"/>
      <c r="EC115" s="638"/>
      <c r="ED115" s="638"/>
      <c r="EE115" s="47"/>
      <c r="EF115"/>
    </row>
    <row r="116" spans="1:136" s="226" customFormat="1">
      <c r="A116" s="161" t="s">
        <v>314</v>
      </c>
      <c r="B116" s="162"/>
      <c r="C116" s="162"/>
      <c r="D116" s="162"/>
      <c r="E116" s="162"/>
      <c r="F116" s="162"/>
      <c r="G116" s="162"/>
      <c r="H116" s="162"/>
      <c r="I116" s="162"/>
      <c r="J116" s="162"/>
      <c r="K116" s="162"/>
      <c r="L116" s="162"/>
      <c r="M116" s="652"/>
      <c r="N116" s="1442"/>
      <c r="O116" s="639"/>
      <c r="P116" s="639"/>
      <c r="Q116" s="639"/>
      <c r="R116" s="639"/>
      <c r="S116" s="639"/>
      <c r="T116" s="639"/>
      <c r="U116" s="639"/>
      <c r="V116" s="639"/>
      <c r="W116" s="639"/>
      <c r="X116" s="639"/>
      <c r="Y116" s="639"/>
      <c r="Z116" s="639"/>
      <c r="AA116" s="639"/>
      <c r="AB116" s="639"/>
      <c r="AC116" s="639"/>
      <c r="AD116" s="639"/>
      <c r="AE116" s="639"/>
      <c r="AF116" s="639"/>
      <c r="AG116" s="639"/>
      <c r="AH116" s="639"/>
      <c r="AI116" s="639"/>
      <c r="AJ116" s="639"/>
      <c r="AK116" s="639"/>
      <c r="AL116" s="639"/>
      <c r="AM116" s="639"/>
      <c r="AN116" s="639"/>
      <c r="AO116" s="639"/>
      <c r="AP116" s="639"/>
      <c r="AQ116" s="639"/>
      <c r="AR116" s="639"/>
      <c r="AS116" s="639"/>
      <c r="AT116" s="639"/>
      <c r="AU116" s="639"/>
      <c r="AV116" s="639"/>
      <c r="AW116" s="639"/>
      <c r="AX116" s="639"/>
      <c r="AY116" s="639"/>
      <c r="AZ116" s="639"/>
      <c r="BA116" s="639"/>
      <c r="BB116" s="639"/>
      <c r="BC116" s="639"/>
      <c r="BD116" s="639"/>
      <c r="BE116" s="639"/>
      <c r="BF116" s="639"/>
      <c r="BG116" s="639"/>
      <c r="BH116" s="639"/>
      <c r="BI116" s="639"/>
      <c r="BJ116" s="639"/>
      <c r="BK116" s="639"/>
      <c r="BL116" s="639"/>
      <c r="BM116" s="639"/>
      <c r="BN116" s="639"/>
      <c r="BO116" s="639"/>
      <c r="BP116" s="639"/>
      <c r="BQ116" s="639"/>
      <c r="BR116" s="639"/>
      <c r="BS116" s="639"/>
      <c r="BT116" s="639"/>
      <c r="BU116" s="639"/>
      <c r="BV116" s="639"/>
      <c r="BW116" s="639"/>
      <c r="BX116" s="639"/>
      <c r="BY116" s="639"/>
      <c r="BZ116" s="639"/>
      <c r="CA116" s="639"/>
      <c r="CB116" s="639"/>
      <c r="CC116" s="639"/>
      <c r="CD116" s="639"/>
      <c r="CE116" s="639"/>
      <c r="CF116" s="639"/>
      <c r="CG116" s="639"/>
      <c r="CH116" s="639"/>
      <c r="CI116" s="639"/>
      <c r="CJ116" s="639"/>
      <c r="CK116" s="639"/>
      <c r="CL116" s="639"/>
      <c r="CM116" s="639"/>
      <c r="CN116" s="639"/>
      <c r="CO116" s="639"/>
      <c r="CP116" s="639"/>
      <c r="CQ116" s="639"/>
      <c r="CR116" s="639"/>
      <c r="CS116" s="639"/>
      <c r="CT116" s="639"/>
      <c r="CU116" s="639"/>
      <c r="CV116" s="639"/>
      <c r="CW116" s="639"/>
      <c r="CX116" s="639"/>
      <c r="CY116" s="639"/>
      <c r="CZ116" s="639"/>
      <c r="DA116" s="639"/>
      <c r="DB116" s="639"/>
      <c r="DC116" s="639"/>
      <c r="DD116" s="639"/>
      <c r="DE116" s="639"/>
      <c r="DF116" s="639"/>
      <c r="DG116" s="639"/>
      <c r="DH116" s="639"/>
      <c r="DI116" s="639"/>
      <c r="DJ116" s="639"/>
      <c r="DK116" s="639"/>
      <c r="DL116" s="639"/>
      <c r="DM116" s="639"/>
      <c r="DN116" s="639"/>
      <c r="DO116" s="639"/>
      <c r="DP116" s="639"/>
      <c r="DQ116" s="639"/>
      <c r="DR116" s="639"/>
      <c r="DS116" s="639"/>
      <c r="DT116" s="639"/>
      <c r="DU116" s="639"/>
      <c r="DV116" s="639"/>
      <c r="DW116" s="639"/>
      <c r="DX116" s="639"/>
      <c r="DY116" s="639"/>
      <c r="DZ116" s="639"/>
      <c r="EA116" s="639"/>
      <c r="EB116" s="639"/>
      <c r="EC116" s="639"/>
      <c r="ED116" s="639"/>
      <c r="EE116" s="47"/>
      <c r="EF116"/>
    </row>
    <row r="117" spans="1:136">
      <c r="A117" s="1"/>
      <c r="N117" s="1433"/>
      <c r="O117" s="466"/>
      <c r="P117" s="466"/>
      <c r="Q117" s="466"/>
      <c r="R117" s="466"/>
      <c r="S117" s="466"/>
      <c r="T117" s="466"/>
      <c r="U117" s="466"/>
      <c r="V117" s="466"/>
      <c r="W117" s="466"/>
      <c r="X117" s="466"/>
      <c r="Y117" s="466"/>
      <c r="Z117" s="466"/>
      <c r="AA117" s="466"/>
      <c r="AB117" s="466"/>
      <c r="AC117" s="466"/>
      <c r="AD117" s="466"/>
      <c r="AE117" s="466"/>
      <c r="AF117" s="466"/>
      <c r="AG117" s="466"/>
      <c r="AH117" s="466"/>
      <c r="AI117" s="466"/>
      <c r="AJ117" s="466"/>
      <c r="AK117" s="466"/>
      <c r="AL117" s="466"/>
      <c r="AM117" s="466"/>
      <c r="AN117" s="466"/>
      <c r="AO117" s="466"/>
      <c r="AP117" s="466"/>
      <c r="AQ117" s="466"/>
      <c r="AR117" s="466"/>
      <c r="AS117" s="466"/>
      <c r="AT117" s="466"/>
      <c r="AU117" s="466"/>
      <c r="AV117" s="466"/>
      <c r="AW117" s="466"/>
      <c r="AX117" s="466"/>
      <c r="AY117" s="466"/>
      <c r="AZ117" s="466"/>
      <c r="BA117" s="466"/>
      <c r="BB117" s="466"/>
      <c r="BC117" s="466"/>
      <c r="BD117" s="466"/>
      <c r="BE117" s="466"/>
      <c r="BF117" s="466"/>
      <c r="BG117" s="466"/>
      <c r="BH117" s="466"/>
      <c r="BI117" s="466"/>
      <c r="BJ117" s="466"/>
      <c r="BK117" s="466"/>
      <c r="BL117" s="466"/>
      <c r="BM117" s="466"/>
      <c r="BN117" s="466"/>
      <c r="BO117" s="466"/>
      <c r="BP117" s="466"/>
      <c r="BQ117" s="466"/>
      <c r="BR117" s="466"/>
      <c r="BS117" s="466"/>
      <c r="BT117" s="466"/>
      <c r="BU117" s="466"/>
      <c r="BV117" s="466"/>
      <c r="BW117" s="466"/>
      <c r="BX117" s="466"/>
      <c r="BY117" s="466"/>
      <c r="BZ117" s="466"/>
      <c r="CA117" s="466"/>
      <c r="CB117" s="466"/>
      <c r="CC117" s="466"/>
      <c r="CD117" s="466"/>
      <c r="CE117" s="466"/>
      <c r="CF117" s="466"/>
      <c r="CG117" s="466"/>
      <c r="CH117" s="466"/>
      <c r="CI117" s="466"/>
      <c r="CJ117" s="466"/>
      <c r="CK117" s="466"/>
      <c r="CL117" s="466"/>
      <c r="CM117" s="466"/>
      <c r="CN117" s="466"/>
      <c r="CO117" s="466"/>
      <c r="CP117" s="466"/>
      <c r="CQ117" s="466"/>
      <c r="CR117" s="466"/>
      <c r="CS117" s="466"/>
      <c r="CT117" s="466"/>
      <c r="CU117" s="466"/>
      <c r="CV117" s="466"/>
      <c r="CW117" s="466"/>
      <c r="CX117" s="466"/>
      <c r="CY117" s="466"/>
      <c r="CZ117" s="466"/>
      <c r="DA117" s="466"/>
      <c r="DB117" s="466"/>
      <c r="DC117" s="466"/>
      <c r="DD117" s="466"/>
      <c r="DE117" s="466"/>
      <c r="DF117" s="466"/>
      <c r="DG117" s="466"/>
      <c r="DH117" s="466"/>
      <c r="DI117" s="466"/>
      <c r="DJ117" s="466"/>
      <c r="DK117" s="466"/>
      <c r="DL117" s="466"/>
      <c r="DM117" s="466"/>
      <c r="DN117" s="466"/>
      <c r="DO117" s="466"/>
      <c r="DP117" s="466"/>
      <c r="DQ117" s="466"/>
      <c r="DR117" s="466"/>
      <c r="DS117" s="466"/>
      <c r="DT117" s="466"/>
      <c r="DU117" s="466"/>
      <c r="DV117" s="466"/>
      <c r="DW117" s="466"/>
      <c r="DX117" s="466"/>
      <c r="DY117" s="466"/>
      <c r="DZ117" s="466"/>
      <c r="EA117" s="466"/>
      <c r="EB117" s="466"/>
      <c r="EC117" s="466"/>
      <c r="ED117" s="466"/>
      <c r="EE117" s="47"/>
    </row>
    <row r="118" spans="1:136" s="802" customFormat="1">
      <c r="A118" s="1839" t="s">
        <v>966</v>
      </c>
      <c r="M118" s="1877"/>
      <c r="N118" s="1901">
        <f>F20</f>
        <v>-14341417.589883346</v>
      </c>
      <c r="O118" s="1902">
        <f t="shared" ref="O118:AT118" si="1351">O7</f>
        <v>34284.803793195169</v>
      </c>
      <c r="P118" s="1902">
        <f t="shared" si="1351"/>
        <v>34608.157572136828</v>
      </c>
      <c r="Q118" s="1902">
        <f t="shared" si="1351"/>
        <v>34843.489071860982</v>
      </c>
      <c r="R118" s="1902">
        <f t="shared" si="1351"/>
        <v>35072.657447112448</v>
      </c>
      <c r="S118" s="1902">
        <f t="shared" si="1351"/>
        <v>35556.612636242397</v>
      </c>
      <c r="T118" s="1902">
        <f t="shared" si="1351"/>
        <v>35943.292991568815</v>
      </c>
      <c r="U118" s="1902">
        <f t="shared" si="1351"/>
        <v>37273.486521235085</v>
      </c>
      <c r="V118" s="1902">
        <f t="shared" si="1351"/>
        <v>38861.384521891639</v>
      </c>
      <c r="W118" s="1902">
        <f t="shared" si="1351"/>
        <v>40557.132884059785</v>
      </c>
      <c r="X118" s="1902">
        <f t="shared" si="1351"/>
        <v>41879.657317569698</v>
      </c>
      <c r="Y118" s="1902">
        <f t="shared" si="1351"/>
        <v>43043.875385921696</v>
      </c>
      <c r="Z118" s="1902">
        <f t="shared" si="1351"/>
        <v>44268.283303067219</v>
      </c>
      <c r="AA118" s="1902">
        <f t="shared" si="1351"/>
        <v>48295.2335343382</v>
      </c>
      <c r="AB118" s="1902">
        <f t="shared" si="1351"/>
        <v>50033.701089547554</v>
      </c>
      <c r="AC118" s="1902">
        <f t="shared" si="1351"/>
        <v>51456.938476570489</v>
      </c>
      <c r="AD118" s="1902">
        <f t="shared" si="1351"/>
        <v>52640.287551956557</v>
      </c>
      <c r="AE118" s="1902">
        <f t="shared" si="1351"/>
        <v>54065.577676747474</v>
      </c>
      <c r="AF118" s="1902">
        <f t="shared" si="1351"/>
        <v>55117.961093153208</v>
      </c>
      <c r="AG118" s="1902">
        <f t="shared" si="1351"/>
        <v>57670.669382806489</v>
      </c>
      <c r="AH118" s="1902">
        <f t="shared" si="1351"/>
        <v>60235.240316760406</v>
      </c>
      <c r="AI118" s="1902">
        <f t="shared" si="1351"/>
        <v>62805.343834808577</v>
      </c>
      <c r="AJ118" s="1902">
        <f t="shared" si="1351"/>
        <v>64641.297091618282</v>
      </c>
      <c r="AK118" s="1902">
        <f t="shared" si="1351"/>
        <v>66216.103183300336</v>
      </c>
      <c r="AL118" s="1902">
        <f t="shared" si="1351"/>
        <v>67774.632589737346</v>
      </c>
      <c r="AM118" s="1902">
        <f t="shared" si="1351"/>
        <v>70125.923867689315</v>
      </c>
      <c r="AN118" s="1902">
        <f t="shared" si="1351"/>
        <v>72099.769568557705</v>
      </c>
      <c r="AO118" s="1902">
        <f t="shared" si="1351"/>
        <v>73638.214012008277</v>
      </c>
      <c r="AP118" s="1902">
        <f t="shared" si="1351"/>
        <v>74857.520047860307</v>
      </c>
      <c r="AQ118" s="1902">
        <f t="shared" si="1351"/>
        <v>76260.485277555301</v>
      </c>
      <c r="AR118" s="1902">
        <f t="shared" si="1351"/>
        <v>77257.652490097389</v>
      </c>
      <c r="AS118" s="1902">
        <f t="shared" si="1351"/>
        <v>79551.879426481639</v>
      </c>
      <c r="AT118" s="1902">
        <f t="shared" si="1351"/>
        <v>81746.443373922433</v>
      </c>
      <c r="AU118" s="1902">
        <f t="shared" ref="AU118:BZ118" si="1352">AU7</f>
        <v>83841.023171171488</v>
      </c>
      <c r="AV118" s="1902">
        <f t="shared" si="1352"/>
        <v>85114.280903640814</v>
      </c>
      <c r="AW118" s="1902">
        <f t="shared" si="1352"/>
        <v>86361.158585754369</v>
      </c>
      <c r="AX118" s="1902">
        <f t="shared" si="1352"/>
        <v>87582.246746329998</v>
      </c>
      <c r="AY118" s="1902">
        <f t="shared" si="1352"/>
        <v>85723.882523663633</v>
      </c>
      <c r="AZ118" s="1902">
        <f t="shared" si="1352"/>
        <v>87154.226217870324</v>
      </c>
      <c r="BA118" s="1902">
        <f t="shared" si="1352"/>
        <v>88237.910635244785</v>
      </c>
      <c r="BB118" s="1902">
        <f t="shared" si="1352"/>
        <v>89095.789553648137</v>
      </c>
      <c r="BC118" s="1902">
        <f t="shared" si="1352"/>
        <v>90027.401692444269</v>
      </c>
      <c r="BD118" s="1902">
        <f t="shared" si="1352"/>
        <v>90690.38313242748</v>
      </c>
      <c r="BE118" s="1902">
        <f t="shared" si="1352"/>
        <v>92202.052622484145</v>
      </c>
      <c r="BF118" s="1902">
        <f t="shared" si="1352"/>
        <v>93548.064520258617</v>
      </c>
      <c r="BG118" s="1902">
        <f t="shared" si="1352"/>
        <v>94732.853754014111</v>
      </c>
      <c r="BH118" s="1902">
        <f t="shared" si="1352"/>
        <v>95459.402555377033</v>
      </c>
      <c r="BI118" s="1902">
        <f t="shared" si="1352"/>
        <v>96172.952094188353</v>
      </c>
      <c r="BJ118" s="1902">
        <f t="shared" si="1352"/>
        <v>96874.4264187597</v>
      </c>
      <c r="BK118" s="1902">
        <f t="shared" si="1352"/>
        <v>93848.309530198443</v>
      </c>
      <c r="BL118" s="1902">
        <f t="shared" si="1352"/>
        <v>94764.436306314878</v>
      </c>
      <c r="BM118" s="1902">
        <f t="shared" si="1352"/>
        <v>95433.753426853174</v>
      </c>
      <c r="BN118" s="1902">
        <f t="shared" si="1352"/>
        <v>95970.781689263953</v>
      </c>
      <c r="BO118" s="1902">
        <f t="shared" si="1352"/>
        <v>96596.685892488662</v>
      </c>
      <c r="BP118" s="1902">
        <f t="shared" si="1352"/>
        <v>97049.727961928205</v>
      </c>
      <c r="BQ118" s="1902">
        <f t="shared" si="1352"/>
        <v>98102.697158976633</v>
      </c>
      <c r="BR118" s="1902">
        <f t="shared" si="1352"/>
        <v>99130.831505125272</v>
      </c>
      <c r="BS118" s="1902">
        <f t="shared" si="1352"/>
        <v>100143.3736708292</v>
      </c>
      <c r="BT118" s="1902">
        <f t="shared" si="1352"/>
        <v>100782.88633963844</v>
      </c>
      <c r="BU118" s="1902">
        <f t="shared" si="1352"/>
        <v>101429.53859218622</v>
      </c>
      <c r="BV118" s="1902">
        <f t="shared" si="1352"/>
        <v>102083.76308796628</v>
      </c>
      <c r="BW118" s="1902">
        <f t="shared" si="1352"/>
        <v>100568.4346001127</v>
      </c>
      <c r="BX118" s="1902">
        <f t="shared" si="1352"/>
        <v>101481.58034622883</v>
      </c>
      <c r="BY118" s="1902">
        <f t="shared" si="1352"/>
        <v>102161.98906068211</v>
      </c>
      <c r="BZ118" s="1902">
        <f t="shared" si="1352"/>
        <v>102718.00140509648</v>
      </c>
      <c r="CA118" s="1902">
        <f t="shared" ref="CA118:DF118" si="1353">CA7</f>
        <v>103377.32701248808</v>
      </c>
      <c r="CB118" s="1902">
        <f t="shared" si="1353"/>
        <v>103860.02881524463</v>
      </c>
      <c r="CC118" s="1902">
        <f t="shared" si="1353"/>
        <v>105012.14414944549</v>
      </c>
      <c r="CD118" s="1902">
        <f t="shared" si="1353"/>
        <v>106159.32201548613</v>
      </c>
      <c r="CE118" s="1902">
        <f t="shared" si="1353"/>
        <v>107302.46117392629</v>
      </c>
      <c r="CF118" s="1902">
        <f t="shared" si="1353"/>
        <v>108027.83775121454</v>
      </c>
      <c r="CG118" s="1902">
        <f t="shared" si="1353"/>
        <v>108763.8717204548</v>
      </c>
      <c r="CH118" s="1902">
        <f t="shared" si="1353"/>
        <v>109510.29028330489</v>
      </c>
      <c r="CI118" s="1902">
        <f t="shared" si="1353"/>
        <v>106118.58264739657</v>
      </c>
      <c r="CJ118" s="1902">
        <f t="shared" si="1353"/>
        <v>107145.27915538641</v>
      </c>
      <c r="CK118" s="1902">
        <f t="shared" si="1353"/>
        <v>107918.69823364394</v>
      </c>
      <c r="CL118" s="1902">
        <f t="shared" si="1353"/>
        <v>108549.54158471085</v>
      </c>
      <c r="CM118" s="1902">
        <f t="shared" si="1353"/>
        <v>109296.19662775562</v>
      </c>
      <c r="CN118" s="1902">
        <f t="shared" si="1353"/>
        <v>109841.36289517766</v>
      </c>
      <c r="CO118" s="1902">
        <f t="shared" si="1353"/>
        <v>111139.8043609522</v>
      </c>
      <c r="CP118" s="1902">
        <f t="shared" si="1353"/>
        <v>112428.57130885091</v>
      </c>
      <c r="CQ118" s="1902">
        <f t="shared" si="1353"/>
        <v>113707.89527234773</v>
      </c>
      <c r="CR118" s="1902">
        <f t="shared" si="1353"/>
        <v>114516.53947558352</v>
      </c>
      <c r="CS118" s="1902">
        <f t="shared" si="1353"/>
        <v>115333.86854648482</v>
      </c>
      <c r="CT118" s="1902">
        <f t="shared" si="1353"/>
        <v>32578909.41033246</v>
      </c>
      <c r="CU118" s="1902">
        <f t="shared" si="1353"/>
        <v>0</v>
      </c>
      <c r="CV118" s="1902">
        <f t="shared" si="1353"/>
        <v>0</v>
      </c>
      <c r="CW118" s="1902">
        <f t="shared" si="1353"/>
        <v>0</v>
      </c>
      <c r="CX118" s="1902">
        <f t="shared" si="1353"/>
        <v>0</v>
      </c>
      <c r="CY118" s="1902">
        <f t="shared" si="1353"/>
        <v>0</v>
      </c>
      <c r="CZ118" s="1902">
        <f t="shared" si="1353"/>
        <v>0</v>
      </c>
      <c r="DA118" s="1902">
        <f t="shared" si="1353"/>
        <v>0</v>
      </c>
      <c r="DB118" s="1902">
        <f t="shared" si="1353"/>
        <v>0</v>
      </c>
      <c r="DC118" s="1902">
        <f t="shared" si="1353"/>
        <v>0</v>
      </c>
      <c r="DD118" s="1902">
        <f t="shared" si="1353"/>
        <v>0</v>
      </c>
      <c r="DE118" s="1902">
        <f t="shared" si="1353"/>
        <v>0</v>
      </c>
      <c r="DF118" s="1902">
        <f t="shared" si="1353"/>
        <v>0</v>
      </c>
      <c r="DG118" s="1902">
        <f t="shared" ref="DG118:ED118" si="1354">DG7</f>
        <v>0</v>
      </c>
      <c r="DH118" s="1902">
        <f t="shared" si="1354"/>
        <v>0</v>
      </c>
      <c r="DI118" s="1902">
        <f t="shared" si="1354"/>
        <v>0</v>
      </c>
      <c r="DJ118" s="1902">
        <f t="shared" si="1354"/>
        <v>0</v>
      </c>
      <c r="DK118" s="1902">
        <f t="shared" si="1354"/>
        <v>0</v>
      </c>
      <c r="DL118" s="1902">
        <f t="shared" si="1354"/>
        <v>0</v>
      </c>
      <c r="DM118" s="1902">
        <f t="shared" si="1354"/>
        <v>0</v>
      </c>
      <c r="DN118" s="1902">
        <f t="shared" si="1354"/>
        <v>0</v>
      </c>
      <c r="DO118" s="1902">
        <f t="shared" si="1354"/>
        <v>0</v>
      </c>
      <c r="DP118" s="1902">
        <f t="shared" si="1354"/>
        <v>0</v>
      </c>
      <c r="DQ118" s="1902">
        <f t="shared" si="1354"/>
        <v>0</v>
      </c>
      <c r="DR118" s="1902">
        <f t="shared" si="1354"/>
        <v>0</v>
      </c>
      <c r="DS118" s="1902">
        <f t="shared" si="1354"/>
        <v>0</v>
      </c>
      <c r="DT118" s="1902">
        <f t="shared" si="1354"/>
        <v>0</v>
      </c>
      <c r="DU118" s="1902">
        <f t="shared" si="1354"/>
        <v>0</v>
      </c>
      <c r="DV118" s="1902">
        <f t="shared" si="1354"/>
        <v>0</v>
      </c>
      <c r="DW118" s="1902">
        <f t="shared" si="1354"/>
        <v>0</v>
      </c>
      <c r="DX118" s="1902">
        <f t="shared" si="1354"/>
        <v>0</v>
      </c>
      <c r="DY118" s="1902">
        <f t="shared" si="1354"/>
        <v>0</v>
      </c>
      <c r="DZ118" s="1902">
        <f t="shared" si="1354"/>
        <v>0</v>
      </c>
      <c r="EA118" s="1902">
        <f t="shared" si="1354"/>
        <v>0</v>
      </c>
      <c r="EB118" s="1902">
        <f t="shared" si="1354"/>
        <v>0</v>
      </c>
      <c r="EC118" s="1902">
        <f t="shared" si="1354"/>
        <v>0</v>
      </c>
      <c r="ED118" s="1902">
        <f t="shared" si="1354"/>
        <v>0</v>
      </c>
      <c r="EE118" s="47"/>
      <c r="EF118"/>
    </row>
    <row r="119" spans="1:136" s="1093" customFormat="1">
      <c r="A119" s="1092" t="s">
        <v>315</v>
      </c>
      <c r="N119" s="83"/>
      <c r="O119" s="1093">
        <f>IFERROR(XIRR($N$118:O118,$N$1:O1),0)</f>
        <v>0</v>
      </c>
      <c r="P119" s="1093">
        <f>IFERROR(XIRR($N$118:P118,$N$1:P1),0)</f>
        <v>0</v>
      </c>
      <c r="Q119" s="1093">
        <f>IFERROR(XIRR($N$118:Q118,$N$1:Q1),0)</f>
        <v>0</v>
      </c>
      <c r="R119" s="1093">
        <f>IFERROR(XIRR($N$118:R118,$N$1:R1),0)</f>
        <v>0</v>
      </c>
      <c r="S119" s="1093">
        <f>IFERROR(XIRR($N$118:S118,$N$1:S1),0)</f>
        <v>-0.99999996929362189</v>
      </c>
      <c r="T119" s="1093">
        <f>IFERROR(XIRR($N$118:T118,$N$1:T1),0)</f>
        <v>-0.99999867373745688</v>
      </c>
      <c r="U119" s="1093">
        <f>IFERROR(XIRR($N$118:U118,$N$1:U1),0)</f>
        <v>-0.99998254038600876</v>
      </c>
      <c r="V119" s="1093">
        <f>IFERROR(XIRR($N$118:V118,$N$1:V1),0)</f>
        <v>-0.99989290799203445</v>
      </c>
      <c r="W119" s="1093">
        <f>IFERROR(XIRR($N$118:W118,$N$1:W1),0)</f>
        <v>-0.99957857558911201</v>
      </c>
      <c r="X119" s="1093">
        <f>IFERROR(XIRR($N$118:X118,$N$1:X1),0)</f>
        <v>-0.99879330832045543</v>
      </c>
      <c r="Y119" s="1093">
        <f>IFERROR(XIRR($N$118:Y118,$N$1:Y1),0)</f>
        <v>-0.99726174528477718</v>
      </c>
      <c r="Z119" s="1093">
        <f>IFERROR(XIRR($N$118:Z118,$N$1:Z1),0)</f>
        <v>-0.99466243172064417</v>
      </c>
      <c r="AA119" s="1093">
        <f>IFERROR(XIRR($N$118:AA118,$N$1:AA1),0)</f>
        <v>-0.99055525935254995</v>
      </c>
      <c r="AB119" s="1093">
        <f>IFERROR(XIRR($N$118:AB118,$N$1:AB1),0)</f>
        <v>-0.98482975438237186</v>
      </c>
      <c r="AC119" s="1093">
        <f>IFERROR(XIRR($N$118:AC118,$N$1:AC1),0)</f>
        <v>-0.97741852672770635</v>
      </c>
      <c r="AD119" s="1093">
        <f>IFERROR(XIRR($N$118:AD118,$N$1:AD1),0)</f>
        <v>-0.96858656983822589</v>
      </c>
      <c r="AE119" s="1093">
        <f>IFERROR(XIRR($N$118:AE118,$N$1:AE1),0)</f>
        <v>-0.9580865547060966</v>
      </c>
      <c r="AF119" s="1093">
        <f>IFERROR(XIRR($N$118:AF118,$N$1:AF1),0)</f>
        <v>-0.94619057551026353</v>
      </c>
      <c r="AG119" s="1093">
        <f>IFERROR(XIRR($N$118:AG118,$N$1:AG1),0)</f>
        <v>-0.93261206336319447</v>
      </c>
      <c r="AH119" s="1093">
        <f>IFERROR(XIRR($N$118:AH118,$N$1:AH1),0)</f>
        <v>-0.91760951112955813</v>
      </c>
      <c r="AI119" s="1093">
        <f>IFERROR(XIRR($N$118:AI118,$N$1:AI1),0)</f>
        <v>-0.90125200832262631</v>
      </c>
      <c r="AJ119" s="1093">
        <f>IFERROR(XIRR($N$118:AJ118,$N$1:AJ1),0)</f>
        <v>-0.88391530476510505</v>
      </c>
      <c r="AK119" s="1093">
        <f>IFERROR(XIRR($N$118:AK118,$N$1:AK1),0)</f>
        <v>-0.8659285955131053</v>
      </c>
      <c r="AL119" s="1093">
        <f>IFERROR(XIRR($N$118:AL118,$N$1:AL1),0)</f>
        <v>-0.84733762480318564</v>
      </c>
      <c r="AM119" s="1093">
        <f>IFERROR(XIRR($N$118:AM118,$N$1:AM1),0)</f>
        <v>-0.828173254802823</v>
      </c>
      <c r="AN119" s="1093">
        <f>IFERROR(XIRR($N$118:AN118,$N$1:AN1),0)</f>
        <v>-0.80858707390725637</v>
      </c>
      <c r="AO119" s="1093">
        <f>IFERROR(XIRR($N$118:AO118,$N$1:AO1),0)</f>
        <v>-0.78882122524082665</v>
      </c>
      <c r="AP119" s="1093">
        <f>IFERROR(XIRR($N$118:AP118,$N$1:AP1),0)</f>
        <v>-0.76920132562518129</v>
      </c>
      <c r="AQ119" s="1093">
        <f>IFERROR(XIRR($N$118:AQ118,$N$1:AQ1),0)</f>
        <v>-0.74957573972642433</v>
      </c>
      <c r="AR119" s="1093">
        <f>IFERROR(XIRR($N$118:AR118,$N$1:AR1),0)</f>
        <v>-0.73018446490168576</v>
      </c>
      <c r="AS119" s="1093">
        <f>IFERROR(XIRR($N$118:AS118,$N$1:AS1),0)</f>
        <v>-0.71070044264197341</v>
      </c>
      <c r="AT119" s="1093">
        <f>IFERROR(XIRR($N$118:AT118,$N$1:AT1),0)</f>
        <v>-0.69130072221159922</v>
      </c>
      <c r="AU119" s="1093">
        <f>IFERROR(XIRR($N$118:AU118,$N$1:AU1),0)</f>
        <v>-0.67201186753809472</v>
      </c>
      <c r="AV119" s="1093">
        <f>IFERROR(XIRR($N$118:AV118,$N$1:AV1),0)</f>
        <v>-0.65306786783039583</v>
      </c>
      <c r="AW119" s="1093">
        <f>IFERROR(XIRR($N$118:AW118,$N$1:AW1),0)</f>
        <v>-0.63454265817999844</v>
      </c>
      <c r="AX119" s="1093">
        <f>IFERROR(XIRR($N$118:AX118,$N$1:AX1),0)</f>
        <v>-0.61639763489365595</v>
      </c>
      <c r="AY119" s="1093">
        <f>IFERROR(XIRR($N$118:AY118,$N$1:AY1),0)</f>
        <v>-0.59926884695887561</v>
      </c>
      <c r="AZ119" s="1093">
        <f>IFERROR(XIRR($N$118:AZ118,$N$1:AZ1),0)</f>
        <v>-0.58241629973053932</v>
      </c>
      <c r="BA119" s="1093">
        <f>IFERROR(XIRR($N$118:BA118,$N$1:BA1),0)</f>
        <v>-0.56592690683901314</v>
      </c>
      <c r="BB119" s="1093">
        <f>IFERROR(XIRR($N$118:BB118,$N$1:BB1),0)</f>
        <v>-0.54994849152863035</v>
      </c>
      <c r="BC119" s="1093">
        <f>IFERROR(XIRR($N$118:BC118,$N$1:BC1),0)</f>
        <v>-0.5343484722077847</v>
      </c>
      <c r="BD119" s="1093">
        <f>IFERROR(XIRR($N$118:BD118,$N$1:BD1),0)</f>
        <v>-0.51920166239142418</v>
      </c>
      <c r="BE119" s="1093">
        <f>IFERROR(XIRR($N$118:BE118,$N$1:BE1),0)</f>
        <v>-0.50433659516274931</v>
      </c>
      <c r="BF119" s="1093">
        <f>IFERROR(XIRR($N$118:BF118,$N$1:BF1),0)</f>
        <v>-0.48981743231415742</v>
      </c>
      <c r="BG119" s="1093">
        <f>IFERROR(XIRR($N$118:BG118,$N$1:BG1),0)</f>
        <v>-0.47564304061233997</v>
      </c>
      <c r="BH119" s="1093">
        <f>IFERROR(XIRR($N$118:BH118,$N$1:BH1),0)</f>
        <v>-0.4618772096931934</v>
      </c>
      <c r="BI119" s="1093">
        <f>IFERROR(XIRR($N$118:BI118,$N$1:BI1),0)</f>
        <v>-0.44853151999413976</v>
      </c>
      <c r="BJ119" s="1093">
        <f>IFERROR(XIRR($N$118:BJ118,$N$1:BJ1),0)</f>
        <v>-0.43557152189314363</v>
      </c>
      <c r="BK119" s="1093">
        <f>IFERROR(XIRR($N$118:BK118,$N$1:BK1),0)</f>
        <v>-0.42346579059958456</v>
      </c>
      <c r="BL119" s="1093">
        <f>IFERROR(XIRR($N$118:BL118,$N$1:BL1),0)</f>
        <v>-0.41164449416100979</v>
      </c>
      <c r="BM119" s="1093">
        <f>IFERROR(XIRR($N$118:BM118,$N$1:BM1),0)</f>
        <v>-0.4001357220113278</v>
      </c>
      <c r="BN119" s="1093">
        <f>IFERROR(XIRR($N$118:BN118,$N$1:BN1),0)</f>
        <v>-0.38899202868342408</v>
      </c>
      <c r="BO119" s="1093">
        <f>IFERROR(XIRR($N$118:BO118,$N$1:BO1),0)</f>
        <v>-0.37814461216330536</v>
      </c>
      <c r="BP119" s="1093">
        <f>IFERROR(XIRR($N$118:BP118,$N$1:BP1),0)</f>
        <v>-0.36761816218495375</v>
      </c>
      <c r="BQ119" s="1093">
        <f>IFERROR(XIRR($N$118:BQ118,$N$1:BQ1),0)</f>
        <v>-0.35732810869812959</v>
      </c>
      <c r="BR119" s="1093">
        <f>IFERROR(XIRR($N$118:BR118,$N$1:BR1),0)</f>
        <v>-0.34728756770491614</v>
      </c>
      <c r="BS119" s="1093">
        <f>IFERROR(XIRR($N$118:BS118,$N$1:BS1),0)</f>
        <v>-0.3374829940497876</v>
      </c>
      <c r="BT119" s="1093">
        <f>IFERROR(XIRR($N$118:BT118,$N$1:BT1),0)</f>
        <v>-0.32794591709971438</v>
      </c>
      <c r="BU119" s="1093">
        <f>IFERROR(XIRR($N$118:BU118,$N$1:BU1),0)</f>
        <v>-0.31867750361561781</v>
      </c>
      <c r="BV119" s="1093">
        <f>IFERROR(XIRR($N$118:BV118,$N$1:BV1),0)</f>
        <v>-0.3096587400883436</v>
      </c>
      <c r="BW119" s="1093">
        <f>IFERROR(XIRR($N$118:BW118,$N$1:BW1),0)</f>
        <v>-0.30107029341161251</v>
      </c>
      <c r="BX119" s="1093">
        <f>IFERROR(XIRR($N$118:BX118,$N$1:BX1),0)</f>
        <v>-0.29267886504530921</v>
      </c>
      <c r="BY119" s="1093">
        <f>IFERROR(XIRR($N$118:BY118,$N$1:BY1),0)</f>
        <v>-0.28449991457164281</v>
      </c>
      <c r="BZ119" s="1093">
        <f>IFERROR(XIRR($N$118:BZ118,$N$1:BZ1),0)</f>
        <v>-0.27655818536877635</v>
      </c>
      <c r="CA119" s="1093">
        <f>IFERROR(XIRR($N$118:CA118,$N$1:CA1),0)</f>
        <v>-0.26881629414856445</v>
      </c>
      <c r="CB119" s="1093">
        <f>IFERROR(XIRR($N$118:CB118,$N$1:CB1),0)</f>
        <v>-0.26128780283033859</v>
      </c>
      <c r="CC119" s="1093">
        <f>IFERROR(XIRR($N$118:CC118,$N$1:CC1),0)</f>
        <v>-0.25391362570226206</v>
      </c>
      <c r="CD119" s="1093">
        <f>IFERROR(XIRR($N$118:CD118,$N$1:CD1),0)</f>
        <v>-0.24669865444302563</v>
      </c>
      <c r="CE119" s="1093">
        <f>IFERROR(XIRR($N$118:CE118,$N$1:CE1),0)</f>
        <v>-0.23963563032448296</v>
      </c>
      <c r="CF119" s="1093">
        <f>IFERROR(XIRR($N$118:CF118,$N$1:CF1),0)</f>
        <v>-0.23274887427687652</v>
      </c>
      <c r="CG119" s="1093">
        <f>IFERROR(XIRR($N$118:CG118,$N$1:CG1),0)</f>
        <v>-0.22603753134608268</v>
      </c>
      <c r="CH119" s="1093">
        <f>IFERROR(XIRR($N$118:CH118,$N$1:CH1),0)</f>
        <v>-0.21949107721447947</v>
      </c>
      <c r="CI119" s="1093">
        <f>IFERROR(XIRR($N$118:CI118,$N$1:CI1),0)</f>
        <v>-0.21334276683628561</v>
      </c>
      <c r="CJ119" s="1093">
        <f>IFERROR(XIRR($N$118:CJ118,$N$1:CJ1),0)</f>
        <v>-0.20731627568602573</v>
      </c>
      <c r="CK119" s="1093">
        <f>IFERROR(XIRR($N$118:CK118,$N$1:CK1),0)</f>
        <v>-0.20142400227487087</v>
      </c>
      <c r="CL119" s="1093">
        <f>IFERROR(XIRR($N$118:CL118,$N$1:CL1),0)</f>
        <v>-0.19567732252180584</v>
      </c>
      <c r="CM119" s="1093">
        <f>IFERROR(XIRR($N$118:CM118,$N$1:CM1),0)</f>
        <v>-0.19005930498242379</v>
      </c>
      <c r="CN119" s="1093">
        <f>IFERROR(XIRR($N$118:CN118,$N$1:CN1),0)</f>
        <v>-0.18457997106015683</v>
      </c>
      <c r="CO119" s="1093">
        <f>IFERROR(XIRR($N$118:CO118,$N$1:CO1),0)</f>
        <v>-0.17919646911323076</v>
      </c>
      <c r="CP119" s="1093">
        <f>IFERROR(XIRR($N$118:CP118,$N$1:CP1),0)</f>
        <v>-0.17391188368201255</v>
      </c>
      <c r="CQ119" s="1093">
        <f>IFERROR(XIRR($N$118:CQ118,$N$1:CQ1),0)</f>
        <v>-0.1687232542783022</v>
      </c>
      <c r="CR119" s="1093">
        <f>IFERROR(XIRR($N$118:CR118,$N$1:CR1),0)</f>
        <v>-0.16365042589604853</v>
      </c>
      <c r="CS119" s="1093">
        <f>IFERROR(XIRR($N$118:CS118,$N$1:CS1),0)</f>
        <v>-0.15869256369769574</v>
      </c>
      <c r="CT119" s="1093">
        <f>IFERROR(XIRR($N$118:CT118,$N$1:CT1),0)</f>
        <v>0.17613388895988463</v>
      </c>
      <c r="CU119" s="1093">
        <f>IFERROR(XIRR($N$118:CU118,$N$1:CU1),0)</f>
        <v>0.17613388895988463</v>
      </c>
      <c r="CV119" s="1093">
        <f>IFERROR(XIRR($N$118:CV118,$N$1:CV1),0)</f>
        <v>0.17613388895988463</v>
      </c>
      <c r="CW119" s="1093">
        <f>IFERROR(XIRR($N$118:CW118,$N$1:CW1),0)</f>
        <v>0.17613388895988463</v>
      </c>
      <c r="CX119" s="1093">
        <f>IFERROR(XIRR($N$118:CX118,$N$1:CX1),0)</f>
        <v>0.17613388895988463</v>
      </c>
      <c r="CY119" s="1093">
        <f>IFERROR(XIRR($N$118:CY118,$N$1:CY1),0)</f>
        <v>0.17613388895988463</v>
      </c>
      <c r="CZ119" s="1093">
        <f>IFERROR(XIRR($N$118:CZ118,$N$1:CZ1),0)</f>
        <v>0.17613388895988463</v>
      </c>
      <c r="DA119" s="1093">
        <f>IFERROR(XIRR($N$118:DA118,$N$1:DA1),0)</f>
        <v>0.17613388895988463</v>
      </c>
      <c r="DB119" s="1093">
        <f>IFERROR(XIRR($N$118:DB118,$N$1:DB1),0)</f>
        <v>0.17613388895988463</v>
      </c>
      <c r="DC119" s="1093">
        <f>IFERROR(XIRR($N$118:DC118,$N$1:DC1),0)</f>
        <v>0.17613388895988463</v>
      </c>
      <c r="DD119" s="1093">
        <f>IFERROR(XIRR($N$118:DD118,$N$1:DD1),0)</f>
        <v>0.17613388895988463</v>
      </c>
      <c r="DE119" s="1093">
        <f>IFERROR(XIRR($N$118:DE118,$N$1:DE1),0)</f>
        <v>0.17613388895988463</v>
      </c>
      <c r="DF119" s="1093">
        <f>IFERROR(XIRR($N$118:DF118,$N$1:DF1),0)</f>
        <v>0.17613388895988463</v>
      </c>
      <c r="DG119" s="1093">
        <f>IFERROR(XIRR($N$118:DG118,$N$1:DG1),0)</f>
        <v>0.17613388895988463</v>
      </c>
      <c r="DH119" s="1093">
        <f>IFERROR(XIRR($N$118:DH118,$N$1:DH1),0)</f>
        <v>0.17613388895988463</v>
      </c>
      <c r="DI119" s="1093">
        <f>IFERROR(XIRR($N$118:DI118,$N$1:DI1),0)</f>
        <v>0.17613388895988463</v>
      </c>
      <c r="DJ119" s="1093">
        <f>IFERROR(XIRR($N$118:DJ118,$N$1:DJ1),0)</f>
        <v>0.17613388895988463</v>
      </c>
      <c r="DK119" s="1093">
        <f>IFERROR(XIRR($N$118:DK118,$N$1:DK1),0)</f>
        <v>0.17613388895988463</v>
      </c>
      <c r="DL119" s="1093">
        <f>IFERROR(XIRR($N$118:DL118,$N$1:DL1),0)</f>
        <v>0.17613388895988463</v>
      </c>
      <c r="DM119" s="1093">
        <f>IFERROR(XIRR($N$118:DM118,$N$1:DM1),0)</f>
        <v>0.17613388895988463</v>
      </c>
      <c r="DN119" s="1093">
        <f>IFERROR(XIRR($N$118:DN118,$N$1:DN1),0)</f>
        <v>0.17613388895988463</v>
      </c>
      <c r="DO119" s="1093">
        <f>IFERROR(XIRR($N$118:DO118,$N$1:DO1),0)</f>
        <v>0.17613388895988463</v>
      </c>
      <c r="DP119" s="1093">
        <f>IFERROR(XIRR($N$118:DP118,$N$1:DP1),0)</f>
        <v>0.17613388895988463</v>
      </c>
      <c r="DQ119" s="1093">
        <f>IFERROR(XIRR($N$118:DQ118,$N$1:DQ1),0)</f>
        <v>0.17613388895988463</v>
      </c>
      <c r="DR119" s="1093">
        <f>IFERROR(XIRR($N$118:DR118,$N$1:DR1),0)</f>
        <v>0.17613388895988463</v>
      </c>
      <c r="DS119" s="1093">
        <f>IFERROR(XIRR($N$118:DS118,$N$1:DS1),0)</f>
        <v>0.17613388895988463</v>
      </c>
      <c r="DT119" s="1093">
        <f>IFERROR(XIRR($N$118:DT118,$N$1:DT1),0)</f>
        <v>0.17613388895988463</v>
      </c>
      <c r="DU119" s="1093">
        <f>IFERROR(XIRR($N$118:DU118,$N$1:DU1),0)</f>
        <v>0.17613388895988463</v>
      </c>
      <c r="DV119" s="1093">
        <f>IFERROR(XIRR($N$118:DV118,$N$1:DV1),0)</f>
        <v>0.17613388895988463</v>
      </c>
      <c r="DW119" s="1093">
        <f>IFERROR(XIRR($N$118:DW118,$N$1:DW1),0)</f>
        <v>0.17613388895988463</v>
      </c>
      <c r="DX119" s="1093">
        <f>IFERROR(XIRR($N$118:DX118,$N$1:DX1),0)</f>
        <v>0.17613388895988463</v>
      </c>
      <c r="DY119" s="1093">
        <f>IFERROR(XIRR($N$118:DY118,$N$1:DY1),0)</f>
        <v>0.17613388895988463</v>
      </c>
      <c r="DZ119" s="1093">
        <f>IFERROR(XIRR($N$118:DZ118,$N$1:DZ1),0)</f>
        <v>0.17613388895988463</v>
      </c>
      <c r="EA119" s="1093">
        <f>IFERROR(XIRR($N$118:EA118,$N$1:EA1),0)</f>
        <v>0.17613388895988463</v>
      </c>
      <c r="EB119" s="1093">
        <f>IFERROR(XIRR($N$118:EB118,$N$1:EB1),0)</f>
        <v>0.17613388895988463</v>
      </c>
      <c r="EC119" s="1093">
        <f>IFERROR(XIRR($N$118:EC118,$N$1:EC1),0)</f>
        <v>0.17613388895988463</v>
      </c>
      <c r="ED119" s="1093">
        <f>IFERROR(XIRR($N$118:ED118,$N$1:ED1),0)</f>
        <v>0.17613388895988463</v>
      </c>
      <c r="EE119" s="47"/>
      <c r="EF119"/>
    </row>
    <row r="120" spans="1:136">
      <c r="A120" s="1"/>
      <c r="N120" s="1433"/>
      <c r="O120" s="640"/>
      <c r="P120" s="640"/>
      <c r="Q120" s="640"/>
      <c r="R120" s="640"/>
      <c r="S120" s="640"/>
      <c r="T120" s="640"/>
      <c r="U120" s="640"/>
      <c r="V120" s="640"/>
      <c r="W120" s="640"/>
      <c r="X120" s="640"/>
      <c r="Y120" s="640"/>
      <c r="Z120" s="640"/>
      <c r="AA120" s="640"/>
      <c r="AB120" s="640"/>
      <c r="AC120" s="640"/>
      <c r="AD120" s="640"/>
      <c r="AE120" s="640"/>
      <c r="AF120" s="640"/>
      <c r="AG120" s="640"/>
      <c r="AH120" s="640"/>
      <c r="AI120" s="640"/>
      <c r="AJ120" s="640"/>
      <c r="AK120" s="640"/>
      <c r="AL120" s="640"/>
      <c r="AM120" s="640"/>
      <c r="AN120" s="640"/>
      <c r="AO120" s="640"/>
      <c r="AP120" s="640"/>
      <c r="AQ120" s="640"/>
      <c r="AR120" s="640"/>
      <c r="AS120" s="640"/>
      <c r="AT120" s="640"/>
      <c r="AU120" s="640"/>
      <c r="AV120" s="640"/>
      <c r="AW120" s="640"/>
      <c r="AX120" s="640"/>
      <c r="AY120" s="640"/>
      <c r="AZ120" s="640"/>
      <c r="BA120" s="640"/>
      <c r="BB120" s="640"/>
      <c r="BC120" s="640"/>
      <c r="BD120" s="640"/>
      <c r="BE120" s="640"/>
      <c r="BF120" s="640"/>
      <c r="BG120" s="640"/>
      <c r="BH120" s="640"/>
      <c r="BI120" s="640"/>
      <c r="BJ120" s="640"/>
      <c r="BK120" s="640"/>
      <c r="BL120" s="640"/>
      <c r="BM120" s="640"/>
      <c r="BN120" s="640"/>
      <c r="BO120" s="640"/>
      <c r="BP120" s="640"/>
      <c r="BQ120" s="640"/>
      <c r="BR120" s="640"/>
      <c r="BS120" s="640"/>
      <c r="BT120" s="640"/>
      <c r="BU120" s="640"/>
      <c r="BV120" s="640"/>
      <c r="BW120" s="640"/>
      <c r="BX120" s="640"/>
      <c r="BY120" s="640"/>
      <c r="BZ120" s="640"/>
      <c r="CA120" s="640"/>
      <c r="CB120" s="640"/>
      <c r="CC120" s="640"/>
      <c r="CD120" s="640"/>
      <c r="CE120" s="640"/>
      <c r="CF120" s="640"/>
      <c r="CG120" s="640"/>
      <c r="CH120" s="640"/>
      <c r="CI120" s="640"/>
      <c r="CJ120" s="640"/>
      <c r="CK120" s="640"/>
      <c r="CL120" s="640"/>
      <c r="CM120" s="640"/>
      <c r="CN120" s="640"/>
      <c r="CO120" s="640"/>
      <c r="CP120" s="640"/>
      <c r="CQ120" s="640"/>
      <c r="CR120" s="640"/>
      <c r="CS120" s="640"/>
      <c r="CT120" s="640"/>
      <c r="CU120" s="640"/>
      <c r="CV120" s="640"/>
      <c r="CW120" s="640"/>
      <c r="CX120" s="640"/>
      <c r="CY120" s="640"/>
      <c r="CZ120" s="640"/>
      <c r="DA120" s="640"/>
      <c r="DB120" s="640"/>
      <c r="DC120" s="640"/>
      <c r="DD120" s="640"/>
      <c r="DE120" s="640"/>
      <c r="DF120" s="640"/>
      <c r="DG120" s="640"/>
      <c r="DH120" s="640"/>
      <c r="DI120" s="640"/>
      <c r="DJ120" s="640"/>
      <c r="DK120" s="640"/>
      <c r="DL120" s="640"/>
      <c r="DM120" s="640"/>
      <c r="DN120" s="640"/>
      <c r="DO120" s="640"/>
      <c r="DP120" s="640"/>
      <c r="DQ120" s="640"/>
      <c r="DR120" s="640"/>
      <c r="DS120" s="640"/>
      <c r="DT120" s="640"/>
      <c r="DU120" s="640"/>
      <c r="DV120" s="640"/>
      <c r="DW120" s="640"/>
      <c r="DX120" s="640"/>
      <c r="DY120" s="640"/>
      <c r="DZ120" s="640"/>
      <c r="EA120" s="640"/>
      <c r="EB120" s="640"/>
      <c r="EC120" s="640"/>
      <c r="ED120" s="640"/>
      <c r="EE120" s="47"/>
    </row>
    <row r="121" spans="1:136">
      <c r="A121" s="1" t="s">
        <v>491</v>
      </c>
      <c r="N121" s="1433"/>
      <c r="O121" s="466"/>
      <c r="P121" s="466"/>
      <c r="Q121" s="466"/>
      <c r="R121" s="466"/>
      <c r="S121" s="466"/>
      <c r="T121" s="466"/>
      <c r="U121" s="466"/>
      <c r="V121" s="466"/>
      <c r="W121" s="466"/>
      <c r="X121" s="466"/>
      <c r="Y121" s="466"/>
      <c r="Z121" s="466"/>
      <c r="AA121" s="466"/>
      <c r="AB121" s="466"/>
      <c r="AC121" s="466"/>
      <c r="AD121" s="466"/>
      <c r="AE121" s="466"/>
      <c r="AF121" s="466"/>
      <c r="AG121" s="466"/>
      <c r="AH121" s="466"/>
      <c r="AI121" s="466"/>
      <c r="AJ121" s="466"/>
      <c r="AK121" s="466"/>
      <c r="AL121" s="466"/>
      <c r="AM121" s="466"/>
      <c r="AN121" s="466"/>
      <c r="AO121" s="466"/>
      <c r="AP121" s="466"/>
      <c r="AQ121" s="466"/>
      <c r="AR121" s="466"/>
      <c r="AS121" s="466"/>
      <c r="AT121" s="466"/>
      <c r="AU121" s="466"/>
      <c r="AV121" s="466"/>
      <c r="AW121" s="466"/>
      <c r="AX121" s="466"/>
      <c r="AY121" s="466"/>
      <c r="AZ121" s="466"/>
      <c r="BA121" s="466"/>
      <c r="BB121" s="466"/>
      <c r="BC121" s="466"/>
      <c r="BD121" s="466"/>
      <c r="BE121" s="466"/>
      <c r="BF121" s="466"/>
      <c r="BG121" s="466"/>
      <c r="BH121" s="466"/>
      <c r="BI121" s="466"/>
      <c r="BJ121" s="466"/>
      <c r="BK121" s="466"/>
      <c r="BL121" s="466"/>
      <c r="BM121" s="466"/>
      <c r="BN121" s="466"/>
      <c r="BO121" s="466"/>
      <c r="BP121" s="466"/>
      <c r="BQ121" s="466"/>
      <c r="BR121" s="466"/>
      <c r="BS121" s="466"/>
      <c r="BT121" s="466"/>
      <c r="BU121" s="466"/>
      <c r="BV121" s="466"/>
      <c r="BW121" s="466"/>
      <c r="BX121" s="466"/>
      <c r="BY121" s="466"/>
      <c r="BZ121" s="466"/>
      <c r="CA121" s="466"/>
      <c r="CB121" s="466"/>
      <c r="CC121" s="466"/>
      <c r="CD121" s="466"/>
      <c r="CE121" s="466"/>
      <c r="CF121" s="466"/>
      <c r="CG121" s="466"/>
      <c r="CH121" s="466"/>
      <c r="CI121" s="466"/>
      <c r="CJ121" s="466"/>
      <c r="CK121" s="466"/>
      <c r="CL121" s="466"/>
      <c r="CM121" s="466"/>
      <c r="CN121" s="466"/>
      <c r="CO121" s="466"/>
      <c r="CP121" s="466"/>
      <c r="CQ121" s="466"/>
      <c r="CR121" s="466"/>
      <c r="CS121" s="466"/>
      <c r="CT121" s="466"/>
      <c r="CU121" s="466"/>
      <c r="CV121" s="466"/>
      <c r="CW121" s="466"/>
      <c r="CX121" s="466"/>
      <c r="CY121" s="466"/>
      <c r="CZ121" s="466"/>
      <c r="DA121" s="466"/>
      <c r="DB121" s="466"/>
      <c r="DC121" s="466"/>
      <c r="DD121" s="466"/>
      <c r="DE121" s="466"/>
      <c r="DF121" s="466"/>
      <c r="DG121" s="466"/>
      <c r="DH121" s="466"/>
      <c r="DI121" s="466"/>
      <c r="DJ121" s="466"/>
      <c r="DK121" s="466"/>
      <c r="DL121" s="466"/>
      <c r="DM121" s="466"/>
      <c r="DN121" s="466"/>
      <c r="DO121" s="466"/>
      <c r="DP121" s="466"/>
      <c r="DQ121" s="466"/>
      <c r="DR121" s="466"/>
      <c r="DS121" s="466"/>
      <c r="DT121" s="466"/>
      <c r="DU121" s="466"/>
      <c r="DV121" s="466"/>
      <c r="DW121" s="466"/>
      <c r="DX121" s="466"/>
      <c r="DY121" s="466"/>
      <c r="DZ121" s="466"/>
      <c r="EA121" s="466"/>
      <c r="EB121" s="466"/>
      <c r="EC121" s="466"/>
      <c r="ED121" s="466"/>
      <c r="EE121" s="47"/>
    </row>
    <row r="122" spans="1:136">
      <c r="A122" s="1" t="str">
        <f>$B$15</f>
        <v>Sponsor</v>
      </c>
      <c r="D122" t="s">
        <v>319</v>
      </c>
      <c r="E122" s="163">
        <f>$D$15</f>
        <v>0.10000000000000002</v>
      </c>
      <c r="G122" t="s">
        <v>323</v>
      </c>
      <c r="H122" s="163">
        <f>'Project Summary'!L23</f>
        <v>0</v>
      </c>
      <c r="J122" s="164"/>
      <c r="K122" s="16"/>
      <c r="L122" s="16"/>
      <c r="M122" s="653"/>
      <c r="N122" s="1433"/>
      <c r="O122" s="460">
        <f t="shared" ref="O122:AD126" si="1355">IF(AND(O$119&lt;$M$124,O$119&gt;$K$124),O$114*$E122*(1-$H122),0)</f>
        <v>0</v>
      </c>
      <c r="P122" s="460">
        <f t="shared" si="1355"/>
        <v>0</v>
      </c>
      <c r="Q122" s="460">
        <f>IF(AND(Q$119&lt;$M$124,Q$119&gt;$K$124),Q$114*$E122*(1-$H122),0)</f>
        <v>0</v>
      </c>
      <c r="R122" s="460">
        <f t="shared" si="1355"/>
        <v>0</v>
      </c>
      <c r="S122" s="460">
        <f t="shared" si="1355"/>
        <v>0</v>
      </c>
      <c r="T122" s="460">
        <f t="shared" si="1355"/>
        <v>0</v>
      </c>
      <c r="U122" s="460">
        <f t="shared" si="1355"/>
        <v>0</v>
      </c>
      <c r="V122" s="460">
        <f t="shared" si="1355"/>
        <v>0</v>
      </c>
      <c r="W122" s="460">
        <f t="shared" si="1355"/>
        <v>0</v>
      </c>
      <c r="X122" s="460">
        <f t="shared" si="1355"/>
        <v>0</v>
      </c>
      <c r="Y122" s="460">
        <f t="shared" si="1355"/>
        <v>0</v>
      </c>
      <c r="Z122" s="460">
        <f t="shared" si="1355"/>
        <v>0</v>
      </c>
      <c r="AA122" s="460">
        <f t="shared" si="1355"/>
        <v>0</v>
      </c>
      <c r="AB122" s="460">
        <f t="shared" si="1355"/>
        <v>0</v>
      </c>
      <c r="AC122" s="460">
        <f t="shared" si="1355"/>
        <v>0</v>
      </c>
      <c r="AD122" s="460">
        <f t="shared" si="1355"/>
        <v>0</v>
      </c>
      <c r="AE122" s="460">
        <f t="shared" ref="AE122:AT126" si="1356">IF(AND(AE$119&lt;$M$124,AE$119&gt;$K$124),AE$114*$E122*(1-$H122),0)</f>
        <v>0</v>
      </c>
      <c r="AF122" s="460">
        <f t="shared" si="1356"/>
        <v>0</v>
      </c>
      <c r="AG122" s="460">
        <f t="shared" si="1356"/>
        <v>0</v>
      </c>
      <c r="AH122" s="460">
        <f t="shared" si="1356"/>
        <v>0</v>
      </c>
      <c r="AI122" s="460">
        <f t="shared" si="1356"/>
        <v>0</v>
      </c>
      <c r="AJ122" s="460">
        <f t="shared" si="1356"/>
        <v>0</v>
      </c>
      <c r="AK122" s="460">
        <f t="shared" si="1356"/>
        <v>0</v>
      </c>
      <c r="AL122" s="460">
        <f t="shared" si="1356"/>
        <v>0</v>
      </c>
      <c r="AM122" s="460">
        <f t="shared" si="1356"/>
        <v>0</v>
      </c>
      <c r="AN122" s="460">
        <f t="shared" si="1356"/>
        <v>0</v>
      </c>
      <c r="AO122" s="460">
        <f t="shared" si="1356"/>
        <v>0</v>
      </c>
      <c r="AP122" s="460">
        <f t="shared" si="1356"/>
        <v>0</v>
      </c>
      <c r="AQ122" s="460">
        <f t="shared" si="1356"/>
        <v>0</v>
      </c>
      <c r="AR122" s="460">
        <f t="shared" si="1356"/>
        <v>0</v>
      </c>
      <c r="AS122" s="460">
        <f t="shared" si="1356"/>
        <v>0</v>
      </c>
      <c r="AT122" s="460">
        <f t="shared" si="1356"/>
        <v>0</v>
      </c>
      <c r="AU122" s="460">
        <f t="shared" ref="AU122:BJ126" si="1357">IF(AND(AU$119&lt;$M$124,AU$119&gt;$K$124),AU$114*$E122*(1-$H122),0)</f>
        <v>0</v>
      </c>
      <c r="AV122" s="460">
        <f t="shared" si="1357"/>
        <v>0</v>
      </c>
      <c r="AW122" s="460">
        <f t="shared" si="1357"/>
        <v>0</v>
      </c>
      <c r="AX122" s="460">
        <f t="shared" si="1357"/>
        <v>0</v>
      </c>
      <c r="AY122" s="460">
        <f t="shared" si="1357"/>
        <v>0</v>
      </c>
      <c r="AZ122" s="460">
        <f t="shared" si="1357"/>
        <v>0</v>
      </c>
      <c r="BA122" s="460">
        <f t="shared" si="1357"/>
        <v>0</v>
      </c>
      <c r="BB122" s="460">
        <f t="shared" si="1357"/>
        <v>0</v>
      </c>
      <c r="BC122" s="460">
        <f t="shared" si="1357"/>
        <v>0</v>
      </c>
      <c r="BD122" s="460">
        <f t="shared" si="1357"/>
        <v>0</v>
      </c>
      <c r="BE122" s="460">
        <f t="shared" si="1357"/>
        <v>0</v>
      </c>
      <c r="BF122" s="460">
        <f t="shared" si="1357"/>
        <v>0</v>
      </c>
      <c r="BG122" s="460">
        <f t="shared" si="1357"/>
        <v>0</v>
      </c>
      <c r="BH122" s="460">
        <f t="shared" si="1357"/>
        <v>0</v>
      </c>
      <c r="BI122" s="460">
        <f t="shared" si="1357"/>
        <v>0</v>
      </c>
      <c r="BJ122" s="460">
        <f t="shared" si="1357"/>
        <v>0</v>
      </c>
      <c r="BK122" s="460">
        <f t="shared" ref="BK122:BZ126" si="1358">IF(AND(BK$119&lt;$M$124,BK$119&gt;$K$124),BK$114*$E122*(1-$H122),0)</f>
        <v>0</v>
      </c>
      <c r="BL122" s="460">
        <f t="shared" si="1358"/>
        <v>0</v>
      </c>
      <c r="BM122" s="460">
        <f t="shared" si="1358"/>
        <v>0</v>
      </c>
      <c r="BN122" s="460">
        <f t="shared" si="1358"/>
        <v>0</v>
      </c>
      <c r="BO122" s="460">
        <f t="shared" si="1358"/>
        <v>0</v>
      </c>
      <c r="BP122" s="460">
        <f t="shared" si="1358"/>
        <v>0</v>
      </c>
      <c r="BQ122" s="460">
        <f t="shared" si="1358"/>
        <v>0</v>
      </c>
      <c r="BR122" s="460">
        <f t="shared" si="1358"/>
        <v>0</v>
      </c>
      <c r="BS122" s="460">
        <f t="shared" si="1358"/>
        <v>0</v>
      </c>
      <c r="BT122" s="460">
        <f t="shared" si="1358"/>
        <v>0</v>
      </c>
      <c r="BU122" s="460">
        <f t="shared" si="1358"/>
        <v>0</v>
      </c>
      <c r="BV122" s="460">
        <f t="shared" si="1358"/>
        <v>0</v>
      </c>
      <c r="BW122" s="460">
        <f t="shared" si="1358"/>
        <v>0</v>
      </c>
      <c r="BX122" s="460">
        <f t="shared" si="1358"/>
        <v>0</v>
      </c>
      <c r="BY122" s="460">
        <f t="shared" si="1358"/>
        <v>0</v>
      </c>
      <c r="BZ122" s="460">
        <f t="shared" si="1358"/>
        <v>0</v>
      </c>
      <c r="CA122" s="460">
        <f t="shared" ref="CA122:CP126" si="1359">IF(AND(CA$119&lt;$M$124,CA$119&gt;$K$124),CA$114*$E122*(1-$H122),0)</f>
        <v>0</v>
      </c>
      <c r="CB122" s="460">
        <f t="shared" si="1359"/>
        <v>0</v>
      </c>
      <c r="CC122" s="460">
        <f t="shared" si="1359"/>
        <v>0</v>
      </c>
      <c r="CD122" s="460">
        <f t="shared" si="1359"/>
        <v>0</v>
      </c>
      <c r="CE122" s="460">
        <f t="shared" si="1359"/>
        <v>0</v>
      </c>
      <c r="CF122" s="460">
        <f t="shared" si="1359"/>
        <v>0</v>
      </c>
      <c r="CG122" s="460">
        <f t="shared" si="1359"/>
        <v>0</v>
      </c>
      <c r="CH122" s="460">
        <f t="shared" si="1359"/>
        <v>0</v>
      </c>
      <c r="CI122" s="460">
        <f t="shared" si="1359"/>
        <v>0</v>
      </c>
      <c r="CJ122" s="460">
        <f t="shared" si="1359"/>
        <v>0</v>
      </c>
      <c r="CK122" s="460">
        <f t="shared" si="1359"/>
        <v>0</v>
      </c>
      <c r="CL122" s="460">
        <f t="shared" si="1359"/>
        <v>0</v>
      </c>
      <c r="CM122" s="460">
        <f t="shared" si="1359"/>
        <v>0</v>
      </c>
      <c r="CN122" s="460">
        <f t="shared" si="1359"/>
        <v>0</v>
      </c>
      <c r="CO122" s="460">
        <f t="shared" si="1359"/>
        <v>0</v>
      </c>
      <c r="CP122" s="460">
        <f t="shared" si="1359"/>
        <v>0</v>
      </c>
      <c r="CQ122" s="460">
        <f t="shared" ref="CQ122:DF126" si="1360">IF(AND(CQ$119&lt;$M$124,CQ$119&gt;$K$124),CQ$114*$E122*(1-$H122),0)</f>
        <v>0</v>
      </c>
      <c r="CR122" s="460">
        <f t="shared" si="1360"/>
        <v>0</v>
      </c>
      <c r="CS122" s="460">
        <f t="shared" si="1360"/>
        <v>0</v>
      </c>
      <c r="CT122" s="460">
        <f t="shared" si="1360"/>
        <v>0</v>
      </c>
      <c r="CU122" s="460">
        <f t="shared" si="1360"/>
        <v>0</v>
      </c>
      <c r="CV122" s="460">
        <f t="shared" si="1360"/>
        <v>0</v>
      </c>
      <c r="CW122" s="460">
        <f t="shared" si="1360"/>
        <v>0</v>
      </c>
      <c r="CX122" s="460">
        <f t="shared" si="1360"/>
        <v>0</v>
      </c>
      <c r="CY122" s="460">
        <f t="shared" si="1360"/>
        <v>0</v>
      </c>
      <c r="CZ122" s="460">
        <f t="shared" si="1360"/>
        <v>0</v>
      </c>
      <c r="DA122" s="460">
        <f t="shared" si="1360"/>
        <v>0</v>
      </c>
      <c r="DB122" s="460">
        <f t="shared" si="1360"/>
        <v>0</v>
      </c>
      <c r="DC122" s="460">
        <f t="shared" si="1360"/>
        <v>0</v>
      </c>
      <c r="DD122" s="460">
        <f t="shared" si="1360"/>
        <v>0</v>
      </c>
      <c r="DE122" s="460">
        <f t="shared" si="1360"/>
        <v>0</v>
      </c>
      <c r="DF122" s="460">
        <f t="shared" si="1360"/>
        <v>0</v>
      </c>
      <c r="DG122" s="460">
        <f t="shared" ref="DG122:DV126" si="1361">IF(AND(DG$119&lt;$M$124,DG$119&gt;$K$124),DG$114*$E122*(1-$H122),0)</f>
        <v>0</v>
      </c>
      <c r="DH122" s="460">
        <f t="shared" si="1361"/>
        <v>0</v>
      </c>
      <c r="DI122" s="460">
        <f t="shared" si="1361"/>
        <v>0</v>
      </c>
      <c r="DJ122" s="460">
        <f t="shared" si="1361"/>
        <v>0</v>
      </c>
      <c r="DK122" s="460">
        <f t="shared" si="1361"/>
        <v>0</v>
      </c>
      <c r="DL122" s="460">
        <f t="shared" si="1361"/>
        <v>0</v>
      </c>
      <c r="DM122" s="460">
        <f t="shared" si="1361"/>
        <v>0</v>
      </c>
      <c r="DN122" s="460">
        <f t="shared" si="1361"/>
        <v>0</v>
      </c>
      <c r="DO122" s="460">
        <f t="shared" si="1361"/>
        <v>0</v>
      </c>
      <c r="DP122" s="460">
        <f t="shared" si="1361"/>
        <v>0</v>
      </c>
      <c r="DQ122" s="460">
        <f t="shared" si="1361"/>
        <v>0</v>
      </c>
      <c r="DR122" s="460">
        <f t="shared" si="1361"/>
        <v>0</v>
      </c>
      <c r="DS122" s="460">
        <f t="shared" si="1361"/>
        <v>0</v>
      </c>
      <c r="DT122" s="460">
        <f t="shared" si="1361"/>
        <v>0</v>
      </c>
      <c r="DU122" s="460">
        <f t="shared" si="1361"/>
        <v>0</v>
      </c>
      <c r="DV122" s="460">
        <f t="shared" si="1361"/>
        <v>0</v>
      </c>
      <c r="DW122" s="460">
        <f t="shared" ref="DU122:ED126" si="1362">IF(AND(DW$119&lt;$M$124,DW$119&gt;$K$124),DW$114*$E122*(1-$H122),0)</f>
        <v>0</v>
      </c>
      <c r="DX122" s="460">
        <f t="shared" si="1362"/>
        <v>0</v>
      </c>
      <c r="DY122" s="460">
        <f t="shared" si="1362"/>
        <v>0</v>
      </c>
      <c r="DZ122" s="460">
        <f t="shared" si="1362"/>
        <v>0</v>
      </c>
      <c r="EA122" s="460">
        <f t="shared" si="1362"/>
        <v>0</v>
      </c>
      <c r="EB122" s="460">
        <f t="shared" si="1362"/>
        <v>0</v>
      </c>
      <c r="EC122" s="460">
        <f t="shared" si="1362"/>
        <v>0</v>
      </c>
      <c r="ED122" s="460">
        <f t="shared" si="1362"/>
        <v>0</v>
      </c>
      <c r="EE122" s="47"/>
    </row>
    <row r="123" spans="1:136">
      <c r="A123" s="1" t="str">
        <f>$B$16</f>
        <v>LP Investor</v>
      </c>
      <c r="D123" t="s">
        <v>319</v>
      </c>
      <c r="E123" s="163">
        <f>$D$16</f>
        <v>0.9</v>
      </c>
      <c r="G123" t="s">
        <v>323</v>
      </c>
      <c r="H123" s="163">
        <f>'Project Summary'!L24</f>
        <v>0</v>
      </c>
      <c r="I123" s="84"/>
      <c r="J123" s="165"/>
      <c r="K123" s="166"/>
      <c r="L123" s="166"/>
      <c r="M123" s="654"/>
      <c r="N123" s="1433"/>
      <c r="O123" s="460">
        <f t="shared" si="1355"/>
        <v>0</v>
      </c>
      <c r="P123" s="460">
        <f t="shared" si="1355"/>
        <v>0</v>
      </c>
      <c r="Q123" s="460">
        <f t="shared" si="1355"/>
        <v>0</v>
      </c>
      <c r="R123" s="460">
        <f t="shared" si="1355"/>
        <v>0</v>
      </c>
      <c r="S123" s="460">
        <f t="shared" si="1355"/>
        <v>0</v>
      </c>
      <c r="T123" s="460">
        <f t="shared" si="1355"/>
        <v>0</v>
      </c>
      <c r="U123" s="460">
        <f t="shared" si="1355"/>
        <v>0</v>
      </c>
      <c r="V123" s="460">
        <f t="shared" si="1355"/>
        <v>0</v>
      </c>
      <c r="W123" s="460">
        <f t="shared" si="1355"/>
        <v>0</v>
      </c>
      <c r="X123" s="460">
        <f t="shared" si="1355"/>
        <v>0</v>
      </c>
      <c r="Y123" s="460">
        <f t="shared" si="1355"/>
        <v>0</v>
      </c>
      <c r="Z123" s="460">
        <f t="shared" si="1355"/>
        <v>0</v>
      </c>
      <c r="AA123" s="460">
        <f t="shared" si="1355"/>
        <v>0</v>
      </c>
      <c r="AB123" s="460">
        <f t="shared" si="1355"/>
        <v>0</v>
      </c>
      <c r="AC123" s="460">
        <f t="shared" si="1355"/>
        <v>0</v>
      </c>
      <c r="AD123" s="460">
        <f t="shared" si="1355"/>
        <v>0</v>
      </c>
      <c r="AE123" s="460">
        <f t="shared" si="1356"/>
        <v>0</v>
      </c>
      <c r="AF123" s="460">
        <f t="shared" si="1356"/>
        <v>0</v>
      </c>
      <c r="AG123" s="460">
        <f t="shared" si="1356"/>
        <v>0</v>
      </c>
      <c r="AH123" s="460">
        <f t="shared" si="1356"/>
        <v>0</v>
      </c>
      <c r="AI123" s="460">
        <f t="shared" si="1356"/>
        <v>0</v>
      </c>
      <c r="AJ123" s="460">
        <f t="shared" si="1356"/>
        <v>0</v>
      </c>
      <c r="AK123" s="460">
        <f t="shared" si="1356"/>
        <v>0</v>
      </c>
      <c r="AL123" s="460">
        <f t="shared" si="1356"/>
        <v>0</v>
      </c>
      <c r="AM123" s="460">
        <f t="shared" si="1356"/>
        <v>0</v>
      </c>
      <c r="AN123" s="460">
        <f t="shared" si="1356"/>
        <v>0</v>
      </c>
      <c r="AO123" s="460">
        <f t="shared" si="1356"/>
        <v>0</v>
      </c>
      <c r="AP123" s="460">
        <f t="shared" si="1356"/>
        <v>0</v>
      </c>
      <c r="AQ123" s="460">
        <f t="shared" si="1356"/>
        <v>0</v>
      </c>
      <c r="AR123" s="460">
        <f t="shared" si="1356"/>
        <v>0</v>
      </c>
      <c r="AS123" s="460">
        <f t="shared" si="1356"/>
        <v>0</v>
      </c>
      <c r="AT123" s="460">
        <f t="shared" si="1356"/>
        <v>0</v>
      </c>
      <c r="AU123" s="460">
        <f t="shared" si="1357"/>
        <v>0</v>
      </c>
      <c r="AV123" s="460">
        <f t="shared" si="1357"/>
        <v>0</v>
      </c>
      <c r="AW123" s="460">
        <f t="shared" si="1357"/>
        <v>0</v>
      </c>
      <c r="AX123" s="460">
        <f t="shared" si="1357"/>
        <v>0</v>
      </c>
      <c r="AY123" s="460">
        <f t="shared" si="1357"/>
        <v>0</v>
      </c>
      <c r="AZ123" s="460">
        <f t="shared" si="1357"/>
        <v>0</v>
      </c>
      <c r="BA123" s="460">
        <f t="shared" si="1357"/>
        <v>0</v>
      </c>
      <c r="BB123" s="460">
        <f t="shared" si="1357"/>
        <v>0</v>
      </c>
      <c r="BC123" s="460">
        <f t="shared" si="1357"/>
        <v>0</v>
      </c>
      <c r="BD123" s="460">
        <f t="shared" si="1357"/>
        <v>0</v>
      </c>
      <c r="BE123" s="460">
        <f t="shared" si="1357"/>
        <v>0</v>
      </c>
      <c r="BF123" s="460">
        <f t="shared" si="1357"/>
        <v>0</v>
      </c>
      <c r="BG123" s="460">
        <f t="shared" si="1357"/>
        <v>0</v>
      </c>
      <c r="BH123" s="460">
        <f t="shared" si="1357"/>
        <v>0</v>
      </c>
      <c r="BI123" s="460">
        <f t="shared" si="1357"/>
        <v>0</v>
      </c>
      <c r="BJ123" s="460">
        <f t="shared" si="1357"/>
        <v>0</v>
      </c>
      <c r="BK123" s="460">
        <f t="shared" si="1358"/>
        <v>0</v>
      </c>
      <c r="BL123" s="460">
        <f t="shared" si="1358"/>
        <v>0</v>
      </c>
      <c r="BM123" s="460">
        <f t="shared" si="1358"/>
        <v>0</v>
      </c>
      <c r="BN123" s="460">
        <f t="shared" si="1358"/>
        <v>0</v>
      </c>
      <c r="BO123" s="460">
        <f t="shared" si="1358"/>
        <v>0</v>
      </c>
      <c r="BP123" s="460">
        <f t="shared" si="1358"/>
        <v>0</v>
      </c>
      <c r="BQ123" s="460">
        <f t="shared" si="1358"/>
        <v>0</v>
      </c>
      <c r="BR123" s="460">
        <f t="shared" si="1358"/>
        <v>0</v>
      </c>
      <c r="BS123" s="460">
        <f t="shared" si="1358"/>
        <v>0</v>
      </c>
      <c r="BT123" s="460">
        <f t="shared" si="1358"/>
        <v>0</v>
      </c>
      <c r="BU123" s="460">
        <f t="shared" si="1358"/>
        <v>0</v>
      </c>
      <c r="BV123" s="460">
        <f t="shared" si="1358"/>
        <v>0</v>
      </c>
      <c r="BW123" s="460">
        <f t="shared" si="1358"/>
        <v>0</v>
      </c>
      <c r="BX123" s="460">
        <f t="shared" si="1358"/>
        <v>0</v>
      </c>
      <c r="BY123" s="460">
        <f t="shared" si="1358"/>
        <v>0</v>
      </c>
      <c r="BZ123" s="460">
        <f t="shared" si="1358"/>
        <v>0</v>
      </c>
      <c r="CA123" s="460">
        <f t="shared" si="1359"/>
        <v>0</v>
      </c>
      <c r="CB123" s="460">
        <f t="shared" si="1359"/>
        <v>0</v>
      </c>
      <c r="CC123" s="460">
        <f t="shared" si="1359"/>
        <v>0</v>
      </c>
      <c r="CD123" s="460">
        <f t="shared" si="1359"/>
        <v>0</v>
      </c>
      <c r="CE123" s="460">
        <f t="shared" si="1359"/>
        <v>0</v>
      </c>
      <c r="CF123" s="460">
        <f t="shared" si="1359"/>
        <v>0</v>
      </c>
      <c r="CG123" s="460">
        <f t="shared" si="1359"/>
        <v>0</v>
      </c>
      <c r="CH123" s="460">
        <f t="shared" si="1359"/>
        <v>0</v>
      </c>
      <c r="CI123" s="460">
        <f t="shared" si="1359"/>
        <v>0</v>
      </c>
      <c r="CJ123" s="460">
        <f t="shared" si="1359"/>
        <v>0</v>
      </c>
      <c r="CK123" s="460">
        <f t="shared" si="1359"/>
        <v>0</v>
      </c>
      <c r="CL123" s="460">
        <f t="shared" si="1359"/>
        <v>0</v>
      </c>
      <c r="CM123" s="460">
        <f t="shared" si="1359"/>
        <v>0</v>
      </c>
      <c r="CN123" s="460">
        <f t="shared" si="1359"/>
        <v>0</v>
      </c>
      <c r="CO123" s="460">
        <f t="shared" si="1359"/>
        <v>0</v>
      </c>
      <c r="CP123" s="460">
        <f t="shared" si="1359"/>
        <v>0</v>
      </c>
      <c r="CQ123" s="460">
        <f t="shared" si="1360"/>
        <v>0</v>
      </c>
      <c r="CR123" s="460">
        <f t="shared" si="1360"/>
        <v>0</v>
      </c>
      <c r="CS123" s="460">
        <f t="shared" si="1360"/>
        <v>0</v>
      </c>
      <c r="CT123" s="460">
        <f t="shared" si="1360"/>
        <v>0</v>
      </c>
      <c r="CU123" s="460">
        <f t="shared" si="1360"/>
        <v>0</v>
      </c>
      <c r="CV123" s="460">
        <f t="shared" si="1360"/>
        <v>0</v>
      </c>
      <c r="CW123" s="460">
        <f t="shared" si="1360"/>
        <v>0</v>
      </c>
      <c r="CX123" s="460">
        <f t="shared" si="1360"/>
        <v>0</v>
      </c>
      <c r="CY123" s="460">
        <f t="shared" si="1360"/>
        <v>0</v>
      </c>
      <c r="CZ123" s="460">
        <f t="shared" si="1360"/>
        <v>0</v>
      </c>
      <c r="DA123" s="460">
        <f t="shared" si="1360"/>
        <v>0</v>
      </c>
      <c r="DB123" s="460">
        <f t="shared" si="1360"/>
        <v>0</v>
      </c>
      <c r="DC123" s="460">
        <f t="shared" si="1360"/>
        <v>0</v>
      </c>
      <c r="DD123" s="460">
        <f t="shared" si="1360"/>
        <v>0</v>
      </c>
      <c r="DE123" s="460">
        <f t="shared" si="1360"/>
        <v>0</v>
      </c>
      <c r="DF123" s="460">
        <f t="shared" si="1360"/>
        <v>0</v>
      </c>
      <c r="DG123" s="460">
        <f t="shared" si="1361"/>
        <v>0</v>
      </c>
      <c r="DH123" s="460">
        <f t="shared" si="1361"/>
        <v>0</v>
      </c>
      <c r="DI123" s="460">
        <f t="shared" si="1361"/>
        <v>0</v>
      </c>
      <c r="DJ123" s="460">
        <f t="shared" si="1361"/>
        <v>0</v>
      </c>
      <c r="DK123" s="460">
        <f t="shared" si="1361"/>
        <v>0</v>
      </c>
      <c r="DL123" s="460">
        <f t="shared" si="1361"/>
        <v>0</v>
      </c>
      <c r="DM123" s="460">
        <f t="shared" si="1361"/>
        <v>0</v>
      </c>
      <c r="DN123" s="460">
        <f t="shared" si="1361"/>
        <v>0</v>
      </c>
      <c r="DO123" s="460">
        <f t="shared" si="1361"/>
        <v>0</v>
      </c>
      <c r="DP123" s="460">
        <f t="shared" si="1361"/>
        <v>0</v>
      </c>
      <c r="DQ123" s="460">
        <f t="shared" si="1361"/>
        <v>0</v>
      </c>
      <c r="DR123" s="460">
        <f t="shared" si="1361"/>
        <v>0</v>
      </c>
      <c r="DS123" s="460">
        <f t="shared" si="1361"/>
        <v>0</v>
      </c>
      <c r="DT123" s="460">
        <f t="shared" si="1361"/>
        <v>0</v>
      </c>
      <c r="DU123" s="460">
        <f t="shared" si="1362"/>
        <v>0</v>
      </c>
      <c r="DV123" s="460">
        <f t="shared" si="1362"/>
        <v>0</v>
      </c>
      <c r="DW123" s="460">
        <f t="shared" si="1362"/>
        <v>0</v>
      </c>
      <c r="DX123" s="460">
        <f t="shared" si="1362"/>
        <v>0</v>
      </c>
      <c r="DY123" s="460">
        <f t="shared" si="1362"/>
        <v>0</v>
      </c>
      <c r="DZ123" s="460">
        <f t="shared" si="1362"/>
        <v>0</v>
      </c>
      <c r="EA123" s="460">
        <f t="shared" si="1362"/>
        <v>0</v>
      </c>
      <c r="EB123" s="460">
        <f t="shared" si="1362"/>
        <v>0</v>
      </c>
      <c r="EC123" s="460">
        <f t="shared" si="1362"/>
        <v>0</v>
      </c>
      <c r="ED123" s="460">
        <f t="shared" si="1362"/>
        <v>0</v>
      </c>
      <c r="EE123" s="47"/>
    </row>
    <row r="124" spans="1:136">
      <c r="A124" s="1" t="str">
        <f>$B$17</f>
        <v xml:space="preserve">Investor C </v>
      </c>
      <c r="D124" t="s">
        <v>319</v>
      </c>
      <c r="E124" s="163">
        <f>$D$17</f>
        <v>0</v>
      </c>
      <c r="G124" t="s">
        <v>323</v>
      </c>
      <c r="H124" s="163">
        <f>'Project Summary'!L25</f>
        <v>0</v>
      </c>
      <c r="I124" s="84"/>
      <c r="J124" s="167" t="s">
        <v>324</v>
      </c>
      <c r="K124" s="657">
        <f>'Project Summary'!L21</f>
        <v>0</v>
      </c>
      <c r="L124" s="166" t="s">
        <v>325</v>
      </c>
      <c r="M124" s="654">
        <f>'Project Summary'!L22</f>
        <v>0.06</v>
      </c>
      <c r="N124" s="1433"/>
      <c r="O124" s="460">
        <f t="shared" si="1355"/>
        <v>0</v>
      </c>
      <c r="P124" s="460">
        <f t="shared" si="1355"/>
        <v>0</v>
      </c>
      <c r="Q124" s="460">
        <f t="shared" si="1355"/>
        <v>0</v>
      </c>
      <c r="R124" s="460">
        <f t="shared" si="1355"/>
        <v>0</v>
      </c>
      <c r="S124" s="460">
        <f t="shared" si="1355"/>
        <v>0</v>
      </c>
      <c r="T124" s="460">
        <f t="shared" si="1355"/>
        <v>0</v>
      </c>
      <c r="U124" s="460">
        <f t="shared" si="1355"/>
        <v>0</v>
      </c>
      <c r="V124" s="460">
        <f t="shared" si="1355"/>
        <v>0</v>
      </c>
      <c r="W124" s="460">
        <f t="shared" si="1355"/>
        <v>0</v>
      </c>
      <c r="X124" s="460">
        <f t="shared" si="1355"/>
        <v>0</v>
      </c>
      <c r="Y124" s="460">
        <f t="shared" si="1355"/>
        <v>0</v>
      </c>
      <c r="Z124" s="460">
        <f t="shared" si="1355"/>
        <v>0</v>
      </c>
      <c r="AA124" s="460">
        <f t="shared" si="1355"/>
        <v>0</v>
      </c>
      <c r="AB124" s="460">
        <f t="shared" si="1355"/>
        <v>0</v>
      </c>
      <c r="AC124" s="460">
        <f t="shared" si="1355"/>
        <v>0</v>
      </c>
      <c r="AD124" s="460">
        <f t="shared" si="1355"/>
        <v>0</v>
      </c>
      <c r="AE124" s="460">
        <f t="shared" si="1356"/>
        <v>0</v>
      </c>
      <c r="AF124" s="460">
        <f t="shared" si="1356"/>
        <v>0</v>
      </c>
      <c r="AG124" s="460">
        <f t="shared" si="1356"/>
        <v>0</v>
      </c>
      <c r="AH124" s="460">
        <f t="shared" si="1356"/>
        <v>0</v>
      </c>
      <c r="AI124" s="460">
        <f t="shared" si="1356"/>
        <v>0</v>
      </c>
      <c r="AJ124" s="460">
        <f t="shared" si="1356"/>
        <v>0</v>
      </c>
      <c r="AK124" s="460">
        <f t="shared" si="1356"/>
        <v>0</v>
      </c>
      <c r="AL124" s="460">
        <f t="shared" si="1356"/>
        <v>0</v>
      </c>
      <c r="AM124" s="460">
        <f t="shared" si="1356"/>
        <v>0</v>
      </c>
      <c r="AN124" s="460">
        <f t="shared" si="1356"/>
        <v>0</v>
      </c>
      <c r="AO124" s="460">
        <f t="shared" si="1356"/>
        <v>0</v>
      </c>
      <c r="AP124" s="460">
        <f t="shared" si="1356"/>
        <v>0</v>
      </c>
      <c r="AQ124" s="460">
        <f t="shared" si="1356"/>
        <v>0</v>
      </c>
      <c r="AR124" s="460">
        <f t="shared" si="1356"/>
        <v>0</v>
      </c>
      <c r="AS124" s="460">
        <f t="shared" si="1356"/>
        <v>0</v>
      </c>
      <c r="AT124" s="460">
        <f t="shared" si="1356"/>
        <v>0</v>
      </c>
      <c r="AU124" s="460">
        <f t="shared" si="1357"/>
        <v>0</v>
      </c>
      <c r="AV124" s="460">
        <f t="shared" si="1357"/>
        <v>0</v>
      </c>
      <c r="AW124" s="460">
        <f t="shared" si="1357"/>
        <v>0</v>
      </c>
      <c r="AX124" s="460">
        <f t="shared" si="1357"/>
        <v>0</v>
      </c>
      <c r="AY124" s="460">
        <f t="shared" si="1357"/>
        <v>0</v>
      </c>
      <c r="AZ124" s="460">
        <f t="shared" si="1357"/>
        <v>0</v>
      </c>
      <c r="BA124" s="460">
        <f t="shared" si="1357"/>
        <v>0</v>
      </c>
      <c r="BB124" s="460">
        <f t="shared" si="1357"/>
        <v>0</v>
      </c>
      <c r="BC124" s="460">
        <f t="shared" si="1357"/>
        <v>0</v>
      </c>
      <c r="BD124" s="460">
        <f t="shared" si="1357"/>
        <v>0</v>
      </c>
      <c r="BE124" s="460">
        <f t="shared" si="1357"/>
        <v>0</v>
      </c>
      <c r="BF124" s="460">
        <f t="shared" si="1357"/>
        <v>0</v>
      </c>
      <c r="BG124" s="460">
        <f t="shared" si="1357"/>
        <v>0</v>
      </c>
      <c r="BH124" s="460">
        <f t="shared" si="1357"/>
        <v>0</v>
      </c>
      <c r="BI124" s="460">
        <f t="shared" si="1357"/>
        <v>0</v>
      </c>
      <c r="BJ124" s="460">
        <f t="shared" si="1357"/>
        <v>0</v>
      </c>
      <c r="BK124" s="460">
        <f t="shared" si="1358"/>
        <v>0</v>
      </c>
      <c r="BL124" s="460">
        <f t="shared" si="1358"/>
        <v>0</v>
      </c>
      <c r="BM124" s="460">
        <f t="shared" si="1358"/>
        <v>0</v>
      </c>
      <c r="BN124" s="460">
        <f t="shared" si="1358"/>
        <v>0</v>
      </c>
      <c r="BO124" s="460">
        <f t="shared" si="1358"/>
        <v>0</v>
      </c>
      <c r="BP124" s="460">
        <f t="shared" si="1358"/>
        <v>0</v>
      </c>
      <c r="BQ124" s="460">
        <f t="shared" si="1358"/>
        <v>0</v>
      </c>
      <c r="BR124" s="460">
        <f t="shared" si="1358"/>
        <v>0</v>
      </c>
      <c r="BS124" s="460">
        <f t="shared" si="1358"/>
        <v>0</v>
      </c>
      <c r="BT124" s="460">
        <f t="shared" si="1358"/>
        <v>0</v>
      </c>
      <c r="BU124" s="460">
        <f t="shared" si="1358"/>
        <v>0</v>
      </c>
      <c r="BV124" s="460">
        <f t="shared" si="1358"/>
        <v>0</v>
      </c>
      <c r="BW124" s="460">
        <f t="shared" si="1358"/>
        <v>0</v>
      </c>
      <c r="BX124" s="460">
        <f t="shared" si="1358"/>
        <v>0</v>
      </c>
      <c r="BY124" s="460">
        <f t="shared" si="1358"/>
        <v>0</v>
      </c>
      <c r="BZ124" s="460">
        <f t="shared" si="1358"/>
        <v>0</v>
      </c>
      <c r="CA124" s="460">
        <f t="shared" si="1359"/>
        <v>0</v>
      </c>
      <c r="CB124" s="460">
        <f t="shared" si="1359"/>
        <v>0</v>
      </c>
      <c r="CC124" s="460">
        <f t="shared" si="1359"/>
        <v>0</v>
      </c>
      <c r="CD124" s="460">
        <f t="shared" si="1359"/>
        <v>0</v>
      </c>
      <c r="CE124" s="460">
        <f t="shared" si="1359"/>
        <v>0</v>
      </c>
      <c r="CF124" s="460">
        <f t="shared" si="1359"/>
        <v>0</v>
      </c>
      <c r="CG124" s="460">
        <f t="shared" si="1359"/>
        <v>0</v>
      </c>
      <c r="CH124" s="460">
        <f t="shared" si="1359"/>
        <v>0</v>
      </c>
      <c r="CI124" s="460">
        <f t="shared" si="1359"/>
        <v>0</v>
      </c>
      <c r="CJ124" s="460">
        <f t="shared" si="1359"/>
        <v>0</v>
      </c>
      <c r="CK124" s="460">
        <f t="shared" si="1359"/>
        <v>0</v>
      </c>
      <c r="CL124" s="460">
        <f t="shared" si="1359"/>
        <v>0</v>
      </c>
      <c r="CM124" s="460">
        <f t="shared" si="1359"/>
        <v>0</v>
      </c>
      <c r="CN124" s="460">
        <f t="shared" si="1359"/>
        <v>0</v>
      </c>
      <c r="CO124" s="460">
        <f t="shared" si="1359"/>
        <v>0</v>
      </c>
      <c r="CP124" s="460">
        <f t="shared" si="1359"/>
        <v>0</v>
      </c>
      <c r="CQ124" s="460">
        <f t="shared" si="1360"/>
        <v>0</v>
      </c>
      <c r="CR124" s="460">
        <f t="shared" si="1360"/>
        <v>0</v>
      </c>
      <c r="CS124" s="460">
        <f t="shared" si="1360"/>
        <v>0</v>
      </c>
      <c r="CT124" s="460">
        <f t="shared" si="1360"/>
        <v>0</v>
      </c>
      <c r="CU124" s="460">
        <f t="shared" si="1360"/>
        <v>0</v>
      </c>
      <c r="CV124" s="460">
        <f t="shared" si="1360"/>
        <v>0</v>
      </c>
      <c r="CW124" s="460">
        <f t="shared" si="1360"/>
        <v>0</v>
      </c>
      <c r="CX124" s="460">
        <f t="shared" si="1360"/>
        <v>0</v>
      </c>
      <c r="CY124" s="460">
        <f t="shared" si="1360"/>
        <v>0</v>
      </c>
      <c r="CZ124" s="460">
        <f t="shared" si="1360"/>
        <v>0</v>
      </c>
      <c r="DA124" s="460">
        <f t="shared" si="1360"/>
        <v>0</v>
      </c>
      <c r="DB124" s="460">
        <f t="shared" si="1360"/>
        <v>0</v>
      </c>
      <c r="DC124" s="460">
        <f t="shared" si="1360"/>
        <v>0</v>
      </c>
      <c r="DD124" s="460">
        <f t="shared" si="1360"/>
        <v>0</v>
      </c>
      <c r="DE124" s="460">
        <f t="shared" si="1360"/>
        <v>0</v>
      </c>
      <c r="DF124" s="460">
        <f t="shared" si="1360"/>
        <v>0</v>
      </c>
      <c r="DG124" s="460">
        <f t="shared" si="1361"/>
        <v>0</v>
      </c>
      <c r="DH124" s="460">
        <f t="shared" si="1361"/>
        <v>0</v>
      </c>
      <c r="DI124" s="460">
        <f t="shared" si="1361"/>
        <v>0</v>
      </c>
      <c r="DJ124" s="460">
        <f t="shared" si="1361"/>
        <v>0</v>
      </c>
      <c r="DK124" s="460">
        <f t="shared" si="1361"/>
        <v>0</v>
      </c>
      <c r="DL124" s="460">
        <f t="shared" si="1361"/>
        <v>0</v>
      </c>
      <c r="DM124" s="460">
        <f t="shared" si="1361"/>
        <v>0</v>
      </c>
      <c r="DN124" s="460">
        <f t="shared" si="1361"/>
        <v>0</v>
      </c>
      <c r="DO124" s="460">
        <f t="shared" si="1361"/>
        <v>0</v>
      </c>
      <c r="DP124" s="460">
        <f t="shared" si="1361"/>
        <v>0</v>
      </c>
      <c r="DQ124" s="460">
        <f t="shared" si="1361"/>
        <v>0</v>
      </c>
      <c r="DR124" s="460">
        <f t="shared" si="1361"/>
        <v>0</v>
      </c>
      <c r="DS124" s="460">
        <f t="shared" si="1361"/>
        <v>0</v>
      </c>
      <c r="DT124" s="460">
        <f t="shared" si="1361"/>
        <v>0</v>
      </c>
      <c r="DU124" s="460">
        <f t="shared" si="1362"/>
        <v>0</v>
      </c>
      <c r="DV124" s="460">
        <f t="shared" si="1362"/>
        <v>0</v>
      </c>
      <c r="DW124" s="460">
        <f t="shared" si="1362"/>
        <v>0</v>
      </c>
      <c r="DX124" s="460">
        <f t="shared" si="1362"/>
        <v>0</v>
      </c>
      <c r="DY124" s="460">
        <f t="shared" si="1362"/>
        <v>0</v>
      </c>
      <c r="DZ124" s="460">
        <f t="shared" si="1362"/>
        <v>0</v>
      </c>
      <c r="EA124" s="460">
        <f t="shared" si="1362"/>
        <v>0</v>
      </c>
      <c r="EB124" s="460">
        <f t="shared" si="1362"/>
        <v>0</v>
      </c>
      <c r="EC124" s="460">
        <f t="shared" si="1362"/>
        <v>0</v>
      </c>
      <c r="ED124" s="460">
        <f t="shared" si="1362"/>
        <v>0</v>
      </c>
      <c r="EE124" s="47"/>
    </row>
    <row r="125" spans="1:136">
      <c r="A125" s="1" t="str">
        <f>$B$18</f>
        <v>Investor D</v>
      </c>
      <c r="D125" t="s">
        <v>319</v>
      </c>
      <c r="E125" s="163">
        <f>$D$18</f>
        <v>0</v>
      </c>
      <c r="G125" t="s">
        <v>323</v>
      </c>
      <c r="H125" s="163">
        <f>'Project Summary'!L26</f>
        <v>0</v>
      </c>
      <c r="I125" s="84"/>
      <c r="J125" s="165"/>
      <c r="K125" s="657"/>
      <c r="L125" s="166"/>
      <c r="M125" s="654"/>
      <c r="N125" s="1433"/>
      <c r="O125" s="460">
        <f t="shared" si="1355"/>
        <v>0</v>
      </c>
      <c r="P125" s="460">
        <f t="shared" si="1355"/>
        <v>0</v>
      </c>
      <c r="Q125" s="460">
        <f t="shared" si="1355"/>
        <v>0</v>
      </c>
      <c r="R125" s="460">
        <f t="shared" si="1355"/>
        <v>0</v>
      </c>
      <c r="S125" s="460">
        <f t="shared" si="1355"/>
        <v>0</v>
      </c>
      <c r="T125" s="460">
        <f t="shared" si="1355"/>
        <v>0</v>
      </c>
      <c r="U125" s="460">
        <f t="shared" si="1355"/>
        <v>0</v>
      </c>
      <c r="V125" s="460">
        <f t="shared" si="1355"/>
        <v>0</v>
      </c>
      <c r="W125" s="460">
        <f t="shared" si="1355"/>
        <v>0</v>
      </c>
      <c r="X125" s="460">
        <f t="shared" si="1355"/>
        <v>0</v>
      </c>
      <c r="Y125" s="460">
        <f t="shared" si="1355"/>
        <v>0</v>
      </c>
      <c r="Z125" s="460">
        <f t="shared" si="1355"/>
        <v>0</v>
      </c>
      <c r="AA125" s="460">
        <f t="shared" si="1355"/>
        <v>0</v>
      </c>
      <c r="AB125" s="460">
        <f t="shared" si="1355"/>
        <v>0</v>
      </c>
      <c r="AC125" s="460">
        <f t="shared" si="1355"/>
        <v>0</v>
      </c>
      <c r="AD125" s="460">
        <f t="shared" si="1355"/>
        <v>0</v>
      </c>
      <c r="AE125" s="460">
        <f t="shared" si="1356"/>
        <v>0</v>
      </c>
      <c r="AF125" s="460">
        <f t="shared" si="1356"/>
        <v>0</v>
      </c>
      <c r="AG125" s="460">
        <f t="shared" si="1356"/>
        <v>0</v>
      </c>
      <c r="AH125" s="460">
        <f t="shared" si="1356"/>
        <v>0</v>
      </c>
      <c r="AI125" s="460">
        <f t="shared" si="1356"/>
        <v>0</v>
      </c>
      <c r="AJ125" s="460">
        <f t="shared" si="1356"/>
        <v>0</v>
      </c>
      <c r="AK125" s="460">
        <f t="shared" si="1356"/>
        <v>0</v>
      </c>
      <c r="AL125" s="460">
        <f t="shared" si="1356"/>
        <v>0</v>
      </c>
      <c r="AM125" s="460">
        <f t="shared" si="1356"/>
        <v>0</v>
      </c>
      <c r="AN125" s="460">
        <f t="shared" si="1356"/>
        <v>0</v>
      </c>
      <c r="AO125" s="460">
        <f t="shared" si="1356"/>
        <v>0</v>
      </c>
      <c r="AP125" s="460">
        <f t="shared" si="1356"/>
        <v>0</v>
      </c>
      <c r="AQ125" s="460">
        <f t="shared" si="1356"/>
        <v>0</v>
      </c>
      <c r="AR125" s="460">
        <f t="shared" si="1356"/>
        <v>0</v>
      </c>
      <c r="AS125" s="460">
        <f t="shared" si="1356"/>
        <v>0</v>
      </c>
      <c r="AT125" s="460">
        <f t="shared" si="1356"/>
        <v>0</v>
      </c>
      <c r="AU125" s="460">
        <f t="shared" si="1357"/>
        <v>0</v>
      </c>
      <c r="AV125" s="460">
        <f t="shared" si="1357"/>
        <v>0</v>
      </c>
      <c r="AW125" s="460">
        <f t="shared" si="1357"/>
        <v>0</v>
      </c>
      <c r="AX125" s="460">
        <f t="shared" si="1357"/>
        <v>0</v>
      </c>
      <c r="AY125" s="460">
        <f t="shared" si="1357"/>
        <v>0</v>
      </c>
      <c r="AZ125" s="460">
        <f t="shared" si="1357"/>
        <v>0</v>
      </c>
      <c r="BA125" s="460">
        <f t="shared" si="1357"/>
        <v>0</v>
      </c>
      <c r="BB125" s="460">
        <f t="shared" si="1357"/>
        <v>0</v>
      </c>
      <c r="BC125" s="460">
        <f t="shared" si="1357"/>
        <v>0</v>
      </c>
      <c r="BD125" s="460">
        <f t="shared" si="1357"/>
        <v>0</v>
      </c>
      <c r="BE125" s="460">
        <f t="shared" si="1357"/>
        <v>0</v>
      </c>
      <c r="BF125" s="460">
        <f t="shared" si="1357"/>
        <v>0</v>
      </c>
      <c r="BG125" s="460">
        <f t="shared" si="1357"/>
        <v>0</v>
      </c>
      <c r="BH125" s="460">
        <f t="shared" si="1357"/>
        <v>0</v>
      </c>
      <c r="BI125" s="460">
        <f t="shared" si="1357"/>
        <v>0</v>
      </c>
      <c r="BJ125" s="460">
        <f t="shared" si="1357"/>
        <v>0</v>
      </c>
      <c r="BK125" s="460">
        <f t="shared" si="1358"/>
        <v>0</v>
      </c>
      <c r="BL125" s="460">
        <f t="shared" si="1358"/>
        <v>0</v>
      </c>
      <c r="BM125" s="460">
        <f t="shared" si="1358"/>
        <v>0</v>
      </c>
      <c r="BN125" s="460">
        <f t="shared" si="1358"/>
        <v>0</v>
      </c>
      <c r="BO125" s="460">
        <f t="shared" si="1358"/>
        <v>0</v>
      </c>
      <c r="BP125" s="460">
        <f t="shared" si="1358"/>
        <v>0</v>
      </c>
      <c r="BQ125" s="460">
        <f t="shared" si="1358"/>
        <v>0</v>
      </c>
      <c r="BR125" s="460">
        <f t="shared" si="1358"/>
        <v>0</v>
      </c>
      <c r="BS125" s="460">
        <f t="shared" si="1358"/>
        <v>0</v>
      </c>
      <c r="BT125" s="460">
        <f t="shared" si="1358"/>
        <v>0</v>
      </c>
      <c r="BU125" s="460">
        <f t="shared" si="1358"/>
        <v>0</v>
      </c>
      <c r="BV125" s="460">
        <f t="shared" si="1358"/>
        <v>0</v>
      </c>
      <c r="BW125" s="460">
        <f t="shared" si="1358"/>
        <v>0</v>
      </c>
      <c r="BX125" s="460">
        <f t="shared" si="1358"/>
        <v>0</v>
      </c>
      <c r="BY125" s="460">
        <f t="shared" si="1358"/>
        <v>0</v>
      </c>
      <c r="BZ125" s="460">
        <f t="shared" si="1358"/>
        <v>0</v>
      </c>
      <c r="CA125" s="460">
        <f t="shared" si="1359"/>
        <v>0</v>
      </c>
      <c r="CB125" s="460">
        <f t="shared" si="1359"/>
        <v>0</v>
      </c>
      <c r="CC125" s="460">
        <f t="shared" si="1359"/>
        <v>0</v>
      </c>
      <c r="CD125" s="460">
        <f t="shared" si="1359"/>
        <v>0</v>
      </c>
      <c r="CE125" s="460">
        <f t="shared" si="1359"/>
        <v>0</v>
      </c>
      <c r="CF125" s="460">
        <f t="shared" si="1359"/>
        <v>0</v>
      </c>
      <c r="CG125" s="460">
        <f t="shared" si="1359"/>
        <v>0</v>
      </c>
      <c r="CH125" s="460">
        <f t="shared" si="1359"/>
        <v>0</v>
      </c>
      <c r="CI125" s="460">
        <f t="shared" si="1359"/>
        <v>0</v>
      </c>
      <c r="CJ125" s="460">
        <f t="shared" si="1359"/>
        <v>0</v>
      </c>
      <c r="CK125" s="460">
        <f t="shared" si="1359"/>
        <v>0</v>
      </c>
      <c r="CL125" s="460">
        <f t="shared" si="1359"/>
        <v>0</v>
      </c>
      <c r="CM125" s="460">
        <f t="shared" si="1359"/>
        <v>0</v>
      </c>
      <c r="CN125" s="460">
        <f t="shared" si="1359"/>
        <v>0</v>
      </c>
      <c r="CO125" s="460">
        <f t="shared" si="1359"/>
        <v>0</v>
      </c>
      <c r="CP125" s="460">
        <f t="shared" si="1359"/>
        <v>0</v>
      </c>
      <c r="CQ125" s="460">
        <f t="shared" si="1360"/>
        <v>0</v>
      </c>
      <c r="CR125" s="460">
        <f t="shared" si="1360"/>
        <v>0</v>
      </c>
      <c r="CS125" s="460">
        <f t="shared" si="1360"/>
        <v>0</v>
      </c>
      <c r="CT125" s="460">
        <f t="shared" si="1360"/>
        <v>0</v>
      </c>
      <c r="CU125" s="460">
        <f t="shared" si="1360"/>
        <v>0</v>
      </c>
      <c r="CV125" s="460">
        <f t="shared" si="1360"/>
        <v>0</v>
      </c>
      <c r="CW125" s="460">
        <f t="shared" si="1360"/>
        <v>0</v>
      </c>
      <c r="CX125" s="460">
        <f t="shared" si="1360"/>
        <v>0</v>
      </c>
      <c r="CY125" s="460">
        <f t="shared" si="1360"/>
        <v>0</v>
      </c>
      <c r="CZ125" s="460">
        <f t="shared" si="1360"/>
        <v>0</v>
      </c>
      <c r="DA125" s="460">
        <f t="shared" si="1360"/>
        <v>0</v>
      </c>
      <c r="DB125" s="460">
        <f t="shared" si="1360"/>
        <v>0</v>
      </c>
      <c r="DC125" s="460">
        <f t="shared" si="1360"/>
        <v>0</v>
      </c>
      <c r="DD125" s="460">
        <f t="shared" si="1360"/>
        <v>0</v>
      </c>
      <c r="DE125" s="460">
        <f t="shared" si="1360"/>
        <v>0</v>
      </c>
      <c r="DF125" s="460">
        <f t="shared" si="1360"/>
        <v>0</v>
      </c>
      <c r="DG125" s="460">
        <f t="shared" si="1361"/>
        <v>0</v>
      </c>
      <c r="DH125" s="460">
        <f t="shared" si="1361"/>
        <v>0</v>
      </c>
      <c r="DI125" s="460">
        <f t="shared" si="1361"/>
        <v>0</v>
      </c>
      <c r="DJ125" s="460">
        <f t="shared" si="1361"/>
        <v>0</v>
      </c>
      <c r="DK125" s="460">
        <f t="shared" si="1361"/>
        <v>0</v>
      </c>
      <c r="DL125" s="460">
        <f t="shared" si="1361"/>
        <v>0</v>
      </c>
      <c r="DM125" s="460">
        <f t="shared" si="1361"/>
        <v>0</v>
      </c>
      <c r="DN125" s="460">
        <f t="shared" si="1361"/>
        <v>0</v>
      </c>
      <c r="DO125" s="460">
        <f t="shared" si="1361"/>
        <v>0</v>
      </c>
      <c r="DP125" s="460">
        <f t="shared" si="1361"/>
        <v>0</v>
      </c>
      <c r="DQ125" s="460">
        <f t="shared" si="1361"/>
        <v>0</v>
      </c>
      <c r="DR125" s="460">
        <f t="shared" si="1361"/>
        <v>0</v>
      </c>
      <c r="DS125" s="460">
        <f t="shared" si="1361"/>
        <v>0</v>
      </c>
      <c r="DT125" s="460">
        <f t="shared" si="1361"/>
        <v>0</v>
      </c>
      <c r="DU125" s="460">
        <f t="shared" si="1362"/>
        <v>0</v>
      </c>
      <c r="DV125" s="460">
        <f t="shared" si="1362"/>
        <v>0</v>
      </c>
      <c r="DW125" s="460">
        <f t="shared" si="1362"/>
        <v>0</v>
      </c>
      <c r="DX125" s="460">
        <f t="shared" si="1362"/>
        <v>0</v>
      </c>
      <c r="DY125" s="460">
        <f t="shared" si="1362"/>
        <v>0</v>
      </c>
      <c r="DZ125" s="460">
        <f t="shared" si="1362"/>
        <v>0</v>
      </c>
      <c r="EA125" s="460">
        <f t="shared" si="1362"/>
        <v>0</v>
      </c>
      <c r="EB125" s="460">
        <f t="shared" si="1362"/>
        <v>0</v>
      </c>
      <c r="EC125" s="460">
        <f t="shared" si="1362"/>
        <v>0</v>
      </c>
      <c r="ED125" s="460">
        <f t="shared" si="1362"/>
        <v>0</v>
      </c>
      <c r="EE125" s="47"/>
    </row>
    <row r="126" spans="1:136">
      <c r="A126" s="1" t="str">
        <f>$B$19</f>
        <v>Investor E</v>
      </c>
      <c r="D126" t="s">
        <v>319</v>
      </c>
      <c r="E126" s="163">
        <f>$D$19</f>
        <v>0</v>
      </c>
      <c r="G126" t="s">
        <v>323</v>
      </c>
      <c r="H126" s="163">
        <f>'Project Summary'!L27</f>
        <v>0</v>
      </c>
      <c r="I126" s="84"/>
      <c r="J126" s="168"/>
      <c r="K126" s="659"/>
      <c r="L126" s="169"/>
      <c r="M126" s="655"/>
      <c r="N126" s="1433"/>
      <c r="O126" s="460">
        <f t="shared" si="1355"/>
        <v>0</v>
      </c>
      <c r="P126" s="460">
        <f t="shared" si="1355"/>
        <v>0</v>
      </c>
      <c r="Q126" s="460">
        <f t="shared" si="1355"/>
        <v>0</v>
      </c>
      <c r="R126" s="460">
        <f t="shared" si="1355"/>
        <v>0</v>
      </c>
      <c r="S126" s="460">
        <f t="shared" si="1355"/>
        <v>0</v>
      </c>
      <c r="T126" s="460">
        <f t="shared" si="1355"/>
        <v>0</v>
      </c>
      <c r="U126" s="460">
        <f t="shared" si="1355"/>
        <v>0</v>
      </c>
      <c r="V126" s="460">
        <f t="shared" si="1355"/>
        <v>0</v>
      </c>
      <c r="W126" s="460">
        <f t="shared" si="1355"/>
        <v>0</v>
      </c>
      <c r="X126" s="460">
        <f t="shared" si="1355"/>
        <v>0</v>
      </c>
      <c r="Y126" s="460">
        <f t="shared" si="1355"/>
        <v>0</v>
      </c>
      <c r="Z126" s="460">
        <f t="shared" si="1355"/>
        <v>0</v>
      </c>
      <c r="AA126" s="460">
        <f t="shared" si="1355"/>
        <v>0</v>
      </c>
      <c r="AB126" s="460">
        <f t="shared" si="1355"/>
        <v>0</v>
      </c>
      <c r="AC126" s="460">
        <f t="shared" si="1355"/>
        <v>0</v>
      </c>
      <c r="AD126" s="460">
        <f t="shared" si="1355"/>
        <v>0</v>
      </c>
      <c r="AE126" s="460">
        <f t="shared" si="1356"/>
        <v>0</v>
      </c>
      <c r="AF126" s="460">
        <f t="shared" si="1356"/>
        <v>0</v>
      </c>
      <c r="AG126" s="460">
        <f t="shared" si="1356"/>
        <v>0</v>
      </c>
      <c r="AH126" s="460">
        <f t="shared" si="1356"/>
        <v>0</v>
      </c>
      <c r="AI126" s="460">
        <f t="shared" si="1356"/>
        <v>0</v>
      </c>
      <c r="AJ126" s="460">
        <f t="shared" si="1356"/>
        <v>0</v>
      </c>
      <c r="AK126" s="460">
        <f t="shared" si="1356"/>
        <v>0</v>
      </c>
      <c r="AL126" s="460">
        <f t="shared" si="1356"/>
        <v>0</v>
      </c>
      <c r="AM126" s="460">
        <f t="shared" si="1356"/>
        <v>0</v>
      </c>
      <c r="AN126" s="460">
        <f t="shared" si="1356"/>
        <v>0</v>
      </c>
      <c r="AO126" s="460">
        <f t="shared" si="1356"/>
        <v>0</v>
      </c>
      <c r="AP126" s="460">
        <f t="shared" si="1356"/>
        <v>0</v>
      </c>
      <c r="AQ126" s="460">
        <f t="shared" si="1356"/>
        <v>0</v>
      </c>
      <c r="AR126" s="460">
        <f t="shared" si="1356"/>
        <v>0</v>
      </c>
      <c r="AS126" s="460">
        <f t="shared" si="1356"/>
        <v>0</v>
      </c>
      <c r="AT126" s="460">
        <f t="shared" si="1356"/>
        <v>0</v>
      </c>
      <c r="AU126" s="460">
        <f t="shared" si="1357"/>
        <v>0</v>
      </c>
      <c r="AV126" s="460">
        <f t="shared" si="1357"/>
        <v>0</v>
      </c>
      <c r="AW126" s="460">
        <f t="shared" si="1357"/>
        <v>0</v>
      </c>
      <c r="AX126" s="460">
        <f t="shared" si="1357"/>
        <v>0</v>
      </c>
      <c r="AY126" s="460">
        <f t="shared" si="1357"/>
        <v>0</v>
      </c>
      <c r="AZ126" s="460">
        <f t="shared" si="1357"/>
        <v>0</v>
      </c>
      <c r="BA126" s="460">
        <f t="shared" si="1357"/>
        <v>0</v>
      </c>
      <c r="BB126" s="460">
        <f t="shared" si="1357"/>
        <v>0</v>
      </c>
      <c r="BC126" s="460">
        <f t="shared" si="1357"/>
        <v>0</v>
      </c>
      <c r="BD126" s="460">
        <f t="shared" si="1357"/>
        <v>0</v>
      </c>
      <c r="BE126" s="460">
        <f t="shared" si="1357"/>
        <v>0</v>
      </c>
      <c r="BF126" s="460">
        <f t="shared" si="1357"/>
        <v>0</v>
      </c>
      <c r="BG126" s="460">
        <f t="shared" si="1357"/>
        <v>0</v>
      </c>
      <c r="BH126" s="460">
        <f t="shared" si="1357"/>
        <v>0</v>
      </c>
      <c r="BI126" s="460">
        <f t="shared" si="1357"/>
        <v>0</v>
      </c>
      <c r="BJ126" s="460">
        <f t="shared" si="1357"/>
        <v>0</v>
      </c>
      <c r="BK126" s="460">
        <f t="shared" si="1358"/>
        <v>0</v>
      </c>
      <c r="BL126" s="460">
        <f t="shared" si="1358"/>
        <v>0</v>
      </c>
      <c r="BM126" s="460">
        <f t="shared" si="1358"/>
        <v>0</v>
      </c>
      <c r="BN126" s="460">
        <f t="shared" si="1358"/>
        <v>0</v>
      </c>
      <c r="BO126" s="460">
        <f t="shared" si="1358"/>
        <v>0</v>
      </c>
      <c r="BP126" s="460">
        <f t="shared" si="1358"/>
        <v>0</v>
      </c>
      <c r="BQ126" s="460">
        <f t="shared" si="1358"/>
        <v>0</v>
      </c>
      <c r="BR126" s="460">
        <f t="shared" si="1358"/>
        <v>0</v>
      </c>
      <c r="BS126" s="460">
        <f t="shared" si="1358"/>
        <v>0</v>
      </c>
      <c r="BT126" s="460">
        <f t="shared" si="1358"/>
        <v>0</v>
      </c>
      <c r="BU126" s="460">
        <f t="shared" si="1358"/>
        <v>0</v>
      </c>
      <c r="BV126" s="460">
        <f t="shared" si="1358"/>
        <v>0</v>
      </c>
      <c r="BW126" s="460">
        <f t="shared" si="1358"/>
        <v>0</v>
      </c>
      <c r="BX126" s="460">
        <f t="shared" si="1358"/>
        <v>0</v>
      </c>
      <c r="BY126" s="460">
        <f t="shared" si="1358"/>
        <v>0</v>
      </c>
      <c r="BZ126" s="460">
        <f t="shared" si="1358"/>
        <v>0</v>
      </c>
      <c r="CA126" s="460">
        <f t="shared" si="1359"/>
        <v>0</v>
      </c>
      <c r="CB126" s="460">
        <f t="shared" si="1359"/>
        <v>0</v>
      </c>
      <c r="CC126" s="460">
        <f t="shared" si="1359"/>
        <v>0</v>
      </c>
      <c r="CD126" s="460">
        <f t="shared" si="1359"/>
        <v>0</v>
      </c>
      <c r="CE126" s="460">
        <f t="shared" si="1359"/>
        <v>0</v>
      </c>
      <c r="CF126" s="460">
        <f t="shared" si="1359"/>
        <v>0</v>
      </c>
      <c r="CG126" s="460">
        <f t="shared" si="1359"/>
        <v>0</v>
      </c>
      <c r="CH126" s="460">
        <f t="shared" si="1359"/>
        <v>0</v>
      </c>
      <c r="CI126" s="460">
        <f t="shared" si="1359"/>
        <v>0</v>
      </c>
      <c r="CJ126" s="460">
        <f t="shared" si="1359"/>
        <v>0</v>
      </c>
      <c r="CK126" s="460">
        <f t="shared" si="1359"/>
        <v>0</v>
      </c>
      <c r="CL126" s="460">
        <f t="shared" si="1359"/>
        <v>0</v>
      </c>
      <c r="CM126" s="460">
        <f t="shared" si="1359"/>
        <v>0</v>
      </c>
      <c r="CN126" s="460">
        <f t="shared" si="1359"/>
        <v>0</v>
      </c>
      <c r="CO126" s="460">
        <f t="shared" si="1359"/>
        <v>0</v>
      </c>
      <c r="CP126" s="460">
        <f t="shared" si="1359"/>
        <v>0</v>
      </c>
      <c r="CQ126" s="460">
        <f t="shared" si="1360"/>
        <v>0</v>
      </c>
      <c r="CR126" s="460">
        <f t="shared" si="1360"/>
        <v>0</v>
      </c>
      <c r="CS126" s="460">
        <f t="shared" si="1360"/>
        <v>0</v>
      </c>
      <c r="CT126" s="460">
        <f t="shared" si="1360"/>
        <v>0</v>
      </c>
      <c r="CU126" s="460">
        <f t="shared" si="1360"/>
        <v>0</v>
      </c>
      <c r="CV126" s="460">
        <f t="shared" si="1360"/>
        <v>0</v>
      </c>
      <c r="CW126" s="460">
        <f t="shared" si="1360"/>
        <v>0</v>
      </c>
      <c r="CX126" s="460">
        <f t="shared" si="1360"/>
        <v>0</v>
      </c>
      <c r="CY126" s="460">
        <f t="shared" si="1360"/>
        <v>0</v>
      </c>
      <c r="CZ126" s="460">
        <f t="shared" si="1360"/>
        <v>0</v>
      </c>
      <c r="DA126" s="460">
        <f t="shared" si="1360"/>
        <v>0</v>
      </c>
      <c r="DB126" s="460">
        <f t="shared" si="1360"/>
        <v>0</v>
      </c>
      <c r="DC126" s="460">
        <f t="shared" si="1360"/>
        <v>0</v>
      </c>
      <c r="DD126" s="460">
        <f t="shared" si="1360"/>
        <v>0</v>
      </c>
      <c r="DE126" s="460">
        <f t="shared" si="1360"/>
        <v>0</v>
      </c>
      <c r="DF126" s="460">
        <f t="shared" si="1360"/>
        <v>0</v>
      </c>
      <c r="DG126" s="460">
        <f t="shared" si="1361"/>
        <v>0</v>
      </c>
      <c r="DH126" s="460">
        <f t="shared" si="1361"/>
        <v>0</v>
      </c>
      <c r="DI126" s="460">
        <f t="shared" si="1361"/>
        <v>0</v>
      </c>
      <c r="DJ126" s="460">
        <f t="shared" si="1361"/>
        <v>0</v>
      </c>
      <c r="DK126" s="460">
        <f t="shared" si="1361"/>
        <v>0</v>
      </c>
      <c r="DL126" s="460">
        <f t="shared" si="1361"/>
        <v>0</v>
      </c>
      <c r="DM126" s="460">
        <f t="shared" si="1361"/>
        <v>0</v>
      </c>
      <c r="DN126" s="460">
        <f t="shared" si="1361"/>
        <v>0</v>
      </c>
      <c r="DO126" s="460">
        <f t="shared" si="1361"/>
        <v>0</v>
      </c>
      <c r="DP126" s="460">
        <f t="shared" si="1361"/>
        <v>0</v>
      </c>
      <c r="DQ126" s="460">
        <f t="shared" si="1361"/>
        <v>0</v>
      </c>
      <c r="DR126" s="460">
        <f t="shared" si="1361"/>
        <v>0</v>
      </c>
      <c r="DS126" s="460">
        <f t="shared" si="1361"/>
        <v>0</v>
      </c>
      <c r="DT126" s="460">
        <f t="shared" si="1361"/>
        <v>0</v>
      </c>
      <c r="DU126" s="460">
        <f t="shared" si="1362"/>
        <v>0</v>
      </c>
      <c r="DV126" s="460">
        <f t="shared" si="1362"/>
        <v>0</v>
      </c>
      <c r="DW126" s="460">
        <f t="shared" si="1362"/>
        <v>0</v>
      </c>
      <c r="DX126" s="460">
        <f t="shared" si="1362"/>
        <v>0</v>
      </c>
      <c r="DY126" s="460">
        <f t="shared" si="1362"/>
        <v>0</v>
      </c>
      <c r="DZ126" s="460">
        <f t="shared" si="1362"/>
        <v>0</v>
      </c>
      <c r="EA126" s="460">
        <f t="shared" si="1362"/>
        <v>0</v>
      </c>
      <c r="EB126" s="460">
        <f t="shared" si="1362"/>
        <v>0</v>
      </c>
      <c r="EC126" s="460">
        <f t="shared" si="1362"/>
        <v>0</v>
      </c>
      <c r="ED126" s="460">
        <f t="shared" si="1362"/>
        <v>0</v>
      </c>
      <c r="EE126" s="47"/>
    </row>
    <row r="127" spans="1:136">
      <c r="A127" s="1"/>
      <c r="E127" s="76"/>
      <c r="H127" s="76"/>
      <c r="J127" s="15"/>
      <c r="K127" s="656"/>
      <c r="L127" s="170"/>
      <c r="M127" s="656"/>
      <c r="N127" s="1433"/>
      <c r="O127" s="466"/>
      <c r="P127" s="466"/>
      <c r="Q127" s="466"/>
      <c r="R127" s="466"/>
      <c r="S127" s="466"/>
      <c r="T127" s="466"/>
      <c r="U127" s="466"/>
      <c r="V127" s="466"/>
      <c r="W127" s="466"/>
      <c r="X127" s="466"/>
      <c r="Y127" s="466"/>
      <c r="Z127" s="466"/>
      <c r="AA127" s="466"/>
      <c r="AB127" s="466"/>
      <c r="AC127" s="466"/>
      <c r="AD127" s="466"/>
      <c r="AE127" s="466"/>
      <c r="AF127" s="466"/>
      <c r="AG127" s="466"/>
      <c r="AH127" s="466"/>
      <c r="AI127" s="466"/>
      <c r="AJ127" s="466"/>
      <c r="AK127" s="466"/>
      <c r="AL127" s="466"/>
      <c r="AM127" s="466"/>
      <c r="AN127" s="466"/>
      <c r="AO127" s="466"/>
      <c r="AP127" s="466"/>
      <c r="AQ127" s="466"/>
      <c r="AR127" s="466"/>
      <c r="AS127" s="466"/>
      <c r="AT127" s="466"/>
      <c r="AU127" s="466"/>
      <c r="AV127" s="466"/>
      <c r="AW127" s="466"/>
      <c r="AX127" s="466"/>
      <c r="AY127" s="466"/>
      <c r="AZ127" s="466"/>
      <c r="BA127" s="466"/>
      <c r="BB127" s="466"/>
      <c r="BC127" s="466"/>
      <c r="BD127" s="466"/>
      <c r="BE127" s="466"/>
      <c r="BF127" s="466"/>
      <c r="BG127" s="466"/>
      <c r="BH127" s="466"/>
      <c r="BI127" s="466"/>
      <c r="BJ127" s="466"/>
      <c r="BK127" s="466"/>
      <c r="BL127" s="466"/>
      <c r="BM127" s="466"/>
      <c r="BN127" s="466"/>
      <c r="BO127" s="466"/>
      <c r="BP127" s="466"/>
      <c r="BQ127" s="466"/>
      <c r="BR127" s="466"/>
      <c r="BS127" s="466"/>
      <c r="BT127" s="466"/>
      <c r="BU127" s="466"/>
      <c r="BV127" s="466"/>
      <c r="BW127" s="466"/>
      <c r="BX127" s="466"/>
      <c r="BY127" s="466"/>
      <c r="BZ127" s="466"/>
      <c r="CA127" s="466"/>
      <c r="CB127" s="466"/>
      <c r="CC127" s="466"/>
      <c r="CD127" s="466"/>
      <c r="CE127" s="466"/>
      <c r="CF127" s="466"/>
      <c r="CG127" s="466"/>
      <c r="CH127" s="466"/>
      <c r="CI127" s="466"/>
      <c r="CJ127" s="466"/>
      <c r="CK127" s="466"/>
      <c r="CL127" s="466"/>
      <c r="CM127" s="466"/>
      <c r="CN127" s="466"/>
      <c r="CO127" s="466"/>
      <c r="CP127" s="466"/>
      <c r="CQ127" s="466"/>
      <c r="CR127" s="466"/>
      <c r="CS127" s="466"/>
      <c r="CT127" s="466"/>
      <c r="CU127" s="466"/>
      <c r="CV127" s="466"/>
      <c r="CW127" s="466"/>
      <c r="CX127" s="466"/>
      <c r="CY127" s="466"/>
      <c r="CZ127" s="466"/>
      <c r="DA127" s="466"/>
      <c r="DB127" s="466"/>
      <c r="DC127" s="466"/>
      <c r="DD127" s="466"/>
      <c r="DE127" s="466"/>
      <c r="DF127" s="466"/>
      <c r="DG127" s="466"/>
      <c r="DH127" s="466"/>
      <c r="DI127" s="466"/>
      <c r="DJ127" s="466"/>
      <c r="DK127" s="466"/>
      <c r="DL127" s="466"/>
      <c r="DM127" s="466"/>
      <c r="DN127" s="466"/>
      <c r="DO127" s="466"/>
      <c r="DP127" s="466"/>
      <c r="DQ127" s="466"/>
      <c r="DR127" s="466"/>
      <c r="DS127" s="466"/>
      <c r="DT127" s="466"/>
      <c r="DU127" s="466"/>
      <c r="DV127" s="466"/>
      <c r="DW127" s="466"/>
      <c r="DX127" s="466"/>
      <c r="DY127" s="466"/>
      <c r="DZ127" s="466"/>
      <c r="EA127" s="466"/>
      <c r="EB127" s="466"/>
      <c r="EC127" s="466"/>
      <c r="ED127" s="466"/>
      <c r="EE127" s="47"/>
    </row>
    <row r="128" spans="1:136">
      <c r="A128" s="1" t="s">
        <v>492</v>
      </c>
      <c r="E128" s="76"/>
      <c r="H128" s="76"/>
      <c r="J128" s="15"/>
      <c r="K128" s="656"/>
      <c r="L128" s="170"/>
      <c r="M128" s="656"/>
      <c r="N128" s="1433"/>
      <c r="O128" s="466"/>
      <c r="P128" s="466"/>
      <c r="Q128" s="466"/>
      <c r="R128" s="466"/>
      <c r="S128" s="466"/>
      <c r="T128" s="466"/>
      <c r="U128" s="466"/>
      <c r="V128" s="466"/>
      <c r="W128" s="466"/>
      <c r="X128" s="466"/>
      <c r="Y128" s="466"/>
      <c r="Z128" s="466"/>
      <c r="AA128" s="466"/>
      <c r="AB128" s="466"/>
      <c r="AC128" s="466"/>
      <c r="AD128" s="466"/>
      <c r="AE128" s="466"/>
      <c r="AF128" s="466"/>
      <c r="AG128" s="466"/>
      <c r="AH128" s="466"/>
      <c r="AI128" s="466"/>
      <c r="AJ128" s="466"/>
      <c r="AK128" s="466"/>
      <c r="AL128" s="466"/>
      <c r="AM128" s="466"/>
      <c r="AN128" s="466"/>
      <c r="AO128" s="466"/>
      <c r="AP128" s="466"/>
      <c r="AQ128" s="466"/>
      <c r="AR128" s="466"/>
      <c r="AS128" s="466"/>
      <c r="AT128" s="466"/>
      <c r="AU128" s="466"/>
      <c r="AV128" s="466"/>
      <c r="AW128" s="466"/>
      <c r="AX128" s="466"/>
      <c r="AY128" s="466"/>
      <c r="AZ128" s="466"/>
      <c r="BA128" s="466"/>
      <c r="BB128" s="466"/>
      <c r="BC128" s="466"/>
      <c r="BD128" s="466"/>
      <c r="BE128" s="466"/>
      <c r="BF128" s="466"/>
      <c r="BG128" s="466"/>
      <c r="BH128" s="466"/>
      <c r="BI128" s="466"/>
      <c r="BJ128" s="466"/>
      <c r="BK128" s="466"/>
      <c r="BL128" s="466"/>
      <c r="BM128" s="466"/>
      <c r="BN128" s="466"/>
      <c r="BO128" s="466"/>
      <c r="BP128" s="466"/>
      <c r="BQ128" s="466"/>
      <c r="BR128" s="466"/>
      <c r="BS128" s="466"/>
      <c r="BT128" s="466"/>
      <c r="BU128" s="466"/>
      <c r="BV128" s="466"/>
      <c r="BW128" s="466"/>
      <c r="BX128" s="466"/>
      <c r="BY128" s="466"/>
      <c r="BZ128" s="466"/>
      <c r="CA128" s="466"/>
      <c r="CB128" s="466"/>
      <c r="CC128" s="466"/>
      <c r="CD128" s="466"/>
      <c r="CE128" s="466"/>
      <c r="CF128" s="466"/>
      <c r="CG128" s="466"/>
      <c r="CH128" s="466"/>
      <c r="CI128" s="466"/>
      <c r="CJ128" s="466"/>
      <c r="CK128" s="466"/>
      <c r="CL128" s="466"/>
      <c r="CM128" s="466"/>
      <c r="CN128" s="466"/>
      <c r="CO128" s="466"/>
      <c r="CP128" s="466"/>
      <c r="CQ128" s="466"/>
      <c r="CR128" s="466"/>
      <c r="CS128" s="466"/>
      <c r="CT128" s="466"/>
      <c r="CU128" s="466"/>
      <c r="CV128" s="466"/>
      <c r="CW128" s="466"/>
      <c r="CX128" s="466"/>
      <c r="CY128" s="466"/>
      <c r="CZ128" s="466"/>
      <c r="DA128" s="466"/>
      <c r="DB128" s="466"/>
      <c r="DC128" s="466"/>
      <c r="DD128" s="466"/>
      <c r="DE128" s="466"/>
      <c r="DF128" s="466"/>
      <c r="DG128" s="466"/>
      <c r="DH128" s="466"/>
      <c r="DI128" s="466"/>
      <c r="DJ128" s="466"/>
      <c r="DK128" s="466"/>
      <c r="DL128" s="466"/>
      <c r="DM128" s="466"/>
      <c r="DN128" s="466"/>
      <c r="DO128" s="466"/>
      <c r="DP128" s="466"/>
      <c r="DQ128" s="466"/>
      <c r="DR128" s="466"/>
      <c r="DS128" s="466"/>
      <c r="DT128" s="466"/>
      <c r="DU128" s="466"/>
      <c r="DV128" s="466"/>
      <c r="DW128" s="466"/>
      <c r="DX128" s="466"/>
      <c r="DY128" s="466"/>
      <c r="DZ128" s="466"/>
      <c r="EA128" s="466"/>
      <c r="EB128" s="466"/>
      <c r="EC128" s="466"/>
      <c r="ED128" s="466"/>
      <c r="EE128" s="47"/>
    </row>
    <row r="129" spans="1:135">
      <c r="A129" s="1" t="str">
        <f>$B$15</f>
        <v>Sponsor</v>
      </c>
      <c r="D129" t="s">
        <v>319</v>
      </c>
      <c r="E129" s="163">
        <f>$D$15</f>
        <v>0.10000000000000002</v>
      </c>
      <c r="G129" t="s">
        <v>323</v>
      </c>
      <c r="H129" s="163">
        <f>'Project Summary'!M23</f>
        <v>0</v>
      </c>
      <c r="J129" s="164"/>
      <c r="K129" s="660"/>
      <c r="L129" s="16"/>
      <c r="M129" s="653"/>
      <c r="N129" s="1433"/>
      <c r="O129" s="460">
        <f t="shared" ref="O129:AD133" si="1363">IF(AND(O$119&lt;$M$131,O$119&gt;$K$131),O$114*$E129*(1-$H129),0)</f>
        <v>0</v>
      </c>
      <c r="P129" s="460">
        <f t="shared" si="1363"/>
        <v>0</v>
      </c>
      <c r="Q129" s="460">
        <f t="shared" si="1363"/>
        <v>0</v>
      </c>
      <c r="R129" s="460">
        <f t="shared" si="1363"/>
        <v>0</v>
      </c>
      <c r="S129" s="460">
        <f t="shared" si="1363"/>
        <v>0</v>
      </c>
      <c r="T129" s="460">
        <f t="shared" si="1363"/>
        <v>0</v>
      </c>
      <c r="U129" s="460">
        <f t="shared" si="1363"/>
        <v>0</v>
      </c>
      <c r="V129" s="460">
        <f t="shared" si="1363"/>
        <v>0</v>
      </c>
      <c r="W129" s="460">
        <f t="shared" si="1363"/>
        <v>0</v>
      </c>
      <c r="X129" s="460">
        <f t="shared" si="1363"/>
        <v>0</v>
      </c>
      <c r="Y129" s="460">
        <f t="shared" si="1363"/>
        <v>0</v>
      </c>
      <c r="Z129" s="460">
        <f t="shared" si="1363"/>
        <v>0</v>
      </c>
      <c r="AA129" s="460">
        <f t="shared" si="1363"/>
        <v>0</v>
      </c>
      <c r="AB129" s="460">
        <f t="shared" si="1363"/>
        <v>0</v>
      </c>
      <c r="AC129" s="460">
        <f t="shared" si="1363"/>
        <v>0</v>
      </c>
      <c r="AD129" s="460">
        <f t="shared" si="1363"/>
        <v>0</v>
      </c>
      <c r="AE129" s="460">
        <f t="shared" ref="AE129:AT133" si="1364">IF(AND(AE$119&lt;$M$131,AE$119&gt;$K$131),AE$114*$E129*(1-$H129),0)</f>
        <v>0</v>
      </c>
      <c r="AF129" s="460">
        <f t="shared" si="1364"/>
        <v>0</v>
      </c>
      <c r="AG129" s="460">
        <f t="shared" si="1364"/>
        <v>0</v>
      </c>
      <c r="AH129" s="460">
        <f t="shared" si="1364"/>
        <v>0</v>
      </c>
      <c r="AI129" s="460">
        <f t="shared" si="1364"/>
        <v>0</v>
      </c>
      <c r="AJ129" s="460">
        <f t="shared" si="1364"/>
        <v>0</v>
      </c>
      <c r="AK129" s="460">
        <f t="shared" si="1364"/>
        <v>0</v>
      </c>
      <c r="AL129" s="460">
        <f t="shared" si="1364"/>
        <v>0</v>
      </c>
      <c r="AM129" s="460">
        <f t="shared" si="1364"/>
        <v>0</v>
      </c>
      <c r="AN129" s="460">
        <f t="shared" si="1364"/>
        <v>0</v>
      </c>
      <c r="AO129" s="460">
        <f t="shared" si="1364"/>
        <v>0</v>
      </c>
      <c r="AP129" s="460">
        <f t="shared" si="1364"/>
        <v>0</v>
      </c>
      <c r="AQ129" s="460">
        <f t="shared" si="1364"/>
        <v>0</v>
      </c>
      <c r="AR129" s="460">
        <f t="shared" si="1364"/>
        <v>0</v>
      </c>
      <c r="AS129" s="460">
        <f t="shared" si="1364"/>
        <v>0</v>
      </c>
      <c r="AT129" s="460">
        <f t="shared" si="1364"/>
        <v>0</v>
      </c>
      <c r="AU129" s="460">
        <f t="shared" ref="AU129:BJ133" si="1365">IF(AND(AU$119&lt;$M$131,AU$119&gt;$K$131),AU$114*$E129*(1-$H129),0)</f>
        <v>0</v>
      </c>
      <c r="AV129" s="460">
        <f t="shared" si="1365"/>
        <v>0</v>
      </c>
      <c r="AW129" s="460">
        <f t="shared" si="1365"/>
        <v>0</v>
      </c>
      <c r="AX129" s="460">
        <f t="shared" si="1365"/>
        <v>0</v>
      </c>
      <c r="AY129" s="460">
        <f t="shared" si="1365"/>
        <v>0</v>
      </c>
      <c r="AZ129" s="460">
        <f t="shared" si="1365"/>
        <v>0</v>
      </c>
      <c r="BA129" s="460">
        <f t="shared" si="1365"/>
        <v>0</v>
      </c>
      <c r="BB129" s="460">
        <f t="shared" si="1365"/>
        <v>0</v>
      </c>
      <c r="BC129" s="460">
        <f t="shared" si="1365"/>
        <v>0</v>
      </c>
      <c r="BD129" s="460">
        <f t="shared" si="1365"/>
        <v>0</v>
      </c>
      <c r="BE129" s="460">
        <f t="shared" si="1365"/>
        <v>0</v>
      </c>
      <c r="BF129" s="460">
        <f t="shared" si="1365"/>
        <v>0</v>
      </c>
      <c r="BG129" s="460">
        <f t="shared" si="1365"/>
        <v>0</v>
      </c>
      <c r="BH129" s="460">
        <f t="shared" si="1365"/>
        <v>0</v>
      </c>
      <c r="BI129" s="460">
        <f t="shared" si="1365"/>
        <v>0</v>
      </c>
      <c r="BJ129" s="460">
        <f t="shared" si="1365"/>
        <v>0</v>
      </c>
      <c r="BK129" s="460">
        <f t="shared" ref="BK129:BZ133" si="1366">IF(AND(BK$119&lt;$M$131,BK$119&gt;$K$131),BK$114*$E129*(1-$H129),0)</f>
        <v>0</v>
      </c>
      <c r="BL129" s="460">
        <f t="shared" si="1366"/>
        <v>0</v>
      </c>
      <c r="BM129" s="460">
        <f t="shared" si="1366"/>
        <v>0</v>
      </c>
      <c r="BN129" s="460">
        <f t="shared" si="1366"/>
        <v>0</v>
      </c>
      <c r="BO129" s="460">
        <f t="shared" si="1366"/>
        <v>0</v>
      </c>
      <c r="BP129" s="460">
        <f t="shared" si="1366"/>
        <v>0</v>
      </c>
      <c r="BQ129" s="460">
        <f t="shared" si="1366"/>
        <v>0</v>
      </c>
      <c r="BR129" s="460">
        <f t="shared" si="1366"/>
        <v>0</v>
      </c>
      <c r="BS129" s="460">
        <f t="shared" si="1366"/>
        <v>0</v>
      </c>
      <c r="BT129" s="460">
        <f t="shared" si="1366"/>
        <v>0</v>
      </c>
      <c r="BU129" s="460">
        <f t="shared" si="1366"/>
        <v>0</v>
      </c>
      <c r="BV129" s="460">
        <f t="shared" si="1366"/>
        <v>0</v>
      </c>
      <c r="BW129" s="460">
        <f t="shared" si="1366"/>
        <v>0</v>
      </c>
      <c r="BX129" s="460">
        <f t="shared" si="1366"/>
        <v>0</v>
      </c>
      <c r="BY129" s="460">
        <f t="shared" si="1366"/>
        <v>0</v>
      </c>
      <c r="BZ129" s="460">
        <f t="shared" si="1366"/>
        <v>0</v>
      </c>
      <c r="CA129" s="460">
        <f t="shared" ref="CA129:CP133" si="1367">IF(AND(CA$119&lt;$M$131,CA$119&gt;$K$131),CA$114*$E129*(1-$H129),0)</f>
        <v>0</v>
      </c>
      <c r="CB129" s="460">
        <f t="shared" si="1367"/>
        <v>0</v>
      </c>
      <c r="CC129" s="460">
        <f t="shared" si="1367"/>
        <v>0</v>
      </c>
      <c r="CD129" s="460">
        <f t="shared" si="1367"/>
        <v>0</v>
      </c>
      <c r="CE129" s="460">
        <f t="shared" si="1367"/>
        <v>0</v>
      </c>
      <c r="CF129" s="460">
        <f t="shared" si="1367"/>
        <v>0</v>
      </c>
      <c r="CG129" s="460">
        <f t="shared" si="1367"/>
        <v>0</v>
      </c>
      <c r="CH129" s="460">
        <f t="shared" si="1367"/>
        <v>0</v>
      </c>
      <c r="CI129" s="460">
        <f t="shared" si="1367"/>
        <v>0</v>
      </c>
      <c r="CJ129" s="460">
        <f t="shared" si="1367"/>
        <v>0</v>
      </c>
      <c r="CK129" s="460">
        <f t="shared" si="1367"/>
        <v>0</v>
      </c>
      <c r="CL129" s="460">
        <f t="shared" si="1367"/>
        <v>0</v>
      </c>
      <c r="CM129" s="460">
        <f t="shared" si="1367"/>
        <v>0</v>
      </c>
      <c r="CN129" s="460">
        <f t="shared" si="1367"/>
        <v>0</v>
      </c>
      <c r="CO129" s="460">
        <f t="shared" si="1367"/>
        <v>0</v>
      </c>
      <c r="CP129" s="460">
        <f t="shared" si="1367"/>
        <v>0</v>
      </c>
      <c r="CQ129" s="460">
        <f t="shared" ref="CQ129:DF133" si="1368">IF(AND(CQ$119&lt;$M$131,CQ$119&gt;$K$131),CQ$114*$E129*(1-$H129),0)</f>
        <v>0</v>
      </c>
      <c r="CR129" s="460">
        <f t="shared" si="1368"/>
        <v>0</v>
      </c>
      <c r="CS129" s="460">
        <f t="shared" si="1368"/>
        <v>0</v>
      </c>
      <c r="CT129" s="460">
        <f t="shared" si="1368"/>
        <v>0</v>
      </c>
      <c r="CU129" s="460">
        <f t="shared" si="1368"/>
        <v>0</v>
      </c>
      <c r="CV129" s="460">
        <f t="shared" si="1368"/>
        <v>0</v>
      </c>
      <c r="CW129" s="460">
        <f t="shared" si="1368"/>
        <v>0</v>
      </c>
      <c r="CX129" s="460">
        <f t="shared" si="1368"/>
        <v>0</v>
      </c>
      <c r="CY129" s="460">
        <f t="shared" si="1368"/>
        <v>0</v>
      </c>
      <c r="CZ129" s="460">
        <f t="shared" si="1368"/>
        <v>0</v>
      </c>
      <c r="DA129" s="460">
        <f t="shared" si="1368"/>
        <v>0</v>
      </c>
      <c r="DB129" s="460">
        <f t="shared" si="1368"/>
        <v>0</v>
      </c>
      <c r="DC129" s="460">
        <f t="shared" si="1368"/>
        <v>0</v>
      </c>
      <c r="DD129" s="460">
        <f t="shared" si="1368"/>
        <v>0</v>
      </c>
      <c r="DE129" s="460">
        <f t="shared" si="1368"/>
        <v>0</v>
      </c>
      <c r="DF129" s="460">
        <f t="shared" si="1368"/>
        <v>0</v>
      </c>
      <c r="DG129" s="460">
        <f t="shared" ref="DG129:DV133" si="1369">IF(AND(DG$119&lt;$M$131,DG$119&gt;$K$131),DG$114*$E129*(1-$H129),0)</f>
        <v>0</v>
      </c>
      <c r="DH129" s="460">
        <f t="shared" si="1369"/>
        <v>0</v>
      </c>
      <c r="DI129" s="460">
        <f t="shared" si="1369"/>
        <v>0</v>
      </c>
      <c r="DJ129" s="460">
        <f t="shared" si="1369"/>
        <v>0</v>
      </c>
      <c r="DK129" s="460">
        <f t="shared" si="1369"/>
        <v>0</v>
      </c>
      <c r="DL129" s="460">
        <f t="shared" si="1369"/>
        <v>0</v>
      </c>
      <c r="DM129" s="460">
        <f t="shared" si="1369"/>
        <v>0</v>
      </c>
      <c r="DN129" s="460">
        <f t="shared" si="1369"/>
        <v>0</v>
      </c>
      <c r="DO129" s="460">
        <f t="shared" si="1369"/>
        <v>0</v>
      </c>
      <c r="DP129" s="460">
        <f t="shared" si="1369"/>
        <v>0</v>
      </c>
      <c r="DQ129" s="460">
        <f t="shared" si="1369"/>
        <v>0</v>
      </c>
      <c r="DR129" s="460">
        <f t="shared" si="1369"/>
        <v>0</v>
      </c>
      <c r="DS129" s="460">
        <f t="shared" si="1369"/>
        <v>0</v>
      </c>
      <c r="DT129" s="460">
        <f t="shared" si="1369"/>
        <v>0</v>
      </c>
      <c r="DU129" s="460">
        <f t="shared" si="1369"/>
        <v>0</v>
      </c>
      <c r="DV129" s="460">
        <f t="shared" si="1369"/>
        <v>0</v>
      </c>
      <c r="DW129" s="460">
        <f t="shared" ref="DU129:ED133" si="1370">IF(AND(DW$119&lt;$M$131,DW$119&gt;$K$131),DW$114*$E129*(1-$H129),0)</f>
        <v>0</v>
      </c>
      <c r="DX129" s="460">
        <f t="shared" si="1370"/>
        <v>0</v>
      </c>
      <c r="DY129" s="460">
        <f t="shared" si="1370"/>
        <v>0</v>
      </c>
      <c r="DZ129" s="460">
        <f t="shared" si="1370"/>
        <v>0</v>
      </c>
      <c r="EA129" s="460">
        <f t="shared" si="1370"/>
        <v>0</v>
      </c>
      <c r="EB129" s="460">
        <f t="shared" si="1370"/>
        <v>0</v>
      </c>
      <c r="EC129" s="460">
        <f t="shared" si="1370"/>
        <v>0</v>
      </c>
      <c r="ED129" s="460">
        <f t="shared" si="1370"/>
        <v>0</v>
      </c>
      <c r="EE129" s="47"/>
    </row>
    <row r="130" spans="1:135">
      <c r="A130" s="1" t="str">
        <f>$B$16</f>
        <v>LP Investor</v>
      </c>
      <c r="D130" t="s">
        <v>319</v>
      </c>
      <c r="E130" s="163">
        <f>$D$16</f>
        <v>0.9</v>
      </c>
      <c r="G130" t="s">
        <v>323</v>
      </c>
      <c r="H130" s="163">
        <f>'Project Summary'!M24</f>
        <v>0</v>
      </c>
      <c r="I130" s="84"/>
      <c r="J130" s="165"/>
      <c r="K130" s="657"/>
      <c r="L130" s="166"/>
      <c r="M130" s="654"/>
      <c r="N130" s="1433"/>
      <c r="O130" s="460">
        <f t="shared" si="1363"/>
        <v>0</v>
      </c>
      <c r="P130" s="460">
        <f t="shared" si="1363"/>
        <v>0</v>
      </c>
      <c r="Q130" s="460">
        <f t="shared" si="1363"/>
        <v>0</v>
      </c>
      <c r="R130" s="460">
        <f t="shared" si="1363"/>
        <v>0</v>
      </c>
      <c r="S130" s="460">
        <f t="shared" si="1363"/>
        <v>0</v>
      </c>
      <c r="T130" s="460">
        <f t="shared" si="1363"/>
        <v>0</v>
      </c>
      <c r="U130" s="460">
        <f t="shared" si="1363"/>
        <v>0</v>
      </c>
      <c r="V130" s="460">
        <f t="shared" si="1363"/>
        <v>0</v>
      </c>
      <c r="W130" s="460">
        <f t="shared" si="1363"/>
        <v>0</v>
      </c>
      <c r="X130" s="460">
        <f t="shared" si="1363"/>
        <v>0</v>
      </c>
      <c r="Y130" s="460">
        <f t="shared" si="1363"/>
        <v>0</v>
      </c>
      <c r="Z130" s="460">
        <f t="shared" si="1363"/>
        <v>0</v>
      </c>
      <c r="AA130" s="460">
        <f t="shared" si="1363"/>
        <v>0</v>
      </c>
      <c r="AB130" s="460">
        <f t="shared" si="1363"/>
        <v>0</v>
      </c>
      <c r="AC130" s="460">
        <f t="shared" si="1363"/>
        <v>0</v>
      </c>
      <c r="AD130" s="460">
        <f t="shared" si="1363"/>
        <v>0</v>
      </c>
      <c r="AE130" s="460">
        <f t="shared" si="1364"/>
        <v>0</v>
      </c>
      <c r="AF130" s="460">
        <f t="shared" si="1364"/>
        <v>0</v>
      </c>
      <c r="AG130" s="460">
        <f t="shared" si="1364"/>
        <v>0</v>
      </c>
      <c r="AH130" s="460">
        <f t="shared" si="1364"/>
        <v>0</v>
      </c>
      <c r="AI130" s="460">
        <f t="shared" si="1364"/>
        <v>0</v>
      </c>
      <c r="AJ130" s="460">
        <f t="shared" si="1364"/>
        <v>0</v>
      </c>
      <c r="AK130" s="460">
        <f t="shared" si="1364"/>
        <v>0</v>
      </c>
      <c r="AL130" s="460">
        <f t="shared" si="1364"/>
        <v>0</v>
      </c>
      <c r="AM130" s="460">
        <f t="shared" si="1364"/>
        <v>0</v>
      </c>
      <c r="AN130" s="460">
        <f t="shared" si="1364"/>
        <v>0</v>
      </c>
      <c r="AO130" s="460">
        <f t="shared" si="1364"/>
        <v>0</v>
      </c>
      <c r="AP130" s="460">
        <f t="shared" si="1364"/>
        <v>0</v>
      </c>
      <c r="AQ130" s="460">
        <f t="shared" si="1364"/>
        <v>0</v>
      </c>
      <c r="AR130" s="460">
        <f t="shared" si="1364"/>
        <v>0</v>
      </c>
      <c r="AS130" s="460">
        <f t="shared" si="1364"/>
        <v>0</v>
      </c>
      <c r="AT130" s="460">
        <f t="shared" si="1364"/>
        <v>0</v>
      </c>
      <c r="AU130" s="460">
        <f t="shared" si="1365"/>
        <v>0</v>
      </c>
      <c r="AV130" s="460">
        <f t="shared" si="1365"/>
        <v>0</v>
      </c>
      <c r="AW130" s="460">
        <f t="shared" si="1365"/>
        <v>0</v>
      </c>
      <c r="AX130" s="460">
        <f t="shared" si="1365"/>
        <v>0</v>
      </c>
      <c r="AY130" s="460">
        <f t="shared" si="1365"/>
        <v>0</v>
      </c>
      <c r="AZ130" s="460">
        <f t="shared" si="1365"/>
        <v>0</v>
      </c>
      <c r="BA130" s="460">
        <f t="shared" si="1365"/>
        <v>0</v>
      </c>
      <c r="BB130" s="460">
        <f t="shared" si="1365"/>
        <v>0</v>
      </c>
      <c r="BC130" s="460">
        <f t="shared" si="1365"/>
        <v>0</v>
      </c>
      <c r="BD130" s="460">
        <f t="shared" si="1365"/>
        <v>0</v>
      </c>
      <c r="BE130" s="460">
        <f t="shared" si="1365"/>
        <v>0</v>
      </c>
      <c r="BF130" s="460">
        <f t="shared" si="1365"/>
        <v>0</v>
      </c>
      <c r="BG130" s="460">
        <f t="shared" si="1365"/>
        <v>0</v>
      </c>
      <c r="BH130" s="460">
        <f t="shared" si="1365"/>
        <v>0</v>
      </c>
      <c r="BI130" s="460">
        <f t="shared" si="1365"/>
        <v>0</v>
      </c>
      <c r="BJ130" s="460">
        <f t="shared" si="1365"/>
        <v>0</v>
      </c>
      <c r="BK130" s="460">
        <f t="shared" si="1366"/>
        <v>0</v>
      </c>
      <c r="BL130" s="460">
        <f t="shared" si="1366"/>
        <v>0</v>
      </c>
      <c r="BM130" s="460">
        <f t="shared" si="1366"/>
        <v>0</v>
      </c>
      <c r="BN130" s="460">
        <f t="shared" si="1366"/>
        <v>0</v>
      </c>
      <c r="BO130" s="460">
        <f t="shared" si="1366"/>
        <v>0</v>
      </c>
      <c r="BP130" s="460">
        <f t="shared" si="1366"/>
        <v>0</v>
      </c>
      <c r="BQ130" s="460">
        <f t="shared" si="1366"/>
        <v>0</v>
      </c>
      <c r="BR130" s="460">
        <f t="shared" si="1366"/>
        <v>0</v>
      </c>
      <c r="BS130" s="460">
        <f t="shared" si="1366"/>
        <v>0</v>
      </c>
      <c r="BT130" s="460">
        <f t="shared" si="1366"/>
        <v>0</v>
      </c>
      <c r="BU130" s="460">
        <f t="shared" si="1366"/>
        <v>0</v>
      </c>
      <c r="BV130" s="460">
        <f t="shared" si="1366"/>
        <v>0</v>
      </c>
      <c r="BW130" s="460">
        <f t="shared" si="1366"/>
        <v>0</v>
      </c>
      <c r="BX130" s="460">
        <f t="shared" si="1366"/>
        <v>0</v>
      </c>
      <c r="BY130" s="460">
        <f t="shared" si="1366"/>
        <v>0</v>
      </c>
      <c r="BZ130" s="460">
        <f t="shared" si="1366"/>
        <v>0</v>
      </c>
      <c r="CA130" s="460">
        <f>IF(AND(CA$119&lt;$M$131,CA$119&gt;$K$131),CA$114*$E130*(1-$H130),0)</f>
        <v>0</v>
      </c>
      <c r="CB130" s="460">
        <f t="shared" si="1367"/>
        <v>0</v>
      </c>
      <c r="CC130" s="460">
        <f t="shared" si="1367"/>
        <v>0</v>
      </c>
      <c r="CD130" s="460">
        <f t="shared" si="1367"/>
        <v>0</v>
      </c>
      <c r="CE130" s="460">
        <f t="shared" si="1367"/>
        <v>0</v>
      </c>
      <c r="CF130" s="460">
        <f t="shared" si="1367"/>
        <v>0</v>
      </c>
      <c r="CG130" s="460">
        <f t="shared" si="1367"/>
        <v>0</v>
      </c>
      <c r="CH130" s="460">
        <f t="shared" si="1367"/>
        <v>0</v>
      </c>
      <c r="CI130" s="460">
        <f t="shared" si="1367"/>
        <v>0</v>
      </c>
      <c r="CJ130" s="460">
        <f t="shared" si="1367"/>
        <v>0</v>
      </c>
      <c r="CK130" s="460">
        <f t="shared" si="1367"/>
        <v>0</v>
      </c>
      <c r="CL130" s="460">
        <f t="shared" si="1367"/>
        <v>0</v>
      </c>
      <c r="CM130" s="460">
        <f t="shared" si="1367"/>
        <v>0</v>
      </c>
      <c r="CN130" s="460">
        <f t="shared" si="1367"/>
        <v>0</v>
      </c>
      <c r="CO130" s="460">
        <f t="shared" si="1367"/>
        <v>0</v>
      </c>
      <c r="CP130" s="460">
        <f t="shared" si="1367"/>
        <v>0</v>
      </c>
      <c r="CQ130" s="460">
        <f t="shared" si="1368"/>
        <v>0</v>
      </c>
      <c r="CR130" s="460">
        <f t="shared" si="1368"/>
        <v>0</v>
      </c>
      <c r="CS130" s="460">
        <f t="shared" si="1368"/>
        <v>0</v>
      </c>
      <c r="CT130" s="460">
        <f t="shared" si="1368"/>
        <v>0</v>
      </c>
      <c r="CU130" s="460">
        <f t="shared" si="1368"/>
        <v>0</v>
      </c>
      <c r="CV130" s="460">
        <f t="shared" si="1368"/>
        <v>0</v>
      </c>
      <c r="CW130" s="460">
        <f t="shared" si="1368"/>
        <v>0</v>
      </c>
      <c r="CX130" s="460">
        <f t="shared" si="1368"/>
        <v>0</v>
      </c>
      <c r="CY130" s="460">
        <f t="shared" si="1368"/>
        <v>0</v>
      </c>
      <c r="CZ130" s="460">
        <f t="shared" si="1368"/>
        <v>0</v>
      </c>
      <c r="DA130" s="460">
        <f t="shared" si="1368"/>
        <v>0</v>
      </c>
      <c r="DB130" s="460">
        <f t="shared" si="1368"/>
        <v>0</v>
      </c>
      <c r="DC130" s="460">
        <f t="shared" si="1368"/>
        <v>0</v>
      </c>
      <c r="DD130" s="460">
        <f t="shared" si="1368"/>
        <v>0</v>
      </c>
      <c r="DE130" s="460">
        <f t="shared" si="1368"/>
        <v>0</v>
      </c>
      <c r="DF130" s="460">
        <f t="shared" si="1368"/>
        <v>0</v>
      </c>
      <c r="DG130" s="460">
        <f t="shared" si="1369"/>
        <v>0</v>
      </c>
      <c r="DH130" s="460">
        <f t="shared" si="1369"/>
        <v>0</v>
      </c>
      <c r="DI130" s="460">
        <f t="shared" si="1369"/>
        <v>0</v>
      </c>
      <c r="DJ130" s="460">
        <f t="shared" si="1369"/>
        <v>0</v>
      </c>
      <c r="DK130" s="460">
        <f t="shared" si="1369"/>
        <v>0</v>
      </c>
      <c r="DL130" s="460">
        <f t="shared" si="1369"/>
        <v>0</v>
      </c>
      <c r="DM130" s="460">
        <f t="shared" si="1369"/>
        <v>0</v>
      </c>
      <c r="DN130" s="460">
        <f t="shared" si="1369"/>
        <v>0</v>
      </c>
      <c r="DO130" s="460">
        <f t="shared" si="1369"/>
        <v>0</v>
      </c>
      <c r="DP130" s="460">
        <f t="shared" si="1369"/>
        <v>0</v>
      </c>
      <c r="DQ130" s="460">
        <f t="shared" si="1369"/>
        <v>0</v>
      </c>
      <c r="DR130" s="460">
        <f t="shared" si="1369"/>
        <v>0</v>
      </c>
      <c r="DS130" s="460">
        <f t="shared" si="1369"/>
        <v>0</v>
      </c>
      <c r="DT130" s="460">
        <f t="shared" si="1369"/>
        <v>0</v>
      </c>
      <c r="DU130" s="460">
        <f t="shared" si="1370"/>
        <v>0</v>
      </c>
      <c r="DV130" s="460">
        <f t="shared" si="1370"/>
        <v>0</v>
      </c>
      <c r="DW130" s="460">
        <f t="shared" si="1370"/>
        <v>0</v>
      </c>
      <c r="DX130" s="460">
        <f t="shared" si="1370"/>
        <v>0</v>
      </c>
      <c r="DY130" s="460">
        <f t="shared" si="1370"/>
        <v>0</v>
      </c>
      <c r="DZ130" s="460">
        <f t="shared" si="1370"/>
        <v>0</v>
      </c>
      <c r="EA130" s="460">
        <f t="shared" si="1370"/>
        <v>0</v>
      </c>
      <c r="EB130" s="460">
        <f t="shared" si="1370"/>
        <v>0</v>
      </c>
      <c r="EC130" s="460">
        <f t="shared" si="1370"/>
        <v>0</v>
      </c>
      <c r="ED130" s="460">
        <f t="shared" si="1370"/>
        <v>0</v>
      </c>
      <c r="EE130" s="47"/>
    </row>
    <row r="131" spans="1:135">
      <c r="A131" s="1" t="str">
        <f>$B$17</f>
        <v xml:space="preserve">Investor C </v>
      </c>
      <c r="D131" t="s">
        <v>319</v>
      </c>
      <c r="E131" s="163">
        <f>$D$17</f>
        <v>0</v>
      </c>
      <c r="G131" t="s">
        <v>323</v>
      </c>
      <c r="H131" s="163">
        <f>'Project Summary'!M25</f>
        <v>0</v>
      </c>
      <c r="I131" s="84"/>
      <c r="J131" s="167" t="s">
        <v>324</v>
      </c>
      <c r="K131" s="657">
        <f>'Project Summary'!M21</f>
        <v>0.06</v>
      </c>
      <c r="L131" s="166" t="s">
        <v>325</v>
      </c>
      <c r="M131" s="654">
        <f>'Project Summary'!M22</f>
        <v>0.12</v>
      </c>
      <c r="N131" s="1433"/>
      <c r="O131" s="460">
        <f t="shared" si="1363"/>
        <v>0</v>
      </c>
      <c r="P131" s="460">
        <f t="shared" si="1363"/>
        <v>0</v>
      </c>
      <c r="Q131" s="460">
        <f t="shared" si="1363"/>
        <v>0</v>
      </c>
      <c r="R131" s="460">
        <f t="shared" si="1363"/>
        <v>0</v>
      </c>
      <c r="S131" s="460">
        <f t="shared" si="1363"/>
        <v>0</v>
      </c>
      <c r="T131" s="460">
        <f t="shared" si="1363"/>
        <v>0</v>
      </c>
      <c r="U131" s="460">
        <f t="shared" si="1363"/>
        <v>0</v>
      </c>
      <c r="V131" s="460">
        <f t="shared" si="1363"/>
        <v>0</v>
      </c>
      <c r="W131" s="460">
        <f t="shared" si="1363"/>
        <v>0</v>
      </c>
      <c r="X131" s="460">
        <f t="shared" si="1363"/>
        <v>0</v>
      </c>
      <c r="Y131" s="460">
        <f t="shared" si="1363"/>
        <v>0</v>
      </c>
      <c r="Z131" s="460">
        <f t="shared" si="1363"/>
        <v>0</v>
      </c>
      <c r="AA131" s="460">
        <f t="shared" si="1363"/>
        <v>0</v>
      </c>
      <c r="AB131" s="460">
        <f t="shared" si="1363"/>
        <v>0</v>
      </c>
      <c r="AC131" s="460">
        <f t="shared" si="1363"/>
        <v>0</v>
      </c>
      <c r="AD131" s="460">
        <f t="shared" si="1363"/>
        <v>0</v>
      </c>
      <c r="AE131" s="460">
        <f t="shared" si="1364"/>
        <v>0</v>
      </c>
      <c r="AF131" s="460">
        <f t="shared" si="1364"/>
        <v>0</v>
      </c>
      <c r="AG131" s="460">
        <f t="shared" si="1364"/>
        <v>0</v>
      </c>
      <c r="AH131" s="460">
        <f t="shared" si="1364"/>
        <v>0</v>
      </c>
      <c r="AI131" s="460">
        <f t="shared" si="1364"/>
        <v>0</v>
      </c>
      <c r="AJ131" s="460">
        <f t="shared" si="1364"/>
        <v>0</v>
      </c>
      <c r="AK131" s="460">
        <f t="shared" si="1364"/>
        <v>0</v>
      </c>
      <c r="AL131" s="460">
        <f t="shared" si="1364"/>
        <v>0</v>
      </c>
      <c r="AM131" s="460">
        <f t="shared" si="1364"/>
        <v>0</v>
      </c>
      <c r="AN131" s="460">
        <f t="shared" si="1364"/>
        <v>0</v>
      </c>
      <c r="AO131" s="460">
        <f t="shared" si="1364"/>
        <v>0</v>
      </c>
      <c r="AP131" s="460">
        <f t="shared" si="1364"/>
        <v>0</v>
      </c>
      <c r="AQ131" s="460">
        <f t="shared" si="1364"/>
        <v>0</v>
      </c>
      <c r="AR131" s="460">
        <f t="shared" si="1364"/>
        <v>0</v>
      </c>
      <c r="AS131" s="460">
        <f t="shared" si="1364"/>
        <v>0</v>
      </c>
      <c r="AT131" s="460">
        <f t="shared" si="1364"/>
        <v>0</v>
      </c>
      <c r="AU131" s="460">
        <f t="shared" si="1365"/>
        <v>0</v>
      </c>
      <c r="AV131" s="460">
        <f t="shared" si="1365"/>
        <v>0</v>
      </c>
      <c r="AW131" s="460">
        <f t="shared" si="1365"/>
        <v>0</v>
      </c>
      <c r="AX131" s="460">
        <f t="shared" si="1365"/>
        <v>0</v>
      </c>
      <c r="AY131" s="460">
        <f t="shared" si="1365"/>
        <v>0</v>
      </c>
      <c r="AZ131" s="460">
        <f t="shared" si="1365"/>
        <v>0</v>
      </c>
      <c r="BA131" s="460">
        <f t="shared" si="1365"/>
        <v>0</v>
      </c>
      <c r="BB131" s="460">
        <f t="shared" si="1365"/>
        <v>0</v>
      </c>
      <c r="BC131" s="460">
        <f t="shared" si="1365"/>
        <v>0</v>
      </c>
      <c r="BD131" s="460">
        <f t="shared" si="1365"/>
        <v>0</v>
      </c>
      <c r="BE131" s="460">
        <f t="shared" si="1365"/>
        <v>0</v>
      </c>
      <c r="BF131" s="460">
        <f t="shared" si="1365"/>
        <v>0</v>
      </c>
      <c r="BG131" s="460">
        <f t="shared" si="1365"/>
        <v>0</v>
      </c>
      <c r="BH131" s="460">
        <f t="shared" si="1365"/>
        <v>0</v>
      </c>
      <c r="BI131" s="460">
        <f t="shared" si="1365"/>
        <v>0</v>
      </c>
      <c r="BJ131" s="460">
        <f t="shared" si="1365"/>
        <v>0</v>
      </c>
      <c r="BK131" s="460">
        <f t="shared" si="1366"/>
        <v>0</v>
      </c>
      <c r="BL131" s="460">
        <f t="shared" si="1366"/>
        <v>0</v>
      </c>
      <c r="BM131" s="460">
        <f t="shared" si="1366"/>
        <v>0</v>
      </c>
      <c r="BN131" s="460">
        <f t="shared" si="1366"/>
        <v>0</v>
      </c>
      <c r="BO131" s="460">
        <f t="shared" si="1366"/>
        <v>0</v>
      </c>
      <c r="BP131" s="460">
        <f t="shared" si="1366"/>
        <v>0</v>
      </c>
      <c r="BQ131" s="460">
        <f t="shared" si="1366"/>
        <v>0</v>
      </c>
      <c r="BR131" s="460">
        <f t="shared" si="1366"/>
        <v>0</v>
      </c>
      <c r="BS131" s="460">
        <f t="shared" si="1366"/>
        <v>0</v>
      </c>
      <c r="BT131" s="460">
        <f t="shared" si="1366"/>
        <v>0</v>
      </c>
      <c r="BU131" s="460">
        <f t="shared" si="1366"/>
        <v>0</v>
      </c>
      <c r="BV131" s="460">
        <f t="shared" si="1366"/>
        <v>0</v>
      </c>
      <c r="BW131" s="460">
        <f t="shared" si="1366"/>
        <v>0</v>
      </c>
      <c r="BX131" s="460">
        <f t="shared" si="1366"/>
        <v>0</v>
      </c>
      <c r="BY131" s="460">
        <f t="shared" si="1366"/>
        <v>0</v>
      </c>
      <c r="BZ131" s="460">
        <f t="shared" si="1366"/>
        <v>0</v>
      </c>
      <c r="CA131" s="460">
        <f t="shared" si="1367"/>
        <v>0</v>
      </c>
      <c r="CB131" s="460">
        <f t="shared" si="1367"/>
        <v>0</v>
      </c>
      <c r="CC131" s="460">
        <f t="shared" si="1367"/>
        <v>0</v>
      </c>
      <c r="CD131" s="460">
        <f t="shared" si="1367"/>
        <v>0</v>
      </c>
      <c r="CE131" s="460">
        <f t="shared" si="1367"/>
        <v>0</v>
      </c>
      <c r="CF131" s="460">
        <f t="shared" si="1367"/>
        <v>0</v>
      </c>
      <c r="CG131" s="460">
        <f t="shared" si="1367"/>
        <v>0</v>
      </c>
      <c r="CH131" s="460">
        <f t="shared" si="1367"/>
        <v>0</v>
      </c>
      <c r="CI131" s="460">
        <f t="shared" si="1367"/>
        <v>0</v>
      </c>
      <c r="CJ131" s="460">
        <f t="shared" si="1367"/>
        <v>0</v>
      </c>
      <c r="CK131" s="460">
        <f t="shared" si="1367"/>
        <v>0</v>
      </c>
      <c r="CL131" s="460">
        <f t="shared" si="1367"/>
        <v>0</v>
      </c>
      <c r="CM131" s="460">
        <f t="shared" si="1367"/>
        <v>0</v>
      </c>
      <c r="CN131" s="460">
        <f t="shared" si="1367"/>
        <v>0</v>
      </c>
      <c r="CO131" s="460">
        <f t="shared" si="1367"/>
        <v>0</v>
      </c>
      <c r="CP131" s="460">
        <f t="shared" si="1367"/>
        <v>0</v>
      </c>
      <c r="CQ131" s="460">
        <f t="shared" si="1368"/>
        <v>0</v>
      </c>
      <c r="CR131" s="460">
        <f t="shared" si="1368"/>
        <v>0</v>
      </c>
      <c r="CS131" s="460">
        <f t="shared" si="1368"/>
        <v>0</v>
      </c>
      <c r="CT131" s="460">
        <f t="shared" si="1368"/>
        <v>0</v>
      </c>
      <c r="CU131" s="460">
        <f t="shared" si="1368"/>
        <v>0</v>
      </c>
      <c r="CV131" s="460">
        <f t="shared" si="1368"/>
        <v>0</v>
      </c>
      <c r="CW131" s="460">
        <f t="shared" si="1368"/>
        <v>0</v>
      </c>
      <c r="CX131" s="460">
        <f t="shared" si="1368"/>
        <v>0</v>
      </c>
      <c r="CY131" s="460">
        <f t="shared" si="1368"/>
        <v>0</v>
      </c>
      <c r="CZ131" s="460">
        <f t="shared" si="1368"/>
        <v>0</v>
      </c>
      <c r="DA131" s="460">
        <f t="shared" si="1368"/>
        <v>0</v>
      </c>
      <c r="DB131" s="460">
        <f t="shared" si="1368"/>
        <v>0</v>
      </c>
      <c r="DC131" s="460">
        <f t="shared" si="1368"/>
        <v>0</v>
      </c>
      <c r="DD131" s="460">
        <f t="shared" si="1368"/>
        <v>0</v>
      </c>
      <c r="DE131" s="460">
        <f t="shared" si="1368"/>
        <v>0</v>
      </c>
      <c r="DF131" s="460">
        <f t="shared" si="1368"/>
        <v>0</v>
      </c>
      <c r="DG131" s="460">
        <f t="shared" si="1369"/>
        <v>0</v>
      </c>
      <c r="DH131" s="460">
        <f t="shared" si="1369"/>
        <v>0</v>
      </c>
      <c r="DI131" s="460">
        <f t="shared" si="1369"/>
        <v>0</v>
      </c>
      <c r="DJ131" s="460">
        <f t="shared" si="1369"/>
        <v>0</v>
      </c>
      <c r="DK131" s="460">
        <f t="shared" si="1369"/>
        <v>0</v>
      </c>
      <c r="DL131" s="460">
        <f t="shared" si="1369"/>
        <v>0</v>
      </c>
      <c r="DM131" s="460">
        <f t="shared" si="1369"/>
        <v>0</v>
      </c>
      <c r="DN131" s="460">
        <f t="shared" si="1369"/>
        <v>0</v>
      </c>
      <c r="DO131" s="460">
        <f t="shared" si="1369"/>
        <v>0</v>
      </c>
      <c r="DP131" s="460">
        <f t="shared" si="1369"/>
        <v>0</v>
      </c>
      <c r="DQ131" s="460">
        <f t="shared" si="1369"/>
        <v>0</v>
      </c>
      <c r="DR131" s="460">
        <f t="shared" si="1369"/>
        <v>0</v>
      </c>
      <c r="DS131" s="460">
        <f t="shared" si="1369"/>
        <v>0</v>
      </c>
      <c r="DT131" s="460">
        <f t="shared" si="1369"/>
        <v>0</v>
      </c>
      <c r="DU131" s="460">
        <f t="shared" si="1370"/>
        <v>0</v>
      </c>
      <c r="DV131" s="460">
        <f t="shared" si="1370"/>
        <v>0</v>
      </c>
      <c r="DW131" s="460">
        <f t="shared" si="1370"/>
        <v>0</v>
      </c>
      <c r="DX131" s="460">
        <f t="shared" si="1370"/>
        <v>0</v>
      </c>
      <c r="DY131" s="460">
        <f t="shared" si="1370"/>
        <v>0</v>
      </c>
      <c r="DZ131" s="460">
        <f t="shared" si="1370"/>
        <v>0</v>
      </c>
      <c r="EA131" s="460">
        <f t="shared" si="1370"/>
        <v>0</v>
      </c>
      <c r="EB131" s="460">
        <f t="shared" si="1370"/>
        <v>0</v>
      </c>
      <c r="EC131" s="460">
        <f t="shared" si="1370"/>
        <v>0</v>
      </c>
      <c r="ED131" s="460">
        <f t="shared" si="1370"/>
        <v>0</v>
      </c>
      <c r="EE131" s="47"/>
    </row>
    <row r="132" spans="1:135">
      <c r="A132" s="1" t="str">
        <f>$B$18</f>
        <v>Investor D</v>
      </c>
      <c r="D132" t="s">
        <v>319</v>
      </c>
      <c r="E132" s="163">
        <f>$D$18</f>
        <v>0</v>
      </c>
      <c r="G132" t="s">
        <v>323</v>
      </c>
      <c r="H132" s="163">
        <f>'Project Summary'!M26</f>
        <v>0</v>
      </c>
      <c r="I132" s="84"/>
      <c r="J132" s="165"/>
      <c r="K132" s="657"/>
      <c r="L132" s="166"/>
      <c r="M132" s="654"/>
      <c r="N132" s="1433"/>
      <c r="O132" s="460">
        <f t="shared" si="1363"/>
        <v>0</v>
      </c>
      <c r="P132" s="460">
        <f t="shared" si="1363"/>
        <v>0</v>
      </c>
      <c r="Q132" s="460">
        <f t="shared" si="1363"/>
        <v>0</v>
      </c>
      <c r="R132" s="460">
        <f t="shared" si="1363"/>
        <v>0</v>
      </c>
      <c r="S132" s="460">
        <f t="shared" si="1363"/>
        <v>0</v>
      </c>
      <c r="T132" s="460">
        <f t="shared" si="1363"/>
        <v>0</v>
      </c>
      <c r="U132" s="460">
        <f t="shared" si="1363"/>
        <v>0</v>
      </c>
      <c r="V132" s="460">
        <f t="shared" si="1363"/>
        <v>0</v>
      </c>
      <c r="W132" s="460">
        <f t="shared" si="1363"/>
        <v>0</v>
      </c>
      <c r="X132" s="460">
        <f t="shared" si="1363"/>
        <v>0</v>
      </c>
      <c r="Y132" s="460">
        <f t="shared" si="1363"/>
        <v>0</v>
      </c>
      <c r="Z132" s="460">
        <f t="shared" si="1363"/>
        <v>0</v>
      </c>
      <c r="AA132" s="460">
        <f t="shared" si="1363"/>
        <v>0</v>
      </c>
      <c r="AB132" s="460">
        <f t="shared" si="1363"/>
        <v>0</v>
      </c>
      <c r="AC132" s="460">
        <f t="shared" si="1363"/>
        <v>0</v>
      </c>
      <c r="AD132" s="460">
        <f t="shared" si="1363"/>
        <v>0</v>
      </c>
      <c r="AE132" s="460">
        <f t="shared" si="1364"/>
        <v>0</v>
      </c>
      <c r="AF132" s="460">
        <f t="shared" si="1364"/>
        <v>0</v>
      </c>
      <c r="AG132" s="460">
        <f t="shared" si="1364"/>
        <v>0</v>
      </c>
      <c r="AH132" s="460">
        <f t="shared" si="1364"/>
        <v>0</v>
      </c>
      <c r="AI132" s="460">
        <f t="shared" si="1364"/>
        <v>0</v>
      </c>
      <c r="AJ132" s="460">
        <f t="shared" si="1364"/>
        <v>0</v>
      </c>
      <c r="AK132" s="460">
        <f t="shared" si="1364"/>
        <v>0</v>
      </c>
      <c r="AL132" s="460">
        <f t="shared" si="1364"/>
        <v>0</v>
      </c>
      <c r="AM132" s="460">
        <f t="shared" si="1364"/>
        <v>0</v>
      </c>
      <c r="AN132" s="460">
        <f t="shared" si="1364"/>
        <v>0</v>
      </c>
      <c r="AO132" s="460">
        <f t="shared" si="1364"/>
        <v>0</v>
      </c>
      <c r="AP132" s="460">
        <f t="shared" si="1364"/>
        <v>0</v>
      </c>
      <c r="AQ132" s="460">
        <f t="shared" si="1364"/>
        <v>0</v>
      </c>
      <c r="AR132" s="460">
        <f t="shared" si="1364"/>
        <v>0</v>
      </c>
      <c r="AS132" s="460">
        <f t="shared" si="1364"/>
        <v>0</v>
      </c>
      <c r="AT132" s="460">
        <f t="shared" si="1364"/>
        <v>0</v>
      </c>
      <c r="AU132" s="460">
        <f t="shared" si="1365"/>
        <v>0</v>
      </c>
      <c r="AV132" s="460">
        <f t="shared" si="1365"/>
        <v>0</v>
      </c>
      <c r="AW132" s="460">
        <f t="shared" si="1365"/>
        <v>0</v>
      </c>
      <c r="AX132" s="460">
        <f t="shared" si="1365"/>
        <v>0</v>
      </c>
      <c r="AY132" s="460">
        <f t="shared" si="1365"/>
        <v>0</v>
      </c>
      <c r="AZ132" s="460">
        <f t="shared" si="1365"/>
        <v>0</v>
      </c>
      <c r="BA132" s="460">
        <f t="shared" si="1365"/>
        <v>0</v>
      </c>
      <c r="BB132" s="460">
        <f t="shared" si="1365"/>
        <v>0</v>
      </c>
      <c r="BC132" s="460">
        <f t="shared" si="1365"/>
        <v>0</v>
      </c>
      <c r="BD132" s="460">
        <f t="shared" si="1365"/>
        <v>0</v>
      </c>
      <c r="BE132" s="460">
        <f t="shared" si="1365"/>
        <v>0</v>
      </c>
      <c r="BF132" s="460">
        <f t="shared" si="1365"/>
        <v>0</v>
      </c>
      <c r="BG132" s="460">
        <f t="shared" si="1365"/>
        <v>0</v>
      </c>
      <c r="BH132" s="460">
        <f t="shared" si="1365"/>
        <v>0</v>
      </c>
      <c r="BI132" s="460">
        <f t="shared" si="1365"/>
        <v>0</v>
      </c>
      <c r="BJ132" s="460">
        <f t="shared" si="1365"/>
        <v>0</v>
      </c>
      <c r="BK132" s="460">
        <f t="shared" si="1366"/>
        <v>0</v>
      </c>
      <c r="BL132" s="460">
        <f t="shared" si="1366"/>
        <v>0</v>
      </c>
      <c r="BM132" s="460">
        <f t="shared" si="1366"/>
        <v>0</v>
      </c>
      <c r="BN132" s="460">
        <f t="shared" si="1366"/>
        <v>0</v>
      </c>
      <c r="BO132" s="460">
        <f t="shared" si="1366"/>
        <v>0</v>
      </c>
      <c r="BP132" s="460">
        <f t="shared" si="1366"/>
        <v>0</v>
      </c>
      <c r="BQ132" s="460">
        <f t="shared" si="1366"/>
        <v>0</v>
      </c>
      <c r="BR132" s="460">
        <f t="shared" si="1366"/>
        <v>0</v>
      </c>
      <c r="BS132" s="460">
        <f t="shared" si="1366"/>
        <v>0</v>
      </c>
      <c r="BT132" s="460">
        <f t="shared" si="1366"/>
        <v>0</v>
      </c>
      <c r="BU132" s="460">
        <f t="shared" si="1366"/>
        <v>0</v>
      </c>
      <c r="BV132" s="460">
        <f t="shared" si="1366"/>
        <v>0</v>
      </c>
      <c r="BW132" s="460">
        <f t="shared" si="1366"/>
        <v>0</v>
      </c>
      <c r="BX132" s="460">
        <f t="shared" si="1366"/>
        <v>0</v>
      </c>
      <c r="BY132" s="460">
        <f t="shared" si="1366"/>
        <v>0</v>
      </c>
      <c r="BZ132" s="460">
        <f t="shared" si="1366"/>
        <v>0</v>
      </c>
      <c r="CA132" s="460">
        <f t="shared" si="1367"/>
        <v>0</v>
      </c>
      <c r="CB132" s="460">
        <f t="shared" si="1367"/>
        <v>0</v>
      </c>
      <c r="CC132" s="460">
        <f t="shared" si="1367"/>
        <v>0</v>
      </c>
      <c r="CD132" s="460">
        <f t="shared" si="1367"/>
        <v>0</v>
      </c>
      <c r="CE132" s="460">
        <f t="shared" si="1367"/>
        <v>0</v>
      </c>
      <c r="CF132" s="460">
        <f t="shared" si="1367"/>
        <v>0</v>
      </c>
      <c r="CG132" s="460">
        <f t="shared" si="1367"/>
        <v>0</v>
      </c>
      <c r="CH132" s="460">
        <f t="shared" si="1367"/>
        <v>0</v>
      </c>
      <c r="CI132" s="460">
        <f t="shared" si="1367"/>
        <v>0</v>
      </c>
      <c r="CJ132" s="460">
        <f t="shared" si="1367"/>
        <v>0</v>
      </c>
      <c r="CK132" s="460">
        <f t="shared" si="1367"/>
        <v>0</v>
      </c>
      <c r="CL132" s="460">
        <f t="shared" si="1367"/>
        <v>0</v>
      </c>
      <c r="CM132" s="460">
        <f t="shared" si="1367"/>
        <v>0</v>
      </c>
      <c r="CN132" s="460">
        <f t="shared" si="1367"/>
        <v>0</v>
      </c>
      <c r="CO132" s="460">
        <f t="shared" si="1367"/>
        <v>0</v>
      </c>
      <c r="CP132" s="460">
        <f t="shared" si="1367"/>
        <v>0</v>
      </c>
      <c r="CQ132" s="460">
        <f t="shared" si="1368"/>
        <v>0</v>
      </c>
      <c r="CR132" s="460">
        <f t="shared" si="1368"/>
        <v>0</v>
      </c>
      <c r="CS132" s="460">
        <f t="shared" si="1368"/>
        <v>0</v>
      </c>
      <c r="CT132" s="460">
        <f t="shared" si="1368"/>
        <v>0</v>
      </c>
      <c r="CU132" s="460">
        <f t="shared" si="1368"/>
        <v>0</v>
      </c>
      <c r="CV132" s="460">
        <f t="shared" si="1368"/>
        <v>0</v>
      </c>
      <c r="CW132" s="460">
        <f t="shared" si="1368"/>
        <v>0</v>
      </c>
      <c r="CX132" s="460">
        <f t="shared" si="1368"/>
        <v>0</v>
      </c>
      <c r="CY132" s="460">
        <f t="shared" si="1368"/>
        <v>0</v>
      </c>
      <c r="CZ132" s="460">
        <f t="shared" si="1368"/>
        <v>0</v>
      </c>
      <c r="DA132" s="460">
        <f t="shared" si="1368"/>
        <v>0</v>
      </c>
      <c r="DB132" s="460">
        <f t="shared" si="1368"/>
        <v>0</v>
      </c>
      <c r="DC132" s="460">
        <f t="shared" si="1368"/>
        <v>0</v>
      </c>
      <c r="DD132" s="460">
        <f t="shared" si="1368"/>
        <v>0</v>
      </c>
      <c r="DE132" s="460">
        <f t="shared" si="1368"/>
        <v>0</v>
      </c>
      <c r="DF132" s="460">
        <f t="shared" si="1368"/>
        <v>0</v>
      </c>
      <c r="DG132" s="460">
        <f t="shared" si="1369"/>
        <v>0</v>
      </c>
      <c r="DH132" s="460">
        <f t="shared" si="1369"/>
        <v>0</v>
      </c>
      <c r="DI132" s="460">
        <f t="shared" si="1369"/>
        <v>0</v>
      </c>
      <c r="DJ132" s="460">
        <f t="shared" si="1369"/>
        <v>0</v>
      </c>
      <c r="DK132" s="460">
        <f t="shared" si="1369"/>
        <v>0</v>
      </c>
      <c r="DL132" s="460">
        <f t="shared" si="1369"/>
        <v>0</v>
      </c>
      <c r="DM132" s="460">
        <f t="shared" si="1369"/>
        <v>0</v>
      </c>
      <c r="DN132" s="460">
        <f t="shared" si="1369"/>
        <v>0</v>
      </c>
      <c r="DO132" s="460">
        <f t="shared" si="1369"/>
        <v>0</v>
      </c>
      <c r="DP132" s="460">
        <f t="shared" si="1369"/>
        <v>0</v>
      </c>
      <c r="DQ132" s="460">
        <f t="shared" si="1369"/>
        <v>0</v>
      </c>
      <c r="DR132" s="460">
        <f t="shared" si="1369"/>
        <v>0</v>
      </c>
      <c r="DS132" s="460">
        <f t="shared" si="1369"/>
        <v>0</v>
      </c>
      <c r="DT132" s="460">
        <f t="shared" si="1369"/>
        <v>0</v>
      </c>
      <c r="DU132" s="460">
        <f t="shared" si="1370"/>
        <v>0</v>
      </c>
      <c r="DV132" s="460">
        <f t="shared" si="1370"/>
        <v>0</v>
      </c>
      <c r="DW132" s="460">
        <f t="shared" si="1370"/>
        <v>0</v>
      </c>
      <c r="DX132" s="460">
        <f t="shared" si="1370"/>
        <v>0</v>
      </c>
      <c r="DY132" s="460">
        <f t="shared" si="1370"/>
        <v>0</v>
      </c>
      <c r="DZ132" s="460">
        <f t="shared" si="1370"/>
        <v>0</v>
      </c>
      <c r="EA132" s="460">
        <f t="shared" si="1370"/>
        <v>0</v>
      </c>
      <c r="EB132" s="460">
        <f t="shared" si="1370"/>
        <v>0</v>
      </c>
      <c r="EC132" s="460">
        <f t="shared" si="1370"/>
        <v>0</v>
      </c>
      <c r="ED132" s="460">
        <f t="shared" si="1370"/>
        <v>0</v>
      </c>
      <c r="EE132" s="47"/>
    </row>
    <row r="133" spans="1:135">
      <c r="A133" s="1" t="str">
        <f>$B$19</f>
        <v>Investor E</v>
      </c>
      <c r="D133" t="s">
        <v>319</v>
      </c>
      <c r="E133" s="163">
        <f>$D$19</f>
        <v>0</v>
      </c>
      <c r="G133" t="s">
        <v>323</v>
      </c>
      <c r="H133" s="163">
        <f>'Project Summary'!M27</f>
        <v>0</v>
      </c>
      <c r="I133" s="84"/>
      <c r="J133" s="168"/>
      <c r="K133" s="659"/>
      <c r="L133" s="169"/>
      <c r="M133" s="655"/>
      <c r="N133" s="1433"/>
      <c r="O133" s="460">
        <f t="shared" si="1363"/>
        <v>0</v>
      </c>
      <c r="P133" s="460">
        <f t="shared" si="1363"/>
        <v>0</v>
      </c>
      <c r="Q133" s="460">
        <f t="shared" si="1363"/>
        <v>0</v>
      </c>
      <c r="R133" s="460">
        <f t="shared" si="1363"/>
        <v>0</v>
      </c>
      <c r="S133" s="460">
        <f t="shared" si="1363"/>
        <v>0</v>
      </c>
      <c r="T133" s="460">
        <f t="shared" si="1363"/>
        <v>0</v>
      </c>
      <c r="U133" s="460">
        <f t="shared" si="1363"/>
        <v>0</v>
      </c>
      <c r="V133" s="460">
        <f t="shared" si="1363"/>
        <v>0</v>
      </c>
      <c r="W133" s="460">
        <f t="shared" si="1363"/>
        <v>0</v>
      </c>
      <c r="X133" s="460">
        <f t="shared" si="1363"/>
        <v>0</v>
      </c>
      <c r="Y133" s="460">
        <f t="shared" si="1363"/>
        <v>0</v>
      </c>
      <c r="Z133" s="460">
        <f t="shared" si="1363"/>
        <v>0</v>
      </c>
      <c r="AA133" s="460">
        <f t="shared" si="1363"/>
        <v>0</v>
      </c>
      <c r="AB133" s="460">
        <f t="shared" si="1363"/>
        <v>0</v>
      </c>
      <c r="AC133" s="460">
        <f t="shared" si="1363"/>
        <v>0</v>
      </c>
      <c r="AD133" s="460">
        <f t="shared" si="1363"/>
        <v>0</v>
      </c>
      <c r="AE133" s="460">
        <f t="shared" si="1364"/>
        <v>0</v>
      </c>
      <c r="AF133" s="460">
        <f t="shared" si="1364"/>
        <v>0</v>
      </c>
      <c r="AG133" s="460">
        <f t="shared" si="1364"/>
        <v>0</v>
      </c>
      <c r="AH133" s="460">
        <f t="shared" si="1364"/>
        <v>0</v>
      </c>
      <c r="AI133" s="460">
        <f t="shared" si="1364"/>
        <v>0</v>
      </c>
      <c r="AJ133" s="460">
        <f t="shared" si="1364"/>
        <v>0</v>
      </c>
      <c r="AK133" s="460">
        <f t="shared" si="1364"/>
        <v>0</v>
      </c>
      <c r="AL133" s="460">
        <f t="shared" si="1364"/>
        <v>0</v>
      </c>
      <c r="AM133" s="460">
        <f t="shared" si="1364"/>
        <v>0</v>
      </c>
      <c r="AN133" s="460">
        <f t="shared" si="1364"/>
        <v>0</v>
      </c>
      <c r="AO133" s="460">
        <f t="shared" si="1364"/>
        <v>0</v>
      </c>
      <c r="AP133" s="460">
        <f t="shared" si="1364"/>
        <v>0</v>
      </c>
      <c r="AQ133" s="460">
        <f t="shared" si="1364"/>
        <v>0</v>
      </c>
      <c r="AR133" s="460">
        <f t="shared" si="1364"/>
        <v>0</v>
      </c>
      <c r="AS133" s="460">
        <f t="shared" si="1364"/>
        <v>0</v>
      </c>
      <c r="AT133" s="460">
        <f t="shared" si="1364"/>
        <v>0</v>
      </c>
      <c r="AU133" s="460">
        <f t="shared" si="1365"/>
        <v>0</v>
      </c>
      <c r="AV133" s="460">
        <f t="shared" si="1365"/>
        <v>0</v>
      </c>
      <c r="AW133" s="460">
        <f t="shared" si="1365"/>
        <v>0</v>
      </c>
      <c r="AX133" s="460">
        <f t="shared" si="1365"/>
        <v>0</v>
      </c>
      <c r="AY133" s="460">
        <f t="shared" si="1365"/>
        <v>0</v>
      </c>
      <c r="AZ133" s="460">
        <f t="shared" si="1365"/>
        <v>0</v>
      </c>
      <c r="BA133" s="460">
        <f t="shared" si="1365"/>
        <v>0</v>
      </c>
      <c r="BB133" s="460">
        <f t="shared" si="1365"/>
        <v>0</v>
      </c>
      <c r="BC133" s="460">
        <f t="shared" si="1365"/>
        <v>0</v>
      </c>
      <c r="BD133" s="460">
        <f t="shared" si="1365"/>
        <v>0</v>
      </c>
      <c r="BE133" s="460">
        <f t="shared" si="1365"/>
        <v>0</v>
      </c>
      <c r="BF133" s="460">
        <f t="shared" si="1365"/>
        <v>0</v>
      </c>
      <c r="BG133" s="460">
        <f t="shared" si="1365"/>
        <v>0</v>
      </c>
      <c r="BH133" s="460">
        <f t="shared" si="1365"/>
        <v>0</v>
      </c>
      <c r="BI133" s="460">
        <f t="shared" si="1365"/>
        <v>0</v>
      </c>
      <c r="BJ133" s="460">
        <f t="shared" si="1365"/>
        <v>0</v>
      </c>
      <c r="BK133" s="460">
        <f t="shared" si="1366"/>
        <v>0</v>
      </c>
      <c r="BL133" s="460">
        <f t="shared" si="1366"/>
        <v>0</v>
      </c>
      <c r="BM133" s="460">
        <f t="shared" si="1366"/>
        <v>0</v>
      </c>
      <c r="BN133" s="460">
        <f t="shared" si="1366"/>
        <v>0</v>
      </c>
      <c r="BO133" s="460">
        <f t="shared" si="1366"/>
        <v>0</v>
      </c>
      <c r="BP133" s="460">
        <f t="shared" si="1366"/>
        <v>0</v>
      </c>
      <c r="BQ133" s="460">
        <f t="shared" si="1366"/>
        <v>0</v>
      </c>
      <c r="BR133" s="460">
        <f t="shared" si="1366"/>
        <v>0</v>
      </c>
      <c r="BS133" s="460">
        <f t="shared" si="1366"/>
        <v>0</v>
      </c>
      <c r="BT133" s="460">
        <f t="shared" si="1366"/>
        <v>0</v>
      </c>
      <c r="BU133" s="460">
        <f t="shared" si="1366"/>
        <v>0</v>
      </c>
      <c r="BV133" s="460">
        <f t="shared" si="1366"/>
        <v>0</v>
      </c>
      <c r="BW133" s="460">
        <f t="shared" si="1366"/>
        <v>0</v>
      </c>
      <c r="BX133" s="460">
        <f t="shared" si="1366"/>
        <v>0</v>
      </c>
      <c r="BY133" s="460">
        <f t="shared" si="1366"/>
        <v>0</v>
      </c>
      <c r="BZ133" s="460">
        <f t="shared" si="1366"/>
        <v>0</v>
      </c>
      <c r="CA133" s="460">
        <f t="shared" si="1367"/>
        <v>0</v>
      </c>
      <c r="CB133" s="460">
        <f t="shared" si="1367"/>
        <v>0</v>
      </c>
      <c r="CC133" s="460">
        <f t="shared" si="1367"/>
        <v>0</v>
      </c>
      <c r="CD133" s="460">
        <f t="shared" si="1367"/>
        <v>0</v>
      </c>
      <c r="CE133" s="460">
        <f t="shared" si="1367"/>
        <v>0</v>
      </c>
      <c r="CF133" s="460">
        <f t="shared" si="1367"/>
        <v>0</v>
      </c>
      <c r="CG133" s="460">
        <f t="shared" si="1367"/>
        <v>0</v>
      </c>
      <c r="CH133" s="460">
        <f t="shared" si="1367"/>
        <v>0</v>
      </c>
      <c r="CI133" s="460">
        <f t="shared" si="1367"/>
        <v>0</v>
      </c>
      <c r="CJ133" s="460">
        <f t="shared" si="1367"/>
        <v>0</v>
      </c>
      <c r="CK133" s="460">
        <f t="shared" si="1367"/>
        <v>0</v>
      </c>
      <c r="CL133" s="460">
        <f t="shared" si="1367"/>
        <v>0</v>
      </c>
      <c r="CM133" s="460">
        <f t="shared" si="1367"/>
        <v>0</v>
      </c>
      <c r="CN133" s="460">
        <f t="shared" si="1367"/>
        <v>0</v>
      </c>
      <c r="CO133" s="460">
        <f t="shared" si="1367"/>
        <v>0</v>
      </c>
      <c r="CP133" s="460">
        <f t="shared" si="1367"/>
        <v>0</v>
      </c>
      <c r="CQ133" s="460">
        <f t="shared" si="1368"/>
        <v>0</v>
      </c>
      <c r="CR133" s="460">
        <f t="shared" si="1368"/>
        <v>0</v>
      </c>
      <c r="CS133" s="460">
        <f t="shared" si="1368"/>
        <v>0</v>
      </c>
      <c r="CT133" s="460">
        <f t="shared" si="1368"/>
        <v>0</v>
      </c>
      <c r="CU133" s="460">
        <f t="shared" si="1368"/>
        <v>0</v>
      </c>
      <c r="CV133" s="460">
        <f t="shared" si="1368"/>
        <v>0</v>
      </c>
      <c r="CW133" s="460">
        <f t="shared" si="1368"/>
        <v>0</v>
      </c>
      <c r="CX133" s="460">
        <f t="shared" si="1368"/>
        <v>0</v>
      </c>
      <c r="CY133" s="460">
        <f t="shared" si="1368"/>
        <v>0</v>
      </c>
      <c r="CZ133" s="460">
        <f t="shared" si="1368"/>
        <v>0</v>
      </c>
      <c r="DA133" s="460">
        <f t="shared" si="1368"/>
        <v>0</v>
      </c>
      <c r="DB133" s="460">
        <f t="shared" si="1368"/>
        <v>0</v>
      </c>
      <c r="DC133" s="460">
        <f t="shared" si="1368"/>
        <v>0</v>
      </c>
      <c r="DD133" s="460">
        <f t="shared" si="1368"/>
        <v>0</v>
      </c>
      <c r="DE133" s="460">
        <f t="shared" si="1368"/>
        <v>0</v>
      </c>
      <c r="DF133" s="460">
        <f t="shared" si="1368"/>
        <v>0</v>
      </c>
      <c r="DG133" s="460">
        <f t="shared" si="1369"/>
        <v>0</v>
      </c>
      <c r="DH133" s="460">
        <f t="shared" si="1369"/>
        <v>0</v>
      </c>
      <c r="DI133" s="460">
        <f t="shared" si="1369"/>
        <v>0</v>
      </c>
      <c r="DJ133" s="460">
        <f t="shared" si="1369"/>
        <v>0</v>
      </c>
      <c r="DK133" s="460">
        <f t="shared" si="1369"/>
        <v>0</v>
      </c>
      <c r="DL133" s="460">
        <f t="shared" si="1369"/>
        <v>0</v>
      </c>
      <c r="DM133" s="460">
        <f t="shared" si="1369"/>
        <v>0</v>
      </c>
      <c r="DN133" s="460">
        <f t="shared" si="1369"/>
        <v>0</v>
      </c>
      <c r="DO133" s="460">
        <f t="shared" si="1369"/>
        <v>0</v>
      </c>
      <c r="DP133" s="460">
        <f t="shared" si="1369"/>
        <v>0</v>
      </c>
      <c r="DQ133" s="460">
        <f t="shared" si="1369"/>
        <v>0</v>
      </c>
      <c r="DR133" s="460">
        <f t="shared" si="1369"/>
        <v>0</v>
      </c>
      <c r="DS133" s="460">
        <f t="shared" si="1369"/>
        <v>0</v>
      </c>
      <c r="DT133" s="460">
        <f t="shared" si="1369"/>
        <v>0</v>
      </c>
      <c r="DU133" s="460">
        <f t="shared" si="1370"/>
        <v>0</v>
      </c>
      <c r="DV133" s="460">
        <f t="shared" si="1370"/>
        <v>0</v>
      </c>
      <c r="DW133" s="460">
        <f t="shared" si="1370"/>
        <v>0</v>
      </c>
      <c r="DX133" s="460">
        <f t="shared" si="1370"/>
        <v>0</v>
      </c>
      <c r="DY133" s="460">
        <f t="shared" si="1370"/>
        <v>0</v>
      </c>
      <c r="DZ133" s="460">
        <f t="shared" si="1370"/>
        <v>0</v>
      </c>
      <c r="EA133" s="460">
        <f t="shared" si="1370"/>
        <v>0</v>
      </c>
      <c r="EB133" s="460">
        <f t="shared" si="1370"/>
        <v>0</v>
      </c>
      <c r="EC133" s="460">
        <f t="shared" si="1370"/>
        <v>0</v>
      </c>
      <c r="ED133" s="460">
        <f t="shared" si="1370"/>
        <v>0</v>
      </c>
      <c r="EE133" s="47"/>
    </row>
    <row r="134" spans="1:135">
      <c r="A134" s="1"/>
      <c r="E134" s="76"/>
      <c r="H134" s="76"/>
      <c r="J134" s="15"/>
      <c r="K134" s="656"/>
      <c r="L134" s="170"/>
      <c r="M134" s="656"/>
      <c r="N134" s="1433"/>
      <c r="O134" s="466"/>
      <c r="P134" s="466"/>
      <c r="Q134" s="466"/>
      <c r="R134" s="466"/>
      <c r="S134" s="466"/>
      <c r="T134" s="466"/>
      <c r="U134" s="466"/>
      <c r="V134" s="466"/>
      <c r="W134" s="466"/>
      <c r="X134" s="466"/>
      <c r="Y134" s="466"/>
      <c r="Z134" s="466"/>
      <c r="AA134" s="466"/>
      <c r="AB134" s="466"/>
      <c r="AC134" s="466"/>
      <c r="AD134" s="466"/>
      <c r="AE134" s="466"/>
      <c r="AF134" s="466"/>
      <c r="AG134" s="466"/>
      <c r="AH134" s="466"/>
      <c r="AI134" s="466"/>
      <c r="AJ134" s="466"/>
      <c r="AK134" s="466"/>
      <c r="AL134" s="466"/>
      <c r="AM134" s="466"/>
      <c r="AN134" s="466"/>
      <c r="AO134" s="466"/>
      <c r="AP134" s="466"/>
      <c r="AQ134" s="466"/>
      <c r="AR134" s="466"/>
      <c r="AS134" s="466"/>
      <c r="AT134" s="466"/>
      <c r="AU134" s="466"/>
      <c r="AV134" s="466"/>
      <c r="AW134" s="466"/>
      <c r="AX134" s="466"/>
      <c r="AY134" s="466"/>
      <c r="AZ134" s="466"/>
      <c r="BA134" s="466"/>
      <c r="BB134" s="466"/>
      <c r="BC134" s="466"/>
      <c r="BD134" s="466"/>
      <c r="BE134" s="466"/>
      <c r="BF134" s="466"/>
      <c r="BG134" s="466"/>
      <c r="BH134" s="466"/>
      <c r="BI134" s="466"/>
      <c r="BJ134" s="466"/>
      <c r="BK134" s="466"/>
      <c r="BL134" s="466"/>
      <c r="BM134" s="466"/>
      <c r="BN134" s="466"/>
      <c r="BO134" s="466"/>
      <c r="BP134" s="466"/>
      <c r="BQ134" s="466"/>
      <c r="BR134" s="466"/>
      <c r="BS134" s="466"/>
      <c r="BT134" s="466"/>
      <c r="BU134" s="466"/>
      <c r="BV134" s="466"/>
      <c r="BW134" s="466"/>
      <c r="BX134" s="466"/>
      <c r="BY134" s="466"/>
      <c r="BZ134" s="466"/>
      <c r="CA134" s="466"/>
      <c r="CB134" s="466"/>
      <c r="CC134" s="466"/>
      <c r="CD134" s="466"/>
      <c r="CE134" s="466"/>
      <c r="CF134" s="466"/>
      <c r="CG134" s="466"/>
      <c r="CH134" s="466"/>
      <c r="CI134" s="466"/>
      <c r="CJ134" s="466"/>
      <c r="CK134" s="466"/>
      <c r="CL134" s="466"/>
      <c r="CM134" s="466"/>
      <c r="CN134" s="466"/>
      <c r="CO134" s="466"/>
      <c r="CP134" s="466"/>
      <c r="CQ134" s="466"/>
      <c r="CR134" s="466"/>
      <c r="CS134" s="466"/>
      <c r="CT134" s="466"/>
      <c r="CU134" s="466"/>
      <c r="CV134" s="466"/>
      <c r="CW134" s="466"/>
      <c r="CX134" s="466"/>
      <c r="CY134" s="466"/>
      <c r="CZ134" s="466"/>
      <c r="DA134" s="466"/>
      <c r="DB134" s="466"/>
      <c r="DC134" s="466"/>
      <c r="DD134" s="466"/>
      <c r="DE134" s="466"/>
      <c r="DF134" s="466"/>
      <c r="DG134" s="466"/>
      <c r="DH134" s="466"/>
      <c r="DI134" s="466"/>
      <c r="DJ134" s="466"/>
      <c r="DK134" s="466"/>
      <c r="DL134" s="466"/>
      <c r="DM134" s="466"/>
      <c r="DN134" s="466"/>
      <c r="DO134" s="466"/>
      <c r="DP134" s="466"/>
      <c r="DQ134" s="466"/>
      <c r="DR134" s="466"/>
      <c r="DS134" s="466"/>
      <c r="DT134" s="466"/>
      <c r="DU134" s="466"/>
      <c r="DV134" s="466"/>
      <c r="DW134" s="466"/>
      <c r="DX134" s="466"/>
      <c r="DY134" s="466"/>
      <c r="DZ134" s="466"/>
      <c r="EA134" s="466"/>
      <c r="EB134" s="466"/>
      <c r="EC134" s="466"/>
      <c r="ED134" s="466"/>
      <c r="EE134" s="47"/>
    </row>
    <row r="135" spans="1:135">
      <c r="A135" s="1" t="s">
        <v>493</v>
      </c>
      <c r="E135" s="76"/>
      <c r="H135" s="76"/>
      <c r="J135" s="15"/>
      <c r="K135" s="656"/>
      <c r="L135" s="170"/>
      <c r="M135" s="656"/>
      <c r="N135" s="1433"/>
      <c r="O135" s="466"/>
      <c r="P135" s="466"/>
      <c r="Q135" s="466"/>
      <c r="R135" s="466"/>
      <c r="S135" s="466"/>
      <c r="T135" s="466"/>
      <c r="U135" s="466"/>
      <c r="V135" s="466"/>
      <c r="W135" s="466"/>
      <c r="X135" s="466"/>
      <c r="Y135" s="466"/>
      <c r="Z135" s="466"/>
      <c r="AA135" s="466"/>
      <c r="AB135" s="466"/>
      <c r="AC135" s="466"/>
      <c r="AD135" s="466"/>
      <c r="AE135" s="466"/>
      <c r="AF135" s="466"/>
      <c r="AG135" s="466"/>
      <c r="AH135" s="466"/>
      <c r="AI135" s="466"/>
      <c r="AJ135" s="466"/>
      <c r="AK135" s="466"/>
      <c r="AL135" s="466"/>
      <c r="AM135" s="466"/>
      <c r="AN135" s="466"/>
      <c r="AO135" s="466"/>
      <c r="AP135" s="466"/>
      <c r="AQ135" s="466"/>
      <c r="AR135" s="466"/>
      <c r="AS135" s="466"/>
      <c r="AT135" s="466"/>
      <c r="AU135" s="466"/>
      <c r="AV135" s="466"/>
      <c r="AW135" s="466"/>
      <c r="AX135" s="466"/>
      <c r="AY135" s="466"/>
      <c r="AZ135" s="466"/>
      <c r="BA135" s="466"/>
      <c r="BB135" s="466"/>
      <c r="BC135" s="466"/>
      <c r="BD135" s="466"/>
      <c r="BE135" s="466"/>
      <c r="BF135" s="466"/>
      <c r="BG135" s="466"/>
      <c r="BH135" s="466"/>
      <c r="BI135" s="466"/>
      <c r="BJ135" s="466"/>
      <c r="BK135" s="466"/>
      <c r="BL135" s="466"/>
      <c r="BM135" s="466"/>
      <c r="BN135" s="466"/>
      <c r="BO135" s="466"/>
      <c r="BP135" s="466"/>
      <c r="BQ135" s="466"/>
      <c r="BR135" s="466"/>
      <c r="BS135" s="466"/>
      <c r="BT135" s="466"/>
      <c r="BU135" s="466"/>
      <c r="BV135" s="466"/>
      <c r="BW135" s="466"/>
      <c r="BX135" s="466"/>
      <c r="BY135" s="466"/>
      <c r="BZ135" s="466"/>
      <c r="CA135" s="466"/>
      <c r="CB135" s="466"/>
      <c r="CC135" s="466"/>
      <c r="CD135" s="466"/>
      <c r="CE135" s="466"/>
      <c r="CF135" s="466"/>
      <c r="CG135" s="466"/>
      <c r="CH135" s="466"/>
      <c r="CI135" s="466"/>
      <c r="CJ135" s="466"/>
      <c r="CK135" s="466"/>
      <c r="CL135" s="466"/>
      <c r="CM135" s="466"/>
      <c r="CN135" s="466"/>
      <c r="CO135" s="466"/>
      <c r="CP135" s="466"/>
      <c r="CQ135" s="466"/>
      <c r="CR135" s="466"/>
      <c r="CS135" s="466"/>
      <c r="CT135" s="466"/>
      <c r="CU135" s="466"/>
      <c r="CV135" s="466"/>
      <c r="CW135" s="466"/>
      <c r="CX135" s="466"/>
      <c r="CY135" s="466"/>
      <c r="CZ135" s="466"/>
      <c r="DA135" s="466"/>
      <c r="DB135" s="466"/>
      <c r="DC135" s="466"/>
      <c r="DD135" s="466"/>
      <c r="DE135" s="466"/>
      <c r="DF135" s="466"/>
      <c r="DG135" s="466"/>
      <c r="DH135" s="466"/>
      <c r="DI135" s="466"/>
      <c r="DJ135" s="466"/>
      <c r="DK135" s="466"/>
      <c r="DL135" s="466"/>
      <c r="DM135" s="466"/>
      <c r="DN135" s="466"/>
      <c r="DO135" s="466"/>
      <c r="DP135" s="466"/>
      <c r="DQ135" s="466"/>
      <c r="DR135" s="466"/>
      <c r="DS135" s="466"/>
      <c r="DT135" s="466"/>
      <c r="DU135" s="466"/>
      <c r="DV135" s="466"/>
      <c r="DW135" s="466"/>
      <c r="DX135" s="466"/>
      <c r="DY135" s="466"/>
      <c r="DZ135" s="466"/>
      <c r="EA135" s="466"/>
      <c r="EB135" s="466"/>
      <c r="EC135" s="466"/>
      <c r="ED135" s="466"/>
      <c r="EE135" s="47"/>
    </row>
    <row r="136" spans="1:135">
      <c r="A136" s="1" t="str">
        <f>$B$15</f>
        <v>Sponsor</v>
      </c>
      <c r="D136" t="s">
        <v>319</v>
      </c>
      <c r="E136" s="163">
        <f>$D$15</f>
        <v>0.10000000000000002</v>
      </c>
      <c r="G136" t="s">
        <v>323</v>
      </c>
      <c r="H136" s="163">
        <f>'Project Summary'!N23</f>
        <v>0</v>
      </c>
      <c r="J136" s="164"/>
      <c r="K136" s="660"/>
      <c r="L136" s="16"/>
      <c r="M136" s="653"/>
      <c r="N136" s="1433"/>
      <c r="O136" s="460">
        <f t="shared" ref="O136:AD140" si="1371">IF(AND(O$119&lt;$M$138,O$119&gt;$K$138),O$114*$E136*(1-$H136),0)</f>
        <v>0</v>
      </c>
      <c r="P136" s="460">
        <f t="shared" si="1371"/>
        <v>0</v>
      </c>
      <c r="Q136" s="460">
        <f t="shared" si="1371"/>
        <v>0</v>
      </c>
      <c r="R136" s="460">
        <f t="shared" si="1371"/>
        <v>0</v>
      </c>
      <c r="S136" s="460">
        <f t="shared" si="1371"/>
        <v>0</v>
      </c>
      <c r="T136" s="460">
        <f t="shared" si="1371"/>
        <v>0</v>
      </c>
      <c r="U136" s="460">
        <f t="shared" si="1371"/>
        <v>0</v>
      </c>
      <c r="V136" s="460">
        <f t="shared" si="1371"/>
        <v>0</v>
      </c>
      <c r="W136" s="460">
        <f t="shared" si="1371"/>
        <v>0</v>
      </c>
      <c r="X136" s="460">
        <f t="shared" si="1371"/>
        <v>0</v>
      </c>
      <c r="Y136" s="460">
        <f t="shared" si="1371"/>
        <v>0</v>
      </c>
      <c r="Z136" s="460">
        <f t="shared" si="1371"/>
        <v>0</v>
      </c>
      <c r="AA136" s="460">
        <f t="shared" si="1371"/>
        <v>0</v>
      </c>
      <c r="AB136" s="460">
        <f t="shared" si="1371"/>
        <v>0</v>
      </c>
      <c r="AC136" s="460">
        <f t="shared" si="1371"/>
        <v>0</v>
      </c>
      <c r="AD136" s="460">
        <f t="shared" si="1371"/>
        <v>0</v>
      </c>
      <c r="AE136" s="460">
        <f t="shared" ref="AE136:AT140" si="1372">IF(AND(AE$119&lt;$M$138,AE$119&gt;$K$138),AE$114*$E136*(1-$H136),0)</f>
        <v>0</v>
      </c>
      <c r="AF136" s="460">
        <f t="shared" si="1372"/>
        <v>0</v>
      </c>
      <c r="AG136" s="460">
        <f t="shared" si="1372"/>
        <v>0</v>
      </c>
      <c r="AH136" s="460">
        <f t="shared" si="1372"/>
        <v>0</v>
      </c>
      <c r="AI136" s="460">
        <f t="shared" si="1372"/>
        <v>0</v>
      </c>
      <c r="AJ136" s="460">
        <f t="shared" si="1372"/>
        <v>0</v>
      </c>
      <c r="AK136" s="460">
        <f t="shared" si="1372"/>
        <v>0</v>
      </c>
      <c r="AL136" s="460">
        <f t="shared" si="1372"/>
        <v>0</v>
      </c>
      <c r="AM136" s="460">
        <f t="shared" si="1372"/>
        <v>0</v>
      </c>
      <c r="AN136" s="460">
        <f t="shared" si="1372"/>
        <v>0</v>
      </c>
      <c r="AO136" s="460">
        <f t="shared" si="1372"/>
        <v>0</v>
      </c>
      <c r="AP136" s="460">
        <f t="shared" si="1372"/>
        <v>0</v>
      </c>
      <c r="AQ136" s="460">
        <f t="shared" si="1372"/>
        <v>0</v>
      </c>
      <c r="AR136" s="460">
        <f t="shared" si="1372"/>
        <v>0</v>
      </c>
      <c r="AS136" s="460">
        <f t="shared" si="1372"/>
        <v>0</v>
      </c>
      <c r="AT136" s="460">
        <f t="shared" si="1372"/>
        <v>0</v>
      </c>
      <c r="AU136" s="460">
        <f t="shared" ref="AU136:BJ140" si="1373">IF(AND(AU$119&lt;$M$138,AU$119&gt;$K$138),AU$114*$E136*(1-$H136),0)</f>
        <v>0</v>
      </c>
      <c r="AV136" s="460">
        <f t="shared" si="1373"/>
        <v>0</v>
      </c>
      <c r="AW136" s="460">
        <f t="shared" si="1373"/>
        <v>0</v>
      </c>
      <c r="AX136" s="460">
        <f t="shared" si="1373"/>
        <v>0</v>
      </c>
      <c r="AY136" s="460">
        <f t="shared" si="1373"/>
        <v>0</v>
      </c>
      <c r="AZ136" s="460">
        <f t="shared" si="1373"/>
        <v>0</v>
      </c>
      <c r="BA136" s="460">
        <f t="shared" si="1373"/>
        <v>0</v>
      </c>
      <c r="BB136" s="460">
        <f t="shared" si="1373"/>
        <v>0</v>
      </c>
      <c r="BC136" s="460">
        <f t="shared" si="1373"/>
        <v>0</v>
      </c>
      <c r="BD136" s="460">
        <f t="shared" si="1373"/>
        <v>0</v>
      </c>
      <c r="BE136" s="460">
        <f t="shared" si="1373"/>
        <v>0</v>
      </c>
      <c r="BF136" s="460">
        <f t="shared" si="1373"/>
        <v>0</v>
      </c>
      <c r="BG136" s="460">
        <f t="shared" si="1373"/>
        <v>0</v>
      </c>
      <c r="BH136" s="460">
        <f t="shared" si="1373"/>
        <v>0</v>
      </c>
      <c r="BI136" s="460">
        <f t="shared" si="1373"/>
        <v>0</v>
      </c>
      <c r="BJ136" s="460">
        <f t="shared" si="1373"/>
        <v>0</v>
      </c>
      <c r="BK136" s="460">
        <f t="shared" ref="BK136:BZ140" si="1374">IF(AND(BK$119&lt;$M$138,BK$119&gt;$K$138),BK$114*$E136*(1-$H136),0)</f>
        <v>0</v>
      </c>
      <c r="BL136" s="460">
        <f t="shared" si="1374"/>
        <v>0</v>
      </c>
      <c r="BM136" s="460">
        <f t="shared" si="1374"/>
        <v>0</v>
      </c>
      <c r="BN136" s="460">
        <f t="shared" si="1374"/>
        <v>0</v>
      </c>
      <c r="BO136" s="460">
        <f t="shared" si="1374"/>
        <v>0</v>
      </c>
      <c r="BP136" s="460">
        <f t="shared" si="1374"/>
        <v>0</v>
      </c>
      <c r="BQ136" s="460">
        <f t="shared" si="1374"/>
        <v>0</v>
      </c>
      <c r="BR136" s="460">
        <f t="shared" si="1374"/>
        <v>0</v>
      </c>
      <c r="BS136" s="460">
        <f t="shared" si="1374"/>
        <v>0</v>
      </c>
      <c r="BT136" s="460">
        <f t="shared" si="1374"/>
        <v>0</v>
      </c>
      <c r="BU136" s="460">
        <f t="shared" si="1374"/>
        <v>0</v>
      </c>
      <c r="BV136" s="460">
        <f t="shared" si="1374"/>
        <v>0</v>
      </c>
      <c r="BW136" s="460">
        <f t="shared" si="1374"/>
        <v>0</v>
      </c>
      <c r="BX136" s="460">
        <f t="shared" si="1374"/>
        <v>0</v>
      </c>
      <c r="BY136" s="460">
        <f t="shared" si="1374"/>
        <v>0</v>
      </c>
      <c r="BZ136" s="460">
        <f t="shared" si="1374"/>
        <v>0</v>
      </c>
      <c r="CA136" s="460">
        <f t="shared" ref="CA136:CP140" si="1375">IF(AND(CA$119&lt;$M$138,CA$119&gt;$K$138),CA$114*$E136*(1-$H136),0)</f>
        <v>0</v>
      </c>
      <c r="CB136" s="460">
        <f t="shared" si="1375"/>
        <v>0</v>
      </c>
      <c r="CC136" s="460">
        <f t="shared" si="1375"/>
        <v>0</v>
      </c>
      <c r="CD136" s="460">
        <f t="shared" si="1375"/>
        <v>0</v>
      </c>
      <c r="CE136" s="460">
        <f t="shared" si="1375"/>
        <v>0</v>
      </c>
      <c r="CF136" s="460">
        <f t="shared" si="1375"/>
        <v>0</v>
      </c>
      <c r="CG136" s="460">
        <f t="shared" si="1375"/>
        <v>0</v>
      </c>
      <c r="CH136" s="460">
        <f t="shared" si="1375"/>
        <v>0</v>
      </c>
      <c r="CI136" s="460">
        <f t="shared" si="1375"/>
        <v>0</v>
      </c>
      <c r="CJ136" s="460">
        <f t="shared" si="1375"/>
        <v>0</v>
      </c>
      <c r="CK136" s="460">
        <f t="shared" si="1375"/>
        <v>0</v>
      </c>
      <c r="CL136" s="460">
        <f t="shared" si="1375"/>
        <v>0</v>
      </c>
      <c r="CM136" s="460">
        <f t="shared" si="1375"/>
        <v>0</v>
      </c>
      <c r="CN136" s="460">
        <f t="shared" si="1375"/>
        <v>0</v>
      </c>
      <c r="CO136" s="460">
        <f t="shared" si="1375"/>
        <v>0</v>
      </c>
      <c r="CP136" s="460">
        <f t="shared" si="1375"/>
        <v>0</v>
      </c>
      <c r="CQ136" s="460">
        <f t="shared" ref="CQ136:DF140" si="1376">IF(AND(CQ$119&lt;$M$138,CQ$119&gt;$K$138),CQ$114*$E136*(1-$H136),0)</f>
        <v>0</v>
      </c>
      <c r="CR136" s="460">
        <f t="shared" si="1376"/>
        <v>0</v>
      </c>
      <c r="CS136" s="460">
        <f t="shared" si="1376"/>
        <v>0</v>
      </c>
      <c r="CT136" s="460">
        <f t="shared" si="1376"/>
        <v>0</v>
      </c>
      <c r="CU136" s="460">
        <f t="shared" si="1376"/>
        <v>0</v>
      </c>
      <c r="CV136" s="460">
        <f t="shared" si="1376"/>
        <v>0</v>
      </c>
      <c r="CW136" s="460">
        <f t="shared" si="1376"/>
        <v>0</v>
      </c>
      <c r="CX136" s="460">
        <f t="shared" si="1376"/>
        <v>0</v>
      </c>
      <c r="CY136" s="460">
        <f t="shared" si="1376"/>
        <v>0</v>
      </c>
      <c r="CZ136" s="460">
        <f t="shared" si="1376"/>
        <v>0</v>
      </c>
      <c r="DA136" s="460">
        <f t="shared" si="1376"/>
        <v>0</v>
      </c>
      <c r="DB136" s="460">
        <f t="shared" si="1376"/>
        <v>0</v>
      </c>
      <c r="DC136" s="460">
        <f t="shared" si="1376"/>
        <v>0</v>
      </c>
      <c r="DD136" s="460">
        <f t="shared" si="1376"/>
        <v>0</v>
      </c>
      <c r="DE136" s="460">
        <f t="shared" si="1376"/>
        <v>0</v>
      </c>
      <c r="DF136" s="460">
        <f t="shared" si="1376"/>
        <v>0</v>
      </c>
      <c r="DG136" s="460">
        <f t="shared" ref="DG136:DV140" si="1377">IF(AND(DG$119&lt;$M$138,DG$119&gt;$K$138),DG$114*$E136*(1-$H136),0)</f>
        <v>0</v>
      </c>
      <c r="DH136" s="460">
        <f t="shared" si="1377"/>
        <v>0</v>
      </c>
      <c r="DI136" s="460">
        <f t="shared" si="1377"/>
        <v>0</v>
      </c>
      <c r="DJ136" s="460">
        <f t="shared" si="1377"/>
        <v>0</v>
      </c>
      <c r="DK136" s="460">
        <f t="shared" si="1377"/>
        <v>0</v>
      </c>
      <c r="DL136" s="460">
        <f t="shared" si="1377"/>
        <v>0</v>
      </c>
      <c r="DM136" s="460">
        <f t="shared" si="1377"/>
        <v>0</v>
      </c>
      <c r="DN136" s="460">
        <f t="shared" si="1377"/>
        <v>0</v>
      </c>
      <c r="DO136" s="460">
        <f t="shared" si="1377"/>
        <v>0</v>
      </c>
      <c r="DP136" s="460">
        <f t="shared" si="1377"/>
        <v>0</v>
      </c>
      <c r="DQ136" s="460">
        <f t="shared" si="1377"/>
        <v>0</v>
      </c>
      <c r="DR136" s="460">
        <f t="shared" si="1377"/>
        <v>0</v>
      </c>
      <c r="DS136" s="460">
        <f t="shared" si="1377"/>
        <v>0</v>
      </c>
      <c r="DT136" s="460">
        <f t="shared" si="1377"/>
        <v>0</v>
      </c>
      <c r="DU136" s="460">
        <f t="shared" si="1377"/>
        <v>0</v>
      </c>
      <c r="DV136" s="460">
        <f t="shared" si="1377"/>
        <v>0</v>
      </c>
      <c r="DW136" s="460">
        <f t="shared" ref="DU136:ED140" si="1378">IF(AND(DW$119&lt;$M$138,DW$119&gt;$K$138),DW$114*$E136*(1-$H136),0)</f>
        <v>0</v>
      </c>
      <c r="DX136" s="460">
        <f t="shared" si="1378"/>
        <v>0</v>
      </c>
      <c r="DY136" s="460">
        <f t="shared" si="1378"/>
        <v>0</v>
      </c>
      <c r="DZ136" s="460">
        <f t="shared" si="1378"/>
        <v>0</v>
      </c>
      <c r="EA136" s="460">
        <f t="shared" si="1378"/>
        <v>0</v>
      </c>
      <c r="EB136" s="460">
        <f t="shared" si="1378"/>
        <v>0</v>
      </c>
      <c r="EC136" s="460">
        <f t="shared" si="1378"/>
        <v>0</v>
      </c>
      <c r="ED136" s="460">
        <f t="shared" si="1378"/>
        <v>0</v>
      </c>
      <c r="EE136" s="47"/>
    </row>
    <row r="137" spans="1:135">
      <c r="A137" s="1" t="str">
        <f>$B$16</f>
        <v>LP Investor</v>
      </c>
      <c r="D137" t="s">
        <v>319</v>
      </c>
      <c r="E137" s="163">
        <f>$D$16</f>
        <v>0.9</v>
      </c>
      <c r="G137" t="s">
        <v>323</v>
      </c>
      <c r="H137" s="163">
        <f>'Project Summary'!N24</f>
        <v>0</v>
      </c>
      <c r="I137" s="84"/>
      <c r="J137" s="165"/>
      <c r="K137" s="657"/>
      <c r="L137" s="166"/>
      <c r="M137" s="654"/>
      <c r="N137" s="1433"/>
      <c r="O137" s="460">
        <f t="shared" si="1371"/>
        <v>0</v>
      </c>
      <c r="P137" s="460">
        <f t="shared" si="1371"/>
        <v>0</v>
      </c>
      <c r="Q137" s="460">
        <f t="shared" si="1371"/>
        <v>0</v>
      </c>
      <c r="R137" s="460">
        <f t="shared" si="1371"/>
        <v>0</v>
      </c>
      <c r="S137" s="460">
        <f t="shared" si="1371"/>
        <v>0</v>
      </c>
      <c r="T137" s="460">
        <f t="shared" si="1371"/>
        <v>0</v>
      </c>
      <c r="U137" s="460">
        <f t="shared" si="1371"/>
        <v>0</v>
      </c>
      <c r="V137" s="460">
        <f t="shared" si="1371"/>
        <v>0</v>
      </c>
      <c r="W137" s="460">
        <f t="shared" si="1371"/>
        <v>0</v>
      </c>
      <c r="X137" s="460">
        <f t="shared" si="1371"/>
        <v>0</v>
      </c>
      <c r="Y137" s="460">
        <f t="shared" si="1371"/>
        <v>0</v>
      </c>
      <c r="Z137" s="460">
        <f t="shared" si="1371"/>
        <v>0</v>
      </c>
      <c r="AA137" s="460">
        <f t="shared" si="1371"/>
        <v>0</v>
      </c>
      <c r="AB137" s="460">
        <f t="shared" si="1371"/>
        <v>0</v>
      </c>
      <c r="AC137" s="460">
        <f t="shared" si="1371"/>
        <v>0</v>
      </c>
      <c r="AD137" s="460">
        <f t="shared" si="1371"/>
        <v>0</v>
      </c>
      <c r="AE137" s="460">
        <f t="shared" si="1372"/>
        <v>0</v>
      </c>
      <c r="AF137" s="460">
        <f t="shared" si="1372"/>
        <v>0</v>
      </c>
      <c r="AG137" s="460">
        <f t="shared" si="1372"/>
        <v>0</v>
      </c>
      <c r="AH137" s="460">
        <f t="shared" si="1372"/>
        <v>0</v>
      </c>
      <c r="AI137" s="460">
        <f t="shared" si="1372"/>
        <v>0</v>
      </c>
      <c r="AJ137" s="460">
        <f t="shared" si="1372"/>
        <v>0</v>
      </c>
      <c r="AK137" s="460">
        <f t="shared" si="1372"/>
        <v>0</v>
      </c>
      <c r="AL137" s="460">
        <f t="shared" si="1372"/>
        <v>0</v>
      </c>
      <c r="AM137" s="460">
        <f t="shared" si="1372"/>
        <v>0</v>
      </c>
      <c r="AN137" s="460">
        <f t="shared" si="1372"/>
        <v>0</v>
      </c>
      <c r="AO137" s="460">
        <f t="shared" si="1372"/>
        <v>0</v>
      </c>
      <c r="AP137" s="460">
        <f t="shared" si="1372"/>
        <v>0</v>
      </c>
      <c r="AQ137" s="460">
        <f t="shared" si="1372"/>
        <v>0</v>
      </c>
      <c r="AR137" s="460">
        <f t="shared" si="1372"/>
        <v>0</v>
      </c>
      <c r="AS137" s="460">
        <f t="shared" si="1372"/>
        <v>0</v>
      </c>
      <c r="AT137" s="460">
        <f t="shared" si="1372"/>
        <v>0</v>
      </c>
      <c r="AU137" s="460">
        <f t="shared" si="1373"/>
        <v>0</v>
      </c>
      <c r="AV137" s="460">
        <f t="shared" si="1373"/>
        <v>0</v>
      </c>
      <c r="AW137" s="460">
        <f t="shared" si="1373"/>
        <v>0</v>
      </c>
      <c r="AX137" s="460">
        <f>IF(AND(AX$119&lt;$M$138,AX$119&gt;$K$138),AX$114*$E137*(1-$H137),0)</f>
        <v>0</v>
      </c>
      <c r="AY137" s="460">
        <f t="shared" si="1373"/>
        <v>0</v>
      </c>
      <c r="AZ137" s="460">
        <f t="shared" si="1373"/>
        <v>0</v>
      </c>
      <c r="BA137" s="460">
        <f t="shared" si="1373"/>
        <v>0</v>
      </c>
      <c r="BB137" s="460">
        <f t="shared" si="1373"/>
        <v>0</v>
      </c>
      <c r="BC137" s="460">
        <f t="shared" si="1373"/>
        <v>0</v>
      </c>
      <c r="BD137" s="460">
        <f t="shared" si="1373"/>
        <v>0</v>
      </c>
      <c r="BE137" s="460">
        <f t="shared" si="1373"/>
        <v>0</v>
      </c>
      <c r="BF137" s="460">
        <f t="shared" si="1373"/>
        <v>0</v>
      </c>
      <c r="BG137" s="460">
        <f t="shared" si="1373"/>
        <v>0</v>
      </c>
      <c r="BH137" s="460">
        <f t="shared" si="1373"/>
        <v>0</v>
      </c>
      <c r="BI137" s="460">
        <f t="shared" si="1373"/>
        <v>0</v>
      </c>
      <c r="BJ137" s="460">
        <f t="shared" si="1373"/>
        <v>0</v>
      </c>
      <c r="BK137" s="460">
        <f t="shared" si="1374"/>
        <v>0</v>
      </c>
      <c r="BL137" s="460">
        <f t="shared" si="1374"/>
        <v>0</v>
      </c>
      <c r="BM137" s="460">
        <f t="shared" si="1374"/>
        <v>0</v>
      </c>
      <c r="BN137" s="460">
        <f t="shared" si="1374"/>
        <v>0</v>
      </c>
      <c r="BO137" s="460">
        <f t="shared" si="1374"/>
        <v>0</v>
      </c>
      <c r="BP137" s="460">
        <f t="shared" si="1374"/>
        <v>0</v>
      </c>
      <c r="BQ137" s="460">
        <f t="shared" si="1374"/>
        <v>0</v>
      </c>
      <c r="BR137" s="460">
        <f t="shared" si="1374"/>
        <v>0</v>
      </c>
      <c r="BS137" s="460">
        <f t="shared" si="1374"/>
        <v>0</v>
      </c>
      <c r="BT137" s="460">
        <f t="shared" si="1374"/>
        <v>0</v>
      </c>
      <c r="BU137" s="460">
        <f t="shared" si="1374"/>
        <v>0</v>
      </c>
      <c r="BV137" s="460">
        <f t="shared" si="1374"/>
        <v>0</v>
      </c>
      <c r="BW137" s="460">
        <f t="shared" si="1374"/>
        <v>0</v>
      </c>
      <c r="BX137" s="460">
        <f t="shared" si="1374"/>
        <v>0</v>
      </c>
      <c r="BY137" s="460">
        <f t="shared" si="1374"/>
        <v>0</v>
      </c>
      <c r="BZ137" s="460">
        <f t="shared" si="1374"/>
        <v>0</v>
      </c>
      <c r="CA137" s="460">
        <f t="shared" si="1375"/>
        <v>0</v>
      </c>
      <c r="CB137" s="460">
        <f t="shared" si="1375"/>
        <v>0</v>
      </c>
      <c r="CC137" s="460">
        <f t="shared" si="1375"/>
        <v>0</v>
      </c>
      <c r="CD137" s="460">
        <f t="shared" si="1375"/>
        <v>0</v>
      </c>
      <c r="CE137" s="460">
        <f t="shared" si="1375"/>
        <v>0</v>
      </c>
      <c r="CF137" s="460">
        <f t="shared" si="1375"/>
        <v>0</v>
      </c>
      <c r="CG137" s="460">
        <f t="shared" si="1375"/>
        <v>0</v>
      </c>
      <c r="CH137" s="460">
        <f t="shared" si="1375"/>
        <v>0</v>
      </c>
      <c r="CI137" s="460">
        <f t="shared" si="1375"/>
        <v>0</v>
      </c>
      <c r="CJ137" s="460">
        <f t="shared" si="1375"/>
        <v>0</v>
      </c>
      <c r="CK137" s="460">
        <f t="shared" si="1375"/>
        <v>0</v>
      </c>
      <c r="CL137" s="460">
        <f t="shared" si="1375"/>
        <v>0</v>
      </c>
      <c r="CM137" s="460">
        <f t="shared" si="1375"/>
        <v>0</v>
      </c>
      <c r="CN137" s="460">
        <f t="shared" si="1375"/>
        <v>0</v>
      </c>
      <c r="CO137" s="460">
        <f t="shared" si="1375"/>
        <v>0</v>
      </c>
      <c r="CP137" s="460">
        <f t="shared" si="1375"/>
        <v>0</v>
      </c>
      <c r="CQ137" s="460">
        <f t="shared" si="1376"/>
        <v>0</v>
      </c>
      <c r="CR137" s="460">
        <f t="shared" si="1376"/>
        <v>0</v>
      </c>
      <c r="CS137" s="460">
        <f t="shared" si="1376"/>
        <v>0</v>
      </c>
      <c r="CT137" s="460">
        <f t="shared" si="1376"/>
        <v>0</v>
      </c>
      <c r="CU137" s="460">
        <f t="shared" si="1376"/>
        <v>0</v>
      </c>
      <c r="CV137" s="460">
        <f t="shared" si="1376"/>
        <v>0</v>
      </c>
      <c r="CW137" s="460">
        <f t="shared" si="1376"/>
        <v>0</v>
      </c>
      <c r="CX137" s="460">
        <f t="shared" si="1376"/>
        <v>0</v>
      </c>
      <c r="CY137" s="460">
        <f t="shared" si="1376"/>
        <v>0</v>
      </c>
      <c r="CZ137" s="460">
        <f t="shared" si="1376"/>
        <v>0</v>
      </c>
      <c r="DA137" s="460">
        <f t="shared" si="1376"/>
        <v>0</v>
      </c>
      <c r="DB137" s="460">
        <f t="shared" si="1376"/>
        <v>0</v>
      </c>
      <c r="DC137" s="460">
        <f t="shared" si="1376"/>
        <v>0</v>
      </c>
      <c r="DD137" s="460">
        <f t="shared" si="1376"/>
        <v>0</v>
      </c>
      <c r="DE137" s="460">
        <f t="shared" si="1376"/>
        <v>0</v>
      </c>
      <c r="DF137" s="460">
        <f t="shared" si="1376"/>
        <v>0</v>
      </c>
      <c r="DG137" s="460">
        <f t="shared" si="1377"/>
        <v>0</v>
      </c>
      <c r="DH137" s="460">
        <f t="shared" si="1377"/>
        <v>0</v>
      </c>
      <c r="DI137" s="460">
        <f t="shared" si="1377"/>
        <v>0</v>
      </c>
      <c r="DJ137" s="460">
        <f t="shared" si="1377"/>
        <v>0</v>
      </c>
      <c r="DK137" s="460">
        <f t="shared" si="1377"/>
        <v>0</v>
      </c>
      <c r="DL137" s="460">
        <f t="shared" si="1377"/>
        <v>0</v>
      </c>
      <c r="DM137" s="460">
        <f t="shared" si="1377"/>
        <v>0</v>
      </c>
      <c r="DN137" s="460">
        <f t="shared" si="1377"/>
        <v>0</v>
      </c>
      <c r="DO137" s="460">
        <f t="shared" si="1377"/>
        <v>0</v>
      </c>
      <c r="DP137" s="460">
        <f t="shared" si="1377"/>
        <v>0</v>
      </c>
      <c r="DQ137" s="460">
        <f t="shared" si="1377"/>
        <v>0</v>
      </c>
      <c r="DR137" s="460">
        <f t="shared" si="1377"/>
        <v>0</v>
      </c>
      <c r="DS137" s="460">
        <f t="shared" si="1377"/>
        <v>0</v>
      </c>
      <c r="DT137" s="460">
        <f t="shared" si="1377"/>
        <v>0</v>
      </c>
      <c r="DU137" s="460">
        <f t="shared" si="1378"/>
        <v>0</v>
      </c>
      <c r="DV137" s="460">
        <f t="shared" si="1378"/>
        <v>0</v>
      </c>
      <c r="DW137" s="460">
        <f t="shared" si="1378"/>
        <v>0</v>
      </c>
      <c r="DX137" s="460">
        <f t="shared" si="1378"/>
        <v>0</v>
      </c>
      <c r="DY137" s="460">
        <f t="shared" si="1378"/>
        <v>0</v>
      </c>
      <c r="DZ137" s="460">
        <f t="shared" si="1378"/>
        <v>0</v>
      </c>
      <c r="EA137" s="460">
        <f t="shared" si="1378"/>
        <v>0</v>
      </c>
      <c r="EB137" s="460">
        <f t="shared" si="1378"/>
        <v>0</v>
      </c>
      <c r="EC137" s="460">
        <f t="shared" si="1378"/>
        <v>0</v>
      </c>
      <c r="ED137" s="460">
        <f t="shared" si="1378"/>
        <v>0</v>
      </c>
      <c r="EE137" s="47"/>
    </row>
    <row r="138" spans="1:135">
      <c r="A138" s="1" t="str">
        <f>$B$17</f>
        <v xml:space="preserve">Investor C </v>
      </c>
      <c r="D138" t="s">
        <v>319</v>
      </c>
      <c r="E138" s="163">
        <f>$D$17</f>
        <v>0</v>
      </c>
      <c r="G138" t="s">
        <v>323</v>
      </c>
      <c r="H138" s="163">
        <f>'Project Summary'!N25</f>
        <v>0</v>
      </c>
      <c r="I138" s="84"/>
      <c r="J138" s="167" t="s">
        <v>324</v>
      </c>
      <c r="K138" s="657">
        <f>'Project Summary'!N21</f>
        <v>0.12</v>
      </c>
      <c r="L138" s="166" t="s">
        <v>325</v>
      </c>
      <c r="M138" s="654">
        <f>'Project Summary'!N22</f>
        <v>0.13</v>
      </c>
      <c r="N138" s="1433"/>
      <c r="O138" s="460">
        <f t="shared" si="1371"/>
        <v>0</v>
      </c>
      <c r="P138" s="460">
        <f t="shared" si="1371"/>
        <v>0</v>
      </c>
      <c r="Q138" s="460">
        <f t="shared" si="1371"/>
        <v>0</v>
      </c>
      <c r="R138" s="460">
        <f t="shared" si="1371"/>
        <v>0</v>
      </c>
      <c r="S138" s="460">
        <f t="shared" si="1371"/>
        <v>0</v>
      </c>
      <c r="T138" s="460">
        <f t="shared" si="1371"/>
        <v>0</v>
      </c>
      <c r="U138" s="460">
        <f t="shared" si="1371"/>
        <v>0</v>
      </c>
      <c r="V138" s="460">
        <f t="shared" si="1371"/>
        <v>0</v>
      </c>
      <c r="W138" s="460">
        <f t="shared" si="1371"/>
        <v>0</v>
      </c>
      <c r="X138" s="460">
        <f t="shared" si="1371"/>
        <v>0</v>
      </c>
      <c r="Y138" s="460">
        <f t="shared" si="1371"/>
        <v>0</v>
      </c>
      <c r="Z138" s="460">
        <f t="shared" si="1371"/>
        <v>0</v>
      </c>
      <c r="AA138" s="460">
        <f t="shared" si="1371"/>
        <v>0</v>
      </c>
      <c r="AB138" s="460">
        <f t="shared" si="1371"/>
        <v>0</v>
      </c>
      <c r="AC138" s="460">
        <f t="shared" si="1371"/>
        <v>0</v>
      </c>
      <c r="AD138" s="460">
        <f t="shared" si="1371"/>
        <v>0</v>
      </c>
      <c r="AE138" s="460">
        <f t="shared" si="1372"/>
        <v>0</v>
      </c>
      <c r="AF138" s="460">
        <f t="shared" si="1372"/>
        <v>0</v>
      </c>
      <c r="AG138" s="460">
        <f t="shared" si="1372"/>
        <v>0</v>
      </c>
      <c r="AH138" s="460">
        <f t="shared" si="1372"/>
        <v>0</v>
      </c>
      <c r="AI138" s="460">
        <f t="shared" si="1372"/>
        <v>0</v>
      </c>
      <c r="AJ138" s="460">
        <f t="shared" si="1372"/>
        <v>0</v>
      </c>
      <c r="AK138" s="460">
        <f t="shared" si="1372"/>
        <v>0</v>
      </c>
      <c r="AL138" s="460">
        <f t="shared" si="1372"/>
        <v>0</v>
      </c>
      <c r="AM138" s="460">
        <f t="shared" si="1372"/>
        <v>0</v>
      </c>
      <c r="AN138" s="460">
        <f t="shared" si="1372"/>
        <v>0</v>
      </c>
      <c r="AO138" s="460">
        <f t="shared" si="1372"/>
        <v>0</v>
      </c>
      <c r="AP138" s="460">
        <f t="shared" si="1372"/>
        <v>0</v>
      </c>
      <c r="AQ138" s="460">
        <f t="shared" si="1372"/>
        <v>0</v>
      </c>
      <c r="AR138" s="460">
        <f t="shared" si="1372"/>
        <v>0</v>
      </c>
      <c r="AS138" s="460">
        <f t="shared" si="1372"/>
        <v>0</v>
      </c>
      <c r="AT138" s="460">
        <f t="shared" si="1372"/>
        <v>0</v>
      </c>
      <c r="AU138" s="460">
        <f t="shared" si="1373"/>
        <v>0</v>
      </c>
      <c r="AV138" s="460">
        <f t="shared" si="1373"/>
        <v>0</v>
      </c>
      <c r="AW138" s="460">
        <f t="shared" si="1373"/>
        <v>0</v>
      </c>
      <c r="AX138" s="460">
        <f>IF(AND(AX$119&lt;$M$138,AX$119&gt;$K$138),AX$114*$E138*(1-$H138),0)</f>
        <v>0</v>
      </c>
      <c r="AY138" s="460">
        <f t="shared" si="1373"/>
        <v>0</v>
      </c>
      <c r="AZ138" s="460">
        <f t="shared" si="1373"/>
        <v>0</v>
      </c>
      <c r="BA138" s="460">
        <f t="shared" si="1373"/>
        <v>0</v>
      </c>
      <c r="BB138" s="460">
        <f t="shared" si="1373"/>
        <v>0</v>
      </c>
      <c r="BC138" s="460">
        <f t="shared" si="1373"/>
        <v>0</v>
      </c>
      <c r="BD138" s="460">
        <f t="shared" si="1373"/>
        <v>0</v>
      </c>
      <c r="BE138" s="460">
        <f t="shared" si="1373"/>
        <v>0</v>
      </c>
      <c r="BF138" s="460">
        <f t="shared" si="1373"/>
        <v>0</v>
      </c>
      <c r="BG138" s="460">
        <f t="shared" si="1373"/>
        <v>0</v>
      </c>
      <c r="BH138" s="460">
        <f t="shared" si="1373"/>
        <v>0</v>
      </c>
      <c r="BI138" s="460">
        <f t="shared" si="1373"/>
        <v>0</v>
      </c>
      <c r="BJ138" s="460">
        <f t="shared" si="1373"/>
        <v>0</v>
      </c>
      <c r="BK138" s="460">
        <f t="shared" si="1374"/>
        <v>0</v>
      </c>
      <c r="BL138" s="460">
        <f t="shared" si="1374"/>
        <v>0</v>
      </c>
      <c r="BM138" s="460">
        <f t="shared" si="1374"/>
        <v>0</v>
      </c>
      <c r="BN138" s="460">
        <f t="shared" si="1374"/>
        <v>0</v>
      </c>
      <c r="BO138" s="460">
        <f t="shared" si="1374"/>
        <v>0</v>
      </c>
      <c r="BP138" s="460">
        <f t="shared" si="1374"/>
        <v>0</v>
      </c>
      <c r="BQ138" s="460">
        <f t="shared" si="1374"/>
        <v>0</v>
      </c>
      <c r="BR138" s="460">
        <f t="shared" si="1374"/>
        <v>0</v>
      </c>
      <c r="BS138" s="460">
        <f t="shared" si="1374"/>
        <v>0</v>
      </c>
      <c r="BT138" s="460">
        <f t="shared" si="1374"/>
        <v>0</v>
      </c>
      <c r="BU138" s="460">
        <f t="shared" si="1374"/>
        <v>0</v>
      </c>
      <c r="BV138" s="460">
        <f t="shared" si="1374"/>
        <v>0</v>
      </c>
      <c r="BW138" s="460">
        <f t="shared" si="1374"/>
        <v>0</v>
      </c>
      <c r="BX138" s="460">
        <f t="shared" si="1374"/>
        <v>0</v>
      </c>
      <c r="BY138" s="460">
        <f t="shared" si="1374"/>
        <v>0</v>
      </c>
      <c r="BZ138" s="460">
        <f t="shared" si="1374"/>
        <v>0</v>
      </c>
      <c r="CA138" s="460">
        <f t="shared" si="1375"/>
        <v>0</v>
      </c>
      <c r="CB138" s="460">
        <f t="shared" si="1375"/>
        <v>0</v>
      </c>
      <c r="CC138" s="460">
        <f t="shared" si="1375"/>
        <v>0</v>
      </c>
      <c r="CD138" s="460">
        <f t="shared" si="1375"/>
        <v>0</v>
      </c>
      <c r="CE138" s="460">
        <f t="shared" si="1375"/>
        <v>0</v>
      </c>
      <c r="CF138" s="460">
        <f t="shared" si="1375"/>
        <v>0</v>
      </c>
      <c r="CG138" s="460">
        <f t="shared" si="1375"/>
        <v>0</v>
      </c>
      <c r="CH138" s="460">
        <f t="shared" si="1375"/>
        <v>0</v>
      </c>
      <c r="CI138" s="460">
        <f t="shared" si="1375"/>
        <v>0</v>
      </c>
      <c r="CJ138" s="460">
        <f t="shared" si="1375"/>
        <v>0</v>
      </c>
      <c r="CK138" s="460">
        <f t="shared" si="1375"/>
        <v>0</v>
      </c>
      <c r="CL138" s="460">
        <f t="shared" si="1375"/>
        <v>0</v>
      </c>
      <c r="CM138" s="460">
        <f t="shared" si="1375"/>
        <v>0</v>
      </c>
      <c r="CN138" s="460">
        <f t="shared" si="1375"/>
        <v>0</v>
      </c>
      <c r="CO138" s="460">
        <f t="shared" si="1375"/>
        <v>0</v>
      </c>
      <c r="CP138" s="460">
        <f t="shared" si="1375"/>
        <v>0</v>
      </c>
      <c r="CQ138" s="460">
        <f t="shared" si="1376"/>
        <v>0</v>
      </c>
      <c r="CR138" s="460">
        <f t="shared" si="1376"/>
        <v>0</v>
      </c>
      <c r="CS138" s="460">
        <f t="shared" si="1376"/>
        <v>0</v>
      </c>
      <c r="CT138" s="460">
        <f t="shared" si="1376"/>
        <v>0</v>
      </c>
      <c r="CU138" s="460">
        <f t="shared" si="1376"/>
        <v>0</v>
      </c>
      <c r="CV138" s="460">
        <f t="shared" si="1376"/>
        <v>0</v>
      </c>
      <c r="CW138" s="460">
        <f t="shared" si="1376"/>
        <v>0</v>
      </c>
      <c r="CX138" s="460">
        <f t="shared" si="1376"/>
        <v>0</v>
      </c>
      <c r="CY138" s="460">
        <f t="shared" si="1376"/>
        <v>0</v>
      </c>
      <c r="CZ138" s="460">
        <f t="shared" si="1376"/>
        <v>0</v>
      </c>
      <c r="DA138" s="460">
        <f t="shared" si="1376"/>
        <v>0</v>
      </c>
      <c r="DB138" s="460">
        <f t="shared" si="1376"/>
        <v>0</v>
      </c>
      <c r="DC138" s="460">
        <f t="shared" si="1376"/>
        <v>0</v>
      </c>
      <c r="DD138" s="460">
        <f t="shared" si="1376"/>
        <v>0</v>
      </c>
      <c r="DE138" s="460">
        <f t="shared" si="1376"/>
        <v>0</v>
      </c>
      <c r="DF138" s="460">
        <f t="shared" si="1376"/>
        <v>0</v>
      </c>
      <c r="DG138" s="460">
        <f t="shared" si="1377"/>
        <v>0</v>
      </c>
      <c r="DH138" s="460">
        <f t="shared" si="1377"/>
        <v>0</v>
      </c>
      <c r="DI138" s="460">
        <f t="shared" si="1377"/>
        <v>0</v>
      </c>
      <c r="DJ138" s="460">
        <f t="shared" si="1377"/>
        <v>0</v>
      </c>
      <c r="DK138" s="460">
        <f t="shared" si="1377"/>
        <v>0</v>
      </c>
      <c r="DL138" s="460">
        <f t="shared" si="1377"/>
        <v>0</v>
      </c>
      <c r="DM138" s="460">
        <f t="shared" si="1377"/>
        <v>0</v>
      </c>
      <c r="DN138" s="460">
        <f t="shared" si="1377"/>
        <v>0</v>
      </c>
      <c r="DO138" s="460">
        <f t="shared" si="1377"/>
        <v>0</v>
      </c>
      <c r="DP138" s="460">
        <f t="shared" si="1377"/>
        <v>0</v>
      </c>
      <c r="DQ138" s="460">
        <f t="shared" si="1377"/>
        <v>0</v>
      </c>
      <c r="DR138" s="460">
        <f t="shared" si="1377"/>
        <v>0</v>
      </c>
      <c r="DS138" s="460">
        <f t="shared" si="1377"/>
        <v>0</v>
      </c>
      <c r="DT138" s="460">
        <f t="shared" si="1377"/>
        <v>0</v>
      </c>
      <c r="DU138" s="460">
        <f t="shared" si="1378"/>
        <v>0</v>
      </c>
      <c r="DV138" s="460">
        <f t="shared" si="1378"/>
        <v>0</v>
      </c>
      <c r="DW138" s="460">
        <f t="shared" si="1378"/>
        <v>0</v>
      </c>
      <c r="DX138" s="460">
        <f t="shared" si="1378"/>
        <v>0</v>
      </c>
      <c r="DY138" s="460">
        <f t="shared" si="1378"/>
        <v>0</v>
      </c>
      <c r="DZ138" s="460">
        <f t="shared" si="1378"/>
        <v>0</v>
      </c>
      <c r="EA138" s="460">
        <f t="shared" si="1378"/>
        <v>0</v>
      </c>
      <c r="EB138" s="460">
        <f t="shared" si="1378"/>
        <v>0</v>
      </c>
      <c r="EC138" s="460">
        <f t="shared" si="1378"/>
        <v>0</v>
      </c>
      <c r="ED138" s="460">
        <f t="shared" si="1378"/>
        <v>0</v>
      </c>
      <c r="EE138" s="47"/>
    </row>
    <row r="139" spans="1:135">
      <c r="A139" s="1" t="str">
        <f>$B$18</f>
        <v>Investor D</v>
      </c>
      <c r="D139" t="s">
        <v>319</v>
      </c>
      <c r="E139" s="163">
        <f>$D$18</f>
        <v>0</v>
      </c>
      <c r="G139" t="s">
        <v>323</v>
      </c>
      <c r="H139" s="163">
        <f>'Project Summary'!N26</f>
        <v>0</v>
      </c>
      <c r="I139" s="84"/>
      <c r="J139" s="165"/>
      <c r="K139" s="657"/>
      <c r="L139" s="166"/>
      <c r="M139" s="654"/>
      <c r="N139" s="1433"/>
      <c r="O139" s="460">
        <f t="shared" si="1371"/>
        <v>0</v>
      </c>
      <c r="P139" s="460">
        <f t="shared" si="1371"/>
        <v>0</v>
      </c>
      <c r="Q139" s="460">
        <f t="shared" si="1371"/>
        <v>0</v>
      </c>
      <c r="R139" s="460">
        <f t="shared" si="1371"/>
        <v>0</v>
      </c>
      <c r="S139" s="460">
        <f t="shared" si="1371"/>
        <v>0</v>
      </c>
      <c r="T139" s="460">
        <f t="shared" si="1371"/>
        <v>0</v>
      </c>
      <c r="U139" s="460">
        <f t="shared" si="1371"/>
        <v>0</v>
      </c>
      <c r="V139" s="460">
        <f t="shared" si="1371"/>
        <v>0</v>
      </c>
      <c r="W139" s="460">
        <f t="shared" si="1371"/>
        <v>0</v>
      </c>
      <c r="X139" s="460">
        <f t="shared" si="1371"/>
        <v>0</v>
      </c>
      <c r="Y139" s="460">
        <f t="shared" si="1371"/>
        <v>0</v>
      </c>
      <c r="Z139" s="460">
        <f t="shared" si="1371"/>
        <v>0</v>
      </c>
      <c r="AA139" s="460">
        <f t="shared" si="1371"/>
        <v>0</v>
      </c>
      <c r="AB139" s="460">
        <f t="shared" si="1371"/>
        <v>0</v>
      </c>
      <c r="AC139" s="460">
        <f t="shared" si="1371"/>
        <v>0</v>
      </c>
      <c r="AD139" s="460">
        <f t="shared" si="1371"/>
        <v>0</v>
      </c>
      <c r="AE139" s="460">
        <f t="shared" si="1372"/>
        <v>0</v>
      </c>
      <c r="AF139" s="460">
        <f t="shared" si="1372"/>
        <v>0</v>
      </c>
      <c r="AG139" s="460">
        <f t="shared" si="1372"/>
        <v>0</v>
      </c>
      <c r="AH139" s="460">
        <f t="shared" si="1372"/>
        <v>0</v>
      </c>
      <c r="AI139" s="460">
        <f t="shared" si="1372"/>
        <v>0</v>
      </c>
      <c r="AJ139" s="460">
        <f t="shared" si="1372"/>
        <v>0</v>
      </c>
      <c r="AK139" s="460">
        <f t="shared" si="1372"/>
        <v>0</v>
      </c>
      <c r="AL139" s="460">
        <f t="shared" si="1372"/>
        <v>0</v>
      </c>
      <c r="AM139" s="460">
        <f t="shared" si="1372"/>
        <v>0</v>
      </c>
      <c r="AN139" s="460">
        <f t="shared" si="1372"/>
        <v>0</v>
      </c>
      <c r="AO139" s="460">
        <f t="shared" si="1372"/>
        <v>0</v>
      </c>
      <c r="AP139" s="460">
        <f t="shared" si="1372"/>
        <v>0</v>
      </c>
      <c r="AQ139" s="460">
        <f t="shared" si="1372"/>
        <v>0</v>
      </c>
      <c r="AR139" s="460">
        <f t="shared" si="1372"/>
        <v>0</v>
      </c>
      <c r="AS139" s="460">
        <f t="shared" si="1372"/>
        <v>0</v>
      </c>
      <c r="AT139" s="460">
        <f t="shared" si="1372"/>
        <v>0</v>
      </c>
      <c r="AU139" s="460">
        <f t="shared" si="1373"/>
        <v>0</v>
      </c>
      <c r="AV139" s="460">
        <f t="shared" si="1373"/>
        <v>0</v>
      </c>
      <c r="AW139" s="460">
        <f t="shared" si="1373"/>
        <v>0</v>
      </c>
      <c r="AX139" s="460">
        <f t="shared" si="1373"/>
        <v>0</v>
      </c>
      <c r="AY139" s="460">
        <f t="shared" si="1373"/>
        <v>0</v>
      </c>
      <c r="AZ139" s="460">
        <f t="shared" si="1373"/>
        <v>0</v>
      </c>
      <c r="BA139" s="460">
        <f t="shared" si="1373"/>
        <v>0</v>
      </c>
      <c r="BB139" s="460">
        <f t="shared" si="1373"/>
        <v>0</v>
      </c>
      <c r="BC139" s="460">
        <f t="shared" si="1373"/>
        <v>0</v>
      </c>
      <c r="BD139" s="460">
        <f t="shared" si="1373"/>
        <v>0</v>
      </c>
      <c r="BE139" s="460">
        <f t="shared" si="1373"/>
        <v>0</v>
      </c>
      <c r="BF139" s="460">
        <f t="shared" si="1373"/>
        <v>0</v>
      </c>
      <c r="BG139" s="460">
        <f t="shared" si="1373"/>
        <v>0</v>
      </c>
      <c r="BH139" s="460">
        <f t="shared" si="1373"/>
        <v>0</v>
      </c>
      <c r="BI139" s="460">
        <f t="shared" si="1373"/>
        <v>0</v>
      </c>
      <c r="BJ139" s="460">
        <f t="shared" si="1373"/>
        <v>0</v>
      </c>
      <c r="BK139" s="460">
        <f t="shared" si="1374"/>
        <v>0</v>
      </c>
      <c r="BL139" s="460">
        <f t="shared" si="1374"/>
        <v>0</v>
      </c>
      <c r="BM139" s="460">
        <f t="shared" si="1374"/>
        <v>0</v>
      </c>
      <c r="BN139" s="460">
        <f t="shared" si="1374"/>
        <v>0</v>
      </c>
      <c r="BO139" s="460">
        <f t="shared" si="1374"/>
        <v>0</v>
      </c>
      <c r="BP139" s="460">
        <f t="shared" si="1374"/>
        <v>0</v>
      </c>
      <c r="BQ139" s="460">
        <f t="shared" si="1374"/>
        <v>0</v>
      </c>
      <c r="BR139" s="460">
        <f t="shared" si="1374"/>
        <v>0</v>
      </c>
      <c r="BS139" s="460">
        <f t="shared" si="1374"/>
        <v>0</v>
      </c>
      <c r="BT139" s="460">
        <f t="shared" si="1374"/>
        <v>0</v>
      </c>
      <c r="BU139" s="460">
        <f t="shared" si="1374"/>
        <v>0</v>
      </c>
      <c r="BV139" s="460">
        <f t="shared" si="1374"/>
        <v>0</v>
      </c>
      <c r="BW139" s="460">
        <f t="shared" si="1374"/>
        <v>0</v>
      </c>
      <c r="BX139" s="460">
        <f t="shared" si="1374"/>
        <v>0</v>
      </c>
      <c r="BY139" s="460">
        <f t="shared" si="1374"/>
        <v>0</v>
      </c>
      <c r="BZ139" s="460">
        <f t="shared" si="1374"/>
        <v>0</v>
      </c>
      <c r="CA139" s="460">
        <f t="shared" si="1375"/>
        <v>0</v>
      </c>
      <c r="CB139" s="460">
        <f t="shared" si="1375"/>
        <v>0</v>
      </c>
      <c r="CC139" s="460">
        <f t="shared" si="1375"/>
        <v>0</v>
      </c>
      <c r="CD139" s="460">
        <f t="shared" si="1375"/>
        <v>0</v>
      </c>
      <c r="CE139" s="460">
        <f t="shared" si="1375"/>
        <v>0</v>
      </c>
      <c r="CF139" s="460">
        <f t="shared" si="1375"/>
        <v>0</v>
      </c>
      <c r="CG139" s="460">
        <f t="shared" si="1375"/>
        <v>0</v>
      </c>
      <c r="CH139" s="460">
        <f t="shared" si="1375"/>
        <v>0</v>
      </c>
      <c r="CI139" s="460">
        <f t="shared" si="1375"/>
        <v>0</v>
      </c>
      <c r="CJ139" s="460">
        <f t="shared" si="1375"/>
        <v>0</v>
      </c>
      <c r="CK139" s="460">
        <f t="shared" si="1375"/>
        <v>0</v>
      </c>
      <c r="CL139" s="460">
        <f t="shared" si="1375"/>
        <v>0</v>
      </c>
      <c r="CM139" s="460">
        <f t="shared" si="1375"/>
        <v>0</v>
      </c>
      <c r="CN139" s="460">
        <f t="shared" si="1375"/>
        <v>0</v>
      </c>
      <c r="CO139" s="460">
        <f t="shared" si="1375"/>
        <v>0</v>
      </c>
      <c r="CP139" s="460">
        <f t="shared" si="1375"/>
        <v>0</v>
      </c>
      <c r="CQ139" s="460">
        <f t="shared" si="1376"/>
        <v>0</v>
      </c>
      <c r="CR139" s="460">
        <f t="shared" si="1376"/>
        <v>0</v>
      </c>
      <c r="CS139" s="460">
        <f t="shared" si="1376"/>
        <v>0</v>
      </c>
      <c r="CT139" s="460">
        <f t="shared" si="1376"/>
        <v>0</v>
      </c>
      <c r="CU139" s="460">
        <f t="shared" si="1376"/>
        <v>0</v>
      </c>
      <c r="CV139" s="460">
        <f t="shared" si="1376"/>
        <v>0</v>
      </c>
      <c r="CW139" s="460">
        <f t="shared" si="1376"/>
        <v>0</v>
      </c>
      <c r="CX139" s="460">
        <f t="shared" si="1376"/>
        <v>0</v>
      </c>
      <c r="CY139" s="460">
        <f t="shared" si="1376"/>
        <v>0</v>
      </c>
      <c r="CZ139" s="460">
        <f t="shared" si="1376"/>
        <v>0</v>
      </c>
      <c r="DA139" s="460">
        <f t="shared" si="1376"/>
        <v>0</v>
      </c>
      <c r="DB139" s="460">
        <f t="shared" si="1376"/>
        <v>0</v>
      </c>
      <c r="DC139" s="460">
        <f t="shared" si="1376"/>
        <v>0</v>
      </c>
      <c r="DD139" s="460">
        <f t="shared" si="1376"/>
        <v>0</v>
      </c>
      <c r="DE139" s="460">
        <f t="shared" si="1376"/>
        <v>0</v>
      </c>
      <c r="DF139" s="460">
        <f t="shared" si="1376"/>
        <v>0</v>
      </c>
      <c r="DG139" s="460">
        <f t="shared" si="1377"/>
        <v>0</v>
      </c>
      <c r="DH139" s="460">
        <f t="shared" si="1377"/>
        <v>0</v>
      </c>
      <c r="DI139" s="460">
        <f t="shared" si="1377"/>
        <v>0</v>
      </c>
      <c r="DJ139" s="460">
        <f t="shared" si="1377"/>
        <v>0</v>
      </c>
      <c r="DK139" s="460">
        <f t="shared" si="1377"/>
        <v>0</v>
      </c>
      <c r="DL139" s="460">
        <f t="shared" si="1377"/>
        <v>0</v>
      </c>
      <c r="DM139" s="460">
        <f t="shared" si="1377"/>
        <v>0</v>
      </c>
      <c r="DN139" s="460">
        <f t="shared" si="1377"/>
        <v>0</v>
      </c>
      <c r="DO139" s="460">
        <f t="shared" si="1377"/>
        <v>0</v>
      </c>
      <c r="DP139" s="460">
        <f t="shared" si="1377"/>
        <v>0</v>
      </c>
      <c r="DQ139" s="460">
        <f t="shared" si="1377"/>
        <v>0</v>
      </c>
      <c r="DR139" s="460">
        <f t="shared" si="1377"/>
        <v>0</v>
      </c>
      <c r="DS139" s="460">
        <f t="shared" si="1377"/>
        <v>0</v>
      </c>
      <c r="DT139" s="460">
        <f t="shared" si="1377"/>
        <v>0</v>
      </c>
      <c r="DU139" s="460">
        <f t="shared" si="1378"/>
        <v>0</v>
      </c>
      <c r="DV139" s="460">
        <f t="shared" si="1378"/>
        <v>0</v>
      </c>
      <c r="DW139" s="460">
        <f t="shared" si="1378"/>
        <v>0</v>
      </c>
      <c r="DX139" s="460">
        <f t="shared" si="1378"/>
        <v>0</v>
      </c>
      <c r="DY139" s="460">
        <f t="shared" si="1378"/>
        <v>0</v>
      </c>
      <c r="DZ139" s="460">
        <f t="shared" si="1378"/>
        <v>0</v>
      </c>
      <c r="EA139" s="460">
        <f t="shared" si="1378"/>
        <v>0</v>
      </c>
      <c r="EB139" s="460">
        <f t="shared" si="1378"/>
        <v>0</v>
      </c>
      <c r="EC139" s="460">
        <f t="shared" si="1378"/>
        <v>0</v>
      </c>
      <c r="ED139" s="460">
        <f t="shared" si="1378"/>
        <v>0</v>
      </c>
      <c r="EE139" s="47"/>
    </row>
    <row r="140" spans="1:135">
      <c r="A140" s="1" t="str">
        <f>$B$19</f>
        <v>Investor E</v>
      </c>
      <c r="D140" t="s">
        <v>319</v>
      </c>
      <c r="E140" s="163">
        <f>$D$19</f>
        <v>0</v>
      </c>
      <c r="G140" t="s">
        <v>323</v>
      </c>
      <c r="H140" s="163">
        <f>'Project Summary'!N27</f>
        <v>0</v>
      </c>
      <c r="I140" s="84"/>
      <c r="J140" s="168"/>
      <c r="K140" s="659"/>
      <c r="L140" s="169"/>
      <c r="M140" s="655"/>
      <c r="N140" s="1433"/>
      <c r="O140" s="460">
        <f t="shared" si="1371"/>
        <v>0</v>
      </c>
      <c r="P140" s="460">
        <f t="shared" si="1371"/>
        <v>0</v>
      </c>
      <c r="Q140" s="460">
        <f t="shared" si="1371"/>
        <v>0</v>
      </c>
      <c r="R140" s="460">
        <f t="shared" si="1371"/>
        <v>0</v>
      </c>
      <c r="S140" s="460">
        <f t="shared" si="1371"/>
        <v>0</v>
      </c>
      <c r="T140" s="460">
        <f t="shared" si="1371"/>
        <v>0</v>
      </c>
      <c r="U140" s="460">
        <f t="shared" si="1371"/>
        <v>0</v>
      </c>
      <c r="V140" s="460">
        <f t="shared" si="1371"/>
        <v>0</v>
      </c>
      <c r="W140" s="460">
        <f t="shared" si="1371"/>
        <v>0</v>
      </c>
      <c r="X140" s="460">
        <f t="shared" si="1371"/>
        <v>0</v>
      </c>
      <c r="Y140" s="460">
        <f t="shared" si="1371"/>
        <v>0</v>
      </c>
      <c r="Z140" s="460">
        <f t="shared" si="1371"/>
        <v>0</v>
      </c>
      <c r="AA140" s="460">
        <f t="shared" si="1371"/>
        <v>0</v>
      </c>
      <c r="AB140" s="460">
        <f t="shared" si="1371"/>
        <v>0</v>
      </c>
      <c r="AC140" s="460">
        <f t="shared" si="1371"/>
        <v>0</v>
      </c>
      <c r="AD140" s="460">
        <f t="shared" si="1371"/>
        <v>0</v>
      </c>
      <c r="AE140" s="460">
        <f t="shared" si="1372"/>
        <v>0</v>
      </c>
      <c r="AF140" s="460">
        <f t="shared" si="1372"/>
        <v>0</v>
      </c>
      <c r="AG140" s="460">
        <f t="shared" si="1372"/>
        <v>0</v>
      </c>
      <c r="AH140" s="460">
        <f t="shared" si="1372"/>
        <v>0</v>
      </c>
      <c r="AI140" s="460">
        <f t="shared" si="1372"/>
        <v>0</v>
      </c>
      <c r="AJ140" s="460">
        <f t="shared" si="1372"/>
        <v>0</v>
      </c>
      <c r="AK140" s="460">
        <f t="shared" si="1372"/>
        <v>0</v>
      </c>
      <c r="AL140" s="460">
        <f t="shared" si="1372"/>
        <v>0</v>
      </c>
      <c r="AM140" s="460">
        <f t="shared" si="1372"/>
        <v>0</v>
      </c>
      <c r="AN140" s="460">
        <f t="shared" si="1372"/>
        <v>0</v>
      </c>
      <c r="AO140" s="460">
        <f t="shared" si="1372"/>
        <v>0</v>
      </c>
      <c r="AP140" s="460">
        <f t="shared" si="1372"/>
        <v>0</v>
      </c>
      <c r="AQ140" s="460">
        <f t="shared" si="1372"/>
        <v>0</v>
      </c>
      <c r="AR140" s="460">
        <f t="shared" si="1372"/>
        <v>0</v>
      </c>
      <c r="AS140" s="460">
        <f t="shared" si="1372"/>
        <v>0</v>
      </c>
      <c r="AT140" s="460">
        <f t="shared" si="1372"/>
        <v>0</v>
      </c>
      <c r="AU140" s="460">
        <f t="shared" si="1373"/>
        <v>0</v>
      </c>
      <c r="AV140" s="460">
        <f t="shared" si="1373"/>
        <v>0</v>
      </c>
      <c r="AW140" s="460">
        <f t="shared" si="1373"/>
        <v>0</v>
      </c>
      <c r="AX140" s="460">
        <f t="shared" si="1373"/>
        <v>0</v>
      </c>
      <c r="AY140" s="460">
        <f t="shared" si="1373"/>
        <v>0</v>
      </c>
      <c r="AZ140" s="460">
        <f t="shared" si="1373"/>
        <v>0</v>
      </c>
      <c r="BA140" s="460">
        <f t="shared" si="1373"/>
        <v>0</v>
      </c>
      <c r="BB140" s="460">
        <f t="shared" si="1373"/>
        <v>0</v>
      </c>
      <c r="BC140" s="460">
        <f t="shared" si="1373"/>
        <v>0</v>
      </c>
      <c r="BD140" s="460">
        <f t="shared" si="1373"/>
        <v>0</v>
      </c>
      <c r="BE140" s="460">
        <f t="shared" si="1373"/>
        <v>0</v>
      </c>
      <c r="BF140" s="460">
        <f t="shared" si="1373"/>
        <v>0</v>
      </c>
      <c r="BG140" s="460">
        <f t="shared" si="1373"/>
        <v>0</v>
      </c>
      <c r="BH140" s="460">
        <f t="shared" si="1373"/>
        <v>0</v>
      </c>
      <c r="BI140" s="460">
        <f t="shared" si="1373"/>
        <v>0</v>
      </c>
      <c r="BJ140" s="460">
        <f t="shared" si="1373"/>
        <v>0</v>
      </c>
      <c r="BK140" s="460">
        <f t="shared" si="1374"/>
        <v>0</v>
      </c>
      <c r="BL140" s="460">
        <f t="shared" si="1374"/>
        <v>0</v>
      </c>
      <c r="BM140" s="460">
        <f t="shared" si="1374"/>
        <v>0</v>
      </c>
      <c r="BN140" s="460">
        <f t="shared" si="1374"/>
        <v>0</v>
      </c>
      <c r="BO140" s="460">
        <f t="shared" si="1374"/>
        <v>0</v>
      </c>
      <c r="BP140" s="460">
        <f t="shared" si="1374"/>
        <v>0</v>
      </c>
      <c r="BQ140" s="460">
        <f t="shared" si="1374"/>
        <v>0</v>
      </c>
      <c r="BR140" s="460">
        <f t="shared" si="1374"/>
        <v>0</v>
      </c>
      <c r="BS140" s="460">
        <f t="shared" si="1374"/>
        <v>0</v>
      </c>
      <c r="BT140" s="460">
        <f t="shared" si="1374"/>
        <v>0</v>
      </c>
      <c r="BU140" s="460">
        <f t="shared" si="1374"/>
        <v>0</v>
      </c>
      <c r="BV140" s="460">
        <f t="shared" si="1374"/>
        <v>0</v>
      </c>
      <c r="BW140" s="460">
        <f t="shared" si="1374"/>
        <v>0</v>
      </c>
      <c r="BX140" s="460">
        <f t="shared" si="1374"/>
        <v>0</v>
      </c>
      <c r="BY140" s="460">
        <f t="shared" si="1374"/>
        <v>0</v>
      </c>
      <c r="BZ140" s="460">
        <f t="shared" si="1374"/>
        <v>0</v>
      </c>
      <c r="CA140" s="460">
        <f t="shared" si="1375"/>
        <v>0</v>
      </c>
      <c r="CB140" s="460">
        <f t="shared" si="1375"/>
        <v>0</v>
      </c>
      <c r="CC140" s="460">
        <f t="shared" si="1375"/>
        <v>0</v>
      </c>
      <c r="CD140" s="460">
        <f t="shared" si="1375"/>
        <v>0</v>
      </c>
      <c r="CE140" s="460">
        <f t="shared" si="1375"/>
        <v>0</v>
      </c>
      <c r="CF140" s="460">
        <f t="shared" si="1375"/>
        <v>0</v>
      </c>
      <c r="CG140" s="460">
        <f t="shared" si="1375"/>
        <v>0</v>
      </c>
      <c r="CH140" s="460">
        <f t="shared" si="1375"/>
        <v>0</v>
      </c>
      <c r="CI140" s="460">
        <f t="shared" si="1375"/>
        <v>0</v>
      </c>
      <c r="CJ140" s="460">
        <f t="shared" si="1375"/>
        <v>0</v>
      </c>
      <c r="CK140" s="460">
        <f t="shared" si="1375"/>
        <v>0</v>
      </c>
      <c r="CL140" s="460">
        <f t="shared" si="1375"/>
        <v>0</v>
      </c>
      <c r="CM140" s="460">
        <f t="shared" si="1375"/>
        <v>0</v>
      </c>
      <c r="CN140" s="460">
        <f t="shared" si="1375"/>
        <v>0</v>
      </c>
      <c r="CO140" s="460">
        <f t="shared" si="1375"/>
        <v>0</v>
      </c>
      <c r="CP140" s="460">
        <f t="shared" si="1375"/>
        <v>0</v>
      </c>
      <c r="CQ140" s="460">
        <f t="shared" si="1376"/>
        <v>0</v>
      </c>
      <c r="CR140" s="460">
        <f t="shared" si="1376"/>
        <v>0</v>
      </c>
      <c r="CS140" s="460">
        <f t="shared" si="1376"/>
        <v>0</v>
      </c>
      <c r="CT140" s="460">
        <f t="shared" si="1376"/>
        <v>0</v>
      </c>
      <c r="CU140" s="460">
        <f t="shared" si="1376"/>
        <v>0</v>
      </c>
      <c r="CV140" s="460">
        <f t="shared" si="1376"/>
        <v>0</v>
      </c>
      <c r="CW140" s="460">
        <f t="shared" si="1376"/>
        <v>0</v>
      </c>
      <c r="CX140" s="460">
        <f t="shared" si="1376"/>
        <v>0</v>
      </c>
      <c r="CY140" s="460">
        <f t="shared" si="1376"/>
        <v>0</v>
      </c>
      <c r="CZ140" s="460">
        <f t="shared" si="1376"/>
        <v>0</v>
      </c>
      <c r="DA140" s="460">
        <f t="shared" si="1376"/>
        <v>0</v>
      </c>
      <c r="DB140" s="460">
        <f t="shared" si="1376"/>
        <v>0</v>
      </c>
      <c r="DC140" s="460">
        <f t="shared" si="1376"/>
        <v>0</v>
      </c>
      <c r="DD140" s="460">
        <f t="shared" si="1376"/>
        <v>0</v>
      </c>
      <c r="DE140" s="460">
        <f t="shared" si="1376"/>
        <v>0</v>
      </c>
      <c r="DF140" s="460">
        <f t="shared" si="1376"/>
        <v>0</v>
      </c>
      <c r="DG140" s="460">
        <f t="shared" si="1377"/>
        <v>0</v>
      </c>
      <c r="DH140" s="460">
        <f t="shared" si="1377"/>
        <v>0</v>
      </c>
      <c r="DI140" s="460">
        <f t="shared" si="1377"/>
        <v>0</v>
      </c>
      <c r="DJ140" s="460">
        <f t="shared" si="1377"/>
        <v>0</v>
      </c>
      <c r="DK140" s="460">
        <f t="shared" si="1377"/>
        <v>0</v>
      </c>
      <c r="DL140" s="460">
        <f t="shared" si="1377"/>
        <v>0</v>
      </c>
      <c r="DM140" s="460">
        <f t="shared" si="1377"/>
        <v>0</v>
      </c>
      <c r="DN140" s="460">
        <f t="shared" si="1377"/>
        <v>0</v>
      </c>
      <c r="DO140" s="460">
        <f t="shared" si="1377"/>
        <v>0</v>
      </c>
      <c r="DP140" s="460">
        <f t="shared" si="1377"/>
        <v>0</v>
      </c>
      <c r="DQ140" s="460">
        <f t="shared" si="1377"/>
        <v>0</v>
      </c>
      <c r="DR140" s="460">
        <f t="shared" si="1377"/>
        <v>0</v>
      </c>
      <c r="DS140" s="460">
        <f t="shared" si="1377"/>
        <v>0</v>
      </c>
      <c r="DT140" s="460">
        <f t="shared" si="1377"/>
        <v>0</v>
      </c>
      <c r="DU140" s="460">
        <f t="shared" si="1378"/>
        <v>0</v>
      </c>
      <c r="DV140" s="460">
        <f t="shared" si="1378"/>
        <v>0</v>
      </c>
      <c r="DW140" s="460">
        <f t="shared" si="1378"/>
        <v>0</v>
      </c>
      <c r="DX140" s="460">
        <f t="shared" si="1378"/>
        <v>0</v>
      </c>
      <c r="DY140" s="460">
        <f t="shared" si="1378"/>
        <v>0</v>
      </c>
      <c r="DZ140" s="460">
        <f t="shared" si="1378"/>
        <v>0</v>
      </c>
      <c r="EA140" s="460">
        <f t="shared" si="1378"/>
        <v>0</v>
      </c>
      <c r="EB140" s="460">
        <f t="shared" si="1378"/>
        <v>0</v>
      </c>
      <c r="EC140" s="460">
        <f t="shared" si="1378"/>
        <v>0</v>
      </c>
      <c r="ED140" s="460">
        <f t="shared" si="1378"/>
        <v>0</v>
      </c>
      <c r="EE140" s="47"/>
    </row>
    <row r="141" spans="1:135">
      <c r="A141" s="1"/>
      <c r="E141" s="76"/>
      <c r="H141" s="163"/>
      <c r="I141" s="84"/>
      <c r="J141" s="15"/>
      <c r="K141" s="657"/>
      <c r="L141" s="166"/>
      <c r="M141" s="657"/>
      <c r="N141" s="1433"/>
      <c r="O141" s="466"/>
      <c r="P141" s="466"/>
      <c r="Q141" s="466"/>
      <c r="R141" s="466"/>
      <c r="S141" s="466"/>
      <c r="T141" s="466"/>
      <c r="U141" s="466"/>
      <c r="V141" s="466"/>
      <c r="W141" s="466"/>
      <c r="X141" s="466"/>
      <c r="Y141" s="466"/>
      <c r="Z141" s="466"/>
      <c r="AA141" s="466"/>
      <c r="AB141" s="466"/>
      <c r="AC141" s="466"/>
      <c r="AD141" s="466"/>
      <c r="AE141" s="466"/>
      <c r="AF141" s="466"/>
      <c r="AG141" s="466"/>
      <c r="AH141" s="466"/>
      <c r="AI141" s="466"/>
      <c r="AJ141" s="466"/>
      <c r="AK141" s="466"/>
      <c r="AL141" s="466"/>
      <c r="AM141" s="466"/>
      <c r="AN141" s="466"/>
      <c r="AO141" s="466"/>
      <c r="AP141" s="466"/>
      <c r="AQ141" s="466"/>
      <c r="AR141" s="466"/>
      <c r="AS141" s="466"/>
      <c r="AT141" s="466"/>
      <c r="AU141" s="466"/>
      <c r="AV141" s="466"/>
      <c r="AW141" s="466"/>
      <c r="AX141" s="466"/>
      <c r="AY141" s="466"/>
      <c r="AZ141" s="466"/>
      <c r="BA141" s="466"/>
      <c r="BB141" s="466"/>
      <c r="BC141" s="466"/>
      <c r="BD141" s="466"/>
      <c r="BE141" s="466"/>
      <c r="BF141" s="466"/>
      <c r="BG141" s="466"/>
      <c r="BH141" s="466"/>
      <c r="BI141" s="466"/>
      <c r="BJ141" s="466"/>
      <c r="BK141" s="466"/>
      <c r="BL141" s="466"/>
      <c r="BM141" s="466"/>
      <c r="BN141" s="466"/>
      <c r="BO141" s="466"/>
      <c r="BP141" s="466"/>
      <c r="BQ141" s="466"/>
      <c r="BR141" s="466"/>
      <c r="BS141" s="466"/>
      <c r="BT141" s="466"/>
      <c r="BU141" s="466"/>
      <c r="BV141" s="466"/>
      <c r="BW141" s="466"/>
      <c r="BX141" s="466"/>
      <c r="BY141" s="466"/>
      <c r="BZ141" s="466"/>
      <c r="CA141" s="466"/>
      <c r="CB141" s="466"/>
      <c r="CC141" s="466"/>
      <c r="CD141" s="466"/>
      <c r="CE141" s="466"/>
      <c r="CF141" s="466"/>
      <c r="CG141" s="466"/>
      <c r="CH141" s="466"/>
      <c r="CI141" s="466"/>
      <c r="CJ141" s="466"/>
      <c r="CK141" s="466"/>
      <c r="CL141" s="466"/>
      <c r="CM141" s="466"/>
      <c r="CN141" s="466"/>
      <c r="CO141" s="466"/>
      <c r="CP141" s="466"/>
      <c r="CQ141" s="466"/>
      <c r="CR141" s="466"/>
      <c r="CS141" s="466"/>
      <c r="CT141" s="466"/>
      <c r="CU141" s="466"/>
      <c r="CV141" s="466"/>
      <c r="CW141" s="466"/>
      <c r="CX141" s="466"/>
      <c r="CY141" s="466"/>
      <c r="CZ141" s="466"/>
      <c r="DA141" s="466"/>
      <c r="DB141" s="466"/>
      <c r="DC141" s="466"/>
      <c r="DD141" s="466"/>
      <c r="DE141" s="466"/>
      <c r="DF141" s="466"/>
      <c r="DG141" s="466"/>
      <c r="DH141" s="466"/>
      <c r="DI141" s="466"/>
      <c r="DJ141" s="466"/>
      <c r="DK141" s="466"/>
      <c r="DL141" s="466"/>
      <c r="DM141" s="466"/>
      <c r="DN141" s="466"/>
      <c r="DO141" s="466"/>
      <c r="DP141" s="466"/>
      <c r="DQ141" s="466"/>
      <c r="DR141" s="466"/>
      <c r="DS141" s="466"/>
      <c r="DT141" s="466"/>
      <c r="DU141" s="466"/>
      <c r="DV141" s="466"/>
      <c r="DW141" s="466"/>
      <c r="DX141" s="466"/>
      <c r="DY141" s="466"/>
      <c r="DZ141" s="466"/>
      <c r="EA141" s="466"/>
      <c r="EB141" s="466"/>
      <c r="EC141" s="466"/>
      <c r="ED141" s="466"/>
      <c r="EE141" s="47"/>
    </row>
    <row r="142" spans="1:135">
      <c r="A142" s="1" t="s">
        <v>494</v>
      </c>
      <c r="E142" s="76"/>
      <c r="H142" s="76"/>
      <c r="J142" s="15"/>
      <c r="K142" s="656"/>
      <c r="L142" s="170"/>
      <c r="M142" s="656"/>
      <c r="N142" s="1433"/>
      <c r="O142" s="466"/>
      <c r="P142" s="466"/>
      <c r="Q142" s="466"/>
      <c r="R142" s="466"/>
      <c r="S142" s="466"/>
      <c r="T142" s="466"/>
      <c r="U142" s="466"/>
      <c r="V142" s="466"/>
      <c r="W142" s="466"/>
      <c r="X142" s="466"/>
      <c r="Y142" s="466"/>
      <c r="Z142" s="466"/>
      <c r="AA142" s="466"/>
      <c r="AB142" s="466"/>
      <c r="AC142" s="466"/>
      <c r="AD142" s="466"/>
      <c r="AE142" s="466"/>
      <c r="AF142" s="466"/>
      <c r="AG142" s="466"/>
      <c r="AH142" s="466"/>
      <c r="AI142" s="466"/>
      <c r="AJ142" s="466"/>
      <c r="AK142" s="466"/>
      <c r="AL142" s="466"/>
      <c r="AM142" s="466"/>
      <c r="AN142" s="466"/>
      <c r="AO142" s="466"/>
      <c r="AP142" s="466"/>
      <c r="AQ142" s="466"/>
      <c r="AR142" s="466"/>
      <c r="AS142" s="466"/>
      <c r="AT142" s="466"/>
      <c r="AU142" s="466"/>
      <c r="AV142" s="466"/>
      <c r="AW142" s="466"/>
      <c r="AX142" s="466"/>
      <c r="AY142" s="466"/>
      <c r="AZ142" s="466"/>
      <c r="BA142" s="466"/>
      <c r="BB142" s="466"/>
      <c r="BC142" s="466"/>
      <c r="BD142" s="466"/>
      <c r="BE142" s="466"/>
      <c r="BF142" s="466"/>
      <c r="BG142" s="466"/>
      <c r="BH142" s="466"/>
      <c r="BI142" s="466"/>
      <c r="BJ142" s="466"/>
      <c r="BK142" s="466"/>
      <c r="BL142" s="466"/>
      <c r="BM142" s="466"/>
      <c r="BN142" s="466"/>
      <c r="BO142" s="466"/>
      <c r="BP142" s="466"/>
      <c r="BQ142" s="466"/>
      <c r="BR142" s="466"/>
      <c r="BS142" s="466"/>
      <c r="BT142" s="466"/>
      <c r="BU142" s="466"/>
      <c r="BV142" s="466"/>
      <c r="BW142" s="466"/>
      <c r="BX142" s="466"/>
      <c r="BY142" s="466"/>
      <c r="BZ142" s="466"/>
      <c r="CA142" s="466"/>
      <c r="CB142" s="466"/>
      <c r="CC142" s="466"/>
      <c r="CD142" s="466"/>
      <c r="CE142" s="466"/>
      <c r="CF142" s="466"/>
      <c r="CG142" s="466"/>
      <c r="CH142" s="466"/>
      <c r="CI142" s="466"/>
      <c r="CJ142" s="466"/>
      <c r="CK142" s="466"/>
      <c r="CL142" s="466"/>
      <c r="CM142" s="466"/>
      <c r="CN142" s="466"/>
      <c r="CO142" s="466"/>
      <c r="CP142" s="466"/>
      <c r="CQ142" s="466"/>
      <c r="CR142" s="466"/>
      <c r="CS142" s="466"/>
      <c r="CT142" s="466"/>
      <c r="CU142" s="466"/>
      <c r="CV142" s="466"/>
      <c r="CW142" s="466"/>
      <c r="CX142" s="466"/>
      <c r="CY142" s="466"/>
      <c r="CZ142" s="466"/>
      <c r="DA142" s="466"/>
      <c r="DB142" s="466"/>
      <c r="DC142" s="466"/>
      <c r="DD142" s="466"/>
      <c r="DE142" s="466"/>
      <c r="DF142" s="466"/>
      <c r="DG142" s="466"/>
      <c r="DH142" s="466"/>
      <c r="DI142" s="466"/>
      <c r="DJ142" s="466"/>
      <c r="DK142" s="466"/>
      <c r="DL142" s="466"/>
      <c r="DM142" s="466"/>
      <c r="DN142" s="466"/>
      <c r="DO142" s="466"/>
      <c r="DP142" s="466"/>
      <c r="DQ142" s="466"/>
      <c r="DR142" s="466"/>
      <c r="DS142" s="466"/>
      <c r="DT142" s="466"/>
      <c r="DU142" s="466"/>
      <c r="DV142" s="466"/>
      <c r="DW142" s="466"/>
      <c r="DX142" s="466"/>
      <c r="DY142" s="466"/>
      <c r="DZ142" s="466"/>
      <c r="EA142" s="466"/>
      <c r="EB142" s="466"/>
      <c r="EC142" s="466"/>
      <c r="ED142" s="466"/>
      <c r="EE142" s="47"/>
    </row>
    <row r="143" spans="1:135">
      <c r="A143" s="1" t="str">
        <f>$B$15</f>
        <v>Sponsor</v>
      </c>
      <c r="D143" t="s">
        <v>319</v>
      </c>
      <c r="E143" s="163">
        <f>$D$15</f>
        <v>0.10000000000000002</v>
      </c>
      <c r="G143" t="s">
        <v>323</v>
      </c>
      <c r="H143" s="163">
        <f>'Project Summary'!O23</f>
        <v>0</v>
      </c>
      <c r="J143" s="164"/>
      <c r="K143" s="660"/>
      <c r="L143" s="16"/>
      <c r="M143" s="653"/>
      <c r="N143" s="1433"/>
      <c r="O143" s="460">
        <f t="shared" ref="O143:AD147" si="1379">IF(AND(O$119&lt;$M$145,O$119&gt;$K$145),O$114*$E143*(1-$H143),0)</f>
        <v>0</v>
      </c>
      <c r="P143" s="460">
        <f t="shared" si="1379"/>
        <v>0</v>
      </c>
      <c r="Q143" s="460">
        <f t="shared" si="1379"/>
        <v>0</v>
      </c>
      <c r="R143" s="460">
        <f t="shared" si="1379"/>
        <v>0</v>
      </c>
      <c r="S143" s="460">
        <f t="shared" si="1379"/>
        <v>0</v>
      </c>
      <c r="T143" s="460">
        <f t="shared" si="1379"/>
        <v>0</v>
      </c>
      <c r="U143" s="460">
        <f t="shared" si="1379"/>
        <v>0</v>
      </c>
      <c r="V143" s="460">
        <f t="shared" si="1379"/>
        <v>0</v>
      </c>
      <c r="W143" s="460">
        <f t="shared" si="1379"/>
        <v>0</v>
      </c>
      <c r="X143" s="460">
        <f t="shared" si="1379"/>
        <v>0</v>
      </c>
      <c r="Y143" s="460">
        <f t="shared" si="1379"/>
        <v>0</v>
      </c>
      <c r="Z143" s="460">
        <f t="shared" si="1379"/>
        <v>0</v>
      </c>
      <c r="AA143" s="460">
        <f t="shared" si="1379"/>
        <v>0</v>
      </c>
      <c r="AB143" s="460">
        <f t="shared" si="1379"/>
        <v>0</v>
      </c>
      <c r="AC143" s="460">
        <f t="shared" si="1379"/>
        <v>0</v>
      </c>
      <c r="AD143" s="460">
        <f t="shared" si="1379"/>
        <v>0</v>
      </c>
      <c r="AE143" s="460">
        <f t="shared" ref="AE143:AT147" si="1380">IF(AND(AE$119&lt;$M$145,AE$119&gt;$K$145),AE$114*$E143*(1-$H143),0)</f>
        <v>0</v>
      </c>
      <c r="AF143" s="460">
        <f t="shared" si="1380"/>
        <v>0</v>
      </c>
      <c r="AG143" s="460">
        <f t="shared" si="1380"/>
        <v>0</v>
      </c>
      <c r="AH143" s="460">
        <f t="shared" si="1380"/>
        <v>0</v>
      </c>
      <c r="AI143" s="460">
        <f t="shared" si="1380"/>
        <v>0</v>
      </c>
      <c r="AJ143" s="460">
        <f t="shared" si="1380"/>
        <v>0</v>
      </c>
      <c r="AK143" s="460">
        <f t="shared" si="1380"/>
        <v>0</v>
      </c>
      <c r="AL143" s="460">
        <f t="shared" si="1380"/>
        <v>0</v>
      </c>
      <c r="AM143" s="460">
        <f t="shared" si="1380"/>
        <v>0</v>
      </c>
      <c r="AN143" s="460">
        <f t="shared" si="1380"/>
        <v>0</v>
      </c>
      <c r="AO143" s="460">
        <f t="shared" si="1380"/>
        <v>0</v>
      </c>
      <c r="AP143" s="460">
        <f t="shared" si="1380"/>
        <v>0</v>
      </c>
      <c r="AQ143" s="460">
        <f t="shared" si="1380"/>
        <v>0</v>
      </c>
      <c r="AR143" s="460">
        <f t="shared" si="1380"/>
        <v>0</v>
      </c>
      <c r="AS143" s="460">
        <f t="shared" si="1380"/>
        <v>0</v>
      </c>
      <c r="AT143" s="460">
        <f t="shared" si="1380"/>
        <v>0</v>
      </c>
      <c r="AU143" s="460">
        <f t="shared" ref="AU143:BJ147" si="1381">IF(AND(AU$119&lt;$M$145,AU$119&gt;$K$145),AU$114*$E143*(1-$H143),0)</f>
        <v>0</v>
      </c>
      <c r="AV143" s="460">
        <f t="shared" si="1381"/>
        <v>0</v>
      </c>
      <c r="AW143" s="460">
        <f t="shared" si="1381"/>
        <v>0</v>
      </c>
      <c r="AX143" s="460">
        <f t="shared" si="1381"/>
        <v>0</v>
      </c>
      <c r="AY143" s="460">
        <f t="shared" si="1381"/>
        <v>0</v>
      </c>
      <c r="AZ143" s="460">
        <f t="shared" si="1381"/>
        <v>0</v>
      </c>
      <c r="BA143" s="460">
        <f t="shared" si="1381"/>
        <v>0</v>
      </c>
      <c r="BB143" s="460">
        <f t="shared" si="1381"/>
        <v>0</v>
      </c>
      <c r="BC143" s="460">
        <f t="shared" si="1381"/>
        <v>0</v>
      </c>
      <c r="BD143" s="460">
        <f>IF(AND(BD$119&lt;$M$145,BD$119&gt;$K$145),BD$114*$E143*(1-$H143),0)</f>
        <v>0</v>
      </c>
      <c r="BE143" s="460">
        <f t="shared" si="1381"/>
        <v>0</v>
      </c>
      <c r="BF143" s="460">
        <f t="shared" si="1381"/>
        <v>0</v>
      </c>
      <c r="BG143" s="460">
        <f t="shared" si="1381"/>
        <v>0</v>
      </c>
      <c r="BH143" s="460">
        <f t="shared" si="1381"/>
        <v>0</v>
      </c>
      <c r="BI143" s="460">
        <f t="shared" si="1381"/>
        <v>0</v>
      </c>
      <c r="BJ143" s="460">
        <f t="shared" si="1381"/>
        <v>0</v>
      </c>
      <c r="BK143" s="460">
        <f t="shared" ref="BK143:BZ147" si="1382">IF(AND(BK$119&lt;$M$145,BK$119&gt;$K$145),BK$114*$E143*(1-$H143),0)</f>
        <v>0</v>
      </c>
      <c r="BL143" s="460">
        <f t="shared" si="1382"/>
        <v>0</v>
      </c>
      <c r="BM143" s="460">
        <f t="shared" si="1382"/>
        <v>0</v>
      </c>
      <c r="BN143" s="460">
        <f t="shared" si="1382"/>
        <v>0</v>
      </c>
      <c r="BO143" s="460">
        <f t="shared" si="1382"/>
        <v>0</v>
      </c>
      <c r="BP143" s="460">
        <f t="shared" si="1382"/>
        <v>0</v>
      </c>
      <c r="BQ143" s="460">
        <f t="shared" si="1382"/>
        <v>0</v>
      </c>
      <c r="BR143" s="460">
        <f t="shared" si="1382"/>
        <v>0</v>
      </c>
      <c r="BS143" s="460">
        <f t="shared" si="1382"/>
        <v>0</v>
      </c>
      <c r="BT143" s="460">
        <f t="shared" si="1382"/>
        <v>0</v>
      </c>
      <c r="BU143" s="460">
        <f t="shared" si="1382"/>
        <v>0</v>
      </c>
      <c r="BV143" s="460">
        <f>IF(AND(BV$119&lt;$M$145,BV$119&gt;$K$145),BV$114*$E143*(1-$H143),0)</f>
        <v>0</v>
      </c>
      <c r="BW143" s="460">
        <f t="shared" si="1382"/>
        <v>0</v>
      </c>
      <c r="BX143" s="460">
        <f t="shared" si="1382"/>
        <v>0</v>
      </c>
      <c r="BY143" s="460">
        <f t="shared" si="1382"/>
        <v>0</v>
      </c>
      <c r="BZ143" s="460">
        <f t="shared" si="1382"/>
        <v>0</v>
      </c>
      <c r="CA143" s="460">
        <f t="shared" ref="CA143:CP147" si="1383">IF(AND(CA$119&lt;$M$145,CA$119&gt;$K$145),CA$114*$E143*(1-$H143),0)</f>
        <v>0</v>
      </c>
      <c r="CB143" s="460">
        <f t="shared" si="1383"/>
        <v>0</v>
      </c>
      <c r="CC143" s="460">
        <f t="shared" si="1383"/>
        <v>0</v>
      </c>
      <c r="CD143" s="460">
        <f t="shared" si="1383"/>
        <v>0</v>
      </c>
      <c r="CE143" s="460">
        <f t="shared" si="1383"/>
        <v>0</v>
      </c>
      <c r="CF143" s="460">
        <f t="shared" si="1383"/>
        <v>0</v>
      </c>
      <c r="CG143" s="460">
        <f t="shared" si="1383"/>
        <v>0</v>
      </c>
      <c r="CH143" s="460">
        <f t="shared" si="1383"/>
        <v>0</v>
      </c>
      <c r="CI143" s="460">
        <f t="shared" si="1383"/>
        <v>0</v>
      </c>
      <c r="CJ143" s="460">
        <f t="shared" si="1383"/>
        <v>0</v>
      </c>
      <c r="CK143" s="460">
        <f t="shared" si="1383"/>
        <v>0</v>
      </c>
      <c r="CL143" s="460">
        <f t="shared" si="1383"/>
        <v>0</v>
      </c>
      <c r="CM143" s="460">
        <f t="shared" si="1383"/>
        <v>0</v>
      </c>
      <c r="CN143" s="460">
        <f t="shared" si="1383"/>
        <v>0</v>
      </c>
      <c r="CO143" s="460">
        <f t="shared" si="1383"/>
        <v>0</v>
      </c>
      <c r="CP143" s="460">
        <f t="shared" si="1383"/>
        <v>0</v>
      </c>
      <c r="CQ143" s="460">
        <f t="shared" ref="CQ143:DF147" si="1384">IF(AND(CQ$119&lt;$M$145,CQ$119&gt;$K$145),CQ$114*$E143*(1-$H143),0)</f>
        <v>0</v>
      </c>
      <c r="CR143" s="460">
        <f t="shared" si="1384"/>
        <v>0</v>
      </c>
      <c r="CS143" s="460">
        <f t="shared" si="1384"/>
        <v>0</v>
      </c>
      <c r="CT143" s="460">
        <f>IF(AND(CT$119&lt;$M$145,CT$119&gt;$K$145),CT$114*$E143*(1-$H143),0)</f>
        <v>1812133.2310047983</v>
      </c>
      <c r="CU143" s="460">
        <f t="shared" si="1384"/>
        <v>0</v>
      </c>
      <c r="CV143" s="460">
        <f t="shared" si="1384"/>
        <v>0</v>
      </c>
      <c r="CW143" s="460">
        <f t="shared" si="1384"/>
        <v>0</v>
      </c>
      <c r="CX143" s="460">
        <f t="shared" si="1384"/>
        <v>0</v>
      </c>
      <c r="CY143" s="460">
        <f t="shared" si="1384"/>
        <v>0</v>
      </c>
      <c r="CZ143" s="460">
        <f t="shared" si="1384"/>
        <v>0</v>
      </c>
      <c r="DA143" s="460">
        <f t="shared" si="1384"/>
        <v>0</v>
      </c>
      <c r="DB143" s="460">
        <f t="shared" si="1384"/>
        <v>0</v>
      </c>
      <c r="DC143" s="460">
        <f t="shared" si="1384"/>
        <v>0</v>
      </c>
      <c r="DD143" s="460">
        <f t="shared" si="1384"/>
        <v>0</v>
      </c>
      <c r="DE143" s="460">
        <f t="shared" si="1384"/>
        <v>0</v>
      </c>
      <c r="DF143" s="460">
        <f t="shared" si="1384"/>
        <v>0</v>
      </c>
      <c r="DG143" s="460">
        <f t="shared" ref="DG143:DV147" si="1385">IF(AND(DG$119&lt;$M$145,DG$119&gt;$K$145),DG$114*$E143*(1-$H143),0)</f>
        <v>0</v>
      </c>
      <c r="DH143" s="460">
        <f t="shared" si="1385"/>
        <v>0</v>
      </c>
      <c r="DI143" s="460">
        <f t="shared" si="1385"/>
        <v>0</v>
      </c>
      <c r="DJ143" s="460">
        <f t="shared" si="1385"/>
        <v>0</v>
      </c>
      <c r="DK143" s="460">
        <f t="shared" si="1385"/>
        <v>0</v>
      </c>
      <c r="DL143" s="460">
        <f t="shared" si="1385"/>
        <v>0</v>
      </c>
      <c r="DM143" s="460">
        <f t="shared" si="1385"/>
        <v>0</v>
      </c>
      <c r="DN143" s="460">
        <f t="shared" si="1385"/>
        <v>0</v>
      </c>
      <c r="DO143" s="460">
        <f t="shared" si="1385"/>
        <v>0</v>
      </c>
      <c r="DP143" s="460">
        <f t="shared" si="1385"/>
        <v>0</v>
      </c>
      <c r="DQ143" s="460">
        <f t="shared" si="1385"/>
        <v>0</v>
      </c>
      <c r="DR143" s="460">
        <f t="shared" si="1385"/>
        <v>0</v>
      </c>
      <c r="DS143" s="460">
        <f t="shared" si="1385"/>
        <v>0</v>
      </c>
      <c r="DT143" s="460">
        <f t="shared" si="1385"/>
        <v>0</v>
      </c>
      <c r="DU143" s="460">
        <f t="shared" si="1385"/>
        <v>0</v>
      </c>
      <c r="DV143" s="460">
        <f t="shared" si="1385"/>
        <v>0</v>
      </c>
      <c r="DW143" s="460">
        <f t="shared" ref="DU143:ED147" si="1386">IF(AND(DW$119&lt;$M$145,DW$119&gt;$K$145),DW$114*$E143*(1-$H143),0)</f>
        <v>0</v>
      </c>
      <c r="DX143" s="460">
        <f t="shared" si="1386"/>
        <v>0</v>
      </c>
      <c r="DY143" s="460">
        <f t="shared" si="1386"/>
        <v>0</v>
      </c>
      <c r="DZ143" s="460">
        <f t="shared" si="1386"/>
        <v>0</v>
      </c>
      <c r="EA143" s="460">
        <f t="shared" si="1386"/>
        <v>0</v>
      </c>
      <c r="EB143" s="460">
        <f t="shared" si="1386"/>
        <v>0</v>
      </c>
      <c r="EC143" s="460">
        <f t="shared" si="1386"/>
        <v>0</v>
      </c>
      <c r="ED143" s="460">
        <f t="shared" si="1386"/>
        <v>0</v>
      </c>
      <c r="EE143" s="47"/>
    </row>
    <row r="144" spans="1:135">
      <c r="A144" s="1" t="str">
        <f>$B$16</f>
        <v>LP Investor</v>
      </c>
      <c r="D144" t="s">
        <v>319</v>
      </c>
      <c r="E144" s="163">
        <f>$D$16</f>
        <v>0.9</v>
      </c>
      <c r="G144" t="s">
        <v>323</v>
      </c>
      <c r="H144" s="163">
        <f>'Project Summary'!O24</f>
        <v>0</v>
      </c>
      <c r="I144" s="84"/>
      <c r="J144" s="165"/>
      <c r="K144" s="657"/>
      <c r="L144" s="166"/>
      <c r="M144" s="654"/>
      <c r="N144" s="1433"/>
      <c r="O144" s="460">
        <f t="shared" si="1379"/>
        <v>0</v>
      </c>
      <c r="P144" s="460">
        <f t="shared" si="1379"/>
        <v>0</v>
      </c>
      <c r="Q144" s="460">
        <f t="shared" si="1379"/>
        <v>0</v>
      </c>
      <c r="R144" s="460">
        <f t="shared" si="1379"/>
        <v>0</v>
      </c>
      <c r="S144" s="460">
        <f t="shared" si="1379"/>
        <v>0</v>
      </c>
      <c r="T144" s="460">
        <f t="shared" si="1379"/>
        <v>0</v>
      </c>
      <c r="U144" s="460">
        <f t="shared" si="1379"/>
        <v>0</v>
      </c>
      <c r="V144" s="460">
        <f t="shared" si="1379"/>
        <v>0</v>
      </c>
      <c r="W144" s="460">
        <f t="shared" si="1379"/>
        <v>0</v>
      </c>
      <c r="X144" s="460">
        <f t="shared" si="1379"/>
        <v>0</v>
      </c>
      <c r="Y144" s="460">
        <f t="shared" si="1379"/>
        <v>0</v>
      </c>
      <c r="Z144" s="460">
        <f t="shared" si="1379"/>
        <v>0</v>
      </c>
      <c r="AA144" s="460">
        <f t="shared" si="1379"/>
        <v>0</v>
      </c>
      <c r="AB144" s="460">
        <f t="shared" si="1379"/>
        <v>0</v>
      </c>
      <c r="AC144" s="460">
        <f t="shared" si="1379"/>
        <v>0</v>
      </c>
      <c r="AD144" s="460">
        <f t="shared" si="1379"/>
        <v>0</v>
      </c>
      <c r="AE144" s="460">
        <f t="shared" si="1380"/>
        <v>0</v>
      </c>
      <c r="AF144" s="460">
        <f t="shared" si="1380"/>
        <v>0</v>
      </c>
      <c r="AG144" s="460">
        <f t="shared" si="1380"/>
        <v>0</v>
      </c>
      <c r="AH144" s="460">
        <f t="shared" si="1380"/>
        <v>0</v>
      </c>
      <c r="AI144" s="460">
        <f t="shared" si="1380"/>
        <v>0</v>
      </c>
      <c r="AJ144" s="460">
        <f t="shared" si="1380"/>
        <v>0</v>
      </c>
      <c r="AK144" s="460">
        <f t="shared" si="1380"/>
        <v>0</v>
      </c>
      <c r="AL144" s="460">
        <f t="shared" si="1380"/>
        <v>0</v>
      </c>
      <c r="AM144" s="460">
        <f t="shared" si="1380"/>
        <v>0</v>
      </c>
      <c r="AN144" s="460">
        <f t="shared" si="1380"/>
        <v>0</v>
      </c>
      <c r="AO144" s="460">
        <f t="shared" si="1380"/>
        <v>0</v>
      </c>
      <c r="AP144" s="460">
        <f t="shared" si="1380"/>
        <v>0</v>
      </c>
      <c r="AQ144" s="460">
        <f t="shared" si="1380"/>
        <v>0</v>
      </c>
      <c r="AR144" s="460">
        <f t="shared" si="1380"/>
        <v>0</v>
      </c>
      <c r="AS144" s="460">
        <f t="shared" si="1380"/>
        <v>0</v>
      </c>
      <c r="AT144" s="460">
        <f t="shared" si="1380"/>
        <v>0</v>
      </c>
      <c r="AU144" s="460">
        <f t="shared" si="1381"/>
        <v>0</v>
      </c>
      <c r="AV144" s="460">
        <f t="shared" si="1381"/>
        <v>0</v>
      </c>
      <c r="AW144" s="460">
        <f t="shared" si="1381"/>
        <v>0</v>
      </c>
      <c r="AX144" s="460">
        <f t="shared" si="1381"/>
        <v>0</v>
      </c>
      <c r="AY144" s="460">
        <f t="shared" si="1381"/>
        <v>0</v>
      </c>
      <c r="AZ144" s="460">
        <f t="shared" si="1381"/>
        <v>0</v>
      </c>
      <c r="BA144" s="460">
        <f t="shared" si="1381"/>
        <v>0</v>
      </c>
      <c r="BB144" s="460">
        <f t="shared" si="1381"/>
        <v>0</v>
      </c>
      <c r="BC144" s="460">
        <f t="shared" si="1381"/>
        <v>0</v>
      </c>
      <c r="BD144" s="460">
        <f t="shared" si="1381"/>
        <v>0</v>
      </c>
      <c r="BE144" s="460">
        <f t="shared" si="1381"/>
        <v>0</v>
      </c>
      <c r="BF144" s="460">
        <f t="shared" si="1381"/>
        <v>0</v>
      </c>
      <c r="BG144" s="460">
        <f t="shared" si="1381"/>
        <v>0</v>
      </c>
      <c r="BH144" s="460">
        <f t="shared" si="1381"/>
        <v>0</v>
      </c>
      <c r="BI144" s="460">
        <f t="shared" si="1381"/>
        <v>0</v>
      </c>
      <c r="BJ144" s="460">
        <f t="shared" si="1381"/>
        <v>0</v>
      </c>
      <c r="BK144" s="460">
        <f t="shared" si="1382"/>
        <v>0</v>
      </c>
      <c r="BL144" s="460">
        <f t="shared" si="1382"/>
        <v>0</v>
      </c>
      <c r="BM144" s="460">
        <f t="shared" si="1382"/>
        <v>0</v>
      </c>
      <c r="BN144" s="460">
        <f t="shared" si="1382"/>
        <v>0</v>
      </c>
      <c r="BO144" s="460">
        <f t="shared" si="1382"/>
        <v>0</v>
      </c>
      <c r="BP144" s="460">
        <f t="shared" si="1382"/>
        <v>0</v>
      </c>
      <c r="BQ144" s="460">
        <f t="shared" si="1382"/>
        <v>0</v>
      </c>
      <c r="BR144" s="460">
        <f t="shared" si="1382"/>
        <v>0</v>
      </c>
      <c r="BS144" s="460">
        <f t="shared" si="1382"/>
        <v>0</v>
      </c>
      <c r="BT144" s="460">
        <f t="shared" si="1382"/>
        <v>0</v>
      </c>
      <c r="BU144" s="460">
        <f t="shared" si="1382"/>
        <v>0</v>
      </c>
      <c r="BV144" s="460">
        <f>IF(AND(BV$119&lt;$M$145,BV$119&gt;$K$145),BV$114*$E144*(1-$H144),0)</f>
        <v>0</v>
      </c>
      <c r="BW144" s="460">
        <f t="shared" si="1382"/>
        <v>0</v>
      </c>
      <c r="BX144" s="460">
        <f t="shared" si="1382"/>
        <v>0</v>
      </c>
      <c r="BY144" s="460">
        <f t="shared" si="1382"/>
        <v>0</v>
      </c>
      <c r="BZ144" s="460">
        <f t="shared" si="1382"/>
        <v>0</v>
      </c>
      <c r="CA144" s="460">
        <f t="shared" si="1383"/>
        <v>0</v>
      </c>
      <c r="CB144" s="460">
        <f t="shared" si="1383"/>
        <v>0</v>
      </c>
      <c r="CC144" s="460">
        <f t="shared" si="1383"/>
        <v>0</v>
      </c>
      <c r="CD144" s="460">
        <f t="shared" si="1383"/>
        <v>0</v>
      </c>
      <c r="CE144" s="460">
        <f t="shared" si="1383"/>
        <v>0</v>
      </c>
      <c r="CF144" s="460">
        <f t="shared" si="1383"/>
        <v>0</v>
      </c>
      <c r="CG144" s="460">
        <f t="shared" si="1383"/>
        <v>0</v>
      </c>
      <c r="CH144" s="460">
        <f t="shared" si="1383"/>
        <v>0</v>
      </c>
      <c r="CI144" s="460">
        <f t="shared" si="1383"/>
        <v>0</v>
      </c>
      <c r="CJ144" s="460">
        <f t="shared" si="1383"/>
        <v>0</v>
      </c>
      <c r="CK144" s="460">
        <f t="shared" si="1383"/>
        <v>0</v>
      </c>
      <c r="CL144" s="460">
        <f t="shared" si="1383"/>
        <v>0</v>
      </c>
      <c r="CM144" s="460">
        <f t="shared" si="1383"/>
        <v>0</v>
      </c>
      <c r="CN144" s="460">
        <f t="shared" si="1383"/>
        <v>0</v>
      </c>
      <c r="CO144" s="460">
        <f t="shared" si="1383"/>
        <v>0</v>
      </c>
      <c r="CP144" s="460">
        <f t="shared" si="1383"/>
        <v>0</v>
      </c>
      <c r="CQ144" s="460">
        <f t="shared" si="1384"/>
        <v>0</v>
      </c>
      <c r="CR144" s="460">
        <f t="shared" si="1384"/>
        <v>0</v>
      </c>
      <c r="CS144" s="460">
        <f t="shared" si="1384"/>
        <v>0</v>
      </c>
      <c r="CT144" s="460">
        <f>IF(AND(CT$119&lt;$M$145,CT$119&gt;$K$145),CT$114*$E144*(1-$H144),0)</f>
        <v>16309199.079043183</v>
      </c>
      <c r="CU144" s="460">
        <f t="shared" si="1384"/>
        <v>0</v>
      </c>
      <c r="CV144" s="460">
        <f t="shared" si="1384"/>
        <v>0</v>
      </c>
      <c r="CW144" s="460">
        <f t="shared" si="1384"/>
        <v>0</v>
      </c>
      <c r="CX144" s="460">
        <f t="shared" si="1384"/>
        <v>0</v>
      </c>
      <c r="CY144" s="460">
        <f t="shared" si="1384"/>
        <v>0</v>
      </c>
      <c r="CZ144" s="460">
        <f t="shared" si="1384"/>
        <v>0</v>
      </c>
      <c r="DA144" s="460">
        <f t="shared" si="1384"/>
        <v>0</v>
      </c>
      <c r="DB144" s="460">
        <f t="shared" si="1384"/>
        <v>0</v>
      </c>
      <c r="DC144" s="460">
        <f t="shared" si="1384"/>
        <v>0</v>
      </c>
      <c r="DD144" s="460">
        <f t="shared" si="1384"/>
        <v>0</v>
      </c>
      <c r="DE144" s="460">
        <f t="shared" si="1384"/>
        <v>0</v>
      </c>
      <c r="DF144" s="460">
        <f t="shared" si="1384"/>
        <v>0</v>
      </c>
      <c r="DG144" s="460">
        <f t="shared" si="1385"/>
        <v>0</v>
      </c>
      <c r="DH144" s="460">
        <f t="shared" si="1385"/>
        <v>0</v>
      </c>
      <c r="DI144" s="460">
        <f t="shared" si="1385"/>
        <v>0</v>
      </c>
      <c r="DJ144" s="460">
        <f t="shared" si="1385"/>
        <v>0</v>
      </c>
      <c r="DK144" s="460">
        <f t="shared" si="1385"/>
        <v>0</v>
      </c>
      <c r="DL144" s="460">
        <f t="shared" si="1385"/>
        <v>0</v>
      </c>
      <c r="DM144" s="460">
        <f t="shared" si="1385"/>
        <v>0</v>
      </c>
      <c r="DN144" s="460">
        <f t="shared" si="1385"/>
        <v>0</v>
      </c>
      <c r="DO144" s="460">
        <f t="shared" si="1385"/>
        <v>0</v>
      </c>
      <c r="DP144" s="460">
        <f t="shared" si="1385"/>
        <v>0</v>
      </c>
      <c r="DQ144" s="460">
        <f t="shared" si="1385"/>
        <v>0</v>
      </c>
      <c r="DR144" s="460">
        <f t="shared" si="1385"/>
        <v>0</v>
      </c>
      <c r="DS144" s="460">
        <f t="shared" si="1385"/>
        <v>0</v>
      </c>
      <c r="DT144" s="460">
        <f t="shared" si="1385"/>
        <v>0</v>
      </c>
      <c r="DU144" s="460">
        <f t="shared" si="1386"/>
        <v>0</v>
      </c>
      <c r="DV144" s="460">
        <f t="shared" si="1386"/>
        <v>0</v>
      </c>
      <c r="DW144" s="460">
        <f t="shared" si="1386"/>
        <v>0</v>
      </c>
      <c r="DX144" s="460">
        <f t="shared" si="1386"/>
        <v>0</v>
      </c>
      <c r="DY144" s="460">
        <f t="shared" si="1386"/>
        <v>0</v>
      </c>
      <c r="DZ144" s="460">
        <f t="shared" si="1386"/>
        <v>0</v>
      </c>
      <c r="EA144" s="460">
        <f t="shared" si="1386"/>
        <v>0</v>
      </c>
      <c r="EB144" s="460">
        <f t="shared" si="1386"/>
        <v>0</v>
      </c>
      <c r="EC144" s="460">
        <f t="shared" si="1386"/>
        <v>0</v>
      </c>
      <c r="ED144" s="460">
        <f t="shared" si="1386"/>
        <v>0</v>
      </c>
      <c r="EE144" s="47"/>
    </row>
    <row r="145" spans="1:136">
      <c r="A145" s="1" t="str">
        <f>$B$17</f>
        <v xml:space="preserve">Investor C </v>
      </c>
      <c r="D145" t="s">
        <v>319</v>
      </c>
      <c r="E145" s="163">
        <f>$D$17</f>
        <v>0</v>
      </c>
      <c r="G145" t="s">
        <v>323</v>
      </c>
      <c r="H145" s="163">
        <f>'Project Summary'!O25</f>
        <v>0</v>
      </c>
      <c r="I145" s="84"/>
      <c r="J145" s="167" t="s">
        <v>324</v>
      </c>
      <c r="K145" s="657">
        <f>'Project Summary'!O21</f>
        <v>0.13</v>
      </c>
      <c r="L145" s="166" t="s">
        <v>325</v>
      </c>
      <c r="M145" s="654">
        <f>'Project Summary'!O22</f>
        <v>1</v>
      </c>
      <c r="N145" s="1433"/>
      <c r="O145" s="460">
        <f t="shared" si="1379"/>
        <v>0</v>
      </c>
      <c r="P145" s="460">
        <f t="shared" si="1379"/>
        <v>0</v>
      </c>
      <c r="Q145" s="460">
        <f t="shared" si="1379"/>
        <v>0</v>
      </c>
      <c r="R145" s="460">
        <f t="shared" si="1379"/>
        <v>0</v>
      </c>
      <c r="S145" s="460">
        <f t="shared" si="1379"/>
        <v>0</v>
      </c>
      <c r="T145" s="460">
        <f t="shared" si="1379"/>
        <v>0</v>
      </c>
      <c r="U145" s="460">
        <f t="shared" si="1379"/>
        <v>0</v>
      </c>
      <c r="V145" s="460">
        <f t="shared" si="1379"/>
        <v>0</v>
      </c>
      <c r="W145" s="460">
        <f t="shared" si="1379"/>
        <v>0</v>
      </c>
      <c r="X145" s="460">
        <f t="shared" si="1379"/>
        <v>0</v>
      </c>
      <c r="Y145" s="460">
        <f t="shared" si="1379"/>
        <v>0</v>
      </c>
      <c r="Z145" s="460">
        <f t="shared" si="1379"/>
        <v>0</v>
      </c>
      <c r="AA145" s="460">
        <f t="shared" si="1379"/>
        <v>0</v>
      </c>
      <c r="AB145" s="460">
        <f t="shared" si="1379"/>
        <v>0</v>
      </c>
      <c r="AC145" s="460">
        <f t="shared" si="1379"/>
        <v>0</v>
      </c>
      <c r="AD145" s="460">
        <f t="shared" si="1379"/>
        <v>0</v>
      </c>
      <c r="AE145" s="460">
        <f t="shared" si="1380"/>
        <v>0</v>
      </c>
      <c r="AF145" s="460">
        <f t="shared" si="1380"/>
        <v>0</v>
      </c>
      <c r="AG145" s="460">
        <f t="shared" si="1380"/>
        <v>0</v>
      </c>
      <c r="AH145" s="460">
        <f t="shared" si="1380"/>
        <v>0</v>
      </c>
      <c r="AI145" s="460">
        <f t="shared" si="1380"/>
        <v>0</v>
      </c>
      <c r="AJ145" s="460">
        <f t="shared" si="1380"/>
        <v>0</v>
      </c>
      <c r="AK145" s="460">
        <f t="shared" si="1380"/>
        <v>0</v>
      </c>
      <c r="AL145" s="460">
        <f t="shared" si="1380"/>
        <v>0</v>
      </c>
      <c r="AM145" s="460">
        <f t="shared" si="1380"/>
        <v>0</v>
      </c>
      <c r="AN145" s="460">
        <f t="shared" si="1380"/>
        <v>0</v>
      </c>
      <c r="AO145" s="460">
        <f t="shared" si="1380"/>
        <v>0</v>
      </c>
      <c r="AP145" s="460">
        <f t="shared" si="1380"/>
        <v>0</v>
      </c>
      <c r="AQ145" s="460">
        <f t="shared" si="1380"/>
        <v>0</v>
      </c>
      <c r="AR145" s="460">
        <f t="shared" si="1380"/>
        <v>0</v>
      </c>
      <c r="AS145" s="460">
        <f t="shared" si="1380"/>
        <v>0</v>
      </c>
      <c r="AT145" s="460">
        <f t="shared" si="1380"/>
        <v>0</v>
      </c>
      <c r="AU145" s="460">
        <f t="shared" si="1381"/>
        <v>0</v>
      </c>
      <c r="AV145" s="460">
        <f t="shared" si="1381"/>
        <v>0</v>
      </c>
      <c r="AW145" s="460">
        <f t="shared" si="1381"/>
        <v>0</v>
      </c>
      <c r="AX145" s="460">
        <f t="shared" si="1381"/>
        <v>0</v>
      </c>
      <c r="AY145" s="460">
        <f t="shared" si="1381"/>
        <v>0</v>
      </c>
      <c r="AZ145" s="460">
        <f t="shared" si="1381"/>
        <v>0</v>
      </c>
      <c r="BA145" s="460">
        <f t="shared" si="1381"/>
        <v>0</v>
      </c>
      <c r="BB145" s="460">
        <f t="shared" si="1381"/>
        <v>0</v>
      </c>
      <c r="BC145" s="460">
        <f t="shared" si="1381"/>
        <v>0</v>
      </c>
      <c r="BD145" s="460">
        <f t="shared" si="1381"/>
        <v>0</v>
      </c>
      <c r="BE145" s="460">
        <f t="shared" si="1381"/>
        <v>0</v>
      </c>
      <c r="BF145" s="460">
        <f t="shared" si="1381"/>
        <v>0</v>
      </c>
      <c r="BG145" s="460">
        <f t="shared" si="1381"/>
        <v>0</v>
      </c>
      <c r="BH145" s="460">
        <f t="shared" si="1381"/>
        <v>0</v>
      </c>
      <c r="BI145" s="460">
        <f t="shared" si="1381"/>
        <v>0</v>
      </c>
      <c r="BJ145" s="460">
        <f t="shared" si="1381"/>
        <v>0</v>
      </c>
      <c r="BK145" s="460">
        <f t="shared" si="1382"/>
        <v>0</v>
      </c>
      <c r="BL145" s="460">
        <f t="shared" si="1382"/>
        <v>0</v>
      </c>
      <c r="BM145" s="460">
        <f t="shared" si="1382"/>
        <v>0</v>
      </c>
      <c r="BN145" s="460">
        <f t="shared" si="1382"/>
        <v>0</v>
      </c>
      <c r="BO145" s="460">
        <f t="shared" si="1382"/>
        <v>0</v>
      </c>
      <c r="BP145" s="460">
        <f t="shared" si="1382"/>
        <v>0</v>
      </c>
      <c r="BQ145" s="460">
        <f t="shared" si="1382"/>
        <v>0</v>
      </c>
      <c r="BR145" s="460">
        <f t="shared" si="1382"/>
        <v>0</v>
      </c>
      <c r="BS145" s="460">
        <f t="shared" si="1382"/>
        <v>0</v>
      </c>
      <c r="BT145" s="460">
        <f t="shared" si="1382"/>
        <v>0</v>
      </c>
      <c r="BU145" s="460">
        <f t="shared" si="1382"/>
        <v>0</v>
      </c>
      <c r="BV145" s="460">
        <f t="shared" si="1382"/>
        <v>0</v>
      </c>
      <c r="BW145" s="460">
        <f t="shared" si="1382"/>
        <v>0</v>
      </c>
      <c r="BX145" s="460">
        <f t="shared" si="1382"/>
        <v>0</v>
      </c>
      <c r="BY145" s="460">
        <f t="shared" si="1382"/>
        <v>0</v>
      </c>
      <c r="BZ145" s="460">
        <f t="shared" si="1382"/>
        <v>0</v>
      </c>
      <c r="CA145" s="460">
        <f t="shared" si="1383"/>
        <v>0</v>
      </c>
      <c r="CB145" s="460">
        <f t="shared" si="1383"/>
        <v>0</v>
      </c>
      <c r="CC145" s="460">
        <f t="shared" si="1383"/>
        <v>0</v>
      </c>
      <c r="CD145" s="460">
        <f t="shared" si="1383"/>
        <v>0</v>
      </c>
      <c r="CE145" s="460">
        <f t="shared" si="1383"/>
        <v>0</v>
      </c>
      <c r="CF145" s="460">
        <f t="shared" si="1383"/>
        <v>0</v>
      </c>
      <c r="CG145" s="460">
        <f t="shared" si="1383"/>
        <v>0</v>
      </c>
      <c r="CH145" s="460">
        <f t="shared" si="1383"/>
        <v>0</v>
      </c>
      <c r="CI145" s="460">
        <f t="shared" si="1383"/>
        <v>0</v>
      </c>
      <c r="CJ145" s="460">
        <f t="shared" si="1383"/>
        <v>0</v>
      </c>
      <c r="CK145" s="460">
        <f t="shared" si="1383"/>
        <v>0</v>
      </c>
      <c r="CL145" s="460">
        <f t="shared" si="1383"/>
        <v>0</v>
      </c>
      <c r="CM145" s="460">
        <f t="shared" si="1383"/>
        <v>0</v>
      </c>
      <c r="CN145" s="460">
        <f t="shared" si="1383"/>
        <v>0</v>
      </c>
      <c r="CO145" s="460">
        <f t="shared" si="1383"/>
        <v>0</v>
      </c>
      <c r="CP145" s="460">
        <f t="shared" si="1383"/>
        <v>0</v>
      </c>
      <c r="CQ145" s="460">
        <f t="shared" si="1384"/>
        <v>0</v>
      </c>
      <c r="CR145" s="460">
        <f t="shared" si="1384"/>
        <v>0</v>
      </c>
      <c r="CS145" s="460">
        <f t="shared" si="1384"/>
        <v>0</v>
      </c>
      <c r="CT145" s="460">
        <f t="shared" si="1384"/>
        <v>0</v>
      </c>
      <c r="CU145" s="460">
        <f t="shared" si="1384"/>
        <v>0</v>
      </c>
      <c r="CV145" s="460">
        <f t="shared" si="1384"/>
        <v>0</v>
      </c>
      <c r="CW145" s="460">
        <f t="shared" si="1384"/>
        <v>0</v>
      </c>
      <c r="CX145" s="460">
        <f t="shared" si="1384"/>
        <v>0</v>
      </c>
      <c r="CY145" s="460">
        <f t="shared" si="1384"/>
        <v>0</v>
      </c>
      <c r="CZ145" s="460">
        <f t="shared" si="1384"/>
        <v>0</v>
      </c>
      <c r="DA145" s="460">
        <f t="shared" si="1384"/>
        <v>0</v>
      </c>
      <c r="DB145" s="460">
        <f t="shared" si="1384"/>
        <v>0</v>
      </c>
      <c r="DC145" s="460">
        <f t="shared" si="1384"/>
        <v>0</v>
      </c>
      <c r="DD145" s="460">
        <f t="shared" si="1384"/>
        <v>0</v>
      </c>
      <c r="DE145" s="460">
        <f t="shared" si="1384"/>
        <v>0</v>
      </c>
      <c r="DF145" s="460">
        <f t="shared" si="1384"/>
        <v>0</v>
      </c>
      <c r="DG145" s="460">
        <f t="shared" si="1385"/>
        <v>0</v>
      </c>
      <c r="DH145" s="460">
        <f t="shared" si="1385"/>
        <v>0</v>
      </c>
      <c r="DI145" s="460">
        <f t="shared" si="1385"/>
        <v>0</v>
      </c>
      <c r="DJ145" s="460">
        <f t="shared" si="1385"/>
        <v>0</v>
      </c>
      <c r="DK145" s="460">
        <f t="shared" si="1385"/>
        <v>0</v>
      </c>
      <c r="DL145" s="460">
        <f t="shared" si="1385"/>
        <v>0</v>
      </c>
      <c r="DM145" s="460">
        <f t="shared" si="1385"/>
        <v>0</v>
      </c>
      <c r="DN145" s="460">
        <f t="shared" si="1385"/>
        <v>0</v>
      </c>
      <c r="DO145" s="460">
        <f t="shared" si="1385"/>
        <v>0</v>
      </c>
      <c r="DP145" s="460">
        <f t="shared" si="1385"/>
        <v>0</v>
      </c>
      <c r="DQ145" s="460">
        <f t="shared" si="1385"/>
        <v>0</v>
      </c>
      <c r="DR145" s="460">
        <f t="shared" si="1385"/>
        <v>0</v>
      </c>
      <c r="DS145" s="460">
        <f t="shared" si="1385"/>
        <v>0</v>
      </c>
      <c r="DT145" s="460">
        <f t="shared" si="1385"/>
        <v>0</v>
      </c>
      <c r="DU145" s="460">
        <f t="shared" si="1386"/>
        <v>0</v>
      </c>
      <c r="DV145" s="460">
        <f t="shared" si="1386"/>
        <v>0</v>
      </c>
      <c r="DW145" s="460">
        <f t="shared" si="1386"/>
        <v>0</v>
      </c>
      <c r="DX145" s="460">
        <f t="shared" si="1386"/>
        <v>0</v>
      </c>
      <c r="DY145" s="460">
        <f t="shared" si="1386"/>
        <v>0</v>
      </c>
      <c r="DZ145" s="460">
        <f t="shared" si="1386"/>
        <v>0</v>
      </c>
      <c r="EA145" s="460">
        <f t="shared" si="1386"/>
        <v>0</v>
      </c>
      <c r="EB145" s="460">
        <f t="shared" si="1386"/>
        <v>0</v>
      </c>
      <c r="EC145" s="460">
        <f t="shared" si="1386"/>
        <v>0</v>
      </c>
      <c r="ED145" s="460">
        <f t="shared" si="1386"/>
        <v>0</v>
      </c>
      <c r="EE145" s="47"/>
    </row>
    <row r="146" spans="1:136">
      <c r="A146" s="1" t="str">
        <f>$B$18</f>
        <v>Investor D</v>
      </c>
      <c r="D146" t="s">
        <v>319</v>
      </c>
      <c r="E146" s="163">
        <f>$D$18</f>
        <v>0</v>
      </c>
      <c r="G146" t="s">
        <v>323</v>
      </c>
      <c r="H146" s="163">
        <f>'Project Summary'!O26</f>
        <v>0</v>
      </c>
      <c r="I146" s="84"/>
      <c r="J146" s="165"/>
      <c r="K146" s="657"/>
      <c r="L146" s="166"/>
      <c r="M146" s="654"/>
      <c r="N146" s="1433"/>
      <c r="O146" s="460">
        <f t="shared" si="1379"/>
        <v>0</v>
      </c>
      <c r="P146" s="460">
        <f t="shared" si="1379"/>
        <v>0</v>
      </c>
      <c r="Q146" s="460">
        <f t="shared" si="1379"/>
        <v>0</v>
      </c>
      <c r="R146" s="460">
        <f t="shared" si="1379"/>
        <v>0</v>
      </c>
      <c r="S146" s="460">
        <f t="shared" si="1379"/>
        <v>0</v>
      </c>
      <c r="T146" s="460">
        <f t="shared" si="1379"/>
        <v>0</v>
      </c>
      <c r="U146" s="460">
        <f t="shared" si="1379"/>
        <v>0</v>
      </c>
      <c r="V146" s="460">
        <f t="shared" si="1379"/>
        <v>0</v>
      </c>
      <c r="W146" s="460">
        <f t="shared" si="1379"/>
        <v>0</v>
      </c>
      <c r="X146" s="460">
        <f t="shared" si="1379"/>
        <v>0</v>
      </c>
      <c r="Y146" s="460">
        <f t="shared" si="1379"/>
        <v>0</v>
      </c>
      <c r="Z146" s="460">
        <f t="shared" si="1379"/>
        <v>0</v>
      </c>
      <c r="AA146" s="460">
        <f t="shared" si="1379"/>
        <v>0</v>
      </c>
      <c r="AB146" s="460">
        <f t="shared" si="1379"/>
        <v>0</v>
      </c>
      <c r="AC146" s="460">
        <f t="shared" si="1379"/>
        <v>0</v>
      </c>
      <c r="AD146" s="460">
        <f t="shared" si="1379"/>
        <v>0</v>
      </c>
      <c r="AE146" s="460">
        <f t="shared" si="1380"/>
        <v>0</v>
      </c>
      <c r="AF146" s="460">
        <f t="shared" si="1380"/>
        <v>0</v>
      </c>
      <c r="AG146" s="460">
        <f t="shared" si="1380"/>
        <v>0</v>
      </c>
      <c r="AH146" s="460">
        <f t="shared" si="1380"/>
        <v>0</v>
      </c>
      <c r="AI146" s="460">
        <f t="shared" si="1380"/>
        <v>0</v>
      </c>
      <c r="AJ146" s="460">
        <f t="shared" si="1380"/>
        <v>0</v>
      </c>
      <c r="AK146" s="460">
        <f t="shared" si="1380"/>
        <v>0</v>
      </c>
      <c r="AL146" s="460">
        <f t="shared" si="1380"/>
        <v>0</v>
      </c>
      <c r="AM146" s="460">
        <f t="shared" si="1380"/>
        <v>0</v>
      </c>
      <c r="AN146" s="460">
        <f t="shared" si="1380"/>
        <v>0</v>
      </c>
      <c r="AO146" s="460">
        <f t="shared" si="1380"/>
        <v>0</v>
      </c>
      <c r="AP146" s="460">
        <f t="shared" si="1380"/>
        <v>0</v>
      </c>
      <c r="AQ146" s="460">
        <f t="shared" si="1380"/>
        <v>0</v>
      </c>
      <c r="AR146" s="460">
        <f t="shared" si="1380"/>
        <v>0</v>
      </c>
      <c r="AS146" s="460">
        <f t="shared" si="1380"/>
        <v>0</v>
      </c>
      <c r="AT146" s="460">
        <f t="shared" si="1380"/>
        <v>0</v>
      </c>
      <c r="AU146" s="460">
        <f t="shared" si="1381"/>
        <v>0</v>
      </c>
      <c r="AV146" s="460">
        <f t="shared" si="1381"/>
        <v>0</v>
      </c>
      <c r="AW146" s="460">
        <f t="shared" si="1381"/>
        <v>0</v>
      </c>
      <c r="AX146" s="460">
        <f t="shared" si="1381"/>
        <v>0</v>
      </c>
      <c r="AY146" s="460">
        <f t="shared" si="1381"/>
        <v>0</v>
      </c>
      <c r="AZ146" s="460">
        <f t="shared" si="1381"/>
        <v>0</v>
      </c>
      <c r="BA146" s="460">
        <f t="shared" si="1381"/>
        <v>0</v>
      </c>
      <c r="BB146" s="460">
        <f t="shared" si="1381"/>
        <v>0</v>
      </c>
      <c r="BC146" s="460">
        <f t="shared" si="1381"/>
        <v>0</v>
      </c>
      <c r="BD146" s="460">
        <f t="shared" si="1381"/>
        <v>0</v>
      </c>
      <c r="BE146" s="460">
        <f t="shared" si="1381"/>
        <v>0</v>
      </c>
      <c r="BF146" s="460">
        <f t="shared" si="1381"/>
        <v>0</v>
      </c>
      <c r="BG146" s="460">
        <f t="shared" si="1381"/>
        <v>0</v>
      </c>
      <c r="BH146" s="460">
        <f t="shared" si="1381"/>
        <v>0</v>
      </c>
      <c r="BI146" s="460">
        <f t="shared" si="1381"/>
        <v>0</v>
      </c>
      <c r="BJ146" s="460">
        <f t="shared" si="1381"/>
        <v>0</v>
      </c>
      <c r="BK146" s="460">
        <f t="shared" si="1382"/>
        <v>0</v>
      </c>
      <c r="BL146" s="460">
        <f t="shared" si="1382"/>
        <v>0</v>
      </c>
      <c r="BM146" s="460">
        <f t="shared" si="1382"/>
        <v>0</v>
      </c>
      <c r="BN146" s="460">
        <f t="shared" si="1382"/>
        <v>0</v>
      </c>
      <c r="BO146" s="460">
        <f t="shared" si="1382"/>
        <v>0</v>
      </c>
      <c r="BP146" s="460">
        <f t="shared" si="1382"/>
        <v>0</v>
      </c>
      <c r="BQ146" s="460">
        <f t="shared" si="1382"/>
        <v>0</v>
      </c>
      <c r="BR146" s="460">
        <f t="shared" si="1382"/>
        <v>0</v>
      </c>
      <c r="BS146" s="460">
        <f t="shared" si="1382"/>
        <v>0</v>
      </c>
      <c r="BT146" s="460">
        <f t="shared" si="1382"/>
        <v>0</v>
      </c>
      <c r="BU146" s="460">
        <f t="shared" si="1382"/>
        <v>0</v>
      </c>
      <c r="BV146" s="460">
        <f t="shared" si="1382"/>
        <v>0</v>
      </c>
      <c r="BW146" s="460">
        <f t="shared" si="1382"/>
        <v>0</v>
      </c>
      <c r="BX146" s="460">
        <f t="shared" si="1382"/>
        <v>0</v>
      </c>
      <c r="BY146" s="460">
        <f t="shared" si="1382"/>
        <v>0</v>
      </c>
      <c r="BZ146" s="460">
        <f t="shared" si="1382"/>
        <v>0</v>
      </c>
      <c r="CA146" s="460">
        <f t="shared" si="1383"/>
        <v>0</v>
      </c>
      <c r="CB146" s="460">
        <f t="shared" si="1383"/>
        <v>0</v>
      </c>
      <c r="CC146" s="460">
        <f t="shared" si="1383"/>
        <v>0</v>
      </c>
      <c r="CD146" s="460">
        <f t="shared" si="1383"/>
        <v>0</v>
      </c>
      <c r="CE146" s="460">
        <f t="shared" si="1383"/>
        <v>0</v>
      </c>
      <c r="CF146" s="460">
        <f t="shared" si="1383"/>
        <v>0</v>
      </c>
      <c r="CG146" s="460">
        <f t="shared" si="1383"/>
        <v>0</v>
      </c>
      <c r="CH146" s="460">
        <f t="shared" si="1383"/>
        <v>0</v>
      </c>
      <c r="CI146" s="460">
        <f t="shared" si="1383"/>
        <v>0</v>
      </c>
      <c r="CJ146" s="460">
        <f t="shared" si="1383"/>
        <v>0</v>
      </c>
      <c r="CK146" s="460">
        <f t="shared" si="1383"/>
        <v>0</v>
      </c>
      <c r="CL146" s="460">
        <f t="shared" si="1383"/>
        <v>0</v>
      </c>
      <c r="CM146" s="460">
        <f t="shared" si="1383"/>
        <v>0</v>
      </c>
      <c r="CN146" s="460">
        <f t="shared" si="1383"/>
        <v>0</v>
      </c>
      <c r="CO146" s="460">
        <f t="shared" si="1383"/>
        <v>0</v>
      </c>
      <c r="CP146" s="460">
        <f t="shared" si="1383"/>
        <v>0</v>
      </c>
      <c r="CQ146" s="460">
        <f t="shared" si="1384"/>
        <v>0</v>
      </c>
      <c r="CR146" s="460">
        <f t="shared" si="1384"/>
        <v>0</v>
      </c>
      <c r="CS146" s="460">
        <f t="shared" si="1384"/>
        <v>0</v>
      </c>
      <c r="CT146" s="460">
        <f t="shared" si="1384"/>
        <v>0</v>
      </c>
      <c r="CU146" s="460">
        <f t="shared" si="1384"/>
        <v>0</v>
      </c>
      <c r="CV146" s="460">
        <f t="shared" si="1384"/>
        <v>0</v>
      </c>
      <c r="CW146" s="460">
        <f t="shared" si="1384"/>
        <v>0</v>
      </c>
      <c r="CX146" s="460">
        <f t="shared" si="1384"/>
        <v>0</v>
      </c>
      <c r="CY146" s="460">
        <f t="shared" si="1384"/>
        <v>0</v>
      </c>
      <c r="CZ146" s="460">
        <f t="shared" si="1384"/>
        <v>0</v>
      </c>
      <c r="DA146" s="460">
        <f t="shared" si="1384"/>
        <v>0</v>
      </c>
      <c r="DB146" s="460">
        <f t="shared" si="1384"/>
        <v>0</v>
      </c>
      <c r="DC146" s="460">
        <f t="shared" si="1384"/>
        <v>0</v>
      </c>
      <c r="DD146" s="460">
        <f t="shared" si="1384"/>
        <v>0</v>
      </c>
      <c r="DE146" s="460">
        <f t="shared" si="1384"/>
        <v>0</v>
      </c>
      <c r="DF146" s="460">
        <f t="shared" si="1384"/>
        <v>0</v>
      </c>
      <c r="DG146" s="460">
        <f t="shared" si="1385"/>
        <v>0</v>
      </c>
      <c r="DH146" s="460">
        <f t="shared" si="1385"/>
        <v>0</v>
      </c>
      <c r="DI146" s="460">
        <f t="shared" si="1385"/>
        <v>0</v>
      </c>
      <c r="DJ146" s="460">
        <f t="shared" si="1385"/>
        <v>0</v>
      </c>
      <c r="DK146" s="460">
        <f t="shared" si="1385"/>
        <v>0</v>
      </c>
      <c r="DL146" s="460">
        <f t="shared" si="1385"/>
        <v>0</v>
      </c>
      <c r="DM146" s="460">
        <f t="shared" si="1385"/>
        <v>0</v>
      </c>
      <c r="DN146" s="460">
        <f t="shared" si="1385"/>
        <v>0</v>
      </c>
      <c r="DO146" s="460">
        <f t="shared" si="1385"/>
        <v>0</v>
      </c>
      <c r="DP146" s="460">
        <f t="shared" si="1385"/>
        <v>0</v>
      </c>
      <c r="DQ146" s="460">
        <f t="shared" si="1385"/>
        <v>0</v>
      </c>
      <c r="DR146" s="460">
        <f t="shared" si="1385"/>
        <v>0</v>
      </c>
      <c r="DS146" s="460">
        <f t="shared" si="1385"/>
        <v>0</v>
      </c>
      <c r="DT146" s="460">
        <f t="shared" si="1385"/>
        <v>0</v>
      </c>
      <c r="DU146" s="460">
        <f t="shared" si="1386"/>
        <v>0</v>
      </c>
      <c r="DV146" s="460">
        <f t="shared" si="1386"/>
        <v>0</v>
      </c>
      <c r="DW146" s="460">
        <f t="shared" si="1386"/>
        <v>0</v>
      </c>
      <c r="DX146" s="460">
        <f t="shared" si="1386"/>
        <v>0</v>
      </c>
      <c r="DY146" s="460">
        <f t="shared" si="1386"/>
        <v>0</v>
      </c>
      <c r="DZ146" s="460">
        <f t="shared" si="1386"/>
        <v>0</v>
      </c>
      <c r="EA146" s="460">
        <f t="shared" si="1386"/>
        <v>0</v>
      </c>
      <c r="EB146" s="460">
        <f t="shared" si="1386"/>
        <v>0</v>
      </c>
      <c r="EC146" s="460">
        <f t="shared" si="1386"/>
        <v>0</v>
      </c>
      <c r="ED146" s="460">
        <f t="shared" si="1386"/>
        <v>0</v>
      </c>
      <c r="EE146" s="47"/>
    </row>
    <row r="147" spans="1:136">
      <c r="A147" s="1" t="str">
        <f>$B$19</f>
        <v>Investor E</v>
      </c>
      <c r="D147" t="s">
        <v>319</v>
      </c>
      <c r="E147" s="163">
        <f>$D$19</f>
        <v>0</v>
      </c>
      <c r="G147" t="s">
        <v>323</v>
      </c>
      <c r="H147" s="163">
        <f>'Project Summary'!O27</f>
        <v>0</v>
      </c>
      <c r="I147" s="84"/>
      <c r="J147" s="168"/>
      <c r="K147" s="659"/>
      <c r="L147" s="169"/>
      <c r="M147" s="655"/>
      <c r="N147" s="1433"/>
      <c r="O147" s="460">
        <f t="shared" si="1379"/>
        <v>0</v>
      </c>
      <c r="P147" s="460">
        <f t="shared" si="1379"/>
        <v>0</v>
      </c>
      <c r="Q147" s="460">
        <f t="shared" si="1379"/>
        <v>0</v>
      </c>
      <c r="R147" s="460">
        <f t="shared" si="1379"/>
        <v>0</v>
      </c>
      <c r="S147" s="460">
        <f t="shared" si="1379"/>
        <v>0</v>
      </c>
      <c r="T147" s="460">
        <f t="shared" si="1379"/>
        <v>0</v>
      </c>
      <c r="U147" s="460">
        <f t="shared" si="1379"/>
        <v>0</v>
      </c>
      <c r="V147" s="460">
        <f t="shared" si="1379"/>
        <v>0</v>
      </c>
      <c r="W147" s="460">
        <f t="shared" si="1379"/>
        <v>0</v>
      </c>
      <c r="X147" s="460">
        <f t="shared" si="1379"/>
        <v>0</v>
      </c>
      <c r="Y147" s="460">
        <f t="shared" si="1379"/>
        <v>0</v>
      </c>
      <c r="Z147" s="460">
        <f t="shared" si="1379"/>
        <v>0</v>
      </c>
      <c r="AA147" s="460">
        <f t="shared" si="1379"/>
        <v>0</v>
      </c>
      <c r="AB147" s="460">
        <f t="shared" si="1379"/>
        <v>0</v>
      </c>
      <c r="AC147" s="460">
        <f t="shared" si="1379"/>
        <v>0</v>
      </c>
      <c r="AD147" s="460">
        <f t="shared" si="1379"/>
        <v>0</v>
      </c>
      <c r="AE147" s="460">
        <f t="shared" si="1380"/>
        <v>0</v>
      </c>
      <c r="AF147" s="460">
        <f t="shared" si="1380"/>
        <v>0</v>
      </c>
      <c r="AG147" s="460">
        <f t="shared" si="1380"/>
        <v>0</v>
      </c>
      <c r="AH147" s="460">
        <f t="shared" si="1380"/>
        <v>0</v>
      </c>
      <c r="AI147" s="460">
        <f t="shared" si="1380"/>
        <v>0</v>
      </c>
      <c r="AJ147" s="460">
        <f t="shared" si="1380"/>
        <v>0</v>
      </c>
      <c r="AK147" s="460">
        <f t="shared" si="1380"/>
        <v>0</v>
      </c>
      <c r="AL147" s="460">
        <f t="shared" si="1380"/>
        <v>0</v>
      </c>
      <c r="AM147" s="460">
        <f t="shared" si="1380"/>
        <v>0</v>
      </c>
      <c r="AN147" s="460">
        <f t="shared" si="1380"/>
        <v>0</v>
      </c>
      <c r="AO147" s="460">
        <f t="shared" si="1380"/>
        <v>0</v>
      </c>
      <c r="AP147" s="460">
        <f t="shared" si="1380"/>
        <v>0</v>
      </c>
      <c r="AQ147" s="460">
        <f t="shared" si="1380"/>
        <v>0</v>
      </c>
      <c r="AR147" s="460">
        <f t="shared" si="1380"/>
        <v>0</v>
      </c>
      <c r="AS147" s="460">
        <f t="shared" si="1380"/>
        <v>0</v>
      </c>
      <c r="AT147" s="460">
        <f t="shared" si="1380"/>
        <v>0</v>
      </c>
      <c r="AU147" s="460">
        <f t="shared" si="1381"/>
        <v>0</v>
      </c>
      <c r="AV147" s="460">
        <f t="shared" si="1381"/>
        <v>0</v>
      </c>
      <c r="AW147" s="460">
        <f t="shared" si="1381"/>
        <v>0</v>
      </c>
      <c r="AX147" s="460">
        <f t="shared" si="1381"/>
        <v>0</v>
      </c>
      <c r="AY147" s="460">
        <f t="shared" si="1381"/>
        <v>0</v>
      </c>
      <c r="AZ147" s="460">
        <f t="shared" si="1381"/>
        <v>0</v>
      </c>
      <c r="BA147" s="460">
        <f t="shared" si="1381"/>
        <v>0</v>
      </c>
      <c r="BB147" s="460">
        <f t="shared" si="1381"/>
        <v>0</v>
      </c>
      <c r="BC147" s="460">
        <f t="shared" si="1381"/>
        <v>0</v>
      </c>
      <c r="BD147" s="460">
        <f t="shared" si="1381"/>
        <v>0</v>
      </c>
      <c r="BE147" s="460">
        <f t="shared" si="1381"/>
        <v>0</v>
      </c>
      <c r="BF147" s="460">
        <f t="shared" si="1381"/>
        <v>0</v>
      </c>
      <c r="BG147" s="460">
        <f t="shared" si="1381"/>
        <v>0</v>
      </c>
      <c r="BH147" s="460">
        <f t="shared" si="1381"/>
        <v>0</v>
      </c>
      <c r="BI147" s="460">
        <f t="shared" si="1381"/>
        <v>0</v>
      </c>
      <c r="BJ147" s="460">
        <f t="shared" si="1381"/>
        <v>0</v>
      </c>
      <c r="BK147" s="460">
        <f t="shared" si="1382"/>
        <v>0</v>
      </c>
      <c r="BL147" s="460">
        <f t="shared" si="1382"/>
        <v>0</v>
      </c>
      <c r="BM147" s="460">
        <f t="shared" si="1382"/>
        <v>0</v>
      </c>
      <c r="BN147" s="460">
        <f t="shared" si="1382"/>
        <v>0</v>
      </c>
      <c r="BO147" s="460">
        <f t="shared" si="1382"/>
        <v>0</v>
      </c>
      <c r="BP147" s="460">
        <f t="shared" si="1382"/>
        <v>0</v>
      </c>
      <c r="BQ147" s="460">
        <f t="shared" si="1382"/>
        <v>0</v>
      </c>
      <c r="BR147" s="460">
        <f t="shared" si="1382"/>
        <v>0</v>
      </c>
      <c r="BS147" s="460">
        <f t="shared" si="1382"/>
        <v>0</v>
      </c>
      <c r="BT147" s="460">
        <f t="shared" si="1382"/>
        <v>0</v>
      </c>
      <c r="BU147" s="460">
        <f t="shared" si="1382"/>
        <v>0</v>
      </c>
      <c r="BV147" s="460">
        <f t="shared" si="1382"/>
        <v>0</v>
      </c>
      <c r="BW147" s="460">
        <f t="shared" si="1382"/>
        <v>0</v>
      </c>
      <c r="BX147" s="460">
        <f t="shared" si="1382"/>
        <v>0</v>
      </c>
      <c r="BY147" s="460">
        <f t="shared" si="1382"/>
        <v>0</v>
      </c>
      <c r="BZ147" s="460">
        <f t="shared" si="1382"/>
        <v>0</v>
      </c>
      <c r="CA147" s="460">
        <f t="shared" si="1383"/>
        <v>0</v>
      </c>
      <c r="CB147" s="460">
        <f t="shared" si="1383"/>
        <v>0</v>
      </c>
      <c r="CC147" s="460">
        <f t="shared" si="1383"/>
        <v>0</v>
      </c>
      <c r="CD147" s="460">
        <f t="shared" si="1383"/>
        <v>0</v>
      </c>
      <c r="CE147" s="460">
        <f t="shared" si="1383"/>
        <v>0</v>
      </c>
      <c r="CF147" s="460">
        <f t="shared" si="1383"/>
        <v>0</v>
      </c>
      <c r="CG147" s="460">
        <f t="shared" si="1383"/>
        <v>0</v>
      </c>
      <c r="CH147" s="460">
        <f t="shared" si="1383"/>
        <v>0</v>
      </c>
      <c r="CI147" s="460">
        <f t="shared" si="1383"/>
        <v>0</v>
      </c>
      <c r="CJ147" s="460">
        <f t="shared" si="1383"/>
        <v>0</v>
      </c>
      <c r="CK147" s="460">
        <f t="shared" si="1383"/>
        <v>0</v>
      </c>
      <c r="CL147" s="460">
        <f t="shared" si="1383"/>
        <v>0</v>
      </c>
      <c r="CM147" s="460">
        <f t="shared" si="1383"/>
        <v>0</v>
      </c>
      <c r="CN147" s="460">
        <f t="shared" si="1383"/>
        <v>0</v>
      </c>
      <c r="CO147" s="460">
        <f t="shared" si="1383"/>
        <v>0</v>
      </c>
      <c r="CP147" s="460">
        <f t="shared" si="1383"/>
        <v>0</v>
      </c>
      <c r="CQ147" s="460">
        <f t="shared" si="1384"/>
        <v>0</v>
      </c>
      <c r="CR147" s="460">
        <f t="shared" si="1384"/>
        <v>0</v>
      </c>
      <c r="CS147" s="460">
        <f t="shared" si="1384"/>
        <v>0</v>
      </c>
      <c r="CT147" s="460">
        <f t="shared" si="1384"/>
        <v>0</v>
      </c>
      <c r="CU147" s="460">
        <f t="shared" si="1384"/>
        <v>0</v>
      </c>
      <c r="CV147" s="460">
        <f t="shared" si="1384"/>
        <v>0</v>
      </c>
      <c r="CW147" s="460">
        <f t="shared" si="1384"/>
        <v>0</v>
      </c>
      <c r="CX147" s="460">
        <f t="shared" si="1384"/>
        <v>0</v>
      </c>
      <c r="CY147" s="460">
        <f t="shared" si="1384"/>
        <v>0</v>
      </c>
      <c r="CZ147" s="460">
        <f t="shared" si="1384"/>
        <v>0</v>
      </c>
      <c r="DA147" s="460">
        <f t="shared" si="1384"/>
        <v>0</v>
      </c>
      <c r="DB147" s="460">
        <f t="shared" si="1384"/>
        <v>0</v>
      </c>
      <c r="DC147" s="460">
        <f t="shared" si="1384"/>
        <v>0</v>
      </c>
      <c r="DD147" s="460">
        <f t="shared" si="1384"/>
        <v>0</v>
      </c>
      <c r="DE147" s="460">
        <f t="shared" si="1384"/>
        <v>0</v>
      </c>
      <c r="DF147" s="460">
        <f t="shared" si="1384"/>
        <v>0</v>
      </c>
      <c r="DG147" s="460">
        <f t="shared" si="1385"/>
        <v>0</v>
      </c>
      <c r="DH147" s="460">
        <f t="shared" si="1385"/>
        <v>0</v>
      </c>
      <c r="DI147" s="460">
        <f t="shared" si="1385"/>
        <v>0</v>
      </c>
      <c r="DJ147" s="460">
        <f t="shared" si="1385"/>
        <v>0</v>
      </c>
      <c r="DK147" s="460">
        <f t="shared" si="1385"/>
        <v>0</v>
      </c>
      <c r="DL147" s="460">
        <f t="shared" si="1385"/>
        <v>0</v>
      </c>
      <c r="DM147" s="460">
        <f t="shared" si="1385"/>
        <v>0</v>
      </c>
      <c r="DN147" s="460">
        <f t="shared" si="1385"/>
        <v>0</v>
      </c>
      <c r="DO147" s="460">
        <f t="shared" si="1385"/>
        <v>0</v>
      </c>
      <c r="DP147" s="460">
        <f t="shared" si="1385"/>
        <v>0</v>
      </c>
      <c r="DQ147" s="460">
        <f t="shared" si="1385"/>
        <v>0</v>
      </c>
      <c r="DR147" s="460">
        <f t="shared" si="1385"/>
        <v>0</v>
      </c>
      <c r="DS147" s="460">
        <f t="shared" si="1385"/>
        <v>0</v>
      </c>
      <c r="DT147" s="460">
        <f t="shared" si="1385"/>
        <v>0</v>
      </c>
      <c r="DU147" s="460">
        <f t="shared" si="1386"/>
        <v>0</v>
      </c>
      <c r="DV147" s="460">
        <f t="shared" si="1386"/>
        <v>0</v>
      </c>
      <c r="DW147" s="460">
        <f t="shared" si="1386"/>
        <v>0</v>
      </c>
      <c r="DX147" s="460">
        <f t="shared" si="1386"/>
        <v>0</v>
      </c>
      <c r="DY147" s="460">
        <f t="shared" si="1386"/>
        <v>0</v>
      </c>
      <c r="DZ147" s="460">
        <f t="shared" si="1386"/>
        <v>0</v>
      </c>
      <c r="EA147" s="460">
        <f t="shared" si="1386"/>
        <v>0</v>
      </c>
      <c r="EB147" s="460">
        <f t="shared" si="1386"/>
        <v>0</v>
      </c>
      <c r="EC147" s="460">
        <f t="shared" si="1386"/>
        <v>0</v>
      </c>
      <c r="ED147" s="460">
        <f t="shared" si="1386"/>
        <v>0</v>
      </c>
      <c r="EE147" s="47"/>
    </row>
    <row r="148" spans="1:136">
      <c r="A148" s="1"/>
      <c r="N148" s="1433"/>
      <c r="O148" s="466"/>
      <c r="P148" s="466"/>
      <c r="Q148" s="466"/>
      <c r="R148" s="466"/>
      <c r="S148" s="466"/>
      <c r="T148" s="466"/>
      <c r="U148" s="466"/>
      <c r="V148" s="466"/>
      <c r="W148" s="466"/>
      <c r="X148" s="466"/>
      <c r="Y148" s="466"/>
      <c r="Z148" s="466"/>
      <c r="AA148" s="466"/>
      <c r="AB148" s="466"/>
      <c r="AC148" s="466"/>
      <c r="AD148" s="466"/>
      <c r="AE148" s="466"/>
      <c r="AF148" s="466"/>
      <c r="AG148" s="466"/>
      <c r="AH148" s="466"/>
      <c r="AI148" s="466"/>
      <c r="AJ148" s="466"/>
      <c r="AK148" s="466"/>
      <c r="AL148" s="466"/>
      <c r="AM148" s="466"/>
      <c r="AN148" s="466"/>
      <c r="AO148" s="466"/>
      <c r="AP148" s="466"/>
      <c r="AQ148" s="466"/>
      <c r="AR148" s="466"/>
      <c r="AS148" s="466"/>
      <c r="AT148" s="466"/>
      <c r="AU148" s="466"/>
      <c r="AV148" s="466"/>
      <c r="AW148" s="466"/>
      <c r="AX148" s="466"/>
      <c r="AY148" s="466"/>
      <c r="AZ148" s="466"/>
      <c r="BA148" s="466"/>
      <c r="BB148" s="466"/>
      <c r="BC148" s="466"/>
      <c r="BD148" s="466"/>
      <c r="BE148" s="466"/>
      <c r="BF148" s="466"/>
      <c r="BG148" s="466"/>
      <c r="BH148" s="466"/>
      <c r="BI148" s="466"/>
      <c r="BJ148" s="466"/>
      <c r="BK148" s="466"/>
      <c r="BL148" s="466"/>
      <c r="BM148" s="466"/>
      <c r="BN148" s="466"/>
      <c r="BO148" s="466"/>
      <c r="BP148" s="466"/>
      <c r="BQ148" s="466"/>
      <c r="BR148" s="466"/>
      <c r="BS148" s="466"/>
      <c r="BT148" s="466"/>
      <c r="BU148" s="466"/>
      <c r="BV148" s="466"/>
      <c r="BW148" s="466"/>
      <c r="BX148" s="466"/>
      <c r="BY148" s="466"/>
      <c r="BZ148" s="466"/>
      <c r="CA148" s="466"/>
      <c r="CB148" s="466"/>
      <c r="CC148" s="466"/>
      <c r="CD148" s="466"/>
      <c r="CE148" s="466"/>
      <c r="CF148" s="466"/>
      <c r="CG148" s="466"/>
      <c r="CH148" s="466"/>
      <c r="CI148" s="466"/>
      <c r="CJ148" s="466"/>
      <c r="CK148" s="466"/>
      <c r="CL148" s="466"/>
      <c r="CM148" s="466"/>
      <c r="CN148" s="466"/>
      <c r="CO148" s="466"/>
      <c r="CP148" s="466"/>
      <c r="CQ148" s="466"/>
      <c r="CR148" s="466"/>
      <c r="CS148" s="466"/>
      <c r="CT148" s="466"/>
      <c r="CU148" s="466"/>
      <c r="CV148" s="466"/>
      <c r="CW148" s="466"/>
      <c r="CX148" s="466"/>
      <c r="CY148" s="466"/>
      <c r="CZ148" s="466"/>
      <c r="DA148" s="466"/>
      <c r="DB148" s="466"/>
      <c r="DC148" s="466"/>
      <c r="DD148" s="466"/>
      <c r="DE148" s="466"/>
      <c r="DF148" s="466"/>
      <c r="DG148" s="466"/>
      <c r="DH148" s="466"/>
      <c r="DI148" s="466"/>
      <c r="DJ148" s="466"/>
      <c r="DK148" s="466"/>
      <c r="DL148" s="466"/>
      <c r="DM148" s="466"/>
      <c r="DN148" s="466"/>
      <c r="DO148" s="466"/>
      <c r="DP148" s="466"/>
      <c r="DQ148" s="466"/>
      <c r="DR148" s="466"/>
      <c r="DS148" s="460"/>
      <c r="DT148" s="460"/>
      <c r="DU148" s="460"/>
      <c r="DV148" s="460"/>
      <c r="DW148" s="460"/>
      <c r="DX148" s="460"/>
      <c r="DY148" s="460"/>
      <c r="DZ148" s="460"/>
      <c r="EA148" s="460"/>
      <c r="EB148" s="460"/>
      <c r="EC148" s="460"/>
      <c r="ED148" s="460"/>
      <c r="EE148" s="47"/>
    </row>
    <row r="149" spans="1:136">
      <c r="A149" s="1" t="s">
        <v>566</v>
      </c>
      <c r="N149" s="1433"/>
      <c r="O149" s="466"/>
      <c r="P149" s="466"/>
      <c r="Q149" s="466"/>
      <c r="R149" s="466"/>
      <c r="S149" s="466"/>
      <c r="T149" s="466"/>
      <c r="U149" s="466"/>
      <c r="V149" s="466"/>
      <c r="W149" s="466"/>
      <c r="X149" s="466"/>
      <c r="Y149" s="466"/>
      <c r="Z149" s="466"/>
      <c r="AA149" s="466"/>
      <c r="AB149" s="466"/>
      <c r="AC149" s="466"/>
      <c r="AD149" s="466"/>
      <c r="AE149" s="466"/>
      <c r="AF149" s="466"/>
      <c r="AG149" s="466"/>
      <c r="AH149" s="466"/>
      <c r="AI149" s="466"/>
      <c r="AJ149" s="466"/>
      <c r="AK149" s="466"/>
      <c r="AL149" s="466"/>
      <c r="AM149" s="466"/>
      <c r="AN149" s="466"/>
      <c r="AO149" s="466"/>
      <c r="AP149" s="466"/>
      <c r="AQ149" s="466"/>
      <c r="AR149" s="466"/>
      <c r="AS149" s="466"/>
      <c r="AT149" s="466"/>
      <c r="AU149" s="466"/>
      <c r="AV149" s="466"/>
      <c r="AW149" s="466"/>
      <c r="AX149" s="466"/>
      <c r="AY149" s="466"/>
      <c r="AZ149" s="466"/>
      <c r="BA149" s="466"/>
      <c r="BB149" s="466"/>
      <c r="BC149" s="466"/>
      <c r="BD149" s="466"/>
      <c r="BE149" s="466"/>
      <c r="BF149" s="466"/>
      <c r="BG149" s="466"/>
      <c r="BH149" s="466"/>
      <c r="BI149" s="466"/>
      <c r="BJ149" s="466"/>
      <c r="BK149" s="466"/>
      <c r="BL149" s="466"/>
      <c r="BM149" s="466"/>
      <c r="BN149" s="466"/>
      <c r="BO149" s="466"/>
      <c r="BP149" s="466"/>
      <c r="BQ149" s="466"/>
      <c r="BR149" s="466"/>
      <c r="BS149" s="466"/>
      <c r="BT149" s="466"/>
      <c r="BU149" s="466"/>
      <c r="BV149" s="466"/>
      <c r="BW149" s="466"/>
      <c r="BX149" s="466"/>
      <c r="BY149" s="466"/>
      <c r="BZ149" s="466"/>
      <c r="CA149" s="466"/>
      <c r="CB149" s="466"/>
      <c r="CC149" s="466"/>
      <c r="CD149" s="466"/>
      <c r="CE149" s="466"/>
      <c r="CF149" s="466"/>
      <c r="CG149" s="466"/>
      <c r="CH149" s="466"/>
      <c r="CI149" s="466"/>
      <c r="CJ149" s="466"/>
      <c r="CK149" s="466"/>
      <c r="CL149" s="466"/>
      <c r="CM149" s="466"/>
      <c r="CN149" s="466"/>
      <c r="CO149" s="466"/>
      <c r="CP149" s="466"/>
      <c r="CQ149" s="466"/>
      <c r="CR149" s="466"/>
      <c r="CS149" s="466"/>
      <c r="CT149" s="466"/>
      <c r="CU149" s="466"/>
      <c r="CV149" s="466"/>
      <c r="CW149" s="466"/>
      <c r="CX149" s="466"/>
      <c r="CY149" s="466"/>
      <c r="CZ149" s="466"/>
      <c r="DA149" s="466"/>
      <c r="DB149" s="466"/>
      <c r="DC149" s="466"/>
      <c r="DD149" s="466"/>
      <c r="DE149" s="466"/>
      <c r="DF149" s="466"/>
      <c r="DG149" s="466"/>
      <c r="DH149" s="466"/>
      <c r="DI149" s="466"/>
      <c r="DJ149" s="466"/>
      <c r="DK149" s="466"/>
      <c r="DL149" s="466"/>
      <c r="DM149" s="466"/>
      <c r="DN149" s="466"/>
      <c r="DO149" s="466"/>
      <c r="DP149" s="466"/>
      <c r="DQ149" s="466"/>
      <c r="DR149" s="466"/>
      <c r="DS149" s="460"/>
      <c r="DT149" s="460"/>
      <c r="DU149" s="460"/>
      <c r="DV149" s="460"/>
      <c r="DW149" s="460"/>
      <c r="DX149" s="460"/>
      <c r="DY149" s="460"/>
      <c r="DZ149" s="460"/>
      <c r="EA149" s="460"/>
      <c r="EB149" s="460"/>
      <c r="EC149" s="460"/>
      <c r="ED149" s="460"/>
      <c r="EE149" s="47"/>
    </row>
    <row r="150" spans="1:136">
      <c r="A150" s="171" t="str">
        <f>$B$15</f>
        <v>Sponsor</v>
      </c>
      <c r="B150" s="172"/>
      <c r="C150" s="172"/>
      <c r="D150" s="172"/>
      <c r="E150" s="172"/>
      <c r="F150" s="172"/>
      <c r="G150" s="172"/>
      <c r="H150" s="172"/>
      <c r="I150" s="172"/>
      <c r="J150" s="172"/>
      <c r="K150" s="172"/>
      <c r="L150" s="172"/>
      <c r="M150" s="658"/>
      <c r="N150" s="1443"/>
      <c r="O150" s="641">
        <f>O122+O129+O136+O143</f>
        <v>0</v>
      </c>
      <c r="P150" s="641">
        <f t="shared" ref="P150:CA150" si="1387">P122+P129+P136+P143</f>
        <v>0</v>
      </c>
      <c r="Q150" s="641">
        <f t="shared" si="1387"/>
        <v>0</v>
      </c>
      <c r="R150" s="641">
        <f t="shared" si="1387"/>
        <v>0</v>
      </c>
      <c r="S150" s="641">
        <f t="shared" si="1387"/>
        <v>0</v>
      </c>
      <c r="T150" s="641">
        <f t="shared" si="1387"/>
        <v>0</v>
      </c>
      <c r="U150" s="641">
        <f t="shared" si="1387"/>
        <v>0</v>
      </c>
      <c r="V150" s="641">
        <f t="shared" si="1387"/>
        <v>0</v>
      </c>
      <c r="W150" s="641">
        <f t="shared" si="1387"/>
        <v>0</v>
      </c>
      <c r="X150" s="641">
        <f t="shared" si="1387"/>
        <v>0</v>
      </c>
      <c r="Y150" s="641">
        <f t="shared" si="1387"/>
        <v>0</v>
      </c>
      <c r="Z150" s="641">
        <f t="shared" si="1387"/>
        <v>0</v>
      </c>
      <c r="AA150" s="641">
        <f t="shared" si="1387"/>
        <v>0</v>
      </c>
      <c r="AB150" s="641">
        <f t="shared" si="1387"/>
        <v>0</v>
      </c>
      <c r="AC150" s="641">
        <f t="shared" si="1387"/>
        <v>0</v>
      </c>
      <c r="AD150" s="641">
        <f t="shared" si="1387"/>
        <v>0</v>
      </c>
      <c r="AE150" s="641">
        <f t="shared" si="1387"/>
        <v>0</v>
      </c>
      <c r="AF150" s="641">
        <f t="shared" si="1387"/>
        <v>0</v>
      </c>
      <c r="AG150" s="641">
        <f t="shared" si="1387"/>
        <v>0</v>
      </c>
      <c r="AH150" s="641">
        <f t="shared" si="1387"/>
        <v>0</v>
      </c>
      <c r="AI150" s="641">
        <f t="shared" si="1387"/>
        <v>0</v>
      </c>
      <c r="AJ150" s="641">
        <f t="shared" si="1387"/>
        <v>0</v>
      </c>
      <c r="AK150" s="641">
        <f t="shared" si="1387"/>
        <v>0</v>
      </c>
      <c r="AL150" s="641">
        <f t="shared" si="1387"/>
        <v>0</v>
      </c>
      <c r="AM150" s="641">
        <f t="shared" si="1387"/>
        <v>0</v>
      </c>
      <c r="AN150" s="641">
        <f t="shared" si="1387"/>
        <v>0</v>
      </c>
      <c r="AO150" s="641">
        <f t="shared" si="1387"/>
        <v>0</v>
      </c>
      <c r="AP150" s="641">
        <f t="shared" si="1387"/>
        <v>0</v>
      </c>
      <c r="AQ150" s="641">
        <f t="shared" si="1387"/>
        <v>0</v>
      </c>
      <c r="AR150" s="641">
        <f t="shared" si="1387"/>
        <v>0</v>
      </c>
      <c r="AS150" s="641">
        <f t="shared" si="1387"/>
        <v>0</v>
      </c>
      <c r="AT150" s="641">
        <f t="shared" si="1387"/>
        <v>0</v>
      </c>
      <c r="AU150" s="641">
        <f t="shared" si="1387"/>
        <v>0</v>
      </c>
      <c r="AV150" s="641">
        <f t="shared" si="1387"/>
        <v>0</v>
      </c>
      <c r="AW150" s="641">
        <f t="shared" si="1387"/>
        <v>0</v>
      </c>
      <c r="AX150" s="641">
        <f t="shared" si="1387"/>
        <v>0</v>
      </c>
      <c r="AY150" s="641">
        <f t="shared" si="1387"/>
        <v>0</v>
      </c>
      <c r="AZ150" s="641">
        <f t="shared" si="1387"/>
        <v>0</v>
      </c>
      <c r="BA150" s="641">
        <f t="shared" si="1387"/>
        <v>0</v>
      </c>
      <c r="BB150" s="641">
        <f t="shared" si="1387"/>
        <v>0</v>
      </c>
      <c r="BC150" s="641">
        <f t="shared" si="1387"/>
        <v>0</v>
      </c>
      <c r="BD150" s="641">
        <f t="shared" si="1387"/>
        <v>0</v>
      </c>
      <c r="BE150" s="641">
        <f t="shared" si="1387"/>
        <v>0</v>
      </c>
      <c r="BF150" s="641">
        <f t="shared" si="1387"/>
        <v>0</v>
      </c>
      <c r="BG150" s="641">
        <f t="shared" si="1387"/>
        <v>0</v>
      </c>
      <c r="BH150" s="641">
        <f t="shared" si="1387"/>
        <v>0</v>
      </c>
      <c r="BI150" s="641">
        <f t="shared" si="1387"/>
        <v>0</v>
      </c>
      <c r="BJ150" s="641">
        <f t="shared" si="1387"/>
        <v>0</v>
      </c>
      <c r="BK150" s="641">
        <f t="shared" si="1387"/>
        <v>0</v>
      </c>
      <c r="BL150" s="641">
        <f t="shared" si="1387"/>
        <v>0</v>
      </c>
      <c r="BM150" s="641">
        <f t="shared" si="1387"/>
        <v>0</v>
      </c>
      <c r="BN150" s="641">
        <f t="shared" si="1387"/>
        <v>0</v>
      </c>
      <c r="BO150" s="641">
        <f t="shared" si="1387"/>
        <v>0</v>
      </c>
      <c r="BP150" s="641">
        <f t="shared" si="1387"/>
        <v>0</v>
      </c>
      <c r="BQ150" s="641">
        <f t="shared" si="1387"/>
        <v>0</v>
      </c>
      <c r="BR150" s="641">
        <f t="shared" si="1387"/>
        <v>0</v>
      </c>
      <c r="BS150" s="641">
        <f t="shared" si="1387"/>
        <v>0</v>
      </c>
      <c r="BT150" s="641">
        <f t="shared" si="1387"/>
        <v>0</v>
      </c>
      <c r="BU150" s="641">
        <f t="shared" si="1387"/>
        <v>0</v>
      </c>
      <c r="BV150" s="641">
        <f t="shared" si="1387"/>
        <v>0</v>
      </c>
      <c r="BW150" s="641">
        <f t="shared" si="1387"/>
        <v>0</v>
      </c>
      <c r="BX150" s="641">
        <f t="shared" si="1387"/>
        <v>0</v>
      </c>
      <c r="BY150" s="641">
        <f t="shared" si="1387"/>
        <v>0</v>
      </c>
      <c r="BZ150" s="641">
        <f t="shared" si="1387"/>
        <v>0</v>
      </c>
      <c r="CA150" s="641">
        <f t="shared" si="1387"/>
        <v>0</v>
      </c>
      <c r="CB150" s="641">
        <f t="shared" ref="CB150:ED150" si="1388">CB122+CB129+CB136+CB143</f>
        <v>0</v>
      </c>
      <c r="CC150" s="641">
        <f t="shared" si="1388"/>
        <v>0</v>
      </c>
      <c r="CD150" s="641">
        <f t="shared" si="1388"/>
        <v>0</v>
      </c>
      <c r="CE150" s="641">
        <f t="shared" si="1388"/>
        <v>0</v>
      </c>
      <c r="CF150" s="641">
        <f t="shared" si="1388"/>
        <v>0</v>
      </c>
      <c r="CG150" s="641">
        <f t="shared" si="1388"/>
        <v>0</v>
      </c>
      <c r="CH150" s="641">
        <f t="shared" si="1388"/>
        <v>0</v>
      </c>
      <c r="CI150" s="641">
        <f t="shared" si="1388"/>
        <v>0</v>
      </c>
      <c r="CJ150" s="641">
        <f t="shared" si="1388"/>
        <v>0</v>
      </c>
      <c r="CK150" s="641">
        <f t="shared" si="1388"/>
        <v>0</v>
      </c>
      <c r="CL150" s="641">
        <f t="shared" si="1388"/>
        <v>0</v>
      </c>
      <c r="CM150" s="641">
        <f t="shared" si="1388"/>
        <v>0</v>
      </c>
      <c r="CN150" s="641">
        <f t="shared" si="1388"/>
        <v>0</v>
      </c>
      <c r="CO150" s="641">
        <f t="shared" si="1388"/>
        <v>0</v>
      </c>
      <c r="CP150" s="641">
        <f t="shared" si="1388"/>
        <v>0</v>
      </c>
      <c r="CQ150" s="641">
        <f t="shared" si="1388"/>
        <v>0</v>
      </c>
      <c r="CR150" s="641">
        <f t="shared" si="1388"/>
        <v>0</v>
      </c>
      <c r="CS150" s="641">
        <f t="shared" si="1388"/>
        <v>0</v>
      </c>
      <c r="CT150" s="641">
        <f t="shared" si="1388"/>
        <v>1812133.2310047983</v>
      </c>
      <c r="CU150" s="641">
        <f t="shared" si="1388"/>
        <v>0</v>
      </c>
      <c r="CV150" s="641">
        <f t="shared" si="1388"/>
        <v>0</v>
      </c>
      <c r="CW150" s="641">
        <f t="shared" si="1388"/>
        <v>0</v>
      </c>
      <c r="CX150" s="641">
        <f t="shared" si="1388"/>
        <v>0</v>
      </c>
      <c r="CY150" s="641">
        <f t="shared" si="1388"/>
        <v>0</v>
      </c>
      <c r="CZ150" s="641">
        <f t="shared" si="1388"/>
        <v>0</v>
      </c>
      <c r="DA150" s="641">
        <f t="shared" si="1388"/>
        <v>0</v>
      </c>
      <c r="DB150" s="641">
        <f t="shared" si="1388"/>
        <v>0</v>
      </c>
      <c r="DC150" s="641">
        <f t="shared" si="1388"/>
        <v>0</v>
      </c>
      <c r="DD150" s="641">
        <f t="shared" si="1388"/>
        <v>0</v>
      </c>
      <c r="DE150" s="641">
        <f t="shared" si="1388"/>
        <v>0</v>
      </c>
      <c r="DF150" s="641">
        <f t="shared" si="1388"/>
        <v>0</v>
      </c>
      <c r="DG150" s="641">
        <f t="shared" si="1388"/>
        <v>0</v>
      </c>
      <c r="DH150" s="641">
        <f t="shared" si="1388"/>
        <v>0</v>
      </c>
      <c r="DI150" s="641">
        <f t="shared" si="1388"/>
        <v>0</v>
      </c>
      <c r="DJ150" s="641">
        <f t="shared" si="1388"/>
        <v>0</v>
      </c>
      <c r="DK150" s="641">
        <f t="shared" si="1388"/>
        <v>0</v>
      </c>
      <c r="DL150" s="641">
        <f t="shared" si="1388"/>
        <v>0</v>
      </c>
      <c r="DM150" s="641">
        <f t="shared" si="1388"/>
        <v>0</v>
      </c>
      <c r="DN150" s="641">
        <f t="shared" si="1388"/>
        <v>0</v>
      </c>
      <c r="DO150" s="641">
        <f t="shared" si="1388"/>
        <v>0</v>
      </c>
      <c r="DP150" s="641">
        <f t="shared" si="1388"/>
        <v>0</v>
      </c>
      <c r="DQ150" s="641">
        <f t="shared" si="1388"/>
        <v>0</v>
      </c>
      <c r="DR150" s="641">
        <f t="shared" si="1388"/>
        <v>0</v>
      </c>
      <c r="DS150" s="641">
        <f t="shared" si="1388"/>
        <v>0</v>
      </c>
      <c r="DT150" s="641">
        <f t="shared" si="1388"/>
        <v>0</v>
      </c>
      <c r="DU150" s="641">
        <f t="shared" si="1388"/>
        <v>0</v>
      </c>
      <c r="DV150" s="641">
        <f t="shared" si="1388"/>
        <v>0</v>
      </c>
      <c r="DW150" s="641">
        <f t="shared" si="1388"/>
        <v>0</v>
      </c>
      <c r="DX150" s="641">
        <f t="shared" si="1388"/>
        <v>0</v>
      </c>
      <c r="DY150" s="641">
        <f t="shared" si="1388"/>
        <v>0</v>
      </c>
      <c r="DZ150" s="641">
        <f t="shared" si="1388"/>
        <v>0</v>
      </c>
      <c r="EA150" s="641">
        <f t="shared" si="1388"/>
        <v>0</v>
      </c>
      <c r="EB150" s="641">
        <f t="shared" si="1388"/>
        <v>0</v>
      </c>
      <c r="EC150" s="641">
        <f t="shared" si="1388"/>
        <v>0</v>
      </c>
      <c r="ED150" s="641">
        <f t="shared" si="1388"/>
        <v>0</v>
      </c>
      <c r="EE150" s="47"/>
    </row>
    <row r="151" spans="1:136">
      <c r="A151" s="171" t="str">
        <f>$B$16</f>
        <v>LP Investor</v>
      </c>
      <c r="B151" s="172"/>
      <c r="C151" s="172"/>
      <c r="D151" s="172"/>
      <c r="E151" s="172"/>
      <c r="F151" s="172"/>
      <c r="G151" s="172"/>
      <c r="H151" s="172"/>
      <c r="I151" s="172"/>
      <c r="J151" s="172"/>
      <c r="K151" s="172"/>
      <c r="L151" s="172"/>
      <c r="M151" s="658"/>
      <c r="N151" s="1443"/>
      <c r="O151" s="641">
        <f>O123+O130+O137+O144</f>
        <v>0</v>
      </c>
      <c r="P151" s="641">
        <f t="shared" ref="P151:CA154" si="1389">P123+P130+P137+P144</f>
        <v>0</v>
      </c>
      <c r="Q151" s="641">
        <f t="shared" si="1389"/>
        <v>0</v>
      </c>
      <c r="R151" s="641">
        <f t="shared" si="1389"/>
        <v>0</v>
      </c>
      <c r="S151" s="641">
        <f t="shared" si="1389"/>
        <v>0</v>
      </c>
      <c r="T151" s="641">
        <f t="shared" si="1389"/>
        <v>0</v>
      </c>
      <c r="U151" s="641">
        <f t="shared" si="1389"/>
        <v>0</v>
      </c>
      <c r="V151" s="641">
        <f t="shared" si="1389"/>
        <v>0</v>
      </c>
      <c r="W151" s="641">
        <f t="shared" si="1389"/>
        <v>0</v>
      </c>
      <c r="X151" s="641">
        <f t="shared" si="1389"/>
        <v>0</v>
      </c>
      <c r="Y151" s="641">
        <f t="shared" si="1389"/>
        <v>0</v>
      </c>
      <c r="Z151" s="641">
        <f t="shared" si="1389"/>
        <v>0</v>
      </c>
      <c r="AA151" s="641">
        <f t="shared" si="1389"/>
        <v>0</v>
      </c>
      <c r="AB151" s="641">
        <f t="shared" si="1389"/>
        <v>0</v>
      </c>
      <c r="AC151" s="641">
        <f t="shared" si="1389"/>
        <v>0</v>
      </c>
      <c r="AD151" s="641">
        <f t="shared" si="1389"/>
        <v>0</v>
      </c>
      <c r="AE151" s="641">
        <f t="shared" si="1389"/>
        <v>0</v>
      </c>
      <c r="AF151" s="641">
        <f t="shared" si="1389"/>
        <v>0</v>
      </c>
      <c r="AG151" s="641">
        <f t="shared" si="1389"/>
        <v>0</v>
      </c>
      <c r="AH151" s="641">
        <f t="shared" si="1389"/>
        <v>0</v>
      </c>
      <c r="AI151" s="641">
        <f t="shared" si="1389"/>
        <v>0</v>
      </c>
      <c r="AJ151" s="641">
        <f t="shared" si="1389"/>
        <v>0</v>
      </c>
      <c r="AK151" s="641">
        <f t="shared" si="1389"/>
        <v>0</v>
      </c>
      <c r="AL151" s="641">
        <f t="shared" si="1389"/>
        <v>0</v>
      </c>
      <c r="AM151" s="641">
        <f t="shared" si="1389"/>
        <v>0</v>
      </c>
      <c r="AN151" s="641">
        <f t="shared" si="1389"/>
        <v>0</v>
      </c>
      <c r="AO151" s="641">
        <f t="shared" si="1389"/>
        <v>0</v>
      </c>
      <c r="AP151" s="641">
        <f t="shared" si="1389"/>
        <v>0</v>
      </c>
      <c r="AQ151" s="641">
        <f t="shared" si="1389"/>
        <v>0</v>
      </c>
      <c r="AR151" s="641">
        <f t="shared" si="1389"/>
        <v>0</v>
      </c>
      <c r="AS151" s="641">
        <f t="shared" si="1389"/>
        <v>0</v>
      </c>
      <c r="AT151" s="641">
        <f t="shared" si="1389"/>
        <v>0</v>
      </c>
      <c r="AU151" s="641">
        <f t="shared" si="1389"/>
        <v>0</v>
      </c>
      <c r="AV151" s="641">
        <f t="shared" si="1389"/>
        <v>0</v>
      </c>
      <c r="AW151" s="641">
        <f t="shared" si="1389"/>
        <v>0</v>
      </c>
      <c r="AX151" s="641">
        <f t="shared" si="1389"/>
        <v>0</v>
      </c>
      <c r="AY151" s="641">
        <f t="shared" si="1389"/>
        <v>0</v>
      </c>
      <c r="AZ151" s="641">
        <f t="shared" si="1389"/>
        <v>0</v>
      </c>
      <c r="BA151" s="641">
        <f t="shared" si="1389"/>
        <v>0</v>
      </c>
      <c r="BB151" s="641">
        <f t="shared" si="1389"/>
        <v>0</v>
      </c>
      <c r="BC151" s="641">
        <f t="shared" si="1389"/>
        <v>0</v>
      </c>
      <c r="BD151" s="641">
        <f t="shared" si="1389"/>
        <v>0</v>
      </c>
      <c r="BE151" s="641">
        <f t="shared" si="1389"/>
        <v>0</v>
      </c>
      <c r="BF151" s="641">
        <f t="shared" si="1389"/>
        <v>0</v>
      </c>
      <c r="BG151" s="641">
        <f t="shared" si="1389"/>
        <v>0</v>
      </c>
      <c r="BH151" s="641">
        <f t="shared" si="1389"/>
        <v>0</v>
      </c>
      <c r="BI151" s="641">
        <f t="shared" si="1389"/>
        <v>0</v>
      </c>
      <c r="BJ151" s="641">
        <f t="shared" si="1389"/>
        <v>0</v>
      </c>
      <c r="BK151" s="641">
        <f t="shared" si="1389"/>
        <v>0</v>
      </c>
      <c r="BL151" s="641">
        <f t="shared" si="1389"/>
        <v>0</v>
      </c>
      <c r="BM151" s="641">
        <f t="shared" si="1389"/>
        <v>0</v>
      </c>
      <c r="BN151" s="641">
        <f t="shared" si="1389"/>
        <v>0</v>
      </c>
      <c r="BO151" s="641">
        <f t="shared" si="1389"/>
        <v>0</v>
      </c>
      <c r="BP151" s="641">
        <f t="shared" si="1389"/>
        <v>0</v>
      </c>
      <c r="BQ151" s="641">
        <f t="shared" si="1389"/>
        <v>0</v>
      </c>
      <c r="BR151" s="641">
        <f t="shared" si="1389"/>
        <v>0</v>
      </c>
      <c r="BS151" s="641">
        <f t="shared" si="1389"/>
        <v>0</v>
      </c>
      <c r="BT151" s="641">
        <f t="shared" si="1389"/>
        <v>0</v>
      </c>
      <c r="BU151" s="641">
        <f t="shared" si="1389"/>
        <v>0</v>
      </c>
      <c r="BV151" s="641">
        <f t="shared" si="1389"/>
        <v>0</v>
      </c>
      <c r="BW151" s="641">
        <f t="shared" si="1389"/>
        <v>0</v>
      </c>
      <c r="BX151" s="641">
        <f t="shared" si="1389"/>
        <v>0</v>
      </c>
      <c r="BY151" s="641">
        <f t="shared" si="1389"/>
        <v>0</v>
      </c>
      <c r="BZ151" s="641">
        <f t="shared" si="1389"/>
        <v>0</v>
      </c>
      <c r="CA151" s="641">
        <f t="shared" si="1389"/>
        <v>0</v>
      </c>
      <c r="CB151" s="641">
        <f t="shared" ref="CB151:ED154" si="1390">CB123+CB130+CB137+CB144</f>
        <v>0</v>
      </c>
      <c r="CC151" s="641">
        <f t="shared" si="1390"/>
        <v>0</v>
      </c>
      <c r="CD151" s="641">
        <f t="shared" si="1390"/>
        <v>0</v>
      </c>
      <c r="CE151" s="641">
        <f t="shared" si="1390"/>
        <v>0</v>
      </c>
      <c r="CF151" s="641">
        <f t="shared" si="1390"/>
        <v>0</v>
      </c>
      <c r="CG151" s="641">
        <f t="shared" si="1390"/>
        <v>0</v>
      </c>
      <c r="CH151" s="641">
        <f t="shared" si="1390"/>
        <v>0</v>
      </c>
      <c r="CI151" s="641">
        <f t="shared" si="1390"/>
        <v>0</v>
      </c>
      <c r="CJ151" s="641">
        <f t="shared" si="1390"/>
        <v>0</v>
      </c>
      <c r="CK151" s="641">
        <f t="shared" si="1390"/>
        <v>0</v>
      </c>
      <c r="CL151" s="641">
        <f t="shared" si="1390"/>
        <v>0</v>
      </c>
      <c r="CM151" s="641">
        <f t="shared" si="1390"/>
        <v>0</v>
      </c>
      <c r="CN151" s="641">
        <f t="shared" si="1390"/>
        <v>0</v>
      </c>
      <c r="CO151" s="641">
        <f t="shared" si="1390"/>
        <v>0</v>
      </c>
      <c r="CP151" s="641">
        <f t="shared" si="1390"/>
        <v>0</v>
      </c>
      <c r="CQ151" s="641">
        <f t="shared" si="1390"/>
        <v>0</v>
      </c>
      <c r="CR151" s="641">
        <f t="shared" si="1390"/>
        <v>0</v>
      </c>
      <c r="CS151" s="641">
        <f t="shared" si="1390"/>
        <v>0</v>
      </c>
      <c r="CT151" s="641">
        <f t="shared" si="1390"/>
        <v>16309199.079043183</v>
      </c>
      <c r="CU151" s="641">
        <f t="shared" si="1390"/>
        <v>0</v>
      </c>
      <c r="CV151" s="641">
        <f t="shared" si="1390"/>
        <v>0</v>
      </c>
      <c r="CW151" s="641">
        <f t="shared" si="1390"/>
        <v>0</v>
      </c>
      <c r="CX151" s="641">
        <f t="shared" si="1390"/>
        <v>0</v>
      </c>
      <c r="CY151" s="641">
        <f t="shared" si="1390"/>
        <v>0</v>
      </c>
      <c r="CZ151" s="641">
        <f t="shared" si="1390"/>
        <v>0</v>
      </c>
      <c r="DA151" s="641">
        <f t="shared" si="1390"/>
        <v>0</v>
      </c>
      <c r="DB151" s="641">
        <f t="shared" si="1390"/>
        <v>0</v>
      </c>
      <c r="DC151" s="641">
        <f t="shared" si="1390"/>
        <v>0</v>
      </c>
      <c r="DD151" s="641">
        <f t="shared" si="1390"/>
        <v>0</v>
      </c>
      <c r="DE151" s="641">
        <f t="shared" si="1390"/>
        <v>0</v>
      </c>
      <c r="DF151" s="641">
        <f t="shared" si="1390"/>
        <v>0</v>
      </c>
      <c r="DG151" s="641">
        <f t="shared" si="1390"/>
        <v>0</v>
      </c>
      <c r="DH151" s="641">
        <f t="shared" si="1390"/>
        <v>0</v>
      </c>
      <c r="DI151" s="641">
        <f t="shared" si="1390"/>
        <v>0</v>
      </c>
      <c r="DJ151" s="641">
        <f t="shared" si="1390"/>
        <v>0</v>
      </c>
      <c r="DK151" s="641">
        <f t="shared" si="1390"/>
        <v>0</v>
      </c>
      <c r="DL151" s="641">
        <f t="shared" si="1390"/>
        <v>0</v>
      </c>
      <c r="DM151" s="641">
        <f t="shared" si="1390"/>
        <v>0</v>
      </c>
      <c r="DN151" s="641">
        <f t="shared" si="1390"/>
        <v>0</v>
      </c>
      <c r="DO151" s="641">
        <f t="shared" si="1390"/>
        <v>0</v>
      </c>
      <c r="DP151" s="641">
        <f t="shared" si="1390"/>
        <v>0</v>
      </c>
      <c r="DQ151" s="641">
        <f t="shared" si="1390"/>
        <v>0</v>
      </c>
      <c r="DR151" s="641">
        <f t="shared" si="1390"/>
        <v>0</v>
      </c>
      <c r="DS151" s="641">
        <f t="shared" si="1390"/>
        <v>0</v>
      </c>
      <c r="DT151" s="641">
        <f t="shared" si="1390"/>
        <v>0</v>
      </c>
      <c r="DU151" s="641">
        <f t="shared" si="1390"/>
        <v>0</v>
      </c>
      <c r="DV151" s="641">
        <f t="shared" si="1390"/>
        <v>0</v>
      </c>
      <c r="DW151" s="641">
        <f t="shared" si="1390"/>
        <v>0</v>
      </c>
      <c r="DX151" s="641">
        <f t="shared" si="1390"/>
        <v>0</v>
      </c>
      <c r="DY151" s="641">
        <f t="shared" si="1390"/>
        <v>0</v>
      </c>
      <c r="DZ151" s="641">
        <f t="shared" si="1390"/>
        <v>0</v>
      </c>
      <c r="EA151" s="641">
        <f t="shared" si="1390"/>
        <v>0</v>
      </c>
      <c r="EB151" s="641">
        <f t="shared" si="1390"/>
        <v>0</v>
      </c>
      <c r="EC151" s="641">
        <f t="shared" si="1390"/>
        <v>0</v>
      </c>
      <c r="ED151" s="641">
        <f t="shared" si="1390"/>
        <v>0</v>
      </c>
      <c r="EE151" s="47"/>
    </row>
    <row r="152" spans="1:136">
      <c r="A152" s="171" t="str">
        <f>$B$17</f>
        <v xml:space="preserve">Investor C </v>
      </c>
      <c r="B152" s="172"/>
      <c r="C152" s="172"/>
      <c r="D152" s="172"/>
      <c r="E152" s="172"/>
      <c r="F152" s="172"/>
      <c r="G152" s="172"/>
      <c r="H152" s="172"/>
      <c r="I152" s="172"/>
      <c r="J152" s="172"/>
      <c r="K152" s="172"/>
      <c r="L152" s="172"/>
      <c r="M152" s="658"/>
      <c r="N152" s="1443"/>
      <c r="O152" s="641">
        <f>O124+O131+O138+O145</f>
        <v>0</v>
      </c>
      <c r="P152" s="641">
        <f t="shared" si="1389"/>
        <v>0</v>
      </c>
      <c r="Q152" s="641">
        <f t="shared" si="1389"/>
        <v>0</v>
      </c>
      <c r="R152" s="641">
        <f t="shared" si="1389"/>
        <v>0</v>
      </c>
      <c r="S152" s="641">
        <f t="shared" si="1389"/>
        <v>0</v>
      </c>
      <c r="T152" s="641">
        <f t="shared" si="1389"/>
        <v>0</v>
      </c>
      <c r="U152" s="641">
        <f t="shared" si="1389"/>
        <v>0</v>
      </c>
      <c r="V152" s="641">
        <f t="shared" si="1389"/>
        <v>0</v>
      </c>
      <c r="W152" s="641">
        <f t="shared" si="1389"/>
        <v>0</v>
      </c>
      <c r="X152" s="641">
        <f t="shared" si="1389"/>
        <v>0</v>
      </c>
      <c r="Y152" s="641">
        <f t="shared" si="1389"/>
        <v>0</v>
      </c>
      <c r="Z152" s="641">
        <f t="shared" si="1389"/>
        <v>0</v>
      </c>
      <c r="AA152" s="641">
        <f t="shared" si="1389"/>
        <v>0</v>
      </c>
      <c r="AB152" s="641">
        <f t="shared" si="1389"/>
        <v>0</v>
      </c>
      <c r="AC152" s="641">
        <f t="shared" si="1389"/>
        <v>0</v>
      </c>
      <c r="AD152" s="641">
        <f t="shared" si="1389"/>
        <v>0</v>
      </c>
      <c r="AE152" s="641">
        <f t="shared" si="1389"/>
        <v>0</v>
      </c>
      <c r="AF152" s="641">
        <f t="shared" si="1389"/>
        <v>0</v>
      </c>
      <c r="AG152" s="641">
        <f t="shared" si="1389"/>
        <v>0</v>
      </c>
      <c r="AH152" s="641">
        <f t="shared" si="1389"/>
        <v>0</v>
      </c>
      <c r="AI152" s="641">
        <f t="shared" si="1389"/>
        <v>0</v>
      </c>
      <c r="AJ152" s="641">
        <f t="shared" si="1389"/>
        <v>0</v>
      </c>
      <c r="AK152" s="641">
        <f t="shared" si="1389"/>
        <v>0</v>
      </c>
      <c r="AL152" s="641">
        <f t="shared" si="1389"/>
        <v>0</v>
      </c>
      <c r="AM152" s="641">
        <f t="shared" si="1389"/>
        <v>0</v>
      </c>
      <c r="AN152" s="641">
        <f t="shared" si="1389"/>
        <v>0</v>
      </c>
      <c r="AO152" s="641">
        <f t="shared" si="1389"/>
        <v>0</v>
      </c>
      <c r="AP152" s="641">
        <f t="shared" si="1389"/>
        <v>0</v>
      </c>
      <c r="AQ152" s="641">
        <f t="shared" si="1389"/>
        <v>0</v>
      </c>
      <c r="AR152" s="641">
        <f t="shared" si="1389"/>
        <v>0</v>
      </c>
      <c r="AS152" s="641">
        <f t="shared" si="1389"/>
        <v>0</v>
      </c>
      <c r="AT152" s="641">
        <f t="shared" si="1389"/>
        <v>0</v>
      </c>
      <c r="AU152" s="641">
        <f t="shared" si="1389"/>
        <v>0</v>
      </c>
      <c r="AV152" s="641">
        <f t="shared" si="1389"/>
        <v>0</v>
      </c>
      <c r="AW152" s="641">
        <f t="shared" si="1389"/>
        <v>0</v>
      </c>
      <c r="AX152" s="641">
        <f t="shared" si="1389"/>
        <v>0</v>
      </c>
      <c r="AY152" s="641">
        <f t="shared" si="1389"/>
        <v>0</v>
      </c>
      <c r="AZ152" s="641">
        <f t="shared" si="1389"/>
        <v>0</v>
      </c>
      <c r="BA152" s="641">
        <f t="shared" si="1389"/>
        <v>0</v>
      </c>
      <c r="BB152" s="641">
        <f t="shared" si="1389"/>
        <v>0</v>
      </c>
      <c r="BC152" s="641">
        <f t="shared" si="1389"/>
        <v>0</v>
      </c>
      <c r="BD152" s="641">
        <f t="shared" si="1389"/>
        <v>0</v>
      </c>
      <c r="BE152" s="641">
        <f t="shared" si="1389"/>
        <v>0</v>
      </c>
      <c r="BF152" s="641">
        <f t="shared" si="1389"/>
        <v>0</v>
      </c>
      <c r="BG152" s="641">
        <f t="shared" si="1389"/>
        <v>0</v>
      </c>
      <c r="BH152" s="641">
        <f t="shared" si="1389"/>
        <v>0</v>
      </c>
      <c r="BI152" s="641">
        <f t="shared" si="1389"/>
        <v>0</v>
      </c>
      <c r="BJ152" s="641">
        <f t="shared" si="1389"/>
        <v>0</v>
      </c>
      <c r="BK152" s="641">
        <f t="shared" si="1389"/>
        <v>0</v>
      </c>
      <c r="BL152" s="641">
        <f t="shared" si="1389"/>
        <v>0</v>
      </c>
      <c r="BM152" s="641">
        <f t="shared" si="1389"/>
        <v>0</v>
      </c>
      <c r="BN152" s="641">
        <f t="shared" si="1389"/>
        <v>0</v>
      </c>
      <c r="BO152" s="641">
        <f t="shared" si="1389"/>
        <v>0</v>
      </c>
      <c r="BP152" s="641">
        <f t="shared" si="1389"/>
        <v>0</v>
      </c>
      <c r="BQ152" s="641">
        <f t="shared" si="1389"/>
        <v>0</v>
      </c>
      <c r="BR152" s="641">
        <f t="shared" si="1389"/>
        <v>0</v>
      </c>
      <c r="BS152" s="641">
        <f t="shared" si="1389"/>
        <v>0</v>
      </c>
      <c r="BT152" s="641">
        <f t="shared" si="1389"/>
        <v>0</v>
      </c>
      <c r="BU152" s="641">
        <f t="shared" si="1389"/>
        <v>0</v>
      </c>
      <c r="BV152" s="641">
        <f t="shared" si="1389"/>
        <v>0</v>
      </c>
      <c r="BW152" s="641">
        <f t="shared" si="1389"/>
        <v>0</v>
      </c>
      <c r="BX152" s="641">
        <f t="shared" si="1389"/>
        <v>0</v>
      </c>
      <c r="BY152" s="641">
        <f t="shared" si="1389"/>
        <v>0</v>
      </c>
      <c r="BZ152" s="641">
        <f t="shared" si="1389"/>
        <v>0</v>
      </c>
      <c r="CA152" s="641">
        <f t="shared" si="1389"/>
        <v>0</v>
      </c>
      <c r="CB152" s="641">
        <f t="shared" si="1390"/>
        <v>0</v>
      </c>
      <c r="CC152" s="641">
        <f t="shared" si="1390"/>
        <v>0</v>
      </c>
      <c r="CD152" s="641">
        <f t="shared" si="1390"/>
        <v>0</v>
      </c>
      <c r="CE152" s="641">
        <f t="shared" si="1390"/>
        <v>0</v>
      </c>
      <c r="CF152" s="641">
        <f t="shared" si="1390"/>
        <v>0</v>
      </c>
      <c r="CG152" s="641">
        <f t="shared" si="1390"/>
        <v>0</v>
      </c>
      <c r="CH152" s="641">
        <f t="shared" si="1390"/>
        <v>0</v>
      </c>
      <c r="CI152" s="641">
        <f t="shared" si="1390"/>
        <v>0</v>
      </c>
      <c r="CJ152" s="641">
        <f t="shared" si="1390"/>
        <v>0</v>
      </c>
      <c r="CK152" s="641">
        <f t="shared" si="1390"/>
        <v>0</v>
      </c>
      <c r="CL152" s="641">
        <f t="shared" si="1390"/>
        <v>0</v>
      </c>
      <c r="CM152" s="641">
        <f t="shared" si="1390"/>
        <v>0</v>
      </c>
      <c r="CN152" s="641">
        <f t="shared" si="1390"/>
        <v>0</v>
      </c>
      <c r="CO152" s="641">
        <f t="shared" si="1390"/>
        <v>0</v>
      </c>
      <c r="CP152" s="641">
        <f t="shared" si="1390"/>
        <v>0</v>
      </c>
      <c r="CQ152" s="641">
        <f t="shared" si="1390"/>
        <v>0</v>
      </c>
      <c r="CR152" s="641">
        <f t="shared" si="1390"/>
        <v>0</v>
      </c>
      <c r="CS152" s="641">
        <f t="shared" si="1390"/>
        <v>0</v>
      </c>
      <c r="CT152" s="641">
        <f t="shared" si="1390"/>
        <v>0</v>
      </c>
      <c r="CU152" s="641">
        <f t="shared" si="1390"/>
        <v>0</v>
      </c>
      <c r="CV152" s="641">
        <f t="shared" si="1390"/>
        <v>0</v>
      </c>
      <c r="CW152" s="641">
        <f t="shared" si="1390"/>
        <v>0</v>
      </c>
      <c r="CX152" s="641">
        <f t="shared" si="1390"/>
        <v>0</v>
      </c>
      <c r="CY152" s="641">
        <f t="shared" si="1390"/>
        <v>0</v>
      </c>
      <c r="CZ152" s="641">
        <f t="shared" si="1390"/>
        <v>0</v>
      </c>
      <c r="DA152" s="641">
        <f t="shared" si="1390"/>
        <v>0</v>
      </c>
      <c r="DB152" s="641">
        <f t="shared" si="1390"/>
        <v>0</v>
      </c>
      <c r="DC152" s="641">
        <f t="shared" si="1390"/>
        <v>0</v>
      </c>
      <c r="DD152" s="641">
        <f t="shared" si="1390"/>
        <v>0</v>
      </c>
      <c r="DE152" s="641">
        <f t="shared" si="1390"/>
        <v>0</v>
      </c>
      <c r="DF152" s="641">
        <f t="shared" si="1390"/>
        <v>0</v>
      </c>
      <c r="DG152" s="641">
        <f t="shared" si="1390"/>
        <v>0</v>
      </c>
      <c r="DH152" s="641">
        <f t="shared" si="1390"/>
        <v>0</v>
      </c>
      <c r="DI152" s="641">
        <f t="shared" si="1390"/>
        <v>0</v>
      </c>
      <c r="DJ152" s="641">
        <f t="shared" si="1390"/>
        <v>0</v>
      </c>
      <c r="DK152" s="641">
        <f t="shared" si="1390"/>
        <v>0</v>
      </c>
      <c r="DL152" s="641">
        <f t="shared" si="1390"/>
        <v>0</v>
      </c>
      <c r="DM152" s="641">
        <f t="shared" si="1390"/>
        <v>0</v>
      </c>
      <c r="DN152" s="641">
        <f t="shared" si="1390"/>
        <v>0</v>
      </c>
      <c r="DO152" s="641">
        <f t="shared" si="1390"/>
        <v>0</v>
      </c>
      <c r="DP152" s="641">
        <f t="shared" si="1390"/>
        <v>0</v>
      </c>
      <c r="DQ152" s="641">
        <f t="shared" si="1390"/>
        <v>0</v>
      </c>
      <c r="DR152" s="641">
        <f t="shared" si="1390"/>
        <v>0</v>
      </c>
      <c r="DS152" s="641">
        <f t="shared" si="1390"/>
        <v>0</v>
      </c>
      <c r="DT152" s="641">
        <f t="shared" si="1390"/>
        <v>0</v>
      </c>
      <c r="DU152" s="641">
        <f t="shared" si="1390"/>
        <v>0</v>
      </c>
      <c r="DV152" s="641">
        <f t="shared" si="1390"/>
        <v>0</v>
      </c>
      <c r="DW152" s="641">
        <f t="shared" si="1390"/>
        <v>0</v>
      </c>
      <c r="DX152" s="641">
        <f t="shared" si="1390"/>
        <v>0</v>
      </c>
      <c r="DY152" s="641">
        <f t="shared" si="1390"/>
        <v>0</v>
      </c>
      <c r="DZ152" s="641">
        <f t="shared" si="1390"/>
        <v>0</v>
      </c>
      <c r="EA152" s="641">
        <f t="shared" si="1390"/>
        <v>0</v>
      </c>
      <c r="EB152" s="641">
        <f t="shared" si="1390"/>
        <v>0</v>
      </c>
      <c r="EC152" s="641">
        <f t="shared" si="1390"/>
        <v>0</v>
      </c>
      <c r="ED152" s="641">
        <f t="shared" si="1390"/>
        <v>0</v>
      </c>
      <c r="EE152" s="47"/>
    </row>
    <row r="153" spans="1:136">
      <c r="A153" s="171" t="str">
        <f>$B$18</f>
        <v>Investor D</v>
      </c>
      <c r="B153" s="172"/>
      <c r="C153" s="172"/>
      <c r="D153" s="172"/>
      <c r="E153" s="172"/>
      <c r="F153" s="172"/>
      <c r="G153" s="172"/>
      <c r="H153" s="172"/>
      <c r="I153" s="172"/>
      <c r="J153" s="172"/>
      <c r="K153" s="172"/>
      <c r="L153" s="172"/>
      <c r="M153" s="658"/>
      <c r="N153" s="1443"/>
      <c r="O153" s="641">
        <f>O125+O132+O139+O146</f>
        <v>0</v>
      </c>
      <c r="P153" s="641">
        <f t="shared" si="1389"/>
        <v>0</v>
      </c>
      <c r="Q153" s="641">
        <f t="shared" si="1389"/>
        <v>0</v>
      </c>
      <c r="R153" s="641">
        <f t="shared" si="1389"/>
        <v>0</v>
      </c>
      <c r="S153" s="641">
        <f t="shared" si="1389"/>
        <v>0</v>
      </c>
      <c r="T153" s="641">
        <f t="shared" si="1389"/>
        <v>0</v>
      </c>
      <c r="U153" s="641">
        <f t="shared" si="1389"/>
        <v>0</v>
      </c>
      <c r="V153" s="641">
        <f t="shared" si="1389"/>
        <v>0</v>
      </c>
      <c r="W153" s="641">
        <f t="shared" si="1389"/>
        <v>0</v>
      </c>
      <c r="X153" s="641">
        <f t="shared" si="1389"/>
        <v>0</v>
      </c>
      <c r="Y153" s="641">
        <f t="shared" si="1389"/>
        <v>0</v>
      </c>
      <c r="Z153" s="641">
        <f t="shared" si="1389"/>
        <v>0</v>
      </c>
      <c r="AA153" s="641">
        <f t="shared" si="1389"/>
        <v>0</v>
      </c>
      <c r="AB153" s="641">
        <f t="shared" si="1389"/>
        <v>0</v>
      </c>
      <c r="AC153" s="641">
        <f t="shared" si="1389"/>
        <v>0</v>
      </c>
      <c r="AD153" s="641">
        <f t="shared" si="1389"/>
        <v>0</v>
      </c>
      <c r="AE153" s="641">
        <f t="shared" si="1389"/>
        <v>0</v>
      </c>
      <c r="AF153" s="641">
        <f t="shared" si="1389"/>
        <v>0</v>
      </c>
      <c r="AG153" s="641">
        <f t="shared" si="1389"/>
        <v>0</v>
      </c>
      <c r="AH153" s="641">
        <f t="shared" si="1389"/>
        <v>0</v>
      </c>
      <c r="AI153" s="641">
        <f t="shared" si="1389"/>
        <v>0</v>
      </c>
      <c r="AJ153" s="641">
        <f t="shared" si="1389"/>
        <v>0</v>
      </c>
      <c r="AK153" s="641">
        <f t="shared" si="1389"/>
        <v>0</v>
      </c>
      <c r="AL153" s="641">
        <f t="shared" si="1389"/>
        <v>0</v>
      </c>
      <c r="AM153" s="641">
        <f t="shared" si="1389"/>
        <v>0</v>
      </c>
      <c r="AN153" s="641">
        <f t="shared" si="1389"/>
        <v>0</v>
      </c>
      <c r="AO153" s="641">
        <f t="shared" si="1389"/>
        <v>0</v>
      </c>
      <c r="AP153" s="641">
        <f t="shared" si="1389"/>
        <v>0</v>
      </c>
      <c r="AQ153" s="641">
        <f t="shared" si="1389"/>
        <v>0</v>
      </c>
      <c r="AR153" s="641">
        <f t="shared" si="1389"/>
        <v>0</v>
      </c>
      <c r="AS153" s="641">
        <f t="shared" si="1389"/>
        <v>0</v>
      </c>
      <c r="AT153" s="641">
        <f t="shared" si="1389"/>
        <v>0</v>
      </c>
      <c r="AU153" s="641">
        <f t="shared" si="1389"/>
        <v>0</v>
      </c>
      <c r="AV153" s="641">
        <f t="shared" si="1389"/>
        <v>0</v>
      </c>
      <c r="AW153" s="641">
        <f t="shared" si="1389"/>
        <v>0</v>
      </c>
      <c r="AX153" s="641">
        <f t="shared" si="1389"/>
        <v>0</v>
      </c>
      <c r="AY153" s="641">
        <f t="shared" si="1389"/>
        <v>0</v>
      </c>
      <c r="AZ153" s="641">
        <f t="shared" si="1389"/>
        <v>0</v>
      </c>
      <c r="BA153" s="641">
        <f t="shared" si="1389"/>
        <v>0</v>
      </c>
      <c r="BB153" s="641">
        <f t="shared" si="1389"/>
        <v>0</v>
      </c>
      <c r="BC153" s="641">
        <f t="shared" si="1389"/>
        <v>0</v>
      </c>
      <c r="BD153" s="641">
        <f t="shared" si="1389"/>
        <v>0</v>
      </c>
      <c r="BE153" s="641">
        <f t="shared" si="1389"/>
        <v>0</v>
      </c>
      <c r="BF153" s="641">
        <f t="shared" si="1389"/>
        <v>0</v>
      </c>
      <c r="BG153" s="641">
        <f t="shared" si="1389"/>
        <v>0</v>
      </c>
      <c r="BH153" s="641">
        <f t="shared" si="1389"/>
        <v>0</v>
      </c>
      <c r="BI153" s="641">
        <f t="shared" si="1389"/>
        <v>0</v>
      </c>
      <c r="BJ153" s="641">
        <f t="shared" si="1389"/>
        <v>0</v>
      </c>
      <c r="BK153" s="641">
        <f t="shared" si="1389"/>
        <v>0</v>
      </c>
      <c r="BL153" s="641">
        <f t="shared" si="1389"/>
        <v>0</v>
      </c>
      <c r="BM153" s="641">
        <f t="shared" si="1389"/>
        <v>0</v>
      </c>
      <c r="BN153" s="641">
        <f t="shared" si="1389"/>
        <v>0</v>
      </c>
      <c r="BO153" s="641">
        <f t="shared" si="1389"/>
        <v>0</v>
      </c>
      <c r="BP153" s="641">
        <f t="shared" si="1389"/>
        <v>0</v>
      </c>
      <c r="BQ153" s="641">
        <f t="shared" si="1389"/>
        <v>0</v>
      </c>
      <c r="BR153" s="641">
        <f t="shared" si="1389"/>
        <v>0</v>
      </c>
      <c r="BS153" s="641">
        <f t="shared" si="1389"/>
        <v>0</v>
      </c>
      <c r="BT153" s="641">
        <f t="shared" si="1389"/>
        <v>0</v>
      </c>
      <c r="BU153" s="641">
        <f t="shared" si="1389"/>
        <v>0</v>
      </c>
      <c r="BV153" s="641">
        <f t="shared" si="1389"/>
        <v>0</v>
      </c>
      <c r="BW153" s="641">
        <f t="shared" si="1389"/>
        <v>0</v>
      </c>
      <c r="BX153" s="641">
        <f t="shared" si="1389"/>
        <v>0</v>
      </c>
      <c r="BY153" s="641">
        <f t="shared" si="1389"/>
        <v>0</v>
      </c>
      <c r="BZ153" s="641">
        <f t="shared" si="1389"/>
        <v>0</v>
      </c>
      <c r="CA153" s="641">
        <f t="shared" si="1389"/>
        <v>0</v>
      </c>
      <c r="CB153" s="641">
        <f t="shared" si="1390"/>
        <v>0</v>
      </c>
      <c r="CC153" s="641">
        <f t="shared" si="1390"/>
        <v>0</v>
      </c>
      <c r="CD153" s="641">
        <f t="shared" si="1390"/>
        <v>0</v>
      </c>
      <c r="CE153" s="641">
        <f t="shared" si="1390"/>
        <v>0</v>
      </c>
      <c r="CF153" s="641">
        <f t="shared" si="1390"/>
        <v>0</v>
      </c>
      <c r="CG153" s="641">
        <f t="shared" si="1390"/>
        <v>0</v>
      </c>
      <c r="CH153" s="641">
        <f t="shared" si="1390"/>
        <v>0</v>
      </c>
      <c r="CI153" s="641">
        <f t="shared" si="1390"/>
        <v>0</v>
      </c>
      <c r="CJ153" s="641">
        <f t="shared" si="1390"/>
        <v>0</v>
      </c>
      <c r="CK153" s="641">
        <f t="shared" si="1390"/>
        <v>0</v>
      </c>
      <c r="CL153" s="641">
        <f t="shared" si="1390"/>
        <v>0</v>
      </c>
      <c r="CM153" s="641">
        <f t="shared" si="1390"/>
        <v>0</v>
      </c>
      <c r="CN153" s="641">
        <f t="shared" si="1390"/>
        <v>0</v>
      </c>
      <c r="CO153" s="641">
        <f t="shared" si="1390"/>
        <v>0</v>
      </c>
      <c r="CP153" s="641">
        <f t="shared" si="1390"/>
        <v>0</v>
      </c>
      <c r="CQ153" s="641">
        <f t="shared" si="1390"/>
        <v>0</v>
      </c>
      <c r="CR153" s="641">
        <f t="shared" si="1390"/>
        <v>0</v>
      </c>
      <c r="CS153" s="641">
        <f t="shared" si="1390"/>
        <v>0</v>
      </c>
      <c r="CT153" s="641">
        <f t="shared" si="1390"/>
        <v>0</v>
      </c>
      <c r="CU153" s="641">
        <f t="shared" si="1390"/>
        <v>0</v>
      </c>
      <c r="CV153" s="641">
        <f t="shared" si="1390"/>
        <v>0</v>
      </c>
      <c r="CW153" s="641">
        <f t="shared" si="1390"/>
        <v>0</v>
      </c>
      <c r="CX153" s="641">
        <f t="shared" si="1390"/>
        <v>0</v>
      </c>
      <c r="CY153" s="641">
        <f t="shared" si="1390"/>
        <v>0</v>
      </c>
      <c r="CZ153" s="641">
        <f t="shared" si="1390"/>
        <v>0</v>
      </c>
      <c r="DA153" s="641">
        <f t="shared" si="1390"/>
        <v>0</v>
      </c>
      <c r="DB153" s="641">
        <f t="shared" si="1390"/>
        <v>0</v>
      </c>
      <c r="DC153" s="641">
        <f t="shared" si="1390"/>
        <v>0</v>
      </c>
      <c r="DD153" s="641">
        <f t="shared" si="1390"/>
        <v>0</v>
      </c>
      <c r="DE153" s="641">
        <f t="shared" si="1390"/>
        <v>0</v>
      </c>
      <c r="DF153" s="641">
        <f t="shared" si="1390"/>
        <v>0</v>
      </c>
      <c r="DG153" s="641">
        <f t="shared" si="1390"/>
        <v>0</v>
      </c>
      <c r="DH153" s="641">
        <f t="shared" si="1390"/>
        <v>0</v>
      </c>
      <c r="DI153" s="641">
        <f t="shared" si="1390"/>
        <v>0</v>
      </c>
      <c r="DJ153" s="641">
        <f t="shared" si="1390"/>
        <v>0</v>
      </c>
      <c r="DK153" s="641">
        <f t="shared" si="1390"/>
        <v>0</v>
      </c>
      <c r="DL153" s="641">
        <f t="shared" si="1390"/>
        <v>0</v>
      </c>
      <c r="DM153" s="641">
        <f t="shared" si="1390"/>
        <v>0</v>
      </c>
      <c r="DN153" s="641">
        <f t="shared" si="1390"/>
        <v>0</v>
      </c>
      <c r="DO153" s="641">
        <f t="shared" si="1390"/>
        <v>0</v>
      </c>
      <c r="DP153" s="641">
        <f t="shared" si="1390"/>
        <v>0</v>
      </c>
      <c r="DQ153" s="641">
        <f t="shared" si="1390"/>
        <v>0</v>
      </c>
      <c r="DR153" s="641">
        <f t="shared" si="1390"/>
        <v>0</v>
      </c>
      <c r="DS153" s="641">
        <f t="shared" si="1390"/>
        <v>0</v>
      </c>
      <c r="DT153" s="641">
        <f t="shared" si="1390"/>
        <v>0</v>
      </c>
      <c r="DU153" s="641">
        <f t="shared" si="1390"/>
        <v>0</v>
      </c>
      <c r="DV153" s="641">
        <f t="shared" si="1390"/>
        <v>0</v>
      </c>
      <c r="DW153" s="641">
        <f t="shared" si="1390"/>
        <v>0</v>
      </c>
      <c r="DX153" s="641">
        <f t="shared" si="1390"/>
        <v>0</v>
      </c>
      <c r="DY153" s="641">
        <f t="shared" si="1390"/>
        <v>0</v>
      </c>
      <c r="DZ153" s="641">
        <f t="shared" si="1390"/>
        <v>0</v>
      </c>
      <c r="EA153" s="641">
        <f t="shared" si="1390"/>
        <v>0</v>
      </c>
      <c r="EB153" s="641">
        <f t="shared" si="1390"/>
        <v>0</v>
      </c>
      <c r="EC153" s="641">
        <f t="shared" si="1390"/>
        <v>0</v>
      </c>
      <c r="ED153" s="641">
        <f t="shared" si="1390"/>
        <v>0</v>
      </c>
      <c r="EE153" s="47"/>
    </row>
    <row r="154" spans="1:136">
      <c r="A154" s="171" t="str">
        <f>$B$19</f>
        <v>Investor E</v>
      </c>
      <c r="B154" s="172"/>
      <c r="C154" s="172"/>
      <c r="D154" s="172"/>
      <c r="E154" s="172"/>
      <c r="F154" s="172"/>
      <c r="G154" s="172"/>
      <c r="H154" s="172"/>
      <c r="I154" s="172"/>
      <c r="J154" s="172"/>
      <c r="K154" s="172"/>
      <c r="L154" s="172"/>
      <c r="M154" s="658"/>
      <c r="N154" s="1443"/>
      <c r="O154" s="641">
        <f>O126+O133+O140+O147</f>
        <v>0</v>
      </c>
      <c r="P154" s="641">
        <f t="shared" si="1389"/>
        <v>0</v>
      </c>
      <c r="Q154" s="641">
        <f t="shared" si="1389"/>
        <v>0</v>
      </c>
      <c r="R154" s="641">
        <f t="shared" si="1389"/>
        <v>0</v>
      </c>
      <c r="S154" s="641">
        <f t="shared" si="1389"/>
        <v>0</v>
      </c>
      <c r="T154" s="641">
        <f t="shared" si="1389"/>
        <v>0</v>
      </c>
      <c r="U154" s="641">
        <f t="shared" si="1389"/>
        <v>0</v>
      </c>
      <c r="V154" s="641">
        <f t="shared" si="1389"/>
        <v>0</v>
      </c>
      <c r="W154" s="641">
        <f t="shared" si="1389"/>
        <v>0</v>
      </c>
      <c r="X154" s="641">
        <f t="shared" si="1389"/>
        <v>0</v>
      </c>
      <c r="Y154" s="641">
        <f t="shared" si="1389"/>
        <v>0</v>
      </c>
      <c r="Z154" s="641">
        <f t="shared" si="1389"/>
        <v>0</v>
      </c>
      <c r="AA154" s="641">
        <f t="shared" si="1389"/>
        <v>0</v>
      </c>
      <c r="AB154" s="641">
        <f t="shared" si="1389"/>
        <v>0</v>
      </c>
      <c r="AC154" s="641">
        <f t="shared" si="1389"/>
        <v>0</v>
      </c>
      <c r="AD154" s="641">
        <f t="shared" si="1389"/>
        <v>0</v>
      </c>
      <c r="AE154" s="641">
        <f t="shared" si="1389"/>
        <v>0</v>
      </c>
      <c r="AF154" s="641">
        <f t="shared" si="1389"/>
        <v>0</v>
      </c>
      <c r="AG154" s="641">
        <f t="shared" si="1389"/>
        <v>0</v>
      </c>
      <c r="AH154" s="641">
        <f t="shared" si="1389"/>
        <v>0</v>
      </c>
      <c r="AI154" s="641">
        <f t="shared" si="1389"/>
        <v>0</v>
      </c>
      <c r="AJ154" s="641">
        <f t="shared" si="1389"/>
        <v>0</v>
      </c>
      <c r="AK154" s="641">
        <f t="shared" si="1389"/>
        <v>0</v>
      </c>
      <c r="AL154" s="641">
        <f t="shared" si="1389"/>
        <v>0</v>
      </c>
      <c r="AM154" s="641">
        <f t="shared" si="1389"/>
        <v>0</v>
      </c>
      <c r="AN154" s="641">
        <f t="shared" si="1389"/>
        <v>0</v>
      </c>
      <c r="AO154" s="641">
        <f t="shared" si="1389"/>
        <v>0</v>
      </c>
      <c r="AP154" s="641">
        <f t="shared" si="1389"/>
        <v>0</v>
      </c>
      <c r="AQ154" s="641">
        <f t="shared" si="1389"/>
        <v>0</v>
      </c>
      <c r="AR154" s="641">
        <f t="shared" si="1389"/>
        <v>0</v>
      </c>
      <c r="AS154" s="641">
        <f t="shared" si="1389"/>
        <v>0</v>
      </c>
      <c r="AT154" s="641">
        <f t="shared" si="1389"/>
        <v>0</v>
      </c>
      <c r="AU154" s="641">
        <f t="shared" si="1389"/>
        <v>0</v>
      </c>
      <c r="AV154" s="641">
        <f t="shared" si="1389"/>
        <v>0</v>
      </c>
      <c r="AW154" s="641">
        <f t="shared" si="1389"/>
        <v>0</v>
      </c>
      <c r="AX154" s="641">
        <f t="shared" si="1389"/>
        <v>0</v>
      </c>
      <c r="AY154" s="641">
        <f t="shared" si="1389"/>
        <v>0</v>
      </c>
      <c r="AZ154" s="641">
        <f t="shared" si="1389"/>
        <v>0</v>
      </c>
      <c r="BA154" s="641">
        <f t="shared" si="1389"/>
        <v>0</v>
      </c>
      <c r="BB154" s="641">
        <f t="shared" si="1389"/>
        <v>0</v>
      </c>
      <c r="BC154" s="641">
        <f t="shared" si="1389"/>
        <v>0</v>
      </c>
      <c r="BD154" s="641">
        <f t="shared" si="1389"/>
        <v>0</v>
      </c>
      <c r="BE154" s="641">
        <f t="shared" si="1389"/>
        <v>0</v>
      </c>
      <c r="BF154" s="641">
        <f t="shared" si="1389"/>
        <v>0</v>
      </c>
      <c r="BG154" s="641">
        <f t="shared" si="1389"/>
        <v>0</v>
      </c>
      <c r="BH154" s="641">
        <f t="shared" si="1389"/>
        <v>0</v>
      </c>
      <c r="BI154" s="641">
        <f t="shared" si="1389"/>
        <v>0</v>
      </c>
      <c r="BJ154" s="641">
        <f t="shared" si="1389"/>
        <v>0</v>
      </c>
      <c r="BK154" s="641">
        <f t="shared" si="1389"/>
        <v>0</v>
      </c>
      <c r="BL154" s="641">
        <f t="shared" si="1389"/>
        <v>0</v>
      </c>
      <c r="BM154" s="641">
        <f t="shared" si="1389"/>
        <v>0</v>
      </c>
      <c r="BN154" s="641">
        <f t="shared" si="1389"/>
        <v>0</v>
      </c>
      <c r="BO154" s="641">
        <f t="shared" si="1389"/>
        <v>0</v>
      </c>
      <c r="BP154" s="641">
        <f t="shared" si="1389"/>
        <v>0</v>
      </c>
      <c r="BQ154" s="641">
        <f t="shared" si="1389"/>
        <v>0</v>
      </c>
      <c r="BR154" s="641">
        <f t="shared" si="1389"/>
        <v>0</v>
      </c>
      <c r="BS154" s="641">
        <f t="shared" si="1389"/>
        <v>0</v>
      </c>
      <c r="BT154" s="641">
        <f t="shared" si="1389"/>
        <v>0</v>
      </c>
      <c r="BU154" s="641">
        <f t="shared" si="1389"/>
        <v>0</v>
      </c>
      <c r="BV154" s="641">
        <f t="shared" si="1389"/>
        <v>0</v>
      </c>
      <c r="BW154" s="641">
        <f t="shared" si="1389"/>
        <v>0</v>
      </c>
      <c r="BX154" s="641">
        <f t="shared" si="1389"/>
        <v>0</v>
      </c>
      <c r="BY154" s="641">
        <f t="shared" si="1389"/>
        <v>0</v>
      </c>
      <c r="BZ154" s="641">
        <f t="shared" si="1389"/>
        <v>0</v>
      </c>
      <c r="CA154" s="641">
        <f>CA126+CA133+CA140+CA147</f>
        <v>0</v>
      </c>
      <c r="CB154" s="641">
        <f t="shared" si="1390"/>
        <v>0</v>
      </c>
      <c r="CC154" s="641">
        <f t="shared" si="1390"/>
        <v>0</v>
      </c>
      <c r="CD154" s="641">
        <f t="shared" si="1390"/>
        <v>0</v>
      </c>
      <c r="CE154" s="641">
        <f t="shared" si="1390"/>
        <v>0</v>
      </c>
      <c r="CF154" s="641">
        <f t="shared" si="1390"/>
        <v>0</v>
      </c>
      <c r="CG154" s="641">
        <f t="shared" si="1390"/>
        <v>0</v>
      </c>
      <c r="CH154" s="641">
        <f t="shared" si="1390"/>
        <v>0</v>
      </c>
      <c r="CI154" s="641">
        <f t="shared" si="1390"/>
        <v>0</v>
      </c>
      <c r="CJ154" s="641">
        <f t="shared" si="1390"/>
        <v>0</v>
      </c>
      <c r="CK154" s="641">
        <f t="shared" si="1390"/>
        <v>0</v>
      </c>
      <c r="CL154" s="641">
        <f t="shared" si="1390"/>
        <v>0</v>
      </c>
      <c r="CM154" s="641">
        <f t="shared" si="1390"/>
        <v>0</v>
      </c>
      <c r="CN154" s="641">
        <f t="shared" si="1390"/>
        <v>0</v>
      </c>
      <c r="CO154" s="641">
        <f t="shared" si="1390"/>
        <v>0</v>
      </c>
      <c r="CP154" s="641">
        <f t="shared" si="1390"/>
        <v>0</v>
      </c>
      <c r="CQ154" s="641">
        <f t="shared" si="1390"/>
        <v>0</v>
      </c>
      <c r="CR154" s="641">
        <f t="shared" si="1390"/>
        <v>0</v>
      </c>
      <c r="CS154" s="641">
        <f t="shared" si="1390"/>
        <v>0</v>
      </c>
      <c r="CT154" s="641">
        <f t="shared" si="1390"/>
        <v>0</v>
      </c>
      <c r="CU154" s="641">
        <f t="shared" si="1390"/>
        <v>0</v>
      </c>
      <c r="CV154" s="641">
        <f t="shared" si="1390"/>
        <v>0</v>
      </c>
      <c r="CW154" s="641">
        <f t="shared" si="1390"/>
        <v>0</v>
      </c>
      <c r="CX154" s="641">
        <f t="shared" si="1390"/>
        <v>0</v>
      </c>
      <c r="CY154" s="641">
        <f t="shared" si="1390"/>
        <v>0</v>
      </c>
      <c r="CZ154" s="641">
        <f t="shared" si="1390"/>
        <v>0</v>
      </c>
      <c r="DA154" s="641">
        <f t="shared" si="1390"/>
        <v>0</v>
      </c>
      <c r="DB154" s="641">
        <f t="shared" si="1390"/>
        <v>0</v>
      </c>
      <c r="DC154" s="641">
        <f t="shared" si="1390"/>
        <v>0</v>
      </c>
      <c r="DD154" s="641">
        <f t="shared" si="1390"/>
        <v>0</v>
      </c>
      <c r="DE154" s="641">
        <f t="shared" si="1390"/>
        <v>0</v>
      </c>
      <c r="DF154" s="641">
        <f t="shared" si="1390"/>
        <v>0</v>
      </c>
      <c r="DG154" s="641">
        <f t="shared" si="1390"/>
        <v>0</v>
      </c>
      <c r="DH154" s="641">
        <f t="shared" si="1390"/>
        <v>0</v>
      </c>
      <c r="DI154" s="641">
        <f t="shared" si="1390"/>
        <v>0</v>
      </c>
      <c r="DJ154" s="641">
        <f t="shared" si="1390"/>
        <v>0</v>
      </c>
      <c r="DK154" s="641">
        <f t="shared" si="1390"/>
        <v>0</v>
      </c>
      <c r="DL154" s="641">
        <f t="shared" si="1390"/>
        <v>0</v>
      </c>
      <c r="DM154" s="641">
        <f t="shared" si="1390"/>
        <v>0</v>
      </c>
      <c r="DN154" s="641">
        <f t="shared" si="1390"/>
        <v>0</v>
      </c>
      <c r="DO154" s="641">
        <f t="shared" si="1390"/>
        <v>0</v>
      </c>
      <c r="DP154" s="641">
        <f t="shared" si="1390"/>
        <v>0</v>
      </c>
      <c r="DQ154" s="641">
        <f t="shared" si="1390"/>
        <v>0</v>
      </c>
      <c r="DR154" s="641">
        <f t="shared" si="1390"/>
        <v>0</v>
      </c>
      <c r="DS154" s="641">
        <f t="shared" si="1390"/>
        <v>0</v>
      </c>
      <c r="DT154" s="641">
        <f t="shared" si="1390"/>
        <v>0</v>
      </c>
      <c r="DU154" s="641">
        <f t="shared" si="1390"/>
        <v>0</v>
      </c>
      <c r="DV154" s="641">
        <f t="shared" si="1390"/>
        <v>0</v>
      </c>
      <c r="DW154" s="641">
        <f t="shared" si="1390"/>
        <v>0</v>
      </c>
      <c r="DX154" s="641">
        <f t="shared" si="1390"/>
        <v>0</v>
      </c>
      <c r="DY154" s="641">
        <f t="shared" si="1390"/>
        <v>0</v>
      </c>
      <c r="DZ154" s="641">
        <f t="shared" si="1390"/>
        <v>0</v>
      </c>
      <c r="EA154" s="641">
        <f t="shared" si="1390"/>
        <v>0</v>
      </c>
      <c r="EB154" s="641">
        <f t="shared" si="1390"/>
        <v>0</v>
      </c>
      <c r="EC154" s="641">
        <f t="shared" si="1390"/>
        <v>0</v>
      </c>
      <c r="ED154" s="641">
        <f t="shared" si="1390"/>
        <v>0</v>
      </c>
      <c r="EE154" s="47"/>
    </row>
    <row r="155" spans="1:136" s="42" customFormat="1">
      <c r="A155" s="47"/>
      <c r="B155" s="47"/>
      <c r="C155" s="47"/>
      <c r="D155" s="47"/>
      <c r="E155" s="47"/>
      <c r="F155" s="47"/>
      <c r="G155" s="47"/>
      <c r="H155" s="47"/>
      <c r="I155" s="47"/>
      <c r="J155" s="47"/>
      <c r="K155" s="47"/>
      <c r="L155" s="47"/>
      <c r="M155" s="647"/>
      <c r="N155" s="1441"/>
      <c r="O155" s="638"/>
      <c r="P155" s="638"/>
      <c r="Q155" s="638"/>
      <c r="R155" s="638"/>
      <c r="S155" s="638"/>
      <c r="T155" s="638"/>
      <c r="U155" s="638"/>
      <c r="V155" s="638"/>
      <c r="W155" s="638"/>
      <c r="X155" s="638"/>
      <c r="Y155" s="638"/>
      <c r="Z155" s="638"/>
      <c r="AA155" s="638"/>
      <c r="AB155" s="638"/>
      <c r="AC155" s="638"/>
      <c r="AD155" s="638"/>
      <c r="AE155" s="638"/>
      <c r="AF155" s="638"/>
      <c r="AG155" s="638"/>
      <c r="AH155" s="638"/>
      <c r="AI155" s="638"/>
      <c r="AJ155" s="638"/>
      <c r="AK155" s="638"/>
      <c r="AL155" s="638"/>
      <c r="AM155" s="638"/>
      <c r="AN155" s="638"/>
      <c r="AO155" s="638"/>
      <c r="AP155" s="638"/>
      <c r="AQ155" s="638"/>
      <c r="AR155" s="638"/>
      <c r="AS155" s="638"/>
      <c r="AT155" s="638"/>
      <c r="AU155" s="638"/>
      <c r="AV155" s="638"/>
      <c r="AW155" s="638"/>
      <c r="AX155" s="638"/>
      <c r="AY155" s="638"/>
      <c r="AZ155" s="638"/>
      <c r="BA155" s="638"/>
      <c r="BB155" s="638"/>
      <c r="BC155" s="638"/>
      <c r="BD155" s="638"/>
      <c r="BE155" s="638"/>
      <c r="BF155" s="638"/>
      <c r="BG155" s="638"/>
      <c r="BH155" s="638"/>
      <c r="BI155" s="638"/>
      <c r="BJ155" s="638"/>
      <c r="BK155" s="638"/>
      <c r="BL155" s="638"/>
      <c r="BM155" s="638"/>
      <c r="BN155" s="638"/>
      <c r="BO155" s="638"/>
      <c r="BP155" s="638"/>
      <c r="BQ155" s="638"/>
      <c r="BR155" s="638"/>
      <c r="BS155" s="638"/>
      <c r="BT155" s="638"/>
      <c r="BU155" s="638"/>
      <c r="BV155" s="638"/>
      <c r="BW155" s="638"/>
      <c r="BX155" s="638"/>
      <c r="BY155" s="638"/>
      <c r="BZ155" s="638"/>
      <c r="CA155" s="638"/>
      <c r="CB155" s="638"/>
      <c r="CC155" s="638"/>
      <c r="CD155" s="638"/>
      <c r="CE155" s="638"/>
      <c r="CF155" s="638"/>
      <c r="CG155" s="638"/>
      <c r="CH155" s="638"/>
      <c r="CI155" s="638"/>
      <c r="CJ155" s="638"/>
      <c r="CK155" s="638"/>
      <c r="CL155" s="638"/>
      <c r="CM155" s="638"/>
      <c r="CN155" s="638"/>
      <c r="CO155" s="638"/>
      <c r="CP155" s="638"/>
      <c r="CQ155" s="638"/>
      <c r="CR155" s="638"/>
      <c r="CS155" s="638"/>
      <c r="CT155" s="638"/>
      <c r="CU155" s="638"/>
      <c r="CV155" s="638"/>
      <c r="CW155" s="638"/>
      <c r="CX155" s="638"/>
      <c r="CY155" s="638"/>
      <c r="CZ155" s="638"/>
      <c r="DA155" s="638"/>
      <c r="DB155" s="638"/>
      <c r="DC155" s="638"/>
      <c r="DD155" s="638"/>
      <c r="DE155" s="638"/>
      <c r="DF155" s="638"/>
      <c r="DG155" s="638"/>
      <c r="DH155" s="638"/>
      <c r="DI155" s="638"/>
      <c r="DJ155" s="638"/>
      <c r="DK155" s="638"/>
      <c r="DL155" s="638"/>
      <c r="DM155" s="638"/>
      <c r="DN155" s="638"/>
      <c r="DO155" s="638"/>
      <c r="DP155" s="638"/>
      <c r="DQ155" s="638"/>
      <c r="DR155" s="638"/>
      <c r="DS155" s="638"/>
      <c r="DT155" s="638"/>
      <c r="DU155" s="638"/>
      <c r="DV155" s="638"/>
      <c r="DW155" s="638"/>
      <c r="DX155" s="638"/>
      <c r="DY155" s="638"/>
      <c r="DZ155" s="638"/>
      <c r="EA155" s="638"/>
      <c r="EB155" s="638"/>
      <c r="EC155" s="638"/>
      <c r="ED155" s="638"/>
      <c r="EE155" s="47"/>
      <c r="EF155"/>
    </row>
    <row r="156" spans="1:136">
      <c r="A156" s="1422" t="s">
        <v>969</v>
      </c>
      <c r="B156" s="1420"/>
      <c r="C156" s="1420"/>
      <c r="D156" s="1420"/>
      <c r="E156" s="1420"/>
      <c r="F156" s="1420"/>
      <c r="G156" s="1420"/>
      <c r="H156" s="1420"/>
      <c r="I156" s="1420"/>
      <c r="J156" s="1420"/>
      <c r="K156" s="1420"/>
      <c r="L156" s="1420"/>
      <c r="M156" s="1421"/>
      <c r="N156" s="1444"/>
      <c r="O156" s="1420"/>
      <c r="P156" s="1420"/>
      <c r="Q156" s="1420"/>
      <c r="R156" s="1420"/>
      <c r="S156" s="1420"/>
      <c r="T156" s="1420"/>
      <c r="U156" s="1420"/>
      <c r="V156" s="1420"/>
      <c r="W156" s="1420"/>
      <c r="X156" s="1420"/>
      <c r="Y156" s="1420"/>
      <c r="Z156" s="1420"/>
      <c r="AA156" s="1420"/>
      <c r="AB156" s="1420"/>
      <c r="AC156" s="1420"/>
      <c r="AD156" s="1420"/>
      <c r="AE156" s="1420"/>
      <c r="AF156" s="1420"/>
      <c r="AG156" s="1420"/>
      <c r="AH156" s="1420"/>
      <c r="AI156" s="1420"/>
      <c r="AJ156" s="1420"/>
      <c r="AK156" s="1420"/>
      <c r="AL156" s="1420"/>
      <c r="AM156" s="1420"/>
      <c r="AN156" s="1420"/>
      <c r="AO156" s="1420"/>
      <c r="AP156" s="1420"/>
      <c r="AQ156" s="1420"/>
      <c r="AR156" s="1420"/>
      <c r="AS156" s="1420"/>
      <c r="AT156" s="1420"/>
      <c r="AU156" s="1420"/>
      <c r="AV156" s="1420"/>
      <c r="AW156" s="1420"/>
      <c r="AX156" s="1420"/>
      <c r="AY156" s="1420"/>
      <c r="AZ156" s="1420"/>
      <c r="BA156" s="1420"/>
      <c r="BB156" s="1420"/>
      <c r="BC156" s="1420"/>
      <c r="BD156" s="1420"/>
      <c r="BE156" s="1420"/>
      <c r="BF156" s="1420"/>
      <c r="BG156" s="1420"/>
      <c r="BH156" s="1420"/>
      <c r="BI156" s="1420"/>
      <c r="BJ156" s="1420"/>
      <c r="BK156" s="1420"/>
      <c r="BL156" s="1420"/>
      <c r="BM156" s="1420"/>
      <c r="BN156" s="1420"/>
      <c r="BO156" s="1420"/>
      <c r="BP156" s="1420"/>
      <c r="BQ156" s="1420"/>
      <c r="BR156" s="1420"/>
      <c r="BS156" s="1420"/>
      <c r="BT156" s="1420"/>
      <c r="BU156" s="1420"/>
      <c r="BV156" s="1420"/>
      <c r="BW156" s="1420"/>
      <c r="BX156" s="1420"/>
      <c r="BY156" s="1420"/>
      <c r="BZ156" s="1420"/>
      <c r="CA156" s="1420"/>
      <c r="CB156" s="1420"/>
      <c r="CC156" s="1420"/>
      <c r="CD156" s="1420"/>
      <c r="CE156" s="1420"/>
      <c r="CF156" s="1420"/>
      <c r="CG156" s="1420"/>
      <c r="CH156" s="1420"/>
      <c r="CI156" s="1420"/>
      <c r="CJ156" s="1420"/>
      <c r="CK156" s="1420"/>
      <c r="CL156" s="1420"/>
      <c r="CM156" s="1420"/>
      <c r="CN156" s="1420"/>
      <c r="CO156" s="1420"/>
      <c r="CP156" s="1420"/>
      <c r="CQ156" s="1420"/>
      <c r="CR156" s="1420"/>
      <c r="CS156" s="1420"/>
      <c r="CT156" s="1420"/>
      <c r="CU156" s="1420"/>
      <c r="CV156" s="1420"/>
      <c r="CW156" s="1420"/>
      <c r="CX156" s="1420"/>
      <c r="CY156" s="1420"/>
      <c r="CZ156" s="1420"/>
      <c r="DA156" s="1420"/>
      <c r="DB156" s="1420"/>
      <c r="DC156" s="1420"/>
      <c r="DD156" s="1420"/>
      <c r="DE156" s="1420"/>
      <c r="DF156" s="1420"/>
      <c r="DG156" s="1420"/>
      <c r="DH156" s="1420"/>
      <c r="DI156" s="1420"/>
      <c r="DJ156" s="1420"/>
      <c r="DK156" s="1420"/>
      <c r="DL156" s="1420"/>
      <c r="DM156" s="1420"/>
      <c r="DN156" s="1420"/>
      <c r="DO156" s="1420"/>
      <c r="DP156" s="1420"/>
      <c r="DQ156" s="1420"/>
      <c r="DR156" s="1420"/>
      <c r="DS156" s="1420"/>
      <c r="DT156" s="1420"/>
      <c r="DU156" s="1420"/>
      <c r="DV156" s="1420"/>
      <c r="DW156" s="1420"/>
      <c r="DX156" s="1420"/>
      <c r="DY156" s="1420"/>
      <c r="DZ156" s="1420"/>
      <c r="EA156" s="1420"/>
      <c r="EB156" s="1420"/>
      <c r="EC156" s="1420"/>
      <c r="ED156" s="1420"/>
      <c r="EE156" s="47"/>
    </row>
    <row r="157" spans="1:136">
      <c r="B157" t="str">
        <f>'Cash Flow_Monthly'!A174</f>
        <v>Asset Mgmt Fee</v>
      </c>
      <c r="N157" s="1433"/>
      <c r="O157" s="466">
        <f>'Cash Flow_Monthly'!E174</f>
        <v>0</v>
      </c>
      <c r="P157" s="466">
        <f>'Cash Flow_Monthly'!F174</f>
        <v>0</v>
      </c>
      <c r="Q157" s="466">
        <f>'Cash Flow_Monthly'!G174</f>
        <v>0</v>
      </c>
      <c r="R157" s="466">
        <f>'Cash Flow_Monthly'!H174</f>
        <v>0</v>
      </c>
      <c r="S157" s="466">
        <f>'Cash Flow_Monthly'!I174</f>
        <v>0</v>
      </c>
      <c r="T157" s="466">
        <f>'Cash Flow_Monthly'!J174</f>
        <v>0</v>
      </c>
      <c r="U157" s="466">
        <f>'Cash Flow_Monthly'!K174</f>
        <v>0</v>
      </c>
      <c r="V157" s="466">
        <f>'Cash Flow_Monthly'!L174</f>
        <v>0</v>
      </c>
      <c r="W157" s="466">
        <f>'Cash Flow_Monthly'!M174</f>
        <v>0</v>
      </c>
      <c r="X157" s="466">
        <f>'Cash Flow_Monthly'!N174</f>
        <v>0</v>
      </c>
      <c r="Y157" s="466">
        <f>'Cash Flow_Monthly'!O174</f>
        <v>0</v>
      </c>
      <c r="Z157" s="466">
        <f>'Cash Flow_Monthly'!P174</f>
        <v>0</v>
      </c>
      <c r="AA157" s="466">
        <f>'Cash Flow_Monthly'!Q174</f>
        <v>0</v>
      </c>
      <c r="AB157" s="466">
        <f>'Cash Flow_Monthly'!R174</f>
        <v>0</v>
      </c>
      <c r="AC157" s="466">
        <f>'Cash Flow_Monthly'!S174</f>
        <v>0</v>
      </c>
      <c r="AD157" s="466">
        <f>'Cash Flow_Monthly'!T174</f>
        <v>0</v>
      </c>
      <c r="AE157" s="466">
        <f>'Cash Flow_Monthly'!U174</f>
        <v>0</v>
      </c>
      <c r="AF157" s="466">
        <f>'Cash Flow_Monthly'!V174</f>
        <v>0</v>
      </c>
      <c r="AG157" s="466">
        <f>'Cash Flow_Monthly'!W174</f>
        <v>0</v>
      </c>
      <c r="AH157" s="466">
        <f>'Cash Flow_Monthly'!X174</f>
        <v>0</v>
      </c>
      <c r="AI157" s="466">
        <f>'Cash Flow_Monthly'!Y174</f>
        <v>0</v>
      </c>
      <c r="AJ157" s="466">
        <f>'Cash Flow_Monthly'!Z174</f>
        <v>0</v>
      </c>
      <c r="AK157" s="466">
        <f>'Cash Flow_Monthly'!AA174</f>
        <v>0</v>
      </c>
      <c r="AL157" s="466">
        <f>'Cash Flow_Monthly'!AB174</f>
        <v>0</v>
      </c>
      <c r="AM157" s="466">
        <f>'Cash Flow_Monthly'!AC174</f>
        <v>0</v>
      </c>
      <c r="AN157" s="466">
        <f>'Cash Flow_Monthly'!AD174</f>
        <v>0</v>
      </c>
      <c r="AO157" s="466">
        <f>'Cash Flow_Monthly'!AE174</f>
        <v>0</v>
      </c>
      <c r="AP157" s="466">
        <f>'Cash Flow_Monthly'!AF174</f>
        <v>0</v>
      </c>
      <c r="AQ157" s="466">
        <f>'Cash Flow_Monthly'!AG174</f>
        <v>0</v>
      </c>
      <c r="AR157" s="466">
        <f>'Cash Flow_Monthly'!AH174</f>
        <v>0</v>
      </c>
      <c r="AS157" s="466">
        <f>'Cash Flow_Monthly'!AI174</f>
        <v>0</v>
      </c>
      <c r="AT157" s="466">
        <f>'Cash Flow_Monthly'!AJ174</f>
        <v>0</v>
      </c>
      <c r="AU157" s="466">
        <f>'Cash Flow_Monthly'!AK174</f>
        <v>0</v>
      </c>
      <c r="AV157" s="466">
        <f>'Cash Flow_Monthly'!AL174</f>
        <v>0</v>
      </c>
      <c r="AW157" s="466">
        <f>'Cash Flow_Monthly'!AM174</f>
        <v>0</v>
      </c>
      <c r="AX157" s="466">
        <f>'Cash Flow_Monthly'!AN174</f>
        <v>0</v>
      </c>
      <c r="AY157" s="466">
        <f>'Cash Flow_Monthly'!AO174</f>
        <v>0</v>
      </c>
      <c r="AZ157" s="466">
        <f>'Cash Flow_Monthly'!AP174</f>
        <v>0</v>
      </c>
      <c r="BA157" s="466">
        <f>'Cash Flow_Monthly'!AQ174</f>
        <v>0</v>
      </c>
      <c r="BB157" s="466">
        <f>'Cash Flow_Monthly'!AR174</f>
        <v>0</v>
      </c>
      <c r="BC157" s="466">
        <f>'Cash Flow_Monthly'!AS174</f>
        <v>0</v>
      </c>
      <c r="BD157" s="466">
        <f>'Cash Flow_Monthly'!AT174</f>
        <v>0</v>
      </c>
      <c r="BE157" s="466">
        <f>'Cash Flow_Monthly'!AU174</f>
        <v>0</v>
      </c>
      <c r="BF157" s="466">
        <f>'Cash Flow_Monthly'!AV174</f>
        <v>0</v>
      </c>
      <c r="BG157" s="466">
        <f>'Cash Flow_Monthly'!AW174</f>
        <v>0</v>
      </c>
      <c r="BH157" s="466">
        <f>'Cash Flow_Monthly'!AX174</f>
        <v>0</v>
      </c>
      <c r="BI157" s="466">
        <f>'Cash Flow_Monthly'!AY174</f>
        <v>0</v>
      </c>
      <c r="BJ157" s="466">
        <f>'Cash Flow_Monthly'!AZ174</f>
        <v>0</v>
      </c>
      <c r="BK157" s="466">
        <f>'Cash Flow_Monthly'!BA174</f>
        <v>0</v>
      </c>
      <c r="BL157" s="466">
        <f>'Cash Flow_Monthly'!BB174</f>
        <v>0</v>
      </c>
      <c r="BM157" s="466">
        <f>'Cash Flow_Monthly'!BC174</f>
        <v>0</v>
      </c>
      <c r="BN157" s="466">
        <f>'Cash Flow_Monthly'!BD174</f>
        <v>0</v>
      </c>
      <c r="BO157" s="466">
        <f>'Cash Flow_Monthly'!BE174</f>
        <v>0</v>
      </c>
      <c r="BP157" s="466">
        <f>'Cash Flow_Monthly'!BF174</f>
        <v>0</v>
      </c>
      <c r="BQ157" s="466">
        <f>'Cash Flow_Monthly'!BG174</f>
        <v>0</v>
      </c>
      <c r="BR157" s="466">
        <f>'Cash Flow_Monthly'!BH174</f>
        <v>0</v>
      </c>
      <c r="BS157" s="466">
        <f>'Cash Flow_Monthly'!BI174</f>
        <v>0</v>
      </c>
      <c r="BT157" s="466">
        <f>'Cash Flow_Monthly'!BJ174</f>
        <v>0</v>
      </c>
      <c r="BU157" s="466">
        <f>'Cash Flow_Monthly'!BK174</f>
        <v>0</v>
      </c>
      <c r="BV157" s="466">
        <f>'Cash Flow_Monthly'!BL174</f>
        <v>0</v>
      </c>
      <c r="BW157" s="466">
        <f>'Cash Flow_Monthly'!BM174</f>
        <v>0</v>
      </c>
      <c r="BX157" s="466">
        <f>'Cash Flow_Monthly'!BN174</f>
        <v>0</v>
      </c>
      <c r="BY157" s="466">
        <f>'Cash Flow_Monthly'!BO174</f>
        <v>0</v>
      </c>
      <c r="BZ157" s="466">
        <f>'Cash Flow_Monthly'!BP174</f>
        <v>0</v>
      </c>
      <c r="CA157" s="466">
        <f>'Cash Flow_Monthly'!BQ174</f>
        <v>0</v>
      </c>
      <c r="CB157" s="466">
        <f>'Cash Flow_Monthly'!BR174</f>
        <v>0</v>
      </c>
      <c r="CC157" s="466">
        <f>'Cash Flow_Monthly'!BS174</f>
        <v>0</v>
      </c>
      <c r="CD157" s="466">
        <f>'Cash Flow_Monthly'!BT174</f>
        <v>0</v>
      </c>
      <c r="CE157" s="466">
        <f>'Cash Flow_Monthly'!BU174</f>
        <v>0</v>
      </c>
      <c r="CF157" s="466">
        <f>'Cash Flow_Monthly'!BV174</f>
        <v>0</v>
      </c>
      <c r="CG157" s="466">
        <f>'Cash Flow_Monthly'!BW174</f>
        <v>0</v>
      </c>
      <c r="CH157" s="466">
        <f>'Cash Flow_Monthly'!BX174</f>
        <v>0</v>
      </c>
      <c r="CI157" s="466">
        <f>'Cash Flow_Monthly'!BY174</f>
        <v>0</v>
      </c>
      <c r="CJ157" s="466">
        <f>'Cash Flow_Monthly'!BZ174</f>
        <v>0</v>
      </c>
      <c r="CK157" s="466">
        <f>'Cash Flow_Monthly'!CA174</f>
        <v>0</v>
      </c>
      <c r="CL157" s="466">
        <f>'Cash Flow_Monthly'!CB174</f>
        <v>0</v>
      </c>
      <c r="CM157" s="466">
        <f>'Cash Flow_Monthly'!CC174</f>
        <v>0</v>
      </c>
      <c r="CN157" s="466">
        <f>'Cash Flow_Monthly'!CD174</f>
        <v>0</v>
      </c>
      <c r="CO157" s="466">
        <f>'Cash Flow_Monthly'!CE174</f>
        <v>0</v>
      </c>
      <c r="CP157" s="466">
        <f>'Cash Flow_Monthly'!CF174</f>
        <v>0</v>
      </c>
      <c r="CQ157" s="466">
        <f>'Cash Flow_Monthly'!CG174</f>
        <v>0</v>
      </c>
      <c r="CR157" s="466">
        <f>'Cash Flow_Monthly'!CH174</f>
        <v>0</v>
      </c>
      <c r="CS157" s="466">
        <f>'Cash Flow_Monthly'!CI174</f>
        <v>0</v>
      </c>
      <c r="CT157" s="466">
        <f>'Cash Flow_Monthly'!CJ174</f>
        <v>0</v>
      </c>
      <c r="CU157" s="466">
        <f>'Cash Flow_Monthly'!CK174</f>
        <v>0</v>
      </c>
      <c r="CV157" s="466">
        <f>'Cash Flow_Monthly'!CL174</f>
        <v>0</v>
      </c>
      <c r="CW157" s="466">
        <f>'Cash Flow_Monthly'!CM174</f>
        <v>0</v>
      </c>
      <c r="CX157" s="466">
        <f>'Cash Flow_Monthly'!CN174</f>
        <v>0</v>
      </c>
      <c r="CY157" s="466">
        <f>'Cash Flow_Monthly'!CO174</f>
        <v>0</v>
      </c>
      <c r="CZ157" s="466">
        <f>'Cash Flow_Monthly'!CP174</f>
        <v>0</v>
      </c>
      <c r="DA157" s="466">
        <f>'Cash Flow_Monthly'!CQ174</f>
        <v>0</v>
      </c>
      <c r="DB157" s="466">
        <f>'Cash Flow_Monthly'!CR174</f>
        <v>0</v>
      </c>
      <c r="DC157" s="466">
        <f>'Cash Flow_Monthly'!CS174</f>
        <v>0</v>
      </c>
      <c r="DD157" s="466">
        <f>'Cash Flow_Monthly'!CT174</f>
        <v>0</v>
      </c>
      <c r="DE157" s="466">
        <f>'Cash Flow_Monthly'!CU174</f>
        <v>0</v>
      </c>
      <c r="DF157" s="466">
        <f>'Cash Flow_Monthly'!CV174</f>
        <v>0</v>
      </c>
      <c r="DG157" s="466">
        <f>'Cash Flow_Monthly'!CW174</f>
        <v>0</v>
      </c>
      <c r="DH157" s="466">
        <f>'Cash Flow_Monthly'!CX174</f>
        <v>0</v>
      </c>
      <c r="DI157" s="466">
        <f>'Cash Flow_Monthly'!CY174</f>
        <v>0</v>
      </c>
      <c r="DJ157" s="466">
        <f>'Cash Flow_Monthly'!CZ174</f>
        <v>0</v>
      </c>
      <c r="DK157" s="466">
        <f>'Cash Flow_Monthly'!DA174</f>
        <v>0</v>
      </c>
      <c r="DL157" s="466">
        <f>'Cash Flow_Monthly'!DB174</f>
        <v>0</v>
      </c>
      <c r="DM157" s="466">
        <f>'Cash Flow_Monthly'!DC174</f>
        <v>0</v>
      </c>
      <c r="DN157" s="466">
        <f>'Cash Flow_Monthly'!DD174</f>
        <v>0</v>
      </c>
      <c r="DO157" s="466">
        <f>'Cash Flow_Monthly'!DE174</f>
        <v>0</v>
      </c>
      <c r="DP157" s="466">
        <f>'Cash Flow_Monthly'!DF174</f>
        <v>0</v>
      </c>
      <c r="DQ157" s="466">
        <f>'Cash Flow_Monthly'!DG174</f>
        <v>0</v>
      </c>
      <c r="DR157" s="466">
        <f>'Cash Flow_Monthly'!DH174</f>
        <v>0</v>
      </c>
      <c r="DS157" s="466">
        <f>'Cash Flow_Monthly'!DI174</f>
        <v>0</v>
      </c>
      <c r="DT157" s="466">
        <f>'Cash Flow_Monthly'!DJ174</f>
        <v>0</v>
      </c>
      <c r="DU157" s="466">
        <f>'Cash Flow_Monthly'!DK174</f>
        <v>0</v>
      </c>
      <c r="DV157" s="466">
        <f>'Cash Flow_Monthly'!DL174</f>
        <v>0</v>
      </c>
      <c r="DW157" s="466">
        <f>'Cash Flow_Monthly'!DM174</f>
        <v>0</v>
      </c>
      <c r="DX157" s="466">
        <f>'Cash Flow_Monthly'!DN174</f>
        <v>0</v>
      </c>
      <c r="DY157" s="466">
        <f>'Cash Flow_Monthly'!DO174</f>
        <v>0</v>
      </c>
      <c r="DZ157" s="466">
        <f>'Cash Flow_Monthly'!DP174</f>
        <v>0</v>
      </c>
      <c r="EA157" s="466">
        <f>'Cash Flow_Monthly'!DQ174</f>
        <v>0</v>
      </c>
      <c r="EB157" s="466">
        <f>'Cash Flow_Monthly'!DR174</f>
        <v>0</v>
      </c>
      <c r="EC157" s="466">
        <f>'Cash Flow_Monthly'!DS174</f>
        <v>0</v>
      </c>
      <c r="ED157" s="466">
        <f>'Cash Flow_Monthly'!DT174</f>
        <v>0</v>
      </c>
      <c r="EE157" s="74"/>
      <c r="EF157" s="1"/>
    </row>
    <row r="158" spans="1:136">
      <c r="B158" t="str">
        <f>'Cash Flow_Monthly'!A175</f>
        <v>Acquisition Fee</v>
      </c>
      <c r="N158" s="1433"/>
      <c r="O158" s="466">
        <f>'Cash Flow_Monthly'!E175</f>
        <v>0</v>
      </c>
      <c r="P158" s="466">
        <f>'Cash Flow_Monthly'!F175</f>
        <v>0</v>
      </c>
      <c r="Q158" s="466">
        <f>'Cash Flow_Monthly'!G175</f>
        <v>0</v>
      </c>
      <c r="R158" s="466">
        <f>'Cash Flow_Monthly'!H175</f>
        <v>0</v>
      </c>
      <c r="S158" s="466">
        <f>'Cash Flow_Monthly'!I175</f>
        <v>0</v>
      </c>
      <c r="T158" s="466">
        <f>'Cash Flow_Monthly'!J175</f>
        <v>0</v>
      </c>
      <c r="U158" s="466">
        <f>'Cash Flow_Monthly'!K175</f>
        <v>0</v>
      </c>
      <c r="V158" s="466">
        <f>'Cash Flow_Monthly'!L175</f>
        <v>0</v>
      </c>
      <c r="W158" s="466">
        <f>'Cash Flow_Monthly'!M175</f>
        <v>0</v>
      </c>
      <c r="X158" s="466">
        <f>'Cash Flow_Monthly'!N175</f>
        <v>0</v>
      </c>
      <c r="Y158" s="466">
        <f>'Cash Flow_Monthly'!O175</f>
        <v>0</v>
      </c>
      <c r="Z158" s="466">
        <f>'Cash Flow_Monthly'!P175</f>
        <v>0</v>
      </c>
      <c r="AA158" s="466">
        <f>'Cash Flow_Monthly'!Q175</f>
        <v>0</v>
      </c>
      <c r="AB158" s="466">
        <f>'Cash Flow_Monthly'!R175</f>
        <v>0</v>
      </c>
      <c r="AC158" s="466">
        <f>'Cash Flow_Monthly'!S175</f>
        <v>0</v>
      </c>
      <c r="AD158" s="466">
        <f>'Cash Flow_Monthly'!T175</f>
        <v>0</v>
      </c>
      <c r="AE158" s="466">
        <f>'Cash Flow_Monthly'!U175</f>
        <v>0</v>
      </c>
      <c r="AF158" s="466">
        <f>'Cash Flow_Monthly'!V175</f>
        <v>0</v>
      </c>
      <c r="AG158" s="466">
        <f>'Cash Flow_Monthly'!W175</f>
        <v>0</v>
      </c>
      <c r="AH158" s="466">
        <f>'Cash Flow_Monthly'!X175</f>
        <v>0</v>
      </c>
      <c r="AI158" s="466">
        <f>'Cash Flow_Monthly'!Y175</f>
        <v>0</v>
      </c>
      <c r="AJ158" s="466">
        <f>'Cash Flow_Monthly'!Z175</f>
        <v>0</v>
      </c>
      <c r="AK158" s="466">
        <f>'Cash Flow_Monthly'!AA175</f>
        <v>0</v>
      </c>
      <c r="AL158" s="466">
        <f>'Cash Flow_Monthly'!AB175</f>
        <v>0</v>
      </c>
      <c r="AM158" s="466">
        <f>'Cash Flow_Monthly'!AC175</f>
        <v>0</v>
      </c>
      <c r="AN158" s="466">
        <f>'Cash Flow_Monthly'!AD175</f>
        <v>0</v>
      </c>
      <c r="AO158" s="466">
        <f>'Cash Flow_Monthly'!AE175</f>
        <v>0</v>
      </c>
      <c r="AP158" s="466">
        <f>'Cash Flow_Monthly'!AF175</f>
        <v>0</v>
      </c>
      <c r="AQ158" s="466">
        <f>'Cash Flow_Monthly'!AG175</f>
        <v>0</v>
      </c>
      <c r="AR158" s="466">
        <f>'Cash Flow_Monthly'!AH175</f>
        <v>0</v>
      </c>
      <c r="AS158" s="466">
        <f>'Cash Flow_Monthly'!AI175</f>
        <v>0</v>
      </c>
      <c r="AT158" s="466">
        <f>'Cash Flow_Monthly'!AJ175</f>
        <v>0</v>
      </c>
      <c r="AU158" s="466">
        <f>'Cash Flow_Monthly'!AK175</f>
        <v>0</v>
      </c>
      <c r="AV158" s="466">
        <f>'Cash Flow_Monthly'!AL175</f>
        <v>0</v>
      </c>
      <c r="AW158" s="466">
        <f>'Cash Flow_Monthly'!AM175</f>
        <v>0</v>
      </c>
      <c r="AX158" s="466">
        <f>'Cash Flow_Monthly'!AN175</f>
        <v>0</v>
      </c>
      <c r="AY158" s="466">
        <f>'Cash Flow_Monthly'!AO175</f>
        <v>0</v>
      </c>
      <c r="AZ158" s="466">
        <f>'Cash Flow_Monthly'!AP175</f>
        <v>0</v>
      </c>
      <c r="BA158" s="466">
        <f>'Cash Flow_Monthly'!AQ175</f>
        <v>0</v>
      </c>
      <c r="BB158" s="466">
        <f>'Cash Flow_Monthly'!AR175</f>
        <v>0</v>
      </c>
      <c r="BC158" s="466">
        <f>'Cash Flow_Monthly'!AS175</f>
        <v>0</v>
      </c>
      <c r="BD158" s="466">
        <f>'Cash Flow_Monthly'!AT175</f>
        <v>0</v>
      </c>
      <c r="BE158" s="466">
        <f>'Cash Flow_Monthly'!AU175</f>
        <v>0</v>
      </c>
      <c r="BF158" s="466">
        <f>'Cash Flow_Monthly'!AV175</f>
        <v>0</v>
      </c>
      <c r="BG158" s="466">
        <f>'Cash Flow_Monthly'!AW175</f>
        <v>0</v>
      </c>
      <c r="BH158" s="466">
        <f>'Cash Flow_Monthly'!AX175</f>
        <v>0</v>
      </c>
      <c r="BI158" s="466">
        <f>'Cash Flow_Monthly'!AY175</f>
        <v>0</v>
      </c>
      <c r="BJ158" s="466">
        <f>'Cash Flow_Monthly'!AZ175</f>
        <v>0</v>
      </c>
      <c r="BK158" s="466">
        <f>'Cash Flow_Monthly'!BA175</f>
        <v>0</v>
      </c>
      <c r="BL158" s="466">
        <f>'Cash Flow_Monthly'!BB175</f>
        <v>0</v>
      </c>
      <c r="BM158" s="466">
        <f>'Cash Flow_Monthly'!BC175</f>
        <v>0</v>
      </c>
      <c r="BN158" s="466">
        <f>'Cash Flow_Monthly'!BD175</f>
        <v>0</v>
      </c>
      <c r="BO158" s="466">
        <f>'Cash Flow_Monthly'!BE175</f>
        <v>0</v>
      </c>
      <c r="BP158" s="466">
        <f>'Cash Flow_Monthly'!BF175</f>
        <v>0</v>
      </c>
      <c r="BQ158" s="466">
        <f>'Cash Flow_Monthly'!BG175</f>
        <v>0</v>
      </c>
      <c r="BR158" s="466">
        <f>'Cash Flow_Monthly'!BH175</f>
        <v>0</v>
      </c>
      <c r="BS158" s="466">
        <f>'Cash Flow_Monthly'!BI175</f>
        <v>0</v>
      </c>
      <c r="BT158" s="466">
        <f>'Cash Flow_Monthly'!BJ175</f>
        <v>0</v>
      </c>
      <c r="BU158" s="466">
        <f>'Cash Flow_Monthly'!BK175</f>
        <v>0</v>
      </c>
      <c r="BV158" s="466">
        <f>'Cash Flow_Monthly'!BL175</f>
        <v>0</v>
      </c>
      <c r="BW158" s="466">
        <f>'Cash Flow_Monthly'!BM175</f>
        <v>0</v>
      </c>
      <c r="BX158" s="466">
        <f>'Cash Flow_Monthly'!BN175</f>
        <v>0</v>
      </c>
      <c r="BY158" s="466">
        <f>'Cash Flow_Monthly'!BO175</f>
        <v>0</v>
      </c>
      <c r="BZ158" s="466">
        <f>'Cash Flow_Monthly'!BP175</f>
        <v>0</v>
      </c>
      <c r="CA158" s="466">
        <f>'Cash Flow_Monthly'!BQ175</f>
        <v>0</v>
      </c>
      <c r="CB158" s="466">
        <f>'Cash Flow_Monthly'!BR175</f>
        <v>0</v>
      </c>
      <c r="CC158" s="466">
        <f>'Cash Flow_Monthly'!BS175</f>
        <v>0</v>
      </c>
      <c r="CD158" s="466">
        <f>'Cash Flow_Monthly'!BT175</f>
        <v>0</v>
      </c>
      <c r="CE158" s="466">
        <f>'Cash Flow_Monthly'!BU175</f>
        <v>0</v>
      </c>
      <c r="CF158" s="466">
        <f>'Cash Flow_Monthly'!BV175</f>
        <v>0</v>
      </c>
      <c r="CG158" s="466">
        <f>'Cash Flow_Monthly'!BW175</f>
        <v>0</v>
      </c>
      <c r="CH158" s="466">
        <f>'Cash Flow_Monthly'!BX175</f>
        <v>0</v>
      </c>
      <c r="CI158" s="466">
        <f>'Cash Flow_Monthly'!BY175</f>
        <v>0</v>
      </c>
      <c r="CJ158" s="466">
        <f>'Cash Flow_Monthly'!BZ175</f>
        <v>0</v>
      </c>
      <c r="CK158" s="466">
        <f>'Cash Flow_Monthly'!CA175</f>
        <v>0</v>
      </c>
      <c r="CL158" s="466">
        <f>'Cash Flow_Monthly'!CB175</f>
        <v>0</v>
      </c>
      <c r="CM158" s="466">
        <f>'Cash Flow_Monthly'!CC175</f>
        <v>0</v>
      </c>
      <c r="CN158" s="466">
        <f>'Cash Flow_Monthly'!CD175</f>
        <v>0</v>
      </c>
      <c r="CO158" s="466">
        <f>'Cash Flow_Monthly'!CE175</f>
        <v>0</v>
      </c>
      <c r="CP158" s="466">
        <f>'Cash Flow_Monthly'!CF175</f>
        <v>0</v>
      </c>
      <c r="CQ158" s="466">
        <f>'Cash Flow_Monthly'!CG175</f>
        <v>0</v>
      </c>
      <c r="CR158" s="466">
        <f>'Cash Flow_Monthly'!CH175</f>
        <v>0</v>
      </c>
      <c r="CS158" s="466">
        <f>'Cash Flow_Monthly'!CI175</f>
        <v>0</v>
      </c>
      <c r="CT158" s="466">
        <f>'Cash Flow_Monthly'!CJ175</f>
        <v>0</v>
      </c>
      <c r="CU158" s="466">
        <f>'Cash Flow_Monthly'!CK175</f>
        <v>0</v>
      </c>
      <c r="CV158" s="466">
        <f>'Cash Flow_Monthly'!CL175</f>
        <v>0</v>
      </c>
      <c r="CW158" s="466">
        <f>'Cash Flow_Monthly'!CM175</f>
        <v>0</v>
      </c>
      <c r="CX158" s="466">
        <f>'Cash Flow_Monthly'!CN175</f>
        <v>0</v>
      </c>
      <c r="CY158" s="466">
        <f>'Cash Flow_Monthly'!CO175</f>
        <v>0</v>
      </c>
      <c r="CZ158" s="466">
        <f>'Cash Flow_Monthly'!CP175</f>
        <v>0</v>
      </c>
      <c r="DA158" s="466">
        <f>'Cash Flow_Monthly'!CQ175</f>
        <v>0</v>
      </c>
      <c r="DB158" s="466">
        <f>'Cash Flow_Monthly'!CR175</f>
        <v>0</v>
      </c>
      <c r="DC158" s="466">
        <f>'Cash Flow_Monthly'!CS175</f>
        <v>0</v>
      </c>
      <c r="DD158" s="466">
        <f>'Cash Flow_Monthly'!CT175</f>
        <v>0</v>
      </c>
      <c r="DE158" s="466">
        <f>'Cash Flow_Monthly'!CU175</f>
        <v>0</v>
      </c>
      <c r="DF158" s="466">
        <f>'Cash Flow_Monthly'!CV175</f>
        <v>0</v>
      </c>
      <c r="DG158" s="466">
        <f>'Cash Flow_Monthly'!CW175</f>
        <v>0</v>
      </c>
      <c r="DH158" s="466">
        <f>'Cash Flow_Monthly'!CX175</f>
        <v>0</v>
      </c>
      <c r="DI158" s="466">
        <f>'Cash Flow_Monthly'!CY175</f>
        <v>0</v>
      </c>
      <c r="DJ158" s="466">
        <f>'Cash Flow_Monthly'!CZ175</f>
        <v>0</v>
      </c>
      <c r="DK158" s="466">
        <f>'Cash Flow_Monthly'!DA175</f>
        <v>0</v>
      </c>
      <c r="DL158" s="466">
        <f>'Cash Flow_Monthly'!DB175</f>
        <v>0</v>
      </c>
      <c r="DM158" s="466">
        <f>'Cash Flow_Monthly'!DC175</f>
        <v>0</v>
      </c>
      <c r="DN158" s="466">
        <f>'Cash Flow_Monthly'!DD175</f>
        <v>0</v>
      </c>
      <c r="DO158" s="466">
        <f>'Cash Flow_Monthly'!DE175</f>
        <v>0</v>
      </c>
      <c r="DP158" s="466">
        <f>'Cash Flow_Monthly'!DF175</f>
        <v>0</v>
      </c>
      <c r="DQ158" s="466">
        <f>'Cash Flow_Monthly'!DG175</f>
        <v>0</v>
      </c>
      <c r="DR158" s="466">
        <f>'Cash Flow_Monthly'!DH175</f>
        <v>0</v>
      </c>
      <c r="DS158" s="466">
        <f>'Cash Flow_Monthly'!DI175</f>
        <v>0</v>
      </c>
      <c r="DT158" s="466">
        <f>'Cash Flow_Monthly'!DJ175</f>
        <v>0</v>
      </c>
      <c r="DU158" s="466">
        <f>'Cash Flow_Monthly'!DK175</f>
        <v>0</v>
      </c>
      <c r="DV158" s="466">
        <f>'Cash Flow_Monthly'!DL175</f>
        <v>0</v>
      </c>
      <c r="DW158" s="466">
        <f>'Cash Flow_Monthly'!DM175</f>
        <v>0</v>
      </c>
      <c r="DX158" s="466">
        <f>'Cash Flow_Monthly'!DN175</f>
        <v>0</v>
      </c>
      <c r="DY158" s="466">
        <f>'Cash Flow_Monthly'!DO175</f>
        <v>0</v>
      </c>
      <c r="DZ158" s="466">
        <f>'Cash Flow_Monthly'!DP175</f>
        <v>0</v>
      </c>
      <c r="EA158" s="466">
        <f>'Cash Flow_Monthly'!DQ175</f>
        <v>0</v>
      </c>
      <c r="EB158" s="466">
        <f>'Cash Flow_Monthly'!DR175</f>
        <v>0</v>
      </c>
      <c r="EC158" s="466">
        <f>'Cash Flow_Monthly'!DS175</f>
        <v>0</v>
      </c>
      <c r="ED158" s="466">
        <f>'Cash Flow_Monthly'!DT175</f>
        <v>0</v>
      </c>
      <c r="EE158" s="74"/>
      <c r="EF158" s="1"/>
    </row>
    <row r="159" spans="1:136">
      <c r="B159" t="str">
        <f>'Cash Flow_Monthly'!A176</f>
        <v>Disposition Fee</v>
      </c>
      <c r="N159" s="1433"/>
      <c r="O159" s="466">
        <f>'Cash Flow_Monthly'!E176</f>
        <v>0</v>
      </c>
      <c r="P159" s="466">
        <f>'Cash Flow_Monthly'!F176</f>
        <v>0</v>
      </c>
      <c r="Q159" s="466">
        <f>'Cash Flow_Monthly'!G176</f>
        <v>0</v>
      </c>
      <c r="R159" s="466">
        <f>'Cash Flow_Monthly'!H176</f>
        <v>0</v>
      </c>
      <c r="S159" s="466">
        <f>'Cash Flow_Monthly'!I176</f>
        <v>0</v>
      </c>
      <c r="T159" s="466">
        <f>'Cash Flow_Monthly'!J176</f>
        <v>0</v>
      </c>
      <c r="U159" s="466">
        <f>'Cash Flow_Monthly'!K176</f>
        <v>0</v>
      </c>
      <c r="V159" s="466">
        <f>'Cash Flow_Monthly'!L176</f>
        <v>0</v>
      </c>
      <c r="W159" s="466">
        <f>'Cash Flow_Monthly'!M176</f>
        <v>0</v>
      </c>
      <c r="X159" s="466">
        <f>'Cash Flow_Monthly'!N176</f>
        <v>0</v>
      </c>
      <c r="Y159" s="466">
        <f>'Cash Flow_Monthly'!O176</f>
        <v>0</v>
      </c>
      <c r="Z159" s="466">
        <f>'Cash Flow_Monthly'!P176</f>
        <v>0</v>
      </c>
      <c r="AA159" s="466">
        <f>'Cash Flow_Monthly'!Q176</f>
        <v>0</v>
      </c>
      <c r="AB159" s="466">
        <f>'Cash Flow_Monthly'!R176</f>
        <v>0</v>
      </c>
      <c r="AC159" s="466">
        <f>'Cash Flow_Monthly'!S176</f>
        <v>0</v>
      </c>
      <c r="AD159" s="466">
        <f>'Cash Flow_Monthly'!T176</f>
        <v>0</v>
      </c>
      <c r="AE159" s="466">
        <f>'Cash Flow_Monthly'!U176</f>
        <v>0</v>
      </c>
      <c r="AF159" s="466">
        <f>'Cash Flow_Monthly'!V176</f>
        <v>0</v>
      </c>
      <c r="AG159" s="466">
        <f>'Cash Flow_Monthly'!W176</f>
        <v>0</v>
      </c>
      <c r="AH159" s="466">
        <f>'Cash Flow_Monthly'!X176</f>
        <v>0</v>
      </c>
      <c r="AI159" s="466">
        <f>'Cash Flow_Monthly'!Y176</f>
        <v>0</v>
      </c>
      <c r="AJ159" s="466">
        <f>'Cash Flow_Monthly'!Z176</f>
        <v>0</v>
      </c>
      <c r="AK159" s="466">
        <f>'Cash Flow_Monthly'!AA176</f>
        <v>0</v>
      </c>
      <c r="AL159" s="466">
        <f>'Cash Flow_Monthly'!AB176</f>
        <v>0</v>
      </c>
      <c r="AM159" s="466">
        <f>'Cash Flow_Monthly'!AC176</f>
        <v>0</v>
      </c>
      <c r="AN159" s="466">
        <f>'Cash Flow_Monthly'!AD176</f>
        <v>0</v>
      </c>
      <c r="AO159" s="466">
        <f>'Cash Flow_Monthly'!AE176</f>
        <v>0</v>
      </c>
      <c r="AP159" s="466">
        <f>'Cash Flow_Monthly'!AF176</f>
        <v>0</v>
      </c>
      <c r="AQ159" s="466">
        <f>'Cash Flow_Monthly'!AG176</f>
        <v>0</v>
      </c>
      <c r="AR159" s="466">
        <f>'Cash Flow_Monthly'!AH176</f>
        <v>0</v>
      </c>
      <c r="AS159" s="466">
        <f>'Cash Flow_Monthly'!AI176</f>
        <v>0</v>
      </c>
      <c r="AT159" s="466">
        <f>'Cash Flow_Monthly'!AJ176</f>
        <v>0</v>
      </c>
      <c r="AU159" s="466">
        <f>'Cash Flow_Monthly'!AK176</f>
        <v>0</v>
      </c>
      <c r="AV159" s="466">
        <f>'Cash Flow_Monthly'!AL176</f>
        <v>0</v>
      </c>
      <c r="AW159" s="466">
        <f>'Cash Flow_Monthly'!AM176</f>
        <v>0</v>
      </c>
      <c r="AX159" s="466">
        <f>'Cash Flow_Monthly'!AN176</f>
        <v>0</v>
      </c>
      <c r="AY159" s="466">
        <f>'Cash Flow_Monthly'!AO176</f>
        <v>0</v>
      </c>
      <c r="AZ159" s="466">
        <f>'Cash Flow_Monthly'!AP176</f>
        <v>0</v>
      </c>
      <c r="BA159" s="466">
        <f>'Cash Flow_Monthly'!AQ176</f>
        <v>0</v>
      </c>
      <c r="BB159" s="466">
        <f>'Cash Flow_Monthly'!AR176</f>
        <v>0</v>
      </c>
      <c r="BC159" s="466">
        <f>'Cash Flow_Monthly'!AS176</f>
        <v>0</v>
      </c>
      <c r="BD159" s="466">
        <f>'Cash Flow_Monthly'!AT176</f>
        <v>0</v>
      </c>
      <c r="BE159" s="466">
        <f>'Cash Flow_Monthly'!AU176</f>
        <v>0</v>
      </c>
      <c r="BF159" s="466">
        <f>'Cash Flow_Monthly'!AV176</f>
        <v>0</v>
      </c>
      <c r="BG159" s="466">
        <f>'Cash Flow_Monthly'!AW176</f>
        <v>0</v>
      </c>
      <c r="BH159" s="466">
        <f>'Cash Flow_Monthly'!AX176</f>
        <v>0</v>
      </c>
      <c r="BI159" s="466">
        <f>'Cash Flow_Monthly'!AY176</f>
        <v>0</v>
      </c>
      <c r="BJ159" s="466">
        <f>'Cash Flow_Monthly'!AZ176</f>
        <v>0</v>
      </c>
      <c r="BK159" s="466">
        <f>'Cash Flow_Monthly'!BA176</f>
        <v>0</v>
      </c>
      <c r="BL159" s="466">
        <f>'Cash Flow_Monthly'!BB176</f>
        <v>0</v>
      </c>
      <c r="BM159" s="466">
        <f>'Cash Flow_Monthly'!BC176</f>
        <v>0</v>
      </c>
      <c r="BN159" s="466">
        <f>'Cash Flow_Monthly'!BD176</f>
        <v>0</v>
      </c>
      <c r="BO159" s="466">
        <f>'Cash Flow_Monthly'!BE176</f>
        <v>0</v>
      </c>
      <c r="BP159" s="466">
        <f>'Cash Flow_Monthly'!BF176</f>
        <v>0</v>
      </c>
      <c r="BQ159" s="466">
        <f>'Cash Flow_Monthly'!BG176</f>
        <v>0</v>
      </c>
      <c r="BR159" s="466">
        <f>'Cash Flow_Monthly'!BH176</f>
        <v>0</v>
      </c>
      <c r="BS159" s="466">
        <f>'Cash Flow_Monthly'!BI176</f>
        <v>0</v>
      </c>
      <c r="BT159" s="466">
        <f>'Cash Flow_Monthly'!BJ176</f>
        <v>0</v>
      </c>
      <c r="BU159" s="466">
        <f>'Cash Flow_Monthly'!BK176</f>
        <v>0</v>
      </c>
      <c r="BV159" s="466">
        <f>'Cash Flow_Monthly'!BL176</f>
        <v>0</v>
      </c>
      <c r="BW159" s="466">
        <f>'Cash Flow_Monthly'!BM176</f>
        <v>0</v>
      </c>
      <c r="BX159" s="466">
        <f>'Cash Flow_Monthly'!BN176</f>
        <v>0</v>
      </c>
      <c r="BY159" s="466">
        <f>'Cash Flow_Monthly'!BO176</f>
        <v>0</v>
      </c>
      <c r="BZ159" s="466">
        <f>'Cash Flow_Monthly'!BP176</f>
        <v>0</v>
      </c>
      <c r="CA159" s="466">
        <f>'Cash Flow_Monthly'!BQ176</f>
        <v>0</v>
      </c>
      <c r="CB159" s="466">
        <f>'Cash Flow_Monthly'!BR176</f>
        <v>0</v>
      </c>
      <c r="CC159" s="466">
        <f>'Cash Flow_Monthly'!BS176</f>
        <v>0</v>
      </c>
      <c r="CD159" s="466">
        <f>'Cash Flow_Monthly'!BT176</f>
        <v>0</v>
      </c>
      <c r="CE159" s="466">
        <f>'Cash Flow_Monthly'!BU176</f>
        <v>0</v>
      </c>
      <c r="CF159" s="466">
        <f>'Cash Flow_Monthly'!BV176</f>
        <v>0</v>
      </c>
      <c r="CG159" s="466">
        <f>'Cash Flow_Monthly'!BW176</f>
        <v>0</v>
      </c>
      <c r="CH159" s="466">
        <f>'Cash Flow_Monthly'!BX176</f>
        <v>0</v>
      </c>
      <c r="CI159" s="466">
        <f>'Cash Flow_Monthly'!BY176</f>
        <v>0</v>
      </c>
      <c r="CJ159" s="466">
        <f>'Cash Flow_Monthly'!BZ176</f>
        <v>0</v>
      </c>
      <c r="CK159" s="466">
        <f>'Cash Flow_Monthly'!CA176</f>
        <v>0</v>
      </c>
      <c r="CL159" s="466">
        <f>'Cash Flow_Monthly'!CB176</f>
        <v>0</v>
      </c>
      <c r="CM159" s="466">
        <f>'Cash Flow_Monthly'!CC176</f>
        <v>0</v>
      </c>
      <c r="CN159" s="466">
        <f>'Cash Flow_Monthly'!CD176</f>
        <v>0</v>
      </c>
      <c r="CO159" s="466">
        <f>'Cash Flow_Monthly'!CE176</f>
        <v>0</v>
      </c>
      <c r="CP159" s="466">
        <f>'Cash Flow_Monthly'!CF176</f>
        <v>0</v>
      </c>
      <c r="CQ159" s="466">
        <f>'Cash Flow_Monthly'!CG176</f>
        <v>0</v>
      </c>
      <c r="CR159" s="466">
        <f>'Cash Flow_Monthly'!CH176</f>
        <v>0</v>
      </c>
      <c r="CS159" s="466">
        <f>'Cash Flow_Monthly'!CI176</f>
        <v>0</v>
      </c>
      <c r="CT159" s="466">
        <f>'Cash Flow_Monthly'!CJ176</f>
        <v>0</v>
      </c>
      <c r="CU159" s="466">
        <f>'Cash Flow_Monthly'!CK176</f>
        <v>0</v>
      </c>
      <c r="CV159" s="466">
        <f>'Cash Flow_Monthly'!CL176</f>
        <v>0</v>
      </c>
      <c r="CW159" s="466">
        <f>'Cash Flow_Monthly'!CM176</f>
        <v>0</v>
      </c>
      <c r="CX159" s="466">
        <f>'Cash Flow_Monthly'!CN176</f>
        <v>0</v>
      </c>
      <c r="CY159" s="466">
        <f>'Cash Flow_Monthly'!CO176</f>
        <v>0</v>
      </c>
      <c r="CZ159" s="466">
        <f>'Cash Flow_Monthly'!CP176</f>
        <v>0</v>
      </c>
      <c r="DA159" s="466">
        <f>'Cash Flow_Monthly'!CQ176</f>
        <v>0</v>
      </c>
      <c r="DB159" s="466">
        <f>'Cash Flow_Monthly'!CR176</f>
        <v>0</v>
      </c>
      <c r="DC159" s="466">
        <f>'Cash Flow_Monthly'!CS176</f>
        <v>0</v>
      </c>
      <c r="DD159" s="466">
        <f>'Cash Flow_Monthly'!CT176</f>
        <v>0</v>
      </c>
      <c r="DE159" s="466">
        <f>'Cash Flow_Monthly'!CU176</f>
        <v>0</v>
      </c>
      <c r="DF159" s="466">
        <f>'Cash Flow_Monthly'!CV176</f>
        <v>0</v>
      </c>
      <c r="DG159" s="466">
        <f>'Cash Flow_Monthly'!CW176</f>
        <v>0</v>
      </c>
      <c r="DH159" s="466">
        <f>'Cash Flow_Monthly'!CX176</f>
        <v>0</v>
      </c>
      <c r="DI159" s="466">
        <f>'Cash Flow_Monthly'!CY176</f>
        <v>0</v>
      </c>
      <c r="DJ159" s="466">
        <f>'Cash Flow_Monthly'!CZ176</f>
        <v>0</v>
      </c>
      <c r="DK159" s="466">
        <f>'Cash Flow_Monthly'!DA176</f>
        <v>0</v>
      </c>
      <c r="DL159" s="466">
        <f>'Cash Flow_Monthly'!DB176</f>
        <v>0</v>
      </c>
      <c r="DM159" s="466">
        <f>'Cash Flow_Monthly'!DC176</f>
        <v>0</v>
      </c>
      <c r="DN159" s="466">
        <f>'Cash Flow_Monthly'!DD176</f>
        <v>0</v>
      </c>
      <c r="DO159" s="466">
        <f>'Cash Flow_Monthly'!DE176</f>
        <v>0</v>
      </c>
      <c r="DP159" s="466">
        <f>'Cash Flow_Monthly'!DF176</f>
        <v>0</v>
      </c>
      <c r="DQ159" s="466">
        <f>'Cash Flow_Monthly'!DG176</f>
        <v>0</v>
      </c>
      <c r="DR159" s="466">
        <f>'Cash Flow_Monthly'!DH176</f>
        <v>0</v>
      </c>
      <c r="DS159" s="466">
        <f>'Cash Flow_Monthly'!DI176</f>
        <v>0</v>
      </c>
      <c r="DT159" s="466">
        <f>'Cash Flow_Monthly'!DJ176</f>
        <v>0</v>
      </c>
      <c r="DU159" s="466">
        <f>'Cash Flow_Monthly'!DK176</f>
        <v>0</v>
      </c>
      <c r="DV159" s="466">
        <f>'Cash Flow_Monthly'!DL176</f>
        <v>0</v>
      </c>
      <c r="DW159" s="466">
        <f>'Cash Flow_Monthly'!DM176</f>
        <v>0</v>
      </c>
      <c r="DX159" s="466">
        <f>'Cash Flow_Monthly'!DN176</f>
        <v>0</v>
      </c>
      <c r="DY159" s="466">
        <f>'Cash Flow_Monthly'!DO176</f>
        <v>0</v>
      </c>
      <c r="DZ159" s="466">
        <f>'Cash Flow_Monthly'!DP176</f>
        <v>0</v>
      </c>
      <c r="EA159" s="466">
        <f>'Cash Flow_Monthly'!DQ176</f>
        <v>0</v>
      </c>
      <c r="EB159" s="466">
        <f>'Cash Flow_Monthly'!DR176</f>
        <v>0</v>
      </c>
      <c r="EC159" s="466">
        <f>'Cash Flow_Monthly'!DS176</f>
        <v>0</v>
      </c>
      <c r="ED159" s="466">
        <f>'Cash Flow_Monthly'!DT176</f>
        <v>0</v>
      </c>
      <c r="EE159" s="47"/>
    </row>
    <row r="160" spans="1:136">
      <c r="B160" t="s">
        <v>46</v>
      </c>
      <c r="N160" s="1433"/>
      <c r="O160" s="466">
        <f t="shared" ref="O160:AT160" si="1391">O114-SUM(O122:O147)</f>
        <v>0</v>
      </c>
      <c r="P160" s="466">
        <f t="shared" si="1391"/>
        <v>0</v>
      </c>
      <c r="Q160" s="466">
        <f t="shared" si="1391"/>
        <v>0</v>
      </c>
      <c r="R160" s="466">
        <f t="shared" si="1391"/>
        <v>0</v>
      </c>
      <c r="S160" s="466">
        <f t="shared" si="1391"/>
        <v>0</v>
      </c>
      <c r="T160" s="466">
        <f t="shared" si="1391"/>
        <v>0</v>
      </c>
      <c r="U160" s="466">
        <f t="shared" si="1391"/>
        <v>0</v>
      </c>
      <c r="V160" s="466">
        <f t="shared" si="1391"/>
        <v>0</v>
      </c>
      <c r="W160" s="466">
        <f t="shared" si="1391"/>
        <v>0</v>
      </c>
      <c r="X160" s="466">
        <f t="shared" si="1391"/>
        <v>0</v>
      </c>
      <c r="Y160" s="466">
        <f t="shared" si="1391"/>
        <v>0</v>
      </c>
      <c r="Z160" s="466">
        <f t="shared" si="1391"/>
        <v>0</v>
      </c>
      <c r="AA160" s="466">
        <f t="shared" si="1391"/>
        <v>0</v>
      </c>
      <c r="AB160" s="466">
        <f t="shared" si="1391"/>
        <v>0</v>
      </c>
      <c r="AC160" s="466">
        <f t="shared" si="1391"/>
        <v>0</v>
      </c>
      <c r="AD160" s="466">
        <f t="shared" si="1391"/>
        <v>0</v>
      </c>
      <c r="AE160" s="466">
        <f t="shared" si="1391"/>
        <v>0</v>
      </c>
      <c r="AF160" s="466">
        <f t="shared" si="1391"/>
        <v>0</v>
      </c>
      <c r="AG160" s="466">
        <f t="shared" si="1391"/>
        <v>0</v>
      </c>
      <c r="AH160" s="466">
        <f t="shared" si="1391"/>
        <v>0</v>
      </c>
      <c r="AI160" s="466">
        <f t="shared" si="1391"/>
        <v>0</v>
      </c>
      <c r="AJ160" s="466">
        <f t="shared" si="1391"/>
        <v>0</v>
      </c>
      <c r="AK160" s="466">
        <f t="shared" si="1391"/>
        <v>0</v>
      </c>
      <c r="AL160" s="466">
        <f t="shared" si="1391"/>
        <v>0</v>
      </c>
      <c r="AM160" s="466">
        <f t="shared" si="1391"/>
        <v>0</v>
      </c>
      <c r="AN160" s="466">
        <f t="shared" si="1391"/>
        <v>0</v>
      </c>
      <c r="AO160" s="466">
        <f t="shared" si="1391"/>
        <v>0</v>
      </c>
      <c r="AP160" s="466">
        <f t="shared" si="1391"/>
        <v>0</v>
      </c>
      <c r="AQ160" s="466">
        <f t="shared" si="1391"/>
        <v>0</v>
      </c>
      <c r="AR160" s="466">
        <f t="shared" si="1391"/>
        <v>0</v>
      </c>
      <c r="AS160" s="466">
        <f t="shared" si="1391"/>
        <v>0</v>
      </c>
      <c r="AT160" s="466">
        <f t="shared" si="1391"/>
        <v>0</v>
      </c>
      <c r="AU160" s="466">
        <f t="shared" ref="AU160:BZ160" si="1392">AU114-SUM(AU122:AU147)</f>
        <v>0</v>
      </c>
      <c r="AV160" s="466">
        <f t="shared" si="1392"/>
        <v>0</v>
      </c>
      <c r="AW160" s="466">
        <f t="shared" si="1392"/>
        <v>0</v>
      </c>
      <c r="AX160" s="466">
        <f t="shared" si="1392"/>
        <v>0</v>
      </c>
      <c r="AY160" s="466">
        <f t="shared" si="1392"/>
        <v>0</v>
      </c>
      <c r="AZ160" s="466">
        <f t="shared" si="1392"/>
        <v>0</v>
      </c>
      <c r="BA160" s="466">
        <f t="shared" si="1392"/>
        <v>0</v>
      </c>
      <c r="BB160" s="466">
        <f t="shared" si="1392"/>
        <v>0</v>
      </c>
      <c r="BC160" s="466">
        <f t="shared" si="1392"/>
        <v>0</v>
      </c>
      <c r="BD160" s="466">
        <f t="shared" si="1392"/>
        <v>0</v>
      </c>
      <c r="BE160" s="466">
        <f t="shared" si="1392"/>
        <v>0</v>
      </c>
      <c r="BF160" s="466">
        <f t="shared" si="1392"/>
        <v>0</v>
      </c>
      <c r="BG160" s="466">
        <f t="shared" si="1392"/>
        <v>0</v>
      </c>
      <c r="BH160" s="466">
        <f t="shared" si="1392"/>
        <v>0</v>
      </c>
      <c r="BI160" s="466">
        <f t="shared" si="1392"/>
        <v>0</v>
      </c>
      <c r="BJ160" s="466">
        <f t="shared" si="1392"/>
        <v>0</v>
      </c>
      <c r="BK160" s="466">
        <f t="shared" si="1392"/>
        <v>0</v>
      </c>
      <c r="BL160" s="466">
        <f t="shared" si="1392"/>
        <v>0</v>
      </c>
      <c r="BM160" s="466">
        <f t="shared" si="1392"/>
        <v>0</v>
      </c>
      <c r="BN160" s="466">
        <f t="shared" si="1392"/>
        <v>0</v>
      </c>
      <c r="BO160" s="466">
        <f t="shared" si="1392"/>
        <v>0</v>
      </c>
      <c r="BP160" s="466">
        <f t="shared" si="1392"/>
        <v>0</v>
      </c>
      <c r="BQ160" s="466">
        <f t="shared" si="1392"/>
        <v>0</v>
      </c>
      <c r="BR160" s="466">
        <f t="shared" si="1392"/>
        <v>0</v>
      </c>
      <c r="BS160" s="466">
        <f t="shared" si="1392"/>
        <v>0</v>
      </c>
      <c r="BT160" s="466">
        <f t="shared" si="1392"/>
        <v>0</v>
      </c>
      <c r="BU160" s="466">
        <f t="shared" si="1392"/>
        <v>0</v>
      </c>
      <c r="BV160" s="466">
        <f t="shared" si="1392"/>
        <v>0</v>
      </c>
      <c r="BW160" s="466">
        <f t="shared" si="1392"/>
        <v>0</v>
      </c>
      <c r="BX160" s="466">
        <f t="shared" si="1392"/>
        <v>0</v>
      </c>
      <c r="BY160" s="466">
        <f t="shared" si="1392"/>
        <v>0</v>
      </c>
      <c r="BZ160" s="466">
        <f t="shared" si="1392"/>
        <v>0</v>
      </c>
      <c r="CA160" s="466">
        <f t="shared" ref="CA160:DF160" si="1393">CA114-SUM(CA122:CA147)</f>
        <v>0</v>
      </c>
      <c r="CB160" s="466">
        <f t="shared" si="1393"/>
        <v>0</v>
      </c>
      <c r="CC160" s="466">
        <f t="shared" si="1393"/>
        <v>0</v>
      </c>
      <c r="CD160" s="466">
        <f t="shared" si="1393"/>
        <v>0</v>
      </c>
      <c r="CE160" s="466">
        <f t="shared" si="1393"/>
        <v>0</v>
      </c>
      <c r="CF160" s="466">
        <f t="shared" si="1393"/>
        <v>0</v>
      </c>
      <c r="CG160" s="466">
        <f t="shared" si="1393"/>
        <v>0</v>
      </c>
      <c r="CH160" s="466">
        <f t="shared" si="1393"/>
        <v>0</v>
      </c>
      <c r="CI160" s="466">
        <f t="shared" si="1393"/>
        <v>0</v>
      </c>
      <c r="CJ160" s="466">
        <f t="shared" si="1393"/>
        <v>0</v>
      </c>
      <c r="CK160" s="466">
        <f t="shared" si="1393"/>
        <v>0</v>
      </c>
      <c r="CL160" s="466">
        <f t="shared" si="1393"/>
        <v>0</v>
      </c>
      <c r="CM160" s="466">
        <f t="shared" si="1393"/>
        <v>0</v>
      </c>
      <c r="CN160" s="466">
        <f t="shared" si="1393"/>
        <v>0</v>
      </c>
      <c r="CO160" s="466">
        <f t="shared" si="1393"/>
        <v>0</v>
      </c>
      <c r="CP160" s="466">
        <f t="shared" si="1393"/>
        <v>0</v>
      </c>
      <c r="CQ160" s="466">
        <f t="shared" si="1393"/>
        <v>0</v>
      </c>
      <c r="CR160" s="466">
        <f t="shared" si="1393"/>
        <v>0</v>
      </c>
      <c r="CS160" s="466">
        <f t="shared" si="1393"/>
        <v>0</v>
      </c>
      <c r="CT160" s="466">
        <f t="shared" si="1393"/>
        <v>0</v>
      </c>
      <c r="CU160" s="466">
        <f t="shared" si="1393"/>
        <v>0</v>
      </c>
      <c r="CV160" s="466">
        <f t="shared" si="1393"/>
        <v>0</v>
      </c>
      <c r="CW160" s="466">
        <f t="shared" si="1393"/>
        <v>0</v>
      </c>
      <c r="CX160" s="466">
        <f t="shared" si="1393"/>
        <v>0</v>
      </c>
      <c r="CY160" s="466">
        <f t="shared" si="1393"/>
        <v>0</v>
      </c>
      <c r="CZ160" s="466">
        <f t="shared" si="1393"/>
        <v>0</v>
      </c>
      <c r="DA160" s="466">
        <f t="shared" si="1393"/>
        <v>0</v>
      </c>
      <c r="DB160" s="466">
        <f t="shared" si="1393"/>
        <v>0</v>
      </c>
      <c r="DC160" s="466">
        <f t="shared" si="1393"/>
        <v>0</v>
      </c>
      <c r="DD160" s="466">
        <f t="shared" si="1393"/>
        <v>0</v>
      </c>
      <c r="DE160" s="466">
        <f t="shared" si="1393"/>
        <v>0</v>
      </c>
      <c r="DF160" s="466">
        <f t="shared" si="1393"/>
        <v>0</v>
      </c>
      <c r="DG160" s="466">
        <f t="shared" ref="DG160:ED160" si="1394">DG114-SUM(DG122:DG147)</f>
        <v>0</v>
      </c>
      <c r="DH160" s="466">
        <f t="shared" si="1394"/>
        <v>0</v>
      </c>
      <c r="DI160" s="466">
        <f t="shared" si="1394"/>
        <v>0</v>
      </c>
      <c r="DJ160" s="466">
        <f t="shared" si="1394"/>
        <v>0</v>
      </c>
      <c r="DK160" s="466">
        <f t="shared" si="1394"/>
        <v>0</v>
      </c>
      <c r="DL160" s="466">
        <f t="shared" si="1394"/>
        <v>0</v>
      </c>
      <c r="DM160" s="466">
        <f t="shared" si="1394"/>
        <v>0</v>
      </c>
      <c r="DN160" s="466">
        <f t="shared" si="1394"/>
        <v>0</v>
      </c>
      <c r="DO160" s="466">
        <f t="shared" si="1394"/>
        <v>0</v>
      </c>
      <c r="DP160" s="466">
        <f t="shared" si="1394"/>
        <v>0</v>
      </c>
      <c r="DQ160" s="466">
        <f t="shared" si="1394"/>
        <v>0</v>
      </c>
      <c r="DR160" s="466">
        <f t="shared" si="1394"/>
        <v>0</v>
      </c>
      <c r="DS160" s="466">
        <f t="shared" si="1394"/>
        <v>0</v>
      </c>
      <c r="DT160" s="466">
        <f t="shared" si="1394"/>
        <v>0</v>
      </c>
      <c r="DU160" s="466">
        <f t="shared" si="1394"/>
        <v>0</v>
      </c>
      <c r="DV160" s="466">
        <f t="shared" si="1394"/>
        <v>0</v>
      </c>
      <c r="DW160" s="466">
        <f t="shared" si="1394"/>
        <v>0</v>
      </c>
      <c r="DX160" s="466">
        <f t="shared" si="1394"/>
        <v>0</v>
      </c>
      <c r="DY160" s="466">
        <f t="shared" si="1394"/>
        <v>0</v>
      </c>
      <c r="DZ160" s="466">
        <f t="shared" si="1394"/>
        <v>0</v>
      </c>
      <c r="EA160" s="466">
        <f t="shared" si="1394"/>
        <v>0</v>
      </c>
      <c r="EB160" s="466">
        <f t="shared" si="1394"/>
        <v>0</v>
      </c>
      <c r="EC160" s="466">
        <f t="shared" si="1394"/>
        <v>0</v>
      </c>
      <c r="ED160" s="466">
        <f t="shared" si="1394"/>
        <v>0</v>
      </c>
      <c r="EE160" s="47"/>
    </row>
    <row r="161" spans="1:136">
      <c r="N161" s="1433"/>
      <c r="O161" s="466"/>
      <c r="P161" s="466"/>
      <c r="Q161" s="466"/>
      <c r="R161" s="466"/>
      <c r="S161" s="466"/>
      <c r="T161" s="466"/>
      <c r="U161" s="466"/>
      <c r="V161" s="466"/>
      <c r="W161" s="466"/>
      <c r="X161" s="466"/>
      <c r="Y161" s="466"/>
      <c r="Z161" s="466"/>
      <c r="AA161" s="466"/>
      <c r="AB161" s="466"/>
      <c r="AC161" s="466"/>
      <c r="AD161" s="466"/>
      <c r="AE161" s="466"/>
      <c r="AF161" s="466"/>
      <c r="AG161" s="466"/>
      <c r="AH161" s="466"/>
      <c r="AI161" s="466"/>
      <c r="AJ161" s="466"/>
      <c r="AK161" s="466"/>
      <c r="AL161" s="466"/>
      <c r="AM161" s="466"/>
      <c r="AN161" s="466"/>
      <c r="AO161" s="466"/>
      <c r="AP161" s="466"/>
      <c r="AQ161" s="466"/>
      <c r="AR161" s="466"/>
      <c r="AS161" s="466"/>
      <c r="AT161" s="466"/>
      <c r="AU161" s="466"/>
      <c r="AV161" s="466"/>
      <c r="AW161" s="466"/>
      <c r="AX161" s="466"/>
      <c r="AY161" s="466"/>
      <c r="AZ161" s="466"/>
      <c r="BA161" s="466"/>
      <c r="BB161" s="466"/>
      <c r="BC161" s="466"/>
      <c r="BD161" s="466"/>
      <c r="BE161" s="466"/>
      <c r="BF161" s="466"/>
      <c r="BG161" s="466"/>
      <c r="BH161" s="466"/>
      <c r="BI161" s="466"/>
      <c r="BJ161" s="466"/>
      <c r="BK161" s="466"/>
      <c r="BL161" s="466"/>
      <c r="BM161" s="466"/>
      <c r="BN161" s="466"/>
      <c r="BO161" s="466"/>
      <c r="BP161" s="466"/>
      <c r="BQ161" s="466"/>
      <c r="BR161" s="466"/>
      <c r="BS161" s="466"/>
      <c r="BT161" s="466"/>
      <c r="BU161" s="466"/>
      <c r="BV161" s="466"/>
      <c r="BW161" s="466"/>
      <c r="BX161" s="466"/>
      <c r="BY161" s="466"/>
      <c r="BZ161" s="466"/>
      <c r="CA161" s="466"/>
      <c r="CB161" s="466"/>
      <c r="CC161" s="466"/>
      <c r="CD161" s="466"/>
      <c r="CE161" s="466"/>
      <c r="CF161" s="466"/>
      <c r="CG161" s="466"/>
      <c r="CH161" s="466"/>
      <c r="CI161" s="466"/>
      <c r="CJ161" s="466"/>
      <c r="CK161" s="466"/>
      <c r="CL161" s="466"/>
      <c r="CM161" s="466"/>
      <c r="CN161" s="466"/>
      <c r="CO161" s="466"/>
      <c r="CP161" s="466"/>
      <c r="CQ161" s="466"/>
      <c r="CR161" s="466"/>
      <c r="CS161" s="466"/>
      <c r="CT161" s="466"/>
      <c r="CU161" s="466"/>
      <c r="CV161" s="466"/>
      <c r="CW161" s="466"/>
      <c r="CX161" s="466"/>
      <c r="CY161" s="466"/>
      <c r="CZ161" s="466"/>
      <c r="DA161" s="466"/>
      <c r="DB161" s="466"/>
      <c r="DC161" s="466"/>
      <c r="DD161" s="466"/>
      <c r="DE161" s="466"/>
      <c r="DF161" s="466"/>
      <c r="DG161" s="466"/>
      <c r="DH161" s="466"/>
      <c r="DI161" s="466"/>
      <c r="DJ161" s="466"/>
      <c r="DK161" s="466"/>
      <c r="DL161" s="466"/>
      <c r="DM161" s="466"/>
      <c r="DN161" s="466"/>
      <c r="DO161" s="466"/>
      <c r="DP161" s="466"/>
      <c r="DQ161" s="466"/>
      <c r="DR161" s="466"/>
      <c r="DS161" s="466"/>
      <c r="DT161" s="466"/>
      <c r="DU161" s="466"/>
      <c r="DV161" s="466"/>
      <c r="DW161" s="466"/>
      <c r="DX161" s="466"/>
      <c r="DY161" s="466"/>
      <c r="DZ161" s="466"/>
      <c r="EA161" s="466"/>
      <c r="EB161" s="466"/>
      <c r="EC161" s="466"/>
      <c r="ED161" s="466"/>
      <c r="EE161" s="74"/>
      <c r="EF161" s="1"/>
    </row>
    <row r="162" spans="1:136" s="37" customFormat="1">
      <c r="A162" s="37" t="s">
        <v>565</v>
      </c>
      <c r="M162" s="642"/>
      <c r="N162" s="1446"/>
      <c r="O162" s="625">
        <f>SUM(O157:O160)</f>
        <v>0</v>
      </c>
      <c r="P162" s="625">
        <f t="shared" ref="P162:CA162" si="1395">SUM(P157:P160)</f>
        <v>0</v>
      </c>
      <c r="Q162" s="625">
        <f t="shared" si="1395"/>
        <v>0</v>
      </c>
      <c r="R162" s="625">
        <f t="shared" si="1395"/>
        <v>0</v>
      </c>
      <c r="S162" s="625">
        <f t="shared" si="1395"/>
        <v>0</v>
      </c>
      <c r="T162" s="625">
        <f t="shared" si="1395"/>
        <v>0</v>
      </c>
      <c r="U162" s="625">
        <f t="shared" si="1395"/>
        <v>0</v>
      </c>
      <c r="V162" s="625">
        <f t="shared" si="1395"/>
        <v>0</v>
      </c>
      <c r="W162" s="625">
        <f t="shared" si="1395"/>
        <v>0</v>
      </c>
      <c r="X162" s="625">
        <f t="shared" si="1395"/>
        <v>0</v>
      </c>
      <c r="Y162" s="625">
        <f t="shared" si="1395"/>
        <v>0</v>
      </c>
      <c r="Z162" s="625">
        <f t="shared" si="1395"/>
        <v>0</v>
      </c>
      <c r="AA162" s="625">
        <f t="shared" si="1395"/>
        <v>0</v>
      </c>
      <c r="AB162" s="625">
        <f t="shared" si="1395"/>
        <v>0</v>
      </c>
      <c r="AC162" s="625">
        <f t="shared" si="1395"/>
        <v>0</v>
      </c>
      <c r="AD162" s="625">
        <f t="shared" si="1395"/>
        <v>0</v>
      </c>
      <c r="AE162" s="625">
        <f t="shared" si="1395"/>
        <v>0</v>
      </c>
      <c r="AF162" s="625">
        <f t="shared" si="1395"/>
        <v>0</v>
      </c>
      <c r="AG162" s="625">
        <f t="shared" si="1395"/>
        <v>0</v>
      </c>
      <c r="AH162" s="625">
        <f t="shared" si="1395"/>
        <v>0</v>
      </c>
      <c r="AI162" s="625">
        <f t="shared" si="1395"/>
        <v>0</v>
      </c>
      <c r="AJ162" s="625">
        <f t="shared" si="1395"/>
        <v>0</v>
      </c>
      <c r="AK162" s="625">
        <f t="shared" si="1395"/>
        <v>0</v>
      </c>
      <c r="AL162" s="625">
        <f t="shared" si="1395"/>
        <v>0</v>
      </c>
      <c r="AM162" s="625">
        <f t="shared" si="1395"/>
        <v>0</v>
      </c>
      <c r="AN162" s="625">
        <f t="shared" si="1395"/>
        <v>0</v>
      </c>
      <c r="AO162" s="625">
        <f t="shared" si="1395"/>
        <v>0</v>
      </c>
      <c r="AP162" s="625">
        <f t="shared" si="1395"/>
        <v>0</v>
      </c>
      <c r="AQ162" s="625">
        <f t="shared" si="1395"/>
        <v>0</v>
      </c>
      <c r="AR162" s="625">
        <f t="shared" si="1395"/>
        <v>0</v>
      </c>
      <c r="AS162" s="625">
        <f t="shared" si="1395"/>
        <v>0</v>
      </c>
      <c r="AT162" s="625">
        <f t="shared" si="1395"/>
        <v>0</v>
      </c>
      <c r="AU162" s="625">
        <f t="shared" si="1395"/>
        <v>0</v>
      </c>
      <c r="AV162" s="625">
        <f t="shared" si="1395"/>
        <v>0</v>
      </c>
      <c r="AW162" s="625">
        <f t="shared" si="1395"/>
        <v>0</v>
      </c>
      <c r="AX162" s="625">
        <f t="shared" si="1395"/>
        <v>0</v>
      </c>
      <c r="AY162" s="625">
        <f t="shared" si="1395"/>
        <v>0</v>
      </c>
      <c r="AZ162" s="625">
        <f t="shared" si="1395"/>
        <v>0</v>
      </c>
      <c r="BA162" s="625">
        <f t="shared" si="1395"/>
        <v>0</v>
      </c>
      <c r="BB162" s="625">
        <f t="shared" si="1395"/>
        <v>0</v>
      </c>
      <c r="BC162" s="625">
        <f t="shared" si="1395"/>
        <v>0</v>
      </c>
      <c r="BD162" s="625">
        <f t="shared" si="1395"/>
        <v>0</v>
      </c>
      <c r="BE162" s="625">
        <f t="shared" si="1395"/>
        <v>0</v>
      </c>
      <c r="BF162" s="625">
        <f t="shared" si="1395"/>
        <v>0</v>
      </c>
      <c r="BG162" s="625">
        <f t="shared" si="1395"/>
        <v>0</v>
      </c>
      <c r="BH162" s="625">
        <f t="shared" si="1395"/>
        <v>0</v>
      </c>
      <c r="BI162" s="625">
        <f t="shared" si="1395"/>
        <v>0</v>
      </c>
      <c r="BJ162" s="625">
        <f t="shared" si="1395"/>
        <v>0</v>
      </c>
      <c r="BK162" s="625">
        <f t="shared" si="1395"/>
        <v>0</v>
      </c>
      <c r="BL162" s="625">
        <f t="shared" si="1395"/>
        <v>0</v>
      </c>
      <c r="BM162" s="625">
        <f t="shared" si="1395"/>
        <v>0</v>
      </c>
      <c r="BN162" s="625">
        <f t="shared" si="1395"/>
        <v>0</v>
      </c>
      <c r="BO162" s="625">
        <f t="shared" si="1395"/>
        <v>0</v>
      </c>
      <c r="BP162" s="625">
        <f t="shared" si="1395"/>
        <v>0</v>
      </c>
      <c r="BQ162" s="625">
        <f t="shared" si="1395"/>
        <v>0</v>
      </c>
      <c r="BR162" s="625">
        <f t="shared" si="1395"/>
        <v>0</v>
      </c>
      <c r="BS162" s="625">
        <f t="shared" si="1395"/>
        <v>0</v>
      </c>
      <c r="BT162" s="625">
        <f t="shared" si="1395"/>
        <v>0</v>
      </c>
      <c r="BU162" s="625">
        <f t="shared" si="1395"/>
        <v>0</v>
      </c>
      <c r="BV162" s="625">
        <f t="shared" si="1395"/>
        <v>0</v>
      </c>
      <c r="BW162" s="625">
        <f t="shared" si="1395"/>
        <v>0</v>
      </c>
      <c r="BX162" s="625">
        <f t="shared" si="1395"/>
        <v>0</v>
      </c>
      <c r="BY162" s="625">
        <f t="shared" si="1395"/>
        <v>0</v>
      </c>
      <c r="BZ162" s="625">
        <f t="shared" si="1395"/>
        <v>0</v>
      </c>
      <c r="CA162" s="625">
        <f t="shared" si="1395"/>
        <v>0</v>
      </c>
      <c r="CB162" s="625">
        <f t="shared" ref="CB162:ED162" si="1396">SUM(CB157:CB160)</f>
        <v>0</v>
      </c>
      <c r="CC162" s="625">
        <f t="shared" si="1396"/>
        <v>0</v>
      </c>
      <c r="CD162" s="625">
        <f t="shared" si="1396"/>
        <v>0</v>
      </c>
      <c r="CE162" s="625">
        <f t="shared" si="1396"/>
        <v>0</v>
      </c>
      <c r="CF162" s="625">
        <f t="shared" si="1396"/>
        <v>0</v>
      </c>
      <c r="CG162" s="625">
        <f t="shared" si="1396"/>
        <v>0</v>
      </c>
      <c r="CH162" s="625">
        <f t="shared" si="1396"/>
        <v>0</v>
      </c>
      <c r="CI162" s="625">
        <f t="shared" si="1396"/>
        <v>0</v>
      </c>
      <c r="CJ162" s="625">
        <f t="shared" si="1396"/>
        <v>0</v>
      </c>
      <c r="CK162" s="625">
        <f t="shared" si="1396"/>
        <v>0</v>
      </c>
      <c r="CL162" s="625">
        <f t="shared" si="1396"/>
        <v>0</v>
      </c>
      <c r="CM162" s="625">
        <f t="shared" si="1396"/>
        <v>0</v>
      </c>
      <c r="CN162" s="625">
        <f t="shared" si="1396"/>
        <v>0</v>
      </c>
      <c r="CO162" s="625">
        <f t="shared" si="1396"/>
        <v>0</v>
      </c>
      <c r="CP162" s="625">
        <f t="shared" si="1396"/>
        <v>0</v>
      </c>
      <c r="CQ162" s="625">
        <f t="shared" si="1396"/>
        <v>0</v>
      </c>
      <c r="CR162" s="625">
        <f t="shared" si="1396"/>
        <v>0</v>
      </c>
      <c r="CS162" s="625">
        <f t="shared" si="1396"/>
        <v>0</v>
      </c>
      <c r="CT162" s="625">
        <f t="shared" si="1396"/>
        <v>0</v>
      </c>
      <c r="CU162" s="625">
        <f t="shared" si="1396"/>
        <v>0</v>
      </c>
      <c r="CV162" s="625">
        <f t="shared" si="1396"/>
        <v>0</v>
      </c>
      <c r="CW162" s="625">
        <f t="shared" si="1396"/>
        <v>0</v>
      </c>
      <c r="CX162" s="625">
        <f t="shared" si="1396"/>
        <v>0</v>
      </c>
      <c r="CY162" s="625">
        <f t="shared" si="1396"/>
        <v>0</v>
      </c>
      <c r="CZ162" s="625">
        <f t="shared" si="1396"/>
        <v>0</v>
      </c>
      <c r="DA162" s="625">
        <f t="shared" si="1396"/>
        <v>0</v>
      </c>
      <c r="DB162" s="625">
        <f t="shared" si="1396"/>
        <v>0</v>
      </c>
      <c r="DC162" s="625">
        <f t="shared" si="1396"/>
        <v>0</v>
      </c>
      <c r="DD162" s="625">
        <f t="shared" si="1396"/>
        <v>0</v>
      </c>
      <c r="DE162" s="625">
        <f t="shared" si="1396"/>
        <v>0</v>
      </c>
      <c r="DF162" s="625">
        <f t="shared" si="1396"/>
        <v>0</v>
      </c>
      <c r="DG162" s="625">
        <f t="shared" si="1396"/>
        <v>0</v>
      </c>
      <c r="DH162" s="625">
        <f t="shared" si="1396"/>
        <v>0</v>
      </c>
      <c r="DI162" s="625">
        <f t="shared" si="1396"/>
        <v>0</v>
      </c>
      <c r="DJ162" s="625">
        <f t="shared" si="1396"/>
        <v>0</v>
      </c>
      <c r="DK162" s="625">
        <f t="shared" si="1396"/>
        <v>0</v>
      </c>
      <c r="DL162" s="625">
        <f t="shared" si="1396"/>
        <v>0</v>
      </c>
      <c r="DM162" s="625">
        <f t="shared" si="1396"/>
        <v>0</v>
      </c>
      <c r="DN162" s="625">
        <f t="shared" si="1396"/>
        <v>0</v>
      </c>
      <c r="DO162" s="625">
        <f t="shared" si="1396"/>
        <v>0</v>
      </c>
      <c r="DP162" s="625">
        <f t="shared" si="1396"/>
        <v>0</v>
      </c>
      <c r="DQ162" s="625">
        <f t="shared" si="1396"/>
        <v>0</v>
      </c>
      <c r="DR162" s="625">
        <f t="shared" si="1396"/>
        <v>0</v>
      </c>
      <c r="DS162" s="625">
        <f t="shared" si="1396"/>
        <v>0</v>
      </c>
      <c r="DT162" s="625">
        <f t="shared" si="1396"/>
        <v>0</v>
      </c>
      <c r="DU162" s="625">
        <f t="shared" si="1396"/>
        <v>0</v>
      </c>
      <c r="DV162" s="625">
        <f t="shared" si="1396"/>
        <v>0</v>
      </c>
      <c r="DW162" s="625">
        <f t="shared" si="1396"/>
        <v>0</v>
      </c>
      <c r="DX162" s="625">
        <f t="shared" si="1396"/>
        <v>0</v>
      </c>
      <c r="DY162" s="625">
        <f t="shared" si="1396"/>
        <v>0</v>
      </c>
      <c r="DZ162" s="625">
        <f t="shared" si="1396"/>
        <v>0</v>
      </c>
      <c r="EA162" s="625">
        <f t="shared" si="1396"/>
        <v>0</v>
      </c>
      <c r="EB162" s="625">
        <f t="shared" si="1396"/>
        <v>0</v>
      </c>
      <c r="EC162" s="625">
        <f t="shared" si="1396"/>
        <v>0</v>
      </c>
      <c r="ED162" s="625">
        <f t="shared" si="1396"/>
        <v>0</v>
      </c>
      <c r="EE162" s="74"/>
      <c r="EF162" s="1"/>
    </row>
    <row r="163" spans="1:136" s="42" customFormat="1">
      <c r="A163" s="47"/>
      <c r="B163" s="47"/>
      <c r="C163" s="47"/>
      <c r="D163" s="47"/>
      <c r="E163" s="47"/>
      <c r="F163" s="47"/>
      <c r="G163" s="47"/>
      <c r="H163" s="47"/>
      <c r="I163" s="47"/>
      <c r="J163" s="47"/>
      <c r="K163" s="47"/>
      <c r="L163" s="47"/>
      <c r="M163" s="647"/>
      <c r="N163" s="1441"/>
      <c r="O163" s="638"/>
      <c r="P163" s="638"/>
      <c r="Q163" s="638"/>
      <c r="R163" s="638"/>
      <c r="S163" s="638"/>
      <c r="T163" s="638"/>
      <c r="U163" s="638"/>
      <c r="V163" s="638"/>
      <c r="W163" s="638"/>
      <c r="X163" s="638"/>
      <c r="Y163" s="638"/>
      <c r="Z163" s="638"/>
      <c r="AA163" s="638"/>
      <c r="AB163" s="638"/>
      <c r="AC163" s="638"/>
      <c r="AD163" s="638"/>
      <c r="AE163" s="638"/>
      <c r="AF163" s="638"/>
      <c r="AG163" s="638"/>
      <c r="AH163" s="638"/>
      <c r="AI163" s="638"/>
      <c r="AJ163" s="638"/>
      <c r="AK163" s="638"/>
      <c r="AL163" s="638"/>
      <c r="AM163" s="638"/>
      <c r="AN163" s="638"/>
      <c r="AO163" s="638"/>
      <c r="AP163" s="638"/>
      <c r="AQ163" s="638"/>
      <c r="AR163" s="638"/>
      <c r="AS163" s="638"/>
      <c r="AT163" s="638"/>
      <c r="AU163" s="638"/>
      <c r="AV163" s="638"/>
      <c r="AW163" s="638"/>
      <c r="AX163" s="638"/>
      <c r="AY163" s="638"/>
      <c r="AZ163" s="638"/>
      <c r="BA163" s="638"/>
      <c r="BB163" s="638"/>
      <c r="BC163" s="638"/>
      <c r="BD163" s="638"/>
      <c r="BE163" s="638"/>
      <c r="BF163" s="638"/>
      <c r="BG163" s="638"/>
      <c r="BH163" s="638"/>
      <c r="BI163" s="638"/>
      <c r="BJ163" s="638"/>
      <c r="BK163" s="638"/>
      <c r="BL163" s="638"/>
      <c r="BM163" s="638"/>
      <c r="BN163" s="638"/>
      <c r="BO163" s="638"/>
      <c r="BP163" s="638"/>
      <c r="BQ163" s="638"/>
      <c r="BR163" s="638"/>
      <c r="BS163" s="638"/>
      <c r="BT163" s="638"/>
      <c r="BU163" s="638"/>
      <c r="BV163" s="638"/>
      <c r="BW163" s="638"/>
      <c r="BX163" s="638"/>
      <c r="BY163" s="638"/>
      <c r="BZ163" s="638"/>
      <c r="CA163" s="638"/>
      <c r="CB163" s="638"/>
      <c r="CC163" s="638"/>
      <c r="CD163" s="638"/>
      <c r="CE163" s="638"/>
      <c r="CF163" s="638"/>
      <c r="CG163" s="638"/>
      <c r="CH163" s="638"/>
      <c r="CI163" s="638"/>
      <c r="CJ163" s="638"/>
      <c r="CK163" s="638"/>
      <c r="CL163" s="638"/>
      <c r="CM163" s="638"/>
      <c r="CN163" s="638"/>
      <c r="CO163" s="638"/>
      <c r="CP163" s="638"/>
      <c r="CQ163" s="638"/>
      <c r="CR163" s="638"/>
      <c r="CS163" s="638"/>
      <c r="CT163" s="638"/>
      <c r="CU163" s="638"/>
      <c r="CV163" s="638"/>
      <c r="CW163" s="638"/>
      <c r="CX163" s="638"/>
      <c r="CY163" s="638"/>
      <c r="CZ163" s="638"/>
      <c r="DA163" s="638"/>
      <c r="DB163" s="638"/>
      <c r="DC163" s="638"/>
      <c r="DD163" s="638"/>
      <c r="DE163" s="638"/>
      <c r="DF163" s="638"/>
      <c r="DG163" s="638"/>
      <c r="DH163" s="638"/>
      <c r="DI163" s="638"/>
      <c r="DJ163" s="638"/>
      <c r="DK163" s="638"/>
      <c r="DL163" s="638"/>
      <c r="DM163" s="638"/>
      <c r="DN163" s="638"/>
      <c r="DO163" s="638"/>
      <c r="DP163" s="638"/>
      <c r="DQ163" s="638"/>
      <c r="DR163" s="638"/>
      <c r="DS163" s="638"/>
      <c r="DT163" s="638"/>
      <c r="DU163" s="638"/>
      <c r="DV163" s="638"/>
      <c r="DW163" s="638"/>
      <c r="DX163" s="638"/>
      <c r="DY163" s="638"/>
      <c r="DZ163" s="638"/>
      <c r="EA163" s="638"/>
      <c r="EB163" s="638"/>
      <c r="EC163" s="638"/>
      <c r="ED163" s="638"/>
      <c r="EE163" s="47"/>
      <c r="EF163"/>
    </row>
  </sheetData>
  <dataValidations count="1">
    <dataValidation type="list" allowBlank="1" showInputMessage="1" showErrorMessage="1" sqref="B30" xr:uid="{BA2F7F9C-5A71-4507-8EDD-E7499BB80626}">
      <formula1>"Preferred Return Compounding, Preferred Return Non-Compounding"</formula1>
    </dataValidation>
  </dataValidations>
  <pageMargins left="0.7" right="0.7" top="0.75" bottom="0.75" header="0.3" footer="0.3"/>
  <pageSetup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31CCA-0DE5-4303-9058-D1F4D798F634}">
  <dimension ref="A1:EF163"/>
  <sheetViews>
    <sheetView showGridLines="0" zoomScale="85" zoomScaleNormal="85" workbookViewId="0">
      <pane xSplit="2" ySplit="2" topLeftCell="C3" activePane="bottomRight" state="frozen"/>
      <selection activeCell="J41" sqref="J41"/>
      <selection pane="topRight" activeCell="J41" sqref="J41"/>
      <selection pane="bottomLeft" activeCell="J41" sqref="J41"/>
      <selection pane="bottomRight" activeCell="C3" sqref="C3"/>
    </sheetView>
  </sheetViews>
  <sheetFormatPr defaultColWidth="9.1796875" defaultRowHeight="14.5"/>
  <cols>
    <col min="1" max="1" width="1.26953125" customWidth="1"/>
    <col min="2" max="2" width="36.81640625" customWidth="1"/>
    <col min="3" max="3" width="6.26953125" customWidth="1"/>
    <col min="4" max="4" width="8.81640625" bestFit="1" customWidth="1"/>
    <col min="5" max="5" width="4.54296875" bestFit="1" customWidth="1"/>
    <col min="6" max="6" width="18.1796875" bestFit="1" customWidth="1"/>
    <col min="7" max="7" width="19" customWidth="1"/>
    <col min="8" max="8" width="15.26953125" bestFit="1" customWidth="1"/>
    <col min="9" max="9" width="14.81640625" bestFit="1" customWidth="1"/>
    <col min="10" max="10" width="16.54296875" bestFit="1" customWidth="1"/>
    <col min="11" max="11" width="20" customWidth="1"/>
    <col min="12" max="12" width="3.26953125" bestFit="1" customWidth="1"/>
    <col min="13" max="13" width="31.81640625" style="646" bestFit="1" customWidth="1"/>
    <col min="14" max="14" width="19.54296875" bestFit="1" customWidth="1"/>
    <col min="15" max="15" width="17.26953125" customWidth="1"/>
    <col min="16" max="68" width="14" bestFit="1" customWidth="1"/>
    <col min="69" max="73" width="14.26953125" customWidth="1"/>
    <col min="74" max="74" width="14" bestFit="1" customWidth="1"/>
    <col min="75" max="102" width="13.1796875" bestFit="1" customWidth="1"/>
    <col min="103" max="104" width="13.26953125" bestFit="1" customWidth="1"/>
    <col min="105" max="134" width="13.1796875" bestFit="1" customWidth="1"/>
    <col min="135" max="135" width="3.26953125" customWidth="1"/>
  </cols>
  <sheetData>
    <row r="1" spans="1:136" s="37" customFormat="1">
      <c r="A1" s="37" t="s">
        <v>248</v>
      </c>
      <c r="M1" s="642"/>
      <c r="N1" s="1425">
        <f>O1</f>
        <v>45992</v>
      </c>
      <c r="O1" s="147">
        <f>'Cash Flow_Monthly'!E3</f>
        <v>45992</v>
      </c>
      <c r="P1" s="147">
        <f>'Cash Flow_Monthly'!F3</f>
        <v>46023</v>
      </c>
      <c r="Q1" s="147">
        <f>'Cash Flow_Monthly'!G3</f>
        <v>46054</v>
      </c>
      <c r="R1" s="147">
        <f>'Cash Flow_Monthly'!H3</f>
        <v>46082</v>
      </c>
      <c r="S1" s="147">
        <f>'Cash Flow_Monthly'!I3</f>
        <v>46113</v>
      </c>
      <c r="T1" s="147">
        <f>'Cash Flow_Monthly'!J3</f>
        <v>46143</v>
      </c>
      <c r="U1" s="147">
        <f>'Cash Flow_Monthly'!K3</f>
        <v>46174</v>
      </c>
      <c r="V1" s="147">
        <f>'Cash Flow_Monthly'!L3</f>
        <v>46204</v>
      </c>
      <c r="W1" s="147">
        <f>'Cash Flow_Monthly'!M3</f>
        <v>46235</v>
      </c>
      <c r="X1" s="147">
        <f>'Cash Flow_Monthly'!N3</f>
        <v>46266</v>
      </c>
      <c r="Y1" s="147">
        <f>'Cash Flow_Monthly'!O3</f>
        <v>46296</v>
      </c>
      <c r="Z1" s="147">
        <f>'Cash Flow_Monthly'!P3</f>
        <v>46327</v>
      </c>
      <c r="AA1" s="147">
        <f>'Cash Flow_Monthly'!Q3</f>
        <v>46357</v>
      </c>
      <c r="AB1" s="147">
        <f>'Cash Flow_Monthly'!R3</f>
        <v>46388</v>
      </c>
      <c r="AC1" s="147">
        <f>'Cash Flow_Monthly'!S3</f>
        <v>46419</v>
      </c>
      <c r="AD1" s="147">
        <f>'Cash Flow_Monthly'!T3</f>
        <v>46447</v>
      </c>
      <c r="AE1" s="147">
        <f>'Cash Flow_Monthly'!U3</f>
        <v>46478</v>
      </c>
      <c r="AF1" s="147">
        <f>'Cash Flow_Monthly'!V3</f>
        <v>46508</v>
      </c>
      <c r="AG1" s="147">
        <f>'Cash Flow_Monthly'!W3</f>
        <v>46539</v>
      </c>
      <c r="AH1" s="147">
        <f>'Cash Flow_Monthly'!X3</f>
        <v>46569</v>
      </c>
      <c r="AI1" s="147">
        <f>'Cash Flow_Monthly'!Y3</f>
        <v>46600</v>
      </c>
      <c r="AJ1" s="147">
        <f>'Cash Flow_Monthly'!Z3</f>
        <v>46631</v>
      </c>
      <c r="AK1" s="147">
        <f>'Cash Flow_Monthly'!AA3</f>
        <v>46661</v>
      </c>
      <c r="AL1" s="147">
        <f>'Cash Flow_Monthly'!AB3</f>
        <v>46692</v>
      </c>
      <c r="AM1" s="147">
        <f>'Cash Flow_Monthly'!AC3</f>
        <v>46722</v>
      </c>
      <c r="AN1" s="147">
        <f>'Cash Flow_Monthly'!AD3</f>
        <v>46753</v>
      </c>
      <c r="AO1" s="147">
        <f>'Cash Flow_Monthly'!AE3</f>
        <v>46784</v>
      </c>
      <c r="AP1" s="147">
        <f>'Cash Flow_Monthly'!AF3</f>
        <v>46813</v>
      </c>
      <c r="AQ1" s="147">
        <f>'Cash Flow_Monthly'!AG3</f>
        <v>46844</v>
      </c>
      <c r="AR1" s="147">
        <f>'Cash Flow_Monthly'!AH3</f>
        <v>46874</v>
      </c>
      <c r="AS1" s="147">
        <f>'Cash Flow_Monthly'!AI3</f>
        <v>46905</v>
      </c>
      <c r="AT1" s="147">
        <f>'Cash Flow_Monthly'!AJ3</f>
        <v>46935</v>
      </c>
      <c r="AU1" s="147">
        <f>'Cash Flow_Monthly'!AK3</f>
        <v>46966</v>
      </c>
      <c r="AV1" s="147">
        <f>'Cash Flow_Monthly'!AL3</f>
        <v>46997</v>
      </c>
      <c r="AW1" s="147">
        <f>'Cash Flow_Monthly'!AM3</f>
        <v>47027</v>
      </c>
      <c r="AX1" s="147">
        <f>'Cash Flow_Monthly'!AN3</f>
        <v>47058</v>
      </c>
      <c r="AY1" s="147">
        <f>'Cash Flow_Monthly'!AO3</f>
        <v>47088</v>
      </c>
      <c r="AZ1" s="147">
        <f>'Cash Flow_Monthly'!AP3</f>
        <v>47119</v>
      </c>
      <c r="BA1" s="147">
        <f>'Cash Flow_Monthly'!AQ3</f>
        <v>47150</v>
      </c>
      <c r="BB1" s="147">
        <f>'Cash Flow_Monthly'!AR3</f>
        <v>47178</v>
      </c>
      <c r="BC1" s="147">
        <f>'Cash Flow_Monthly'!AS3</f>
        <v>47209</v>
      </c>
      <c r="BD1" s="147">
        <f>'Cash Flow_Monthly'!AT3</f>
        <v>47239</v>
      </c>
      <c r="BE1" s="147">
        <f>'Cash Flow_Monthly'!AU3</f>
        <v>47270</v>
      </c>
      <c r="BF1" s="147">
        <f>'Cash Flow_Monthly'!AV3</f>
        <v>47300</v>
      </c>
      <c r="BG1" s="147">
        <f>'Cash Flow_Monthly'!AW3</f>
        <v>47331</v>
      </c>
      <c r="BH1" s="147">
        <f>'Cash Flow_Monthly'!AX3</f>
        <v>47362</v>
      </c>
      <c r="BI1" s="147">
        <f>'Cash Flow_Monthly'!AY3</f>
        <v>47392</v>
      </c>
      <c r="BJ1" s="147">
        <f>'Cash Flow_Monthly'!AZ3</f>
        <v>47423</v>
      </c>
      <c r="BK1" s="147">
        <f>'Cash Flow_Monthly'!BA3</f>
        <v>47453</v>
      </c>
      <c r="BL1" s="147">
        <f>'Cash Flow_Monthly'!BB3</f>
        <v>47484</v>
      </c>
      <c r="BM1" s="147">
        <f>'Cash Flow_Monthly'!BC3</f>
        <v>47515</v>
      </c>
      <c r="BN1" s="147">
        <f>'Cash Flow_Monthly'!BD3</f>
        <v>47543</v>
      </c>
      <c r="BO1" s="147">
        <f>'Cash Flow_Monthly'!BE3</f>
        <v>47574</v>
      </c>
      <c r="BP1" s="147">
        <f>'Cash Flow_Monthly'!BF3</f>
        <v>47604</v>
      </c>
      <c r="BQ1" s="147">
        <f>'Cash Flow_Monthly'!BG3</f>
        <v>47635</v>
      </c>
      <c r="BR1" s="147">
        <f>'Cash Flow_Monthly'!BH3</f>
        <v>47665</v>
      </c>
      <c r="BS1" s="147">
        <f>'Cash Flow_Monthly'!BI3</f>
        <v>47696</v>
      </c>
      <c r="BT1" s="147">
        <f>'Cash Flow_Monthly'!BJ3</f>
        <v>47727</v>
      </c>
      <c r="BU1" s="147">
        <f>'Cash Flow_Monthly'!BK3</f>
        <v>47757</v>
      </c>
      <c r="BV1" s="147">
        <f>'Cash Flow_Monthly'!BL3</f>
        <v>47788</v>
      </c>
      <c r="BW1" s="147">
        <f>'Cash Flow_Monthly'!BM3</f>
        <v>47818</v>
      </c>
      <c r="BX1" s="147">
        <f>'Cash Flow_Monthly'!BN3</f>
        <v>47849</v>
      </c>
      <c r="BY1" s="147">
        <f>'Cash Flow_Monthly'!BO3</f>
        <v>47880</v>
      </c>
      <c r="BZ1" s="147">
        <f>'Cash Flow_Monthly'!BP3</f>
        <v>47908</v>
      </c>
      <c r="CA1" s="147">
        <f>'Cash Flow_Monthly'!BQ3</f>
        <v>47939</v>
      </c>
      <c r="CB1" s="147">
        <f>'Cash Flow_Monthly'!BR3</f>
        <v>47969</v>
      </c>
      <c r="CC1" s="147">
        <f>'Cash Flow_Monthly'!BS3</f>
        <v>48000</v>
      </c>
      <c r="CD1" s="147">
        <f>'Cash Flow_Monthly'!BT3</f>
        <v>48030</v>
      </c>
      <c r="CE1" s="147">
        <f>'Cash Flow_Monthly'!BU3</f>
        <v>48061</v>
      </c>
      <c r="CF1" s="147">
        <f>'Cash Flow_Monthly'!BV3</f>
        <v>48092</v>
      </c>
      <c r="CG1" s="147">
        <f>'Cash Flow_Monthly'!BW3</f>
        <v>48122</v>
      </c>
      <c r="CH1" s="147">
        <f>'Cash Flow_Monthly'!BX3</f>
        <v>48153</v>
      </c>
      <c r="CI1" s="147">
        <f>'Cash Flow_Monthly'!BY3</f>
        <v>48183</v>
      </c>
      <c r="CJ1" s="147">
        <f>'Cash Flow_Monthly'!BZ3</f>
        <v>48214</v>
      </c>
      <c r="CK1" s="147">
        <f>'Cash Flow_Monthly'!CA3</f>
        <v>48245</v>
      </c>
      <c r="CL1" s="147">
        <f>'Cash Flow_Monthly'!CB3</f>
        <v>48274</v>
      </c>
      <c r="CM1" s="147">
        <f>'Cash Flow_Monthly'!CC3</f>
        <v>48305</v>
      </c>
      <c r="CN1" s="147">
        <f>'Cash Flow_Monthly'!CD3</f>
        <v>48335</v>
      </c>
      <c r="CO1" s="147">
        <f>'Cash Flow_Monthly'!CE3</f>
        <v>48366</v>
      </c>
      <c r="CP1" s="147">
        <f>'Cash Flow_Monthly'!CF3</f>
        <v>48396</v>
      </c>
      <c r="CQ1" s="147">
        <f>'Cash Flow_Monthly'!CG3</f>
        <v>48427</v>
      </c>
      <c r="CR1" s="147">
        <f>'Cash Flow_Monthly'!CH3</f>
        <v>48458</v>
      </c>
      <c r="CS1" s="147">
        <f>'Cash Flow_Monthly'!CI3</f>
        <v>48488</v>
      </c>
      <c r="CT1" s="147">
        <f>'Cash Flow_Monthly'!CJ3</f>
        <v>48519</v>
      </c>
      <c r="CU1" s="147">
        <f>'Cash Flow_Monthly'!CK3</f>
        <v>48549</v>
      </c>
      <c r="CV1" s="147">
        <f>'Cash Flow_Monthly'!CL3</f>
        <v>48580</v>
      </c>
      <c r="CW1" s="147">
        <f>'Cash Flow_Monthly'!CM3</f>
        <v>48611</v>
      </c>
      <c r="CX1" s="147">
        <f>'Cash Flow_Monthly'!CN3</f>
        <v>48639</v>
      </c>
      <c r="CY1" s="147">
        <f>'Cash Flow_Monthly'!CO3</f>
        <v>48670</v>
      </c>
      <c r="CZ1" s="147">
        <f>'Cash Flow_Monthly'!CP3</f>
        <v>48700</v>
      </c>
      <c r="DA1" s="147">
        <f>'Cash Flow_Monthly'!CQ3</f>
        <v>48731</v>
      </c>
      <c r="DB1" s="147">
        <f>'Cash Flow_Monthly'!CR3</f>
        <v>48761</v>
      </c>
      <c r="DC1" s="147">
        <f>'Cash Flow_Monthly'!CS3</f>
        <v>48792</v>
      </c>
      <c r="DD1" s="147">
        <f>'Cash Flow_Monthly'!CT3</f>
        <v>48823</v>
      </c>
      <c r="DE1" s="147">
        <f>'Cash Flow_Monthly'!CU3</f>
        <v>48853</v>
      </c>
      <c r="DF1" s="147">
        <f>'Cash Flow_Monthly'!CV3</f>
        <v>48884</v>
      </c>
      <c r="DG1" s="147">
        <f>'Cash Flow_Monthly'!CW3</f>
        <v>48914</v>
      </c>
      <c r="DH1" s="147">
        <f>'Cash Flow_Monthly'!CX3</f>
        <v>48945</v>
      </c>
      <c r="DI1" s="147">
        <f>'Cash Flow_Monthly'!CY3</f>
        <v>48976</v>
      </c>
      <c r="DJ1" s="147">
        <f>'Cash Flow_Monthly'!CZ3</f>
        <v>49004</v>
      </c>
      <c r="DK1" s="147">
        <f>'Cash Flow_Monthly'!DA3</f>
        <v>49035</v>
      </c>
      <c r="DL1" s="147">
        <f>'Cash Flow_Monthly'!DB3</f>
        <v>49065</v>
      </c>
      <c r="DM1" s="147">
        <f>'Cash Flow_Monthly'!DC3</f>
        <v>49096</v>
      </c>
      <c r="DN1" s="147">
        <f>'Cash Flow_Monthly'!DD3</f>
        <v>49126</v>
      </c>
      <c r="DO1" s="147">
        <f>'Cash Flow_Monthly'!DE3</f>
        <v>49157</v>
      </c>
      <c r="DP1" s="147">
        <f>'Cash Flow_Monthly'!DF3</f>
        <v>49188</v>
      </c>
      <c r="DQ1" s="147">
        <f>'Cash Flow_Monthly'!DG3</f>
        <v>49218</v>
      </c>
      <c r="DR1" s="147">
        <f>'Cash Flow_Monthly'!DH3</f>
        <v>49249</v>
      </c>
      <c r="DS1" s="147">
        <f>'Cash Flow_Monthly'!DI3</f>
        <v>49279</v>
      </c>
      <c r="DT1" s="147">
        <f>'Cash Flow_Monthly'!DJ3</f>
        <v>49310</v>
      </c>
      <c r="DU1" s="147">
        <f>'Cash Flow_Monthly'!DK3</f>
        <v>49341</v>
      </c>
      <c r="DV1" s="147">
        <f>'Cash Flow_Monthly'!DL3</f>
        <v>49369</v>
      </c>
      <c r="DW1" s="147">
        <f>'Cash Flow_Monthly'!DM3</f>
        <v>49400</v>
      </c>
      <c r="DX1" s="147">
        <f>'Cash Flow_Monthly'!DN3</f>
        <v>49430</v>
      </c>
      <c r="DY1" s="147">
        <f>'Cash Flow_Monthly'!DO3</f>
        <v>49461</v>
      </c>
      <c r="DZ1" s="147">
        <f>'Cash Flow_Monthly'!DP3</f>
        <v>49491</v>
      </c>
      <c r="EA1" s="147">
        <f>'Cash Flow_Monthly'!DQ3</f>
        <v>49522</v>
      </c>
      <c r="EB1" s="147">
        <f>'Cash Flow_Monthly'!DR3</f>
        <v>49553</v>
      </c>
      <c r="EC1" s="147">
        <f>'Cash Flow_Monthly'!DS3</f>
        <v>49583</v>
      </c>
      <c r="ED1" s="147">
        <f>'Cash Flow_Monthly'!DT3</f>
        <v>49614</v>
      </c>
      <c r="EE1" s="148"/>
    </row>
    <row r="2" spans="1:136" s="37" customFormat="1" ht="15" thickBot="1">
      <c r="A2" s="149" t="s">
        <v>2</v>
      </c>
      <c r="B2" s="149"/>
      <c r="C2" s="149"/>
      <c r="D2" s="149"/>
      <c r="E2" s="149"/>
      <c r="F2" s="149"/>
      <c r="G2" s="149"/>
      <c r="H2" s="149"/>
      <c r="I2" s="149"/>
      <c r="J2" s="149"/>
      <c r="K2" s="149"/>
      <c r="L2" s="149"/>
      <c r="M2" s="643"/>
      <c r="N2" s="1426">
        <v>0</v>
      </c>
      <c r="O2" s="95">
        <f>'Cash Flow_Monthly'!E2</f>
        <v>1</v>
      </c>
      <c r="P2" s="95">
        <f>'Cash Flow_Monthly'!F2</f>
        <v>1</v>
      </c>
      <c r="Q2" s="95">
        <f>'Cash Flow_Monthly'!G2</f>
        <v>1</v>
      </c>
      <c r="R2" s="95">
        <f>'Cash Flow_Monthly'!H2</f>
        <v>1</v>
      </c>
      <c r="S2" s="95">
        <f>'Cash Flow_Monthly'!I2</f>
        <v>1</v>
      </c>
      <c r="T2" s="95">
        <f>'Cash Flow_Monthly'!J2</f>
        <v>1</v>
      </c>
      <c r="U2" s="95">
        <f>'Cash Flow_Monthly'!K2</f>
        <v>1</v>
      </c>
      <c r="V2" s="95">
        <f>'Cash Flow_Monthly'!L2</f>
        <v>1</v>
      </c>
      <c r="W2" s="95">
        <f>'Cash Flow_Monthly'!M2</f>
        <v>1</v>
      </c>
      <c r="X2" s="95">
        <f>'Cash Flow_Monthly'!N2</f>
        <v>1</v>
      </c>
      <c r="Y2" s="95">
        <f>'Cash Flow_Monthly'!O2</f>
        <v>1</v>
      </c>
      <c r="Z2" s="95">
        <f>'Cash Flow_Monthly'!P2</f>
        <v>1</v>
      </c>
      <c r="AA2" s="95">
        <f>'Cash Flow_Monthly'!Q2</f>
        <v>2</v>
      </c>
      <c r="AB2" s="95">
        <f>'Cash Flow_Monthly'!R2</f>
        <v>2</v>
      </c>
      <c r="AC2" s="95">
        <f>'Cash Flow_Monthly'!S2</f>
        <v>2</v>
      </c>
      <c r="AD2" s="95">
        <f>'Cash Flow_Monthly'!T2</f>
        <v>2</v>
      </c>
      <c r="AE2" s="95">
        <f>'Cash Flow_Monthly'!U2</f>
        <v>2</v>
      </c>
      <c r="AF2" s="95">
        <f>'Cash Flow_Monthly'!V2</f>
        <v>2</v>
      </c>
      <c r="AG2" s="95">
        <f>'Cash Flow_Monthly'!W2</f>
        <v>2</v>
      </c>
      <c r="AH2" s="95">
        <f>'Cash Flow_Monthly'!X2</f>
        <v>2</v>
      </c>
      <c r="AI2" s="95">
        <f>'Cash Flow_Monthly'!Y2</f>
        <v>2</v>
      </c>
      <c r="AJ2" s="95">
        <f>'Cash Flow_Monthly'!Z2</f>
        <v>2</v>
      </c>
      <c r="AK2" s="95">
        <f>'Cash Flow_Monthly'!AA2</f>
        <v>2</v>
      </c>
      <c r="AL2" s="95">
        <f>'Cash Flow_Monthly'!AB2</f>
        <v>2</v>
      </c>
      <c r="AM2" s="95">
        <f>'Cash Flow_Monthly'!AC2</f>
        <v>3</v>
      </c>
      <c r="AN2" s="95">
        <f>'Cash Flow_Monthly'!AD2</f>
        <v>3</v>
      </c>
      <c r="AO2" s="95">
        <f>'Cash Flow_Monthly'!AE2</f>
        <v>3</v>
      </c>
      <c r="AP2" s="95">
        <f>'Cash Flow_Monthly'!AF2</f>
        <v>3</v>
      </c>
      <c r="AQ2" s="95">
        <f>'Cash Flow_Monthly'!AG2</f>
        <v>3</v>
      </c>
      <c r="AR2" s="95">
        <f>'Cash Flow_Monthly'!AH2</f>
        <v>3</v>
      </c>
      <c r="AS2" s="95">
        <f>'Cash Flow_Monthly'!AI2</f>
        <v>3</v>
      </c>
      <c r="AT2" s="95">
        <f>'Cash Flow_Monthly'!AJ2</f>
        <v>3</v>
      </c>
      <c r="AU2" s="95">
        <f>'Cash Flow_Monthly'!AK2</f>
        <v>3</v>
      </c>
      <c r="AV2" s="95">
        <f>'Cash Flow_Monthly'!AL2</f>
        <v>3</v>
      </c>
      <c r="AW2" s="95">
        <f>'Cash Flow_Monthly'!AM2</f>
        <v>3</v>
      </c>
      <c r="AX2" s="95">
        <f>'Cash Flow_Monthly'!AN2</f>
        <v>3</v>
      </c>
      <c r="AY2" s="95">
        <f>'Cash Flow_Monthly'!AO2</f>
        <v>4</v>
      </c>
      <c r="AZ2" s="95">
        <f>'Cash Flow_Monthly'!AP2</f>
        <v>4</v>
      </c>
      <c r="BA2" s="95">
        <f>'Cash Flow_Monthly'!AQ2</f>
        <v>4</v>
      </c>
      <c r="BB2" s="95">
        <f>'Cash Flow_Monthly'!AR2</f>
        <v>4</v>
      </c>
      <c r="BC2" s="95">
        <f>'Cash Flow_Monthly'!AS2</f>
        <v>4</v>
      </c>
      <c r="BD2" s="95">
        <f>'Cash Flow_Monthly'!AT2</f>
        <v>4</v>
      </c>
      <c r="BE2" s="95">
        <f>'Cash Flow_Monthly'!AU2</f>
        <v>4</v>
      </c>
      <c r="BF2" s="95">
        <f>'Cash Flow_Monthly'!AV2</f>
        <v>4</v>
      </c>
      <c r="BG2" s="95">
        <f>'Cash Flow_Monthly'!AW2</f>
        <v>4</v>
      </c>
      <c r="BH2" s="95">
        <f>'Cash Flow_Monthly'!AX2</f>
        <v>4</v>
      </c>
      <c r="BI2" s="95">
        <f>'Cash Flow_Monthly'!AY2</f>
        <v>4</v>
      </c>
      <c r="BJ2" s="95">
        <f>'Cash Flow_Monthly'!AZ2</f>
        <v>4</v>
      </c>
      <c r="BK2" s="95">
        <f>'Cash Flow_Monthly'!BA2</f>
        <v>5</v>
      </c>
      <c r="BL2" s="95">
        <f>'Cash Flow_Monthly'!BB2</f>
        <v>5</v>
      </c>
      <c r="BM2" s="95">
        <f>'Cash Flow_Monthly'!BC2</f>
        <v>5</v>
      </c>
      <c r="BN2" s="95">
        <f>'Cash Flow_Monthly'!BD2</f>
        <v>5</v>
      </c>
      <c r="BO2" s="95">
        <f>'Cash Flow_Monthly'!BE2</f>
        <v>5</v>
      </c>
      <c r="BP2" s="95">
        <f>'Cash Flow_Monthly'!BF2</f>
        <v>5</v>
      </c>
      <c r="BQ2" s="95">
        <f>'Cash Flow_Monthly'!BG2</f>
        <v>5</v>
      </c>
      <c r="BR2" s="95">
        <f>'Cash Flow_Monthly'!BH2</f>
        <v>5</v>
      </c>
      <c r="BS2" s="95">
        <f>'Cash Flow_Monthly'!BI2</f>
        <v>5</v>
      </c>
      <c r="BT2" s="95">
        <f>'Cash Flow_Monthly'!BJ2</f>
        <v>5</v>
      </c>
      <c r="BU2" s="95">
        <f>'Cash Flow_Monthly'!BK2</f>
        <v>5</v>
      </c>
      <c r="BV2" s="95">
        <f>'Cash Flow_Monthly'!BL2</f>
        <v>5</v>
      </c>
      <c r="BW2" s="95">
        <f>'Cash Flow_Monthly'!BM2</f>
        <v>6</v>
      </c>
      <c r="BX2" s="95">
        <f>'Cash Flow_Monthly'!BN2</f>
        <v>6</v>
      </c>
      <c r="BY2" s="95">
        <f>'Cash Flow_Monthly'!BO2</f>
        <v>6</v>
      </c>
      <c r="BZ2" s="95">
        <f>'Cash Flow_Monthly'!BP2</f>
        <v>6</v>
      </c>
      <c r="CA2" s="95">
        <f>'Cash Flow_Monthly'!BQ2</f>
        <v>6</v>
      </c>
      <c r="CB2" s="95">
        <f>'Cash Flow_Monthly'!BR2</f>
        <v>6</v>
      </c>
      <c r="CC2" s="95">
        <f>'Cash Flow_Monthly'!BS2</f>
        <v>6</v>
      </c>
      <c r="CD2" s="95">
        <f>'Cash Flow_Monthly'!BT2</f>
        <v>6</v>
      </c>
      <c r="CE2" s="95">
        <f>'Cash Flow_Monthly'!BU2</f>
        <v>6</v>
      </c>
      <c r="CF2" s="95">
        <f>'Cash Flow_Monthly'!BV2</f>
        <v>6</v>
      </c>
      <c r="CG2" s="95">
        <f>'Cash Flow_Monthly'!BW2</f>
        <v>6</v>
      </c>
      <c r="CH2" s="95">
        <f>'Cash Flow_Monthly'!BX2</f>
        <v>6</v>
      </c>
      <c r="CI2" s="95">
        <f>'Cash Flow_Monthly'!BY2</f>
        <v>7</v>
      </c>
      <c r="CJ2" s="95">
        <f>'Cash Flow_Monthly'!BZ2</f>
        <v>7</v>
      </c>
      <c r="CK2" s="95">
        <f>'Cash Flow_Monthly'!CA2</f>
        <v>7</v>
      </c>
      <c r="CL2" s="95">
        <f>'Cash Flow_Monthly'!CB2</f>
        <v>7</v>
      </c>
      <c r="CM2" s="95">
        <f>'Cash Flow_Monthly'!CC2</f>
        <v>7</v>
      </c>
      <c r="CN2" s="95">
        <f>'Cash Flow_Monthly'!CD2</f>
        <v>7</v>
      </c>
      <c r="CO2" s="95">
        <f>'Cash Flow_Monthly'!CE2</f>
        <v>7</v>
      </c>
      <c r="CP2" s="95">
        <f>'Cash Flow_Monthly'!CF2</f>
        <v>7</v>
      </c>
      <c r="CQ2" s="95">
        <f>'Cash Flow_Monthly'!CG2</f>
        <v>7</v>
      </c>
      <c r="CR2" s="95">
        <f>'Cash Flow_Monthly'!CH2</f>
        <v>7</v>
      </c>
      <c r="CS2" s="95">
        <f>'Cash Flow_Monthly'!CI2</f>
        <v>7</v>
      </c>
      <c r="CT2" s="95">
        <f>'Cash Flow_Monthly'!CJ2</f>
        <v>7</v>
      </c>
      <c r="CU2" s="95">
        <f>'Cash Flow_Monthly'!CK2</f>
        <v>8</v>
      </c>
      <c r="CV2" s="95">
        <f>'Cash Flow_Monthly'!CL2</f>
        <v>8</v>
      </c>
      <c r="CW2" s="95">
        <f>'Cash Flow_Monthly'!CM2</f>
        <v>8</v>
      </c>
      <c r="CX2" s="95">
        <f>'Cash Flow_Monthly'!CN2</f>
        <v>8</v>
      </c>
      <c r="CY2" s="95">
        <f>'Cash Flow_Monthly'!CO2</f>
        <v>8</v>
      </c>
      <c r="CZ2" s="95">
        <f>'Cash Flow_Monthly'!CP2</f>
        <v>8</v>
      </c>
      <c r="DA2" s="95">
        <f>'Cash Flow_Monthly'!CQ2</f>
        <v>8</v>
      </c>
      <c r="DB2" s="95">
        <f>'Cash Flow_Monthly'!CR2</f>
        <v>8</v>
      </c>
      <c r="DC2" s="95">
        <f>'Cash Flow_Monthly'!CS2</f>
        <v>8</v>
      </c>
      <c r="DD2" s="95">
        <f>'Cash Flow_Monthly'!CT2</f>
        <v>8</v>
      </c>
      <c r="DE2" s="95">
        <f>'Cash Flow_Monthly'!CU2</f>
        <v>8</v>
      </c>
      <c r="DF2" s="95">
        <f>'Cash Flow_Monthly'!CV2</f>
        <v>8</v>
      </c>
      <c r="DG2" s="95">
        <f>'Cash Flow_Monthly'!CW2</f>
        <v>9</v>
      </c>
      <c r="DH2" s="95">
        <f>'Cash Flow_Monthly'!CX2</f>
        <v>9</v>
      </c>
      <c r="DI2" s="95">
        <f>'Cash Flow_Monthly'!CY2</f>
        <v>9</v>
      </c>
      <c r="DJ2" s="95">
        <f>'Cash Flow_Monthly'!CZ2</f>
        <v>9</v>
      </c>
      <c r="DK2" s="95">
        <f>'Cash Flow_Monthly'!DA2</f>
        <v>9</v>
      </c>
      <c r="DL2" s="95">
        <f>'Cash Flow_Monthly'!DB2</f>
        <v>9</v>
      </c>
      <c r="DM2" s="95">
        <f>'Cash Flow_Monthly'!DC2</f>
        <v>9</v>
      </c>
      <c r="DN2" s="95">
        <f>'Cash Flow_Monthly'!DD2</f>
        <v>9</v>
      </c>
      <c r="DO2" s="95">
        <f>'Cash Flow_Monthly'!DE2</f>
        <v>9</v>
      </c>
      <c r="DP2" s="95">
        <f>'Cash Flow_Monthly'!DF2</f>
        <v>9</v>
      </c>
      <c r="DQ2" s="95">
        <f>'Cash Flow_Monthly'!DG2</f>
        <v>9</v>
      </c>
      <c r="DR2" s="95">
        <f>'Cash Flow_Monthly'!DH2</f>
        <v>9</v>
      </c>
      <c r="DS2" s="95">
        <f>'Cash Flow_Monthly'!DI2</f>
        <v>10</v>
      </c>
      <c r="DT2" s="95">
        <f>'Cash Flow_Monthly'!DJ2</f>
        <v>10</v>
      </c>
      <c r="DU2" s="95">
        <f>'Cash Flow_Monthly'!DK2</f>
        <v>10</v>
      </c>
      <c r="DV2" s="95">
        <f>'Cash Flow_Monthly'!DL2</f>
        <v>10</v>
      </c>
      <c r="DW2" s="95">
        <f>'Cash Flow_Monthly'!DM2</f>
        <v>10</v>
      </c>
      <c r="DX2" s="95">
        <f>'Cash Flow_Monthly'!DN2</f>
        <v>10</v>
      </c>
      <c r="DY2" s="95">
        <f>'Cash Flow_Monthly'!DO2</f>
        <v>10</v>
      </c>
      <c r="DZ2" s="95">
        <f>'Cash Flow_Monthly'!DP2</f>
        <v>10</v>
      </c>
      <c r="EA2" s="95">
        <f>'Cash Flow_Monthly'!DQ2</f>
        <v>10</v>
      </c>
      <c r="EB2" s="95">
        <f>'Cash Flow_Monthly'!DR2</f>
        <v>10</v>
      </c>
      <c r="EC2" s="95">
        <f>'Cash Flow_Monthly'!DS2</f>
        <v>10</v>
      </c>
      <c r="ED2" s="95">
        <f>'Cash Flow_Monthly'!DT2</f>
        <v>10</v>
      </c>
      <c r="EE2" s="148"/>
    </row>
    <row r="3" spans="1:136" s="1" customFormat="1">
      <c r="J3"/>
      <c r="M3" s="1888" t="s">
        <v>967</v>
      </c>
      <c r="N3" s="1427"/>
      <c r="O3" s="1423"/>
      <c r="EE3" s="74"/>
    </row>
    <row r="4" spans="1:136">
      <c r="M4" s="1889" t="s">
        <v>961</v>
      </c>
      <c r="N4" s="1684"/>
      <c r="O4" s="1685">
        <f>'Cash Flow_Monthly'!E98-'Cash Flow_Monthly'!E112</f>
        <v>123929.13049333263</v>
      </c>
      <c r="P4" s="1685">
        <f>'Cash Flow_Monthly'!F98-'Cash Flow_Monthly'!F112</f>
        <v>124157.60827494966</v>
      </c>
      <c r="Q4" s="1685">
        <f>'Cash Flow_Monthly'!G98-'Cash Flow_Monthly'!G112</f>
        <v>124392.93977467378</v>
      </c>
      <c r="R4" s="1685">
        <f>'Cash Flow_Monthly'!H98-'Cash Flow_Monthly'!H112</f>
        <v>124622.10814992528</v>
      </c>
      <c r="S4" s="1685">
        <f>'Cash Flow_Monthly'!I98-'Cash Flow_Monthly'!I112</f>
        <v>125106.0633390552</v>
      </c>
      <c r="T4" s="1685">
        <f>'Cash Flow_Monthly'!J98-'Cash Flow_Monthly'!J112</f>
        <v>125492.74369438161</v>
      </c>
      <c r="U4" s="1685">
        <f>'Cash Flow_Monthly'!K98-'Cash Flow_Monthly'!K112</f>
        <v>126822.93722404787</v>
      </c>
      <c r="V4" s="1685">
        <f>'Cash Flow_Monthly'!L98-'Cash Flow_Monthly'!L112</f>
        <v>128410.83522470444</v>
      </c>
      <c r="W4" s="1685">
        <f>'Cash Flow_Monthly'!M98-'Cash Flow_Monthly'!M112</f>
        <v>130106.58358687258</v>
      </c>
      <c r="X4" s="1685">
        <f>'Cash Flow_Monthly'!N98-'Cash Flow_Monthly'!N112</f>
        <v>131429.1080203825</v>
      </c>
      <c r="Y4" s="1685">
        <f>'Cash Flow_Monthly'!O98-'Cash Flow_Monthly'!O112</f>
        <v>132593.32608873449</v>
      </c>
      <c r="Z4" s="1685">
        <f>'Cash Flow_Monthly'!P98-'Cash Flow_Monthly'!P112</f>
        <v>133817.73400588002</v>
      </c>
      <c r="AA4" s="1685">
        <f>'Cash Flow_Monthly'!Q98-'Cash Flow_Monthly'!Q112</f>
        <v>137844.684237151</v>
      </c>
      <c r="AB4" s="1685">
        <f>'Cash Flow_Monthly'!R98-'Cash Flow_Monthly'!R112</f>
        <v>139485.70165208008</v>
      </c>
      <c r="AC4" s="1685">
        <f>'Cash Flow_Monthly'!S98-'Cash Flow_Monthly'!S112</f>
        <v>140908.93903910302</v>
      </c>
      <c r="AD4" s="1685">
        <f>'Cash Flow_Monthly'!T98-'Cash Flow_Monthly'!T112</f>
        <v>142092.28811448909</v>
      </c>
      <c r="AE4" s="1685">
        <f>'Cash Flow_Monthly'!U98-'Cash Flow_Monthly'!U112</f>
        <v>143517.57823928</v>
      </c>
      <c r="AF4" s="1685">
        <f>'Cash Flow_Monthly'!V98-'Cash Flow_Monthly'!V112</f>
        <v>144569.96165568574</v>
      </c>
      <c r="AG4" s="1685">
        <f>'Cash Flow_Monthly'!W98-'Cash Flow_Monthly'!W112</f>
        <v>147122.669945339</v>
      </c>
      <c r="AH4" s="1685">
        <f>'Cash Flow_Monthly'!X98-'Cash Flow_Monthly'!X112</f>
        <v>149687.24087929292</v>
      </c>
      <c r="AI4" s="1685">
        <f>'Cash Flow_Monthly'!Y98-'Cash Flow_Monthly'!Y112</f>
        <v>152257.34439734113</v>
      </c>
      <c r="AJ4" s="1685">
        <f>'Cash Flow_Monthly'!Z98-'Cash Flow_Monthly'!Z112</f>
        <v>154093.29765415081</v>
      </c>
      <c r="AK4" s="1685">
        <f>'Cash Flow_Monthly'!AA98-'Cash Flow_Monthly'!AA112</f>
        <v>155668.10374583286</v>
      </c>
      <c r="AL4" s="1685">
        <f>'Cash Flow_Monthly'!AB98-'Cash Flow_Monthly'!AB112</f>
        <v>157226.63315226987</v>
      </c>
      <c r="AM4" s="1685">
        <f>'Cash Flow_Monthly'!AC98-'Cash Flow_Monthly'!AC112</f>
        <v>159577.92443022184</v>
      </c>
      <c r="AN4" s="1685">
        <f>'Cash Flow_Monthly'!AD98-'Cash Flow_Monthly'!AD112</f>
        <v>161451.67600709226</v>
      </c>
      <c r="AO4" s="1685">
        <f>'Cash Flow_Monthly'!AE98-'Cash Flow_Monthly'!AE112</f>
        <v>162990.12045054283</v>
      </c>
      <c r="AP4" s="1685">
        <f>'Cash Flow_Monthly'!AF98-'Cash Flow_Monthly'!AF112</f>
        <v>164209.42648639486</v>
      </c>
      <c r="AQ4" s="1685">
        <f>'Cash Flow_Monthly'!AG98-'Cash Flow_Monthly'!AG112</f>
        <v>165612.39171608986</v>
      </c>
      <c r="AR4" s="1685">
        <f>'Cash Flow_Monthly'!AH98-'Cash Flow_Monthly'!AH112</f>
        <v>166609.55892863194</v>
      </c>
      <c r="AS4" s="1685">
        <f>'Cash Flow_Monthly'!AI98-'Cash Flow_Monthly'!AI112</f>
        <v>168903.78586501619</v>
      </c>
      <c r="AT4" s="1685">
        <f>'Cash Flow_Monthly'!AJ98-'Cash Flow_Monthly'!AJ112</f>
        <v>171098.34981245699</v>
      </c>
      <c r="AU4" s="1685">
        <f>'Cash Flow_Monthly'!AK98-'Cash Flow_Monthly'!AK112</f>
        <v>173192.92960970607</v>
      </c>
      <c r="AV4" s="1685">
        <f>'Cash Flow_Monthly'!AL98-'Cash Flow_Monthly'!AL112</f>
        <v>174466.1873421754</v>
      </c>
      <c r="AW4" s="1685">
        <f>'Cash Flow_Monthly'!AM98-'Cash Flow_Monthly'!AM112</f>
        <v>175713.06502428895</v>
      </c>
      <c r="AX4" s="1685">
        <f>'Cash Flow_Monthly'!AN98-'Cash Flow_Monthly'!AN112</f>
        <v>176934.15318486455</v>
      </c>
      <c r="AY4" s="1685">
        <f>'Cash Flow_Monthly'!AO98-'Cash Flow_Monthly'!AO112</f>
        <v>175075.78896219822</v>
      </c>
      <c r="AZ4" s="1685">
        <f>'Cash Flow_Monthly'!AP98-'Cash Flow_Monthly'!AP112</f>
        <v>176403.32281303164</v>
      </c>
      <c r="BA4" s="1685">
        <f>'Cash Flow_Monthly'!AQ98-'Cash Flow_Monthly'!AQ112</f>
        <v>177487.00723040607</v>
      </c>
      <c r="BB4" s="1685">
        <f>'Cash Flow_Monthly'!AR98-'Cash Flow_Monthly'!AR112</f>
        <v>178344.88614880946</v>
      </c>
      <c r="BC4" s="1685">
        <f>'Cash Flow_Monthly'!AS98-'Cash Flow_Monthly'!AS112</f>
        <v>179276.49828760559</v>
      </c>
      <c r="BD4" s="1685">
        <f>'Cash Flow_Monthly'!AT98-'Cash Flow_Monthly'!AT112</f>
        <v>179939.47972758877</v>
      </c>
      <c r="BE4" s="1685">
        <f>'Cash Flow_Monthly'!AU98-'Cash Flow_Monthly'!AU112</f>
        <v>181451.14921764543</v>
      </c>
      <c r="BF4" s="1685">
        <f>'Cash Flow_Monthly'!AV98-'Cash Flow_Monthly'!AV112</f>
        <v>182797.16111541991</v>
      </c>
      <c r="BG4" s="1685">
        <f>'Cash Flow_Monthly'!AW98-'Cash Flow_Monthly'!AW112</f>
        <v>183981.9503491754</v>
      </c>
      <c r="BH4" s="1685">
        <f>'Cash Flow_Monthly'!AX98-'Cash Flow_Monthly'!AX112</f>
        <v>184708.49915053832</v>
      </c>
      <c r="BI4" s="1685">
        <f>'Cash Flow_Monthly'!AY98-'Cash Flow_Monthly'!AY112</f>
        <v>185422.04868934964</v>
      </c>
      <c r="BJ4" s="1685">
        <f>'Cash Flow_Monthly'!AZ98-'Cash Flow_Monthly'!AZ112</f>
        <v>186123.52301392099</v>
      </c>
      <c r="BK4" s="1685">
        <f>'Cash Flow_Monthly'!BA98-'Cash Flow_Monthly'!BA112</f>
        <v>183097.40612535973</v>
      </c>
      <c r="BL4" s="1685">
        <f>'Cash Flow_Monthly'!BB98-'Cash Flow_Monthly'!BB112</f>
        <v>183907.9336567627</v>
      </c>
      <c r="BM4" s="1685">
        <f>'Cash Flow_Monthly'!BC98-'Cash Flow_Monthly'!BC112</f>
        <v>184577.250777301</v>
      </c>
      <c r="BN4" s="1685">
        <f>'Cash Flow_Monthly'!BD98-'Cash Flow_Monthly'!BD112</f>
        <v>185114.27903971178</v>
      </c>
      <c r="BO4" s="1685">
        <f>'Cash Flow_Monthly'!BE98-'Cash Flow_Monthly'!BE112</f>
        <v>185740.1832429365</v>
      </c>
      <c r="BP4" s="1685">
        <f>'Cash Flow_Monthly'!BF98-'Cash Flow_Monthly'!BF112</f>
        <v>186193.22531237605</v>
      </c>
      <c r="BQ4" s="1685">
        <f>'Cash Flow_Monthly'!BG98-'Cash Flow_Monthly'!BG112</f>
        <v>187246.19450942447</v>
      </c>
      <c r="BR4" s="1685">
        <f>'Cash Flow_Monthly'!BH98-'Cash Flow_Monthly'!BH112</f>
        <v>188274.32885557311</v>
      </c>
      <c r="BS4" s="1685">
        <f>'Cash Flow_Monthly'!BI98-'Cash Flow_Monthly'!BI112</f>
        <v>189286.87102127704</v>
      </c>
      <c r="BT4" s="1685">
        <f>'Cash Flow_Monthly'!BJ98-'Cash Flow_Monthly'!BJ112</f>
        <v>189926.38369008628</v>
      </c>
      <c r="BU4" s="1685">
        <f>'Cash Flow_Monthly'!BK98-'Cash Flow_Monthly'!BK112</f>
        <v>190573.03594263404</v>
      </c>
      <c r="BV4" s="1685">
        <f>'Cash Flow_Monthly'!BL98-'Cash Flow_Monthly'!BL112</f>
        <v>191227.26043841415</v>
      </c>
      <c r="BW4" s="1685">
        <f>'Cash Flow_Monthly'!BM98-'Cash Flow_Monthly'!BM112</f>
        <v>189711.93195056054</v>
      </c>
      <c r="BX4" s="1685">
        <f>'Cash Flow_Monthly'!BN98-'Cash Flow_Monthly'!BN112</f>
        <v>190516.61336954447</v>
      </c>
      <c r="BY4" s="1685">
        <f>'Cash Flow_Monthly'!BO98-'Cash Flow_Monthly'!BO112</f>
        <v>191197.02208399776</v>
      </c>
      <c r="BZ4" s="1685">
        <f>'Cash Flow_Monthly'!BP98-'Cash Flow_Monthly'!BP112</f>
        <v>191753.03442841215</v>
      </c>
      <c r="CA4" s="1685">
        <f>'Cash Flow_Monthly'!BQ98-'Cash Flow_Monthly'!BQ112</f>
        <v>192412.36003580372</v>
      </c>
      <c r="CB4" s="1685">
        <f>'Cash Flow_Monthly'!BR98-'Cash Flow_Monthly'!BR112</f>
        <v>192895.06183856027</v>
      </c>
      <c r="CC4" s="1685">
        <f>'Cash Flow_Monthly'!BS98-'Cash Flow_Monthly'!BS112</f>
        <v>194047.17717276112</v>
      </c>
      <c r="CD4" s="1685">
        <f>'Cash Flow_Monthly'!BT98-'Cash Flow_Monthly'!BT112</f>
        <v>195194.35503880176</v>
      </c>
      <c r="CE4" s="1685">
        <f>'Cash Flow_Monthly'!BU98-'Cash Flow_Monthly'!BU112</f>
        <v>196337.49419724196</v>
      </c>
      <c r="CF4" s="1685">
        <f>'Cash Flow_Monthly'!BV98-'Cash Flow_Monthly'!BV112</f>
        <v>197062.87077453017</v>
      </c>
      <c r="CG4" s="1685">
        <f>'Cash Flow_Monthly'!BW98-'Cash Flow_Monthly'!BW112</f>
        <v>197798.90474377043</v>
      </c>
      <c r="CH4" s="1685">
        <f>'Cash Flow_Monthly'!BX98-'Cash Flow_Monthly'!BX112</f>
        <v>198545.32330662053</v>
      </c>
      <c r="CI4" s="1685">
        <f>'Cash Flow_Monthly'!BY98-'Cash Flow_Monthly'!BY112</f>
        <v>195153.6156707122</v>
      </c>
      <c r="CJ4" s="1685">
        <f>'Cash Flow_Monthly'!BZ98-'Cash Flow_Monthly'!BZ112</f>
        <v>196068.9050347195</v>
      </c>
      <c r="CK4" s="1685">
        <f>'Cash Flow_Monthly'!CA98-'Cash Flow_Monthly'!CA112</f>
        <v>196842.32411297702</v>
      </c>
      <c r="CL4" s="1685">
        <f>'Cash Flow_Monthly'!CB98-'Cash Flow_Monthly'!CB112</f>
        <v>197473.16746404395</v>
      </c>
      <c r="CM4" s="1685">
        <f>'Cash Flow_Monthly'!CC98-'Cash Flow_Monthly'!CC112</f>
        <v>198219.82250708871</v>
      </c>
      <c r="CN4" s="1685">
        <f>'Cash Flow_Monthly'!CD98-'Cash Flow_Monthly'!CD112</f>
        <v>198764.98877451074</v>
      </c>
      <c r="CO4" s="1685">
        <f>'Cash Flow_Monthly'!CE98-'Cash Flow_Monthly'!CE112</f>
        <v>200063.43024028529</v>
      </c>
      <c r="CP4" s="1685">
        <f>'Cash Flow_Monthly'!CF98-'Cash Flow_Monthly'!CF112</f>
        <v>201352.19718818399</v>
      </c>
      <c r="CQ4" s="1685">
        <f>'Cash Flow_Monthly'!CG98-'Cash Flow_Monthly'!CG112</f>
        <v>202631.52115168079</v>
      </c>
      <c r="CR4" s="1685">
        <f>'Cash Flow_Monthly'!CH98-'Cash Flow_Monthly'!CH112</f>
        <v>203440.16535491659</v>
      </c>
      <c r="CS4" s="1685">
        <f>'Cash Flow_Monthly'!CI98-'Cash Flow_Monthly'!CI112</f>
        <v>204257.49442581789</v>
      </c>
      <c r="CT4" s="1685">
        <f>'Cash Flow_Monthly'!CJ98-'Cash Flow_Monthly'!CJ112</f>
        <v>205083.13628046779</v>
      </c>
      <c r="CU4" s="1685">
        <f>'Cash Flow_Monthly'!CK98-'Cash Flow_Monthly'!CK112</f>
        <v>0</v>
      </c>
      <c r="CV4" s="1685">
        <f>'Cash Flow_Monthly'!CL98-'Cash Flow_Monthly'!CL112</f>
        <v>0</v>
      </c>
      <c r="CW4" s="1685">
        <f>'Cash Flow_Monthly'!CM98-'Cash Flow_Monthly'!CM112</f>
        <v>0</v>
      </c>
      <c r="CX4" s="1685">
        <f>'Cash Flow_Monthly'!CN98-'Cash Flow_Monthly'!CN112</f>
        <v>0</v>
      </c>
      <c r="CY4" s="1685">
        <f>'Cash Flow_Monthly'!CO98-'Cash Flow_Monthly'!CO112</f>
        <v>0</v>
      </c>
      <c r="CZ4" s="1685">
        <f>'Cash Flow_Monthly'!CP98-'Cash Flow_Monthly'!CP112</f>
        <v>0</v>
      </c>
      <c r="DA4" s="1685">
        <f>'Cash Flow_Monthly'!CQ98-'Cash Flow_Monthly'!CQ112</f>
        <v>0</v>
      </c>
      <c r="DB4" s="1685">
        <f>'Cash Flow_Monthly'!CR98-'Cash Flow_Monthly'!CR112</f>
        <v>0</v>
      </c>
      <c r="DC4" s="1685">
        <f>'Cash Flow_Monthly'!CS98-'Cash Flow_Monthly'!CS112</f>
        <v>0</v>
      </c>
      <c r="DD4" s="1685">
        <f>'Cash Flow_Monthly'!CT98-'Cash Flow_Monthly'!CT112</f>
        <v>0</v>
      </c>
      <c r="DE4" s="1685">
        <f>'Cash Flow_Monthly'!CU98-'Cash Flow_Monthly'!CU112</f>
        <v>0</v>
      </c>
      <c r="DF4" s="1685">
        <f>'Cash Flow_Monthly'!CV98-'Cash Flow_Monthly'!CV112</f>
        <v>0</v>
      </c>
      <c r="DG4" s="1685">
        <f>'Cash Flow_Monthly'!CW98-'Cash Flow_Monthly'!CW112</f>
        <v>0</v>
      </c>
      <c r="DH4" s="1685">
        <f>'Cash Flow_Monthly'!CX98-'Cash Flow_Monthly'!CX112</f>
        <v>0</v>
      </c>
      <c r="DI4" s="1685">
        <f>'Cash Flow_Monthly'!CY98-'Cash Flow_Monthly'!CY112</f>
        <v>0</v>
      </c>
      <c r="DJ4" s="1685">
        <f>'Cash Flow_Monthly'!CZ98-'Cash Flow_Monthly'!CZ112</f>
        <v>0</v>
      </c>
      <c r="DK4" s="1685">
        <f>'Cash Flow_Monthly'!DA98-'Cash Flow_Monthly'!DA112</f>
        <v>0</v>
      </c>
      <c r="DL4" s="1685">
        <f>'Cash Flow_Monthly'!DB98-'Cash Flow_Monthly'!DB112</f>
        <v>0</v>
      </c>
      <c r="DM4" s="1685">
        <f>'Cash Flow_Monthly'!DC98-'Cash Flow_Monthly'!DC112</f>
        <v>0</v>
      </c>
      <c r="DN4" s="1685">
        <f>'Cash Flow_Monthly'!DD98-'Cash Flow_Monthly'!DD112</f>
        <v>0</v>
      </c>
      <c r="DO4" s="1685">
        <f>'Cash Flow_Monthly'!DE98-'Cash Flow_Monthly'!DE112</f>
        <v>0</v>
      </c>
      <c r="DP4" s="1685">
        <f>'Cash Flow_Monthly'!DF98-'Cash Flow_Monthly'!DF112</f>
        <v>0</v>
      </c>
      <c r="DQ4" s="1685">
        <f>'Cash Flow_Monthly'!DG98-'Cash Flow_Monthly'!DG112</f>
        <v>0</v>
      </c>
      <c r="DR4" s="1685">
        <f>'Cash Flow_Monthly'!DH98-'Cash Flow_Monthly'!DH112</f>
        <v>0</v>
      </c>
      <c r="DS4" s="1685">
        <f>'Cash Flow_Monthly'!DI98-'Cash Flow_Monthly'!DI112</f>
        <v>0</v>
      </c>
      <c r="DT4" s="1685">
        <f>'Cash Flow_Monthly'!DJ98-'Cash Flow_Monthly'!DJ112</f>
        <v>0</v>
      </c>
      <c r="DU4" s="1685">
        <f>'Cash Flow_Monthly'!DK98-'Cash Flow_Monthly'!DK112</f>
        <v>0</v>
      </c>
      <c r="DV4" s="1685">
        <f>'Cash Flow_Monthly'!DL98-'Cash Flow_Monthly'!DL112</f>
        <v>0</v>
      </c>
      <c r="DW4" s="1685">
        <f>'Cash Flow_Monthly'!DM98-'Cash Flow_Monthly'!DM112</f>
        <v>0</v>
      </c>
      <c r="DX4" s="1685">
        <f>'Cash Flow_Monthly'!DN98-'Cash Flow_Monthly'!DN112</f>
        <v>0</v>
      </c>
      <c r="DY4" s="1685">
        <f>'Cash Flow_Monthly'!DO98-'Cash Flow_Monthly'!DO112</f>
        <v>0</v>
      </c>
      <c r="DZ4" s="1685">
        <f>'Cash Flow_Monthly'!DP98-'Cash Flow_Monthly'!DP112</f>
        <v>0</v>
      </c>
      <c r="EA4" s="1685">
        <f>'Cash Flow_Monthly'!DQ98-'Cash Flow_Monthly'!DQ112</f>
        <v>0</v>
      </c>
      <c r="EB4" s="1685">
        <f>'Cash Flow_Monthly'!DR98-'Cash Flow_Monthly'!DR112</f>
        <v>0</v>
      </c>
      <c r="EC4" s="1685">
        <f>'Cash Flow_Monthly'!DS98-'Cash Flow_Monthly'!DS112</f>
        <v>0</v>
      </c>
      <c r="ED4" s="1685">
        <f>'Cash Flow_Monthly'!DT98-'Cash Flow_Monthly'!DT112</f>
        <v>0</v>
      </c>
      <c r="EE4" s="47"/>
    </row>
    <row r="5" spans="1:136">
      <c r="M5" s="1889" t="s">
        <v>1036</v>
      </c>
      <c r="N5" s="1684"/>
      <c r="O5" s="1685">
        <f>('Cash Flow_Monthly'!E158*(1-'Pro Forma'!$N$120))+'Cash Flow_Monthly'!E159</f>
        <v>0</v>
      </c>
      <c r="P5" s="1685">
        <f>('Cash Flow_Monthly'!F158*(1-'Pro Forma'!$N$120))+'Cash Flow_Monthly'!F159</f>
        <v>0</v>
      </c>
      <c r="Q5" s="1685">
        <f>('Cash Flow_Monthly'!G158*(1-'Pro Forma'!$N$120))+'Cash Flow_Monthly'!G159</f>
        <v>0</v>
      </c>
      <c r="R5" s="1685">
        <f>('Cash Flow_Monthly'!H158*(1-'Pro Forma'!$N$120))+'Cash Flow_Monthly'!H159</f>
        <v>0</v>
      </c>
      <c r="S5" s="1685">
        <f>('Cash Flow_Monthly'!I158*(1-'Pro Forma'!$N$120))+'Cash Flow_Monthly'!I159</f>
        <v>0</v>
      </c>
      <c r="T5" s="1685">
        <f>('Cash Flow_Monthly'!J158*(1-'Pro Forma'!$N$120))+'Cash Flow_Monthly'!J159</f>
        <v>0</v>
      </c>
      <c r="U5" s="1685">
        <f>('Cash Flow_Monthly'!K158*(1-'Pro Forma'!$N$120))+'Cash Flow_Monthly'!K159</f>
        <v>0</v>
      </c>
      <c r="V5" s="1685">
        <f>('Cash Flow_Monthly'!L158*(1-'Pro Forma'!$N$120))+'Cash Flow_Monthly'!L159</f>
        <v>0</v>
      </c>
      <c r="W5" s="1685">
        <f>('Cash Flow_Monthly'!M158*(1-'Pro Forma'!$N$120))+'Cash Flow_Monthly'!M159</f>
        <v>0</v>
      </c>
      <c r="X5" s="1685">
        <f>('Cash Flow_Monthly'!N158*(1-'Pro Forma'!$N$120))+'Cash Flow_Monthly'!N159</f>
        <v>0</v>
      </c>
      <c r="Y5" s="1685">
        <f>('Cash Flow_Monthly'!O158*(1-'Pro Forma'!$N$120))+'Cash Flow_Monthly'!O159</f>
        <v>0</v>
      </c>
      <c r="Z5" s="1685">
        <f>('Cash Flow_Monthly'!P158*(1-'Pro Forma'!$N$120))+'Cash Flow_Monthly'!P159</f>
        <v>0</v>
      </c>
      <c r="AA5" s="1685">
        <f>('Cash Flow_Monthly'!Q158*(1-'Pro Forma'!$N$120))+'Cash Flow_Monthly'!Q159</f>
        <v>0</v>
      </c>
      <c r="AB5" s="1685">
        <f>('Cash Flow_Monthly'!R158*(1-'Pro Forma'!$N$120))+'Cash Flow_Monthly'!R159</f>
        <v>0</v>
      </c>
      <c r="AC5" s="1685">
        <f>('Cash Flow_Monthly'!S158*(1-'Pro Forma'!$N$120))+'Cash Flow_Monthly'!S159</f>
        <v>0</v>
      </c>
      <c r="AD5" s="1685">
        <f>('Cash Flow_Monthly'!T158*(1-'Pro Forma'!$N$120))+'Cash Flow_Monthly'!T159</f>
        <v>0</v>
      </c>
      <c r="AE5" s="1685">
        <f>('Cash Flow_Monthly'!U158*(1-'Pro Forma'!$N$120))+'Cash Flow_Monthly'!U159</f>
        <v>0</v>
      </c>
      <c r="AF5" s="1685">
        <f>('Cash Flow_Monthly'!V158*(1-'Pro Forma'!$N$120))+'Cash Flow_Monthly'!V159</f>
        <v>0</v>
      </c>
      <c r="AG5" s="1685">
        <f>('Cash Flow_Monthly'!W158*(1-'Pro Forma'!$N$120))+'Cash Flow_Monthly'!W159</f>
        <v>0</v>
      </c>
      <c r="AH5" s="1685">
        <f>('Cash Flow_Monthly'!X158*(1-'Pro Forma'!$N$120))+'Cash Flow_Monthly'!X159</f>
        <v>0</v>
      </c>
      <c r="AI5" s="1685">
        <f>('Cash Flow_Monthly'!Y158*(1-'Pro Forma'!$N$120))+'Cash Flow_Monthly'!Y159</f>
        <v>0</v>
      </c>
      <c r="AJ5" s="1685">
        <f>('Cash Flow_Monthly'!Z158*(1-'Pro Forma'!$N$120))+'Cash Flow_Monthly'!Z159</f>
        <v>0</v>
      </c>
      <c r="AK5" s="1685">
        <f>('Cash Flow_Monthly'!AA158*(1-'Pro Forma'!$N$120))+'Cash Flow_Monthly'!AA159</f>
        <v>0</v>
      </c>
      <c r="AL5" s="1685">
        <f>('Cash Flow_Monthly'!AB158*(1-'Pro Forma'!$N$120))+'Cash Flow_Monthly'!AB159</f>
        <v>0</v>
      </c>
      <c r="AM5" s="1685">
        <f>('Cash Flow_Monthly'!AC158*(1-'Pro Forma'!$N$120))+'Cash Flow_Monthly'!AC159</f>
        <v>0</v>
      </c>
      <c r="AN5" s="1685">
        <f>('Cash Flow_Monthly'!AD158*(1-'Pro Forma'!$N$120))+'Cash Flow_Monthly'!AD159</f>
        <v>0</v>
      </c>
      <c r="AO5" s="1685">
        <f>('Cash Flow_Monthly'!AE158*(1-'Pro Forma'!$N$120))+'Cash Flow_Monthly'!AE159</f>
        <v>0</v>
      </c>
      <c r="AP5" s="1685">
        <f>('Cash Flow_Monthly'!AF158*(1-'Pro Forma'!$N$120))+'Cash Flow_Monthly'!AF159</f>
        <v>0</v>
      </c>
      <c r="AQ5" s="1685">
        <f>('Cash Flow_Monthly'!AG158*(1-'Pro Forma'!$N$120))+'Cash Flow_Monthly'!AG159</f>
        <v>0</v>
      </c>
      <c r="AR5" s="1685">
        <f>('Cash Flow_Monthly'!AH158*(1-'Pro Forma'!$N$120))+'Cash Flow_Monthly'!AH159</f>
        <v>0</v>
      </c>
      <c r="AS5" s="1685">
        <f>('Cash Flow_Monthly'!AI158*(1-'Pro Forma'!$N$120))+'Cash Flow_Monthly'!AI159</f>
        <v>0</v>
      </c>
      <c r="AT5" s="1685">
        <f>('Cash Flow_Monthly'!AJ158*(1-'Pro Forma'!$N$120))+'Cash Flow_Monthly'!AJ159</f>
        <v>0</v>
      </c>
      <c r="AU5" s="1685">
        <f>('Cash Flow_Monthly'!AK158*(1-'Pro Forma'!$N$120))+'Cash Flow_Monthly'!AK159</f>
        <v>0</v>
      </c>
      <c r="AV5" s="1685">
        <f>('Cash Flow_Monthly'!AL158*(1-'Pro Forma'!$N$120))+'Cash Flow_Monthly'!AL159</f>
        <v>0</v>
      </c>
      <c r="AW5" s="1685">
        <f>('Cash Flow_Monthly'!AM158*(1-'Pro Forma'!$N$120))+'Cash Flow_Monthly'!AM159</f>
        <v>0</v>
      </c>
      <c r="AX5" s="1685">
        <f>('Cash Flow_Monthly'!AN158*(1-'Pro Forma'!$N$120))+'Cash Flow_Monthly'!AN159</f>
        <v>0</v>
      </c>
      <c r="AY5" s="1685">
        <f>('Cash Flow_Monthly'!AO158*(1-'Pro Forma'!$N$120))+'Cash Flow_Monthly'!AO159</f>
        <v>0</v>
      </c>
      <c r="AZ5" s="1685">
        <f>('Cash Flow_Monthly'!AP158*(1-'Pro Forma'!$N$120))+'Cash Flow_Monthly'!AP159</f>
        <v>0</v>
      </c>
      <c r="BA5" s="1685">
        <f>('Cash Flow_Monthly'!AQ158*(1-'Pro Forma'!$N$120))+'Cash Flow_Monthly'!AQ159</f>
        <v>0</v>
      </c>
      <c r="BB5" s="1685">
        <f>('Cash Flow_Monthly'!AR158*(1-'Pro Forma'!$N$120))+'Cash Flow_Monthly'!AR159</f>
        <v>0</v>
      </c>
      <c r="BC5" s="1685">
        <f>('Cash Flow_Monthly'!AS158*(1-'Pro Forma'!$N$120))+'Cash Flow_Monthly'!AS159</f>
        <v>0</v>
      </c>
      <c r="BD5" s="1685">
        <f>('Cash Flow_Monthly'!AT158*(1-'Pro Forma'!$N$120))+'Cash Flow_Monthly'!AT159</f>
        <v>0</v>
      </c>
      <c r="BE5" s="1685">
        <f>('Cash Flow_Monthly'!AU158*(1-'Pro Forma'!$N$120))+'Cash Flow_Monthly'!AU159</f>
        <v>0</v>
      </c>
      <c r="BF5" s="1685">
        <f>('Cash Flow_Monthly'!AV158*(1-'Pro Forma'!$N$120))+'Cash Flow_Monthly'!AV159</f>
        <v>0</v>
      </c>
      <c r="BG5" s="1685">
        <f>('Cash Flow_Monthly'!AW158*(1-'Pro Forma'!$N$120))+'Cash Flow_Monthly'!AW159</f>
        <v>0</v>
      </c>
      <c r="BH5" s="1685">
        <f>('Cash Flow_Monthly'!AX158*(1-'Pro Forma'!$N$120))+'Cash Flow_Monthly'!AX159</f>
        <v>0</v>
      </c>
      <c r="BI5" s="1685">
        <f>('Cash Flow_Monthly'!AY158*(1-'Pro Forma'!$N$120))+'Cash Flow_Monthly'!AY159</f>
        <v>0</v>
      </c>
      <c r="BJ5" s="1685">
        <f>('Cash Flow_Monthly'!AZ158*(1-'Pro Forma'!$N$120))+'Cash Flow_Monthly'!AZ159</f>
        <v>0</v>
      </c>
      <c r="BK5" s="1685">
        <f>('Cash Flow_Monthly'!BA158*(1-'Pro Forma'!$N$120))+'Cash Flow_Monthly'!BA159</f>
        <v>0</v>
      </c>
      <c r="BL5" s="1685">
        <f>('Cash Flow_Monthly'!BB158*(1-'Pro Forma'!$N$120))+'Cash Flow_Monthly'!BB159</f>
        <v>0</v>
      </c>
      <c r="BM5" s="1685">
        <f>('Cash Flow_Monthly'!BC158*(1-'Pro Forma'!$N$120))+'Cash Flow_Monthly'!BC159</f>
        <v>0</v>
      </c>
      <c r="BN5" s="1685">
        <f>('Cash Flow_Monthly'!BD158*(1-'Pro Forma'!$N$120))+'Cash Flow_Monthly'!BD159</f>
        <v>0</v>
      </c>
      <c r="BO5" s="1685">
        <f>('Cash Flow_Monthly'!BE158*(1-'Pro Forma'!$N$120))+'Cash Flow_Monthly'!BE159</f>
        <v>0</v>
      </c>
      <c r="BP5" s="1685">
        <f>('Cash Flow_Monthly'!BF158*(1-'Pro Forma'!$N$120))+'Cash Flow_Monthly'!BF159</f>
        <v>0</v>
      </c>
      <c r="BQ5" s="1685">
        <f>('Cash Flow_Monthly'!BG158*(1-'Pro Forma'!$N$120))+'Cash Flow_Monthly'!BG159</f>
        <v>0</v>
      </c>
      <c r="BR5" s="1685">
        <f>('Cash Flow_Monthly'!BH158*(1-'Pro Forma'!$N$120))+'Cash Flow_Monthly'!BH159</f>
        <v>0</v>
      </c>
      <c r="BS5" s="1685">
        <f>('Cash Flow_Monthly'!BI158*(1-'Pro Forma'!$N$120))+'Cash Flow_Monthly'!BI159</f>
        <v>0</v>
      </c>
      <c r="BT5" s="1685">
        <f>('Cash Flow_Monthly'!BJ158*(1-'Pro Forma'!$N$120))+'Cash Flow_Monthly'!BJ159</f>
        <v>0</v>
      </c>
      <c r="BU5" s="1685">
        <f>('Cash Flow_Monthly'!BK158*(1-'Pro Forma'!$N$120))+'Cash Flow_Monthly'!BK159</f>
        <v>0</v>
      </c>
      <c r="BV5" s="1685">
        <f>('Cash Flow_Monthly'!BL158*(1-'Pro Forma'!$N$120))+'Cash Flow_Monthly'!BL159</f>
        <v>0</v>
      </c>
      <c r="BW5" s="1685">
        <f>('Cash Flow_Monthly'!BM158*(1-'Pro Forma'!$N$120))+'Cash Flow_Monthly'!BM159</f>
        <v>0</v>
      </c>
      <c r="BX5" s="1685">
        <f>('Cash Flow_Monthly'!BN158*(1-'Pro Forma'!$N$120))+'Cash Flow_Monthly'!BN159</f>
        <v>0</v>
      </c>
      <c r="BY5" s="1685">
        <f>('Cash Flow_Monthly'!BO158*(1-'Pro Forma'!$N$120))+'Cash Flow_Monthly'!BO159</f>
        <v>0</v>
      </c>
      <c r="BZ5" s="1685">
        <f>('Cash Flow_Monthly'!BP158*(1-'Pro Forma'!$N$120))+'Cash Flow_Monthly'!BP159</f>
        <v>0</v>
      </c>
      <c r="CA5" s="1685">
        <f>('Cash Flow_Monthly'!BQ158*(1-'Pro Forma'!$N$120))+'Cash Flow_Monthly'!BQ159</f>
        <v>0</v>
      </c>
      <c r="CB5" s="1685">
        <f>('Cash Flow_Monthly'!BR158*(1-'Pro Forma'!$N$120))+'Cash Flow_Monthly'!BR159</f>
        <v>0</v>
      </c>
      <c r="CC5" s="1685">
        <f>('Cash Flow_Monthly'!BS158*(1-'Pro Forma'!$N$120))+'Cash Flow_Monthly'!BS159</f>
        <v>0</v>
      </c>
      <c r="CD5" s="1685">
        <f>('Cash Flow_Monthly'!BT158*(1-'Pro Forma'!$N$120))+'Cash Flow_Monthly'!BT159</f>
        <v>0</v>
      </c>
      <c r="CE5" s="1685">
        <f>('Cash Flow_Monthly'!BU158*(1-'Pro Forma'!$N$120))+'Cash Flow_Monthly'!BU159</f>
        <v>0</v>
      </c>
      <c r="CF5" s="1685">
        <f>('Cash Flow_Monthly'!BV158*(1-'Pro Forma'!$N$120))+'Cash Flow_Monthly'!BV159</f>
        <v>0</v>
      </c>
      <c r="CG5" s="1685">
        <f>('Cash Flow_Monthly'!BW158*(1-'Pro Forma'!$N$120))+'Cash Flow_Monthly'!BW159</f>
        <v>0</v>
      </c>
      <c r="CH5" s="1685">
        <f>('Cash Flow_Monthly'!BX158*(1-'Pro Forma'!$N$120))+'Cash Flow_Monthly'!BX159</f>
        <v>0</v>
      </c>
      <c r="CI5" s="1685">
        <f>('Cash Flow_Monthly'!BY158*(1-'Pro Forma'!$N$120))+'Cash Flow_Monthly'!BY159</f>
        <v>0</v>
      </c>
      <c r="CJ5" s="1685">
        <f>('Cash Flow_Monthly'!BZ158*(1-'Pro Forma'!$N$120))+'Cash Flow_Monthly'!BZ159</f>
        <v>0</v>
      </c>
      <c r="CK5" s="1685">
        <f>('Cash Flow_Monthly'!CA158*(1-'Pro Forma'!$N$120))+'Cash Flow_Monthly'!CA159</f>
        <v>0</v>
      </c>
      <c r="CL5" s="1685">
        <f>('Cash Flow_Monthly'!CB158*(1-'Pro Forma'!$N$120))+'Cash Flow_Monthly'!CB159</f>
        <v>0</v>
      </c>
      <c r="CM5" s="1685">
        <f>('Cash Flow_Monthly'!CC158*(1-'Pro Forma'!$N$120))+'Cash Flow_Monthly'!CC159</f>
        <v>0</v>
      </c>
      <c r="CN5" s="1685">
        <f>('Cash Flow_Monthly'!CD158*(1-'Pro Forma'!$N$120))+'Cash Flow_Monthly'!CD159</f>
        <v>0</v>
      </c>
      <c r="CO5" s="1685">
        <f>('Cash Flow_Monthly'!CE158*(1-'Pro Forma'!$N$120))+'Cash Flow_Monthly'!CE159</f>
        <v>0</v>
      </c>
      <c r="CP5" s="1685">
        <f>('Cash Flow_Monthly'!CF158*(1-'Pro Forma'!$N$120))+'Cash Flow_Monthly'!CF159</f>
        <v>0</v>
      </c>
      <c r="CQ5" s="1685">
        <f>('Cash Flow_Monthly'!CG158*(1-'Pro Forma'!$N$120))+'Cash Flow_Monthly'!CG159</f>
        <v>0</v>
      </c>
      <c r="CR5" s="1685">
        <f>('Cash Flow_Monthly'!CH158*(1-'Pro Forma'!$N$120))+'Cash Flow_Monthly'!CH159</f>
        <v>0</v>
      </c>
      <c r="CS5" s="1685">
        <f>('Cash Flow_Monthly'!CI158*(1-'Pro Forma'!$N$120))+'Cash Flow_Monthly'!CI159</f>
        <v>0</v>
      </c>
      <c r="CT5" s="1685">
        <f>('Cash Flow_Monthly'!CJ158*(1-'Pro Forma'!$N$120))+'Cash Flow_Monthly'!CJ159</f>
        <v>49954389.640472159</v>
      </c>
      <c r="CU5" s="1685">
        <f>('Cash Flow_Monthly'!CK158*(1-'Pro Forma'!$N$120))+'Cash Flow_Monthly'!CK159</f>
        <v>0</v>
      </c>
      <c r="CV5" s="1685">
        <f>('Cash Flow_Monthly'!CL158*(1-'Pro Forma'!$N$120))+'Cash Flow_Monthly'!CL159</f>
        <v>0</v>
      </c>
      <c r="CW5" s="1685">
        <f>('Cash Flow_Monthly'!CM158*(1-'Pro Forma'!$N$120))+'Cash Flow_Monthly'!CM159</f>
        <v>0</v>
      </c>
      <c r="CX5" s="1685">
        <f>('Cash Flow_Monthly'!CN158*(1-'Pro Forma'!$N$120))+'Cash Flow_Monthly'!CN159</f>
        <v>0</v>
      </c>
      <c r="CY5" s="1685">
        <f>('Cash Flow_Monthly'!CO158*(1-'Pro Forma'!$N$120))+'Cash Flow_Monthly'!CO159</f>
        <v>0</v>
      </c>
      <c r="CZ5" s="1685">
        <f>('Cash Flow_Monthly'!CP158*(1-'Pro Forma'!$N$120))+'Cash Flow_Monthly'!CP159</f>
        <v>0</v>
      </c>
      <c r="DA5" s="1685">
        <f>('Cash Flow_Monthly'!CQ158*(1-'Pro Forma'!$N$120))+'Cash Flow_Monthly'!CQ159</f>
        <v>0</v>
      </c>
      <c r="DB5" s="1685">
        <f>('Cash Flow_Monthly'!CR158*(1-'Pro Forma'!$N$120))+'Cash Flow_Monthly'!CR159</f>
        <v>0</v>
      </c>
      <c r="DC5" s="1685">
        <f>('Cash Flow_Monthly'!CS158*(1-'Pro Forma'!$N$120))+'Cash Flow_Monthly'!CS159</f>
        <v>0</v>
      </c>
      <c r="DD5" s="1685">
        <f>('Cash Flow_Monthly'!CT158*(1-'Pro Forma'!$N$120))+'Cash Flow_Monthly'!CT159</f>
        <v>0</v>
      </c>
      <c r="DE5" s="1685">
        <f>('Cash Flow_Monthly'!CU158*(1-'Pro Forma'!$N$120))+'Cash Flow_Monthly'!CU159</f>
        <v>0</v>
      </c>
      <c r="DF5" s="1685">
        <f>('Cash Flow_Monthly'!CV158*(1-'Pro Forma'!$N$120))+'Cash Flow_Monthly'!CV159</f>
        <v>0</v>
      </c>
      <c r="DG5" s="1685">
        <f>('Cash Flow_Monthly'!CW158*(1-'Pro Forma'!$N$120))+'Cash Flow_Monthly'!CW159</f>
        <v>0</v>
      </c>
      <c r="DH5" s="1685">
        <f>('Cash Flow_Monthly'!CX158*(1-'Pro Forma'!$N$120))+'Cash Flow_Monthly'!CX159</f>
        <v>0</v>
      </c>
      <c r="DI5" s="1685">
        <f>('Cash Flow_Monthly'!CY158*(1-'Pro Forma'!$N$120))+'Cash Flow_Monthly'!CY159</f>
        <v>0</v>
      </c>
      <c r="DJ5" s="1685">
        <f>('Cash Flow_Monthly'!CZ158*(1-'Pro Forma'!$N$120))+'Cash Flow_Monthly'!CZ159</f>
        <v>0</v>
      </c>
      <c r="DK5" s="1685">
        <f>('Cash Flow_Monthly'!DA158*(1-'Pro Forma'!$N$120))+'Cash Flow_Monthly'!DA159</f>
        <v>0</v>
      </c>
      <c r="DL5" s="1685">
        <f>('Cash Flow_Monthly'!DB158*(1-'Pro Forma'!$N$120))+'Cash Flow_Monthly'!DB159</f>
        <v>0</v>
      </c>
      <c r="DM5" s="1685">
        <f>('Cash Flow_Monthly'!DC158*(1-'Pro Forma'!$N$120))+'Cash Flow_Monthly'!DC159</f>
        <v>0</v>
      </c>
      <c r="DN5" s="1685">
        <f>('Cash Flow_Monthly'!DD158*(1-'Pro Forma'!$N$120))+'Cash Flow_Monthly'!DD159</f>
        <v>0</v>
      </c>
      <c r="DO5" s="1685">
        <f>('Cash Flow_Monthly'!DE158*(1-'Pro Forma'!$N$120))+'Cash Flow_Monthly'!DE159</f>
        <v>0</v>
      </c>
      <c r="DP5" s="1685">
        <f>('Cash Flow_Monthly'!DF158*(1-'Pro Forma'!$N$120))+'Cash Flow_Monthly'!DF159</f>
        <v>0</v>
      </c>
      <c r="DQ5" s="1685">
        <f>('Cash Flow_Monthly'!DG158*(1-'Pro Forma'!$N$120))+'Cash Flow_Monthly'!DG159</f>
        <v>0</v>
      </c>
      <c r="DR5" s="1685">
        <f>('Cash Flow_Monthly'!DH158*(1-'Pro Forma'!$N$120))+'Cash Flow_Monthly'!DH159</f>
        <v>0</v>
      </c>
      <c r="DS5" s="1685">
        <f>('Cash Flow_Monthly'!DI158*(1-'Pro Forma'!$N$120))+'Cash Flow_Monthly'!DI159</f>
        <v>0</v>
      </c>
      <c r="DT5" s="1685">
        <f>('Cash Flow_Monthly'!DJ158*(1-'Pro Forma'!$N$120))+'Cash Flow_Monthly'!DJ159</f>
        <v>0</v>
      </c>
      <c r="DU5" s="1685">
        <f>('Cash Flow_Monthly'!DK158*(1-'Pro Forma'!$N$120))+'Cash Flow_Monthly'!DK159</f>
        <v>0</v>
      </c>
      <c r="DV5" s="1685">
        <f>('Cash Flow_Monthly'!DL158*(1-'Pro Forma'!$N$120))+'Cash Flow_Monthly'!DL159</f>
        <v>0</v>
      </c>
      <c r="DW5" s="1685">
        <f>('Cash Flow_Monthly'!DM158*(1-'Pro Forma'!$N$120))+'Cash Flow_Monthly'!DM159</f>
        <v>0</v>
      </c>
      <c r="DX5" s="1685">
        <f>('Cash Flow_Monthly'!DN158*(1-'Pro Forma'!$N$120))+'Cash Flow_Monthly'!DN159</f>
        <v>0</v>
      </c>
      <c r="DY5" s="1685">
        <f>('Cash Flow_Monthly'!DO158*(1-'Pro Forma'!$N$120))+'Cash Flow_Monthly'!DO159</f>
        <v>0</v>
      </c>
      <c r="DZ5" s="1685">
        <f>('Cash Flow_Monthly'!DP158*(1-'Pro Forma'!$N$120))+'Cash Flow_Monthly'!DP159</f>
        <v>0</v>
      </c>
      <c r="EA5" s="1685">
        <f>('Cash Flow_Monthly'!DQ158*(1-'Pro Forma'!$N$120))+'Cash Flow_Monthly'!DQ159</f>
        <v>0</v>
      </c>
      <c r="EB5" s="1685">
        <f>('Cash Flow_Monthly'!DR158*(1-'Pro Forma'!$N$120))+'Cash Flow_Monthly'!DR159</f>
        <v>0</v>
      </c>
      <c r="EC5" s="1685">
        <f>('Cash Flow_Monthly'!DS158*(1-'Pro Forma'!$N$120))+'Cash Flow_Monthly'!DS159</f>
        <v>0</v>
      </c>
      <c r="ED5" s="1685">
        <f>('Cash Flow_Monthly'!DT158*(1-'Pro Forma'!$N$120))+'Cash Flow_Monthly'!DT159</f>
        <v>0</v>
      </c>
      <c r="EE5" s="47"/>
    </row>
    <row r="6" spans="1:136">
      <c r="K6" s="1874"/>
      <c r="M6" s="1889" t="s">
        <v>962</v>
      </c>
      <c r="N6" s="1684"/>
      <c r="O6" s="1685">
        <f>-'Cash Flow_Monthly'!E171</f>
        <v>0</v>
      </c>
      <c r="P6" s="1685">
        <f>-'Cash Flow_Monthly'!F171</f>
        <v>0</v>
      </c>
      <c r="Q6" s="1685">
        <f>-'Cash Flow_Monthly'!G171</f>
        <v>0</v>
      </c>
      <c r="R6" s="1685">
        <f>-'Cash Flow_Monthly'!H171</f>
        <v>0</v>
      </c>
      <c r="S6" s="1685">
        <f>-'Cash Flow_Monthly'!I171</f>
        <v>0</v>
      </c>
      <c r="T6" s="1685">
        <f>-'Cash Flow_Monthly'!J171</f>
        <v>0</v>
      </c>
      <c r="U6" s="1685">
        <f>-'Cash Flow_Monthly'!K171</f>
        <v>0</v>
      </c>
      <c r="V6" s="1685">
        <f>-'Cash Flow_Monthly'!L171</f>
        <v>0</v>
      </c>
      <c r="W6" s="1685">
        <f>-'Cash Flow_Monthly'!M171</f>
        <v>0</v>
      </c>
      <c r="X6" s="1685">
        <f>-'Cash Flow_Monthly'!N171</f>
        <v>0</v>
      </c>
      <c r="Y6" s="1685">
        <f>-'Cash Flow_Monthly'!O171</f>
        <v>0</v>
      </c>
      <c r="Z6" s="1685">
        <f>-'Cash Flow_Monthly'!P171</f>
        <v>0</v>
      </c>
      <c r="AA6" s="1685">
        <f>-'Cash Flow_Monthly'!Q171</f>
        <v>0</v>
      </c>
      <c r="AB6" s="1685">
        <f>-'Cash Flow_Monthly'!R171</f>
        <v>0</v>
      </c>
      <c r="AC6" s="1685">
        <f>-'Cash Flow_Monthly'!S171</f>
        <v>0</v>
      </c>
      <c r="AD6" s="1685">
        <f>-'Cash Flow_Monthly'!T171</f>
        <v>0</v>
      </c>
      <c r="AE6" s="1685">
        <f>-'Cash Flow_Monthly'!U171</f>
        <v>0</v>
      </c>
      <c r="AF6" s="1685">
        <f>-'Cash Flow_Monthly'!V171</f>
        <v>0</v>
      </c>
      <c r="AG6" s="1685">
        <f>-'Cash Flow_Monthly'!W171</f>
        <v>0</v>
      </c>
      <c r="AH6" s="1685">
        <f>-'Cash Flow_Monthly'!X171</f>
        <v>0</v>
      </c>
      <c r="AI6" s="1685">
        <f>-'Cash Flow_Monthly'!Y171</f>
        <v>0</v>
      </c>
      <c r="AJ6" s="1685">
        <f>-'Cash Flow_Monthly'!Z171</f>
        <v>0</v>
      </c>
      <c r="AK6" s="1685">
        <f>-'Cash Flow_Monthly'!AA171</f>
        <v>0</v>
      </c>
      <c r="AL6" s="1685">
        <f>-'Cash Flow_Monthly'!AB171</f>
        <v>0</v>
      </c>
      <c r="AM6" s="1685">
        <f>-'Cash Flow_Monthly'!AC171</f>
        <v>0</v>
      </c>
      <c r="AN6" s="1685">
        <f>-'Cash Flow_Monthly'!AD171</f>
        <v>0</v>
      </c>
      <c r="AO6" s="1685">
        <f>-'Cash Flow_Monthly'!AE171</f>
        <v>0</v>
      </c>
      <c r="AP6" s="1685">
        <f>-'Cash Flow_Monthly'!AF171</f>
        <v>0</v>
      </c>
      <c r="AQ6" s="1685">
        <f>-'Cash Flow_Monthly'!AG171</f>
        <v>0</v>
      </c>
      <c r="AR6" s="1685">
        <f>-'Cash Flow_Monthly'!AH171</f>
        <v>0</v>
      </c>
      <c r="AS6" s="1685">
        <f>-'Cash Flow_Monthly'!AI171</f>
        <v>0</v>
      </c>
      <c r="AT6" s="1685">
        <f>-'Cash Flow_Monthly'!AJ171</f>
        <v>0</v>
      </c>
      <c r="AU6" s="1685">
        <f>-'Cash Flow_Monthly'!AK171</f>
        <v>0</v>
      </c>
      <c r="AV6" s="1685">
        <f>-'Cash Flow_Monthly'!AL171</f>
        <v>0</v>
      </c>
      <c r="AW6" s="1685">
        <f>-'Cash Flow_Monthly'!AM171</f>
        <v>0</v>
      </c>
      <c r="AX6" s="1685">
        <f>-'Cash Flow_Monthly'!AN171</f>
        <v>0</v>
      </c>
      <c r="AY6" s="1685">
        <f>-'Cash Flow_Monthly'!AO171</f>
        <v>0</v>
      </c>
      <c r="AZ6" s="1685">
        <f>-'Cash Flow_Monthly'!AP171</f>
        <v>0</v>
      </c>
      <c r="BA6" s="1685">
        <f>-'Cash Flow_Monthly'!AQ171</f>
        <v>0</v>
      </c>
      <c r="BB6" s="1685">
        <f>-'Cash Flow_Monthly'!AR171</f>
        <v>0</v>
      </c>
      <c r="BC6" s="1685">
        <f>-'Cash Flow_Monthly'!AS171</f>
        <v>0</v>
      </c>
      <c r="BD6" s="1685">
        <f>-'Cash Flow_Monthly'!AT171</f>
        <v>0</v>
      </c>
      <c r="BE6" s="1685">
        <f>-'Cash Flow_Monthly'!AU171</f>
        <v>0</v>
      </c>
      <c r="BF6" s="1685">
        <f>-'Cash Flow_Monthly'!AV171</f>
        <v>0</v>
      </c>
      <c r="BG6" s="1685">
        <f>-'Cash Flow_Monthly'!AW171</f>
        <v>0</v>
      </c>
      <c r="BH6" s="1685">
        <f>-'Cash Flow_Monthly'!AX171</f>
        <v>0</v>
      </c>
      <c r="BI6" s="1685">
        <f>-'Cash Flow_Monthly'!AY171</f>
        <v>0</v>
      </c>
      <c r="BJ6" s="1685">
        <f>-'Cash Flow_Monthly'!AZ171</f>
        <v>0</v>
      </c>
      <c r="BK6" s="1685">
        <f>-'Cash Flow_Monthly'!BA171</f>
        <v>0</v>
      </c>
      <c r="BL6" s="1685">
        <f>-'Cash Flow_Monthly'!BB171</f>
        <v>0</v>
      </c>
      <c r="BM6" s="1685">
        <f>-'Cash Flow_Monthly'!BC171</f>
        <v>0</v>
      </c>
      <c r="BN6" s="1685">
        <f>-'Cash Flow_Monthly'!BD171</f>
        <v>0</v>
      </c>
      <c r="BO6" s="1685">
        <f>-'Cash Flow_Monthly'!BE171</f>
        <v>0</v>
      </c>
      <c r="BP6" s="1685">
        <f>-'Cash Flow_Monthly'!BF171</f>
        <v>0</v>
      </c>
      <c r="BQ6" s="1685">
        <f>-'Cash Flow_Monthly'!BG171</f>
        <v>0</v>
      </c>
      <c r="BR6" s="1685">
        <f>-'Cash Flow_Monthly'!BH171</f>
        <v>0</v>
      </c>
      <c r="BS6" s="1685">
        <f>-'Cash Flow_Monthly'!BI171</f>
        <v>0</v>
      </c>
      <c r="BT6" s="1685">
        <f>-'Cash Flow_Monthly'!BJ171</f>
        <v>0</v>
      </c>
      <c r="BU6" s="1685">
        <f>-'Cash Flow_Monthly'!BK171</f>
        <v>0</v>
      </c>
      <c r="BV6" s="1685">
        <f>-'Cash Flow_Monthly'!BL171</f>
        <v>0</v>
      </c>
      <c r="BW6" s="1685">
        <f>-'Cash Flow_Monthly'!BM171</f>
        <v>0</v>
      </c>
      <c r="BX6" s="1685">
        <f>-'Cash Flow_Monthly'!BN171</f>
        <v>0</v>
      </c>
      <c r="BY6" s="1685">
        <f>-'Cash Flow_Monthly'!BO171</f>
        <v>0</v>
      </c>
      <c r="BZ6" s="1685">
        <f>-'Cash Flow_Monthly'!BP171</f>
        <v>0</v>
      </c>
      <c r="CA6" s="1685">
        <f>-'Cash Flow_Monthly'!BQ171</f>
        <v>0</v>
      </c>
      <c r="CB6" s="1685">
        <f>-'Cash Flow_Monthly'!BR171</f>
        <v>0</v>
      </c>
      <c r="CC6" s="1685">
        <f>-'Cash Flow_Monthly'!BS171</f>
        <v>0</v>
      </c>
      <c r="CD6" s="1685">
        <f>-'Cash Flow_Monthly'!BT171</f>
        <v>0</v>
      </c>
      <c r="CE6" s="1685">
        <f>-'Cash Flow_Monthly'!BU171</f>
        <v>0</v>
      </c>
      <c r="CF6" s="1685">
        <f>-'Cash Flow_Monthly'!BV171</f>
        <v>0</v>
      </c>
      <c r="CG6" s="1685">
        <f>-'Cash Flow_Monthly'!BW171</f>
        <v>0</v>
      </c>
      <c r="CH6" s="1685">
        <f>-'Cash Flow_Monthly'!BX171</f>
        <v>0</v>
      </c>
      <c r="CI6" s="1685">
        <f>-'Cash Flow_Monthly'!BY171</f>
        <v>0</v>
      </c>
      <c r="CJ6" s="1685">
        <f>-'Cash Flow_Monthly'!BZ171</f>
        <v>0</v>
      </c>
      <c r="CK6" s="1685">
        <f>-'Cash Flow_Monthly'!CA171</f>
        <v>0</v>
      </c>
      <c r="CL6" s="1685">
        <f>-'Cash Flow_Monthly'!CB171</f>
        <v>0</v>
      </c>
      <c r="CM6" s="1685">
        <f>-'Cash Flow_Monthly'!CC171</f>
        <v>0</v>
      </c>
      <c r="CN6" s="1685">
        <f>-'Cash Flow_Monthly'!CD171</f>
        <v>0</v>
      </c>
      <c r="CO6" s="1685">
        <f>-'Cash Flow_Monthly'!CE171</f>
        <v>0</v>
      </c>
      <c r="CP6" s="1685">
        <f>-'Cash Flow_Monthly'!CF171</f>
        <v>0</v>
      </c>
      <c r="CQ6" s="1685">
        <f>-'Cash Flow_Monthly'!CG171</f>
        <v>0</v>
      </c>
      <c r="CR6" s="1685">
        <f>-'Cash Flow_Monthly'!CH171</f>
        <v>0</v>
      </c>
      <c r="CS6" s="1685">
        <f>-'Cash Flow_Monthly'!CI171</f>
        <v>0</v>
      </c>
      <c r="CT6" s="1685">
        <f>-'Cash Flow_Monthly'!CJ171</f>
        <v>0</v>
      </c>
      <c r="CU6" s="1685">
        <f>-'Cash Flow_Monthly'!CK171</f>
        <v>0</v>
      </c>
      <c r="CV6" s="1685">
        <f>-'Cash Flow_Monthly'!CL171</f>
        <v>0</v>
      </c>
      <c r="CW6" s="1685">
        <f>-'Cash Flow_Monthly'!CM171</f>
        <v>0</v>
      </c>
      <c r="CX6" s="1685">
        <f>-'Cash Flow_Monthly'!CN171</f>
        <v>0</v>
      </c>
      <c r="CY6" s="1685">
        <f>-'Cash Flow_Monthly'!CO171</f>
        <v>0</v>
      </c>
      <c r="CZ6" s="1685">
        <f>-'Cash Flow_Monthly'!CP171</f>
        <v>0</v>
      </c>
      <c r="DA6" s="1685">
        <f>-'Cash Flow_Monthly'!CQ171</f>
        <v>0</v>
      </c>
      <c r="DB6" s="1685">
        <f>-'Cash Flow_Monthly'!CR171</f>
        <v>0</v>
      </c>
      <c r="DC6" s="1685">
        <f>-'Cash Flow_Monthly'!CS171</f>
        <v>0</v>
      </c>
      <c r="DD6" s="1685">
        <f>-'Cash Flow_Monthly'!CT171</f>
        <v>0</v>
      </c>
      <c r="DE6" s="1685">
        <f>-'Cash Flow_Monthly'!CU171</f>
        <v>0</v>
      </c>
      <c r="DF6" s="1685">
        <f>-'Cash Flow_Monthly'!CV171</f>
        <v>0</v>
      </c>
      <c r="DG6" s="1685">
        <f>-'Cash Flow_Monthly'!CW171</f>
        <v>0</v>
      </c>
      <c r="DH6" s="1685">
        <f>-'Cash Flow_Monthly'!CX171</f>
        <v>0</v>
      </c>
      <c r="DI6" s="1685">
        <f>-'Cash Flow_Monthly'!CY171</f>
        <v>0</v>
      </c>
      <c r="DJ6" s="1685">
        <f>-'Cash Flow_Monthly'!CZ171</f>
        <v>0</v>
      </c>
      <c r="DK6" s="1685">
        <f>-'Cash Flow_Monthly'!DA171</f>
        <v>0</v>
      </c>
      <c r="DL6" s="1685">
        <f>-'Cash Flow_Monthly'!DB171</f>
        <v>0</v>
      </c>
      <c r="DM6" s="1685">
        <f>-'Cash Flow_Monthly'!DC171</f>
        <v>0</v>
      </c>
      <c r="DN6" s="1685">
        <f>-'Cash Flow_Monthly'!DD171</f>
        <v>0</v>
      </c>
      <c r="DO6" s="1685">
        <f>-'Cash Flow_Monthly'!DE171</f>
        <v>0</v>
      </c>
      <c r="DP6" s="1685">
        <f>-'Cash Flow_Monthly'!DF171</f>
        <v>0</v>
      </c>
      <c r="DQ6" s="1685">
        <f>-'Cash Flow_Monthly'!DG171</f>
        <v>0</v>
      </c>
      <c r="DR6" s="1685">
        <f>-'Cash Flow_Monthly'!DH171</f>
        <v>0</v>
      </c>
      <c r="DS6" s="1685">
        <f>-'Cash Flow_Monthly'!DI171</f>
        <v>0</v>
      </c>
      <c r="DT6" s="1685">
        <f>-'Cash Flow_Monthly'!DJ171</f>
        <v>0</v>
      </c>
      <c r="DU6" s="1685">
        <f>-'Cash Flow_Monthly'!DK171</f>
        <v>0</v>
      </c>
      <c r="DV6" s="1685">
        <f>-'Cash Flow_Monthly'!DL171</f>
        <v>0</v>
      </c>
      <c r="DW6" s="1685">
        <f>-'Cash Flow_Monthly'!DM171</f>
        <v>0</v>
      </c>
      <c r="DX6" s="1685">
        <f>-'Cash Flow_Monthly'!DN171</f>
        <v>0</v>
      </c>
      <c r="DY6" s="1685">
        <f>-'Cash Flow_Monthly'!DO171</f>
        <v>0</v>
      </c>
      <c r="DZ6" s="1685">
        <f>-'Cash Flow_Monthly'!DP171</f>
        <v>0</v>
      </c>
      <c r="EA6" s="1685">
        <f>-'Cash Flow_Monthly'!DQ171</f>
        <v>0</v>
      </c>
      <c r="EB6" s="1685">
        <f>-'Cash Flow_Monthly'!DR171</f>
        <v>0</v>
      </c>
      <c r="EC6" s="1685">
        <f>-'Cash Flow_Monthly'!DS171</f>
        <v>0</v>
      </c>
      <c r="ED6" s="1685">
        <f>-'Cash Flow_Monthly'!DT171</f>
        <v>0</v>
      </c>
      <c r="EE6" s="47"/>
    </row>
    <row r="7" spans="1:136">
      <c r="K7" s="1874"/>
      <c r="M7" s="1888" t="s">
        <v>970</v>
      </c>
      <c r="N7" s="1431">
        <f>F20</f>
        <v>-35271000</v>
      </c>
      <c r="O7" s="632">
        <f>SUM(O4:O6)</f>
        <v>123929.13049333263</v>
      </c>
      <c r="P7" s="632">
        <f t="shared" ref="P7:CA7" si="0">SUM(P4:P6)</f>
        <v>124157.60827494966</v>
      </c>
      <c r="Q7" s="632">
        <f t="shared" si="0"/>
        <v>124392.93977467378</v>
      </c>
      <c r="R7" s="632">
        <f t="shared" si="0"/>
        <v>124622.10814992528</v>
      </c>
      <c r="S7" s="632">
        <f t="shared" si="0"/>
        <v>125106.0633390552</v>
      </c>
      <c r="T7" s="632">
        <f t="shared" si="0"/>
        <v>125492.74369438161</v>
      </c>
      <c r="U7" s="632">
        <f t="shared" si="0"/>
        <v>126822.93722404787</v>
      </c>
      <c r="V7" s="632">
        <f t="shared" si="0"/>
        <v>128410.83522470444</v>
      </c>
      <c r="W7" s="632">
        <f t="shared" si="0"/>
        <v>130106.58358687258</v>
      </c>
      <c r="X7" s="632">
        <f t="shared" si="0"/>
        <v>131429.1080203825</v>
      </c>
      <c r="Y7" s="632">
        <f t="shared" si="0"/>
        <v>132593.32608873449</v>
      </c>
      <c r="Z7" s="632">
        <f t="shared" si="0"/>
        <v>133817.73400588002</v>
      </c>
      <c r="AA7" s="632">
        <f t="shared" si="0"/>
        <v>137844.684237151</v>
      </c>
      <c r="AB7" s="632">
        <f t="shared" si="0"/>
        <v>139485.70165208008</v>
      </c>
      <c r="AC7" s="632">
        <f t="shared" si="0"/>
        <v>140908.93903910302</v>
      </c>
      <c r="AD7" s="632">
        <f t="shared" si="0"/>
        <v>142092.28811448909</v>
      </c>
      <c r="AE7" s="632">
        <f t="shared" si="0"/>
        <v>143517.57823928</v>
      </c>
      <c r="AF7" s="632">
        <f t="shared" si="0"/>
        <v>144569.96165568574</v>
      </c>
      <c r="AG7" s="632">
        <f t="shared" si="0"/>
        <v>147122.669945339</v>
      </c>
      <c r="AH7" s="632">
        <f t="shared" si="0"/>
        <v>149687.24087929292</v>
      </c>
      <c r="AI7" s="632">
        <f t="shared" si="0"/>
        <v>152257.34439734113</v>
      </c>
      <c r="AJ7" s="632">
        <f t="shared" si="0"/>
        <v>154093.29765415081</v>
      </c>
      <c r="AK7" s="632">
        <f t="shared" si="0"/>
        <v>155668.10374583286</v>
      </c>
      <c r="AL7" s="632">
        <f t="shared" si="0"/>
        <v>157226.63315226987</v>
      </c>
      <c r="AM7" s="632">
        <f t="shared" si="0"/>
        <v>159577.92443022184</v>
      </c>
      <c r="AN7" s="632">
        <f t="shared" si="0"/>
        <v>161451.67600709226</v>
      </c>
      <c r="AO7" s="632">
        <f t="shared" si="0"/>
        <v>162990.12045054283</v>
      </c>
      <c r="AP7" s="632">
        <f t="shared" si="0"/>
        <v>164209.42648639486</v>
      </c>
      <c r="AQ7" s="632">
        <f t="shared" si="0"/>
        <v>165612.39171608986</v>
      </c>
      <c r="AR7" s="632">
        <f t="shared" si="0"/>
        <v>166609.55892863194</v>
      </c>
      <c r="AS7" s="632">
        <f t="shared" si="0"/>
        <v>168903.78586501619</v>
      </c>
      <c r="AT7" s="632">
        <f t="shared" si="0"/>
        <v>171098.34981245699</v>
      </c>
      <c r="AU7" s="632">
        <f t="shared" si="0"/>
        <v>173192.92960970607</v>
      </c>
      <c r="AV7" s="632">
        <f t="shared" si="0"/>
        <v>174466.1873421754</v>
      </c>
      <c r="AW7" s="632">
        <f t="shared" si="0"/>
        <v>175713.06502428895</v>
      </c>
      <c r="AX7" s="632">
        <f t="shared" si="0"/>
        <v>176934.15318486455</v>
      </c>
      <c r="AY7" s="632">
        <f t="shared" si="0"/>
        <v>175075.78896219822</v>
      </c>
      <c r="AZ7" s="632">
        <f t="shared" si="0"/>
        <v>176403.32281303164</v>
      </c>
      <c r="BA7" s="632">
        <f t="shared" si="0"/>
        <v>177487.00723040607</v>
      </c>
      <c r="BB7" s="632">
        <f t="shared" si="0"/>
        <v>178344.88614880946</v>
      </c>
      <c r="BC7" s="632">
        <f t="shared" si="0"/>
        <v>179276.49828760559</v>
      </c>
      <c r="BD7" s="632">
        <f t="shared" si="0"/>
        <v>179939.47972758877</v>
      </c>
      <c r="BE7" s="632">
        <f t="shared" si="0"/>
        <v>181451.14921764543</v>
      </c>
      <c r="BF7" s="632">
        <f t="shared" si="0"/>
        <v>182797.16111541991</v>
      </c>
      <c r="BG7" s="632">
        <f t="shared" si="0"/>
        <v>183981.9503491754</v>
      </c>
      <c r="BH7" s="632">
        <f t="shared" si="0"/>
        <v>184708.49915053832</v>
      </c>
      <c r="BI7" s="632">
        <f t="shared" si="0"/>
        <v>185422.04868934964</v>
      </c>
      <c r="BJ7" s="632">
        <f t="shared" si="0"/>
        <v>186123.52301392099</v>
      </c>
      <c r="BK7" s="632">
        <f t="shared" si="0"/>
        <v>183097.40612535973</v>
      </c>
      <c r="BL7" s="632">
        <f t="shared" si="0"/>
        <v>183907.9336567627</v>
      </c>
      <c r="BM7" s="632">
        <f t="shared" si="0"/>
        <v>184577.250777301</v>
      </c>
      <c r="BN7" s="632">
        <f t="shared" si="0"/>
        <v>185114.27903971178</v>
      </c>
      <c r="BO7" s="632">
        <f t="shared" si="0"/>
        <v>185740.1832429365</v>
      </c>
      <c r="BP7" s="632">
        <f t="shared" si="0"/>
        <v>186193.22531237605</v>
      </c>
      <c r="BQ7" s="632">
        <f t="shared" si="0"/>
        <v>187246.19450942447</v>
      </c>
      <c r="BR7" s="632">
        <f t="shared" si="0"/>
        <v>188274.32885557311</v>
      </c>
      <c r="BS7" s="632">
        <f t="shared" si="0"/>
        <v>189286.87102127704</v>
      </c>
      <c r="BT7" s="632">
        <f t="shared" si="0"/>
        <v>189926.38369008628</v>
      </c>
      <c r="BU7" s="632">
        <f t="shared" si="0"/>
        <v>190573.03594263404</v>
      </c>
      <c r="BV7" s="632">
        <f t="shared" si="0"/>
        <v>191227.26043841415</v>
      </c>
      <c r="BW7" s="632">
        <f t="shared" si="0"/>
        <v>189711.93195056054</v>
      </c>
      <c r="BX7" s="632">
        <f t="shared" si="0"/>
        <v>190516.61336954447</v>
      </c>
      <c r="BY7" s="632">
        <f t="shared" si="0"/>
        <v>191197.02208399776</v>
      </c>
      <c r="BZ7" s="632">
        <f t="shared" si="0"/>
        <v>191753.03442841215</v>
      </c>
      <c r="CA7" s="632">
        <f t="shared" si="0"/>
        <v>192412.36003580372</v>
      </c>
      <c r="CB7" s="632">
        <f t="shared" ref="CB7:ED7" si="1">SUM(CB4:CB6)</f>
        <v>192895.06183856027</v>
      </c>
      <c r="CC7" s="632">
        <f t="shared" si="1"/>
        <v>194047.17717276112</v>
      </c>
      <c r="CD7" s="632">
        <f t="shared" si="1"/>
        <v>195194.35503880176</v>
      </c>
      <c r="CE7" s="632">
        <f t="shared" si="1"/>
        <v>196337.49419724196</v>
      </c>
      <c r="CF7" s="632">
        <f t="shared" si="1"/>
        <v>197062.87077453017</v>
      </c>
      <c r="CG7" s="632">
        <f t="shared" si="1"/>
        <v>197798.90474377043</v>
      </c>
      <c r="CH7" s="632">
        <f t="shared" si="1"/>
        <v>198545.32330662053</v>
      </c>
      <c r="CI7" s="632">
        <f t="shared" si="1"/>
        <v>195153.6156707122</v>
      </c>
      <c r="CJ7" s="632">
        <f t="shared" si="1"/>
        <v>196068.9050347195</v>
      </c>
      <c r="CK7" s="632">
        <f t="shared" si="1"/>
        <v>196842.32411297702</v>
      </c>
      <c r="CL7" s="632">
        <f t="shared" si="1"/>
        <v>197473.16746404395</v>
      </c>
      <c r="CM7" s="632">
        <f t="shared" si="1"/>
        <v>198219.82250708871</v>
      </c>
      <c r="CN7" s="632">
        <f t="shared" si="1"/>
        <v>198764.98877451074</v>
      </c>
      <c r="CO7" s="632">
        <f t="shared" si="1"/>
        <v>200063.43024028529</v>
      </c>
      <c r="CP7" s="632">
        <f t="shared" si="1"/>
        <v>201352.19718818399</v>
      </c>
      <c r="CQ7" s="632">
        <f t="shared" si="1"/>
        <v>202631.52115168079</v>
      </c>
      <c r="CR7" s="632">
        <f t="shared" si="1"/>
        <v>203440.16535491659</v>
      </c>
      <c r="CS7" s="632">
        <f t="shared" si="1"/>
        <v>204257.49442581789</v>
      </c>
      <c r="CT7" s="632">
        <f>SUM(CT4:CT6)</f>
        <v>50159472.776752628</v>
      </c>
      <c r="CU7" s="632">
        <f t="shared" si="1"/>
        <v>0</v>
      </c>
      <c r="CV7" s="632">
        <f t="shared" si="1"/>
        <v>0</v>
      </c>
      <c r="CW7" s="632">
        <f t="shared" si="1"/>
        <v>0</v>
      </c>
      <c r="CX7" s="632">
        <f t="shared" si="1"/>
        <v>0</v>
      </c>
      <c r="CY7" s="632">
        <f t="shared" si="1"/>
        <v>0</v>
      </c>
      <c r="CZ7" s="632">
        <f t="shared" si="1"/>
        <v>0</v>
      </c>
      <c r="DA7" s="632">
        <f t="shared" si="1"/>
        <v>0</v>
      </c>
      <c r="DB7" s="632">
        <f t="shared" si="1"/>
        <v>0</v>
      </c>
      <c r="DC7" s="632">
        <f t="shared" si="1"/>
        <v>0</v>
      </c>
      <c r="DD7" s="632">
        <f t="shared" si="1"/>
        <v>0</v>
      </c>
      <c r="DE7" s="632">
        <f t="shared" si="1"/>
        <v>0</v>
      </c>
      <c r="DF7" s="632">
        <f t="shared" si="1"/>
        <v>0</v>
      </c>
      <c r="DG7" s="632">
        <f t="shared" si="1"/>
        <v>0</v>
      </c>
      <c r="DH7" s="632">
        <f t="shared" si="1"/>
        <v>0</v>
      </c>
      <c r="DI7" s="632">
        <f t="shared" si="1"/>
        <v>0</v>
      </c>
      <c r="DJ7" s="632">
        <f t="shared" si="1"/>
        <v>0</v>
      </c>
      <c r="DK7" s="632">
        <f t="shared" si="1"/>
        <v>0</v>
      </c>
      <c r="DL7" s="632">
        <f t="shared" si="1"/>
        <v>0</v>
      </c>
      <c r="DM7" s="632">
        <f t="shared" si="1"/>
        <v>0</v>
      </c>
      <c r="DN7" s="632">
        <f t="shared" si="1"/>
        <v>0</v>
      </c>
      <c r="DO7" s="632">
        <f t="shared" si="1"/>
        <v>0</v>
      </c>
      <c r="DP7" s="632">
        <f t="shared" si="1"/>
        <v>0</v>
      </c>
      <c r="DQ7" s="632">
        <f t="shared" si="1"/>
        <v>0</v>
      </c>
      <c r="DR7" s="632">
        <f t="shared" si="1"/>
        <v>0</v>
      </c>
      <c r="DS7" s="632">
        <f t="shared" si="1"/>
        <v>0</v>
      </c>
      <c r="DT7" s="632">
        <f t="shared" si="1"/>
        <v>0</v>
      </c>
      <c r="DU7" s="632">
        <f t="shared" si="1"/>
        <v>0</v>
      </c>
      <c r="DV7" s="632">
        <f t="shared" si="1"/>
        <v>0</v>
      </c>
      <c r="DW7" s="632">
        <f t="shared" si="1"/>
        <v>0</v>
      </c>
      <c r="DX7" s="632">
        <f t="shared" si="1"/>
        <v>0</v>
      </c>
      <c r="DY7" s="632">
        <f t="shared" si="1"/>
        <v>0</v>
      </c>
      <c r="DZ7" s="632">
        <f t="shared" si="1"/>
        <v>0</v>
      </c>
      <c r="EA7" s="632">
        <f t="shared" si="1"/>
        <v>0</v>
      </c>
      <c r="EB7" s="632">
        <f t="shared" si="1"/>
        <v>0</v>
      </c>
      <c r="EC7" s="632">
        <f t="shared" si="1"/>
        <v>0</v>
      </c>
      <c r="ED7" s="632">
        <f t="shared" si="1"/>
        <v>0</v>
      </c>
      <c r="EE7" s="47"/>
    </row>
    <row r="8" spans="1:136">
      <c r="K8" s="1874"/>
      <c r="M8" s="1959"/>
      <c r="N8" s="1896"/>
      <c r="O8" s="1897"/>
      <c r="P8" s="1897"/>
      <c r="Q8" s="1897"/>
      <c r="R8" s="1897"/>
      <c r="S8" s="1897"/>
      <c r="T8" s="1897"/>
      <c r="U8" s="1897"/>
      <c r="V8" s="1897"/>
      <c r="W8" s="1897"/>
      <c r="X8" s="1897"/>
      <c r="Y8" s="1897"/>
      <c r="Z8" s="1897"/>
      <c r="AA8" s="1897"/>
      <c r="AB8" s="1897"/>
      <c r="AC8" s="1897"/>
      <c r="AD8" s="1897"/>
      <c r="AE8" s="1897"/>
      <c r="AF8" s="1897"/>
      <c r="AG8" s="1897"/>
      <c r="AH8" s="1897"/>
      <c r="AI8" s="1897"/>
      <c r="AJ8" s="1897"/>
      <c r="AK8" s="1897"/>
      <c r="AL8" s="1897"/>
      <c r="AM8" s="1897"/>
      <c r="AN8" s="1897"/>
      <c r="AO8" s="1897"/>
      <c r="AP8" s="1897"/>
      <c r="AQ8" s="1897"/>
      <c r="AR8" s="1897"/>
      <c r="AS8" s="1897"/>
      <c r="AT8" s="1897"/>
      <c r="AU8" s="1897"/>
      <c r="AV8" s="1897"/>
      <c r="AW8" s="1897"/>
      <c r="AX8" s="1897"/>
      <c r="AY8" s="1897"/>
      <c r="AZ8" s="1897"/>
      <c r="BA8" s="1897"/>
      <c r="BB8" s="1897"/>
      <c r="BC8" s="1897"/>
      <c r="BD8" s="1897"/>
      <c r="BE8" s="1897"/>
      <c r="BF8" s="1897"/>
      <c r="BG8" s="1897"/>
      <c r="BH8" s="1897"/>
      <c r="BI8" s="1897"/>
      <c r="BJ8" s="1897"/>
      <c r="BK8" s="1897"/>
      <c r="BL8" s="1897"/>
      <c r="BM8" s="1897"/>
      <c r="BN8" s="1897"/>
      <c r="BO8" s="1897"/>
      <c r="BP8" s="1897"/>
      <c r="BQ8" s="1897"/>
      <c r="BR8" s="1897"/>
      <c r="BS8" s="1897"/>
      <c r="BT8" s="1897"/>
      <c r="BU8" s="1897"/>
      <c r="BV8" s="1897"/>
      <c r="BW8" s="1897"/>
      <c r="BX8" s="1897"/>
      <c r="BY8" s="1897"/>
      <c r="BZ8" s="1897"/>
      <c r="CA8" s="1897"/>
      <c r="CB8" s="1897"/>
      <c r="CC8" s="1897"/>
      <c r="CD8" s="1897"/>
      <c r="CE8" s="1897"/>
      <c r="CF8" s="1897"/>
      <c r="CG8" s="1897"/>
      <c r="CH8" s="1897"/>
      <c r="CI8" s="1897"/>
      <c r="CJ8" s="1897"/>
      <c r="CK8" s="1897"/>
      <c r="CL8" s="1897"/>
      <c r="CM8" s="1897"/>
      <c r="CN8" s="1897"/>
      <c r="CO8" s="1897"/>
      <c r="CP8" s="1897"/>
      <c r="CQ8" s="1897"/>
      <c r="CR8" s="1897"/>
      <c r="CS8" s="1897"/>
      <c r="CT8" s="1897"/>
      <c r="CU8" s="1897"/>
      <c r="CV8" s="1897"/>
      <c r="CW8" s="1897"/>
      <c r="CX8" s="1897"/>
      <c r="CY8" s="1897"/>
      <c r="CZ8" s="1897"/>
      <c r="DA8" s="1897"/>
      <c r="DB8" s="1897"/>
      <c r="DC8" s="1897"/>
      <c r="DD8" s="1897"/>
      <c r="DE8" s="1897"/>
      <c r="DF8" s="1897"/>
      <c r="DG8" s="1897"/>
      <c r="DH8" s="1897"/>
      <c r="DI8" s="1897"/>
      <c r="DJ8" s="1897"/>
      <c r="DK8" s="1897"/>
      <c r="DL8" s="1897"/>
      <c r="DM8" s="1897"/>
      <c r="DN8" s="1897"/>
      <c r="DO8" s="1897"/>
      <c r="DP8" s="1897"/>
      <c r="DQ8" s="1897"/>
      <c r="DR8" s="1897"/>
      <c r="DS8" s="1897"/>
      <c r="DT8" s="1897"/>
      <c r="DU8" s="1897"/>
      <c r="DV8" s="1897"/>
      <c r="DW8" s="1897"/>
      <c r="DX8" s="1897"/>
      <c r="DY8" s="1897"/>
      <c r="DZ8" s="1897"/>
      <c r="EA8" s="1897"/>
      <c r="EB8" s="1897"/>
      <c r="EC8" s="1897"/>
      <c r="ED8" s="1897"/>
      <c r="EE8" s="47"/>
    </row>
    <row r="9" spans="1:136">
      <c r="K9" s="1874"/>
      <c r="M9" s="1889" t="s">
        <v>1033</v>
      </c>
      <c r="N9" s="1684"/>
      <c r="O9" s="1685">
        <f>O4+'Cash Flow_Monthly'!E174</f>
        <v>123929.13049333263</v>
      </c>
      <c r="P9" s="1685">
        <f>P4+'Cash Flow_Monthly'!F174</f>
        <v>124157.60827494966</v>
      </c>
      <c r="Q9" s="1685">
        <f>Q4+'Cash Flow_Monthly'!G174</f>
        <v>124392.93977467378</v>
      </c>
      <c r="R9" s="1685">
        <f>R4+'Cash Flow_Monthly'!H174</f>
        <v>124622.10814992528</v>
      </c>
      <c r="S9" s="1685">
        <f>S4+'Cash Flow_Monthly'!I174</f>
        <v>125106.0633390552</v>
      </c>
      <c r="T9" s="1685">
        <f>T4+'Cash Flow_Monthly'!J174</f>
        <v>125492.74369438161</v>
      </c>
      <c r="U9" s="1685">
        <f>U4+'Cash Flow_Monthly'!K174</f>
        <v>126822.93722404787</v>
      </c>
      <c r="V9" s="1685">
        <f>V4+'Cash Flow_Monthly'!L174</f>
        <v>128410.83522470444</v>
      </c>
      <c r="W9" s="1685">
        <f>W4+'Cash Flow_Monthly'!M174</f>
        <v>130106.58358687258</v>
      </c>
      <c r="X9" s="1685">
        <f>X4+'Cash Flow_Monthly'!N174</f>
        <v>131429.1080203825</v>
      </c>
      <c r="Y9" s="1685">
        <f>Y4+'Cash Flow_Monthly'!O174</f>
        <v>132593.32608873449</v>
      </c>
      <c r="Z9" s="1685">
        <f>Z4+'Cash Flow_Monthly'!P174</f>
        <v>133817.73400588002</v>
      </c>
      <c r="AA9" s="1685">
        <f>AA4+'Cash Flow_Monthly'!Q174</f>
        <v>137844.684237151</v>
      </c>
      <c r="AB9" s="1685">
        <f>AB4+'Cash Flow_Monthly'!R174</f>
        <v>139485.70165208008</v>
      </c>
      <c r="AC9" s="1685">
        <f>AC4+'Cash Flow_Monthly'!S174</f>
        <v>140908.93903910302</v>
      </c>
      <c r="AD9" s="1685">
        <f>AD4+'Cash Flow_Monthly'!T174</f>
        <v>142092.28811448909</v>
      </c>
      <c r="AE9" s="1685">
        <f>AE4+'Cash Flow_Monthly'!U174</f>
        <v>143517.57823928</v>
      </c>
      <c r="AF9" s="1685">
        <f>AF4+'Cash Flow_Monthly'!V174</f>
        <v>144569.96165568574</v>
      </c>
      <c r="AG9" s="1685">
        <f>AG4+'Cash Flow_Monthly'!W174</f>
        <v>147122.669945339</v>
      </c>
      <c r="AH9" s="1685">
        <f>AH4+'Cash Flow_Monthly'!X174</f>
        <v>149687.24087929292</v>
      </c>
      <c r="AI9" s="1685">
        <f>AI4+'Cash Flow_Monthly'!Y174</f>
        <v>152257.34439734113</v>
      </c>
      <c r="AJ9" s="1685">
        <f>AJ4+'Cash Flow_Monthly'!Z174</f>
        <v>154093.29765415081</v>
      </c>
      <c r="AK9" s="1685">
        <f>AK4+'Cash Flow_Monthly'!AA174</f>
        <v>155668.10374583286</v>
      </c>
      <c r="AL9" s="1685">
        <f>AL4+'Cash Flow_Monthly'!AB174</f>
        <v>157226.63315226987</v>
      </c>
      <c r="AM9" s="1685">
        <f>AM4+'Cash Flow_Monthly'!AC174</f>
        <v>159577.92443022184</v>
      </c>
      <c r="AN9" s="1685">
        <f>AN4+'Cash Flow_Monthly'!AD174</f>
        <v>161451.67600709226</v>
      </c>
      <c r="AO9" s="1685">
        <f>AO4+'Cash Flow_Monthly'!AE174</f>
        <v>162990.12045054283</v>
      </c>
      <c r="AP9" s="1685">
        <f>AP4+'Cash Flow_Monthly'!AF174</f>
        <v>164209.42648639486</v>
      </c>
      <c r="AQ9" s="1685">
        <f>AQ4+'Cash Flow_Monthly'!AG174</f>
        <v>165612.39171608986</v>
      </c>
      <c r="AR9" s="1685">
        <f>AR4+'Cash Flow_Monthly'!AH174</f>
        <v>166609.55892863194</v>
      </c>
      <c r="AS9" s="1685">
        <f>AS4+'Cash Flow_Monthly'!AI174</f>
        <v>168903.78586501619</v>
      </c>
      <c r="AT9" s="1685">
        <f>AT4+'Cash Flow_Monthly'!AJ174</f>
        <v>171098.34981245699</v>
      </c>
      <c r="AU9" s="1685">
        <f>AU4+'Cash Flow_Monthly'!AK174</f>
        <v>173192.92960970607</v>
      </c>
      <c r="AV9" s="1685">
        <f>AV4+'Cash Flow_Monthly'!AL174</f>
        <v>174466.1873421754</v>
      </c>
      <c r="AW9" s="1685">
        <f>AW4+'Cash Flow_Monthly'!AM174</f>
        <v>175713.06502428895</v>
      </c>
      <c r="AX9" s="1685">
        <f>AX4+'Cash Flow_Monthly'!AN174</f>
        <v>176934.15318486455</v>
      </c>
      <c r="AY9" s="1685">
        <f>AY4+'Cash Flow_Monthly'!AO174</f>
        <v>175075.78896219822</v>
      </c>
      <c r="AZ9" s="1685">
        <f>AZ4+'Cash Flow_Monthly'!AP174</f>
        <v>176403.32281303164</v>
      </c>
      <c r="BA9" s="1685">
        <f>BA4+'Cash Flow_Monthly'!AQ174</f>
        <v>177487.00723040607</v>
      </c>
      <c r="BB9" s="1685">
        <f>BB4+'Cash Flow_Monthly'!AR174</f>
        <v>178344.88614880946</v>
      </c>
      <c r="BC9" s="1685">
        <f>BC4+'Cash Flow_Monthly'!AS174</f>
        <v>179276.49828760559</v>
      </c>
      <c r="BD9" s="1685">
        <f>BD4+'Cash Flow_Monthly'!AT174</f>
        <v>179939.47972758877</v>
      </c>
      <c r="BE9" s="1685">
        <f>BE4+'Cash Flow_Monthly'!AU174</f>
        <v>181451.14921764543</v>
      </c>
      <c r="BF9" s="1685">
        <f>BF4+'Cash Flow_Monthly'!AV174</f>
        <v>182797.16111541991</v>
      </c>
      <c r="BG9" s="1685">
        <f>BG4+'Cash Flow_Monthly'!AW174</f>
        <v>183981.9503491754</v>
      </c>
      <c r="BH9" s="1685">
        <f>BH4+'Cash Flow_Monthly'!AX174</f>
        <v>184708.49915053832</v>
      </c>
      <c r="BI9" s="1685">
        <f>BI4+'Cash Flow_Monthly'!AY174</f>
        <v>185422.04868934964</v>
      </c>
      <c r="BJ9" s="1685">
        <f>BJ4+'Cash Flow_Monthly'!AZ174</f>
        <v>186123.52301392099</v>
      </c>
      <c r="BK9" s="1685">
        <f>BK4+'Cash Flow_Monthly'!BA174</f>
        <v>183097.40612535973</v>
      </c>
      <c r="BL9" s="1685">
        <f>BL4+'Cash Flow_Monthly'!BB174</f>
        <v>183907.9336567627</v>
      </c>
      <c r="BM9" s="1685">
        <f>BM4+'Cash Flow_Monthly'!BC174</f>
        <v>184577.250777301</v>
      </c>
      <c r="BN9" s="1685">
        <f>BN4+'Cash Flow_Monthly'!BD174</f>
        <v>185114.27903971178</v>
      </c>
      <c r="BO9" s="1685">
        <f>BO4+'Cash Flow_Monthly'!BE174</f>
        <v>185740.1832429365</v>
      </c>
      <c r="BP9" s="1685">
        <f>BP4+'Cash Flow_Monthly'!BF174</f>
        <v>186193.22531237605</v>
      </c>
      <c r="BQ9" s="1685">
        <f>BQ4+'Cash Flow_Monthly'!BG174</f>
        <v>187246.19450942447</v>
      </c>
      <c r="BR9" s="1685">
        <f>BR4+'Cash Flow_Monthly'!BH174</f>
        <v>188274.32885557311</v>
      </c>
      <c r="BS9" s="1685">
        <f>BS4+'Cash Flow_Monthly'!BI174</f>
        <v>189286.87102127704</v>
      </c>
      <c r="BT9" s="1685">
        <f>BT4+'Cash Flow_Monthly'!BJ174</f>
        <v>189926.38369008628</v>
      </c>
      <c r="BU9" s="1685">
        <f>BU4+'Cash Flow_Monthly'!BK174</f>
        <v>190573.03594263404</v>
      </c>
      <c r="BV9" s="1685">
        <f>BV4+'Cash Flow_Monthly'!BL174</f>
        <v>191227.26043841415</v>
      </c>
      <c r="BW9" s="1685">
        <f>BW4+'Cash Flow_Monthly'!BM174</f>
        <v>189711.93195056054</v>
      </c>
      <c r="BX9" s="1685">
        <f>BX4+'Cash Flow_Monthly'!BN174</f>
        <v>190516.61336954447</v>
      </c>
      <c r="BY9" s="1685">
        <f>BY4+'Cash Flow_Monthly'!BO174</f>
        <v>191197.02208399776</v>
      </c>
      <c r="BZ9" s="1685">
        <f>BZ4+'Cash Flow_Monthly'!BP174</f>
        <v>191753.03442841215</v>
      </c>
      <c r="CA9" s="1685">
        <f>CA4+'Cash Flow_Monthly'!BQ174</f>
        <v>192412.36003580372</v>
      </c>
      <c r="CB9" s="1685">
        <f>CB4+'Cash Flow_Monthly'!BR174</f>
        <v>192895.06183856027</v>
      </c>
      <c r="CC9" s="1685">
        <f>CC4+'Cash Flow_Monthly'!BS174</f>
        <v>194047.17717276112</v>
      </c>
      <c r="CD9" s="1685">
        <f>CD4+'Cash Flow_Monthly'!BT174</f>
        <v>195194.35503880176</v>
      </c>
      <c r="CE9" s="1685">
        <f>CE4+'Cash Flow_Monthly'!BU174</f>
        <v>196337.49419724196</v>
      </c>
      <c r="CF9" s="1685">
        <f>CF4+'Cash Flow_Monthly'!BV174</f>
        <v>197062.87077453017</v>
      </c>
      <c r="CG9" s="1685">
        <f>CG4+'Cash Flow_Monthly'!BW174</f>
        <v>197798.90474377043</v>
      </c>
      <c r="CH9" s="1685">
        <f>CH4+'Cash Flow_Monthly'!BX174</f>
        <v>198545.32330662053</v>
      </c>
      <c r="CI9" s="1685">
        <f>CI4+'Cash Flow_Monthly'!BY174</f>
        <v>195153.6156707122</v>
      </c>
      <c r="CJ9" s="1685">
        <f>CJ4+'Cash Flow_Monthly'!BZ174</f>
        <v>196068.9050347195</v>
      </c>
      <c r="CK9" s="1685">
        <f>CK4+'Cash Flow_Monthly'!CA174</f>
        <v>196842.32411297702</v>
      </c>
      <c r="CL9" s="1685">
        <f>CL4+'Cash Flow_Monthly'!CB174</f>
        <v>197473.16746404395</v>
      </c>
      <c r="CM9" s="1685">
        <f>CM4+'Cash Flow_Monthly'!CC174</f>
        <v>198219.82250708871</v>
      </c>
      <c r="CN9" s="1685">
        <f>CN4+'Cash Flow_Monthly'!CD174</f>
        <v>198764.98877451074</v>
      </c>
      <c r="CO9" s="1685">
        <f>CO4+'Cash Flow_Monthly'!CE174</f>
        <v>200063.43024028529</v>
      </c>
      <c r="CP9" s="1685">
        <f>CP4+'Cash Flow_Monthly'!CF174</f>
        <v>201352.19718818399</v>
      </c>
      <c r="CQ9" s="1685">
        <f>CQ4+'Cash Flow_Monthly'!CG174</f>
        <v>202631.52115168079</v>
      </c>
      <c r="CR9" s="1685">
        <f>CR4+'Cash Flow_Monthly'!CH174</f>
        <v>203440.16535491659</v>
      </c>
      <c r="CS9" s="1685">
        <f>CS4+'Cash Flow_Monthly'!CI174</f>
        <v>204257.49442581789</v>
      </c>
      <c r="CT9" s="1685">
        <f>CT4+'Cash Flow_Monthly'!CJ174</f>
        <v>205083.13628046779</v>
      </c>
      <c r="CU9" s="1685">
        <f>CU4+'Cash Flow_Monthly'!CK174</f>
        <v>0</v>
      </c>
      <c r="CV9" s="1685">
        <f>CV4+'Cash Flow_Monthly'!CL174</f>
        <v>0</v>
      </c>
      <c r="CW9" s="1685">
        <f>CW4+'Cash Flow_Monthly'!CM174</f>
        <v>0</v>
      </c>
      <c r="CX9" s="1685">
        <f>CX4+'Cash Flow_Monthly'!CN174</f>
        <v>0</v>
      </c>
      <c r="CY9" s="1685">
        <f>CY4+'Cash Flow_Monthly'!CO174</f>
        <v>0</v>
      </c>
      <c r="CZ9" s="1685">
        <f>CZ4+'Cash Flow_Monthly'!CP174</f>
        <v>0</v>
      </c>
      <c r="DA9" s="1685">
        <f>DA4+'Cash Flow_Monthly'!CQ174</f>
        <v>0</v>
      </c>
      <c r="DB9" s="1685">
        <f>DB4+'Cash Flow_Monthly'!CR174</f>
        <v>0</v>
      </c>
      <c r="DC9" s="1685">
        <f>DC4+'Cash Flow_Monthly'!CS174</f>
        <v>0</v>
      </c>
      <c r="DD9" s="1685">
        <f>DD4+'Cash Flow_Monthly'!CT174</f>
        <v>0</v>
      </c>
      <c r="DE9" s="1685">
        <f>DE4+'Cash Flow_Monthly'!CU174</f>
        <v>0</v>
      </c>
      <c r="DF9" s="1685">
        <f>DF4+'Cash Flow_Monthly'!CV174</f>
        <v>0</v>
      </c>
      <c r="DG9" s="1685">
        <f>DG4+'Cash Flow_Monthly'!CW174</f>
        <v>0</v>
      </c>
      <c r="DH9" s="1685">
        <f>DH4+'Cash Flow_Monthly'!CX174</f>
        <v>0</v>
      </c>
      <c r="DI9" s="1685">
        <f>DI4+'Cash Flow_Monthly'!CY174</f>
        <v>0</v>
      </c>
      <c r="DJ9" s="1685">
        <f>DJ4+'Cash Flow_Monthly'!CZ174</f>
        <v>0</v>
      </c>
      <c r="DK9" s="1685">
        <f>DK4+'Cash Flow_Monthly'!DA174</f>
        <v>0</v>
      </c>
      <c r="DL9" s="1685">
        <f>DL4+'Cash Flow_Monthly'!DB174</f>
        <v>0</v>
      </c>
      <c r="DM9" s="1685">
        <f>DM4+'Cash Flow_Monthly'!DC174</f>
        <v>0</v>
      </c>
      <c r="DN9" s="1685">
        <f>DN4+'Cash Flow_Monthly'!DD174</f>
        <v>0</v>
      </c>
      <c r="DO9" s="1685">
        <f>DO4+'Cash Flow_Monthly'!DE174</f>
        <v>0</v>
      </c>
      <c r="DP9" s="1685">
        <f>DP4+'Cash Flow_Monthly'!DF174</f>
        <v>0</v>
      </c>
      <c r="DQ9" s="1685">
        <f>DQ4+'Cash Flow_Monthly'!DG174</f>
        <v>0</v>
      </c>
      <c r="DR9" s="1685">
        <f>DR4+'Cash Flow_Monthly'!DH174</f>
        <v>0</v>
      </c>
      <c r="DS9" s="1685">
        <f>DS4+'Cash Flow_Monthly'!DI174</f>
        <v>0</v>
      </c>
      <c r="DT9" s="1685">
        <f>DT4+'Cash Flow_Monthly'!DJ174</f>
        <v>0</v>
      </c>
      <c r="DU9" s="1685">
        <f>DU4+'Cash Flow_Monthly'!DK174</f>
        <v>0</v>
      </c>
      <c r="DV9" s="1685">
        <f>DV4+'Cash Flow_Monthly'!DL174</f>
        <v>0</v>
      </c>
      <c r="DW9" s="1685">
        <f>DW4+'Cash Flow_Monthly'!DM174</f>
        <v>0</v>
      </c>
      <c r="DX9" s="1685">
        <f>DX4+'Cash Flow_Monthly'!DN174</f>
        <v>0</v>
      </c>
      <c r="DY9" s="1685">
        <f>DY4+'Cash Flow_Monthly'!DO174</f>
        <v>0</v>
      </c>
      <c r="DZ9" s="1685">
        <f>DZ4+'Cash Flow_Monthly'!DP174</f>
        <v>0</v>
      </c>
      <c r="EA9" s="1685">
        <f>EA4+'Cash Flow_Monthly'!DQ174</f>
        <v>0</v>
      </c>
      <c r="EB9" s="1685">
        <f>EB4+'Cash Flow_Monthly'!DR174</f>
        <v>0</v>
      </c>
      <c r="EC9" s="1685">
        <f>EC4+'Cash Flow_Monthly'!DS174</f>
        <v>0</v>
      </c>
      <c r="ED9" s="1685">
        <f>ED4+'Cash Flow_Monthly'!DT174</f>
        <v>0</v>
      </c>
      <c r="EE9" s="47"/>
    </row>
    <row r="10" spans="1:136">
      <c r="K10" s="1874"/>
      <c r="M10" s="1889" t="s">
        <v>1034</v>
      </c>
      <c r="N10" s="1684"/>
      <c r="O10" s="1685">
        <f>O5+'Cash Flow_Monthly'!E176</f>
        <v>0</v>
      </c>
      <c r="P10" s="1685">
        <f>P5+'Cash Flow_Monthly'!F176</f>
        <v>0</v>
      </c>
      <c r="Q10" s="1685">
        <f>Q5+'Cash Flow_Monthly'!G176</f>
        <v>0</v>
      </c>
      <c r="R10" s="1685">
        <f>R5+'Cash Flow_Monthly'!H176</f>
        <v>0</v>
      </c>
      <c r="S10" s="1685">
        <f>S5+'Cash Flow_Monthly'!I176</f>
        <v>0</v>
      </c>
      <c r="T10" s="1685">
        <f>T5+'Cash Flow_Monthly'!J176</f>
        <v>0</v>
      </c>
      <c r="U10" s="1685">
        <f>U5+'Cash Flow_Monthly'!K176</f>
        <v>0</v>
      </c>
      <c r="V10" s="1685">
        <f>V5+'Cash Flow_Monthly'!L176</f>
        <v>0</v>
      </c>
      <c r="W10" s="1685">
        <f>W5+'Cash Flow_Monthly'!M176</f>
        <v>0</v>
      </c>
      <c r="X10" s="1685">
        <f>X5+'Cash Flow_Monthly'!N176</f>
        <v>0</v>
      </c>
      <c r="Y10" s="1685">
        <f>Y5+'Cash Flow_Monthly'!O176</f>
        <v>0</v>
      </c>
      <c r="Z10" s="1685">
        <f>Z5+'Cash Flow_Monthly'!P176</f>
        <v>0</v>
      </c>
      <c r="AA10" s="1685">
        <f>AA5+'Cash Flow_Monthly'!Q176</f>
        <v>0</v>
      </c>
      <c r="AB10" s="1685">
        <f>AB5+'Cash Flow_Monthly'!R176</f>
        <v>0</v>
      </c>
      <c r="AC10" s="1685">
        <f>AC5+'Cash Flow_Monthly'!S176</f>
        <v>0</v>
      </c>
      <c r="AD10" s="1685">
        <f>AD5+'Cash Flow_Monthly'!T176</f>
        <v>0</v>
      </c>
      <c r="AE10" s="1685">
        <f>AE5+'Cash Flow_Monthly'!U176</f>
        <v>0</v>
      </c>
      <c r="AF10" s="1685">
        <f>AF5+'Cash Flow_Monthly'!V176</f>
        <v>0</v>
      </c>
      <c r="AG10" s="1685">
        <f>AG5+'Cash Flow_Monthly'!W176</f>
        <v>0</v>
      </c>
      <c r="AH10" s="1685">
        <f>AH5+'Cash Flow_Monthly'!X176</f>
        <v>0</v>
      </c>
      <c r="AI10" s="1685">
        <f>AI5+'Cash Flow_Monthly'!Y176</f>
        <v>0</v>
      </c>
      <c r="AJ10" s="1685">
        <f>AJ5+'Cash Flow_Monthly'!Z176</f>
        <v>0</v>
      </c>
      <c r="AK10" s="1685">
        <f>AK5+'Cash Flow_Monthly'!AA176</f>
        <v>0</v>
      </c>
      <c r="AL10" s="1685">
        <f>AL5+'Cash Flow_Monthly'!AB176</f>
        <v>0</v>
      </c>
      <c r="AM10" s="1685">
        <f>AM5+'Cash Flow_Monthly'!AC176</f>
        <v>0</v>
      </c>
      <c r="AN10" s="1685">
        <f>AN5+'Cash Flow_Monthly'!AD176</f>
        <v>0</v>
      </c>
      <c r="AO10" s="1685">
        <f>AO5+'Cash Flow_Monthly'!AE176</f>
        <v>0</v>
      </c>
      <c r="AP10" s="1685">
        <f>AP5+'Cash Flow_Monthly'!AF176</f>
        <v>0</v>
      </c>
      <c r="AQ10" s="1685">
        <f>AQ5+'Cash Flow_Monthly'!AG176</f>
        <v>0</v>
      </c>
      <c r="AR10" s="1685">
        <f>AR5+'Cash Flow_Monthly'!AH176</f>
        <v>0</v>
      </c>
      <c r="AS10" s="1685">
        <f>AS5+'Cash Flow_Monthly'!AI176</f>
        <v>0</v>
      </c>
      <c r="AT10" s="1685">
        <f>AT5+'Cash Flow_Monthly'!AJ176</f>
        <v>0</v>
      </c>
      <c r="AU10" s="1685">
        <f>AU5+'Cash Flow_Monthly'!AK176</f>
        <v>0</v>
      </c>
      <c r="AV10" s="1685">
        <f>AV5+'Cash Flow_Monthly'!AL176</f>
        <v>0</v>
      </c>
      <c r="AW10" s="1685">
        <f>AW5+'Cash Flow_Monthly'!AM176</f>
        <v>0</v>
      </c>
      <c r="AX10" s="1685">
        <f>AX5+'Cash Flow_Monthly'!AN176</f>
        <v>0</v>
      </c>
      <c r="AY10" s="1685">
        <f>AY5+'Cash Flow_Monthly'!AO176</f>
        <v>0</v>
      </c>
      <c r="AZ10" s="1685">
        <f>AZ5+'Cash Flow_Monthly'!AP176</f>
        <v>0</v>
      </c>
      <c r="BA10" s="1685">
        <f>BA5+'Cash Flow_Monthly'!AQ176</f>
        <v>0</v>
      </c>
      <c r="BB10" s="1685">
        <f>BB5+'Cash Flow_Monthly'!AR176</f>
        <v>0</v>
      </c>
      <c r="BC10" s="1685">
        <f>BC5+'Cash Flow_Monthly'!AS176</f>
        <v>0</v>
      </c>
      <c r="BD10" s="1685">
        <f>BD5+'Cash Flow_Monthly'!AT176</f>
        <v>0</v>
      </c>
      <c r="BE10" s="1685">
        <f>BE5+'Cash Flow_Monthly'!AU176</f>
        <v>0</v>
      </c>
      <c r="BF10" s="1685">
        <f>BF5+'Cash Flow_Monthly'!AV176</f>
        <v>0</v>
      </c>
      <c r="BG10" s="1685">
        <f>BG5+'Cash Flow_Monthly'!AW176</f>
        <v>0</v>
      </c>
      <c r="BH10" s="1685">
        <f>BH5+'Cash Flow_Monthly'!AX176</f>
        <v>0</v>
      </c>
      <c r="BI10" s="1685">
        <f>BI5+'Cash Flow_Monthly'!AY176</f>
        <v>0</v>
      </c>
      <c r="BJ10" s="1685">
        <f>BJ5+'Cash Flow_Monthly'!AZ176</f>
        <v>0</v>
      </c>
      <c r="BK10" s="1685">
        <f>BK5+'Cash Flow_Monthly'!BA176</f>
        <v>0</v>
      </c>
      <c r="BL10" s="1685">
        <f>BL5+'Cash Flow_Monthly'!BB176</f>
        <v>0</v>
      </c>
      <c r="BM10" s="1685">
        <f>BM5+'Cash Flow_Monthly'!BC176</f>
        <v>0</v>
      </c>
      <c r="BN10" s="1685">
        <f>BN5+'Cash Flow_Monthly'!BD176</f>
        <v>0</v>
      </c>
      <c r="BO10" s="1685">
        <f>BO5+'Cash Flow_Monthly'!BE176</f>
        <v>0</v>
      </c>
      <c r="BP10" s="1685">
        <f>BP5+'Cash Flow_Monthly'!BF176</f>
        <v>0</v>
      </c>
      <c r="BQ10" s="1685">
        <f>BQ5+'Cash Flow_Monthly'!BG176</f>
        <v>0</v>
      </c>
      <c r="BR10" s="1685">
        <f>BR5+'Cash Flow_Monthly'!BH176</f>
        <v>0</v>
      </c>
      <c r="BS10" s="1685">
        <f>BS5+'Cash Flow_Monthly'!BI176</f>
        <v>0</v>
      </c>
      <c r="BT10" s="1685">
        <f>BT5+'Cash Flow_Monthly'!BJ176</f>
        <v>0</v>
      </c>
      <c r="BU10" s="1685">
        <f>BU5+'Cash Flow_Monthly'!BK176</f>
        <v>0</v>
      </c>
      <c r="BV10" s="1685">
        <f>BV5+'Cash Flow_Monthly'!BL176</f>
        <v>0</v>
      </c>
      <c r="BW10" s="1685">
        <f>BW5+'Cash Flow_Monthly'!BM176</f>
        <v>0</v>
      </c>
      <c r="BX10" s="1685">
        <f>BX5+'Cash Flow_Monthly'!BN176</f>
        <v>0</v>
      </c>
      <c r="BY10" s="1685">
        <f>BY5+'Cash Flow_Monthly'!BO176</f>
        <v>0</v>
      </c>
      <c r="BZ10" s="1685">
        <f>BZ5+'Cash Flow_Monthly'!BP176</f>
        <v>0</v>
      </c>
      <c r="CA10" s="1685">
        <f>CA5+'Cash Flow_Monthly'!BQ176</f>
        <v>0</v>
      </c>
      <c r="CB10" s="1685">
        <f>CB5+'Cash Flow_Monthly'!BR176</f>
        <v>0</v>
      </c>
      <c r="CC10" s="1685">
        <f>CC5+'Cash Flow_Monthly'!BS176</f>
        <v>0</v>
      </c>
      <c r="CD10" s="1685">
        <f>CD5+'Cash Flow_Monthly'!BT176</f>
        <v>0</v>
      </c>
      <c r="CE10" s="1685">
        <f>CE5+'Cash Flow_Monthly'!BU176</f>
        <v>0</v>
      </c>
      <c r="CF10" s="1685">
        <f>CF5+'Cash Flow_Monthly'!BV176</f>
        <v>0</v>
      </c>
      <c r="CG10" s="1685">
        <f>CG5+'Cash Flow_Monthly'!BW176</f>
        <v>0</v>
      </c>
      <c r="CH10" s="1685">
        <f>CH5+'Cash Flow_Monthly'!BX176</f>
        <v>0</v>
      </c>
      <c r="CI10" s="1685">
        <f>CI5+'Cash Flow_Monthly'!BY176</f>
        <v>0</v>
      </c>
      <c r="CJ10" s="1685">
        <f>CJ5+'Cash Flow_Monthly'!BZ176</f>
        <v>0</v>
      </c>
      <c r="CK10" s="1685">
        <f>CK5+'Cash Flow_Monthly'!CA176</f>
        <v>0</v>
      </c>
      <c r="CL10" s="1685">
        <f>CL5+'Cash Flow_Monthly'!CB176</f>
        <v>0</v>
      </c>
      <c r="CM10" s="1685">
        <f>CM5+'Cash Flow_Monthly'!CC176</f>
        <v>0</v>
      </c>
      <c r="CN10" s="1685">
        <f>CN5+'Cash Flow_Monthly'!CD176</f>
        <v>0</v>
      </c>
      <c r="CO10" s="1685">
        <f>CO5+'Cash Flow_Monthly'!CE176</f>
        <v>0</v>
      </c>
      <c r="CP10" s="1685">
        <f>CP5+'Cash Flow_Monthly'!CF176</f>
        <v>0</v>
      </c>
      <c r="CQ10" s="1685">
        <f>CQ5+'Cash Flow_Monthly'!CG176</f>
        <v>0</v>
      </c>
      <c r="CR10" s="1685">
        <f>CR5+'Cash Flow_Monthly'!CH176</f>
        <v>0</v>
      </c>
      <c r="CS10" s="1685">
        <f>CS5+'Cash Flow_Monthly'!CI176</f>
        <v>0</v>
      </c>
      <c r="CT10" s="1685">
        <f>CT5+'Cash Flow_Monthly'!CJ176</f>
        <v>49954389.640472159</v>
      </c>
      <c r="CU10" s="1685">
        <f>CU5+'Cash Flow_Monthly'!CK176</f>
        <v>0</v>
      </c>
      <c r="CV10" s="1685">
        <f>CV5+'Cash Flow_Monthly'!CL176</f>
        <v>0</v>
      </c>
      <c r="CW10" s="1685">
        <f>CW5+'Cash Flow_Monthly'!CM176</f>
        <v>0</v>
      </c>
      <c r="CX10" s="1685">
        <f>CX5+'Cash Flow_Monthly'!CN176</f>
        <v>0</v>
      </c>
      <c r="CY10" s="1685">
        <f>CY5+'Cash Flow_Monthly'!CO176</f>
        <v>0</v>
      </c>
      <c r="CZ10" s="1685">
        <f>CZ5+'Cash Flow_Monthly'!CP176</f>
        <v>0</v>
      </c>
      <c r="DA10" s="1685">
        <f>DA5+'Cash Flow_Monthly'!CQ176</f>
        <v>0</v>
      </c>
      <c r="DB10" s="1685">
        <f>DB5+'Cash Flow_Monthly'!CR176</f>
        <v>0</v>
      </c>
      <c r="DC10" s="1685">
        <f>DC5+'Cash Flow_Monthly'!CS176</f>
        <v>0</v>
      </c>
      <c r="DD10" s="1685">
        <f>DD5+'Cash Flow_Monthly'!CT176</f>
        <v>0</v>
      </c>
      <c r="DE10" s="1685">
        <f>DE5+'Cash Flow_Monthly'!CU176</f>
        <v>0</v>
      </c>
      <c r="DF10" s="1685">
        <f>DF5+'Cash Flow_Monthly'!CV176</f>
        <v>0</v>
      </c>
      <c r="DG10" s="1685">
        <f>DG5+'Cash Flow_Monthly'!CW176</f>
        <v>0</v>
      </c>
      <c r="DH10" s="1685">
        <f>DH5+'Cash Flow_Monthly'!CX176</f>
        <v>0</v>
      </c>
      <c r="DI10" s="1685">
        <f>DI5+'Cash Flow_Monthly'!CY176</f>
        <v>0</v>
      </c>
      <c r="DJ10" s="1685">
        <f>DJ5+'Cash Flow_Monthly'!CZ176</f>
        <v>0</v>
      </c>
      <c r="DK10" s="1685">
        <f>DK5+'Cash Flow_Monthly'!DA176</f>
        <v>0</v>
      </c>
      <c r="DL10" s="1685">
        <f>DL5+'Cash Flow_Monthly'!DB176</f>
        <v>0</v>
      </c>
      <c r="DM10" s="1685">
        <f>DM5+'Cash Flow_Monthly'!DC176</f>
        <v>0</v>
      </c>
      <c r="DN10" s="1685">
        <f>DN5+'Cash Flow_Monthly'!DD176</f>
        <v>0</v>
      </c>
      <c r="DO10" s="1685">
        <f>DO5+'Cash Flow_Monthly'!DE176</f>
        <v>0</v>
      </c>
      <c r="DP10" s="1685">
        <f>DP5+'Cash Flow_Monthly'!DF176</f>
        <v>0</v>
      </c>
      <c r="DQ10" s="1685">
        <f>DQ5+'Cash Flow_Monthly'!DG176</f>
        <v>0</v>
      </c>
      <c r="DR10" s="1685">
        <f>DR5+'Cash Flow_Monthly'!DH176</f>
        <v>0</v>
      </c>
      <c r="DS10" s="1685">
        <f>DS5+'Cash Flow_Monthly'!DI176</f>
        <v>0</v>
      </c>
      <c r="DT10" s="1685">
        <f>DT5+'Cash Flow_Monthly'!DJ176</f>
        <v>0</v>
      </c>
      <c r="DU10" s="1685">
        <f>DU5+'Cash Flow_Monthly'!DK176</f>
        <v>0</v>
      </c>
      <c r="DV10" s="1685">
        <f>DV5+'Cash Flow_Monthly'!DL176</f>
        <v>0</v>
      </c>
      <c r="DW10" s="1685">
        <f>DW5+'Cash Flow_Monthly'!DM176</f>
        <v>0</v>
      </c>
      <c r="DX10" s="1685">
        <f>DX5+'Cash Flow_Monthly'!DN176</f>
        <v>0</v>
      </c>
      <c r="DY10" s="1685">
        <f>DY5+'Cash Flow_Monthly'!DO176</f>
        <v>0</v>
      </c>
      <c r="DZ10" s="1685">
        <f>DZ5+'Cash Flow_Monthly'!DP176</f>
        <v>0</v>
      </c>
      <c r="EA10" s="1685">
        <f>EA5+'Cash Flow_Monthly'!DQ176</f>
        <v>0</v>
      </c>
      <c r="EB10" s="1685">
        <f>EB5+'Cash Flow_Monthly'!DR176</f>
        <v>0</v>
      </c>
      <c r="EC10" s="1685">
        <f>EC5+'Cash Flow_Monthly'!DS176</f>
        <v>0</v>
      </c>
      <c r="ED10" s="1685">
        <f>ED5+'Cash Flow_Monthly'!DT176</f>
        <v>0</v>
      </c>
      <c r="EE10" s="47"/>
    </row>
    <row r="11" spans="1:136">
      <c r="F11" s="118"/>
      <c r="K11" s="1874"/>
      <c r="M11" s="1889" t="s">
        <v>962</v>
      </c>
      <c r="N11" s="1684"/>
      <c r="O11" s="1685">
        <f>-'Cash Flow_Monthly'!E171</f>
        <v>0</v>
      </c>
      <c r="P11" s="1685">
        <f>-'Cash Flow_Monthly'!F171</f>
        <v>0</v>
      </c>
      <c r="Q11" s="1685">
        <f>-'Cash Flow_Monthly'!G171</f>
        <v>0</v>
      </c>
      <c r="R11" s="1685">
        <f>-'Cash Flow_Monthly'!H171</f>
        <v>0</v>
      </c>
      <c r="S11" s="1685">
        <f>-'Cash Flow_Monthly'!I171</f>
        <v>0</v>
      </c>
      <c r="T11" s="1685">
        <f>-'Cash Flow_Monthly'!J171</f>
        <v>0</v>
      </c>
      <c r="U11" s="1685">
        <f>-'Cash Flow_Monthly'!K171</f>
        <v>0</v>
      </c>
      <c r="V11" s="1685">
        <f>-'Cash Flow_Monthly'!L171</f>
        <v>0</v>
      </c>
      <c r="W11" s="1685">
        <f>-'Cash Flow_Monthly'!M171</f>
        <v>0</v>
      </c>
      <c r="X11" s="1685">
        <f>-'Cash Flow_Monthly'!N171</f>
        <v>0</v>
      </c>
      <c r="Y11" s="1685">
        <f>-'Cash Flow_Monthly'!O171</f>
        <v>0</v>
      </c>
      <c r="Z11" s="1685">
        <f>-'Cash Flow_Monthly'!P171</f>
        <v>0</v>
      </c>
      <c r="AA11" s="1685">
        <f>-'Cash Flow_Monthly'!Q171</f>
        <v>0</v>
      </c>
      <c r="AB11" s="1685">
        <f>-'Cash Flow_Monthly'!R171</f>
        <v>0</v>
      </c>
      <c r="AC11" s="1685">
        <f>-'Cash Flow_Monthly'!S171</f>
        <v>0</v>
      </c>
      <c r="AD11" s="1685">
        <f>-'Cash Flow_Monthly'!T171</f>
        <v>0</v>
      </c>
      <c r="AE11" s="1685">
        <f>-'Cash Flow_Monthly'!U171</f>
        <v>0</v>
      </c>
      <c r="AF11" s="1685">
        <f>-'Cash Flow_Monthly'!V171</f>
        <v>0</v>
      </c>
      <c r="AG11" s="1685">
        <f>-'Cash Flow_Monthly'!W171</f>
        <v>0</v>
      </c>
      <c r="AH11" s="1685">
        <f>-'Cash Flow_Monthly'!X171</f>
        <v>0</v>
      </c>
      <c r="AI11" s="1685">
        <f>-'Cash Flow_Monthly'!Y171</f>
        <v>0</v>
      </c>
      <c r="AJ11" s="1685">
        <f>-'Cash Flow_Monthly'!Z171</f>
        <v>0</v>
      </c>
      <c r="AK11" s="1685">
        <f>-'Cash Flow_Monthly'!AA171</f>
        <v>0</v>
      </c>
      <c r="AL11" s="1685">
        <f>-'Cash Flow_Monthly'!AB171</f>
        <v>0</v>
      </c>
      <c r="AM11" s="1685">
        <f>-'Cash Flow_Monthly'!AC171</f>
        <v>0</v>
      </c>
      <c r="AN11" s="1685">
        <f>-'Cash Flow_Monthly'!AD171</f>
        <v>0</v>
      </c>
      <c r="AO11" s="1685">
        <f>-'Cash Flow_Monthly'!AE171</f>
        <v>0</v>
      </c>
      <c r="AP11" s="1685">
        <f>-'Cash Flow_Monthly'!AF171</f>
        <v>0</v>
      </c>
      <c r="AQ11" s="1685">
        <f>-'Cash Flow_Monthly'!AG171</f>
        <v>0</v>
      </c>
      <c r="AR11" s="1685">
        <f>-'Cash Flow_Monthly'!AH171</f>
        <v>0</v>
      </c>
      <c r="AS11" s="1685">
        <f>-'Cash Flow_Monthly'!AI171</f>
        <v>0</v>
      </c>
      <c r="AT11" s="1685">
        <f>-'Cash Flow_Monthly'!AJ171</f>
        <v>0</v>
      </c>
      <c r="AU11" s="1685">
        <f>-'Cash Flow_Monthly'!AK171</f>
        <v>0</v>
      </c>
      <c r="AV11" s="1685">
        <f>-'Cash Flow_Monthly'!AL171</f>
        <v>0</v>
      </c>
      <c r="AW11" s="1685">
        <f>-'Cash Flow_Monthly'!AM171</f>
        <v>0</v>
      </c>
      <c r="AX11" s="1685">
        <f>-'Cash Flow_Monthly'!AN171</f>
        <v>0</v>
      </c>
      <c r="AY11" s="1685">
        <f>-'Cash Flow_Monthly'!AO171</f>
        <v>0</v>
      </c>
      <c r="AZ11" s="1685">
        <f>-'Cash Flow_Monthly'!AP171</f>
        <v>0</v>
      </c>
      <c r="BA11" s="1685">
        <f>-'Cash Flow_Monthly'!AQ171</f>
        <v>0</v>
      </c>
      <c r="BB11" s="1685">
        <f>-'Cash Flow_Monthly'!AR171</f>
        <v>0</v>
      </c>
      <c r="BC11" s="1685">
        <f>-'Cash Flow_Monthly'!AS171</f>
        <v>0</v>
      </c>
      <c r="BD11" s="1685">
        <f>-'Cash Flow_Monthly'!AT171</f>
        <v>0</v>
      </c>
      <c r="BE11" s="1685">
        <f>-'Cash Flow_Monthly'!AU171</f>
        <v>0</v>
      </c>
      <c r="BF11" s="1685">
        <f>-'Cash Flow_Monthly'!AV171</f>
        <v>0</v>
      </c>
      <c r="BG11" s="1685">
        <f>-'Cash Flow_Monthly'!AW171</f>
        <v>0</v>
      </c>
      <c r="BH11" s="1685">
        <f>-'Cash Flow_Monthly'!AX171</f>
        <v>0</v>
      </c>
      <c r="BI11" s="1685">
        <f>-'Cash Flow_Monthly'!AY171</f>
        <v>0</v>
      </c>
      <c r="BJ11" s="1685">
        <f>-'Cash Flow_Monthly'!AZ171</f>
        <v>0</v>
      </c>
      <c r="BK11" s="1685">
        <f>-'Cash Flow_Monthly'!BA171</f>
        <v>0</v>
      </c>
      <c r="BL11" s="1685">
        <f>-'Cash Flow_Monthly'!BB171</f>
        <v>0</v>
      </c>
      <c r="BM11" s="1685">
        <f>-'Cash Flow_Monthly'!BC171</f>
        <v>0</v>
      </c>
      <c r="BN11" s="1685">
        <f>-'Cash Flow_Monthly'!BD171</f>
        <v>0</v>
      </c>
      <c r="BO11" s="1685">
        <f>-'Cash Flow_Monthly'!BE171</f>
        <v>0</v>
      </c>
      <c r="BP11" s="1685">
        <f>-'Cash Flow_Monthly'!BF171</f>
        <v>0</v>
      </c>
      <c r="BQ11" s="1685">
        <f>-'Cash Flow_Monthly'!BG171</f>
        <v>0</v>
      </c>
      <c r="BR11" s="1685">
        <f>-'Cash Flow_Monthly'!BH171</f>
        <v>0</v>
      </c>
      <c r="BS11" s="1685">
        <f>-'Cash Flow_Monthly'!BI171</f>
        <v>0</v>
      </c>
      <c r="BT11" s="1685">
        <f>-'Cash Flow_Monthly'!BJ171</f>
        <v>0</v>
      </c>
      <c r="BU11" s="1685">
        <f>-'Cash Flow_Monthly'!BK171</f>
        <v>0</v>
      </c>
      <c r="BV11" s="1685">
        <f>-'Cash Flow_Monthly'!BL171</f>
        <v>0</v>
      </c>
      <c r="BW11" s="1685">
        <f>-'Cash Flow_Monthly'!BM171</f>
        <v>0</v>
      </c>
      <c r="BX11" s="1685">
        <f>-'Cash Flow_Monthly'!BN171</f>
        <v>0</v>
      </c>
      <c r="BY11" s="1685">
        <f>-'Cash Flow_Monthly'!BO171</f>
        <v>0</v>
      </c>
      <c r="BZ11" s="1685">
        <f>-'Cash Flow_Monthly'!BP171</f>
        <v>0</v>
      </c>
      <c r="CA11" s="1685">
        <f>-'Cash Flow_Monthly'!BQ171</f>
        <v>0</v>
      </c>
      <c r="CB11" s="1685">
        <f>-'Cash Flow_Monthly'!BR171</f>
        <v>0</v>
      </c>
      <c r="CC11" s="1685">
        <f>-'Cash Flow_Monthly'!BS171</f>
        <v>0</v>
      </c>
      <c r="CD11" s="1685">
        <f>-'Cash Flow_Monthly'!BT171</f>
        <v>0</v>
      </c>
      <c r="CE11" s="1685">
        <f>-'Cash Flow_Monthly'!BU171</f>
        <v>0</v>
      </c>
      <c r="CF11" s="1685">
        <f>-'Cash Flow_Monthly'!BV171</f>
        <v>0</v>
      </c>
      <c r="CG11" s="1685">
        <f>-'Cash Flow_Monthly'!BW171</f>
        <v>0</v>
      </c>
      <c r="CH11" s="1685">
        <f>-'Cash Flow_Monthly'!BX171</f>
        <v>0</v>
      </c>
      <c r="CI11" s="1685">
        <f>-'Cash Flow_Monthly'!BY171</f>
        <v>0</v>
      </c>
      <c r="CJ11" s="1685">
        <f>-'Cash Flow_Monthly'!BZ171</f>
        <v>0</v>
      </c>
      <c r="CK11" s="1685">
        <f>-'Cash Flow_Monthly'!CA171</f>
        <v>0</v>
      </c>
      <c r="CL11" s="1685">
        <f>-'Cash Flow_Monthly'!CB171</f>
        <v>0</v>
      </c>
      <c r="CM11" s="1685">
        <f>-'Cash Flow_Monthly'!CC171</f>
        <v>0</v>
      </c>
      <c r="CN11" s="1685">
        <f>-'Cash Flow_Monthly'!CD171</f>
        <v>0</v>
      </c>
      <c r="CO11" s="1685">
        <f>-'Cash Flow_Monthly'!CE171</f>
        <v>0</v>
      </c>
      <c r="CP11" s="1685">
        <f>-'Cash Flow_Monthly'!CF171</f>
        <v>0</v>
      </c>
      <c r="CQ11" s="1685">
        <f>-'Cash Flow_Monthly'!CG171</f>
        <v>0</v>
      </c>
      <c r="CR11" s="1685">
        <f>-'Cash Flow_Monthly'!CH171</f>
        <v>0</v>
      </c>
      <c r="CS11" s="1685">
        <f>-'Cash Flow_Monthly'!CI171</f>
        <v>0</v>
      </c>
      <c r="CT11" s="1685">
        <f>-'Cash Flow_Monthly'!CJ171</f>
        <v>0</v>
      </c>
      <c r="CU11" s="1685">
        <f>-'Cash Flow_Monthly'!CK171</f>
        <v>0</v>
      </c>
      <c r="CV11" s="1685">
        <f>-'Cash Flow_Monthly'!CL171</f>
        <v>0</v>
      </c>
      <c r="CW11" s="1685">
        <f>-'Cash Flow_Monthly'!CM171</f>
        <v>0</v>
      </c>
      <c r="CX11" s="1685">
        <f>-'Cash Flow_Monthly'!CN171</f>
        <v>0</v>
      </c>
      <c r="CY11" s="1685">
        <f>-'Cash Flow_Monthly'!CO171</f>
        <v>0</v>
      </c>
      <c r="CZ11" s="1685">
        <f>-'Cash Flow_Monthly'!CP171</f>
        <v>0</v>
      </c>
      <c r="DA11" s="1685">
        <f>-'Cash Flow_Monthly'!CQ171</f>
        <v>0</v>
      </c>
      <c r="DB11" s="1685">
        <f>-'Cash Flow_Monthly'!CR171</f>
        <v>0</v>
      </c>
      <c r="DC11" s="1685">
        <f>-'Cash Flow_Monthly'!CS171</f>
        <v>0</v>
      </c>
      <c r="DD11" s="1685">
        <f>-'Cash Flow_Monthly'!CT171</f>
        <v>0</v>
      </c>
      <c r="DE11" s="1685">
        <f>-'Cash Flow_Monthly'!CU171</f>
        <v>0</v>
      </c>
      <c r="DF11" s="1685">
        <f>-'Cash Flow_Monthly'!CV171</f>
        <v>0</v>
      </c>
      <c r="DG11" s="1685">
        <f>-'Cash Flow_Monthly'!CW171</f>
        <v>0</v>
      </c>
      <c r="DH11" s="1685">
        <f>-'Cash Flow_Monthly'!CX171</f>
        <v>0</v>
      </c>
      <c r="DI11" s="1685">
        <f>-'Cash Flow_Monthly'!CY171</f>
        <v>0</v>
      </c>
      <c r="DJ11" s="1685">
        <f>-'Cash Flow_Monthly'!CZ171</f>
        <v>0</v>
      </c>
      <c r="DK11" s="1685">
        <f>-'Cash Flow_Monthly'!DA171</f>
        <v>0</v>
      </c>
      <c r="DL11" s="1685">
        <f>-'Cash Flow_Monthly'!DB171</f>
        <v>0</v>
      </c>
      <c r="DM11" s="1685">
        <f>-'Cash Flow_Monthly'!DC171</f>
        <v>0</v>
      </c>
      <c r="DN11" s="1685">
        <f>-'Cash Flow_Monthly'!DD171</f>
        <v>0</v>
      </c>
      <c r="DO11" s="1685">
        <f>-'Cash Flow_Monthly'!DE171</f>
        <v>0</v>
      </c>
      <c r="DP11" s="1685">
        <f>-'Cash Flow_Monthly'!DF171</f>
        <v>0</v>
      </c>
      <c r="DQ11" s="1685">
        <f>-'Cash Flow_Monthly'!DG171</f>
        <v>0</v>
      </c>
      <c r="DR11" s="1685">
        <f>-'Cash Flow_Monthly'!DH171</f>
        <v>0</v>
      </c>
      <c r="DS11" s="1685">
        <f>-'Cash Flow_Monthly'!DI171</f>
        <v>0</v>
      </c>
      <c r="DT11" s="1685">
        <f>-'Cash Flow_Monthly'!DJ171</f>
        <v>0</v>
      </c>
      <c r="DU11" s="1685">
        <f>-'Cash Flow_Monthly'!DK171</f>
        <v>0</v>
      </c>
      <c r="DV11" s="1685">
        <f>-'Cash Flow_Monthly'!DL171</f>
        <v>0</v>
      </c>
      <c r="DW11" s="1685">
        <f>-'Cash Flow_Monthly'!DM171</f>
        <v>0</v>
      </c>
      <c r="DX11" s="1685">
        <f>-'Cash Flow_Monthly'!DN171</f>
        <v>0</v>
      </c>
      <c r="DY11" s="1685">
        <f>-'Cash Flow_Monthly'!DO171</f>
        <v>0</v>
      </c>
      <c r="DZ11" s="1685">
        <f>-'Cash Flow_Monthly'!DP171</f>
        <v>0</v>
      </c>
      <c r="EA11" s="1685">
        <f>-'Cash Flow_Monthly'!DQ171</f>
        <v>0</v>
      </c>
      <c r="EB11" s="1685">
        <f>-'Cash Flow_Monthly'!DR171</f>
        <v>0</v>
      </c>
      <c r="EC11" s="1685">
        <f>-'Cash Flow_Monthly'!DS171</f>
        <v>0</v>
      </c>
      <c r="ED11" s="1685">
        <f>-'Cash Flow_Monthly'!DT171</f>
        <v>0</v>
      </c>
      <c r="EE11" s="47"/>
    </row>
    <row r="12" spans="1:136" s="1" customFormat="1">
      <c r="J12"/>
      <c r="M12" s="1888" t="s">
        <v>1035</v>
      </c>
      <c r="N12" s="1431">
        <f>F20+'Project Summary'!E24</f>
        <v>-35271000</v>
      </c>
      <c r="O12" s="632">
        <f>SUM(O9:O11)</f>
        <v>123929.13049333263</v>
      </c>
      <c r="P12" s="632">
        <f t="shared" ref="P12:CA12" si="2">SUM(P9:P11)</f>
        <v>124157.60827494966</v>
      </c>
      <c r="Q12" s="632">
        <f t="shared" si="2"/>
        <v>124392.93977467378</v>
      </c>
      <c r="R12" s="632">
        <f t="shared" si="2"/>
        <v>124622.10814992528</v>
      </c>
      <c r="S12" s="632">
        <f t="shared" si="2"/>
        <v>125106.0633390552</v>
      </c>
      <c r="T12" s="632">
        <f t="shared" si="2"/>
        <v>125492.74369438161</v>
      </c>
      <c r="U12" s="632">
        <f t="shared" si="2"/>
        <v>126822.93722404787</v>
      </c>
      <c r="V12" s="632">
        <f t="shared" si="2"/>
        <v>128410.83522470444</v>
      </c>
      <c r="W12" s="632">
        <f t="shared" si="2"/>
        <v>130106.58358687258</v>
      </c>
      <c r="X12" s="632">
        <f t="shared" si="2"/>
        <v>131429.1080203825</v>
      </c>
      <c r="Y12" s="632">
        <f t="shared" si="2"/>
        <v>132593.32608873449</v>
      </c>
      <c r="Z12" s="632">
        <f t="shared" si="2"/>
        <v>133817.73400588002</v>
      </c>
      <c r="AA12" s="632">
        <f t="shared" si="2"/>
        <v>137844.684237151</v>
      </c>
      <c r="AB12" s="632">
        <f t="shared" si="2"/>
        <v>139485.70165208008</v>
      </c>
      <c r="AC12" s="632">
        <f t="shared" si="2"/>
        <v>140908.93903910302</v>
      </c>
      <c r="AD12" s="632">
        <f t="shared" si="2"/>
        <v>142092.28811448909</v>
      </c>
      <c r="AE12" s="632">
        <f t="shared" si="2"/>
        <v>143517.57823928</v>
      </c>
      <c r="AF12" s="632">
        <f t="shared" si="2"/>
        <v>144569.96165568574</v>
      </c>
      <c r="AG12" s="632">
        <f t="shared" si="2"/>
        <v>147122.669945339</v>
      </c>
      <c r="AH12" s="632">
        <f t="shared" si="2"/>
        <v>149687.24087929292</v>
      </c>
      <c r="AI12" s="632">
        <f t="shared" si="2"/>
        <v>152257.34439734113</v>
      </c>
      <c r="AJ12" s="632">
        <f t="shared" si="2"/>
        <v>154093.29765415081</v>
      </c>
      <c r="AK12" s="632">
        <f t="shared" si="2"/>
        <v>155668.10374583286</v>
      </c>
      <c r="AL12" s="632">
        <f t="shared" si="2"/>
        <v>157226.63315226987</v>
      </c>
      <c r="AM12" s="632">
        <f t="shared" si="2"/>
        <v>159577.92443022184</v>
      </c>
      <c r="AN12" s="632">
        <f t="shared" si="2"/>
        <v>161451.67600709226</v>
      </c>
      <c r="AO12" s="632">
        <f t="shared" si="2"/>
        <v>162990.12045054283</v>
      </c>
      <c r="AP12" s="632">
        <f t="shared" si="2"/>
        <v>164209.42648639486</v>
      </c>
      <c r="AQ12" s="632">
        <f t="shared" si="2"/>
        <v>165612.39171608986</v>
      </c>
      <c r="AR12" s="632">
        <f t="shared" si="2"/>
        <v>166609.55892863194</v>
      </c>
      <c r="AS12" s="632">
        <f t="shared" si="2"/>
        <v>168903.78586501619</v>
      </c>
      <c r="AT12" s="632">
        <f t="shared" si="2"/>
        <v>171098.34981245699</v>
      </c>
      <c r="AU12" s="632">
        <f t="shared" si="2"/>
        <v>173192.92960970607</v>
      </c>
      <c r="AV12" s="632">
        <f t="shared" si="2"/>
        <v>174466.1873421754</v>
      </c>
      <c r="AW12" s="632">
        <f t="shared" si="2"/>
        <v>175713.06502428895</v>
      </c>
      <c r="AX12" s="632">
        <f t="shared" si="2"/>
        <v>176934.15318486455</v>
      </c>
      <c r="AY12" s="632">
        <f t="shared" si="2"/>
        <v>175075.78896219822</v>
      </c>
      <c r="AZ12" s="632">
        <f t="shared" si="2"/>
        <v>176403.32281303164</v>
      </c>
      <c r="BA12" s="632">
        <f t="shared" si="2"/>
        <v>177487.00723040607</v>
      </c>
      <c r="BB12" s="632">
        <f t="shared" si="2"/>
        <v>178344.88614880946</v>
      </c>
      <c r="BC12" s="632">
        <f t="shared" si="2"/>
        <v>179276.49828760559</v>
      </c>
      <c r="BD12" s="632">
        <f t="shared" si="2"/>
        <v>179939.47972758877</v>
      </c>
      <c r="BE12" s="632">
        <f t="shared" si="2"/>
        <v>181451.14921764543</v>
      </c>
      <c r="BF12" s="632">
        <f t="shared" si="2"/>
        <v>182797.16111541991</v>
      </c>
      <c r="BG12" s="632">
        <f t="shared" si="2"/>
        <v>183981.9503491754</v>
      </c>
      <c r="BH12" s="632">
        <f t="shared" si="2"/>
        <v>184708.49915053832</v>
      </c>
      <c r="BI12" s="632">
        <f t="shared" si="2"/>
        <v>185422.04868934964</v>
      </c>
      <c r="BJ12" s="632">
        <f t="shared" si="2"/>
        <v>186123.52301392099</v>
      </c>
      <c r="BK12" s="632">
        <f t="shared" si="2"/>
        <v>183097.40612535973</v>
      </c>
      <c r="BL12" s="632">
        <f t="shared" si="2"/>
        <v>183907.9336567627</v>
      </c>
      <c r="BM12" s="632">
        <f t="shared" si="2"/>
        <v>184577.250777301</v>
      </c>
      <c r="BN12" s="632">
        <f t="shared" si="2"/>
        <v>185114.27903971178</v>
      </c>
      <c r="BO12" s="632">
        <f t="shared" si="2"/>
        <v>185740.1832429365</v>
      </c>
      <c r="BP12" s="632">
        <f t="shared" si="2"/>
        <v>186193.22531237605</v>
      </c>
      <c r="BQ12" s="632">
        <f t="shared" si="2"/>
        <v>187246.19450942447</v>
      </c>
      <c r="BR12" s="632">
        <f t="shared" si="2"/>
        <v>188274.32885557311</v>
      </c>
      <c r="BS12" s="632">
        <f t="shared" si="2"/>
        <v>189286.87102127704</v>
      </c>
      <c r="BT12" s="632">
        <f t="shared" si="2"/>
        <v>189926.38369008628</v>
      </c>
      <c r="BU12" s="632">
        <f t="shared" si="2"/>
        <v>190573.03594263404</v>
      </c>
      <c r="BV12" s="632">
        <f t="shared" si="2"/>
        <v>191227.26043841415</v>
      </c>
      <c r="BW12" s="632">
        <f t="shared" si="2"/>
        <v>189711.93195056054</v>
      </c>
      <c r="BX12" s="632">
        <f t="shared" si="2"/>
        <v>190516.61336954447</v>
      </c>
      <c r="BY12" s="632">
        <f t="shared" si="2"/>
        <v>191197.02208399776</v>
      </c>
      <c r="BZ12" s="632">
        <f t="shared" si="2"/>
        <v>191753.03442841215</v>
      </c>
      <c r="CA12" s="632">
        <f t="shared" si="2"/>
        <v>192412.36003580372</v>
      </c>
      <c r="CB12" s="632">
        <f t="shared" ref="CB12:ED12" si="3">SUM(CB9:CB11)</f>
        <v>192895.06183856027</v>
      </c>
      <c r="CC12" s="632">
        <f t="shared" si="3"/>
        <v>194047.17717276112</v>
      </c>
      <c r="CD12" s="632">
        <f t="shared" si="3"/>
        <v>195194.35503880176</v>
      </c>
      <c r="CE12" s="632">
        <f t="shared" si="3"/>
        <v>196337.49419724196</v>
      </c>
      <c r="CF12" s="632">
        <f t="shared" si="3"/>
        <v>197062.87077453017</v>
      </c>
      <c r="CG12" s="632">
        <f t="shared" si="3"/>
        <v>197798.90474377043</v>
      </c>
      <c r="CH12" s="632">
        <f t="shared" si="3"/>
        <v>198545.32330662053</v>
      </c>
      <c r="CI12" s="632">
        <f t="shared" si="3"/>
        <v>195153.6156707122</v>
      </c>
      <c r="CJ12" s="632">
        <f t="shared" si="3"/>
        <v>196068.9050347195</v>
      </c>
      <c r="CK12" s="632">
        <f t="shared" si="3"/>
        <v>196842.32411297702</v>
      </c>
      <c r="CL12" s="632">
        <f t="shared" si="3"/>
        <v>197473.16746404395</v>
      </c>
      <c r="CM12" s="632">
        <f t="shared" si="3"/>
        <v>198219.82250708871</v>
      </c>
      <c r="CN12" s="632">
        <f t="shared" si="3"/>
        <v>198764.98877451074</v>
      </c>
      <c r="CO12" s="632">
        <f t="shared" si="3"/>
        <v>200063.43024028529</v>
      </c>
      <c r="CP12" s="632">
        <f t="shared" si="3"/>
        <v>201352.19718818399</v>
      </c>
      <c r="CQ12" s="632">
        <f t="shared" si="3"/>
        <v>202631.52115168079</v>
      </c>
      <c r="CR12" s="632">
        <f t="shared" si="3"/>
        <v>203440.16535491659</v>
      </c>
      <c r="CS12" s="632">
        <f t="shared" si="3"/>
        <v>204257.49442581789</v>
      </c>
      <c r="CT12" s="632">
        <f t="shared" si="3"/>
        <v>50159472.776752628</v>
      </c>
      <c r="CU12" s="632">
        <f t="shared" si="3"/>
        <v>0</v>
      </c>
      <c r="CV12" s="632">
        <f t="shared" si="3"/>
        <v>0</v>
      </c>
      <c r="CW12" s="632">
        <f t="shared" si="3"/>
        <v>0</v>
      </c>
      <c r="CX12" s="632">
        <f t="shared" si="3"/>
        <v>0</v>
      </c>
      <c r="CY12" s="632">
        <f t="shared" si="3"/>
        <v>0</v>
      </c>
      <c r="CZ12" s="632">
        <f t="shared" si="3"/>
        <v>0</v>
      </c>
      <c r="DA12" s="632">
        <f t="shared" si="3"/>
        <v>0</v>
      </c>
      <c r="DB12" s="632">
        <f t="shared" si="3"/>
        <v>0</v>
      </c>
      <c r="DC12" s="632">
        <f t="shared" si="3"/>
        <v>0</v>
      </c>
      <c r="DD12" s="632">
        <f t="shared" si="3"/>
        <v>0</v>
      </c>
      <c r="DE12" s="632">
        <f t="shared" si="3"/>
        <v>0</v>
      </c>
      <c r="DF12" s="632">
        <f t="shared" si="3"/>
        <v>0</v>
      </c>
      <c r="DG12" s="632">
        <f t="shared" si="3"/>
        <v>0</v>
      </c>
      <c r="DH12" s="632">
        <f t="shared" si="3"/>
        <v>0</v>
      </c>
      <c r="DI12" s="632">
        <f t="shared" si="3"/>
        <v>0</v>
      </c>
      <c r="DJ12" s="632">
        <f t="shared" si="3"/>
        <v>0</v>
      </c>
      <c r="DK12" s="632">
        <f t="shared" si="3"/>
        <v>0</v>
      </c>
      <c r="DL12" s="632">
        <f t="shared" si="3"/>
        <v>0</v>
      </c>
      <c r="DM12" s="632">
        <f t="shared" si="3"/>
        <v>0</v>
      </c>
      <c r="DN12" s="632">
        <f t="shared" si="3"/>
        <v>0</v>
      </c>
      <c r="DO12" s="632">
        <f t="shared" si="3"/>
        <v>0</v>
      </c>
      <c r="DP12" s="632">
        <f t="shared" si="3"/>
        <v>0</v>
      </c>
      <c r="DQ12" s="632">
        <f t="shared" si="3"/>
        <v>0</v>
      </c>
      <c r="DR12" s="632">
        <f t="shared" si="3"/>
        <v>0</v>
      </c>
      <c r="DS12" s="632">
        <f t="shared" si="3"/>
        <v>0</v>
      </c>
      <c r="DT12" s="632">
        <f t="shared" si="3"/>
        <v>0</v>
      </c>
      <c r="DU12" s="632">
        <f t="shared" si="3"/>
        <v>0</v>
      </c>
      <c r="DV12" s="632">
        <f t="shared" si="3"/>
        <v>0</v>
      </c>
      <c r="DW12" s="632">
        <f t="shared" si="3"/>
        <v>0</v>
      </c>
      <c r="DX12" s="632">
        <f t="shared" si="3"/>
        <v>0</v>
      </c>
      <c r="DY12" s="632">
        <f t="shared" si="3"/>
        <v>0</v>
      </c>
      <c r="DZ12" s="632">
        <f t="shared" si="3"/>
        <v>0</v>
      </c>
      <c r="EA12" s="632">
        <f t="shared" si="3"/>
        <v>0</v>
      </c>
      <c r="EB12" s="632">
        <f t="shared" si="3"/>
        <v>0</v>
      </c>
      <c r="EC12" s="632">
        <f t="shared" si="3"/>
        <v>0</v>
      </c>
      <c r="ED12" s="632">
        <f t="shared" si="3"/>
        <v>0</v>
      </c>
      <c r="EE12" s="47"/>
      <c r="EF12"/>
    </row>
    <row r="13" spans="1:136" s="1" customFormat="1">
      <c r="J13"/>
      <c r="M13" s="645"/>
      <c r="N13" s="1427"/>
      <c r="O13" s="578"/>
      <c r="P13" s="32"/>
      <c r="EE13" s="74"/>
    </row>
    <row r="14" spans="1:136" s="3" customFormat="1">
      <c r="A14" s="350" t="s">
        <v>1037</v>
      </c>
      <c r="B14" s="402"/>
      <c r="C14" s="402"/>
      <c r="D14" s="375" t="s">
        <v>312</v>
      </c>
      <c r="E14" s="375"/>
      <c r="F14" s="403" t="s">
        <v>604</v>
      </c>
      <c r="G14" s="403" t="s">
        <v>627</v>
      </c>
      <c r="H14" s="375" t="s">
        <v>38</v>
      </c>
      <c r="I14" s="375" t="s">
        <v>313</v>
      </c>
      <c r="J14" s="375" t="s">
        <v>971</v>
      </c>
      <c r="K14" s="375" t="s">
        <v>626</v>
      </c>
      <c r="L14" s="1"/>
      <c r="M14" s="1593"/>
      <c r="N14" s="1592" t="s">
        <v>604</v>
      </c>
      <c r="O14" s="1424" t="s">
        <v>601</v>
      </c>
      <c r="P14" s="407"/>
      <c r="Q14" s="407"/>
      <c r="R14" s="407"/>
      <c r="S14" s="407"/>
      <c r="T14" s="407"/>
      <c r="U14" s="407"/>
      <c r="V14" s="407"/>
      <c r="W14" s="407"/>
      <c r="X14" s="407"/>
      <c r="Y14" s="407"/>
      <c r="Z14" s="407"/>
      <c r="AA14" s="407"/>
      <c r="AB14" s="407"/>
      <c r="AC14" s="407"/>
      <c r="AD14" s="407"/>
      <c r="AE14" s="407"/>
      <c r="AF14" s="407"/>
      <c r="AG14" s="407"/>
      <c r="AH14" s="407"/>
      <c r="AI14" s="407"/>
      <c r="AJ14" s="407"/>
      <c r="AK14" s="407"/>
      <c r="AL14" s="407"/>
      <c r="AM14" s="407"/>
      <c r="AN14" s="407"/>
      <c r="AO14" s="407"/>
      <c r="AP14" s="407"/>
      <c r="AQ14" s="407"/>
      <c r="AR14" s="407"/>
      <c r="AS14" s="407"/>
      <c r="AT14" s="407"/>
      <c r="AU14" s="407"/>
      <c r="AV14" s="407"/>
      <c r="AW14" s="407"/>
      <c r="AX14" s="407"/>
      <c r="AY14" s="407"/>
      <c r="AZ14" s="407"/>
      <c r="BA14" s="407"/>
      <c r="BB14" s="407"/>
      <c r="BC14" s="407"/>
      <c r="BD14" s="407"/>
      <c r="BE14" s="407"/>
      <c r="BF14" s="407"/>
      <c r="BG14" s="407"/>
      <c r="BH14" s="407"/>
      <c r="BI14" s="407"/>
      <c r="BJ14" s="407"/>
      <c r="BK14" s="407"/>
      <c r="BL14" s="407"/>
      <c r="BM14" s="407"/>
      <c r="BN14" s="407"/>
      <c r="BO14" s="407"/>
      <c r="BP14" s="407"/>
      <c r="BQ14" s="407"/>
      <c r="BR14" s="407"/>
      <c r="BS14" s="407"/>
      <c r="BT14" s="407"/>
      <c r="BU14" s="407"/>
      <c r="BV14" s="407"/>
      <c r="BW14" s="407"/>
      <c r="BX14" s="407"/>
      <c r="BY14" s="407"/>
      <c r="BZ14" s="407"/>
      <c r="CA14" s="407"/>
      <c r="CB14" s="407"/>
      <c r="CC14" s="407"/>
      <c r="CD14" s="407"/>
      <c r="CE14" s="407"/>
      <c r="CF14" s="407"/>
      <c r="CG14" s="407"/>
      <c r="CH14" s="407"/>
      <c r="CI14" s="407"/>
      <c r="CJ14" s="407"/>
      <c r="CK14" s="407"/>
      <c r="CL14" s="407"/>
      <c r="CM14" s="407"/>
      <c r="CN14" s="407"/>
      <c r="CO14" s="407"/>
      <c r="CP14" s="407"/>
      <c r="CQ14" s="407"/>
      <c r="CR14" s="407"/>
      <c r="CS14" s="407"/>
      <c r="CT14" s="407"/>
      <c r="CU14" s="407"/>
      <c r="CV14" s="407"/>
      <c r="CW14" s="407"/>
      <c r="CX14" s="407"/>
      <c r="CY14" s="407"/>
      <c r="CZ14" s="407"/>
      <c r="DA14" s="407"/>
      <c r="DB14" s="407"/>
      <c r="DC14" s="407"/>
      <c r="DD14" s="407"/>
      <c r="DE14" s="407"/>
      <c r="DF14" s="407"/>
      <c r="DG14" s="407"/>
      <c r="DH14" s="407"/>
      <c r="DI14" s="407"/>
      <c r="DJ14" s="407"/>
      <c r="DK14" s="407"/>
      <c r="DL14" s="407"/>
      <c r="DM14" s="407"/>
      <c r="DN14" s="407"/>
      <c r="DO14" s="407"/>
      <c r="DP14" s="407"/>
      <c r="DQ14" s="407"/>
      <c r="DR14" s="407"/>
      <c r="DS14" s="407"/>
      <c r="DT14" s="407"/>
      <c r="DU14" s="407"/>
      <c r="DV14" s="407"/>
      <c r="DW14" s="407"/>
      <c r="DX14" s="407"/>
      <c r="DY14" s="407"/>
      <c r="DZ14" s="407"/>
      <c r="EA14" s="407"/>
      <c r="EB14" s="407"/>
      <c r="EC14" s="407"/>
      <c r="ED14" s="407"/>
      <c r="EE14" s="74"/>
      <c r="EF14" s="1"/>
    </row>
    <row r="15" spans="1:136" s="76" customFormat="1">
      <c r="A15" s="16"/>
      <c r="B15" s="7" t="str">
        <f>'Project Summary'!I12</f>
        <v>Sponsor</v>
      </c>
      <c r="C15"/>
      <c r="D15" s="661">
        <f>Waterfall_Levered!D15</f>
        <v>0.10000000000000002</v>
      </c>
      <c r="E15" s="224"/>
      <c r="F15" s="626">
        <f>D15*$F$20</f>
        <v>-3527100.0000000005</v>
      </c>
      <c r="G15" s="626">
        <f>SUM(O86:ED86)</f>
        <v>0</v>
      </c>
      <c r="H15" s="626">
        <f>SUM(O42:ED42,O45:ED45)</f>
        <v>1445911.3713909991</v>
      </c>
      <c r="I15" s="626">
        <f>SUM(85:85)</f>
        <v>3527100.1000000006</v>
      </c>
      <c r="J15" s="626">
        <f>SUM(150:150)</f>
        <v>1468338.9640472161</v>
      </c>
      <c r="K15" s="1445">
        <f>SUM(162:162)</f>
        <v>0</v>
      </c>
      <c r="L15"/>
      <c r="M15" s="646"/>
      <c r="N15" s="1429">
        <f>F15</f>
        <v>-3527100.0000000005</v>
      </c>
      <c r="O15" s="630">
        <f>O42</f>
        <v>12392.913049333265</v>
      </c>
      <c r="P15" s="630">
        <f t="shared" ref="P15:CA15" si="4">P42</f>
        <v>12415.760827494969</v>
      </c>
      <c r="Q15" s="630">
        <f t="shared" si="4"/>
        <v>12439.293977467381</v>
      </c>
      <c r="R15" s="630">
        <f t="shared" si="4"/>
        <v>12462.21081499253</v>
      </c>
      <c r="S15" s="630">
        <f t="shared" si="4"/>
        <v>12510.606333905522</v>
      </c>
      <c r="T15" s="630">
        <f t="shared" si="4"/>
        <v>12549.274369438164</v>
      </c>
      <c r="U15" s="630">
        <f t="shared" si="4"/>
        <v>12682.293722404789</v>
      </c>
      <c r="V15" s="630">
        <f t="shared" si="4"/>
        <v>12841.083522470446</v>
      </c>
      <c r="W15" s="630">
        <f t="shared" si="4"/>
        <v>13010.65835868726</v>
      </c>
      <c r="X15" s="630">
        <f t="shared" si="4"/>
        <v>13142.910802038252</v>
      </c>
      <c r="Y15" s="630">
        <f t="shared" si="4"/>
        <v>13259.332608873452</v>
      </c>
      <c r="Z15" s="630">
        <f t="shared" si="4"/>
        <v>13381.773400588005</v>
      </c>
      <c r="AA15" s="630">
        <f t="shared" si="4"/>
        <v>13784.468423715103</v>
      </c>
      <c r="AB15" s="630">
        <f t="shared" si="4"/>
        <v>13948.570165208012</v>
      </c>
      <c r="AC15" s="630">
        <f t="shared" si="4"/>
        <v>14090.893903910304</v>
      </c>
      <c r="AD15" s="630">
        <f t="shared" si="4"/>
        <v>14209.228811448911</v>
      </c>
      <c r="AE15" s="630">
        <f t="shared" si="4"/>
        <v>14351.757823928003</v>
      </c>
      <c r="AF15" s="630">
        <f t="shared" si="4"/>
        <v>14456.996165568577</v>
      </c>
      <c r="AG15" s="630">
        <f t="shared" si="4"/>
        <v>14712.266994533904</v>
      </c>
      <c r="AH15" s="630">
        <f t="shared" si="4"/>
        <v>14968.724087929295</v>
      </c>
      <c r="AI15" s="630">
        <f t="shared" si="4"/>
        <v>15225.734439734117</v>
      </c>
      <c r="AJ15" s="630">
        <f t="shared" si="4"/>
        <v>15409.329765415085</v>
      </c>
      <c r="AK15" s="630">
        <f t="shared" si="4"/>
        <v>15566.810374583289</v>
      </c>
      <c r="AL15" s="630">
        <f t="shared" si="4"/>
        <v>15722.66331522699</v>
      </c>
      <c r="AM15" s="630">
        <f t="shared" si="4"/>
        <v>15957.792443022188</v>
      </c>
      <c r="AN15" s="630">
        <f t="shared" si="4"/>
        <v>16145.16760070923</v>
      </c>
      <c r="AO15" s="630">
        <f t="shared" si="4"/>
        <v>16299.012045054287</v>
      </c>
      <c r="AP15" s="630">
        <f t="shared" si="4"/>
        <v>16420.942648639488</v>
      </c>
      <c r="AQ15" s="630">
        <f t="shared" si="4"/>
        <v>16561.239171608988</v>
      </c>
      <c r="AR15" s="630">
        <f t="shared" si="4"/>
        <v>16660.955892863196</v>
      </c>
      <c r="AS15" s="630">
        <f t="shared" si="4"/>
        <v>16890.378586501622</v>
      </c>
      <c r="AT15" s="630">
        <f t="shared" si="4"/>
        <v>17109.834981245702</v>
      </c>
      <c r="AU15" s="630">
        <f t="shared" si="4"/>
        <v>17319.292960970612</v>
      </c>
      <c r="AV15" s="630">
        <f t="shared" si="4"/>
        <v>17446.618734217544</v>
      </c>
      <c r="AW15" s="630">
        <f t="shared" si="4"/>
        <v>17571.306502428899</v>
      </c>
      <c r="AX15" s="630">
        <f t="shared" si="4"/>
        <v>17693.415318486459</v>
      </c>
      <c r="AY15" s="630">
        <f t="shared" si="4"/>
        <v>17507.578896219824</v>
      </c>
      <c r="AZ15" s="630">
        <f t="shared" si="4"/>
        <v>17640.332281303166</v>
      </c>
      <c r="BA15" s="630">
        <f t="shared" si="4"/>
        <v>17748.700723040613</v>
      </c>
      <c r="BB15" s="630">
        <f t="shared" si="4"/>
        <v>17834.488614880949</v>
      </c>
      <c r="BC15" s="630">
        <f t="shared" si="4"/>
        <v>17927.649828760561</v>
      </c>
      <c r="BD15" s="630">
        <f t="shared" si="4"/>
        <v>17993.94797275888</v>
      </c>
      <c r="BE15" s="630">
        <f t="shared" si="4"/>
        <v>18145.114921764547</v>
      </c>
      <c r="BF15" s="630">
        <f t="shared" si="4"/>
        <v>18279.716111541995</v>
      </c>
      <c r="BG15" s="630">
        <f t="shared" si="4"/>
        <v>18398.195034917542</v>
      </c>
      <c r="BH15" s="630">
        <f t="shared" si="4"/>
        <v>18470.849915053837</v>
      </c>
      <c r="BI15" s="630">
        <f t="shared" si="4"/>
        <v>18542.204868934969</v>
      </c>
      <c r="BJ15" s="630">
        <f t="shared" si="4"/>
        <v>18612.352301392104</v>
      </c>
      <c r="BK15" s="630">
        <f t="shared" si="4"/>
        <v>18309.740612535978</v>
      </c>
      <c r="BL15" s="630">
        <f t="shared" si="4"/>
        <v>18390.793365676273</v>
      </c>
      <c r="BM15" s="630">
        <f t="shared" si="4"/>
        <v>18457.725077730105</v>
      </c>
      <c r="BN15" s="630">
        <f t="shared" si="4"/>
        <v>18511.42790397118</v>
      </c>
      <c r="BO15" s="630">
        <f t="shared" si="4"/>
        <v>18574.018324293655</v>
      </c>
      <c r="BP15" s="630">
        <f t="shared" si="4"/>
        <v>18619.322531237609</v>
      </c>
      <c r="BQ15" s="630">
        <f t="shared" si="4"/>
        <v>18724.619450942449</v>
      </c>
      <c r="BR15" s="630">
        <f t="shared" si="4"/>
        <v>18827.432885557315</v>
      </c>
      <c r="BS15" s="630">
        <f t="shared" si="4"/>
        <v>18928.687102127707</v>
      </c>
      <c r="BT15" s="630">
        <f t="shared" si="4"/>
        <v>18992.638369008633</v>
      </c>
      <c r="BU15" s="630">
        <f t="shared" si="4"/>
        <v>19057.303594263409</v>
      </c>
      <c r="BV15" s="630">
        <f t="shared" si="4"/>
        <v>19122.72604384142</v>
      </c>
      <c r="BW15" s="630">
        <f t="shared" si="4"/>
        <v>18971.193195056057</v>
      </c>
      <c r="BX15" s="630">
        <f t="shared" si="4"/>
        <v>19051.66133695445</v>
      </c>
      <c r="BY15" s="630">
        <f t="shared" si="4"/>
        <v>19119.70220839978</v>
      </c>
      <c r="BZ15" s="630">
        <f t="shared" si="4"/>
        <v>19175.303442841217</v>
      </c>
      <c r="CA15" s="630">
        <f t="shared" si="4"/>
        <v>19241.236003580376</v>
      </c>
      <c r="CB15" s="630">
        <f t="shared" ref="CB15:ED15" si="5">CB42</f>
        <v>19289.506183856032</v>
      </c>
      <c r="CC15" s="630">
        <f t="shared" si="5"/>
        <v>19404.717717276115</v>
      </c>
      <c r="CD15" s="630">
        <f t="shared" si="5"/>
        <v>19519.43550388018</v>
      </c>
      <c r="CE15" s="630">
        <f t="shared" si="5"/>
        <v>19633.749419724201</v>
      </c>
      <c r="CF15" s="630">
        <f t="shared" si="5"/>
        <v>19706.28707745302</v>
      </c>
      <c r="CG15" s="630">
        <f t="shared" si="5"/>
        <v>19779.890474377047</v>
      </c>
      <c r="CH15" s="630">
        <f t="shared" si="5"/>
        <v>19854.532330662056</v>
      </c>
      <c r="CI15" s="630">
        <f t="shared" si="5"/>
        <v>19515.361567071224</v>
      </c>
      <c r="CJ15" s="630">
        <f t="shared" si="5"/>
        <v>19606.890503471954</v>
      </c>
      <c r="CK15" s="630">
        <f t="shared" si="5"/>
        <v>19684.232411297704</v>
      </c>
      <c r="CL15" s="630">
        <f t="shared" si="5"/>
        <v>19747.316746404398</v>
      </c>
      <c r="CM15" s="630">
        <f t="shared" si="5"/>
        <v>19821.982250708876</v>
      </c>
      <c r="CN15" s="630">
        <f t="shared" si="5"/>
        <v>19876.498877451078</v>
      </c>
      <c r="CO15" s="630">
        <f t="shared" si="5"/>
        <v>20006.343024028534</v>
      </c>
      <c r="CP15" s="630">
        <f t="shared" si="5"/>
        <v>20135.219718818404</v>
      </c>
      <c r="CQ15" s="630">
        <f t="shared" si="5"/>
        <v>20263.152115168083</v>
      </c>
      <c r="CR15" s="630">
        <f t="shared" si="5"/>
        <v>20344.016535491664</v>
      </c>
      <c r="CS15" s="630">
        <f t="shared" si="5"/>
        <v>20425.749442581793</v>
      </c>
      <c r="CT15" s="630">
        <f t="shared" si="5"/>
        <v>20508.313628046784</v>
      </c>
      <c r="CU15" s="630">
        <f t="shared" si="5"/>
        <v>0</v>
      </c>
      <c r="CV15" s="630">
        <f t="shared" si="5"/>
        <v>0</v>
      </c>
      <c r="CW15" s="630">
        <f t="shared" si="5"/>
        <v>0</v>
      </c>
      <c r="CX15" s="630">
        <f t="shared" si="5"/>
        <v>0</v>
      </c>
      <c r="CY15" s="630">
        <f t="shared" si="5"/>
        <v>0</v>
      </c>
      <c r="CZ15" s="630">
        <f t="shared" si="5"/>
        <v>0</v>
      </c>
      <c r="DA15" s="630">
        <f t="shared" si="5"/>
        <v>0</v>
      </c>
      <c r="DB15" s="630">
        <f t="shared" si="5"/>
        <v>0</v>
      </c>
      <c r="DC15" s="630">
        <f t="shared" si="5"/>
        <v>0</v>
      </c>
      <c r="DD15" s="630">
        <f t="shared" si="5"/>
        <v>0</v>
      </c>
      <c r="DE15" s="630">
        <f t="shared" si="5"/>
        <v>0</v>
      </c>
      <c r="DF15" s="630">
        <f t="shared" si="5"/>
        <v>0</v>
      </c>
      <c r="DG15" s="630">
        <f t="shared" si="5"/>
        <v>0</v>
      </c>
      <c r="DH15" s="630">
        <f t="shared" si="5"/>
        <v>0</v>
      </c>
      <c r="DI15" s="630">
        <f t="shared" si="5"/>
        <v>0</v>
      </c>
      <c r="DJ15" s="630">
        <f t="shared" si="5"/>
        <v>0</v>
      </c>
      <c r="DK15" s="630">
        <f t="shared" si="5"/>
        <v>0</v>
      </c>
      <c r="DL15" s="630">
        <f t="shared" si="5"/>
        <v>0</v>
      </c>
      <c r="DM15" s="630">
        <f t="shared" si="5"/>
        <v>0</v>
      </c>
      <c r="DN15" s="630">
        <f t="shared" si="5"/>
        <v>0</v>
      </c>
      <c r="DO15" s="630">
        <f t="shared" si="5"/>
        <v>0</v>
      </c>
      <c r="DP15" s="630">
        <f t="shared" si="5"/>
        <v>0</v>
      </c>
      <c r="DQ15" s="630">
        <f t="shared" si="5"/>
        <v>0</v>
      </c>
      <c r="DR15" s="630">
        <f t="shared" si="5"/>
        <v>0</v>
      </c>
      <c r="DS15" s="630">
        <f t="shared" si="5"/>
        <v>0</v>
      </c>
      <c r="DT15" s="630">
        <f t="shared" si="5"/>
        <v>0</v>
      </c>
      <c r="DU15" s="630">
        <f t="shared" si="5"/>
        <v>0</v>
      </c>
      <c r="DV15" s="630">
        <f t="shared" si="5"/>
        <v>0</v>
      </c>
      <c r="DW15" s="630">
        <f t="shared" si="5"/>
        <v>0</v>
      </c>
      <c r="DX15" s="630">
        <f t="shared" si="5"/>
        <v>0</v>
      </c>
      <c r="DY15" s="630">
        <f t="shared" si="5"/>
        <v>0</v>
      </c>
      <c r="DZ15" s="630">
        <f t="shared" si="5"/>
        <v>0</v>
      </c>
      <c r="EA15" s="630">
        <f t="shared" si="5"/>
        <v>0</v>
      </c>
      <c r="EB15" s="630">
        <f t="shared" si="5"/>
        <v>0</v>
      </c>
      <c r="EC15" s="630">
        <f t="shared" si="5"/>
        <v>0</v>
      </c>
      <c r="ED15" s="630">
        <f t="shared" si="5"/>
        <v>0</v>
      </c>
      <c r="EE15" s="47"/>
      <c r="EF15"/>
    </row>
    <row r="16" spans="1:136" s="76" customFormat="1">
      <c r="A16"/>
      <c r="B16" s="7" t="str">
        <f>'Project Summary'!I13</f>
        <v>LP Investor</v>
      </c>
      <c r="C16"/>
      <c r="D16" s="661">
        <f>Waterfall_Levered!D16</f>
        <v>0.9</v>
      </c>
      <c r="E16" s="224"/>
      <c r="F16" s="626">
        <f>D16*$F$20</f>
        <v>-31743900</v>
      </c>
      <c r="G16" s="626">
        <f>SUM(O92:ED92)</f>
        <v>0</v>
      </c>
      <c r="H16" s="626">
        <f>SUM(O50:ED50,O53:ED53)</f>
        <v>13013202.342518991</v>
      </c>
      <c r="I16" s="626">
        <f>SUM(91:91)</f>
        <v>31743900.899999999</v>
      </c>
      <c r="J16" s="626">
        <f>SUM(151:151)</f>
        <v>13215050.676424943</v>
      </c>
      <c r="K16" s="627" t="s">
        <v>153</v>
      </c>
      <c r="L16"/>
      <c r="M16" s="646"/>
      <c r="N16" s="1430">
        <f>F16</f>
        <v>-31743900</v>
      </c>
      <c r="O16" s="1416">
        <f>O50</f>
        <v>111536.21744399937</v>
      </c>
      <c r="P16" s="1416">
        <f t="shared" ref="P16:CA16" si="6">P50</f>
        <v>111741.8474474547</v>
      </c>
      <c r="Q16" s="1416">
        <f t="shared" si="6"/>
        <v>111953.64579720641</v>
      </c>
      <c r="R16" s="1416">
        <f t="shared" si="6"/>
        <v>112159.89733493276</v>
      </c>
      <c r="S16" s="1416">
        <f t="shared" si="6"/>
        <v>112595.45700514968</v>
      </c>
      <c r="T16" s="1416">
        <f t="shared" si="6"/>
        <v>112943.46932494345</v>
      </c>
      <c r="U16" s="1416">
        <f t="shared" si="6"/>
        <v>114140.64350164309</v>
      </c>
      <c r="V16" s="1416">
        <f t="shared" si="6"/>
        <v>115569.751702234</v>
      </c>
      <c r="W16" s="1416">
        <f t="shared" si="6"/>
        <v>117095.92522818533</v>
      </c>
      <c r="X16" s="1416">
        <f t="shared" si="6"/>
        <v>118286.19721834426</v>
      </c>
      <c r="Y16" s="1416">
        <f t="shared" si="6"/>
        <v>119333.99347986105</v>
      </c>
      <c r="Z16" s="1416">
        <f t="shared" si="6"/>
        <v>120435.96060529201</v>
      </c>
      <c r="AA16" s="1416">
        <f t="shared" si="6"/>
        <v>124060.21581343591</v>
      </c>
      <c r="AB16" s="1416">
        <f t="shared" si="6"/>
        <v>125537.13148687208</v>
      </c>
      <c r="AC16" s="1416">
        <f t="shared" si="6"/>
        <v>126818.04513519272</v>
      </c>
      <c r="AD16" s="1416">
        <f t="shared" si="6"/>
        <v>127883.05930304018</v>
      </c>
      <c r="AE16" s="1416">
        <f t="shared" si="6"/>
        <v>129165.82041535201</v>
      </c>
      <c r="AF16" s="1416">
        <f t="shared" si="6"/>
        <v>130112.96549011716</v>
      </c>
      <c r="AG16" s="1416">
        <f t="shared" si="6"/>
        <v>132410.40295080512</v>
      </c>
      <c r="AH16" s="1416">
        <f t="shared" si="6"/>
        <v>134718.51679136363</v>
      </c>
      <c r="AI16" s="1416">
        <f t="shared" si="6"/>
        <v>137031.60995760703</v>
      </c>
      <c r="AJ16" s="1416">
        <f t="shared" si="6"/>
        <v>138683.96788873573</v>
      </c>
      <c r="AK16" s="1416">
        <f t="shared" si="6"/>
        <v>140101.29337124957</v>
      </c>
      <c r="AL16" s="1416">
        <f t="shared" si="6"/>
        <v>141503.96983704288</v>
      </c>
      <c r="AM16" s="1416">
        <f t="shared" si="6"/>
        <v>143620.13198719965</v>
      </c>
      <c r="AN16" s="1416">
        <f t="shared" si="6"/>
        <v>145306.50840638304</v>
      </c>
      <c r="AO16" s="1416">
        <f t="shared" si="6"/>
        <v>146691.10840548854</v>
      </c>
      <c r="AP16" s="1416">
        <f t="shared" si="6"/>
        <v>147788.48383775537</v>
      </c>
      <c r="AQ16" s="1416">
        <f t="shared" si="6"/>
        <v>149051.15254448086</v>
      </c>
      <c r="AR16" s="1416">
        <f t="shared" si="6"/>
        <v>149948.60303576876</v>
      </c>
      <c r="AS16" s="1416">
        <f t="shared" si="6"/>
        <v>152013.40727851458</v>
      </c>
      <c r="AT16" s="1416">
        <f t="shared" si="6"/>
        <v>153988.5148312113</v>
      </c>
      <c r="AU16" s="1416">
        <f t="shared" si="6"/>
        <v>155873.63664873547</v>
      </c>
      <c r="AV16" s="1416">
        <f t="shared" si="6"/>
        <v>157019.56860795786</v>
      </c>
      <c r="AW16" s="1416">
        <f t="shared" si="6"/>
        <v>158141.75852186006</v>
      </c>
      <c r="AX16" s="1416">
        <f t="shared" si="6"/>
        <v>159240.7378663781</v>
      </c>
      <c r="AY16" s="1416">
        <f t="shared" si="6"/>
        <v>157568.2100659784</v>
      </c>
      <c r="AZ16" s="1416">
        <f t="shared" si="6"/>
        <v>158762.99053172849</v>
      </c>
      <c r="BA16" s="1416">
        <f t="shared" si="6"/>
        <v>159738.30650736546</v>
      </c>
      <c r="BB16" s="1416">
        <f t="shared" si="6"/>
        <v>160510.39753392851</v>
      </c>
      <c r="BC16" s="1416">
        <f t="shared" si="6"/>
        <v>161348.84845884502</v>
      </c>
      <c r="BD16" s="1416">
        <f t="shared" si="6"/>
        <v>161945.53175482989</v>
      </c>
      <c r="BE16" s="1416">
        <f t="shared" si="6"/>
        <v>163306.03429588091</v>
      </c>
      <c r="BF16" s="1416">
        <f t="shared" si="6"/>
        <v>164517.44500387792</v>
      </c>
      <c r="BG16" s="1416">
        <f t="shared" si="6"/>
        <v>165583.75531425787</v>
      </c>
      <c r="BH16" s="1416">
        <f t="shared" si="6"/>
        <v>166237.64923548448</v>
      </c>
      <c r="BI16" s="1416">
        <f t="shared" si="6"/>
        <v>166879.84382041468</v>
      </c>
      <c r="BJ16" s="1416">
        <f t="shared" si="6"/>
        <v>167511.1707125289</v>
      </c>
      <c r="BK16" s="1416">
        <f t="shared" si="6"/>
        <v>164787.66551282376</v>
      </c>
      <c r="BL16" s="1416">
        <f t="shared" si="6"/>
        <v>165517.14029108643</v>
      </c>
      <c r="BM16" s="1416">
        <f t="shared" si="6"/>
        <v>166119.52569957089</v>
      </c>
      <c r="BN16" s="1416">
        <f t="shared" si="6"/>
        <v>166602.85113574061</v>
      </c>
      <c r="BO16" s="1416">
        <f t="shared" si="6"/>
        <v>167166.16491864287</v>
      </c>
      <c r="BP16" s="1416">
        <f t="shared" si="6"/>
        <v>167573.90278113846</v>
      </c>
      <c r="BQ16" s="1416">
        <f t="shared" si="6"/>
        <v>168521.57505848203</v>
      </c>
      <c r="BR16" s="1416">
        <f t="shared" si="6"/>
        <v>169446.89597001582</v>
      </c>
      <c r="BS16" s="1416">
        <f t="shared" si="6"/>
        <v>170358.18391914933</v>
      </c>
      <c r="BT16" s="1416">
        <f t="shared" si="6"/>
        <v>170933.74532107764</v>
      </c>
      <c r="BU16" s="1416">
        <f t="shared" si="6"/>
        <v>171515.73234837066</v>
      </c>
      <c r="BV16" s="1416">
        <f t="shared" si="6"/>
        <v>172104.53439457272</v>
      </c>
      <c r="BW16" s="1416">
        <f t="shared" si="6"/>
        <v>170740.73875550448</v>
      </c>
      <c r="BX16" s="1416">
        <f t="shared" si="6"/>
        <v>171464.95203259002</v>
      </c>
      <c r="BY16" s="1416">
        <f t="shared" si="6"/>
        <v>172077.31987559798</v>
      </c>
      <c r="BZ16" s="1416">
        <f t="shared" si="6"/>
        <v>172577.73098557093</v>
      </c>
      <c r="CA16" s="1416">
        <f t="shared" si="6"/>
        <v>173171.12403222336</v>
      </c>
      <c r="CB16" s="1416">
        <f t="shared" ref="CB16:ED16" si="7">CB50</f>
        <v>173605.55565470425</v>
      </c>
      <c r="CC16" s="1416">
        <f t="shared" si="7"/>
        <v>174642.45945548502</v>
      </c>
      <c r="CD16" s="1416">
        <f t="shared" si="7"/>
        <v>175674.91953492159</v>
      </c>
      <c r="CE16" s="1416">
        <f t="shared" si="7"/>
        <v>176703.74477751777</v>
      </c>
      <c r="CF16" s="1416">
        <f t="shared" si="7"/>
        <v>177356.58369707715</v>
      </c>
      <c r="CG16" s="1416">
        <f t="shared" si="7"/>
        <v>178019.0142693934</v>
      </c>
      <c r="CH16" s="1416">
        <f t="shared" si="7"/>
        <v>178690.79097595849</v>
      </c>
      <c r="CI16" s="1416">
        <f t="shared" si="7"/>
        <v>175638.254103641</v>
      </c>
      <c r="CJ16" s="1416">
        <f t="shared" si="7"/>
        <v>176462.01453124755</v>
      </c>
      <c r="CK16" s="1416">
        <f t="shared" si="7"/>
        <v>177158.09170167931</v>
      </c>
      <c r="CL16" s="1416">
        <f t="shared" si="7"/>
        <v>177725.85071763955</v>
      </c>
      <c r="CM16" s="1416">
        <f t="shared" si="7"/>
        <v>178397.84025637986</v>
      </c>
      <c r="CN16" s="1416">
        <f t="shared" si="7"/>
        <v>178888.48989705968</v>
      </c>
      <c r="CO16" s="1416">
        <f t="shared" si="7"/>
        <v>180057.08721625677</v>
      </c>
      <c r="CP16" s="1416">
        <f t="shared" si="7"/>
        <v>181216.97746936558</v>
      </c>
      <c r="CQ16" s="1416">
        <f t="shared" si="7"/>
        <v>182368.36903651271</v>
      </c>
      <c r="CR16" s="1416">
        <f t="shared" si="7"/>
        <v>183096.14881942494</v>
      </c>
      <c r="CS16" s="1416">
        <f t="shared" si="7"/>
        <v>183831.7449832361</v>
      </c>
      <c r="CT16" s="1416">
        <f t="shared" si="7"/>
        <v>184574.82265242102</v>
      </c>
      <c r="CU16" s="1416">
        <f t="shared" si="7"/>
        <v>0</v>
      </c>
      <c r="CV16" s="1416">
        <f t="shared" si="7"/>
        <v>0</v>
      </c>
      <c r="CW16" s="1416">
        <f t="shared" si="7"/>
        <v>0</v>
      </c>
      <c r="CX16" s="1416">
        <f t="shared" si="7"/>
        <v>0</v>
      </c>
      <c r="CY16" s="1416">
        <f t="shared" si="7"/>
        <v>0</v>
      </c>
      <c r="CZ16" s="1416">
        <f t="shared" si="7"/>
        <v>0</v>
      </c>
      <c r="DA16" s="1416">
        <f t="shared" si="7"/>
        <v>0</v>
      </c>
      <c r="DB16" s="1416">
        <f t="shared" si="7"/>
        <v>0</v>
      </c>
      <c r="DC16" s="1416">
        <f t="shared" si="7"/>
        <v>0</v>
      </c>
      <c r="DD16" s="1416">
        <f t="shared" si="7"/>
        <v>0</v>
      </c>
      <c r="DE16" s="1416">
        <f t="shared" si="7"/>
        <v>0</v>
      </c>
      <c r="DF16" s="1416">
        <f t="shared" si="7"/>
        <v>0</v>
      </c>
      <c r="DG16" s="1416">
        <f t="shared" si="7"/>
        <v>0</v>
      </c>
      <c r="DH16" s="1416">
        <f t="shared" si="7"/>
        <v>0</v>
      </c>
      <c r="DI16" s="1416">
        <f t="shared" si="7"/>
        <v>0</v>
      </c>
      <c r="DJ16" s="1416">
        <f t="shared" si="7"/>
        <v>0</v>
      </c>
      <c r="DK16" s="1416">
        <f t="shared" si="7"/>
        <v>0</v>
      </c>
      <c r="DL16" s="1416">
        <f t="shared" si="7"/>
        <v>0</v>
      </c>
      <c r="DM16" s="1416">
        <f t="shared" si="7"/>
        <v>0</v>
      </c>
      <c r="DN16" s="1416">
        <f t="shared" si="7"/>
        <v>0</v>
      </c>
      <c r="DO16" s="1416">
        <f t="shared" si="7"/>
        <v>0</v>
      </c>
      <c r="DP16" s="1416">
        <f t="shared" si="7"/>
        <v>0</v>
      </c>
      <c r="DQ16" s="1416">
        <f t="shared" si="7"/>
        <v>0</v>
      </c>
      <c r="DR16" s="1416">
        <f t="shared" si="7"/>
        <v>0</v>
      </c>
      <c r="DS16" s="1416">
        <f t="shared" si="7"/>
        <v>0</v>
      </c>
      <c r="DT16" s="1416">
        <f t="shared" si="7"/>
        <v>0</v>
      </c>
      <c r="DU16" s="1416">
        <f t="shared" si="7"/>
        <v>0</v>
      </c>
      <c r="DV16" s="1416">
        <f t="shared" si="7"/>
        <v>0</v>
      </c>
      <c r="DW16" s="1416">
        <f t="shared" si="7"/>
        <v>0</v>
      </c>
      <c r="DX16" s="1416">
        <f t="shared" si="7"/>
        <v>0</v>
      </c>
      <c r="DY16" s="1416">
        <f t="shared" si="7"/>
        <v>0</v>
      </c>
      <c r="DZ16" s="1416">
        <f t="shared" si="7"/>
        <v>0</v>
      </c>
      <c r="EA16" s="1416">
        <f t="shared" si="7"/>
        <v>0</v>
      </c>
      <c r="EB16" s="1416">
        <f t="shared" si="7"/>
        <v>0</v>
      </c>
      <c r="EC16" s="1416">
        <f t="shared" si="7"/>
        <v>0</v>
      </c>
      <c r="ED16" s="1416">
        <f t="shared" si="7"/>
        <v>0</v>
      </c>
      <c r="EE16" s="47"/>
      <c r="EF16"/>
    </row>
    <row r="17" spans="1:136" s="76" customFormat="1">
      <c r="A17"/>
      <c r="B17" s="7" t="str">
        <f>'Project Summary'!I14</f>
        <v xml:space="preserve">Investor C </v>
      </c>
      <c r="C17"/>
      <c r="D17" s="661">
        <f>Waterfall_Levered!D17</f>
        <v>0</v>
      </c>
      <c r="E17" s="224"/>
      <c r="F17" s="626">
        <f>D17*$F$20</f>
        <v>0</v>
      </c>
      <c r="G17" s="626">
        <f>SUM(O98:ED98)</f>
        <v>0</v>
      </c>
      <c r="H17" s="626">
        <f>SUM(O58:ED58,O61:ED61)</f>
        <v>0</v>
      </c>
      <c r="I17" s="626">
        <f>SUM(97:97)</f>
        <v>0</v>
      </c>
      <c r="J17" s="626">
        <f>SUM(152:152)</f>
        <v>0</v>
      </c>
      <c r="K17" s="627" t="s">
        <v>153</v>
      </c>
      <c r="L17"/>
      <c r="M17" s="646"/>
      <c r="N17" s="1430">
        <f>F17</f>
        <v>0</v>
      </c>
      <c r="O17" s="631">
        <f>O58</f>
        <v>0</v>
      </c>
      <c r="P17" s="631">
        <f t="shared" ref="P17:Q17" si="8">P58</f>
        <v>0</v>
      </c>
      <c r="Q17" s="631">
        <f t="shared" si="8"/>
        <v>0</v>
      </c>
      <c r="R17" s="631">
        <f t="shared" ref="R17:AW17" si="9">R58</f>
        <v>0</v>
      </c>
      <c r="S17" s="631">
        <f t="shared" si="9"/>
        <v>0</v>
      </c>
      <c r="T17" s="631">
        <f t="shared" si="9"/>
        <v>0</v>
      </c>
      <c r="U17" s="631">
        <f t="shared" si="9"/>
        <v>0</v>
      </c>
      <c r="V17" s="631">
        <f t="shared" si="9"/>
        <v>0</v>
      </c>
      <c r="W17" s="631">
        <f t="shared" si="9"/>
        <v>0</v>
      </c>
      <c r="X17" s="631">
        <f t="shared" si="9"/>
        <v>0</v>
      </c>
      <c r="Y17" s="631">
        <f t="shared" si="9"/>
        <v>0</v>
      </c>
      <c r="Z17" s="631">
        <f t="shared" si="9"/>
        <v>0</v>
      </c>
      <c r="AA17" s="631">
        <f t="shared" si="9"/>
        <v>0</v>
      </c>
      <c r="AB17" s="631">
        <f t="shared" si="9"/>
        <v>0</v>
      </c>
      <c r="AC17" s="631">
        <f t="shared" si="9"/>
        <v>0</v>
      </c>
      <c r="AD17" s="631">
        <f t="shared" si="9"/>
        <v>0</v>
      </c>
      <c r="AE17" s="631">
        <f t="shared" si="9"/>
        <v>0</v>
      </c>
      <c r="AF17" s="631">
        <f t="shared" si="9"/>
        <v>0</v>
      </c>
      <c r="AG17" s="631">
        <f t="shared" si="9"/>
        <v>0</v>
      </c>
      <c r="AH17" s="631">
        <f t="shared" si="9"/>
        <v>0</v>
      </c>
      <c r="AI17" s="631">
        <f t="shared" si="9"/>
        <v>0</v>
      </c>
      <c r="AJ17" s="631">
        <f t="shared" si="9"/>
        <v>0</v>
      </c>
      <c r="AK17" s="631">
        <f t="shared" si="9"/>
        <v>0</v>
      </c>
      <c r="AL17" s="631">
        <f t="shared" si="9"/>
        <v>0</v>
      </c>
      <c r="AM17" s="631">
        <f t="shared" si="9"/>
        <v>0</v>
      </c>
      <c r="AN17" s="631">
        <f t="shared" si="9"/>
        <v>0</v>
      </c>
      <c r="AO17" s="631">
        <f t="shared" si="9"/>
        <v>0</v>
      </c>
      <c r="AP17" s="631">
        <f t="shared" si="9"/>
        <v>0</v>
      </c>
      <c r="AQ17" s="631">
        <f t="shared" si="9"/>
        <v>0</v>
      </c>
      <c r="AR17" s="631">
        <f t="shared" si="9"/>
        <v>0</v>
      </c>
      <c r="AS17" s="631">
        <f t="shared" si="9"/>
        <v>0</v>
      </c>
      <c r="AT17" s="631">
        <f t="shared" si="9"/>
        <v>0</v>
      </c>
      <c r="AU17" s="631">
        <f t="shared" si="9"/>
        <v>0</v>
      </c>
      <c r="AV17" s="631">
        <f t="shared" si="9"/>
        <v>0</v>
      </c>
      <c r="AW17" s="631">
        <f t="shared" si="9"/>
        <v>0</v>
      </c>
      <c r="AX17" s="631">
        <f t="shared" ref="AX17:CA17" si="10">AX58</f>
        <v>0</v>
      </c>
      <c r="AY17" s="631">
        <f t="shared" si="10"/>
        <v>0</v>
      </c>
      <c r="AZ17" s="631">
        <f t="shared" si="10"/>
        <v>0</v>
      </c>
      <c r="BA17" s="631">
        <f t="shared" si="10"/>
        <v>0</v>
      </c>
      <c r="BB17" s="631">
        <f t="shared" si="10"/>
        <v>0</v>
      </c>
      <c r="BC17" s="631">
        <f t="shared" si="10"/>
        <v>0</v>
      </c>
      <c r="BD17" s="631">
        <f t="shared" si="10"/>
        <v>0</v>
      </c>
      <c r="BE17" s="631">
        <f t="shared" si="10"/>
        <v>0</v>
      </c>
      <c r="BF17" s="631">
        <f t="shared" si="10"/>
        <v>0</v>
      </c>
      <c r="BG17" s="631">
        <f t="shared" si="10"/>
        <v>0</v>
      </c>
      <c r="BH17" s="631">
        <f t="shared" si="10"/>
        <v>0</v>
      </c>
      <c r="BI17" s="631">
        <f t="shared" si="10"/>
        <v>0</v>
      </c>
      <c r="BJ17" s="631">
        <f t="shared" si="10"/>
        <v>0</v>
      </c>
      <c r="BK17" s="631">
        <f t="shared" si="10"/>
        <v>0</v>
      </c>
      <c r="BL17" s="631">
        <f t="shared" si="10"/>
        <v>0</v>
      </c>
      <c r="BM17" s="631">
        <f t="shared" si="10"/>
        <v>0</v>
      </c>
      <c r="BN17" s="631">
        <f t="shared" si="10"/>
        <v>0</v>
      </c>
      <c r="BO17" s="631">
        <f t="shared" si="10"/>
        <v>0</v>
      </c>
      <c r="BP17" s="631">
        <f t="shared" si="10"/>
        <v>0</v>
      </c>
      <c r="BQ17" s="631">
        <f t="shared" si="10"/>
        <v>0</v>
      </c>
      <c r="BR17" s="631">
        <f t="shared" si="10"/>
        <v>0</v>
      </c>
      <c r="BS17" s="631">
        <f t="shared" si="10"/>
        <v>0</v>
      </c>
      <c r="BT17" s="631">
        <f t="shared" si="10"/>
        <v>0</v>
      </c>
      <c r="BU17" s="631">
        <f t="shared" si="10"/>
        <v>0</v>
      </c>
      <c r="BV17" s="631">
        <f t="shared" si="10"/>
        <v>0</v>
      </c>
      <c r="BW17" s="631">
        <f t="shared" si="10"/>
        <v>0</v>
      </c>
      <c r="BX17" s="631">
        <f t="shared" si="10"/>
        <v>0</v>
      </c>
      <c r="BY17" s="631">
        <f t="shared" si="10"/>
        <v>0</v>
      </c>
      <c r="BZ17" s="631">
        <f t="shared" si="10"/>
        <v>0</v>
      </c>
      <c r="CA17" s="631">
        <f t="shared" si="10"/>
        <v>0</v>
      </c>
      <c r="CB17" s="631">
        <f t="shared" ref="CB17:ED17" si="11">CB58</f>
        <v>0</v>
      </c>
      <c r="CC17" s="631">
        <f t="shared" si="11"/>
        <v>0</v>
      </c>
      <c r="CD17" s="631">
        <f t="shared" si="11"/>
        <v>0</v>
      </c>
      <c r="CE17" s="631">
        <f t="shared" si="11"/>
        <v>0</v>
      </c>
      <c r="CF17" s="631">
        <f t="shared" si="11"/>
        <v>0</v>
      </c>
      <c r="CG17" s="631">
        <f t="shared" si="11"/>
        <v>0</v>
      </c>
      <c r="CH17" s="631">
        <f t="shared" si="11"/>
        <v>0</v>
      </c>
      <c r="CI17" s="631">
        <f t="shared" si="11"/>
        <v>0</v>
      </c>
      <c r="CJ17" s="631">
        <f t="shared" si="11"/>
        <v>0</v>
      </c>
      <c r="CK17" s="631">
        <f t="shared" si="11"/>
        <v>0</v>
      </c>
      <c r="CL17" s="631">
        <f t="shared" si="11"/>
        <v>0</v>
      </c>
      <c r="CM17" s="631">
        <f t="shared" si="11"/>
        <v>0</v>
      </c>
      <c r="CN17" s="631">
        <f t="shared" si="11"/>
        <v>0</v>
      </c>
      <c r="CO17" s="631">
        <f t="shared" si="11"/>
        <v>0</v>
      </c>
      <c r="CP17" s="631">
        <f t="shared" si="11"/>
        <v>0</v>
      </c>
      <c r="CQ17" s="631">
        <f t="shared" si="11"/>
        <v>0</v>
      </c>
      <c r="CR17" s="631">
        <f t="shared" si="11"/>
        <v>0</v>
      </c>
      <c r="CS17" s="631">
        <f t="shared" si="11"/>
        <v>0</v>
      </c>
      <c r="CT17" s="631">
        <f t="shared" si="11"/>
        <v>0</v>
      </c>
      <c r="CU17" s="631">
        <f t="shared" si="11"/>
        <v>0</v>
      </c>
      <c r="CV17" s="631">
        <f t="shared" si="11"/>
        <v>0</v>
      </c>
      <c r="CW17" s="631">
        <f t="shared" si="11"/>
        <v>0</v>
      </c>
      <c r="CX17" s="631">
        <f t="shared" si="11"/>
        <v>0</v>
      </c>
      <c r="CY17" s="631">
        <f t="shared" si="11"/>
        <v>0</v>
      </c>
      <c r="CZ17" s="631">
        <f t="shared" si="11"/>
        <v>0</v>
      </c>
      <c r="DA17" s="631">
        <f t="shared" si="11"/>
        <v>0</v>
      </c>
      <c r="DB17" s="631">
        <f t="shared" si="11"/>
        <v>0</v>
      </c>
      <c r="DC17" s="631">
        <f t="shared" si="11"/>
        <v>0</v>
      </c>
      <c r="DD17" s="631">
        <f t="shared" si="11"/>
        <v>0</v>
      </c>
      <c r="DE17" s="631">
        <f t="shared" si="11"/>
        <v>0</v>
      </c>
      <c r="DF17" s="631">
        <f t="shared" si="11"/>
        <v>0</v>
      </c>
      <c r="DG17" s="631">
        <f t="shared" si="11"/>
        <v>0</v>
      </c>
      <c r="DH17" s="631">
        <f t="shared" si="11"/>
        <v>0</v>
      </c>
      <c r="DI17" s="631">
        <f t="shared" si="11"/>
        <v>0</v>
      </c>
      <c r="DJ17" s="631">
        <f t="shared" si="11"/>
        <v>0</v>
      </c>
      <c r="DK17" s="631">
        <f t="shared" si="11"/>
        <v>0</v>
      </c>
      <c r="DL17" s="631">
        <f t="shared" si="11"/>
        <v>0</v>
      </c>
      <c r="DM17" s="631">
        <f t="shared" si="11"/>
        <v>0</v>
      </c>
      <c r="DN17" s="631">
        <f t="shared" si="11"/>
        <v>0</v>
      </c>
      <c r="DO17" s="631">
        <f t="shared" si="11"/>
        <v>0</v>
      </c>
      <c r="DP17" s="631">
        <f t="shared" si="11"/>
        <v>0</v>
      </c>
      <c r="DQ17" s="631">
        <f t="shared" si="11"/>
        <v>0</v>
      </c>
      <c r="DR17" s="631">
        <f t="shared" si="11"/>
        <v>0</v>
      </c>
      <c r="DS17" s="631">
        <f t="shared" si="11"/>
        <v>0</v>
      </c>
      <c r="DT17" s="631">
        <f t="shared" si="11"/>
        <v>0</v>
      </c>
      <c r="DU17" s="631">
        <f t="shared" si="11"/>
        <v>0</v>
      </c>
      <c r="DV17" s="631">
        <f t="shared" si="11"/>
        <v>0</v>
      </c>
      <c r="DW17" s="631">
        <f t="shared" si="11"/>
        <v>0</v>
      </c>
      <c r="DX17" s="631">
        <f t="shared" si="11"/>
        <v>0</v>
      </c>
      <c r="DY17" s="631">
        <f t="shared" si="11"/>
        <v>0</v>
      </c>
      <c r="DZ17" s="631">
        <f t="shared" si="11"/>
        <v>0</v>
      </c>
      <c r="EA17" s="631">
        <f t="shared" si="11"/>
        <v>0</v>
      </c>
      <c r="EB17" s="631">
        <f t="shared" si="11"/>
        <v>0</v>
      </c>
      <c r="EC17" s="631">
        <f t="shared" si="11"/>
        <v>0</v>
      </c>
      <c r="ED17" s="631">
        <f t="shared" si="11"/>
        <v>0</v>
      </c>
      <c r="EE17" s="47"/>
      <c r="EF17"/>
    </row>
    <row r="18" spans="1:136" s="76" customFormat="1">
      <c r="A18"/>
      <c r="B18" s="7" t="str">
        <f>'Project Summary'!I15</f>
        <v>Investor D</v>
      </c>
      <c r="C18"/>
      <c r="D18" s="661">
        <f>Waterfall_Levered!D18</f>
        <v>0</v>
      </c>
      <c r="E18" s="224"/>
      <c r="F18" s="626">
        <f>D18*$F$20</f>
        <v>0</v>
      </c>
      <c r="G18" s="626">
        <f>SUM(O104:ED104)</f>
        <v>0</v>
      </c>
      <c r="H18" s="626">
        <f>SUM(O66:ED66,O69:ED69)</f>
        <v>0</v>
      </c>
      <c r="I18" s="626">
        <f>SUM(103:103)</f>
        <v>0</v>
      </c>
      <c r="J18" s="626">
        <f>SUM(153:153)</f>
        <v>0</v>
      </c>
      <c r="K18" s="627" t="s">
        <v>153</v>
      </c>
      <c r="L18"/>
      <c r="M18" s="646"/>
      <c r="N18" s="1430">
        <f t="shared" ref="N18:N20" si="12">F18</f>
        <v>0</v>
      </c>
      <c r="O18" s="631">
        <f>O66</f>
        <v>0</v>
      </c>
      <c r="P18" s="631">
        <f t="shared" ref="P18:Q18" si="13">P66</f>
        <v>0</v>
      </c>
      <c r="Q18" s="631">
        <f t="shared" si="13"/>
        <v>0</v>
      </c>
      <c r="R18" s="631">
        <f t="shared" ref="R18:AW18" si="14">R66</f>
        <v>0</v>
      </c>
      <c r="S18" s="631">
        <f t="shared" si="14"/>
        <v>0</v>
      </c>
      <c r="T18" s="631">
        <f t="shared" si="14"/>
        <v>0</v>
      </c>
      <c r="U18" s="631">
        <f t="shared" si="14"/>
        <v>0</v>
      </c>
      <c r="V18" s="631">
        <f t="shared" si="14"/>
        <v>0</v>
      </c>
      <c r="W18" s="631">
        <f t="shared" si="14"/>
        <v>0</v>
      </c>
      <c r="X18" s="631">
        <f t="shared" si="14"/>
        <v>0</v>
      </c>
      <c r="Y18" s="631">
        <f t="shared" si="14"/>
        <v>0</v>
      </c>
      <c r="Z18" s="631">
        <f t="shared" si="14"/>
        <v>0</v>
      </c>
      <c r="AA18" s="631">
        <f t="shared" si="14"/>
        <v>0</v>
      </c>
      <c r="AB18" s="631">
        <f t="shared" si="14"/>
        <v>0</v>
      </c>
      <c r="AC18" s="631">
        <f t="shared" si="14"/>
        <v>0</v>
      </c>
      <c r="AD18" s="631">
        <f t="shared" si="14"/>
        <v>0</v>
      </c>
      <c r="AE18" s="631">
        <f t="shared" si="14"/>
        <v>0</v>
      </c>
      <c r="AF18" s="631">
        <f t="shared" si="14"/>
        <v>0</v>
      </c>
      <c r="AG18" s="631">
        <f t="shared" si="14"/>
        <v>0</v>
      </c>
      <c r="AH18" s="631">
        <f t="shared" si="14"/>
        <v>0</v>
      </c>
      <c r="AI18" s="631">
        <f t="shared" si="14"/>
        <v>0</v>
      </c>
      <c r="AJ18" s="631">
        <f t="shared" si="14"/>
        <v>0</v>
      </c>
      <c r="AK18" s="631">
        <f t="shared" si="14"/>
        <v>0</v>
      </c>
      <c r="AL18" s="631">
        <f t="shared" si="14"/>
        <v>0</v>
      </c>
      <c r="AM18" s="631">
        <f t="shared" si="14"/>
        <v>0</v>
      </c>
      <c r="AN18" s="631">
        <f t="shared" si="14"/>
        <v>0</v>
      </c>
      <c r="AO18" s="631">
        <f t="shared" si="14"/>
        <v>0</v>
      </c>
      <c r="AP18" s="631">
        <f t="shared" si="14"/>
        <v>0</v>
      </c>
      <c r="AQ18" s="631">
        <f t="shared" si="14"/>
        <v>0</v>
      </c>
      <c r="AR18" s="631">
        <f t="shared" si="14"/>
        <v>0</v>
      </c>
      <c r="AS18" s="631">
        <f t="shared" si="14"/>
        <v>0</v>
      </c>
      <c r="AT18" s="631">
        <f t="shared" si="14"/>
        <v>0</v>
      </c>
      <c r="AU18" s="631">
        <f t="shared" si="14"/>
        <v>0</v>
      </c>
      <c r="AV18" s="631">
        <f t="shared" si="14"/>
        <v>0</v>
      </c>
      <c r="AW18" s="631">
        <f t="shared" si="14"/>
        <v>0</v>
      </c>
      <c r="AX18" s="631">
        <f t="shared" ref="AX18:CA18" si="15">AX66</f>
        <v>0</v>
      </c>
      <c r="AY18" s="631">
        <f t="shared" si="15"/>
        <v>0</v>
      </c>
      <c r="AZ18" s="631">
        <f t="shared" si="15"/>
        <v>0</v>
      </c>
      <c r="BA18" s="631">
        <f t="shared" si="15"/>
        <v>0</v>
      </c>
      <c r="BB18" s="631">
        <f t="shared" si="15"/>
        <v>0</v>
      </c>
      <c r="BC18" s="631">
        <f t="shared" si="15"/>
        <v>0</v>
      </c>
      <c r="BD18" s="631">
        <f t="shared" si="15"/>
        <v>0</v>
      </c>
      <c r="BE18" s="631">
        <f t="shared" si="15"/>
        <v>0</v>
      </c>
      <c r="BF18" s="631">
        <f t="shared" si="15"/>
        <v>0</v>
      </c>
      <c r="BG18" s="631">
        <f t="shared" si="15"/>
        <v>0</v>
      </c>
      <c r="BH18" s="631">
        <f t="shared" si="15"/>
        <v>0</v>
      </c>
      <c r="BI18" s="631">
        <f t="shared" si="15"/>
        <v>0</v>
      </c>
      <c r="BJ18" s="631">
        <f t="shared" si="15"/>
        <v>0</v>
      </c>
      <c r="BK18" s="631">
        <f t="shared" si="15"/>
        <v>0</v>
      </c>
      <c r="BL18" s="631">
        <f t="shared" si="15"/>
        <v>0</v>
      </c>
      <c r="BM18" s="631">
        <f t="shared" si="15"/>
        <v>0</v>
      </c>
      <c r="BN18" s="631">
        <f t="shared" si="15"/>
        <v>0</v>
      </c>
      <c r="BO18" s="631">
        <f t="shared" si="15"/>
        <v>0</v>
      </c>
      <c r="BP18" s="631">
        <f t="shared" si="15"/>
        <v>0</v>
      </c>
      <c r="BQ18" s="631">
        <f t="shared" si="15"/>
        <v>0</v>
      </c>
      <c r="BR18" s="631">
        <f t="shared" si="15"/>
        <v>0</v>
      </c>
      <c r="BS18" s="631">
        <f t="shared" si="15"/>
        <v>0</v>
      </c>
      <c r="BT18" s="631">
        <f t="shared" si="15"/>
        <v>0</v>
      </c>
      <c r="BU18" s="631">
        <f t="shared" si="15"/>
        <v>0</v>
      </c>
      <c r="BV18" s="631">
        <f t="shared" si="15"/>
        <v>0</v>
      </c>
      <c r="BW18" s="631">
        <f t="shared" si="15"/>
        <v>0</v>
      </c>
      <c r="BX18" s="631">
        <f t="shared" si="15"/>
        <v>0</v>
      </c>
      <c r="BY18" s="631">
        <f t="shared" si="15"/>
        <v>0</v>
      </c>
      <c r="BZ18" s="631">
        <f t="shared" si="15"/>
        <v>0</v>
      </c>
      <c r="CA18" s="631">
        <f t="shared" si="15"/>
        <v>0</v>
      </c>
      <c r="CB18" s="631">
        <f t="shared" ref="CB18:ED18" si="16">CB66</f>
        <v>0</v>
      </c>
      <c r="CC18" s="631">
        <f t="shared" si="16"/>
        <v>0</v>
      </c>
      <c r="CD18" s="631">
        <f t="shared" si="16"/>
        <v>0</v>
      </c>
      <c r="CE18" s="631">
        <f t="shared" si="16"/>
        <v>0</v>
      </c>
      <c r="CF18" s="631">
        <f t="shared" si="16"/>
        <v>0</v>
      </c>
      <c r="CG18" s="631">
        <f t="shared" si="16"/>
        <v>0</v>
      </c>
      <c r="CH18" s="631">
        <f t="shared" si="16"/>
        <v>0</v>
      </c>
      <c r="CI18" s="631">
        <f t="shared" si="16"/>
        <v>0</v>
      </c>
      <c r="CJ18" s="631">
        <f t="shared" si="16"/>
        <v>0</v>
      </c>
      <c r="CK18" s="631">
        <f t="shared" si="16"/>
        <v>0</v>
      </c>
      <c r="CL18" s="631">
        <f t="shared" si="16"/>
        <v>0</v>
      </c>
      <c r="CM18" s="631">
        <f t="shared" si="16"/>
        <v>0</v>
      </c>
      <c r="CN18" s="631">
        <f t="shared" si="16"/>
        <v>0</v>
      </c>
      <c r="CO18" s="631">
        <f t="shared" si="16"/>
        <v>0</v>
      </c>
      <c r="CP18" s="631">
        <f t="shared" si="16"/>
        <v>0</v>
      </c>
      <c r="CQ18" s="631">
        <f t="shared" si="16"/>
        <v>0</v>
      </c>
      <c r="CR18" s="631">
        <f t="shared" si="16"/>
        <v>0</v>
      </c>
      <c r="CS18" s="631">
        <f t="shared" si="16"/>
        <v>0</v>
      </c>
      <c r="CT18" s="631">
        <f t="shared" si="16"/>
        <v>0</v>
      </c>
      <c r="CU18" s="631">
        <f t="shared" si="16"/>
        <v>0</v>
      </c>
      <c r="CV18" s="631">
        <f t="shared" si="16"/>
        <v>0</v>
      </c>
      <c r="CW18" s="631">
        <f t="shared" si="16"/>
        <v>0</v>
      </c>
      <c r="CX18" s="631">
        <f t="shared" si="16"/>
        <v>0</v>
      </c>
      <c r="CY18" s="631">
        <f t="shared" si="16"/>
        <v>0</v>
      </c>
      <c r="CZ18" s="631">
        <f t="shared" si="16"/>
        <v>0</v>
      </c>
      <c r="DA18" s="631">
        <f t="shared" si="16"/>
        <v>0</v>
      </c>
      <c r="DB18" s="631">
        <f t="shared" si="16"/>
        <v>0</v>
      </c>
      <c r="DC18" s="631">
        <f t="shared" si="16"/>
        <v>0</v>
      </c>
      <c r="DD18" s="631">
        <f t="shared" si="16"/>
        <v>0</v>
      </c>
      <c r="DE18" s="631">
        <f t="shared" si="16"/>
        <v>0</v>
      </c>
      <c r="DF18" s="631">
        <f t="shared" si="16"/>
        <v>0</v>
      </c>
      <c r="DG18" s="631">
        <f t="shared" si="16"/>
        <v>0</v>
      </c>
      <c r="DH18" s="631">
        <f t="shared" si="16"/>
        <v>0</v>
      </c>
      <c r="DI18" s="631">
        <f t="shared" si="16"/>
        <v>0</v>
      </c>
      <c r="DJ18" s="631">
        <f t="shared" si="16"/>
        <v>0</v>
      </c>
      <c r="DK18" s="631">
        <f t="shared" si="16"/>
        <v>0</v>
      </c>
      <c r="DL18" s="631">
        <f t="shared" si="16"/>
        <v>0</v>
      </c>
      <c r="DM18" s="631">
        <f t="shared" si="16"/>
        <v>0</v>
      </c>
      <c r="DN18" s="631">
        <f t="shared" si="16"/>
        <v>0</v>
      </c>
      <c r="DO18" s="631">
        <f t="shared" si="16"/>
        <v>0</v>
      </c>
      <c r="DP18" s="631">
        <f t="shared" si="16"/>
        <v>0</v>
      </c>
      <c r="DQ18" s="631">
        <f t="shared" si="16"/>
        <v>0</v>
      </c>
      <c r="DR18" s="631">
        <f t="shared" si="16"/>
        <v>0</v>
      </c>
      <c r="DS18" s="631">
        <f t="shared" si="16"/>
        <v>0</v>
      </c>
      <c r="DT18" s="631">
        <f t="shared" si="16"/>
        <v>0</v>
      </c>
      <c r="DU18" s="631">
        <f t="shared" si="16"/>
        <v>0</v>
      </c>
      <c r="DV18" s="631">
        <f t="shared" si="16"/>
        <v>0</v>
      </c>
      <c r="DW18" s="631">
        <f t="shared" si="16"/>
        <v>0</v>
      </c>
      <c r="DX18" s="631">
        <f t="shared" si="16"/>
        <v>0</v>
      </c>
      <c r="DY18" s="631">
        <f t="shared" si="16"/>
        <v>0</v>
      </c>
      <c r="DZ18" s="631">
        <f t="shared" si="16"/>
        <v>0</v>
      </c>
      <c r="EA18" s="631">
        <f t="shared" si="16"/>
        <v>0</v>
      </c>
      <c r="EB18" s="631">
        <f t="shared" si="16"/>
        <v>0</v>
      </c>
      <c r="EC18" s="631">
        <f t="shared" si="16"/>
        <v>0</v>
      </c>
      <c r="ED18" s="631">
        <f t="shared" si="16"/>
        <v>0</v>
      </c>
      <c r="EE18" s="47"/>
      <c r="EF18"/>
    </row>
    <row r="19" spans="1:136" s="76" customFormat="1">
      <c r="A19"/>
      <c r="B19" s="7" t="str">
        <f>'Project Summary'!I16</f>
        <v>Investor E</v>
      </c>
      <c r="C19"/>
      <c r="D19" s="661">
        <f>Waterfall_Levered!D19</f>
        <v>0</v>
      </c>
      <c r="E19" s="224"/>
      <c r="F19" s="626">
        <f>D19*$F$20</f>
        <v>0</v>
      </c>
      <c r="G19" s="626">
        <f>SUM(O110:ED110)</f>
        <v>0</v>
      </c>
      <c r="H19" s="626">
        <f>SUM(O74:ED74,O77:ED77)</f>
        <v>0</v>
      </c>
      <c r="I19" s="626">
        <f>SUM(109:109)</f>
        <v>0</v>
      </c>
      <c r="J19" s="626">
        <f>SUM(154:154)</f>
        <v>0</v>
      </c>
      <c r="K19" s="628" t="s">
        <v>153</v>
      </c>
      <c r="L19"/>
      <c r="M19" s="646"/>
      <c r="N19" s="1430">
        <f t="shared" si="12"/>
        <v>0</v>
      </c>
      <c r="O19" s="631">
        <f>O74</f>
        <v>0</v>
      </c>
      <c r="P19" s="631">
        <f t="shared" ref="P19:Q19" si="17">P74</f>
        <v>0</v>
      </c>
      <c r="Q19" s="631">
        <f t="shared" si="17"/>
        <v>0</v>
      </c>
      <c r="R19" s="631">
        <f t="shared" ref="R19:AW19" si="18">R74</f>
        <v>0</v>
      </c>
      <c r="S19" s="631">
        <f t="shared" si="18"/>
        <v>0</v>
      </c>
      <c r="T19" s="631">
        <f t="shared" si="18"/>
        <v>0</v>
      </c>
      <c r="U19" s="631">
        <f t="shared" si="18"/>
        <v>0</v>
      </c>
      <c r="V19" s="631">
        <f t="shared" si="18"/>
        <v>0</v>
      </c>
      <c r="W19" s="631">
        <f t="shared" si="18"/>
        <v>0</v>
      </c>
      <c r="X19" s="631">
        <f t="shared" si="18"/>
        <v>0</v>
      </c>
      <c r="Y19" s="631">
        <f t="shared" si="18"/>
        <v>0</v>
      </c>
      <c r="Z19" s="631">
        <f t="shared" si="18"/>
        <v>0</v>
      </c>
      <c r="AA19" s="631">
        <f t="shared" si="18"/>
        <v>0</v>
      </c>
      <c r="AB19" s="631">
        <f t="shared" si="18"/>
        <v>0</v>
      </c>
      <c r="AC19" s="631">
        <f t="shared" si="18"/>
        <v>0</v>
      </c>
      <c r="AD19" s="631">
        <f t="shared" si="18"/>
        <v>0</v>
      </c>
      <c r="AE19" s="631">
        <f t="shared" si="18"/>
        <v>0</v>
      </c>
      <c r="AF19" s="631">
        <f t="shared" si="18"/>
        <v>0</v>
      </c>
      <c r="AG19" s="631">
        <f t="shared" si="18"/>
        <v>0</v>
      </c>
      <c r="AH19" s="631">
        <f t="shared" si="18"/>
        <v>0</v>
      </c>
      <c r="AI19" s="631">
        <f t="shared" si="18"/>
        <v>0</v>
      </c>
      <c r="AJ19" s="631">
        <f t="shared" si="18"/>
        <v>0</v>
      </c>
      <c r="AK19" s="631">
        <f t="shared" si="18"/>
        <v>0</v>
      </c>
      <c r="AL19" s="631">
        <f t="shared" si="18"/>
        <v>0</v>
      </c>
      <c r="AM19" s="631">
        <f t="shared" si="18"/>
        <v>0</v>
      </c>
      <c r="AN19" s="631">
        <f t="shared" si="18"/>
        <v>0</v>
      </c>
      <c r="AO19" s="631">
        <f t="shared" si="18"/>
        <v>0</v>
      </c>
      <c r="AP19" s="631">
        <f t="shared" si="18"/>
        <v>0</v>
      </c>
      <c r="AQ19" s="631">
        <f t="shared" si="18"/>
        <v>0</v>
      </c>
      <c r="AR19" s="631">
        <f t="shared" si="18"/>
        <v>0</v>
      </c>
      <c r="AS19" s="631">
        <f t="shared" si="18"/>
        <v>0</v>
      </c>
      <c r="AT19" s="631">
        <f t="shared" si="18"/>
        <v>0</v>
      </c>
      <c r="AU19" s="631">
        <f t="shared" si="18"/>
        <v>0</v>
      </c>
      <c r="AV19" s="631">
        <f t="shared" si="18"/>
        <v>0</v>
      </c>
      <c r="AW19" s="631">
        <f t="shared" si="18"/>
        <v>0</v>
      </c>
      <c r="AX19" s="631">
        <f t="shared" ref="AX19:CA19" si="19">AX74</f>
        <v>0</v>
      </c>
      <c r="AY19" s="631">
        <f t="shared" si="19"/>
        <v>0</v>
      </c>
      <c r="AZ19" s="631">
        <f t="shared" si="19"/>
        <v>0</v>
      </c>
      <c r="BA19" s="631">
        <f t="shared" si="19"/>
        <v>0</v>
      </c>
      <c r="BB19" s="631">
        <f t="shared" si="19"/>
        <v>0</v>
      </c>
      <c r="BC19" s="631">
        <f t="shared" si="19"/>
        <v>0</v>
      </c>
      <c r="BD19" s="631">
        <f t="shared" si="19"/>
        <v>0</v>
      </c>
      <c r="BE19" s="631">
        <f t="shared" si="19"/>
        <v>0</v>
      </c>
      <c r="BF19" s="631">
        <f t="shared" si="19"/>
        <v>0</v>
      </c>
      <c r="BG19" s="631">
        <f t="shared" si="19"/>
        <v>0</v>
      </c>
      <c r="BH19" s="631">
        <f t="shared" si="19"/>
        <v>0</v>
      </c>
      <c r="BI19" s="631">
        <f t="shared" si="19"/>
        <v>0</v>
      </c>
      <c r="BJ19" s="631">
        <f t="shared" si="19"/>
        <v>0</v>
      </c>
      <c r="BK19" s="631">
        <f t="shared" si="19"/>
        <v>0</v>
      </c>
      <c r="BL19" s="631">
        <f t="shared" si="19"/>
        <v>0</v>
      </c>
      <c r="BM19" s="631">
        <f t="shared" si="19"/>
        <v>0</v>
      </c>
      <c r="BN19" s="631">
        <f t="shared" si="19"/>
        <v>0</v>
      </c>
      <c r="BO19" s="631">
        <f t="shared" si="19"/>
        <v>0</v>
      </c>
      <c r="BP19" s="631">
        <f t="shared" si="19"/>
        <v>0</v>
      </c>
      <c r="BQ19" s="631">
        <f t="shared" si="19"/>
        <v>0</v>
      </c>
      <c r="BR19" s="631">
        <f t="shared" si="19"/>
        <v>0</v>
      </c>
      <c r="BS19" s="631">
        <f t="shared" si="19"/>
        <v>0</v>
      </c>
      <c r="BT19" s="631">
        <f t="shared" si="19"/>
        <v>0</v>
      </c>
      <c r="BU19" s="631">
        <f t="shared" si="19"/>
        <v>0</v>
      </c>
      <c r="BV19" s="631">
        <f t="shared" si="19"/>
        <v>0</v>
      </c>
      <c r="BW19" s="631">
        <f t="shared" si="19"/>
        <v>0</v>
      </c>
      <c r="BX19" s="631">
        <f t="shared" si="19"/>
        <v>0</v>
      </c>
      <c r="BY19" s="631">
        <f t="shared" si="19"/>
        <v>0</v>
      </c>
      <c r="BZ19" s="631">
        <f t="shared" si="19"/>
        <v>0</v>
      </c>
      <c r="CA19" s="631">
        <f t="shared" si="19"/>
        <v>0</v>
      </c>
      <c r="CB19" s="631">
        <f t="shared" ref="CB19:ED19" si="20">CB74</f>
        <v>0</v>
      </c>
      <c r="CC19" s="631">
        <f t="shared" si="20"/>
        <v>0</v>
      </c>
      <c r="CD19" s="631">
        <f t="shared" si="20"/>
        <v>0</v>
      </c>
      <c r="CE19" s="631">
        <f t="shared" si="20"/>
        <v>0</v>
      </c>
      <c r="CF19" s="631">
        <f t="shared" si="20"/>
        <v>0</v>
      </c>
      <c r="CG19" s="631">
        <f t="shared" si="20"/>
        <v>0</v>
      </c>
      <c r="CH19" s="631">
        <f t="shared" si="20"/>
        <v>0</v>
      </c>
      <c r="CI19" s="631">
        <f t="shared" si="20"/>
        <v>0</v>
      </c>
      <c r="CJ19" s="631">
        <f t="shared" si="20"/>
        <v>0</v>
      </c>
      <c r="CK19" s="631">
        <f t="shared" si="20"/>
        <v>0</v>
      </c>
      <c r="CL19" s="631">
        <f t="shared" si="20"/>
        <v>0</v>
      </c>
      <c r="CM19" s="631">
        <f t="shared" si="20"/>
        <v>0</v>
      </c>
      <c r="CN19" s="631">
        <f t="shared" si="20"/>
        <v>0</v>
      </c>
      <c r="CO19" s="631">
        <f t="shared" si="20"/>
        <v>0</v>
      </c>
      <c r="CP19" s="631">
        <f t="shared" si="20"/>
        <v>0</v>
      </c>
      <c r="CQ19" s="631">
        <f t="shared" si="20"/>
        <v>0</v>
      </c>
      <c r="CR19" s="631">
        <f t="shared" si="20"/>
        <v>0</v>
      </c>
      <c r="CS19" s="631">
        <f t="shared" si="20"/>
        <v>0</v>
      </c>
      <c r="CT19" s="631">
        <f t="shared" si="20"/>
        <v>0</v>
      </c>
      <c r="CU19" s="631">
        <f t="shared" si="20"/>
        <v>0</v>
      </c>
      <c r="CV19" s="631">
        <f t="shared" si="20"/>
        <v>0</v>
      </c>
      <c r="CW19" s="631">
        <f t="shared" si="20"/>
        <v>0</v>
      </c>
      <c r="CX19" s="631">
        <f t="shared" si="20"/>
        <v>0</v>
      </c>
      <c r="CY19" s="631">
        <f t="shared" si="20"/>
        <v>0</v>
      </c>
      <c r="CZ19" s="631">
        <f t="shared" si="20"/>
        <v>0</v>
      </c>
      <c r="DA19" s="631">
        <f t="shared" si="20"/>
        <v>0</v>
      </c>
      <c r="DB19" s="631">
        <f t="shared" si="20"/>
        <v>0</v>
      </c>
      <c r="DC19" s="631">
        <f t="shared" si="20"/>
        <v>0</v>
      </c>
      <c r="DD19" s="631">
        <f t="shared" si="20"/>
        <v>0</v>
      </c>
      <c r="DE19" s="631">
        <f t="shared" si="20"/>
        <v>0</v>
      </c>
      <c r="DF19" s="631">
        <f t="shared" si="20"/>
        <v>0</v>
      </c>
      <c r="DG19" s="631">
        <f t="shared" si="20"/>
        <v>0</v>
      </c>
      <c r="DH19" s="631">
        <f t="shared" si="20"/>
        <v>0</v>
      </c>
      <c r="DI19" s="631">
        <f t="shared" si="20"/>
        <v>0</v>
      </c>
      <c r="DJ19" s="631">
        <f t="shared" si="20"/>
        <v>0</v>
      </c>
      <c r="DK19" s="631">
        <f t="shared" si="20"/>
        <v>0</v>
      </c>
      <c r="DL19" s="631">
        <f t="shared" si="20"/>
        <v>0</v>
      </c>
      <c r="DM19" s="631">
        <f t="shared" si="20"/>
        <v>0</v>
      </c>
      <c r="DN19" s="631">
        <f t="shared" si="20"/>
        <v>0</v>
      </c>
      <c r="DO19" s="631">
        <f t="shared" si="20"/>
        <v>0</v>
      </c>
      <c r="DP19" s="631">
        <f t="shared" si="20"/>
        <v>0</v>
      </c>
      <c r="DQ19" s="631">
        <f t="shared" si="20"/>
        <v>0</v>
      </c>
      <c r="DR19" s="631">
        <f t="shared" si="20"/>
        <v>0</v>
      </c>
      <c r="DS19" s="631">
        <f t="shared" si="20"/>
        <v>0</v>
      </c>
      <c r="DT19" s="631">
        <f t="shared" si="20"/>
        <v>0</v>
      </c>
      <c r="DU19" s="631">
        <f t="shared" si="20"/>
        <v>0</v>
      </c>
      <c r="DV19" s="631">
        <f t="shared" si="20"/>
        <v>0</v>
      </c>
      <c r="DW19" s="631">
        <f t="shared" si="20"/>
        <v>0</v>
      </c>
      <c r="DX19" s="631">
        <f t="shared" si="20"/>
        <v>0</v>
      </c>
      <c r="DY19" s="631">
        <f t="shared" si="20"/>
        <v>0</v>
      </c>
      <c r="DZ19" s="631">
        <f t="shared" si="20"/>
        <v>0</v>
      </c>
      <c r="EA19" s="631">
        <f t="shared" si="20"/>
        <v>0</v>
      </c>
      <c r="EB19" s="631">
        <f t="shared" si="20"/>
        <v>0</v>
      </c>
      <c r="EC19" s="631">
        <f t="shared" si="20"/>
        <v>0</v>
      </c>
      <c r="ED19" s="631">
        <f t="shared" si="20"/>
        <v>0</v>
      </c>
      <c r="EE19" s="47"/>
      <c r="EF19"/>
    </row>
    <row r="20" spans="1:136" s="3" customFormat="1">
      <c r="A20" s="256" t="s">
        <v>66</v>
      </c>
      <c r="B20" s="256"/>
      <c r="C20" s="404"/>
      <c r="D20" s="662">
        <f>SUM(D15:D19)</f>
        <v>1</v>
      </c>
      <c r="E20" s="405"/>
      <c r="F20" s="629">
        <f>-'Project Summary'!E30+'Project Summary'!E27+'Project Summary'!E29+SUM('Cash Flow_Monthly'!147:147)</f>
        <v>-35271000</v>
      </c>
      <c r="G20" s="629">
        <f>SUM(G15:G19)</f>
        <v>0</v>
      </c>
      <c r="H20" s="406">
        <f>SUM(H15:H19)</f>
        <v>14459113.713909989</v>
      </c>
      <c r="I20" s="629">
        <f>SUM(I15:I19)</f>
        <v>35271001</v>
      </c>
      <c r="J20" s="629">
        <f>SUM(J15:J19)</f>
        <v>14683389.640472159</v>
      </c>
      <c r="K20" s="629">
        <f>SUM(K15:K19)</f>
        <v>0</v>
      </c>
      <c r="L20" s="1"/>
      <c r="M20" s="1447"/>
      <c r="N20" s="1431">
        <f t="shared" si="12"/>
        <v>-35271000</v>
      </c>
      <c r="O20" s="632">
        <f>SUM(O15:O19)</f>
        <v>123929.13049333263</v>
      </c>
      <c r="P20" s="632">
        <f>SUM(P15:P19)</f>
        <v>124157.60827494967</v>
      </c>
      <c r="Q20" s="632">
        <f>SUM(Q15:Q19)</f>
        <v>124392.9397746738</v>
      </c>
      <c r="R20" s="632">
        <f t="shared" ref="R20:CC20" si="21">SUM(R15:R19)</f>
        <v>124622.10814992529</v>
      </c>
      <c r="S20" s="632">
        <f t="shared" si="21"/>
        <v>125106.06333905521</v>
      </c>
      <c r="T20" s="632">
        <f t="shared" si="21"/>
        <v>125492.74369438161</v>
      </c>
      <c r="U20" s="632">
        <f t="shared" si="21"/>
        <v>126822.93722404788</v>
      </c>
      <c r="V20" s="632">
        <f t="shared" si="21"/>
        <v>128410.83522470445</v>
      </c>
      <c r="W20" s="632">
        <f t="shared" si="21"/>
        <v>130106.58358687258</v>
      </c>
      <c r="X20" s="632">
        <f t="shared" si="21"/>
        <v>131429.1080203825</v>
      </c>
      <c r="Y20" s="632">
        <f t="shared" si="21"/>
        <v>132593.32608873449</v>
      </c>
      <c r="Z20" s="632">
        <f t="shared" si="21"/>
        <v>133817.73400588002</v>
      </c>
      <c r="AA20" s="632">
        <f t="shared" si="21"/>
        <v>137844.684237151</v>
      </c>
      <c r="AB20" s="632">
        <f t="shared" si="21"/>
        <v>139485.70165208008</v>
      </c>
      <c r="AC20" s="632">
        <f t="shared" si="21"/>
        <v>140908.93903910302</v>
      </c>
      <c r="AD20" s="632">
        <f t="shared" si="21"/>
        <v>142092.28811448909</v>
      </c>
      <c r="AE20" s="632">
        <f t="shared" si="21"/>
        <v>143517.57823928</v>
      </c>
      <c r="AF20" s="632">
        <f t="shared" si="21"/>
        <v>144569.96165568574</v>
      </c>
      <c r="AG20" s="632">
        <f t="shared" si="21"/>
        <v>147122.66994533903</v>
      </c>
      <c r="AH20" s="632">
        <f t="shared" si="21"/>
        <v>149687.24087929292</v>
      </c>
      <c r="AI20" s="632">
        <f t="shared" si="21"/>
        <v>152257.34439734113</v>
      </c>
      <c r="AJ20" s="632">
        <f t="shared" si="21"/>
        <v>154093.29765415081</v>
      </c>
      <c r="AK20" s="632">
        <f t="shared" si="21"/>
        <v>155668.10374583286</v>
      </c>
      <c r="AL20" s="632">
        <f t="shared" si="21"/>
        <v>157226.63315226987</v>
      </c>
      <c r="AM20" s="632">
        <f t="shared" si="21"/>
        <v>159577.92443022184</v>
      </c>
      <c r="AN20" s="632">
        <f t="shared" si="21"/>
        <v>161451.67600709226</v>
      </c>
      <c r="AO20" s="632">
        <f t="shared" si="21"/>
        <v>162990.12045054283</v>
      </c>
      <c r="AP20" s="632">
        <f t="shared" si="21"/>
        <v>164209.42648639486</v>
      </c>
      <c r="AQ20" s="632">
        <f t="shared" si="21"/>
        <v>165612.39171608986</v>
      </c>
      <c r="AR20" s="632">
        <f t="shared" si="21"/>
        <v>166609.55892863194</v>
      </c>
      <c r="AS20" s="632">
        <f t="shared" si="21"/>
        <v>168903.78586501619</v>
      </c>
      <c r="AT20" s="632">
        <f t="shared" si="21"/>
        <v>171098.34981245699</v>
      </c>
      <c r="AU20" s="632">
        <f t="shared" si="21"/>
        <v>173192.92960970607</v>
      </c>
      <c r="AV20" s="632">
        <f t="shared" si="21"/>
        <v>174466.1873421754</v>
      </c>
      <c r="AW20" s="632">
        <f t="shared" si="21"/>
        <v>175713.06502428895</v>
      </c>
      <c r="AX20" s="632">
        <f t="shared" si="21"/>
        <v>176934.15318486455</v>
      </c>
      <c r="AY20" s="632">
        <f t="shared" si="21"/>
        <v>175075.78896219822</v>
      </c>
      <c r="AZ20" s="632">
        <f t="shared" si="21"/>
        <v>176403.32281303164</v>
      </c>
      <c r="BA20" s="632">
        <f t="shared" si="21"/>
        <v>177487.00723040607</v>
      </c>
      <c r="BB20" s="632">
        <f t="shared" si="21"/>
        <v>178344.88614880946</v>
      </c>
      <c r="BC20" s="632">
        <f t="shared" si="21"/>
        <v>179276.49828760559</v>
      </c>
      <c r="BD20" s="632">
        <f t="shared" si="21"/>
        <v>179939.47972758877</v>
      </c>
      <c r="BE20" s="632">
        <f t="shared" si="21"/>
        <v>181451.14921764546</v>
      </c>
      <c r="BF20" s="632">
        <f t="shared" si="21"/>
        <v>182797.16111541991</v>
      </c>
      <c r="BG20" s="632">
        <f t="shared" si="21"/>
        <v>183981.9503491754</v>
      </c>
      <c r="BH20" s="632">
        <f t="shared" si="21"/>
        <v>184708.49915053832</v>
      </c>
      <c r="BI20" s="632">
        <f t="shared" si="21"/>
        <v>185422.04868934964</v>
      </c>
      <c r="BJ20" s="632">
        <f t="shared" si="21"/>
        <v>186123.52301392099</v>
      </c>
      <c r="BK20" s="632">
        <f t="shared" si="21"/>
        <v>183097.40612535973</v>
      </c>
      <c r="BL20" s="632">
        <f t="shared" si="21"/>
        <v>183907.9336567627</v>
      </c>
      <c r="BM20" s="632">
        <f t="shared" si="21"/>
        <v>184577.250777301</v>
      </c>
      <c r="BN20" s="632">
        <f t="shared" si="21"/>
        <v>185114.27903971178</v>
      </c>
      <c r="BO20" s="632">
        <f t="shared" si="21"/>
        <v>185740.18324293653</v>
      </c>
      <c r="BP20" s="632">
        <f t="shared" si="21"/>
        <v>186193.22531237607</v>
      </c>
      <c r="BQ20" s="632">
        <f t="shared" si="21"/>
        <v>187246.19450942447</v>
      </c>
      <c r="BR20" s="632">
        <f t="shared" si="21"/>
        <v>188274.32885557314</v>
      </c>
      <c r="BS20" s="632">
        <f t="shared" si="21"/>
        <v>189286.87102127704</v>
      </c>
      <c r="BT20" s="632">
        <f t="shared" si="21"/>
        <v>189926.38369008628</v>
      </c>
      <c r="BU20" s="632">
        <f t="shared" si="21"/>
        <v>190573.03594263407</v>
      </c>
      <c r="BV20" s="632">
        <f t="shared" si="21"/>
        <v>191227.26043841415</v>
      </c>
      <c r="BW20" s="632">
        <f t="shared" si="21"/>
        <v>189711.93195056054</v>
      </c>
      <c r="BX20" s="632">
        <f t="shared" si="21"/>
        <v>190516.61336954447</v>
      </c>
      <c r="BY20" s="632">
        <f t="shared" si="21"/>
        <v>191197.02208399776</v>
      </c>
      <c r="BZ20" s="632">
        <f t="shared" si="21"/>
        <v>191753.03442841215</v>
      </c>
      <c r="CA20" s="632">
        <f t="shared" si="21"/>
        <v>192412.36003580375</v>
      </c>
      <c r="CB20" s="632">
        <f t="shared" si="21"/>
        <v>192895.06183856027</v>
      </c>
      <c r="CC20" s="632">
        <f t="shared" si="21"/>
        <v>194047.17717276112</v>
      </c>
      <c r="CD20" s="632">
        <f t="shared" ref="CD20:ED20" si="22">SUM(CD15:CD19)</f>
        <v>195194.35503880176</v>
      </c>
      <c r="CE20" s="632">
        <f t="shared" si="22"/>
        <v>196337.49419724196</v>
      </c>
      <c r="CF20" s="632">
        <f t="shared" si="22"/>
        <v>197062.87077453017</v>
      </c>
      <c r="CG20" s="632">
        <f t="shared" si="22"/>
        <v>197798.90474377046</v>
      </c>
      <c r="CH20" s="632">
        <f t="shared" si="22"/>
        <v>198545.32330662053</v>
      </c>
      <c r="CI20" s="632">
        <f t="shared" si="22"/>
        <v>195153.61567071223</v>
      </c>
      <c r="CJ20" s="632">
        <f t="shared" si="22"/>
        <v>196068.9050347195</v>
      </c>
      <c r="CK20" s="632">
        <f t="shared" si="22"/>
        <v>196842.32411297702</v>
      </c>
      <c r="CL20" s="632">
        <f t="shared" si="22"/>
        <v>197473.16746404395</v>
      </c>
      <c r="CM20" s="632">
        <f t="shared" si="22"/>
        <v>198219.82250708874</v>
      </c>
      <c r="CN20" s="632">
        <f t="shared" si="22"/>
        <v>198764.98877451077</v>
      </c>
      <c r="CO20" s="632">
        <f t="shared" si="22"/>
        <v>200063.43024028529</v>
      </c>
      <c r="CP20" s="632">
        <f t="shared" si="22"/>
        <v>201352.19718818399</v>
      </c>
      <c r="CQ20" s="632">
        <f t="shared" si="22"/>
        <v>202631.52115168079</v>
      </c>
      <c r="CR20" s="632">
        <f t="shared" si="22"/>
        <v>203440.16535491659</v>
      </c>
      <c r="CS20" s="632">
        <f t="shared" si="22"/>
        <v>204257.49442581789</v>
      </c>
      <c r="CT20" s="632">
        <f t="shared" si="22"/>
        <v>205083.13628046779</v>
      </c>
      <c r="CU20" s="632">
        <f t="shared" si="22"/>
        <v>0</v>
      </c>
      <c r="CV20" s="632">
        <f t="shared" si="22"/>
        <v>0</v>
      </c>
      <c r="CW20" s="632">
        <f t="shared" si="22"/>
        <v>0</v>
      </c>
      <c r="CX20" s="632">
        <f t="shared" si="22"/>
        <v>0</v>
      </c>
      <c r="CY20" s="632">
        <f t="shared" si="22"/>
        <v>0</v>
      </c>
      <c r="CZ20" s="632">
        <f t="shared" si="22"/>
        <v>0</v>
      </c>
      <c r="DA20" s="632">
        <f t="shared" si="22"/>
        <v>0</v>
      </c>
      <c r="DB20" s="632">
        <f t="shared" si="22"/>
        <v>0</v>
      </c>
      <c r="DC20" s="632">
        <f t="shared" si="22"/>
        <v>0</v>
      </c>
      <c r="DD20" s="632">
        <f t="shared" si="22"/>
        <v>0</v>
      </c>
      <c r="DE20" s="632">
        <f t="shared" si="22"/>
        <v>0</v>
      </c>
      <c r="DF20" s="632">
        <f t="shared" si="22"/>
        <v>0</v>
      </c>
      <c r="DG20" s="632">
        <f t="shared" si="22"/>
        <v>0</v>
      </c>
      <c r="DH20" s="632">
        <f t="shared" si="22"/>
        <v>0</v>
      </c>
      <c r="DI20" s="632">
        <f t="shared" si="22"/>
        <v>0</v>
      </c>
      <c r="DJ20" s="632">
        <f t="shared" si="22"/>
        <v>0</v>
      </c>
      <c r="DK20" s="632">
        <f t="shared" si="22"/>
        <v>0</v>
      </c>
      <c r="DL20" s="632">
        <f t="shared" si="22"/>
        <v>0</v>
      </c>
      <c r="DM20" s="632">
        <f t="shared" si="22"/>
        <v>0</v>
      </c>
      <c r="DN20" s="632">
        <f t="shared" si="22"/>
        <v>0</v>
      </c>
      <c r="DO20" s="632">
        <f t="shared" si="22"/>
        <v>0</v>
      </c>
      <c r="DP20" s="632">
        <f t="shared" si="22"/>
        <v>0</v>
      </c>
      <c r="DQ20" s="632">
        <f t="shared" si="22"/>
        <v>0</v>
      </c>
      <c r="DR20" s="632">
        <f t="shared" si="22"/>
        <v>0</v>
      </c>
      <c r="DS20" s="632">
        <f t="shared" si="22"/>
        <v>0</v>
      </c>
      <c r="DT20" s="632">
        <f t="shared" si="22"/>
        <v>0</v>
      </c>
      <c r="DU20" s="632">
        <f t="shared" si="22"/>
        <v>0</v>
      </c>
      <c r="DV20" s="632">
        <f t="shared" si="22"/>
        <v>0</v>
      </c>
      <c r="DW20" s="632">
        <f t="shared" si="22"/>
        <v>0</v>
      </c>
      <c r="DX20" s="632">
        <f t="shared" si="22"/>
        <v>0</v>
      </c>
      <c r="DY20" s="632">
        <f t="shared" si="22"/>
        <v>0</v>
      </c>
      <c r="DZ20" s="632">
        <f t="shared" si="22"/>
        <v>0</v>
      </c>
      <c r="EA20" s="632">
        <f t="shared" si="22"/>
        <v>0</v>
      </c>
      <c r="EB20" s="632">
        <f t="shared" si="22"/>
        <v>0</v>
      </c>
      <c r="EC20" s="632">
        <f t="shared" si="22"/>
        <v>0</v>
      </c>
      <c r="ED20" s="632">
        <f t="shared" si="22"/>
        <v>0</v>
      </c>
      <c r="EE20" s="74"/>
      <c r="EF20" s="1"/>
    </row>
    <row r="21" spans="1:136" s="1890" customFormat="1">
      <c r="A21" s="1839"/>
      <c r="B21" s="1839"/>
      <c r="D21" s="1891"/>
      <c r="E21" s="1892"/>
      <c r="F21" s="1893"/>
      <c r="G21" s="1893"/>
      <c r="H21" s="1894"/>
      <c r="I21" s="1893"/>
      <c r="J21" s="1893"/>
      <c r="K21" s="1893"/>
      <c r="L21" s="1839"/>
      <c r="M21" s="1895"/>
      <c r="N21" s="1896"/>
      <c r="O21" s="1897"/>
      <c r="P21" s="1897"/>
      <c r="Q21" s="1897"/>
      <c r="R21" s="1897"/>
      <c r="S21" s="1897"/>
      <c r="T21" s="1897"/>
      <c r="U21" s="1897"/>
      <c r="V21" s="1897"/>
      <c r="W21" s="1897"/>
      <c r="X21" s="1897"/>
      <c r="Y21" s="1897"/>
      <c r="Z21" s="1897"/>
      <c r="AA21" s="1897"/>
      <c r="AB21" s="1897"/>
      <c r="AC21" s="1897"/>
      <c r="AD21" s="1897"/>
      <c r="AE21" s="1897"/>
      <c r="AF21" s="1897"/>
      <c r="AG21" s="1897"/>
      <c r="AH21" s="1897"/>
      <c r="AI21" s="1897"/>
      <c r="AJ21" s="1897"/>
      <c r="AK21" s="1897"/>
      <c r="AL21" s="1897"/>
      <c r="AM21" s="1897"/>
      <c r="AN21" s="1897"/>
      <c r="AO21" s="1897"/>
      <c r="AP21" s="1897"/>
      <c r="AQ21" s="1897"/>
      <c r="AR21" s="1897"/>
      <c r="AS21" s="1897"/>
      <c r="AT21" s="1897"/>
      <c r="AU21" s="1897"/>
      <c r="AV21" s="1897"/>
      <c r="AW21" s="1897"/>
      <c r="AX21" s="1897"/>
      <c r="AY21" s="1897"/>
      <c r="AZ21" s="1897"/>
      <c r="BA21" s="1897"/>
      <c r="BB21" s="1897"/>
      <c r="BC21" s="1897"/>
      <c r="BD21" s="1897"/>
      <c r="BE21" s="1897"/>
      <c r="BF21" s="1897"/>
      <c r="BG21" s="1897"/>
      <c r="BH21" s="1897"/>
      <c r="BI21" s="1897"/>
      <c r="BJ21" s="1897"/>
      <c r="BK21" s="1897"/>
      <c r="BL21" s="1897"/>
      <c r="BM21" s="1897"/>
      <c r="BN21" s="1897"/>
      <c r="BO21" s="1897"/>
      <c r="BP21" s="1897"/>
      <c r="BQ21" s="1897"/>
      <c r="BR21" s="1897"/>
      <c r="BS21" s="1897"/>
      <c r="BT21" s="1897"/>
      <c r="BU21" s="1897"/>
      <c r="BV21" s="1897"/>
      <c r="BW21" s="1897"/>
      <c r="BX21" s="1897"/>
      <c r="BY21" s="1897"/>
      <c r="BZ21" s="1897"/>
      <c r="CA21" s="1897"/>
      <c r="CB21" s="1897"/>
      <c r="CC21" s="1897"/>
      <c r="CD21" s="1897"/>
      <c r="CE21" s="1897"/>
      <c r="CF21" s="1897"/>
      <c r="CG21" s="1897"/>
      <c r="CH21" s="1897"/>
      <c r="CI21" s="1897"/>
      <c r="CJ21" s="1897"/>
      <c r="CK21" s="1897"/>
      <c r="CL21" s="1897"/>
      <c r="CM21" s="1897"/>
      <c r="CN21" s="1897"/>
      <c r="CO21" s="1897"/>
      <c r="CP21" s="1897"/>
      <c r="CQ21" s="1897"/>
      <c r="CR21" s="1897"/>
      <c r="CS21" s="1897"/>
      <c r="CT21" s="1897"/>
      <c r="CU21" s="1897"/>
      <c r="CV21" s="1897"/>
      <c r="CW21" s="1897"/>
      <c r="CX21" s="1897"/>
      <c r="CY21" s="1897"/>
      <c r="CZ21" s="1897"/>
      <c r="DA21" s="1897"/>
      <c r="DB21" s="1897"/>
      <c r="DC21" s="1897"/>
      <c r="DD21" s="1897"/>
      <c r="DE21" s="1897"/>
      <c r="DF21" s="1897"/>
      <c r="DG21" s="1897"/>
      <c r="DH21" s="1897"/>
      <c r="DI21" s="1897"/>
      <c r="DJ21" s="1897"/>
      <c r="DK21" s="1897"/>
      <c r="DL21" s="1897"/>
      <c r="DM21" s="1897"/>
      <c r="DN21" s="1897"/>
      <c r="DO21" s="1897"/>
      <c r="DP21" s="1897"/>
      <c r="DQ21" s="1897"/>
      <c r="DR21" s="1897"/>
      <c r="DS21" s="1897"/>
      <c r="DT21" s="1897"/>
      <c r="DU21" s="1897"/>
      <c r="DV21" s="1897"/>
      <c r="DW21" s="1897"/>
      <c r="DX21" s="1897"/>
      <c r="DY21" s="1897"/>
      <c r="DZ21" s="1897"/>
      <c r="EA21" s="1897"/>
      <c r="EB21" s="1897"/>
      <c r="EC21" s="1897"/>
      <c r="ED21" s="1897"/>
      <c r="EE21" s="74"/>
      <c r="EF21" s="1"/>
    </row>
    <row r="22" spans="1:136" s="3" customFormat="1">
      <c r="A22" s="350" t="s">
        <v>1038</v>
      </c>
      <c r="B22" s="402"/>
      <c r="C22" s="402"/>
      <c r="D22" s="375"/>
      <c r="E22" s="375"/>
      <c r="F22" s="375"/>
      <c r="G22" s="375"/>
      <c r="H22" s="403" t="s">
        <v>315</v>
      </c>
      <c r="I22" s="403" t="s">
        <v>316</v>
      </c>
      <c r="J22" s="375" t="s">
        <v>17</v>
      </c>
      <c r="K22" s="375" t="s">
        <v>18</v>
      </c>
      <c r="L22" s="1"/>
      <c r="M22" s="1593"/>
      <c r="N22" s="1592" t="s">
        <v>604</v>
      </c>
      <c r="O22" s="1424" t="s">
        <v>968</v>
      </c>
      <c r="P22" s="407"/>
      <c r="Q22" s="407"/>
      <c r="R22" s="407"/>
      <c r="S22" s="407"/>
      <c r="T22" s="407"/>
      <c r="U22" s="407"/>
      <c r="V22" s="407"/>
      <c r="W22" s="407"/>
      <c r="X22" s="407"/>
      <c r="Y22" s="407"/>
      <c r="Z22" s="407"/>
      <c r="AA22" s="407"/>
      <c r="AB22" s="407"/>
      <c r="AC22" s="407"/>
      <c r="AD22" s="407"/>
      <c r="AE22" s="407"/>
      <c r="AF22" s="407"/>
      <c r="AG22" s="407"/>
      <c r="AH22" s="407"/>
      <c r="AI22" s="407"/>
      <c r="AJ22" s="407"/>
      <c r="AK22" s="407"/>
      <c r="AL22" s="407"/>
      <c r="AM22" s="407"/>
      <c r="AN22" s="407"/>
      <c r="AO22" s="407"/>
      <c r="AP22" s="407"/>
      <c r="AQ22" s="407"/>
      <c r="AR22" s="407"/>
      <c r="AS22" s="407"/>
      <c r="AT22" s="407"/>
      <c r="AU22" s="407"/>
      <c r="AV22" s="407"/>
      <c r="AW22" s="407"/>
      <c r="AX22" s="407"/>
      <c r="AY22" s="407"/>
      <c r="AZ22" s="407"/>
      <c r="BA22" s="407"/>
      <c r="BB22" s="407"/>
      <c r="BC22" s="407"/>
      <c r="BD22" s="407"/>
      <c r="BE22" s="407"/>
      <c r="BF22" s="407"/>
      <c r="BG22" s="407"/>
      <c r="BH22" s="407"/>
      <c r="BI22" s="407"/>
      <c r="BJ22" s="407"/>
      <c r="BK22" s="407"/>
      <c r="BL22" s="407"/>
      <c r="BM22" s="407"/>
      <c r="BN22" s="407"/>
      <c r="BO22" s="407"/>
      <c r="BP22" s="407"/>
      <c r="BQ22" s="407"/>
      <c r="BR22" s="407"/>
      <c r="BS22" s="407"/>
      <c r="BT22" s="407"/>
      <c r="BU22" s="407"/>
      <c r="BV22" s="407"/>
      <c r="BW22" s="407"/>
      <c r="BX22" s="407"/>
      <c r="BY22" s="407"/>
      <c r="BZ22" s="407"/>
      <c r="CA22" s="407"/>
      <c r="CB22" s="407"/>
      <c r="CC22" s="407"/>
      <c r="CD22" s="407"/>
      <c r="CE22" s="407"/>
      <c r="CF22" s="407"/>
      <c r="CG22" s="407"/>
      <c r="CH22" s="407"/>
      <c r="CI22" s="407"/>
      <c r="CJ22" s="407"/>
      <c r="CK22" s="407"/>
      <c r="CL22" s="407"/>
      <c r="CM22" s="407"/>
      <c r="CN22" s="407"/>
      <c r="CO22" s="407"/>
      <c r="CP22" s="407"/>
      <c r="CQ22" s="407"/>
      <c r="CR22" s="407"/>
      <c r="CS22" s="407"/>
      <c r="CT22" s="407"/>
      <c r="CU22" s="407"/>
      <c r="CV22" s="407"/>
      <c r="CW22" s="407"/>
      <c r="CX22" s="407"/>
      <c r="CY22" s="407"/>
      <c r="CZ22" s="407"/>
      <c r="DA22" s="407"/>
      <c r="DB22" s="407"/>
      <c r="DC22" s="407"/>
      <c r="DD22" s="407"/>
      <c r="DE22" s="407"/>
      <c r="DF22" s="407"/>
      <c r="DG22" s="407"/>
      <c r="DH22" s="407"/>
      <c r="DI22" s="407"/>
      <c r="DJ22" s="407"/>
      <c r="DK22" s="407"/>
      <c r="DL22" s="407"/>
      <c r="DM22" s="407"/>
      <c r="DN22" s="407"/>
      <c r="DO22" s="407"/>
      <c r="DP22" s="407"/>
      <c r="DQ22" s="407"/>
      <c r="DR22" s="407"/>
      <c r="DS22" s="407"/>
      <c r="DT22" s="407"/>
      <c r="DU22" s="407"/>
      <c r="DV22" s="407"/>
      <c r="DW22" s="407"/>
      <c r="DX22" s="407"/>
      <c r="DY22" s="407"/>
      <c r="DZ22" s="407"/>
      <c r="EA22" s="407"/>
      <c r="EB22" s="407"/>
      <c r="EC22" s="407"/>
      <c r="ED22" s="407"/>
      <c r="EE22" s="47"/>
      <c r="EF22"/>
    </row>
    <row r="23" spans="1:136" s="76" customFormat="1">
      <c r="A23" s="24"/>
      <c r="B23" s="16" t="str">
        <f>$B$15</f>
        <v>Sponsor</v>
      </c>
      <c r="C23" s="24"/>
      <c r="D23" s="17"/>
      <c r="E23" s="17"/>
      <c r="F23" s="17"/>
      <c r="G23" s="17"/>
      <c r="H23" s="519">
        <f>IFERROR(XIRR(N23:ED23,N$1:ED$1),0)</f>
        <v>0.10447859168052673</v>
      </c>
      <c r="I23" s="519">
        <f>IFERROR(AVERAGE(O31:ED31)*12,0)</f>
        <v>5.8563343069822603E-2</v>
      </c>
      <c r="J23" s="20">
        <f t="shared" ref="J23:J27" si="23">IFERROR(SUM(H15:K15)/-SUM(F15:G15),"-")</f>
        <v>1.8262454808307718</v>
      </c>
      <c r="K23" s="1445">
        <f t="shared" ref="K23:K27" si="24">SUM(H15:K15)+SUM(F15:G15)</f>
        <v>2914250.4354382153</v>
      </c>
      <c r="L23"/>
      <c r="M23" s="646"/>
      <c r="N23" s="1429">
        <f>F15</f>
        <v>-3527100.0000000005</v>
      </c>
      <c r="O23" s="630">
        <f t="shared" ref="O23:AT23" si="25">O42+O45+O85+O150+O162</f>
        <v>12392.913049333265</v>
      </c>
      <c r="P23" s="630">
        <f t="shared" si="25"/>
        <v>12415.760827494967</v>
      </c>
      <c r="Q23" s="630">
        <f t="shared" si="25"/>
        <v>12439.29397746738</v>
      </c>
      <c r="R23" s="630">
        <f t="shared" si="25"/>
        <v>12462.210814992528</v>
      </c>
      <c r="S23" s="630">
        <f t="shared" si="25"/>
        <v>12510.60633390552</v>
      </c>
      <c r="T23" s="630">
        <f t="shared" si="25"/>
        <v>12549.274369438164</v>
      </c>
      <c r="U23" s="630">
        <f t="shared" si="25"/>
        <v>12682.293722404787</v>
      </c>
      <c r="V23" s="630">
        <f t="shared" si="25"/>
        <v>12841.083522470444</v>
      </c>
      <c r="W23" s="630">
        <f t="shared" si="25"/>
        <v>13010.65835868726</v>
      </c>
      <c r="X23" s="630">
        <f t="shared" si="25"/>
        <v>13142.910802038252</v>
      </c>
      <c r="Y23" s="630">
        <f t="shared" si="25"/>
        <v>13259.332608873452</v>
      </c>
      <c r="Z23" s="630">
        <f t="shared" si="25"/>
        <v>13381.773400588005</v>
      </c>
      <c r="AA23" s="630">
        <f t="shared" si="25"/>
        <v>13784.468423715103</v>
      </c>
      <c r="AB23" s="630">
        <f t="shared" si="25"/>
        <v>13948.570165208012</v>
      </c>
      <c r="AC23" s="630">
        <f t="shared" si="25"/>
        <v>14090.893903910304</v>
      </c>
      <c r="AD23" s="630">
        <f t="shared" si="25"/>
        <v>14209.228811448911</v>
      </c>
      <c r="AE23" s="630">
        <f t="shared" si="25"/>
        <v>14351.757823928003</v>
      </c>
      <c r="AF23" s="630">
        <f t="shared" si="25"/>
        <v>14456.996165568577</v>
      </c>
      <c r="AG23" s="630">
        <f t="shared" si="25"/>
        <v>14712.2669945339</v>
      </c>
      <c r="AH23" s="630">
        <f t="shared" si="25"/>
        <v>14968.724087929295</v>
      </c>
      <c r="AI23" s="630">
        <f t="shared" si="25"/>
        <v>15225.734439734117</v>
      </c>
      <c r="AJ23" s="630">
        <f t="shared" si="25"/>
        <v>15409.329765415085</v>
      </c>
      <c r="AK23" s="630">
        <f t="shared" si="25"/>
        <v>15566.810374583289</v>
      </c>
      <c r="AL23" s="630">
        <f t="shared" si="25"/>
        <v>15722.66331522699</v>
      </c>
      <c r="AM23" s="630">
        <f t="shared" si="25"/>
        <v>15957.792443022188</v>
      </c>
      <c r="AN23" s="630">
        <f t="shared" si="25"/>
        <v>16145.16760070923</v>
      </c>
      <c r="AO23" s="630">
        <f t="shared" si="25"/>
        <v>16299.012045054287</v>
      </c>
      <c r="AP23" s="630">
        <f t="shared" si="25"/>
        <v>16420.942648639488</v>
      </c>
      <c r="AQ23" s="630">
        <f t="shared" si="25"/>
        <v>16561.239171608988</v>
      </c>
      <c r="AR23" s="630">
        <f t="shared" si="25"/>
        <v>16660.955892863196</v>
      </c>
      <c r="AS23" s="630">
        <f t="shared" si="25"/>
        <v>16890.378586501622</v>
      </c>
      <c r="AT23" s="630">
        <f t="shared" si="25"/>
        <v>17109.834981245702</v>
      </c>
      <c r="AU23" s="630">
        <f t="shared" ref="AU23:BZ23" si="26">AU42+AU45+AU85+AU150+AU162</f>
        <v>17319.292960970612</v>
      </c>
      <c r="AV23" s="630">
        <f t="shared" si="26"/>
        <v>17446.618734217544</v>
      </c>
      <c r="AW23" s="630">
        <f t="shared" si="26"/>
        <v>17571.306502428899</v>
      </c>
      <c r="AX23" s="630">
        <f t="shared" si="26"/>
        <v>17693.415318486459</v>
      </c>
      <c r="AY23" s="630">
        <f t="shared" si="26"/>
        <v>17507.578896219824</v>
      </c>
      <c r="AZ23" s="630">
        <f t="shared" si="26"/>
        <v>17640.332281303166</v>
      </c>
      <c r="BA23" s="630">
        <f t="shared" si="26"/>
        <v>17748.700723040613</v>
      </c>
      <c r="BB23" s="630">
        <f t="shared" si="26"/>
        <v>17834.488614880949</v>
      </c>
      <c r="BC23" s="630">
        <f t="shared" si="26"/>
        <v>17927.649828760561</v>
      </c>
      <c r="BD23" s="630">
        <f t="shared" si="26"/>
        <v>17993.94797275888</v>
      </c>
      <c r="BE23" s="630">
        <f t="shared" si="26"/>
        <v>18145.114921764543</v>
      </c>
      <c r="BF23" s="630">
        <f t="shared" si="26"/>
        <v>18279.716111541995</v>
      </c>
      <c r="BG23" s="630">
        <f t="shared" si="26"/>
        <v>18398.195034917542</v>
      </c>
      <c r="BH23" s="630">
        <f t="shared" si="26"/>
        <v>18470.849915053837</v>
      </c>
      <c r="BI23" s="630">
        <f t="shared" si="26"/>
        <v>18542.204868934969</v>
      </c>
      <c r="BJ23" s="630">
        <f t="shared" si="26"/>
        <v>18612.352301392104</v>
      </c>
      <c r="BK23" s="630">
        <f t="shared" si="26"/>
        <v>18309.740612535978</v>
      </c>
      <c r="BL23" s="630">
        <f t="shared" si="26"/>
        <v>18390.793365676273</v>
      </c>
      <c r="BM23" s="630">
        <f t="shared" si="26"/>
        <v>18457.725077730105</v>
      </c>
      <c r="BN23" s="630">
        <f t="shared" si="26"/>
        <v>18511.42790397118</v>
      </c>
      <c r="BO23" s="630">
        <f t="shared" si="26"/>
        <v>18574.018324293651</v>
      </c>
      <c r="BP23" s="630">
        <f t="shared" si="26"/>
        <v>18619.322531237605</v>
      </c>
      <c r="BQ23" s="630">
        <f t="shared" si="26"/>
        <v>18724.619450942449</v>
      </c>
      <c r="BR23" s="630">
        <f t="shared" si="26"/>
        <v>18827.432885557311</v>
      </c>
      <c r="BS23" s="630">
        <f t="shared" si="26"/>
        <v>18928.687102127707</v>
      </c>
      <c r="BT23" s="630">
        <f t="shared" si="26"/>
        <v>18992.638369008633</v>
      </c>
      <c r="BU23" s="630">
        <f t="shared" si="26"/>
        <v>19057.303594263405</v>
      </c>
      <c r="BV23" s="630">
        <f t="shared" si="26"/>
        <v>19122.72604384142</v>
      </c>
      <c r="BW23" s="630">
        <f t="shared" si="26"/>
        <v>18971.193195056057</v>
      </c>
      <c r="BX23" s="630">
        <f t="shared" si="26"/>
        <v>19051.66133695445</v>
      </c>
      <c r="BY23" s="630">
        <f t="shared" si="26"/>
        <v>19119.70220839978</v>
      </c>
      <c r="BZ23" s="630">
        <f t="shared" si="26"/>
        <v>19175.303442841217</v>
      </c>
      <c r="CA23" s="630">
        <f t="shared" ref="CA23:DF23" si="27">CA42+CA45+CA85+CA150+CA162</f>
        <v>19241.236003580372</v>
      </c>
      <c r="CB23" s="630">
        <f t="shared" si="27"/>
        <v>19289.506183856032</v>
      </c>
      <c r="CC23" s="630">
        <f t="shared" si="27"/>
        <v>19404.717717276115</v>
      </c>
      <c r="CD23" s="630">
        <f t="shared" si="27"/>
        <v>19519.43550388018</v>
      </c>
      <c r="CE23" s="630">
        <f t="shared" si="27"/>
        <v>19633.749419724201</v>
      </c>
      <c r="CF23" s="630">
        <f t="shared" si="27"/>
        <v>19706.28707745302</v>
      </c>
      <c r="CG23" s="630">
        <f t="shared" si="27"/>
        <v>19779.890474377044</v>
      </c>
      <c r="CH23" s="630">
        <f t="shared" si="27"/>
        <v>19854.532330662056</v>
      </c>
      <c r="CI23" s="630">
        <f t="shared" si="27"/>
        <v>19515.361567071221</v>
      </c>
      <c r="CJ23" s="630">
        <f t="shared" si="27"/>
        <v>19606.890503471954</v>
      </c>
      <c r="CK23" s="630">
        <f t="shared" si="27"/>
        <v>19684.232411297704</v>
      </c>
      <c r="CL23" s="630">
        <f t="shared" si="27"/>
        <v>19747.316746404398</v>
      </c>
      <c r="CM23" s="630">
        <f t="shared" si="27"/>
        <v>19821.982250708872</v>
      </c>
      <c r="CN23" s="630">
        <f t="shared" si="27"/>
        <v>19876.498877451075</v>
      </c>
      <c r="CO23" s="630">
        <f t="shared" si="27"/>
        <v>20006.343024028534</v>
      </c>
      <c r="CP23" s="630">
        <f t="shared" si="27"/>
        <v>20135.219718818404</v>
      </c>
      <c r="CQ23" s="630">
        <f t="shared" si="27"/>
        <v>20263.152115168083</v>
      </c>
      <c r="CR23" s="630">
        <f t="shared" si="27"/>
        <v>20344.016535491664</v>
      </c>
      <c r="CS23" s="630">
        <f t="shared" si="27"/>
        <v>20425.749442581793</v>
      </c>
      <c r="CT23" s="630">
        <f t="shared" si="27"/>
        <v>5015947.2776752636</v>
      </c>
      <c r="CU23" s="630">
        <f t="shared" si="27"/>
        <v>0</v>
      </c>
      <c r="CV23" s="630">
        <f t="shared" si="27"/>
        <v>0</v>
      </c>
      <c r="CW23" s="630">
        <f t="shared" si="27"/>
        <v>0</v>
      </c>
      <c r="CX23" s="630">
        <f t="shared" si="27"/>
        <v>0</v>
      </c>
      <c r="CY23" s="630">
        <f t="shared" si="27"/>
        <v>0</v>
      </c>
      <c r="CZ23" s="630">
        <f t="shared" si="27"/>
        <v>0</v>
      </c>
      <c r="DA23" s="630">
        <f t="shared" si="27"/>
        <v>0</v>
      </c>
      <c r="DB23" s="630">
        <f t="shared" si="27"/>
        <v>0</v>
      </c>
      <c r="DC23" s="630">
        <f t="shared" si="27"/>
        <v>0</v>
      </c>
      <c r="DD23" s="630">
        <f t="shared" si="27"/>
        <v>0</v>
      </c>
      <c r="DE23" s="630">
        <f t="shared" si="27"/>
        <v>0</v>
      </c>
      <c r="DF23" s="630">
        <f t="shared" si="27"/>
        <v>0</v>
      </c>
      <c r="DG23" s="630">
        <f t="shared" ref="DG23:ED23" si="28">DG42+DG45+DG85+DG150+DG162</f>
        <v>0</v>
      </c>
      <c r="DH23" s="630">
        <f t="shared" si="28"/>
        <v>0</v>
      </c>
      <c r="DI23" s="630">
        <f t="shared" si="28"/>
        <v>0</v>
      </c>
      <c r="DJ23" s="630">
        <f t="shared" si="28"/>
        <v>0</v>
      </c>
      <c r="DK23" s="630">
        <f t="shared" si="28"/>
        <v>0</v>
      </c>
      <c r="DL23" s="630">
        <f t="shared" si="28"/>
        <v>0</v>
      </c>
      <c r="DM23" s="630">
        <f t="shared" si="28"/>
        <v>0</v>
      </c>
      <c r="DN23" s="630">
        <f t="shared" si="28"/>
        <v>0</v>
      </c>
      <c r="DO23" s="630">
        <f t="shared" si="28"/>
        <v>0</v>
      </c>
      <c r="DP23" s="630">
        <f t="shared" si="28"/>
        <v>0</v>
      </c>
      <c r="DQ23" s="630">
        <f t="shared" si="28"/>
        <v>0</v>
      </c>
      <c r="DR23" s="630">
        <f t="shared" si="28"/>
        <v>0</v>
      </c>
      <c r="DS23" s="630">
        <f t="shared" si="28"/>
        <v>0</v>
      </c>
      <c r="DT23" s="630">
        <f t="shared" si="28"/>
        <v>0</v>
      </c>
      <c r="DU23" s="630">
        <f t="shared" si="28"/>
        <v>0</v>
      </c>
      <c r="DV23" s="630">
        <f t="shared" si="28"/>
        <v>0</v>
      </c>
      <c r="DW23" s="630">
        <f t="shared" si="28"/>
        <v>0</v>
      </c>
      <c r="DX23" s="630">
        <f t="shared" si="28"/>
        <v>0</v>
      </c>
      <c r="DY23" s="630">
        <f t="shared" si="28"/>
        <v>0</v>
      </c>
      <c r="DZ23" s="630">
        <f t="shared" si="28"/>
        <v>0</v>
      </c>
      <c r="EA23" s="630">
        <f t="shared" si="28"/>
        <v>0</v>
      </c>
      <c r="EB23" s="630">
        <f t="shared" si="28"/>
        <v>0</v>
      </c>
      <c r="EC23" s="630">
        <f t="shared" si="28"/>
        <v>0</v>
      </c>
      <c r="ED23" s="630">
        <f t="shared" si="28"/>
        <v>0</v>
      </c>
      <c r="EE23" s="47"/>
      <c r="EF23"/>
    </row>
    <row r="24" spans="1:136" s="76" customFormat="1">
      <c r="A24" s="1"/>
      <c r="B24" t="str">
        <f>$B$16</f>
        <v>LP Investor</v>
      </c>
      <c r="C24" s="1"/>
      <c r="D24" s="3"/>
      <c r="E24" s="3"/>
      <c r="F24" s="3"/>
      <c r="G24" s="3"/>
      <c r="H24" s="763">
        <f>IFERROR(XIRR(N24:ED24,N$1:ED$1),0)</f>
        <v>0.10447859168052673</v>
      </c>
      <c r="I24" s="763">
        <f>IFERROR(AVERAGE(O32:ED32)*12,0)</f>
        <v>5.8563343069822603E-2</v>
      </c>
      <c r="J24" s="1686">
        <f t="shared" si="23"/>
        <v>1.8262454808307718</v>
      </c>
      <c r="K24" s="627">
        <f t="shared" si="24"/>
        <v>26228253.918943934</v>
      </c>
      <c r="L24"/>
      <c r="M24" s="646"/>
      <c r="N24" s="1430">
        <f>F16</f>
        <v>-31743900</v>
      </c>
      <c r="O24" s="1416">
        <f t="shared" ref="O24:AT24" si="29">O50+O53+O91+O151</f>
        <v>111536.21744399937</v>
      </c>
      <c r="P24" s="1416">
        <f t="shared" si="29"/>
        <v>111741.84744745468</v>
      </c>
      <c r="Q24" s="1416">
        <f t="shared" si="29"/>
        <v>111953.64579720639</v>
      </c>
      <c r="R24" s="1416">
        <f t="shared" si="29"/>
        <v>112159.89733493274</v>
      </c>
      <c r="S24" s="1416">
        <f t="shared" si="29"/>
        <v>112595.45700514967</v>
      </c>
      <c r="T24" s="1416">
        <f t="shared" si="29"/>
        <v>112943.46932494345</v>
      </c>
      <c r="U24" s="1416">
        <f t="shared" si="29"/>
        <v>114140.64350164308</v>
      </c>
      <c r="V24" s="1416">
        <f t="shared" si="29"/>
        <v>115569.75170223399</v>
      </c>
      <c r="W24" s="1416">
        <f t="shared" si="29"/>
        <v>117095.92522818533</v>
      </c>
      <c r="X24" s="1416">
        <f t="shared" si="29"/>
        <v>118286.19721834426</v>
      </c>
      <c r="Y24" s="1416">
        <f t="shared" si="29"/>
        <v>119333.99347986105</v>
      </c>
      <c r="Z24" s="1416">
        <f t="shared" si="29"/>
        <v>120435.96060529201</v>
      </c>
      <c r="AA24" s="1416">
        <f t="shared" si="29"/>
        <v>124060.21581343591</v>
      </c>
      <c r="AB24" s="1416">
        <f t="shared" si="29"/>
        <v>125537.13148687208</v>
      </c>
      <c r="AC24" s="1416">
        <f t="shared" si="29"/>
        <v>126818.04513519272</v>
      </c>
      <c r="AD24" s="1416">
        <f t="shared" si="29"/>
        <v>127883.05930304018</v>
      </c>
      <c r="AE24" s="1416">
        <f t="shared" si="29"/>
        <v>129165.82041535201</v>
      </c>
      <c r="AF24" s="1416">
        <f t="shared" si="29"/>
        <v>130112.96549011716</v>
      </c>
      <c r="AG24" s="1416">
        <f t="shared" si="29"/>
        <v>132410.40295080509</v>
      </c>
      <c r="AH24" s="1416">
        <f t="shared" si="29"/>
        <v>134718.51679136363</v>
      </c>
      <c r="AI24" s="1416">
        <f t="shared" si="29"/>
        <v>137031.60995760703</v>
      </c>
      <c r="AJ24" s="1416">
        <f t="shared" si="29"/>
        <v>138683.96788873573</v>
      </c>
      <c r="AK24" s="1416">
        <f t="shared" si="29"/>
        <v>140101.29337124957</v>
      </c>
      <c r="AL24" s="1416">
        <f t="shared" si="29"/>
        <v>141503.96983704288</v>
      </c>
      <c r="AM24" s="1416">
        <f t="shared" si="29"/>
        <v>143620.13198719965</v>
      </c>
      <c r="AN24" s="1416">
        <f t="shared" si="29"/>
        <v>145306.50840638304</v>
      </c>
      <c r="AO24" s="1416">
        <f t="shared" si="29"/>
        <v>146691.10840548854</v>
      </c>
      <c r="AP24" s="1416">
        <f t="shared" si="29"/>
        <v>147788.48383775537</v>
      </c>
      <c r="AQ24" s="1416">
        <f t="shared" si="29"/>
        <v>149051.15254448086</v>
      </c>
      <c r="AR24" s="1416">
        <f t="shared" si="29"/>
        <v>149948.60303576876</v>
      </c>
      <c r="AS24" s="1416">
        <f t="shared" si="29"/>
        <v>152013.40727851458</v>
      </c>
      <c r="AT24" s="1416">
        <f t="shared" si="29"/>
        <v>153988.5148312113</v>
      </c>
      <c r="AU24" s="1416">
        <f t="shared" ref="AU24:BZ24" si="30">AU50+AU53+AU91+AU151</f>
        <v>155873.63664873547</v>
      </c>
      <c r="AV24" s="1416">
        <f t="shared" si="30"/>
        <v>157019.56860795786</v>
      </c>
      <c r="AW24" s="1416">
        <f t="shared" si="30"/>
        <v>158141.75852186006</v>
      </c>
      <c r="AX24" s="1416">
        <f t="shared" si="30"/>
        <v>159240.7378663781</v>
      </c>
      <c r="AY24" s="1416">
        <f t="shared" si="30"/>
        <v>157568.2100659784</v>
      </c>
      <c r="AZ24" s="1416">
        <f t="shared" si="30"/>
        <v>158762.99053172849</v>
      </c>
      <c r="BA24" s="1416">
        <f t="shared" si="30"/>
        <v>159738.30650736546</v>
      </c>
      <c r="BB24" s="1416">
        <f t="shared" si="30"/>
        <v>160510.39753392851</v>
      </c>
      <c r="BC24" s="1416">
        <f t="shared" si="30"/>
        <v>161348.84845884502</v>
      </c>
      <c r="BD24" s="1416">
        <f t="shared" si="30"/>
        <v>161945.53175482989</v>
      </c>
      <c r="BE24" s="1416">
        <f t="shared" si="30"/>
        <v>163306.03429588088</v>
      </c>
      <c r="BF24" s="1416">
        <f t="shared" si="30"/>
        <v>164517.44500387792</v>
      </c>
      <c r="BG24" s="1416">
        <f t="shared" si="30"/>
        <v>165583.75531425787</v>
      </c>
      <c r="BH24" s="1416">
        <f t="shared" si="30"/>
        <v>166237.64923548448</v>
      </c>
      <c r="BI24" s="1416">
        <f t="shared" si="30"/>
        <v>166879.84382041468</v>
      </c>
      <c r="BJ24" s="1416">
        <f t="shared" si="30"/>
        <v>167511.1707125289</v>
      </c>
      <c r="BK24" s="1416">
        <f t="shared" si="30"/>
        <v>164787.66551282376</v>
      </c>
      <c r="BL24" s="1416">
        <f t="shared" si="30"/>
        <v>165517.14029108643</v>
      </c>
      <c r="BM24" s="1416">
        <f t="shared" si="30"/>
        <v>166119.52569957089</v>
      </c>
      <c r="BN24" s="1416">
        <f t="shared" si="30"/>
        <v>166602.85113574061</v>
      </c>
      <c r="BO24" s="1416">
        <f t="shared" si="30"/>
        <v>167166.16491864284</v>
      </c>
      <c r="BP24" s="1416">
        <f t="shared" si="30"/>
        <v>167573.90278113843</v>
      </c>
      <c r="BQ24" s="1416">
        <f t="shared" si="30"/>
        <v>168521.57505848203</v>
      </c>
      <c r="BR24" s="1416">
        <f t="shared" si="30"/>
        <v>169446.89597001579</v>
      </c>
      <c r="BS24" s="1416">
        <f t="shared" si="30"/>
        <v>170358.18391914933</v>
      </c>
      <c r="BT24" s="1416">
        <f t="shared" si="30"/>
        <v>170933.74532107764</v>
      </c>
      <c r="BU24" s="1416">
        <f t="shared" si="30"/>
        <v>171515.73234837063</v>
      </c>
      <c r="BV24" s="1416">
        <f t="shared" si="30"/>
        <v>172104.53439457272</v>
      </c>
      <c r="BW24" s="1416">
        <f t="shared" si="30"/>
        <v>170740.73875550448</v>
      </c>
      <c r="BX24" s="1416">
        <f t="shared" si="30"/>
        <v>171464.95203259002</v>
      </c>
      <c r="BY24" s="1416">
        <f t="shared" si="30"/>
        <v>172077.31987559798</v>
      </c>
      <c r="BZ24" s="1416">
        <f t="shared" si="30"/>
        <v>172577.73098557093</v>
      </c>
      <c r="CA24" s="1416">
        <f t="shared" ref="CA24:DF24" si="31">CA50+CA53+CA91+CA151</f>
        <v>173171.12403222334</v>
      </c>
      <c r="CB24" s="1416">
        <f t="shared" si="31"/>
        <v>173605.55565470425</v>
      </c>
      <c r="CC24" s="1416">
        <f t="shared" si="31"/>
        <v>174642.45945548502</v>
      </c>
      <c r="CD24" s="1416">
        <f t="shared" si="31"/>
        <v>175674.91953492159</v>
      </c>
      <c r="CE24" s="1416">
        <f t="shared" si="31"/>
        <v>176703.74477751777</v>
      </c>
      <c r="CF24" s="1416">
        <f t="shared" si="31"/>
        <v>177356.58369707715</v>
      </c>
      <c r="CG24" s="1416">
        <f t="shared" si="31"/>
        <v>178019.01426939337</v>
      </c>
      <c r="CH24" s="1416">
        <f t="shared" si="31"/>
        <v>178690.79097595849</v>
      </c>
      <c r="CI24" s="1416">
        <f t="shared" si="31"/>
        <v>175638.25410364097</v>
      </c>
      <c r="CJ24" s="1416">
        <f t="shared" si="31"/>
        <v>176462.01453124755</v>
      </c>
      <c r="CK24" s="1416">
        <f t="shared" si="31"/>
        <v>177158.09170167931</v>
      </c>
      <c r="CL24" s="1416">
        <f t="shared" si="31"/>
        <v>177725.85071763955</v>
      </c>
      <c r="CM24" s="1416">
        <f t="shared" si="31"/>
        <v>178397.84025637983</v>
      </c>
      <c r="CN24" s="1416">
        <f t="shared" si="31"/>
        <v>178888.48989705966</v>
      </c>
      <c r="CO24" s="1416">
        <f t="shared" si="31"/>
        <v>180057.08721625677</v>
      </c>
      <c r="CP24" s="1416">
        <f t="shared" si="31"/>
        <v>181216.97746936558</v>
      </c>
      <c r="CQ24" s="1416">
        <f t="shared" si="31"/>
        <v>182368.36903651271</v>
      </c>
      <c r="CR24" s="1416">
        <f t="shared" si="31"/>
        <v>183096.14881942494</v>
      </c>
      <c r="CS24" s="1416">
        <f t="shared" si="31"/>
        <v>183831.7449832361</v>
      </c>
      <c r="CT24" s="1416">
        <f t="shared" si="31"/>
        <v>45143525.499077365</v>
      </c>
      <c r="CU24" s="1416">
        <f t="shared" si="31"/>
        <v>0</v>
      </c>
      <c r="CV24" s="1416">
        <f t="shared" si="31"/>
        <v>0</v>
      </c>
      <c r="CW24" s="1416">
        <f t="shared" si="31"/>
        <v>0</v>
      </c>
      <c r="CX24" s="1416">
        <f t="shared" si="31"/>
        <v>0</v>
      </c>
      <c r="CY24" s="1416">
        <f t="shared" si="31"/>
        <v>0</v>
      </c>
      <c r="CZ24" s="1416">
        <f t="shared" si="31"/>
        <v>0</v>
      </c>
      <c r="DA24" s="1416">
        <f t="shared" si="31"/>
        <v>0</v>
      </c>
      <c r="DB24" s="1416">
        <f t="shared" si="31"/>
        <v>0</v>
      </c>
      <c r="DC24" s="1416">
        <f t="shared" si="31"/>
        <v>0</v>
      </c>
      <c r="DD24" s="1416">
        <f t="shared" si="31"/>
        <v>0</v>
      </c>
      <c r="DE24" s="1416">
        <f t="shared" si="31"/>
        <v>0</v>
      </c>
      <c r="DF24" s="1416">
        <f t="shared" si="31"/>
        <v>0</v>
      </c>
      <c r="DG24" s="1416">
        <f t="shared" ref="DG24:ED24" si="32">DG50+DG53+DG91+DG151</f>
        <v>0</v>
      </c>
      <c r="DH24" s="1416">
        <f t="shared" si="32"/>
        <v>0</v>
      </c>
      <c r="DI24" s="1416">
        <f t="shared" si="32"/>
        <v>0</v>
      </c>
      <c r="DJ24" s="1416">
        <f t="shared" si="32"/>
        <v>0</v>
      </c>
      <c r="DK24" s="1416">
        <f t="shared" si="32"/>
        <v>0</v>
      </c>
      <c r="DL24" s="1416">
        <f t="shared" si="32"/>
        <v>0</v>
      </c>
      <c r="DM24" s="1416">
        <f t="shared" si="32"/>
        <v>0</v>
      </c>
      <c r="DN24" s="1416">
        <f t="shared" si="32"/>
        <v>0</v>
      </c>
      <c r="DO24" s="1416">
        <f t="shared" si="32"/>
        <v>0</v>
      </c>
      <c r="DP24" s="1416">
        <f t="shared" si="32"/>
        <v>0</v>
      </c>
      <c r="DQ24" s="1416">
        <f t="shared" si="32"/>
        <v>0</v>
      </c>
      <c r="DR24" s="1416">
        <f t="shared" si="32"/>
        <v>0</v>
      </c>
      <c r="DS24" s="1416">
        <f t="shared" si="32"/>
        <v>0</v>
      </c>
      <c r="DT24" s="1416">
        <f t="shared" si="32"/>
        <v>0</v>
      </c>
      <c r="DU24" s="1416">
        <f t="shared" si="32"/>
        <v>0</v>
      </c>
      <c r="DV24" s="1416">
        <f t="shared" si="32"/>
        <v>0</v>
      </c>
      <c r="DW24" s="1416">
        <f t="shared" si="32"/>
        <v>0</v>
      </c>
      <c r="DX24" s="1416">
        <f t="shared" si="32"/>
        <v>0</v>
      </c>
      <c r="DY24" s="1416">
        <f t="shared" si="32"/>
        <v>0</v>
      </c>
      <c r="DZ24" s="1416">
        <f t="shared" si="32"/>
        <v>0</v>
      </c>
      <c r="EA24" s="1416">
        <f t="shared" si="32"/>
        <v>0</v>
      </c>
      <c r="EB24" s="1416">
        <f t="shared" si="32"/>
        <v>0</v>
      </c>
      <c r="EC24" s="1416">
        <f t="shared" si="32"/>
        <v>0</v>
      </c>
      <c r="ED24" s="1416">
        <f t="shared" si="32"/>
        <v>0</v>
      </c>
      <c r="EE24" s="47"/>
      <c r="EF24"/>
    </row>
    <row r="25" spans="1:136" s="76" customFormat="1">
      <c r="A25" s="1"/>
      <c r="B25" t="str">
        <f>$B$17</f>
        <v xml:space="preserve">Investor C </v>
      </c>
      <c r="C25" s="1"/>
      <c r="D25" s="3"/>
      <c r="E25" s="3"/>
      <c r="F25" s="3"/>
      <c r="G25" s="3"/>
      <c r="H25" s="763">
        <f>IFERROR(XIRR(N25:ED25,N$1:ED$1),0)</f>
        <v>0</v>
      </c>
      <c r="I25" s="763">
        <f>IFERROR(AVERAGE(O33:ED33)*12,0)</f>
        <v>0</v>
      </c>
      <c r="J25" s="1686" t="str">
        <f t="shared" si="23"/>
        <v>-</v>
      </c>
      <c r="K25" s="627">
        <f t="shared" si="24"/>
        <v>0</v>
      </c>
      <c r="L25"/>
      <c r="M25" s="646"/>
      <c r="N25" s="1430">
        <f t="shared" ref="N25:N27" si="33">F17</f>
        <v>0</v>
      </c>
      <c r="O25" s="631">
        <f>O58+O61+O97+O152</f>
        <v>0</v>
      </c>
      <c r="P25" s="631">
        <f t="shared" ref="P25:Q25" si="34">P58+P61+P97+P152</f>
        <v>0</v>
      </c>
      <c r="Q25" s="631">
        <f t="shared" si="34"/>
        <v>0</v>
      </c>
      <c r="R25" s="631">
        <f t="shared" ref="R25:AW25" si="35">R58+R61+R97+R152</f>
        <v>0</v>
      </c>
      <c r="S25" s="631">
        <f t="shared" si="35"/>
        <v>0</v>
      </c>
      <c r="T25" s="631">
        <f t="shared" si="35"/>
        <v>0</v>
      </c>
      <c r="U25" s="631">
        <f t="shared" si="35"/>
        <v>0</v>
      </c>
      <c r="V25" s="631">
        <f t="shared" si="35"/>
        <v>0</v>
      </c>
      <c r="W25" s="631">
        <f t="shared" si="35"/>
        <v>0</v>
      </c>
      <c r="X25" s="631">
        <f t="shared" si="35"/>
        <v>0</v>
      </c>
      <c r="Y25" s="631">
        <f t="shared" si="35"/>
        <v>0</v>
      </c>
      <c r="Z25" s="631">
        <f t="shared" si="35"/>
        <v>0</v>
      </c>
      <c r="AA25" s="631">
        <f t="shared" si="35"/>
        <v>0</v>
      </c>
      <c r="AB25" s="631">
        <f t="shared" si="35"/>
        <v>0</v>
      </c>
      <c r="AC25" s="631">
        <f t="shared" si="35"/>
        <v>0</v>
      </c>
      <c r="AD25" s="631">
        <f t="shared" si="35"/>
        <v>0</v>
      </c>
      <c r="AE25" s="631">
        <f t="shared" si="35"/>
        <v>0</v>
      </c>
      <c r="AF25" s="631">
        <f t="shared" si="35"/>
        <v>0</v>
      </c>
      <c r="AG25" s="631">
        <f t="shared" si="35"/>
        <v>0</v>
      </c>
      <c r="AH25" s="631">
        <f t="shared" si="35"/>
        <v>0</v>
      </c>
      <c r="AI25" s="631">
        <f t="shared" si="35"/>
        <v>0</v>
      </c>
      <c r="AJ25" s="631">
        <f t="shared" si="35"/>
        <v>0</v>
      </c>
      <c r="AK25" s="631">
        <f t="shared" si="35"/>
        <v>0</v>
      </c>
      <c r="AL25" s="631">
        <f t="shared" si="35"/>
        <v>0</v>
      </c>
      <c r="AM25" s="631">
        <f t="shared" si="35"/>
        <v>0</v>
      </c>
      <c r="AN25" s="631">
        <f t="shared" si="35"/>
        <v>0</v>
      </c>
      <c r="AO25" s="631">
        <f t="shared" si="35"/>
        <v>0</v>
      </c>
      <c r="AP25" s="631">
        <f t="shared" si="35"/>
        <v>0</v>
      </c>
      <c r="AQ25" s="631">
        <f t="shared" si="35"/>
        <v>0</v>
      </c>
      <c r="AR25" s="631">
        <f t="shared" si="35"/>
        <v>0</v>
      </c>
      <c r="AS25" s="631">
        <f t="shared" si="35"/>
        <v>0</v>
      </c>
      <c r="AT25" s="631">
        <f t="shared" si="35"/>
        <v>0</v>
      </c>
      <c r="AU25" s="631">
        <f t="shared" si="35"/>
        <v>0</v>
      </c>
      <c r="AV25" s="631">
        <f t="shared" si="35"/>
        <v>0</v>
      </c>
      <c r="AW25" s="631">
        <f t="shared" si="35"/>
        <v>0</v>
      </c>
      <c r="AX25" s="631">
        <f t="shared" ref="AX25:CA25" si="36">AX58+AX61+AX97+AX152</f>
        <v>0</v>
      </c>
      <c r="AY25" s="631">
        <f t="shared" si="36"/>
        <v>0</v>
      </c>
      <c r="AZ25" s="631">
        <f t="shared" si="36"/>
        <v>0</v>
      </c>
      <c r="BA25" s="631">
        <f t="shared" si="36"/>
        <v>0</v>
      </c>
      <c r="BB25" s="631">
        <f t="shared" si="36"/>
        <v>0</v>
      </c>
      <c r="BC25" s="631">
        <f t="shared" si="36"/>
        <v>0</v>
      </c>
      <c r="BD25" s="631">
        <f t="shared" si="36"/>
        <v>0</v>
      </c>
      <c r="BE25" s="631">
        <f t="shared" si="36"/>
        <v>0</v>
      </c>
      <c r="BF25" s="631">
        <f t="shared" si="36"/>
        <v>0</v>
      </c>
      <c r="BG25" s="631">
        <f t="shared" si="36"/>
        <v>0</v>
      </c>
      <c r="BH25" s="631">
        <f t="shared" si="36"/>
        <v>0</v>
      </c>
      <c r="BI25" s="631">
        <f t="shared" si="36"/>
        <v>0</v>
      </c>
      <c r="BJ25" s="631">
        <f t="shared" si="36"/>
        <v>0</v>
      </c>
      <c r="BK25" s="631">
        <f t="shared" si="36"/>
        <v>0</v>
      </c>
      <c r="BL25" s="631">
        <f t="shared" si="36"/>
        <v>0</v>
      </c>
      <c r="BM25" s="631">
        <f t="shared" si="36"/>
        <v>0</v>
      </c>
      <c r="BN25" s="631">
        <f t="shared" si="36"/>
        <v>0</v>
      </c>
      <c r="BO25" s="631">
        <f t="shared" si="36"/>
        <v>0</v>
      </c>
      <c r="BP25" s="631">
        <f t="shared" si="36"/>
        <v>0</v>
      </c>
      <c r="BQ25" s="631">
        <f t="shared" si="36"/>
        <v>0</v>
      </c>
      <c r="BR25" s="631">
        <f t="shared" si="36"/>
        <v>0</v>
      </c>
      <c r="BS25" s="631">
        <f t="shared" si="36"/>
        <v>0</v>
      </c>
      <c r="BT25" s="631">
        <f t="shared" si="36"/>
        <v>0</v>
      </c>
      <c r="BU25" s="631">
        <f t="shared" si="36"/>
        <v>0</v>
      </c>
      <c r="BV25" s="631">
        <f t="shared" si="36"/>
        <v>0</v>
      </c>
      <c r="BW25" s="631">
        <f t="shared" si="36"/>
        <v>0</v>
      </c>
      <c r="BX25" s="631">
        <f t="shared" si="36"/>
        <v>0</v>
      </c>
      <c r="BY25" s="631">
        <f t="shared" si="36"/>
        <v>0</v>
      </c>
      <c r="BZ25" s="631">
        <f t="shared" si="36"/>
        <v>0</v>
      </c>
      <c r="CA25" s="631">
        <f t="shared" si="36"/>
        <v>0</v>
      </c>
      <c r="CB25" s="631">
        <f t="shared" ref="CB25:ED25" si="37">CB58+CB61+CB97+CB152</f>
        <v>0</v>
      </c>
      <c r="CC25" s="631">
        <f t="shared" si="37"/>
        <v>0</v>
      </c>
      <c r="CD25" s="631">
        <f t="shared" si="37"/>
        <v>0</v>
      </c>
      <c r="CE25" s="631">
        <f t="shared" si="37"/>
        <v>0</v>
      </c>
      <c r="CF25" s="631">
        <f t="shared" si="37"/>
        <v>0</v>
      </c>
      <c r="CG25" s="631">
        <f t="shared" si="37"/>
        <v>0</v>
      </c>
      <c r="CH25" s="631">
        <f t="shared" si="37"/>
        <v>0</v>
      </c>
      <c r="CI25" s="631">
        <f t="shared" si="37"/>
        <v>0</v>
      </c>
      <c r="CJ25" s="631">
        <f t="shared" si="37"/>
        <v>0</v>
      </c>
      <c r="CK25" s="631">
        <f t="shared" si="37"/>
        <v>0</v>
      </c>
      <c r="CL25" s="631">
        <f t="shared" si="37"/>
        <v>0</v>
      </c>
      <c r="CM25" s="631">
        <f t="shared" si="37"/>
        <v>0</v>
      </c>
      <c r="CN25" s="631">
        <f t="shared" si="37"/>
        <v>0</v>
      </c>
      <c r="CO25" s="631">
        <f t="shared" si="37"/>
        <v>0</v>
      </c>
      <c r="CP25" s="631">
        <f t="shared" si="37"/>
        <v>0</v>
      </c>
      <c r="CQ25" s="631">
        <f t="shared" si="37"/>
        <v>0</v>
      </c>
      <c r="CR25" s="631">
        <f t="shared" si="37"/>
        <v>0</v>
      </c>
      <c r="CS25" s="631">
        <f t="shared" si="37"/>
        <v>0</v>
      </c>
      <c r="CT25" s="631">
        <f t="shared" si="37"/>
        <v>0</v>
      </c>
      <c r="CU25" s="631">
        <f t="shared" si="37"/>
        <v>0</v>
      </c>
      <c r="CV25" s="631">
        <f t="shared" si="37"/>
        <v>0</v>
      </c>
      <c r="CW25" s="631">
        <f t="shared" si="37"/>
        <v>0</v>
      </c>
      <c r="CX25" s="631">
        <f t="shared" si="37"/>
        <v>0</v>
      </c>
      <c r="CY25" s="631">
        <f t="shared" si="37"/>
        <v>0</v>
      </c>
      <c r="CZ25" s="631">
        <f t="shared" si="37"/>
        <v>0</v>
      </c>
      <c r="DA25" s="631">
        <f t="shared" si="37"/>
        <v>0</v>
      </c>
      <c r="DB25" s="631">
        <f t="shared" si="37"/>
        <v>0</v>
      </c>
      <c r="DC25" s="631">
        <f t="shared" si="37"/>
        <v>0</v>
      </c>
      <c r="DD25" s="631">
        <f t="shared" si="37"/>
        <v>0</v>
      </c>
      <c r="DE25" s="631">
        <f t="shared" si="37"/>
        <v>0</v>
      </c>
      <c r="DF25" s="631">
        <f t="shared" si="37"/>
        <v>0</v>
      </c>
      <c r="DG25" s="631">
        <f t="shared" si="37"/>
        <v>0</v>
      </c>
      <c r="DH25" s="631">
        <f t="shared" si="37"/>
        <v>0</v>
      </c>
      <c r="DI25" s="631">
        <f t="shared" si="37"/>
        <v>0</v>
      </c>
      <c r="DJ25" s="631">
        <f t="shared" si="37"/>
        <v>0</v>
      </c>
      <c r="DK25" s="631">
        <f t="shared" si="37"/>
        <v>0</v>
      </c>
      <c r="DL25" s="631">
        <f t="shared" si="37"/>
        <v>0</v>
      </c>
      <c r="DM25" s="631">
        <f t="shared" si="37"/>
        <v>0</v>
      </c>
      <c r="DN25" s="631">
        <f t="shared" si="37"/>
        <v>0</v>
      </c>
      <c r="DO25" s="631">
        <f t="shared" si="37"/>
        <v>0</v>
      </c>
      <c r="DP25" s="631">
        <f t="shared" si="37"/>
        <v>0</v>
      </c>
      <c r="DQ25" s="631">
        <f t="shared" si="37"/>
        <v>0</v>
      </c>
      <c r="DR25" s="631">
        <f t="shared" si="37"/>
        <v>0</v>
      </c>
      <c r="DS25" s="631">
        <f t="shared" si="37"/>
        <v>0</v>
      </c>
      <c r="DT25" s="631">
        <f t="shared" si="37"/>
        <v>0</v>
      </c>
      <c r="DU25" s="631">
        <f t="shared" si="37"/>
        <v>0</v>
      </c>
      <c r="DV25" s="631">
        <f t="shared" si="37"/>
        <v>0</v>
      </c>
      <c r="DW25" s="631">
        <f t="shared" si="37"/>
        <v>0</v>
      </c>
      <c r="DX25" s="631">
        <f t="shared" si="37"/>
        <v>0</v>
      </c>
      <c r="DY25" s="631">
        <f t="shared" si="37"/>
        <v>0</v>
      </c>
      <c r="DZ25" s="631">
        <f t="shared" si="37"/>
        <v>0</v>
      </c>
      <c r="EA25" s="631">
        <f t="shared" si="37"/>
        <v>0</v>
      </c>
      <c r="EB25" s="631">
        <f t="shared" si="37"/>
        <v>0</v>
      </c>
      <c r="EC25" s="631">
        <f t="shared" si="37"/>
        <v>0</v>
      </c>
      <c r="ED25" s="631">
        <f t="shared" si="37"/>
        <v>0</v>
      </c>
      <c r="EE25" s="47"/>
      <c r="EF25"/>
    </row>
    <row r="26" spans="1:136" s="76" customFormat="1">
      <c r="A26" s="1"/>
      <c r="B26" t="str">
        <f>$B$18</f>
        <v>Investor D</v>
      </c>
      <c r="C26" s="1"/>
      <c r="D26" s="3"/>
      <c r="E26" s="3"/>
      <c r="F26" s="3"/>
      <c r="G26" s="3"/>
      <c r="H26" s="763">
        <f>IFERROR(XIRR(N26:ED26,N$1:ED$1),0)</f>
        <v>0</v>
      </c>
      <c r="I26" s="763">
        <f>IFERROR(AVERAGE(O34:ED34)*12,0)</f>
        <v>0</v>
      </c>
      <c r="J26" s="1686" t="str">
        <f t="shared" si="23"/>
        <v>-</v>
      </c>
      <c r="K26" s="627">
        <f t="shared" si="24"/>
        <v>0</v>
      </c>
      <c r="L26"/>
      <c r="M26" s="646"/>
      <c r="N26" s="1430">
        <f t="shared" si="33"/>
        <v>0</v>
      </c>
      <c r="O26" s="631">
        <f>O66+O69+O103+O153</f>
        <v>0</v>
      </c>
      <c r="P26" s="631">
        <f t="shared" ref="P26:Q26" si="38">P66+P69+P103+P153</f>
        <v>0</v>
      </c>
      <c r="Q26" s="631">
        <f t="shared" si="38"/>
        <v>0</v>
      </c>
      <c r="R26" s="631">
        <f t="shared" ref="R26:AW26" si="39">R66+R69+R103+R153</f>
        <v>0</v>
      </c>
      <c r="S26" s="631">
        <f t="shared" si="39"/>
        <v>0</v>
      </c>
      <c r="T26" s="631">
        <f t="shared" si="39"/>
        <v>0</v>
      </c>
      <c r="U26" s="631">
        <f t="shared" si="39"/>
        <v>0</v>
      </c>
      <c r="V26" s="631">
        <f t="shared" si="39"/>
        <v>0</v>
      </c>
      <c r="W26" s="631">
        <f t="shared" si="39"/>
        <v>0</v>
      </c>
      <c r="X26" s="631">
        <f t="shared" si="39"/>
        <v>0</v>
      </c>
      <c r="Y26" s="631">
        <f t="shared" si="39"/>
        <v>0</v>
      </c>
      <c r="Z26" s="631">
        <f t="shared" si="39"/>
        <v>0</v>
      </c>
      <c r="AA26" s="631">
        <f t="shared" si="39"/>
        <v>0</v>
      </c>
      <c r="AB26" s="631">
        <f t="shared" si="39"/>
        <v>0</v>
      </c>
      <c r="AC26" s="631">
        <f t="shared" si="39"/>
        <v>0</v>
      </c>
      <c r="AD26" s="631">
        <f t="shared" si="39"/>
        <v>0</v>
      </c>
      <c r="AE26" s="631">
        <f t="shared" si="39"/>
        <v>0</v>
      </c>
      <c r="AF26" s="631">
        <f t="shared" si="39"/>
        <v>0</v>
      </c>
      <c r="AG26" s="631">
        <f t="shared" si="39"/>
        <v>0</v>
      </c>
      <c r="AH26" s="631">
        <f t="shared" si="39"/>
        <v>0</v>
      </c>
      <c r="AI26" s="631">
        <f t="shared" si="39"/>
        <v>0</v>
      </c>
      <c r="AJ26" s="631">
        <f t="shared" si="39"/>
        <v>0</v>
      </c>
      <c r="AK26" s="631">
        <f t="shared" si="39"/>
        <v>0</v>
      </c>
      <c r="AL26" s="631">
        <f t="shared" si="39"/>
        <v>0</v>
      </c>
      <c r="AM26" s="631">
        <f t="shared" si="39"/>
        <v>0</v>
      </c>
      <c r="AN26" s="631">
        <f t="shared" si="39"/>
        <v>0</v>
      </c>
      <c r="AO26" s="631">
        <f t="shared" si="39"/>
        <v>0</v>
      </c>
      <c r="AP26" s="631">
        <f t="shared" si="39"/>
        <v>0</v>
      </c>
      <c r="AQ26" s="631">
        <f t="shared" si="39"/>
        <v>0</v>
      </c>
      <c r="AR26" s="631">
        <f t="shared" si="39"/>
        <v>0</v>
      </c>
      <c r="AS26" s="631">
        <f t="shared" si="39"/>
        <v>0</v>
      </c>
      <c r="AT26" s="631">
        <f t="shared" si="39"/>
        <v>0</v>
      </c>
      <c r="AU26" s="631">
        <f t="shared" si="39"/>
        <v>0</v>
      </c>
      <c r="AV26" s="631">
        <f t="shared" si="39"/>
        <v>0</v>
      </c>
      <c r="AW26" s="631">
        <f t="shared" si="39"/>
        <v>0</v>
      </c>
      <c r="AX26" s="631">
        <f t="shared" ref="AX26:CA26" si="40">AX66+AX69+AX103+AX153</f>
        <v>0</v>
      </c>
      <c r="AY26" s="631">
        <f t="shared" si="40"/>
        <v>0</v>
      </c>
      <c r="AZ26" s="631">
        <f t="shared" si="40"/>
        <v>0</v>
      </c>
      <c r="BA26" s="631">
        <f t="shared" si="40"/>
        <v>0</v>
      </c>
      <c r="BB26" s="631">
        <f t="shared" si="40"/>
        <v>0</v>
      </c>
      <c r="BC26" s="631">
        <f t="shared" si="40"/>
        <v>0</v>
      </c>
      <c r="BD26" s="631">
        <f t="shared" si="40"/>
        <v>0</v>
      </c>
      <c r="BE26" s="631">
        <f t="shared" si="40"/>
        <v>0</v>
      </c>
      <c r="BF26" s="631">
        <f t="shared" si="40"/>
        <v>0</v>
      </c>
      <c r="BG26" s="631">
        <f t="shared" si="40"/>
        <v>0</v>
      </c>
      <c r="BH26" s="631">
        <f t="shared" si="40"/>
        <v>0</v>
      </c>
      <c r="BI26" s="631">
        <f t="shared" si="40"/>
        <v>0</v>
      </c>
      <c r="BJ26" s="631">
        <f t="shared" si="40"/>
        <v>0</v>
      </c>
      <c r="BK26" s="631">
        <f t="shared" si="40"/>
        <v>0</v>
      </c>
      <c r="BL26" s="631">
        <f t="shared" si="40"/>
        <v>0</v>
      </c>
      <c r="BM26" s="631">
        <f t="shared" si="40"/>
        <v>0</v>
      </c>
      <c r="BN26" s="631">
        <f t="shared" si="40"/>
        <v>0</v>
      </c>
      <c r="BO26" s="631">
        <f t="shared" si="40"/>
        <v>0</v>
      </c>
      <c r="BP26" s="631">
        <f t="shared" si="40"/>
        <v>0</v>
      </c>
      <c r="BQ26" s="631">
        <f t="shared" si="40"/>
        <v>0</v>
      </c>
      <c r="BR26" s="631">
        <f t="shared" si="40"/>
        <v>0</v>
      </c>
      <c r="BS26" s="631">
        <f t="shared" si="40"/>
        <v>0</v>
      </c>
      <c r="BT26" s="631">
        <f t="shared" si="40"/>
        <v>0</v>
      </c>
      <c r="BU26" s="631">
        <f t="shared" si="40"/>
        <v>0</v>
      </c>
      <c r="BV26" s="631">
        <f t="shared" si="40"/>
        <v>0</v>
      </c>
      <c r="BW26" s="631">
        <f t="shared" si="40"/>
        <v>0</v>
      </c>
      <c r="BX26" s="631">
        <f t="shared" si="40"/>
        <v>0</v>
      </c>
      <c r="BY26" s="631">
        <f t="shared" si="40"/>
        <v>0</v>
      </c>
      <c r="BZ26" s="631">
        <f t="shared" si="40"/>
        <v>0</v>
      </c>
      <c r="CA26" s="631">
        <f t="shared" si="40"/>
        <v>0</v>
      </c>
      <c r="CB26" s="631">
        <f t="shared" ref="CB26:ED26" si="41">CB66+CB69+CB103+CB153</f>
        <v>0</v>
      </c>
      <c r="CC26" s="631">
        <f t="shared" si="41"/>
        <v>0</v>
      </c>
      <c r="CD26" s="631">
        <f t="shared" si="41"/>
        <v>0</v>
      </c>
      <c r="CE26" s="631">
        <f t="shared" si="41"/>
        <v>0</v>
      </c>
      <c r="CF26" s="631">
        <f t="shared" si="41"/>
        <v>0</v>
      </c>
      <c r="CG26" s="631">
        <f t="shared" si="41"/>
        <v>0</v>
      </c>
      <c r="CH26" s="631">
        <f t="shared" si="41"/>
        <v>0</v>
      </c>
      <c r="CI26" s="631">
        <f t="shared" si="41"/>
        <v>0</v>
      </c>
      <c r="CJ26" s="631">
        <f t="shared" si="41"/>
        <v>0</v>
      </c>
      <c r="CK26" s="631">
        <f t="shared" si="41"/>
        <v>0</v>
      </c>
      <c r="CL26" s="631">
        <f t="shared" si="41"/>
        <v>0</v>
      </c>
      <c r="CM26" s="631">
        <f t="shared" si="41"/>
        <v>0</v>
      </c>
      <c r="CN26" s="631">
        <f t="shared" si="41"/>
        <v>0</v>
      </c>
      <c r="CO26" s="631">
        <f t="shared" si="41"/>
        <v>0</v>
      </c>
      <c r="CP26" s="631">
        <f t="shared" si="41"/>
        <v>0</v>
      </c>
      <c r="CQ26" s="631">
        <f t="shared" si="41"/>
        <v>0</v>
      </c>
      <c r="CR26" s="631">
        <f t="shared" si="41"/>
        <v>0</v>
      </c>
      <c r="CS26" s="631">
        <f t="shared" si="41"/>
        <v>0</v>
      </c>
      <c r="CT26" s="631">
        <f t="shared" si="41"/>
        <v>0</v>
      </c>
      <c r="CU26" s="631">
        <f t="shared" si="41"/>
        <v>0</v>
      </c>
      <c r="CV26" s="631">
        <f t="shared" si="41"/>
        <v>0</v>
      </c>
      <c r="CW26" s="631">
        <f t="shared" si="41"/>
        <v>0</v>
      </c>
      <c r="CX26" s="631">
        <f t="shared" si="41"/>
        <v>0</v>
      </c>
      <c r="CY26" s="631">
        <f t="shared" si="41"/>
        <v>0</v>
      </c>
      <c r="CZ26" s="631">
        <f t="shared" si="41"/>
        <v>0</v>
      </c>
      <c r="DA26" s="631">
        <f t="shared" si="41"/>
        <v>0</v>
      </c>
      <c r="DB26" s="631">
        <f t="shared" si="41"/>
        <v>0</v>
      </c>
      <c r="DC26" s="631">
        <f t="shared" si="41"/>
        <v>0</v>
      </c>
      <c r="DD26" s="631">
        <f t="shared" si="41"/>
        <v>0</v>
      </c>
      <c r="DE26" s="631">
        <f t="shared" si="41"/>
        <v>0</v>
      </c>
      <c r="DF26" s="631">
        <f t="shared" si="41"/>
        <v>0</v>
      </c>
      <c r="DG26" s="631">
        <f t="shared" si="41"/>
        <v>0</v>
      </c>
      <c r="DH26" s="631">
        <f t="shared" si="41"/>
        <v>0</v>
      </c>
      <c r="DI26" s="631">
        <f t="shared" si="41"/>
        <v>0</v>
      </c>
      <c r="DJ26" s="631">
        <f t="shared" si="41"/>
        <v>0</v>
      </c>
      <c r="DK26" s="631">
        <f t="shared" si="41"/>
        <v>0</v>
      </c>
      <c r="DL26" s="631">
        <f t="shared" si="41"/>
        <v>0</v>
      </c>
      <c r="DM26" s="631">
        <f t="shared" si="41"/>
        <v>0</v>
      </c>
      <c r="DN26" s="631">
        <f t="shared" si="41"/>
        <v>0</v>
      </c>
      <c r="DO26" s="631">
        <f t="shared" si="41"/>
        <v>0</v>
      </c>
      <c r="DP26" s="631">
        <f t="shared" si="41"/>
        <v>0</v>
      </c>
      <c r="DQ26" s="631">
        <f t="shared" si="41"/>
        <v>0</v>
      </c>
      <c r="DR26" s="631">
        <f t="shared" si="41"/>
        <v>0</v>
      </c>
      <c r="DS26" s="631">
        <f t="shared" si="41"/>
        <v>0</v>
      </c>
      <c r="DT26" s="631">
        <f t="shared" si="41"/>
        <v>0</v>
      </c>
      <c r="DU26" s="631">
        <f t="shared" si="41"/>
        <v>0</v>
      </c>
      <c r="DV26" s="631">
        <f t="shared" si="41"/>
        <v>0</v>
      </c>
      <c r="DW26" s="631">
        <f t="shared" si="41"/>
        <v>0</v>
      </c>
      <c r="DX26" s="631">
        <f t="shared" si="41"/>
        <v>0</v>
      </c>
      <c r="DY26" s="631">
        <f t="shared" si="41"/>
        <v>0</v>
      </c>
      <c r="DZ26" s="631">
        <f t="shared" si="41"/>
        <v>0</v>
      </c>
      <c r="EA26" s="631">
        <f t="shared" si="41"/>
        <v>0</v>
      </c>
      <c r="EB26" s="631">
        <f t="shared" si="41"/>
        <v>0</v>
      </c>
      <c r="EC26" s="631">
        <f t="shared" si="41"/>
        <v>0</v>
      </c>
      <c r="ED26" s="631">
        <f t="shared" si="41"/>
        <v>0</v>
      </c>
      <c r="EE26" s="47"/>
      <c r="EF26"/>
    </row>
    <row r="27" spans="1:136" s="76" customFormat="1">
      <c r="A27" s="1"/>
      <c r="B27" t="str">
        <f>$B$19</f>
        <v>Investor E</v>
      </c>
      <c r="C27" s="1"/>
      <c r="D27" s="3"/>
      <c r="E27" s="3"/>
      <c r="F27" s="3"/>
      <c r="G27" s="3"/>
      <c r="H27" s="763">
        <f>IFERROR(XIRR(N27:ED27,N$1:ED$1),0)</f>
        <v>0</v>
      </c>
      <c r="I27" s="763">
        <f>IFERROR(AVERAGE(O35:ED35)*12,0)</f>
        <v>0</v>
      </c>
      <c r="J27" s="773" t="str">
        <f t="shared" si="23"/>
        <v>-</v>
      </c>
      <c r="K27" s="628">
        <f t="shared" si="24"/>
        <v>0</v>
      </c>
      <c r="L27"/>
      <c r="M27" s="646"/>
      <c r="N27" s="1430">
        <f t="shared" si="33"/>
        <v>0</v>
      </c>
      <c r="O27" s="631">
        <f>O74+O77+O109+O154</f>
        <v>0</v>
      </c>
      <c r="P27" s="631">
        <f t="shared" ref="P27:Q27" si="42">P74+P77+P109+P154</f>
        <v>0</v>
      </c>
      <c r="Q27" s="631">
        <f t="shared" si="42"/>
        <v>0</v>
      </c>
      <c r="R27" s="631">
        <f t="shared" ref="R27:AW27" si="43">R74+R77+R109+R154</f>
        <v>0</v>
      </c>
      <c r="S27" s="631">
        <f t="shared" si="43"/>
        <v>0</v>
      </c>
      <c r="T27" s="631">
        <f t="shared" si="43"/>
        <v>0</v>
      </c>
      <c r="U27" s="631">
        <f t="shared" si="43"/>
        <v>0</v>
      </c>
      <c r="V27" s="631">
        <f t="shared" si="43"/>
        <v>0</v>
      </c>
      <c r="W27" s="631">
        <f t="shared" si="43"/>
        <v>0</v>
      </c>
      <c r="X27" s="631">
        <f t="shared" si="43"/>
        <v>0</v>
      </c>
      <c r="Y27" s="631">
        <f t="shared" si="43"/>
        <v>0</v>
      </c>
      <c r="Z27" s="631">
        <f t="shared" si="43"/>
        <v>0</v>
      </c>
      <c r="AA27" s="631">
        <f t="shared" si="43"/>
        <v>0</v>
      </c>
      <c r="AB27" s="631">
        <f t="shared" si="43"/>
        <v>0</v>
      </c>
      <c r="AC27" s="631">
        <f t="shared" si="43"/>
        <v>0</v>
      </c>
      <c r="AD27" s="631">
        <f t="shared" si="43"/>
        <v>0</v>
      </c>
      <c r="AE27" s="631">
        <f t="shared" si="43"/>
        <v>0</v>
      </c>
      <c r="AF27" s="631">
        <f t="shared" si="43"/>
        <v>0</v>
      </c>
      <c r="AG27" s="631">
        <f t="shared" si="43"/>
        <v>0</v>
      </c>
      <c r="AH27" s="631">
        <f t="shared" si="43"/>
        <v>0</v>
      </c>
      <c r="AI27" s="631">
        <f t="shared" si="43"/>
        <v>0</v>
      </c>
      <c r="AJ27" s="631">
        <f t="shared" si="43"/>
        <v>0</v>
      </c>
      <c r="AK27" s="631">
        <f t="shared" si="43"/>
        <v>0</v>
      </c>
      <c r="AL27" s="631">
        <f t="shared" si="43"/>
        <v>0</v>
      </c>
      <c r="AM27" s="631">
        <f t="shared" si="43"/>
        <v>0</v>
      </c>
      <c r="AN27" s="631">
        <f t="shared" si="43"/>
        <v>0</v>
      </c>
      <c r="AO27" s="631">
        <f t="shared" si="43"/>
        <v>0</v>
      </c>
      <c r="AP27" s="631">
        <f t="shared" si="43"/>
        <v>0</v>
      </c>
      <c r="AQ27" s="631">
        <f t="shared" si="43"/>
        <v>0</v>
      </c>
      <c r="AR27" s="631">
        <f t="shared" si="43"/>
        <v>0</v>
      </c>
      <c r="AS27" s="631">
        <f t="shared" si="43"/>
        <v>0</v>
      </c>
      <c r="AT27" s="631">
        <f t="shared" si="43"/>
        <v>0</v>
      </c>
      <c r="AU27" s="631">
        <f t="shared" si="43"/>
        <v>0</v>
      </c>
      <c r="AV27" s="631">
        <f t="shared" si="43"/>
        <v>0</v>
      </c>
      <c r="AW27" s="631">
        <f t="shared" si="43"/>
        <v>0</v>
      </c>
      <c r="AX27" s="631">
        <f t="shared" ref="AX27:CA27" si="44">AX74+AX77+AX109+AX154</f>
        <v>0</v>
      </c>
      <c r="AY27" s="631">
        <f t="shared" si="44"/>
        <v>0</v>
      </c>
      <c r="AZ27" s="631">
        <f t="shared" si="44"/>
        <v>0</v>
      </c>
      <c r="BA27" s="631">
        <f t="shared" si="44"/>
        <v>0</v>
      </c>
      <c r="BB27" s="631">
        <f t="shared" si="44"/>
        <v>0</v>
      </c>
      <c r="BC27" s="631">
        <f t="shared" si="44"/>
        <v>0</v>
      </c>
      <c r="BD27" s="631">
        <f t="shared" si="44"/>
        <v>0</v>
      </c>
      <c r="BE27" s="631">
        <f t="shared" si="44"/>
        <v>0</v>
      </c>
      <c r="BF27" s="631">
        <f t="shared" si="44"/>
        <v>0</v>
      </c>
      <c r="BG27" s="631">
        <f t="shared" si="44"/>
        <v>0</v>
      </c>
      <c r="BH27" s="631">
        <f t="shared" si="44"/>
        <v>0</v>
      </c>
      <c r="BI27" s="631">
        <f t="shared" si="44"/>
        <v>0</v>
      </c>
      <c r="BJ27" s="631">
        <f t="shared" si="44"/>
        <v>0</v>
      </c>
      <c r="BK27" s="631">
        <f t="shared" si="44"/>
        <v>0</v>
      </c>
      <c r="BL27" s="631">
        <f t="shared" si="44"/>
        <v>0</v>
      </c>
      <c r="BM27" s="631">
        <f t="shared" si="44"/>
        <v>0</v>
      </c>
      <c r="BN27" s="631">
        <f t="shared" si="44"/>
        <v>0</v>
      </c>
      <c r="BO27" s="631">
        <f t="shared" si="44"/>
        <v>0</v>
      </c>
      <c r="BP27" s="631">
        <f t="shared" si="44"/>
        <v>0</v>
      </c>
      <c r="BQ27" s="631">
        <f t="shared" si="44"/>
        <v>0</v>
      </c>
      <c r="BR27" s="631">
        <f t="shared" si="44"/>
        <v>0</v>
      </c>
      <c r="BS27" s="631">
        <f t="shared" si="44"/>
        <v>0</v>
      </c>
      <c r="BT27" s="631">
        <f t="shared" si="44"/>
        <v>0</v>
      </c>
      <c r="BU27" s="631">
        <f t="shared" si="44"/>
        <v>0</v>
      </c>
      <c r="BV27" s="631">
        <f t="shared" si="44"/>
        <v>0</v>
      </c>
      <c r="BW27" s="631">
        <f t="shared" si="44"/>
        <v>0</v>
      </c>
      <c r="BX27" s="631">
        <f t="shared" si="44"/>
        <v>0</v>
      </c>
      <c r="BY27" s="631">
        <f t="shared" si="44"/>
        <v>0</v>
      </c>
      <c r="BZ27" s="631">
        <f t="shared" si="44"/>
        <v>0</v>
      </c>
      <c r="CA27" s="631">
        <f t="shared" si="44"/>
        <v>0</v>
      </c>
      <c r="CB27" s="631">
        <f t="shared" ref="CB27:ED27" si="45">CB74+CB77+CB109+CB154</f>
        <v>0</v>
      </c>
      <c r="CC27" s="631">
        <f t="shared" si="45"/>
        <v>0</v>
      </c>
      <c r="CD27" s="631">
        <f t="shared" si="45"/>
        <v>0</v>
      </c>
      <c r="CE27" s="631">
        <f t="shared" si="45"/>
        <v>0</v>
      </c>
      <c r="CF27" s="631">
        <f t="shared" si="45"/>
        <v>0</v>
      </c>
      <c r="CG27" s="631">
        <f t="shared" si="45"/>
        <v>0</v>
      </c>
      <c r="CH27" s="631">
        <f t="shared" si="45"/>
        <v>0</v>
      </c>
      <c r="CI27" s="631">
        <f t="shared" si="45"/>
        <v>0</v>
      </c>
      <c r="CJ27" s="631">
        <f t="shared" si="45"/>
        <v>0</v>
      </c>
      <c r="CK27" s="631">
        <f t="shared" si="45"/>
        <v>0</v>
      </c>
      <c r="CL27" s="631">
        <f t="shared" si="45"/>
        <v>0</v>
      </c>
      <c r="CM27" s="631">
        <f t="shared" si="45"/>
        <v>0</v>
      </c>
      <c r="CN27" s="631">
        <f t="shared" si="45"/>
        <v>0</v>
      </c>
      <c r="CO27" s="631">
        <f t="shared" si="45"/>
        <v>0</v>
      </c>
      <c r="CP27" s="631">
        <f t="shared" si="45"/>
        <v>0</v>
      </c>
      <c r="CQ27" s="631">
        <f t="shared" si="45"/>
        <v>0</v>
      </c>
      <c r="CR27" s="631">
        <f t="shared" si="45"/>
        <v>0</v>
      </c>
      <c r="CS27" s="631">
        <f t="shared" si="45"/>
        <v>0</v>
      </c>
      <c r="CT27" s="631">
        <f t="shared" si="45"/>
        <v>0</v>
      </c>
      <c r="CU27" s="631">
        <f t="shared" si="45"/>
        <v>0</v>
      </c>
      <c r="CV27" s="631">
        <f t="shared" si="45"/>
        <v>0</v>
      </c>
      <c r="CW27" s="631">
        <f t="shared" si="45"/>
        <v>0</v>
      </c>
      <c r="CX27" s="631">
        <f t="shared" si="45"/>
        <v>0</v>
      </c>
      <c r="CY27" s="631">
        <f t="shared" si="45"/>
        <v>0</v>
      </c>
      <c r="CZ27" s="631">
        <f t="shared" si="45"/>
        <v>0</v>
      </c>
      <c r="DA27" s="631">
        <f t="shared" si="45"/>
        <v>0</v>
      </c>
      <c r="DB27" s="631">
        <f t="shared" si="45"/>
        <v>0</v>
      </c>
      <c r="DC27" s="631">
        <f t="shared" si="45"/>
        <v>0</v>
      </c>
      <c r="DD27" s="631">
        <f t="shared" si="45"/>
        <v>0</v>
      </c>
      <c r="DE27" s="631">
        <f t="shared" si="45"/>
        <v>0</v>
      </c>
      <c r="DF27" s="631">
        <f t="shared" si="45"/>
        <v>0</v>
      </c>
      <c r="DG27" s="631">
        <f t="shared" si="45"/>
        <v>0</v>
      </c>
      <c r="DH27" s="631">
        <f t="shared" si="45"/>
        <v>0</v>
      </c>
      <c r="DI27" s="631">
        <f t="shared" si="45"/>
        <v>0</v>
      </c>
      <c r="DJ27" s="631">
        <f t="shared" si="45"/>
        <v>0</v>
      </c>
      <c r="DK27" s="631">
        <f t="shared" si="45"/>
        <v>0</v>
      </c>
      <c r="DL27" s="631">
        <f t="shared" si="45"/>
        <v>0</v>
      </c>
      <c r="DM27" s="631">
        <f t="shared" si="45"/>
        <v>0</v>
      </c>
      <c r="DN27" s="631">
        <f t="shared" si="45"/>
        <v>0</v>
      </c>
      <c r="DO27" s="631">
        <f t="shared" si="45"/>
        <v>0</v>
      </c>
      <c r="DP27" s="631">
        <f t="shared" si="45"/>
        <v>0</v>
      </c>
      <c r="DQ27" s="631">
        <f t="shared" si="45"/>
        <v>0</v>
      </c>
      <c r="DR27" s="631">
        <f t="shared" si="45"/>
        <v>0</v>
      </c>
      <c r="DS27" s="631">
        <f t="shared" si="45"/>
        <v>0</v>
      </c>
      <c r="DT27" s="631">
        <f t="shared" si="45"/>
        <v>0</v>
      </c>
      <c r="DU27" s="631">
        <f t="shared" si="45"/>
        <v>0</v>
      </c>
      <c r="DV27" s="631">
        <f t="shared" si="45"/>
        <v>0</v>
      </c>
      <c r="DW27" s="631">
        <f t="shared" si="45"/>
        <v>0</v>
      </c>
      <c r="DX27" s="631">
        <f t="shared" si="45"/>
        <v>0</v>
      </c>
      <c r="DY27" s="631">
        <f t="shared" si="45"/>
        <v>0</v>
      </c>
      <c r="DZ27" s="631">
        <f t="shared" si="45"/>
        <v>0</v>
      </c>
      <c r="EA27" s="631">
        <f t="shared" si="45"/>
        <v>0</v>
      </c>
      <c r="EB27" s="631">
        <f t="shared" si="45"/>
        <v>0</v>
      </c>
      <c r="EC27" s="631">
        <f t="shared" si="45"/>
        <v>0</v>
      </c>
      <c r="ED27" s="631">
        <f t="shared" si="45"/>
        <v>0</v>
      </c>
      <c r="EE27" s="74"/>
      <c r="EF27" s="1"/>
    </row>
    <row r="28" spans="1:136" s="3" customFormat="1">
      <c r="A28" s="256" t="s">
        <v>1039</v>
      </c>
      <c r="B28" s="256"/>
      <c r="C28" s="1547"/>
      <c r="D28" s="405"/>
      <c r="E28" s="405"/>
      <c r="F28" s="405"/>
      <c r="G28" s="405"/>
      <c r="H28" s="1548">
        <f>XIRR(N12:ED12,N1:ED1)</f>
        <v>0.10447859168052673</v>
      </c>
      <c r="I28" s="1548">
        <f>AVERAGE(O36:ED36)*12</f>
        <v>5.8563343069822603E-2</v>
      </c>
      <c r="J28" s="1898">
        <f>IFERROR(SUM(O12:ED12)/-N12,"-")</f>
        <v>1.8262454524788678</v>
      </c>
      <c r="K28" s="629">
        <f>SUM(H20:K20)+SUM(F20:G20)</f>
        <v>29142504.35438215</v>
      </c>
      <c r="L28" s="1"/>
      <c r="M28" s="1447"/>
      <c r="N28" s="1431"/>
      <c r="O28" s="632">
        <f>SUM(O23:O27)</f>
        <v>123929.13049333263</v>
      </c>
      <c r="P28" s="632">
        <f>SUM(P23:P27)</f>
        <v>124157.60827494966</v>
      </c>
      <c r="Q28" s="632">
        <f>SUM(Q23:Q27)</f>
        <v>124392.93977467378</v>
      </c>
      <c r="R28" s="632">
        <f t="shared" ref="R28:CC28" si="46">SUM(R23:R27)</f>
        <v>124622.10814992528</v>
      </c>
      <c r="S28" s="632">
        <f t="shared" si="46"/>
        <v>125106.0633390552</v>
      </c>
      <c r="T28" s="632">
        <f t="shared" si="46"/>
        <v>125492.74369438161</v>
      </c>
      <c r="U28" s="632">
        <f t="shared" si="46"/>
        <v>126822.93722404787</v>
      </c>
      <c r="V28" s="632">
        <f t="shared" si="46"/>
        <v>128410.83522470444</v>
      </c>
      <c r="W28" s="632">
        <f t="shared" si="46"/>
        <v>130106.58358687258</v>
      </c>
      <c r="X28" s="632">
        <f t="shared" si="46"/>
        <v>131429.1080203825</v>
      </c>
      <c r="Y28" s="632">
        <f t="shared" si="46"/>
        <v>132593.32608873449</v>
      </c>
      <c r="Z28" s="632">
        <f t="shared" si="46"/>
        <v>133817.73400588002</v>
      </c>
      <c r="AA28" s="632">
        <f t="shared" si="46"/>
        <v>137844.684237151</v>
      </c>
      <c r="AB28" s="632">
        <f t="shared" si="46"/>
        <v>139485.70165208008</v>
      </c>
      <c r="AC28" s="632">
        <f t="shared" si="46"/>
        <v>140908.93903910302</v>
      </c>
      <c r="AD28" s="632">
        <f t="shared" si="46"/>
        <v>142092.28811448909</v>
      </c>
      <c r="AE28" s="632">
        <f t="shared" si="46"/>
        <v>143517.57823928</v>
      </c>
      <c r="AF28" s="632">
        <f t="shared" si="46"/>
        <v>144569.96165568574</v>
      </c>
      <c r="AG28" s="632">
        <f t="shared" si="46"/>
        <v>147122.66994533897</v>
      </c>
      <c r="AH28" s="632">
        <f t="shared" si="46"/>
        <v>149687.24087929292</v>
      </c>
      <c r="AI28" s="632">
        <f t="shared" si="46"/>
        <v>152257.34439734113</v>
      </c>
      <c r="AJ28" s="632">
        <f t="shared" si="46"/>
        <v>154093.29765415081</v>
      </c>
      <c r="AK28" s="632">
        <f t="shared" si="46"/>
        <v>155668.10374583286</v>
      </c>
      <c r="AL28" s="632">
        <f t="shared" si="46"/>
        <v>157226.63315226987</v>
      </c>
      <c r="AM28" s="632">
        <f t="shared" si="46"/>
        <v>159577.92443022184</v>
      </c>
      <c r="AN28" s="632">
        <f t="shared" si="46"/>
        <v>161451.67600709226</v>
      </c>
      <c r="AO28" s="632">
        <f t="shared" si="46"/>
        <v>162990.12045054283</v>
      </c>
      <c r="AP28" s="632">
        <f t="shared" si="46"/>
        <v>164209.42648639486</v>
      </c>
      <c r="AQ28" s="632">
        <f t="shared" si="46"/>
        <v>165612.39171608986</v>
      </c>
      <c r="AR28" s="632">
        <f t="shared" si="46"/>
        <v>166609.55892863194</v>
      </c>
      <c r="AS28" s="632">
        <f t="shared" si="46"/>
        <v>168903.78586501619</v>
      </c>
      <c r="AT28" s="632">
        <f t="shared" si="46"/>
        <v>171098.34981245699</v>
      </c>
      <c r="AU28" s="632">
        <f t="shared" si="46"/>
        <v>173192.92960970607</v>
      </c>
      <c r="AV28" s="632">
        <f t="shared" si="46"/>
        <v>174466.1873421754</v>
      </c>
      <c r="AW28" s="632">
        <f t="shared" si="46"/>
        <v>175713.06502428895</v>
      </c>
      <c r="AX28" s="632">
        <f t="shared" si="46"/>
        <v>176934.15318486455</v>
      </c>
      <c r="AY28" s="632">
        <f t="shared" si="46"/>
        <v>175075.78896219822</v>
      </c>
      <c r="AZ28" s="632">
        <f t="shared" si="46"/>
        <v>176403.32281303164</v>
      </c>
      <c r="BA28" s="632">
        <f t="shared" si="46"/>
        <v>177487.00723040607</v>
      </c>
      <c r="BB28" s="632">
        <f t="shared" si="46"/>
        <v>178344.88614880946</v>
      </c>
      <c r="BC28" s="632">
        <f t="shared" si="46"/>
        <v>179276.49828760559</v>
      </c>
      <c r="BD28" s="632">
        <f t="shared" si="46"/>
        <v>179939.47972758877</v>
      </c>
      <c r="BE28" s="632">
        <f t="shared" si="46"/>
        <v>181451.1492176454</v>
      </c>
      <c r="BF28" s="632">
        <f t="shared" si="46"/>
        <v>182797.16111541991</v>
      </c>
      <c r="BG28" s="632">
        <f t="shared" si="46"/>
        <v>183981.9503491754</v>
      </c>
      <c r="BH28" s="632">
        <f t="shared" si="46"/>
        <v>184708.49915053832</v>
      </c>
      <c r="BI28" s="632">
        <f t="shared" si="46"/>
        <v>185422.04868934964</v>
      </c>
      <c r="BJ28" s="632">
        <f t="shared" si="46"/>
        <v>186123.52301392099</v>
      </c>
      <c r="BK28" s="632">
        <f t="shared" si="46"/>
        <v>183097.40612535973</v>
      </c>
      <c r="BL28" s="632">
        <f t="shared" si="46"/>
        <v>183907.9336567627</v>
      </c>
      <c r="BM28" s="632">
        <f t="shared" si="46"/>
        <v>184577.250777301</v>
      </c>
      <c r="BN28" s="632">
        <f t="shared" si="46"/>
        <v>185114.27903971178</v>
      </c>
      <c r="BO28" s="632">
        <f t="shared" si="46"/>
        <v>185740.1832429365</v>
      </c>
      <c r="BP28" s="632">
        <f t="shared" si="46"/>
        <v>186193.22531237605</v>
      </c>
      <c r="BQ28" s="632">
        <f t="shared" si="46"/>
        <v>187246.19450942447</v>
      </c>
      <c r="BR28" s="632">
        <f t="shared" si="46"/>
        <v>188274.32885557308</v>
      </c>
      <c r="BS28" s="632">
        <f t="shared" si="46"/>
        <v>189286.87102127704</v>
      </c>
      <c r="BT28" s="632">
        <f t="shared" si="46"/>
        <v>189926.38369008628</v>
      </c>
      <c r="BU28" s="632">
        <f t="shared" si="46"/>
        <v>190573.03594263404</v>
      </c>
      <c r="BV28" s="632">
        <f t="shared" si="46"/>
        <v>191227.26043841415</v>
      </c>
      <c r="BW28" s="632">
        <f t="shared" si="46"/>
        <v>189711.93195056054</v>
      </c>
      <c r="BX28" s="632">
        <f t="shared" si="46"/>
        <v>190516.61336954447</v>
      </c>
      <c r="BY28" s="632">
        <f t="shared" si="46"/>
        <v>191197.02208399776</v>
      </c>
      <c r="BZ28" s="632">
        <f t="shared" si="46"/>
        <v>191753.03442841215</v>
      </c>
      <c r="CA28" s="632">
        <f t="shared" si="46"/>
        <v>192412.36003580369</v>
      </c>
      <c r="CB28" s="632">
        <f t="shared" si="46"/>
        <v>192895.06183856027</v>
      </c>
      <c r="CC28" s="632">
        <f t="shared" si="46"/>
        <v>194047.17717276112</v>
      </c>
      <c r="CD28" s="632">
        <f t="shared" ref="CD28:ED28" si="47">SUM(CD23:CD27)</f>
        <v>195194.35503880176</v>
      </c>
      <c r="CE28" s="632">
        <f t="shared" si="47"/>
        <v>196337.49419724196</v>
      </c>
      <c r="CF28" s="632">
        <f t="shared" si="47"/>
        <v>197062.87077453017</v>
      </c>
      <c r="CG28" s="632">
        <f t="shared" si="47"/>
        <v>197798.90474377043</v>
      </c>
      <c r="CH28" s="632">
        <f t="shared" si="47"/>
        <v>198545.32330662053</v>
      </c>
      <c r="CI28" s="632">
        <f t="shared" si="47"/>
        <v>195153.6156707122</v>
      </c>
      <c r="CJ28" s="632">
        <f t="shared" si="47"/>
        <v>196068.9050347195</v>
      </c>
      <c r="CK28" s="632">
        <f t="shared" si="47"/>
        <v>196842.32411297702</v>
      </c>
      <c r="CL28" s="632">
        <f t="shared" si="47"/>
        <v>197473.16746404395</v>
      </c>
      <c r="CM28" s="632">
        <f t="shared" si="47"/>
        <v>198219.82250708871</v>
      </c>
      <c r="CN28" s="632">
        <f t="shared" si="47"/>
        <v>198764.98877451074</v>
      </c>
      <c r="CO28" s="632">
        <f t="shared" si="47"/>
        <v>200063.43024028529</v>
      </c>
      <c r="CP28" s="632">
        <f t="shared" si="47"/>
        <v>201352.19718818399</v>
      </c>
      <c r="CQ28" s="632">
        <f t="shared" si="47"/>
        <v>202631.52115168079</v>
      </c>
      <c r="CR28" s="632">
        <f t="shared" si="47"/>
        <v>203440.16535491659</v>
      </c>
      <c r="CS28" s="632">
        <f t="shared" si="47"/>
        <v>204257.49442581789</v>
      </c>
      <c r="CT28" s="632">
        <f t="shared" si="47"/>
        <v>50159472.776752628</v>
      </c>
      <c r="CU28" s="632">
        <f t="shared" si="47"/>
        <v>0</v>
      </c>
      <c r="CV28" s="632">
        <f t="shared" si="47"/>
        <v>0</v>
      </c>
      <c r="CW28" s="632">
        <f t="shared" si="47"/>
        <v>0</v>
      </c>
      <c r="CX28" s="632">
        <f t="shared" si="47"/>
        <v>0</v>
      </c>
      <c r="CY28" s="632">
        <f t="shared" si="47"/>
        <v>0</v>
      </c>
      <c r="CZ28" s="632">
        <f t="shared" si="47"/>
        <v>0</v>
      </c>
      <c r="DA28" s="632">
        <f t="shared" si="47"/>
        <v>0</v>
      </c>
      <c r="DB28" s="632">
        <f t="shared" si="47"/>
        <v>0</v>
      </c>
      <c r="DC28" s="632">
        <f t="shared" si="47"/>
        <v>0</v>
      </c>
      <c r="DD28" s="632">
        <f t="shared" si="47"/>
        <v>0</v>
      </c>
      <c r="DE28" s="632">
        <f t="shared" si="47"/>
        <v>0</v>
      </c>
      <c r="DF28" s="632">
        <f t="shared" si="47"/>
        <v>0</v>
      </c>
      <c r="DG28" s="632">
        <f t="shared" si="47"/>
        <v>0</v>
      </c>
      <c r="DH28" s="632">
        <f t="shared" si="47"/>
        <v>0</v>
      </c>
      <c r="DI28" s="632">
        <f t="shared" si="47"/>
        <v>0</v>
      </c>
      <c r="DJ28" s="632">
        <f t="shared" si="47"/>
        <v>0</v>
      </c>
      <c r="DK28" s="632">
        <f t="shared" si="47"/>
        <v>0</v>
      </c>
      <c r="DL28" s="632">
        <f t="shared" si="47"/>
        <v>0</v>
      </c>
      <c r="DM28" s="632">
        <f t="shared" si="47"/>
        <v>0</v>
      </c>
      <c r="DN28" s="632">
        <f t="shared" si="47"/>
        <v>0</v>
      </c>
      <c r="DO28" s="632">
        <f t="shared" si="47"/>
        <v>0</v>
      </c>
      <c r="DP28" s="632">
        <f t="shared" si="47"/>
        <v>0</v>
      </c>
      <c r="DQ28" s="632">
        <f t="shared" si="47"/>
        <v>0</v>
      </c>
      <c r="DR28" s="632">
        <f t="shared" si="47"/>
        <v>0</v>
      </c>
      <c r="DS28" s="632">
        <f t="shared" si="47"/>
        <v>0</v>
      </c>
      <c r="DT28" s="632">
        <f t="shared" si="47"/>
        <v>0</v>
      </c>
      <c r="DU28" s="632">
        <f t="shared" si="47"/>
        <v>0</v>
      </c>
      <c r="DV28" s="632">
        <f t="shared" si="47"/>
        <v>0</v>
      </c>
      <c r="DW28" s="632">
        <f t="shared" si="47"/>
        <v>0</v>
      </c>
      <c r="DX28" s="632">
        <f t="shared" si="47"/>
        <v>0</v>
      </c>
      <c r="DY28" s="632">
        <f t="shared" si="47"/>
        <v>0</v>
      </c>
      <c r="DZ28" s="632">
        <f t="shared" si="47"/>
        <v>0</v>
      </c>
      <c r="EA28" s="632">
        <f t="shared" si="47"/>
        <v>0</v>
      </c>
      <c r="EB28" s="632">
        <f t="shared" si="47"/>
        <v>0</v>
      </c>
      <c r="EC28" s="632">
        <f t="shared" si="47"/>
        <v>0</v>
      </c>
      <c r="ED28" s="632">
        <f t="shared" si="47"/>
        <v>0</v>
      </c>
      <c r="EE28" s="74"/>
      <c r="EF28" s="1"/>
    </row>
    <row r="29" spans="1:136" s="1890" customFormat="1" ht="15" thickBot="1">
      <c r="A29" s="1839"/>
      <c r="B29" s="1839"/>
      <c r="D29" s="1891"/>
      <c r="E29" s="1892"/>
      <c r="F29" s="1893"/>
      <c r="G29" s="1893"/>
      <c r="H29" s="1894"/>
      <c r="I29" s="1893"/>
      <c r="J29" s="1893"/>
      <c r="K29" s="1893"/>
      <c r="L29" s="1839"/>
      <c r="M29" s="1895"/>
      <c r="N29" s="1896"/>
      <c r="O29" s="1897"/>
      <c r="P29" s="1897"/>
      <c r="Q29" s="1897"/>
      <c r="R29" s="1897"/>
      <c r="S29" s="1897"/>
      <c r="T29" s="1897"/>
      <c r="U29" s="1897"/>
      <c r="V29" s="1897"/>
      <c r="W29" s="1897"/>
      <c r="X29" s="1897"/>
      <c r="Y29" s="1897"/>
      <c r="Z29" s="1897"/>
      <c r="AA29" s="1897"/>
      <c r="AB29" s="1897"/>
      <c r="AC29" s="1897"/>
      <c r="AD29" s="1897"/>
      <c r="AE29" s="1897"/>
      <c r="AF29" s="1897"/>
      <c r="AG29" s="1897"/>
      <c r="AH29" s="1897"/>
      <c r="AI29" s="1897"/>
      <c r="AJ29" s="1897"/>
      <c r="AK29" s="1897"/>
      <c r="AL29" s="1897"/>
      <c r="AM29" s="1897"/>
      <c r="AN29" s="1897"/>
      <c r="AO29" s="1897"/>
      <c r="AP29" s="1897"/>
      <c r="AQ29" s="1897"/>
      <c r="AR29" s="1897"/>
      <c r="AS29" s="1897"/>
      <c r="AT29" s="1897"/>
      <c r="AU29" s="1897"/>
      <c r="AV29" s="1897"/>
      <c r="AW29" s="1897"/>
      <c r="AX29" s="1897"/>
      <c r="AY29" s="1897"/>
      <c r="AZ29" s="1897"/>
      <c r="BA29" s="1897"/>
      <c r="BB29" s="1897"/>
      <c r="BC29" s="1897"/>
      <c r="BD29" s="1897"/>
      <c r="BE29" s="1897"/>
      <c r="BF29" s="1897"/>
      <c r="BG29" s="1897"/>
      <c r="BH29" s="1897"/>
      <c r="BI29" s="1897"/>
      <c r="BJ29" s="1897"/>
      <c r="BK29" s="1897"/>
      <c r="BL29" s="1897"/>
      <c r="BM29" s="1897"/>
      <c r="BN29" s="1897"/>
      <c r="BO29" s="1897"/>
      <c r="BP29" s="1897"/>
      <c r="BQ29" s="1897"/>
      <c r="BR29" s="1897"/>
      <c r="BS29" s="1897"/>
      <c r="BT29" s="1897"/>
      <c r="BU29" s="1897"/>
      <c r="BV29" s="1897"/>
      <c r="BW29" s="1897"/>
      <c r="BX29" s="1897"/>
      <c r="BY29" s="1897"/>
      <c r="BZ29" s="1897"/>
      <c r="CA29" s="1897"/>
      <c r="CB29" s="1897"/>
      <c r="CC29" s="1897"/>
      <c r="CD29" s="1897"/>
      <c r="CE29" s="1897"/>
      <c r="CF29" s="1897"/>
      <c r="CG29" s="1897"/>
      <c r="CH29" s="1897"/>
      <c r="CI29" s="1897"/>
      <c r="CJ29" s="1897"/>
      <c r="CK29" s="1897"/>
      <c r="CL29" s="1897"/>
      <c r="CM29" s="1897"/>
      <c r="CN29" s="1897"/>
      <c r="CO29" s="1897"/>
      <c r="CP29" s="1897"/>
      <c r="CQ29" s="1897"/>
      <c r="CR29" s="1897"/>
      <c r="CS29" s="1897"/>
      <c r="CT29" s="1897"/>
      <c r="CU29" s="1897"/>
      <c r="CV29" s="1897"/>
      <c r="CW29" s="1897"/>
      <c r="CX29" s="1897"/>
      <c r="CY29" s="1897"/>
      <c r="CZ29" s="1897"/>
      <c r="DA29" s="1897"/>
      <c r="DB29" s="1897"/>
      <c r="DC29" s="1897"/>
      <c r="DD29" s="1897"/>
      <c r="DE29" s="1897"/>
      <c r="DF29" s="1897"/>
      <c r="DG29" s="1897"/>
      <c r="DH29" s="1897"/>
      <c r="DI29" s="1897"/>
      <c r="DJ29" s="1897"/>
      <c r="DK29" s="1897"/>
      <c r="DL29" s="1897"/>
      <c r="DM29" s="1897"/>
      <c r="DN29" s="1897"/>
      <c r="DO29" s="1897"/>
      <c r="DP29" s="1897"/>
      <c r="DQ29" s="1897"/>
      <c r="DR29" s="1897"/>
      <c r="DS29" s="1897"/>
      <c r="DT29" s="1897"/>
      <c r="DU29" s="1897"/>
      <c r="DV29" s="1897"/>
      <c r="DW29" s="1897"/>
      <c r="DX29" s="1897"/>
      <c r="DY29" s="1897"/>
      <c r="DZ29" s="1897"/>
      <c r="EA29" s="1897"/>
      <c r="EB29" s="1897"/>
      <c r="EC29" s="1897"/>
      <c r="ED29" s="1897"/>
      <c r="EE29" s="47"/>
      <c r="EF29"/>
    </row>
    <row r="30" spans="1:136" s="3" customFormat="1" ht="15" thickBot="1">
      <c r="B30" s="1965" t="str">
        <f>Waterfall_Levered!B30</f>
        <v>Preferred Return Non-Compounding</v>
      </c>
      <c r="L30" s="1"/>
      <c r="M30" s="1744"/>
      <c r="N30" s="1428"/>
      <c r="O30" s="1424" t="s">
        <v>415</v>
      </c>
      <c r="P30" s="408"/>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408"/>
      <c r="AO30" s="408"/>
      <c r="AP30" s="408"/>
      <c r="AQ30" s="408"/>
      <c r="AR30" s="408"/>
      <c r="AS30" s="408"/>
      <c r="AT30" s="408"/>
      <c r="AU30" s="408"/>
      <c r="AV30" s="408"/>
      <c r="AW30" s="408"/>
      <c r="AX30" s="408"/>
      <c r="AY30" s="408"/>
      <c r="AZ30" s="408"/>
      <c r="BA30" s="408"/>
      <c r="BB30" s="408"/>
      <c r="BC30" s="408"/>
      <c r="BD30" s="408"/>
      <c r="BE30" s="408"/>
      <c r="BF30" s="408"/>
      <c r="BG30" s="408"/>
      <c r="BH30" s="408"/>
      <c r="BI30" s="408"/>
      <c r="BJ30" s="408"/>
      <c r="BK30" s="408"/>
      <c r="BL30" s="408"/>
      <c r="BM30" s="408"/>
      <c r="BN30" s="408"/>
      <c r="BO30" s="408"/>
      <c r="BP30" s="408"/>
      <c r="BQ30" s="408"/>
      <c r="BR30" s="408"/>
      <c r="BS30" s="408"/>
      <c r="BT30" s="408"/>
      <c r="BU30" s="408"/>
      <c r="BV30" s="408"/>
      <c r="BW30" s="408"/>
      <c r="BX30" s="408"/>
      <c r="BY30" s="408"/>
      <c r="BZ30" s="408"/>
      <c r="CA30" s="408"/>
      <c r="CB30" s="408"/>
      <c r="CC30" s="408"/>
      <c r="CD30" s="408"/>
      <c r="CE30" s="408"/>
      <c r="CF30" s="408"/>
      <c r="CG30" s="408"/>
      <c r="CH30" s="408"/>
      <c r="CI30" s="408"/>
      <c r="CJ30" s="408"/>
      <c r="CK30" s="408"/>
      <c r="CL30" s="408"/>
      <c r="CM30" s="408"/>
      <c r="CN30" s="408"/>
      <c r="CO30" s="408"/>
      <c r="CP30" s="408"/>
      <c r="CQ30" s="408"/>
      <c r="CR30" s="408"/>
      <c r="CS30" s="408"/>
      <c r="CT30" s="408"/>
      <c r="CU30" s="408"/>
      <c r="CV30" s="408"/>
      <c r="CW30" s="408"/>
      <c r="CX30" s="408"/>
      <c r="CY30" s="408"/>
      <c r="CZ30" s="408"/>
      <c r="DA30" s="408"/>
      <c r="DB30" s="408"/>
      <c r="DC30" s="408"/>
      <c r="DD30" s="408"/>
      <c r="DE30" s="408"/>
      <c r="DF30" s="408"/>
      <c r="DG30" s="408"/>
      <c r="DH30" s="408"/>
      <c r="DI30" s="408"/>
      <c r="DJ30" s="408"/>
      <c r="DK30" s="408"/>
      <c r="DL30" s="408"/>
      <c r="DM30" s="408"/>
      <c r="DN30" s="408"/>
      <c r="DO30" s="408"/>
      <c r="DP30" s="408"/>
      <c r="DQ30" s="408"/>
      <c r="DR30" s="408"/>
      <c r="DS30" s="408"/>
      <c r="DT30" s="408"/>
      <c r="DU30" s="408"/>
      <c r="DV30" s="408"/>
      <c r="DW30" s="408"/>
      <c r="DX30" s="408"/>
      <c r="DY30" s="408"/>
      <c r="DZ30" s="408"/>
      <c r="EA30" s="408"/>
      <c r="EB30" s="408"/>
      <c r="EC30" s="408"/>
      <c r="ED30" s="408"/>
      <c r="EE30" s="47"/>
      <c r="EF30"/>
    </row>
    <row r="31" spans="1:136" s="3" customFormat="1">
      <c r="L31" s="1"/>
      <c r="M31" s="1744"/>
      <c r="N31" s="1432"/>
      <c r="O31" s="230">
        <f>IFERROR(O15/-O84,"-")</f>
        <v>3.5136267895248966E-3</v>
      </c>
      <c r="P31" s="230">
        <f t="shared" ref="P31:CA31" si="48">IFERROR(P15/-P84,"-")</f>
        <v>3.5201045696166729E-3</v>
      </c>
      <c r="Q31" s="230">
        <f t="shared" si="48"/>
        <v>3.5267766656651017E-3</v>
      </c>
      <c r="R31" s="230">
        <f>IFERROR(R15/-R84,"-")</f>
        <v>3.5332740254011875E-3</v>
      </c>
      <c r="S31" s="230">
        <f t="shared" si="48"/>
        <v>3.546995076381594E-3</v>
      </c>
      <c r="T31" s="230">
        <f t="shared" si="48"/>
        <v>3.5579582006288915E-3</v>
      </c>
      <c r="U31" s="230">
        <f t="shared" si="48"/>
        <v>3.5956717196577322E-3</v>
      </c>
      <c r="V31" s="230">
        <f t="shared" si="48"/>
        <v>3.64069165106474E-3</v>
      </c>
      <c r="W31" s="230">
        <f t="shared" si="48"/>
        <v>3.6887693455493913E-3</v>
      </c>
      <c r="X31" s="230">
        <f t="shared" si="48"/>
        <v>3.7262654311015424E-3</v>
      </c>
      <c r="Y31" s="230">
        <f t="shared" si="48"/>
        <v>3.759273229813005E-3</v>
      </c>
      <c r="Z31" s="230">
        <f t="shared" si="48"/>
        <v>3.7939875253290246E-3</v>
      </c>
      <c r="AA31" s="230">
        <f t="shared" si="48"/>
        <v>3.9081592310155943E-3</v>
      </c>
      <c r="AB31" s="230">
        <f t="shared" si="48"/>
        <v>3.9546851989475801E-3</v>
      </c>
      <c r="AC31" s="230">
        <f t="shared" si="48"/>
        <v>3.9950366884722015E-3</v>
      </c>
      <c r="AD31" s="230">
        <f t="shared" si="48"/>
        <v>4.028586887655272E-3</v>
      </c>
      <c r="AE31" s="230">
        <f t="shared" si="48"/>
        <v>4.0689965762036803E-3</v>
      </c>
      <c r="AF31" s="230">
        <f t="shared" si="48"/>
        <v>4.0988336496182625E-3</v>
      </c>
      <c r="AG31" s="230">
        <f t="shared" si="48"/>
        <v>4.1712077895534301E-3</v>
      </c>
      <c r="AH31" s="230">
        <f t="shared" si="48"/>
        <v>4.2439182580389818E-3</v>
      </c>
      <c r="AI31" s="230">
        <f t="shared" si="48"/>
        <v>4.3167855858167094E-3</v>
      </c>
      <c r="AJ31" s="230">
        <f t="shared" si="48"/>
        <v>4.368838355990781E-3</v>
      </c>
      <c r="AK31" s="230">
        <f t="shared" si="48"/>
        <v>4.4134871068535865E-3</v>
      </c>
      <c r="AL31" s="230">
        <f t="shared" si="48"/>
        <v>4.457674382701649E-3</v>
      </c>
      <c r="AM31" s="230">
        <f t="shared" si="48"/>
        <v>4.5243379668912665E-3</v>
      </c>
      <c r="AN31" s="230">
        <f t="shared" si="48"/>
        <v>4.5774623914006489E-3</v>
      </c>
      <c r="AO31" s="230">
        <f t="shared" si="48"/>
        <v>4.6210802203096833E-3</v>
      </c>
      <c r="AP31" s="230">
        <f t="shared" si="48"/>
        <v>4.655649867777915E-3</v>
      </c>
      <c r="AQ31" s="230">
        <f t="shared" si="48"/>
        <v>4.6954266030475424E-3</v>
      </c>
      <c r="AR31" s="230">
        <f t="shared" si="48"/>
        <v>4.7236981919603054E-3</v>
      </c>
      <c r="AS31" s="230">
        <f t="shared" si="48"/>
        <v>4.7887438934256527E-3</v>
      </c>
      <c r="AT31" s="230">
        <f t="shared" si="48"/>
        <v>4.8509639594130306E-3</v>
      </c>
      <c r="AU31" s="230">
        <f t="shared" si="48"/>
        <v>4.9103492843896148E-3</v>
      </c>
      <c r="AV31" s="230">
        <f t="shared" si="48"/>
        <v>4.9464485651718243E-3</v>
      </c>
      <c r="AW31" s="230">
        <f t="shared" si="48"/>
        <v>4.9817999213033074E-3</v>
      </c>
      <c r="AX31" s="230">
        <f t="shared" si="48"/>
        <v>5.0164200954003167E-3</v>
      </c>
      <c r="AY31" s="230">
        <f t="shared" si="48"/>
        <v>4.9637319316775319E-3</v>
      </c>
      <c r="AZ31" s="230">
        <f t="shared" si="48"/>
        <v>5.0013700437478844E-3</v>
      </c>
      <c r="BA31" s="230">
        <f t="shared" si="48"/>
        <v>5.0320945601317257E-3</v>
      </c>
      <c r="BB31" s="230">
        <f t="shared" si="48"/>
        <v>5.0564170607243757E-3</v>
      </c>
      <c r="BC31" s="230">
        <f t="shared" si="48"/>
        <v>5.0828300384907028E-3</v>
      </c>
      <c r="BD31" s="230">
        <f t="shared" si="48"/>
        <v>5.1016268245184081E-3</v>
      </c>
      <c r="BE31" s="230">
        <f t="shared" si="48"/>
        <v>5.1444855325237576E-3</v>
      </c>
      <c r="BF31" s="230">
        <f t="shared" si="48"/>
        <v>5.1826475324039554E-3</v>
      </c>
      <c r="BG31" s="230">
        <f t="shared" si="48"/>
        <v>5.2162385628186161E-3</v>
      </c>
      <c r="BH31" s="230">
        <f t="shared" si="48"/>
        <v>5.2368376045629087E-3</v>
      </c>
      <c r="BI31" s="230">
        <f t="shared" si="48"/>
        <v>5.2570680924654721E-3</v>
      </c>
      <c r="BJ31" s="230">
        <f t="shared" si="48"/>
        <v>5.2769562250551735E-3</v>
      </c>
      <c r="BK31" s="230">
        <f t="shared" si="48"/>
        <v>5.1911600500513097E-3</v>
      </c>
      <c r="BL31" s="230">
        <f t="shared" si="48"/>
        <v>5.2141400486734914E-3</v>
      </c>
      <c r="BM31" s="230">
        <f t="shared" si="48"/>
        <v>5.2331164633069955E-3</v>
      </c>
      <c r="BN31" s="230">
        <f t="shared" si="48"/>
        <v>5.2483422369570404E-3</v>
      </c>
      <c r="BO31" s="230">
        <f t="shared" si="48"/>
        <v>5.2660878127338759E-3</v>
      </c>
      <c r="BP31" s="230">
        <f t="shared" si="48"/>
        <v>5.2789324179177248E-3</v>
      </c>
      <c r="BQ31" s="230">
        <f t="shared" si="48"/>
        <v>5.3087860993287538E-3</v>
      </c>
      <c r="BR31" s="230">
        <f t="shared" si="48"/>
        <v>5.3379356654354318E-3</v>
      </c>
      <c r="BS31" s="230">
        <f t="shared" si="48"/>
        <v>5.3666431635416359E-3</v>
      </c>
      <c r="BT31" s="230">
        <f t="shared" si="48"/>
        <v>5.3847745652260016E-3</v>
      </c>
      <c r="BU31" s="230">
        <f t="shared" si="48"/>
        <v>5.4031083877019099E-3</v>
      </c>
      <c r="BV31" s="230">
        <f t="shared" si="48"/>
        <v>5.4216568976897216E-3</v>
      </c>
      <c r="BW31" s="230">
        <f t="shared" si="48"/>
        <v>5.3786944501307181E-3</v>
      </c>
      <c r="BX31" s="230">
        <f t="shared" si="48"/>
        <v>5.4015087003358138E-3</v>
      </c>
      <c r="BY31" s="230">
        <f t="shared" si="48"/>
        <v>5.4207995827733205E-3</v>
      </c>
      <c r="BZ31" s="230">
        <f t="shared" si="48"/>
        <v>5.4365635912906399E-3</v>
      </c>
      <c r="CA31" s="230">
        <f t="shared" si="48"/>
        <v>5.4552567275042881E-3</v>
      </c>
      <c r="CB31" s="230">
        <f t="shared" ref="CB31:ED31" si="49">IFERROR(CB15/-CB84,"-")</f>
        <v>5.4689422425947751E-3</v>
      </c>
      <c r="CC31" s="230">
        <f t="shared" si="49"/>
        <v>5.501606905751499E-3</v>
      </c>
      <c r="CD31" s="230">
        <f t="shared" si="49"/>
        <v>5.5341315822857806E-3</v>
      </c>
      <c r="CE31" s="230">
        <f t="shared" si="49"/>
        <v>5.5665417537705758E-3</v>
      </c>
      <c r="CF31" s="230">
        <f t="shared" si="49"/>
        <v>5.5871075607306338E-3</v>
      </c>
      <c r="CG31" s="230">
        <f t="shared" si="49"/>
        <v>5.6079755250423987E-3</v>
      </c>
      <c r="CH31" s="230">
        <f t="shared" si="49"/>
        <v>5.6291379123535063E-3</v>
      </c>
      <c r="CI31" s="230">
        <f t="shared" si="49"/>
        <v>5.5329765436395971E-3</v>
      </c>
      <c r="CJ31" s="230">
        <f t="shared" si="49"/>
        <v>5.5589267396648663E-3</v>
      </c>
      <c r="CK31" s="230">
        <f t="shared" si="49"/>
        <v>5.5808546429921757E-3</v>
      </c>
      <c r="CL31" s="230">
        <f t="shared" si="49"/>
        <v>5.5987402530136357E-3</v>
      </c>
      <c r="CM31" s="230">
        <f t="shared" si="49"/>
        <v>5.6199093449884815E-3</v>
      </c>
      <c r="CN31" s="230">
        <f t="shared" si="49"/>
        <v>5.6353658465739774E-3</v>
      </c>
      <c r="CO31" s="230">
        <f t="shared" si="49"/>
        <v>5.672179134140946E-3</v>
      </c>
      <c r="CP31" s="230">
        <f t="shared" si="49"/>
        <v>5.7087181307074941E-3</v>
      </c>
      <c r="CQ31" s="230">
        <f t="shared" si="49"/>
        <v>5.7449894006884068E-3</v>
      </c>
      <c r="CR31" s="230">
        <f t="shared" si="49"/>
        <v>5.7679160033715128E-3</v>
      </c>
      <c r="CS31" s="230">
        <f t="shared" si="49"/>
        <v>5.7910888385874484E-3</v>
      </c>
      <c r="CT31" s="230">
        <f t="shared" si="49"/>
        <v>5.8144973570487882E-3</v>
      </c>
      <c r="CU31" s="230" t="str">
        <f t="shared" si="49"/>
        <v>-</v>
      </c>
      <c r="CV31" s="230" t="str">
        <f t="shared" si="49"/>
        <v>-</v>
      </c>
      <c r="CW31" s="230" t="str">
        <f t="shared" si="49"/>
        <v>-</v>
      </c>
      <c r="CX31" s="230" t="str">
        <f t="shared" si="49"/>
        <v>-</v>
      </c>
      <c r="CY31" s="230" t="str">
        <f t="shared" si="49"/>
        <v>-</v>
      </c>
      <c r="CZ31" s="230" t="str">
        <f t="shared" si="49"/>
        <v>-</v>
      </c>
      <c r="DA31" s="230" t="str">
        <f t="shared" si="49"/>
        <v>-</v>
      </c>
      <c r="DB31" s="230" t="str">
        <f t="shared" si="49"/>
        <v>-</v>
      </c>
      <c r="DC31" s="230" t="str">
        <f t="shared" si="49"/>
        <v>-</v>
      </c>
      <c r="DD31" s="230" t="str">
        <f t="shared" si="49"/>
        <v>-</v>
      </c>
      <c r="DE31" s="230" t="str">
        <f t="shared" si="49"/>
        <v>-</v>
      </c>
      <c r="DF31" s="230" t="str">
        <f t="shared" si="49"/>
        <v>-</v>
      </c>
      <c r="DG31" s="230" t="str">
        <f t="shared" si="49"/>
        <v>-</v>
      </c>
      <c r="DH31" s="230" t="str">
        <f t="shared" si="49"/>
        <v>-</v>
      </c>
      <c r="DI31" s="230" t="str">
        <f t="shared" si="49"/>
        <v>-</v>
      </c>
      <c r="DJ31" s="230" t="str">
        <f t="shared" si="49"/>
        <v>-</v>
      </c>
      <c r="DK31" s="230" t="str">
        <f t="shared" si="49"/>
        <v>-</v>
      </c>
      <c r="DL31" s="230" t="str">
        <f t="shared" si="49"/>
        <v>-</v>
      </c>
      <c r="DM31" s="230" t="str">
        <f t="shared" si="49"/>
        <v>-</v>
      </c>
      <c r="DN31" s="230" t="str">
        <f t="shared" si="49"/>
        <v>-</v>
      </c>
      <c r="DO31" s="230" t="str">
        <f t="shared" si="49"/>
        <v>-</v>
      </c>
      <c r="DP31" s="230" t="str">
        <f t="shared" si="49"/>
        <v>-</v>
      </c>
      <c r="DQ31" s="230" t="str">
        <f t="shared" si="49"/>
        <v>-</v>
      </c>
      <c r="DR31" s="230" t="str">
        <f t="shared" si="49"/>
        <v>-</v>
      </c>
      <c r="DS31" s="230" t="str">
        <f t="shared" si="49"/>
        <v>-</v>
      </c>
      <c r="DT31" s="230" t="str">
        <f t="shared" si="49"/>
        <v>-</v>
      </c>
      <c r="DU31" s="230" t="str">
        <f t="shared" si="49"/>
        <v>-</v>
      </c>
      <c r="DV31" s="230" t="str">
        <f t="shared" si="49"/>
        <v>-</v>
      </c>
      <c r="DW31" s="230" t="str">
        <f t="shared" si="49"/>
        <v>-</v>
      </c>
      <c r="DX31" s="230" t="str">
        <f t="shared" si="49"/>
        <v>-</v>
      </c>
      <c r="DY31" s="230" t="str">
        <f t="shared" si="49"/>
        <v>-</v>
      </c>
      <c r="DZ31" s="230" t="str">
        <f t="shared" si="49"/>
        <v>-</v>
      </c>
      <c r="EA31" s="230" t="str">
        <f t="shared" si="49"/>
        <v>-</v>
      </c>
      <c r="EB31" s="230" t="str">
        <f t="shared" si="49"/>
        <v>-</v>
      </c>
      <c r="EC31" s="230" t="str">
        <f t="shared" si="49"/>
        <v>-</v>
      </c>
      <c r="ED31" s="230" t="str">
        <f t="shared" si="49"/>
        <v>-</v>
      </c>
      <c r="EE31" s="47"/>
      <c r="EF31"/>
    </row>
    <row r="32" spans="1:136" s="3" customFormat="1">
      <c r="L32" s="1"/>
      <c r="M32" s="1744"/>
      <c r="N32" s="1432"/>
      <c r="O32" s="230">
        <f>IFERROR(O16/-O90,"-")</f>
        <v>3.5136267895248966E-3</v>
      </c>
      <c r="P32" s="230">
        <f t="shared" ref="P32:CA32" si="50">IFERROR(P16/-P90,"-")</f>
        <v>3.5201045696166729E-3</v>
      </c>
      <c r="Q32" s="230">
        <f t="shared" si="50"/>
        <v>3.5267766656651013E-3</v>
      </c>
      <c r="R32" s="230">
        <f>IFERROR(R16/-R90,"-")</f>
        <v>3.5332740254011875E-3</v>
      </c>
      <c r="S32" s="230">
        <f t="shared" si="50"/>
        <v>3.546995076381594E-3</v>
      </c>
      <c r="T32" s="230">
        <f t="shared" si="50"/>
        <v>3.5579582006288911E-3</v>
      </c>
      <c r="U32" s="230">
        <f t="shared" si="50"/>
        <v>3.5956717196577322E-3</v>
      </c>
      <c r="V32" s="230">
        <f t="shared" si="50"/>
        <v>3.64069165106474E-3</v>
      </c>
      <c r="W32" s="230">
        <f t="shared" si="50"/>
        <v>3.6887693455493913E-3</v>
      </c>
      <c r="X32" s="230">
        <f t="shared" si="50"/>
        <v>3.7262654311015424E-3</v>
      </c>
      <c r="Y32" s="230">
        <f t="shared" si="50"/>
        <v>3.759273229813005E-3</v>
      </c>
      <c r="Z32" s="230">
        <f t="shared" si="50"/>
        <v>3.7939875253290242E-3</v>
      </c>
      <c r="AA32" s="230">
        <f t="shared" si="50"/>
        <v>3.9081592310155934E-3</v>
      </c>
      <c r="AB32" s="230">
        <f t="shared" si="50"/>
        <v>3.9546851989475801E-3</v>
      </c>
      <c r="AC32" s="230">
        <f t="shared" si="50"/>
        <v>3.9950366884722015E-3</v>
      </c>
      <c r="AD32" s="230">
        <f t="shared" si="50"/>
        <v>4.028586887655272E-3</v>
      </c>
      <c r="AE32" s="230">
        <f t="shared" si="50"/>
        <v>4.0689965762036803E-3</v>
      </c>
      <c r="AF32" s="230">
        <f t="shared" si="50"/>
        <v>4.0988336496182625E-3</v>
      </c>
      <c r="AG32" s="230">
        <f t="shared" si="50"/>
        <v>4.1712077895534293E-3</v>
      </c>
      <c r="AH32" s="230">
        <f t="shared" si="50"/>
        <v>4.2439182580389818E-3</v>
      </c>
      <c r="AI32" s="230">
        <f t="shared" si="50"/>
        <v>4.3167855858167086E-3</v>
      </c>
      <c r="AJ32" s="230">
        <f t="shared" si="50"/>
        <v>4.3688383559907801E-3</v>
      </c>
      <c r="AK32" s="230">
        <f t="shared" si="50"/>
        <v>4.4134871068535865E-3</v>
      </c>
      <c r="AL32" s="230">
        <f t="shared" si="50"/>
        <v>4.457674382701649E-3</v>
      </c>
      <c r="AM32" s="230">
        <f t="shared" si="50"/>
        <v>4.5243379668912656E-3</v>
      </c>
      <c r="AN32" s="230">
        <f t="shared" si="50"/>
        <v>4.577462391400648E-3</v>
      </c>
      <c r="AO32" s="230">
        <f t="shared" si="50"/>
        <v>4.6210802203096833E-3</v>
      </c>
      <c r="AP32" s="230">
        <f t="shared" si="50"/>
        <v>4.655649867777915E-3</v>
      </c>
      <c r="AQ32" s="230">
        <f t="shared" si="50"/>
        <v>4.6954266030475415E-3</v>
      </c>
      <c r="AR32" s="230">
        <f t="shared" si="50"/>
        <v>4.7236981919603063E-3</v>
      </c>
      <c r="AS32" s="230">
        <f t="shared" si="50"/>
        <v>4.7887438934256527E-3</v>
      </c>
      <c r="AT32" s="230">
        <f t="shared" si="50"/>
        <v>4.8509639594130306E-3</v>
      </c>
      <c r="AU32" s="230">
        <f t="shared" si="50"/>
        <v>4.9103492843896139E-3</v>
      </c>
      <c r="AV32" s="230">
        <f t="shared" si="50"/>
        <v>4.9464485651718243E-3</v>
      </c>
      <c r="AW32" s="230">
        <f t="shared" si="50"/>
        <v>4.9817999213033074E-3</v>
      </c>
      <c r="AX32" s="230">
        <f t="shared" si="50"/>
        <v>5.0164200954003159E-3</v>
      </c>
      <c r="AY32" s="230">
        <f t="shared" si="50"/>
        <v>4.9637319316775319E-3</v>
      </c>
      <c r="AZ32" s="230">
        <f t="shared" si="50"/>
        <v>5.0013700437478853E-3</v>
      </c>
      <c r="BA32" s="230">
        <f t="shared" si="50"/>
        <v>5.0320945601317248E-3</v>
      </c>
      <c r="BB32" s="230">
        <f t="shared" si="50"/>
        <v>5.0564170607243757E-3</v>
      </c>
      <c r="BC32" s="230">
        <f t="shared" si="50"/>
        <v>5.0828300384907028E-3</v>
      </c>
      <c r="BD32" s="230">
        <f t="shared" si="50"/>
        <v>5.1016268245184081E-3</v>
      </c>
      <c r="BE32" s="230">
        <f t="shared" si="50"/>
        <v>5.1444855325237576E-3</v>
      </c>
      <c r="BF32" s="230">
        <f t="shared" si="50"/>
        <v>5.1826475324039554E-3</v>
      </c>
      <c r="BG32" s="230">
        <f t="shared" si="50"/>
        <v>5.2162385628186161E-3</v>
      </c>
      <c r="BH32" s="230">
        <f t="shared" si="50"/>
        <v>5.2368376045629078E-3</v>
      </c>
      <c r="BI32" s="230">
        <f t="shared" si="50"/>
        <v>5.2570680924654712E-3</v>
      </c>
      <c r="BJ32" s="230">
        <f t="shared" si="50"/>
        <v>5.2769562250551726E-3</v>
      </c>
      <c r="BK32" s="230">
        <f t="shared" si="50"/>
        <v>5.1911600500513097E-3</v>
      </c>
      <c r="BL32" s="230">
        <f t="shared" si="50"/>
        <v>5.2141400486734905E-3</v>
      </c>
      <c r="BM32" s="230">
        <f t="shared" si="50"/>
        <v>5.2331164633069938E-3</v>
      </c>
      <c r="BN32" s="230">
        <f t="shared" si="50"/>
        <v>5.2483422369570413E-3</v>
      </c>
      <c r="BO32" s="230">
        <f t="shared" si="50"/>
        <v>5.2660878127338759E-3</v>
      </c>
      <c r="BP32" s="230">
        <f t="shared" si="50"/>
        <v>5.2789324179177248E-3</v>
      </c>
      <c r="BQ32" s="230">
        <f t="shared" si="50"/>
        <v>5.3087860993287538E-3</v>
      </c>
      <c r="BR32" s="230">
        <f t="shared" si="50"/>
        <v>5.3379356654354318E-3</v>
      </c>
      <c r="BS32" s="230">
        <f t="shared" si="50"/>
        <v>5.3666431635416359E-3</v>
      </c>
      <c r="BT32" s="230">
        <f t="shared" si="50"/>
        <v>5.3847745652260007E-3</v>
      </c>
      <c r="BU32" s="230">
        <f t="shared" si="50"/>
        <v>5.4031083877019099E-3</v>
      </c>
      <c r="BV32" s="230">
        <f t="shared" si="50"/>
        <v>5.4216568976897207E-3</v>
      </c>
      <c r="BW32" s="230">
        <f t="shared" si="50"/>
        <v>5.3786944501307173E-3</v>
      </c>
      <c r="BX32" s="230">
        <f t="shared" si="50"/>
        <v>5.401508700335813E-3</v>
      </c>
      <c r="BY32" s="230">
        <f t="shared" si="50"/>
        <v>5.4207995827733196E-3</v>
      </c>
      <c r="BZ32" s="230">
        <f t="shared" si="50"/>
        <v>5.4365635912906399E-3</v>
      </c>
      <c r="CA32" s="230">
        <f t="shared" si="50"/>
        <v>5.4552567275042881E-3</v>
      </c>
      <c r="CB32" s="230">
        <f t="shared" ref="CB32:ED32" si="51">IFERROR(CB16/-CB90,"-")</f>
        <v>5.4689422425947742E-3</v>
      </c>
      <c r="CC32" s="230">
        <f t="shared" si="51"/>
        <v>5.501606905751499E-3</v>
      </c>
      <c r="CD32" s="230">
        <f t="shared" si="51"/>
        <v>5.5341315822857806E-3</v>
      </c>
      <c r="CE32" s="230">
        <f t="shared" si="51"/>
        <v>5.5665417537705758E-3</v>
      </c>
      <c r="CF32" s="230">
        <f t="shared" si="51"/>
        <v>5.5871075607306329E-3</v>
      </c>
      <c r="CG32" s="230">
        <f t="shared" si="51"/>
        <v>5.6079755250423987E-3</v>
      </c>
      <c r="CH32" s="230">
        <f t="shared" si="51"/>
        <v>5.6291379123535072E-3</v>
      </c>
      <c r="CI32" s="230">
        <f t="shared" si="51"/>
        <v>5.5329765436395971E-3</v>
      </c>
      <c r="CJ32" s="230">
        <f t="shared" si="51"/>
        <v>5.5589267396648663E-3</v>
      </c>
      <c r="CK32" s="230">
        <f t="shared" si="51"/>
        <v>5.5808546429921748E-3</v>
      </c>
      <c r="CL32" s="230">
        <f t="shared" si="51"/>
        <v>5.5987402530136357E-3</v>
      </c>
      <c r="CM32" s="230">
        <f t="shared" si="51"/>
        <v>5.6199093449884815E-3</v>
      </c>
      <c r="CN32" s="230">
        <f t="shared" si="51"/>
        <v>5.6353658465739774E-3</v>
      </c>
      <c r="CO32" s="230">
        <f t="shared" si="51"/>
        <v>5.672179134140946E-3</v>
      </c>
      <c r="CP32" s="230">
        <f t="shared" si="51"/>
        <v>5.7087181307074924E-3</v>
      </c>
      <c r="CQ32" s="230">
        <f t="shared" si="51"/>
        <v>5.7449894006884068E-3</v>
      </c>
      <c r="CR32" s="230">
        <f t="shared" si="51"/>
        <v>5.7679160033715119E-3</v>
      </c>
      <c r="CS32" s="230">
        <f t="shared" si="51"/>
        <v>5.7910888385874484E-3</v>
      </c>
      <c r="CT32" s="230">
        <f t="shared" si="51"/>
        <v>5.8144973570487882E-3</v>
      </c>
      <c r="CU32" s="230" t="str">
        <f t="shared" si="51"/>
        <v>-</v>
      </c>
      <c r="CV32" s="230" t="str">
        <f t="shared" si="51"/>
        <v>-</v>
      </c>
      <c r="CW32" s="230" t="str">
        <f t="shared" si="51"/>
        <v>-</v>
      </c>
      <c r="CX32" s="230" t="str">
        <f t="shared" si="51"/>
        <v>-</v>
      </c>
      <c r="CY32" s="230" t="str">
        <f t="shared" si="51"/>
        <v>-</v>
      </c>
      <c r="CZ32" s="230" t="str">
        <f t="shared" si="51"/>
        <v>-</v>
      </c>
      <c r="DA32" s="230" t="str">
        <f t="shared" si="51"/>
        <v>-</v>
      </c>
      <c r="DB32" s="230" t="str">
        <f t="shared" si="51"/>
        <v>-</v>
      </c>
      <c r="DC32" s="230" t="str">
        <f t="shared" si="51"/>
        <v>-</v>
      </c>
      <c r="DD32" s="230" t="str">
        <f t="shared" si="51"/>
        <v>-</v>
      </c>
      <c r="DE32" s="230" t="str">
        <f t="shared" si="51"/>
        <v>-</v>
      </c>
      <c r="DF32" s="230" t="str">
        <f t="shared" si="51"/>
        <v>-</v>
      </c>
      <c r="DG32" s="230" t="str">
        <f t="shared" si="51"/>
        <v>-</v>
      </c>
      <c r="DH32" s="230" t="str">
        <f t="shared" si="51"/>
        <v>-</v>
      </c>
      <c r="DI32" s="230" t="str">
        <f t="shared" si="51"/>
        <v>-</v>
      </c>
      <c r="DJ32" s="230" t="str">
        <f t="shared" si="51"/>
        <v>-</v>
      </c>
      <c r="DK32" s="230" t="str">
        <f t="shared" si="51"/>
        <v>-</v>
      </c>
      <c r="DL32" s="230" t="str">
        <f t="shared" si="51"/>
        <v>-</v>
      </c>
      <c r="DM32" s="230" t="str">
        <f t="shared" si="51"/>
        <v>-</v>
      </c>
      <c r="DN32" s="230" t="str">
        <f t="shared" si="51"/>
        <v>-</v>
      </c>
      <c r="DO32" s="230" t="str">
        <f t="shared" si="51"/>
        <v>-</v>
      </c>
      <c r="DP32" s="230" t="str">
        <f t="shared" si="51"/>
        <v>-</v>
      </c>
      <c r="DQ32" s="230" t="str">
        <f t="shared" si="51"/>
        <v>-</v>
      </c>
      <c r="DR32" s="230" t="str">
        <f t="shared" si="51"/>
        <v>-</v>
      </c>
      <c r="DS32" s="230" t="str">
        <f t="shared" si="51"/>
        <v>-</v>
      </c>
      <c r="DT32" s="230" t="str">
        <f t="shared" si="51"/>
        <v>-</v>
      </c>
      <c r="DU32" s="230" t="str">
        <f t="shared" si="51"/>
        <v>-</v>
      </c>
      <c r="DV32" s="230" t="str">
        <f t="shared" si="51"/>
        <v>-</v>
      </c>
      <c r="DW32" s="230" t="str">
        <f t="shared" si="51"/>
        <v>-</v>
      </c>
      <c r="DX32" s="230" t="str">
        <f t="shared" si="51"/>
        <v>-</v>
      </c>
      <c r="DY32" s="230" t="str">
        <f t="shared" si="51"/>
        <v>-</v>
      </c>
      <c r="DZ32" s="230" t="str">
        <f t="shared" si="51"/>
        <v>-</v>
      </c>
      <c r="EA32" s="230" t="str">
        <f t="shared" si="51"/>
        <v>-</v>
      </c>
      <c r="EB32" s="230" t="str">
        <f t="shared" si="51"/>
        <v>-</v>
      </c>
      <c r="EC32" s="230" t="str">
        <f t="shared" si="51"/>
        <v>-</v>
      </c>
      <c r="ED32" s="230" t="str">
        <f t="shared" si="51"/>
        <v>-</v>
      </c>
      <c r="EE32" s="47"/>
      <c r="EF32"/>
    </row>
    <row r="33" spans="1:136" s="3" customFormat="1">
      <c r="L33" s="1"/>
      <c r="M33" s="1744"/>
      <c r="N33" s="1432"/>
      <c r="O33" s="230" t="str">
        <f>IFERROR(O17/-O96,"-")</f>
        <v>-</v>
      </c>
      <c r="P33" s="230" t="str">
        <f t="shared" ref="P33:CA33" si="52">IFERROR(P17/-P96,"-")</f>
        <v>-</v>
      </c>
      <c r="Q33" s="230" t="str">
        <f t="shared" si="52"/>
        <v>-</v>
      </c>
      <c r="R33" s="230" t="str">
        <f t="shared" si="52"/>
        <v>-</v>
      </c>
      <c r="S33" s="230" t="str">
        <f t="shared" si="52"/>
        <v>-</v>
      </c>
      <c r="T33" s="230" t="str">
        <f t="shared" si="52"/>
        <v>-</v>
      </c>
      <c r="U33" s="230" t="str">
        <f t="shared" si="52"/>
        <v>-</v>
      </c>
      <c r="V33" s="230" t="str">
        <f t="shared" si="52"/>
        <v>-</v>
      </c>
      <c r="W33" s="230" t="str">
        <f t="shared" si="52"/>
        <v>-</v>
      </c>
      <c r="X33" s="230" t="str">
        <f t="shared" si="52"/>
        <v>-</v>
      </c>
      <c r="Y33" s="230" t="str">
        <f t="shared" si="52"/>
        <v>-</v>
      </c>
      <c r="Z33" s="230" t="str">
        <f t="shared" si="52"/>
        <v>-</v>
      </c>
      <c r="AA33" s="230" t="str">
        <f t="shared" si="52"/>
        <v>-</v>
      </c>
      <c r="AB33" s="230" t="str">
        <f t="shared" si="52"/>
        <v>-</v>
      </c>
      <c r="AC33" s="230" t="str">
        <f t="shared" si="52"/>
        <v>-</v>
      </c>
      <c r="AD33" s="230" t="str">
        <f t="shared" si="52"/>
        <v>-</v>
      </c>
      <c r="AE33" s="230" t="str">
        <f t="shared" si="52"/>
        <v>-</v>
      </c>
      <c r="AF33" s="230" t="str">
        <f t="shared" si="52"/>
        <v>-</v>
      </c>
      <c r="AG33" s="230" t="str">
        <f t="shared" si="52"/>
        <v>-</v>
      </c>
      <c r="AH33" s="230" t="str">
        <f t="shared" si="52"/>
        <v>-</v>
      </c>
      <c r="AI33" s="230" t="str">
        <f t="shared" si="52"/>
        <v>-</v>
      </c>
      <c r="AJ33" s="230" t="str">
        <f t="shared" si="52"/>
        <v>-</v>
      </c>
      <c r="AK33" s="230" t="str">
        <f t="shared" si="52"/>
        <v>-</v>
      </c>
      <c r="AL33" s="230" t="str">
        <f t="shared" si="52"/>
        <v>-</v>
      </c>
      <c r="AM33" s="230" t="str">
        <f t="shared" si="52"/>
        <v>-</v>
      </c>
      <c r="AN33" s="230" t="str">
        <f t="shared" si="52"/>
        <v>-</v>
      </c>
      <c r="AO33" s="230" t="str">
        <f t="shared" si="52"/>
        <v>-</v>
      </c>
      <c r="AP33" s="230" t="str">
        <f t="shared" si="52"/>
        <v>-</v>
      </c>
      <c r="AQ33" s="230" t="str">
        <f t="shared" si="52"/>
        <v>-</v>
      </c>
      <c r="AR33" s="230" t="str">
        <f t="shared" si="52"/>
        <v>-</v>
      </c>
      <c r="AS33" s="230" t="str">
        <f t="shared" si="52"/>
        <v>-</v>
      </c>
      <c r="AT33" s="230" t="str">
        <f t="shared" si="52"/>
        <v>-</v>
      </c>
      <c r="AU33" s="230" t="str">
        <f t="shared" si="52"/>
        <v>-</v>
      </c>
      <c r="AV33" s="230" t="str">
        <f t="shared" si="52"/>
        <v>-</v>
      </c>
      <c r="AW33" s="230" t="str">
        <f t="shared" si="52"/>
        <v>-</v>
      </c>
      <c r="AX33" s="230" t="str">
        <f t="shared" si="52"/>
        <v>-</v>
      </c>
      <c r="AY33" s="230" t="str">
        <f t="shared" si="52"/>
        <v>-</v>
      </c>
      <c r="AZ33" s="230" t="str">
        <f t="shared" si="52"/>
        <v>-</v>
      </c>
      <c r="BA33" s="230" t="str">
        <f t="shared" si="52"/>
        <v>-</v>
      </c>
      <c r="BB33" s="230" t="str">
        <f t="shared" si="52"/>
        <v>-</v>
      </c>
      <c r="BC33" s="230" t="str">
        <f t="shared" si="52"/>
        <v>-</v>
      </c>
      <c r="BD33" s="230" t="str">
        <f t="shared" si="52"/>
        <v>-</v>
      </c>
      <c r="BE33" s="230" t="str">
        <f t="shared" si="52"/>
        <v>-</v>
      </c>
      <c r="BF33" s="230" t="str">
        <f t="shared" si="52"/>
        <v>-</v>
      </c>
      <c r="BG33" s="230" t="str">
        <f t="shared" si="52"/>
        <v>-</v>
      </c>
      <c r="BH33" s="230" t="str">
        <f t="shared" si="52"/>
        <v>-</v>
      </c>
      <c r="BI33" s="230" t="str">
        <f t="shared" si="52"/>
        <v>-</v>
      </c>
      <c r="BJ33" s="230" t="str">
        <f t="shared" si="52"/>
        <v>-</v>
      </c>
      <c r="BK33" s="230" t="str">
        <f t="shared" si="52"/>
        <v>-</v>
      </c>
      <c r="BL33" s="230" t="str">
        <f t="shared" si="52"/>
        <v>-</v>
      </c>
      <c r="BM33" s="230" t="str">
        <f t="shared" si="52"/>
        <v>-</v>
      </c>
      <c r="BN33" s="230" t="str">
        <f t="shared" si="52"/>
        <v>-</v>
      </c>
      <c r="BO33" s="230" t="str">
        <f t="shared" si="52"/>
        <v>-</v>
      </c>
      <c r="BP33" s="230" t="str">
        <f t="shared" si="52"/>
        <v>-</v>
      </c>
      <c r="BQ33" s="230" t="str">
        <f t="shared" si="52"/>
        <v>-</v>
      </c>
      <c r="BR33" s="230" t="str">
        <f t="shared" si="52"/>
        <v>-</v>
      </c>
      <c r="BS33" s="230" t="str">
        <f t="shared" si="52"/>
        <v>-</v>
      </c>
      <c r="BT33" s="230" t="str">
        <f t="shared" si="52"/>
        <v>-</v>
      </c>
      <c r="BU33" s="230" t="str">
        <f t="shared" si="52"/>
        <v>-</v>
      </c>
      <c r="BV33" s="230" t="str">
        <f t="shared" si="52"/>
        <v>-</v>
      </c>
      <c r="BW33" s="230" t="str">
        <f t="shared" si="52"/>
        <v>-</v>
      </c>
      <c r="BX33" s="230" t="str">
        <f t="shared" si="52"/>
        <v>-</v>
      </c>
      <c r="BY33" s="230" t="str">
        <f t="shared" si="52"/>
        <v>-</v>
      </c>
      <c r="BZ33" s="230" t="str">
        <f t="shared" si="52"/>
        <v>-</v>
      </c>
      <c r="CA33" s="230" t="str">
        <f t="shared" si="52"/>
        <v>-</v>
      </c>
      <c r="CB33" s="230" t="str">
        <f t="shared" ref="CB33:ED33" si="53">IFERROR(CB17/-CB96,"-")</f>
        <v>-</v>
      </c>
      <c r="CC33" s="230" t="str">
        <f t="shared" si="53"/>
        <v>-</v>
      </c>
      <c r="CD33" s="230" t="str">
        <f t="shared" si="53"/>
        <v>-</v>
      </c>
      <c r="CE33" s="230" t="str">
        <f t="shared" si="53"/>
        <v>-</v>
      </c>
      <c r="CF33" s="230" t="str">
        <f t="shared" si="53"/>
        <v>-</v>
      </c>
      <c r="CG33" s="230" t="str">
        <f t="shared" si="53"/>
        <v>-</v>
      </c>
      <c r="CH33" s="230" t="str">
        <f t="shared" si="53"/>
        <v>-</v>
      </c>
      <c r="CI33" s="230" t="str">
        <f t="shared" si="53"/>
        <v>-</v>
      </c>
      <c r="CJ33" s="230" t="str">
        <f t="shared" si="53"/>
        <v>-</v>
      </c>
      <c r="CK33" s="230" t="str">
        <f t="shared" si="53"/>
        <v>-</v>
      </c>
      <c r="CL33" s="230" t="str">
        <f t="shared" si="53"/>
        <v>-</v>
      </c>
      <c r="CM33" s="230" t="str">
        <f t="shared" si="53"/>
        <v>-</v>
      </c>
      <c r="CN33" s="230" t="str">
        <f t="shared" si="53"/>
        <v>-</v>
      </c>
      <c r="CO33" s="230" t="str">
        <f t="shared" si="53"/>
        <v>-</v>
      </c>
      <c r="CP33" s="230" t="str">
        <f t="shared" si="53"/>
        <v>-</v>
      </c>
      <c r="CQ33" s="230" t="str">
        <f t="shared" si="53"/>
        <v>-</v>
      </c>
      <c r="CR33" s="230" t="str">
        <f t="shared" si="53"/>
        <v>-</v>
      </c>
      <c r="CS33" s="230" t="str">
        <f t="shared" si="53"/>
        <v>-</v>
      </c>
      <c r="CT33" s="230" t="str">
        <f t="shared" si="53"/>
        <v>-</v>
      </c>
      <c r="CU33" s="230" t="str">
        <f t="shared" si="53"/>
        <v>-</v>
      </c>
      <c r="CV33" s="230" t="str">
        <f t="shared" si="53"/>
        <v>-</v>
      </c>
      <c r="CW33" s="230" t="str">
        <f t="shared" si="53"/>
        <v>-</v>
      </c>
      <c r="CX33" s="230" t="str">
        <f t="shared" si="53"/>
        <v>-</v>
      </c>
      <c r="CY33" s="230" t="str">
        <f t="shared" si="53"/>
        <v>-</v>
      </c>
      <c r="CZ33" s="230" t="str">
        <f t="shared" si="53"/>
        <v>-</v>
      </c>
      <c r="DA33" s="230" t="str">
        <f t="shared" si="53"/>
        <v>-</v>
      </c>
      <c r="DB33" s="230" t="str">
        <f t="shared" si="53"/>
        <v>-</v>
      </c>
      <c r="DC33" s="230" t="str">
        <f t="shared" si="53"/>
        <v>-</v>
      </c>
      <c r="DD33" s="230" t="str">
        <f t="shared" si="53"/>
        <v>-</v>
      </c>
      <c r="DE33" s="230" t="str">
        <f t="shared" si="53"/>
        <v>-</v>
      </c>
      <c r="DF33" s="230" t="str">
        <f t="shared" si="53"/>
        <v>-</v>
      </c>
      <c r="DG33" s="230" t="str">
        <f t="shared" si="53"/>
        <v>-</v>
      </c>
      <c r="DH33" s="230" t="str">
        <f t="shared" si="53"/>
        <v>-</v>
      </c>
      <c r="DI33" s="230" t="str">
        <f t="shared" si="53"/>
        <v>-</v>
      </c>
      <c r="DJ33" s="230" t="str">
        <f t="shared" si="53"/>
        <v>-</v>
      </c>
      <c r="DK33" s="230" t="str">
        <f t="shared" si="53"/>
        <v>-</v>
      </c>
      <c r="DL33" s="230" t="str">
        <f t="shared" si="53"/>
        <v>-</v>
      </c>
      <c r="DM33" s="230" t="str">
        <f t="shared" si="53"/>
        <v>-</v>
      </c>
      <c r="DN33" s="230" t="str">
        <f t="shared" si="53"/>
        <v>-</v>
      </c>
      <c r="DO33" s="230" t="str">
        <f t="shared" si="53"/>
        <v>-</v>
      </c>
      <c r="DP33" s="230" t="str">
        <f t="shared" si="53"/>
        <v>-</v>
      </c>
      <c r="DQ33" s="230" t="str">
        <f t="shared" si="53"/>
        <v>-</v>
      </c>
      <c r="DR33" s="230" t="str">
        <f t="shared" si="53"/>
        <v>-</v>
      </c>
      <c r="DS33" s="230" t="str">
        <f t="shared" si="53"/>
        <v>-</v>
      </c>
      <c r="DT33" s="230" t="str">
        <f t="shared" si="53"/>
        <v>-</v>
      </c>
      <c r="DU33" s="230" t="str">
        <f t="shared" si="53"/>
        <v>-</v>
      </c>
      <c r="DV33" s="230" t="str">
        <f t="shared" si="53"/>
        <v>-</v>
      </c>
      <c r="DW33" s="230" t="str">
        <f t="shared" si="53"/>
        <v>-</v>
      </c>
      <c r="DX33" s="230" t="str">
        <f t="shared" si="53"/>
        <v>-</v>
      </c>
      <c r="DY33" s="230" t="str">
        <f t="shared" si="53"/>
        <v>-</v>
      </c>
      <c r="DZ33" s="230" t="str">
        <f t="shared" si="53"/>
        <v>-</v>
      </c>
      <c r="EA33" s="230" t="str">
        <f t="shared" si="53"/>
        <v>-</v>
      </c>
      <c r="EB33" s="230" t="str">
        <f t="shared" si="53"/>
        <v>-</v>
      </c>
      <c r="EC33" s="230" t="str">
        <f t="shared" si="53"/>
        <v>-</v>
      </c>
      <c r="ED33" s="230" t="str">
        <f t="shared" si="53"/>
        <v>-</v>
      </c>
      <c r="EE33" s="47"/>
      <c r="EF33"/>
    </row>
    <row r="34" spans="1:136" s="3" customFormat="1">
      <c r="L34" s="1"/>
      <c r="M34" s="1744"/>
      <c r="N34" s="1432"/>
      <c r="O34" s="230" t="str">
        <f>IFERROR(O18/-O102,"-")</f>
        <v>-</v>
      </c>
      <c r="P34" s="230" t="str">
        <f t="shared" ref="P34:CA34" si="54">IFERROR(P18/-P102,"-")</f>
        <v>-</v>
      </c>
      <c r="Q34" s="230" t="str">
        <f t="shared" si="54"/>
        <v>-</v>
      </c>
      <c r="R34" s="230" t="str">
        <f t="shared" si="54"/>
        <v>-</v>
      </c>
      <c r="S34" s="230" t="str">
        <f t="shared" si="54"/>
        <v>-</v>
      </c>
      <c r="T34" s="230" t="str">
        <f t="shared" si="54"/>
        <v>-</v>
      </c>
      <c r="U34" s="230" t="str">
        <f t="shared" si="54"/>
        <v>-</v>
      </c>
      <c r="V34" s="230" t="str">
        <f t="shared" si="54"/>
        <v>-</v>
      </c>
      <c r="W34" s="230" t="str">
        <f t="shared" si="54"/>
        <v>-</v>
      </c>
      <c r="X34" s="230" t="str">
        <f t="shared" si="54"/>
        <v>-</v>
      </c>
      <c r="Y34" s="230" t="str">
        <f t="shared" si="54"/>
        <v>-</v>
      </c>
      <c r="Z34" s="230" t="str">
        <f t="shared" si="54"/>
        <v>-</v>
      </c>
      <c r="AA34" s="230" t="str">
        <f t="shared" si="54"/>
        <v>-</v>
      </c>
      <c r="AB34" s="230" t="str">
        <f t="shared" si="54"/>
        <v>-</v>
      </c>
      <c r="AC34" s="230" t="str">
        <f t="shared" si="54"/>
        <v>-</v>
      </c>
      <c r="AD34" s="230" t="str">
        <f t="shared" si="54"/>
        <v>-</v>
      </c>
      <c r="AE34" s="230" t="str">
        <f t="shared" si="54"/>
        <v>-</v>
      </c>
      <c r="AF34" s="230" t="str">
        <f t="shared" si="54"/>
        <v>-</v>
      </c>
      <c r="AG34" s="230" t="str">
        <f t="shared" si="54"/>
        <v>-</v>
      </c>
      <c r="AH34" s="230" t="str">
        <f t="shared" si="54"/>
        <v>-</v>
      </c>
      <c r="AI34" s="230" t="str">
        <f t="shared" si="54"/>
        <v>-</v>
      </c>
      <c r="AJ34" s="230" t="str">
        <f t="shared" si="54"/>
        <v>-</v>
      </c>
      <c r="AK34" s="230" t="str">
        <f t="shared" si="54"/>
        <v>-</v>
      </c>
      <c r="AL34" s="230" t="str">
        <f t="shared" si="54"/>
        <v>-</v>
      </c>
      <c r="AM34" s="230" t="str">
        <f t="shared" si="54"/>
        <v>-</v>
      </c>
      <c r="AN34" s="230" t="str">
        <f t="shared" si="54"/>
        <v>-</v>
      </c>
      <c r="AO34" s="230" t="str">
        <f t="shared" si="54"/>
        <v>-</v>
      </c>
      <c r="AP34" s="230" t="str">
        <f t="shared" si="54"/>
        <v>-</v>
      </c>
      <c r="AQ34" s="230" t="str">
        <f t="shared" si="54"/>
        <v>-</v>
      </c>
      <c r="AR34" s="230" t="str">
        <f t="shared" si="54"/>
        <v>-</v>
      </c>
      <c r="AS34" s="230" t="str">
        <f t="shared" si="54"/>
        <v>-</v>
      </c>
      <c r="AT34" s="230" t="str">
        <f t="shared" si="54"/>
        <v>-</v>
      </c>
      <c r="AU34" s="230" t="str">
        <f t="shared" si="54"/>
        <v>-</v>
      </c>
      <c r="AV34" s="230" t="str">
        <f t="shared" si="54"/>
        <v>-</v>
      </c>
      <c r="AW34" s="230" t="str">
        <f t="shared" si="54"/>
        <v>-</v>
      </c>
      <c r="AX34" s="230" t="str">
        <f t="shared" si="54"/>
        <v>-</v>
      </c>
      <c r="AY34" s="230" t="str">
        <f t="shared" si="54"/>
        <v>-</v>
      </c>
      <c r="AZ34" s="230" t="str">
        <f t="shared" si="54"/>
        <v>-</v>
      </c>
      <c r="BA34" s="230" t="str">
        <f t="shared" si="54"/>
        <v>-</v>
      </c>
      <c r="BB34" s="230" t="str">
        <f t="shared" si="54"/>
        <v>-</v>
      </c>
      <c r="BC34" s="230" t="str">
        <f t="shared" si="54"/>
        <v>-</v>
      </c>
      <c r="BD34" s="230" t="str">
        <f t="shared" si="54"/>
        <v>-</v>
      </c>
      <c r="BE34" s="230" t="str">
        <f t="shared" si="54"/>
        <v>-</v>
      </c>
      <c r="BF34" s="230" t="str">
        <f t="shared" si="54"/>
        <v>-</v>
      </c>
      <c r="BG34" s="230" t="str">
        <f t="shared" si="54"/>
        <v>-</v>
      </c>
      <c r="BH34" s="230" t="str">
        <f t="shared" si="54"/>
        <v>-</v>
      </c>
      <c r="BI34" s="230" t="str">
        <f t="shared" si="54"/>
        <v>-</v>
      </c>
      <c r="BJ34" s="230" t="str">
        <f t="shared" si="54"/>
        <v>-</v>
      </c>
      <c r="BK34" s="230" t="str">
        <f t="shared" si="54"/>
        <v>-</v>
      </c>
      <c r="BL34" s="230" t="str">
        <f t="shared" si="54"/>
        <v>-</v>
      </c>
      <c r="BM34" s="230" t="str">
        <f t="shared" si="54"/>
        <v>-</v>
      </c>
      <c r="BN34" s="230" t="str">
        <f t="shared" si="54"/>
        <v>-</v>
      </c>
      <c r="BO34" s="230" t="str">
        <f t="shared" si="54"/>
        <v>-</v>
      </c>
      <c r="BP34" s="230" t="str">
        <f t="shared" si="54"/>
        <v>-</v>
      </c>
      <c r="BQ34" s="230" t="str">
        <f t="shared" si="54"/>
        <v>-</v>
      </c>
      <c r="BR34" s="230" t="str">
        <f t="shared" si="54"/>
        <v>-</v>
      </c>
      <c r="BS34" s="230" t="str">
        <f t="shared" si="54"/>
        <v>-</v>
      </c>
      <c r="BT34" s="230" t="str">
        <f t="shared" si="54"/>
        <v>-</v>
      </c>
      <c r="BU34" s="230" t="str">
        <f t="shared" si="54"/>
        <v>-</v>
      </c>
      <c r="BV34" s="230" t="str">
        <f t="shared" si="54"/>
        <v>-</v>
      </c>
      <c r="BW34" s="230" t="str">
        <f t="shared" si="54"/>
        <v>-</v>
      </c>
      <c r="BX34" s="230" t="str">
        <f t="shared" si="54"/>
        <v>-</v>
      </c>
      <c r="BY34" s="230" t="str">
        <f t="shared" si="54"/>
        <v>-</v>
      </c>
      <c r="BZ34" s="230" t="str">
        <f t="shared" si="54"/>
        <v>-</v>
      </c>
      <c r="CA34" s="230" t="str">
        <f t="shared" si="54"/>
        <v>-</v>
      </c>
      <c r="CB34" s="230" t="str">
        <f t="shared" ref="CB34:ED34" si="55">IFERROR(CB18/-CB102,"-")</f>
        <v>-</v>
      </c>
      <c r="CC34" s="230" t="str">
        <f t="shared" si="55"/>
        <v>-</v>
      </c>
      <c r="CD34" s="230" t="str">
        <f t="shared" si="55"/>
        <v>-</v>
      </c>
      <c r="CE34" s="230" t="str">
        <f t="shared" si="55"/>
        <v>-</v>
      </c>
      <c r="CF34" s="230" t="str">
        <f t="shared" si="55"/>
        <v>-</v>
      </c>
      <c r="CG34" s="230" t="str">
        <f t="shared" si="55"/>
        <v>-</v>
      </c>
      <c r="CH34" s="230" t="str">
        <f t="shared" si="55"/>
        <v>-</v>
      </c>
      <c r="CI34" s="230" t="str">
        <f t="shared" si="55"/>
        <v>-</v>
      </c>
      <c r="CJ34" s="230" t="str">
        <f t="shared" si="55"/>
        <v>-</v>
      </c>
      <c r="CK34" s="230" t="str">
        <f t="shared" si="55"/>
        <v>-</v>
      </c>
      <c r="CL34" s="230" t="str">
        <f t="shared" si="55"/>
        <v>-</v>
      </c>
      <c r="CM34" s="230" t="str">
        <f t="shared" si="55"/>
        <v>-</v>
      </c>
      <c r="CN34" s="230" t="str">
        <f t="shared" si="55"/>
        <v>-</v>
      </c>
      <c r="CO34" s="230" t="str">
        <f t="shared" si="55"/>
        <v>-</v>
      </c>
      <c r="CP34" s="230" t="str">
        <f t="shared" si="55"/>
        <v>-</v>
      </c>
      <c r="CQ34" s="230" t="str">
        <f t="shared" si="55"/>
        <v>-</v>
      </c>
      <c r="CR34" s="230" t="str">
        <f t="shared" si="55"/>
        <v>-</v>
      </c>
      <c r="CS34" s="230" t="str">
        <f t="shared" si="55"/>
        <v>-</v>
      </c>
      <c r="CT34" s="230" t="str">
        <f t="shared" si="55"/>
        <v>-</v>
      </c>
      <c r="CU34" s="230" t="str">
        <f t="shared" si="55"/>
        <v>-</v>
      </c>
      <c r="CV34" s="230" t="str">
        <f t="shared" si="55"/>
        <v>-</v>
      </c>
      <c r="CW34" s="230" t="str">
        <f t="shared" si="55"/>
        <v>-</v>
      </c>
      <c r="CX34" s="230" t="str">
        <f t="shared" si="55"/>
        <v>-</v>
      </c>
      <c r="CY34" s="230" t="str">
        <f t="shared" si="55"/>
        <v>-</v>
      </c>
      <c r="CZ34" s="230" t="str">
        <f t="shared" si="55"/>
        <v>-</v>
      </c>
      <c r="DA34" s="230" t="str">
        <f t="shared" si="55"/>
        <v>-</v>
      </c>
      <c r="DB34" s="230" t="str">
        <f t="shared" si="55"/>
        <v>-</v>
      </c>
      <c r="DC34" s="230" t="str">
        <f t="shared" si="55"/>
        <v>-</v>
      </c>
      <c r="DD34" s="230" t="str">
        <f t="shared" si="55"/>
        <v>-</v>
      </c>
      <c r="DE34" s="230" t="str">
        <f t="shared" si="55"/>
        <v>-</v>
      </c>
      <c r="DF34" s="230" t="str">
        <f t="shared" si="55"/>
        <v>-</v>
      </c>
      <c r="DG34" s="230" t="str">
        <f t="shared" si="55"/>
        <v>-</v>
      </c>
      <c r="DH34" s="230" t="str">
        <f t="shared" si="55"/>
        <v>-</v>
      </c>
      <c r="DI34" s="230" t="str">
        <f t="shared" si="55"/>
        <v>-</v>
      </c>
      <c r="DJ34" s="230" t="str">
        <f t="shared" si="55"/>
        <v>-</v>
      </c>
      <c r="DK34" s="230" t="str">
        <f t="shared" si="55"/>
        <v>-</v>
      </c>
      <c r="DL34" s="230" t="str">
        <f t="shared" si="55"/>
        <v>-</v>
      </c>
      <c r="DM34" s="230" t="str">
        <f t="shared" si="55"/>
        <v>-</v>
      </c>
      <c r="DN34" s="230" t="str">
        <f t="shared" si="55"/>
        <v>-</v>
      </c>
      <c r="DO34" s="230" t="str">
        <f t="shared" si="55"/>
        <v>-</v>
      </c>
      <c r="DP34" s="230" t="str">
        <f t="shared" si="55"/>
        <v>-</v>
      </c>
      <c r="DQ34" s="230" t="str">
        <f t="shared" si="55"/>
        <v>-</v>
      </c>
      <c r="DR34" s="230" t="str">
        <f t="shared" si="55"/>
        <v>-</v>
      </c>
      <c r="DS34" s="230" t="str">
        <f t="shared" si="55"/>
        <v>-</v>
      </c>
      <c r="DT34" s="230" t="str">
        <f t="shared" si="55"/>
        <v>-</v>
      </c>
      <c r="DU34" s="230" t="str">
        <f t="shared" si="55"/>
        <v>-</v>
      </c>
      <c r="DV34" s="230" t="str">
        <f t="shared" si="55"/>
        <v>-</v>
      </c>
      <c r="DW34" s="230" t="str">
        <f t="shared" si="55"/>
        <v>-</v>
      </c>
      <c r="DX34" s="230" t="str">
        <f t="shared" si="55"/>
        <v>-</v>
      </c>
      <c r="DY34" s="230" t="str">
        <f t="shared" si="55"/>
        <v>-</v>
      </c>
      <c r="DZ34" s="230" t="str">
        <f t="shared" si="55"/>
        <v>-</v>
      </c>
      <c r="EA34" s="230" t="str">
        <f t="shared" si="55"/>
        <v>-</v>
      </c>
      <c r="EB34" s="230" t="str">
        <f t="shared" si="55"/>
        <v>-</v>
      </c>
      <c r="EC34" s="230" t="str">
        <f t="shared" si="55"/>
        <v>-</v>
      </c>
      <c r="ED34" s="230" t="str">
        <f t="shared" si="55"/>
        <v>-</v>
      </c>
      <c r="EE34" s="74"/>
      <c r="EF34" s="1"/>
    </row>
    <row r="35" spans="1:136" s="3" customFormat="1">
      <c r="L35" s="1"/>
      <c r="M35" s="1744"/>
      <c r="N35" s="1432"/>
      <c r="O35" s="230" t="str">
        <f>IFERROR(O19/-O108,"-")</f>
        <v>-</v>
      </c>
      <c r="P35" s="230" t="str">
        <f t="shared" ref="P35:CA35" si="56">IFERROR(P19/-P108,"-")</f>
        <v>-</v>
      </c>
      <c r="Q35" s="230" t="str">
        <f t="shared" si="56"/>
        <v>-</v>
      </c>
      <c r="R35" s="230" t="str">
        <f t="shared" si="56"/>
        <v>-</v>
      </c>
      <c r="S35" s="230" t="str">
        <f t="shared" si="56"/>
        <v>-</v>
      </c>
      <c r="T35" s="230" t="str">
        <f t="shared" si="56"/>
        <v>-</v>
      </c>
      <c r="U35" s="230" t="str">
        <f t="shared" si="56"/>
        <v>-</v>
      </c>
      <c r="V35" s="230" t="str">
        <f t="shared" si="56"/>
        <v>-</v>
      </c>
      <c r="W35" s="230" t="str">
        <f t="shared" si="56"/>
        <v>-</v>
      </c>
      <c r="X35" s="230" t="str">
        <f t="shared" si="56"/>
        <v>-</v>
      </c>
      <c r="Y35" s="230" t="str">
        <f t="shared" si="56"/>
        <v>-</v>
      </c>
      <c r="Z35" s="230" t="str">
        <f t="shared" si="56"/>
        <v>-</v>
      </c>
      <c r="AA35" s="230" t="str">
        <f t="shared" si="56"/>
        <v>-</v>
      </c>
      <c r="AB35" s="230" t="str">
        <f t="shared" si="56"/>
        <v>-</v>
      </c>
      <c r="AC35" s="230" t="str">
        <f t="shared" si="56"/>
        <v>-</v>
      </c>
      <c r="AD35" s="230" t="str">
        <f t="shared" si="56"/>
        <v>-</v>
      </c>
      <c r="AE35" s="230" t="str">
        <f t="shared" si="56"/>
        <v>-</v>
      </c>
      <c r="AF35" s="230" t="str">
        <f t="shared" si="56"/>
        <v>-</v>
      </c>
      <c r="AG35" s="230" t="str">
        <f t="shared" si="56"/>
        <v>-</v>
      </c>
      <c r="AH35" s="230" t="str">
        <f t="shared" si="56"/>
        <v>-</v>
      </c>
      <c r="AI35" s="230" t="str">
        <f t="shared" si="56"/>
        <v>-</v>
      </c>
      <c r="AJ35" s="230" t="str">
        <f t="shared" si="56"/>
        <v>-</v>
      </c>
      <c r="AK35" s="230" t="str">
        <f t="shared" si="56"/>
        <v>-</v>
      </c>
      <c r="AL35" s="230" t="str">
        <f t="shared" si="56"/>
        <v>-</v>
      </c>
      <c r="AM35" s="230" t="str">
        <f t="shared" si="56"/>
        <v>-</v>
      </c>
      <c r="AN35" s="230" t="str">
        <f t="shared" si="56"/>
        <v>-</v>
      </c>
      <c r="AO35" s="230" t="str">
        <f t="shared" si="56"/>
        <v>-</v>
      </c>
      <c r="AP35" s="230" t="str">
        <f t="shared" si="56"/>
        <v>-</v>
      </c>
      <c r="AQ35" s="230" t="str">
        <f t="shared" si="56"/>
        <v>-</v>
      </c>
      <c r="AR35" s="230" t="str">
        <f t="shared" si="56"/>
        <v>-</v>
      </c>
      <c r="AS35" s="230" t="str">
        <f t="shared" si="56"/>
        <v>-</v>
      </c>
      <c r="AT35" s="230" t="str">
        <f t="shared" si="56"/>
        <v>-</v>
      </c>
      <c r="AU35" s="230" t="str">
        <f t="shared" si="56"/>
        <v>-</v>
      </c>
      <c r="AV35" s="230" t="str">
        <f t="shared" si="56"/>
        <v>-</v>
      </c>
      <c r="AW35" s="230" t="str">
        <f t="shared" si="56"/>
        <v>-</v>
      </c>
      <c r="AX35" s="230" t="str">
        <f t="shared" si="56"/>
        <v>-</v>
      </c>
      <c r="AY35" s="230" t="str">
        <f t="shared" si="56"/>
        <v>-</v>
      </c>
      <c r="AZ35" s="230" t="str">
        <f t="shared" si="56"/>
        <v>-</v>
      </c>
      <c r="BA35" s="230" t="str">
        <f t="shared" si="56"/>
        <v>-</v>
      </c>
      <c r="BB35" s="230" t="str">
        <f t="shared" si="56"/>
        <v>-</v>
      </c>
      <c r="BC35" s="230" t="str">
        <f t="shared" si="56"/>
        <v>-</v>
      </c>
      <c r="BD35" s="230" t="str">
        <f t="shared" si="56"/>
        <v>-</v>
      </c>
      <c r="BE35" s="230" t="str">
        <f t="shared" si="56"/>
        <v>-</v>
      </c>
      <c r="BF35" s="230" t="str">
        <f t="shared" si="56"/>
        <v>-</v>
      </c>
      <c r="BG35" s="230" t="str">
        <f t="shared" si="56"/>
        <v>-</v>
      </c>
      <c r="BH35" s="230" t="str">
        <f t="shared" si="56"/>
        <v>-</v>
      </c>
      <c r="BI35" s="230" t="str">
        <f t="shared" si="56"/>
        <v>-</v>
      </c>
      <c r="BJ35" s="230" t="str">
        <f t="shared" si="56"/>
        <v>-</v>
      </c>
      <c r="BK35" s="230" t="str">
        <f t="shared" si="56"/>
        <v>-</v>
      </c>
      <c r="BL35" s="230" t="str">
        <f t="shared" si="56"/>
        <v>-</v>
      </c>
      <c r="BM35" s="230" t="str">
        <f t="shared" si="56"/>
        <v>-</v>
      </c>
      <c r="BN35" s="230" t="str">
        <f t="shared" si="56"/>
        <v>-</v>
      </c>
      <c r="BO35" s="230" t="str">
        <f t="shared" si="56"/>
        <v>-</v>
      </c>
      <c r="BP35" s="230" t="str">
        <f t="shared" si="56"/>
        <v>-</v>
      </c>
      <c r="BQ35" s="230" t="str">
        <f t="shared" si="56"/>
        <v>-</v>
      </c>
      <c r="BR35" s="230" t="str">
        <f t="shared" si="56"/>
        <v>-</v>
      </c>
      <c r="BS35" s="230" t="str">
        <f t="shared" si="56"/>
        <v>-</v>
      </c>
      <c r="BT35" s="230" t="str">
        <f t="shared" si="56"/>
        <v>-</v>
      </c>
      <c r="BU35" s="230" t="str">
        <f t="shared" si="56"/>
        <v>-</v>
      </c>
      <c r="BV35" s="230" t="str">
        <f t="shared" si="56"/>
        <v>-</v>
      </c>
      <c r="BW35" s="230" t="str">
        <f t="shared" si="56"/>
        <v>-</v>
      </c>
      <c r="BX35" s="230" t="str">
        <f t="shared" si="56"/>
        <v>-</v>
      </c>
      <c r="BY35" s="230" t="str">
        <f t="shared" si="56"/>
        <v>-</v>
      </c>
      <c r="BZ35" s="230" t="str">
        <f t="shared" si="56"/>
        <v>-</v>
      </c>
      <c r="CA35" s="230" t="str">
        <f t="shared" si="56"/>
        <v>-</v>
      </c>
      <c r="CB35" s="230" t="str">
        <f t="shared" ref="CB35:ED35" si="57">IFERROR(CB19/-CB108,"-")</f>
        <v>-</v>
      </c>
      <c r="CC35" s="230" t="str">
        <f t="shared" si="57"/>
        <v>-</v>
      </c>
      <c r="CD35" s="230" t="str">
        <f t="shared" si="57"/>
        <v>-</v>
      </c>
      <c r="CE35" s="230" t="str">
        <f t="shared" si="57"/>
        <v>-</v>
      </c>
      <c r="CF35" s="230" t="str">
        <f t="shared" si="57"/>
        <v>-</v>
      </c>
      <c r="CG35" s="230" t="str">
        <f t="shared" si="57"/>
        <v>-</v>
      </c>
      <c r="CH35" s="230" t="str">
        <f t="shared" si="57"/>
        <v>-</v>
      </c>
      <c r="CI35" s="230" t="str">
        <f t="shared" si="57"/>
        <v>-</v>
      </c>
      <c r="CJ35" s="230" t="str">
        <f t="shared" si="57"/>
        <v>-</v>
      </c>
      <c r="CK35" s="230" t="str">
        <f t="shared" si="57"/>
        <v>-</v>
      </c>
      <c r="CL35" s="230" t="str">
        <f t="shared" si="57"/>
        <v>-</v>
      </c>
      <c r="CM35" s="230" t="str">
        <f t="shared" si="57"/>
        <v>-</v>
      </c>
      <c r="CN35" s="230" t="str">
        <f t="shared" si="57"/>
        <v>-</v>
      </c>
      <c r="CO35" s="230" t="str">
        <f t="shared" si="57"/>
        <v>-</v>
      </c>
      <c r="CP35" s="230" t="str">
        <f t="shared" si="57"/>
        <v>-</v>
      </c>
      <c r="CQ35" s="230" t="str">
        <f t="shared" si="57"/>
        <v>-</v>
      </c>
      <c r="CR35" s="230" t="str">
        <f t="shared" si="57"/>
        <v>-</v>
      </c>
      <c r="CS35" s="230" t="str">
        <f t="shared" si="57"/>
        <v>-</v>
      </c>
      <c r="CT35" s="230" t="str">
        <f t="shared" si="57"/>
        <v>-</v>
      </c>
      <c r="CU35" s="230" t="str">
        <f t="shared" si="57"/>
        <v>-</v>
      </c>
      <c r="CV35" s="230" t="str">
        <f t="shared" si="57"/>
        <v>-</v>
      </c>
      <c r="CW35" s="230" t="str">
        <f t="shared" si="57"/>
        <v>-</v>
      </c>
      <c r="CX35" s="230" t="str">
        <f t="shared" si="57"/>
        <v>-</v>
      </c>
      <c r="CY35" s="230" t="str">
        <f t="shared" si="57"/>
        <v>-</v>
      </c>
      <c r="CZ35" s="230" t="str">
        <f t="shared" si="57"/>
        <v>-</v>
      </c>
      <c r="DA35" s="230" t="str">
        <f t="shared" si="57"/>
        <v>-</v>
      </c>
      <c r="DB35" s="230" t="str">
        <f t="shared" si="57"/>
        <v>-</v>
      </c>
      <c r="DC35" s="230" t="str">
        <f t="shared" si="57"/>
        <v>-</v>
      </c>
      <c r="DD35" s="230" t="str">
        <f t="shared" si="57"/>
        <v>-</v>
      </c>
      <c r="DE35" s="230" t="str">
        <f t="shared" si="57"/>
        <v>-</v>
      </c>
      <c r="DF35" s="230" t="str">
        <f t="shared" si="57"/>
        <v>-</v>
      </c>
      <c r="DG35" s="230" t="str">
        <f t="shared" si="57"/>
        <v>-</v>
      </c>
      <c r="DH35" s="230" t="str">
        <f t="shared" si="57"/>
        <v>-</v>
      </c>
      <c r="DI35" s="230" t="str">
        <f t="shared" si="57"/>
        <v>-</v>
      </c>
      <c r="DJ35" s="230" t="str">
        <f t="shared" si="57"/>
        <v>-</v>
      </c>
      <c r="DK35" s="230" t="str">
        <f t="shared" si="57"/>
        <v>-</v>
      </c>
      <c r="DL35" s="230" t="str">
        <f t="shared" si="57"/>
        <v>-</v>
      </c>
      <c r="DM35" s="230" t="str">
        <f t="shared" si="57"/>
        <v>-</v>
      </c>
      <c r="DN35" s="230" t="str">
        <f t="shared" si="57"/>
        <v>-</v>
      </c>
      <c r="DO35" s="230" t="str">
        <f t="shared" si="57"/>
        <v>-</v>
      </c>
      <c r="DP35" s="230" t="str">
        <f t="shared" si="57"/>
        <v>-</v>
      </c>
      <c r="DQ35" s="230" t="str">
        <f t="shared" si="57"/>
        <v>-</v>
      </c>
      <c r="DR35" s="230" t="str">
        <f t="shared" si="57"/>
        <v>-</v>
      </c>
      <c r="DS35" s="230" t="str">
        <f t="shared" si="57"/>
        <v>-</v>
      </c>
      <c r="DT35" s="230" t="str">
        <f t="shared" si="57"/>
        <v>-</v>
      </c>
      <c r="DU35" s="230" t="str">
        <f t="shared" si="57"/>
        <v>-</v>
      </c>
      <c r="DV35" s="230" t="str">
        <f t="shared" si="57"/>
        <v>-</v>
      </c>
      <c r="DW35" s="230" t="str">
        <f t="shared" si="57"/>
        <v>-</v>
      </c>
      <c r="DX35" s="230" t="str">
        <f t="shared" si="57"/>
        <v>-</v>
      </c>
      <c r="DY35" s="230" t="str">
        <f t="shared" si="57"/>
        <v>-</v>
      </c>
      <c r="DZ35" s="230" t="str">
        <f t="shared" si="57"/>
        <v>-</v>
      </c>
      <c r="EA35" s="230" t="str">
        <f t="shared" si="57"/>
        <v>-</v>
      </c>
      <c r="EB35" s="230" t="str">
        <f t="shared" si="57"/>
        <v>-</v>
      </c>
      <c r="EC35" s="230" t="str">
        <f t="shared" si="57"/>
        <v>-</v>
      </c>
      <c r="ED35" s="230" t="str">
        <f t="shared" si="57"/>
        <v>-</v>
      </c>
      <c r="EE35" s="74"/>
      <c r="EF35" s="1"/>
    </row>
    <row r="36" spans="1:136" s="3" customFormat="1">
      <c r="L36" s="1"/>
      <c r="M36" s="1883"/>
      <c r="N36" s="1431"/>
      <c r="O36" s="1961">
        <f>IFERROR(O9/-SUM(O84,O90,O96,O102,O108),"")</f>
        <v>3.5136267895248966E-3</v>
      </c>
      <c r="P36" s="1961">
        <f t="shared" ref="P36:CA36" si="58">IFERROR(P9/-SUM(P84,P90,P96,P102,P108),"")</f>
        <v>3.5201045696166724E-3</v>
      </c>
      <c r="Q36" s="1961">
        <f t="shared" si="58"/>
        <v>3.5267766656651013E-3</v>
      </c>
      <c r="R36" s="1961">
        <f t="shared" si="58"/>
        <v>3.5332740254011871E-3</v>
      </c>
      <c r="S36" s="1961">
        <f t="shared" si="58"/>
        <v>3.546995076381594E-3</v>
      </c>
      <c r="T36" s="1961">
        <f t="shared" si="58"/>
        <v>3.5579582006288911E-3</v>
      </c>
      <c r="U36" s="1961">
        <f t="shared" si="58"/>
        <v>3.5956717196577322E-3</v>
      </c>
      <c r="V36" s="1961">
        <f t="shared" si="58"/>
        <v>3.64069165106474E-3</v>
      </c>
      <c r="W36" s="1961">
        <f t="shared" si="58"/>
        <v>3.6887693455493913E-3</v>
      </c>
      <c r="X36" s="1961">
        <f t="shared" si="58"/>
        <v>3.7262654311015424E-3</v>
      </c>
      <c r="Y36" s="1961">
        <f t="shared" si="58"/>
        <v>3.759273229813005E-3</v>
      </c>
      <c r="Z36" s="1961">
        <f t="shared" si="58"/>
        <v>3.7939875253290242E-3</v>
      </c>
      <c r="AA36" s="1961">
        <f t="shared" si="58"/>
        <v>3.9081592310155934E-3</v>
      </c>
      <c r="AB36" s="1961">
        <f t="shared" si="58"/>
        <v>3.9546851989475801E-3</v>
      </c>
      <c r="AC36" s="1961">
        <f t="shared" si="58"/>
        <v>3.9950366884722015E-3</v>
      </c>
      <c r="AD36" s="1961">
        <f t="shared" si="58"/>
        <v>4.028586887655272E-3</v>
      </c>
      <c r="AE36" s="1961">
        <f t="shared" si="58"/>
        <v>4.0689965762036803E-3</v>
      </c>
      <c r="AF36" s="1961">
        <f t="shared" si="58"/>
        <v>4.0988336496182625E-3</v>
      </c>
      <c r="AG36" s="1961">
        <f t="shared" si="58"/>
        <v>4.1712077895534293E-3</v>
      </c>
      <c r="AH36" s="1961">
        <f t="shared" si="58"/>
        <v>4.2439182580389818E-3</v>
      </c>
      <c r="AI36" s="1961">
        <f t="shared" si="58"/>
        <v>4.3167855858167086E-3</v>
      </c>
      <c r="AJ36" s="1961">
        <f t="shared" si="58"/>
        <v>4.3688383559907801E-3</v>
      </c>
      <c r="AK36" s="1961">
        <f t="shared" si="58"/>
        <v>4.4134871068535865E-3</v>
      </c>
      <c r="AL36" s="1961">
        <f t="shared" si="58"/>
        <v>4.457674382701649E-3</v>
      </c>
      <c r="AM36" s="1961">
        <f t="shared" si="58"/>
        <v>4.5243379668912656E-3</v>
      </c>
      <c r="AN36" s="1961">
        <f t="shared" si="58"/>
        <v>4.577462391400648E-3</v>
      </c>
      <c r="AO36" s="1961">
        <f t="shared" si="58"/>
        <v>4.6210802203096833E-3</v>
      </c>
      <c r="AP36" s="1961">
        <f t="shared" si="58"/>
        <v>4.6556498677779159E-3</v>
      </c>
      <c r="AQ36" s="1961">
        <f t="shared" si="58"/>
        <v>4.6954266030475424E-3</v>
      </c>
      <c r="AR36" s="1961">
        <f t="shared" si="58"/>
        <v>4.7236981919603054E-3</v>
      </c>
      <c r="AS36" s="1961">
        <f t="shared" si="58"/>
        <v>4.7887438934256527E-3</v>
      </c>
      <c r="AT36" s="1961">
        <f t="shared" si="58"/>
        <v>4.8509639594130306E-3</v>
      </c>
      <c r="AU36" s="1961">
        <f t="shared" si="58"/>
        <v>4.9103492843896139E-3</v>
      </c>
      <c r="AV36" s="1961">
        <f t="shared" si="58"/>
        <v>4.9464485651718243E-3</v>
      </c>
      <c r="AW36" s="1961">
        <f t="shared" si="58"/>
        <v>4.9817999213033074E-3</v>
      </c>
      <c r="AX36" s="1961">
        <f t="shared" si="58"/>
        <v>5.0164200954003159E-3</v>
      </c>
      <c r="AY36" s="1961">
        <f t="shared" si="58"/>
        <v>4.9637319316775319E-3</v>
      </c>
      <c r="AZ36" s="1961">
        <f t="shared" si="58"/>
        <v>5.0013700437478844E-3</v>
      </c>
      <c r="BA36" s="1961">
        <f t="shared" si="58"/>
        <v>5.0320945601317248E-3</v>
      </c>
      <c r="BB36" s="1961">
        <f t="shared" si="58"/>
        <v>5.0564170607243757E-3</v>
      </c>
      <c r="BC36" s="1961">
        <f t="shared" si="58"/>
        <v>5.0828300384907028E-3</v>
      </c>
      <c r="BD36" s="1961">
        <f t="shared" si="58"/>
        <v>5.1016268245184081E-3</v>
      </c>
      <c r="BE36" s="1961">
        <f t="shared" si="58"/>
        <v>5.1444855325237567E-3</v>
      </c>
      <c r="BF36" s="1961">
        <f t="shared" si="58"/>
        <v>5.1826475324039554E-3</v>
      </c>
      <c r="BG36" s="1961">
        <f t="shared" si="58"/>
        <v>5.2162385628186161E-3</v>
      </c>
      <c r="BH36" s="1961">
        <f t="shared" si="58"/>
        <v>5.2368376045629078E-3</v>
      </c>
      <c r="BI36" s="1961">
        <f t="shared" si="58"/>
        <v>5.2570680924654712E-3</v>
      </c>
      <c r="BJ36" s="1961">
        <f t="shared" si="58"/>
        <v>5.2769562250551726E-3</v>
      </c>
      <c r="BK36" s="1961">
        <f t="shared" si="58"/>
        <v>5.1911600500513097E-3</v>
      </c>
      <c r="BL36" s="1961">
        <f t="shared" si="58"/>
        <v>5.2141400486734914E-3</v>
      </c>
      <c r="BM36" s="1961">
        <f t="shared" si="58"/>
        <v>5.2331164633069947E-3</v>
      </c>
      <c r="BN36" s="1961">
        <f t="shared" si="58"/>
        <v>5.2483422369570404E-3</v>
      </c>
      <c r="BO36" s="1961">
        <f t="shared" si="58"/>
        <v>5.266087812733875E-3</v>
      </c>
      <c r="BP36" s="1961">
        <f t="shared" si="58"/>
        <v>5.2789324179177239E-3</v>
      </c>
      <c r="BQ36" s="1961">
        <f t="shared" si="58"/>
        <v>5.3087860993287538E-3</v>
      </c>
      <c r="BR36" s="1961">
        <f t="shared" si="58"/>
        <v>5.3379356654354318E-3</v>
      </c>
      <c r="BS36" s="1961">
        <f t="shared" si="58"/>
        <v>5.3666431635416359E-3</v>
      </c>
      <c r="BT36" s="1961">
        <f t="shared" si="58"/>
        <v>5.3847745652260007E-3</v>
      </c>
      <c r="BU36" s="1961">
        <f t="shared" si="58"/>
        <v>5.403108387701909E-3</v>
      </c>
      <c r="BV36" s="1961">
        <f t="shared" si="58"/>
        <v>5.4216568976897207E-3</v>
      </c>
      <c r="BW36" s="1961">
        <f t="shared" si="58"/>
        <v>5.3786944501307173E-3</v>
      </c>
      <c r="BX36" s="1961">
        <f t="shared" si="58"/>
        <v>5.401508700335813E-3</v>
      </c>
      <c r="BY36" s="1961">
        <f t="shared" si="58"/>
        <v>5.4207995827733196E-3</v>
      </c>
      <c r="BZ36" s="1961">
        <f t="shared" si="58"/>
        <v>5.4365635912906399E-3</v>
      </c>
      <c r="CA36" s="1961">
        <f t="shared" si="58"/>
        <v>5.4552567275042872E-3</v>
      </c>
      <c r="CB36" s="1961">
        <f t="shared" ref="CB36:ED36" si="59">IFERROR(CB9/-SUM(CB84,CB90,CB96,CB102,CB108),"")</f>
        <v>5.4689422425947742E-3</v>
      </c>
      <c r="CC36" s="1961">
        <f t="shared" si="59"/>
        <v>5.501606905751499E-3</v>
      </c>
      <c r="CD36" s="1961">
        <f t="shared" si="59"/>
        <v>5.5341315822857806E-3</v>
      </c>
      <c r="CE36" s="1961">
        <f t="shared" si="59"/>
        <v>5.566541753770575E-3</v>
      </c>
      <c r="CF36" s="1961">
        <f t="shared" si="59"/>
        <v>5.5871075607306329E-3</v>
      </c>
      <c r="CG36" s="1961">
        <f t="shared" si="59"/>
        <v>5.6079755250423979E-3</v>
      </c>
      <c r="CH36" s="1961">
        <f t="shared" si="59"/>
        <v>5.6291379123535063E-3</v>
      </c>
      <c r="CI36" s="1961">
        <f t="shared" si="59"/>
        <v>5.5329765436395962E-3</v>
      </c>
      <c r="CJ36" s="1961">
        <f t="shared" si="59"/>
        <v>5.5589267396648663E-3</v>
      </c>
      <c r="CK36" s="1961">
        <f t="shared" si="59"/>
        <v>5.5808546429921757E-3</v>
      </c>
      <c r="CL36" s="1961">
        <f t="shared" si="59"/>
        <v>5.5987402530136357E-3</v>
      </c>
      <c r="CM36" s="1961">
        <f t="shared" si="59"/>
        <v>5.6199093449884807E-3</v>
      </c>
      <c r="CN36" s="1961">
        <f t="shared" si="59"/>
        <v>5.6353658465739765E-3</v>
      </c>
      <c r="CO36" s="1961">
        <f t="shared" si="59"/>
        <v>5.6721791341409452E-3</v>
      </c>
      <c r="CP36" s="1961">
        <f t="shared" si="59"/>
        <v>5.7087181307074932E-3</v>
      </c>
      <c r="CQ36" s="1961">
        <f t="shared" si="59"/>
        <v>5.7449894006884068E-3</v>
      </c>
      <c r="CR36" s="1961">
        <f t="shared" si="59"/>
        <v>5.7679160033715119E-3</v>
      </c>
      <c r="CS36" s="1961">
        <f t="shared" si="59"/>
        <v>5.7910888385874484E-3</v>
      </c>
      <c r="CT36" s="1961">
        <f t="shared" si="59"/>
        <v>5.8144973570487873E-3</v>
      </c>
      <c r="CU36" s="1961" t="str">
        <f t="shared" si="59"/>
        <v/>
      </c>
      <c r="CV36" s="1961" t="str">
        <f t="shared" si="59"/>
        <v/>
      </c>
      <c r="CW36" s="1961" t="str">
        <f t="shared" si="59"/>
        <v/>
      </c>
      <c r="CX36" s="1961" t="str">
        <f t="shared" si="59"/>
        <v/>
      </c>
      <c r="CY36" s="1961" t="str">
        <f t="shared" si="59"/>
        <v/>
      </c>
      <c r="CZ36" s="1961" t="str">
        <f t="shared" si="59"/>
        <v/>
      </c>
      <c r="DA36" s="1961" t="str">
        <f t="shared" si="59"/>
        <v/>
      </c>
      <c r="DB36" s="1961" t="str">
        <f t="shared" si="59"/>
        <v/>
      </c>
      <c r="DC36" s="1961" t="str">
        <f t="shared" si="59"/>
        <v/>
      </c>
      <c r="DD36" s="1961" t="str">
        <f t="shared" si="59"/>
        <v/>
      </c>
      <c r="DE36" s="1961" t="str">
        <f t="shared" si="59"/>
        <v/>
      </c>
      <c r="DF36" s="1961" t="str">
        <f t="shared" si="59"/>
        <v/>
      </c>
      <c r="DG36" s="1961" t="str">
        <f t="shared" si="59"/>
        <v/>
      </c>
      <c r="DH36" s="1961" t="str">
        <f t="shared" si="59"/>
        <v/>
      </c>
      <c r="DI36" s="1961" t="str">
        <f t="shared" si="59"/>
        <v/>
      </c>
      <c r="DJ36" s="1961" t="str">
        <f t="shared" si="59"/>
        <v/>
      </c>
      <c r="DK36" s="1961" t="str">
        <f t="shared" si="59"/>
        <v/>
      </c>
      <c r="DL36" s="1961" t="str">
        <f t="shared" si="59"/>
        <v/>
      </c>
      <c r="DM36" s="1961" t="str">
        <f t="shared" si="59"/>
        <v/>
      </c>
      <c r="DN36" s="1961" t="str">
        <f t="shared" si="59"/>
        <v/>
      </c>
      <c r="DO36" s="1961" t="str">
        <f t="shared" si="59"/>
        <v/>
      </c>
      <c r="DP36" s="1961" t="str">
        <f t="shared" si="59"/>
        <v/>
      </c>
      <c r="DQ36" s="1961" t="str">
        <f t="shared" si="59"/>
        <v/>
      </c>
      <c r="DR36" s="1961" t="str">
        <f t="shared" si="59"/>
        <v/>
      </c>
      <c r="DS36" s="1961" t="str">
        <f t="shared" si="59"/>
        <v/>
      </c>
      <c r="DT36" s="1961" t="str">
        <f t="shared" si="59"/>
        <v/>
      </c>
      <c r="DU36" s="1961" t="str">
        <f t="shared" si="59"/>
        <v/>
      </c>
      <c r="DV36" s="1961" t="str">
        <f t="shared" si="59"/>
        <v/>
      </c>
      <c r="DW36" s="1961" t="str">
        <f t="shared" si="59"/>
        <v/>
      </c>
      <c r="DX36" s="1961" t="str">
        <f t="shared" si="59"/>
        <v/>
      </c>
      <c r="DY36" s="1961" t="str">
        <f t="shared" si="59"/>
        <v/>
      </c>
      <c r="DZ36" s="1961" t="str">
        <f t="shared" si="59"/>
        <v/>
      </c>
      <c r="EA36" s="1961" t="str">
        <f t="shared" si="59"/>
        <v/>
      </c>
      <c r="EB36" s="1961" t="str">
        <f t="shared" si="59"/>
        <v/>
      </c>
      <c r="EC36" s="1961" t="str">
        <f t="shared" si="59"/>
        <v/>
      </c>
      <c r="ED36" s="1961" t="str">
        <f t="shared" si="59"/>
        <v/>
      </c>
      <c r="EE36" s="47"/>
      <c r="EF36"/>
    </row>
    <row r="37" spans="1:136" s="1" customFormat="1">
      <c r="G37" s="792"/>
      <c r="H37" s="792"/>
      <c r="I37" s="792"/>
      <c r="J37" s="792"/>
      <c r="K37" s="792"/>
      <c r="L37" s="792"/>
      <c r="M37" s="645"/>
      <c r="N37" s="1882"/>
      <c r="EE37" s="47"/>
      <c r="EF37"/>
    </row>
    <row r="38" spans="1:136" s="42" customFormat="1">
      <c r="A38" s="152" t="s">
        <v>317</v>
      </c>
      <c r="B38" s="153"/>
      <c r="C38" s="153"/>
      <c r="D38" s="153"/>
      <c r="E38" s="153"/>
      <c r="F38" s="153"/>
      <c r="G38" s="153"/>
      <c r="H38" s="153"/>
      <c r="I38" s="153"/>
      <c r="J38" s="153"/>
      <c r="K38" s="153"/>
      <c r="L38" s="153"/>
      <c r="M38" s="153"/>
      <c r="N38" s="153"/>
      <c r="O38" s="225"/>
      <c r="P38" s="225"/>
      <c r="Q38" s="225"/>
      <c r="R38" s="225"/>
      <c r="S38" s="225"/>
      <c r="T38" s="225"/>
      <c r="U38" s="225"/>
      <c r="V38" s="225"/>
      <c r="W38" s="225"/>
      <c r="X38" s="225"/>
      <c r="Y38" s="225"/>
      <c r="Z38" s="225"/>
      <c r="AA38" s="225"/>
      <c r="AB38" s="225"/>
      <c r="AC38" s="225"/>
      <c r="AD38" s="225"/>
      <c r="AE38" s="225"/>
      <c r="AF38" s="225"/>
      <c r="AG38" s="225"/>
      <c r="AH38" s="225"/>
      <c r="AI38" s="225"/>
      <c r="AJ38" s="225"/>
      <c r="AK38" s="225"/>
      <c r="AL38" s="225"/>
      <c r="AM38" s="225"/>
      <c r="AN38" s="225"/>
      <c r="AO38" s="225"/>
      <c r="AP38" s="225"/>
      <c r="AQ38" s="225"/>
      <c r="AR38" s="225"/>
      <c r="AS38" s="225"/>
      <c r="AT38" s="225"/>
      <c r="AU38" s="225"/>
      <c r="AV38" s="225"/>
      <c r="AW38" s="225"/>
      <c r="AX38" s="225"/>
      <c r="AY38" s="225"/>
      <c r="AZ38" s="225"/>
      <c r="BA38" s="225"/>
      <c r="BB38" s="225"/>
      <c r="BC38" s="225"/>
      <c r="BD38" s="225"/>
      <c r="BE38" s="225"/>
      <c r="BF38" s="225"/>
      <c r="BG38" s="225"/>
      <c r="BH38" s="225"/>
      <c r="BI38" s="225"/>
      <c r="BJ38" s="225"/>
      <c r="BK38" s="225"/>
      <c r="BL38" s="225"/>
      <c r="BM38" s="225"/>
      <c r="BN38" s="225"/>
      <c r="BO38" s="225"/>
      <c r="BP38" s="225"/>
      <c r="BQ38" s="225"/>
      <c r="BR38" s="225"/>
      <c r="BS38" s="225"/>
      <c r="BT38" s="225"/>
      <c r="BU38" s="225"/>
      <c r="BV38" s="225"/>
      <c r="BW38" s="225"/>
      <c r="BX38" s="225"/>
      <c r="BY38" s="225"/>
      <c r="BZ38" s="225"/>
      <c r="CA38" s="225"/>
      <c r="CB38" s="225"/>
      <c r="CC38" s="225"/>
      <c r="CD38" s="225"/>
      <c r="CE38" s="225"/>
      <c r="CF38" s="225"/>
      <c r="CG38" s="225"/>
      <c r="CH38" s="225"/>
      <c r="CI38" s="225"/>
      <c r="CJ38" s="225"/>
      <c r="CK38" s="225"/>
      <c r="CL38" s="225"/>
      <c r="CM38" s="225"/>
      <c r="CN38" s="225"/>
      <c r="CO38" s="225"/>
      <c r="CP38" s="225"/>
      <c r="CQ38" s="225"/>
      <c r="CR38" s="225"/>
      <c r="CS38" s="225"/>
      <c r="CT38" s="225"/>
      <c r="CU38" s="225"/>
      <c r="CV38" s="225"/>
      <c r="CW38" s="225"/>
      <c r="CX38" s="225"/>
      <c r="CY38" s="225"/>
      <c r="CZ38" s="225"/>
      <c r="DA38" s="225"/>
      <c r="DB38" s="225"/>
      <c r="DC38" s="225"/>
      <c r="DD38" s="225"/>
      <c r="DE38" s="225"/>
      <c r="DF38" s="225"/>
      <c r="DG38" s="225"/>
      <c r="DH38" s="225"/>
      <c r="DI38" s="225"/>
      <c r="DJ38" s="225"/>
      <c r="DK38" s="225"/>
      <c r="DL38" s="225"/>
      <c r="DM38" s="225"/>
      <c r="DN38" s="225"/>
      <c r="DO38" s="225"/>
      <c r="DP38" s="225"/>
      <c r="DQ38" s="225"/>
      <c r="DR38" s="225"/>
      <c r="DS38" s="225"/>
      <c r="DT38" s="225"/>
      <c r="DU38" s="225"/>
      <c r="DV38" s="225"/>
      <c r="DW38" s="225"/>
      <c r="DX38" s="225"/>
      <c r="DY38" s="225"/>
      <c r="DZ38" s="225"/>
      <c r="EA38" s="225"/>
      <c r="EB38" s="225"/>
      <c r="EC38" s="225"/>
      <c r="ED38" s="225"/>
      <c r="EE38" s="47"/>
      <c r="EF38"/>
    </row>
    <row r="39" spans="1:136" s="42" customFormat="1">
      <c r="A39" s="1" t="str">
        <f>B15</f>
        <v>Sponsor</v>
      </c>
      <c r="B39"/>
      <c r="C39"/>
      <c r="D39"/>
      <c r="E39"/>
      <c r="F39"/>
      <c r="G39"/>
      <c r="H39"/>
      <c r="I39"/>
      <c r="J39"/>
      <c r="K39"/>
      <c r="L39"/>
      <c r="M39" s="646"/>
      <c r="N39" s="1433"/>
      <c r="P39" s="466"/>
      <c r="EE39" s="47"/>
      <c r="EF39"/>
    </row>
    <row r="40" spans="1:136" s="42" customFormat="1">
      <c r="A40"/>
      <c r="B40" s="7" t="s">
        <v>438</v>
      </c>
      <c r="C40"/>
      <c r="D40"/>
      <c r="E40"/>
      <c r="F40"/>
      <c r="G40"/>
      <c r="H40"/>
      <c r="I40"/>
      <c r="J40"/>
      <c r="K40"/>
      <c r="L40"/>
      <c r="M40" s="646"/>
      <c r="N40" s="1434"/>
      <c r="O40" s="1902">
        <f>F15</f>
        <v>-3527100.0000000005</v>
      </c>
      <c r="P40" s="1902">
        <f>IF($B$30="Preferred Return Compounding",O40+O42+O43,P84)*IF(P$1&gt;'Project Summary'!$G$7,0,1)</f>
        <v>-3527100.0000000005</v>
      </c>
      <c r="Q40" s="1902">
        <f>IF($B$30="Preferred Return Compounding",P40+P42+P43,Q84)*IF(Q$1&gt;'Project Summary'!$G$7,0,1)</f>
        <v>-3527100.0000000005</v>
      </c>
      <c r="R40" s="1902">
        <f>IF($B$30="Preferred Return Compounding",Q40+Q42+Q43,R84)*IF(R$1&gt;'Project Summary'!$G$7,0,1)</f>
        <v>-3527100.0000000005</v>
      </c>
      <c r="S40" s="1902">
        <f>IF($B$30="Preferred Return Compounding",R40+R42+R43,S84)*IF(S$1&gt;'Project Summary'!$G$7,0,1)</f>
        <v>-3527100.0000000005</v>
      </c>
      <c r="T40" s="1902">
        <f>IF($B$30="Preferred Return Compounding",S40+S42+S43,T84)*IF(T$1&gt;'Project Summary'!$G$7,0,1)</f>
        <v>-3527100.0000000005</v>
      </c>
      <c r="U40" s="1902">
        <f>IF($B$30="Preferred Return Compounding",T40+T42+T43,U84)*IF(U$1&gt;'Project Summary'!$G$7,0,1)</f>
        <v>-3527100.0000000005</v>
      </c>
      <c r="V40" s="1902">
        <f>IF($B$30="Preferred Return Compounding",U40+U42+U43,V84)*IF(V$1&gt;'Project Summary'!$G$7,0,1)</f>
        <v>-3527100.0000000005</v>
      </c>
      <c r="W40" s="1902">
        <f>IF($B$30="Preferred Return Compounding",V40+V42+V43,W84)*IF(W$1&gt;'Project Summary'!$G$7,0,1)</f>
        <v>-3527100.0000000005</v>
      </c>
      <c r="X40" s="1902">
        <f>IF($B$30="Preferred Return Compounding",W40+W42+W43,X84)*IF(X$1&gt;'Project Summary'!$G$7,0,1)</f>
        <v>-3527100.0000000005</v>
      </c>
      <c r="Y40" s="1902">
        <f>IF($B$30="Preferred Return Compounding",X40+X42+X43,Y84)*IF(Y$1&gt;'Project Summary'!$G$7,0,1)</f>
        <v>-3527100.0000000005</v>
      </c>
      <c r="Z40" s="1902">
        <f>IF($B$30="Preferred Return Compounding",Y40+Y42+Y43,Z84)*IF(Z$1&gt;'Project Summary'!$G$7,0,1)</f>
        <v>-3527100.0000000005</v>
      </c>
      <c r="AA40" s="1902">
        <f>IF($B$30="Preferred Return Compounding",Z40+Z42+Z43,AA84)*IF(AA$1&gt;'Project Summary'!$G$7,0,1)</f>
        <v>-3527100.0000000005</v>
      </c>
      <c r="AB40" s="1902">
        <f>IF($B$30="Preferred Return Compounding",AA40+AA42+AA43,AB84)*IF(AB$1&gt;'Project Summary'!$G$7,0,1)</f>
        <v>-3527100.0000000005</v>
      </c>
      <c r="AC40" s="1902">
        <f>IF($B$30="Preferred Return Compounding",AB40+AB42+AB43,AC84)*IF(AC$1&gt;'Project Summary'!$G$7,0,1)</f>
        <v>-3527100.0000000005</v>
      </c>
      <c r="AD40" s="1902">
        <f>IF($B$30="Preferred Return Compounding",AC40+AC42+AC43,AD84)*IF(AD$1&gt;'Project Summary'!$G$7,0,1)</f>
        <v>-3527100.0000000005</v>
      </c>
      <c r="AE40" s="1902">
        <f>IF($B$30="Preferred Return Compounding",AD40+AD42+AD43,AE84)*IF(AE$1&gt;'Project Summary'!$G$7,0,1)</f>
        <v>-3527100.0000000005</v>
      </c>
      <c r="AF40" s="1902">
        <f>IF($B$30="Preferred Return Compounding",AE40+AE42+AE43,AF84)*IF(AF$1&gt;'Project Summary'!$G$7,0,1)</f>
        <v>-3527100.0000000005</v>
      </c>
      <c r="AG40" s="1902">
        <f>IF($B$30="Preferred Return Compounding",AF40+AF42+AF43,AG84)*IF(AG$1&gt;'Project Summary'!$G$7,0,1)</f>
        <v>-3527100.0000000005</v>
      </c>
      <c r="AH40" s="1902">
        <f>IF($B$30="Preferred Return Compounding",AG40+AG42+AG43,AH84)*IF(AH$1&gt;'Project Summary'!$G$7,0,1)</f>
        <v>-3527100.0000000005</v>
      </c>
      <c r="AI40" s="1902">
        <f>IF($B$30="Preferred Return Compounding",AH40+AH42+AH43,AI84)*IF(AI$1&gt;'Project Summary'!$G$7,0,1)</f>
        <v>-3527100.0000000005</v>
      </c>
      <c r="AJ40" s="1902">
        <f>IF($B$30="Preferred Return Compounding",AI40+AI42+AI43,AJ84)*IF(AJ$1&gt;'Project Summary'!$G$7,0,1)</f>
        <v>-3527100.0000000005</v>
      </c>
      <c r="AK40" s="1902">
        <f>IF($B$30="Preferred Return Compounding",AJ40+AJ42+AJ43,AK84)*IF(AK$1&gt;'Project Summary'!$G$7,0,1)</f>
        <v>-3527100.0000000005</v>
      </c>
      <c r="AL40" s="1902">
        <f>IF($B$30="Preferred Return Compounding",AK40+AK42+AK43,AL84)*IF(AL$1&gt;'Project Summary'!$G$7,0,1)</f>
        <v>-3527100.0000000005</v>
      </c>
      <c r="AM40" s="1902">
        <f>IF($B$30="Preferred Return Compounding",AL40+AL42+AL43,AM84)*IF(AM$1&gt;'Project Summary'!$G$7,0,1)</f>
        <v>-3527100.0000000005</v>
      </c>
      <c r="AN40" s="1902">
        <f>IF($B$30="Preferred Return Compounding",AM40+AM42+AM43,AN84)*IF(AN$1&gt;'Project Summary'!$G$7,0,1)</f>
        <v>-3527100.0000000005</v>
      </c>
      <c r="AO40" s="1902">
        <f>IF($B$30="Preferred Return Compounding",AN40+AN42+AN43,AO84)*IF(AO$1&gt;'Project Summary'!$G$7,0,1)</f>
        <v>-3527100.0000000005</v>
      </c>
      <c r="AP40" s="1902">
        <f>IF($B$30="Preferred Return Compounding",AO40+AO42+AO43,AP84)*IF(AP$1&gt;'Project Summary'!$G$7,0,1)</f>
        <v>-3527100.0000000005</v>
      </c>
      <c r="AQ40" s="1902">
        <f>IF($B$30="Preferred Return Compounding",AP40+AP42+AP43,AQ84)*IF(AQ$1&gt;'Project Summary'!$G$7,0,1)</f>
        <v>-3527100.0000000005</v>
      </c>
      <c r="AR40" s="1902">
        <f>IF($B$30="Preferred Return Compounding",AQ40+AQ42+AQ43,AR84)*IF(AR$1&gt;'Project Summary'!$G$7,0,1)</f>
        <v>-3527100.0000000005</v>
      </c>
      <c r="AS40" s="1902">
        <f>IF($B$30="Preferred Return Compounding",AR40+AR42+AR43,AS84)*IF(AS$1&gt;'Project Summary'!$G$7,0,1)</f>
        <v>-3527100.0000000005</v>
      </c>
      <c r="AT40" s="1902">
        <f>IF($B$30="Preferred Return Compounding",AS40+AS42+AS43,AT84)*IF(AT$1&gt;'Project Summary'!$G$7,0,1)</f>
        <v>-3527100.0000000005</v>
      </c>
      <c r="AU40" s="1902">
        <f>IF($B$30="Preferred Return Compounding",AT40+AT42+AT43,AU84)*IF(AU$1&gt;'Project Summary'!$G$7,0,1)</f>
        <v>-3527100.0000000005</v>
      </c>
      <c r="AV40" s="1902">
        <f>IF($B$30="Preferred Return Compounding",AU40+AU42+AU43,AV84)*IF(AV$1&gt;'Project Summary'!$G$7,0,1)</f>
        <v>-3527100.0000000005</v>
      </c>
      <c r="AW40" s="1902">
        <f>IF($B$30="Preferred Return Compounding",AV40+AV42+AV43,AW84)*IF(AW$1&gt;'Project Summary'!$G$7,0,1)</f>
        <v>-3527100.0000000005</v>
      </c>
      <c r="AX40" s="1902">
        <f>IF($B$30="Preferred Return Compounding",AW40+AW42+AW43,AX84)*IF(AX$1&gt;'Project Summary'!$G$7,0,1)</f>
        <v>-3527100.0000000005</v>
      </c>
      <c r="AY40" s="1902">
        <f>IF($B$30="Preferred Return Compounding",AX40+AX42+AX43,AY84)*IF(AY$1&gt;'Project Summary'!$G$7,0,1)</f>
        <v>-3527100.0000000005</v>
      </c>
      <c r="AZ40" s="1902">
        <f>IF($B$30="Preferred Return Compounding",AY40+AY42+AY43,AZ84)*IF(AZ$1&gt;'Project Summary'!$G$7,0,1)</f>
        <v>-3527100.0000000005</v>
      </c>
      <c r="BA40" s="1902">
        <f>IF($B$30="Preferred Return Compounding",AZ40+AZ42+AZ43,BA84)*IF(BA$1&gt;'Project Summary'!$G$7,0,1)</f>
        <v>-3527100.0000000005</v>
      </c>
      <c r="BB40" s="1902">
        <f>IF($B$30="Preferred Return Compounding",BA40+BA42+BA43,BB84)*IF(BB$1&gt;'Project Summary'!$G$7,0,1)</f>
        <v>-3527100.0000000005</v>
      </c>
      <c r="BC40" s="1902">
        <f>IF($B$30="Preferred Return Compounding",BB40+BB42+BB43,BC84)*IF(BC$1&gt;'Project Summary'!$G$7,0,1)</f>
        <v>-3527100.0000000005</v>
      </c>
      <c r="BD40" s="1902">
        <f>IF($B$30="Preferred Return Compounding",BC40+BC42+BC43,BD84)*IF(BD$1&gt;'Project Summary'!$G$7,0,1)</f>
        <v>-3527100.0000000005</v>
      </c>
      <c r="BE40" s="1902">
        <f>IF($B$30="Preferred Return Compounding",BD40+BD42+BD43,BE84)*IF(BE$1&gt;'Project Summary'!$G$7,0,1)</f>
        <v>-3527100.0000000005</v>
      </c>
      <c r="BF40" s="1902">
        <f>IF($B$30="Preferred Return Compounding",BE40+BE42+BE43,BF84)*IF(BF$1&gt;'Project Summary'!$G$7,0,1)</f>
        <v>-3527100.0000000005</v>
      </c>
      <c r="BG40" s="1902">
        <f>IF($B$30="Preferred Return Compounding",BF40+BF42+BF43,BG84)*IF(BG$1&gt;'Project Summary'!$G$7,0,1)</f>
        <v>-3527100.0000000005</v>
      </c>
      <c r="BH40" s="1902">
        <f>IF($B$30="Preferred Return Compounding",BG40+BG42+BG43,BH84)*IF(BH$1&gt;'Project Summary'!$G$7,0,1)</f>
        <v>-3527100.0000000005</v>
      </c>
      <c r="BI40" s="1902">
        <f>IF($B$30="Preferred Return Compounding",BH40+BH42+BH43,BI84)*IF(BI$1&gt;'Project Summary'!$G$7,0,1)</f>
        <v>-3527100.0000000005</v>
      </c>
      <c r="BJ40" s="1902">
        <f>IF($B$30="Preferred Return Compounding",BI40+BI42+BI43,BJ84)*IF(BJ$1&gt;'Project Summary'!$G$7,0,1)</f>
        <v>-3527100.0000000005</v>
      </c>
      <c r="BK40" s="1902">
        <f>IF($B$30="Preferred Return Compounding",BJ40+BJ42+BJ43,BK84)*IF(BK$1&gt;'Project Summary'!$G$7,0,1)</f>
        <v>-3527100.0000000005</v>
      </c>
      <c r="BL40" s="1902">
        <f>IF($B$30="Preferred Return Compounding",BK40+BK42+BK43,BL84)*IF(BL$1&gt;'Project Summary'!$G$7,0,1)</f>
        <v>-3527100.0000000005</v>
      </c>
      <c r="BM40" s="1902">
        <f>IF($B$30="Preferred Return Compounding",BL40+BL42+BL43,BM84)*IF(BM$1&gt;'Project Summary'!$G$7,0,1)</f>
        <v>-3527100.0000000005</v>
      </c>
      <c r="BN40" s="1902">
        <f>IF($B$30="Preferred Return Compounding",BM40+BM42+BM43,BN84)*IF(BN$1&gt;'Project Summary'!$G$7,0,1)</f>
        <v>-3527100.0000000005</v>
      </c>
      <c r="BO40" s="1902">
        <f>IF($B$30="Preferred Return Compounding",BN40+BN42+BN43,BO84)*IF(BO$1&gt;'Project Summary'!$G$7,0,1)</f>
        <v>-3527100.0000000005</v>
      </c>
      <c r="BP40" s="1902">
        <f>IF($B$30="Preferred Return Compounding",BO40+BO42+BO43,BP84)*IF(BP$1&gt;'Project Summary'!$G$7,0,1)</f>
        <v>-3527100.0000000005</v>
      </c>
      <c r="BQ40" s="1902">
        <f>IF($B$30="Preferred Return Compounding",BP40+BP42+BP43,BQ84)*IF(BQ$1&gt;'Project Summary'!$G$7,0,1)</f>
        <v>-3527100.0000000005</v>
      </c>
      <c r="BR40" s="1902">
        <f>IF($B$30="Preferred Return Compounding",BQ40+BQ42+BQ43,BR84)*IF(BR$1&gt;'Project Summary'!$G$7,0,1)</f>
        <v>-3527100.0000000005</v>
      </c>
      <c r="BS40" s="1902">
        <f>IF($B$30="Preferred Return Compounding",BR40+BR42+BR43,BS84)*IF(BS$1&gt;'Project Summary'!$G$7,0,1)</f>
        <v>-3527100.0000000005</v>
      </c>
      <c r="BT40" s="1902">
        <f>IF($B$30="Preferred Return Compounding",BS40+BS42+BS43,BT84)*IF(BT$1&gt;'Project Summary'!$G$7,0,1)</f>
        <v>-3527100.0000000005</v>
      </c>
      <c r="BU40" s="1902">
        <f>IF($B$30="Preferred Return Compounding",BT40+BT42+BT43,BU84)*IF(BU$1&gt;'Project Summary'!$G$7,0,1)</f>
        <v>-3527100.0000000005</v>
      </c>
      <c r="BV40" s="1902">
        <f>IF($B$30="Preferred Return Compounding",BU40+BU42+BU43,BV84)*IF(BV$1&gt;'Project Summary'!$G$7,0,1)</f>
        <v>-3527100.0000000005</v>
      </c>
      <c r="BW40" s="1902">
        <f>IF($B$30="Preferred Return Compounding",BV40+BV42+BV43,BW84)*IF(BW$1&gt;'Project Summary'!$G$7,0,1)</f>
        <v>-3527100.0000000005</v>
      </c>
      <c r="BX40" s="1902">
        <f>IF($B$30="Preferred Return Compounding",BW40+BW42+BW43,BX84)*IF(BX$1&gt;'Project Summary'!$G$7,0,1)</f>
        <v>-3527100.0000000005</v>
      </c>
      <c r="BY40" s="1902">
        <f>IF($B$30="Preferred Return Compounding",BX40+BX42+BX43,BY84)*IF(BY$1&gt;'Project Summary'!$G$7,0,1)</f>
        <v>-3527100.0000000005</v>
      </c>
      <c r="BZ40" s="1902">
        <f>IF($B$30="Preferred Return Compounding",BY40+BY42+BY43,BZ84)*IF(BZ$1&gt;'Project Summary'!$G$7,0,1)</f>
        <v>-3527100.0000000005</v>
      </c>
      <c r="CA40" s="1902">
        <f>IF($B$30="Preferred Return Compounding",BZ40+BZ42+BZ43,CA84)*IF(CA$1&gt;'Project Summary'!$G$7,0,1)</f>
        <v>-3527100.0000000005</v>
      </c>
      <c r="CB40" s="1902">
        <f>IF($B$30="Preferred Return Compounding",CA40+CA42+CA43,CB84)*IF(CB$1&gt;'Project Summary'!$G$7,0,1)</f>
        <v>-3527100.0000000005</v>
      </c>
      <c r="CC40" s="1902">
        <f>IF($B$30="Preferred Return Compounding",CB40+CB42+CB43,CC84)*IF(CC$1&gt;'Project Summary'!$G$7,0,1)</f>
        <v>-3527100.0000000005</v>
      </c>
      <c r="CD40" s="1902">
        <f>IF($B$30="Preferred Return Compounding",CC40+CC42+CC43,CD84)*IF(CD$1&gt;'Project Summary'!$G$7,0,1)</f>
        <v>-3527100.0000000005</v>
      </c>
      <c r="CE40" s="1902">
        <f>IF($B$30="Preferred Return Compounding",CD40+CD42+CD43,CE84)*IF(CE$1&gt;'Project Summary'!$G$7,0,1)</f>
        <v>-3527100.0000000005</v>
      </c>
      <c r="CF40" s="1902">
        <f>IF($B$30="Preferred Return Compounding",CE40+CE42+CE43,CF84)*IF(CF$1&gt;'Project Summary'!$G$7,0,1)</f>
        <v>-3527100.0000000005</v>
      </c>
      <c r="CG40" s="1902">
        <f>IF($B$30="Preferred Return Compounding",CF40+CF42+CF43,CG84)*IF(CG$1&gt;'Project Summary'!$G$7,0,1)</f>
        <v>-3527100.0000000005</v>
      </c>
      <c r="CH40" s="1902">
        <f>IF($B$30="Preferred Return Compounding",CG40+CG42+CG43,CH84)*IF(CH$1&gt;'Project Summary'!$G$7,0,1)</f>
        <v>-3527100.0000000005</v>
      </c>
      <c r="CI40" s="1902">
        <f>IF($B$30="Preferred Return Compounding",CH40+CH42+CH43,CI84)*IF(CI$1&gt;'Project Summary'!$G$7,0,1)</f>
        <v>-3527100.0000000005</v>
      </c>
      <c r="CJ40" s="1902">
        <f>IF($B$30="Preferred Return Compounding",CI40+CI42+CI43,CJ84)*IF(CJ$1&gt;'Project Summary'!$G$7,0,1)</f>
        <v>-3527100.0000000005</v>
      </c>
      <c r="CK40" s="1902">
        <f>IF($B$30="Preferred Return Compounding",CJ40+CJ42+CJ43,CK84)*IF(CK$1&gt;'Project Summary'!$G$7,0,1)</f>
        <v>-3527100.0000000005</v>
      </c>
      <c r="CL40" s="1902">
        <f>IF($B$30="Preferred Return Compounding",CK40+CK42+CK43,CL84)*IF(CL$1&gt;'Project Summary'!$G$7,0,1)</f>
        <v>-3527100.0000000005</v>
      </c>
      <c r="CM40" s="1902">
        <f>IF($B$30="Preferred Return Compounding",CL40+CL42+CL43,CM84)*IF(CM$1&gt;'Project Summary'!$G$7,0,1)</f>
        <v>-3527100.0000000005</v>
      </c>
      <c r="CN40" s="1902">
        <f>IF($B$30="Preferred Return Compounding",CM40+CM42+CM43,CN84)*IF(CN$1&gt;'Project Summary'!$G$7,0,1)</f>
        <v>-3527100.0000000005</v>
      </c>
      <c r="CO40" s="1902">
        <f>IF($B$30="Preferred Return Compounding",CN40+CN42+CN43,CO84)*IF(CO$1&gt;'Project Summary'!$G$7,0,1)</f>
        <v>-3527100.0000000005</v>
      </c>
      <c r="CP40" s="1902">
        <f>IF($B$30="Preferred Return Compounding",CO40+CO42+CO43,CP84)*IF(CP$1&gt;'Project Summary'!$G$7,0,1)</f>
        <v>-3527100.0000000005</v>
      </c>
      <c r="CQ40" s="1902">
        <f>IF($B$30="Preferred Return Compounding",CP40+CP42+CP43,CQ84)*IF(CQ$1&gt;'Project Summary'!$G$7,0,1)</f>
        <v>-3527100.0000000005</v>
      </c>
      <c r="CR40" s="1902">
        <f>IF($B$30="Preferred Return Compounding",CQ40+CQ42+CQ43,CR84)*IF(CR$1&gt;'Project Summary'!$G$7,0,1)</f>
        <v>-3527100.0000000005</v>
      </c>
      <c r="CS40" s="1902">
        <f>IF($B$30="Preferred Return Compounding",CR40+CR42+CR43,CS84)*IF(CS$1&gt;'Project Summary'!$G$7,0,1)</f>
        <v>-3527100.0000000005</v>
      </c>
      <c r="CT40" s="1902">
        <f>IF($B$30="Preferred Return Compounding",CS40+CS42+CS43,CT84)*IF(CT$1&gt;'Project Summary'!$G$7,0,1)</f>
        <v>-3527100.0000000005</v>
      </c>
      <c r="CU40" s="1902">
        <f>IF($B$30="Preferred Return Compounding",CT40+CT42+CT43,CU84)*IF(CU$1&gt;'Project Summary'!$G$7,0,1)</f>
        <v>0</v>
      </c>
      <c r="CV40" s="1902">
        <f>IF($B$30="Preferred Return Compounding",CU40+CU42+CU43,CV84)*IF(CV$1&gt;'Project Summary'!$G$7,0,1)</f>
        <v>0</v>
      </c>
      <c r="CW40" s="1902">
        <f>IF($B$30="Preferred Return Compounding",CV40+CV42+CV43,CW84)*IF(CW$1&gt;'Project Summary'!$G$7,0,1)</f>
        <v>0</v>
      </c>
      <c r="CX40" s="1902">
        <f>IF($B$30="Preferred Return Compounding",CW40+CW42+CW43,CX84)*IF(CX$1&gt;'Project Summary'!$G$7,0,1)</f>
        <v>0</v>
      </c>
      <c r="CY40" s="1902">
        <f>IF($B$30="Preferred Return Compounding",CX40+CX42+CX43,CY84)*IF(CY$1&gt;'Project Summary'!$G$7,0,1)</f>
        <v>0</v>
      </c>
      <c r="CZ40" s="1902">
        <f>IF($B$30="Preferred Return Compounding",CY40+CY42+CY43,CZ84)*IF(CZ$1&gt;'Project Summary'!$G$7,0,1)</f>
        <v>0</v>
      </c>
      <c r="DA40" s="1902">
        <f>IF($B$30="Preferred Return Compounding",CZ40+CZ42+CZ43,DA84)*IF(DA$1&gt;'Project Summary'!$G$7,0,1)</f>
        <v>0</v>
      </c>
      <c r="DB40" s="1902">
        <f>IF($B$30="Preferred Return Compounding",DA40+DA42+DA43,DB84)*IF(DB$1&gt;'Project Summary'!$G$7,0,1)</f>
        <v>0</v>
      </c>
      <c r="DC40" s="1902">
        <f>IF($B$30="Preferred Return Compounding",DB40+DB42+DB43,DC84)*IF(DC$1&gt;'Project Summary'!$G$7,0,1)</f>
        <v>0</v>
      </c>
      <c r="DD40" s="1902">
        <f>IF($B$30="Preferred Return Compounding",DC40+DC42+DC43,DD84)*IF(DD$1&gt;'Project Summary'!$G$7,0,1)</f>
        <v>0</v>
      </c>
      <c r="DE40" s="1902">
        <f>IF($B$30="Preferred Return Compounding",DD40+DD42+DD43,DE84)*IF(DE$1&gt;'Project Summary'!$G$7,0,1)</f>
        <v>0</v>
      </c>
      <c r="DF40" s="1902">
        <f>IF($B$30="Preferred Return Compounding",DE40+DE42+DE43,DF84)*IF(DF$1&gt;'Project Summary'!$G$7,0,1)</f>
        <v>0</v>
      </c>
      <c r="DG40" s="1902">
        <f>IF($B$30="Preferred Return Compounding",DF40+DF42+DF43,DG84)*IF(DG$1&gt;'Project Summary'!$G$7,0,1)</f>
        <v>0</v>
      </c>
      <c r="DH40" s="1902">
        <f>IF($B$30="Preferred Return Compounding",DG40+DG42+DG43,DH84)*IF(DH$1&gt;'Project Summary'!$G$7,0,1)</f>
        <v>0</v>
      </c>
      <c r="DI40" s="1902">
        <f>IF($B$30="Preferred Return Compounding",DH40+DH42+DH43,DI84)*IF(DI$1&gt;'Project Summary'!$G$7,0,1)</f>
        <v>0</v>
      </c>
      <c r="DJ40" s="1902">
        <f>IF($B$30="Preferred Return Compounding",DI40+DI42+DI43,DJ84)*IF(DJ$1&gt;'Project Summary'!$G$7,0,1)</f>
        <v>0</v>
      </c>
      <c r="DK40" s="1902">
        <f>IF($B$30="Preferred Return Compounding",DJ40+DJ42+DJ43,DK84)*IF(DK$1&gt;'Project Summary'!$G$7,0,1)</f>
        <v>0</v>
      </c>
      <c r="DL40" s="1902">
        <f>IF($B$30="Preferred Return Compounding",DK40+DK42+DK43,DL84)*IF(DL$1&gt;'Project Summary'!$G$7,0,1)</f>
        <v>0</v>
      </c>
      <c r="DM40" s="1902">
        <f>IF($B$30="Preferred Return Compounding",DL40+DL42+DL43,DM84)*IF(DM$1&gt;'Project Summary'!$G$7,0,1)</f>
        <v>0</v>
      </c>
      <c r="DN40" s="1902">
        <f>IF($B$30="Preferred Return Compounding",DM40+DM42+DM43,DN84)*IF(DN$1&gt;'Project Summary'!$G$7,0,1)</f>
        <v>0</v>
      </c>
      <c r="DO40" s="1902">
        <f>IF($B$30="Preferred Return Compounding",DN40+DN42+DN43,DO84)*IF(DO$1&gt;'Project Summary'!$G$7,0,1)</f>
        <v>0</v>
      </c>
      <c r="DP40" s="1902">
        <f>IF($B$30="Preferred Return Compounding",DO40+DO42+DO43,DP84)*IF(DP$1&gt;'Project Summary'!$G$7,0,1)</f>
        <v>0</v>
      </c>
      <c r="DQ40" s="1902">
        <f>IF($B$30="Preferred Return Compounding",DP40+DP42+DP43,DQ84)*IF(DQ$1&gt;'Project Summary'!$G$7,0,1)</f>
        <v>0</v>
      </c>
      <c r="DR40" s="1902">
        <f>IF($B$30="Preferred Return Compounding",DQ40+DQ42+DQ43,DR84)*IF(DR$1&gt;'Project Summary'!$G$7,0,1)</f>
        <v>0</v>
      </c>
      <c r="DS40" s="1902">
        <f>IF($B$30="Preferred Return Compounding",DR40+DR42+DR43,DS84)*IF(DS$1&gt;'Project Summary'!$G$7,0,1)</f>
        <v>0</v>
      </c>
      <c r="DT40" s="1902">
        <f>IF($B$30="Preferred Return Compounding",DS40+DS42+DS43,DT84)*IF(DT$1&gt;'Project Summary'!$G$7,0,1)</f>
        <v>0</v>
      </c>
      <c r="DU40" s="1902">
        <f>IF($B$30="Preferred Return Compounding",DT40+DT42+DT43,DU84)*IF(DU$1&gt;'Project Summary'!$G$7,0,1)</f>
        <v>0</v>
      </c>
      <c r="DV40" s="1902">
        <f>IF($B$30="Preferred Return Compounding",DU40+DU42+DU43,DV84)*IF(DV$1&gt;'Project Summary'!$G$7,0,1)</f>
        <v>0</v>
      </c>
      <c r="DW40" s="1902">
        <f>IF($B$30="Preferred Return Compounding",DV40+DV42+DV43,DW84)*IF(DW$1&gt;'Project Summary'!$G$7,0,1)</f>
        <v>0</v>
      </c>
      <c r="DX40" s="1902">
        <f>IF($B$30="Preferred Return Compounding",DW40+DW42+DW43,DX84)*IF(DX$1&gt;'Project Summary'!$G$7,0,1)</f>
        <v>0</v>
      </c>
      <c r="DY40" s="1902">
        <f>IF($B$30="Preferred Return Compounding",DX40+DX42+DX43,DY84)*IF(DY$1&gt;'Project Summary'!$G$7,0,1)</f>
        <v>0</v>
      </c>
      <c r="DZ40" s="1902">
        <f>IF($B$30="Preferred Return Compounding",DY40+DY42+DY43,DZ84)*IF(DZ$1&gt;'Project Summary'!$G$7,0,1)</f>
        <v>0</v>
      </c>
      <c r="EA40" s="1902">
        <f>IF($B$30="Preferred Return Compounding",DZ40+DZ42+DZ43,EA84)*IF(EA$1&gt;'Project Summary'!$G$7,0,1)</f>
        <v>0</v>
      </c>
      <c r="EB40" s="1902">
        <f>IF($B$30="Preferred Return Compounding",EA40+EA42+EA43,EB84)*IF(EB$1&gt;'Project Summary'!$G$7,0,1)</f>
        <v>0</v>
      </c>
      <c r="EC40" s="1902">
        <f>IF($B$30="Preferred Return Compounding",EB40+EB42+EB43,EC84)*IF(EC$1&gt;'Project Summary'!$G$7,0,1)</f>
        <v>0</v>
      </c>
      <c r="ED40" s="1902">
        <f>IF($B$30="Preferred Return Compounding",EC40+EC42+EC43,ED84)*IF(ED$1&gt;'Project Summary'!$G$7,0,1)</f>
        <v>0</v>
      </c>
      <c r="EE40" s="47"/>
      <c r="EF40"/>
    </row>
    <row r="41" spans="1:136" s="1876" customFormat="1">
      <c r="A41"/>
      <c r="B41" s="7" t="s">
        <v>318</v>
      </c>
      <c r="C41"/>
      <c r="D41"/>
      <c r="E41"/>
      <c r="F41"/>
      <c r="G41"/>
      <c r="H41"/>
      <c r="I41"/>
      <c r="J41"/>
      <c r="K41"/>
      <c r="L41"/>
      <c r="M41" s="646"/>
      <c r="N41" s="1434"/>
      <c r="O41" s="466">
        <f t="shared" ref="O41:BZ41" si="60">N44+N45</f>
        <v>0</v>
      </c>
      <c r="P41" s="466">
        <f t="shared" si="60"/>
        <v>0</v>
      </c>
      <c r="Q41" s="466">
        <f>P44+P45</f>
        <v>0</v>
      </c>
      <c r="R41" s="466">
        <f t="shared" si="60"/>
        <v>0</v>
      </c>
      <c r="S41" s="466">
        <f t="shared" si="60"/>
        <v>0</v>
      </c>
      <c r="T41" s="466">
        <f t="shared" si="60"/>
        <v>0</v>
      </c>
      <c r="U41" s="466">
        <f t="shared" si="60"/>
        <v>0</v>
      </c>
      <c r="V41" s="466">
        <f t="shared" si="60"/>
        <v>0</v>
      </c>
      <c r="W41" s="466">
        <f t="shared" si="60"/>
        <v>0</v>
      </c>
      <c r="X41" s="466">
        <f t="shared" si="60"/>
        <v>0</v>
      </c>
      <c r="Y41" s="466">
        <f t="shared" si="60"/>
        <v>0</v>
      </c>
      <c r="Z41" s="466">
        <f t="shared" si="60"/>
        <v>0</v>
      </c>
      <c r="AA41" s="466">
        <f t="shared" si="60"/>
        <v>0</v>
      </c>
      <c r="AB41" s="466">
        <f t="shared" si="60"/>
        <v>0</v>
      </c>
      <c r="AC41" s="466">
        <f t="shared" si="60"/>
        <v>0</v>
      </c>
      <c r="AD41" s="466">
        <f t="shared" si="60"/>
        <v>0</v>
      </c>
      <c r="AE41" s="466">
        <f t="shared" si="60"/>
        <v>0</v>
      </c>
      <c r="AF41" s="466">
        <f t="shared" si="60"/>
        <v>0</v>
      </c>
      <c r="AG41" s="466">
        <f t="shared" si="60"/>
        <v>0</v>
      </c>
      <c r="AH41" s="466">
        <f t="shared" si="60"/>
        <v>0</v>
      </c>
      <c r="AI41" s="466">
        <f t="shared" si="60"/>
        <v>0</v>
      </c>
      <c r="AJ41" s="466">
        <f t="shared" si="60"/>
        <v>0</v>
      </c>
      <c r="AK41" s="466">
        <f t="shared" si="60"/>
        <v>0</v>
      </c>
      <c r="AL41" s="466">
        <f t="shared" si="60"/>
        <v>0</v>
      </c>
      <c r="AM41" s="466">
        <f t="shared" si="60"/>
        <v>0</v>
      </c>
      <c r="AN41" s="466">
        <f t="shared" si="60"/>
        <v>0</v>
      </c>
      <c r="AO41" s="466">
        <f t="shared" si="60"/>
        <v>0</v>
      </c>
      <c r="AP41" s="466">
        <f t="shared" si="60"/>
        <v>0</v>
      </c>
      <c r="AQ41" s="466">
        <f t="shared" si="60"/>
        <v>0</v>
      </c>
      <c r="AR41" s="466">
        <f t="shared" si="60"/>
        <v>0</v>
      </c>
      <c r="AS41" s="466">
        <f t="shared" si="60"/>
        <v>0</v>
      </c>
      <c r="AT41" s="466">
        <f t="shared" si="60"/>
        <v>0</v>
      </c>
      <c r="AU41" s="466">
        <f t="shared" si="60"/>
        <v>0</v>
      </c>
      <c r="AV41" s="466">
        <f t="shared" si="60"/>
        <v>0</v>
      </c>
      <c r="AW41" s="466">
        <f t="shared" si="60"/>
        <v>0</v>
      </c>
      <c r="AX41" s="466">
        <f t="shared" si="60"/>
        <v>0</v>
      </c>
      <c r="AY41" s="466">
        <f t="shared" si="60"/>
        <v>0</v>
      </c>
      <c r="AZ41" s="466">
        <f t="shared" si="60"/>
        <v>0</v>
      </c>
      <c r="BA41" s="466">
        <f t="shared" si="60"/>
        <v>0</v>
      </c>
      <c r="BB41" s="466">
        <f t="shared" si="60"/>
        <v>0</v>
      </c>
      <c r="BC41" s="466">
        <f t="shared" si="60"/>
        <v>0</v>
      </c>
      <c r="BD41" s="466">
        <f t="shared" si="60"/>
        <v>0</v>
      </c>
      <c r="BE41" s="466">
        <f t="shared" si="60"/>
        <v>0</v>
      </c>
      <c r="BF41" s="466">
        <f t="shared" si="60"/>
        <v>0</v>
      </c>
      <c r="BG41" s="466">
        <f t="shared" si="60"/>
        <v>0</v>
      </c>
      <c r="BH41" s="466">
        <f t="shared" si="60"/>
        <v>0</v>
      </c>
      <c r="BI41" s="466">
        <f t="shared" si="60"/>
        <v>0</v>
      </c>
      <c r="BJ41" s="466">
        <f t="shared" si="60"/>
        <v>0</v>
      </c>
      <c r="BK41" s="466">
        <f t="shared" si="60"/>
        <v>0</v>
      </c>
      <c r="BL41" s="466">
        <f t="shared" si="60"/>
        <v>0</v>
      </c>
      <c r="BM41" s="466">
        <f t="shared" si="60"/>
        <v>0</v>
      </c>
      <c r="BN41" s="466">
        <f t="shared" si="60"/>
        <v>0</v>
      </c>
      <c r="BO41" s="466">
        <f t="shared" si="60"/>
        <v>0</v>
      </c>
      <c r="BP41" s="466">
        <f t="shared" si="60"/>
        <v>0</v>
      </c>
      <c r="BQ41" s="466">
        <f t="shared" si="60"/>
        <v>0</v>
      </c>
      <c r="BR41" s="466">
        <f t="shared" si="60"/>
        <v>0</v>
      </c>
      <c r="BS41" s="466">
        <f t="shared" si="60"/>
        <v>0</v>
      </c>
      <c r="BT41" s="466">
        <f t="shared" si="60"/>
        <v>0</v>
      </c>
      <c r="BU41" s="466">
        <f t="shared" si="60"/>
        <v>0</v>
      </c>
      <c r="BV41" s="466">
        <f t="shared" si="60"/>
        <v>0</v>
      </c>
      <c r="BW41" s="466">
        <f t="shared" si="60"/>
        <v>0</v>
      </c>
      <c r="BX41" s="466">
        <f t="shared" si="60"/>
        <v>0</v>
      </c>
      <c r="BY41" s="466">
        <f t="shared" si="60"/>
        <v>0</v>
      </c>
      <c r="BZ41" s="466">
        <f t="shared" si="60"/>
        <v>0</v>
      </c>
      <c r="CA41" s="466">
        <f t="shared" ref="CA41:CT41" si="61">BZ44+BZ45</f>
        <v>0</v>
      </c>
      <c r="CB41" s="466">
        <f t="shared" si="61"/>
        <v>0</v>
      </c>
      <c r="CC41" s="466">
        <f t="shared" si="61"/>
        <v>0</v>
      </c>
      <c r="CD41" s="466">
        <f t="shared" si="61"/>
        <v>0</v>
      </c>
      <c r="CE41" s="466">
        <f t="shared" si="61"/>
        <v>0</v>
      </c>
      <c r="CF41" s="466">
        <f t="shared" si="61"/>
        <v>0</v>
      </c>
      <c r="CG41" s="466">
        <f t="shared" si="61"/>
        <v>0</v>
      </c>
      <c r="CH41" s="466">
        <f t="shared" si="61"/>
        <v>0</v>
      </c>
      <c r="CI41" s="466">
        <f t="shared" si="61"/>
        <v>0</v>
      </c>
      <c r="CJ41" s="466">
        <f t="shared" si="61"/>
        <v>0</v>
      </c>
      <c r="CK41" s="466">
        <f t="shared" si="61"/>
        <v>0</v>
      </c>
      <c r="CL41" s="466">
        <f t="shared" si="61"/>
        <v>0</v>
      </c>
      <c r="CM41" s="466">
        <f t="shared" si="61"/>
        <v>0</v>
      </c>
      <c r="CN41" s="466">
        <f t="shared" si="61"/>
        <v>0</v>
      </c>
      <c r="CO41" s="466">
        <f t="shared" si="61"/>
        <v>0</v>
      </c>
      <c r="CP41" s="466">
        <f t="shared" si="61"/>
        <v>0</v>
      </c>
      <c r="CQ41" s="466">
        <f t="shared" si="61"/>
        <v>0</v>
      </c>
      <c r="CR41" s="466">
        <f t="shared" si="61"/>
        <v>0</v>
      </c>
      <c r="CS41" s="466">
        <f t="shared" si="61"/>
        <v>0</v>
      </c>
      <c r="CT41" s="466">
        <f t="shared" si="61"/>
        <v>0</v>
      </c>
      <c r="CU41" s="466">
        <f>CT44+CT45</f>
        <v>0</v>
      </c>
      <c r="CV41" s="466">
        <f t="shared" ref="CV41:ED41" si="62">CU44+CU45</f>
        <v>0</v>
      </c>
      <c r="CW41" s="466">
        <f t="shared" si="62"/>
        <v>0</v>
      </c>
      <c r="CX41" s="466">
        <f t="shared" si="62"/>
        <v>0</v>
      </c>
      <c r="CY41" s="466">
        <f t="shared" si="62"/>
        <v>0</v>
      </c>
      <c r="CZ41" s="466">
        <f t="shared" si="62"/>
        <v>0</v>
      </c>
      <c r="DA41" s="466">
        <f t="shared" si="62"/>
        <v>0</v>
      </c>
      <c r="DB41" s="466">
        <f t="shared" si="62"/>
        <v>0</v>
      </c>
      <c r="DC41" s="466">
        <f t="shared" si="62"/>
        <v>0</v>
      </c>
      <c r="DD41" s="466">
        <f t="shared" si="62"/>
        <v>0</v>
      </c>
      <c r="DE41" s="466">
        <f t="shared" si="62"/>
        <v>0</v>
      </c>
      <c r="DF41" s="466">
        <f t="shared" si="62"/>
        <v>0</v>
      </c>
      <c r="DG41" s="466">
        <f t="shared" si="62"/>
        <v>0</v>
      </c>
      <c r="DH41" s="466">
        <f t="shared" si="62"/>
        <v>0</v>
      </c>
      <c r="DI41" s="466">
        <f t="shared" si="62"/>
        <v>0</v>
      </c>
      <c r="DJ41" s="466">
        <f t="shared" si="62"/>
        <v>0</v>
      </c>
      <c r="DK41" s="466">
        <f t="shared" si="62"/>
        <v>0</v>
      </c>
      <c r="DL41" s="466">
        <f t="shared" si="62"/>
        <v>0</v>
      </c>
      <c r="DM41" s="466">
        <f t="shared" si="62"/>
        <v>0</v>
      </c>
      <c r="DN41" s="466">
        <f t="shared" si="62"/>
        <v>0</v>
      </c>
      <c r="DO41" s="466">
        <f t="shared" si="62"/>
        <v>0</v>
      </c>
      <c r="DP41" s="466">
        <f t="shared" si="62"/>
        <v>0</v>
      </c>
      <c r="DQ41" s="466">
        <f t="shared" si="62"/>
        <v>0</v>
      </c>
      <c r="DR41" s="466">
        <f t="shared" si="62"/>
        <v>0</v>
      </c>
      <c r="DS41" s="466">
        <f t="shared" si="62"/>
        <v>0</v>
      </c>
      <c r="DT41" s="466">
        <f t="shared" si="62"/>
        <v>0</v>
      </c>
      <c r="DU41" s="466">
        <f t="shared" si="62"/>
        <v>0</v>
      </c>
      <c r="DV41" s="466">
        <f t="shared" si="62"/>
        <v>0</v>
      </c>
      <c r="DW41" s="466">
        <f t="shared" si="62"/>
        <v>0</v>
      </c>
      <c r="DX41" s="466">
        <f t="shared" si="62"/>
        <v>0</v>
      </c>
      <c r="DY41" s="466">
        <f t="shared" si="62"/>
        <v>0</v>
      </c>
      <c r="DZ41" s="466">
        <f t="shared" si="62"/>
        <v>0</v>
      </c>
      <c r="EA41" s="466">
        <f t="shared" si="62"/>
        <v>0</v>
      </c>
      <c r="EB41" s="466">
        <f t="shared" si="62"/>
        <v>0</v>
      </c>
      <c r="EC41" s="466">
        <f t="shared" si="62"/>
        <v>0</v>
      </c>
      <c r="ED41" s="466">
        <f t="shared" si="62"/>
        <v>0</v>
      </c>
      <c r="EE41" s="47"/>
      <c r="EF41"/>
    </row>
    <row r="42" spans="1:136" s="1876" customFormat="1">
      <c r="A42" s="154"/>
      <c r="B42" s="1875" t="s">
        <v>964</v>
      </c>
      <c r="C42" s="154"/>
      <c r="D42" s="154"/>
      <c r="E42" s="154"/>
      <c r="F42" s="154"/>
      <c r="G42" s="154"/>
      <c r="H42" s="154"/>
      <c r="I42" s="154"/>
      <c r="J42" s="154"/>
      <c r="K42" s="155" t="s">
        <v>319</v>
      </c>
      <c r="L42" s="155"/>
      <c r="M42" s="648">
        <f>D15</f>
        <v>0.10000000000000002</v>
      </c>
      <c r="N42" s="1435"/>
      <c r="O42" s="1880">
        <f>IF(O$4&gt;0,O$4*$M42,0)</f>
        <v>12392.913049333265</v>
      </c>
      <c r="P42" s="633">
        <f t="shared" ref="P42:CA42" si="63">IF(P$4&gt;0,P$4*$M42,0)</f>
        <v>12415.760827494969</v>
      </c>
      <c r="Q42" s="633">
        <f>IF(Q$4&gt;0,Q$4*$M42,0)</f>
        <v>12439.293977467381</v>
      </c>
      <c r="R42" s="633">
        <f t="shared" si="63"/>
        <v>12462.21081499253</v>
      </c>
      <c r="S42" s="633">
        <f t="shared" si="63"/>
        <v>12510.606333905522</v>
      </c>
      <c r="T42" s="633">
        <f t="shared" si="63"/>
        <v>12549.274369438164</v>
      </c>
      <c r="U42" s="633">
        <f t="shared" si="63"/>
        <v>12682.293722404789</v>
      </c>
      <c r="V42" s="633">
        <f t="shared" si="63"/>
        <v>12841.083522470446</v>
      </c>
      <c r="W42" s="633">
        <f t="shared" si="63"/>
        <v>13010.65835868726</v>
      </c>
      <c r="X42" s="633">
        <f t="shared" si="63"/>
        <v>13142.910802038252</v>
      </c>
      <c r="Y42" s="633">
        <f t="shared" si="63"/>
        <v>13259.332608873452</v>
      </c>
      <c r="Z42" s="633">
        <f t="shared" si="63"/>
        <v>13381.773400588005</v>
      </c>
      <c r="AA42" s="633">
        <f t="shared" si="63"/>
        <v>13784.468423715103</v>
      </c>
      <c r="AB42" s="633">
        <f t="shared" si="63"/>
        <v>13948.570165208012</v>
      </c>
      <c r="AC42" s="633">
        <f t="shared" si="63"/>
        <v>14090.893903910304</v>
      </c>
      <c r="AD42" s="633">
        <f t="shared" si="63"/>
        <v>14209.228811448911</v>
      </c>
      <c r="AE42" s="633">
        <f t="shared" si="63"/>
        <v>14351.757823928003</v>
      </c>
      <c r="AF42" s="633">
        <f t="shared" si="63"/>
        <v>14456.996165568577</v>
      </c>
      <c r="AG42" s="633">
        <f t="shared" si="63"/>
        <v>14712.266994533904</v>
      </c>
      <c r="AH42" s="633">
        <f t="shared" si="63"/>
        <v>14968.724087929295</v>
      </c>
      <c r="AI42" s="633">
        <f t="shared" si="63"/>
        <v>15225.734439734117</v>
      </c>
      <c r="AJ42" s="633">
        <f t="shared" si="63"/>
        <v>15409.329765415085</v>
      </c>
      <c r="AK42" s="633">
        <f t="shared" si="63"/>
        <v>15566.810374583289</v>
      </c>
      <c r="AL42" s="633">
        <f t="shared" si="63"/>
        <v>15722.66331522699</v>
      </c>
      <c r="AM42" s="633">
        <f t="shared" si="63"/>
        <v>15957.792443022188</v>
      </c>
      <c r="AN42" s="633">
        <f t="shared" si="63"/>
        <v>16145.16760070923</v>
      </c>
      <c r="AO42" s="633">
        <f t="shared" si="63"/>
        <v>16299.012045054287</v>
      </c>
      <c r="AP42" s="633">
        <f t="shared" si="63"/>
        <v>16420.942648639488</v>
      </c>
      <c r="AQ42" s="633">
        <f t="shared" si="63"/>
        <v>16561.239171608988</v>
      </c>
      <c r="AR42" s="633">
        <f t="shared" si="63"/>
        <v>16660.955892863196</v>
      </c>
      <c r="AS42" s="633">
        <f t="shared" si="63"/>
        <v>16890.378586501622</v>
      </c>
      <c r="AT42" s="633">
        <f t="shared" si="63"/>
        <v>17109.834981245702</v>
      </c>
      <c r="AU42" s="633">
        <f t="shared" si="63"/>
        <v>17319.292960970612</v>
      </c>
      <c r="AV42" s="633">
        <f t="shared" si="63"/>
        <v>17446.618734217544</v>
      </c>
      <c r="AW42" s="633">
        <f t="shared" si="63"/>
        <v>17571.306502428899</v>
      </c>
      <c r="AX42" s="633">
        <f t="shared" si="63"/>
        <v>17693.415318486459</v>
      </c>
      <c r="AY42" s="633">
        <f t="shared" si="63"/>
        <v>17507.578896219824</v>
      </c>
      <c r="AZ42" s="633">
        <f t="shared" si="63"/>
        <v>17640.332281303166</v>
      </c>
      <c r="BA42" s="633">
        <f t="shared" si="63"/>
        <v>17748.700723040613</v>
      </c>
      <c r="BB42" s="633">
        <f t="shared" si="63"/>
        <v>17834.488614880949</v>
      </c>
      <c r="BC42" s="633">
        <f t="shared" si="63"/>
        <v>17927.649828760561</v>
      </c>
      <c r="BD42" s="633">
        <f t="shared" si="63"/>
        <v>17993.94797275888</v>
      </c>
      <c r="BE42" s="633">
        <f t="shared" si="63"/>
        <v>18145.114921764547</v>
      </c>
      <c r="BF42" s="633">
        <f t="shared" si="63"/>
        <v>18279.716111541995</v>
      </c>
      <c r="BG42" s="633">
        <f t="shared" si="63"/>
        <v>18398.195034917542</v>
      </c>
      <c r="BH42" s="633">
        <f t="shared" si="63"/>
        <v>18470.849915053837</v>
      </c>
      <c r="BI42" s="633">
        <f t="shared" si="63"/>
        <v>18542.204868934969</v>
      </c>
      <c r="BJ42" s="633">
        <f t="shared" si="63"/>
        <v>18612.352301392104</v>
      </c>
      <c r="BK42" s="633">
        <f t="shared" si="63"/>
        <v>18309.740612535978</v>
      </c>
      <c r="BL42" s="633">
        <f t="shared" si="63"/>
        <v>18390.793365676273</v>
      </c>
      <c r="BM42" s="633">
        <f t="shared" si="63"/>
        <v>18457.725077730105</v>
      </c>
      <c r="BN42" s="633">
        <f t="shared" si="63"/>
        <v>18511.42790397118</v>
      </c>
      <c r="BO42" s="633">
        <f t="shared" si="63"/>
        <v>18574.018324293655</v>
      </c>
      <c r="BP42" s="633">
        <f t="shared" si="63"/>
        <v>18619.322531237609</v>
      </c>
      <c r="BQ42" s="633">
        <f t="shared" si="63"/>
        <v>18724.619450942449</v>
      </c>
      <c r="BR42" s="633">
        <f t="shared" si="63"/>
        <v>18827.432885557315</v>
      </c>
      <c r="BS42" s="633">
        <f t="shared" si="63"/>
        <v>18928.687102127707</v>
      </c>
      <c r="BT42" s="633">
        <f t="shared" si="63"/>
        <v>18992.638369008633</v>
      </c>
      <c r="BU42" s="633">
        <f t="shared" si="63"/>
        <v>19057.303594263409</v>
      </c>
      <c r="BV42" s="633">
        <f t="shared" si="63"/>
        <v>19122.72604384142</v>
      </c>
      <c r="BW42" s="633">
        <f t="shared" si="63"/>
        <v>18971.193195056057</v>
      </c>
      <c r="BX42" s="633">
        <f t="shared" si="63"/>
        <v>19051.66133695445</v>
      </c>
      <c r="BY42" s="633">
        <f t="shared" si="63"/>
        <v>19119.70220839978</v>
      </c>
      <c r="BZ42" s="633">
        <f t="shared" si="63"/>
        <v>19175.303442841217</v>
      </c>
      <c r="CA42" s="633">
        <f t="shared" si="63"/>
        <v>19241.236003580376</v>
      </c>
      <c r="CB42" s="633">
        <f t="shared" ref="CB42:ED42" si="64">IF(CB$4&gt;0,CB$4*$M42,0)</f>
        <v>19289.506183856032</v>
      </c>
      <c r="CC42" s="633">
        <f t="shared" si="64"/>
        <v>19404.717717276115</v>
      </c>
      <c r="CD42" s="633">
        <f t="shared" si="64"/>
        <v>19519.43550388018</v>
      </c>
      <c r="CE42" s="633">
        <f t="shared" si="64"/>
        <v>19633.749419724201</v>
      </c>
      <c r="CF42" s="633">
        <f t="shared" si="64"/>
        <v>19706.28707745302</v>
      </c>
      <c r="CG42" s="633">
        <f t="shared" si="64"/>
        <v>19779.890474377047</v>
      </c>
      <c r="CH42" s="633">
        <f t="shared" si="64"/>
        <v>19854.532330662056</v>
      </c>
      <c r="CI42" s="633">
        <f t="shared" si="64"/>
        <v>19515.361567071224</v>
      </c>
      <c r="CJ42" s="633">
        <f t="shared" si="64"/>
        <v>19606.890503471954</v>
      </c>
      <c r="CK42" s="633">
        <f t="shared" si="64"/>
        <v>19684.232411297704</v>
      </c>
      <c r="CL42" s="633">
        <f t="shared" si="64"/>
        <v>19747.316746404398</v>
      </c>
      <c r="CM42" s="633">
        <f t="shared" si="64"/>
        <v>19821.982250708876</v>
      </c>
      <c r="CN42" s="633">
        <f t="shared" si="64"/>
        <v>19876.498877451078</v>
      </c>
      <c r="CO42" s="633">
        <f t="shared" si="64"/>
        <v>20006.343024028534</v>
      </c>
      <c r="CP42" s="633">
        <f t="shared" si="64"/>
        <v>20135.219718818404</v>
      </c>
      <c r="CQ42" s="633">
        <f t="shared" si="64"/>
        <v>20263.152115168083</v>
      </c>
      <c r="CR42" s="633">
        <f t="shared" si="64"/>
        <v>20344.016535491664</v>
      </c>
      <c r="CS42" s="633">
        <f t="shared" si="64"/>
        <v>20425.749442581793</v>
      </c>
      <c r="CT42" s="633">
        <f>IF(CT$4&gt;0,CT$4*$M42,0)</f>
        <v>20508.313628046784</v>
      </c>
      <c r="CU42" s="633">
        <f t="shared" si="64"/>
        <v>0</v>
      </c>
      <c r="CV42" s="633">
        <f t="shared" si="64"/>
        <v>0</v>
      </c>
      <c r="CW42" s="633">
        <f t="shared" si="64"/>
        <v>0</v>
      </c>
      <c r="CX42" s="633">
        <f t="shared" si="64"/>
        <v>0</v>
      </c>
      <c r="CY42" s="633">
        <f t="shared" si="64"/>
        <v>0</v>
      </c>
      <c r="CZ42" s="633">
        <f t="shared" si="64"/>
        <v>0</v>
      </c>
      <c r="DA42" s="633">
        <f t="shared" si="64"/>
        <v>0</v>
      </c>
      <c r="DB42" s="633">
        <f t="shared" si="64"/>
        <v>0</v>
      </c>
      <c r="DC42" s="633">
        <f t="shared" si="64"/>
        <v>0</v>
      </c>
      <c r="DD42" s="633">
        <f t="shared" si="64"/>
        <v>0</v>
      </c>
      <c r="DE42" s="633">
        <f t="shared" si="64"/>
        <v>0</v>
      </c>
      <c r="DF42" s="633">
        <f t="shared" si="64"/>
        <v>0</v>
      </c>
      <c r="DG42" s="633">
        <f t="shared" si="64"/>
        <v>0</v>
      </c>
      <c r="DH42" s="633">
        <f t="shared" si="64"/>
        <v>0</v>
      </c>
      <c r="DI42" s="633">
        <f t="shared" si="64"/>
        <v>0</v>
      </c>
      <c r="DJ42" s="633">
        <f t="shared" si="64"/>
        <v>0</v>
      </c>
      <c r="DK42" s="633">
        <f t="shared" si="64"/>
        <v>0</v>
      </c>
      <c r="DL42" s="633">
        <f t="shared" si="64"/>
        <v>0</v>
      </c>
      <c r="DM42" s="633">
        <f t="shared" si="64"/>
        <v>0</v>
      </c>
      <c r="DN42" s="633">
        <f t="shared" si="64"/>
        <v>0</v>
      </c>
      <c r="DO42" s="633">
        <f t="shared" si="64"/>
        <v>0</v>
      </c>
      <c r="DP42" s="633">
        <f t="shared" si="64"/>
        <v>0</v>
      </c>
      <c r="DQ42" s="633">
        <f t="shared" si="64"/>
        <v>0</v>
      </c>
      <c r="DR42" s="633">
        <f t="shared" si="64"/>
        <v>0</v>
      </c>
      <c r="DS42" s="633">
        <f t="shared" si="64"/>
        <v>0</v>
      </c>
      <c r="DT42" s="633">
        <f t="shared" si="64"/>
        <v>0</v>
      </c>
      <c r="DU42" s="633">
        <f t="shared" si="64"/>
        <v>0</v>
      </c>
      <c r="DV42" s="633">
        <f t="shared" si="64"/>
        <v>0</v>
      </c>
      <c r="DW42" s="633">
        <f t="shared" si="64"/>
        <v>0</v>
      </c>
      <c r="DX42" s="633">
        <f t="shared" si="64"/>
        <v>0</v>
      </c>
      <c r="DY42" s="633">
        <f t="shared" si="64"/>
        <v>0</v>
      </c>
      <c r="DZ42" s="633">
        <f t="shared" si="64"/>
        <v>0</v>
      </c>
      <c r="EA42" s="633">
        <f t="shared" si="64"/>
        <v>0</v>
      </c>
      <c r="EB42" s="633">
        <f t="shared" si="64"/>
        <v>0</v>
      </c>
      <c r="EC42" s="633">
        <f t="shared" si="64"/>
        <v>0</v>
      </c>
      <c r="ED42" s="633">
        <f t="shared" si="64"/>
        <v>0</v>
      </c>
      <c r="EE42" s="74"/>
      <c r="EF42" s="1"/>
    </row>
    <row r="43" spans="1:136" s="1876" customFormat="1">
      <c r="A43"/>
      <c r="B43" s="7" t="s">
        <v>960</v>
      </c>
      <c r="C43"/>
      <c r="D43"/>
      <c r="E43"/>
      <c r="F43"/>
      <c r="G43"/>
      <c r="H43"/>
      <c r="I43"/>
      <c r="J43"/>
      <c r="K43" s="155" t="s">
        <v>38</v>
      </c>
      <c r="L43" s="155"/>
      <c r="M43" s="648">
        <f>'Project Summary'!O12</f>
        <v>0</v>
      </c>
      <c r="N43" s="1434"/>
      <c r="O43" s="466">
        <f>O40*$M43/12</f>
        <v>0</v>
      </c>
      <c r="P43" s="466">
        <f t="shared" ref="P43:CA43" si="65">P40*$M43/12</f>
        <v>0</v>
      </c>
      <c r="Q43" s="466">
        <f t="shared" si="65"/>
        <v>0</v>
      </c>
      <c r="R43" s="466">
        <f t="shared" si="65"/>
        <v>0</v>
      </c>
      <c r="S43" s="466">
        <f t="shared" si="65"/>
        <v>0</v>
      </c>
      <c r="T43" s="466">
        <f t="shared" si="65"/>
        <v>0</v>
      </c>
      <c r="U43" s="466">
        <f t="shared" si="65"/>
        <v>0</v>
      </c>
      <c r="V43" s="466">
        <f t="shared" si="65"/>
        <v>0</v>
      </c>
      <c r="W43" s="466">
        <f t="shared" si="65"/>
        <v>0</v>
      </c>
      <c r="X43" s="466">
        <f t="shared" si="65"/>
        <v>0</v>
      </c>
      <c r="Y43" s="466">
        <f t="shared" si="65"/>
        <v>0</v>
      </c>
      <c r="Z43" s="466">
        <f t="shared" si="65"/>
        <v>0</v>
      </c>
      <c r="AA43" s="466">
        <f t="shared" si="65"/>
        <v>0</v>
      </c>
      <c r="AB43" s="466">
        <f t="shared" si="65"/>
        <v>0</v>
      </c>
      <c r="AC43" s="466">
        <f t="shared" si="65"/>
        <v>0</v>
      </c>
      <c r="AD43" s="466">
        <f t="shared" si="65"/>
        <v>0</v>
      </c>
      <c r="AE43" s="466">
        <f t="shared" si="65"/>
        <v>0</v>
      </c>
      <c r="AF43" s="466">
        <f t="shared" si="65"/>
        <v>0</v>
      </c>
      <c r="AG43" s="466">
        <f t="shared" si="65"/>
        <v>0</v>
      </c>
      <c r="AH43" s="466">
        <f t="shared" si="65"/>
        <v>0</v>
      </c>
      <c r="AI43" s="466">
        <f t="shared" si="65"/>
        <v>0</v>
      </c>
      <c r="AJ43" s="466">
        <f t="shared" si="65"/>
        <v>0</v>
      </c>
      <c r="AK43" s="466">
        <f t="shared" si="65"/>
        <v>0</v>
      </c>
      <c r="AL43" s="466">
        <f t="shared" si="65"/>
        <v>0</v>
      </c>
      <c r="AM43" s="466">
        <f t="shared" si="65"/>
        <v>0</v>
      </c>
      <c r="AN43" s="466">
        <f t="shared" si="65"/>
        <v>0</v>
      </c>
      <c r="AO43" s="466">
        <f t="shared" si="65"/>
        <v>0</v>
      </c>
      <c r="AP43" s="466">
        <f t="shared" si="65"/>
        <v>0</v>
      </c>
      <c r="AQ43" s="466">
        <f t="shared" si="65"/>
        <v>0</v>
      </c>
      <c r="AR43" s="466">
        <f t="shared" si="65"/>
        <v>0</v>
      </c>
      <c r="AS43" s="466">
        <f t="shared" si="65"/>
        <v>0</v>
      </c>
      <c r="AT43" s="466">
        <f t="shared" si="65"/>
        <v>0</v>
      </c>
      <c r="AU43" s="466">
        <f t="shared" si="65"/>
        <v>0</v>
      </c>
      <c r="AV43" s="466">
        <f t="shared" si="65"/>
        <v>0</v>
      </c>
      <c r="AW43" s="466">
        <f t="shared" si="65"/>
        <v>0</v>
      </c>
      <c r="AX43" s="466">
        <f t="shared" si="65"/>
        <v>0</v>
      </c>
      <c r="AY43" s="466">
        <f t="shared" si="65"/>
        <v>0</v>
      </c>
      <c r="AZ43" s="466">
        <f t="shared" si="65"/>
        <v>0</v>
      </c>
      <c r="BA43" s="466">
        <f t="shared" si="65"/>
        <v>0</v>
      </c>
      <c r="BB43" s="466">
        <f t="shared" si="65"/>
        <v>0</v>
      </c>
      <c r="BC43" s="466">
        <f t="shared" si="65"/>
        <v>0</v>
      </c>
      <c r="BD43" s="466">
        <f t="shared" si="65"/>
        <v>0</v>
      </c>
      <c r="BE43" s="466">
        <f t="shared" si="65"/>
        <v>0</v>
      </c>
      <c r="BF43" s="466">
        <f t="shared" si="65"/>
        <v>0</v>
      </c>
      <c r="BG43" s="466">
        <f t="shared" si="65"/>
        <v>0</v>
      </c>
      <c r="BH43" s="466">
        <f t="shared" si="65"/>
        <v>0</v>
      </c>
      <c r="BI43" s="466">
        <f t="shared" si="65"/>
        <v>0</v>
      </c>
      <c r="BJ43" s="466">
        <f t="shared" si="65"/>
        <v>0</v>
      </c>
      <c r="BK43" s="466">
        <f t="shared" si="65"/>
        <v>0</v>
      </c>
      <c r="BL43" s="466">
        <f t="shared" si="65"/>
        <v>0</v>
      </c>
      <c r="BM43" s="466">
        <f t="shared" si="65"/>
        <v>0</v>
      </c>
      <c r="BN43" s="466">
        <f t="shared" si="65"/>
        <v>0</v>
      </c>
      <c r="BO43" s="466">
        <f t="shared" si="65"/>
        <v>0</v>
      </c>
      <c r="BP43" s="466">
        <f t="shared" si="65"/>
        <v>0</v>
      </c>
      <c r="BQ43" s="466">
        <f t="shared" si="65"/>
        <v>0</v>
      </c>
      <c r="BR43" s="466">
        <f t="shared" si="65"/>
        <v>0</v>
      </c>
      <c r="BS43" s="466">
        <f t="shared" si="65"/>
        <v>0</v>
      </c>
      <c r="BT43" s="466">
        <f t="shared" si="65"/>
        <v>0</v>
      </c>
      <c r="BU43" s="466">
        <f t="shared" si="65"/>
        <v>0</v>
      </c>
      <c r="BV43" s="466">
        <f t="shared" si="65"/>
        <v>0</v>
      </c>
      <c r="BW43" s="466">
        <f t="shared" si="65"/>
        <v>0</v>
      </c>
      <c r="BX43" s="466">
        <f t="shared" si="65"/>
        <v>0</v>
      </c>
      <c r="BY43" s="466">
        <f t="shared" si="65"/>
        <v>0</v>
      </c>
      <c r="BZ43" s="466">
        <f t="shared" si="65"/>
        <v>0</v>
      </c>
      <c r="CA43" s="466">
        <f t="shared" si="65"/>
        <v>0</v>
      </c>
      <c r="CB43" s="466">
        <f t="shared" ref="CB43:ED43" si="66">CB40*$M43/12</f>
        <v>0</v>
      </c>
      <c r="CC43" s="466">
        <f t="shared" si="66"/>
        <v>0</v>
      </c>
      <c r="CD43" s="466">
        <f t="shared" si="66"/>
        <v>0</v>
      </c>
      <c r="CE43" s="466">
        <f t="shared" si="66"/>
        <v>0</v>
      </c>
      <c r="CF43" s="466">
        <f t="shared" si="66"/>
        <v>0</v>
      </c>
      <c r="CG43" s="466">
        <f t="shared" si="66"/>
        <v>0</v>
      </c>
      <c r="CH43" s="466">
        <f t="shared" si="66"/>
        <v>0</v>
      </c>
      <c r="CI43" s="466">
        <f t="shared" si="66"/>
        <v>0</v>
      </c>
      <c r="CJ43" s="466">
        <f t="shared" si="66"/>
        <v>0</v>
      </c>
      <c r="CK43" s="466">
        <f t="shared" si="66"/>
        <v>0</v>
      </c>
      <c r="CL43" s="466">
        <f t="shared" si="66"/>
        <v>0</v>
      </c>
      <c r="CM43" s="466">
        <f t="shared" si="66"/>
        <v>0</v>
      </c>
      <c r="CN43" s="466">
        <f t="shared" si="66"/>
        <v>0</v>
      </c>
      <c r="CO43" s="466">
        <f t="shared" si="66"/>
        <v>0</v>
      </c>
      <c r="CP43" s="466">
        <f t="shared" si="66"/>
        <v>0</v>
      </c>
      <c r="CQ43" s="466">
        <f t="shared" si="66"/>
        <v>0</v>
      </c>
      <c r="CR43" s="466">
        <f t="shared" si="66"/>
        <v>0</v>
      </c>
      <c r="CS43" s="466">
        <f t="shared" si="66"/>
        <v>0</v>
      </c>
      <c r="CT43" s="466">
        <f t="shared" si="66"/>
        <v>0</v>
      </c>
      <c r="CU43" s="466">
        <f t="shared" si="66"/>
        <v>0</v>
      </c>
      <c r="CV43" s="466">
        <f t="shared" si="66"/>
        <v>0</v>
      </c>
      <c r="CW43" s="466">
        <f t="shared" si="66"/>
        <v>0</v>
      </c>
      <c r="CX43" s="466">
        <f t="shared" si="66"/>
        <v>0</v>
      </c>
      <c r="CY43" s="466">
        <f t="shared" si="66"/>
        <v>0</v>
      </c>
      <c r="CZ43" s="466">
        <f t="shared" si="66"/>
        <v>0</v>
      </c>
      <c r="DA43" s="466">
        <f t="shared" si="66"/>
        <v>0</v>
      </c>
      <c r="DB43" s="466">
        <f t="shared" si="66"/>
        <v>0</v>
      </c>
      <c r="DC43" s="466">
        <f t="shared" si="66"/>
        <v>0</v>
      </c>
      <c r="DD43" s="466">
        <f t="shared" si="66"/>
        <v>0</v>
      </c>
      <c r="DE43" s="466">
        <f t="shared" si="66"/>
        <v>0</v>
      </c>
      <c r="DF43" s="466">
        <f t="shared" si="66"/>
        <v>0</v>
      </c>
      <c r="DG43" s="466">
        <f t="shared" si="66"/>
        <v>0</v>
      </c>
      <c r="DH43" s="466">
        <f t="shared" si="66"/>
        <v>0</v>
      </c>
      <c r="DI43" s="466">
        <f t="shared" si="66"/>
        <v>0</v>
      </c>
      <c r="DJ43" s="466">
        <f t="shared" si="66"/>
        <v>0</v>
      </c>
      <c r="DK43" s="466">
        <f t="shared" si="66"/>
        <v>0</v>
      </c>
      <c r="DL43" s="466">
        <f t="shared" si="66"/>
        <v>0</v>
      </c>
      <c r="DM43" s="466">
        <f t="shared" si="66"/>
        <v>0</v>
      </c>
      <c r="DN43" s="466">
        <f t="shared" si="66"/>
        <v>0</v>
      </c>
      <c r="DO43" s="466">
        <f t="shared" si="66"/>
        <v>0</v>
      </c>
      <c r="DP43" s="466">
        <f t="shared" si="66"/>
        <v>0</v>
      </c>
      <c r="DQ43" s="466">
        <f t="shared" si="66"/>
        <v>0</v>
      </c>
      <c r="DR43" s="466">
        <f t="shared" si="66"/>
        <v>0</v>
      </c>
      <c r="DS43" s="466">
        <f t="shared" si="66"/>
        <v>0</v>
      </c>
      <c r="DT43" s="466">
        <f t="shared" si="66"/>
        <v>0</v>
      </c>
      <c r="DU43" s="466">
        <f t="shared" si="66"/>
        <v>0</v>
      </c>
      <c r="DV43" s="466">
        <f t="shared" si="66"/>
        <v>0</v>
      </c>
      <c r="DW43" s="466">
        <f t="shared" si="66"/>
        <v>0</v>
      </c>
      <c r="DX43" s="466">
        <f t="shared" si="66"/>
        <v>0</v>
      </c>
      <c r="DY43" s="466">
        <f t="shared" si="66"/>
        <v>0</v>
      </c>
      <c r="DZ43" s="466">
        <f t="shared" si="66"/>
        <v>0</v>
      </c>
      <c r="EA43" s="466">
        <f t="shared" si="66"/>
        <v>0</v>
      </c>
      <c r="EB43" s="466">
        <f t="shared" si="66"/>
        <v>0</v>
      </c>
      <c r="EC43" s="466">
        <f t="shared" si="66"/>
        <v>0</v>
      </c>
      <c r="ED43" s="466">
        <f t="shared" si="66"/>
        <v>0</v>
      </c>
      <c r="EE43" s="47"/>
      <c r="EF43"/>
    </row>
    <row r="44" spans="1:136" s="1876" customFormat="1">
      <c r="A44" s="802"/>
      <c r="B44" s="816" t="s">
        <v>320</v>
      </c>
      <c r="C44" s="802"/>
      <c r="D44" s="802"/>
      <c r="E44" s="802"/>
      <c r="F44" s="802"/>
      <c r="G44" s="802"/>
      <c r="H44" s="802"/>
      <c r="I44" s="802"/>
      <c r="J44" s="802"/>
      <c r="K44" s="802"/>
      <c r="L44" s="802"/>
      <c r="M44" s="1877"/>
      <c r="N44" s="1878"/>
      <c r="O44" s="1879">
        <f t="shared" ref="O44:AT44" si="67">IF($M43=0,0,SUM(O41:O43))</f>
        <v>0</v>
      </c>
      <c r="P44" s="1879">
        <f>IF($M43=0,0,SUM(P41:P43))</f>
        <v>0</v>
      </c>
      <c r="Q44" s="1879">
        <f t="shared" si="67"/>
        <v>0</v>
      </c>
      <c r="R44" s="1879">
        <f t="shared" si="67"/>
        <v>0</v>
      </c>
      <c r="S44" s="1879">
        <f t="shared" si="67"/>
        <v>0</v>
      </c>
      <c r="T44" s="1879">
        <f t="shared" si="67"/>
        <v>0</v>
      </c>
      <c r="U44" s="1879">
        <f t="shared" si="67"/>
        <v>0</v>
      </c>
      <c r="V44" s="1879">
        <f t="shared" si="67"/>
        <v>0</v>
      </c>
      <c r="W44" s="1879">
        <f t="shared" si="67"/>
        <v>0</v>
      </c>
      <c r="X44" s="1879">
        <f t="shared" si="67"/>
        <v>0</v>
      </c>
      <c r="Y44" s="1879">
        <f t="shared" si="67"/>
        <v>0</v>
      </c>
      <c r="Z44" s="1879">
        <f t="shared" si="67"/>
        <v>0</v>
      </c>
      <c r="AA44" s="1879">
        <f t="shared" si="67"/>
        <v>0</v>
      </c>
      <c r="AB44" s="1879">
        <f t="shared" si="67"/>
        <v>0</v>
      </c>
      <c r="AC44" s="1879">
        <f t="shared" si="67"/>
        <v>0</v>
      </c>
      <c r="AD44" s="1879">
        <f t="shared" si="67"/>
        <v>0</v>
      </c>
      <c r="AE44" s="1879">
        <f t="shared" si="67"/>
        <v>0</v>
      </c>
      <c r="AF44" s="1879">
        <f t="shared" si="67"/>
        <v>0</v>
      </c>
      <c r="AG44" s="1879">
        <f t="shared" si="67"/>
        <v>0</v>
      </c>
      <c r="AH44" s="1879">
        <f t="shared" si="67"/>
        <v>0</v>
      </c>
      <c r="AI44" s="1879">
        <f t="shared" si="67"/>
        <v>0</v>
      </c>
      <c r="AJ44" s="1879">
        <f t="shared" si="67"/>
        <v>0</v>
      </c>
      <c r="AK44" s="1879">
        <f t="shared" si="67"/>
        <v>0</v>
      </c>
      <c r="AL44" s="1879">
        <f t="shared" si="67"/>
        <v>0</v>
      </c>
      <c r="AM44" s="1879">
        <f t="shared" si="67"/>
        <v>0</v>
      </c>
      <c r="AN44" s="1879">
        <f t="shared" si="67"/>
        <v>0</v>
      </c>
      <c r="AO44" s="1879">
        <f t="shared" si="67"/>
        <v>0</v>
      </c>
      <c r="AP44" s="1879">
        <f t="shared" si="67"/>
        <v>0</v>
      </c>
      <c r="AQ44" s="1879">
        <f t="shared" si="67"/>
        <v>0</v>
      </c>
      <c r="AR44" s="1879">
        <f t="shared" si="67"/>
        <v>0</v>
      </c>
      <c r="AS44" s="1879">
        <f t="shared" si="67"/>
        <v>0</v>
      </c>
      <c r="AT44" s="1879">
        <f t="shared" si="67"/>
        <v>0</v>
      </c>
      <c r="AU44" s="1879">
        <f t="shared" ref="AU44:DF44" si="68">IF($M43=0,0,SUM(AU41:AU43))</f>
        <v>0</v>
      </c>
      <c r="AV44" s="1879">
        <f t="shared" si="68"/>
        <v>0</v>
      </c>
      <c r="AW44" s="1879">
        <f t="shared" si="68"/>
        <v>0</v>
      </c>
      <c r="AX44" s="1879">
        <f t="shared" si="68"/>
        <v>0</v>
      </c>
      <c r="AY44" s="1879">
        <f t="shared" si="68"/>
        <v>0</v>
      </c>
      <c r="AZ44" s="1879">
        <f t="shared" si="68"/>
        <v>0</v>
      </c>
      <c r="BA44" s="1879">
        <f t="shared" si="68"/>
        <v>0</v>
      </c>
      <c r="BB44" s="1879">
        <f t="shared" si="68"/>
        <v>0</v>
      </c>
      <c r="BC44" s="1879">
        <f t="shared" si="68"/>
        <v>0</v>
      </c>
      <c r="BD44" s="1879">
        <f t="shared" si="68"/>
        <v>0</v>
      </c>
      <c r="BE44" s="1879">
        <f t="shared" si="68"/>
        <v>0</v>
      </c>
      <c r="BF44" s="1879">
        <f t="shared" si="68"/>
        <v>0</v>
      </c>
      <c r="BG44" s="1879">
        <f t="shared" si="68"/>
        <v>0</v>
      </c>
      <c r="BH44" s="1879">
        <f t="shared" si="68"/>
        <v>0</v>
      </c>
      <c r="BI44" s="1879">
        <f t="shared" si="68"/>
        <v>0</v>
      </c>
      <c r="BJ44" s="1879">
        <f t="shared" si="68"/>
        <v>0</v>
      </c>
      <c r="BK44" s="1879">
        <f t="shared" si="68"/>
        <v>0</v>
      </c>
      <c r="BL44" s="1879">
        <f t="shared" si="68"/>
        <v>0</v>
      </c>
      <c r="BM44" s="1879">
        <f t="shared" si="68"/>
        <v>0</v>
      </c>
      <c r="BN44" s="1879">
        <f t="shared" si="68"/>
        <v>0</v>
      </c>
      <c r="BO44" s="1879">
        <f t="shared" si="68"/>
        <v>0</v>
      </c>
      <c r="BP44" s="1879">
        <f t="shared" si="68"/>
        <v>0</v>
      </c>
      <c r="BQ44" s="1879">
        <f t="shared" si="68"/>
        <v>0</v>
      </c>
      <c r="BR44" s="1879">
        <f t="shared" si="68"/>
        <v>0</v>
      </c>
      <c r="BS44" s="1879">
        <f t="shared" si="68"/>
        <v>0</v>
      </c>
      <c r="BT44" s="1879">
        <f t="shared" si="68"/>
        <v>0</v>
      </c>
      <c r="BU44" s="1879">
        <f t="shared" si="68"/>
        <v>0</v>
      </c>
      <c r="BV44" s="1879">
        <f t="shared" si="68"/>
        <v>0</v>
      </c>
      <c r="BW44" s="1879">
        <f t="shared" si="68"/>
        <v>0</v>
      </c>
      <c r="BX44" s="1879">
        <f t="shared" si="68"/>
        <v>0</v>
      </c>
      <c r="BY44" s="1879">
        <f t="shared" si="68"/>
        <v>0</v>
      </c>
      <c r="BZ44" s="1879">
        <f t="shared" si="68"/>
        <v>0</v>
      </c>
      <c r="CA44" s="1879">
        <f t="shared" si="68"/>
        <v>0</v>
      </c>
      <c r="CB44" s="1879">
        <f t="shared" si="68"/>
        <v>0</v>
      </c>
      <c r="CC44" s="1879">
        <f t="shared" si="68"/>
        <v>0</v>
      </c>
      <c r="CD44" s="1879">
        <f t="shared" si="68"/>
        <v>0</v>
      </c>
      <c r="CE44" s="1879">
        <f t="shared" si="68"/>
        <v>0</v>
      </c>
      <c r="CF44" s="1879">
        <f t="shared" si="68"/>
        <v>0</v>
      </c>
      <c r="CG44" s="1879">
        <f t="shared" si="68"/>
        <v>0</v>
      </c>
      <c r="CH44" s="1879">
        <f t="shared" si="68"/>
        <v>0</v>
      </c>
      <c r="CI44" s="1879">
        <f t="shared" si="68"/>
        <v>0</v>
      </c>
      <c r="CJ44" s="1879">
        <f t="shared" si="68"/>
        <v>0</v>
      </c>
      <c r="CK44" s="1879">
        <f t="shared" si="68"/>
        <v>0</v>
      </c>
      <c r="CL44" s="1879">
        <f t="shared" si="68"/>
        <v>0</v>
      </c>
      <c r="CM44" s="1879">
        <f t="shared" si="68"/>
        <v>0</v>
      </c>
      <c r="CN44" s="1879">
        <f t="shared" si="68"/>
        <v>0</v>
      </c>
      <c r="CO44" s="1879">
        <f t="shared" si="68"/>
        <v>0</v>
      </c>
      <c r="CP44" s="1879">
        <f t="shared" si="68"/>
        <v>0</v>
      </c>
      <c r="CQ44" s="1879">
        <f t="shared" si="68"/>
        <v>0</v>
      </c>
      <c r="CR44" s="1879">
        <f t="shared" si="68"/>
        <v>0</v>
      </c>
      <c r="CS44" s="1879">
        <f t="shared" si="68"/>
        <v>0</v>
      </c>
      <c r="CT44" s="1879">
        <f t="shared" si="68"/>
        <v>0</v>
      </c>
      <c r="CU44" s="1879">
        <f t="shared" si="68"/>
        <v>0</v>
      </c>
      <c r="CV44" s="1879">
        <f t="shared" si="68"/>
        <v>0</v>
      </c>
      <c r="CW44" s="1879">
        <f t="shared" si="68"/>
        <v>0</v>
      </c>
      <c r="CX44" s="1879">
        <f t="shared" si="68"/>
        <v>0</v>
      </c>
      <c r="CY44" s="1879">
        <f t="shared" si="68"/>
        <v>0</v>
      </c>
      <c r="CZ44" s="1879">
        <f t="shared" si="68"/>
        <v>0</v>
      </c>
      <c r="DA44" s="1879">
        <f t="shared" si="68"/>
        <v>0</v>
      </c>
      <c r="DB44" s="1879">
        <f t="shared" si="68"/>
        <v>0</v>
      </c>
      <c r="DC44" s="1879">
        <f t="shared" si="68"/>
        <v>0</v>
      </c>
      <c r="DD44" s="1879">
        <f t="shared" si="68"/>
        <v>0</v>
      </c>
      <c r="DE44" s="1879">
        <f t="shared" si="68"/>
        <v>0</v>
      </c>
      <c r="DF44" s="1879">
        <f t="shared" si="68"/>
        <v>0</v>
      </c>
      <c r="DG44" s="1879">
        <f t="shared" ref="DG44:ED44" si="69">IF($M43=0,0,SUM(DG41:DG43))</f>
        <v>0</v>
      </c>
      <c r="DH44" s="1879">
        <f t="shared" si="69"/>
        <v>0</v>
      </c>
      <c r="DI44" s="1879">
        <f t="shared" si="69"/>
        <v>0</v>
      </c>
      <c r="DJ44" s="1879">
        <f t="shared" si="69"/>
        <v>0</v>
      </c>
      <c r="DK44" s="1879">
        <f t="shared" si="69"/>
        <v>0</v>
      </c>
      <c r="DL44" s="1879">
        <f t="shared" si="69"/>
        <v>0</v>
      </c>
      <c r="DM44" s="1879">
        <f t="shared" si="69"/>
        <v>0</v>
      </c>
      <c r="DN44" s="1879">
        <f t="shared" si="69"/>
        <v>0</v>
      </c>
      <c r="DO44" s="1879">
        <f t="shared" si="69"/>
        <v>0</v>
      </c>
      <c r="DP44" s="1879">
        <f t="shared" si="69"/>
        <v>0</v>
      </c>
      <c r="DQ44" s="1879">
        <f t="shared" si="69"/>
        <v>0</v>
      </c>
      <c r="DR44" s="1879">
        <f t="shared" si="69"/>
        <v>0</v>
      </c>
      <c r="DS44" s="1879">
        <f t="shared" si="69"/>
        <v>0</v>
      </c>
      <c r="DT44" s="1879">
        <f t="shared" si="69"/>
        <v>0</v>
      </c>
      <c r="DU44" s="1879">
        <f t="shared" si="69"/>
        <v>0</v>
      </c>
      <c r="DV44" s="1879">
        <f t="shared" si="69"/>
        <v>0</v>
      </c>
      <c r="DW44" s="1879">
        <f t="shared" si="69"/>
        <v>0</v>
      </c>
      <c r="DX44" s="1879">
        <f t="shared" si="69"/>
        <v>0</v>
      </c>
      <c r="DY44" s="1879">
        <f t="shared" si="69"/>
        <v>0</v>
      </c>
      <c r="DZ44" s="1879">
        <f t="shared" si="69"/>
        <v>0</v>
      </c>
      <c r="EA44" s="1879">
        <f t="shared" si="69"/>
        <v>0</v>
      </c>
      <c r="EB44" s="1879">
        <f t="shared" si="69"/>
        <v>0</v>
      </c>
      <c r="EC44" s="1879">
        <f t="shared" si="69"/>
        <v>0</v>
      </c>
      <c r="ED44" s="1879">
        <f t="shared" si="69"/>
        <v>0</v>
      </c>
      <c r="EE44" s="47"/>
      <c r="EF44"/>
    </row>
    <row r="45" spans="1:136" s="1876" customFormat="1">
      <c r="A45" s="154"/>
      <c r="B45" s="1875" t="s">
        <v>965</v>
      </c>
      <c r="C45" s="154"/>
      <c r="D45" s="154"/>
      <c r="E45" s="154"/>
      <c r="F45" s="154"/>
      <c r="G45" s="154"/>
      <c r="H45" s="154"/>
      <c r="I45" s="154"/>
      <c r="J45" s="154"/>
      <c r="K45" s="155"/>
      <c r="L45" s="155"/>
      <c r="M45" s="155"/>
      <c r="N45" s="1435"/>
      <c r="O45" s="633">
        <f>IF(SUM(-O$44,-O$52,-O$60,-O$68,-O$76)&lt;O$5,-O44,O$5*$M42)*IF(O$5&gt;0,1,0)</f>
        <v>0</v>
      </c>
      <c r="P45" s="633">
        <f t="shared" ref="P45:CA45" si="70">IF(SUM(-P$44,-P$52,-P$60,-P$68,-P$76)&lt;P$5,-P44,P$5*$M42)*IF(P$5&gt;0,1,0)</f>
        <v>0</v>
      </c>
      <c r="Q45" s="633">
        <f t="shared" si="70"/>
        <v>0</v>
      </c>
      <c r="R45" s="633">
        <f t="shared" si="70"/>
        <v>0</v>
      </c>
      <c r="S45" s="633">
        <f t="shared" si="70"/>
        <v>0</v>
      </c>
      <c r="T45" s="633">
        <f t="shared" si="70"/>
        <v>0</v>
      </c>
      <c r="U45" s="633">
        <f t="shared" si="70"/>
        <v>0</v>
      </c>
      <c r="V45" s="633">
        <f t="shared" si="70"/>
        <v>0</v>
      </c>
      <c r="W45" s="633">
        <f t="shared" si="70"/>
        <v>0</v>
      </c>
      <c r="X45" s="633">
        <f t="shared" si="70"/>
        <v>0</v>
      </c>
      <c r="Y45" s="633">
        <f t="shared" si="70"/>
        <v>0</v>
      </c>
      <c r="Z45" s="633">
        <f t="shared" si="70"/>
        <v>0</v>
      </c>
      <c r="AA45" s="633">
        <f t="shared" si="70"/>
        <v>0</v>
      </c>
      <c r="AB45" s="633">
        <f t="shared" si="70"/>
        <v>0</v>
      </c>
      <c r="AC45" s="633">
        <f t="shared" si="70"/>
        <v>0</v>
      </c>
      <c r="AD45" s="633">
        <f t="shared" si="70"/>
        <v>0</v>
      </c>
      <c r="AE45" s="633">
        <f t="shared" si="70"/>
        <v>0</v>
      </c>
      <c r="AF45" s="633">
        <f t="shared" si="70"/>
        <v>0</v>
      </c>
      <c r="AG45" s="633">
        <f t="shared" si="70"/>
        <v>0</v>
      </c>
      <c r="AH45" s="633">
        <f t="shared" si="70"/>
        <v>0</v>
      </c>
      <c r="AI45" s="633">
        <f t="shared" si="70"/>
        <v>0</v>
      </c>
      <c r="AJ45" s="633">
        <f t="shared" si="70"/>
        <v>0</v>
      </c>
      <c r="AK45" s="633">
        <f t="shared" si="70"/>
        <v>0</v>
      </c>
      <c r="AL45" s="633">
        <f t="shared" si="70"/>
        <v>0</v>
      </c>
      <c r="AM45" s="633">
        <f t="shared" si="70"/>
        <v>0</v>
      </c>
      <c r="AN45" s="633">
        <f t="shared" si="70"/>
        <v>0</v>
      </c>
      <c r="AO45" s="633">
        <f t="shared" si="70"/>
        <v>0</v>
      </c>
      <c r="AP45" s="633">
        <f t="shared" si="70"/>
        <v>0</v>
      </c>
      <c r="AQ45" s="633">
        <f t="shared" si="70"/>
        <v>0</v>
      </c>
      <c r="AR45" s="633">
        <f t="shared" si="70"/>
        <v>0</v>
      </c>
      <c r="AS45" s="633">
        <f t="shared" si="70"/>
        <v>0</v>
      </c>
      <c r="AT45" s="633">
        <f t="shared" si="70"/>
        <v>0</v>
      </c>
      <c r="AU45" s="633">
        <f t="shared" si="70"/>
        <v>0</v>
      </c>
      <c r="AV45" s="633">
        <f t="shared" si="70"/>
        <v>0</v>
      </c>
      <c r="AW45" s="633">
        <f t="shared" si="70"/>
        <v>0</v>
      </c>
      <c r="AX45" s="633">
        <f t="shared" si="70"/>
        <v>0</v>
      </c>
      <c r="AY45" s="633">
        <f t="shared" si="70"/>
        <v>0</v>
      </c>
      <c r="AZ45" s="633">
        <f t="shared" si="70"/>
        <v>0</v>
      </c>
      <c r="BA45" s="633">
        <f t="shared" si="70"/>
        <v>0</v>
      </c>
      <c r="BB45" s="633">
        <f t="shared" si="70"/>
        <v>0</v>
      </c>
      <c r="BC45" s="633">
        <f t="shared" si="70"/>
        <v>0</v>
      </c>
      <c r="BD45" s="633">
        <f t="shared" si="70"/>
        <v>0</v>
      </c>
      <c r="BE45" s="633">
        <f t="shared" si="70"/>
        <v>0</v>
      </c>
      <c r="BF45" s="633">
        <f t="shared" si="70"/>
        <v>0</v>
      </c>
      <c r="BG45" s="633">
        <f t="shared" si="70"/>
        <v>0</v>
      </c>
      <c r="BH45" s="633">
        <f t="shared" si="70"/>
        <v>0</v>
      </c>
      <c r="BI45" s="633">
        <f t="shared" si="70"/>
        <v>0</v>
      </c>
      <c r="BJ45" s="633">
        <f t="shared" si="70"/>
        <v>0</v>
      </c>
      <c r="BK45" s="633">
        <f t="shared" si="70"/>
        <v>0</v>
      </c>
      <c r="BL45" s="633">
        <f t="shared" si="70"/>
        <v>0</v>
      </c>
      <c r="BM45" s="633">
        <f t="shared" si="70"/>
        <v>0</v>
      </c>
      <c r="BN45" s="633">
        <f t="shared" si="70"/>
        <v>0</v>
      </c>
      <c r="BO45" s="633">
        <f t="shared" si="70"/>
        <v>0</v>
      </c>
      <c r="BP45" s="633">
        <f t="shared" si="70"/>
        <v>0</v>
      </c>
      <c r="BQ45" s="633">
        <f t="shared" si="70"/>
        <v>0</v>
      </c>
      <c r="BR45" s="633">
        <f t="shared" si="70"/>
        <v>0</v>
      </c>
      <c r="BS45" s="633">
        <f t="shared" si="70"/>
        <v>0</v>
      </c>
      <c r="BT45" s="633">
        <f t="shared" si="70"/>
        <v>0</v>
      </c>
      <c r="BU45" s="633">
        <f t="shared" si="70"/>
        <v>0</v>
      </c>
      <c r="BV45" s="633">
        <f t="shared" si="70"/>
        <v>0</v>
      </c>
      <c r="BW45" s="633">
        <f t="shared" si="70"/>
        <v>0</v>
      </c>
      <c r="BX45" s="633">
        <f t="shared" si="70"/>
        <v>0</v>
      </c>
      <c r="BY45" s="633">
        <f t="shared" si="70"/>
        <v>0</v>
      </c>
      <c r="BZ45" s="633">
        <f t="shared" si="70"/>
        <v>0</v>
      </c>
      <c r="CA45" s="633">
        <f t="shared" si="70"/>
        <v>0</v>
      </c>
      <c r="CB45" s="633">
        <f t="shared" ref="CB45:CS45" si="71">IF(SUM(-CB$44,-CB$52,-CB$60,-CB$68,-CB$76)&lt;CB$5,-CB44,CB$5*$M42)*IF(CB$5&gt;0,1,0)</f>
        <v>0</v>
      </c>
      <c r="CC45" s="633">
        <f t="shared" si="71"/>
        <v>0</v>
      </c>
      <c r="CD45" s="633">
        <f t="shared" si="71"/>
        <v>0</v>
      </c>
      <c r="CE45" s="633">
        <f t="shared" si="71"/>
        <v>0</v>
      </c>
      <c r="CF45" s="633">
        <f t="shared" si="71"/>
        <v>0</v>
      </c>
      <c r="CG45" s="633">
        <f t="shared" si="71"/>
        <v>0</v>
      </c>
      <c r="CH45" s="633">
        <f t="shared" si="71"/>
        <v>0</v>
      </c>
      <c r="CI45" s="633">
        <f t="shared" si="71"/>
        <v>0</v>
      </c>
      <c r="CJ45" s="633">
        <f t="shared" si="71"/>
        <v>0</v>
      </c>
      <c r="CK45" s="633">
        <f t="shared" si="71"/>
        <v>0</v>
      </c>
      <c r="CL45" s="633">
        <f t="shared" si="71"/>
        <v>0</v>
      </c>
      <c r="CM45" s="633">
        <f t="shared" si="71"/>
        <v>0</v>
      </c>
      <c r="CN45" s="633">
        <f t="shared" si="71"/>
        <v>0</v>
      </c>
      <c r="CO45" s="633">
        <f t="shared" si="71"/>
        <v>0</v>
      </c>
      <c r="CP45" s="633">
        <f t="shared" si="71"/>
        <v>0</v>
      </c>
      <c r="CQ45" s="633">
        <f t="shared" si="71"/>
        <v>0</v>
      </c>
      <c r="CR45" s="633">
        <f t="shared" si="71"/>
        <v>0</v>
      </c>
      <c r="CS45" s="633">
        <f t="shared" si="71"/>
        <v>0</v>
      </c>
      <c r="CT45" s="633">
        <f>IF(SUM(-CT$44,-CT$52,-CT$60,-CT$68,-CT$76)&lt;CT$5,-CT44,CT$5*$M42)*IF(CT$5&gt;0,1,0)</f>
        <v>0</v>
      </c>
      <c r="CU45" s="633">
        <f t="shared" ref="CU45:ED45" si="72">IF(SUM(-CU$44,-CU$52,-CU$60,-CU$68,-CU$76)&lt;CU$5,-CU44,CU$5*$M42)*IF(CU$5&gt;0,1,0)</f>
        <v>0</v>
      </c>
      <c r="CV45" s="633">
        <f t="shared" si="72"/>
        <v>0</v>
      </c>
      <c r="CW45" s="633">
        <f t="shared" si="72"/>
        <v>0</v>
      </c>
      <c r="CX45" s="633">
        <f t="shared" si="72"/>
        <v>0</v>
      </c>
      <c r="CY45" s="633">
        <f t="shared" si="72"/>
        <v>0</v>
      </c>
      <c r="CZ45" s="633">
        <f t="shared" si="72"/>
        <v>0</v>
      </c>
      <c r="DA45" s="633">
        <f t="shared" si="72"/>
        <v>0</v>
      </c>
      <c r="DB45" s="633">
        <f t="shared" si="72"/>
        <v>0</v>
      </c>
      <c r="DC45" s="633">
        <f t="shared" si="72"/>
        <v>0</v>
      </c>
      <c r="DD45" s="633">
        <f t="shared" si="72"/>
        <v>0</v>
      </c>
      <c r="DE45" s="633">
        <f t="shared" si="72"/>
        <v>0</v>
      </c>
      <c r="DF45" s="633">
        <f t="shared" si="72"/>
        <v>0</v>
      </c>
      <c r="DG45" s="633">
        <f t="shared" si="72"/>
        <v>0</v>
      </c>
      <c r="DH45" s="633">
        <f t="shared" si="72"/>
        <v>0</v>
      </c>
      <c r="DI45" s="633">
        <f t="shared" si="72"/>
        <v>0</v>
      </c>
      <c r="DJ45" s="633">
        <f t="shared" si="72"/>
        <v>0</v>
      </c>
      <c r="DK45" s="633">
        <f t="shared" si="72"/>
        <v>0</v>
      </c>
      <c r="DL45" s="633">
        <f t="shared" si="72"/>
        <v>0</v>
      </c>
      <c r="DM45" s="633">
        <f t="shared" si="72"/>
        <v>0</v>
      </c>
      <c r="DN45" s="633">
        <f t="shared" si="72"/>
        <v>0</v>
      </c>
      <c r="DO45" s="633">
        <f t="shared" si="72"/>
        <v>0</v>
      </c>
      <c r="DP45" s="633">
        <f t="shared" si="72"/>
        <v>0</v>
      </c>
      <c r="DQ45" s="633">
        <f t="shared" si="72"/>
        <v>0</v>
      </c>
      <c r="DR45" s="633">
        <f t="shared" si="72"/>
        <v>0</v>
      </c>
      <c r="DS45" s="633">
        <f t="shared" si="72"/>
        <v>0</v>
      </c>
      <c r="DT45" s="633">
        <f t="shared" si="72"/>
        <v>0</v>
      </c>
      <c r="DU45" s="633">
        <f t="shared" si="72"/>
        <v>0</v>
      </c>
      <c r="DV45" s="633">
        <f t="shared" si="72"/>
        <v>0</v>
      </c>
      <c r="DW45" s="633">
        <f t="shared" si="72"/>
        <v>0</v>
      </c>
      <c r="DX45" s="633">
        <f t="shared" si="72"/>
        <v>0</v>
      </c>
      <c r="DY45" s="633">
        <f t="shared" si="72"/>
        <v>0</v>
      </c>
      <c r="DZ45" s="633">
        <f t="shared" si="72"/>
        <v>0</v>
      </c>
      <c r="EA45" s="633">
        <f t="shared" si="72"/>
        <v>0</v>
      </c>
      <c r="EB45" s="633">
        <f t="shared" si="72"/>
        <v>0</v>
      </c>
      <c r="EC45" s="633">
        <f t="shared" si="72"/>
        <v>0</v>
      </c>
      <c r="ED45" s="633">
        <f t="shared" si="72"/>
        <v>0</v>
      </c>
      <c r="EE45" s="47"/>
      <c r="EF45"/>
    </row>
    <row r="46" spans="1:136" s="1876" customFormat="1">
      <c r="A46"/>
      <c r="B46" s="7"/>
      <c r="C46"/>
      <c r="D46"/>
      <c r="E46"/>
      <c r="F46"/>
      <c r="G46"/>
      <c r="H46"/>
      <c r="I46"/>
      <c r="J46"/>
      <c r="K46"/>
      <c r="L46"/>
      <c r="M46" s="646"/>
      <c r="N46" s="1436"/>
      <c r="O46" s="1881"/>
      <c r="P46" s="460"/>
      <c r="Q46" s="460"/>
      <c r="R46" s="460"/>
      <c r="S46" s="460"/>
      <c r="T46" s="460"/>
      <c r="U46" s="460"/>
      <c r="V46" s="460"/>
      <c r="W46" s="460"/>
      <c r="X46" s="460"/>
      <c r="Y46" s="460"/>
      <c r="Z46" s="460"/>
      <c r="AA46" s="460"/>
      <c r="AB46" s="460"/>
      <c r="AC46" s="460"/>
      <c r="AD46" s="460"/>
      <c r="AE46" s="460"/>
      <c r="AF46" s="460"/>
      <c r="AG46" s="460"/>
      <c r="AH46" s="460"/>
      <c r="AI46" s="460"/>
      <c r="AJ46" s="460"/>
      <c r="AK46" s="460"/>
      <c r="AL46" s="460"/>
      <c r="AM46" s="460"/>
      <c r="AN46" s="460"/>
      <c r="AO46" s="460"/>
      <c r="AP46" s="460"/>
      <c r="AQ46" s="460"/>
      <c r="AR46" s="460"/>
      <c r="AS46" s="460"/>
      <c r="AT46" s="460"/>
      <c r="AU46" s="460"/>
      <c r="AV46" s="460"/>
      <c r="AW46" s="460"/>
      <c r="AX46" s="460"/>
      <c r="AY46" s="460"/>
      <c r="AZ46" s="460"/>
      <c r="BA46" s="460"/>
      <c r="BB46" s="460"/>
      <c r="BC46" s="460"/>
      <c r="BD46" s="460"/>
      <c r="BE46" s="460"/>
      <c r="BF46" s="460"/>
      <c r="BG46" s="460"/>
      <c r="BH46" s="460"/>
      <c r="BI46" s="460"/>
      <c r="BJ46" s="460"/>
      <c r="BK46" s="460"/>
      <c r="BL46" s="460"/>
      <c r="BM46" s="460"/>
      <c r="BN46" s="460"/>
      <c r="BO46" s="460"/>
      <c r="BP46" s="460"/>
      <c r="BQ46" s="460"/>
      <c r="BR46" s="460"/>
      <c r="BS46" s="460"/>
      <c r="BT46" s="460"/>
      <c r="BU46" s="460"/>
      <c r="BV46" s="460"/>
      <c r="BW46" s="460"/>
      <c r="BX46" s="460"/>
      <c r="BY46" s="460"/>
      <c r="BZ46" s="460"/>
      <c r="CA46" s="460"/>
      <c r="CB46" s="460"/>
      <c r="CC46" s="460"/>
      <c r="CD46" s="460"/>
      <c r="CE46" s="460"/>
      <c r="CF46" s="460"/>
      <c r="CG46" s="460"/>
      <c r="CH46" s="460"/>
      <c r="CI46" s="460"/>
      <c r="CJ46" s="460"/>
      <c r="CK46" s="460"/>
      <c r="CL46" s="460"/>
      <c r="CM46" s="460"/>
      <c r="CN46" s="460"/>
      <c r="CO46" s="460"/>
      <c r="CP46" s="460"/>
      <c r="CQ46" s="460"/>
      <c r="CR46" s="460"/>
      <c r="CS46" s="460"/>
      <c r="CT46" s="460"/>
      <c r="CU46" s="460"/>
      <c r="CV46" s="460"/>
      <c r="CW46" s="460"/>
      <c r="CX46" s="460"/>
      <c r="CY46" s="460"/>
      <c r="CZ46" s="460"/>
      <c r="DA46" s="460"/>
      <c r="DB46" s="460"/>
      <c r="DC46" s="460"/>
      <c r="DD46" s="460"/>
      <c r="DE46" s="460"/>
      <c r="DF46" s="460"/>
      <c r="DG46" s="460"/>
      <c r="DH46" s="460"/>
      <c r="DI46" s="460"/>
      <c r="DJ46" s="460"/>
      <c r="DK46" s="460"/>
      <c r="DL46" s="460"/>
      <c r="DM46" s="460"/>
      <c r="DN46" s="460"/>
      <c r="DO46" s="460"/>
      <c r="DP46" s="460"/>
      <c r="DQ46" s="460"/>
      <c r="DR46" s="460"/>
      <c r="DS46" s="460"/>
      <c r="DT46" s="460"/>
      <c r="DU46" s="460"/>
      <c r="DV46" s="460"/>
      <c r="DW46" s="460"/>
      <c r="DX46" s="460"/>
      <c r="DY46" s="460"/>
      <c r="DZ46" s="460"/>
      <c r="EA46" s="460"/>
      <c r="EB46" s="460"/>
      <c r="EC46" s="460"/>
      <c r="ED46" s="460"/>
      <c r="EE46" s="47"/>
      <c r="EF46"/>
    </row>
    <row r="47" spans="1:136" s="1876" customFormat="1">
      <c r="A47" s="1" t="str">
        <f>B16</f>
        <v>LP Investor</v>
      </c>
      <c r="B47" s="7"/>
      <c r="C47"/>
      <c r="D47"/>
      <c r="E47"/>
      <c r="F47"/>
      <c r="G47"/>
      <c r="H47"/>
      <c r="I47"/>
      <c r="J47"/>
      <c r="K47"/>
      <c r="L47"/>
      <c r="M47" s="646"/>
      <c r="N47" s="1433"/>
      <c r="O47" s="466"/>
      <c r="P47" s="466"/>
      <c r="Q47" s="466"/>
      <c r="R47" s="466"/>
      <c r="S47" s="466"/>
      <c r="T47" s="466"/>
      <c r="U47" s="466"/>
      <c r="V47" s="466"/>
      <c r="W47" s="466"/>
      <c r="X47" s="466"/>
      <c r="Y47" s="466"/>
      <c r="Z47" s="466"/>
      <c r="AA47" s="466"/>
      <c r="AB47" s="466"/>
      <c r="AC47" s="466"/>
      <c r="AD47" s="466"/>
      <c r="AE47" s="466"/>
      <c r="AF47" s="466"/>
      <c r="AG47" s="466"/>
      <c r="AH47" s="466"/>
      <c r="AI47" s="466"/>
      <c r="AJ47" s="466"/>
      <c r="AK47" s="466"/>
      <c r="AL47" s="466"/>
      <c r="AM47" s="466"/>
      <c r="AN47" s="466"/>
      <c r="AO47" s="466"/>
      <c r="AP47" s="466"/>
      <c r="AQ47" s="466"/>
      <c r="AR47" s="466"/>
      <c r="AS47" s="466"/>
      <c r="AT47" s="466"/>
      <c r="AU47" s="466"/>
      <c r="AV47" s="466"/>
      <c r="AW47" s="466"/>
      <c r="AX47" s="466"/>
      <c r="AY47" s="466"/>
      <c r="AZ47" s="466"/>
      <c r="BA47" s="466"/>
      <c r="BB47" s="466"/>
      <c r="BC47" s="466"/>
      <c r="BD47" s="466"/>
      <c r="BE47" s="466"/>
      <c r="BF47" s="466"/>
      <c r="BG47" s="466"/>
      <c r="BH47" s="466"/>
      <c r="BI47" s="466"/>
      <c r="BJ47" s="466"/>
      <c r="BK47" s="466"/>
      <c r="BL47" s="466"/>
      <c r="BM47" s="466"/>
      <c r="BN47" s="466"/>
      <c r="BO47" s="466"/>
      <c r="BP47" s="466"/>
      <c r="BQ47" s="466"/>
      <c r="BR47" s="466"/>
      <c r="BS47" s="466"/>
      <c r="BT47" s="466"/>
      <c r="BU47" s="466"/>
      <c r="BV47" s="466"/>
      <c r="BW47" s="466"/>
      <c r="BX47" s="466"/>
      <c r="BY47" s="466"/>
      <c r="BZ47" s="466"/>
      <c r="CA47" s="466"/>
      <c r="CB47" s="466"/>
      <c r="CC47" s="466"/>
      <c r="CD47" s="466"/>
      <c r="CE47" s="466"/>
      <c r="CF47" s="466"/>
      <c r="CG47" s="466"/>
      <c r="CH47" s="466"/>
      <c r="CI47" s="466"/>
      <c r="CJ47" s="466"/>
      <c r="CK47" s="466"/>
      <c r="CL47" s="466"/>
      <c r="CM47" s="466"/>
      <c r="CN47" s="466"/>
      <c r="CO47" s="466"/>
      <c r="CP47" s="466"/>
      <c r="CQ47" s="466"/>
      <c r="CR47" s="466"/>
      <c r="CS47" s="466"/>
      <c r="CT47" s="466"/>
      <c r="CU47" s="466"/>
      <c r="CV47" s="466"/>
      <c r="CW47" s="466"/>
      <c r="CX47" s="466"/>
      <c r="CY47" s="466"/>
      <c r="CZ47" s="466"/>
      <c r="DA47" s="466"/>
      <c r="DB47" s="466"/>
      <c r="DC47" s="466"/>
      <c r="DD47" s="466"/>
      <c r="DE47" s="466"/>
      <c r="DF47" s="466"/>
      <c r="DG47" s="466"/>
      <c r="DH47" s="466"/>
      <c r="DI47" s="466"/>
      <c r="DJ47" s="466"/>
      <c r="DK47" s="466"/>
      <c r="DL47" s="466"/>
      <c r="DM47" s="466"/>
      <c r="DN47" s="466"/>
      <c r="DO47" s="466"/>
      <c r="DP47" s="466"/>
      <c r="DQ47" s="466"/>
      <c r="DR47" s="466"/>
      <c r="DS47" s="466"/>
      <c r="DT47" s="466"/>
      <c r="DU47" s="466"/>
      <c r="DV47" s="466"/>
      <c r="DW47" s="466"/>
      <c r="DX47" s="466"/>
      <c r="DY47" s="466"/>
      <c r="DZ47" s="466"/>
      <c r="EA47" s="466"/>
      <c r="EB47" s="466"/>
      <c r="EC47" s="466"/>
      <c r="ED47" s="466"/>
      <c r="EE47" s="47"/>
      <c r="EF47"/>
    </row>
    <row r="48" spans="1:136" s="42" customFormat="1">
      <c r="A48"/>
      <c r="B48" s="7" t="s">
        <v>438</v>
      </c>
      <c r="C48"/>
      <c r="D48"/>
      <c r="E48"/>
      <c r="F48"/>
      <c r="G48"/>
      <c r="H48"/>
      <c r="I48"/>
      <c r="J48"/>
      <c r="K48"/>
      <c r="L48"/>
      <c r="M48" s="646"/>
      <c r="N48" s="1434"/>
      <c r="O48" s="466">
        <f>F16</f>
        <v>-31743900</v>
      </c>
      <c r="P48" s="1902">
        <f>IF($B$30="Preferred Return Compounding",O48+O50+O51,P90)*IF(P$1&gt;'Project Summary'!$G$7,0,1)</f>
        <v>-31743900</v>
      </c>
      <c r="Q48" s="1902">
        <f>IF($B$30="Preferred Return Compounding",P48+P50+P51,Q90)*IF(Q$1&gt;'Project Summary'!$G$7,0,1)</f>
        <v>-31743900</v>
      </c>
      <c r="R48" s="1902">
        <f>IF($B$30="Preferred Return Compounding",Q48+Q50+Q51,R90)*IF(R$1&gt;'Project Summary'!$G$7,0,1)</f>
        <v>-31743900</v>
      </c>
      <c r="S48" s="1902">
        <f>IF($B$30="Preferred Return Compounding",R48+R50+R51,S90)*IF(S$1&gt;'Project Summary'!$G$7,0,1)</f>
        <v>-31743900</v>
      </c>
      <c r="T48" s="1902">
        <f>IF($B$30="Preferred Return Compounding",S48+S50+S51,T90)*IF(T$1&gt;'Project Summary'!$G$7,0,1)</f>
        <v>-31743900</v>
      </c>
      <c r="U48" s="1902">
        <f>IF($B$30="Preferred Return Compounding",T48+T50+T51,U90)*IF(U$1&gt;'Project Summary'!$G$7,0,1)</f>
        <v>-31743900</v>
      </c>
      <c r="V48" s="1902">
        <f>IF($B$30="Preferred Return Compounding",U48+U50+U51,V90)*IF(V$1&gt;'Project Summary'!$G$7,0,1)</f>
        <v>-31743900</v>
      </c>
      <c r="W48" s="1902">
        <f>IF($B$30="Preferred Return Compounding",V48+V50+V51,W90)*IF(W$1&gt;'Project Summary'!$G$7,0,1)</f>
        <v>-31743900</v>
      </c>
      <c r="X48" s="1902">
        <f>IF($B$30="Preferred Return Compounding",W48+W50+W51,X90)*IF(X$1&gt;'Project Summary'!$G$7,0,1)</f>
        <v>-31743900</v>
      </c>
      <c r="Y48" s="1902">
        <f>IF($B$30="Preferred Return Compounding",X48+X50+X51,Y90)*IF(Y$1&gt;'Project Summary'!$G$7,0,1)</f>
        <v>-31743900</v>
      </c>
      <c r="Z48" s="1902">
        <f>IF($B$30="Preferred Return Compounding",Y48+Y50+Y51,Z90)*IF(Z$1&gt;'Project Summary'!$G$7,0,1)</f>
        <v>-31743900</v>
      </c>
      <c r="AA48" s="1902">
        <f>IF($B$30="Preferred Return Compounding",Z48+Z50+Z51,AA90)*IF(AA$1&gt;'Project Summary'!$G$7,0,1)</f>
        <v>-31743900</v>
      </c>
      <c r="AB48" s="1902">
        <f>IF($B$30="Preferred Return Compounding",AA48+AA50+AA51,AB90)*IF(AB$1&gt;'Project Summary'!$G$7,0,1)</f>
        <v>-31743900</v>
      </c>
      <c r="AC48" s="1902">
        <f>IF($B$30="Preferred Return Compounding",AB48+AB50+AB51,AC90)*IF(AC$1&gt;'Project Summary'!$G$7,0,1)</f>
        <v>-31743900</v>
      </c>
      <c r="AD48" s="1902">
        <f>IF($B$30="Preferred Return Compounding",AC48+AC50+AC51,AD90)*IF(AD$1&gt;'Project Summary'!$G$7,0,1)</f>
        <v>-31743900</v>
      </c>
      <c r="AE48" s="1902">
        <f>IF($B$30="Preferred Return Compounding",AD48+AD50+AD51,AE90)*IF(AE$1&gt;'Project Summary'!$G$7,0,1)</f>
        <v>-31743900</v>
      </c>
      <c r="AF48" s="1902">
        <f>IF($B$30="Preferred Return Compounding",AE48+AE50+AE51,AF90)*IF(AF$1&gt;'Project Summary'!$G$7,0,1)</f>
        <v>-31743900</v>
      </c>
      <c r="AG48" s="1902">
        <f>IF($B$30="Preferred Return Compounding",AF48+AF50+AF51,AG90)*IF(AG$1&gt;'Project Summary'!$G$7,0,1)</f>
        <v>-31743900</v>
      </c>
      <c r="AH48" s="1902">
        <f>IF($B$30="Preferred Return Compounding",AG48+AG50+AG51,AH90)*IF(AH$1&gt;'Project Summary'!$G$7,0,1)</f>
        <v>-31743900</v>
      </c>
      <c r="AI48" s="1902">
        <f>IF($B$30="Preferred Return Compounding",AH48+AH50+AH51,AI90)*IF(AI$1&gt;'Project Summary'!$G$7,0,1)</f>
        <v>-31743900</v>
      </c>
      <c r="AJ48" s="1902">
        <f>IF($B$30="Preferred Return Compounding",AI48+AI50+AI51,AJ90)*IF(AJ$1&gt;'Project Summary'!$G$7,0,1)</f>
        <v>-31743900</v>
      </c>
      <c r="AK48" s="1902">
        <f>IF($B$30="Preferred Return Compounding",AJ48+AJ50+AJ51,AK90)*IF(AK$1&gt;'Project Summary'!$G$7,0,1)</f>
        <v>-31743900</v>
      </c>
      <c r="AL48" s="1902">
        <f>IF($B$30="Preferred Return Compounding",AK48+AK50+AK51,AL90)*IF(AL$1&gt;'Project Summary'!$G$7,0,1)</f>
        <v>-31743900</v>
      </c>
      <c r="AM48" s="1902">
        <f>IF($B$30="Preferred Return Compounding",AL48+AL50+AL51,AM90)*IF(AM$1&gt;'Project Summary'!$G$7,0,1)</f>
        <v>-31743900</v>
      </c>
      <c r="AN48" s="1902">
        <f>IF($B$30="Preferred Return Compounding",AM48+AM50+AM51,AN90)*IF(AN$1&gt;'Project Summary'!$G$7,0,1)</f>
        <v>-31743900</v>
      </c>
      <c r="AO48" s="1902">
        <f>IF($B$30="Preferred Return Compounding",AN48+AN50+AN51,AO90)*IF(AO$1&gt;'Project Summary'!$G$7,0,1)</f>
        <v>-31743900</v>
      </c>
      <c r="AP48" s="1902">
        <f>IF($B$30="Preferred Return Compounding",AO48+AO50+AO51,AP90)*IF(AP$1&gt;'Project Summary'!$G$7,0,1)</f>
        <v>-31743900</v>
      </c>
      <c r="AQ48" s="1902">
        <f>IF($B$30="Preferred Return Compounding",AP48+AP50+AP51,AQ90)*IF(AQ$1&gt;'Project Summary'!$G$7,0,1)</f>
        <v>-31743900</v>
      </c>
      <c r="AR48" s="1902">
        <f>IF($B$30="Preferred Return Compounding",AQ48+AQ50+AQ51,AR90)*IF(AR$1&gt;'Project Summary'!$G$7,0,1)</f>
        <v>-31743900</v>
      </c>
      <c r="AS48" s="1902">
        <f>IF($B$30="Preferred Return Compounding",AR48+AR50+AR51,AS90)*IF(AS$1&gt;'Project Summary'!$G$7,0,1)</f>
        <v>-31743900</v>
      </c>
      <c r="AT48" s="1902">
        <f>IF($B$30="Preferred Return Compounding",AS48+AS50+AS51,AT90)*IF(AT$1&gt;'Project Summary'!$G$7,0,1)</f>
        <v>-31743900</v>
      </c>
      <c r="AU48" s="1902">
        <f>IF($B$30="Preferred Return Compounding",AT48+AT50+AT51,AU90)*IF(AU$1&gt;'Project Summary'!$G$7,0,1)</f>
        <v>-31743900</v>
      </c>
      <c r="AV48" s="1902">
        <f>IF($B$30="Preferred Return Compounding",AU48+AU50+AU51,AV90)*IF(AV$1&gt;'Project Summary'!$G$7,0,1)</f>
        <v>-31743900</v>
      </c>
      <c r="AW48" s="1902">
        <f>IF($B$30="Preferred Return Compounding",AV48+AV50+AV51,AW90)*IF(AW$1&gt;'Project Summary'!$G$7,0,1)</f>
        <v>-31743900</v>
      </c>
      <c r="AX48" s="1902">
        <f>IF($B$30="Preferred Return Compounding",AW48+AW50+AW51,AX90)*IF(AX$1&gt;'Project Summary'!$G$7,0,1)</f>
        <v>-31743900</v>
      </c>
      <c r="AY48" s="1902">
        <f>IF($B$30="Preferred Return Compounding",AX48+AX50+AX51,AY90)*IF(AY$1&gt;'Project Summary'!$G$7,0,1)</f>
        <v>-31743900</v>
      </c>
      <c r="AZ48" s="1902">
        <f>IF($B$30="Preferred Return Compounding",AY48+AY50+AY51,AZ90)*IF(AZ$1&gt;'Project Summary'!$G$7,0,1)</f>
        <v>-31743900</v>
      </c>
      <c r="BA48" s="1902">
        <f>IF($B$30="Preferred Return Compounding",AZ48+AZ50+AZ51,BA90)*IF(BA$1&gt;'Project Summary'!$G$7,0,1)</f>
        <v>-31743900</v>
      </c>
      <c r="BB48" s="1902">
        <f>IF($B$30="Preferred Return Compounding",BA48+BA50+BA51,BB90)*IF(BB$1&gt;'Project Summary'!$G$7,0,1)</f>
        <v>-31743900</v>
      </c>
      <c r="BC48" s="1902">
        <f>IF($B$30="Preferred Return Compounding",BB48+BB50+BB51,BC90)*IF(BC$1&gt;'Project Summary'!$G$7,0,1)</f>
        <v>-31743900</v>
      </c>
      <c r="BD48" s="1902">
        <f>IF($B$30="Preferred Return Compounding",BC48+BC50+BC51,BD90)*IF(BD$1&gt;'Project Summary'!$G$7,0,1)</f>
        <v>-31743900</v>
      </c>
      <c r="BE48" s="1902">
        <f>IF($B$30="Preferred Return Compounding",BD48+BD50+BD51,BE90)*IF(BE$1&gt;'Project Summary'!$G$7,0,1)</f>
        <v>-31743900</v>
      </c>
      <c r="BF48" s="1902">
        <f>IF($B$30="Preferred Return Compounding",BE48+BE50+BE51,BF90)*IF(BF$1&gt;'Project Summary'!$G$7,0,1)</f>
        <v>-31743900</v>
      </c>
      <c r="BG48" s="1902">
        <f>IF($B$30="Preferred Return Compounding",BF48+BF50+BF51,BG90)*IF(BG$1&gt;'Project Summary'!$G$7,0,1)</f>
        <v>-31743900</v>
      </c>
      <c r="BH48" s="1902">
        <f>IF($B$30="Preferred Return Compounding",BG48+BG50+BG51,BH90)*IF(BH$1&gt;'Project Summary'!$G$7,0,1)</f>
        <v>-31743900</v>
      </c>
      <c r="BI48" s="1902">
        <f>IF($B$30="Preferred Return Compounding",BH48+BH50+BH51,BI90)*IF(BI$1&gt;'Project Summary'!$G$7,0,1)</f>
        <v>-31743900</v>
      </c>
      <c r="BJ48" s="1902">
        <f>IF($B$30="Preferred Return Compounding",BI48+BI50+BI51,BJ90)*IF(BJ$1&gt;'Project Summary'!$G$7,0,1)</f>
        <v>-31743900</v>
      </c>
      <c r="BK48" s="1902">
        <f>IF($B$30="Preferred Return Compounding",BJ48+BJ50+BJ51,BK90)*IF(BK$1&gt;'Project Summary'!$G$7,0,1)</f>
        <v>-31743900</v>
      </c>
      <c r="BL48" s="1902">
        <f>IF($B$30="Preferred Return Compounding",BK48+BK50+BK51,BL90)*IF(BL$1&gt;'Project Summary'!$G$7,0,1)</f>
        <v>-31743900</v>
      </c>
      <c r="BM48" s="1902">
        <f>IF($B$30="Preferred Return Compounding",BL48+BL50+BL51,BM90)*IF(BM$1&gt;'Project Summary'!$G$7,0,1)</f>
        <v>-31743900</v>
      </c>
      <c r="BN48" s="1902">
        <f>IF($B$30="Preferred Return Compounding",BM48+BM50+BM51,BN90)*IF(BN$1&gt;'Project Summary'!$G$7,0,1)</f>
        <v>-31743900</v>
      </c>
      <c r="BO48" s="1902">
        <f>IF($B$30="Preferred Return Compounding",BN48+BN50+BN51,BO90)*IF(BO$1&gt;'Project Summary'!$G$7,0,1)</f>
        <v>-31743900</v>
      </c>
      <c r="BP48" s="1902">
        <f>IF($B$30="Preferred Return Compounding",BO48+BO50+BO51,BP90)*IF(BP$1&gt;'Project Summary'!$G$7,0,1)</f>
        <v>-31743900</v>
      </c>
      <c r="BQ48" s="1902">
        <f>IF($B$30="Preferred Return Compounding",BP48+BP50+BP51,BQ90)*IF(BQ$1&gt;'Project Summary'!$G$7,0,1)</f>
        <v>-31743900</v>
      </c>
      <c r="BR48" s="1902">
        <f>IF($B$30="Preferred Return Compounding",BQ48+BQ50+BQ51,BR90)*IF(BR$1&gt;'Project Summary'!$G$7,0,1)</f>
        <v>-31743900</v>
      </c>
      <c r="BS48" s="1902">
        <f>IF($B$30="Preferred Return Compounding",BR48+BR50+BR51,BS90)*IF(BS$1&gt;'Project Summary'!$G$7,0,1)</f>
        <v>-31743900</v>
      </c>
      <c r="BT48" s="1902">
        <f>IF($B$30="Preferred Return Compounding",BS48+BS50+BS51,BT90)*IF(BT$1&gt;'Project Summary'!$G$7,0,1)</f>
        <v>-31743900</v>
      </c>
      <c r="BU48" s="1902">
        <f>IF($B$30="Preferred Return Compounding",BT48+BT50+BT51,BU90)*IF(BU$1&gt;'Project Summary'!$G$7,0,1)</f>
        <v>-31743900</v>
      </c>
      <c r="BV48" s="1902">
        <f>IF($B$30="Preferred Return Compounding",BU48+BU50+BU51,BV90)*IF(BV$1&gt;'Project Summary'!$G$7,0,1)</f>
        <v>-31743900</v>
      </c>
      <c r="BW48" s="1902">
        <f>IF($B$30="Preferred Return Compounding",BV48+BV50+BV51,BW90)*IF(BW$1&gt;'Project Summary'!$G$7,0,1)</f>
        <v>-31743900</v>
      </c>
      <c r="BX48" s="1902">
        <f>IF($B$30="Preferred Return Compounding",BW48+BW50+BW51,BX90)*IF(BX$1&gt;'Project Summary'!$G$7,0,1)</f>
        <v>-31743900</v>
      </c>
      <c r="BY48" s="1902">
        <f>IF($B$30="Preferred Return Compounding",BX48+BX50+BX51,BY90)*IF(BY$1&gt;'Project Summary'!$G$7,0,1)</f>
        <v>-31743900</v>
      </c>
      <c r="BZ48" s="1902">
        <f>IF($B$30="Preferred Return Compounding",BY48+BY50+BY51,BZ90)*IF(BZ$1&gt;'Project Summary'!$G$7,0,1)</f>
        <v>-31743900</v>
      </c>
      <c r="CA48" s="1902">
        <f>IF($B$30="Preferred Return Compounding",BZ48+BZ50+BZ51,CA90)*IF(CA$1&gt;'Project Summary'!$G$7,0,1)</f>
        <v>-31743900</v>
      </c>
      <c r="CB48" s="1902">
        <f>IF($B$30="Preferred Return Compounding",CA48+CA50+CA51,CB90)*IF(CB$1&gt;'Project Summary'!$G$7,0,1)</f>
        <v>-31743900</v>
      </c>
      <c r="CC48" s="1902">
        <f>IF($B$30="Preferred Return Compounding",CB48+CB50+CB51,CC90)*IF(CC$1&gt;'Project Summary'!$G$7,0,1)</f>
        <v>-31743900</v>
      </c>
      <c r="CD48" s="1902">
        <f>IF($B$30="Preferred Return Compounding",CC48+CC50+CC51,CD90)*IF(CD$1&gt;'Project Summary'!$G$7,0,1)</f>
        <v>-31743900</v>
      </c>
      <c r="CE48" s="1902">
        <f>IF($B$30="Preferred Return Compounding",CD48+CD50+CD51,CE90)*IF(CE$1&gt;'Project Summary'!$G$7,0,1)</f>
        <v>-31743900</v>
      </c>
      <c r="CF48" s="1902">
        <f>IF($B$30="Preferred Return Compounding",CE48+CE50+CE51,CF90)*IF(CF$1&gt;'Project Summary'!$G$7,0,1)</f>
        <v>-31743900</v>
      </c>
      <c r="CG48" s="1902">
        <f>IF($B$30="Preferred Return Compounding",CF48+CF50+CF51,CG90)*IF(CG$1&gt;'Project Summary'!$G$7,0,1)</f>
        <v>-31743900</v>
      </c>
      <c r="CH48" s="1902">
        <f>IF($B$30="Preferred Return Compounding",CG48+CG50+CG51,CH90)*IF(CH$1&gt;'Project Summary'!$G$7,0,1)</f>
        <v>-31743900</v>
      </c>
      <c r="CI48" s="1902">
        <f>IF($B$30="Preferred Return Compounding",CH48+CH50+CH51,CI90)*IF(CI$1&gt;'Project Summary'!$G$7,0,1)</f>
        <v>-31743900</v>
      </c>
      <c r="CJ48" s="1902">
        <f>IF($B$30="Preferred Return Compounding",CI48+CI50+CI51,CJ90)*IF(CJ$1&gt;'Project Summary'!$G$7,0,1)</f>
        <v>-31743900</v>
      </c>
      <c r="CK48" s="1902">
        <f>IF($B$30="Preferred Return Compounding",CJ48+CJ50+CJ51,CK90)*IF(CK$1&gt;'Project Summary'!$G$7,0,1)</f>
        <v>-31743900</v>
      </c>
      <c r="CL48" s="1902">
        <f>IF($B$30="Preferred Return Compounding",CK48+CK50+CK51,CL90)*IF(CL$1&gt;'Project Summary'!$G$7,0,1)</f>
        <v>-31743900</v>
      </c>
      <c r="CM48" s="1902">
        <f>IF($B$30="Preferred Return Compounding",CL48+CL50+CL51,CM90)*IF(CM$1&gt;'Project Summary'!$G$7,0,1)</f>
        <v>-31743900</v>
      </c>
      <c r="CN48" s="1902">
        <f>IF($B$30="Preferred Return Compounding",CM48+CM50+CM51,CN90)*IF(CN$1&gt;'Project Summary'!$G$7,0,1)</f>
        <v>-31743900</v>
      </c>
      <c r="CO48" s="1902">
        <f>IF($B$30="Preferred Return Compounding",CN48+CN50+CN51,CO90)*IF(CO$1&gt;'Project Summary'!$G$7,0,1)</f>
        <v>-31743900</v>
      </c>
      <c r="CP48" s="1902">
        <f>IF($B$30="Preferred Return Compounding",CO48+CO50+CO51,CP90)*IF(CP$1&gt;'Project Summary'!$G$7,0,1)</f>
        <v>-31743900</v>
      </c>
      <c r="CQ48" s="1902">
        <f>IF($B$30="Preferred Return Compounding",CP48+CP50+CP51,CQ90)*IF(CQ$1&gt;'Project Summary'!$G$7,0,1)</f>
        <v>-31743900</v>
      </c>
      <c r="CR48" s="1902">
        <f>IF($B$30="Preferred Return Compounding",CQ48+CQ50+CQ51,CR90)*IF(CR$1&gt;'Project Summary'!$G$7,0,1)</f>
        <v>-31743900</v>
      </c>
      <c r="CS48" s="1902">
        <f>IF($B$30="Preferred Return Compounding",CR48+CR50+CR51,CS90)*IF(CS$1&gt;'Project Summary'!$G$7,0,1)</f>
        <v>-31743900</v>
      </c>
      <c r="CT48" s="1902">
        <f>IF($B$30="Preferred Return Compounding",CS48+CS50+CS51,CT90)*IF(CT$1&gt;'Project Summary'!$G$7,0,1)</f>
        <v>-31743900</v>
      </c>
      <c r="CU48" s="1902">
        <f>IF($B$30="Preferred Return Compounding",CT48+CT50+CT51,CU90)*IF(CU$1&gt;'Project Summary'!$G$7,0,1)</f>
        <v>0</v>
      </c>
      <c r="CV48" s="1902">
        <f>IF($B$30="Preferred Return Compounding",CU48+CU50+CU51,CV90)*IF(CV$1&gt;'Project Summary'!$G$7,0,1)</f>
        <v>0</v>
      </c>
      <c r="CW48" s="1902">
        <f>IF($B$30="Preferred Return Compounding",CV48+CV50+CV51,CW90)*IF(CW$1&gt;'Project Summary'!$G$7,0,1)</f>
        <v>0</v>
      </c>
      <c r="CX48" s="1902">
        <f>IF($B$30="Preferred Return Compounding",CW48+CW50+CW51,CX90)*IF(CX$1&gt;'Project Summary'!$G$7,0,1)</f>
        <v>0</v>
      </c>
      <c r="CY48" s="1902">
        <f>IF($B$30="Preferred Return Compounding",CX48+CX50+CX51,CY90)*IF(CY$1&gt;'Project Summary'!$G$7,0,1)</f>
        <v>0</v>
      </c>
      <c r="CZ48" s="1902">
        <f>IF($B$30="Preferred Return Compounding",CY48+CY50+CY51,CZ90)*IF(CZ$1&gt;'Project Summary'!$G$7,0,1)</f>
        <v>0</v>
      </c>
      <c r="DA48" s="1902">
        <f>IF($B$30="Preferred Return Compounding",CZ48+CZ50+CZ51,DA90)*IF(DA$1&gt;'Project Summary'!$G$7,0,1)</f>
        <v>0</v>
      </c>
      <c r="DB48" s="1902">
        <f>IF($B$30="Preferred Return Compounding",DA48+DA50+DA51,DB90)*IF(DB$1&gt;'Project Summary'!$G$7,0,1)</f>
        <v>0</v>
      </c>
      <c r="DC48" s="1902">
        <f>IF($B$30="Preferred Return Compounding",DB48+DB50+DB51,DC90)*IF(DC$1&gt;'Project Summary'!$G$7,0,1)</f>
        <v>0</v>
      </c>
      <c r="DD48" s="1902">
        <f>IF($B$30="Preferred Return Compounding",DC48+DC50+DC51,DD90)*IF(DD$1&gt;'Project Summary'!$G$7,0,1)</f>
        <v>0</v>
      </c>
      <c r="DE48" s="1902">
        <f>IF($B$30="Preferred Return Compounding",DD48+DD50+DD51,DE90)*IF(DE$1&gt;'Project Summary'!$G$7,0,1)</f>
        <v>0</v>
      </c>
      <c r="DF48" s="1902">
        <f>IF($B$30="Preferred Return Compounding",DE48+DE50+DE51,DF90)*IF(DF$1&gt;'Project Summary'!$G$7,0,1)</f>
        <v>0</v>
      </c>
      <c r="DG48" s="1902">
        <f>IF($B$30="Preferred Return Compounding",DF48+DF50+DF51,DG90)*IF(DG$1&gt;'Project Summary'!$G$7,0,1)</f>
        <v>0</v>
      </c>
      <c r="DH48" s="1902">
        <f>IF($B$30="Preferred Return Compounding",DG48+DG50+DG51,DH90)*IF(DH$1&gt;'Project Summary'!$G$7,0,1)</f>
        <v>0</v>
      </c>
      <c r="DI48" s="1902">
        <f>IF($B$30="Preferred Return Compounding",DH48+DH50+DH51,DI90)*IF(DI$1&gt;'Project Summary'!$G$7,0,1)</f>
        <v>0</v>
      </c>
      <c r="DJ48" s="1902">
        <f>IF($B$30="Preferred Return Compounding",DI48+DI50+DI51,DJ90)*IF(DJ$1&gt;'Project Summary'!$G$7,0,1)</f>
        <v>0</v>
      </c>
      <c r="DK48" s="1902">
        <f>IF($B$30="Preferred Return Compounding",DJ48+DJ50+DJ51,DK90)*IF(DK$1&gt;'Project Summary'!$G$7,0,1)</f>
        <v>0</v>
      </c>
      <c r="DL48" s="1902">
        <f>IF($B$30="Preferred Return Compounding",DK48+DK50+DK51,DL90)*IF(DL$1&gt;'Project Summary'!$G$7,0,1)</f>
        <v>0</v>
      </c>
      <c r="DM48" s="1902">
        <f>IF($B$30="Preferred Return Compounding",DL48+DL50+DL51,DM90)*IF(DM$1&gt;'Project Summary'!$G$7,0,1)</f>
        <v>0</v>
      </c>
      <c r="DN48" s="1902">
        <f>IF($B$30="Preferred Return Compounding",DM48+DM50+DM51,DN90)*IF(DN$1&gt;'Project Summary'!$G$7,0,1)</f>
        <v>0</v>
      </c>
      <c r="DO48" s="1902">
        <f>IF($B$30="Preferred Return Compounding",DN48+DN50+DN51,DO90)*IF(DO$1&gt;'Project Summary'!$G$7,0,1)</f>
        <v>0</v>
      </c>
      <c r="DP48" s="1902">
        <f>IF($B$30="Preferred Return Compounding",DO48+DO50+DO51,DP90)*IF(DP$1&gt;'Project Summary'!$G$7,0,1)</f>
        <v>0</v>
      </c>
      <c r="DQ48" s="1902">
        <f>IF($B$30="Preferred Return Compounding",DP48+DP50+DP51,DQ90)*IF(DQ$1&gt;'Project Summary'!$G$7,0,1)</f>
        <v>0</v>
      </c>
      <c r="DR48" s="1902">
        <f>IF($B$30="Preferred Return Compounding",DQ48+DQ50+DQ51,DR90)*IF(DR$1&gt;'Project Summary'!$G$7,0,1)</f>
        <v>0</v>
      </c>
      <c r="DS48" s="1902">
        <f>IF($B$30="Preferred Return Compounding",DR48+DR50+DR51,DS90)*IF(DS$1&gt;'Project Summary'!$G$7,0,1)</f>
        <v>0</v>
      </c>
      <c r="DT48" s="1902">
        <f>IF($B$30="Preferred Return Compounding",DS48+DS50+DS51,DT90)*IF(DT$1&gt;'Project Summary'!$G$7,0,1)</f>
        <v>0</v>
      </c>
      <c r="DU48" s="1902">
        <f>IF($B$30="Preferred Return Compounding",DT48+DT50+DT51,DU90)*IF(DU$1&gt;'Project Summary'!$G$7,0,1)</f>
        <v>0</v>
      </c>
      <c r="DV48" s="1902">
        <f>IF($B$30="Preferred Return Compounding",DU48+DU50+DU51,DV90)*IF(DV$1&gt;'Project Summary'!$G$7,0,1)</f>
        <v>0</v>
      </c>
      <c r="DW48" s="1902">
        <f>IF($B$30="Preferred Return Compounding",DV48+DV50+DV51,DW90)*IF(DW$1&gt;'Project Summary'!$G$7,0,1)</f>
        <v>0</v>
      </c>
      <c r="DX48" s="1902">
        <f>IF($B$30="Preferred Return Compounding",DW48+DW50+DW51,DX90)*IF(DX$1&gt;'Project Summary'!$G$7,0,1)</f>
        <v>0</v>
      </c>
      <c r="DY48" s="1902">
        <f>IF($B$30="Preferred Return Compounding",DX48+DX50+DX51,DY90)*IF(DY$1&gt;'Project Summary'!$G$7,0,1)</f>
        <v>0</v>
      </c>
      <c r="DZ48" s="1902">
        <f>IF($B$30="Preferred Return Compounding",DY48+DY50+DY51,DZ90)*IF(DZ$1&gt;'Project Summary'!$G$7,0,1)</f>
        <v>0</v>
      </c>
      <c r="EA48" s="1902">
        <f>IF($B$30="Preferred Return Compounding",DZ48+DZ50+DZ51,EA90)*IF(EA$1&gt;'Project Summary'!$G$7,0,1)</f>
        <v>0</v>
      </c>
      <c r="EB48" s="1902">
        <f>IF($B$30="Preferred Return Compounding",EA48+EA50+EA51,EB90)*IF(EB$1&gt;'Project Summary'!$G$7,0,1)</f>
        <v>0</v>
      </c>
      <c r="EC48" s="1902">
        <f>IF($B$30="Preferred Return Compounding",EB48+EB50+EB51,EC90)*IF(EC$1&gt;'Project Summary'!$G$7,0,1)</f>
        <v>0</v>
      </c>
      <c r="ED48" s="1902">
        <f>IF($B$30="Preferred Return Compounding",EC48+EC50+EC51,ED90)*IF(ED$1&gt;'Project Summary'!$G$7,0,1)</f>
        <v>0</v>
      </c>
      <c r="EE48" s="74"/>
      <c r="EF48" s="1"/>
    </row>
    <row r="49" spans="1:136" s="1876" customFormat="1">
      <c r="A49"/>
      <c r="B49" s="7" t="s">
        <v>318</v>
      </c>
      <c r="C49"/>
      <c r="D49"/>
      <c r="E49"/>
      <c r="F49"/>
      <c r="G49"/>
      <c r="H49"/>
      <c r="I49"/>
      <c r="J49"/>
      <c r="K49"/>
      <c r="L49"/>
      <c r="M49" s="646"/>
      <c r="N49" s="1434"/>
      <c r="O49" s="466">
        <f t="shared" ref="O49:BZ49" si="73">N52+N53</f>
        <v>0</v>
      </c>
      <c r="P49" s="466">
        <f t="shared" si="73"/>
        <v>0</v>
      </c>
      <c r="Q49" s="466">
        <f t="shared" si="73"/>
        <v>0</v>
      </c>
      <c r="R49" s="466">
        <f t="shared" si="73"/>
        <v>0</v>
      </c>
      <c r="S49" s="466">
        <f t="shared" si="73"/>
        <v>0</v>
      </c>
      <c r="T49" s="466">
        <f t="shared" si="73"/>
        <v>0</v>
      </c>
      <c r="U49" s="466">
        <f t="shared" si="73"/>
        <v>0</v>
      </c>
      <c r="V49" s="466">
        <f t="shared" si="73"/>
        <v>0</v>
      </c>
      <c r="W49" s="466">
        <f t="shared" si="73"/>
        <v>0</v>
      </c>
      <c r="X49" s="466">
        <f t="shared" si="73"/>
        <v>0</v>
      </c>
      <c r="Y49" s="466">
        <f t="shared" si="73"/>
        <v>0</v>
      </c>
      <c r="Z49" s="466">
        <f t="shared" si="73"/>
        <v>0</v>
      </c>
      <c r="AA49" s="466">
        <f t="shared" si="73"/>
        <v>0</v>
      </c>
      <c r="AB49" s="466">
        <f t="shared" si="73"/>
        <v>0</v>
      </c>
      <c r="AC49" s="466">
        <f t="shared" si="73"/>
        <v>0</v>
      </c>
      <c r="AD49" s="466">
        <f t="shared" si="73"/>
        <v>0</v>
      </c>
      <c r="AE49" s="466">
        <f t="shared" si="73"/>
        <v>0</v>
      </c>
      <c r="AF49" s="466">
        <f t="shared" si="73"/>
        <v>0</v>
      </c>
      <c r="AG49" s="466">
        <f t="shared" si="73"/>
        <v>0</v>
      </c>
      <c r="AH49" s="466">
        <f t="shared" si="73"/>
        <v>0</v>
      </c>
      <c r="AI49" s="466">
        <f t="shared" si="73"/>
        <v>0</v>
      </c>
      <c r="AJ49" s="466">
        <f t="shared" si="73"/>
        <v>0</v>
      </c>
      <c r="AK49" s="466">
        <f t="shared" si="73"/>
        <v>0</v>
      </c>
      <c r="AL49" s="466">
        <f t="shared" si="73"/>
        <v>0</v>
      </c>
      <c r="AM49" s="466">
        <f t="shared" si="73"/>
        <v>0</v>
      </c>
      <c r="AN49" s="466">
        <f t="shared" si="73"/>
        <v>0</v>
      </c>
      <c r="AO49" s="466">
        <f t="shared" si="73"/>
        <v>0</v>
      </c>
      <c r="AP49" s="466">
        <f t="shared" si="73"/>
        <v>0</v>
      </c>
      <c r="AQ49" s="466">
        <f t="shared" si="73"/>
        <v>0</v>
      </c>
      <c r="AR49" s="466">
        <f t="shared" si="73"/>
        <v>0</v>
      </c>
      <c r="AS49" s="466">
        <f t="shared" si="73"/>
        <v>0</v>
      </c>
      <c r="AT49" s="466">
        <f t="shared" si="73"/>
        <v>0</v>
      </c>
      <c r="AU49" s="466">
        <f t="shared" si="73"/>
        <v>0</v>
      </c>
      <c r="AV49" s="466">
        <f t="shared" si="73"/>
        <v>0</v>
      </c>
      <c r="AW49" s="466">
        <f t="shared" si="73"/>
        <v>0</v>
      </c>
      <c r="AX49" s="466">
        <f t="shared" si="73"/>
        <v>0</v>
      </c>
      <c r="AY49" s="466">
        <f t="shared" si="73"/>
        <v>0</v>
      </c>
      <c r="AZ49" s="466">
        <f t="shared" si="73"/>
        <v>0</v>
      </c>
      <c r="BA49" s="466">
        <f t="shared" si="73"/>
        <v>0</v>
      </c>
      <c r="BB49" s="466">
        <f t="shared" si="73"/>
        <v>0</v>
      </c>
      <c r="BC49" s="466">
        <f t="shared" si="73"/>
        <v>0</v>
      </c>
      <c r="BD49" s="466">
        <f t="shared" si="73"/>
        <v>0</v>
      </c>
      <c r="BE49" s="466">
        <f t="shared" si="73"/>
        <v>0</v>
      </c>
      <c r="BF49" s="466">
        <f t="shared" si="73"/>
        <v>0</v>
      </c>
      <c r="BG49" s="466">
        <f t="shared" si="73"/>
        <v>0</v>
      </c>
      <c r="BH49" s="466">
        <f t="shared" si="73"/>
        <v>0</v>
      </c>
      <c r="BI49" s="466">
        <f t="shared" si="73"/>
        <v>0</v>
      </c>
      <c r="BJ49" s="466">
        <f t="shared" si="73"/>
        <v>0</v>
      </c>
      <c r="BK49" s="466">
        <f t="shared" si="73"/>
        <v>0</v>
      </c>
      <c r="BL49" s="466">
        <f t="shared" si="73"/>
        <v>0</v>
      </c>
      <c r="BM49" s="466">
        <f t="shared" si="73"/>
        <v>0</v>
      </c>
      <c r="BN49" s="466">
        <f t="shared" si="73"/>
        <v>0</v>
      </c>
      <c r="BO49" s="466">
        <f t="shared" si="73"/>
        <v>0</v>
      </c>
      <c r="BP49" s="466">
        <f t="shared" si="73"/>
        <v>0</v>
      </c>
      <c r="BQ49" s="466">
        <f t="shared" si="73"/>
        <v>0</v>
      </c>
      <c r="BR49" s="466">
        <f t="shared" si="73"/>
        <v>0</v>
      </c>
      <c r="BS49" s="466">
        <f t="shared" si="73"/>
        <v>0</v>
      </c>
      <c r="BT49" s="466">
        <f t="shared" si="73"/>
        <v>0</v>
      </c>
      <c r="BU49" s="466">
        <f t="shared" si="73"/>
        <v>0</v>
      </c>
      <c r="BV49" s="466">
        <f t="shared" si="73"/>
        <v>0</v>
      </c>
      <c r="BW49" s="466">
        <f t="shared" si="73"/>
        <v>0</v>
      </c>
      <c r="BX49" s="466">
        <f t="shared" si="73"/>
        <v>0</v>
      </c>
      <c r="BY49" s="466">
        <f t="shared" si="73"/>
        <v>0</v>
      </c>
      <c r="BZ49" s="466">
        <f t="shared" si="73"/>
        <v>0</v>
      </c>
      <c r="CA49" s="466">
        <f t="shared" ref="CA49:CT49" si="74">BZ52+BZ53</f>
        <v>0</v>
      </c>
      <c r="CB49" s="466">
        <f t="shared" si="74"/>
        <v>0</v>
      </c>
      <c r="CC49" s="466">
        <f t="shared" si="74"/>
        <v>0</v>
      </c>
      <c r="CD49" s="466">
        <f t="shared" si="74"/>
        <v>0</v>
      </c>
      <c r="CE49" s="466">
        <f t="shared" si="74"/>
        <v>0</v>
      </c>
      <c r="CF49" s="466">
        <f t="shared" si="74"/>
        <v>0</v>
      </c>
      <c r="CG49" s="466">
        <f t="shared" si="74"/>
        <v>0</v>
      </c>
      <c r="CH49" s="466">
        <f t="shared" si="74"/>
        <v>0</v>
      </c>
      <c r="CI49" s="466">
        <f t="shared" si="74"/>
        <v>0</v>
      </c>
      <c r="CJ49" s="466">
        <f t="shared" si="74"/>
        <v>0</v>
      </c>
      <c r="CK49" s="466">
        <f t="shared" si="74"/>
        <v>0</v>
      </c>
      <c r="CL49" s="466">
        <f t="shared" si="74"/>
        <v>0</v>
      </c>
      <c r="CM49" s="466">
        <f t="shared" si="74"/>
        <v>0</v>
      </c>
      <c r="CN49" s="466">
        <f t="shared" si="74"/>
        <v>0</v>
      </c>
      <c r="CO49" s="466">
        <f t="shared" si="74"/>
        <v>0</v>
      </c>
      <c r="CP49" s="466">
        <f t="shared" si="74"/>
        <v>0</v>
      </c>
      <c r="CQ49" s="466">
        <f t="shared" si="74"/>
        <v>0</v>
      </c>
      <c r="CR49" s="466">
        <f t="shared" si="74"/>
        <v>0</v>
      </c>
      <c r="CS49" s="466">
        <f t="shared" si="74"/>
        <v>0</v>
      </c>
      <c r="CT49" s="466">
        <f t="shared" si="74"/>
        <v>0</v>
      </c>
      <c r="CU49" s="466">
        <f>CT52+CT53</f>
        <v>0</v>
      </c>
      <c r="CV49" s="466">
        <f t="shared" ref="CV49:ED49" si="75">CU52+CU53</f>
        <v>0</v>
      </c>
      <c r="CW49" s="466">
        <f t="shared" si="75"/>
        <v>0</v>
      </c>
      <c r="CX49" s="466">
        <f t="shared" si="75"/>
        <v>0</v>
      </c>
      <c r="CY49" s="466">
        <f t="shared" si="75"/>
        <v>0</v>
      </c>
      <c r="CZ49" s="466">
        <f t="shared" si="75"/>
        <v>0</v>
      </c>
      <c r="DA49" s="466">
        <f t="shared" si="75"/>
        <v>0</v>
      </c>
      <c r="DB49" s="466">
        <f t="shared" si="75"/>
        <v>0</v>
      </c>
      <c r="DC49" s="466">
        <f t="shared" si="75"/>
        <v>0</v>
      </c>
      <c r="DD49" s="466">
        <f t="shared" si="75"/>
        <v>0</v>
      </c>
      <c r="DE49" s="466">
        <f t="shared" si="75"/>
        <v>0</v>
      </c>
      <c r="DF49" s="466">
        <f t="shared" si="75"/>
        <v>0</v>
      </c>
      <c r="DG49" s="466">
        <f t="shared" si="75"/>
        <v>0</v>
      </c>
      <c r="DH49" s="466">
        <f t="shared" si="75"/>
        <v>0</v>
      </c>
      <c r="DI49" s="466">
        <f t="shared" si="75"/>
        <v>0</v>
      </c>
      <c r="DJ49" s="466">
        <f t="shared" si="75"/>
        <v>0</v>
      </c>
      <c r="DK49" s="466">
        <f t="shared" si="75"/>
        <v>0</v>
      </c>
      <c r="DL49" s="466">
        <f t="shared" si="75"/>
        <v>0</v>
      </c>
      <c r="DM49" s="466">
        <f t="shared" si="75"/>
        <v>0</v>
      </c>
      <c r="DN49" s="466">
        <f t="shared" si="75"/>
        <v>0</v>
      </c>
      <c r="DO49" s="466">
        <f t="shared" si="75"/>
        <v>0</v>
      </c>
      <c r="DP49" s="466">
        <f t="shared" si="75"/>
        <v>0</v>
      </c>
      <c r="DQ49" s="466">
        <f t="shared" si="75"/>
        <v>0</v>
      </c>
      <c r="DR49" s="466">
        <f t="shared" si="75"/>
        <v>0</v>
      </c>
      <c r="DS49" s="466">
        <f t="shared" si="75"/>
        <v>0</v>
      </c>
      <c r="DT49" s="466">
        <f t="shared" si="75"/>
        <v>0</v>
      </c>
      <c r="DU49" s="466">
        <f t="shared" si="75"/>
        <v>0</v>
      </c>
      <c r="DV49" s="466">
        <f t="shared" si="75"/>
        <v>0</v>
      </c>
      <c r="DW49" s="466">
        <f t="shared" si="75"/>
        <v>0</v>
      </c>
      <c r="DX49" s="466">
        <f t="shared" si="75"/>
        <v>0</v>
      </c>
      <c r="DY49" s="466">
        <f t="shared" si="75"/>
        <v>0</v>
      </c>
      <c r="DZ49" s="466">
        <f t="shared" si="75"/>
        <v>0</v>
      </c>
      <c r="EA49" s="466">
        <f t="shared" si="75"/>
        <v>0</v>
      </c>
      <c r="EB49" s="466">
        <f t="shared" si="75"/>
        <v>0</v>
      </c>
      <c r="EC49" s="466">
        <f t="shared" si="75"/>
        <v>0</v>
      </c>
      <c r="ED49" s="466">
        <f t="shared" si="75"/>
        <v>0</v>
      </c>
      <c r="EE49" s="47"/>
      <c r="EF49"/>
    </row>
    <row r="50" spans="1:136" s="1876" customFormat="1">
      <c r="A50" s="154"/>
      <c r="B50" s="1875" t="s">
        <v>964</v>
      </c>
      <c r="C50" s="154"/>
      <c r="D50" s="154"/>
      <c r="E50" s="154"/>
      <c r="F50" s="154"/>
      <c r="G50" s="154"/>
      <c r="H50" s="154"/>
      <c r="I50" s="154"/>
      <c r="J50" s="154"/>
      <c r="K50" s="155" t="s">
        <v>319</v>
      </c>
      <c r="L50" s="155"/>
      <c r="M50" s="648">
        <f>D16</f>
        <v>0.9</v>
      </c>
      <c r="N50" s="1435"/>
      <c r="O50" s="1880">
        <f>IF(O$4&gt;0,O$4*$M50,0)</f>
        <v>111536.21744399937</v>
      </c>
      <c r="P50" s="633">
        <f t="shared" ref="P50:CA50" si="76">IF(P$4&gt;0,P$4*$M50,0)</f>
        <v>111741.8474474547</v>
      </c>
      <c r="Q50" s="633">
        <f t="shared" si="76"/>
        <v>111953.64579720641</v>
      </c>
      <c r="R50" s="633">
        <f t="shared" si="76"/>
        <v>112159.89733493276</v>
      </c>
      <c r="S50" s="633">
        <f t="shared" si="76"/>
        <v>112595.45700514968</v>
      </c>
      <c r="T50" s="633">
        <f t="shared" si="76"/>
        <v>112943.46932494345</v>
      </c>
      <c r="U50" s="633">
        <f t="shared" si="76"/>
        <v>114140.64350164309</v>
      </c>
      <c r="V50" s="633">
        <f t="shared" si="76"/>
        <v>115569.751702234</v>
      </c>
      <c r="W50" s="633">
        <f t="shared" si="76"/>
        <v>117095.92522818533</v>
      </c>
      <c r="X50" s="633">
        <f t="shared" si="76"/>
        <v>118286.19721834426</v>
      </c>
      <c r="Y50" s="633">
        <f t="shared" si="76"/>
        <v>119333.99347986105</v>
      </c>
      <c r="Z50" s="633">
        <f t="shared" si="76"/>
        <v>120435.96060529201</v>
      </c>
      <c r="AA50" s="633">
        <f t="shared" si="76"/>
        <v>124060.21581343591</v>
      </c>
      <c r="AB50" s="633">
        <f t="shared" si="76"/>
        <v>125537.13148687208</v>
      </c>
      <c r="AC50" s="633">
        <f t="shared" si="76"/>
        <v>126818.04513519272</v>
      </c>
      <c r="AD50" s="633">
        <f t="shared" si="76"/>
        <v>127883.05930304018</v>
      </c>
      <c r="AE50" s="633">
        <f t="shared" si="76"/>
        <v>129165.82041535201</v>
      </c>
      <c r="AF50" s="633">
        <f t="shared" si="76"/>
        <v>130112.96549011716</v>
      </c>
      <c r="AG50" s="633">
        <f t="shared" si="76"/>
        <v>132410.40295080512</v>
      </c>
      <c r="AH50" s="633">
        <f t="shared" si="76"/>
        <v>134718.51679136363</v>
      </c>
      <c r="AI50" s="633">
        <f t="shared" si="76"/>
        <v>137031.60995760703</v>
      </c>
      <c r="AJ50" s="633">
        <f t="shared" si="76"/>
        <v>138683.96788873573</v>
      </c>
      <c r="AK50" s="633">
        <f t="shared" si="76"/>
        <v>140101.29337124957</v>
      </c>
      <c r="AL50" s="633">
        <f t="shared" si="76"/>
        <v>141503.96983704288</v>
      </c>
      <c r="AM50" s="633">
        <f t="shared" si="76"/>
        <v>143620.13198719965</v>
      </c>
      <c r="AN50" s="633">
        <f t="shared" si="76"/>
        <v>145306.50840638304</v>
      </c>
      <c r="AO50" s="633">
        <f t="shared" si="76"/>
        <v>146691.10840548854</v>
      </c>
      <c r="AP50" s="633">
        <f t="shared" si="76"/>
        <v>147788.48383775537</v>
      </c>
      <c r="AQ50" s="633">
        <f t="shared" si="76"/>
        <v>149051.15254448086</v>
      </c>
      <c r="AR50" s="633">
        <f t="shared" si="76"/>
        <v>149948.60303576876</v>
      </c>
      <c r="AS50" s="633">
        <f t="shared" si="76"/>
        <v>152013.40727851458</v>
      </c>
      <c r="AT50" s="633">
        <f t="shared" si="76"/>
        <v>153988.5148312113</v>
      </c>
      <c r="AU50" s="633">
        <f t="shared" si="76"/>
        <v>155873.63664873547</v>
      </c>
      <c r="AV50" s="633">
        <f t="shared" si="76"/>
        <v>157019.56860795786</v>
      </c>
      <c r="AW50" s="633">
        <f t="shared" si="76"/>
        <v>158141.75852186006</v>
      </c>
      <c r="AX50" s="633">
        <f t="shared" si="76"/>
        <v>159240.7378663781</v>
      </c>
      <c r="AY50" s="633">
        <f t="shared" si="76"/>
        <v>157568.2100659784</v>
      </c>
      <c r="AZ50" s="633">
        <f t="shared" si="76"/>
        <v>158762.99053172849</v>
      </c>
      <c r="BA50" s="633">
        <f t="shared" si="76"/>
        <v>159738.30650736546</v>
      </c>
      <c r="BB50" s="633">
        <f t="shared" si="76"/>
        <v>160510.39753392851</v>
      </c>
      <c r="BC50" s="633">
        <f t="shared" si="76"/>
        <v>161348.84845884502</v>
      </c>
      <c r="BD50" s="633">
        <f t="shared" si="76"/>
        <v>161945.53175482989</v>
      </c>
      <c r="BE50" s="633">
        <f t="shared" si="76"/>
        <v>163306.03429588091</v>
      </c>
      <c r="BF50" s="633">
        <f t="shared" si="76"/>
        <v>164517.44500387792</v>
      </c>
      <c r="BG50" s="633">
        <f t="shared" si="76"/>
        <v>165583.75531425787</v>
      </c>
      <c r="BH50" s="633">
        <f t="shared" si="76"/>
        <v>166237.64923548448</v>
      </c>
      <c r="BI50" s="633">
        <f t="shared" si="76"/>
        <v>166879.84382041468</v>
      </c>
      <c r="BJ50" s="633">
        <f t="shared" si="76"/>
        <v>167511.1707125289</v>
      </c>
      <c r="BK50" s="633">
        <f t="shared" si="76"/>
        <v>164787.66551282376</v>
      </c>
      <c r="BL50" s="633">
        <f t="shared" si="76"/>
        <v>165517.14029108643</v>
      </c>
      <c r="BM50" s="633">
        <f t="shared" si="76"/>
        <v>166119.52569957089</v>
      </c>
      <c r="BN50" s="633">
        <f t="shared" si="76"/>
        <v>166602.85113574061</v>
      </c>
      <c r="BO50" s="633">
        <f t="shared" si="76"/>
        <v>167166.16491864287</v>
      </c>
      <c r="BP50" s="633">
        <f t="shared" si="76"/>
        <v>167573.90278113846</v>
      </c>
      <c r="BQ50" s="633">
        <f t="shared" si="76"/>
        <v>168521.57505848203</v>
      </c>
      <c r="BR50" s="633">
        <f t="shared" si="76"/>
        <v>169446.89597001582</v>
      </c>
      <c r="BS50" s="633">
        <f t="shared" si="76"/>
        <v>170358.18391914933</v>
      </c>
      <c r="BT50" s="633">
        <f t="shared" si="76"/>
        <v>170933.74532107764</v>
      </c>
      <c r="BU50" s="633">
        <f t="shared" si="76"/>
        <v>171515.73234837066</v>
      </c>
      <c r="BV50" s="633">
        <f t="shared" si="76"/>
        <v>172104.53439457272</v>
      </c>
      <c r="BW50" s="633">
        <f t="shared" si="76"/>
        <v>170740.73875550448</v>
      </c>
      <c r="BX50" s="633">
        <f t="shared" si="76"/>
        <v>171464.95203259002</v>
      </c>
      <c r="BY50" s="633">
        <f t="shared" si="76"/>
        <v>172077.31987559798</v>
      </c>
      <c r="BZ50" s="633">
        <f t="shared" si="76"/>
        <v>172577.73098557093</v>
      </c>
      <c r="CA50" s="633">
        <f t="shared" si="76"/>
        <v>173171.12403222336</v>
      </c>
      <c r="CB50" s="633">
        <f t="shared" ref="CB50:ED50" si="77">IF(CB$4&gt;0,CB$4*$M50,0)</f>
        <v>173605.55565470425</v>
      </c>
      <c r="CC50" s="633">
        <f t="shared" si="77"/>
        <v>174642.45945548502</v>
      </c>
      <c r="CD50" s="633">
        <f t="shared" si="77"/>
        <v>175674.91953492159</v>
      </c>
      <c r="CE50" s="633">
        <f t="shared" si="77"/>
        <v>176703.74477751777</v>
      </c>
      <c r="CF50" s="633">
        <f t="shared" si="77"/>
        <v>177356.58369707715</v>
      </c>
      <c r="CG50" s="633">
        <f t="shared" si="77"/>
        <v>178019.0142693934</v>
      </c>
      <c r="CH50" s="633">
        <f t="shared" si="77"/>
        <v>178690.79097595849</v>
      </c>
      <c r="CI50" s="633">
        <f t="shared" si="77"/>
        <v>175638.254103641</v>
      </c>
      <c r="CJ50" s="633">
        <f t="shared" si="77"/>
        <v>176462.01453124755</v>
      </c>
      <c r="CK50" s="633">
        <f t="shared" si="77"/>
        <v>177158.09170167931</v>
      </c>
      <c r="CL50" s="633">
        <f t="shared" si="77"/>
        <v>177725.85071763955</v>
      </c>
      <c r="CM50" s="633">
        <f t="shared" si="77"/>
        <v>178397.84025637986</v>
      </c>
      <c r="CN50" s="633">
        <f t="shared" si="77"/>
        <v>178888.48989705968</v>
      </c>
      <c r="CO50" s="633">
        <f t="shared" si="77"/>
        <v>180057.08721625677</v>
      </c>
      <c r="CP50" s="633">
        <f t="shared" si="77"/>
        <v>181216.97746936558</v>
      </c>
      <c r="CQ50" s="633">
        <f t="shared" si="77"/>
        <v>182368.36903651271</v>
      </c>
      <c r="CR50" s="633">
        <f t="shared" si="77"/>
        <v>183096.14881942494</v>
      </c>
      <c r="CS50" s="633">
        <f t="shared" si="77"/>
        <v>183831.7449832361</v>
      </c>
      <c r="CT50" s="633">
        <f>IF(CT$4&gt;0,CT$4*$M50,0)</f>
        <v>184574.82265242102</v>
      </c>
      <c r="CU50" s="633">
        <f>IF(CU$4&gt;0,CU$4*$M50,0)</f>
        <v>0</v>
      </c>
      <c r="CV50" s="633">
        <f t="shared" si="77"/>
        <v>0</v>
      </c>
      <c r="CW50" s="633">
        <f t="shared" si="77"/>
        <v>0</v>
      </c>
      <c r="CX50" s="633">
        <f t="shared" si="77"/>
        <v>0</v>
      </c>
      <c r="CY50" s="633">
        <f t="shared" si="77"/>
        <v>0</v>
      </c>
      <c r="CZ50" s="633">
        <f t="shared" si="77"/>
        <v>0</v>
      </c>
      <c r="DA50" s="633">
        <f t="shared" si="77"/>
        <v>0</v>
      </c>
      <c r="DB50" s="633">
        <f t="shared" si="77"/>
        <v>0</v>
      </c>
      <c r="DC50" s="633">
        <f t="shared" si="77"/>
        <v>0</v>
      </c>
      <c r="DD50" s="633">
        <f t="shared" si="77"/>
        <v>0</v>
      </c>
      <c r="DE50" s="633">
        <f t="shared" si="77"/>
        <v>0</v>
      </c>
      <c r="DF50" s="633">
        <f t="shared" si="77"/>
        <v>0</v>
      </c>
      <c r="DG50" s="633">
        <f t="shared" si="77"/>
        <v>0</v>
      </c>
      <c r="DH50" s="633">
        <f t="shared" si="77"/>
        <v>0</v>
      </c>
      <c r="DI50" s="633">
        <f t="shared" si="77"/>
        <v>0</v>
      </c>
      <c r="DJ50" s="633">
        <f t="shared" si="77"/>
        <v>0</v>
      </c>
      <c r="DK50" s="633">
        <f t="shared" si="77"/>
        <v>0</v>
      </c>
      <c r="DL50" s="633">
        <f t="shared" si="77"/>
        <v>0</v>
      </c>
      <c r="DM50" s="633">
        <f t="shared" si="77"/>
        <v>0</v>
      </c>
      <c r="DN50" s="633">
        <f t="shared" si="77"/>
        <v>0</v>
      </c>
      <c r="DO50" s="633">
        <f t="shared" si="77"/>
        <v>0</v>
      </c>
      <c r="DP50" s="633">
        <f t="shared" si="77"/>
        <v>0</v>
      </c>
      <c r="DQ50" s="633">
        <f t="shared" si="77"/>
        <v>0</v>
      </c>
      <c r="DR50" s="633">
        <f t="shared" si="77"/>
        <v>0</v>
      </c>
      <c r="DS50" s="633">
        <f t="shared" si="77"/>
        <v>0</v>
      </c>
      <c r="DT50" s="633">
        <f t="shared" si="77"/>
        <v>0</v>
      </c>
      <c r="DU50" s="633">
        <f t="shared" si="77"/>
        <v>0</v>
      </c>
      <c r="DV50" s="633">
        <f t="shared" si="77"/>
        <v>0</v>
      </c>
      <c r="DW50" s="633">
        <f t="shared" si="77"/>
        <v>0</v>
      </c>
      <c r="DX50" s="633">
        <f t="shared" si="77"/>
        <v>0</v>
      </c>
      <c r="DY50" s="633">
        <f t="shared" si="77"/>
        <v>0</v>
      </c>
      <c r="DZ50" s="633">
        <f t="shared" si="77"/>
        <v>0</v>
      </c>
      <c r="EA50" s="633">
        <f t="shared" si="77"/>
        <v>0</v>
      </c>
      <c r="EB50" s="633">
        <f t="shared" si="77"/>
        <v>0</v>
      </c>
      <c r="EC50" s="633">
        <f t="shared" si="77"/>
        <v>0</v>
      </c>
      <c r="ED50" s="633">
        <f t="shared" si="77"/>
        <v>0</v>
      </c>
      <c r="EE50" s="47"/>
      <c r="EF50"/>
    </row>
    <row r="51" spans="1:136" s="1876" customFormat="1">
      <c r="A51"/>
      <c r="B51" s="7" t="s">
        <v>960</v>
      </c>
      <c r="C51"/>
      <c r="D51"/>
      <c r="E51"/>
      <c r="F51"/>
      <c r="G51"/>
      <c r="H51"/>
      <c r="I51"/>
      <c r="J51"/>
      <c r="K51" s="155" t="s">
        <v>38</v>
      </c>
      <c r="L51" s="155"/>
      <c r="M51" s="648">
        <f>'Project Summary'!O13</f>
        <v>0</v>
      </c>
      <c r="N51" s="1434"/>
      <c r="O51" s="466">
        <f t="shared" ref="O51:BZ51" si="78">O48*$M51/12</f>
        <v>0</v>
      </c>
      <c r="P51" s="466">
        <f t="shared" si="78"/>
        <v>0</v>
      </c>
      <c r="Q51" s="466">
        <f t="shared" si="78"/>
        <v>0</v>
      </c>
      <c r="R51" s="466">
        <f t="shared" si="78"/>
        <v>0</v>
      </c>
      <c r="S51" s="466">
        <f t="shared" si="78"/>
        <v>0</v>
      </c>
      <c r="T51" s="466">
        <f t="shared" si="78"/>
        <v>0</v>
      </c>
      <c r="U51" s="466">
        <f t="shared" si="78"/>
        <v>0</v>
      </c>
      <c r="V51" s="466">
        <f t="shared" si="78"/>
        <v>0</v>
      </c>
      <c r="W51" s="466">
        <f t="shared" si="78"/>
        <v>0</v>
      </c>
      <c r="X51" s="466">
        <f t="shared" si="78"/>
        <v>0</v>
      </c>
      <c r="Y51" s="466">
        <f t="shared" si="78"/>
        <v>0</v>
      </c>
      <c r="Z51" s="466">
        <f t="shared" si="78"/>
        <v>0</v>
      </c>
      <c r="AA51" s="466">
        <f t="shared" si="78"/>
        <v>0</v>
      </c>
      <c r="AB51" s="466">
        <f t="shared" si="78"/>
        <v>0</v>
      </c>
      <c r="AC51" s="466">
        <f t="shared" si="78"/>
        <v>0</v>
      </c>
      <c r="AD51" s="466">
        <f t="shared" si="78"/>
        <v>0</v>
      </c>
      <c r="AE51" s="466">
        <f t="shared" si="78"/>
        <v>0</v>
      </c>
      <c r="AF51" s="466">
        <f t="shared" si="78"/>
        <v>0</v>
      </c>
      <c r="AG51" s="466">
        <f t="shared" si="78"/>
        <v>0</v>
      </c>
      <c r="AH51" s="466">
        <f t="shared" si="78"/>
        <v>0</v>
      </c>
      <c r="AI51" s="466">
        <f t="shared" si="78"/>
        <v>0</v>
      </c>
      <c r="AJ51" s="466">
        <f t="shared" si="78"/>
        <v>0</v>
      </c>
      <c r="AK51" s="466">
        <f t="shared" si="78"/>
        <v>0</v>
      </c>
      <c r="AL51" s="466">
        <f t="shared" si="78"/>
        <v>0</v>
      </c>
      <c r="AM51" s="466">
        <f t="shared" si="78"/>
        <v>0</v>
      </c>
      <c r="AN51" s="466">
        <f t="shared" si="78"/>
        <v>0</v>
      </c>
      <c r="AO51" s="466">
        <f t="shared" si="78"/>
        <v>0</v>
      </c>
      <c r="AP51" s="466">
        <f t="shared" si="78"/>
        <v>0</v>
      </c>
      <c r="AQ51" s="466">
        <f t="shared" si="78"/>
        <v>0</v>
      </c>
      <c r="AR51" s="466">
        <f t="shared" si="78"/>
        <v>0</v>
      </c>
      <c r="AS51" s="466">
        <f t="shared" si="78"/>
        <v>0</v>
      </c>
      <c r="AT51" s="466">
        <f t="shared" si="78"/>
        <v>0</v>
      </c>
      <c r="AU51" s="466">
        <f t="shared" si="78"/>
        <v>0</v>
      </c>
      <c r="AV51" s="466">
        <f t="shared" si="78"/>
        <v>0</v>
      </c>
      <c r="AW51" s="466">
        <f t="shared" si="78"/>
        <v>0</v>
      </c>
      <c r="AX51" s="466">
        <f t="shared" si="78"/>
        <v>0</v>
      </c>
      <c r="AY51" s="466">
        <f t="shared" si="78"/>
        <v>0</v>
      </c>
      <c r="AZ51" s="466">
        <f t="shared" si="78"/>
        <v>0</v>
      </c>
      <c r="BA51" s="466">
        <f t="shared" si="78"/>
        <v>0</v>
      </c>
      <c r="BB51" s="466">
        <f t="shared" si="78"/>
        <v>0</v>
      </c>
      <c r="BC51" s="466">
        <f t="shared" si="78"/>
        <v>0</v>
      </c>
      <c r="BD51" s="466">
        <f t="shared" si="78"/>
        <v>0</v>
      </c>
      <c r="BE51" s="466">
        <f t="shared" si="78"/>
        <v>0</v>
      </c>
      <c r="BF51" s="466">
        <f t="shared" si="78"/>
        <v>0</v>
      </c>
      <c r="BG51" s="466">
        <f t="shared" si="78"/>
        <v>0</v>
      </c>
      <c r="BH51" s="466">
        <f t="shared" si="78"/>
        <v>0</v>
      </c>
      <c r="BI51" s="466">
        <f t="shared" si="78"/>
        <v>0</v>
      </c>
      <c r="BJ51" s="466">
        <f t="shared" si="78"/>
        <v>0</v>
      </c>
      <c r="BK51" s="466">
        <f t="shared" si="78"/>
        <v>0</v>
      </c>
      <c r="BL51" s="466">
        <f t="shared" si="78"/>
        <v>0</v>
      </c>
      <c r="BM51" s="466">
        <f t="shared" si="78"/>
        <v>0</v>
      </c>
      <c r="BN51" s="466">
        <f t="shared" si="78"/>
        <v>0</v>
      </c>
      <c r="BO51" s="466">
        <f t="shared" si="78"/>
        <v>0</v>
      </c>
      <c r="BP51" s="466">
        <f t="shared" si="78"/>
        <v>0</v>
      </c>
      <c r="BQ51" s="466">
        <f t="shared" si="78"/>
        <v>0</v>
      </c>
      <c r="BR51" s="466">
        <f t="shared" si="78"/>
        <v>0</v>
      </c>
      <c r="BS51" s="466">
        <f t="shared" si="78"/>
        <v>0</v>
      </c>
      <c r="BT51" s="466">
        <f t="shared" si="78"/>
        <v>0</v>
      </c>
      <c r="BU51" s="466">
        <f t="shared" si="78"/>
        <v>0</v>
      </c>
      <c r="BV51" s="466">
        <f t="shared" si="78"/>
        <v>0</v>
      </c>
      <c r="BW51" s="466">
        <f t="shared" si="78"/>
        <v>0</v>
      </c>
      <c r="BX51" s="466">
        <f t="shared" si="78"/>
        <v>0</v>
      </c>
      <c r="BY51" s="466">
        <f t="shared" si="78"/>
        <v>0</v>
      </c>
      <c r="BZ51" s="466">
        <f t="shared" si="78"/>
        <v>0</v>
      </c>
      <c r="CA51" s="466">
        <f t="shared" ref="CA51:ED51" si="79">CA48*$M51/12</f>
        <v>0</v>
      </c>
      <c r="CB51" s="466">
        <f t="shared" si="79"/>
        <v>0</v>
      </c>
      <c r="CC51" s="466">
        <f t="shared" si="79"/>
        <v>0</v>
      </c>
      <c r="CD51" s="466">
        <f t="shared" si="79"/>
        <v>0</v>
      </c>
      <c r="CE51" s="466">
        <f t="shared" si="79"/>
        <v>0</v>
      </c>
      <c r="CF51" s="466">
        <f t="shared" si="79"/>
        <v>0</v>
      </c>
      <c r="CG51" s="466">
        <f t="shared" si="79"/>
        <v>0</v>
      </c>
      <c r="CH51" s="466">
        <f t="shared" si="79"/>
        <v>0</v>
      </c>
      <c r="CI51" s="466">
        <f t="shared" si="79"/>
        <v>0</v>
      </c>
      <c r="CJ51" s="466">
        <f t="shared" si="79"/>
        <v>0</v>
      </c>
      <c r="CK51" s="466">
        <f t="shared" si="79"/>
        <v>0</v>
      </c>
      <c r="CL51" s="466">
        <f t="shared" si="79"/>
        <v>0</v>
      </c>
      <c r="CM51" s="466">
        <f t="shared" si="79"/>
        <v>0</v>
      </c>
      <c r="CN51" s="466">
        <f t="shared" si="79"/>
        <v>0</v>
      </c>
      <c r="CO51" s="466">
        <f t="shared" si="79"/>
        <v>0</v>
      </c>
      <c r="CP51" s="466">
        <f t="shared" si="79"/>
        <v>0</v>
      </c>
      <c r="CQ51" s="466">
        <f t="shared" si="79"/>
        <v>0</v>
      </c>
      <c r="CR51" s="466">
        <f t="shared" si="79"/>
        <v>0</v>
      </c>
      <c r="CS51" s="466">
        <f t="shared" si="79"/>
        <v>0</v>
      </c>
      <c r="CT51" s="466">
        <f t="shared" si="79"/>
        <v>0</v>
      </c>
      <c r="CU51" s="466">
        <f t="shared" si="79"/>
        <v>0</v>
      </c>
      <c r="CV51" s="466">
        <f t="shared" si="79"/>
        <v>0</v>
      </c>
      <c r="CW51" s="466">
        <f t="shared" si="79"/>
        <v>0</v>
      </c>
      <c r="CX51" s="466">
        <f t="shared" si="79"/>
        <v>0</v>
      </c>
      <c r="CY51" s="466">
        <f t="shared" si="79"/>
        <v>0</v>
      </c>
      <c r="CZ51" s="466">
        <f t="shared" si="79"/>
        <v>0</v>
      </c>
      <c r="DA51" s="466">
        <f t="shared" si="79"/>
        <v>0</v>
      </c>
      <c r="DB51" s="466">
        <f t="shared" si="79"/>
        <v>0</v>
      </c>
      <c r="DC51" s="466">
        <f t="shared" si="79"/>
        <v>0</v>
      </c>
      <c r="DD51" s="466">
        <f t="shared" si="79"/>
        <v>0</v>
      </c>
      <c r="DE51" s="466">
        <f t="shared" si="79"/>
        <v>0</v>
      </c>
      <c r="DF51" s="466">
        <f t="shared" si="79"/>
        <v>0</v>
      </c>
      <c r="DG51" s="466">
        <f t="shared" si="79"/>
        <v>0</v>
      </c>
      <c r="DH51" s="466">
        <f t="shared" si="79"/>
        <v>0</v>
      </c>
      <c r="DI51" s="466">
        <f t="shared" si="79"/>
        <v>0</v>
      </c>
      <c r="DJ51" s="466">
        <f t="shared" si="79"/>
        <v>0</v>
      </c>
      <c r="DK51" s="466">
        <f t="shared" si="79"/>
        <v>0</v>
      </c>
      <c r="DL51" s="466">
        <f t="shared" si="79"/>
        <v>0</v>
      </c>
      <c r="DM51" s="466">
        <f t="shared" si="79"/>
        <v>0</v>
      </c>
      <c r="DN51" s="466">
        <f t="shared" si="79"/>
        <v>0</v>
      </c>
      <c r="DO51" s="466">
        <f t="shared" si="79"/>
        <v>0</v>
      </c>
      <c r="DP51" s="466">
        <f t="shared" si="79"/>
        <v>0</v>
      </c>
      <c r="DQ51" s="466">
        <f t="shared" si="79"/>
        <v>0</v>
      </c>
      <c r="DR51" s="466">
        <f t="shared" si="79"/>
        <v>0</v>
      </c>
      <c r="DS51" s="466">
        <f t="shared" si="79"/>
        <v>0</v>
      </c>
      <c r="DT51" s="466">
        <f t="shared" si="79"/>
        <v>0</v>
      </c>
      <c r="DU51" s="466">
        <f t="shared" si="79"/>
        <v>0</v>
      </c>
      <c r="DV51" s="466">
        <f t="shared" si="79"/>
        <v>0</v>
      </c>
      <c r="DW51" s="466">
        <f t="shared" si="79"/>
        <v>0</v>
      </c>
      <c r="DX51" s="466">
        <f t="shared" si="79"/>
        <v>0</v>
      </c>
      <c r="DY51" s="466">
        <f t="shared" si="79"/>
        <v>0</v>
      </c>
      <c r="DZ51" s="466">
        <f t="shared" si="79"/>
        <v>0</v>
      </c>
      <c r="EA51" s="466">
        <f t="shared" si="79"/>
        <v>0</v>
      </c>
      <c r="EB51" s="466">
        <f t="shared" si="79"/>
        <v>0</v>
      </c>
      <c r="EC51" s="466">
        <f t="shared" si="79"/>
        <v>0</v>
      </c>
      <c r="ED51" s="466">
        <f t="shared" si="79"/>
        <v>0</v>
      </c>
      <c r="EE51" s="47"/>
      <c r="EF51"/>
    </row>
    <row r="52" spans="1:136" s="1876" customFormat="1">
      <c r="A52" s="802"/>
      <c r="B52" s="816" t="s">
        <v>320</v>
      </c>
      <c r="C52" s="802"/>
      <c r="D52" s="802"/>
      <c r="E52" s="802"/>
      <c r="F52" s="802"/>
      <c r="G52" s="802"/>
      <c r="H52" s="802"/>
      <c r="I52" s="802"/>
      <c r="J52" s="802"/>
      <c r="K52" s="802"/>
      <c r="L52" s="802"/>
      <c r="M52" s="1877"/>
      <c r="N52" s="1878"/>
      <c r="O52" s="1879">
        <f t="shared" ref="O52:AT52" si="80">IF($M51=0,0,SUM(O49:O51))</f>
        <v>0</v>
      </c>
      <c r="P52" s="1879">
        <f t="shared" si="80"/>
        <v>0</v>
      </c>
      <c r="Q52" s="1879">
        <f t="shared" si="80"/>
        <v>0</v>
      </c>
      <c r="R52" s="1879">
        <f t="shared" si="80"/>
        <v>0</v>
      </c>
      <c r="S52" s="1879">
        <f t="shared" si="80"/>
        <v>0</v>
      </c>
      <c r="T52" s="1879">
        <f t="shared" si="80"/>
        <v>0</v>
      </c>
      <c r="U52" s="1879">
        <f t="shared" si="80"/>
        <v>0</v>
      </c>
      <c r="V52" s="1879">
        <f t="shared" si="80"/>
        <v>0</v>
      </c>
      <c r="W52" s="1879">
        <f t="shared" si="80"/>
        <v>0</v>
      </c>
      <c r="X52" s="1879">
        <f t="shared" si="80"/>
        <v>0</v>
      </c>
      <c r="Y52" s="1879">
        <f t="shared" si="80"/>
        <v>0</v>
      </c>
      <c r="Z52" s="1879">
        <f t="shared" si="80"/>
        <v>0</v>
      </c>
      <c r="AA52" s="1879">
        <f t="shared" si="80"/>
        <v>0</v>
      </c>
      <c r="AB52" s="1879">
        <f t="shared" si="80"/>
        <v>0</v>
      </c>
      <c r="AC52" s="1879">
        <f t="shared" si="80"/>
        <v>0</v>
      </c>
      <c r="AD52" s="1879">
        <f t="shared" si="80"/>
        <v>0</v>
      </c>
      <c r="AE52" s="1879">
        <f t="shared" si="80"/>
        <v>0</v>
      </c>
      <c r="AF52" s="1879">
        <f t="shared" si="80"/>
        <v>0</v>
      </c>
      <c r="AG52" s="1879">
        <f t="shared" si="80"/>
        <v>0</v>
      </c>
      <c r="AH52" s="1879">
        <f t="shared" si="80"/>
        <v>0</v>
      </c>
      <c r="AI52" s="1879">
        <f t="shared" si="80"/>
        <v>0</v>
      </c>
      <c r="AJ52" s="1879">
        <f t="shared" si="80"/>
        <v>0</v>
      </c>
      <c r="AK52" s="1879">
        <f t="shared" si="80"/>
        <v>0</v>
      </c>
      <c r="AL52" s="1879">
        <f t="shared" si="80"/>
        <v>0</v>
      </c>
      <c r="AM52" s="1879">
        <f t="shared" si="80"/>
        <v>0</v>
      </c>
      <c r="AN52" s="1879">
        <f t="shared" si="80"/>
        <v>0</v>
      </c>
      <c r="AO52" s="1879">
        <f t="shared" si="80"/>
        <v>0</v>
      </c>
      <c r="AP52" s="1879">
        <f t="shared" si="80"/>
        <v>0</v>
      </c>
      <c r="AQ52" s="1879">
        <f t="shared" si="80"/>
        <v>0</v>
      </c>
      <c r="AR52" s="1879">
        <f t="shared" si="80"/>
        <v>0</v>
      </c>
      <c r="AS52" s="1879">
        <f t="shared" si="80"/>
        <v>0</v>
      </c>
      <c r="AT52" s="1879">
        <f t="shared" si="80"/>
        <v>0</v>
      </c>
      <c r="AU52" s="1879">
        <f t="shared" ref="AU52:BZ52" si="81">IF($M51=0,0,SUM(AU49:AU51))</f>
        <v>0</v>
      </c>
      <c r="AV52" s="1879">
        <f t="shared" si="81"/>
        <v>0</v>
      </c>
      <c r="AW52" s="1879">
        <f t="shared" si="81"/>
        <v>0</v>
      </c>
      <c r="AX52" s="1879">
        <f t="shared" si="81"/>
        <v>0</v>
      </c>
      <c r="AY52" s="1879">
        <f t="shared" si="81"/>
        <v>0</v>
      </c>
      <c r="AZ52" s="1879">
        <f t="shared" si="81"/>
        <v>0</v>
      </c>
      <c r="BA52" s="1879">
        <f t="shared" si="81"/>
        <v>0</v>
      </c>
      <c r="BB52" s="1879">
        <f t="shared" si="81"/>
        <v>0</v>
      </c>
      <c r="BC52" s="1879">
        <f t="shared" si="81"/>
        <v>0</v>
      </c>
      <c r="BD52" s="1879">
        <f t="shared" si="81"/>
        <v>0</v>
      </c>
      <c r="BE52" s="1879">
        <f t="shared" si="81"/>
        <v>0</v>
      </c>
      <c r="BF52" s="1879">
        <f t="shared" si="81"/>
        <v>0</v>
      </c>
      <c r="BG52" s="1879">
        <f t="shared" si="81"/>
        <v>0</v>
      </c>
      <c r="BH52" s="1879">
        <f t="shared" si="81"/>
        <v>0</v>
      </c>
      <c r="BI52" s="1879">
        <f t="shared" si="81"/>
        <v>0</v>
      </c>
      <c r="BJ52" s="1879">
        <f t="shared" si="81"/>
        <v>0</v>
      </c>
      <c r="BK52" s="1879">
        <f t="shared" si="81"/>
        <v>0</v>
      </c>
      <c r="BL52" s="1879">
        <f t="shared" si="81"/>
        <v>0</v>
      </c>
      <c r="BM52" s="1879">
        <f t="shared" si="81"/>
        <v>0</v>
      </c>
      <c r="BN52" s="1879">
        <f t="shared" si="81"/>
        <v>0</v>
      </c>
      <c r="BO52" s="1879">
        <f t="shared" si="81"/>
        <v>0</v>
      </c>
      <c r="BP52" s="1879">
        <f t="shared" si="81"/>
        <v>0</v>
      </c>
      <c r="BQ52" s="1879">
        <f t="shared" si="81"/>
        <v>0</v>
      </c>
      <c r="BR52" s="1879">
        <f t="shared" si="81"/>
        <v>0</v>
      </c>
      <c r="BS52" s="1879">
        <f t="shared" si="81"/>
        <v>0</v>
      </c>
      <c r="BT52" s="1879">
        <f t="shared" si="81"/>
        <v>0</v>
      </c>
      <c r="BU52" s="1879">
        <f t="shared" si="81"/>
        <v>0</v>
      </c>
      <c r="BV52" s="1879">
        <f t="shared" si="81"/>
        <v>0</v>
      </c>
      <c r="BW52" s="1879">
        <f t="shared" si="81"/>
        <v>0</v>
      </c>
      <c r="BX52" s="1879">
        <f t="shared" si="81"/>
        <v>0</v>
      </c>
      <c r="BY52" s="1879">
        <f t="shared" si="81"/>
        <v>0</v>
      </c>
      <c r="BZ52" s="1879">
        <f t="shared" si="81"/>
        <v>0</v>
      </c>
      <c r="CA52" s="1879">
        <f t="shared" ref="CA52:DF52" si="82">IF($M51=0,0,SUM(CA49:CA51))</f>
        <v>0</v>
      </c>
      <c r="CB52" s="1879">
        <f t="shared" si="82"/>
        <v>0</v>
      </c>
      <c r="CC52" s="1879">
        <f t="shared" si="82"/>
        <v>0</v>
      </c>
      <c r="CD52" s="1879">
        <f t="shared" si="82"/>
        <v>0</v>
      </c>
      <c r="CE52" s="1879">
        <f t="shared" si="82"/>
        <v>0</v>
      </c>
      <c r="CF52" s="1879">
        <f t="shared" si="82"/>
        <v>0</v>
      </c>
      <c r="CG52" s="1879">
        <f t="shared" si="82"/>
        <v>0</v>
      </c>
      <c r="CH52" s="1879">
        <f t="shared" si="82"/>
        <v>0</v>
      </c>
      <c r="CI52" s="1879">
        <f t="shared" si="82"/>
        <v>0</v>
      </c>
      <c r="CJ52" s="1879">
        <f t="shared" si="82"/>
        <v>0</v>
      </c>
      <c r="CK52" s="1879">
        <f t="shared" si="82"/>
        <v>0</v>
      </c>
      <c r="CL52" s="1879">
        <f t="shared" si="82"/>
        <v>0</v>
      </c>
      <c r="CM52" s="1879">
        <f t="shared" si="82"/>
        <v>0</v>
      </c>
      <c r="CN52" s="1879">
        <f t="shared" si="82"/>
        <v>0</v>
      </c>
      <c r="CO52" s="1879">
        <f t="shared" si="82"/>
        <v>0</v>
      </c>
      <c r="CP52" s="1879">
        <f t="shared" si="82"/>
        <v>0</v>
      </c>
      <c r="CQ52" s="1879">
        <f t="shared" si="82"/>
        <v>0</v>
      </c>
      <c r="CR52" s="1879">
        <f t="shared" si="82"/>
        <v>0</v>
      </c>
      <c r="CS52" s="1879">
        <f t="shared" si="82"/>
        <v>0</v>
      </c>
      <c r="CT52" s="1879">
        <f t="shared" si="82"/>
        <v>0</v>
      </c>
      <c r="CU52" s="1879">
        <f t="shared" si="82"/>
        <v>0</v>
      </c>
      <c r="CV52" s="1879">
        <f t="shared" si="82"/>
        <v>0</v>
      </c>
      <c r="CW52" s="1879">
        <f t="shared" si="82"/>
        <v>0</v>
      </c>
      <c r="CX52" s="1879">
        <f t="shared" si="82"/>
        <v>0</v>
      </c>
      <c r="CY52" s="1879">
        <f t="shared" si="82"/>
        <v>0</v>
      </c>
      <c r="CZ52" s="1879">
        <f t="shared" si="82"/>
        <v>0</v>
      </c>
      <c r="DA52" s="1879">
        <f t="shared" si="82"/>
        <v>0</v>
      </c>
      <c r="DB52" s="1879">
        <f t="shared" si="82"/>
        <v>0</v>
      </c>
      <c r="DC52" s="1879">
        <f t="shared" si="82"/>
        <v>0</v>
      </c>
      <c r="DD52" s="1879">
        <f t="shared" si="82"/>
        <v>0</v>
      </c>
      <c r="DE52" s="1879">
        <f t="shared" si="82"/>
        <v>0</v>
      </c>
      <c r="DF52" s="1879">
        <f t="shared" si="82"/>
        <v>0</v>
      </c>
      <c r="DG52" s="1879">
        <f t="shared" ref="DG52:ED52" si="83">IF($M51=0,0,SUM(DG49:DG51))</f>
        <v>0</v>
      </c>
      <c r="DH52" s="1879">
        <f t="shared" si="83"/>
        <v>0</v>
      </c>
      <c r="DI52" s="1879">
        <f t="shared" si="83"/>
        <v>0</v>
      </c>
      <c r="DJ52" s="1879">
        <f t="shared" si="83"/>
        <v>0</v>
      </c>
      <c r="DK52" s="1879">
        <f t="shared" si="83"/>
        <v>0</v>
      </c>
      <c r="DL52" s="1879">
        <f t="shared" si="83"/>
        <v>0</v>
      </c>
      <c r="DM52" s="1879">
        <f t="shared" si="83"/>
        <v>0</v>
      </c>
      <c r="DN52" s="1879">
        <f t="shared" si="83"/>
        <v>0</v>
      </c>
      <c r="DO52" s="1879">
        <f t="shared" si="83"/>
        <v>0</v>
      </c>
      <c r="DP52" s="1879">
        <f t="shared" si="83"/>
        <v>0</v>
      </c>
      <c r="DQ52" s="1879">
        <f t="shared" si="83"/>
        <v>0</v>
      </c>
      <c r="DR52" s="1879">
        <f t="shared" si="83"/>
        <v>0</v>
      </c>
      <c r="DS52" s="1879">
        <f t="shared" si="83"/>
        <v>0</v>
      </c>
      <c r="DT52" s="1879">
        <f t="shared" si="83"/>
        <v>0</v>
      </c>
      <c r="DU52" s="1879">
        <f t="shared" si="83"/>
        <v>0</v>
      </c>
      <c r="DV52" s="1879">
        <f t="shared" si="83"/>
        <v>0</v>
      </c>
      <c r="DW52" s="1879">
        <f t="shared" si="83"/>
        <v>0</v>
      </c>
      <c r="DX52" s="1879">
        <f t="shared" si="83"/>
        <v>0</v>
      </c>
      <c r="DY52" s="1879">
        <f t="shared" si="83"/>
        <v>0</v>
      </c>
      <c r="DZ52" s="1879">
        <f t="shared" si="83"/>
        <v>0</v>
      </c>
      <c r="EA52" s="1879">
        <f t="shared" si="83"/>
        <v>0</v>
      </c>
      <c r="EB52" s="1879">
        <f t="shared" si="83"/>
        <v>0</v>
      </c>
      <c r="EC52" s="1879">
        <f t="shared" si="83"/>
        <v>0</v>
      </c>
      <c r="ED52" s="1879">
        <f t="shared" si="83"/>
        <v>0</v>
      </c>
      <c r="EE52" s="47"/>
      <c r="EF52"/>
    </row>
    <row r="53" spans="1:136" s="1876" customFormat="1">
      <c r="A53" s="154"/>
      <c r="B53" s="1875" t="s">
        <v>965</v>
      </c>
      <c r="C53" s="154"/>
      <c r="D53" s="154"/>
      <c r="E53" s="154"/>
      <c r="F53" s="154"/>
      <c r="G53" s="154"/>
      <c r="H53" s="154"/>
      <c r="I53" s="154"/>
      <c r="J53" s="154"/>
      <c r="K53" s="155"/>
      <c r="L53" s="155"/>
      <c r="M53" s="155"/>
      <c r="N53" s="1435"/>
      <c r="O53" s="633">
        <f t="shared" ref="O53:BZ53" si="84">IF(SUM(-O$44,-O$52,-O$60,-O$68,-O$76)&lt;O$5,-O52,O$5*$M50)*IF(O$5&gt;0,1,0)</f>
        <v>0</v>
      </c>
      <c r="P53" s="633">
        <f t="shared" si="84"/>
        <v>0</v>
      </c>
      <c r="Q53" s="633">
        <f t="shared" si="84"/>
        <v>0</v>
      </c>
      <c r="R53" s="633">
        <f t="shared" si="84"/>
        <v>0</v>
      </c>
      <c r="S53" s="633">
        <f t="shared" si="84"/>
        <v>0</v>
      </c>
      <c r="T53" s="633">
        <f t="shared" si="84"/>
        <v>0</v>
      </c>
      <c r="U53" s="633">
        <f t="shared" si="84"/>
        <v>0</v>
      </c>
      <c r="V53" s="633">
        <f t="shared" si="84"/>
        <v>0</v>
      </c>
      <c r="W53" s="633">
        <f t="shared" si="84"/>
        <v>0</v>
      </c>
      <c r="X53" s="633">
        <f t="shared" si="84"/>
        <v>0</v>
      </c>
      <c r="Y53" s="633">
        <f t="shared" si="84"/>
        <v>0</v>
      </c>
      <c r="Z53" s="633">
        <f t="shared" si="84"/>
        <v>0</v>
      </c>
      <c r="AA53" s="633">
        <f t="shared" si="84"/>
        <v>0</v>
      </c>
      <c r="AB53" s="633">
        <f t="shared" si="84"/>
        <v>0</v>
      </c>
      <c r="AC53" s="633">
        <f t="shared" si="84"/>
        <v>0</v>
      </c>
      <c r="AD53" s="633">
        <f t="shared" si="84"/>
        <v>0</v>
      </c>
      <c r="AE53" s="633">
        <f t="shared" si="84"/>
        <v>0</v>
      </c>
      <c r="AF53" s="633">
        <f t="shared" si="84"/>
        <v>0</v>
      </c>
      <c r="AG53" s="633">
        <f t="shared" si="84"/>
        <v>0</v>
      </c>
      <c r="AH53" s="633">
        <f t="shared" si="84"/>
        <v>0</v>
      </c>
      <c r="AI53" s="633">
        <f t="shared" si="84"/>
        <v>0</v>
      </c>
      <c r="AJ53" s="633">
        <f t="shared" si="84"/>
        <v>0</v>
      </c>
      <c r="AK53" s="633">
        <f t="shared" si="84"/>
        <v>0</v>
      </c>
      <c r="AL53" s="633">
        <f t="shared" si="84"/>
        <v>0</v>
      </c>
      <c r="AM53" s="633">
        <f t="shared" si="84"/>
        <v>0</v>
      </c>
      <c r="AN53" s="633">
        <f t="shared" si="84"/>
        <v>0</v>
      </c>
      <c r="AO53" s="633">
        <f t="shared" si="84"/>
        <v>0</v>
      </c>
      <c r="AP53" s="633">
        <f t="shared" si="84"/>
        <v>0</v>
      </c>
      <c r="AQ53" s="633">
        <f t="shared" si="84"/>
        <v>0</v>
      </c>
      <c r="AR53" s="633">
        <f t="shared" si="84"/>
        <v>0</v>
      </c>
      <c r="AS53" s="633">
        <f t="shared" si="84"/>
        <v>0</v>
      </c>
      <c r="AT53" s="633">
        <f t="shared" si="84"/>
        <v>0</v>
      </c>
      <c r="AU53" s="633">
        <f t="shared" si="84"/>
        <v>0</v>
      </c>
      <c r="AV53" s="633">
        <f t="shared" si="84"/>
        <v>0</v>
      </c>
      <c r="AW53" s="633">
        <f t="shared" si="84"/>
        <v>0</v>
      </c>
      <c r="AX53" s="633">
        <f t="shared" si="84"/>
        <v>0</v>
      </c>
      <c r="AY53" s="633">
        <f t="shared" si="84"/>
        <v>0</v>
      </c>
      <c r="AZ53" s="633">
        <f t="shared" si="84"/>
        <v>0</v>
      </c>
      <c r="BA53" s="633">
        <f t="shared" si="84"/>
        <v>0</v>
      </c>
      <c r="BB53" s="633">
        <f t="shared" si="84"/>
        <v>0</v>
      </c>
      <c r="BC53" s="633">
        <f t="shared" si="84"/>
        <v>0</v>
      </c>
      <c r="BD53" s="633">
        <f t="shared" si="84"/>
        <v>0</v>
      </c>
      <c r="BE53" s="633">
        <f t="shared" si="84"/>
        <v>0</v>
      </c>
      <c r="BF53" s="633">
        <f t="shared" si="84"/>
        <v>0</v>
      </c>
      <c r="BG53" s="633">
        <f t="shared" si="84"/>
        <v>0</v>
      </c>
      <c r="BH53" s="633">
        <f t="shared" si="84"/>
        <v>0</v>
      </c>
      <c r="BI53" s="633">
        <f t="shared" si="84"/>
        <v>0</v>
      </c>
      <c r="BJ53" s="633">
        <f t="shared" si="84"/>
        <v>0</v>
      </c>
      <c r="BK53" s="633">
        <f t="shared" si="84"/>
        <v>0</v>
      </c>
      <c r="BL53" s="633">
        <f t="shared" si="84"/>
        <v>0</v>
      </c>
      <c r="BM53" s="633">
        <f t="shared" si="84"/>
        <v>0</v>
      </c>
      <c r="BN53" s="633">
        <f t="shared" si="84"/>
        <v>0</v>
      </c>
      <c r="BO53" s="633">
        <f t="shared" si="84"/>
        <v>0</v>
      </c>
      <c r="BP53" s="633">
        <f t="shared" si="84"/>
        <v>0</v>
      </c>
      <c r="BQ53" s="633">
        <f t="shared" si="84"/>
        <v>0</v>
      </c>
      <c r="BR53" s="633">
        <f t="shared" si="84"/>
        <v>0</v>
      </c>
      <c r="BS53" s="633">
        <f t="shared" si="84"/>
        <v>0</v>
      </c>
      <c r="BT53" s="633">
        <f t="shared" si="84"/>
        <v>0</v>
      </c>
      <c r="BU53" s="633">
        <f t="shared" si="84"/>
        <v>0</v>
      </c>
      <c r="BV53" s="633">
        <f t="shared" si="84"/>
        <v>0</v>
      </c>
      <c r="BW53" s="633">
        <f t="shared" si="84"/>
        <v>0</v>
      </c>
      <c r="BX53" s="633">
        <f t="shared" si="84"/>
        <v>0</v>
      </c>
      <c r="BY53" s="633">
        <f t="shared" si="84"/>
        <v>0</v>
      </c>
      <c r="BZ53" s="633">
        <f t="shared" si="84"/>
        <v>0</v>
      </c>
      <c r="CA53" s="633">
        <f t="shared" ref="CA53:CS53" si="85">IF(SUM(-CA$44,-CA$52,-CA$60,-CA$68,-CA$76)&lt;CA$5,-CA52,CA$5*$M50)*IF(CA$5&gt;0,1,0)</f>
        <v>0</v>
      </c>
      <c r="CB53" s="633">
        <f t="shared" si="85"/>
        <v>0</v>
      </c>
      <c r="CC53" s="633">
        <f t="shared" si="85"/>
        <v>0</v>
      </c>
      <c r="CD53" s="633">
        <f t="shared" si="85"/>
        <v>0</v>
      </c>
      <c r="CE53" s="633">
        <f t="shared" si="85"/>
        <v>0</v>
      </c>
      <c r="CF53" s="633">
        <f t="shared" si="85"/>
        <v>0</v>
      </c>
      <c r="CG53" s="633">
        <f t="shared" si="85"/>
        <v>0</v>
      </c>
      <c r="CH53" s="633">
        <f t="shared" si="85"/>
        <v>0</v>
      </c>
      <c r="CI53" s="633">
        <f t="shared" si="85"/>
        <v>0</v>
      </c>
      <c r="CJ53" s="633">
        <f t="shared" si="85"/>
        <v>0</v>
      </c>
      <c r="CK53" s="633">
        <f t="shared" si="85"/>
        <v>0</v>
      </c>
      <c r="CL53" s="633">
        <f t="shared" si="85"/>
        <v>0</v>
      </c>
      <c r="CM53" s="633">
        <f t="shared" si="85"/>
        <v>0</v>
      </c>
      <c r="CN53" s="633">
        <f t="shared" si="85"/>
        <v>0</v>
      </c>
      <c r="CO53" s="633">
        <f t="shared" si="85"/>
        <v>0</v>
      </c>
      <c r="CP53" s="633">
        <f t="shared" si="85"/>
        <v>0</v>
      </c>
      <c r="CQ53" s="633">
        <f t="shared" si="85"/>
        <v>0</v>
      </c>
      <c r="CR53" s="633">
        <f t="shared" si="85"/>
        <v>0</v>
      </c>
      <c r="CS53" s="633">
        <f t="shared" si="85"/>
        <v>0</v>
      </c>
      <c r="CT53" s="633">
        <f>IF(SUM(-CT$44,-CT$52,-CT$60,-CT$68,-CT$76)&lt;CT$5,-CT52,CT$5*$M50)*IF(CT$5&gt;0,1,0)</f>
        <v>0</v>
      </c>
      <c r="CU53" s="633">
        <f t="shared" ref="CU53:ED53" si="86">IF(SUM(-CU$44,-CU$52,-CU$60,-CU$68,-CU$76)&lt;CU$5,-CU52,CU$5*$M50)*IF(CU$5&gt;0,1,0)</f>
        <v>0</v>
      </c>
      <c r="CV53" s="633">
        <f t="shared" si="86"/>
        <v>0</v>
      </c>
      <c r="CW53" s="633">
        <f t="shared" si="86"/>
        <v>0</v>
      </c>
      <c r="CX53" s="633">
        <f t="shared" si="86"/>
        <v>0</v>
      </c>
      <c r="CY53" s="633">
        <f t="shared" si="86"/>
        <v>0</v>
      </c>
      <c r="CZ53" s="633">
        <f t="shared" si="86"/>
        <v>0</v>
      </c>
      <c r="DA53" s="633">
        <f t="shared" si="86"/>
        <v>0</v>
      </c>
      <c r="DB53" s="633">
        <f t="shared" si="86"/>
        <v>0</v>
      </c>
      <c r="DC53" s="633">
        <f t="shared" si="86"/>
        <v>0</v>
      </c>
      <c r="DD53" s="633">
        <f t="shared" si="86"/>
        <v>0</v>
      </c>
      <c r="DE53" s="633">
        <f t="shared" si="86"/>
        <v>0</v>
      </c>
      <c r="DF53" s="633">
        <f t="shared" si="86"/>
        <v>0</v>
      </c>
      <c r="DG53" s="633">
        <f t="shared" si="86"/>
        <v>0</v>
      </c>
      <c r="DH53" s="633">
        <f t="shared" si="86"/>
        <v>0</v>
      </c>
      <c r="DI53" s="633">
        <f t="shared" si="86"/>
        <v>0</v>
      </c>
      <c r="DJ53" s="633">
        <f t="shared" si="86"/>
        <v>0</v>
      </c>
      <c r="DK53" s="633">
        <f t="shared" si="86"/>
        <v>0</v>
      </c>
      <c r="DL53" s="633">
        <f t="shared" si="86"/>
        <v>0</v>
      </c>
      <c r="DM53" s="633">
        <f t="shared" si="86"/>
        <v>0</v>
      </c>
      <c r="DN53" s="633">
        <f t="shared" si="86"/>
        <v>0</v>
      </c>
      <c r="DO53" s="633">
        <f t="shared" si="86"/>
        <v>0</v>
      </c>
      <c r="DP53" s="633">
        <f t="shared" si="86"/>
        <v>0</v>
      </c>
      <c r="DQ53" s="633">
        <f t="shared" si="86"/>
        <v>0</v>
      </c>
      <c r="DR53" s="633">
        <f t="shared" si="86"/>
        <v>0</v>
      </c>
      <c r="DS53" s="633">
        <f t="shared" si="86"/>
        <v>0</v>
      </c>
      <c r="DT53" s="633">
        <f t="shared" si="86"/>
        <v>0</v>
      </c>
      <c r="DU53" s="633">
        <f t="shared" si="86"/>
        <v>0</v>
      </c>
      <c r="DV53" s="633">
        <f t="shared" si="86"/>
        <v>0</v>
      </c>
      <c r="DW53" s="633">
        <f t="shared" si="86"/>
        <v>0</v>
      </c>
      <c r="DX53" s="633">
        <f t="shared" si="86"/>
        <v>0</v>
      </c>
      <c r="DY53" s="633">
        <f t="shared" si="86"/>
        <v>0</v>
      </c>
      <c r="DZ53" s="633">
        <f t="shared" si="86"/>
        <v>0</v>
      </c>
      <c r="EA53" s="633">
        <f t="shared" si="86"/>
        <v>0</v>
      </c>
      <c r="EB53" s="633">
        <f t="shared" si="86"/>
        <v>0</v>
      </c>
      <c r="EC53" s="633">
        <f t="shared" si="86"/>
        <v>0</v>
      </c>
      <c r="ED53" s="633">
        <f t="shared" si="86"/>
        <v>0</v>
      </c>
      <c r="EE53" s="47"/>
      <c r="EF53"/>
    </row>
    <row r="54" spans="1:136" s="1876" customFormat="1">
      <c r="A54"/>
      <c r="B54" s="7"/>
      <c r="C54"/>
      <c r="D54"/>
      <c r="E54"/>
      <c r="F54"/>
      <c r="G54"/>
      <c r="H54"/>
      <c r="I54"/>
      <c r="J54"/>
      <c r="K54"/>
      <c r="L54"/>
      <c r="M54" s="646"/>
      <c r="N54" s="1436"/>
      <c r="O54" s="1881"/>
      <c r="P54" s="460"/>
      <c r="Q54" s="460"/>
      <c r="R54" s="460"/>
      <c r="S54" s="460"/>
      <c r="T54" s="460"/>
      <c r="U54" s="460"/>
      <c r="V54" s="460"/>
      <c r="W54" s="460"/>
      <c r="X54" s="460"/>
      <c r="Y54" s="460"/>
      <c r="Z54" s="460"/>
      <c r="AA54" s="460"/>
      <c r="AB54" s="460"/>
      <c r="AC54" s="460"/>
      <c r="AD54" s="460"/>
      <c r="AE54" s="460"/>
      <c r="AF54" s="460"/>
      <c r="AG54" s="460"/>
      <c r="AH54" s="460"/>
      <c r="AI54" s="460"/>
      <c r="AJ54" s="460"/>
      <c r="AK54" s="460"/>
      <c r="AL54" s="460"/>
      <c r="AM54" s="460"/>
      <c r="AN54" s="460"/>
      <c r="AO54" s="460"/>
      <c r="AP54" s="460"/>
      <c r="AQ54" s="460"/>
      <c r="AR54" s="460"/>
      <c r="AS54" s="460"/>
      <c r="AT54" s="460"/>
      <c r="AU54" s="460"/>
      <c r="AV54" s="460"/>
      <c r="AW54" s="460"/>
      <c r="AX54" s="460"/>
      <c r="AY54" s="460"/>
      <c r="AZ54" s="460"/>
      <c r="BA54" s="460"/>
      <c r="BB54" s="460"/>
      <c r="BC54" s="460"/>
      <c r="BD54" s="460"/>
      <c r="BE54" s="460"/>
      <c r="BF54" s="460"/>
      <c r="BG54" s="460"/>
      <c r="BH54" s="460"/>
      <c r="BI54" s="460"/>
      <c r="BJ54" s="460"/>
      <c r="BK54" s="460"/>
      <c r="BL54" s="460"/>
      <c r="BM54" s="460"/>
      <c r="BN54" s="460"/>
      <c r="BO54" s="460"/>
      <c r="BP54" s="460"/>
      <c r="BQ54" s="460"/>
      <c r="BR54" s="460"/>
      <c r="BS54" s="460"/>
      <c r="BT54" s="460"/>
      <c r="BU54" s="460"/>
      <c r="BV54" s="460"/>
      <c r="BW54" s="460"/>
      <c r="BX54" s="460"/>
      <c r="BY54" s="460"/>
      <c r="BZ54" s="460"/>
      <c r="CA54" s="460"/>
      <c r="CB54" s="460"/>
      <c r="CC54" s="460"/>
      <c r="CD54" s="460"/>
      <c r="CE54" s="460"/>
      <c r="CF54" s="460"/>
      <c r="CG54" s="460"/>
      <c r="CH54" s="460"/>
      <c r="CI54" s="460"/>
      <c r="CJ54" s="460"/>
      <c r="CK54" s="460"/>
      <c r="CL54" s="460"/>
      <c r="CM54" s="460"/>
      <c r="CN54" s="460"/>
      <c r="CO54" s="460"/>
      <c r="CP54" s="460"/>
      <c r="CQ54" s="460"/>
      <c r="CR54" s="460"/>
      <c r="CS54" s="460"/>
      <c r="CT54" s="460"/>
      <c r="CU54" s="460"/>
      <c r="CV54" s="460"/>
      <c r="CW54" s="460"/>
      <c r="CX54" s="460"/>
      <c r="CY54" s="460"/>
      <c r="CZ54" s="460"/>
      <c r="DA54" s="460"/>
      <c r="DB54" s="460"/>
      <c r="DC54" s="460"/>
      <c r="DD54" s="460"/>
      <c r="DE54" s="460"/>
      <c r="DF54" s="460"/>
      <c r="DG54" s="460"/>
      <c r="DH54" s="460"/>
      <c r="DI54" s="460"/>
      <c r="DJ54" s="460"/>
      <c r="DK54" s="460"/>
      <c r="DL54" s="460"/>
      <c r="DM54" s="460"/>
      <c r="DN54" s="460"/>
      <c r="DO54" s="460"/>
      <c r="DP54" s="460"/>
      <c r="DQ54" s="460"/>
      <c r="DR54" s="460"/>
      <c r="DS54" s="460"/>
      <c r="DT54" s="460"/>
      <c r="DU54" s="460"/>
      <c r="DV54" s="460"/>
      <c r="DW54" s="460"/>
      <c r="DX54" s="460"/>
      <c r="DY54" s="460"/>
      <c r="DZ54" s="460"/>
      <c r="EA54" s="460"/>
      <c r="EB54" s="460"/>
      <c r="EC54" s="460"/>
      <c r="ED54" s="460"/>
      <c r="EE54" s="74"/>
      <c r="EF54" s="1"/>
    </row>
    <row r="55" spans="1:136" s="1876" customFormat="1">
      <c r="A55" s="1" t="str">
        <f>B17</f>
        <v xml:space="preserve">Investor C </v>
      </c>
      <c r="B55" s="7"/>
      <c r="C55"/>
      <c r="D55"/>
      <c r="E55"/>
      <c r="F55"/>
      <c r="G55"/>
      <c r="H55"/>
      <c r="I55"/>
      <c r="J55"/>
      <c r="K55"/>
      <c r="L55"/>
      <c r="M55" s="646"/>
      <c r="N55" s="1436"/>
      <c r="O55" s="1881"/>
      <c r="P55" s="460"/>
      <c r="Q55" s="460"/>
      <c r="R55" s="460"/>
      <c r="S55" s="460"/>
      <c r="T55" s="460"/>
      <c r="U55" s="460"/>
      <c r="V55" s="460"/>
      <c r="W55" s="460"/>
      <c r="X55" s="460"/>
      <c r="Y55" s="460"/>
      <c r="Z55" s="460"/>
      <c r="AA55" s="460"/>
      <c r="AB55" s="460"/>
      <c r="AC55" s="460"/>
      <c r="AD55" s="460"/>
      <c r="AE55" s="460"/>
      <c r="AF55" s="460"/>
      <c r="AG55" s="460"/>
      <c r="AH55" s="460"/>
      <c r="AI55" s="460"/>
      <c r="AJ55" s="460"/>
      <c r="AK55" s="460"/>
      <c r="AL55" s="460"/>
      <c r="AM55" s="460"/>
      <c r="AN55" s="460"/>
      <c r="AO55" s="460"/>
      <c r="AP55" s="460"/>
      <c r="AQ55" s="460"/>
      <c r="AR55" s="460"/>
      <c r="AS55" s="460"/>
      <c r="AT55" s="460"/>
      <c r="AU55" s="460"/>
      <c r="AV55" s="460"/>
      <c r="AW55" s="460"/>
      <c r="AX55" s="460"/>
      <c r="AY55" s="460"/>
      <c r="AZ55" s="460"/>
      <c r="BA55" s="460"/>
      <c r="BB55" s="460"/>
      <c r="BC55" s="460"/>
      <c r="BD55" s="460"/>
      <c r="BE55" s="460"/>
      <c r="BF55" s="460"/>
      <c r="BG55" s="460"/>
      <c r="BH55" s="460"/>
      <c r="BI55" s="460"/>
      <c r="BJ55" s="460"/>
      <c r="BK55" s="460"/>
      <c r="BL55" s="460"/>
      <c r="BM55" s="460"/>
      <c r="BN55" s="460"/>
      <c r="BO55" s="460"/>
      <c r="BP55" s="460"/>
      <c r="BQ55" s="460"/>
      <c r="BR55" s="460"/>
      <c r="BS55" s="460"/>
      <c r="BT55" s="460"/>
      <c r="BU55" s="460"/>
      <c r="BV55" s="460"/>
      <c r="BW55" s="460"/>
      <c r="BX55" s="460"/>
      <c r="BY55" s="460"/>
      <c r="BZ55" s="460"/>
      <c r="CA55" s="460"/>
      <c r="CB55" s="460"/>
      <c r="CC55" s="460"/>
      <c r="CD55" s="460"/>
      <c r="CE55" s="460"/>
      <c r="CF55" s="460"/>
      <c r="CG55" s="460"/>
      <c r="CH55" s="460"/>
      <c r="CI55" s="460"/>
      <c r="CJ55" s="460"/>
      <c r="CK55" s="460"/>
      <c r="CL55" s="460"/>
      <c r="CM55" s="460"/>
      <c r="CN55" s="460"/>
      <c r="CO55" s="460"/>
      <c r="CP55" s="460"/>
      <c r="CQ55" s="460"/>
      <c r="CR55" s="460"/>
      <c r="CS55" s="460"/>
      <c r="CT55" s="460"/>
      <c r="CU55" s="460"/>
      <c r="CV55" s="460"/>
      <c r="CW55" s="460"/>
      <c r="CX55" s="460"/>
      <c r="CY55" s="460"/>
      <c r="CZ55" s="460"/>
      <c r="DA55" s="460"/>
      <c r="DB55" s="460"/>
      <c r="DC55" s="460"/>
      <c r="DD55" s="460"/>
      <c r="DE55" s="460"/>
      <c r="DF55" s="460"/>
      <c r="DG55" s="460"/>
      <c r="DH55" s="460"/>
      <c r="DI55" s="460"/>
      <c r="DJ55" s="460"/>
      <c r="DK55" s="460"/>
      <c r="DL55" s="460"/>
      <c r="DM55" s="460"/>
      <c r="DN55" s="460"/>
      <c r="DO55" s="460"/>
      <c r="DP55" s="460"/>
      <c r="DQ55" s="460"/>
      <c r="DR55" s="460"/>
      <c r="DS55" s="460"/>
      <c r="DT55" s="460"/>
      <c r="DU55" s="460"/>
      <c r="DV55" s="460"/>
      <c r="DW55" s="460"/>
      <c r="DX55" s="460"/>
      <c r="DY55" s="460"/>
      <c r="DZ55" s="460"/>
      <c r="EA55" s="460"/>
      <c r="EB55" s="460"/>
      <c r="EC55" s="460"/>
      <c r="ED55" s="460"/>
      <c r="EE55" s="74"/>
      <c r="EF55" s="1"/>
    </row>
    <row r="56" spans="1:136" s="42" customFormat="1">
      <c r="A56"/>
      <c r="B56" s="7" t="s">
        <v>438</v>
      </c>
      <c r="C56"/>
      <c r="D56"/>
      <c r="E56"/>
      <c r="F56"/>
      <c r="G56"/>
      <c r="H56"/>
      <c r="I56"/>
      <c r="J56"/>
      <c r="K56"/>
      <c r="L56"/>
      <c r="M56" s="646"/>
      <c r="N56" s="1434"/>
      <c r="O56" s="466">
        <f>F17</f>
        <v>0</v>
      </c>
      <c r="P56" s="1902">
        <f>IF($B$30="Preferred Return Compounding",O56+O58+O59,P96)*IF(P$1&gt;'Project Summary'!$G$7,0,1)</f>
        <v>0</v>
      </c>
      <c r="Q56" s="1902">
        <f>IF($B$30="Preferred Return Compounding",P56+P58+P59,Q96)*IF(Q$1&gt;'Project Summary'!$G$7,0,1)</f>
        <v>0</v>
      </c>
      <c r="R56" s="1902">
        <f>IF($B$30="Preferred Return Compounding",Q56+Q58+Q59,R96)*IF(R$1&gt;'Project Summary'!$G$7,0,1)</f>
        <v>0</v>
      </c>
      <c r="S56" s="1902">
        <f>IF($B$30="Preferred Return Compounding",R56+R58+R59,S96)*IF(S$1&gt;'Project Summary'!$G$7,0,1)</f>
        <v>0</v>
      </c>
      <c r="T56" s="1902">
        <f>IF($B$30="Preferred Return Compounding",S56+S58+S59,T96)*IF(T$1&gt;'Project Summary'!$G$7,0,1)</f>
        <v>0</v>
      </c>
      <c r="U56" s="1902">
        <f>IF($B$30="Preferred Return Compounding",T56+T58+T59,U96)*IF(U$1&gt;'Project Summary'!$G$7,0,1)</f>
        <v>0</v>
      </c>
      <c r="V56" s="1902">
        <f>IF($B$30="Preferred Return Compounding",U56+U58+U59,V96)*IF(V$1&gt;'Project Summary'!$G$7,0,1)</f>
        <v>0</v>
      </c>
      <c r="W56" s="1902">
        <f>IF($B$30="Preferred Return Compounding",V56+V58+V59,W96)*IF(W$1&gt;'Project Summary'!$G$7,0,1)</f>
        <v>0</v>
      </c>
      <c r="X56" s="1902">
        <f>IF($B$30="Preferred Return Compounding",W56+W58+W59,X96)*IF(X$1&gt;'Project Summary'!$G$7,0,1)</f>
        <v>0</v>
      </c>
      <c r="Y56" s="1902">
        <f>IF($B$30="Preferred Return Compounding",X56+X58+X59,Y96)*IF(Y$1&gt;'Project Summary'!$G$7,0,1)</f>
        <v>0</v>
      </c>
      <c r="Z56" s="1902">
        <f>IF($B$30="Preferred Return Compounding",Y56+Y58+Y59,Z96)*IF(Z$1&gt;'Project Summary'!$G$7,0,1)</f>
        <v>0</v>
      </c>
      <c r="AA56" s="1902">
        <f>IF($B$30="Preferred Return Compounding",Z56+Z58+Z59,AA96)*IF(AA$1&gt;'Project Summary'!$G$7,0,1)</f>
        <v>0</v>
      </c>
      <c r="AB56" s="1902">
        <f>IF($B$30="Preferred Return Compounding",AA56+AA58+AA59,AB96)*IF(AB$1&gt;'Project Summary'!$G$7,0,1)</f>
        <v>0</v>
      </c>
      <c r="AC56" s="1902">
        <f>IF($B$30="Preferred Return Compounding",AB56+AB58+AB59,AC96)*IF(AC$1&gt;'Project Summary'!$G$7,0,1)</f>
        <v>0</v>
      </c>
      <c r="AD56" s="1902">
        <f>IF($B$30="Preferred Return Compounding",AC56+AC58+AC59,AD96)*IF(AD$1&gt;'Project Summary'!$G$7,0,1)</f>
        <v>0</v>
      </c>
      <c r="AE56" s="1902">
        <f>IF($B$30="Preferred Return Compounding",AD56+AD58+AD59,AE96)*IF(AE$1&gt;'Project Summary'!$G$7,0,1)</f>
        <v>0</v>
      </c>
      <c r="AF56" s="1902">
        <f>IF($B$30="Preferred Return Compounding",AE56+AE58+AE59,AF96)*IF(AF$1&gt;'Project Summary'!$G$7,0,1)</f>
        <v>0</v>
      </c>
      <c r="AG56" s="1902">
        <f>IF($B$30="Preferred Return Compounding",AF56+AF58+AF59,AG96)*IF(AG$1&gt;'Project Summary'!$G$7,0,1)</f>
        <v>0</v>
      </c>
      <c r="AH56" s="1902">
        <f>IF($B$30="Preferred Return Compounding",AG56+AG58+AG59,AH96)*IF(AH$1&gt;'Project Summary'!$G$7,0,1)</f>
        <v>0</v>
      </c>
      <c r="AI56" s="1902">
        <f>IF($B$30="Preferred Return Compounding",AH56+AH58+AH59,AI96)*IF(AI$1&gt;'Project Summary'!$G$7,0,1)</f>
        <v>0</v>
      </c>
      <c r="AJ56" s="1902">
        <f>IF($B$30="Preferred Return Compounding",AI56+AI58+AI59,AJ96)*IF(AJ$1&gt;'Project Summary'!$G$7,0,1)</f>
        <v>0</v>
      </c>
      <c r="AK56" s="1902">
        <f>IF($B$30="Preferred Return Compounding",AJ56+AJ58+AJ59,AK96)*IF(AK$1&gt;'Project Summary'!$G$7,0,1)</f>
        <v>0</v>
      </c>
      <c r="AL56" s="1902">
        <f>IF($B$30="Preferred Return Compounding",AK56+AK58+AK59,AL96)*IF(AL$1&gt;'Project Summary'!$G$7,0,1)</f>
        <v>0</v>
      </c>
      <c r="AM56" s="1902">
        <f>IF($B$30="Preferred Return Compounding",AL56+AL58+AL59,AM96)*IF(AM$1&gt;'Project Summary'!$G$7,0,1)</f>
        <v>0</v>
      </c>
      <c r="AN56" s="1902">
        <f>IF($B$30="Preferred Return Compounding",AM56+AM58+AM59,AN96)*IF(AN$1&gt;'Project Summary'!$G$7,0,1)</f>
        <v>0</v>
      </c>
      <c r="AO56" s="1902">
        <f>IF($B$30="Preferred Return Compounding",AN56+AN58+AN59,AO96)*IF(AO$1&gt;'Project Summary'!$G$7,0,1)</f>
        <v>0</v>
      </c>
      <c r="AP56" s="1902">
        <f>IF($B$30="Preferred Return Compounding",AO56+AO58+AO59,AP96)*IF(AP$1&gt;'Project Summary'!$G$7,0,1)</f>
        <v>0</v>
      </c>
      <c r="AQ56" s="1902">
        <f>IF($B$30="Preferred Return Compounding",AP56+AP58+AP59,AQ96)*IF(AQ$1&gt;'Project Summary'!$G$7,0,1)</f>
        <v>0</v>
      </c>
      <c r="AR56" s="1902">
        <f>IF($B$30="Preferred Return Compounding",AQ56+AQ58+AQ59,AR96)*IF(AR$1&gt;'Project Summary'!$G$7,0,1)</f>
        <v>0</v>
      </c>
      <c r="AS56" s="1902">
        <f>IF($B$30="Preferred Return Compounding",AR56+AR58+AR59,AS96)*IF(AS$1&gt;'Project Summary'!$G$7,0,1)</f>
        <v>0</v>
      </c>
      <c r="AT56" s="1902">
        <f>IF($B$30="Preferred Return Compounding",AS56+AS58+AS59,AT96)*IF(AT$1&gt;'Project Summary'!$G$7,0,1)</f>
        <v>0</v>
      </c>
      <c r="AU56" s="1902">
        <f>IF($B$30="Preferred Return Compounding",AT56+AT58+AT59,AU96)*IF(AU$1&gt;'Project Summary'!$G$7,0,1)</f>
        <v>0</v>
      </c>
      <c r="AV56" s="1902">
        <f>IF($B$30="Preferred Return Compounding",AU56+AU58+AU59,AV96)*IF(AV$1&gt;'Project Summary'!$G$7,0,1)</f>
        <v>0</v>
      </c>
      <c r="AW56" s="1902">
        <f>IF($B$30="Preferred Return Compounding",AV56+AV58+AV59,AW96)*IF(AW$1&gt;'Project Summary'!$G$7,0,1)</f>
        <v>0</v>
      </c>
      <c r="AX56" s="1902">
        <f>IF($B$30="Preferred Return Compounding",AW56+AW58+AW59,AX96)*IF(AX$1&gt;'Project Summary'!$G$7,0,1)</f>
        <v>0</v>
      </c>
      <c r="AY56" s="1902">
        <f>IF($B$30="Preferred Return Compounding",AX56+AX58+AX59,AY96)*IF(AY$1&gt;'Project Summary'!$G$7,0,1)</f>
        <v>0</v>
      </c>
      <c r="AZ56" s="1902">
        <f>IF($B$30="Preferred Return Compounding",AY56+AY58+AY59,AZ96)*IF(AZ$1&gt;'Project Summary'!$G$7,0,1)</f>
        <v>0</v>
      </c>
      <c r="BA56" s="1902">
        <f>IF($B$30="Preferred Return Compounding",AZ56+AZ58+AZ59,BA96)*IF(BA$1&gt;'Project Summary'!$G$7,0,1)</f>
        <v>0</v>
      </c>
      <c r="BB56" s="1902">
        <f>IF($B$30="Preferred Return Compounding",BA56+BA58+BA59,BB96)*IF(BB$1&gt;'Project Summary'!$G$7,0,1)</f>
        <v>0</v>
      </c>
      <c r="BC56" s="1902">
        <f>IF($B$30="Preferred Return Compounding",BB56+BB58+BB59,BC96)*IF(BC$1&gt;'Project Summary'!$G$7,0,1)</f>
        <v>0</v>
      </c>
      <c r="BD56" s="1902">
        <f>IF($B$30="Preferred Return Compounding",BC56+BC58+BC59,BD96)*IF(BD$1&gt;'Project Summary'!$G$7,0,1)</f>
        <v>0</v>
      </c>
      <c r="BE56" s="1902">
        <f>IF($B$30="Preferred Return Compounding",BD56+BD58+BD59,BE96)*IF(BE$1&gt;'Project Summary'!$G$7,0,1)</f>
        <v>0</v>
      </c>
      <c r="BF56" s="1902">
        <f>IF($B$30="Preferred Return Compounding",BE56+BE58+BE59,BF96)*IF(BF$1&gt;'Project Summary'!$G$7,0,1)</f>
        <v>0</v>
      </c>
      <c r="BG56" s="1902">
        <f>IF($B$30="Preferred Return Compounding",BF56+BF58+BF59,BG96)*IF(BG$1&gt;'Project Summary'!$G$7,0,1)</f>
        <v>0</v>
      </c>
      <c r="BH56" s="1902">
        <f>IF($B$30="Preferred Return Compounding",BG56+BG58+BG59,BH96)*IF(BH$1&gt;'Project Summary'!$G$7,0,1)</f>
        <v>0</v>
      </c>
      <c r="BI56" s="1902">
        <f>IF($B$30="Preferred Return Compounding",BH56+BH58+BH59,BI96)*IF(BI$1&gt;'Project Summary'!$G$7,0,1)</f>
        <v>0</v>
      </c>
      <c r="BJ56" s="1902">
        <f>IF($B$30="Preferred Return Compounding",BI56+BI58+BI59,BJ96)*IF(BJ$1&gt;'Project Summary'!$G$7,0,1)</f>
        <v>0</v>
      </c>
      <c r="BK56" s="1902">
        <f>IF($B$30="Preferred Return Compounding",BJ56+BJ58+BJ59,BK96)*IF(BK$1&gt;'Project Summary'!$G$7,0,1)</f>
        <v>0</v>
      </c>
      <c r="BL56" s="1902">
        <f>IF($B$30="Preferred Return Compounding",BK56+BK58+BK59,BL96)*IF(BL$1&gt;'Project Summary'!$G$7,0,1)</f>
        <v>0</v>
      </c>
      <c r="BM56" s="1902">
        <f>IF($B$30="Preferred Return Compounding",BL56+BL58+BL59,BM96)*IF(BM$1&gt;'Project Summary'!$G$7,0,1)</f>
        <v>0</v>
      </c>
      <c r="BN56" s="1902">
        <f>IF($B$30="Preferred Return Compounding",BM56+BM58+BM59,BN96)*IF(BN$1&gt;'Project Summary'!$G$7,0,1)</f>
        <v>0</v>
      </c>
      <c r="BO56" s="1902">
        <f>IF($B$30="Preferred Return Compounding",BN56+BN58+BN59,BO96)*IF(BO$1&gt;'Project Summary'!$G$7,0,1)</f>
        <v>0</v>
      </c>
      <c r="BP56" s="1902">
        <f>IF($B$30="Preferred Return Compounding",BO56+BO58+BO59,BP96)*IF(BP$1&gt;'Project Summary'!$G$7,0,1)</f>
        <v>0</v>
      </c>
      <c r="BQ56" s="1902">
        <f>IF($B$30="Preferred Return Compounding",BP56+BP58+BP59,BQ96)*IF(BQ$1&gt;'Project Summary'!$G$7,0,1)</f>
        <v>0</v>
      </c>
      <c r="BR56" s="1902">
        <f>IF($B$30="Preferred Return Compounding",BQ56+BQ58+BQ59,BR96)*IF(BR$1&gt;'Project Summary'!$G$7,0,1)</f>
        <v>0</v>
      </c>
      <c r="BS56" s="1902">
        <f>IF($B$30="Preferred Return Compounding",BR56+BR58+BR59,BS96)*IF(BS$1&gt;'Project Summary'!$G$7,0,1)</f>
        <v>0</v>
      </c>
      <c r="BT56" s="1902">
        <f>IF($B$30="Preferred Return Compounding",BS56+BS58+BS59,BT96)*IF(BT$1&gt;'Project Summary'!$G$7,0,1)</f>
        <v>0</v>
      </c>
      <c r="BU56" s="1902">
        <f>IF($B$30="Preferred Return Compounding",BT56+BT58+BT59,BU96)*IF(BU$1&gt;'Project Summary'!$G$7,0,1)</f>
        <v>0</v>
      </c>
      <c r="BV56" s="1902">
        <f>IF($B$30="Preferred Return Compounding",BU56+BU58+BU59,BV96)*IF(BV$1&gt;'Project Summary'!$G$7,0,1)</f>
        <v>0</v>
      </c>
      <c r="BW56" s="1902">
        <f>IF($B$30="Preferred Return Compounding",BV56+BV58+BV59,BW96)*IF(BW$1&gt;'Project Summary'!$G$7,0,1)</f>
        <v>0</v>
      </c>
      <c r="BX56" s="1902">
        <f>IF($B$30="Preferred Return Compounding",BW56+BW58+BW59,BX96)*IF(BX$1&gt;'Project Summary'!$G$7,0,1)</f>
        <v>0</v>
      </c>
      <c r="BY56" s="1902">
        <f>IF($B$30="Preferred Return Compounding",BX56+BX58+BX59,BY96)*IF(BY$1&gt;'Project Summary'!$G$7,0,1)</f>
        <v>0</v>
      </c>
      <c r="BZ56" s="1902">
        <f>IF($B$30="Preferred Return Compounding",BY56+BY58+BY59,BZ96)*IF(BZ$1&gt;'Project Summary'!$G$7,0,1)</f>
        <v>0</v>
      </c>
      <c r="CA56" s="1902">
        <f>IF($B$30="Preferred Return Compounding",BZ56+BZ58+BZ59,CA96)*IF(CA$1&gt;'Project Summary'!$G$7,0,1)</f>
        <v>0</v>
      </c>
      <c r="CB56" s="1902">
        <f>IF($B$30="Preferred Return Compounding",CA56+CA58+CA59,CB96)*IF(CB$1&gt;'Project Summary'!$G$7,0,1)</f>
        <v>0</v>
      </c>
      <c r="CC56" s="1902">
        <f>IF($B$30="Preferred Return Compounding",CB56+CB58+CB59,CC96)*IF(CC$1&gt;'Project Summary'!$G$7,0,1)</f>
        <v>0</v>
      </c>
      <c r="CD56" s="1902">
        <f>IF($B$30="Preferred Return Compounding",CC56+CC58+CC59,CD96)*IF(CD$1&gt;'Project Summary'!$G$7,0,1)</f>
        <v>0</v>
      </c>
      <c r="CE56" s="1902">
        <f>IF($B$30="Preferred Return Compounding",CD56+CD58+CD59,CE96)*IF(CE$1&gt;'Project Summary'!$G$7,0,1)</f>
        <v>0</v>
      </c>
      <c r="CF56" s="1902">
        <f>IF($B$30="Preferred Return Compounding",CE56+CE58+CE59,CF96)*IF(CF$1&gt;'Project Summary'!$G$7,0,1)</f>
        <v>0</v>
      </c>
      <c r="CG56" s="1902">
        <f>IF($B$30="Preferred Return Compounding",CF56+CF58+CF59,CG96)*IF(CG$1&gt;'Project Summary'!$G$7,0,1)</f>
        <v>0</v>
      </c>
      <c r="CH56" s="1902">
        <f>IF($B$30="Preferred Return Compounding",CG56+CG58+CG59,CH96)*IF(CH$1&gt;'Project Summary'!$G$7,0,1)</f>
        <v>0</v>
      </c>
      <c r="CI56" s="1902">
        <f>IF($B$30="Preferred Return Compounding",CH56+CH58+CH59,CI96)*IF(CI$1&gt;'Project Summary'!$G$7,0,1)</f>
        <v>0</v>
      </c>
      <c r="CJ56" s="1902">
        <f>IF($B$30="Preferred Return Compounding",CI56+CI58+CI59,CJ96)*IF(CJ$1&gt;'Project Summary'!$G$7,0,1)</f>
        <v>0</v>
      </c>
      <c r="CK56" s="1902">
        <f>IF($B$30="Preferred Return Compounding",CJ56+CJ58+CJ59,CK96)*IF(CK$1&gt;'Project Summary'!$G$7,0,1)</f>
        <v>0</v>
      </c>
      <c r="CL56" s="1902">
        <f>IF($B$30="Preferred Return Compounding",CK56+CK58+CK59,CL96)*IF(CL$1&gt;'Project Summary'!$G$7,0,1)</f>
        <v>0</v>
      </c>
      <c r="CM56" s="1902">
        <f>IF($B$30="Preferred Return Compounding",CL56+CL58+CL59,CM96)*IF(CM$1&gt;'Project Summary'!$G$7,0,1)</f>
        <v>0</v>
      </c>
      <c r="CN56" s="1902">
        <f>IF($B$30="Preferred Return Compounding",CM56+CM58+CM59,CN96)*IF(CN$1&gt;'Project Summary'!$G$7,0,1)</f>
        <v>0</v>
      </c>
      <c r="CO56" s="1902">
        <f>IF($B$30="Preferred Return Compounding",CN56+CN58+CN59,CO96)*IF(CO$1&gt;'Project Summary'!$G$7,0,1)</f>
        <v>0</v>
      </c>
      <c r="CP56" s="1902">
        <f>IF($B$30="Preferred Return Compounding",CO56+CO58+CO59,CP96)*IF(CP$1&gt;'Project Summary'!$G$7,0,1)</f>
        <v>0</v>
      </c>
      <c r="CQ56" s="1902">
        <f>IF($B$30="Preferred Return Compounding",CP56+CP58+CP59,CQ96)*IF(CQ$1&gt;'Project Summary'!$G$7,0,1)</f>
        <v>0</v>
      </c>
      <c r="CR56" s="1902">
        <f>IF($B$30="Preferred Return Compounding",CQ56+CQ58+CQ59,CR96)*IF(CR$1&gt;'Project Summary'!$G$7,0,1)</f>
        <v>0</v>
      </c>
      <c r="CS56" s="1902">
        <f>IF($B$30="Preferred Return Compounding",CR56+CR58+CR59,CS96)*IF(CS$1&gt;'Project Summary'!$G$7,0,1)</f>
        <v>0</v>
      </c>
      <c r="CT56" s="1902">
        <f>IF($B$30="Preferred Return Compounding",CS56+CS58+CS59,CT96)*IF(CT$1&gt;'Project Summary'!$G$7,0,1)</f>
        <v>0</v>
      </c>
      <c r="CU56" s="1902">
        <f>IF($B$30="Preferred Return Compounding",CT56+CT58+CT59,CU96)*IF(CU$1&gt;'Project Summary'!$G$7,0,1)</f>
        <v>0</v>
      </c>
      <c r="CV56" s="1902">
        <f>IF($B$30="Preferred Return Compounding",CU56+CU58+CU59,CV96)*IF(CV$1&gt;'Project Summary'!$G$7,0,1)</f>
        <v>0</v>
      </c>
      <c r="CW56" s="1902">
        <f>IF($B$30="Preferred Return Compounding",CV56+CV58+CV59,CW96)*IF(CW$1&gt;'Project Summary'!$G$7,0,1)</f>
        <v>0</v>
      </c>
      <c r="CX56" s="1902">
        <f>IF($B$30="Preferred Return Compounding",CW56+CW58+CW59,CX96)*IF(CX$1&gt;'Project Summary'!$G$7,0,1)</f>
        <v>0</v>
      </c>
      <c r="CY56" s="1902">
        <f>IF($B$30="Preferred Return Compounding",CX56+CX58+CX59,CY96)*IF(CY$1&gt;'Project Summary'!$G$7,0,1)</f>
        <v>0</v>
      </c>
      <c r="CZ56" s="1902">
        <f>IF($B$30="Preferred Return Compounding",CY56+CY58+CY59,CZ96)*IF(CZ$1&gt;'Project Summary'!$G$7,0,1)</f>
        <v>0</v>
      </c>
      <c r="DA56" s="1902">
        <f>IF($B$30="Preferred Return Compounding",CZ56+CZ58+CZ59,DA96)*IF(DA$1&gt;'Project Summary'!$G$7,0,1)</f>
        <v>0</v>
      </c>
      <c r="DB56" s="1902">
        <f>IF($B$30="Preferred Return Compounding",DA56+DA58+DA59,DB96)*IF(DB$1&gt;'Project Summary'!$G$7,0,1)</f>
        <v>0</v>
      </c>
      <c r="DC56" s="1902">
        <f>IF($B$30="Preferred Return Compounding",DB56+DB58+DB59,DC96)*IF(DC$1&gt;'Project Summary'!$G$7,0,1)</f>
        <v>0</v>
      </c>
      <c r="DD56" s="1902">
        <f>IF($B$30="Preferred Return Compounding",DC56+DC58+DC59,DD96)*IF(DD$1&gt;'Project Summary'!$G$7,0,1)</f>
        <v>0</v>
      </c>
      <c r="DE56" s="1902">
        <f>IF($B$30="Preferred Return Compounding",DD56+DD58+DD59,DE96)*IF(DE$1&gt;'Project Summary'!$G$7,0,1)</f>
        <v>0</v>
      </c>
      <c r="DF56" s="1902">
        <f>IF($B$30="Preferred Return Compounding",DE56+DE58+DE59,DF96)*IF(DF$1&gt;'Project Summary'!$G$7,0,1)</f>
        <v>0</v>
      </c>
      <c r="DG56" s="1902">
        <f>IF($B$30="Preferred Return Compounding",DF56+DF58+DF59,DG96)*IF(DG$1&gt;'Project Summary'!$G$7,0,1)</f>
        <v>0</v>
      </c>
      <c r="DH56" s="1902">
        <f>IF($B$30="Preferred Return Compounding",DG56+DG58+DG59,DH96)*IF(DH$1&gt;'Project Summary'!$G$7,0,1)</f>
        <v>0</v>
      </c>
      <c r="DI56" s="1902">
        <f>IF($B$30="Preferred Return Compounding",DH56+DH58+DH59,DI96)*IF(DI$1&gt;'Project Summary'!$G$7,0,1)</f>
        <v>0</v>
      </c>
      <c r="DJ56" s="1902">
        <f>IF($B$30="Preferred Return Compounding",DI56+DI58+DI59,DJ96)*IF(DJ$1&gt;'Project Summary'!$G$7,0,1)</f>
        <v>0</v>
      </c>
      <c r="DK56" s="1902">
        <f>IF($B$30="Preferred Return Compounding",DJ56+DJ58+DJ59,DK96)*IF(DK$1&gt;'Project Summary'!$G$7,0,1)</f>
        <v>0</v>
      </c>
      <c r="DL56" s="1902">
        <f>IF($B$30="Preferred Return Compounding",DK56+DK58+DK59,DL96)*IF(DL$1&gt;'Project Summary'!$G$7,0,1)</f>
        <v>0</v>
      </c>
      <c r="DM56" s="1902">
        <f>IF($B$30="Preferred Return Compounding",DL56+DL58+DL59,DM96)*IF(DM$1&gt;'Project Summary'!$G$7,0,1)</f>
        <v>0</v>
      </c>
      <c r="DN56" s="1902">
        <f>IF($B$30="Preferred Return Compounding",DM56+DM58+DM59,DN96)*IF(DN$1&gt;'Project Summary'!$G$7,0,1)</f>
        <v>0</v>
      </c>
      <c r="DO56" s="1902">
        <f>IF($B$30="Preferred Return Compounding",DN56+DN58+DN59,DO96)*IF(DO$1&gt;'Project Summary'!$G$7,0,1)</f>
        <v>0</v>
      </c>
      <c r="DP56" s="1902">
        <f>IF($B$30="Preferred Return Compounding",DO56+DO58+DO59,DP96)*IF(DP$1&gt;'Project Summary'!$G$7,0,1)</f>
        <v>0</v>
      </c>
      <c r="DQ56" s="1902">
        <f>IF($B$30="Preferred Return Compounding",DP56+DP58+DP59,DQ96)*IF(DQ$1&gt;'Project Summary'!$G$7,0,1)</f>
        <v>0</v>
      </c>
      <c r="DR56" s="1902">
        <f>IF($B$30="Preferred Return Compounding",DQ56+DQ58+DQ59,DR96)*IF(DR$1&gt;'Project Summary'!$G$7,0,1)</f>
        <v>0</v>
      </c>
      <c r="DS56" s="1902">
        <f>IF($B$30="Preferred Return Compounding",DR56+DR58+DR59,DS96)*IF(DS$1&gt;'Project Summary'!$G$7,0,1)</f>
        <v>0</v>
      </c>
      <c r="DT56" s="1902">
        <f>IF($B$30="Preferred Return Compounding",DS56+DS58+DS59,DT96)*IF(DT$1&gt;'Project Summary'!$G$7,0,1)</f>
        <v>0</v>
      </c>
      <c r="DU56" s="1902">
        <f>IF($B$30="Preferred Return Compounding",DT56+DT58+DT59,DU96)*IF(DU$1&gt;'Project Summary'!$G$7,0,1)</f>
        <v>0</v>
      </c>
      <c r="DV56" s="1902">
        <f>IF($B$30="Preferred Return Compounding",DU56+DU58+DU59,DV96)*IF(DV$1&gt;'Project Summary'!$G$7,0,1)</f>
        <v>0</v>
      </c>
      <c r="DW56" s="1902">
        <f>IF($B$30="Preferred Return Compounding",DV56+DV58+DV59,DW96)*IF(DW$1&gt;'Project Summary'!$G$7,0,1)</f>
        <v>0</v>
      </c>
      <c r="DX56" s="1902">
        <f>IF($B$30="Preferred Return Compounding",DW56+DW58+DW59,DX96)*IF(DX$1&gt;'Project Summary'!$G$7,0,1)</f>
        <v>0</v>
      </c>
      <c r="DY56" s="1902">
        <f>IF($B$30="Preferred Return Compounding",DX56+DX58+DX59,DY96)*IF(DY$1&gt;'Project Summary'!$G$7,0,1)</f>
        <v>0</v>
      </c>
      <c r="DZ56" s="1902">
        <f>IF($B$30="Preferred Return Compounding",DY56+DY58+DY59,DZ96)*IF(DZ$1&gt;'Project Summary'!$G$7,0,1)</f>
        <v>0</v>
      </c>
      <c r="EA56" s="1902">
        <f>IF($B$30="Preferred Return Compounding",DZ56+DZ58+DZ59,EA96)*IF(EA$1&gt;'Project Summary'!$G$7,0,1)</f>
        <v>0</v>
      </c>
      <c r="EB56" s="1902">
        <f>IF($B$30="Preferred Return Compounding",EA56+EA58+EA59,EB96)*IF(EB$1&gt;'Project Summary'!$G$7,0,1)</f>
        <v>0</v>
      </c>
      <c r="EC56" s="1902">
        <f>IF($B$30="Preferred Return Compounding",EB56+EB58+EB59,EC96)*IF(EC$1&gt;'Project Summary'!$G$7,0,1)</f>
        <v>0</v>
      </c>
      <c r="ED56" s="1902">
        <f>IF($B$30="Preferred Return Compounding",EC56+EC58+EC59,ED96)*IF(ED$1&gt;'Project Summary'!$G$7,0,1)</f>
        <v>0</v>
      </c>
      <c r="EE56" s="47"/>
      <c r="EF56"/>
    </row>
    <row r="57" spans="1:136" s="1876" customFormat="1">
      <c r="A57"/>
      <c r="B57" s="7" t="s">
        <v>318</v>
      </c>
      <c r="C57"/>
      <c r="D57"/>
      <c r="E57"/>
      <c r="F57"/>
      <c r="G57"/>
      <c r="H57"/>
      <c r="I57"/>
      <c r="J57"/>
      <c r="K57"/>
      <c r="L57"/>
      <c r="M57" s="646"/>
      <c r="N57" s="1434"/>
      <c r="O57" s="466">
        <f t="shared" ref="O57:BZ57" si="87">N60+N61</f>
        <v>0</v>
      </c>
      <c r="P57" s="466">
        <f t="shared" si="87"/>
        <v>0</v>
      </c>
      <c r="Q57" s="466">
        <f>P60+P61</f>
        <v>0</v>
      </c>
      <c r="R57" s="466">
        <f t="shared" si="87"/>
        <v>0</v>
      </c>
      <c r="S57" s="466">
        <f t="shared" si="87"/>
        <v>0</v>
      </c>
      <c r="T57" s="466">
        <f t="shared" si="87"/>
        <v>0</v>
      </c>
      <c r="U57" s="466">
        <f t="shared" si="87"/>
        <v>0</v>
      </c>
      <c r="V57" s="466">
        <f t="shared" si="87"/>
        <v>0</v>
      </c>
      <c r="W57" s="466">
        <f t="shared" si="87"/>
        <v>0</v>
      </c>
      <c r="X57" s="466">
        <f t="shared" si="87"/>
        <v>0</v>
      </c>
      <c r="Y57" s="466">
        <f t="shared" si="87"/>
        <v>0</v>
      </c>
      <c r="Z57" s="466">
        <f t="shared" si="87"/>
        <v>0</v>
      </c>
      <c r="AA57" s="466">
        <f t="shared" si="87"/>
        <v>0</v>
      </c>
      <c r="AB57" s="466">
        <f t="shared" si="87"/>
        <v>0</v>
      </c>
      <c r="AC57" s="466">
        <f t="shared" si="87"/>
        <v>0</v>
      </c>
      <c r="AD57" s="466">
        <f t="shared" si="87"/>
        <v>0</v>
      </c>
      <c r="AE57" s="466">
        <f t="shared" si="87"/>
        <v>0</v>
      </c>
      <c r="AF57" s="466">
        <f t="shared" si="87"/>
        <v>0</v>
      </c>
      <c r="AG57" s="466">
        <f t="shared" si="87"/>
        <v>0</v>
      </c>
      <c r="AH57" s="466">
        <f t="shared" si="87"/>
        <v>0</v>
      </c>
      <c r="AI57" s="466">
        <f t="shared" si="87"/>
        <v>0</v>
      </c>
      <c r="AJ57" s="466">
        <f t="shared" si="87"/>
        <v>0</v>
      </c>
      <c r="AK57" s="466">
        <f t="shared" si="87"/>
        <v>0</v>
      </c>
      <c r="AL57" s="466">
        <f t="shared" si="87"/>
        <v>0</v>
      </c>
      <c r="AM57" s="466">
        <f t="shared" si="87"/>
        <v>0</v>
      </c>
      <c r="AN57" s="466">
        <f t="shared" si="87"/>
        <v>0</v>
      </c>
      <c r="AO57" s="466">
        <f t="shared" si="87"/>
        <v>0</v>
      </c>
      <c r="AP57" s="466">
        <f t="shared" si="87"/>
        <v>0</v>
      </c>
      <c r="AQ57" s="466">
        <f t="shared" si="87"/>
        <v>0</v>
      </c>
      <c r="AR57" s="466">
        <f t="shared" si="87"/>
        <v>0</v>
      </c>
      <c r="AS57" s="466">
        <f t="shared" si="87"/>
        <v>0</v>
      </c>
      <c r="AT57" s="466">
        <f t="shared" si="87"/>
        <v>0</v>
      </c>
      <c r="AU57" s="466">
        <f t="shared" si="87"/>
        <v>0</v>
      </c>
      <c r="AV57" s="466">
        <f t="shared" si="87"/>
        <v>0</v>
      </c>
      <c r="AW57" s="466">
        <f t="shared" si="87"/>
        <v>0</v>
      </c>
      <c r="AX57" s="466">
        <f t="shared" si="87"/>
        <v>0</v>
      </c>
      <c r="AY57" s="466">
        <f t="shared" si="87"/>
        <v>0</v>
      </c>
      <c r="AZ57" s="466">
        <f t="shared" si="87"/>
        <v>0</v>
      </c>
      <c r="BA57" s="466">
        <f t="shared" si="87"/>
        <v>0</v>
      </c>
      <c r="BB57" s="466">
        <f t="shared" si="87"/>
        <v>0</v>
      </c>
      <c r="BC57" s="466">
        <f t="shared" si="87"/>
        <v>0</v>
      </c>
      <c r="BD57" s="466">
        <f t="shared" si="87"/>
        <v>0</v>
      </c>
      <c r="BE57" s="466">
        <f t="shared" si="87"/>
        <v>0</v>
      </c>
      <c r="BF57" s="466">
        <f t="shared" si="87"/>
        <v>0</v>
      </c>
      <c r="BG57" s="466">
        <f t="shared" si="87"/>
        <v>0</v>
      </c>
      <c r="BH57" s="466">
        <f t="shared" si="87"/>
        <v>0</v>
      </c>
      <c r="BI57" s="466">
        <f t="shared" si="87"/>
        <v>0</v>
      </c>
      <c r="BJ57" s="466">
        <f t="shared" si="87"/>
        <v>0</v>
      </c>
      <c r="BK57" s="466">
        <f t="shared" si="87"/>
        <v>0</v>
      </c>
      <c r="BL57" s="466">
        <f t="shared" si="87"/>
        <v>0</v>
      </c>
      <c r="BM57" s="466">
        <f t="shared" si="87"/>
        <v>0</v>
      </c>
      <c r="BN57" s="466">
        <f t="shared" si="87"/>
        <v>0</v>
      </c>
      <c r="BO57" s="466">
        <f t="shared" si="87"/>
        <v>0</v>
      </c>
      <c r="BP57" s="466">
        <f t="shared" si="87"/>
        <v>0</v>
      </c>
      <c r="BQ57" s="466">
        <f t="shared" si="87"/>
        <v>0</v>
      </c>
      <c r="BR57" s="466">
        <f t="shared" si="87"/>
        <v>0</v>
      </c>
      <c r="BS57" s="466">
        <f t="shared" si="87"/>
        <v>0</v>
      </c>
      <c r="BT57" s="466">
        <f t="shared" si="87"/>
        <v>0</v>
      </c>
      <c r="BU57" s="466">
        <f t="shared" si="87"/>
        <v>0</v>
      </c>
      <c r="BV57" s="466">
        <f t="shared" si="87"/>
        <v>0</v>
      </c>
      <c r="BW57" s="466">
        <f t="shared" si="87"/>
        <v>0</v>
      </c>
      <c r="BX57" s="466">
        <f t="shared" si="87"/>
        <v>0</v>
      </c>
      <c r="BY57" s="466">
        <f t="shared" si="87"/>
        <v>0</v>
      </c>
      <c r="BZ57" s="466">
        <f t="shared" si="87"/>
        <v>0</v>
      </c>
      <c r="CA57" s="466">
        <f t="shared" ref="CA57:CT57" si="88">BZ60+BZ61</f>
        <v>0</v>
      </c>
      <c r="CB57" s="466">
        <f t="shared" si="88"/>
        <v>0</v>
      </c>
      <c r="CC57" s="466">
        <f t="shared" si="88"/>
        <v>0</v>
      </c>
      <c r="CD57" s="466">
        <f t="shared" si="88"/>
        <v>0</v>
      </c>
      <c r="CE57" s="466">
        <f t="shared" si="88"/>
        <v>0</v>
      </c>
      <c r="CF57" s="466">
        <f t="shared" si="88"/>
        <v>0</v>
      </c>
      <c r="CG57" s="466">
        <f t="shared" si="88"/>
        <v>0</v>
      </c>
      <c r="CH57" s="466">
        <f t="shared" si="88"/>
        <v>0</v>
      </c>
      <c r="CI57" s="466">
        <f t="shared" si="88"/>
        <v>0</v>
      </c>
      <c r="CJ57" s="466">
        <f t="shared" si="88"/>
        <v>0</v>
      </c>
      <c r="CK57" s="466">
        <f t="shared" si="88"/>
        <v>0</v>
      </c>
      <c r="CL57" s="466">
        <f t="shared" si="88"/>
        <v>0</v>
      </c>
      <c r="CM57" s="466">
        <f t="shared" si="88"/>
        <v>0</v>
      </c>
      <c r="CN57" s="466">
        <f t="shared" si="88"/>
        <v>0</v>
      </c>
      <c r="CO57" s="466">
        <f t="shared" si="88"/>
        <v>0</v>
      </c>
      <c r="CP57" s="466">
        <f t="shared" si="88"/>
        <v>0</v>
      </c>
      <c r="CQ57" s="466">
        <f t="shared" si="88"/>
        <v>0</v>
      </c>
      <c r="CR57" s="466">
        <f t="shared" si="88"/>
        <v>0</v>
      </c>
      <c r="CS57" s="466">
        <f t="shared" si="88"/>
        <v>0</v>
      </c>
      <c r="CT57" s="466">
        <f t="shared" si="88"/>
        <v>0</v>
      </c>
      <c r="CU57" s="466">
        <f>CT60+CT61</f>
        <v>0</v>
      </c>
      <c r="CV57" s="466">
        <f t="shared" ref="CV57:ED57" si="89">CU60+CU61</f>
        <v>0</v>
      </c>
      <c r="CW57" s="466">
        <f t="shared" si="89"/>
        <v>0</v>
      </c>
      <c r="CX57" s="466">
        <f t="shared" si="89"/>
        <v>0</v>
      </c>
      <c r="CY57" s="466">
        <f t="shared" si="89"/>
        <v>0</v>
      </c>
      <c r="CZ57" s="466">
        <f t="shared" si="89"/>
        <v>0</v>
      </c>
      <c r="DA57" s="466">
        <f t="shared" si="89"/>
        <v>0</v>
      </c>
      <c r="DB57" s="466">
        <f t="shared" si="89"/>
        <v>0</v>
      </c>
      <c r="DC57" s="466">
        <f t="shared" si="89"/>
        <v>0</v>
      </c>
      <c r="DD57" s="466">
        <f t="shared" si="89"/>
        <v>0</v>
      </c>
      <c r="DE57" s="466">
        <f t="shared" si="89"/>
        <v>0</v>
      </c>
      <c r="DF57" s="466">
        <f t="shared" si="89"/>
        <v>0</v>
      </c>
      <c r="DG57" s="466">
        <f t="shared" si="89"/>
        <v>0</v>
      </c>
      <c r="DH57" s="466">
        <f t="shared" si="89"/>
        <v>0</v>
      </c>
      <c r="DI57" s="466">
        <f t="shared" si="89"/>
        <v>0</v>
      </c>
      <c r="DJ57" s="466">
        <f t="shared" si="89"/>
        <v>0</v>
      </c>
      <c r="DK57" s="466">
        <f t="shared" si="89"/>
        <v>0</v>
      </c>
      <c r="DL57" s="466">
        <f t="shared" si="89"/>
        <v>0</v>
      </c>
      <c r="DM57" s="466">
        <f t="shared" si="89"/>
        <v>0</v>
      </c>
      <c r="DN57" s="466">
        <f t="shared" si="89"/>
        <v>0</v>
      </c>
      <c r="DO57" s="466">
        <f t="shared" si="89"/>
        <v>0</v>
      </c>
      <c r="DP57" s="466">
        <f t="shared" si="89"/>
        <v>0</v>
      </c>
      <c r="DQ57" s="466">
        <f t="shared" si="89"/>
        <v>0</v>
      </c>
      <c r="DR57" s="466">
        <f t="shared" si="89"/>
        <v>0</v>
      </c>
      <c r="DS57" s="466">
        <f t="shared" si="89"/>
        <v>0</v>
      </c>
      <c r="DT57" s="466">
        <f t="shared" si="89"/>
        <v>0</v>
      </c>
      <c r="DU57" s="466">
        <f t="shared" si="89"/>
        <v>0</v>
      </c>
      <c r="DV57" s="466">
        <f t="shared" si="89"/>
        <v>0</v>
      </c>
      <c r="DW57" s="466">
        <f t="shared" si="89"/>
        <v>0</v>
      </c>
      <c r="DX57" s="466">
        <f t="shared" si="89"/>
        <v>0</v>
      </c>
      <c r="DY57" s="466">
        <f t="shared" si="89"/>
        <v>0</v>
      </c>
      <c r="DZ57" s="466">
        <f t="shared" si="89"/>
        <v>0</v>
      </c>
      <c r="EA57" s="466">
        <f t="shared" si="89"/>
        <v>0</v>
      </c>
      <c r="EB57" s="466">
        <f t="shared" si="89"/>
        <v>0</v>
      </c>
      <c r="EC57" s="466">
        <f t="shared" si="89"/>
        <v>0</v>
      </c>
      <c r="ED57" s="466">
        <f t="shared" si="89"/>
        <v>0</v>
      </c>
      <c r="EE57" s="47"/>
      <c r="EF57"/>
    </row>
    <row r="58" spans="1:136" s="1876" customFormat="1">
      <c r="A58" s="154"/>
      <c r="B58" s="1875" t="s">
        <v>964</v>
      </c>
      <c r="C58" s="154"/>
      <c r="D58" s="154"/>
      <c r="E58" s="154"/>
      <c r="F58" s="154"/>
      <c r="G58" s="154"/>
      <c r="H58" s="154"/>
      <c r="I58" s="154"/>
      <c r="J58" s="154"/>
      <c r="K58" s="155" t="s">
        <v>319</v>
      </c>
      <c r="L58" s="155"/>
      <c r="M58" s="648">
        <f>D17</f>
        <v>0</v>
      </c>
      <c r="N58" s="1435"/>
      <c r="O58" s="1880">
        <f>IF(O$4&gt;0,O$4*$M58,0)</f>
        <v>0</v>
      </c>
      <c r="P58" s="633">
        <f t="shared" ref="P58:CA58" si="90">IF(P$4&gt;0,P$4*$M58,0)</f>
        <v>0</v>
      </c>
      <c r="Q58" s="633">
        <f t="shared" si="90"/>
        <v>0</v>
      </c>
      <c r="R58" s="633">
        <f t="shared" si="90"/>
        <v>0</v>
      </c>
      <c r="S58" s="633">
        <f t="shared" si="90"/>
        <v>0</v>
      </c>
      <c r="T58" s="633">
        <f t="shared" si="90"/>
        <v>0</v>
      </c>
      <c r="U58" s="633">
        <f t="shared" si="90"/>
        <v>0</v>
      </c>
      <c r="V58" s="633">
        <f t="shared" si="90"/>
        <v>0</v>
      </c>
      <c r="W58" s="633">
        <f t="shared" si="90"/>
        <v>0</v>
      </c>
      <c r="X58" s="633">
        <f t="shared" si="90"/>
        <v>0</v>
      </c>
      <c r="Y58" s="633">
        <f t="shared" si="90"/>
        <v>0</v>
      </c>
      <c r="Z58" s="633">
        <f t="shared" si="90"/>
        <v>0</v>
      </c>
      <c r="AA58" s="633">
        <f t="shared" si="90"/>
        <v>0</v>
      </c>
      <c r="AB58" s="633">
        <f t="shared" si="90"/>
        <v>0</v>
      </c>
      <c r="AC58" s="633">
        <f t="shared" si="90"/>
        <v>0</v>
      </c>
      <c r="AD58" s="633">
        <f t="shared" si="90"/>
        <v>0</v>
      </c>
      <c r="AE58" s="633">
        <f t="shared" si="90"/>
        <v>0</v>
      </c>
      <c r="AF58" s="633">
        <f t="shared" si="90"/>
        <v>0</v>
      </c>
      <c r="AG58" s="633">
        <f t="shared" si="90"/>
        <v>0</v>
      </c>
      <c r="AH58" s="633">
        <f t="shared" si="90"/>
        <v>0</v>
      </c>
      <c r="AI58" s="633">
        <f t="shared" si="90"/>
        <v>0</v>
      </c>
      <c r="AJ58" s="633">
        <f t="shared" si="90"/>
        <v>0</v>
      </c>
      <c r="AK58" s="633">
        <f t="shared" si="90"/>
        <v>0</v>
      </c>
      <c r="AL58" s="633">
        <f t="shared" si="90"/>
        <v>0</v>
      </c>
      <c r="AM58" s="633">
        <f t="shared" si="90"/>
        <v>0</v>
      </c>
      <c r="AN58" s="633">
        <f t="shared" si="90"/>
        <v>0</v>
      </c>
      <c r="AO58" s="633">
        <f t="shared" si="90"/>
        <v>0</v>
      </c>
      <c r="AP58" s="633">
        <f t="shared" si="90"/>
        <v>0</v>
      </c>
      <c r="AQ58" s="633">
        <f t="shared" si="90"/>
        <v>0</v>
      </c>
      <c r="AR58" s="633">
        <f t="shared" si="90"/>
        <v>0</v>
      </c>
      <c r="AS58" s="633">
        <f t="shared" si="90"/>
        <v>0</v>
      </c>
      <c r="AT58" s="633">
        <f t="shared" si="90"/>
        <v>0</v>
      </c>
      <c r="AU58" s="633">
        <f t="shared" si="90"/>
        <v>0</v>
      </c>
      <c r="AV58" s="633">
        <f t="shared" si="90"/>
        <v>0</v>
      </c>
      <c r="AW58" s="633">
        <f t="shared" si="90"/>
        <v>0</v>
      </c>
      <c r="AX58" s="633">
        <f t="shared" si="90"/>
        <v>0</v>
      </c>
      <c r="AY58" s="633">
        <f t="shared" si="90"/>
        <v>0</v>
      </c>
      <c r="AZ58" s="633">
        <f t="shared" si="90"/>
        <v>0</v>
      </c>
      <c r="BA58" s="633">
        <f t="shared" si="90"/>
        <v>0</v>
      </c>
      <c r="BB58" s="633">
        <f t="shared" si="90"/>
        <v>0</v>
      </c>
      <c r="BC58" s="633">
        <f t="shared" si="90"/>
        <v>0</v>
      </c>
      <c r="BD58" s="633">
        <f t="shared" si="90"/>
        <v>0</v>
      </c>
      <c r="BE58" s="633">
        <f t="shared" si="90"/>
        <v>0</v>
      </c>
      <c r="BF58" s="633">
        <f t="shared" si="90"/>
        <v>0</v>
      </c>
      <c r="BG58" s="633">
        <f t="shared" si="90"/>
        <v>0</v>
      </c>
      <c r="BH58" s="633">
        <f t="shared" si="90"/>
        <v>0</v>
      </c>
      <c r="BI58" s="633">
        <f t="shared" si="90"/>
        <v>0</v>
      </c>
      <c r="BJ58" s="633">
        <f t="shared" si="90"/>
        <v>0</v>
      </c>
      <c r="BK58" s="633">
        <f t="shared" si="90"/>
        <v>0</v>
      </c>
      <c r="BL58" s="633">
        <f t="shared" si="90"/>
        <v>0</v>
      </c>
      <c r="BM58" s="633">
        <f t="shared" si="90"/>
        <v>0</v>
      </c>
      <c r="BN58" s="633">
        <f t="shared" si="90"/>
        <v>0</v>
      </c>
      <c r="BO58" s="633">
        <f t="shared" si="90"/>
        <v>0</v>
      </c>
      <c r="BP58" s="633">
        <f t="shared" si="90"/>
        <v>0</v>
      </c>
      <c r="BQ58" s="633">
        <f t="shared" si="90"/>
        <v>0</v>
      </c>
      <c r="BR58" s="633">
        <f t="shared" si="90"/>
        <v>0</v>
      </c>
      <c r="BS58" s="633">
        <f t="shared" si="90"/>
        <v>0</v>
      </c>
      <c r="BT58" s="633">
        <f t="shared" si="90"/>
        <v>0</v>
      </c>
      <c r="BU58" s="633">
        <f t="shared" si="90"/>
        <v>0</v>
      </c>
      <c r="BV58" s="633">
        <f t="shared" si="90"/>
        <v>0</v>
      </c>
      <c r="BW58" s="633">
        <f t="shared" si="90"/>
        <v>0</v>
      </c>
      <c r="BX58" s="633">
        <f t="shared" si="90"/>
        <v>0</v>
      </c>
      <c r="BY58" s="633">
        <f t="shared" si="90"/>
        <v>0</v>
      </c>
      <c r="BZ58" s="633">
        <f t="shared" si="90"/>
        <v>0</v>
      </c>
      <c r="CA58" s="633">
        <f t="shared" si="90"/>
        <v>0</v>
      </c>
      <c r="CB58" s="633">
        <f t="shared" ref="CB58:ED58" si="91">IF(CB$4&gt;0,CB$4*$M58,0)</f>
        <v>0</v>
      </c>
      <c r="CC58" s="633">
        <f t="shared" si="91"/>
        <v>0</v>
      </c>
      <c r="CD58" s="633">
        <f t="shared" si="91"/>
        <v>0</v>
      </c>
      <c r="CE58" s="633">
        <f t="shared" si="91"/>
        <v>0</v>
      </c>
      <c r="CF58" s="633">
        <f t="shared" si="91"/>
        <v>0</v>
      </c>
      <c r="CG58" s="633">
        <f t="shared" si="91"/>
        <v>0</v>
      </c>
      <c r="CH58" s="633">
        <f t="shared" si="91"/>
        <v>0</v>
      </c>
      <c r="CI58" s="633">
        <f t="shared" si="91"/>
        <v>0</v>
      </c>
      <c r="CJ58" s="633">
        <f t="shared" si="91"/>
        <v>0</v>
      </c>
      <c r="CK58" s="633">
        <f t="shared" si="91"/>
        <v>0</v>
      </c>
      <c r="CL58" s="633">
        <f t="shared" si="91"/>
        <v>0</v>
      </c>
      <c r="CM58" s="633">
        <f t="shared" si="91"/>
        <v>0</v>
      </c>
      <c r="CN58" s="633">
        <f t="shared" si="91"/>
        <v>0</v>
      </c>
      <c r="CO58" s="633">
        <f t="shared" si="91"/>
        <v>0</v>
      </c>
      <c r="CP58" s="633">
        <f t="shared" si="91"/>
        <v>0</v>
      </c>
      <c r="CQ58" s="633">
        <f t="shared" si="91"/>
        <v>0</v>
      </c>
      <c r="CR58" s="633">
        <f t="shared" si="91"/>
        <v>0</v>
      </c>
      <c r="CS58" s="633">
        <f t="shared" si="91"/>
        <v>0</v>
      </c>
      <c r="CT58" s="633">
        <f t="shared" si="91"/>
        <v>0</v>
      </c>
      <c r="CU58" s="633">
        <f t="shared" si="91"/>
        <v>0</v>
      </c>
      <c r="CV58" s="633">
        <f t="shared" si="91"/>
        <v>0</v>
      </c>
      <c r="CW58" s="633">
        <f t="shared" si="91"/>
        <v>0</v>
      </c>
      <c r="CX58" s="633">
        <f t="shared" si="91"/>
        <v>0</v>
      </c>
      <c r="CY58" s="633">
        <f t="shared" si="91"/>
        <v>0</v>
      </c>
      <c r="CZ58" s="633">
        <f t="shared" si="91"/>
        <v>0</v>
      </c>
      <c r="DA58" s="633">
        <f t="shared" si="91"/>
        <v>0</v>
      </c>
      <c r="DB58" s="633">
        <f t="shared" si="91"/>
        <v>0</v>
      </c>
      <c r="DC58" s="633">
        <f t="shared" si="91"/>
        <v>0</v>
      </c>
      <c r="DD58" s="633">
        <f t="shared" si="91"/>
        <v>0</v>
      </c>
      <c r="DE58" s="633">
        <f t="shared" si="91"/>
        <v>0</v>
      </c>
      <c r="DF58" s="633">
        <f t="shared" si="91"/>
        <v>0</v>
      </c>
      <c r="DG58" s="633">
        <f t="shared" si="91"/>
        <v>0</v>
      </c>
      <c r="DH58" s="633">
        <f t="shared" si="91"/>
        <v>0</v>
      </c>
      <c r="DI58" s="633">
        <f t="shared" si="91"/>
        <v>0</v>
      </c>
      <c r="DJ58" s="633">
        <f t="shared" si="91"/>
        <v>0</v>
      </c>
      <c r="DK58" s="633">
        <f t="shared" si="91"/>
        <v>0</v>
      </c>
      <c r="DL58" s="633">
        <f t="shared" si="91"/>
        <v>0</v>
      </c>
      <c r="DM58" s="633">
        <f t="shared" si="91"/>
        <v>0</v>
      </c>
      <c r="DN58" s="633">
        <f t="shared" si="91"/>
        <v>0</v>
      </c>
      <c r="DO58" s="633">
        <f t="shared" si="91"/>
        <v>0</v>
      </c>
      <c r="DP58" s="633">
        <f t="shared" si="91"/>
        <v>0</v>
      </c>
      <c r="DQ58" s="633">
        <f t="shared" si="91"/>
        <v>0</v>
      </c>
      <c r="DR58" s="633">
        <f t="shared" si="91"/>
        <v>0</v>
      </c>
      <c r="DS58" s="633">
        <f t="shared" si="91"/>
        <v>0</v>
      </c>
      <c r="DT58" s="633">
        <f t="shared" si="91"/>
        <v>0</v>
      </c>
      <c r="DU58" s="633">
        <f t="shared" si="91"/>
        <v>0</v>
      </c>
      <c r="DV58" s="633">
        <f t="shared" si="91"/>
        <v>0</v>
      </c>
      <c r="DW58" s="633">
        <f t="shared" si="91"/>
        <v>0</v>
      </c>
      <c r="DX58" s="633">
        <f t="shared" si="91"/>
        <v>0</v>
      </c>
      <c r="DY58" s="633">
        <f t="shared" si="91"/>
        <v>0</v>
      </c>
      <c r="DZ58" s="633">
        <f t="shared" si="91"/>
        <v>0</v>
      </c>
      <c r="EA58" s="633">
        <f t="shared" si="91"/>
        <v>0</v>
      </c>
      <c r="EB58" s="633">
        <f t="shared" si="91"/>
        <v>0</v>
      </c>
      <c r="EC58" s="633">
        <f t="shared" si="91"/>
        <v>0</v>
      </c>
      <c r="ED58" s="633">
        <f t="shared" si="91"/>
        <v>0</v>
      </c>
      <c r="EE58" s="47"/>
      <c r="EF58"/>
    </row>
    <row r="59" spans="1:136" s="1876" customFormat="1">
      <c r="A59"/>
      <c r="B59" s="7" t="s">
        <v>960</v>
      </c>
      <c r="C59"/>
      <c r="D59"/>
      <c r="E59"/>
      <c r="F59"/>
      <c r="G59"/>
      <c r="H59"/>
      <c r="I59"/>
      <c r="J59"/>
      <c r="K59" s="155" t="s">
        <v>38</v>
      </c>
      <c r="L59" s="155"/>
      <c r="M59" s="648">
        <f>'Project Summary'!O14</f>
        <v>0</v>
      </c>
      <c r="N59" s="1434"/>
      <c r="O59" s="466">
        <f t="shared" ref="O59:BZ59" si="92">O56*$M59/12</f>
        <v>0</v>
      </c>
      <c r="P59" s="466">
        <f t="shared" si="92"/>
        <v>0</v>
      </c>
      <c r="Q59" s="466">
        <f t="shared" si="92"/>
        <v>0</v>
      </c>
      <c r="R59" s="466">
        <f t="shared" si="92"/>
        <v>0</v>
      </c>
      <c r="S59" s="466">
        <f t="shared" si="92"/>
        <v>0</v>
      </c>
      <c r="T59" s="466">
        <f t="shared" si="92"/>
        <v>0</v>
      </c>
      <c r="U59" s="466">
        <f t="shared" si="92"/>
        <v>0</v>
      </c>
      <c r="V59" s="466">
        <f t="shared" si="92"/>
        <v>0</v>
      </c>
      <c r="W59" s="466">
        <f t="shared" si="92"/>
        <v>0</v>
      </c>
      <c r="X59" s="466">
        <f t="shared" si="92"/>
        <v>0</v>
      </c>
      <c r="Y59" s="466">
        <f t="shared" si="92"/>
        <v>0</v>
      </c>
      <c r="Z59" s="466">
        <f t="shared" si="92"/>
        <v>0</v>
      </c>
      <c r="AA59" s="466">
        <f t="shared" si="92"/>
        <v>0</v>
      </c>
      <c r="AB59" s="466">
        <f t="shared" si="92"/>
        <v>0</v>
      </c>
      <c r="AC59" s="466">
        <f t="shared" si="92"/>
        <v>0</v>
      </c>
      <c r="AD59" s="466">
        <f t="shared" si="92"/>
        <v>0</v>
      </c>
      <c r="AE59" s="466">
        <f t="shared" si="92"/>
        <v>0</v>
      </c>
      <c r="AF59" s="466">
        <f t="shared" si="92"/>
        <v>0</v>
      </c>
      <c r="AG59" s="466">
        <f t="shared" si="92"/>
        <v>0</v>
      </c>
      <c r="AH59" s="466">
        <f t="shared" si="92"/>
        <v>0</v>
      </c>
      <c r="AI59" s="466">
        <f t="shared" si="92"/>
        <v>0</v>
      </c>
      <c r="AJ59" s="466">
        <f t="shared" si="92"/>
        <v>0</v>
      </c>
      <c r="AK59" s="466">
        <f t="shared" si="92"/>
        <v>0</v>
      </c>
      <c r="AL59" s="466">
        <f t="shared" si="92"/>
        <v>0</v>
      </c>
      <c r="AM59" s="466">
        <f t="shared" si="92"/>
        <v>0</v>
      </c>
      <c r="AN59" s="466">
        <f t="shared" si="92"/>
        <v>0</v>
      </c>
      <c r="AO59" s="466">
        <f t="shared" si="92"/>
        <v>0</v>
      </c>
      <c r="AP59" s="466">
        <f t="shared" si="92"/>
        <v>0</v>
      </c>
      <c r="AQ59" s="466">
        <f t="shared" si="92"/>
        <v>0</v>
      </c>
      <c r="AR59" s="466">
        <f t="shared" si="92"/>
        <v>0</v>
      </c>
      <c r="AS59" s="466">
        <f t="shared" si="92"/>
        <v>0</v>
      </c>
      <c r="AT59" s="466">
        <f t="shared" si="92"/>
        <v>0</v>
      </c>
      <c r="AU59" s="466">
        <f t="shared" si="92"/>
        <v>0</v>
      </c>
      <c r="AV59" s="466">
        <f t="shared" si="92"/>
        <v>0</v>
      </c>
      <c r="AW59" s="466">
        <f t="shared" si="92"/>
        <v>0</v>
      </c>
      <c r="AX59" s="466">
        <f t="shared" si="92"/>
        <v>0</v>
      </c>
      <c r="AY59" s="466">
        <f t="shared" si="92"/>
        <v>0</v>
      </c>
      <c r="AZ59" s="466">
        <f t="shared" si="92"/>
        <v>0</v>
      </c>
      <c r="BA59" s="466">
        <f t="shared" si="92"/>
        <v>0</v>
      </c>
      <c r="BB59" s="466">
        <f t="shared" si="92"/>
        <v>0</v>
      </c>
      <c r="BC59" s="466">
        <f t="shared" si="92"/>
        <v>0</v>
      </c>
      <c r="BD59" s="466">
        <f t="shared" si="92"/>
        <v>0</v>
      </c>
      <c r="BE59" s="466">
        <f t="shared" si="92"/>
        <v>0</v>
      </c>
      <c r="BF59" s="466">
        <f t="shared" si="92"/>
        <v>0</v>
      </c>
      <c r="BG59" s="466">
        <f t="shared" si="92"/>
        <v>0</v>
      </c>
      <c r="BH59" s="466">
        <f t="shared" si="92"/>
        <v>0</v>
      </c>
      <c r="BI59" s="466">
        <f t="shared" si="92"/>
        <v>0</v>
      </c>
      <c r="BJ59" s="466">
        <f t="shared" si="92"/>
        <v>0</v>
      </c>
      <c r="BK59" s="466">
        <f t="shared" si="92"/>
        <v>0</v>
      </c>
      <c r="BL59" s="466">
        <f t="shared" si="92"/>
        <v>0</v>
      </c>
      <c r="BM59" s="466">
        <f t="shared" si="92"/>
        <v>0</v>
      </c>
      <c r="BN59" s="466">
        <f t="shared" si="92"/>
        <v>0</v>
      </c>
      <c r="BO59" s="466">
        <f t="shared" si="92"/>
        <v>0</v>
      </c>
      <c r="BP59" s="466">
        <f t="shared" si="92"/>
        <v>0</v>
      </c>
      <c r="BQ59" s="466">
        <f t="shared" si="92"/>
        <v>0</v>
      </c>
      <c r="BR59" s="466">
        <f t="shared" si="92"/>
        <v>0</v>
      </c>
      <c r="BS59" s="466">
        <f t="shared" si="92"/>
        <v>0</v>
      </c>
      <c r="BT59" s="466">
        <f t="shared" si="92"/>
        <v>0</v>
      </c>
      <c r="BU59" s="466">
        <f t="shared" si="92"/>
        <v>0</v>
      </c>
      <c r="BV59" s="466">
        <f t="shared" si="92"/>
        <v>0</v>
      </c>
      <c r="BW59" s="466">
        <f t="shared" si="92"/>
        <v>0</v>
      </c>
      <c r="BX59" s="466">
        <f t="shared" si="92"/>
        <v>0</v>
      </c>
      <c r="BY59" s="466">
        <f t="shared" si="92"/>
        <v>0</v>
      </c>
      <c r="BZ59" s="466">
        <f t="shared" si="92"/>
        <v>0</v>
      </c>
      <c r="CA59" s="466">
        <f t="shared" ref="CA59:ED59" si="93">CA56*$M59/12</f>
        <v>0</v>
      </c>
      <c r="CB59" s="466">
        <f t="shared" si="93"/>
        <v>0</v>
      </c>
      <c r="CC59" s="466">
        <f t="shared" si="93"/>
        <v>0</v>
      </c>
      <c r="CD59" s="466">
        <f t="shared" si="93"/>
        <v>0</v>
      </c>
      <c r="CE59" s="466">
        <f t="shared" si="93"/>
        <v>0</v>
      </c>
      <c r="CF59" s="466">
        <f t="shared" si="93"/>
        <v>0</v>
      </c>
      <c r="CG59" s="466">
        <f t="shared" si="93"/>
        <v>0</v>
      </c>
      <c r="CH59" s="466">
        <f t="shared" si="93"/>
        <v>0</v>
      </c>
      <c r="CI59" s="466">
        <f t="shared" si="93"/>
        <v>0</v>
      </c>
      <c r="CJ59" s="466">
        <f t="shared" si="93"/>
        <v>0</v>
      </c>
      <c r="CK59" s="466">
        <f t="shared" si="93"/>
        <v>0</v>
      </c>
      <c r="CL59" s="466">
        <f t="shared" si="93"/>
        <v>0</v>
      </c>
      <c r="CM59" s="466">
        <f t="shared" si="93"/>
        <v>0</v>
      </c>
      <c r="CN59" s="466">
        <f t="shared" si="93"/>
        <v>0</v>
      </c>
      <c r="CO59" s="466">
        <f t="shared" si="93"/>
        <v>0</v>
      </c>
      <c r="CP59" s="466">
        <f t="shared" si="93"/>
        <v>0</v>
      </c>
      <c r="CQ59" s="466">
        <f t="shared" si="93"/>
        <v>0</v>
      </c>
      <c r="CR59" s="466">
        <f t="shared" si="93"/>
        <v>0</v>
      </c>
      <c r="CS59" s="466">
        <f t="shared" si="93"/>
        <v>0</v>
      </c>
      <c r="CT59" s="466">
        <f t="shared" si="93"/>
        <v>0</v>
      </c>
      <c r="CU59" s="466">
        <f t="shared" si="93"/>
        <v>0</v>
      </c>
      <c r="CV59" s="466">
        <f t="shared" si="93"/>
        <v>0</v>
      </c>
      <c r="CW59" s="466">
        <f t="shared" si="93"/>
        <v>0</v>
      </c>
      <c r="CX59" s="466">
        <f t="shared" si="93"/>
        <v>0</v>
      </c>
      <c r="CY59" s="466">
        <f t="shared" si="93"/>
        <v>0</v>
      </c>
      <c r="CZ59" s="466">
        <f t="shared" si="93"/>
        <v>0</v>
      </c>
      <c r="DA59" s="466">
        <f t="shared" si="93"/>
        <v>0</v>
      </c>
      <c r="DB59" s="466">
        <f t="shared" si="93"/>
        <v>0</v>
      </c>
      <c r="DC59" s="466">
        <f t="shared" si="93"/>
        <v>0</v>
      </c>
      <c r="DD59" s="466">
        <f t="shared" si="93"/>
        <v>0</v>
      </c>
      <c r="DE59" s="466">
        <f t="shared" si="93"/>
        <v>0</v>
      </c>
      <c r="DF59" s="466">
        <f t="shared" si="93"/>
        <v>0</v>
      </c>
      <c r="DG59" s="466">
        <f t="shared" si="93"/>
        <v>0</v>
      </c>
      <c r="DH59" s="466">
        <f t="shared" si="93"/>
        <v>0</v>
      </c>
      <c r="DI59" s="466">
        <f t="shared" si="93"/>
        <v>0</v>
      </c>
      <c r="DJ59" s="466">
        <f t="shared" si="93"/>
        <v>0</v>
      </c>
      <c r="DK59" s="466">
        <f t="shared" si="93"/>
        <v>0</v>
      </c>
      <c r="DL59" s="466">
        <f t="shared" si="93"/>
        <v>0</v>
      </c>
      <c r="DM59" s="466">
        <f t="shared" si="93"/>
        <v>0</v>
      </c>
      <c r="DN59" s="466">
        <f t="shared" si="93"/>
        <v>0</v>
      </c>
      <c r="DO59" s="466">
        <f t="shared" si="93"/>
        <v>0</v>
      </c>
      <c r="DP59" s="466">
        <f t="shared" si="93"/>
        <v>0</v>
      </c>
      <c r="DQ59" s="466">
        <f t="shared" si="93"/>
        <v>0</v>
      </c>
      <c r="DR59" s="466">
        <f t="shared" si="93"/>
        <v>0</v>
      </c>
      <c r="DS59" s="466">
        <f t="shared" si="93"/>
        <v>0</v>
      </c>
      <c r="DT59" s="466">
        <f t="shared" si="93"/>
        <v>0</v>
      </c>
      <c r="DU59" s="466">
        <f t="shared" si="93"/>
        <v>0</v>
      </c>
      <c r="DV59" s="466">
        <f t="shared" si="93"/>
        <v>0</v>
      </c>
      <c r="DW59" s="466">
        <f t="shared" si="93"/>
        <v>0</v>
      </c>
      <c r="DX59" s="466">
        <f t="shared" si="93"/>
        <v>0</v>
      </c>
      <c r="DY59" s="466">
        <f t="shared" si="93"/>
        <v>0</v>
      </c>
      <c r="DZ59" s="466">
        <f t="shared" si="93"/>
        <v>0</v>
      </c>
      <c r="EA59" s="466">
        <f t="shared" si="93"/>
        <v>0</v>
      </c>
      <c r="EB59" s="466">
        <f t="shared" si="93"/>
        <v>0</v>
      </c>
      <c r="EC59" s="466">
        <f t="shared" si="93"/>
        <v>0</v>
      </c>
      <c r="ED59" s="466">
        <f t="shared" si="93"/>
        <v>0</v>
      </c>
      <c r="EE59" s="47"/>
      <c r="EF59"/>
    </row>
    <row r="60" spans="1:136" s="1876" customFormat="1">
      <c r="A60" s="802"/>
      <c r="B60" s="816" t="s">
        <v>320</v>
      </c>
      <c r="C60" s="802"/>
      <c r="D60" s="802"/>
      <c r="E60" s="802"/>
      <c r="F60" s="802"/>
      <c r="G60" s="802"/>
      <c r="H60" s="802"/>
      <c r="I60" s="802"/>
      <c r="J60" s="802"/>
      <c r="K60" s="802"/>
      <c r="L60" s="802"/>
      <c r="M60" s="1877"/>
      <c r="N60" s="1878"/>
      <c r="O60" s="1879">
        <f>IF($M59=0,0,SUM(O57:O59))</f>
        <v>0</v>
      </c>
      <c r="P60" s="1879">
        <f t="shared" ref="P60:CA60" si="94">IF($M59=0,0,SUM(P57:P59))</f>
        <v>0</v>
      </c>
      <c r="Q60" s="1879">
        <f t="shared" si="94"/>
        <v>0</v>
      </c>
      <c r="R60" s="1879">
        <f t="shared" si="94"/>
        <v>0</v>
      </c>
      <c r="S60" s="1879">
        <f t="shared" si="94"/>
        <v>0</v>
      </c>
      <c r="T60" s="1879">
        <f t="shared" si="94"/>
        <v>0</v>
      </c>
      <c r="U60" s="1879">
        <f t="shared" si="94"/>
        <v>0</v>
      </c>
      <c r="V60" s="1879">
        <f t="shared" si="94"/>
        <v>0</v>
      </c>
      <c r="W60" s="1879">
        <f t="shared" si="94"/>
        <v>0</v>
      </c>
      <c r="X60" s="1879">
        <f t="shared" si="94"/>
        <v>0</v>
      </c>
      <c r="Y60" s="1879">
        <f t="shared" si="94"/>
        <v>0</v>
      </c>
      <c r="Z60" s="1879">
        <f t="shared" si="94"/>
        <v>0</v>
      </c>
      <c r="AA60" s="1879">
        <f t="shared" si="94"/>
        <v>0</v>
      </c>
      <c r="AB60" s="1879">
        <f t="shared" si="94"/>
        <v>0</v>
      </c>
      <c r="AC60" s="1879">
        <f t="shared" si="94"/>
        <v>0</v>
      </c>
      <c r="AD60" s="1879">
        <f t="shared" si="94"/>
        <v>0</v>
      </c>
      <c r="AE60" s="1879">
        <f t="shared" si="94"/>
        <v>0</v>
      </c>
      <c r="AF60" s="1879">
        <f t="shared" si="94"/>
        <v>0</v>
      </c>
      <c r="AG60" s="1879">
        <f t="shared" si="94"/>
        <v>0</v>
      </c>
      <c r="AH60" s="1879">
        <f t="shared" si="94"/>
        <v>0</v>
      </c>
      <c r="AI60" s="1879">
        <f t="shared" si="94"/>
        <v>0</v>
      </c>
      <c r="AJ60" s="1879">
        <f t="shared" si="94"/>
        <v>0</v>
      </c>
      <c r="AK60" s="1879">
        <f t="shared" si="94"/>
        <v>0</v>
      </c>
      <c r="AL60" s="1879">
        <f t="shared" si="94"/>
        <v>0</v>
      </c>
      <c r="AM60" s="1879">
        <f t="shared" si="94"/>
        <v>0</v>
      </c>
      <c r="AN60" s="1879">
        <f t="shared" si="94"/>
        <v>0</v>
      </c>
      <c r="AO60" s="1879">
        <f t="shared" si="94"/>
        <v>0</v>
      </c>
      <c r="AP60" s="1879">
        <f t="shared" si="94"/>
        <v>0</v>
      </c>
      <c r="AQ60" s="1879">
        <f t="shared" si="94"/>
        <v>0</v>
      </c>
      <c r="AR60" s="1879">
        <f t="shared" si="94"/>
        <v>0</v>
      </c>
      <c r="AS60" s="1879">
        <f t="shared" si="94"/>
        <v>0</v>
      </c>
      <c r="AT60" s="1879">
        <f t="shared" si="94"/>
        <v>0</v>
      </c>
      <c r="AU60" s="1879">
        <f t="shared" si="94"/>
        <v>0</v>
      </c>
      <c r="AV60" s="1879">
        <f t="shared" si="94"/>
        <v>0</v>
      </c>
      <c r="AW60" s="1879">
        <f t="shared" si="94"/>
        <v>0</v>
      </c>
      <c r="AX60" s="1879">
        <f t="shared" si="94"/>
        <v>0</v>
      </c>
      <c r="AY60" s="1879">
        <f t="shared" si="94"/>
        <v>0</v>
      </c>
      <c r="AZ60" s="1879">
        <f t="shared" si="94"/>
        <v>0</v>
      </c>
      <c r="BA60" s="1879">
        <f t="shared" si="94"/>
        <v>0</v>
      </c>
      <c r="BB60" s="1879">
        <f t="shared" si="94"/>
        <v>0</v>
      </c>
      <c r="BC60" s="1879">
        <f t="shared" si="94"/>
        <v>0</v>
      </c>
      <c r="BD60" s="1879">
        <f t="shared" si="94"/>
        <v>0</v>
      </c>
      <c r="BE60" s="1879">
        <f t="shared" si="94"/>
        <v>0</v>
      </c>
      <c r="BF60" s="1879">
        <f t="shared" si="94"/>
        <v>0</v>
      </c>
      <c r="BG60" s="1879">
        <f t="shared" si="94"/>
        <v>0</v>
      </c>
      <c r="BH60" s="1879">
        <f t="shared" si="94"/>
        <v>0</v>
      </c>
      <c r="BI60" s="1879">
        <f t="shared" si="94"/>
        <v>0</v>
      </c>
      <c r="BJ60" s="1879">
        <f t="shared" si="94"/>
        <v>0</v>
      </c>
      <c r="BK60" s="1879">
        <f t="shared" si="94"/>
        <v>0</v>
      </c>
      <c r="BL60" s="1879">
        <f t="shared" si="94"/>
        <v>0</v>
      </c>
      <c r="BM60" s="1879">
        <f t="shared" si="94"/>
        <v>0</v>
      </c>
      <c r="BN60" s="1879">
        <f t="shared" si="94"/>
        <v>0</v>
      </c>
      <c r="BO60" s="1879">
        <f t="shared" si="94"/>
        <v>0</v>
      </c>
      <c r="BP60" s="1879">
        <f t="shared" si="94"/>
        <v>0</v>
      </c>
      <c r="BQ60" s="1879">
        <f t="shared" si="94"/>
        <v>0</v>
      </c>
      <c r="BR60" s="1879">
        <f t="shared" si="94"/>
        <v>0</v>
      </c>
      <c r="BS60" s="1879">
        <f t="shared" si="94"/>
        <v>0</v>
      </c>
      <c r="BT60" s="1879">
        <f t="shared" si="94"/>
        <v>0</v>
      </c>
      <c r="BU60" s="1879">
        <f t="shared" si="94"/>
        <v>0</v>
      </c>
      <c r="BV60" s="1879">
        <f t="shared" si="94"/>
        <v>0</v>
      </c>
      <c r="BW60" s="1879">
        <f t="shared" si="94"/>
        <v>0</v>
      </c>
      <c r="BX60" s="1879">
        <f t="shared" si="94"/>
        <v>0</v>
      </c>
      <c r="BY60" s="1879">
        <f t="shared" si="94"/>
        <v>0</v>
      </c>
      <c r="BZ60" s="1879">
        <f t="shared" si="94"/>
        <v>0</v>
      </c>
      <c r="CA60" s="1879">
        <f t="shared" si="94"/>
        <v>0</v>
      </c>
      <c r="CB60" s="1879">
        <f t="shared" ref="CB60:ED60" si="95">IF($M59=0,0,SUM(CB57:CB59))</f>
        <v>0</v>
      </c>
      <c r="CC60" s="1879">
        <f t="shared" si="95"/>
        <v>0</v>
      </c>
      <c r="CD60" s="1879">
        <f t="shared" si="95"/>
        <v>0</v>
      </c>
      <c r="CE60" s="1879">
        <f t="shared" si="95"/>
        <v>0</v>
      </c>
      <c r="CF60" s="1879">
        <f t="shared" si="95"/>
        <v>0</v>
      </c>
      <c r="CG60" s="1879">
        <f t="shared" si="95"/>
        <v>0</v>
      </c>
      <c r="CH60" s="1879">
        <f t="shared" si="95"/>
        <v>0</v>
      </c>
      <c r="CI60" s="1879">
        <f t="shared" si="95"/>
        <v>0</v>
      </c>
      <c r="CJ60" s="1879">
        <f t="shared" si="95"/>
        <v>0</v>
      </c>
      <c r="CK60" s="1879">
        <f t="shared" si="95"/>
        <v>0</v>
      </c>
      <c r="CL60" s="1879">
        <f t="shared" si="95"/>
        <v>0</v>
      </c>
      <c r="CM60" s="1879">
        <f t="shared" si="95"/>
        <v>0</v>
      </c>
      <c r="CN60" s="1879">
        <f t="shared" si="95"/>
        <v>0</v>
      </c>
      <c r="CO60" s="1879">
        <f t="shared" si="95"/>
        <v>0</v>
      </c>
      <c r="CP60" s="1879">
        <f t="shared" si="95"/>
        <v>0</v>
      </c>
      <c r="CQ60" s="1879">
        <f t="shared" si="95"/>
        <v>0</v>
      </c>
      <c r="CR60" s="1879">
        <f t="shared" si="95"/>
        <v>0</v>
      </c>
      <c r="CS60" s="1879">
        <f t="shared" si="95"/>
        <v>0</v>
      </c>
      <c r="CT60" s="1879">
        <f t="shared" si="95"/>
        <v>0</v>
      </c>
      <c r="CU60" s="1879">
        <f t="shared" si="95"/>
        <v>0</v>
      </c>
      <c r="CV60" s="1879">
        <f t="shared" si="95"/>
        <v>0</v>
      </c>
      <c r="CW60" s="1879">
        <f t="shared" si="95"/>
        <v>0</v>
      </c>
      <c r="CX60" s="1879">
        <f t="shared" si="95"/>
        <v>0</v>
      </c>
      <c r="CY60" s="1879">
        <f t="shared" si="95"/>
        <v>0</v>
      </c>
      <c r="CZ60" s="1879">
        <f t="shared" si="95"/>
        <v>0</v>
      </c>
      <c r="DA60" s="1879">
        <f t="shared" si="95"/>
        <v>0</v>
      </c>
      <c r="DB60" s="1879">
        <f t="shared" si="95"/>
        <v>0</v>
      </c>
      <c r="DC60" s="1879">
        <f t="shared" si="95"/>
        <v>0</v>
      </c>
      <c r="DD60" s="1879">
        <f t="shared" si="95"/>
        <v>0</v>
      </c>
      <c r="DE60" s="1879">
        <f t="shared" si="95"/>
        <v>0</v>
      </c>
      <c r="DF60" s="1879">
        <f t="shared" si="95"/>
        <v>0</v>
      </c>
      <c r="DG60" s="1879">
        <f t="shared" si="95"/>
        <v>0</v>
      </c>
      <c r="DH60" s="1879">
        <f t="shared" si="95"/>
        <v>0</v>
      </c>
      <c r="DI60" s="1879">
        <f t="shared" si="95"/>
        <v>0</v>
      </c>
      <c r="DJ60" s="1879">
        <f t="shared" si="95"/>
        <v>0</v>
      </c>
      <c r="DK60" s="1879">
        <f t="shared" si="95"/>
        <v>0</v>
      </c>
      <c r="DL60" s="1879">
        <f t="shared" si="95"/>
        <v>0</v>
      </c>
      <c r="DM60" s="1879">
        <f t="shared" si="95"/>
        <v>0</v>
      </c>
      <c r="DN60" s="1879">
        <f t="shared" si="95"/>
        <v>0</v>
      </c>
      <c r="DO60" s="1879">
        <f t="shared" si="95"/>
        <v>0</v>
      </c>
      <c r="DP60" s="1879">
        <f t="shared" si="95"/>
        <v>0</v>
      </c>
      <c r="DQ60" s="1879">
        <f t="shared" si="95"/>
        <v>0</v>
      </c>
      <c r="DR60" s="1879">
        <f t="shared" si="95"/>
        <v>0</v>
      </c>
      <c r="DS60" s="1879">
        <f t="shared" si="95"/>
        <v>0</v>
      </c>
      <c r="DT60" s="1879">
        <f t="shared" si="95"/>
        <v>0</v>
      </c>
      <c r="DU60" s="1879">
        <f t="shared" si="95"/>
        <v>0</v>
      </c>
      <c r="DV60" s="1879">
        <f t="shared" si="95"/>
        <v>0</v>
      </c>
      <c r="DW60" s="1879">
        <f t="shared" si="95"/>
        <v>0</v>
      </c>
      <c r="DX60" s="1879">
        <f t="shared" si="95"/>
        <v>0</v>
      </c>
      <c r="DY60" s="1879">
        <f t="shared" si="95"/>
        <v>0</v>
      </c>
      <c r="DZ60" s="1879">
        <f t="shared" si="95"/>
        <v>0</v>
      </c>
      <c r="EA60" s="1879">
        <f t="shared" si="95"/>
        <v>0</v>
      </c>
      <c r="EB60" s="1879">
        <f t="shared" si="95"/>
        <v>0</v>
      </c>
      <c r="EC60" s="1879">
        <f t="shared" si="95"/>
        <v>0</v>
      </c>
      <c r="ED60" s="1879">
        <f t="shared" si="95"/>
        <v>0</v>
      </c>
      <c r="EE60" s="47"/>
      <c r="EF60"/>
    </row>
    <row r="61" spans="1:136" s="1876" customFormat="1">
      <c r="A61" s="154"/>
      <c r="B61" s="1875" t="s">
        <v>965</v>
      </c>
      <c r="C61" s="154"/>
      <c r="D61" s="154"/>
      <c r="E61" s="154"/>
      <c r="F61" s="154"/>
      <c r="G61" s="154"/>
      <c r="H61" s="154"/>
      <c r="I61" s="154"/>
      <c r="J61" s="154"/>
      <c r="K61" s="155"/>
      <c r="L61" s="155"/>
      <c r="M61" s="155"/>
      <c r="N61" s="1435"/>
      <c r="O61" s="633">
        <f>IF(SUM(-O$44,-O$52,-O$60,-O$68,-O$76)&lt;O$5,-O60,O$5*$M58)*IF(O$5&gt;0,1,0)</f>
        <v>0</v>
      </c>
      <c r="P61" s="633">
        <f t="shared" ref="P61:CA61" si="96">IF(SUM(-P$44,-P$52,-P$60,-P$68,-P$76)&lt;P$5,-P60,P$5*$M58)*IF(P$5&gt;0,1,0)</f>
        <v>0</v>
      </c>
      <c r="Q61" s="633">
        <f t="shared" si="96"/>
        <v>0</v>
      </c>
      <c r="R61" s="633">
        <f t="shared" si="96"/>
        <v>0</v>
      </c>
      <c r="S61" s="633">
        <f t="shared" si="96"/>
        <v>0</v>
      </c>
      <c r="T61" s="633">
        <f t="shared" si="96"/>
        <v>0</v>
      </c>
      <c r="U61" s="633">
        <f t="shared" si="96"/>
        <v>0</v>
      </c>
      <c r="V61" s="633">
        <f t="shared" si="96"/>
        <v>0</v>
      </c>
      <c r="W61" s="633">
        <f t="shared" si="96"/>
        <v>0</v>
      </c>
      <c r="X61" s="633">
        <f t="shared" si="96"/>
        <v>0</v>
      </c>
      <c r="Y61" s="633">
        <f t="shared" si="96"/>
        <v>0</v>
      </c>
      <c r="Z61" s="633">
        <f t="shared" si="96"/>
        <v>0</v>
      </c>
      <c r="AA61" s="633">
        <f t="shared" si="96"/>
        <v>0</v>
      </c>
      <c r="AB61" s="633">
        <f t="shared" si="96"/>
        <v>0</v>
      </c>
      <c r="AC61" s="633">
        <f t="shared" si="96"/>
        <v>0</v>
      </c>
      <c r="AD61" s="633">
        <f t="shared" si="96"/>
        <v>0</v>
      </c>
      <c r="AE61" s="633">
        <f t="shared" si="96"/>
        <v>0</v>
      </c>
      <c r="AF61" s="633">
        <f t="shared" si="96"/>
        <v>0</v>
      </c>
      <c r="AG61" s="633">
        <f t="shared" si="96"/>
        <v>0</v>
      </c>
      <c r="AH61" s="633">
        <f t="shared" si="96"/>
        <v>0</v>
      </c>
      <c r="AI61" s="633">
        <f t="shared" si="96"/>
        <v>0</v>
      </c>
      <c r="AJ61" s="633">
        <f t="shared" si="96"/>
        <v>0</v>
      </c>
      <c r="AK61" s="633">
        <f t="shared" si="96"/>
        <v>0</v>
      </c>
      <c r="AL61" s="633">
        <f t="shared" si="96"/>
        <v>0</v>
      </c>
      <c r="AM61" s="633">
        <f t="shared" si="96"/>
        <v>0</v>
      </c>
      <c r="AN61" s="633">
        <f t="shared" si="96"/>
        <v>0</v>
      </c>
      <c r="AO61" s="633">
        <f t="shared" si="96"/>
        <v>0</v>
      </c>
      <c r="AP61" s="633">
        <f t="shared" si="96"/>
        <v>0</v>
      </c>
      <c r="AQ61" s="633">
        <f t="shared" si="96"/>
        <v>0</v>
      </c>
      <c r="AR61" s="633">
        <f t="shared" si="96"/>
        <v>0</v>
      </c>
      <c r="AS61" s="633">
        <f t="shared" si="96"/>
        <v>0</v>
      </c>
      <c r="AT61" s="633">
        <f t="shared" si="96"/>
        <v>0</v>
      </c>
      <c r="AU61" s="633">
        <f t="shared" si="96"/>
        <v>0</v>
      </c>
      <c r="AV61" s="633">
        <f t="shared" si="96"/>
        <v>0</v>
      </c>
      <c r="AW61" s="633">
        <f t="shared" si="96"/>
        <v>0</v>
      </c>
      <c r="AX61" s="633">
        <f t="shared" si="96"/>
        <v>0</v>
      </c>
      <c r="AY61" s="633">
        <f t="shared" si="96"/>
        <v>0</v>
      </c>
      <c r="AZ61" s="633">
        <f t="shared" si="96"/>
        <v>0</v>
      </c>
      <c r="BA61" s="633">
        <f t="shared" si="96"/>
        <v>0</v>
      </c>
      <c r="BB61" s="633">
        <f t="shared" si="96"/>
        <v>0</v>
      </c>
      <c r="BC61" s="633">
        <f t="shared" si="96"/>
        <v>0</v>
      </c>
      <c r="BD61" s="633">
        <f t="shared" si="96"/>
        <v>0</v>
      </c>
      <c r="BE61" s="633">
        <f t="shared" si="96"/>
        <v>0</v>
      </c>
      <c r="BF61" s="633">
        <f t="shared" si="96"/>
        <v>0</v>
      </c>
      <c r="BG61" s="633">
        <f t="shared" si="96"/>
        <v>0</v>
      </c>
      <c r="BH61" s="633">
        <f t="shared" si="96"/>
        <v>0</v>
      </c>
      <c r="BI61" s="633">
        <f t="shared" si="96"/>
        <v>0</v>
      </c>
      <c r="BJ61" s="633">
        <f t="shared" si="96"/>
        <v>0</v>
      </c>
      <c r="BK61" s="633">
        <f t="shared" si="96"/>
        <v>0</v>
      </c>
      <c r="BL61" s="633">
        <f t="shared" si="96"/>
        <v>0</v>
      </c>
      <c r="BM61" s="633">
        <f t="shared" si="96"/>
        <v>0</v>
      </c>
      <c r="BN61" s="633">
        <f t="shared" si="96"/>
        <v>0</v>
      </c>
      <c r="BO61" s="633">
        <f t="shared" si="96"/>
        <v>0</v>
      </c>
      <c r="BP61" s="633">
        <f t="shared" si="96"/>
        <v>0</v>
      </c>
      <c r="BQ61" s="633">
        <f t="shared" si="96"/>
        <v>0</v>
      </c>
      <c r="BR61" s="633">
        <f t="shared" si="96"/>
        <v>0</v>
      </c>
      <c r="BS61" s="633">
        <f t="shared" si="96"/>
        <v>0</v>
      </c>
      <c r="BT61" s="633">
        <f t="shared" si="96"/>
        <v>0</v>
      </c>
      <c r="BU61" s="633">
        <f t="shared" si="96"/>
        <v>0</v>
      </c>
      <c r="BV61" s="633">
        <f t="shared" si="96"/>
        <v>0</v>
      </c>
      <c r="BW61" s="633">
        <f t="shared" si="96"/>
        <v>0</v>
      </c>
      <c r="BX61" s="633">
        <f t="shared" si="96"/>
        <v>0</v>
      </c>
      <c r="BY61" s="633">
        <f t="shared" si="96"/>
        <v>0</v>
      </c>
      <c r="BZ61" s="633">
        <f t="shared" si="96"/>
        <v>0</v>
      </c>
      <c r="CA61" s="633">
        <f t="shared" si="96"/>
        <v>0</v>
      </c>
      <c r="CB61" s="633">
        <f t="shared" ref="CB61:CS61" si="97">IF(SUM(-CB$44,-CB$52,-CB$60,-CB$68,-CB$76)&lt;CB$5,-CB60,CB$5*$M58)*IF(CB$5&gt;0,1,0)</f>
        <v>0</v>
      </c>
      <c r="CC61" s="633">
        <f t="shared" si="97"/>
        <v>0</v>
      </c>
      <c r="CD61" s="633">
        <f t="shared" si="97"/>
        <v>0</v>
      </c>
      <c r="CE61" s="633">
        <f t="shared" si="97"/>
        <v>0</v>
      </c>
      <c r="CF61" s="633">
        <f t="shared" si="97"/>
        <v>0</v>
      </c>
      <c r="CG61" s="633">
        <f t="shared" si="97"/>
        <v>0</v>
      </c>
      <c r="CH61" s="633">
        <f t="shared" si="97"/>
        <v>0</v>
      </c>
      <c r="CI61" s="633">
        <f t="shared" si="97"/>
        <v>0</v>
      </c>
      <c r="CJ61" s="633">
        <f t="shared" si="97"/>
        <v>0</v>
      </c>
      <c r="CK61" s="633">
        <f t="shared" si="97"/>
        <v>0</v>
      </c>
      <c r="CL61" s="633">
        <f t="shared" si="97"/>
        <v>0</v>
      </c>
      <c r="CM61" s="633">
        <f t="shared" si="97"/>
        <v>0</v>
      </c>
      <c r="CN61" s="633">
        <f t="shared" si="97"/>
        <v>0</v>
      </c>
      <c r="CO61" s="633">
        <f t="shared" si="97"/>
        <v>0</v>
      </c>
      <c r="CP61" s="633">
        <f t="shared" si="97"/>
        <v>0</v>
      </c>
      <c r="CQ61" s="633">
        <f t="shared" si="97"/>
        <v>0</v>
      </c>
      <c r="CR61" s="633">
        <f t="shared" si="97"/>
        <v>0</v>
      </c>
      <c r="CS61" s="633">
        <f t="shared" si="97"/>
        <v>0</v>
      </c>
      <c r="CT61" s="633">
        <f>IF(SUM(-CT$44,-CT$52,-CT$60,-CT$68,-CT$76)&lt;CT$5,-CT60,CT$5*$M58)*IF(CT$5&gt;0,1,0)</f>
        <v>0</v>
      </c>
      <c r="CU61" s="633">
        <f t="shared" ref="CU61:ED61" si="98">IF(SUM(-CU$44,-CU$52,-CU$60,-CU$68,-CU$76)&lt;CU$5,-CU60,CU$5*$M58)*IF(CU$5&gt;0,1,0)</f>
        <v>0</v>
      </c>
      <c r="CV61" s="633">
        <f t="shared" si="98"/>
        <v>0</v>
      </c>
      <c r="CW61" s="633">
        <f t="shared" si="98"/>
        <v>0</v>
      </c>
      <c r="CX61" s="633">
        <f t="shared" si="98"/>
        <v>0</v>
      </c>
      <c r="CY61" s="633">
        <f t="shared" si="98"/>
        <v>0</v>
      </c>
      <c r="CZ61" s="633">
        <f t="shared" si="98"/>
        <v>0</v>
      </c>
      <c r="DA61" s="633">
        <f t="shared" si="98"/>
        <v>0</v>
      </c>
      <c r="DB61" s="633">
        <f t="shared" si="98"/>
        <v>0</v>
      </c>
      <c r="DC61" s="633">
        <f t="shared" si="98"/>
        <v>0</v>
      </c>
      <c r="DD61" s="633">
        <f t="shared" si="98"/>
        <v>0</v>
      </c>
      <c r="DE61" s="633">
        <f t="shared" si="98"/>
        <v>0</v>
      </c>
      <c r="DF61" s="633">
        <f t="shared" si="98"/>
        <v>0</v>
      </c>
      <c r="DG61" s="633">
        <f t="shared" si="98"/>
        <v>0</v>
      </c>
      <c r="DH61" s="633">
        <f t="shared" si="98"/>
        <v>0</v>
      </c>
      <c r="DI61" s="633">
        <f t="shared" si="98"/>
        <v>0</v>
      </c>
      <c r="DJ61" s="633">
        <f t="shared" si="98"/>
        <v>0</v>
      </c>
      <c r="DK61" s="633">
        <f t="shared" si="98"/>
        <v>0</v>
      </c>
      <c r="DL61" s="633">
        <f t="shared" si="98"/>
        <v>0</v>
      </c>
      <c r="DM61" s="633">
        <f t="shared" si="98"/>
        <v>0</v>
      </c>
      <c r="DN61" s="633">
        <f t="shared" si="98"/>
        <v>0</v>
      </c>
      <c r="DO61" s="633">
        <f t="shared" si="98"/>
        <v>0</v>
      </c>
      <c r="DP61" s="633">
        <f t="shared" si="98"/>
        <v>0</v>
      </c>
      <c r="DQ61" s="633">
        <f t="shared" si="98"/>
        <v>0</v>
      </c>
      <c r="DR61" s="633">
        <f t="shared" si="98"/>
        <v>0</v>
      </c>
      <c r="DS61" s="633">
        <f t="shared" si="98"/>
        <v>0</v>
      </c>
      <c r="DT61" s="633">
        <f t="shared" si="98"/>
        <v>0</v>
      </c>
      <c r="DU61" s="633">
        <f t="shared" si="98"/>
        <v>0</v>
      </c>
      <c r="DV61" s="633">
        <f t="shared" si="98"/>
        <v>0</v>
      </c>
      <c r="DW61" s="633">
        <f t="shared" si="98"/>
        <v>0</v>
      </c>
      <c r="DX61" s="633">
        <f t="shared" si="98"/>
        <v>0</v>
      </c>
      <c r="DY61" s="633">
        <f t="shared" si="98"/>
        <v>0</v>
      </c>
      <c r="DZ61" s="633">
        <f t="shared" si="98"/>
        <v>0</v>
      </c>
      <c r="EA61" s="633">
        <f t="shared" si="98"/>
        <v>0</v>
      </c>
      <c r="EB61" s="633">
        <f t="shared" si="98"/>
        <v>0</v>
      </c>
      <c r="EC61" s="633">
        <f t="shared" si="98"/>
        <v>0</v>
      </c>
      <c r="ED61" s="633">
        <f t="shared" si="98"/>
        <v>0</v>
      </c>
      <c r="EE61" s="47"/>
      <c r="EF61"/>
    </row>
    <row r="62" spans="1:136" s="42" customFormat="1">
      <c r="A62"/>
      <c r="B62" s="7"/>
      <c r="C62"/>
      <c r="D62"/>
      <c r="E62"/>
      <c r="F62"/>
      <c r="G62"/>
      <c r="H62"/>
      <c r="I62"/>
      <c r="J62"/>
      <c r="K62"/>
      <c r="L62"/>
      <c r="M62" s="646"/>
      <c r="N62" s="1436"/>
      <c r="O62" s="1881"/>
      <c r="P62" s="460"/>
      <c r="Q62" s="460"/>
      <c r="R62" s="460"/>
      <c r="S62" s="460"/>
      <c r="T62" s="460"/>
      <c r="U62" s="460"/>
      <c r="V62" s="460"/>
      <c r="W62" s="460"/>
      <c r="X62" s="460"/>
      <c r="Y62" s="460"/>
      <c r="Z62" s="460"/>
      <c r="AA62" s="460"/>
      <c r="AB62" s="460"/>
      <c r="AC62" s="460"/>
      <c r="AD62" s="460"/>
      <c r="AE62" s="460"/>
      <c r="AF62" s="460"/>
      <c r="AG62" s="460"/>
      <c r="AH62" s="460"/>
      <c r="AI62" s="460"/>
      <c r="AJ62" s="460"/>
      <c r="AK62" s="460"/>
      <c r="AL62" s="460"/>
      <c r="AM62" s="460"/>
      <c r="AN62" s="460"/>
      <c r="AO62" s="460"/>
      <c r="AP62" s="460"/>
      <c r="AQ62" s="460"/>
      <c r="AR62" s="460"/>
      <c r="AS62" s="460"/>
      <c r="AT62" s="460"/>
      <c r="AU62" s="460"/>
      <c r="AV62" s="460"/>
      <c r="AW62" s="460"/>
      <c r="AX62" s="460"/>
      <c r="AY62" s="460"/>
      <c r="AZ62" s="460"/>
      <c r="BA62" s="460"/>
      <c r="BB62" s="460"/>
      <c r="BC62" s="460"/>
      <c r="BD62" s="460"/>
      <c r="BE62" s="460"/>
      <c r="BF62" s="460"/>
      <c r="BG62" s="460"/>
      <c r="BH62" s="460"/>
      <c r="BI62" s="460"/>
      <c r="BJ62" s="460"/>
      <c r="BK62" s="460"/>
      <c r="BL62" s="460"/>
      <c r="BM62" s="460"/>
      <c r="BN62" s="460"/>
      <c r="BO62" s="460"/>
      <c r="BP62" s="460"/>
      <c r="BQ62" s="460"/>
      <c r="BR62" s="460"/>
      <c r="BS62" s="460"/>
      <c r="BT62" s="460"/>
      <c r="BU62" s="460"/>
      <c r="BV62" s="460"/>
      <c r="BW62" s="460"/>
      <c r="BX62" s="460"/>
      <c r="BY62" s="460"/>
      <c r="BZ62" s="460"/>
      <c r="CA62" s="460"/>
      <c r="CB62" s="460"/>
      <c r="CC62" s="460"/>
      <c r="CD62" s="460"/>
      <c r="CE62" s="460"/>
      <c r="CF62" s="460"/>
      <c r="CG62" s="460"/>
      <c r="CH62" s="460"/>
      <c r="CI62" s="460"/>
      <c r="CJ62" s="460"/>
      <c r="CK62" s="460"/>
      <c r="CL62" s="460"/>
      <c r="CM62" s="460"/>
      <c r="CN62" s="460"/>
      <c r="CO62" s="460"/>
      <c r="CP62" s="460"/>
      <c r="CQ62" s="460"/>
      <c r="CR62" s="460"/>
      <c r="CS62" s="460"/>
      <c r="CT62" s="460"/>
      <c r="CU62" s="460"/>
      <c r="CV62" s="460"/>
      <c r="CW62" s="460"/>
      <c r="CX62" s="460"/>
      <c r="CY62" s="460"/>
      <c r="CZ62" s="460"/>
      <c r="DA62" s="460"/>
      <c r="DB62" s="460"/>
      <c r="DC62" s="460"/>
      <c r="DD62" s="460"/>
      <c r="DE62" s="460"/>
      <c r="DF62" s="460"/>
      <c r="DG62" s="460"/>
      <c r="DH62" s="460"/>
      <c r="DI62" s="460"/>
      <c r="DJ62" s="460"/>
      <c r="DK62" s="460"/>
      <c r="DL62" s="460"/>
      <c r="DM62" s="460"/>
      <c r="DN62" s="460"/>
      <c r="DO62" s="460"/>
      <c r="DP62" s="460"/>
      <c r="DQ62" s="460"/>
      <c r="DR62" s="460"/>
      <c r="DS62" s="460"/>
      <c r="DT62" s="460"/>
      <c r="DU62" s="460"/>
      <c r="DV62" s="460"/>
      <c r="DW62" s="460"/>
      <c r="DX62" s="460"/>
      <c r="DY62" s="460"/>
      <c r="DZ62" s="460"/>
      <c r="EA62" s="460"/>
      <c r="EB62" s="460"/>
      <c r="EC62" s="460"/>
      <c r="ED62" s="460"/>
      <c r="EE62" s="74"/>
      <c r="EF62" s="1"/>
    </row>
    <row r="63" spans="1:136" s="42" customFormat="1">
      <c r="A63" s="1" t="str">
        <f>B18</f>
        <v>Investor D</v>
      </c>
      <c r="B63" s="7"/>
      <c r="C63"/>
      <c r="D63"/>
      <c r="E63"/>
      <c r="F63"/>
      <c r="G63"/>
      <c r="H63"/>
      <c r="I63"/>
      <c r="J63"/>
      <c r="K63"/>
      <c r="L63"/>
      <c r="M63" s="646"/>
      <c r="N63" s="1436"/>
      <c r="O63" s="1881"/>
      <c r="P63" s="460"/>
      <c r="Q63" s="460"/>
      <c r="R63" s="460"/>
      <c r="S63" s="460"/>
      <c r="T63" s="460"/>
      <c r="U63" s="460"/>
      <c r="V63" s="460"/>
      <c r="W63" s="460"/>
      <c r="X63" s="460"/>
      <c r="Y63" s="460"/>
      <c r="Z63" s="460"/>
      <c r="AA63" s="460"/>
      <c r="AB63" s="460"/>
      <c r="AC63" s="460"/>
      <c r="AD63" s="460"/>
      <c r="AE63" s="460"/>
      <c r="AF63" s="460"/>
      <c r="AG63" s="460"/>
      <c r="AH63" s="460"/>
      <c r="AI63" s="460"/>
      <c r="AJ63" s="460"/>
      <c r="AK63" s="460"/>
      <c r="AL63" s="460"/>
      <c r="AM63" s="460"/>
      <c r="AN63" s="460"/>
      <c r="AO63" s="460"/>
      <c r="AP63" s="460"/>
      <c r="AQ63" s="460"/>
      <c r="AR63" s="460"/>
      <c r="AS63" s="460"/>
      <c r="AT63" s="460"/>
      <c r="AU63" s="460"/>
      <c r="AV63" s="460"/>
      <c r="AW63" s="460"/>
      <c r="AX63" s="460"/>
      <c r="AY63" s="460"/>
      <c r="AZ63" s="460"/>
      <c r="BA63" s="460"/>
      <c r="BB63" s="460"/>
      <c r="BC63" s="460"/>
      <c r="BD63" s="460"/>
      <c r="BE63" s="460"/>
      <c r="BF63" s="460"/>
      <c r="BG63" s="460"/>
      <c r="BH63" s="460"/>
      <c r="BI63" s="460"/>
      <c r="BJ63" s="460"/>
      <c r="BK63" s="460"/>
      <c r="BL63" s="460"/>
      <c r="BM63" s="460"/>
      <c r="BN63" s="460"/>
      <c r="BO63" s="460"/>
      <c r="BP63" s="460"/>
      <c r="BQ63" s="460"/>
      <c r="BR63" s="460"/>
      <c r="BS63" s="460"/>
      <c r="BT63" s="460"/>
      <c r="BU63" s="460"/>
      <c r="BV63" s="460"/>
      <c r="BW63" s="460"/>
      <c r="BX63" s="460"/>
      <c r="BY63" s="460"/>
      <c r="BZ63" s="460"/>
      <c r="CA63" s="460"/>
      <c r="CB63" s="460"/>
      <c r="CC63" s="460"/>
      <c r="CD63" s="460"/>
      <c r="CE63" s="460"/>
      <c r="CF63" s="460"/>
      <c r="CG63" s="460"/>
      <c r="CH63" s="460"/>
      <c r="CI63" s="460"/>
      <c r="CJ63" s="460"/>
      <c r="CK63" s="460"/>
      <c r="CL63" s="460"/>
      <c r="CM63" s="460"/>
      <c r="CN63" s="460"/>
      <c r="CO63" s="460"/>
      <c r="CP63" s="460"/>
      <c r="CQ63" s="460"/>
      <c r="CR63" s="460"/>
      <c r="CS63" s="460"/>
      <c r="CT63" s="460"/>
      <c r="CU63" s="460"/>
      <c r="CV63" s="460"/>
      <c r="CW63" s="460"/>
      <c r="CX63" s="460"/>
      <c r="CY63" s="460"/>
      <c r="CZ63" s="460"/>
      <c r="DA63" s="460"/>
      <c r="DB63" s="460"/>
      <c r="DC63" s="460"/>
      <c r="DD63" s="460"/>
      <c r="DE63" s="460"/>
      <c r="DF63" s="460"/>
      <c r="DG63" s="460"/>
      <c r="DH63" s="460"/>
      <c r="DI63" s="460"/>
      <c r="DJ63" s="460"/>
      <c r="DK63" s="460"/>
      <c r="DL63" s="460"/>
      <c r="DM63" s="460"/>
      <c r="DN63" s="460"/>
      <c r="DO63" s="460"/>
      <c r="DP63" s="460"/>
      <c r="DQ63" s="460"/>
      <c r="DR63" s="460"/>
      <c r="DS63" s="460"/>
      <c r="DT63" s="460"/>
      <c r="DU63" s="460"/>
      <c r="DV63" s="460"/>
      <c r="DW63" s="460"/>
      <c r="DX63" s="460"/>
      <c r="DY63" s="460"/>
      <c r="DZ63" s="460"/>
      <c r="EA63" s="460"/>
      <c r="EB63" s="460"/>
      <c r="EC63" s="460"/>
      <c r="ED63" s="460"/>
      <c r="EE63" s="47"/>
      <c r="EF63"/>
    </row>
    <row r="64" spans="1:136" s="42" customFormat="1">
      <c r="A64"/>
      <c r="B64" s="7" t="s">
        <v>438</v>
      </c>
      <c r="C64"/>
      <c r="D64"/>
      <c r="E64"/>
      <c r="F64"/>
      <c r="G64"/>
      <c r="H64"/>
      <c r="I64"/>
      <c r="J64"/>
      <c r="K64"/>
      <c r="L64"/>
      <c r="M64" s="646"/>
      <c r="N64" s="1434"/>
      <c r="O64" s="466">
        <f>F18</f>
        <v>0</v>
      </c>
      <c r="P64" s="1902">
        <f>IF($B$30="Preferred Return Compounding",O64+O66+O67,P102)*IF(P$1&gt;'Project Summary'!$G$7,0,1)</f>
        <v>0</v>
      </c>
      <c r="Q64" s="1902">
        <f>IF($B$30="Preferred Return Compounding",P64+P66+P67,Q102)*IF(Q$1&gt;'Project Summary'!$G$7,0,1)</f>
        <v>0</v>
      </c>
      <c r="R64" s="1902">
        <f>IF($B$30="Preferred Return Compounding",Q64+Q66+Q67,R102)*IF(R$1&gt;'Project Summary'!$G$7,0,1)</f>
        <v>0</v>
      </c>
      <c r="S64" s="1902">
        <f>IF($B$30="Preferred Return Compounding",R64+R66+R67,S102)*IF(S$1&gt;'Project Summary'!$G$7,0,1)</f>
        <v>0</v>
      </c>
      <c r="T64" s="1902">
        <f>IF($B$30="Preferred Return Compounding",S64+S66+S67,T102)*IF(T$1&gt;'Project Summary'!$G$7,0,1)</f>
        <v>0</v>
      </c>
      <c r="U64" s="1902">
        <f>IF($B$30="Preferred Return Compounding",T64+T66+T67,U102)*IF(U$1&gt;'Project Summary'!$G$7,0,1)</f>
        <v>0</v>
      </c>
      <c r="V64" s="1902">
        <f>IF($B$30="Preferred Return Compounding",U64+U66+U67,V102)*IF(V$1&gt;'Project Summary'!$G$7,0,1)</f>
        <v>0</v>
      </c>
      <c r="W64" s="1902">
        <f>IF($B$30="Preferred Return Compounding",V64+V66+V67,W102)*IF(W$1&gt;'Project Summary'!$G$7,0,1)</f>
        <v>0</v>
      </c>
      <c r="X64" s="1902">
        <f>IF($B$30="Preferred Return Compounding",W64+W66+W67,X102)*IF(X$1&gt;'Project Summary'!$G$7,0,1)</f>
        <v>0</v>
      </c>
      <c r="Y64" s="1902">
        <f>IF($B$30="Preferred Return Compounding",X64+X66+X67,Y102)*IF(Y$1&gt;'Project Summary'!$G$7,0,1)</f>
        <v>0</v>
      </c>
      <c r="Z64" s="1902">
        <f>IF($B$30="Preferred Return Compounding",Y64+Y66+Y67,Z102)*IF(Z$1&gt;'Project Summary'!$G$7,0,1)</f>
        <v>0</v>
      </c>
      <c r="AA64" s="1902">
        <f>IF($B$30="Preferred Return Compounding",Z64+Z66+Z67,AA102)*IF(AA$1&gt;'Project Summary'!$G$7,0,1)</f>
        <v>0</v>
      </c>
      <c r="AB64" s="1902">
        <f>IF($B$30="Preferred Return Compounding",AA64+AA66+AA67,AB102)*IF(AB$1&gt;'Project Summary'!$G$7,0,1)</f>
        <v>0</v>
      </c>
      <c r="AC64" s="1902">
        <f>IF($B$30="Preferred Return Compounding",AB64+AB66+AB67,AC102)*IF(AC$1&gt;'Project Summary'!$G$7,0,1)</f>
        <v>0</v>
      </c>
      <c r="AD64" s="1902">
        <f>IF($B$30="Preferred Return Compounding",AC64+AC66+AC67,AD102)*IF(AD$1&gt;'Project Summary'!$G$7,0,1)</f>
        <v>0</v>
      </c>
      <c r="AE64" s="1902">
        <f>IF($B$30="Preferred Return Compounding",AD64+AD66+AD67,AE102)*IF(AE$1&gt;'Project Summary'!$G$7,0,1)</f>
        <v>0</v>
      </c>
      <c r="AF64" s="1902">
        <f>IF($B$30="Preferred Return Compounding",AE64+AE66+AE67,AF102)*IF(AF$1&gt;'Project Summary'!$G$7,0,1)</f>
        <v>0</v>
      </c>
      <c r="AG64" s="1902">
        <f>IF($B$30="Preferred Return Compounding",AF64+AF66+AF67,AG102)*IF(AG$1&gt;'Project Summary'!$G$7,0,1)</f>
        <v>0</v>
      </c>
      <c r="AH64" s="1902">
        <f>IF($B$30="Preferred Return Compounding",AG64+AG66+AG67,AH102)*IF(AH$1&gt;'Project Summary'!$G$7,0,1)</f>
        <v>0</v>
      </c>
      <c r="AI64" s="1902">
        <f>IF($B$30="Preferred Return Compounding",AH64+AH66+AH67,AI102)*IF(AI$1&gt;'Project Summary'!$G$7,0,1)</f>
        <v>0</v>
      </c>
      <c r="AJ64" s="1902">
        <f>IF($B$30="Preferred Return Compounding",AI64+AI66+AI67,AJ102)*IF(AJ$1&gt;'Project Summary'!$G$7,0,1)</f>
        <v>0</v>
      </c>
      <c r="AK64" s="1902">
        <f>IF($B$30="Preferred Return Compounding",AJ64+AJ66+AJ67,AK102)*IF(AK$1&gt;'Project Summary'!$G$7,0,1)</f>
        <v>0</v>
      </c>
      <c r="AL64" s="1902">
        <f>IF($B$30="Preferred Return Compounding",AK64+AK66+AK67,AL102)*IF(AL$1&gt;'Project Summary'!$G$7,0,1)</f>
        <v>0</v>
      </c>
      <c r="AM64" s="1902">
        <f>IF($B$30="Preferred Return Compounding",AL64+AL66+AL67,AM102)*IF(AM$1&gt;'Project Summary'!$G$7,0,1)</f>
        <v>0</v>
      </c>
      <c r="AN64" s="1902">
        <f>IF($B$30="Preferred Return Compounding",AM64+AM66+AM67,AN102)*IF(AN$1&gt;'Project Summary'!$G$7,0,1)</f>
        <v>0</v>
      </c>
      <c r="AO64" s="1902">
        <f>IF($B$30="Preferred Return Compounding",AN64+AN66+AN67,AO102)*IF(AO$1&gt;'Project Summary'!$G$7,0,1)</f>
        <v>0</v>
      </c>
      <c r="AP64" s="1902">
        <f>IF($B$30="Preferred Return Compounding",AO64+AO66+AO67,AP102)*IF(AP$1&gt;'Project Summary'!$G$7,0,1)</f>
        <v>0</v>
      </c>
      <c r="AQ64" s="1902">
        <f>IF($B$30="Preferred Return Compounding",AP64+AP66+AP67,AQ102)*IF(AQ$1&gt;'Project Summary'!$G$7,0,1)</f>
        <v>0</v>
      </c>
      <c r="AR64" s="1902">
        <f>IF($B$30="Preferred Return Compounding",AQ64+AQ66+AQ67,AR102)*IF(AR$1&gt;'Project Summary'!$G$7,0,1)</f>
        <v>0</v>
      </c>
      <c r="AS64" s="1902">
        <f>IF($B$30="Preferred Return Compounding",AR64+AR66+AR67,AS102)*IF(AS$1&gt;'Project Summary'!$G$7,0,1)</f>
        <v>0</v>
      </c>
      <c r="AT64" s="1902">
        <f>IF($B$30="Preferred Return Compounding",AS64+AS66+AS67,AT102)*IF(AT$1&gt;'Project Summary'!$G$7,0,1)</f>
        <v>0</v>
      </c>
      <c r="AU64" s="1902">
        <f>IF($B$30="Preferred Return Compounding",AT64+AT66+AT67,AU102)*IF(AU$1&gt;'Project Summary'!$G$7,0,1)</f>
        <v>0</v>
      </c>
      <c r="AV64" s="1902">
        <f>IF($B$30="Preferred Return Compounding",AU64+AU66+AU67,AV102)*IF(AV$1&gt;'Project Summary'!$G$7,0,1)</f>
        <v>0</v>
      </c>
      <c r="AW64" s="1902">
        <f>IF($B$30="Preferred Return Compounding",AV64+AV66+AV67,AW102)*IF(AW$1&gt;'Project Summary'!$G$7,0,1)</f>
        <v>0</v>
      </c>
      <c r="AX64" s="1902">
        <f>IF($B$30="Preferred Return Compounding",AW64+AW66+AW67,AX102)*IF(AX$1&gt;'Project Summary'!$G$7,0,1)</f>
        <v>0</v>
      </c>
      <c r="AY64" s="1902">
        <f>IF($B$30="Preferred Return Compounding",AX64+AX66+AX67,AY102)*IF(AY$1&gt;'Project Summary'!$G$7,0,1)</f>
        <v>0</v>
      </c>
      <c r="AZ64" s="1902">
        <f>IF($B$30="Preferred Return Compounding",AY64+AY66+AY67,AZ102)*IF(AZ$1&gt;'Project Summary'!$G$7,0,1)</f>
        <v>0</v>
      </c>
      <c r="BA64" s="1902">
        <f>IF($B$30="Preferred Return Compounding",AZ64+AZ66+AZ67,BA102)*IF(BA$1&gt;'Project Summary'!$G$7,0,1)</f>
        <v>0</v>
      </c>
      <c r="BB64" s="1902">
        <f>IF($B$30="Preferred Return Compounding",BA64+BA66+BA67,BB102)*IF(BB$1&gt;'Project Summary'!$G$7,0,1)</f>
        <v>0</v>
      </c>
      <c r="BC64" s="1902">
        <f>IF($B$30="Preferred Return Compounding",BB64+BB66+BB67,BC102)*IF(BC$1&gt;'Project Summary'!$G$7,0,1)</f>
        <v>0</v>
      </c>
      <c r="BD64" s="1902">
        <f>IF($B$30="Preferred Return Compounding",BC64+BC66+BC67,BD102)*IF(BD$1&gt;'Project Summary'!$G$7,0,1)</f>
        <v>0</v>
      </c>
      <c r="BE64" s="1902">
        <f>IF($B$30="Preferred Return Compounding",BD64+BD66+BD67,BE102)*IF(BE$1&gt;'Project Summary'!$G$7,0,1)</f>
        <v>0</v>
      </c>
      <c r="BF64" s="1902">
        <f>IF($B$30="Preferred Return Compounding",BE64+BE66+BE67,BF102)*IF(BF$1&gt;'Project Summary'!$G$7,0,1)</f>
        <v>0</v>
      </c>
      <c r="BG64" s="1902">
        <f>IF($B$30="Preferred Return Compounding",BF64+BF66+BF67,BG102)*IF(BG$1&gt;'Project Summary'!$G$7,0,1)</f>
        <v>0</v>
      </c>
      <c r="BH64" s="1902">
        <f>IF($B$30="Preferred Return Compounding",BG64+BG66+BG67,BH102)*IF(BH$1&gt;'Project Summary'!$G$7,0,1)</f>
        <v>0</v>
      </c>
      <c r="BI64" s="1902">
        <f>IF($B$30="Preferred Return Compounding",BH64+BH66+BH67,BI102)*IF(BI$1&gt;'Project Summary'!$G$7,0,1)</f>
        <v>0</v>
      </c>
      <c r="BJ64" s="1902">
        <f>IF($B$30="Preferred Return Compounding",BI64+BI66+BI67,BJ102)*IF(BJ$1&gt;'Project Summary'!$G$7,0,1)</f>
        <v>0</v>
      </c>
      <c r="BK64" s="1902">
        <f>IF($B$30="Preferred Return Compounding",BJ64+BJ66+BJ67,BK102)*IF(BK$1&gt;'Project Summary'!$G$7,0,1)</f>
        <v>0</v>
      </c>
      <c r="BL64" s="1902">
        <f>IF($B$30="Preferred Return Compounding",BK64+BK66+BK67,BL102)*IF(BL$1&gt;'Project Summary'!$G$7,0,1)</f>
        <v>0</v>
      </c>
      <c r="BM64" s="1902">
        <f>IF($B$30="Preferred Return Compounding",BL64+BL66+BL67,BM102)*IF(BM$1&gt;'Project Summary'!$G$7,0,1)</f>
        <v>0</v>
      </c>
      <c r="BN64" s="1902">
        <f>IF($B$30="Preferred Return Compounding",BM64+BM66+BM67,BN102)*IF(BN$1&gt;'Project Summary'!$G$7,0,1)</f>
        <v>0</v>
      </c>
      <c r="BO64" s="1902">
        <f>IF($B$30="Preferred Return Compounding",BN64+BN66+BN67,BO102)*IF(BO$1&gt;'Project Summary'!$G$7,0,1)</f>
        <v>0</v>
      </c>
      <c r="BP64" s="1902">
        <f>IF($B$30="Preferred Return Compounding",BO64+BO66+BO67,BP102)*IF(BP$1&gt;'Project Summary'!$G$7,0,1)</f>
        <v>0</v>
      </c>
      <c r="BQ64" s="1902">
        <f>IF($B$30="Preferred Return Compounding",BP64+BP66+BP67,BQ102)*IF(BQ$1&gt;'Project Summary'!$G$7,0,1)</f>
        <v>0</v>
      </c>
      <c r="BR64" s="1902">
        <f>IF($B$30="Preferred Return Compounding",BQ64+BQ66+BQ67,BR102)*IF(BR$1&gt;'Project Summary'!$G$7,0,1)</f>
        <v>0</v>
      </c>
      <c r="BS64" s="1902">
        <f>IF($B$30="Preferred Return Compounding",BR64+BR66+BR67,BS102)*IF(BS$1&gt;'Project Summary'!$G$7,0,1)</f>
        <v>0</v>
      </c>
      <c r="BT64" s="1902">
        <f>IF($B$30="Preferred Return Compounding",BS64+BS66+BS67,BT102)*IF(BT$1&gt;'Project Summary'!$G$7,0,1)</f>
        <v>0</v>
      </c>
      <c r="BU64" s="1902">
        <f>IF($B$30="Preferred Return Compounding",BT64+BT66+BT67,BU102)*IF(BU$1&gt;'Project Summary'!$G$7,0,1)</f>
        <v>0</v>
      </c>
      <c r="BV64" s="1902">
        <f>IF($B$30="Preferred Return Compounding",BU64+BU66+BU67,BV102)*IF(BV$1&gt;'Project Summary'!$G$7,0,1)</f>
        <v>0</v>
      </c>
      <c r="BW64" s="1902">
        <f>IF($B$30="Preferred Return Compounding",BV64+BV66+BV67,BW102)*IF(BW$1&gt;'Project Summary'!$G$7,0,1)</f>
        <v>0</v>
      </c>
      <c r="BX64" s="1902">
        <f>IF($B$30="Preferred Return Compounding",BW64+BW66+BW67,BX102)*IF(BX$1&gt;'Project Summary'!$G$7,0,1)</f>
        <v>0</v>
      </c>
      <c r="BY64" s="1902">
        <f>IF($B$30="Preferred Return Compounding",BX64+BX66+BX67,BY102)*IF(BY$1&gt;'Project Summary'!$G$7,0,1)</f>
        <v>0</v>
      </c>
      <c r="BZ64" s="1902">
        <f>IF($B$30="Preferred Return Compounding",BY64+BY66+BY67,BZ102)*IF(BZ$1&gt;'Project Summary'!$G$7,0,1)</f>
        <v>0</v>
      </c>
      <c r="CA64" s="1902">
        <f>IF($B$30="Preferred Return Compounding",BZ64+BZ66+BZ67,CA102)*IF(CA$1&gt;'Project Summary'!$G$7,0,1)</f>
        <v>0</v>
      </c>
      <c r="CB64" s="1902">
        <f>IF($B$30="Preferred Return Compounding",CA64+CA66+CA67,CB102)*IF(CB$1&gt;'Project Summary'!$G$7,0,1)</f>
        <v>0</v>
      </c>
      <c r="CC64" s="1902">
        <f>IF($B$30="Preferred Return Compounding",CB64+CB66+CB67,CC102)*IF(CC$1&gt;'Project Summary'!$G$7,0,1)</f>
        <v>0</v>
      </c>
      <c r="CD64" s="1902">
        <f>IF($B$30="Preferred Return Compounding",CC64+CC66+CC67,CD102)*IF(CD$1&gt;'Project Summary'!$G$7,0,1)</f>
        <v>0</v>
      </c>
      <c r="CE64" s="1902">
        <f>IF($B$30="Preferred Return Compounding",CD64+CD66+CD67,CE102)*IF(CE$1&gt;'Project Summary'!$G$7,0,1)</f>
        <v>0</v>
      </c>
      <c r="CF64" s="1902">
        <f>IF($B$30="Preferred Return Compounding",CE64+CE66+CE67,CF102)*IF(CF$1&gt;'Project Summary'!$G$7,0,1)</f>
        <v>0</v>
      </c>
      <c r="CG64" s="1902">
        <f>IF($B$30="Preferred Return Compounding",CF64+CF66+CF67,CG102)*IF(CG$1&gt;'Project Summary'!$G$7,0,1)</f>
        <v>0</v>
      </c>
      <c r="CH64" s="1902">
        <f>IF($B$30="Preferred Return Compounding",CG64+CG66+CG67,CH102)*IF(CH$1&gt;'Project Summary'!$G$7,0,1)</f>
        <v>0</v>
      </c>
      <c r="CI64" s="1902">
        <f>IF($B$30="Preferred Return Compounding",CH64+CH66+CH67,CI102)*IF(CI$1&gt;'Project Summary'!$G$7,0,1)</f>
        <v>0</v>
      </c>
      <c r="CJ64" s="1902">
        <f>IF($B$30="Preferred Return Compounding",CI64+CI66+CI67,CJ102)*IF(CJ$1&gt;'Project Summary'!$G$7,0,1)</f>
        <v>0</v>
      </c>
      <c r="CK64" s="1902">
        <f>IF($B$30="Preferred Return Compounding",CJ64+CJ66+CJ67,CK102)*IF(CK$1&gt;'Project Summary'!$G$7,0,1)</f>
        <v>0</v>
      </c>
      <c r="CL64" s="1902">
        <f>IF($B$30="Preferred Return Compounding",CK64+CK66+CK67,CL102)*IF(CL$1&gt;'Project Summary'!$G$7,0,1)</f>
        <v>0</v>
      </c>
      <c r="CM64" s="1902">
        <f>IF($B$30="Preferred Return Compounding",CL64+CL66+CL67,CM102)*IF(CM$1&gt;'Project Summary'!$G$7,0,1)</f>
        <v>0</v>
      </c>
      <c r="CN64" s="1902">
        <f>IF($B$30="Preferred Return Compounding",CM64+CM66+CM67,CN102)*IF(CN$1&gt;'Project Summary'!$G$7,0,1)</f>
        <v>0</v>
      </c>
      <c r="CO64" s="1902">
        <f>IF($B$30="Preferred Return Compounding",CN64+CN66+CN67,CO102)*IF(CO$1&gt;'Project Summary'!$G$7,0,1)</f>
        <v>0</v>
      </c>
      <c r="CP64" s="1902">
        <f>IF($B$30="Preferred Return Compounding",CO64+CO66+CO67,CP102)*IF(CP$1&gt;'Project Summary'!$G$7,0,1)</f>
        <v>0</v>
      </c>
      <c r="CQ64" s="1902">
        <f>IF($B$30="Preferred Return Compounding",CP64+CP66+CP67,CQ102)*IF(CQ$1&gt;'Project Summary'!$G$7,0,1)</f>
        <v>0</v>
      </c>
      <c r="CR64" s="1902">
        <f>IF($B$30="Preferred Return Compounding",CQ64+CQ66+CQ67,CR102)*IF(CR$1&gt;'Project Summary'!$G$7,0,1)</f>
        <v>0</v>
      </c>
      <c r="CS64" s="1902">
        <f>IF($B$30="Preferred Return Compounding",CR64+CR66+CR67,CS102)*IF(CS$1&gt;'Project Summary'!$G$7,0,1)</f>
        <v>0</v>
      </c>
      <c r="CT64" s="1902">
        <f>IF($B$30="Preferred Return Compounding",CS64+CS66+CS67,CT102)*IF(CT$1&gt;'Project Summary'!$G$7,0,1)</f>
        <v>0</v>
      </c>
      <c r="CU64" s="1902">
        <f>IF($B$30="Preferred Return Compounding",CT64+CT66+CT67,CU102)*IF(CU$1&gt;'Project Summary'!$G$7,0,1)</f>
        <v>0</v>
      </c>
      <c r="CV64" s="1902">
        <f>IF($B$30="Preferred Return Compounding",CU64+CU66+CU67,CV102)*IF(CV$1&gt;'Project Summary'!$G$7,0,1)</f>
        <v>0</v>
      </c>
      <c r="CW64" s="1902">
        <f>IF($B$30="Preferred Return Compounding",CV64+CV66+CV67,CW102)*IF(CW$1&gt;'Project Summary'!$G$7,0,1)</f>
        <v>0</v>
      </c>
      <c r="CX64" s="1902">
        <f>IF($B$30="Preferred Return Compounding",CW64+CW66+CW67,CX102)*IF(CX$1&gt;'Project Summary'!$G$7,0,1)</f>
        <v>0</v>
      </c>
      <c r="CY64" s="1902">
        <f>IF($B$30="Preferred Return Compounding",CX64+CX66+CX67,CY102)*IF(CY$1&gt;'Project Summary'!$G$7,0,1)</f>
        <v>0</v>
      </c>
      <c r="CZ64" s="1902">
        <f>IF($B$30="Preferred Return Compounding",CY64+CY66+CY67,CZ102)*IF(CZ$1&gt;'Project Summary'!$G$7,0,1)</f>
        <v>0</v>
      </c>
      <c r="DA64" s="1902">
        <f>IF($B$30="Preferred Return Compounding",CZ64+CZ66+CZ67,DA102)*IF(DA$1&gt;'Project Summary'!$G$7,0,1)</f>
        <v>0</v>
      </c>
      <c r="DB64" s="1902">
        <f>IF($B$30="Preferred Return Compounding",DA64+DA66+DA67,DB102)*IF(DB$1&gt;'Project Summary'!$G$7,0,1)</f>
        <v>0</v>
      </c>
      <c r="DC64" s="1902">
        <f>IF($B$30="Preferred Return Compounding",DB64+DB66+DB67,DC102)*IF(DC$1&gt;'Project Summary'!$G$7,0,1)</f>
        <v>0</v>
      </c>
      <c r="DD64" s="1902">
        <f>IF($B$30="Preferred Return Compounding",DC64+DC66+DC67,DD102)*IF(DD$1&gt;'Project Summary'!$G$7,0,1)</f>
        <v>0</v>
      </c>
      <c r="DE64" s="1902">
        <f>IF($B$30="Preferred Return Compounding",DD64+DD66+DD67,DE102)*IF(DE$1&gt;'Project Summary'!$G$7,0,1)</f>
        <v>0</v>
      </c>
      <c r="DF64" s="1902">
        <f>IF($B$30="Preferred Return Compounding",DE64+DE66+DE67,DF102)*IF(DF$1&gt;'Project Summary'!$G$7,0,1)</f>
        <v>0</v>
      </c>
      <c r="DG64" s="1902">
        <f>IF($B$30="Preferred Return Compounding",DF64+DF66+DF67,DG102)*IF(DG$1&gt;'Project Summary'!$G$7,0,1)</f>
        <v>0</v>
      </c>
      <c r="DH64" s="1902">
        <f>IF($B$30="Preferred Return Compounding",DG64+DG66+DG67,DH102)*IF(DH$1&gt;'Project Summary'!$G$7,0,1)</f>
        <v>0</v>
      </c>
      <c r="DI64" s="1902">
        <f>IF($B$30="Preferred Return Compounding",DH64+DH66+DH67,DI102)*IF(DI$1&gt;'Project Summary'!$G$7,0,1)</f>
        <v>0</v>
      </c>
      <c r="DJ64" s="1902">
        <f>IF($B$30="Preferred Return Compounding",DI64+DI66+DI67,DJ102)*IF(DJ$1&gt;'Project Summary'!$G$7,0,1)</f>
        <v>0</v>
      </c>
      <c r="DK64" s="1902">
        <f>IF($B$30="Preferred Return Compounding",DJ64+DJ66+DJ67,DK102)*IF(DK$1&gt;'Project Summary'!$G$7,0,1)</f>
        <v>0</v>
      </c>
      <c r="DL64" s="1902">
        <f>IF($B$30="Preferred Return Compounding",DK64+DK66+DK67,DL102)*IF(DL$1&gt;'Project Summary'!$G$7,0,1)</f>
        <v>0</v>
      </c>
      <c r="DM64" s="1902">
        <f>IF($B$30="Preferred Return Compounding",DL64+DL66+DL67,DM102)*IF(DM$1&gt;'Project Summary'!$G$7,0,1)</f>
        <v>0</v>
      </c>
      <c r="DN64" s="1902">
        <f>IF($B$30="Preferred Return Compounding",DM64+DM66+DM67,DN102)*IF(DN$1&gt;'Project Summary'!$G$7,0,1)</f>
        <v>0</v>
      </c>
      <c r="DO64" s="1902">
        <f>IF($B$30="Preferred Return Compounding",DN64+DN66+DN67,DO102)*IF(DO$1&gt;'Project Summary'!$G$7,0,1)</f>
        <v>0</v>
      </c>
      <c r="DP64" s="1902">
        <f>IF($B$30="Preferred Return Compounding",DO64+DO66+DO67,DP102)*IF(DP$1&gt;'Project Summary'!$G$7,0,1)</f>
        <v>0</v>
      </c>
      <c r="DQ64" s="1902">
        <f>IF($B$30="Preferred Return Compounding",DP64+DP66+DP67,DQ102)*IF(DQ$1&gt;'Project Summary'!$G$7,0,1)</f>
        <v>0</v>
      </c>
      <c r="DR64" s="1902">
        <f>IF($B$30="Preferred Return Compounding",DQ64+DQ66+DQ67,DR102)*IF(DR$1&gt;'Project Summary'!$G$7,0,1)</f>
        <v>0</v>
      </c>
      <c r="DS64" s="1902">
        <f>IF($B$30="Preferred Return Compounding",DR64+DR66+DR67,DS102)*IF(DS$1&gt;'Project Summary'!$G$7,0,1)</f>
        <v>0</v>
      </c>
      <c r="DT64" s="1902">
        <f>IF($B$30="Preferred Return Compounding",DS64+DS66+DS67,DT102)*IF(DT$1&gt;'Project Summary'!$G$7,0,1)</f>
        <v>0</v>
      </c>
      <c r="DU64" s="1902">
        <f>IF($B$30="Preferred Return Compounding",DT64+DT66+DT67,DU102)*IF(DU$1&gt;'Project Summary'!$G$7,0,1)</f>
        <v>0</v>
      </c>
      <c r="DV64" s="1902">
        <f>IF($B$30="Preferred Return Compounding",DU64+DU66+DU67,DV102)*IF(DV$1&gt;'Project Summary'!$G$7,0,1)</f>
        <v>0</v>
      </c>
      <c r="DW64" s="1902">
        <f>IF($B$30="Preferred Return Compounding",DV64+DV66+DV67,DW102)*IF(DW$1&gt;'Project Summary'!$G$7,0,1)</f>
        <v>0</v>
      </c>
      <c r="DX64" s="1902">
        <f>IF($B$30="Preferred Return Compounding",DW64+DW66+DW67,DX102)*IF(DX$1&gt;'Project Summary'!$G$7,0,1)</f>
        <v>0</v>
      </c>
      <c r="DY64" s="1902">
        <f>IF($B$30="Preferred Return Compounding",DX64+DX66+DX67,DY102)*IF(DY$1&gt;'Project Summary'!$G$7,0,1)</f>
        <v>0</v>
      </c>
      <c r="DZ64" s="1902">
        <f>IF($B$30="Preferred Return Compounding",DY64+DY66+DY67,DZ102)*IF(DZ$1&gt;'Project Summary'!$G$7,0,1)</f>
        <v>0</v>
      </c>
      <c r="EA64" s="1902">
        <f>IF($B$30="Preferred Return Compounding",DZ64+DZ66+DZ67,EA102)*IF(EA$1&gt;'Project Summary'!$G$7,0,1)</f>
        <v>0</v>
      </c>
      <c r="EB64" s="1902">
        <f>IF($B$30="Preferred Return Compounding",EA64+EA66+EA67,EB102)*IF(EB$1&gt;'Project Summary'!$G$7,0,1)</f>
        <v>0</v>
      </c>
      <c r="EC64" s="1902">
        <f>IF($B$30="Preferred Return Compounding",EB64+EB66+EB67,EC102)*IF(EC$1&gt;'Project Summary'!$G$7,0,1)</f>
        <v>0</v>
      </c>
      <c r="ED64" s="1902">
        <f>IF($B$30="Preferred Return Compounding",EC64+EC66+EC67,ED102)*IF(ED$1&gt;'Project Summary'!$G$7,0,1)</f>
        <v>0</v>
      </c>
      <c r="EE64" s="47"/>
      <c r="EF64"/>
    </row>
    <row r="65" spans="1:136" s="1876" customFormat="1">
      <c r="A65"/>
      <c r="B65" s="7" t="s">
        <v>318</v>
      </c>
      <c r="C65"/>
      <c r="D65"/>
      <c r="E65"/>
      <c r="F65"/>
      <c r="G65"/>
      <c r="H65"/>
      <c r="I65"/>
      <c r="J65"/>
      <c r="K65"/>
      <c r="L65"/>
      <c r="M65" s="646"/>
      <c r="N65" s="1434"/>
      <c r="O65" s="466">
        <f t="shared" ref="O65:BZ65" si="99">N68+N69</f>
        <v>0</v>
      </c>
      <c r="P65" s="466">
        <f t="shared" si="99"/>
        <v>0</v>
      </c>
      <c r="Q65" s="466">
        <f>P68+P69</f>
        <v>0</v>
      </c>
      <c r="R65" s="466">
        <f t="shared" si="99"/>
        <v>0</v>
      </c>
      <c r="S65" s="466">
        <f t="shared" si="99"/>
        <v>0</v>
      </c>
      <c r="T65" s="466">
        <f t="shared" si="99"/>
        <v>0</v>
      </c>
      <c r="U65" s="466">
        <f t="shared" si="99"/>
        <v>0</v>
      </c>
      <c r="V65" s="466">
        <f t="shared" si="99"/>
        <v>0</v>
      </c>
      <c r="W65" s="466">
        <f t="shared" si="99"/>
        <v>0</v>
      </c>
      <c r="X65" s="466">
        <f t="shared" si="99"/>
        <v>0</v>
      </c>
      <c r="Y65" s="466">
        <f t="shared" si="99"/>
        <v>0</v>
      </c>
      <c r="Z65" s="466">
        <f t="shared" si="99"/>
        <v>0</v>
      </c>
      <c r="AA65" s="466">
        <f t="shared" si="99"/>
        <v>0</v>
      </c>
      <c r="AB65" s="466">
        <f t="shared" si="99"/>
        <v>0</v>
      </c>
      <c r="AC65" s="466">
        <f t="shared" si="99"/>
        <v>0</v>
      </c>
      <c r="AD65" s="466">
        <f t="shared" si="99"/>
        <v>0</v>
      </c>
      <c r="AE65" s="466">
        <f t="shared" si="99"/>
        <v>0</v>
      </c>
      <c r="AF65" s="466">
        <f t="shared" si="99"/>
        <v>0</v>
      </c>
      <c r="AG65" s="466">
        <f t="shared" si="99"/>
        <v>0</v>
      </c>
      <c r="AH65" s="466">
        <f t="shared" si="99"/>
        <v>0</v>
      </c>
      <c r="AI65" s="466">
        <f t="shared" si="99"/>
        <v>0</v>
      </c>
      <c r="AJ65" s="466">
        <f t="shared" si="99"/>
        <v>0</v>
      </c>
      <c r="AK65" s="466">
        <f t="shared" si="99"/>
        <v>0</v>
      </c>
      <c r="AL65" s="466">
        <f t="shared" si="99"/>
        <v>0</v>
      </c>
      <c r="AM65" s="466">
        <f t="shared" si="99"/>
        <v>0</v>
      </c>
      <c r="AN65" s="466">
        <f t="shared" si="99"/>
        <v>0</v>
      </c>
      <c r="AO65" s="466">
        <f t="shared" si="99"/>
        <v>0</v>
      </c>
      <c r="AP65" s="466">
        <f t="shared" si="99"/>
        <v>0</v>
      </c>
      <c r="AQ65" s="466">
        <f t="shared" si="99"/>
        <v>0</v>
      </c>
      <c r="AR65" s="466">
        <f t="shared" si="99"/>
        <v>0</v>
      </c>
      <c r="AS65" s="466">
        <f t="shared" si="99"/>
        <v>0</v>
      </c>
      <c r="AT65" s="466">
        <f t="shared" si="99"/>
        <v>0</v>
      </c>
      <c r="AU65" s="466">
        <f t="shared" si="99"/>
        <v>0</v>
      </c>
      <c r="AV65" s="466">
        <f t="shared" si="99"/>
        <v>0</v>
      </c>
      <c r="AW65" s="466">
        <f t="shared" si="99"/>
        <v>0</v>
      </c>
      <c r="AX65" s="466">
        <f t="shared" si="99"/>
        <v>0</v>
      </c>
      <c r="AY65" s="466">
        <f t="shared" si="99"/>
        <v>0</v>
      </c>
      <c r="AZ65" s="466">
        <f t="shared" si="99"/>
        <v>0</v>
      </c>
      <c r="BA65" s="466">
        <f t="shared" si="99"/>
        <v>0</v>
      </c>
      <c r="BB65" s="466">
        <f t="shared" si="99"/>
        <v>0</v>
      </c>
      <c r="BC65" s="466">
        <f t="shared" si="99"/>
        <v>0</v>
      </c>
      <c r="BD65" s="466">
        <f t="shared" si="99"/>
        <v>0</v>
      </c>
      <c r="BE65" s="466">
        <f t="shared" si="99"/>
        <v>0</v>
      </c>
      <c r="BF65" s="466">
        <f t="shared" si="99"/>
        <v>0</v>
      </c>
      <c r="BG65" s="466">
        <f t="shared" si="99"/>
        <v>0</v>
      </c>
      <c r="BH65" s="466">
        <f t="shared" si="99"/>
        <v>0</v>
      </c>
      <c r="BI65" s="466">
        <f t="shared" si="99"/>
        <v>0</v>
      </c>
      <c r="BJ65" s="466">
        <f t="shared" si="99"/>
        <v>0</v>
      </c>
      <c r="BK65" s="466">
        <f t="shared" si="99"/>
        <v>0</v>
      </c>
      <c r="BL65" s="466">
        <f t="shared" si="99"/>
        <v>0</v>
      </c>
      <c r="BM65" s="466">
        <f t="shared" si="99"/>
        <v>0</v>
      </c>
      <c r="BN65" s="466">
        <f t="shared" si="99"/>
        <v>0</v>
      </c>
      <c r="BO65" s="466">
        <f t="shared" si="99"/>
        <v>0</v>
      </c>
      <c r="BP65" s="466">
        <f t="shared" si="99"/>
        <v>0</v>
      </c>
      <c r="BQ65" s="466">
        <f t="shared" si="99"/>
        <v>0</v>
      </c>
      <c r="BR65" s="466">
        <f t="shared" si="99"/>
        <v>0</v>
      </c>
      <c r="BS65" s="466">
        <f t="shared" si="99"/>
        <v>0</v>
      </c>
      <c r="BT65" s="466">
        <f t="shared" si="99"/>
        <v>0</v>
      </c>
      <c r="BU65" s="466">
        <f t="shared" si="99"/>
        <v>0</v>
      </c>
      <c r="BV65" s="466">
        <f t="shared" si="99"/>
        <v>0</v>
      </c>
      <c r="BW65" s="466">
        <f t="shared" si="99"/>
        <v>0</v>
      </c>
      <c r="BX65" s="466">
        <f t="shared" si="99"/>
        <v>0</v>
      </c>
      <c r="BY65" s="466">
        <f t="shared" si="99"/>
        <v>0</v>
      </c>
      <c r="BZ65" s="466">
        <f t="shared" si="99"/>
        <v>0</v>
      </c>
      <c r="CA65" s="466">
        <f t="shared" ref="CA65:CT65" si="100">BZ68+BZ69</f>
        <v>0</v>
      </c>
      <c r="CB65" s="466">
        <f t="shared" si="100"/>
        <v>0</v>
      </c>
      <c r="CC65" s="466">
        <f t="shared" si="100"/>
        <v>0</v>
      </c>
      <c r="CD65" s="466">
        <f t="shared" si="100"/>
        <v>0</v>
      </c>
      <c r="CE65" s="466">
        <f t="shared" si="100"/>
        <v>0</v>
      </c>
      <c r="CF65" s="466">
        <f t="shared" si="100"/>
        <v>0</v>
      </c>
      <c r="CG65" s="466">
        <f t="shared" si="100"/>
        <v>0</v>
      </c>
      <c r="CH65" s="466">
        <f t="shared" si="100"/>
        <v>0</v>
      </c>
      <c r="CI65" s="466">
        <f t="shared" si="100"/>
        <v>0</v>
      </c>
      <c r="CJ65" s="466">
        <f t="shared" si="100"/>
        <v>0</v>
      </c>
      <c r="CK65" s="466">
        <f t="shared" si="100"/>
        <v>0</v>
      </c>
      <c r="CL65" s="466">
        <f t="shared" si="100"/>
        <v>0</v>
      </c>
      <c r="CM65" s="466">
        <f t="shared" si="100"/>
        <v>0</v>
      </c>
      <c r="CN65" s="466">
        <f t="shared" si="100"/>
        <v>0</v>
      </c>
      <c r="CO65" s="466">
        <f t="shared" si="100"/>
        <v>0</v>
      </c>
      <c r="CP65" s="466">
        <f t="shared" si="100"/>
        <v>0</v>
      </c>
      <c r="CQ65" s="466">
        <f t="shared" si="100"/>
        <v>0</v>
      </c>
      <c r="CR65" s="466">
        <f t="shared" si="100"/>
        <v>0</v>
      </c>
      <c r="CS65" s="466">
        <f t="shared" si="100"/>
        <v>0</v>
      </c>
      <c r="CT65" s="466">
        <f t="shared" si="100"/>
        <v>0</v>
      </c>
      <c r="CU65" s="466">
        <f>CT68+CT69</f>
        <v>0</v>
      </c>
      <c r="CV65" s="466">
        <f t="shared" ref="CV65:ED65" si="101">CU68+CU69</f>
        <v>0</v>
      </c>
      <c r="CW65" s="466">
        <f t="shared" si="101"/>
        <v>0</v>
      </c>
      <c r="CX65" s="466">
        <f t="shared" si="101"/>
        <v>0</v>
      </c>
      <c r="CY65" s="466">
        <f t="shared" si="101"/>
        <v>0</v>
      </c>
      <c r="CZ65" s="466">
        <f t="shared" si="101"/>
        <v>0</v>
      </c>
      <c r="DA65" s="466">
        <f t="shared" si="101"/>
        <v>0</v>
      </c>
      <c r="DB65" s="466">
        <f t="shared" si="101"/>
        <v>0</v>
      </c>
      <c r="DC65" s="466">
        <f t="shared" si="101"/>
        <v>0</v>
      </c>
      <c r="DD65" s="466">
        <f t="shared" si="101"/>
        <v>0</v>
      </c>
      <c r="DE65" s="466">
        <f t="shared" si="101"/>
        <v>0</v>
      </c>
      <c r="DF65" s="466">
        <f t="shared" si="101"/>
        <v>0</v>
      </c>
      <c r="DG65" s="466">
        <f t="shared" si="101"/>
        <v>0</v>
      </c>
      <c r="DH65" s="466">
        <f t="shared" si="101"/>
        <v>0</v>
      </c>
      <c r="DI65" s="466">
        <f t="shared" si="101"/>
        <v>0</v>
      </c>
      <c r="DJ65" s="466">
        <f t="shared" si="101"/>
        <v>0</v>
      </c>
      <c r="DK65" s="466">
        <f t="shared" si="101"/>
        <v>0</v>
      </c>
      <c r="DL65" s="466">
        <f t="shared" si="101"/>
        <v>0</v>
      </c>
      <c r="DM65" s="466">
        <f t="shared" si="101"/>
        <v>0</v>
      </c>
      <c r="DN65" s="466">
        <f t="shared" si="101"/>
        <v>0</v>
      </c>
      <c r="DO65" s="466">
        <f t="shared" si="101"/>
        <v>0</v>
      </c>
      <c r="DP65" s="466">
        <f t="shared" si="101"/>
        <v>0</v>
      </c>
      <c r="DQ65" s="466">
        <f t="shared" si="101"/>
        <v>0</v>
      </c>
      <c r="DR65" s="466">
        <f t="shared" si="101"/>
        <v>0</v>
      </c>
      <c r="DS65" s="466">
        <f t="shared" si="101"/>
        <v>0</v>
      </c>
      <c r="DT65" s="466">
        <f t="shared" si="101"/>
        <v>0</v>
      </c>
      <c r="DU65" s="466">
        <f t="shared" si="101"/>
        <v>0</v>
      </c>
      <c r="DV65" s="466">
        <f t="shared" si="101"/>
        <v>0</v>
      </c>
      <c r="DW65" s="466">
        <f t="shared" si="101"/>
        <v>0</v>
      </c>
      <c r="DX65" s="466">
        <f t="shared" si="101"/>
        <v>0</v>
      </c>
      <c r="DY65" s="466">
        <f t="shared" si="101"/>
        <v>0</v>
      </c>
      <c r="DZ65" s="466">
        <f t="shared" si="101"/>
        <v>0</v>
      </c>
      <c r="EA65" s="466">
        <f t="shared" si="101"/>
        <v>0</v>
      </c>
      <c r="EB65" s="466">
        <f t="shared" si="101"/>
        <v>0</v>
      </c>
      <c r="EC65" s="466">
        <f t="shared" si="101"/>
        <v>0</v>
      </c>
      <c r="ED65" s="466">
        <f t="shared" si="101"/>
        <v>0</v>
      </c>
      <c r="EE65" s="47"/>
      <c r="EF65"/>
    </row>
    <row r="66" spans="1:136" s="1876" customFormat="1">
      <c r="A66" s="154"/>
      <c r="B66" s="1875" t="s">
        <v>964</v>
      </c>
      <c r="C66" s="154"/>
      <c r="D66" s="154"/>
      <c r="E66" s="154"/>
      <c r="F66" s="154"/>
      <c r="G66" s="154"/>
      <c r="H66" s="154"/>
      <c r="I66" s="154"/>
      <c r="J66" s="154"/>
      <c r="K66" s="155" t="s">
        <v>319</v>
      </c>
      <c r="L66" s="155"/>
      <c r="M66" s="648">
        <f>D18</f>
        <v>0</v>
      </c>
      <c r="N66" s="1435"/>
      <c r="O66" s="1880">
        <f>IF(O$4&gt;0,O$4*$M66,0)</f>
        <v>0</v>
      </c>
      <c r="P66" s="633">
        <f t="shared" ref="P66:CA66" si="102">IF(P$4&gt;0,P$4*$M66,0)</f>
        <v>0</v>
      </c>
      <c r="Q66" s="633">
        <f t="shared" si="102"/>
        <v>0</v>
      </c>
      <c r="R66" s="633">
        <f t="shared" si="102"/>
        <v>0</v>
      </c>
      <c r="S66" s="633">
        <f t="shared" si="102"/>
        <v>0</v>
      </c>
      <c r="T66" s="633">
        <f t="shared" si="102"/>
        <v>0</v>
      </c>
      <c r="U66" s="633">
        <f t="shared" si="102"/>
        <v>0</v>
      </c>
      <c r="V66" s="633">
        <f t="shared" si="102"/>
        <v>0</v>
      </c>
      <c r="W66" s="633">
        <f t="shared" si="102"/>
        <v>0</v>
      </c>
      <c r="X66" s="633">
        <f t="shared" si="102"/>
        <v>0</v>
      </c>
      <c r="Y66" s="633">
        <f t="shared" si="102"/>
        <v>0</v>
      </c>
      <c r="Z66" s="633">
        <f t="shared" si="102"/>
        <v>0</v>
      </c>
      <c r="AA66" s="633">
        <f t="shared" si="102"/>
        <v>0</v>
      </c>
      <c r="AB66" s="633">
        <f t="shared" si="102"/>
        <v>0</v>
      </c>
      <c r="AC66" s="633">
        <f t="shared" si="102"/>
        <v>0</v>
      </c>
      <c r="AD66" s="633">
        <f t="shared" si="102"/>
        <v>0</v>
      </c>
      <c r="AE66" s="633">
        <f t="shared" si="102"/>
        <v>0</v>
      </c>
      <c r="AF66" s="633">
        <f t="shared" si="102"/>
        <v>0</v>
      </c>
      <c r="AG66" s="633">
        <f t="shared" si="102"/>
        <v>0</v>
      </c>
      <c r="AH66" s="633">
        <f t="shared" si="102"/>
        <v>0</v>
      </c>
      <c r="AI66" s="633">
        <f t="shared" si="102"/>
        <v>0</v>
      </c>
      <c r="AJ66" s="633">
        <f t="shared" si="102"/>
        <v>0</v>
      </c>
      <c r="AK66" s="633">
        <f t="shared" si="102"/>
        <v>0</v>
      </c>
      <c r="AL66" s="633">
        <f t="shared" si="102"/>
        <v>0</v>
      </c>
      <c r="AM66" s="633">
        <f t="shared" si="102"/>
        <v>0</v>
      </c>
      <c r="AN66" s="633">
        <f t="shared" si="102"/>
        <v>0</v>
      </c>
      <c r="AO66" s="633">
        <f t="shared" si="102"/>
        <v>0</v>
      </c>
      <c r="AP66" s="633">
        <f t="shared" si="102"/>
        <v>0</v>
      </c>
      <c r="AQ66" s="633">
        <f t="shared" si="102"/>
        <v>0</v>
      </c>
      <c r="AR66" s="633">
        <f t="shared" si="102"/>
        <v>0</v>
      </c>
      <c r="AS66" s="633">
        <f t="shared" si="102"/>
        <v>0</v>
      </c>
      <c r="AT66" s="633">
        <f t="shared" si="102"/>
        <v>0</v>
      </c>
      <c r="AU66" s="633">
        <f t="shared" si="102"/>
        <v>0</v>
      </c>
      <c r="AV66" s="633">
        <f t="shared" si="102"/>
        <v>0</v>
      </c>
      <c r="AW66" s="633">
        <f t="shared" si="102"/>
        <v>0</v>
      </c>
      <c r="AX66" s="633">
        <f t="shared" si="102"/>
        <v>0</v>
      </c>
      <c r="AY66" s="633">
        <f t="shared" si="102"/>
        <v>0</v>
      </c>
      <c r="AZ66" s="633">
        <f t="shared" si="102"/>
        <v>0</v>
      </c>
      <c r="BA66" s="633">
        <f t="shared" si="102"/>
        <v>0</v>
      </c>
      <c r="BB66" s="633">
        <f t="shared" si="102"/>
        <v>0</v>
      </c>
      <c r="BC66" s="633">
        <f t="shared" si="102"/>
        <v>0</v>
      </c>
      <c r="BD66" s="633">
        <f t="shared" si="102"/>
        <v>0</v>
      </c>
      <c r="BE66" s="633">
        <f t="shared" si="102"/>
        <v>0</v>
      </c>
      <c r="BF66" s="633">
        <f t="shared" si="102"/>
        <v>0</v>
      </c>
      <c r="BG66" s="633">
        <f t="shared" si="102"/>
        <v>0</v>
      </c>
      <c r="BH66" s="633">
        <f t="shared" si="102"/>
        <v>0</v>
      </c>
      <c r="BI66" s="633">
        <f t="shared" si="102"/>
        <v>0</v>
      </c>
      <c r="BJ66" s="633">
        <f t="shared" si="102"/>
        <v>0</v>
      </c>
      <c r="BK66" s="633">
        <f t="shared" si="102"/>
        <v>0</v>
      </c>
      <c r="BL66" s="633">
        <f t="shared" si="102"/>
        <v>0</v>
      </c>
      <c r="BM66" s="633">
        <f t="shared" si="102"/>
        <v>0</v>
      </c>
      <c r="BN66" s="633">
        <f t="shared" si="102"/>
        <v>0</v>
      </c>
      <c r="BO66" s="633">
        <f t="shared" si="102"/>
        <v>0</v>
      </c>
      <c r="BP66" s="633">
        <f t="shared" si="102"/>
        <v>0</v>
      </c>
      <c r="BQ66" s="633">
        <f t="shared" si="102"/>
        <v>0</v>
      </c>
      <c r="BR66" s="633">
        <f t="shared" si="102"/>
        <v>0</v>
      </c>
      <c r="BS66" s="633">
        <f t="shared" si="102"/>
        <v>0</v>
      </c>
      <c r="BT66" s="633">
        <f t="shared" si="102"/>
        <v>0</v>
      </c>
      <c r="BU66" s="633">
        <f t="shared" si="102"/>
        <v>0</v>
      </c>
      <c r="BV66" s="633">
        <f t="shared" si="102"/>
        <v>0</v>
      </c>
      <c r="BW66" s="633">
        <f t="shared" si="102"/>
        <v>0</v>
      </c>
      <c r="BX66" s="633">
        <f t="shared" si="102"/>
        <v>0</v>
      </c>
      <c r="BY66" s="633">
        <f t="shared" si="102"/>
        <v>0</v>
      </c>
      <c r="BZ66" s="633">
        <f t="shared" si="102"/>
        <v>0</v>
      </c>
      <c r="CA66" s="633">
        <f t="shared" si="102"/>
        <v>0</v>
      </c>
      <c r="CB66" s="633">
        <f t="shared" ref="CB66:ED66" si="103">IF(CB$4&gt;0,CB$4*$M66,0)</f>
        <v>0</v>
      </c>
      <c r="CC66" s="633">
        <f t="shared" si="103"/>
        <v>0</v>
      </c>
      <c r="CD66" s="633">
        <f t="shared" si="103"/>
        <v>0</v>
      </c>
      <c r="CE66" s="633">
        <f t="shared" si="103"/>
        <v>0</v>
      </c>
      <c r="CF66" s="633">
        <f t="shared" si="103"/>
        <v>0</v>
      </c>
      <c r="CG66" s="633">
        <f t="shared" si="103"/>
        <v>0</v>
      </c>
      <c r="CH66" s="633">
        <f t="shared" si="103"/>
        <v>0</v>
      </c>
      <c r="CI66" s="633">
        <f t="shared" si="103"/>
        <v>0</v>
      </c>
      <c r="CJ66" s="633">
        <f t="shared" si="103"/>
        <v>0</v>
      </c>
      <c r="CK66" s="633">
        <f t="shared" si="103"/>
        <v>0</v>
      </c>
      <c r="CL66" s="633">
        <f t="shared" si="103"/>
        <v>0</v>
      </c>
      <c r="CM66" s="633">
        <f t="shared" si="103"/>
        <v>0</v>
      </c>
      <c r="CN66" s="633">
        <f t="shared" si="103"/>
        <v>0</v>
      </c>
      <c r="CO66" s="633">
        <f t="shared" si="103"/>
        <v>0</v>
      </c>
      <c r="CP66" s="633">
        <f t="shared" si="103"/>
        <v>0</v>
      </c>
      <c r="CQ66" s="633">
        <f t="shared" si="103"/>
        <v>0</v>
      </c>
      <c r="CR66" s="633">
        <f t="shared" si="103"/>
        <v>0</v>
      </c>
      <c r="CS66" s="633">
        <f t="shared" si="103"/>
        <v>0</v>
      </c>
      <c r="CT66" s="633">
        <f t="shared" si="103"/>
        <v>0</v>
      </c>
      <c r="CU66" s="633">
        <f t="shared" si="103"/>
        <v>0</v>
      </c>
      <c r="CV66" s="633">
        <f t="shared" si="103"/>
        <v>0</v>
      </c>
      <c r="CW66" s="633">
        <f t="shared" si="103"/>
        <v>0</v>
      </c>
      <c r="CX66" s="633">
        <f t="shared" si="103"/>
        <v>0</v>
      </c>
      <c r="CY66" s="633">
        <f t="shared" si="103"/>
        <v>0</v>
      </c>
      <c r="CZ66" s="633">
        <f t="shared" si="103"/>
        <v>0</v>
      </c>
      <c r="DA66" s="633">
        <f t="shared" si="103"/>
        <v>0</v>
      </c>
      <c r="DB66" s="633">
        <f t="shared" si="103"/>
        <v>0</v>
      </c>
      <c r="DC66" s="633">
        <f t="shared" si="103"/>
        <v>0</v>
      </c>
      <c r="DD66" s="633">
        <f t="shared" si="103"/>
        <v>0</v>
      </c>
      <c r="DE66" s="633">
        <f t="shared" si="103"/>
        <v>0</v>
      </c>
      <c r="DF66" s="633">
        <f t="shared" si="103"/>
        <v>0</v>
      </c>
      <c r="DG66" s="633">
        <f t="shared" si="103"/>
        <v>0</v>
      </c>
      <c r="DH66" s="633">
        <f t="shared" si="103"/>
        <v>0</v>
      </c>
      <c r="DI66" s="633">
        <f t="shared" si="103"/>
        <v>0</v>
      </c>
      <c r="DJ66" s="633">
        <f t="shared" si="103"/>
        <v>0</v>
      </c>
      <c r="DK66" s="633">
        <f t="shared" si="103"/>
        <v>0</v>
      </c>
      <c r="DL66" s="633">
        <f t="shared" si="103"/>
        <v>0</v>
      </c>
      <c r="DM66" s="633">
        <f t="shared" si="103"/>
        <v>0</v>
      </c>
      <c r="DN66" s="633">
        <f t="shared" si="103"/>
        <v>0</v>
      </c>
      <c r="DO66" s="633">
        <f t="shared" si="103"/>
        <v>0</v>
      </c>
      <c r="DP66" s="633">
        <f t="shared" si="103"/>
        <v>0</v>
      </c>
      <c r="DQ66" s="633">
        <f t="shared" si="103"/>
        <v>0</v>
      </c>
      <c r="DR66" s="633">
        <f t="shared" si="103"/>
        <v>0</v>
      </c>
      <c r="DS66" s="633">
        <f t="shared" si="103"/>
        <v>0</v>
      </c>
      <c r="DT66" s="633">
        <f t="shared" si="103"/>
        <v>0</v>
      </c>
      <c r="DU66" s="633">
        <f t="shared" si="103"/>
        <v>0</v>
      </c>
      <c r="DV66" s="633">
        <f t="shared" si="103"/>
        <v>0</v>
      </c>
      <c r="DW66" s="633">
        <f t="shared" si="103"/>
        <v>0</v>
      </c>
      <c r="DX66" s="633">
        <f t="shared" si="103"/>
        <v>0</v>
      </c>
      <c r="DY66" s="633">
        <f t="shared" si="103"/>
        <v>0</v>
      </c>
      <c r="DZ66" s="633">
        <f t="shared" si="103"/>
        <v>0</v>
      </c>
      <c r="EA66" s="633">
        <f t="shared" si="103"/>
        <v>0</v>
      </c>
      <c r="EB66" s="633">
        <f t="shared" si="103"/>
        <v>0</v>
      </c>
      <c r="EC66" s="633">
        <f t="shared" si="103"/>
        <v>0</v>
      </c>
      <c r="ED66" s="633">
        <f t="shared" si="103"/>
        <v>0</v>
      </c>
      <c r="EE66" s="47"/>
      <c r="EF66"/>
    </row>
    <row r="67" spans="1:136" s="1876" customFormat="1">
      <c r="A67"/>
      <c r="B67" s="7" t="s">
        <v>960</v>
      </c>
      <c r="C67"/>
      <c r="D67"/>
      <c r="E67"/>
      <c r="F67"/>
      <c r="G67"/>
      <c r="H67"/>
      <c r="I67"/>
      <c r="J67"/>
      <c r="K67" s="155" t="s">
        <v>38</v>
      </c>
      <c r="L67" s="155"/>
      <c r="M67" s="648">
        <f>'Project Summary'!O15</f>
        <v>0</v>
      </c>
      <c r="N67" s="1434"/>
      <c r="O67" s="466">
        <f t="shared" ref="O67:BZ67" si="104">O64*$M67/12</f>
        <v>0</v>
      </c>
      <c r="P67" s="466">
        <f t="shared" si="104"/>
        <v>0</v>
      </c>
      <c r="Q67" s="466">
        <f t="shared" si="104"/>
        <v>0</v>
      </c>
      <c r="R67" s="466">
        <f t="shared" si="104"/>
        <v>0</v>
      </c>
      <c r="S67" s="466">
        <f t="shared" si="104"/>
        <v>0</v>
      </c>
      <c r="T67" s="466">
        <f t="shared" si="104"/>
        <v>0</v>
      </c>
      <c r="U67" s="466">
        <f t="shared" si="104"/>
        <v>0</v>
      </c>
      <c r="V67" s="466">
        <f t="shared" si="104"/>
        <v>0</v>
      </c>
      <c r="W67" s="466">
        <f t="shared" si="104"/>
        <v>0</v>
      </c>
      <c r="X67" s="466">
        <f t="shared" si="104"/>
        <v>0</v>
      </c>
      <c r="Y67" s="466">
        <f t="shared" si="104"/>
        <v>0</v>
      </c>
      <c r="Z67" s="466">
        <f t="shared" si="104"/>
        <v>0</v>
      </c>
      <c r="AA67" s="466">
        <f t="shared" si="104"/>
        <v>0</v>
      </c>
      <c r="AB67" s="466">
        <f t="shared" si="104"/>
        <v>0</v>
      </c>
      <c r="AC67" s="466">
        <f t="shared" si="104"/>
        <v>0</v>
      </c>
      <c r="AD67" s="466">
        <f t="shared" si="104"/>
        <v>0</v>
      </c>
      <c r="AE67" s="466">
        <f t="shared" si="104"/>
        <v>0</v>
      </c>
      <c r="AF67" s="466">
        <f t="shared" si="104"/>
        <v>0</v>
      </c>
      <c r="AG67" s="466">
        <f t="shared" si="104"/>
        <v>0</v>
      </c>
      <c r="AH67" s="466">
        <f t="shared" si="104"/>
        <v>0</v>
      </c>
      <c r="AI67" s="466">
        <f t="shared" si="104"/>
        <v>0</v>
      </c>
      <c r="AJ67" s="466">
        <f t="shared" si="104"/>
        <v>0</v>
      </c>
      <c r="AK67" s="466">
        <f t="shared" si="104"/>
        <v>0</v>
      </c>
      <c r="AL67" s="466">
        <f t="shared" si="104"/>
        <v>0</v>
      </c>
      <c r="AM67" s="466">
        <f t="shared" si="104"/>
        <v>0</v>
      </c>
      <c r="AN67" s="466">
        <f t="shared" si="104"/>
        <v>0</v>
      </c>
      <c r="AO67" s="466">
        <f t="shared" si="104"/>
        <v>0</v>
      </c>
      <c r="AP67" s="466">
        <f t="shared" si="104"/>
        <v>0</v>
      </c>
      <c r="AQ67" s="466">
        <f t="shared" si="104"/>
        <v>0</v>
      </c>
      <c r="AR67" s="466">
        <f t="shared" si="104"/>
        <v>0</v>
      </c>
      <c r="AS67" s="466">
        <f t="shared" si="104"/>
        <v>0</v>
      </c>
      <c r="AT67" s="466">
        <f t="shared" si="104"/>
        <v>0</v>
      </c>
      <c r="AU67" s="466">
        <f t="shared" si="104"/>
        <v>0</v>
      </c>
      <c r="AV67" s="466">
        <f t="shared" si="104"/>
        <v>0</v>
      </c>
      <c r="AW67" s="466">
        <f t="shared" si="104"/>
        <v>0</v>
      </c>
      <c r="AX67" s="466">
        <f t="shared" si="104"/>
        <v>0</v>
      </c>
      <c r="AY67" s="466">
        <f t="shared" si="104"/>
        <v>0</v>
      </c>
      <c r="AZ67" s="466">
        <f t="shared" si="104"/>
        <v>0</v>
      </c>
      <c r="BA67" s="466">
        <f t="shared" si="104"/>
        <v>0</v>
      </c>
      <c r="BB67" s="466">
        <f t="shared" si="104"/>
        <v>0</v>
      </c>
      <c r="BC67" s="466">
        <f t="shared" si="104"/>
        <v>0</v>
      </c>
      <c r="BD67" s="466">
        <f t="shared" si="104"/>
        <v>0</v>
      </c>
      <c r="BE67" s="466">
        <f t="shared" si="104"/>
        <v>0</v>
      </c>
      <c r="BF67" s="466">
        <f t="shared" si="104"/>
        <v>0</v>
      </c>
      <c r="BG67" s="466">
        <f t="shared" si="104"/>
        <v>0</v>
      </c>
      <c r="BH67" s="466">
        <f t="shared" si="104"/>
        <v>0</v>
      </c>
      <c r="BI67" s="466">
        <f t="shared" si="104"/>
        <v>0</v>
      </c>
      <c r="BJ67" s="466">
        <f t="shared" si="104"/>
        <v>0</v>
      </c>
      <c r="BK67" s="466">
        <f t="shared" si="104"/>
        <v>0</v>
      </c>
      <c r="BL67" s="466">
        <f t="shared" si="104"/>
        <v>0</v>
      </c>
      <c r="BM67" s="466">
        <f t="shared" si="104"/>
        <v>0</v>
      </c>
      <c r="BN67" s="466">
        <f t="shared" si="104"/>
        <v>0</v>
      </c>
      <c r="BO67" s="466">
        <f t="shared" si="104"/>
        <v>0</v>
      </c>
      <c r="BP67" s="466">
        <f t="shared" si="104"/>
        <v>0</v>
      </c>
      <c r="BQ67" s="466">
        <f t="shared" si="104"/>
        <v>0</v>
      </c>
      <c r="BR67" s="466">
        <f t="shared" si="104"/>
        <v>0</v>
      </c>
      <c r="BS67" s="466">
        <f t="shared" si="104"/>
        <v>0</v>
      </c>
      <c r="BT67" s="466">
        <f t="shared" si="104"/>
        <v>0</v>
      </c>
      <c r="BU67" s="466">
        <f t="shared" si="104"/>
        <v>0</v>
      </c>
      <c r="BV67" s="466">
        <f t="shared" si="104"/>
        <v>0</v>
      </c>
      <c r="BW67" s="466">
        <f t="shared" si="104"/>
        <v>0</v>
      </c>
      <c r="BX67" s="466">
        <f t="shared" si="104"/>
        <v>0</v>
      </c>
      <c r="BY67" s="466">
        <f t="shared" si="104"/>
        <v>0</v>
      </c>
      <c r="BZ67" s="466">
        <f t="shared" si="104"/>
        <v>0</v>
      </c>
      <c r="CA67" s="466">
        <f t="shared" ref="CA67:ED67" si="105">CA64*$M67/12</f>
        <v>0</v>
      </c>
      <c r="CB67" s="466">
        <f t="shared" si="105"/>
        <v>0</v>
      </c>
      <c r="CC67" s="466">
        <f t="shared" si="105"/>
        <v>0</v>
      </c>
      <c r="CD67" s="466">
        <f t="shared" si="105"/>
        <v>0</v>
      </c>
      <c r="CE67" s="466">
        <f t="shared" si="105"/>
        <v>0</v>
      </c>
      <c r="CF67" s="466">
        <f t="shared" si="105"/>
        <v>0</v>
      </c>
      <c r="CG67" s="466">
        <f t="shared" si="105"/>
        <v>0</v>
      </c>
      <c r="CH67" s="466">
        <f t="shared" si="105"/>
        <v>0</v>
      </c>
      <c r="CI67" s="466">
        <f t="shared" si="105"/>
        <v>0</v>
      </c>
      <c r="CJ67" s="466">
        <f t="shared" si="105"/>
        <v>0</v>
      </c>
      <c r="CK67" s="466">
        <f t="shared" si="105"/>
        <v>0</v>
      </c>
      <c r="CL67" s="466">
        <f t="shared" si="105"/>
        <v>0</v>
      </c>
      <c r="CM67" s="466">
        <f t="shared" si="105"/>
        <v>0</v>
      </c>
      <c r="CN67" s="466">
        <f t="shared" si="105"/>
        <v>0</v>
      </c>
      <c r="CO67" s="466">
        <f t="shared" si="105"/>
        <v>0</v>
      </c>
      <c r="CP67" s="466">
        <f t="shared" si="105"/>
        <v>0</v>
      </c>
      <c r="CQ67" s="466">
        <f t="shared" si="105"/>
        <v>0</v>
      </c>
      <c r="CR67" s="466">
        <f t="shared" si="105"/>
        <v>0</v>
      </c>
      <c r="CS67" s="466">
        <f t="shared" si="105"/>
        <v>0</v>
      </c>
      <c r="CT67" s="466">
        <f t="shared" si="105"/>
        <v>0</v>
      </c>
      <c r="CU67" s="466">
        <f t="shared" si="105"/>
        <v>0</v>
      </c>
      <c r="CV67" s="466">
        <f t="shared" si="105"/>
        <v>0</v>
      </c>
      <c r="CW67" s="466">
        <f t="shared" si="105"/>
        <v>0</v>
      </c>
      <c r="CX67" s="466">
        <f t="shared" si="105"/>
        <v>0</v>
      </c>
      <c r="CY67" s="466">
        <f t="shared" si="105"/>
        <v>0</v>
      </c>
      <c r="CZ67" s="466">
        <f t="shared" si="105"/>
        <v>0</v>
      </c>
      <c r="DA67" s="466">
        <f t="shared" si="105"/>
        <v>0</v>
      </c>
      <c r="DB67" s="466">
        <f t="shared" si="105"/>
        <v>0</v>
      </c>
      <c r="DC67" s="466">
        <f t="shared" si="105"/>
        <v>0</v>
      </c>
      <c r="DD67" s="466">
        <f t="shared" si="105"/>
        <v>0</v>
      </c>
      <c r="DE67" s="466">
        <f t="shared" si="105"/>
        <v>0</v>
      </c>
      <c r="DF67" s="466">
        <f t="shared" si="105"/>
        <v>0</v>
      </c>
      <c r="DG67" s="466">
        <f t="shared" si="105"/>
        <v>0</v>
      </c>
      <c r="DH67" s="466">
        <f t="shared" si="105"/>
        <v>0</v>
      </c>
      <c r="DI67" s="466">
        <f t="shared" si="105"/>
        <v>0</v>
      </c>
      <c r="DJ67" s="466">
        <f t="shared" si="105"/>
        <v>0</v>
      </c>
      <c r="DK67" s="466">
        <f t="shared" si="105"/>
        <v>0</v>
      </c>
      <c r="DL67" s="466">
        <f t="shared" si="105"/>
        <v>0</v>
      </c>
      <c r="DM67" s="466">
        <f t="shared" si="105"/>
        <v>0</v>
      </c>
      <c r="DN67" s="466">
        <f t="shared" si="105"/>
        <v>0</v>
      </c>
      <c r="DO67" s="466">
        <f t="shared" si="105"/>
        <v>0</v>
      </c>
      <c r="DP67" s="466">
        <f t="shared" si="105"/>
        <v>0</v>
      </c>
      <c r="DQ67" s="466">
        <f t="shared" si="105"/>
        <v>0</v>
      </c>
      <c r="DR67" s="466">
        <f t="shared" si="105"/>
        <v>0</v>
      </c>
      <c r="DS67" s="466">
        <f t="shared" si="105"/>
        <v>0</v>
      </c>
      <c r="DT67" s="466">
        <f t="shared" si="105"/>
        <v>0</v>
      </c>
      <c r="DU67" s="466">
        <f t="shared" si="105"/>
        <v>0</v>
      </c>
      <c r="DV67" s="466">
        <f t="shared" si="105"/>
        <v>0</v>
      </c>
      <c r="DW67" s="466">
        <f t="shared" si="105"/>
        <v>0</v>
      </c>
      <c r="DX67" s="466">
        <f t="shared" si="105"/>
        <v>0</v>
      </c>
      <c r="DY67" s="466">
        <f t="shared" si="105"/>
        <v>0</v>
      </c>
      <c r="DZ67" s="466">
        <f t="shared" si="105"/>
        <v>0</v>
      </c>
      <c r="EA67" s="466">
        <f t="shared" si="105"/>
        <v>0</v>
      </c>
      <c r="EB67" s="466">
        <f t="shared" si="105"/>
        <v>0</v>
      </c>
      <c r="EC67" s="466">
        <f t="shared" si="105"/>
        <v>0</v>
      </c>
      <c r="ED67" s="466">
        <f t="shared" si="105"/>
        <v>0</v>
      </c>
      <c r="EE67" s="47"/>
      <c r="EF67"/>
    </row>
    <row r="68" spans="1:136" s="1876" customFormat="1">
      <c r="A68" s="802"/>
      <c r="B68" s="816" t="s">
        <v>320</v>
      </c>
      <c r="C68" s="802"/>
      <c r="D68" s="802"/>
      <c r="E68" s="802"/>
      <c r="F68" s="802"/>
      <c r="G68" s="802"/>
      <c r="H68" s="802"/>
      <c r="I68" s="802"/>
      <c r="J68" s="802"/>
      <c r="K68" s="802"/>
      <c r="L68" s="802"/>
      <c r="M68" s="1877"/>
      <c r="N68" s="1878"/>
      <c r="O68" s="1879">
        <f>IF($M67=0,0,SUM(O65:O67))</f>
        <v>0</v>
      </c>
      <c r="P68" s="1879">
        <f t="shared" ref="P68:CA68" si="106">IF($M67=0,0,SUM(P65:P67))</f>
        <v>0</v>
      </c>
      <c r="Q68" s="1879">
        <f t="shared" si="106"/>
        <v>0</v>
      </c>
      <c r="R68" s="1879">
        <f t="shared" si="106"/>
        <v>0</v>
      </c>
      <c r="S68" s="1879">
        <f t="shared" si="106"/>
        <v>0</v>
      </c>
      <c r="T68" s="1879">
        <f t="shared" si="106"/>
        <v>0</v>
      </c>
      <c r="U68" s="1879">
        <f t="shared" si="106"/>
        <v>0</v>
      </c>
      <c r="V68" s="1879">
        <f t="shared" si="106"/>
        <v>0</v>
      </c>
      <c r="W68" s="1879">
        <f t="shared" si="106"/>
        <v>0</v>
      </c>
      <c r="X68" s="1879">
        <f t="shared" si="106"/>
        <v>0</v>
      </c>
      <c r="Y68" s="1879">
        <f t="shared" si="106"/>
        <v>0</v>
      </c>
      <c r="Z68" s="1879">
        <f t="shared" si="106"/>
        <v>0</v>
      </c>
      <c r="AA68" s="1879">
        <f t="shared" si="106"/>
        <v>0</v>
      </c>
      <c r="AB68" s="1879">
        <f t="shared" si="106"/>
        <v>0</v>
      </c>
      <c r="AC68" s="1879">
        <f t="shared" si="106"/>
        <v>0</v>
      </c>
      <c r="AD68" s="1879">
        <f t="shared" si="106"/>
        <v>0</v>
      </c>
      <c r="AE68" s="1879">
        <f t="shared" si="106"/>
        <v>0</v>
      </c>
      <c r="AF68" s="1879">
        <f t="shared" si="106"/>
        <v>0</v>
      </c>
      <c r="AG68" s="1879">
        <f t="shared" si="106"/>
        <v>0</v>
      </c>
      <c r="AH68" s="1879">
        <f t="shared" si="106"/>
        <v>0</v>
      </c>
      <c r="AI68" s="1879">
        <f t="shared" si="106"/>
        <v>0</v>
      </c>
      <c r="AJ68" s="1879">
        <f t="shared" si="106"/>
        <v>0</v>
      </c>
      <c r="AK68" s="1879">
        <f t="shared" si="106"/>
        <v>0</v>
      </c>
      <c r="AL68" s="1879">
        <f t="shared" si="106"/>
        <v>0</v>
      </c>
      <c r="AM68" s="1879">
        <f t="shared" si="106"/>
        <v>0</v>
      </c>
      <c r="AN68" s="1879">
        <f t="shared" si="106"/>
        <v>0</v>
      </c>
      <c r="AO68" s="1879">
        <f t="shared" si="106"/>
        <v>0</v>
      </c>
      <c r="AP68" s="1879">
        <f t="shared" si="106"/>
        <v>0</v>
      </c>
      <c r="AQ68" s="1879">
        <f t="shared" si="106"/>
        <v>0</v>
      </c>
      <c r="AR68" s="1879">
        <f t="shared" si="106"/>
        <v>0</v>
      </c>
      <c r="AS68" s="1879">
        <f t="shared" si="106"/>
        <v>0</v>
      </c>
      <c r="AT68" s="1879">
        <f t="shared" si="106"/>
        <v>0</v>
      </c>
      <c r="AU68" s="1879">
        <f t="shared" si="106"/>
        <v>0</v>
      </c>
      <c r="AV68" s="1879">
        <f t="shared" si="106"/>
        <v>0</v>
      </c>
      <c r="AW68" s="1879">
        <f t="shared" si="106"/>
        <v>0</v>
      </c>
      <c r="AX68" s="1879">
        <f t="shared" si="106"/>
        <v>0</v>
      </c>
      <c r="AY68" s="1879">
        <f t="shared" si="106"/>
        <v>0</v>
      </c>
      <c r="AZ68" s="1879">
        <f t="shared" si="106"/>
        <v>0</v>
      </c>
      <c r="BA68" s="1879">
        <f t="shared" si="106"/>
        <v>0</v>
      </c>
      <c r="BB68" s="1879">
        <f t="shared" si="106"/>
        <v>0</v>
      </c>
      <c r="BC68" s="1879">
        <f t="shared" si="106"/>
        <v>0</v>
      </c>
      <c r="BD68" s="1879">
        <f t="shared" si="106"/>
        <v>0</v>
      </c>
      <c r="BE68" s="1879">
        <f t="shared" si="106"/>
        <v>0</v>
      </c>
      <c r="BF68" s="1879">
        <f t="shared" si="106"/>
        <v>0</v>
      </c>
      <c r="BG68" s="1879">
        <f t="shared" si="106"/>
        <v>0</v>
      </c>
      <c r="BH68" s="1879">
        <f t="shared" si="106"/>
        <v>0</v>
      </c>
      <c r="BI68" s="1879">
        <f t="shared" si="106"/>
        <v>0</v>
      </c>
      <c r="BJ68" s="1879">
        <f t="shared" si="106"/>
        <v>0</v>
      </c>
      <c r="BK68" s="1879">
        <f t="shared" si="106"/>
        <v>0</v>
      </c>
      <c r="BL68" s="1879">
        <f t="shared" si="106"/>
        <v>0</v>
      </c>
      <c r="BM68" s="1879">
        <f t="shared" si="106"/>
        <v>0</v>
      </c>
      <c r="BN68" s="1879">
        <f t="shared" si="106"/>
        <v>0</v>
      </c>
      <c r="BO68" s="1879">
        <f t="shared" si="106"/>
        <v>0</v>
      </c>
      <c r="BP68" s="1879">
        <f t="shared" si="106"/>
        <v>0</v>
      </c>
      <c r="BQ68" s="1879">
        <f t="shared" si="106"/>
        <v>0</v>
      </c>
      <c r="BR68" s="1879">
        <f t="shared" si="106"/>
        <v>0</v>
      </c>
      <c r="BS68" s="1879">
        <f t="shared" si="106"/>
        <v>0</v>
      </c>
      <c r="BT68" s="1879">
        <f t="shared" si="106"/>
        <v>0</v>
      </c>
      <c r="BU68" s="1879">
        <f t="shared" si="106"/>
        <v>0</v>
      </c>
      <c r="BV68" s="1879">
        <f t="shared" si="106"/>
        <v>0</v>
      </c>
      <c r="BW68" s="1879">
        <f t="shared" si="106"/>
        <v>0</v>
      </c>
      <c r="BX68" s="1879">
        <f t="shared" si="106"/>
        <v>0</v>
      </c>
      <c r="BY68" s="1879">
        <f t="shared" si="106"/>
        <v>0</v>
      </c>
      <c r="BZ68" s="1879">
        <f t="shared" si="106"/>
        <v>0</v>
      </c>
      <c r="CA68" s="1879">
        <f t="shared" si="106"/>
        <v>0</v>
      </c>
      <c r="CB68" s="1879">
        <f t="shared" ref="CB68:ED68" si="107">IF($M67=0,0,SUM(CB65:CB67))</f>
        <v>0</v>
      </c>
      <c r="CC68" s="1879">
        <f t="shared" si="107"/>
        <v>0</v>
      </c>
      <c r="CD68" s="1879">
        <f t="shared" si="107"/>
        <v>0</v>
      </c>
      <c r="CE68" s="1879">
        <f t="shared" si="107"/>
        <v>0</v>
      </c>
      <c r="CF68" s="1879">
        <f t="shared" si="107"/>
        <v>0</v>
      </c>
      <c r="CG68" s="1879">
        <f t="shared" si="107"/>
        <v>0</v>
      </c>
      <c r="CH68" s="1879">
        <f t="shared" si="107"/>
        <v>0</v>
      </c>
      <c r="CI68" s="1879">
        <f t="shared" si="107"/>
        <v>0</v>
      </c>
      <c r="CJ68" s="1879">
        <f t="shared" si="107"/>
        <v>0</v>
      </c>
      <c r="CK68" s="1879">
        <f t="shared" si="107"/>
        <v>0</v>
      </c>
      <c r="CL68" s="1879">
        <f t="shared" si="107"/>
        <v>0</v>
      </c>
      <c r="CM68" s="1879">
        <f t="shared" si="107"/>
        <v>0</v>
      </c>
      <c r="CN68" s="1879">
        <f t="shared" si="107"/>
        <v>0</v>
      </c>
      <c r="CO68" s="1879">
        <f t="shared" si="107"/>
        <v>0</v>
      </c>
      <c r="CP68" s="1879">
        <f t="shared" si="107"/>
        <v>0</v>
      </c>
      <c r="CQ68" s="1879">
        <f t="shared" si="107"/>
        <v>0</v>
      </c>
      <c r="CR68" s="1879">
        <f t="shared" si="107"/>
        <v>0</v>
      </c>
      <c r="CS68" s="1879">
        <f t="shared" si="107"/>
        <v>0</v>
      </c>
      <c r="CT68" s="1879">
        <f t="shared" si="107"/>
        <v>0</v>
      </c>
      <c r="CU68" s="1879">
        <f t="shared" si="107"/>
        <v>0</v>
      </c>
      <c r="CV68" s="1879">
        <f t="shared" si="107"/>
        <v>0</v>
      </c>
      <c r="CW68" s="1879">
        <f t="shared" si="107"/>
        <v>0</v>
      </c>
      <c r="CX68" s="1879">
        <f t="shared" si="107"/>
        <v>0</v>
      </c>
      <c r="CY68" s="1879">
        <f t="shared" si="107"/>
        <v>0</v>
      </c>
      <c r="CZ68" s="1879">
        <f t="shared" si="107"/>
        <v>0</v>
      </c>
      <c r="DA68" s="1879">
        <f t="shared" si="107"/>
        <v>0</v>
      </c>
      <c r="DB68" s="1879">
        <f t="shared" si="107"/>
        <v>0</v>
      </c>
      <c r="DC68" s="1879">
        <f t="shared" si="107"/>
        <v>0</v>
      </c>
      <c r="DD68" s="1879">
        <f t="shared" si="107"/>
        <v>0</v>
      </c>
      <c r="DE68" s="1879">
        <f t="shared" si="107"/>
        <v>0</v>
      </c>
      <c r="DF68" s="1879">
        <f t="shared" si="107"/>
        <v>0</v>
      </c>
      <c r="DG68" s="1879">
        <f t="shared" si="107"/>
        <v>0</v>
      </c>
      <c r="DH68" s="1879">
        <f t="shared" si="107"/>
        <v>0</v>
      </c>
      <c r="DI68" s="1879">
        <f t="shared" si="107"/>
        <v>0</v>
      </c>
      <c r="DJ68" s="1879">
        <f t="shared" si="107"/>
        <v>0</v>
      </c>
      <c r="DK68" s="1879">
        <f t="shared" si="107"/>
        <v>0</v>
      </c>
      <c r="DL68" s="1879">
        <f t="shared" si="107"/>
        <v>0</v>
      </c>
      <c r="DM68" s="1879">
        <f t="shared" si="107"/>
        <v>0</v>
      </c>
      <c r="DN68" s="1879">
        <f t="shared" si="107"/>
        <v>0</v>
      </c>
      <c r="DO68" s="1879">
        <f t="shared" si="107"/>
        <v>0</v>
      </c>
      <c r="DP68" s="1879">
        <f t="shared" si="107"/>
        <v>0</v>
      </c>
      <c r="DQ68" s="1879">
        <f t="shared" si="107"/>
        <v>0</v>
      </c>
      <c r="DR68" s="1879">
        <f t="shared" si="107"/>
        <v>0</v>
      </c>
      <c r="DS68" s="1879">
        <f t="shared" si="107"/>
        <v>0</v>
      </c>
      <c r="DT68" s="1879">
        <f t="shared" si="107"/>
        <v>0</v>
      </c>
      <c r="DU68" s="1879">
        <f t="shared" si="107"/>
        <v>0</v>
      </c>
      <c r="DV68" s="1879">
        <f t="shared" si="107"/>
        <v>0</v>
      </c>
      <c r="DW68" s="1879">
        <f t="shared" si="107"/>
        <v>0</v>
      </c>
      <c r="DX68" s="1879">
        <f t="shared" si="107"/>
        <v>0</v>
      </c>
      <c r="DY68" s="1879">
        <f t="shared" si="107"/>
        <v>0</v>
      </c>
      <c r="DZ68" s="1879">
        <f t="shared" si="107"/>
        <v>0</v>
      </c>
      <c r="EA68" s="1879">
        <f t="shared" si="107"/>
        <v>0</v>
      </c>
      <c r="EB68" s="1879">
        <f t="shared" si="107"/>
        <v>0</v>
      </c>
      <c r="EC68" s="1879">
        <f t="shared" si="107"/>
        <v>0</v>
      </c>
      <c r="ED68" s="1879">
        <f t="shared" si="107"/>
        <v>0</v>
      </c>
      <c r="EE68" s="74"/>
      <c r="EF68" s="1"/>
    </row>
    <row r="69" spans="1:136" s="1876" customFormat="1">
      <c r="A69" s="154"/>
      <c r="B69" s="1875" t="s">
        <v>965</v>
      </c>
      <c r="C69" s="154"/>
      <c r="D69" s="154"/>
      <c r="E69" s="154"/>
      <c r="F69" s="154"/>
      <c r="G69" s="154"/>
      <c r="H69" s="154"/>
      <c r="I69" s="154"/>
      <c r="J69" s="154"/>
      <c r="K69" s="155"/>
      <c r="L69" s="155"/>
      <c r="M69" s="155"/>
      <c r="N69" s="1435"/>
      <c r="O69" s="633">
        <f>IF(SUM(-O$44,-O$52,-O$60,-O$68,-O$76)&lt;O$5,-O68,O$5*$M66)*IF(O$5&gt;0,1,0)</f>
        <v>0</v>
      </c>
      <c r="P69" s="633">
        <f t="shared" ref="P69:CA69" si="108">IF(SUM(-P$44,-P$52,-P$60,-P$68,-P$76)&lt;P$5,-P68,P$5*$M66)*IF(P$5&gt;0,1,0)</f>
        <v>0</v>
      </c>
      <c r="Q69" s="633">
        <f t="shared" si="108"/>
        <v>0</v>
      </c>
      <c r="R69" s="633">
        <f t="shared" si="108"/>
        <v>0</v>
      </c>
      <c r="S69" s="633">
        <f t="shared" si="108"/>
        <v>0</v>
      </c>
      <c r="T69" s="633">
        <f t="shared" si="108"/>
        <v>0</v>
      </c>
      <c r="U69" s="633">
        <f t="shared" si="108"/>
        <v>0</v>
      </c>
      <c r="V69" s="633">
        <f t="shared" si="108"/>
        <v>0</v>
      </c>
      <c r="W69" s="633">
        <f t="shared" si="108"/>
        <v>0</v>
      </c>
      <c r="X69" s="633">
        <f t="shared" si="108"/>
        <v>0</v>
      </c>
      <c r="Y69" s="633">
        <f t="shared" si="108"/>
        <v>0</v>
      </c>
      <c r="Z69" s="633">
        <f t="shared" si="108"/>
        <v>0</v>
      </c>
      <c r="AA69" s="633">
        <f t="shared" si="108"/>
        <v>0</v>
      </c>
      <c r="AB69" s="633">
        <f t="shared" si="108"/>
        <v>0</v>
      </c>
      <c r="AC69" s="633">
        <f t="shared" si="108"/>
        <v>0</v>
      </c>
      <c r="AD69" s="633">
        <f t="shared" si="108"/>
        <v>0</v>
      </c>
      <c r="AE69" s="633">
        <f t="shared" si="108"/>
        <v>0</v>
      </c>
      <c r="AF69" s="633">
        <f t="shared" si="108"/>
        <v>0</v>
      </c>
      <c r="AG69" s="633">
        <f t="shared" si="108"/>
        <v>0</v>
      </c>
      <c r="AH69" s="633">
        <f t="shared" si="108"/>
        <v>0</v>
      </c>
      <c r="AI69" s="633">
        <f t="shared" si="108"/>
        <v>0</v>
      </c>
      <c r="AJ69" s="633">
        <f t="shared" si="108"/>
        <v>0</v>
      </c>
      <c r="AK69" s="633">
        <f t="shared" si="108"/>
        <v>0</v>
      </c>
      <c r="AL69" s="633">
        <f t="shared" si="108"/>
        <v>0</v>
      </c>
      <c r="AM69" s="633">
        <f t="shared" si="108"/>
        <v>0</v>
      </c>
      <c r="AN69" s="633">
        <f t="shared" si="108"/>
        <v>0</v>
      </c>
      <c r="AO69" s="633">
        <f t="shared" si="108"/>
        <v>0</v>
      </c>
      <c r="AP69" s="633">
        <f t="shared" si="108"/>
        <v>0</v>
      </c>
      <c r="AQ69" s="633">
        <f t="shared" si="108"/>
        <v>0</v>
      </c>
      <c r="AR69" s="633">
        <f t="shared" si="108"/>
        <v>0</v>
      </c>
      <c r="AS69" s="633">
        <f t="shared" si="108"/>
        <v>0</v>
      </c>
      <c r="AT69" s="633">
        <f t="shared" si="108"/>
        <v>0</v>
      </c>
      <c r="AU69" s="633">
        <f t="shared" si="108"/>
        <v>0</v>
      </c>
      <c r="AV69" s="633">
        <f t="shared" si="108"/>
        <v>0</v>
      </c>
      <c r="AW69" s="633">
        <f t="shared" si="108"/>
        <v>0</v>
      </c>
      <c r="AX69" s="633">
        <f t="shared" si="108"/>
        <v>0</v>
      </c>
      <c r="AY69" s="633">
        <f t="shared" si="108"/>
        <v>0</v>
      </c>
      <c r="AZ69" s="633">
        <f t="shared" si="108"/>
        <v>0</v>
      </c>
      <c r="BA69" s="633">
        <f t="shared" si="108"/>
        <v>0</v>
      </c>
      <c r="BB69" s="633">
        <f t="shared" si="108"/>
        <v>0</v>
      </c>
      <c r="BC69" s="633">
        <f t="shared" si="108"/>
        <v>0</v>
      </c>
      <c r="BD69" s="633">
        <f t="shared" si="108"/>
        <v>0</v>
      </c>
      <c r="BE69" s="633">
        <f t="shared" si="108"/>
        <v>0</v>
      </c>
      <c r="BF69" s="633">
        <f t="shared" si="108"/>
        <v>0</v>
      </c>
      <c r="BG69" s="633">
        <f t="shared" si="108"/>
        <v>0</v>
      </c>
      <c r="BH69" s="633">
        <f t="shared" si="108"/>
        <v>0</v>
      </c>
      <c r="BI69" s="633">
        <f t="shared" si="108"/>
        <v>0</v>
      </c>
      <c r="BJ69" s="633">
        <f t="shared" si="108"/>
        <v>0</v>
      </c>
      <c r="BK69" s="633">
        <f t="shared" si="108"/>
        <v>0</v>
      </c>
      <c r="BL69" s="633">
        <f t="shared" si="108"/>
        <v>0</v>
      </c>
      <c r="BM69" s="633">
        <f t="shared" si="108"/>
        <v>0</v>
      </c>
      <c r="BN69" s="633">
        <f t="shared" si="108"/>
        <v>0</v>
      </c>
      <c r="BO69" s="633">
        <f t="shared" si="108"/>
        <v>0</v>
      </c>
      <c r="BP69" s="633">
        <f t="shared" si="108"/>
        <v>0</v>
      </c>
      <c r="BQ69" s="633">
        <f t="shared" si="108"/>
        <v>0</v>
      </c>
      <c r="BR69" s="633">
        <f t="shared" si="108"/>
        <v>0</v>
      </c>
      <c r="BS69" s="633">
        <f t="shared" si="108"/>
        <v>0</v>
      </c>
      <c r="BT69" s="633">
        <f t="shared" si="108"/>
        <v>0</v>
      </c>
      <c r="BU69" s="633">
        <f t="shared" si="108"/>
        <v>0</v>
      </c>
      <c r="BV69" s="633">
        <f t="shared" si="108"/>
        <v>0</v>
      </c>
      <c r="BW69" s="633">
        <f t="shared" si="108"/>
        <v>0</v>
      </c>
      <c r="BX69" s="633">
        <f t="shared" si="108"/>
        <v>0</v>
      </c>
      <c r="BY69" s="633">
        <f t="shared" si="108"/>
        <v>0</v>
      </c>
      <c r="BZ69" s="633">
        <f t="shared" si="108"/>
        <v>0</v>
      </c>
      <c r="CA69" s="633">
        <f t="shared" si="108"/>
        <v>0</v>
      </c>
      <c r="CB69" s="633">
        <f t="shared" ref="CB69:CS69" si="109">IF(SUM(-CB$44,-CB$52,-CB$60,-CB$68,-CB$76)&lt;CB$5,-CB68,CB$5*$M66)*IF(CB$5&gt;0,1,0)</f>
        <v>0</v>
      </c>
      <c r="CC69" s="633">
        <f t="shared" si="109"/>
        <v>0</v>
      </c>
      <c r="CD69" s="633">
        <f t="shared" si="109"/>
        <v>0</v>
      </c>
      <c r="CE69" s="633">
        <f t="shared" si="109"/>
        <v>0</v>
      </c>
      <c r="CF69" s="633">
        <f t="shared" si="109"/>
        <v>0</v>
      </c>
      <c r="CG69" s="633">
        <f t="shared" si="109"/>
        <v>0</v>
      </c>
      <c r="CH69" s="633">
        <f t="shared" si="109"/>
        <v>0</v>
      </c>
      <c r="CI69" s="633">
        <f t="shared" si="109"/>
        <v>0</v>
      </c>
      <c r="CJ69" s="633">
        <f t="shared" si="109"/>
        <v>0</v>
      </c>
      <c r="CK69" s="633">
        <f t="shared" si="109"/>
        <v>0</v>
      </c>
      <c r="CL69" s="633">
        <f t="shared" si="109"/>
        <v>0</v>
      </c>
      <c r="CM69" s="633">
        <f t="shared" si="109"/>
        <v>0</v>
      </c>
      <c r="CN69" s="633">
        <f t="shared" si="109"/>
        <v>0</v>
      </c>
      <c r="CO69" s="633">
        <f t="shared" si="109"/>
        <v>0</v>
      </c>
      <c r="CP69" s="633">
        <f t="shared" si="109"/>
        <v>0</v>
      </c>
      <c r="CQ69" s="633">
        <f t="shared" si="109"/>
        <v>0</v>
      </c>
      <c r="CR69" s="633">
        <f t="shared" si="109"/>
        <v>0</v>
      </c>
      <c r="CS69" s="633">
        <f t="shared" si="109"/>
        <v>0</v>
      </c>
      <c r="CT69" s="633">
        <f>IF(SUM(-CT$44,-CT$52,-CT$60,-CT$68,-CT$76)&lt;CT$5,-CT68,CT$5*$M66)*IF(CT$5&gt;0,1,0)</f>
        <v>0</v>
      </c>
      <c r="CU69" s="633">
        <f t="shared" ref="CU69:ED69" si="110">IF(SUM(-CU$44,-CU$52,-CU$60,-CU$68,-CU$76)&lt;CU$5,-CU68,CU$5*$M66)*IF(CU$5&gt;0,1,0)</f>
        <v>0</v>
      </c>
      <c r="CV69" s="633">
        <f t="shared" si="110"/>
        <v>0</v>
      </c>
      <c r="CW69" s="633">
        <f t="shared" si="110"/>
        <v>0</v>
      </c>
      <c r="CX69" s="633">
        <f t="shared" si="110"/>
        <v>0</v>
      </c>
      <c r="CY69" s="633">
        <f t="shared" si="110"/>
        <v>0</v>
      </c>
      <c r="CZ69" s="633">
        <f t="shared" si="110"/>
        <v>0</v>
      </c>
      <c r="DA69" s="633">
        <f t="shared" si="110"/>
        <v>0</v>
      </c>
      <c r="DB69" s="633">
        <f t="shared" si="110"/>
        <v>0</v>
      </c>
      <c r="DC69" s="633">
        <f t="shared" si="110"/>
        <v>0</v>
      </c>
      <c r="DD69" s="633">
        <f t="shared" si="110"/>
        <v>0</v>
      </c>
      <c r="DE69" s="633">
        <f t="shared" si="110"/>
        <v>0</v>
      </c>
      <c r="DF69" s="633">
        <f t="shared" si="110"/>
        <v>0</v>
      </c>
      <c r="DG69" s="633">
        <f t="shared" si="110"/>
        <v>0</v>
      </c>
      <c r="DH69" s="633">
        <f t="shared" si="110"/>
        <v>0</v>
      </c>
      <c r="DI69" s="633">
        <f t="shared" si="110"/>
        <v>0</v>
      </c>
      <c r="DJ69" s="633">
        <f t="shared" si="110"/>
        <v>0</v>
      </c>
      <c r="DK69" s="633">
        <f t="shared" si="110"/>
        <v>0</v>
      </c>
      <c r="DL69" s="633">
        <f t="shared" si="110"/>
        <v>0</v>
      </c>
      <c r="DM69" s="633">
        <f t="shared" si="110"/>
        <v>0</v>
      </c>
      <c r="DN69" s="633">
        <f t="shared" si="110"/>
        <v>0</v>
      </c>
      <c r="DO69" s="633">
        <f t="shared" si="110"/>
        <v>0</v>
      </c>
      <c r="DP69" s="633">
        <f t="shared" si="110"/>
        <v>0</v>
      </c>
      <c r="DQ69" s="633">
        <f t="shared" si="110"/>
        <v>0</v>
      </c>
      <c r="DR69" s="633">
        <f t="shared" si="110"/>
        <v>0</v>
      </c>
      <c r="DS69" s="633">
        <f t="shared" si="110"/>
        <v>0</v>
      </c>
      <c r="DT69" s="633">
        <f t="shared" si="110"/>
        <v>0</v>
      </c>
      <c r="DU69" s="633">
        <f t="shared" si="110"/>
        <v>0</v>
      </c>
      <c r="DV69" s="633">
        <f t="shared" si="110"/>
        <v>0</v>
      </c>
      <c r="DW69" s="633">
        <f t="shared" si="110"/>
        <v>0</v>
      </c>
      <c r="DX69" s="633">
        <f t="shared" si="110"/>
        <v>0</v>
      </c>
      <c r="DY69" s="633">
        <f t="shared" si="110"/>
        <v>0</v>
      </c>
      <c r="DZ69" s="633">
        <f t="shared" si="110"/>
        <v>0</v>
      </c>
      <c r="EA69" s="633">
        <f t="shared" si="110"/>
        <v>0</v>
      </c>
      <c r="EB69" s="633">
        <f t="shared" si="110"/>
        <v>0</v>
      </c>
      <c r="EC69" s="633">
        <f t="shared" si="110"/>
        <v>0</v>
      </c>
      <c r="ED69" s="633">
        <f t="shared" si="110"/>
        <v>0</v>
      </c>
      <c r="EE69" s="47"/>
      <c r="EF69"/>
    </row>
    <row r="70" spans="1:136" s="42" customFormat="1">
      <c r="A70"/>
      <c r="B70" s="7"/>
      <c r="C70"/>
      <c r="D70"/>
      <c r="E70"/>
      <c r="F70"/>
      <c r="G70"/>
      <c r="H70"/>
      <c r="I70"/>
      <c r="J70"/>
      <c r="K70"/>
      <c r="L70"/>
      <c r="M70" s="646"/>
      <c r="N70" s="1436"/>
      <c r="O70" s="1881"/>
      <c r="P70" s="634"/>
      <c r="Q70" s="634"/>
      <c r="R70" s="634"/>
      <c r="S70" s="634"/>
      <c r="T70" s="634"/>
      <c r="U70" s="634"/>
      <c r="V70" s="634"/>
      <c r="W70" s="634"/>
      <c r="X70" s="634"/>
      <c r="Y70" s="634"/>
      <c r="Z70" s="634"/>
      <c r="AA70" s="634"/>
      <c r="AB70" s="634"/>
      <c r="AC70" s="634"/>
      <c r="AD70" s="634"/>
      <c r="AE70" s="634"/>
      <c r="AF70" s="634"/>
      <c r="AG70" s="634"/>
      <c r="AH70" s="634"/>
      <c r="AI70" s="634"/>
      <c r="AJ70" s="634"/>
      <c r="AK70" s="634"/>
      <c r="AL70" s="634"/>
      <c r="AM70" s="634"/>
      <c r="AN70" s="634"/>
      <c r="AO70" s="634"/>
      <c r="AP70" s="634"/>
      <c r="AQ70" s="634"/>
      <c r="AR70" s="634"/>
      <c r="AS70" s="634"/>
      <c r="AT70" s="634"/>
      <c r="AU70" s="634"/>
      <c r="AV70" s="634"/>
      <c r="AW70" s="634"/>
      <c r="AX70" s="634"/>
      <c r="AY70" s="634"/>
      <c r="AZ70" s="634"/>
      <c r="BA70" s="634"/>
      <c r="BB70" s="634"/>
      <c r="BC70" s="634"/>
      <c r="BD70" s="634"/>
      <c r="BE70" s="634"/>
      <c r="BF70" s="634"/>
      <c r="BG70" s="634"/>
      <c r="BH70" s="634"/>
      <c r="BI70" s="634"/>
      <c r="BJ70" s="634"/>
      <c r="BK70" s="634"/>
      <c r="BL70" s="634"/>
      <c r="BM70" s="634"/>
      <c r="BN70" s="634"/>
      <c r="BO70" s="634"/>
      <c r="BP70" s="634"/>
      <c r="BQ70" s="634"/>
      <c r="BR70" s="634"/>
      <c r="BS70" s="634"/>
      <c r="BT70" s="634"/>
      <c r="BU70" s="634"/>
      <c r="BV70" s="634"/>
      <c r="BW70" s="634"/>
      <c r="BX70" s="634"/>
      <c r="BY70" s="634"/>
      <c r="BZ70" s="634"/>
      <c r="CA70" s="634"/>
      <c r="CB70" s="634"/>
      <c r="CC70" s="634"/>
      <c r="CD70" s="634"/>
      <c r="CE70" s="634"/>
      <c r="CF70" s="634"/>
      <c r="CG70" s="634"/>
      <c r="CH70" s="634"/>
      <c r="CI70" s="634"/>
      <c r="CJ70" s="634"/>
      <c r="CK70" s="634"/>
      <c r="CL70" s="634"/>
      <c r="CM70" s="634"/>
      <c r="CN70" s="634"/>
      <c r="CO70" s="634"/>
      <c r="CP70" s="634"/>
      <c r="CQ70" s="634"/>
      <c r="CR70" s="634"/>
      <c r="CS70" s="634"/>
      <c r="CT70" s="634"/>
      <c r="CU70" s="634"/>
      <c r="CV70" s="634"/>
      <c r="CW70" s="634"/>
      <c r="CX70" s="634"/>
      <c r="CY70" s="634"/>
      <c r="CZ70" s="634"/>
      <c r="DA70" s="634"/>
      <c r="DB70" s="634"/>
      <c r="DC70" s="634"/>
      <c r="DD70" s="634"/>
      <c r="DE70" s="634"/>
      <c r="DF70" s="634"/>
      <c r="DG70" s="634"/>
      <c r="DH70" s="634"/>
      <c r="DI70" s="634"/>
      <c r="DJ70" s="634"/>
      <c r="DK70" s="634"/>
      <c r="DL70" s="634"/>
      <c r="DM70" s="634"/>
      <c r="DN70" s="634"/>
      <c r="DO70" s="634"/>
      <c r="DP70" s="634"/>
      <c r="DQ70" s="634"/>
      <c r="DR70" s="634"/>
      <c r="DS70" s="634"/>
      <c r="DT70" s="634"/>
      <c r="DU70" s="634"/>
      <c r="DV70" s="634"/>
      <c r="DW70" s="634"/>
      <c r="DX70" s="634"/>
      <c r="DY70" s="634"/>
      <c r="DZ70" s="634"/>
      <c r="EA70" s="634"/>
      <c r="EB70" s="634"/>
      <c r="EC70" s="634"/>
      <c r="ED70" s="634"/>
      <c r="EE70" s="47"/>
      <c r="EF70"/>
    </row>
    <row r="71" spans="1:136" s="42" customFormat="1">
      <c r="A71" s="1" t="str">
        <f>B19</f>
        <v>Investor E</v>
      </c>
      <c r="B71" s="7"/>
      <c r="C71"/>
      <c r="D71"/>
      <c r="E71"/>
      <c r="F71"/>
      <c r="G71"/>
      <c r="H71"/>
      <c r="I71"/>
      <c r="J71"/>
      <c r="K71"/>
      <c r="L71"/>
      <c r="M71" s="646"/>
      <c r="N71" s="1436"/>
      <c r="O71" s="1881"/>
      <c r="P71" s="634"/>
      <c r="Q71" s="634"/>
      <c r="R71" s="634"/>
      <c r="S71" s="634"/>
      <c r="T71" s="634"/>
      <c r="U71" s="634"/>
      <c r="V71" s="634"/>
      <c r="W71" s="634"/>
      <c r="X71" s="634"/>
      <c r="Y71" s="634"/>
      <c r="Z71" s="634"/>
      <c r="AA71" s="634"/>
      <c r="AB71" s="634"/>
      <c r="AC71" s="634"/>
      <c r="AD71" s="634"/>
      <c r="AE71" s="634"/>
      <c r="AF71" s="634"/>
      <c r="AG71" s="634"/>
      <c r="AH71" s="634"/>
      <c r="AI71" s="634"/>
      <c r="AJ71" s="634"/>
      <c r="AK71" s="634"/>
      <c r="AL71" s="634"/>
      <c r="AM71" s="634"/>
      <c r="AN71" s="634"/>
      <c r="AO71" s="634"/>
      <c r="AP71" s="634"/>
      <c r="AQ71" s="634"/>
      <c r="AR71" s="634"/>
      <c r="AS71" s="634"/>
      <c r="AT71" s="634"/>
      <c r="AU71" s="634"/>
      <c r="AV71" s="634"/>
      <c r="AW71" s="634"/>
      <c r="AX71" s="634"/>
      <c r="AY71" s="634"/>
      <c r="AZ71" s="634"/>
      <c r="BA71" s="634"/>
      <c r="BB71" s="634"/>
      <c r="BC71" s="634"/>
      <c r="BD71" s="634"/>
      <c r="BE71" s="634"/>
      <c r="BF71" s="634"/>
      <c r="BG71" s="634"/>
      <c r="BH71" s="634"/>
      <c r="BI71" s="634"/>
      <c r="BJ71" s="634"/>
      <c r="BK71" s="634"/>
      <c r="BL71" s="634"/>
      <c r="BM71" s="634"/>
      <c r="BN71" s="634"/>
      <c r="BO71" s="634"/>
      <c r="BP71" s="634"/>
      <c r="BQ71" s="634"/>
      <c r="BR71" s="634"/>
      <c r="BS71" s="634"/>
      <c r="BT71" s="634"/>
      <c r="BU71" s="634"/>
      <c r="BV71" s="634"/>
      <c r="BW71" s="634"/>
      <c r="BX71" s="634"/>
      <c r="BY71" s="634"/>
      <c r="BZ71" s="634"/>
      <c r="CA71" s="634"/>
      <c r="CB71" s="634"/>
      <c r="CC71" s="634"/>
      <c r="CD71" s="634"/>
      <c r="CE71" s="634"/>
      <c r="CF71" s="634"/>
      <c r="CG71" s="634"/>
      <c r="CH71" s="634"/>
      <c r="CI71" s="634"/>
      <c r="CJ71" s="634"/>
      <c r="CK71" s="634"/>
      <c r="CL71" s="634"/>
      <c r="CM71" s="634"/>
      <c r="CN71" s="634"/>
      <c r="CO71" s="634"/>
      <c r="CP71" s="634"/>
      <c r="CQ71" s="634"/>
      <c r="CR71" s="634"/>
      <c r="CS71" s="634"/>
      <c r="CT71" s="634"/>
      <c r="CU71" s="634"/>
      <c r="CV71" s="634"/>
      <c r="CW71" s="634"/>
      <c r="CX71" s="634"/>
      <c r="CY71" s="634"/>
      <c r="CZ71" s="634"/>
      <c r="DA71" s="634"/>
      <c r="DB71" s="634"/>
      <c r="DC71" s="634"/>
      <c r="DD71" s="634"/>
      <c r="DE71" s="634"/>
      <c r="DF71" s="634"/>
      <c r="DG71" s="634"/>
      <c r="DH71" s="634"/>
      <c r="DI71" s="634"/>
      <c r="DJ71" s="634"/>
      <c r="DK71" s="634"/>
      <c r="DL71" s="634"/>
      <c r="DM71" s="634"/>
      <c r="DN71" s="634"/>
      <c r="DO71" s="634"/>
      <c r="DP71" s="634"/>
      <c r="DQ71" s="634"/>
      <c r="DR71" s="634"/>
      <c r="DS71" s="634"/>
      <c r="DT71" s="634"/>
      <c r="DU71" s="634"/>
      <c r="DV71" s="634"/>
      <c r="DW71" s="634"/>
      <c r="DX71" s="634"/>
      <c r="DY71" s="634"/>
      <c r="DZ71" s="634"/>
      <c r="EA71" s="634"/>
      <c r="EB71" s="634"/>
      <c r="EC71" s="634"/>
      <c r="ED71" s="634"/>
      <c r="EE71" s="47"/>
      <c r="EF71"/>
    </row>
    <row r="72" spans="1:136" s="42" customFormat="1">
      <c r="A72"/>
      <c r="B72" s="7" t="s">
        <v>438</v>
      </c>
      <c r="C72"/>
      <c r="D72"/>
      <c r="E72"/>
      <c r="F72"/>
      <c r="G72"/>
      <c r="H72"/>
      <c r="I72"/>
      <c r="J72"/>
      <c r="K72"/>
      <c r="L72"/>
      <c r="M72" s="646"/>
      <c r="N72" s="1434"/>
      <c r="O72" s="466">
        <f>F19</f>
        <v>0</v>
      </c>
      <c r="P72" s="1902">
        <f>IF($B$30="Preferred Return Compounding",O72+O74+O75,P108)*IF(P$1&gt;'Project Summary'!$G$7,0,1)</f>
        <v>0</v>
      </c>
      <c r="Q72" s="1902">
        <f>IF($B$30="Preferred Return Compounding",P72+P74+P75,Q108)*IF(Q$1&gt;'Project Summary'!$G$7,0,1)</f>
        <v>0</v>
      </c>
      <c r="R72" s="1902">
        <f>IF($B$30="Preferred Return Compounding",Q72+Q74+Q75,R108)*IF(R$1&gt;'Project Summary'!$G$7,0,1)</f>
        <v>0</v>
      </c>
      <c r="S72" s="1902">
        <f>IF($B$30="Preferred Return Compounding",R72+R74+R75,S108)*IF(S$1&gt;'Project Summary'!$G$7,0,1)</f>
        <v>0</v>
      </c>
      <c r="T72" s="1902">
        <f>IF($B$30="Preferred Return Compounding",S72+S74+S75,T108)*IF(T$1&gt;'Project Summary'!$G$7,0,1)</f>
        <v>0</v>
      </c>
      <c r="U72" s="1902">
        <f>IF($B$30="Preferred Return Compounding",T72+T74+T75,U108)*IF(U$1&gt;'Project Summary'!$G$7,0,1)</f>
        <v>0</v>
      </c>
      <c r="V72" s="1902">
        <f>IF($B$30="Preferred Return Compounding",U72+U74+U75,V108)*IF(V$1&gt;'Project Summary'!$G$7,0,1)</f>
        <v>0</v>
      </c>
      <c r="W72" s="1902">
        <f>IF($B$30="Preferred Return Compounding",V72+V74+V75,W108)*IF(W$1&gt;'Project Summary'!$G$7,0,1)</f>
        <v>0</v>
      </c>
      <c r="X72" s="1902">
        <f>IF($B$30="Preferred Return Compounding",W72+W74+W75,X108)*IF(X$1&gt;'Project Summary'!$G$7,0,1)</f>
        <v>0</v>
      </c>
      <c r="Y72" s="1902">
        <f>IF($B$30="Preferred Return Compounding",X72+X74+X75,Y108)*IF(Y$1&gt;'Project Summary'!$G$7,0,1)</f>
        <v>0</v>
      </c>
      <c r="Z72" s="1902">
        <f>IF($B$30="Preferred Return Compounding",Y72+Y74+Y75,Z108)*IF(Z$1&gt;'Project Summary'!$G$7,0,1)</f>
        <v>0</v>
      </c>
      <c r="AA72" s="1902">
        <f>IF($B$30="Preferred Return Compounding",Z72+Z74+Z75,AA108)*IF(AA$1&gt;'Project Summary'!$G$7,0,1)</f>
        <v>0</v>
      </c>
      <c r="AB72" s="1902">
        <f>IF($B$30="Preferred Return Compounding",AA72+AA74+AA75,AB108)*IF(AB$1&gt;'Project Summary'!$G$7,0,1)</f>
        <v>0</v>
      </c>
      <c r="AC72" s="1902">
        <f>IF($B$30="Preferred Return Compounding",AB72+AB74+AB75,AC108)*IF(AC$1&gt;'Project Summary'!$G$7,0,1)</f>
        <v>0</v>
      </c>
      <c r="AD72" s="1902">
        <f>IF($B$30="Preferred Return Compounding",AC72+AC74+AC75,AD108)*IF(AD$1&gt;'Project Summary'!$G$7,0,1)</f>
        <v>0</v>
      </c>
      <c r="AE72" s="1902">
        <f>IF($B$30="Preferred Return Compounding",AD72+AD74+AD75,AE108)*IF(AE$1&gt;'Project Summary'!$G$7,0,1)</f>
        <v>0</v>
      </c>
      <c r="AF72" s="1902">
        <f>IF($B$30="Preferred Return Compounding",AE72+AE74+AE75,AF108)*IF(AF$1&gt;'Project Summary'!$G$7,0,1)</f>
        <v>0</v>
      </c>
      <c r="AG72" s="1902">
        <f>IF($B$30="Preferred Return Compounding",AF72+AF74+AF75,AG108)*IF(AG$1&gt;'Project Summary'!$G$7,0,1)</f>
        <v>0</v>
      </c>
      <c r="AH72" s="1902">
        <f>IF($B$30="Preferred Return Compounding",AG72+AG74+AG75,AH108)*IF(AH$1&gt;'Project Summary'!$G$7,0,1)</f>
        <v>0</v>
      </c>
      <c r="AI72" s="1902">
        <f>IF($B$30="Preferred Return Compounding",AH72+AH74+AH75,AI108)*IF(AI$1&gt;'Project Summary'!$G$7,0,1)</f>
        <v>0</v>
      </c>
      <c r="AJ72" s="1902">
        <f>IF($B$30="Preferred Return Compounding",AI72+AI74+AI75,AJ108)*IF(AJ$1&gt;'Project Summary'!$G$7,0,1)</f>
        <v>0</v>
      </c>
      <c r="AK72" s="1902">
        <f>IF($B$30="Preferred Return Compounding",AJ72+AJ74+AJ75,AK108)*IF(AK$1&gt;'Project Summary'!$G$7,0,1)</f>
        <v>0</v>
      </c>
      <c r="AL72" s="1902">
        <f>IF($B$30="Preferred Return Compounding",AK72+AK74+AK75,AL108)*IF(AL$1&gt;'Project Summary'!$G$7,0,1)</f>
        <v>0</v>
      </c>
      <c r="AM72" s="1902">
        <f>IF($B$30="Preferred Return Compounding",AL72+AL74+AL75,AM108)*IF(AM$1&gt;'Project Summary'!$G$7,0,1)</f>
        <v>0</v>
      </c>
      <c r="AN72" s="1902">
        <f>IF($B$30="Preferred Return Compounding",AM72+AM74+AM75,AN108)*IF(AN$1&gt;'Project Summary'!$G$7,0,1)</f>
        <v>0</v>
      </c>
      <c r="AO72" s="1902">
        <f>IF($B$30="Preferred Return Compounding",AN72+AN74+AN75,AO108)*IF(AO$1&gt;'Project Summary'!$G$7,0,1)</f>
        <v>0</v>
      </c>
      <c r="AP72" s="1902">
        <f>IF($B$30="Preferred Return Compounding",AO72+AO74+AO75,AP108)*IF(AP$1&gt;'Project Summary'!$G$7,0,1)</f>
        <v>0</v>
      </c>
      <c r="AQ72" s="1902">
        <f>IF($B$30="Preferred Return Compounding",AP72+AP74+AP75,AQ108)*IF(AQ$1&gt;'Project Summary'!$G$7,0,1)</f>
        <v>0</v>
      </c>
      <c r="AR72" s="1902">
        <f>IF($B$30="Preferred Return Compounding",AQ72+AQ74+AQ75,AR108)*IF(AR$1&gt;'Project Summary'!$G$7,0,1)</f>
        <v>0</v>
      </c>
      <c r="AS72" s="1902">
        <f>IF($B$30="Preferred Return Compounding",AR72+AR74+AR75,AS108)*IF(AS$1&gt;'Project Summary'!$G$7,0,1)</f>
        <v>0</v>
      </c>
      <c r="AT72" s="1902">
        <f>IF($B$30="Preferred Return Compounding",AS72+AS74+AS75,AT108)*IF(AT$1&gt;'Project Summary'!$G$7,0,1)</f>
        <v>0</v>
      </c>
      <c r="AU72" s="1902">
        <f>IF($B$30="Preferred Return Compounding",AT72+AT74+AT75,AU108)*IF(AU$1&gt;'Project Summary'!$G$7,0,1)</f>
        <v>0</v>
      </c>
      <c r="AV72" s="1902">
        <f>IF($B$30="Preferred Return Compounding",AU72+AU74+AU75,AV108)*IF(AV$1&gt;'Project Summary'!$G$7,0,1)</f>
        <v>0</v>
      </c>
      <c r="AW72" s="1902">
        <f>IF($B$30="Preferred Return Compounding",AV72+AV74+AV75,AW108)*IF(AW$1&gt;'Project Summary'!$G$7,0,1)</f>
        <v>0</v>
      </c>
      <c r="AX72" s="1902">
        <f>IF($B$30="Preferred Return Compounding",AW72+AW74+AW75,AX108)*IF(AX$1&gt;'Project Summary'!$G$7,0,1)</f>
        <v>0</v>
      </c>
      <c r="AY72" s="1902">
        <f>IF($B$30="Preferred Return Compounding",AX72+AX74+AX75,AY108)*IF(AY$1&gt;'Project Summary'!$G$7,0,1)</f>
        <v>0</v>
      </c>
      <c r="AZ72" s="1902">
        <f>IF($B$30="Preferred Return Compounding",AY72+AY74+AY75,AZ108)*IF(AZ$1&gt;'Project Summary'!$G$7,0,1)</f>
        <v>0</v>
      </c>
      <c r="BA72" s="1902">
        <f>IF($B$30="Preferred Return Compounding",AZ72+AZ74+AZ75,BA108)*IF(BA$1&gt;'Project Summary'!$G$7,0,1)</f>
        <v>0</v>
      </c>
      <c r="BB72" s="1902">
        <f>IF($B$30="Preferred Return Compounding",BA72+BA74+BA75,BB108)*IF(BB$1&gt;'Project Summary'!$G$7,0,1)</f>
        <v>0</v>
      </c>
      <c r="BC72" s="1902">
        <f>IF($B$30="Preferred Return Compounding",BB72+BB74+BB75,BC108)*IF(BC$1&gt;'Project Summary'!$G$7,0,1)</f>
        <v>0</v>
      </c>
      <c r="BD72" s="1902">
        <f>IF($B$30="Preferred Return Compounding",BC72+BC74+BC75,BD108)*IF(BD$1&gt;'Project Summary'!$G$7,0,1)</f>
        <v>0</v>
      </c>
      <c r="BE72" s="1902">
        <f>IF($B$30="Preferred Return Compounding",BD72+BD74+BD75,BE108)*IF(BE$1&gt;'Project Summary'!$G$7,0,1)</f>
        <v>0</v>
      </c>
      <c r="BF72" s="1902">
        <f>IF($B$30="Preferred Return Compounding",BE72+BE74+BE75,BF108)*IF(BF$1&gt;'Project Summary'!$G$7,0,1)</f>
        <v>0</v>
      </c>
      <c r="BG72" s="1902">
        <f>IF($B$30="Preferred Return Compounding",BF72+BF74+BF75,BG108)*IF(BG$1&gt;'Project Summary'!$G$7,0,1)</f>
        <v>0</v>
      </c>
      <c r="BH72" s="1902">
        <f>IF($B$30="Preferred Return Compounding",BG72+BG74+BG75,BH108)*IF(BH$1&gt;'Project Summary'!$G$7,0,1)</f>
        <v>0</v>
      </c>
      <c r="BI72" s="1902">
        <f>IF($B$30="Preferred Return Compounding",BH72+BH74+BH75,BI108)*IF(BI$1&gt;'Project Summary'!$G$7,0,1)</f>
        <v>0</v>
      </c>
      <c r="BJ72" s="1902">
        <f>IF($B$30="Preferred Return Compounding",BI72+BI74+BI75,BJ108)*IF(BJ$1&gt;'Project Summary'!$G$7,0,1)</f>
        <v>0</v>
      </c>
      <c r="BK72" s="1902">
        <f>IF($B$30="Preferred Return Compounding",BJ72+BJ74+BJ75,BK108)*IF(BK$1&gt;'Project Summary'!$G$7,0,1)</f>
        <v>0</v>
      </c>
      <c r="BL72" s="1902">
        <f>IF($B$30="Preferred Return Compounding",BK72+BK74+BK75,BL108)*IF(BL$1&gt;'Project Summary'!$G$7,0,1)</f>
        <v>0</v>
      </c>
      <c r="BM72" s="1902">
        <f>IF($B$30="Preferred Return Compounding",BL72+BL74+BL75,BM108)*IF(BM$1&gt;'Project Summary'!$G$7,0,1)</f>
        <v>0</v>
      </c>
      <c r="BN72" s="1902">
        <f>IF($B$30="Preferred Return Compounding",BM72+BM74+BM75,BN108)*IF(BN$1&gt;'Project Summary'!$G$7,0,1)</f>
        <v>0</v>
      </c>
      <c r="BO72" s="1902">
        <f>IF($B$30="Preferred Return Compounding",BN72+BN74+BN75,BO108)*IF(BO$1&gt;'Project Summary'!$G$7,0,1)</f>
        <v>0</v>
      </c>
      <c r="BP72" s="1902">
        <f>IF($B$30="Preferred Return Compounding",BO72+BO74+BO75,BP108)*IF(BP$1&gt;'Project Summary'!$G$7,0,1)</f>
        <v>0</v>
      </c>
      <c r="BQ72" s="1902">
        <f>IF($B$30="Preferred Return Compounding",BP72+BP74+BP75,BQ108)*IF(BQ$1&gt;'Project Summary'!$G$7,0,1)</f>
        <v>0</v>
      </c>
      <c r="BR72" s="1902">
        <f>IF($B$30="Preferred Return Compounding",BQ72+BQ74+BQ75,BR108)*IF(BR$1&gt;'Project Summary'!$G$7,0,1)</f>
        <v>0</v>
      </c>
      <c r="BS72" s="1902">
        <f>IF($B$30="Preferred Return Compounding",BR72+BR74+BR75,BS108)*IF(BS$1&gt;'Project Summary'!$G$7,0,1)</f>
        <v>0</v>
      </c>
      <c r="BT72" s="1902">
        <f>IF($B$30="Preferred Return Compounding",BS72+BS74+BS75,BT108)*IF(BT$1&gt;'Project Summary'!$G$7,0,1)</f>
        <v>0</v>
      </c>
      <c r="BU72" s="1902">
        <f>IF($B$30="Preferred Return Compounding",BT72+BT74+BT75,BU108)*IF(BU$1&gt;'Project Summary'!$G$7,0,1)</f>
        <v>0</v>
      </c>
      <c r="BV72" s="1902">
        <f>IF($B$30="Preferred Return Compounding",BU72+BU74+BU75,BV108)*IF(BV$1&gt;'Project Summary'!$G$7,0,1)</f>
        <v>0</v>
      </c>
      <c r="BW72" s="1902">
        <f>IF($B$30="Preferred Return Compounding",BV72+BV74+BV75,BW108)*IF(BW$1&gt;'Project Summary'!$G$7,0,1)</f>
        <v>0</v>
      </c>
      <c r="BX72" s="1902">
        <f>IF($B$30="Preferred Return Compounding",BW72+BW74+BW75,BX108)*IF(BX$1&gt;'Project Summary'!$G$7,0,1)</f>
        <v>0</v>
      </c>
      <c r="BY72" s="1902">
        <f>IF($B$30="Preferred Return Compounding",BX72+BX74+BX75,BY108)*IF(BY$1&gt;'Project Summary'!$G$7,0,1)</f>
        <v>0</v>
      </c>
      <c r="BZ72" s="1902">
        <f>IF($B$30="Preferred Return Compounding",BY72+BY74+BY75,BZ108)*IF(BZ$1&gt;'Project Summary'!$G$7,0,1)</f>
        <v>0</v>
      </c>
      <c r="CA72" s="1902">
        <f>IF($B$30="Preferred Return Compounding",BZ72+BZ74+BZ75,CA108)*IF(CA$1&gt;'Project Summary'!$G$7,0,1)</f>
        <v>0</v>
      </c>
      <c r="CB72" s="1902">
        <f>IF($B$30="Preferred Return Compounding",CA72+CA74+CA75,CB108)*IF(CB$1&gt;'Project Summary'!$G$7,0,1)</f>
        <v>0</v>
      </c>
      <c r="CC72" s="1902">
        <f>IF($B$30="Preferred Return Compounding",CB72+CB74+CB75,CC108)*IF(CC$1&gt;'Project Summary'!$G$7,0,1)</f>
        <v>0</v>
      </c>
      <c r="CD72" s="1902">
        <f>IF($B$30="Preferred Return Compounding",CC72+CC74+CC75,CD108)*IF(CD$1&gt;'Project Summary'!$G$7,0,1)</f>
        <v>0</v>
      </c>
      <c r="CE72" s="1902">
        <f>IF($B$30="Preferred Return Compounding",CD72+CD74+CD75,CE108)*IF(CE$1&gt;'Project Summary'!$G$7,0,1)</f>
        <v>0</v>
      </c>
      <c r="CF72" s="1902">
        <f>IF($B$30="Preferred Return Compounding",CE72+CE74+CE75,CF108)*IF(CF$1&gt;'Project Summary'!$G$7,0,1)</f>
        <v>0</v>
      </c>
      <c r="CG72" s="1902">
        <f>IF($B$30="Preferred Return Compounding",CF72+CF74+CF75,CG108)*IF(CG$1&gt;'Project Summary'!$G$7,0,1)</f>
        <v>0</v>
      </c>
      <c r="CH72" s="1902">
        <f>IF($B$30="Preferred Return Compounding",CG72+CG74+CG75,CH108)*IF(CH$1&gt;'Project Summary'!$G$7,0,1)</f>
        <v>0</v>
      </c>
      <c r="CI72" s="1902">
        <f>IF($B$30="Preferred Return Compounding",CH72+CH74+CH75,CI108)*IF(CI$1&gt;'Project Summary'!$G$7,0,1)</f>
        <v>0</v>
      </c>
      <c r="CJ72" s="1902">
        <f>IF($B$30="Preferred Return Compounding",CI72+CI74+CI75,CJ108)*IF(CJ$1&gt;'Project Summary'!$G$7,0,1)</f>
        <v>0</v>
      </c>
      <c r="CK72" s="1902">
        <f>IF($B$30="Preferred Return Compounding",CJ72+CJ74+CJ75,CK108)*IF(CK$1&gt;'Project Summary'!$G$7,0,1)</f>
        <v>0</v>
      </c>
      <c r="CL72" s="1902">
        <f>IF($B$30="Preferred Return Compounding",CK72+CK74+CK75,CL108)*IF(CL$1&gt;'Project Summary'!$G$7,0,1)</f>
        <v>0</v>
      </c>
      <c r="CM72" s="1902">
        <f>IF($B$30="Preferred Return Compounding",CL72+CL74+CL75,CM108)*IF(CM$1&gt;'Project Summary'!$G$7,0,1)</f>
        <v>0</v>
      </c>
      <c r="CN72" s="1902">
        <f>IF($B$30="Preferred Return Compounding",CM72+CM74+CM75,CN108)*IF(CN$1&gt;'Project Summary'!$G$7,0,1)</f>
        <v>0</v>
      </c>
      <c r="CO72" s="1902">
        <f>IF($B$30="Preferred Return Compounding",CN72+CN74+CN75,CO108)*IF(CO$1&gt;'Project Summary'!$G$7,0,1)</f>
        <v>0</v>
      </c>
      <c r="CP72" s="1902">
        <f>IF($B$30="Preferred Return Compounding",CO72+CO74+CO75,CP108)*IF(CP$1&gt;'Project Summary'!$G$7,0,1)</f>
        <v>0</v>
      </c>
      <c r="CQ72" s="1902">
        <f>IF($B$30="Preferred Return Compounding",CP72+CP74+CP75,CQ108)*IF(CQ$1&gt;'Project Summary'!$G$7,0,1)</f>
        <v>0</v>
      </c>
      <c r="CR72" s="1902">
        <f>IF($B$30="Preferred Return Compounding",CQ72+CQ74+CQ75,CR108)*IF(CR$1&gt;'Project Summary'!$G$7,0,1)</f>
        <v>0</v>
      </c>
      <c r="CS72" s="1902">
        <f>IF($B$30="Preferred Return Compounding",CR72+CR74+CR75,CS108)*IF(CS$1&gt;'Project Summary'!$G$7,0,1)</f>
        <v>0</v>
      </c>
      <c r="CT72" s="1902">
        <f>IF($B$30="Preferred Return Compounding",CS72+CS74+CS75,CT108)*IF(CT$1&gt;'Project Summary'!$G$7,0,1)</f>
        <v>0</v>
      </c>
      <c r="CU72" s="1902">
        <f>IF($B$30="Preferred Return Compounding",CT72+CT74+CT75,CU108)*IF(CU$1&gt;'Project Summary'!$G$7,0,1)</f>
        <v>0</v>
      </c>
      <c r="CV72" s="1902">
        <f>IF($B$30="Preferred Return Compounding",CU72+CU74+CU75,CV108)*IF(CV$1&gt;'Project Summary'!$G$7,0,1)</f>
        <v>0</v>
      </c>
      <c r="CW72" s="1902">
        <f>IF($B$30="Preferred Return Compounding",CV72+CV74+CV75,CW108)*IF(CW$1&gt;'Project Summary'!$G$7,0,1)</f>
        <v>0</v>
      </c>
      <c r="CX72" s="1902">
        <f>IF($B$30="Preferred Return Compounding",CW72+CW74+CW75,CX108)*IF(CX$1&gt;'Project Summary'!$G$7,0,1)</f>
        <v>0</v>
      </c>
      <c r="CY72" s="1902">
        <f>IF($B$30="Preferred Return Compounding",CX72+CX74+CX75,CY108)*IF(CY$1&gt;'Project Summary'!$G$7,0,1)</f>
        <v>0</v>
      </c>
      <c r="CZ72" s="1902">
        <f>IF($B$30="Preferred Return Compounding",CY72+CY74+CY75,CZ108)*IF(CZ$1&gt;'Project Summary'!$G$7,0,1)</f>
        <v>0</v>
      </c>
      <c r="DA72" s="1902">
        <f>IF($B$30="Preferred Return Compounding",CZ72+CZ74+CZ75,DA108)*IF(DA$1&gt;'Project Summary'!$G$7,0,1)</f>
        <v>0</v>
      </c>
      <c r="DB72" s="1902">
        <f>IF($B$30="Preferred Return Compounding",DA72+DA74+DA75,DB108)*IF(DB$1&gt;'Project Summary'!$G$7,0,1)</f>
        <v>0</v>
      </c>
      <c r="DC72" s="1902">
        <f>IF($B$30="Preferred Return Compounding",DB72+DB74+DB75,DC108)*IF(DC$1&gt;'Project Summary'!$G$7,0,1)</f>
        <v>0</v>
      </c>
      <c r="DD72" s="1902">
        <f>IF($B$30="Preferred Return Compounding",DC72+DC74+DC75,DD108)*IF(DD$1&gt;'Project Summary'!$G$7,0,1)</f>
        <v>0</v>
      </c>
      <c r="DE72" s="1902">
        <f>IF($B$30="Preferred Return Compounding",DD72+DD74+DD75,DE108)*IF(DE$1&gt;'Project Summary'!$G$7,0,1)</f>
        <v>0</v>
      </c>
      <c r="DF72" s="1902">
        <f>IF($B$30="Preferred Return Compounding",DE72+DE74+DE75,DF108)*IF(DF$1&gt;'Project Summary'!$G$7,0,1)</f>
        <v>0</v>
      </c>
      <c r="DG72" s="1902">
        <f>IF($B$30="Preferred Return Compounding",DF72+DF74+DF75,DG108)*IF(DG$1&gt;'Project Summary'!$G$7,0,1)</f>
        <v>0</v>
      </c>
      <c r="DH72" s="1902">
        <f>IF($B$30="Preferred Return Compounding",DG72+DG74+DG75,DH108)*IF(DH$1&gt;'Project Summary'!$G$7,0,1)</f>
        <v>0</v>
      </c>
      <c r="DI72" s="1902">
        <f>IF($B$30="Preferred Return Compounding",DH72+DH74+DH75,DI108)*IF(DI$1&gt;'Project Summary'!$G$7,0,1)</f>
        <v>0</v>
      </c>
      <c r="DJ72" s="1902">
        <f>IF($B$30="Preferred Return Compounding",DI72+DI74+DI75,DJ108)*IF(DJ$1&gt;'Project Summary'!$G$7,0,1)</f>
        <v>0</v>
      </c>
      <c r="DK72" s="1902">
        <f>IF($B$30="Preferred Return Compounding",DJ72+DJ74+DJ75,DK108)*IF(DK$1&gt;'Project Summary'!$G$7,0,1)</f>
        <v>0</v>
      </c>
      <c r="DL72" s="1902">
        <f>IF($B$30="Preferred Return Compounding",DK72+DK74+DK75,DL108)*IF(DL$1&gt;'Project Summary'!$G$7,0,1)</f>
        <v>0</v>
      </c>
      <c r="DM72" s="1902">
        <f>IF($B$30="Preferred Return Compounding",DL72+DL74+DL75,DM108)*IF(DM$1&gt;'Project Summary'!$G$7,0,1)</f>
        <v>0</v>
      </c>
      <c r="DN72" s="1902">
        <f>IF($B$30="Preferred Return Compounding",DM72+DM74+DM75,DN108)*IF(DN$1&gt;'Project Summary'!$G$7,0,1)</f>
        <v>0</v>
      </c>
      <c r="DO72" s="1902">
        <f>IF($B$30="Preferred Return Compounding",DN72+DN74+DN75,DO108)*IF(DO$1&gt;'Project Summary'!$G$7,0,1)</f>
        <v>0</v>
      </c>
      <c r="DP72" s="1902">
        <f>IF($B$30="Preferred Return Compounding",DO72+DO74+DO75,DP108)*IF(DP$1&gt;'Project Summary'!$G$7,0,1)</f>
        <v>0</v>
      </c>
      <c r="DQ72" s="1902">
        <f>IF($B$30="Preferred Return Compounding",DP72+DP74+DP75,DQ108)*IF(DQ$1&gt;'Project Summary'!$G$7,0,1)</f>
        <v>0</v>
      </c>
      <c r="DR72" s="1902">
        <f>IF($B$30="Preferred Return Compounding",DQ72+DQ74+DQ75,DR108)*IF(DR$1&gt;'Project Summary'!$G$7,0,1)</f>
        <v>0</v>
      </c>
      <c r="DS72" s="1902">
        <f>IF($B$30="Preferred Return Compounding",DR72+DR74+DR75,DS108)*IF(DS$1&gt;'Project Summary'!$G$7,0,1)</f>
        <v>0</v>
      </c>
      <c r="DT72" s="1902">
        <f>IF($B$30="Preferred Return Compounding",DS72+DS74+DS75,DT108)*IF(DT$1&gt;'Project Summary'!$G$7,0,1)</f>
        <v>0</v>
      </c>
      <c r="DU72" s="1902">
        <f>IF($B$30="Preferred Return Compounding",DT72+DT74+DT75,DU108)*IF(DU$1&gt;'Project Summary'!$G$7,0,1)</f>
        <v>0</v>
      </c>
      <c r="DV72" s="1902">
        <f>IF($B$30="Preferred Return Compounding",DU72+DU74+DU75,DV108)*IF(DV$1&gt;'Project Summary'!$G$7,0,1)</f>
        <v>0</v>
      </c>
      <c r="DW72" s="1902">
        <f>IF($B$30="Preferred Return Compounding",DV72+DV74+DV75,DW108)*IF(DW$1&gt;'Project Summary'!$G$7,0,1)</f>
        <v>0</v>
      </c>
      <c r="DX72" s="1902">
        <f>IF($B$30="Preferred Return Compounding",DW72+DW74+DW75,DX108)*IF(DX$1&gt;'Project Summary'!$G$7,0,1)</f>
        <v>0</v>
      </c>
      <c r="DY72" s="1902">
        <f>IF($B$30="Preferred Return Compounding",DX72+DX74+DX75,DY108)*IF(DY$1&gt;'Project Summary'!$G$7,0,1)</f>
        <v>0</v>
      </c>
      <c r="DZ72" s="1902">
        <f>IF($B$30="Preferred Return Compounding",DY72+DY74+DY75,DZ108)*IF(DZ$1&gt;'Project Summary'!$G$7,0,1)</f>
        <v>0</v>
      </c>
      <c r="EA72" s="1902">
        <f>IF($B$30="Preferred Return Compounding",DZ72+DZ74+DZ75,EA108)*IF(EA$1&gt;'Project Summary'!$G$7,0,1)</f>
        <v>0</v>
      </c>
      <c r="EB72" s="1902">
        <f>IF($B$30="Preferred Return Compounding",EA72+EA74+EA75,EB108)*IF(EB$1&gt;'Project Summary'!$G$7,0,1)</f>
        <v>0</v>
      </c>
      <c r="EC72" s="1902">
        <f>IF($B$30="Preferred Return Compounding",EB72+EB74+EB75,EC108)*IF(EC$1&gt;'Project Summary'!$G$7,0,1)</f>
        <v>0</v>
      </c>
      <c r="ED72" s="1902">
        <f>IF($B$30="Preferred Return Compounding",EC72+EC74+EC75,ED108)*IF(ED$1&gt;'Project Summary'!$G$7,0,1)</f>
        <v>0</v>
      </c>
      <c r="EE72" s="74"/>
      <c r="EF72" s="1"/>
    </row>
    <row r="73" spans="1:136" s="1876" customFormat="1">
      <c r="A73"/>
      <c r="B73" s="7" t="s">
        <v>318</v>
      </c>
      <c r="C73"/>
      <c r="D73"/>
      <c r="E73"/>
      <c r="F73"/>
      <c r="G73"/>
      <c r="H73"/>
      <c r="I73"/>
      <c r="J73"/>
      <c r="K73"/>
      <c r="L73"/>
      <c r="M73" s="646"/>
      <c r="N73" s="1434"/>
      <c r="O73" s="466">
        <f t="shared" ref="O73:BZ73" si="111">N76+N77</f>
        <v>0</v>
      </c>
      <c r="P73" s="466">
        <f t="shared" si="111"/>
        <v>0</v>
      </c>
      <c r="Q73" s="466">
        <f>P76+P77</f>
        <v>0</v>
      </c>
      <c r="R73" s="466">
        <f t="shared" si="111"/>
        <v>0</v>
      </c>
      <c r="S73" s="466">
        <f t="shared" si="111"/>
        <v>0</v>
      </c>
      <c r="T73" s="466">
        <f t="shared" si="111"/>
        <v>0</v>
      </c>
      <c r="U73" s="466">
        <f t="shared" si="111"/>
        <v>0</v>
      </c>
      <c r="V73" s="466">
        <f t="shared" si="111"/>
        <v>0</v>
      </c>
      <c r="W73" s="466">
        <f t="shared" si="111"/>
        <v>0</v>
      </c>
      <c r="X73" s="466">
        <f t="shared" si="111"/>
        <v>0</v>
      </c>
      <c r="Y73" s="466">
        <f t="shared" si="111"/>
        <v>0</v>
      </c>
      <c r="Z73" s="466">
        <f t="shared" si="111"/>
        <v>0</v>
      </c>
      <c r="AA73" s="466">
        <f t="shared" si="111"/>
        <v>0</v>
      </c>
      <c r="AB73" s="466">
        <f t="shared" si="111"/>
        <v>0</v>
      </c>
      <c r="AC73" s="466">
        <f t="shared" si="111"/>
        <v>0</v>
      </c>
      <c r="AD73" s="466">
        <f t="shared" si="111"/>
        <v>0</v>
      </c>
      <c r="AE73" s="466">
        <f t="shared" si="111"/>
        <v>0</v>
      </c>
      <c r="AF73" s="466">
        <f t="shared" si="111"/>
        <v>0</v>
      </c>
      <c r="AG73" s="466">
        <f t="shared" si="111"/>
        <v>0</v>
      </c>
      <c r="AH73" s="466">
        <f t="shared" si="111"/>
        <v>0</v>
      </c>
      <c r="AI73" s="466">
        <f t="shared" si="111"/>
        <v>0</v>
      </c>
      <c r="AJ73" s="466">
        <f t="shared" si="111"/>
        <v>0</v>
      </c>
      <c r="AK73" s="466">
        <f t="shared" si="111"/>
        <v>0</v>
      </c>
      <c r="AL73" s="466">
        <f t="shared" si="111"/>
        <v>0</v>
      </c>
      <c r="AM73" s="466">
        <f t="shared" si="111"/>
        <v>0</v>
      </c>
      <c r="AN73" s="466">
        <f t="shared" si="111"/>
        <v>0</v>
      </c>
      <c r="AO73" s="466">
        <f t="shared" si="111"/>
        <v>0</v>
      </c>
      <c r="AP73" s="466">
        <f t="shared" si="111"/>
        <v>0</v>
      </c>
      <c r="AQ73" s="466">
        <f t="shared" si="111"/>
        <v>0</v>
      </c>
      <c r="AR73" s="466">
        <f t="shared" si="111"/>
        <v>0</v>
      </c>
      <c r="AS73" s="466">
        <f t="shared" si="111"/>
        <v>0</v>
      </c>
      <c r="AT73" s="466">
        <f t="shared" si="111"/>
        <v>0</v>
      </c>
      <c r="AU73" s="466">
        <f t="shared" si="111"/>
        <v>0</v>
      </c>
      <c r="AV73" s="466">
        <f t="shared" si="111"/>
        <v>0</v>
      </c>
      <c r="AW73" s="466">
        <f t="shared" si="111"/>
        <v>0</v>
      </c>
      <c r="AX73" s="466">
        <f t="shared" si="111"/>
        <v>0</v>
      </c>
      <c r="AY73" s="466">
        <f t="shared" si="111"/>
        <v>0</v>
      </c>
      <c r="AZ73" s="466">
        <f t="shared" si="111"/>
        <v>0</v>
      </c>
      <c r="BA73" s="466">
        <f t="shared" si="111"/>
        <v>0</v>
      </c>
      <c r="BB73" s="466">
        <f t="shared" si="111"/>
        <v>0</v>
      </c>
      <c r="BC73" s="466">
        <f t="shared" si="111"/>
        <v>0</v>
      </c>
      <c r="BD73" s="466">
        <f t="shared" si="111"/>
        <v>0</v>
      </c>
      <c r="BE73" s="466">
        <f t="shared" si="111"/>
        <v>0</v>
      </c>
      <c r="BF73" s="466">
        <f t="shared" si="111"/>
        <v>0</v>
      </c>
      <c r="BG73" s="466">
        <f t="shared" si="111"/>
        <v>0</v>
      </c>
      <c r="BH73" s="466">
        <f t="shared" si="111"/>
        <v>0</v>
      </c>
      <c r="BI73" s="466">
        <f t="shared" si="111"/>
        <v>0</v>
      </c>
      <c r="BJ73" s="466">
        <f t="shared" si="111"/>
        <v>0</v>
      </c>
      <c r="BK73" s="466">
        <f t="shared" si="111"/>
        <v>0</v>
      </c>
      <c r="BL73" s="466">
        <f t="shared" si="111"/>
        <v>0</v>
      </c>
      <c r="BM73" s="466">
        <f t="shared" si="111"/>
        <v>0</v>
      </c>
      <c r="BN73" s="466">
        <f t="shared" si="111"/>
        <v>0</v>
      </c>
      <c r="BO73" s="466">
        <f t="shared" si="111"/>
        <v>0</v>
      </c>
      <c r="BP73" s="466">
        <f t="shared" si="111"/>
        <v>0</v>
      </c>
      <c r="BQ73" s="466">
        <f t="shared" si="111"/>
        <v>0</v>
      </c>
      <c r="BR73" s="466">
        <f t="shared" si="111"/>
        <v>0</v>
      </c>
      <c r="BS73" s="466">
        <f t="shared" si="111"/>
        <v>0</v>
      </c>
      <c r="BT73" s="466">
        <f t="shared" si="111"/>
        <v>0</v>
      </c>
      <c r="BU73" s="466">
        <f t="shared" si="111"/>
        <v>0</v>
      </c>
      <c r="BV73" s="466">
        <f t="shared" si="111"/>
        <v>0</v>
      </c>
      <c r="BW73" s="466">
        <f t="shared" si="111"/>
        <v>0</v>
      </c>
      <c r="BX73" s="466">
        <f t="shared" si="111"/>
        <v>0</v>
      </c>
      <c r="BY73" s="466">
        <f t="shared" si="111"/>
        <v>0</v>
      </c>
      <c r="BZ73" s="466">
        <f t="shared" si="111"/>
        <v>0</v>
      </c>
      <c r="CA73" s="466">
        <f t="shared" ref="CA73:CT73" si="112">BZ76+BZ77</f>
        <v>0</v>
      </c>
      <c r="CB73" s="466">
        <f t="shared" si="112"/>
        <v>0</v>
      </c>
      <c r="CC73" s="466">
        <f t="shared" si="112"/>
        <v>0</v>
      </c>
      <c r="CD73" s="466">
        <f t="shared" si="112"/>
        <v>0</v>
      </c>
      <c r="CE73" s="466">
        <f t="shared" si="112"/>
        <v>0</v>
      </c>
      <c r="CF73" s="466">
        <f t="shared" si="112"/>
        <v>0</v>
      </c>
      <c r="CG73" s="466">
        <f t="shared" si="112"/>
        <v>0</v>
      </c>
      <c r="CH73" s="466">
        <f t="shared" si="112"/>
        <v>0</v>
      </c>
      <c r="CI73" s="466">
        <f t="shared" si="112"/>
        <v>0</v>
      </c>
      <c r="CJ73" s="466">
        <f t="shared" si="112"/>
        <v>0</v>
      </c>
      <c r="CK73" s="466">
        <f t="shared" si="112"/>
        <v>0</v>
      </c>
      <c r="CL73" s="466">
        <f t="shared" si="112"/>
        <v>0</v>
      </c>
      <c r="CM73" s="466">
        <f t="shared" si="112"/>
        <v>0</v>
      </c>
      <c r="CN73" s="466">
        <f t="shared" si="112"/>
        <v>0</v>
      </c>
      <c r="CO73" s="466">
        <f t="shared" si="112"/>
        <v>0</v>
      </c>
      <c r="CP73" s="466">
        <f t="shared" si="112"/>
        <v>0</v>
      </c>
      <c r="CQ73" s="466">
        <f t="shared" si="112"/>
        <v>0</v>
      </c>
      <c r="CR73" s="466">
        <f t="shared" si="112"/>
        <v>0</v>
      </c>
      <c r="CS73" s="466">
        <f t="shared" si="112"/>
        <v>0</v>
      </c>
      <c r="CT73" s="466">
        <f t="shared" si="112"/>
        <v>0</v>
      </c>
      <c r="CU73" s="466">
        <f>CT76+CT77</f>
        <v>0</v>
      </c>
      <c r="CV73" s="466">
        <f t="shared" ref="CV73:ED73" si="113">CU76+CU77</f>
        <v>0</v>
      </c>
      <c r="CW73" s="466">
        <f t="shared" si="113"/>
        <v>0</v>
      </c>
      <c r="CX73" s="466">
        <f t="shared" si="113"/>
        <v>0</v>
      </c>
      <c r="CY73" s="466">
        <f t="shared" si="113"/>
        <v>0</v>
      </c>
      <c r="CZ73" s="466">
        <f t="shared" si="113"/>
        <v>0</v>
      </c>
      <c r="DA73" s="466">
        <f t="shared" si="113"/>
        <v>0</v>
      </c>
      <c r="DB73" s="466">
        <f t="shared" si="113"/>
        <v>0</v>
      </c>
      <c r="DC73" s="466">
        <f t="shared" si="113"/>
        <v>0</v>
      </c>
      <c r="DD73" s="466">
        <f t="shared" si="113"/>
        <v>0</v>
      </c>
      <c r="DE73" s="466">
        <f t="shared" si="113"/>
        <v>0</v>
      </c>
      <c r="DF73" s="466">
        <f t="shared" si="113"/>
        <v>0</v>
      </c>
      <c r="DG73" s="466">
        <f t="shared" si="113"/>
        <v>0</v>
      </c>
      <c r="DH73" s="466">
        <f t="shared" si="113"/>
        <v>0</v>
      </c>
      <c r="DI73" s="466">
        <f t="shared" si="113"/>
        <v>0</v>
      </c>
      <c r="DJ73" s="466">
        <f t="shared" si="113"/>
        <v>0</v>
      </c>
      <c r="DK73" s="466">
        <f t="shared" si="113"/>
        <v>0</v>
      </c>
      <c r="DL73" s="466">
        <f t="shared" si="113"/>
        <v>0</v>
      </c>
      <c r="DM73" s="466">
        <f t="shared" si="113"/>
        <v>0</v>
      </c>
      <c r="DN73" s="466">
        <f t="shared" si="113"/>
        <v>0</v>
      </c>
      <c r="DO73" s="466">
        <f t="shared" si="113"/>
        <v>0</v>
      </c>
      <c r="DP73" s="466">
        <f t="shared" si="113"/>
        <v>0</v>
      </c>
      <c r="DQ73" s="466">
        <f t="shared" si="113"/>
        <v>0</v>
      </c>
      <c r="DR73" s="466">
        <f t="shared" si="113"/>
        <v>0</v>
      </c>
      <c r="DS73" s="466">
        <f t="shared" si="113"/>
        <v>0</v>
      </c>
      <c r="DT73" s="466">
        <f t="shared" si="113"/>
        <v>0</v>
      </c>
      <c r="DU73" s="466">
        <f t="shared" si="113"/>
        <v>0</v>
      </c>
      <c r="DV73" s="466">
        <f t="shared" si="113"/>
        <v>0</v>
      </c>
      <c r="DW73" s="466">
        <f t="shared" si="113"/>
        <v>0</v>
      </c>
      <c r="DX73" s="466">
        <f t="shared" si="113"/>
        <v>0</v>
      </c>
      <c r="DY73" s="466">
        <f t="shared" si="113"/>
        <v>0</v>
      </c>
      <c r="DZ73" s="466">
        <f t="shared" si="113"/>
        <v>0</v>
      </c>
      <c r="EA73" s="466">
        <f t="shared" si="113"/>
        <v>0</v>
      </c>
      <c r="EB73" s="466">
        <f t="shared" si="113"/>
        <v>0</v>
      </c>
      <c r="EC73" s="466">
        <f t="shared" si="113"/>
        <v>0</v>
      </c>
      <c r="ED73" s="466">
        <f t="shared" si="113"/>
        <v>0</v>
      </c>
      <c r="EE73" s="47"/>
      <c r="EF73"/>
    </row>
    <row r="74" spans="1:136" s="1876" customFormat="1">
      <c r="A74" s="154"/>
      <c r="B74" s="1875" t="s">
        <v>964</v>
      </c>
      <c r="C74" s="154"/>
      <c r="D74" s="154"/>
      <c r="E74" s="154"/>
      <c r="F74" s="154"/>
      <c r="G74" s="154"/>
      <c r="H74" s="154"/>
      <c r="I74" s="154"/>
      <c r="J74" s="154"/>
      <c r="K74" s="155" t="s">
        <v>319</v>
      </c>
      <c r="L74" s="155"/>
      <c r="M74" s="648">
        <f>D19</f>
        <v>0</v>
      </c>
      <c r="N74" s="1435"/>
      <c r="O74" s="1880">
        <f>IF(O$4&gt;0,O$4*$M74,0)</f>
        <v>0</v>
      </c>
      <c r="P74" s="633">
        <f t="shared" ref="P74:CA74" si="114">IF(P$4&gt;0,P$4*$M74,0)</f>
        <v>0</v>
      </c>
      <c r="Q74" s="633">
        <f t="shared" si="114"/>
        <v>0</v>
      </c>
      <c r="R74" s="633">
        <f t="shared" si="114"/>
        <v>0</v>
      </c>
      <c r="S74" s="633">
        <f t="shared" si="114"/>
        <v>0</v>
      </c>
      <c r="T74" s="633">
        <f t="shared" si="114"/>
        <v>0</v>
      </c>
      <c r="U74" s="633">
        <f t="shared" si="114"/>
        <v>0</v>
      </c>
      <c r="V74" s="633">
        <f t="shared" si="114"/>
        <v>0</v>
      </c>
      <c r="W74" s="633">
        <f t="shared" si="114"/>
        <v>0</v>
      </c>
      <c r="X74" s="633">
        <f t="shared" si="114"/>
        <v>0</v>
      </c>
      <c r="Y74" s="633">
        <f t="shared" si="114"/>
        <v>0</v>
      </c>
      <c r="Z74" s="633">
        <f t="shared" si="114"/>
        <v>0</v>
      </c>
      <c r="AA74" s="633">
        <f t="shared" si="114"/>
        <v>0</v>
      </c>
      <c r="AB74" s="633">
        <f t="shared" si="114"/>
        <v>0</v>
      </c>
      <c r="AC74" s="633">
        <f t="shared" si="114"/>
        <v>0</v>
      </c>
      <c r="AD74" s="633">
        <f t="shared" si="114"/>
        <v>0</v>
      </c>
      <c r="AE74" s="633">
        <f t="shared" si="114"/>
        <v>0</v>
      </c>
      <c r="AF74" s="633">
        <f t="shared" si="114"/>
        <v>0</v>
      </c>
      <c r="AG74" s="633">
        <f t="shared" si="114"/>
        <v>0</v>
      </c>
      <c r="AH74" s="633">
        <f t="shared" si="114"/>
        <v>0</v>
      </c>
      <c r="AI74" s="633">
        <f t="shared" si="114"/>
        <v>0</v>
      </c>
      <c r="AJ74" s="633">
        <f t="shared" si="114"/>
        <v>0</v>
      </c>
      <c r="AK74" s="633">
        <f t="shared" si="114"/>
        <v>0</v>
      </c>
      <c r="AL74" s="633">
        <f t="shared" si="114"/>
        <v>0</v>
      </c>
      <c r="AM74" s="633">
        <f t="shared" si="114"/>
        <v>0</v>
      </c>
      <c r="AN74" s="633">
        <f t="shared" si="114"/>
        <v>0</v>
      </c>
      <c r="AO74" s="633">
        <f t="shared" si="114"/>
        <v>0</v>
      </c>
      <c r="AP74" s="633">
        <f t="shared" si="114"/>
        <v>0</v>
      </c>
      <c r="AQ74" s="633">
        <f t="shared" si="114"/>
        <v>0</v>
      </c>
      <c r="AR74" s="633">
        <f t="shared" si="114"/>
        <v>0</v>
      </c>
      <c r="AS74" s="633">
        <f t="shared" si="114"/>
        <v>0</v>
      </c>
      <c r="AT74" s="633">
        <f t="shared" si="114"/>
        <v>0</v>
      </c>
      <c r="AU74" s="633">
        <f t="shared" si="114"/>
        <v>0</v>
      </c>
      <c r="AV74" s="633">
        <f t="shared" si="114"/>
        <v>0</v>
      </c>
      <c r="AW74" s="633">
        <f t="shared" si="114"/>
        <v>0</v>
      </c>
      <c r="AX74" s="633">
        <f t="shared" si="114"/>
        <v>0</v>
      </c>
      <c r="AY74" s="633">
        <f t="shared" si="114"/>
        <v>0</v>
      </c>
      <c r="AZ74" s="633">
        <f t="shared" si="114"/>
        <v>0</v>
      </c>
      <c r="BA74" s="633">
        <f t="shared" si="114"/>
        <v>0</v>
      </c>
      <c r="BB74" s="633">
        <f t="shared" si="114"/>
        <v>0</v>
      </c>
      <c r="BC74" s="633">
        <f t="shared" si="114"/>
        <v>0</v>
      </c>
      <c r="BD74" s="633">
        <f t="shared" si="114"/>
        <v>0</v>
      </c>
      <c r="BE74" s="633">
        <f t="shared" si="114"/>
        <v>0</v>
      </c>
      <c r="BF74" s="633">
        <f t="shared" si="114"/>
        <v>0</v>
      </c>
      <c r="BG74" s="633">
        <f t="shared" si="114"/>
        <v>0</v>
      </c>
      <c r="BH74" s="633">
        <f t="shared" si="114"/>
        <v>0</v>
      </c>
      <c r="BI74" s="633">
        <f t="shared" si="114"/>
        <v>0</v>
      </c>
      <c r="BJ74" s="633">
        <f t="shared" si="114"/>
        <v>0</v>
      </c>
      <c r="BK74" s="633">
        <f t="shared" si="114"/>
        <v>0</v>
      </c>
      <c r="BL74" s="633">
        <f t="shared" si="114"/>
        <v>0</v>
      </c>
      <c r="BM74" s="633">
        <f t="shared" si="114"/>
        <v>0</v>
      </c>
      <c r="BN74" s="633">
        <f t="shared" si="114"/>
        <v>0</v>
      </c>
      <c r="BO74" s="633">
        <f t="shared" si="114"/>
        <v>0</v>
      </c>
      <c r="BP74" s="633">
        <f t="shared" si="114"/>
        <v>0</v>
      </c>
      <c r="BQ74" s="633">
        <f t="shared" si="114"/>
        <v>0</v>
      </c>
      <c r="BR74" s="633">
        <f t="shared" si="114"/>
        <v>0</v>
      </c>
      <c r="BS74" s="633">
        <f t="shared" si="114"/>
        <v>0</v>
      </c>
      <c r="BT74" s="633">
        <f t="shared" si="114"/>
        <v>0</v>
      </c>
      <c r="BU74" s="633">
        <f t="shared" si="114"/>
        <v>0</v>
      </c>
      <c r="BV74" s="633">
        <f t="shared" si="114"/>
        <v>0</v>
      </c>
      <c r="BW74" s="633">
        <f t="shared" si="114"/>
        <v>0</v>
      </c>
      <c r="BX74" s="633">
        <f t="shared" si="114"/>
        <v>0</v>
      </c>
      <c r="BY74" s="633">
        <f t="shared" si="114"/>
        <v>0</v>
      </c>
      <c r="BZ74" s="633">
        <f t="shared" si="114"/>
        <v>0</v>
      </c>
      <c r="CA74" s="633">
        <f t="shared" si="114"/>
        <v>0</v>
      </c>
      <c r="CB74" s="633">
        <f t="shared" ref="CB74:ED74" si="115">IF(CB$4&gt;0,CB$4*$M74,0)</f>
        <v>0</v>
      </c>
      <c r="CC74" s="633">
        <f t="shared" si="115"/>
        <v>0</v>
      </c>
      <c r="CD74" s="633">
        <f t="shared" si="115"/>
        <v>0</v>
      </c>
      <c r="CE74" s="633">
        <f t="shared" si="115"/>
        <v>0</v>
      </c>
      <c r="CF74" s="633">
        <f t="shared" si="115"/>
        <v>0</v>
      </c>
      <c r="CG74" s="633">
        <f t="shared" si="115"/>
        <v>0</v>
      </c>
      <c r="CH74" s="633">
        <f t="shared" si="115"/>
        <v>0</v>
      </c>
      <c r="CI74" s="633">
        <f t="shared" si="115"/>
        <v>0</v>
      </c>
      <c r="CJ74" s="633">
        <f t="shared" si="115"/>
        <v>0</v>
      </c>
      <c r="CK74" s="633">
        <f t="shared" si="115"/>
        <v>0</v>
      </c>
      <c r="CL74" s="633">
        <f t="shared" si="115"/>
        <v>0</v>
      </c>
      <c r="CM74" s="633">
        <f t="shared" si="115"/>
        <v>0</v>
      </c>
      <c r="CN74" s="633">
        <f t="shared" si="115"/>
        <v>0</v>
      </c>
      <c r="CO74" s="633">
        <f t="shared" si="115"/>
        <v>0</v>
      </c>
      <c r="CP74" s="633">
        <f t="shared" si="115"/>
        <v>0</v>
      </c>
      <c r="CQ74" s="633">
        <f t="shared" si="115"/>
        <v>0</v>
      </c>
      <c r="CR74" s="633">
        <f t="shared" si="115"/>
        <v>0</v>
      </c>
      <c r="CS74" s="633">
        <f t="shared" si="115"/>
        <v>0</v>
      </c>
      <c r="CT74" s="633">
        <f>IF(CT$4&gt;0,CT$4*$M74,0)</f>
        <v>0</v>
      </c>
      <c r="CU74" s="633">
        <f t="shared" si="115"/>
        <v>0</v>
      </c>
      <c r="CV74" s="633">
        <f t="shared" si="115"/>
        <v>0</v>
      </c>
      <c r="CW74" s="633">
        <f t="shared" si="115"/>
        <v>0</v>
      </c>
      <c r="CX74" s="633">
        <f t="shared" si="115"/>
        <v>0</v>
      </c>
      <c r="CY74" s="633">
        <f t="shared" si="115"/>
        <v>0</v>
      </c>
      <c r="CZ74" s="633">
        <f t="shared" si="115"/>
        <v>0</v>
      </c>
      <c r="DA74" s="633">
        <f t="shared" si="115"/>
        <v>0</v>
      </c>
      <c r="DB74" s="633">
        <f t="shared" si="115"/>
        <v>0</v>
      </c>
      <c r="DC74" s="633">
        <f t="shared" si="115"/>
        <v>0</v>
      </c>
      <c r="DD74" s="633">
        <f t="shared" si="115"/>
        <v>0</v>
      </c>
      <c r="DE74" s="633">
        <f t="shared" si="115"/>
        <v>0</v>
      </c>
      <c r="DF74" s="633">
        <f t="shared" si="115"/>
        <v>0</v>
      </c>
      <c r="DG74" s="633">
        <f t="shared" si="115"/>
        <v>0</v>
      </c>
      <c r="DH74" s="633">
        <f t="shared" si="115"/>
        <v>0</v>
      </c>
      <c r="DI74" s="633">
        <f t="shared" si="115"/>
        <v>0</v>
      </c>
      <c r="DJ74" s="633">
        <f t="shared" si="115"/>
        <v>0</v>
      </c>
      <c r="DK74" s="633">
        <f t="shared" si="115"/>
        <v>0</v>
      </c>
      <c r="DL74" s="633">
        <f t="shared" si="115"/>
        <v>0</v>
      </c>
      <c r="DM74" s="633">
        <f t="shared" si="115"/>
        <v>0</v>
      </c>
      <c r="DN74" s="633">
        <f t="shared" si="115"/>
        <v>0</v>
      </c>
      <c r="DO74" s="633">
        <f t="shared" si="115"/>
        <v>0</v>
      </c>
      <c r="DP74" s="633">
        <f t="shared" si="115"/>
        <v>0</v>
      </c>
      <c r="DQ74" s="633">
        <f t="shared" si="115"/>
        <v>0</v>
      </c>
      <c r="DR74" s="633">
        <f t="shared" si="115"/>
        <v>0</v>
      </c>
      <c r="DS74" s="633">
        <f t="shared" si="115"/>
        <v>0</v>
      </c>
      <c r="DT74" s="633">
        <f t="shared" si="115"/>
        <v>0</v>
      </c>
      <c r="DU74" s="633">
        <f t="shared" si="115"/>
        <v>0</v>
      </c>
      <c r="DV74" s="633">
        <f t="shared" si="115"/>
        <v>0</v>
      </c>
      <c r="DW74" s="633">
        <f t="shared" si="115"/>
        <v>0</v>
      </c>
      <c r="DX74" s="633">
        <f t="shared" si="115"/>
        <v>0</v>
      </c>
      <c r="DY74" s="633">
        <f t="shared" si="115"/>
        <v>0</v>
      </c>
      <c r="DZ74" s="633">
        <f t="shared" si="115"/>
        <v>0</v>
      </c>
      <c r="EA74" s="633">
        <f t="shared" si="115"/>
        <v>0</v>
      </c>
      <c r="EB74" s="633">
        <f t="shared" si="115"/>
        <v>0</v>
      </c>
      <c r="EC74" s="633">
        <f t="shared" si="115"/>
        <v>0</v>
      </c>
      <c r="ED74" s="633">
        <f t="shared" si="115"/>
        <v>0</v>
      </c>
      <c r="EE74" s="47"/>
      <c r="EF74"/>
    </row>
    <row r="75" spans="1:136" s="1876" customFormat="1">
      <c r="A75"/>
      <c r="B75" s="7" t="s">
        <v>960</v>
      </c>
      <c r="C75"/>
      <c r="D75"/>
      <c r="E75"/>
      <c r="F75"/>
      <c r="G75"/>
      <c r="H75"/>
      <c r="I75"/>
      <c r="J75"/>
      <c r="K75" s="155" t="s">
        <v>38</v>
      </c>
      <c r="L75" s="155"/>
      <c r="M75" s="648">
        <f>'Project Summary'!O16</f>
        <v>0</v>
      </c>
      <c r="N75" s="1434"/>
      <c r="O75" s="466">
        <f t="shared" ref="O75:BZ75" si="116">O72*$M75/12</f>
        <v>0</v>
      </c>
      <c r="P75" s="466">
        <f t="shared" si="116"/>
        <v>0</v>
      </c>
      <c r="Q75" s="466">
        <f t="shared" si="116"/>
        <v>0</v>
      </c>
      <c r="R75" s="466">
        <f t="shared" si="116"/>
        <v>0</v>
      </c>
      <c r="S75" s="466">
        <f t="shared" si="116"/>
        <v>0</v>
      </c>
      <c r="T75" s="466">
        <f t="shared" si="116"/>
        <v>0</v>
      </c>
      <c r="U75" s="466">
        <f t="shared" si="116"/>
        <v>0</v>
      </c>
      <c r="V75" s="466">
        <f t="shared" si="116"/>
        <v>0</v>
      </c>
      <c r="W75" s="466">
        <f t="shared" si="116"/>
        <v>0</v>
      </c>
      <c r="X75" s="466">
        <f t="shared" si="116"/>
        <v>0</v>
      </c>
      <c r="Y75" s="466">
        <f t="shared" si="116"/>
        <v>0</v>
      </c>
      <c r="Z75" s="466">
        <f t="shared" si="116"/>
        <v>0</v>
      </c>
      <c r="AA75" s="466">
        <f t="shared" si="116"/>
        <v>0</v>
      </c>
      <c r="AB75" s="466">
        <f t="shared" si="116"/>
        <v>0</v>
      </c>
      <c r="AC75" s="466">
        <f t="shared" si="116"/>
        <v>0</v>
      </c>
      <c r="AD75" s="466">
        <f t="shared" si="116"/>
        <v>0</v>
      </c>
      <c r="AE75" s="466">
        <f t="shared" si="116"/>
        <v>0</v>
      </c>
      <c r="AF75" s="466">
        <f t="shared" si="116"/>
        <v>0</v>
      </c>
      <c r="AG75" s="466">
        <f t="shared" si="116"/>
        <v>0</v>
      </c>
      <c r="AH75" s="466">
        <f t="shared" si="116"/>
        <v>0</v>
      </c>
      <c r="AI75" s="466">
        <f t="shared" si="116"/>
        <v>0</v>
      </c>
      <c r="AJ75" s="466">
        <f t="shared" si="116"/>
        <v>0</v>
      </c>
      <c r="AK75" s="466">
        <f t="shared" si="116"/>
        <v>0</v>
      </c>
      <c r="AL75" s="466">
        <f t="shared" si="116"/>
        <v>0</v>
      </c>
      <c r="AM75" s="466">
        <f t="shared" si="116"/>
        <v>0</v>
      </c>
      <c r="AN75" s="466">
        <f t="shared" si="116"/>
        <v>0</v>
      </c>
      <c r="AO75" s="466">
        <f t="shared" si="116"/>
        <v>0</v>
      </c>
      <c r="AP75" s="466">
        <f t="shared" si="116"/>
        <v>0</v>
      </c>
      <c r="AQ75" s="466">
        <f t="shared" si="116"/>
        <v>0</v>
      </c>
      <c r="AR75" s="466">
        <f t="shared" si="116"/>
        <v>0</v>
      </c>
      <c r="AS75" s="466">
        <f t="shared" si="116"/>
        <v>0</v>
      </c>
      <c r="AT75" s="466">
        <f t="shared" si="116"/>
        <v>0</v>
      </c>
      <c r="AU75" s="466">
        <f t="shared" si="116"/>
        <v>0</v>
      </c>
      <c r="AV75" s="466">
        <f t="shared" si="116"/>
        <v>0</v>
      </c>
      <c r="AW75" s="466">
        <f t="shared" si="116"/>
        <v>0</v>
      </c>
      <c r="AX75" s="466">
        <f t="shared" si="116"/>
        <v>0</v>
      </c>
      <c r="AY75" s="466">
        <f t="shared" si="116"/>
        <v>0</v>
      </c>
      <c r="AZ75" s="466">
        <f t="shared" si="116"/>
        <v>0</v>
      </c>
      <c r="BA75" s="466">
        <f t="shared" si="116"/>
        <v>0</v>
      </c>
      <c r="BB75" s="466">
        <f t="shared" si="116"/>
        <v>0</v>
      </c>
      <c r="BC75" s="466">
        <f t="shared" si="116"/>
        <v>0</v>
      </c>
      <c r="BD75" s="466">
        <f t="shared" si="116"/>
        <v>0</v>
      </c>
      <c r="BE75" s="466">
        <f t="shared" si="116"/>
        <v>0</v>
      </c>
      <c r="BF75" s="466">
        <f t="shared" si="116"/>
        <v>0</v>
      </c>
      <c r="BG75" s="466">
        <f t="shared" si="116"/>
        <v>0</v>
      </c>
      <c r="BH75" s="466">
        <f t="shared" si="116"/>
        <v>0</v>
      </c>
      <c r="BI75" s="466">
        <f t="shared" si="116"/>
        <v>0</v>
      </c>
      <c r="BJ75" s="466">
        <f t="shared" si="116"/>
        <v>0</v>
      </c>
      <c r="BK75" s="466">
        <f t="shared" si="116"/>
        <v>0</v>
      </c>
      <c r="BL75" s="466">
        <f t="shared" si="116"/>
        <v>0</v>
      </c>
      <c r="BM75" s="466">
        <f t="shared" si="116"/>
        <v>0</v>
      </c>
      <c r="BN75" s="466">
        <f t="shared" si="116"/>
        <v>0</v>
      </c>
      <c r="BO75" s="466">
        <f t="shared" si="116"/>
        <v>0</v>
      </c>
      <c r="BP75" s="466">
        <f t="shared" si="116"/>
        <v>0</v>
      </c>
      <c r="BQ75" s="466">
        <f t="shared" si="116"/>
        <v>0</v>
      </c>
      <c r="BR75" s="466">
        <f t="shared" si="116"/>
        <v>0</v>
      </c>
      <c r="BS75" s="466">
        <f t="shared" si="116"/>
        <v>0</v>
      </c>
      <c r="BT75" s="466">
        <f t="shared" si="116"/>
        <v>0</v>
      </c>
      <c r="BU75" s="466">
        <f t="shared" si="116"/>
        <v>0</v>
      </c>
      <c r="BV75" s="466">
        <f t="shared" si="116"/>
        <v>0</v>
      </c>
      <c r="BW75" s="466">
        <f t="shared" si="116"/>
        <v>0</v>
      </c>
      <c r="BX75" s="466">
        <f t="shared" si="116"/>
        <v>0</v>
      </c>
      <c r="BY75" s="466">
        <f t="shared" si="116"/>
        <v>0</v>
      </c>
      <c r="BZ75" s="466">
        <f t="shared" si="116"/>
        <v>0</v>
      </c>
      <c r="CA75" s="466">
        <f t="shared" ref="CA75:ED75" si="117">CA72*$M75/12</f>
        <v>0</v>
      </c>
      <c r="CB75" s="466">
        <f t="shared" si="117"/>
        <v>0</v>
      </c>
      <c r="CC75" s="466">
        <f t="shared" si="117"/>
        <v>0</v>
      </c>
      <c r="CD75" s="466">
        <f t="shared" si="117"/>
        <v>0</v>
      </c>
      <c r="CE75" s="466">
        <f t="shared" si="117"/>
        <v>0</v>
      </c>
      <c r="CF75" s="466">
        <f t="shared" si="117"/>
        <v>0</v>
      </c>
      <c r="CG75" s="466">
        <f t="shared" si="117"/>
        <v>0</v>
      </c>
      <c r="CH75" s="466">
        <f t="shared" si="117"/>
        <v>0</v>
      </c>
      <c r="CI75" s="466">
        <f t="shared" si="117"/>
        <v>0</v>
      </c>
      <c r="CJ75" s="466">
        <f t="shared" si="117"/>
        <v>0</v>
      </c>
      <c r="CK75" s="466">
        <f t="shared" si="117"/>
        <v>0</v>
      </c>
      <c r="CL75" s="466">
        <f t="shared" si="117"/>
        <v>0</v>
      </c>
      <c r="CM75" s="466">
        <f t="shared" si="117"/>
        <v>0</v>
      </c>
      <c r="CN75" s="466">
        <f t="shared" si="117"/>
        <v>0</v>
      </c>
      <c r="CO75" s="466">
        <f t="shared" si="117"/>
        <v>0</v>
      </c>
      <c r="CP75" s="466">
        <f t="shared" si="117"/>
        <v>0</v>
      </c>
      <c r="CQ75" s="466">
        <f t="shared" si="117"/>
        <v>0</v>
      </c>
      <c r="CR75" s="466">
        <f t="shared" si="117"/>
        <v>0</v>
      </c>
      <c r="CS75" s="466">
        <f t="shared" si="117"/>
        <v>0</v>
      </c>
      <c r="CT75" s="466">
        <f t="shared" si="117"/>
        <v>0</v>
      </c>
      <c r="CU75" s="466">
        <f t="shared" si="117"/>
        <v>0</v>
      </c>
      <c r="CV75" s="466">
        <f t="shared" si="117"/>
        <v>0</v>
      </c>
      <c r="CW75" s="466">
        <f t="shared" si="117"/>
        <v>0</v>
      </c>
      <c r="CX75" s="466">
        <f t="shared" si="117"/>
        <v>0</v>
      </c>
      <c r="CY75" s="466">
        <f t="shared" si="117"/>
        <v>0</v>
      </c>
      <c r="CZ75" s="466">
        <f t="shared" si="117"/>
        <v>0</v>
      </c>
      <c r="DA75" s="466">
        <f t="shared" si="117"/>
        <v>0</v>
      </c>
      <c r="DB75" s="466">
        <f t="shared" si="117"/>
        <v>0</v>
      </c>
      <c r="DC75" s="466">
        <f t="shared" si="117"/>
        <v>0</v>
      </c>
      <c r="DD75" s="466">
        <f t="shared" si="117"/>
        <v>0</v>
      </c>
      <c r="DE75" s="466">
        <f t="shared" si="117"/>
        <v>0</v>
      </c>
      <c r="DF75" s="466">
        <f t="shared" si="117"/>
        <v>0</v>
      </c>
      <c r="DG75" s="466">
        <f t="shared" si="117"/>
        <v>0</v>
      </c>
      <c r="DH75" s="466">
        <f t="shared" si="117"/>
        <v>0</v>
      </c>
      <c r="DI75" s="466">
        <f t="shared" si="117"/>
        <v>0</v>
      </c>
      <c r="DJ75" s="466">
        <f t="shared" si="117"/>
        <v>0</v>
      </c>
      <c r="DK75" s="466">
        <f t="shared" si="117"/>
        <v>0</v>
      </c>
      <c r="DL75" s="466">
        <f t="shared" si="117"/>
        <v>0</v>
      </c>
      <c r="DM75" s="466">
        <f t="shared" si="117"/>
        <v>0</v>
      </c>
      <c r="DN75" s="466">
        <f t="shared" si="117"/>
        <v>0</v>
      </c>
      <c r="DO75" s="466">
        <f t="shared" si="117"/>
        <v>0</v>
      </c>
      <c r="DP75" s="466">
        <f t="shared" si="117"/>
        <v>0</v>
      </c>
      <c r="DQ75" s="466">
        <f t="shared" si="117"/>
        <v>0</v>
      </c>
      <c r="DR75" s="466">
        <f t="shared" si="117"/>
        <v>0</v>
      </c>
      <c r="DS75" s="466">
        <f t="shared" si="117"/>
        <v>0</v>
      </c>
      <c r="DT75" s="466">
        <f t="shared" si="117"/>
        <v>0</v>
      </c>
      <c r="DU75" s="466">
        <f t="shared" si="117"/>
        <v>0</v>
      </c>
      <c r="DV75" s="466">
        <f t="shared" si="117"/>
        <v>0</v>
      </c>
      <c r="DW75" s="466">
        <f t="shared" si="117"/>
        <v>0</v>
      </c>
      <c r="DX75" s="466">
        <f t="shared" si="117"/>
        <v>0</v>
      </c>
      <c r="DY75" s="466">
        <f t="shared" si="117"/>
        <v>0</v>
      </c>
      <c r="DZ75" s="466">
        <f t="shared" si="117"/>
        <v>0</v>
      </c>
      <c r="EA75" s="466">
        <f t="shared" si="117"/>
        <v>0</v>
      </c>
      <c r="EB75" s="466">
        <f t="shared" si="117"/>
        <v>0</v>
      </c>
      <c r="EC75" s="466">
        <f t="shared" si="117"/>
        <v>0</v>
      </c>
      <c r="ED75" s="466">
        <f t="shared" si="117"/>
        <v>0</v>
      </c>
      <c r="EE75" s="47"/>
      <c r="EF75"/>
    </row>
    <row r="76" spans="1:136" s="1876" customFormat="1">
      <c r="A76" s="802"/>
      <c r="B76" s="816" t="s">
        <v>320</v>
      </c>
      <c r="C76" s="802"/>
      <c r="D76" s="802"/>
      <c r="E76" s="802"/>
      <c r="F76" s="802"/>
      <c r="G76" s="802"/>
      <c r="H76" s="802"/>
      <c r="I76" s="802"/>
      <c r="J76" s="802"/>
      <c r="K76" s="802"/>
      <c r="L76" s="802"/>
      <c r="M76" s="1877"/>
      <c r="N76" s="1878"/>
      <c r="O76" s="1879">
        <f>IF($M75=0,0,SUM(O73:O75))</f>
        <v>0</v>
      </c>
      <c r="P76" s="1879">
        <f t="shared" ref="P76:AT76" si="118">IF($M75=0,0,SUM(P73:P75))</f>
        <v>0</v>
      </c>
      <c r="Q76" s="1879">
        <f t="shared" si="118"/>
        <v>0</v>
      </c>
      <c r="R76" s="1879">
        <f t="shared" si="118"/>
        <v>0</v>
      </c>
      <c r="S76" s="1879">
        <f t="shared" si="118"/>
        <v>0</v>
      </c>
      <c r="T76" s="1879">
        <f t="shared" si="118"/>
        <v>0</v>
      </c>
      <c r="U76" s="1879">
        <f t="shared" si="118"/>
        <v>0</v>
      </c>
      <c r="V76" s="1879">
        <f t="shared" si="118"/>
        <v>0</v>
      </c>
      <c r="W76" s="1879">
        <f t="shared" si="118"/>
        <v>0</v>
      </c>
      <c r="X76" s="1879">
        <f t="shared" si="118"/>
        <v>0</v>
      </c>
      <c r="Y76" s="1879">
        <f t="shared" si="118"/>
        <v>0</v>
      </c>
      <c r="Z76" s="1879">
        <f t="shared" si="118"/>
        <v>0</v>
      </c>
      <c r="AA76" s="1879">
        <f t="shared" si="118"/>
        <v>0</v>
      </c>
      <c r="AB76" s="1879">
        <f t="shared" si="118"/>
        <v>0</v>
      </c>
      <c r="AC76" s="1879">
        <f t="shared" si="118"/>
        <v>0</v>
      </c>
      <c r="AD76" s="1879">
        <f t="shared" si="118"/>
        <v>0</v>
      </c>
      <c r="AE76" s="1879">
        <f t="shared" si="118"/>
        <v>0</v>
      </c>
      <c r="AF76" s="1879">
        <f t="shared" si="118"/>
        <v>0</v>
      </c>
      <c r="AG76" s="1879">
        <f t="shared" si="118"/>
        <v>0</v>
      </c>
      <c r="AH76" s="1879">
        <f t="shared" si="118"/>
        <v>0</v>
      </c>
      <c r="AI76" s="1879">
        <f t="shared" si="118"/>
        <v>0</v>
      </c>
      <c r="AJ76" s="1879">
        <f t="shared" si="118"/>
        <v>0</v>
      </c>
      <c r="AK76" s="1879">
        <f t="shared" si="118"/>
        <v>0</v>
      </c>
      <c r="AL76" s="1879">
        <f t="shared" si="118"/>
        <v>0</v>
      </c>
      <c r="AM76" s="1879">
        <f t="shared" si="118"/>
        <v>0</v>
      </c>
      <c r="AN76" s="1879">
        <f t="shared" si="118"/>
        <v>0</v>
      </c>
      <c r="AO76" s="1879">
        <f t="shared" si="118"/>
        <v>0</v>
      </c>
      <c r="AP76" s="1879">
        <f t="shared" si="118"/>
        <v>0</v>
      </c>
      <c r="AQ76" s="1879">
        <f t="shared" si="118"/>
        <v>0</v>
      </c>
      <c r="AR76" s="1879">
        <f t="shared" si="118"/>
        <v>0</v>
      </c>
      <c r="AS76" s="1879">
        <f t="shared" si="118"/>
        <v>0</v>
      </c>
      <c r="AT76" s="1879">
        <f t="shared" si="118"/>
        <v>0</v>
      </c>
      <c r="AU76" s="1879">
        <f t="shared" ref="AU76:DF76" si="119">IF($M75=0,0,SUM(AU73:AU75))</f>
        <v>0</v>
      </c>
      <c r="AV76" s="1879">
        <f t="shared" si="119"/>
        <v>0</v>
      </c>
      <c r="AW76" s="1879">
        <f t="shared" si="119"/>
        <v>0</v>
      </c>
      <c r="AX76" s="1879">
        <f t="shared" si="119"/>
        <v>0</v>
      </c>
      <c r="AY76" s="1879">
        <f t="shared" si="119"/>
        <v>0</v>
      </c>
      <c r="AZ76" s="1879">
        <f t="shared" si="119"/>
        <v>0</v>
      </c>
      <c r="BA76" s="1879">
        <f t="shared" si="119"/>
        <v>0</v>
      </c>
      <c r="BB76" s="1879">
        <f t="shared" si="119"/>
        <v>0</v>
      </c>
      <c r="BC76" s="1879">
        <f t="shared" si="119"/>
        <v>0</v>
      </c>
      <c r="BD76" s="1879">
        <f t="shared" si="119"/>
        <v>0</v>
      </c>
      <c r="BE76" s="1879">
        <f t="shared" si="119"/>
        <v>0</v>
      </c>
      <c r="BF76" s="1879">
        <f t="shared" si="119"/>
        <v>0</v>
      </c>
      <c r="BG76" s="1879">
        <f t="shared" si="119"/>
        <v>0</v>
      </c>
      <c r="BH76" s="1879">
        <f t="shared" si="119"/>
        <v>0</v>
      </c>
      <c r="BI76" s="1879">
        <f t="shared" si="119"/>
        <v>0</v>
      </c>
      <c r="BJ76" s="1879">
        <f t="shared" si="119"/>
        <v>0</v>
      </c>
      <c r="BK76" s="1879">
        <f t="shared" si="119"/>
        <v>0</v>
      </c>
      <c r="BL76" s="1879">
        <f t="shared" si="119"/>
        <v>0</v>
      </c>
      <c r="BM76" s="1879">
        <f t="shared" si="119"/>
        <v>0</v>
      </c>
      <c r="BN76" s="1879">
        <f t="shared" si="119"/>
        <v>0</v>
      </c>
      <c r="BO76" s="1879">
        <f t="shared" si="119"/>
        <v>0</v>
      </c>
      <c r="BP76" s="1879">
        <f t="shared" si="119"/>
        <v>0</v>
      </c>
      <c r="BQ76" s="1879">
        <f t="shared" si="119"/>
        <v>0</v>
      </c>
      <c r="BR76" s="1879">
        <f t="shared" si="119"/>
        <v>0</v>
      </c>
      <c r="BS76" s="1879">
        <f t="shared" si="119"/>
        <v>0</v>
      </c>
      <c r="BT76" s="1879">
        <f t="shared" si="119"/>
        <v>0</v>
      </c>
      <c r="BU76" s="1879">
        <f t="shared" si="119"/>
        <v>0</v>
      </c>
      <c r="BV76" s="1879">
        <f t="shared" si="119"/>
        <v>0</v>
      </c>
      <c r="BW76" s="1879">
        <f t="shared" si="119"/>
        <v>0</v>
      </c>
      <c r="BX76" s="1879">
        <f t="shared" si="119"/>
        <v>0</v>
      </c>
      <c r="BY76" s="1879">
        <f t="shared" si="119"/>
        <v>0</v>
      </c>
      <c r="BZ76" s="1879">
        <f t="shared" si="119"/>
        <v>0</v>
      </c>
      <c r="CA76" s="1879">
        <f t="shared" si="119"/>
        <v>0</v>
      </c>
      <c r="CB76" s="1879">
        <f t="shared" si="119"/>
        <v>0</v>
      </c>
      <c r="CC76" s="1879">
        <f t="shared" si="119"/>
        <v>0</v>
      </c>
      <c r="CD76" s="1879">
        <f t="shared" si="119"/>
        <v>0</v>
      </c>
      <c r="CE76" s="1879">
        <f t="shared" si="119"/>
        <v>0</v>
      </c>
      <c r="CF76" s="1879">
        <f t="shared" si="119"/>
        <v>0</v>
      </c>
      <c r="CG76" s="1879">
        <f t="shared" si="119"/>
        <v>0</v>
      </c>
      <c r="CH76" s="1879">
        <f t="shared" si="119"/>
        <v>0</v>
      </c>
      <c r="CI76" s="1879">
        <f t="shared" si="119"/>
        <v>0</v>
      </c>
      <c r="CJ76" s="1879">
        <f t="shared" si="119"/>
        <v>0</v>
      </c>
      <c r="CK76" s="1879">
        <f t="shared" si="119"/>
        <v>0</v>
      </c>
      <c r="CL76" s="1879">
        <f t="shared" si="119"/>
        <v>0</v>
      </c>
      <c r="CM76" s="1879">
        <f t="shared" si="119"/>
        <v>0</v>
      </c>
      <c r="CN76" s="1879">
        <f t="shared" si="119"/>
        <v>0</v>
      </c>
      <c r="CO76" s="1879">
        <f t="shared" si="119"/>
        <v>0</v>
      </c>
      <c r="CP76" s="1879">
        <f t="shared" si="119"/>
        <v>0</v>
      </c>
      <c r="CQ76" s="1879">
        <f t="shared" si="119"/>
        <v>0</v>
      </c>
      <c r="CR76" s="1879">
        <f t="shared" si="119"/>
        <v>0</v>
      </c>
      <c r="CS76" s="1879">
        <f t="shared" si="119"/>
        <v>0</v>
      </c>
      <c r="CT76" s="1879">
        <f t="shared" si="119"/>
        <v>0</v>
      </c>
      <c r="CU76" s="1879">
        <f t="shared" si="119"/>
        <v>0</v>
      </c>
      <c r="CV76" s="1879">
        <f t="shared" si="119"/>
        <v>0</v>
      </c>
      <c r="CW76" s="1879">
        <f t="shared" si="119"/>
        <v>0</v>
      </c>
      <c r="CX76" s="1879">
        <f t="shared" si="119"/>
        <v>0</v>
      </c>
      <c r="CY76" s="1879">
        <f t="shared" si="119"/>
        <v>0</v>
      </c>
      <c r="CZ76" s="1879">
        <f t="shared" si="119"/>
        <v>0</v>
      </c>
      <c r="DA76" s="1879">
        <f t="shared" si="119"/>
        <v>0</v>
      </c>
      <c r="DB76" s="1879">
        <f t="shared" si="119"/>
        <v>0</v>
      </c>
      <c r="DC76" s="1879">
        <f t="shared" si="119"/>
        <v>0</v>
      </c>
      <c r="DD76" s="1879">
        <f t="shared" si="119"/>
        <v>0</v>
      </c>
      <c r="DE76" s="1879">
        <f t="shared" si="119"/>
        <v>0</v>
      </c>
      <c r="DF76" s="1879">
        <f t="shared" si="119"/>
        <v>0</v>
      </c>
      <c r="DG76" s="1879">
        <f t="shared" ref="DG76:ED76" si="120">IF($M75=0,0,SUM(DG73:DG75))</f>
        <v>0</v>
      </c>
      <c r="DH76" s="1879">
        <f t="shared" si="120"/>
        <v>0</v>
      </c>
      <c r="DI76" s="1879">
        <f t="shared" si="120"/>
        <v>0</v>
      </c>
      <c r="DJ76" s="1879">
        <f t="shared" si="120"/>
        <v>0</v>
      </c>
      <c r="DK76" s="1879">
        <f t="shared" si="120"/>
        <v>0</v>
      </c>
      <c r="DL76" s="1879">
        <f t="shared" si="120"/>
        <v>0</v>
      </c>
      <c r="DM76" s="1879">
        <f t="shared" si="120"/>
        <v>0</v>
      </c>
      <c r="DN76" s="1879">
        <f t="shared" si="120"/>
        <v>0</v>
      </c>
      <c r="DO76" s="1879">
        <f t="shared" si="120"/>
        <v>0</v>
      </c>
      <c r="DP76" s="1879">
        <f t="shared" si="120"/>
        <v>0</v>
      </c>
      <c r="DQ76" s="1879">
        <f t="shared" si="120"/>
        <v>0</v>
      </c>
      <c r="DR76" s="1879">
        <f t="shared" si="120"/>
        <v>0</v>
      </c>
      <c r="DS76" s="1879">
        <f t="shared" si="120"/>
        <v>0</v>
      </c>
      <c r="DT76" s="1879">
        <f t="shared" si="120"/>
        <v>0</v>
      </c>
      <c r="DU76" s="1879">
        <f t="shared" si="120"/>
        <v>0</v>
      </c>
      <c r="DV76" s="1879">
        <f t="shared" si="120"/>
        <v>0</v>
      </c>
      <c r="DW76" s="1879">
        <f t="shared" si="120"/>
        <v>0</v>
      </c>
      <c r="DX76" s="1879">
        <f t="shared" si="120"/>
        <v>0</v>
      </c>
      <c r="DY76" s="1879">
        <f t="shared" si="120"/>
        <v>0</v>
      </c>
      <c r="DZ76" s="1879">
        <f t="shared" si="120"/>
        <v>0</v>
      </c>
      <c r="EA76" s="1879">
        <f t="shared" si="120"/>
        <v>0</v>
      </c>
      <c r="EB76" s="1879">
        <f t="shared" si="120"/>
        <v>0</v>
      </c>
      <c r="EC76" s="1879">
        <f t="shared" si="120"/>
        <v>0</v>
      </c>
      <c r="ED76" s="1879">
        <f t="shared" si="120"/>
        <v>0</v>
      </c>
      <c r="EE76" s="47"/>
      <c r="EF76"/>
    </row>
    <row r="77" spans="1:136" s="1876" customFormat="1">
      <c r="A77" s="154"/>
      <c r="B77" s="1875" t="s">
        <v>965</v>
      </c>
      <c r="C77" s="154"/>
      <c r="D77" s="154"/>
      <c r="E77" s="154"/>
      <c r="F77" s="154"/>
      <c r="G77" s="154"/>
      <c r="H77" s="154"/>
      <c r="I77" s="154"/>
      <c r="J77" s="154"/>
      <c r="K77" s="155"/>
      <c r="L77" s="155"/>
      <c r="M77" s="155"/>
      <c r="N77" s="1435"/>
      <c r="O77" s="633">
        <f>IF(SUM(-O$44,-O$52,-O$60,-O$68,-O$76)&lt;O$5,-O76,O$5*$M74)*IF(O$5&gt;0,1,0)</f>
        <v>0</v>
      </c>
      <c r="P77" s="633">
        <f t="shared" ref="P77:Q77" si="121">IF(SUM(-P$44,-P$52,-P$60,-P$68,-P$76)&lt;P$5,-P76,P$5*$M74)*IF(P$5&gt;0,1,0)</f>
        <v>0</v>
      </c>
      <c r="Q77" s="633">
        <f t="shared" si="121"/>
        <v>0</v>
      </c>
      <c r="R77" s="633">
        <f>IF(SUM(-R$44,-R$52,-R$60,-R$68,-R$76)&lt;R$5,-R76,R$5*$M74)*IF(R$5&gt;0,1,0)</f>
        <v>0</v>
      </c>
      <c r="S77" s="633">
        <f t="shared" ref="S77:CD77" si="122">IF(SUM(-S$44,-S$52,-S$60,-S$68,-S$76)&lt;S$5,-S76,S$5*$M74)*IF(S$5&gt;0,1,0)</f>
        <v>0</v>
      </c>
      <c r="T77" s="633">
        <f t="shared" si="122"/>
        <v>0</v>
      </c>
      <c r="U77" s="633">
        <f t="shared" si="122"/>
        <v>0</v>
      </c>
      <c r="V77" s="633">
        <f t="shared" si="122"/>
        <v>0</v>
      </c>
      <c r="W77" s="633">
        <f t="shared" si="122"/>
        <v>0</v>
      </c>
      <c r="X77" s="633">
        <f t="shared" si="122"/>
        <v>0</v>
      </c>
      <c r="Y77" s="633">
        <f t="shared" si="122"/>
        <v>0</v>
      </c>
      <c r="Z77" s="633">
        <f t="shared" si="122"/>
        <v>0</v>
      </c>
      <c r="AA77" s="633">
        <f t="shared" si="122"/>
        <v>0</v>
      </c>
      <c r="AB77" s="633">
        <f t="shared" si="122"/>
        <v>0</v>
      </c>
      <c r="AC77" s="633">
        <f t="shared" si="122"/>
        <v>0</v>
      </c>
      <c r="AD77" s="633">
        <f t="shared" si="122"/>
        <v>0</v>
      </c>
      <c r="AE77" s="633">
        <f t="shared" si="122"/>
        <v>0</v>
      </c>
      <c r="AF77" s="633">
        <f t="shared" si="122"/>
        <v>0</v>
      </c>
      <c r="AG77" s="633">
        <f t="shared" si="122"/>
        <v>0</v>
      </c>
      <c r="AH77" s="633">
        <f t="shared" si="122"/>
        <v>0</v>
      </c>
      <c r="AI77" s="633">
        <f t="shared" si="122"/>
        <v>0</v>
      </c>
      <c r="AJ77" s="633">
        <f t="shared" si="122"/>
        <v>0</v>
      </c>
      <c r="AK77" s="633">
        <f t="shared" si="122"/>
        <v>0</v>
      </c>
      <c r="AL77" s="633">
        <f t="shared" si="122"/>
        <v>0</v>
      </c>
      <c r="AM77" s="633">
        <f t="shared" si="122"/>
        <v>0</v>
      </c>
      <c r="AN77" s="633">
        <f t="shared" si="122"/>
        <v>0</v>
      </c>
      <c r="AO77" s="633">
        <f t="shared" si="122"/>
        <v>0</v>
      </c>
      <c r="AP77" s="633">
        <f t="shared" si="122"/>
        <v>0</v>
      </c>
      <c r="AQ77" s="633">
        <f t="shared" si="122"/>
        <v>0</v>
      </c>
      <c r="AR77" s="633">
        <f t="shared" si="122"/>
        <v>0</v>
      </c>
      <c r="AS77" s="633">
        <f t="shared" si="122"/>
        <v>0</v>
      </c>
      <c r="AT77" s="633">
        <f t="shared" si="122"/>
        <v>0</v>
      </c>
      <c r="AU77" s="633">
        <f t="shared" si="122"/>
        <v>0</v>
      </c>
      <c r="AV77" s="633">
        <f t="shared" si="122"/>
        <v>0</v>
      </c>
      <c r="AW77" s="633">
        <f t="shared" si="122"/>
        <v>0</v>
      </c>
      <c r="AX77" s="633">
        <f t="shared" si="122"/>
        <v>0</v>
      </c>
      <c r="AY77" s="633">
        <f t="shared" si="122"/>
        <v>0</v>
      </c>
      <c r="AZ77" s="633">
        <f t="shared" si="122"/>
        <v>0</v>
      </c>
      <c r="BA77" s="633">
        <f t="shared" si="122"/>
        <v>0</v>
      </c>
      <c r="BB77" s="633">
        <f t="shared" si="122"/>
        <v>0</v>
      </c>
      <c r="BC77" s="633">
        <f t="shared" si="122"/>
        <v>0</v>
      </c>
      <c r="BD77" s="633">
        <f t="shared" si="122"/>
        <v>0</v>
      </c>
      <c r="BE77" s="633">
        <f t="shared" si="122"/>
        <v>0</v>
      </c>
      <c r="BF77" s="633">
        <f t="shared" si="122"/>
        <v>0</v>
      </c>
      <c r="BG77" s="633">
        <f t="shared" si="122"/>
        <v>0</v>
      </c>
      <c r="BH77" s="633">
        <f t="shared" si="122"/>
        <v>0</v>
      </c>
      <c r="BI77" s="633">
        <f t="shared" si="122"/>
        <v>0</v>
      </c>
      <c r="BJ77" s="633">
        <f t="shared" si="122"/>
        <v>0</v>
      </c>
      <c r="BK77" s="633">
        <f t="shared" si="122"/>
        <v>0</v>
      </c>
      <c r="BL77" s="633">
        <f t="shared" si="122"/>
        <v>0</v>
      </c>
      <c r="BM77" s="633">
        <f t="shared" si="122"/>
        <v>0</v>
      </c>
      <c r="BN77" s="633">
        <f t="shared" si="122"/>
        <v>0</v>
      </c>
      <c r="BO77" s="633">
        <f t="shared" si="122"/>
        <v>0</v>
      </c>
      <c r="BP77" s="633">
        <f t="shared" si="122"/>
        <v>0</v>
      </c>
      <c r="BQ77" s="633">
        <f t="shared" si="122"/>
        <v>0</v>
      </c>
      <c r="BR77" s="633">
        <f t="shared" si="122"/>
        <v>0</v>
      </c>
      <c r="BS77" s="633">
        <f t="shared" si="122"/>
        <v>0</v>
      </c>
      <c r="BT77" s="633">
        <f t="shared" si="122"/>
        <v>0</v>
      </c>
      <c r="BU77" s="633">
        <f t="shared" si="122"/>
        <v>0</v>
      </c>
      <c r="BV77" s="633">
        <f t="shared" si="122"/>
        <v>0</v>
      </c>
      <c r="BW77" s="633">
        <f t="shared" si="122"/>
        <v>0</v>
      </c>
      <c r="BX77" s="633">
        <f t="shared" si="122"/>
        <v>0</v>
      </c>
      <c r="BY77" s="633">
        <f t="shared" si="122"/>
        <v>0</v>
      </c>
      <c r="BZ77" s="633">
        <f t="shared" si="122"/>
        <v>0</v>
      </c>
      <c r="CA77" s="633">
        <f t="shared" si="122"/>
        <v>0</v>
      </c>
      <c r="CB77" s="633">
        <f t="shared" si="122"/>
        <v>0</v>
      </c>
      <c r="CC77" s="633">
        <f t="shared" si="122"/>
        <v>0</v>
      </c>
      <c r="CD77" s="633">
        <f t="shared" si="122"/>
        <v>0</v>
      </c>
      <c r="CE77" s="633">
        <f t="shared" ref="CE77:CS77" si="123">IF(SUM(-CE$44,-CE$52,-CE$60,-CE$68,-CE$76)&lt;CE$5,-CE76,CE$5*$M74)*IF(CE$5&gt;0,1,0)</f>
        <v>0</v>
      </c>
      <c r="CF77" s="633">
        <f t="shared" si="123"/>
        <v>0</v>
      </c>
      <c r="CG77" s="633">
        <f t="shared" si="123"/>
        <v>0</v>
      </c>
      <c r="CH77" s="633">
        <f t="shared" si="123"/>
        <v>0</v>
      </c>
      <c r="CI77" s="633">
        <f t="shared" si="123"/>
        <v>0</v>
      </c>
      <c r="CJ77" s="633">
        <f t="shared" si="123"/>
        <v>0</v>
      </c>
      <c r="CK77" s="633">
        <f t="shared" si="123"/>
        <v>0</v>
      </c>
      <c r="CL77" s="633">
        <f t="shared" si="123"/>
        <v>0</v>
      </c>
      <c r="CM77" s="633">
        <f t="shared" si="123"/>
        <v>0</v>
      </c>
      <c r="CN77" s="633">
        <f t="shared" si="123"/>
        <v>0</v>
      </c>
      <c r="CO77" s="633">
        <f t="shared" si="123"/>
        <v>0</v>
      </c>
      <c r="CP77" s="633">
        <f t="shared" si="123"/>
        <v>0</v>
      </c>
      <c r="CQ77" s="633">
        <f t="shared" si="123"/>
        <v>0</v>
      </c>
      <c r="CR77" s="633">
        <f t="shared" si="123"/>
        <v>0</v>
      </c>
      <c r="CS77" s="633">
        <f t="shared" si="123"/>
        <v>0</v>
      </c>
      <c r="CT77" s="633">
        <f>IF(SUM(-CT$44,-CT$52,-CT$60,-CT$68,-CT$76)&lt;CT$5,-CT76,CT$5*$M74)*IF(CT$5&gt;0,1,0)</f>
        <v>0</v>
      </c>
      <c r="CU77" s="633">
        <f t="shared" ref="CU77:ED77" si="124">IF(SUM(-CU$44,-CU$52,-CU$60,-CU$68,-CU$76)&lt;CU$5,-CU76,CU$5*$M74)*IF(CU$5&gt;0,1,0)</f>
        <v>0</v>
      </c>
      <c r="CV77" s="633">
        <f t="shared" si="124"/>
        <v>0</v>
      </c>
      <c r="CW77" s="633">
        <f t="shared" si="124"/>
        <v>0</v>
      </c>
      <c r="CX77" s="633">
        <f t="shared" si="124"/>
        <v>0</v>
      </c>
      <c r="CY77" s="633">
        <f t="shared" si="124"/>
        <v>0</v>
      </c>
      <c r="CZ77" s="633">
        <f t="shared" si="124"/>
        <v>0</v>
      </c>
      <c r="DA77" s="633">
        <f t="shared" si="124"/>
        <v>0</v>
      </c>
      <c r="DB77" s="633">
        <f t="shared" si="124"/>
        <v>0</v>
      </c>
      <c r="DC77" s="633">
        <f t="shared" si="124"/>
        <v>0</v>
      </c>
      <c r="DD77" s="633">
        <f t="shared" si="124"/>
        <v>0</v>
      </c>
      <c r="DE77" s="633">
        <f t="shared" si="124"/>
        <v>0</v>
      </c>
      <c r="DF77" s="633">
        <f t="shared" si="124"/>
        <v>0</v>
      </c>
      <c r="DG77" s="633">
        <f t="shared" si="124"/>
        <v>0</v>
      </c>
      <c r="DH77" s="633">
        <f t="shared" si="124"/>
        <v>0</v>
      </c>
      <c r="DI77" s="633">
        <f t="shared" si="124"/>
        <v>0</v>
      </c>
      <c r="DJ77" s="633">
        <f t="shared" si="124"/>
        <v>0</v>
      </c>
      <c r="DK77" s="633">
        <f t="shared" si="124"/>
        <v>0</v>
      </c>
      <c r="DL77" s="633">
        <f t="shared" si="124"/>
        <v>0</v>
      </c>
      <c r="DM77" s="633">
        <f t="shared" si="124"/>
        <v>0</v>
      </c>
      <c r="DN77" s="633">
        <f t="shared" si="124"/>
        <v>0</v>
      </c>
      <c r="DO77" s="633">
        <f t="shared" si="124"/>
        <v>0</v>
      </c>
      <c r="DP77" s="633">
        <f t="shared" si="124"/>
        <v>0</v>
      </c>
      <c r="DQ77" s="633">
        <f t="shared" si="124"/>
        <v>0</v>
      </c>
      <c r="DR77" s="633">
        <f t="shared" si="124"/>
        <v>0</v>
      </c>
      <c r="DS77" s="633">
        <f t="shared" si="124"/>
        <v>0</v>
      </c>
      <c r="DT77" s="633">
        <f t="shared" si="124"/>
        <v>0</v>
      </c>
      <c r="DU77" s="633">
        <f t="shared" si="124"/>
        <v>0</v>
      </c>
      <c r="DV77" s="633">
        <f t="shared" si="124"/>
        <v>0</v>
      </c>
      <c r="DW77" s="633">
        <f t="shared" si="124"/>
        <v>0</v>
      </c>
      <c r="DX77" s="633">
        <f t="shared" si="124"/>
        <v>0</v>
      </c>
      <c r="DY77" s="633">
        <f t="shared" si="124"/>
        <v>0</v>
      </c>
      <c r="DZ77" s="633">
        <f t="shared" si="124"/>
        <v>0</v>
      </c>
      <c r="EA77" s="633">
        <f t="shared" si="124"/>
        <v>0</v>
      </c>
      <c r="EB77" s="633">
        <f t="shared" si="124"/>
        <v>0</v>
      </c>
      <c r="EC77" s="633">
        <f t="shared" si="124"/>
        <v>0</v>
      </c>
      <c r="ED77" s="633">
        <f t="shared" si="124"/>
        <v>0</v>
      </c>
      <c r="EE77" s="47"/>
      <c r="EF77"/>
    </row>
    <row r="78" spans="1:136" s="42" customFormat="1">
      <c r="A78"/>
      <c r="B78" s="7"/>
      <c r="C78"/>
      <c r="D78"/>
      <c r="E78"/>
      <c r="F78"/>
      <c r="G78"/>
      <c r="H78"/>
      <c r="I78"/>
      <c r="J78"/>
      <c r="K78"/>
      <c r="L78"/>
      <c r="M78" s="646"/>
      <c r="N78" s="1433"/>
      <c r="O78" s="466"/>
      <c r="P78" s="466"/>
      <c r="Q78" s="466"/>
      <c r="R78" s="466"/>
      <c r="S78" s="466"/>
      <c r="T78" s="466"/>
      <c r="U78" s="466"/>
      <c r="V78" s="466"/>
      <c r="W78" s="466"/>
      <c r="X78" s="466"/>
      <c r="Y78" s="466"/>
      <c r="Z78" s="466"/>
      <c r="AA78" s="466"/>
      <c r="AB78" s="466"/>
      <c r="AC78" s="466"/>
      <c r="AD78" s="466"/>
      <c r="AE78" s="466"/>
      <c r="AF78" s="466"/>
      <c r="AG78" s="466"/>
      <c r="AH78" s="466"/>
      <c r="AI78" s="466"/>
      <c r="AJ78" s="466"/>
      <c r="AK78" s="466"/>
      <c r="AL78" s="466"/>
      <c r="AM78" s="466"/>
      <c r="AN78" s="466"/>
      <c r="AO78" s="466"/>
      <c r="AP78" s="466"/>
      <c r="AQ78" s="466"/>
      <c r="AR78" s="466"/>
      <c r="AS78" s="466"/>
      <c r="AT78" s="466"/>
      <c r="AU78" s="466"/>
      <c r="AV78" s="466"/>
      <c r="AW78" s="466"/>
      <c r="AX78" s="466"/>
      <c r="AY78" s="466"/>
      <c r="AZ78" s="466"/>
      <c r="BA78" s="466"/>
      <c r="BB78" s="466"/>
      <c r="BC78" s="466"/>
      <c r="BD78" s="466"/>
      <c r="BE78" s="466"/>
      <c r="BF78" s="466"/>
      <c r="BG78" s="466"/>
      <c r="BH78" s="466"/>
      <c r="BI78" s="466"/>
      <c r="BJ78" s="466"/>
      <c r="BK78" s="466"/>
      <c r="BL78" s="466"/>
      <c r="BM78" s="466"/>
      <c r="BN78" s="466"/>
      <c r="BO78" s="466"/>
      <c r="BP78" s="466"/>
      <c r="BQ78" s="466"/>
      <c r="BR78" s="466"/>
      <c r="BS78" s="466"/>
      <c r="BT78" s="466"/>
      <c r="BU78" s="466"/>
      <c r="BV78" s="466"/>
      <c r="BW78" s="466"/>
      <c r="BX78" s="466"/>
      <c r="BY78" s="466"/>
      <c r="BZ78" s="466"/>
      <c r="CA78" s="466"/>
      <c r="CB78" s="466"/>
      <c r="CC78" s="466"/>
      <c r="CD78" s="466"/>
      <c r="CE78" s="466"/>
      <c r="CF78" s="466"/>
      <c r="CG78" s="466"/>
      <c r="CH78" s="466"/>
      <c r="CI78" s="466"/>
      <c r="CJ78" s="466"/>
      <c r="CK78" s="466"/>
      <c r="CL78" s="466"/>
      <c r="CM78" s="466"/>
      <c r="CN78" s="466"/>
      <c r="CO78" s="466"/>
      <c r="CP78" s="466"/>
      <c r="CQ78" s="466"/>
      <c r="CR78" s="466"/>
      <c r="CS78" s="466"/>
      <c r="CT78" s="466"/>
      <c r="CU78" s="466"/>
      <c r="CV78" s="466"/>
      <c r="CW78" s="466"/>
      <c r="CX78" s="466"/>
      <c r="CY78" s="466"/>
      <c r="CZ78" s="466"/>
      <c r="DA78" s="466"/>
      <c r="DB78" s="466"/>
      <c r="DC78" s="466"/>
      <c r="DD78" s="466"/>
      <c r="DE78" s="466"/>
      <c r="DF78" s="466"/>
      <c r="DG78" s="466"/>
      <c r="DH78" s="466"/>
      <c r="DI78" s="466"/>
      <c r="DJ78" s="466"/>
      <c r="DK78" s="466"/>
      <c r="DL78" s="466"/>
      <c r="DM78" s="466"/>
      <c r="DN78" s="466"/>
      <c r="DO78" s="466"/>
      <c r="DP78" s="466"/>
      <c r="DQ78" s="466"/>
      <c r="DR78" s="466"/>
      <c r="DS78" s="466"/>
      <c r="DT78" s="466"/>
      <c r="DU78" s="466"/>
      <c r="DV78" s="466"/>
      <c r="DW78" s="466"/>
      <c r="DX78" s="466"/>
      <c r="DY78" s="466"/>
      <c r="DZ78" s="466"/>
      <c r="EA78" s="466"/>
      <c r="EB78" s="466"/>
      <c r="EC78" s="466"/>
      <c r="ED78" s="466"/>
      <c r="EE78" s="74"/>
      <c r="EF78" s="1"/>
    </row>
    <row r="79" spans="1:136" s="42" customFormat="1">
      <c r="A79" s="1" t="s">
        <v>332</v>
      </c>
      <c r="B79" s="7"/>
      <c r="C79"/>
      <c r="D79"/>
      <c r="E79"/>
      <c r="F79"/>
      <c r="G79"/>
      <c r="H79"/>
      <c r="I79"/>
      <c r="J79"/>
      <c r="K79"/>
      <c r="L79"/>
      <c r="M79" s="646"/>
      <c r="N79" s="1433"/>
      <c r="O79" s="578">
        <f>SUM(O42,O45,O50,O53,O58,O61,O66,O69,O74,O77)</f>
        <v>123929.13049333263</v>
      </c>
      <c r="P79" s="578">
        <f t="shared" ref="P79:CA79" si="125">SUM(P42,P45,P50,P53,P58,P61,P66,P69,P74,P77)</f>
        <v>124157.60827494967</v>
      </c>
      <c r="Q79" s="578">
        <f t="shared" si="125"/>
        <v>124392.9397746738</v>
      </c>
      <c r="R79" s="578">
        <f t="shared" si="125"/>
        <v>124622.10814992529</v>
      </c>
      <c r="S79" s="578">
        <f t="shared" si="125"/>
        <v>125106.06333905521</v>
      </c>
      <c r="T79" s="578">
        <f t="shared" si="125"/>
        <v>125492.74369438161</v>
      </c>
      <c r="U79" s="578">
        <f t="shared" si="125"/>
        <v>126822.93722404788</v>
      </c>
      <c r="V79" s="578">
        <f t="shared" si="125"/>
        <v>128410.83522470445</v>
      </c>
      <c r="W79" s="578">
        <f t="shared" si="125"/>
        <v>130106.58358687258</v>
      </c>
      <c r="X79" s="578">
        <f t="shared" si="125"/>
        <v>131429.1080203825</v>
      </c>
      <c r="Y79" s="578">
        <f t="shared" si="125"/>
        <v>132593.32608873449</v>
      </c>
      <c r="Z79" s="578">
        <f t="shared" si="125"/>
        <v>133817.73400588002</v>
      </c>
      <c r="AA79" s="578">
        <f t="shared" si="125"/>
        <v>137844.684237151</v>
      </c>
      <c r="AB79" s="578">
        <f t="shared" si="125"/>
        <v>139485.70165208008</v>
      </c>
      <c r="AC79" s="578">
        <f t="shared" si="125"/>
        <v>140908.93903910302</v>
      </c>
      <c r="AD79" s="578">
        <f t="shared" si="125"/>
        <v>142092.28811448909</v>
      </c>
      <c r="AE79" s="578">
        <f t="shared" si="125"/>
        <v>143517.57823928</v>
      </c>
      <c r="AF79" s="578">
        <f t="shared" si="125"/>
        <v>144569.96165568574</v>
      </c>
      <c r="AG79" s="578">
        <f t="shared" si="125"/>
        <v>147122.66994533903</v>
      </c>
      <c r="AH79" s="578">
        <f t="shared" si="125"/>
        <v>149687.24087929292</v>
      </c>
      <c r="AI79" s="578">
        <f t="shared" si="125"/>
        <v>152257.34439734113</v>
      </c>
      <c r="AJ79" s="578">
        <f t="shared" si="125"/>
        <v>154093.29765415081</v>
      </c>
      <c r="AK79" s="578">
        <f t="shared" si="125"/>
        <v>155668.10374583286</v>
      </c>
      <c r="AL79" s="578">
        <f t="shared" si="125"/>
        <v>157226.63315226987</v>
      </c>
      <c r="AM79" s="578">
        <f t="shared" si="125"/>
        <v>159577.92443022184</v>
      </c>
      <c r="AN79" s="578">
        <f t="shared" si="125"/>
        <v>161451.67600709226</v>
      </c>
      <c r="AO79" s="578">
        <f t="shared" si="125"/>
        <v>162990.12045054283</v>
      </c>
      <c r="AP79" s="578">
        <f t="shared" si="125"/>
        <v>164209.42648639486</v>
      </c>
      <c r="AQ79" s="578">
        <f t="shared" si="125"/>
        <v>165612.39171608986</v>
      </c>
      <c r="AR79" s="578">
        <f t="shared" si="125"/>
        <v>166609.55892863194</v>
      </c>
      <c r="AS79" s="578">
        <f t="shared" si="125"/>
        <v>168903.78586501619</v>
      </c>
      <c r="AT79" s="578">
        <f t="shared" si="125"/>
        <v>171098.34981245699</v>
      </c>
      <c r="AU79" s="578">
        <f t="shared" si="125"/>
        <v>173192.92960970607</v>
      </c>
      <c r="AV79" s="578">
        <f t="shared" si="125"/>
        <v>174466.1873421754</v>
      </c>
      <c r="AW79" s="578">
        <f t="shared" si="125"/>
        <v>175713.06502428895</v>
      </c>
      <c r="AX79" s="578">
        <f t="shared" si="125"/>
        <v>176934.15318486455</v>
      </c>
      <c r="AY79" s="578">
        <f t="shared" si="125"/>
        <v>175075.78896219822</v>
      </c>
      <c r="AZ79" s="578">
        <f t="shared" si="125"/>
        <v>176403.32281303164</v>
      </c>
      <c r="BA79" s="578">
        <f t="shared" si="125"/>
        <v>177487.00723040607</v>
      </c>
      <c r="BB79" s="578">
        <f t="shared" si="125"/>
        <v>178344.88614880946</v>
      </c>
      <c r="BC79" s="578">
        <f t="shared" si="125"/>
        <v>179276.49828760559</v>
      </c>
      <c r="BD79" s="578">
        <f t="shared" si="125"/>
        <v>179939.47972758877</v>
      </c>
      <c r="BE79" s="578">
        <f t="shared" si="125"/>
        <v>181451.14921764546</v>
      </c>
      <c r="BF79" s="578">
        <f t="shared" si="125"/>
        <v>182797.16111541991</v>
      </c>
      <c r="BG79" s="578">
        <f t="shared" si="125"/>
        <v>183981.9503491754</v>
      </c>
      <c r="BH79" s="578">
        <f t="shared" si="125"/>
        <v>184708.49915053832</v>
      </c>
      <c r="BI79" s="578">
        <f t="shared" si="125"/>
        <v>185422.04868934964</v>
      </c>
      <c r="BJ79" s="578">
        <f t="shared" si="125"/>
        <v>186123.52301392099</v>
      </c>
      <c r="BK79" s="578">
        <f t="shared" si="125"/>
        <v>183097.40612535973</v>
      </c>
      <c r="BL79" s="578">
        <f t="shared" si="125"/>
        <v>183907.9336567627</v>
      </c>
      <c r="BM79" s="578">
        <f t="shared" si="125"/>
        <v>184577.250777301</v>
      </c>
      <c r="BN79" s="578">
        <f t="shared" si="125"/>
        <v>185114.27903971178</v>
      </c>
      <c r="BO79" s="578">
        <f t="shared" si="125"/>
        <v>185740.18324293653</v>
      </c>
      <c r="BP79" s="578">
        <f t="shared" si="125"/>
        <v>186193.22531237607</v>
      </c>
      <c r="BQ79" s="578">
        <f t="shared" si="125"/>
        <v>187246.19450942447</v>
      </c>
      <c r="BR79" s="578">
        <f t="shared" si="125"/>
        <v>188274.32885557314</v>
      </c>
      <c r="BS79" s="578">
        <f t="shared" si="125"/>
        <v>189286.87102127704</v>
      </c>
      <c r="BT79" s="578">
        <f t="shared" si="125"/>
        <v>189926.38369008628</v>
      </c>
      <c r="BU79" s="578">
        <f t="shared" si="125"/>
        <v>190573.03594263407</v>
      </c>
      <c r="BV79" s="578">
        <f t="shared" si="125"/>
        <v>191227.26043841415</v>
      </c>
      <c r="BW79" s="578">
        <f t="shared" si="125"/>
        <v>189711.93195056054</v>
      </c>
      <c r="BX79" s="578">
        <f t="shared" si="125"/>
        <v>190516.61336954447</v>
      </c>
      <c r="BY79" s="578">
        <f t="shared" si="125"/>
        <v>191197.02208399776</v>
      </c>
      <c r="BZ79" s="578">
        <f t="shared" si="125"/>
        <v>191753.03442841215</v>
      </c>
      <c r="CA79" s="578">
        <f t="shared" si="125"/>
        <v>192412.36003580375</v>
      </c>
      <c r="CB79" s="578">
        <f t="shared" ref="CB79:ED79" si="126">SUM(CB42,CB45,CB50,CB53,CB58,CB61,CB66,CB69,CB74,CB77)</f>
        <v>192895.06183856027</v>
      </c>
      <c r="CC79" s="578">
        <f t="shared" si="126"/>
        <v>194047.17717276112</v>
      </c>
      <c r="CD79" s="578">
        <f t="shared" si="126"/>
        <v>195194.35503880176</v>
      </c>
      <c r="CE79" s="578">
        <f t="shared" si="126"/>
        <v>196337.49419724196</v>
      </c>
      <c r="CF79" s="578">
        <f t="shared" si="126"/>
        <v>197062.87077453017</v>
      </c>
      <c r="CG79" s="578">
        <f t="shared" si="126"/>
        <v>197798.90474377046</v>
      </c>
      <c r="CH79" s="578">
        <f t="shared" si="126"/>
        <v>198545.32330662053</v>
      </c>
      <c r="CI79" s="578">
        <f t="shared" si="126"/>
        <v>195153.61567071223</v>
      </c>
      <c r="CJ79" s="578">
        <f t="shared" si="126"/>
        <v>196068.9050347195</v>
      </c>
      <c r="CK79" s="578">
        <f t="shared" si="126"/>
        <v>196842.32411297702</v>
      </c>
      <c r="CL79" s="578">
        <f t="shared" si="126"/>
        <v>197473.16746404395</v>
      </c>
      <c r="CM79" s="578">
        <f t="shared" si="126"/>
        <v>198219.82250708874</v>
      </c>
      <c r="CN79" s="578">
        <f t="shared" si="126"/>
        <v>198764.98877451077</v>
      </c>
      <c r="CO79" s="578">
        <f t="shared" si="126"/>
        <v>200063.43024028529</v>
      </c>
      <c r="CP79" s="578">
        <f t="shared" si="126"/>
        <v>201352.19718818399</v>
      </c>
      <c r="CQ79" s="578">
        <f t="shared" si="126"/>
        <v>202631.52115168079</v>
      </c>
      <c r="CR79" s="578">
        <f t="shared" si="126"/>
        <v>203440.16535491659</v>
      </c>
      <c r="CS79" s="578">
        <f t="shared" si="126"/>
        <v>204257.49442581789</v>
      </c>
      <c r="CT79" s="578">
        <f t="shared" si="126"/>
        <v>205083.13628046779</v>
      </c>
      <c r="CU79" s="578">
        <f t="shared" si="126"/>
        <v>0</v>
      </c>
      <c r="CV79" s="578">
        <f t="shared" si="126"/>
        <v>0</v>
      </c>
      <c r="CW79" s="578">
        <f t="shared" si="126"/>
        <v>0</v>
      </c>
      <c r="CX79" s="578">
        <f t="shared" si="126"/>
        <v>0</v>
      </c>
      <c r="CY79" s="578">
        <f t="shared" si="126"/>
        <v>0</v>
      </c>
      <c r="CZ79" s="578">
        <f t="shared" si="126"/>
        <v>0</v>
      </c>
      <c r="DA79" s="578">
        <f t="shared" si="126"/>
        <v>0</v>
      </c>
      <c r="DB79" s="578">
        <f t="shared" si="126"/>
        <v>0</v>
      </c>
      <c r="DC79" s="578">
        <f t="shared" si="126"/>
        <v>0</v>
      </c>
      <c r="DD79" s="578">
        <f t="shared" si="126"/>
        <v>0</v>
      </c>
      <c r="DE79" s="578">
        <f t="shared" si="126"/>
        <v>0</v>
      </c>
      <c r="DF79" s="578">
        <f t="shared" si="126"/>
        <v>0</v>
      </c>
      <c r="DG79" s="578">
        <f t="shared" si="126"/>
        <v>0</v>
      </c>
      <c r="DH79" s="578">
        <f t="shared" si="126"/>
        <v>0</v>
      </c>
      <c r="DI79" s="578">
        <f t="shared" si="126"/>
        <v>0</v>
      </c>
      <c r="DJ79" s="578">
        <f t="shared" si="126"/>
        <v>0</v>
      </c>
      <c r="DK79" s="578">
        <f t="shared" si="126"/>
        <v>0</v>
      </c>
      <c r="DL79" s="578">
        <f t="shared" si="126"/>
        <v>0</v>
      </c>
      <c r="DM79" s="578">
        <f t="shared" si="126"/>
        <v>0</v>
      </c>
      <c r="DN79" s="578">
        <f t="shared" si="126"/>
        <v>0</v>
      </c>
      <c r="DO79" s="578">
        <f t="shared" si="126"/>
        <v>0</v>
      </c>
      <c r="DP79" s="578">
        <f t="shared" si="126"/>
        <v>0</v>
      </c>
      <c r="DQ79" s="578">
        <f t="shared" si="126"/>
        <v>0</v>
      </c>
      <c r="DR79" s="578">
        <f t="shared" si="126"/>
        <v>0</v>
      </c>
      <c r="DS79" s="578">
        <f t="shared" si="126"/>
        <v>0</v>
      </c>
      <c r="DT79" s="578">
        <f t="shared" si="126"/>
        <v>0</v>
      </c>
      <c r="DU79" s="578">
        <f t="shared" si="126"/>
        <v>0</v>
      </c>
      <c r="DV79" s="578">
        <f t="shared" si="126"/>
        <v>0</v>
      </c>
      <c r="DW79" s="578">
        <f t="shared" si="126"/>
        <v>0</v>
      </c>
      <c r="DX79" s="578">
        <f t="shared" si="126"/>
        <v>0</v>
      </c>
      <c r="DY79" s="578">
        <f t="shared" si="126"/>
        <v>0</v>
      </c>
      <c r="DZ79" s="578">
        <f t="shared" si="126"/>
        <v>0</v>
      </c>
      <c r="EA79" s="578">
        <f t="shared" si="126"/>
        <v>0</v>
      </c>
      <c r="EB79" s="578">
        <f t="shared" si="126"/>
        <v>0</v>
      </c>
      <c r="EC79" s="578">
        <f t="shared" si="126"/>
        <v>0</v>
      </c>
      <c r="ED79" s="578">
        <f t="shared" si="126"/>
        <v>0</v>
      </c>
      <c r="EE79" s="74"/>
      <c r="EF79" s="1"/>
    </row>
    <row r="80" spans="1:136" s="226" customFormat="1">
      <c r="A80" s="37" t="s">
        <v>963</v>
      </c>
      <c r="B80" s="37"/>
      <c r="C80" s="1"/>
      <c r="D80" s="1"/>
      <c r="E80" s="1"/>
      <c r="F80" s="1"/>
      <c r="G80" s="1"/>
      <c r="H80" s="1"/>
      <c r="I80" s="1"/>
      <c r="J80" s="1"/>
      <c r="K80" s="156"/>
      <c r="L80" s="156"/>
      <c r="M80" s="644"/>
      <c r="N80" s="1437"/>
      <c r="O80" s="625">
        <f>IF(O7&gt;0,O7-O79,0)</f>
        <v>0</v>
      </c>
      <c r="P80" s="625">
        <f t="shared" ref="P80:CA80" si="127">IF(P7&gt;0,P7-P79,0)</f>
        <v>-1.4551915228366852E-11</v>
      </c>
      <c r="Q80" s="625">
        <f t="shared" si="127"/>
        <v>-1.4551915228366852E-11</v>
      </c>
      <c r="R80" s="625">
        <f t="shared" si="127"/>
        <v>-1.4551915228366852E-11</v>
      </c>
      <c r="S80" s="625">
        <f t="shared" si="127"/>
        <v>-1.4551915228366852E-11</v>
      </c>
      <c r="T80" s="625">
        <f t="shared" si="127"/>
        <v>0</v>
      </c>
      <c r="U80" s="625">
        <f t="shared" si="127"/>
        <v>-1.4551915228366852E-11</v>
      </c>
      <c r="V80" s="625">
        <f t="shared" si="127"/>
        <v>-1.4551915228366852E-11</v>
      </c>
      <c r="W80" s="625">
        <f t="shared" si="127"/>
        <v>0</v>
      </c>
      <c r="X80" s="625">
        <f t="shared" si="127"/>
        <v>0</v>
      </c>
      <c r="Y80" s="625">
        <f t="shared" si="127"/>
        <v>0</v>
      </c>
      <c r="Z80" s="625">
        <f t="shared" si="127"/>
        <v>0</v>
      </c>
      <c r="AA80" s="625">
        <f t="shared" si="127"/>
        <v>0</v>
      </c>
      <c r="AB80" s="625">
        <f t="shared" si="127"/>
        <v>0</v>
      </c>
      <c r="AC80" s="625">
        <f t="shared" si="127"/>
        <v>0</v>
      </c>
      <c r="AD80" s="625">
        <f t="shared" si="127"/>
        <v>0</v>
      </c>
      <c r="AE80" s="625">
        <f t="shared" si="127"/>
        <v>0</v>
      </c>
      <c r="AF80" s="625">
        <f t="shared" si="127"/>
        <v>0</v>
      </c>
      <c r="AG80" s="625">
        <f t="shared" si="127"/>
        <v>-2.9103830456733704E-11</v>
      </c>
      <c r="AH80" s="625">
        <f t="shared" si="127"/>
        <v>0</v>
      </c>
      <c r="AI80" s="625">
        <f t="shared" si="127"/>
        <v>0</v>
      </c>
      <c r="AJ80" s="625">
        <f t="shared" si="127"/>
        <v>0</v>
      </c>
      <c r="AK80" s="625">
        <f t="shared" si="127"/>
        <v>0</v>
      </c>
      <c r="AL80" s="625">
        <f t="shared" si="127"/>
        <v>0</v>
      </c>
      <c r="AM80" s="625">
        <f t="shared" si="127"/>
        <v>0</v>
      </c>
      <c r="AN80" s="625">
        <f t="shared" si="127"/>
        <v>0</v>
      </c>
      <c r="AO80" s="625">
        <f t="shared" si="127"/>
        <v>0</v>
      </c>
      <c r="AP80" s="625">
        <f t="shared" si="127"/>
        <v>0</v>
      </c>
      <c r="AQ80" s="625">
        <f t="shared" si="127"/>
        <v>0</v>
      </c>
      <c r="AR80" s="625">
        <f t="shared" si="127"/>
        <v>0</v>
      </c>
      <c r="AS80" s="625">
        <f t="shared" si="127"/>
        <v>0</v>
      </c>
      <c r="AT80" s="625">
        <f t="shared" si="127"/>
        <v>0</v>
      </c>
      <c r="AU80" s="625">
        <f t="shared" si="127"/>
        <v>0</v>
      </c>
      <c r="AV80" s="625">
        <f t="shared" si="127"/>
        <v>0</v>
      </c>
      <c r="AW80" s="625">
        <f t="shared" si="127"/>
        <v>0</v>
      </c>
      <c r="AX80" s="625">
        <f t="shared" si="127"/>
        <v>0</v>
      </c>
      <c r="AY80" s="625">
        <f t="shared" si="127"/>
        <v>0</v>
      </c>
      <c r="AZ80" s="625">
        <f t="shared" si="127"/>
        <v>0</v>
      </c>
      <c r="BA80" s="625">
        <f t="shared" si="127"/>
        <v>0</v>
      </c>
      <c r="BB80" s="625">
        <f t="shared" si="127"/>
        <v>0</v>
      </c>
      <c r="BC80" s="625">
        <f t="shared" si="127"/>
        <v>0</v>
      </c>
      <c r="BD80" s="625">
        <f t="shared" si="127"/>
        <v>0</v>
      </c>
      <c r="BE80" s="625">
        <f t="shared" si="127"/>
        <v>-2.9103830456733704E-11</v>
      </c>
      <c r="BF80" s="625">
        <f t="shared" si="127"/>
        <v>0</v>
      </c>
      <c r="BG80" s="625">
        <f t="shared" si="127"/>
        <v>0</v>
      </c>
      <c r="BH80" s="625">
        <f t="shared" si="127"/>
        <v>0</v>
      </c>
      <c r="BI80" s="625">
        <f t="shared" si="127"/>
        <v>0</v>
      </c>
      <c r="BJ80" s="625">
        <f t="shared" si="127"/>
        <v>0</v>
      </c>
      <c r="BK80" s="625">
        <f t="shared" si="127"/>
        <v>0</v>
      </c>
      <c r="BL80" s="625">
        <f t="shared" si="127"/>
        <v>0</v>
      </c>
      <c r="BM80" s="625">
        <f t="shared" si="127"/>
        <v>0</v>
      </c>
      <c r="BN80" s="625">
        <f t="shared" si="127"/>
        <v>0</v>
      </c>
      <c r="BO80" s="625">
        <f t="shared" si="127"/>
        <v>-2.9103830456733704E-11</v>
      </c>
      <c r="BP80" s="625">
        <f t="shared" si="127"/>
        <v>-2.9103830456733704E-11</v>
      </c>
      <c r="BQ80" s="625">
        <f t="shared" si="127"/>
        <v>0</v>
      </c>
      <c r="BR80" s="625">
        <f t="shared" si="127"/>
        <v>-2.9103830456733704E-11</v>
      </c>
      <c r="BS80" s="625">
        <f t="shared" si="127"/>
        <v>0</v>
      </c>
      <c r="BT80" s="625">
        <f t="shared" si="127"/>
        <v>0</v>
      </c>
      <c r="BU80" s="625">
        <f t="shared" si="127"/>
        <v>-2.9103830456733704E-11</v>
      </c>
      <c r="BV80" s="625">
        <f t="shared" si="127"/>
        <v>0</v>
      </c>
      <c r="BW80" s="625">
        <f t="shared" si="127"/>
        <v>0</v>
      </c>
      <c r="BX80" s="625">
        <f t="shared" si="127"/>
        <v>0</v>
      </c>
      <c r="BY80" s="625">
        <f t="shared" si="127"/>
        <v>0</v>
      </c>
      <c r="BZ80" s="625">
        <f t="shared" si="127"/>
        <v>0</v>
      </c>
      <c r="CA80" s="625">
        <f t="shared" si="127"/>
        <v>-2.9103830456733704E-11</v>
      </c>
      <c r="CB80" s="625">
        <f t="shared" ref="CB80:ED80" si="128">IF(CB7&gt;0,CB7-CB79,0)</f>
        <v>0</v>
      </c>
      <c r="CC80" s="625">
        <f t="shared" si="128"/>
        <v>0</v>
      </c>
      <c r="CD80" s="625">
        <f t="shared" si="128"/>
        <v>0</v>
      </c>
      <c r="CE80" s="625">
        <f t="shared" si="128"/>
        <v>0</v>
      </c>
      <c r="CF80" s="625">
        <f t="shared" si="128"/>
        <v>0</v>
      </c>
      <c r="CG80" s="625">
        <f t="shared" si="128"/>
        <v>-2.9103830456733704E-11</v>
      </c>
      <c r="CH80" s="625">
        <f t="shared" si="128"/>
        <v>0</v>
      </c>
      <c r="CI80" s="625">
        <f t="shared" si="128"/>
        <v>-2.9103830456733704E-11</v>
      </c>
      <c r="CJ80" s="625">
        <f t="shared" si="128"/>
        <v>0</v>
      </c>
      <c r="CK80" s="625">
        <f t="shared" si="128"/>
        <v>0</v>
      </c>
      <c r="CL80" s="625">
        <f t="shared" si="128"/>
        <v>0</v>
      </c>
      <c r="CM80" s="625">
        <f t="shared" si="128"/>
        <v>-2.9103830456733704E-11</v>
      </c>
      <c r="CN80" s="625">
        <f t="shared" si="128"/>
        <v>-2.9103830456733704E-11</v>
      </c>
      <c r="CO80" s="625">
        <f t="shared" si="128"/>
        <v>0</v>
      </c>
      <c r="CP80" s="625">
        <f t="shared" si="128"/>
        <v>0</v>
      </c>
      <c r="CQ80" s="625">
        <f t="shared" si="128"/>
        <v>0</v>
      </c>
      <c r="CR80" s="625">
        <f t="shared" si="128"/>
        <v>0</v>
      </c>
      <c r="CS80" s="625">
        <f t="shared" si="128"/>
        <v>0</v>
      </c>
      <c r="CT80" s="625">
        <f t="shared" si="128"/>
        <v>49954389.640472159</v>
      </c>
      <c r="CU80" s="625">
        <f t="shared" si="128"/>
        <v>0</v>
      </c>
      <c r="CV80" s="625">
        <f t="shared" si="128"/>
        <v>0</v>
      </c>
      <c r="CW80" s="625">
        <f t="shared" si="128"/>
        <v>0</v>
      </c>
      <c r="CX80" s="625">
        <f t="shared" si="128"/>
        <v>0</v>
      </c>
      <c r="CY80" s="625">
        <f t="shared" si="128"/>
        <v>0</v>
      </c>
      <c r="CZ80" s="625">
        <f t="shared" si="128"/>
        <v>0</v>
      </c>
      <c r="DA80" s="625">
        <f t="shared" si="128"/>
        <v>0</v>
      </c>
      <c r="DB80" s="625">
        <f t="shared" si="128"/>
        <v>0</v>
      </c>
      <c r="DC80" s="625">
        <f t="shared" si="128"/>
        <v>0</v>
      </c>
      <c r="DD80" s="625">
        <f t="shared" si="128"/>
        <v>0</v>
      </c>
      <c r="DE80" s="625">
        <f t="shared" si="128"/>
        <v>0</v>
      </c>
      <c r="DF80" s="625">
        <f t="shared" si="128"/>
        <v>0</v>
      </c>
      <c r="DG80" s="625">
        <f t="shared" si="128"/>
        <v>0</v>
      </c>
      <c r="DH80" s="625">
        <f t="shared" si="128"/>
        <v>0</v>
      </c>
      <c r="DI80" s="625">
        <f t="shared" si="128"/>
        <v>0</v>
      </c>
      <c r="DJ80" s="625">
        <f t="shared" si="128"/>
        <v>0</v>
      </c>
      <c r="DK80" s="625">
        <f t="shared" si="128"/>
        <v>0</v>
      </c>
      <c r="DL80" s="625">
        <f t="shared" si="128"/>
        <v>0</v>
      </c>
      <c r="DM80" s="625">
        <f t="shared" si="128"/>
        <v>0</v>
      </c>
      <c r="DN80" s="625">
        <f t="shared" si="128"/>
        <v>0</v>
      </c>
      <c r="DO80" s="625">
        <f t="shared" si="128"/>
        <v>0</v>
      </c>
      <c r="DP80" s="625">
        <f t="shared" si="128"/>
        <v>0</v>
      </c>
      <c r="DQ80" s="625">
        <f t="shared" si="128"/>
        <v>0</v>
      </c>
      <c r="DR80" s="625">
        <f t="shared" si="128"/>
        <v>0</v>
      </c>
      <c r="DS80" s="625">
        <f t="shared" si="128"/>
        <v>0</v>
      </c>
      <c r="DT80" s="625">
        <f t="shared" si="128"/>
        <v>0</v>
      </c>
      <c r="DU80" s="625">
        <f t="shared" si="128"/>
        <v>0</v>
      </c>
      <c r="DV80" s="625">
        <f t="shared" si="128"/>
        <v>0</v>
      </c>
      <c r="DW80" s="625">
        <f t="shared" si="128"/>
        <v>0</v>
      </c>
      <c r="DX80" s="625">
        <f t="shared" si="128"/>
        <v>0</v>
      </c>
      <c r="DY80" s="625">
        <f t="shared" si="128"/>
        <v>0</v>
      </c>
      <c r="DZ80" s="625">
        <f t="shared" si="128"/>
        <v>0</v>
      </c>
      <c r="EA80" s="625">
        <f t="shared" si="128"/>
        <v>0</v>
      </c>
      <c r="EB80" s="625">
        <f t="shared" si="128"/>
        <v>0</v>
      </c>
      <c r="EC80" s="625">
        <f t="shared" si="128"/>
        <v>0</v>
      </c>
      <c r="ED80" s="625">
        <f t="shared" si="128"/>
        <v>0</v>
      </c>
      <c r="EE80" s="47"/>
      <c r="EF80"/>
    </row>
    <row r="81" spans="1:136" s="226" customFormat="1">
      <c r="A81" s="74"/>
      <c r="B81" s="74"/>
      <c r="C81" s="74"/>
      <c r="D81" s="74"/>
      <c r="E81" s="74"/>
      <c r="F81" s="74"/>
      <c r="G81" s="74"/>
      <c r="H81" s="74"/>
      <c r="I81" s="74"/>
      <c r="J81" s="74"/>
      <c r="K81" s="74"/>
      <c r="L81" s="74"/>
      <c r="M81" s="649"/>
      <c r="N81" s="1438"/>
      <c r="O81" s="635"/>
      <c r="P81" s="635"/>
      <c r="Q81" s="635"/>
      <c r="R81" s="635"/>
      <c r="S81" s="635"/>
      <c r="T81" s="635"/>
      <c r="U81" s="635"/>
      <c r="V81" s="635"/>
      <c r="W81" s="635"/>
      <c r="X81" s="635"/>
      <c r="Y81" s="635"/>
      <c r="Z81" s="635"/>
      <c r="AA81" s="635"/>
      <c r="AB81" s="635"/>
      <c r="AC81" s="635"/>
      <c r="AD81" s="635"/>
      <c r="AE81" s="635"/>
      <c r="AF81" s="635"/>
      <c r="AG81" s="635"/>
      <c r="AH81" s="635"/>
      <c r="AI81" s="635"/>
      <c r="AJ81" s="635"/>
      <c r="AK81" s="635"/>
      <c r="AL81" s="635"/>
      <c r="AM81" s="635"/>
      <c r="AN81" s="635"/>
      <c r="AO81" s="635"/>
      <c r="AP81" s="635"/>
      <c r="AQ81" s="635"/>
      <c r="AR81" s="635"/>
      <c r="AS81" s="635"/>
      <c r="AT81" s="635"/>
      <c r="AU81" s="635"/>
      <c r="AV81" s="635"/>
      <c r="AW81" s="635"/>
      <c r="AX81" s="635"/>
      <c r="AY81" s="635"/>
      <c r="AZ81" s="635"/>
      <c r="BA81" s="635"/>
      <c r="BB81" s="635"/>
      <c r="BC81" s="635"/>
      <c r="BD81" s="635"/>
      <c r="BE81" s="635"/>
      <c r="BF81" s="635"/>
      <c r="BG81" s="635"/>
      <c r="BH81" s="635"/>
      <c r="BI81" s="635"/>
      <c r="BJ81" s="635"/>
      <c r="BK81" s="635"/>
      <c r="BL81" s="635"/>
      <c r="BM81" s="635"/>
      <c r="BN81" s="635"/>
      <c r="BO81" s="635"/>
      <c r="BP81" s="635"/>
      <c r="BQ81" s="635"/>
      <c r="BR81" s="635"/>
      <c r="BS81" s="635"/>
      <c r="BT81" s="635"/>
      <c r="BU81" s="635"/>
      <c r="BV81" s="635"/>
      <c r="BW81" s="635"/>
      <c r="BX81" s="635"/>
      <c r="BY81" s="635"/>
      <c r="BZ81" s="635"/>
      <c r="CA81" s="635"/>
      <c r="CB81" s="635"/>
      <c r="CC81" s="635"/>
      <c r="CD81" s="635"/>
      <c r="CE81" s="635"/>
      <c r="CF81" s="635"/>
      <c r="CG81" s="635"/>
      <c r="CH81" s="635"/>
      <c r="CI81" s="635"/>
      <c r="CJ81" s="635"/>
      <c r="CK81" s="635"/>
      <c r="CL81" s="635"/>
      <c r="CM81" s="635"/>
      <c r="CN81" s="635"/>
      <c r="CO81" s="635"/>
      <c r="CP81" s="635"/>
      <c r="CQ81" s="635"/>
      <c r="CR81" s="635"/>
      <c r="CS81" s="635"/>
      <c r="CT81" s="635"/>
      <c r="CU81" s="635"/>
      <c r="CV81" s="635"/>
      <c r="CW81" s="635"/>
      <c r="CX81" s="635"/>
      <c r="CY81" s="635"/>
      <c r="CZ81" s="635"/>
      <c r="DA81" s="635"/>
      <c r="DB81" s="635"/>
      <c r="DC81" s="635"/>
      <c r="DD81" s="635"/>
      <c r="DE81" s="635"/>
      <c r="DF81" s="635"/>
      <c r="DG81" s="635"/>
      <c r="DH81" s="635"/>
      <c r="DI81" s="635"/>
      <c r="DJ81" s="635"/>
      <c r="DK81" s="635"/>
      <c r="DL81" s="635"/>
      <c r="DM81" s="635"/>
      <c r="DN81" s="635"/>
      <c r="DO81" s="635"/>
      <c r="DP81" s="635"/>
      <c r="DQ81" s="635"/>
      <c r="DR81" s="635"/>
      <c r="DS81" s="635"/>
      <c r="DT81" s="635"/>
      <c r="DU81" s="635"/>
      <c r="DV81" s="635"/>
      <c r="DW81" s="635"/>
      <c r="DX81" s="635"/>
      <c r="DY81" s="635"/>
      <c r="DZ81" s="635"/>
      <c r="EA81" s="635"/>
      <c r="EB81" s="635"/>
      <c r="EC81" s="635"/>
      <c r="ED81" s="635"/>
      <c r="EE81" s="47"/>
      <c r="EF81"/>
    </row>
    <row r="82" spans="1:136" s="226" customFormat="1">
      <c r="A82" s="157" t="s">
        <v>313</v>
      </c>
      <c r="B82" s="158"/>
      <c r="C82" s="158"/>
      <c r="D82" s="158"/>
      <c r="E82" s="158"/>
      <c r="F82" s="158"/>
      <c r="G82" s="158"/>
      <c r="H82" s="158"/>
      <c r="I82" s="158"/>
      <c r="J82" s="158"/>
      <c r="K82" s="158"/>
      <c r="L82" s="158"/>
      <c r="M82" s="650"/>
      <c r="N82" s="1439"/>
      <c r="O82" s="636"/>
      <c r="P82" s="636"/>
      <c r="Q82" s="636"/>
      <c r="R82" s="636"/>
      <c r="S82" s="636"/>
      <c r="T82" s="636"/>
      <c r="U82" s="636"/>
      <c r="V82" s="636"/>
      <c r="W82" s="636"/>
      <c r="X82" s="636"/>
      <c r="Y82" s="636"/>
      <c r="Z82" s="636"/>
      <c r="AA82" s="636"/>
      <c r="AB82" s="636"/>
      <c r="AC82" s="636"/>
      <c r="AD82" s="636"/>
      <c r="AE82" s="636"/>
      <c r="AF82" s="636"/>
      <c r="AG82" s="636"/>
      <c r="AH82" s="636"/>
      <c r="AI82" s="636"/>
      <c r="AJ82" s="636"/>
      <c r="AK82" s="636"/>
      <c r="AL82" s="636"/>
      <c r="AM82" s="636"/>
      <c r="AN82" s="636"/>
      <c r="AO82" s="636"/>
      <c r="AP82" s="636"/>
      <c r="AQ82" s="636"/>
      <c r="AR82" s="636"/>
      <c r="AS82" s="636"/>
      <c r="AT82" s="636"/>
      <c r="AU82" s="636"/>
      <c r="AV82" s="636"/>
      <c r="AW82" s="636"/>
      <c r="AX82" s="636"/>
      <c r="AY82" s="636"/>
      <c r="AZ82" s="636"/>
      <c r="BA82" s="636"/>
      <c r="BB82" s="636"/>
      <c r="BC82" s="636"/>
      <c r="BD82" s="636"/>
      <c r="BE82" s="636"/>
      <c r="BF82" s="636"/>
      <c r="BG82" s="636"/>
      <c r="BH82" s="636"/>
      <c r="BI82" s="636"/>
      <c r="BJ82" s="636"/>
      <c r="BK82" s="636"/>
      <c r="BL82" s="636"/>
      <c r="BM82" s="636"/>
      <c r="BN82" s="636"/>
      <c r="BO82" s="636"/>
      <c r="BP82" s="636"/>
      <c r="BQ82" s="636"/>
      <c r="BR82" s="636"/>
      <c r="BS82" s="636"/>
      <c r="BT82" s="636"/>
      <c r="BU82" s="636"/>
      <c r="BV82" s="636"/>
      <c r="BW82" s="636"/>
      <c r="BX82" s="636"/>
      <c r="BY82" s="636"/>
      <c r="BZ82" s="636"/>
      <c r="CA82" s="636"/>
      <c r="CB82" s="636"/>
      <c r="CC82" s="636"/>
      <c r="CD82" s="636"/>
      <c r="CE82" s="636"/>
      <c r="CF82" s="636"/>
      <c r="CG82" s="636"/>
      <c r="CH82" s="636"/>
      <c r="CI82" s="636"/>
      <c r="CJ82" s="636"/>
      <c r="CK82" s="636"/>
      <c r="CL82" s="636"/>
      <c r="CM82" s="636"/>
      <c r="CN82" s="636"/>
      <c r="CO82" s="636"/>
      <c r="CP82" s="636"/>
      <c r="CQ82" s="636"/>
      <c r="CR82" s="636"/>
      <c r="CS82" s="636"/>
      <c r="CT82" s="636"/>
      <c r="CU82" s="636"/>
      <c r="CV82" s="636"/>
      <c r="CW82" s="636"/>
      <c r="CX82" s="636"/>
      <c r="CY82" s="636"/>
      <c r="CZ82" s="636"/>
      <c r="DA82" s="636"/>
      <c r="DB82" s="636"/>
      <c r="DC82" s="636"/>
      <c r="DD82" s="636"/>
      <c r="DE82" s="636"/>
      <c r="DF82" s="636"/>
      <c r="DG82" s="636"/>
      <c r="DH82" s="636"/>
      <c r="DI82" s="636"/>
      <c r="DJ82" s="636"/>
      <c r="DK82" s="636"/>
      <c r="DL82" s="636"/>
      <c r="DM82" s="636"/>
      <c r="DN82" s="636"/>
      <c r="DO82" s="636"/>
      <c r="DP82" s="636"/>
      <c r="DQ82" s="636"/>
      <c r="DR82" s="636"/>
      <c r="DS82" s="636"/>
      <c r="DT82" s="636"/>
      <c r="DU82" s="636"/>
      <c r="DV82" s="636"/>
      <c r="DW82" s="636"/>
      <c r="DX82" s="636"/>
      <c r="DY82" s="636"/>
      <c r="DZ82" s="636"/>
      <c r="EA82" s="636"/>
      <c r="EB82" s="636"/>
      <c r="EC82" s="636"/>
      <c r="ED82" s="636"/>
      <c r="EE82" s="47"/>
      <c r="EF82"/>
    </row>
    <row r="83" spans="1:136" s="42" customFormat="1">
      <c r="A83" s="1" t="str">
        <f>B15</f>
        <v>Sponsor</v>
      </c>
      <c r="B83"/>
      <c r="C83"/>
      <c r="D83"/>
      <c r="E83"/>
      <c r="F83"/>
      <c r="G83"/>
      <c r="H83"/>
      <c r="I83"/>
      <c r="J83"/>
      <c r="K83"/>
      <c r="L83"/>
      <c r="M83" s="646"/>
      <c r="N83" s="1433"/>
      <c r="O83" s="466"/>
      <c r="P83" s="466"/>
      <c r="Q83" s="466"/>
      <c r="R83" s="466"/>
      <c r="S83" s="466"/>
      <c r="T83" s="466"/>
      <c r="U83" s="466"/>
      <c r="V83" s="466"/>
      <c r="W83" s="466"/>
      <c r="X83" s="466"/>
      <c r="Y83" s="466"/>
      <c r="Z83" s="466"/>
      <c r="AA83" s="466"/>
      <c r="AB83" s="466"/>
      <c r="AC83" s="466"/>
      <c r="AD83" s="466"/>
      <c r="AE83" s="466"/>
      <c r="AF83" s="466"/>
      <c r="AG83" s="466"/>
      <c r="AH83" s="466"/>
      <c r="AI83" s="466"/>
      <c r="AJ83" s="466"/>
      <c r="AK83" s="466"/>
      <c r="AL83" s="466"/>
      <c r="AM83" s="466"/>
      <c r="AN83" s="466"/>
      <c r="AO83" s="466"/>
      <c r="AP83" s="466"/>
      <c r="AQ83" s="466"/>
      <c r="AR83" s="466"/>
      <c r="AS83" s="466"/>
      <c r="AT83" s="466"/>
      <c r="AU83" s="466"/>
      <c r="AV83" s="466"/>
      <c r="AW83" s="466"/>
      <c r="AX83" s="466"/>
      <c r="AY83" s="466"/>
      <c r="AZ83" s="466"/>
      <c r="BA83" s="466"/>
      <c r="BB83" s="466"/>
      <c r="BC83" s="466"/>
      <c r="BD83" s="466"/>
      <c r="BE83" s="466"/>
      <c r="BF83" s="466"/>
      <c r="BG83" s="466"/>
      <c r="BH83" s="466"/>
      <c r="BI83" s="466"/>
      <c r="BJ83" s="466"/>
      <c r="BK83" s="466"/>
      <c r="BL83" s="466"/>
      <c r="BM83" s="466"/>
      <c r="BN83" s="466"/>
      <c r="BO83" s="466"/>
      <c r="BP83" s="466"/>
      <c r="BQ83" s="466"/>
      <c r="BR83" s="466"/>
      <c r="BS83" s="466"/>
      <c r="BT83" s="466"/>
      <c r="BU83" s="466"/>
      <c r="BV83" s="466"/>
      <c r="BW83" s="466"/>
      <c r="BX83" s="466"/>
      <c r="BY83" s="466"/>
      <c r="BZ83" s="466"/>
      <c r="CA83" s="466"/>
      <c r="CB83" s="466"/>
      <c r="CC83" s="466"/>
      <c r="CD83" s="466"/>
      <c r="CE83" s="466"/>
      <c r="CF83" s="466"/>
      <c r="CG83" s="466"/>
      <c r="CH83" s="466"/>
      <c r="CI83" s="466"/>
      <c r="CJ83" s="466"/>
      <c r="CK83" s="466"/>
      <c r="CL83" s="466"/>
      <c r="CM83" s="466"/>
      <c r="CN83" s="466"/>
      <c r="CO83" s="466"/>
      <c r="CP83" s="466"/>
      <c r="CQ83" s="466"/>
      <c r="CR83" s="466"/>
      <c r="CS83" s="466"/>
      <c r="CT83" s="466"/>
      <c r="CU83" s="466"/>
      <c r="CV83" s="466"/>
      <c r="CW83" s="466"/>
      <c r="CX83" s="466"/>
      <c r="CY83" s="466"/>
      <c r="CZ83" s="466"/>
      <c r="DA83" s="466"/>
      <c r="DB83" s="466"/>
      <c r="DC83" s="466"/>
      <c r="DD83" s="466"/>
      <c r="DE83" s="466"/>
      <c r="DF83" s="466"/>
      <c r="DG83" s="466"/>
      <c r="DH83" s="466"/>
      <c r="DI83" s="466"/>
      <c r="DJ83" s="466"/>
      <c r="DK83" s="466"/>
      <c r="DL83" s="466"/>
      <c r="DM83" s="466"/>
      <c r="DN83" s="466"/>
      <c r="DO83" s="466"/>
      <c r="DP83" s="466"/>
      <c r="DQ83" s="466"/>
      <c r="DR83" s="466"/>
      <c r="DS83" s="466"/>
      <c r="DT83" s="466"/>
      <c r="DU83" s="466"/>
      <c r="DV83" s="466"/>
      <c r="DW83" s="466"/>
      <c r="DX83" s="466"/>
      <c r="DY83" s="466"/>
      <c r="DZ83" s="466"/>
      <c r="EA83" s="466"/>
      <c r="EB83" s="466"/>
      <c r="EC83" s="466"/>
      <c r="ED83" s="466"/>
      <c r="EE83" s="47"/>
      <c r="EF83"/>
    </row>
    <row r="84" spans="1:136" s="42" customFormat="1">
      <c r="A84"/>
      <c r="B84" t="s">
        <v>321</v>
      </c>
      <c r="C84"/>
      <c r="D84"/>
      <c r="E84"/>
      <c r="F84"/>
      <c r="G84"/>
      <c r="H84"/>
      <c r="I84"/>
      <c r="J84"/>
      <c r="K84"/>
      <c r="L84"/>
      <c r="M84" s="646"/>
      <c r="N84" s="1434"/>
      <c r="O84" s="466">
        <f>F15</f>
        <v>-3527100.0000000005</v>
      </c>
      <c r="P84" s="466">
        <f>O87</f>
        <v>-3527100.0000000005</v>
      </c>
      <c r="Q84" s="466">
        <f t="shared" ref="Q84:CB84" si="129">P87</f>
        <v>-3527100.0000000005</v>
      </c>
      <c r="R84" s="466">
        <f t="shared" si="129"/>
        <v>-3527100.0000000005</v>
      </c>
      <c r="S84" s="466">
        <f t="shared" si="129"/>
        <v>-3527100.0000000005</v>
      </c>
      <c r="T84" s="466">
        <f t="shared" si="129"/>
        <v>-3527100.0000000005</v>
      </c>
      <c r="U84" s="466">
        <f t="shared" si="129"/>
        <v>-3527100.0000000005</v>
      </c>
      <c r="V84" s="466">
        <f t="shared" si="129"/>
        <v>-3527100.0000000005</v>
      </c>
      <c r="W84" s="466">
        <f t="shared" si="129"/>
        <v>-3527100.0000000005</v>
      </c>
      <c r="X84" s="466">
        <f t="shared" si="129"/>
        <v>-3527100.0000000005</v>
      </c>
      <c r="Y84" s="466">
        <f t="shared" si="129"/>
        <v>-3527100.0000000005</v>
      </c>
      <c r="Z84" s="466">
        <f t="shared" si="129"/>
        <v>-3527100.0000000005</v>
      </c>
      <c r="AA84" s="466">
        <f t="shared" si="129"/>
        <v>-3527100.0000000005</v>
      </c>
      <c r="AB84" s="466">
        <f t="shared" si="129"/>
        <v>-3527100.0000000005</v>
      </c>
      <c r="AC84" s="466">
        <f t="shared" si="129"/>
        <v>-3527100.0000000005</v>
      </c>
      <c r="AD84" s="466">
        <f t="shared" si="129"/>
        <v>-3527100.0000000005</v>
      </c>
      <c r="AE84" s="466">
        <f t="shared" si="129"/>
        <v>-3527100.0000000005</v>
      </c>
      <c r="AF84" s="466">
        <f t="shared" si="129"/>
        <v>-3527100.0000000005</v>
      </c>
      <c r="AG84" s="466">
        <f t="shared" si="129"/>
        <v>-3527100.0000000005</v>
      </c>
      <c r="AH84" s="466">
        <f t="shared" si="129"/>
        <v>-3527100.0000000005</v>
      </c>
      <c r="AI84" s="466">
        <f t="shared" si="129"/>
        <v>-3527100.0000000005</v>
      </c>
      <c r="AJ84" s="466">
        <f t="shared" si="129"/>
        <v>-3527100.0000000005</v>
      </c>
      <c r="AK84" s="466">
        <f t="shared" si="129"/>
        <v>-3527100.0000000005</v>
      </c>
      <c r="AL84" s="466">
        <f t="shared" si="129"/>
        <v>-3527100.0000000005</v>
      </c>
      <c r="AM84" s="466">
        <f t="shared" si="129"/>
        <v>-3527100.0000000005</v>
      </c>
      <c r="AN84" s="466">
        <f t="shared" si="129"/>
        <v>-3527100.0000000005</v>
      </c>
      <c r="AO84" s="466">
        <f t="shared" si="129"/>
        <v>-3527100.0000000005</v>
      </c>
      <c r="AP84" s="466">
        <f t="shared" si="129"/>
        <v>-3527100.0000000005</v>
      </c>
      <c r="AQ84" s="466">
        <f t="shared" si="129"/>
        <v>-3527100.0000000005</v>
      </c>
      <c r="AR84" s="466">
        <f t="shared" si="129"/>
        <v>-3527100.0000000005</v>
      </c>
      <c r="AS84" s="466">
        <f t="shared" si="129"/>
        <v>-3527100.0000000005</v>
      </c>
      <c r="AT84" s="466">
        <f t="shared" si="129"/>
        <v>-3527100.0000000005</v>
      </c>
      <c r="AU84" s="466">
        <f t="shared" si="129"/>
        <v>-3527100.0000000005</v>
      </c>
      <c r="AV84" s="466">
        <f t="shared" si="129"/>
        <v>-3527100.0000000005</v>
      </c>
      <c r="AW84" s="466">
        <f t="shared" si="129"/>
        <v>-3527100.0000000005</v>
      </c>
      <c r="AX84" s="466">
        <f t="shared" si="129"/>
        <v>-3527100.0000000005</v>
      </c>
      <c r="AY84" s="466">
        <f t="shared" si="129"/>
        <v>-3527100.0000000005</v>
      </c>
      <c r="AZ84" s="466">
        <f t="shared" si="129"/>
        <v>-3527100.0000000005</v>
      </c>
      <c r="BA84" s="466">
        <f t="shared" si="129"/>
        <v>-3527100.0000000005</v>
      </c>
      <c r="BB84" s="466">
        <f t="shared" si="129"/>
        <v>-3527100.0000000005</v>
      </c>
      <c r="BC84" s="466">
        <f t="shared" si="129"/>
        <v>-3527100.0000000005</v>
      </c>
      <c r="BD84" s="466">
        <f t="shared" si="129"/>
        <v>-3527100.0000000005</v>
      </c>
      <c r="BE84" s="466">
        <f t="shared" si="129"/>
        <v>-3527100.0000000005</v>
      </c>
      <c r="BF84" s="466">
        <f t="shared" si="129"/>
        <v>-3527100.0000000005</v>
      </c>
      <c r="BG84" s="466">
        <f t="shared" si="129"/>
        <v>-3527100.0000000005</v>
      </c>
      <c r="BH84" s="466">
        <f t="shared" si="129"/>
        <v>-3527100.0000000005</v>
      </c>
      <c r="BI84" s="466">
        <f t="shared" si="129"/>
        <v>-3527100.0000000005</v>
      </c>
      <c r="BJ84" s="466">
        <f t="shared" si="129"/>
        <v>-3527100.0000000005</v>
      </c>
      <c r="BK84" s="466">
        <f t="shared" si="129"/>
        <v>-3527100.0000000005</v>
      </c>
      <c r="BL84" s="466">
        <f t="shared" si="129"/>
        <v>-3527100.0000000005</v>
      </c>
      <c r="BM84" s="466">
        <f t="shared" si="129"/>
        <v>-3527100.0000000005</v>
      </c>
      <c r="BN84" s="466">
        <f t="shared" si="129"/>
        <v>-3527100.0000000005</v>
      </c>
      <c r="BO84" s="466">
        <f t="shared" si="129"/>
        <v>-3527100.0000000005</v>
      </c>
      <c r="BP84" s="466">
        <f t="shared" si="129"/>
        <v>-3527100.0000000005</v>
      </c>
      <c r="BQ84" s="466">
        <f t="shared" si="129"/>
        <v>-3527100.0000000005</v>
      </c>
      <c r="BR84" s="466">
        <f t="shared" si="129"/>
        <v>-3527100.0000000005</v>
      </c>
      <c r="BS84" s="466">
        <f t="shared" si="129"/>
        <v>-3527100.0000000005</v>
      </c>
      <c r="BT84" s="466">
        <f t="shared" si="129"/>
        <v>-3527100.0000000005</v>
      </c>
      <c r="BU84" s="466">
        <f t="shared" si="129"/>
        <v>-3527100.0000000005</v>
      </c>
      <c r="BV84" s="466">
        <f t="shared" si="129"/>
        <v>-3527100.0000000005</v>
      </c>
      <c r="BW84" s="466">
        <f t="shared" si="129"/>
        <v>-3527100.0000000005</v>
      </c>
      <c r="BX84" s="466">
        <f t="shared" si="129"/>
        <v>-3527100.0000000005</v>
      </c>
      <c r="BY84" s="466">
        <f t="shared" si="129"/>
        <v>-3527100.0000000005</v>
      </c>
      <c r="BZ84" s="466">
        <f t="shared" si="129"/>
        <v>-3527100.0000000005</v>
      </c>
      <c r="CA84" s="466">
        <f t="shared" si="129"/>
        <v>-3527100.0000000005</v>
      </c>
      <c r="CB84" s="466">
        <f t="shared" si="129"/>
        <v>-3527100.0000000005</v>
      </c>
      <c r="CC84" s="466">
        <f t="shared" ref="CC84:ED84" si="130">CB87</f>
        <v>-3527100.0000000005</v>
      </c>
      <c r="CD84" s="466">
        <f t="shared" si="130"/>
        <v>-3527100.0000000005</v>
      </c>
      <c r="CE84" s="466">
        <f t="shared" si="130"/>
        <v>-3527100.0000000005</v>
      </c>
      <c r="CF84" s="466">
        <f t="shared" si="130"/>
        <v>-3527100.0000000005</v>
      </c>
      <c r="CG84" s="466">
        <f t="shared" si="130"/>
        <v>-3527100.0000000005</v>
      </c>
      <c r="CH84" s="466">
        <f t="shared" si="130"/>
        <v>-3527100.0000000005</v>
      </c>
      <c r="CI84" s="466">
        <f t="shared" si="130"/>
        <v>-3527100.0000000005</v>
      </c>
      <c r="CJ84" s="466">
        <f t="shared" si="130"/>
        <v>-3527100.0000000005</v>
      </c>
      <c r="CK84" s="466">
        <f t="shared" si="130"/>
        <v>-3527100.0000000005</v>
      </c>
      <c r="CL84" s="466">
        <f t="shared" si="130"/>
        <v>-3527100.0000000005</v>
      </c>
      <c r="CM84" s="466">
        <f t="shared" si="130"/>
        <v>-3527100.0000000005</v>
      </c>
      <c r="CN84" s="466">
        <f t="shared" si="130"/>
        <v>-3527100.0000000005</v>
      </c>
      <c r="CO84" s="466">
        <f t="shared" si="130"/>
        <v>-3527100.0000000005</v>
      </c>
      <c r="CP84" s="466">
        <f t="shared" si="130"/>
        <v>-3527100.0000000005</v>
      </c>
      <c r="CQ84" s="466">
        <f t="shared" si="130"/>
        <v>-3527100.0000000005</v>
      </c>
      <c r="CR84" s="466">
        <f t="shared" si="130"/>
        <v>-3527100.0000000005</v>
      </c>
      <c r="CS84" s="466">
        <f t="shared" si="130"/>
        <v>-3527100.0000000005</v>
      </c>
      <c r="CT84" s="466">
        <f t="shared" si="130"/>
        <v>-3527100.0000000005</v>
      </c>
      <c r="CU84" s="466">
        <f t="shared" si="130"/>
        <v>0</v>
      </c>
      <c r="CV84" s="466">
        <f t="shared" si="130"/>
        <v>0</v>
      </c>
      <c r="CW84" s="466">
        <f t="shared" si="130"/>
        <v>0</v>
      </c>
      <c r="CX84" s="466">
        <f t="shared" si="130"/>
        <v>0</v>
      </c>
      <c r="CY84" s="466">
        <f t="shared" si="130"/>
        <v>0</v>
      </c>
      <c r="CZ84" s="466">
        <f t="shared" si="130"/>
        <v>0</v>
      </c>
      <c r="DA84" s="466">
        <f t="shared" si="130"/>
        <v>0</v>
      </c>
      <c r="DB84" s="466">
        <f t="shared" si="130"/>
        <v>0</v>
      </c>
      <c r="DC84" s="466">
        <f t="shared" si="130"/>
        <v>0</v>
      </c>
      <c r="DD84" s="466">
        <f t="shared" si="130"/>
        <v>0</v>
      </c>
      <c r="DE84" s="466">
        <f t="shared" si="130"/>
        <v>0</v>
      </c>
      <c r="DF84" s="466">
        <f t="shared" si="130"/>
        <v>0</v>
      </c>
      <c r="DG84" s="466">
        <f t="shared" si="130"/>
        <v>0</v>
      </c>
      <c r="DH84" s="466">
        <f t="shared" si="130"/>
        <v>0</v>
      </c>
      <c r="DI84" s="466">
        <f t="shared" si="130"/>
        <v>0</v>
      </c>
      <c r="DJ84" s="466">
        <f t="shared" si="130"/>
        <v>0</v>
      </c>
      <c r="DK84" s="466">
        <f t="shared" si="130"/>
        <v>0</v>
      </c>
      <c r="DL84" s="466">
        <f t="shared" si="130"/>
        <v>0</v>
      </c>
      <c r="DM84" s="466">
        <f t="shared" si="130"/>
        <v>0</v>
      </c>
      <c r="DN84" s="466">
        <f t="shared" si="130"/>
        <v>0</v>
      </c>
      <c r="DO84" s="466">
        <f t="shared" si="130"/>
        <v>0</v>
      </c>
      <c r="DP84" s="466">
        <f t="shared" si="130"/>
        <v>0</v>
      </c>
      <c r="DQ84" s="466">
        <f t="shared" si="130"/>
        <v>0</v>
      </c>
      <c r="DR84" s="466">
        <f t="shared" si="130"/>
        <v>0</v>
      </c>
      <c r="DS84" s="466">
        <f t="shared" si="130"/>
        <v>0</v>
      </c>
      <c r="DT84" s="466">
        <f t="shared" si="130"/>
        <v>0</v>
      </c>
      <c r="DU84" s="466">
        <f t="shared" si="130"/>
        <v>0</v>
      </c>
      <c r="DV84" s="466">
        <f t="shared" si="130"/>
        <v>0</v>
      </c>
      <c r="DW84" s="466">
        <f t="shared" si="130"/>
        <v>0</v>
      </c>
      <c r="DX84" s="466">
        <f t="shared" si="130"/>
        <v>0</v>
      </c>
      <c r="DY84" s="466">
        <f t="shared" si="130"/>
        <v>0</v>
      </c>
      <c r="DZ84" s="466">
        <f t="shared" si="130"/>
        <v>0</v>
      </c>
      <c r="EA84" s="466">
        <f t="shared" si="130"/>
        <v>0</v>
      </c>
      <c r="EB84" s="466">
        <f t="shared" si="130"/>
        <v>0</v>
      </c>
      <c r="EC84" s="466">
        <f t="shared" si="130"/>
        <v>0</v>
      </c>
      <c r="ED84" s="466">
        <f t="shared" si="130"/>
        <v>0</v>
      </c>
      <c r="EE84" s="47"/>
      <c r="EF84"/>
    </row>
    <row r="85" spans="1:136" s="42" customFormat="1">
      <c r="A85" s="36"/>
      <c r="B85" s="36" t="s">
        <v>322</v>
      </c>
      <c r="C85" s="36"/>
      <c r="D85" s="36"/>
      <c r="E85" s="36"/>
      <c r="F85" s="36"/>
      <c r="G85" s="36"/>
      <c r="H85" s="36"/>
      <c r="I85" s="36"/>
      <c r="J85" s="36"/>
      <c r="K85" s="159" t="s">
        <v>319</v>
      </c>
      <c r="L85" s="160"/>
      <c r="M85" s="651">
        <f>D15</f>
        <v>0.10000000000000002</v>
      </c>
      <c r="N85" s="1440"/>
      <c r="O85" s="637">
        <f>MIN(-O84,O$80*$M85)</f>
        <v>0</v>
      </c>
      <c r="P85" s="637">
        <f>MIN(-P84,P$80*$M85)</f>
        <v>-1.4551915228366855E-12</v>
      </c>
      <c r="Q85" s="637">
        <f>MIN(-Q84,Q$80*$M85)</f>
        <v>-1.4551915228366855E-12</v>
      </c>
      <c r="R85" s="637">
        <f t="shared" ref="R85:CC85" si="131">MIN(-R84,R$80*$M85)</f>
        <v>-1.4551915228366855E-12</v>
      </c>
      <c r="S85" s="637">
        <f t="shared" si="131"/>
        <v>-1.4551915228366855E-12</v>
      </c>
      <c r="T85" s="637">
        <f t="shared" si="131"/>
        <v>0</v>
      </c>
      <c r="U85" s="637">
        <f t="shared" si="131"/>
        <v>-1.4551915228366855E-12</v>
      </c>
      <c r="V85" s="637">
        <f t="shared" si="131"/>
        <v>-1.4551915228366855E-12</v>
      </c>
      <c r="W85" s="637">
        <f t="shared" si="131"/>
        <v>0</v>
      </c>
      <c r="X85" s="637">
        <f t="shared" si="131"/>
        <v>0</v>
      </c>
      <c r="Y85" s="637">
        <f t="shared" si="131"/>
        <v>0</v>
      </c>
      <c r="Z85" s="637">
        <f t="shared" si="131"/>
        <v>0</v>
      </c>
      <c r="AA85" s="637">
        <f t="shared" si="131"/>
        <v>0</v>
      </c>
      <c r="AB85" s="637">
        <f t="shared" si="131"/>
        <v>0</v>
      </c>
      <c r="AC85" s="637">
        <f t="shared" si="131"/>
        <v>0</v>
      </c>
      <c r="AD85" s="637">
        <f t="shared" si="131"/>
        <v>0</v>
      </c>
      <c r="AE85" s="637">
        <f t="shared" si="131"/>
        <v>0</v>
      </c>
      <c r="AF85" s="637">
        <f t="shared" si="131"/>
        <v>0</v>
      </c>
      <c r="AG85" s="637">
        <f t="shared" si="131"/>
        <v>-2.9103830456733709E-12</v>
      </c>
      <c r="AH85" s="637">
        <f t="shared" si="131"/>
        <v>0</v>
      </c>
      <c r="AI85" s="637">
        <f t="shared" si="131"/>
        <v>0</v>
      </c>
      <c r="AJ85" s="637">
        <f t="shared" si="131"/>
        <v>0</v>
      </c>
      <c r="AK85" s="637">
        <f t="shared" si="131"/>
        <v>0</v>
      </c>
      <c r="AL85" s="637">
        <f t="shared" si="131"/>
        <v>0</v>
      </c>
      <c r="AM85" s="637">
        <f>MIN(-AM84,AM$80*$M85)</f>
        <v>0</v>
      </c>
      <c r="AN85" s="637">
        <f t="shared" si="131"/>
        <v>0</v>
      </c>
      <c r="AO85" s="637">
        <f t="shared" si="131"/>
        <v>0</v>
      </c>
      <c r="AP85" s="637">
        <f t="shared" si="131"/>
        <v>0</v>
      </c>
      <c r="AQ85" s="637">
        <f>MIN(-AQ84,AQ$80*$M85)</f>
        <v>0</v>
      </c>
      <c r="AR85" s="637">
        <f t="shared" si="131"/>
        <v>0</v>
      </c>
      <c r="AS85" s="637">
        <f t="shared" si="131"/>
        <v>0</v>
      </c>
      <c r="AT85" s="637">
        <f t="shared" si="131"/>
        <v>0</v>
      </c>
      <c r="AU85" s="637">
        <f t="shared" si="131"/>
        <v>0</v>
      </c>
      <c r="AV85" s="637">
        <f t="shared" si="131"/>
        <v>0</v>
      </c>
      <c r="AW85" s="637">
        <f t="shared" si="131"/>
        <v>0</v>
      </c>
      <c r="AX85" s="637">
        <f t="shared" si="131"/>
        <v>0</v>
      </c>
      <c r="AY85" s="637">
        <f t="shared" si="131"/>
        <v>0</v>
      </c>
      <c r="AZ85" s="637">
        <f t="shared" si="131"/>
        <v>0</v>
      </c>
      <c r="BA85" s="637">
        <f t="shared" si="131"/>
        <v>0</v>
      </c>
      <c r="BB85" s="637">
        <f t="shared" si="131"/>
        <v>0</v>
      </c>
      <c r="BC85" s="637">
        <f t="shared" si="131"/>
        <v>0</v>
      </c>
      <c r="BD85" s="637">
        <f t="shared" si="131"/>
        <v>0</v>
      </c>
      <c r="BE85" s="637">
        <f t="shared" si="131"/>
        <v>-2.9103830456733709E-12</v>
      </c>
      <c r="BF85" s="637">
        <f t="shared" si="131"/>
        <v>0</v>
      </c>
      <c r="BG85" s="637">
        <f t="shared" si="131"/>
        <v>0</v>
      </c>
      <c r="BH85" s="637">
        <f t="shared" si="131"/>
        <v>0</v>
      </c>
      <c r="BI85" s="637">
        <f t="shared" si="131"/>
        <v>0</v>
      </c>
      <c r="BJ85" s="637">
        <f t="shared" si="131"/>
        <v>0</v>
      </c>
      <c r="BK85" s="637">
        <f t="shared" si="131"/>
        <v>0</v>
      </c>
      <c r="BL85" s="637">
        <f t="shared" si="131"/>
        <v>0</v>
      </c>
      <c r="BM85" s="637">
        <f t="shared" si="131"/>
        <v>0</v>
      </c>
      <c r="BN85" s="637">
        <f t="shared" si="131"/>
        <v>0</v>
      </c>
      <c r="BO85" s="637">
        <f t="shared" si="131"/>
        <v>-2.9103830456733709E-12</v>
      </c>
      <c r="BP85" s="637">
        <f t="shared" si="131"/>
        <v>-2.9103830456733709E-12</v>
      </c>
      <c r="BQ85" s="637">
        <f t="shared" si="131"/>
        <v>0</v>
      </c>
      <c r="BR85" s="637">
        <f t="shared" si="131"/>
        <v>-2.9103830456733709E-12</v>
      </c>
      <c r="BS85" s="637">
        <f t="shared" si="131"/>
        <v>0</v>
      </c>
      <c r="BT85" s="637">
        <f t="shared" si="131"/>
        <v>0</v>
      </c>
      <c r="BU85" s="637">
        <f t="shared" si="131"/>
        <v>-2.9103830456733709E-12</v>
      </c>
      <c r="BV85" s="637">
        <f t="shared" si="131"/>
        <v>0</v>
      </c>
      <c r="BW85" s="637">
        <f t="shared" si="131"/>
        <v>0</v>
      </c>
      <c r="BX85" s="637">
        <f t="shared" si="131"/>
        <v>0</v>
      </c>
      <c r="BY85" s="637">
        <f t="shared" si="131"/>
        <v>0</v>
      </c>
      <c r="BZ85" s="637">
        <f t="shared" si="131"/>
        <v>0</v>
      </c>
      <c r="CA85" s="637">
        <f t="shared" si="131"/>
        <v>-2.9103830456733709E-12</v>
      </c>
      <c r="CB85" s="637">
        <f>MIN(-CB84,CB$80*$M85)</f>
        <v>0</v>
      </c>
      <c r="CC85" s="637">
        <f t="shared" si="131"/>
        <v>0</v>
      </c>
      <c r="CD85" s="637">
        <f t="shared" ref="CD85:ED85" si="132">MIN(-CD84,CD$80*$M85)</f>
        <v>0</v>
      </c>
      <c r="CE85" s="637">
        <f t="shared" si="132"/>
        <v>0</v>
      </c>
      <c r="CF85" s="637">
        <f>MIN(-CF84,CF$80*$M85)</f>
        <v>0</v>
      </c>
      <c r="CG85" s="637">
        <f t="shared" si="132"/>
        <v>-2.9103830456733709E-12</v>
      </c>
      <c r="CH85" s="637">
        <f t="shared" si="132"/>
        <v>0</v>
      </c>
      <c r="CI85" s="637">
        <f t="shared" si="132"/>
        <v>-2.9103830456733709E-12</v>
      </c>
      <c r="CJ85" s="637">
        <f t="shared" si="132"/>
        <v>0</v>
      </c>
      <c r="CK85" s="637">
        <f t="shared" si="132"/>
        <v>0</v>
      </c>
      <c r="CL85" s="637">
        <f t="shared" si="132"/>
        <v>0</v>
      </c>
      <c r="CM85" s="637">
        <f t="shared" si="132"/>
        <v>-2.9103830456733709E-12</v>
      </c>
      <c r="CN85" s="637">
        <f t="shared" si="132"/>
        <v>-2.9103830456733709E-12</v>
      </c>
      <c r="CO85" s="637">
        <f t="shared" si="132"/>
        <v>0</v>
      </c>
      <c r="CP85" s="637">
        <f t="shared" si="132"/>
        <v>0</v>
      </c>
      <c r="CQ85" s="637">
        <f t="shared" si="132"/>
        <v>0</v>
      </c>
      <c r="CR85" s="637">
        <f t="shared" si="132"/>
        <v>0</v>
      </c>
      <c r="CS85" s="637">
        <f t="shared" si="132"/>
        <v>0</v>
      </c>
      <c r="CT85" s="637">
        <f t="shared" si="132"/>
        <v>3527100.0000000005</v>
      </c>
      <c r="CU85" s="637">
        <f t="shared" si="132"/>
        <v>0</v>
      </c>
      <c r="CV85" s="637">
        <f t="shared" si="132"/>
        <v>0</v>
      </c>
      <c r="CW85" s="637">
        <f t="shared" si="132"/>
        <v>0</v>
      </c>
      <c r="CX85" s="637">
        <f t="shared" si="132"/>
        <v>0</v>
      </c>
      <c r="CY85" s="637">
        <f t="shared" si="132"/>
        <v>0</v>
      </c>
      <c r="CZ85" s="637">
        <f t="shared" si="132"/>
        <v>0</v>
      </c>
      <c r="DA85" s="637">
        <f t="shared" si="132"/>
        <v>0</v>
      </c>
      <c r="DB85" s="637">
        <f t="shared" si="132"/>
        <v>0</v>
      </c>
      <c r="DC85" s="637">
        <f t="shared" si="132"/>
        <v>0</v>
      </c>
      <c r="DD85" s="637">
        <f t="shared" si="132"/>
        <v>0</v>
      </c>
      <c r="DE85" s="637">
        <f t="shared" si="132"/>
        <v>0</v>
      </c>
      <c r="DF85" s="637">
        <f t="shared" si="132"/>
        <v>0</v>
      </c>
      <c r="DG85" s="637">
        <f t="shared" si="132"/>
        <v>0</v>
      </c>
      <c r="DH85" s="637">
        <f t="shared" si="132"/>
        <v>0</v>
      </c>
      <c r="DI85" s="637">
        <f t="shared" si="132"/>
        <v>0</v>
      </c>
      <c r="DJ85" s="637">
        <f t="shared" si="132"/>
        <v>0</v>
      </c>
      <c r="DK85" s="637">
        <f t="shared" si="132"/>
        <v>0</v>
      </c>
      <c r="DL85" s="637">
        <f t="shared" si="132"/>
        <v>0</v>
      </c>
      <c r="DM85" s="637">
        <f t="shared" si="132"/>
        <v>0</v>
      </c>
      <c r="DN85" s="637">
        <f t="shared" si="132"/>
        <v>0</v>
      </c>
      <c r="DO85" s="637">
        <f t="shared" si="132"/>
        <v>0</v>
      </c>
      <c r="DP85" s="637">
        <f t="shared" si="132"/>
        <v>0</v>
      </c>
      <c r="DQ85" s="637">
        <f t="shared" si="132"/>
        <v>0</v>
      </c>
      <c r="DR85" s="637">
        <f t="shared" si="132"/>
        <v>0</v>
      </c>
      <c r="DS85" s="637">
        <f t="shared" si="132"/>
        <v>0</v>
      </c>
      <c r="DT85" s="637">
        <f t="shared" si="132"/>
        <v>0</v>
      </c>
      <c r="DU85" s="637">
        <f t="shared" si="132"/>
        <v>0</v>
      </c>
      <c r="DV85" s="637">
        <f t="shared" si="132"/>
        <v>0</v>
      </c>
      <c r="DW85" s="637">
        <f t="shared" si="132"/>
        <v>0</v>
      </c>
      <c r="DX85" s="637">
        <f t="shared" si="132"/>
        <v>0</v>
      </c>
      <c r="DY85" s="637">
        <f t="shared" si="132"/>
        <v>0</v>
      </c>
      <c r="DZ85" s="637">
        <f t="shared" si="132"/>
        <v>0</v>
      </c>
      <c r="EA85" s="637">
        <f t="shared" si="132"/>
        <v>0</v>
      </c>
      <c r="EB85" s="637">
        <f t="shared" si="132"/>
        <v>0</v>
      </c>
      <c r="EC85" s="637">
        <f t="shared" si="132"/>
        <v>0</v>
      </c>
      <c r="ED85" s="637">
        <f t="shared" si="132"/>
        <v>0</v>
      </c>
      <c r="EE85" s="74"/>
      <c r="EF85" s="1"/>
    </row>
    <row r="86" spans="1:136" s="1876" customFormat="1">
      <c r="A86" s="802"/>
      <c r="B86" s="802" t="s">
        <v>624</v>
      </c>
      <c r="C86" s="802"/>
      <c r="D86" s="802"/>
      <c r="E86" s="802"/>
      <c r="F86" s="802"/>
      <c r="G86" s="802"/>
      <c r="H86" s="802"/>
      <c r="I86" s="802"/>
      <c r="J86" s="802"/>
      <c r="K86" s="1884"/>
      <c r="L86" s="1885"/>
      <c r="M86" s="1886"/>
      <c r="N86" s="1878"/>
      <c r="O86" s="1887">
        <f>O$6*$M85</f>
        <v>0</v>
      </c>
      <c r="P86" s="1887">
        <f t="shared" ref="P86:CA86" si="133">P$6*$M85</f>
        <v>0</v>
      </c>
      <c r="Q86" s="1887">
        <f>Q$6*$M85</f>
        <v>0</v>
      </c>
      <c r="R86" s="1887">
        <f t="shared" si="133"/>
        <v>0</v>
      </c>
      <c r="S86" s="1887">
        <f t="shared" si="133"/>
        <v>0</v>
      </c>
      <c r="T86" s="1887">
        <f t="shared" si="133"/>
        <v>0</v>
      </c>
      <c r="U86" s="1887">
        <f t="shared" si="133"/>
        <v>0</v>
      </c>
      <c r="V86" s="1887">
        <f t="shared" si="133"/>
        <v>0</v>
      </c>
      <c r="W86" s="1887">
        <f t="shared" si="133"/>
        <v>0</v>
      </c>
      <c r="X86" s="1887">
        <f t="shared" si="133"/>
        <v>0</v>
      </c>
      <c r="Y86" s="1887">
        <f t="shared" si="133"/>
        <v>0</v>
      </c>
      <c r="Z86" s="1887">
        <f t="shared" si="133"/>
        <v>0</v>
      </c>
      <c r="AA86" s="1887">
        <f t="shared" si="133"/>
        <v>0</v>
      </c>
      <c r="AB86" s="1887">
        <f t="shared" si="133"/>
        <v>0</v>
      </c>
      <c r="AC86" s="1887">
        <f t="shared" si="133"/>
        <v>0</v>
      </c>
      <c r="AD86" s="1887">
        <f t="shared" si="133"/>
        <v>0</v>
      </c>
      <c r="AE86" s="1887">
        <f t="shared" si="133"/>
        <v>0</v>
      </c>
      <c r="AF86" s="1887">
        <f t="shared" si="133"/>
        <v>0</v>
      </c>
      <c r="AG86" s="1887">
        <f t="shared" si="133"/>
        <v>0</v>
      </c>
      <c r="AH86" s="1887">
        <f t="shared" si="133"/>
        <v>0</v>
      </c>
      <c r="AI86" s="1887">
        <f t="shared" si="133"/>
        <v>0</v>
      </c>
      <c r="AJ86" s="1887">
        <f t="shared" si="133"/>
        <v>0</v>
      </c>
      <c r="AK86" s="1887">
        <f t="shared" si="133"/>
        <v>0</v>
      </c>
      <c r="AL86" s="1887">
        <f t="shared" si="133"/>
        <v>0</v>
      </c>
      <c r="AM86" s="1887">
        <f t="shared" si="133"/>
        <v>0</v>
      </c>
      <c r="AN86" s="1887">
        <f t="shared" si="133"/>
        <v>0</v>
      </c>
      <c r="AO86" s="1887">
        <f t="shared" si="133"/>
        <v>0</v>
      </c>
      <c r="AP86" s="1887">
        <f t="shared" si="133"/>
        <v>0</v>
      </c>
      <c r="AQ86" s="1887">
        <f t="shared" si="133"/>
        <v>0</v>
      </c>
      <c r="AR86" s="1887">
        <f t="shared" si="133"/>
        <v>0</v>
      </c>
      <c r="AS86" s="1887">
        <f t="shared" si="133"/>
        <v>0</v>
      </c>
      <c r="AT86" s="1887">
        <f t="shared" si="133"/>
        <v>0</v>
      </c>
      <c r="AU86" s="1887">
        <f t="shared" si="133"/>
        <v>0</v>
      </c>
      <c r="AV86" s="1887">
        <f t="shared" si="133"/>
        <v>0</v>
      </c>
      <c r="AW86" s="1887">
        <f t="shared" si="133"/>
        <v>0</v>
      </c>
      <c r="AX86" s="1887">
        <f t="shared" si="133"/>
        <v>0</v>
      </c>
      <c r="AY86" s="1887">
        <f t="shared" si="133"/>
        <v>0</v>
      </c>
      <c r="AZ86" s="1887">
        <f t="shared" si="133"/>
        <v>0</v>
      </c>
      <c r="BA86" s="1887">
        <f t="shared" si="133"/>
        <v>0</v>
      </c>
      <c r="BB86" s="1887">
        <f t="shared" si="133"/>
        <v>0</v>
      </c>
      <c r="BC86" s="1887">
        <f t="shared" si="133"/>
        <v>0</v>
      </c>
      <c r="BD86" s="1887">
        <f t="shared" si="133"/>
        <v>0</v>
      </c>
      <c r="BE86" s="1887">
        <f t="shared" si="133"/>
        <v>0</v>
      </c>
      <c r="BF86" s="1887">
        <f t="shared" si="133"/>
        <v>0</v>
      </c>
      <c r="BG86" s="1887">
        <f t="shared" si="133"/>
        <v>0</v>
      </c>
      <c r="BH86" s="1887">
        <f t="shared" si="133"/>
        <v>0</v>
      </c>
      <c r="BI86" s="1887">
        <f t="shared" si="133"/>
        <v>0</v>
      </c>
      <c r="BJ86" s="1887">
        <f t="shared" si="133"/>
        <v>0</v>
      </c>
      <c r="BK86" s="1887">
        <f t="shared" si="133"/>
        <v>0</v>
      </c>
      <c r="BL86" s="1887">
        <f t="shared" si="133"/>
        <v>0</v>
      </c>
      <c r="BM86" s="1887">
        <f t="shared" si="133"/>
        <v>0</v>
      </c>
      <c r="BN86" s="1887">
        <f t="shared" si="133"/>
        <v>0</v>
      </c>
      <c r="BO86" s="1887">
        <f t="shared" si="133"/>
        <v>0</v>
      </c>
      <c r="BP86" s="1887">
        <f t="shared" si="133"/>
        <v>0</v>
      </c>
      <c r="BQ86" s="1887">
        <f t="shared" si="133"/>
        <v>0</v>
      </c>
      <c r="BR86" s="1887">
        <f t="shared" si="133"/>
        <v>0</v>
      </c>
      <c r="BS86" s="1887">
        <f t="shared" si="133"/>
        <v>0</v>
      </c>
      <c r="BT86" s="1887">
        <f t="shared" si="133"/>
        <v>0</v>
      </c>
      <c r="BU86" s="1887">
        <f t="shared" si="133"/>
        <v>0</v>
      </c>
      <c r="BV86" s="1887">
        <f t="shared" si="133"/>
        <v>0</v>
      </c>
      <c r="BW86" s="1887">
        <f t="shared" si="133"/>
        <v>0</v>
      </c>
      <c r="BX86" s="1887">
        <f t="shared" si="133"/>
        <v>0</v>
      </c>
      <c r="BY86" s="1887">
        <f t="shared" si="133"/>
        <v>0</v>
      </c>
      <c r="BZ86" s="1887">
        <f t="shared" si="133"/>
        <v>0</v>
      </c>
      <c r="CA86" s="1887">
        <f t="shared" si="133"/>
        <v>0</v>
      </c>
      <c r="CB86" s="1887">
        <f t="shared" ref="CB86:ED86" si="134">CB$6*$M85</f>
        <v>0</v>
      </c>
      <c r="CC86" s="1887">
        <f t="shared" si="134"/>
        <v>0</v>
      </c>
      <c r="CD86" s="1887">
        <f t="shared" si="134"/>
        <v>0</v>
      </c>
      <c r="CE86" s="1887">
        <f t="shared" si="134"/>
        <v>0</v>
      </c>
      <c r="CF86" s="1887">
        <f t="shared" si="134"/>
        <v>0</v>
      </c>
      <c r="CG86" s="1887">
        <f t="shared" si="134"/>
        <v>0</v>
      </c>
      <c r="CH86" s="1887">
        <f t="shared" si="134"/>
        <v>0</v>
      </c>
      <c r="CI86" s="1887">
        <f t="shared" si="134"/>
        <v>0</v>
      </c>
      <c r="CJ86" s="1887">
        <f t="shared" si="134"/>
        <v>0</v>
      </c>
      <c r="CK86" s="1887">
        <f t="shared" si="134"/>
        <v>0</v>
      </c>
      <c r="CL86" s="1887">
        <f t="shared" si="134"/>
        <v>0</v>
      </c>
      <c r="CM86" s="1887">
        <f t="shared" si="134"/>
        <v>0</v>
      </c>
      <c r="CN86" s="1887">
        <f t="shared" si="134"/>
        <v>0</v>
      </c>
      <c r="CO86" s="1887">
        <f t="shared" si="134"/>
        <v>0</v>
      </c>
      <c r="CP86" s="1887">
        <f t="shared" si="134"/>
        <v>0</v>
      </c>
      <c r="CQ86" s="1887">
        <f t="shared" si="134"/>
        <v>0</v>
      </c>
      <c r="CR86" s="1887">
        <f t="shared" si="134"/>
        <v>0</v>
      </c>
      <c r="CS86" s="1887">
        <f t="shared" si="134"/>
        <v>0</v>
      </c>
      <c r="CT86" s="1887">
        <f t="shared" si="134"/>
        <v>0</v>
      </c>
      <c r="CU86" s="1887">
        <f t="shared" si="134"/>
        <v>0</v>
      </c>
      <c r="CV86" s="1887">
        <f t="shared" si="134"/>
        <v>0</v>
      </c>
      <c r="CW86" s="1887">
        <f t="shared" si="134"/>
        <v>0</v>
      </c>
      <c r="CX86" s="1887">
        <f t="shared" si="134"/>
        <v>0</v>
      </c>
      <c r="CY86" s="1887">
        <f t="shared" si="134"/>
        <v>0</v>
      </c>
      <c r="CZ86" s="1887">
        <f t="shared" si="134"/>
        <v>0</v>
      </c>
      <c r="DA86" s="1887">
        <f t="shared" si="134"/>
        <v>0</v>
      </c>
      <c r="DB86" s="1887">
        <f t="shared" si="134"/>
        <v>0</v>
      </c>
      <c r="DC86" s="1887">
        <f t="shared" si="134"/>
        <v>0</v>
      </c>
      <c r="DD86" s="1887">
        <f t="shared" si="134"/>
        <v>0</v>
      </c>
      <c r="DE86" s="1887">
        <f t="shared" si="134"/>
        <v>0</v>
      </c>
      <c r="DF86" s="1887">
        <f t="shared" si="134"/>
        <v>0</v>
      </c>
      <c r="DG86" s="1887">
        <f t="shared" si="134"/>
        <v>0</v>
      </c>
      <c r="DH86" s="1887">
        <f t="shared" si="134"/>
        <v>0</v>
      </c>
      <c r="DI86" s="1887">
        <f t="shared" si="134"/>
        <v>0</v>
      </c>
      <c r="DJ86" s="1887">
        <f t="shared" si="134"/>
        <v>0</v>
      </c>
      <c r="DK86" s="1887">
        <f t="shared" si="134"/>
        <v>0</v>
      </c>
      <c r="DL86" s="1887">
        <f t="shared" si="134"/>
        <v>0</v>
      </c>
      <c r="DM86" s="1887">
        <f t="shared" si="134"/>
        <v>0</v>
      </c>
      <c r="DN86" s="1887">
        <f t="shared" si="134"/>
        <v>0</v>
      </c>
      <c r="DO86" s="1887">
        <f t="shared" si="134"/>
        <v>0</v>
      </c>
      <c r="DP86" s="1887">
        <f t="shared" si="134"/>
        <v>0</v>
      </c>
      <c r="DQ86" s="1887">
        <f t="shared" si="134"/>
        <v>0</v>
      </c>
      <c r="DR86" s="1887">
        <f t="shared" si="134"/>
        <v>0</v>
      </c>
      <c r="DS86" s="1887">
        <f t="shared" si="134"/>
        <v>0</v>
      </c>
      <c r="DT86" s="1887">
        <f t="shared" si="134"/>
        <v>0</v>
      </c>
      <c r="DU86" s="1887">
        <f t="shared" si="134"/>
        <v>0</v>
      </c>
      <c r="DV86" s="1887">
        <f t="shared" si="134"/>
        <v>0</v>
      </c>
      <c r="DW86" s="1887">
        <f t="shared" si="134"/>
        <v>0</v>
      </c>
      <c r="DX86" s="1887">
        <f t="shared" si="134"/>
        <v>0</v>
      </c>
      <c r="DY86" s="1887">
        <f t="shared" si="134"/>
        <v>0</v>
      </c>
      <c r="DZ86" s="1887">
        <f t="shared" si="134"/>
        <v>0</v>
      </c>
      <c r="EA86" s="1887">
        <f t="shared" si="134"/>
        <v>0</v>
      </c>
      <c r="EB86" s="1887">
        <f t="shared" si="134"/>
        <v>0</v>
      </c>
      <c r="EC86" s="1887">
        <f t="shared" si="134"/>
        <v>0</v>
      </c>
      <c r="ED86" s="1887">
        <f t="shared" si="134"/>
        <v>0</v>
      </c>
      <c r="EE86" s="74"/>
      <c r="EF86" s="1"/>
    </row>
    <row r="87" spans="1:136" s="42" customFormat="1">
      <c r="A87"/>
      <c r="B87" t="s">
        <v>235</v>
      </c>
      <c r="C87"/>
      <c r="D87"/>
      <c r="E87"/>
      <c r="F87"/>
      <c r="G87"/>
      <c r="H87"/>
      <c r="I87"/>
      <c r="J87"/>
      <c r="K87" s="15"/>
      <c r="L87"/>
      <c r="M87" s="646"/>
      <c r="N87" s="1434"/>
      <c r="O87" s="466">
        <f>SUM(O84:O86)</f>
        <v>-3527100.0000000005</v>
      </c>
      <c r="P87" s="466">
        <f>SUM(P84:P86)</f>
        <v>-3527100.0000000005</v>
      </c>
      <c r="Q87" s="466">
        <f t="shared" ref="Q87:CB87" si="135">SUM(Q84:Q86)</f>
        <v>-3527100.0000000005</v>
      </c>
      <c r="R87" s="466">
        <f t="shared" si="135"/>
        <v>-3527100.0000000005</v>
      </c>
      <c r="S87" s="466">
        <f t="shared" si="135"/>
        <v>-3527100.0000000005</v>
      </c>
      <c r="T87" s="466">
        <f t="shared" si="135"/>
        <v>-3527100.0000000005</v>
      </c>
      <c r="U87" s="466">
        <f t="shared" si="135"/>
        <v>-3527100.0000000005</v>
      </c>
      <c r="V87" s="466">
        <f t="shared" si="135"/>
        <v>-3527100.0000000005</v>
      </c>
      <c r="W87" s="466">
        <f t="shared" si="135"/>
        <v>-3527100.0000000005</v>
      </c>
      <c r="X87" s="466">
        <f t="shared" si="135"/>
        <v>-3527100.0000000005</v>
      </c>
      <c r="Y87" s="466">
        <f t="shared" si="135"/>
        <v>-3527100.0000000005</v>
      </c>
      <c r="Z87" s="466">
        <f t="shared" si="135"/>
        <v>-3527100.0000000005</v>
      </c>
      <c r="AA87" s="466">
        <f t="shared" si="135"/>
        <v>-3527100.0000000005</v>
      </c>
      <c r="AB87" s="466">
        <f t="shared" si="135"/>
        <v>-3527100.0000000005</v>
      </c>
      <c r="AC87" s="466">
        <f t="shared" si="135"/>
        <v>-3527100.0000000005</v>
      </c>
      <c r="AD87" s="466">
        <f t="shared" si="135"/>
        <v>-3527100.0000000005</v>
      </c>
      <c r="AE87" s="466">
        <f t="shared" si="135"/>
        <v>-3527100.0000000005</v>
      </c>
      <c r="AF87" s="466">
        <f t="shared" si="135"/>
        <v>-3527100.0000000005</v>
      </c>
      <c r="AG87" s="466">
        <f t="shared" si="135"/>
        <v>-3527100.0000000005</v>
      </c>
      <c r="AH87" s="466">
        <f t="shared" si="135"/>
        <v>-3527100.0000000005</v>
      </c>
      <c r="AI87" s="466">
        <f t="shared" si="135"/>
        <v>-3527100.0000000005</v>
      </c>
      <c r="AJ87" s="466">
        <f t="shared" si="135"/>
        <v>-3527100.0000000005</v>
      </c>
      <c r="AK87" s="466">
        <f t="shared" si="135"/>
        <v>-3527100.0000000005</v>
      </c>
      <c r="AL87" s="466">
        <f t="shared" si="135"/>
        <v>-3527100.0000000005</v>
      </c>
      <c r="AM87" s="466">
        <f>SUM(AM84:AM86)</f>
        <v>-3527100.0000000005</v>
      </c>
      <c r="AN87" s="466">
        <f t="shared" si="135"/>
        <v>-3527100.0000000005</v>
      </c>
      <c r="AO87" s="466">
        <f t="shared" si="135"/>
        <v>-3527100.0000000005</v>
      </c>
      <c r="AP87" s="466">
        <f t="shared" si="135"/>
        <v>-3527100.0000000005</v>
      </c>
      <c r="AQ87" s="466">
        <f t="shared" si="135"/>
        <v>-3527100.0000000005</v>
      </c>
      <c r="AR87" s="466">
        <f t="shared" si="135"/>
        <v>-3527100.0000000005</v>
      </c>
      <c r="AS87" s="466">
        <f t="shared" si="135"/>
        <v>-3527100.0000000005</v>
      </c>
      <c r="AT87" s="466">
        <f t="shared" si="135"/>
        <v>-3527100.0000000005</v>
      </c>
      <c r="AU87" s="466">
        <f t="shared" si="135"/>
        <v>-3527100.0000000005</v>
      </c>
      <c r="AV87" s="466">
        <f t="shared" si="135"/>
        <v>-3527100.0000000005</v>
      </c>
      <c r="AW87" s="466">
        <f t="shared" si="135"/>
        <v>-3527100.0000000005</v>
      </c>
      <c r="AX87" s="466">
        <f t="shared" si="135"/>
        <v>-3527100.0000000005</v>
      </c>
      <c r="AY87" s="466">
        <f t="shared" si="135"/>
        <v>-3527100.0000000005</v>
      </c>
      <c r="AZ87" s="466">
        <f t="shared" si="135"/>
        <v>-3527100.0000000005</v>
      </c>
      <c r="BA87" s="466">
        <f t="shared" si="135"/>
        <v>-3527100.0000000005</v>
      </c>
      <c r="BB87" s="466">
        <f t="shared" si="135"/>
        <v>-3527100.0000000005</v>
      </c>
      <c r="BC87" s="466">
        <f t="shared" si="135"/>
        <v>-3527100.0000000005</v>
      </c>
      <c r="BD87" s="466">
        <f t="shared" si="135"/>
        <v>-3527100.0000000005</v>
      </c>
      <c r="BE87" s="466">
        <f t="shared" si="135"/>
        <v>-3527100.0000000005</v>
      </c>
      <c r="BF87" s="466">
        <f t="shared" si="135"/>
        <v>-3527100.0000000005</v>
      </c>
      <c r="BG87" s="466">
        <f t="shared" si="135"/>
        <v>-3527100.0000000005</v>
      </c>
      <c r="BH87" s="466">
        <f t="shared" si="135"/>
        <v>-3527100.0000000005</v>
      </c>
      <c r="BI87" s="466">
        <f t="shared" si="135"/>
        <v>-3527100.0000000005</v>
      </c>
      <c r="BJ87" s="466">
        <f t="shared" si="135"/>
        <v>-3527100.0000000005</v>
      </c>
      <c r="BK87" s="466">
        <f t="shared" si="135"/>
        <v>-3527100.0000000005</v>
      </c>
      <c r="BL87" s="466">
        <f t="shared" si="135"/>
        <v>-3527100.0000000005</v>
      </c>
      <c r="BM87" s="466">
        <f t="shared" si="135"/>
        <v>-3527100.0000000005</v>
      </c>
      <c r="BN87" s="466">
        <f t="shared" si="135"/>
        <v>-3527100.0000000005</v>
      </c>
      <c r="BO87" s="466">
        <f t="shared" si="135"/>
        <v>-3527100.0000000005</v>
      </c>
      <c r="BP87" s="466">
        <f t="shared" si="135"/>
        <v>-3527100.0000000005</v>
      </c>
      <c r="BQ87" s="466">
        <f t="shared" si="135"/>
        <v>-3527100.0000000005</v>
      </c>
      <c r="BR87" s="466">
        <f t="shared" si="135"/>
        <v>-3527100.0000000005</v>
      </c>
      <c r="BS87" s="466">
        <f t="shared" si="135"/>
        <v>-3527100.0000000005</v>
      </c>
      <c r="BT87" s="466">
        <f t="shared" si="135"/>
        <v>-3527100.0000000005</v>
      </c>
      <c r="BU87" s="466">
        <f t="shared" si="135"/>
        <v>-3527100.0000000005</v>
      </c>
      <c r="BV87" s="466">
        <f t="shared" si="135"/>
        <v>-3527100.0000000005</v>
      </c>
      <c r="BW87" s="466">
        <f t="shared" si="135"/>
        <v>-3527100.0000000005</v>
      </c>
      <c r="BX87" s="466">
        <f t="shared" si="135"/>
        <v>-3527100.0000000005</v>
      </c>
      <c r="BY87" s="466">
        <f t="shared" si="135"/>
        <v>-3527100.0000000005</v>
      </c>
      <c r="BZ87" s="466">
        <f t="shared" si="135"/>
        <v>-3527100.0000000005</v>
      </c>
      <c r="CA87" s="466">
        <f t="shared" si="135"/>
        <v>-3527100.0000000005</v>
      </c>
      <c r="CB87" s="466">
        <f t="shared" si="135"/>
        <v>-3527100.0000000005</v>
      </c>
      <c r="CC87" s="466">
        <f t="shared" ref="CC87:ED87" si="136">SUM(CC84:CC86)</f>
        <v>-3527100.0000000005</v>
      </c>
      <c r="CD87" s="466">
        <f t="shared" si="136"/>
        <v>-3527100.0000000005</v>
      </c>
      <c r="CE87" s="466">
        <f t="shared" si="136"/>
        <v>-3527100.0000000005</v>
      </c>
      <c r="CF87" s="466">
        <f t="shared" si="136"/>
        <v>-3527100.0000000005</v>
      </c>
      <c r="CG87" s="466">
        <f t="shared" si="136"/>
        <v>-3527100.0000000005</v>
      </c>
      <c r="CH87" s="466">
        <f t="shared" si="136"/>
        <v>-3527100.0000000005</v>
      </c>
      <c r="CI87" s="466">
        <f t="shared" si="136"/>
        <v>-3527100.0000000005</v>
      </c>
      <c r="CJ87" s="466">
        <f t="shared" si="136"/>
        <v>-3527100.0000000005</v>
      </c>
      <c r="CK87" s="466">
        <f t="shared" si="136"/>
        <v>-3527100.0000000005</v>
      </c>
      <c r="CL87" s="466">
        <f t="shared" si="136"/>
        <v>-3527100.0000000005</v>
      </c>
      <c r="CM87" s="466">
        <f t="shared" si="136"/>
        <v>-3527100.0000000005</v>
      </c>
      <c r="CN87" s="466">
        <f t="shared" si="136"/>
        <v>-3527100.0000000005</v>
      </c>
      <c r="CO87" s="466">
        <f t="shared" si="136"/>
        <v>-3527100.0000000005</v>
      </c>
      <c r="CP87" s="466">
        <f t="shared" si="136"/>
        <v>-3527100.0000000005</v>
      </c>
      <c r="CQ87" s="466">
        <f t="shared" si="136"/>
        <v>-3527100.0000000005</v>
      </c>
      <c r="CR87" s="466">
        <f t="shared" si="136"/>
        <v>-3527100.0000000005</v>
      </c>
      <c r="CS87" s="466">
        <f t="shared" si="136"/>
        <v>-3527100.0000000005</v>
      </c>
      <c r="CT87" s="466">
        <f t="shared" si="136"/>
        <v>0</v>
      </c>
      <c r="CU87" s="466">
        <f t="shared" si="136"/>
        <v>0</v>
      </c>
      <c r="CV87" s="466">
        <f t="shared" si="136"/>
        <v>0</v>
      </c>
      <c r="CW87" s="466">
        <f t="shared" si="136"/>
        <v>0</v>
      </c>
      <c r="CX87" s="466">
        <f t="shared" si="136"/>
        <v>0</v>
      </c>
      <c r="CY87" s="466">
        <f t="shared" si="136"/>
        <v>0</v>
      </c>
      <c r="CZ87" s="466">
        <f t="shared" si="136"/>
        <v>0</v>
      </c>
      <c r="DA87" s="466">
        <f t="shared" si="136"/>
        <v>0</v>
      </c>
      <c r="DB87" s="466">
        <f t="shared" si="136"/>
        <v>0</v>
      </c>
      <c r="DC87" s="466">
        <f t="shared" si="136"/>
        <v>0</v>
      </c>
      <c r="DD87" s="466">
        <f t="shared" si="136"/>
        <v>0</v>
      </c>
      <c r="DE87" s="466">
        <f t="shared" si="136"/>
        <v>0</v>
      </c>
      <c r="DF87" s="466">
        <f t="shared" si="136"/>
        <v>0</v>
      </c>
      <c r="DG87" s="466">
        <f t="shared" si="136"/>
        <v>0</v>
      </c>
      <c r="DH87" s="466">
        <f t="shared" si="136"/>
        <v>0</v>
      </c>
      <c r="DI87" s="466">
        <f t="shared" si="136"/>
        <v>0</v>
      </c>
      <c r="DJ87" s="466">
        <f t="shared" si="136"/>
        <v>0</v>
      </c>
      <c r="DK87" s="466">
        <f t="shared" si="136"/>
        <v>0</v>
      </c>
      <c r="DL87" s="466">
        <f t="shared" si="136"/>
        <v>0</v>
      </c>
      <c r="DM87" s="466">
        <f t="shared" si="136"/>
        <v>0</v>
      </c>
      <c r="DN87" s="466">
        <f t="shared" si="136"/>
        <v>0</v>
      </c>
      <c r="DO87" s="466">
        <f t="shared" si="136"/>
        <v>0</v>
      </c>
      <c r="DP87" s="466">
        <f t="shared" si="136"/>
        <v>0</v>
      </c>
      <c r="DQ87" s="466">
        <f t="shared" si="136"/>
        <v>0</v>
      </c>
      <c r="DR87" s="466">
        <f t="shared" si="136"/>
        <v>0</v>
      </c>
      <c r="DS87" s="466">
        <f t="shared" si="136"/>
        <v>0</v>
      </c>
      <c r="DT87" s="466">
        <f t="shared" si="136"/>
        <v>0</v>
      </c>
      <c r="DU87" s="466">
        <f t="shared" si="136"/>
        <v>0</v>
      </c>
      <c r="DV87" s="466">
        <f t="shared" si="136"/>
        <v>0</v>
      </c>
      <c r="DW87" s="466">
        <f t="shared" si="136"/>
        <v>0</v>
      </c>
      <c r="DX87" s="466">
        <f t="shared" si="136"/>
        <v>0</v>
      </c>
      <c r="DY87" s="466">
        <f t="shared" si="136"/>
        <v>0</v>
      </c>
      <c r="DZ87" s="466">
        <f t="shared" si="136"/>
        <v>0</v>
      </c>
      <c r="EA87" s="466">
        <f t="shared" si="136"/>
        <v>0</v>
      </c>
      <c r="EB87" s="466">
        <f t="shared" si="136"/>
        <v>0</v>
      </c>
      <c r="EC87" s="466">
        <f t="shared" si="136"/>
        <v>0</v>
      </c>
      <c r="ED87" s="466">
        <f t="shared" si="136"/>
        <v>0</v>
      </c>
      <c r="EE87" s="47"/>
      <c r="EF87"/>
    </row>
    <row r="88" spans="1:136" s="42" customFormat="1">
      <c r="A88"/>
      <c r="B88"/>
      <c r="C88"/>
      <c r="D88"/>
      <c r="E88"/>
      <c r="F88"/>
      <c r="G88"/>
      <c r="H88"/>
      <c r="I88"/>
      <c r="J88"/>
      <c r="K88" s="15"/>
      <c r="L88"/>
      <c r="M88" s="646"/>
      <c r="N88" s="1434"/>
      <c r="O88" s="466"/>
      <c r="P88" s="466"/>
      <c r="Q88" s="466"/>
      <c r="R88" s="466"/>
      <c r="S88" s="466"/>
      <c r="T88" s="466"/>
      <c r="U88" s="466"/>
      <c r="V88" s="466"/>
      <c r="W88" s="466"/>
      <c r="X88" s="466"/>
      <c r="Y88" s="466"/>
      <c r="Z88" s="466"/>
      <c r="AA88" s="466"/>
      <c r="AB88" s="466"/>
      <c r="AC88" s="466"/>
      <c r="AD88" s="466"/>
      <c r="AE88" s="466"/>
      <c r="AF88" s="466"/>
      <c r="AG88" s="466"/>
      <c r="AH88" s="466"/>
      <c r="AI88" s="466"/>
      <c r="AJ88" s="466"/>
      <c r="AK88" s="466"/>
      <c r="AL88" s="466"/>
      <c r="AM88" s="466"/>
      <c r="AN88" s="466"/>
      <c r="AO88" s="466"/>
      <c r="AP88" s="466"/>
      <c r="AQ88" s="466"/>
      <c r="AR88" s="466"/>
      <c r="AS88" s="466"/>
      <c r="AT88" s="466"/>
      <c r="AU88" s="466"/>
      <c r="AV88" s="466"/>
      <c r="AW88" s="466"/>
      <c r="AX88" s="466"/>
      <c r="AY88" s="466"/>
      <c r="AZ88" s="466"/>
      <c r="BA88" s="466"/>
      <c r="BB88" s="466"/>
      <c r="BC88" s="466"/>
      <c r="BD88" s="466"/>
      <c r="BE88" s="466"/>
      <c r="BF88" s="466"/>
      <c r="BG88" s="466"/>
      <c r="BH88" s="466"/>
      <c r="BI88" s="466"/>
      <c r="BJ88" s="466"/>
      <c r="BK88" s="466"/>
      <c r="BL88" s="466"/>
      <c r="BM88" s="466"/>
      <c r="BN88" s="466"/>
      <c r="BO88" s="466"/>
      <c r="BP88" s="466"/>
      <c r="BQ88" s="466"/>
      <c r="BR88" s="466"/>
      <c r="BS88" s="466"/>
      <c r="BT88" s="466"/>
      <c r="BU88" s="466"/>
      <c r="BV88" s="466"/>
      <c r="BW88" s="466"/>
      <c r="BX88" s="466"/>
      <c r="BY88" s="466"/>
      <c r="BZ88" s="466"/>
      <c r="CA88" s="466"/>
      <c r="CB88" s="466"/>
      <c r="CC88" s="466"/>
      <c r="CD88" s="466"/>
      <c r="CE88" s="466"/>
      <c r="CF88" s="466"/>
      <c r="CG88" s="466"/>
      <c r="CH88" s="466"/>
      <c r="CI88" s="466"/>
      <c r="CJ88" s="466"/>
      <c r="CK88" s="466"/>
      <c r="CL88" s="466"/>
      <c r="CM88" s="466"/>
      <c r="CN88" s="466"/>
      <c r="CO88" s="466"/>
      <c r="CP88" s="466"/>
      <c r="CQ88" s="466"/>
      <c r="CR88" s="466"/>
      <c r="CS88" s="466"/>
      <c r="CT88" s="466"/>
      <c r="CU88" s="466"/>
      <c r="CV88" s="466"/>
      <c r="CW88" s="466"/>
      <c r="CX88" s="466"/>
      <c r="CY88" s="466"/>
      <c r="CZ88" s="466"/>
      <c r="DA88" s="466"/>
      <c r="DB88" s="466"/>
      <c r="DC88" s="466"/>
      <c r="DD88" s="466"/>
      <c r="DE88" s="466"/>
      <c r="DF88" s="466"/>
      <c r="DG88" s="466"/>
      <c r="DH88" s="466"/>
      <c r="DI88" s="466"/>
      <c r="DJ88" s="466"/>
      <c r="DK88" s="466"/>
      <c r="DL88" s="466"/>
      <c r="DM88" s="466"/>
      <c r="DN88" s="466"/>
      <c r="DO88" s="466"/>
      <c r="DP88" s="466"/>
      <c r="DQ88" s="466"/>
      <c r="DR88" s="466"/>
      <c r="DS88" s="466"/>
      <c r="DT88" s="466"/>
      <c r="DU88" s="466"/>
      <c r="DV88" s="466"/>
      <c r="DW88" s="466"/>
      <c r="DX88" s="466"/>
      <c r="DY88" s="466"/>
      <c r="DZ88" s="466"/>
      <c r="EA88" s="466"/>
      <c r="EB88" s="466"/>
      <c r="EC88" s="466"/>
      <c r="ED88" s="466"/>
      <c r="EE88" s="47"/>
      <c r="EF88"/>
    </row>
    <row r="89" spans="1:136" s="42" customFormat="1">
      <c r="A89" s="1" t="str">
        <f>B16</f>
        <v>LP Investor</v>
      </c>
      <c r="B89"/>
      <c r="C89"/>
      <c r="D89"/>
      <c r="E89"/>
      <c r="F89"/>
      <c r="G89"/>
      <c r="H89"/>
      <c r="I89"/>
      <c r="J89"/>
      <c r="K89" s="15"/>
      <c r="L89"/>
      <c r="M89" s="646"/>
      <c r="N89" s="1433"/>
      <c r="O89" s="466"/>
      <c r="P89" s="466"/>
      <c r="Q89" s="466"/>
      <c r="R89" s="466"/>
      <c r="S89" s="466"/>
      <c r="T89" s="466"/>
      <c r="U89" s="466"/>
      <c r="V89" s="466"/>
      <c r="W89" s="466"/>
      <c r="X89" s="466"/>
      <c r="Y89" s="466"/>
      <c r="Z89" s="466"/>
      <c r="AA89" s="466"/>
      <c r="AB89" s="466"/>
      <c r="AC89" s="466"/>
      <c r="AD89" s="466"/>
      <c r="AE89" s="466"/>
      <c r="AF89" s="466"/>
      <c r="AG89" s="466"/>
      <c r="AH89" s="466"/>
      <c r="AI89" s="466"/>
      <c r="AJ89" s="466"/>
      <c r="AK89" s="466"/>
      <c r="AL89" s="466"/>
      <c r="AM89" s="466"/>
      <c r="AN89" s="466"/>
      <c r="AO89" s="466"/>
      <c r="AP89" s="466"/>
      <c r="AQ89" s="466"/>
      <c r="AR89" s="466"/>
      <c r="AS89" s="466"/>
      <c r="AT89" s="466"/>
      <c r="AU89" s="466"/>
      <c r="AV89" s="466"/>
      <c r="AW89" s="466"/>
      <c r="AX89" s="466"/>
      <c r="AY89" s="466"/>
      <c r="AZ89" s="466"/>
      <c r="BA89" s="466"/>
      <c r="BB89" s="466"/>
      <c r="BC89" s="466"/>
      <c r="BD89" s="466"/>
      <c r="BE89" s="466"/>
      <c r="BF89" s="466"/>
      <c r="BG89" s="466"/>
      <c r="BH89" s="466"/>
      <c r="BI89" s="466"/>
      <c r="BJ89" s="466"/>
      <c r="BK89" s="466"/>
      <c r="BL89" s="466"/>
      <c r="BM89" s="466"/>
      <c r="BN89" s="466"/>
      <c r="BO89" s="466"/>
      <c r="BP89" s="466"/>
      <c r="BQ89" s="466"/>
      <c r="BR89" s="466"/>
      <c r="BS89" s="466"/>
      <c r="BT89" s="466"/>
      <c r="BU89" s="466"/>
      <c r="BV89" s="466"/>
      <c r="BW89" s="466"/>
      <c r="BX89" s="466"/>
      <c r="BY89" s="466"/>
      <c r="BZ89" s="466"/>
      <c r="CA89" s="466"/>
      <c r="CB89" s="466"/>
      <c r="CC89" s="466"/>
      <c r="CD89" s="466"/>
      <c r="CE89" s="466"/>
      <c r="CF89" s="466"/>
      <c r="CG89" s="466"/>
      <c r="CH89" s="466"/>
      <c r="CI89" s="466"/>
      <c r="CJ89" s="466"/>
      <c r="CK89" s="466"/>
      <c r="CL89" s="466"/>
      <c r="CM89" s="466"/>
      <c r="CN89" s="466"/>
      <c r="CO89" s="466"/>
      <c r="CP89" s="466"/>
      <c r="CQ89" s="466"/>
      <c r="CR89" s="466"/>
      <c r="CS89" s="466"/>
      <c r="CT89" s="466"/>
      <c r="CU89" s="466"/>
      <c r="CV89" s="466"/>
      <c r="CW89" s="466"/>
      <c r="CX89" s="466"/>
      <c r="CY89" s="466"/>
      <c r="CZ89" s="466"/>
      <c r="DA89" s="466"/>
      <c r="DB89" s="466"/>
      <c r="DC89" s="466"/>
      <c r="DD89" s="466"/>
      <c r="DE89" s="466"/>
      <c r="DF89" s="466"/>
      <c r="DG89" s="466"/>
      <c r="DH89" s="466"/>
      <c r="DI89" s="466"/>
      <c r="DJ89" s="466"/>
      <c r="DK89" s="466"/>
      <c r="DL89" s="466"/>
      <c r="DM89" s="466"/>
      <c r="DN89" s="466"/>
      <c r="DO89" s="466"/>
      <c r="DP89" s="466"/>
      <c r="DQ89" s="466"/>
      <c r="DR89" s="466"/>
      <c r="DS89" s="466"/>
      <c r="DT89" s="466"/>
      <c r="DU89" s="466"/>
      <c r="DV89" s="466"/>
      <c r="DW89" s="466"/>
      <c r="DX89" s="466"/>
      <c r="DY89" s="466"/>
      <c r="DZ89" s="466"/>
      <c r="EA89" s="466"/>
      <c r="EB89" s="466"/>
      <c r="EC89" s="466"/>
      <c r="ED89" s="466"/>
      <c r="EE89" s="47"/>
      <c r="EF89"/>
    </row>
    <row r="90" spans="1:136" s="42" customFormat="1">
      <c r="A90"/>
      <c r="B90" t="s">
        <v>321</v>
      </c>
      <c r="C90"/>
      <c r="D90"/>
      <c r="E90"/>
      <c r="F90"/>
      <c r="G90"/>
      <c r="H90"/>
      <c r="I90"/>
      <c r="J90"/>
      <c r="K90" s="15"/>
      <c r="L90"/>
      <c r="M90" s="646"/>
      <c r="N90" s="1434"/>
      <c r="O90" s="466">
        <f>F16</f>
        <v>-31743900</v>
      </c>
      <c r="P90" s="466">
        <f>O93</f>
        <v>-31743900</v>
      </c>
      <c r="Q90" s="466">
        <f>P93</f>
        <v>-31743900</v>
      </c>
      <c r="R90" s="466">
        <f t="shared" ref="R90:CC90" si="137">Q93</f>
        <v>-31743900</v>
      </c>
      <c r="S90" s="466">
        <f t="shared" si="137"/>
        <v>-31743900</v>
      </c>
      <c r="T90" s="466">
        <f t="shared" si="137"/>
        <v>-31743900</v>
      </c>
      <c r="U90" s="466">
        <f t="shared" si="137"/>
        <v>-31743900</v>
      </c>
      <c r="V90" s="466">
        <f t="shared" si="137"/>
        <v>-31743900</v>
      </c>
      <c r="W90" s="466">
        <f t="shared" si="137"/>
        <v>-31743900</v>
      </c>
      <c r="X90" s="466">
        <f t="shared" si="137"/>
        <v>-31743900</v>
      </c>
      <c r="Y90" s="466">
        <f t="shared" si="137"/>
        <v>-31743900</v>
      </c>
      <c r="Z90" s="466">
        <f t="shared" si="137"/>
        <v>-31743900</v>
      </c>
      <c r="AA90" s="466">
        <f t="shared" si="137"/>
        <v>-31743900</v>
      </c>
      <c r="AB90" s="466">
        <f t="shared" si="137"/>
        <v>-31743900</v>
      </c>
      <c r="AC90" s="466">
        <f t="shared" si="137"/>
        <v>-31743900</v>
      </c>
      <c r="AD90" s="466">
        <f t="shared" si="137"/>
        <v>-31743900</v>
      </c>
      <c r="AE90" s="466">
        <f t="shared" si="137"/>
        <v>-31743900</v>
      </c>
      <c r="AF90" s="466">
        <f t="shared" si="137"/>
        <v>-31743900</v>
      </c>
      <c r="AG90" s="466">
        <f t="shared" si="137"/>
        <v>-31743900</v>
      </c>
      <c r="AH90" s="466">
        <f t="shared" si="137"/>
        <v>-31743900</v>
      </c>
      <c r="AI90" s="466">
        <f t="shared" si="137"/>
        <v>-31743900</v>
      </c>
      <c r="AJ90" s="466">
        <f t="shared" si="137"/>
        <v>-31743900</v>
      </c>
      <c r="AK90" s="466">
        <f t="shared" si="137"/>
        <v>-31743900</v>
      </c>
      <c r="AL90" s="466">
        <f t="shared" si="137"/>
        <v>-31743900</v>
      </c>
      <c r="AM90" s="466">
        <f t="shared" si="137"/>
        <v>-31743900</v>
      </c>
      <c r="AN90" s="466">
        <f t="shared" si="137"/>
        <v>-31743900</v>
      </c>
      <c r="AO90" s="466">
        <f t="shared" si="137"/>
        <v>-31743900</v>
      </c>
      <c r="AP90" s="466">
        <f t="shared" si="137"/>
        <v>-31743900</v>
      </c>
      <c r="AQ90" s="466">
        <f t="shared" si="137"/>
        <v>-31743900</v>
      </c>
      <c r="AR90" s="466">
        <f t="shared" si="137"/>
        <v>-31743900</v>
      </c>
      <c r="AS90" s="466">
        <f t="shared" si="137"/>
        <v>-31743900</v>
      </c>
      <c r="AT90" s="466">
        <f t="shared" si="137"/>
        <v>-31743900</v>
      </c>
      <c r="AU90" s="466">
        <f t="shared" si="137"/>
        <v>-31743900</v>
      </c>
      <c r="AV90" s="466">
        <f t="shared" si="137"/>
        <v>-31743900</v>
      </c>
      <c r="AW90" s="466">
        <f t="shared" si="137"/>
        <v>-31743900</v>
      </c>
      <c r="AX90" s="466">
        <f t="shared" si="137"/>
        <v>-31743900</v>
      </c>
      <c r="AY90" s="466">
        <f t="shared" si="137"/>
        <v>-31743900</v>
      </c>
      <c r="AZ90" s="466">
        <f t="shared" si="137"/>
        <v>-31743900</v>
      </c>
      <c r="BA90" s="466">
        <f t="shared" si="137"/>
        <v>-31743900</v>
      </c>
      <c r="BB90" s="466">
        <f t="shared" si="137"/>
        <v>-31743900</v>
      </c>
      <c r="BC90" s="466">
        <f t="shared" si="137"/>
        <v>-31743900</v>
      </c>
      <c r="BD90" s="466">
        <f t="shared" si="137"/>
        <v>-31743900</v>
      </c>
      <c r="BE90" s="466">
        <f t="shared" si="137"/>
        <v>-31743900</v>
      </c>
      <c r="BF90" s="466">
        <f t="shared" si="137"/>
        <v>-31743900</v>
      </c>
      <c r="BG90" s="466">
        <f t="shared" si="137"/>
        <v>-31743900</v>
      </c>
      <c r="BH90" s="466">
        <f t="shared" si="137"/>
        <v>-31743900</v>
      </c>
      <c r="BI90" s="466">
        <f t="shared" si="137"/>
        <v>-31743900</v>
      </c>
      <c r="BJ90" s="466">
        <f t="shared" si="137"/>
        <v>-31743900</v>
      </c>
      <c r="BK90" s="466">
        <f t="shared" si="137"/>
        <v>-31743900</v>
      </c>
      <c r="BL90" s="466">
        <f t="shared" si="137"/>
        <v>-31743900</v>
      </c>
      <c r="BM90" s="466">
        <f t="shared" si="137"/>
        <v>-31743900</v>
      </c>
      <c r="BN90" s="466">
        <f t="shared" si="137"/>
        <v>-31743900</v>
      </c>
      <c r="BO90" s="466">
        <f t="shared" si="137"/>
        <v>-31743900</v>
      </c>
      <c r="BP90" s="466">
        <f t="shared" si="137"/>
        <v>-31743900</v>
      </c>
      <c r="BQ90" s="466">
        <f t="shared" si="137"/>
        <v>-31743900</v>
      </c>
      <c r="BR90" s="466">
        <f t="shared" si="137"/>
        <v>-31743900</v>
      </c>
      <c r="BS90" s="466">
        <f t="shared" si="137"/>
        <v>-31743900</v>
      </c>
      <c r="BT90" s="466">
        <f t="shared" si="137"/>
        <v>-31743900</v>
      </c>
      <c r="BU90" s="466">
        <f t="shared" si="137"/>
        <v>-31743900</v>
      </c>
      <c r="BV90" s="466">
        <f t="shared" si="137"/>
        <v>-31743900</v>
      </c>
      <c r="BW90" s="466">
        <f t="shared" si="137"/>
        <v>-31743900</v>
      </c>
      <c r="BX90" s="466">
        <f t="shared" si="137"/>
        <v>-31743900</v>
      </c>
      <c r="BY90" s="466">
        <f t="shared" si="137"/>
        <v>-31743900</v>
      </c>
      <c r="BZ90" s="466">
        <f t="shared" si="137"/>
        <v>-31743900</v>
      </c>
      <c r="CA90" s="466">
        <f t="shared" si="137"/>
        <v>-31743900</v>
      </c>
      <c r="CB90" s="466">
        <f t="shared" si="137"/>
        <v>-31743900</v>
      </c>
      <c r="CC90" s="466">
        <f t="shared" si="137"/>
        <v>-31743900</v>
      </c>
      <c r="CD90" s="466">
        <f t="shared" ref="CD90:ED90" si="138">CC93</f>
        <v>-31743900</v>
      </c>
      <c r="CE90" s="466">
        <f t="shared" si="138"/>
        <v>-31743900</v>
      </c>
      <c r="CF90" s="466">
        <f t="shared" si="138"/>
        <v>-31743900</v>
      </c>
      <c r="CG90" s="466">
        <f t="shared" si="138"/>
        <v>-31743900</v>
      </c>
      <c r="CH90" s="466">
        <f t="shared" si="138"/>
        <v>-31743900</v>
      </c>
      <c r="CI90" s="466">
        <f t="shared" si="138"/>
        <v>-31743900</v>
      </c>
      <c r="CJ90" s="466">
        <f t="shared" si="138"/>
        <v>-31743900</v>
      </c>
      <c r="CK90" s="466">
        <f t="shared" si="138"/>
        <v>-31743900</v>
      </c>
      <c r="CL90" s="466">
        <f t="shared" si="138"/>
        <v>-31743900</v>
      </c>
      <c r="CM90" s="466">
        <f t="shared" si="138"/>
        <v>-31743900</v>
      </c>
      <c r="CN90" s="466">
        <f t="shared" si="138"/>
        <v>-31743900</v>
      </c>
      <c r="CO90" s="466">
        <f t="shared" si="138"/>
        <v>-31743900</v>
      </c>
      <c r="CP90" s="466">
        <f t="shared" si="138"/>
        <v>-31743900</v>
      </c>
      <c r="CQ90" s="466">
        <f t="shared" si="138"/>
        <v>-31743900</v>
      </c>
      <c r="CR90" s="466">
        <f t="shared" si="138"/>
        <v>-31743900</v>
      </c>
      <c r="CS90" s="466">
        <f t="shared" si="138"/>
        <v>-31743900</v>
      </c>
      <c r="CT90" s="466">
        <f t="shared" si="138"/>
        <v>-31743900</v>
      </c>
      <c r="CU90" s="466">
        <f t="shared" si="138"/>
        <v>0</v>
      </c>
      <c r="CV90" s="466">
        <f t="shared" si="138"/>
        <v>0</v>
      </c>
      <c r="CW90" s="466">
        <f t="shared" si="138"/>
        <v>0</v>
      </c>
      <c r="CX90" s="466">
        <f t="shared" si="138"/>
        <v>0</v>
      </c>
      <c r="CY90" s="466">
        <f t="shared" si="138"/>
        <v>0</v>
      </c>
      <c r="CZ90" s="466">
        <f t="shared" si="138"/>
        <v>0</v>
      </c>
      <c r="DA90" s="466">
        <f t="shared" si="138"/>
        <v>0</v>
      </c>
      <c r="DB90" s="466">
        <f t="shared" si="138"/>
        <v>0</v>
      </c>
      <c r="DC90" s="466">
        <f t="shared" si="138"/>
        <v>0</v>
      </c>
      <c r="DD90" s="466">
        <f t="shared" si="138"/>
        <v>0</v>
      </c>
      <c r="DE90" s="466">
        <f t="shared" si="138"/>
        <v>0</v>
      </c>
      <c r="DF90" s="466">
        <f t="shared" si="138"/>
        <v>0</v>
      </c>
      <c r="DG90" s="466">
        <f t="shared" si="138"/>
        <v>0</v>
      </c>
      <c r="DH90" s="466">
        <f t="shared" si="138"/>
        <v>0</v>
      </c>
      <c r="DI90" s="466">
        <f t="shared" si="138"/>
        <v>0</v>
      </c>
      <c r="DJ90" s="466">
        <f t="shared" si="138"/>
        <v>0</v>
      </c>
      <c r="DK90" s="466">
        <f t="shared" si="138"/>
        <v>0</v>
      </c>
      <c r="DL90" s="466">
        <f t="shared" si="138"/>
        <v>0</v>
      </c>
      <c r="DM90" s="466">
        <f t="shared" si="138"/>
        <v>0</v>
      </c>
      <c r="DN90" s="466">
        <f t="shared" si="138"/>
        <v>0</v>
      </c>
      <c r="DO90" s="466">
        <f t="shared" si="138"/>
        <v>0</v>
      </c>
      <c r="DP90" s="466">
        <f t="shared" si="138"/>
        <v>0</v>
      </c>
      <c r="DQ90" s="466">
        <f t="shared" si="138"/>
        <v>0</v>
      </c>
      <c r="DR90" s="466">
        <f t="shared" si="138"/>
        <v>0</v>
      </c>
      <c r="DS90" s="466">
        <f t="shared" si="138"/>
        <v>0</v>
      </c>
      <c r="DT90" s="466">
        <f t="shared" si="138"/>
        <v>0</v>
      </c>
      <c r="DU90" s="466">
        <f t="shared" si="138"/>
        <v>0</v>
      </c>
      <c r="DV90" s="466">
        <f t="shared" si="138"/>
        <v>0</v>
      </c>
      <c r="DW90" s="466">
        <f t="shared" si="138"/>
        <v>0</v>
      </c>
      <c r="DX90" s="466">
        <f t="shared" si="138"/>
        <v>0</v>
      </c>
      <c r="DY90" s="466">
        <f t="shared" si="138"/>
        <v>0</v>
      </c>
      <c r="DZ90" s="466">
        <f t="shared" si="138"/>
        <v>0</v>
      </c>
      <c r="EA90" s="466">
        <f t="shared" si="138"/>
        <v>0</v>
      </c>
      <c r="EB90" s="466">
        <f t="shared" si="138"/>
        <v>0</v>
      </c>
      <c r="EC90" s="466">
        <f t="shared" si="138"/>
        <v>0</v>
      </c>
      <c r="ED90" s="466">
        <f t="shared" si="138"/>
        <v>0</v>
      </c>
      <c r="EE90" s="47"/>
      <c r="EF90"/>
    </row>
    <row r="91" spans="1:136" s="42" customFormat="1">
      <c r="A91" s="36"/>
      <c r="B91" s="36" t="s">
        <v>322</v>
      </c>
      <c r="C91" s="36"/>
      <c r="D91" s="36"/>
      <c r="E91" s="36"/>
      <c r="F91" s="36"/>
      <c r="G91" s="36"/>
      <c r="H91" s="36"/>
      <c r="I91" s="36"/>
      <c r="J91" s="36"/>
      <c r="K91" s="159" t="s">
        <v>319</v>
      </c>
      <c r="L91" s="160"/>
      <c r="M91" s="651">
        <f>D16</f>
        <v>0.9</v>
      </c>
      <c r="N91" s="1440"/>
      <c r="O91" s="637">
        <f>MIN(-O90,O$80*$M91)</f>
        <v>0</v>
      </c>
      <c r="P91" s="637">
        <f>MIN(-P90,P$80*$M91)</f>
        <v>-1.3096723705530167E-11</v>
      </c>
      <c r="Q91" s="637">
        <f>MIN(-Q90,Q$80*$M91)</f>
        <v>-1.3096723705530167E-11</v>
      </c>
      <c r="R91" s="637">
        <f t="shared" ref="R91:CC91" si="139">MIN(-R90,R$80*$M91)</f>
        <v>-1.3096723705530167E-11</v>
      </c>
      <c r="S91" s="637">
        <f t="shared" si="139"/>
        <v>-1.3096723705530167E-11</v>
      </c>
      <c r="T91" s="637">
        <f t="shared" si="139"/>
        <v>0</v>
      </c>
      <c r="U91" s="637">
        <f t="shared" si="139"/>
        <v>-1.3096723705530167E-11</v>
      </c>
      <c r="V91" s="637">
        <f t="shared" si="139"/>
        <v>-1.3096723705530167E-11</v>
      </c>
      <c r="W91" s="637">
        <f t="shared" si="139"/>
        <v>0</v>
      </c>
      <c r="X91" s="637">
        <f t="shared" si="139"/>
        <v>0</v>
      </c>
      <c r="Y91" s="637">
        <f t="shared" si="139"/>
        <v>0</v>
      </c>
      <c r="Z91" s="637">
        <f t="shared" si="139"/>
        <v>0</v>
      </c>
      <c r="AA91" s="637">
        <f t="shared" si="139"/>
        <v>0</v>
      </c>
      <c r="AB91" s="637">
        <f t="shared" si="139"/>
        <v>0</v>
      </c>
      <c r="AC91" s="637">
        <f t="shared" si="139"/>
        <v>0</v>
      </c>
      <c r="AD91" s="637">
        <f t="shared" si="139"/>
        <v>0</v>
      </c>
      <c r="AE91" s="637">
        <f t="shared" si="139"/>
        <v>0</v>
      </c>
      <c r="AF91" s="637">
        <f t="shared" si="139"/>
        <v>0</v>
      </c>
      <c r="AG91" s="637">
        <f t="shared" si="139"/>
        <v>-2.6193447411060334E-11</v>
      </c>
      <c r="AH91" s="637">
        <f t="shared" si="139"/>
        <v>0</v>
      </c>
      <c r="AI91" s="637">
        <f t="shared" si="139"/>
        <v>0</v>
      </c>
      <c r="AJ91" s="637">
        <f t="shared" si="139"/>
        <v>0</v>
      </c>
      <c r="AK91" s="637">
        <f t="shared" si="139"/>
        <v>0</v>
      </c>
      <c r="AL91" s="637">
        <f t="shared" si="139"/>
        <v>0</v>
      </c>
      <c r="AM91" s="637">
        <f t="shared" si="139"/>
        <v>0</v>
      </c>
      <c r="AN91" s="637">
        <f t="shared" si="139"/>
        <v>0</v>
      </c>
      <c r="AO91" s="637">
        <f t="shared" si="139"/>
        <v>0</v>
      </c>
      <c r="AP91" s="637">
        <f t="shared" si="139"/>
        <v>0</v>
      </c>
      <c r="AQ91" s="637">
        <f t="shared" si="139"/>
        <v>0</v>
      </c>
      <c r="AR91" s="637">
        <f t="shared" si="139"/>
        <v>0</v>
      </c>
      <c r="AS91" s="637">
        <f t="shared" si="139"/>
        <v>0</v>
      </c>
      <c r="AT91" s="637">
        <f t="shared" si="139"/>
        <v>0</v>
      </c>
      <c r="AU91" s="637">
        <f t="shared" si="139"/>
        <v>0</v>
      </c>
      <c r="AV91" s="637">
        <f t="shared" si="139"/>
        <v>0</v>
      </c>
      <c r="AW91" s="637">
        <f t="shared" si="139"/>
        <v>0</v>
      </c>
      <c r="AX91" s="637">
        <f t="shared" si="139"/>
        <v>0</v>
      </c>
      <c r="AY91" s="637">
        <f t="shared" si="139"/>
        <v>0</v>
      </c>
      <c r="AZ91" s="637">
        <f t="shared" si="139"/>
        <v>0</v>
      </c>
      <c r="BA91" s="637">
        <f t="shared" si="139"/>
        <v>0</v>
      </c>
      <c r="BB91" s="637">
        <f t="shared" si="139"/>
        <v>0</v>
      </c>
      <c r="BC91" s="637">
        <f t="shared" si="139"/>
        <v>0</v>
      </c>
      <c r="BD91" s="637">
        <f t="shared" si="139"/>
        <v>0</v>
      </c>
      <c r="BE91" s="637">
        <f t="shared" si="139"/>
        <v>-2.6193447411060334E-11</v>
      </c>
      <c r="BF91" s="637">
        <f t="shared" si="139"/>
        <v>0</v>
      </c>
      <c r="BG91" s="637">
        <f t="shared" si="139"/>
        <v>0</v>
      </c>
      <c r="BH91" s="637">
        <f t="shared" si="139"/>
        <v>0</v>
      </c>
      <c r="BI91" s="637">
        <f t="shared" si="139"/>
        <v>0</v>
      </c>
      <c r="BJ91" s="637">
        <f t="shared" si="139"/>
        <v>0</v>
      </c>
      <c r="BK91" s="637">
        <f t="shared" si="139"/>
        <v>0</v>
      </c>
      <c r="BL91" s="637">
        <f t="shared" si="139"/>
        <v>0</v>
      </c>
      <c r="BM91" s="637">
        <f t="shared" si="139"/>
        <v>0</v>
      </c>
      <c r="BN91" s="637">
        <f t="shared" si="139"/>
        <v>0</v>
      </c>
      <c r="BO91" s="637">
        <f t="shared" si="139"/>
        <v>-2.6193447411060334E-11</v>
      </c>
      <c r="BP91" s="637">
        <f t="shared" si="139"/>
        <v>-2.6193447411060334E-11</v>
      </c>
      <c r="BQ91" s="637">
        <f t="shared" si="139"/>
        <v>0</v>
      </c>
      <c r="BR91" s="637">
        <f t="shared" si="139"/>
        <v>-2.6193447411060334E-11</v>
      </c>
      <c r="BS91" s="637">
        <f t="shared" si="139"/>
        <v>0</v>
      </c>
      <c r="BT91" s="637">
        <f t="shared" si="139"/>
        <v>0</v>
      </c>
      <c r="BU91" s="637">
        <f t="shared" si="139"/>
        <v>-2.6193447411060334E-11</v>
      </c>
      <c r="BV91" s="637">
        <f t="shared" si="139"/>
        <v>0</v>
      </c>
      <c r="BW91" s="637">
        <f t="shared" si="139"/>
        <v>0</v>
      </c>
      <c r="BX91" s="637">
        <f t="shared" si="139"/>
        <v>0</v>
      </c>
      <c r="BY91" s="637">
        <f t="shared" si="139"/>
        <v>0</v>
      </c>
      <c r="BZ91" s="637">
        <f t="shared" si="139"/>
        <v>0</v>
      </c>
      <c r="CA91" s="637">
        <f t="shared" si="139"/>
        <v>-2.6193447411060334E-11</v>
      </c>
      <c r="CB91" s="637">
        <f t="shared" si="139"/>
        <v>0</v>
      </c>
      <c r="CC91" s="637">
        <f t="shared" si="139"/>
        <v>0</v>
      </c>
      <c r="CD91" s="637">
        <f t="shared" ref="CD91:ED91" si="140">MIN(-CD90,CD$80*$M91)</f>
        <v>0</v>
      </c>
      <c r="CE91" s="637">
        <f t="shared" si="140"/>
        <v>0</v>
      </c>
      <c r="CF91" s="637">
        <f t="shared" si="140"/>
        <v>0</v>
      </c>
      <c r="CG91" s="637">
        <f t="shared" si="140"/>
        <v>-2.6193447411060334E-11</v>
      </c>
      <c r="CH91" s="637">
        <f t="shared" si="140"/>
        <v>0</v>
      </c>
      <c r="CI91" s="637">
        <f t="shared" si="140"/>
        <v>-2.6193447411060334E-11</v>
      </c>
      <c r="CJ91" s="637">
        <f t="shared" si="140"/>
        <v>0</v>
      </c>
      <c r="CK91" s="637">
        <f t="shared" si="140"/>
        <v>0</v>
      </c>
      <c r="CL91" s="637">
        <f t="shared" si="140"/>
        <v>0</v>
      </c>
      <c r="CM91" s="637">
        <f t="shared" si="140"/>
        <v>-2.6193447411060334E-11</v>
      </c>
      <c r="CN91" s="637">
        <f t="shared" si="140"/>
        <v>-2.6193447411060334E-11</v>
      </c>
      <c r="CO91" s="637">
        <f t="shared" si="140"/>
        <v>0</v>
      </c>
      <c r="CP91" s="637">
        <f t="shared" si="140"/>
        <v>0</v>
      </c>
      <c r="CQ91" s="637">
        <f t="shared" si="140"/>
        <v>0</v>
      </c>
      <c r="CR91" s="637">
        <f t="shared" si="140"/>
        <v>0</v>
      </c>
      <c r="CS91" s="637">
        <f t="shared" si="140"/>
        <v>0</v>
      </c>
      <c r="CT91" s="637">
        <f t="shared" si="140"/>
        <v>31743900</v>
      </c>
      <c r="CU91" s="637">
        <f t="shared" si="140"/>
        <v>0</v>
      </c>
      <c r="CV91" s="637">
        <f t="shared" si="140"/>
        <v>0</v>
      </c>
      <c r="CW91" s="637">
        <f t="shared" si="140"/>
        <v>0</v>
      </c>
      <c r="CX91" s="637">
        <f t="shared" si="140"/>
        <v>0</v>
      </c>
      <c r="CY91" s="637">
        <f t="shared" si="140"/>
        <v>0</v>
      </c>
      <c r="CZ91" s="637">
        <f t="shared" si="140"/>
        <v>0</v>
      </c>
      <c r="DA91" s="637">
        <f t="shared" si="140"/>
        <v>0</v>
      </c>
      <c r="DB91" s="637">
        <f t="shared" si="140"/>
        <v>0</v>
      </c>
      <c r="DC91" s="637">
        <f t="shared" si="140"/>
        <v>0</v>
      </c>
      <c r="DD91" s="637">
        <f t="shared" si="140"/>
        <v>0</v>
      </c>
      <c r="DE91" s="637">
        <f t="shared" si="140"/>
        <v>0</v>
      </c>
      <c r="DF91" s="637">
        <f t="shared" si="140"/>
        <v>0</v>
      </c>
      <c r="DG91" s="637">
        <f t="shared" si="140"/>
        <v>0</v>
      </c>
      <c r="DH91" s="637">
        <f t="shared" si="140"/>
        <v>0</v>
      </c>
      <c r="DI91" s="637">
        <f t="shared" si="140"/>
        <v>0</v>
      </c>
      <c r="DJ91" s="637">
        <f t="shared" si="140"/>
        <v>0</v>
      </c>
      <c r="DK91" s="637">
        <f t="shared" si="140"/>
        <v>0</v>
      </c>
      <c r="DL91" s="637">
        <f t="shared" si="140"/>
        <v>0</v>
      </c>
      <c r="DM91" s="637">
        <f t="shared" si="140"/>
        <v>0</v>
      </c>
      <c r="DN91" s="637">
        <f t="shared" si="140"/>
        <v>0</v>
      </c>
      <c r="DO91" s="637">
        <f t="shared" si="140"/>
        <v>0</v>
      </c>
      <c r="DP91" s="637">
        <f t="shared" si="140"/>
        <v>0</v>
      </c>
      <c r="DQ91" s="637">
        <f t="shared" si="140"/>
        <v>0</v>
      </c>
      <c r="DR91" s="637">
        <f t="shared" si="140"/>
        <v>0</v>
      </c>
      <c r="DS91" s="637">
        <f t="shared" si="140"/>
        <v>0</v>
      </c>
      <c r="DT91" s="637">
        <f t="shared" si="140"/>
        <v>0</v>
      </c>
      <c r="DU91" s="637">
        <f t="shared" si="140"/>
        <v>0</v>
      </c>
      <c r="DV91" s="637">
        <f t="shared" si="140"/>
        <v>0</v>
      </c>
      <c r="DW91" s="637">
        <f t="shared" si="140"/>
        <v>0</v>
      </c>
      <c r="DX91" s="637">
        <f t="shared" si="140"/>
        <v>0</v>
      </c>
      <c r="DY91" s="637">
        <f t="shared" si="140"/>
        <v>0</v>
      </c>
      <c r="DZ91" s="637">
        <f t="shared" si="140"/>
        <v>0</v>
      </c>
      <c r="EA91" s="637">
        <f t="shared" si="140"/>
        <v>0</v>
      </c>
      <c r="EB91" s="637">
        <f t="shared" si="140"/>
        <v>0</v>
      </c>
      <c r="EC91" s="637">
        <f t="shared" si="140"/>
        <v>0</v>
      </c>
      <c r="ED91" s="637">
        <f t="shared" si="140"/>
        <v>0</v>
      </c>
      <c r="EE91" s="47"/>
      <c r="EF91"/>
    </row>
    <row r="92" spans="1:136" s="1876" customFormat="1">
      <c r="A92" s="802"/>
      <c r="B92" s="802" t="s">
        <v>624</v>
      </c>
      <c r="C92" s="802"/>
      <c r="D92" s="802"/>
      <c r="E92" s="802"/>
      <c r="F92" s="802"/>
      <c r="G92" s="802"/>
      <c r="H92" s="802"/>
      <c r="I92" s="802"/>
      <c r="J92" s="802"/>
      <c r="K92" s="1884"/>
      <c r="L92" s="1885"/>
      <c r="M92" s="1886"/>
      <c r="N92" s="1878"/>
      <c r="O92" s="1887">
        <f>O$6*$M91</f>
        <v>0</v>
      </c>
      <c r="P92" s="1887">
        <f t="shared" ref="P92" si="141">P$6*$M91</f>
        <v>0</v>
      </c>
      <c r="Q92" s="1887">
        <f>Q$6*$M91</f>
        <v>0</v>
      </c>
      <c r="R92" s="1887">
        <f t="shared" ref="R92:CC92" si="142">R$6*$M91</f>
        <v>0</v>
      </c>
      <c r="S92" s="1887">
        <f t="shared" si="142"/>
        <v>0</v>
      </c>
      <c r="T92" s="1887">
        <f t="shared" si="142"/>
        <v>0</v>
      </c>
      <c r="U92" s="1887">
        <f t="shared" si="142"/>
        <v>0</v>
      </c>
      <c r="V92" s="1887">
        <f t="shared" si="142"/>
        <v>0</v>
      </c>
      <c r="W92" s="1887">
        <f t="shared" si="142"/>
        <v>0</v>
      </c>
      <c r="X92" s="1887">
        <f t="shared" si="142"/>
        <v>0</v>
      </c>
      <c r="Y92" s="1887">
        <f t="shared" si="142"/>
        <v>0</v>
      </c>
      <c r="Z92" s="1887">
        <f t="shared" si="142"/>
        <v>0</v>
      </c>
      <c r="AA92" s="1887">
        <f t="shared" si="142"/>
        <v>0</v>
      </c>
      <c r="AB92" s="1887">
        <f t="shared" si="142"/>
        <v>0</v>
      </c>
      <c r="AC92" s="1887">
        <f t="shared" si="142"/>
        <v>0</v>
      </c>
      <c r="AD92" s="1887">
        <f t="shared" si="142"/>
        <v>0</v>
      </c>
      <c r="AE92" s="1887">
        <f t="shared" si="142"/>
        <v>0</v>
      </c>
      <c r="AF92" s="1887">
        <f t="shared" si="142"/>
        <v>0</v>
      </c>
      <c r="AG92" s="1887">
        <f t="shared" si="142"/>
        <v>0</v>
      </c>
      <c r="AH92" s="1887">
        <f t="shared" si="142"/>
        <v>0</v>
      </c>
      <c r="AI92" s="1887">
        <f t="shared" si="142"/>
        <v>0</v>
      </c>
      <c r="AJ92" s="1887">
        <f t="shared" si="142"/>
        <v>0</v>
      </c>
      <c r="AK92" s="1887">
        <f t="shared" si="142"/>
        <v>0</v>
      </c>
      <c r="AL92" s="1887">
        <f t="shared" si="142"/>
        <v>0</v>
      </c>
      <c r="AM92" s="1887">
        <f t="shared" si="142"/>
        <v>0</v>
      </c>
      <c r="AN92" s="1887">
        <f t="shared" si="142"/>
        <v>0</v>
      </c>
      <c r="AO92" s="1887">
        <f t="shared" si="142"/>
        <v>0</v>
      </c>
      <c r="AP92" s="1887">
        <f t="shared" si="142"/>
        <v>0</v>
      </c>
      <c r="AQ92" s="1887">
        <f t="shared" si="142"/>
        <v>0</v>
      </c>
      <c r="AR92" s="1887">
        <f t="shared" si="142"/>
        <v>0</v>
      </c>
      <c r="AS92" s="1887">
        <f t="shared" si="142"/>
        <v>0</v>
      </c>
      <c r="AT92" s="1887">
        <f t="shared" si="142"/>
        <v>0</v>
      </c>
      <c r="AU92" s="1887">
        <f t="shared" si="142"/>
        <v>0</v>
      </c>
      <c r="AV92" s="1887">
        <f t="shared" si="142"/>
        <v>0</v>
      </c>
      <c r="AW92" s="1887">
        <f t="shared" si="142"/>
        <v>0</v>
      </c>
      <c r="AX92" s="1887">
        <f t="shared" si="142"/>
        <v>0</v>
      </c>
      <c r="AY92" s="1887">
        <f t="shared" si="142"/>
        <v>0</v>
      </c>
      <c r="AZ92" s="1887">
        <f t="shared" si="142"/>
        <v>0</v>
      </c>
      <c r="BA92" s="1887">
        <f t="shared" si="142"/>
        <v>0</v>
      </c>
      <c r="BB92" s="1887">
        <f t="shared" si="142"/>
        <v>0</v>
      </c>
      <c r="BC92" s="1887">
        <f t="shared" si="142"/>
        <v>0</v>
      </c>
      <c r="BD92" s="1887">
        <f t="shared" si="142"/>
        <v>0</v>
      </c>
      <c r="BE92" s="1887">
        <f t="shared" si="142"/>
        <v>0</v>
      </c>
      <c r="BF92" s="1887">
        <f t="shared" si="142"/>
        <v>0</v>
      </c>
      <c r="BG92" s="1887">
        <f t="shared" si="142"/>
        <v>0</v>
      </c>
      <c r="BH92" s="1887">
        <f t="shared" si="142"/>
        <v>0</v>
      </c>
      <c r="BI92" s="1887">
        <f t="shared" si="142"/>
        <v>0</v>
      </c>
      <c r="BJ92" s="1887">
        <f t="shared" si="142"/>
        <v>0</v>
      </c>
      <c r="BK92" s="1887">
        <f t="shared" si="142"/>
        <v>0</v>
      </c>
      <c r="BL92" s="1887">
        <f t="shared" si="142"/>
        <v>0</v>
      </c>
      <c r="BM92" s="1887">
        <f t="shared" si="142"/>
        <v>0</v>
      </c>
      <c r="BN92" s="1887">
        <f t="shared" si="142"/>
        <v>0</v>
      </c>
      <c r="BO92" s="1887">
        <f t="shared" si="142"/>
        <v>0</v>
      </c>
      <c r="BP92" s="1887">
        <f t="shared" si="142"/>
        <v>0</v>
      </c>
      <c r="BQ92" s="1887">
        <f t="shared" si="142"/>
        <v>0</v>
      </c>
      <c r="BR92" s="1887">
        <f t="shared" si="142"/>
        <v>0</v>
      </c>
      <c r="BS92" s="1887">
        <f t="shared" si="142"/>
        <v>0</v>
      </c>
      <c r="BT92" s="1887">
        <f t="shared" si="142"/>
        <v>0</v>
      </c>
      <c r="BU92" s="1887">
        <f t="shared" si="142"/>
        <v>0</v>
      </c>
      <c r="BV92" s="1887">
        <f t="shared" si="142"/>
        <v>0</v>
      </c>
      <c r="BW92" s="1887">
        <f t="shared" si="142"/>
        <v>0</v>
      </c>
      <c r="BX92" s="1887">
        <f t="shared" si="142"/>
        <v>0</v>
      </c>
      <c r="BY92" s="1887">
        <f t="shared" si="142"/>
        <v>0</v>
      </c>
      <c r="BZ92" s="1887">
        <f t="shared" si="142"/>
        <v>0</v>
      </c>
      <c r="CA92" s="1887">
        <f t="shared" si="142"/>
        <v>0</v>
      </c>
      <c r="CB92" s="1887">
        <f t="shared" si="142"/>
        <v>0</v>
      </c>
      <c r="CC92" s="1887">
        <f t="shared" si="142"/>
        <v>0</v>
      </c>
      <c r="CD92" s="1887">
        <f t="shared" ref="CD92:ED92" si="143">CD$6*$M91</f>
        <v>0</v>
      </c>
      <c r="CE92" s="1887">
        <f t="shared" si="143"/>
        <v>0</v>
      </c>
      <c r="CF92" s="1887">
        <f t="shared" si="143"/>
        <v>0</v>
      </c>
      <c r="CG92" s="1887">
        <f t="shared" si="143"/>
        <v>0</v>
      </c>
      <c r="CH92" s="1887">
        <f t="shared" si="143"/>
        <v>0</v>
      </c>
      <c r="CI92" s="1887">
        <f t="shared" si="143"/>
        <v>0</v>
      </c>
      <c r="CJ92" s="1887">
        <f t="shared" si="143"/>
        <v>0</v>
      </c>
      <c r="CK92" s="1887">
        <f t="shared" si="143"/>
        <v>0</v>
      </c>
      <c r="CL92" s="1887">
        <f t="shared" si="143"/>
        <v>0</v>
      </c>
      <c r="CM92" s="1887">
        <f t="shared" si="143"/>
        <v>0</v>
      </c>
      <c r="CN92" s="1887">
        <f t="shared" si="143"/>
        <v>0</v>
      </c>
      <c r="CO92" s="1887">
        <f t="shared" si="143"/>
        <v>0</v>
      </c>
      <c r="CP92" s="1887">
        <f t="shared" si="143"/>
        <v>0</v>
      </c>
      <c r="CQ92" s="1887">
        <f t="shared" si="143"/>
        <v>0</v>
      </c>
      <c r="CR92" s="1887">
        <f t="shared" si="143"/>
        <v>0</v>
      </c>
      <c r="CS92" s="1887">
        <f t="shared" si="143"/>
        <v>0</v>
      </c>
      <c r="CT92" s="1887">
        <f t="shared" si="143"/>
        <v>0</v>
      </c>
      <c r="CU92" s="1887">
        <f t="shared" si="143"/>
        <v>0</v>
      </c>
      <c r="CV92" s="1887">
        <f t="shared" si="143"/>
        <v>0</v>
      </c>
      <c r="CW92" s="1887">
        <f t="shared" si="143"/>
        <v>0</v>
      </c>
      <c r="CX92" s="1887">
        <f t="shared" si="143"/>
        <v>0</v>
      </c>
      <c r="CY92" s="1887">
        <f t="shared" si="143"/>
        <v>0</v>
      </c>
      <c r="CZ92" s="1887">
        <f t="shared" si="143"/>
        <v>0</v>
      </c>
      <c r="DA92" s="1887">
        <f t="shared" si="143"/>
        <v>0</v>
      </c>
      <c r="DB92" s="1887">
        <f t="shared" si="143"/>
        <v>0</v>
      </c>
      <c r="DC92" s="1887">
        <f t="shared" si="143"/>
        <v>0</v>
      </c>
      <c r="DD92" s="1887">
        <f t="shared" si="143"/>
        <v>0</v>
      </c>
      <c r="DE92" s="1887">
        <f t="shared" si="143"/>
        <v>0</v>
      </c>
      <c r="DF92" s="1887">
        <f t="shared" si="143"/>
        <v>0</v>
      </c>
      <c r="DG92" s="1887">
        <f t="shared" si="143"/>
        <v>0</v>
      </c>
      <c r="DH92" s="1887">
        <f t="shared" si="143"/>
        <v>0</v>
      </c>
      <c r="DI92" s="1887">
        <f t="shared" si="143"/>
        <v>0</v>
      </c>
      <c r="DJ92" s="1887">
        <f t="shared" si="143"/>
        <v>0</v>
      </c>
      <c r="DK92" s="1887">
        <f t="shared" si="143"/>
        <v>0</v>
      </c>
      <c r="DL92" s="1887">
        <f t="shared" si="143"/>
        <v>0</v>
      </c>
      <c r="DM92" s="1887">
        <f t="shared" si="143"/>
        <v>0</v>
      </c>
      <c r="DN92" s="1887">
        <f t="shared" si="143"/>
        <v>0</v>
      </c>
      <c r="DO92" s="1887">
        <f t="shared" si="143"/>
        <v>0</v>
      </c>
      <c r="DP92" s="1887">
        <f t="shared" si="143"/>
        <v>0</v>
      </c>
      <c r="DQ92" s="1887">
        <f t="shared" si="143"/>
        <v>0</v>
      </c>
      <c r="DR92" s="1887">
        <f t="shared" si="143"/>
        <v>0</v>
      </c>
      <c r="DS92" s="1887">
        <f t="shared" si="143"/>
        <v>0</v>
      </c>
      <c r="DT92" s="1887">
        <f t="shared" si="143"/>
        <v>0</v>
      </c>
      <c r="DU92" s="1887">
        <f t="shared" si="143"/>
        <v>0</v>
      </c>
      <c r="DV92" s="1887">
        <f t="shared" si="143"/>
        <v>0</v>
      </c>
      <c r="DW92" s="1887">
        <f t="shared" si="143"/>
        <v>0</v>
      </c>
      <c r="DX92" s="1887">
        <f t="shared" si="143"/>
        <v>0</v>
      </c>
      <c r="DY92" s="1887">
        <f t="shared" si="143"/>
        <v>0</v>
      </c>
      <c r="DZ92" s="1887">
        <f t="shared" si="143"/>
        <v>0</v>
      </c>
      <c r="EA92" s="1887">
        <f t="shared" si="143"/>
        <v>0</v>
      </c>
      <c r="EB92" s="1887">
        <f t="shared" si="143"/>
        <v>0</v>
      </c>
      <c r="EC92" s="1887">
        <f t="shared" si="143"/>
        <v>0</v>
      </c>
      <c r="ED92" s="1887">
        <f t="shared" si="143"/>
        <v>0</v>
      </c>
      <c r="EE92" s="74"/>
      <c r="EF92" s="1"/>
    </row>
    <row r="93" spans="1:136" s="42" customFormat="1">
      <c r="A93"/>
      <c r="B93" t="s">
        <v>235</v>
      </c>
      <c r="C93"/>
      <c r="D93"/>
      <c r="E93"/>
      <c r="F93"/>
      <c r="G93"/>
      <c r="H93"/>
      <c r="I93"/>
      <c r="J93"/>
      <c r="K93" s="15"/>
      <c r="L93"/>
      <c r="M93" s="646"/>
      <c r="N93" s="1434"/>
      <c r="O93" s="466">
        <f>SUM(O90:O92)</f>
        <v>-31743900</v>
      </c>
      <c r="P93" s="466">
        <f>SUM(P90:P92)</f>
        <v>-31743900</v>
      </c>
      <c r="Q93" s="466">
        <f>SUM(Q90:Q92)</f>
        <v>-31743900</v>
      </c>
      <c r="R93" s="466">
        <f t="shared" ref="R93:CC93" si="144">SUM(R90:R92)</f>
        <v>-31743900</v>
      </c>
      <c r="S93" s="466">
        <f t="shared" si="144"/>
        <v>-31743900</v>
      </c>
      <c r="T93" s="466">
        <f t="shared" si="144"/>
        <v>-31743900</v>
      </c>
      <c r="U93" s="466">
        <f t="shared" si="144"/>
        <v>-31743900</v>
      </c>
      <c r="V93" s="466">
        <f t="shared" si="144"/>
        <v>-31743900</v>
      </c>
      <c r="W93" s="466">
        <f t="shared" si="144"/>
        <v>-31743900</v>
      </c>
      <c r="X93" s="466">
        <f t="shared" si="144"/>
        <v>-31743900</v>
      </c>
      <c r="Y93" s="466">
        <f t="shared" si="144"/>
        <v>-31743900</v>
      </c>
      <c r="Z93" s="466">
        <f t="shared" si="144"/>
        <v>-31743900</v>
      </c>
      <c r="AA93" s="466">
        <f t="shared" si="144"/>
        <v>-31743900</v>
      </c>
      <c r="AB93" s="466">
        <f t="shared" si="144"/>
        <v>-31743900</v>
      </c>
      <c r="AC93" s="466">
        <f t="shared" si="144"/>
        <v>-31743900</v>
      </c>
      <c r="AD93" s="466">
        <f t="shared" si="144"/>
        <v>-31743900</v>
      </c>
      <c r="AE93" s="466">
        <f t="shared" si="144"/>
        <v>-31743900</v>
      </c>
      <c r="AF93" s="466">
        <f t="shared" si="144"/>
        <v>-31743900</v>
      </c>
      <c r="AG93" s="466">
        <f t="shared" si="144"/>
        <v>-31743900</v>
      </c>
      <c r="AH93" s="466">
        <f t="shared" si="144"/>
        <v>-31743900</v>
      </c>
      <c r="AI93" s="466">
        <f t="shared" si="144"/>
        <v>-31743900</v>
      </c>
      <c r="AJ93" s="466">
        <f t="shared" si="144"/>
        <v>-31743900</v>
      </c>
      <c r="AK93" s="466">
        <f t="shared" si="144"/>
        <v>-31743900</v>
      </c>
      <c r="AL93" s="466">
        <f t="shared" si="144"/>
        <v>-31743900</v>
      </c>
      <c r="AM93" s="466">
        <f t="shared" si="144"/>
        <v>-31743900</v>
      </c>
      <c r="AN93" s="466">
        <f t="shared" si="144"/>
        <v>-31743900</v>
      </c>
      <c r="AO93" s="466">
        <f t="shared" si="144"/>
        <v>-31743900</v>
      </c>
      <c r="AP93" s="466">
        <f t="shared" si="144"/>
        <v>-31743900</v>
      </c>
      <c r="AQ93" s="466">
        <f t="shared" si="144"/>
        <v>-31743900</v>
      </c>
      <c r="AR93" s="466">
        <f t="shared" si="144"/>
        <v>-31743900</v>
      </c>
      <c r="AS93" s="466">
        <f t="shared" si="144"/>
        <v>-31743900</v>
      </c>
      <c r="AT93" s="466">
        <f t="shared" si="144"/>
        <v>-31743900</v>
      </c>
      <c r="AU93" s="466">
        <f t="shared" si="144"/>
        <v>-31743900</v>
      </c>
      <c r="AV93" s="466">
        <f t="shared" si="144"/>
        <v>-31743900</v>
      </c>
      <c r="AW93" s="466">
        <f t="shared" si="144"/>
        <v>-31743900</v>
      </c>
      <c r="AX93" s="466">
        <f t="shared" si="144"/>
        <v>-31743900</v>
      </c>
      <c r="AY93" s="466">
        <f t="shared" si="144"/>
        <v>-31743900</v>
      </c>
      <c r="AZ93" s="466">
        <f t="shared" si="144"/>
        <v>-31743900</v>
      </c>
      <c r="BA93" s="466">
        <f t="shared" si="144"/>
        <v>-31743900</v>
      </c>
      <c r="BB93" s="466">
        <f t="shared" si="144"/>
        <v>-31743900</v>
      </c>
      <c r="BC93" s="466">
        <f t="shared" si="144"/>
        <v>-31743900</v>
      </c>
      <c r="BD93" s="466">
        <f t="shared" si="144"/>
        <v>-31743900</v>
      </c>
      <c r="BE93" s="466">
        <f t="shared" si="144"/>
        <v>-31743900</v>
      </c>
      <c r="BF93" s="466">
        <f t="shared" si="144"/>
        <v>-31743900</v>
      </c>
      <c r="BG93" s="466">
        <f t="shared" si="144"/>
        <v>-31743900</v>
      </c>
      <c r="BH93" s="466">
        <f t="shared" si="144"/>
        <v>-31743900</v>
      </c>
      <c r="BI93" s="466">
        <f t="shared" si="144"/>
        <v>-31743900</v>
      </c>
      <c r="BJ93" s="466">
        <f t="shared" si="144"/>
        <v>-31743900</v>
      </c>
      <c r="BK93" s="466">
        <f t="shared" si="144"/>
        <v>-31743900</v>
      </c>
      <c r="BL93" s="466">
        <f t="shared" si="144"/>
        <v>-31743900</v>
      </c>
      <c r="BM93" s="466">
        <f t="shared" si="144"/>
        <v>-31743900</v>
      </c>
      <c r="BN93" s="466">
        <f t="shared" si="144"/>
        <v>-31743900</v>
      </c>
      <c r="BO93" s="466">
        <f t="shared" si="144"/>
        <v>-31743900</v>
      </c>
      <c r="BP93" s="466">
        <f t="shared" si="144"/>
        <v>-31743900</v>
      </c>
      <c r="BQ93" s="466">
        <f t="shared" si="144"/>
        <v>-31743900</v>
      </c>
      <c r="BR93" s="466">
        <f t="shared" si="144"/>
        <v>-31743900</v>
      </c>
      <c r="BS93" s="466">
        <f t="shared" si="144"/>
        <v>-31743900</v>
      </c>
      <c r="BT93" s="466">
        <f t="shared" si="144"/>
        <v>-31743900</v>
      </c>
      <c r="BU93" s="466">
        <f t="shared" si="144"/>
        <v>-31743900</v>
      </c>
      <c r="BV93" s="466">
        <f t="shared" si="144"/>
        <v>-31743900</v>
      </c>
      <c r="BW93" s="466">
        <f t="shared" si="144"/>
        <v>-31743900</v>
      </c>
      <c r="BX93" s="466">
        <f t="shared" si="144"/>
        <v>-31743900</v>
      </c>
      <c r="BY93" s="466">
        <f t="shared" si="144"/>
        <v>-31743900</v>
      </c>
      <c r="BZ93" s="466">
        <f t="shared" si="144"/>
        <v>-31743900</v>
      </c>
      <c r="CA93" s="466">
        <f t="shared" si="144"/>
        <v>-31743900</v>
      </c>
      <c r="CB93" s="466">
        <f t="shared" si="144"/>
        <v>-31743900</v>
      </c>
      <c r="CC93" s="466">
        <f t="shared" si="144"/>
        <v>-31743900</v>
      </c>
      <c r="CD93" s="466">
        <f t="shared" ref="CD93:ED93" si="145">SUM(CD90:CD92)</f>
        <v>-31743900</v>
      </c>
      <c r="CE93" s="466">
        <f t="shared" si="145"/>
        <v>-31743900</v>
      </c>
      <c r="CF93" s="466">
        <f t="shared" si="145"/>
        <v>-31743900</v>
      </c>
      <c r="CG93" s="466">
        <f t="shared" si="145"/>
        <v>-31743900</v>
      </c>
      <c r="CH93" s="466">
        <f t="shared" si="145"/>
        <v>-31743900</v>
      </c>
      <c r="CI93" s="466">
        <f t="shared" si="145"/>
        <v>-31743900</v>
      </c>
      <c r="CJ93" s="466">
        <f t="shared" si="145"/>
        <v>-31743900</v>
      </c>
      <c r="CK93" s="466">
        <f t="shared" si="145"/>
        <v>-31743900</v>
      </c>
      <c r="CL93" s="466">
        <f t="shared" si="145"/>
        <v>-31743900</v>
      </c>
      <c r="CM93" s="466">
        <f t="shared" si="145"/>
        <v>-31743900</v>
      </c>
      <c r="CN93" s="466">
        <f t="shared" si="145"/>
        <v>-31743900</v>
      </c>
      <c r="CO93" s="466">
        <f t="shared" si="145"/>
        <v>-31743900</v>
      </c>
      <c r="CP93" s="466">
        <f t="shared" si="145"/>
        <v>-31743900</v>
      </c>
      <c r="CQ93" s="466">
        <f t="shared" si="145"/>
        <v>-31743900</v>
      </c>
      <c r="CR93" s="466">
        <f t="shared" si="145"/>
        <v>-31743900</v>
      </c>
      <c r="CS93" s="466">
        <f t="shared" si="145"/>
        <v>-31743900</v>
      </c>
      <c r="CT93" s="466">
        <f t="shared" si="145"/>
        <v>0</v>
      </c>
      <c r="CU93" s="466">
        <f t="shared" si="145"/>
        <v>0</v>
      </c>
      <c r="CV93" s="466">
        <f t="shared" si="145"/>
        <v>0</v>
      </c>
      <c r="CW93" s="466">
        <f t="shared" si="145"/>
        <v>0</v>
      </c>
      <c r="CX93" s="466">
        <f t="shared" si="145"/>
        <v>0</v>
      </c>
      <c r="CY93" s="466">
        <f t="shared" si="145"/>
        <v>0</v>
      </c>
      <c r="CZ93" s="466">
        <f t="shared" si="145"/>
        <v>0</v>
      </c>
      <c r="DA93" s="466">
        <f t="shared" si="145"/>
        <v>0</v>
      </c>
      <c r="DB93" s="466">
        <f t="shared" si="145"/>
        <v>0</v>
      </c>
      <c r="DC93" s="466">
        <f t="shared" si="145"/>
        <v>0</v>
      </c>
      <c r="DD93" s="466">
        <f t="shared" si="145"/>
        <v>0</v>
      </c>
      <c r="DE93" s="466">
        <f t="shared" si="145"/>
        <v>0</v>
      </c>
      <c r="DF93" s="466">
        <f t="shared" si="145"/>
        <v>0</v>
      </c>
      <c r="DG93" s="466">
        <f t="shared" si="145"/>
        <v>0</v>
      </c>
      <c r="DH93" s="466">
        <f t="shared" si="145"/>
        <v>0</v>
      </c>
      <c r="DI93" s="466">
        <f t="shared" si="145"/>
        <v>0</v>
      </c>
      <c r="DJ93" s="466">
        <f t="shared" si="145"/>
        <v>0</v>
      </c>
      <c r="DK93" s="466">
        <f t="shared" si="145"/>
        <v>0</v>
      </c>
      <c r="DL93" s="466">
        <f t="shared" si="145"/>
        <v>0</v>
      </c>
      <c r="DM93" s="466">
        <f t="shared" si="145"/>
        <v>0</v>
      </c>
      <c r="DN93" s="466">
        <f t="shared" si="145"/>
        <v>0</v>
      </c>
      <c r="DO93" s="466">
        <f t="shared" si="145"/>
        <v>0</v>
      </c>
      <c r="DP93" s="466">
        <f t="shared" si="145"/>
        <v>0</v>
      </c>
      <c r="DQ93" s="466">
        <f t="shared" si="145"/>
        <v>0</v>
      </c>
      <c r="DR93" s="466">
        <f t="shared" si="145"/>
        <v>0</v>
      </c>
      <c r="DS93" s="466">
        <f t="shared" si="145"/>
        <v>0</v>
      </c>
      <c r="DT93" s="466">
        <f t="shared" si="145"/>
        <v>0</v>
      </c>
      <c r="DU93" s="466">
        <f t="shared" si="145"/>
        <v>0</v>
      </c>
      <c r="DV93" s="466">
        <f t="shared" si="145"/>
        <v>0</v>
      </c>
      <c r="DW93" s="466">
        <f t="shared" si="145"/>
        <v>0</v>
      </c>
      <c r="DX93" s="466">
        <f t="shared" si="145"/>
        <v>0</v>
      </c>
      <c r="DY93" s="466">
        <f t="shared" si="145"/>
        <v>0</v>
      </c>
      <c r="DZ93" s="466">
        <f t="shared" si="145"/>
        <v>0</v>
      </c>
      <c r="EA93" s="466">
        <f t="shared" si="145"/>
        <v>0</v>
      </c>
      <c r="EB93" s="466">
        <f t="shared" si="145"/>
        <v>0</v>
      </c>
      <c r="EC93" s="466">
        <f t="shared" si="145"/>
        <v>0</v>
      </c>
      <c r="ED93" s="466">
        <f t="shared" si="145"/>
        <v>0</v>
      </c>
      <c r="EE93" s="74"/>
      <c r="EF93" s="1"/>
    </row>
    <row r="94" spans="1:136" s="42" customFormat="1">
      <c r="A94"/>
      <c r="B94"/>
      <c r="C94"/>
      <c r="D94"/>
      <c r="E94"/>
      <c r="F94"/>
      <c r="G94"/>
      <c r="H94"/>
      <c r="I94"/>
      <c r="J94"/>
      <c r="K94" s="15"/>
      <c r="L94"/>
      <c r="M94" s="646"/>
      <c r="N94" s="1434"/>
      <c r="O94" s="466"/>
      <c r="P94" s="466"/>
      <c r="Q94" s="466"/>
      <c r="R94" s="466"/>
      <c r="S94" s="466"/>
      <c r="T94" s="466"/>
      <c r="U94" s="466"/>
      <c r="V94" s="466"/>
      <c r="W94" s="466"/>
      <c r="X94" s="466"/>
      <c r="Y94" s="466"/>
      <c r="Z94" s="466"/>
      <c r="AA94" s="466"/>
      <c r="AB94" s="466"/>
      <c r="AC94" s="466"/>
      <c r="AD94" s="466"/>
      <c r="AE94" s="466"/>
      <c r="AF94" s="466"/>
      <c r="AG94" s="466"/>
      <c r="AH94" s="466"/>
      <c r="AI94" s="466"/>
      <c r="AJ94" s="466"/>
      <c r="AK94" s="466"/>
      <c r="AL94" s="466"/>
      <c r="AM94" s="466"/>
      <c r="AN94" s="466"/>
      <c r="AO94" s="466"/>
      <c r="AP94" s="466"/>
      <c r="AQ94" s="466"/>
      <c r="AR94" s="466"/>
      <c r="AS94" s="466"/>
      <c r="AT94" s="466"/>
      <c r="AU94" s="466"/>
      <c r="AV94" s="466"/>
      <c r="AW94" s="466"/>
      <c r="AX94" s="466"/>
      <c r="AY94" s="466"/>
      <c r="AZ94" s="466"/>
      <c r="BA94" s="466"/>
      <c r="BB94" s="466"/>
      <c r="BC94" s="466"/>
      <c r="BD94" s="466"/>
      <c r="BE94" s="466"/>
      <c r="BF94" s="466"/>
      <c r="BG94" s="466"/>
      <c r="BH94" s="466"/>
      <c r="BI94" s="466"/>
      <c r="BJ94" s="466"/>
      <c r="BK94" s="466"/>
      <c r="BL94" s="466"/>
      <c r="BM94" s="466"/>
      <c r="BN94" s="466"/>
      <c r="BO94" s="466"/>
      <c r="BP94" s="466"/>
      <c r="BQ94" s="466"/>
      <c r="BR94" s="466"/>
      <c r="BS94" s="466"/>
      <c r="BT94" s="466"/>
      <c r="BU94" s="466"/>
      <c r="BV94" s="466"/>
      <c r="BW94" s="466"/>
      <c r="BX94" s="466"/>
      <c r="BY94" s="466"/>
      <c r="BZ94" s="466"/>
      <c r="CA94" s="466"/>
      <c r="CB94" s="466"/>
      <c r="CC94" s="466"/>
      <c r="CD94" s="466"/>
      <c r="CE94" s="466"/>
      <c r="CF94" s="466"/>
      <c r="CG94" s="466"/>
      <c r="CH94" s="466"/>
      <c r="CI94" s="466"/>
      <c r="CJ94" s="466"/>
      <c r="CK94" s="466"/>
      <c r="CL94" s="466"/>
      <c r="CM94" s="466"/>
      <c r="CN94" s="466"/>
      <c r="CO94" s="466"/>
      <c r="CP94" s="466"/>
      <c r="CQ94" s="466"/>
      <c r="CR94" s="466"/>
      <c r="CS94" s="466"/>
      <c r="CT94" s="466"/>
      <c r="CU94" s="466"/>
      <c r="CV94" s="466"/>
      <c r="CW94" s="466"/>
      <c r="CX94" s="466"/>
      <c r="CY94" s="466"/>
      <c r="CZ94" s="466"/>
      <c r="DA94" s="466"/>
      <c r="DB94" s="466"/>
      <c r="DC94" s="466"/>
      <c r="DD94" s="466"/>
      <c r="DE94" s="466"/>
      <c r="DF94" s="466"/>
      <c r="DG94" s="466"/>
      <c r="DH94" s="466"/>
      <c r="DI94" s="466"/>
      <c r="DJ94" s="466"/>
      <c r="DK94" s="466"/>
      <c r="DL94" s="466"/>
      <c r="DM94" s="466"/>
      <c r="DN94" s="466"/>
      <c r="DO94" s="466"/>
      <c r="DP94" s="466"/>
      <c r="DQ94" s="466"/>
      <c r="DR94" s="466"/>
      <c r="DS94" s="466"/>
      <c r="DT94" s="466"/>
      <c r="DU94" s="466"/>
      <c r="DV94" s="466"/>
      <c r="DW94" s="466"/>
      <c r="DX94" s="466"/>
      <c r="DY94" s="466"/>
      <c r="DZ94" s="466"/>
      <c r="EA94" s="466"/>
      <c r="EB94" s="466"/>
      <c r="EC94" s="466"/>
      <c r="ED94" s="466"/>
      <c r="EE94" s="47"/>
      <c r="EF94"/>
    </row>
    <row r="95" spans="1:136" s="42" customFormat="1">
      <c r="A95" s="1" t="str">
        <f>B17</f>
        <v xml:space="preserve">Investor C </v>
      </c>
      <c r="B95"/>
      <c r="C95"/>
      <c r="D95"/>
      <c r="E95"/>
      <c r="F95"/>
      <c r="G95"/>
      <c r="H95"/>
      <c r="I95"/>
      <c r="J95"/>
      <c r="K95" s="15"/>
      <c r="L95"/>
      <c r="M95" s="646"/>
      <c r="N95" s="1434"/>
      <c r="O95" s="466"/>
      <c r="P95" s="466"/>
      <c r="Q95" s="466"/>
      <c r="R95" s="466"/>
      <c r="S95" s="466"/>
      <c r="T95" s="466"/>
      <c r="U95" s="466"/>
      <c r="V95" s="466"/>
      <c r="W95" s="466"/>
      <c r="X95" s="466"/>
      <c r="Y95" s="466"/>
      <c r="Z95" s="466"/>
      <c r="AA95" s="466"/>
      <c r="AB95" s="466"/>
      <c r="AC95" s="466"/>
      <c r="AD95" s="466"/>
      <c r="AE95" s="466"/>
      <c r="AF95" s="466"/>
      <c r="AG95" s="466"/>
      <c r="AH95" s="466"/>
      <c r="AI95" s="466"/>
      <c r="AJ95" s="466"/>
      <c r="AK95" s="466"/>
      <c r="AL95" s="466"/>
      <c r="AM95" s="466"/>
      <c r="AN95" s="466"/>
      <c r="AO95" s="466"/>
      <c r="AP95" s="466"/>
      <c r="AQ95" s="466"/>
      <c r="AR95" s="466"/>
      <c r="AS95" s="466"/>
      <c r="AT95" s="466"/>
      <c r="AU95" s="466"/>
      <c r="AV95" s="466"/>
      <c r="AW95" s="466"/>
      <c r="AX95" s="466"/>
      <c r="AY95" s="466"/>
      <c r="AZ95" s="466"/>
      <c r="BA95" s="466"/>
      <c r="BB95" s="466"/>
      <c r="BC95" s="466"/>
      <c r="BD95" s="466"/>
      <c r="BE95" s="466"/>
      <c r="BF95" s="466"/>
      <c r="BG95" s="466"/>
      <c r="BH95" s="466"/>
      <c r="BI95" s="466"/>
      <c r="BJ95" s="466"/>
      <c r="BK95" s="466"/>
      <c r="BL95" s="466"/>
      <c r="BM95" s="466"/>
      <c r="BN95" s="466"/>
      <c r="BO95" s="466"/>
      <c r="BP95" s="466"/>
      <c r="BQ95" s="466"/>
      <c r="BR95" s="466"/>
      <c r="BS95" s="466"/>
      <c r="BT95" s="466"/>
      <c r="BU95" s="466"/>
      <c r="BV95" s="466"/>
      <c r="BW95" s="466"/>
      <c r="BX95" s="466"/>
      <c r="BY95" s="466"/>
      <c r="BZ95" s="466"/>
      <c r="CA95" s="466"/>
      <c r="CB95" s="466"/>
      <c r="CC95" s="466"/>
      <c r="CD95" s="466"/>
      <c r="CE95" s="466"/>
      <c r="CF95" s="466"/>
      <c r="CG95" s="466"/>
      <c r="CH95" s="466"/>
      <c r="CI95" s="466"/>
      <c r="CJ95" s="466"/>
      <c r="CK95" s="466"/>
      <c r="CL95" s="466"/>
      <c r="CM95" s="466"/>
      <c r="CN95" s="466"/>
      <c r="CO95" s="466"/>
      <c r="CP95" s="466"/>
      <c r="CQ95" s="466"/>
      <c r="CR95" s="466"/>
      <c r="CS95" s="466"/>
      <c r="CT95" s="466"/>
      <c r="CU95" s="466"/>
      <c r="CV95" s="466"/>
      <c r="CW95" s="466"/>
      <c r="CX95" s="466"/>
      <c r="CY95" s="466"/>
      <c r="CZ95" s="466"/>
      <c r="DA95" s="466"/>
      <c r="DB95" s="466"/>
      <c r="DC95" s="466"/>
      <c r="DD95" s="466"/>
      <c r="DE95" s="466"/>
      <c r="DF95" s="466"/>
      <c r="DG95" s="466"/>
      <c r="DH95" s="466"/>
      <c r="DI95" s="466"/>
      <c r="DJ95" s="466"/>
      <c r="DK95" s="466"/>
      <c r="DL95" s="466"/>
      <c r="DM95" s="466"/>
      <c r="DN95" s="466"/>
      <c r="DO95" s="466"/>
      <c r="DP95" s="466"/>
      <c r="DQ95" s="466"/>
      <c r="DR95" s="466"/>
      <c r="DS95" s="466"/>
      <c r="DT95" s="466"/>
      <c r="DU95" s="466"/>
      <c r="DV95" s="466"/>
      <c r="DW95" s="466"/>
      <c r="DX95" s="466"/>
      <c r="DY95" s="466"/>
      <c r="DZ95" s="466"/>
      <c r="EA95" s="466"/>
      <c r="EB95" s="466"/>
      <c r="EC95" s="466"/>
      <c r="ED95" s="466"/>
      <c r="EE95" s="47"/>
      <c r="EF95"/>
    </row>
    <row r="96" spans="1:136" s="42" customFormat="1">
      <c r="A96"/>
      <c r="B96" t="s">
        <v>321</v>
      </c>
      <c r="C96"/>
      <c r="D96"/>
      <c r="E96"/>
      <c r="F96"/>
      <c r="G96"/>
      <c r="H96"/>
      <c r="I96"/>
      <c r="J96"/>
      <c r="K96" s="15"/>
      <c r="L96"/>
      <c r="M96" s="646"/>
      <c r="N96" s="1434"/>
      <c r="O96" s="466">
        <f>F17</f>
        <v>0</v>
      </c>
      <c r="P96" s="466">
        <f>O99</f>
        <v>0</v>
      </c>
      <c r="Q96" s="466">
        <f>P99</f>
        <v>0</v>
      </c>
      <c r="R96" s="466">
        <f t="shared" ref="R96:CC96" si="146">Q99</f>
        <v>0</v>
      </c>
      <c r="S96" s="466">
        <f t="shared" si="146"/>
        <v>0</v>
      </c>
      <c r="T96" s="466">
        <f t="shared" si="146"/>
        <v>0</v>
      </c>
      <c r="U96" s="466">
        <f t="shared" si="146"/>
        <v>0</v>
      </c>
      <c r="V96" s="466">
        <f t="shared" si="146"/>
        <v>0</v>
      </c>
      <c r="W96" s="466">
        <f t="shared" si="146"/>
        <v>0</v>
      </c>
      <c r="X96" s="466">
        <f t="shared" si="146"/>
        <v>0</v>
      </c>
      <c r="Y96" s="466">
        <f t="shared" si="146"/>
        <v>0</v>
      </c>
      <c r="Z96" s="466">
        <f t="shared" si="146"/>
        <v>0</v>
      </c>
      <c r="AA96" s="466">
        <f t="shared" si="146"/>
        <v>0</v>
      </c>
      <c r="AB96" s="466">
        <f t="shared" si="146"/>
        <v>0</v>
      </c>
      <c r="AC96" s="466">
        <f t="shared" si="146"/>
        <v>0</v>
      </c>
      <c r="AD96" s="466">
        <f t="shared" si="146"/>
        <v>0</v>
      </c>
      <c r="AE96" s="466">
        <f t="shared" si="146"/>
        <v>0</v>
      </c>
      <c r="AF96" s="466">
        <f t="shared" si="146"/>
        <v>0</v>
      </c>
      <c r="AG96" s="466">
        <f t="shared" si="146"/>
        <v>0</v>
      </c>
      <c r="AH96" s="466">
        <f t="shared" si="146"/>
        <v>0</v>
      </c>
      <c r="AI96" s="466">
        <f t="shared" si="146"/>
        <v>0</v>
      </c>
      <c r="AJ96" s="466">
        <f t="shared" si="146"/>
        <v>0</v>
      </c>
      <c r="AK96" s="466">
        <f t="shared" si="146"/>
        <v>0</v>
      </c>
      <c r="AL96" s="466">
        <f t="shared" si="146"/>
        <v>0</v>
      </c>
      <c r="AM96" s="466">
        <f t="shared" si="146"/>
        <v>0</v>
      </c>
      <c r="AN96" s="466">
        <f t="shared" si="146"/>
        <v>0</v>
      </c>
      <c r="AO96" s="466">
        <f t="shared" si="146"/>
        <v>0</v>
      </c>
      <c r="AP96" s="466">
        <f t="shared" si="146"/>
        <v>0</v>
      </c>
      <c r="AQ96" s="466">
        <f t="shared" si="146"/>
        <v>0</v>
      </c>
      <c r="AR96" s="466">
        <f t="shared" si="146"/>
        <v>0</v>
      </c>
      <c r="AS96" s="466">
        <f t="shared" si="146"/>
        <v>0</v>
      </c>
      <c r="AT96" s="466">
        <f t="shared" si="146"/>
        <v>0</v>
      </c>
      <c r="AU96" s="466">
        <f t="shared" si="146"/>
        <v>0</v>
      </c>
      <c r="AV96" s="466">
        <f t="shared" si="146"/>
        <v>0</v>
      </c>
      <c r="AW96" s="466">
        <f t="shared" si="146"/>
        <v>0</v>
      </c>
      <c r="AX96" s="466">
        <f t="shared" si="146"/>
        <v>0</v>
      </c>
      <c r="AY96" s="466">
        <f t="shared" si="146"/>
        <v>0</v>
      </c>
      <c r="AZ96" s="466">
        <f t="shared" si="146"/>
        <v>0</v>
      </c>
      <c r="BA96" s="466">
        <f t="shared" si="146"/>
        <v>0</v>
      </c>
      <c r="BB96" s="466">
        <f t="shared" si="146"/>
        <v>0</v>
      </c>
      <c r="BC96" s="466">
        <f t="shared" si="146"/>
        <v>0</v>
      </c>
      <c r="BD96" s="466">
        <f t="shared" si="146"/>
        <v>0</v>
      </c>
      <c r="BE96" s="466">
        <f t="shared" si="146"/>
        <v>0</v>
      </c>
      <c r="BF96" s="466">
        <f t="shared" si="146"/>
        <v>0</v>
      </c>
      <c r="BG96" s="466">
        <f t="shared" si="146"/>
        <v>0</v>
      </c>
      <c r="BH96" s="466">
        <f t="shared" si="146"/>
        <v>0</v>
      </c>
      <c r="BI96" s="466">
        <f t="shared" si="146"/>
        <v>0</v>
      </c>
      <c r="BJ96" s="466">
        <f t="shared" si="146"/>
        <v>0</v>
      </c>
      <c r="BK96" s="466">
        <f t="shared" si="146"/>
        <v>0</v>
      </c>
      <c r="BL96" s="466">
        <f t="shared" si="146"/>
        <v>0</v>
      </c>
      <c r="BM96" s="466">
        <f t="shared" si="146"/>
        <v>0</v>
      </c>
      <c r="BN96" s="466">
        <f t="shared" si="146"/>
        <v>0</v>
      </c>
      <c r="BO96" s="466">
        <f t="shared" si="146"/>
        <v>0</v>
      </c>
      <c r="BP96" s="466">
        <f t="shared" si="146"/>
        <v>0</v>
      </c>
      <c r="BQ96" s="466">
        <f t="shared" si="146"/>
        <v>0</v>
      </c>
      <c r="BR96" s="466">
        <f t="shared" si="146"/>
        <v>0</v>
      </c>
      <c r="BS96" s="466">
        <f t="shared" si="146"/>
        <v>0</v>
      </c>
      <c r="BT96" s="466">
        <f t="shared" si="146"/>
        <v>0</v>
      </c>
      <c r="BU96" s="466">
        <f t="shared" si="146"/>
        <v>0</v>
      </c>
      <c r="BV96" s="466">
        <f t="shared" si="146"/>
        <v>0</v>
      </c>
      <c r="BW96" s="466">
        <f t="shared" si="146"/>
        <v>0</v>
      </c>
      <c r="BX96" s="466">
        <f t="shared" si="146"/>
        <v>0</v>
      </c>
      <c r="BY96" s="466">
        <f t="shared" si="146"/>
        <v>0</v>
      </c>
      <c r="BZ96" s="466">
        <f t="shared" si="146"/>
        <v>0</v>
      </c>
      <c r="CA96" s="466">
        <f t="shared" si="146"/>
        <v>0</v>
      </c>
      <c r="CB96" s="466">
        <f t="shared" si="146"/>
        <v>0</v>
      </c>
      <c r="CC96" s="466">
        <f t="shared" si="146"/>
        <v>0</v>
      </c>
      <c r="CD96" s="466">
        <f t="shared" ref="CD96:ED96" si="147">CC99</f>
        <v>0</v>
      </c>
      <c r="CE96" s="466">
        <f t="shared" si="147"/>
        <v>0</v>
      </c>
      <c r="CF96" s="466">
        <f t="shared" si="147"/>
        <v>0</v>
      </c>
      <c r="CG96" s="466">
        <f t="shared" si="147"/>
        <v>0</v>
      </c>
      <c r="CH96" s="466">
        <f t="shared" si="147"/>
        <v>0</v>
      </c>
      <c r="CI96" s="466">
        <f t="shared" si="147"/>
        <v>0</v>
      </c>
      <c r="CJ96" s="466">
        <f t="shared" si="147"/>
        <v>0</v>
      </c>
      <c r="CK96" s="466">
        <f t="shared" si="147"/>
        <v>0</v>
      </c>
      <c r="CL96" s="466">
        <f t="shared" si="147"/>
        <v>0</v>
      </c>
      <c r="CM96" s="466">
        <f t="shared" si="147"/>
        <v>0</v>
      </c>
      <c r="CN96" s="466">
        <f t="shared" si="147"/>
        <v>0</v>
      </c>
      <c r="CO96" s="466">
        <f t="shared" si="147"/>
        <v>0</v>
      </c>
      <c r="CP96" s="466">
        <f t="shared" si="147"/>
        <v>0</v>
      </c>
      <c r="CQ96" s="466">
        <f t="shared" si="147"/>
        <v>0</v>
      </c>
      <c r="CR96" s="466">
        <f t="shared" si="147"/>
        <v>0</v>
      </c>
      <c r="CS96" s="466">
        <f t="shared" si="147"/>
        <v>0</v>
      </c>
      <c r="CT96" s="466">
        <f t="shared" si="147"/>
        <v>0</v>
      </c>
      <c r="CU96" s="466">
        <f t="shared" si="147"/>
        <v>0</v>
      </c>
      <c r="CV96" s="466">
        <f t="shared" si="147"/>
        <v>0</v>
      </c>
      <c r="CW96" s="466">
        <f t="shared" si="147"/>
        <v>0</v>
      </c>
      <c r="CX96" s="466">
        <f t="shared" si="147"/>
        <v>0</v>
      </c>
      <c r="CY96" s="466">
        <f t="shared" si="147"/>
        <v>0</v>
      </c>
      <c r="CZ96" s="466">
        <f t="shared" si="147"/>
        <v>0</v>
      </c>
      <c r="DA96" s="466">
        <f t="shared" si="147"/>
        <v>0</v>
      </c>
      <c r="DB96" s="466">
        <f t="shared" si="147"/>
        <v>0</v>
      </c>
      <c r="DC96" s="466">
        <f t="shared" si="147"/>
        <v>0</v>
      </c>
      <c r="DD96" s="466">
        <f t="shared" si="147"/>
        <v>0</v>
      </c>
      <c r="DE96" s="466">
        <f t="shared" si="147"/>
        <v>0</v>
      </c>
      <c r="DF96" s="466">
        <f t="shared" si="147"/>
        <v>0</v>
      </c>
      <c r="DG96" s="466">
        <f t="shared" si="147"/>
        <v>0</v>
      </c>
      <c r="DH96" s="466">
        <f t="shared" si="147"/>
        <v>0</v>
      </c>
      <c r="DI96" s="466">
        <f t="shared" si="147"/>
        <v>0</v>
      </c>
      <c r="DJ96" s="466">
        <f t="shared" si="147"/>
        <v>0</v>
      </c>
      <c r="DK96" s="466">
        <f t="shared" si="147"/>
        <v>0</v>
      </c>
      <c r="DL96" s="466">
        <f t="shared" si="147"/>
        <v>0</v>
      </c>
      <c r="DM96" s="466">
        <f t="shared" si="147"/>
        <v>0</v>
      </c>
      <c r="DN96" s="466">
        <f t="shared" si="147"/>
        <v>0</v>
      </c>
      <c r="DO96" s="466">
        <f t="shared" si="147"/>
        <v>0</v>
      </c>
      <c r="DP96" s="466">
        <f t="shared" si="147"/>
        <v>0</v>
      </c>
      <c r="DQ96" s="466">
        <f t="shared" si="147"/>
        <v>0</v>
      </c>
      <c r="DR96" s="466">
        <f t="shared" si="147"/>
        <v>0</v>
      </c>
      <c r="DS96" s="466">
        <f t="shared" si="147"/>
        <v>0</v>
      </c>
      <c r="DT96" s="466">
        <f t="shared" si="147"/>
        <v>0</v>
      </c>
      <c r="DU96" s="466">
        <f t="shared" si="147"/>
        <v>0</v>
      </c>
      <c r="DV96" s="466">
        <f t="shared" si="147"/>
        <v>0</v>
      </c>
      <c r="DW96" s="466">
        <f t="shared" si="147"/>
        <v>0</v>
      </c>
      <c r="DX96" s="466">
        <f t="shared" si="147"/>
        <v>0</v>
      </c>
      <c r="DY96" s="466">
        <f t="shared" si="147"/>
        <v>0</v>
      </c>
      <c r="DZ96" s="466">
        <f t="shared" si="147"/>
        <v>0</v>
      </c>
      <c r="EA96" s="466">
        <f t="shared" si="147"/>
        <v>0</v>
      </c>
      <c r="EB96" s="466">
        <f t="shared" si="147"/>
        <v>0</v>
      </c>
      <c r="EC96" s="466">
        <f t="shared" si="147"/>
        <v>0</v>
      </c>
      <c r="ED96" s="466">
        <f t="shared" si="147"/>
        <v>0</v>
      </c>
      <c r="EE96" s="47"/>
      <c r="EF96"/>
    </row>
    <row r="97" spans="1:136" s="42" customFormat="1">
      <c r="A97" s="36"/>
      <c r="B97" s="36" t="s">
        <v>322</v>
      </c>
      <c r="C97" s="36"/>
      <c r="D97" s="36"/>
      <c r="E97" s="36"/>
      <c r="F97" s="36"/>
      <c r="G97" s="36"/>
      <c r="H97" s="36"/>
      <c r="I97" s="36"/>
      <c r="J97" s="36"/>
      <c r="K97" s="159" t="s">
        <v>319</v>
      </c>
      <c r="L97" s="160"/>
      <c r="M97" s="651">
        <f>D17</f>
        <v>0</v>
      </c>
      <c r="N97" s="1440"/>
      <c r="O97" s="637">
        <f>MIN(-O96,O$80*$M97)</f>
        <v>0</v>
      </c>
      <c r="P97" s="637">
        <f t="shared" ref="P97:CA97" si="148">MIN(-P96,P$80*$M97)</f>
        <v>0</v>
      </c>
      <c r="Q97" s="637">
        <f>MIN(-Q96,Q$80*$M97)</f>
        <v>0</v>
      </c>
      <c r="R97" s="637">
        <f t="shared" si="148"/>
        <v>0</v>
      </c>
      <c r="S97" s="637">
        <f t="shared" si="148"/>
        <v>0</v>
      </c>
      <c r="T97" s="637">
        <f t="shared" si="148"/>
        <v>0</v>
      </c>
      <c r="U97" s="637">
        <f t="shared" si="148"/>
        <v>0</v>
      </c>
      <c r="V97" s="637">
        <f t="shared" si="148"/>
        <v>0</v>
      </c>
      <c r="W97" s="637">
        <f t="shared" si="148"/>
        <v>0</v>
      </c>
      <c r="X97" s="637">
        <f t="shared" si="148"/>
        <v>0</v>
      </c>
      <c r="Y97" s="637">
        <f t="shared" si="148"/>
        <v>0</v>
      </c>
      <c r="Z97" s="637">
        <f t="shared" si="148"/>
        <v>0</v>
      </c>
      <c r="AA97" s="637">
        <f t="shared" si="148"/>
        <v>0</v>
      </c>
      <c r="AB97" s="637">
        <f t="shared" si="148"/>
        <v>0</v>
      </c>
      <c r="AC97" s="637">
        <f t="shared" si="148"/>
        <v>0</v>
      </c>
      <c r="AD97" s="637">
        <f t="shared" si="148"/>
        <v>0</v>
      </c>
      <c r="AE97" s="637">
        <f t="shared" si="148"/>
        <v>0</v>
      </c>
      <c r="AF97" s="637">
        <f t="shared" si="148"/>
        <v>0</v>
      </c>
      <c r="AG97" s="637">
        <f t="shared" si="148"/>
        <v>0</v>
      </c>
      <c r="AH97" s="637">
        <f t="shared" si="148"/>
        <v>0</v>
      </c>
      <c r="AI97" s="637">
        <f t="shared" si="148"/>
        <v>0</v>
      </c>
      <c r="AJ97" s="637">
        <f t="shared" si="148"/>
        <v>0</v>
      </c>
      <c r="AK97" s="637">
        <f t="shared" si="148"/>
        <v>0</v>
      </c>
      <c r="AL97" s="637">
        <f t="shared" si="148"/>
        <v>0</v>
      </c>
      <c r="AM97" s="637">
        <f t="shared" si="148"/>
        <v>0</v>
      </c>
      <c r="AN97" s="637">
        <f t="shared" si="148"/>
        <v>0</v>
      </c>
      <c r="AO97" s="637">
        <f t="shared" si="148"/>
        <v>0</v>
      </c>
      <c r="AP97" s="637">
        <f t="shared" si="148"/>
        <v>0</v>
      </c>
      <c r="AQ97" s="637">
        <f t="shared" si="148"/>
        <v>0</v>
      </c>
      <c r="AR97" s="637">
        <f t="shared" si="148"/>
        <v>0</v>
      </c>
      <c r="AS97" s="637">
        <f t="shared" si="148"/>
        <v>0</v>
      </c>
      <c r="AT97" s="637">
        <f t="shared" si="148"/>
        <v>0</v>
      </c>
      <c r="AU97" s="637">
        <f t="shared" si="148"/>
        <v>0</v>
      </c>
      <c r="AV97" s="637">
        <f t="shared" si="148"/>
        <v>0</v>
      </c>
      <c r="AW97" s="637">
        <f t="shared" si="148"/>
        <v>0</v>
      </c>
      <c r="AX97" s="637">
        <f t="shared" si="148"/>
        <v>0</v>
      </c>
      <c r="AY97" s="637">
        <f t="shared" si="148"/>
        <v>0</v>
      </c>
      <c r="AZ97" s="637">
        <f t="shared" si="148"/>
        <v>0</v>
      </c>
      <c r="BA97" s="637">
        <f t="shared" si="148"/>
        <v>0</v>
      </c>
      <c r="BB97" s="637">
        <f t="shared" si="148"/>
        <v>0</v>
      </c>
      <c r="BC97" s="637">
        <f t="shared" si="148"/>
        <v>0</v>
      </c>
      <c r="BD97" s="637">
        <f t="shared" si="148"/>
        <v>0</v>
      </c>
      <c r="BE97" s="637">
        <f t="shared" si="148"/>
        <v>0</v>
      </c>
      <c r="BF97" s="637">
        <f t="shared" si="148"/>
        <v>0</v>
      </c>
      <c r="BG97" s="637">
        <f t="shared" si="148"/>
        <v>0</v>
      </c>
      <c r="BH97" s="637">
        <f t="shared" si="148"/>
        <v>0</v>
      </c>
      <c r="BI97" s="637">
        <f t="shared" si="148"/>
        <v>0</v>
      </c>
      <c r="BJ97" s="637">
        <f t="shared" si="148"/>
        <v>0</v>
      </c>
      <c r="BK97" s="637">
        <f t="shared" si="148"/>
        <v>0</v>
      </c>
      <c r="BL97" s="637">
        <f t="shared" si="148"/>
        <v>0</v>
      </c>
      <c r="BM97" s="637">
        <f t="shared" si="148"/>
        <v>0</v>
      </c>
      <c r="BN97" s="637">
        <f t="shared" si="148"/>
        <v>0</v>
      </c>
      <c r="BO97" s="637">
        <f t="shared" si="148"/>
        <v>0</v>
      </c>
      <c r="BP97" s="637">
        <f t="shared" si="148"/>
        <v>0</v>
      </c>
      <c r="BQ97" s="637">
        <f t="shared" si="148"/>
        <v>0</v>
      </c>
      <c r="BR97" s="637">
        <f t="shared" si="148"/>
        <v>0</v>
      </c>
      <c r="BS97" s="637">
        <f t="shared" si="148"/>
        <v>0</v>
      </c>
      <c r="BT97" s="637">
        <f t="shared" si="148"/>
        <v>0</v>
      </c>
      <c r="BU97" s="637">
        <f t="shared" si="148"/>
        <v>0</v>
      </c>
      <c r="BV97" s="637">
        <f t="shared" si="148"/>
        <v>0</v>
      </c>
      <c r="BW97" s="637">
        <f t="shared" si="148"/>
        <v>0</v>
      </c>
      <c r="BX97" s="637">
        <f t="shared" si="148"/>
        <v>0</v>
      </c>
      <c r="BY97" s="637">
        <f t="shared" si="148"/>
        <v>0</v>
      </c>
      <c r="BZ97" s="637">
        <f t="shared" si="148"/>
        <v>0</v>
      </c>
      <c r="CA97" s="637">
        <f t="shared" si="148"/>
        <v>0</v>
      </c>
      <c r="CB97" s="637">
        <f t="shared" ref="CB97:ED97" si="149">MIN(-CB96,CB$80*$M97)</f>
        <v>0</v>
      </c>
      <c r="CC97" s="637">
        <f t="shared" si="149"/>
        <v>0</v>
      </c>
      <c r="CD97" s="637">
        <f t="shared" si="149"/>
        <v>0</v>
      </c>
      <c r="CE97" s="637">
        <f t="shared" si="149"/>
        <v>0</v>
      </c>
      <c r="CF97" s="637">
        <f t="shared" si="149"/>
        <v>0</v>
      </c>
      <c r="CG97" s="637">
        <f t="shared" si="149"/>
        <v>0</v>
      </c>
      <c r="CH97" s="637">
        <f t="shared" si="149"/>
        <v>0</v>
      </c>
      <c r="CI97" s="637">
        <f t="shared" si="149"/>
        <v>0</v>
      </c>
      <c r="CJ97" s="637">
        <f t="shared" si="149"/>
        <v>0</v>
      </c>
      <c r="CK97" s="637">
        <f t="shared" si="149"/>
        <v>0</v>
      </c>
      <c r="CL97" s="637">
        <f t="shared" si="149"/>
        <v>0</v>
      </c>
      <c r="CM97" s="637">
        <f t="shared" si="149"/>
        <v>0</v>
      </c>
      <c r="CN97" s="637">
        <f t="shared" si="149"/>
        <v>0</v>
      </c>
      <c r="CO97" s="637">
        <f t="shared" si="149"/>
        <v>0</v>
      </c>
      <c r="CP97" s="637">
        <f t="shared" si="149"/>
        <v>0</v>
      </c>
      <c r="CQ97" s="637">
        <f t="shared" si="149"/>
        <v>0</v>
      </c>
      <c r="CR97" s="637">
        <f t="shared" si="149"/>
        <v>0</v>
      </c>
      <c r="CS97" s="637">
        <f t="shared" si="149"/>
        <v>0</v>
      </c>
      <c r="CT97" s="637">
        <f t="shared" si="149"/>
        <v>0</v>
      </c>
      <c r="CU97" s="637">
        <f t="shared" si="149"/>
        <v>0</v>
      </c>
      <c r="CV97" s="637">
        <f t="shared" si="149"/>
        <v>0</v>
      </c>
      <c r="CW97" s="637">
        <f t="shared" si="149"/>
        <v>0</v>
      </c>
      <c r="CX97" s="637">
        <f t="shared" si="149"/>
        <v>0</v>
      </c>
      <c r="CY97" s="637">
        <f t="shared" si="149"/>
        <v>0</v>
      </c>
      <c r="CZ97" s="637">
        <f t="shared" si="149"/>
        <v>0</v>
      </c>
      <c r="DA97" s="637">
        <f t="shared" si="149"/>
        <v>0</v>
      </c>
      <c r="DB97" s="637">
        <f t="shared" si="149"/>
        <v>0</v>
      </c>
      <c r="DC97" s="637">
        <f t="shared" si="149"/>
        <v>0</v>
      </c>
      <c r="DD97" s="637">
        <f t="shared" si="149"/>
        <v>0</v>
      </c>
      <c r="DE97" s="637">
        <f t="shared" si="149"/>
        <v>0</v>
      </c>
      <c r="DF97" s="637">
        <f t="shared" si="149"/>
        <v>0</v>
      </c>
      <c r="DG97" s="637">
        <f t="shared" si="149"/>
        <v>0</v>
      </c>
      <c r="DH97" s="637">
        <f t="shared" si="149"/>
        <v>0</v>
      </c>
      <c r="DI97" s="637">
        <f t="shared" si="149"/>
        <v>0</v>
      </c>
      <c r="DJ97" s="637">
        <f t="shared" si="149"/>
        <v>0</v>
      </c>
      <c r="DK97" s="637">
        <f t="shared" si="149"/>
        <v>0</v>
      </c>
      <c r="DL97" s="637">
        <f t="shared" si="149"/>
        <v>0</v>
      </c>
      <c r="DM97" s="637">
        <f t="shared" si="149"/>
        <v>0</v>
      </c>
      <c r="DN97" s="637">
        <f t="shared" si="149"/>
        <v>0</v>
      </c>
      <c r="DO97" s="637">
        <f t="shared" si="149"/>
        <v>0</v>
      </c>
      <c r="DP97" s="637">
        <f t="shared" si="149"/>
        <v>0</v>
      </c>
      <c r="DQ97" s="637">
        <f t="shared" si="149"/>
        <v>0</v>
      </c>
      <c r="DR97" s="637">
        <f t="shared" si="149"/>
        <v>0</v>
      </c>
      <c r="DS97" s="637">
        <f t="shared" si="149"/>
        <v>0</v>
      </c>
      <c r="DT97" s="637">
        <f t="shared" si="149"/>
        <v>0</v>
      </c>
      <c r="DU97" s="637">
        <f t="shared" si="149"/>
        <v>0</v>
      </c>
      <c r="DV97" s="637">
        <f t="shared" si="149"/>
        <v>0</v>
      </c>
      <c r="DW97" s="637">
        <f t="shared" si="149"/>
        <v>0</v>
      </c>
      <c r="DX97" s="637">
        <f t="shared" si="149"/>
        <v>0</v>
      </c>
      <c r="DY97" s="637">
        <f t="shared" si="149"/>
        <v>0</v>
      </c>
      <c r="DZ97" s="637">
        <f t="shared" si="149"/>
        <v>0</v>
      </c>
      <c r="EA97" s="637">
        <f t="shared" si="149"/>
        <v>0</v>
      </c>
      <c r="EB97" s="637">
        <f t="shared" si="149"/>
        <v>0</v>
      </c>
      <c r="EC97" s="637">
        <f t="shared" si="149"/>
        <v>0</v>
      </c>
      <c r="ED97" s="637">
        <f t="shared" si="149"/>
        <v>0</v>
      </c>
      <c r="EE97" s="47"/>
      <c r="EF97"/>
    </row>
    <row r="98" spans="1:136" s="1876" customFormat="1">
      <c r="A98" s="802"/>
      <c r="B98" s="802" t="s">
        <v>624</v>
      </c>
      <c r="C98" s="802"/>
      <c r="D98" s="802"/>
      <c r="E98" s="802"/>
      <c r="F98" s="802"/>
      <c r="G98" s="802"/>
      <c r="H98" s="802"/>
      <c r="I98" s="802"/>
      <c r="J98" s="802"/>
      <c r="K98" s="1884"/>
      <c r="L98" s="1885"/>
      <c r="M98" s="1886"/>
      <c r="N98" s="1878"/>
      <c r="O98" s="1887">
        <f>O$6*$M97</f>
        <v>0</v>
      </c>
      <c r="P98" s="1887">
        <f t="shared" ref="P98" si="150">P$6*$M97</f>
        <v>0</v>
      </c>
      <c r="Q98" s="1887">
        <f>Q$6*$M97</f>
        <v>0</v>
      </c>
      <c r="R98" s="1887">
        <f t="shared" ref="R98:CC98" si="151">R$6*$M97</f>
        <v>0</v>
      </c>
      <c r="S98" s="1887">
        <f t="shared" si="151"/>
        <v>0</v>
      </c>
      <c r="T98" s="1887">
        <f t="shared" si="151"/>
        <v>0</v>
      </c>
      <c r="U98" s="1887">
        <f t="shared" si="151"/>
        <v>0</v>
      </c>
      <c r="V98" s="1887">
        <f t="shared" si="151"/>
        <v>0</v>
      </c>
      <c r="W98" s="1887">
        <f t="shared" si="151"/>
        <v>0</v>
      </c>
      <c r="X98" s="1887">
        <f t="shared" si="151"/>
        <v>0</v>
      </c>
      <c r="Y98" s="1887">
        <f t="shared" si="151"/>
        <v>0</v>
      </c>
      <c r="Z98" s="1887">
        <f t="shared" si="151"/>
        <v>0</v>
      </c>
      <c r="AA98" s="1887">
        <f t="shared" si="151"/>
        <v>0</v>
      </c>
      <c r="AB98" s="1887">
        <f t="shared" si="151"/>
        <v>0</v>
      </c>
      <c r="AC98" s="1887">
        <f t="shared" si="151"/>
        <v>0</v>
      </c>
      <c r="AD98" s="1887">
        <f t="shared" si="151"/>
        <v>0</v>
      </c>
      <c r="AE98" s="1887">
        <f t="shared" si="151"/>
        <v>0</v>
      </c>
      <c r="AF98" s="1887">
        <f t="shared" si="151"/>
        <v>0</v>
      </c>
      <c r="AG98" s="1887">
        <f t="shared" si="151"/>
        <v>0</v>
      </c>
      <c r="AH98" s="1887">
        <f t="shared" si="151"/>
        <v>0</v>
      </c>
      <c r="AI98" s="1887">
        <f t="shared" si="151"/>
        <v>0</v>
      </c>
      <c r="AJ98" s="1887">
        <f t="shared" si="151"/>
        <v>0</v>
      </c>
      <c r="AK98" s="1887">
        <f t="shared" si="151"/>
        <v>0</v>
      </c>
      <c r="AL98" s="1887">
        <f t="shared" si="151"/>
        <v>0</v>
      </c>
      <c r="AM98" s="1887">
        <f t="shared" si="151"/>
        <v>0</v>
      </c>
      <c r="AN98" s="1887">
        <f t="shared" si="151"/>
        <v>0</v>
      </c>
      <c r="AO98" s="1887">
        <f t="shared" si="151"/>
        <v>0</v>
      </c>
      <c r="AP98" s="1887">
        <f t="shared" si="151"/>
        <v>0</v>
      </c>
      <c r="AQ98" s="1887">
        <f t="shared" si="151"/>
        <v>0</v>
      </c>
      <c r="AR98" s="1887">
        <f t="shared" si="151"/>
        <v>0</v>
      </c>
      <c r="AS98" s="1887">
        <f t="shared" si="151"/>
        <v>0</v>
      </c>
      <c r="AT98" s="1887">
        <f t="shared" si="151"/>
        <v>0</v>
      </c>
      <c r="AU98" s="1887">
        <f t="shared" si="151"/>
        <v>0</v>
      </c>
      <c r="AV98" s="1887">
        <f t="shared" si="151"/>
        <v>0</v>
      </c>
      <c r="AW98" s="1887">
        <f t="shared" si="151"/>
        <v>0</v>
      </c>
      <c r="AX98" s="1887">
        <f t="shared" si="151"/>
        <v>0</v>
      </c>
      <c r="AY98" s="1887">
        <f t="shared" si="151"/>
        <v>0</v>
      </c>
      <c r="AZ98" s="1887">
        <f t="shared" si="151"/>
        <v>0</v>
      </c>
      <c r="BA98" s="1887">
        <f t="shared" si="151"/>
        <v>0</v>
      </c>
      <c r="BB98" s="1887">
        <f t="shared" si="151"/>
        <v>0</v>
      </c>
      <c r="BC98" s="1887">
        <f t="shared" si="151"/>
        <v>0</v>
      </c>
      <c r="BD98" s="1887">
        <f t="shared" si="151"/>
        <v>0</v>
      </c>
      <c r="BE98" s="1887">
        <f t="shared" si="151"/>
        <v>0</v>
      </c>
      <c r="BF98" s="1887">
        <f t="shared" si="151"/>
        <v>0</v>
      </c>
      <c r="BG98" s="1887">
        <f t="shared" si="151"/>
        <v>0</v>
      </c>
      <c r="BH98" s="1887">
        <f t="shared" si="151"/>
        <v>0</v>
      </c>
      <c r="BI98" s="1887">
        <f t="shared" si="151"/>
        <v>0</v>
      </c>
      <c r="BJ98" s="1887">
        <f t="shared" si="151"/>
        <v>0</v>
      </c>
      <c r="BK98" s="1887">
        <f t="shared" si="151"/>
        <v>0</v>
      </c>
      <c r="BL98" s="1887">
        <f t="shared" si="151"/>
        <v>0</v>
      </c>
      <c r="BM98" s="1887">
        <f t="shared" si="151"/>
        <v>0</v>
      </c>
      <c r="BN98" s="1887">
        <f t="shared" si="151"/>
        <v>0</v>
      </c>
      <c r="BO98" s="1887">
        <f t="shared" si="151"/>
        <v>0</v>
      </c>
      <c r="BP98" s="1887">
        <f t="shared" si="151"/>
        <v>0</v>
      </c>
      <c r="BQ98" s="1887">
        <f t="shared" si="151"/>
        <v>0</v>
      </c>
      <c r="BR98" s="1887">
        <f t="shared" si="151"/>
        <v>0</v>
      </c>
      <c r="BS98" s="1887">
        <f t="shared" si="151"/>
        <v>0</v>
      </c>
      <c r="BT98" s="1887">
        <f t="shared" si="151"/>
        <v>0</v>
      </c>
      <c r="BU98" s="1887">
        <f t="shared" si="151"/>
        <v>0</v>
      </c>
      <c r="BV98" s="1887">
        <f t="shared" si="151"/>
        <v>0</v>
      </c>
      <c r="BW98" s="1887">
        <f t="shared" si="151"/>
        <v>0</v>
      </c>
      <c r="BX98" s="1887">
        <f t="shared" si="151"/>
        <v>0</v>
      </c>
      <c r="BY98" s="1887">
        <f t="shared" si="151"/>
        <v>0</v>
      </c>
      <c r="BZ98" s="1887">
        <f t="shared" si="151"/>
        <v>0</v>
      </c>
      <c r="CA98" s="1887">
        <f t="shared" si="151"/>
        <v>0</v>
      </c>
      <c r="CB98" s="1887">
        <f t="shared" si="151"/>
        <v>0</v>
      </c>
      <c r="CC98" s="1887">
        <f t="shared" si="151"/>
        <v>0</v>
      </c>
      <c r="CD98" s="1887">
        <f t="shared" ref="CD98:ED98" si="152">CD$6*$M97</f>
        <v>0</v>
      </c>
      <c r="CE98" s="1887">
        <f t="shared" si="152"/>
        <v>0</v>
      </c>
      <c r="CF98" s="1887">
        <f t="shared" si="152"/>
        <v>0</v>
      </c>
      <c r="CG98" s="1887">
        <f t="shared" si="152"/>
        <v>0</v>
      </c>
      <c r="CH98" s="1887">
        <f t="shared" si="152"/>
        <v>0</v>
      </c>
      <c r="CI98" s="1887">
        <f t="shared" si="152"/>
        <v>0</v>
      </c>
      <c r="CJ98" s="1887">
        <f t="shared" si="152"/>
        <v>0</v>
      </c>
      <c r="CK98" s="1887">
        <f t="shared" si="152"/>
        <v>0</v>
      </c>
      <c r="CL98" s="1887">
        <f t="shared" si="152"/>
        <v>0</v>
      </c>
      <c r="CM98" s="1887">
        <f t="shared" si="152"/>
        <v>0</v>
      </c>
      <c r="CN98" s="1887">
        <f t="shared" si="152"/>
        <v>0</v>
      </c>
      <c r="CO98" s="1887">
        <f t="shared" si="152"/>
        <v>0</v>
      </c>
      <c r="CP98" s="1887">
        <f t="shared" si="152"/>
        <v>0</v>
      </c>
      <c r="CQ98" s="1887">
        <f t="shared" si="152"/>
        <v>0</v>
      </c>
      <c r="CR98" s="1887">
        <f t="shared" si="152"/>
        <v>0</v>
      </c>
      <c r="CS98" s="1887">
        <f t="shared" si="152"/>
        <v>0</v>
      </c>
      <c r="CT98" s="1887">
        <f t="shared" si="152"/>
        <v>0</v>
      </c>
      <c r="CU98" s="1887">
        <f t="shared" si="152"/>
        <v>0</v>
      </c>
      <c r="CV98" s="1887">
        <f t="shared" si="152"/>
        <v>0</v>
      </c>
      <c r="CW98" s="1887">
        <f t="shared" si="152"/>
        <v>0</v>
      </c>
      <c r="CX98" s="1887">
        <f t="shared" si="152"/>
        <v>0</v>
      </c>
      <c r="CY98" s="1887">
        <f t="shared" si="152"/>
        <v>0</v>
      </c>
      <c r="CZ98" s="1887">
        <f t="shared" si="152"/>
        <v>0</v>
      </c>
      <c r="DA98" s="1887">
        <f t="shared" si="152"/>
        <v>0</v>
      </c>
      <c r="DB98" s="1887">
        <f t="shared" si="152"/>
        <v>0</v>
      </c>
      <c r="DC98" s="1887">
        <f t="shared" si="152"/>
        <v>0</v>
      </c>
      <c r="DD98" s="1887">
        <f t="shared" si="152"/>
        <v>0</v>
      </c>
      <c r="DE98" s="1887">
        <f t="shared" si="152"/>
        <v>0</v>
      </c>
      <c r="DF98" s="1887">
        <f t="shared" si="152"/>
        <v>0</v>
      </c>
      <c r="DG98" s="1887">
        <f t="shared" si="152"/>
        <v>0</v>
      </c>
      <c r="DH98" s="1887">
        <f t="shared" si="152"/>
        <v>0</v>
      </c>
      <c r="DI98" s="1887">
        <f t="shared" si="152"/>
        <v>0</v>
      </c>
      <c r="DJ98" s="1887">
        <f t="shared" si="152"/>
        <v>0</v>
      </c>
      <c r="DK98" s="1887">
        <f t="shared" si="152"/>
        <v>0</v>
      </c>
      <c r="DL98" s="1887">
        <f t="shared" si="152"/>
        <v>0</v>
      </c>
      <c r="DM98" s="1887">
        <f t="shared" si="152"/>
        <v>0</v>
      </c>
      <c r="DN98" s="1887">
        <f t="shared" si="152"/>
        <v>0</v>
      </c>
      <c r="DO98" s="1887">
        <f t="shared" si="152"/>
        <v>0</v>
      </c>
      <c r="DP98" s="1887">
        <f t="shared" si="152"/>
        <v>0</v>
      </c>
      <c r="DQ98" s="1887">
        <f t="shared" si="152"/>
        <v>0</v>
      </c>
      <c r="DR98" s="1887">
        <f t="shared" si="152"/>
        <v>0</v>
      </c>
      <c r="DS98" s="1887">
        <f t="shared" si="152"/>
        <v>0</v>
      </c>
      <c r="DT98" s="1887">
        <f t="shared" si="152"/>
        <v>0</v>
      </c>
      <c r="DU98" s="1887">
        <f t="shared" si="152"/>
        <v>0</v>
      </c>
      <c r="DV98" s="1887">
        <f t="shared" si="152"/>
        <v>0</v>
      </c>
      <c r="DW98" s="1887">
        <f t="shared" si="152"/>
        <v>0</v>
      </c>
      <c r="DX98" s="1887">
        <f t="shared" si="152"/>
        <v>0</v>
      </c>
      <c r="DY98" s="1887">
        <f t="shared" si="152"/>
        <v>0</v>
      </c>
      <c r="DZ98" s="1887">
        <f t="shared" si="152"/>
        <v>0</v>
      </c>
      <c r="EA98" s="1887">
        <f t="shared" si="152"/>
        <v>0</v>
      </c>
      <c r="EB98" s="1887">
        <f t="shared" si="152"/>
        <v>0</v>
      </c>
      <c r="EC98" s="1887">
        <f t="shared" si="152"/>
        <v>0</v>
      </c>
      <c r="ED98" s="1887">
        <f t="shared" si="152"/>
        <v>0</v>
      </c>
      <c r="EE98" s="47"/>
      <c r="EF98"/>
    </row>
    <row r="99" spans="1:136" s="42" customFormat="1">
      <c r="A99"/>
      <c r="B99" t="s">
        <v>235</v>
      </c>
      <c r="C99"/>
      <c r="D99"/>
      <c r="E99"/>
      <c r="F99"/>
      <c r="G99"/>
      <c r="H99"/>
      <c r="I99"/>
      <c r="J99"/>
      <c r="K99" s="15"/>
      <c r="L99"/>
      <c r="M99" s="646"/>
      <c r="N99" s="1434"/>
      <c r="O99" s="466">
        <f>SUM(O96:O98)</f>
        <v>0</v>
      </c>
      <c r="P99" s="466">
        <f>SUM(P96:P98)</f>
        <v>0</v>
      </c>
      <c r="Q99" s="466">
        <f t="shared" ref="Q99:R99" si="153">SUM(Q96:Q98)</f>
        <v>0</v>
      </c>
      <c r="R99" s="466">
        <f t="shared" si="153"/>
        <v>0</v>
      </c>
      <c r="S99" s="466">
        <f>SUM(S96:S98)</f>
        <v>0</v>
      </c>
      <c r="T99" s="466">
        <f t="shared" ref="T99:CE99" si="154">SUM(T96:T98)</f>
        <v>0</v>
      </c>
      <c r="U99" s="466">
        <f t="shared" si="154"/>
        <v>0</v>
      </c>
      <c r="V99" s="466">
        <f t="shared" si="154"/>
        <v>0</v>
      </c>
      <c r="W99" s="466">
        <f t="shared" si="154"/>
        <v>0</v>
      </c>
      <c r="X99" s="466">
        <f t="shared" si="154"/>
        <v>0</v>
      </c>
      <c r="Y99" s="466">
        <f t="shared" si="154"/>
        <v>0</v>
      </c>
      <c r="Z99" s="466">
        <f t="shared" si="154"/>
        <v>0</v>
      </c>
      <c r="AA99" s="466">
        <f t="shared" si="154"/>
        <v>0</v>
      </c>
      <c r="AB99" s="466">
        <f t="shared" si="154"/>
        <v>0</v>
      </c>
      <c r="AC99" s="466">
        <f t="shared" si="154"/>
        <v>0</v>
      </c>
      <c r="AD99" s="466">
        <f t="shared" si="154"/>
        <v>0</v>
      </c>
      <c r="AE99" s="466">
        <f t="shared" si="154"/>
        <v>0</v>
      </c>
      <c r="AF99" s="466">
        <f t="shared" si="154"/>
        <v>0</v>
      </c>
      <c r="AG99" s="466">
        <f t="shared" si="154"/>
        <v>0</v>
      </c>
      <c r="AH99" s="466">
        <f t="shared" si="154"/>
        <v>0</v>
      </c>
      <c r="AI99" s="466">
        <f t="shared" si="154"/>
        <v>0</v>
      </c>
      <c r="AJ99" s="466">
        <f t="shared" si="154"/>
        <v>0</v>
      </c>
      <c r="AK99" s="466">
        <f t="shared" si="154"/>
        <v>0</v>
      </c>
      <c r="AL99" s="466">
        <f t="shared" si="154"/>
        <v>0</v>
      </c>
      <c r="AM99" s="466">
        <f t="shared" si="154"/>
        <v>0</v>
      </c>
      <c r="AN99" s="466">
        <f t="shared" si="154"/>
        <v>0</v>
      </c>
      <c r="AO99" s="466">
        <f t="shared" si="154"/>
        <v>0</v>
      </c>
      <c r="AP99" s="466">
        <f t="shared" si="154"/>
        <v>0</v>
      </c>
      <c r="AQ99" s="466">
        <f t="shared" si="154"/>
        <v>0</v>
      </c>
      <c r="AR99" s="466">
        <f t="shared" si="154"/>
        <v>0</v>
      </c>
      <c r="AS99" s="466">
        <f t="shared" si="154"/>
        <v>0</v>
      </c>
      <c r="AT99" s="466">
        <f t="shared" si="154"/>
        <v>0</v>
      </c>
      <c r="AU99" s="466">
        <f t="shared" si="154"/>
        <v>0</v>
      </c>
      <c r="AV99" s="466">
        <f t="shared" si="154"/>
        <v>0</v>
      </c>
      <c r="AW99" s="466">
        <f t="shared" si="154"/>
        <v>0</v>
      </c>
      <c r="AX99" s="466">
        <f t="shared" si="154"/>
        <v>0</v>
      </c>
      <c r="AY99" s="466">
        <f t="shared" si="154"/>
        <v>0</v>
      </c>
      <c r="AZ99" s="466">
        <f t="shared" si="154"/>
        <v>0</v>
      </c>
      <c r="BA99" s="466">
        <f t="shared" si="154"/>
        <v>0</v>
      </c>
      <c r="BB99" s="466">
        <f t="shared" si="154"/>
        <v>0</v>
      </c>
      <c r="BC99" s="466">
        <f t="shared" si="154"/>
        <v>0</v>
      </c>
      <c r="BD99" s="466">
        <f t="shared" si="154"/>
        <v>0</v>
      </c>
      <c r="BE99" s="466">
        <f t="shared" si="154"/>
        <v>0</v>
      </c>
      <c r="BF99" s="466">
        <f t="shared" si="154"/>
        <v>0</v>
      </c>
      <c r="BG99" s="466">
        <f t="shared" si="154"/>
        <v>0</v>
      </c>
      <c r="BH99" s="466">
        <f t="shared" si="154"/>
        <v>0</v>
      </c>
      <c r="BI99" s="466">
        <f t="shared" si="154"/>
        <v>0</v>
      </c>
      <c r="BJ99" s="466">
        <f t="shared" si="154"/>
        <v>0</v>
      </c>
      <c r="BK99" s="466">
        <f t="shared" si="154"/>
        <v>0</v>
      </c>
      <c r="BL99" s="466">
        <f t="shared" si="154"/>
        <v>0</v>
      </c>
      <c r="BM99" s="466">
        <f t="shared" si="154"/>
        <v>0</v>
      </c>
      <c r="BN99" s="466">
        <f t="shared" si="154"/>
        <v>0</v>
      </c>
      <c r="BO99" s="466">
        <f t="shared" si="154"/>
        <v>0</v>
      </c>
      <c r="BP99" s="466">
        <f t="shared" si="154"/>
        <v>0</v>
      </c>
      <c r="BQ99" s="466">
        <f t="shared" si="154"/>
        <v>0</v>
      </c>
      <c r="BR99" s="466">
        <f t="shared" si="154"/>
        <v>0</v>
      </c>
      <c r="BS99" s="466">
        <f t="shared" si="154"/>
        <v>0</v>
      </c>
      <c r="BT99" s="466">
        <f t="shared" si="154"/>
        <v>0</v>
      </c>
      <c r="BU99" s="466">
        <f t="shared" si="154"/>
        <v>0</v>
      </c>
      <c r="BV99" s="466">
        <f t="shared" si="154"/>
        <v>0</v>
      </c>
      <c r="BW99" s="466">
        <f t="shared" si="154"/>
        <v>0</v>
      </c>
      <c r="BX99" s="466">
        <f t="shared" si="154"/>
        <v>0</v>
      </c>
      <c r="BY99" s="466">
        <f t="shared" si="154"/>
        <v>0</v>
      </c>
      <c r="BZ99" s="466">
        <f t="shared" si="154"/>
        <v>0</v>
      </c>
      <c r="CA99" s="466">
        <f t="shared" si="154"/>
        <v>0</v>
      </c>
      <c r="CB99" s="466">
        <f t="shared" si="154"/>
        <v>0</v>
      </c>
      <c r="CC99" s="466">
        <f t="shared" si="154"/>
        <v>0</v>
      </c>
      <c r="CD99" s="466">
        <f t="shared" si="154"/>
        <v>0</v>
      </c>
      <c r="CE99" s="466">
        <f t="shared" si="154"/>
        <v>0</v>
      </c>
      <c r="CF99" s="466">
        <f t="shared" ref="CF99:ED99" si="155">SUM(CF96:CF98)</f>
        <v>0</v>
      </c>
      <c r="CG99" s="466">
        <f t="shared" si="155"/>
        <v>0</v>
      </c>
      <c r="CH99" s="466">
        <f t="shared" si="155"/>
        <v>0</v>
      </c>
      <c r="CI99" s="466">
        <f t="shared" si="155"/>
        <v>0</v>
      </c>
      <c r="CJ99" s="466">
        <f t="shared" si="155"/>
        <v>0</v>
      </c>
      <c r="CK99" s="466">
        <f t="shared" si="155"/>
        <v>0</v>
      </c>
      <c r="CL99" s="466">
        <f t="shared" si="155"/>
        <v>0</v>
      </c>
      <c r="CM99" s="466">
        <f t="shared" si="155"/>
        <v>0</v>
      </c>
      <c r="CN99" s="466">
        <f t="shared" si="155"/>
        <v>0</v>
      </c>
      <c r="CO99" s="466">
        <f t="shared" si="155"/>
        <v>0</v>
      </c>
      <c r="CP99" s="466">
        <f t="shared" si="155"/>
        <v>0</v>
      </c>
      <c r="CQ99" s="466">
        <f t="shared" si="155"/>
        <v>0</v>
      </c>
      <c r="CR99" s="466">
        <f t="shared" si="155"/>
        <v>0</v>
      </c>
      <c r="CS99" s="466">
        <f t="shared" si="155"/>
        <v>0</v>
      </c>
      <c r="CT99" s="466">
        <f t="shared" si="155"/>
        <v>0</v>
      </c>
      <c r="CU99" s="466">
        <f t="shared" si="155"/>
        <v>0</v>
      </c>
      <c r="CV99" s="466">
        <f t="shared" si="155"/>
        <v>0</v>
      </c>
      <c r="CW99" s="466">
        <f t="shared" si="155"/>
        <v>0</v>
      </c>
      <c r="CX99" s="466">
        <f t="shared" si="155"/>
        <v>0</v>
      </c>
      <c r="CY99" s="466">
        <f t="shared" si="155"/>
        <v>0</v>
      </c>
      <c r="CZ99" s="466">
        <f t="shared" si="155"/>
        <v>0</v>
      </c>
      <c r="DA99" s="466">
        <f t="shared" si="155"/>
        <v>0</v>
      </c>
      <c r="DB99" s="466">
        <f t="shared" si="155"/>
        <v>0</v>
      </c>
      <c r="DC99" s="466">
        <f t="shared" si="155"/>
        <v>0</v>
      </c>
      <c r="DD99" s="466">
        <f t="shared" si="155"/>
        <v>0</v>
      </c>
      <c r="DE99" s="466">
        <f t="shared" si="155"/>
        <v>0</v>
      </c>
      <c r="DF99" s="466">
        <f t="shared" si="155"/>
        <v>0</v>
      </c>
      <c r="DG99" s="466">
        <f t="shared" si="155"/>
        <v>0</v>
      </c>
      <c r="DH99" s="466">
        <f t="shared" si="155"/>
        <v>0</v>
      </c>
      <c r="DI99" s="466">
        <f t="shared" si="155"/>
        <v>0</v>
      </c>
      <c r="DJ99" s="466">
        <f t="shared" si="155"/>
        <v>0</v>
      </c>
      <c r="DK99" s="466">
        <f t="shared" si="155"/>
        <v>0</v>
      </c>
      <c r="DL99" s="466">
        <f t="shared" si="155"/>
        <v>0</v>
      </c>
      <c r="DM99" s="466">
        <f t="shared" si="155"/>
        <v>0</v>
      </c>
      <c r="DN99" s="466">
        <f t="shared" si="155"/>
        <v>0</v>
      </c>
      <c r="DO99" s="466">
        <f t="shared" si="155"/>
        <v>0</v>
      </c>
      <c r="DP99" s="466">
        <f t="shared" si="155"/>
        <v>0</v>
      </c>
      <c r="DQ99" s="466">
        <f t="shared" si="155"/>
        <v>0</v>
      </c>
      <c r="DR99" s="466">
        <f t="shared" si="155"/>
        <v>0</v>
      </c>
      <c r="DS99" s="466">
        <f t="shared" si="155"/>
        <v>0</v>
      </c>
      <c r="DT99" s="466">
        <f t="shared" si="155"/>
        <v>0</v>
      </c>
      <c r="DU99" s="466">
        <f t="shared" si="155"/>
        <v>0</v>
      </c>
      <c r="DV99" s="466">
        <f t="shared" si="155"/>
        <v>0</v>
      </c>
      <c r="DW99" s="466">
        <f t="shared" si="155"/>
        <v>0</v>
      </c>
      <c r="DX99" s="466">
        <f t="shared" si="155"/>
        <v>0</v>
      </c>
      <c r="DY99" s="466">
        <f t="shared" si="155"/>
        <v>0</v>
      </c>
      <c r="DZ99" s="466">
        <f t="shared" si="155"/>
        <v>0</v>
      </c>
      <c r="EA99" s="466">
        <f t="shared" si="155"/>
        <v>0</v>
      </c>
      <c r="EB99" s="466">
        <f t="shared" si="155"/>
        <v>0</v>
      </c>
      <c r="EC99" s="466">
        <f t="shared" si="155"/>
        <v>0</v>
      </c>
      <c r="ED99" s="466">
        <f t="shared" si="155"/>
        <v>0</v>
      </c>
      <c r="EE99" s="74"/>
      <c r="EF99" s="1"/>
    </row>
    <row r="100" spans="1:136" s="42" customFormat="1">
      <c r="A100"/>
      <c r="B100"/>
      <c r="C100"/>
      <c r="D100"/>
      <c r="E100"/>
      <c r="F100"/>
      <c r="G100"/>
      <c r="H100"/>
      <c r="I100"/>
      <c r="J100"/>
      <c r="K100" s="15"/>
      <c r="L100"/>
      <c r="M100" s="646"/>
      <c r="N100" s="1434"/>
      <c r="O100" s="466"/>
      <c r="P100" s="466"/>
      <c r="Q100" s="466"/>
      <c r="R100" s="466"/>
      <c r="S100" s="466"/>
      <c r="T100" s="466"/>
      <c r="U100" s="466"/>
      <c r="V100" s="466"/>
      <c r="W100" s="466"/>
      <c r="X100" s="466"/>
      <c r="Y100" s="466"/>
      <c r="Z100" s="466"/>
      <c r="AA100" s="466"/>
      <c r="AB100" s="466"/>
      <c r="AC100" s="466"/>
      <c r="AD100" s="466"/>
      <c r="AE100" s="466"/>
      <c r="AF100" s="466"/>
      <c r="AG100" s="466"/>
      <c r="AH100" s="466"/>
      <c r="AI100" s="466"/>
      <c r="AJ100" s="466"/>
      <c r="AK100" s="466"/>
      <c r="AL100" s="466"/>
      <c r="AM100" s="466"/>
      <c r="AN100" s="466"/>
      <c r="AO100" s="466"/>
      <c r="AP100" s="466"/>
      <c r="AQ100" s="466"/>
      <c r="AR100" s="466"/>
      <c r="AS100" s="466"/>
      <c r="AT100" s="466"/>
      <c r="AU100" s="466"/>
      <c r="AV100" s="466"/>
      <c r="AW100" s="466"/>
      <c r="AX100" s="466"/>
      <c r="AY100" s="466"/>
      <c r="AZ100" s="466"/>
      <c r="BA100" s="466"/>
      <c r="BB100" s="466"/>
      <c r="BC100" s="466"/>
      <c r="BD100" s="466"/>
      <c r="BE100" s="466"/>
      <c r="BF100" s="466"/>
      <c r="BG100" s="466"/>
      <c r="BH100" s="466"/>
      <c r="BI100" s="466"/>
      <c r="BJ100" s="466"/>
      <c r="BK100" s="466"/>
      <c r="BL100" s="466"/>
      <c r="BM100" s="466"/>
      <c r="BN100" s="466"/>
      <c r="BO100" s="466"/>
      <c r="BP100" s="466"/>
      <c r="BQ100" s="466"/>
      <c r="BR100" s="466"/>
      <c r="BS100" s="466"/>
      <c r="BT100" s="466"/>
      <c r="BU100" s="466"/>
      <c r="BV100" s="466"/>
      <c r="BW100" s="466"/>
      <c r="BX100" s="466"/>
      <c r="BY100" s="466"/>
      <c r="BZ100" s="466"/>
      <c r="CA100" s="466"/>
      <c r="CB100" s="466"/>
      <c r="CC100" s="466"/>
      <c r="CD100" s="466"/>
      <c r="CE100" s="466"/>
      <c r="CF100" s="466"/>
      <c r="CG100" s="466"/>
      <c r="CH100" s="466"/>
      <c r="CI100" s="466"/>
      <c r="CJ100" s="466"/>
      <c r="CK100" s="466"/>
      <c r="CL100" s="466"/>
      <c r="CM100" s="466"/>
      <c r="CN100" s="466"/>
      <c r="CO100" s="466"/>
      <c r="CP100" s="466"/>
      <c r="CQ100" s="466"/>
      <c r="CR100" s="466"/>
      <c r="CS100" s="466"/>
      <c r="CT100" s="466"/>
      <c r="CU100" s="466"/>
      <c r="CV100" s="466"/>
      <c r="CW100" s="466"/>
      <c r="CX100" s="466"/>
      <c r="CY100" s="466"/>
      <c r="CZ100" s="466"/>
      <c r="DA100" s="466"/>
      <c r="DB100" s="466"/>
      <c r="DC100" s="466"/>
      <c r="DD100" s="466"/>
      <c r="DE100" s="466"/>
      <c r="DF100" s="466"/>
      <c r="DG100" s="466"/>
      <c r="DH100" s="466"/>
      <c r="DI100" s="466"/>
      <c r="DJ100" s="466"/>
      <c r="DK100" s="466"/>
      <c r="DL100" s="466"/>
      <c r="DM100" s="466"/>
      <c r="DN100" s="466"/>
      <c r="DO100" s="466"/>
      <c r="DP100" s="466"/>
      <c r="DQ100" s="466"/>
      <c r="DR100" s="466"/>
      <c r="DS100" s="466"/>
      <c r="DT100" s="466"/>
      <c r="DU100" s="466"/>
      <c r="DV100" s="466"/>
      <c r="DW100" s="466"/>
      <c r="DX100" s="466"/>
      <c r="DY100" s="466"/>
      <c r="DZ100" s="466"/>
      <c r="EA100" s="466"/>
      <c r="EB100" s="466"/>
      <c r="EC100" s="466"/>
      <c r="ED100" s="466"/>
      <c r="EE100" s="74"/>
      <c r="EF100" s="1"/>
    </row>
    <row r="101" spans="1:136" s="42" customFormat="1">
      <c r="A101" s="1" t="str">
        <f>B18</f>
        <v>Investor D</v>
      </c>
      <c r="B101"/>
      <c r="C101"/>
      <c r="D101"/>
      <c r="E101"/>
      <c r="F101"/>
      <c r="G101"/>
      <c r="H101"/>
      <c r="I101"/>
      <c r="J101"/>
      <c r="K101" s="15"/>
      <c r="L101"/>
      <c r="M101" s="646"/>
      <c r="N101" s="1434"/>
      <c r="O101" s="466"/>
      <c r="P101" s="466"/>
      <c r="Q101" s="466"/>
      <c r="R101" s="466"/>
      <c r="S101" s="466"/>
      <c r="T101" s="466"/>
      <c r="U101" s="466"/>
      <c r="V101" s="466"/>
      <c r="W101" s="466"/>
      <c r="X101" s="466"/>
      <c r="Y101" s="466"/>
      <c r="Z101" s="466"/>
      <c r="AA101" s="466"/>
      <c r="AB101" s="466"/>
      <c r="AC101" s="466"/>
      <c r="AD101" s="466"/>
      <c r="AE101" s="466"/>
      <c r="AF101" s="466"/>
      <c r="AG101" s="466"/>
      <c r="AH101" s="466"/>
      <c r="AI101" s="466"/>
      <c r="AJ101" s="466"/>
      <c r="AK101" s="466"/>
      <c r="AL101" s="466"/>
      <c r="AM101" s="466"/>
      <c r="AN101" s="466"/>
      <c r="AO101" s="466"/>
      <c r="AP101" s="466"/>
      <c r="AQ101" s="466"/>
      <c r="AR101" s="466"/>
      <c r="AS101" s="466"/>
      <c r="AT101" s="466"/>
      <c r="AU101" s="466"/>
      <c r="AV101" s="466"/>
      <c r="AW101" s="466"/>
      <c r="AX101" s="466"/>
      <c r="AY101" s="466"/>
      <c r="AZ101" s="466"/>
      <c r="BA101" s="466"/>
      <c r="BB101" s="466"/>
      <c r="BC101" s="466"/>
      <c r="BD101" s="466"/>
      <c r="BE101" s="466"/>
      <c r="BF101" s="466"/>
      <c r="BG101" s="466"/>
      <c r="BH101" s="466"/>
      <c r="BI101" s="466"/>
      <c r="BJ101" s="466"/>
      <c r="BK101" s="466"/>
      <c r="BL101" s="466"/>
      <c r="BM101" s="466"/>
      <c r="BN101" s="466"/>
      <c r="BO101" s="466"/>
      <c r="BP101" s="466"/>
      <c r="BQ101" s="466"/>
      <c r="BR101" s="466"/>
      <c r="BS101" s="466"/>
      <c r="BT101" s="466"/>
      <c r="BU101" s="466"/>
      <c r="BV101" s="466"/>
      <c r="BW101" s="466"/>
      <c r="BX101" s="466"/>
      <c r="BY101" s="466"/>
      <c r="BZ101" s="466"/>
      <c r="CA101" s="466"/>
      <c r="CB101" s="466"/>
      <c r="CC101" s="466"/>
      <c r="CD101" s="466"/>
      <c r="CE101" s="466"/>
      <c r="CF101" s="466"/>
      <c r="CG101" s="466"/>
      <c r="CH101" s="466"/>
      <c r="CI101" s="466"/>
      <c r="CJ101" s="466"/>
      <c r="CK101" s="466"/>
      <c r="CL101" s="466"/>
      <c r="CM101" s="466"/>
      <c r="CN101" s="466"/>
      <c r="CO101" s="466"/>
      <c r="CP101" s="466"/>
      <c r="CQ101" s="466"/>
      <c r="CR101" s="466"/>
      <c r="CS101" s="466"/>
      <c r="CT101" s="466"/>
      <c r="CU101" s="466"/>
      <c r="CV101" s="466"/>
      <c r="CW101" s="466"/>
      <c r="CX101" s="466"/>
      <c r="CY101" s="466"/>
      <c r="CZ101" s="466"/>
      <c r="DA101" s="466"/>
      <c r="DB101" s="466"/>
      <c r="DC101" s="466"/>
      <c r="DD101" s="466"/>
      <c r="DE101" s="466"/>
      <c r="DF101" s="466"/>
      <c r="DG101" s="466"/>
      <c r="DH101" s="466"/>
      <c r="DI101" s="466"/>
      <c r="DJ101" s="466"/>
      <c r="DK101" s="466"/>
      <c r="DL101" s="466"/>
      <c r="DM101" s="466"/>
      <c r="DN101" s="466"/>
      <c r="DO101" s="466"/>
      <c r="DP101" s="466"/>
      <c r="DQ101" s="466"/>
      <c r="DR101" s="466"/>
      <c r="DS101" s="466"/>
      <c r="DT101" s="466"/>
      <c r="DU101" s="466"/>
      <c r="DV101" s="466"/>
      <c r="DW101" s="466"/>
      <c r="DX101" s="466"/>
      <c r="DY101" s="466"/>
      <c r="DZ101" s="466"/>
      <c r="EA101" s="466"/>
      <c r="EB101" s="466"/>
      <c r="EC101" s="466"/>
      <c r="ED101" s="466"/>
      <c r="EE101" s="47"/>
      <c r="EF101"/>
    </row>
    <row r="102" spans="1:136" s="42" customFormat="1">
      <c r="A102"/>
      <c r="B102" t="s">
        <v>321</v>
      </c>
      <c r="C102"/>
      <c r="D102"/>
      <c r="E102"/>
      <c r="F102"/>
      <c r="G102"/>
      <c r="H102"/>
      <c r="I102"/>
      <c r="J102"/>
      <c r="K102" s="15"/>
      <c r="L102"/>
      <c r="M102" s="646"/>
      <c r="N102" s="1434"/>
      <c r="O102" s="466">
        <f>F18</f>
        <v>0</v>
      </c>
      <c r="P102" s="466">
        <f>O105</f>
        <v>0</v>
      </c>
      <c r="Q102" s="466">
        <f t="shared" ref="Q102:CB102" si="156">P105</f>
        <v>0</v>
      </c>
      <c r="R102" s="466">
        <f t="shared" si="156"/>
        <v>0</v>
      </c>
      <c r="S102" s="466">
        <f t="shared" si="156"/>
        <v>0</v>
      </c>
      <c r="T102" s="466">
        <f t="shared" si="156"/>
        <v>0</v>
      </c>
      <c r="U102" s="466">
        <f t="shared" si="156"/>
        <v>0</v>
      </c>
      <c r="V102" s="466">
        <f t="shared" si="156"/>
        <v>0</v>
      </c>
      <c r="W102" s="466">
        <f t="shared" si="156"/>
        <v>0</v>
      </c>
      <c r="X102" s="466">
        <f t="shared" si="156"/>
        <v>0</v>
      </c>
      <c r="Y102" s="466">
        <f t="shared" si="156"/>
        <v>0</v>
      </c>
      <c r="Z102" s="466">
        <f t="shared" si="156"/>
        <v>0</v>
      </c>
      <c r="AA102" s="466">
        <f t="shared" si="156"/>
        <v>0</v>
      </c>
      <c r="AB102" s="466">
        <f t="shared" si="156"/>
        <v>0</v>
      </c>
      <c r="AC102" s="466">
        <f t="shared" si="156"/>
        <v>0</v>
      </c>
      <c r="AD102" s="466">
        <f t="shared" si="156"/>
        <v>0</v>
      </c>
      <c r="AE102" s="466">
        <f t="shared" si="156"/>
        <v>0</v>
      </c>
      <c r="AF102" s="466">
        <f t="shared" si="156"/>
        <v>0</v>
      </c>
      <c r="AG102" s="466">
        <f t="shared" si="156"/>
        <v>0</v>
      </c>
      <c r="AH102" s="466">
        <f t="shared" si="156"/>
        <v>0</v>
      </c>
      <c r="AI102" s="466">
        <f t="shared" si="156"/>
        <v>0</v>
      </c>
      <c r="AJ102" s="466">
        <f t="shared" si="156"/>
        <v>0</v>
      </c>
      <c r="AK102" s="466">
        <f t="shared" si="156"/>
        <v>0</v>
      </c>
      <c r="AL102" s="466">
        <f t="shared" si="156"/>
        <v>0</v>
      </c>
      <c r="AM102" s="466">
        <f t="shared" si="156"/>
        <v>0</v>
      </c>
      <c r="AN102" s="466">
        <f t="shared" si="156"/>
        <v>0</v>
      </c>
      <c r="AO102" s="466">
        <f t="shared" si="156"/>
        <v>0</v>
      </c>
      <c r="AP102" s="466">
        <f t="shared" si="156"/>
        <v>0</v>
      </c>
      <c r="AQ102" s="466">
        <f t="shared" si="156"/>
        <v>0</v>
      </c>
      <c r="AR102" s="466">
        <f t="shared" si="156"/>
        <v>0</v>
      </c>
      <c r="AS102" s="466">
        <f t="shared" si="156"/>
        <v>0</v>
      </c>
      <c r="AT102" s="466">
        <f t="shared" si="156"/>
        <v>0</v>
      </c>
      <c r="AU102" s="466">
        <f t="shared" si="156"/>
        <v>0</v>
      </c>
      <c r="AV102" s="466">
        <f t="shared" si="156"/>
        <v>0</v>
      </c>
      <c r="AW102" s="466">
        <f t="shared" si="156"/>
        <v>0</v>
      </c>
      <c r="AX102" s="466">
        <f t="shared" si="156"/>
        <v>0</v>
      </c>
      <c r="AY102" s="466">
        <f t="shared" si="156"/>
        <v>0</v>
      </c>
      <c r="AZ102" s="466">
        <f t="shared" si="156"/>
        <v>0</v>
      </c>
      <c r="BA102" s="466">
        <f t="shared" si="156"/>
        <v>0</v>
      </c>
      <c r="BB102" s="466">
        <f t="shared" si="156"/>
        <v>0</v>
      </c>
      <c r="BC102" s="466">
        <f t="shared" si="156"/>
        <v>0</v>
      </c>
      <c r="BD102" s="466">
        <f t="shared" si="156"/>
        <v>0</v>
      </c>
      <c r="BE102" s="466">
        <f t="shared" si="156"/>
        <v>0</v>
      </c>
      <c r="BF102" s="466">
        <f t="shared" si="156"/>
        <v>0</v>
      </c>
      <c r="BG102" s="466">
        <f t="shared" si="156"/>
        <v>0</v>
      </c>
      <c r="BH102" s="466">
        <f t="shared" si="156"/>
        <v>0</v>
      </c>
      <c r="BI102" s="466">
        <f t="shared" si="156"/>
        <v>0</v>
      </c>
      <c r="BJ102" s="466">
        <f t="shared" si="156"/>
        <v>0</v>
      </c>
      <c r="BK102" s="466">
        <f t="shared" si="156"/>
        <v>0</v>
      </c>
      <c r="BL102" s="466">
        <f t="shared" si="156"/>
        <v>0</v>
      </c>
      <c r="BM102" s="466">
        <f t="shared" si="156"/>
        <v>0</v>
      </c>
      <c r="BN102" s="466">
        <f t="shared" si="156"/>
        <v>0</v>
      </c>
      <c r="BO102" s="466">
        <f t="shared" si="156"/>
        <v>0</v>
      </c>
      <c r="BP102" s="466">
        <f t="shared" si="156"/>
        <v>0</v>
      </c>
      <c r="BQ102" s="466">
        <f t="shared" si="156"/>
        <v>0</v>
      </c>
      <c r="BR102" s="466">
        <f t="shared" si="156"/>
        <v>0</v>
      </c>
      <c r="BS102" s="466">
        <f t="shared" si="156"/>
        <v>0</v>
      </c>
      <c r="BT102" s="466">
        <f t="shared" si="156"/>
        <v>0</v>
      </c>
      <c r="BU102" s="466">
        <f t="shared" si="156"/>
        <v>0</v>
      </c>
      <c r="BV102" s="466">
        <f t="shared" si="156"/>
        <v>0</v>
      </c>
      <c r="BW102" s="466">
        <f t="shared" si="156"/>
        <v>0</v>
      </c>
      <c r="BX102" s="466">
        <f t="shared" si="156"/>
        <v>0</v>
      </c>
      <c r="BY102" s="466">
        <f t="shared" si="156"/>
        <v>0</v>
      </c>
      <c r="BZ102" s="466">
        <f t="shared" si="156"/>
        <v>0</v>
      </c>
      <c r="CA102" s="466">
        <f t="shared" si="156"/>
        <v>0</v>
      </c>
      <c r="CB102" s="466">
        <f t="shared" si="156"/>
        <v>0</v>
      </c>
      <c r="CC102" s="466">
        <f t="shared" ref="CC102:ED102" si="157">CB105</f>
        <v>0</v>
      </c>
      <c r="CD102" s="466">
        <f t="shared" si="157"/>
        <v>0</v>
      </c>
      <c r="CE102" s="466">
        <f t="shared" si="157"/>
        <v>0</v>
      </c>
      <c r="CF102" s="466">
        <f t="shared" si="157"/>
        <v>0</v>
      </c>
      <c r="CG102" s="466">
        <f t="shared" si="157"/>
        <v>0</v>
      </c>
      <c r="CH102" s="466">
        <f t="shared" si="157"/>
        <v>0</v>
      </c>
      <c r="CI102" s="466">
        <f t="shared" si="157"/>
        <v>0</v>
      </c>
      <c r="CJ102" s="466">
        <f t="shared" si="157"/>
        <v>0</v>
      </c>
      <c r="CK102" s="466">
        <f t="shared" si="157"/>
        <v>0</v>
      </c>
      <c r="CL102" s="466">
        <f t="shared" si="157"/>
        <v>0</v>
      </c>
      <c r="CM102" s="466">
        <f t="shared" si="157"/>
        <v>0</v>
      </c>
      <c r="CN102" s="466">
        <f t="shared" si="157"/>
        <v>0</v>
      </c>
      <c r="CO102" s="466">
        <f t="shared" si="157"/>
        <v>0</v>
      </c>
      <c r="CP102" s="466">
        <f t="shared" si="157"/>
        <v>0</v>
      </c>
      <c r="CQ102" s="466">
        <f t="shared" si="157"/>
        <v>0</v>
      </c>
      <c r="CR102" s="466">
        <f t="shared" si="157"/>
        <v>0</v>
      </c>
      <c r="CS102" s="466">
        <f t="shared" si="157"/>
        <v>0</v>
      </c>
      <c r="CT102" s="466">
        <f t="shared" si="157"/>
        <v>0</v>
      </c>
      <c r="CU102" s="466">
        <f t="shared" si="157"/>
        <v>0</v>
      </c>
      <c r="CV102" s="466">
        <f t="shared" si="157"/>
        <v>0</v>
      </c>
      <c r="CW102" s="466">
        <f t="shared" si="157"/>
        <v>0</v>
      </c>
      <c r="CX102" s="466">
        <f t="shared" si="157"/>
        <v>0</v>
      </c>
      <c r="CY102" s="466">
        <f t="shared" si="157"/>
        <v>0</v>
      </c>
      <c r="CZ102" s="466">
        <f t="shared" si="157"/>
        <v>0</v>
      </c>
      <c r="DA102" s="466">
        <f t="shared" si="157"/>
        <v>0</v>
      </c>
      <c r="DB102" s="466">
        <f t="shared" si="157"/>
        <v>0</v>
      </c>
      <c r="DC102" s="466">
        <f t="shared" si="157"/>
        <v>0</v>
      </c>
      <c r="DD102" s="466">
        <f t="shared" si="157"/>
        <v>0</v>
      </c>
      <c r="DE102" s="466">
        <f t="shared" si="157"/>
        <v>0</v>
      </c>
      <c r="DF102" s="466">
        <f t="shared" si="157"/>
        <v>0</v>
      </c>
      <c r="DG102" s="466">
        <f t="shared" si="157"/>
        <v>0</v>
      </c>
      <c r="DH102" s="466">
        <f t="shared" si="157"/>
        <v>0</v>
      </c>
      <c r="DI102" s="466">
        <f t="shared" si="157"/>
        <v>0</v>
      </c>
      <c r="DJ102" s="466">
        <f t="shared" si="157"/>
        <v>0</v>
      </c>
      <c r="DK102" s="466">
        <f t="shared" si="157"/>
        <v>0</v>
      </c>
      <c r="DL102" s="466">
        <f t="shared" si="157"/>
        <v>0</v>
      </c>
      <c r="DM102" s="466">
        <f t="shared" si="157"/>
        <v>0</v>
      </c>
      <c r="DN102" s="466">
        <f t="shared" si="157"/>
        <v>0</v>
      </c>
      <c r="DO102" s="466">
        <f t="shared" si="157"/>
        <v>0</v>
      </c>
      <c r="DP102" s="466">
        <f t="shared" si="157"/>
        <v>0</v>
      </c>
      <c r="DQ102" s="466">
        <f t="shared" si="157"/>
        <v>0</v>
      </c>
      <c r="DR102" s="466">
        <f t="shared" si="157"/>
        <v>0</v>
      </c>
      <c r="DS102" s="466">
        <f t="shared" si="157"/>
        <v>0</v>
      </c>
      <c r="DT102" s="466">
        <f t="shared" si="157"/>
        <v>0</v>
      </c>
      <c r="DU102" s="466">
        <f t="shared" si="157"/>
        <v>0</v>
      </c>
      <c r="DV102" s="466">
        <f t="shared" si="157"/>
        <v>0</v>
      </c>
      <c r="DW102" s="466">
        <f t="shared" si="157"/>
        <v>0</v>
      </c>
      <c r="DX102" s="466">
        <f t="shared" si="157"/>
        <v>0</v>
      </c>
      <c r="DY102" s="466">
        <f t="shared" si="157"/>
        <v>0</v>
      </c>
      <c r="DZ102" s="466">
        <f t="shared" si="157"/>
        <v>0</v>
      </c>
      <c r="EA102" s="466">
        <f t="shared" si="157"/>
        <v>0</v>
      </c>
      <c r="EB102" s="466">
        <f t="shared" si="157"/>
        <v>0</v>
      </c>
      <c r="EC102" s="466">
        <f t="shared" si="157"/>
        <v>0</v>
      </c>
      <c r="ED102" s="466">
        <f t="shared" si="157"/>
        <v>0</v>
      </c>
      <c r="EE102" s="47"/>
      <c r="EF102"/>
    </row>
    <row r="103" spans="1:136" s="42" customFormat="1">
      <c r="A103" s="36"/>
      <c r="B103" s="36" t="s">
        <v>322</v>
      </c>
      <c r="C103" s="36"/>
      <c r="D103" s="36"/>
      <c r="E103" s="36"/>
      <c r="F103" s="36"/>
      <c r="G103" s="36"/>
      <c r="H103" s="36"/>
      <c r="I103" s="36"/>
      <c r="J103" s="36"/>
      <c r="K103" s="159" t="s">
        <v>319</v>
      </c>
      <c r="L103" s="160"/>
      <c r="M103" s="651">
        <f>D18</f>
        <v>0</v>
      </c>
      <c r="N103" s="1440"/>
      <c r="O103" s="637">
        <f>MIN(-O102,O$80*$M103)</f>
        <v>0</v>
      </c>
      <c r="P103" s="637">
        <f t="shared" ref="P103:CA103" si="158">MIN(-P102,P$80*$M103)</f>
        <v>0</v>
      </c>
      <c r="Q103" s="637">
        <f t="shared" si="158"/>
        <v>0</v>
      </c>
      <c r="R103" s="637">
        <f t="shared" si="158"/>
        <v>0</v>
      </c>
      <c r="S103" s="637">
        <f>MIN(-S102,S$80*$M103)</f>
        <v>0</v>
      </c>
      <c r="T103" s="637">
        <f t="shared" si="158"/>
        <v>0</v>
      </c>
      <c r="U103" s="637">
        <f t="shared" si="158"/>
        <v>0</v>
      </c>
      <c r="V103" s="637">
        <f t="shared" si="158"/>
        <v>0</v>
      </c>
      <c r="W103" s="637">
        <f t="shared" si="158"/>
        <v>0</v>
      </c>
      <c r="X103" s="637">
        <f t="shared" si="158"/>
        <v>0</v>
      </c>
      <c r="Y103" s="637">
        <f t="shared" si="158"/>
        <v>0</v>
      </c>
      <c r="Z103" s="637">
        <f t="shared" si="158"/>
        <v>0</v>
      </c>
      <c r="AA103" s="637">
        <f t="shared" si="158"/>
        <v>0</v>
      </c>
      <c r="AB103" s="637">
        <f t="shared" si="158"/>
        <v>0</v>
      </c>
      <c r="AC103" s="637">
        <f t="shared" si="158"/>
        <v>0</v>
      </c>
      <c r="AD103" s="637">
        <f t="shared" si="158"/>
        <v>0</v>
      </c>
      <c r="AE103" s="637">
        <f t="shared" si="158"/>
        <v>0</v>
      </c>
      <c r="AF103" s="637">
        <f t="shared" si="158"/>
        <v>0</v>
      </c>
      <c r="AG103" s="637">
        <f t="shared" si="158"/>
        <v>0</v>
      </c>
      <c r="AH103" s="637">
        <f t="shared" si="158"/>
        <v>0</v>
      </c>
      <c r="AI103" s="637">
        <f t="shared" si="158"/>
        <v>0</v>
      </c>
      <c r="AJ103" s="637">
        <f t="shared" si="158"/>
        <v>0</v>
      </c>
      <c r="AK103" s="637">
        <f t="shared" si="158"/>
        <v>0</v>
      </c>
      <c r="AL103" s="637">
        <f t="shared" si="158"/>
        <v>0</v>
      </c>
      <c r="AM103" s="637">
        <f t="shared" si="158"/>
        <v>0</v>
      </c>
      <c r="AN103" s="637">
        <f t="shared" si="158"/>
        <v>0</v>
      </c>
      <c r="AO103" s="637">
        <f t="shared" si="158"/>
        <v>0</v>
      </c>
      <c r="AP103" s="637">
        <f t="shared" si="158"/>
        <v>0</v>
      </c>
      <c r="AQ103" s="637">
        <f t="shared" si="158"/>
        <v>0</v>
      </c>
      <c r="AR103" s="637">
        <f t="shared" si="158"/>
        <v>0</v>
      </c>
      <c r="AS103" s="637">
        <f t="shared" si="158"/>
        <v>0</v>
      </c>
      <c r="AT103" s="637">
        <f t="shared" si="158"/>
        <v>0</v>
      </c>
      <c r="AU103" s="637">
        <f t="shared" si="158"/>
        <v>0</v>
      </c>
      <c r="AV103" s="637">
        <f t="shared" si="158"/>
        <v>0</v>
      </c>
      <c r="AW103" s="637">
        <f t="shared" si="158"/>
        <v>0</v>
      </c>
      <c r="AX103" s="637">
        <f t="shared" si="158"/>
        <v>0</v>
      </c>
      <c r="AY103" s="637">
        <f t="shared" si="158"/>
        <v>0</v>
      </c>
      <c r="AZ103" s="637">
        <f t="shared" si="158"/>
        <v>0</v>
      </c>
      <c r="BA103" s="637">
        <f t="shared" si="158"/>
        <v>0</v>
      </c>
      <c r="BB103" s="637">
        <f t="shared" si="158"/>
        <v>0</v>
      </c>
      <c r="BC103" s="637">
        <f t="shared" si="158"/>
        <v>0</v>
      </c>
      <c r="BD103" s="637">
        <f t="shared" si="158"/>
        <v>0</v>
      </c>
      <c r="BE103" s="637">
        <f t="shared" si="158"/>
        <v>0</v>
      </c>
      <c r="BF103" s="637">
        <f t="shared" si="158"/>
        <v>0</v>
      </c>
      <c r="BG103" s="637">
        <f t="shared" si="158"/>
        <v>0</v>
      </c>
      <c r="BH103" s="637">
        <f t="shared" si="158"/>
        <v>0</v>
      </c>
      <c r="BI103" s="637">
        <f t="shared" si="158"/>
        <v>0</v>
      </c>
      <c r="BJ103" s="637">
        <f t="shared" si="158"/>
        <v>0</v>
      </c>
      <c r="BK103" s="637">
        <f t="shared" si="158"/>
        <v>0</v>
      </c>
      <c r="BL103" s="637">
        <f t="shared" si="158"/>
        <v>0</v>
      </c>
      <c r="BM103" s="637">
        <f t="shared" si="158"/>
        <v>0</v>
      </c>
      <c r="BN103" s="637">
        <f t="shared" si="158"/>
        <v>0</v>
      </c>
      <c r="BO103" s="637">
        <f t="shared" si="158"/>
        <v>0</v>
      </c>
      <c r="BP103" s="637">
        <f t="shared" si="158"/>
        <v>0</v>
      </c>
      <c r="BQ103" s="637">
        <f t="shared" si="158"/>
        <v>0</v>
      </c>
      <c r="BR103" s="637">
        <f t="shared" si="158"/>
        <v>0</v>
      </c>
      <c r="BS103" s="637">
        <f t="shared" si="158"/>
        <v>0</v>
      </c>
      <c r="BT103" s="637">
        <f t="shared" si="158"/>
        <v>0</v>
      </c>
      <c r="BU103" s="637">
        <f t="shared" si="158"/>
        <v>0</v>
      </c>
      <c r="BV103" s="637">
        <f t="shared" si="158"/>
        <v>0</v>
      </c>
      <c r="BW103" s="637">
        <f t="shared" si="158"/>
        <v>0</v>
      </c>
      <c r="BX103" s="637">
        <f t="shared" si="158"/>
        <v>0</v>
      </c>
      <c r="BY103" s="637">
        <f t="shared" si="158"/>
        <v>0</v>
      </c>
      <c r="BZ103" s="637">
        <f t="shared" si="158"/>
        <v>0</v>
      </c>
      <c r="CA103" s="637">
        <f t="shared" si="158"/>
        <v>0</v>
      </c>
      <c r="CB103" s="637">
        <f t="shared" ref="CB103:ED103" si="159">MIN(-CB102,CB$80*$M103)</f>
        <v>0</v>
      </c>
      <c r="CC103" s="637">
        <f t="shared" si="159"/>
        <v>0</v>
      </c>
      <c r="CD103" s="637">
        <f t="shared" si="159"/>
        <v>0</v>
      </c>
      <c r="CE103" s="637">
        <f t="shared" si="159"/>
        <v>0</v>
      </c>
      <c r="CF103" s="637">
        <f t="shared" si="159"/>
        <v>0</v>
      </c>
      <c r="CG103" s="637">
        <f t="shared" si="159"/>
        <v>0</v>
      </c>
      <c r="CH103" s="637">
        <f t="shared" si="159"/>
        <v>0</v>
      </c>
      <c r="CI103" s="637">
        <f t="shared" si="159"/>
        <v>0</v>
      </c>
      <c r="CJ103" s="637">
        <f t="shared" si="159"/>
        <v>0</v>
      </c>
      <c r="CK103" s="637">
        <f t="shared" si="159"/>
        <v>0</v>
      </c>
      <c r="CL103" s="637">
        <f t="shared" si="159"/>
        <v>0</v>
      </c>
      <c r="CM103" s="637">
        <f t="shared" si="159"/>
        <v>0</v>
      </c>
      <c r="CN103" s="637">
        <f t="shared" si="159"/>
        <v>0</v>
      </c>
      <c r="CO103" s="637">
        <f t="shared" si="159"/>
        <v>0</v>
      </c>
      <c r="CP103" s="637">
        <f t="shared" si="159"/>
        <v>0</v>
      </c>
      <c r="CQ103" s="637">
        <f t="shared" si="159"/>
        <v>0</v>
      </c>
      <c r="CR103" s="637">
        <f t="shared" si="159"/>
        <v>0</v>
      </c>
      <c r="CS103" s="637">
        <f t="shared" si="159"/>
        <v>0</v>
      </c>
      <c r="CT103" s="637">
        <f t="shared" si="159"/>
        <v>0</v>
      </c>
      <c r="CU103" s="637">
        <f t="shared" si="159"/>
        <v>0</v>
      </c>
      <c r="CV103" s="637">
        <f t="shared" si="159"/>
        <v>0</v>
      </c>
      <c r="CW103" s="637">
        <f t="shared" si="159"/>
        <v>0</v>
      </c>
      <c r="CX103" s="637">
        <f t="shared" si="159"/>
        <v>0</v>
      </c>
      <c r="CY103" s="637">
        <f t="shared" si="159"/>
        <v>0</v>
      </c>
      <c r="CZ103" s="637">
        <f t="shared" si="159"/>
        <v>0</v>
      </c>
      <c r="DA103" s="637">
        <f t="shared" si="159"/>
        <v>0</v>
      </c>
      <c r="DB103" s="637">
        <f t="shared" si="159"/>
        <v>0</v>
      </c>
      <c r="DC103" s="637">
        <f t="shared" si="159"/>
        <v>0</v>
      </c>
      <c r="DD103" s="637">
        <f t="shared" si="159"/>
        <v>0</v>
      </c>
      <c r="DE103" s="637">
        <f t="shared" si="159"/>
        <v>0</v>
      </c>
      <c r="DF103" s="637">
        <f t="shared" si="159"/>
        <v>0</v>
      </c>
      <c r="DG103" s="637">
        <f t="shared" si="159"/>
        <v>0</v>
      </c>
      <c r="DH103" s="637">
        <f t="shared" si="159"/>
        <v>0</v>
      </c>
      <c r="DI103" s="637">
        <f t="shared" si="159"/>
        <v>0</v>
      </c>
      <c r="DJ103" s="637">
        <f t="shared" si="159"/>
        <v>0</v>
      </c>
      <c r="DK103" s="637">
        <f t="shared" si="159"/>
        <v>0</v>
      </c>
      <c r="DL103" s="637">
        <f t="shared" si="159"/>
        <v>0</v>
      </c>
      <c r="DM103" s="637">
        <f t="shared" si="159"/>
        <v>0</v>
      </c>
      <c r="DN103" s="637">
        <f t="shared" si="159"/>
        <v>0</v>
      </c>
      <c r="DO103" s="637">
        <f t="shared" si="159"/>
        <v>0</v>
      </c>
      <c r="DP103" s="637">
        <f t="shared" si="159"/>
        <v>0</v>
      </c>
      <c r="DQ103" s="637">
        <f t="shared" si="159"/>
        <v>0</v>
      </c>
      <c r="DR103" s="637">
        <f t="shared" si="159"/>
        <v>0</v>
      </c>
      <c r="DS103" s="637">
        <f t="shared" si="159"/>
        <v>0</v>
      </c>
      <c r="DT103" s="637">
        <f t="shared" si="159"/>
        <v>0</v>
      </c>
      <c r="DU103" s="637">
        <f t="shared" si="159"/>
        <v>0</v>
      </c>
      <c r="DV103" s="637">
        <f t="shared" si="159"/>
        <v>0</v>
      </c>
      <c r="DW103" s="637">
        <f t="shared" si="159"/>
        <v>0</v>
      </c>
      <c r="DX103" s="637">
        <f t="shared" si="159"/>
        <v>0</v>
      </c>
      <c r="DY103" s="637">
        <f t="shared" si="159"/>
        <v>0</v>
      </c>
      <c r="DZ103" s="637">
        <f t="shared" si="159"/>
        <v>0</v>
      </c>
      <c r="EA103" s="637">
        <f t="shared" si="159"/>
        <v>0</v>
      </c>
      <c r="EB103" s="637">
        <f t="shared" si="159"/>
        <v>0</v>
      </c>
      <c r="EC103" s="637">
        <f t="shared" si="159"/>
        <v>0</v>
      </c>
      <c r="ED103" s="637">
        <f t="shared" si="159"/>
        <v>0</v>
      </c>
      <c r="EE103" s="47"/>
      <c r="EF103"/>
    </row>
    <row r="104" spans="1:136" s="1876" customFormat="1">
      <c r="A104" s="802"/>
      <c r="B104" s="802" t="s">
        <v>624</v>
      </c>
      <c r="C104" s="802"/>
      <c r="D104" s="802"/>
      <c r="E104" s="802"/>
      <c r="F104" s="802"/>
      <c r="G104" s="802"/>
      <c r="H104" s="802"/>
      <c r="I104" s="802"/>
      <c r="J104" s="802"/>
      <c r="K104" s="1884"/>
      <c r="L104" s="1885"/>
      <c r="M104" s="1886"/>
      <c r="N104" s="1878"/>
      <c r="O104" s="1887">
        <f>O$6*$M103</f>
        <v>0</v>
      </c>
      <c r="P104" s="1887">
        <f>P$6*$M103</f>
        <v>0</v>
      </c>
      <c r="Q104" s="1887">
        <f t="shared" ref="Q104:CB104" si="160">Q$6*$M103</f>
        <v>0</v>
      </c>
      <c r="R104" s="1887">
        <f t="shared" si="160"/>
        <v>0</v>
      </c>
      <c r="S104" s="1887">
        <f t="shared" si="160"/>
        <v>0</v>
      </c>
      <c r="T104" s="1887">
        <f t="shared" si="160"/>
        <v>0</v>
      </c>
      <c r="U104" s="1887">
        <f t="shared" si="160"/>
        <v>0</v>
      </c>
      <c r="V104" s="1887">
        <f t="shared" si="160"/>
        <v>0</v>
      </c>
      <c r="W104" s="1887">
        <f t="shared" si="160"/>
        <v>0</v>
      </c>
      <c r="X104" s="1887">
        <f t="shared" si="160"/>
        <v>0</v>
      </c>
      <c r="Y104" s="1887">
        <f t="shared" si="160"/>
        <v>0</v>
      </c>
      <c r="Z104" s="1887">
        <f t="shared" si="160"/>
        <v>0</v>
      </c>
      <c r="AA104" s="1887">
        <f t="shared" si="160"/>
        <v>0</v>
      </c>
      <c r="AB104" s="1887">
        <f t="shared" si="160"/>
        <v>0</v>
      </c>
      <c r="AC104" s="1887">
        <f t="shared" si="160"/>
        <v>0</v>
      </c>
      <c r="AD104" s="1887">
        <f t="shared" si="160"/>
        <v>0</v>
      </c>
      <c r="AE104" s="1887">
        <f t="shared" si="160"/>
        <v>0</v>
      </c>
      <c r="AF104" s="1887">
        <f t="shared" si="160"/>
        <v>0</v>
      </c>
      <c r="AG104" s="1887">
        <f t="shared" si="160"/>
        <v>0</v>
      </c>
      <c r="AH104" s="1887">
        <f t="shared" si="160"/>
        <v>0</v>
      </c>
      <c r="AI104" s="1887">
        <f t="shared" si="160"/>
        <v>0</v>
      </c>
      <c r="AJ104" s="1887">
        <f t="shared" si="160"/>
        <v>0</v>
      </c>
      <c r="AK104" s="1887">
        <f t="shared" si="160"/>
        <v>0</v>
      </c>
      <c r="AL104" s="1887">
        <f t="shared" si="160"/>
        <v>0</v>
      </c>
      <c r="AM104" s="1887">
        <f t="shared" si="160"/>
        <v>0</v>
      </c>
      <c r="AN104" s="1887">
        <f t="shared" si="160"/>
        <v>0</v>
      </c>
      <c r="AO104" s="1887">
        <f t="shared" si="160"/>
        <v>0</v>
      </c>
      <c r="AP104" s="1887">
        <f t="shared" si="160"/>
        <v>0</v>
      </c>
      <c r="AQ104" s="1887">
        <f t="shared" si="160"/>
        <v>0</v>
      </c>
      <c r="AR104" s="1887">
        <f t="shared" si="160"/>
        <v>0</v>
      </c>
      <c r="AS104" s="1887">
        <f t="shared" si="160"/>
        <v>0</v>
      </c>
      <c r="AT104" s="1887">
        <f t="shared" si="160"/>
        <v>0</v>
      </c>
      <c r="AU104" s="1887">
        <f t="shared" si="160"/>
        <v>0</v>
      </c>
      <c r="AV104" s="1887">
        <f t="shared" si="160"/>
        <v>0</v>
      </c>
      <c r="AW104" s="1887">
        <f t="shared" si="160"/>
        <v>0</v>
      </c>
      <c r="AX104" s="1887">
        <f t="shared" si="160"/>
        <v>0</v>
      </c>
      <c r="AY104" s="1887">
        <f t="shared" si="160"/>
        <v>0</v>
      </c>
      <c r="AZ104" s="1887">
        <f t="shared" si="160"/>
        <v>0</v>
      </c>
      <c r="BA104" s="1887">
        <f t="shared" si="160"/>
        <v>0</v>
      </c>
      <c r="BB104" s="1887">
        <f t="shared" si="160"/>
        <v>0</v>
      </c>
      <c r="BC104" s="1887">
        <f t="shared" si="160"/>
        <v>0</v>
      </c>
      <c r="BD104" s="1887">
        <f t="shared" si="160"/>
        <v>0</v>
      </c>
      <c r="BE104" s="1887">
        <f t="shared" si="160"/>
        <v>0</v>
      </c>
      <c r="BF104" s="1887">
        <f t="shared" si="160"/>
        <v>0</v>
      </c>
      <c r="BG104" s="1887">
        <f t="shared" si="160"/>
        <v>0</v>
      </c>
      <c r="BH104" s="1887">
        <f t="shared" si="160"/>
        <v>0</v>
      </c>
      <c r="BI104" s="1887">
        <f t="shared" si="160"/>
        <v>0</v>
      </c>
      <c r="BJ104" s="1887">
        <f t="shared" si="160"/>
        <v>0</v>
      </c>
      <c r="BK104" s="1887">
        <f t="shared" si="160"/>
        <v>0</v>
      </c>
      <c r="BL104" s="1887">
        <f t="shared" si="160"/>
        <v>0</v>
      </c>
      <c r="BM104" s="1887">
        <f t="shared" si="160"/>
        <v>0</v>
      </c>
      <c r="BN104" s="1887">
        <f t="shared" si="160"/>
        <v>0</v>
      </c>
      <c r="BO104" s="1887">
        <f t="shared" si="160"/>
        <v>0</v>
      </c>
      <c r="BP104" s="1887">
        <f t="shared" si="160"/>
        <v>0</v>
      </c>
      <c r="BQ104" s="1887">
        <f t="shared" si="160"/>
        <v>0</v>
      </c>
      <c r="BR104" s="1887">
        <f t="shared" si="160"/>
        <v>0</v>
      </c>
      <c r="BS104" s="1887">
        <f t="shared" si="160"/>
        <v>0</v>
      </c>
      <c r="BT104" s="1887">
        <f t="shared" si="160"/>
        <v>0</v>
      </c>
      <c r="BU104" s="1887">
        <f t="shared" si="160"/>
        <v>0</v>
      </c>
      <c r="BV104" s="1887">
        <f t="shared" si="160"/>
        <v>0</v>
      </c>
      <c r="BW104" s="1887">
        <f t="shared" si="160"/>
        <v>0</v>
      </c>
      <c r="BX104" s="1887">
        <f t="shared" si="160"/>
        <v>0</v>
      </c>
      <c r="BY104" s="1887">
        <f t="shared" si="160"/>
        <v>0</v>
      </c>
      <c r="BZ104" s="1887">
        <f t="shared" si="160"/>
        <v>0</v>
      </c>
      <c r="CA104" s="1887">
        <f t="shared" si="160"/>
        <v>0</v>
      </c>
      <c r="CB104" s="1887">
        <f t="shared" si="160"/>
        <v>0</v>
      </c>
      <c r="CC104" s="1887">
        <f t="shared" ref="CC104:ED104" si="161">CC$6*$M103</f>
        <v>0</v>
      </c>
      <c r="CD104" s="1887">
        <f t="shared" si="161"/>
        <v>0</v>
      </c>
      <c r="CE104" s="1887">
        <f t="shared" si="161"/>
        <v>0</v>
      </c>
      <c r="CF104" s="1887">
        <f t="shared" si="161"/>
        <v>0</v>
      </c>
      <c r="CG104" s="1887">
        <f t="shared" si="161"/>
        <v>0</v>
      </c>
      <c r="CH104" s="1887">
        <f t="shared" si="161"/>
        <v>0</v>
      </c>
      <c r="CI104" s="1887">
        <f t="shared" si="161"/>
        <v>0</v>
      </c>
      <c r="CJ104" s="1887">
        <f t="shared" si="161"/>
        <v>0</v>
      </c>
      <c r="CK104" s="1887">
        <f t="shared" si="161"/>
        <v>0</v>
      </c>
      <c r="CL104" s="1887">
        <f t="shared" si="161"/>
        <v>0</v>
      </c>
      <c r="CM104" s="1887">
        <f t="shared" si="161"/>
        <v>0</v>
      </c>
      <c r="CN104" s="1887">
        <f t="shared" si="161"/>
        <v>0</v>
      </c>
      <c r="CO104" s="1887">
        <f t="shared" si="161"/>
        <v>0</v>
      </c>
      <c r="CP104" s="1887">
        <f t="shared" si="161"/>
        <v>0</v>
      </c>
      <c r="CQ104" s="1887">
        <f t="shared" si="161"/>
        <v>0</v>
      </c>
      <c r="CR104" s="1887">
        <f t="shared" si="161"/>
        <v>0</v>
      </c>
      <c r="CS104" s="1887">
        <f t="shared" si="161"/>
        <v>0</v>
      </c>
      <c r="CT104" s="1887">
        <f t="shared" si="161"/>
        <v>0</v>
      </c>
      <c r="CU104" s="1887">
        <f t="shared" si="161"/>
        <v>0</v>
      </c>
      <c r="CV104" s="1887">
        <f t="shared" si="161"/>
        <v>0</v>
      </c>
      <c r="CW104" s="1887">
        <f t="shared" si="161"/>
        <v>0</v>
      </c>
      <c r="CX104" s="1887">
        <f t="shared" si="161"/>
        <v>0</v>
      </c>
      <c r="CY104" s="1887">
        <f t="shared" si="161"/>
        <v>0</v>
      </c>
      <c r="CZ104" s="1887">
        <f t="shared" si="161"/>
        <v>0</v>
      </c>
      <c r="DA104" s="1887">
        <f t="shared" si="161"/>
        <v>0</v>
      </c>
      <c r="DB104" s="1887">
        <f t="shared" si="161"/>
        <v>0</v>
      </c>
      <c r="DC104" s="1887">
        <f t="shared" si="161"/>
        <v>0</v>
      </c>
      <c r="DD104" s="1887">
        <f t="shared" si="161"/>
        <v>0</v>
      </c>
      <c r="DE104" s="1887">
        <f t="shared" si="161"/>
        <v>0</v>
      </c>
      <c r="DF104" s="1887">
        <f t="shared" si="161"/>
        <v>0</v>
      </c>
      <c r="DG104" s="1887">
        <f t="shared" si="161"/>
        <v>0</v>
      </c>
      <c r="DH104" s="1887">
        <f t="shared" si="161"/>
        <v>0</v>
      </c>
      <c r="DI104" s="1887">
        <f t="shared" si="161"/>
        <v>0</v>
      </c>
      <c r="DJ104" s="1887">
        <f t="shared" si="161"/>
        <v>0</v>
      </c>
      <c r="DK104" s="1887">
        <f t="shared" si="161"/>
        <v>0</v>
      </c>
      <c r="DL104" s="1887">
        <f t="shared" si="161"/>
        <v>0</v>
      </c>
      <c r="DM104" s="1887">
        <f t="shared" si="161"/>
        <v>0</v>
      </c>
      <c r="DN104" s="1887">
        <f t="shared" si="161"/>
        <v>0</v>
      </c>
      <c r="DO104" s="1887">
        <f t="shared" si="161"/>
        <v>0</v>
      </c>
      <c r="DP104" s="1887">
        <f t="shared" si="161"/>
        <v>0</v>
      </c>
      <c r="DQ104" s="1887">
        <f t="shared" si="161"/>
        <v>0</v>
      </c>
      <c r="DR104" s="1887">
        <f t="shared" si="161"/>
        <v>0</v>
      </c>
      <c r="DS104" s="1887">
        <f t="shared" si="161"/>
        <v>0</v>
      </c>
      <c r="DT104" s="1887">
        <f t="shared" si="161"/>
        <v>0</v>
      </c>
      <c r="DU104" s="1887">
        <f t="shared" si="161"/>
        <v>0</v>
      </c>
      <c r="DV104" s="1887">
        <f t="shared" si="161"/>
        <v>0</v>
      </c>
      <c r="DW104" s="1887">
        <f t="shared" si="161"/>
        <v>0</v>
      </c>
      <c r="DX104" s="1887">
        <f t="shared" si="161"/>
        <v>0</v>
      </c>
      <c r="DY104" s="1887">
        <f t="shared" si="161"/>
        <v>0</v>
      </c>
      <c r="DZ104" s="1887">
        <f t="shared" si="161"/>
        <v>0</v>
      </c>
      <c r="EA104" s="1887">
        <f t="shared" si="161"/>
        <v>0</v>
      </c>
      <c r="EB104" s="1887">
        <f t="shared" si="161"/>
        <v>0</v>
      </c>
      <c r="EC104" s="1887">
        <f t="shared" si="161"/>
        <v>0</v>
      </c>
      <c r="ED104" s="1887">
        <f t="shared" si="161"/>
        <v>0</v>
      </c>
      <c r="EE104" s="47"/>
      <c r="EF104"/>
    </row>
    <row r="105" spans="1:136" s="42" customFormat="1">
      <c r="A105"/>
      <c r="B105" t="s">
        <v>235</v>
      </c>
      <c r="C105"/>
      <c r="D105"/>
      <c r="E105"/>
      <c r="F105"/>
      <c r="G105"/>
      <c r="H105"/>
      <c r="I105"/>
      <c r="J105"/>
      <c r="K105" s="15"/>
      <c r="L105"/>
      <c r="M105" s="646"/>
      <c r="N105" s="1434"/>
      <c r="O105" s="466">
        <f>SUM(O102:O104)</f>
        <v>0</v>
      </c>
      <c r="P105" s="466">
        <f>SUM(P102:P104)</f>
        <v>0</v>
      </c>
      <c r="Q105" s="466">
        <f t="shared" ref="Q105" si="162">SUM(Q102:Q104)</f>
        <v>0</v>
      </c>
      <c r="R105" s="466">
        <f>SUM(R102:R104)</f>
        <v>0</v>
      </c>
      <c r="S105" s="466">
        <f t="shared" ref="S105:CD105" si="163">SUM(S102:S104)</f>
        <v>0</v>
      </c>
      <c r="T105" s="466">
        <f t="shared" si="163"/>
        <v>0</v>
      </c>
      <c r="U105" s="466">
        <f t="shared" si="163"/>
        <v>0</v>
      </c>
      <c r="V105" s="466">
        <f t="shared" si="163"/>
        <v>0</v>
      </c>
      <c r="W105" s="466">
        <f t="shared" si="163"/>
        <v>0</v>
      </c>
      <c r="X105" s="466">
        <f t="shared" si="163"/>
        <v>0</v>
      </c>
      <c r="Y105" s="466">
        <f t="shared" si="163"/>
        <v>0</v>
      </c>
      <c r="Z105" s="466">
        <f t="shared" si="163"/>
        <v>0</v>
      </c>
      <c r="AA105" s="466">
        <f t="shared" si="163"/>
        <v>0</v>
      </c>
      <c r="AB105" s="466">
        <f t="shared" si="163"/>
        <v>0</v>
      </c>
      <c r="AC105" s="466">
        <f t="shared" si="163"/>
        <v>0</v>
      </c>
      <c r="AD105" s="466">
        <f t="shared" si="163"/>
        <v>0</v>
      </c>
      <c r="AE105" s="466">
        <f t="shared" si="163"/>
        <v>0</v>
      </c>
      <c r="AF105" s="466">
        <f t="shared" si="163"/>
        <v>0</v>
      </c>
      <c r="AG105" s="466">
        <f t="shared" si="163"/>
        <v>0</v>
      </c>
      <c r="AH105" s="466">
        <f t="shared" si="163"/>
        <v>0</v>
      </c>
      <c r="AI105" s="466">
        <f t="shared" si="163"/>
        <v>0</v>
      </c>
      <c r="AJ105" s="466">
        <f t="shared" si="163"/>
        <v>0</v>
      </c>
      <c r="AK105" s="466">
        <f t="shared" si="163"/>
        <v>0</v>
      </c>
      <c r="AL105" s="466">
        <f t="shared" si="163"/>
        <v>0</v>
      </c>
      <c r="AM105" s="466">
        <f t="shared" si="163"/>
        <v>0</v>
      </c>
      <c r="AN105" s="466">
        <f t="shared" si="163"/>
        <v>0</v>
      </c>
      <c r="AO105" s="466">
        <f t="shared" si="163"/>
        <v>0</v>
      </c>
      <c r="AP105" s="466">
        <f t="shared" si="163"/>
        <v>0</v>
      </c>
      <c r="AQ105" s="466">
        <f t="shared" si="163"/>
        <v>0</v>
      </c>
      <c r="AR105" s="466">
        <f t="shared" si="163"/>
        <v>0</v>
      </c>
      <c r="AS105" s="466">
        <f t="shared" si="163"/>
        <v>0</v>
      </c>
      <c r="AT105" s="466">
        <f t="shared" si="163"/>
        <v>0</v>
      </c>
      <c r="AU105" s="466">
        <f t="shared" si="163"/>
        <v>0</v>
      </c>
      <c r="AV105" s="466">
        <f t="shared" si="163"/>
        <v>0</v>
      </c>
      <c r="AW105" s="466">
        <f t="shared" si="163"/>
        <v>0</v>
      </c>
      <c r="AX105" s="466">
        <f t="shared" si="163"/>
        <v>0</v>
      </c>
      <c r="AY105" s="466">
        <f t="shared" si="163"/>
        <v>0</v>
      </c>
      <c r="AZ105" s="466">
        <f t="shared" si="163"/>
        <v>0</v>
      </c>
      <c r="BA105" s="466">
        <f t="shared" si="163"/>
        <v>0</v>
      </c>
      <c r="BB105" s="466">
        <f t="shared" si="163"/>
        <v>0</v>
      </c>
      <c r="BC105" s="466">
        <f t="shared" si="163"/>
        <v>0</v>
      </c>
      <c r="BD105" s="466">
        <f t="shared" si="163"/>
        <v>0</v>
      </c>
      <c r="BE105" s="466">
        <f t="shared" si="163"/>
        <v>0</v>
      </c>
      <c r="BF105" s="466">
        <f t="shared" si="163"/>
        <v>0</v>
      </c>
      <c r="BG105" s="466">
        <f t="shared" si="163"/>
        <v>0</v>
      </c>
      <c r="BH105" s="466">
        <f t="shared" si="163"/>
        <v>0</v>
      </c>
      <c r="BI105" s="466">
        <f t="shared" si="163"/>
        <v>0</v>
      </c>
      <c r="BJ105" s="466">
        <f t="shared" si="163"/>
        <v>0</v>
      </c>
      <c r="BK105" s="466">
        <f t="shared" si="163"/>
        <v>0</v>
      </c>
      <c r="BL105" s="466">
        <f t="shared" si="163"/>
        <v>0</v>
      </c>
      <c r="BM105" s="466">
        <f t="shared" si="163"/>
        <v>0</v>
      </c>
      <c r="BN105" s="466">
        <f t="shared" si="163"/>
        <v>0</v>
      </c>
      <c r="BO105" s="466">
        <f t="shared" si="163"/>
        <v>0</v>
      </c>
      <c r="BP105" s="466">
        <f t="shared" si="163"/>
        <v>0</v>
      </c>
      <c r="BQ105" s="466">
        <f t="shared" si="163"/>
        <v>0</v>
      </c>
      <c r="BR105" s="466">
        <f t="shared" si="163"/>
        <v>0</v>
      </c>
      <c r="BS105" s="466">
        <f t="shared" si="163"/>
        <v>0</v>
      </c>
      <c r="BT105" s="466">
        <f t="shared" si="163"/>
        <v>0</v>
      </c>
      <c r="BU105" s="466">
        <f t="shared" si="163"/>
        <v>0</v>
      </c>
      <c r="BV105" s="466">
        <f t="shared" si="163"/>
        <v>0</v>
      </c>
      <c r="BW105" s="466">
        <f t="shared" si="163"/>
        <v>0</v>
      </c>
      <c r="BX105" s="466">
        <f t="shared" si="163"/>
        <v>0</v>
      </c>
      <c r="BY105" s="466">
        <f t="shared" si="163"/>
        <v>0</v>
      </c>
      <c r="BZ105" s="466">
        <f t="shared" si="163"/>
        <v>0</v>
      </c>
      <c r="CA105" s="466">
        <f t="shared" si="163"/>
        <v>0</v>
      </c>
      <c r="CB105" s="466">
        <f t="shared" si="163"/>
        <v>0</v>
      </c>
      <c r="CC105" s="466">
        <f t="shared" si="163"/>
        <v>0</v>
      </c>
      <c r="CD105" s="466">
        <f t="shared" si="163"/>
        <v>0</v>
      </c>
      <c r="CE105" s="466">
        <f t="shared" ref="CE105:ED105" si="164">SUM(CE102:CE104)</f>
        <v>0</v>
      </c>
      <c r="CF105" s="466">
        <f t="shared" si="164"/>
        <v>0</v>
      </c>
      <c r="CG105" s="466">
        <f t="shared" si="164"/>
        <v>0</v>
      </c>
      <c r="CH105" s="466">
        <f t="shared" si="164"/>
        <v>0</v>
      </c>
      <c r="CI105" s="466">
        <f t="shared" si="164"/>
        <v>0</v>
      </c>
      <c r="CJ105" s="466">
        <f t="shared" si="164"/>
        <v>0</v>
      </c>
      <c r="CK105" s="466">
        <f t="shared" si="164"/>
        <v>0</v>
      </c>
      <c r="CL105" s="466">
        <f t="shared" si="164"/>
        <v>0</v>
      </c>
      <c r="CM105" s="466">
        <f t="shared" si="164"/>
        <v>0</v>
      </c>
      <c r="CN105" s="466">
        <f t="shared" si="164"/>
        <v>0</v>
      </c>
      <c r="CO105" s="466">
        <f t="shared" si="164"/>
        <v>0</v>
      </c>
      <c r="CP105" s="466">
        <f t="shared" si="164"/>
        <v>0</v>
      </c>
      <c r="CQ105" s="466">
        <f t="shared" si="164"/>
        <v>0</v>
      </c>
      <c r="CR105" s="466">
        <f t="shared" si="164"/>
        <v>0</v>
      </c>
      <c r="CS105" s="466">
        <f t="shared" si="164"/>
        <v>0</v>
      </c>
      <c r="CT105" s="466">
        <f t="shared" si="164"/>
        <v>0</v>
      </c>
      <c r="CU105" s="466">
        <f t="shared" si="164"/>
        <v>0</v>
      </c>
      <c r="CV105" s="466">
        <f t="shared" si="164"/>
        <v>0</v>
      </c>
      <c r="CW105" s="466">
        <f t="shared" si="164"/>
        <v>0</v>
      </c>
      <c r="CX105" s="466">
        <f t="shared" si="164"/>
        <v>0</v>
      </c>
      <c r="CY105" s="466">
        <f t="shared" si="164"/>
        <v>0</v>
      </c>
      <c r="CZ105" s="466">
        <f t="shared" si="164"/>
        <v>0</v>
      </c>
      <c r="DA105" s="466">
        <f t="shared" si="164"/>
        <v>0</v>
      </c>
      <c r="DB105" s="466">
        <f t="shared" si="164"/>
        <v>0</v>
      </c>
      <c r="DC105" s="466">
        <f t="shared" si="164"/>
        <v>0</v>
      </c>
      <c r="DD105" s="466">
        <f t="shared" si="164"/>
        <v>0</v>
      </c>
      <c r="DE105" s="466">
        <f t="shared" si="164"/>
        <v>0</v>
      </c>
      <c r="DF105" s="466">
        <f t="shared" si="164"/>
        <v>0</v>
      </c>
      <c r="DG105" s="466">
        <f t="shared" si="164"/>
        <v>0</v>
      </c>
      <c r="DH105" s="466">
        <f t="shared" si="164"/>
        <v>0</v>
      </c>
      <c r="DI105" s="466">
        <f t="shared" si="164"/>
        <v>0</v>
      </c>
      <c r="DJ105" s="466">
        <f t="shared" si="164"/>
        <v>0</v>
      </c>
      <c r="DK105" s="466">
        <f t="shared" si="164"/>
        <v>0</v>
      </c>
      <c r="DL105" s="466">
        <f t="shared" si="164"/>
        <v>0</v>
      </c>
      <c r="DM105" s="466">
        <f t="shared" si="164"/>
        <v>0</v>
      </c>
      <c r="DN105" s="466">
        <f t="shared" si="164"/>
        <v>0</v>
      </c>
      <c r="DO105" s="466">
        <f t="shared" si="164"/>
        <v>0</v>
      </c>
      <c r="DP105" s="466">
        <f t="shared" si="164"/>
        <v>0</v>
      </c>
      <c r="DQ105" s="466">
        <f t="shared" si="164"/>
        <v>0</v>
      </c>
      <c r="DR105" s="466">
        <f t="shared" si="164"/>
        <v>0</v>
      </c>
      <c r="DS105" s="466">
        <f t="shared" si="164"/>
        <v>0</v>
      </c>
      <c r="DT105" s="466">
        <f t="shared" si="164"/>
        <v>0</v>
      </c>
      <c r="DU105" s="466">
        <f t="shared" si="164"/>
        <v>0</v>
      </c>
      <c r="DV105" s="466">
        <f t="shared" si="164"/>
        <v>0</v>
      </c>
      <c r="DW105" s="466">
        <f t="shared" si="164"/>
        <v>0</v>
      </c>
      <c r="DX105" s="466">
        <f t="shared" si="164"/>
        <v>0</v>
      </c>
      <c r="DY105" s="466">
        <f t="shared" si="164"/>
        <v>0</v>
      </c>
      <c r="DZ105" s="466">
        <f t="shared" si="164"/>
        <v>0</v>
      </c>
      <c r="EA105" s="466">
        <f t="shared" si="164"/>
        <v>0</v>
      </c>
      <c r="EB105" s="466">
        <f t="shared" si="164"/>
        <v>0</v>
      </c>
      <c r="EC105" s="466">
        <f t="shared" si="164"/>
        <v>0</v>
      </c>
      <c r="ED105" s="466">
        <f t="shared" si="164"/>
        <v>0</v>
      </c>
      <c r="EE105" s="47"/>
      <c r="EF105"/>
    </row>
    <row r="106" spans="1:136" s="42" customFormat="1">
      <c r="A106"/>
      <c r="B106"/>
      <c r="C106"/>
      <c r="D106"/>
      <c r="E106"/>
      <c r="F106"/>
      <c r="G106"/>
      <c r="H106"/>
      <c r="I106"/>
      <c r="J106"/>
      <c r="K106" s="15"/>
      <c r="L106"/>
      <c r="M106" s="646"/>
      <c r="N106" s="1434"/>
      <c r="O106" s="466"/>
      <c r="P106" s="466"/>
      <c r="Q106" s="466"/>
      <c r="R106" s="466"/>
      <c r="S106" s="466"/>
      <c r="T106" s="466"/>
      <c r="U106" s="466"/>
      <c r="V106" s="466"/>
      <c r="W106" s="466"/>
      <c r="X106" s="466"/>
      <c r="Y106" s="466"/>
      <c r="Z106" s="466"/>
      <c r="AA106" s="466"/>
      <c r="AB106" s="466"/>
      <c r="AC106" s="466"/>
      <c r="AD106" s="466"/>
      <c r="AE106" s="466"/>
      <c r="AF106" s="466"/>
      <c r="AG106" s="466"/>
      <c r="AH106" s="466"/>
      <c r="AI106" s="466"/>
      <c r="AJ106" s="466"/>
      <c r="AK106" s="466"/>
      <c r="AL106" s="466"/>
      <c r="AM106" s="466"/>
      <c r="AN106" s="466"/>
      <c r="AO106" s="466"/>
      <c r="AP106" s="466"/>
      <c r="AQ106" s="466"/>
      <c r="AR106" s="466"/>
      <c r="AS106" s="466"/>
      <c r="AT106" s="466"/>
      <c r="AU106" s="466"/>
      <c r="AV106" s="466"/>
      <c r="AW106" s="466"/>
      <c r="AX106" s="466"/>
      <c r="AY106" s="466"/>
      <c r="AZ106" s="466"/>
      <c r="BA106" s="466"/>
      <c r="BB106" s="466"/>
      <c r="BC106" s="466"/>
      <c r="BD106" s="466"/>
      <c r="BE106" s="466"/>
      <c r="BF106" s="466"/>
      <c r="BG106" s="466"/>
      <c r="BH106" s="466"/>
      <c r="BI106" s="466"/>
      <c r="BJ106" s="466"/>
      <c r="BK106" s="466"/>
      <c r="BL106" s="466"/>
      <c r="BM106" s="466"/>
      <c r="BN106" s="466"/>
      <c r="BO106" s="466"/>
      <c r="BP106" s="466"/>
      <c r="BQ106" s="466"/>
      <c r="BR106" s="466"/>
      <c r="BS106" s="466"/>
      <c r="BT106" s="466"/>
      <c r="BU106" s="466"/>
      <c r="BV106" s="466"/>
      <c r="BW106" s="466"/>
      <c r="BX106" s="466"/>
      <c r="BY106" s="466"/>
      <c r="BZ106" s="466"/>
      <c r="CA106" s="466"/>
      <c r="CB106" s="466"/>
      <c r="CC106" s="466"/>
      <c r="CD106" s="466"/>
      <c r="CE106" s="466"/>
      <c r="CF106" s="466"/>
      <c r="CG106" s="466"/>
      <c r="CH106" s="466"/>
      <c r="CI106" s="466"/>
      <c r="CJ106" s="466"/>
      <c r="CK106" s="466"/>
      <c r="CL106" s="466"/>
      <c r="CM106" s="466"/>
      <c r="CN106" s="466"/>
      <c r="CO106" s="466"/>
      <c r="CP106" s="466"/>
      <c r="CQ106" s="466"/>
      <c r="CR106" s="466"/>
      <c r="CS106" s="466"/>
      <c r="CT106" s="466"/>
      <c r="CU106" s="466"/>
      <c r="CV106" s="466"/>
      <c r="CW106" s="466"/>
      <c r="CX106" s="466"/>
      <c r="CY106" s="466"/>
      <c r="CZ106" s="466"/>
      <c r="DA106" s="466"/>
      <c r="DB106" s="466"/>
      <c r="DC106" s="466"/>
      <c r="DD106" s="466"/>
      <c r="DE106" s="466"/>
      <c r="DF106" s="466"/>
      <c r="DG106" s="466"/>
      <c r="DH106" s="466"/>
      <c r="DI106" s="466"/>
      <c r="DJ106" s="466"/>
      <c r="DK106" s="466"/>
      <c r="DL106" s="466"/>
      <c r="DM106" s="466"/>
      <c r="DN106" s="466"/>
      <c r="DO106" s="466"/>
      <c r="DP106" s="466"/>
      <c r="DQ106" s="466"/>
      <c r="DR106" s="466"/>
      <c r="DS106" s="466"/>
      <c r="DT106" s="466"/>
      <c r="DU106" s="466"/>
      <c r="DV106" s="466"/>
      <c r="DW106" s="466"/>
      <c r="DX106" s="466"/>
      <c r="DY106" s="466"/>
      <c r="DZ106" s="466"/>
      <c r="EA106" s="466"/>
      <c r="EB106" s="466"/>
      <c r="EC106" s="466"/>
      <c r="ED106" s="466"/>
      <c r="EE106" s="74"/>
      <c r="EF106" s="1"/>
    </row>
    <row r="107" spans="1:136" s="42" customFormat="1">
      <c r="A107" s="1" t="str">
        <f>B19</f>
        <v>Investor E</v>
      </c>
      <c r="B107"/>
      <c r="C107"/>
      <c r="D107"/>
      <c r="E107"/>
      <c r="F107"/>
      <c r="G107"/>
      <c r="H107"/>
      <c r="I107"/>
      <c r="J107"/>
      <c r="K107" s="15"/>
      <c r="L107"/>
      <c r="M107" s="646"/>
      <c r="N107" s="1434"/>
      <c r="O107" s="466"/>
      <c r="P107" s="466"/>
      <c r="Q107" s="466"/>
      <c r="R107" s="466"/>
      <c r="S107" s="466"/>
      <c r="T107" s="466"/>
      <c r="U107" s="466"/>
      <c r="V107" s="466"/>
      <c r="W107" s="466"/>
      <c r="X107" s="466"/>
      <c r="Y107" s="466"/>
      <c r="Z107" s="466"/>
      <c r="AA107" s="466"/>
      <c r="AB107" s="466"/>
      <c r="AC107" s="466"/>
      <c r="AD107" s="466"/>
      <c r="AE107" s="466"/>
      <c r="AF107" s="466"/>
      <c r="AG107" s="466"/>
      <c r="AH107" s="466"/>
      <c r="AI107" s="466"/>
      <c r="AJ107" s="466"/>
      <c r="AK107" s="466"/>
      <c r="AL107" s="466"/>
      <c r="AM107" s="466"/>
      <c r="AN107" s="466"/>
      <c r="AO107" s="466"/>
      <c r="AP107" s="466"/>
      <c r="AQ107" s="466"/>
      <c r="AR107" s="466"/>
      <c r="AS107" s="466"/>
      <c r="AT107" s="466"/>
      <c r="AU107" s="466"/>
      <c r="AV107" s="466"/>
      <c r="AW107" s="466"/>
      <c r="AX107" s="466"/>
      <c r="AY107" s="466"/>
      <c r="AZ107" s="466"/>
      <c r="BA107" s="466"/>
      <c r="BB107" s="466"/>
      <c r="BC107" s="466"/>
      <c r="BD107" s="466"/>
      <c r="BE107" s="466"/>
      <c r="BF107" s="466"/>
      <c r="BG107" s="466"/>
      <c r="BH107" s="466"/>
      <c r="BI107" s="466"/>
      <c r="BJ107" s="466"/>
      <c r="BK107" s="466"/>
      <c r="BL107" s="466"/>
      <c r="BM107" s="466"/>
      <c r="BN107" s="466"/>
      <c r="BO107" s="466"/>
      <c r="BP107" s="466"/>
      <c r="BQ107" s="466"/>
      <c r="BR107" s="466"/>
      <c r="BS107" s="466"/>
      <c r="BT107" s="466"/>
      <c r="BU107" s="466"/>
      <c r="BV107" s="466"/>
      <c r="BW107" s="466"/>
      <c r="BX107" s="466"/>
      <c r="BY107" s="466"/>
      <c r="BZ107" s="466"/>
      <c r="CA107" s="466"/>
      <c r="CB107" s="466"/>
      <c r="CC107" s="466"/>
      <c r="CD107" s="466"/>
      <c r="CE107" s="466"/>
      <c r="CF107" s="466"/>
      <c r="CG107" s="466"/>
      <c r="CH107" s="466"/>
      <c r="CI107" s="466"/>
      <c r="CJ107" s="466"/>
      <c r="CK107" s="466"/>
      <c r="CL107" s="466"/>
      <c r="CM107" s="466"/>
      <c r="CN107" s="466"/>
      <c r="CO107" s="466"/>
      <c r="CP107" s="466"/>
      <c r="CQ107" s="466"/>
      <c r="CR107" s="466"/>
      <c r="CS107" s="466"/>
      <c r="CT107" s="466"/>
      <c r="CU107" s="466"/>
      <c r="CV107" s="466"/>
      <c r="CW107" s="466"/>
      <c r="CX107" s="466"/>
      <c r="CY107" s="466"/>
      <c r="CZ107" s="466"/>
      <c r="DA107" s="466"/>
      <c r="DB107" s="466"/>
      <c r="DC107" s="466"/>
      <c r="DD107" s="466"/>
      <c r="DE107" s="466"/>
      <c r="DF107" s="466"/>
      <c r="DG107" s="466"/>
      <c r="DH107" s="466"/>
      <c r="DI107" s="466"/>
      <c r="DJ107" s="466"/>
      <c r="DK107" s="466"/>
      <c r="DL107" s="466"/>
      <c r="DM107" s="466"/>
      <c r="DN107" s="466"/>
      <c r="DO107" s="466"/>
      <c r="DP107" s="466"/>
      <c r="DQ107" s="466"/>
      <c r="DR107" s="466"/>
      <c r="DS107" s="466"/>
      <c r="DT107" s="466"/>
      <c r="DU107" s="466"/>
      <c r="DV107" s="466"/>
      <c r="DW107" s="466"/>
      <c r="DX107" s="466"/>
      <c r="DY107" s="466"/>
      <c r="DZ107" s="466"/>
      <c r="EA107" s="466"/>
      <c r="EB107" s="466"/>
      <c r="EC107" s="466"/>
      <c r="ED107" s="466"/>
      <c r="EE107" s="74"/>
      <c r="EF107" s="1"/>
    </row>
    <row r="108" spans="1:136" s="42" customFormat="1">
      <c r="A108"/>
      <c r="B108" t="s">
        <v>321</v>
      </c>
      <c r="C108"/>
      <c r="D108"/>
      <c r="E108"/>
      <c r="F108"/>
      <c r="G108"/>
      <c r="H108"/>
      <c r="I108"/>
      <c r="J108"/>
      <c r="K108" s="15"/>
      <c r="L108"/>
      <c r="M108" s="646"/>
      <c r="N108" s="1434"/>
      <c r="O108" s="466">
        <f>F19</f>
        <v>0</v>
      </c>
      <c r="P108" s="466">
        <f>O111</f>
        <v>0</v>
      </c>
      <c r="Q108" s="466">
        <f t="shared" ref="Q108:CB108" si="165">P111</f>
        <v>0</v>
      </c>
      <c r="R108" s="466">
        <f>Q111</f>
        <v>0</v>
      </c>
      <c r="S108" s="466">
        <f t="shared" si="165"/>
        <v>0</v>
      </c>
      <c r="T108" s="466">
        <f t="shared" si="165"/>
        <v>0</v>
      </c>
      <c r="U108" s="466">
        <f t="shared" si="165"/>
        <v>0</v>
      </c>
      <c r="V108" s="466">
        <f t="shared" si="165"/>
        <v>0</v>
      </c>
      <c r="W108" s="466">
        <f t="shared" si="165"/>
        <v>0</v>
      </c>
      <c r="X108" s="466">
        <f t="shared" si="165"/>
        <v>0</v>
      </c>
      <c r="Y108" s="466">
        <f t="shared" si="165"/>
        <v>0</v>
      </c>
      <c r="Z108" s="466">
        <f t="shared" si="165"/>
        <v>0</v>
      </c>
      <c r="AA108" s="466">
        <f t="shared" si="165"/>
        <v>0</v>
      </c>
      <c r="AB108" s="466">
        <f t="shared" si="165"/>
        <v>0</v>
      </c>
      <c r="AC108" s="466">
        <f t="shared" si="165"/>
        <v>0</v>
      </c>
      <c r="AD108" s="466">
        <f t="shared" si="165"/>
        <v>0</v>
      </c>
      <c r="AE108" s="466">
        <f t="shared" si="165"/>
        <v>0</v>
      </c>
      <c r="AF108" s="466">
        <f t="shared" si="165"/>
        <v>0</v>
      </c>
      <c r="AG108" s="466">
        <f t="shared" si="165"/>
        <v>0</v>
      </c>
      <c r="AH108" s="466">
        <f t="shared" si="165"/>
        <v>0</v>
      </c>
      <c r="AI108" s="466">
        <f t="shared" si="165"/>
        <v>0</v>
      </c>
      <c r="AJ108" s="466">
        <f t="shared" si="165"/>
        <v>0</v>
      </c>
      <c r="AK108" s="466">
        <f t="shared" si="165"/>
        <v>0</v>
      </c>
      <c r="AL108" s="466">
        <f t="shared" si="165"/>
        <v>0</v>
      </c>
      <c r="AM108" s="466">
        <f t="shared" si="165"/>
        <v>0</v>
      </c>
      <c r="AN108" s="466">
        <f t="shared" si="165"/>
        <v>0</v>
      </c>
      <c r="AO108" s="466">
        <f t="shared" si="165"/>
        <v>0</v>
      </c>
      <c r="AP108" s="466">
        <f t="shared" si="165"/>
        <v>0</v>
      </c>
      <c r="AQ108" s="466">
        <f t="shared" si="165"/>
        <v>0</v>
      </c>
      <c r="AR108" s="466">
        <f t="shared" si="165"/>
        <v>0</v>
      </c>
      <c r="AS108" s="466">
        <f t="shared" si="165"/>
        <v>0</v>
      </c>
      <c r="AT108" s="466">
        <f t="shared" si="165"/>
        <v>0</v>
      </c>
      <c r="AU108" s="466">
        <f t="shared" si="165"/>
        <v>0</v>
      </c>
      <c r="AV108" s="466">
        <f t="shared" si="165"/>
        <v>0</v>
      </c>
      <c r="AW108" s="466">
        <f t="shared" si="165"/>
        <v>0</v>
      </c>
      <c r="AX108" s="466">
        <f t="shared" si="165"/>
        <v>0</v>
      </c>
      <c r="AY108" s="466">
        <f t="shared" si="165"/>
        <v>0</v>
      </c>
      <c r="AZ108" s="466">
        <f t="shared" si="165"/>
        <v>0</v>
      </c>
      <c r="BA108" s="466">
        <f t="shared" si="165"/>
        <v>0</v>
      </c>
      <c r="BB108" s="466">
        <f t="shared" si="165"/>
        <v>0</v>
      </c>
      <c r="BC108" s="466">
        <f t="shared" si="165"/>
        <v>0</v>
      </c>
      <c r="BD108" s="466">
        <f t="shared" si="165"/>
        <v>0</v>
      </c>
      <c r="BE108" s="466">
        <f t="shared" si="165"/>
        <v>0</v>
      </c>
      <c r="BF108" s="466">
        <f t="shared" si="165"/>
        <v>0</v>
      </c>
      <c r="BG108" s="466">
        <f t="shared" si="165"/>
        <v>0</v>
      </c>
      <c r="BH108" s="466">
        <f t="shared" si="165"/>
        <v>0</v>
      </c>
      <c r="BI108" s="466">
        <f t="shared" si="165"/>
        <v>0</v>
      </c>
      <c r="BJ108" s="466">
        <f t="shared" si="165"/>
        <v>0</v>
      </c>
      <c r="BK108" s="466">
        <f t="shared" si="165"/>
        <v>0</v>
      </c>
      <c r="BL108" s="466">
        <f t="shared" si="165"/>
        <v>0</v>
      </c>
      <c r="BM108" s="466">
        <f t="shared" si="165"/>
        <v>0</v>
      </c>
      <c r="BN108" s="466">
        <f t="shared" si="165"/>
        <v>0</v>
      </c>
      <c r="BO108" s="466">
        <f t="shared" si="165"/>
        <v>0</v>
      </c>
      <c r="BP108" s="466">
        <f t="shared" si="165"/>
        <v>0</v>
      </c>
      <c r="BQ108" s="466">
        <f t="shared" si="165"/>
        <v>0</v>
      </c>
      <c r="BR108" s="466">
        <f t="shared" si="165"/>
        <v>0</v>
      </c>
      <c r="BS108" s="466">
        <f t="shared" si="165"/>
        <v>0</v>
      </c>
      <c r="BT108" s="466">
        <f t="shared" si="165"/>
        <v>0</v>
      </c>
      <c r="BU108" s="466">
        <f t="shared" si="165"/>
        <v>0</v>
      </c>
      <c r="BV108" s="466">
        <f t="shared" si="165"/>
        <v>0</v>
      </c>
      <c r="BW108" s="466">
        <f t="shared" si="165"/>
        <v>0</v>
      </c>
      <c r="BX108" s="466">
        <f t="shared" si="165"/>
        <v>0</v>
      </c>
      <c r="BY108" s="466">
        <f t="shared" si="165"/>
        <v>0</v>
      </c>
      <c r="BZ108" s="466">
        <f t="shared" si="165"/>
        <v>0</v>
      </c>
      <c r="CA108" s="466">
        <f t="shared" si="165"/>
        <v>0</v>
      </c>
      <c r="CB108" s="466">
        <f t="shared" si="165"/>
        <v>0</v>
      </c>
      <c r="CC108" s="466">
        <f t="shared" ref="CC108:ED108" si="166">CB111</f>
        <v>0</v>
      </c>
      <c r="CD108" s="466">
        <f t="shared" si="166"/>
        <v>0</v>
      </c>
      <c r="CE108" s="466">
        <f t="shared" si="166"/>
        <v>0</v>
      </c>
      <c r="CF108" s="466">
        <f t="shared" si="166"/>
        <v>0</v>
      </c>
      <c r="CG108" s="466">
        <f t="shared" si="166"/>
        <v>0</v>
      </c>
      <c r="CH108" s="466">
        <f t="shared" si="166"/>
        <v>0</v>
      </c>
      <c r="CI108" s="466">
        <f t="shared" si="166"/>
        <v>0</v>
      </c>
      <c r="CJ108" s="466">
        <f t="shared" si="166"/>
        <v>0</v>
      </c>
      <c r="CK108" s="466">
        <f t="shared" si="166"/>
        <v>0</v>
      </c>
      <c r="CL108" s="466">
        <f t="shared" si="166"/>
        <v>0</v>
      </c>
      <c r="CM108" s="466">
        <f t="shared" si="166"/>
        <v>0</v>
      </c>
      <c r="CN108" s="466">
        <f t="shared" si="166"/>
        <v>0</v>
      </c>
      <c r="CO108" s="466">
        <f t="shared" si="166"/>
        <v>0</v>
      </c>
      <c r="CP108" s="466">
        <f t="shared" si="166"/>
        <v>0</v>
      </c>
      <c r="CQ108" s="466">
        <f t="shared" si="166"/>
        <v>0</v>
      </c>
      <c r="CR108" s="466">
        <f t="shared" si="166"/>
        <v>0</v>
      </c>
      <c r="CS108" s="466">
        <f t="shared" si="166"/>
        <v>0</v>
      </c>
      <c r="CT108" s="466">
        <f t="shared" si="166"/>
        <v>0</v>
      </c>
      <c r="CU108" s="466">
        <f t="shared" si="166"/>
        <v>0</v>
      </c>
      <c r="CV108" s="466">
        <f t="shared" si="166"/>
        <v>0</v>
      </c>
      <c r="CW108" s="466">
        <f t="shared" si="166"/>
        <v>0</v>
      </c>
      <c r="CX108" s="466">
        <f t="shared" si="166"/>
        <v>0</v>
      </c>
      <c r="CY108" s="466">
        <f t="shared" si="166"/>
        <v>0</v>
      </c>
      <c r="CZ108" s="466">
        <f t="shared" si="166"/>
        <v>0</v>
      </c>
      <c r="DA108" s="466">
        <f t="shared" si="166"/>
        <v>0</v>
      </c>
      <c r="DB108" s="466">
        <f t="shared" si="166"/>
        <v>0</v>
      </c>
      <c r="DC108" s="466">
        <f t="shared" si="166"/>
        <v>0</v>
      </c>
      <c r="DD108" s="466">
        <f t="shared" si="166"/>
        <v>0</v>
      </c>
      <c r="DE108" s="466">
        <f t="shared" si="166"/>
        <v>0</v>
      </c>
      <c r="DF108" s="466">
        <f t="shared" si="166"/>
        <v>0</v>
      </c>
      <c r="DG108" s="466">
        <f t="shared" si="166"/>
        <v>0</v>
      </c>
      <c r="DH108" s="466">
        <f t="shared" si="166"/>
        <v>0</v>
      </c>
      <c r="DI108" s="466">
        <f t="shared" si="166"/>
        <v>0</v>
      </c>
      <c r="DJ108" s="466">
        <f t="shared" si="166"/>
        <v>0</v>
      </c>
      <c r="DK108" s="466">
        <f t="shared" si="166"/>
        <v>0</v>
      </c>
      <c r="DL108" s="466">
        <f t="shared" si="166"/>
        <v>0</v>
      </c>
      <c r="DM108" s="466">
        <f t="shared" si="166"/>
        <v>0</v>
      </c>
      <c r="DN108" s="466">
        <f t="shared" si="166"/>
        <v>0</v>
      </c>
      <c r="DO108" s="466">
        <f t="shared" si="166"/>
        <v>0</v>
      </c>
      <c r="DP108" s="466">
        <f t="shared" si="166"/>
        <v>0</v>
      </c>
      <c r="DQ108" s="466">
        <f t="shared" si="166"/>
        <v>0</v>
      </c>
      <c r="DR108" s="466">
        <f t="shared" si="166"/>
        <v>0</v>
      </c>
      <c r="DS108" s="466">
        <f t="shared" si="166"/>
        <v>0</v>
      </c>
      <c r="DT108" s="466">
        <f t="shared" si="166"/>
        <v>0</v>
      </c>
      <c r="DU108" s="466">
        <f t="shared" si="166"/>
        <v>0</v>
      </c>
      <c r="DV108" s="466">
        <f t="shared" si="166"/>
        <v>0</v>
      </c>
      <c r="DW108" s="466">
        <f t="shared" si="166"/>
        <v>0</v>
      </c>
      <c r="DX108" s="466">
        <f t="shared" si="166"/>
        <v>0</v>
      </c>
      <c r="DY108" s="466">
        <f t="shared" si="166"/>
        <v>0</v>
      </c>
      <c r="DZ108" s="466">
        <f t="shared" si="166"/>
        <v>0</v>
      </c>
      <c r="EA108" s="466">
        <f t="shared" si="166"/>
        <v>0</v>
      </c>
      <c r="EB108" s="466">
        <f t="shared" si="166"/>
        <v>0</v>
      </c>
      <c r="EC108" s="466">
        <f t="shared" si="166"/>
        <v>0</v>
      </c>
      <c r="ED108" s="466">
        <f t="shared" si="166"/>
        <v>0</v>
      </c>
      <c r="EE108" s="47"/>
      <c r="EF108"/>
    </row>
    <row r="109" spans="1:136" s="42" customFormat="1">
      <c r="A109" s="36"/>
      <c r="B109" s="36" t="s">
        <v>322</v>
      </c>
      <c r="C109" s="36"/>
      <c r="D109" s="36"/>
      <c r="E109" s="36"/>
      <c r="F109" s="36"/>
      <c r="G109" s="36"/>
      <c r="H109" s="36"/>
      <c r="I109" s="36"/>
      <c r="J109" s="36"/>
      <c r="K109" s="159" t="s">
        <v>319</v>
      </c>
      <c r="L109" s="160"/>
      <c r="M109" s="651">
        <f>D19</f>
        <v>0</v>
      </c>
      <c r="N109" s="1440"/>
      <c r="O109" s="637">
        <f>MIN(-O108,O$80*$M109)</f>
        <v>0</v>
      </c>
      <c r="P109" s="637">
        <f t="shared" ref="P109:CA109" si="167">MIN(-P108,P$80*$M109)</f>
        <v>0</v>
      </c>
      <c r="Q109" s="637">
        <f>MIN(-Q108,Q$80*$M109)</f>
        <v>0</v>
      </c>
      <c r="R109" s="637">
        <f t="shared" si="167"/>
        <v>0</v>
      </c>
      <c r="S109" s="637">
        <f t="shared" si="167"/>
        <v>0</v>
      </c>
      <c r="T109" s="637">
        <f t="shared" si="167"/>
        <v>0</v>
      </c>
      <c r="U109" s="637">
        <f t="shared" si="167"/>
        <v>0</v>
      </c>
      <c r="V109" s="637">
        <f t="shared" si="167"/>
        <v>0</v>
      </c>
      <c r="W109" s="637">
        <f t="shared" si="167"/>
        <v>0</v>
      </c>
      <c r="X109" s="637">
        <f t="shared" si="167"/>
        <v>0</v>
      </c>
      <c r="Y109" s="637">
        <f t="shared" si="167"/>
        <v>0</v>
      </c>
      <c r="Z109" s="637">
        <f t="shared" si="167"/>
        <v>0</v>
      </c>
      <c r="AA109" s="637">
        <f t="shared" si="167"/>
        <v>0</v>
      </c>
      <c r="AB109" s="637">
        <f t="shared" si="167"/>
        <v>0</v>
      </c>
      <c r="AC109" s="637">
        <f t="shared" si="167"/>
        <v>0</v>
      </c>
      <c r="AD109" s="637">
        <f t="shared" si="167"/>
        <v>0</v>
      </c>
      <c r="AE109" s="637">
        <f t="shared" si="167"/>
        <v>0</v>
      </c>
      <c r="AF109" s="637">
        <f t="shared" si="167"/>
        <v>0</v>
      </c>
      <c r="AG109" s="637">
        <f t="shared" si="167"/>
        <v>0</v>
      </c>
      <c r="AH109" s="637">
        <f t="shared" si="167"/>
        <v>0</v>
      </c>
      <c r="AI109" s="637">
        <f t="shared" si="167"/>
        <v>0</v>
      </c>
      <c r="AJ109" s="637">
        <f t="shared" si="167"/>
        <v>0</v>
      </c>
      <c r="AK109" s="637">
        <f t="shared" si="167"/>
        <v>0</v>
      </c>
      <c r="AL109" s="637">
        <f t="shared" si="167"/>
        <v>0</v>
      </c>
      <c r="AM109" s="637">
        <f t="shared" si="167"/>
        <v>0</v>
      </c>
      <c r="AN109" s="637">
        <f t="shared" si="167"/>
        <v>0</v>
      </c>
      <c r="AO109" s="637">
        <f t="shared" si="167"/>
        <v>0</v>
      </c>
      <c r="AP109" s="637">
        <f t="shared" si="167"/>
        <v>0</v>
      </c>
      <c r="AQ109" s="637">
        <f t="shared" si="167"/>
        <v>0</v>
      </c>
      <c r="AR109" s="637">
        <f t="shared" si="167"/>
        <v>0</v>
      </c>
      <c r="AS109" s="637">
        <f t="shared" si="167"/>
        <v>0</v>
      </c>
      <c r="AT109" s="637">
        <f t="shared" si="167"/>
        <v>0</v>
      </c>
      <c r="AU109" s="637">
        <f t="shared" si="167"/>
        <v>0</v>
      </c>
      <c r="AV109" s="637">
        <f t="shared" si="167"/>
        <v>0</v>
      </c>
      <c r="AW109" s="637">
        <f t="shared" si="167"/>
        <v>0</v>
      </c>
      <c r="AX109" s="637">
        <f t="shared" si="167"/>
        <v>0</v>
      </c>
      <c r="AY109" s="637">
        <f t="shared" si="167"/>
        <v>0</v>
      </c>
      <c r="AZ109" s="637">
        <f t="shared" si="167"/>
        <v>0</v>
      </c>
      <c r="BA109" s="637">
        <f t="shared" si="167"/>
        <v>0</v>
      </c>
      <c r="BB109" s="637">
        <f t="shared" si="167"/>
        <v>0</v>
      </c>
      <c r="BC109" s="637">
        <f t="shared" si="167"/>
        <v>0</v>
      </c>
      <c r="BD109" s="637">
        <f t="shared" si="167"/>
        <v>0</v>
      </c>
      <c r="BE109" s="637">
        <f t="shared" si="167"/>
        <v>0</v>
      </c>
      <c r="BF109" s="637">
        <f t="shared" si="167"/>
        <v>0</v>
      </c>
      <c r="BG109" s="637">
        <f t="shared" si="167"/>
        <v>0</v>
      </c>
      <c r="BH109" s="637">
        <f t="shared" si="167"/>
        <v>0</v>
      </c>
      <c r="BI109" s="637">
        <f t="shared" si="167"/>
        <v>0</v>
      </c>
      <c r="BJ109" s="637">
        <f t="shared" si="167"/>
        <v>0</v>
      </c>
      <c r="BK109" s="637">
        <f t="shared" si="167"/>
        <v>0</v>
      </c>
      <c r="BL109" s="637">
        <f t="shared" si="167"/>
        <v>0</v>
      </c>
      <c r="BM109" s="637">
        <f t="shared" si="167"/>
        <v>0</v>
      </c>
      <c r="BN109" s="637">
        <f t="shared" si="167"/>
        <v>0</v>
      </c>
      <c r="BO109" s="637">
        <f t="shared" si="167"/>
        <v>0</v>
      </c>
      <c r="BP109" s="637">
        <f t="shared" si="167"/>
        <v>0</v>
      </c>
      <c r="BQ109" s="637">
        <f t="shared" si="167"/>
        <v>0</v>
      </c>
      <c r="BR109" s="637">
        <f t="shared" si="167"/>
        <v>0</v>
      </c>
      <c r="BS109" s="637">
        <f t="shared" si="167"/>
        <v>0</v>
      </c>
      <c r="BT109" s="637">
        <f t="shared" si="167"/>
        <v>0</v>
      </c>
      <c r="BU109" s="637">
        <f t="shared" si="167"/>
        <v>0</v>
      </c>
      <c r="BV109" s="637">
        <f t="shared" si="167"/>
        <v>0</v>
      </c>
      <c r="BW109" s="637">
        <f t="shared" si="167"/>
        <v>0</v>
      </c>
      <c r="BX109" s="637">
        <f t="shared" si="167"/>
        <v>0</v>
      </c>
      <c r="BY109" s="637">
        <f t="shared" si="167"/>
        <v>0</v>
      </c>
      <c r="BZ109" s="637">
        <f t="shared" si="167"/>
        <v>0</v>
      </c>
      <c r="CA109" s="637">
        <f t="shared" si="167"/>
        <v>0</v>
      </c>
      <c r="CB109" s="637">
        <f t="shared" ref="CB109:ED109" si="168">MIN(-CB108,CB$80*$M109)</f>
        <v>0</v>
      </c>
      <c r="CC109" s="637">
        <f t="shared" si="168"/>
        <v>0</v>
      </c>
      <c r="CD109" s="637">
        <f t="shared" si="168"/>
        <v>0</v>
      </c>
      <c r="CE109" s="637">
        <f t="shared" si="168"/>
        <v>0</v>
      </c>
      <c r="CF109" s="637">
        <f t="shared" si="168"/>
        <v>0</v>
      </c>
      <c r="CG109" s="637">
        <f t="shared" si="168"/>
        <v>0</v>
      </c>
      <c r="CH109" s="637">
        <f t="shared" si="168"/>
        <v>0</v>
      </c>
      <c r="CI109" s="637">
        <f t="shared" si="168"/>
        <v>0</v>
      </c>
      <c r="CJ109" s="637">
        <f t="shared" si="168"/>
        <v>0</v>
      </c>
      <c r="CK109" s="637">
        <f t="shared" si="168"/>
        <v>0</v>
      </c>
      <c r="CL109" s="637">
        <f t="shared" si="168"/>
        <v>0</v>
      </c>
      <c r="CM109" s="637">
        <f t="shared" si="168"/>
        <v>0</v>
      </c>
      <c r="CN109" s="637">
        <f t="shared" si="168"/>
        <v>0</v>
      </c>
      <c r="CO109" s="637">
        <f t="shared" si="168"/>
        <v>0</v>
      </c>
      <c r="CP109" s="637">
        <f t="shared" si="168"/>
        <v>0</v>
      </c>
      <c r="CQ109" s="637">
        <f t="shared" si="168"/>
        <v>0</v>
      </c>
      <c r="CR109" s="637">
        <f t="shared" si="168"/>
        <v>0</v>
      </c>
      <c r="CS109" s="637">
        <f t="shared" si="168"/>
        <v>0</v>
      </c>
      <c r="CT109" s="637">
        <f t="shared" si="168"/>
        <v>0</v>
      </c>
      <c r="CU109" s="637">
        <f t="shared" si="168"/>
        <v>0</v>
      </c>
      <c r="CV109" s="637">
        <f t="shared" si="168"/>
        <v>0</v>
      </c>
      <c r="CW109" s="637">
        <f t="shared" si="168"/>
        <v>0</v>
      </c>
      <c r="CX109" s="637">
        <f t="shared" si="168"/>
        <v>0</v>
      </c>
      <c r="CY109" s="637">
        <f t="shared" si="168"/>
        <v>0</v>
      </c>
      <c r="CZ109" s="637">
        <f t="shared" si="168"/>
        <v>0</v>
      </c>
      <c r="DA109" s="637">
        <f t="shared" si="168"/>
        <v>0</v>
      </c>
      <c r="DB109" s="637">
        <f t="shared" si="168"/>
        <v>0</v>
      </c>
      <c r="DC109" s="637">
        <f t="shared" si="168"/>
        <v>0</v>
      </c>
      <c r="DD109" s="637">
        <f t="shared" si="168"/>
        <v>0</v>
      </c>
      <c r="DE109" s="637">
        <f t="shared" si="168"/>
        <v>0</v>
      </c>
      <c r="DF109" s="637">
        <f t="shared" si="168"/>
        <v>0</v>
      </c>
      <c r="DG109" s="637">
        <f t="shared" si="168"/>
        <v>0</v>
      </c>
      <c r="DH109" s="637">
        <f t="shared" si="168"/>
        <v>0</v>
      </c>
      <c r="DI109" s="637">
        <f t="shared" si="168"/>
        <v>0</v>
      </c>
      <c r="DJ109" s="637">
        <f t="shared" si="168"/>
        <v>0</v>
      </c>
      <c r="DK109" s="637">
        <f t="shared" si="168"/>
        <v>0</v>
      </c>
      <c r="DL109" s="637">
        <f t="shared" si="168"/>
        <v>0</v>
      </c>
      <c r="DM109" s="637">
        <f t="shared" si="168"/>
        <v>0</v>
      </c>
      <c r="DN109" s="637">
        <f t="shared" si="168"/>
        <v>0</v>
      </c>
      <c r="DO109" s="637">
        <f t="shared" si="168"/>
        <v>0</v>
      </c>
      <c r="DP109" s="637">
        <f t="shared" si="168"/>
        <v>0</v>
      </c>
      <c r="DQ109" s="637">
        <f t="shared" si="168"/>
        <v>0</v>
      </c>
      <c r="DR109" s="637">
        <f t="shared" si="168"/>
        <v>0</v>
      </c>
      <c r="DS109" s="637">
        <f t="shared" si="168"/>
        <v>0</v>
      </c>
      <c r="DT109" s="637">
        <f t="shared" si="168"/>
        <v>0</v>
      </c>
      <c r="DU109" s="637">
        <f t="shared" si="168"/>
        <v>0</v>
      </c>
      <c r="DV109" s="637">
        <f t="shared" si="168"/>
        <v>0</v>
      </c>
      <c r="DW109" s="637">
        <f t="shared" si="168"/>
        <v>0</v>
      </c>
      <c r="DX109" s="637">
        <f t="shared" si="168"/>
        <v>0</v>
      </c>
      <c r="DY109" s="637">
        <f t="shared" si="168"/>
        <v>0</v>
      </c>
      <c r="DZ109" s="637">
        <f t="shared" si="168"/>
        <v>0</v>
      </c>
      <c r="EA109" s="637">
        <f t="shared" si="168"/>
        <v>0</v>
      </c>
      <c r="EB109" s="637">
        <f t="shared" si="168"/>
        <v>0</v>
      </c>
      <c r="EC109" s="637">
        <f t="shared" si="168"/>
        <v>0</v>
      </c>
      <c r="ED109" s="637">
        <f t="shared" si="168"/>
        <v>0</v>
      </c>
      <c r="EE109" s="47"/>
      <c r="EF109"/>
    </row>
    <row r="110" spans="1:136" s="1876" customFormat="1">
      <c r="A110" s="802"/>
      <c r="B110" s="802" t="s">
        <v>624</v>
      </c>
      <c r="C110" s="802"/>
      <c r="D110" s="802"/>
      <c r="E110" s="802"/>
      <c r="F110" s="802"/>
      <c r="G110" s="802"/>
      <c r="H110" s="802"/>
      <c r="I110" s="802"/>
      <c r="J110" s="802"/>
      <c r="K110" s="1884"/>
      <c r="L110" s="1885"/>
      <c r="M110" s="1886"/>
      <c r="N110" s="1878"/>
      <c r="O110" s="1887">
        <f>O$6*$M109</f>
        <v>0</v>
      </c>
      <c r="P110" s="1887">
        <f t="shared" ref="P110:CA110" si="169">P$6*$M109</f>
        <v>0</v>
      </c>
      <c r="Q110" s="1887">
        <f t="shared" si="169"/>
        <v>0</v>
      </c>
      <c r="R110" s="1887">
        <f t="shared" si="169"/>
        <v>0</v>
      </c>
      <c r="S110" s="1887">
        <f t="shared" si="169"/>
        <v>0</v>
      </c>
      <c r="T110" s="1887">
        <f t="shared" si="169"/>
        <v>0</v>
      </c>
      <c r="U110" s="1887">
        <f t="shared" si="169"/>
        <v>0</v>
      </c>
      <c r="V110" s="1887">
        <f t="shared" si="169"/>
        <v>0</v>
      </c>
      <c r="W110" s="1887">
        <f t="shared" si="169"/>
        <v>0</v>
      </c>
      <c r="X110" s="1887">
        <f t="shared" si="169"/>
        <v>0</v>
      </c>
      <c r="Y110" s="1887">
        <f t="shared" si="169"/>
        <v>0</v>
      </c>
      <c r="Z110" s="1887">
        <f t="shared" si="169"/>
        <v>0</v>
      </c>
      <c r="AA110" s="1887">
        <f t="shared" si="169"/>
        <v>0</v>
      </c>
      <c r="AB110" s="1887">
        <f t="shared" si="169"/>
        <v>0</v>
      </c>
      <c r="AC110" s="1887">
        <f t="shared" si="169"/>
        <v>0</v>
      </c>
      <c r="AD110" s="1887">
        <f t="shared" si="169"/>
        <v>0</v>
      </c>
      <c r="AE110" s="1887">
        <f t="shared" si="169"/>
        <v>0</v>
      </c>
      <c r="AF110" s="1887">
        <f t="shared" si="169"/>
        <v>0</v>
      </c>
      <c r="AG110" s="1887">
        <f t="shared" si="169"/>
        <v>0</v>
      </c>
      <c r="AH110" s="1887">
        <f t="shared" si="169"/>
        <v>0</v>
      </c>
      <c r="AI110" s="1887">
        <f t="shared" si="169"/>
        <v>0</v>
      </c>
      <c r="AJ110" s="1887">
        <f t="shared" si="169"/>
        <v>0</v>
      </c>
      <c r="AK110" s="1887">
        <f t="shared" si="169"/>
        <v>0</v>
      </c>
      <c r="AL110" s="1887">
        <f t="shared" si="169"/>
        <v>0</v>
      </c>
      <c r="AM110" s="1887">
        <f t="shared" si="169"/>
        <v>0</v>
      </c>
      <c r="AN110" s="1887">
        <f t="shared" si="169"/>
        <v>0</v>
      </c>
      <c r="AO110" s="1887">
        <f t="shared" si="169"/>
        <v>0</v>
      </c>
      <c r="AP110" s="1887">
        <f t="shared" si="169"/>
        <v>0</v>
      </c>
      <c r="AQ110" s="1887">
        <f t="shared" si="169"/>
        <v>0</v>
      </c>
      <c r="AR110" s="1887">
        <f t="shared" si="169"/>
        <v>0</v>
      </c>
      <c r="AS110" s="1887">
        <f t="shared" si="169"/>
        <v>0</v>
      </c>
      <c r="AT110" s="1887">
        <f t="shared" si="169"/>
        <v>0</v>
      </c>
      <c r="AU110" s="1887">
        <f t="shared" si="169"/>
        <v>0</v>
      </c>
      <c r="AV110" s="1887">
        <f t="shared" si="169"/>
        <v>0</v>
      </c>
      <c r="AW110" s="1887">
        <f t="shared" si="169"/>
        <v>0</v>
      </c>
      <c r="AX110" s="1887">
        <f t="shared" si="169"/>
        <v>0</v>
      </c>
      <c r="AY110" s="1887">
        <f t="shared" si="169"/>
        <v>0</v>
      </c>
      <c r="AZ110" s="1887">
        <f t="shared" si="169"/>
        <v>0</v>
      </c>
      <c r="BA110" s="1887">
        <f t="shared" si="169"/>
        <v>0</v>
      </c>
      <c r="BB110" s="1887">
        <f t="shared" si="169"/>
        <v>0</v>
      </c>
      <c r="BC110" s="1887">
        <f t="shared" si="169"/>
        <v>0</v>
      </c>
      <c r="BD110" s="1887">
        <f t="shared" si="169"/>
        <v>0</v>
      </c>
      <c r="BE110" s="1887">
        <f t="shared" si="169"/>
        <v>0</v>
      </c>
      <c r="BF110" s="1887">
        <f t="shared" si="169"/>
        <v>0</v>
      </c>
      <c r="BG110" s="1887">
        <f t="shared" si="169"/>
        <v>0</v>
      </c>
      <c r="BH110" s="1887">
        <f t="shared" si="169"/>
        <v>0</v>
      </c>
      <c r="BI110" s="1887">
        <f t="shared" si="169"/>
        <v>0</v>
      </c>
      <c r="BJ110" s="1887">
        <f t="shared" si="169"/>
        <v>0</v>
      </c>
      <c r="BK110" s="1887">
        <f t="shared" si="169"/>
        <v>0</v>
      </c>
      <c r="BL110" s="1887">
        <f t="shared" si="169"/>
        <v>0</v>
      </c>
      <c r="BM110" s="1887">
        <f t="shared" si="169"/>
        <v>0</v>
      </c>
      <c r="BN110" s="1887">
        <f t="shared" si="169"/>
        <v>0</v>
      </c>
      <c r="BO110" s="1887">
        <f t="shared" si="169"/>
        <v>0</v>
      </c>
      <c r="BP110" s="1887">
        <f t="shared" si="169"/>
        <v>0</v>
      </c>
      <c r="BQ110" s="1887">
        <f t="shared" si="169"/>
        <v>0</v>
      </c>
      <c r="BR110" s="1887">
        <f t="shared" si="169"/>
        <v>0</v>
      </c>
      <c r="BS110" s="1887">
        <f t="shared" si="169"/>
        <v>0</v>
      </c>
      <c r="BT110" s="1887">
        <f t="shared" si="169"/>
        <v>0</v>
      </c>
      <c r="BU110" s="1887">
        <f t="shared" si="169"/>
        <v>0</v>
      </c>
      <c r="BV110" s="1887">
        <f t="shared" si="169"/>
        <v>0</v>
      </c>
      <c r="BW110" s="1887">
        <f t="shared" si="169"/>
        <v>0</v>
      </c>
      <c r="BX110" s="1887">
        <f t="shared" si="169"/>
        <v>0</v>
      </c>
      <c r="BY110" s="1887">
        <f t="shared" si="169"/>
        <v>0</v>
      </c>
      <c r="BZ110" s="1887">
        <f t="shared" si="169"/>
        <v>0</v>
      </c>
      <c r="CA110" s="1887">
        <f t="shared" si="169"/>
        <v>0</v>
      </c>
      <c r="CB110" s="1887">
        <f t="shared" ref="CB110:ED110" si="170">CB$6*$M109</f>
        <v>0</v>
      </c>
      <c r="CC110" s="1887">
        <f t="shared" si="170"/>
        <v>0</v>
      </c>
      <c r="CD110" s="1887">
        <f t="shared" si="170"/>
        <v>0</v>
      </c>
      <c r="CE110" s="1887">
        <f t="shared" si="170"/>
        <v>0</v>
      </c>
      <c r="CF110" s="1887">
        <f t="shared" si="170"/>
        <v>0</v>
      </c>
      <c r="CG110" s="1887">
        <f t="shared" si="170"/>
        <v>0</v>
      </c>
      <c r="CH110" s="1887">
        <f t="shared" si="170"/>
        <v>0</v>
      </c>
      <c r="CI110" s="1887">
        <f t="shared" si="170"/>
        <v>0</v>
      </c>
      <c r="CJ110" s="1887">
        <f t="shared" si="170"/>
        <v>0</v>
      </c>
      <c r="CK110" s="1887">
        <f t="shared" si="170"/>
        <v>0</v>
      </c>
      <c r="CL110" s="1887">
        <f t="shared" si="170"/>
        <v>0</v>
      </c>
      <c r="CM110" s="1887">
        <f t="shared" si="170"/>
        <v>0</v>
      </c>
      <c r="CN110" s="1887">
        <f t="shared" si="170"/>
        <v>0</v>
      </c>
      <c r="CO110" s="1887">
        <f t="shared" si="170"/>
        <v>0</v>
      </c>
      <c r="CP110" s="1887">
        <f t="shared" si="170"/>
        <v>0</v>
      </c>
      <c r="CQ110" s="1887">
        <f t="shared" si="170"/>
        <v>0</v>
      </c>
      <c r="CR110" s="1887">
        <f t="shared" si="170"/>
        <v>0</v>
      </c>
      <c r="CS110" s="1887">
        <f t="shared" si="170"/>
        <v>0</v>
      </c>
      <c r="CT110" s="1887">
        <f t="shared" si="170"/>
        <v>0</v>
      </c>
      <c r="CU110" s="1887">
        <f t="shared" si="170"/>
        <v>0</v>
      </c>
      <c r="CV110" s="1887">
        <f t="shared" si="170"/>
        <v>0</v>
      </c>
      <c r="CW110" s="1887">
        <f t="shared" si="170"/>
        <v>0</v>
      </c>
      <c r="CX110" s="1887">
        <f t="shared" si="170"/>
        <v>0</v>
      </c>
      <c r="CY110" s="1887">
        <f t="shared" si="170"/>
        <v>0</v>
      </c>
      <c r="CZ110" s="1887">
        <f t="shared" si="170"/>
        <v>0</v>
      </c>
      <c r="DA110" s="1887">
        <f t="shared" si="170"/>
        <v>0</v>
      </c>
      <c r="DB110" s="1887">
        <f t="shared" si="170"/>
        <v>0</v>
      </c>
      <c r="DC110" s="1887">
        <f t="shared" si="170"/>
        <v>0</v>
      </c>
      <c r="DD110" s="1887">
        <f t="shared" si="170"/>
        <v>0</v>
      </c>
      <c r="DE110" s="1887">
        <f t="shared" si="170"/>
        <v>0</v>
      </c>
      <c r="DF110" s="1887">
        <f t="shared" si="170"/>
        <v>0</v>
      </c>
      <c r="DG110" s="1887">
        <f t="shared" si="170"/>
        <v>0</v>
      </c>
      <c r="DH110" s="1887">
        <f t="shared" si="170"/>
        <v>0</v>
      </c>
      <c r="DI110" s="1887">
        <f t="shared" si="170"/>
        <v>0</v>
      </c>
      <c r="DJ110" s="1887">
        <f t="shared" si="170"/>
        <v>0</v>
      </c>
      <c r="DK110" s="1887">
        <f t="shared" si="170"/>
        <v>0</v>
      </c>
      <c r="DL110" s="1887">
        <f t="shared" si="170"/>
        <v>0</v>
      </c>
      <c r="DM110" s="1887">
        <f t="shared" si="170"/>
        <v>0</v>
      </c>
      <c r="DN110" s="1887">
        <f t="shared" si="170"/>
        <v>0</v>
      </c>
      <c r="DO110" s="1887">
        <f t="shared" si="170"/>
        <v>0</v>
      </c>
      <c r="DP110" s="1887">
        <f t="shared" si="170"/>
        <v>0</v>
      </c>
      <c r="DQ110" s="1887">
        <f t="shared" si="170"/>
        <v>0</v>
      </c>
      <c r="DR110" s="1887">
        <f t="shared" si="170"/>
        <v>0</v>
      </c>
      <c r="DS110" s="1887">
        <f t="shared" si="170"/>
        <v>0</v>
      </c>
      <c r="DT110" s="1887">
        <f t="shared" si="170"/>
        <v>0</v>
      </c>
      <c r="DU110" s="1887">
        <f t="shared" si="170"/>
        <v>0</v>
      </c>
      <c r="DV110" s="1887">
        <f t="shared" si="170"/>
        <v>0</v>
      </c>
      <c r="DW110" s="1887">
        <f t="shared" si="170"/>
        <v>0</v>
      </c>
      <c r="DX110" s="1887">
        <f t="shared" si="170"/>
        <v>0</v>
      </c>
      <c r="DY110" s="1887">
        <f t="shared" si="170"/>
        <v>0</v>
      </c>
      <c r="DZ110" s="1887">
        <f t="shared" si="170"/>
        <v>0</v>
      </c>
      <c r="EA110" s="1887">
        <f t="shared" si="170"/>
        <v>0</v>
      </c>
      <c r="EB110" s="1887">
        <f t="shared" si="170"/>
        <v>0</v>
      </c>
      <c r="EC110" s="1887">
        <f t="shared" si="170"/>
        <v>0</v>
      </c>
      <c r="ED110" s="1887">
        <f t="shared" si="170"/>
        <v>0</v>
      </c>
      <c r="EE110" s="47"/>
      <c r="EF110"/>
    </row>
    <row r="111" spans="1:136" s="42" customFormat="1">
      <c r="A111"/>
      <c r="B111" t="s">
        <v>235</v>
      </c>
      <c r="C111"/>
      <c r="D111"/>
      <c r="E111"/>
      <c r="F111"/>
      <c r="G111"/>
      <c r="H111"/>
      <c r="I111"/>
      <c r="J111"/>
      <c r="K111" s="15"/>
      <c r="L111"/>
      <c r="M111" s="646"/>
      <c r="N111" s="1434"/>
      <c r="O111" s="466">
        <f>SUM(O108:O110)</f>
        <v>0</v>
      </c>
      <c r="P111" s="466">
        <f>SUM(P108:P110)</f>
        <v>0</v>
      </c>
      <c r="Q111" s="466">
        <f>SUM(Q108:Q110)</f>
        <v>0</v>
      </c>
      <c r="R111" s="466">
        <f t="shared" ref="R111:CC111" si="171">SUM(R108:R110)</f>
        <v>0</v>
      </c>
      <c r="S111" s="466">
        <f t="shared" si="171"/>
        <v>0</v>
      </c>
      <c r="T111" s="466">
        <f t="shared" si="171"/>
        <v>0</v>
      </c>
      <c r="U111" s="466">
        <f t="shared" si="171"/>
        <v>0</v>
      </c>
      <c r="V111" s="466">
        <f t="shared" si="171"/>
        <v>0</v>
      </c>
      <c r="W111" s="466">
        <f t="shared" si="171"/>
        <v>0</v>
      </c>
      <c r="X111" s="466">
        <f t="shared" si="171"/>
        <v>0</v>
      </c>
      <c r="Y111" s="466">
        <f t="shared" si="171"/>
        <v>0</v>
      </c>
      <c r="Z111" s="466">
        <f t="shared" si="171"/>
        <v>0</v>
      </c>
      <c r="AA111" s="466">
        <f t="shared" si="171"/>
        <v>0</v>
      </c>
      <c r="AB111" s="466">
        <f t="shared" si="171"/>
        <v>0</v>
      </c>
      <c r="AC111" s="466">
        <f t="shared" si="171"/>
        <v>0</v>
      </c>
      <c r="AD111" s="466">
        <f t="shared" si="171"/>
        <v>0</v>
      </c>
      <c r="AE111" s="466">
        <f t="shared" si="171"/>
        <v>0</v>
      </c>
      <c r="AF111" s="466">
        <f t="shared" si="171"/>
        <v>0</v>
      </c>
      <c r="AG111" s="466">
        <f t="shared" si="171"/>
        <v>0</v>
      </c>
      <c r="AH111" s="466">
        <f t="shared" si="171"/>
        <v>0</v>
      </c>
      <c r="AI111" s="466">
        <f t="shared" si="171"/>
        <v>0</v>
      </c>
      <c r="AJ111" s="466">
        <f t="shared" si="171"/>
        <v>0</v>
      </c>
      <c r="AK111" s="466">
        <f t="shared" si="171"/>
        <v>0</v>
      </c>
      <c r="AL111" s="466">
        <f t="shared" si="171"/>
        <v>0</v>
      </c>
      <c r="AM111" s="466">
        <f t="shared" si="171"/>
        <v>0</v>
      </c>
      <c r="AN111" s="466">
        <f t="shared" si="171"/>
        <v>0</v>
      </c>
      <c r="AO111" s="466">
        <f t="shared" si="171"/>
        <v>0</v>
      </c>
      <c r="AP111" s="466">
        <f t="shared" si="171"/>
        <v>0</v>
      </c>
      <c r="AQ111" s="466">
        <f t="shared" si="171"/>
        <v>0</v>
      </c>
      <c r="AR111" s="466">
        <f t="shared" si="171"/>
        <v>0</v>
      </c>
      <c r="AS111" s="466">
        <f t="shared" si="171"/>
        <v>0</v>
      </c>
      <c r="AT111" s="466">
        <f t="shared" si="171"/>
        <v>0</v>
      </c>
      <c r="AU111" s="466">
        <f t="shared" si="171"/>
        <v>0</v>
      </c>
      <c r="AV111" s="466">
        <f t="shared" si="171"/>
        <v>0</v>
      </c>
      <c r="AW111" s="466">
        <f t="shared" si="171"/>
        <v>0</v>
      </c>
      <c r="AX111" s="466">
        <f t="shared" si="171"/>
        <v>0</v>
      </c>
      <c r="AY111" s="466">
        <f t="shared" si="171"/>
        <v>0</v>
      </c>
      <c r="AZ111" s="466">
        <f t="shared" si="171"/>
        <v>0</v>
      </c>
      <c r="BA111" s="466">
        <f t="shared" si="171"/>
        <v>0</v>
      </c>
      <c r="BB111" s="466">
        <f t="shared" si="171"/>
        <v>0</v>
      </c>
      <c r="BC111" s="466">
        <f t="shared" si="171"/>
        <v>0</v>
      </c>
      <c r="BD111" s="466">
        <f t="shared" si="171"/>
        <v>0</v>
      </c>
      <c r="BE111" s="466">
        <f t="shared" si="171"/>
        <v>0</v>
      </c>
      <c r="BF111" s="466">
        <f t="shared" si="171"/>
        <v>0</v>
      </c>
      <c r="BG111" s="466">
        <f t="shared" si="171"/>
        <v>0</v>
      </c>
      <c r="BH111" s="466">
        <f t="shared" si="171"/>
        <v>0</v>
      </c>
      <c r="BI111" s="466">
        <f t="shared" si="171"/>
        <v>0</v>
      </c>
      <c r="BJ111" s="466">
        <f t="shared" si="171"/>
        <v>0</v>
      </c>
      <c r="BK111" s="466">
        <f t="shared" si="171"/>
        <v>0</v>
      </c>
      <c r="BL111" s="466">
        <f t="shared" si="171"/>
        <v>0</v>
      </c>
      <c r="BM111" s="466">
        <f t="shared" si="171"/>
        <v>0</v>
      </c>
      <c r="BN111" s="466">
        <f t="shared" si="171"/>
        <v>0</v>
      </c>
      <c r="BO111" s="466">
        <f t="shared" si="171"/>
        <v>0</v>
      </c>
      <c r="BP111" s="466">
        <f t="shared" si="171"/>
        <v>0</v>
      </c>
      <c r="BQ111" s="466">
        <f t="shared" si="171"/>
        <v>0</v>
      </c>
      <c r="BR111" s="466">
        <f t="shared" si="171"/>
        <v>0</v>
      </c>
      <c r="BS111" s="466">
        <f t="shared" si="171"/>
        <v>0</v>
      </c>
      <c r="BT111" s="466">
        <f t="shared" si="171"/>
        <v>0</v>
      </c>
      <c r="BU111" s="466">
        <f t="shared" si="171"/>
        <v>0</v>
      </c>
      <c r="BV111" s="466">
        <f t="shared" si="171"/>
        <v>0</v>
      </c>
      <c r="BW111" s="466">
        <f t="shared" si="171"/>
        <v>0</v>
      </c>
      <c r="BX111" s="466">
        <f t="shared" si="171"/>
        <v>0</v>
      </c>
      <c r="BY111" s="466">
        <f t="shared" si="171"/>
        <v>0</v>
      </c>
      <c r="BZ111" s="466">
        <f t="shared" si="171"/>
        <v>0</v>
      </c>
      <c r="CA111" s="466">
        <f t="shared" si="171"/>
        <v>0</v>
      </c>
      <c r="CB111" s="466">
        <f t="shared" si="171"/>
        <v>0</v>
      </c>
      <c r="CC111" s="466">
        <f t="shared" si="171"/>
        <v>0</v>
      </c>
      <c r="CD111" s="466">
        <f t="shared" ref="CD111:ED111" si="172">SUM(CD108:CD110)</f>
        <v>0</v>
      </c>
      <c r="CE111" s="466">
        <f t="shared" si="172"/>
        <v>0</v>
      </c>
      <c r="CF111" s="466">
        <f t="shared" si="172"/>
        <v>0</v>
      </c>
      <c r="CG111" s="466">
        <f t="shared" si="172"/>
        <v>0</v>
      </c>
      <c r="CH111" s="466">
        <f t="shared" si="172"/>
        <v>0</v>
      </c>
      <c r="CI111" s="466">
        <f t="shared" si="172"/>
        <v>0</v>
      </c>
      <c r="CJ111" s="466">
        <f t="shared" si="172"/>
        <v>0</v>
      </c>
      <c r="CK111" s="466">
        <f t="shared" si="172"/>
        <v>0</v>
      </c>
      <c r="CL111" s="466">
        <f t="shared" si="172"/>
        <v>0</v>
      </c>
      <c r="CM111" s="466">
        <f t="shared" si="172"/>
        <v>0</v>
      </c>
      <c r="CN111" s="466">
        <f t="shared" si="172"/>
        <v>0</v>
      </c>
      <c r="CO111" s="466">
        <f t="shared" si="172"/>
        <v>0</v>
      </c>
      <c r="CP111" s="466">
        <f t="shared" si="172"/>
        <v>0</v>
      </c>
      <c r="CQ111" s="466">
        <f t="shared" si="172"/>
        <v>0</v>
      </c>
      <c r="CR111" s="466">
        <f t="shared" si="172"/>
        <v>0</v>
      </c>
      <c r="CS111" s="466">
        <f t="shared" si="172"/>
        <v>0</v>
      </c>
      <c r="CT111" s="466">
        <f t="shared" si="172"/>
        <v>0</v>
      </c>
      <c r="CU111" s="466">
        <f t="shared" si="172"/>
        <v>0</v>
      </c>
      <c r="CV111" s="466">
        <f t="shared" si="172"/>
        <v>0</v>
      </c>
      <c r="CW111" s="466">
        <f t="shared" si="172"/>
        <v>0</v>
      </c>
      <c r="CX111" s="466">
        <f t="shared" si="172"/>
        <v>0</v>
      </c>
      <c r="CY111" s="466">
        <f t="shared" si="172"/>
        <v>0</v>
      </c>
      <c r="CZ111" s="466">
        <f t="shared" si="172"/>
        <v>0</v>
      </c>
      <c r="DA111" s="466">
        <f t="shared" si="172"/>
        <v>0</v>
      </c>
      <c r="DB111" s="466">
        <f t="shared" si="172"/>
        <v>0</v>
      </c>
      <c r="DC111" s="466">
        <f t="shared" si="172"/>
        <v>0</v>
      </c>
      <c r="DD111" s="466">
        <f t="shared" si="172"/>
        <v>0</v>
      </c>
      <c r="DE111" s="466">
        <f t="shared" si="172"/>
        <v>0</v>
      </c>
      <c r="DF111" s="466">
        <f t="shared" si="172"/>
        <v>0</v>
      </c>
      <c r="DG111" s="466">
        <f t="shared" si="172"/>
        <v>0</v>
      </c>
      <c r="DH111" s="466">
        <f t="shared" si="172"/>
        <v>0</v>
      </c>
      <c r="DI111" s="466">
        <f t="shared" si="172"/>
        <v>0</v>
      </c>
      <c r="DJ111" s="466">
        <f t="shared" si="172"/>
        <v>0</v>
      </c>
      <c r="DK111" s="466">
        <f t="shared" si="172"/>
        <v>0</v>
      </c>
      <c r="DL111" s="466">
        <f t="shared" si="172"/>
        <v>0</v>
      </c>
      <c r="DM111" s="466">
        <f t="shared" si="172"/>
        <v>0</v>
      </c>
      <c r="DN111" s="466">
        <f t="shared" si="172"/>
        <v>0</v>
      </c>
      <c r="DO111" s="466">
        <f t="shared" si="172"/>
        <v>0</v>
      </c>
      <c r="DP111" s="466">
        <f t="shared" si="172"/>
        <v>0</v>
      </c>
      <c r="DQ111" s="466">
        <f t="shared" si="172"/>
        <v>0</v>
      </c>
      <c r="DR111" s="466">
        <f t="shared" si="172"/>
        <v>0</v>
      </c>
      <c r="DS111" s="466">
        <f t="shared" si="172"/>
        <v>0</v>
      </c>
      <c r="DT111" s="466">
        <f t="shared" si="172"/>
        <v>0</v>
      </c>
      <c r="DU111" s="466">
        <f t="shared" si="172"/>
        <v>0</v>
      </c>
      <c r="DV111" s="466">
        <f t="shared" si="172"/>
        <v>0</v>
      </c>
      <c r="DW111" s="466">
        <f t="shared" si="172"/>
        <v>0</v>
      </c>
      <c r="DX111" s="466">
        <f t="shared" si="172"/>
        <v>0</v>
      </c>
      <c r="DY111" s="466">
        <f t="shared" si="172"/>
        <v>0</v>
      </c>
      <c r="DZ111" s="466">
        <f t="shared" si="172"/>
        <v>0</v>
      </c>
      <c r="EA111" s="466">
        <f t="shared" si="172"/>
        <v>0</v>
      </c>
      <c r="EB111" s="466">
        <f t="shared" si="172"/>
        <v>0</v>
      </c>
      <c r="EC111" s="466">
        <f t="shared" si="172"/>
        <v>0</v>
      </c>
      <c r="ED111" s="466">
        <f t="shared" si="172"/>
        <v>0</v>
      </c>
      <c r="EE111" s="47"/>
      <c r="EF111"/>
    </row>
    <row r="112" spans="1:136" s="42" customFormat="1">
      <c r="A112"/>
      <c r="B112"/>
      <c r="C112"/>
      <c r="D112"/>
      <c r="E112"/>
      <c r="F112"/>
      <c r="G112"/>
      <c r="H112"/>
      <c r="I112"/>
      <c r="J112"/>
      <c r="K112"/>
      <c r="L112"/>
      <c r="M112" s="646"/>
      <c r="N112" s="1434"/>
      <c r="O112" s="466"/>
      <c r="P112" s="466"/>
      <c r="Q112" s="466"/>
      <c r="R112" s="466"/>
      <c r="S112" s="466"/>
      <c r="T112" s="466"/>
      <c r="U112" s="466"/>
      <c r="V112" s="466"/>
      <c r="W112" s="466"/>
      <c r="X112" s="466"/>
      <c r="Y112" s="466"/>
      <c r="Z112" s="466"/>
      <c r="AA112" s="466"/>
      <c r="AB112" s="466"/>
      <c r="AC112" s="466"/>
      <c r="AD112" s="466"/>
      <c r="AE112" s="466"/>
      <c r="AF112" s="466"/>
      <c r="AG112" s="466"/>
      <c r="AH112" s="466"/>
      <c r="AI112" s="466"/>
      <c r="AJ112" s="466"/>
      <c r="AK112" s="466"/>
      <c r="AL112" s="466"/>
      <c r="AM112" s="466"/>
      <c r="AN112" s="466"/>
      <c r="AO112" s="466"/>
      <c r="AP112" s="466"/>
      <c r="AQ112" s="466"/>
      <c r="AR112" s="466"/>
      <c r="AS112" s="466"/>
      <c r="AT112" s="466"/>
      <c r="AU112" s="466"/>
      <c r="AV112" s="466"/>
      <c r="AW112" s="466"/>
      <c r="AX112" s="466"/>
      <c r="AY112" s="466"/>
      <c r="AZ112" s="466"/>
      <c r="BA112" s="466"/>
      <c r="BB112" s="466"/>
      <c r="BC112" s="466"/>
      <c r="BD112" s="466"/>
      <c r="BE112" s="466"/>
      <c r="BF112" s="466"/>
      <c r="BG112" s="466"/>
      <c r="BH112" s="466"/>
      <c r="BI112" s="466"/>
      <c r="BJ112" s="466"/>
      <c r="BK112" s="466"/>
      <c r="BL112" s="466"/>
      <c r="BM112" s="466"/>
      <c r="BN112" s="466"/>
      <c r="BO112" s="466"/>
      <c r="BP112" s="466"/>
      <c r="BQ112" s="466"/>
      <c r="BR112" s="466"/>
      <c r="BS112" s="466"/>
      <c r="BT112" s="466"/>
      <c r="BU112" s="466"/>
      <c r="BV112" s="466"/>
      <c r="BW112" s="466"/>
      <c r="BX112" s="466"/>
      <c r="BY112" s="466"/>
      <c r="BZ112" s="466"/>
      <c r="CA112" s="466"/>
      <c r="CB112" s="466"/>
      <c r="CC112" s="466"/>
      <c r="CD112" s="466"/>
      <c r="CE112" s="466"/>
      <c r="CF112" s="466"/>
      <c r="CG112" s="466"/>
      <c r="CH112" s="466"/>
      <c r="CI112" s="466"/>
      <c r="CJ112" s="466"/>
      <c r="CK112" s="466"/>
      <c r="CL112" s="466"/>
      <c r="CM112" s="466"/>
      <c r="CN112" s="466"/>
      <c r="CO112" s="466"/>
      <c r="CP112" s="466"/>
      <c r="CQ112" s="466"/>
      <c r="CR112" s="466"/>
      <c r="CS112" s="466"/>
      <c r="CT112" s="466"/>
      <c r="CU112" s="466"/>
      <c r="CV112" s="466"/>
      <c r="CW112" s="466"/>
      <c r="CX112" s="466"/>
      <c r="CY112" s="466"/>
      <c r="CZ112" s="466"/>
      <c r="DA112" s="466"/>
      <c r="DB112" s="466"/>
      <c r="DC112" s="466"/>
      <c r="DD112" s="466"/>
      <c r="DE112" s="466"/>
      <c r="DF112" s="466"/>
      <c r="DG112" s="466"/>
      <c r="DH112" s="466"/>
      <c r="DI112" s="466"/>
      <c r="DJ112" s="466"/>
      <c r="DK112" s="466"/>
      <c r="DL112" s="466"/>
      <c r="DM112" s="466"/>
      <c r="DN112" s="466"/>
      <c r="DO112" s="466"/>
      <c r="DP112" s="466"/>
      <c r="DQ112" s="466"/>
      <c r="DR112" s="466"/>
      <c r="DS112" s="466"/>
      <c r="DT112" s="466"/>
      <c r="DU112" s="466"/>
      <c r="DV112" s="466"/>
      <c r="DW112" s="466"/>
      <c r="DX112" s="466"/>
      <c r="DY112" s="466"/>
      <c r="DZ112" s="466"/>
      <c r="EA112" s="466"/>
      <c r="EB112" s="466"/>
      <c r="EC112" s="466"/>
      <c r="ED112" s="466"/>
      <c r="EE112" s="47"/>
      <c r="EF112"/>
    </row>
    <row r="113" spans="1:136" s="226" customFormat="1">
      <c r="A113" s="1" t="s">
        <v>333</v>
      </c>
      <c r="B113" s="1"/>
      <c r="C113" s="1"/>
      <c r="D113" s="1"/>
      <c r="E113" s="1"/>
      <c r="F113" s="1"/>
      <c r="G113" s="1"/>
      <c r="H113" s="1"/>
      <c r="I113" s="1"/>
      <c r="J113" s="1"/>
      <c r="K113" s="54"/>
      <c r="L113" s="54"/>
      <c r="M113" s="644"/>
      <c r="N113" s="1434"/>
      <c r="O113" s="625">
        <f>SUM(O85,O91,O97,O103,O109)</f>
        <v>0</v>
      </c>
      <c r="P113" s="625">
        <f t="shared" ref="P113:CA113" si="173">SUM(P85,P91,P97,P103,P109)</f>
        <v>-1.4551915228366852E-11</v>
      </c>
      <c r="Q113" s="625">
        <f t="shared" si="173"/>
        <v>-1.4551915228366852E-11</v>
      </c>
      <c r="R113" s="625">
        <f t="shared" si="173"/>
        <v>-1.4551915228366852E-11</v>
      </c>
      <c r="S113" s="625">
        <f t="shared" si="173"/>
        <v>-1.4551915228366852E-11</v>
      </c>
      <c r="T113" s="625">
        <f t="shared" si="173"/>
        <v>0</v>
      </c>
      <c r="U113" s="625">
        <f t="shared" si="173"/>
        <v>-1.4551915228366852E-11</v>
      </c>
      <c r="V113" s="625">
        <f t="shared" si="173"/>
        <v>-1.4551915228366852E-11</v>
      </c>
      <c r="W113" s="625">
        <f t="shared" si="173"/>
        <v>0</v>
      </c>
      <c r="X113" s="625">
        <f t="shared" si="173"/>
        <v>0</v>
      </c>
      <c r="Y113" s="625">
        <f t="shared" si="173"/>
        <v>0</v>
      </c>
      <c r="Z113" s="625">
        <f t="shared" si="173"/>
        <v>0</v>
      </c>
      <c r="AA113" s="625">
        <f t="shared" si="173"/>
        <v>0</v>
      </c>
      <c r="AB113" s="625">
        <f t="shared" si="173"/>
        <v>0</v>
      </c>
      <c r="AC113" s="625">
        <f t="shared" si="173"/>
        <v>0</v>
      </c>
      <c r="AD113" s="625">
        <f t="shared" si="173"/>
        <v>0</v>
      </c>
      <c r="AE113" s="625">
        <f t="shared" si="173"/>
        <v>0</v>
      </c>
      <c r="AF113" s="625">
        <f t="shared" si="173"/>
        <v>0</v>
      </c>
      <c r="AG113" s="625">
        <f t="shared" si="173"/>
        <v>-2.9103830456733704E-11</v>
      </c>
      <c r="AH113" s="625">
        <f t="shared" si="173"/>
        <v>0</v>
      </c>
      <c r="AI113" s="625">
        <f t="shared" si="173"/>
        <v>0</v>
      </c>
      <c r="AJ113" s="625">
        <f t="shared" si="173"/>
        <v>0</v>
      </c>
      <c r="AK113" s="625">
        <f t="shared" si="173"/>
        <v>0</v>
      </c>
      <c r="AL113" s="625">
        <f t="shared" si="173"/>
        <v>0</v>
      </c>
      <c r="AM113" s="625">
        <f t="shared" si="173"/>
        <v>0</v>
      </c>
      <c r="AN113" s="625">
        <f t="shared" si="173"/>
        <v>0</v>
      </c>
      <c r="AO113" s="625">
        <f t="shared" si="173"/>
        <v>0</v>
      </c>
      <c r="AP113" s="625">
        <f t="shared" si="173"/>
        <v>0</v>
      </c>
      <c r="AQ113" s="625">
        <f t="shared" si="173"/>
        <v>0</v>
      </c>
      <c r="AR113" s="625">
        <f t="shared" si="173"/>
        <v>0</v>
      </c>
      <c r="AS113" s="625">
        <f t="shared" si="173"/>
        <v>0</v>
      </c>
      <c r="AT113" s="625">
        <f t="shared" si="173"/>
        <v>0</v>
      </c>
      <c r="AU113" s="625">
        <f t="shared" si="173"/>
        <v>0</v>
      </c>
      <c r="AV113" s="625">
        <f t="shared" si="173"/>
        <v>0</v>
      </c>
      <c r="AW113" s="625">
        <f t="shared" si="173"/>
        <v>0</v>
      </c>
      <c r="AX113" s="625">
        <f t="shared" si="173"/>
        <v>0</v>
      </c>
      <c r="AY113" s="625">
        <f t="shared" si="173"/>
        <v>0</v>
      </c>
      <c r="AZ113" s="625">
        <f t="shared" si="173"/>
        <v>0</v>
      </c>
      <c r="BA113" s="625">
        <f t="shared" si="173"/>
        <v>0</v>
      </c>
      <c r="BB113" s="625">
        <f t="shared" si="173"/>
        <v>0</v>
      </c>
      <c r="BC113" s="625">
        <f t="shared" si="173"/>
        <v>0</v>
      </c>
      <c r="BD113" s="625">
        <f t="shared" si="173"/>
        <v>0</v>
      </c>
      <c r="BE113" s="625">
        <f t="shared" si="173"/>
        <v>-2.9103830456733704E-11</v>
      </c>
      <c r="BF113" s="625">
        <f t="shared" si="173"/>
        <v>0</v>
      </c>
      <c r="BG113" s="625">
        <f t="shared" si="173"/>
        <v>0</v>
      </c>
      <c r="BH113" s="625">
        <f t="shared" si="173"/>
        <v>0</v>
      </c>
      <c r="BI113" s="625">
        <f t="shared" si="173"/>
        <v>0</v>
      </c>
      <c r="BJ113" s="625">
        <f t="shared" si="173"/>
        <v>0</v>
      </c>
      <c r="BK113" s="625">
        <f t="shared" si="173"/>
        <v>0</v>
      </c>
      <c r="BL113" s="625">
        <f t="shared" si="173"/>
        <v>0</v>
      </c>
      <c r="BM113" s="625">
        <f t="shared" si="173"/>
        <v>0</v>
      </c>
      <c r="BN113" s="625">
        <f t="shared" si="173"/>
        <v>0</v>
      </c>
      <c r="BO113" s="625">
        <f t="shared" si="173"/>
        <v>-2.9103830456733704E-11</v>
      </c>
      <c r="BP113" s="625">
        <f t="shared" si="173"/>
        <v>-2.9103830456733704E-11</v>
      </c>
      <c r="BQ113" s="625">
        <f t="shared" si="173"/>
        <v>0</v>
      </c>
      <c r="BR113" s="625">
        <f t="shared" si="173"/>
        <v>-2.9103830456733704E-11</v>
      </c>
      <c r="BS113" s="625">
        <f t="shared" si="173"/>
        <v>0</v>
      </c>
      <c r="BT113" s="625">
        <f t="shared" si="173"/>
        <v>0</v>
      </c>
      <c r="BU113" s="625">
        <f t="shared" si="173"/>
        <v>-2.9103830456733704E-11</v>
      </c>
      <c r="BV113" s="625">
        <f t="shared" si="173"/>
        <v>0</v>
      </c>
      <c r="BW113" s="625">
        <f t="shared" si="173"/>
        <v>0</v>
      </c>
      <c r="BX113" s="625">
        <f t="shared" si="173"/>
        <v>0</v>
      </c>
      <c r="BY113" s="625">
        <f t="shared" si="173"/>
        <v>0</v>
      </c>
      <c r="BZ113" s="625">
        <f t="shared" si="173"/>
        <v>0</v>
      </c>
      <c r="CA113" s="625">
        <f t="shared" si="173"/>
        <v>-2.9103830456733704E-11</v>
      </c>
      <c r="CB113" s="625">
        <f t="shared" ref="CB113:ED113" si="174">SUM(CB85,CB91,CB97,CB103,CB109)</f>
        <v>0</v>
      </c>
      <c r="CC113" s="625">
        <f t="shared" si="174"/>
        <v>0</v>
      </c>
      <c r="CD113" s="625">
        <f t="shared" si="174"/>
        <v>0</v>
      </c>
      <c r="CE113" s="625">
        <f t="shared" si="174"/>
        <v>0</v>
      </c>
      <c r="CF113" s="625">
        <f t="shared" si="174"/>
        <v>0</v>
      </c>
      <c r="CG113" s="625">
        <f t="shared" si="174"/>
        <v>-2.9103830456733704E-11</v>
      </c>
      <c r="CH113" s="625">
        <f t="shared" si="174"/>
        <v>0</v>
      </c>
      <c r="CI113" s="625">
        <f t="shared" si="174"/>
        <v>-2.9103830456733704E-11</v>
      </c>
      <c r="CJ113" s="625">
        <f t="shared" si="174"/>
        <v>0</v>
      </c>
      <c r="CK113" s="625">
        <f t="shared" si="174"/>
        <v>0</v>
      </c>
      <c r="CL113" s="625">
        <f t="shared" si="174"/>
        <v>0</v>
      </c>
      <c r="CM113" s="625">
        <f t="shared" si="174"/>
        <v>-2.9103830456733704E-11</v>
      </c>
      <c r="CN113" s="625">
        <f t="shared" si="174"/>
        <v>-2.9103830456733704E-11</v>
      </c>
      <c r="CO113" s="625">
        <f t="shared" si="174"/>
        <v>0</v>
      </c>
      <c r="CP113" s="625">
        <f t="shared" si="174"/>
        <v>0</v>
      </c>
      <c r="CQ113" s="625">
        <f t="shared" si="174"/>
        <v>0</v>
      </c>
      <c r="CR113" s="625">
        <f t="shared" si="174"/>
        <v>0</v>
      </c>
      <c r="CS113" s="625">
        <f t="shared" si="174"/>
        <v>0</v>
      </c>
      <c r="CT113" s="625">
        <f t="shared" si="174"/>
        <v>35271000</v>
      </c>
      <c r="CU113" s="625">
        <f t="shared" si="174"/>
        <v>0</v>
      </c>
      <c r="CV113" s="625">
        <f t="shared" si="174"/>
        <v>0</v>
      </c>
      <c r="CW113" s="625">
        <f t="shared" si="174"/>
        <v>0</v>
      </c>
      <c r="CX113" s="625">
        <f t="shared" si="174"/>
        <v>0</v>
      </c>
      <c r="CY113" s="625">
        <f t="shared" si="174"/>
        <v>0</v>
      </c>
      <c r="CZ113" s="625">
        <f t="shared" si="174"/>
        <v>0</v>
      </c>
      <c r="DA113" s="625">
        <f t="shared" si="174"/>
        <v>0</v>
      </c>
      <c r="DB113" s="625">
        <f t="shared" si="174"/>
        <v>0</v>
      </c>
      <c r="DC113" s="625">
        <f t="shared" si="174"/>
        <v>0</v>
      </c>
      <c r="DD113" s="625">
        <f t="shared" si="174"/>
        <v>0</v>
      </c>
      <c r="DE113" s="625">
        <f t="shared" si="174"/>
        <v>0</v>
      </c>
      <c r="DF113" s="625">
        <f t="shared" si="174"/>
        <v>0</v>
      </c>
      <c r="DG113" s="625">
        <f t="shared" si="174"/>
        <v>0</v>
      </c>
      <c r="DH113" s="625">
        <f t="shared" si="174"/>
        <v>0</v>
      </c>
      <c r="DI113" s="625">
        <f t="shared" si="174"/>
        <v>0</v>
      </c>
      <c r="DJ113" s="625">
        <f t="shared" si="174"/>
        <v>0</v>
      </c>
      <c r="DK113" s="625">
        <f t="shared" si="174"/>
        <v>0</v>
      </c>
      <c r="DL113" s="625">
        <f t="shared" si="174"/>
        <v>0</v>
      </c>
      <c r="DM113" s="625">
        <f t="shared" si="174"/>
        <v>0</v>
      </c>
      <c r="DN113" s="625">
        <f t="shared" si="174"/>
        <v>0</v>
      </c>
      <c r="DO113" s="625">
        <f t="shared" si="174"/>
        <v>0</v>
      </c>
      <c r="DP113" s="625">
        <f t="shared" si="174"/>
        <v>0</v>
      </c>
      <c r="DQ113" s="625">
        <f t="shared" si="174"/>
        <v>0</v>
      </c>
      <c r="DR113" s="625">
        <f t="shared" si="174"/>
        <v>0</v>
      </c>
      <c r="DS113" s="625">
        <f t="shared" si="174"/>
        <v>0</v>
      </c>
      <c r="DT113" s="625">
        <f t="shared" si="174"/>
        <v>0</v>
      </c>
      <c r="DU113" s="625">
        <f t="shared" si="174"/>
        <v>0</v>
      </c>
      <c r="DV113" s="625">
        <f t="shared" si="174"/>
        <v>0</v>
      </c>
      <c r="DW113" s="625">
        <f t="shared" si="174"/>
        <v>0</v>
      </c>
      <c r="DX113" s="625">
        <f t="shared" si="174"/>
        <v>0</v>
      </c>
      <c r="DY113" s="625">
        <f t="shared" si="174"/>
        <v>0</v>
      </c>
      <c r="DZ113" s="625">
        <f t="shared" si="174"/>
        <v>0</v>
      </c>
      <c r="EA113" s="625">
        <f t="shared" si="174"/>
        <v>0</v>
      </c>
      <c r="EB113" s="625">
        <f t="shared" si="174"/>
        <v>0</v>
      </c>
      <c r="EC113" s="625">
        <f t="shared" si="174"/>
        <v>0</v>
      </c>
      <c r="ED113" s="625">
        <f t="shared" si="174"/>
        <v>0</v>
      </c>
      <c r="EE113" s="74"/>
      <c r="EF113" s="1"/>
    </row>
    <row r="114" spans="1:136" s="226" customFormat="1">
      <c r="A114" s="1" t="s">
        <v>567</v>
      </c>
      <c r="B114" s="1"/>
      <c r="C114" s="1"/>
      <c r="D114" s="1"/>
      <c r="E114" s="1"/>
      <c r="F114" s="1"/>
      <c r="G114" s="1"/>
      <c r="H114" s="1"/>
      <c r="I114" s="1"/>
      <c r="J114" s="1"/>
      <c r="K114" s="156"/>
      <c r="L114" s="156"/>
      <c r="M114" s="644"/>
      <c r="N114" s="1434"/>
      <c r="O114" s="625">
        <f>O80-O113</f>
        <v>0</v>
      </c>
      <c r="P114" s="625">
        <f t="shared" ref="P114:CA114" si="175">P80-P113</f>
        <v>0</v>
      </c>
      <c r="Q114" s="625">
        <f t="shared" si="175"/>
        <v>0</v>
      </c>
      <c r="R114" s="625">
        <f t="shared" si="175"/>
        <v>0</v>
      </c>
      <c r="S114" s="625">
        <f t="shared" si="175"/>
        <v>0</v>
      </c>
      <c r="T114" s="625">
        <f t="shared" si="175"/>
        <v>0</v>
      </c>
      <c r="U114" s="625">
        <f t="shared" si="175"/>
        <v>0</v>
      </c>
      <c r="V114" s="625">
        <f t="shared" si="175"/>
        <v>0</v>
      </c>
      <c r="W114" s="625">
        <f t="shared" si="175"/>
        <v>0</v>
      </c>
      <c r="X114" s="625">
        <f t="shared" si="175"/>
        <v>0</v>
      </c>
      <c r="Y114" s="625">
        <f t="shared" si="175"/>
        <v>0</v>
      </c>
      <c r="Z114" s="625">
        <f t="shared" si="175"/>
        <v>0</v>
      </c>
      <c r="AA114" s="625">
        <f t="shared" si="175"/>
        <v>0</v>
      </c>
      <c r="AB114" s="625">
        <f t="shared" si="175"/>
        <v>0</v>
      </c>
      <c r="AC114" s="625">
        <f t="shared" si="175"/>
        <v>0</v>
      </c>
      <c r="AD114" s="625">
        <f t="shared" si="175"/>
        <v>0</v>
      </c>
      <c r="AE114" s="625">
        <f t="shared" si="175"/>
        <v>0</v>
      </c>
      <c r="AF114" s="625">
        <f t="shared" si="175"/>
        <v>0</v>
      </c>
      <c r="AG114" s="625">
        <f t="shared" si="175"/>
        <v>0</v>
      </c>
      <c r="AH114" s="625">
        <f t="shared" si="175"/>
        <v>0</v>
      </c>
      <c r="AI114" s="625">
        <f t="shared" si="175"/>
        <v>0</v>
      </c>
      <c r="AJ114" s="625">
        <f t="shared" si="175"/>
        <v>0</v>
      </c>
      <c r="AK114" s="625">
        <f t="shared" si="175"/>
        <v>0</v>
      </c>
      <c r="AL114" s="625">
        <f t="shared" si="175"/>
        <v>0</v>
      </c>
      <c r="AM114" s="625">
        <f t="shared" si="175"/>
        <v>0</v>
      </c>
      <c r="AN114" s="625">
        <f t="shared" si="175"/>
        <v>0</v>
      </c>
      <c r="AO114" s="625">
        <f t="shared" si="175"/>
        <v>0</v>
      </c>
      <c r="AP114" s="625">
        <f t="shared" si="175"/>
        <v>0</v>
      </c>
      <c r="AQ114" s="625">
        <f t="shared" si="175"/>
        <v>0</v>
      </c>
      <c r="AR114" s="625">
        <f t="shared" si="175"/>
        <v>0</v>
      </c>
      <c r="AS114" s="625">
        <f t="shared" si="175"/>
        <v>0</v>
      </c>
      <c r="AT114" s="625">
        <f t="shared" si="175"/>
        <v>0</v>
      </c>
      <c r="AU114" s="625">
        <f t="shared" si="175"/>
        <v>0</v>
      </c>
      <c r="AV114" s="625">
        <f t="shared" si="175"/>
        <v>0</v>
      </c>
      <c r="AW114" s="625">
        <f t="shared" si="175"/>
        <v>0</v>
      </c>
      <c r="AX114" s="625">
        <f t="shared" si="175"/>
        <v>0</v>
      </c>
      <c r="AY114" s="625">
        <f t="shared" si="175"/>
        <v>0</v>
      </c>
      <c r="AZ114" s="625">
        <f t="shared" si="175"/>
        <v>0</v>
      </c>
      <c r="BA114" s="625">
        <f t="shared" si="175"/>
        <v>0</v>
      </c>
      <c r="BB114" s="625">
        <f t="shared" si="175"/>
        <v>0</v>
      </c>
      <c r="BC114" s="625">
        <f t="shared" si="175"/>
        <v>0</v>
      </c>
      <c r="BD114" s="625">
        <f t="shared" si="175"/>
        <v>0</v>
      </c>
      <c r="BE114" s="625">
        <f t="shared" si="175"/>
        <v>0</v>
      </c>
      <c r="BF114" s="625">
        <f t="shared" si="175"/>
        <v>0</v>
      </c>
      <c r="BG114" s="625">
        <f t="shared" si="175"/>
        <v>0</v>
      </c>
      <c r="BH114" s="625">
        <f t="shared" si="175"/>
        <v>0</v>
      </c>
      <c r="BI114" s="625">
        <f t="shared" si="175"/>
        <v>0</v>
      </c>
      <c r="BJ114" s="625">
        <f t="shared" si="175"/>
        <v>0</v>
      </c>
      <c r="BK114" s="625">
        <f t="shared" si="175"/>
        <v>0</v>
      </c>
      <c r="BL114" s="625">
        <f t="shared" si="175"/>
        <v>0</v>
      </c>
      <c r="BM114" s="625">
        <f t="shared" si="175"/>
        <v>0</v>
      </c>
      <c r="BN114" s="625">
        <f t="shared" si="175"/>
        <v>0</v>
      </c>
      <c r="BO114" s="625">
        <f t="shared" si="175"/>
        <v>0</v>
      </c>
      <c r="BP114" s="625">
        <f t="shared" si="175"/>
        <v>0</v>
      </c>
      <c r="BQ114" s="625">
        <f t="shared" si="175"/>
        <v>0</v>
      </c>
      <c r="BR114" s="625">
        <f t="shared" si="175"/>
        <v>0</v>
      </c>
      <c r="BS114" s="625">
        <f t="shared" si="175"/>
        <v>0</v>
      </c>
      <c r="BT114" s="625">
        <f t="shared" si="175"/>
        <v>0</v>
      </c>
      <c r="BU114" s="625">
        <f t="shared" si="175"/>
        <v>0</v>
      </c>
      <c r="BV114" s="625">
        <f t="shared" si="175"/>
        <v>0</v>
      </c>
      <c r="BW114" s="625">
        <f t="shared" si="175"/>
        <v>0</v>
      </c>
      <c r="BX114" s="625">
        <f t="shared" si="175"/>
        <v>0</v>
      </c>
      <c r="BY114" s="625">
        <f t="shared" si="175"/>
        <v>0</v>
      </c>
      <c r="BZ114" s="625">
        <f t="shared" si="175"/>
        <v>0</v>
      </c>
      <c r="CA114" s="625">
        <f t="shared" si="175"/>
        <v>0</v>
      </c>
      <c r="CB114" s="625">
        <f t="shared" ref="CB114:ED114" si="176">CB80-CB113</f>
        <v>0</v>
      </c>
      <c r="CC114" s="625">
        <f t="shared" si="176"/>
        <v>0</v>
      </c>
      <c r="CD114" s="625">
        <f t="shared" si="176"/>
        <v>0</v>
      </c>
      <c r="CE114" s="625">
        <f t="shared" si="176"/>
        <v>0</v>
      </c>
      <c r="CF114" s="625">
        <f t="shared" si="176"/>
        <v>0</v>
      </c>
      <c r="CG114" s="625">
        <f t="shared" si="176"/>
        <v>0</v>
      </c>
      <c r="CH114" s="625">
        <f t="shared" si="176"/>
        <v>0</v>
      </c>
      <c r="CI114" s="625">
        <f t="shared" si="176"/>
        <v>0</v>
      </c>
      <c r="CJ114" s="625">
        <f t="shared" si="176"/>
        <v>0</v>
      </c>
      <c r="CK114" s="625">
        <f t="shared" si="176"/>
        <v>0</v>
      </c>
      <c r="CL114" s="625">
        <f t="shared" si="176"/>
        <v>0</v>
      </c>
      <c r="CM114" s="625">
        <f t="shared" si="176"/>
        <v>0</v>
      </c>
      <c r="CN114" s="625">
        <f t="shared" si="176"/>
        <v>0</v>
      </c>
      <c r="CO114" s="625">
        <f t="shared" si="176"/>
        <v>0</v>
      </c>
      <c r="CP114" s="625">
        <f t="shared" si="176"/>
        <v>0</v>
      </c>
      <c r="CQ114" s="625">
        <f t="shared" si="176"/>
        <v>0</v>
      </c>
      <c r="CR114" s="625">
        <f t="shared" si="176"/>
        <v>0</v>
      </c>
      <c r="CS114" s="625">
        <f t="shared" si="176"/>
        <v>0</v>
      </c>
      <c r="CT114" s="625">
        <f t="shared" si="176"/>
        <v>14683389.640472159</v>
      </c>
      <c r="CU114" s="625">
        <f t="shared" si="176"/>
        <v>0</v>
      </c>
      <c r="CV114" s="625">
        <f t="shared" si="176"/>
        <v>0</v>
      </c>
      <c r="CW114" s="625">
        <f t="shared" si="176"/>
        <v>0</v>
      </c>
      <c r="CX114" s="625">
        <f t="shared" si="176"/>
        <v>0</v>
      </c>
      <c r="CY114" s="625">
        <f t="shared" si="176"/>
        <v>0</v>
      </c>
      <c r="CZ114" s="625">
        <f t="shared" si="176"/>
        <v>0</v>
      </c>
      <c r="DA114" s="625">
        <f t="shared" si="176"/>
        <v>0</v>
      </c>
      <c r="DB114" s="625">
        <f t="shared" si="176"/>
        <v>0</v>
      </c>
      <c r="DC114" s="625">
        <f t="shared" si="176"/>
        <v>0</v>
      </c>
      <c r="DD114" s="625">
        <f t="shared" si="176"/>
        <v>0</v>
      </c>
      <c r="DE114" s="625">
        <f t="shared" si="176"/>
        <v>0</v>
      </c>
      <c r="DF114" s="625">
        <f t="shared" si="176"/>
        <v>0</v>
      </c>
      <c r="DG114" s="625">
        <f t="shared" si="176"/>
        <v>0</v>
      </c>
      <c r="DH114" s="625">
        <f t="shared" si="176"/>
        <v>0</v>
      </c>
      <c r="DI114" s="625">
        <f t="shared" si="176"/>
        <v>0</v>
      </c>
      <c r="DJ114" s="625">
        <f t="shared" si="176"/>
        <v>0</v>
      </c>
      <c r="DK114" s="625">
        <f t="shared" si="176"/>
        <v>0</v>
      </c>
      <c r="DL114" s="625">
        <f t="shared" si="176"/>
        <v>0</v>
      </c>
      <c r="DM114" s="625">
        <f t="shared" si="176"/>
        <v>0</v>
      </c>
      <c r="DN114" s="625">
        <f t="shared" si="176"/>
        <v>0</v>
      </c>
      <c r="DO114" s="625">
        <f t="shared" si="176"/>
        <v>0</v>
      </c>
      <c r="DP114" s="625">
        <f t="shared" si="176"/>
        <v>0</v>
      </c>
      <c r="DQ114" s="625">
        <f t="shared" si="176"/>
        <v>0</v>
      </c>
      <c r="DR114" s="625">
        <f t="shared" si="176"/>
        <v>0</v>
      </c>
      <c r="DS114" s="625">
        <f t="shared" si="176"/>
        <v>0</v>
      </c>
      <c r="DT114" s="625">
        <f t="shared" si="176"/>
        <v>0</v>
      </c>
      <c r="DU114" s="625">
        <f t="shared" si="176"/>
        <v>0</v>
      </c>
      <c r="DV114" s="625">
        <f t="shared" si="176"/>
        <v>0</v>
      </c>
      <c r="DW114" s="625">
        <f t="shared" si="176"/>
        <v>0</v>
      </c>
      <c r="DX114" s="625">
        <f t="shared" si="176"/>
        <v>0</v>
      </c>
      <c r="DY114" s="625">
        <f t="shared" si="176"/>
        <v>0</v>
      </c>
      <c r="DZ114" s="625">
        <f t="shared" si="176"/>
        <v>0</v>
      </c>
      <c r="EA114" s="625">
        <f t="shared" si="176"/>
        <v>0</v>
      </c>
      <c r="EB114" s="625">
        <f t="shared" si="176"/>
        <v>0</v>
      </c>
      <c r="EC114" s="625">
        <f t="shared" si="176"/>
        <v>0</v>
      </c>
      <c r="ED114" s="625">
        <f t="shared" si="176"/>
        <v>0</v>
      </c>
      <c r="EE114" s="47"/>
      <c r="EF114"/>
    </row>
    <row r="115" spans="1:136" s="42" customFormat="1">
      <c r="A115" s="47"/>
      <c r="B115" s="47"/>
      <c r="C115" s="47"/>
      <c r="D115" s="47"/>
      <c r="E115" s="47"/>
      <c r="F115" s="47"/>
      <c r="G115" s="47"/>
      <c r="H115" s="47"/>
      <c r="I115" s="47"/>
      <c r="J115" s="47"/>
      <c r="K115" s="47"/>
      <c r="L115" s="47"/>
      <c r="M115" s="647"/>
      <c r="N115" s="1441"/>
      <c r="O115" s="638"/>
      <c r="P115" s="638"/>
      <c r="Q115" s="638"/>
      <c r="R115" s="638"/>
      <c r="S115" s="638"/>
      <c r="T115" s="638"/>
      <c r="U115" s="638"/>
      <c r="V115" s="638"/>
      <c r="W115" s="638"/>
      <c r="X115" s="638"/>
      <c r="Y115" s="638"/>
      <c r="Z115" s="638"/>
      <c r="AA115" s="638"/>
      <c r="AB115" s="638"/>
      <c r="AC115" s="638"/>
      <c r="AD115" s="638"/>
      <c r="AE115" s="638"/>
      <c r="AF115" s="638"/>
      <c r="AG115" s="638"/>
      <c r="AH115" s="638"/>
      <c r="AI115" s="638"/>
      <c r="AJ115" s="638"/>
      <c r="AK115" s="638"/>
      <c r="AL115" s="638"/>
      <c r="AM115" s="638"/>
      <c r="AN115" s="638"/>
      <c r="AO115" s="638"/>
      <c r="AP115" s="638"/>
      <c r="AQ115" s="638"/>
      <c r="AR115" s="638"/>
      <c r="AS115" s="638"/>
      <c r="AT115" s="638"/>
      <c r="AU115" s="638"/>
      <c r="AV115" s="638"/>
      <c r="AW115" s="638"/>
      <c r="AX115" s="638"/>
      <c r="AY115" s="638"/>
      <c r="AZ115" s="638"/>
      <c r="BA115" s="638"/>
      <c r="BB115" s="638"/>
      <c r="BC115" s="638"/>
      <c r="BD115" s="638"/>
      <c r="BE115" s="638"/>
      <c r="BF115" s="638"/>
      <c r="BG115" s="638"/>
      <c r="BH115" s="638"/>
      <c r="BI115" s="638"/>
      <c r="BJ115" s="638"/>
      <c r="BK115" s="638"/>
      <c r="BL115" s="638"/>
      <c r="BM115" s="638"/>
      <c r="BN115" s="638"/>
      <c r="BO115" s="638"/>
      <c r="BP115" s="638"/>
      <c r="BQ115" s="638"/>
      <c r="BR115" s="638"/>
      <c r="BS115" s="638"/>
      <c r="BT115" s="638"/>
      <c r="BU115" s="638"/>
      <c r="BV115" s="638"/>
      <c r="BW115" s="638"/>
      <c r="BX115" s="638"/>
      <c r="BY115" s="638"/>
      <c r="BZ115" s="638"/>
      <c r="CA115" s="638"/>
      <c r="CB115" s="638"/>
      <c r="CC115" s="638"/>
      <c r="CD115" s="638"/>
      <c r="CE115" s="638"/>
      <c r="CF115" s="638"/>
      <c r="CG115" s="638"/>
      <c r="CH115" s="638"/>
      <c r="CI115" s="638"/>
      <c r="CJ115" s="638"/>
      <c r="CK115" s="638"/>
      <c r="CL115" s="638"/>
      <c r="CM115" s="638"/>
      <c r="CN115" s="638"/>
      <c r="CO115" s="638"/>
      <c r="CP115" s="638"/>
      <c r="CQ115" s="638"/>
      <c r="CR115" s="638"/>
      <c r="CS115" s="638"/>
      <c r="CT115" s="638"/>
      <c r="CU115" s="638"/>
      <c r="CV115" s="638"/>
      <c r="CW115" s="638"/>
      <c r="CX115" s="638"/>
      <c r="CY115" s="638"/>
      <c r="CZ115" s="638"/>
      <c r="DA115" s="638"/>
      <c r="DB115" s="638"/>
      <c r="DC115" s="638"/>
      <c r="DD115" s="638"/>
      <c r="DE115" s="638"/>
      <c r="DF115" s="638"/>
      <c r="DG115" s="638"/>
      <c r="DH115" s="638"/>
      <c r="DI115" s="638"/>
      <c r="DJ115" s="638"/>
      <c r="DK115" s="638"/>
      <c r="DL115" s="638"/>
      <c r="DM115" s="638"/>
      <c r="DN115" s="638"/>
      <c r="DO115" s="638"/>
      <c r="DP115" s="638"/>
      <c r="DQ115" s="638"/>
      <c r="DR115" s="638"/>
      <c r="DS115" s="638"/>
      <c r="DT115" s="638"/>
      <c r="DU115" s="638"/>
      <c r="DV115" s="638"/>
      <c r="DW115" s="638"/>
      <c r="DX115" s="638"/>
      <c r="DY115" s="638"/>
      <c r="DZ115" s="638"/>
      <c r="EA115" s="638"/>
      <c r="EB115" s="638"/>
      <c r="EC115" s="638"/>
      <c r="ED115" s="638"/>
      <c r="EE115" s="47"/>
      <c r="EF115"/>
    </row>
    <row r="116" spans="1:136" s="226" customFormat="1">
      <c r="A116" s="161" t="s">
        <v>314</v>
      </c>
      <c r="B116" s="162"/>
      <c r="C116" s="162"/>
      <c r="D116" s="162"/>
      <c r="E116" s="162"/>
      <c r="F116" s="162"/>
      <c r="G116" s="162"/>
      <c r="H116" s="162"/>
      <c r="I116" s="162"/>
      <c r="J116" s="162"/>
      <c r="K116" s="162"/>
      <c r="L116" s="162"/>
      <c r="M116" s="652"/>
      <c r="N116" s="1442"/>
      <c r="O116" s="639"/>
      <c r="P116" s="639"/>
      <c r="Q116" s="639"/>
      <c r="R116" s="639"/>
      <c r="S116" s="639"/>
      <c r="T116" s="639"/>
      <c r="U116" s="639"/>
      <c r="V116" s="639"/>
      <c r="W116" s="639"/>
      <c r="X116" s="639"/>
      <c r="Y116" s="639"/>
      <c r="Z116" s="639"/>
      <c r="AA116" s="639"/>
      <c r="AB116" s="639"/>
      <c r="AC116" s="639"/>
      <c r="AD116" s="639"/>
      <c r="AE116" s="639"/>
      <c r="AF116" s="639"/>
      <c r="AG116" s="639"/>
      <c r="AH116" s="639"/>
      <c r="AI116" s="639"/>
      <c r="AJ116" s="639"/>
      <c r="AK116" s="639"/>
      <c r="AL116" s="639"/>
      <c r="AM116" s="639"/>
      <c r="AN116" s="639"/>
      <c r="AO116" s="639"/>
      <c r="AP116" s="639"/>
      <c r="AQ116" s="639"/>
      <c r="AR116" s="639"/>
      <c r="AS116" s="639"/>
      <c r="AT116" s="639"/>
      <c r="AU116" s="639"/>
      <c r="AV116" s="639"/>
      <c r="AW116" s="639"/>
      <c r="AX116" s="639"/>
      <c r="AY116" s="639"/>
      <c r="AZ116" s="639"/>
      <c r="BA116" s="639"/>
      <c r="BB116" s="639"/>
      <c r="BC116" s="639"/>
      <c r="BD116" s="639"/>
      <c r="BE116" s="639"/>
      <c r="BF116" s="639"/>
      <c r="BG116" s="639"/>
      <c r="BH116" s="639"/>
      <c r="BI116" s="639"/>
      <c r="BJ116" s="639"/>
      <c r="BK116" s="639"/>
      <c r="BL116" s="639"/>
      <c r="BM116" s="639"/>
      <c r="BN116" s="639"/>
      <c r="BO116" s="639"/>
      <c r="BP116" s="639"/>
      <c r="BQ116" s="639"/>
      <c r="BR116" s="639"/>
      <c r="BS116" s="639"/>
      <c r="BT116" s="639"/>
      <c r="BU116" s="639"/>
      <c r="BV116" s="639"/>
      <c r="BW116" s="639"/>
      <c r="BX116" s="639"/>
      <c r="BY116" s="639"/>
      <c r="BZ116" s="639"/>
      <c r="CA116" s="639"/>
      <c r="CB116" s="639"/>
      <c r="CC116" s="639"/>
      <c r="CD116" s="639"/>
      <c r="CE116" s="639"/>
      <c r="CF116" s="639"/>
      <c r="CG116" s="639"/>
      <c r="CH116" s="639"/>
      <c r="CI116" s="639"/>
      <c r="CJ116" s="639"/>
      <c r="CK116" s="639"/>
      <c r="CL116" s="639"/>
      <c r="CM116" s="639"/>
      <c r="CN116" s="639"/>
      <c r="CO116" s="639"/>
      <c r="CP116" s="639"/>
      <c r="CQ116" s="639"/>
      <c r="CR116" s="639"/>
      <c r="CS116" s="639"/>
      <c r="CT116" s="639"/>
      <c r="CU116" s="639"/>
      <c r="CV116" s="639"/>
      <c r="CW116" s="639"/>
      <c r="CX116" s="639"/>
      <c r="CY116" s="639"/>
      <c r="CZ116" s="639"/>
      <c r="DA116" s="639"/>
      <c r="DB116" s="639"/>
      <c r="DC116" s="639"/>
      <c r="DD116" s="639"/>
      <c r="DE116" s="639"/>
      <c r="DF116" s="639"/>
      <c r="DG116" s="639"/>
      <c r="DH116" s="639"/>
      <c r="DI116" s="639"/>
      <c r="DJ116" s="639"/>
      <c r="DK116" s="639"/>
      <c r="DL116" s="639"/>
      <c r="DM116" s="639"/>
      <c r="DN116" s="639"/>
      <c r="DO116" s="639"/>
      <c r="DP116" s="639"/>
      <c r="DQ116" s="639"/>
      <c r="DR116" s="639"/>
      <c r="DS116" s="639"/>
      <c r="DT116" s="639"/>
      <c r="DU116" s="639"/>
      <c r="DV116" s="639"/>
      <c r="DW116" s="639"/>
      <c r="DX116" s="639"/>
      <c r="DY116" s="639"/>
      <c r="DZ116" s="639"/>
      <c r="EA116" s="639"/>
      <c r="EB116" s="639"/>
      <c r="EC116" s="639"/>
      <c r="ED116" s="639"/>
      <c r="EE116" s="47"/>
      <c r="EF116"/>
    </row>
    <row r="117" spans="1:136">
      <c r="A117" s="1"/>
      <c r="N117" s="1433"/>
      <c r="O117" s="466"/>
      <c r="P117" s="466"/>
      <c r="Q117" s="466"/>
      <c r="R117" s="466"/>
      <c r="S117" s="466"/>
      <c r="T117" s="466"/>
      <c r="U117" s="466"/>
      <c r="V117" s="466"/>
      <c r="W117" s="466"/>
      <c r="X117" s="466"/>
      <c r="Y117" s="466"/>
      <c r="Z117" s="466"/>
      <c r="AA117" s="466"/>
      <c r="AB117" s="466"/>
      <c r="AC117" s="466"/>
      <c r="AD117" s="466"/>
      <c r="AE117" s="466"/>
      <c r="AF117" s="466"/>
      <c r="AG117" s="466"/>
      <c r="AH117" s="466"/>
      <c r="AI117" s="466"/>
      <c r="AJ117" s="466"/>
      <c r="AK117" s="466"/>
      <c r="AL117" s="466"/>
      <c r="AM117" s="466"/>
      <c r="AN117" s="466"/>
      <c r="AO117" s="466"/>
      <c r="AP117" s="466"/>
      <c r="AQ117" s="466"/>
      <c r="AR117" s="466"/>
      <c r="AS117" s="466"/>
      <c r="AT117" s="466"/>
      <c r="AU117" s="466"/>
      <c r="AV117" s="466"/>
      <c r="AW117" s="466"/>
      <c r="AX117" s="466"/>
      <c r="AY117" s="466"/>
      <c r="AZ117" s="466"/>
      <c r="BA117" s="466"/>
      <c r="BB117" s="466"/>
      <c r="BC117" s="466"/>
      <c r="BD117" s="466"/>
      <c r="BE117" s="466"/>
      <c r="BF117" s="466"/>
      <c r="BG117" s="466"/>
      <c r="BH117" s="466"/>
      <c r="BI117" s="466"/>
      <c r="BJ117" s="466"/>
      <c r="BK117" s="466"/>
      <c r="BL117" s="466"/>
      <c r="BM117" s="466"/>
      <c r="BN117" s="466"/>
      <c r="BO117" s="466"/>
      <c r="BP117" s="466"/>
      <c r="BQ117" s="466"/>
      <c r="BR117" s="466"/>
      <c r="BS117" s="466"/>
      <c r="BT117" s="466"/>
      <c r="BU117" s="466"/>
      <c r="BV117" s="466"/>
      <c r="BW117" s="466"/>
      <c r="BX117" s="466"/>
      <c r="BY117" s="466"/>
      <c r="BZ117" s="466"/>
      <c r="CA117" s="466"/>
      <c r="CB117" s="466"/>
      <c r="CC117" s="466"/>
      <c r="CD117" s="466"/>
      <c r="CE117" s="466"/>
      <c r="CF117" s="466"/>
      <c r="CG117" s="466"/>
      <c r="CH117" s="466"/>
      <c r="CI117" s="466"/>
      <c r="CJ117" s="466"/>
      <c r="CK117" s="466"/>
      <c r="CL117" s="466"/>
      <c r="CM117" s="466"/>
      <c r="CN117" s="466"/>
      <c r="CO117" s="466"/>
      <c r="CP117" s="466"/>
      <c r="CQ117" s="466"/>
      <c r="CR117" s="466"/>
      <c r="CS117" s="466"/>
      <c r="CT117" s="466"/>
      <c r="CU117" s="466"/>
      <c r="CV117" s="466"/>
      <c r="CW117" s="466"/>
      <c r="CX117" s="466"/>
      <c r="CY117" s="466"/>
      <c r="CZ117" s="466"/>
      <c r="DA117" s="466"/>
      <c r="DB117" s="466"/>
      <c r="DC117" s="466"/>
      <c r="DD117" s="466"/>
      <c r="DE117" s="466"/>
      <c r="DF117" s="466"/>
      <c r="DG117" s="466"/>
      <c r="DH117" s="466"/>
      <c r="DI117" s="466"/>
      <c r="DJ117" s="466"/>
      <c r="DK117" s="466"/>
      <c r="DL117" s="466"/>
      <c r="DM117" s="466"/>
      <c r="DN117" s="466"/>
      <c r="DO117" s="466"/>
      <c r="DP117" s="466"/>
      <c r="DQ117" s="466"/>
      <c r="DR117" s="466"/>
      <c r="DS117" s="466"/>
      <c r="DT117" s="466"/>
      <c r="DU117" s="466"/>
      <c r="DV117" s="466"/>
      <c r="DW117" s="466"/>
      <c r="DX117" s="466"/>
      <c r="DY117" s="466"/>
      <c r="DZ117" s="466"/>
      <c r="EA117" s="466"/>
      <c r="EB117" s="466"/>
      <c r="EC117" s="466"/>
      <c r="ED117" s="466"/>
      <c r="EE117" s="47"/>
    </row>
    <row r="118" spans="1:136" s="802" customFormat="1">
      <c r="A118" s="1839" t="s">
        <v>966</v>
      </c>
      <c r="M118" s="1877"/>
      <c r="N118" s="1901">
        <f>F20</f>
        <v>-35271000</v>
      </c>
      <c r="O118" s="1902">
        <f>O7</f>
        <v>123929.13049333263</v>
      </c>
      <c r="P118" s="1902">
        <f t="shared" ref="P118:CA118" si="177">P7</f>
        <v>124157.60827494966</v>
      </c>
      <c r="Q118" s="1902">
        <f t="shared" si="177"/>
        <v>124392.93977467378</v>
      </c>
      <c r="R118" s="1902">
        <f t="shared" si="177"/>
        <v>124622.10814992528</v>
      </c>
      <c r="S118" s="1902">
        <f t="shared" si="177"/>
        <v>125106.0633390552</v>
      </c>
      <c r="T118" s="1902">
        <f t="shared" si="177"/>
        <v>125492.74369438161</v>
      </c>
      <c r="U118" s="1902">
        <f t="shared" si="177"/>
        <v>126822.93722404787</v>
      </c>
      <c r="V118" s="1902">
        <f t="shared" si="177"/>
        <v>128410.83522470444</v>
      </c>
      <c r="W118" s="1902">
        <f t="shared" si="177"/>
        <v>130106.58358687258</v>
      </c>
      <c r="X118" s="1902">
        <f t="shared" si="177"/>
        <v>131429.1080203825</v>
      </c>
      <c r="Y118" s="1902">
        <f t="shared" si="177"/>
        <v>132593.32608873449</v>
      </c>
      <c r="Z118" s="1902">
        <f t="shared" si="177"/>
        <v>133817.73400588002</v>
      </c>
      <c r="AA118" s="1902">
        <f t="shared" si="177"/>
        <v>137844.684237151</v>
      </c>
      <c r="AB118" s="1902">
        <f t="shared" si="177"/>
        <v>139485.70165208008</v>
      </c>
      <c r="AC118" s="1902">
        <f t="shared" si="177"/>
        <v>140908.93903910302</v>
      </c>
      <c r="AD118" s="1902">
        <f t="shared" si="177"/>
        <v>142092.28811448909</v>
      </c>
      <c r="AE118" s="1902">
        <f t="shared" si="177"/>
        <v>143517.57823928</v>
      </c>
      <c r="AF118" s="1902">
        <f t="shared" si="177"/>
        <v>144569.96165568574</v>
      </c>
      <c r="AG118" s="1902">
        <f t="shared" si="177"/>
        <v>147122.669945339</v>
      </c>
      <c r="AH118" s="1902">
        <f t="shared" si="177"/>
        <v>149687.24087929292</v>
      </c>
      <c r="AI118" s="1902">
        <f t="shared" si="177"/>
        <v>152257.34439734113</v>
      </c>
      <c r="AJ118" s="1902">
        <f t="shared" si="177"/>
        <v>154093.29765415081</v>
      </c>
      <c r="AK118" s="1902">
        <f t="shared" si="177"/>
        <v>155668.10374583286</v>
      </c>
      <c r="AL118" s="1902">
        <f t="shared" si="177"/>
        <v>157226.63315226987</v>
      </c>
      <c r="AM118" s="1902">
        <f t="shared" si="177"/>
        <v>159577.92443022184</v>
      </c>
      <c r="AN118" s="1902">
        <f t="shared" si="177"/>
        <v>161451.67600709226</v>
      </c>
      <c r="AO118" s="1902">
        <f t="shared" si="177"/>
        <v>162990.12045054283</v>
      </c>
      <c r="AP118" s="1902">
        <f t="shared" si="177"/>
        <v>164209.42648639486</v>
      </c>
      <c r="AQ118" s="1902">
        <f t="shared" si="177"/>
        <v>165612.39171608986</v>
      </c>
      <c r="AR118" s="1902">
        <f t="shared" si="177"/>
        <v>166609.55892863194</v>
      </c>
      <c r="AS118" s="1902">
        <f t="shared" si="177"/>
        <v>168903.78586501619</v>
      </c>
      <c r="AT118" s="1902">
        <f t="shared" si="177"/>
        <v>171098.34981245699</v>
      </c>
      <c r="AU118" s="1902">
        <f t="shared" si="177"/>
        <v>173192.92960970607</v>
      </c>
      <c r="AV118" s="1902">
        <f t="shared" si="177"/>
        <v>174466.1873421754</v>
      </c>
      <c r="AW118" s="1902">
        <f t="shared" si="177"/>
        <v>175713.06502428895</v>
      </c>
      <c r="AX118" s="1902">
        <f t="shared" si="177"/>
        <v>176934.15318486455</v>
      </c>
      <c r="AY118" s="1902">
        <f t="shared" si="177"/>
        <v>175075.78896219822</v>
      </c>
      <c r="AZ118" s="1902">
        <f t="shared" si="177"/>
        <v>176403.32281303164</v>
      </c>
      <c r="BA118" s="1902">
        <f t="shared" si="177"/>
        <v>177487.00723040607</v>
      </c>
      <c r="BB118" s="1902">
        <f t="shared" si="177"/>
        <v>178344.88614880946</v>
      </c>
      <c r="BC118" s="1902">
        <f t="shared" si="177"/>
        <v>179276.49828760559</v>
      </c>
      <c r="BD118" s="1902">
        <f t="shared" si="177"/>
        <v>179939.47972758877</v>
      </c>
      <c r="BE118" s="1902">
        <f t="shared" si="177"/>
        <v>181451.14921764543</v>
      </c>
      <c r="BF118" s="1902">
        <f t="shared" si="177"/>
        <v>182797.16111541991</v>
      </c>
      <c r="BG118" s="1902">
        <f t="shared" si="177"/>
        <v>183981.9503491754</v>
      </c>
      <c r="BH118" s="1902">
        <f t="shared" si="177"/>
        <v>184708.49915053832</v>
      </c>
      <c r="BI118" s="1902">
        <f t="shared" si="177"/>
        <v>185422.04868934964</v>
      </c>
      <c r="BJ118" s="1902">
        <f t="shared" si="177"/>
        <v>186123.52301392099</v>
      </c>
      <c r="BK118" s="1902">
        <f t="shared" si="177"/>
        <v>183097.40612535973</v>
      </c>
      <c r="BL118" s="1902">
        <f t="shared" si="177"/>
        <v>183907.9336567627</v>
      </c>
      <c r="BM118" s="1902">
        <f t="shared" si="177"/>
        <v>184577.250777301</v>
      </c>
      <c r="BN118" s="1902">
        <f t="shared" si="177"/>
        <v>185114.27903971178</v>
      </c>
      <c r="BO118" s="1902">
        <f t="shared" si="177"/>
        <v>185740.1832429365</v>
      </c>
      <c r="BP118" s="1902">
        <f t="shared" si="177"/>
        <v>186193.22531237605</v>
      </c>
      <c r="BQ118" s="1902">
        <f t="shared" si="177"/>
        <v>187246.19450942447</v>
      </c>
      <c r="BR118" s="1902">
        <f t="shared" si="177"/>
        <v>188274.32885557311</v>
      </c>
      <c r="BS118" s="1902">
        <f t="shared" si="177"/>
        <v>189286.87102127704</v>
      </c>
      <c r="BT118" s="1902">
        <f t="shared" si="177"/>
        <v>189926.38369008628</v>
      </c>
      <c r="BU118" s="1902">
        <f t="shared" si="177"/>
        <v>190573.03594263404</v>
      </c>
      <c r="BV118" s="1902">
        <f t="shared" si="177"/>
        <v>191227.26043841415</v>
      </c>
      <c r="BW118" s="1902">
        <f t="shared" si="177"/>
        <v>189711.93195056054</v>
      </c>
      <c r="BX118" s="1902">
        <f t="shared" si="177"/>
        <v>190516.61336954447</v>
      </c>
      <c r="BY118" s="1902">
        <f t="shared" si="177"/>
        <v>191197.02208399776</v>
      </c>
      <c r="BZ118" s="1902">
        <f t="shared" si="177"/>
        <v>191753.03442841215</v>
      </c>
      <c r="CA118" s="1902">
        <f t="shared" si="177"/>
        <v>192412.36003580372</v>
      </c>
      <c r="CB118" s="1902">
        <f t="shared" ref="CB118:ED118" si="178">CB7</f>
        <v>192895.06183856027</v>
      </c>
      <c r="CC118" s="1902">
        <f t="shared" si="178"/>
        <v>194047.17717276112</v>
      </c>
      <c r="CD118" s="1902">
        <f t="shared" si="178"/>
        <v>195194.35503880176</v>
      </c>
      <c r="CE118" s="1902">
        <f t="shared" si="178"/>
        <v>196337.49419724196</v>
      </c>
      <c r="CF118" s="1902">
        <f t="shared" si="178"/>
        <v>197062.87077453017</v>
      </c>
      <c r="CG118" s="1902">
        <f t="shared" si="178"/>
        <v>197798.90474377043</v>
      </c>
      <c r="CH118" s="1902">
        <f t="shared" si="178"/>
        <v>198545.32330662053</v>
      </c>
      <c r="CI118" s="1902">
        <f t="shared" si="178"/>
        <v>195153.6156707122</v>
      </c>
      <c r="CJ118" s="1902">
        <f t="shared" si="178"/>
        <v>196068.9050347195</v>
      </c>
      <c r="CK118" s="1902">
        <f t="shared" si="178"/>
        <v>196842.32411297702</v>
      </c>
      <c r="CL118" s="1902">
        <f t="shared" si="178"/>
        <v>197473.16746404395</v>
      </c>
      <c r="CM118" s="1902">
        <f t="shared" si="178"/>
        <v>198219.82250708871</v>
      </c>
      <c r="CN118" s="1902">
        <f t="shared" si="178"/>
        <v>198764.98877451074</v>
      </c>
      <c r="CO118" s="1902">
        <f t="shared" si="178"/>
        <v>200063.43024028529</v>
      </c>
      <c r="CP118" s="1902">
        <f t="shared" si="178"/>
        <v>201352.19718818399</v>
      </c>
      <c r="CQ118" s="1902">
        <f t="shared" si="178"/>
        <v>202631.52115168079</v>
      </c>
      <c r="CR118" s="1902">
        <f t="shared" si="178"/>
        <v>203440.16535491659</v>
      </c>
      <c r="CS118" s="1902">
        <f t="shared" si="178"/>
        <v>204257.49442581789</v>
      </c>
      <c r="CT118" s="1902">
        <f t="shared" si="178"/>
        <v>50159472.776752628</v>
      </c>
      <c r="CU118" s="1902">
        <f t="shared" si="178"/>
        <v>0</v>
      </c>
      <c r="CV118" s="1902">
        <f t="shared" si="178"/>
        <v>0</v>
      </c>
      <c r="CW118" s="1902">
        <f t="shared" si="178"/>
        <v>0</v>
      </c>
      <c r="CX118" s="1902">
        <f t="shared" si="178"/>
        <v>0</v>
      </c>
      <c r="CY118" s="1902">
        <f t="shared" si="178"/>
        <v>0</v>
      </c>
      <c r="CZ118" s="1902">
        <f t="shared" si="178"/>
        <v>0</v>
      </c>
      <c r="DA118" s="1902">
        <f t="shared" si="178"/>
        <v>0</v>
      </c>
      <c r="DB118" s="1902">
        <f t="shared" si="178"/>
        <v>0</v>
      </c>
      <c r="DC118" s="1902">
        <f t="shared" si="178"/>
        <v>0</v>
      </c>
      <c r="DD118" s="1902">
        <f t="shared" si="178"/>
        <v>0</v>
      </c>
      <c r="DE118" s="1902">
        <f t="shared" si="178"/>
        <v>0</v>
      </c>
      <c r="DF118" s="1902">
        <f t="shared" si="178"/>
        <v>0</v>
      </c>
      <c r="DG118" s="1902">
        <f t="shared" si="178"/>
        <v>0</v>
      </c>
      <c r="DH118" s="1902">
        <f t="shared" si="178"/>
        <v>0</v>
      </c>
      <c r="DI118" s="1902">
        <f t="shared" si="178"/>
        <v>0</v>
      </c>
      <c r="DJ118" s="1902">
        <f t="shared" si="178"/>
        <v>0</v>
      </c>
      <c r="DK118" s="1902">
        <f t="shared" si="178"/>
        <v>0</v>
      </c>
      <c r="DL118" s="1902">
        <f t="shared" si="178"/>
        <v>0</v>
      </c>
      <c r="DM118" s="1902">
        <f t="shared" si="178"/>
        <v>0</v>
      </c>
      <c r="DN118" s="1902">
        <f t="shared" si="178"/>
        <v>0</v>
      </c>
      <c r="DO118" s="1902">
        <f t="shared" si="178"/>
        <v>0</v>
      </c>
      <c r="DP118" s="1902">
        <f t="shared" si="178"/>
        <v>0</v>
      </c>
      <c r="DQ118" s="1902">
        <f t="shared" si="178"/>
        <v>0</v>
      </c>
      <c r="DR118" s="1902">
        <f t="shared" si="178"/>
        <v>0</v>
      </c>
      <c r="DS118" s="1902">
        <f t="shared" si="178"/>
        <v>0</v>
      </c>
      <c r="DT118" s="1902">
        <f t="shared" si="178"/>
        <v>0</v>
      </c>
      <c r="DU118" s="1902">
        <f t="shared" si="178"/>
        <v>0</v>
      </c>
      <c r="DV118" s="1902">
        <f t="shared" si="178"/>
        <v>0</v>
      </c>
      <c r="DW118" s="1902">
        <f t="shared" si="178"/>
        <v>0</v>
      </c>
      <c r="DX118" s="1902">
        <f t="shared" si="178"/>
        <v>0</v>
      </c>
      <c r="DY118" s="1902">
        <f t="shared" si="178"/>
        <v>0</v>
      </c>
      <c r="DZ118" s="1902">
        <f t="shared" si="178"/>
        <v>0</v>
      </c>
      <c r="EA118" s="1902">
        <f t="shared" si="178"/>
        <v>0</v>
      </c>
      <c r="EB118" s="1902">
        <f t="shared" si="178"/>
        <v>0</v>
      </c>
      <c r="EC118" s="1902">
        <f t="shared" si="178"/>
        <v>0</v>
      </c>
      <c r="ED118" s="1902">
        <f t="shared" si="178"/>
        <v>0</v>
      </c>
      <c r="EE118" s="47"/>
      <c r="EF118"/>
    </row>
    <row r="119" spans="1:136" s="1093" customFormat="1">
      <c r="A119" s="1092" t="s">
        <v>315</v>
      </c>
      <c r="N119" s="83"/>
      <c r="O119" s="1093">
        <f>IFERROR(XIRR($N$118:O118,$N$1:O1),0)</f>
        <v>0</v>
      </c>
      <c r="P119" s="1093">
        <f>IFERROR(XIRR($N$118:P118,$N$1:P1),0)</f>
        <v>0</v>
      </c>
      <c r="Q119" s="1093">
        <f>IFERROR(XIRR($N$118:Q118,$N$1:Q1),0)</f>
        <v>0</v>
      </c>
      <c r="R119" s="1093">
        <f>IFERROR(XIRR($N$118:R118,$N$1:R1),0)</f>
        <v>0</v>
      </c>
      <c r="S119" s="1093">
        <f>IFERROR(XIRR($N$118:S118,$N$1:S1),0)</f>
        <v>-0.99999989937562084</v>
      </c>
      <c r="T119" s="1093">
        <f>IFERROR(XIRR($N$118:T118,$N$1:T1),0)</f>
        <v>-0.99999656351014887</v>
      </c>
      <c r="U119" s="1093">
        <f>IFERROR(XIRR($N$118:U118,$N$1:U1),0)</f>
        <v>-0.99996253815115788</v>
      </c>
      <c r="V119" s="1093">
        <f>IFERROR(XIRR($N$118:V118,$N$1:V1),0)</f>
        <v>-0.99980052190221624</v>
      </c>
      <c r="W119" s="1093">
        <f>IFERROR(XIRR($N$118:W118,$N$1:W1),0)</f>
        <v>-0.99929817046504466</v>
      </c>
      <c r="X119" s="1093">
        <f>IFERROR(XIRR($N$118:X118,$N$1:X1),0)</f>
        <v>-0.99815107746981102</v>
      </c>
      <c r="Y119" s="1093">
        <f>IFERROR(XIRR($N$118:Y118,$N$1:Y1),0)</f>
        <v>-0.9960589211201295</v>
      </c>
      <c r="Z119" s="1093">
        <f>IFERROR(XIRR($N$118:Z118,$N$1:Z1),0)</f>
        <v>-0.9927008191123603</v>
      </c>
      <c r="AA119" s="1093">
        <f>IFERROR(XIRR($N$118:AA118,$N$1:AA1),0)</f>
        <v>-0.98781753741204736</v>
      </c>
      <c r="AB119" s="1093">
        <f>IFERROR(XIRR($N$118:AB118,$N$1:AB1),0)</f>
        <v>-0.98128656884655363</v>
      </c>
      <c r="AC119" s="1093">
        <f>IFERROR(XIRR($N$118:AC118,$N$1:AC1),0)</f>
        <v>-0.97308377353474496</v>
      </c>
      <c r="AD119" s="1093">
        <f>IFERROR(XIRR($N$118:AD118,$N$1:AD1),0)</f>
        <v>-0.96351781338453302</v>
      </c>
      <c r="AE119" s="1093">
        <f>IFERROR(XIRR($N$118:AE118,$N$1:AE1),0)</f>
        <v>-0.95239773355424384</v>
      </c>
      <c r="AF119" s="1093">
        <f>IFERROR(XIRR($N$118:AF118,$N$1:AF1),0)</f>
        <v>-0.93998664785176511</v>
      </c>
      <c r="AG119" s="1093">
        <f>IFERROR(XIRR($N$118:AG118,$N$1:AG1),0)</f>
        <v>-0.92621529661118973</v>
      </c>
      <c r="AH119" s="1093">
        <f>IFERROR(XIRR($N$118:AH118,$N$1:AH1),0)</f>
        <v>-0.91135055795311914</v>
      </c>
      <c r="AI119" s="1093">
        <f>IFERROR(XIRR($N$118:AI118,$N$1:AI1),0)</f>
        <v>-0.8954600419849158</v>
      </c>
      <c r="AJ119" s="1093">
        <f>IFERROR(XIRR($N$118:AJ118,$N$1:AJ1),0)</f>
        <v>-0.87879412285983549</v>
      </c>
      <c r="AK119" s="1093">
        <f>IFERROR(XIRR($N$118:AK118,$N$1:AK1),0)</f>
        <v>-0.86162614114582536</v>
      </c>
      <c r="AL119" s="1093">
        <f>IFERROR(XIRR($N$118:AL118,$N$1:AL1),0)</f>
        <v>-0.84399553872644917</v>
      </c>
      <c r="AM119" s="1093">
        <f>IFERROR(XIRR($N$118:AM118,$N$1:AM1),0)</f>
        <v>-0.82603183276951309</v>
      </c>
      <c r="AN119" s="1093">
        <f>IFERROR(XIRR($N$118:AN118,$N$1:AN1),0)</f>
        <v>-0.80781441666185883</v>
      </c>
      <c r="AO119" s="1093">
        <f>IFERROR(XIRR($N$118:AO118,$N$1:AO1),0)</f>
        <v>-0.78948683552443977</v>
      </c>
      <c r="AP119" s="1093">
        <f>IFERROR(XIRR($N$118:AP118,$N$1:AP1),0)</f>
        <v>-0.77130879089236259</v>
      </c>
      <c r="AQ119" s="1093">
        <f>IFERROR(XIRR($N$118:AQ118,$N$1:AQ1),0)</f>
        <v>-0.75316384807229064</v>
      </c>
      <c r="AR119" s="1093">
        <f>IFERROR(XIRR($N$118:AR118,$N$1:AR1),0)</f>
        <v>-0.735223601385951</v>
      </c>
      <c r="AS119" s="1093">
        <f>IFERROR(XIRR($N$118:AS118,$N$1:AS1),0)</f>
        <v>-0.71733555719256414</v>
      </c>
      <c r="AT119" s="1093">
        <f>IFERROR(XIRR($N$118:AT118,$N$1:AT1),0)</f>
        <v>-0.69962847158312802</v>
      </c>
      <c r="AU119" s="1093">
        <f>IFERROR(XIRR($N$118:AU118,$N$1:AU1),0)</f>
        <v>-0.68209668509662158</v>
      </c>
      <c r="AV119" s="1093">
        <f>IFERROR(XIRR($N$118:AV118,$N$1:AV1),0)</f>
        <v>-0.66485939510166658</v>
      </c>
      <c r="AW119" s="1093">
        <f>IFERROR(XIRR($N$118:AW118,$N$1:AW1),0)</f>
        <v>-0.64798704311251654</v>
      </c>
      <c r="AX119" s="1093">
        <f>IFERROR(XIRR($N$118:AX118,$N$1:AX1),0)</f>
        <v>-0.63144375793635854</v>
      </c>
      <c r="AY119" s="1093">
        <f>IFERROR(XIRR($N$118:AY118,$N$1:AY1),0)</f>
        <v>-0.6155484341084958</v>
      </c>
      <c r="AZ119" s="1093">
        <f>IFERROR(XIRR($N$118:AZ118,$N$1:AZ1),0)</f>
        <v>-0.59995603896677496</v>
      </c>
      <c r="BA119" s="1093">
        <f>IFERROR(XIRR($N$118:BA118,$N$1:BA1),0)</f>
        <v>-0.58470069691538806</v>
      </c>
      <c r="BB119" s="1093">
        <f>IFERROR(XIRR($N$118:BB118,$N$1:BB1),0)</f>
        <v>-0.56990530006587514</v>
      </c>
      <c r="BC119" s="1093">
        <f>IFERROR(XIRR($N$118:BC118,$N$1:BC1),0)</f>
        <v>-0.55544907860457915</v>
      </c>
      <c r="BD119" s="1093">
        <f>IFERROR(XIRR($N$118:BD118,$N$1:BD1),0)</f>
        <v>-0.54138418808579458</v>
      </c>
      <c r="BE119" s="1093">
        <f>IFERROR(XIRR($N$118:BE118,$N$1:BE1),0)</f>
        <v>-0.52761324085295225</v>
      </c>
      <c r="BF119" s="1093">
        <f>IFERROR(XIRR($N$118:BF118,$N$1:BF1),0)</f>
        <v>-0.51417952440679093</v>
      </c>
      <c r="BG119" s="1093">
        <f>IFERROR(XIRR($N$118:BG118,$N$1:BG1),0)</f>
        <v>-0.50106604360044005</v>
      </c>
      <c r="BH119" s="1093">
        <f>IFERROR(XIRR($N$118:BH118,$N$1:BH1),0)</f>
        <v>-0.48830226585268971</v>
      </c>
      <c r="BI119" s="1093">
        <f>IFERROR(XIRR($N$118:BI118,$N$1:BI1),0)</f>
        <v>-0.47590344958007336</v>
      </c>
      <c r="BJ119" s="1093">
        <f>IFERROR(XIRR($N$118:BJ118,$N$1:BJ1),0)</f>
        <v>-0.46383837386965759</v>
      </c>
      <c r="BK119" s="1093">
        <f>IFERROR(XIRR($N$118:BK118,$N$1:BK1),0)</f>
        <v>-0.45234297923743727</v>
      </c>
      <c r="BL119" s="1093">
        <f>IFERROR(XIRR($N$118:BL118,$N$1:BL1),0)</f>
        <v>-0.44113336727023128</v>
      </c>
      <c r="BM119" s="1093">
        <f>IFERROR(XIRR($N$118:BM118,$N$1:BM1),0)</f>
        <v>-0.43021386638283732</v>
      </c>
      <c r="BN119" s="1093">
        <f>IFERROR(XIRR($N$118:BN118,$N$1:BN1),0)</f>
        <v>-0.41963189132511614</v>
      </c>
      <c r="BO119" s="1093">
        <f>IFERROR(XIRR($N$118:BO118,$N$1:BO1),0)</f>
        <v>-0.4093228545039892</v>
      </c>
      <c r="BP119" s="1093">
        <f>IFERROR(XIRR($N$118:BP118,$N$1:BP1),0)</f>
        <v>-0.39930376447737226</v>
      </c>
      <c r="BQ119" s="1093">
        <f>IFERROR(XIRR($N$118:BQ118,$N$1:BQ1),0)</f>
        <v>-0.38952180184423935</v>
      </c>
      <c r="BR119" s="1093">
        <f>IFERROR(XIRR($N$118:BR118,$N$1:BR1),0)</f>
        <v>-0.3799872059375049</v>
      </c>
      <c r="BS119" s="1093">
        <f>IFERROR(XIRR($N$118:BS118,$N$1:BS1),0)</f>
        <v>-0.37068309560418145</v>
      </c>
      <c r="BT119" s="1093">
        <f>IFERROR(XIRR($N$118:BT118,$N$1:BT1),0)</f>
        <v>-0.36162268407642861</v>
      </c>
      <c r="BU119" s="1093">
        <f>IFERROR(XIRR($N$118:BU118,$N$1:BU1),0)</f>
        <v>-0.35280934087932114</v>
      </c>
      <c r="BV119" s="1093">
        <f>IFERROR(XIRR($N$118:BV118,$N$1:BV1),0)</f>
        <v>-0.34422467611730112</v>
      </c>
      <c r="BW119" s="1093">
        <f>IFERROR(XIRR($N$118:BW118,$N$1:BW1),0)</f>
        <v>-0.33596308343112469</v>
      </c>
      <c r="BX119" s="1093">
        <f>IFERROR(XIRR($N$118:BX118,$N$1:BX1),0)</f>
        <v>-0.32790227755904211</v>
      </c>
      <c r="BY119" s="1093">
        <f>IFERROR(XIRR($N$118:BY118,$N$1:BY1),0)</f>
        <v>-0.32004281170666227</v>
      </c>
      <c r="BZ119" s="1093">
        <f>IFERROR(XIRR($N$118:BZ118,$N$1:BZ1),0)</f>
        <v>-0.31240726001560704</v>
      </c>
      <c r="CA119" s="1093">
        <f>IFERROR(XIRR($N$118:CA118,$N$1:CA1),0)</f>
        <v>-0.30496012344956408</v>
      </c>
      <c r="CB119" s="1093">
        <f>IFERROR(XIRR($N$118:CB118,$N$1:CB1),0)</f>
        <v>-0.2977099347859623</v>
      </c>
      <c r="CC119" s="1093">
        <f>IFERROR(XIRR($N$118:CC118,$N$1:CC1),0)</f>
        <v>-0.29061972983181483</v>
      </c>
      <c r="CD119" s="1093">
        <f>IFERROR(XIRR($N$118:CD118,$N$1:CD1),0)</f>
        <v>-0.28369318321347231</v>
      </c>
      <c r="CE119" s="1093">
        <f>IFERROR(XIRR($N$118:CE118,$N$1:CE1),0)</f>
        <v>-0.27692063227295877</v>
      </c>
      <c r="CF119" s="1093">
        <f>IFERROR(XIRR($N$118:CF118,$N$1:CF1),0)</f>
        <v>-0.27031281255185613</v>
      </c>
      <c r="CG119" s="1093">
        <f>IFERROR(XIRR($N$118:CG118,$N$1:CG1),0)</f>
        <v>-0.26387018337845802</v>
      </c>
      <c r="CH119" s="1093">
        <f>IFERROR(XIRR($N$118:CH118,$N$1:CH1),0)</f>
        <v>-0.25758210644125951</v>
      </c>
      <c r="CI119" s="1093">
        <f>IFERROR(XIRR($N$118:CI118,$N$1:CI1),0)</f>
        <v>-0.25157327763736248</v>
      </c>
      <c r="CJ119" s="1093">
        <f>IFERROR(XIRR($N$118:CJ118,$N$1:CJ1),0)</f>
        <v>-0.24569575302302843</v>
      </c>
      <c r="CK119" s="1093">
        <f>IFERROR(XIRR($N$118:CK118,$N$1:CK1),0)</f>
        <v>-0.23995091058313847</v>
      </c>
      <c r="CL119" s="1093">
        <f>IFERROR(XIRR($N$118:CL118,$N$1:CL1),0)</f>
        <v>-0.23434757813811308</v>
      </c>
      <c r="CM119" s="1093">
        <f>IFERROR(XIRR($N$118:CM118,$N$1:CM1),0)</f>
        <v>-0.22887016870081425</v>
      </c>
      <c r="CN119" s="1093">
        <f>IFERROR(XIRR($N$118:CN118,$N$1:CN1),0)</f>
        <v>-0.22352455630898477</v>
      </c>
      <c r="CO119" s="1093">
        <f>IFERROR(XIRR($N$118:CO118,$N$1:CO1),0)</f>
        <v>-0.2182839088141918</v>
      </c>
      <c r="CP119" s="1093">
        <f>IFERROR(XIRR($N$118:CP118,$N$1:CP1),0)</f>
        <v>-0.21315021440386772</v>
      </c>
      <c r="CQ119" s="1093">
        <f>IFERROR(XIRR($N$118:CQ118,$N$1:CQ1),0)</f>
        <v>-0.20811839364469054</v>
      </c>
      <c r="CR119" s="1093">
        <f>IFERROR(XIRR($N$118:CR118,$N$1:CR1),0)</f>
        <v>-0.20319786779582502</v>
      </c>
      <c r="CS119" s="1093">
        <f>IFERROR(XIRR($N$118:CS118,$N$1:CS1),0)</f>
        <v>-0.19838848933577541</v>
      </c>
      <c r="CT119" s="1093">
        <f>IFERROR(XIRR($N$118:CT118,$N$1:CT1),0)</f>
        <v>0.10447859168052673</v>
      </c>
      <c r="CU119" s="1093">
        <f>IFERROR(XIRR($N$118:CU118,$N$1:CU1),0)</f>
        <v>0.10447859168052673</v>
      </c>
      <c r="CV119" s="1093">
        <f>IFERROR(XIRR($N$118:CV118,$N$1:CV1),0)</f>
        <v>0.10447859168052673</v>
      </c>
      <c r="CW119" s="1093">
        <f>IFERROR(XIRR($N$118:CW118,$N$1:CW1),0)</f>
        <v>0.10447859168052673</v>
      </c>
      <c r="CX119" s="1093">
        <f>IFERROR(XIRR($N$118:CX118,$N$1:CX1),0)</f>
        <v>0.10447859168052673</v>
      </c>
      <c r="CY119" s="1093">
        <f>IFERROR(XIRR($N$118:CY118,$N$1:CY1),0)</f>
        <v>0.10447859168052673</v>
      </c>
      <c r="CZ119" s="1093">
        <f>IFERROR(XIRR($N$118:CZ118,$N$1:CZ1),0)</f>
        <v>0.10447859168052673</v>
      </c>
      <c r="DA119" s="1093">
        <f>IFERROR(XIRR($N$118:DA118,$N$1:DA1),0)</f>
        <v>0.10447859168052673</v>
      </c>
      <c r="DB119" s="1093">
        <f>IFERROR(XIRR($N$118:DB118,$N$1:DB1),0)</f>
        <v>0.10447859168052673</v>
      </c>
      <c r="DC119" s="1093">
        <f>IFERROR(XIRR($N$118:DC118,$N$1:DC1),0)</f>
        <v>0.10447859168052673</v>
      </c>
      <c r="DD119" s="1093">
        <f>IFERROR(XIRR($N$118:DD118,$N$1:DD1),0)</f>
        <v>0.10447859168052673</v>
      </c>
      <c r="DE119" s="1093">
        <f>IFERROR(XIRR($N$118:DE118,$N$1:DE1),0)</f>
        <v>0.10447859168052673</v>
      </c>
      <c r="DF119" s="1093">
        <f>IFERROR(XIRR($N$118:DF118,$N$1:DF1),0)</f>
        <v>0.10447859168052673</v>
      </c>
      <c r="DG119" s="1093">
        <f>IFERROR(XIRR($N$118:DG118,$N$1:DG1),0)</f>
        <v>0.10447859168052673</v>
      </c>
      <c r="DH119" s="1093">
        <f>IFERROR(XIRR($N$118:DH118,$N$1:DH1),0)</f>
        <v>0.10447859168052673</v>
      </c>
      <c r="DI119" s="1093">
        <f>IFERROR(XIRR($N$118:DI118,$N$1:DI1),0)</f>
        <v>0.10447859168052673</v>
      </c>
      <c r="DJ119" s="1093">
        <f>IFERROR(XIRR($N$118:DJ118,$N$1:DJ1),0)</f>
        <v>0.10447859168052673</v>
      </c>
      <c r="DK119" s="1093">
        <f>IFERROR(XIRR($N$118:DK118,$N$1:DK1),0)</f>
        <v>0.10447859168052673</v>
      </c>
      <c r="DL119" s="1093">
        <f>IFERROR(XIRR($N$118:DL118,$N$1:DL1),0)</f>
        <v>0.10447859168052673</v>
      </c>
      <c r="DM119" s="1093">
        <f>IFERROR(XIRR($N$118:DM118,$N$1:DM1),0)</f>
        <v>0.10447859168052673</v>
      </c>
      <c r="DN119" s="1093">
        <f>IFERROR(XIRR($N$118:DN118,$N$1:DN1),0)</f>
        <v>0.10447859168052673</v>
      </c>
      <c r="DO119" s="1093">
        <f>IFERROR(XIRR($N$118:DO118,$N$1:DO1),0)</f>
        <v>0.10447859168052673</v>
      </c>
      <c r="DP119" s="1093">
        <f>IFERROR(XIRR($N$118:DP118,$N$1:DP1),0)</f>
        <v>0.10447859168052673</v>
      </c>
      <c r="DQ119" s="1093">
        <f>IFERROR(XIRR($N$118:DQ118,$N$1:DQ1),0)</f>
        <v>0.10447859168052673</v>
      </c>
      <c r="DR119" s="1093">
        <f>IFERROR(XIRR($N$118:DR118,$N$1:DR1),0)</f>
        <v>0.10447859168052673</v>
      </c>
      <c r="DS119" s="1093">
        <f>IFERROR(XIRR($N$118:DS118,$N$1:DS1),0)</f>
        <v>0.10447859168052673</v>
      </c>
      <c r="DT119" s="1093">
        <f>IFERROR(XIRR($N$118:DT118,$N$1:DT1),0)</f>
        <v>0.10447859168052673</v>
      </c>
      <c r="DU119" s="1093">
        <f>IFERROR(XIRR($N$118:DU118,$N$1:DU1),0)</f>
        <v>0.10447859168052673</v>
      </c>
      <c r="DV119" s="1093">
        <f>IFERROR(XIRR($N$118:DV118,$N$1:DV1),0)</f>
        <v>0.10447859168052673</v>
      </c>
      <c r="DW119" s="1093">
        <f>IFERROR(XIRR($N$118:DW118,$N$1:DW1),0)</f>
        <v>0.10447859168052673</v>
      </c>
      <c r="DX119" s="1093">
        <f>IFERROR(XIRR($N$118:DX118,$N$1:DX1),0)</f>
        <v>0.10447859168052673</v>
      </c>
      <c r="DY119" s="1093">
        <f>IFERROR(XIRR($N$118:DY118,$N$1:DY1),0)</f>
        <v>0.10447859168052673</v>
      </c>
      <c r="DZ119" s="1093">
        <f>IFERROR(XIRR($N$118:DZ118,$N$1:DZ1),0)</f>
        <v>0.10447859168052673</v>
      </c>
      <c r="EA119" s="1093">
        <f>IFERROR(XIRR($N$118:EA118,$N$1:EA1),0)</f>
        <v>0.10447859168052673</v>
      </c>
      <c r="EB119" s="1093">
        <f>IFERROR(XIRR($N$118:EB118,$N$1:EB1),0)</f>
        <v>0.10447859168052673</v>
      </c>
      <c r="EC119" s="1093">
        <f>IFERROR(XIRR($N$118:EC118,$N$1:EC1),0)</f>
        <v>0.10447859168052673</v>
      </c>
      <c r="ED119" s="1093">
        <f>IFERROR(XIRR($N$118:ED118,$N$1:ED1),0)</f>
        <v>0.10447859168052673</v>
      </c>
      <c r="EE119" s="47"/>
      <c r="EF119"/>
    </row>
    <row r="120" spans="1:136">
      <c r="A120" s="1"/>
      <c r="N120" s="1433"/>
      <c r="O120" s="640"/>
      <c r="P120" s="640"/>
      <c r="Q120" s="640"/>
      <c r="R120" s="640"/>
      <c r="S120" s="640"/>
      <c r="T120" s="640"/>
      <c r="U120" s="640"/>
      <c r="V120" s="640"/>
      <c r="W120" s="640"/>
      <c r="X120" s="640"/>
      <c r="Y120" s="640"/>
      <c r="Z120" s="640"/>
      <c r="AA120" s="640"/>
      <c r="AB120" s="640"/>
      <c r="AC120" s="640"/>
      <c r="AD120" s="640"/>
      <c r="AE120" s="640"/>
      <c r="AF120" s="640"/>
      <c r="AG120" s="640"/>
      <c r="AH120" s="640"/>
      <c r="AI120" s="640"/>
      <c r="AJ120" s="640"/>
      <c r="AK120" s="640"/>
      <c r="AL120" s="640"/>
      <c r="AM120" s="640"/>
      <c r="AN120" s="640"/>
      <c r="AO120" s="640"/>
      <c r="AP120" s="640"/>
      <c r="AQ120" s="640"/>
      <c r="AR120" s="640"/>
      <c r="AS120" s="640"/>
      <c r="AT120" s="640"/>
      <c r="AU120" s="640"/>
      <c r="AV120" s="640"/>
      <c r="AW120" s="640"/>
      <c r="AX120" s="640"/>
      <c r="AY120" s="640"/>
      <c r="AZ120" s="640"/>
      <c r="BA120" s="640"/>
      <c r="BB120" s="640"/>
      <c r="BC120" s="640"/>
      <c r="BD120" s="640"/>
      <c r="BE120" s="640"/>
      <c r="BF120" s="640"/>
      <c r="BG120" s="640"/>
      <c r="BH120" s="640"/>
      <c r="BI120" s="640"/>
      <c r="BJ120" s="640"/>
      <c r="BK120" s="640"/>
      <c r="BL120" s="640"/>
      <c r="BM120" s="640"/>
      <c r="BN120" s="640"/>
      <c r="BO120" s="640"/>
      <c r="BP120" s="640"/>
      <c r="BQ120" s="640"/>
      <c r="BR120" s="640"/>
      <c r="BS120" s="640"/>
      <c r="BT120" s="640"/>
      <c r="BU120" s="640"/>
      <c r="BV120" s="640"/>
      <c r="BW120" s="640"/>
      <c r="BX120" s="640"/>
      <c r="BY120" s="640"/>
      <c r="BZ120" s="640"/>
      <c r="CA120" s="640"/>
      <c r="CB120" s="640"/>
      <c r="CC120" s="640"/>
      <c r="CD120" s="640"/>
      <c r="CE120" s="640"/>
      <c r="CF120" s="640"/>
      <c r="CG120" s="640"/>
      <c r="CH120" s="640"/>
      <c r="CI120" s="640"/>
      <c r="CJ120" s="640"/>
      <c r="CK120" s="640"/>
      <c r="CL120" s="640"/>
      <c r="CM120" s="640"/>
      <c r="CN120" s="640"/>
      <c r="CO120" s="640"/>
      <c r="CP120" s="640"/>
      <c r="CQ120" s="640"/>
      <c r="CR120" s="640"/>
      <c r="CS120" s="640"/>
      <c r="CT120" s="640"/>
      <c r="CU120" s="640"/>
      <c r="CV120" s="640"/>
      <c r="CW120" s="640"/>
      <c r="CX120" s="640"/>
      <c r="CY120" s="640"/>
      <c r="CZ120" s="640"/>
      <c r="DA120" s="640"/>
      <c r="DB120" s="640"/>
      <c r="DC120" s="640"/>
      <c r="DD120" s="640"/>
      <c r="DE120" s="640"/>
      <c r="DF120" s="640"/>
      <c r="DG120" s="640"/>
      <c r="DH120" s="640"/>
      <c r="DI120" s="640"/>
      <c r="DJ120" s="640"/>
      <c r="DK120" s="640"/>
      <c r="DL120" s="640"/>
      <c r="DM120" s="640"/>
      <c r="DN120" s="640"/>
      <c r="DO120" s="640"/>
      <c r="DP120" s="640"/>
      <c r="DQ120" s="640"/>
      <c r="DR120" s="640"/>
      <c r="DS120" s="640"/>
      <c r="DT120" s="640"/>
      <c r="DU120" s="640"/>
      <c r="DV120" s="640"/>
      <c r="DW120" s="640"/>
      <c r="DX120" s="640"/>
      <c r="DY120" s="640"/>
      <c r="DZ120" s="640"/>
      <c r="EA120" s="640"/>
      <c r="EB120" s="640"/>
      <c r="EC120" s="640"/>
      <c r="ED120" s="640"/>
      <c r="EE120" s="47"/>
    </row>
    <row r="121" spans="1:136">
      <c r="A121" s="1" t="s">
        <v>491</v>
      </c>
      <c r="N121" s="1433"/>
      <c r="O121" s="466"/>
      <c r="P121" s="466"/>
      <c r="Q121" s="466"/>
      <c r="R121" s="466"/>
      <c r="S121" s="466"/>
      <c r="T121" s="466"/>
      <c r="U121" s="466"/>
      <c r="V121" s="466"/>
      <c r="W121" s="466"/>
      <c r="X121" s="466"/>
      <c r="Y121" s="466"/>
      <c r="Z121" s="466"/>
      <c r="AA121" s="466"/>
      <c r="AB121" s="466"/>
      <c r="AC121" s="466"/>
      <c r="AD121" s="466"/>
      <c r="AE121" s="466"/>
      <c r="AF121" s="466"/>
      <c r="AG121" s="466"/>
      <c r="AH121" s="466"/>
      <c r="AI121" s="466"/>
      <c r="AJ121" s="466"/>
      <c r="AK121" s="466"/>
      <c r="AL121" s="466"/>
      <c r="AM121" s="466"/>
      <c r="AN121" s="466"/>
      <c r="AO121" s="466"/>
      <c r="AP121" s="466"/>
      <c r="AQ121" s="466"/>
      <c r="AR121" s="466"/>
      <c r="AS121" s="466"/>
      <c r="AT121" s="466"/>
      <c r="AU121" s="466"/>
      <c r="AV121" s="466"/>
      <c r="AW121" s="466"/>
      <c r="AX121" s="466"/>
      <c r="AY121" s="466"/>
      <c r="AZ121" s="466"/>
      <c r="BA121" s="466"/>
      <c r="BB121" s="466"/>
      <c r="BC121" s="466"/>
      <c r="BD121" s="466"/>
      <c r="BE121" s="466"/>
      <c r="BF121" s="466"/>
      <c r="BG121" s="466"/>
      <c r="BH121" s="466"/>
      <c r="BI121" s="466"/>
      <c r="BJ121" s="466"/>
      <c r="BK121" s="466"/>
      <c r="BL121" s="466"/>
      <c r="BM121" s="466"/>
      <c r="BN121" s="466"/>
      <c r="BO121" s="466"/>
      <c r="BP121" s="466"/>
      <c r="BQ121" s="466"/>
      <c r="BR121" s="466"/>
      <c r="BS121" s="466"/>
      <c r="BT121" s="466"/>
      <c r="BU121" s="466"/>
      <c r="BV121" s="466"/>
      <c r="BW121" s="466"/>
      <c r="BX121" s="466"/>
      <c r="BY121" s="466"/>
      <c r="BZ121" s="466"/>
      <c r="CA121" s="466"/>
      <c r="CB121" s="466"/>
      <c r="CC121" s="466"/>
      <c r="CD121" s="466"/>
      <c r="CE121" s="466"/>
      <c r="CF121" s="466"/>
      <c r="CG121" s="466"/>
      <c r="CH121" s="466"/>
      <c r="CI121" s="466"/>
      <c r="CJ121" s="466"/>
      <c r="CK121" s="466"/>
      <c r="CL121" s="466"/>
      <c r="CM121" s="466"/>
      <c r="CN121" s="466"/>
      <c r="CO121" s="466"/>
      <c r="CP121" s="466"/>
      <c r="CQ121" s="466"/>
      <c r="CR121" s="466"/>
      <c r="CS121" s="466"/>
      <c r="CT121" s="466"/>
      <c r="CU121" s="466"/>
      <c r="CV121" s="466"/>
      <c r="CW121" s="466"/>
      <c r="CX121" s="466"/>
      <c r="CY121" s="466"/>
      <c r="CZ121" s="466"/>
      <c r="DA121" s="466"/>
      <c r="DB121" s="466"/>
      <c r="DC121" s="466"/>
      <c r="DD121" s="466"/>
      <c r="DE121" s="466"/>
      <c r="DF121" s="466"/>
      <c r="DG121" s="466"/>
      <c r="DH121" s="466"/>
      <c r="DI121" s="466"/>
      <c r="DJ121" s="466"/>
      <c r="DK121" s="466"/>
      <c r="DL121" s="466"/>
      <c r="DM121" s="466"/>
      <c r="DN121" s="466"/>
      <c r="DO121" s="466"/>
      <c r="DP121" s="466"/>
      <c r="DQ121" s="466"/>
      <c r="DR121" s="466"/>
      <c r="DS121" s="466"/>
      <c r="DT121" s="466"/>
      <c r="DU121" s="466"/>
      <c r="DV121" s="466"/>
      <c r="DW121" s="466"/>
      <c r="DX121" s="466"/>
      <c r="DY121" s="466"/>
      <c r="DZ121" s="466"/>
      <c r="EA121" s="466"/>
      <c r="EB121" s="466"/>
      <c r="EC121" s="466"/>
      <c r="ED121" s="466"/>
      <c r="EE121" s="47"/>
    </row>
    <row r="122" spans="1:136">
      <c r="A122" s="1" t="str">
        <f>$B$15</f>
        <v>Sponsor</v>
      </c>
      <c r="D122" t="s">
        <v>319</v>
      </c>
      <c r="E122" s="163">
        <f>$D$15</f>
        <v>0.10000000000000002</v>
      </c>
      <c r="G122" t="s">
        <v>323</v>
      </c>
      <c r="H122" s="163">
        <f>'Project Summary'!L23</f>
        <v>0</v>
      </c>
      <c r="J122" s="164"/>
      <c r="K122" s="16"/>
      <c r="L122" s="16"/>
      <c r="M122" s="653"/>
      <c r="N122" s="1433"/>
      <c r="O122" s="460">
        <f t="shared" ref="O122:AD126" si="179">IF(AND(O$119&lt;$M$124,O$119&gt;$K$124),O$114*$E122*(1-$H122),0)</f>
        <v>0</v>
      </c>
      <c r="P122" s="460">
        <f t="shared" si="179"/>
        <v>0</v>
      </c>
      <c r="Q122" s="460">
        <f>IF(AND(Q$119&lt;$M$124,Q$119&gt;$K$124),Q$114*$E122*(1-$H122),0)</f>
        <v>0</v>
      </c>
      <c r="R122" s="460">
        <f t="shared" si="179"/>
        <v>0</v>
      </c>
      <c r="S122" s="460">
        <f t="shared" si="179"/>
        <v>0</v>
      </c>
      <c r="T122" s="460">
        <f t="shared" si="179"/>
        <v>0</v>
      </c>
      <c r="U122" s="460">
        <f t="shared" si="179"/>
        <v>0</v>
      </c>
      <c r="V122" s="460">
        <f t="shared" si="179"/>
        <v>0</v>
      </c>
      <c r="W122" s="460">
        <f t="shared" si="179"/>
        <v>0</v>
      </c>
      <c r="X122" s="460">
        <f t="shared" si="179"/>
        <v>0</v>
      </c>
      <c r="Y122" s="460">
        <f t="shared" si="179"/>
        <v>0</v>
      </c>
      <c r="Z122" s="460">
        <f t="shared" si="179"/>
        <v>0</v>
      </c>
      <c r="AA122" s="460">
        <f t="shared" si="179"/>
        <v>0</v>
      </c>
      <c r="AB122" s="460">
        <f t="shared" si="179"/>
        <v>0</v>
      </c>
      <c r="AC122" s="460">
        <f t="shared" si="179"/>
        <v>0</v>
      </c>
      <c r="AD122" s="460">
        <f t="shared" si="179"/>
        <v>0</v>
      </c>
      <c r="AE122" s="460">
        <f t="shared" ref="AE122:AT126" si="180">IF(AND(AE$119&lt;$M$124,AE$119&gt;$K$124),AE$114*$E122*(1-$H122),0)</f>
        <v>0</v>
      </c>
      <c r="AF122" s="460">
        <f t="shared" si="180"/>
        <v>0</v>
      </c>
      <c r="AG122" s="460">
        <f t="shared" si="180"/>
        <v>0</v>
      </c>
      <c r="AH122" s="460">
        <f t="shared" si="180"/>
        <v>0</v>
      </c>
      <c r="AI122" s="460">
        <f t="shared" si="180"/>
        <v>0</v>
      </c>
      <c r="AJ122" s="460">
        <f t="shared" si="180"/>
        <v>0</v>
      </c>
      <c r="AK122" s="460">
        <f t="shared" si="180"/>
        <v>0</v>
      </c>
      <c r="AL122" s="460">
        <f t="shared" si="180"/>
        <v>0</v>
      </c>
      <c r="AM122" s="460">
        <f t="shared" si="180"/>
        <v>0</v>
      </c>
      <c r="AN122" s="460">
        <f t="shared" si="180"/>
        <v>0</v>
      </c>
      <c r="AO122" s="460">
        <f t="shared" si="180"/>
        <v>0</v>
      </c>
      <c r="AP122" s="460">
        <f t="shared" si="180"/>
        <v>0</v>
      </c>
      <c r="AQ122" s="460">
        <f t="shared" si="180"/>
        <v>0</v>
      </c>
      <c r="AR122" s="460">
        <f t="shared" si="180"/>
        <v>0</v>
      </c>
      <c r="AS122" s="460">
        <f t="shared" si="180"/>
        <v>0</v>
      </c>
      <c r="AT122" s="460">
        <f t="shared" si="180"/>
        <v>0</v>
      </c>
      <c r="AU122" s="460">
        <f t="shared" ref="AU122:BJ126" si="181">IF(AND(AU$119&lt;$M$124,AU$119&gt;$K$124),AU$114*$E122*(1-$H122),0)</f>
        <v>0</v>
      </c>
      <c r="AV122" s="460">
        <f t="shared" si="181"/>
        <v>0</v>
      </c>
      <c r="AW122" s="460">
        <f t="shared" si="181"/>
        <v>0</v>
      </c>
      <c r="AX122" s="460">
        <f t="shared" si="181"/>
        <v>0</v>
      </c>
      <c r="AY122" s="460">
        <f t="shared" si="181"/>
        <v>0</v>
      </c>
      <c r="AZ122" s="460">
        <f t="shared" si="181"/>
        <v>0</v>
      </c>
      <c r="BA122" s="460">
        <f t="shared" si="181"/>
        <v>0</v>
      </c>
      <c r="BB122" s="460">
        <f t="shared" si="181"/>
        <v>0</v>
      </c>
      <c r="BC122" s="460">
        <f t="shared" si="181"/>
        <v>0</v>
      </c>
      <c r="BD122" s="460">
        <f t="shared" si="181"/>
        <v>0</v>
      </c>
      <c r="BE122" s="460">
        <f t="shared" si="181"/>
        <v>0</v>
      </c>
      <c r="BF122" s="460">
        <f t="shared" si="181"/>
        <v>0</v>
      </c>
      <c r="BG122" s="460">
        <f t="shared" si="181"/>
        <v>0</v>
      </c>
      <c r="BH122" s="460">
        <f t="shared" si="181"/>
        <v>0</v>
      </c>
      <c r="BI122" s="460">
        <f t="shared" si="181"/>
        <v>0</v>
      </c>
      <c r="BJ122" s="460">
        <f t="shared" si="181"/>
        <v>0</v>
      </c>
      <c r="BK122" s="460">
        <f t="shared" ref="BK122:BZ126" si="182">IF(AND(BK$119&lt;$M$124,BK$119&gt;$K$124),BK$114*$E122*(1-$H122),0)</f>
        <v>0</v>
      </c>
      <c r="BL122" s="460">
        <f t="shared" si="182"/>
        <v>0</v>
      </c>
      <c r="BM122" s="460">
        <f t="shared" si="182"/>
        <v>0</v>
      </c>
      <c r="BN122" s="460">
        <f t="shared" si="182"/>
        <v>0</v>
      </c>
      <c r="BO122" s="460">
        <f t="shared" si="182"/>
        <v>0</v>
      </c>
      <c r="BP122" s="460">
        <f t="shared" si="182"/>
        <v>0</v>
      </c>
      <c r="BQ122" s="460">
        <f t="shared" si="182"/>
        <v>0</v>
      </c>
      <c r="BR122" s="460">
        <f t="shared" si="182"/>
        <v>0</v>
      </c>
      <c r="BS122" s="460">
        <f t="shared" si="182"/>
        <v>0</v>
      </c>
      <c r="BT122" s="460">
        <f t="shared" si="182"/>
        <v>0</v>
      </c>
      <c r="BU122" s="460">
        <f t="shared" si="182"/>
        <v>0</v>
      </c>
      <c r="BV122" s="460">
        <f t="shared" si="182"/>
        <v>0</v>
      </c>
      <c r="BW122" s="460">
        <f t="shared" si="182"/>
        <v>0</v>
      </c>
      <c r="BX122" s="460">
        <f t="shared" si="182"/>
        <v>0</v>
      </c>
      <c r="BY122" s="460">
        <f t="shared" si="182"/>
        <v>0</v>
      </c>
      <c r="BZ122" s="460">
        <f t="shared" si="182"/>
        <v>0</v>
      </c>
      <c r="CA122" s="460">
        <f t="shared" ref="CA122:CP126" si="183">IF(AND(CA$119&lt;$M$124,CA$119&gt;$K$124),CA$114*$E122*(1-$H122),0)</f>
        <v>0</v>
      </c>
      <c r="CB122" s="460">
        <f t="shared" si="183"/>
        <v>0</v>
      </c>
      <c r="CC122" s="460">
        <f t="shared" si="183"/>
        <v>0</v>
      </c>
      <c r="CD122" s="460">
        <f t="shared" si="183"/>
        <v>0</v>
      </c>
      <c r="CE122" s="460">
        <f t="shared" si="183"/>
        <v>0</v>
      </c>
      <c r="CF122" s="460">
        <f t="shared" si="183"/>
        <v>0</v>
      </c>
      <c r="CG122" s="460">
        <f t="shared" si="183"/>
        <v>0</v>
      </c>
      <c r="CH122" s="460">
        <f t="shared" si="183"/>
        <v>0</v>
      </c>
      <c r="CI122" s="460">
        <f t="shared" si="183"/>
        <v>0</v>
      </c>
      <c r="CJ122" s="460">
        <f t="shared" si="183"/>
        <v>0</v>
      </c>
      <c r="CK122" s="460">
        <f t="shared" si="183"/>
        <v>0</v>
      </c>
      <c r="CL122" s="460">
        <f t="shared" si="183"/>
        <v>0</v>
      </c>
      <c r="CM122" s="460">
        <f t="shared" si="183"/>
        <v>0</v>
      </c>
      <c r="CN122" s="460">
        <f t="shared" si="183"/>
        <v>0</v>
      </c>
      <c r="CO122" s="460">
        <f t="shared" si="183"/>
        <v>0</v>
      </c>
      <c r="CP122" s="460">
        <f t="shared" si="183"/>
        <v>0</v>
      </c>
      <c r="CQ122" s="460">
        <f t="shared" ref="CQ122:DF126" si="184">IF(AND(CQ$119&lt;$M$124,CQ$119&gt;$K$124),CQ$114*$E122*(1-$H122),0)</f>
        <v>0</v>
      </c>
      <c r="CR122" s="460">
        <f t="shared" si="184"/>
        <v>0</v>
      </c>
      <c r="CS122" s="460">
        <f t="shared" si="184"/>
        <v>0</v>
      </c>
      <c r="CT122" s="460">
        <f t="shared" si="184"/>
        <v>0</v>
      </c>
      <c r="CU122" s="460">
        <f t="shared" si="184"/>
        <v>0</v>
      </c>
      <c r="CV122" s="460">
        <f t="shared" si="184"/>
        <v>0</v>
      </c>
      <c r="CW122" s="460">
        <f t="shared" si="184"/>
        <v>0</v>
      </c>
      <c r="CX122" s="460">
        <f t="shared" si="184"/>
        <v>0</v>
      </c>
      <c r="CY122" s="460">
        <f t="shared" si="184"/>
        <v>0</v>
      </c>
      <c r="CZ122" s="460">
        <f t="shared" si="184"/>
        <v>0</v>
      </c>
      <c r="DA122" s="460">
        <f t="shared" si="184"/>
        <v>0</v>
      </c>
      <c r="DB122" s="460">
        <f t="shared" si="184"/>
        <v>0</v>
      </c>
      <c r="DC122" s="460">
        <f t="shared" si="184"/>
        <v>0</v>
      </c>
      <c r="DD122" s="460">
        <f t="shared" si="184"/>
        <v>0</v>
      </c>
      <c r="DE122" s="460">
        <f t="shared" si="184"/>
        <v>0</v>
      </c>
      <c r="DF122" s="460">
        <f t="shared" si="184"/>
        <v>0</v>
      </c>
      <c r="DG122" s="460">
        <f t="shared" ref="DG122:DV126" si="185">IF(AND(DG$119&lt;$M$124,DG$119&gt;$K$124),DG$114*$E122*(1-$H122),0)</f>
        <v>0</v>
      </c>
      <c r="DH122" s="460">
        <f t="shared" si="185"/>
        <v>0</v>
      </c>
      <c r="DI122" s="460">
        <f t="shared" si="185"/>
        <v>0</v>
      </c>
      <c r="DJ122" s="460">
        <f t="shared" si="185"/>
        <v>0</v>
      </c>
      <c r="DK122" s="460">
        <f t="shared" si="185"/>
        <v>0</v>
      </c>
      <c r="DL122" s="460">
        <f t="shared" si="185"/>
        <v>0</v>
      </c>
      <c r="DM122" s="460">
        <f t="shared" si="185"/>
        <v>0</v>
      </c>
      <c r="DN122" s="460">
        <f t="shared" si="185"/>
        <v>0</v>
      </c>
      <c r="DO122" s="460">
        <f t="shared" si="185"/>
        <v>0</v>
      </c>
      <c r="DP122" s="460">
        <f t="shared" si="185"/>
        <v>0</v>
      </c>
      <c r="DQ122" s="460">
        <f t="shared" si="185"/>
        <v>0</v>
      </c>
      <c r="DR122" s="460">
        <f t="shared" si="185"/>
        <v>0</v>
      </c>
      <c r="DS122" s="460">
        <f t="shared" si="185"/>
        <v>0</v>
      </c>
      <c r="DT122" s="460">
        <f t="shared" si="185"/>
        <v>0</v>
      </c>
      <c r="DU122" s="460">
        <f t="shared" si="185"/>
        <v>0</v>
      </c>
      <c r="DV122" s="460">
        <f t="shared" si="185"/>
        <v>0</v>
      </c>
      <c r="DW122" s="460">
        <f t="shared" ref="DU122:ED126" si="186">IF(AND(DW$119&lt;$M$124,DW$119&gt;$K$124),DW$114*$E122*(1-$H122),0)</f>
        <v>0</v>
      </c>
      <c r="DX122" s="460">
        <f t="shared" si="186"/>
        <v>0</v>
      </c>
      <c r="DY122" s="460">
        <f t="shared" si="186"/>
        <v>0</v>
      </c>
      <c r="DZ122" s="460">
        <f t="shared" si="186"/>
        <v>0</v>
      </c>
      <c r="EA122" s="460">
        <f t="shared" si="186"/>
        <v>0</v>
      </c>
      <c r="EB122" s="460">
        <f t="shared" si="186"/>
        <v>0</v>
      </c>
      <c r="EC122" s="460">
        <f t="shared" si="186"/>
        <v>0</v>
      </c>
      <c r="ED122" s="460">
        <f t="shared" si="186"/>
        <v>0</v>
      </c>
      <c r="EE122" s="47"/>
    </row>
    <row r="123" spans="1:136">
      <c r="A123" s="1" t="str">
        <f>$B$16</f>
        <v>LP Investor</v>
      </c>
      <c r="D123" t="s">
        <v>319</v>
      </c>
      <c r="E123" s="163">
        <f>$D$16</f>
        <v>0.9</v>
      </c>
      <c r="G123" t="s">
        <v>323</v>
      </c>
      <c r="H123" s="163">
        <f>'Project Summary'!L24</f>
        <v>0</v>
      </c>
      <c r="I123" s="84"/>
      <c r="J123" s="165"/>
      <c r="K123" s="166"/>
      <c r="L123" s="166"/>
      <c r="M123" s="654"/>
      <c r="N123" s="1433"/>
      <c r="O123" s="460">
        <f t="shared" si="179"/>
        <v>0</v>
      </c>
      <c r="P123" s="460">
        <f t="shared" si="179"/>
        <v>0</v>
      </c>
      <c r="Q123" s="460">
        <f t="shared" si="179"/>
        <v>0</v>
      </c>
      <c r="R123" s="460">
        <f t="shared" si="179"/>
        <v>0</v>
      </c>
      <c r="S123" s="460">
        <f t="shared" si="179"/>
        <v>0</v>
      </c>
      <c r="T123" s="460">
        <f t="shared" si="179"/>
        <v>0</v>
      </c>
      <c r="U123" s="460">
        <f t="shared" si="179"/>
        <v>0</v>
      </c>
      <c r="V123" s="460">
        <f t="shared" si="179"/>
        <v>0</v>
      </c>
      <c r="W123" s="460">
        <f t="shared" si="179"/>
        <v>0</v>
      </c>
      <c r="X123" s="460">
        <f t="shared" si="179"/>
        <v>0</v>
      </c>
      <c r="Y123" s="460">
        <f t="shared" si="179"/>
        <v>0</v>
      </c>
      <c r="Z123" s="460">
        <f t="shared" si="179"/>
        <v>0</v>
      </c>
      <c r="AA123" s="460">
        <f t="shared" si="179"/>
        <v>0</v>
      </c>
      <c r="AB123" s="460">
        <f t="shared" si="179"/>
        <v>0</v>
      </c>
      <c r="AC123" s="460">
        <f t="shared" si="179"/>
        <v>0</v>
      </c>
      <c r="AD123" s="460">
        <f t="shared" si="179"/>
        <v>0</v>
      </c>
      <c r="AE123" s="460">
        <f t="shared" si="180"/>
        <v>0</v>
      </c>
      <c r="AF123" s="460">
        <f t="shared" si="180"/>
        <v>0</v>
      </c>
      <c r="AG123" s="460">
        <f t="shared" si="180"/>
        <v>0</v>
      </c>
      <c r="AH123" s="460">
        <f t="shared" si="180"/>
        <v>0</v>
      </c>
      <c r="AI123" s="460">
        <f t="shared" si="180"/>
        <v>0</v>
      </c>
      <c r="AJ123" s="460">
        <f t="shared" si="180"/>
        <v>0</v>
      </c>
      <c r="AK123" s="460">
        <f t="shared" si="180"/>
        <v>0</v>
      </c>
      <c r="AL123" s="460">
        <f t="shared" si="180"/>
        <v>0</v>
      </c>
      <c r="AM123" s="460">
        <f t="shared" si="180"/>
        <v>0</v>
      </c>
      <c r="AN123" s="460">
        <f t="shared" si="180"/>
        <v>0</v>
      </c>
      <c r="AO123" s="460">
        <f t="shared" si="180"/>
        <v>0</v>
      </c>
      <c r="AP123" s="460">
        <f t="shared" si="180"/>
        <v>0</v>
      </c>
      <c r="AQ123" s="460">
        <f t="shared" si="180"/>
        <v>0</v>
      </c>
      <c r="AR123" s="460">
        <f t="shared" si="180"/>
        <v>0</v>
      </c>
      <c r="AS123" s="460">
        <f t="shared" si="180"/>
        <v>0</v>
      </c>
      <c r="AT123" s="460">
        <f t="shared" si="180"/>
        <v>0</v>
      </c>
      <c r="AU123" s="460">
        <f t="shared" si="181"/>
        <v>0</v>
      </c>
      <c r="AV123" s="460">
        <f t="shared" si="181"/>
        <v>0</v>
      </c>
      <c r="AW123" s="460">
        <f t="shared" si="181"/>
        <v>0</v>
      </c>
      <c r="AX123" s="460">
        <f t="shared" si="181"/>
        <v>0</v>
      </c>
      <c r="AY123" s="460">
        <f t="shared" si="181"/>
        <v>0</v>
      </c>
      <c r="AZ123" s="460">
        <f t="shared" si="181"/>
        <v>0</v>
      </c>
      <c r="BA123" s="460">
        <f t="shared" si="181"/>
        <v>0</v>
      </c>
      <c r="BB123" s="460">
        <f t="shared" si="181"/>
        <v>0</v>
      </c>
      <c r="BC123" s="460">
        <f t="shared" si="181"/>
        <v>0</v>
      </c>
      <c r="BD123" s="460">
        <f t="shared" si="181"/>
        <v>0</v>
      </c>
      <c r="BE123" s="460">
        <f t="shared" si="181"/>
        <v>0</v>
      </c>
      <c r="BF123" s="460">
        <f t="shared" si="181"/>
        <v>0</v>
      </c>
      <c r="BG123" s="460">
        <f t="shared" si="181"/>
        <v>0</v>
      </c>
      <c r="BH123" s="460">
        <f t="shared" si="181"/>
        <v>0</v>
      </c>
      <c r="BI123" s="460">
        <f t="shared" si="181"/>
        <v>0</v>
      </c>
      <c r="BJ123" s="460">
        <f t="shared" si="181"/>
        <v>0</v>
      </c>
      <c r="BK123" s="460">
        <f t="shared" si="182"/>
        <v>0</v>
      </c>
      <c r="BL123" s="460">
        <f t="shared" si="182"/>
        <v>0</v>
      </c>
      <c r="BM123" s="460">
        <f t="shared" si="182"/>
        <v>0</v>
      </c>
      <c r="BN123" s="460">
        <f t="shared" si="182"/>
        <v>0</v>
      </c>
      <c r="BO123" s="460">
        <f t="shared" si="182"/>
        <v>0</v>
      </c>
      <c r="BP123" s="460">
        <f t="shared" si="182"/>
        <v>0</v>
      </c>
      <c r="BQ123" s="460">
        <f t="shared" si="182"/>
        <v>0</v>
      </c>
      <c r="BR123" s="460">
        <f t="shared" si="182"/>
        <v>0</v>
      </c>
      <c r="BS123" s="460">
        <f t="shared" si="182"/>
        <v>0</v>
      </c>
      <c r="BT123" s="460">
        <f t="shared" si="182"/>
        <v>0</v>
      </c>
      <c r="BU123" s="460">
        <f t="shared" si="182"/>
        <v>0</v>
      </c>
      <c r="BV123" s="460">
        <f t="shared" si="182"/>
        <v>0</v>
      </c>
      <c r="BW123" s="460">
        <f t="shared" si="182"/>
        <v>0</v>
      </c>
      <c r="BX123" s="460">
        <f t="shared" si="182"/>
        <v>0</v>
      </c>
      <c r="BY123" s="460">
        <f t="shared" si="182"/>
        <v>0</v>
      </c>
      <c r="BZ123" s="460">
        <f t="shared" si="182"/>
        <v>0</v>
      </c>
      <c r="CA123" s="460">
        <f t="shared" si="183"/>
        <v>0</v>
      </c>
      <c r="CB123" s="460">
        <f t="shared" si="183"/>
        <v>0</v>
      </c>
      <c r="CC123" s="460">
        <f t="shared" si="183"/>
        <v>0</v>
      </c>
      <c r="CD123" s="460">
        <f t="shared" si="183"/>
        <v>0</v>
      </c>
      <c r="CE123" s="460">
        <f t="shared" si="183"/>
        <v>0</v>
      </c>
      <c r="CF123" s="460">
        <f t="shared" si="183"/>
        <v>0</v>
      </c>
      <c r="CG123" s="460">
        <f t="shared" si="183"/>
        <v>0</v>
      </c>
      <c r="CH123" s="460">
        <f t="shared" si="183"/>
        <v>0</v>
      </c>
      <c r="CI123" s="460">
        <f t="shared" si="183"/>
        <v>0</v>
      </c>
      <c r="CJ123" s="460">
        <f t="shared" si="183"/>
        <v>0</v>
      </c>
      <c r="CK123" s="460">
        <f t="shared" si="183"/>
        <v>0</v>
      </c>
      <c r="CL123" s="460">
        <f t="shared" si="183"/>
        <v>0</v>
      </c>
      <c r="CM123" s="460">
        <f t="shared" si="183"/>
        <v>0</v>
      </c>
      <c r="CN123" s="460">
        <f t="shared" si="183"/>
        <v>0</v>
      </c>
      <c r="CO123" s="460">
        <f t="shared" si="183"/>
        <v>0</v>
      </c>
      <c r="CP123" s="460">
        <f t="shared" si="183"/>
        <v>0</v>
      </c>
      <c r="CQ123" s="460">
        <f t="shared" si="184"/>
        <v>0</v>
      </c>
      <c r="CR123" s="460">
        <f t="shared" si="184"/>
        <v>0</v>
      </c>
      <c r="CS123" s="460">
        <f t="shared" si="184"/>
        <v>0</v>
      </c>
      <c r="CT123" s="460">
        <f t="shared" si="184"/>
        <v>0</v>
      </c>
      <c r="CU123" s="460">
        <f t="shared" si="184"/>
        <v>0</v>
      </c>
      <c r="CV123" s="460">
        <f t="shared" si="184"/>
        <v>0</v>
      </c>
      <c r="CW123" s="460">
        <f t="shared" si="184"/>
        <v>0</v>
      </c>
      <c r="CX123" s="460">
        <f t="shared" si="184"/>
        <v>0</v>
      </c>
      <c r="CY123" s="460">
        <f t="shared" si="184"/>
        <v>0</v>
      </c>
      <c r="CZ123" s="460">
        <f t="shared" si="184"/>
        <v>0</v>
      </c>
      <c r="DA123" s="460">
        <f t="shared" si="184"/>
        <v>0</v>
      </c>
      <c r="DB123" s="460">
        <f t="shared" si="184"/>
        <v>0</v>
      </c>
      <c r="DC123" s="460">
        <f t="shared" si="184"/>
        <v>0</v>
      </c>
      <c r="DD123" s="460">
        <f t="shared" si="184"/>
        <v>0</v>
      </c>
      <c r="DE123" s="460">
        <f t="shared" si="184"/>
        <v>0</v>
      </c>
      <c r="DF123" s="460">
        <f t="shared" si="184"/>
        <v>0</v>
      </c>
      <c r="DG123" s="460">
        <f t="shared" si="185"/>
        <v>0</v>
      </c>
      <c r="DH123" s="460">
        <f t="shared" si="185"/>
        <v>0</v>
      </c>
      <c r="DI123" s="460">
        <f t="shared" si="185"/>
        <v>0</v>
      </c>
      <c r="DJ123" s="460">
        <f t="shared" si="185"/>
        <v>0</v>
      </c>
      <c r="DK123" s="460">
        <f t="shared" si="185"/>
        <v>0</v>
      </c>
      <c r="DL123" s="460">
        <f t="shared" si="185"/>
        <v>0</v>
      </c>
      <c r="DM123" s="460">
        <f t="shared" si="185"/>
        <v>0</v>
      </c>
      <c r="DN123" s="460">
        <f t="shared" si="185"/>
        <v>0</v>
      </c>
      <c r="DO123" s="460">
        <f t="shared" si="185"/>
        <v>0</v>
      </c>
      <c r="DP123" s="460">
        <f t="shared" si="185"/>
        <v>0</v>
      </c>
      <c r="DQ123" s="460">
        <f t="shared" si="185"/>
        <v>0</v>
      </c>
      <c r="DR123" s="460">
        <f t="shared" si="185"/>
        <v>0</v>
      </c>
      <c r="DS123" s="460">
        <f t="shared" si="185"/>
        <v>0</v>
      </c>
      <c r="DT123" s="460">
        <f t="shared" si="185"/>
        <v>0</v>
      </c>
      <c r="DU123" s="460">
        <f t="shared" si="186"/>
        <v>0</v>
      </c>
      <c r="DV123" s="460">
        <f t="shared" si="186"/>
        <v>0</v>
      </c>
      <c r="DW123" s="460">
        <f t="shared" si="186"/>
        <v>0</v>
      </c>
      <c r="DX123" s="460">
        <f t="shared" si="186"/>
        <v>0</v>
      </c>
      <c r="DY123" s="460">
        <f t="shared" si="186"/>
        <v>0</v>
      </c>
      <c r="DZ123" s="460">
        <f t="shared" si="186"/>
        <v>0</v>
      </c>
      <c r="EA123" s="460">
        <f t="shared" si="186"/>
        <v>0</v>
      </c>
      <c r="EB123" s="460">
        <f t="shared" si="186"/>
        <v>0</v>
      </c>
      <c r="EC123" s="460">
        <f t="shared" si="186"/>
        <v>0</v>
      </c>
      <c r="ED123" s="460">
        <f t="shared" si="186"/>
        <v>0</v>
      </c>
      <c r="EE123" s="47"/>
    </row>
    <row r="124" spans="1:136">
      <c r="A124" s="1" t="str">
        <f>$B$17</f>
        <v xml:space="preserve">Investor C </v>
      </c>
      <c r="D124" t="s">
        <v>319</v>
      </c>
      <c r="E124" s="163">
        <f>$D$17</f>
        <v>0</v>
      </c>
      <c r="G124" t="s">
        <v>323</v>
      </c>
      <c r="H124" s="163">
        <f>'Project Summary'!L25</f>
        <v>0</v>
      </c>
      <c r="I124" s="84"/>
      <c r="J124" s="167" t="s">
        <v>324</v>
      </c>
      <c r="K124" s="657">
        <f>'Project Summary'!L21</f>
        <v>0</v>
      </c>
      <c r="L124" s="166" t="s">
        <v>325</v>
      </c>
      <c r="M124" s="654">
        <f>'Project Summary'!L22</f>
        <v>0.06</v>
      </c>
      <c r="N124" s="1433"/>
      <c r="O124" s="460">
        <f t="shared" si="179"/>
        <v>0</v>
      </c>
      <c r="P124" s="460">
        <f t="shared" si="179"/>
        <v>0</v>
      </c>
      <c r="Q124" s="460">
        <f t="shared" si="179"/>
        <v>0</v>
      </c>
      <c r="R124" s="460">
        <f t="shared" si="179"/>
        <v>0</v>
      </c>
      <c r="S124" s="460">
        <f t="shared" si="179"/>
        <v>0</v>
      </c>
      <c r="T124" s="460">
        <f t="shared" si="179"/>
        <v>0</v>
      </c>
      <c r="U124" s="460">
        <f t="shared" si="179"/>
        <v>0</v>
      </c>
      <c r="V124" s="460">
        <f t="shared" si="179"/>
        <v>0</v>
      </c>
      <c r="W124" s="460">
        <f t="shared" si="179"/>
        <v>0</v>
      </c>
      <c r="X124" s="460">
        <f t="shared" si="179"/>
        <v>0</v>
      </c>
      <c r="Y124" s="460">
        <f t="shared" si="179"/>
        <v>0</v>
      </c>
      <c r="Z124" s="460">
        <f t="shared" si="179"/>
        <v>0</v>
      </c>
      <c r="AA124" s="460">
        <f t="shared" si="179"/>
        <v>0</v>
      </c>
      <c r="AB124" s="460">
        <f t="shared" si="179"/>
        <v>0</v>
      </c>
      <c r="AC124" s="460">
        <f t="shared" si="179"/>
        <v>0</v>
      </c>
      <c r="AD124" s="460">
        <f t="shared" si="179"/>
        <v>0</v>
      </c>
      <c r="AE124" s="460">
        <f t="shared" si="180"/>
        <v>0</v>
      </c>
      <c r="AF124" s="460">
        <f t="shared" si="180"/>
        <v>0</v>
      </c>
      <c r="AG124" s="460">
        <f t="shared" si="180"/>
        <v>0</v>
      </c>
      <c r="AH124" s="460">
        <f t="shared" si="180"/>
        <v>0</v>
      </c>
      <c r="AI124" s="460">
        <f t="shared" si="180"/>
        <v>0</v>
      </c>
      <c r="AJ124" s="460">
        <f t="shared" si="180"/>
        <v>0</v>
      </c>
      <c r="AK124" s="460">
        <f t="shared" si="180"/>
        <v>0</v>
      </c>
      <c r="AL124" s="460">
        <f t="shared" si="180"/>
        <v>0</v>
      </c>
      <c r="AM124" s="460">
        <f t="shared" si="180"/>
        <v>0</v>
      </c>
      <c r="AN124" s="460">
        <f t="shared" si="180"/>
        <v>0</v>
      </c>
      <c r="AO124" s="460">
        <f t="shared" si="180"/>
        <v>0</v>
      </c>
      <c r="AP124" s="460">
        <f t="shared" si="180"/>
        <v>0</v>
      </c>
      <c r="AQ124" s="460">
        <f t="shared" si="180"/>
        <v>0</v>
      </c>
      <c r="AR124" s="460">
        <f t="shared" si="180"/>
        <v>0</v>
      </c>
      <c r="AS124" s="460">
        <f t="shared" si="180"/>
        <v>0</v>
      </c>
      <c r="AT124" s="460">
        <f t="shared" si="180"/>
        <v>0</v>
      </c>
      <c r="AU124" s="460">
        <f t="shared" si="181"/>
        <v>0</v>
      </c>
      <c r="AV124" s="460">
        <f t="shared" si="181"/>
        <v>0</v>
      </c>
      <c r="AW124" s="460">
        <f t="shared" si="181"/>
        <v>0</v>
      </c>
      <c r="AX124" s="460">
        <f t="shared" si="181"/>
        <v>0</v>
      </c>
      <c r="AY124" s="460">
        <f t="shared" si="181"/>
        <v>0</v>
      </c>
      <c r="AZ124" s="460">
        <f t="shared" si="181"/>
        <v>0</v>
      </c>
      <c r="BA124" s="460">
        <f t="shared" si="181"/>
        <v>0</v>
      </c>
      <c r="BB124" s="460">
        <f t="shared" si="181"/>
        <v>0</v>
      </c>
      <c r="BC124" s="460">
        <f t="shared" si="181"/>
        <v>0</v>
      </c>
      <c r="BD124" s="460">
        <f t="shared" si="181"/>
        <v>0</v>
      </c>
      <c r="BE124" s="460">
        <f t="shared" si="181"/>
        <v>0</v>
      </c>
      <c r="BF124" s="460">
        <f t="shared" si="181"/>
        <v>0</v>
      </c>
      <c r="BG124" s="460">
        <f t="shared" si="181"/>
        <v>0</v>
      </c>
      <c r="BH124" s="460">
        <f t="shared" si="181"/>
        <v>0</v>
      </c>
      <c r="BI124" s="460">
        <f t="shared" si="181"/>
        <v>0</v>
      </c>
      <c r="BJ124" s="460">
        <f t="shared" si="181"/>
        <v>0</v>
      </c>
      <c r="BK124" s="460">
        <f t="shared" si="182"/>
        <v>0</v>
      </c>
      <c r="BL124" s="460">
        <f t="shared" si="182"/>
        <v>0</v>
      </c>
      <c r="BM124" s="460">
        <f t="shared" si="182"/>
        <v>0</v>
      </c>
      <c r="BN124" s="460">
        <f t="shared" si="182"/>
        <v>0</v>
      </c>
      <c r="BO124" s="460">
        <f t="shared" si="182"/>
        <v>0</v>
      </c>
      <c r="BP124" s="460">
        <f t="shared" si="182"/>
        <v>0</v>
      </c>
      <c r="BQ124" s="460">
        <f t="shared" si="182"/>
        <v>0</v>
      </c>
      <c r="BR124" s="460">
        <f t="shared" si="182"/>
        <v>0</v>
      </c>
      <c r="BS124" s="460">
        <f t="shared" si="182"/>
        <v>0</v>
      </c>
      <c r="BT124" s="460">
        <f t="shared" si="182"/>
        <v>0</v>
      </c>
      <c r="BU124" s="460">
        <f t="shared" si="182"/>
        <v>0</v>
      </c>
      <c r="BV124" s="460">
        <f t="shared" si="182"/>
        <v>0</v>
      </c>
      <c r="BW124" s="460">
        <f t="shared" si="182"/>
        <v>0</v>
      </c>
      <c r="BX124" s="460">
        <f t="shared" si="182"/>
        <v>0</v>
      </c>
      <c r="BY124" s="460">
        <f t="shared" si="182"/>
        <v>0</v>
      </c>
      <c r="BZ124" s="460">
        <f t="shared" si="182"/>
        <v>0</v>
      </c>
      <c r="CA124" s="460">
        <f t="shared" si="183"/>
        <v>0</v>
      </c>
      <c r="CB124" s="460">
        <f t="shared" si="183"/>
        <v>0</v>
      </c>
      <c r="CC124" s="460">
        <f t="shared" si="183"/>
        <v>0</v>
      </c>
      <c r="CD124" s="460">
        <f t="shared" si="183"/>
        <v>0</v>
      </c>
      <c r="CE124" s="460">
        <f t="shared" si="183"/>
        <v>0</v>
      </c>
      <c r="CF124" s="460">
        <f t="shared" si="183"/>
        <v>0</v>
      </c>
      <c r="CG124" s="460">
        <f t="shared" si="183"/>
        <v>0</v>
      </c>
      <c r="CH124" s="460">
        <f t="shared" si="183"/>
        <v>0</v>
      </c>
      <c r="CI124" s="460">
        <f t="shared" si="183"/>
        <v>0</v>
      </c>
      <c r="CJ124" s="460">
        <f t="shared" si="183"/>
        <v>0</v>
      </c>
      <c r="CK124" s="460">
        <f t="shared" si="183"/>
        <v>0</v>
      </c>
      <c r="CL124" s="460">
        <f t="shared" si="183"/>
        <v>0</v>
      </c>
      <c r="CM124" s="460">
        <f t="shared" si="183"/>
        <v>0</v>
      </c>
      <c r="CN124" s="460">
        <f t="shared" si="183"/>
        <v>0</v>
      </c>
      <c r="CO124" s="460">
        <f t="shared" si="183"/>
        <v>0</v>
      </c>
      <c r="CP124" s="460">
        <f t="shared" si="183"/>
        <v>0</v>
      </c>
      <c r="CQ124" s="460">
        <f t="shared" si="184"/>
        <v>0</v>
      </c>
      <c r="CR124" s="460">
        <f t="shared" si="184"/>
        <v>0</v>
      </c>
      <c r="CS124" s="460">
        <f t="shared" si="184"/>
        <v>0</v>
      </c>
      <c r="CT124" s="460">
        <f t="shared" si="184"/>
        <v>0</v>
      </c>
      <c r="CU124" s="460">
        <f t="shared" si="184"/>
        <v>0</v>
      </c>
      <c r="CV124" s="460">
        <f t="shared" si="184"/>
        <v>0</v>
      </c>
      <c r="CW124" s="460">
        <f t="shared" si="184"/>
        <v>0</v>
      </c>
      <c r="CX124" s="460">
        <f t="shared" si="184"/>
        <v>0</v>
      </c>
      <c r="CY124" s="460">
        <f t="shared" si="184"/>
        <v>0</v>
      </c>
      <c r="CZ124" s="460">
        <f t="shared" si="184"/>
        <v>0</v>
      </c>
      <c r="DA124" s="460">
        <f t="shared" si="184"/>
        <v>0</v>
      </c>
      <c r="DB124" s="460">
        <f t="shared" si="184"/>
        <v>0</v>
      </c>
      <c r="DC124" s="460">
        <f t="shared" si="184"/>
        <v>0</v>
      </c>
      <c r="DD124" s="460">
        <f t="shared" si="184"/>
        <v>0</v>
      </c>
      <c r="DE124" s="460">
        <f t="shared" si="184"/>
        <v>0</v>
      </c>
      <c r="DF124" s="460">
        <f t="shared" si="184"/>
        <v>0</v>
      </c>
      <c r="DG124" s="460">
        <f t="shared" si="185"/>
        <v>0</v>
      </c>
      <c r="DH124" s="460">
        <f t="shared" si="185"/>
        <v>0</v>
      </c>
      <c r="DI124" s="460">
        <f t="shared" si="185"/>
        <v>0</v>
      </c>
      <c r="DJ124" s="460">
        <f t="shared" si="185"/>
        <v>0</v>
      </c>
      <c r="DK124" s="460">
        <f t="shared" si="185"/>
        <v>0</v>
      </c>
      <c r="DL124" s="460">
        <f t="shared" si="185"/>
        <v>0</v>
      </c>
      <c r="DM124" s="460">
        <f t="shared" si="185"/>
        <v>0</v>
      </c>
      <c r="DN124" s="460">
        <f t="shared" si="185"/>
        <v>0</v>
      </c>
      <c r="DO124" s="460">
        <f t="shared" si="185"/>
        <v>0</v>
      </c>
      <c r="DP124" s="460">
        <f t="shared" si="185"/>
        <v>0</v>
      </c>
      <c r="DQ124" s="460">
        <f t="shared" si="185"/>
        <v>0</v>
      </c>
      <c r="DR124" s="460">
        <f t="shared" si="185"/>
        <v>0</v>
      </c>
      <c r="DS124" s="460">
        <f t="shared" si="185"/>
        <v>0</v>
      </c>
      <c r="DT124" s="460">
        <f t="shared" si="185"/>
        <v>0</v>
      </c>
      <c r="DU124" s="460">
        <f t="shared" si="186"/>
        <v>0</v>
      </c>
      <c r="DV124" s="460">
        <f t="shared" si="186"/>
        <v>0</v>
      </c>
      <c r="DW124" s="460">
        <f t="shared" si="186"/>
        <v>0</v>
      </c>
      <c r="DX124" s="460">
        <f t="shared" si="186"/>
        <v>0</v>
      </c>
      <c r="DY124" s="460">
        <f t="shared" si="186"/>
        <v>0</v>
      </c>
      <c r="DZ124" s="460">
        <f t="shared" si="186"/>
        <v>0</v>
      </c>
      <c r="EA124" s="460">
        <f t="shared" si="186"/>
        <v>0</v>
      </c>
      <c r="EB124" s="460">
        <f t="shared" si="186"/>
        <v>0</v>
      </c>
      <c r="EC124" s="460">
        <f t="shared" si="186"/>
        <v>0</v>
      </c>
      <c r="ED124" s="460">
        <f t="shared" si="186"/>
        <v>0</v>
      </c>
      <c r="EE124" s="47"/>
    </row>
    <row r="125" spans="1:136">
      <c r="A125" s="1" t="str">
        <f>$B$18</f>
        <v>Investor D</v>
      </c>
      <c r="D125" t="s">
        <v>319</v>
      </c>
      <c r="E125" s="163">
        <f>$D$18</f>
        <v>0</v>
      </c>
      <c r="G125" t="s">
        <v>323</v>
      </c>
      <c r="H125" s="163">
        <f>'Project Summary'!L26</f>
        <v>0</v>
      </c>
      <c r="I125" s="84"/>
      <c r="J125" s="165"/>
      <c r="K125" s="657"/>
      <c r="L125" s="166"/>
      <c r="M125" s="654"/>
      <c r="N125" s="1433"/>
      <c r="O125" s="460">
        <f t="shared" si="179"/>
        <v>0</v>
      </c>
      <c r="P125" s="460">
        <f t="shared" si="179"/>
        <v>0</v>
      </c>
      <c r="Q125" s="460">
        <f t="shared" si="179"/>
        <v>0</v>
      </c>
      <c r="R125" s="460">
        <f t="shared" si="179"/>
        <v>0</v>
      </c>
      <c r="S125" s="460">
        <f t="shared" si="179"/>
        <v>0</v>
      </c>
      <c r="T125" s="460">
        <f t="shared" si="179"/>
        <v>0</v>
      </c>
      <c r="U125" s="460">
        <f t="shared" si="179"/>
        <v>0</v>
      </c>
      <c r="V125" s="460">
        <f t="shared" si="179"/>
        <v>0</v>
      </c>
      <c r="W125" s="460">
        <f t="shared" si="179"/>
        <v>0</v>
      </c>
      <c r="X125" s="460">
        <f t="shared" si="179"/>
        <v>0</v>
      </c>
      <c r="Y125" s="460">
        <f t="shared" si="179"/>
        <v>0</v>
      </c>
      <c r="Z125" s="460">
        <f t="shared" si="179"/>
        <v>0</v>
      </c>
      <c r="AA125" s="460">
        <f t="shared" si="179"/>
        <v>0</v>
      </c>
      <c r="AB125" s="460">
        <f t="shared" si="179"/>
        <v>0</v>
      </c>
      <c r="AC125" s="460">
        <f t="shared" si="179"/>
        <v>0</v>
      </c>
      <c r="AD125" s="460">
        <f t="shared" si="179"/>
        <v>0</v>
      </c>
      <c r="AE125" s="460">
        <f t="shared" si="180"/>
        <v>0</v>
      </c>
      <c r="AF125" s="460">
        <f t="shared" si="180"/>
        <v>0</v>
      </c>
      <c r="AG125" s="460">
        <f t="shared" si="180"/>
        <v>0</v>
      </c>
      <c r="AH125" s="460">
        <f t="shared" si="180"/>
        <v>0</v>
      </c>
      <c r="AI125" s="460">
        <f t="shared" si="180"/>
        <v>0</v>
      </c>
      <c r="AJ125" s="460">
        <f t="shared" si="180"/>
        <v>0</v>
      </c>
      <c r="AK125" s="460">
        <f t="shared" si="180"/>
        <v>0</v>
      </c>
      <c r="AL125" s="460">
        <f t="shared" si="180"/>
        <v>0</v>
      </c>
      <c r="AM125" s="460">
        <f t="shared" si="180"/>
        <v>0</v>
      </c>
      <c r="AN125" s="460">
        <f t="shared" si="180"/>
        <v>0</v>
      </c>
      <c r="AO125" s="460">
        <f t="shared" si="180"/>
        <v>0</v>
      </c>
      <c r="AP125" s="460">
        <f t="shared" si="180"/>
        <v>0</v>
      </c>
      <c r="AQ125" s="460">
        <f t="shared" si="180"/>
        <v>0</v>
      </c>
      <c r="AR125" s="460">
        <f t="shared" si="180"/>
        <v>0</v>
      </c>
      <c r="AS125" s="460">
        <f t="shared" si="180"/>
        <v>0</v>
      </c>
      <c r="AT125" s="460">
        <f t="shared" si="180"/>
        <v>0</v>
      </c>
      <c r="AU125" s="460">
        <f t="shared" si="181"/>
        <v>0</v>
      </c>
      <c r="AV125" s="460">
        <f t="shared" si="181"/>
        <v>0</v>
      </c>
      <c r="AW125" s="460">
        <f t="shared" si="181"/>
        <v>0</v>
      </c>
      <c r="AX125" s="460">
        <f t="shared" si="181"/>
        <v>0</v>
      </c>
      <c r="AY125" s="460">
        <f t="shared" si="181"/>
        <v>0</v>
      </c>
      <c r="AZ125" s="460">
        <f t="shared" si="181"/>
        <v>0</v>
      </c>
      <c r="BA125" s="460">
        <f t="shared" si="181"/>
        <v>0</v>
      </c>
      <c r="BB125" s="460">
        <f t="shared" si="181"/>
        <v>0</v>
      </c>
      <c r="BC125" s="460">
        <f t="shared" si="181"/>
        <v>0</v>
      </c>
      <c r="BD125" s="460">
        <f t="shared" si="181"/>
        <v>0</v>
      </c>
      <c r="BE125" s="460">
        <f t="shared" si="181"/>
        <v>0</v>
      </c>
      <c r="BF125" s="460">
        <f t="shared" si="181"/>
        <v>0</v>
      </c>
      <c r="BG125" s="460">
        <f t="shared" si="181"/>
        <v>0</v>
      </c>
      <c r="BH125" s="460">
        <f t="shared" si="181"/>
        <v>0</v>
      </c>
      <c r="BI125" s="460">
        <f t="shared" si="181"/>
        <v>0</v>
      </c>
      <c r="BJ125" s="460">
        <f t="shared" si="181"/>
        <v>0</v>
      </c>
      <c r="BK125" s="460">
        <f t="shared" si="182"/>
        <v>0</v>
      </c>
      <c r="BL125" s="460">
        <f t="shared" si="182"/>
        <v>0</v>
      </c>
      <c r="BM125" s="460">
        <f t="shared" si="182"/>
        <v>0</v>
      </c>
      <c r="BN125" s="460">
        <f t="shared" si="182"/>
        <v>0</v>
      </c>
      <c r="BO125" s="460">
        <f t="shared" si="182"/>
        <v>0</v>
      </c>
      <c r="BP125" s="460">
        <f t="shared" si="182"/>
        <v>0</v>
      </c>
      <c r="BQ125" s="460">
        <f t="shared" si="182"/>
        <v>0</v>
      </c>
      <c r="BR125" s="460">
        <f t="shared" si="182"/>
        <v>0</v>
      </c>
      <c r="BS125" s="460">
        <f t="shared" si="182"/>
        <v>0</v>
      </c>
      <c r="BT125" s="460">
        <f t="shared" si="182"/>
        <v>0</v>
      </c>
      <c r="BU125" s="460">
        <f t="shared" si="182"/>
        <v>0</v>
      </c>
      <c r="BV125" s="460">
        <f t="shared" si="182"/>
        <v>0</v>
      </c>
      <c r="BW125" s="460">
        <f t="shared" si="182"/>
        <v>0</v>
      </c>
      <c r="BX125" s="460">
        <f t="shared" si="182"/>
        <v>0</v>
      </c>
      <c r="BY125" s="460">
        <f t="shared" si="182"/>
        <v>0</v>
      </c>
      <c r="BZ125" s="460">
        <f t="shared" si="182"/>
        <v>0</v>
      </c>
      <c r="CA125" s="460">
        <f t="shared" si="183"/>
        <v>0</v>
      </c>
      <c r="CB125" s="460">
        <f t="shared" si="183"/>
        <v>0</v>
      </c>
      <c r="CC125" s="460">
        <f t="shared" si="183"/>
        <v>0</v>
      </c>
      <c r="CD125" s="460">
        <f t="shared" si="183"/>
        <v>0</v>
      </c>
      <c r="CE125" s="460">
        <f t="shared" si="183"/>
        <v>0</v>
      </c>
      <c r="CF125" s="460">
        <f t="shared" si="183"/>
        <v>0</v>
      </c>
      <c r="CG125" s="460">
        <f t="shared" si="183"/>
        <v>0</v>
      </c>
      <c r="CH125" s="460">
        <f t="shared" si="183"/>
        <v>0</v>
      </c>
      <c r="CI125" s="460">
        <f t="shared" si="183"/>
        <v>0</v>
      </c>
      <c r="CJ125" s="460">
        <f t="shared" si="183"/>
        <v>0</v>
      </c>
      <c r="CK125" s="460">
        <f t="shared" si="183"/>
        <v>0</v>
      </c>
      <c r="CL125" s="460">
        <f t="shared" si="183"/>
        <v>0</v>
      </c>
      <c r="CM125" s="460">
        <f t="shared" si="183"/>
        <v>0</v>
      </c>
      <c r="CN125" s="460">
        <f t="shared" si="183"/>
        <v>0</v>
      </c>
      <c r="CO125" s="460">
        <f t="shared" si="183"/>
        <v>0</v>
      </c>
      <c r="CP125" s="460">
        <f t="shared" si="183"/>
        <v>0</v>
      </c>
      <c r="CQ125" s="460">
        <f t="shared" si="184"/>
        <v>0</v>
      </c>
      <c r="CR125" s="460">
        <f t="shared" si="184"/>
        <v>0</v>
      </c>
      <c r="CS125" s="460">
        <f t="shared" si="184"/>
        <v>0</v>
      </c>
      <c r="CT125" s="460">
        <f t="shared" si="184"/>
        <v>0</v>
      </c>
      <c r="CU125" s="460">
        <f t="shared" si="184"/>
        <v>0</v>
      </c>
      <c r="CV125" s="460">
        <f t="shared" si="184"/>
        <v>0</v>
      </c>
      <c r="CW125" s="460">
        <f t="shared" si="184"/>
        <v>0</v>
      </c>
      <c r="CX125" s="460">
        <f t="shared" si="184"/>
        <v>0</v>
      </c>
      <c r="CY125" s="460">
        <f t="shared" si="184"/>
        <v>0</v>
      </c>
      <c r="CZ125" s="460">
        <f t="shared" si="184"/>
        <v>0</v>
      </c>
      <c r="DA125" s="460">
        <f t="shared" si="184"/>
        <v>0</v>
      </c>
      <c r="DB125" s="460">
        <f t="shared" si="184"/>
        <v>0</v>
      </c>
      <c r="DC125" s="460">
        <f t="shared" si="184"/>
        <v>0</v>
      </c>
      <c r="DD125" s="460">
        <f t="shared" si="184"/>
        <v>0</v>
      </c>
      <c r="DE125" s="460">
        <f t="shared" si="184"/>
        <v>0</v>
      </c>
      <c r="DF125" s="460">
        <f t="shared" si="184"/>
        <v>0</v>
      </c>
      <c r="DG125" s="460">
        <f t="shared" si="185"/>
        <v>0</v>
      </c>
      <c r="DH125" s="460">
        <f t="shared" si="185"/>
        <v>0</v>
      </c>
      <c r="DI125" s="460">
        <f t="shared" si="185"/>
        <v>0</v>
      </c>
      <c r="DJ125" s="460">
        <f t="shared" si="185"/>
        <v>0</v>
      </c>
      <c r="DK125" s="460">
        <f t="shared" si="185"/>
        <v>0</v>
      </c>
      <c r="DL125" s="460">
        <f t="shared" si="185"/>
        <v>0</v>
      </c>
      <c r="DM125" s="460">
        <f t="shared" si="185"/>
        <v>0</v>
      </c>
      <c r="DN125" s="460">
        <f t="shared" si="185"/>
        <v>0</v>
      </c>
      <c r="DO125" s="460">
        <f t="shared" si="185"/>
        <v>0</v>
      </c>
      <c r="DP125" s="460">
        <f t="shared" si="185"/>
        <v>0</v>
      </c>
      <c r="DQ125" s="460">
        <f t="shared" si="185"/>
        <v>0</v>
      </c>
      <c r="DR125" s="460">
        <f t="shared" si="185"/>
        <v>0</v>
      </c>
      <c r="DS125" s="460">
        <f t="shared" si="185"/>
        <v>0</v>
      </c>
      <c r="DT125" s="460">
        <f t="shared" si="185"/>
        <v>0</v>
      </c>
      <c r="DU125" s="460">
        <f t="shared" si="186"/>
        <v>0</v>
      </c>
      <c r="DV125" s="460">
        <f t="shared" si="186"/>
        <v>0</v>
      </c>
      <c r="DW125" s="460">
        <f t="shared" si="186"/>
        <v>0</v>
      </c>
      <c r="DX125" s="460">
        <f t="shared" si="186"/>
        <v>0</v>
      </c>
      <c r="DY125" s="460">
        <f t="shared" si="186"/>
        <v>0</v>
      </c>
      <c r="DZ125" s="460">
        <f t="shared" si="186"/>
        <v>0</v>
      </c>
      <c r="EA125" s="460">
        <f t="shared" si="186"/>
        <v>0</v>
      </c>
      <c r="EB125" s="460">
        <f t="shared" si="186"/>
        <v>0</v>
      </c>
      <c r="EC125" s="460">
        <f t="shared" si="186"/>
        <v>0</v>
      </c>
      <c r="ED125" s="460">
        <f t="shared" si="186"/>
        <v>0</v>
      </c>
      <c r="EE125" s="47"/>
    </row>
    <row r="126" spans="1:136">
      <c r="A126" s="1" t="str">
        <f>$B$19</f>
        <v>Investor E</v>
      </c>
      <c r="D126" t="s">
        <v>319</v>
      </c>
      <c r="E126" s="163">
        <f>$D$19</f>
        <v>0</v>
      </c>
      <c r="G126" t="s">
        <v>323</v>
      </c>
      <c r="H126" s="163">
        <f>'Project Summary'!L27</f>
        <v>0</v>
      </c>
      <c r="I126" s="84"/>
      <c r="J126" s="168"/>
      <c r="K126" s="659"/>
      <c r="L126" s="169"/>
      <c r="M126" s="655"/>
      <c r="N126" s="1433"/>
      <c r="O126" s="460">
        <f t="shared" si="179"/>
        <v>0</v>
      </c>
      <c r="P126" s="460">
        <f t="shared" si="179"/>
        <v>0</v>
      </c>
      <c r="Q126" s="460">
        <f t="shared" si="179"/>
        <v>0</v>
      </c>
      <c r="R126" s="460">
        <f t="shared" si="179"/>
        <v>0</v>
      </c>
      <c r="S126" s="460">
        <f t="shared" si="179"/>
        <v>0</v>
      </c>
      <c r="T126" s="460">
        <f t="shared" si="179"/>
        <v>0</v>
      </c>
      <c r="U126" s="460">
        <f t="shared" si="179"/>
        <v>0</v>
      </c>
      <c r="V126" s="460">
        <f t="shared" si="179"/>
        <v>0</v>
      </c>
      <c r="W126" s="460">
        <f t="shared" si="179"/>
        <v>0</v>
      </c>
      <c r="X126" s="460">
        <f t="shared" si="179"/>
        <v>0</v>
      </c>
      <c r="Y126" s="460">
        <f t="shared" si="179"/>
        <v>0</v>
      </c>
      <c r="Z126" s="460">
        <f t="shared" si="179"/>
        <v>0</v>
      </c>
      <c r="AA126" s="460">
        <f t="shared" si="179"/>
        <v>0</v>
      </c>
      <c r="AB126" s="460">
        <f t="shared" si="179"/>
        <v>0</v>
      </c>
      <c r="AC126" s="460">
        <f t="shared" si="179"/>
        <v>0</v>
      </c>
      <c r="AD126" s="460">
        <f t="shared" si="179"/>
        <v>0</v>
      </c>
      <c r="AE126" s="460">
        <f t="shared" si="180"/>
        <v>0</v>
      </c>
      <c r="AF126" s="460">
        <f t="shared" si="180"/>
        <v>0</v>
      </c>
      <c r="AG126" s="460">
        <f t="shared" si="180"/>
        <v>0</v>
      </c>
      <c r="AH126" s="460">
        <f t="shared" si="180"/>
        <v>0</v>
      </c>
      <c r="AI126" s="460">
        <f t="shared" si="180"/>
        <v>0</v>
      </c>
      <c r="AJ126" s="460">
        <f t="shared" si="180"/>
        <v>0</v>
      </c>
      <c r="AK126" s="460">
        <f t="shared" si="180"/>
        <v>0</v>
      </c>
      <c r="AL126" s="460">
        <f t="shared" si="180"/>
        <v>0</v>
      </c>
      <c r="AM126" s="460">
        <f t="shared" si="180"/>
        <v>0</v>
      </c>
      <c r="AN126" s="460">
        <f t="shared" si="180"/>
        <v>0</v>
      </c>
      <c r="AO126" s="460">
        <f t="shared" si="180"/>
        <v>0</v>
      </c>
      <c r="AP126" s="460">
        <f t="shared" si="180"/>
        <v>0</v>
      </c>
      <c r="AQ126" s="460">
        <f t="shared" si="180"/>
        <v>0</v>
      </c>
      <c r="AR126" s="460">
        <f t="shared" si="180"/>
        <v>0</v>
      </c>
      <c r="AS126" s="460">
        <f t="shared" si="180"/>
        <v>0</v>
      </c>
      <c r="AT126" s="460">
        <f t="shared" si="180"/>
        <v>0</v>
      </c>
      <c r="AU126" s="460">
        <f t="shared" si="181"/>
        <v>0</v>
      </c>
      <c r="AV126" s="460">
        <f t="shared" si="181"/>
        <v>0</v>
      </c>
      <c r="AW126" s="460">
        <f t="shared" si="181"/>
        <v>0</v>
      </c>
      <c r="AX126" s="460">
        <f t="shared" si="181"/>
        <v>0</v>
      </c>
      <c r="AY126" s="460">
        <f t="shared" si="181"/>
        <v>0</v>
      </c>
      <c r="AZ126" s="460">
        <f t="shared" si="181"/>
        <v>0</v>
      </c>
      <c r="BA126" s="460">
        <f t="shared" si="181"/>
        <v>0</v>
      </c>
      <c r="BB126" s="460">
        <f t="shared" si="181"/>
        <v>0</v>
      </c>
      <c r="BC126" s="460">
        <f t="shared" si="181"/>
        <v>0</v>
      </c>
      <c r="BD126" s="460">
        <f t="shared" si="181"/>
        <v>0</v>
      </c>
      <c r="BE126" s="460">
        <f t="shared" si="181"/>
        <v>0</v>
      </c>
      <c r="BF126" s="460">
        <f t="shared" si="181"/>
        <v>0</v>
      </c>
      <c r="BG126" s="460">
        <f t="shared" si="181"/>
        <v>0</v>
      </c>
      <c r="BH126" s="460">
        <f t="shared" si="181"/>
        <v>0</v>
      </c>
      <c r="BI126" s="460">
        <f t="shared" si="181"/>
        <v>0</v>
      </c>
      <c r="BJ126" s="460">
        <f t="shared" si="181"/>
        <v>0</v>
      </c>
      <c r="BK126" s="460">
        <f t="shared" si="182"/>
        <v>0</v>
      </c>
      <c r="BL126" s="460">
        <f t="shared" si="182"/>
        <v>0</v>
      </c>
      <c r="BM126" s="460">
        <f t="shared" si="182"/>
        <v>0</v>
      </c>
      <c r="BN126" s="460">
        <f t="shared" si="182"/>
        <v>0</v>
      </c>
      <c r="BO126" s="460">
        <f t="shared" si="182"/>
        <v>0</v>
      </c>
      <c r="BP126" s="460">
        <f t="shared" si="182"/>
        <v>0</v>
      </c>
      <c r="BQ126" s="460">
        <f t="shared" si="182"/>
        <v>0</v>
      </c>
      <c r="BR126" s="460">
        <f t="shared" si="182"/>
        <v>0</v>
      </c>
      <c r="BS126" s="460">
        <f t="shared" si="182"/>
        <v>0</v>
      </c>
      <c r="BT126" s="460">
        <f t="shared" si="182"/>
        <v>0</v>
      </c>
      <c r="BU126" s="460">
        <f t="shared" si="182"/>
        <v>0</v>
      </c>
      <c r="BV126" s="460">
        <f t="shared" si="182"/>
        <v>0</v>
      </c>
      <c r="BW126" s="460">
        <f t="shared" si="182"/>
        <v>0</v>
      </c>
      <c r="BX126" s="460">
        <f t="shared" si="182"/>
        <v>0</v>
      </c>
      <c r="BY126" s="460">
        <f t="shared" si="182"/>
        <v>0</v>
      </c>
      <c r="BZ126" s="460">
        <f t="shared" si="182"/>
        <v>0</v>
      </c>
      <c r="CA126" s="460">
        <f t="shared" si="183"/>
        <v>0</v>
      </c>
      <c r="CB126" s="460">
        <f t="shared" si="183"/>
        <v>0</v>
      </c>
      <c r="CC126" s="460">
        <f t="shared" si="183"/>
        <v>0</v>
      </c>
      <c r="CD126" s="460">
        <f t="shared" si="183"/>
        <v>0</v>
      </c>
      <c r="CE126" s="460">
        <f t="shared" si="183"/>
        <v>0</v>
      </c>
      <c r="CF126" s="460">
        <f t="shared" si="183"/>
        <v>0</v>
      </c>
      <c r="CG126" s="460">
        <f t="shared" si="183"/>
        <v>0</v>
      </c>
      <c r="CH126" s="460">
        <f t="shared" si="183"/>
        <v>0</v>
      </c>
      <c r="CI126" s="460">
        <f t="shared" si="183"/>
        <v>0</v>
      </c>
      <c r="CJ126" s="460">
        <f t="shared" si="183"/>
        <v>0</v>
      </c>
      <c r="CK126" s="460">
        <f t="shared" si="183"/>
        <v>0</v>
      </c>
      <c r="CL126" s="460">
        <f t="shared" si="183"/>
        <v>0</v>
      </c>
      <c r="CM126" s="460">
        <f t="shared" si="183"/>
        <v>0</v>
      </c>
      <c r="CN126" s="460">
        <f t="shared" si="183"/>
        <v>0</v>
      </c>
      <c r="CO126" s="460">
        <f t="shared" si="183"/>
        <v>0</v>
      </c>
      <c r="CP126" s="460">
        <f t="shared" si="183"/>
        <v>0</v>
      </c>
      <c r="CQ126" s="460">
        <f t="shared" si="184"/>
        <v>0</v>
      </c>
      <c r="CR126" s="460">
        <f t="shared" si="184"/>
        <v>0</v>
      </c>
      <c r="CS126" s="460">
        <f t="shared" si="184"/>
        <v>0</v>
      </c>
      <c r="CT126" s="460">
        <f t="shared" si="184"/>
        <v>0</v>
      </c>
      <c r="CU126" s="460">
        <f t="shared" si="184"/>
        <v>0</v>
      </c>
      <c r="CV126" s="460">
        <f t="shared" si="184"/>
        <v>0</v>
      </c>
      <c r="CW126" s="460">
        <f t="shared" si="184"/>
        <v>0</v>
      </c>
      <c r="CX126" s="460">
        <f t="shared" si="184"/>
        <v>0</v>
      </c>
      <c r="CY126" s="460">
        <f t="shared" si="184"/>
        <v>0</v>
      </c>
      <c r="CZ126" s="460">
        <f t="shared" si="184"/>
        <v>0</v>
      </c>
      <c r="DA126" s="460">
        <f t="shared" si="184"/>
        <v>0</v>
      </c>
      <c r="DB126" s="460">
        <f t="shared" si="184"/>
        <v>0</v>
      </c>
      <c r="DC126" s="460">
        <f t="shared" si="184"/>
        <v>0</v>
      </c>
      <c r="DD126" s="460">
        <f t="shared" si="184"/>
        <v>0</v>
      </c>
      <c r="DE126" s="460">
        <f t="shared" si="184"/>
        <v>0</v>
      </c>
      <c r="DF126" s="460">
        <f t="shared" si="184"/>
        <v>0</v>
      </c>
      <c r="DG126" s="460">
        <f t="shared" si="185"/>
        <v>0</v>
      </c>
      <c r="DH126" s="460">
        <f t="shared" si="185"/>
        <v>0</v>
      </c>
      <c r="DI126" s="460">
        <f t="shared" si="185"/>
        <v>0</v>
      </c>
      <c r="DJ126" s="460">
        <f t="shared" si="185"/>
        <v>0</v>
      </c>
      <c r="DK126" s="460">
        <f t="shared" si="185"/>
        <v>0</v>
      </c>
      <c r="DL126" s="460">
        <f t="shared" si="185"/>
        <v>0</v>
      </c>
      <c r="DM126" s="460">
        <f t="shared" si="185"/>
        <v>0</v>
      </c>
      <c r="DN126" s="460">
        <f t="shared" si="185"/>
        <v>0</v>
      </c>
      <c r="DO126" s="460">
        <f t="shared" si="185"/>
        <v>0</v>
      </c>
      <c r="DP126" s="460">
        <f t="shared" si="185"/>
        <v>0</v>
      </c>
      <c r="DQ126" s="460">
        <f t="shared" si="185"/>
        <v>0</v>
      </c>
      <c r="DR126" s="460">
        <f t="shared" si="185"/>
        <v>0</v>
      </c>
      <c r="DS126" s="460">
        <f t="shared" si="185"/>
        <v>0</v>
      </c>
      <c r="DT126" s="460">
        <f t="shared" si="185"/>
        <v>0</v>
      </c>
      <c r="DU126" s="460">
        <f t="shared" si="186"/>
        <v>0</v>
      </c>
      <c r="DV126" s="460">
        <f t="shared" si="186"/>
        <v>0</v>
      </c>
      <c r="DW126" s="460">
        <f t="shared" si="186"/>
        <v>0</v>
      </c>
      <c r="DX126" s="460">
        <f t="shared" si="186"/>
        <v>0</v>
      </c>
      <c r="DY126" s="460">
        <f t="shared" si="186"/>
        <v>0</v>
      </c>
      <c r="DZ126" s="460">
        <f t="shared" si="186"/>
        <v>0</v>
      </c>
      <c r="EA126" s="460">
        <f t="shared" si="186"/>
        <v>0</v>
      </c>
      <c r="EB126" s="460">
        <f t="shared" si="186"/>
        <v>0</v>
      </c>
      <c r="EC126" s="460">
        <f t="shared" si="186"/>
        <v>0</v>
      </c>
      <c r="ED126" s="460">
        <f t="shared" si="186"/>
        <v>0</v>
      </c>
      <c r="EE126" s="47"/>
    </row>
    <row r="127" spans="1:136">
      <c r="A127" s="1"/>
      <c r="E127" s="76"/>
      <c r="H127" s="76"/>
      <c r="J127" s="15"/>
      <c r="K127" s="656"/>
      <c r="L127" s="170"/>
      <c r="M127" s="656"/>
      <c r="N127" s="1433"/>
      <c r="O127" s="466"/>
      <c r="P127" s="466"/>
      <c r="Q127" s="466"/>
      <c r="R127" s="466"/>
      <c r="S127" s="466"/>
      <c r="T127" s="466"/>
      <c r="U127" s="466"/>
      <c r="V127" s="466"/>
      <c r="W127" s="466"/>
      <c r="X127" s="466"/>
      <c r="Y127" s="466"/>
      <c r="Z127" s="466"/>
      <c r="AA127" s="466"/>
      <c r="AB127" s="466"/>
      <c r="AC127" s="466"/>
      <c r="AD127" s="466"/>
      <c r="AE127" s="466"/>
      <c r="AF127" s="466"/>
      <c r="AG127" s="466"/>
      <c r="AH127" s="466"/>
      <c r="AI127" s="466"/>
      <c r="AJ127" s="466"/>
      <c r="AK127" s="466"/>
      <c r="AL127" s="466"/>
      <c r="AM127" s="466"/>
      <c r="AN127" s="466"/>
      <c r="AO127" s="466"/>
      <c r="AP127" s="466"/>
      <c r="AQ127" s="466"/>
      <c r="AR127" s="466"/>
      <c r="AS127" s="466"/>
      <c r="AT127" s="466"/>
      <c r="AU127" s="466"/>
      <c r="AV127" s="466"/>
      <c r="AW127" s="466"/>
      <c r="AX127" s="466"/>
      <c r="AY127" s="466"/>
      <c r="AZ127" s="466"/>
      <c r="BA127" s="466"/>
      <c r="BB127" s="466"/>
      <c r="BC127" s="466"/>
      <c r="BD127" s="466"/>
      <c r="BE127" s="466"/>
      <c r="BF127" s="466"/>
      <c r="BG127" s="466"/>
      <c r="BH127" s="466"/>
      <c r="BI127" s="466"/>
      <c r="BJ127" s="466"/>
      <c r="BK127" s="466"/>
      <c r="BL127" s="466"/>
      <c r="BM127" s="466"/>
      <c r="BN127" s="466"/>
      <c r="BO127" s="466"/>
      <c r="BP127" s="466"/>
      <c r="BQ127" s="466"/>
      <c r="BR127" s="466"/>
      <c r="BS127" s="466"/>
      <c r="BT127" s="466"/>
      <c r="BU127" s="466"/>
      <c r="BV127" s="466"/>
      <c r="BW127" s="466"/>
      <c r="BX127" s="466"/>
      <c r="BY127" s="466"/>
      <c r="BZ127" s="466"/>
      <c r="CA127" s="466"/>
      <c r="CB127" s="466"/>
      <c r="CC127" s="466"/>
      <c r="CD127" s="466"/>
      <c r="CE127" s="466"/>
      <c r="CF127" s="466"/>
      <c r="CG127" s="466"/>
      <c r="CH127" s="466"/>
      <c r="CI127" s="466"/>
      <c r="CJ127" s="466"/>
      <c r="CK127" s="466"/>
      <c r="CL127" s="466"/>
      <c r="CM127" s="466"/>
      <c r="CN127" s="466"/>
      <c r="CO127" s="466"/>
      <c r="CP127" s="466"/>
      <c r="CQ127" s="466"/>
      <c r="CR127" s="466"/>
      <c r="CS127" s="466"/>
      <c r="CT127" s="466"/>
      <c r="CU127" s="466"/>
      <c r="CV127" s="466"/>
      <c r="CW127" s="466"/>
      <c r="CX127" s="466"/>
      <c r="CY127" s="466"/>
      <c r="CZ127" s="466"/>
      <c r="DA127" s="466"/>
      <c r="DB127" s="466"/>
      <c r="DC127" s="466"/>
      <c r="DD127" s="466"/>
      <c r="DE127" s="466"/>
      <c r="DF127" s="466"/>
      <c r="DG127" s="466"/>
      <c r="DH127" s="466"/>
      <c r="DI127" s="466"/>
      <c r="DJ127" s="466"/>
      <c r="DK127" s="466"/>
      <c r="DL127" s="466"/>
      <c r="DM127" s="466"/>
      <c r="DN127" s="466"/>
      <c r="DO127" s="466"/>
      <c r="DP127" s="466"/>
      <c r="DQ127" s="466"/>
      <c r="DR127" s="466"/>
      <c r="DS127" s="466"/>
      <c r="DT127" s="466"/>
      <c r="DU127" s="466"/>
      <c r="DV127" s="466"/>
      <c r="DW127" s="466"/>
      <c r="DX127" s="466"/>
      <c r="DY127" s="466"/>
      <c r="DZ127" s="466"/>
      <c r="EA127" s="466"/>
      <c r="EB127" s="466"/>
      <c r="EC127" s="466"/>
      <c r="ED127" s="466"/>
      <c r="EE127" s="47"/>
    </row>
    <row r="128" spans="1:136">
      <c r="A128" s="1" t="s">
        <v>492</v>
      </c>
      <c r="E128" s="76"/>
      <c r="H128" s="76"/>
      <c r="J128" s="15"/>
      <c r="K128" s="656"/>
      <c r="L128" s="170"/>
      <c r="M128" s="656"/>
      <c r="N128" s="1433"/>
      <c r="O128" s="466"/>
      <c r="P128" s="466"/>
      <c r="Q128" s="466"/>
      <c r="R128" s="466"/>
      <c r="S128" s="466"/>
      <c r="T128" s="466"/>
      <c r="U128" s="466"/>
      <c r="V128" s="466"/>
      <c r="W128" s="466"/>
      <c r="X128" s="466"/>
      <c r="Y128" s="466"/>
      <c r="Z128" s="466"/>
      <c r="AA128" s="466"/>
      <c r="AB128" s="466"/>
      <c r="AC128" s="466"/>
      <c r="AD128" s="466"/>
      <c r="AE128" s="466"/>
      <c r="AF128" s="466"/>
      <c r="AG128" s="466"/>
      <c r="AH128" s="466"/>
      <c r="AI128" s="466"/>
      <c r="AJ128" s="466"/>
      <c r="AK128" s="466"/>
      <c r="AL128" s="466"/>
      <c r="AM128" s="466"/>
      <c r="AN128" s="466"/>
      <c r="AO128" s="466"/>
      <c r="AP128" s="466"/>
      <c r="AQ128" s="466"/>
      <c r="AR128" s="466"/>
      <c r="AS128" s="466"/>
      <c r="AT128" s="466"/>
      <c r="AU128" s="466"/>
      <c r="AV128" s="466"/>
      <c r="AW128" s="466"/>
      <c r="AX128" s="466"/>
      <c r="AY128" s="466"/>
      <c r="AZ128" s="466"/>
      <c r="BA128" s="466"/>
      <c r="BB128" s="466"/>
      <c r="BC128" s="466"/>
      <c r="BD128" s="466"/>
      <c r="BE128" s="466"/>
      <c r="BF128" s="466"/>
      <c r="BG128" s="466"/>
      <c r="BH128" s="466"/>
      <c r="BI128" s="466"/>
      <c r="BJ128" s="466"/>
      <c r="BK128" s="466"/>
      <c r="BL128" s="466"/>
      <c r="BM128" s="466"/>
      <c r="BN128" s="466"/>
      <c r="BO128" s="466"/>
      <c r="BP128" s="466"/>
      <c r="BQ128" s="466"/>
      <c r="BR128" s="466"/>
      <c r="BS128" s="466"/>
      <c r="BT128" s="466"/>
      <c r="BU128" s="466"/>
      <c r="BV128" s="466"/>
      <c r="BW128" s="466"/>
      <c r="BX128" s="466"/>
      <c r="BY128" s="466"/>
      <c r="BZ128" s="466"/>
      <c r="CA128" s="466"/>
      <c r="CB128" s="466"/>
      <c r="CC128" s="466"/>
      <c r="CD128" s="466"/>
      <c r="CE128" s="466"/>
      <c r="CF128" s="466"/>
      <c r="CG128" s="466"/>
      <c r="CH128" s="466"/>
      <c r="CI128" s="466"/>
      <c r="CJ128" s="466"/>
      <c r="CK128" s="466"/>
      <c r="CL128" s="466"/>
      <c r="CM128" s="466"/>
      <c r="CN128" s="466"/>
      <c r="CO128" s="466"/>
      <c r="CP128" s="466"/>
      <c r="CQ128" s="466"/>
      <c r="CR128" s="466"/>
      <c r="CS128" s="466"/>
      <c r="CT128" s="466"/>
      <c r="CU128" s="466"/>
      <c r="CV128" s="466"/>
      <c r="CW128" s="466"/>
      <c r="CX128" s="466"/>
      <c r="CY128" s="466"/>
      <c r="CZ128" s="466"/>
      <c r="DA128" s="466"/>
      <c r="DB128" s="466"/>
      <c r="DC128" s="466"/>
      <c r="DD128" s="466"/>
      <c r="DE128" s="466"/>
      <c r="DF128" s="466"/>
      <c r="DG128" s="466"/>
      <c r="DH128" s="466"/>
      <c r="DI128" s="466"/>
      <c r="DJ128" s="466"/>
      <c r="DK128" s="466"/>
      <c r="DL128" s="466"/>
      <c r="DM128" s="466"/>
      <c r="DN128" s="466"/>
      <c r="DO128" s="466"/>
      <c r="DP128" s="466"/>
      <c r="DQ128" s="466"/>
      <c r="DR128" s="466"/>
      <c r="DS128" s="466"/>
      <c r="DT128" s="466"/>
      <c r="DU128" s="466"/>
      <c r="DV128" s="466"/>
      <c r="DW128" s="466"/>
      <c r="DX128" s="466"/>
      <c r="DY128" s="466"/>
      <c r="DZ128" s="466"/>
      <c r="EA128" s="466"/>
      <c r="EB128" s="466"/>
      <c r="EC128" s="466"/>
      <c r="ED128" s="466"/>
      <c r="EE128" s="47"/>
    </row>
    <row r="129" spans="1:135">
      <c r="A129" s="1" t="str">
        <f>$B$15</f>
        <v>Sponsor</v>
      </c>
      <c r="D129" t="s">
        <v>319</v>
      </c>
      <c r="E129" s="163">
        <f>$D$15</f>
        <v>0.10000000000000002</v>
      </c>
      <c r="G129" t="s">
        <v>323</v>
      </c>
      <c r="H129" s="163">
        <f>'Project Summary'!M23</f>
        <v>0</v>
      </c>
      <c r="J129" s="164"/>
      <c r="K129" s="660"/>
      <c r="L129" s="16"/>
      <c r="M129" s="653"/>
      <c r="N129" s="1433"/>
      <c r="O129" s="460">
        <f t="shared" ref="O129:AD133" si="187">IF(AND(O$119&lt;$M$131,O$119&gt;$K$131),O$114*$E129*(1-$H129),0)</f>
        <v>0</v>
      </c>
      <c r="P129" s="460">
        <f t="shared" si="187"/>
        <v>0</v>
      </c>
      <c r="Q129" s="460">
        <f t="shared" si="187"/>
        <v>0</v>
      </c>
      <c r="R129" s="460">
        <f t="shared" si="187"/>
        <v>0</v>
      </c>
      <c r="S129" s="460">
        <f t="shared" si="187"/>
        <v>0</v>
      </c>
      <c r="T129" s="460">
        <f t="shared" si="187"/>
        <v>0</v>
      </c>
      <c r="U129" s="460">
        <f t="shared" si="187"/>
        <v>0</v>
      </c>
      <c r="V129" s="460">
        <f t="shared" si="187"/>
        <v>0</v>
      </c>
      <c r="W129" s="460">
        <f t="shared" si="187"/>
        <v>0</v>
      </c>
      <c r="X129" s="460">
        <f t="shared" si="187"/>
        <v>0</v>
      </c>
      <c r="Y129" s="460">
        <f t="shared" si="187"/>
        <v>0</v>
      </c>
      <c r="Z129" s="460">
        <f t="shared" si="187"/>
        <v>0</v>
      </c>
      <c r="AA129" s="460">
        <f t="shared" si="187"/>
        <v>0</v>
      </c>
      <c r="AB129" s="460">
        <f t="shared" si="187"/>
        <v>0</v>
      </c>
      <c r="AC129" s="460">
        <f t="shared" si="187"/>
        <v>0</v>
      </c>
      <c r="AD129" s="460">
        <f t="shared" si="187"/>
        <v>0</v>
      </c>
      <c r="AE129" s="460">
        <f t="shared" ref="AE129:AT133" si="188">IF(AND(AE$119&lt;$M$131,AE$119&gt;$K$131),AE$114*$E129*(1-$H129),0)</f>
        <v>0</v>
      </c>
      <c r="AF129" s="460">
        <f t="shared" si="188"/>
        <v>0</v>
      </c>
      <c r="AG129" s="460">
        <f t="shared" si="188"/>
        <v>0</v>
      </c>
      <c r="AH129" s="460">
        <f t="shared" si="188"/>
        <v>0</v>
      </c>
      <c r="AI129" s="460">
        <f t="shared" si="188"/>
        <v>0</v>
      </c>
      <c r="AJ129" s="460">
        <f t="shared" si="188"/>
        <v>0</v>
      </c>
      <c r="AK129" s="460">
        <f t="shared" si="188"/>
        <v>0</v>
      </c>
      <c r="AL129" s="460">
        <f t="shared" si="188"/>
        <v>0</v>
      </c>
      <c r="AM129" s="460">
        <f t="shared" si="188"/>
        <v>0</v>
      </c>
      <c r="AN129" s="460">
        <f t="shared" si="188"/>
        <v>0</v>
      </c>
      <c r="AO129" s="460">
        <f t="shared" si="188"/>
        <v>0</v>
      </c>
      <c r="AP129" s="460">
        <f t="shared" si="188"/>
        <v>0</v>
      </c>
      <c r="AQ129" s="460">
        <f t="shared" si="188"/>
        <v>0</v>
      </c>
      <c r="AR129" s="460">
        <f t="shared" si="188"/>
        <v>0</v>
      </c>
      <c r="AS129" s="460">
        <f t="shared" si="188"/>
        <v>0</v>
      </c>
      <c r="AT129" s="460">
        <f t="shared" si="188"/>
        <v>0</v>
      </c>
      <c r="AU129" s="460">
        <f t="shared" ref="AU129:BJ133" si="189">IF(AND(AU$119&lt;$M$131,AU$119&gt;$K$131),AU$114*$E129*(1-$H129),0)</f>
        <v>0</v>
      </c>
      <c r="AV129" s="460">
        <f t="shared" si="189"/>
        <v>0</v>
      </c>
      <c r="AW129" s="460">
        <f t="shared" si="189"/>
        <v>0</v>
      </c>
      <c r="AX129" s="460">
        <f t="shared" si="189"/>
        <v>0</v>
      </c>
      <c r="AY129" s="460">
        <f t="shared" si="189"/>
        <v>0</v>
      </c>
      <c r="AZ129" s="460">
        <f t="shared" si="189"/>
        <v>0</v>
      </c>
      <c r="BA129" s="460">
        <f t="shared" si="189"/>
        <v>0</v>
      </c>
      <c r="BB129" s="460">
        <f t="shared" si="189"/>
        <v>0</v>
      </c>
      <c r="BC129" s="460">
        <f t="shared" si="189"/>
        <v>0</v>
      </c>
      <c r="BD129" s="460">
        <f t="shared" si="189"/>
        <v>0</v>
      </c>
      <c r="BE129" s="460">
        <f t="shared" si="189"/>
        <v>0</v>
      </c>
      <c r="BF129" s="460">
        <f t="shared" si="189"/>
        <v>0</v>
      </c>
      <c r="BG129" s="460">
        <f t="shared" si="189"/>
        <v>0</v>
      </c>
      <c r="BH129" s="460">
        <f t="shared" si="189"/>
        <v>0</v>
      </c>
      <c r="BI129" s="460">
        <f t="shared" si="189"/>
        <v>0</v>
      </c>
      <c r="BJ129" s="460">
        <f t="shared" si="189"/>
        <v>0</v>
      </c>
      <c r="BK129" s="460">
        <f t="shared" ref="BK129:BZ133" si="190">IF(AND(BK$119&lt;$M$131,BK$119&gt;$K$131),BK$114*$E129*(1-$H129),0)</f>
        <v>0</v>
      </c>
      <c r="BL129" s="460">
        <f t="shared" si="190"/>
        <v>0</v>
      </c>
      <c r="BM129" s="460">
        <f t="shared" si="190"/>
        <v>0</v>
      </c>
      <c r="BN129" s="460">
        <f t="shared" si="190"/>
        <v>0</v>
      </c>
      <c r="BO129" s="460">
        <f t="shared" si="190"/>
        <v>0</v>
      </c>
      <c r="BP129" s="460">
        <f t="shared" si="190"/>
        <v>0</v>
      </c>
      <c r="BQ129" s="460">
        <f t="shared" si="190"/>
        <v>0</v>
      </c>
      <c r="BR129" s="460">
        <f t="shared" si="190"/>
        <v>0</v>
      </c>
      <c r="BS129" s="460">
        <f t="shared" si="190"/>
        <v>0</v>
      </c>
      <c r="BT129" s="460">
        <f t="shared" si="190"/>
        <v>0</v>
      </c>
      <c r="BU129" s="460">
        <f t="shared" si="190"/>
        <v>0</v>
      </c>
      <c r="BV129" s="460">
        <f t="shared" si="190"/>
        <v>0</v>
      </c>
      <c r="BW129" s="460">
        <f t="shared" si="190"/>
        <v>0</v>
      </c>
      <c r="BX129" s="460">
        <f t="shared" si="190"/>
        <v>0</v>
      </c>
      <c r="BY129" s="460">
        <f t="shared" si="190"/>
        <v>0</v>
      </c>
      <c r="BZ129" s="460">
        <f t="shared" si="190"/>
        <v>0</v>
      </c>
      <c r="CA129" s="460">
        <f t="shared" ref="CA129:CP133" si="191">IF(AND(CA$119&lt;$M$131,CA$119&gt;$K$131),CA$114*$E129*(1-$H129),0)</f>
        <v>0</v>
      </c>
      <c r="CB129" s="460">
        <f t="shared" si="191"/>
        <v>0</v>
      </c>
      <c r="CC129" s="460">
        <f t="shared" si="191"/>
        <v>0</v>
      </c>
      <c r="CD129" s="460">
        <f t="shared" si="191"/>
        <v>0</v>
      </c>
      <c r="CE129" s="460">
        <f t="shared" si="191"/>
        <v>0</v>
      </c>
      <c r="CF129" s="460">
        <f t="shared" si="191"/>
        <v>0</v>
      </c>
      <c r="CG129" s="460">
        <f t="shared" si="191"/>
        <v>0</v>
      </c>
      <c r="CH129" s="460">
        <f t="shared" si="191"/>
        <v>0</v>
      </c>
      <c r="CI129" s="460">
        <f t="shared" si="191"/>
        <v>0</v>
      </c>
      <c r="CJ129" s="460">
        <f t="shared" si="191"/>
        <v>0</v>
      </c>
      <c r="CK129" s="460">
        <f t="shared" si="191"/>
        <v>0</v>
      </c>
      <c r="CL129" s="460">
        <f t="shared" si="191"/>
        <v>0</v>
      </c>
      <c r="CM129" s="460">
        <f t="shared" si="191"/>
        <v>0</v>
      </c>
      <c r="CN129" s="460">
        <f t="shared" si="191"/>
        <v>0</v>
      </c>
      <c r="CO129" s="460">
        <f t="shared" si="191"/>
        <v>0</v>
      </c>
      <c r="CP129" s="460">
        <f t="shared" si="191"/>
        <v>0</v>
      </c>
      <c r="CQ129" s="460">
        <f t="shared" ref="CQ129:DF133" si="192">IF(AND(CQ$119&lt;$M$131,CQ$119&gt;$K$131),CQ$114*$E129*(1-$H129),0)</f>
        <v>0</v>
      </c>
      <c r="CR129" s="460">
        <f t="shared" si="192"/>
        <v>0</v>
      </c>
      <c r="CS129" s="460">
        <f t="shared" si="192"/>
        <v>0</v>
      </c>
      <c r="CT129" s="460">
        <f t="shared" si="192"/>
        <v>1468338.9640472161</v>
      </c>
      <c r="CU129" s="460">
        <f t="shared" si="192"/>
        <v>0</v>
      </c>
      <c r="CV129" s="460">
        <f t="shared" si="192"/>
        <v>0</v>
      </c>
      <c r="CW129" s="460">
        <f t="shared" si="192"/>
        <v>0</v>
      </c>
      <c r="CX129" s="460">
        <f t="shared" si="192"/>
        <v>0</v>
      </c>
      <c r="CY129" s="460">
        <f t="shared" si="192"/>
        <v>0</v>
      </c>
      <c r="CZ129" s="460">
        <f t="shared" si="192"/>
        <v>0</v>
      </c>
      <c r="DA129" s="460">
        <f t="shared" si="192"/>
        <v>0</v>
      </c>
      <c r="DB129" s="460">
        <f t="shared" si="192"/>
        <v>0</v>
      </c>
      <c r="DC129" s="460">
        <f t="shared" si="192"/>
        <v>0</v>
      </c>
      <c r="DD129" s="460">
        <f t="shared" si="192"/>
        <v>0</v>
      </c>
      <c r="DE129" s="460">
        <f t="shared" si="192"/>
        <v>0</v>
      </c>
      <c r="DF129" s="460">
        <f t="shared" si="192"/>
        <v>0</v>
      </c>
      <c r="DG129" s="460">
        <f t="shared" ref="DG129:DV133" si="193">IF(AND(DG$119&lt;$M$131,DG$119&gt;$K$131),DG$114*$E129*(1-$H129),0)</f>
        <v>0</v>
      </c>
      <c r="DH129" s="460">
        <f t="shared" si="193"/>
        <v>0</v>
      </c>
      <c r="DI129" s="460">
        <f t="shared" si="193"/>
        <v>0</v>
      </c>
      <c r="DJ129" s="460">
        <f t="shared" si="193"/>
        <v>0</v>
      </c>
      <c r="DK129" s="460">
        <f t="shared" si="193"/>
        <v>0</v>
      </c>
      <c r="DL129" s="460">
        <f t="shared" si="193"/>
        <v>0</v>
      </c>
      <c r="DM129" s="460">
        <f t="shared" si="193"/>
        <v>0</v>
      </c>
      <c r="DN129" s="460">
        <f t="shared" si="193"/>
        <v>0</v>
      </c>
      <c r="DO129" s="460">
        <f t="shared" si="193"/>
        <v>0</v>
      </c>
      <c r="DP129" s="460">
        <f t="shared" si="193"/>
        <v>0</v>
      </c>
      <c r="DQ129" s="460">
        <f t="shared" si="193"/>
        <v>0</v>
      </c>
      <c r="DR129" s="460">
        <f t="shared" si="193"/>
        <v>0</v>
      </c>
      <c r="DS129" s="460">
        <f t="shared" si="193"/>
        <v>0</v>
      </c>
      <c r="DT129" s="460">
        <f t="shared" si="193"/>
        <v>0</v>
      </c>
      <c r="DU129" s="460">
        <f t="shared" si="193"/>
        <v>0</v>
      </c>
      <c r="DV129" s="460">
        <f t="shared" si="193"/>
        <v>0</v>
      </c>
      <c r="DW129" s="460">
        <f t="shared" ref="DU129:ED133" si="194">IF(AND(DW$119&lt;$M$131,DW$119&gt;$K$131),DW$114*$E129*(1-$H129),0)</f>
        <v>0</v>
      </c>
      <c r="DX129" s="460">
        <f t="shared" si="194"/>
        <v>0</v>
      </c>
      <c r="DY129" s="460">
        <f t="shared" si="194"/>
        <v>0</v>
      </c>
      <c r="DZ129" s="460">
        <f t="shared" si="194"/>
        <v>0</v>
      </c>
      <c r="EA129" s="460">
        <f t="shared" si="194"/>
        <v>0</v>
      </c>
      <c r="EB129" s="460">
        <f t="shared" si="194"/>
        <v>0</v>
      </c>
      <c r="EC129" s="460">
        <f t="shared" si="194"/>
        <v>0</v>
      </c>
      <c r="ED129" s="460">
        <f t="shared" si="194"/>
        <v>0</v>
      </c>
      <c r="EE129" s="47"/>
    </row>
    <row r="130" spans="1:135">
      <c r="A130" s="1" t="str">
        <f>$B$16</f>
        <v>LP Investor</v>
      </c>
      <c r="D130" t="s">
        <v>319</v>
      </c>
      <c r="E130" s="163">
        <f>$D$16</f>
        <v>0.9</v>
      </c>
      <c r="G130" t="s">
        <v>323</v>
      </c>
      <c r="H130" s="163">
        <f>'Project Summary'!M24</f>
        <v>0</v>
      </c>
      <c r="I130" s="84"/>
      <c r="J130" s="165"/>
      <c r="K130" s="657"/>
      <c r="L130" s="166"/>
      <c r="M130" s="654"/>
      <c r="N130" s="1433"/>
      <c r="O130" s="460">
        <f t="shared" si="187"/>
        <v>0</v>
      </c>
      <c r="P130" s="460">
        <f t="shared" si="187"/>
        <v>0</v>
      </c>
      <c r="Q130" s="460">
        <f t="shared" si="187"/>
        <v>0</v>
      </c>
      <c r="R130" s="460">
        <f t="shared" si="187"/>
        <v>0</v>
      </c>
      <c r="S130" s="460">
        <f t="shared" si="187"/>
        <v>0</v>
      </c>
      <c r="T130" s="460">
        <f t="shared" si="187"/>
        <v>0</v>
      </c>
      <c r="U130" s="460">
        <f t="shared" si="187"/>
        <v>0</v>
      </c>
      <c r="V130" s="460">
        <f t="shared" si="187"/>
        <v>0</v>
      </c>
      <c r="W130" s="460">
        <f t="shared" si="187"/>
        <v>0</v>
      </c>
      <c r="X130" s="460">
        <f t="shared" si="187"/>
        <v>0</v>
      </c>
      <c r="Y130" s="460">
        <f t="shared" si="187"/>
        <v>0</v>
      </c>
      <c r="Z130" s="460">
        <f t="shared" si="187"/>
        <v>0</v>
      </c>
      <c r="AA130" s="460">
        <f t="shared" si="187"/>
        <v>0</v>
      </c>
      <c r="AB130" s="460">
        <f t="shared" si="187"/>
        <v>0</v>
      </c>
      <c r="AC130" s="460">
        <f t="shared" si="187"/>
        <v>0</v>
      </c>
      <c r="AD130" s="460">
        <f t="shared" si="187"/>
        <v>0</v>
      </c>
      <c r="AE130" s="460">
        <f t="shared" si="188"/>
        <v>0</v>
      </c>
      <c r="AF130" s="460">
        <f t="shared" si="188"/>
        <v>0</v>
      </c>
      <c r="AG130" s="460">
        <f t="shared" si="188"/>
        <v>0</v>
      </c>
      <c r="AH130" s="460">
        <f t="shared" si="188"/>
        <v>0</v>
      </c>
      <c r="AI130" s="460">
        <f t="shared" si="188"/>
        <v>0</v>
      </c>
      <c r="AJ130" s="460">
        <f t="shared" si="188"/>
        <v>0</v>
      </c>
      <c r="AK130" s="460">
        <f t="shared" si="188"/>
        <v>0</v>
      </c>
      <c r="AL130" s="460">
        <f t="shared" si="188"/>
        <v>0</v>
      </c>
      <c r="AM130" s="460">
        <f t="shared" si="188"/>
        <v>0</v>
      </c>
      <c r="AN130" s="460">
        <f t="shared" si="188"/>
        <v>0</v>
      </c>
      <c r="AO130" s="460">
        <f t="shared" si="188"/>
        <v>0</v>
      </c>
      <c r="AP130" s="460">
        <f t="shared" si="188"/>
        <v>0</v>
      </c>
      <c r="AQ130" s="460">
        <f t="shared" si="188"/>
        <v>0</v>
      </c>
      <c r="AR130" s="460">
        <f t="shared" si="188"/>
        <v>0</v>
      </c>
      <c r="AS130" s="460">
        <f t="shared" si="188"/>
        <v>0</v>
      </c>
      <c r="AT130" s="460">
        <f t="shared" si="188"/>
        <v>0</v>
      </c>
      <c r="AU130" s="460">
        <f t="shared" si="189"/>
        <v>0</v>
      </c>
      <c r="AV130" s="460">
        <f t="shared" si="189"/>
        <v>0</v>
      </c>
      <c r="AW130" s="460">
        <f t="shared" si="189"/>
        <v>0</v>
      </c>
      <c r="AX130" s="460">
        <f t="shared" si="189"/>
        <v>0</v>
      </c>
      <c r="AY130" s="460">
        <f t="shared" si="189"/>
        <v>0</v>
      </c>
      <c r="AZ130" s="460">
        <f t="shared" si="189"/>
        <v>0</v>
      </c>
      <c r="BA130" s="460">
        <f t="shared" si="189"/>
        <v>0</v>
      </c>
      <c r="BB130" s="460">
        <f t="shared" si="189"/>
        <v>0</v>
      </c>
      <c r="BC130" s="460">
        <f t="shared" si="189"/>
        <v>0</v>
      </c>
      <c r="BD130" s="460">
        <f t="shared" si="189"/>
        <v>0</v>
      </c>
      <c r="BE130" s="460">
        <f t="shared" si="189"/>
        <v>0</v>
      </c>
      <c r="BF130" s="460">
        <f t="shared" si="189"/>
        <v>0</v>
      </c>
      <c r="BG130" s="460">
        <f t="shared" si="189"/>
        <v>0</v>
      </c>
      <c r="BH130" s="460">
        <f t="shared" si="189"/>
        <v>0</v>
      </c>
      <c r="BI130" s="460">
        <f t="shared" si="189"/>
        <v>0</v>
      </c>
      <c r="BJ130" s="460">
        <f t="shared" si="189"/>
        <v>0</v>
      </c>
      <c r="BK130" s="460">
        <f t="shared" si="190"/>
        <v>0</v>
      </c>
      <c r="BL130" s="460">
        <f t="shared" si="190"/>
        <v>0</v>
      </c>
      <c r="BM130" s="460">
        <f t="shared" si="190"/>
        <v>0</v>
      </c>
      <c r="BN130" s="460">
        <f t="shared" si="190"/>
        <v>0</v>
      </c>
      <c r="BO130" s="460">
        <f t="shared" si="190"/>
        <v>0</v>
      </c>
      <c r="BP130" s="460">
        <f t="shared" si="190"/>
        <v>0</v>
      </c>
      <c r="BQ130" s="460">
        <f t="shared" si="190"/>
        <v>0</v>
      </c>
      <c r="BR130" s="460">
        <f t="shared" si="190"/>
        <v>0</v>
      </c>
      <c r="BS130" s="460">
        <f t="shared" si="190"/>
        <v>0</v>
      </c>
      <c r="BT130" s="460">
        <f t="shared" si="190"/>
        <v>0</v>
      </c>
      <c r="BU130" s="460">
        <f t="shared" si="190"/>
        <v>0</v>
      </c>
      <c r="BV130" s="460">
        <f t="shared" si="190"/>
        <v>0</v>
      </c>
      <c r="BW130" s="460">
        <f t="shared" si="190"/>
        <v>0</v>
      </c>
      <c r="BX130" s="460">
        <f t="shared" si="190"/>
        <v>0</v>
      </c>
      <c r="BY130" s="460">
        <f t="shared" si="190"/>
        <v>0</v>
      </c>
      <c r="BZ130" s="460">
        <f t="shared" si="190"/>
        <v>0</v>
      </c>
      <c r="CA130" s="460">
        <f>IF(AND(CA$119&lt;$M$131,CA$119&gt;$K$131),CA$114*$E130*(1-$H130),0)</f>
        <v>0</v>
      </c>
      <c r="CB130" s="460">
        <f t="shared" si="191"/>
        <v>0</v>
      </c>
      <c r="CC130" s="460">
        <f t="shared" si="191"/>
        <v>0</v>
      </c>
      <c r="CD130" s="460">
        <f t="shared" si="191"/>
        <v>0</v>
      </c>
      <c r="CE130" s="460">
        <f t="shared" si="191"/>
        <v>0</v>
      </c>
      <c r="CF130" s="460">
        <f t="shared" si="191"/>
        <v>0</v>
      </c>
      <c r="CG130" s="460">
        <f t="shared" si="191"/>
        <v>0</v>
      </c>
      <c r="CH130" s="460">
        <f t="shared" si="191"/>
        <v>0</v>
      </c>
      <c r="CI130" s="460">
        <f t="shared" si="191"/>
        <v>0</v>
      </c>
      <c r="CJ130" s="460">
        <f t="shared" si="191"/>
        <v>0</v>
      </c>
      <c r="CK130" s="460">
        <f t="shared" si="191"/>
        <v>0</v>
      </c>
      <c r="CL130" s="460">
        <f t="shared" si="191"/>
        <v>0</v>
      </c>
      <c r="CM130" s="460">
        <f t="shared" si="191"/>
        <v>0</v>
      </c>
      <c r="CN130" s="460">
        <f t="shared" si="191"/>
        <v>0</v>
      </c>
      <c r="CO130" s="460">
        <f t="shared" si="191"/>
        <v>0</v>
      </c>
      <c r="CP130" s="460">
        <f t="shared" si="191"/>
        <v>0</v>
      </c>
      <c r="CQ130" s="460">
        <f t="shared" si="192"/>
        <v>0</v>
      </c>
      <c r="CR130" s="460">
        <f t="shared" si="192"/>
        <v>0</v>
      </c>
      <c r="CS130" s="460">
        <f t="shared" si="192"/>
        <v>0</v>
      </c>
      <c r="CT130" s="460">
        <f t="shared" si="192"/>
        <v>13215050.676424943</v>
      </c>
      <c r="CU130" s="460">
        <f t="shared" si="192"/>
        <v>0</v>
      </c>
      <c r="CV130" s="460">
        <f t="shared" si="192"/>
        <v>0</v>
      </c>
      <c r="CW130" s="460">
        <f t="shared" si="192"/>
        <v>0</v>
      </c>
      <c r="CX130" s="460">
        <f t="shared" si="192"/>
        <v>0</v>
      </c>
      <c r="CY130" s="460">
        <f t="shared" si="192"/>
        <v>0</v>
      </c>
      <c r="CZ130" s="460">
        <f t="shared" si="192"/>
        <v>0</v>
      </c>
      <c r="DA130" s="460">
        <f t="shared" si="192"/>
        <v>0</v>
      </c>
      <c r="DB130" s="460">
        <f t="shared" si="192"/>
        <v>0</v>
      </c>
      <c r="DC130" s="460">
        <f t="shared" si="192"/>
        <v>0</v>
      </c>
      <c r="DD130" s="460">
        <f t="shared" si="192"/>
        <v>0</v>
      </c>
      <c r="DE130" s="460">
        <f t="shared" si="192"/>
        <v>0</v>
      </c>
      <c r="DF130" s="460">
        <f t="shared" si="192"/>
        <v>0</v>
      </c>
      <c r="DG130" s="460">
        <f t="shared" si="193"/>
        <v>0</v>
      </c>
      <c r="DH130" s="460">
        <f t="shared" si="193"/>
        <v>0</v>
      </c>
      <c r="DI130" s="460">
        <f t="shared" si="193"/>
        <v>0</v>
      </c>
      <c r="DJ130" s="460">
        <f t="shared" si="193"/>
        <v>0</v>
      </c>
      <c r="DK130" s="460">
        <f t="shared" si="193"/>
        <v>0</v>
      </c>
      <c r="DL130" s="460">
        <f t="shared" si="193"/>
        <v>0</v>
      </c>
      <c r="DM130" s="460">
        <f t="shared" si="193"/>
        <v>0</v>
      </c>
      <c r="DN130" s="460">
        <f t="shared" si="193"/>
        <v>0</v>
      </c>
      <c r="DO130" s="460">
        <f t="shared" si="193"/>
        <v>0</v>
      </c>
      <c r="DP130" s="460">
        <f t="shared" si="193"/>
        <v>0</v>
      </c>
      <c r="DQ130" s="460">
        <f t="shared" si="193"/>
        <v>0</v>
      </c>
      <c r="DR130" s="460">
        <f t="shared" si="193"/>
        <v>0</v>
      </c>
      <c r="DS130" s="460">
        <f t="shared" si="193"/>
        <v>0</v>
      </c>
      <c r="DT130" s="460">
        <f t="shared" si="193"/>
        <v>0</v>
      </c>
      <c r="DU130" s="460">
        <f t="shared" si="194"/>
        <v>0</v>
      </c>
      <c r="DV130" s="460">
        <f t="shared" si="194"/>
        <v>0</v>
      </c>
      <c r="DW130" s="460">
        <f t="shared" si="194"/>
        <v>0</v>
      </c>
      <c r="DX130" s="460">
        <f t="shared" si="194"/>
        <v>0</v>
      </c>
      <c r="DY130" s="460">
        <f t="shared" si="194"/>
        <v>0</v>
      </c>
      <c r="DZ130" s="460">
        <f t="shared" si="194"/>
        <v>0</v>
      </c>
      <c r="EA130" s="460">
        <f t="shared" si="194"/>
        <v>0</v>
      </c>
      <c r="EB130" s="460">
        <f t="shared" si="194"/>
        <v>0</v>
      </c>
      <c r="EC130" s="460">
        <f t="shared" si="194"/>
        <v>0</v>
      </c>
      <c r="ED130" s="460">
        <f t="shared" si="194"/>
        <v>0</v>
      </c>
      <c r="EE130" s="47"/>
    </row>
    <row r="131" spans="1:135">
      <c r="A131" s="1" t="str">
        <f>$B$17</f>
        <v xml:space="preserve">Investor C </v>
      </c>
      <c r="D131" t="s">
        <v>319</v>
      </c>
      <c r="E131" s="163">
        <f>$D$17</f>
        <v>0</v>
      </c>
      <c r="G131" t="s">
        <v>323</v>
      </c>
      <c r="H131" s="163">
        <f>'Project Summary'!M25</f>
        <v>0</v>
      </c>
      <c r="I131" s="84"/>
      <c r="J131" s="167" t="s">
        <v>324</v>
      </c>
      <c r="K131" s="657">
        <f>'Project Summary'!M21</f>
        <v>0.06</v>
      </c>
      <c r="L131" s="166" t="s">
        <v>325</v>
      </c>
      <c r="M131" s="654">
        <f>'Project Summary'!M22</f>
        <v>0.12</v>
      </c>
      <c r="N131" s="1433"/>
      <c r="O131" s="460">
        <f t="shared" si="187"/>
        <v>0</v>
      </c>
      <c r="P131" s="460">
        <f t="shared" si="187"/>
        <v>0</v>
      </c>
      <c r="Q131" s="460">
        <f t="shared" si="187"/>
        <v>0</v>
      </c>
      <c r="R131" s="460">
        <f t="shared" si="187"/>
        <v>0</v>
      </c>
      <c r="S131" s="460">
        <f t="shared" si="187"/>
        <v>0</v>
      </c>
      <c r="T131" s="460">
        <f t="shared" si="187"/>
        <v>0</v>
      </c>
      <c r="U131" s="460">
        <f t="shared" si="187"/>
        <v>0</v>
      </c>
      <c r="V131" s="460">
        <f t="shared" si="187"/>
        <v>0</v>
      </c>
      <c r="W131" s="460">
        <f t="shared" si="187"/>
        <v>0</v>
      </c>
      <c r="X131" s="460">
        <f t="shared" si="187"/>
        <v>0</v>
      </c>
      <c r="Y131" s="460">
        <f t="shared" si="187"/>
        <v>0</v>
      </c>
      <c r="Z131" s="460">
        <f t="shared" si="187"/>
        <v>0</v>
      </c>
      <c r="AA131" s="460">
        <f t="shared" si="187"/>
        <v>0</v>
      </c>
      <c r="AB131" s="460">
        <f t="shared" si="187"/>
        <v>0</v>
      </c>
      <c r="AC131" s="460">
        <f t="shared" si="187"/>
        <v>0</v>
      </c>
      <c r="AD131" s="460">
        <f t="shared" si="187"/>
        <v>0</v>
      </c>
      <c r="AE131" s="460">
        <f t="shared" si="188"/>
        <v>0</v>
      </c>
      <c r="AF131" s="460">
        <f t="shared" si="188"/>
        <v>0</v>
      </c>
      <c r="AG131" s="460">
        <f t="shared" si="188"/>
        <v>0</v>
      </c>
      <c r="AH131" s="460">
        <f t="shared" si="188"/>
        <v>0</v>
      </c>
      <c r="AI131" s="460">
        <f t="shared" si="188"/>
        <v>0</v>
      </c>
      <c r="AJ131" s="460">
        <f t="shared" si="188"/>
        <v>0</v>
      </c>
      <c r="AK131" s="460">
        <f t="shared" si="188"/>
        <v>0</v>
      </c>
      <c r="AL131" s="460">
        <f t="shared" si="188"/>
        <v>0</v>
      </c>
      <c r="AM131" s="460">
        <f t="shared" si="188"/>
        <v>0</v>
      </c>
      <c r="AN131" s="460">
        <f t="shared" si="188"/>
        <v>0</v>
      </c>
      <c r="AO131" s="460">
        <f t="shared" si="188"/>
        <v>0</v>
      </c>
      <c r="AP131" s="460">
        <f t="shared" si="188"/>
        <v>0</v>
      </c>
      <c r="AQ131" s="460">
        <f t="shared" si="188"/>
        <v>0</v>
      </c>
      <c r="AR131" s="460">
        <f t="shared" si="188"/>
        <v>0</v>
      </c>
      <c r="AS131" s="460">
        <f t="shared" si="188"/>
        <v>0</v>
      </c>
      <c r="AT131" s="460">
        <f t="shared" si="188"/>
        <v>0</v>
      </c>
      <c r="AU131" s="460">
        <f t="shared" si="189"/>
        <v>0</v>
      </c>
      <c r="AV131" s="460">
        <f t="shared" si="189"/>
        <v>0</v>
      </c>
      <c r="AW131" s="460">
        <f t="shared" si="189"/>
        <v>0</v>
      </c>
      <c r="AX131" s="460">
        <f t="shared" si="189"/>
        <v>0</v>
      </c>
      <c r="AY131" s="460">
        <f t="shared" si="189"/>
        <v>0</v>
      </c>
      <c r="AZ131" s="460">
        <f t="shared" si="189"/>
        <v>0</v>
      </c>
      <c r="BA131" s="460">
        <f t="shared" si="189"/>
        <v>0</v>
      </c>
      <c r="BB131" s="460">
        <f t="shared" si="189"/>
        <v>0</v>
      </c>
      <c r="BC131" s="460">
        <f t="shared" si="189"/>
        <v>0</v>
      </c>
      <c r="BD131" s="460">
        <f t="shared" si="189"/>
        <v>0</v>
      </c>
      <c r="BE131" s="460">
        <f t="shared" si="189"/>
        <v>0</v>
      </c>
      <c r="BF131" s="460">
        <f t="shared" si="189"/>
        <v>0</v>
      </c>
      <c r="BG131" s="460">
        <f t="shared" si="189"/>
        <v>0</v>
      </c>
      <c r="BH131" s="460">
        <f t="shared" si="189"/>
        <v>0</v>
      </c>
      <c r="BI131" s="460">
        <f t="shared" si="189"/>
        <v>0</v>
      </c>
      <c r="BJ131" s="460">
        <f t="shared" si="189"/>
        <v>0</v>
      </c>
      <c r="BK131" s="460">
        <f t="shared" si="190"/>
        <v>0</v>
      </c>
      <c r="BL131" s="460">
        <f t="shared" si="190"/>
        <v>0</v>
      </c>
      <c r="BM131" s="460">
        <f t="shared" si="190"/>
        <v>0</v>
      </c>
      <c r="BN131" s="460">
        <f t="shared" si="190"/>
        <v>0</v>
      </c>
      <c r="BO131" s="460">
        <f t="shared" si="190"/>
        <v>0</v>
      </c>
      <c r="BP131" s="460">
        <f t="shared" si="190"/>
        <v>0</v>
      </c>
      <c r="BQ131" s="460">
        <f t="shared" si="190"/>
        <v>0</v>
      </c>
      <c r="BR131" s="460">
        <f t="shared" si="190"/>
        <v>0</v>
      </c>
      <c r="BS131" s="460">
        <f t="shared" si="190"/>
        <v>0</v>
      </c>
      <c r="BT131" s="460">
        <f t="shared" si="190"/>
        <v>0</v>
      </c>
      <c r="BU131" s="460">
        <f t="shared" si="190"/>
        <v>0</v>
      </c>
      <c r="BV131" s="460">
        <f t="shared" si="190"/>
        <v>0</v>
      </c>
      <c r="BW131" s="460">
        <f t="shared" si="190"/>
        <v>0</v>
      </c>
      <c r="BX131" s="460">
        <f t="shared" si="190"/>
        <v>0</v>
      </c>
      <c r="BY131" s="460">
        <f t="shared" si="190"/>
        <v>0</v>
      </c>
      <c r="BZ131" s="460">
        <f t="shared" si="190"/>
        <v>0</v>
      </c>
      <c r="CA131" s="460">
        <f t="shared" si="191"/>
        <v>0</v>
      </c>
      <c r="CB131" s="460">
        <f t="shared" si="191"/>
        <v>0</v>
      </c>
      <c r="CC131" s="460">
        <f t="shared" si="191"/>
        <v>0</v>
      </c>
      <c r="CD131" s="460">
        <f t="shared" si="191"/>
        <v>0</v>
      </c>
      <c r="CE131" s="460">
        <f t="shared" si="191"/>
        <v>0</v>
      </c>
      <c r="CF131" s="460">
        <f t="shared" si="191"/>
        <v>0</v>
      </c>
      <c r="CG131" s="460">
        <f t="shared" si="191"/>
        <v>0</v>
      </c>
      <c r="CH131" s="460">
        <f t="shared" si="191"/>
        <v>0</v>
      </c>
      <c r="CI131" s="460">
        <f t="shared" si="191"/>
        <v>0</v>
      </c>
      <c r="CJ131" s="460">
        <f t="shared" si="191"/>
        <v>0</v>
      </c>
      <c r="CK131" s="460">
        <f t="shared" si="191"/>
        <v>0</v>
      </c>
      <c r="CL131" s="460">
        <f t="shared" si="191"/>
        <v>0</v>
      </c>
      <c r="CM131" s="460">
        <f t="shared" si="191"/>
        <v>0</v>
      </c>
      <c r="CN131" s="460">
        <f t="shared" si="191"/>
        <v>0</v>
      </c>
      <c r="CO131" s="460">
        <f t="shared" si="191"/>
        <v>0</v>
      </c>
      <c r="CP131" s="460">
        <f t="shared" si="191"/>
        <v>0</v>
      </c>
      <c r="CQ131" s="460">
        <f t="shared" si="192"/>
        <v>0</v>
      </c>
      <c r="CR131" s="460">
        <f t="shared" si="192"/>
        <v>0</v>
      </c>
      <c r="CS131" s="460">
        <f t="shared" si="192"/>
        <v>0</v>
      </c>
      <c r="CT131" s="460">
        <f t="shared" si="192"/>
        <v>0</v>
      </c>
      <c r="CU131" s="460">
        <f t="shared" si="192"/>
        <v>0</v>
      </c>
      <c r="CV131" s="460">
        <f t="shared" si="192"/>
        <v>0</v>
      </c>
      <c r="CW131" s="460">
        <f t="shared" si="192"/>
        <v>0</v>
      </c>
      <c r="CX131" s="460">
        <f t="shared" si="192"/>
        <v>0</v>
      </c>
      <c r="CY131" s="460">
        <f t="shared" si="192"/>
        <v>0</v>
      </c>
      <c r="CZ131" s="460">
        <f t="shared" si="192"/>
        <v>0</v>
      </c>
      <c r="DA131" s="460">
        <f t="shared" si="192"/>
        <v>0</v>
      </c>
      <c r="DB131" s="460">
        <f t="shared" si="192"/>
        <v>0</v>
      </c>
      <c r="DC131" s="460">
        <f t="shared" si="192"/>
        <v>0</v>
      </c>
      <c r="DD131" s="460">
        <f t="shared" si="192"/>
        <v>0</v>
      </c>
      <c r="DE131" s="460">
        <f t="shared" si="192"/>
        <v>0</v>
      </c>
      <c r="DF131" s="460">
        <f t="shared" si="192"/>
        <v>0</v>
      </c>
      <c r="DG131" s="460">
        <f t="shared" si="193"/>
        <v>0</v>
      </c>
      <c r="DH131" s="460">
        <f t="shared" si="193"/>
        <v>0</v>
      </c>
      <c r="DI131" s="460">
        <f t="shared" si="193"/>
        <v>0</v>
      </c>
      <c r="DJ131" s="460">
        <f t="shared" si="193"/>
        <v>0</v>
      </c>
      <c r="DK131" s="460">
        <f t="shared" si="193"/>
        <v>0</v>
      </c>
      <c r="DL131" s="460">
        <f t="shared" si="193"/>
        <v>0</v>
      </c>
      <c r="DM131" s="460">
        <f t="shared" si="193"/>
        <v>0</v>
      </c>
      <c r="DN131" s="460">
        <f t="shared" si="193"/>
        <v>0</v>
      </c>
      <c r="DO131" s="460">
        <f t="shared" si="193"/>
        <v>0</v>
      </c>
      <c r="DP131" s="460">
        <f t="shared" si="193"/>
        <v>0</v>
      </c>
      <c r="DQ131" s="460">
        <f t="shared" si="193"/>
        <v>0</v>
      </c>
      <c r="DR131" s="460">
        <f t="shared" si="193"/>
        <v>0</v>
      </c>
      <c r="DS131" s="460">
        <f t="shared" si="193"/>
        <v>0</v>
      </c>
      <c r="DT131" s="460">
        <f t="shared" si="193"/>
        <v>0</v>
      </c>
      <c r="DU131" s="460">
        <f t="shared" si="194"/>
        <v>0</v>
      </c>
      <c r="DV131" s="460">
        <f t="shared" si="194"/>
        <v>0</v>
      </c>
      <c r="DW131" s="460">
        <f t="shared" si="194"/>
        <v>0</v>
      </c>
      <c r="DX131" s="460">
        <f t="shared" si="194"/>
        <v>0</v>
      </c>
      <c r="DY131" s="460">
        <f t="shared" si="194"/>
        <v>0</v>
      </c>
      <c r="DZ131" s="460">
        <f t="shared" si="194"/>
        <v>0</v>
      </c>
      <c r="EA131" s="460">
        <f t="shared" si="194"/>
        <v>0</v>
      </c>
      <c r="EB131" s="460">
        <f t="shared" si="194"/>
        <v>0</v>
      </c>
      <c r="EC131" s="460">
        <f t="shared" si="194"/>
        <v>0</v>
      </c>
      <c r="ED131" s="460">
        <f t="shared" si="194"/>
        <v>0</v>
      </c>
      <c r="EE131" s="47"/>
    </row>
    <row r="132" spans="1:135">
      <c r="A132" s="1" t="str">
        <f>$B$18</f>
        <v>Investor D</v>
      </c>
      <c r="D132" t="s">
        <v>319</v>
      </c>
      <c r="E132" s="163">
        <f>$D$18</f>
        <v>0</v>
      </c>
      <c r="G132" t="s">
        <v>323</v>
      </c>
      <c r="H132" s="163">
        <f>'Project Summary'!M26</f>
        <v>0</v>
      </c>
      <c r="I132" s="84"/>
      <c r="J132" s="165"/>
      <c r="K132" s="657"/>
      <c r="L132" s="166"/>
      <c r="M132" s="654"/>
      <c r="N132" s="1433"/>
      <c r="O132" s="460">
        <f t="shared" si="187"/>
        <v>0</v>
      </c>
      <c r="P132" s="460">
        <f t="shared" si="187"/>
        <v>0</v>
      </c>
      <c r="Q132" s="460">
        <f t="shared" si="187"/>
        <v>0</v>
      </c>
      <c r="R132" s="460">
        <f t="shared" si="187"/>
        <v>0</v>
      </c>
      <c r="S132" s="460">
        <f t="shared" si="187"/>
        <v>0</v>
      </c>
      <c r="T132" s="460">
        <f t="shared" si="187"/>
        <v>0</v>
      </c>
      <c r="U132" s="460">
        <f t="shared" si="187"/>
        <v>0</v>
      </c>
      <c r="V132" s="460">
        <f t="shared" si="187"/>
        <v>0</v>
      </c>
      <c r="W132" s="460">
        <f t="shared" si="187"/>
        <v>0</v>
      </c>
      <c r="X132" s="460">
        <f t="shared" si="187"/>
        <v>0</v>
      </c>
      <c r="Y132" s="460">
        <f t="shared" si="187"/>
        <v>0</v>
      </c>
      <c r="Z132" s="460">
        <f t="shared" si="187"/>
        <v>0</v>
      </c>
      <c r="AA132" s="460">
        <f t="shared" si="187"/>
        <v>0</v>
      </c>
      <c r="AB132" s="460">
        <f t="shared" si="187"/>
        <v>0</v>
      </c>
      <c r="AC132" s="460">
        <f t="shared" si="187"/>
        <v>0</v>
      </c>
      <c r="AD132" s="460">
        <f t="shared" si="187"/>
        <v>0</v>
      </c>
      <c r="AE132" s="460">
        <f t="shared" si="188"/>
        <v>0</v>
      </c>
      <c r="AF132" s="460">
        <f t="shared" si="188"/>
        <v>0</v>
      </c>
      <c r="AG132" s="460">
        <f t="shared" si="188"/>
        <v>0</v>
      </c>
      <c r="AH132" s="460">
        <f t="shared" si="188"/>
        <v>0</v>
      </c>
      <c r="AI132" s="460">
        <f t="shared" si="188"/>
        <v>0</v>
      </c>
      <c r="AJ132" s="460">
        <f t="shared" si="188"/>
        <v>0</v>
      </c>
      <c r="AK132" s="460">
        <f t="shared" si="188"/>
        <v>0</v>
      </c>
      <c r="AL132" s="460">
        <f t="shared" si="188"/>
        <v>0</v>
      </c>
      <c r="AM132" s="460">
        <f t="shared" si="188"/>
        <v>0</v>
      </c>
      <c r="AN132" s="460">
        <f t="shared" si="188"/>
        <v>0</v>
      </c>
      <c r="AO132" s="460">
        <f t="shared" si="188"/>
        <v>0</v>
      </c>
      <c r="AP132" s="460">
        <f t="shared" si="188"/>
        <v>0</v>
      </c>
      <c r="AQ132" s="460">
        <f t="shared" si="188"/>
        <v>0</v>
      </c>
      <c r="AR132" s="460">
        <f t="shared" si="188"/>
        <v>0</v>
      </c>
      <c r="AS132" s="460">
        <f t="shared" si="188"/>
        <v>0</v>
      </c>
      <c r="AT132" s="460">
        <f t="shared" si="188"/>
        <v>0</v>
      </c>
      <c r="AU132" s="460">
        <f t="shared" si="189"/>
        <v>0</v>
      </c>
      <c r="AV132" s="460">
        <f t="shared" si="189"/>
        <v>0</v>
      </c>
      <c r="AW132" s="460">
        <f t="shared" si="189"/>
        <v>0</v>
      </c>
      <c r="AX132" s="460">
        <f t="shared" si="189"/>
        <v>0</v>
      </c>
      <c r="AY132" s="460">
        <f t="shared" si="189"/>
        <v>0</v>
      </c>
      <c r="AZ132" s="460">
        <f t="shared" si="189"/>
        <v>0</v>
      </c>
      <c r="BA132" s="460">
        <f t="shared" si="189"/>
        <v>0</v>
      </c>
      <c r="BB132" s="460">
        <f t="shared" si="189"/>
        <v>0</v>
      </c>
      <c r="BC132" s="460">
        <f t="shared" si="189"/>
        <v>0</v>
      </c>
      <c r="BD132" s="460">
        <f t="shared" si="189"/>
        <v>0</v>
      </c>
      <c r="BE132" s="460">
        <f t="shared" si="189"/>
        <v>0</v>
      </c>
      <c r="BF132" s="460">
        <f t="shared" si="189"/>
        <v>0</v>
      </c>
      <c r="BG132" s="460">
        <f t="shared" si="189"/>
        <v>0</v>
      </c>
      <c r="BH132" s="460">
        <f t="shared" si="189"/>
        <v>0</v>
      </c>
      <c r="BI132" s="460">
        <f t="shared" si="189"/>
        <v>0</v>
      </c>
      <c r="BJ132" s="460">
        <f t="shared" si="189"/>
        <v>0</v>
      </c>
      <c r="BK132" s="460">
        <f t="shared" si="190"/>
        <v>0</v>
      </c>
      <c r="BL132" s="460">
        <f t="shared" si="190"/>
        <v>0</v>
      </c>
      <c r="BM132" s="460">
        <f t="shared" si="190"/>
        <v>0</v>
      </c>
      <c r="BN132" s="460">
        <f t="shared" si="190"/>
        <v>0</v>
      </c>
      <c r="BO132" s="460">
        <f t="shared" si="190"/>
        <v>0</v>
      </c>
      <c r="BP132" s="460">
        <f t="shared" si="190"/>
        <v>0</v>
      </c>
      <c r="BQ132" s="460">
        <f t="shared" si="190"/>
        <v>0</v>
      </c>
      <c r="BR132" s="460">
        <f t="shared" si="190"/>
        <v>0</v>
      </c>
      <c r="BS132" s="460">
        <f t="shared" si="190"/>
        <v>0</v>
      </c>
      <c r="BT132" s="460">
        <f t="shared" si="190"/>
        <v>0</v>
      </c>
      <c r="BU132" s="460">
        <f t="shared" si="190"/>
        <v>0</v>
      </c>
      <c r="BV132" s="460">
        <f t="shared" si="190"/>
        <v>0</v>
      </c>
      <c r="BW132" s="460">
        <f t="shared" si="190"/>
        <v>0</v>
      </c>
      <c r="BX132" s="460">
        <f t="shared" si="190"/>
        <v>0</v>
      </c>
      <c r="BY132" s="460">
        <f t="shared" si="190"/>
        <v>0</v>
      </c>
      <c r="BZ132" s="460">
        <f t="shared" si="190"/>
        <v>0</v>
      </c>
      <c r="CA132" s="460">
        <f t="shared" si="191"/>
        <v>0</v>
      </c>
      <c r="CB132" s="460">
        <f t="shared" si="191"/>
        <v>0</v>
      </c>
      <c r="CC132" s="460">
        <f t="shared" si="191"/>
        <v>0</v>
      </c>
      <c r="CD132" s="460">
        <f t="shared" si="191"/>
        <v>0</v>
      </c>
      <c r="CE132" s="460">
        <f t="shared" si="191"/>
        <v>0</v>
      </c>
      <c r="CF132" s="460">
        <f t="shared" si="191"/>
        <v>0</v>
      </c>
      <c r="CG132" s="460">
        <f t="shared" si="191"/>
        <v>0</v>
      </c>
      <c r="CH132" s="460">
        <f t="shared" si="191"/>
        <v>0</v>
      </c>
      <c r="CI132" s="460">
        <f t="shared" si="191"/>
        <v>0</v>
      </c>
      <c r="CJ132" s="460">
        <f t="shared" si="191"/>
        <v>0</v>
      </c>
      <c r="CK132" s="460">
        <f t="shared" si="191"/>
        <v>0</v>
      </c>
      <c r="CL132" s="460">
        <f t="shared" si="191"/>
        <v>0</v>
      </c>
      <c r="CM132" s="460">
        <f t="shared" si="191"/>
        <v>0</v>
      </c>
      <c r="CN132" s="460">
        <f t="shared" si="191"/>
        <v>0</v>
      </c>
      <c r="CO132" s="460">
        <f t="shared" si="191"/>
        <v>0</v>
      </c>
      <c r="CP132" s="460">
        <f t="shared" si="191"/>
        <v>0</v>
      </c>
      <c r="CQ132" s="460">
        <f t="shared" si="192"/>
        <v>0</v>
      </c>
      <c r="CR132" s="460">
        <f t="shared" si="192"/>
        <v>0</v>
      </c>
      <c r="CS132" s="460">
        <f t="shared" si="192"/>
        <v>0</v>
      </c>
      <c r="CT132" s="460">
        <f t="shared" si="192"/>
        <v>0</v>
      </c>
      <c r="CU132" s="460">
        <f t="shared" si="192"/>
        <v>0</v>
      </c>
      <c r="CV132" s="460">
        <f t="shared" si="192"/>
        <v>0</v>
      </c>
      <c r="CW132" s="460">
        <f t="shared" si="192"/>
        <v>0</v>
      </c>
      <c r="CX132" s="460">
        <f t="shared" si="192"/>
        <v>0</v>
      </c>
      <c r="CY132" s="460">
        <f t="shared" si="192"/>
        <v>0</v>
      </c>
      <c r="CZ132" s="460">
        <f t="shared" si="192"/>
        <v>0</v>
      </c>
      <c r="DA132" s="460">
        <f t="shared" si="192"/>
        <v>0</v>
      </c>
      <c r="DB132" s="460">
        <f t="shared" si="192"/>
        <v>0</v>
      </c>
      <c r="DC132" s="460">
        <f t="shared" si="192"/>
        <v>0</v>
      </c>
      <c r="DD132" s="460">
        <f t="shared" si="192"/>
        <v>0</v>
      </c>
      <c r="DE132" s="460">
        <f t="shared" si="192"/>
        <v>0</v>
      </c>
      <c r="DF132" s="460">
        <f t="shared" si="192"/>
        <v>0</v>
      </c>
      <c r="DG132" s="460">
        <f t="shared" si="193"/>
        <v>0</v>
      </c>
      <c r="DH132" s="460">
        <f t="shared" si="193"/>
        <v>0</v>
      </c>
      <c r="DI132" s="460">
        <f t="shared" si="193"/>
        <v>0</v>
      </c>
      <c r="DJ132" s="460">
        <f t="shared" si="193"/>
        <v>0</v>
      </c>
      <c r="DK132" s="460">
        <f t="shared" si="193"/>
        <v>0</v>
      </c>
      <c r="DL132" s="460">
        <f t="shared" si="193"/>
        <v>0</v>
      </c>
      <c r="DM132" s="460">
        <f t="shared" si="193"/>
        <v>0</v>
      </c>
      <c r="DN132" s="460">
        <f t="shared" si="193"/>
        <v>0</v>
      </c>
      <c r="DO132" s="460">
        <f t="shared" si="193"/>
        <v>0</v>
      </c>
      <c r="DP132" s="460">
        <f t="shared" si="193"/>
        <v>0</v>
      </c>
      <c r="DQ132" s="460">
        <f t="shared" si="193"/>
        <v>0</v>
      </c>
      <c r="DR132" s="460">
        <f t="shared" si="193"/>
        <v>0</v>
      </c>
      <c r="DS132" s="460">
        <f t="shared" si="193"/>
        <v>0</v>
      </c>
      <c r="DT132" s="460">
        <f t="shared" si="193"/>
        <v>0</v>
      </c>
      <c r="DU132" s="460">
        <f t="shared" si="194"/>
        <v>0</v>
      </c>
      <c r="DV132" s="460">
        <f t="shared" si="194"/>
        <v>0</v>
      </c>
      <c r="DW132" s="460">
        <f t="shared" si="194"/>
        <v>0</v>
      </c>
      <c r="DX132" s="460">
        <f t="shared" si="194"/>
        <v>0</v>
      </c>
      <c r="DY132" s="460">
        <f t="shared" si="194"/>
        <v>0</v>
      </c>
      <c r="DZ132" s="460">
        <f t="shared" si="194"/>
        <v>0</v>
      </c>
      <c r="EA132" s="460">
        <f t="shared" si="194"/>
        <v>0</v>
      </c>
      <c r="EB132" s="460">
        <f t="shared" si="194"/>
        <v>0</v>
      </c>
      <c r="EC132" s="460">
        <f t="shared" si="194"/>
        <v>0</v>
      </c>
      <c r="ED132" s="460">
        <f t="shared" si="194"/>
        <v>0</v>
      </c>
      <c r="EE132" s="47"/>
    </row>
    <row r="133" spans="1:135">
      <c r="A133" s="1" t="str">
        <f>$B$19</f>
        <v>Investor E</v>
      </c>
      <c r="D133" t="s">
        <v>319</v>
      </c>
      <c r="E133" s="163">
        <f>$D$19</f>
        <v>0</v>
      </c>
      <c r="G133" t="s">
        <v>323</v>
      </c>
      <c r="H133" s="163">
        <f>'Project Summary'!M27</f>
        <v>0</v>
      </c>
      <c r="I133" s="84"/>
      <c r="J133" s="168"/>
      <c r="K133" s="659"/>
      <c r="L133" s="169"/>
      <c r="M133" s="655"/>
      <c r="N133" s="1433"/>
      <c r="O133" s="460">
        <f t="shared" si="187"/>
        <v>0</v>
      </c>
      <c r="P133" s="460">
        <f t="shared" si="187"/>
        <v>0</v>
      </c>
      <c r="Q133" s="460">
        <f t="shared" si="187"/>
        <v>0</v>
      </c>
      <c r="R133" s="460">
        <f t="shared" si="187"/>
        <v>0</v>
      </c>
      <c r="S133" s="460">
        <f t="shared" si="187"/>
        <v>0</v>
      </c>
      <c r="T133" s="460">
        <f t="shared" si="187"/>
        <v>0</v>
      </c>
      <c r="U133" s="460">
        <f t="shared" si="187"/>
        <v>0</v>
      </c>
      <c r="V133" s="460">
        <f t="shared" si="187"/>
        <v>0</v>
      </c>
      <c r="W133" s="460">
        <f t="shared" si="187"/>
        <v>0</v>
      </c>
      <c r="X133" s="460">
        <f t="shared" si="187"/>
        <v>0</v>
      </c>
      <c r="Y133" s="460">
        <f t="shared" si="187"/>
        <v>0</v>
      </c>
      <c r="Z133" s="460">
        <f t="shared" si="187"/>
        <v>0</v>
      </c>
      <c r="AA133" s="460">
        <f t="shared" si="187"/>
        <v>0</v>
      </c>
      <c r="AB133" s="460">
        <f t="shared" si="187"/>
        <v>0</v>
      </c>
      <c r="AC133" s="460">
        <f t="shared" si="187"/>
        <v>0</v>
      </c>
      <c r="AD133" s="460">
        <f t="shared" si="187"/>
        <v>0</v>
      </c>
      <c r="AE133" s="460">
        <f t="shared" si="188"/>
        <v>0</v>
      </c>
      <c r="AF133" s="460">
        <f t="shared" si="188"/>
        <v>0</v>
      </c>
      <c r="AG133" s="460">
        <f t="shared" si="188"/>
        <v>0</v>
      </c>
      <c r="AH133" s="460">
        <f t="shared" si="188"/>
        <v>0</v>
      </c>
      <c r="AI133" s="460">
        <f t="shared" si="188"/>
        <v>0</v>
      </c>
      <c r="AJ133" s="460">
        <f t="shared" si="188"/>
        <v>0</v>
      </c>
      <c r="AK133" s="460">
        <f t="shared" si="188"/>
        <v>0</v>
      </c>
      <c r="AL133" s="460">
        <f t="shared" si="188"/>
        <v>0</v>
      </c>
      <c r="AM133" s="460">
        <f t="shared" si="188"/>
        <v>0</v>
      </c>
      <c r="AN133" s="460">
        <f t="shared" si="188"/>
        <v>0</v>
      </c>
      <c r="AO133" s="460">
        <f t="shared" si="188"/>
        <v>0</v>
      </c>
      <c r="AP133" s="460">
        <f t="shared" si="188"/>
        <v>0</v>
      </c>
      <c r="AQ133" s="460">
        <f t="shared" si="188"/>
        <v>0</v>
      </c>
      <c r="AR133" s="460">
        <f t="shared" si="188"/>
        <v>0</v>
      </c>
      <c r="AS133" s="460">
        <f t="shared" si="188"/>
        <v>0</v>
      </c>
      <c r="AT133" s="460">
        <f t="shared" si="188"/>
        <v>0</v>
      </c>
      <c r="AU133" s="460">
        <f t="shared" si="189"/>
        <v>0</v>
      </c>
      <c r="AV133" s="460">
        <f t="shared" si="189"/>
        <v>0</v>
      </c>
      <c r="AW133" s="460">
        <f t="shared" si="189"/>
        <v>0</v>
      </c>
      <c r="AX133" s="460">
        <f t="shared" si="189"/>
        <v>0</v>
      </c>
      <c r="AY133" s="460">
        <f t="shared" si="189"/>
        <v>0</v>
      </c>
      <c r="AZ133" s="460">
        <f t="shared" si="189"/>
        <v>0</v>
      </c>
      <c r="BA133" s="460">
        <f t="shared" si="189"/>
        <v>0</v>
      </c>
      <c r="BB133" s="460">
        <f t="shared" si="189"/>
        <v>0</v>
      </c>
      <c r="BC133" s="460">
        <f t="shared" si="189"/>
        <v>0</v>
      </c>
      <c r="BD133" s="460">
        <f t="shared" si="189"/>
        <v>0</v>
      </c>
      <c r="BE133" s="460">
        <f t="shared" si="189"/>
        <v>0</v>
      </c>
      <c r="BF133" s="460">
        <f t="shared" si="189"/>
        <v>0</v>
      </c>
      <c r="BG133" s="460">
        <f t="shared" si="189"/>
        <v>0</v>
      </c>
      <c r="BH133" s="460">
        <f t="shared" si="189"/>
        <v>0</v>
      </c>
      <c r="BI133" s="460">
        <f t="shared" si="189"/>
        <v>0</v>
      </c>
      <c r="BJ133" s="460">
        <f t="shared" si="189"/>
        <v>0</v>
      </c>
      <c r="BK133" s="460">
        <f t="shared" si="190"/>
        <v>0</v>
      </c>
      <c r="BL133" s="460">
        <f t="shared" si="190"/>
        <v>0</v>
      </c>
      <c r="BM133" s="460">
        <f t="shared" si="190"/>
        <v>0</v>
      </c>
      <c r="BN133" s="460">
        <f t="shared" si="190"/>
        <v>0</v>
      </c>
      <c r="BO133" s="460">
        <f t="shared" si="190"/>
        <v>0</v>
      </c>
      <c r="BP133" s="460">
        <f t="shared" si="190"/>
        <v>0</v>
      </c>
      <c r="BQ133" s="460">
        <f t="shared" si="190"/>
        <v>0</v>
      </c>
      <c r="BR133" s="460">
        <f t="shared" si="190"/>
        <v>0</v>
      </c>
      <c r="BS133" s="460">
        <f t="shared" si="190"/>
        <v>0</v>
      </c>
      <c r="BT133" s="460">
        <f t="shared" si="190"/>
        <v>0</v>
      </c>
      <c r="BU133" s="460">
        <f t="shared" si="190"/>
        <v>0</v>
      </c>
      <c r="BV133" s="460">
        <f t="shared" si="190"/>
        <v>0</v>
      </c>
      <c r="BW133" s="460">
        <f t="shared" si="190"/>
        <v>0</v>
      </c>
      <c r="BX133" s="460">
        <f t="shared" si="190"/>
        <v>0</v>
      </c>
      <c r="BY133" s="460">
        <f t="shared" si="190"/>
        <v>0</v>
      </c>
      <c r="BZ133" s="460">
        <f t="shared" si="190"/>
        <v>0</v>
      </c>
      <c r="CA133" s="460">
        <f t="shared" si="191"/>
        <v>0</v>
      </c>
      <c r="CB133" s="460">
        <f t="shared" si="191"/>
        <v>0</v>
      </c>
      <c r="CC133" s="460">
        <f t="shared" si="191"/>
        <v>0</v>
      </c>
      <c r="CD133" s="460">
        <f t="shared" si="191"/>
        <v>0</v>
      </c>
      <c r="CE133" s="460">
        <f t="shared" si="191"/>
        <v>0</v>
      </c>
      <c r="CF133" s="460">
        <f t="shared" si="191"/>
        <v>0</v>
      </c>
      <c r="CG133" s="460">
        <f t="shared" si="191"/>
        <v>0</v>
      </c>
      <c r="CH133" s="460">
        <f t="shared" si="191"/>
        <v>0</v>
      </c>
      <c r="CI133" s="460">
        <f t="shared" si="191"/>
        <v>0</v>
      </c>
      <c r="CJ133" s="460">
        <f t="shared" si="191"/>
        <v>0</v>
      </c>
      <c r="CK133" s="460">
        <f t="shared" si="191"/>
        <v>0</v>
      </c>
      <c r="CL133" s="460">
        <f t="shared" si="191"/>
        <v>0</v>
      </c>
      <c r="CM133" s="460">
        <f t="shared" si="191"/>
        <v>0</v>
      </c>
      <c r="CN133" s="460">
        <f t="shared" si="191"/>
        <v>0</v>
      </c>
      <c r="CO133" s="460">
        <f t="shared" si="191"/>
        <v>0</v>
      </c>
      <c r="CP133" s="460">
        <f t="shared" si="191"/>
        <v>0</v>
      </c>
      <c r="CQ133" s="460">
        <f t="shared" si="192"/>
        <v>0</v>
      </c>
      <c r="CR133" s="460">
        <f t="shared" si="192"/>
        <v>0</v>
      </c>
      <c r="CS133" s="460">
        <f t="shared" si="192"/>
        <v>0</v>
      </c>
      <c r="CT133" s="460">
        <f t="shared" si="192"/>
        <v>0</v>
      </c>
      <c r="CU133" s="460">
        <f t="shared" si="192"/>
        <v>0</v>
      </c>
      <c r="CV133" s="460">
        <f t="shared" si="192"/>
        <v>0</v>
      </c>
      <c r="CW133" s="460">
        <f t="shared" si="192"/>
        <v>0</v>
      </c>
      <c r="CX133" s="460">
        <f t="shared" si="192"/>
        <v>0</v>
      </c>
      <c r="CY133" s="460">
        <f t="shared" si="192"/>
        <v>0</v>
      </c>
      <c r="CZ133" s="460">
        <f t="shared" si="192"/>
        <v>0</v>
      </c>
      <c r="DA133" s="460">
        <f t="shared" si="192"/>
        <v>0</v>
      </c>
      <c r="DB133" s="460">
        <f t="shared" si="192"/>
        <v>0</v>
      </c>
      <c r="DC133" s="460">
        <f t="shared" si="192"/>
        <v>0</v>
      </c>
      <c r="DD133" s="460">
        <f t="shared" si="192"/>
        <v>0</v>
      </c>
      <c r="DE133" s="460">
        <f t="shared" si="192"/>
        <v>0</v>
      </c>
      <c r="DF133" s="460">
        <f t="shared" si="192"/>
        <v>0</v>
      </c>
      <c r="DG133" s="460">
        <f t="shared" si="193"/>
        <v>0</v>
      </c>
      <c r="DH133" s="460">
        <f t="shared" si="193"/>
        <v>0</v>
      </c>
      <c r="DI133" s="460">
        <f t="shared" si="193"/>
        <v>0</v>
      </c>
      <c r="DJ133" s="460">
        <f t="shared" si="193"/>
        <v>0</v>
      </c>
      <c r="DK133" s="460">
        <f t="shared" si="193"/>
        <v>0</v>
      </c>
      <c r="DL133" s="460">
        <f t="shared" si="193"/>
        <v>0</v>
      </c>
      <c r="DM133" s="460">
        <f t="shared" si="193"/>
        <v>0</v>
      </c>
      <c r="DN133" s="460">
        <f t="shared" si="193"/>
        <v>0</v>
      </c>
      <c r="DO133" s="460">
        <f t="shared" si="193"/>
        <v>0</v>
      </c>
      <c r="DP133" s="460">
        <f t="shared" si="193"/>
        <v>0</v>
      </c>
      <c r="DQ133" s="460">
        <f t="shared" si="193"/>
        <v>0</v>
      </c>
      <c r="DR133" s="460">
        <f t="shared" si="193"/>
        <v>0</v>
      </c>
      <c r="DS133" s="460">
        <f t="shared" si="193"/>
        <v>0</v>
      </c>
      <c r="DT133" s="460">
        <f t="shared" si="193"/>
        <v>0</v>
      </c>
      <c r="DU133" s="460">
        <f t="shared" si="194"/>
        <v>0</v>
      </c>
      <c r="DV133" s="460">
        <f t="shared" si="194"/>
        <v>0</v>
      </c>
      <c r="DW133" s="460">
        <f t="shared" si="194"/>
        <v>0</v>
      </c>
      <c r="DX133" s="460">
        <f t="shared" si="194"/>
        <v>0</v>
      </c>
      <c r="DY133" s="460">
        <f t="shared" si="194"/>
        <v>0</v>
      </c>
      <c r="DZ133" s="460">
        <f t="shared" si="194"/>
        <v>0</v>
      </c>
      <c r="EA133" s="460">
        <f t="shared" si="194"/>
        <v>0</v>
      </c>
      <c r="EB133" s="460">
        <f t="shared" si="194"/>
        <v>0</v>
      </c>
      <c r="EC133" s="460">
        <f t="shared" si="194"/>
        <v>0</v>
      </c>
      <c r="ED133" s="460">
        <f t="shared" si="194"/>
        <v>0</v>
      </c>
      <c r="EE133" s="47"/>
    </row>
    <row r="134" spans="1:135">
      <c r="A134" s="1"/>
      <c r="E134" s="76"/>
      <c r="H134" s="76"/>
      <c r="J134" s="15"/>
      <c r="K134" s="656"/>
      <c r="L134" s="170"/>
      <c r="M134" s="656"/>
      <c r="N134" s="1433"/>
      <c r="O134" s="466"/>
      <c r="P134" s="466"/>
      <c r="Q134" s="466"/>
      <c r="R134" s="466"/>
      <c r="S134" s="466"/>
      <c r="T134" s="466"/>
      <c r="U134" s="466"/>
      <c r="V134" s="466"/>
      <c r="W134" s="466"/>
      <c r="X134" s="466"/>
      <c r="Y134" s="466"/>
      <c r="Z134" s="466"/>
      <c r="AA134" s="466"/>
      <c r="AB134" s="466"/>
      <c r="AC134" s="466"/>
      <c r="AD134" s="466"/>
      <c r="AE134" s="466"/>
      <c r="AF134" s="466"/>
      <c r="AG134" s="466"/>
      <c r="AH134" s="466"/>
      <c r="AI134" s="466"/>
      <c r="AJ134" s="466"/>
      <c r="AK134" s="466"/>
      <c r="AL134" s="466"/>
      <c r="AM134" s="466"/>
      <c r="AN134" s="466"/>
      <c r="AO134" s="466"/>
      <c r="AP134" s="466"/>
      <c r="AQ134" s="466"/>
      <c r="AR134" s="466"/>
      <c r="AS134" s="466"/>
      <c r="AT134" s="466"/>
      <c r="AU134" s="466"/>
      <c r="AV134" s="466"/>
      <c r="AW134" s="466"/>
      <c r="AX134" s="466"/>
      <c r="AY134" s="466"/>
      <c r="AZ134" s="466"/>
      <c r="BA134" s="466"/>
      <c r="BB134" s="466"/>
      <c r="BC134" s="466"/>
      <c r="BD134" s="466"/>
      <c r="BE134" s="466"/>
      <c r="BF134" s="466"/>
      <c r="BG134" s="466"/>
      <c r="BH134" s="466"/>
      <c r="BI134" s="466"/>
      <c r="BJ134" s="466"/>
      <c r="BK134" s="466"/>
      <c r="BL134" s="466"/>
      <c r="BM134" s="466"/>
      <c r="BN134" s="466"/>
      <c r="BO134" s="466"/>
      <c r="BP134" s="466"/>
      <c r="BQ134" s="466"/>
      <c r="BR134" s="466"/>
      <c r="BS134" s="466"/>
      <c r="BT134" s="466"/>
      <c r="BU134" s="466"/>
      <c r="BV134" s="466"/>
      <c r="BW134" s="466"/>
      <c r="BX134" s="466"/>
      <c r="BY134" s="466"/>
      <c r="BZ134" s="466"/>
      <c r="CA134" s="466"/>
      <c r="CB134" s="466"/>
      <c r="CC134" s="466"/>
      <c r="CD134" s="466"/>
      <c r="CE134" s="466"/>
      <c r="CF134" s="466"/>
      <c r="CG134" s="466"/>
      <c r="CH134" s="466"/>
      <c r="CI134" s="466"/>
      <c r="CJ134" s="466"/>
      <c r="CK134" s="466"/>
      <c r="CL134" s="466"/>
      <c r="CM134" s="466"/>
      <c r="CN134" s="466"/>
      <c r="CO134" s="466"/>
      <c r="CP134" s="466"/>
      <c r="CQ134" s="466"/>
      <c r="CR134" s="466"/>
      <c r="CS134" s="466"/>
      <c r="CT134" s="466"/>
      <c r="CU134" s="466"/>
      <c r="CV134" s="466"/>
      <c r="CW134" s="466"/>
      <c r="CX134" s="466"/>
      <c r="CY134" s="466"/>
      <c r="CZ134" s="466"/>
      <c r="DA134" s="466"/>
      <c r="DB134" s="466"/>
      <c r="DC134" s="466"/>
      <c r="DD134" s="466"/>
      <c r="DE134" s="466"/>
      <c r="DF134" s="466"/>
      <c r="DG134" s="466"/>
      <c r="DH134" s="466"/>
      <c r="DI134" s="466"/>
      <c r="DJ134" s="466"/>
      <c r="DK134" s="466"/>
      <c r="DL134" s="466"/>
      <c r="DM134" s="466"/>
      <c r="DN134" s="466"/>
      <c r="DO134" s="466"/>
      <c r="DP134" s="466"/>
      <c r="DQ134" s="466"/>
      <c r="DR134" s="466"/>
      <c r="DS134" s="466"/>
      <c r="DT134" s="466"/>
      <c r="DU134" s="466"/>
      <c r="DV134" s="466"/>
      <c r="DW134" s="466"/>
      <c r="DX134" s="466"/>
      <c r="DY134" s="466"/>
      <c r="DZ134" s="466"/>
      <c r="EA134" s="466"/>
      <c r="EB134" s="466"/>
      <c r="EC134" s="466"/>
      <c r="ED134" s="466"/>
      <c r="EE134" s="47"/>
    </row>
    <row r="135" spans="1:135">
      <c r="A135" s="1" t="s">
        <v>493</v>
      </c>
      <c r="E135" s="76"/>
      <c r="H135" s="76"/>
      <c r="J135" s="15"/>
      <c r="K135" s="656"/>
      <c r="L135" s="170"/>
      <c r="M135" s="656"/>
      <c r="N135" s="1433"/>
      <c r="O135" s="466"/>
      <c r="P135" s="466"/>
      <c r="Q135" s="466"/>
      <c r="R135" s="466"/>
      <c r="S135" s="466"/>
      <c r="T135" s="466"/>
      <c r="U135" s="466"/>
      <c r="V135" s="466"/>
      <c r="W135" s="466"/>
      <c r="X135" s="466"/>
      <c r="Y135" s="466"/>
      <c r="Z135" s="466"/>
      <c r="AA135" s="466"/>
      <c r="AB135" s="466"/>
      <c r="AC135" s="466"/>
      <c r="AD135" s="466"/>
      <c r="AE135" s="466"/>
      <c r="AF135" s="466"/>
      <c r="AG135" s="466"/>
      <c r="AH135" s="466"/>
      <c r="AI135" s="466"/>
      <c r="AJ135" s="466"/>
      <c r="AK135" s="466"/>
      <c r="AL135" s="466"/>
      <c r="AM135" s="466"/>
      <c r="AN135" s="466"/>
      <c r="AO135" s="466"/>
      <c r="AP135" s="466"/>
      <c r="AQ135" s="466"/>
      <c r="AR135" s="466"/>
      <c r="AS135" s="466"/>
      <c r="AT135" s="466"/>
      <c r="AU135" s="466"/>
      <c r="AV135" s="466"/>
      <c r="AW135" s="466"/>
      <c r="AX135" s="466"/>
      <c r="AY135" s="466"/>
      <c r="AZ135" s="466"/>
      <c r="BA135" s="466"/>
      <c r="BB135" s="466"/>
      <c r="BC135" s="466"/>
      <c r="BD135" s="466"/>
      <c r="BE135" s="466"/>
      <c r="BF135" s="466"/>
      <c r="BG135" s="466"/>
      <c r="BH135" s="466"/>
      <c r="BI135" s="466"/>
      <c r="BJ135" s="466"/>
      <c r="BK135" s="466"/>
      <c r="BL135" s="466"/>
      <c r="BM135" s="466"/>
      <c r="BN135" s="466"/>
      <c r="BO135" s="466"/>
      <c r="BP135" s="466"/>
      <c r="BQ135" s="466"/>
      <c r="BR135" s="466"/>
      <c r="BS135" s="466"/>
      <c r="BT135" s="466"/>
      <c r="BU135" s="466"/>
      <c r="BV135" s="466"/>
      <c r="BW135" s="466"/>
      <c r="BX135" s="466"/>
      <c r="BY135" s="466"/>
      <c r="BZ135" s="466"/>
      <c r="CA135" s="466"/>
      <c r="CB135" s="466"/>
      <c r="CC135" s="466"/>
      <c r="CD135" s="466"/>
      <c r="CE135" s="466"/>
      <c r="CF135" s="466"/>
      <c r="CG135" s="466"/>
      <c r="CH135" s="466"/>
      <c r="CI135" s="466"/>
      <c r="CJ135" s="466"/>
      <c r="CK135" s="466"/>
      <c r="CL135" s="466"/>
      <c r="CM135" s="466"/>
      <c r="CN135" s="466"/>
      <c r="CO135" s="466"/>
      <c r="CP135" s="466"/>
      <c r="CQ135" s="466"/>
      <c r="CR135" s="466"/>
      <c r="CS135" s="466"/>
      <c r="CT135" s="466"/>
      <c r="CU135" s="466"/>
      <c r="CV135" s="466"/>
      <c r="CW135" s="466"/>
      <c r="CX135" s="466"/>
      <c r="CY135" s="466"/>
      <c r="CZ135" s="466"/>
      <c r="DA135" s="466"/>
      <c r="DB135" s="466"/>
      <c r="DC135" s="466"/>
      <c r="DD135" s="466"/>
      <c r="DE135" s="466"/>
      <c r="DF135" s="466"/>
      <c r="DG135" s="466"/>
      <c r="DH135" s="466"/>
      <c r="DI135" s="466"/>
      <c r="DJ135" s="466"/>
      <c r="DK135" s="466"/>
      <c r="DL135" s="466"/>
      <c r="DM135" s="466"/>
      <c r="DN135" s="466"/>
      <c r="DO135" s="466"/>
      <c r="DP135" s="466"/>
      <c r="DQ135" s="466"/>
      <c r="DR135" s="466"/>
      <c r="DS135" s="466"/>
      <c r="DT135" s="466"/>
      <c r="DU135" s="466"/>
      <c r="DV135" s="466"/>
      <c r="DW135" s="466"/>
      <c r="DX135" s="466"/>
      <c r="DY135" s="466"/>
      <c r="DZ135" s="466"/>
      <c r="EA135" s="466"/>
      <c r="EB135" s="466"/>
      <c r="EC135" s="466"/>
      <c r="ED135" s="466"/>
      <c r="EE135" s="47"/>
    </row>
    <row r="136" spans="1:135">
      <c r="A136" s="1" t="str">
        <f>$B$15</f>
        <v>Sponsor</v>
      </c>
      <c r="D136" t="s">
        <v>319</v>
      </c>
      <c r="E136" s="163">
        <f>$D$15</f>
        <v>0.10000000000000002</v>
      </c>
      <c r="G136" t="s">
        <v>323</v>
      </c>
      <c r="H136" s="163">
        <f>'Project Summary'!N23</f>
        <v>0</v>
      </c>
      <c r="J136" s="164"/>
      <c r="K136" s="660"/>
      <c r="L136" s="16"/>
      <c r="M136" s="653"/>
      <c r="N136" s="1433"/>
      <c r="O136" s="460">
        <f t="shared" ref="O136:AD140" si="195">IF(AND(O$119&lt;$M$138,O$119&gt;$K$138),O$114*$E136*(1-$H136),0)</f>
        <v>0</v>
      </c>
      <c r="P136" s="460">
        <f t="shared" si="195"/>
        <v>0</v>
      </c>
      <c r="Q136" s="460">
        <f t="shared" si="195"/>
        <v>0</v>
      </c>
      <c r="R136" s="460">
        <f t="shared" si="195"/>
        <v>0</v>
      </c>
      <c r="S136" s="460">
        <f t="shared" si="195"/>
        <v>0</v>
      </c>
      <c r="T136" s="460">
        <f t="shared" si="195"/>
        <v>0</v>
      </c>
      <c r="U136" s="460">
        <f t="shared" si="195"/>
        <v>0</v>
      </c>
      <c r="V136" s="460">
        <f t="shared" si="195"/>
        <v>0</v>
      </c>
      <c r="W136" s="460">
        <f t="shared" si="195"/>
        <v>0</v>
      </c>
      <c r="X136" s="460">
        <f t="shared" si="195"/>
        <v>0</v>
      </c>
      <c r="Y136" s="460">
        <f t="shared" si="195"/>
        <v>0</v>
      </c>
      <c r="Z136" s="460">
        <f t="shared" si="195"/>
        <v>0</v>
      </c>
      <c r="AA136" s="460">
        <f t="shared" si="195"/>
        <v>0</v>
      </c>
      <c r="AB136" s="460">
        <f t="shared" si="195"/>
        <v>0</v>
      </c>
      <c r="AC136" s="460">
        <f t="shared" si="195"/>
        <v>0</v>
      </c>
      <c r="AD136" s="460">
        <f t="shared" si="195"/>
        <v>0</v>
      </c>
      <c r="AE136" s="460">
        <f t="shared" ref="AE136:AT140" si="196">IF(AND(AE$119&lt;$M$138,AE$119&gt;$K$138),AE$114*$E136*(1-$H136),0)</f>
        <v>0</v>
      </c>
      <c r="AF136" s="460">
        <f t="shared" si="196"/>
        <v>0</v>
      </c>
      <c r="AG136" s="460">
        <f t="shared" si="196"/>
        <v>0</v>
      </c>
      <c r="AH136" s="460">
        <f t="shared" si="196"/>
        <v>0</v>
      </c>
      <c r="AI136" s="460">
        <f t="shared" si="196"/>
        <v>0</v>
      </c>
      <c r="AJ136" s="460">
        <f t="shared" si="196"/>
        <v>0</v>
      </c>
      <c r="AK136" s="460">
        <f t="shared" si="196"/>
        <v>0</v>
      </c>
      <c r="AL136" s="460">
        <f t="shared" si="196"/>
        <v>0</v>
      </c>
      <c r="AM136" s="460">
        <f t="shared" si="196"/>
        <v>0</v>
      </c>
      <c r="AN136" s="460">
        <f t="shared" si="196"/>
        <v>0</v>
      </c>
      <c r="AO136" s="460">
        <f t="shared" si="196"/>
        <v>0</v>
      </c>
      <c r="AP136" s="460">
        <f t="shared" si="196"/>
        <v>0</v>
      </c>
      <c r="AQ136" s="460">
        <f t="shared" si="196"/>
        <v>0</v>
      </c>
      <c r="AR136" s="460">
        <f t="shared" si="196"/>
        <v>0</v>
      </c>
      <c r="AS136" s="460">
        <f t="shared" si="196"/>
        <v>0</v>
      </c>
      <c r="AT136" s="460">
        <f t="shared" si="196"/>
        <v>0</v>
      </c>
      <c r="AU136" s="460">
        <f t="shared" ref="AU136:BJ140" si="197">IF(AND(AU$119&lt;$M$138,AU$119&gt;$K$138),AU$114*$E136*(1-$H136),0)</f>
        <v>0</v>
      </c>
      <c r="AV136" s="460">
        <f t="shared" si="197"/>
        <v>0</v>
      </c>
      <c r="AW136" s="460">
        <f t="shared" si="197"/>
        <v>0</v>
      </c>
      <c r="AX136" s="460">
        <f t="shared" si="197"/>
        <v>0</v>
      </c>
      <c r="AY136" s="460">
        <f t="shared" si="197"/>
        <v>0</v>
      </c>
      <c r="AZ136" s="460">
        <f t="shared" si="197"/>
        <v>0</v>
      </c>
      <c r="BA136" s="460">
        <f t="shared" si="197"/>
        <v>0</v>
      </c>
      <c r="BB136" s="460">
        <f t="shared" si="197"/>
        <v>0</v>
      </c>
      <c r="BC136" s="460">
        <f t="shared" si="197"/>
        <v>0</v>
      </c>
      <c r="BD136" s="460">
        <f t="shared" si="197"/>
        <v>0</v>
      </c>
      <c r="BE136" s="460">
        <f t="shared" si="197"/>
        <v>0</v>
      </c>
      <c r="BF136" s="460">
        <f t="shared" si="197"/>
        <v>0</v>
      </c>
      <c r="BG136" s="460">
        <f t="shared" si="197"/>
        <v>0</v>
      </c>
      <c r="BH136" s="460">
        <f t="shared" si="197"/>
        <v>0</v>
      </c>
      <c r="BI136" s="460">
        <f t="shared" si="197"/>
        <v>0</v>
      </c>
      <c r="BJ136" s="460">
        <f t="shared" si="197"/>
        <v>0</v>
      </c>
      <c r="BK136" s="460">
        <f t="shared" ref="BK136:BZ140" si="198">IF(AND(BK$119&lt;$M$138,BK$119&gt;$K$138),BK$114*$E136*(1-$H136),0)</f>
        <v>0</v>
      </c>
      <c r="BL136" s="460">
        <f t="shared" si="198"/>
        <v>0</v>
      </c>
      <c r="BM136" s="460">
        <f t="shared" si="198"/>
        <v>0</v>
      </c>
      <c r="BN136" s="460">
        <f t="shared" si="198"/>
        <v>0</v>
      </c>
      <c r="BO136" s="460">
        <f t="shared" si="198"/>
        <v>0</v>
      </c>
      <c r="BP136" s="460">
        <f t="shared" si="198"/>
        <v>0</v>
      </c>
      <c r="BQ136" s="460">
        <f t="shared" si="198"/>
        <v>0</v>
      </c>
      <c r="BR136" s="460">
        <f t="shared" si="198"/>
        <v>0</v>
      </c>
      <c r="BS136" s="460">
        <f t="shared" si="198"/>
        <v>0</v>
      </c>
      <c r="BT136" s="460">
        <f t="shared" si="198"/>
        <v>0</v>
      </c>
      <c r="BU136" s="460">
        <f t="shared" si="198"/>
        <v>0</v>
      </c>
      <c r="BV136" s="460">
        <f t="shared" si="198"/>
        <v>0</v>
      </c>
      <c r="BW136" s="460">
        <f t="shared" si="198"/>
        <v>0</v>
      </c>
      <c r="BX136" s="460">
        <f t="shared" si="198"/>
        <v>0</v>
      </c>
      <c r="BY136" s="460">
        <f t="shared" si="198"/>
        <v>0</v>
      </c>
      <c r="BZ136" s="460">
        <f t="shared" si="198"/>
        <v>0</v>
      </c>
      <c r="CA136" s="460">
        <f t="shared" ref="CA136:CP140" si="199">IF(AND(CA$119&lt;$M$138,CA$119&gt;$K$138),CA$114*$E136*(1-$H136),0)</f>
        <v>0</v>
      </c>
      <c r="CB136" s="460">
        <f t="shared" si="199"/>
        <v>0</v>
      </c>
      <c r="CC136" s="460">
        <f t="shared" si="199"/>
        <v>0</v>
      </c>
      <c r="CD136" s="460">
        <f t="shared" si="199"/>
        <v>0</v>
      </c>
      <c r="CE136" s="460">
        <f t="shared" si="199"/>
        <v>0</v>
      </c>
      <c r="CF136" s="460">
        <f t="shared" si="199"/>
        <v>0</v>
      </c>
      <c r="CG136" s="460">
        <f t="shared" si="199"/>
        <v>0</v>
      </c>
      <c r="CH136" s="460">
        <f t="shared" si="199"/>
        <v>0</v>
      </c>
      <c r="CI136" s="460">
        <f t="shared" si="199"/>
        <v>0</v>
      </c>
      <c r="CJ136" s="460">
        <f t="shared" si="199"/>
        <v>0</v>
      </c>
      <c r="CK136" s="460">
        <f t="shared" si="199"/>
        <v>0</v>
      </c>
      <c r="CL136" s="460">
        <f t="shared" si="199"/>
        <v>0</v>
      </c>
      <c r="CM136" s="460">
        <f t="shared" si="199"/>
        <v>0</v>
      </c>
      <c r="CN136" s="460">
        <f t="shared" si="199"/>
        <v>0</v>
      </c>
      <c r="CO136" s="460">
        <f t="shared" si="199"/>
        <v>0</v>
      </c>
      <c r="CP136" s="460">
        <f t="shared" si="199"/>
        <v>0</v>
      </c>
      <c r="CQ136" s="460">
        <f t="shared" ref="CQ136:DF140" si="200">IF(AND(CQ$119&lt;$M$138,CQ$119&gt;$K$138),CQ$114*$E136*(1-$H136),0)</f>
        <v>0</v>
      </c>
      <c r="CR136" s="460">
        <f t="shared" si="200"/>
        <v>0</v>
      </c>
      <c r="CS136" s="460">
        <f t="shared" si="200"/>
        <v>0</v>
      </c>
      <c r="CT136" s="460">
        <f t="shared" si="200"/>
        <v>0</v>
      </c>
      <c r="CU136" s="460">
        <f t="shared" si="200"/>
        <v>0</v>
      </c>
      <c r="CV136" s="460">
        <f t="shared" si="200"/>
        <v>0</v>
      </c>
      <c r="CW136" s="460">
        <f t="shared" si="200"/>
        <v>0</v>
      </c>
      <c r="CX136" s="460">
        <f t="shared" si="200"/>
        <v>0</v>
      </c>
      <c r="CY136" s="460">
        <f t="shared" si="200"/>
        <v>0</v>
      </c>
      <c r="CZ136" s="460">
        <f t="shared" si="200"/>
        <v>0</v>
      </c>
      <c r="DA136" s="460">
        <f t="shared" si="200"/>
        <v>0</v>
      </c>
      <c r="DB136" s="460">
        <f t="shared" si="200"/>
        <v>0</v>
      </c>
      <c r="DC136" s="460">
        <f t="shared" si="200"/>
        <v>0</v>
      </c>
      <c r="DD136" s="460">
        <f t="shared" si="200"/>
        <v>0</v>
      </c>
      <c r="DE136" s="460">
        <f t="shared" si="200"/>
        <v>0</v>
      </c>
      <c r="DF136" s="460">
        <f t="shared" si="200"/>
        <v>0</v>
      </c>
      <c r="DG136" s="460">
        <f t="shared" ref="DG136:DV140" si="201">IF(AND(DG$119&lt;$M$138,DG$119&gt;$K$138),DG$114*$E136*(1-$H136),0)</f>
        <v>0</v>
      </c>
      <c r="DH136" s="460">
        <f t="shared" si="201"/>
        <v>0</v>
      </c>
      <c r="DI136" s="460">
        <f t="shared" si="201"/>
        <v>0</v>
      </c>
      <c r="DJ136" s="460">
        <f t="shared" si="201"/>
        <v>0</v>
      </c>
      <c r="DK136" s="460">
        <f t="shared" si="201"/>
        <v>0</v>
      </c>
      <c r="DL136" s="460">
        <f t="shared" si="201"/>
        <v>0</v>
      </c>
      <c r="DM136" s="460">
        <f t="shared" si="201"/>
        <v>0</v>
      </c>
      <c r="DN136" s="460">
        <f t="shared" si="201"/>
        <v>0</v>
      </c>
      <c r="DO136" s="460">
        <f t="shared" si="201"/>
        <v>0</v>
      </c>
      <c r="DP136" s="460">
        <f t="shared" si="201"/>
        <v>0</v>
      </c>
      <c r="DQ136" s="460">
        <f t="shared" si="201"/>
        <v>0</v>
      </c>
      <c r="DR136" s="460">
        <f t="shared" si="201"/>
        <v>0</v>
      </c>
      <c r="DS136" s="460">
        <f t="shared" si="201"/>
        <v>0</v>
      </c>
      <c r="DT136" s="460">
        <f t="shared" si="201"/>
        <v>0</v>
      </c>
      <c r="DU136" s="460">
        <f t="shared" si="201"/>
        <v>0</v>
      </c>
      <c r="DV136" s="460">
        <f t="shared" si="201"/>
        <v>0</v>
      </c>
      <c r="DW136" s="460">
        <f t="shared" ref="DU136:ED140" si="202">IF(AND(DW$119&lt;$M$138,DW$119&gt;$K$138),DW$114*$E136*(1-$H136),0)</f>
        <v>0</v>
      </c>
      <c r="DX136" s="460">
        <f t="shared" si="202"/>
        <v>0</v>
      </c>
      <c r="DY136" s="460">
        <f t="shared" si="202"/>
        <v>0</v>
      </c>
      <c r="DZ136" s="460">
        <f t="shared" si="202"/>
        <v>0</v>
      </c>
      <c r="EA136" s="460">
        <f t="shared" si="202"/>
        <v>0</v>
      </c>
      <c r="EB136" s="460">
        <f t="shared" si="202"/>
        <v>0</v>
      </c>
      <c r="EC136" s="460">
        <f t="shared" si="202"/>
        <v>0</v>
      </c>
      <c r="ED136" s="460">
        <f t="shared" si="202"/>
        <v>0</v>
      </c>
      <c r="EE136" s="47"/>
    </row>
    <row r="137" spans="1:135">
      <c r="A137" s="1" t="str">
        <f>$B$16</f>
        <v>LP Investor</v>
      </c>
      <c r="D137" t="s">
        <v>319</v>
      </c>
      <c r="E137" s="163">
        <f>$D$16</f>
        <v>0.9</v>
      </c>
      <c r="G137" t="s">
        <v>323</v>
      </c>
      <c r="H137" s="163">
        <f>'Project Summary'!N24</f>
        <v>0</v>
      </c>
      <c r="I137" s="84"/>
      <c r="J137" s="165"/>
      <c r="K137" s="657"/>
      <c r="L137" s="166"/>
      <c r="M137" s="654"/>
      <c r="N137" s="1433"/>
      <c r="O137" s="460">
        <f t="shared" si="195"/>
        <v>0</v>
      </c>
      <c r="P137" s="460">
        <f t="shared" si="195"/>
        <v>0</v>
      </c>
      <c r="Q137" s="460">
        <f t="shared" si="195"/>
        <v>0</v>
      </c>
      <c r="R137" s="460">
        <f t="shared" si="195"/>
        <v>0</v>
      </c>
      <c r="S137" s="460">
        <f t="shared" si="195"/>
        <v>0</v>
      </c>
      <c r="T137" s="460">
        <f t="shared" si="195"/>
        <v>0</v>
      </c>
      <c r="U137" s="460">
        <f t="shared" si="195"/>
        <v>0</v>
      </c>
      <c r="V137" s="460">
        <f t="shared" si="195"/>
        <v>0</v>
      </c>
      <c r="W137" s="460">
        <f t="shared" si="195"/>
        <v>0</v>
      </c>
      <c r="X137" s="460">
        <f t="shared" si="195"/>
        <v>0</v>
      </c>
      <c r="Y137" s="460">
        <f t="shared" si="195"/>
        <v>0</v>
      </c>
      <c r="Z137" s="460">
        <f t="shared" si="195"/>
        <v>0</v>
      </c>
      <c r="AA137" s="460">
        <f t="shared" si="195"/>
        <v>0</v>
      </c>
      <c r="AB137" s="460">
        <f t="shared" si="195"/>
        <v>0</v>
      </c>
      <c r="AC137" s="460">
        <f t="shared" si="195"/>
        <v>0</v>
      </c>
      <c r="AD137" s="460">
        <f t="shared" si="195"/>
        <v>0</v>
      </c>
      <c r="AE137" s="460">
        <f t="shared" si="196"/>
        <v>0</v>
      </c>
      <c r="AF137" s="460">
        <f t="shared" si="196"/>
        <v>0</v>
      </c>
      <c r="AG137" s="460">
        <f t="shared" si="196"/>
        <v>0</v>
      </c>
      <c r="AH137" s="460">
        <f t="shared" si="196"/>
        <v>0</v>
      </c>
      <c r="AI137" s="460">
        <f t="shared" si="196"/>
        <v>0</v>
      </c>
      <c r="AJ137" s="460">
        <f t="shared" si="196"/>
        <v>0</v>
      </c>
      <c r="AK137" s="460">
        <f t="shared" si="196"/>
        <v>0</v>
      </c>
      <c r="AL137" s="460">
        <f t="shared" si="196"/>
        <v>0</v>
      </c>
      <c r="AM137" s="460">
        <f t="shared" si="196"/>
        <v>0</v>
      </c>
      <c r="AN137" s="460">
        <f t="shared" si="196"/>
        <v>0</v>
      </c>
      <c r="AO137" s="460">
        <f t="shared" si="196"/>
        <v>0</v>
      </c>
      <c r="AP137" s="460">
        <f t="shared" si="196"/>
        <v>0</v>
      </c>
      <c r="AQ137" s="460">
        <f t="shared" si="196"/>
        <v>0</v>
      </c>
      <c r="AR137" s="460">
        <f t="shared" si="196"/>
        <v>0</v>
      </c>
      <c r="AS137" s="460">
        <f t="shared" si="196"/>
        <v>0</v>
      </c>
      <c r="AT137" s="460">
        <f t="shared" si="196"/>
        <v>0</v>
      </c>
      <c r="AU137" s="460">
        <f t="shared" si="197"/>
        <v>0</v>
      </c>
      <c r="AV137" s="460">
        <f t="shared" si="197"/>
        <v>0</v>
      </c>
      <c r="AW137" s="460">
        <f t="shared" si="197"/>
        <v>0</v>
      </c>
      <c r="AX137" s="460">
        <f>IF(AND(AX$119&lt;$M$138,AX$119&gt;$K$138),AX$114*$E137*(1-$H137),0)</f>
        <v>0</v>
      </c>
      <c r="AY137" s="460">
        <f t="shared" si="197"/>
        <v>0</v>
      </c>
      <c r="AZ137" s="460">
        <f t="shared" si="197"/>
        <v>0</v>
      </c>
      <c r="BA137" s="460">
        <f t="shared" si="197"/>
        <v>0</v>
      </c>
      <c r="BB137" s="460">
        <f t="shared" si="197"/>
        <v>0</v>
      </c>
      <c r="BC137" s="460">
        <f t="shared" si="197"/>
        <v>0</v>
      </c>
      <c r="BD137" s="460">
        <f t="shared" si="197"/>
        <v>0</v>
      </c>
      <c r="BE137" s="460">
        <f t="shared" si="197"/>
        <v>0</v>
      </c>
      <c r="BF137" s="460">
        <f t="shared" si="197"/>
        <v>0</v>
      </c>
      <c r="BG137" s="460">
        <f t="shared" si="197"/>
        <v>0</v>
      </c>
      <c r="BH137" s="460">
        <f t="shared" si="197"/>
        <v>0</v>
      </c>
      <c r="BI137" s="460">
        <f t="shared" si="197"/>
        <v>0</v>
      </c>
      <c r="BJ137" s="460">
        <f t="shared" si="197"/>
        <v>0</v>
      </c>
      <c r="BK137" s="460">
        <f t="shared" si="198"/>
        <v>0</v>
      </c>
      <c r="BL137" s="460">
        <f t="shared" si="198"/>
        <v>0</v>
      </c>
      <c r="BM137" s="460">
        <f t="shared" si="198"/>
        <v>0</v>
      </c>
      <c r="BN137" s="460">
        <f t="shared" si="198"/>
        <v>0</v>
      </c>
      <c r="BO137" s="460">
        <f t="shared" si="198"/>
        <v>0</v>
      </c>
      <c r="BP137" s="460">
        <f t="shared" si="198"/>
        <v>0</v>
      </c>
      <c r="BQ137" s="460">
        <f t="shared" si="198"/>
        <v>0</v>
      </c>
      <c r="BR137" s="460">
        <f t="shared" si="198"/>
        <v>0</v>
      </c>
      <c r="BS137" s="460">
        <f t="shared" si="198"/>
        <v>0</v>
      </c>
      <c r="BT137" s="460">
        <f t="shared" si="198"/>
        <v>0</v>
      </c>
      <c r="BU137" s="460">
        <f t="shared" si="198"/>
        <v>0</v>
      </c>
      <c r="BV137" s="460">
        <f t="shared" si="198"/>
        <v>0</v>
      </c>
      <c r="BW137" s="460">
        <f t="shared" si="198"/>
        <v>0</v>
      </c>
      <c r="BX137" s="460">
        <f t="shared" si="198"/>
        <v>0</v>
      </c>
      <c r="BY137" s="460">
        <f t="shared" si="198"/>
        <v>0</v>
      </c>
      <c r="BZ137" s="460">
        <f t="shared" si="198"/>
        <v>0</v>
      </c>
      <c r="CA137" s="460">
        <f t="shared" si="199"/>
        <v>0</v>
      </c>
      <c r="CB137" s="460">
        <f t="shared" si="199"/>
        <v>0</v>
      </c>
      <c r="CC137" s="460">
        <f t="shared" si="199"/>
        <v>0</v>
      </c>
      <c r="CD137" s="460">
        <f t="shared" si="199"/>
        <v>0</v>
      </c>
      <c r="CE137" s="460">
        <f t="shared" si="199"/>
        <v>0</v>
      </c>
      <c r="CF137" s="460">
        <f t="shared" si="199"/>
        <v>0</v>
      </c>
      <c r="CG137" s="460">
        <f t="shared" si="199"/>
        <v>0</v>
      </c>
      <c r="CH137" s="460">
        <f t="shared" si="199"/>
        <v>0</v>
      </c>
      <c r="CI137" s="460">
        <f t="shared" si="199"/>
        <v>0</v>
      </c>
      <c r="CJ137" s="460">
        <f t="shared" si="199"/>
        <v>0</v>
      </c>
      <c r="CK137" s="460">
        <f t="shared" si="199"/>
        <v>0</v>
      </c>
      <c r="CL137" s="460">
        <f t="shared" si="199"/>
        <v>0</v>
      </c>
      <c r="CM137" s="460">
        <f t="shared" si="199"/>
        <v>0</v>
      </c>
      <c r="CN137" s="460">
        <f t="shared" si="199"/>
        <v>0</v>
      </c>
      <c r="CO137" s="460">
        <f t="shared" si="199"/>
        <v>0</v>
      </c>
      <c r="CP137" s="460">
        <f t="shared" si="199"/>
        <v>0</v>
      </c>
      <c r="CQ137" s="460">
        <f t="shared" si="200"/>
        <v>0</v>
      </c>
      <c r="CR137" s="460">
        <f t="shared" si="200"/>
        <v>0</v>
      </c>
      <c r="CS137" s="460">
        <f t="shared" si="200"/>
        <v>0</v>
      </c>
      <c r="CT137" s="460">
        <f t="shared" si="200"/>
        <v>0</v>
      </c>
      <c r="CU137" s="460">
        <f t="shared" si="200"/>
        <v>0</v>
      </c>
      <c r="CV137" s="460">
        <f t="shared" si="200"/>
        <v>0</v>
      </c>
      <c r="CW137" s="460">
        <f t="shared" si="200"/>
        <v>0</v>
      </c>
      <c r="CX137" s="460">
        <f t="shared" si="200"/>
        <v>0</v>
      </c>
      <c r="CY137" s="460">
        <f t="shared" si="200"/>
        <v>0</v>
      </c>
      <c r="CZ137" s="460">
        <f t="shared" si="200"/>
        <v>0</v>
      </c>
      <c r="DA137" s="460">
        <f t="shared" si="200"/>
        <v>0</v>
      </c>
      <c r="DB137" s="460">
        <f t="shared" si="200"/>
        <v>0</v>
      </c>
      <c r="DC137" s="460">
        <f t="shared" si="200"/>
        <v>0</v>
      </c>
      <c r="DD137" s="460">
        <f t="shared" si="200"/>
        <v>0</v>
      </c>
      <c r="DE137" s="460">
        <f t="shared" si="200"/>
        <v>0</v>
      </c>
      <c r="DF137" s="460">
        <f t="shared" si="200"/>
        <v>0</v>
      </c>
      <c r="DG137" s="460">
        <f t="shared" si="201"/>
        <v>0</v>
      </c>
      <c r="DH137" s="460">
        <f t="shared" si="201"/>
        <v>0</v>
      </c>
      <c r="DI137" s="460">
        <f t="shared" si="201"/>
        <v>0</v>
      </c>
      <c r="DJ137" s="460">
        <f t="shared" si="201"/>
        <v>0</v>
      </c>
      <c r="DK137" s="460">
        <f t="shared" si="201"/>
        <v>0</v>
      </c>
      <c r="DL137" s="460">
        <f t="shared" si="201"/>
        <v>0</v>
      </c>
      <c r="DM137" s="460">
        <f t="shared" si="201"/>
        <v>0</v>
      </c>
      <c r="DN137" s="460">
        <f t="shared" si="201"/>
        <v>0</v>
      </c>
      <c r="DO137" s="460">
        <f t="shared" si="201"/>
        <v>0</v>
      </c>
      <c r="DP137" s="460">
        <f t="shared" si="201"/>
        <v>0</v>
      </c>
      <c r="DQ137" s="460">
        <f t="shared" si="201"/>
        <v>0</v>
      </c>
      <c r="DR137" s="460">
        <f t="shared" si="201"/>
        <v>0</v>
      </c>
      <c r="DS137" s="460">
        <f t="shared" si="201"/>
        <v>0</v>
      </c>
      <c r="DT137" s="460">
        <f t="shared" si="201"/>
        <v>0</v>
      </c>
      <c r="DU137" s="460">
        <f t="shared" si="202"/>
        <v>0</v>
      </c>
      <c r="DV137" s="460">
        <f t="shared" si="202"/>
        <v>0</v>
      </c>
      <c r="DW137" s="460">
        <f t="shared" si="202"/>
        <v>0</v>
      </c>
      <c r="DX137" s="460">
        <f t="shared" si="202"/>
        <v>0</v>
      </c>
      <c r="DY137" s="460">
        <f t="shared" si="202"/>
        <v>0</v>
      </c>
      <c r="DZ137" s="460">
        <f t="shared" si="202"/>
        <v>0</v>
      </c>
      <c r="EA137" s="460">
        <f t="shared" si="202"/>
        <v>0</v>
      </c>
      <c r="EB137" s="460">
        <f t="shared" si="202"/>
        <v>0</v>
      </c>
      <c r="EC137" s="460">
        <f t="shared" si="202"/>
        <v>0</v>
      </c>
      <c r="ED137" s="460">
        <f t="shared" si="202"/>
        <v>0</v>
      </c>
      <c r="EE137" s="47"/>
    </row>
    <row r="138" spans="1:135">
      <c r="A138" s="1" t="str">
        <f>$B$17</f>
        <v xml:space="preserve">Investor C </v>
      </c>
      <c r="D138" t="s">
        <v>319</v>
      </c>
      <c r="E138" s="163">
        <f>$D$17</f>
        <v>0</v>
      </c>
      <c r="G138" t="s">
        <v>323</v>
      </c>
      <c r="H138" s="163">
        <f>'Project Summary'!N25</f>
        <v>0</v>
      </c>
      <c r="I138" s="84"/>
      <c r="J138" s="167" t="s">
        <v>324</v>
      </c>
      <c r="K138" s="657">
        <f>'Project Summary'!N21</f>
        <v>0.12</v>
      </c>
      <c r="L138" s="166" t="s">
        <v>325</v>
      </c>
      <c r="M138" s="654">
        <f>'Project Summary'!N22</f>
        <v>0.13</v>
      </c>
      <c r="N138" s="1433"/>
      <c r="O138" s="460">
        <f t="shared" si="195"/>
        <v>0</v>
      </c>
      <c r="P138" s="460">
        <f t="shared" si="195"/>
        <v>0</v>
      </c>
      <c r="Q138" s="460">
        <f t="shared" si="195"/>
        <v>0</v>
      </c>
      <c r="R138" s="460">
        <f t="shared" si="195"/>
        <v>0</v>
      </c>
      <c r="S138" s="460">
        <f t="shared" si="195"/>
        <v>0</v>
      </c>
      <c r="T138" s="460">
        <f t="shared" si="195"/>
        <v>0</v>
      </c>
      <c r="U138" s="460">
        <f t="shared" si="195"/>
        <v>0</v>
      </c>
      <c r="V138" s="460">
        <f t="shared" si="195"/>
        <v>0</v>
      </c>
      <c r="W138" s="460">
        <f t="shared" si="195"/>
        <v>0</v>
      </c>
      <c r="X138" s="460">
        <f t="shared" si="195"/>
        <v>0</v>
      </c>
      <c r="Y138" s="460">
        <f t="shared" si="195"/>
        <v>0</v>
      </c>
      <c r="Z138" s="460">
        <f t="shared" si="195"/>
        <v>0</v>
      </c>
      <c r="AA138" s="460">
        <f t="shared" si="195"/>
        <v>0</v>
      </c>
      <c r="AB138" s="460">
        <f t="shared" si="195"/>
        <v>0</v>
      </c>
      <c r="AC138" s="460">
        <f t="shared" si="195"/>
        <v>0</v>
      </c>
      <c r="AD138" s="460">
        <f t="shared" si="195"/>
        <v>0</v>
      </c>
      <c r="AE138" s="460">
        <f t="shared" si="196"/>
        <v>0</v>
      </c>
      <c r="AF138" s="460">
        <f t="shared" si="196"/>
        <v>0</v>
      </c>
      <c r="AG138" s="460">
        <f t="shared" si="196"/>
        <v>0</v>
      </c>
      <c r="AH138" s="460">
        <f t="shared" si="196"/>
        <v>0</v>
      </c>
      <c r="AI138" s="460">
        <f t="shared" si="196"/>
        <v>0</v>
      </c>
      <c r="AJ138" s="460">
        <f t="shared" si="196"/>
        <v>0</v>
      </c>
      <c r="AK138" s="460">
        <f t="shared" si="196"/>
        <v>0</v>
      </c>
      <c r="AL138" s="460">
        <f t="shared" si="196"/>
        <v>0</v>
      </c>
      <c r="AM138" s="460">
        <f t="shared" si="196"/>
        <v>0</v>
      </c>
      <c r="AN138" s="460">
        <f t="shared" si="196"/>
        <v>0</v>
      </c>
      <c r="AO138" s="460">
        <f t="shared" si="196"/>
        <v>0</v>
      </c>
      <c r="AP138" s="460">
        <f t="shared" si="196"/>
        <v>0</v>
      </c>
      <c r="AQ138" s="460">
        <f t="shared" si="196"/>
        <v>0</v>
      </c>
      <c r="AR138" s="460">
        <f t="shared" si="196"/>
        <v>0</v>
      </c>
      <c r="AS138" s="460">
        <f t="shared" si="196"/>
        <v>0</v>
      </c>
      <c r="AT138" s="460">
        <f t="shared" si="196"/>
        <v>0</v>
      </c>
      <c r="AU138" s="460">
        <f t="shared" si="197"/>
        <v>0</v>
      </c>
      <c r="AV138" s="460">
        <f t="shared" si="197"/>
        <v>0</v>
      </c>
      <c r="AW138" s="460">
        <f t="shared" si="197"/>
        <v>0</v>
      </c>
      <c r="AX138" s="460">
        <f>IF(AND(AX$119&lt;$M$138,AX$119&gt;$K$138),AX$114*$E138*(1-$H138),0)</f>
        <v>0</v>
      </c>
      <c r="AY138" s="460">
        <f t="shared" si="197"/>
        <v>0</v>
      </c>
      <c r="AZ138" s="460">
        <f t="shared" si="197"/>
        <v>0</v>
      </c>
      <c r="BA138" s="460">
        <f t="shared" si="197"/>
        <v>0</v>
      </c>
      <c r="BB138" s="460">
        <f t="shared" si="197"/>
        <v>0</v>
      </c>
      <c r="BC138" s="460">
        <f t="shared" si="197"/>
        <v>0</v>
      </c>
      <c r="BD138" s="460">
        <f t="shared" si="197"/>
        <v>0</v>
      </c>
      <c r="BE138" s="460">
        <f t="shared" si="197"/>
        <v>0</v>
      </c>
      <c r="BF138" s="460">
        <f t="shared" si="197"/>
        <v>0</v>
      </c>
      <c r="BG138" s="460">
        <f t="shared" si="197"/>
        <v>0</v>
      </c>
      <c r="BH138" s="460">
        <f t="shared" si="197"/>
        <v>0</v>
      </c>
      <c r="BI138" s="460">
        <f t="shared" si="197"/>
        <v>0</v>
      </c>
      <c r="BJ138" s="460">
        <f t="shared" si="197"/>
        <v>0</v>
      </c>
      <c r="BK138" s="460">
        <f t="shared" si="198"/>
        <v>0</v>
      </c>
      <c r="BL138" s="460">
        <f t="shared" si="198"/>
        <v>0</v>
      </c>
      <c r="BM138" s="460">
        <f t="shared" si="198"/>
        <v>0</v>
      </c>
      <c r="BN138" s="460">
        <f t="shared" si="198"/>
        <v>0</v>
      </c>
      <c r="BO138" s="460">
        <f t="shared" si="198"/>
        <v>0</v>
      </c>
      <c r="BP138" s="460">
        <f t="shared" si="198"/>
        <v>0</v>
      </c>
      <c r="BQ138" s="460">
        <f t="shared" si="198"/>
        <v>0</v>
      </c>
      <c r="BR138" s="460">
        <f t="shared" si="198"/>
        <v>0</v>
      </c>
      <c r="BS138" s="460">
        <f t="shared" si="198"/>
        <v>0</v>
      </c>
      <c r="BT138" s="460">
        <f t="shared" si="198"/>
        <v>0</v>
      </c>
      <c r="BU138" s="460">
        <f t="shared" si="198"/>
        <v>0</v>
      </c>
      <c r="BV138" s="460">
        <f t="shared" si="198"/>
        <v>0</v>
      </c>
      <c r="BW138" s="460">
        <f t="shared" si="198"/>
        <v>0</v>
      </c>
      <c r="BX138" s="460">
        <f t="shared" si="198"/>
        <v>0</v>
      </c>
      <c r="BY138" s="460">
        <f t="shared" si="198"/>
        <v>0</v>
      </c>
      <c r="BZ138" s="460">
        <f t="shared" si="198"/>
        <v>0</v>
      </c>
      <c r="CA138" s="460">
        <f t="shared" si="199"/>
        <v>0</v>
      </c>
      <c r="CB138" s="460">
        <f t="shared" si="199"/>
        <v>0</v>
      </c>
      <c r="CC138" s="460">
        <f t="shared" si="199"/>
        <v>0</v>
      </c>
      <c r="CD138" s="460">
        <f t="shared" si="199"/>
        <v>0</v>
      </c>
      <c r="CE138" s="460">
        <f t="shared" si="199"/>
        <v>0</v>
      </c>
      <c r="CF138" s="460">
        <f t="shared" si="199"/>
        <v>0</v>
      </c>
      <c r="CG138" s="460">
        <f t="shared" si="199"/>
        <v>0</v>
      </c>
      <c r="CH138" s="460">
        <f t="shared" si="199"/>
        <v>0</v>
      </c>
      <c r="CI138" s="460">
        <f t="shared" si="199"/>
        <v>0</v>
      </c>
      <c r="CJ138" s="460">
        <f t="shared" si="199"/>
        <v>0</v>
      </c>
      <c r="CK138" s="460">
        <f t="shared" si="199"/>
        <v>0</v>
      </c>
      <c r="CL138" s="460">
        <f t="shared" si="199"/>
        <v>0</v>
      </c>
      <c r="CM138" s="460">
        <f t="shared" si="199"/>
        <v>0</v>
      </c>
      <c r="CN138" s="460">
        <f t="shared" si="199"/>
        <v>0</v>
      </c>
      <c r="CO138" s="460">
        <f t="shared" si="199"/>
        <v>0</v>
      </c>
      <c r="CP138" s="460">
        <f t="shared" si="199"/>
        <v>0</v>
      </c>
      <c r="CQ138" s="460">
        <f t="shared" si="200"/>
        <v>0</v>
      </c>
      <c r="CR138" s="460">
        <f t="shared" si="200"/>
        <v>0</v>
      </c>
      <c r="CS138" s="460">
        <f t="shared" si="200"/>
        <v>0</v>
      </c>
      <c r="CT138" s="460">
        <f t="shared" si="200"/>
        <v>0</v>
      </c>
      <c r="CU138" s="460">
        <f t="shared" si="200"/>
        <v>0</v>
      </c>
      <c r="CV138" s="460">
        <f t="shared" si="200"/>
        <v>0</v>
      </c>
      <c r="CW138" s="460">
        <f t="shared" si="200"/>
        <v>0</v>
      </c>
      <c r="CX138" s="460">
        <f t="shared" si="200"/>
        <v>0</v>
      </c>
      <c r="CY138" s="460">
        <f t="shared" si="200"/>
        <v>0</v>
      </c>
      <c r="CZ138" s="460">
        <f t="shared" si="200"/>
        <v>0</v>
      </c>
      <c r="DA138" s="460">
        <f t="shared" si="200"/>
        <v>0</v>
      </c>
      <c r="DB138" s="460">
        <f t="shared" si="200"/>
        <v>0</v>
      </c>
      <c r="DC138" s="460">
        <f t="shared" si="200"/>
        <v>0</v>
      </c>
      <c r="DD138" s="460">
        <f t="shared" si="200"/>
        <v>0</v>
      </c>
      <c r="DE138" s="460">
        <f t="shared" si="200"/>
        <v>0</v>
      </c>
      <c r="DF138" s="460">
        <f t="shared" si="200"/>
        <v>0</v>
      </c>
      <c r="DG138" s="460">
        <f t="shared" si="201"/>
        <v>0</v>
      </c>
      <c r="DH138" s="460">
        <f t="shared" si="201"/>
        <v>0</v>
      </c>
      <c r="DI138" s="460">
        <f t="shared" si="201"/>
        <v>0</v>
      </c>
      <c r="DJ138" s="460">
        <f t="shared" si="201"/>
        <v>0</v>
      </c>
      <c r="DK138" s="460">
        <f t="shared" si="201"/>
        <v>0</v>
      </c>
      <c r="DL138" s="460">
        <f t="shared" si="201"/>
        <v>0</v>
      </c>
      <c r="DM138" s="460">
        <f t="shared" si="201"/>
        <v>0</v>
      </c>
      <c r="DN138" s="460">
        <f t="shared" si="201"/>
        <v>0</v>
      </c>
      <c r="DO138" s="460">
        <f t="shared" si="201"/>
        <v>0</v>
      </c>
      <c r="DP138" s="460">
        <f t="shared" si="201"/>
        <v>0</v>
      </c>
      <c r="DQ138" s="460">
        <f t="shared" si="201"/>
        <v>0</v>
      </c>
      <c r="DR138" s="460">
        <f t="shared" si="201"/>
        <v>0</v>
      </c>
      <c r="DS138" s="460">
        <f t="shared" si="201"/>
        <v>0</v>
      </c>
      <c r="DT138" s="460">
        <f t="shared" si="201"/>
        <v>0</v>
      </c>
      <c r="DU138" s="460">
        <f t="shared" si="202"/>
        <v>0</v>
      </c>
      <c r="DV138" s="460">
        <f t="shared" si="202"/>
        <v>0</v>
      </c>
      <c r="DW138" s="460">
        <f t="shared" si="202"/>
        <v>0</v>
      </c>
      <c r="DX138" s="460">
        <f t="shared" si="202"/>
        <v>0</v>
      </c>
      <c r="DY138" s="460">
        <f t="shared" si="202"/>
        <v>0</v>
      </c>
      <c r="DZ138" s="460">
        <f t="shared" si="202"/>
        <v>0</v>
      </c>
      <c r="EA138" s="460">
        <f t="shared" si="202"/>
        <v>0</v>
      </c>
      <c r="EB138" s="460">
        <f t="shared" si="202"/>
        <v>0</v>
      </c>
      <c r="EC138" s="460">
        <f t="shared" si="202"/>
        <v>0</v>
      </c>
      <c r="ED138" s="460">
        <f t="shared" si="202"/>
        <v>0</v>
      </c>
      <c r="EE138" s="47"/>
    </row>
    <row r="139" spans="1:135">
      <c r="A139" s="1" t="str">
        <f>$B$18</f>
        <v>Investor D</v>
      </c>
      <c r="D139" t="s">
        <v>319</v>
      </c>
      <c r="E139" s="163">
        <f>$D$18</f>
        <v>0</v>
      </c>
      <c r="G139" t="s">
        <v>323</v>
      </c>
      <c r="H139" s="163">
        <f>'Project Summary'!N26</f>
        <v>0</v>
      </c>
      <c r="I139" s="84"/>
      <c r="J139" s="165"/>
      <c r="K139" s="657"/>
      <c r="L139" s="166"/>
      <c r="M139" s="654"/>
      <c r="N139" s="1433"/>
      <c r="O139" s="460">
        <f t="shared" si="195"/>
        <v>0</v>
      </c>
      <c r="P139" s="460">
        <f t="shared" si="195"/>
        <v>0</v>
      </c>
      <c r="Q139" s="460">
        <f t="shared" si="195"/>
        <v>0</v>
      </c>
      <c r="R139" s="460">
        <f t="shared" si="195"/>
        <v>0</v>
      </c>
      <c r="S139" s="460">
        <f t="shared" si="195"/>
        <v>0</v>
      </c>
      <c r="T139" s="460">
        <f t="shared" si="195"/>
        <v>0</v>
      </c>
      <c r="U139" s="460">
        <f t="shared" si="195"/>
        <v>0</v>
      </c>
      <c r="V139" s="460">
        <f t="shared" si="195"/>
        <v>0</v>
      </c>
      <c r="W139" s="460">
        <f t="shared" si="195"/>
        <v>0</v>
      </c>
      <c r="X139" s="460">
        <f t="shared" si="195"/>
        <v>0</v>
      </c>
      <c r="Y139" s="460">
        <f t="shared" si="195"/>
        <v>0</v>
      </c>
      <c r="Z139" s="460">
        <f t="shared" si="195"/>
        <v>0</v>
      </c>
      <c r="AA139" s="460">
        <f t="shared" si="195"/>
        <v>0</v>
      </c>
      <c r="AB139" s="460">
        <f t="shared" si="195"/>
        <v>0</v>
      </c>
      <c r="AC139" s="460">
        <f t="shared" si="195"/>
        <v>0</v>
      </c>
      <c r="AD139" s="460">
        <f t="shared" si="195"/>
        <v>0</v>
      </c>
      <c r="AE139" s="460">
        <f t="shared" si="196"/>
        <v>0</v>
      </c>
      <c r="AF139" s="460">
        <f t="shared" si="196"/>
        <v>0</v>
      </c>
      <c r="AG139" s="460">
        <f t="shared" si="196"/>
        <v>0</v>
      </c>
      <c r="AH139" s="460">
        <f t="shared" si="196"/>
        <v>0</v>
      </c>
      <c r="AI139" s="460">
        <f t="shared" si="196"/>
        <v>0</v>
      </c>
      <c r="AJ139" s="460">
        <f t="shared" si="196"/>
        <v>0</v>
      </c>
      <c r="AK139" s="460">
        <f t="shared" si="196"/>
        <v>0</v>
      </c>
      <c r="AL139" s="460">
        <f t="shared" si="196"/>
        <v>0</v>
      </c>
      <c r="AM139" s="460">
        <f t="shared" si="196"/>
        <v>0</v>
      </c>
      <c r="AN139" s="460">
        <f t="shared" si="196"/>
        <v>0</v>
      </c>
      <c r="AO139" s="460">
        <f t="shared" si="196"/>
        <v>0</v>
      </c>
      <c r="AP139" s="460">
        <f t="shared" si="196"/>
        <v>0</v>
      </c>
      <c r="AQ139" s="460">
        <f t="shared" si="196"/>
        <v>0</v>
      </c>
      <c r="AR139" s="460">
        <f t="shared" si="196"/>
        <v>0</v>
      </c>
      <c r="AS139" s="460">
        <f t="shared" si="196"/>
        <v>0</v>
      </c>
      <c r="AT139" s="460">
        <f t="shared" si="196"/>
        <v>0</v>
      </c>
      <c r="AU139" s="460">
        <f t="shared" si="197"/>
        <v>0</v>
      </c>
      <c r="AV139" s="460">
        <f t="shared" si="197"/>
        <v>0</v>
      </c>
      <c r="AW139" s="460">
        <f t="shared" si="197"/>
        <v>0</v>
      </c>
      <c r="AX139" s="460">
        <f t="shared" si="197"/>
        <v>0</v>
      </c>
      <c r="AY139" s="460">
        <f t="shared" si="197"/>
        <v>0</v>
      </c>
      <c r="AZ139" s="460">
        <f t="shared" si="197"/>
        <v>0</v>
      </c>
      <c r="BA139" s="460">
        <f t="shared" si="197"/>
        <v>0</v>
      </c>
      <c r="BB139" s="460">
        <f t="shared" si="197"/>
        <v>0</v>
      </c>
      <c r="BC139" s="460">
        <f t="shared" si="197"/>
        <v>0</v>
      </c>
      <c r="BD139" s="460">
        <f t="shared" si="197"/>
        <v>0</v>
      </c>
      <c r="BE139" s="460">
        <f t="shared" si="197"/>
        <v>0</v>
      </c>
      <c r="BF139" s="460">
        <f t="shared" si="197"/>
        <v>0</v>
      </c>
      <c r="BG139" s="460">
        <f t="shared" si="197"/>
        <v>0</v>
      </c>
      <c r="BH139" s="460">
        <f t="shared" si="197"/>
        <v>0</v>
      </c>
      <c r="BI139" s="460">
        <f t="shared" si="197"/>
        <v>0</v>
      </c>
      <c r="BJ139" s="460">
        <f t="shared" si="197"/>
        <v>0</v>
      </c>
      <c r="BK139" s="460">
        <f t="shared" si="198"/>
        <v>0</v>
      </c>
      <c r="BL139" s="460">
        <f t="shared" si="198"/>
        <v>0</v>
      </c>
      <c r="BM139" s="460">
        <f t="shared" si="198"/>
        <v>0</v>
      </c>
      <c r="BN139" s="460">
        <f t="shared" si="198"/>
        <v>0</v>
      </c>
      <c r="BO139" s="460">
        <f t="shared" si="198"/>
        <v>0</v>
      </c>
      <c r="BP139" s="460">
        <f t="shared" si="198"/>
        <v>0</v>
      </c>
      <c r="BQ139" s="460">
        <f t="shared" si="198"/>
        <v>0</v>
      </c>
      <c r="BR139" s="460">
        <f t="shared" si="198"/>
        <v>0</v>
      </c>
      <c r="BS139" s="460">
        <f t="shared" si="198"/>
        <v>0</v>
      </c>
      <c r="BT139" s="460">
        <f t="shared" si="198"/>
        <v>0</v>
      </c>
      <c r="BU139" s="460">
        <f t="shared" si="198"/>
        <v>0</v>
      </c>
      <c r="BV139" s="460">
        <f t="shared" si="198"/>
        <v>0</v>
      </c>
      <c r="BW139" s="460">
        <f t="shared" si="198"/>
        <v>0</v>
      </c>
      <c r="BX139" s="460">
        <f t="shared" si="198"/>
        <v>0</v>
      </c>
      <c r="BY139" s="460">
        <f t="shared" si="198"/>
        <v>0</v>
      </c>
      <c r="BZ139" s="460">
        <f t="shared" si="198"/>
        <v>0</v>
      </c>
      <c r="CA139" s="460">
        <f t="shared" si="199"/>
        <v>0</v>
      </c>
      <c r="CB139" s="460">
        <f t="shared" si="199"/>
        <v>0</v>
      </c>
      <c r="CC139" s="460">
        <f t="shared" si="199"/>
        <v>0</v>
      </c>
      <c r="CD139" s="460">
        <f t="shared" si="199"/>
        <v>0</v>
      </c>
      <c r="CE139" s="460">
        <f t="shared" si="199"/>
        <v>0</v>
      </c>
      <c r="CF139" s="460">
        <f t="shared" si="199"/>
        <v>0</v>
      </c>
      <c r="CG139" s="460">
        <f t="shared" si="199"/>
        <v>0</v>
      </c>
      <c r="CH139" s="460">
        <f t="shared" si="199"/>
        <v>0</v>
      </c>
      <c r="CI139" s="460">
        <f t="shared" si="199"/>
        <v>0</v>
      </c>
      <c r="CJ139" s="460">
        <f t="shared" si="199"/>
        <v>0</v>
      </c>
      <c r="CK139" s="460">
        <f t="shared" si="199"/>
        <v>0</v>
      </c>
      <c r="CL139" s="460">
        <f t="shared" si="199"/>
        <v>0</v>
      </c>
      <c r="CM139" s="460">
        <f t="shared" si="199"/>
        <v>0</v>
      </c>
      <c r="CN139" s="460">
        <f t="shared" si="199"/>
        <v>0</v>
      </c>
      <c r="CO139" s="460">
        <f t="shared" si="199"/>
        <v>0</v>
      </c>
      <c r="CP139" s="460">
        <f t="shared" si="199"/>
        <v>0</v>
      </c>
      <c r="CQ139" s="460">
        <f t="shared" si="200"/>
        <v>0</v>
      </c>
      <c r="CR139" s="460">
        <f t="shared" si="200"/>
        <v>0</v>
      </c>
      <c r="CS139" s="460">
        <f t="shared" si="200"/>
        <v>0</v>
      </c>
      <c r="CT139" s="460">
        <f t="shared" si="200"/>
        <v>0</v>
      </c>
      <c r="CU139" s="460">
        <f t="shared" si="200"/>
        <v>0</v>
      </c>
      <c r="CV139" s="460">
        <f t="shared" si="200"/>
        <v>0</v>
      </c>
      <c r="CW139" s="460">
        <f t="shared" si="200"/>
        <v>0</v>
      </c>
      <c r="CX139" s="460">
        <f t="shared" si="200"/>
        <v>0</v>
      </c>
      <c r="CY139" s="460">
        <f t="shared" si="200"/>
        <v>0</v>
      </c>
      <c r="CZ139" s="460">
        <f t="shared" si="200"/>
        <v>0</v>
      </c>
      <c r="DA139" s="460">
        <f t="shared" si="200"/>
        <v>0</v>
      </c>
      <c r="DB139" s="460">
        <f t="shared" si="200"/>
        <v>0</v>
      </c>
      <c r="DC139" s="460">
        <f t="shared" si="200"/>
        <v>0</v>
      </c>
      <c r="DD139" s="460">
        <f t="shared" si="200"/>
        <v>0</v>
      </c>
      <c r="DE139" s="460">
        <f t="shared" si="200"/>
        <v>0</v>
      </c>
      <c r="DF139" s="460">
        <f t="shared" si="200"/>
        <v>0</v>
      </c>
      <c r="DG139" s="460">
        <f t="shared" si="201"/>
        <v>0</v>
      </c>
      <c r="DH139" s="460">
        <f t="shared" si="201"/>
        <v>0</v>
      </c>
      <c r="DI139" s="460">
        <f t="shared" si="201"/>
        <v>0</v>
      </c>
      <c r="DJ139" s="460">
        <f t="shared" si="201"/>
        <v>0</v>
      </c>
      <c r="DK139" s="460">
        <f t="shared" si="201"/>
        <v>0</v>
      </c>
      <c r="DL139" s="460">
        <f t="shared" si="201"/>
        <v>0</v>
      </c>
      <c r="DM139" s="460">
        <f t="shared" si="201"/>
        <v>0</v>
      </c>
      <c r="DN139" s="460">
        <f t="shared" si="201"/>
        <v>0</v>
      </c>
      <c r="DO139" s="460">
        <f t="shared" si="201"/>
        <v>0</v>
      </c>
      <c r="DP139" s="460">
        <f t="shared" si="201"/>
        <v>0</v>
      </c>
      <c r="DQ139" s="460">
        <f t="shared" si="201"/>
        <v>0</v>
      </c>
      <c r="DR139" s="460">
        <f t="shared" si="201"/>
        <v>0</v>
      </c>
      <c r="DS139" s="460">
        <f t="shared" si="201"/>
        <v>0</v>
      </c>
      <c r="DT139" s="460">
        <f t="shared" si="201"/>
        <v>0</v>
      </c>
      <c r="DU139" s="460">
        <f t="shared" si="202"/>
        <v>0</v>
      </c>
      <c r="DV139" s="460">
        <f t="shared" si="202"/>
        <v>0</v>
      </c>
      <c r="DW139" s="460">
        <f t="shared" si="202"/>
        <v>0</v>
      </c>
      <c r="DX139" s="460">
        <f t="shared" si="202"/>
        <v>0</v>
      </c>
      <c r="DY139" s="460">
        <f t="shared" si="202"/>
        <v>0</v>
      </c>
      <c r="DZ139" s="460">
        <f t="shared" si="202"/>
        <v>0</v>
      </c>
      <c r="EA139" s="460">
        <f t="shared" si="202"/>
        <v>0</v>
      </c>
      <c r="EB139" s="460">
        <f t="shared" si="202"/>
        <v>0</v>
      </c>
      <c r="EC139" s="460">
        <f t="shared" si="202"/>
        <v>0</v>
      </c>
      <c r="ED139" s="460">
        <f t="shared" si="202"/>
        <v>0</v>
      </c>
      <c r="EE139" s="47"/>
    </row>
    <row r="140" spans="1:135">
      <c r="A140" s="1" t="str">
        <f>$B$19</f>
        <v>Investor E</v>
      </c>
      <c r="D140" t="s">
        <v>319</v>
      </c>
      <c r="E140" s="163">
        <f>$D$19</f>
        <v>0</v>
      </c>
      <c r="G140" t="s">
        <v>323</v>
      </c>
      <c r="H140" s="163">
        <f>'Project Summary'!N27</f>
        <v>0</v>
      </c>
      <c r="I140" s="84"/>
      <c r="J140" s="168"/>
      <c r="K140" s="659"/>
      <c r="L140" s="169"/>
      <c r="M140" s="655"/>
      <c r="N140" s="1433"/>
      <c r="O140" s="460">
        <f t="shared" si="195"/>
        <v>0</v>
      </c>
      <c r="P140" s="460">
        <f t="shared" si="195"/>
        <v>0</v>
      </c>
      <c r="Q140" s="460">
        <f t="shared" si="195"/>
        <v>0</v>
      </c>
      <c r="R140" s="460">
        <f t="shared" si="195"/>
        <v>0</v>
      </c>
      <c r="S140" s="460">
        <f t="shared" si="195"/>
        <v>0</v>
      </c>
      <c r="T140" s="460">
        <f t="shared" si="195"/>
        <v>0</v>
      </c>
      <c r="U140" s="460">
        <f t="shared" si="195"/>
        <v>0</v>
      </c>
      <c r="V140" s="460">
        <f t="shared" si="195"/>
        <v>0</v>
      </c>
      <c r="W140" s="460">
        <f t="shared" si="195"/>
        <v>0</v>
      </c>
      <c r="X140" s="460">
        <f t="shared" si="195"/>
        <v>0</v>
      </c>
      <c r="Y140" s="460">
        <f t="shared" si="195"/>
        <v>0</v>
      </c>
      <c r="Z140" s="460">
        <f t="shared" si="195"/>
        <v>0</v>
      </c>
      <c r="AA140" s="460">
        <f t="shared" si="195"/>
        <v>0</v>
      </c>
      <c r="AB140" s="460">
        <f t="shared" si="195"/>
        <v>0</v>
      </c>
      <c r="AC140" s="460">
        <f t="shared" si="195"/>
        <v>0</v>
      </c>
      <c r="AD140" s="460">
        <f t="shared" si="195"/>
        <v>0</v>
      </c>
      <c r="AE140" s="460">
        <f t="shared" si="196"/>
        <v>0</v>
      </c>
      <c r="AF140" s="460">
        <f t="shared" si="196"/>
        <v>0</v>
      </c>
      <c r="AG140" s="460">
        <f t="shared" si="196"/>
        <v>0</v>
      </c>
      <c r="AH140" s="460">
        <f t="shared" si="196"/>
        <v>0</v>
      </c>
      <c r="AI140" s="460">
        <f t="shared" si="196"/>
        <v>0</v>
      </c>
      <c r="AJ140" s="460">
        <f t="shared" si="196"/>
        <v>0</v>
      </c>
      <c r="AK140" s="460">
        <f t="shared" si="196"/>
        <v>0</v>
      </c>
      <c r="AL140" s="460">
        <f t="shared" si="196"/>
        <v>0</v>
      </c>
      <c r="AM140" s="460">
        <f t="shared" si="196"/>
        <v>0</v>
      </c>
      <c r="AN140" s="460">
        <f t="shared" si="196"/>
        <v>0</v>
      </c>
      <c r="AO140" s="460">
        <f t="shared" si="196"/>
        <v>0</v>
      </c>
      <c r="AP140" s="460">
        <f t="shared" si="196"/>
        <v>0</v>
      </c>
      <c r="AQ140" s="460">
        <f t="shared" si="196"/>
        <v>0</v>
      </c>
      <c r="AR140" s="460">
        <f t="shared" si="196"/>
        <v>0</v>
      </c>
      <c r="AS140" s="460">
        <f t="shared" si="196"/>
        <v>0</v>
      </c>
      <c r="AT140" s="460">
        <f t="shared" si="196"/>
        <v>0</v>
      </c>
      <c r="AU140" s="460">
        <f t="shared" si="197"/>
        <v>0</v>
      </c>
      <c r="AV140" s="460">
        <f t="shared" si="197"/>
        <v>0</v>
      </c>
      <c r="AW140" s="460">
        <f t="shared" si="197"/>
        <v>0</v>
      </c>
      <c r="AX140" s="460">
        <f t="shared" si="197"/>
        <v>0</v>
      </c>
      <c r="AY140" s="460">
        <f t="shared" si="197"/>
        <v>0</v>
      </c>
      <c r="AZ140" s="460">
        <f t="shared" si="197"/>
        <v>0</v>
      </c>
      <c r="BA140" s="460">
        <f t="shared" si="197"/>
        <v>0</v>
      </c>
      <c r="BB140" s="460">
        <f t="shared" si="197"/>
        <v>0</v>
      </c>
      <c r="BC140" s="460">
        <f t="shared" si="197"/>
        <v>0</v>
      </c>
      <c r="BD140" s="460">
        <f t="shared" si="197"/>
        <v>0</v>
      </c>
      <c r="BE140" s="460">
        <f t="shared" si="197"/>
        <v>0</v>
      </c>
      <c r="BF140" s="460">
        <f t="shared" si="197"/>
        <v>0</v>
      </c>
      <c r="BG140" s="460">
        <f t="shared" si="197"/>
        <v>0</v>
      </c>
      <c r="BH140" s="460">
        <f t="shared" si="197"/>
        <v>0</v>
      </c>
      <c r="BI140" s="460">
        <f t="shared" si="197"/>
        <v>0</v>
      </c>
      <c r="BJ140" s="460">
        <f t="shared" si="197"/>
        <v>0</v>
      </c>
      <c r="BK140" s="460">
        <f t="shared" si="198"/>
        <v>0</v>
      </c>
      <c r="BL140" s="460">
        <f t="shared" si="198"/>
        <v>0</v>
      </c>
      <c r="BM140" s="460">
        <f t="shared" si="198"/>
        <v>0</v>
      </c>
      <c r="BN140" s="460">
        <f t="shared" si="198"/>
        <v>0</v>
      </c>
      <c r="BO140" s="460">
        <f t="shared" si="198"/>
        <v>0</v>
      </c>
      <c r="BP140" s="460">
        <f t="shared" si="198"/>
        <v>0</v>
      </c>
      <c r="BQ140" s="460">
        <f t="shared" si="198"/>
        <v>0</v>
      </c>
      <c r="BR140" s="460">
        <f t="shared" si="198"/>
        <v>0</v>
      </c>
      <c r="BS140" s="460">
        <f t="shared" si="198"/>
        <v>0</v>
      </c>
      <c r="BT140" s="460">
        <f t="shared" si="198"/>
        <v>0</v>
      </c>
      <c r="BU140" s="460">
        <f t="shared" si="198"/>
        <v>0</v>
      </c>
      <c r="BV140" s="460">
        <f t="shared" si="198"/>
        <v>0</v>
      </c>
      <c r="BW140" s="460">
        <f t="shared" si="198"/>
        <v>0</v>
      </c>
      <c r="BX140" s="460">
        <f t="shared" si="198"/>
        <v>0</v>
      </c>
      <c r="BY140" s="460">
        <f t="shared" si="198"/>
        <v>0</v>
      </c>
      <c r="BZ140" s="460">
        <f t="shared" si="198"/>
        <v>0</v>
      </c>
      <c r="CA140" s="460">
        <f t="shared" si="199"/>
        <v>0</v>
      </c>
      <c r="CB140" s="460">
        <f t="shared" si="199"/>
        <v>0</v>
      </c>
      <c r="CC140" s="460">
        <f t="shared" si="199"/>
        <v>0</v>
      </c>
      <c r="CD140" s="460">
        <f t="shared" si="199"/>
        <v>0</v>
      </c>
      <c r="CE140" s="460">
        <f t="shared" si="199"/>
        <v>0</v>
      </c>
      <c r="CF140" s="460">
        <f t="shared" si="199"/>
        <v>0</v>
      </c>
      <c r="CG140" s="460">
        <f t="shared" si="199"/>
        <v>0</v>
      </c>
      <c r="CH140" s="460">
        <f t="shared" si="199"/>
        <v>0</v>
      </c>
      <c r="CI140" s="460">
        <f t="shared" si="199"/>
        <v>0</v>
      </c>
      <c r="CJ140" s="460">
        <f t="shared" si="199"/>
        <v>0</v>
      </c>
      <c r="CK140" s="460">
        <f t="shared" si="199"/>
        <v>0</v>
      </c>
      <c r="CL140" s="460">
        <f t="shared" si="199"/>
        <v>0</v>
      </c>
      <c r="CM140" s="460">
        <f t="shared" si="199"/>
        <v>0</v>
      </c>
      <c r="CN140" s="460">
        <f t="shared" si="199"/>
        <v>0</v>
      </c>
      <c r="CO140" s="460">
        <f t="shared" si="199"/>
        <v>0</v>
      </c>
      <c r="CP140" s="460">
        <f t="shared" si="199"/>
        <v>0</v>
      </c>
      <c r="CQ140" s="460">
        <f t="shared" si="200"/>
        <v>0</v>
      </c>
      <c r="CR140" s="460">
        <f t="shared" si="200"/>
        <v>0</v>
      </c>
      <c r="CS140" s="460">
        <f t="shared" si="200"/>
        <v>0</v>
      </c>
      <c r="CT140" s="460">
        <f t="shared" si="200"/>
        <v>0</v>
      </c>
      <c r="CU140" s="460">
        <f t="shared" si="200"/>
        <v>0</v>
      </c>
      <c r="CV140" s="460">
        <f t="shared" si="200"/>
        <v>0</v>
      </c>
      <c r="CW140" s="460">
        <f t="shared" si="200"/>
        <v>0</v>
      </c>
      <c r="CX140" s="460">
        <f t="shared" si="200"/>
        <v>0</v>
      </c>
      <c r="CY140" s="460">
        <f t="shared" si="200"/>
        <v>0</v>
      </c>
      <c r="CZ140" s="460">
        <f t="shared" si="200"/>
        <v>0</v>
      </c>
      <c r="DA140" s="460">
        <f t="shared" si="200"/>
        <v>0</v>
      </c>
      <c r="DB140" s="460">
        <f t="shared" si="200"/>
        <v>0</v>
      </c>
      <c r="DC140" s="460">
        <f t="shared" si="200"/>
        <v>0</v>
      </c>
      <c r="DD140" s="460">
        <f t="shared" si="200"/>
        <v>0</v>
      </c>
      <c r="DE140" s="460">
        <f t="shared" si="200"/>
        <v>0</v>
      </c>
      <c r="DF140" s="460">
        <f t="shared" si="200"/>
        <v>0</v>
      </c>
      <c r="DG140" s="460">
        <f t="shared" si="201"/>
        <v>0</v>
      </c>
      <c r="DH140" s="460">
        <f t="shared" si="201"/>
        <v>0</v>
      </c>
      <c r="DI140" s="460">
        <f t="shared" si="201"/>
        <v>0</v>
      </c>
      <c r="DJ140" s="460">
        <f t="shared" si="201"/>
        <v>0</v>
      </c>
      <c r="DK140" s="460">
        <f t="shared" si="201"/>
        <v>0</v>
      </c>
      <c r="DL140" s="460">
        <f t="shared" si="201"/>
        <v>0</v>
      </c>
      <c r="DM140" s="460">
        <f t="shared" si="201"/>
        <v>0</v>
      </c>
      <c r="DN140" s="460">
        <f t="shared" si="201"/>
        <v>0</v>
      </c>
      <c r="DO140" s="460">
        <f t="shared" si="201"/>
        <v>0</v>
      </c>
      <c r="DP140" s="460">
        <f t="shared" si="201"/>
        <v>0</v>
      </c>
      <c r="DQ140" s="460">
        <f t="shared" si="201"/>
        <v>0</v>
      </c>
      <c r="DR140" s="460">
        <f t="shared" si="201"/>
        <v>0</v>
      </c>
      <c r="DS140" s="460">
        <f t="shared" si="201"/>
        <v>0</v>
      </c>
      <c r="DT140" s="460">
        <f t="shared" si="201"/>
        <v>0</v>
      </c>
      <c r="DU140" s="460">
        <f t="shared" si="202"/>
        <v>0</v>
      </c>
      <c r="DV140" s="460">
        <f t="shared" si="202"/>
        <v>0</v>
      </c>
      <c r="DW140" s="460">
        <f t="shared" si="202"/>
        <v>0</v>
      </c>
      <c r="DX140" s="460">
        <f t="shared" si="202"/>
        <v>0</v>
      </c>
      <c r="DY140" s="460">
        <f t="shared" si="202"/>
        <v>0</v>
      </c>
      <c r="DZ140" s="460">
        <f t="shared" si="202"/>
        <v>0</v>
      </c>
      <c r="EA140" s="460">
        <f t="shared" si="202"/>
        <v>0</v>
      </c>
      <c r="EB140" s="460">
        <f t="shared" si="202"/>
        <v>0</v>
      </c>
      <c r="EC140" s="460">
        <f t="shared" si="202"/>
        <v>0</v>
      </c>
      <c r="ED140" s="460">
        <f t="shared" si="202"/>
        <v>0</v>
      </c>
      <c r="EE140" s="47"/>
    </row>
    <row r="141" spans="1:135">
      <c r="A141" s="1"/>
      <c r="E141" s="76"/>
      <c r="H141" s="163"/>
      <c r="I141" s="84"/>
      <c r="J141" s="15"/>
      <c r="K141" s="657"/>
      <c r="L141" s="166"/>
      <c r="M141" s="657"/>
      <c r="N141" s="1433"/>
      <c r="O141" s="466"/>
      <c r="P141" s="466"/>
      <c r="Q141" s="466"/>
      <c r="R141" s="466"/>
      <c r="S141" s="466"/>
      <c r="T141" s="466"/>
      <c r="U141" s="466"/>
      <c r="V141" s="466"/>
      <c r="W141" s="466"/>
      <c r="X141" s="466"/>
      <c r="Y141" s="466"/>
      <c r="Z141" s="466"/>
      <c r="AA141" s="466"/>
      <c r="AB141" s="466"/>
      <c r="AC141" s="466"/>
      <c r="AD141" s="466"/>
      <c r="AE141" s="466"/>
      <c r="AF141" s="466"/>
      <c r="AG141" s="466"/>
      <c r="AH141" s="466"/>
      <c r="AI141" s="466"/>
      <c r="AJ141" s="466"/>
      <c r="AK141" s="466"/>
      <c r="AL141" s="466"/>
      <c r="AM141" s="466"/>
      <c r="AN141" s="466"/>
      <c r="AO141" s="466"/>
      <c r="AP141" s="466"/>
      <c r="AQ141" s="466"/>
      <c r="AR141" s="466"/>
      <c r="AS141" s="466"/>
      <c r="AT141" s="466"/>
      <c r="AU141" s="466"/>
      <c r="AV141" s="466"/>
      <c r="AW141" s="466"/>
      <c r="AX141" s="466"/>
      <c r="AY141" s="466"/>
      <c r="AZ141" s="466"/>
      <c r="BA141" s="466"/>
      <c r="BB141" s="466"/>
      <c r="BC141" s="466"/>
      <c r="BD141" s="466"/>
      <c r="BE141" s="466"/>
      <c r="BF141" s="466"/>
      <c r="BG141" s="466"/>
      <c r="BH141" s="466"/>
      <c r="BI141" s="466"/>
      <c r="BJ141" s="466"/>
      <c r="BK141" s="466"/>
      <c r="BL141" s="466"/>
      <c r="BM141" s="466"/>
      <c r="BN141" s="466"/>
      <c r="BO141" s="466"/>
      <c r="BP141" s="466"/>
      <c r="BQ141" s="466"/>
      <c r="BR141" s="466"/>
      <c r="BS141" s="466"/>
      <c r="BT141" s="466"/>
      <c r="BU141" s="466"/>
      <c r="BV141" s="466"/>
      <c r="BW141" s="466"/>
      <c r="BX141" s="466"/>
      <c r="BY141" s="466"/>
      <c r="BZ141" s="466"/>
      <c r="CA141" s="466"/>
      <c r="CB141" s="466"/>
      <c r="CC141" s="466"/>
      <c r="CD141" s="466"/>
      <c r="CE141" s="466"/>
      <c r="CF141" s="466"/>
      <c r="CG141" s="466"/>
      <c r="CH141" s="466"/>
      <c r="CI141" s="466"/>
      <c r="CJ141" s="466"/>
      <c r="CK141" s="466"/>
      <c r="CL141" s="466"/>
      <c r="CM141" s="466"/>
      <c r="CN141" s="466"/>
      <c r="CO141" s="466"/>
      <c r="CP141" s="466"/>
      <c r="CQ141" s="466"/>
      <c r="CR141" s="466"/>
      <c r="CS141" s="466"/>
      <c r="CT141" s="466"/>
      <c r="CU141" s="466"/>
      <c r="CV141" s="466"/>
      <c r="CW141" s="466"/>
      <c r="CX141" s="466"/>
      <c r="CY141" s="466"/>
      <c r="CZ141" s="466"/>
      <c r="DA141" s="466"/>
      <c r="DB141" s="466"/>
      <c r="DC141" s="466"/>
      <c r="DD141" s="466"/>
      <c r="DE141" s="466"/>
      <c r="DF141" s="466"/>
      <c r="DG141" s="466"/>
      <c r="DH141" s="466"/>
      <c r="DI141" s="466"/>
      <c r="DJ141" s="466"/>
      <c r="DK141" s="466"/>
      <c r="DL141" s="466"/>
      <c r="DM141" s="466"/>
      <c r="DN141" s="466"/>
      <c r="DO141" s="466"/>
      <c r="DP141" s="466"/>
      <c r="DQ141" s="466"/>
      <c r="DR141" s="466"/>
      <c r="DS141" s="466"/>
      <c r="DT141" s="466"/>
      <c r="DU141" s="466"/>
      <c r="DV141" s="466"/>
      <c r="DW141" s="466"/>
      <c r="DX141" s="466"/>
      <c r="DY141" s="466"/>
      <c r="DZ141" s="466"/>
      <c r="EA141" s="466"/>
      <c r="EB141" s="466"/>
      <c r="EC141" s="466"/>
      <c r="ED141" s="466"/>
      <c r="EE141" s="47"/>
    </row>
    <row r="142" spans="1:135">
      <c r="A142" s="1" t="s">
        <v>494</v>
      </c>
      <c r="E142" s="76"/>
      <c r="H142" s="76"/>
      <c r="J142" s="15"/>
      <c r="K142" s="656"/>
      <c r="L142" s="170"/>
      <c r="M142" s="656"/>
      <c r="N142" s="1433"/>
      <c r="O142" s="466"/>
      <c r="P142" s="466"/>
      <c r="Q142" s="466"/>
      <c r="R142" s="466"/>
      <c r="S142" s="466"/>
      <c r="T142" s="466"/>
      <c r="U142" s="466"/>
      <c r="V142" s="466"/>
      <c r="W142" s="466"/>
      <c r="X142" s="466"/>
      <c r="Y142" s="466"/>
      <c r="Z142" s="466"/>
      <c r="AA142" s="466"/>
      <c r="AB142" s="466"/>
      <c r="AC142" s="466"/>
      <c r="AD142" s="466"/>
      <c r="AE142" s="466"/>
      <c r="AF142" s="466"/>
      <c r="AG142" s="466"/>
      <c r="AH142" s="466"/>
      <c r="AI142" s="466"/>
      <c r="AJ142" s="466"/>
      <c r="AK142" s="466"/>
      <c r="AL142" s="466"/>
      <c r="AM142" s="466"/>
      <c r="AN142" s="466"/>
      <c r="AO142" s="466"/>
      <c r="AP142" s="466"/>
      <c r="AQ142" s="466"/>
      <c r="AR142" s="466"/>
      <c r="AS142" s="466"/>
      <c r="AT142" s="466"/>
      <c r="AU142" s="466"/>
      <c r="AV142" s="466"/>
      <c r="AW142" s="466"/>
      <c r="AX142" s="466"/>
      <c r="AY142" s="466"/>
      <c r="AZ142" s="466"/>
      <c r="BA142" s="466"/>
      <c r="BB142" s="466"/>
      <c r="BC142" s="466"/>
      <c r="BD142" s="466"/>
      <c r="BE142" s="466"/>
      <c r="BF142" s="466"/>
      <c r="BG142" s="466"/>
      <c r="BH142" s="466"/>
      <c r="BI142" s="466"/>
      <c r="BJ142" s="466"/>
      <c r="BK142" s="466"/>
      <c r="BL142" s="466"/>
      <c r="BM142" s="466"/>
      <c r="BN142" s="466"/>
      <c r="BO142" s="466"/>
      <c r="BP142" s="466"/>
      <c r="BQ142" s="466"/>
      <c r="BR142" s="466"/>
      <c r="BS142" s="466"/>
      <c r="BT142" s="466"/>
      <c r="BU142" s="466"/>
      <c r="BV142" s="466"/>
      <c r="BW142" s="466"/>
      <c r="BX142" s="466"/>
      <c r="BY142" s="466"/>
      <c r="BZ142" s="466"/>
      <c r="CA142" s="466"/>
      <c r="CB142" s="466"/>
      <c r="CC142" s="466"/>
      <c r="CD142" s="466"/>
      <c r="CE142" s="466"/>
      <c r="CF142" s="466"/>
      <c r="CG142" s="466"/>
      <c r="CH142" s="466"/>
      <c r="CI142" s="466"/>
      <c r="CJ142" s="466"/>
      <c r="CK142" s="466"/>
      <c r="CL142" s="466"/>
      <c r="CM142" s="466"/>
      <c r="CN142" s="466"/>
      <c r="CO142" s="466"/>
      <c r="CP142" s="466"/>
      <c r="CQ142" s="466"/>
      <c r="CR142" s="466"/>
      <c r="CS142" s="466"/>
      <c r="CT142" s="466"/>
      <c r="CU142" s="466"/>
      <c r="CV142" s="466"/>
      <c r="CW142" s="466"/>
      <c r="CX142" s="466"/>
      <c r="CY142" s="466"/>
      <c r="CZ142" s="466"/>
      <c r="DA142" s="466"/>
      <c r="DB142" s="466"/>
      <c r="DC142" s="466"/>
      <c r="DD142" s="466"/>
      <c r="DE142" s="466"/>
      <c r="DF142" s="466"/>
      <c r="DG142" s="466"/>
      <c r="DH142" s="466"/>
      <c r="DI142" s="466"/>
      <c r="DJ142" s="466"/>
      <c r="DK142" s="466"/>
      <c r="DL142" s="466"/>
      <c r="DM142" s="466"/>
      <c r="DN142" s="466"/>
      <c r="DO142" s="466"/>
      <c r="DP142" s="466"/>
      <c r="DQ142" s="466"/>
      <c r="DR142" s="466"/>
      <c r="DS142" s="466"/>
      <c r="DT142" s="466"/>
      <c r="DU142" s="466"/>
      <c r="DV142" s="466"/>
      <c r="DW142" s="466"/>
      <c r="DX142" s="466"/>
      <c r="DY142" s="466"/>
      <c r="DZ142" s="466"/>
      <c r="EA142" s="466"/>
      <c r="EB142" s="466"/>
      <c r="EC142" s="466"/>
      <c r="ED142" s="466"/>
      <c r="EE142" s="47"/>
    </row>
    <row r="143" spans="1:135">
      <c r="A143" s="1" t="str">
        <f>$B$15</f>
        <v>Sponsor</v>
      </c>
      <c r="D143" t="s">
        <v>319</v>
      </c>
      <c r="E143" s="163">
        <f>$D$15</f>
        <v>0.10000000000000002</v>
      </c>
      <c r="G143" t="s">
        <v>323</v>
      </c>
      <c r="H143" s="163">
        <f>'Project Summary'!O23</f>
        <v>0</v>
      </c>
      <c r="J143" s="164"/>
      <c r="K143" s="660"/>
      <c r="L143" s="16"/>
      <c r="M143" s="653"/>
      <c r="N143" s="1433"/>
      <c r="O143" s="460">
        <f t="shared" ref="O143:AD147" si="203">IF(AND(O$119&lt;$M$145,O$119&gt;$K$145),O$114*$E143*(1-$H143),0)</f>
        <v>0</v>
      </c>
      <c r="P143" s="460">
        <f t="shared" si="203"/>
        <v>0</v>
      </c>
      <c r="Q143" s="460">
        <f t="shared" si="203"/>
        <v>0</v>
      </c>
      <c r="R143" s="460">
        <f t="shared" si="203"/>
        <v>0</v>
      </c>
      <c r="S143" s="460">
        <f t="shared" si="203"/>
        <v>0</v>
      </c>
      <c r="T143" s="460">
        <f t="shared" si="203"/>
        <v>0</v>
      </c>
      <c r="U143" s="460">
        <f t="shared" si="203"/>
        <v>0</v>
      </c>
      <c r="V143" s="460">
        <f t="shared" si="203"/>
        <v>0</v>
      </c>
      <c r="W143" s="460">
        <f t="shared" si="203"/>
        <v>0</v>
      </c>
      <c r="X143" s="460">
        <f t="shared" si="203"/>
        <v>0</v>
      </c>
      <c r="Y143" s="460">
        <f t="shared" si="203"/>
        <v>0</v>
      </c>
      <c r="Z143" s="460">
        <f t="shared" si="203"/>
        <v>0</v>
      </c>
      <c r="AA143" s="460">
        <f t="shared" si="203"/>
        <v>0</v>
      </c>
      <c r="AB143" s="460">
        <f t="shared" si="203"/>
        <v>0</v>
      </c>
      <c r="AC143" s="460">
        <f t="shared" si="203"/>
        <v>0</v>
      </c>
      <c r="AD143" s="460">
        <f t="shared" si="203"/>
        <v>0</v>
      </c>
      <c r="AE143" s="460">
        <f t="shared" ref="AE143:AT147" si="204">IF(AND(AE$119&lt;$M$145,AE$119&gt;$K$145),AE$114*$E143*(1-$H143),0)</f>
        <v>0</v>
      </c>
      <c r="AF143" s="460">
        <f t="shared" si="204"/>
        <v>0</v>
      </c>
      <c r="AG143" s="460">
        <f t="shared" si="204"/>
        <v>0</v>
      </c>
      <c r="AH143" s="460">
        <f t="shared" si="204"/>
        <v>0</v>
      </c>
      <c r="AI143" s="460">
        <f t="shared" si="204"/>
        <v>0</v>
      </c>
      <c r="AJ143" s="460">
        <f t="shared" si="204"/>
        <v>0</v>
      </c>
      <c r="AK143" s="460">
        <f t="shared" si="204"/>
        <v>0</v>
      </c>
      <c r="AL143" s="460">
        <f t="shared" si="204"/>
        <v>0</v>
      </c>
      <c r="AM143" s="460">
        <f t="shared" si="204"/>
        <v>0</v>
      </c>
      <c r="AN143" s="460">
        <f t="shared" si="204"/>
        <v>0</v>
      </c>
      <c r="AO143" s="460">
        <f t="shared" si="204"/>
        <v>0</v>
      </c>
      <c r="AP143" s="460">
        <f t="shared" si="204"/>
        <v>0</v>
      </c>
      <c r="AQ143" s="460">
        <f t="shared" si="204"/>
        <v>0</v>
      </c>
      <c r="AR143" s="460">
        <f t="shared" si="204"/>
        <v>0</v>
      </c>
      <c r="AS143" s="460">
        <f t="shared" si="204"/>
        <v>0</v>
      </c>
      <c r="AT143" s="460">
        <f t="shared" si="204"/>
        <v>0</v>
      </c>
      <c r="AU143" s="460">
        <f t="shared" ref="AU143:BJ147" si="205">IF(AND(AU$119&lt;$M$145,AU$119&gt;$K$145),AU$114*$E143*(1-$H143),0)</f>
        <v>0</v>
      </c>
      <c r="AV143" s="460">
        <f t="shared" si="205"/>
        <v>0</v>
      </c>
      <c r="AW143" s="460">
        <f t="shared" si="205"/>
        <v>0</v>
      </c>
      <c r="AX143" s="460">
        <f t="shared" si="205"/>
        <v>0</v>
      </c>
      <c r="AY143" s="460">
        <f t="shared" si="205"/>
        <v>0</v>
      </c>
      <c r="AZ143" s="460">
        <f t="shared" si="205"/>
        <v>0</v>
      </c>
      <c r="BA143" s="460">
        <f t="shared" si="205"/>
        <v>0</v>
      </c>
      <c r="BB143" s="460">
        <f t="shared" si="205"/>
        <v>0</v>
      </c>
      <c r="BC143" s="460">
        <f t="shared" si="205"/>
        <v>0</v>
      </c>
      <c r="BD143" s="460">
        <f>IF(AND(BD$119&lt;$M$145,BD$119&gt;$K$145),BD$114*$E143*(1-$H143),0)</f>
        <v>0</v>
      </c>
      <c r="BE143" s="460">
        <f t="shared" si="205"/>
        <v>0</v>
      </c>
      <c r="BF143" s="460">
        <f t="shared" si="205"/>
        <v>0</v>
      </c>
      <c r="BG143" s="460">
        <f t="shared" si="205"/>
        <v>0</v>
      </c>
      <c r="BH143" s="460">
        <f t="shared" si="205"/>
        <v>0</v>
      </c>
      <c r="BI143" s="460">
        <f t="shared" si="205"/>
        <v>0</v>
      </c>
      <c r="BJ143" s="460">
        <f t="shared" si="205"/>
        <v>0</v>
      </c>
      <c r="BK143" s="460">
        <f t="shared" ref="BK143:BZ147" si="206">IF(AND(BK$119&lt;$M$145,BK$119&gt;$K$145),BK$114*$E143*(1-$H143),0)</f>
        <v>0</v>
      </c>
      <c r="BL143" s="460">
        <f t="shared" si="206"/>
        <v>0</v>
      </c>
      <c r="BM143" s="460">
        <f t="shared" si="206"/>
        <v>0</v>
      </c>
      <c r="BN143" s="460">
        <f t="shared" si="206"/>
        <v>0</v>
      </c>
      <c r="BO143" s="460">
        <f t="shared" si="206"/>
        <v>0</v>
      </c>
      <c r="BP143" s="460">
        <f t="shared" si="206"/>
        <v>0</v>
      </c>
      <c r="BQ143" s="460">
        <f t="shared" si="206"/>
        <v>0</v>
      </c>
      <c r="BR143" s="460">
        <f t="shared" si="206"/>
        <v>0</v>
      </c>
      <c r="BS143" s="460">
        <f t="shared" si="206"/>
        <v>0</v>
      </c>
      <c r="BT143" s="460">
        <f t="shared" si="206"/>
        <v>0</v>
      </c>
      <c r="BU143" s="460">
        <f t="shared" si="206"/>
        <v>0</v>
      </c>
      <c r="BV143" s="460">
        <f>IF(AND(BV$119&lt;$M$145,BV$119&gt;$K$145),BV$114*$E143*(1-$H143),0)</f>
        <v>0</v>
      </c>
      <c r="BW143" s="460">
        <f t="shared" si="206"/>
        <v>0</v>
      </c>
      <c r="BX143" s="460">
        <f t="shared" si="206"/>
        <v>0</v>
      </c>
      <c r="BY143" s="460">
        <f t="shared" si="206"/>
        <v>0</v>
      </c>
      <c r="BZ143" s="460">
        <f t="shared" si="206"/>
        <v>0</v>
      </c>
      <c r="CA143" s="460">
        <f t="shared" ref="CA143:CP147" si="207">IF(AND(CA$119&lt;$M$145,CA$119&gt;$K$145),CA$114*$E143*(1-$H143),0)</f>
        <v>0</v>
      </c>
      <c r="CB143" s="460">
        <f t="shared" si="207"/>
        <v>0</v>
      </c>
      <c r="CC143" s="460">
        <f t="shared" si="207"/>
        <v>0</v>
      </c>
      <c r="CD143" s="460">
        <f t="shared" si="207"/>
        <v>0</v>
      </c>
      <c r="CE143" s="460">
        <f t="shared" si="207"/>
        <v>0</v>
      </c>
      <c r="CF143" s="460">
        <f t="shared" si="207"/>
        <v>0</v>
      </c>
      <c r="CG143" s="460">
        <f t="shared" si="207"/>
        <v>0</v>
      </c>
      <c r="CH143" s="460">
        <f t="shared" si="207"/>
        <v>0</v>
      </c>
      <c r="CI143" s="460">
        <f t="shared" si="207"/>
        <v>0</v>
      </c>
      <c r="CJ143" s="460">
        <f t="shared" si="207"/>
        <v>0</v>
      </c>
      <c r="CK143" s="460">
        <f t="shared" si="207"/>
        <v>0</v>
      </c>
      <c r="CL143" s="460">
        <f t="shared" si="207"/>
        <v>0</v>
      </c>
      <c r="CM143" s="460">
        <f t="shared" si="207"/>
        <v>0</v>
      </c>
      <c r="CN143" s="460">
        <f t="shared" si="207"/>
        <v>0</v>
      </c>
      <c r="CO143" s="460">
        <f t="shared" si="207"/>
        <v>0</v>
      </c>
      <c r="CP143" s="460">
        <f t="shared" si="207"/>
        <v>0</v>
      </c>
      <c r="CQ143" s="460">
        <f t="shared" ref="CQ143:DF147" si="208">IF(AND(CQ$119&lt;$M$145,CQ$119&gt;$K$145),CQ$114*$E143*(1-$H143),0)</f>
        <v>0</v>
      </c>
      <c r="CR143" s="460">
        <f t="shared" si="208"/>
        <v>0</v>
      </c>
      <c r="CS143" s="460">
        <f t="shared" si="208"/>
        <v>0</v>
      </c>
      <c r="CT143" s="460">
        <f>IF(AND(CT$119&lt;$M$145,CT$119&gt;$K$145),CT$114*$E143*(1-$H143),0)</f>
        <v>0</v>
      </c>
      <c r="CU143" s="460">
        <f t="shared" si="208"/>
        <v>0</v>
      </c>
      <c r="CV143" s="460">
        <f t="shared" si="208"/>
        <v>0</v>
      </c>
      <c r="CW143" s="460">
        <f t="shared" si="208"/>
        <v>0</v>
      </c>
      <c r="CX143" s="460">
        <f t="shared" si="208"/>
        <v>0</v>
      </c>
      <c r="CY143" s="460">
        <f t="shared" si="208"/>
        <v>0</v>
      </c>
      <c r="CZ143" s="460">
        <f t="shared" si="208"/>
        <v>0</v>
      </c>
      <c r="DA143" s="460">
        <f t="shared" si="208"/>
        <v>0</v>
      </c>
      <c r="DB143" s="460">
        <f t="shared" si="208"/>
        <v>0</v>
      </c>
      <c r="DC143" s="460">
        <f t="shared" si="208"/>
        <v>0</v>
      </c>
      <c r="DD143" s="460">
        <f t="shared" si="208"/>
        <v>0</v>
      </c>
      <c r="DE143" s="460">
        <f t="shared" si="208"/>
        <v>0</v>
      </c>
      <c r="DF143" s="460">
        <f t="shared" si="208"/>
        <v>0</v>
      </c>
      <c r="DG143" s="460">
        <f t="shared" ref="DG143:DV147" si="209">IF(AND(DG$119&lt;$M$145,DG$119&gt;$K$145),DG$114*$E143*(1-$H143),0)</f>
        <v>0</v>
      </c>
      <c r="DH143" s="460">
        <f t="shared" si="209"/>
        <v>0</v>
      </c>
      <c r="DI143" s="460">
        <f t="shared" si="209"/>
        <v>0</v>
      </c>
      <c r="DJ143" s="460">
        <f t="shared" si="209"/>
        <v>0</v>
      </c>
      <c r="DK143" s="460">
        <f t="shared" si="209"/>
        <v>0</v>
      </c>
      <c r="DL143" s="460">
        <f t="shared" si="209"/>
        <v>0</v>
      </c>
      <c r="DM143" s="460">
        <f t="shared" si="209"/>
        <v>0</v>
      </c>
      <c r="DN143" s="460">
        <f t="shared" si="209"/>
        <v>0</v>
      </c>
      <c r="DO143" s="460">
        <f t="shared" si="209"/>
        <v>0</v>
      </c>
      <c r="DP143" s="460">
        <f t="shared" si="209"/>
        <v>0</v>
      </c>
      <c r="DQ143" s="460">
        <f t="shared" si="209"/>
        <v>0</v>
      </c>
      <c r="DR143" s="460">
        <f t="shared" si="209"/>
        <v>0</v>
      </c>
      <c r="DS143" s="460">
        <f t="shared" si="209"/>
        <v>0</v>
      </c>
      <c r="DT143" s="460">
        <f t="shared" si="209"/>
        <v>0</v>
      </c>
      <c r="DU143" s="460">
        <f t="shared" si="209"/>
        <v>0</v>
      </c>
      <c r="DV143" s="460">
        <f t="shared" si="209"/>
        <v>0</v>
      </c>
      <c r="DW143" s="460">
        <f t="shared" ref="DU143:ED147" si="210">IF(AND(DW$119&lt;$M$145,DW$119&gt;$K$145),DW$114*$E143*(1-$H143),0)</f>
        <v>0</v>
      </c>
      <c r="DX143" s="460">
        <f t="shared" si="210"/>
        <v>0</v>
      </c>
      <c r="DY143" s="460">
        <f t="shared" si="210"/>
        <v>0</v>
      </c>
      <c r="DZ143" s="460">
        <f t="shared" si="210"/>
        <v>0</v>
      </c>
      <c r="EA143" s="460">
        <f t="shared" si="210"/>
        <v>0</v>
      </c>
      <c r="EB143" s="460">
        <f t="shared" si="210"/>
        <v>0</v>
      </c>
      <c r="EC143" s="460">
        <f t="shared" si="210"/>
        <v>0</v>
      </c>
      <c r="ED143" s="460">
        <f t="shared" si="210"/>
        <v>0</v>
      </c>
      <c r="EE143" s="47"/>
    </row>
    <row r="144" spans="1:135">
      <c r="A144" s="1" t="str">
        <f>$B$16</f>
        <v>LP Investor</v>
      </c>
      <c r="D144" t="s">
        <v>319</v>
      </c>
      <c r="E144" s="163">
        <f>$D$16</f>
        <v>0.9</v>
      </c>
      <c r="G144" t="s">
        <v>323</v>
      </c>
      <c r="H144" s="163">
        <f>'Project Summary'!O24</f>
        <v>0</v>
      </c>
      <c r="I144" s="84"/>
      <c r="J144" s="165"/>
      <c r="K144" s="657"/>
      <c r="L144" s="166"/>
      <c r="M144" s="654"/>
      <c r="N144" s="1433"/>
      <c r="O144" s="460">
        <f t="shared" si="203"/>
        <v>0</v>
      </c>
      <c r="P144" s="460">
        <f t="shared" si="203"/>
        <v>0</v>
      </c>
      <c r="Q144" s="460">
        <f t="shared" si="203"/>
        <v>0</v>
      </c>
      <c r="R144" s="460">
        <f t="shared" si="203"/>
        <v>0</v>
      </c>
      <c r="S144" s="460">
        <f t="shared" si="203"/>
        <v>0</v>
      </c>
      <c r="T144" s="460">
        <f t="shared" si="203"/>
        <v>0</v>
      </c>
      <c r="U144" s="460">
        <f t="shared" si="203"/>
        <v>0</v>
      </c>
      <c r="V144" s="460">
        <f t="shared" si="203"/>
        <v>0</v>
      </c>
      <c r="W144" s="460">
        <f t="shared" si="203"/>
        <v>0</v>
      </c>
      <c r="X144" s="460">
        <f t="shared" si="203"/>
        <v>0</v>
      </c>
      <c r="Y144" s="460">
        <f t="shared" si="203"/>
        <v>0</v>
      </c>
      <c r="Z144" s="460">
        <f t="shared" si="203"/>
        <v>0</v>
      </c>
      <c r="AA144" s="460">
        <f t="shared" si="203"/>
        <v>0</v>
      </c>
      <c r="AB144" s="460">
        <f t="shared" si="203"/>
        <v>0</v>
      </c>
      <c r="AC144" s="460">
        <f t="shared" si="203"/>
        <v>0</v>
      </c>
      <c r="AD144" s="460">
        <f t="shared" si="203"/>
        <v>0</v>
      </c>
      <c r="AE144" s="460">
        <f t="shared" si="204"/>
        <v>0</v>
      </c>
      <c r="AF144" s="460">
        <f t="shared" si="204"/>
        <v>0</v>
      </c>
      <c r="AG144" s="460">
        <f t="shared" si="204"/>
        <v>0</v>
      </c>
      <c r="AH144" s="460">
        <f t="shared" si="204"/>
        <v>0</v>
      </c>
      <c r="AI144" s="460">
        <f t="shared" si="204"/>
        <v>0</v>
      </c>
      <c r="AJ144" s="460">
        <f t="shared" si="204"/>
        <v>0</v>
      </c>
      <c r="AK144" s="460">
        <f t="shared" si="204"/>
        <v>0</v>
      </c>
      <c r="AL144" s="460">
        <f t="shared" si="204"/>
        <v>0</v>
      </c>
      <c r="AM144" s="460">
        <f t="shared" si="204"/>
        <v>0</v>
      </c>
      <c r="AN144" s="460">
        <f t="shared" si="204"/>
        <v>0</v>
      </c>
      <c r="AO144" s="460">
        <f t="shared" si="204"/>
        <v>0</v>
      </c>
      <c r="AP144" s="460">
        <f t="shared" si="204"/>
        <v>0</v>
      </c>
      <c r="AQ144" s="460">
        <f t="shared" si="204"/>
        <v>0</v>
      </c>
      <c r="AR144" s="460">
        <f t="shared" si="204"/>
        <v>0</v>
      </c>
      <c r="AS144" s="460">
        <f t="shared" si="204"/>
        <v>0</v>
      </c>
      <c r="AT144" s="460">
        <f t="shared" si="204"/>
        <v>0</v>
      </c>
      <c r="AU144" s="460">
        <f t="shared" si="205"/>
        <v>0</v>
      </c>
      <c r="AV144" s="460">
        <f t="shared" si="205"/>
        <v>0</v>
      </c>
      <c r="AW144" s="460">
        <f t="shared" si="205"/>
        <v>0</v>
      </c>
      <c r="AX144" s="460">
        <f t="shared" si="205"/>
        <v>0</v>
      </c>
      <c r="AY144" s="460">
        <f t="shared" si="205"/>
        <v>0</v>
      </c>
      <c r="AZ144" s="460">
        <f t="shared" si="205"/>
        <v>0</v>
      </c>
      <c r="BA144" s="460">
        <f t="shared" si="205"/>
        <v>0</v>
      </c>
      <c r="BB144" s="460">
        <f t="shared" si="205"/>
        <v>0</v>
      </c>
      <c r="BC144" s="460">
        <f t="shared" si="205"/>
        <v>0</v>
      </c>
      <c r="BD144" s="460">
        <f t="shared" si="205"/>
        <v>0</v>
      </c>
      <c r="BE144" s="460">
        <f t="shared" si="205"/>
        <v>0</v>
      </c>
      <c r="BF144" s="460">
        <f t="shared" si="205"/>
        <v>0</v>
      </c>
      <c r="BG144" s="460">
        <f t="shared" si="205"/>
        <v>0</v>
      </c>
      <c r="BH144" s="460">
        <f t="shared" si="205"/>
        <v>0</v>
      </c>
      <c r="BI144" s="460">
        <f t="shared" si="205"/>
        <v>0</v>
      </c>
      <c r="BJ144" s="460">
        <f t="shared" si="205"/>
        <v>0</v>
      </c>
      <c r="BK144" s="460">
        <f t="shared" si="206"/>
        <v>0</v>
      </c>
      <c r="BL144" s="460">
        <f t="shared" si="206"/>
        <v>0</v>
      </c>
      <c r="BM144" s="460">
        <f t="shared" si="206"/>
        <v>0</v>
      </c>
      <c r="BN144" s="460">
        <f t="shared" si="206"/>
        <v>0</v>
      </c>
      <c r="BO144" s="460">
        <f t="shared" si="206"/>
        <v>0</v>
      </c>
      <c r="BP144" s="460">
        <f t="shared" si="206"/>
        <v>0</v>
      </c>
      <c r="BQ144" s="460">
        <f t="shared" si="206"/>
        <v>0</v>
      </c>
      <c r="BR144" s="460">
        <f t="shared" si="206"/>
        <v>0</v>
      </c>
      <c r="BS144" s="460">
        <f t="shared" si="206"/>
        <v>0</v>
      </c>
      <c r="BT144" s="460">
        <f t="shared" si="206"/>
        <v>0</v>
      </c>
      <c r="BU144" s="460">
        <f t="shared" si="206"/>
        <v>0</v>
      </c>
      <c r="BV144" s="460">
        <f>IF(AND(BV$119&lt;$M$145,BV$119&gt;$K$145),BV$114*$E144*(1-$H144),0)</f>
        <v>0</v>
      </c>
      <c r="BW144" s="460">
        <f t="shared" si="206"/>
        <v>0</v>
      </c>
      <c r="BX144" s="460">
        <f t="shared" si="206"/>
        <v>0</v>
      </c>
      <c r="BY144" s="460">
        <f t="shared" si="206"/>
        <v>0</v>
      </c>
      <c r="BZ144" s="460">
        <f t="shared" si="206"/>
        <v>0</v>
      </c>
      <c r="CA144" s="460">
        <f t="shared" si="207"/>
        <v>0</v>
      </c>
      <c r="CB144" s="460">
        <f t="shared" si="207"/>
        <v>0</v>
      </c>
      <c r="CC144" s="460">
        <f t="shared" si="207"/>
        <v>0</v>
      </c>
      <c r="CD144" s="460">
        <f t="shared" si="207"/>
        <v>0</v>
      </c>
      <c r="CE144" s="460">
        <f t="shared" si="207"/>
        <v>0</v>
      </c>
      <c r="CF144" s="460">
        <f t="shared" si="207"/>
        <v>0</v>
      </c>
      <c r="CG144" s="460">
        <f t="shared" si="207"/>
        <v>0</v>
      </c>
      <c r="CH144" s="460">
        <f t="shared" si="207"/>
        <v>0</v>
      </c>
      <c r="CI144" s="460">
        <f t="shared" si="207"/>
        <v>0</v>
      </c>
      <c r="CJ144" s="460">
        <f t="shared" si="207"/>
        <v>0</v>
      </c>
      <c r="CK144" s="460">
        <f t="shared" si="207"/>
        <v>0</v>
      </c>
      <c r="CL144" s="460">
        <f t="shared" si="207"/>
        <v>0</v>
      </c>
      <c r="CM144" s="460">
        <f t="shared" si="207"/>
        <v>0</v>
      </c>
      <c r="CN144" s="460">
        <f t="shared" si="207"/>
        <v>0</v>
      </c>
      <c r="CO144" s="460">
        <f t="shared" si="207"/>
        <v>0</v>
      </c>
      <c r="CP144" s="460">
        <f t="shared" si="207"/>
        <v>0</v>
      </c>
      <c r="CQ144" s="460">
        <f t="shared" si="208"/>
        <v>0</v>
      </c>
      <c r="CR144" s="460">
        <f t="shared" si="208"/>
        <v>0</v>
      </c>
      <c r="CS144" s="460">
        <f t="shared" si="208"/>
        <v>0</v>
      </c>
      <c r="CT144" s="460">
        <f>IF(AND(CT$119&lt;$M$145,CT$119&gt;$K$145),CT$114*$E144*(1-$H144),0)</f>
        <v>0</v>
      </c>
      <c r="CU144" s="460">
        <f t="shared" si="208"/>
        <v>0</v>
      </c>
      <c r="CV144" s="460">
        <f t="shared" si="208"/>
        <v>0</v>
      </c>
      <c r="CW144" s="460">
        <f t="shared" si="208"/>
        <v>0</v>
      </c>
      <c r="CX144" s="460">
        <f t="shared" si="208"/>
        <v>0</v>
      </c>
      <c r="CY144" s="460">
        <f t="shared" si="208"/>
        <v>0</v>
      </c>
      <c r="CZ144" s="460">
        <f t="shared" si="208"/>
        <v>0</v>
      </c>
      <c r="DA144" s="460">
        <f t="shared" si="208"/>
        <v>0</v>
      </c>
      <c r="DB144" s="460">
        <f t="shared" si="208"/>
        <v>0</v>
      </c>
      <c r="DC144" s="460">
        <f t="shared" si="208"/>
        <v>0</v>
      </c>
      <c r="DD144" s="460">
        <f t="shared" si="208"/>
        <v>0</v>
      </c>
      <c r="DE144" s="460">
        <f t="shared" si="208"/>
        <v>0</v>
      </c>
      <c r="DF144" s="460">
        <f t="shared" si="208"/>
        <v>0</v>
      </c>
      <c r="DG144" s="460">
        <f t="shared" si="209"/>
        <v>0</v>
      </c>
      <c r="DH144" s="460">
        <f t="shared" si="209"/>
        <v>0</v>
      </c>
      <c r="DI144" s="460">
        <f t="shared" si="209"/>
        <v>0</v>
      </c>
      <c r="DJ144" s="460">
        <f t="shared" si="209"/>
        <v>0</v>
      </c>
      <c r="DK144" s="460">
        <f t="shared" si="209"/>
        <v>0</v>
      </c>
      <c r="DL144" s="460">
        <f t="shared" si="209"/>
        <v>0</v>
      </c>
      <c r="DM144" s="460">
        <f t="shared" si="209"/>
        <v>0</v>
      </c>
      <c r="DN144" s="460">
        <f t="shared" si="209"/>
        <v>0</v>
      </c>
      <c r="DO144" s="460">
        <f t="shared" si="209"/>
        <v>0</v>
      </c>
      <c r="DP144" s="460">
        <f t="shared" si="209"/>
        <v>0</v>
      </c>
      <c r="DQ144" s="460">
        <f t="shared" si="209"/>
        <v>0</v>
      </c>
      <c r="DR144" s="460">
        <f t="shared" si="209"/>
        <v>0</v>
      </c>
      <c r="DS144" s="460">
        <f t="shared" si="209"/>
        <v>0</v>
      </c>
      <c r="DT144" s="460">
        <f t="shared" si="209"/>
        <v>0</v>
      </c>
      <c r="DU144" s="460">
        <f t="shared" si="210"/>
        <v>0</v>
      </c>
      <c r="DV144" s="460">
        <f t="shared" si="210"/>
        <v>0</v>
      </c>
      <c r="DW144" s="460">
        <f t="shared" si="210"/>
        <v>0</v>
      </c>
      <c r="DX144" s="460">
        <f t="shared" si="210"/>
        <v>0</v>
      </c>
      <c r="DY144" s="460">
        <f t="shared" si="210"/>
        <v>0</v>
      </c>
      <c r="DZ144" s="460">
        <f t="shared" si="210"/>
        <v>0</v>
      </c>
      <c r="EA144" s="460">
        <f t="shared" si="210"/>
        <v>0</v>
      </c>
      <c r="EB144" s="460">
        <f t="shared" si="210"/>
        <v>0</v>
      </c>
      <c r="EC144" s="460">
        <f t="shared" si="210"/>
        <v>0</v>
      </c>
      <c r="ED144" s="460">
        <f t="shared" si="210"/>
        <v>0</v>
      </c>
      <c r="EE144" s="47"/>
    </row>
    <row r="145" spans="1:136">
      <c r="A145" s="1" t="str">
        <f>$B$17</f>
        <v xml:space="preserve">Investor C </v>
      </c>
      <c r="D145" t="s">
        <v>319</v>
      </c>
      <c r="E145" s="163">
        <f>$D$17</f>
        <v>0</v>
      </c>
      <c r="G145" t="s">
        <v>323</v>
      </c>
      <c r="H145" s="163">
        <f>'Project Summary'!O25</f>
        <v>0</v>
      </c>
      <c r="I145" s="84"/>
      <c r="J145" s="167" t="s">
        <v>324</v>
      </c>
      <c r="K145" s="657">
        <f>'Project Summary'!O21</f>
        <v>0.13</v>
      </c>
      <c r="L145" s="166" t="s">
        <v>325</v>
      </c>
      <c r="M145" s="654">
        <f>'Project Summary'!O22</f>
        <v>1</v>
      </c>
      <c r="N145" s="1433"/>
      <c r="O145" s="460">
        <f t="shared" si="203"/>
        <v>0</v>
      </c>
      <c r="P145" s="460">
        <f t="shared" si="203"/>
        <v>0</v>
      </c>
      <c r="Q145" s="460">
        <f t="shared" si="203"/>
        <v>0</v>
      </c>
      <c r="R145" s="460">
        <f t="shared" si="203"/>
        <v>0</v>
      </c>
      <c r="S145" s="460">
        <f t="shared" si="203"/>
        <v>0</v>
      </c>
      <c r="T145" s="460">
        <f t="shared" si="203"/>
        <v>0</v>
      </c>
      <c r="U145" s="460">
        <f t="shared" si="203"/>
        <v>0</v>
      </c>
      <c r="V145" s="460">
        <f t="shared" si="203"/>
        <v>0</v>
      </c>
      <c r="W145" s="460">
        <f t="shared" si="203"/>
        <v>0</v>
      </c>
      <c r="X145" s="460">
        <f t="shared" si="203"/>
        <v>0</v>
      </c>
      <c r="Y145" s="460">
        <f t="shared" si="203"/>
        <v>0</v>
      </c>
      <c r="Z145" s="460">
        <f t="shared" si="203"/>
        <v>0</v>
      </c>
      <c r="AA145" s="460">
        <f t="shared" si="203"/>
        <v>0</v>
      </c>
      <c r="AB145" s="460">
        <f t="shared" si="203"/>
        <v>0</v>
      </c>
      <c r="AC145" s="460">
        <f t="shared" si="203"/>
        <v>0</v>
      </c>
      <c r="AD145" s="460">
        <f t="shared" si="203"/>
        <v>0</v>
      </c>
      <c r="AE145" s="460">
        <f t="shared" si="204"/>
        <v>0</v>
      </c>
      <c r="AF145" s="460">
        <f t="shared" si="204"/>
        <v>0</v>
      </c>
      <c r="AG145" s="460">
        <f t="shared" si="204"/>
        <v>0</v>
      </c>
      <c r="AH145" s="460">
        <f t="shared" si="204"/>
        <v>0</v>
      </c>
      <c r="AI145" s="460">
        <f t="shared" si="204"/>
        <v>0</v>
      </c>
      <c r="AJ145" s="460">
        <f t="shared" si="204"/>
        <v>0</v>
      </c>
      <c r="AK145" s="460">
        <f t="shared" si="204"/>
        <v>0</v>
      </c>
      <c r="AL145" s="460">
        <f t="shared" si="204"/>
        <v>0</v>
      </c>
      <c r="AM145" s="460">
        <f t="shared" si="204"/>
        <v>0</v>
      </c>
      <c r="AN145" s="460">
        <f t="shared" si="204"/>
        <v>0</v>
      </c>
      <c r="AO145" s="460">
        <f t="shared" si="204"/>
        <v>0</v>
      </c>
      <c r="AP145" s="460">
        <f t="shared" si="204"/>
        <v>0</v>
      </c>
      <c r="AQ145" s="460">
        <f t="shared" si="204"/>
        <v>0</v>
      </c>
      <c r="AR145" s="460">
        <f t="shared" si="204"/>
        <v>0</v>
      </c>
      <c r="AS145" s="460">
        <f t="shared" si="204"/>
        <v>0</v>
      </c>
      <c r="AT145" s="460">
        <f t="shared" si="204"/>
        <v>0</v>
      </c>
      <c r="AU145" s="460">
        <f t="shared" si="205"/>
        <v>0</v>
      </c>
      <c r="AV145" s="460">
        <f t="shared" si="205"/>
        <v>0</v>
      </c>
      <c r="AW145" s="460">
        <f t="shared" si="205"/>
        <v>0</v>
      </c>
      <c r="AX145" s="460">
        <f t="shared" si="205"/>
        <v>0</v>
      </c>
      <c r="AY145" s="460">
        <f t="shared" si="205"/>
        <v>0</v>
      </c>
      <c r="AZ145" s="460">
        <f t="shared" si="205"/>
        <v>0</v>
      </c>
      <c r="BA145" s="460">
        <f t="shared" si="205"/>
        <v>0</v>
      </c>
      <c r="BB145" s="460">
        <f t="shared" si="205"/>
        <v>0</v>
      </c>
      <c r="BC145" s="460">
        <f t="shared" si="205"/>
        <v>0</v>
      </c>
      <c r="BD145" s="460">
        <f t="shared" si="205"/>
        <v>0</v>
      </c>
      <c r="BE145" s="460">
        <f t="shared" si="205"/>
        <v>0</v>
      </c>
      <c r="BF145" s="460">
        <f t="shared" si="205"/>
        <v>0</v>
      </c>
      <c r="BG145" s="460">
        <f t="shared" si="205"/>
        <v>0</v>
      </c>
      <c r="BH145" s="460">
        <f t="shared" si="205"/>
        <v>0</v>
      </c>
      <c r="BI145" s="460">
        <f t="shared" si="205"/>
        <v>0</v>
      </c>
      <c r="BJ145" s="460">
        <f t="shared" si="205"/>
        <v>0</v>
      </c>
      <c r="BK145" s="460">
        <f t="shared" si="206"/>
        <v>0</v>
      </c>
      <c r="BL145" s="460">
        <f t="shared" si="206"/>
        <v>0</v>
      </c>
      <c r="BM145" s="460">
        <f t="shared" si="206"/>
        <v>0</v>
      </c>
      <c r="BN145" s="460">
        <f t="shared" si="206"/>
        <v>0</v>
      </c>
      <c r="BO145" s="460">
        <f t="shared" si="206"/>
        <v>0</v>
      </c>
      <c r="BP145" s="460">
        <f t="shared" si="206"/>
        <v>0</v>
      </c>
      <c r="BQ145" s="460">
        <f t="shared" si="206"/>
        <v>0</v>
      </c>
      <c r="BR145" s="460">
        <f t="shared" si="206"/>
        <v>0</v>
      </c>
      <c r="BS145" s="460">
        <f t="shared" si="206"/>
        <v>0</v>
      </c>
      <c r="BT145" s="460">
        <f t="shared" si="206"/>
        <v>0</v>
      </c>
      <c r="BU145" s="460">
        <f t="shared" si="206"/>
        <v>0</v>
      </c>
      <c r="BV145" s="460">
        <f t="shared" si="206"/>
        <v>0</v>
      </c>
      <c r="BW145" s="460">
        <f t="shared" si="206"/>
        <v>0</v>
      </c>
      <c r="BX145" s="460">
        <f t="shared" si="206"/>
        <v>0</v>
      </c>
      <c r="BY145" s="460">
        <f t="shared" si="206"/>
        <v>0</v>
      </c>
      <c r="BZ145" s="460">
        <f t="shared" si="206"/>
        <v>0</v>
      </c>
      <c r="CA145" s="460">
        <f t="shared" si="207"/>
        <v>0</v>
      </c>
      <c r="CB145" s="460">
        <f t="shared" si="207"/>
        <v>0</v>
      </c>
      <c r="CC145" s="460">
        <f t="shared" si="207"/>
        <v>0</v>
      </c>
      <c r="CD145" s="460">
        <f t="shared" si="207"/>
        <v>0</v>
      </c>
      <c r="CE145" s="460">
        <f t="shared" si="207"/>
        <v>0</v>
      </c>
      <c r="CF145" s="460">
        <f t="shared" si="207"/>
        <v>0</v>
      </c>
      <c r="CG145" s="460">
        <f t="shared" si="207"/>
        <v>0</v>
      </c>
      <c r="CH145" s="460">
        <f t="shared" si="207"/>
        <v>0</v>
      </c>
      <c r="CI145" s="460">
        <f t="shared" si="207"/>
        <v>0</v>
      </c>
      <c r="CJ145" s="460">
        <f t="shared" si="207"/>
        <v>0</v>
      </c>
      <c r="CK145" s="460">
        <f t="shared" si="207"/>
        <v>0</v>
      </c>
      <c r="CL145" s="460">
        <f t="shared" si="207"/>
        <v>0</v>
      </c>
      <c r="CM145" s="460">
        <f t="shared" si="207"/>
        <v>0</v>
      </c>
      <c r="CN145" s="460">
        <f t="shared" si="207"/>
        <v>0</v>
      </c>
      <c r="CO145" s="460">
        <f t="shared" si="207"/>
        <v>0</v>
      </c>
      <c r="CP145" s="460">
        <f t="shared" si="207"/>
        <v>0</v>
      </c>
      <c r="CQ145" s="460">
        <f t="shared" si="208"/>
        <v>0</v>
      </c>
      <c r="CR145" s="460">
        <f t="shared" si="208"/>
        <v>0</v>
      </c>
      <c r="CS145" s="460">
        <f t="shared" si="208"/>
        <v>0</v>
      </c>
      <c r="CT145" s="460">
        <f t="shared" si="208"/>
        <v>0</v>
      </c>
      <c r="CU145" s="460">
        <f t="shared" si="208"/>
        <v>0</v>
      </c>
      <c r="CV145" s="460">
        <f t="shared" si="208"/>
        <v>0</v>
      </c>
      <c r="CW145" s="460">
        <f t="shared" si="208"/>
        <v>0</v>
      </c>
      <c r="CX145" s="460">
        <f t="shared" si="208"/>
        <v>0</v>
      </c>
      <c r="CY145" s="460">
        <f t="shared" si="208"/>
        <v>0</v>
      </c>
      <c r="CZ145" s="460">
        <f t="shared" si="208"/>
        <v>0</v>
      </c>
      <c r="DA145" s="460">
        <f t="shared" si="208"/>
        <v>0</v>
      </c>
      <c r="DB145" s="460">
        <f t="shared" si="208"/>
        <v>0</v>
      </c>
      <c r="DC145" s="460">
        <f t="shared" si="208"/>
        <v>0</v>
      </c>
      <c r="DD145" s="460">
        <f t="shared" si="208"/>
        <v>0</v>
      </c>
      <c r="DE145" s="460">
        <f t="shared" si="208"/>
        <v>0</v>
      </c>
      <c r="DF145" s="460">
        <f t="shared" si="208"/>
        <v>0</v>
      </c>
      <c r="DG145" s="460">
        <f t="shared" si="209"/>
        <v>0</v>
      </c>
      <c r="DH145" s="460">
        <f t="shared" si="209"/>
        <v>0</v>
      </c>
      <c r="DI145" s="460">
        <f t="shared" si="209"/>
        <v>0</v>
      </c>
      <c r="DJ145" s="460">
        <f t="shared" si="209"/>
        <v>0</v>
      </c>
      <c r="DK145" s="460">
        <f t="shared" si="209"/>
        <v>0</v>
      </c>
      <c r="DL145" s="460">
        <f t="shared" si="209"/>
        <v>0</v>
      </c>
      <c r="DM145" s="460">
        <f t="shared" si="209"/>
        <v>0</v>
      </c>
      <c r="DN145" s="460">
        <f t="shared" si="209"/>
        <v>0</v>
      </c>
      <c r="DO145" s="460">
        <f t="shared" si="209"/>
        <v>0</v>
      </c>
      <c r="DP145" s="460">
        <f t="shared" si="209"/>
        <v>0</v>
      </c>
      <c r="DQ145" s="460">
        <f t="shared" si="209"/>
        <v>0</v>
      </c>
      <c r="DR145" s="460">
        <f t="shared" si="209"/>
        <v>0</v>
      </c>
      <c r="DS145" s="460">
        <f t="shared" si="209"/>
        <v>0</v>
      </c>
      <c r="DT145" s="460">
        <f t="shared" si="209"/>
        <v>0</v>
      </c>
      <c r="DU145" s="460">
        <f t="shared" si="210"/>
        <v>0</v>
      </c>
      <c r="DV145" s="460">
        <f t="shared" si="210"/>
        <v>0</v>
      </c>
      <c r="DW145" s="460">
        <f t="shared" si="210"/>
        <v>0</v>
      </c>
      <c r="DX145" s="460">
        <f t="shared" si="210"/>
        <v>0</v>
      </c>
      <c r="DY145" s="460">
        <f t="shared" si="210"/>
        <v>0</v>
      </c>
      <c r="DZ145" s="460">
        <f t="shared" si="210"/>
        <v>0</v>
      </c>
      <c r="EA145" s="460">
        <f t="shared" si="210"/>
        <v>0</v>
      </c>
      <c r="EB145" s="460">
        <f t="shared" si="210"/>
        <v>0</v>
      </c>
      <c r="EC145" s="460">
        <f t="shared" si="210"/>
        <v>0</v>
      </c>
      <c r="ED145" s="460">
        <f t="shared" si="210"/>
        <v>0</v>
      </c>
      <c r="EE145" s="47"/>
    </row>
    <row r="146" spans="1:136">
      <c r="A146" s="1" t="str">
        <f>$B$18</f>
        <v>Investor D</v>
      </c>
      <c r="D146" t="s">
        <v>319</v>
      </c>
      <c r="E146" s="163">
        <f>$D$18</f>
        <v>0</v>
      </c>
      <c r="G146" t="s">
        <v>323</v>
      </c>
      <c r="H146" s="163">
        <f>'Project Summary'!O26</f>
        <v>0</v>
      </c>
      <c r="I146" s="84"/>
      <c r="J146" s="165"/>
      <c r="K146" s="657"/>
      <c r="L146" s="166"/>
      <c r="M146" s="654"/>
      <c r="N146" s="1433"/>
      <c r="O146" s="460">
        <f t="shared" si="203"/>
        <v>0</v>
      </c>
      <c r="P146" s="460">
        <f t="shared" si="203"/>
        <v>0</v>
      </c>
      <c r="Q146" s="460">
        <f t="shared" si="203"/>
        <v>0</v>
      </c>
      <c r="R146" s="460">
        <f t="shared" si="203"/>
        <v>0</v>
      </c>
      <c r="S146" s="460">
        <f t="shared" si="203"/>
        <v>0</v>
      </c>
      <c r="T146" s="460">
        <f t="shared" si="203"/>
        <v>0</v>
      </c>
      <c r="U146" s="460">
        <f t="shared" si="203"/>
        <v>0</v>
      </c>
      <c r="V146" s="460">
        <f t="shared" si="203"/>
        <v>0</v>
      </c>
      <c r="W146" s="460">
        <f t="shared" si="203"/>
        <v>0</v>
      </c>
      <c r="X146" s="460">
        <f t="shared" si="203"/>
        <v>0</v>
      </c>
      <c r="Y146" s="460">
        <f t="shared" si="203"/>
        <v>0</v>
      </c>
      <c r="Z146" s="460">
        <f t="shared" si="203"/>
        <v>0</v>
      </c>
      <c r="AA146" s="460">
        <f t="shared" si="203"/>
        <v>0</v>
      </c>
      <c r="AB146" s="460">
        <f t="shared" si="203"/>
        <v>0</v>
      </c>
      <c r="AC146" s="460">
        <f t="shared" si="203"/>
        <v>0</v>
      </c>
      <c r="AD146" s="460">
        <f t="shared" si="203"/>
        <v>0</v>
      </c>
      <c r="AE146" s="460">
        <f t="shared" si="204"/>
        <v>0</v>
      </c>
      <c r="AF146" s="460">
        <f t="shared" si="204"/>
        <v>0</v>
      </c>
      <c r="AG146" s="460">
        <f t="shared" si="204"/>
        <v>0</v>
      </c>
      <c r="AH146" s="460">
        <f t="shared" si="204"/>
        <v>0</v>
      </c>
      <c r="AI146" s="460">
        <f t="shared" si="204"/>
        <v>0</v>
      </c>
      <c r="AJ146" s="460">
        <f t="shared" si="204"/>
        <v>0</v>
      </c>
      <c r="AK146" s="460">
        <f t="shared" si="204"/>
        <v>0</v>
      </c>
      <c r="AL146" s="460">
        <f t="shared" si="204"/>
        <v>0</v>
      </c>
      <c r="AM146" s="460">
        <f t="shared" si="204"/>
        <v>0</v>
      </c>
      <c r="AN146" s="460">
        <f t="shared" si="204"/>
        <v>0</v>
      </c>
      <c r="AO146" s="460">
        <f t="shared" si="204"/>
        <v>0</v>
      </c>
      <c r="AP146" s="460">
        <f t="shared" si="204"/>
        <v>0</v>
      </c>
      <c r="AQ146" s="460">
        <f t="shared" si="204"/>
        <v>0</v>
      </c>
      <c r="AR146" s="460">
        <f t="shared" si="204"/>
        <v>0</v>
      </c>
      <c r="AS146" s="460">
        <f t="shared" si="204"/>
        <v>0</v>
      </c>
      <c r="AT146" s="460">
        <f t="shared" si="204"/>
        <v>0</v>
      </c>
      <c r="AU146" s="460">
        <f t="shared" si="205"/>
        <v>0</v>
      </c>
      <c r="AV146" s="460">
        <f t="shared" si="205"/>
        <v>0</v>
      </c>
      <c r="AW146" s="460">
        <f t="shared" si="205"/>
        <v>0</v>
      </c>
      <c r="AX146" s="460">
        <f t="shared" si="205"/>
        <v>0</v>
      </c>
      <c r="AY146" s="460">
        <f t="shared" si="205"/>
        <v>0</v>
      </c>
      <c r="AZ146" s="460">
        <f t="shared" si="205"/>
        <v>0</v>
      </c>
      <c r="BA146" s="460">
        <f t="shared" si="205"/>
        <v>0</v>
      </c>
      <c r="BB146" s="460">
        <f t="shared" si="205"/>
        <v>0</v>
      </c>
      <c r="BC146" s="460">
        <f t="shared" si="205"/>
        <v>0</v>
      </c>
      <c r="BD146" s="460">
        <f t="shared" si="205"/>
        <v>0</v>
      </c>
      <c r="BE146" s="460">
        <f t="shared" si="205"/>
        <v>0</v>
      </c>
      <c r="BF146" s="460">
        <f t="shared" si="205"/>
        <v>0</v>
      </c>
      <c r="BG146" s="460">
        <f t="shared" si="205"/>
        <v>0</v>
      </c>
      <c r="BH146" s="460">
        <f t="shared" si="205"/>
        <v>0</v>
      </c>
      <c r="BI146" s="460">
        <f t="shared" si="205"/>
        <v>0</v>
      </c>
      <c r="BJ146" s="460">
        <f t="shared" si="205"/>
        <v>0</v>
      </c>
      <c r="BK146" s="460">
        <f t="shared" si="206"/>
        <v>0</v>
      </c>
      <c r="BL146" s="460">
        <f t="shared" si="206"/>
        <v>0</v>
      </c>
      <c r="BM146" s="460">
        <f t="shared" si="206"/>
        <v>0</v>
      </c>
      <c r="BN146" s="460">
        <f t="shared" si="206"/>
        <v>0</v>
      </c>
      <c r="BO146" s="460">
        <f t="shared" si="206"/>
        <v>0</v>
      </c>
      <c r="BP146" s="460">
        <f t="shared" si="206"/>
        <v>0</v>
      </c>
      <c r="BQ146" s="460">
        <f t="shared" si="206"/>
        <v>0</v>
      </c>
      <c r="BR146" s="460">
        <f t="shared" si="206"/>
        <v>0</v>
      </c>
      <c r="BS146" s="460">
        <f t="shared" si="206"/>
        <v>0</v>
      </c>
      <c r="BT146" s="460">
        <f t="shared" si="206"/>
        <v>0</v>
      </c>
      <c r="BU146" s="460">
        <f t="shared" si="206"/>
        <v>0</v>
      </c>
      <c r="BV146" s="460">
        <f t="shared" si="206"/>
        <v>0</v>
      </c>
      <c r="BW146" s="460">
        <f t="shared" si="206"/>
        <v>0</v>
      </c>
      <c r="BX146" s="460">
        <f t="shared" si="206"/>
        <v>0</v>
      </c>
      <c r="BY146" s="460">
        <f t="shared" si="206"/>
        <v>0</v>
      </c>
      <c r="BZ146" s="460">
        <f t="shared" si="206"/>
        <v>0</v>
      </c>
      <c r="CA146" s="460">
        <f t="shared" si="207"/>
        <v>0</v>
      </c>
      <c r="CB146" s="460">
        <f t="shared" si="207"/>
        <v>0</v>
      </c>
      <c r="CC146" s="460">
        <f t="shared" si="207"/>
        <v>0</v>
      </c>
      <c r="CD146" s="460">
        <f t="shared" si="207"/>
        <v>0</v>
      </c>
      <c r="CE146" s="460">
        <f t="shared" si="207"/>
        <v>0</v>
      </c>
      <c r="CF146" s="460">
        <f t="shared" si="207"/>
        <v>0</v>
      </c>
      <c r="CG146" s="460">
        <f t="shared" si="207"/>
        <v>0</v>
      </c>
      <c r="CH146" s="460">
        <f t="shared" si="207"/>
        <v>0</v>
      </c>
      <c r="CI146" s="460">
        <f t="shared" si="207"/>
        <v>0</v>
      </c>
      <c r="CJ146" s="460">
        <f t="shared" si="207"/>
        <v>0</v>
      </c>
      <c r="CK146" s="460">
        <f t="shared" si="207"/>
        <v>0</v>
      </c>
      <c r="CL146" s="460">
        <f t="shared" si="207"/>
        <v>0</v>
      </c>
      <c r="CM146" s="460">
        <f t="shared" si="207"/>
        <v>0</v>
      </c>
      <c r="CN146" s="460">
        <f t="shared" si="207"/>
        <v>0</v>
      </c>
      <c r="CO146" s="460">
        <f t="shared" si="207"/>
        <v>0</v>
      </c>
      <c r="CP146" s="460">
        <f t="shared" si="207"/>
        <v>0</v>
      </c>
      <c r="CQ146" s="460">
        <f t="shared" si="208"/>
        <v>0</v>
      </c>
      <c r="CR146" s="460">
        <f t="shared" si="208"/>
        <v>0</v>
      </c>
      <c r="CS146" s="460">
        <f t="shared" si="208"/>
        <v>0</v>
      </c>
      <c r="CT146" s="460">
        <f t="shared" si="208"/>
        <v>0</v>
      </c>
      <c r="CU146" s="460">
        <f t="shared" si="208"/>
        <v>0</v>
      </c>
      <c r="CV146" s="460">
        <f t="shared" si="208"/>
        <v>0</v>
      </c>
      <c r="CW146" s="460">
        <f t="shared" si="208"/>
        <v>0</v>
      </c>
      <c r="CX146" s="460">
        <f t="shared" si="208"/>
        <v>0</v>
      </c>
      <c r="CY146" s="460">
        <f t="shared" si="208"/>
        <v>0</v>
      </c>
      <c r="CZ146" s="460">
        <f t="shared" si="208"/>
        <v>0</v>
      </c>
      <c r="DA146" s="460">
        <f t="shared" si="208"/>
        <v>0</v>
      </c>
      <c r="DB146" s="460">
        <f t="shared" si="208"/>
        <v>0</v>
      </c>
      <c r="DC146" s="460">
        <f t="shared" si="208"/>
        <v>0</v>
      </c>
      <c r="DD146" s="460">
        <f t="shared" si="208"/>
        <v>0</v>
      </c>
      <c r="DE146" s="460">
        <f t="shared" si="208"/>
        <v>0</v>
      </c>
      <c r="DF146" s="460">
        <f t="shared" si="208"/>
        <v>0</v>
      </c>
      <c r="DG146" s="460">
        <f t="shared" si="209"/>
        <v>0</v>
      </c>
      <c r="DH146" s="460">
        <f t="shared" si="209"/>
        <v>0</v>
      </c>
      <c r="DI146" s="460">
        <f t="shared" si="209"/>
        <v>0</v>
      </c>
      <c r="DJ146" s="460">
        <f t="shared" si="209"/>
        <v>0</v>
      </c>
      <c r="DK146" s="460">
        <f t="shared" si="209"/>
        <v>0</v>
      </c>
      <c r="DL146" s="460">
        <f t="shared" si="209"/>
        <v>0</v>
      </c>
      <c r="DM146" s="460">
        <f t="shared" si="209"/>
        <v>0</v>
      </c>
      <c r="DN146" s="460">
        <f t="shared" si="209"/>
        <v>0</v>
      </c>
      <c r="DO146" s="460">
        <f t="shared" si="209"/>
        <v>0</v>
      </c>
      <c r="DP146" s="460">
        <f t="shared" si="209"/>
        <v>0</v>
      </c>
      <c r="DQ146" s="460">
        <f t="shared" si="209"/>
        <v>0</v>
      </c>
      <c r="DR146" s="460">
        <f t="shared" si="209"/>
        <v>0</v>
      </c>
      <c r="DS146" s="460">
        <f t="shared" si="209"/>
        <v>0</v>
      </c>
      <c r="DT146" s="460">
        <f t="shared" si="209"/>
        <v>0</v>
      </c>
      <c r="DU146" s="460">
        <f t="shared" si="210"/>
        <v>0</v>
      </c>
      <c r="DV146" s="460">
        <f t="shared" si="210"/>
        <v>0</v>
      </c>
      <c r="DW146" s="460">
        <f t="shared" si="210"/>
        <v>0</v>
      </c>
      <c r="DX146" s="460">
        <f t="shared" si="210"/>
        <v>0</v>
      </c>
      <c r="DY146" s="460">
        <f t="shared" si="210"/>
        <v>0</v>
      </c>
      <c r="DZ146" s="460">
        <f t="shared" si="210"/>
        <v>0</v>
      </c>
      <c r="EA146" s="460">
        <f t="shared" si="210"/>
        <v>0</v>
      </c>
      <c r="EB146" s="460">
        <f t="shared" si="210"/>
        <v>0</v>
      </c>
      <c r="EC146" s="460">
        <f t="shared" si="210"/>
        <v>0</v>
      </c>
      <c r="ED146" s="460">
        <f t="shared" si="210"/>
        <v>0</v>
      </c>
      <c r="EE146" s="47"/>
    </row>
    <row r="147" spans="1:136">
      <c r="A147" s="1" t="str">
        <f>$B$19</f>
        <v>Investor E</v>
      </c>
      <c r="D147" t="s">
        <v>319</v>
      </c>
      <c r="E147" s="163">
        <f>$D$19</f>
        <v>0</v>
      </c>
      <c r="G147" t="s">
        <v>323</v>
      </c>
      <c r="H147" s="163">
        <f>'Project Summary'!O27</f>
        <v>0</v>
      </c>
      <c r="I147" s="84"/>
      <c r="J147" s="168"/>
      <c r="K147" s="659"/>
      <c r="L147" s="169"/>
      <c r="M147" s="655"/>
      <c r="N147" s="1433"/>
      <c r="O147" s="460">
        <f t="shared" si="203"/>
        <v>0</v>
      </c>
      <c r="P147" s="460">
        <f t="shared" si="203"/>
        <v>0</v>
      </c>
      <c r="Q147" s="460">
        <f t="shared" si="203"/>
        <v>0</v>
      </c>
      <c r="R147" s="460">
        <f t="shared" si="203"/>
        <v>0</v>
      </c>
      <c r="S147" s="460">
        <f t="shared" si="203"/>
        <v>0</v>
      </c>
      <c r="T147" s="460">
        <f t="shared" si="203"/>
        <v>0</v>
      </c>
      <c r="U147" s="460">
        <f t="shared" si="203"/>
        <v>0</v>
      </c>
      <c r="V147" s="460">
        <f t="shared" si="203"/>
        <v>0</v>
      </c>
      <c r="W147" s="460">
        <f t="shared" si="203"/>
        <v>0</v>
      </c>
      <c r="X147" s="460">
        <f t="shared" si="203"/>
        <v>0</v>
      </c>
      <c r="Y147" s="460">
        <f t="shared" si="203"/>
        <v>0</v>
      </c>
      <c r="Z147" s="460">
        <f t="shared" si="203"/>
        <v>0</v>
      </c>
      <c r="AA147" s="460">
        <f t="shared" si="203"/>
        <v>0</v>
      </c>
      <c r="AB147" s="460">
        <f t="shared" si="203"/>
        <v>0</v>
      </c>
      <c r="AC147" s="460">
        <f t="shared" si="203"/>
        <v>0</v>
      </c>
      <c r="AD147" s="460">
        <f t="shared" si="203"/>
        <v>0</v>
      </c>
      <c r="AE147" s="460">
        <f t="shared" si="204"/>
        <v>0</v>
      </c>
      <c r="AF147" s="460">
        <f t="shared" si="204"/>
        <v>0</v>
      </c>
      <c r="AG147" s="460">
        <f t="shared" si="204"/>
        <v>0</v>
      </c>
      <c r="AH147" s="460">
        <f t="shared" si="204"/>
        <v>0</v>
      </c>
      <c r="AI147" s="460">
        <f t="shared" si="204"/>
        <v>0</v>
      </c>
      <c r="AJ147" s="460">
        <f t="shared" si="204"/>
        <v>0</v>
      </c>
      <c r="AK147" s="460">
        <f t="shared" si="204"/>
        <v>0</v>
      </c>
      <c r="AL147" s="460">
        <f t="shared" si="204"/>
        <v>0</v>
      </c>
      <c r="AM147" s="460">
        <f t="shared" si="204"/>
        <v>0</v>
      </c>
      <c r="AN147" s="460">
        <f t="shared" si="204"/>
        <v>0</v>
      </c>
      <c r="AO147" s="460">
        <f t="shared" si="204"/>
        <v>0</v>
      </c>
      <c r="AP147" s="460">
        <f t="shared" si="204"/>
        <v>0</v>
      </c>
      <c r="AQ147" s="460">
        <f t="shared" si="204"/>
        <v>0</v>
      </c>
      <c r="AR147" s="460">
        <f t="shared" si="204"/>
        <v>0</v>
      </c>
      <c r="AS147" s="460">
        <f t="shared" si="204"/>
        <v>0</v>
      </c>
      <c r="AT147" s="460">
        <f t="shared" si="204"/>
        <v>0</v>
      </c>
      <c r="AU147" s="460">
        <f t="shared" si="205"/>
        <v>0</v>
      </c>
      <c r="AV147" s="460">
        <f t="shared" si="205"/>
        <v>0</v>
      </c>
      <c r="AW147" s="460">
        <f t="shared" si="205"/>
        <v>0</v>
      </c>
      <c r="AX147" s="460">
        <f t="shared" si="205"/>
        <v>0</v>
      </c>
      <c r="AY147" s="460">
        <f t="shared" si="205"/>
        <v>0</v>
      </c>
      <c r="AZ147" s="460">
        <f t="shared" si="205"/>
        <v>0</v>
      </c>
      <c r="BA147" s="460">
        <f t="shared" si="205"/>
        <v>0</v>
      </c>
      <c r="BB147" s="460">
        <f t="shared" si="205"/>
        <v>0</v>
      </c>
      <c r="BC147" s="460">
        <f t="shared" si="205"/>
        <v>0</v>
      </c>
      <c r="BD147" s="460">
        <f t="shared" si="205"/>
        <v>0</v>
      </c>
      <c r="BE147" s="460">
        <f t="shared" si="205"/>
        <v>0</v>
      </c>
      <c r="BF147" s="460">
        <f t="shared" si="205"/>
        <v>0</v>
      </c>
      <c r="BG147" s="460">
        <f t="shared" si="205"/>
        <v>0</v>
      </c>
      <c r="BH147" s="460">
        <f t="shared" si="205"/>
        <v>0</v>
      </c>
      <c r="BI147" s="460">
        <f t="shared" si="205"/>
        <v>0</v>
      </c>
      <c r="BJ147" s="460">
        <f t="shared" si="205"/>
        <v>0</v>
      </c>
      <c r="BK147" s="460">
        <f t="shared" si="206"/>
        <v>0</v>
      </c>
      <c r="BL147" s="460">
        <f t="shared" si="206"/>
        <v>0</v>
      </c>
      <c r="BM147" s="460">
        <f t="shared" si="206"/>
        <v>0</v>
      </c>
      <c r="BN147" s="460">
        <f t="shared" si="206"/>
        <v>0</v>
      </c>
      <c r="BO147" s="460">
        <f t="shared" si="206"/>
        <v>0</v>
      </c>
      <c r="BP147" s="460">
        <f t="shared" si="206"/>
        <v>0</v>
      </c>
      <c r="BQ147" s="460">
        <f t="shared" si="206"/>
        <v>0</v>
      </c>
      <c r="BR147" s="460">
        <f t="shared" si="206"/>
        <v>0</v>
      </c>
      <c r="BS147" s="460">
        <f t="shared" si="206"/>
        <v>0</v>
      </c>
      <c r="BT147" s="460">
        <f t="shared" si="206"/>
        <v>0</v>
      </c>
      <c r="BU147" s="460">
        <f t="shared" si="206"/>
        <v>0</v>
      </c>
      <c r="BV147" s="460">
        <f t="shared" si="206"/>
        <v>0</v>
      </c>
      <c r="BW147" s="460">
        <f t="shared" si="206"/>
        <v>0</v>
      </c>
      <c r="BX147" s="460">
        <f t="shared" si="206"/>
        <v>0</v>
      </c>
      <c r="BY147" s="460">
        <f t="shared" si="206"/>
        <v>0</v>
      </c>
      <c r="BZ147" s="460">
        <f t="shared" si="206"/>
        <v>0</v>
      </c>
      <c r="CA147" s="460">
        <f t="shared" si="207"/>
        <v>0</v>
      </c>
      <c r="CB147" s="460">
        <f t="shared" si="207"/>
        <v>0</v>
      </c>
      <c r="CC147" s="460">
        <f t="shared" si="207"/>
        <v>0</v>
      </c>
      <c r="CD147" s="460">
        <f t="shared" si="207"/>
        <v>0</v>
      </c>
      <c r="CE147" s="460">
        <f t="shared" si="207"/>
        <v>0</v>
      </c>
      <c r="CF147" s="460">
        <f t="shared" si="207"/>
        <v>0</v>
      </c>
      <c r="CG147" s="460">
        <f t="shared" si="207"/>
        <v>0</v>
      </c>
      <c r="CH147" s="460">
        <f t="shared" si="207"/>
        <v>0</v>
      </c>
      <c r="CI147" s="460">
        <f t="shared" si="207"/>
        <v>0</v>
      </c>
      <c r="CJ147" s="460">
        <f t="shared" si="207"/>
        <v>0</v>
      </c>
      <c r="CK147" s="460">
        <f t="shared" si="207"/>
        <v>0</v>
      </c>
      <c r="CL147" s="460">
        <f t="shared" si="207"/>
        <v>0</v>
      </c>
      <c r="CM147" s="460">
        <f t="shared" si="207"/>
        <v>0</v>
      </c>
      <c r="CN147" s="460">
        <f t="shared" si="207"/>
        <v>0</v>
      </c>
      <c r="CO147" s="460">
        <f t="shared" si="207"/>
        <v>0</v>
      </c>
      <c r="CP147" s="460">
        <f t="shared" si="207"/>
        <v>0</v>
      </c>
      <c r="CQ147" s="460">
        <f t="shared" si="208"/>
        <v>0</v>
      </c>
      <c r="CR147" s="460">
        <f t="shared" si="208"/>
        <v>0</v>
      </c>
      <c r="CS147" s="460">
        <f t="shared" si="208"/>
        <v>0</v>
      </c>
      <c r="CT147" s="460">
        <f t="shared" si="208"/>
        <v>0</v>
      </c>
      <c r="CU147" s="460">
        <f t="shared" si="208"/>
        <v>0</v>
      </c>
      <c r="CV147" s="460">
        <f t="shared" si="208"/>
        <v>0</v>
      </c>
      <c r="CW147" s="460">
        <f t="shared" si="208"/>
        <v>0</v>
      </c>
      <c r="CX147" s="460">
        <f t="shared" si="208"/>
        <v>0</v>
      </c>
      <c r="CY147" s="460">
        <f t="shared" si="208"/>
        <v>0</v>
      </c>
      <c r="CZ147" s="460">
        <f t="shared" si="208"/>
        <v>0</v>
      </c>
      <c r="DA147" s="460">
        <f t="shared" si="208"/>
        <v>0</v>
      </c>
      <c r="DB147" s="460">
        <f t="shared" si="208"/>
        <v>0</v>
      </c>
      <c r="DC147" s="460">
        <f t="shared" si="208"/>
        <v>0</v>
      </c>
      <c r="DD147" s="460">
        <f t="shared" si="208"/>
        <v>0</v>
      </c>
      <c r="DE147" s="460">
        <f t="shared" si="208"/>
        <v>0</v>
      </c>
      <c r="DF147" s="460">
        <f t="shared" si="208"/>
        <v>0</v>
      </c>
      <c r="DG147" s="460">
        <f t="shared" si="209"/>
        <v>0</v>
      </c>
      <c r="DH147" s="460">
        <f t="shared" si="209"/>
        <v>0</v>
      </c>
      <c r="DI147" s="460">
        <f t="shared" si="209"/>
        <v>0</v>
      </c>
      <c r="DJ147" s="460">
        <f t="shared" si="209"/>
        <v>0</v>
      </c>
      <c r="DK147" s="460">
        <f t="shared" si="209"/>
        <v>0</v>
      </c>
      <c r="DL147" s="460">
        <f t="shared" si="209"/>
        <v>0</v>
      </c>
      <c r="DM147" s="460">
        <f t="shared" si="209"/>
        <v>0</v>
      </c>
      <c r="DN147" s="460">
        <f t="shared" si="209"/>
        <v>0</v>
      </c>
      <c r="DO147" s="460">
        <f t="shared" si="209"/>
        <v>0</v>
      </c>
      <c r="DP147" s="460">
        <f t="shared" si="209"/>
        <v>0</v>
      </c>
      <c r="DQ147" s="460">
        <f t="shared" si="209"/>
        <v>0</v>
      </c>
      <c r="DR147" s="460">
        <f t="shared" si="209"/>
        <v>0</v>
      </c>
      <c r="DS147" s="460">
        <f t="shared" si="209"/>
        <v>0</v>
      </c>
      <c r="DT147" s="460">
        <f t="shared" si="209"/>
        <v>0</v>
      </c>
      <c r="DU147" s="460">
        <f t="shared" si="210"/>
        <v>0</v>
      </c>
      <c r="DV147" s="460">
        <f t="shared" si="210"/>
        <v>0</v>
      </c>
      <c r="DW147" s="460">
        <f t="shared" si="210"/>
        <v>0</v>
      </c>
      <c r="DX147" s="460">
        <f t="shared" si="210"/>
        <v>0</v>
      </c>
      <c r="DY147" s="460">
        <f t="shared" si="210"/>
        <v>0</v>
      </c>
      <c r="DZ147" s="460">
        <f t="shared" si="210"/>
        <v>0</v>
      </c>
      <c r="EA147" s="460">
        <f t="shared" si="210"/>
        <v>0</v>
      </c>
      <c r="EB147" s="460">
        <f t="shared" si="210"/>
        <v>0</v>
      </c>
      <c r="EC147" s="460">
        <f t="shared" si="210"/>
        <v>0</v>
      </c>
      <c r="ED147" s="460">
        <f t="shared" si="210"/>
        <v>0</v>
      </c>
      <c r="EE147" s="47"/>
    </row>
    <row r="148" spans="1:136">
      <c r="A148" s="1"/>
      <c r="N148" s="1433"/>
      <c r="O148" s="466"/>
      <c r="P148" s="466"/>
      <c r="Q148" s="466"/>
      <c r="R148" s="466"/>
      <c r="S148" s="466"/>
      <c r="T148" s="466"/>
      <c r="U148" s="466"/>
      <c r="V148" s="466"/>
      <c r="W148" s="466"/>
      <c r="X148" s="466"/>
      <c r="Y148" s="466"/>
      <c r="Z148" s="466"/>
      <c r="AA148" s="466"/>
      <c r="AB148" s="466"/>
      <c r="AC148" s="466"/>
      <c r="AD148" s="466"/>
      <c r="AE148" s="466"/>
      <c r="AF148" s="466"/>
      <c r="AG148" s="466"/>
      <c r="AH148" s="466"/>
      <c r="AI148" s="466"/>
      <c r="AJ148" s="466"/>
      <c r="AK148" s="466"/>
      <c r="AL148" s="466"/>
      <c r="AM148" s="466"/>
      <c r="AN148" s="466"/>
      <c r="AO148" s="466"/>
      <c r="AP148" s="466"/>
      <c r="AQ148" s="466"/>
      <c r="AR148" s="466"/>
      <c r="AS148" s="466"/>
      <c r="AT148" s="466"/>
      <c r="AU148" s="466"/>
      <c r="AV148" s="466"/>
      <c r="AW148" s="466"/>
      <c r="AX148" s="466"/>
      <c r="AY148" s="466"/>
      <c r="AZ148" s="466"/>
      <c r="BA148" s="466"/>
      <c r="BB148" s="466"/>
      <c r="BC148" s="466"/>
      <c r="BD148" s="466"/>
      <c r="BE148" s="466"/>
      <c r="BF148" s="466"/>
      <c r="BG148" s="466"/>
      <c r="BH148" s="466"/>
      <c r="BI148" s="466"/>
      <c r="BJ148" s="466"/>
      <c r="BK148" s="466"/>
      <c r="BL148" s="466"/>
      <c r="BM148" s="466"/>
      <c r="BN148" s="466"/>
      <c r="BO148" s="466"/>
      <c r="BP148" s="466"/>
      <c r="BQ148" s="466"/>
      <c r="BR148" s="466"/>
      <c r="BS148" s="466"/>
      <c r="BT148" s="466"/>
      <c r="BU148" s="466"/>
      <c r="BV148" s="466"/>
      <c r="BW148" s="466"/>
      <c r="BX148" s="466"/>
      <c r="BY148" s="466"/>
      <c r="BZ148" s="466"/>
      <c r="CA148" s="466"/>
      <c r="CB148" s="466"/>
      <c r="CC148" s="466"/>
      <c r="CD148" s="466"/>
      <c r="CE148" s="466"/>
      <c r="CF148" s="466"/>
      <c r="CG148" s="466"/>
      <c r="CH148" s="466"/>
      <c r="CI148" s="466"/>
      <c r="CJ148" s="466"/>
      <c r="CK148" s="466"/>
      <c r="CL148" s="466"/>
      <c r="CM148" s="466"/>
      <c r="CN148" s="466"/>
      <c r="CO148" s="466"/>
      <c r="CP148" s="466"/>
      <c r="CQ148" s="466"/>
      <c r="CR148" s="466"/>
      <c r="CS148" s="466"/>
      <c r="CT148" s="466"/>
      <c r="CU148" s="466"/>
      <c r="CV148" s="466"/>
      <c r="CW148" s="466"/>
      <c r="CX148" s="466"/>
      <c r="CY148" s="466"/>
      <c r="CZ148" s="466"/>
      <c r="DA148" s="466"/>
      <c r="DB148" s="466"/>
      <c r="DC148" s="466"/>
      <c r="DD148" s="466"/>
      <c r="DE148" s="466"/>
      <c r="DF148" s="466"/>
      <c r="DG148" s="466"/>
      <c r="DH148" s="466"/>
      <c r="DI148" s="466"/>
      <c r="DJ148" s="466"/>
      <c r="DK148" s="466"/>
      <c r="DL148" s="466"/>
      <c r="DM148" s="466"/>
      <c r="DN148" s="466"/>
      <c r="DO148" s="466"/>
      <c r="DP148" s="466"/>
      <c r="DQ148" s="466"/>
      <c r="DR148" s="466"/>
      <c r="DS148" s="460"/>
      <c r="DT148" s="460"/>
      <c r="DU148" s="460"/>
      <c r="DV148" s="460"/>
      <c r="DW148" s="460"/>
      <c r="DX148" s="460"/>
      <c r="DY148" s="460"/>
      <c r="DZ148" s="460"/>
      <c r="EA148" s="460"/>
      <c r="EB148" s="460"/>
      <c r="EC148" s="460"/>
      <c r="ED148" s="460"/>
      <c r="EE148" s="47"/>
    </row>
    <row r="149" spans="1:136">
      <c r="A149" s="1" t="s">
        <v>566</v>
      </c>
      <c r="N149" s="1433"/>
      <c r="O149" s="466"/>
      <c r="P149" s="466"/>
      <c r="Q149" s="466"/>
      <c r="R149" s="466"/>
      <c r="S149" s="466"/>
      <c r="T149" s="466"/>
      <c r="U149" s="466"/>
      <c r="V149" s="466"/>
      <c r="W149" s="466"/>
      <c r="X149" s="466"/>
      <c r="Y149" s="466"/>
      <c r="Z149" s="466"/>
      <c r="AA149" s="466"/>
      <c r="AB149" s="466"/>
      <c r="AC149" s="466"/>
      <c r="AD149" s="466"/>
      <c r="AE149" s="466"/>
      <c r="AF149" s="466"/>
      <c r="AG149" s="466"/>
      <c r="AH149" s="466"/>
      <c r="AI149" s="466"/>
      <c r="AJ149" s="466"/>
      <c r="AK149" s="466"/>
      <c r="AL149" s="466"/>
      <c r="AM149" s="466"/>
      <c r="AN149" s="466"/>
      <c r="AO149" s="466"/>
      <c r="AP149" s="466"/>
      <c r="AQ149" s="466"/>
      <c r="AR149" s="466"/>
      <c r="AS149" s="466"/>
      <c r="AT149" s="466"/>
      <c r="AU149" s="466"/>
      <c r="AV149" s="466"/>
      <c r="AW149" s="466"/>
      <c r="AX149" s="466"/>
      <c r="AY149" s="466"/>
      <c r="AZ149" s="466"/>
      <c r="BA149" s="466"/>
      <c r="BB149" s="466"/>
      <c r="BC149" s="466"/>
      <c r="BD149" s="466"/>
      <c r="BE149" s="466"/>
      <c r="BF149" s="466"/>
      <c r="BG149" s="466"/>
      <c r="BH149" s="466"/>
      <c r="BI149" s="466"/>
      <c r="BJ149" s="466"/>
      <c r="BK149" s="466"/>
      <c r="BL149" s="466"/>
      <c r="BM149" s="466"/>
      <c r="BN149" s="466"/>
      <c r="BO149" s="466"/>
      <c r="BP149" s="466"/>
      <c r="BQ149" s="466"/>
      <c r="BR149" s="466"/>
      <c r="BS149" s="466"/>
      <c r="BT149" s="466"/>
      <c r="BU149" s="466"/>
      <c r="BV149" s="466"/>
      <c r="BW149" s="466"/>
      <c r="BX149" s="466"/>
      <c r="BY149" s="466"/>
      <c r="BZ149" s="466"/>
      <c r="CA149" s="466"/>
      <c r="CB149" s="466"/>
      <c r="CC149" s="466"/>
      <c r="CD149" s="466"/>
      <c r="CE149" s="466"/>
      <c r="CF149" s="466"/>
      <c r="CG149" s="466"/>
      <c r="CH149" s="466"/>
      <c r="CI149" s="466"/>
      <c r="CJ149" s="466"/>
      <c r="CK149" s="466"/>
      <c r="CL149" s="466"/>
      <c r="CM149" s="466"/>
      <c r="CN149" s="466"/>
      <c r="CO149" s="466"/>
      <c r="CP149" s="466"/>
      <c r="CQ149" s="466"/>
      <c r="CR149" s="466"/>
      <c r="CS149" s="466"/>
      <c r="CT149" s="466"/>
      <c r="CU149" s="466"/>
      <c r="CV149" s="466"/>
      <c r="CW149" s="466"/>
      <c r="CX149" s="466"/>
      <c r="CY149" s="466"/>
      <c r="CZ149" s="466"/>
      <c r="DA149" s="466"/>
      <c r="DB149" s="466"/>
      <c r="DC149" s="466"/>
      <c r="DD149" s="466"/>
      <c r="DE149" s="466"/>
      <c r="DF149" s="466"/>
      <c r="DG149" s="466"/>
      <c r="DH149" s="466"/>
      <c r="DI149" s="466"/>
      <c r="DJ149" s="466"/>
      <c r="DK149" s="466"/>
      <c r="DL149" s="466"/>
      <c r="DM149" s="466"/>
      <c r="DN149" s="466"/>
      <c r="DO149" s="466"/>
      <c r="DP149" s="466"/>
      <c r="DQ149" s="466"/>
      <c r="DR149" s="466"/>
      <c r="DS149" s="460"/>
      <c r="DT149" s="460"/>
      <c r="DU149" s="460"/>
      <c r="DV149" s="460"/>
      <c r="DW149" s="460"/>
      <c r="DX149" s="460"/>
      <c r="DY149" s="460"/>
      <c r="DZ149" s="460"/>
      <c r="EA149" s="460"/>
      <c r="EB149" s="460"/>
      <c r="EC149" s="460"/>
      <c r="ED149" s="460"/>
      <c r="EE149" s="47"/>
    </row>
    <row r="150" spans="1:136">
      <c r="A150" s="171" t="str">
        <f>$B$15</f>
        <v>Sponsor</v>
      </c>
      <c r="B150" s="172"/>
      <c r="C150" s="172"/>
      <c r="D150" s="172"/>
      <c r="E150" s="172"/>
      <c r="F150" s="172"/>
      <c r="G150" s="172"/>
      <c r="H150" s="172"/>
      <c r="I150" s="172"/>
      <c r="J150" s="172"/>
      <c r="K150" s="172"/>
      <c r="L150" s="172"/>
      <c r="M150" s="658"/>
      <c r="N150" s="1443"/>
      <c r="O150" s="641">
        <f>O122+O129+O136+O143</f>
        <v>0</v>
      </c>
      <c r="P150" s="641">
        <f t="shared" ref="P150:CA153" si="211">P122+P129+P136+P143</f>
        <v>0</v>
      </c>
      <c r="Q150" s="641">
        <f t="shared" si="211"/>
        <v>0</v>
      </c>
      <c r="R150" s="641">
        <f t="shared" si="211"/>
        <v>0</v>
      </c>
      <c r="S150" s="641">
        <f t="shared" si="211"/>
        <v>0</v>
      </c>
      <c r="T150" s="641">
        <f t="shared" si="211"/>
        <v>0</v>
      </c>
      <c r="U150" s="641">
        <f t="shared" si="211"/>
        <v>0</v>
      </c>
      <c r="V150" s="641">
        <f t="shared" si="211"/>
        <v>0</v>
      </c>
      <c r="W150" s="641">
        <f t="shared" si="211"/>
        <v>0</v>
      </c>
      <c r="X150" s="641">
        <f t="shared" si="211"/>
        <v>0</v>
      </c>
      <c r="Y150" s="641">
        <f t="shared" si="211"/>
        <v>0</v>
      </c>
      <c r="Z150" s="641">
        <f t="shared" si="211"/>
        <v>0</v>
      </c>
      <c r="AA150" s="641">
        <f t="shared" si="211"/>
        <v>0</v>
      </c>
      <c r="AB150" s="641">
        <f t="shared" si="211"/>
        <v>0</v>
      </c>
      <c r="AC150" s="641">
        <f t="shared" si="211"/>
        <v>0</v>
      </c>
      <c r="AD150" s="641">
        <f t="shared" si="211"/>
        <v>0</v>
      </c>
      <c r="AE150" s="641">
        <f t="shared" si="211"/>
        <v>0</v>
      </c>
      <c r="AF150" s="641">
        <f t="shared" si="211"/>
        <v>0</v>
      </c>
      <c r="AG150" s="641">
        <f t="shared" si="211"/>
        <v>0</v>
      </c>
      <c r="AH150" s="641">
        <f t="shared" si="211"/>
        <v>0</v>
      </c>
      <c r="AI150" s="641">
        <f t="shared" si="211"/>
        <v>0</v>
      </c>
      <c r="AJ150" s="641">
        <f t="shared" si="211"/>
        <v>0</v>
      </c>
      <c r="AK150" s="641">
        <f t="shared" si="211"/>
        <v>0</v>
      </c>
      <c r="AL150" s="641">
        <f t="shared" si="211"/>
        <v>0</v>
      </c>
      <c r="AM150" s="641">
        <f t="shared" si="211"/>
        <v>0</v>
      </c>
      <c r="AN150" s="641">
        <f t="shared" si="211"/>
        <v>0</v>
      </c>
      <c r="AO150" s="641">
        <f t="shared" si="211"/>
        <v>0</v>
      </c>
      <c r="AP150" s="641">
        <f t="shared" si="211"/>
        <v>0</v>
      </c>
      <c r="AQ150" s="641">
        <f t="shared" si="211"/>
        <v>0</v>
      </c>
      <c r="AR150" s="641">
        <f t="shared" si="211"/>
        <v>0</v>
      </c>
      <c r="AS150" s="641">
        <f t="shared" si="211"/>
        <v>0</v>
      </c>
      <c r="AT150" s="641">
        <f t="shared" si="211"/>
        <v>0</v>
      </c>
      <c r="AU150" s="641">
        <f t="shared" si="211"/>
        <v>0</v>
      </c>
      <c r="AV150" s="641">
        <f t="shared" si="211"/>
        <v>0</v>
      </c>
      <c r="AW150" s="641">
        <f t="shared" si="211"/>
        <v>0</v>
      </c>
      <c r="AX150" s="641">
        <f t="shared" si="211"/>
        <v>0</v>
      </c>
      <c r="AY150" s="641">
        <f t="shared" si="211"/>
        <v>0</v>
      </c>
      <c r="AZ150" s="641">
        <f t="shared" si="211"/>
        <v>0</v>
      </c>
      <c r="BA150" s="641">
        <f t="shared" si="211"/>
        <v>0</v>
      </c>
      <c r="BB150" s="641">
        <f t="shared" si="211"/>
        <v>0</v>
      </c>
      <c r="BC150" s="641">
        <f t="shared" si="211"/>
        <v>0</v>
      </c>
      <c r="BD150" s="641">
        <f t="shared" si="211"/>
        <v>0</v>
      </c>
      <c r="BE150" s="641">
        <f t="shared" si="211"/>
        <v>0</v>
      </c>
      <c r="BF150" s="641">
        <f t="shared" si="211"/>
        <v>0</v>
      </c>
      <c r="BG150" s="641">
        <f t="shared" si="211"/>
        <v>0</v>
      </c>
      <c r="BH150" s="641">
        <f t="shared" si="211"/>
        <v>0</v>
      </c>
      <c r="BI150" s="641">
        <f t="shared" si="211"/>
        <v>0</v>
      </c>
      <c r="BJ150" s="641">
        <f t="shared" si="211"/>
        <v>0</v>
      </c>
      <c r="BK150" s="641">
        <f t="shared" si="211"/>
        <v>0</v>
      </c>
      <c r="BL150" s="641">
        <f t="shared" si="211"/>
        <v>0</v>
      </c>
      <c r="BM150" s="641">
        <f t="shared" si="211"/>
        <v>0</v>
      </c>
      <c r="BN150" s="641">
        <f t="shared" si="211"/>
        <v>0</v>
      </c>
      <c r="BO150" s="641">
        <f t="shared" si="211"/>
        <v>0</v>
      </c>
      <c r="BP150" s="641">
        <f t="shared" si="211"/>
        <v>0</v>
      </c>
      <c r="BQ150" s="641">
        <f t="shared" si="211"/>
        <v>0</v>
      </c>
      <c r="BR150" s="641">
        <f t="shared" si="211"/>
        <v>0</v>
      </c>
      <c r="BS150" s="641">
        <f t="shared" si="211"/>
        <v>0</v>
      </c>
      <c r="BT150" s="641">
        <f t="shared" si="211"/>
        <v>0</v>
      </c>
      <c r="BU150" s="641">
        <f t="shared" si="211"/>
        <v>0</v>
      </c>
      <c r="BV150" s="641">
        <f t="shared" si="211"/>
        <v>0</v>
      </c>
      <c r="BW150" s="641">
        <f t="shared" si="211"/>
        <v>0</v>
      </c>
      <c r="BX150" s="641">
        <f t="shared" si="211"/>
        <v>0</v>
      </c>
      <c r="BY150" s="641">
        <f t="shared" si="211"/>
        <v>0</v>
      </c>
      <c r="BZ150" s="641">
        <f t="shared" si="211"/>
        <v>0</v>
      </c>
      <c r="CA150" s="641">
        <f t="shared" si="211"/>
        <v>0</v>
      </c>
      <c r="CB150" s="641">
        <f t="shared" ref="CB150:ED154" si="212">CB122+CB129+CB136+CB143</f>
        <v>0</v>
      </c>
      <c r="CC150" s="641">
        <f t="shared" si="212"/>
        <v>0</v>
      </c>
      <c r="CD150" s="641">
        <f t="shared" si="212"/>
        <v>0</v>
      </c>
      <c r="CE150" s="641">
        <f t="shared" si="212"/>
        <v>0</v>
      </c>
      <c r="CF150" s="641">
        <f t="shared" si="212"/>
        <v>0</v>
      </c>
      <c r="CG150" s="641">
        <f t="shared" si="212"/>
        <v>0</v>
      </c>
      <c r="CH150" s="641">
        <f t="shared" si="212"/>
        <v>0</v>
      </c>
      <c r="CI150" s="641">
        <f t="shared" si="212"/>
        <v>0</v>
      </c>
      <c r="CJ150" s="641">
        <f t="shared" si="212"/>
        <v>0</v>
      </c>
      <c r="CK150" s="641">
        <f t="shared" si="212"/>
        <v>0</v>
      </c>
      <c r="CL150" s="641">
        <f t="shared" si="212"/>
        <v>0</v>
      </c>
      <c r="CM150" s="641">
        <f t="shared" si="212"/>
        <v>0</v>
      </c>
      <c r="CN150" s="641">
        <f t="shared" si="212"/>
        <v>0</v>
      </c>
      <c r="CO150" s="641">
        <f t="shared" si="212"/>
        <v>0</v>
      </c>
      <c r="CP150" s="641">
        <f t="shared" si="212"/>
        <v>0</v>
      </c>
      <c r="CQ150" s="641">
        <f t="shared" si="212"/>
        <v>0</v>
      </c>
      <c r="CR150" s="641">
        <f t="shared" si="212"/>
        <v>0</v>
      </c>
      <c r="CS150" s="641">
        <f t="shared" si="212"/>
        <v>0</v>
      </c>
      <c r="CT150" s="641">
        <f t="shared" si="212"/>
        <v>1468338.9640472161</v>
      </c>
      <c r="CU150" s="641">
        <f t="shared" si="212"/>
        <v>0</v>
      </c>
      <c r="CV150" s="641">
        <f t="shared" si="212"/>
        <v>0</v>
      </c>
      <c r="CW150" s="641">
        <f t="shared" si="212"/>
        <v>0</v>
      </c>
      <c r="CX150" s="641">
        <f t="shared" si="212"/>
        <v>0</v>
      </c>
      <c r="CY150" s="641">
        <f t="shared" si="212"/>
        <v>0</v>
      </c>
      <c r="CZ150" s="641">
        <f t="shared" si="212"/>
        <v>0</v>
      </c>
      <c r="DA150" s="641">
        <f t="shared" si="212"/>
        <v>0</v>
      </c>
      <c r="DB150" s="641">
        <f t="shared" si="212"/>
        <v>0</v>
      </c>
      <c r="DC150" s="641">
        <f t="shared" si="212"/>
        <v>0</v>
      </c>
      <c r="DD150" s="641">
        <f t="shared" si="212"/>
        <v>0</v>
      </c>
      <c r="DE150" s="641">
        <f t="shared" si="212"/>
        <v>0</v>
      </c>
      <c r="DF150" s="641">
        <f t="shared" si="212"/>
        <v>0</v>
      </c>
      <c r="DG150" s="641">
        <f t="shared" si="212"/>
        <v>0</v>
      </c>
      <c r="DH150" s="641">
        <f t="shared" si="212"/>
        <v>0</v>
      </c>
      <c r="DI150" s="641">
        <f t="shared" si="212"/>
        <v>0</v>
      </c>
      <c r="DJ150" s="641">
        <f t="shared" si="212"/>
        <v>0</v>
      </c>
      <c r="DK150" s="641">
        <f t="shared" si="212"/>
        <v>0</v>
      </c>
      <c r="DL150" s="641">
        <f t="shared" si="212"/>
        <v>0</v>
      </c>
      <c r="DM150" s="641">
        <f t="shared" si="212"/>
        <v>0</v>
      </c>
      <c r="DN150" s="641">
        <f t="shared" si="212"/>
        <v>0</v>
      </c>
      <c r="DO150" s="641">
        <f t="shared" si="212"/>
        <v>0</v>
      </c>
      <c r="DP150" s="641">
        <f t="shared" si="212"/>
        <v>0</v>
      </c>
      <c r="DQ150" s="641">
        <f t="shared" si="212"/>
        <v>0</v>
      </c>
      <c r="DR150" s="641">
        <f t="shared" si="212"/>
        <v>0</v>
      </c>
      <c r="DS150" s="641">
        <f t="shared" si="212"/>
        <v>0</v>
      </c>
      <c r="DT150" s="641">
        <f t="shared" si="212"/>
        <v>0</v>
      </c>
      <c r="DU150" s="641">
        <f t="shared" si="212"/>
        <v>0</v>
      </c>
      <c r="DV150" s="641">
        <f t="shared" si="212"/>
        <v>0</v>
      </c>
      <c r="DW150" s="641">
        <f t="shared" si="212"/>
        <v>0</v>
      </c>
      <c r="DX150" s="641">
        <f t="shared" si="212"/>
        <v>0</v>
      </c>
      <c r="DY150" s="641">
        <f t="shared" si="212"/>
        <v>0</v>
      </c>
      <c r="DZ150" s="641">
        <f t="shared" si="212"/>
        <v>0</v>
      </c>
      <c r="EA150" s="641">
        <f t="shared" si="212"/>
        <v>0</v>
      </c>
      <c r="EB150" s="641">
        <f t="shared" si="212"/>
        <v>0</v>
      </c>
      <c r="EC150" s="641">
        <f t="shared" si="212"/>
        <v>0</v>
      </c>
      <c r="ED150" s="641">
        <f t="shared" si="212"/>
        <v>0</v>
      </c>
      <c r="EE150" s="47"/>
    </row>
    <row r="151" spans="1:136">
      <c r="A151" s="171" t="str">
        <f>$B$16</f>
        <v>LP Investor</v>
      </c>
      <c r="B151" s="172"/>
      <c r="C151" s="172"/>
      <c r="D151" s="172"/>
      <c r="E151" s="172"/>
      <c r="F151" s="172"/>
      <c r="G151" s="172"/>
      <c r="H151" s="172"/>
      <c r="I151" s="172"/>
      <c r="J151" s="172"/>
      <c r="K151" s="172"/>
      <c r="L151" s="172"/>
      <c r="M151" s="658"/>
      <c r="N151" s="1443"/>
      <c r="O151" s="641">
        <f>O123+O130+O137+O144</f>
        <v>0</v>
      </c>
      <c r="P151" s="641">
        <f t="shared" si="211"/>
        <v>0</v>
      </c>
      <c r="Q151" s="641">
        <f t="shared" si="211"/>
        <v>0</v>
      </c>
      <c r="R151" s="641">
        <f t="shared" si="211"/>
        <v>0</v>
      </c>
      <c r="S151" s="641">
        <f t="shared" si="211"/>
        <v>0</v>
      </c>
      <c r="T151" s="641">
        <f t="shared" si="211"/>
        <v>0</v>
      </c>
      <c r="U151" s="641">
        <f t="shared" si="211"/>
        <v>0</v>
      </c>
      <c r="V151" s="641">
        <f t="shared" si="211"/>
        <v>0</v>
      </c>
      <c r="W151" s="641">
        <f t="shared" si="211"/>
        <v>0</v>
      </c>
      <c r="X151" s="641">
        <f t="shared" si="211"/>
        <v>0</v>
      </c>
      <c r="Y151" s="641">
        <f t="shared" si="211"/>
        <v>0</v>
      </c>
      <c r="Z151" s="641">
        <f t="shared" si="211"/>
        <v>0</v>
      </c>
      <c r="AA151" s="641">
        <f t="shared" si="211"/>
        <v>0</v>
      </c>
      <c r="AB151" s="641">
        <f t="shared" si="211"/>
        <v>0</v>
      </c>
      <c r="AC151" s="641">
        <f t="shared" si="211"/>
        <v>0</v>
      </c>
      <c r="AD151" s="641">
        <f t="shared" si="211"/>
        <v>0</v>
      </c>
      <c r="AE151" s="641">
        <f t="shared" si="211"/>
        <v>0</v>
      </c>
      <c r="AF151" s="641">
        <f t="shared" si="211"/>
        <v>0</v>
      </c>
      <c r="AG151" s="641">
        <f t="shared" si="211"/>
        <v>0</v>
      </c>
      <c r="AH151" s="641">
        <f t="shared" si="211"/>
        <v>0</v>
      </c>
      <c r="AI151" s="641">
        <f t="shared" si="211"/>
        <v>0</v>
      </c>
      <c r="AJ151" s="641">
        <f t="shared" si="211"/>
        <v>0</v>
      </c>
      <c r="AK151" s="641">
        <f t="shared" si="211"/>
        <v>0</v>
      </c>
      <c r="AL151" s="641">
        <f t="shared" si="211"/>
        <v>0</v>
      </c>
      <c r="AM151" s="641">
        <f t="shared" si="211"/>
        <v>0</v>
      </c>
      <c r="AN151" s="641">
        <f t="shared" si="211"/>
        <v>0</v>
      </c>
      <c r="AO151" s="641">
        <f t="shared" si="211"/>
        <v>0</v>
      </c>
      <c r="AP151" s="641">
        <f t="shared" si="211"/>
        <v>0</v>
      </c>
      <c r="AQ151" s="641">
        <f t="shared" si="211"/>
        <v>0</v>
      </c>
      <c r="AR151" s="641">
        <f t="shared" si="211"/>
        <v>0</v>
      </c>
      <c r="AS151" s="641">
        <f t="shared" si="211"/>
        <v>0</v>
      </c>
      <c r="AT151" s="641">
        <f t="shared" si="211"/>
        <v>0</v>
      </c>
      <c r="AU151" s="641">
        <f t="shared" si="211"/>
        <v>0</v>
      </c>
      <c r="AV151" s="641">
        <f t="shared" si="211"/>
        <v>0</v>
      </c>
      <c r="AW151" s="641">
        <f t="shared" si="211"/>
        <v>0</v>
      </c>
      <c r="AX151" s="641">
        <f t="shared" si="211"/>
        <v>0</v>
      </c>
      <c r="AY151" s="641">
        <f t="shared" si="211"/>
        <v>0</v>
      </c>
      <c r="AZ151" s="641">
        <f t="shared" si="211"/>
        <v>0</v>
      </c>
      <c r="BA151" s="641">
        <f t="shared" si="211"/>
        <v>0</v>
      </c>
      <c r="BB151" s="641">
        <f t="shared" si="211"/>
        <v>0</v>
      </c>
      <c r="BC151" s="641">
        <f t="shared" si="211"/>
        <v>0</v>
      </c>
      <c r="BD151" s="641">
        <f t="shared" si="211"/>
        <v>0</v>
      </c>
      <c r="BE151" s="641">
        <f t="shared" si="211"/>
        <v>0</v>
      </c>
      <c r="BF151" s="641">
        <f t="shared" si="211"/>
        <v>0</v>
      </c>
      <c r="BG151" s="641">
        <f t="shared" si="211"/>
        <v>0</v>
      </c>
      <c r="BH151" s="641">
        <f t="shared" si="211"/>
        <v>0</v>
      </c>
      <c r="BI151" s="641">
        <f t="shared" si="211"/>
        <v>0</v>
      </c>
      <c r="BJ151" s="641">
        <f t="shared" si="211"/>
        <v>0</v>
      </c>
      <c r="BK151" s="641">
        <f t="shared" si="211"/>
        <v>0</v>
      </c>
      <c r="BL151" s="641">
        <f t="shared" si="211"/>
        <v>0</v>
      </c>
      <c r="BM151" s="641">
        <f t="shared" si="211"/>
        <v>0</v>
      </c>
      <c r="BN151" s="641">
        <f t="shared" si="211"/>
        <v>0</v>
      </c>
      <c r="BO151" s="641">
        <f t="shared" si="211"/>
        <v>0</v>
      </c>
      <c r="BP151" s="641">
        <f t="shared" si="211"/>
        <v>0</v>
      </c>
      <c r="BQ151" s="641">
        <f t="shared" si="211"/>
        <v>0</v>
      </c>
      <c r="BR151" s="641">
        <f t="shared" si="211"/>
        <v>0</v>
      </c>
      <c r="BS151" s="641">
        <f t="shared" si="211"/>
        <v>0</v>
      </c>
      <c r="BT151" s="641">
        <f t="shared" si="211"/>
        <v>0</v>
      </c>
      <c r="BU151" s="641">
        <f t="shared" si="211"/>
        <v>0</v>
      </c>
      <c r="BV151" s="641">
        <f t="shared" si="211"/>
        <v>0</v>
      </c>
      <c r="BW151" s="641">
        <f t="shared" si="211"/>
        <v>0</v>
      </c>
      <c r="BX151" s="641">
        <f t="shared" si="211"/>
        <v>0</v>
      </c>
      <c r="BY151" s="641">
        <f t="shared" si="211"/>
        <v>0</v>
      </c>
      <c r="BZ151" s="641">
        <f t="shared" si="211"/>
        <v>0</v>
      </c>
      <c r="CA151" s="641">
        <f t="shared" si="211"/>
        <v>0</v>
      </c>
      <c r="CB151" s="641">
        <f t="shared" si="212"/>
        <v>0</v>
      </c>
      <c r="CC151" s="641">
        <f t="shared" si="212"/>
        <v>0</v>
      </c>
      <c r="CD151" s="641">
        <f t="shared" si="212"/>
        <v>0</v>
      </c>
      <c r="CE151" s="641">
        <f t="shared" si="212"/>
        <v>0</v>
      </c>
      <c r="CF151" s="641">
        <f t="shared" si="212"/>
        <v>0</v>
      </c>
      <c r="CG151" s="641">
        <f t="shared" si="212"/>
        <v>0</v>
      </c>
      <c r="CH151" s="641">
        <f t="shared" si="212"/>
        <v>0</v>
      </c>
      <c r="CI151" s="641">
        <f t="shared" si="212"/>
        <v>0</v>
      </c>
      <c r="CJ151" s="641">
        <f t="shared" si="212"/>
        <v>0</v>
      </c>
      <c r="CK151" s="641">
        <f t="shared" si="212"/>
        <v>0</v>
      </c>
      <c r="CL151" s="641">
        <f t="shared" si="212"/>
        <v>0</v>
      </c>
      <c r="CM151" s="641">
        <f t="shared" si="212"/>
        <v>0</v>
      </c>
      <c r="CN151" s="641">
        <f t="shared" si="212"/>
        <v>0</v>
      </c>
      <c r="CO151" s="641">
        <f t="shared" si="212"/>
        <v>0</v>
      </c>
      <c r="CP151" s="641">
        <f t="shared" si="212"/>
        <v>0</v>
      </c>
      <c r="CQ151" s="641">
        <f t="shared" si="212"/>
        <v>0</v>
      </c>
      <c r="CR151" s="641">
        <f t="shared" si="212"/>
        <v>0</v>
      </c>
      <c r="CS151" s="641">
        <f t="shared" si="212"/>
        <v>0</v>
      </c>
      <c r="CT151" s="641">
        <f t="shared" si="212"/>
        <v>13215050.676424943</v>
      </c>
      <c r="CU151" s="641">
        <f t="shared" si="212"/>
        <v>0</v>
      </c>
      <c r="CV151" s="641">
        <f t="shared" si="212"/>
        <v>0</v>
      </c>
      <c r="CW151" s="641">
        <f t="shared" si="212"/>
        <v>0</v>
      </c>
      <c r="CX151" s="641">
        <f t="shared" si="212"/>
        <v>0</v>
      </c>
      <c r="CY151" s="641">
        <f t="shared" si="212"/>
        <v>0</v>
      </c>
      <c r="CZ151" s="641">
        <f t="shared" si="212"/>
        <v>0</v>
      </c>
      <c r="DA151" s="641">
        <f t="shared" si="212"/>
        <v>0</v>
      </c>
      <c r="DB151" s="641">
        <f t="shared" si="212"/>
        <v>0</v>
      </c>
      <c r="DC151" s="641">
        <f t="shared" si="212"/>
        <v>0</v>
      </c>
      <c r="DD151" s="641">
        <f t="shared" si="212"/>
        <v>0</v>
      </c>
      <c r="DE151" s="641">
        <f t="shared" si="212"/>
        <v>0</v>
      </c>
      <c r="DF151" s="641">
        <f t="shared" si="212"/>
        <v>0</v>
      </c>
      <c r="DG151" s="641">
        <f t="shared" si="212"/>
        <v>0</v>
      </c>
      <c r="DH151" s="641">
        <f t="shared" si="212"/>
        <v>0</v>
      </c>
      <c r="DI151" s="641">
        <f t="shared" si="212"/>
        <v>0</v>
      </c>
      <c r="DJ151" s="641">
        <f t="shared" si="212"/>
        <v>0</v>
      </c>
      <c r="DK151" s="641">
        <f t="shared" si="212"/>
        <v>0</v>
      </c>
      <c r="DL151" s="641">
        <f t="shared" si="212"/>
        <v>0</v>
      </c>
      <c r="DM151" s="641">
        <f t="shared" si="212"/>
        <v>0</v>
      </c>
      <c r="DN151" s="641">
        <f t="shared" si="212"/>
        <v>0</v>
      </c>
      <c r="DO151" s="641">
        <f t="shared" si="212"/>
        <v>0</v>
      </c>
      <c r="DP151" s="641">
        <f t="shared" si="212"/>
        <v>0</v>
      </c>
      <c r="DQ151" s="641">
        <f t="shared" si="212"/>
        <v>0</v>
      </c>
      <c r="DR151" s="641">
        <f t="shared" si="212"/>
        <v>0</v>
      </c>
      <c r="DS151" s="641">
        <f t="shared" si="212"/>
        <v>0</v>
      </c>
      <c r="DT151" s="641">
        <f t="shared" si="212"/>
        <v>0</v>
      </c>
      <c r="DU151" s="641">
        <f t="shared" si="212"/>
        <v>0</v>
      </c>
      <c r="DV151" s="641">
        <f t="shared" si="212"/>
        <v>0</v>
      </c>
      <c r="DW151" s="641">
        <f t="shared" si="212"/>
        <v>0</v>
      </c>
      <c r="DX151" s="641">
        <f t="shared" si="212"/>
        <v>0</v>
      </c>
      <c r="DY151" s="641">
        <f t="shared" si="212"/>
        <v>0</v>
      </c>
      <c r="DZ151" s="641">
        <f t="shared" si="212"/>
        <v>0</v>
      </c>
      <c r="EA151" s="641">
        <f t="shared" si="212"/>
        <v>0</v>
      </c>
      <c r="EB151" s="641">
        <f t="shared" si="212"/>
        <v>0</v>
      </c>
      <c r="EC151" s="641">
        <f t="shared" si="212"/>
        <v>0</v>
      </c>
      <c r="ED151" s="641">
        <f t="shared" si="212"/>
        <v>0</v>
      </c>
      <c r="EE151" s="47"/>
    </row>
    <row r="152" spans="1:136">
      <c r="A152" s="171" t="str">
        <f>$B$17</f>
        <v xml:space="preserve">Investor C </v>
      </c>
      <c r="B152" s="172"/>
      <c r="C152" s="172"/>
      <c r="D152" s="172"/>
      <c r="E152" s="172"/>
      <c r="F152" s="172"/>
      <c r="G152" s="172"/>
      <c r="H152" s="172"/>
      <c r="I152" s="172"/>
      <c r="J152" s="172"/>
      <c r="K152" s="172"/>
      <c r="L152" s="172"/>
      <c r="M152" s="658"/>
      <c r="N152" s="1443"/>
      <c r="O152" s="641">
        <f>O124+O131+O138+O145</f>
        <v>0</v>
      </c>
      <c r="P152" s="641">
        <f t="shared" si="211"/>
        <v>0</v>
      </c>
      <c r="Q152" s="641">
        <f t="shared" si="211"/>
        <v>0</v>
      </c>
      <c r="R152" s="641">
        <f t="shared" si="211"/>
        <v>0</v>
      </c>
      <c r="S152" s="641">
        <f t="shared" si="211"/>
        <v>0</v>
      </c>
      <c r="T152" s="641">
        <f t="shared" si="211"/>
        <v>0</v>
      </c>
      <c r="U152" s="641">
        <f t="shared" si="211"/>
        <v>0</v>
      </c>
      <c r="V152" s="641">
        <f t="shared" si="211"/>
        <v>0</v>
      </c>
      <c r="W152" s="641">
        <f t="shared" si="211"/>
        <v>0</v>
      </c>
      <c r="X152" s="641">
        <f t="shared" si="211"/>
        <v>0</v>
      </c>
      <c r="Y152" s="641">
        <f t="shared" si="211"/>
        <v>0</v>
      </c>
      <c r="Z152" s="641">
        <f t="shared" si="211"/>
        <v>0</v>
      </c>
      <c r="AA152" s="641">
        <f t="shared" si="211"/>
        <v>0</v>
      </c>
      <c r="AB152" s="641">
        <f t="shared" si="211"/>
        <v>0</v>
      </c>
      <c r="AC152" s="641">
        <f t="shared" si="211"/>
        <v>0</v>
      </c>
      <c r="AD152" s="641">
        <f t="shared" si="211"/>
        <v>0</v>
      </c>
      <c r="AE152" s="641">
        <f t="shared" si="211"/>
        <v>0</v>
      </c>
      <c r="AF152" s="641">
        <f t="shared" si="211"/>
        <v>0</v>
      </c>
      <c r="AG152" s="641">
        <f t="shared" si="211"/>
        <v>0</v>
      </c>
      <c r="AH152" s="641">
        <f t="shared" si="211"/>
        <v>0</v>
      </c>
      <c r="AI152" s="641">
        <f t="shared" si="211"/>
        <v>0</v>
      </c>
      <c r="AJ152" s="641">
        <f t="shared" si="211"/>
        <v>0</v>
      </c>
      <c r="AK152" s="641">
        <f t="shared" si="211"/>
        <v>0</v>
      </c>
      <c r="AL152" s="641">
        <f t="shared" si="211"/>
        <v>0</v>
      </c>
      <c r="AM152" s="641">
        <f t="shared" si="211"/>
        <v>0</v>
      </c>
      <c r="AN152" s="641">
        <f t="shared" si="211"/>
        <v>0</v>
      </c>
      <c r="AO152" s="641">
        <f t="shared" si="211"/>
        <v>0</v>
      </c>
      <c r="AP152" s="641">
        <f t="shared" si="211"/>
        <v>0</v>
      </c>
      <c r="AQ152" s="641">
        <f t="shared" si="211"/>
        <v>0</v>
      </c>
      <c r="AR152" s="641">
        <f t="shared" si="211"/>
        <v>0</v>
      </c>
      <c r="AS152" s="641">
        <f t="shared" si="211"/>
        <v>0</v>
      </c>
      <c r="AT152" s="641">
        <f t="shared" si="211"/>
        <v>0</v>
      </c>
      <c r="AU152" s="641">
        <f t="shared" si="211"/>
        <v>0</v>
      </c>
      <c r="AV152" s="641">
        <f t="shared" si="211"/>
        <v>0</v>
      </c>
      <c r="AW152" s="641">
        <f t="shared" si="211"/>
        <v>0</v>
      </c>
      <c r="AX152" s="641">
        <f t="shared" si="211"/>
        <v>0</v>
      </c>
      <c r="AY152" s="641">
        <f t="shared" si="211"/>
        <v>0</v>
      </c>
      <c r="AZ152" s="641">
        <f t="shared" si="211"/>
        <v>0</v>
      </c>
      <c r="BA152" s="641">
        <f t="shared" si="211"/>
        <v>0</v>
      </c>
      <c r="BB152" s="641">
        <f t="shared" si="211"/>
        <v>0</v>
      </c>
      <c r="BC152" s="641">
        <f t="shared" si="211"/>
        <v>0</v>
      </c>
      <c r="BD152" s="641">
        <f t="shared" si="211"/>
        <v>0</v>
      </c>
      <c r="BE152" s="641">
        <f t="shared" si="211"/>
        <v>0</v>
      </c>
      <c r="BF152" s="641">
        <f t="shared" si="211"/>
        <v>0</v>
      </c>
      <c r="BG152" s="641">
        <f t="shared" si="211"/>
        <v>0</v>
      </c>
      <c r="BH152" s="641">
        <f t="shared" si="211"/>
        <v>0</v>
      </c>
      <c r="BI152" s="641">
        <f t="shared" si="211"/>
        <v>0</v>
      </c>
      <c r="BJ152" s="641">
        <f t="shared" si="211"/>
        <v>0</v>
      </c>
      <c r="BK152" s="641">
        <f t="shared" si="211"/>
        <v>0</v>
      </c>
      <c r="BL152" s="641">
        <f t="shared" si="211"/>
        <v>0</v>
      </c>
      <c r="BM152" s="641">
        <f t="shared" si="211"/>
        <v>0</v>
      </c>
      <c r="BN152" s="641">
        <f t="shared" si="211"/>
        <v>0</v>
      </c>
      <c r="BO152" s="641">
        <f t="shared" si="211"/>
        <v>0</v>
      </c>
      <c r="BP152" s="641">
        <f t="shared" si="211"/>
        <v>0</v>
      </c>
      <c r="BQ152" s="641">
        <f t="shared" si="211"/>
        <v>0</v>
      </c>
      <c r="BR152" s="641">
        <f t="shared" si="211"/>
        <v>0</v>
      </c>
      <c r="BS152" s="641">
        <f t="shared" si="211"/>
        <v>0</v>
      </c>
      <c r="BT152" s="641">
        <f t="shared" si="211"/>
        <v>0</v>
      </c>
      <c r="BU152" s="641">
        <f t="shared" si="211"/>
        <v>0</v>
      </c>
      <c r="BV152" s="641">
        <f t="shared" si="211"/>
        <v>0</v>
      </c>
      <c r="BW152" s="641">
        <f t="shared" si="211"/>
        <v>0</v>
      </c>
      <c r="BX152" s="641">
        <f t="shared" si="211"/>
        <v>0</v>
      </c>
      <c r="BY152" s="641">
        <f t="shared" si="211"/>
        <v>0</v>
      </c>
      <c r="BZ152" s="641">
        <f t="shared" si="211"/>
        <v>0</v>
      </c>
      <c r="CA152" s="641">
        <f t="shared" si="211"/>
        <v>0</v>
      </c>
      <c r="CB152" s="641">
        <f t="shared" si="212"/>
        <v>0</v>
      </c>
      <c r="CC152" s="641">
        <f t="shared" si="212"/>
        <v>0</v>
      </c>
      <c r="CD152" s="641">
        <f t="shared" si="212"/>
        <v>0</v>
      </c>
      <c r="CE152" s="641">
        <f t="shared" si="212"/>
        <v>0</v>
      </c>
      <c r="CF152" s="641">
        <f t="shared" si="212"/>
        <v>0</v>
      </c>
      <c r="CG152" s="641">
        <f t="shared" si="212"/>
        <v>0</v>
      </c>
      <c r="CH152" s="641">
        <f t="shared" si="212"/>
        <v>0</v>
      </c>
      <c r="CI152" s="641">
        <f t="shared" si="212"/>
        <v>0</v>
      </c>
      <c r="CJ152" s="641">
        <f t="shared" si="212"/>
        <v>0</v>
      </c>
      <c r="CK152" s="641">
        <f t="shared" si="212"/>
        <v>0</v>
      </c>
      <c r="CL152" s="641">
        <f t="shared" si="212"/>
        <v>0</v>
      </c>
      <c r="CM152" s="641">
        <f t="shared" si="212"/>
        <v>0</v>
      </c>
      <c r="CN152" s="641">
        <f t="shared" si="212"/>
        <v>0</v>
      </c>
      <c r="CO152" s="641">
        <f t="shared" si="212"/>
        <v>0</v>
      </c>
      <c r="CP152" s="641">
        <f t="shared" si="212"/>
        <v>0</v>
      </c>
      <c r="CQ152" s="641">
        <f t="shared" si="212"/>
        <v>0</v>
      </c>
      <c r="CR152" s="641">
        <f t="shared" si="212"/>
        <v>0</v>
      </c>
      <c r="CS152" s="641">
        <f t="shared" si="212"/>
        <v>0</v>
      </c>
      <c r="CT152" s="641">
        <f t="shared" si="212"/>
        <v>0</v>
      </c>
      <c r="CU152" s="641">
        <f t="shared" si="212"/>
        <v>0</v>
      </c>
      <c r="CV152" s="641">
        <f t="shared" si="212"/>
        <v>0</v>
      </c>
      <c r="CW152" s="641">
        <f t="shared" si="212"/>
        <v>0</v>
      </c>
      <c r="CX152" s="641">
        <f t="shared" si="212"/>
        <v>0</v>
      </c>
      <c r="CY152" s="641">
        <f t="shared" si="212"/>
        <v>0</v>
      </c>
      <c r="CZ152" s="641">
        <f t="shared" si="212"/>
        <v>0</v>
      </c>
      <c r="DA152" s="641">
        <f t="shared" si="212"/>
        <v>0</v>
      </c>
      <c r="DB152" s="641">
        <f t="shared" si="212"/>
        <v>0</v>
      </c>
      <c r="DC152" s="641">
        <f t="shared" si="212"/>
        <v>0</v>
      </c>
      <c r="DD152" s="641">
        <f t="shared" si="212"/>
        <v>0</v>
      </c>
      <c r="DE152" s="641">
        <f t="shared" si="212"/>
        <v>0</v>
      </c>
      <c r="DF152" s="641">
        <f t="shared" si="212"/>
        <v>0</v>
      </c>
      <c r="DG152" s="641">
        <f t="shared" si="212"/>
        <v>0</v>
      </c>
      <c r="DH152" s="641">
        <f t="shared" si="212"/>
        <v>0</v>
      </c>
      <c r="DI152" s="641">
        <f t="shared" si="212"/>
        <v>0</v>
      </c>
      <c r="DJ152" s="641">
        <f t="shared" si="212"/>
        <v>0</v>
      </c>
      <c r="DK152" s="641">
        <f t="shared" si="212"/>
        <v>0</v>
      </c>
      <c r="DL152" s="641">
        <f t="shared" si="212"/>
        <v>0</v>
      </c>
      <c r="DM152" s="641">
        <f t="shared" si="212"/>
        <v>0</v>
      </c>
      <c r="DN152" s="641">
        <f t="shared" si="212"/>
        <v>0</v>
      </c>
      <c r="DO152" s="641">
        <f t="shared" si="212"/>
        <v>0</v>
      </c>
      <c r="DP152" s="641">
        <f t="shared" si="212"/>
        <v>0</v>
      </c>
      <c r="DQ152" s="641">
        <f t="shared" si="212"/>
        <v>0</v>
      </c>
      <c r="DR152" s="641">
        <f t="shared" si="212"/>
        <v>0</v>
      </c>
      <c r="DS152" s="641">
        <f t="shared" si="212"/>
        <v>0</v>
      </c>
      <c r="DT152" s="641">
        <f t="shared" si="212"/>
        <v>0</v>
      </c>
      <c r="DU152" s="641">
        <f t="shared" si="212"/>
        <v>0</v>
      </c>
      <c r="DV152" s="641">
        <f t="shared" si="212"/>
        <v>0</v>
      </c>
      <c r="DW152" s="641">
        <f t="shared" si="212"/>
        <v>0</v>
      </c>
      <c r="DX152" s="641">
        <f t="shared" si="212"/>
        <v>0</v>
      </c>
      <c r="DY152" s="641">
        <f t="shared" si="212"/>
        <v>0</v>
      </c>
      <c r="DZ152" s="641">
        <f t="shared" si="212"/>
        <v>0</v>
      </c>
      <c r="EA152" s="641">
        <f t="shared" si="212"/>
        <v>0</v>
      </c>
      <c r="EB152" s="641">
        <f t="shared" si="212"/>
        <v>0</v>
      </c>
      <c r="EC152" s="641">
        <f t="shared" si="212"/>
        <v>0</v>
      </c>
      <c r="ED152" s="641">
        <f t="shared" si="212"/>
        <v>0</v>
      </c>
      <c r="EE152" s="47"/>
    </row>
    <row r="153" spans="1:136">
      <c r="A153" s="171" t="str">
        <f>$B$18</f>
        <v>Investor D</v>
      </c>
      <c r="B153" s="172"/>
      <c r="C153" s="172"/>
      <c r="D153" s="172"/>
      <c r="E153" s="172"/>
      <c r="F153" s="172"/>
      <c r="G153" s="172"/>
      <c r="H153" s="172"/>
      <c r="I153" s="172"/>
      <c r="J153" s="172"/>
      <c r="K153" s="172"/>
      <c r="L153" s="172"/>
      <c r="M153" s="658"/>
      <c r="N153" s="1443"/>
      <c r="O153" s="641">
        <f>O125+O132+O139+O146</f>
        <v>0</v>
      </c>
      <c r="P153" s="641">
        <f t="shared" si="211"/>
        <v>0</v>
      </c>
      <c r="Q153" s="641">
        <f t="shared" si="211"/>
        <v>0</v>
      </c>
      <c r="R153" s="641">
        <f t="shared" si="211"/>
        <v>0</v>
      </c>
      <c r="S153" s="641">
        <f t="shared" si="211"/>
        <v>0</v>
      </c>
      <c r="T153" s="641">
        <f t="shared" si="211"/>
        <v>0</v>
      </c>
      <c r="U153" s="641">
        <f t="shared" si="211"/>
        <v>0</v>
      </c>
      <c r="V153" s="641">
        <f t="shared" si="211"/>
        <v>0</v>
      </c>
      <c r="W153" s="641">
        <f t="shared" si="211"/>
        <v>0</v>
      </c>
      <c r="X153" s="641">
        <f t="shared" si="211"/>
        <v>0</v>
      </c>
      <c r="Y153" s="641">
        <f t="shared" si="211"/>
        <v>0</v>
      </c>
      <c r="Z153" s="641">
        <f t="shared" si="211"/>
        <v>0</v>
      </c>
      <c r="AA153" s="641">
        <f t="shared" si="211"/>
        <v>0</v>
      </c>
      <c r="AB153" s="641">
        <f t="shared" si="211"/>
        <v>0</v>
      </c>
      <c r="AC153" s="641">
        <f t="shared" si="211"/>
        <v>0</v>
      </c>
      <c r="AD153" s="641">
        <f t="shared" si="211"/>
        <v>0</v>
      </c>
      <c r="AE153" s="641">
        <f t="shared" si="211"/>
        <v>0</v>
      </c>
      <c r="AF153" s="641">
        <f t="shared" si="211"/>
        <v>0</v>
      </c>
      <c r="AG153" s="641">
        <f t="shared" si="211"/>
        <v>0</v>
      </c>
      <c r="AH153" s="641">
        <f t="shared" si="211"/>
        <v>0</v>
      </c>
      <c r="AI153" s="641">
        <f t="shared" si="211"/>
        <v>0</v>
      </c>
      <c r="AJ153" s="641">
        <f t="shared" si="211"/>
        <v>0</v>
      </c>
      <c r="AK153" s="641">
        <f t="shared" si="211"/>
        <v>0</v>
      </c>
      <c r="AL153" s="641">
        <f t="shared" si="211"/>
        <v>0</v>
      </c>
      <c r="AM153" s="641">
        <f t="shared" si="211"/>
        <v>0</v>
      </c>
      <c r="AN153" s="641">
        <f t="shared" si="211"/>
        <v>0</v>
      </c>
      <c r="AO153" s="641">
        <f t="shared" si="211"/>
        <v>0</v>
      </c>
      <c r="AP153" s="641">
        <f t="shared" si="211"/>
        <v>0</v>
      </c>
      <c r="AQ153" s="641">
        <f t="shared" si="211"/>
        <v>0</v>
      </c>
      <c r="AR153" s="641">
        <f t="shared" si="211"/>
        <v>0</v>
      </c>
      <c r="AS153" s="641">
        <f t="shared" si="211"/>
        <v>0</v>
      </c>
      <c r="AT153" s="641">
        <f t="shared" si="211"/>
        <v>0</v>
      </c>
      <c r="AU153" s="641">
        <f t="shared" si="211"/>
        <v>0</v>
      </c>
      <c r="AV153" s="641">
        <f t="shared" si="211"/>
        <v>0</v>
      </c>
      <c r="AW153" s="641">
        <f t="shared" si="211"/>
        <v>0</v>
      </c>
      <c r="AX153" s="641">
        <f t="shared" si="211"/>
        <v>0</v>
      </c>
      <c r="AY153" s="641">
        <f t="shared" si="211"/>
        <v>0</v>
      </c>
      <c r="AZ153" s="641">
        <f t="shared" si="211"/>
        <v>0</v>
      </c>
      <c r="BA153" s="641">
        <f t="shared" si="211"/>
        <v>0</v>
      </c>
      <c r="BB153" s="641">
        <f t="shared" si="211"/>
        <v>0</v>
      </c>
      <c r="BC153" s="641">
        <f t="shared" si="211"/>
        <v>0</v>
      </c>
      <c r="BD153" s="641">
        <f t="shared" si="211"/>
        <v>0</v>
      </c>
      <c r="BE153" s="641">
        <f t="shared" si="211"/>
        <v>0</v>
      </c>
      <c r="BF153" s="641">
        <f t="shared" si="211"/>
        <v>0</v>
      </c>
      <c r="BG153" s="641">
        <f t="shared" si="211"/>
        <v>0</v>
      </c>
      <c r="BH153" s="641">
        <f t="shared" si="211"/>
        <v>0</v>
      </c>
      <c r="BI153" s="641">
        <f t="shared" si="211"/>
        <v>0</v>
      </c>
      <c r="BJ153" s="641">
        <f t="shared" si="211"/>
        <v>0</v>
      </c>
      <c r="BK153" s="641">
        <f t="shared" si="211"/>
        <v>0</v>
      </c>
      <c r="BL153" s="641">
        <f t="shared" si="211"/>
        <v>0</v>
      </c>
      <c r="BM153" s="641">
        <f t="shared" si="211"/>
        <v>0</v>
      </c>
      <c r="BN153" s="641">
        <f t="shared" si="211"/>
        <v>0</v>
      </c>
      <c r="BO153" s="641">
        <f t="shared" si="211"/>
        <v>0</v>
      </c>
      <c r="BP153" s="641">
        <f t="shared" si="211"/>
        <v>0</v>
      </c>
      <c r="BQ153" s="641">
        <f t="shared" si="211"/>
        <v>0</v>
      </c>
      <c r="BR153" s="641">
        <f t="shared" si="211"/>
        <v>0</v>
      </c>
      <c r="BS153" s="641">
        <f t="shared" si="211"/>
        <v>0</v>
      </c>
      <c r="BT153" s="641">
        <f t="shared" si="211"/>
        <v>0</v>
      </c>
      <c r="BU153" s="641">
        <f t="shared" si="211"/>
        <v>0</v>
      </c>
      <c r="BV153" s="641">
        <f t="shared" si="211"/>
        <v>0</v>
      </c>
      <c r="BW153" s="641">
        <f t="shared" si="211"/>
        <v>0</v>
      </c>
      <c r="BX153" s="641">
        <f t="shared" si="211"/>
        <v>0</v>
      </c>
      <c r="BY153" s="641">
        <f t="shared" si="211"/>
        <v>0</v>
      </c>
      <c r="BZ153" s="641">
        <f t="shared" si="211"/>
        <v>0</v>
      </c>
      <c r="CA153" s="641">
        <f t="shared" ref="CA153" si="213">CA125+CA132+CA139+CA146</f>
        <v>0</v>
      </c>
      <c r="CB153" s="641">
        <f t="shared" si="212"/>
        <v>0</v>
      </c>
      <c r="CC153" s="641">
        <f t="shared" si="212"/>
        <v>0</v>
      </c>
      <c r="CD153" s="641">
        <f t="shared" si="212"/>
        <v>0</v>
      </c>
      <c r="CE153" s="641">
        <f t="shared" si="212"/>
        <v>0</v>
      </c>
      <c r="CF153" s="641">
        <f t="shared" si="212"/>
        <v>0</v>
      </c>
      <c r="CG153" s="641">
        <f t="shared" si="212"/>
        <v>0</v>
      </c>
      <c r="CH153" s="641">
        <f t="shared" si="212"/>
        <v>0</v>
      </c>
      <c r="CI153" s="641">
        <f t="shared" si="212"/>
        <v>0</v>
      </c>
      <c r="CJ153" s="641">
        <f t="shared" si="212"/>
        <v>0</v>
      </c>
      <c r="CK153" s="641">
        <f t="shared" si="212"/>
        <v>0</v>
      </c>
      <c r="CL153" s="641">
        <f t="shared" si="212"/>
        <v>0</v>
      </c>
      <c r="CM153" s="641">
        <f t="shared" si="212"/>
        <v>0</v>
      </c>
      <c r="CN153" s="641">
        <f t="shared" si="212"/>
        <v>0</v>
      </c>
      <c r="CO153" s="641">
        <f t="shared" si="212"/>
        <v>0</v>
      </c>
      <c r="CP153" s="641">
        <f t="shared" si="212"/>
        <v>0</v>
      </c>
      <c r="CQ153" s="641">
        <f t="shared" si="212"/>
        <v>0</v>
      </c>
      <c r="CR153" s="641">
        <f t="shared" si="212"/>
        <v>0</v>
      </c>
      <c r="CS153" s="641">
        <f t="shared" si="212"/>
        <v>0</v>
      </c>
      <c r="CT153" s="641">
        <f t="shared" si="212"/>
        <v>0</v>
      </c>
      <c r="CU153" s="641">
        <f t="shared" si="212"/>
        <v>0</v>
      </c>
      <c r="CV153" s="641">
        <f t="shared" si="212"/>
        <v>0</v>
      </c>
      <c r="CW153" s="641">
        <f t="shared" si="212"/>
        <v>0</v>
      </c>
      <c r="CX153" s="641">
        <f t="shared" si="212"/>
        <v>0</v>
      </c>
      <c r="CY153" s="641">
        <f t="shared" si="212"/>
        <v>0</v>
      </c>
      <c r="CZ153" s="641">
        <f t="shared" si="212"/>
        <v>0</v>
      </c>
      <c r="DA153" s="641">
        <f t="shared" si="212"/>
        <v>0</v>
      </c>
      <c r="DB153" s="641">
        <f t="shared" si="212"/>
        <v>0</v>
      </c>
      <c r="DC153" s="641">
        <f t="shared" si="212"/>
        <v>0</v>
      </c>
      <c r="DD153" s="641">
        <f t="shared" si="212"/>
        <v>0</v>
      </c>
      <c r="DE153" s="641">
        <f t="shared" si="212"/>
        <v>0</v>
      </c>
      <c r="DF153" s="641">
        <f t="shared" si="212"/>
        <v>0</v>
      </c>
      <c r="DG153" s="641">
        <f t="shared" si="212"/>
        <v>0</v>
      </c>
      <c r="DH153" s="641">
        <f t="shared" si="212"/>
        <v>0</v>
      </c>
      <c r="DI153" s="641">
        <f t="shared" si="212"/>
        <v>0</v>
      </c>
      <c r="DJ153" s="641">
        <f t="shared" si="212"/>
        <v>0</v>
      </c>
      <c r="DK153" s="641">
        <f t="shared" si="212"/>
        <v>0</v>
      </c>
      <c r="DL153" s="641">
        <f t="shared" si="212"/>
        <v>0</v>
      </c>
      <c r="DM153" s="641">
        <f t="shared" si="212"/>
        <v>0</v>
      </c>
      <c r="DN153" s="641">
        <f t="shared" si="212"/>
        <v>0</v>
      </c>
      <c r="DO153" s="641">
        <f t="shared" si="212"/>
        <v>0</v>
      </c>
      <c r="DP153" s="641">
        <f t="shared" si="212"/>
        <v>0</v>
      </c>
      <c r="DQ153" s="641">
        <f t="shared" si="212"/>
        <v>0</v>
      </c>
      <c r="DR153" s="641">
        <f t="shared" si="212"/>
        <v>0</v>
      </c>
      <c r="DS153" s="641">
        <f t="shared" si="212"/>
        <v>0</v>
      </c>
      <c r="DT153" s="641">
        <f t="shared" si="212"/>
        <v>0</v>
      </c>
      <c r="DU153" s="641">
        <f t="shared" si="212"/>
        <v>0</v>
      </c>
      <c r="DV153" s="641">
        <f t="shared" si="212"/>
        <v>0</v>
      </c>
      <c r="DW153" s="641">
        <f t="shared" si="212"/>
        <v>0</v>
      </c>
      <c r="DX153" s="641">
        <f t="shared" si="212"/>
        <v>0</v>
      </c>
      <c r="DY153" s="641">
        <f t="shared" si="212"/>
        <v>0</v>
      </c>
      <c r="DZ153" s="641">
        <f t="shared" si="212"/>
        <v>0</v>
      </c>
      <c r="EA153" s="641">
        <f t="shared" si="212"/>
        <v>0</v>
      </c>
      <c r="EB153" s="641">
        <f t="shared" si="212"/>
        <v>0</v>
      </c>
      <c r="EC153" s="641">
        <f t="shared" si="212"/>
        <v>0</v>
      </c>
      <c r="ED153" s="641">
        <f t="shared" si="212"/>
        <v>0</v>
      </c>
      <c r="EE153" s="47"/>
    </row>
    <row r="154" spans="1:136">
      <c r="A154" s="171" t="str">
        <f>$B$19</f>
        <v>Investor E</v>
      </c>
      <c r="B154" s="172"/>
      <c r="C154" s="172"/>
      <c r="D154" s="172"/>
      <c r="E154" s="172"/>
      <c r="F154" s="172"/>
      <c r="G154" s="172"/>
      <c r="H154" s="172"/>
      <c r="I154" s="172"/>
      <c r="J154" s="172"/>
      <c r="K154" s="172"/>
      <c r="L154" s="172"/>
      <c r="M154" s="658"/>
      <c r="N154" s="1443"/>
      <c r="O154" s="641">
        <f>O126+O133+O140+O147</f>
        <v>0</v>
      </c>
      <c r="P154" s="641">
        <f t="shared" ref="P154:BZ154" si="214">P126+P133+P140+P147</f>
        <v>0</v>
      </c>
      <c r="Q154" s="641">
        <f t="shared" si="214"/>
        <v>0</v>
      </c>
      <c r="R154" s="641">
        <f t="shared" si="214"/>
        <v>0</v>
      </c>
      <c r="S154" s="641">
        <f t="shared" si="214"/>
        <v>0</v>
      </c>
      <c r="T154" s="641">
        <f t="shared" si="214"/>
        <v>0</v>
      </c>
      <c r="U154" s="641">
        <f t="shared" si="214"/>
        <v>0</v>
      </c>
      <c r="V154" s="641">
        <f t="shared" si="214"/>
        <v>0</v>
      </c>
      <c r="W154" s="641">
        <f t="shared" si="214"/>
        <v>0</v>
      </c>
      <c r="X154" s="641">
        <f t="shared" si="214"/>
        <v>0</v>
      </c>
      <c r="Y154" s="641">
        <f t="shared" si="214"/>
        <v>0</v>
      </c>
      <c r="Z154" s="641">
        <f t="shared" si="214"/>
        <v>0</v>
      </c>
      <c r="AA154" s="641">
        <f t="shared" si="214"/>
        <v>0</v>
      </c>
      <c r="AB154" s="641">
        <f t="shared" si="214"/>
        <v>0</v>
      </c>
      <c r="AC154" s="641">
        <f t="shared" si="214"/>
        <v>0</v>
      </c>
      <c r="AD154" s="641">
        <f t="shared" si="214"/>
        <v>0</v>
      </c>
      <c r="AE154" s="641">
        <f t="shared" si="214"/>
        <v>0</v>
      </c>
      <c r="AF154" s="641">
        <f t="shared" si="214"/>
        <v>0</v>
      </c>
      <c r="AG154" s="641">
        <f t="shared" si="214"/>
        <v>0</v>
      </c>
      <c r="AH154" s="641">
        <f t="shared" si="214"/>
        <v>0</v>
      </c>
      <c r="AI154" s="641">
        <f t="shared" si="214"/>
        <v>0</v>
      </c>
      <c r="AJ154" s="641">
        <f t="shared" si="214"/>
        <v>0</v>
      </c>
      <c r="AK154" s="641">
        <f t="shared" si="214"/>
        <v>0</v>
      </c>
      <c r="AL154" s="641">
        <f t="shared" si="214"/>
        <v>0</v>
      </c>
      <c r="AM154" s="641">
        <f t="shared" si="214"/>
        <v>0</v>
      </c>
      <c r="AN154" s="641">
        <f t="shared" si="214"/>
        <v>0</v>
      </c>
      <c r="AO154" s="641">
        <f t="shared" si="214"/>
        <v>0</v>
      </c>
      <c r="AP154" s="641">
        <f t="shared" si="214"/>
        <v>0</v>
      </c>
      <c r="AQ154" s="641">
        <f t="shared" si="214"/>
        <v>0</v>
      </c>
      <c r="AR154" s="641">
        <f t="shared" si="214"/>
        <v>0</v>
      </c>
      <c r="AS154" s="641">
        <f t="shared" si="214"/>
        <v>0</v>
      </c>
      <c r="AT154" s="641">
        <f t="shared" si="214"/>
        <v>0</v>
      </c>
      <c r="AU154" s="641">
        <f t="shared" si="214"/>
        <v>0</v>
      </c>
      <c r="AV154" s="641">
        <f t="shared" si="214"/>
        <v>0</v>
      </c>
      <c r="AW154" s="641">
        <f t="shared" si="214"/>
        <v>0</v>
      </c>
      <c r="AX154" s="641">
        <f t="shared" si="214"/>
        <v>0</v>
      </c>
      <c r="AY154" s="641">
        <f t="shared" si="214"/>
        <v>0</v>
      </c>
      <c r="AZ154" s="641">
        <f t="shared" si="214"/>
        <v>0</v>
      </c>
      <c r="BA154" s="641">
        <f t="shared" si="214"/>
        <v>0</v>
      </c>
      <c r="BB154" s="641">
        <f t="shared" si="214"/>
        <v>0</v>
      </c>
      <c r="BC154" s="641">
        <f t="shared" si="214"/>
        <v>0</v>
      </c>
      <c r="BD154" s="641">
        <f t="shared" si="214"/>
        <v>0</v>
      </c>
      <c r="BE154" s="641">
        <f t="shared" si="214"/>
        <v>0</v>
      </c>
      <c r="BF154" s="641">
        <f t="shared" si="214"/>
        <v>0</v>
      </c>
      <c r="BG154" s="641">
        <f t="shared" si="214"/>
        <v>0</v>
      </c>
      <c r="BH154" s="641">
        <f t="shared" si="214"/>
        <v>0</v>
      </c>
      <c r="BI154" s="641">
        <f t="shared" si="214"/>
        <v>0</v>
      </c>
      <c r="BJ154" s="641">
        <f t="shared" si="214"/>
        <v>0</v>
      </c>
      <c r="BK154" s="641">
        <f t="shared" si="214"/>
        <v>0</v>
      </c>
      <c r="BL154" s="641">
        <f t="shared" si="214"/>
        <v>0</v>
      </c>
      <c r="BM154" s="641">
        <f t="shared" si="214"/>
        <v>0</v>
      </c>
      <c r="BN154" s="641">
        <f t="shared" si="214"/>
        <v>0</v>
      </c>
      <c r="BO154" s="641">
        <f t="shared" si="214"/>
        <v>0</v>
      </c>
      <c r="BP154" s="641">
        <f t="shared" si="214"/>
        <v>0</v>
      </c>
      <c r="BQ154" s="641">
        <f t="shared" si="214"/>
        <v>0</v>
      </c>
      <c r="BR154" s="641">
        <f t="shared" si="214"/>
        <v>0</v>
      </c>
      <c r="BS154" s="641">
        <f t="shared" si="214"/>
        <v>0</v>
      </c>
      <c r="BT154" s="641">
        <f t="shared" si="214"/>
        <v>0</v>
      </c>
      <c r="BU154" s="641">
        <f t="shared" si="214"/>
        <v>0</v>
      </c>
      <c r="BV154" s="641">
        <f t="shared" si="214"/>
        <v>0</v>
      </c>
      <c r="BW154" s="641">
        <f t="shared" si="214"/>
        <v>0</v>
      </c>
      <c r="BX154" s="641">
        <f t="shared" si="214"/>
        <v>0</v>
      </c>
      <c r="BY154" s="641">
        <f t="shared" si="214"/>
        <v>0</v>
      </c>
      <c r="BZ154" s="641">
        <f t="shared" si="214"/>
        <v>0</v>
      </c>
      <c r="CA154" s="641">
        <f>CA126+CA133+CA140+CA147</f>
        <v>0</v>
      </c>
      <c r="CB154" s="641">
        <f t="shared" si="212"/>
        <v>0</v>
      </c>
      <c r="CC154" s="641">
        <f t="shared" si="212"/>
        <v>0</v>
      </c>
      <c r="CD154" s="641">
        <f t="shared" si="212"/>
        <v>0</v>
      </c>
      <c r="CE154" s="641">
        <f t="shared" si="212"/>
        <v>0</v>
      </c>
      <c r="CF154" s="641">
        <f t="shared" si="212"/>
        <v>0</v>
      </c>
      <c r="CG154" s="641">
        <f t="shared" si="212"/>
        <v>0</v>
      </c>
      <c r="CH154" s="641">
        <f t="shared" si="212"/>
        <v>0</v>
      </c>
      <c r="CI154" s="641">
        <f t="shared" si="212"/>
        <v>0</v>
      </c>
      <c r="CJ154" s="641">
        <f t="shared" si="212"/>
        <v>0</v>
      </c>
      <c r="CK154" s="641">
        <f t="shared" si="212"/>
        <v>0</v>
      </c>
      <c r="CL154" s="641">
        <f t="shared" si="212"/>
        <v>0</v>
      </c>
      <c r="CM154" s="641">
        <f t="shared" si="212"/>
        <v>0</v>
      </c>
      <c r="CN154" s="641">
        <f t="shared" si="212"/>
        <v>0</v>
      </c>
      <c r="CO154" s="641">
        <f t="shared" si="212"/>
        <v>0</v>
      </c>
      <c r="CP154" s="641">
        <f t="shared" si="212"/>
        <v>0</v>
      </c>
      <c r="CQ154" s="641">
        <f t="shared" si="212"/>
        <v>0</v>
      </c>
      <c r="CR154" s="641">
        <f t="shared" si="212"/>
        <v>0</v>
      </c>
      <c r="CS154" s="641">
        <f t="shared" si="212"/>
        <v>0</v>
      </c>
      <c r="CT154" s="641">
        <f t="shared" si="212"/>
        <v>0</v>
      </c>
      <c r="CU154" s="641">
        <f t="shared" si="212"/>
        <v>0</v>
      </c>
      <c r="CV154" s="641">
        <f t="shared" si="212"/>
        <v>0</v>
      </c>
      <c r="CW154" s="641">
        <f t="shared" si="212"/>
        <v>0</v>
      </c>
      <c r="CX154" s="641">
        <f t="shared" si="212"/>
        <v>0</v>
      </c>
      <c r="CY154" s="641">
        <f t="shared" si="212"/>
        <v>0</v>
      </c>
      <c r="CZ154" s="641">
        <f t="shared" si="212"/>
        <v>0</v>
      </c>
      <c r="DA154" s="641">
        <f t="shared" si="212"/>
        <v>0</v>
      </c>
      <c r="DB154" s="641">
        <f t="shared" si="212"/>
        <v>0</v>
      </c>
      <c r="DC154" s="641">
        <f t="shared" si="212"/>
        <v>0</v>
      </c>
      <c r="DD154" s="641">
        <f t="shared" si="212"/>
        <v>0</v>
      </c>
      <c r="DE154" s="641">
        <f t="shared" si="212"/>
        <v>0</v>
      </c>
      <c r="DF154" s="641">
        <f t="shared" si="212"/>
        <v>0</v>
      </c>
      <c r="DG154" s="641">
        <f t="shared" si="212"/>
        <v>0</v>
      </c>
      <c r="DH154" s="641">
        <f t="shared" si="212"/>
        <v>0</v>
      </c>
      <c r="DI154" s="641">
        <f t="shared" si="212"/>
        <v>0</v>
      </c>
      <c r="DJ154" s="641">
        <f t="shared" si="212"/>
        <v>0</v>
      </c>
      <c r="DK154" s="641">
        <f t="shared" ref="DK154:ED154" si="215">DK126+DK133+DK140+DK147</f>
        <v>0</v>
      </c>
      <c r="DL154" s="641">
        <f t="shared" si="215"/>
        <v>0</v>
      </c>
      <c r="DM154" s="641">
        <f t="shared" si="215"/>
        <v>0</v>
      </c>
      <c r="DN154" s="641">
        <f t="shared" si="215"/>
        <v>0</v>
      </c>
      <c r="DO154" s="641">
        <f t="shared" si="215"/>
        <v>0</v>
      </c>
      <c r="DP154" s="641">
        <f t="shared" si="215"/>
        <v>0</v>
      </c>
      <c r="DQ154" s="641">
        <f t="shared" si="215"/>
        <v>0</v>
      </c>
      <c r="DR154" s="641">
        <f t="shared" si="215"/>
        <v>0</v>
      </c>
      <c r="DS154" s="641">
        <f t="shared" si="215"/>
        <v>0</v>
      </c>
      <c r="DT154" s="641">
        <f t="shared" si="215"/>
        <v>0</v>
      </c>
      <c r="DU154" s="641">
        <f t="shared" si="215"/>
        <v>0</v>
      </c>
      <c r="DV154" s="641">
        <f t="shared" si="215"/>
        <v>0</v>
      </c>
      <c r="DW154" s="641">
        <f t="shared" si="215"/>
        <v>0</v>
      </c>
      <c r="DX154" s="641">
        <f t="shared" si="215"/>
        <v>0</v>
      </c>
      <c r="DY154" s="641">
        <f t="shared" si="215"/>
        <v>0</v>
      </c>
      <c r="DZ154" s="641">
        <f t="shared" si="215"/>
        <v>0</v>
      </c>
      <c r="EA154" s="641">
        <f t="shared" si="215"/>
        <v>0</v>
      </c>
      <c r="EB154" s="641">
        <f t="shared" si="215"/>
        <v>0</v>
      </c>
      <c r="EC154" s="641">
        <f t="shared" si="215"/>
        <v>0</v>
      </c>
      <c r="ED154" s="641">
        <f t="shared" si="215"/>
        <v>0</v>
      </c>
      <c r="EE154" s="47"/>
    </row>
    <row r="155" spans="1:136" s="42" customFormat="1">
      <c r="A155" s="47"/>
      <c r="B155" s="47"/>
      <c r="C155" s="47"/>
      <c r="D155" s="47"/>
      <c r="E155" s="47"/>
      <c r="F155" s="47"/>
      <c r="G155" s="47"/>
      <c r="H155" s="47"/>
      <c r="I155" s="47"/>
      <c r="J155" s="47"/>
      <c r="K155" s="47"/>
      <c r="L155" s="47"/>
      <c r="M155" s="647"/>
      <c r="N155" s="1441"/>
      <c r="O155" s="638"/>
      <c r="P155" s="638"/>
      <c r="Q155" s="638"/>
      <c r="R155" s="638"/>
      <c r="S155" s="638"/>
      <c r="T155" s="638"/>
      <c r="U155" s="638"/>
      <c r="V155" s="638"/>
      <c r="W155" s="638"/>
      <c r="X155" s="638"/>
      <c r="Y155" s="638"/>
      <c r="Z155" s="638"/>
      <c r="AA155" s="638"/>
      <c r="AB155" s="638"/>
      <c r="AC155" s="638"/>
      <c r="AD155" s="638"/>
      <c r="AE155" s="638"/>
      <c r="AF155" s="638"/>
      <c r="AG155" s="638"/>
      <c r="AH155" s="638"/>
      <c r="AI155" s="638"/>
      <c r="AJ155" s="638"/>
      <c r="AK155" s="638"/>
      <c r="AL155" s="638"/>
      <c r="AM155" s="638"/>
      <c r="AN155" s="638"/>
      <c r="AO155" s="638"/>
      <c r="AP155" s="638"/>
      <c r="AQ155" s="638"/>
      <c r="AR155" s="638"/>
      <c r="AS155" s="638"/>
      <c r="AT155" s="638"/>
      <c r="AU155" s="638"/>
      <c r="AV155" s="638"/>
      <c r="AW155" s="638"/>
      <c r="AX155" s="638"/>
      <c r="AY155" s="638"/>
      <c r="AZ155" s="638"/>
      <c r="BA155" s="638"/>
      <c r="BB155" s="638"/>
      <c r="BC155" s="638"/>
      <c r="BD155" s="638"/>
      <c r="BE155" s="638"/>
      <c r="BF155" s="638"/>
      <c r="BG155" s="638"/>
      <c r="BH155" s="638"/>
      <c r="BI155" s="638"/>
      <c r="BJ155" s="638"/>
      <c r="BK155" s="638"/>
      <c r="BL155" s="638"/>
      <c r="BM155" s="638"/>
      <c r="BN155" s="638"/>
      <c r="BO155" s="638"/>
      <c r="BP155" s="638"/>
      <c r="BQ155" s="638"/>
      <c r="BR155" s="638"/>
      <c r="BS155" s="638"/>
      <c r="BT155" s="638"/>
      <c r="BU155" s="638"/>
      <c r="BV155" s="638"/>
      <c r="BW155" s="638"/>
      <c r="BX155" s="638"/>
      <c r="BY155" s="638"/>
      <c r="BZ155" s="638"/>
      <c r="CA155" s="638"/>
      <c r="CB155" s="638"/>
      <c r="CC155" s="638"/>
      <c r="CD155" s="638"/>
      <c r="CE155" s="638"/>
      <c r="CF155" s="638"/>
      <c r="CG155" s="638"/>
      <c r="CH155" s="638"/>
      <c r="CI155" s="638"/>
      <c r="CJ155" s="638"/>
      <c r="CK155" s="638"/>
      <c r="CL155" s="638"/>
      <c r="CM155" s="638"/>
      <c r="CN155" s="638"/>
      <c r="CO155" s="638"/>
      <c r="CP155" s="638"/>
      <c r="CQ155" s="638"/>
      <c r="CR155" s="638"/>
      <c r="CS155" s="638"/>
      <c r="CT155" s="638"/>
      <c r="CU155" s="638"/>
      <c r="CV155" s="638"/>
      <c r="CW155" s="638"/>
      <c r="CX155" s="638"/>
      <c r="CY155" s="638"/>
      <c r="CZ155" s="638"/>
      <c r="DA155" s="638"/>
      <c r="DB155" s="638"/>
      <c r="DC155" s="638"/>
      <c r="DD155" s="638"/>
      <c r="DE155" s="638"/>
      <c r="DF155" s="638"/>
      <c r="DG155" s="638"/>
      <c r="DH155" s="638"/>
      <c r="DI155" s="638"/>
      <c r="DJ155" s="638"/>
      <c r="DK155" s="638"/>
      <c r="DL155" s="638"/>
      <c r="DM155" s="638"/>
      <c r="DN155" s="638"/>
      <c r="DO155" s="638"/>
      <c r="DP155" s="638"/>
      <c r="DQ155" s="638"/>
      <c r="DR155" s="638"/>
      <c r="DS155" s="638"/>
      <c r="DT155" s="638"/>
      <c r="DU155" s="638"/>
      <c r="DV155" s="638"/>
      <c r="DW155" s="638"/>
      <c r="DX155" s="638"/>
      <c r="DY155" s="638"/>
      <c r="DZ155" s="638"/>
      <c r="EA155" s="638"/>
      <c r="EB155" s="638"/>
      <c r="EC155" s="638"/>
      <c r="ED155" s="638"/>
      <c r="EE155" s="47"/>
      <c r="EF155"/>
    </row>
    <row r="156" spans="1:136">
      <c r="A156" s="1422" t="s">
        <v>969</v>
      </c>
      <c r="B156" s="1420"/>
      <c r="C156" s="1420"/>
      <c r="D156" s="1420"/>
      <c r="E156" s="1420"/>
      <c r="F156" s="1420"/>
      <c r="G156" s="1420"/>
      <c r="H156" s="1420"/>
      <c r="I156" s="1420"/>
      <c r="J156" s="1420"/>
      <c r="K156" s="1420"/>
      <c r="L156" s="1420"/>
      <c r="M156" s="1421"/>
      <c r="N156" s="1444"/>
      <c r="O156" s="1420"/>
      <c r="P156" s="1420"/>
      <c r="Q156" s="1420"/>
      <c r="R156" s="1420"/>
      <c r="S156" s="1420"/>
      <c r="T156" s="1420"/>
      <c r="U156" s="1420"/>
      <c r="V156" s="1420"/>
      <c r="W156" s="1420"/>
      <c r="X156" s="1420"/>
      <c r="Y156" s="1420"/>
      <c r="Z156" s="1420"/>
      <c r="AA156" s="1420"/>
      <c r="AB156" s="1420"/>
      <c r="AC156" s="1420"/>
      <c r="AD156" s="1420"/>
      <c r="AE156" s="1420"/>
      <c r="AF156" s="1420"/>
      <c r="AG156" s="1420"/>
      <c r="AH156" s="1420"/>
      <c r="AI156" s="1420"/>
      <c r="AJ156" s="1420"/>
      <c r="AK156" s="1420"/>
      <c r="AL156" s="1420"/>
      <c r="AM156" s="1420"/>
      <c r="AN156" s="1420"/>
      <c r="AO156" s="1420"/>
      <c r="AP156" s="1420"/>
      <c r="AQ156" s="1420"/>
      <c r="AR156" s="1420"/>
      <c r="AS156" s="1420"/>
      <c r="AT156" s="1420"/>
      <c r="AU156" s="1420"/>
      <c r="AV156" s="1420"/>
      <c r="AW156" s="1420"/>
      <c r="AX156" s="1420"/>
      <c r="AY156" s="1420"/>
      <c r="AZ156" s="1420"/>
      <c r="BA156" s="1420"/>
      <c r="BB156" s="1420"/>
      <c r="BC156" s="1420"/>
      <c r="BD156" s="1420"/>
      <c r="BE156" s="1420"/>
      <c r="BF156" s="1420"/>
      <c r="BG156" s="1420"/>
      <c r="BH156" s="1420"/>
      <c r="BI156" s="1420"/>
      <c r="BJ156" s="1420"/>
      <c r="BK156" s="1420"/>
      <c r="BL156" s="1420"/>
      <c r="BM156" s="1420"/>
      <c r="BN156" s="1420"/>
      <c r="BO156" s="1420"/>
      <c r="BP156" s="1420"/>
      <c r="BQ156" s="1420"/>
      <c r="BR156" s="1420"/>
      <c r="BS156" s="1420"/>
      <c r="BT156" s="1420"/>
      <c r="BU156" s="1420"/>
      <c r="BV156" s="1420"/>
      <c r="BW156" s="1420"/>
      <c r="BX156" s="1420"/>
      <c r="BY156" s="1420"/>
      <c r="BZ156" s="1420"/>
      <c r="CA156" s="1420"/>
      <c r="CB156" s="1420"/>
      <c r="CC156" s="1420"/>
      <c r="CD156" s="1420"/>
      <c r="CE156" s="1420"/>
      <c r="CF156" s="1420"/>
      <c r="CG156" s="1420"/>
      <c r="CH156" s="1420"/>
      <c r="CI156" s="1420"/>
      <c r="CJ156" s="1420"/>
      <c r="CK156" s="1420"/>
      <c r="CL156" s="1420"/>
      <c r="CM156" s="1420"/>
      <c r="CN156" s="1420"/>
      <c r="CO156" s="1420"/>
      <c r="CP156" s="1420"/>
      <c r="CQ156" s="1420"/>
      <c r="CR156" s="1420"/>
      <c r="CS156" s="1420"/>
      <c r="CT156" s="1420"/>
      <c r="CU156" s="1420"/>
      <c r="CV156" s="1420"/>
      <c r="CW156" s="1420"/>
      <c r="CX156" s="1420"/>
      <c r="CY156" s="1420"/>
      <c r="CZ156" s="1420"/>
      <c r="DA156" s="1420"/>
      <c r="DB156" s="1420"/>
      <c r="DC156" s="1420"/>
      <c r="DD156" s="1420"/>
      <c r="DE156" s="1420"/>
      <c r="DF156" s="1420"/>
      <c r="DG156" s="1420"/>
      <c r="DH156" s="1420"/>
      <c r="DI156" s="1420"/>
      <c r="DJ156" s="1420"/>
      <c r="DK156" s="1420"/>
      <c r="DL156" s="1420"/>
      <c r="DM156" s="1420"/>
      <c r="DN156" s="1420"/>
      <c r="DO156" s="1420"/>
      <c r="DP156" s="1420"/>
      <c r="DQ156" s="1420"/>
      <c r="DR156" s="1420"/>
      <c r="DS156" s="1420"/>
      <c r="DT156" s="1420"/>
      <c r="DU156" s="1420"/>
      <c r="DV156" s="1420"/>
      <c r="DW156" s="1420"/>
      <c r="DX156" s="1420"/>
      <c r="DY156" s="1420"/>
      <c r="DZ156" s="1420"/>
      <c r="EA156" s="1420"/>
      <c r="EB156" s="1420"/>
      <c r="EC156" s="1420"/>
      <c r="ED156" s="1420"/>
      <c r="EE156" s="47"/>
    </row>
    <row r="157" spans="1:136">
      <c r="B157" t="str">
        <f>'Cash Flow_Monthly'!A174</f>
        <v>Asset Mgmt Fee</v>
      </c>
      <c r="N157" s="1433"/>
      <c r="O157" s="466">
        <f>'Cash Flow_Monthly'!E174</f>
        <v>0</v>
      </c>
      <c r="P157" s="466">
        <f>'Cash Flow_Monthly'!F174</f>
        <v>0</v>
      </c>
      <c r="Q157" s="466">
        <f>'Cash Flow_Monthly'!G174</f>
        <v>0</v>
      </c>
      <c r="R157" s="466">
        <f>'Cash Flow_Monthly'!H174</f>
        <v>0</v>
      </c>
      <c r="S157" s="466">
        <f>'Cash Flow_Monthly'!I174</f>
        <v>0</v>
      </c>
      <c r="T157" s="466">
        <f>'Cash Flow_Monthly'!J174</f>
        <v>0</v>
      </c>
      <c r="U157" s="466">
        <f>'Cash Flow_Monthly'!K174</f>
        <v>0</v>
      </c>
      <c r="V157" s="466">
        <f>'Cash Flow_Monthly'!L174</f>
        <v>0</v>
      </c>
      <c r="W157" s="466">
        <f>'Cash Flow_Monthly'!M174</f>
        <v>0</v>
      </c>
      <c r="X157" s="466">
        <f>'Cash Flow_Monthly'!N174</f>
        <v>0</v>
      </c>
      <c r="Y157" s="466">
        <f>'Cash Flow_Monthly'!O174</f>
        <v>0</v>
      </c>
      <c r="Z157" s="466">
        <f>'Cash Flow_Monthly'!P174</f>
        <v>0</v>
      </c>
      <c r="AA157" s="466">
        <f>'Cash Flow_Monthly'!Q174</f>
        <v>0</v>
      </c>
      <c r="AB157" s="466">
        <f>'Cash Flow_Monthly'!R174</f>
        <v>0</v>
      </c>
      <c r="AC157" s="466">
        <f>'Cash Flow_Monthly'!S174</f>
        <v>0</v>
      </c>
      <c r="AD157" s="466">
        <f>'Cash Flow_Monthly'!T174</f>
        <v>0</v>
      </c>
      <c r="AE157" s="466">
        <f>'Cash Flow_Monthly'!U174</f>
        <v>0</v>
      </c>
      <c r="AF157" s="466">
        <f>'Cash Flow_Monthly'!V174</f>
        <v>0</v>
      </c>
      <c r="AG157" s="466">
        <f>'Cash Flow_Monthly'!W174</f>
        <v>0</v>
      </c>
      <c r="AH157" s="466">
        <f>'Cash Flow_Monthly'!X174</f>
        <v>0</v>
      </c>
      <c r="AI157" s="466">
        <f>'Cash Flow_Monthly'!Y174</f>
        <v>0</v>
      </c>
      <c r="AJ157" s="466">
        <f>'Cash Flow_Monthly'!Z174</f>
        <v>0</v>
      </c>
      <c r="AK157" s="466">
        <f>'Cash Flow_Monthly'!AA174</f>
        <v>0</v>
      </c>
      <c r="AL157" s="466">
        <f>'Cash Flow_Monthly'!AB174</f>
        <v>0</v>
      </c>
      <c r="AM157" s="466">
        <f>'Cash Flow_Monthly'!AC174</f>
        <v>0</v>
      </c>
      <c r="AN157" s="466">
        <f>'Cash Flow_Monthly'!AD174</f>
        <v>0</v>
      </c>
      <c r="AO157" s="466">
        <f>'Cash Flow_Monthly'!AE174</f>
        <v>0</v>
      </c>
      <c r="AP157" s="466">
        <f>'Cash Flow_Monthly'!AF174</f>
        <v>0</v>
      </c>
      <c r="AQ157" s="466">
        <f>'Cash Flow_Monthly'!AG174</f>
        <v>0</v>
      </c>
      <c r="AR157" s="466">
        <f>'Cash Flow_Monthly'!AH174</f>
        <v>0</v>
      </c>
      <c r="AS157" s="466">
        <f>'Cash Flow_Monthly'!AI174</f>
        <v>0</v>
      </c>
      <c r="AT157" s="466">
        <f>'Cash Flow_Monthly'!AJ174</f>
        <v>0</v>
      </c>
      <c r="AU157" s="466">
        <f>'Cash Flow_Monthly'!AK174</f>
        <v>0</v>
      </c>
      <c r="AV157" s="466">
        <f>'Cash Flow_Monthly'!AL174</f>
        <v>0</v>
      </c>
      <c r="AW157" s="466">
        <f>'Cash Flow_Monthly'!AM174</f>
        <v>0</v>
      </c>
      <c r="AX157" s="466">
        <f>'Cash Flow_Monthly'!AN174</f>
        <v>0</v>
      </c>
      <c r="AY157" s="466">
        <f>'Cash Flow_Monthly'!AO174</f>
        <v>0</v>
      </c>
      <c r="AZ157" s="466">
        <f>'Cash Flow_Monthly'!AP174</f>
        <v>0</v>
      </c>
      <c r="BA157" s="466">
        <f>'Cash Flow_Monthly'!AQ174</f>
        <v>0</v>
      </c>
      <c r="BB157" s="466">
        <f>'Cash Flow_Monthly'!AR174</f>
        <v>0</v>
      </c>
      <c r="BC157" s="466">
        <f>'Cash Flow_Monthly'!AS174</f>
        <v>0</v>
      </c>
      <c r="BD157" s="466">
        <f>'Cash Flow_Monthly'!AT174</f>
        <v>0</v>
      </c>
      <c r="BE157" s="466">
        <f>'Cash Flow_Monthly'!AU174</f>
        <v>0</v>
      </c>
      <c r="BF157" s="466">
        <f>'Cash Flow_Monthly'!AV174</f>
        <v>0</v>
      </c>
      <c r="BG157" s="466">
        <f>'Cash Flow_Monthly'!AW174</f>
        <v>0</v>
      </c>
      <c r="BH157" s="466">
        <f>'Cash Flow_Monthly'!AX174</f>
        <v>0</v>
      </c>
      <c r="BI157" s="466">
        <f>'Cash Flow_Monthly'!AY174</f>
        <v>0</v>
      </c>
      <c r="BJ157" s="466">
        <f>'Cash Flow_Monthly'!AZ174</f>
        <v>0</v>
      </c>
      <c r="BK157" s="466">
        <f>'Cash Flow_Monthly'!BA174</f>
        <v>0</v>
      </c>
      <c r="BL157" s="466">
        <f>'Cash Flow_Monthly'!BB174</f>
        <v>0</v>
      </c>
      <c r="BM157" s="466">
        <f>'Cash Flow_Monthly'!BC174</f>
        <v>0</v>
      </c>
      <c r="BN157" s="466">
        <f>'Cash Flow_Monthly'!BD174</f>
        <v>0</v>
      </c>
      <c r="BO157" s="466">
        <f>'Cash Flow_Monthly'!BE174</f>
        <v>0</v>
      </c>
      <c r="BP157" s="466">
        <f>'Cash Flow_Monthly'!BF174</f>
        <v>0</v>
      </c>
      <c r="BQ157" s="466">
        <f>'Cash Flow_Monthly'!BG174</f>
        <v>0</v>
      </c>
      <c r="BR157" s="466">
        <f>'Cash Flow_Monthly'!BH174</f>
        <v>0</v>
      </c>
      <c r="BS157" s="466">
        <f>'Cash Flow_Monthly'!BI174</f>
        <v>0</v>
      </c>
      <c r="BT157" s="466">
        <f>'Cash Flow_Monthly'!BJ174</f>
        <v>0</v>
      </c>
      <c r="BU157" s="466">
        <f>'Cash Flow_Monthly'!BK174</f>
        <v>0</v>
      </c>
      <c r="BV157" s="466">
        <f>'Cash Flow_Monthly'!BL174</f>
        <v>0</v>
      </c>
      <c r="BW157" s="466">
        <f>'Cash Flow_Monthly'!BM174</f>
        <v>0</v>
      </c>
      <c r="BX157" s="466">
        <f>'Cash Flow_Monthly'!BN174</f>
        <v>0</v>
      </c>
      <c r="BY157" s="466">
        <f>'Cash Flow_Monthly'!BO174</f>
        <v>0</v>
      </c>
      <c r="BZ157" s="466">
        <f>'Cash Flow_Monthly'!BP174</f>
        <v>0</v>
      </c>
      <c r="CA157" s="466">
        <f>'Cash Flow_Monthly'!BQ174</f>
        <v>0</v>
      </c>
      <c r="CB157" s="466">
        <f>'Cash Flow_Monthly'!BR174</f>
        <v>0</v>
      </c>
      <c r="CC157" s="466">
        <f>'Cash Flow_Monthly'!BS174</f>
        <v>0</v>
      </c>
      <c r="CD157" s="466">
        <f>'Cash Flow_Monthly'!BT174</f>
        <v>0</v>
      </c>
      <c r="CE157" s="466">
        <f>'Cash Flow_Monthly'!BU174</f>
        <v>0</v>
      </c>
      <c r="CF157" s="466">
        <f>'Cash Flow_Monthly'!BV174</f>
        <v>0</v>
      </c>
      <c r="CG157" s="466">
        <f>'Cash Flow_Monthly'!BW174</f>
        <v>0</v>
      </c>
      <c r="CH157" s="466">
        <f>'Cash Flow_Monthly'!BX174</f>
        <v>0</v>
      </c>
      <c r="CI157" s="466">
        <f>'Cash Flow_Monthly'!BY174</f>
        <v>0</v>
      </c>
      <c r="CJ157" s="466">
        <f>'Cash Flow_Monthly'!BZ174</f>
        <v>0</v>
      </c>
      <c r="CK157" s="466">
        <f>'Cash Flow_Monthly'!CA174</f>
        <v>0</v>
      </c>
      <c r="CL157" s="466">
        <f>'Cash Flow_Monthly'!CB174</f>
        <v>0</v>
      </c>
      <c r="CM157" s="466">
        <f>'Cash Flow_Monthly'!CC174</f>
        <v>0</v>
      </c>
      <c r="CN157" s="466">
        <f>'Cash Flow_Monthly'!CD174</f>
        <v>0</v>
      </c>
      <c r="CO157" s="466">
        <f>'Cash Flow_Monthly'!CE174</f>
        <v>0</v>
      </c>
      <c r="CP157" s="466">
        <f>'Cash Flow_Monthly'!CF174</f>
        <v>0</v>
      </c>
      <c r="CQ157" s="466">
        <f>'Cash Flow_Monthly'!CG174</f>
        <v>0</v>
      </c>
      <c r="CR157" s="466">
        <f>'Cash Flow_Monthly'!CH174</f>
        <v>0</v>
      </c>
      <c r="CS157" s="466">
        <f>'Cash Flow_Monthly'!CI174</f>
        <v>0</v>
      </c>
      <c r="CT157" s="466">
        <f>'Cash Flow_Monthly'!CJ174</f>
        <v>0</v>
      </c>
      <c r="CU157" s="466">
        <f>'Cash Flow_Monthly'!CK174</f>
        <v>0</v>
      </c>
      <c r="CV157" s="466">
        <f>'Cash Flow_Monthly'!CL174</f>
        <v>0</v>
      </c>
      <c r="CW157" s="466">
        <f>'Cash Flow_Monthly'!CM174</f>
        <v>0</v>
      </c>
      <c r="CX157" s="466">
        <f>'Cash Flow_Monthly'!CN174</f>
        <v>0</v>
      </c>
      <c r="CY157" s="466">
        <f>'Cash Flow_Monthly'!CO174</f>
        <v>0</v>
      </c>
      <c r="CZ157" s="466">
        <f>'Cash Flow_Monthly'!CP174</f>
        <v>0</v>
      </c>
      <c r="DA157" s="466">
        <f>'Cash Flow_Monthly'!CQ174</f>
        <v>0</v>
      </c>
      <c r="DB157" s="466">
        <f>'Cash Flow_Monthly'!CR174</f>
        <v>0</v>
      </c>
      <c r="DC157" s="466">
        <f>'Cash Flow_Monthly'!CS174</f>
        <v>0</v>
      </c>
      <c r="DD157" s="466">
        <f>'Cash Flow_Monthly'!CT174</f>
        <v>0</v>
      </c>
      <c r="DE157" s="466">
        <f>'Cash Flow_Monthly'!CU174</f>
        <v>0</v>
      </c>
      <c r="DF157" s="466">
        <f>'Cash Flow_Monthly'!CV174</f>
        <v>0</v>
      </c>
      <c r="DG157" s="466">
        <f>'Cash Flow_Monthly'!CW174</f>
        <v>0</v>
      </c>
      <c r="DH157" s="466">
        <f>'Cash Flow_Monthly'!CX174</f>
        <v>0</v>
      </c>
      <c r="DI157" s="466">
        <f>'Cash Flow_Monthly'!CY174</f>
        <v>0</v>
      </c>
      <c r="DJ157" s="466">
        <f>'Cash Flow_Monthly'!CZ174</f>
        <v>0</v>
      </c>
      <c r="DK157" s="466">
        <f>'Cash Flow_Monthly'!DA174</f>
        <v>0</v>
      </c>
      <c r="DL157" s="466">
        <f>'Cash Flow_Monthly'!DB174</f>
        <v>0</v>
      </c>
      <c r="DM157" s="466">
        <f>'Cash Flow_Monthly'!DC174</f>
        <v>0</v>
      </c>
      <c r="DN157" s="466">
        <f>'Cash Flow_Monthly'!DD174</f>
        <v>0</v>
      </c>
      <c r="DO157" s="466">
        <f>'Cash Flow_Monthly'!DE174</f>
        <v>0</v>
      </c>
      <c r="DP157" s="466">
        <f>'Cash Flow_Monthly'!DF174</f>
        <v>0</v>
      </c>
      <c r="DQ157" s="466">
        <f>'Cash Flow_Monthly'!DG174</f>
        <v>0</v>
      </c>
      <c r="DR157" s="466">
        <f>'Cash Flow_Monthly'!DH174</f>
        <v>0</v>
      </c>
      <c r="DS157" s="466">
        <f>'Cash Flow_Monthly'!DI174</f>
        <v>0</v>
      </c>
      <c r="DT157" s="466">
        <f>'Cash Flow_Monthly'!DJ174</f>
        <v>0</v>
      </c>
      <c r="DU157" s="466">
        <f>'Cash Flow_Monthly'!DK174</f>
        <v>0</v>
      </c>
      <c r="DV157" s="466">
        <f>'Cash Flow_Monthly'!DL174</f>
        <v>0</v>
      </c>
      <c r="DW157" s="466">
        <f>'Cash Flow_Monthly'!DM174</f>
        <v>0</v>
      </c>
      <c r="DX157" s="466">
        <f>'Cash Flow_Monthly'!DN174</f>
        <v>0</v>
      </c>
      <c r="DY157" s="466">
        <f>'Cash Flow_Monthly'!DO174</f>
        <v>0</v>
      </c>
      <c r="DZ157" s="466">
        <f>'Cash Flow_Monthly'!DP174</f>
        <v>0</v>
      </c>
      <c r="EA157" s="466">
        <f>'Cash Flow_Monthly'!DQ174</f>
        <v>0</v>
      </c>
      <c r="EB157" s="466">
        <f>'Cash Flow_Monthly'!DR174</f>
        <v>0</v>
      </c>
      <c r="EC157" s="466">
        <f>'Cash Flow_Monthly'!DS174</f>
        <v>0</v>
      </c>
      <c r="ED157" s="466">
        <f>'Cash Flow_Monthly'!DT174</f>
        <v>0</v>
      </c>
      <c r="EE157" s="74"/>
      <c r="EF157" s="1"/>
    </row>
    <row r="158" spans="1:136">
      <c r="B158" t="str">
        <f>'Cash Flow_Monthly'!A175</f>
        <v>Acquisition Fee</v>
      </c>
      <c r="N158" s="1433"/>
      <c r="O158" s="466">
        <f>'Cash Flow_Monthly'!E175</f>
        <v>0</v>
      </c>
      <c r="P158" s="466">
        <f>'Cash Flow_Monthly'!F175</f>
        <v>0</v>
      </c>
      <c r="Q158" s="466">
        <f>'Cash Flow_Monthly'!G175</f>
        <v>0</v>
      </c>
      <c r="R158" s="466">
        <f>'Cash Flow_Monthly'!H175</f>
        <v>0</v>
      </c>
      <c r="S158" s="466">
        <f>'Cash Flow_Monthly'!I175</f>
        <v>0</v>
      </c>
      <c r="T158" s="466">
        <f>'Cash Flow_Monthly'!J175</f>
        <v>0</v>
      </c>
      <c r="U158" s="466">
        <f>'Cash Flow_Monthly'!K175</f>
        <v>0</v>
      </c>
      <c r="V158" s="466">
        <f>'Cash Flow_Monthly'!L175</f>
        <v>0</v>
      </c>
      <c r="W158" s="466">
        <f>'Cash Flow_Monthly'!M175</f>
        <v>0</v>
      </c>
      <c r="X158" s="466">
        <f>'Cash Flow_Monthly'!N175</f>
        <v>0</v>
      </c>
      <c r="Y158" s="466">
        <f>'Cash Flow_Monthly'!O175</f>
        <v>0</v>
      </c>
      <c r="Z158" s="466">
        <f>'Cash Flow_Monthly'!P175</f>
        <v>0</v>
      </c>
      <c r="AA158" s="466">
        <f>'Cash Flow_Monthly'!Q175</f>
        <v>0</v>
      </c>
      <c r="AB158" s="466">
        <f>'Cash Flow_Monthly'!R175</f>
        <v>0</v>
      </c>
      <c r="AC158" s="466">
        <f>'Cash Flow_Monthly'!S175</f>
        <v>0</v>
      </c>
      <c r="AD158" s="466">
        <f>'Cash Flow_Monthly'!T175</f>
        <v>0</v>
      </c>
      <c r="AE158" s="466">
        <f>'Cash Flow_Monthly'!U175</f>
        <v>0</v>
      </c>
      <c r="AF158" s="466">
        <f>'Cash Flow_Monthly'!V175</f>
        <v>0</v>
      </c>
      <c r="AG158" s="466">
        <f>'Cash Flow_Monthly'!W175</f>
        <v>0</v>
      </c>
      <c r="AH158" s="466">
        <f>'Cash Flow_Monthly'!X175</f>
        <v>0</v>
      </c>
      <c r="AI158" s="466">
        <f>'Cash Flow_Monthly'!Y175</f>
        <v>0</v>
      </c>
      <c r="AJ158" s="466">
        <f>'Cash Flow_Monthly'!Z175</f>
        <v>0</v>
      </c>
      <c r="AK158" s="466">
        <f>'Cash Flow_Monthly'!AA175</f>
        <v>0</v>
      </c>
      <c r="AL158" s="466">
        <f>'Cash Flow_Monthly'!AB175</f>
        <v>0</v>
      </c>
      <c r="AM158" s="466">
        <f>'Cash Flow_Monthly'!AC175</f>
        <v>0</v>
      </c>
      <c r="AN158" s="466">
        <f>'Cash Flow_Monthly'!AD175</f>
        <v>0</v>
      </c>
      <c r="AO158" s="466">
        <f>'Cash Flow_Monthly'!AE175</f>
        <v>0</v>
      </c>
      <c r="AP158" s="466">
        <f>'Cash Flow_Monthly'!AF175</f>
        <v>0</v>
      </c>
      <c r="AQ158" s="466">
        <f>'Cash Flow_Monthly'!AG175</f>
        <v>0</v>
      </c>
      <c r="AR158" s="466">
        <f>'Cash Flow_Monthly'!AH175</f>
        <v>0</v>
      </c>
      <c r="AS158" s="466">
        <f>'Cash Flow_Monthly'!AI175</f>
        <v>0</v>
      </c>
      <c r="AT158" s="466">
        <f>'Cash Flow_Monthly'!AJ175</f>
        <v>0</v>
      </c>
      <c r="AU158" s="466">
        <f>'Cash Flow_Monthly'!AK175</f>
        <v>0</v>
      </c>
      <c r="AV158" s="466">
        <f>'Cash Flow_Monthly'!AL175</f>
        <v>0</v>
      </c>
      <c r="AW158" s="466">
        <f>'Cash Flow_Monthly'!AM175</f>
        <v>0</v>
      </c>
      <c r="AX158" s="466">
        <f>'Cash Flow_Monthly'!AN175</f>
        <v>0</v>
      </c>
      <c r="AY158" s="466">
        <f>'Cash Flow_Monthly'!AO175</f>
        <v>0</v>
      </c>
      <c r="AZ158" s="466">
        <f>'Cash Flow_Monthly'!AP175</f>
        <v>0</v>
      </c>
      <c r="BA158" s="466">
        <f>'Cash Flow_Monthly'!AQ175</f>
        <v>0</v>
      </c>
      <c r="BB158" s="466">
        <f>'Cash Flow_Monthly'!AR175</f>
        <v>0</v>
      </c>
      <c r="BC158" s="466">
        <f>'Cash Flow_Monthly'!AS175</f>
        <v>0</v>
      </c>
      <c r="BD158" s="466">
        <f>'Cash Flow_Monthly'!AT175</f>
        <v>0</v>
      </c>
      <c r="BE158" s="466">
        <f>'Cash Flow_Monthly'!AU175</f>
        <v>0</v>
      </c>
      <c r="BF158" s="466">
        <f>'Cash Flow_Monthly'!AV175</f>
        <v>0</v>
      </c>
      <c r="BG158" s="466">
        <f>'Cash Flow_Monthly'!AW175</f>
        <v>0</v>
      </c>
      <c r="BH158" s="466">
        <f>'Cash Flow_Monthly'!AX175</f>
        <v>0</v>
      </c>
      <c r="BI158" s="466">
        <f>'Cash Flow_Monthly'!AY175</f>
        <v>0</v>
      </c>
      <c r="BJ158" s="466">
        <f>'Cash Flow_Monthly'!AZ175</f>
        <v>0</v>
      </c>
      <c r="BK158" s="466">
        <f>'Cash Flow_Monthly'!BA175</f>
        <v>0</v>
      </c>
      <c r="BL158" s="466">
        <f>'Cash Flow_Monthly'!BB175</f>
        <v>0</v>
      </c>
      <c r="BM158" s="466">
        <f>'Cash Flow_Monthly'!BC175</f>
        <v>0</v>
      </c>
      <c r="BN158" s="466">
        <f>'Cash Flow_Monthly'!BD175</f>
        <v>0</v>
      </c>
      <c r="BO158" s="466">
        <f>'Cash Flow_Monthly'!BE175</f>
        <v>0</v>
      </c>
      <c r="BP158" s="466">
        <f>'Cash Flow_Monthly'!BF175</f>
        <v>0</v>
      </c>
      <c r="BQ158" s="466">
        <f>'Cash Flow_Monthly'!BG175</f>
        <v>0</v>
      </c>
      <c r="BR158" s="466">
        <f>'Cash Flow_Monthly'!BH175</f>
        <v>0</v>
      </c>
      <c r="BS158" s="466">
        <f>'Cash Flow_Monthly'!BI175</f>
        <v>0</v>
      </c>
      <c r="BT158" s="466">
        <f>'Cash Flow_Monthly'!BJ175</f>
        <v>0</v>
      </c>
      <c r="BU158" s="466">
        <f>'Cash Flow_Monthly'!BK175</f>
        <v>0</v>
      </c>
      <c r="BV158" s="466">
        <f>'Cash Flow_Monthly'!BL175</f>
        <v>0</v>
      </c>
      <c r="BW158" s="466">
        <f>'Cash Flow_Monthly'!BM175</f>
        <v>0</v>
      </c>
      <c r="BX158" s="466">
        <f>'Cash Flow_Monthly'!BN175</f>
        <v>0</v>
      </c>
      <c r="BY158" s="466">
        <f>'Cash Flow_Monthly'!BO175</f>
        <v>0</v>
      </c>
      <c r="BZ158" s="466">
        <f>'Cash Flow_Monthly'!BP175</f>
        <v>0</v>
      </c>
      <c r="CA158" s="466">
        <f>'Cash Flow_Monthly'!BQ175</f>
        <v>0</v>
      </c>
      <c r="CB158" s="466">
        <f>'Cash Flow_Monthly'!BR175</f>
        <v>0</v>
      </c>
      <c r="CC158" s="466">
        <f>'Cash Flow_Monthly'!BS175</f>
        <v>0</v>
      </c>
      <c r="CD158" s="466">
        <f>'Cash Flow_Monthly'!BT175</f>
        <v>0</v>
      </c>
      <c r="CE158" s="466">
        <f>'Cash Flow_Monthly'!BU175</f>
        <v>0</v>
      </c>
      <c r="CF158" s="466">
        <f>'Cash Flow_Monthly'!BV175</f>
        <v>0</v>
      </c>
      <c r="CG158" s="466">
        <f>'Cash Flow_Monthly'!BW175</f>
        <v>0</v>
      </c>
      <c r="CH158" s="466">
        <f>'Cash Flow_Monthly'!BX175</f>
        <v>0</v>
      </c>
      <c r="CI158" s="466">
        <f>'Cash Flow_Monthly'!BY175</f>
        <v>0</v>
      </c>
      <c r="CJ158" s="466">
        <f>'Cash Flow_Monthly'!BZ175</f>
        <v>0</v>
      </c>
      <c r="CK158" s="466">
        <f>'Cash Flow_Monthly'!CA175</f>
        <v>0</v>
      </c>
      <c r="CL158" s="466">
        <f>'Cash Flow_Monthly'!CB175</f>
        <v>0</v>
      </c>
      <c r="CM158" s="466">
        <f>'Cash Flow_Monthly'!CC175</f>
        <v>0</v>
      </c>
      <c r="CN158" s="466">
        <f>'Cash Flow_Monthly'!CD175</f>
        <v>0</v>
      </c>
      <c r="CO158" s="466">
        <f>'Cash Flow_Monthly'!CE175</f>
        <v>0</v>
      </c>
      <c r="CP158" s="466">
        <f>'Cash Flow_Monthly'!CF175</f>
        <v>0</v>
      </c>
      <c r="CQ158" s="466">
        <f>'Cash Flow_Monthly'!CG175</f>
        <v>0</v>
      </c>
      <c r="CR158" s="466">
        <f>'Cash Flow_Monthly'!CH175</f>
        <v>0</v>
      </c>
      <c r="CS158" s="466">
        <f>'Cash Flow_Monthly'!CI175</f>
        <v>0</v>
      </c>
      <c r="CT158" s="466">
        <f>'Cash Flow_Monthly'!CJ175</f>
        <v>0</v>
      </c>
      <c r="CU158" s="466">
        <f>'Cash Flow_Monthly'!CK175</f>
        <v>0</v>
      </c>
      <c r="CV158" s="466">
        <f>'Cash Flow_Monthly'!CL175</f>
        <v>0</v>
      </c>
      <c r="CW158" s="466">
        <f>'Cash Flow_Monthly'!CM175</f>
        <v>0</v>
      </c>
      <c r="CX158" s="466">
        <f>'Cash Flow_Monthly'!CN175</f>
        <v>0</v>
      </c>
      <c r="CY158" s="466">
        <f>'Cash Flow_Monthly'!CO175</f>
        <v>0</v>
      </c>
      <c r="CZ158" s="466">
        <f>'Cash Flow_Monthly'!CP175</f>
        <v>0</v>
      </c>
      <c r="DA158" s="466">
        <f>'Cash Flow_Monthly'!CQ175</f>
        <v>0</v>
      </c>
      <c r="DB158" s="466">
        <f>'Cash Flow_Monthly'!CR175</f>
        <v>0</v>
      </c>
      <c r="DC158" s="466">
        <f>'Cash Flow_Monthly'!CS175</f>
        <v>0</v>
      </c>
      <c r="DD158" s="466">
        <f>'Cash Flow_Monthly'!CT175</f>
        <v>0</v>
      </c>
      <c r="DE158" s="466">
        <f>'Cash Flow_Monthly'!CU175</f>
        <v>0</v>
      </c>
      <c r="DF158" s="466">
        <f>'Cash Flow_Monthly'!CV175</f>
        <v>0</v>
      </c>
      <c r="DG158" s="466">
        <f>'Cash Flow_Monthly'!CW175</f>
        <v>0</v>
      </c>
      <c r="DH158" s="466">
        <f>'Cash Flow_Monthly'!CX175</f>
        <v>0</v>
      </c>
      <c r="DI158" s="466">
        <f>'Cash Flow_Monthly'!CY175</f>
        <v>0</v>
      </c>
      <c r="DJ158" s="466">
        <f>'Cash Flow_Monthly'!CZ175</f>
        <v>0</v>
      </c>
      <c r="DK158" s="466">
        <f>'Cash Flow_Monthly'!DA175</f>
        <v>0</v>
      </c>
      <c r="DL158" s="466">
        <f>'Cash Flow_Monthly'!DB175</f>
        <v>0</v>
      </c>
      <c r="DM158" s="466">
        <f>'Cash Flow_Monthly'!DC175</f>
        <v>0</v>
      </c>
      <c r="DN158" s="466">
        <f>'Cash Flow_Monthly'!DD175</f>
        <v>0</v>
      </c>
      <c r="DO158" s="466">
        <f>'Cash Flow_Monthly'!DE175</f>
        <v>0</v>
      </c>
      <c r="DP158" s="466">
        <f>'Cash Flow_Monthly'!DF175</f>
        <v>0</v>
      </c>
      <c r="DQ158" s="466">
        <f>'Cash Flow_Monthly'!DG175</f>
        <v>0</v>
      </c>
      <c r="DR158" s="466">
        <f>'Cash Flow_Monthly'!DH175</f>
        <v>0</v>
      </c>
      <c r="DS158" s="466">
        <f>'Cash Flow_Monthly'!DI175</f>
        <v>0</v>
      </c>
      <c r="DT158" s="466">
        <f>'Cash Flow_Monthly'!DJ175</f>
        <v>0</v>
      </c>
      <c r="DU158" s="466">
        <f>'Cash Flow_Monthly'!DK175</f>
        <v>0</v>
      </c>
      <c r="DV158" s="466">
        <f>'Cash Flow_Monthly'!DL175</f>
        <v>0</v>
      </c>
      <c r="DW158" s="466">
        <f>'Cash Flow_Monthly'!DM175</f>
        <v>0</v>
      </c>
      <c r="DX158" s="466">
        <f>'Cash Flow_Monthly'!DN175</f>
        <v>0</v>
      </c>
      <c r="DY158" s="466">
        <f>'Cash Flow_Monthly'!DO175</f>
        <v>0</v>
      </c>
      <c r="DZ158" s="466">
        <f>'Cash Flow_Monthly'!DP175</f>
        <v>0</v>
      </c>
      <c r="EA158" s="466">
        <f>'Cash Flow_Monthly'!DQ175</f>
        <v>0</v>
      </c>
      <c r="EB158" s="466">
        <f>'Cash Flow_Monthly'!DR175</f>
        <v>0</v>
      </c>
      <c r="EC158" s="466">
        <f>'Cash Flow_Monthly'!DS175</f>
        <v>0</v>
      </c>
      <c r="ED158" s="466">
        <f>'Cash Flow_Monthly'!DT175</f>
        <v>0</v>
      </c>
      <c r="EE158" s="74"/>
      <c r="EF158" s="1"/>
    </row>
    <row r="159" spans="1:136">
      <c r="B159" t="str">
        <f>'Cash Flow_Monthly'!A176</f>
        <v>Disposition Fee</v>
      </c>
      <c r="N159" s="1433"/>
      <c r="O159" s="466">
        <f>'Cash Flow_Monthly'!E176</f>
        <v>0</v>
      </c>
      <c r="P159" s="466">
        <f>'Cash Flow_Monthly'!F176</f>
        <v>0</v>
      </c>
      <c r="Q159" s="466">
        <f>'Cash Flow_Monthly'!G176</f>
        <v>0</v>
      </c>
      <c r="R159" s="466">
        <f>'Cash Flow_Monthly'!H176</f>
        <v>0</v>
      </c>
      <c r="S159" s="466">
        <f>'Cash Flow_Monthly'!I176</f>
        <v>0</v>
      </c>
      <c r="T159" s="466">
        <f>'Cash Flow_Monthly'!J176</f>
        <v>0</v>
      </c>
      <c r="U159" s="466">
        <f>'Cash Flow_Monthly'!K176</f>
        <v>0</v>
      </c>
      <c r="V159" s="466">
        <f>'Cash Flow_Monthly'!L176</f>
        <v>0</v>
      </c>
      <c r="W159" s="466">
        <f>'Cash Flow_Monthly'!M176</f>
        <v>0</v>
      </c>
      <c r="X159" s="466">
        <f>'Cash Flow_Monthly'!N176</f>
        <v>0</v>
      </c>
      <c r="Y159" s="466">
        <f>'Cash Flow_Monthly'!O176</f>
        <v>0</v>
      </c>
      <c r="Z159" s="466">
        <f>'Cash Flow_Monthly'!P176</f>
        <v>0</v>
      </c>
      <c r="AA159" s="466">
        <f>'Cash Flow_Monthly'!Q176</f>
        <v>0</v>
      </c>
      <c r="AB159" s="466">
        <f>'Cash Flow_Monthly'!R176</f>
        <v>0</v>
      </c>
      <c r="AC159" s="466">
        <f>'Cash Flow_Monthly'!S176</f>
        <v>0</v>
      </c>
      <c r="AD159" s="466">
        <f>'Cash Flow_Monthly'!T176</f>
        <v>0</v>
      </c>
      <c r="AE159" s="466">
        <f>'Cash Flow_Monthly'!U176</f>
        <v>0</v>
      </c>
      <c r="AF159" s="466">
        <f>'Cash Flow_Monthly'!V176</f>
        <v>0</v>
      </c>
      <c r="AG159" s="466">
        <f>'Cash Flow_Monthly'!W176</f>
        <v>0</v>
      </c>
      <c r="AH159" s="466">
        <f>'Cash Flow_Monthly'!X176</f>
        <v>0</v>
      </c>
      <c r="AI159" s="466">
        <f>'Cash Flow_Monthly'!Y176</f>
        <v>0</v>
      </c>
      <c r="AJ159" s="466">
        <f>'Cash Flow_Monthly'!Z176</f>
        <v>0</v>
      </c>
      <c r="AK159" s="466">
        <f>'Cash Flow_Monthly'!AA176</f>
        <v>0</v>
      </c>
      <c r="AL159" s="466">
        <f>'Cash Flow_Monthly'!AB176</f>
        <v>0</v>
      </c>
      <c r="AM159" s="466">
        <f>'Cash Flow_Monthly'!AC176</f>
        <v>0</v>
      </c>
      <c r="AN159" s="466">
        <f>'Cash Flow_Monthly'!AD176</f>
        <v>0</v>
      </c>
      <c r="AO159" s="466">
        <f>'Cash Flow_Monthly'!AE176</f>
        <v>0</v>
      </c>
      <c r="AP159" s="466">
        <f>'Cash Flow_Monthly'!AF176</f>
        <v>0</v>
      </c>
      <c r="AQ159" s="466">
        <f>'Cash Flow_Monthly'!AG176</f>
        <v>0</v>
      </c>
      <c r="AR159" s="466">
        <f>'Cash Flow_Monthly'!AH176</f>
        <v>0</v>
      </c>
      <c r="AS159" s="466">
        <f>'Cash Flow_Monthly'!AI176</f>
        <v>0</v>
      </c>
      <c r="AT159" s="466">
        <f>'Cash Flow_Monthly'!AJ176</f>
        <v>0</v>
      </c>
      <c r="AU159" s="466">
        <f>'Cash Flow_Monthly'!AK176</f>
        <v>0</v>
      </c>
      <c r="AV159" s="466">
        <f>'Cash Flow_Monthly'!AL176</f>
        <v>0</v>
      </c>
      <c r="AW159" s="466">
        <f>'Cash Flow_Monthly'!AM176</f>
        <v>0</v>
      </c>
      <c r="AX159" s="466">
        <f>'Cash Flow_Monthly'!AN176</f>
        <v>0</v>
      </c>
      <c r="AY159" s="466">
        <f>'Cash Flow_Monthly'!AO176</f>
        <v>0</v>
      </c>
      <c r="AZ159" s="466">
        <f>'Cash Flow_Monthly'!AP176</f>
        <v>0</v>
      </c>
      <c r="BA159" s="466">
        <f>'Cash Flow_Monthly'!AQ176</f>
        <v>0</v>
      </c>
      <c r="BB159" s="466">
        <f>'Cash Flow_Monthly'!AR176</f>
        <v>0</v>
      </c>
      <c r="BC159" s="466">
        <f>'Cash Flow_Monthly'!AS176</f>
        <v>0</v>
      </c>
      <c r="BD159" s="466">
        <f>'Cash Flow_Monthly'!AT176</f>
        <v>0</v>
      </c>
      <c r="BE159" s="466">
        <f>'Cash Flow_Monthly'!AU176</f>
        <v>0</v>
      </c>
      <c r="BF159" s="466">
        <f>'Cash Flow_Monthly'!AV176</f>
        <v>0</v>
      </c>
      <c r="BG159" s="466">
        <f>'Cash Flow_Monthly'!AW176</f>
        <v>0</v>
      </c>
      <c r="BH159" s="466">
        <f>'Cash Flow_Monthly'!AX176</f>
        <v>0</v>
      </c>
      <c r="BI159" s="466">
        <f>'Cash Flow_Monthly'!AY176</f>
        <v>0</v>
      </c>
      <c r="BJ159" s="466">
        <f>'Cash Flow_Monthly'!AZ176</f>
        <v>0</v>
      </c>
      <c r="BK159" s="466">
        <f>'Cash Flow_Monthly'!BA176</f>
        <v>0</v>
      </c>
      <c r="BL159" s="466">
        <f>'Cash Flow_Monthly'!BB176</f>
        <v>0</v>
      </c>
      <c r="BM159" s="466">
        <f>'Cash Flow_Monthly'!BC176</f>
        <v>0</v>
      </c>
      <c r="BN159" s="466">
        <f>'Cash Flow_Monthly'!BD176</f>
        <v>0</v>
      </c>
      <c r="BO159" s="466">
        <f>'Cash Flow_Monthly'!BE176</f>
        <v>0</v>
      </c>
      <c r="BP159" s="466">
        <f>'Cash Flow_Monthly'!BF176</f>
        <v>0</v>
      </c>
      <c r="BQ159" s="466">
        <f>'Cash Flow_Monthly'!BG176</f>
        <v>0</v>
      </c>
      <c r="BR159" s="466">
        <f>'Cash Flow_Monthly'!BH176</f>
        <v>0</v>
      </c>
      <c r="BS159" s="466">
        <f>'Cash Flow_Monthly'!BI176</f>
        <v>0</v>
      </c>
      <c r="BT159" s="466">
        <f>'Cash Flow_Monthly'!BJ176</f>
        <v>0</v>
      </c>
      <c r="BU159" s="466">
        <f>'Cash Flow_Monthly'!BK176</f>
        <v>0</v>
      </c>
      <c r="BV159" s="466">
        <f>'Cash Flow_Monthly'!BL176</f>
        <v>0</v>
      </c>
      <c r="BW159" s="466">
        <f>'Cash Flow_Monthly'!BM176</f>
        <v>0</v>
      </c>
      <c r="BX159" s="466">
        <f>'Cash Flow_Monthly'!BN176</f>
        <v>0</v>
      </c>
      <c r="BY159" s="466">
        <f>'Cash Flow_Monthly'!BO176</f>
        <v>0</v>
      </c>
      <c r="BZ159" s="466">
        <f>'Cash Flow_Monthly'!BP176</f>
        <v>0</v>
      </c>
      <c r="CA159" s="466">
        <f>'Cash Flow_Monthly'!BQ176</f>
        <v>0</v>
      </c>
      <c r="CB159" s="466">
        <f>'Cash Flow_Monthly'!BR176</f>
        <v>0</v>
      </c>
      <c r="CC159" s="466">
        <f>'Cash Flow_Monthly'!BS176</f>
        <v>0</v>
      </c>
      <c r="CD159" s="466">
        <f>'Cash Flow_Monthly'!BT176</f>
        <v>0</v>
      </c>
      <c r="CE159" s="466">
        <f>'Cash Flow_Monthly'!BU176</f>
        <v>0</v>
      </c>
      <c r="CF159" s="466">
        <f>'Cash Flow_Monthly'!BV176</f>
        <v>0</v>
      </c>
      <c r="CG159" s="466">
        <f>'Cash Flow_Monthly'!BW176</f>
        <v>0</v>
      </c>
      <c r="CH159" s="466">
        <f>'Cash Flow_Monthly'!BX176</f>
        <v>0</v>
      </c>
      <c r="CI159" s="466">
        <f>'Cash Flow_Monthly'!BY176</f>
        <v>0</v>
      </c>
      <c r="CJ159" s="466">
        <f>'Cash Flow_Monthly'!BZ176</f>
        <v>0</v>
      </c>
      <c r="CK159" s="466">
        <f>'Cash Flow_Monthly'!CA176</f>
        <v>0</v>
      </c>
      <c r="CL159" s="466">
        <f>'Cash Flow_Monthly'!CB176</f>
        <v>0</v>
      </c>
      <c r="CM159" s="466">
        <f>'Cash Flow_Monthly'!CC176</f>
        <v>0</v>
      </c>
      <c r="CN159" s="466">
        <f>'Cash Flow_Monthly'!CD176</f>
        <v>0</v>
      </c>
      <c r="CO159" s="466">
        <f>'Cash Flow_Monthly'!CE176</f>
        <v>0</v>
      </c>
      <c r="CP159" s="466">
        <f>'Cash Flow_Monthly'!CF176</f>
        <v>0</v>
      </c>
      <c r="CQ159" s="466">
        <f>'Cash Flow_Monthly'!CG176</f>
        <v>0</v>
      </c>
      <c r="CR159" s="466">
        <f>'Cash Flow_Monthly'!CH176</f>
        <v>0</v>
      </c>
      <c r="CS159" s="466">
        <f>'Cash Flow_Monthly'!CI176</f>
        <v>0</v>
      </c>
      <c r="CT159" s="466">
        <f>'Cash Flow_Monthly'!CJ176</f>
        <v>0</v>
      </c>
      <c r="CU159" s="466">
        <f>'Cash Flow_Monthly'!CK176</f>
        <v>0</v>
      </c>
      <c r="CV159" s="466">
        <f>'Cash Flow_Monthly'!CL176</f>
        <v>0</v>
      </c>
      <c r="CW159" s="466">
        <f>'Cash Flow_Monthly'!CM176</f>
        <v>0</v>
      </c>
      <c r="CX159" s="466">
        <f>'Cash Flow_Monthly'!CN176</f>
        <v>0</v>
      </c>
      <c r="CY159" s="466">
        <f>'Cash Flow_Monthly'!CO176</f>
        <v>0</v>
      </c>
      <c r="CZ159" s="466">
        <f>'Cash Flow_Monthly'!CP176</f>
        <v>0</v>
      </c>
      <c r="DA159" s="466">
        <f>'Cash Flow_Monthly'!CQ176</f>
        <v>0</v>
      </c>
      <c r="DB159" s="466">
        <f>'Cash Flow_Monthly'!CR176</f>
        <v>0</v>
      </c>
      <c r="DC159" s="466">
        <f>'Cash Flow_Monthly'!CS176</f>
        <v>0</v>
      </c>
      <c r="DD159" s="466">
        <f>'Cash Flow_Monthly'!CT176</f>
        <v>0</v>
      </c>
      <c r="DE159" s="466">
        <f>'Cash Flow_Monthly'!CU176</f>
        <v>0</v>
      </c>
      <c r="DF159" s="466">
        <f>'Cash Flow_Monthly'!CV176</f>
        <v>0</v>
      </c>
      <c r="DG159" s="466">
        <f>'Cash Flow_Monthly'!CW176</f>
        <v>0</v>
      </c>
      <c r="DH159" s="466">
        <f>'Cash Flow_Monthly'!CX176</f>
        <v>0</v>
      </c>
      <c r="DI159" s="466">
        <f>'Cash Flow_Monthly'!CY176</f>
        <v>0</v>
      </c>
      <c r="DJ159" s="466">
        <f>'Cash Flow_Monthly'!CZ176</f>
        <v>0</v>
      </c>
      <c r="DK159" s="466">
        <f>'Cash Flow_Monthly'!DA176</f>
        <v>0</v>
      </c>
      <c r="DL159" s="466">
        <f>'Cash Flow_Monthly'!DB176</f>
        <v>0</v>
      </c>
      <c r="DM159" s="466">
        <f>'Cash Flow_Monthly'!DC176</f>
        <v>0</v>
      </c>
      <c r="DN159" s="466">
        <f>'Cash Flow_Monthly'!DD176</f>
        <v>0</v>
      </c>
      <c r="DO159" s="466">
        <f>'Cash Flow_Monthly'!DE176</f>
        <v>0</v>
      </c>
      <c r="DP159" s="466">
        <f>'Cash Flow_Monthly'!DF176</f>
        <v>0</v>
      </c>
      <c r="DQ159" s="466">
        <f>'Cash Flow_Monthly'!DG176</f>
        <v>0</v>
      </c>
      <c r="DR159" s="466">
        <f>'Cash Flow_Monthly'!DH176</f>
        <v>0</v>
      </c>
      <c r="DS159" s="466">
        <f>'Cash Flow_Monthly'!DI176</f>
        <v>0</v>
      </c>
      <c r="DT159" s="466">
        <f>'Cash Flow_Monthly'!DJ176</f>
        <v>0</v>
      </c>
      <c r="DU159" s="466">
        <f>'Cash Flow_Monthly'!DK176</f>
        <v>0</v>
      </c>
      <c r="DV159" s="466">
        <f>'Cash Flow_Monthly'!DL176</f>
        <v>0</v>
      </c>
      <c r="DW159" s="466">
        <f>'Cash Flow_Monthly'!DM176</f>
        <v>0</v>
      </c>
      <c r="DX159" s="466">
        <f>'Cash Flow_Monthly'!DN176</f>
        <v>0</v>
      </c>
      <c r="DY159" s="466">
        <f>'Cash Flow_Monthly'!DO176</f>
        <v>0</v>
      </c>
      <c r="DZ159" s="466">
        <f>'Cash Flow_Monthly'!DP176</f>
        <v>0</v>
      </c>
      <c r="EA159" s="466">
        <f>'Cash Flow_Monthly'!DQ176</f>
        <v>0</v>
      </c>
      <c r="EB159" s="466">
        <f>'Cash Flow_Monthly'!DR176</f>
        <v>0</v>
      </c>
      <c r="EC159" s="466">
        <f>'Cash Flow_Monthly'!DS176</f>
        <v>0</v>
      </c>
      <c r="ED159" s="466">
        <f>'Cash Flow_Monthly'!DT176</f>
        <v>0</v>
      </c>
      <c r="EE159" s="47"/>
    </row>
    <row r="160" spans="1:136">
      <c r="B160" t="s">
        <v>46</v>
      </c>
      <c r="N160" s="1433"/>
      <c r="O160" s="466">
        <f t="shared" ref="O160:AT160" si="216">O114-SUM(O122:O147)</f>
        <v>0</v>
      </c>
      <c r="P160" s="466">
        <f t="shared" si="216"/>
        <v>0</v>
      </c>
      <c r="Q160" s="466">
        <f t="shared" si="216"/>
        <v>0</v>
      </c>
      <c r="R160" s="466">
        <f t="shared" si="216"/>
        <v>0</v>
      </c>
      <c r="S160" s="466">
        <f t="shared" si="216"/>
        <v>0</v>
      </c>
      <c r="T160" s="466">
        <f t="shared" si="216"/>
        <v>0</v>
      </c>
      <c r="U160" s="466">
        <f t="shared" si="216"/>
        <v>0</v>
      </c>
      <c r="V160" s="466">
        <f t="shared" si="216"/>
        <v>0</v>
      </c>
      <c r="W160" s="466">
        <f t="shared" si="216"/>
        <v>0</v>
      </c>
      <c r="X160" s="466">
        <f t="shared" si="216"/>
        <v>0</v>
      </c>
      <c r="Y160" s="466">
        <f t="shared" si="216"/>
        <v>0</v>
      </c>
      <c r="Z160" s="466">
        <f t="shared" si="216"/>
        <v>0</v>
      </c>
      <c r="AA160" s="466">
        <f t="shared" si="216"/>
        <v>0</v>
      </c>
      <c r="AB160" s="466">
        <f t="shared" si="216"/>
        <v>0</v>
      </c>
      <c r="AC160" s="466">
        <f t="shared" si="216"/>
        <v>0</v>
      </c>
      <c r="AD160" s="466">
        <f t="shared" si="216"/>
        <v>0</v>
      </c>
      <c r="AE160" s="466">
        <f t="shared" si="216"/>
        <v>0</v>
      </c>
      <c r="AF160" s="466">
        <f t="shared" si="216"/>
        <v>0</v>
      </c>
      <c r="AG160" s="466">
        <f t="shared" si="216"/>
        <v>0</v>
      </c>
      <c r="AH160" s="466">
        <f t="shared" si="216"/>
        <v>0</v>
      </c>
      <c r="AI160" s="466">
        <f t="shared" si="216"/>
        <v>0</v>
      </c>
      <c r="AJ160" s="466">
        <f t="shared" si="216"/>
        <v>0</v>
      </c>
      <c r="AK160" s="466">
        <f t="shared" si="216"/>
        <v>0</v>
      </c>
      <c r="AL160" s="466">
        <f t="shared" si="216"/>
        <v>0</v>
      </c>
      <c r="AM160" s="466">
        <f t="shared" si="216"/>
        <v>0</v>
      </c>
      <c r="AN160" s="466">
        <f t="shared" si="216"/>
        <v>0</v>
      </c>
      <c r="AO160" s="466">
        <f t="shared" si="216"/>
        <v>0</v>
      </c>
      <c r="AP160" s="466">
        <f t="shared" si="216"/>
        <v>0</v>
      </c>
      <c r="AQ160" s="466">
        <f t="shared" si="216"/>
        <v>0</v>
      </c>
      <c r="AR160" s="466">
        <f t="shared" si="216"/>
        <v>0</v>
      </c>
      <c r="AS160" s="466">
        <f t="shared" si="216"/>
        <v>0</v>
      </c>
      <c r="AT160" s="466">
        <f t="shared" si="216"/>
        <v>0</v>
      </c>
      <c r="AU160" s="466">
        <f t="shared" ref="AU160:BZ160" si="217">AU114-SUM(AU122:AU147)</f>
        <v>0</v>
      </c>
      <c r="AV160" s="466">
        <f t="shared" si="217"/>
        <v>0</v>
      </c>
      <c r="AW160" s="466">
        <f t="shared" si="217"/>
        <v>0</v>
      </c>
      <c r="AX160" s="466">
        <f t="shared" si="217"/>
        <v>0</v>
      </c>
      <c r="AY160" s="466">
        <f t="shared" si="217"/>
        <v>0</v>
      </c>
      <c r="AZ160" s="466">
        <f t="shared" si="217"/>
        <v>0</v>
      </c>
      <c r="BA160" s="466">
        <f t="shared" si="217"/>
        <v>0</v>
      </c>
      <c r="BB160" s="466">
        <f t="shared" si="217"/>
        <v>0</v>
      </c>
      <c r="BC160" s="466">
        <f t="shared" si="217"/>
        <v>0</v>
      </c>
      <c r="BD160" s="466">
        <f t="shared" si="217"/>
        <v>0</v>
      </c>
      <c r="BE160" s="466">
        <f t="shared" si="217"/>
        <v>0</v>
      </c>
      <c r="BF160" s="466">
        <f t="shared" si="217"/>
        <v>0</v>
      </c>
      <c r="BG160" s="466">
        <f t="shared" si="217"/>
        <v>0</v>
      </c>
      <c r="BH160" s="466">
        <f t="shared" si="217"/>
        <v>0</v>
      </c>
      <c r="BI160" s="466">
        <f t="shared" si="217"/>
        <v>0</v>
      </c>
      <c r="BJ160" s="466">
        <f t="shared" si="217"/>
        <v>0</v>
      </c>
      <c r="BK160" s="466">
        <f t="shared" si="217"/>
        <v>0</v>
      </c>
      <c r="BL160" s="466">
        <f t="shared" si="217"/>
        <v>0</v>
      </c>
      <c r="BM160" s="466">
        <f t="shared" si="217"/>
        <v>0</v>
      </c>
      <c r="BN160" s="466">
        <f t="shared" si="217"/>
        <v>0</v>
      </c>
      <c r="BO160" s="466">
        <f t="shared" si="217"/>
        <v>0</v>
      </c>
      <c r="BP160" s="466">
        <f t="shared" si="217"/>
        <v>0</v>
      </c>
      <c r="BQ160" s="466">
        <f t="shared" si="217"/>
        <v>0</v>
      </c>
      <c r="BR160" s="466">
        <f t="shared" si="217"/>
        <v>0</v>
      </c>
      <c r="BS160" s="466">
        <f t="shared" si="217"/>
        <v>0</v>
      </c>
      <c r="BT160" s="466">
        <f t="shared" si="217"/>
        <v>0</v>
      </c>
      <c r="BU160" s="466">
        <f t="shared" si="217"/>
        <v>0</v>
      </c>
      <c r="BV160" s="466">
        <f t="shared" si="217"/>
        <v>0</v>
      </c>
      <c r="BW160" s="466">
        <f t="shared" si="217"/>
        <v>0</v>
      </c>
      <c r="BX160" s="466">
        <f t="shared" si="217"/>
        <v>0</v>
      </c>
      <c r="BY160" s="466">
        <f t="shared" si="217"/>
        <v>0</v>
      </c>
      <c r="BZ160" s="466">
        <f t="shared" si="217"/>
        <v>0</v>
      </c>
      <c r="CA160" s="466">
        <f t="shared" ref="CA160:ED160" si="218">CA114-SUM(CA122:CA147)</f>
        <v>0</v>
      </c>
      <c r="CB160" s="466">
        <f t="shared" si="218"/>
        <v>0</v>
      </c>
      <c r="CC160" s="466">
        <f t="shared" si="218"/>
        <v>0</v>
      </c>
      <c r="CD160" s="466">
        <f t="shared" si="218"/>
        <v>0</v>
      </c>
      <c r="CE160" s="466">
        <f t="shared" si="218"/>
        <v>0</v>
      </c>
      <c r="CF160" s="466">
        <f t="shared" si="218"/>
        <v>0</v>
      </c>
      <c r="CG160" s="466">
        <f t="shared" si="218"/>
        <v>0</v>
      </c>
      <c r="CH160" s="466">
        <f t="shared" si="218"/>
        <v>0</v>
      </c>
      <c r="CI160" s="466">
        <f t="shared" si="218"/>
        <v>0</v>
      </c>
      <c r="CJ160" s="466">
        <f t="shared" si="218"/>
        <v>0</v>
      </c>
      <c r="CK160" s="466">
        <f t="shared" si="218"/>
        <v>0</v>
      </c>
      <c r="CL160" s="466">
        <f t="shared" si="218"/>
        <v>0</v>
      </c>
      <c r="CM160" s="466">
        <f t="shared" si="218"/>
        <v>0</v>
      </c>
      <c r="CN160" s="466">
        <f t="shared" si="218"/>
        <v>0</v>
      </c>
      <c r="CO160" s="466">
        <f t="shared" si="218"/>
        <v>0</v>
      </c>
      <c r="CP160" s="466">
        <f t="shared" si="218"/>
        <v>0</v>
      </c>
      <c r="CQ160" s="466">
        <f t="shared" si="218"/>
        <v>0</v>
      </c>
      <c r="CR160" s="466">
        <f t="shared" si="218"/>
        <v>0</v>
      </c>
      <c r="CS160" s="466">
        <f t="shared" si="218"/>
        <v>0</v>
      </c>
      <c r="CT160" s="466">
        <f t="shared" si="218"/>
        <v>0</v>
      </c>
      <c r="CU160" s="466">
        <f t="shared" si="218"/>
        <v>0</v>
      </c>
      <c r="CV160" s="466">
        <f t="shared" si="218"/>
        <v>0</v>
      </c>
      <c r="CW160" s="466">
        <f t="shared" si="218"/>
        <v>0</v>
      </c>
      <c r="CX160" s="466">
        <f t="shared" si="218"/>
        <v>0</v>
      </c>
      <c r="CY160" s="466">
        <f t="shared" si="218"/>
        <v>0</v>
      </c>
      <c r="CZ160" s="466">
        <f t="shared" si="218"/>
        <v>0</v>
      </c>
      <c r="DA160" s="466">
        <f t="shared" si="218"/>
        <v>0</v>
      </c>
      <c r="DB160" s="466">
        <f t="shared" si="218"/>
        <v>0</v>
      </c>
      <c r="DC160" s="466">
        <f t="shared" si="218"/>
        <v>0</v>
      </c>
      <c r="DD160" s="466">
        <f t="shared" si="218"/>
        <v>0</v>
      </c>
      <c r="DE160" s="466">
        <f t="shared" si="218"/>
        <v>0</v>
      </c>
      <c r="DF160" s="466">
        <f t="shared" si="218"/>
        <v>0</v>
      </c>
      <c r="DG160" s="466">
        <f t="shared" si="218"/>
        <v>0</v>
      </c>
      <c r="DH160" s="466">
        <f t="shared" si="218"/>
        <v>0</v>
      </c>
      <c r="DI160" s="466">
        <f t="shared" si="218"/>
        <v>0</v>
      </c>
      <c r="DJ160" s="466">
        <f t="shared" si="218"/>
        <v>0</v>
      </c>
      <c r="DK160" s="466">
        <f t="shared" si="218"/>
        <v>0</v>
      </c>
      <c r="DL160" s="466">
        <f t="shared" si="218"/>
        <v>0</v>
      </c>
      <c r="DM160" s="466">
        <f t="shared" si="218"/>
        <v>0</v>
      </c>
      <c r="DN160" s="466">
        <f t="shared" si="218"/>
        <v>0</v>
      </c>
      <c r="DO160" s="466">
        <f t="shared" si="218"/>
        <v>0</v>
      </c>
      <c r="DP160" s="466">
        <f t="shared" si="218"/>
        <v>0</v>
      </c>
      <c r="DQ160" s="466">
        <f t="shared" si="218"/>
        <v>0</v>
      </c>
      <c r="DR160" s="466">
        <f t="shared" si="218"/>
        <v>0</v>
      </c>
      <c r="DS160" s="466">
        <f t="shared" si="218"/>
        <v>0</v>
      </c>
      <c r="DT160" s="466">
        <f t="shared" si="218"/>
        <v>0</v>
      </c>
      <c r="DU160" s="466">
        <f t="shared" si="218"/>
        <v>0</v>
      </c>
      <c r="DV160" s="466">
        <f t="shared" si="218"/>
        <v>0</v>
      </c>
      <c r="DW160" s="466">
        <f t="shared" si="218"/>
        <v>0</v>
      </c>
      <c r="DX160" s="466">
        <f t="shared" si="218"/>
        <v>0</v>
      </c>
      <c r="DY160" s="466">
        <f t="shared" si="218"/>
        <v>0</v>
      </c>
      <c r="DZ160" s="466">
        <f t="shared" si="218"/>
        <v>0</v>
      </c>
      <c r="EA160" s="466">
        <f t="shared" si="218"/>
        <v>0</v>
      </c>
      <c r="EB160" s="466">
        <f t="shared" si="218"/>
        <v>0</v>
      </c>
      <c r="EC160" s="466">
        <f t="shared" si="218"/>
        <v>0</v>
      </c>
      <c r="ED160" s="466">
        <f t="shared" si="218"/>
        <v>0</v>
      </c>
      <c r="EE160" s="47"/>
    </row>
    <row r="161" spans="1:136">
      <c r="N161" s="1433"/>
      <c r="O161" s="466"/>
      <c r="P161" s="466"/>
      <c r="Q161" s="466"/>
      <c r="R161" s="466"/>
      <c r="S161" s="466"/>
      <c r="T161" s="466"/>
      <c r="U161" s="466"/>
      <c r="V161" s="466"/>
      <c r="W161" s="466"/>
      <c r="X161" s="466"/>
      <c r="Y161" s="466"/>
      <c r="Z161" s="466"/>
      <c r="AA161" s="466"/>
      <c r="AB161" s="466"/>
      <c r="AC161" s="466"/>
      <c r="AD161" s="466"/>
      <c r="AE161" s="466"/>
      <c r="AF161" s="466"/>
      <c r="AG161" s="466"/>
      <c r="AH161" s="466"/>
      <c r="AI161" s="466"/>
      <c r="AJ161" s="466"/>
      <c r="AK161" s="466"/>
      <c r="AL161" s="466"/>
      <c r="AM161" s="466"/>
      <c r="AN161" s="466"/>
      <c r="AO161" s="466"/>
      <c r="AP161" s="466"/>
      <c r="AQ161" s="466"/>
      <c r="AR161" s="466"/>
      <c r="AS161" s="466"/>
      <c r="AT161" s="466"/>
      <c r="AU161" s="466"/>
      <c r="AV161" s="466"/>
      <c r="AW161" s="466"/>
      <c r="AX161" s="466"/>
      <c r="AY161" s="466"/>
      <c r="AZ161" s="466"/>
      <c r="BA161" s="466"/>
      <c r="BB161" s="466"/>
      <c r="BC161" s="466"/>
      <c r="BD161" s="466"/>
      <c r="BE161" s="466"/>
      <c r="BF161" s="466"/>
      <c r="BG161" s="466"/>
      <c r="BH161" s="466"/>
      <c r="BI161" s="466"/>
      <c r="BJ161" s="466"/>
      <c r="BK161" s="466"/>
      <c r="BL161" s="466"/>
      <c r="BM161" s="466"/>
      <c r="BN161" s="466"/>
      <c r="BO161" s="466"/>
      <c r="BP161" s="466"/>
      <c r="BQ161" s="466"/>
      <c r="BR161" s="466"/>
      <c r="BS161" s="466"/>
      <c r="BT161" s="466"/>
      <c r="BU161" s="466"/>
      <c r="BV161" s="466"/>
      <c r="BW161" s="466"/>
      <c r="BX161" s="466"/>
      <c r="BY161" s="466"/>
      <c r="BZ161" s="466"/>
      <c r="CA161" s="466"/>
      <c r="CB161" s="466"/>
      <c r="CC161" s="466"/>
      <c r="CD161" s="466"/>
      <c r="CE161" s="466"/>
      <c r="CF161" s="466"/>
      <c r="CG161" s="466"/>
      <c r="CH161" s="466"/>
      <c r="CI161" s="466"/>
      <c r="CJ161" s="466"/>
      <c r="CK161" s="466"/>
      <c r="CL161" s="466"/>
      <c r="CM161" s="466"/>
      <c r="CN161" s="466"/>
      <c r="CO161" s="466"/>
      <c r="CP161" s="466"/>
      <c r="CQ161" s="466"/>
      <c r="CR161" s="466"/>
      <c r="CS161" s="466"/>
      <c r="CT161" s="466"/>
      <c r="CU161" s="466"/>
      <c r="CV161" s="466"/>
      <c r="CW161" s="466"/>
      <c r="CX161" s="466"/>
      <c r="CY161" s="466"/>
      <c r="CZ161" s="466"/>
      <c r="DA161" s="466"/>
      <c r="DB161" s="466"/>
      <c r="DC161" s="466"/>
      <c r="DD161" s="466"/>
      <c r="DE161" s="466"/>
      <c r="DF161" s="466"/>
      <c r="DG161" s="466"/>
      <c r="DH161" s="466"/>
      <c r="DI161" s="466"/>
      <c r="DJ161" s="466"/>
      <c r="DK161" s="466"/>
      <c r="DL161" s="466"/>
      <c r="DM161" s="466"/>
      <c r="DN161" s="466"/>
      <c r="DO161" s="466"/>
      <c r="DP161" s="466"/>
      <c r="DQ161" s="466"/>
      <c r="DR161" s="466"/>
      <c r="DS161" s="466"/>
      <c r="DT161" s="466"/>
      <c r="DU161" s="466"/>
      <c r="DV161" s="466"/>
      <c r="DW161" s="466"/>
      <c r="DX161" s="466"/>
      <c r="DY161" s="466"/>
      <c r="DZ161" s="466"/>
      <c r="EA161" s="466"/>
      <c r="EB161" s="466"/>
      <c r="EC161" s="466"/>
      <c r="ED161" s="466"/>
      <c r="EE161" s="74"/>
      <c r="EF161" s="1"/>
    </row>
    <row r="162" spans="1:136" s="37" customFormat="1">
      <c r="A162" s="37" t="s">
        <v>565</v>
      </c>
      <c r="M162" s="642"/>
      <c r="N162" s="1446"/>
      <c r="O162" s="625">
        <f>SUM(O157:O160)</f>
        <v>0</v>
      </c>
      <c r="P162" s="625">
        <f t="shared" ref="P162:CA162" si="219">SUM(P157:P160)</f>
        <v>0</v>
      </c>
      <c r="Q162" s="625">
        <f>SUM(Q157:Q160)</f>
        <v>0</v>
      </c>
      <c r="R162" s="625">
        <f t="shared" si="219"/>
        <v>0</v>
      </c>
      <c r="S162" s="625">
        <f t="shared" si="219"/>
        <v>0</v>
      </c>
      <c r="T162" s="625">
        <f t="shared" si="219"/>
        <v>0</v>
      </c>
      <c r="U162" s="625">
        <f t="shared" si="219"/>
        <v>0</v>
      </c>
      <c r="V162" s="625">
        <f t="shared" si="219"/>
        <v>0</v>
      </c>
      <c r="W162" s="625">
        <f t="shared" si="219"/>
        <v>0</v>
      </c>
      <c r="X162" s="625">
        <f t="shared" si="219"/>
        <v>0</v>
      </c>
      <c r="Y162" s="625">
        <f t="shared" si="219"/>
        <v>0</v>
      </c>
      <c r="Z162" s="625">
        <f t="shared" si="219"/>
        <v>0</v>
      </c>
      <c r="AA162" s="625">
        <f t="shared" si="219"/>
        <v>0</v>
      </c>
      <c r="AB162" s="625">
        <f t="shared" si="219"/>
        <v>0</v>
      </c>
      <c r="AC162" s="625">
        <f t="shared" si="219"/>
        <v>0</v>
      </c>
      <c r="AD162" s="625">
        <f t="shared" si="219"/>
        <v>0</v>
      </c>
      <c r="AE162" s="625">
        <f t="shared" si="219"/>
        <v>0</v>
      </c>
      <c r="AF162" s="625">
        <f t="shared" si="219"/>
        <v>0</v>
      </c>
      <c r="AG162" s="625">
        <f t="shared" si="219"/>
        <v>0</v>
      </c>
      <c r="AH162" s="625">
        <f t="shared" si="219"/>
        <v>0</v>
      </c>
      <c r="AI162" s="625">
        <f t="shared" si="219"/>
        <v>0</v>
      </c>
      <c r="AJ162" s="625">
        <f t="shared" si="219"/>
        <v>0</v>
      </c>
      <c r="AK162" s="625">
        <f t="shared" si="219"/>
        <v>0</v>
      </c>
      <c r="AL162" s="625">
        <f t="shared" si="219"/>
        <v>0</v>
      </c>
      <c r="AM162" s="625">
        <f t="shared" si="219"/>
        <v>0</v>
      </c>
      <c r="AN162" s="625">
        <f t="shared" si="219"/>
        <v>0</v>
      </c>
      <c r="AO162" s="625">
        <f t="shared" si="219"/>
        <v>0</v>
      </c>
      <c r="AP162" s="625">
        <f t="shared" si="219"/>
        <v>0</v>
      </c>
      <c r="AQ162" s="625">
        <f t="shared" si="219"/>
        <v>0</v>
      </c>
      <c r="AR162" s="625">
        <f t="shared" si="219"/>
        <v>0</v>
      </c>
      <c r="AS162" s="625">
        <f t="shared" si="219"/>
        <v>0</v>
      </c>
      <c r="AT162" s="625">
        <f t="shared" si="219"/>
        <v>0</v>
      </c>
      <c r="AU162" s="625">
        <f t="shared" si="219"/>
        <v>0</v>
      </c>
      <c r="AV162" s="625">
        <f t="shared" si="219"/>
        <v>0</v>
      </c>
      <c r="AW162" s="625">
        <f t="shared" si="219"/>
        <v>0</v>
      </c>
      <c r="AX162" s="625">
        <f t="shared" si="219"/>
        <v>0</v>
      </c>
      <c r="AY162" s="625">
        <f t="shared" si="219"/>
        <v>0</v>
      </c>
      <c r="AZ162" s="625">
        <f t="shared" si="219"/>
        <v>0</v>
      </c>
      <c r="BA162" s="625">
        <f t="shared" si="219"/>
        <v>0</v>
      </c>
      <c r="BB162" s="625">
        <f t="shared" si="219"/>
        <v>0</v>
      </c>
      <c r="BC162" s="625">
        <f t="shared" si="219"/>
        <v>0</v>
      </c>
      <c r="BD162" s="625">
        <f t="shared" si="219"/>
        <v>0</v>
      </c>
      <c r="BE162" s="625">
        <f t="shared" si="219"/>
        <v>0</v>
      </c>
      <c r="BF162" s="625">
        <f t="shared" si="219"/>
        <v>0</v>
      </c>
      <c r="BG162" s="625">
        <f t="shared" si="219"/>
        <v>0</v>
      </c>
      <c r="BH162" s="625">
        <f t="shared" si="219"/>
        <v>0</v>
      </c>
      <c r="BI162" s="625">
        <f t="shared" si="219"/>
        <v>0</v>
      </c>
      <c r="BJ162" s="625">
        <f t="shared" si="219"/>
        <v>0</v>
      </c>
      <c r="BK162" s="625">
        <f t="shared" si="219"/>
        <v>0</v>
      </c>
      <c r="BL162" s="625">
        <f t="shared" si="219"/>
        <v>0</v>
      </c>
      <c r="BM162" s="625">
        <f t="shared" si="219"/>
        <v>0</v>
      </c>
      <c r="BN162" s="625">
        <f t="shared" si="219"/>
        <v>0</v>
      </c>
      <c r="BO162" s="625">
        <f t="shared" si="219"/>
        <v>0</v>
      </c>
      <c r="BP162" s="625">
        <f t="shared" si="219"/>
        <v>0</v>
      </c>
      <c r="BQ162" s="625">
        <f t="shared" si="219"/>
        <v>0</v>
      </c>
      <c r="BR162" s="625">
        <f t="shared" si="219"/>
        <v>0</v>
      </c>
      <c r="BS162" s="625">
        <f t="shared" si="219"/>
        <v>0</v>
      </c>
      <c r="BT162" s="625">
        <f t="shared" si="219"/>
        <v>0</v>
      </c>
      <c r="BU162" s="625">
        <f t="shared" si="219"/>
        <v>0</v>
      </c>
      <c r="BV162" s="625">
        <f t="shared" si="219"/>
        <v>0</v>
      </c>
      <c r="BW162" s="625">
        <f t="shared" si="219"/>
        <v>0</v>
      </c>
      <c r="BX162" s="625">
        <f t="shared" si="219"/>
        <v>0</v>
      </c>
      <c r="BY162" s="625">
        <f t="shared" si="219"/>
        <v>0</v>
      </c>
      <c r="BZ162" s="625">
        <f t="shared" si="219"/>
        <v>0</v>
      </c>
      <c r="CA162" s="625">
        <f t="shared" si="219"/>
        <v>0</v>
      </c>
      <c r="CB162" s="625">
        <f t="shared" ref="CB162:ED162" si="220">SUM(CB157:CB160)</f>
        <v>0</v>
      </c>
      <c r="CC162" s="625">
        <f t="shared" si="220"/>
        <v>0</v>
      </c>
      <c r="CD162" s="625">
        <f t="shared" si="220"/>
        <v>0</v>
      </c>
      <c r="CE162" s="625">
        <f t="shared" si="220"/>
        <v>0</v>
      </c>
      <c r="CF162" s="625">
        <f t="shared" si="220"/>
        <v>0</v>
      </c>
      <c r="CG162" s="625">
        <f t="shared" si="220"/>
        <v>0</v>
      </c>
      <c r="CH162" s="625">
        <f t="shared" si="220"/>
        <v>0</v>
      </c>
      <c r="CI162" s="625">
        <f t="shared" si="220"/>
        <v>0</v>
      </c>
      <c r="CJ162" s="625">
        <f t="shared" si="220"/>
        <v>0</v>
      </c>
      <c r="CK162" s="625">
        <f t="shared" si="220"/>
        <v>0</v>
      </c>
      <c r="CL162" s="625">
        <f t="shared" si="220"/>
        <v>0</v>
      </c>
      <c r="CM162" s="625">
        <f t="shared" si="220"/>
        <v>0</v>
      </c>
      <c r="CN162" s="625">
        <f t="shared" si="220"/>
        <v>0</v>
      </c>
      <c r="CO162" s="625">
        <f t="shared" si="220"/>
        <v>0</v>
      </c>
      <c r="CP162" s="625">
        <f t="shared" si="220"/>
        <v>0</v>
      </c>
      <c r="CQ162" s="625">
        <f t="shared" si="220"/>
        <v>0</v>
      </c>
      <c r="CR162" s="625">
        <f t="shared" si="220"/>
        <v>0</v>
      </c>
      <c r="CS162" s="625">
        <f t="shared" si="220"/>
        <v>0</v>
      </c>
      <c r="CT162" s="625">
        <f t="shared" si="220"/>
        <v>0</v>
      </c>
      <c r="CU162" s="625">
        <f t="shared" si="220"/>
        <v>0</v>
      </c>
      <c r="CV162" s="625">
        <f t="shared" si="220"/>
        <v>0</v>
      </c>
      <c r="CW162" s="625">
        <f t="shared" si="220"/>
        <v>0</v>
      </c>
      <c r="CX162" s="625">
        <f t="shared" si="220"/>
        <v>0</v>
      </c>
      <c r="CY162" s="625">
        <f t="shared" si="220"/>
        <v>0</v>
      </c>
      <c r="CZ162" s="625">
        <f t="shared" si="220"/>
        <v>0</v>
      </c>
      <c r="DA162" s="625">
        <f t="shared" si="220"/>
        <v>0</v>
      </c>
      <c r="DB162" s="625">
        <f t="shared" si="220"/>
        <v>0</v>
      </c>
      <c r="DC162" s="625">
        <f t="shared" si="220"/>
        <v>0</v>
      </c>
      <c r="DD162" s="625">
        <f t="shared" si="220"/>
        <v>0</v>
      </c>
      <c r="DE162" s="625">
        <f t="shared" si="220"/>
        <v>0</v>
      </c>
      <c r="DF162" s="625">
        <f t="shared" si="220"/>
        <v>0</v>
      </c>
      <c r="DG162" s="625">
        <f t="shared" si="220"/>
        <v>0</v>
      </c>
      <c r="DH162" s="625">
        <f t="shared" si="220"/>
        <v>0</v>
      </c>
      <c r="DI162" s="625">
        <f t="shared" si="220"/>
        <v>0</v>
      </c>
      <c r="DJ162" s="625">
        <f t="shared" si="220"/>
        <v>0</v>
      </c>
      <c r="DK162" s="625">
        <f t="shared" si="220"/>
        <v>0</v>
      </c>
      <c r="DL162" s="625">
        <f t="shared" si="220"/>
        <v>0</v>
      </c>
      <c r="DM162" s="625">
        <f t="shared" si="220"/>
        <v>0</v>
      </c>
      <c r="DN162" s="625">
        <f t="shared" si="220"/>
        <v>0</v>
      </c>
      <c r="DO162" s="625">
        <f t="shared" si="220"/>
        <v>0</v>
      </c>
      <c r="DP162" s="625">
        <f t="shared" si="220"/>
        <v>0</v>
      </c>
      <c r="DQ162" s="625">
        <f t="shared" si="220"/>
        <v>0</v>
      </c>
      <c r="DR162" s="625">
        <f t="shared" si="220"/>
        <v>0</v>
      </c>
      <c r="DS162" s="625">
        <f t="shared" si="220"/>
        <v>0</v>
      </c>
      <c r="DT162" s="625">
        <f t="shared" si="220"/>
        <v>0</v>
      </c>
      <c r="DU162" s="625">
        <f t="shared" si="220"/>
        <v>0</v>
      </c>
      <c r="DV162" s="625">
        <f t="shared" si="220"/>
        <v>0</v>
      </c>
      <c r="DW162" s="625">
        <f t="shared" si="220"/>
        <v>0</v>
      </c>
      <c r="DX162" s="625">
        <f t="shared" si="220"/>
        <v>0</v>
      </c>
      <c r="DY162" s="625">
        <f t="shared" si="220"/>
        <v>0</v>
      </c>
      <c r="DZ162" s="625">
        <f t="shared" si="220"/>
        <v>0</v>
      </c>
      <c r="EA162" s="625">
        <f t="shared" si="220"/>
        <v>0</v>
      </c>
      <c r="EB162" s="625">
        <f t="shared" si="220"/>
        <v>0</v>
      </c>
      <c r="EC162" s="625">
        <f t="shared" si="220"/>
        <v>0</v>
      </c>
      <c r="ED162" s="625">
        <f t="shared" si="220"/>
        <v>0</v>
      </c>
      <c r="EE162" s="74"/>
      <c r="EF162" s="1"/>
    </row>
    <row r="163" spans="1:136" s="42" customFormat="1">
      <c r="A163" s="47"/>
      <c r="B163" s="47"/>
      <c r="C163" s="47"/>
      <c r="D163" s="47"/>
      <c r="E163" s="47"/>
      <c r="F163" s="47"/>
      <c r="G163" s="47"/>
      <c r="H163" s="47"/>
      <c r="I163" s="47"/>
      <c r="J163" s="47"/>
      <c r="K163" s="47"/>
      <c r="L163" s="47"/>
      <c r="M163" s="647"/>
      <c r="N163" s="1441"/>
      <c r="O163" s="638"/>
      <c r="P163" s="638"/>
      <c r="Q163" s="638"/>
      <c r="R163" s="638"/>
      <c r="S163" s="638"/>
      <c r="T163" s="638"/>
      <c r="U163" s="638"/>
      <c r="V163" s="638"/>
      <c r="W163" s="638"/>
      <c r="X163" s="638"/>
      <c r="Y163" s="638"/>
      <c r="Z163" s="638"/>
      <c r="AA163" s="638"/>
      <c r="AB163" s="638"/>
      <c r="AC163" s="638"/>
      <c r="AD163" s="638"/>
      <c r="AE163" s="638"/>
      <c r="AF163" s="638"/>
      <c r="AG163" s="638"/>
      <c r="AH163" s="638"/>
      <c r="AI163" s="638"/>
      <c r="AJ163" s="638"/>
      <c r="AK163" s="638"/>
      <c r="AL163" s="638"/>
      <c r="AM163" s="638"/>
      <c r="AN163" s="638"/>
      <c r="AO163" s="638"/>
      <c r="AP163" s="638"/>
      <c r="AQ163" s="638"/>
      <c r="AR163" s="638"/>
      <c r="AS163" s="638"/>
      <c r="AT163" s="638"/>
      <c r="AU163" s="638"/>
      <c r="AV163" s="638"/>
      <c r="AW163" s="638"/>
      <c r="AX163" s="638"/>
      <c r="AY163" s="638"/>
      <c r="AZ163" s="638"/>
      <c r="BA163" s="638"/>
      <c r="BB163" s="638"/>
      <c r="BC163" s="638"/>
      <c r="BD163" s="638"/>
      <c r="BE163" s="638"/>
      <c r="BF163" s="638"/>
      <c r="BG163" s="638"/>
      <c r="BH163" s="638"/>
      <c r="BI163" s="638"/>
      <c r="BJ163" s="638"/>
      <c r="BK163" s="638"/>
      <c r="BL163" s="638"/>
      <c r="BM163" s="638"/>
      <c r="BN163" s="638"/>
      <c r="BO163" s="638"/>
      <c r="BP163" s="638"/>
      <c r="BQ163" s="638"/>
      <c r="BR163" s="638"/>
      <c r="BS163" s="638"/>
      <c r="BT163" s="638"/>
      <c r="BU163" s="638"/>
      <c r="BV163" s="638"/>
      <c r="BW163" s="638"/>
      <c r="BX163" s="638"/>
      <c r="BY163" s="638"/>
      <c r="BZ163" s="638"/>
      <c r="CA163" s="638"/>
      <c r="CB163" s="638"/>
      <c r="CC163" s="638"/>
      <c r="CD163" s="638"/>
      <c r="CE163" s="638"/>
      <c r="CF163" s="638"/>
      <c r="CG163" s="638"/>
      <c r="CH163" s="638"/>
      <c r="CI163" s="638"/>
      <c r="CJ163" s="638"/>
      <c r="CK163" s="638"/>
      <c r="CL163" s="638"/>
      <c r="CM163" s="638"/>
      <c r="CN163" s="638"/>
      <c r="CO163" s="638"/>
      <c r="CP163" s="638"/>
      <c r="CQ163" s="638"/>
      <c r="CR163" s="638"/>
      <c r="CS163" s="638"/>
      <c r="CT163" s="638"/>
      <c r="CU163" s="638"/>
      <c r="CV163" s="638"/>
      <c r="CW163" s="638"/>
      <c r="CX163" s="638"/>
      <c r="CY163" s="638"/>
      <c r="CZ163" s="638"/>
      <c r="DA163" s="638"/>
      <c r="DB163" s="638"/>
      <c r="DC163" s="638"/>
      <c r="DD163" s="638"/>
      <c r="DE163" s="638"/>
      <c r="DF163" s="638"/>
      <c r="DG163" s="638"/>
      <c r="DH163" s="638"/>
      <c r="DI163" s="638"/>
      <c r="DJ163" s="638"/>
      <c r="DK163" s="638"/>
      <c r="DL163" s="638"/>
      <c r="DM163" s="638"/>
      <c r="DN163" s="638"/>
      <c r="DO163" s="638"/>
      <c r="DP163" s="638"/>
      <c r="DQ163" s="638"/>
      <c r="DR163" s="638"/>
      <c r="DS163" s="638"/>
      <c r="DT163" s="638"/>
      <c r="DU163" s="638"/>
      <c r="DV163" s="638"/>
      <c r="DW163" s="638"/>
      <c r="DX163" s="638"/>
      <c r="DY163" s="638"/>
      <c r="DZ163" s="638"/>
      <c r="EA163" s="638"/>
      <c r="EB163" s="638"/>
      <c r="EC163" s="638"/>
      <c r="ED163" s="638"/>
      <c r="EE163" s="47"/>
      <c r="EF163"/>
    </row>
  </sheetData>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C80B3-C0D2-4230-91FA-332A7EF8D7E9}">
  <sheetPr codeName="Sheet14"/>
  <dimension ref="A1:M123"/>
  <sheetViews>
    <sheetView showGridLines="0" zoomScaleNormal="100" workbookViewId="0"/>
  </sheetViews>
  <sheetFormatPr defaultColWidth="9.1796875" defaultRowHeight="14.5"/>
  <cols>
    <col min="1" max="1" width="10.26953125" style="7" bestFit="1" customWidth="1"/>
    <col min="2" max="2" width="32.26953125" bestFit="1" customWidth="1"/>
    <col min="3" max="5" width="32.26953125" customWidth="1"/>
    <col min="6" max="6" width="32.26953125" style="7" customWidth="1"/>
    <col min="7" max="7" width="8.1796875" bestFit="1" customWidth="1"/>
    <col min="8" max="8" width="11.54296875" customWidth="1"/>
    <col min="10" max="10" width="19.26953125" bestFit="1" customWidth="1"/>
    <col min="11" max="13" width="14.54296875" customWidth="1"/>
  </cols>
  <sheetData>
    <row r="1" spans="1:13" ht="15" thickBot="1">
      <c r="B1" s="1191" t="s">
        <v>513</v>
      </c>
      <c r="C1" s="76"/>
      <c r="D1" s="76"/>
      <c r="E1" s="76"/>
      <c r="F1" s="410" t="s">
        <v>427</v>
      </c>
      <c r="J1" s="145"/>
    </row>
    <row r="2" spans="1:13" ht="15" thickBot="1">
      <c r="A2" s="146" t="s">
        <v>280</v>
      </c>
      <c r="B2" s="146" t="s">
        <v>305</v>
      </c>
      <c r="C2" s="222" t="s">
        <v>385</v>
      </c>
      <c r="D2" s="1194" t="s">
        <v>362</v>
      </c>
      <c r="E2" s="221" t="s">
        <v>361</v>
      </c>
      <c r="F2" s="223" t="s">
        <v>364</v>
      </c>
      <c r="G2" s="94" t="s">
        <v>306</v>
      </c>
      <c r="H2" s="94" t="s">
        <v>360</v>
      </c>
    </row>
    <row r="3" spans="1:13" ht="15.5">
      <c r="A3" s="220">
        <f>Purchase_Date</f>
        <v>45992</v>
      </c>
      <c r="B3" s="1192">
        <v>5.1137700000000001E-2</v>
      </c>
      <c r="C3" s="604">
        <f>IF($K$3="% Adjustment",B3*(1+$K$4),B3+($K$5/10000))</f>
        <v>5.1137700000000001E-2</v>
      </c>
      <c r="D3" s="1195">
        <f>IF(AND(A3&lt;=$K$12,A3&gt;=$K$11),$K$10,IF(AND(A3&lt;=$L$12,A3&gt;=$L$11),$L$10,IF(AND(A3&lt;=$M$12,A3&gt;=$M$11),$M$10,0)))</f>
        <v>0</v>
      </c>
      <c r="E3" s="605">
        <f>IF(AND(A3&lt;=$K$12,A3&gt;=$K$11),$K$9,IF(AND(A3&lt;=$L$12,A3&gt;=$L$11),$L$9,IF(AND(A3&lt;=$M$12,A3&gt;=$M$11),$M$9,0)))</f>
        <v>0</v>
      </c>
      <c r="F3" s="606">
        <f>IF(AND(C3&lt;D3,D3&gt;0),D3,IF(AND(C3&gt;E3,E3&gt;0),E3,C3))</f>
        <v>5.1137700000000001E-2</v>
      </c>
      <c r="G3" s="603">
        <f>Debt!$D$28</f>
        <v>0.03</v>
      </c>
      <c r="H3" s="492">
        <f>F3+G3</f>
        <v>8.1137700000000007E-2</v>
      </c>
      <c r="J3" s="400" t="s">
        <v>307</v>
      </c>
      <c r="K3" s="1271" t="s">
        <v>411</v>
      </c>
    </row>
    <row r="4" spans="1:13" ht="15.5">
      <c r="A4" s="220">
        <f>EDATE(A3,1)</f>
        <v>46023</v>
      </c>
      <c r="B4" s="1192">
        <v>4.96179E-2</v>
      </c>
      <c r="C4" s="604">
        <f t="shared" ref="C4:C67" si="0">IF($K$3="% Adjustment",B4*(1+$K$4),B4+($K$5/10000))</f>
        <v>4.96179E-2</v>
      </c>
      <c r="D4" s="1195">
        <f t="shared" ref="D4:D67" si="1">IF(AND(A4&lt;=$K$12,A4&gt;=$K$11),$K$10,IF(AND(A4&lt;=$L$12,A4&gt;=$L$11),$L$10,IF(AND(A4&lt;=$M$12,A4&gt;=$M$11),$M$10,0)))</f>
        <v>0</v>
      </c>
      <c r="E4" s="605">
        <f t="shared" ref="E4:E67" si="2">IF(AND(A4&lt;=$K$12,A4&gt;=$K$11),$K$9,IF(AND(A4&lt;=$L$12,A4&gt;=$L$11),$L$9,IF(AND(A4&lt;=$M$12,A4&gt;=$M$11),$M$9,0)))</f>
        <v>0</v>
      </c>
      <c r="F4" s="606">
        <f t="shared" ref="F4:F58" si="3">IF(AND(C4&lt;D4,D4&gt;0),D4,IF(AND(C4&gt;E4,E4&gt;0),E4,C4))</f>
        <v>4.96179E-2</v>
      </c>
      <c r="G4" s="603">
        <f>Debt!$D$28</f>
        <v>0.03</v>
      </c>
      <c r="H4" s="492">
        <f t="shared" ref="H4:H67" si="4">F4+G4</f>
        <v>7.9617899999999991E-2</v>
      </c>
      <c r="J4" s="399" t="s">
        <v>308</v>
      </c>
      <c r="K4" s="1197">
        <v>0.1</v>
      </c>
    </row>
    <row r="5" spans="1:13" ht="15.5">
      <c r="A5" s="220">
        <f t="shared" ref="A5:A68" si="5">EDATE(A4,1)</f>
        <v>46054</v>
      </c>
      <c r="B5" s="1192">
        <v>4.8630300000000001E-2</v>
      </c>
      <c r="C5" s="604">
        <f t="shared" si="0"/>
        <v>4.8630300000000001E-2</v>
      </c>
      <c r="D5" s="1195">
        <f t="shared" si="1"/>
        <v>0</v>
      </c>
      <c r="E5" s="605">
        <f t="shared" si="2"/>
        <v>0</v>
      </c>
      <c r="F5" s="606">
        <f t="shared" si="3"/>
        <v>4.8630300000000001E-2</v>
      </c>
      <c r="G5" s="603">
        <f>Debt!$D$28</f>
        <v>0.03</v>
      </c>
      <c r="H5" s="492">
        <f t="shared" si="4"/>
        <v>7.86303E-2</v>
      </c>
      <c r="J5" s="394" t="s">
        <v>309</v>
      </c>
      <c r="K5" s="1198">
        <v>0</v>
      </c>
    </row>
    <row r="6" spans="1:13">
      <c r="A6" s="220">
        <f t="shared" si="5"/>
        <v>46082</v>
      </c>
      <c r="B6" s="1192">
        <v>4.69281E-2</v>
      </c>
      <c r="C6" s="604">
        <f t="shared" si="0"/>
        <v>4.69281E-2</v>
      </c>
      <c r="D6" s="1195">
        <f t="shared" si="1"/>
        <v>0</v>
      </c>
      <c r="E6" s="605">
        <f t="shared" si="2"/>
        <v>0</v>
      </c>
      <c r="F6" s="606">
        <f t="shared" si="3"/>
        <v>4.69281E-2</v>
      </c>
      <c r="G6" s="603">
        <f>Debt!$D$28</f>
        <v>0.03</v>
      </c>
      <c r="H6" s="492">
        <f t="shared" si="4"/>
        <v>7.6928099999999999E-2</v>
      </c>
    </row>
    <row r="7" spans="1:13">
      <c r="A7" s="220">
        <f t="shared" si="5"/>
        <v>46113</v>
      </c>
      <c r="B7" s="1192">
        <v>4.4859299999999998E-2</v>
      </c>
      <c r="C7" s="604">
        <f t="shared" si="0"/>
        <v>4.4859299999999998E-2</v>
      </c>
      <c r="D7" s="1195">
        <f t="shared" si="1"/>
        <v>0</v>
      </c>
      <c r="E7" s="605">
        <f t="shared" si="2"/>
        <v>0</v>
      </c>
      <c r="F7" s="606">
        <f t="shared" si="3"/>
        <v>4.4859299999999998E-2</v>
      </c>
      <c r="G7" s="603">
        <f>Debt!$D$28</f>
        <v>0.03</v>
      </c>
      <c r="H7" s="492">
        <f t="shared" si="4"/>
        <v>7.485929999999999E-2</v>
      </c>
      <c r="J7" s="397" t="s">
        <v>412</v>
      </c>
      <c r="K7" s="398" t="str">
        <f>Debt!A1</f>
        <v>Loan 1</v>
      </c>
      <c r="L7" s="398" t="str">
        <f>Debt!F1</f>
        <v>Loan 2</v>
      </c>
      <c r="M7" s="398" t="str">
        <f>Debt!K1</f>
        <v>Loan 3</v>
      </c>
    </row>
    <row r="8" spans="1:13" ht="15.5">
      <c r="A8" s="220">
        <f t="shared" si="5"/>
        <v>46143</v>
      </c>
      <c r="B8" s="1192">
        <v>4.3978099999999999E-2</v>
      </c>
      <c r="C8" s="604">
        <f t="shared" si="0"/>
        <v>4.3978099999999999E-2</v>
      </c>
      <c r="D8" s="1195">
        <f t="shared" si="1"/>
        <v>0</v>
      </c>
      <c r="E8" s="605">
        <f t="shared" si="2"/>
        <v>0</v>
      </c>
      <c r="F8" s="606">
        <f t="shared" si="3"/>
        <v>4.3978099999999999E-2</v>
      </c>
      <c r="G8" s="603">
        <f>Debt!$D$28</f>
        <v>0.03</v>
      </c>
      <c r="H8" s="492">
        <f t="shared" si="4"/>
        <v>7.3978099999999991E-2</v>
      </c>
      <c r="J8" s="395" t="s">
        <v>359</v>
      </c>
      <c r="K8" s="396" t="str">
        <f>IF(AND(Debt!D2="Yes",Debt!D18="Floating Rate"),"Yes","No")</f>
        <v>No</v>
      </c>
      <c r="L8" s="396" t="str">
        <f>IF(AND(Debt!I2="Yes",Debt!I18="Floating Rate"),"Yes","No")</f>
        <v>No</v>
      </c>
      <c r="M8" s="396" t="str">
        <f>IF(AND(Debt!N2="Yes",Debt!N18="Floating Rate"),"Yes","No")</f>
        <v>No</v>
      </c>
    </row>
    <row r="9" spans="1:13" ht="15.5">
      <c r="A9" s="220">
        <f t="shared" si="5"/>
        <v>46174</v>
      </c>
      <c r="B9" s="1192">
        <v>4.3978099999999999E-2</v>
      </c>
      <c r="C9" s="604">
        <f t="shared" si="0"/>
        <v>4.3978099999999999E-2</v>
      </c>
      <c r="D9" s="1195">
        <f t="shared" si="1"/>
        <v>0</v>
      </c>
      <c r="E9" s="605">
        <f t="shared" si="2"/>
        <v>0</v>
      </c>
      <c r="F9" s="606">
        <f t="shared" si="3"/>
        <v>4.3978099999999999E-2</v>
      </c>
      <c r="G9" s="603">
        <f>Debt!$D$28</f>
        <v>0.03</v>
      </c>
      <c r="H9" s="492">
        <f t="shared" si="4"/>
        <v>7.3978099999999991E-2</v>
      </c>
      <c r="J9" s="218" t="s">
        <v>310</v>
      </c>
      <c r="K9" s="612">
        <f>Debt!D27*IF(K8="Yes",1,0)</f>
        <v>0</v>
      </c>
      <c r="L9" s="613">
        <f>Debt!I27*IF(L8="Yes",1,0)</f>
        <v>0</v>
      </c>
      <c r="M9" s="613">
        <f>Debt!N27*IF(M8="Yes",1,0)</f>
        <v>0</v>
      </c>
    </row>
    <row r="10" spans="1:13" ht="15.5">
      <c r="A10" s="220">
        <f t="shared" si="5"/>
        <v>46204</v>
      </c>
      <c r="B10" s="1192">
        <v>4.1458399999999999E-2</v>
      </c>
      <c r="C10" s="604">
        <f t="shared" si="0"/>
        <v>4.1458399999999999E-2</v>
      </c>
      <c r="D10" s="1195">
        <f t="shared" si="1"/>
        <v>0</v>
      </c>
      <c r="E10" s="605">
        <f t="shared" si="2"/>
        <v>0</v>
      </c>
      <c r="F10" s="606">
        <f t="shared" si="3"/>
        <v>4.1458399999999999E-2</v>
      </c>
      <c r="G10" s="603">
        <f>Debt!$D$28</f>
        <v>0.03</v>
      </c>
      <c r="H10" s="492">
        <f t="shared" si="4"/>
        <v>7.1458400000000005E-2</v>
      </c>
      <c r="J10" s="218" t="s">
        <v>311</v>
      </c>
      <c r="K10" s="612">
        <f>Debt!D26*IF(K8="Yes",1,0)</f>
        <v>0</v>
      </c>
      <c r="L10" s="613">
        <f>Debt!I26*IF(L8="Yes",1,0)</f>
        <v>0</v>
      </c>
      <c r="M10" s="613">
        <f>Debt!N26*IF(M8="Yes",1,0)</f>
        <v>0</v>
      </c>
    </row>
    <row r="11" spans="1:13" ht="15.5">
      <c r="A11" s="220">
        <f t="shared" si="5"/>
        <v>46235</v>
      </c>
      <c r="B11" s="1192">
        <v>4.0432299999999997E-2</v>
      </c>
      <c r="C11" s="604">
        <f t="shared" si="0"/>
        <v>4.0432299999999997E-2</v>
      </c>
      <c r="D11" s="1195">
        <f t="shared" si="1"/>
        <v>0</v>
      </c>
      <c r="E11" s="605">
        <f t="shared" si="2"/>
        <v>0</v>
      </c>
      <c r="F11" s="606">
        <f t="shared" si="3"/>
        <v>4.0432299999999997E-2</v>
      </c>
      <c r="G11" s="603">
        <f>Debt!$D$28</f>
        <v>0.03</v>
      </c>
      <c r="H11" s="492">
        <f t="shared" si="4"/>
        <v>7.0432300000000003E-2</v>
      </c>
      <c r="J11" s="218" t="s">
        <v>357</v>
      </c>
      <c r="K11" s="216">
        <f>Debt!D15*IF(K8="Yes",1,0)</f>
        <v>0</v>
      </c>
      <c r="L11" s="217">
        <f>Debt!I15*IF(L8="Yes",1,0)</f>
        <v>0</v>
      </c>
      <c r="M11" s="217">
        <f>Debt!N15*IF(M8="Yes",1,0)</f>
        <v>0</v>
      </c>
    </row>
    <row r="12" spans="1:13" ht="15.5">
      <c r="A12" s="220">
        <f t="shared" si="5"/>
        <v>46266</v>
      </c>
      <c r="B12" s="1192">
        <v>4.0420999999999999E-2</v>
      </c>
      <c r="C12" s="604">
        <f t="shared" si="0"/>
        <v>4.0420999999999999E-2</v>
      </c>
      <c r="D12" s="1195">
        <f t="shared" si="1"/>
        <v>0</v>
      </c>
      <c r="E12" s="605">
        <f t="shared" si="2"/>
        <v>0</v>
      </c>
      <c r="F12" s="606">
        <f t="shared" si="3"/>
        <v>4.0420999999999999E-2</v>
      </c>
      <c r="G12" s="603">
        <f>Debt!$D$28</f>
        <v>0.03</v>
      </c>
      <c r="H12" s="492">
        <f t="shared" si="4"/>
        <v>7.0420999999999997E-2</v>
      </c>
      <c r="J12" s="218" t="s">
        <v>358</v>
      </c>
      <c r="K12" s="216">
        <f>Debt!D31*IF(K8="Yes",1,0)</f>
        <v>0</v>
      </c>
      <c r="L12" s="216">
        <f>Debt!I31*IF(L8="Yes",1,0)</f>
        <v>0</v>
      </c>
      <c r="M12" s="216">
        <f>Debt!N31*IF(M8="Yes",1,0)</f>
        <v>0</v>
      </c>
    </row>
    <row r="13" spans="1:13">
      <c r="A13" s="220">
        <f t="shared" si="5"/>
        <v>46296</v>
      </c>
      <c r="B13" s="1192">
        <v>3.83649E-2</v>
      </c>
      <c r="C13" s="604">
        <f t="shared" si="0"/>
        <v>3.83649E-2</v>
      </c>
      <c r="D13" s="1195">
        <f t="shared" si="1"/>
        <v>0</v>
      </c>
      <c r="E13" s="605">
        <f t="shared" si="2"/>
        <v>0</v>
      </c>
      <c r="F13" s="606">
        <f t="shared" si="3"/>
        <v>3.83649E-2</v>
      </c>
      <c r="G13" s="603">
        <f>Debt!$D$28</f>
        <v>0.03</v>
      </c>
      <c r="H13" s="492">
        <f t="shared" si="4"/>
        <v>6.8364900000000006E-2</v>
      </c>
    </row>
    <row r="14" spans="1:13">
      <c r="A14" s="220">
        <f t="shared" si="5"/>
        <v>46327</v>
      </c>
      <c r="B14" s="1192">
        <v>3.7519200000000003E-2</v>
      </c>
      <c r="C14" s="604">
        <f t="shared" si="0"/>
        <v>3.7519200000000003E-2</v>
      </c>
      <c r="D14" s="1195">
        <f t="shared" si="1"/>
        <v>0</v>
      </c>
      <c r="E14" s="605">
        <f t="shared" si="2"/>
        <v>0</v>
      </c>
      <c r="F14" s="606">
        <f t="shared" si="3"/>
        <v>3.7519200000000003E-2</v>
      </c>
      <c r="G14" s="603">
        <f>Debt!$D$28</f>
        <v>0.03</v>
      </c>
      <c r="H14" s="492">
        <f t="shared" si="4"/>
        <v>6.7519200000000001E-2</v>
      </c>
      <c r="J14" s="409"/>
      <c r="K14" s="219"/>
    </row>
    <row r="15" spans="1:13">
      <c r="A15" s="220">
        <f t="shared" si="5"/>
        <v>46357</v>
      </c>
      <c r="B15" s="1192">
        <v>3.7523099999999997E-2</v>
      </c>
      <c r="C15" s="604">
        <f t="shared" si="0"/>
        <v>3.7523099999999997E-2</v>
      </c>
      <c r="D15" s="1195">
        <f t="shared" si="1"/>
        <v>0</v>
      </c>
      <c r="E15" s="605">
        <f t="shared" si="2"/>
        <v>0</v>
      </c>
      <c r="F15" s="606">
        <f t="shared" si="3"/>
        <v>3.7523099999999997E-2</v>
      </c>
      <c r="G15" s="603">
        <f>Debt!$D$28</f>
        <v>0.03</v>
      </c>
      <c r="H15" s="492">
        <f t="shared" si="4"/>
        <v>6.7523100000000003E-2</v>
      </c>
    </row>
    <row r="16" spans="1:13">
      <c r="A16" s="220">
        <f t="shared" si="5"/>
        <v>46388</v>
      </c>
      <c r="B16" s="1192">
        <v>3.6528100000000001E-2</v>
      </c>
      <c r="C16" s="604">
        <f t="shared" si="0"/>
        <v>3.6528100000000001E-2</v>
      </c>
      <c r="D16" s="1195">
        <f t="shared" si="1"/>
        <v>0</v>
      </c>
      <c r="E16" s="605">
        <f t="shared" si="2"/>
        <v>0</v>
      </c>
      <c r="F16" s="606">
        <f t="shared" si="3"/>
        <v>3.6528100000000001E-2</v>
      </c>
      <c r="G16" s="603">
        <f>Debt!$D$28</f>
        <v>0.03</v>
      </c>
      <c r="H16" s="492">
        <f t="shared" si="4"/>
        <v>6.6528100000000007E-2</v>
      </c>
    </row>
    <row r="17" spans="1:8">
      <c r="A17" s="220">
        <f t="shared" si="5"/>
        <v>46419</v>
      </c>
      <c r="B17" s="1192">
        <v>3.5580399999999998E-2</v>
      </c>
      <c r="C17" s="604">
        <f t="shared" si="0"/>
        <v>3.5580399999999998E-2</v>
      </c>
      <c r="D17" s="1195">
        <f t="shared" si="1"/>
        <v>0</v>
      </c>
      <c r="E17" s="605">
        <f t="shared" si="2"/>
        <v>0</v>
      </c>
      <c r="F17" s="606">
        <f t="shared" si="3"/>
        <v>3.5580399999999998E-2</v>
      </c>
      <c r="G17" s="603">
        <f>Debt!$D$28</f>
        <v>0.03</v>
      </c>
      <c r="H17" s="492">
        <f t="shared" si="4"/>
        <v>6.5580399999999997E-2</v>
      </c>
    </row>
    <row r="18" spans="1:8">
      <c r="A18" s="220">
        <f t="shared" si="5"/>
        <v>46447</v>
      </c>
      <c r="B18" s="1192">
        <v>3.5009699999999998E-2</v>
      </c>
      <c r="C18" s="604">
        <f t="shared" si="0"/>
        <v>3.5009699999999998E-2</v>
      </c>
      <c r="D18" s="1195">
        <f t="shared" si="1"/>
        <v>0</v>
      </c>
      <c r="E18" s="605">
        <f t="shared" si="2"/>
        <v>0</v>
      </c>
      <c r="F18" s="606">
        <f t="shared" si="3"/>
        <v>3.5009699999999998E-2</v>
      </c>
      <c r="G18" s="603">
        <f>Debt!$D$28</f>
        <v>0.03</v>
      </c>
      <c r="H18" s="492">
        <f t="shared" si="4"/>
        <v>6.5009700000000004E-2</v>
      </c>
    </row>
    <row r="19" spans="1:8">
      <c r="A19" s="220">
        <f t="shared" si="5"/>
        <v>46478</v>
      </c>
      <c r="B19" s="1192">
        <v>3.45356E-2</v>
      </c>
      <c r="C19" s="604">
        <f t="shared" si="0"/>
        <v>3.45356E-2</v>
      </c>
      <c r="D19" s="1195">
        <f t="shared" si="1"/>
        <v>0</v>
      </c>
      <c r="E19" s="605">
        <f t="shared" si="2"/>
        <v>0</v>
      </c>
      <c r="F19" s="606">
        <f t="shared" si="3"/>
        <v>3.45356E-2</v>
      </c>
      <c r="G19" s="603">
        <f>Debt!$D$28</f>
        <v>0.03</v>
      </c>
      <c r="H19" s="492">
        <f t="shared" si="4"/>
        <v>6.4535599999999999E-2</v>
      </c>
    </row>
    <row r="20" spans="1:8">
      <c r="A20" s="220">
        <f t="shared" si="5"/>
        <v>46508</v>
      </c>
      <c r="B20" s="1192">
        <v>3.4146299999999997E-2</v>
      </c>
      <c r="C20" s="604">
        <f t="shared" si="0"/>
        <v>3.4146299999999997E-2</v>
      </c>
      <c r="D20" s="1195">
        <f t="shared" si="1"/>
        <v>0</v>
      </c>
      <c r="E20" s="605">
        <f t="shared" si="2"/>
        <v>0</v>
      </c>
      <c r="F20" s="606">
        <f t="shared" si="3"/>
        <v>3.4146299999999997E-2</v>
      </c>
      <c r="G20" s="603">
        <f>Debt!$D$28</f>
        <v>0.03</v>
      </c>
      <c r="H20" s="492">
        <f t="shared" si="4"/>
        <v>6.4146299999999989E-2</v>
      </c>
    </row>
    <row r="21" spans="1:8">
      <c r="A21" s="220">
        <f t="shared" si="5"/>
        <v>46539</v>
      </c>
      <c r="B21" s="1192">
        <v>3.3840299999999997E-2</v>
      </c>
      <c r="C21" s="604">
        <f t="shared" si="0"/>
        <v>3.3840299999999997E-2</v>
      </c>
      <c r="D21" s="1195">
        <f t="shared" si="1"/>
        <v>0</v>
      </c>
      <c r="E21" s="605">
        <f t="shared" si="2"/>
        <v>0</v>
      </c>
      <c r="F21" s="606">
        <f t="shared" si="3"/>
        <v>3.3840299999999997E-2</v>
      </c>
      <c r="G21" s="603">
        <f>Debt!$D$28</f>
        <v>0.03</v>
      </c>
      <c r="H21" s="492">
        <f t="shared" si="4"/>
        <v>6.3840299999999989E-2</v>
      </c>
    </row>
    <row r="22" spans="1:8">
      <c r="A22" s="220">
        <f t="shared" si="5"/>
        <v>46569</v>
      </c>
      <c r="B22" s="1192">
        <v>3.3651599999999997E-2</v>
      </c>
      <c r="C22" s="604">
        <f t="shared" si="0"/>
        <v>3.3651599999999997E-2</v>
      </c>
      <c r="D22" s="1195">
        <f t="shared" si="1"/>
        <v>0</v>
      </c>
      <c r="E22" s="605">
        <f t="shared" si="2"/>
        <v>0</v>
      </c>
      <c r="F22" s="606">
        <f t="shared" si="3"/>
        <v>3.3651599999999997E-2</v>
      </c>
      <c r="G22" s="603">
        <f>Debt!$D$28</f>
        <v>0.03</v>
      </c>
      <c r="H22" s="492">
        <f t="shared" si="4"/>
        <v>6.3651600000000003E-2</v>
      </c>
    </row>
    <row r="23" spans="1:8">
      <c r="A23" s="220">
        <f t="shared" si="5"/>
        <v>46600</v>
      </c>
      <c r="B23" s="1192">
        <v>3.3532699999999999E-2</v>
      </c>
      <c r="C23" s="604">
        <f t="shared" si="0"/>
        <v>3.3532699999999999E-2</v>
      </c>
      <c r="D23" s="1195">
        <f t="shared" si="1"/>
        <v>0</v>
      </c>
      <c r="E23" s="605">
        <f t="shared" si="2"/>
        <v>0</v>
      </c>
      <c r="F23" s="606">
        <f t="shared" si="3"/>
        <v>3.3532699999999999E-2</v>
      </c>
      <c r="G23" s="603">
        <f>Debt!$D$28</f>
        <v>0.03</v>
      </c>
      <c r="H23" s="492">
        <f t="shared" si="4"/>
        <v>6.3532699999999998E-2</v>
      </c>
    </row>
    <row r="24" spans="1:8">
      <c r="A24" s="220">
        <f t="shared" si="5"/>
        <v>46631</v>
      </c>
      <c r="B24" s="1192">
        <v>3.3486299999999997E-2</v>
      </c>
      <c r="C24" s="604">
        <f t="shared" si="0"/>
        <v>3.3486299999999997E-2</v>
      </c>
      <c r="D24" s="1195">
        <f t="shared" si="1"/>
        <v>0</v>
      </c>
      <c r="E24" s="605">
        <f t="shared" si="2"/>
        <v>0</v>
      </c>
      <c r="F24" s="606">
        <f t="shared" si="3"/>
        <v>3.3486299999999997E-2</v>
      </c>
      <c r="G24" s="603">
        <f>Debt!$D$28</f>
        <v>0.03</v>
      </c>
      <c r="H24" s="492">
        <f t="shared" si="4"/>
        <v>6.3486299999999996E-2</v>
      </c>
    </row>
    <row r="25" spans="1:8">
      <c r="A25" s="220">
        <f t="shared" si="5"/>
        <v>46661</v>
      </c>
      <c r="B25" s="1192">
        <v>3.3469699999999998E-2</v>
      </c>
      <c r="C25" s="604">
        <f t="shared" si="0"/>
        <v>3.3469699999999998E-2</v>
      </c>
      <c r="D25" s="1195">
        <f t="shared" si="1"/>
        <v>0</v>
      </c>
      <c r="E25" s="605">
        <f t="shared" si="2"/>
        <v>0</v>
      </c>
      <c r="F25" s="606">
        <f t="shared" si="3"/>
        <v>3.3469699999999998E-2</v>
      </c>
      <c r="G25" s="603">
        <f>Debt!$D$28</f>
        <v>0.03</v>
      </c>
      <c r="H25" s="492">
        <f t="shared" si="4"/>
        <v>6.346969999999999E-2</v>
      </c>
    </row>
    <row r="26" spans="1:8">
      <c r="A26" s="220">
        <f t="shared" si="5"/>
        <v>46692</v>
      </c>
      <c r="B26" s="1192">
        <v>3.3449600000000003E-2</v>
      </c>
      <c r="C26" s="604">
        <f t="shared" si="0"/>
        <v>3.3449600000000003E-2</v>
      </c>
      <c r="D26" s="1195">
        <f t="shared" si="1"/>
        <v>0</v>
      </c>
      <c r="E26" s="605">
        <f t="shared" si="2"/>
        <v>0</v>
      </c>
      <c r="F26" s="606">
        <f t="shared" si="3"/>
        <v>3.3449600000000003E-2</v>
      </c>
      <c r="G26" s="603">
        <f>Debt!$D$28</f>
        <v>0.03</v>
      </c>
      <c r="H26" s="492">
        <f t="shared" si="4"/>
        <v>6.3449599999999995E-2</v>
      </c>
    </row>
    <row r="27" spans="1:8">
      <c r="A27" s="220">
        <f t="shared" si="5"/>
        <v>46722</v>
      </c>
      <c r="B27" s="1192">
        <v>3.3434899999999997E-2</v>
      </c>
      <c r="C27" s="604">
        <f t="shared" si="0"/>
        <v>3.3434899999999997E-2</v>
      </c>
      <c r="D27" s="1195">
        <f t="shared" si="1"/>
        <v>0</v>
      </c>
      <c r="E27" s="605">
        <f t="shared" si="2"/>
        <v>0</v>
      </c>
      <c r="F27" s="606">
        <f t="shared" si="3"/>
        <v>3.3434899999999997E-2</v>
      </c>
      <c r="G27" s="603">
        <f>Debt!$D$28</f>
        <v>0.03</v>
      </c>
      <c r="H27" s="492">
        <f t="shared" si="4"/>
        <v>6.3434899999999989E-2</v>
      </c>
    </row>
    <row r="28" spans="1:8">
      <c r="A28" s="220">
        <f t="shared" si="5"/>
        <v>46753</v>
      </c>
      <c r="B28" s="1192">
        <v>3.3419999999999998E-2</v>
      </c>
      <c r="C28" s="604">
        <f t="shared" si="0"/>
        <v>3.3419999999999998E-2</v>
      </c>
      <c r="D28" s="1195">
        <f t="shared" si="1"/>
        <v>0</v>
      </c>
      <c r="E28" s="605">
        <f t="shared" si="2"/>
        <v>0</v>
      </c>
      <c r="F28" s="606">
        <f t="shared" si="3"/>
        <v>3.3419999999999998E-2</v>
      </c>
      <c r="G28" s="603">
        <f>Debt!$D$28</f>
        <v>0.03</v>
      </c>
      <c r="H28" s="492">
        <f t="shared" si="4"/>
        <v>6.3420000000000004E-2</v>
      </c>
    </row>
    <row r="29" spans="1:8">
      <c r="A29" s="220">
        <f t="shared" si="5"/>
        <v>46784</v>
      </c>
      <c r="B29" s="1192">
        <v>3.3414100000000002E-2</v>
      </c>
      <c r="C29" s="604">
        <f t="shared" si="0"/>
        <v>3.3414100000000002E-2</v>
      </c>
      <c r="D29" s="1195">
        <f t="shared" si="1"/>
        <v>0</v>
      </c>
      <c r="E29" s="605">
        <f t="shared" si="2"/>
        <v>0</v>
      </c>
      <c r="F29" s="606">
        <f t="shared" si="3"/>
        <v>3.3414100000000002E-2</v>
      </c>
      <c r="G29" s="603">
        <f>Debt!$D$28</f>
        <v>0.03</v>
      </c>
      <c r="H29" s="492">
        <f t="shared" si="4"/>
        <v>6.3414100000000001E-2</v>
      </c>
    </row>
    <row r="30" spans="1:8">
      <c r="A30" s="220">
        <f t="shared" si="5"/>
        <v>46813</v>
      </c>
      <c r="B30" s="1192">
        <v>3.34034E-2</v>
      </c>
      <c r="C30" s="604">
        <f t="shared" si="0"/>
        <v>3.34034E-2</v>
      </c>
      <c r="D30" s="1195">
        <f t="shared" si="1"/>
        <v>0</v>
      </c>
      <c r="E30" s="605">
        <f t="shared" si="2"/>
        <v>0</v>
      </c>
      <c r="F30" s="606">
        <f t="shared" si="3"/>
        <v>3.34034E-2</v>
      </c>
      <c r="G30" s="603">
        <f>Debt!$D$28</f>
        <v>0.03</v>
      </c>
      <c r="H30" s="492">
        <f t="shared" si="4"/>
        <v>6.3403399999999999E-2</v>
      </c>
    </row>
    <row r="31" spans="1:8">
      <c r="A31" s="220">
        <f t="shared" si="5"/>
        <v>46844</v>
      </c>
      <c r="B31" s="1192">
        <v>3.3397799999999998E-2</v>
      </c>
      <c r="C31" s="604">
        <f t="shared" si="0"/>
        <v>3.3397799999999998E-2</v>
      </c>
      <c r="D31" s="1195">
        <f t="shared" si="1"/>
        <v>0</v>
      </c>
      <c r="E31" s="605">
        <f t="shared" si="2"/>
        <v>0</v>
      </c>
      <c r="F31" s="606">
        <f t="shared" si="3"/>
        <v>3.3397799999999998E-2</v>
      </c>
      <c r="G31" s="603">
        <f>Debt!$D$28</f>
        <v>0.03</v>
      </c>
      <c r="H31" s="492">
        <f t="shared" si="4"/>
        <v>6.3397800000000004E-2</v>
      </c>
    </row>
    <row r="32" spans="1:8">
      <c r="A32" s="220">
        <f t="shared" si="5"/>
        <v>46874</v>
      </c>
      <c r="B32" s="1192">
        <v>3.3399400000000003E-2</v>
      </c>
      <c r="C32" s="604">
        <f t="shared" si="0"/>
        <v>3.3399400000000003E-2</v>
      </c>
      <c r="D32" s="1195">
        <f t="shared" si="1"/>
        <v>0</v>
      </c>
      <c r="E32" s="605">
        <f t="shared" si="2"/>
        <v>0</v>
      </c>
      <c r="F32" s="606">
        <f t="shared" si="3"/>
        <v>3.3399400000000003E-2</v>
      </c>
      <c r="G32" s="603">
        <f>Debt!$D$28</f>
        <v>0.03</v>
      </c>
      <c r="H32" s="492">
        <f t="shared" si="4"/>
        <v>6.3399399999999995E-2</v>
      </c>
    </row>
    <row r="33" spans="1:8">
      <c r="A33" s="220">
        <f t="shared" si="5"/>
        <v>46905</v>
      </c>
      <c r="B33" s="1192">
        <v>3.3397900000000001E-2</v>
      </c>
      <c r="C33" s="604">
        <f t="shared" si="0"/>
        <v>3.3397900000000001E-2</v>
      </c>
      <c r="D33" s="1195">
        <f t="shared" si="1"/>
        <v>0</v>
      </c>
      <c r="E33" s="605">
        <f t="shared" si="2"/>
        <v>0</v>
      </c>
      <c r="F33" s="606">
        <f t="shared" si="3"/>
        <v>3.3397900000000001E-2</v>
      </c>
      <c r="G33" s="603">
        <f>Debt!$D$28</f>
        <v>0.03</v>
      </c>
      <c r="H33" s="492">
        <f t="shared" si="4"/>
        <v>6.3397900000000007E-2</v>
      </c>
    </row>
    <row r="34" spans="1:8">
      <c r="A34" s="220">
        <f t="shared" si="5"/>
        <v>46935</v>
      </c>
      <c r="B34" s="1192">
        <v>3.3403799999999997E-2</v>
      </c>
      <c r="C34" s="604">
        <f t="shared" si="0"/>
        <v>3.3403799999999997E-2</v>
      </c>
      <c r="D34" s="1195">
        <f t="shared" si="1"/>
        <v>0</v>
      </c>
      <c r="E34" s="605">
        <f t="shared" si="2"/>
        <v>0</v>
      </c>
      <c r="F34" s="606">
        <f t="shared" si="3"/>
        <v>3.3403799999999997E-2</v>
      </c>
      <c r="G34" s="603">
        <f>Debt!$D$28</f>
        <v>0.03</v>
      </c>
      <c r="H34" s="492">
        <f t="shared" si="4"/>
        <v>6.3403799999999996E-2</v>
      </c>
    </row>
    <row r="35" spans="1:8">
      <c r="A35" s="220">
        <f t="shared" si="5"/>
        <v>46966</v>
      </c>
      <c r="B35" s="1192">
        <v>3.3411299999999998E-2</v>
      </c>
      <c r="C35" s="604">
        <f t="shared" si="0"/>
        <v>3.3411299999999998E-2</v>
      </c>
      <c r="D35" s="1195">
        <f t="shared" si="1"/>
        <v>0</v>
      </c>
      <c r="E35" s="605">
        <f t="shared" si="2"/>
        <v>0</v>
      </c>
      <c r="F35" s="606">
        <f t="shared" si="3"/>
        <v>3.3411299999999998E-2</v>
      </c>
      <c r="G35" s="603">
        <f>Debt!$D$28</f>
        <v>0.03</v>
      </c>
      <c r="H35" s="492">
        <f t="shared" si="4"/>
        <v>6.3411300000000004E-2</v>
      </c>
    </row>
    <row r="36" spans="1:8">
      <c r="A36" s="220">
        <f t="shared" si="5"/>
        <v>46997</v>
      </c>
      <c r="B36" s="1192">
        <v>3.3416700000000001E-2</v>
      </c>
      <c r="C36" s="604">
        <f t="shared" si="0"/>
        <v>3.3416700000000001E-2</v>
      </c>
      <c r="D36" s="1195">
        <f t="shared" si="1"/>
        <v>0</v>
      </c>
      <c r="E36" s="605">
        <f t="shared" si="2"/>
        <v>0</v>
      </c>
      <c r="F36" s="606">
        <f t="shared" si="3"/>
        <v>3.3416700000000001E-2</v>
      </c>
      <c r="G36" s="603">
        <f>Debt!$D$28</f>
        <v>0.03</v>
      </c>
      <c r="H36" s="492">
        <f t="shared" si="4"/>
        <v>6.3416699999999993E-2</v>
      </c>
    </row>
    <row r="37" spans="1:8">
      <c r="A37" s="220">
        <f t="shared" si="5"/>
        <v>47027</v>
      </c>
      <c r="B37" s="1192">
        <v>3.3434199999999997E-2</v>
      </c>
      <c r="C37" s="604">
        <f t="shared" si="0"/>
        <v>3.3434199999999997E-2</v>
      </c>
      <c r="D37" s="1195">
        <f t="shared" si="1"/>
        <v>0</v>
      </c>
      <c r="E37" s="605">
        <f t="shared" si="2"/>
        <v>0</v>
      </c>
      <c r="F37" s="606">
        <f t="shared" si="3"/>
        <v>3.3434199999999997E-2</v>
      </c>
      <c r="G37" s="603">
        <f>Debt!$D$28</f>
        <v>0.03</v>
      </c>
      <c r="H37" s="492">
        <f t="shared" si="4"/>
        <v>6.3434199999999996E-2</v>
      </c>
    </row>
    <row r="38" spans="1:8">
      <c r="A38" s="220">
        <f t="shared" si="5"/>
        <v>47058</v>
      </c>
      <c r="B38" s="1192">
        <v>3.3452599999999999E-2</v>
      </c>
      <c r="C38" s="604">
        <f t="shared" si="0"/>
        <v>3.3452599999999999E-2</v>
      </c>
      <c r="D38" s="1195">
        <f t="shared" si="1"/>
        <v>0</v>
      </c>
      <c r="E38" s="605">
        <f t="shared" si="2"/>
        <v>0</v>
      </c>
      <c r="F38" s="606">
        <f t="shared" si="3"/>
        <v>3.3452599999999999E-2</v>
      </c>
      <c r="G38" s="603">
        <f>Debt!$D$28</f>
        <v>0.03</v>
      </c>
      <c r="H38" s="492">
        <f t="shared" si="4"/>
        <v>6.3452599999999998E-2</v>
      </c>
    </row>
    <row r="39" spans="1:8">
      <c r="A39" s="220">
        <f t="shared" si="5"/>
        <v>47088</v>
      </c>
      <c r="B39" s="1192">
        <v>3.34712E-2</v>
      </c>
      <c r="C39" s="604">
        <f t="shared" si="0"/>
        <v>3.34712E-2</v>
      </c>
      <c r="D39" s="1195">
        <f t="shared" si="1"/>
        <v>0</v>
      </c>
      <c r="E39" s="605">
        <f t="shared" si="2"/>
        <v>0</v>
      </c>
      <c r="F39" s="606">
        <f t="shared" si="3"/>
        <v>3.34712E-2</v>
      </c>
      <c r="G39" s="603">
        <f>Debt!$D$28</f>
        <v>0.03</v>
      </c>
      <c r="H39" s="492">
        <f t="shared" si="4"/>
        <v>6.3471200000000005E-2</v>
      </c>
    </row>
    <row r="40" spans="1:8">
      <c r="A40" s="220">
        <f t="shared" si="5"/>
        <v>47119</v>
      </c>
      <c r="B40" s="1192">
        <v>3.3490600000000002E-2</v>
      </c>
      <c r="C40" s="604">
        <f t="shared" si="0"/>
        <v>3.3490600000000002E-2</v>
      </c>
      <c r="D40" s="1195">
        <f t="shared" si="1"/>
        <v>0</v>
      </c>
      <c r="E40" s="605">
        <f t="shared" si="2"/>
        <v>0</v>
      </c>
      <c r="F40" s="606">
        <f t="shared" si="3"/>
        <v>3.3490600000000002E-2</v>
      </c>
      <c r="G40" s="603">
        <f>Debt!$D$28</f>
        <v>0.03</v>
      </c>
      <c r="H40" s="492">
        <f t="shared" si="4"/>
        <v>6.3490600000000008E-2</v>
      </c>
    </row>
    <row r="41" spans="1:8">
      <c r="A41" s="220">
        <f t="shared" si="5"/>
        <v>47150</v>
      </c>
      <c r="B41" s="1192">
        <v>3.3519599999999997E-2</v>
      </c>
      <c r="C41" s="604">
        <f t="shared" si="0"/>
        <v>3.3519599999999997E-2</v>
      </c>
      <c r="D41" s="1195">
        <f t="shared" si="1"/>
        <v>0</v>
      </c>
      <c r="E41" s="605">
        <f t="shared" si="2"/>
        <v>0</v>
      </c>
      <c r="F41" s="606">
        <f t="shared" si="3"/>
        <v>3.3519599999999997E-2</v>
      </c>
      <c r="G41" s="603">
        <f>Debt!$D$28</f>
        <v>0.03</v>
      </c>
      <c r="H41" s="492">
        <f t="shared" si="4"/>
        <v>6.3519599999999996E-2</v>
      </c>
    </row>
    <row r="42" spans="1:8">
      <c r="A42" s="220">
        <f t="shared" si="5"/>
        <v>47178</v>
      </c>
      <c r="B42" s="1192">
        <v>3.3547500000000001E-2</v>
      </c>
      <c r="C42" s="604">
        <f t="shared" si="0"/>
        <v>3.3547500000000001E-2</v>
      </c>
      <c r="D42" s="1195">
        <f t="shared" si="1"/>
        <v>0</v>
      </c>
      <c r="E42" s="605">
        <f t="shared" si="2"/>
        <v>0</v>
      </c>
      <c r="F42" s="606">
        <f t="shared" si="3"/>
        <v>3.3547500000000001E-2</v>
      </c>
      <c r="G42" s="603">
        <f>Debt!$D$28</f>
        <v>0.03</v>
      </c>
      <c r="H42" s="492">
        <f t="shared" si="4"/>
        <v>6.3547500000000007E-2</v>
      </c>
    </row>
    <row r="43" spans="1:8">
      <c r="A43" s="220">
        <f t="shared" si="5"/>
        <v>47209</v>
      </c>
      <c r="B43" s="1192">
        <v>3.3576500000000002E-2</v>
      </c>
      <c r="C43" s="604">
        <f t="shared" si="0"/>
        <v>3.3576500000000002E-2</v>
      </c>
      <c r="D43" s="1195">
        <f t="shared" si="1"/>
        <v>0</v>
      </c>
      <c r="E43" s="605">
        <f t="shared" si="2"/>
        <v>0</v>
      </c>
      <c r="F43" s="606">
        <f t="shared" si="3"/>
        <v>3.3576500000000002E-2</v>
      </c>
      <c r="G43" s="603">
        <f>Debt!$D$28</f>
        <v>0.03</v>
      </c>
      <c r="H43" s="492">
        <f t="shared" si="4"/>
        <v>6.3576500000000008E-2</v>
      </c>
    </row>
    <row r="44" spans="1:8">
      <c r="A44" s="220">
        <f t="shared" si="5"/>
        <v>47239</v>
      </c>
      <c r="B44" s="1192">
        <v>3.3612700000000002E-2</v>
      </c>
      <c r="C44" s="604">
        <f t="shared" si="0"/>
        <v>3.3612700000000002E-2</v>
      </c>
      <c r="D44" s="1195">
        <f t="shared" si="1"/>
        <v>0</v>
      </c>
      <c r="E44" s="605">
        <f t="shared" si="2"/>
        <v>0</v>
      </c>
      <c r="F44" s="606">
        <f t="shared" si="3"/>
        <v>3.3612700000000002E-2</v>
      </c>
      <c r="G44" s="603">
        <f>Debt!$D$28</f>
        <v>0.03</v>
      </c>
      <c r="H44" s="492">
        <f t="shared" si="4"/>
        <v>6.3612699999999994E-2</v>
      </c>
    </row>
    <row r="45" spans="1:8">
      <c r="A45" s="220">
        <f t="shared" si="5"/>
        <v>47270</v>
      </c>
      <c r="B45" s="1192">
        <v>3.3648699999999997E-2</v>
      </c>
      <c r="C45" s="604">
        <f t="shared" si="0"/>
        <v>3.3648699999999997E-2</v>
      </c>
      <c r="D45" s="1195">
        <f t="shared" si="1"/>
        <v>0</v>
      </c>
      <c r="E45" s="605">
        <f t="shared" si="2"/>
        <v>0</v>
      </c>
      <c r="F45" s="606">
        <f t="shared" si="3"/>
        <v>3.3648699999999997E-2</v>
      </c>
      <c r="G45" s="603">
        <f>Debt!$D$28</f>
        <v>0.03</v>
      </c>
      <c r="H45" s="492">
        <f t="shared" si="4"/>
        <v>6.3648700000000002E-2</v>
      </c>
    </row>
    <row r="46" spans="1:8">
      <c r="A46" s="220">
        <f t="shared" si="5"/>
        <v>47300</v>
      </c>
      <c r="B46" s="1192">
        <v>3.3695500000000003E-2</v>
      </c>
      <c r="C46" s="604">
        <f t="shared" si="0"/>
        <v>3.3695500000000003E-2</v>
      </c>
      <c r="D46" s="1195">
        <f t="shared" si="1"/>
        <v>0</v>
      </c>
      <c r="E46" s="605">
        <f t="shared" si="2"/>
        <v>0</v>
      </c>
      <c r="F46" s="606">
        <f t="shared" si="3"/>
        <v>3.3695500000000003E-2</v>
      </c>
      <c r="G46" s="603">
        <f>Debt!$D$28</f>
        <v>0.03</v>
      </c>
      <c r="H46" s="492">
        <f t="shared" si="4"/>
        <v>6.3695500000000002E-2</v>
      </c>
    </row>
    <row r="47" spans="1:8">
      <c r="A47" s="220">
        <f t="shared" si="5"/>
        <v>47331</v>
      </c>
      <c r="B47" s="1192">
        <v>3.3738400000000002E-2</v>
      </c>
      <c r="C47" s="604">
        <f t="shared" si="0"/>
        <v>3.3738400000000002E-2</v>
      </c>
      <c r="D47" s="1195">
        <f t="shared" si="1"/>
        <v>0</v>
      </c>
      <c r="E47" s="605">
        <f t="shared" si="2"/>
        <v>0</v>
      </c>
      <c r="F47" s="606">
        <f t="shared" si="3"/>
        <v>3.3738400000000002E-2</v>
      </c>
      <c r="G47" s="603">
        <f>Debt!$D$28</f>
        <v>0.03</v>
      </c>
      <c r="H47" s="492">
        <f t="shared" si="4"/>
        <v>6.3738400000000001E-2</v>
      </c>
    </row>
    <row r="48" spans="1:8">
      <c r="A48" s="220">
        <f t="shared" si="5"/>
        <v>47362</v>
      </c>
      <c r="B48" s="1192">
        <v>3.3778200000000001E-2</v>
      </c>
      <c r="C48" s="604">
        <f t="shared" si="0"/>
        <v>3.3778200000000001E-2</v>
      </c>
      <c r="D48" s="1195">
        <f t="shared" si="1"/>
        <v>0</v>
      </c>
      <c r="E48" s="605">
        <f t="shared" si="2"/>
        <v>0</v>
      </c>
      <c r="F48" s="606">
        <f t="shared" si="3"/>
        <v>3.3778200000000001E-2</v>
      </c>
      <c r="G48" s="603">
        <f>Debt!$D$28</f>
        <v>0.03</v>
      </c>
      <c r="H48" s="492">
        <f t="shared" si="4"/>
        <v>6.3778200000000007E-2</v>
      </c>
    </row>
    <row r="49" spans="1:8">
      <c r="A49" s="220">
        <f t="shared" si="5"/>
        <v>47392</v>
      </c>
      <c r="B49" s="1192">
        <v>3.3834500000000003E-2</v>
      </c>
      <c r="C49" s="604">
        <f t="shared" si="0"/>
        <v>3.3834500000000003E-2</v>
      </c>
      <c r="D49" s="1195">
        <f t="shared" si="1"/>
        <v>0</v>
      </c>
      <c r="E49" s="605">
        <f t="shared" si="2"/>
        <v>0</v>
      </c>
      <c r="F49" s="606">
        <f t="shared" si="3"/>
        <v>3.3834500000000003E-2</v>
      </c>
      <c r="G49" s="603">
        <f>Debt!$D$28</f>
        <v>0.03</v>
      </c>
      <c r="H49" s="492">
        <f t="shared" si="4"/>
        <v>6.3834500000000002E-2</v>
      </c>
    </row>
    <row r="50" spans="1:8">
      <c r="A50" s="220">
        <f t="shared" si="5"/>
        <v>47423</v>
      </c>
      <c r="B50" s="1192">
        <v>3.3882900000000001E-2</v>
      </c>
      <c r="C50" s="604">
        <f t="shared" si="0"/>
        <v>3.3882900000000001E-2</v>
      </c>
      <c r="D50" s="1195">
        <f t="shared" si="1"/>
        <v>0</v>
      </c>
      <c r="E50" s="605">
        <f t="shared" si="2"/>
        <v>0</v>
      </c>
      <c r="F50" s="606">
        <f t="shared" si="3"/>
        <v>3.3882900000000001E-2</v>
      </c>
      <c r="G50" s="603">
        <f>Debt!$D$28</f>
        <v>0.03</v>
      </c>
      <c r="H50" s="492">
        <f t="shared" si="4"/>
        <v>6.3882899999999992E-2</v>
      </c>
    </row>
    <row r="51" spans="1:8">
      <c r="A51" s="220">
        <f t="shared" si="5"/>
        <v>47453</v>
      </c>
      <c r="B51" s="1192">
        <v>3.3934699999999998E-2</v>
      </c>
      <c r="C51" s="604">
        <f t="shared" si="0"/>
        <v>3.3934699999999998E-2</v>
      </c>
      <c r="D51" s="1195">
        <f t="shared" si="1"/>
        <v>0</v>
      </c>
      <c r="E51" s="605">
        <f t="shared" si="2"/>
        <v>0</v>
      </c>
      <c r="F51" s="606">
        <f t="shared" si="3"/>
        <v>3.3934699999999998E-2</v>
      </c>
      <c r="G51" s="603">
        <f>Debt!$D$28</f>
        <v>0.03</v>
      </c>
      <c r="H51" s="492">
        <f t="shared" si="4"/>
        <v>6.3934699999999997E-2</v>
      </c>
    </row>
    <row r="52" spans="1:8">
      <c r="A52" s="220">
        <f t="shared" si="5"/>
        <v>47484</v>
      </c>
      <c r="B52" s="1192">
        <v>3.3994099999999999E-2</v>
      </c>
      <c r="C52" s="604">
        <f t="shared" si="0"/>
        <v>3.3994099999999999E-2</v>
      </c>
      <c r="D52" s="1195">
        <f t="shared" si="1"/>
        <v>0</v>
      </c>
      <c r="E52" s="605">
        <f t="shared" si="2"/>
        <v>0</v>
      </c>
      <c r="F52" s="606">
        <f t="shared" si="3"/>
        <v>3.3994099999999999E-2</v>
      </c>
      <c r="G52" s="603">
        <f>Debt!$D$28</f>
        <v>0.03</v>
      </c>
      <c r="H52" s="492">
        <f t="shared" si="4"/>
        <v>6.3994099999999998E-2</v>
      </c>
    </row>
    <row r="53" spans="1:8">
      <c r="A53" s="220">
        <f t="shared" si="5"/>
        <v>47515</v>
      </c>
      <c r="B53" s="1192">
        <v>3.4052800000000001E-2</v>
      </c>
      <c r="C53" s="604">
        <f t="shared" si="0"/>
        <v>3.4052800000000001E-2</v>
      </c>
      <c r="D53" s="1195">
        <f t="shared" si="1"/>
        <v>0</v>
      </c>
      <c r="E53" s="605">
        <f t="shared" si="2"/>
        <v>0</v>
      </c>
      <c r="F53" s="606">
        <f t="shared" si="3"/>
        <v>3.4052800000000001E-2</v>
      </c>
      <c r="G53" s="603">
        <f>Debt!$D$28</f>
        <v>0.03</v>
      </c>
      <c r="H53" s="492">
        <f t="shared" si="4"/>
        <v>6.4052799999999993E-2</v>
      </c>
    </row>
    <row r="54" spans="1:8">
      <c r="A54" s="220">
        <f t="shared" si="5"/>
        <v>47543</v>
      </c>
      <c r="B54" s="1192">
        <v>3.4110500000000002E-2</v>
      </c>
      <c r="C54" s="604">
        <f t="shared" si="0"/>
        <v>3.4110500000000002E-2</v>
      </c>
      <c r="D54" s="1195">
        <f t="shared" si="1"/>
        <v>0</v>
      </c>
      <c r="E54" s="605">
        <f t="shared" si="2"/>
        <v>0</v>
      </c>
      <c r="F54" s="606">
        <f t="shared" si="3"/>
        <v>3.4110500000000002E-2</v>
      </c>
      <c r="G54" s="603">
        <f>Debt!$D$28</f>
        <v>0.03</v>
      </c>
      <c r="H54" s="492">
        <f t="shared" si="4"/>
        <v>6.4110500000000001E-2</v>
      </c>
    </row>
    <row r="55" spans="1:8">
      <c r="A55" s="220">
        <f t="shared" si="5"/>
        <v>47574</v>
      </c>
      <c r="B55" s="1192">
        <v>3.4177199999999998E-2</v>
      </c>
      <c r="C55" s="604">
        <f t="shared" si="0"/>
        <v>3.4177199999999998E-2</v>
      </c>
      <c r="D55" s="1195">
        <f t="shared" si="1"/>
        <v>0</v>
      </c>
      <c r="E55" s="605">
        <f t="shared" si="2"/>
        <v>0</v>
      </c>
      <c r="F55" s="606">
        <f t="shared" si="3"/>
        <v>3.4177199999999998E-2</v>
      </c>
      <c r="G55" s="603">
        <f>Debt!$D$28</f>
        <v>0.03</v>
      </c>
      <c r="H55" s="492">
        <f t="shared" si="4"/>
        <v>6.417719999999999E-2</v>
      </c>
    </row>
    <row r="56" spans="1:8">
      <c r="A56" s="220">
        <f t="shared" si="5"/>
        <v>47604</v>
      </c>
      <c r="B56" s="1192">
        <v>3.4243099999999999E-2</v>
      </c>
      <c r="C56" s="604">
        <f t="shared" si="0"/>
        <v>3.4243099999999999E-2</v>
      </c>
      <c r="D56" s="1195">
        <f t="shared" si="1"/>
        <v>0</v>
      </c>
      <c r="E56" s="605">
        <f t="shared" si="2"/>
        <v>0</v>
      </c>
      <c r="F56" s="606">
        <f t="shared" si="3"/>
        <v>3.4243099999999999E-2</v>
      </c>
      <c r="G56" s="603">
        <f>Debt!$D$28</f>
        <v>0.03</v>
      </c>
      <c r="H56" s="492">
        <f t="shared" si="4"/>
        <v>6.4243099999999997E-2</v>
      </c>
    </row>
    <row r="57" spans="1:8">
      <c r="A57" s="220">
        <f t="shared" si="5"/>
        <v>47635</v>
      </c>
      <c r="B57" s="1192">
        <v>3.4304599999999998E-2</v>
      </c>
      <c r="C57" s="604">
        <f t="shared" si="0"/>
        <v>3.4304599999999998E-2</v>
      </c>
      <c r="D57" s="1195">
        <f t="shared" si="1"/>
        <v>0</v>
      </c>
      <c r="E57" s="605">
        <f t="shared" si="2"/>
        <v>0</v>
      </c>
      <c r="F57" s="606">
        <f t="shared" si="3"/>
        <v>3.4304599999999998E-2</v>
      </c>
      <c r="G57" s="603">
        <f>Debt!$D$28</f>
        <v>0.03</v>
      </c>
      <c r="H57" s="492">
        <f t="shared" si="4"/>
        <v>6.430459999999999E-2</v>
      </c>
    </row>
    <row r="58" spans="1:8">
      <c r="A58" s="220">
        <f t="shared" si="5"/>
        <v>47665</v>
      </c>
      <c r="B58" s="1192">
        <v>3.43761E-2</v>
      </c>
      <c r="C58" s="604">
        <f t="shared" si="0"/>
        <v>3.43761E-2</v>
      </c>
      <c r="D58" s="1195">
        <f t="shared" si="1"/>
        <v>0</v>
      </c>
      <c r="E58" s="605">
        <f t="shared" si="2"/>
        <v>0</v>
      </c>
      <c r="F58" s="606">
        <f t="shared" si="3"/>
        <v>3.43761E-2</v>
      </c>
      <c r="G58" s="603">
        <f>Debt!$D$28</f>
        <v>0.03</v>
      </c>
      <c r="H58" s="492">
        <f t="shared" si="4"/>
        <v>6.4376099999999992E-2</v>
      </c>
    </row>
    <row r="59" spans="1:8">
      <c r="A59" s="220">
        <f t="shared" si="5"/>
        <v>47696</v>
      </c>
      <c r="B59" s="1192">
        <v>3.4449399999999998E-2</v>
      </c>
      <c r="C59" s="604">
        <f t="shared" si="0"/>
        <v>3.4449399999999998E-2</v>
      </c>
      <c r="D59" s="1195">
        <f t="shared" si="1"/>
        <v>0</v>
      </c>
      <c r="E59" s="605">
        <f t="shared" si="2"/>
        <v>0</v>
      </c>
      <c r="F59" s="606">
        <f t="shared" ref="F59:F67" si="6">IF(AND(C59&lt;D59,D59&gt;0),D59,IF(AND(C59&gt;E59,E59&gt;0),E59,C59))</f>
        <v>3.4449399999999998E-2</v>
      </c>
      <c r="G59" s="603">
        <f>Debt!$D$28</f>
        <v>0.03</v>
      </c>
      <c r="H59" s="492">
        <f t="shared" si="4"/>
        <v>6.444939999999999E-2</v>
      </c>
    </row>
    <row r="60" spans="1:8">
      <c r="A60" s="220">
        <f t="shared" si="5"/>
        <v>47727</v>
      </c>
      <c r="B60" s="1192">
        <v>3.4515900000000002E-2</v>
      </c>
      <c r="C60" s="604">
        <f t="shared" si="0"/>
        <v>3.4515900000000002E-2</v>
      </c>
      <c r="D60" s="1195">
        <f t="shared" si="1"/>
        <v>0</v>
      </c>
      <c r="E60" s="605">
        <f t="shared" si="2"/>
        <v>0</v>
      </c>
      <c r="F60" s="606">
        <f t="shared" si="6"/>
        <v>3.4515900000000002E-2</v>
      </c>
      <c r="G60" s="603">
        <f>Debt!$D$28</f>
        <v>0.03</v>
      </c>
      <c r="H60" s="492">
        <f t="shared" si="4"/>
        <v>6.4515900000000001E-2</v>
      </c>
    </row>
    <row r="61" spans="1:8">
      <c r="A61" s="220">
        <f t="shared" si="5"/>
        <v>47757</v>
      </c>
      <c r="B61" s="1192">
        <v>3.4593899999999997E-2</v>
      </c>
      <c r="C61" s="604">
        <f t="shared" si="0"/>
        <v>3.4593899999999997E-2</v>
      </c>
      <c r="D61" s="1195">
        <f t="shared" si="1"/>
        <v>0</v>
      </c>
      <c r="E61" s="605">
        <f t="shared" si="2"/>
        <v>0</v>
      </c>
      <c r="F61" s="606">
        <f t="shared" si="6"/>
        <v>3.4593899999999997E-2</v>
      </c>
      <c r="G61" s="603">
        <f>Debt!$D$28</f>
        <v>0.03</v>
      </c>
      <c r="H61" s="492">
        <f t="shared" si="4"/>
        <v>6.4593899999999996E-2</v>
      </c>
    </row>
    <row r="62" spans="1:8">
      <c r="A62" s="220">
        <f t="shared" si="5"/>
        <v>47788</v>
      </c>
      <c r="B62" s="1192">
        <v>3.4662400000000003E-2</v>
      </c>
      <c r="C62" s="604">
        <f t="shared" si="0"/>
        <v>3.4662400000000003E-2</v>
      </c>
      <c r="D62" s="1195">
        <f t="shared" si="1"/>
        <v>0</v>
      </c>
      <c r="E62" s="605">
        <f t="shared" si="2"/>
        <v>0</v>
      </c>
      <c r="F62" s="606">
        <f t="shared" si="6"/>
        <v>3.4662400000000003E-2</v>
      </c>
      <c r="G62" s="603">
        <f>Debt!$D$28</f>
        <v>0.03</v>
      </c>
      <c r="H62" s="492">
        <f t="shared" si="4"/>
        <v>6.4662400000000009E-2</v>
      </c>
    </row>
    <row r="63" spans="1:8">
      <c r="A63" s="220">
        <f t="shared" si="5"/>
        <v>47818</v>
      </c>
      <c r="B63" s="1192">
        <v>3.4730499999999997E-2</v>
      </c>
      <c r="C63" s="604">
        <f t="shared" si="0"/>
        <v>3.4730499999999997E-2</v>
      </c>
      <c r="D63" s="1195">
        <f t="shared" si="1"/>
        <v>0</v>
      </c>
      <c r="E63" s="605">
        <f t="shared" si="2"/>
        <v>0</v>
      </c>
      <c r="F63" s="606">
        <f t="shared" si="6"/>
        <v>3.4730499999999997E-2</v>
      </c>
      <c r="G63" s="603">
        <f>Debt!$D$28</f>
        <v>0.03</v>
      </c>
      <c r="H63" s="492">
        <f t="shared" si="4"/>
        <v>6.4730499999999996E-2</v>
      </c>
    </row>
    <row r="64" spans="1:8">
      <c r="A64" s="220">
        <f t="shared" si="5"/>
        <v>47849</v>
      </c>
      <c r="B64" s="1192">
        <v>3.4798299999999997E-2</v>
      </c>
      <c r="C64" s="604">
        <f t="shared" si="0"/>
        <v>3.4798299999999997E-2</v>
      </c>
      <c r="D64" s="1195">
        <f t="shared" si="1"/>
        <v>0</v>
      </c>
      <c r="E64" s="605">
        <f t="shared" si="2"/>
        <v>0</v>
      </c>
      <c r="F64" s="606">
        <f t="shared" si="6"/>
        <v>3.4798299999999997E-2</v>
      </c>
      <c r="G64" s="603">
        <f>Debt!$D$28</f>
        <v>0.03</v>
      </c>
      <c r="H64" s="492">
        <f t="shared" si="4"/>
        <v>6.4798300000000003E-2</v>
      </c>
    </row>
    <row r="65" spans="1:8">
      <c r="A65" s="220">
        <f t="shared" si="5"/>
        <v>47880</v>
      </c>
      <c r="B65" s="1192">
        <v>3.4863999999999999E-2</v>
      </c>
      <c r="C65" s="604">
        <f t="shared" si="0"/>
        <v>3.4863999999999999E-2</v>
      </c>
      <c r="D65" s="1195">
        <f t="shared" si="1"/>
        <v>0</v>
      </c>
      <c r="E65" s="605">
        <f t="shared" si="2"/>
        <v>0</v>
      </c>
      <c r="F65" s="606">
        <f t="shared" si="6"/>
        <v>3.4863999999999999E-2</v>
      </c>
      <c r="G65" s="603">
        <f>Debt!$D$28</f>
        <v>0.03</v>
      </c>
      <c r="H65" s="492">
        <f t="shared" si="4"/>
        <v>6.4864000000000005E-2</v>
      </c>
    </row>
    <row r="66" spans="1:8">
      <c r="A66" s="220">
        <f t="shared" si="5"/>
        <v>47908</v>
      </c>
      <c r="B66" s="1192">
        <v>3.49311E-2</v>
      </c>
      <c r="C66" s="604">
        <f t="shared" si="0"/>
        <v>3.49311E-2</v>
      </c>
      <c r="D66" s="1195">
        <f t="shared" si="1"/>
        <v>0</v>
      </c>
      <c r="E66" s="605">
        <f t="shared" si="2"/>
        <v>0</v>
      </c>
      <c r="F66" s="606">
        <f t="shared" si="6"/>
        <v>3.49311E-2</v>
      </c>
      <c r="G66" s="603">
        <f>Debt!$D$28</f>
        <v>0.03</v>
      </c>
      <c r="H66" s="492">
        <f t="shared" si="4"/>
        <v>6.4931099999999992E-2</v>
      </c>
    </row>
    <row r="67" spans="1:8">
      <c r="A67" s="220">
        <f t="shared" si="5"/>
        <v>47939</v>
      </c>
      <c r="B67" s="1192">
        <v>3.4988600000000002E-2</v>
      </c>
      <c r="C67" s="604">
        <f t="shared" si="0"/>
        <v>3.4988600000000002E-2</v>
      </c>
      <c r="D67" s="1195">
        <f t="shared" si="1"/>
        <v>0</v>
      </c>
      <c r="E67" s="605">
        <f t="shared" si="2"/>
        <v>0</v>
      </c>
      <c r="F67" s="606">
        <f t="shared" si="6"/>
        <v>3.4988600000000002E-2</v>
      </c>
      <c r="G67" s="603">
        <f>Debt!$D$28</f>
        <v>0.03</v>
      </c>
      <c r="H67" s="492">
        <f t="shared" si="4"/>
        <v>6.4988600000000007E-2</v>
      </c>
    </row>
    <row r="68" spans="1:8">
      <c r="A68" s="220">
        <f t="shared" si="5"/>
        <v>47969</v>
      </c>
      <c r="B68" s="1192">
        <v>3.5047000000000002E-2</v>
      </c>
      <c r="C68" s="604">
        <f t="shared" ref="C68:C123" si="7">IF($K$3="% Adjustment",B68*(1+$K$4),B68+($K$5/10000))</f>
        <v>3.5047000000000002E-2</v>
      </c>
      <c r="D68" s="1195">
        <f t="shared" ref="D68:D123" si="8">IF(AND(A68&lt;=$K$12,A68&gt;=$K$11),$K$10,IF(AND(A68&lt;=$L$12,A68&gt;=$L$11),$L$10,IF(AND(A68&lt;=$M$12,A68&gt;=$M$11),$M$10,0)))</f>
        <v>0</v>
      </c>
      <c r="E68" s="605">
        <f t="shared" ref="E68:E123" si="9">IF(AND(A68&lt;=$K$12,A68&gt;=$K$11),$K$9,IF(AND(A68&lt;=$L$12,A68&gt;=$L$11),$L$9,IF(AND(A68&lt;=$M$12,A68&gt;=$M$11),$M$9,0)))</f>
        <v>0</v>
      </c>
      <c r="F68" s="606">
        <f t="shared" ref="F68:F123" si="10">IF(AND(C68&lt;D68,D68&gt;0),D68,IF(AND(C68&gt;E68,E68&gt;0),E68,C68))</f>
        <v>3.5047000000000002E-2</v>
      </c>
      <c r="G68" s="603">
        <f>Debt!$D$28</f>
        <v>0.03</v>
      </c>
      <c r="H68" s="492">
        <f t="shared" ref="H68:H123" si="11">F68+G68</f>
        <v>6.5046999999999994E-2</v>
      </c>
    </row>
    <row r="69" spans="1:8">
      <c r="A69" s="220">
        <f t="shared" ref="A69:A123" si="12">EDATE(A68,1)</f>
        <v>48000</v>
      </c>
      <c r="B69" s="1192">
        <v>3.5105400000000002E-2</v>
      </c>
      <c r="C69" s="604">
        <f t="shared" si="7"/>
        <v>3.5105400000000002E-2</v>
      </c>
      <c r="D69" s="1195">
        <f t="shared" si="8"/>
        <v>0</v>
      </c>
      <c r="E69" s="605">
        <f t="shared" si="9"/>
        <v>0</v>
      </c>
      <c r="F69" s="606">
        <f t="shared" si="10"/>
        <v>3.5105400000000002E-2</v>
      </c>
      <c r="G69" s="603">
        <f>Debt!$D$28</f>
        <v>0.03</v>
      </c>
      <c r="H69" s="492">
        <f t="shared" si="11"/>
        <v>6.5105400000000008E-2</v>
      </c>
    </row>
    <row r="70" spans="1:8">
      <c r="A70" s="220">
        <f t="shared" si="12"/>
        <v>48030</v>
      </c>
      <c r="B70" s="1192">
        <v>3.5160200000000003E-2</v>
      </c>
      <c r="C70" s="604">
        <f t="shared" si="7"/>
        <v>3.5160200000000003E-2</v>
      </c>
      <c r="D70" s="1195">
        <f t="shared" si="8"/>
        <v>0</v>
      </c>
      <c r="E70" s="605">
        <f t="shared" si="9"/>
        <v>0</v>
      </c>
      <c r="F70" s="606">
        <f t="shared" si="10"/>
        <v>3.5160200000000003E-2</v>
      </c>
      <c r="G70" s="603">
        <f>Debt!$D$28</f>
        <v>0.03</v>
      </c>
      <c r="H70" s="492">
        <f t="shared" si="11"/>
        <v>6.5160200000000001E-2</v>
      </c>
    </row>
    <row r="71" spans="1:8">
      <c r="A71" s="220">
        <f t="shared" si="12"/>
        <v>48061</v>
      </c>
      <c r="B71" s="1192">
        <v>3.52103E-2</v>
      </c>
      <c r="C71" s="604">
        <f t="shared" si="7"/>
        <v>3.52103E-2</v>
      </c>
      <c r="D71" s="1195">
        <f t="shared" si="8"/>
        <v>0</v>
      </c>
      <c r="E71" s="605">
        <f t="shared" si="9"/>
        <v>0</v>
      </c>
      <c r="F71" s="606">
        <f t="shared" si="10"/>
        <v>3.52103E-2</v>
      </c>
      <c r="G71" s="603">
        <f>Debt!$D$28</f>
        <v>0.03</v>
      </c>
      <c r="H71" s="492">
        <f t="shared" si="11"/>
        <v>6.5210299999999999E-2</v>
      </c>
    </row>
    <row r="72" spans="1:8">
      <c r="A72" s="220">
        <f t="shared" si="12"/>
        <v>48092</v>
      </c>
      <c r="B72" s="1192">
        <v>3.5254199999999999E-2</v>
      </c>
      <c r="C72" s="604">
        <f t="shared" si="7"/>
        <v>3.5254199999999999E-2</v>
      </c>
      <c r="D72" s="1195">
        <f t="shared" si="8"/>
        <v>0</v>
      </c>
      <c r="E72" s="605">
        <f t="shared" si="9"/>
        <v>0</v>
      </c>
      <c r="F72" s="606">
        <f t="shared" si="10"/>
        <v>3.5254199999999999E-2</v>
      </c>
      <c r="G72" s="603">
        <f>Debt!$D$28</f>
        <v>0.03</v>
      </c>
      <c r="H72" s="492">
        <f t="shared" si="11"/>
        <v>6.5254199999999998E-2</v>
      </c>
    </row>
    <row r="73" spans="1:8">
      <c r="A73" s="220">
        <f t="shared" si="12"/>
        <v>48122</v>
      </c>
      <c r="B73" s="1192">
        <v>3.53066E-2</v>
      </c>
      <c r="C73" s="604">
        <f t="shared" si="7"/>
        <v>3.53066E-2</v>
      </c>
      <c r="D73" s="1195">
        <f t="shared" si="8"/>
        <v>0</v>
      </c>
      <c r="E73" s="605">
        <f t="shared" si="9"/>
        <v>0</v>
      </c>
      <c r="F73" s="606">
        <f t="shared" si="10"/>
        <v>3.53066E-2</v>
      </c>
      <c r="G73" s="603">
        <f>Debt!$D$28</f>
        <v>0.03</v>
      </c>
      <c r="H73" s="492">
        <f t="shared" si="11"/>
        <v>6.5306599999999992E-2</v>
      </c>
    </row>
    <row r="74" spans="1:8">
      <c r="A74" s="220">
        <f t="shared" si="12"/>
        <v>48153</v>
      </c>
      <c r="B74" s="1192">
        <v>3.5351800000000003E-2</v>
      </c>
      <c r="C74" s="604">
        <f t="shared" si="7"/>
        <v>3.5351800000000003E-2</v>
      </c>
      <c r="D74" s="1195">
        <f t="shared" si="8"/>
        <v>0</v>
      </c>
      <c r="E74" s="605">
        <f t="shared" si="9"/>
        <v>0</v>
      </c>
      <c r="F74" s="606">
        <f t="shared" si="10"/>
        <v>3.5351800000000003E-2</v>
      </c>
      <c r="G74" s="603">
        <f>Debt!$D$28</f>
        <v>0.03</v>
      </c>
      <c r="H74" s="492">
        <f t="shared" si="11"/>
        <v>6.5351800000000002E-2</v>
      </c>
    </row>
    <row r="75" spans="1:8">
      <c r="A75" s="220">
        <f t="shared" si="12"/>
        <v>48183</v>
      </c>
      <c r="B75" s="1192">
        <v>3.5403400000000002E-2</v>
      </c>
      <c r="C75" s="604">
        <f t="shared" si="7"/>
        <v>3.5403400000000002E-2</v>
      </c>
      <c r="D75" s="1195">
        <f t="shared" si="8"/>
        <v>0</v>
      </c>
      <c r="E75" s="605">
        <f t="shared" si="9"/>
        <v>0</v>
      </c>
      <c r="F75" s="606">
        <f t="shared" si="10"/>
        <v>3.5403400000000002E-2</v>
      </c>
      <c r="G75" s="603">
        <f>Debt!$D$28</f>
        <v>0.03</v>
      </c>
      <c r="H75" s="492">
        <f t="shared" si="11"/>
        <v>6.54034E-2</v>
      </c>
    </row>
    <row r="76" spans="1:8">
      <c r="A76" s="220">
        <f t="shared" si="12"/>
        <v>48214</v>
      </c>
      <c r="B76" s="1192">
        <v>3.5442399999999999E-2</v>
      </c>
      <c r="C76" s="604">
        <f t="shared" si="7"/>
        <v>3.5442399999999999E-2</v>
      </c>
      <c r="D76" s="1195">
        <f t="shared" si="8"/>
        <v>0</v>
      </c>
      <c r="E76" s="605">
        <f t="shared" si="9"/>
        <v>0</v>
      </c>
      <c r="F76" s="606">
        <f t="shared" si="10"/>
        <v>3.5442399999999999E-2</v>
      </c>
      <c r="G76" s="603">
        <f>Debt!$D$28</f>
        <v>0.03</v>
      </c>
      <c r="H76" s="492">
        <f t="shared" si="11"/>
        <v>6.5442399999999998E-2</v>
      </c>
    </row>
    <row r="77" spans="1:8">
      <c r="A77" s="220">
        <f t="shared" si="12"/>
        <v>48245</v>
      </c>
      <c r="B77" s="1192">
        <v>3.5482399999999997E-2</v>
      </c>
      <c r="C77" s="604">
        <f t="shared" si="7"/>
        <v>3.5482399999999997E-2</v>
      </c>
      <c r="D77" s="1195">
        <f t="shared" si="8"/>
        <v>0</v>
      </c>
      <c r="E77" s="605">
        <f t="shared" si="9"/>
        <v>0</v>
      </c>
      <c r="F77" s="606">
        <f t="shared" si="10"/>
        <v>3.5482399999999997E-2</v>
      </c>
      <c r="G77" s="603">
        <f>Debt!$D$28</f>
        <v>0.03</v>
      </c>
      <c r="H77" s="492">
        <f t="shared" si="11"/>
        <v>6.5482399999999996E-2</v>
      </c>
    </row>
    <row r="78" spans="1:8">
      <c r="A78" s="220">
        <f t="shared" si="12"/>
        <v>48274</v>
      </c>
      <c r="B78" s="1192">
        <v>3.5524300000000002E-2</v>
      </c>
      <c r="C78" s="604">
        <f t="shared" si="7"/>
        <v>3.5524300000000002E-2</v>
      </c>
      <c r="D78" s="1195">
        <f t="shared" si="8"/>
        <v>0</v>
      </c>
      <c r="E78" s="605">
        <f t="shared" si="9"/>
        <v>0</v>
      </c>
      <c r="F78" s="606">
        <f t="shared" si="10"/>
        <v>3.5524300000000002E-2</v>
      </c>
      <c r="G78" s="603">
        <f>Debt!$D$28</f>
        <v>0.03</v>
      </c>
      <c r="H78" s="492">
        <f t="shared" si="11"/>
        <v>6.5524300000000008E-2</v>
      </c>
    </row>
    <row r="79" spans="1:8">
      <c r="A79" s="220">
        <f t="shared" si="12"/>
        <v>48305</v>
      </c>
      <c r="B79" s="1192">
        <v>3.5558300000000001E-2</v>
      </c>
      <c r="C79" s="604">
        <f t="shared" si="7"/>
        <v>3.5558300000000001E-2</v>
      </c>
      <c r="D79" s="1195">
        <f t="shared" si="8"/>
        <v>0</v>
      </c>
      <c r="E79" s="605">
        <f t="shared" si="9"/>
        <v>0</v>
      </c>
      <c r="F79" s="606">
        <f t="shared" si="10"/>
        <v>3.5558300000000001E-2</v>
      </c>
      <c r="G79" s="603">
        <f>Debt!$D$28</f>
        <v>0.03</v>
      </c>
      <c r="H79" s="492">
        <f t="shared" si="11"/>
        <v>6.55583E-2</v>
      </c>
    </row>
    <row r="80" spans="1:8">
      <c r="A80" s="220">
        <f t="shared" si="12"/>
        <v>48335</v>
      </c>
      <c r="B80" s="1192">
        <v>3.5593800000000002E-2</v>
      </c>
      <c r="C80" s="604">
        <f t="shared" si="7"/>
        <v>3.5593800000000002E-2</v>
      </c>
      <c r="D80" s="1195">
        <f t="shared" si="8"/>
        <v>0</v>
      </c>
      <c r="E80" s="605">
        <f t="shared" si="9"/>
        <v>0</v>
      </c>
      <c r="F80" s="606">
        <f t="shared" si="10"/>
        <v>3.5593800000000002E-2</v>
      </c>
      <c r="G80" s="603">
        <f>Debt!$D$28</f>
        <v>0.03</v>
      </c>
      <c r="H80" s="492">
        <f t="shared" si="11"/>
        <v>6.5593800000000008E-2</v>
      </c>
    </row>
    <row r="81" spans="1:8">
      <c r="A81" s="220">
        <f t="shared" si="12"/>
        <v>48366</v>
      </c>
      <c r="B81" s="1192">
        <v>3.5627300000000001E-2</v>
      </c>
      <c r="C81" s="604">
        <f t="shared" si="7"/>
        <v>3.5627300000000001E-2</v>
      </c>
      <c r="D81" s="1195">
        <f t="shared" si="8"/>
        <v>0</v>
      </c>
      <c r="E81" s="605">
        <f t="shared" si="9"/>
        <v>0</v>
      </c>
      <c r="F81" s="606">
        <f t="shared" si="10"/>
        <v>3.5627300000000001E-2</v>
      </c>
      <c r="G81" s="603">
        <f>Debt!$D$28</f>
        <v>0.03</v>
      </c>
      <c r="H81" s="492">
        <f t="shared" si="11"/>
        <v>6.56273E-2</v>
      </c>
    </row>
    <row r="82" spans="1:8">
      <c r="A82" s="220">
        <f t="shared" si="12"/>
        <v>48396</v>
      </c>
      <c r="B82" s="1192">
        <v>3.5658799999999997E-2</v>
      </c>
      <c r="C82" s="604">
        <f t="shared" si="7"/>
        <v>3.5658799999999997E-2</v>
      </c>
      <c r="D82" s="1195">
        <f t="shared" si="8"/>
        <v>0</v>
      </c>
      <c r="E82" s="605">
        <f t="shared" si="9"/>
        <v>0</v>
      </c>
      <c r="F82" s="606">
        <f t="shared" si="10"/>
        <v>3.5658799999999997E-2</v>
      </c>
      <c r="G82" s="603">
        <f>Debt!$D$28</f>
        <v>0.03</v>
      </c>
      <c r="H82" s="492">
        <f t="shared" si="11"/>
        <v>6.5658799999999989E-2</v>
      </c>
    </row>
    <row r="83" spans="1:8">
      <c r="A83" s="220">
        <f t="shared" si="12"/>
        <v>48427</v>
      </c>
      <c r="B83" s="1192">
        <v>3.56917E-2</v>
      </c>
      <c r="C83" s="604">
        <f t="shared" si="7"/>
        <v>3.56917E-2</v>
      </c>
      <c r="D83" s="1195">
        <f t="shared" si="8"/>
        <v>0</v>
      </c>
      <c r="E83" s="605">
        <f t="shared" si="9"/>
        <v>0</v>
      </c>
      <c r="F83" s="606">
        <f t="shared" si="10"/>
        <v>3.56917E-2</v>
      </c>
      <c r="G83" s="603">
        <f>Debt!$D$28</f>
        <v>0.03</v>
      </c>
      <c r="H83" s="492">
        <f t="shared" si="11"/>
        <v>6.5691699999999992E-2</v>
      </c>
    </row>
    <row r="84" spans="1:8">
      <c r="A84" s="220">
        <f t="shared" si="12"/>
        <v>48458</v>
      </c>
      <c r="B84" s="1192">
        <v>3.5710199999999997E-2</v>
      </c>
      <c r="C84" s="604">
        <f t="shared" si="7"/>
        <v>3.5710199999999997E-2</v>
      </c>
      <c r="D84" s="1195">
        <f t="shared" si="8"/>
        <v>0</v>
      </c>
      <c r="E84" s="605">
        <f t="shared" si="9"/>
        <v>0</v>
      </c>
      <c r="F84" s="606">
        <f t="shared" si="10"/>
        <v>3.5710199999999997E-2</v>
      </c>
      <c r="G84" s="603">
        <f>Debt!$D$28</f>
        <v>0.03</v>
      </c>
      <c r="H84" s="492">
        <f t="shared" si="11"/>
        <v>6.5710199999999996E-2</v>
      </c>
    </row>
    <row r="85" spans="1:8">
      <c r="A85" s="220">
        <f t="shared" si="12"/>
        <v>48488</v>
      </c>
      <c r="B85" s="1192">
        <v>3.5742000000000003E-2</v>
      </c>
      <c r="C85" s="604">
        <f t="shared" si="7"/>
        <v>3.5742000000000003E-2</v>
      </c>
      <c r="D85" s="1195">
        <f t="shared" si="8"/>
        <v>0</v>
      </c>
      <c r="E85" s="605">
        <f t="shared" si="9"/>
        <v>0</v>
      </c>
      <c r="F85" s="606">
        <f t="shared" si="10"/>
        <v>3.5742000000000003E-2</v>
      </c>
      <c r="G85" s="603">
        <f>Debt!$D$28</f>
        <v>0.03</v>
      </c>
      <c r="H85" s="492">
        <f t="shared" si="11"/>
        <v>6.5741999999999995E-2</v>
      </c>
    </row>
    <row r="86" spans="1:8">
      <c r="A86" s="220">
        <f t="shared" si="12"/>
        <v>48519</v>
      </c>
      <c r="B86" s="1192">
        <v>3.57665E-2</v>
      </c>
      <c r="C86" s="604">
        <f t="shared" si="7"/>
        <v>3.57665E-2</v>
      </c>
      <c r="D86" s="1195">
        <f t="shared" si="8"/>
        <v>0</v>
      </c>
      <c r="E86" s="605">
        <f t="shared" si="9"/>
        <v>0</v>
      </c>
      <c r="F86" s="606">
        <f t="shared" si="10"/>
        <v>3.57665E-2</v>
      </c>
      <c r="G86" s="603">
        <f>Debt!$D$28</f>
        <v>0.03</v>
      </c>
      <c r="H86" s="492">
        <f t="shared" si="11"/>
        <v>6.5766500000000006E-2</v>
      </c>
    </row>
    <row r="87" spans="1:8">
      <c r="A87" s="220">
        <f t="shared" si="12"/>
        <v>48549</v>
      </c>
      <c r="B87" s="1192">
        <v>3.5799200000000003E-2</v>
      </c>
      <c r="C87" s="604">
        <f t="shared" si="7"/>
        <v>3.5799200000000003E-2</v>
      </c>
      <c r="D87" s="1195">
        <f t="shared" si="8"/>
        <v>0</v>
      </c>
      <c r="E87" s="605">
        <f t="shared" si="9"/>
        <v>0</v>
      </c>
      <c r="F87" s="606">
        <f t="shared" si="10"/>
        <v>3.5799200000000003E-2</v>
      </c>
      <c r="G87" s="603">
        <f>Debt!$D$28</f>
        <v>0.03</v>
      </c>
      <c r="H87" s="492">
        <f t="shared" si="11"/>
        <v>6.5799200000000002E-2</v>
      </c>
    </row>
    <row r="88" spans="1:8">
      <c r="A88" s="220">
        <f t="shared" si="12"/>
        <v>48580</v>
      </c>
      <c r="B88" s="1192">
        <v>3.5825500000000003E-2</v>
      </c>
      <c r="C88" s="604">
        <f t="shared" si="7"/>
        <v>3.5825500000000003E-2</v>
      </c>
      <c r="D88" s="1195">
        <f t="shared" si="8"/>
        <v>0</v>
      </c>
      <c r="E88" s="605">
        <f t="shared" si="9"/>
        <v>0</v>
      </c>
      <c r="F88" s="606">
        <f t="shared" si="10"/>
        <v>3.5825500000000003E-2</v>
      </c>
      <c r="G88" s="603">
        <f>Debt!$D$28</f>
        <v>0.03</v>
      </c>
      <c r="H88" s="492">
        <f t="shared" si="11"/>
        <v>6.5825500000000009E-2</v>
      </c>
    </row>
    <row r="89" spans="1:8">
      <c r="A89" s="220">
        <f t="shared" si="12"/>
        <v>48611</v>
      </c>
      <c r="B89" s="1192">
        <v>3.5856300000000001E-2</v>
      </c>
      <c r="C89" s="604">
        <f t="shared" si="7"/>
        <v>3.5856300000000001E-2</v>
      </c>
      <c r="D89" s="1195">
        <f t="shared" si="8"/>
        <v>0</v>
      </c>
      <c r="E89" s="605">
        <f t="shared" si="9"/>
        <v>0</v>
      </c>
      <c r="F89" s="606">
        <f t="shared" si="10"/>
        <v>3.5856300000000001E-2</v>
      </c>
      <c r="G89" s="603">
        <f>Debt!$D$28</f>
        <v>0.03</v>
      </c>
      <c r="H89" s="492">
        <f t="shared" si="11"/>
        <v>6.5856300000000007E-2</v>
      </c>
    </row>
    <row r="90" spans="1:8">
      <c r="A90" s="220">
        <f t="shared" si="12"/>
        <v>48639</v>
      </c>
      <c r="B90" s="1192">
        <v>3.5887500000000003E-2</v>
      </c>
      <c r="C90" s="604">
        <f t="shared" si="7"/>
        <v>3.5887500000000003E-2</v>
      </c>
      <c r="D90" s="1195">
        <f t="shared" si="8"/>
        <v>0</v>
      </c>
      <c r="E90" s="605">
        <f t="shared" si="9"/>
        <v>0</v>
      </c>
      <c r="F90" s="606">
        <f t="shared" si="10"/>
        <v>3.5887500000000003E-2</v>
      </c>
      <c r="G90" s="603">
        <f>Debt!$D$28</f>
        <v>0.03</v>
      </c>
      <c r="H90" s="492">
        <f t="shared" si="11"/>
        <v>6.5887500000000002E-2</v>
      </c>
    </row>
    <row r="91" spans="1:8">
      <c r="A91" s="220">
        <f t="shared" si="12"/>
        <v>48670</v>
      </c>
      <c r="B91" s="1192">
        <v>3.59171E-2</v>
      </c>
      <c r="C91" s="604">
        <f t="shared" si="7"/>
        <v>3.59171E-2</v>
      </c>
      <c r="D91" s="1195">
        <f t="shared" si="8"/>
        <v>0</v>
      </c>
      <c r="E91" s="605">
        <f t="shared" si="9"/>
        <v>0</v>
      </c>
      <c r="F91" s="606">
        <f t="shared" si="10"/>
        <v>3.59171E-2</v>
      </c>
      <c r="G91" s="603">
        <f>Debt!$D$28</f>
        <v>0.03</v>
      </c>
      <c r="H91" s="492">
        <f t="shared" si="11"/>
        <v>6.5917100000000006E-2</v>
      </c>
    </row>
    <row r="92" spans="1:8">
      <c r="A92" s="220">
        <f t="shared" si="12"/>
        <v>48700</v>
      </c>
      <c r="B92" s="1192">
        <v>3.5955500000000001E-2</v>
      </c>
      <c r="C92" s="604">
        <f t="shared" si="7"/>
        <v>3.5955500000000001E-2</v>
      </c>
      <c r="D92" s="1195">
        <f t="shared" si="8"/>
        <v>0</v>
      </c>
      <c r="E92" s="605">
        <f t="shared" si="9"/>
        <v>0</v>
      </c>
      <c r="F92" s="606">
        <f t="shared" si="10"/>
        <v>3.5955500000000001E-2</v>
      </c>
      <c r="G92" s="603">
        <f>Debt!$D$28</f>
        <v>0.03</v>
      </c>
      <c r="H92" s="492">
        <f t="shared" si="11"/>
        <v>6.59555E-2</v>
      </c>
    </row>
    <row r="93" spans="1:8">
      <c r="A93" s="220">
        <f t="shared" si="12"/>
        <v>48731</v>
      </c>
      <c r="B93" s="1192">
        <v>3.5983899999999999E-2</v>
      </c>
      <c r="C93" s="604">
        <f t="shared" si="7"/>
        <v>3.5983899999999999E-2</v>
      </c>
      <c r="D93" s="1195">
        <f t="shared" si="8"/>
        <v>0</v>
      </c>
      <c r="E93" s="605">
        <f t="shared" si="9"/>
        <v>0</v>
      </c>
      <c r="F93" s="606">
        <f t="shared" si="10"/>
        <v>3.5983899999999999E-2</v>
      </c>
      <c r="G93" s="603">
        <f>Debt!$D$28</f>
        <v>0.03</v>
      </c>
      <c r="H93" s="492">
        <f t="shared" si="11"/>
        <v>6.5983899999999998E-2</v>
      </c>
    </row>
    <row r="94" spans="1:8">
      <c r="A94" s="220">
        <f t="shared" si="12"/>
        <v>48761</v>
      </c>
      <c r="B94" s="1192">
        <v>3.6016800000000002E-2</v>
      </c>
      <c r="C94" s="604">
        <f t="shared" si="7"/>
        <v>3.6016800000000002E-2</v>
      </c>
      <c r="D94" s="1195">
        <f t="shared" si="8"/>
        <v>0</v>
      </c>
      <c r="E94" s="605">
        <f t="shared" si="9"/>
        <v>0</v>
      </c>
      <c r="F94" s="606">
        <f t="shared" si="10"/>
        <v>3.6016800000000002E-2</v>
      </c>
      <c r="G94" s="603">
        <f>Debt!$D$28</f>
        <v>0.03</v>
      </c>
      <c r="H94" s="492">
        <f t="shared" si="11"/>
        <v>6.60168E-2</v>
      </c>
    </row>
    <row r="95" spans="1:8">
      <c r="A95" s="220">
        <f t="shared" si="12"/>
        <v>48792</v>
      </c>
      <c r="B95" s="1192">
        <v>3.6053700000000001E-2</v>
      </c>
      <c r="C95" s="604">
        <f t="shared" si="7"/>
        <v>3.6053700000000001E-2</v>
      </c>
      <c r="D95" s="1195">
        <f t="shared" si="8"/>
        <v>0</v>
      </c>
      <c r="E95" s="605">
        <f t="shared" si="9"/>
        <v>0</v>
      </c>
      <c r="F95" s="606">
        <f t="shared" si="10"/>
        <v>3.6053700000000001E-2</v>
      </c>
      <c r="G95" s="603">
        <f>Debt!$D$28</f>
        <v>0.03</v>
      </c>
      <c r="H95" s="492">
        <f t="shared" si="11"/>
        <v>6.6053699999999993E-2</v>
      </c>
    </row>
    <row r="96" spans="1:8">
      <c r="A96" s="220">
        <f t="shared" si="12"/>
        <v>48823</v>
      </c>
      <c r="B96" s="1192">
        <v>3.6082900000000001E-2</v>
      </c>
      <c r="C96" s="604">
        <f t="shared" si="7"/>
        <v>3.6082900000000001E-2</v>
      </c>
      <c r="D96" s="1195">
        <f t="shared" si="8"/>
        <v>0</v>
      </c>
      <c r="E96" s="605">
        <f t="shared" si="9"/>
        <v>0</v>
      </c>
      <c r="F96" s="606">
        <f t="shared" si="10"/>
        <v>3.6082900000000001E-2</v>
      </c>
      <c r="G96" s="603">
        <f>Debt!$D$28</f>
        <v>0.03</v>
      </c>
      <c r="H96" s="492">
        <f t="shared" si="11"/>
        <v>6.60829E-2</v>
      </c>
    </row>
    <row r="97" spans="1:8">
      <c r="A97" s="220">
        <f t="shared" si="12"/>
        <v>48853</v>
      </c>
      <c r="B97" s="1192">
        <v>3.6120100000000002E-2</v>
      </c>
      <c r="C97" s="604">
        <f t="shared" si="7"/>
        <v>3.6120100000000002E-2</v>
      </c>
      <c r="D97" s="1195">
        <f t="shared" si="8"/>
        <v>0</v>
      </c>
      <c r="E97" s="605">
        <f t="shared" si="9"/>
        <v>0</v>
      </c>
      <c r="F97" s="606">
        <f t="shared" si="10"/>
        <v>3.6120100000000002E-2</v>
      </c>
      <c r="G97" s="603">
        <f>Debt!$D$28</f>
        <v>0.03</v>
      </c>
      <c r="H97" s="492">
        <f t="shared" si="11"/>
        <v>6.6120100000000001E-2</v>
      </c>
    </row>
    <row r="98" spans="1:8">
      <c r="A98" s="220">
        <f t="shared" si="12"/>
        <v>48884</v>
      </c>
      <c r="B98" s="1192">
        <v>3.6158999999999997E-2</v>
      </c>
      <c r="C98" s="604">
        <f t="shared" si="7"/>
        <v>3.6158999999999997E-2</v>
      </c>
      <c r="D98" s="1195">
        <f t="shared" si="8"/>
        <v>0</v>
      </c>
      <c r="E98" s="605">
        <f t="shared" si="9"/>
        <v>0</v>
      </c>
      <c r="F98" s="606">
        <f t="shared" si="10"/>
        <v>3.6158999999999997E-2</v>
      </c>
      <c r="G98" s="603">
        <f>Debt!$D$28</f>
        <v>0.03</v>
      </c>
      <c r="H98" s="492">
        <f t="shared" si="11"/>
        <v>6.6158999999999996E-2</v>
      </c>
    </row>
    <row r="99" spans="1:8">
      <c r="A99" s="220">
        <f t="shared" si="12"/>
        <v>48914</v>
      </c>
      <c r="B99" s="1192">
        <v>3.6194999999999998E-2</v>
      </c>
      <c r="C99" s="604">
        <f t="shared" si="7"/>
        <v>3.6194999999999998E-2</v>
      </c>
      <c r="D99" s="1195">
        <f t="shared" si="8"/>
        <v>0</v>
      </c>
      <c r="E99" s="605">
        <f t="shared" si="9"/>
        <v>0</v>
      </c>
      <c r="F99" s="606">
        <f t="shared" si="10"/>
        <v>3.6194999999999998E-2</v>
      </c>
      <c r="G99" s="603">
        <f>Debt!$D$28</f>
        <v>0.03</v>
      </c>
      <c r="H99" s="492">
        <f t="shared" si="11"/>
        <v>6.6195000000000004E-2</v>
      </c>
    </row>
    <row r="100" spans="1:8">
      <c r="A100" s="220">
        <f t="shared" si="12"/>
        <v>48945</v>
      </c>
      <c r="B100" s="1192">
        <v>3.6228000000000003E-2</v>
      </c>
      <c r="C100" s="604">
        <f t="shared" si="7"/>
        <v>3.6228000000000003E-2</v>
      </c>
      <c r="D100" s="1195">
        <f t="shared" si="8"/>
        <v>0</v>
      </c>
      <c r="E100" s="605">
        <f t="shared" si="9"/>
        <v>0</v>
      </c>
      <c r="F100" s="606">
        <f t="shared" si="10"/>
        <v>3.6228000000000003E-2</v>
      </c>
      <c r="G100" s="603">
        <f>Debt!$D$28</f>
        <v>0.03</v>
      </c>
      <c r="H100" s="492">
        <f t="shared" si="11"/>
        <v>6.6228000000000009E-2</v>
      </c>
    </row>
    <row r="101" spans="1:8">
      <c r="A101" s="220">
        <f t="shared" si="12"/>
        <v>48976</v>
      </c>
      <c r="B101" s="1192">
        <v>3.62701E-2</v>
      </c>
      <c r="C101" s="604">
        <f t="shared" si="7"/>
        <v>3.62701E-2</v>
      </c>
      <c r="D101" s="1195">
        <f t="shared" si="8"/>
        <v>0</v>
      </c>
      <c r="E101" s="605">
        <f t="shared" si="9"/>
        <v>0</v>
      </c>
      <c r="F101" s="606">
        <f t="shared" si="10"/>
        <v>3.62701E-2</v>
      </c>
      <c r="G101" s="603">
        <f>Debt!$D$28</f>
        <v>0.03</v>
      </c>
      <c r="H101" s="492">
        <f t="shared" si="11"/>
        <v>6.6270099999999998E-2</v>
      </c>
    </row>
    <row r="102" spans="1:8">
      <c r="A102" s="220">
        <f t="shared" si="12"/>
        <v>49004</v>
      </c>
      <c r="B102" s="1192">
        <v>3.6308100000000003E-2</v>
      </c>
      <c r="C102" s="604">
        <f t="shared" si="7"/>
        <v>3.6308100000000003E-2</v>
      </c>
      <c r="D102" s="1195">
        <f t="shared" si="8"/>
        <v>0</v>
      </c>
      <c r="E102" s="605">
        <f t="shared" si="9"/>
        <v>0</v>
      </c>
      <c r="F102" s="606">
        <f t="shared" si="10"/>
        <v>3.6308100000000003E-2</v>
      </c>
      <c r="G102" s="603">
        <f>Debt!$D$28</f>
        <v>0.03</v>
      </c>
      <c r="H102" s="492">
        <f t="shared" si="11"/>
        <v>6.6308100000000009E-2</v>
      </c>
    </row>
    <row r="103" spans="1:8">
      <c r="A103" s="220">
        <f t="shared" si="12"/>
        <v>49035</v>
      </c>
      <c r="B103" s="1192">
        <v>3.63442E-2</v>
      </c>
      <c r="C103" s="604">
        <f t="shared" si="7"/>
        <v>3.63442E-2</v>
      </c>
      <c r="D103" s="1195">
        <f t="shared" si="8"/>
        <v>0</v>
      </c>
      <c r="E103" s="605">
        <f t="shared" si="9"/>
        <v>0</v>
      </c>
      <c r="F103" s="606">
        <f t="shared" si="10"/>
        <v>3.63442E-2</v>
      </c>
      <c r="G103" s="603">
        <f>Debt!$D$28</f>
        <v>0.03</v>
      </c>
      <c r="H103" s="492">
        <f t="shared" si="11"/>
        <v>6.6344199999999992E-2</v>
      </c>
    </row>
    <row r="104" spans="1:8">
      <c r="A104" s="220">
        <f t="shared" si="12"/>
        <v>49065</v>
      </c>
      <c r="B104" s="1192">
        <v>3.6385899999999999E-2</v>
      </c>
      <c r="C104" s="604">
        <f t="shared" si="7"/>
        <v>3.6385899999999999E-2</v>
      </c>
      <c r="D104" s="1195">
        <f t="shared" si="8"/>
        <v>0</v>
      </c>
      <c r="E104" s="605">
        <f t="shared" si="9"/>
        <v>0</v>
      </c>
      <c r="F104" s="606">
        <f t="shared" si="10"/>
        <v>3.6385899999999999E-2</v>
      </c>
      <c r="G104" s="603">
        <f>Debt!$D$28</f>
        <v>0.03</v>
      </c>
      <c r="H104" s="492">
        <f t="shared" si="11"/>
        <v>6.6385899999999998E-2</v>
      </c>
    </row>
    <row r="105" spans="1:8">
      <c r="A105" s="220">
        <f t="shared" si="12"/>
        <v>49096</v>
      </c>
      <c r="B105" s="1192">
        <v>3.6424600000000001E-2</v>
      </c>
      <c r="C105" s="604">
        <f t="shared" si="7"/>
        <v>3.6424600000000001E-2</v>
      </c>
      <c r="D105" s="1195">
        <f t="shared" si="8"/>
        <v>0</v>
      </c>
      <c r="E105" s="605">
        <f t="shared" si="9"/>
        <v>0</v>
      </c>
      <c r="F105" s="606">
        <f t="shared" si="10"/>
        <v>3.6424600000000001E-2</v>
      </c>
      <c r="G105" s="603">
        <f>Debt!$D$28</f>
        <v>0.03</v>
      </c>
      <c r="H105" s="492">
        <f t="shared" si="11"/>
        <v>6.64246E-2</v>
      </c>
    </row>
    <row r="106" spans="1:8">
      <c r="A106" s="220">
        <f t="shared" si="12"/>
        <v>49126</v>
      </c>
      <c r="B106" s="1192">
        <v>3.6472600000000001E-2</v>
      </c>
      <c r="C106" s="604">
        <f t="shared" si="7"/>
        <v>3.6472600000000001E-2</v>
      </c>
      <c r="D106" s="1195">
        <f t="shared" si="8"/>
        <v>0</v>
      </c>
      <c r="E106" s="605">
        <f t="shared" si="9"/>
        <v>0</v>
      </c>
      <c r="F106" s="606">
        <f t="shared" si="10"/>
        <v>3.6472600000000001E-2</v>
      </c>
      <c r="G106" s="603">
        <f>Debt!$D$28</f>
        <v>0.03</v>
      </c>
      <c r="H106" s="492">
        <f t="shared" si="11"/>
        <v>6.6472599999999993E-2</v>
      </c>
    </row>
    <row r="107" spans="1:8">
      <c r="A107" s="220">
        <f t="shared" si="12"/>
        <v>49157</v>
      </c>
      <c r="B107" s="1192">
        <v>3.6512900000000001E-2</v>
      </c>
      <c r="C107" s="604">
        <f t="shared" si="7"/>
        <v>3.6512900000000001E-2</v>
      </c>
      <c r="D107" s="1195">
        <f t="shared" si="8"/>
        <v>0</v>
      </c>
      <c r="E107" s="605">
        <f t="shared" si="9"/>
        <v>0</v>
      </c>
      <c r="F107" s="606">
        <f t="shared" si="10"/>
        <v>3.6512900000000001E-2</v>
      </c>
      <c r="G107" s="603">
        <f>Debt!$D$28</f>
        <v>0.03</v>
      </c>
      <c r="H107" s="492">
        <f t="shared" si="11"/>
        <v>6.65129E-2</v>
      </c>
    </row>
    <row r="108" spans="1:8">
      <c r="A108" s="220">
        <f t="shared" si="12"/>
        <v>49188</v>
      </c>
      <c r="B108" s="1192">
        <v>3.6545599999999998E-2</v>
      </c>
      <c r="C108" s="604">
        <f t="shared" si="7"/>
        <v>3.6545599999999998E-2</v>
      </c>
      <c r="D108" s="1195">
        <f t="shared" si="8"/>
        <v>0</v>
      </c>
      <c r="E108" s="605">
        <f t="shared" si="9"/>
        <v>0</v>
      </c>
      <c r="F108" s="606">
        <f t="shared" si="10"/>
        <v>3.6545599999999998E-2</v>
      </c>
      <c r="G108" s="603">
        <f>Debt!$D$28</f>
        <v>0.03</v>
      </c>
      <c r="H108" s="492">
        <f t="shared" si="11"/>
        <v>6.6545599999999996E-2</v>
      </c>
    </row>
    <row r="109" spans="1:8">
      <c r="A109" s="220">
        <f t="shared" si="12"/>
        <v>49218</v>
      </c>
      <c r="B109" s="1192">
        <v>3.6592899999999998E-2</v>
      </c>
      <c r="C109" s="604">
        <f t="shared" si="7"/>
        <v>3.6592899999999998E-2</v>
      </c>
      <c r="D109" s="1195">
        <f t="shared" si="8"/>
        <v>0</v>
      </c>
      <c r="E109" s="605">
        <f t="shared" si="9"/>
        <v>0</v>
      </c>
      <c r="F109" s="606">
        <f t="shared" si="10"/>
        <v>3.6592899999999998E-2</v>
      </c>
      <c r="G109" s="603">
        <f>Debt!$D$28</f>
        <v>0.03</v>
      </c>
      <c r="H109" s="492">
        <f t="shared" si="11"/>
        <v>6.6592899999999997E-2</v>
      </c>
    </row>
    <row r="110" spans="1:8">
      <c r="A110" s="220">
        <f t="shared" si="12"/>
        <v>49249</v>
      </c>
      <c r="B110" s="1192">
        <v>3.6637400000000001E-2</v>
      </c>
      <c r="C110" s="604">
        <f t="shared" si="7"/>
        <v>3.6637400000000001E-2</v>
      </c>
      <c r="D110" s="1195">
        <f t="shared" si="8"/>
        <v>0</v>
      </c>
      <c r="E110" s="605">
        <f t="shared" si="9"/>
        <v>0</v>
      </c>
      <c r="F110" s="606">
        <f t="shared" si="10"/>
        <v>3.6637400000000001E-2</v>
      </c>
      <c r="G110" s="603">
        <f>Debt!$D$28</f>
        <v>0.03</v>
      </c>
      <c r="H110" s="492">
        <f t="shared" si="11"/>
        <v>6.6637399999999999E-2</v>
      </c>
    </row>
    <row r="111" spans="1:8">
      <c r="A111" s="220">
        <f t="shared" si="12"/>
        <v>49279</v>
      </c>
      <c r="B111" s="1192">
        <v>3.6682600000000003E-2</v>
      </c>
      <c r="C111" s="604">
        <f t="shared" si="7"/>
        <v>3.6682600000000003E-2</v>
      </c>
      <c r="D111" s="1195">
        <f t="shared" si="8"/>
        <v>0</v>
      </c>
      <c r="E111" s="605">
        <f t="shared" si="9"/>
        <v>0</v>
      </c>
      <c r="F111" s="606">
        <f t="shared" si="10"/>
        <v>3.6682600000000003E-2</v>
      </c>
      <c r="G111" s="603">
        <f>Debt!$D$28</f>
        <v>0.03</v>
      </c>
      <c r="H111" s="492">
        <f t="shared" si="11"/>
        <v>6.6682600000000009E-2</v>
      </c>
    </row>
    <row r="112" spans="1:8">
      <c r="A112" s="220">
        <f t="shared" si="12"/>
        <v>49310</v>
      </c>
      <c r="B112" s="1192">
        <v>3.6724300000000001E-2</v>
      </c>
      <c r="C112" s="604">
        <f t="shared" si="7"/>
        <v>3.6724300000000001E-2</v>
      </c>
      <c r="D112" s="1195">
        <f t="shared" si="8"/>
        <v>0</v>
      </c>
      <c r="E112" s="605">
        <f t="shared" si="9"/>
        <v>0</v>
      </c>
      <c r="F112" s="606">
        <f t="shared" si="10"/>
        <v>3.6724300000000001E-2</v>
      </c>
      <c r="G112" s="603">
        <f>Debt!$D$28</f>
        <v>0.03</v>
      </c>
      <c r="H112" s="492">
        <f t="shared" si="11"/>
        <v>6.67243E-2</v>
      </c>
    </row>
    <row r="113" spans="1:8">
      <c r="A113" s="220">
        <f t="shared" si="12"/>
        <v>49341</v>
      </c>
      <c r="B113" s="1192">
        <v>3.6771900000000003E-2</v>
      </c>
      <c r="C113" s="604">
        <f t="shared" si="7"/>
        <v>3.6771900000000003E-2</v>
      </c>
      <c r="D113" s="1195">
        <f t="shared" si="8"/>
        <v>0</v>
      </c>
      <c r="E113" s="605">
        <f t="shared" si="9"/>
        <v>0</v>
      </c>
      <c r="F113" s="606">
        <f t="shared" si="10"/>
        <v>3.6771900000000003E-2</v>
      </c>
      <c r="G113" s="603">
        <f>Debt!$D$28</f>
        <v>0.03</v>
      </c>
      <c r="H113" s="492">
        <f t="shared" si="11"/>
        <v>6.6771899999999995E-2</v>
      </c>
    </row>
    <row r="114" spans="1:8">
      <c r="A114" s="220">
        <f t="shared" si="12"/>
        <v>49369</v>
      </c>
      <c r="B114" s="1192">
        <v>3.6818999999999998E-2</v>
      </c>
      <c r="C114" s="604">
        <f t="shared" si="7"/>
        <v>3.6818999999999998E-2</v>
      </c>
      <c r="D114" s="1195">
        <f t="shared" si="8"/>
        <v>0</v>
      </c>
      <c r="E114" s="605">
        <f t="shared" si="9"/>
        <v>0</v>
      </c>
      <c r="F114" s="606">
        <f t="shared" si="10"/>
        <v>3.6818999999999998E-2</v>
      </c>
      <c r="G114" s="603">
        <f>Debt!$D$28</f>
        <v>0.03</v>
      </c>
      <c r="H114" s="492">
        <f t="shared" si="11"/>
        <v>6.681899999999999E-2</v>
      </c>
    </row>
    <row r="115" spans="1:8">
      <c r="A115" s="220">
        <f t="shared" si="12"/>
        <v>49400</v>
      </c>
      <c r="B115" s="1192">
        <v>3.6872200000000001E-2</v>
      </c>
      <c r="C115" s="604">
        <f t="shared" si="7"/>
        <v>3.6872200000000001E-2</v>
      </c>
      <c r="D115" s="1195">
        <f t="shared" si="8"/>
        <v>0</v>
      </c>
      <c r="E115" s="605">
        <f t="shared" si="9"/>
        <v>0</v>
      </c>
      <c r="F115" s="606">
        <f t="shared" si="10"/>
        <v>3.6872200000000001E-2</v>
      </c>
      <c r="G115" s="603">
        <f>Debt!$D$28</f>
        <v>0.03</v>
      </c>
      <c r="H115" s="492">
        <f t="shared" si="11"/>
        <v>6.6872199999999993E-2</v>
      </c>
    </row>
    <row r="116" spans="1:8">
      <c r="A116" s="220">
        <f t="shared" si="12"/>
        <v>49430</v>
      </c>
      <c r="B116" s="1192">
        <v>3.6926599999999997E-2</v>
      </c>
      <c r="C116" s="604">
        <f t="shared" si="7"/>
        <v>3.6926599999999997E-2</v>
      </c>
      <c r="D116" s="1195">
        <f t="shared" si="8"/>
        <v>0</v>
      </c>
      <c r="E116" s="605">
        <f t="shared" si="9"/>
        <v>0</v>
      </c>
      <c r="F116" s="606">
        <f t="shared" si="10"/>
        <v>3.6926599999999997E-2</v>
      </c>
      <c r="G116" s="603">
        <f>Debt!$D$28</f>
        <v>0.03</v>
      </c>
      <c r="H116" s="492">
        <f t="shared" si="11"/>
        <v>6.6926600000000003E-2</v>
      </c>
    </row>
    <row r="117" spans="1:8">
      <c r="A117" s="220">
        <f t="shared" si="12"/>
        <v>49461</v>
      </c>
      <c r="B117" s="1192">
        <v>3.6960300000000001E-2</v>
      </c>
      <c r="C117" s="604">
        <f t="shared" si="7"/>
        <v>3.6960300000000001E-2</v>
      </c>
      <c r="D117" s="1195">
        <f t="shared" si="8"/>
        <v>0</v>
      </c>
      <c r="E117" s="605">
        <f t="shared" si="9"/>
        <v>0</v>
      </c>
      <c r="F117" s="606">
        <f t="shared" si="10"/>
        <v>3.6960300000000001E-2</v>
      </c>
      <c r="G117" s="603">
        <f>Debt!$D$28</f>
        <v>0.03</v>
      </c>
      <c r="H117" s="492">
        <f t="shared" si="11"/>
        <v>6.69603E-2</v>
      </c>
    </row>
    <row r="118" spans="1:8">
      <c r="A118" s="220">
        <f t="shared" si="12"/>
        <v>49491</v>
      </c>
      <c r="B118" s="1192">
        <v>3.7013900000000002E-2</v>
      </c>
      <c r="C118" s="604">
        <f t="shared" si="7"/>
        <v>3.7013900000000002E-2</v>
      </c>
      <c r="D118" s="1195">
        <f t="shared" si="8"/>
        <v>0</v>
      </c>
      <c r="E118" s="605">
        <f t="shared" si="9"/>
        <v>0</v>
      </c>
      <c r="F118" s="606">
        <f t="shared" si="10"/>
        <v>3.7013900000000002E-2</v>
      </c>
      <c r="G118" s="603">
        <f>Debt!$D$28</f>
        <v>0.03</v>
      </c>
      <c r="H118" s="492">
        <f t="shared" si="11"/>
        <v>6.7013900000000001E-2</v>
      </c>
    </row>
    <row r="119" spans="1:8">
      <c r="A119" s="220">
        <f t="shared" si="12"/>
        <v>49522</v>
      </c>
      <c r="B119" s="1192">
        <v>3.70633E-2</v>
      </c>
      <c r="C119" s="604">
        <f t="shared" si="7"/>
        <v>3.70633E-2</v>
      </c>
      <c r="D119" s="1195">
        <f t="shared" si="8"/>
        <v>0</v>
      </c>
      <c r="E119" s="605">
        <f t="shared" si="9"/>
        <v>0</v>
      </c>
      <c r="F119" s="606">
        <f t="shared" si="10"/>
        <v>3.70633E-2</v>
      </c>
      <c r="G119" s="603">
        <f>Debt!$D$28</f>
        <v>0.03</v>
      </c>
      <c r="H119" s="492">
        <f t="shared" si="11"/>
        <v>6.7063299999999992E-2</v>
      </c>
    </row>
    <row r="120" spans="1:8">
      <c r="A120" s="220">
        <f t="shared" si="12"/>
        <v>49553</v>
      </c>
      <c r="B120" s="1192">
        <v>3.71043E-2</v>
      </c>
      <c r="C120" s="604">
        <f t="shared" si="7"/>
        <v>3.71043E-2</v>
      </c>
      <c r="D120" s="1195">
        <f t="shared" si="8"/>
        <v>0</v>
      </c>
      <c r="E120" s="605">
        <f t="shared" si="9"/>
        <v>0</v>
      </c>
      <c r="F120" s="606">
        <f t="shared" si="10"/>
        <v>3.71043E-2</v>
      </c>
      <c r="G120" s="603">
        <f>Debt!$D$28</f>
        <v>0.03</v>
      </c>
      <c r="H120" s="492">
        <f t="shared" si="11"/>
        <v>6.7104300000000006E-2</v>
      </c>
    </row>
    <row r="121" spans="1:8">
      <c r="A121" s="220">
        <f t="shared" si="12"/>
        <v>49583</v>
      </c>
      <c r="B121" s="1192">
        <v>3.71043E-2</v>
      </c>
      <c r="C121" s="604">
        <f t="shared" si="7"/>
        <v>3.71043E-2</v>
      </c>
      <c r="D121" s="1195">
        <f t="shared" si="8"/>
        <v>0</v>
      </c>
      <c r="E121" s="605">
        <f t="shared" si="9"/>
        <v>0</v>
      </c>
      <c r="F121" s="606">
        <f t="shared" si="10"/>
        <v>3.71043E-2</v>
      </c>
      <c r="G121" s="603">
        <f>Debt!$D$28</f>
        <v>0.03</v>
      </c>
      <c r="H121" s="492">
        <f t="shared" si="11"/>
        <v>6.7104300000000006E-2</v>
      </c>
    </row>
    <row r="122" spans="1:8">
      <c r="A122" s="220">
        <f t="shared" si="12"/>
        <v>49614</v>
      </c>
      <c r="B122" s="1192">
        <v>3.71043E-2</v>
      </c>
      <c r="C122" s="604">
        <f t="shared" si="7"/>
        <v>3.71043E-2</v>
      </c>
      <c r="D122" s="1195">
        <f t="shared" si="8"/>
        <v>0</v>
      </c>
      <c r="E122" s="605">
        <f t="shared" si="9"/>
        <v>0</v>
      </c>
      <c r="F122" s="606">
        <f t="shared" si="10"/>
        <v>3.71043E-2</v>
      </c>
      <c r="G122" s="603">
        <f>Debt!$D$28</f>
        <v>0.03</v>
      </c>
      <c r="H122" s="492">
        <f t="shared" si="11"/>
        <v>6.7104300000000006E-2</v>
      </c>
    </row>
    <row r="123" spans="1:8" ht="15" thickBot="1">
      <c r="A123" s="232">
        <f t="shared" si="12"/>
        <v>49644</v>
      </c>
      <c r="B123" s="1193">
        <v>3.71043E-2</v>
      </c>
      <c r="C123" s="607">
        <f t="shared" si="7"/>
        <v>3.71043E-2</v>
      </c>
      <c r="D123" s="1196">
        <f t="shared" si="8"/>
        <v>0</v>
      </c>
      <c r="E123" s="608">
        <f t="shared" si="9"/>
        <v>0</v>
      </c>
      <c r="F123" s="609">
        <f t="shared" si="10"/>
        <v>3.71043E-2</v>
      </c>
      <c r="G123" s="610">
        <f>Debt!$D$28</f>
        <v>0.03</v>
      </c>
      <c r="H123" s="611">
        <f t="shared" si="11"/>
        <v>6.7104300000000006E-2</v>
      </c>
    </row>
  </sheetData>
  <conditionalFormatting sqref="F3:F123">
    <cfRule type="expression" dxfId="4" priority="3">
      <formula>F3=E3</formula>
    </cfRule>
    <cfRule type="expression" dxfId="3" priority="4">
      <formula>F3=D3</formula>
    </cfRule>
    <cfRule type="expression" dxfId="2" priority="5">
      <formula>F3=C3</formula>
    </cfRule>
  </conditionalFormatting>
  <conditionalFormatting sqref="K4">
    <cfRule type="expression" dxfId="1" priority="2">
      <formula>$K$3="BPS Adjustment"</formula>
    </cfRule>
  </conditionalFormatting>
  <conditionalFormatting sqref="K5">
    <cfRule type="expression" dxfId="0" priority="1">
      <formula>$K$3="% Adjustment"</formula>
    </cfRule>
  </conditionalFormatting>
  <dataValidations count="1">
    <dataValidation type="list" allowBlank="1" showInputMessage="1" showErrorMessage="1" sqref="K3" xr:uid="{F348E870-DAF7-46BE-AD5A-013B08BF2545}">
      <formula1>"% Adjustment, BPS Adjustment"</formula1>
    </dataValidation>
  </dataValidation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38c08b7b-5c56-4a49-94c5-e773499bae59"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93A1BBF599430A468B469EDC5206F9E8" ma:contentTypeVersion="18" ma:contentTypeDescription="Create a new document." ma:contentTypeScope="" ma:versionID="a19edea9eb76278875c47b45f504397f">
  <xsd:schema xmlns:xsd="http://www.w3.org/2001/XMLSchema" xmlns:xs="http://www.w3.org/2001/XMLSchema" xmlns:p="http://schemas.microsoft.com/office/2006/metadata/properties" xmlns:ns3="38c08b7b-5c56-4a49-94c5-e773499bae59" xmlns:ns4="0d2ab0cd-f88b-43a8-9611-36bc84cb9fb8" targetNamespace="http://schemas.microsoft.com/office/2006/metadata/properties" ma:root="true" ma:fieldsID="27febeaed2abb61f398ce82834f38307" ns3:_="" ns4:_="">
    <xsd:import namespace="38c08b7b-5c56-4a49-94c5-e773499bae59"/>
    <xsd:import namespace="0d2ab0cd-f88b-43a8-9611-36bc84cb9fb8"/>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3:MediaServiceAutoTags" minOccurs="0"/>
                <xsd:element ref="ns3:MediaServiceOCR" minOccurs="0"/>
                <xsd:element ref="ns3:MediaServiceGenerationTime" minOccurs="0"/>
                <xsd:element ref="ns3:MediaServiceEventHashCode" minOccurs="0"/>
                <xsd:element ref="ns4:SharedWithUsers" minOccurs="0"/>
                <xsd:element ref="ns4:SharedWithDetails" minOccurs="0"/>
                <xsd:element ref="ns4:SharingHintHash" minOccurs="0"/>
                <xsd:element ref="ns3:MediaServiceDateTaken" minOccurs="0"/>
                <xsd:element ref="ns3:MediaLengthInSeconds" minOccurs="0"/>
                <xsd:element ref="ns3:MediaServiceLocation" minOccurs="0"/>
                <xsd:element ref="ns3:_activity" minOccurs="0"/>
                <xsd:element ref="ns3:MediaServiceObjectDetectorVersions" minOccurs="0"/>
                <xsd:element ref="ns3:MediaServiceSystemTag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8c08b7b-5c56-4a49-94c5-e773499bae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9" nillable="true" ma:displayName="MediaServiceDateTaken" ma:hidden="true" ma:internalName="MediaServiceDateTaken" ma:readOnly="true">
      <xsd:simpleType>
        <xsd:restriction base="dms:Text"/>
      </xsd:simpleType>
    </xsd:element>
    <xsd:element name="MediaLengthInSeconds" ma:index="20" nillable="true" ma:displayName="Length (seconds)" ma:internalName="MediaLengthInSeconds" ma:readOnly="true">
      <xsd:simpleType>
        <xsd:restriction base="dms:Unknown"/>
      </xsd:simpleType>
    </xsd:element>
    <xsd:element name="MediaServiceLocation" ma:index="21" nillable="true" ma:displayName="Location" ma:internalName="MediaServiceLocation" ma:readOnly="true">
      <xsd:simpleType>
        <xsd:restriction base="dms:Text"/>
      </xsd:simpleType>
    </xsd:element>
    <xsd:element name="_activity" ma:index="22" nillable="true" ma:displayName="_activity" ma:hidden="true" ma:internalName="_activity">
      <xsd:simpleType>
        <xsd:restriction base="dms:Note"/>
      </xsd:simple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element name="MediaServiceSystemTags" ma:index="24" nillable="true" ma:displayName="MediaServiceSystemTags" ma:hidden="true" ma:internalName="MediaServiceSystemTags" ma:readOnly="true">
      <xsd:simpleType>
        <xsd:restriction base="dms:Note"/>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0d2ab0cd-f88b-43a8-9611-36bc84cb9fb8"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SharingHintHash" ma:index="18"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6831E6C-18DF-4C2E-B602-AEBBE55668C3}">
  <ds:schemaRefs>
    <ds:schemaRef ds:uri="http://schemas.microsoft.com/office/2006/metadata/properties"/>
    <ds:schemaRef ds:uri="http://www.w3.org/2000/xmlns/"/>
    <ds:schemaRef ds:uri="38c08b7b-5c56-4a49-94c5-e773499bae59"/>
    <ds:schemaRef ds:uri="http://www.w3.org/2001/XMLSchema-instance"/>
    <ds:schemaRef ds:uri="http://schemas.microsoft.com/office/infopath/2007/PartnerControls"/>
  </ds:schemaRefs>
</ds:datastoreItem>
</file>

<file path=customXml/itemProps2.xml><?xml version="1.0" encoding="utf-8"?>
<ds:datastoreItem xmlns:ds="http://schemas.openxmlformats.org/officeDocument/2006/customXml" ds:itemID="{BE2ECC5F-90E4-4876-856D-10CBF82D6149}">
  <ds:schemaRefs>
    <ds:schemaRef ds:uri="http://schemas.microsoft.com/office/2006/metadata/contentType"/>
    <ds:schemaRef ds:uri="http://schemas.microsoft.com/office/2006/metadata/properties/metaAttributes"/>
    <ds:schemaRef ds:uri="http://www.w3.org/2000/xmlns/"/>
    <ds:schemaRef ds:uri="http://www.w3.org/2001/XMLSchema"/>
    <ds:schemaRef ds:uri="38c08b7b-5c56-4a49-94c5-e773499bae59"/>
    <ds:schemaRef ds:uri="0d2ab0cd-f88b-43a8-9611-36bc84cb9fb8"/>
    <ds:schemaRef ds:uri="http://schemas.microsoft.com/office/2006/metadata/properties"/>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E0E73F3B-4B6B-4034-AE21-5D4AF08F6D9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2</vt:i4>
      </vt:variant>
    </vt:vector>
  </HeadingPairs>
  <TitlesOfParts>
    <vt:vector size="24" baseType="lpstr">
      <vt:lpstr>Project Summary</vt:lpstr>
      <vt:lpstr>Cash Flow_Monthly</vt:lpstr>
      <vt:lpstr>Sales Comps</vt:lpstr>
      <vt:lpstr>Rent Comps</vt:lpstr>
      <vt:lpstr>Pro Forma</vt:lpstr>
      <vt:lpstr>Other Income</vt:lpstr>
      <vt:lpstr>Debt</vt:lpstr>
      <vt:lpstr>Rehab</vt:lpstr>
      <vt:lpstr>Rent Roll (MF &amp; Retail)</vt:lpstr>
      <vt:lpstr>Acquisition Budget</vt:lpstr>
      <vt:lpstr>Historical</vt:lpstr>
      <vt:lpstr>Rent Roll_RedIQ 1</vt:lpstr>
      <vt:lpstr>Rent Roll_RedIQ 2</vt:lpstr>
      <vt:lpstr>Rent Comps_CoStar Dump</vt:lpstr>
      <vt:lpstr>Debt_Monthly</vt:lpstr>
      <vt:lpstr>Rent Roll_Tradeouts</vt:lpstr>
      <vt:lpstr>Rent Model_Base</vt:lpstr>
      <vt:lpstr>Rent Model_S Home</vt:lpstr>
      <vt:lpstr>Rent Model_Market Growth Only</vt:lpstr>
      <vt:lpstr>Waterfall_Levered</vt:lpstr>
      <vt:lpstr>Waterfall_Unlevered</vt:lpstr>
      <vt:lpstr>SOFR Curve</vt:lpstr>
      <vt:lpstr>'Project Summary'!Print_Area</vt:lpstr>
      <vt:lpstr>Purchase_Date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Christopher Ha</dc:creator>
  <cp:lastModifiedBy>Sydney Wright</cp:lastModifiedBy>
  <cp:lastPrinted>2023-09-20T20:29:47Z</cp:lastPrinted>
  <dcterms:created xsi:type="dcterms:W3CDTF">2023-07-06T19:42:54Z</dcterms:created>
  <dcterms:modified xsi:type="dcterms:W3CDTF">2025-05-28T16:12:17Z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0x01010093A1BBF599430A468B469EDC5206F9E8</vt:lpwstr>
  </property>
</Properties>
</file>